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mc:AlternateContent xmlns:mc="http://schemas.openxmlformats.org/markup-compatibility/2006">
    <mc:Choice Requires="x15">
      <x15ac:absPath xmlns:x15ac="http://schemas.microsoft.com/office/spreadsheetml/2010/11/ac" url="C:\Users\RConry01\Desktop\"/>
    </mc:Choice>
  </mc:AlternateContent>
  <xr:revisionPtr revIDLastSave="0" documentId="8_{48DA58CE-DF5B-40E0-83F8-EF6E6062CBF8}" xr6:coauthVersionLast="31" xr6:coauthVersionMax="31" xr10:uidLastSave="{00000000-0000-0000-0000-000000000000}"/>
  <bookViews>
    <workbookView xWindow="0" yWindow="0" windowWidth="28800" windowHeight="10890" tabRatio="703" xr2:uid="{00000000-000D-0000-FFFF-FFFF00000000}"/>
  </bookViews>
  <sheets>
    <sheet name="QIPP Scorecard" sheetId="7" r:id="rId1"/>
    <sheet name="QIPP Breakout" sheetId="23" r:id="rId2"/>
    <sheet name="FY2019_ALL_Targets" sheetId="4" r:id="rId3"/>
    <sheet name="Monthy Targets" sheetId="21" r:id="rId4"/>
    <sheet name="Payment Amounts" sheetId="24" r:id="rId5"/>
    <sheet name="Final Comp Values" sheetId="8" r:id="rId6"/>
    <sheet name="Mar - Aug" sheetId="31" r:id="rId7"/>
    <sheet name="Member Months" sheetId="15" r:id="rId8"/>
    <sheet name="Data Dictionary" sheetId="12" r:id="rId9"/>
    <sheet name="Plan Codes" sheetId="25" state="hidden" r:id="rId10"/>
    <sheet name="Comp1" sheetId="26" state="hidden" r:id="rId11"/>
    <sheet name="Medicaid NFs" sheetId="27" state="hidden" r:id="rId12"/>
  </sheets>
  <externalReferences>
    <externalReference r:id="rId13"/>
    <externalReference r:id="rId14"/>
  </externalReferences>
  <definedNames>
    <definedName name="_xlnm._FilterDatabase" localSheetId="10" hidden="1">Comp1!$A$1:$BJ$453</definedName>
    <definedName name="_xlnm._FilterDatabase" localSheetId="8" hidden="1">'Data Dictionary'!$A$3:$B$3</definedName>
    <definedName name="_xlnm._FilterDatabase" localSheetId="5" hidden="1">'Final Comp Values'!$A$4:$CI$560</definedName>
    <definedName name="_xlnm._FilterDatabase" localSheetId="2" hidden="1">FY2019_ALL_Targets!$A$1:$EA$556</definedName>
    <definedName name="_xlnm._FilterDatabase" localSheetId="6" hidden="1">'Mar - Aug'!$A$4:$AJ$559</definedName>
    <definedName name="_xlnm._FilterDatabase" localSheetId="7" hidden="1">'Member Months'!$A$3:$I$4764</definedName>
    <definedName name="_xlnm._FilterDatabase" localSheetId="3" hidden="1">'Monthy Targets'!$A$1:$AG$556</definedName>
    <definedName name="_xlnm._FilterDatabase" localSheetId="4" hidden="1">'Payment Amounts'!$A$2:$DB$557</definedName>
    <definedName name="_xlnm._FilterDatabase" localSheetId="9" hidden="1">'Plan Codes'!$A$1:$D$46</definedName>
    <definedName name="_xlnm._FilterDatabase" localSheetId="1" hidden="1">'QIPP Breakout'!$D$18:$P$32</definedName>
    <definedName name="_xlnm._FilterDatabase" localSheetId="0" hidden="1">'QIPP Scorecard'!#REF!</definedName>
    <definedName name="Admin" localSheetId="6">[1]Funding!$B$14</definedName>
    <definedName name="Admin">[1]Funding!$B$14</definedName>
    <definedName name="dat">#REF!</definedName>
    <definedName name="FMAP" localSheetId="6">[1]Funding!$B$13</definedName>
    <definedName name="FMAP">[1]Funding!$B$13</definedName>
    <definedName name="FY2018_ALL_Targets" localSheetId="6">#REF!</definedName>
    <definedName name="FY2018_ALL_Targets" localSheetId="3">'Monthy Targets'!$A$1:$I$513</definedName>
    <definedName name="FY2018_ALL_Targets" localSheetId="4">'Payment Amounts'!$A$2:$K$514</definedName>
    <definedName name="FY2018_ALL_Targets">FY2019_ALL_Targets!$A$1:$AZ$128</definedName>
    <definedName name="_xlnm.Print_Area" localSheetId="1">'QIPP Breakout'!$B$1:$P$86</definedName>
    <definedName name="_xlnm.Print_Area" localSheetId="0">'QIPP Scorecard'!$A$1:$AC$60</definedName>
    <definedName name="_xlnm.Print_Titles" localSheetId="2">FY2019_ALL_Targets!$A:$A,FY2019_ALL_Targets!$1:$1</definedName>
    <definedName name="_xlnm.Print_Titles" localSheetId="3">'Monthy Targets'!$A:$A,'Monthy Targets'!$1:$1</definedName>
    <definedName name="_xlnm.Print_Titles" localSheetId="4">'Payment Amounts'!$A:$A,'Payment Amounts'!$2:$2</definedName>
    <definedName name="ProviderList">Comp1!$A$1:$BJ$453</definedName>
    <definedName name="qryEligibility_Export">'Medicaid NFs'!$A$1:$AJ$1967</definedName>
    <definedName name="RiskMargin" localSheetId="6">[1]Funding!$B$15</definedName>
    <definedName name="RiskMargin">[1]Funding!$B$15</definedName>
    <definedName name="selection_adj" localSheetId="6">[2]Assumptions!$L$25</definedName>
    <definedName name="selection_adj">[2]Assumptions!$L$25</definedName>
    <definedName name="solver_corr" hidden="1">1</definedName>
    <definedName name="solver_ctp1" hidden="1">0</definedName>
    <definedName name="solver_ctp2" hidden="1">0</definedName>
    <definedName name="solver_disp" hidden="1">0</definedName>
    <definedName name="solver_eval" hidden="1">0</definedName>
    <definedName name="solver_lcens" hidden="1">-1E+30</definedName>
    <definedName name="solver_lcut" hidden="1">-1E+30</definedName>
    <definedName name="solver_nsim" hidden="1">1</definedName>
    <definedName name="solver_nssim" hidden="1">-1</definedName>
    <definedName name="solver_ntri" hidden="1">1000</definedName>
    <definedName name="solver_rsmp" hidden="1">2</definedName>
    <definedName name="solver_seed" hidden="1">0</definedName>
    <definedName name="solver_sthr" hidden="1">0</definedName>
    <definedName name="solver_ucens" hidden="1">1E+30</definedName>
    <definedName name="solver_ucut" hidden="1">1E+30</definedName>
    <definedName name="Tax" localSheetId="6">[1]Funding!$B$16</definedName>
    <definedName name="Tax">[1]Funding!$B$16</definedName>
    <definedName name="trend" localSheetId="6">[2]Assumptions!$A$14:$D$19</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S2" i="4" l="1"/>
  <c r="DD2" i="4"/>
  <c r="DB29" i="4" l="1"/>
  <c r="DQ2" i="4" l="1"/>
  <c r="D5" i="23" l="1"/>
  <c r="DA2" i="4" l="1"/>
  <c r="DC4" i="24" l="1"/>
  <c r="DC5" i="24"/>
  <c r="DC6" i="24"/>
  <c r="DC7" i="24"/>
  <c r="DC8" i="24"/>
  <c r="DC9" i="24"/>
  <c r="DC10" i="24"/>
  <c r="DC11" i="24"/>
  <c r="DC12" i="24"/>
  <c r="DC13" i="24"/>
  <c r="DC14" i="24"/>
  <c r="DC15" i="24"/>
  <c r="DC16" i="24"/>
  <c r="DC17" i="24"/>
  <c r="DC18" i="24"/>
  <c r="DC19" i="24"/>
  <c r="DC20" i="24"/>
  <c r="DC21" i="24"/>
  <c r="DC22" i="24"/>
  <c r="DC23" i="24"/>
  <c r="DC24" i="24"/>
  <c r="DC25" i="24"/>
  <c r="DC26" i="24"/>
  <c r="DC27" i="24"/>
  <c r="DC28" i="24"/>
  <c r="DC29" i="24"/>
  <c r="DC30" i="24"/>
  <c r="DC31" i="24"/>
  <c r="DC32" i="24"/>
  <c r="DC33" i="24"/>
  <c r="DC34" i="24"/>
  <c r="DC35" i="24"/>
  <c r="DC36" i="24"/>
  <c r="DC37" i="24"/>
  <c r="DC38" i="24"/>
  <c r="DC39" i="24"/>
  <c r="DC40" i="24"/>
  <c r="DC41" i="24"/>
  <c r="DC42" i="24"/>
  <c r="DC43" i="24"/>
  <c r="DC44" i="24"/>
  <c r="DC45" i="24"/>
  <c r="DC46" i="24"/>
  <c r="DC47" i="24"/>
  <c r="DC48" i="24"/>
  <c r="DC49" i="24"/>
  <c r="DC50" i="24"/>
  <c r="DC51" i="24"/>
  <c r="DC52" i="24"/>
  <c r="DC53" i="24"/>
  <c r="DC54" i="24"/>
  <c r="DC55" i="24"/>
  <c r="DC56" i="24"/>
  <c r="DC57" i="24"/>
  <c r="DC58" i="24"/>
  <c r="DC59" i="24"/>
  <c r="DC60" i="24"/>
  <c r="DC61" i="24"/>
  <c r="DC62" i="24"/>
  <c r="DC63" i="24"/>
  <c r="DC64" i="24"/>
  <c r="DC65" i="24"/>
  <c r="DC66" i="24"/>
  <c r="DC67" i="24"/>
  <c r="DC68" i="24"/>
  <c r="DC69" i="24"/>
  <c r="DC70" i="24"/>
  <c r="DC71" i="24"/>
  <c r="DC72" i="24"/>
  <c r="DC73" i="24"/>
  <c r="DC74" i="24"/>
  <c r="DC75" i="24"/>
  <c r="DC76" i="24"/>
  <c r="DC77" i="24"/>
  <c r="DC78" i="24"/>
  <c r="DC79" i="24"/>
  <c r="DC80" i="24"/>
  <c r="DC81" i="24"/>
  <c r="DC82" i="24"/>
  <c r="DC83" i="24"/>
  <c r="DC84" i="24"/>
  <c r="DC85" i="24"/>
  <c r="DC86" i="24"/>
  <c r="DC87" i="24"/>
  <c r="DC88" i="24"/>
  <c r="DC89" i="24"/>
  <c r="DC90" i="24"/>
  <c r="DC91" i="24"/>
  <c r="DC92" i="24"/>
  <c r="DC93" i="24"/>
  <c r="DC94" i="24"/>
  <c r="DC95" i="24"/>
  <c r="DC96" i="24"/>
  <c r="DC97" i="24"/>
  <c r="DC98" i="24"/>
  <c r="DC99" i="24"/>
  <c r="DC100" i="24"/>
  <c r="DC101" i="24"/>
  <c r="DC102" i="24"/>
  <c r="DC103" i="24"/>
  <c r="DC104" i="24"/>
  <c r="DC105" i="24"/>
  <c r="DC106" i="24"/>
  <c r="DC107" i="24"/>
  <c r="DC108" i="24"/>
  <c r="DC109" i="24"/>
  <c r="DC110" i="24"/>
  <c r="DC111" i="24"/>
  <c r="DC112" i="24"/>
  <c r="DC113" i="24"/>
  <c r="DC114" i="24"/>
  <c r="DC115" i="24"/>
  <c r="DC116" i="24"/>
  <c r="DC117" i="24"/>
  <c r="DC118" i="24"/>
  <c r="DC119" i="24"/>
  <c r="DC120" i="24"/>
  <c r="DC121" i="24"/>
  <c r="DC122" i="24"/>
  <c r="DC123" i="24"/>
  <c r="DC124" i="24"/>
  <c r="DC125" i="24"/>
  <c r="DC126" i="24"/>
  <c r="DC127" i="24"/>
  <c r="DC128" i="24"/>
  <c r="DC129" i="24"/>
  <c r="DC130" i="24"/>
  <c r="DC131" i="24"/>
  <c r="DC132" i="24"/>
  <c r="DC133" i="24"/>
  <c r="DC134" i="24"/>
  <c r="DC135" i="24"/>
  <c r="DC136" i="24"/>
  <c r="DC137" i="24"/>
  <c r="DC138" i="24"/>
  <c r="DC139" i="24"/>
  <c r="DC140" i="24"/>
  <c r="DC141" i="24"/>
  <c r="DC142" i="24"/>
  <c r="DC143" i="24"/>
  <c r="DC144" i="24"/>
  <c r="DC145" i="24"/>
  <c r="DC146" i="24"/>
  <c r="DC147" i="24"/>
  <c r="DC148" i="24"/>
  <c r="DC149" i="24"/>
  <c r="DC150" i="24"/>
  <c r="DC151" i="24"/>
  <c r="DC152" i="24"/>
  <c r="DC153" i="24"/>
  <c r="DC154" i="24"/>
  <c r="DC155" i="24"/>
  <c r="DC156" i="24"/>
  <c r="DC157" i="24"/>
  <c r="DC158" i="24"/>
  <c r="DC159" i="24"/>
  <c r="DC160" i="24"/>
  <c r="DC161" i="24"/>
  <c r="DC162" i="24"/>
  <c r="DC163" i="24"/>
  <c r="DC164" i="24"/>
  <c r="DC165" i="24"/>
  <c r="DC166" i="24"/>
  <c r="DC167" i="24"/>
  <c r="DC168" i="24"/>
  <c r="DC169" i="24"/>
  <c r="DC170" i="24"/>
  <c r="DC171" i="24"/>
  <c r="DC172" i="24"/>
  <c r="DC173" i="24"/>
  <c r="DC174" i="24"/>
  <c r="DC175" i="24"/>
  <c r="DC176" i="24"/>
  <c r="DC177" i="24"/>
  <c r="DC178" i="24"/>
  <c r="DC179" i="24"/>
  <c r="DC180" i="24"/>
  <c r="DC181" i="24"/>
  <c r="DC182" i="24"/>
  <c r="DC183" i="24"/>
  <c r="DC184" i="24"/>
  <c r="DC185" i="24"/>
  <c r="DC186" i="24"/>
  <c r="DC187" i="24"/>
  <c r="DC188" i="24"/>
  <c r="DC189" i="24"/>
  <c r="DC190" i="24"/>
  <c r="DC191" i="24"/>
  <c r="DC192" i="24"/>
  <c r="DC193" i="24"/>
  <c r="DC194" i="24"/>
  <c r="DC195" i="24"/>
  <c r="DC196" i="24"/>
  <c r="DC197" i="24"/>
  <c r="DC198" i="24"/>
  <c r="DC199" i="24"/>
  <c r="DC200" i="24"/>
  <c r="DC201" i="24"/>
  <c r="DC202" i="24"/>
  <c r="DC203" i="24"/>
  <c r="DC204" i="24"/>
  <c r="DC205" i="24"/>
  <c r="DC206" i="24"/>
  <c r="DC207" i="24"/>
  <c r="DC208" i="24"/>
  <c r="DC209" i="24"/>
  <c r="DC210" i="24"/>
  <c r="DC211" i="24"/>
  <c r="DC212" i="24"/>
  <c r="DC213" i="24"/>
  <c r="DC214" i="24"/>
  <c r="DC215" i="24"/>
  <c r="DC216" i="24"/>
  <c r="DC217" i="24"/>
  <c r="DC218" i="24"/>
  <c r="DC219" i="24"/>
  <c r="DC220" i="24"/>
  <c r="DC221" i="24"/>
  <c r="DC222" i="24"/>
  <c r="DC223" i="24"/>
  <c r="DC224" i="24"/>
  <c r="DC225" i="24"/>
  <c r="DC226" i="24"/>
  <c r="DC227" i="24"/>
  <c r="DC228" i="24"/>
  <c r="DC229" i="24"/>
  <c r="DC230" i="24"/>
  <c r="DC231" i="24"/>
  <c r="DC232" i="24"/>
  <c r="DC233" i="24"/>
  <c r="DC234" i="24"/>
  <c r="DC235" i="24"/>
  <c r="DC236" i="24"/>
  <c r="DC237" i="24"/>
  <c r="DC238" i="24"/>
  <c r="DC239" i="24"/>
  <c r="DC240" i="24"/>
  <c r="DC241" i="24"/>
  <c r="DC242" i="24"/>
  <c r="DC243" i="24"/>
  <c r="DC244" i="24"/>
  <c r="DC245" i="24"/>
  <c r="DC246" i="24"/>
  <c r="DC247" i="24"/>
  <c r="DC248" i="24"/>
  <c r="DC249" i="24"/>
  <c r="DC250" i="24"/>
  <c r="DC251" i="24"/>
  <c r="DC252" i="24"/>
  <c r="DC253" i="24"/>
  <c r="DC254" i="24"/>
  <c r="DC255" i="24"/>
  <c r="DC256" i="24"/>
  <c r="DC257" i="24"/>
  <c r="DC258" i="24"/>
  <c r="DC259" i="24"/>
  <c r="DC260" i="24"/>
  <c r="DC261" i="24"/>
  <c r="DC262" i="24"/>
  <c r="DC263" i="24"/>
  <c r="DC264" i="24"/>
  <c r="DC265" i="24"/>
  <c r="DC266" i="24"/>
  <c r="DC267" i="24"/>
  <c r="DC268" i="24"/>
  <c r="DC269" i="24"/>
  <c r="DC270" i="24"/>
  <c r="DC271" i="24"/>
  <c r="DC272" i="24"/>
  <c r="DC273" i="24"/>
  <c r="DC274" i="24"/>
  <c r="DC275" i="24"/>
  <c r="DC276" i="24"/>
  <c r="DC277" i="24"/>
  <c r="DC278" i="24"/>
  <c r="DC279" i="24"/>
  <c r="DC280" i="24"/>
  <c r="DC281" i="24"/>
  <c r="DC282" i="24"/>
  <c r="DC283" i="24"/>
  <c r="DC284" i="24"/>
  <c r="DC285" i="24"/>
  <c r="DC286" i="24"/>
  <c r="DC287" i="24"/>
  <c r="DC288" i="24"/>
  <c r="DC289" i="24"/>
  <c r="DC290" i="24"/>
  <c r="DC291" i="24"/>
  <c r="DC292" i="24"/>
  <c r="DC293" i="24"/>
  <c r="DC294" i="24"/>
  <c r="DC295" i="24"/>
  <c r="DC296" i="24"/>
  <c r="DC297" i="24"/>
  <c r="DC298" i="24"/>
  <c r="DC299" i="24"/>
  <c r="DC300" i="24"/>
  <c r="DC301" i="24"/>
  <c r="DC302" i="24"/>
  <c r="DC303" i="24"/>
  <c r="DC304" i="24"/>
  <c r="DC305" i="24"/>
  <c r="DC306" i="24"/>
  <c r="DC307" i="24"/>
  <c r="DC308" i="24"/>
  <c r="DC309" i="24"/>
  <c r="DC310" i="24"/>
  <c r="DC311" i="24"/>
  <c r="DC312" i="24"/>
  <c r="DC313" i="24"/>
  <c r="DC314" i="24"/>
  <c r="DC315" i="24"/>
  <c r="DC316" i="24"/>
  <c r="DC317" i="24"/>
  <c r="DC318" i="24"/>
  <c r="DC319" i="24"/>
  <c r="DC320" i="24"/>
  <c r="DC321" i="24"/>
  <c r="DC322" i="24"/>
  <c r="DC323" i="24"/>
  <c r="DC324" i="24"/>
  <c r="DC325" i="24"/>
  <c r="DC326" i="24"/>
  <c r="DC327" i="24"/>
  <c r="DC328" i="24"/>
  <c r="DC329" i="24"/>
  <c r="DC330" i="24"/>
  <c r="DC331" i="24"/>
  <c r="DC332" i="24"/>
  <c r="DC333" i="24"/>
  <c r="DC334" i="24"/>
  <c r="DC335" i="24"/>
  <c r="DC336" i="24"/>
  <c r="DC337" i="24"/>
  <c r="DC338" i="24"/>
  <c r="DC339" i="24"/>
  <c r="DC340" i="24"/>
  <c r="DC341" i="24"/>
  <c r="DC342" i="24"/>
  <c r="DC343" i="24"/>
  <c r="DC344" i="24"/>
  <c r="DC345" i="24"/>
  <c r="DC346" i="24"/>
  <c r="DC347" i="24"/>
  <c r="DC348" i="24"/>
  <c r="DC349" i="24"/>
  <c r="DC350" i="24"/>
  <c r="DC351" i="24"/>
  <c r="DC352" i="24"/>
  <c r="DC353" i="24"/>
  <c r="DC354" i="24"/>
  <c r="DC355" i="24"/>
  <c r="DC356" i="24"/>
  <c r="DC357" i="24"/>
  <c r="DC358" i="24"/>
  <c r="DC359" i="24"/>
  <c r="DC360" i="24"/>
  <c r="DC361" i="24"/>
  <c r="DC362" i="24"/>
  <c r="DC363" i="24"/>
  <c r="DC364" i="24"/>
  <c r="DC365" i="24"/>
  <c r="DC366" i="24"/>
  <c r="DC367" i="24"/>
  <c r="DC368" i="24"/>
  <c r="DC369" i="24"/>
  <c r="DC370" i="24"/>
  <c r="DC371" i="24"/>
  <c r="DC372" i="24"/>
  <c r="DC373" i="24"/>
  <c r="DC374" i="24"/>
  <c r="DC375" i="24"/>
  <c r="DC376" i="24"/>
  <c r="DC377" i="24"/>
  <c r="DC378" i="24"/>
  <c r="DC379" i="24"/>
  <c r="DC380" i="24"/>
  <c r="DC381" i="24"/>
  <c r="DC382" i="24"/>
  <c r="DC383" i="24"/>
  <c r="DC384" i="24"/>
  <c r="DC385" i="24"/>
  <c r="DC386" i="24"/>
  <c r="DC387" i="24"/>
  <c r="DC388" i="24"/>
  <c r="DC389" i="24"/>
  <c r="DC390" i="24"/>
  <c r="DC391" i="24"/>
  <c r="DC392" i="24"/>
  <c r="DC393" i="24"/>
  <c r="DC394" i="24"/>
  <c r="DC395" i="24"/>
  <c r="DC396" i="24"/>
  <c r="DC397" i="24"/>
  <c r="DC398" i="24"/>
  <c r="DC399" i="24"/>
  <c r="DC400" i="24"/>
  <c r="DC401" i="24"/>
  <c r="DC402" i="24"/>
  <c r="DC403" i="24"/>
  <c r="DC404" i="24"/>
  <c r="DC405" i="24"/>
  <c r="DC406" i="24"/>
  <c r="DC407" i="24"/>
  <c r="DC408" i="24"/>
  <c r="DC409" i="24"/>
  <c r="DC410" i="24"/>
  <c r="DC411" i="24"/>
  <c r="DC412" i="24"/>
  <c r="DC413" i="24"/>
  <c r="DC414" i="24"/>
  <c r="DC415" i="24"/>
  <c r="DC416" i="24"/>
  <c r="DC417" i="24"/>
  <c r="DC418" i="24"/>
  <c r="DC419" i="24"/>
  <c r="DC420" i="24"/>
  <c r="DC421" i="24"/>
  <c r="DC422" i="24"/>
  <c r="DC423" i="24"/>
  <c r="DC424" i="24"/>
  <c r="DC425" i="24"/>
  <c r="DC426" i="24"/>
  <c r="DC427" i="24"/>
  <c r="DC428" i="24"/>
  <c r="DC429" i="24"/>
  <c r="DC430" i="24"/>
  <c r="DC431" i="24"/>
  <c r="DC432" i="24"/>
  <c r="DC433" i="24"/>
  <c r="DC434" i="24"/>
  <c r="DC435" i="24"/>
  <c r="DC436" i="24"/>
  <c r="DC437" i="24"/>
  <c r="DC438" i="24"/>
  <c r="DC439" i="24"/>
  <c r="DC440" i="24"/>
  <c r="DC441" i="24"/>
  <c r="DC442" i="24"/>
  <c r="DC443" i="24"/>
  <c r="DC444" i="24"/>
  <c r="DC445" i="24"/>
  <c r="DC446" i="24"/>
  <c r="DC447" i="24"/>
  <c r="DC448" i="24"/>
  <c r="DC449" i="24"/>
  <c r="DC450" i="24"/>
  <c r="DC451" i="24"/>
  <c r="DC452" i="24"/>
  <c r="DC453" i="24"/>
  <c r="DC454" i="24"/>
  <c r="DC455" i="24"/>
  <c r="DC456" i="24"/>
  <c r="DC457" i="24"/>
  <c r="DC458" i="24"/>
  <c r="DC459" i="24"/>
  <c r="DC460" i="24"/>
  <c r="DC461" i="24"/>
  <c r="DC462" i="24"/>
  <c r="DC463" i="24"/>
  <c r="DC464" i="24"/>
  <c r="DC465" i="24"/>
  <c r="DC466" i="24"/>
  <c r="DC467" i="24"/>
  <c r="DC468" i="24"/>
  <c r="DC469" i="24"/>
  <c r="DC470" i="24"/>
  <c r="DC471" i="24"/>
  <c r="DC472" i="24"/>
  <c r="DC473" i="24"/>
  <c r="DC474" i="24"/>
  <c r="DC475" i="24"/>
  <c r="DC476" i="24"/>
  <c r="DC477" i="24"/>
  <c r="DC478" i="24"/>
  <c r="DC479" i="24"/>
  <c r="DC480" i="24"/>
  <c r="DC481" i="24"/>
  <c r="DC482" i="24"/>
  <c r="DC483" i="24"/>
  <c r="DC484" i="24"/>
  <c r="DC485" i="24"/>
  <c r="DC486" i="24"/>
  <c r="DC487" i="24"/>
  <c r="DC488" i="24"/>
  <c r="DC489" i="24"/>
  <c r="DC490" i="24"/>
  <c r="DC491" i="24"/>
  <c r="DC492" i="24"/>
  <c r="DC493" i="24"/>
  <c r="DC494" i="24"/>
  <c r="DC495" i="24"/>
  <c r="DC496" i="24"/>
  <c r="DC497" i="24"/>
  <c r="DC498" i="24"/>
  <c r="DC499" i="24"/>
  <c r="DC500" i="24"/>
  <c r="DC501" i="24"/>
  <c r="DC502" i="24"/>
  <c r="DC503" i="24"/>
  <c r="DC504" i="24"/>
  <c r="DC505" i="24"/>
  <c r="DC506" i="24"/>
  <c r="DC507" i="24"/>
  <c r="DC508" i="24"/>
  <c r="DC509" i="24"/>
  <c r="DC510" i="24"/>
  <c r="DC511" i="24"/>
  <c r="DC512" i="24"/>
  <c r="DC513" i="24"/>
  <c r="DC514" i="24"/>
  <c r="DC515" i="24"/>
  <c r="DC516" i="24"/>
  <c r="DC517" i="24"/>
  <c r="DC518" i="24"/>
  <c r="DC519" i="24"/>
  <c r="DC520" i="24"/>
  <c r="DC521" i="24"/>
  <c r="DC522" i="24"/>
  <c r="DC523" i="24"/>
  <c r="DC524" i="24"/>
  <c r="DC525" i="24"/>
  <c r="DC526" i="24"/>
  <c r="DC527" i="24"/>
  <c r="DC528" i="24"/>
  <c r="DC529" i="24"/>
  <c r="DC530" i="24"/>
  <c r="DC531" i="24"/>
  <c r="DC532" i="24"/>
  <c r="DC533" i="24"/>
  <c r="DC534" i="24"/>
  <c r="DC535" i="24"/>
  <c r="DC536" i="24"/>
  <c r="DC537" i="24"/>
  <c r="DC538" i="24"/>
  <c r="DC539" i="24"/>
  <c r="DC540" i="24"/>
  <c r="DC541" i="24"/>
  <c r="DC542" i="24"/>
  <c r="DC543" i="24"/>
  <c r="DC544" i="24"/>
  <c r="DC545" i="24"/>
  <c r="DC546" i="24"/>
  <c r="DC547" i="24"/>
  <c r="DC548" i="24"/>
  <c r="DC549" i="24"/>
  <c r="DC550" i="24"/>
  <c r="DC551" i="24"/>
  <c r="DC552" i="24"/>
  <c r="DC553" i="24"/>
  <c r="DC554" i="24"/>
  <c r="DC555" i="24"/>
  <c r="DC556" i="24"/>
  <c r="DC557" i="24"/>
  <c r="DZ93" i="4" l="1"/>
  <c r="BR290" i="8" s="1"/>
  <c r="DZ101" i="4"/>
  <c r="BR196" i="8" s="1"/>
  <c r="DZ109" i="4"/>
  <c r="BR189" i="8" s="1"/>
  <c r="DZ117" i="4"/>
  <c r="BR267" i="8" s="1"/>
  <c r="DZ125" i="4"/>
  <c r="BR298" i="8" s="1"/>
  <c r="DZ133" i="4"/>
  <c r="BR170" i="8" s="1"/>
  <c r="DZ141" i="4"/>
  <c r="BR98" i="8" s="1"/>
  <c r="DZ149" i="4"/>
  <c r="BR211" i="8" s="1"/>
  <c r="DZ157" i="4"/>
  <c r="BR401" i="8" s="1"/>
  <c r="DZ165" i="4"/>
  <c r="BR331" i="8" s="1"/>
  <c r="DZ173" i="4"/>
  <c r="BR11" i="8" s="1"/>
  <c r="DZ181" i="4"/>
  <c r="BR157" i="8" s="1"/>
  <c r="DZ189" i="4"/>
  <c r="BR232" i="8" s="1"/>
  <c r="DZ197" i="4"/>
  <c r="BR306" i="8" s="1"/>
  <c r="DZ205" i="4"/>
  <c r="BR235" i="8" s="1"/>
  <c r="DZ213" i="4"/>
  <c r="BR183" i="8" s="1"/>
  <c r="DZ221" i="4"/>
  <c r="BR31" i="8" s="1"/>
  <c r="DZ229" i="4"/>
  <c r="BR209" i="8" s="1"/>
  <c r="DZ237" i="4"/>
  <c r="BR50" i="8" s="1"/>
  <c r="DZ245" i="4"/>
  <c r="BR163" i="8" s="1"/>
  <c r="DZ253" i="4"/>
  <c r="BR176" i="8" s="1"/>
  <c r="DZ261" i="4"/>
  <c r="BR128" i="8" s="1"/>
  <c r="DZ269" i="4"/>
  <c r="BR6" i="8" s="1"/>
  <c r="DZ277" i="4"/>
  <c r="BR422" i="8" s="1"/>
  <c r="DZ285" i="4"/>
  <c r="BR96" i="8" s="1"/>
  <c r="DZ293" i="4"/>
  <c r="BR105" i="8" s="1"/>
  <c r="EA296" i="4"/>
  <c r="BS119" i="8" s="1"/>
  <c r="DZ301" i="4"/>
  <c r="BR305" i="8" s="1"/>
  <c r="EA304" i="4"/>
  <c r="BS328" i="8" s="1"/>
  <c r="DZ309" i="4"/>
  <c r="BR425" i="8" s="1"/>
  <c r="EA312" i="4"/>
  <c r="BS118" i="8" s="1"/>
  <c r="DZ317" i="4"/>
  <c r="BR433" i="8" s="1"/>
  <c r="EA320" i="4"/>
  <c r="BS13" i="8" s="1"/>
  <c r="DZ325" i="4"/>
  <c r="BR198" i="8" s="1"/>
  <c r="EA328" i="4"/>
  <c r="BS15" i="8" s="1"/>
  <c r="DZ333" i="4"/>
  <c r="BR447" i="8" s="1"/>
  <c r="EA336" i="4"/>
  <c r="BS220" i="8" s="1"/>
  <c r="DZ341" i="4"/>
  <c r="BR17" i="8" s="1"/>
  <c r="EA344" i="4"/>
  <c r="BS450" i="8" s="1"/>
  <c r="DZ349" i="4"/>
  <c r="BR251" i="8" s="1"/>
  <c r="EA352" i="4"/>
  <c r="BS284" i="8" s="1"/>
  <c r="DZ357" i="4"/>
  <c r="BR99" i="8" s="1"/>
  <c r="EA360" i="4"/>
  <c r="BS417" i="8" s="1"/>
  <c r="DZ365" i="4"/>
  <c r="BR403" i="8" s="1"/>
  <c r="EA368" i="4"/>
  <c r="BS161" i="8" s="1"/>
  <c r="DZ373" i="4"/>
  <c r="BR229" i="8" s="1"/>
  <c r="EA376" i="4"/>
  <c r="BS115" i="8" s="1"/>
  <c r="DZ381" i="4"/>
  <c r="BR54" i="8" s="1"/>
  <c r="EA384" i="4"/>
  <c r="BS458" i="8" s="1"/>
  <c r="DZ389" i="4"/>
  <c r="BR327" i="8" s="1"/>
  <c r="EA392" i="4"/>
  <c r="BS459" i="8" s="1"/>
  <c r="DZ397" i="4"/>
  <c r="BR442" i="8" s="1"/>
  <c r="EA400" i="4"/>
  <c r="BS246" i="8" s="1"/>
  <c r="DZ405" i="4"/>
  <c r="BR462" i="8" s="1"/>
  <c r="EA408" i="4"/>
  <c r="BS439" i="8" s="1"/>
  <c r="DZ413" i="4"/>
  <c r="BR20" i="8" s="1"/>
  <c r="EA416" i="4"/>
  <c r="BS309" i="8" s="1"/>
  <c r="DZ421" i="4"/>
  <c r="BR395" i="8" s="1"/>
  <c r="EA424" i="4"/>
  <c r="BS471" i="8" s="1"/>
  <c r="DZ429" i="4"/>
  <c r="BR472" i="8" s="1"/>
  <c r="EA432" i="4"/>
  <c r="BS477" i="8" s="1"/>
  <c r="DZ437" i="4"/>
  <c r="BR481" i="8" s="1"/>
  <c r="EA440" i="4"/>
  <c r="BS488" i="8" s="1"/>
  <c r="DZ445" i="4"/>
  <c r="BR490" i="8" s="1"/>
  <c r="EA448" i="4"/>
  <c r="BS73" i="8" s="1"/>
  <c r="DZ453" i="4"/>
  <c r="BR495" i="8" s="1"/>
  <c r="EA456" i="4"/>
  <c r="BS456" i="8" s="1"/>
  <c r="DZ461" i="4"/>
  <c r="BR499" i="8" s="1"/>
  <c r="EA464" i="4"/>
  <c r="BS501" i="8" s="1"/>
  <c r="DZ469" i="4"/>
  <c r="BR504" i="8" s="1"/>
  <c r="EA472" i="4"/>
  <c r="BS506" i="8" s="1"/>
  <c r="DZ477" i="4"/>
  <c r="BR508" i="8" s="1"/>
  <c r="EA480" i="4"/>
  <c r="BS514" i="8" s="1"/>
  <c r="DZ485" i="4"/>
  <c r="BR486" i="8" s="1"/>
  <c r="EA488" i="4"/>
  <c r="BS520" i="8" s="1"/>
  <c r="DZ493" i="4"/>
  <c r="BR519" i="8" s="1"/>
  <c r="EA496" i="4"/>
  <c r="BS292" i="8" s="1"/>
  <c r="DZ501" i="4"/>
  <c r="BR531" i="8" s="1"/>
  <c r="EA504" i="4"/>
  <c r="BS30" i="8" s="1"/>
  <c r="DZ509" i="4"/>
  <c r="BR535" i="8" s="1"/>
  <c r="EA512" i="4"/>
  <c r="BS537" i="8" s="1"/>
  <c r="DZ517" i="4"/>
  <c r="BR541" i="8" s="1"/>
  <c r="EA520" i="4"/>
  <c r="BS544" i="8" s="1"/>
  <c r="DZ525" i="4"/>
  <c r="BR548" i="8" s="1"/>
  <c r="EA528" i="4"/>
  <c r="BS552" i="8" s="1"/>
  <c r="DZ533" i="4"/>
  <c r="BR556" i="8" s="1"/>
  <c r="EA536" i="4"/>
  <c r="BS555" i="8" s="1"/>
  <c r="DZ541" i="4"/>
  <c r="BR185" i="8" s="1"/>
  <c r="EA544" i="4"/>
  <c r="BS45" i="8" s="1"/>
  <c r="DZ549" i="4"/>
  <c r="BR320" i="8" s="1"/>
  <c r="EA552" i="4"/>
  <c r="BS386" i="8" s="1"/>
  <c r="DZ2" i="4"/>
  <c r="BR18" i="8" s="1"/>
  <c r="DY3" i="4"/>
  <c r="BQ135" i="8" s="1"/>
  <c r="DY4" i="4"/>
  <c r="BQ274" i="8" s="1"/>
  <c r="DY5" i="4"/>
  <c r="BQ281" i="8" s="1"/>
  <c r="DY6" i="4"/>
  <c r="BQ175" i="8" s="1"/>
  <c r="DY7" i="4"/>
  <c r="BQ117" i="8" s="1"/>
  <c r="DY8" i="4"/>
  <c r="BQ431" i="8" s="1"/>
  <c r="DY9" i="4"/>
  <c r="BQ155" i="8" s="1"/>
  <c r="DY10" i="4"/>
  <c r="BQ195" i="8" s="1"/>
  <c r="DY11" i="4"/>
  <c r="BQ336" i="8" s="1"/>
  <c r="DY12" i="4"/>
  <c r="BQ236" i="8" s="1"/>
  <c r="DY13" i="4"/>
  <c r="BQ356" i="8" s="1"/>
  <c r="DY14" i="4"/>
  <c r="BQ101" i="8" s="1"/>
  <c r="DY15" i="4"/>
  <c r="BQ218" i="8" s="1"/>
  <c r="DY16" i="4"/>
  <c r="BQ94" i="8" s="1"/>
  <c r="DY17" i="4"/>
  <c r="BQ276" i="8" s="1"/>
  <c r="DY18" i="4"/>
  <c r="BQ166" i="8" s="1"/>
  <c r="DY19" i="4"/>
  <c r="BQ212" i="8" s="1"/>
  <c r="DY20" i="4"/>
  <c r="BQ359" i="8" s="1"/>
  <c r="DY21" i="4"/>
  <c r="BQ48" i="8" s="1"/>
  <c r="DY22" i="4"/>
  <c r="BQ114" i="8" s="1"/>
  <c r="DY23" i="4"/>
  <c r="BQ173" i="8" s="1"/>
  <c r="DY24" i="4"/>
  <c r="BQ110" i="8" s="1"/>
  <c r="DY25" i="4"/>
  <c r="BQ154" i="8" s="1"/>
  <c r="DY26" i="4"/>
  <c r="BQ253" i="8" s="1"/>
  <c r="DY27" i="4"/>
  <c r="BQ352" i="8" s="1"/>
  <c r="DY28" i="4"/>
  <c r="BQ330" i="8" s="1"/>
  <c r="DY29" i="4"/>
  <c r="BQ268" i="8" s="1"/>
  <c r="DY30" i="4"/>
  <c r="BQ79" i="8" s="1"/>
  <c r="DY31" i="4"/>
  <c r="BQ241" i="8" s="1"/>
  <c r="DY32" i="4"/>
  <c r="BQ151" i="8" s="1"/>
  <c r="DY33" i="4"/>
  <c r="BQ132" i="8" s="1"/>
  <c r="DY34" i="4"/>
  <c r="BQ225" i="8" s="1"/>
  <c r="DY35" i="4"/>
  <c r="BQ179" i="8" s="1"/>
  <c r="DY36" i="4"/>
  <c r="BQ254" i="8" s="1"/>
  <c r="DY37" i="4"/>
  <c r="BQ365" i="8" s="1"/>
  <c r="DY38" i="4"/>
  <c r="BQ188" i="8" s="1"/>
  <c r="DY39" i="4"/>
  <c r="BQ37" i="8" s="1"/>
  <c r="DY40" i="4"/>
  <c r="BQ219" i="8" s="1"/>
  <c r="DY41" i="4"/>
  <c r="BQ165" i="8" s="1"/>
  <c r="DY42" i="4"/>
  <c r="BQ51" i="8" s="1"/>
  <c r="DY43" i="4"/>
  <c r="BQ228" i="8" s="1"/>
  <c r="DY44" i="4"/>
  <c r="BQ243" i="8" s="1"/>
  <c r="DY45" i="4"/>
  <c r="BQ282" i="8" s="1"/>
  <c r="DY46" i="4"/>
  <c r="BQ317" i="8" s="1"/>
  <c r="DY47" i="4"/>
  <c r="BQ124" i="8" s="1"/>
  <c r="DY48" i="4"/>
  <c r="BQ129" i="8" s="1"/>
  <c r="DY49" i="4"/>
  <c r="BQ59" i="8" s="1"/>
  <c r="DY50" i="4"/>
  <c r="BQ224" i="8" s="1"/>
  <c r="DY51" i="4"/>
  <c r="BQ97" i="8" s="1"/>
  <c r="DY52" i="4"/>
  <c r="BQ120" i="8" s="1"/>
  <c r="DY53" i="4"/>
  <c r="BQ190" i="8" s="1"/>
  <c r="DY54" i="4"/>
  <c r="BQ366" i="8" s="1"/>
  <c r="DY55" i="4"/>
  <c r="BQ210" i="8" s="1"/>
  <c r="DY56" i="4"/>
  <c r="BQ180" i="8" s="1"/>
  <c r="DY57" i="4"/>
  <c r="BQ60" i="8" s="1"/>
  <c r="DY58" i="4"/>
  <c r="BQ375" i="8" s="1"/>
  <c r="DY59" i="4"/>
  <c r="BQ133" i="8" s="1"/>
  <c r="DY60" i="4"/>
  <c r="BQ216" i="8" s="1"/>
  <c r="DY61" i="4"/>
  <c r="BQ370" i="8" s="1"/>
  <c r="DY62" i="4"/>
  <c r="BQ371" i="8" s="1"/>
  <c r="DY63" i="4"/>
  <c r="BQ368" i="8" s="1"/>
  <c r="DY64" i="4"/>
  <c r="BQ374" i="8" s="1"/>
  <c r="DY65" i="4"/>
  <c r="BQ130" i="8" s="1"/>
  <c r="DY66" i="4"/>
  <c r="BQ140" i="8" s="1"/>
  <c r="DY67" i="4"/>
  <c r="BQ377" i="8" s="1"/>
  <c r="DY68" i="4"/>
  <c r="BQ334" i="8" s="1"/>
  <c r="DY69" i="4"/>
  <c r="BQ378" i="8" s="1"/>
  <c r="DY70" i="4"/>
  <c r="BQ214" i="8" s="1"/>
  <c r="DY71" i="4"/>
  <c r="BQ266" i="8" s="1"/>
  <c r="DY72" i="4"/>
  <c r="BQ389" i="8" s="1"/>
  <c r="DY73" i="4"/>
  <c r="BQ67" i="8" s="1"/>
  <c r="DY74" i="4"/>
  <c r="BQ382" i="8" s="1"/>
  <c r="DY75" i="4"/>
  <c r="BQ358" i="8" s="1"/>
  <c r="DY76" i="4"/>
  <c r="BQ269" i="8" s="1"/>
  <c r="DY77" i="4"/>
  <c r="BQ383" i="8" s="1"/>
  <c r="DY78" i="4"/>
  <c r="BQ104" i="8" s="1"/>
  <c r="DY79" i="4"/>
  <c r="BQ337" i="8" s="1"/>
  <c r="DY80" i="4"/>
  <c r="BQ388" i="8" s="1"/>
  <c r="DY81" i="4"/>
  <c r="BQ200" i="8" s="1"/>
  <c r="DY82" i="4"/>
  <c r="BQ288" i="8" s="1"/>
  <c r="DY83" i="4"/>
  <c r="BQ303" i="8" s="1"/>
  <c r="DY84" i="4"/>
  <c r="BQ367" i="8" s="1"/>
  <c r="DY85" i="4"/>
  <c r="BQ239" i="8" s="1"/>
  <c r="DY86" i="4"/>
  <c r="BQ250" i="8" s="1"/>
  <c r="DY87" i="4"/>
  <c r="BQ373" i="8" s="1"/>
  <c r="DY88" i="4"/>
  <c r="BQ22" i="8" s="1"/>
  <c r="DY89" i="4"/>
  <c r="BQ287" i="8" s="1"/>
  <c r="DY90" i="4"/>
  <c r="BQ194" i="8" s="1"/>
  <c r="DY91" i="4"/>
  <c r="BQ28" i="8" s="1"/>
  <c r="DY92" i="4"/>
  <c r="BQ379" i="8" s="1"/>
  <c r="DY93" i="4"/>
  <c r="BQ290" i="8" s="1"/>
  <c r="DY94" i="4"/>
  <c r="BQ231" i="8" s="1"/>
  <c r="DY95" i="4"/>
  <c r="BQ100" i="8" s="1"/>
  <c r="DY96" i="4"/>
  <c r="BQ156" i="8" s="1"/>
  <c r="DY97" i="4"/>
  <c r="BQ33" i="8" s="1"/>
  <c r="DY98" i="4"/>
  <c r="BQ396" i="8" s="1"/>
  <c r="DY99" i="4"/>
  <c r="BQ238" i="8" s="1"/>
  <c r="DY100" i="4"/>
  <c r="BQ364" i="8" s="1"/>
  <c r="DY101" i="4"/>
  <c r="BQ196" i="8" s="1"/>
  <c r="DY102" i="4"/>
  <c r="BQ8" i="8" s="1"/>
  <c r="DY103" i="4"/>
  <c r="BQ324" i="8" s="1"/>
  <c r="DY104" i="4"/>
  <c r="BQ90" i="8" s="1"/>
  <c r="DY105" i="4"/>
  <c r="BQ245" i="8" s="1"/>
  <c r="DY106" i="4"/>
  <c r="BQ376" i="8" s="1"/>
  <c r="DY107" i="4"/>
  <c r="BQ400" i="8" s="1"/>
  <c r="DY108" i="4"/>
  <c r="BQ78" i="8" s="1"/>
  <c r="DY109" i="4"/>
  <c r="BQ189" i="8" s="1"/>
  <c r="DY110" i="4"/>
  <c r="BQ348" i="8" s="1"/>
  <c r="DY111" i="4"/>
  <c r="BQ186" i="8" s="1"/>
  <c r="DY112" i="4"/>
  <c r="BQ80" i="8" s="1"/>
  <c r="DY113" i="4"/>
  <c r="BQ335" i="8" s="1"/>
  <c r="DY114" i="4"/>
  <c r="BQ177" i="8" s="1"/>
  <c r="DY115" i="4"/>
  <c r="BQ257" i="8" s="1"/>
  <c r="DY116" i="4"/>
  <c r="BQ260" i="8" s="1"/>
  <c r="DY117" i="4"/>
  <c r="BQ267" i="8" s="1"/>
  <c r="DY118" i="4"/>
  <c r="BQ199" i="8" s="1"/>
  <c r="DY119" i="4"/>
  <c r="BQ182" i="8" s="1"/>
  <c r="DY120" i="4"/>
  <c r="BQ350" i="8" s="1"/>
  <c r="DY121" i="4"/>
  <c r="BQ380" i="8" s="1"/>
  <c r="DY122" i="4"/>
  <c r="BQ240" i="8" s="1"/>
  <c r="DY123" i="4"/>
  <c r="BQ399" i="8" s="1"/>
  <c r="DY124" i="4"/>
  <c r="BQ146" i="8" s="1"/>
  <c r="DY125" i="4"/>
  <c r="BQ298" i="8" s="1"/>
  <c r="DY126" i="4"/>
  <c r="BQ323" i="8" s="1"/>
  <c r="DY127" i="4"/>
  <c r="BQ314" i="8" s="1"/>
  <c r="DY128" i="4"/>
  <c r="BQ58" i="8" s="1"/>
  <c r="DY129" i="4"/>
  <c r="BQ262" i="8" s="1"/>
  <c r="DY130" i="4"/>
  <c r="BQ265" i="8" s="1"/>
  <c r="DY131" i="4"/>
  <c r="BQ150" i="8" s="1"/>
  <c r="DY132" i="4"/>
  <c r="BQ310" i="8" s="1"/>
  <c r="DY133" i="4"/>
  <c r="BQ170" i="8" s="1"/>
  <c r="DY134" i="4"/>
  <c r="BQ61" i="8" s="1"/>
  <c r="DY135" i="4"/>
  <c r="BQ273" i="8" s="1"/>
  <c r="DY136" i="4"/>
  <c r="BQ285" i="8" s="1"/>
  <c r="DY137" i="4"/>
  <c r="BQ12" i="8" s="1"/>
  <c r="DY138" i="4"/>
  <c r="BQ318" i="8" s="1"/>
  <c r="DY139" i="4"/>
  <c r="BQ302" i="8" s="1"/>
  <c r="DY140" i="4"/>
  <c r="BQ280" i="8" s="1"/>
  <c r="DY141" i="4"/>
  <c r="BQ98" i="8" s="1"/>
  <c r="DY142" i="4"/>
  <c r="BQ93" i="8" s="1"/>
  <c r="DY143" i="4"/>
  <c r="BQ102" i="8" s="1"/>
  <c r="DY144" i="4"/>
  <c r="BQ142" i="8" s="1"/>
  <c r="DY145" i="4"/>
  <c r="BQ321" i="8" s="1"/>
  <c r="DY146" i="4"/>
  <c r="BQ300" i="8" s="1"/>
  <c r="DY147" i="4"/>
  <c r="BQ34" i="8" s="1"/>
  <c r="DY148" i="4"/>
  <c r="BQ294" i="8" s="1"/>
  <c r="DY149" i="4"/>
  <c r="BQ211" i="8" s="1"/>
  <c r="DY150" i="4"/>
  <c r="BQ258" i="8" s="1"/>
  <c r="DY151" i="4"/>
  <c r="BQ149" i="8" s="1"/>
  <c r="DY152" i="4"/>
  <c r="BQ141" i="8" s="1"/>
  <c r="DY153" i="4"/>
  <c r="BQ108" i="8" s="1"/>
  <c r="DY154" i="4"/>
  <c r="BQ32" i="8" s="1"/>
  <c r="DY155" i="4"/>
  <c r="BQ339" i="8" s="1"/>
  <c r="DY156" i="4"/>
  <c r="BQ169" i="8" s="1"/>
  <c r="DY157" i="4"/>
  <c r="BQ401" i="8" s="1"/>
  <c r="DY158" i="4"/>
  <c r="BQ193" i="8" s="1"/>
  <c r="DY159" i="4"/>
  <c r="BQ315" i="8" s="1"/>
  <c r="DY160" i="4"/>
  <c r="BQ405" i="8" s="1"/>
  <c r="DY161" i="4"/>
  <c r="BQ409" i="8" s="1"/>
  <c r="DY162" i="4"/>
  <c r="BQ340" i="8" s="1"/>
  <c r="DY163" i="4"/>
  <c r="BQ408" i="8" s="1"/>
  <c r="DY164" i="4"/>
  <c r="BQ325" i="8" s="1"/>
  <c r="DY165" i="4"/>
  <c r="BQ331" i="8" s="1"/>
  <c r="DY166" i="4"/>
  <c r="BQ181" i="8" s="1"/>
  <c r="DY167" i="4"/>
  <c r="BQ112" i="8" s="1"/>
  <c r="DY168" i="4"/>
  <c r="BQ341" i="8" s="1"/>
  <c r="DY169" i="4"/>
  <c r="BQ343" i="8" s="1"/>
  <c r="DY170" i="4"/>
  <c r="BQ223" i="8" s="1"/>
  <c r="DY171" i="4"/>
  <c r="BQ256" i="8" s="1"/>
  <c r="DY172" i="4"/>
  <c r="BQ391" i="8" s="1"/>
  <c r="DY173" i="4"/>
  <c r="BQ11" i="8" s="1"/>
  <c r="DY174" i="4"/>
  <c r="BQ164" i="8" s="1"/>
  <c r="DY175" i="4"/>
  <c r="BQ312" i="8" s="1"/>
  <c r="DY176" i="4"/>
  <c r="BQ404" i="8" s="1"/>
  <c r="DY177" i="4"/>
  <c r="BQ410" i="8" s="1"/>
  <c r="DY178" i="4"/>
  <c r="BQ411" i="8" s="1"/>
  <c r="DY179" i="4"/>
  <c r="BQ66" i="8" s="1"/>
  <c r="DY180" i="4"/>
  <c r="BQ393" i="8" s="1"/>
  <c r="DY181" i="4"/>
  <c r="BQ157" i="8" s="1"/>
  <c r="DY182" i="4"/>
  <c r="BQ263" i="8" s="1"/>
  <c r="DY183" i="4"/>
  <c r="BQ62" i="8" s="1"/>
  <c r="DY184" i="4"/>
  <c r="BQ412" i="8" s="1"/>
  <c r="DY185" i="4"/>
  <c r="BQ363" i="8" s="1"/>
  <c r="DY186" i="4"/>
  <c r="BQ226" i="8" s="1"/>
  <c r="DY187" i="4"/>
  <c r="BQ191" i="8" s="1"/>
  <c r="DY188" i="4"/>
  <c r="BQ372" i="8" s="1"/>
  <c r="DY189" i="4"/>
  <c r="BQ232" i="8" s="1"/>
  <c r="DY190" i="4"/>
  <c r="BQ397" i="8" s="1"/>
  <c r="DY191" i="4"/>
  <c r="BQ272" i="8" s="1"/>
  <c r="DY192" i="4"/>
  <c r="BQ148" i="8" s="1"/>
  <c r="DY193" i="4"/>
  <c r="BQ57" i="8" s="1"/>
  <c r="DY194" i="4"/>
  <c r="BQ10" i="8" s="1"/>
  <c r="DY195" i="4"/>
  <c r="BQ95" i="8" s="1"/>
  <c r="DY196" i="4"/>
  <c r="BQ134" i="8" s="1"/>
  <c r="DY197" i="4"/>
  <c r="BQ306" i="8" s="1"/>
  <c r="DY198" i="4"/>
  <c r="BQ234" i="8" s="1"/>
  <c r="DY199" i="4"/>
  <c r="BQ215" i="8" s="1"/>
  <c r="DY200" i="4"/>
  <c r="BQ197" i="8" s="1"/>
  <c r="DY201" i="4"/>
  <c r="BQ353" i="8" s="1"/>
  <c r="DY202" i="4"/>
  <c r="BQ84" i="8" s="1"/>
  <c r="DY203" i="4"/>
  <c r="BQ35" i="8" s="1"/>
  <c r="DY204" i="4"/>
  <c r="BQ206" i="8" s="1"/>
  <c r="DY205" i="4"/>
  <c r="BQ235" i="8" s="1"/>
  <c r="DY206" i="4"/>
  <c r="BQ103" i="8" s="1"/>
  <c r="DY207" i="4"/>
  <c r="BQ392" i="8" s="1"/>
  <c r="DY208" i="4"/>
  <c r="BQ42" i="8" s="1"/>
  <c r="DY209" i="4"/>
  <c r="BQ83" i="8" s="1"/>
  <c r="DY210" i="4"/>
  <c r="BQ82" i="8" s="1"/>
  <c r="DY211" i="4"/>
  <c r="BQ160" i="8" s="1"/>
  <c r="DY212" i="4"/>
  <c r="BQ237" i="8" s="1"/>
  <c r="DY213" i="4"/>
  <c r="BQ183" i="8" s="1"/>
  <c r="DY214" i="4"/>
  <c r="BQ286" i="8" s="1"/>
  <c r="DY215" i="4"/>
  <c r="BQ419" i="8" s="1"/>
  <c r="DY216" i="4"/>
  <c r="BQ46" i="8" s="1"/>
  <c r="DY217" i="4"/>
  <c r="BQ277" i="8" s="1"/>
  <c r="DY218" i="4"/>
  <c r="BQ244" i="8" s="1"/>
  <c r="DY219" i="4"/>
  <c r="BQ39" i="8" s="1"/>
  <c r="DY220" i="4"/>
  <c r="BQ14" i="8" s="1"/>
  <c r="DY221" i="4"/>
  <c r="BQ31" i="8" s="1"/>
  <c r="DY222" i="4"/>
  <c r="BQ291" i="8" s="1"/>
  <c r="DY223" i="4"/>
  <c r="BQ55" i="8" s="1"/>
  <c r="DY224" i="4"/>
  <c r="BQ88" i="8" s="1"/>
  <c r="DY225" i="4"/>
  <c r="BQ213" i="8" s="1"/>
  <c r="DY226" i="4"/>
  <c r="BQ248" i="8" s="1"/>
  <c r="DY227" i="4"/>
  <c r="BQ153" i="8" s="1"/>
  <c r="DY228" i="4"/>
  <c r="BQ420" i="8" s="1"/>
  <c r="DY229" i="4"/>
  <c r="BQ209" i="8" s="1"/>
  <c r="DY230" i="4"/>
  <c r="BQ139" i="8" s="1"/>
  <c r="DY231" i="4"/>
  <c r="BQ296" i="8" s="1"/>
  <c r="DY232" i="4"/>
  <c r="BQ178" i="8" s="1"/>
  <c r="DY233" i="4"/>
  <c r="BQ25" i="8" s="1"/>
  <c r="DY234" i="4"/>
  <c r="BQ74" i="8" s="1"/>
  <c r="DY235" i="4"/>
  <c r="BQ301" i="8" s="1"/>
  <c r="DY236" i="4"/>
  <c r="BQ202" i="8" s="1"/>
  <c r="DY237" i="4"/>
  <c r="BQ50" i="8" s="1"/>
  <c r="DY238" i="4"/>
  <c r="BQ208" i="8" s="1"/>
  <c r="DY239" i="4"/>
  <c r="BQ278" i="8" s="1"/>
  <c r="DY240" i="4"/>
  <c r="BQ227" i="8" s="1"/>
  <c r="DY241" i="4"/>
  <c r="BQ313" i="8" s="1"/>
  <c r="DY242" i="4"/>
  <c r="BQ201" i="8" s="1"/>
  <c r="DY243" i="4"/>
  <c r="BQ385" i="8" s="1"/>
  <c r="DY244" i="4"/>
  <c r="BQ92" i="8" s="1"/>
  <c r="DY245" i="4"/>
  <c r="BQ163" i="8" s="1"/>
  <c r="DY246" i="4"/>
  <c r="BQ75" i="8" s="1"/>
  <c r="DY247" i="4"/>
  <c r="BQ316" i="8" s="1"/>
  <c r="DY248" i="4"/>
  <c r="BQ423" i="8" s="1"/>
  <c r="DY249" i="4"/>
  <c r="BQ346" i="8" s="1"/>
  <c r="DY250" i="4"/>
  <c r="BQ329" i="8" s="1"/>
  <c r="DY251" i="4"/>
  <c r="BQ421" i="8" s="1"/>
  <c r="DY252" i="4"/>
  <c r="BQ152" i="8" s="1"/>
  <c r="DY253" i="4"/>
  <c r="BQ176" i="8" s="1"/>
  <c r="DY254" i="4"/>
  <c r="BQ144" i="8" s="1"/>
  <c r="DY255" i="4"/>
  <c r="BQ297" i="8" s="1"/>
  <c r="DY256" i="4"/>
  <c r="BQ138" i="8" s="1"/>
  <c r="DY257" i="4"/>
  <c r="BQ64" i="8" s="1"/>
  <c r="DY258" i="4"/>
  <c r="BQ414" i="8" s="1"/>
  <c r="DY259" i="4"/>
  <c r="BQ91" i="8" s="1"/>
  <c r="DY260" i="4"/>
  <c r="BQ426" i="8" s="1"/>
  <c r="DY261" i="4"/>
  <c r="BQ128" i="8" s="1"/>
  <c r="DY262" i="4"/>
  <c r="BQ87" i="8" s="1"/>
  <c r="DY263" i="4"/>
  <c r="BQ19" i="8" s="1"/>
  <c r="DY264" i="4"/>
  <c r="BQ192" i="8" s="1"/>
  <c r="DY265" i="4"/>
  <c r="BQ44" i="8" s="1"/>
  <c r="DY266" i="4"/>
  <c r="BQ89" i="8" s="1"/>
  <c r="DY267" i="4"/>
  <c r="BQ126" i="8" s="1"/>
  <c r="DY268" i="4"/>
  <c r="BQ77" i="8" s="1"/>
  <c r="DY269" i="4"/>
  <c r="BQ6" i="8" s="1"/>
  <c r="DY270" i="4"/>
  <c r="BQ107" i="8" s="1"/>
  <c r="DY271" i="4"/>
  <c r="BQ344" i="8" s="1"/>
  <c r="DY272" i="4"/>
  <c r="BQ184" i="8" s="1"/>
  <c r="DY273" i="4"/>
  <c r="BQ174" i="8" s="1"/>
  <c r="DY274" i="4"/>
  <c r="BQ16" i="8" s="1"/>
  <c r="DY275" i="4"/>
  <c r="BQ230" i="8" s="1"/>
  <c r="DY276" i="4"/>
  <c r="BQ319" i="8" s="1"/>
  <c r="DY277" i="4"/>
  <c r="BQ422" i="8" s="1"/>
  <c r="DY278" i="4"/>
  <c r="BQ369" i="8" s="1"/>
  <c r="DY279" i="4"/>
  <c r="BQ217" i="8" s="1"/>
  <c r="DY280" i="4"/>
  <c r="BQ167" i="8" s="1"/>
  <c r="DY281" i="4"/>
  <c r="BQ207" i="8" s="1"/>
  <c r="DY282" i="4"/>
  <c r="BQ347" i="8" s="1"/>
  <c r="DY283" i="4"/>
  <c r="BQ333" i="8" s="1"/>
  <c r="DY284" i="4"/>
  <c r="BQ116" i="8" s="1"/>
  <c r="DY285" i="4"/>
  <c r="BQ96" i="8" s="1"/>
  <c r="DY286" i="4"/>
  <c r="BQ26" i="8" s="1"/>
  <c r="DY287" i="4"/>
  <c r="BQ222" i="8" s="1"/>
  <c r="DY288" i="4"/>
  <c r="BQ429" i="8" s="1"/>
  <c r="DY289" i="4"/>
  <c r="BQ434" i="8" s="1"/>
  <c r="DY290" i="4"/>
  <c r="BQ304" i="8" s="1"/>
  <c r="DY291" i="4"/>
  <c r="BQ136" i="8" s="1"/>
  <c r="DY292" i="4"/>
  <c r="BQ7" i="8" s="1"/>
  <c r="DY293" i="4"/>
  <c r="BQ105" i="8" s="1"/>
  <c r="DY294" i="4"/>
  <c r="BQ390" i="8" s="1"/>
  <c r="DY295" i="4"/>
  <c r="BQ271" i="8" s="1"/>
  <c r="DY296" i="4"/>
  <c r="BQ119" i="8" s="1"/>
  <c r="DY297" i="4"/>
  <c r="BQ437" i="8" s="1"/>
  <c r="DY298" i="4"/>
  <c r="BQ332" i="8" s="1"/>
  <c r="DY299" i="4"/>
  <c r="BQ261" i="8" s="1"/>
  <c r="DY300" i="4"/>
  <c r="BQ172" i="8" s="1"/>
  <c r="DY301" i="4"/>
  <c r="BQ305" i="8" s="1"/>
  <c r="DY302" i="4"/>
  <c r="BQ204" i="8" s="1"/>
  <c r="DY303" i="4"/>
  <c r="BQ9" i="8" s="1"/>
  <c r="DY304" i="4"/>
  <c r="BQ328" i="8" s="1"/>
  <c r="DY305" i="4"/>
  <c r="BQ255" i="8" s="1"/>
  <c r="DY306" i="4"/>
  <c r="BQ159" i="8" s="1"/>
  <c r="DY307" i="4"/>
  <c r="BQ125" i="8" s="1"/>
  <c r="DY308" i="4"/>
  <c r="BQ338" i="8" s="1"/>
  <c r="DY309" i="4"/>
  <c r="BQ425" i="8" s="1"/>
  <c r="DY310" i="4"/>
  <c r="BQ69" i="8" s="1"/>
  <c r="DY311" i="4"/>
  <c r="BQ252" i="8" s="1"/>
  <c r="DY312" i="4"/>
  <c r="BQ118" i="8" s="1"/>
  <c r="DY313" i="4"/>
  <c r="BQ345" i="8" s="1"/>
  <c r="DY314" i="4"/>
  <c r="BQ406" i="8" s="1"/>
  <c r="DY315" i="4"/>
  <c r="BQ53" i="8" s="1"/>
  <c r="DY316" i="4"/>
  <c r="BQ360" i="8" s="1"/>
  <c r="DY317" i="4"/>
  <c r="BQ433" i="8" s="1"/>
  <c r="DY318" i="4"/>
  <c r="BQ435" i="8" s="1"/>
  <c r="DY319" i="4"/>
  <c r="BQ68" i="8" s="1"/>
  <c r="DY320" i="4"/>
  <c r="BQ13" i="8" s="1"/>
  <c r="DY321" i="4"/>
  <c r="BQ283" i="8" s="1"/>
  <c r="DY322" i="4"/>
  <c r="DY323" i="4"/>
  <c r="BQ436" i="8" s="1"/>
  <c r="DY324" i="4"/>
  <c r="BQ438" i="8" s="1"/>
  <c r="DY325" i="4"/>
  <c r="BQ198" i="8" s="1"/>
  <c r="DY326" i="4"/>
  <c r="BQ249" i="8" s="1"/>
  <c r="DY327" i="4"/>
  <c r="BQ440" i="8" s="1"/>
  <c r="DY328" i="4"/>
  <c r="BQ15" i="8" s="1"/>
  <c r="DY329" i="4"/>
  <c r="BQ443" i="8" s="1"/>
  <c r="DY330" i="4"/>
  <c r="BQ85" i="8" s="1"/>
  <c r="DY331" i="4"/>
  <c r="BQ441" i="8" s="1"/>
  <c r="DY332" i="4"/>
  <c r="BQ445" i="8" s="1"/>
  <c r="DY333" i="4"/>
  <c r="BQ447" i="8" s="1"/>
  <c r="DY334" i="4"/>
  <c r="BQ279" i="8" s="1"/>
  <c r="DY335" i="4"/>
  <c r="BQ322" i="8" s="1"/>
  <c r="DY336" i="4"/>
  <c r="BQ220" i="8" s="1"/>
  <c r="DY337" i="4"/>
  <c r="BQ448" i="8" s="1"/>
  <c r="DY338" i="4"/>
  <c r="BQ361" i="8" s="1"/>
  <c r="DY339" i="4"/>
  <c r="BQ113" i="8" s="1"/>
  <c r="DY340" i="4"/>
  <c r="BQ449" i="8" s="1"/>
  <c r="DY341" i="4"/>
  <c r="BQ17" i="8" s="1"/>
  <c r="DY342" i="4"/>
  <c r="BQ72" i="8" s="1"/>
  <c r="DY343" i="4"/>
  <c r="BQ123" i="8" s="1"/>
  <c r="DY344" i="4"/>
  <c r="BQ450" i="8" s="1"/>
  <c r="DY345" i="4"/>
  <c r="BQ203" i="8" s="1"/>
  <c r="DY346" i="4"/>
  <c r="BQ264" i="8" s="1"/>
  <c r="DY347" i="4"/>
  <c r="BQ168" i="8" s="1"/>
  <c r="DY348" i="4"/>
  <c r="BQ342" i="8" s="1"/>
  <c r="DY349" i="4"/>
  <c r="BQ251" i="8" s="1"/>
  <c r="DY350" i="4"/>
  <c r="BQ158" i="8" s="1"/>
  <c r="DY351" i="4"/>
  <c r="BQ311" i="8" s="1"/>
  <c r="DY352" i="4"/>
  <c r="BQ284" i="8" s="1"/>
  <c r="DY353" i="4"/>
  <c r="BQ446" i="8" s="1"/>
  <c r="DY354" i="4"/>
  <c r="BQ452" i="8" s="1"/>
  <c r="DY355" i="4"/>
  <c r="BQ444" i="8" s="1"/>
  <c r="DY356" i="4"/>
  <c r="BQ453" i="8" s="1"/>
  <c r="DY357" i="4"/>
  <c r="BQ99" i="8" s="1"/>
  <c r="DY358" i="4"/>
  <c r="BQ418" i="8" s="1"/>
  <c r="DY359" i="4"/>
  <c r="BQ362" i="8" s="1"/>
  <c r="DY360" i="4"/>
  <c r="BQ417" i="8" s="1"/>
  <c r="DY361" i="4"/>
  <c r="BQ242" i="8" s="1"/>
  <c r="DY362" i="4"/>
  <c r="BQ355" i="8" s="1"/>
  <c r="DY363" i="4"/>
  <c r="BQ162" i="8" s="1"/>
  <c r="DY364" i="4"/>
  <c r="BQ65" i="8" s="1"/>
  <c r="DY365" i="4"/>
  <c r="BQ403" i="8" s="1"/>
  <c r="DY366" i="4"/>
  <c r="BQ428" i="8" s="1"/>
  <c r="DY367" i="4"/>
  <c r="BQ432" i="8" s="1"/>
  <c r="DY368" i="4"/>
  <c r="BQ161" i="8" s="1"/>
  <c r="DY369" i="4"/>
  <c r="BQ454" i="8" s="1"/>
  <c r="DY370" i="4"/>
  <c r="BQ63" i="8" s="1"/>
  <c r="DY371" i="4"/>
  <c r="BQ326" i="8" s="1"/>
  <c r="DY372" i="4"/>
  <c r="BQ394" i="8" s="1"/>
  <c r="DY373" i="4"/>
  <c r="BQ229" i="8" s="1"/>
  <c r="DY374" i="4"/>
  <c r="BQ76" i="8" s="1"/>
  <c r="DY375" i="4"/>
  <c r="BQ145" i="8" s="1"/>
  <c r="DY376" i="4"/>
  <c r="BQ115" i="8" s="1"/>
  <c r="DY377" i="4"/>
  <c r="BQ381" i="8" s="1"/>
  <c r="DY378" i="4"/>
  <c r="BQ402" i="8" s="1"/>
  <c r="DY379" i="4"/>
  <c r="BQ270" i="8" s="1"/>
  <c r="DY380" i="4"/>
  <c r="BQ387" i="8" s="1"/>
  <c r="DY381" i="4"/>
  <c r="BQ54" i="8" s="1"/>
  <c r="DY382" i="4"/>
  <c r="BQ354" i="8" s="1"/>
  <c r="DY383" i="4"/>
  <c r="BQ457" i="8" s="1"/>
  <c r="DY384" i="4"/>
  <c r="BQ458" i="8" s="1"/>
  <c r="DY385" i="4"/>
  <c r="BQ21" i="8" s="1"/>
  <c r="DY386" i="4"/>
  <c r="BQ307" i="8" s="1"/>
  <c r="DY387" i="4"/>
  <c r="BQ407" i="8" s="1"/>
  <c r="DY388" i="4"/>
  <c r="BQ398" i="8" s="1"/>
  <c r="DY389" i="4"/>
  <c r="BQ327" i="8" s="1"/>
  <c r="DY390" i="4"/>
  <c r="BQ127" i="8" s="1"/>
  <c r="DY391" i="4"/>
  <c r="BQ275" i="8" s="1"/>
  <c r="DY392" i="4"/>
  <c r="BQ459" i="8" s="1"/>
  <c r="DY393" i="4"/>
  <c r="BQ455" i="8" s="1"/>
  <c r="DY394" i="4"/>
  <c r="BQ56" i="8" s="1"/>
  <c r="DY395" i="4"/>
  <c r="BQ460" i="8" s="1"/>
  <c r="DY396" i="4"/>
  <c r="BQ430" i="8" s="1"/>
  <c r="DY397" i="4"/>
  <c r="BQ442" i="8" s="1"/>
  <c r="DY398" i="4"/>
  <c r="BQ81" i="8" s="1"/>
  <c r="DY399" i="4"/>
  <c r="BQ23" i="8" s="1"/>
  <c r="DY400" i="4"/>
  <c r="BQ246" i="8" s="1"/>
  <c r="DY401" i="4"/>
  <c r="BQ52" i="8" s="1"/>
  <c r="DY402" i="4"/>
  <c r="BQ295" i="8" s="1"/>
  <c r="DY403" i="4"/>
  <c r="BQ171" i="8" s="1"/>
  <c r="DY404" i="4"/>
  <c r="BQ205" i="8" s="1"/>
  <c r="DY405" i="4"/>
  <c r="BQ462" i="8" s="1"/>
  <c r="DY406" i="4"/>
  <c r="BQ299" i="8" s="1"/>
  <c r="DY407" i="4"/>
  <c r="BQ413" i="8" s="1"/>
  <c r="DY408" i="4"/>
  <c r="BQ439" i="8" s="1"/>
  <c r="DY409" i="4"/>
  <c r="BQ415" i="8" s="1"/>
  <c r="DY410" i="4"/>
  <c r="BQ131" i="8" s="1"/>
  <c r="DY411" i="4"/>
  <c r="BQ111" i="8" s="1"/>
  <c r="DY412" i="4"/>
  <c r="BQ463" i="8" s="1"/>
  <c r="DY413" i="4"/>
  <c r="BQ20" i="8" s="1"/>
  <c r="DY414" i="4"/>
  <c r="BQ259" i="8" s="1"/>
  <c r="DY415" i="4"/>
  <c r="BQ465" i="8" s="1"/>
  <c r="DY416" i="4"/>
  <c r="BQ309" i="8" s="1"/>
  <c r="DY417" i="4"/>
  <c r="BQ47" i="8" s="1"/>
  <c r="DY418" i="4"/>
  <c r="BQ464" i="8" s="1"/>
  <c r="DY419" i="4"/>
  <c r="BQ466" i="8" s="1"/>
  <c r="DY420" i="4"/>
  <c r="BQ451" i="8" s="1"/>
  <c r="DY421" i="4"/>
  <c r="BQ395" i="8" s="1"/>
  <c r="DY422" i="4"/>
  <c r="BQ43" i="8" s="1"/>
  <c r="DY423" i="4"/>
  <c r="BQ470" i="8" s="1"/>
  <c r="DY424" i="4"/>
  <c r="BQ471" i="8" s="1"/>
  <c r="DY425" i="4"/>
  <c r="BQ467" i="8" s="1"/>
  <c r="DY426" i="4"/>
  <c r="BQ468" i="8" s="1"/>
  <c r="DY427" i="4"/>
  <c r="BQ349" i="8" s="1"/>
  <c r="DY428" i="4"/>
  <c r="BQ469" i="8" s="1"/>
  <c r="DY429" i="4"/>
  <c r="BQ472" i="8" s="1"/>
  <c r="DY430" i="4"/>
  <c r="BQ474" i="8" s="1"/>
  <c r="DY431" i="4"/>
  <c r="BQ476" i="8" s="1"/>
  <c r="DY432" i="4"/>
  <c r="BQ477" i="8" s="1"/>
  <c r="DY433" i="4"/>
  <c r="BQ475" i="8" s="1"/>
  <c r="DY434" i="4"/>
  <c r="BQ478" i="8" s="1"/>
  <c r="DY435" i="4"/>
  <c r="BQ473" i="8" s="1"/>
  <c r="DY436" i="4"/>
  <c r="BQ137" i="8" s="1"/>
  <c r="DY437" i="4"/>
  <c r="BQ481" i="8" s="1"/>
  <c r="DY438" i="4"/>
  <c r="BQ483" i="8" s="1"/>
  <c r="DY439" i="4"/>
  <c r="BQ482" i="8" s="1"/>
  <c r="DY440" i="4"/>
  <c r="BQ488" i="8" s="1"/>
  <c r="DY441" i="4"/>
  <c r="BQ487" i="8" s="1"/>
  <c r="DY442" i="4"/>
  <c r="BQ485" i="8" s="1"/>
  <c r="DY443" i="4"/>
  <c r="BQ143" i="8" s="1"/>
  <c r="DY444" i="4"/>
  <c r="BQ480" i="8" s="1"/>
  <c r="DY445" i="4"/>
  <c r="BQ490" i="8" s="1"/>
  <c r="DY446" i="4"/>
  <c r="BQ493" i="8" s="1"/>
  <c r="DY447" i="4"/>
  <c r="BQ479" i="8" s="1"/>
  <c r="DY448" i="4"/>
  <c r="BQ73" i="8" s="1"/>
  <c r="DY449" i="4"/>
  <c r="BQ489" i="8" s="1"/>
  <c r="DY450" i="4"/>
  <c r="BQ491" i="8" s="1"/>
  <c r="DY451" i="4"/>
  <c r="BQ492" i="8" s="1"/>
  <c r="DY452" i="4"/>
  <c r="BQ494" i="8" s="1"/>
  <c r="DY453" i="4"/>
  <c r="BQ495" i="8" s="1"/>
  <c r="DY454" i="4"/>
  <c r="BQ121" i="8" s="1"/>
  <c r="DY455" i="4"/>
  <c r="BQ109" i="8" s="1"/>
  <c r="DY456" i="4"/>
  <c r="BQ456" i="8" s="1"/>
  <c r="DY457" i="4"/>
  <c r="BQ36" i="8" s="1"/>
  <c r="DY458" i="4"/>
  <c r="BQ497" i="8" s="1"/>
  <c r="DY459" i="4"/>
  <c r="BQ496" i="8" s="1"/>
  <c r="DY460" i="4"/>
  <c r="BQ498" i="8" s="1"/>
  <c r="DY461" i="4"/>
  <c r="BQ499" i="8" s="1"/>
  <c r="DY462" i="4"/>
  <c r="BQ70" i="8" s="1"/>
  <c r="DY463" i="4"/>
  <c r="BQ502" i="8" s="1"/>
  <c r="DY464" i="4"/>
  <c r="BQ501" i="8" s="1"/>
  <c r="DY465" i="4"/>
  <c r="BQ500" i="8" s="1"/>
  <c r="DY466" i="4"/>
  <c r="BQ27" i="8" s="1"/>
  <c r="DY467" i="4"/>
  <c r="BQ503" i="8" s="1"/>
  <c r="DY468" i="4"/>
  <c r="BQ461" i="8" s="1"/>
  <c r="DY469" i="4"/>
  <c r="BQ504" i="8" s="1"/>
  <c r="DY470" i="4"/>
  <c r="BQ505" i="8" s="1"/>
  <c r="DY471" i="4"/>
  <c r="BQ424" i="8" s="1"/>
  <c r="DY472" i="4"/>
  <c r="BQ506" i="8" s="1"/>
  <c r="DY473" i="4"/>
  <c r="BQ512" i="8" s="1"/>
  <c r="DY474" i="4"/>
  <c r="BQ509" i="8" s="1"/>
  <c r="DY475" i="4"/>
  <c r="BQ49" i="8" s="1"/>
  <c r="DY476" i="4"/>
  <c r="BQ511" i="8" s="1"/>
  <c r="DY477" i="4"/>
  <c r="BQ508" i="8" s="1"/>
  <c r="DY478" i="4"/>
  <c r="BQ510" i="8" s="1"/>
  <c r="DY479" i="4"/>
  <c r="BQ513" i="8" s="1"/>
  <c r="DY480" i="4"/>
  <c r="BQ514" i="8" s="1"/>
  <c r="DY481" i="4"/>
  <c r="BQ507" i="8" s="1"/>
  <c r="DY482" i="4"/>
  <c r="BQ247" i="8" s="1"/>
  <c r="DY483" i="4"/>
  <c r="BQ515" i="8" s="1"/>
  <c r="DY484" i="4"/>
  <c r="BQ518" i="8" s="1"/>
  <c r="DY485" i="4"/>
  <c r="BQ486" i="8" s="1"/>
  <c r="DY486" i="4"/>
  <c r="BQ517" i="8" s="1"/>
  <c r="DY487" i="4"/>
  <c r="BQ516" i="8" s="1"/>
  <c r="DY488" i="4"/>
  <c r="BQ520" i="8" s="1"/>
  <c r="DY489" i="4"/>
  <c r="BQ521" i="8" s="1"/>
  <c r="DY490" i="4"/>
  <c r="BQ522" i="8" s="1"/>
  <c r="DY491" i="4"/>
  <c r="BQ523" i="8" s="1"/>
  <c r="DY492" i="4"/>
  <c r="BQ71" i="8" s="1"/>
  <c r="DY493" i="4"/>
  <c r="BQ519" i="8" s="1"/>
  <c r="DY494" i="4"/>
  <c r="BQ526" i="8" s="1"/>
  <c r="DY495" i="4"/>
  <c r="BQ524" i="8" s="1"/>
  <c r="DY496" i="4"/>
  <c r="BQ292" i="8" s="1"/>
  <c r="DY497" i="4"/>
  <c r="BQ525" i="8" s="1"/>
  <c r="DY498" i="4"/>
  <c r="BQ528" i="8" s="1"/>
  <c r="DY499" i="4"/>
  <c r="BQ529" i="8" s="1"/>
  <c r="DY500" i="4"/>
  <c r="BQ527" i="8" s="1"/>
  <c r="DY501" i="4"/>
  <c r="BQ531" i="8" s="1"/>
  <c r="DY502" i="4"/>
  <c r="BQ532" i="8" s="1"/>
  <c r="DY503" i="4"/>
  <c r="BQ530" i="8" s="1"/>
  <c r="DY504" i="4"/>
  <c r="BQ30" i="8" s="1"/>
  <c r="DY505" i="4"/>
  <c r="BQ40" i="8" s="1"/>
  <c r="DY506" i="4"/>
  <c r="BQ533" i="8" s="1"/>
  <c r="DY507" i="4"/>
  <c r="BQ233" i="8" s="1"/>
  <c r="DY508" i="4"/>
  <c r="BQ534" i="8" s="1"/>
  <c r="DY509" i="4"/>
  <c r="BQ535" i="8" s="1"/>
  <c r="DY510" i="4"/>
  <c r="BQ221" i="8" s="1"/>
  <c r="DY511" i="4"/>
  <c r="BQ538" i="8" s="1"/>
  <c r="DY512" i="4"/>
  <c r="BQ537" i="8" s="1"/>
  <c r="DY513" i="4"/>
  <c r="BQ536" i="8" s="1"/>
  <c r="DY514" i="4"/>
  <c r="BQ542" i="8" s="1"/>
  <c r="DY515" i="4"/>
  <c r="BQ539" i="8" s="1"/>
  <c r="DY516" i="4"/>
  <c r="BQ147" i="8" s="1"/>
  <c r="DY517" i="4"/>
  <c r="BQ541" i="8" s="1"/>
  <c r="DY518" i="4"/>
  <c r="BQ540" i="8" s="1"/>
  <c r="DY519" i="4"/>
  <c r="BQ293" i="8" s="1"/>
  <c r="DY520" i="4"/>
  <c r="BQ544" i="8" s="1"/>
  <c r="DY521" i="4"/>
  <c r="BQ543" i="8" s="1"/>
  <c r="DY522" i="4"/>
  <c r="BQ545" i="8" s="1"/>
  <c r="DY523" i="4"/>
  <c r="BQ546" i="8" s="1"/>
  <c r="DY524" i="4"/>
  <c r="BQ24" i="8" s="1"/>
  <c r="DY525" i="4"/>
  <c r="BQ548" i="8" s="1"/>
  <c r="DY526" i="4"/>
  <c r="BQ551" i="8" s="1"/>
  <c r="DY527" i="4"/>
  <c r="BQ549" i="8" s="1"/>
  <c r="DY528" i="4"/>
  <c r="BQ552" i="8" s="1"/>
  <c r="DY529" i="4"/>
  <c r="BQ550" i="8" s="1"/>
  <c r="DY530" i="4"/>
  <c r="BQ554" i="8" s="1"/>
  <c r="DY531" i="4"/>
  <c r="BQ553" i="8" s="1"/>
  <c r="DY532" i="4"/>
  <c r="BQ547" i="8" s="1"/>
  <c r="DY533" i="4"/>
  <c r="BQ556" i="8" s="1"/>
  <c r="DY534" i="4"/>
  <c r="BQ557" i="8" s="1"/>
  <c r="DY535" i="4"/>
  <c r="BQ558" i="8" s="1"/>
  <c r="DY536" i="4"/>
  <c r="BQ555" i="8" s="1"/>
  <c r="DY537" i="4"/>
  <c r="BQ559" i="8" s="1"/>
  <c r="DY538" i="4"/>
  <c r="BQ484" i="8" s="1"/>
  <c r="DY539" i="4"/>
  <c r="BQ29" i="8" s="1"/>
  <c r="DY540" i="4"/>
  <c r="BQ122" i="8" s="1"/>
  <c r="DY541" i="4"/>
  <c r="BQ185" i="8" s="1"/>
  <c r="DY543" i="4"/>
  <c r="BQ38" i="8" s="1"/>
  <c r="DY544" i="4"/>
  <c r="BQ45" i="8" s="1"/>
  <c r="DY545" i="4"/>
  <c r="BQ86" i="8" s="1"/>
  <c r="DY546" i="4"/>
  <c r="BQ187" i="8" s="1"/>
  <c r="DY547" i="4"/>
  <c r="BQ289" i="8" s="1"/>
  <c r="DY548" i="4"/>
  <c r="BQ308" i="8" s="1"/>
  <c r="DY549" i="4"/>
  <c r="BQ320" i="8" s="1"/>
  <c r="DY551" i="4"/>
  <c r="BQ384" i="8" s="1"/>
  <c r="DY552" i="4"/>
  <c r="BQ386" i="8" s="1"/>
  <c r="DY553" i="4"/>
  <c r="BQ427" i="8" s="1"/>
  <c r="DY554" i="4"/>
  <c r="BQ416" i="8" s="1"/>
  <c r="DY555" i="4"/>
  <c r="BQ351" i="8" s="1"/>
  <c r="DY556" i="4"/>
  <c r="BQ106" i="8" s="1"/>
  <c r="DY2" i="4"/>
  <c r="BQ18" i="8" s="1"/>
  <c r="DZ553" i="4" l="1"/>
  <c r="BR427" i="8" s="1"/>
  <c r="DZ545" i="4"/>
  <c r="BR86" i="8" s="1"/>
  <c r="DZ537" i="4"/>
  <c r="BR559" i="8" s="1"/>
  <c r="DZ529" i="4"/>
  <c r="BR550" i="8" s="1"/>
  <c r="DZ521" i="4"/>
  <c r="BR543" i="8" s="1"/>
  <c r="DZ513" i="4"/>
  <c r="BR536" i="8" s="1"/>
  <c r="DZ505" i="4"/>
  <c r="BR40" i="8" s="1"/>
  <c r="DZ497" i="4"/>
  <c r="BR525" i="8" s="1"/>
  <c r="DZ489" i="4"/>
  <c r="BR521" i="8" s="1"/>
  <c r="DZ481" i="4"/>
  <c r="BR507" i="8" s="1"/>
  <c r="DZ473" i="4"/>
  <c r="BR512" i="8" s="1"/>
  <c r="DZ465" i="4"/>
  <c r="BR500" i="8" s="1"/>
  <c r="DZ457" i="4"/>
  <c r="BR36" i="8" s="1"/>
  <c r="DZ449" i="4"/>
  <c r="BR489" i="8" s="1"/>
  <c r="DZ441" i="4"/>
  <c r="BR487" i="8" s="1"/>
  <c r="DZ433" i="4"/>
  <c r="BR475" i="8" s="1"/>
  <c r="DZ425" i="4"/>
  <c r="BR467" i="8" s="1"/>
  <c r="DZ417" i="4"/>
  <c r="BR47" i="8" s="1"/>
  <c r="DZ409" i="4"/>
  <c r="BR415" i="8" s="1"/>
  <c r="DZ401" i="4"/>
  <c r="BR52" i="8" s="1"/>
  <c r="DZ393" i="4"/>
  <c r="BR455" i="8" s="1"/>
  <c r="DZ385" i="4"/>
  <c r="BR21" i="8" s="1"/>
  <c r="DZ377" i="4"/>
  <c r="BR381" i="8" s="1"/>
  <c r="DZ369" i="4"/>
  <c r="BR454" i="8" s="1"/>
  <c r="DZ361" i="4"/>
  <c r="BR242" i="8" s="1"/>
  <c r="DZ353" i="4"/>
  <c r="BR446" i="8" s="1"/>
  <c r="DZ345" i="4"/>
  <c r="BR203" i="8" s="1"/>
  <c r="DZ337" i="4"/>
  <c r="BR448" i="8" s="1"/>
  <c r="DZ329" i="4"/>
  <c r="BR443" i="8" s="1"/>
  <c r="DZ321" i="4"/>
  <c r="BR283" i="8" s="1"/>
  <c r="DZ313" i="4"/>
  <c r="BR345" i="8" s="1"/>
  <c r="DZ305" i="4"/>
  <c r="BR255" i="8" s="1"/>
  <c r="DZ297" i="4"/>
  <c r="BR437" i="8" s="1"/>
  <c r="DZ289" i="4"/>
  <c r="BR434" i="8" s="1"/>
  <c r="DZ281" i="4"/>
  <c r="BR207" i="8" s="1"/>
  <c r="DZ273" i="4"/>
  <c r="BR174" i="8" s="1"/>
  <c r="DZ265" i="4"/>
  <c r="BR44" i="8" s="1"/>
  <c r="DZ257" i="4"/>
  <c r="BR64" i="8" s="1"/>
  <c r="DZ249" i="4"/>
  <c r="BR346" i="8" s="1"/>
  <c r="DZ241" i="4"/>
  <c r="BR313" i="8" s="1"/>
  <c r="DZ233" i="4"/>
  <c r="BR25" i="8" s="1"/>
  <c r="DZ225" i="4"/>
  <c r="BR213" i="8" s="1"/>
  <c r="DZ217" i="4"/>
  <c r="BR277" i="8" s="1"/>
  <c r="DZ209" i="4"/>
  <c r="BR83" i="8" s="1"/>
  <c r="DZ201" i="4"/>
  <c r="BR353" i="8" s="1"/>
  <c r="DZ193" i="4"/>
  <c r="BR57" i="8" s="1"/>
  <c r="DZ185" i="4"/>
  <c r="BR363" i="8" s="1"/>
  <c r="DZ177" i="4"/>
  <c r="BR410" i="8" s="1"/>
  <c r="DZ169" i="4"/>
  <c r="BR343" i="8" s="1"/>
  <c r="DZ161" i="4"/>
  <c r="BR409" i="8" s="1"/>
  <c r="DZ153" i="4"/>
  <c r="BR108" i="8" s="1"/>
  <c r="DZ145" i="4"/>
  <c r="BR321" i="8" s="1"/>
  <c r="DZ137" i="4"/>
  <c r="BR12" i="8" s="1"/>
  <c r="EA121" i="4"/>
  <c r="BS380" i="8" s="1"/>
  <c r="EA113" i="4"/>
  <c r="BS335" i="8" s="1"/>
  <c r="EA105" i="4"/>
  <c r="BS245" i="8" s="1"/>
  <c r="EA322" i="4"/>
  <c r="EA314" i="4"/>
  <c r="BS406" i="8" s="1"/>
  <c r="EA306" i="4"/>
  <c r="BS159" i="8" s="1"/>
  <c r="EA298" i="4"/>
  <c r="BS332" i="8" s="1"/>
  <c r="DY550" i="4"/>
  <c r="BQ357" i="8" s="1"/>
  <c r="DY542" i="4"/>
  <c r="BQ41" i="8" s="1"/>
  <c r="EA551" i="4"/>
  <c r="BS384" i="8" s="1"/>
  <c r="EA543" i="4"/>
  <c r="BS38" i="8" s="1"/>
  <c r="EA535" i="4"/>
  <c r="BS558" i="8" s="1"/>
  <c r="EA527" i="4"/>
  <c r="BS549" i="8" s="1"/>
  <c r="EA519" i="4"/>
  <c r="BS293" i="8" s="1"/>
  <c r="EA511" i="4"/>
  <c r="BS538" i="8" s="1"/>
  <c r="EA503" i="4"/>
  <c r="BS530" i="8" s="1"/>
  <c r="EA495" i="4"/>
  <c r="BS524" i="8" s="1"/>
  <c r="EA487" i="4"/>
  <c r="BS516" i="8" s="1"/>
  <c r="EA479" i="4"/>
  <c r="BS513" i="8" s="1"/>
  <c r="EA471" i="4"/>
  <c r="BS424" i="8" s="1"/>
  <c r="EA463" i="4"/>
  <c r="BS502" i="8" s="1"/>
  <c r="EA455" i="4"/>
  <c r="BS109" i="8" s="1"/>
  <c r="EA447" i="4"/>
  <c r="BS479" i="8" s="1"/>
  <c r="EA439" i="4"/>
  <c r="BS482" i="8" s="1"/>
  <c r="EA431" i="4"/>
  <c r="BS476" i="8" s="1"/>
  <c r="EA423" i="4"/>
  <c r="BS470" i="8" s="1"/>
  <c r="EA415" i="4"/>
  <c r="BS465" i="8" s="1"/>
  <c r="EA407" i="4"/>
  <c r="BS413" i="8" s="1"/>
  <c r="EA399" i="4"/>
  <c r="BS23" i="8" s="1"/>
  <c r="EA391" i="4"/>
  <c r="BS275" i="8" s="1"/>
  <c r="EA383" i="4"/>
  <c r="BS457" i="8" s="1"/>
  <c r="EA375" i="4"/>
  <c r="BS145" i="8" s="1"/>
  <c r="EA367" i="4"/>
  <c r="BS432" i="8" s="1"/>
  <c r="EA359" i="4"/>
  <c r="BS362" i="8" s="1"/>
  <c r="EA351" i="4"/>
  <c r="BS311" i="8" s="1"/>
  <c r="EA343" i="4"/>
  <c r="BS123" i="8" s="1"/>
  <c r="EA335" i="4"/>
  <c r="BS322" i="8" s="1"/>
  <c r="EA327" i="4"/>
  <c r="BS440" i="8" s="1"/>
  <c r="DZ555" i="4"/>
  <c r="BR351" i="8" s="1"/>
  <c r="DZ547" i="4"/>
  <c r="BR289" i="8" s="1"/>
  <c r="DZ539" i="4"/>
  <c r="BR29" i="8" s="1"/>
  <c r="DZ531" i="4"/>
  <c r="BR553" i="8" s="1"/>
  <c r="DZ523" i="4"/>
  <c r="BR546" i="8" s="1"/>
  <c r="DZ515" i="4"/>
  <c r="BR539" i="8" s="1"/>
  <c r="DZ507" i="4"/>
  <c r="BR233" i="8" s="1"/>
  <c r="DZ499" i="4"/>
  <c r="BR529" i="8" s="1"/>
  <c r="DZ491" i="4"/>
  <c r="BR523" i="8" s="1"/>
  <c r="DZ483" i="4"/>
  <c r="BR515" i="8" s="1"/>
  <c r="DZ475" i="4"/>
  <c r="BR49" i="8" s="1"/>
  <c r="DZ467" i="4"/>
  <c r="BR503" i="8" s="1"/>
  <c r="DZ459" i="4"/>
  <c r="BR496" i="8" s="1"/>
  <c r="DZ451" i="4"/>
  <c r="BR492" i="8" s="1"/>
  <c r="DZ443" i="4"/>
  <c r="BR143" i="8" s="1"/>
  <c r="DZ435" i="4"/>
  <c r="BR473" i="8" s="1"/>
  <c r="DZ427" i="4"/>
  <c r="BR349" i="8" s="1"/>
  <c r="DZ419" i="4"/>
  <c r="BR466" i="8" s="1"/>
  <c r="DZ411" i="4"/>
  <c r="BR111" i="8" s="1"/>
  <c r="DZ403" i="4"/>
  <c r="BR171" i="8" s="1"/>
  <c r="DZ395" i="4"/>
  <c r="BR460" i="8" s="1"/>
  <c r="DZ387" i="4"/>
  <c r="BR407" i="8" s="1"/>
  <c r="DZ379" i="4"/>
  <c r="BR270" i="8" s="1"/>
  <c r="DZ371" i="4"/>
  <c r="BR326" i="8" s="1"/>
  <c r="DZ363" i="4"/>
  <c r="BR162" i="8" s="1"/>
  <c r="DZ355" i="4"/>
  <c r="BR444" i="8" s="1"/>
  <c r="DZ347" i="4"/>
  <c r="BR168" i="8" s="1"/>
  <c r="DZ339" i="4"/>
  <c r="BR113" i="8" s="1"/>
  <c r="DZ331" i="4"/>
  <c r="BR441" i="8" s="1"/>
  <c r="DZ323" i="4"/>
  <c r="BR436" i="8" s="1"/>
  <c r="EA315" i="4"/>
  <c r="BS53" i="8" s="1"/>
  <c r="DZ315" i="4"/>
  <c r="BR53" i="8" s="1"/>
  <c r="EA307" i="4"/>
  <c r="BS125" i="8" s="1"/>
  <c r="DZ307" i="4"/>
  <c r="BR125" i="8" s="1"/>
  <c r="EA299" i="4"/>
  <c r="BS261" i="8" s="1"/>
  <c r="DZ299" i="4"/>
  <c r="BR261" i="8" s="1"/>
  <c r="EA291" i="4"/>
  <c r="BS136" i="8" s="1"/>
  <c r="DZ291" i="4"/>
  <c r="BR136" i="8" s="1"/>
  <c r="EA283" i="4"/>
  <c r="BS333" i="8" s="1"/>
  <c r="DZ283" i="4"/>
  <c r="BR333" i="8" s="1"/>
  <c r="EA275" i="4"/>
  <c r="BS230" i="8" s="1"/>
  <c r="DZ275" i="4"/>
  <c r="BR230" i="8" s="1"/>
  <c r="EA267" i="4"/>
  <c r="BS126" i="8" s="1"/>
  <c r="DZ267" i="4"/>
  <c r="BR126" i="8" s="1"/>
  <c r="EA259" i="4"/>
  <c r="BS91" i="8" s="1"/>
  <c r="DZ259" i="4"/>
  <c r="BR91" i="8" s="1"/>
  <c r="EA251" i="4"/>
  <c r="BS421" i="8" s="1"/>
  <c r="DZ251" i="4"/>
  <c r="BR421" i="8" s="1"/>
  <c r="EA243" i="4"/>
  <c r="BS385" i="8" s="1"/>
  <c r="DZ243" i="4"/>
  <c r="BR385" i="8" s="1"/>
  <c r="EA235" i="4"/>
  <c r="BS301" i="8" s="1"/>
  <c r="DZ235" i="4"/>
  <c r="BR301" i="8" s="1"/>
  <c r="DZ227" i="4"/>
  <c r="BR153" i="8" s="1"/>
  <c r="EA227" i="4"/>
  <c r="BS153" i="8" s="1"/>
  <c r="DZ219" i="4"/>
  <c r="BR39" i="8" s="1"/>
  <c r="EA219" i="4"/>
  <c r="BS39" i="8" s="1"/>
  <c r="DZ211" i="4"/>
  <c r="BR160" i="8" s="1"/>
  <c r="EA211" i="4"/>
  <c r="BS160" i="8" s="1"/>
  <c r="DZ203" i="4"/>
  <c r="BR35" i="8" s="1"/>
  <c r="EA203" i="4"/>
  <c r="BS35" i="8" s="1"/>
  <c r="DZ195" i="4"/>
  <c r="BR95" i="8" s="1"/>
  <c r="EA195" i="4"/>
  <c r="BS95" i="8" s="1"/>
  <c r="DZ187" i="4"/>
  <c r="BR191" i="8" s="1"/>
  <c r="EA187" i="4"/>
  <c r="BS191" i="8" s="1"/>
  <c r="DZ179" i="4"/>
  <c r="BR66" i="8" s="1"/>
  <c r="EA179" i="4"/>
  <c r="BS66" i="8" s="1"/>
  <c r="DZ171" i="4"/>
  <c r="BR256" i="8" s="1"/>
  <c r="EA171" i="4"/>
  <c r="BS256" i="8" s="1"/>
  <c r="DZ163" i="4"/>
  <c r="BR408" i="8" s="1"/>
  <c r="EA163" i="4"/>
  <c r="BS408" i="8" s="1"/>
  <c r="DZ155" i="4"/>
  <c r="BR339" i="8" s="1"/>
  <c r="EA155" i="4"/>
  <c r="BS339" i="8" s="1"/>
  <c r="DZ147" i="4"/>
  <c r="BR34" i="8" s="1"/>
  <c r="EA147" i="4"/>
  <c r="BS34" i="8" s="1"/>
  <c r="DZ139" i="4"/>
  <c r="BR302" i="8" s="1"/>
  <c r="EA139" i="4"/>
  <c r="BS302" i="8" s="1"/>
  <c r="DZ131" i="4"/>
  <c r="BR150" i="8" s="1"/>
  <c r="EA131" i="4"/>
  <c r="BS150" i="8" s="1"/>
  <c r="DZ123" i="4"/>
  <c r="BR399" i="8" s="1"/>
  <c r="EA123" i="4"/>
  <c r="BS399" i="8" s="1"/>
  <c r="DZ115" i="4"/>
  <c r="BR257" i="8" s="1"/>
  <c r="EA115" i="4"/>
  <c r="BS257" i="8" s="1"/>
  <c r="DZ107" i="4"/>
  <c r="BR400" i="8" s="1"/>
  <c r="EA107" i="4"/>
  <c r="BS400" i="8" s="1"/>
  <c r="DZ99" i="4"/>
  <c r="BR238" i="8" s="1"/>
  <c r="EA99" i="4"/>
  <c r="BS238" i="8" s="1"/>
  <c r="DZ91" i="4"/>
  <c r="BR28" i="8" s="1"/>
  <c r="EA91" i="4"/>
  <c r="BS28" i="8" s="1"/>
  <c r="DZ83" i="4"/>
  <c r="BR303" i="8" s="1"/>
  <c r="EA83" i="4"/>
  <c r="BS303" i="8" s="1"/>
  <c r="DZ75" i="4"/>
  <c r="BR358" i="8" s="1"/>
  <c r="EA75" i="4"/>
  <c r="BS358" i="8" s="1"/>
  <c r="DZ67" i="4"/>
  <c r="BR377" i="8" s="1"/>
  <c r="EA67" i="4"/>
  <c r="BS377" i="8" s="1"/>
  <c r="DZ59" i="4"/>
  <c r="BR133" i="8" s="1"/>
  <c r="EA59" i="4"/>
  <c r="BS133" i="8" s="1"/>
  <c r="DZ51" i="4"/>
  <c r="BR97" i="8" s="1"/>
  <c r="EA51" i="4"/>
  <c r="BS97" i="8" s="1"/>
  <c r="DZ43" i="4"/>
  <c r="BR228" i="8" s="1"/>
  <c r="EA43" i="4"/>
  <c r="BS228" i="8" s="1"/>
  <c r="DZ35" i="4"/>
  <c r="BR179" i="8" s="1"/>
  <c r="EA35" i="4"/>
  <c r="BS179" i="8" s="1"/>
  <c r="DZ27" i="4"/>
  <c r="BR352" i="8" s="1"/>
  <c r="EA27" i="4"/>
  <c r="BS352" i="8" s="1"/>
  <c r="DZ19" i="4"/>
  <c r="BR212" i="8" s="1"/>
  <c r="EA19" i="4"/>
  <c r="BS212" i="8" s="1"/>
  <c r="DZ11" i="4"/>
  <c r="BR336" i="8" s="1"/>
  <c r="EA11" i="4"/>
  <c r="BS336" i="8" s="1"/>
  <c r="DZ3" i="4"/>
  <c r="BR135" i="8" s="1"/>
  <c r="EA3" i="4"/>
  <c r="BS135" i="8" s="1"/>
  <c r="EA553" i="4"/>
  <c r="BS427" i="8" s="1"/>
  <c r="EA545" i="4"/>
  <c r="BS86" i="8" s="1"/>
  <c r="EA537" i="4"/>
  <c r="BS559" i="8" s="1"/>
  <c r="EA529" i="4"/>
  <c r="BS550" i="8" s="1"/>
  <c r="EA521" i="4"/>
  <c r="BS543" i="8" s="1"/>
  <c r="EA513" i="4"/>
  <c r="BS536" i="8" s="1"/>
  <c r="EA505" i="4"/>
  <c r="BS40" i="8" s="1"/>
  <c r="EA497" i="4"/>
  <c r="BS525" i="8" s="1"/>
  <c r="EA489" i="4"/>
  <c r="BS521" i="8" s="1"/>
  <c r="EA481" i="4"/>
  <c r="BS507" i="8" s="1"/>
  <c r="EA473" i="4"/>
  <c r="BS512" i="8" s="1"/>
  <c r="EA465" i="4"/>
  <c r="BS500" i="8" s="1"/>
  <c r="EA457" i="4"/>
  <c r="BS36" i="8" s="1"/>
  <c r="EA449" i="4"/>
  <c r="BS489" i="8" s="1"/>
  <c r="EA441" i="4"/>
  <c r="BS487" i="8" s="1"/>
  <c r="EA433" i="4"/>
  <c r="BS475" i="8" s="1"/>
  <c r="EA425" i="4"/>
  <c r="BS467" i="8" s="1"/>
  <c r="EA417" i="4"/>
  <c r="BS47" i="8" s="1"/>
  <c r="EA409" i="4"/>
  <c r="BS415" i="8" s="1"/>
  <c r="EA401" i="4"/>
  <c r="BS52" i="8" s="1"/>
  <c r="EA393" i="4"/>
  <c r="BS455" i="8" s="1"/>
  <c r="EA385" i="4"/>
  <c r="BS21" i="8" s="1"/>
  <c r="EA377" i="4"/>
  <c r="BS381" i="8" s="1"/>
  <c r="EA369" i="4"/>
  <c r="BS454" i="8" s="1"/>
  <c r="EA361" i="4"/>
  <c r="BS242" i="8" s="1"/>
  <c r="EA353" i="4"/>
  <c r="BS446" i="8" s="1"/>
  <c r="EA345" i="4"/>
  <c r="BS203" i="8" s="1"/>
  <c r="EA337" i="4"/>
  <c r="BS448" i="8" s="1"/>
  <c r="EA329" i="4"/>
  <c r="BS443" i="8" s="1"/>
  <c r="EA281" i="4"/>
  <c r="BS207" i="8" s="1"/>
  <c r="EA249" i="4"/>
  <c r="BS346" i="8" s="1"/>
  <c r="EA217" i="4"/>
  <c r="BS277" i="8" s="1"/>
  <c r="EA185" i="4"/>
  <c r="BS363" i="8" s="1"/>
  <c r="EA153" i="4"/>
  <c r="BS108" i="8" s="1"/>
  <c r="DZ556" i="4"/>
  <c r="BR106" i="8" s="1"/>
  <c r="DZ548" i="4"/>
  <c r="BR308" i="8" s="1"/>
  <c r="DZ540" i="4"/>
  <c r="BR122" i="8" s="1"/>
  <c r="DZ532" i="4"/>
  <c r="BR547" i="8" s="1"/>
  <c r="DZ524" i="4"/>
  <c r="BR24" i="8" s="1"/>
  <c r="DZ516" i="4"/>
  <c r="BR147" i="8" s="1"/>
  <c r="DZ508" i="4"/>
  <c r="BR534" i="8" s="1"/>
  <c r="DZ500" i="4"/>
  <c r="BR527" i="8" s="1"/>
  <c r="DZ492" i="4"/>
  <c r="BR71" i="8" s="1"/>
  <c r="DZ484" i="4"/>
  <c r="BR518" i="8" s="1"/>
  <c r="DZ476" i="4"/>
  <c r="BR511" i="8" s="1"/>
  <c r="DZ468" i="4"/>
  <c r="BR461" i="8" s="1"/>
  <c r="DZ460" i="4"/>
  <c r="BR498" i="8" s="1"/>
  <c r="DZ452" i="4"/>
  <c r="BR494" i="8" s="1"/>
  <c r="DZ444" i="4"/>
  <c r="BR480" i="8" s="1"/>
  <c r="DZ436" i="4"/>
  <c r="BR137" i="8" s="1"/>
  <c r="DZ428" i="4"/>
  <c r="BR469" i="8" s="1"/>
  <c r="DZ420" i="4"/>
  <c r="BR451" i="8" s="1"/>
  <c r="DZ412" i="4"/>
  <c r="BR463" i="8" s="1"/>
  <c r="DZ404" i="4"/>
  <c r="BR205" i="8" s="1"/>
  <c r="DZ396" i="4"/>
  <c r="BR430" i="8" s="1"/>
  <c r="DZ388" i="4"/>
  <c r="BR398" i="8" s="1"/>
  <c r="DZ380" i="4"/>
  <c r="BR387" i="8" s="1"/>
  <c r="DZ372" i="4"/>
  <c r="BR394" i="8" s="1"/>
  <c r="DZ364" i="4"/>
  <c r="BR65" i="8" s="1"/>
  <c r="DZ356" i="4"/>
  <c r="BR453" i="8" s="1"/>
  <c r="DZ348" i="4"/>
  <c r="BR342" i="8" s="1"/>
  <c r="DZ340" i="4"/>
  <c r="BR449" i="8" s="1"/>
  <c r="DZ332" i="4"/>
  <c r="BR445" i="8" s="1"/>
  <c r="EA324" i="4"/>
  <c r="BS438" i="8" s="1"/>
  <c r="DZ324" i="4"/>
  <c r="BR438" i="8" s="1"/>
  <c r="EA316" i="4"/>
  <c r="BS360" i="8" s="1"/>
  <c r="DZ316" i="4"/>
  <c r="BR360" i="8" s="1"/>
  <c r="EA308" i="4"/>
  <c r="BS338" i="8" s="1"/>
  <c r="DZ308" i="4"/>
  <c r="BR338" i="8" s="1"/>
  <c r="EA300" i="4"/>
  <c r="BS172" i="8" s="1"/>
  <c r="DZ300" i="4"/>
  <c r="BR172" i="8" s="1"/>
  <c r="EA292" i="4"/>
  <c r="BS7" i="8" s="1"/>
  <c r="DZ292" i="4"/>
  <c r="BR7" i="8" s="1"/>
  <c r="EA284" i="4"/>
  <c r="BS116" i="8" s="1"/>
  <c r="DZ284" i="4"/>
  <c r="BR116" i="8" s="1"/>
  <c r="EA276" i="4"/>
  <c r="BS319" i="8" s="1"/>
  <c r="DZ276" i="4"/>
  <c r="BR319" i="8" s="1"/>
  <c r="EA268" i="4"/>
  <c r="BS77" i="8" s="1"/>
  <c r="DZ268" i="4"/>
  <c r="BR77" i="8" s="1"/>
  <c r="EA260" i="4"/>
  <c r="BS426" i="8" s="1"/>
  <c r="DZ260" i="4"/>
  <c r="BR426" i="8" s="1"/>
  <c r="EA252" i="4"/>
  <c r="BS152" i="8" s="1"/>
  <c r="DZ252" i="4"/>
  <c r="BR152" i="8" s="1"/>
  <c r="EA244" i="4"/>
  <c r="BS92" i="8" s="1"/>
  <c r="DZ244" i="4"/>
  <c r="BR92" i="8" s="1"/>
  <c r="EA236" i="4"/>
  <c r="BS202" i="8" s="1"/>
  <c r="DZ236" i="4"/>
  <c r="BR202" i="8" s="1"/>
  <c r="EA228" i="4"/>
  <c r="BS420" i="8" s="1"/>
  <c r="DZ228" i="4"/>
  <c r="BR420" i="8" s="1"/>
  <c r="DZ220" i="4"/>
  <c r="BR14" i="8" s="1"/>
  <c r="EA220" i="4"/>
  <c r="BS14" i="8" s="1"/>
  <c r="EA212" i="4"/>
  <c r="BS237" i="8" s="1"/>
  <c r="DZ212" i="4"/>
  <c r="BR237" i="8" s="1"/>
  <c r="DZ204" i="4"/>
  <c r="BR206" i="8" s="1"/>
  <c r="EA204" i="4"/>
  <c r="BS206" i="8" s="1"/>
  <c r="DZ196" i="4"/>
  <c r="BR134" i="8" s="1"/>
  <c r="EA196" i="4"/>
  <c r="BS134" i="8" s="1"/>
  <c r="DZ188" i="4"/>
  <c r="BR372" i="8" s="1"/>
  <c r="EA188" i="4"/>
  <c r="BS372" i="8" s="1"/>
  <c r="DZ180" i="4"/>
  <c r="BR393" i="8" s="1"/>
  <c r="EA180" i="4"/>
  <c r="BS393" i="8" s="1"/>
  <c r="DZ172" i="4"/>
  <c r="BR391" i="8" s="1"/>
  <c r="EA172" i="4"/>
  <c r="BS391" i="8" s="1"/>
  <c r="DZ164" i="4"/>
  <c r="BR325" i="8" s="1"/>
  <c r="EA164" i="4"/>
  <c r="BS325" i="8" s="1"/>
  <c r="DZ156" i="4"/>
  <c r="BR169" i="8" s="1"/>
  <c r="EA156" i="4"/>
  <c r="BS169" i="8" s="1"/>
  <c r="DZ148" i="4"/>
  <c r="BR294" i="8" s="1"/>
  <c r="EA148" i="4"/>
  <c r="BS294" i="8" s="1"/>
  <c r="DZ140" i="4"/>
  <c r="BR280" i="8" s="1"/>
  <c r="EA140" i="4"/>
  <c r="BS280" i="8" s="1"/>
  <c r="DZ132" i="4"/>
  <c r="BR310" i="8" s="1"/>
  <c r="EA132" i="4"/>
  <c r="BS310" i="8" s="1"/>
  <c r="DZ124" i="4"/>
  <c r="BR146" i="8" s="1"/>
  <c r="EA124" i="4"/>
  <c r="BS146" i="8" s="1"/>
  <c r="DZ116" i="4"/>
  <c r="BR260" i="8" s="1"/>
  <c r="EA116" i="4"/>
  <c r="BS260" i="8" s="1"/>
  <c r="DZ108" i="4"/>
  <c r="BR78" i="8" s="1"/>
  <c r="EA108" i="4"/>
  <c r="BS78" i="8" s="1"/>
  <c r="DZ100" i="4"/>
  <c r="BR364" i="8" s="1"/>
  <c r="EA100" i="4"/>
  <c r="BS364" i="8" s="1"/>
  <c r="DZ92" i="4"/>
  <c r="BR379" i="8" s="1"/>
  <c r="EA92" i="4"/>
  <c r="BS379" i="8" s="1"/>
  <c r="DZ84" i="4"/>
  <c r="BR367" i="8" s="1"/>
  <c r="EA84" i="4"/>
  <c r="BS367" i="8" s="1"/>
  <c r="DZ76" i="4"/>
  <c r="BR269" i="8" s="1"/>
  <c r="EA76" i="4"/>
  <c r="BS269" i="8" s="1"/>
  <c r="DZ68" i="4"/>
  <c r="BR334" i="8" s="1"/>
  <c r="EA68" i="4"/>
  <c r="BS334" i="8" s="1"/>
  <c r="DZ60" i="4"/>
  <c r="BR216" i="8" s="1"/>
  <c r="EA60" i="4"/>
  <c r="BS216" i="8" s="1"/>
  <c r="DZ52" i="4"/>
  <c r="BR120" i="8" s="1"/>
  <c r="EA52" i="4"/>
  <c r="BS120" i="8" s="1"/>
  <c r="DZ44" i="4"/>
  <c r="BR243" i="8" s="1"/>
  <c r="EA44" i="4"/>
  <c r="BS243" i="8" s="1"/>
  <c r="DZ36" i="4"/>
  <c r="BR254" i="8" s="1"/>
  <c r="EA36" i="4"/>
  <c r="BS254" i="8" s="1"/>
  <c r="DZ28" i="4"/>
  <c r="BR330" i="8" s="1"/>
  <c r="EA28" i="4"/>
  <c r="BS330" i="8" s="1"/>
  <c r="DZ20" i="4"/>
  <c r="BR359" i="8" s="1"/>
  <c r="EA20" i="4"/>
  <c r="BS359" i="8" s="1"/>
  <c r="DZ12" i="4"/>
  <c r="BR236" i="8" s="1"/>
  <c r="EA12" i="4"/>
  <c r="BS236" i="8" s="1"/>
  <c r="DZ4" i="4"/>
  <c r="BR274" i="8" s="1"/>
  <c r="EA4" i="4"/>
  <c r="BS274" i="8" s="1"/>
  <c r="EA317" i="4"/>
  <c r="BS433" i="8" s="1"/>
  <c r="EA301" i="4"/>
  <c r="BS305" i="8" s="1"/>
  <c r="EA277" i="4"/>
  <c r="BS422" i="8" s="1"/>
  <c r="EA245" i="4"/>
  <c r="BS163" i="8" s="1"/>
  <c r="EA213" i="4"/>
  <c r="BS183" i="8" s="1"/>
  <c r="EA181" i="4"/>
  <c r="BS157" i="8" s="1"/>
  <c r="EA149" i="4"/>
  <c r="BS211" i="8" s="1"/>
  <c r="EA117" i="4"/>
  <c r="BS267" i="8" s="1"/>
  <c r="EA85" i="4"/>
  <c r="BS239" i="8" s="1"/>
  <c r="DZ85" i="4"/>
  <c r="BR239" i="8" s="1"/>
  <c r="EA77" i="4"/>
  <c r="BS383" i="8" s="1"/>
  <c r="DZ77" i="4"/>
  <c r="BR383" i="8" s="1"/>
  <c r="DZ69" i="4"/>
  <c r="BR378" i="8" s="1"/>
  <c r="EA69" i="4"/>
  <c r="BS378" i="8" s="1"/>
  <c r="EA61" i="4"/>
  <c r="BS370" i="8" s="1"/>
  <c r="DZ61" i="4"/>
  <c r="BR370" i="8" s="1"/>
  <c r="EA53" i="4"/>
  <c r="BS190" i="8" s="1"/>
  <c r="DZ53" i="4"/>
  <c r="BR190" i="8" s="1"/>
  <c r="EA45" i="4"/>
  <c r="BS282" i="8" s="1"/>
  <c r="DZ45" i="4"/>
  <c r="BR282" i="8" s="1"/>
  <c r="DZ37" i="4"/>
  <c r="BR365" i="8" s="1"/>
  <c r="EA37" i="4"/>
  <c r="BS365" i="8" s="1"/>
  <c r="EA29" i="4"/>
  <c r="BS268" i="8" s="1"/>
  <c r="DZ29" i="4"/>
  <c r="BR268" i="8" s="1"/>
  <c r="EA21" i="4"/>
  <c r="BS48" i="8" s="1"/>
  <c r="DZ21" i="4"/>
  <c r="BR48" i="8" s="1"/>
  <c r="EA13" i="4"/>
  <c r="BS356" i="8" s="1"/>
  <c r="DZ13" i="4"/>
  <c r="BR356" i="8" s="1"/>
  <c r="DZ5" i="4"/>
  <c r="BR281" i="8" s="1"/>
  <c r="EA5" i="4"/>
  <c r="BS281" i="8" s="1"/>
  <c r="EA273" i="4"/>
  <c r="BS174" i="8" s="1"/>
  <c r="EA241" i="4"/>
  <c r="BS313" i="8" s="1"/>
  <c r="EA209" i="4"/>
  <c r="BS83" i="8" s="1"/>
  <c r="EA177" i="4"/>
  <c r="BS410" i="8" s="1"/>
  <c r="EA145" i="4"/>
  <c r="BS321" i="8" s="1"/>
  <c r="DZ550" i="4"/>
  <c r="BR357" i="8" s="1"/>
  <c r="DZ542" i="4"/>
  <c r="BR41" i="8" s="1"/>
  <c r="DZ534" i="4"/>
  <c r="BR557" i="8" s="1"/>
  <c r="DZ526" i="4"/>
  <c r="BR551" i="8" s="1"/>
  <c r="DZ518" i="4"/>
  <c r="BR540" i="8" s="1"/>
  <c r="DZ510" i="4"/>
  <c r="BR221" i="8" s="1"/>
  <c r="DZ502" i="4"/>
  <c r="BR532" i="8" s="1"/>
  <c r="DZ494" i="4"/>
  <c r="BR526" i="8" s="1"/>
  <c r="DZ486" i="4"/>
  <c r="BR517" i="8" s="1"/>
  <c r="DZ478" i="4"/>
  <c r="BR510" i="8" s="1"/>
  <c r="DZ470" i="4"/>
  <c r="BR505" i="8" s="1"/>
  <c r="DZ462" i="4"/>
  <c r="BR70" i="8" s="1"/>
  <c r="DZ454" i="4"/>
  <c r="BR121" i="8" s="1"/>
  <c r="DZ446" i="4"/>
  <c r="BR493" i="8" s="1"/>
  <c r="DZ438" i="4"/>
  <c r="BR483" i="8" s="1"/>
  <c r="DZ430" i="4"/>
  <c r="BR474" i="8" s="1"/>
  <c r="DZ422" i="4"/>
  <c r="BR43" i="8" s="1"/>
  <c r="DZ414" i="4"/>
  <c r="BR259" i="8" s="1"/>
  <c r="DZ406" i="4"/>
  <c r="BR299" i="8" s="1"/>
  <c r="DZ398" i="4"/>
  <c r="BR81" i="8" s="1"/>
  <c r="DZ390" i="4"/>
  <c r="BR127" i="8" s="1"/>
  <c r="DZ382" i="4"/>
  <c r="BR354" i="8" s="1"/>
  <c r="DZ374" i="4"/>
  <c r="BR76" i="8" s="1"/>
  <c r="DZ366" i="4"/>
  <c r="BR428" i="8" s="1"/>
  <c r="DZ358" i="4"/>
  <c r="BR418" i="8" s="1"/>
  <c r="DZ350" i="4"/>
  <c r="BR158" i="8" s="1"/>
  <c r="DZ342" i="4"/>
  <c r="BR72" i="8" s="1"/>
  <c r="DZ334" i="4"/>
  <c r="BR279" i="8" s="1"/>
  <c r="DZ326" i="4"/>
  <c r="BR249" i="8" s="1"/>
  <c r="DZ318" i="4"/>
  <c r="BR435" i="8" s="1"/>
  <c r="EA318" i="4"/>
  <c r="BS435" i="8" s="1"/>
  <c r="DZ310" i="4"/>
  <c r="BR69" i="8" s="1"/>
  <c r="EA310" i="4"/>
  <c r="BS69" i="8" s="1"/>
  <c r="DZ302" i="4"/>
  <c r="BR204" i="8" s="1"/>
  <c r="EA302" i="4"/>
  <c r="BS204" i="8" s="1"/>
  <c r="DZ294" i="4"/>
  <c r="BR390" i="8" s="1"/>
  <c r="EA294" i="4"/>
  <c r="BS390" i="8" s="1"/>
  <c r="DZ286" i="4"/>
  <c r="BR26" i="8" s="1"/>
  <c r="EA286" i="4"/>
  <c r="BS26" i="8" s="1"/>
  <c r="DZ278" i="4"/>
  <c r="BR369" i="8" s="1"/>
  <c r="EA278" i="4"/>
  <c r="BS369" i="8" s="1"/>
  <c r="DZ270" i="4"/>
  <c r="BR107" i="8" s="1"/>
  <c r="EA270" i="4"/>
  <c r="BS107" i="8" s="1"/>
  <c r="DZ262" i="4"/>
  <c r="BR87" i="8" s="1"/>
  <c r="EA262" i="4"/>
  <c r="BS87" i="8" s="1"/>
  <c r="DZ254" i="4"/>
  <c r="BR144" i="8" s="1"/>
  <c r="EA254" i="4"/>
  <c r="BS144" i="8" s="1"/>
  <c r="DZ246" i="4"/>
  <c r="BR75" i="8" s="1"/>
  <c r="EA246" i="4"/>
  <c r="BS75" i="8" s="1"/>
  <c r="DZ238" i="4"/>
  <c r="BR208" i="8" s="1"/>
  <c r="EA238" i="4"/>
  <c r="BS208" i="8" s="1"/>
  <c r="DZ230" i="4"/>
  <c r="BR139" i="8" s="1"/>
  <c r="EA230" i="4"/>
  <c r="BS139" i="8" s="1"/>
  <c r="DZ222" i="4"/>
  <c r="BR291" i="8" s="1"/>
  <c r="EA222" i="4"/>
  <c r="BS291" i="8" s="1"/>
  <c r="EA214" i="4"/>
  <c r="BS286" i="8" s="1"/>
  <c r="DZ214" i="4"/>
  <c r="BR286" i="8" s="1"/>
  <c r="DZ206" i="4"/>
  <c r="BR103" i="8" s="1"/>
  <c r="EA206" i="4"/>
  <c r="BS103" i="8" s="1"/>
  <c r="DZ198" i="4"/>
  <c r="BR234" i="8" s="1"/>
  <c r="EA198" i="4"/>
  <c r="BS234" i="8" s="1"/>
  <c r="DZ190" i="4"/>
  <c r="BR397" i="8" s="1"/>
  <c r="EA190" i="4"/>
  <c r="BS397" i="8" s="1"/>
  <c r="DZ182" i="4"/>
  <c r="BR263" i="8" s="1"/>
  <c r="EA182" i="4"/>
  <c r="BS263" i="8" s="1"/>
  <c r="DZ174" i="4"/>
  <c r="BR164" i="8" s="1"/>
  <c r="EA174" i="4"/>
  <c r="BS164" i="8" s="1"/>
  <c r="DZ166" i="4"/>
  <c r="BR181" i="8" s="1"/>
  <c r="EA166" i="4"/>
  <c r="BS181" i="8" s="1"/>
  <c r="DZ158" i="4"/>
  <c r="BR193" i="8" s="1"/>
  <c r="EA158" i="4"/>
  <c r="BS193" i="8" s="1"/>
  <c r="DZ150" i="4"/>
  <c r="BR258" i="8" s="1"/>
  <c r="EA150" i="4"/>
  <c r="BS258" i="8" s="1"/>
  <c r="DZ142" i="4"/>
  <c r="BR93" i="8" s="1"/>
  <c r="EA142" i="4"/>
  <c r="BS93" i="8" s="1"/>
  <c r="DZ134" i="4"/>
  <c r="BR61" i="8" s="1"/>
  <c r="EA134" i="4"/>
  <c r="BS61" i="8" s="1"/>
  <c r="DZ126" i="4"/>
  <c r="BR323" i="8" s="1"/>
  <c r="EA126" i="4"/>
  <c r="BS323" i="8" s="1"/>
  <c r="DZ118" i="4"/>
  <c r="BR199" i="8" s="1"/>
  <c r="EA118" i="4"/>
  <c r="BS199" i="8" s="1"/>
  <c r="DZ110" i="4"/>
  <c r="BR348" i="8" s="1"/>
  <c r="EA110" i="4"/>
  <c r="BS348" i="8" s="1"/>
  <c r="DZ102" i="4"/>
  <c r="BR8" i="8" s="1"/>
  <c r="EA102" i="4"/>
  <c r="BS8" i="8" s="1"/>
  <c r="DZ94" i="4"/>
  <c r="BR231" i="8" s="1"/>
  <c r="EA94" i="4"/>
  <c r="BS231" i="8" s="1"/>
  <c r="DZ86" i="4"/>
  <c r="BR250" i="8" s="1"/>
  <c r="EA86" i="4"/>
  <c r="BS250" i="8" s="1"/>
  <c r="DZ78" i="4"/>
  <c r="BR104" i="8" s="1"/>
  <c r="EA78" i="4"/>
  <c r="BS104" i="8" s="1"/>
  <c r="DZ70" i="4"/>
  <c r="BR214" i="8" s="1"/>
  <c r="EA70" i="4"/>
  <c r="BS214" i="8" s="1"/>
  <c r="DZ62" i="4"/>
  <c r="BR371" i="8" s="1"/>
  <c r="EA62" i="4"/>
  <c r="BS371" i="8" s="1"/>
  <c r="DZ54" i="4"/>
  <c r="BR366" i="8" s="1"/>
  <c r="EA54" i="4"/>
  <c r="BS366" i="8" s="1"/>
  <c r="DZ46" i="4"/>
  <c r="BR317" i="8" s="1"/>
  <c r="EA46" i="4"/>
  <c r="BS317" i="8" s="1"/>
  <c r="DZ38" i="4"/>
  <c r="BR188" i="8" s="1"/>
  <c r="EA38" i="4"/>
  <c r="BS188" i="8" s="1"/>
  <c r="DZ30" i="4"/>
  <c r="BR79" i="8" s="1"/>
  <c r="EA30" i="4"/>
  <c r="BS79" i="8" s="1"/>
  <c r="DZ22" i="4"/>
  <c r="BR114" i="8" s="1"/>
  <c r="EA22" i="4"/>
  <c r="BS114" i="8" s="1"/>
  <c r="DZ14" i="4"/>
  <c r="BR101" i="8" s="1"/>
  <c r="EA14" i="4"/>
  <c r="BS101" i="8" s="1"/>
  <c r="DZ6" i="4"/>
  <c r="BR175" i="8" s="1"/>
  <c r="EA6" i="4"/>
  <c r="BS175" i="8" s="1"/>
  <c r="EA550" i="4"/>
  <c r="BS357" i="8" s="1"/>
  <c r="EA542" i="4"/>
  <c r="BS41" i="8" s="1"/>
  <c r="EA534" i="4"/>
  <c r="BS557" i="8" s="1"/>
  <c r="EA526" i="4"/>
  <c r="BS551" i="8" s="1"/>
  <c r="EA518" i="4"/>
  <c r="BS540" i="8" s="1"/>
  <c r="EA510" i="4"/>
  <c r="BS221" i="8" s="1"/>
  <c r="EA502" i="4"/>
  <c r="BS532" i="8" s="1"/>
  <c r="EA494" i="4"/>
  <c r="BS526" i="8" s="1"/>
  <c r="EA486" i="4"/>
  <c r="BS517" i="8" s="1"/>
  <c r="EA478" i="4"/>
  <c r="BS510" i="8" s="1"/>
  <c r="EA470" i="4"/>
  <c r="BS505" i="8" s="1"/>
  <c r="EA462" i="4"/>
  <c r="BS70" i="8" s="1"/>
  <c r="EA454" i="4"/>
  <c r="BS121" i="8" s="1"/>
  <c r="EA446" i="4"/>
  <c r="BS493" i="8" s="1"/>
  <c r="EA438" i="4"/>
  <c r="BS483" i="8" s="1"/>
  <c r="EA430" i="4"/>
  <c r="BS474" i="8" s="1"/>
  <c r="EA422" i="4"/>
  <c r="BS43" i="8" s="1"/>
  <c r="EA414" i="4"/>
  <c r="BS259" i="8" s="1"/>
  <c r="EA406" i="4"/>
  <c r="BS299" i="8" s="1"/>
  <c r="EA398" i="4"/>
  <c r="BS81" i="8" s="1"/>
  <c r="EA390" i="4"/>
  <c r="BS127" i="8" s="1"/>
  <c r="EA382" i="4"/>
  <c r="BS354" i="8" s="1"/>
  <c r="EA374" i="4"/>
  <c r="BS76" i="8" s="1"/>
  <c r="EA366" i="4"/>
  <c r="BS428" i="8" s="1"/>
  <c r="EA358" i="4"/>
  <c r="BS418" i="8" s="1"/>
  <c r="EA350" i="4"/>
  <c r="BS158" i="8" s="1"/>
  <c r="EA342" i="4"/>
  <c r="BS72" i="8" s="1"/>
  <c r="EA334" i="4"/>
  <c r="BS279" i="8" s="1"/>
  <c r="EA326" i="4"/>
  <c r="BS249" i="8" s="1"/>
  <c r="EA313" i="4"/>
  <c r="BS345" i="8" s="1"/>
  <c r="EA297" i="4"/>
  <c r="BS437" i="8" s="1"/>
  <c r="EA269" i="4"/>
  <c r="BS6" i="8" s="1"/>
  <c r="EA237" i="4"/>
  <c r="BS50" i="8" s="1"/>
  <c r="EA205" i="4"/>
  <c r="BS235" i="8" s="1"/>
  <c r="EA173" i="4"/>
  <c r="BS11" i="8" s="1"/>
  <c r="EA141" i="4"/>
  <c r="BS98" i="8" s="1"/>
  <c r="EA109" i="4"/>
  <c r="BS189" i="8" s="1"/>
  <c r="DZ551" i="4"/>
  <c r="BR384" i="8" s="1"/>
  <c r="DZ543" i="4"/>
  <c r="BR38" i="8" s="1"/>
  <c r="DZ535" i="4"/>
  <c r="BR558" i="8" s="1"/>
  <c r="DZ527" i="4"/>
  <c r="BR549" i="8" s="1"/>
  <c r="DZ519" i="4"/>
  <c r="BR293" i="8" s="1"/>
  <c r="DZ511" i="4"/>
  <c r="BR538" i="8" s="1"/>
  <c r="DZ503" i="4"/>
  <c r="BR530" i="8" s="1"/>
  <c r="DZ495" i="4"/>
  <c r="BR524" i="8" s="1"/>
  <c r="DZ487" i="4"/>
  <c r="BR516" i="8" s="1"/>
  <c r="DZ479" i="4"/>
  <c r="BR513" i="8" s="1"/>
  <c r="DZ471" i="4"/>
  <c r="BR424" i="8" s="1"/>
  <c r="DZ463" i="4"/>
  <c r="BR502" i="8" s="1"/>
  <c r="DZ455" i="4"/>
  <c r="BR109" i="8" s="1"/>
  <c r="DZ447" i="4"/>
  <c r="BR479" i="8" s="1"/>
  <c r="DZ439" i="4"/>
  <c r="BR482" i="8" s="1"/>
  <c r="DZ431" i="4"/>
  <c r="BR476" i="8" s="1"/>
  <c r="DZ423" i="4"/>
  <c r="BR470" i="8" s="1"/>
  <c r="DZ415" i="4"/>
  <c r="BR465" i="8" s="1"/>
  <c r="DZ407" i="4"/>
  <c r="BR413" i="8" s="1"/>
  <c r="DZ399" i="4"/>
  <c r="BR23" i="8" s="1"/>
  <c r="DZ391" i="4"/>
  <c r="BR275" i="8" s="1"/>
  <c r="DZ383" i="4"/>
  <c r="BR457" i="8" s="1"/>
  <c r="DZ375" i="4"/>
  <c r="BR145" i="8" s="1"/>
  <c r="DZ367" i="4"/>
  <c r="BR432" i="8" s="1"/>
  <c r="DZ359" i="4"/>
  <c r="BR362" i="8" s="1"/>
  <c r="DZ351" i="4"/>
  <c r="BR311" i="8" s="1"/>
  <c r="DZ343" i="4"/>
  <c r="BR123" i="8" s="1"/>
  <c r="DZ335" i="4"/>
  <c r="BR322" i="8" s="1"/>
  <c r="DZ327" i="4"/>
  <c r="BR440" i="8" s="1"/>
  <c r="DZ319" i="4"/>
  <c r="BR68" i="8" s="1"/>
  <c r="EA319" i="4"/>
  <c r="BS68" i="8" s="1"/>
  <c r="DZ311" i="4"/>
  <c r="BR252" i="8" s="1"/>
  <c r="EA311" i="4"/>
  <c r="BS252" i="8" s="1"/>
  <c r="DZ303" i="4"/>
  <c r="BR9" i="8" s="1"/>
  <c r="EA303" i="4"/>
  <c r="BS9" i="8" s="1"/>
  <c r="DZ295" i="4"/>
  <c r="BR271" i="8" s="1"/>
  <c r="EA295" i="4"/>
  <c r="BS271" i="8" s="1"/>
  <c r="DZ287" i="4"/>
  <c r="BR222" i="8" s="1"/>
  <c r="EA287" i="4"/>
  <c r="BS222" i="8" s="1"/>
  <c r="DZ279" i="4"/>
  <c r="BR217" i="8" s="1"/>
  <c r="EA279" i="4"/>
  <c r="BS217" i="8" s="1"/>
  <c r="DZ271" i="4"/>
  <c r="BR344" i="8" s="1"/>
  <c r="EA271" i="4"/>
  <c r="BS344" i="8" s="1"/>
  <c r="DZ263" i="4"/>
  <c r="BR19" i="8" s="1"/>
  <c r="EA263" i="4"/>
  <c r="BS19" i="8" s="1"/>
  <c r="DZ255" i="4"/>
  <c r="BR297" i="8" s="1"/>
  <c r="EA255" i="4"/>
  <c r="BS297" i="8" s="1"/>
  <c r="DZ247" i="4"/>
  <c r="BR316" i="8" s="1"/>
  <c r="EA247" i="4"/>
  <c r="BS316" i="8" s="1"/>
  <c r="DZ239" i="4"/>
  <c r="BR278" i="8" s="1"/>
  <c r="EA239" i="4"/>
  <c r="BS278" i="8" s="1"/>
  <c r="DZ231" i="4"/>
  <c r="BR296" i="8" s="1"/>
  <c r="EA231" i="4"/>
  <c r="BS296" i="8" s="1"/>
  <c r="DZ223" i="4"/>
  <c r="BR55" i="8" s="1"/>
  <c r="EA223" i="4"/>
  <c r="BS55" i="8" s="1"/>
  <c r="DZ215" i="4"/>
  <c r="BR419" i="8" s="1"/>
  <c r="EA215" i="4"/>
  <c r="BS419" i="8" s="1"/>
  <c r="DZ207" i="4"/>
  <c r="BR392" i="8" s="1"/>
  <c r="EA207" i="4"/>
  <c r="BS392" i="8" s="1"/>
  <c r="DZ199" i="4"/>
  <c r="BR215" i="8" s="1"/>
  <c r="EA199" i="4"/>
  <c r="BS215" i="8" s="1"/>
  <c r="DZ191" i="4"/>
  <c r="BR272" i="8" s="1"/>
  <c r="EA191" i="4"/>
  <c r="BS272" i="8" s="1"/>
  <c r="DZ183" i="4"/>
  <c r="BR62" i="8" s="1"/>
  <c r="EA183" i="4"/>
  <c r="BS62" i="8" s="1"/>
  <c r="DZ175" i="4"/>
  <c r="BR312" i="8" s="1"/>
  <c r="EA175" i="4"/>
  <c r="BS312" i="8" s="1"/>
  <c r="DZ167" i="4"/>
  <c r="BR112" i="8" s="1"/>
  <c r="EA167" i="4"/>
  <c r="BS112" i="8" s="1"/>
  <c r="DZ159" i="4"/>
  <c r="BR315" i="8" s="1"/>
  <c r="EA159" i="4"/>
  <c r="BS315" i="8" s="1"/>
  <c r="DZ151" i="4"/>
  <c r="BR149" i="8" s="1"/>
  <c r="EA151" i="4"/>
  <c r="BS149" i="8" s="1"/>
  <c r="DZ143" i="4"/>
  <c r="BR102" i="8" s="1"/>
  <c r="EA143" i="4"/>
  <c r="BS102" i="8" s="1"/>
  <c r="DZ135" i="4"/>
  <c r="BR273" i="8" s="1"/>
  <c r="EA135" i="4"/>
  <c r="BS273" i="8" s="1"/>
  <c r="DZ127" i="4"/>
  <c r="BR314" i="8" s="1"/>
  <c r="EA127" i="4"/>
  <c r="BS314" i="8" s="1"/>
  <c r="DZ119" i="4"/>
  <c r="BR182" i="8" s="1"/>
  <c r="EA119" i="4"/>
  <c r="BS182" i="8" s="1"/>
  <c r="DZ111" i="4"/>
  <c r="BR186" i="8" s="1"/>
  <c r="EA111" i="4"/>
  <c r="BS186" i="8" s="1"/>
  <c r="DZ103" i="4"/>
  <c r="BR324" i="8" s="1"/>
  <c r="EA103" i="4"/>
  <c r="BS324" i="8" s="1"/>
  <c r="DZ95" i="4"/>
  <c r="BR100" i="8" s="1"/>
  <c r="EA95" i="4"/>
  <c r="BS100" i="8" s="1"/>
  <c r="DZ87" i="4"/>
  <c r="BR373" i="8" s="1"/>
  <c r="EA87" i="4"/>
  <c r="BS373" i="8" s="1"/>
  <c r="DZ79" i="4"/>
  <c r="BR337" i="8" s="1"/>
  <c r="EA79" i="4"/>
  <c r="BS337" i="8" s="1"/>
  <c r="DZ71" i="4"/>
  <c r="BR266" i="8" s="1"/>
  <c r="EA71" i="4"/>
  <c r="BS266" i="8" s="1"/>
  <c r="DZ63" i="4"/>
  <c r="BR368" i="8" s="1"/>
  <c r="EA63" i="4"/>
  <c r="BS368" i="8" s="1"/>
  <c r="DZ55" i="4"/>
  <c r="BR210" i="8" s="1"/>
  <c r="EA55" i="4"/>
  <c r="BS210" i="8" s="1"/>
  <c r="DZ47" i="4"/>
  <c r="BR124" i="8" s="1"/>
  <c r="EA47" i="4"/>
  <c r="BS124" i="8" s="1"/>
  <c r="DZ39" i="4"/>
  <c r="BR37" i="8" s="1"/>
  <c r="EA39" i="4"/>
  <c r="BS37" i="8" s="1"/>
  <c r="DZ31" i="4"/>
  <c r="BR241" i="8" s="1"/>
  <c r="EA31" i="4"/>
  <c r="BS241" i="8" s="1"/>
  <c r="DZ23" i="4"/>
  <c r="BR173" i="8" s="1"/>
  <c r="EA23" i="4"/>
  <c r="BS173" i="8" s="1"/>
  <c r="DZ15" i="4"/>
  <c r="BR218" i="8" s="1"/>
  <c r="EA15" i="4"/>
  <c r="BS218" i="8" s="1"/>
  <c r="DZ7" i="4"/>
  <c r="BR117" i="8" s="1"/>
  <c r="EA7" i="4"/>
  <c r="BS117" i="8" s="1"/>
  <c r="EA2" i="4"/>
  <c r="BS18" i="8" s="1"/>
  <c r="EA549" i="4"/>
  <c r="BS320" i="8" s="1"/>
  <c r="EA541" i="4"/>
  <c r="BS185" i="8" s="1"/>
  <c r="EA533" i="4"/>
  <c r="BS556" i="8" s="1"/>
  <c r="EA525" i="4"/>
  <c r="BS548" i="8" s="1"/>
  <c r="EA517" i="4"/>
  <c r="BS541" i="8" s="1"/>
  <c r="EA509" i="4"/>
  <c r="BS535" i="8" s="1"/>
  <c r="EA501" i="4"/>
  <c r="BS531" i="8" s="1"/>
  <c r="EA493" i="4"/>
  <c r="BS519" i="8" s="1"/>
  <c r="EA485" i="4"/>
  <c r="BS486" i="8" s="1"/>
  <c r="EA477" i="4"/>
  <c r="BS508" i="8" s="1"/>
  <c r="EA469" i="4"/>
  <c r="BS504" i="8" s="1"/>
  <c r="EA461" i="4"/>
  <c r="BS499" i="8" s="1"/>
  <c r="EA453" i="4"/>
  <c r="BS495" i="8" s="1"/>
  <c r="EA445" i="4"/>
  <c r="BS490" i="8" s="1"/>
  <c r="EA437" i="4"/>
  <c r="BS481" i="8" s="1"/>
  <c r="EA429" i="4"/>
  <c r="BS472" i="8" s="1"/>
  <c r="EA421" i="4"/>
  <c r="BS395" i="8" s="1"/>
  <c r="EA413" i="4"/>
  <c r="BS20" i="8" s="1"/>
  <c r="EA405" i="4"/>
  <c r="BS462" i="8" s="1"/>
  <c r="EA397" i="4"/>
  <c r="BS442" i="8" s="1"/>
  <c r="EA389" i="4"/>
  <c r="BS327" i="8" s="1"/>
  <c r="EA381" i="4"/>
  <c r="BS54" i="8" s="1"/>
  <c r="EA373" i="4"/>
  <c r="BS229" i="8" s="1"/>
  <c r="EA365" i="4"/>
  <c r="BS403" i="8" s="1"/>
  <c r="EA357" i="4"/>
  <c r="BS99" i="8" s="1"/>
  <c r="EA349" i="4"/>
  <c r="BS251" i="8" s="1"/>
  <c r="EA341" i="4"/>
  <c r="BS17" i="8" s="1"/>
  <c r="EA333" i="4"/>
  <c r="BS447" i="8" s="1"/>
  <c r="EA325" i="4"/>
  <c r="BS198" i="8" s="1"/>
  <c r="EA265" i="4"/>
  <c r="BS44" i="8" s="1"/>
  <c r="EA233" i="4"/>
  <c r="BS25" i="8" s="1"/>
  <c r="EA201" i="4"/>
  <c r="BS353" i="8" s="1"/>
  <c r="EA169" i="4"/>
  <c r="BS343" i="8" s="1"/>
  <c r="EA137" i="4"/>
  <c r="BS12" i="8" s="1"/>
  <c r="DZ552" i="4"/>
  <c r="BR386" i="8" s="1"/>
  <c r="DZ544" i="4"/>
  <c r="BR45" i="8" s="1"/>
  <c r="DZ536" i="4"/>
  <c r="BR555" i="8" s="1"/>
  <c r="DZ528" i="4"/>
  <c r="BR552" i="8" s="1"/>
  <c r="DZ520" i="4"/>
  <c r="BR544" i="8" s="1"/>
  <c r="DZ512" i="4"/>
  <c r="BR537" i="8" s="1"/>
  <c r="DZ504" i="4"/>
  <c r="BR30" i="8" s="1"/>
  <c r="DZ496" i="4"/>
  <c r="BR292" i="8" s="1"/>
  <c r="DZ488" i="4"/>
  <c r="BR520" i="8" s="1"/>
  <c r="DZ480" i="4"/>
  <c r="BR514" i="8" s="1"/>
  <c r="DZ472" i="4"/>
  <c r="BR506" i="8" s="1"/>
  <c r="DZ464" i="4"/>
  <c r="BR501" i="8" s="1"/>
  <c r="DZ456" i="4"/>
  <c r="BR456" i="8" s="1"/>
  <c r="DZ448" i="4"/>
  <c r="BR73" i="8" s="1"/>
  <c r="DZ440" i="4"/>
  <c r="BR488" i="8" s="1"/>
  <c r="DZ432" i="4"/>
  <c r="BR477" i="8" s="1"/>
  <c r="DZ424" i="4"/>
  <c r="BR471" i="8" s="1"/>
  <c r="DZ416" i="4"/>
  <c r="BR309" i="8" s="1"/>
  <c r="DZ408" i="4"/>
  <c r="BR439" i="8" s="1"/>
  <c r="DZ400" i="4"/>
  <c r="BR246" i="8" s="1"/>
  <c r="DZ392" i="4"/>
  <c r="BR459" i="8" s="1"/>
  <c r="DZ384" i="4"/>
  <c r="BR458" i="8" s="1"/>
  <c r="DZ376" i="4"/>
  <c r="BR115" i="8" s="1"/>
  <c r="DZ368" i="4"/>
  <c r="BR161" i="8" s="1"/>
  <c r="DZ360" i="4"/>
  <c r="BR417" i="8" s="1"/>
  <c r="DZ352" i="4"/>
  <c r="BR284" i="8" s="1"/>
  <c r="DZ344" i="4"/>
  <c r="BR450" i="8" s="1"/>
  <c r="DZ336" i="4"/>
  <c r="BR220" i="8" s="1"/>
  <c r="DZ328" i="4"/>
  <c r="BR15" i="8" s="1"/>
  <c r="DZ320" i="4"/>
  <c r="BR13" i="8" s="1"/>
  <c r="DZ312" i="4"/>
  <c r="BR118" i="8" s="1"/>
  <c r="DZ304" i="4"/>
  <c r="BR328" i="8" s="1"/>
  <c r="DZ296" i="4"/>
  <c r="BR119" i="8" s="1"/>
  <c r="DZ288" i="4"/>
  <c r="BR429" i="8" s="1"/>
  <c r="EA288" i="4"/>
  <c r="BS429" i="8" s="1"/>
  <c r="DZ280" i="4"/>
  <c r="BR167" i="8" s="1"/>
  <c r="EA280" i="4"/>
  <c r="BS167" i="8" s="1"/>
  <c r="DZ272" i="4"/>
  <c r="BR184" i="8" s="1"/>
  <c r="EA272" i="4"/>
  <c r="BS184" i="8" s="1"/>
  <c r="DZ264" i="4"/>
  <c r="BR192" i="8" s="1"/>
  <c r="EA264" i="4"/>
  <c r="BS192" i="8" s="1"/>
  <c r="DZ256" i="4"/>
  <c r="BR138" i="8" s="1"/>
  <c r="EA256" i="4"/>
  <c r="BS138" i="8" s="1"/>
  <c r="DZ248" i="4"/>
  <c r="BR423" i="8" s="1"/>
  <c r="EA248" i="4"/>
  <c r="BS423" i="8" s="1"/>
  <c r="DZ240" i="4"/>
  <c r="BR227" i="8" s="1"/>
  <c r="EA240" i="4"/>
  <c r="BS227" i="8" s="1"/>
  <c r="DZ232" i="4"/>
  <c r="BR178" i="8" s="1"/>
  <c r="EA232" i="4"/>
  <c r="BS178" i="8" s="1"/>
  <c r="DZ224" i="4"/>
  <c r="BR88" i="8" s="1"/>
  <c r="EA224" i="4"/>
  <c r="BS88" i="8" s="1"/>
  <c r="DZ216" i="4"/>
  <c r="BR46" i="8" s="1"/>
  <c r="EA216" i="4"/>
  <c r="BS46" i="8" s="1"/>
  <c r="DZ208" i="4"/>
  <c r="BR42" i="8" s="1"/>
  <c r="EA208" i="4"/>
  <c r="BS42" i="8" s="1"/>
  <c r="DZ200" i="4"/>
  <c r="BR197" i="8" s="1"/>
  <c r="EA200" i="4"/>
  <c r="BS197" i="8" s="1"/>
  <c r="DZ192" i="4"/>
  <c r="BR148" i="8" s="1"/>
  <c r="EA192" i="4"/>
  <c r="BS148" i="8" s="1"/>
  <c r="DZ184" i="4"/>
  <c r="BR412" i="8" s="1"/>
  <c r="EA184" i="4"/>
  <c r="BS412" i="8" s="1"/>
  <c r="DZ176" i="4"/>
  <c r="BR404" i="8" s="1"/>
  <c r="EA176" i="4"/>
  <c r="BS404" i="8" s="1"/>
  <c r="DZ168" i="4"/>
  <c r="BR341" i="8" s="1"/>
  <c r="EA168" i="4"/>
  <c r="BS341" i="8" s="1"/>
  <c r="DZ160" i="4"/>
  <c r="BR405" i="8" s="1"/>
  <c r="EA160" i="4"/>
  <c r="BS405" i="8" s="1"/>
  <c r="DZ152" i="4"/>
  <c r="BR141" i="8" s="1"/>
  <c r="EA152" i="4"/>
  <c r="BS141" i="8" s="1"/>
  <c r="DZ144" i="4"/>
  <c r="BR142" i="8" s="1"/>
  <c r="EA144" i="4"/>
  <c r="BS142" i="8" s="1"/>
  <c r="DZ136" i="4"/>
  <c r="BR285" i="8" s="1"/>
  <c r="EA136" i="4"/>
  <c r="BS285" i="8" s="1"/>
  <c r="DZ128" i="4"/>
  <c r="BR58" i="8" s="1"/>
  <c r="EA128" i="4"/>
  <c r="BS58" i="8" s="1"/>
  <c r="DZ120" i="4"/>
  <c r="BR350" i="8" s="1"/>
  <c r="EA120" i="4"/>
  <c r="BS350" i="8" s="1"/>
  <c r="DZ112" i="4"/>
  <c r="BR80" i="8" s="1"/>
  <c r="EA112" i="4"/>
  <c r="BS80" i="8" s="1"/>
  <c r="DZ104" i="4"/>
  <c r="BR90" i="8" s="1"/>
  <c r="EA104" i="4"/>
  <c r="BS90" i="8" s="1"/>
  <c r="DZ96" i="4"/>
  <c r="BR156" i="8" s="1"/>
  <c r="EA96" i="4"/>
  <c r="BS156" i="8" s="1"/>
  <c r="DZ88" i="4"/>
  <c r="BR22" i="8" s="1"/>
  <c r="EA88" i="4"/>
  <c r="BS22" i="8" s="1"/>
  <c r="DZ80" i="4"/>
  <c r="BR388" i="8" s="1"/>
  <c r="EA80" i="4"/>
  <c r="BS388" i="8" s="1"/>
  <c r="DZ72" i="4"/>
  <c r="BR389" i="8" s="1"/>
  <c r="EA72" i="4"/>
  <c r="BS389" i="8" s="1"/>
  <c r="DZ64" i="4"/>
  <c r="BR374" i="8" s="1"/>
  <c r="EA64" i="4"/>
  <c r="BS374" i="8" s="1"/>
  <c r="DZ56" i="4"/>
  <c r="BR180" i="8" s="1"/>
  <c r="EA56" i="4"/>
  <c r="BS180" i="8" s="1"/>
  <c r="DZ48" i="4"/>
  <c r="BR129" i="8" s="1"/>
  <c r="EA48" i="4"/>
  <c r="BS129" i="8" s="1"/>
  <c r="DZ40" i="4"/>
  <c r="BR219" i="8" s="1"/>
  <c r="EA40" i="4"/>
  <c r="BS219" i="8" s="1"/>
  <c r="DZ32" i="4"/>
  <c r="BR151" i="8" s="1"/>
  <c r="EA32" i="4"/>
  <c r="BS151" i="8" s="1"/>
  <c r="DZ24" i="4"/>
  <c r="BR110" i="8" s="1"/>
  <c r="EA24" i="4"/>
  <c r="BS110" i="8" s="1"/>
  <c r="DZ16" i="4"/>
  <c r="BR94" i="8" s="1"/>
  <c r="EA16" i="4"/>
  <c r="BS94" i="8" s="1"/>
  <c r="DZ8" i="4"/>
  <c r="BR431" i="8" s="1"/>
  <c r="EA8" i="4"/>
  <c r="BS431" i="8" s="1"/>
  <c r="EA556" i="4"/>
  <c r="BS106" i="8" s="1"/>
  <c r="EA548" i="4"/>
  <c r="BS308" i="8" s="1"/>
  <c r="EA540" i="4"/>
  <c r="BS122" i="8" s="1"/>
  <c r="EA532" i="4"/>
  <c r="BS547" i="8" s="1"/>
  <c r="EA524" i="4"/>
  <c r="BS24" i="8" s="1"/>
  <c r="EA516" i="4"/>
  <c r="BS147" i="8" s="1"/>
  <c r="EA508" i="4"/>
  <c r="BS534" i="8" s="1"/>
  <c r="EA500" i="4"/>
  <c r="BS527" i="8" s="1"/>
  <c r="EA492" i="4"/>
  <c r="BS71" i="8" s="1"/>
  <c r="EA484" i="4"/>
  <c r="BS518" i="8" s="1"/>
  <c r="EA476" i="4"/>
  <c r="BS511" i="8" s="1"/>
  <c r="EA468" i="4"/>
  <c r="BS461" i="8" s="1"/>
  <c r="EA460" i="4"/>
  <c r="BS498" i="8" s="1"/>
  <c r="EA452" i="4"/>
  <c r="BS494" i="8" s="1"/>
  <c r="EA444" i="4"/>
  <c r="BS480" i="8" s="1"/>
  <c r="EA436" i="4"/>
  <c r="BS137" i="8" s="1"/>
  <c r="EA428" i="4"/>
  <c r="BS469" i="8" s="1"/>
  <c r="EA420" i="4"/>
  <c r="BS451" i="8" s="1"/>
  <c r="EA412" i="4"/>
  <c r="BS463" i="8" s="1"/>
  <c r="EA404" i="4"/>
  <c r="BS205" i="8" s="1"/>
  <c r="EA396" i="4"/>
  <c r="BS430" i="8" s="1"/>
  <c r="EA388" i="4"/>
  <c r="BS398" i="8" s="1"/>
  <c r="EA380" i="4"/>
  <c r="BS387" i="8" s="1"/>
  <c r="EA372" i="4"/>
  <c r="BS394" i="8" s="1"/>
  <c r="EA364" i="4"/>
  <c r="BS65" i="8" s="1"/>
  <c r="EA356" i="4"/>
  <c r="BS453" i="8" s="1"/>
  <c r="EA348" i="4"/>
  <c r="BS342" i="8" s="1"/>
  <c r="EA340" i="4"/>
  <c r="BS449" i="8" s="1"/>
  <c r="EA332" i="4"/>
  <c r="BS445" i="8" s="1"/>
  <c r="EA323" i="4"/>
  <c r="BS436" i="8" s="1"/>
  <c r="EA309" i="4"/>
  <c r="BS425" i="8" s="1"/>
  <c r="EA293" i="4"/>
  <c r="BS105" i="8" s="1"/>
  <c r="EA261" i="4"/>
  <c r="BS128" i="8" s="1"/>
  <c r="EA229" i="4"/>
  <c r="BS209" i="8" s="1"/>
  <c r="EA197" i="4"/>
  <c r="BS306" i="8" s="1"/>
  <c r="EA165" i="4"/>
  <c r="BS331" i="8" s="1"/>
  <c r="EA133" i="4"/>
  <c r="BS170" i="8" s="1"/>
  <c r="EA101" i="4"/>
  <c r="BS196" i="8" s="1"/>
  <c r="DZ129" i="4"/>
  <c r="BR262" i="8" s="1"/>
  <c r="DZ121" i="4"/>
  <c r="BR380" i="8" s="1"/>
  <c r="DZ113" i="4"/>
  <c r="BR335" i="8" s="1"/>
  <c r="DZ105" i="4"/>
  <c r="BR245" i="8" s="1"/>
  <c r="DZ97" i="4"/>
  <c r="BR33" i="8" s="1"/>
  <c r="DZ89" i="4"/>
  <c r="BR287" i="8" s="1"/>
  <c r="EA89" i="4"/>
  <c r="BS287" i="8" s="1"/>
  <c r="DZ81" i="4"/>
  <c r="BR200" i="8" s="1"/>
  <c r="EA81" i="4"/>
  <c r="BS200" i="8" s="1"/>
  <c r="DZ73" i="4"/>
  <c r="BR67" i="8" s="1"/>
  <c r="EA73" i="4"/>
  <c r="BS67" i="8" s="1"/>
  <c r="DZ65" i="4"/>
  <c r="BR130" i="8" s="1"/>
  <c r="EA65" i="4"/>
  <c r="BS130" i="8" s="1"/>
  <c r="DZ57" i="4"/>
  <c r="BR60" i="8" s="1"/>
  <c r="EA57" i="4"/>
  <c r="BS60" i="8" s="1"/>
  <c r="DZ49" i="4"/>
  <c r="BR59" i="8" s="1"/>
  <c r="EA49" i="4"/>
  <c r="BS59" i="8" s="1"/>
  <c r="DZ41" i="4"/>
  <c r="BR165" i="8" s="1"/>
  <c r="EA41" i="4"/>
  <c r="BS165" i="8" s="1"/>
  <c r="DZ33" i="4"/>
  <c r="BR132" i="8" s="1"/>
  <c r="EA33" i="4"/>
  <c r="BS132" i="8" s="1"/>
  <c r="DZ25" i="4"/>
  <c r="BR154" i="8" s="1"/>
  <c r="EA25" i="4"/>
  <c r="BS154" i="8" s="1"/>
  <c r="DZ17" i="4"/>
  <c r="BR276" i="8" s="1"/>
  <c r="EA17" i="4"/>
  <c r="BS276" i="8" s="1"/>
  <c r="DZ9" i="4"/>
  <c r="BR155" i="8" s="1"/>
  <c r="EA9" i="4"/>
  <c r="BS155" i="8" s="1"/>
  <c r="EA555" i="4"/>
  <c r="BS351" i="8" s="1"/>
  <c r="EA547" i="4"/>
  <c r="BS289" i="8" s="1"/>
  <c r="EA539" i="4"/>
  <c r="BS29" i="8" s="1"/>
  <c r="EA531" i="4"/>
  <c r="BS553" i="8" s="1"/>
  <c r="EA523" i="4"/>
  <c r="BS546" i="8" s="1"/>
  <c r="EA515" i="4"/>
  <c r="BS539" i="8" s="1"/>
  <c r="EA507" i="4"/>
  <c r="BS233" i="8" s="1"/>
  <c r="EA499" i="4"/>
  <c r="BS529" i="8" s="1"/>
  <c r="EA491" i="4"/>
  <c r="BS523" i="8" s="1"/>
  <c r="EA483" i="4"/>
  <c r="BS515" i="8" s="1"/>
  <c r="EA475" i="4"/>
  <c r="BS49" i="8" s="1"/>
  <c r="EA467" i="4"/>
  <c r="BS503" i="8" s="1"/>
  <c r="EA459" i="4"/>
  <c r="BS496" i="8" s="1"/>
  <c r="EA451" i="4"/>
  <c r="BS492" i="8" s="1"/>
  <c r="EA443" i="4"/>
  <c r="BS143" i="8" s="1"/>
  <c r="EA435" i="4"/>
  <c r="BS473" i="8" s="1"/>
  <c r="EA427" i="4"/>
  <c r="BS349" i="8" s="1"/>
  <c r="EA419" i="4"/>
  <c r="BS466" i="8" s="1"/>
  <c r="EA411" i="4"/>
  <c r="BS111" i="8" s="1"/>
  <c r="EA403" i="4"/>
  <c r="BS171" i="8" s="1"/>
  <c r="EA395" i="4"/>
  <c r="BS460" i="8" s="1"/>
  <c r="EA387" i="4"/>
  <c r="BS407" i="8" s="1"/>
  <c r="EA379" i="4"/>
  <c r="BS270" i="8" s="1"/>
  <c r="EA371" i="4"/>
  <c r="BS326" i="8" s="1"/>
  <c r="EA363" i="4"/>
  <c r="BS162" i="8" s="1"/>
  <c r="EA355" i="4"/>
  <c r="BS444" i="8" s="1"/>
  <c r="EA347" i="4"/>
  <c r="BS168" i="8" s="1"/>
  <c r="EA339" i="4"/>
  <c r="BS113" i="8" s="1"/>
  <c r="EA331" i="4"/>
  <c r="BS441" i="8" s="1"/>
  <c r="EA289" i="4"/>
  <c r="BS434" i="8" s="1"/>
  <c r="EA257" i="4"/>
  <c r="BS64" i="8" s="1"/>
  <c r="EA225" i="4"/>
  <c r="BS213" i="8" s="1"/>
  <c r="EA193" i="4"/>
  <c r="BS57" i="8" s="1"/>
  <c r="EA161" i="4"/>
  <c r="BS409" i="8" s="1"/>
  <c r="EA129" i="4"/>
  <c r="BS262" i="8" s="1"/>
  <c r="EA97" i="4"/>
  <c r="BS33" i="8" s="1"/>
  <c r="DZ554" i="4"/>
  <c r="BR416" i="8" s="1"/>
  <c r="DZ546" i="4"/>
  <c r="BR187" i="8" s="1"/>
  <c r="DZ538" i="4"/>
  <c r="BR484" i="8" s="1"/>
  <c r="DZ530" i="4"/>
  <c r="BR554" i="8" s="1"/>
  <c r="DZ522" i="4"/>
  <c r="BR545" i="8" s="1"/>
  <c r="DZ514" i="4"/>
  <c r="BR542" i="8" s="1"/>
  <c r="DZ506" i="4"/>
  <c r="BR533" i="8" s="1"/>
  <c r="DZ498" i="4"/>
  <c r="BR528" i="8" s="1"/>
  <c r="DZ490" i="4"/>
  <c r="BR522" i="8" s="1"/>
  <c r="DZ482" i="4"/>
  <c r="BR247" i="8" s="1"/>
  <c r="DZ474" i="4"/>
  <c r="BR509" i="8" s="1"/>
  <c r="DZ466" i="4"/>
  <c r="BR27" i="8" s="1"/>
  <c r="DZ458" i="4"/>
  <c r="BR497" i="8" s="1"/>
  <c r="DZ450" i="4"/>
  <c r="BR491" i="8" s="1"/>
  <c r="DZ442" i="4"/>
  <c r="BR485" i="8" s="1"/>
  <c r="DZ434" i="4"/>
  <c r="BR478" i="8" s="1"/>
  <c r="DZ426" i="4"/>
  <c r="BR468" i="8" s="1"/>
  <c r="DZ418" i="4"/>
  <c r="BR464" i="8" s="1"/>
  <c r="DZ410" i="4"/>
  <c r="BR131" i="8" s="1"/>
  <c r="DZ402" i="4"/>
  <c r="BR295" i="8" s="1"/>
  <c r="DZ394" i="4"/>
  <c r="BR56" i="8" s="1"/>
  <c r="DZ386" i="4"/>
  <c r="BR307" i="8" s="1"/>
  <c r="DZ378" i="4"/>
  <c r="BR402" i="8" s="1"/>
  <c r="DZ370" i="4"/>
  <c r="BR63" i="8" s="1"/>
  <c r="DZ362" i="4"/>
  <c r="BR355" i="8" s="1"/>
  <c r="DZ354" i="4"/>
  <c r="BR452" i="8" s="1"/>
  <c r="DZ346" i="4"/>
  <c r="BR264" i="8" s="1"/>
  <c r="DZ338" i="4"/>
  <c r="BR361" i="8" s="1"/>
  <c r="DZ330" i="4"/>
  <c r="BR85" i="8" s="1"/>
  <c r="DZ322" i="4"/>
  <c r="DZ314" i="4"/>
  <c r="BR406" i="8" s="1"/>
  <c r="DZ306" i="4"/>
  <c r="BR159" i="8" s="1"/>
  <c r="DZ298" i="4"/>
  <c r="BR332" i="8" s="1"/>
  <c r="DZ290" i="4"/>
  <c r="BR304" i="8" s="1"/>
  <c r="EA290" i="4"/>
  <c r="BS304" i="8" s="1"/>
  <c r="DZ282" i="4"/>
  <c r="BR347" i="8" s="1"/>
  <c r="EA282" i="4"/>
  <c r="BS347" i="8" s="1"/>
  <c r="DZ274" i="4"/>
  <c r="BR16" i="8" s="1"/>
  <c r="EA274" i="4"/>
  <c r="BS16" i="8" s="1"/>
  <c r="DZ266" i="4"/>
  <c r="BR89" i="8" s="1"/>
  <c r="EA266" i="4"/>
  <c r="BS89" i="8" s="1"/>
  <c r="DZ258" i="4"/>
  <c r="BR414" i="8" s="1"/>
  <c r="EA258" i="4"/>
  <c r="BS414" i="8" s="1"/>
  <c r="DZ250" i="4"/>
  <c r="BR329" i="8" s="1"/>
  <c r="EA250" i="4"/>
  <c r="BS329" i="8" s="1"/>
  <c r="DZ242" i="4"/>
  <c r="BR201" i="8" s="1"/>
  <c r="EA242" i="4"/>
  <c r="BS201" i="8" s="1"/>
  <c r="DZ234" i="4"/>
  <c r="BR74" i="8" s="1"/>
  <c r="EA234" i="4"/>
  <c r="BS74" i="8" s="1"/>
  <c r="DZ226" i="4"/>
  <c r="BR248" i="8" s="1"/>
  <c r="EA226" i="4"/>
  <c r="BS248" i="8" s="1"/>
  <c r="DZ218" i="4"/>
  <c r="BR244" i="8" s="1"/>
  <c r="EA218" i="4"/>
  <c r="BS244" i="8" s="1"/>
  <c r="DZ210" i="4"/>
  <c r="BR82" i="8" s="1"/>
  <c r="EA210" i="4"/>
  <c r="BS82" i="8" s="1"/>
  <c r="DZ202" i="4"/>
  <c r="BR84" i="8" s="1"/>
  <c r="EA202" i="4"/>
  <c r="BS84" i="8" s="1"/>
  <c r="DZ194" i="4"/>
  <c r="BR10" i="8" s="1"/>
  <c r="EA194" i="4"/>
  <c r="BS10" i="8" s="1"/>
  <c r="DZ186" i="4"/>
  <c r="BR226" i="8" s="1"/>
  <c r="EA186" i="4"/>
  <c r="BS226" i="8" s="1"/>
  <c r="DZ178" i="4"/>
  <c r="BR411" i="8" s="1"/>
  <c r="EA178" i="4"/>
  <c r="BS411" i="8" s="1"/>
  <c r="DZ170" i="4"/>
  <c r="BR223" i="8" s="1"/>
  <c r="EA170" i="4"/>
  <c r="BS223" i="8" s="1"/>
  <c r="DZ162" i="4"/>
  <c r="BR340" i="8" s="1"/>
  <c r="EA162" i="4"/>
  <c r="BS340" i="8" s="1"/>
  <c r="DZ154" i="4"/>
  <c r="BR32" i="8" s="1"/>
  <c r="EA154" i="4"/>
  <c r="BS32" i="8" s="1"/>
  <c r="DZ146" i="4"/>
  <c r="BR300" i="8" s="1"/>
  <c r="EA146" i="4"/>
  <c r="BS300" i="8" s="1"/>
  <c r="DZ138" i="4"/>
  <c r="BR318" i="8" s="1"/>
  <c r="EA138" i="4"/>
  <c r="BS318" i="8" s="1"/>
  <c r="DZ130" i="4"/>
  <c r="BR265" i="8" s="1"/>
  <c r="EA130" i="4"/>
  <c r="BS265" i="8" s="1"/>
  <c r="DZ122" i="4"/>
  <c r="BR240" i="8" s="1"/>
  <c r="EA122" i="4"/>
  <c r="BS240" i="8" s="1"/>
  <c r="DZ114" i="4"/>
  <c r="BR177" i="8" s="1"/>
  <c r="EA114" i="4"/>
  <c r="BS177" i="8" s="1"/>
  <c r="DZ106" i="4"/>
  <c r="BR376" i="8" s="1"/>
  <c r="EA106" i="4"/>
  <c r="BS376" i="8" s="1"/>
  <c r="DZ98" i="4"/>
  <c r="BR396" i="8" s="1"/>
  <c r="EA98" i="4"/>
  <c r="BS396" i="8" s="1"/>
  <c r="DZ90" i="4"/>
  <c r="BR194" i="8" s="1"/>
  <c r="EA90" i="4"/>
  <c r="BS194" i="8" s="1"/>
  <c r="DZ82" i="4"/>
  <c r="BR288" i="8" s="1"/>
  <c r="EA82" i="4"/>
  <c r="BS288" i="8" s="1"/>
  <c r="DZ74" i="4"/>
  <c r="BR382" i="8" s="1"/>
  <c r="EA74" i="4"/>
  <c r="BS382" i="8" s="1"/>
  <c r="DZ66" i="4"/>
  <c r="BR140" i="8" s="1"/>
  <c r="EA66" i="4"/>
  <c r="BS140" i="8" s="1"/>
  <c r="DZ58" i="4"/>
  <c r="BR375" i="8" s="1"/>
  <c r="EA58" i="4"/>
  <c r="BS375" i="8" s="1"/>
  <c r="DZ50" i="4"/>
  <c r="BR224" i="8" s="1"/>
  <c r="EA50" i="4"/>
  <c r="BS224" i="8" s="1"/>
  <c r="DZ42" i="4"/>
  <c r="BR51" i="8" s="1"/>
  <c r="EA42" i="4"/>
  <c r="BS51" i="8" s="1"/>
  <c r="DZ34" i="4"/>
  <c r="BR225" i="8" s="1"/>
  <c r="EA34" i="4"/>
  <c r="BS225" i="8" s="1"/>
  <c r="DZ26" i="4"/>
  <c r="BR253" i="8" s="1"/>
  <c r="EA26" i="4"/>
  <c r="BS253" i="8" s="1"/>
  <c r="DZ18" i="4"/>
  <c r="BR166" i="8" s="1"/>
  <c r="EA18" i="4"/>
  <c r="BS166" i="8" s="1"/>
  <c r="DZ10" i="4"/>
  <c r="BR195" i="8" s="1"/>
  <c r="EA10" i="4"/>
  <c r="BS195" i="8" s="1"/>
  <c r="EA554" i="4"/>
  <c r="BS416" i="8" s="1"/>
  <c r="EA546" i="4"/>
  <c r="BS187" i="8" s="1"/>
  <c r="EA538" i="4"/>
  <c r="BS484" i="8" s="1"/>
  <c r="EA530" i="4"/>
  <c r="BS554" i="8" s="1"/>
  <c r="EA522" i="4"/>
  <c r="BS545" i="8" s="1"/>
  <c r="EA514" i="4"/>
  <c r="BS542" i="8" s="1"/>
  <c r="EA506" i="4"/>
  <c r="BS533" i="8" s="1"/>
  <c r="EA498" i="4"/>
  <c r="BS528" i="8" s="1"/>
  <c r="EA490" i="4"/>
  <c r="BS522" i="8" s="1"/>
  <c r="EA482" i="4"/>
  <c r="BS247" i="8" s="1"/>
  <c r="EA474" i="4"/>
  <c r="BS509" i="8" s="1"/>
  <c r="EA466" i="4"/>
  <c r="BS27" i="8" s="1"/>
  <c r="EA458" i="4"/>
  <c r="BS497" i="8" s="1"/>
  <c r="EA450" i="4"/>
  <c r="BS491" i="8" s="1"/>
  <c r="EA442" i="4"/>
  <c r="BS485" i="8" s="1"/>
  <c r="EA434" i="4"/>
  <c r="BS478" i="8" s="1"/>
  <c r="EA426" i="4"/>
  <c r="BS468" i="8" s="1"/>
  <c r="EA418" i="4"/>
  <c r="BS464" i="8" s="1"/>
  <c r="EA410" i="4"/>
  <c r="BS131" i="8" s="1"/>
  <c r="EA402" i="4"/>
  <c r="BS295" i="8" s="1"/>
  <c r="EA394" i="4"/>
  <c r="BS56" i="8" s="1"/>
  <c r="EA386" i="4"/>
  <c r="BS307" i="8" s="1"/>
  <c r="EA378" i="4"/>
  <c r="BS402" i="8" s="1"/>
  <c r="EA370" i="4"/>
  <c r="BS63" i="8" s="1"/>
  <c r="EA362" i="4"/>
  <c r="BS355" i="8" s="1"/>
  <c r="EA354" i="4"/>
  <c r="BS452" i="8" s="1"/>
  <c r="EA346" i="4"/>
  <c r="BS264" i="8" s="1"/>
  <c r="EA338" i="4"/>
  <c r="BS361" i="8" s="1"/>
  <c r="EA330" i="4"/>
  <c r="BS85" i="8" s="1"/>
  <c r="EA321" i="4"/>
  <c r="BS283" i="8" s="1"/>
  <c r="EA305" i="4"/>
  <c r="BS255" i="8" s="1"/>
  <c r="EA285" i="4"/>
  <c r="BS96" i="8" s="1"/>
  <c r="EA253" i="4"/>
  <c r="BS176" i="8" s="1"/>
  <c r="EA221" i="4"/>
  <c r="BS31" i="8" s="1"/>
  <c r="EA189" i="4"/>
  <c r="BS232" i="8" s="1"/>
  <c r="EA157" i="4"/>
  <c r="BS401" i="8" s="1"/>
  <c r="EA125" i="4"/>
  <c r="BS298" i="8" s="1"/>
  <c r="EA93" i="4"/>
  <c r="BS290" i="8" s="1"/>
  <c r="DR6" i="4"/>
  <c r="DR8" i="4"/>
  <c r="DT9" i="4"/>
  <c r="DQ11" i="4"/>
  <c r="DS11" i="4"/>
  <c r="DR12" i="4"/>
  <c r="DQ13" i="4"/>
  <c r="DQ14" i="4"/>
  <c r="DR17" i="4"/>
  <c r="DQ22" i="4"/>
  <c r="DR22" i="4"/>
  <c r="DR24" i="4"/>
  <c r="DQ30" i="4"/>
  <c r="DT31" i="4"/>
  <c r="DQ33" i="4"/>
  <c r="DQ34" i="4"/>
  <c r="DR37" i="4"/>
  <c r="DT40" i="4"/>
  <c r="DQ41" i="4"/>
  <c r="DQ42" i="4"/>
  <c r="DR42" i="4"/>
  <c r="DT42" i="4"/>
  <c r="DT43" i="4"/>
  <c r="DR45" i="4"/>
  <c r="DQ46" i="4"/>
  <c r="DR46" i="4"/>
  <c r="DQ47" i="4"/>
  <c r="DT51" i="4"/>
  <c r="DT56" i="4"/>
  <c r="DR61" i="4"/>
  <c r="DQ62" i="4"/>
  <c r="DR62" i="4"/>
  <c r="DQ63" i="4"/>
  <c r="DQ65" i="4"/>
  <c r="DQ66" i="4"/>
  <c r="DT66" i="4"/>
  <c r="DQ69" i="4"/>
  <c r="DR69" i="4"/>
  <c r="DT69" i="4"/>
  <c r="DQ72" i="4"/>
  <c r="DR73" i="4"/>
  <c r="DR78" i="4"/>
  <c r="DT78" i="4"/>
  <c r="DQ80" i="4"/>
  <c r="DQ85" i="4"/>
  <c r="DT86" i="4"/>
  <c r="DQ88" i="4"/>
  <c r="DT89" i="4"/>
  <c r="DQ90" i="4"/>
  <c r="DR91" i="4"/>
  <c r="DQ95" i="4"/>
  <c r="DT98" i="4"/>
  <c r="DR99" i="4"/>
  <c r="DR100" i="4"/>
  <c r="DQ103" i="4"/>
  <c r="DR103" i="4"/>
  <c r="DS103" i="4"/>
  <c r="DT103" i="4"/>
  <c r="DQ106" i="4"/>
  <c r="DQ107" i="4"/>
  <c r="DQ108" i="4"/>
  <c r="DQ111" i="4"/>
  <c r="DQ114" i="4"/>
  <c r="DQ115" i="4"/>
  <c r="DT115" i="4"/>
  <c r="DQ116" i="4"/>
  <c r="DQ122" i="4"/>
  <c r="DT122" i="4"/>
  <c r="DR123" i="4"/>
  <c r="DR125" i="4"/>
  <c r="DR126" i="4"/>
  <c r="DR128" i="4"/>
  <c r="DQ130" i="4"/>
  <c r="DQ134" i="4"/>
  <c r="DR134" i="4"/>
  <c r="DT134" i="4"/>
  <c r="DQ136" i="4"/>
  <c r="DT136" i="4"/>
  <c r="DR139" i="4"/>
  <c r="DT140" i="4"/>
  <c r="DS141" i="4"/>
  <c r="DQ142" i="4"/>
  <c r="DQ143" i="4"/>
  <c r="DR145" i="4"/>
  <c r="DQ146" i="4"/>
  <c r="DQ147" i="4"/>
  <c r="DR147" i="4"/>
  <c r="DR150" i="4"/>
  <c r="DQ151" i="4"/>
  <c r="DT151" i="4"/>
  <c r="DR153" i="4"/>
  <c r="DR157" i="4"/>
  <c r="DQ158" i="4"/>
  <c r="DQ159" i="4"/>
  <c r="DR160" i="4"/>
  <c r="DR164" i="4"/>
  <c r="DT169" i="4"/>
  <c r="DR171" i="4"/>
  <c r="DT171" i="4"/>
  <c r="DR172" i="4"/>
  <c r="DT173" i="4"/>
  <c r="DT175" i="4"/>
  <c r="DQ180" i="4"/>
  <c r="DR182" i="4"/>
  <c r="DQ185" i="4"/>
  <c r="DR186" i="4"/>
  <c r="DR187" i="4"/>
  <c r="DQ189" i="4"/>
  <c r="DT189" i="4"/>
  <c r="DQ190" i="4"/>
  <c r="DQ195" i="4"/>
  <c r="DT197" i="4"/>
  <c r="DQ199" i="4"/>
  <c r="DQ203" i="4"/>
  <c r="DR204" i="4"/>
  <c r="DT212" i="4"/>
  <c r="DQ214" i="4"/>
  <c r="DR215" i="4"/>
  <c r="DR217" i="4"/>
  <c r="DQ218" i="4"/>
  <c r="DQ219" i="4"/>
  <c r="DQ220" i="4"/>
  <c r="DR221" i="4"/>
  <c r="DR225" i="4"/>
  <c r="DT227" i="4"/>
  <c r="DR228" i="4"/>
  <c r="DR230" i="4"/>
  <c r="DQ232" i="4"/>
  <c r="DR232" i="4"/>
  <c r="DT232" i="4"/>
  <c r="DQ233" i="4"/>
  <c r="DR233" i="4"/>
  <c r="DQ235" i="4"/>
  <c r="DT235" i="4"/>
  <c r="DQ236" i="4"/>
  <c r="DQ252" i="4"/>
  <c r="DR252" i="4"/>
  <c r="DQ254" i="4"/>
  <c r="DR255" i="4"/>
  <c r="DQ257" i="4"/>
  <c r="DR258" i="4"/>
  <c r="DQ267" i="4"/>
  <c r="DQ271" i="4"/>
  <c r="DQ277" i="4"/>
  <c r="DR277" i="4"/>
  <c r="DQ278" i="4"/>
  <c r="DQ279" i="4"/>
  <c r="DQ283" i="4"/>
  <c r="DR283" i="4"/>
  <c r="DQ288" i="4"/>
  <c r="DR288" i="4"/>
  <c r="DR289" i="4"/>
  <c r="DQ291" i="4"/>
  <c r="DQ293" i="4"/>
  <c r="DR300" i="4"/>
  <c r="DQ301" i="4"/>
  <c r="DQ305" i="4"/>
  <c r="DR306" i="4"/>
  <c r="DQ307" i="4"/>
  <c r="DR307" i="4"/>
  <c r="DT307" i="4"/>
  <c r="DR311" i="4"/>
  <c r="DR312" i="4"/>
  <c r="DT313" i="4"/>
  <c r="DR321" i="4"/>
  <c r="DQ322" i="4"/>
  <c r="DR322" i="4"/>
  <c r="DQ326" i="4"/>
  <c r="DT327" i="4"/>
  <c r="DQ330" i="4"/>
  <c r="DR330" i="4"/>
  <c r="DS330" i="4"/>
  <c r="DT331" i="4"/>
  <c r="DT332" i="4"/>
  <c r="DQ333" i="4"/>
  <c r="DQ334" i="4"/>
  <c r="DT334" i="4"/>
  <c r="DQ335" i="4"/>
  <c r="DR336" i="4"/>
  <c r="DT336" i="4"/>
  <c r="DQ337" i="4"/>
  <c r="DQ341" i="4"/>
  <c r="DQ342" i="4"/>
  <c r="DQ345" i="4"/>
  <c r="DT346" i="4"/>
  <c r="DR347" i="4"/>
  <c r="DT347" i="4"/>
  <c r="DR349" i="4"/>
  <c r="DQ350" i="4"/>
  <c r="DT350" i="4"/>
  <c r="DQ351" i="4"/>
  <c r="DR351" i="4"/>
  <c r="DQ353" i="4"/>
  <c r="DQ354" i="4"/>
  <c r="DR354" i="4"/>
  <c r="DT354" i="4"/>
  <c r="DQ357" i="4"/>
  <c r="DQ358" i="4"/>
  <c r="DR359" i="4"/>
  <c r="DQ362" i="4"/>
  <c r="DR368" i="4"/>
  <c r="DQ373" i="4"/>
  <c r="DQ375" i="4"/>
  <c r="DT379" i="4"/>
  <c r="DQ383" i="4"/>
  <c r="DQ384" i="4"/>
  <c r="DT391" i="4"/>
  <c r="DQ394" i="4"/>
  <c r="DQ396" i="4"/>
  <c r="DR396" i="4"/>
  <c r="DQ400" i="4"/>
  <c r="DR400" i="4"/>
  <c r="DS400" i="4"/>
  <c r="DT400" i="4"/>
  <c r="DR404" i="4"/>
  <c r="DQ414" i="4"/>
  <c r="DQ416" i="4"/>
  <c r="DR416" i="4"/>
  <c r="DR417" i="4"/>
  <c r="DT417" i="4"/>
  <c r="DT419" i="4"/>
  <c r="DQ421" i="4"/>
  <c r="DQ422" i="4"/>
  <c r="DR422" i="4"/>
  <c r="DT425" i="4"/>
  <c r="DQ429" i="4"/>
  <c r="DR429" i="4"/>
  <c r="DQ430" i="4"/>
  <c r="DT434" i="4"/>
  <c r="DS436" i="4"/>
  <c r="DR440" i="4"/>
  <c r="DQ441" i="4"/>
  <c r="DQ442" i="4"/>
  <c r="DT443" i="4"/>
  <c r="DQ445" i="4"/>
  <c r="DQ448" i="4"/>
  <c r="DR454" i="4"/>
  <c r="DT455" i="4"/>
  <c r="DR458" i="4"/>
  <c r="DT459" i="4"/>
  <c r="DQ464" i="4"/>
  <c r="DQ465" i="4"/>
  <c r="DQ468" i="4"/>
  <c r="DQ469" i="4"/>
  <c r="DQ470" i="4"/>
  <c r="DQ472" i="4"/>
  <c r="DQ475" i="4"/>
  <c r="DR477" i="4"/>
  <c r="DQ481" i="4"/>
  <c r="DQ482" i="4"/>
  <c r="DT482" i="4"/>
  <c r="DQ483" i="4"/>
  <c r="DQ485" i="4"/>
  <c r="DQ489" i="4"/>
  <c r="DQ493" i="4"/>
  <c r="DT493" i="4"/>
  <c r="DQ497" i="4"/>
  <c r="DR497" i="4"/>
  <c r="DS497" i="4"/>
  <c r="DT497" i="4"/>
  <c r="DQ498" i="4"/>
  <c r="DQ501" i="4"/>
  <c r="DT502" i="4"/>
  <c r="DR507" i="4"/>
  <c r="DT508" i="4"/>
  <c r="DQ509" i="4"/>
  <c r="DQ511" i="4"/>
  <c r="DQ516" i="4"/>
  <c r="DT516" i="4"/>
  <c r="DQ524" i="4"/>
  <c r="DT524" i="4"/>
  <c r="DQ525" i="4"/>
  <c r="DQ526" i="4"/>
  <c r="DQ531" i="4"/>
  <c r="DQ533" i="4"/>
  <c r="DR535" i="4"/>
  <c r="DQ538" i="4"/>
  <c r="DT538" i="4"/>
  <c r="DQ545" i="4"/>
  <c r="DR545" i="4"/>
  <c r="DT545" i="4"/>
  <c r="DR546" i="4"/>
  <c r="DT546" i="4"/>
  <c r="DQ551" i="4"/>
  <c r="DT553" i="4"/>
  <c r="DQ556" i="4"/>
  <c r="DR556" i="4"/>
  <c r="DA11" i="4"/>
  <c r="DC11" i="4"/>
  <c r="DB12" i="4"/>
  <c r="DA13" i="4"/>
  <c r="DB17" i="4"/>
  <c r="DA22" i="4"/>
  <c r="DB22" i="4"/>
  <c r="DB24" i="4"/>
  <c r="DA30" i="4"/>
  <c r="DD31" i="4"/>
  <c r="DA33" i="4"/>
  <c r="DA34" i="4"/>
  <c r="DB37" i="4"/>
  <c r="DA42" i="4"/>
  <c r="DB42" i="4"/>
  <c r="DD42" i="4"/>
  <c r="DB45" i="4"/>
  <c r="DA46" i="4"/>
  <c r="DB46" i="4"/>
  <c r="DA47" i="4"/>
  <c r="DD56" i="4"/>
  <c r="DB61" i="4"/>
  <c r="DA62" i="4"/>
  <c r="DB62" i="4"/>
  <c r="DA63" i="4"/>
  <c r="DA65" i="4"/>
  <c r="DA66" i="4"/>
  <c r="DD66" i="4"/>
  <c r="DA69" i="4"/>
  <c r="DB69" i="4"/>
  <c r="DD69" i="4"/>
  <c r="DA72" i="4"/>
  <c r="DB73" i="4"/>
  <c r="DB78" i="4"/>
  <c r="DA80" i="4"/>
  <c r="DA85" i="4"/>
  <c r="DD86" i="4"/>
  <c r="DA88" i="4"/>
  <c r="DD89" i="4"/>
  <c r="DB91" i="4"/>
  <c r="DA95" i="4"/>
  <c r="DD98" i="4"/>
  <c r="DB99" i="4"/>
  <c r="DB100" i="4"/>
  <c r="DA103" i="4"/>
  <c r="DB103" i="4"/>
  <c r="DC103" i="4"/>
  <c r="DD103" i="4"/>
  <c r="DA106" i="4"/>
  <c r="DA108" i="4"/>
  <c r="DA111" i="4"/>
  <c r="DA115" i="4"/>
  <c r="DD115" i="4"/>
  <c r="DA116" i="4"/>
  <c r="DA122" i="4"/>
  <c r="DB123" i="4"/>
  <c r="DB126" i="4"/>
  <c r="DB128" i="4"/>
  <c r="DA130" i="4"/>
  <c r="DA134" i="4"/>
  <c r="DD134" i="4"/>
  <c r="DA136" i="4"/>
  <c r="DD136" i="4"/>
  <c r="DB139" i="4"/>
  <c r="DC141" i="4"/>
  <c r="DA142" i="4"/>
  <c r="DA143" i="4"/>
  <c r="DB145" i="4"/>
  <c r="DA146" i="4"/>
  <c r="DA147" i="4"/>
  <c r="DB147" i="4"/>
  <c r="DB150" i="4"/>
  <c r="DA151" i="4"/>
  <c r="DB153" i="4"/>
  <c r="DB157" i="4"/>
  <c r="DA158" i="4"/>
  <c r="DA159" i="4"/>
  <c r="DB160" i="4"/>
  <c r="DB164" i="4"/>
  <c r="DD169" i="4"/>
  <c r="DB171" i="4"/>
  <c r="DD171" i="4"/>
  <c r="DB172" i="4"/>
  <c r="DD173" i="4"/>
  <c r="DD175" i="4"/>
  <c r="DA180" i="4"/>
  <c r="DB182" i="4"/>
  <c r="DA185" i="4"/>
  <c r="DB187" i="4"/>
  <c r="DA189" i="4"/>
  <c r="DD189" i="4"/>
  <c r="DD197" i="4"/>
  <c r="DA199" i="4"/>
  <c r="DA203" i="4"/>
  <c r="DB204" i="4"/>
  <c r="DA214" i="4"/>
  <c r="DB215" i="4"/>
  <c r="DB217" i="4"/>
  <c r="DA218" i="4"/>
  <c r="DA219" i="4"/>
  <c r="DA220" i="4"/>
  <c r="DB221" i="4"/>
  <c r="DB225" i="4"/>
  <c r="DD227" i="4"/>
  <c r="DB228" i="4"/>
  <c r="DB230" i="4"/>
  <c r="DA232" i="4"/>
  <c r="DB232" i="4"/>
  <c r="DD232" i="4"/>
  <c r="DA233" i="4"/>
  <c r="DA236" i="4"/>
  <c r="DA252" i="4"/>
  <c r="DB252" i="4"/>
  <c r="DA254" i="4"/>
  <c r="DB255" i="4"/>
  <c r="DA257" i="4"/>
  <c r="DB258" i="4"/>
  <c r="DA267" i="4"/>
  <c r="DA271" i="4"/>
  <c r="DA277" i="4"/>
  <c r="DB277" i="4"/>
  <c r="DA278" i="4"/>
  <c r="DA279" i="4"/>
  <c r="DA283" i="4"/>
  <c r="DB283" i="4"/>
  <c r="DA288" i="4"/>
  <c r="DB288" i="4"/>
  <c r="DB289" i="4"/>
  <c r="DA291" i="4"/>
  <c r="DA293" i="4"/>
  <c r="DB300" i="4"/>
  <c r="DA301" i="4"/>
  <c r="DA305" i="4"/>
  <c r="DB306" i="4"/>
  <c r="DA307" i="4"/>
  <c r="DB307" i="4"/>
  <c r="DD307" i="4"/>
  <c r="DB311" i="4"/>
  <c r="DB312" i="4"/>
  <c r="DD313" i="4"/>
  <c r="DB321" i="4"/>
  <c r="DA322" i="4"/>
  <c r="DB322" i="4"/>
  <c r="DA326" i="4"/>
  <c r="DD327" i="4"/>
  <c r="DA330" i="4"/>
  <c r="DB330" i="4"/>
  <c r="DC330" i="4"/>
  <c r="DD332" i="4"/>
  <c r="DA334" i="4"/>
  <c r="DA335" i="4"/>
  <c r="DB336" i="4"/>
  <c r="DD336" i="4"/>
  <c r="DA337" i="4"/>
  <c r="DA341" i="4"/>
  <c r="DA342" i="4"/>
  <c r="DA345" i="4"/>
  <c r="DD346" i="4"/>
  <c r="DB347" i="4"/>
  <c r="DB349" i="4"/>
  <c r="DA350" i="4"/>
  <c r="DD350" i="4"/>
  <c r="DA351" i="4"/>
  <c r="DB351" i="4"/>
  <c r="DA353" i="4"/>
  <c r="DB354" i="4"/>
  <c r="DD354" i="4"/>
  <c r="DA358" i="4"/>
  <c r="DB359" i="4"/>
  <c r="DA362" i="4"/>
  <c r="DB368" i="4"/>
  <c r="DA373" i="4"/>
  <c r="DA375" i="4"/>
  <c r="DD379" i="4"/>
  <c r="DA383" i="4"/>
  <c r="DA384" i="4"/>
  <c r="DD391" i="4"/>
  <c r="DA394" i="4"/>
  <c r="DA396" i="4"/>
  <c r="DB396" i="4"/>
  <c r="DA400" i="4"/>
  <c r="DB400" i="4"/>
  <c r="DC400" i="4"/>
  <c r="DD400" i="4"/>
  <c r="DB404" i="4"/>
  <c r="DA414" i="4"/>
  <c r="DA416" i="4"/>
  <c r="DB416" i="4"/>
  <c r="DB417" i="4"/>
  <c r="DD417" i="4"/>
  <c r="DD419" i="4"/>
  <c r="DA421" i="4"/>
  <c r="DA422" i="4"/>
  <c r="DB422" i="4"/>
  <c r="DD425" i="4"/>
  <c r="DA429" i="4"/>
  <c r="DB429" i="4"/>
  <c r="DA430" i="4"/>
  <c r="DD434" i="4"/>
  <c r="DC436" i="4"/>
  <c r="DB440" i="4"/>
  <c r="DA441" i="4"/>
  <c r="DA442" i="4"/>
  <c r="DA448" i="4"/>
  <c r="DB454" i="4"/>
  <c r="DD455" i="4"/>
  <c r="DB458" i="4"/>
  <c r="DD459" i="4"/>
  <c r="DA464" i="4"/>
  <c r="DA465" i="4"/>
  <c r="DA468" i="4"/>
  <c r="DA469" i="4"/>
  <c r="DA470" i="4"/>
  <c r="DA472" i="4"/>
  <c r="DA475" i="4"/>
  <c r="DB477" i="4"/>
  <c r="DA481" i="4"/>
  <c r="DA482" i="4"/>
  <c r="DD482" i="4"/>
  <c r="DA483" i="4"/>
  <c r="DA485" i="4"/>
  <c r="DA489" i="4"/>
  <c r="DD493" i="4"/>
  <c r="DA497" i="4"/>
  <c r="DB497" i="4"/>
  <c r="DC497" i="4"/>
  <c r="DD497" i="4"/>
  <c r="DA498" i="4"/>
  <c r="DA501" i="4"/>
  <c r="DD502" i="4"/>
  <c r="DB507" i="4"/>
  <c r="DA509" i="4"/>
  <c r="DA511" i="4"/>
  <c r="DA516" i="4"/>
  <c r="DD524" i="4"/>
  <c r="DA525" i="4"/>
  <c r="DA526" i="4"/>
  <c r="DA531" i="4"/>
  <c r="DA533" i="4"/>
  <c r="DB535" i="4"/>
  <c r="DA538" i="4"/>
  <c r="DD538" i="4"/>
  <c r="DA545" i="4"/>
  <c r="DB545" i="4"/>
  <c r="DB546" i="4"/>
  <c r="DD546" i="4"/>
  <c r="DA551" i="4"/>
  <c r="DA556" i="4"/>
  <c r="DB556" i="4"/>
  <c r="K10" i="31" l="1"/>
  <c r="K30" i="31"/>
  <c r="K39" i="31"/>
  <c r="K43" i="31"/>
  <c r="K44" i="31"/>
  <c r="K48" i="31"/>
  <c r="K60" i="31"/>
  <c r="K63" i="31"/>
  <c r="K68" i="31"/>
  <c r="K69" i="31"/>
  <c r="K70" i="31"/>
  <c r="K71" i="31"/>
  <c r="K76" i="31"/>
  <c r="K82" i="31"/>
  <c r="K85" i="31"/>
  <c r="K97" i="31"/>
  <c r="K99" i="31"/>
  <c r="K108" i="31"/>
  <c r="K113" i="31"/>
  <c r="K116" i="31"/>
  <c r="K127" i="31"/>
  <c r="K129" i="31"/>
  <c r="K130" i="31"/>
  <c r="K133" i="31"/>
  <c r="K138" i="31"/>
  <c r="K142" i="31"/>
  <c r="K143" i="31"/>
  <c r="K147" i="31"/>
  <c r="K148" i="31"/>
  <c r="K150" i="31"/>
  <c r="K165" i="31"/>
  <c r="K168" i="31"/>
  <c r="K174" i="31"/>
  <c r="K185" i="31"/>
  <c r="K189" i="31"/>
  <c r="K192" i="31"/>
  <c r="K194" i="31"/>
  <c r="K197" i="31"/>
  <c r="K198" i="31"/>
  <c r="K200" i="31"/>
  <c r="K203" i="31"/>
  <c r="K204" i="31"/>
  <c r="K206" i="31"/>
  <c r="K211" i="31"/>
  <c r="K212" i="31"/>
  <c r="K217" i="31"/>
  <c r="K225" i="31"/>
  <c r="K228" i="31"/>
  <c r="K229" i="31"/>
  <c r="K233" i="31"/>
  <c r="K235" i="31"/>
  <c r="K238" i="31"/>
  <c r="K239" i="31"/>
  <c r="K242" i="31"/>
  <c r="K248" i="31"/>
  <c r="K258" i="31"/>
  <c r="K263" i="31"/>
  <c r="K268" i="31"/>
  <c r="K277" i="31"/>
  <c r="K283" i="31"/>
  <c r="K286" i="31"/>
  <c r="K287" i="31"/>
  <c r="K288" i="31"/>
  <c r="K291" i="31"/>
  <c r="K293" i="31"/>
  <c r="K297" i="31"/>
  <c r="K320" i="31"/>
  <c r="K330" i="31"/>
  <c r="K332" i="31"/>
  <c r="K333" i="31"/>
  <c r="K334" i="31"/>
  <c r="K337" i="31"/>
  <c r="K338" i="31"/>
  <c r="K347" i="31"/>
  <c r="K348" i="31"/>
  <c r="K350" i="31"/>
  <c r="K353" i="31"/>
  <c r="K354" i="31"/>
  <c r="K360" i="31"/>
  <c r="K366" i="31"/>
  <c r="K374" i="31"/>
  <c r="K382" i="31"/>
  <c r="K384" i="31"/>
  <c r="K385" i="31"/>
  <c r="K388" i="31"/>
  <c r="K393" i="31"/>
  <c r="K397" i="31"/>
  <c r="K404" i="31"/>
  <c r="K413" i="31"/>
  <c r="K414" i="31"/>
  <c r="K422" i="31"/>
  <c r="K425" i="31"/>
  <c r="K430" i="31"/>
  <c r="K446" i="31"/>
  <c r="K457" i="31"/>
  <c r="K458" i="31"/>
  <c r="K543" i="31"/>
  <c r="K545" i="31"/>
  <c r="K546" i="31"/>
  <c r="K548" i="31"/>
  <c r="K8" i="31"/>
  <c r="K6" i="31"/>
  <c r="K5" i="31"/>
  <c r="F3" i="4" l="1"/>
  <c r="F4" i="4"/>
  <c r="F5" i="4"/>
  <c r="F6" i="4"/>
  <c r="F7" i="4"/>
  <c r="F8" i="4"/>
  <c r="F9" i="4"/>
  <c r="F10" i="4"/>
  <c r="F11" i="4"/>
  <c r="F12" i="4"/>
  <c r="F13" i="4"/>
  <c r="F14" i="4"/>
  <c r="F15" i="4"/>
  <c r="F16" i="4"/>
  <c r="F17" i="4"/>
  <c r="F18" i="4"/>
  <c r="F19" i="4"/>
  <c r="F20" i="4"/>
  <c r="F21" i="4"/>
  <c r="F22" i="4"/>
  <c r="F23" i="4"/>
  <c r="F24" i="4"/>
  <c r="F25" i="4"/>
  <c r="F26" i="4"/>
  <c r="F27" i="4"/>
  <c r="F28" i="4"/>
  <c r="F29" i="4"/>
  <c r="F30" i="4"/>
  <c r="G31" i="24" s="1"/>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G127" i="24" s="1"/>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G255" i="24" s="1"/>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G340" i="24" s="1"/>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G367" i="24" s="1"/>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G399" i="24" s="1"/>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G431" i="24" s="1"/>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G463" i="24" s="1"/>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G495" i="24" s="1"/>
  <c r="F495" i="4"/>
  <c r="F496" i="4"/>
  <c r="F497" i="4"/>
  <c r="F498" i="4"/>
  <c r="F499" i="4"/>
  <c r="F500" i="4"/>
  <c r="F501" i="4"/>
  <c r="F502" i="4"/>
  <c r="F503" i="4"/>
  <c r="F504" i="4"/>
  <c r="F505" i="4"/>
  <c r="F506" i="4"/>
  <c r="F507" i="4"/>
  <c r="F508" i="4"/>
  <c r="F509" i="4"/>
  <c r="F510" i="4"/>
  <c r="F511" i="4"/>
  <c r="F512" i="4"/>
  <c r="F513" i="4"/>
  <c r="F514" i="4"/>
  <c r="F515" i="4"/>
  <c r="F516" i="4"/>
  <c r="F517" i="4"/>
  <c r="F518" i="4"/>
  <c r="F519" i="4"/>
  <c r="G520" i="24" s="1"/>
  <c r="F520" i="4"/>
  <c r="F521" i="4"/>
  <c r="F522" i="4"/>
  <c r="F523" i="4"/>
  <c r="F524" i="4"/>
  <c r="F525" i="4"/>
  <c r="F526" i="4"/>
  <c r="F527" i="4"/>
  <c r="F528" i="4"/>
  <c r="F529" i="4"/>
  <c r="F530" i="4"/>
  <c r="F531" i="4"/>
  <c r="F532" i="4"/>
  <c r="F533" i="4"/>
  <c r="F534" i="4"/>
  <c r="F535" i="4"/>
  <c r="G536" i="24" s="1"/>
  <c r="F536" i="4"/>
  <c r="F537" i="4"/>
  <c r="F538" i="4"/>
  <c r="F539" i="4"/>
  <c r="F540" i="4"/>
  <c r="F541" i="4"/>
  <c r="F542" i="4"/>
  <c r="F543" i="4"/>
  <c r="F544" i="4"/>
  <c r="F545" i="4"/>
  <c r="F546" i="4"/>
  <c r="F547" i="4"/>
  <c r="F548" i="4"/>
  <c r="F549" i="4"/>
  <c r="F550" i="4"/>
  <c r="F551" i="4"/>
  <c r="G552" i="24" s="1"/>
  <c r="F552" i="4"/>
  <c r="F553" i="4"/>
  <c r="F554" i="4"/>
  <c r="F555" i="4"/>
  <c r="F556" i="4"/>
  <c r="F2" i="4"/>
  <c r="G3" i="24" s="1"/>
  <c r="I430" i="4" l="1"/>
  <c r="I535" i="4"/>
  <c r="I254" i="4"/>
  <c r="I30" i="4"/>
  <c r="I541" i="4"/>
  <c r="G542" i="24"/>
  <c r="I529" i="4"/>
  <c r="G530" i="24"/>
  <c r="I517" i="4"/>
  <c r="G518" i="24"/>
  <c r="I509" i="4"/>
  <c r="G510" i="24"/>
  <c r="I497" i="4"/>
  <c r="G498" i="24"/>
  <c r="I489" i="4"/>
  <c r="G490" i="24"/>
  <c r="I477" i="4"/>
  <c r="G478" i="24"/>
  <c r="I457" i="4"/>
  <c r="G458" i="24"/>
  <c r="I445" i="4"/>
  <c r="G446" i="24"/>
  <c r="I433" i="4"/>
  <c r="G434" i="24"/>
  <c r="I421" i="4"/>
  <c r="G422" i="24"/>
  <c r="I409" i="4"/>
  <c r="G410" i="24"/>
  <c r="I397" i="4"/>
  <c r="G398" i="24"/>
  <c r="I385" i="4"/>
  <c r="G386" i="24"/>
  <c r="I373" i="4"/>
  <c r="G374" i="24"/>
  <c r="I365" i="4"/>
  <c r="G366" i="24"/>
  <c r="I349" i="4"/>
  <c r="G350" i="24"/>
  <c r="I337" i="4"/>
  <c r="G338" i="24"/>
  <c r="I321" i="4"/>
  <c r="G322" i="24"/>
  <c r="I305" i="4"/>
  <c r="G306" i="24"/>
  <c r="I293" i="4"/>
  <c r="G294" i="24"/>
  <c r="I281" i="4"/>
  <c r="G282" i="24"/>
  <c r="I269" i="4"/>
  <c r="G270" i="24"/>
  <c r="I253" i="4"/>
  <c r="G254" i="24"/>
  <c r="I241" i="4"/>
  <c r="G242" i="24"/>
  <c r="I233" i="4"/>
  <c r="G234" i="24"/>
  <c r="I217" i="4"/>
  <c r="G218" i="24"/>
  <c r="I209" i="4"/>
  <c r="G210" i="24"/>
  <c r="I197" i="4"/>
  <c r="G198" i="24"/>
  <c r="I185" i="4"/>
  <c r="G186" i="24"/>
  <c r="I169" i="4"/>
  <c r="G170" i="24"/>
  <c r="I157" i="4"/>
  <c r="G158" i="24"/>
  <c r="I145" i="4"/>
  <c r="G146" i="24"/>
  <c r="I133" i="4"/>
  <c r="G134" i="24"/>
  <c r="I121" i="4"/>
  <c r="G122" i="24"/>
  <c r="I89" i="4"/>
  <c r="G90" i="24"/>
  <c r="I554" i="4"/>
  <c r="G555" i="24"/>
  <c r="I550" i="4"/>
  <c r="G551" i="24"/>
  <c r="I546" i="4"/>
  <c r="G547" i="24"/>
  <c r="I542" i="4"/>
  <c r="G543" i="24"/>
  <c r="I538" i="4"/>
  <c r="G539" i="24"/>
  <c r="I534" i="4"/>
  <c r="G535" i="24"/>
  <c r="I530" i="4"/>
  <c r="G531" i="24"/>
  <c r="I526" i="4"/>
  <c r="G527" i="24"/>
  <c r="I522" i="4"/>
  <c r="G523" i="24"/>
  <c r="I518" i="4"/>
  <c r="G519" i="24"/>
  <c r="I514" i="4"/>
  <c r="G515" i="24"/>
  <c r="I510" i="4"/>
  <c r="G511" i="24"/>
  <c r="I506" i="4"/>
  <c r="G507" i="24"/>
  <c r="I502" i="4"/>
  <c r="G503" i="24"/>
  <c r="I498" i="4"/>
  <c r="G499" i="24"/>
  <c r="I490" i="4"/>
  <c r="G491" i="24"/>
  <c r="I486" i="4"/>
  <c r="G487" i="24"/>
  <c r="I482" i="4"/>
  <c r="G483" i="24"/>
  <c r="I478" i="4"/>
  <c r="G479" i="24"/>
  <c r="I474" i="4"/>
  <c r="G475" i="24"/>
  <c r="I470" i="4"/>
  <c r="G471" i="24"/>
  <c r="I466" i="4"/>
  <c r="G467" i="24"/>
  <c r="I458" i="4"/>
  <c r="G459" i="24"/>
  <c r="I454" i="4"/>
  <c r="G455" i="24"/>
  <c r="I450" i="4"/>
  <c r="G451" i="24"/>
  <c r="I446" i="4"/>
  <c r="G447" i="24"/>
  <c r="I442" i="4"/>
  <c r="G443" i="24"/>
  <c r="I438" i="4"/>
  <c r="G439" i="24"/>
  <c r="I434" i="4"/>
  <c r="G435" i="24"/>
  <c r="I426" i="4"/>
  <c r="G427" i="24"/>
  <c r="I422" i="4"/>
  <c r="G423" i="24"/>
  <c r="I418" i="4"/>
  <c r="G419" i="24"/>
  <c r="I414" i="4"/>
  <c r="G415" i="24"/>
  <c r="I410" i="4"/>
  <c r="G411" i="24"/>
  <c r="I406" i="4"/>
  <c r="G407" i="24"/>
  <c r="I402" i="4"/>
  <c r="G403" i="24"/>
  <c r="I394" i="4"/>
  <c r="G395" i="24"/>
  <c r="I390" i="4"/>
  <c r="G391" i="24"/>
  <c r="I386" i="4"/>
  <c r="G387" i="24"/>
  <c r="I382" i="4"/>
  <c r="G383" i="24"/>
  <c r="I378" i="4"/>
  <c r="G379" i="24"/>
  <c r="I374" i="4"/>
  <c r="G375" i="24"/>
  <c r="I370" i="4"/>
  <c r="G371" i="24"/>
  <c r="I362" i="4"/>
  <c r="G363" i="24"/>
  <c r="I358" i="4"/>
  <c r="G359" i="24"/>
  <c r="I354" i="4"/>
  <c r="G355" i="24"/>
  <c r="I350" i="4"/>
  <c r="G351" i="24"/>
  <c r="I346" i="4"/>
  <c r="G347" i="24"/>
  <c r="I342" i="4"/>
  <c r="G343" i="24"/>
  <c r="I338" i="4"/>
  <c r="G339" i="24"/>
  <c r="I334" i="4"/>
  <c r="G335" i="24"/>
  <c r="I330" i="4"/>
  <c r="G331" i="24"/>
  <c r="I326" i="4"/>
  <c r="G327" i="24"/>
  <c r="I322" i="4"/>
  <c r="G323" i="24"/>
  <c r="I318" i="4"/>
  <c r="G319" i="24"/>
  <c r="I314" i="4"/>
  <c r="G315" i="24"/>
  <c r="I310" i="4"/>
  <c r="G311" i="24"/>
  <c r="I306" i="4"/>
  <c r="G307" i="24"/>
  <c r="I302" i="4"/>
  <c r="G303" i="24"/>
  <c r="I298" i="4"/>
  <c r="G299" i="24"/>
  <c r="I294" i="4"/>
  <c r="G295" i="24"/>
  <c r="I290" i="4"/>
  <c r="G291" i="24"/>
  <c r="I286" i="4"/>
  <c r="G287" i="24"/>
  <c r="I282" i="4"/>
  <c r="G283" i="24"/>
  <c r="I278" i="4"/>
  <c r="G279" i="24"/>
  <c r="I274" i="4"/>
  <c r="G275" i="24"/>
  <c r="I270" i="4"/>
  <c r="G271" i="24"/>
  <c r="I266" i="4"/>
  <c r="G267" i="24"/>
  <c r="I262" i="4"/>
  <c r="G263" i="24"/>
  <c r="I258" i="4"/>
  <c r="G259" i="24"/>
  <c r="I250" i="4"/>
  <c r="G251" i="24"/>
  <c r="I246" i="4"/>
  <c r="G247" i="24"/>
  <c r="I242" i="4"/>
  <c r="G243" i="24"/>
  <c r="I238" i="4"/>
  <c r="G239" i="24"/>
  <c r="I234" i="4"/>
  <c r="G235" i="24"/>
  <c r="I230" i="4"/>
  <c r="G231" i="24"/>
  <c r="I226" i="4"/>
  <c r="G227" i="24"/>
  <c r="I222" i="4"/>
  <c r="G223" i="24"/>
  <c r="I218" i="4"/>
  <c r="G219" i="24"/>
  <c r="I214" i="4"/>
  <c r="G215" i="24"/>
  <c r="I210" i="4"/>
  <c r="G211" i="24"/>
  <c r="I206" i="4"/>
  <c r="G207" i="24"/>
  <c r="I202" i="4"/>
  <c r="G203" i="24"/>
  <c r="I198" i="4"/>
  <c r="G199" i="24"/>
  <c r="I194" i="4"/>
  <c r="G195" i="24"/>
  <c r="I190" i="4"/>
  <c r="G191" i="24"/>
  <c r="I186" i="4"/>
  <c r="G187" i="24"/>
  <c r="I182" i="4"/>
  <c r="G183" i="24"/>
  <c r="I178" i="4"/>
  <c r="G179" i="24"/>
  <c r="I174" i="4"/>
  <c r="G175" i="24"/>
  <c r="I170" i="4"/>
  <c r="G171" i="24"/>
  <c r="I166" i="4"/>
  <c r="G167" i="24"/>
  <c r="I162" i="4"/>
  <c r="G163" i="24"/>
  <c r="I158" i="4"/>
  <c r="G159" i="24"/>
  <c r="I154" i="4"/>
  <c r="G155" i="24"/>
  <c r="I150" i="4"/>
  <c r="G151" i="24"/>
  <c r="I146" i="4"/>
  <c r="G147" i="24"/>
  <c r="I142" i="4"/>
  <c r="G143" i="24"/>
  <c r="I138" i="4"/>
  <c r="G139" i="24"/>
  <c r="I134" i="4"/>
  <c r="G135" i="24"/>
  <c r="I130" i="4"/>
  <c r="G131" i="24"/>
  <c r="I122" i="4"/>
  <c r="G123" i="24"/>
  <c r="I118" i="4"/>
  <c r="G119" i="24"/>
  <c r="I114" i="4"/>
  <c r="G115" i="24"/>
  <c r="I110" i="4"/>
  <c r="G111" i="24"/>
  <c r="I106" i="4"/>
  <c r="G107" i="24"/>
  <c r="I102" i="4"/>
  <c r="G103" i="24"/>
  <c r="I98" i="4"/>
  <c r="G99" i="24"/>
  <c r="I94" i="4"/>
  <c r="G95" i="24"/>
  <c r="I90" i="4"/>
  <c r="G91" i="24"/>
  <c r="I86" i="4"/>
  <c r="G87" i="24"/>
  <c r="I82" i="4"/>
  <c r="G83" i="24"/>
  <c r="I78" i="4"/>
  <c r="G79" i="24"/>
  <c r="I74" i="4"/>
  <c r="G75" i="24"/>
  <c r="I70" i="4"/>
  <c r="G71" i="24"/>
  <c r="I66" i="4"/>
  <c r="G67" i="24"/>
  <c r="I62" i="4"/>
  <c r="G63" i="24"/>
  <c r="I58" i="4"/>
  <c r="G59" i="24"/>
  <c r="I54" i="4"/>
  <c r="G55" i="24"/>
  <c r="I50" i="4"/>
  <c r="G51" i="24"/>
  <c r="I46" i="4"/>
  <c r="G47" i="24"/>
  <c r="I42" i="4"/>
  <c r="G43" i="24"/>
  <c r="I38" i="4"/>
  <c r="G39" i="24"/>
  <c r="I34" i="4"/>
  <c r="G35" i="24"/>
  <c r="I26" i="4"/>
  <c r="G27" i="24"/>
  <c r="I22" i="4"/>
  <c r="G23" i="24"/>
  <c r="I18" i="4"/>
  <c r="G19" i="24"/>
  <c r="I14" i="4"/>
  <c r="G15" i="24"/>
  <c r="I10" i="4"/>
  <c r="G11" i="24"/>
  <c r="I6" i="4"/>
  <c r="G7" i="24"/>
  <c r="I551" i="4"/>
  <c r="I462" i="4"/>
  <c r="I339" i="4"/>
  <c r="I549" i="4"/>
  <c r="G550" i="24"/>
  <c r="I533" i="4"/>
  <c r="G534" i="24"/>
  <c r="I521" i="4"/>
  <c r="G522" i="24"/>
  <c r="I505" i="4"/>
  <c r="G506" i="24"/>
  <c r="I493" i="4"/>
  <c r="G494" i="24"/>
  <c r="I481" i="4"/>
  <c r="G482" i="24"/>
  <c r="I473" i="4"/>
  <c r="G474" i="24"/>
  <c r="I465" i="4"/>
  <c r="G466" i="24"/>
  <c r="I449" i="4"/>
  <c r="G450" i="24"/>
  <c r="I437" i="4"/>
  <c r="G438" i="24"/>
  <c r="I425" i="4"/>
  <c r="G426" i="24"/>
  <c r="I413" i="4"/>
  <c r="G414" i="24"/>
  <c r="I405" i="4"/>
  <c r="G406" i="24"/>
  <c r="I389" i="4"/>
  <c r="G390" i="24"/>
  <c r="I377" i="4"/>
  <c r="G378" i="24"/>
  <c r="I361" i="4"/>
  <c r="G362" i="24"/>
  <c r="I345" i="4"/>
  <c r="G346" i="24"/>
  <c r="I333" i="4"/>
  <c r="G334" i="24"/>
  <c r="I329" i="4"/>
  <c r="G330" i="24"/>
  <c r="I313" i="4"/>
  <c r="G314" i="24"/>
  <c r="I301" i="4"/>
  <c r="G302" i="24"/>
  <c r="I285" i="4"/>
  <c r="G286" i="24"/>
  <c r="I277" i="4"/>
  <c r="G278" i="24"/>
  <c r="I261" i="4"/>
  <c r="G262" i="24"/>
  <c r="I249" i="4"/>
  <c r="G250" i="24"/>
  <c r="I237" i="4"/>
  <c r="G238" i="24"/>
  <c r="I225" i="4"/>
  <c r="G226" i="24"/>
  <c r="I221" i="4"/>
  <c r="G222" i="24"/>
  <c r="I205" i="4"/>
  <c r="G206" i="24"/>
  <c r="I193" i="4"/>
  <c r="G194" i="24"/>
  <c r="I181" i="4"/>
  <c r="G182" i="24"/>
  <c r="I173" i="4"/>
  <c r="G174" i="24"/>
  <c r="I161" i="4"/>
  <c r="G162" i="24"/>
  <c r="I149" i="4"/>
  <c r="G150" i="24"/>
  <c r="I137" i="4"/>
  <c r="G138" i="24"/>
  <c r="I125" i="4"/>
  <c r="G126" i="24"/>
  <c r="I113" i="4"/>
  <c r="G114" i="24"/>
  <c r="I105" i="4"/>
  <c r="G106" i="24"/>
  <c r="I101" i="4"/>
  <c r="G102" i="24"/>
  <c r="I97" i="4"/>
  <c r="G98" i="24"/>
  <c r="I93" i="4"/>
  <c r="G94" i="24"/>
  <c r="I85" i="4"/>
  <c r="G86" i="24"/>
  <c r="I81" i="4"/>
  <c r="G82" i="24"/>
  <c r="I73" i="4"/>
  <c r="G74" i="24"/>
  <c r="I69" i="4"/>
  <c r="G70" i="24"/>
  <c r="I65" i="4"/>
  <c r="G66" i="24"/>
  <c r="I61" i="4"/>
  <c r="G62" i="24"/>
  <c r="I57" i="4"/>
  <c r="G58" i="24"/>
  <c r="I53" i="4"/>
  <c r="G54" i="24"/>
  <c r="I49" i="4"/>
  <c r="G50" i="24"/>
  <c r="I45" i="4"/>
  <c r="G46" i="24"/>
  <c r="I41" i="4"/>
  <c r="G42" i="24"/>
  <c r="I37" i="4"/>
  <c r="G38" i="24"/>
  <c r="I33" i="4"/>
  <c r="G34" i="24"/>
  <c r="I29" i="4"/>
  <c r="G30" i="24"/>
  <c r="I25" i="4"/>
  <c r="G26" i="24"/>
  <c r="I21" i="4"/>
  <c r="G22" i="24"/>
  <c r="I17" i="4"/>
  <c r="G18" i="24"/>
  <c r="I13" i="4"/>
  <c r="G14" i="24"/>
  <c r="I9" i="4"/>
  <c r="G10" i="24"/>
  <c r="I5" i="4"/>
  <c r="G6" i="24"/>
  <c r="I556" i="4"/>
  <c r="G557" i="24"/>
  <c r="I552" i="4"/>
  <c r="G553" i="24"/>
  <c r="I548" i="4"/>
  <c r="G549" i="24"/>
  <c r="I544" i="4"/>
  <c r="G545" i="24"/>
  <c r="I540" i="4"/>
  <c r="G541" i="24"/>
  <c r="I536" i="4"/>
  <c r="G537" i="24"/>
  <c r="I532" i="4"/>
  <c r="G533" i="24"/>
  <c r="I528" i="4"/>
  <c r="G529" i="24"/>
  <c r="I524" i="4"/>
  <c r="G525" i="24"/>
  <c r="I520" i="4"/>
  <c r="G521" i="24"/>
  <c r="I516" i="4"/>
  <c r="G517" i="24"/>
  <c r="I512" i="4"/>
  <c r="G513" i="24"/>
  <c r="I508" i="4"/>
  <c r="G509" i="24"/>
  <c r="I504" i="4"/>
  <c r="G505" i="24"/>
  <c r="I500" i="4"/>
  <c r="G501" i="24"/>
  <c r="I496" i="4"/>
  <c r="G497" i="24"/>
  <c r="I492" i="4"/>
  <c r="G493" i="24"/>
  <c r="I488" i="4"/>
  <c r="G489" i="24"/>
  <c r="I484" i="4"/>
  <c r="G485" i="24"/>
  <c r="I480" i="4"/>
  <c r="G481" i="24"/>
  <c r="I476" i="4"/>
  <c r="G477" i="24"/>
  <c r="I472" i="4"/>
  <c r="G473" i="24"/>
  <c r="I468" i="4"/>
  <c r="G469" i="24"/>
  <c r="I464" i="4"/>
  <c r="G465" i="24"/>
  <c r="I460" i="4"/>
  <c r="G461" i="24"/>
  <c r="I456" i="4"/>
  <c r="G457" i="24"/>
  <c r="I452" i="4"/>
  <c r="G453" i="24"/>
  <c r="I448" i="4"/>
  <c r="G449" i="24"/>
  <c r="I444" i="4"/>
  <c r="G445" i="24"/>
  <c r="I440" i="4"/>
  <c r="G441" i="24"/>
  <c r="I436" i="4"/>
  <c r="G437" i="24"/>
  <c r="I432" i="4"/>
  <c r="G433" i="24"/>
  <c r="I428" i="4"/>
  <c r="G429" i="24"/>
  <c r="I424" i="4"/>
  <c r="G425" i="24"/>
  <c r="I420" i="4"/>
  <c r="G421" i="24"/>
  <c r="I416" i="4"/>
  <c r="G417" i="24"/>
  <c r="I412" i="4"/>
  <c r="G413" i="24"/>
  <c r="I408" i="4"/>
  <c r="G409" i="24"/>
  <c r="I404" i="4"/>
  <c r="G405" i="24"/>
  <c r="I400" i="4"/>
  <c r="G401" i="24"/>
  <c r="I396" i="4"/>
  <c r="G397" i="24"/>
  <c r="I392" i="4"/>
  <c r="G393" i="24"/>
  <c r="I388" i="4"/>
  <c r="G389" i="24"/>
  <c r="I384" i="4"/>
  <c r="G385" i="24"/>
  <c r="I380" i="4"/>
  <c r="G381" i="24"/>
  <c r="I376" i="4"/>
  <c r="G377" i="24"/>
  <c r="I372" i="4"/>
  <c r="G373" i="24"/>
  <c r="I368" i="4"/>
  <c r="G369" i="24"/>
  <c r="I364" i="4"/>
  <c r="G365" i="24"/>
  <c r="I360" i="4"/>
  <c r="G361" i="24"/>
  <c r="I356" i="4"/>
  <c r="G357" i="24"/>
  <c r="I352" i="4"/>
  <c r="G353" i="24"/>
  <c r="I348" i="4"/>
  <c r="G349" i="24"/>
  <c r="I344" i="4"/>
  <c r="G345" i="24"/>
  <c r="I340" i="4"/>
  <c r="G341" i="24"/>
  <c r="I336" i="4"/>
  <c r="G337" i="24"/>
  <c r="I332" i="4"/>
  <c r="G333" i="24"/>
  <c r="I328" i="4"/>
  <c r="G329" i="24"/>
  <c r="I324" i="4"/>
  <c r="G325" i="24"/>
  <c r="I320" i="4"/>
  <c r="G321" i="24"/>
  <c r="I316" i="4"/>
  <c r="G317" i="24"/>
  <c r="I312" i="4"/>
  <c r="G313" i="24"/>
  <c r="I308" i="4"/>
  <c r="G309" i="24"/>
  <c r="I304" i="4"/>
  <c r="G305" i="24"/>
  <c r="I300" i="4"/>
  <c r="G301" i="24"/>
  <c r="I296" i="4"/>
  <c r="G297" i="24"/>
  <c r="I292" i="4"/>
  <c r="G293" i="24"/>
  <c r="I288" i="4"/>
  <c r="G289" i="24"/>
  <c r="I284" i="4"/>
  <c r="G285" i="24"/>
  <c r="I280" i="4"/>
  <c r="G281" i="24"/>
  <c r="I276" i="4"/>
  <c r="G277" i="24"/>
  <c r="I272" i="4"/>
  <c r="G273" i="24"/>
  <c r="I268" i="4"/>
  <c r="G269" i="24"/>
  <c r="I264" i="4"/>
  <c r="G265" i="24"/>
  <c r="I260" i="4"/>
  <c r="G261" i="24"/>
  <c r="I256" i="4"/>
  <c r="G257" i="24"/>
  <c r="I252" i="4"/>
  <c r="G253" i="24"/>
  <c r="I248" i="4"/>
  <c r="G249" i="24"/>
  <c r="I244" i="4"/>
  <c r="G245" i="24"/>
  <c r="I240" i="4"/>
  <c r="G241" i="24"/>
  <c r="I236" i="4"/>
  <c r="G237" i="24"/>
  <c r="I232" i="4"/>
  <c r="G233" i="24"/>
  <c r="I228" i="4"/>
  <c r="G229" i="24"/>
  <c r="I224" i="4"/>
  <c r="G225" i="24"/>
  <c r="I220" i="4"/>
  <c r="G221" i="24"/>
  <c r="I216" i="4"/>
  <c r="G217" i="24"/>
  <c r="I212" i="4"/>
  <c r="G213" i="24"/>
  <c r="I208" i="4"/>
  <c r="G209" i="24"/>
  <c r="I204" i="4"/>
  <c r="G205" i="24"/>
  <c r="I200" i="4"/>
  <c r="G201" i="24"/>
  <c r="I196" i="4"/>
  <c r="G197" i="24"/>
  <c r="I192" i="4"/>
  <c r="G193" i="24"/>
  <c r="I188" i="4"/>
  <c r="G189" i="24"/>
  <c r="I184" i="4"/>
  <c r="G185" i="24"/>
  <c r="I180" i="4"/>
  <c r="G181" i="24"/>
  <c r="I176" i="4"/>
  <c r="G177" i="24"/>
  <c r="I172" i="4"/>
  <c r="G173" i="24"/>
  <c r="I168" i="4"/>
  <c r="G169" i="24"/>
  <c r="I164" i="4"/>
  <c r="G165" i="24"/>
  <c r="I160" i="4"/>
  <c r="G161" i="24"/>
  <c r="I156" i="4"/>
  <c r="G157" i="24"/>
  <c r="I152" i="4"/>
  <c r="G153" i="24"/>
  <c r="I148" i="4"/>
  <c r="G149" i="24"/>
  <c r="I144" i="4"/>
  <c r="G145" i="24"/>
  <c r="I140" i="4"/>
  <c r="G141" i="24"/>
  <c r="I136" i="4"/>
  <c r="G137" i="24"/>
  <c r="I132" i="4"/>
  <c r="G133" i="24"/>
  <c r="I128" i="4"/>
  <c r="G129" i="24"/>
  <c r="I124" i="4"/>
  <c r="G125" i="24"/>
  <c r="I120" i="4"/>
  <c r="G121" i="24"/>
  <c r="I116" i="4"/>
  <c r="G117" i="24"/>
  <c r="I112" i="4"/>
  <c r="G113" i="24"/>
  <c r="I108" i="4"/>
  <c r="G109" i="24"/>
  <c r="I104" i="4"/>
  <c r="G105" i="24"/>
  <c r="I100" i="4"/>
  <c r="G101" i="24"/>
  <c r="I96" i="4"/>
  <c r="G97" i="24"/>
  <c r="I92" i="4"/>
  <c r="G93" i="24"/>
  <c r="I88" i="4"/>
  <c r="G89" i="24"/>
  <c r="I84" i="4"/>
  <c r="G85" i="24"/>
  <c r="I80" i="4"/>
  <c r="G81" i="24"/>
  <c r="I76" i="4"/>
  <c r="G77" i="24"/>
  <c r="I72" i="4"/>
  <c r="G73" i="24"/>
  <c r="I68" i="4"/>
  <c r="G69" i="24"/>
  <c r="I64" i="4"/>
  <c r="G65" i="24"/>
  <c r="I60" i="4"/>
  <c r="G61" i="24"/>
  <c r="I56" i="4"/>
  <c r="G57" i="24"/>
  <c r="I52" i="4"/>
  <c r="G53" i="24"/>
  <c r="I48" i="4"/>
  <c r="G49" i="24"/>
  <c r="I44" i="4"/>
  <c r="G45" i="24"/>
  <c r="I40" i="4"/>
  <c r="G41" i="24"/>
  <c r="I36" i="4"/>
  <c r="G37" i="24"/>
  <c r="I32" i="4"/>
  <c r="G33" i="24"/>
  <c r="I28" i="4"/>
  <c r="G29" i="24"/>
  <c r="I24" i="4"/>
  <c r="G25" i="24"/>
  <c r="I20" i="4"/>
  <c r="G21" i="24"/>
  <c r="I16" i="4"/>
  <c r="G17" i="24"/>
  <c r="I12" i="4"/>
  <c r="G13" i="24"/>
  <c r="I8" i="4"/>
  <c r="G9" i="24"/>
  <c r="I4" i="4"/>
  <c r="G5" i="24"/>
  <c r="I519" i="4"/>
  <c r="I398" i="4"/>
  <c r="I126" i="4"/>
  <c r="I553" i="4"/>
  <c r="G554" i="24"/>
  <c r="I545" i="4"/>
  <c r="G546" i="24"/>
  <c r="I537" i="4"/>
  <c r="G538" i="24"/>
  <c r="I525" i="4"/>
  <c r="G526" i="24"/>
  <c r="I513" i="4"/>
  <c r="G514" i="24"/>
  <c r="I501" i="4"/>
  <c r="G502" i="24"/>
  <c r="I485" i="4"/>
  <c r="G486" i="24"/>
  <c r="I469" i="4"/>
  <c r="G470" i="24"/>
  <c r="I461" i="4"/>
  <c r="G462" i="24"/>
  <c r="I453" i="4"/>
  <c r="G454" i="24"/>
  <c r="I441" i="4"/>
  <c r="G442" i="24"/>
  <c r="I429" i="4"/>
  <c r="G430" i="24"/>
  <c r="I417" i="4"/>
  <c r="G418" i="24"/>
  <c r="I401" i="4"/>
  <c r="G402" i="24"/>
  <c r="I393" i="4"/>
  <c r="G394" i="24"/>
  <c r="I381" i="4"/>
  <c r="G382" i="24"/>
  <c r="I369" i="4"/>
  <c r="G370" i="24"/>
  <c r="I357" i="4"/>
  <c r="G358" i="24"/>
  <c r="I353" i="4"/>
  <c r="G354" i="24"/>
  <c r="I341" i="4"/>
  <c r="G342" i="24"/>
  <c r="I325" i="4"/>
  <c r="G326" i="24"/>
  <c r="I317" i="4"/>
  <c r="G318" i="24"/>
  <c r="I309" i="4"/>
  <c r="G310" i="24"/>
  <c r="I297" i="4"/>
  <c r="G298" i="24"/>
  <c r="I289" i="4"/>
  <c r="G290" i="24"/>
  <c r="I273" i="4"/>
  <c r="G274" i="24"/>
  <c r="I265" i="4"/>
  <c r="G266" i="24"/>
  <c r="I257" i="4"/>
  <c r="G258" i="24"/>
  <c r="I245" i="4"/>
  <c r="G246" i="24"/>
  <c r="I229" i="4"/>
  <c r="G230" i="24"/>
  <c r="I213" i="4"/>
  <c r="G214" i="24"/>
  <c r="I201" i="4"/>
  <c r="G202" i="24"/>
  <c r="I189" i="4"/>
  <c r="G190" i="24"/>
  <c r="I177" i="4"/>
  <c r="G178" i="24"/>
  <c r="I165" i="4"/>
  <c r="G166" i="24"/>
  <c r="I153" i="4"/>
  <c r="G154" i="24"/>
  <c r="I141" i="4"/>
  <c r="G142" i="24"/>
  <c r="I129" i="4"/>
  <c r="G130" i="24"/>
  <c r="I117" i="4"/>
  <c r="G118" i="24"/>
  <c r="I109" i="4"/>
  <c r="G110" i="24"/>
  <c r="I77" i="4"/>
  <c r="G78" i="24"/>
  <c r="I555" i="4"/>
  <c r="G556" i="24"/>
  <c r="I547" i="4"/>
  <c r="G548" i="24"/>
  <c r="I543" i="4"/>
  <c r="G544" i="24"/>
  <c r="I539" i="4"/>
  <c r="G540" i="24"/>
  <c r="I531" i="4"/>
  <c r="G532" i="24"/>
  <c r="I527" i="4"/>
  <c r="G528" i="24"/>
  <c r="I523" i="4"/>
  <c r="G524" i="24"/>
  <c r="I515" i="4"/>
  <c r="G516" i="24"/>
  <c r="I511" i="4"/>
  <c r="G512" i="24"/>
  <c r="I507" i="4"/>
  <c r="G508" i="24"/>
  <c r="I503" i="4"/>
  <c r="G504" i="24"/>
  <c r="I499" i="4"/>
  <c r="G500" i="24"/>
  <c r="I495" i="4"/>
  <c r="G496" i="24"/>
  <c r="I491" i="4"/>
  <c r="G492" i="24"/>
  <c r="I487" i="4"/>
  <c r="G488" i="24"/>
  <c r="I483" i="4"/>
  <c r="G484" i="24"/>
  <c r="I479" i="4"/>
  <c r="G480" i="24"/>
  <c r="I475" i="4"/>
  <c r="G476" i="24"/>
  <c r="I471" i="4"/>
  <c r="G472" i="24"/>
  <c r="I467" i="4"/>
  <c r="G468" i="24"/>
  <c r="I463" i="4"/>
  <c r="G464" i="24"/>
  <c r="I459" i="4"/>
  <c r="G460" i="24"/>
  <c r="I455" i="4"/>
  <c r="G456" i="24"/>
  <c r="I451" i="4"/>
  <c r="G452" i="24"/>
  <c r="I447" i="4"/>
  <c r="G448" i="24"/>
  <c r="I443" i="4"/>
  <c r="G444" i="24"/>
  <c r="I439" i="4"/>
  <c r="G440" i="24"/>
  <c r="I435" i="4"/>
  <c r="G436" i="24"/>
  <c r="I431" i="4"/>
  <c r="G432" i="24"/>
  <c r="I427" i="4"/>
  <c r="G428" i="24"/>
  <c r="I423" i="4"/>
  <c r="G424" i="24"/>
  <c r="I419" i="4"/>
  <c r="G420" i="24"/>
  <c r="I415" i="4"/>
  <c r="G416" i="24"/>
  <c r="I411" i="4"/>
  <c r="G412" i="24"/>
  <c r="I407" i="4"/>
  <c r="G408" i="24"/>
  <c r="I403" i="4"/>
  <c r="G404" i="24"/>
  <c r="I399" i="4"/>
  <c r="G400" i="24"/>
  <c r="I395" i="4"/>
  <c r="G396" i="24"/>
  <c r="I391" i="4"/>
  <c r="G392" i="24"/>
  <c r="I387" i="4"/>
  <c r="G388" i="24"/>
  <c r="I383" i="4"/>
  <c r="G384" i="24"/>
  <c r="I379" i="4"/>
  <c r="G380" i="24"/>
  <c r="I375" i="4"/>
  <c r="G376" i="24"/>
  <c r="I371" i="4"/>
  <c r="G372" i="24"/>
  <c r="I367" i="4"/>
  <c r="G368" i="24"/>
  <c r="I363" i="4"/>
  <c r="G364" i="24"/>
  <c r="I359" i="4"/>
  <c r="G360" i="24"/>
  <c r="I355" i="4"/>
  <c r="G356" i="24"/>
  <c r="I351" i="4"/>
  <c r="G352" i="24"/>
  <c r="I347" i="4"/>
  <c r="G348" i="24"/>
  <c r="I343" i="4"/>
  <c r="G344" i="24"/>
  <c r="I335" i="4"/>
  <c r="G336" i="24"/>
  <c r="I331" i="4"/>
  <c r="G332" i="24"/>
  <c r="I327" i="4"/>
  <c r="G328" i="24"/>
  <c r="I323" i="4"/>
  <c r="G324" i="24"/>
  <c r="I319" i="4"/>
  <c r="G320" i="24"/>
  <c r="I315" i="4"/>
  <c r="G316" i="24"/>
  <c r="I311" i="4"/>
  <c r="G312" i="24"/>
  <c r="I307" i="4"/>
  <c r="G308" i="24"/>
  <c r="I303" i="4"/>
  <c r="G304" i="24"/>
  <c r="I299" i="4"/>
  <c r="G300" i="24"/>
  <c r="I295" i="4"/>
  <c r="G296" i="24"/>
  <c r="I291" i="4"/>
  <c r="G292" i="24"/>
  <c r="I287" i="4"/>
  <c r="G288" i="24"/>
  <c r="I283" i="4"/>
  <c r="G284" i="24"/>
  <c r="I279" i="4"/>
  <c r="G280" i="24"/>
  <c r="I275" i="4"/>
  <c r="G276" i="24"/>
  <c r="I271" i="4"/>
  <c r="G272" i="24"/>
  <c r="I267" i="4"/>
  <c r="G268" i="24"/>
  <c r="I263" i="4"/>
  <c r="G264" i="24"/>
  <c r="I259" i="4"/>
  <c r="G260" i="24"/>
  <c r="I255" i="4"/>
  <c r="G256" i="24"/>
  <c r="I251" i="4"/>
  <c r="G252" i="24"/>
  <c r="I247" i="4"/>
  <c r="G248" i="24"/>
  <c r="I243" i="4"/>
  <c r="G244" i="24"/>
  <c r="I239" i="4"/>
  <c r="G240" i="24"/>
  <c r="I235" i="4"/>
  <c r="G236" i="24"/>
  <c r="I231" i="4"/>
  <c r="G232" i="24"/>
  <c r="I227" i="4"/>
  <c r="G228" i="24"/>
  <c r="I223" i="4"/>
  <c r="G224" i="24"/>
  <c r="I219" i="4"/>
  <c r="G220" i="24"/>
  <c r="I215" i="4"/>
  <c r="G216" i="24"/>
  <c r="I211" i="4"/>
  <c r="G212" i="24"/>
  <c r="I207" i="4"/>
  <c r="G208" i="24"/>
  <c r="I203" i="4"/>
  <c r="G204" i="24"/>
  <c r="I199" i="4"/>
  <c r="G200" i="24"/>
  <c r="I195" i="4"/>
  <c r="G196" i="24"/>
  <c r="I191" i="4"/>
  <c r="G192" i="24"/>
  <c r="I187" i="4"/>
  <c r="G188" i="24"/>
  <c r="I183" i="4"/>
  <c r="G184" i="24"/>
  <c r="I179" i="4"/>
  <c r="G180" i="24"/>
  <c r="I175" i="4"/>
  <c r="G176" i="24"/>
  <c r="I171" i="4"/>
  <c r="G172" i="24"/>
  <c r="I167" i="4"/>
  <c r="G168" i="24"/>
  <c r="I163" i="4"/>
  <c r="G164" i="24"/>
  <c r="I159" i="4"/>
  <c r="G160" i="24"/>
  <c r="I155" i="4"/>
  <c r="G156" i="24"/>
  <c r="I151" i="4"/>
  <c r="G152" i="24"/>
  <c r="I147" i="4"/>
  <c r="G148" i="24"/>
  <c r="I143" i="4"/>
  <c r="G144" i="24"/>
  <c r="I139" i="4"/>
  <c r="G140" i="24"/>
  <c r="I135" i="4"/>
  <c r="G136" i="24"/>
  <c r="I131" i="4"/>
  <c r="G132" i="24"/>
  <c r="I127" i="4"/>
  <c r="G128" i="24"/>
  <c r="I123" i="4"/>
  <c r="G124" i="24"/>
  <c r="I119" i="4"/>
  <c r="G120" i="24"/>
  <c r="I115" i="4"/>
  <c r="G116" i="24"/>
  <c r="I111" i="4"/>
  <c r="G112" i="24"/>
  <c r="I107" i="4"/>
  <c r="G108" i="24"/>
  <c r="I103" i="4"/>
  <c r="G104" i="24"/>
  <c r="I99" i="4"/>
  <c r="G100" i="24"/>
  <c r="I95" i="4"/>
  <c r="G96" i="24"/>
  <c r="I91" i="4"/>
  <c r="G92" i="24"/>
  <c r="I87" i="4"/>
  <c r="G88" i="24"/>
  <c r="I83" i="4"/>
  <c r="G84" i="24"/>
  <c r="I79" i="4"/>
  <c r="G80" i="24"/>
  <c r="I75" i="4"/>
  <c r="G76" i="24"/>
  <c r="I71" i="4"/>
  <c r="G72" i="24"/>
  <c r="I67" i="4"/>
  <c r="G68" i="24"/>
  <c r="I63" i="4"/>
  <c r="G64" i="24"/>
  <c r="I59" i="4"/>
  <c r="G60" i="24"/>
  <c r="I55" i="4"/>
  <c r="G56" i="24"/>
  <c r="I51" i="4"/>
  <c r="G52" i="24"/>
  <c r="I47" i="4"/>
  <c r="G48" i="24"/>
  <c r="I43" i="4"/>
  <c r="G44" i="24"/>
  <c r="I39" i="4"/>
  <c r="G40" i="24"/>
  <c r="I35" i="4"/>
  <c r="G36" i="24"/>
  <c r="I31" i="4"/>
  <c r="G32" i="24"/>
  <c r="I27" i="4"/>
  <c r="G28" i="24"/>
  <c r="I23" i="4"/>
  <c r="G24" i="24"/>
  <c r="I19" i="4"/>
  <c r="G20" i="24"/>
  <c r="I15" i="4"/>
  <c r="G16" i="24"/>
  <c r="I11" i="4"/>
  <c r="G12" i="24"/>
  <c r="I7" i="4"/>
  <c r="G8" i="24"/>
  <c r="I3" i="4"/>
  <c r="G4" i="24"/>
  <c r="I494" i="4"/>
  <c r="I366" i="4"/>
  <c r="R586" i="31"/>
  <c r="R587" i="31" s="1"/>
  <c r="I561" i="31"/>
  <c r="J5" i="31"/>
  <c r="H5" i="31"/>
  <c r="G5" i="31"/>
  <c r="Z288" i="31"/>
  <c r="AC288" i="31" s="1"/>
  <c r="J288" i="31"/>
  <c r="H288" i="31"/>
  <c r="G288" i="31"/>
  <c r="Z211" i="31"/>
  <c r="AC211" i="31" s="1"/>
  <c r="J211" i="31"/>
  <c r="H211" i="31"/>
  <c r="G211" i="31"/>
  <c r="Z242" i="31"/>
  <c r="AC242" i="31" s="1"/>
  <c r="J242" i="31"/>
  <c r="H242" i="31"/>
  <c r="G242" i="31"/>
  <c r="Z393" i="31"/>
  <c r="AC393" i="31" s="1"/>
  <c r="J393" i="31"/>
  <c r="H393" i="31"/>
  <c r="G393" i="31"/>
  <c r="Z263" i="31"/>
  <c r="AC263" i="31" s="1"/>
  <c r="J263" i="31"/>
  <c r="H263" i="31"/>
  <c r="G263" i="31"/>
  <c r="Z70" i="31"/>
  <c r="AC70" i="31" s="1"/>
  <c r="J70" i="31"/>
  <c r="H70" i="31"/>
  <c r="G70" i="31"/>
  <c r="Z82" i="31"/>
  <c r="AC82" i="31" s="1"/>
  <c r="J82" i="31"/>
  <c r="H82" i="31"/>
  <c r="G82" i="31"/>
  <c r="AG10" i="31"/>
  <c r="J10" i="31"/>
  <c r="H10" i="31"/>
  <c r="G10" i="31"/>
  <c r="Z60" i="31"/>
  <c r="AC60" i="31" s="1"/>
  <c r="J60" i="31"/>
  <c r="H60" i="31"/>
  <c r="G60" i="31"/>
  <c r="Z129" i="31"/>
  <c r="AC129" i="31" s="1"/>
  <c r="J129" i="31"/>
  <c r="H129" i="31"/>
  <c r="G129" i="31"/>
  <c r="Z338" i="31"/>
  <c r="AC338" i="31" s="1"/>
  <c r="J338" i="31"/>
  <c r="H338" i="31"/>
  <c r="G338" i="31"/>
  <c r="Z413" i="31"/>
  <c r="AC413" i="31" s="1"/>
  <c r="J413" i="31"/>
  <c r="H413" i="31"/>
  <c r="G413" i="31"/>
  <c r="Z430" i="31"/>
  <c r="AC430" i="31" s="1"/>
  <c r="J430" i="31"/>
  <c r="H430" i="31"/>
  <c r="G430" i="31"/>
  <c r="AG332" i="31"/>
  <c r="J332" i="31"/>
  <c r="H332" i="31"/>
  <c r="G332" i="31"/>
  <c r="AG225" i="31"/>
  <c r="J225" i="31"/>
  <c r="H225" i="31"/>
  <c r="G225" i="31"/>
  <c r="Z30" i="31"/>
  <c r="AC30" i="31" s="1"/>
  <c r="J30" i="31"/>
  <c r="H30" i="31"/>
  <c r="G30" i="31"/>
  <c r="J283" i="31"/>
  <c r="H283" i="31"/>
  <c r="G283" i="31"/>
  <c r="Z133" i="31"/>
  <c r="AC133" i="31" s="1"/>
  <c r="J133" i="31"/>
  <c r="H133" i="31"/>
  <c r="G133" i="31"/>
  <c r="AG286" i="31"/>
  <c r="J286" i="31"/>
  <c r="H286" i="31"/>
  <c r="G286" i="31"/>
  <c r="Z334" i="31"/>
  <c r="AC334" i="31" s="1"/>
  <c r="J334" i="31"/>
  <c r="H334" i="31"/>
  <c r="G334" i="31"/>
  <c r="J108" i="31"/>
  <c r="H108" i="31"/>
  <c r="G108" i="31"/>
  <c r="Z189" i="31"/>
  <c r="AC189" i="31" s="1"/>
  <c r="J189" i="31"/>
  <c r="H189" i="31"/>
  <c r="G189" i="31"/>
  <c r="Z99" i="31"/>
  <c r="AC99" i="31" s="1"/>
  <c r="J99" i="31"/>
  <c r="H99" i="31"/>
  <c r="G99" i="31"/>
  <c r="Z374" i="31"/>
  <c r="AC374" i="31" s="1"/>
  <c r="J374" i="31"/>
  <c r="H374" i="31"/>
  <c r="G374" i="31"/>
  <c r="Z130" i="31"/>
  <c r="AC130" i="31" s="1"/>
  <c r="J130" i="31"/>
  <c r="H130" i="31"/>
  <c r="G130" i="31"/>
  <c r="Z168" i="31"/>
  <c r="AC168" i="31" s="1"/>
  <c r="J168" i="31"/>
  <c r="H168" i="31"/>
  <c r="G168" i="31"/>
  <c r="J384" i="31"/>
  <c r="H384" i="31"/>
  <c r="G384" i="31"/>
  <c r="Z217" i="31"/>
  <c r="AC217" i="31" s="1"/>
  <c r="J217" i="31"/>
  <c r="H217" i="31"/>
  <c r="G217" i="31"/>
  <c r="Z116" i="31"/>
  <c r="AC116" i="31" s="1"/>
  <c r="J116" i="31"/>
  <c r="H116" i="31"/>
  <c r="G116" i="31"/>
  <c r="Z330" i="31"/>
  <c r="AC330" i="31" s="1"/>
  <c r="J330" i="31"/>
  <c r="H330" i="31"/>
  <c r="G330" i="31"/>
  <c r="Z277" i="31"/>
  <c r="AC277" i="31" s="1"/>
  <c r="J277" i="31"/>
  <c r="H277" i="31"/>
  <c r="G277" i="31"/>
  <c r="Z185" i="31"/>
  <c r="AC185" i="31" s="1"/>
  <c r="J185" i="31"/>
  <c r="H185" i="31"/>
  <c r="G185" i="31"/>
  <c r="J6" i="31"/>
  <c r="H6" i="31"/>
  <c r="G6" i="31"/>
  <c r="Z239" i="31"/>
  <c r="AC239" i="31" s="1"/>
  <c r="J239" i="31"/>
  <c r="H239" i="31"/>
  <c r="G239" i="31"/>
  <c r="Z248" i="31"/>
  <c r="AC248" i="31" s="1"/>
  <c r="J248" i="31"/>
  <c r="H248" i="31"/>
  <c r="G248" i="31"/>
  <c r="Z297" i="31"/>
  <c r="AC297" i="31" s="1"/>
  <c r="J297" i="31"/>
  <c r="H297" i="31"/>
  <c r="G297" i="31"/>
  <c r="J212" i="31"/>
  <c r="H212" i="31"/>
  <c r="G212" i="31"/>
  <c r="Z165" i="31"/>
  <c r="AC165" i="31" s="1"/>
  <c r="J165" i="31"/>
  <c r="H165" i="31"/>
  <c r="G165" i="31"/>
  <c r="Z148" i="31"/>
  <c r="AC148" i="31" s="1"/>
  <c r="J148" i="31"/>
  <c r="H148" i="31"/>
  <c r="G148" i="31"/>
  <c r="Z200" i="31"/>
  <c r="AC200" i="31" s="1"/>
  <c r="J200" i="31"/>
  <c r="H200" i="31"/>
  <c r="G200" i="31"/>
  <c r="J76" i="31"/>
  <c r="H76" i="31"/>
  <c r="G76" i="31"/>
  <c r="Z192" i="31"/>
  <c r="AC192" i="31" s="1"/>
  <c r="J192" i="31"/>
  <c r="H192" i="31"/>
  <c r="G192" i="31"/>
  <c r="J8" i="31"/>
  <c r="H8" i="31"/>
  <c r="G8" i="31"/>
  <c r="Z293" i="31"/>
  <c r="AC293" i="31" s="1"/>
  <c r="J293" i="31"/>
  <c r="H293" i="31"/>
  <c r="G293" i="31"/>
  <c r="Z548" i="31"/>
  <c r="AC548" i="31" s="1"/>
  <c r="J548" i="31"/>
  <c r="H548" i="31"/>
  <c r="G548" i="31"/>
  <c r="Z63" i="31"/>
  <c r="AC63" i="31" s="1"/>
  <c r="J63" i="31"/>
  <c r="H63" i="31"/>
  <c r="G63" i="31"/>
  <c r="Z174" i="31"/>
  <c r="AC174" i="31" s="1"/>
  <c r="J174" i="31"/>
  <c r="H174" i="31"/>
  <c r="G174" i="31"/>
  <c r="Z228" i="31"/>
  <c r="AC228" i="31" s="1"/>
  <c r="J228" i="31"/>
  <c r="H228" i="31"/>
  <c r="G228" i="31"/>
  <c r="Z354" i="31"/>
  <c r="AC354" i="31" s="1"/>
  <c r="J354" i="31"/>
  <c r="H354" i="31"/>
  <c r="G354" i="31"/>
  <c r="Z71" i="31"/>
  <c r="AC71" i="31" s="1"/>
  <c r="J71" i="31"/>
  <c r="H71" i="31"/>
  <c r="G71" i="31"/>
  <c r="Z404" i="31"/>
  <c r="AC404" i="31" s="1"/>
  <c r="J404" i="31"/>
  <c r="H404" i="31"/>
  <c r="G404" i="31"/>
  <c r="Z545" i="31"/>
  <c r="AC545" i="31" s="1"/>
  <c r="J545" i="31"/>
  <c r="H545" i="31"/>
  <c r="G545" i="31"/>
  <c r="Z333" i="31"/>
  <c r="AC333" i="31" s="1"/>
  <c r="J333" i="31"/>
  <c r="H333" i="31"/>
  <c r="G333" i="31"/>
  <c r="Z138" i="31"/>
  <c r="AC138" i="31" s="1"/>
  <c r="J138" i="31"/>
  <c r="H138" i="31"/>
  <c r="G138" i="31"/>
  <c r="Z422" i="31"/>
  <c r="AC422" i="31" s="1"/>
  <c r="J422" i="31"/>
  <c r="H422" i="31"/>
  <c r="G422" i="31"/>
  <c r="Z258" i="31"/>
  <c r="AC258" i="31" s="1"/>
  <c r="J258" i="31"/>
  <c r="H258" i="31"/>
  <c r="G258" i="31"/>
  <c r="Z39" i="31"/>
  <c r="AC39" i="31" s="1"/>
  <c r="J39" i="31"/>
  <c r="H39" i="31"/>
  <c r="G39" i="31"/>
  <c r="Z458" i="31"/>
  <c r="AC458" i="31" s="1"/>
  <c r="J458" i="31"/>
  <c r="H458" i="31"/>
  <c r="G458" i="31"/>
  <c r="Z48" i="31"/>
  <c r="AC48" i="31" s="1"/>
  <c r="J48" i="31"/>
  <c r="H48" i="31"/>
  <c r="G48" i="31"/>
  <c r="Z150" i="31"/>
  <c r="AC150" i="31" s="1"/>
  <c r="J150" i="31"/>
  <c r="H150" i="31"/>
  <c r="G150" i="31"/>
  <c r="Z347" i="31"/>
  <c r="AC347" i="31" s="1"/>
  <c r="J347" i="31"/>
  <c r="H347" i="31"/>
  <c r="G347" i="31"/>
  <c r="Z44" i="31"/>
  <c r="AC44" i="31" s="1"/>
  <c r="J44" i="31"/>
  <c r="H44" i="31"/>
  <c r="G44" i="31"/>
  <c r="Z113" i="31"/>
  <c r="AC113" i="31" s="1"/>
  <c r="J113" i="31"/>
  <c r="H113" i="31"/>
  <c r="G113" i="31"/>
  <c r="Z235" i="31"/>
  <c r="AC235" i="31" s="1"/>
  <c r="J235" i="31"/>
  <c r="H235" i="31"/>
  <c r="G235" i="31"/>
  <c r="J350" i="31"/>
  <c r="H350" i="31"/>
  <c r="G350" i="31"/>
  <c r="Z197" i="31"/>
  <c r="AC197" i="31" s="1"/>
  <c r="J197" i="31"/>
  <c r="H197" i="31"/>
  <c r="G197" i="31"/>
  <c r="Z97" i="31"/>
  <c r="AC97" i="31" s="1"/>
  <c r="J97" i="31"/>
  <c r="H97" i="31"/>
  <c r="G97" i="31"/>
  <c r="Z291" i="31"/>
  <c r="AC291" i="31" s="1"/>
  <c r="J291" i="31"/>
  <c r="H291" i="31"/>
  <c r="G291" i="31"/>
  <c r="Z203" i="31"/>
  <c r="AC203" i="31" s="1"/>
  <c r="J203" i="31"/>
  <c r="H203" i="31"/>
  <c r="G203" i="31"/>
  <c r="Z425" i="31"/>
  <c r="AC425" i="31" s="1"/>
  <c r="J425" i="31"/>
  <c r="H425" i="31"/>
  <c r="G425" i="31"/>
  <c r="Z546" i="31"/>
  <c r="AC546" i="31" s="1"/>
  <c r="J546" i="31"/>
  <c r="H546" i="31"/>
  <c r="G546" i="31"/>
  <c r="Z147" i="31"/>
  <c r="AC147" i="31" s="1"/>
  <c r="J147" i="31"/>
  <c r="H147" i="31"/>
  <c r="G147" i="31"/>
  <c r="J385" i="31"/>
  <c r="H385" i="31"/>
  <c r="G385" i="31"/>
  <c r="Z143" i="31"/>
  <c r="AC143" i="31" s="1"/>
  <c r="J143" i="31"/>
  <c r="H143" i="31"/>
  <c r="G143" i="31"/>
  <c r="Z206" i="31"/>
  <c r="AC206" i="31" s="1"/>
  <c r="J206" i="31"/>
  <c r="H206" i="31"/>
  <c r="G206" i="31"/>
  <c r="Z69" i="31"/>
  <c r="AC69" i="31" s="1"/>
  <c r="J69" i="31"/>
  <c r="H69" i="31"/>
  <c r="G69" i="31"/>
  <c r="Z414" i="31"/>
  <c r="AC414" i="31" s="1"/>
  <c r="J414" i="31"/>
  <c r="H414" i="31"/>
  <c r="G414" i="31"/>
  <c r="Z287" i="31"/>
  <c r="AC287" i="31" s="1"/>
  <c r="J287" i="31"/>
  <c r="H287" i="31"/>
  <c r="G287" i="31"/>
  <c r="Z337" i="31"/>
  <c r="AC337" i="31" s="1"/>
  <c r="J337" i="31"/>
  <c r="H337" i="31"/>
  <c r="G337" i="31"/>
  <c r="Z198" i="31"/>
  <c r="AC198" i="31" s="1"/>
  <c r="J198" i="31"/>
  <c r="H198" i="31"/>
  <c r="G198" i="31"/>
  <c r="J353" i="31"/>
  <c r="H353" i="31"/>
  <c r="G353" i="31"/>
  <c r="Z229" i="31"/>
  <c r="AC229" i="31" s="1"/>
  <c r="J229" i="31"/>
  <c r="H229" i="31"/>
  <c r="G229" i="31"/>
  <c r="Z142" i="31"/>
  <c r="AC142" i="31" s="1"/>
  <c r="J142" i="31"/>
  <c r="H142" i="31"/>
  <c r="G142" i="31"/>
  <c r="Z543" i="31"/>
  <c r="AC543" i="31" s="1"/>
  <c r="J543" i="31"/>
  <c r="H543" i="31"/>
  <c r="G543" i="31"/>
  <c r="Z360" i="31"/>
  <c r="AC360" i="31" s="1"/>
  <c r="J360" i="31"/>
  <c r="H360" i="31"/>
  <c r="G360" i="31"/>
  <c r="Z194" i="31"/>
  <c r="AC194" i="31" s="1"/>
  <c r="J194" i="31"/>
  <c r="H194" i="31"/>
  <c r="G194" i="31"/>
  <c r="AG268" i="31"/>
  <c r="J268" i="31"/>
  <c r="H268" i="31"/>
  <c r="G268" i="31"/>
  <c r="Z397" i="31"/>
  <c r="AC397" i="31" s="1"/>
  <c r="J397" i="31"/>
  <c r="H397" i="31"/>
  <c r="G397" i="31"/>
  <c r="Z127" i="31"/>
  <c r="AC127" i="31" s="1"/>
  <c r="J127" i="31"/>
  <c r="H127" i="31"/>
  <c r="G127" i="31"/>
  <c r="Z68" i="31"/>
  <c r="AC68" i="31" s="1"/>
  <c r="J68" i="31"/>
  <c r="H68" i="31"/>
  <c r="G68" i="31"/>
  <c r="Z388" i="31"/>
  <c r="AC388" i="31" s="1"/>
  <c r="J388" i="31"/>
  <c r="H388" i="31"/>
  <c r="G388" i="31"/>
  <c r="Z446" i="31"/>
  <c r="AC446" i="31" s="1"/>
  <c r="J446" i="31"/>
  <c r="H446" i="31"/>
  <c r="G446" i="31"/>
  <c r="Z457" i="31"/>
  <c r="AC457" i="31" s="1"/>
  <c r="J457" i="31"/>
  <c r="H457" i="31"/>
  <c r="G457" i="31"/>
  <c r="Z204" i="31"/>
  <c r="AC204" i="31" s="1"/>
  <c r="J204" i="31"/>
  <c r="H204" i="31"/>
  <c r="G204" i="31"/>
  <c r="D3" i="31"/>
  <c r="AG242" i="31" l="1"/>
  <c r="AG69" i="31"/>
  <c r="AG189" i="31"/>
  <c r="Z286" i="31"/>
  <c r="AC286" i="31" s="1"/>
  <c r="AG263" i="31"/>
  <c r="AG287" i="31"/>
  <c r="AG374" i="31"/>
  <c r="Z332" i="31"/>
  <c r="AC332" i="31" s="1"/>
  <c r="AG413" i="31"/>
  <c r="AG60" i="31"/>
  <c r="AG143" i="31"/>
  <c r="AG39" i="31"/>
  <c r="AG174" i="31"/>
  <c r="AG82" i="31"/>
  <c r="AG198" i="31"/>
  <c r="AG235" i="31"/>
  <c r="AG48" i="31"/>
  <c r="AG404" i="31"/>
  <c r="AG354" i="31"/>
  <c r="AG168" i="31"/>
  <c r="AG430" i="31"/>
  <c r="AG388" i="31"/>
  <c r="AG127" i="31"/>
  <c r="AG194" i="31"/>
  <c r="AG543" i="31"/>
  <c r="AG229" i="31"/>
  <c r="AG425" i="31"/>
  <c r="AG291" i="31"/>
  <c r="AG197" i="31"/>
  <c r="AG347" i="31"/>
  <c r="AG333" i="31"/>
  <c r="AG330" i="31"/>
  <c r="AG217" i="31"/>
  <c r="AG129" i="31"/>
  <c r="Z10" i="31"/>
  <c r="AC10" i="31" s="1"/>
  <c r="AG457" i="31"/>
  <c r="AG147" i="31"/>
  <c r="AG113" i="31"/>
  <c r="AG422" i="31"/>
  <c r="AG548" i="31"/>
  <c r="AG338" i="31"/>
  <c r="AG288" i="31"/>
  <c r="G320" i="31"/>
  <c r="H320" i="31" s="1"/>
  <c r="AG353" i="31"/>
  <c r="Z353" i="31"/>
  <c r="AC353" i="31" s="1"/>
  <c r="AG385" i="31"/>
  <c r="Z385" i="31"/>
  <c r="AC385" i="31" s="1"/>
  <c r="AG350" i="31"/>
  <c r="Z350" i="31"/>
  <c r="AC350" i="31" s="1"/>
  <c r="AG142" i="31"/>
  <c r="AG206" i="31"/>
  <c r="AG97" i="31"/>
  <c r="J561" i="31"/>
  <c r="AG204" i="31"/>
  <c r="AG446" i="31"/>
  <c r="AG68" i="31"/>
  <c r="AG397" i="31"/>
  <c r="Z268" i="31"/>
  <c r="AC268" i="31" s="1"/>
  <c r="AG360" i="31"/>
  <c r="AG414" i="31"/>
  <c r="AG203" i="31"/>
  <c r="AG212" i="31"/>
  <c r="Z212" i="31"/>
  <c r="AC212" i="31" s="1"/>
  <c r="AG384" i="31"/>
  <c r="Z384" i="31"/>
  <c r="AC384" i="31" s="1"/>
  <c r="AG337" i="31"/>
  <c r="AG546" i="31"/>
  <c r="AG76" i="31"/>
  <c r="Z76" i="31"/>
  <c r="AC76" i="31" s="1"/>
  <c r="AG6" i="31"/>
  <c r="Z6" i="31"/>
  <c r="AC6" i="31" s="1"/>
  <c r="AG8" i="31"/>
  <c r="Z8" i="31"/>
  <c r="AC8" i="31" s="1"/>
  <c r="AG116" i="31"/>
  <c r="AG108" i="31"/>
  <c r="AG44" i="31"/>
  <c r="AG150" i="31"/>
  <c r="AG458" i="31"/>
  <c r="AG258" i="31"/>
  <c r="AG138" i="31"/>
  <c r="AG545" i="31"/>
  <c r="AG71" i="31"/>
  <c r="AG228" i="31"/>
  <c r="AG63" i="31"/>
  <c r="AG293" i="31"/>
  <c r="AG148" i="31"/>
  <c r="AG248" i="31"/>
  <c r="AG277" i="31"/>
  <c r="AG99" i="31"/>
  <c r="AG130" i="31"/>
  <c r="Z108" i="31"/>
  <c r="AC108" i="31" s="1"/>
  <c r="Z283" i="31"/>
  <c r="AC283" i="31" s="1"/>
  <c r="AG283" i="31"/>
  <c r="AG192" i="31"/>
  <c r="AG200" i="31"/>
  <c r="AG165" i="31"/>
  <c r="AG297" i="31"/>
  <c r="AG239" i="31"/>
  <c r="AG185" i="31"/>
  <c r="Z225" i="31"/>
  <c r="AC225" i="31" s="1"/>
  <c r="AG334" i="31"/>
  <c r="AG133" i="31"/>
  <c r="AG30" i="31"/>
  <c r="AG70" i="31"/>
  <c r="AG211" i="31"/>
  <c r="AG5" i="31"/>
  <c r="AG393" i="31"/>
  <c r="Z5" i="31"/>
  <c r="AC5" i="31" s="1"/>
  <c r="Z233" i="31" l="1"/>
  <c r="AC233" i="31" s="1"/>
  <c r="AG233" i="31"/>
  <c r="AG366" i="31"/>
  <c r="Z366" i="31"/>
  <c r="AC366" i="31" s="1"/>
  <c r="Z85" i="31"/>
  <c r="AC85" i="31" s="1"/>
  <c r="AG85" i="31"/>
  <c r="Z238" i="31"/>
  <c r="AC238" i="31" s="1"/>
  <c r="AG238" i="31"/>
  <c r="AG43" i="31"/>
  <c r="Z43" i="31"/>
  <c r="AC43" i="31" s="1"/>
  <c r="AG382" i="31"/>
  <c r="Z382" i="31"/>
  <c r="AC382" i="31" s="1"/>
  <c r="AG348" i="31"/>
  <c r="Z348" i="31"/>
  <c r="AC348" i="31" s="1"/>
  <c r="Z320" i="31"/>
  <c r="AC320" i="31" s="1"/>
  <c r="AG320" i="31"/>
  <c r="U10" i="8" l="1"/>
  <c r="U16" i="8"/>
  <c r="U18" i="8"/>
  <c r="U21" i="8"/>
  <c r="U34" i="8"/>
  <c r="U35" i="8"/>
  <c r="U38" i="8"/>
  <c r="U41" i="8"/>
  <c r="U42" i="8"/>
  <c r="U43" i="8"/>
  <c r="U44" i="8"/>
  <c r="U52" i="8"/>
  <c r="U54" i="8"/>
  <c r="U56" i="8"/>
  <c r="U60" i="8"/>
  <c r="U67" i="8"/>
  <c r="U83" i="8"/>
  <c r="U85" i="8"/>
  <c r="U86" i="8"/>
  <c r="U95" i="8"/>
  <c r="U96" i="8"/>
  <c r="U99" i="8"/>
  <c r="U109" i="8"/>
  <c r="U111" i="8"/>
  <c r="U116" i="8"/>
  <c r="U117" i="8"/>
  <c r="U121" i="8"/>
  <c r="U122" i="8"/>
  <c r="U127" i="8"/>
  <c r="U130" i="8"/>
  <c r="U131" i="8"/>
  <c r="U135" i="8"/>
  <c r="U139" i="8"/>
  <c r="U140" i="8"/>
  <c r="U142" i="8"/>
  <c r="U143" i="8"/>
  <c r="U146" i="8"/>
  <c r="U156" i="8"/>
  <c r="U158" i="8"/>
  <c r="U162" i="8"/>
  <c r="U163" i="8"/>
  <c r="U165" i="8"/>
  <c r="U167" i="8"/>
  <c r="U168" i="8"/>
  <c r="U178" i="8"/>
  <c r="U197" i="8"/>
  <c r="U202" i="8"/>
  <c r="U203" i="8"/>
  <c r="U213" i="8"/>
  <c r="U216" i="8"/>
  <c r="U219" i="8"/>
  <c r="U226" i="8"/>
  <c r="U231" i="8"/>
  <c r="U232" i="8"/>
  <c r="U245" i="8"/>
  <c r="U248" i="8"/>
  <c r="U254" i="8"/>
  <c r="U256" i="8"/>
  <c r="U263" i="8"/>
  <c r="U265" i="8"/>
  <c r="U270" i="8"/>
  <c r="U272" i="8"/>
  <c r="U273" i="8"/>
  <c r="U278" i="8"/>
  <c r="U279" i="8"/>
  <c r="U280" i="8"/>
  <c r="U281" i="8"/>
  <c r="U282" i="8"/>
  <c r="U286" i="8"/>
  <c r="U288" i="8"/>
  <c r="U291" i="8"/>
  <c r="U297" i="8"/>
  <c r="U301" i="8"/>
  <c r="U302" i="8"/>
  <c r="U304" i="8"/>
  <c r="U306" i="8"/>
  <c r="U311" i="8"/>
  <c r="U314" i="8"/>
  <c r="U321" i="8"/>
  <c r="U322" i="8"/>
  <c r="U323" i="8"/>
  <c r="U326" i="8"/>
  <c r="U331" i="8"/>
  <c r="U333" i="8"/>
  <c r="U334" i="8"/>
  <c r="U335" i="8"/>
  <c r="U337" i="8"/>
  <c r="U340" i="8"/>
  <c r="U348" i="8"/>
  <c r="U349" i="8"/>
  <c r="U352" i="8"/>
  <c r="U353" i="8"/>
  <c r="U354" i="8"/>
  <c r="U377" i="8"/>
  <c r="U390" i="8"/>
  <c r="U426" i="8"/>
  <c r="U429" i="8"/>
  <c r="U433" i="8"/>
  <c r="U440" i="8"/>
  <c r="U441" i="8"/>
  <c r="U443" i="8"/>
  <c r="U450" i="8"/>
  <c r="U466" i="8"/>
  <c r="X560" i="8" l="1"/>
  <c r="X3" i="8" s="1"/>
  <c r="Y3" i="8" s="1"/>
  <c r="W560" i="8"/>
  <c r="W3" i="8" s="1"/>
  <c r="Y219" i="8" l="1"/>
  <c r="Y165" i="8"/>
  <c r="Y282" i="8"/>
  <c r="Y60" i="8"/>
  <c r="Y216" i="8"/>
  <c r="Y130" i="8"/>
  <c r="Y140" i="8"/>
  <c r="Y377" i="8"/>
  <c r="Y334" i="8"/>
  <c r="Y67" i="8"/>
  <c r="Y337" i="8"/>
  <c r="Y288" i="8"/>
  <c r="Y231" i="8"/>
  <c r="Y156" i="8"/>
  <c r="Y245" i="8"/>
  <c r="Y348" i="8"/>
  <c r="Y335" i="8"/>
  <c r="Y146" i="8"/>
  <c r="Y323" i="8"/>
  <c r="Y314" i="8"/>
  <c r="Y41" i="8"/>
  <c r="Y38" i="8"/>
  <c r="Y86" i="8"/>
  <c r="Y265" i="8"/>
  <c r="Y273" i="8"/>
  <c r="Y302" i="8"/>
  <c r="Y280" i="8"/>
  <c r="Y142" i="8"/>
  <c r="Y321" i="8"/>
  <c r="Y34" i="8"/>
  <c r="Y340" i="8"/>
  <c r="Y331" i="8"/>
  <c r="Y256" i="8"/>
  <c r="Y263" i="8"/>
  <c r="Y226" i="8"/>
  <c r="Y232" i="8"/>
  <c r="Y272" i="8"/>
  <c r="Y10" i="8"/>
  <c r="Y95" i="8"/>
  <c r="Y306" i="8"/>
  <c r="Y197" i="8"/>
  <c r="Y353" i="8"/>
  <c r="Y35" i="8"/>
  <c r="Y42" i="8"/>
  <c r="Y83" i="8"/>
  <c r="Y286" i="8"/>
  <c r="Y291" i="8"/>
  <c r="Y213" i="8"/>
  <c r="Y248" i="8"/>
  <c r="Y139" i="8"/>
  <c r="Y178" i="8"/>
  <c r="Y301" i="8"/>
  <c r="Y202" i="8"/>
  <c r="Y278" i="8"/>
  <c r="Y163" i="8"/>
  <c r="Y297" i="8"/>
  <c r="Y426" i="8"/>
  <c r="Y44" i="8"/>
  <c r="Y16" i="8"/>
  <c r="Y167" i="8"/>
  <c r="Y333" i="8"/>
  <c r="Y116" i="8"/>
  <c r="Y96" i="8"/>
  <c r="Y429" i="8"/>
  <c r="Y304" i="8"/>
  <c r="Y390" i="8"/>
  <c r="Y433" i="8"/>
  <c r="Y440" i="8"/>
  <c r="Y443" i="8"/>
  <c r="Y85" i="8"/>
  <c r="Y441" i="8"/>
  <c r="Y279" i="8"/>
  <c r="Y322" i="8"/>
  <c r="Y450" i="8"/>
  <c r="Y203" i="8"/>
  <c r="Y168" i="8"/>
  <c r="Y158" i="8"/>
  <c r="Y311" i="8"/>
  <c r="Y99" i="8"/>
  <c r="Y326" i="8"/>
  <c r="Y270" i="8"/>
  <c r="Y54" i="8"/>
  <c r="Y354" i="8"/>
  <c r="Y21" i="8"/>
  <c r="Y127" i="8"/>
  <c r="Y56" i="8"/>
  <c r="Y52" i="8"/>
  <c r="Y131" i="8"/>
  <c r="Y111" i="8"/>
  <c r="Y466" i="8"/>
  <c r="Y43" i="8"/>
  <c r="Y349" i="8"/>
  <c r="Y143" i="8"/>
  <c r="Y121" i="8"/>
  <c r="Y109" i="8"/>
  <c r="Y122" i="8"/>
  <c r="Y135" i="8"/>
  <c r="Y281" i="8"/>
  <c r="Y117" i="8"/>
  <c r="Y352" i="8"/>
  <c r="Y254" i="8"/>
  <c r="Y18" i="8"/>
  <c r="A516" i="21" l="1"/>
  <c r="B516" i="21"/>
  <c r="M516" i="21" s="1"/>
  <c r="C516" i="21"/>
  <c r="D516" i="21"/>
  <c r="F516" i="21"/>
  <c r="G516" i="21"/>
  <c r="H516" i="21"/>
  <c r="I516" i="21"/>
  <c r="A517" i="21"/>
  <c r="B517" i="21"/>
  <c r="N517" i="21" s="1"/>
  <c r="C517" i="21"/>
  <c r="D517" i="21"/>
  <c r="F517" i="21"/>
  <c r="G517" i="21"/>
  <c r="H517" i="21"/>
  <c r="I517" i="21"/>
  <c r="A518" i="21"/>
  <c r="B518" i="21"/>
  <c r="M518" i="21" s="1"/>
  <c r="C518" i="21"/>
  <c r="D518" i="21"/>
  <c r="F518" i="21"/>
  <c r="G518" i="21"/>
  <c r="H518" i="21"/>
  <c r="I518" i="21"/>
  <c r="A519" i="21"/>
  <c r="B519" i="21"/>
  <c r="L519" i="21" s="1"/>
  <c r="C519" i="21"/>
  <c r="D519" i="21"/>
  <c r="F519" i="21"/>
  <c r="G519" i="21"/>
  <c r="H519" i="21"/>
  <c r="I519" i="21"/>
  <c r="A520" i="21"/>
  <c r="B520" i="21"/>
  <c r="M520" i="21" s="1"/>
  <c r="C520" i="21"/>
  <c r="D520" i="21"/>
  <c r="F520" i="21"/>
  <c r="G520" i="21"/>
  <c r="H520" i="21"/>
  <c r="I520" i="21"/>
  <c r="A521" i="21"/>
  <c r="B521" i="21"/>
  <c r="O521" i="21" s="1"/>
  <c r="C521" i="21"/>
  <c r="D521" i="21"/>
  <c r="F521" i="21"/>
  <c r="G521" i="21"/>
  <c r="H521" i="21"/>
  <c r="I521" i="21"/>
  <c r="A522" i="21"/>
  <c r="B522" i="21"/>
  <c r="M522" i="21" s="1"/>
  <c r="C522" i="21"/>
  <c r="D522" i="21"/>
  <c r="F522" i="21"/>
  <c r="G522" i="21"/>
  <c r="H522" i="21"/>
  <c r="I522" i="21"/>
  <c r="A523" i="21"/>
  <c r="B523" i="21"/>
  <c r="M523" i="21" s="1"/>
  <c r="C523" i="21"/>
  <c r="D523" i="21"/>
  <c r="F523" i="21"/>
  <c r="G523" i="21"/>
  <c r="H523" i="21"/>
  <c r="I523" i="21"/>
  <c r="A524" i="21"/>
  <c r="B524" i="21"/>
  <c r="M524" i="21" s="1"/>
  <c r="C524" i="21"/>
  <c r="D524" i="21"/>
  <c r="F524" i="21"/>
  <c r="G524" i="21"/>
  <c r="H524" i="21"/>
  <c r="I524" i="21"/>
  <c r="A525" i="21"/>
  <c r="B525" i="21"/>
  <c r="K525" i="21" s="1"/>
  <c r="C525" i="21"/>
  <c r="D525" i="21"/>
  <c r="F525" i="21"/>
  <c r="G525" i="21"/>
  <c r="H525" i="21"/>
  <c r="I525" i="21"/>
  <c r="A526" i="21"/>
  <c r="B526" i="21"/>
  <c r="L526" i="21" s="1"/>
  <c r="C526" i="21"/>
  <c r="D526" i="21"/>
  <c r="F526" i="21"/>
  <c r="G526" i="21"/>
  <c r="H526" i="21"/>
  <c r="I526" i="21"/>
  <c r="A527" i="21"/>
  <c r="B527" i="21"/>
  <c r="M527" i="21" s="1"/>
  <c r="C527" i="21"/>
  <c r="D527" i="21"/>
  <c r="F527" i="21"/>
  <c r="G527" i="21"/>
  <c r="H527" i="21"/>
  <c r="I527" i="21"/>
  <c r="A528" i="21"/>
  <c r="B528" i="21"/>
  <c r="K528" i="21" s="1"/>
  <c r="C528" i="21"/>
  <c r="D528" i="21"/>
  <c r="F528" i="21"/>
  <c r="G528" i="21"/>
  <c r="H528" i="21"/>
  <c r="I528" i="21"/>
  <c r="A529" i="21"/>
  <c r="B529" i="21"/>
  <c r="M529" i="21" s="1"/>
  <c r="C529" i="21"/>
  <c r="D529" i="21"/>
  <c r="F529" i="21"/>
  <c r="G529" i="21"/>
  <c r="H529" i="21"/>
  <c r="I529" i="21"/>
  <c r="A530" i="21"/>
  <c r="B530" i="21"/>
  <c r="M530" i="21" s="1"/>
  <c r="C530" i="21"/>
  <c r="D530" i="21"/>
  <c r="F530" i="21"/>
  <c r="G530" i="21"/>
  <c r="H530" i="21"/>
  <c r="I530" i="21"/>
  <c r="A531" i="21"/>
  <c r="B531" i="21"/>
  <c r="K531" i="21" s="1"/>
  <c r="C531" i="21"/>
  <c r="D531" i="21"/>
  <c r="F531" i="21"/>
  <c r="G531" i="21"/>
  <c r="H531" i="21"/>
  <c r="I531" i="21"/>
  <c r="A532" i="21"/>
  <c r="B532" i="21"/>
  <c r="O532" i="21" s="1"/>
  <c r="C532" i="21"/>
  <c r="D532" i="21"/>
  <c r="F532" i="21"/>
  <c r="G532" i="21"/>
  <c r="H532" i="21"/>
  <c r="I532" i="21"/>
  <c r="A533" i="21"/>
  <c r="B533" i="21"/>
  <c r="K533" i="21" s="1"/>
  <c r="C533" i="21"/>
  <c r="D533" i="21"/>
  <c r="F533" i="21"/>
  <c r="G533" i="21"/>
  <c r="H533" i="21"/>
  <c r="I533" i="21"/>
  <c r="A534" i="21"/>
  <c r="B534" i="21"/>
  <c r="L534" i="21" s="1"/>
  <c r="C534" i="21"/>
  <c r="D534" i="21"/>
  <c r="F534" i="21"/>
  <c r="G534" i="21"/>
  <c r="H534" i="21"/>
  <c r="I534" i="21"/>
  <c r="A535" i="21"/>
  <c r="B535" i="21"/>
  <c r="N535" i="21" s="1"/>
  <c r="C535" i="21"/>
  <c r="D535" i="21"/>
  <c r="F535" i="21"/>
  <c r="G535" i="21"/>
  <c r="H535" i="21"/>
  <c r="I535" i="21"/>
  <c r="A536" i="21"/>
  <c r="B536" i="21"/>
  <c r="M536" i="21" s="1"/>
  <c r="C536" i="21"/>
  <c r="D536" i="21"/>
  <c r="F536" i="21"/>
  <c r="G536" i="21"/>
  <c r="H536" i="21"/>
  <c r="I536" i="21"/>
  <c r="A537" i="21"/>
  <c r="B537" i="21"/>
  <c r="L537" i="21" s="1"/>
  <c r="C537" i="21"/>
  <c r="D537" i="21"/>
  <c r="F537" i="21"/>
  <c r="G537" i="21"/>
  <c r="H537" i="21"/>
  <c r="I537" i="21"/>
  <c r="A538" i="21"/>
  <c r="B538" i="21"/>
  <c r="K538" i="21" s="1"/>
  <c r="C538" i="21"/>
  <c r="D538" i="21"/>
  <c r="F538" i="21"/>
  <c r="G538" i="21"/>
  <c r="H538" i="21"/>
  <c r="I538" i="21"/>
  <c r="A539" i="21"/>
  <c r="B539" i="21"/>
  <c r="K539" i="21" s="1"/>
  <c r="C539" i="21"/>
  <c r="D539" i="21"/>
  <c r="F539" i="21"/>
  <c r="G539" i="21"/>
  <c r="H539" i="21"/>
  <c r="I539" i="21"/>
  <c r="A540" i="21"/>
  <c r="B540" i="21"/>
  <c r="AG540" i="21" s="1"/>
  <c r="C540" i="21"/>
  <c r="D540" i="21"/>
  <c r="F540" i="21"/>
  <c r="G540" i="21"/>
  <c r="H540" i="21"/>
  <c r="I540" i="21"/>
  <c r="A541" i="21"/>
  <c r="B541" i="21"/>
  <c r="N541" i="21" s="1"/>
  <c r="C541" i="21"/>
  <c r="D541" i="21"/>
  <c r="F541" i="21"/>
  <c r="G541" i="21"/>
  <c r="H541" i="21"/>
  <c r="I541" i="21"/>
  <c r="A542" i="21"/>
  <c r="B542" i="21"/>
  <c r="K542" i="21" s="1"/>
  <c r="C542" i="21"/>
  <c r="D542" i="21"/>
  <c r="F542" i="21"/>
  <c r="G542" i="21"/>
  <c r="H542" i="21"/>
  <c r="I542" i="21"/>
  <c r="A543" i="21"/>
  <c r="B543" i="21"/>
  <c r="L543" i="21" s="1"/>
  <c r="C543" i="21"/>
  <c r="D543" i="21"/>
  <c r="F543" i="21"/>
  <c r="G543" i="21"/>
  <c r="H543" i="21"/>
  <c r="I543" i="21"/>
  <c r="A544" i="21"/>
  <c r="B544" i="21"/>
  <c r="O544" i="21" s="1"/>
  <c r="C544" i="21"/>
  <c r="D544" i="21"/>
  <c r="F544" i="21"/>
  <c r="G544" i="21"/>
  <c r="H544" i="21"/>
  <c r="I544" i="21"/>
  <c r="A545" i="21"/>
  <c r="B545" i="21"/>
  <c r="Q545" i="21" s="1"/>
  <c r="AC545" i="21" s="1"/>
  <c r="C545" i="21"/>
  <c r="D545" i="21"/>
  <c r="F545" i="21"/>
  <c r="G545" i="21"/>
  <c r="H545" i="21"/>
  <c r="I545" i="21"/>
  <c r="A546" i="21"/>
  <c r="B546" i="21"/>
  <c r="K546" i="21" s="1"/>
  <c r="C546" i="21"/>
  <c r="D546" i="21"/>
  <c r="F546" i="21"/>
  <c r="G546" i="21"/>
  <c r="H546" i="21"/>
  <c r="I546" i="21"/>
  <c r="A547" i="21"/>
  <c r="B547" i="21"/>
  <c r="P547" i="21" s="1"/>
  <c r="C547" i="21"/>
  <c r="D547" i="21"/>
  <c r="F547" i="21"/>
  <c r="G547" i="21"/>
  <c r="H547" i="21"/>
  <c r="I547" i="21"/>
  <c r="A548" i="21"/>
  <c r="B548" i="21"/>
  <c r="K548" i="21" s="1"/>
  <c r="C548" i="21"/>
  <c r="D548" i="21"/>
  <c r="F548" i="21"/>
  <c r="G548" i="21"/>
  <c r="H548" i="21"/>
  <c r="I548" i="21"/>
  <c r="A549" i="21"/>
  <c r="B549" i="21"/>
  <c r="L549" i="21" s="1"/>
  <c r="C549" i="21"/>
  <c r="D549" i="21"/>
  <c r="F549" i="21"/>
  <c r="G549" i="21"/>
  <c r="H549" i="21"/>
  <c r="I549" i="21"/>
  <c r="A550" i="21"/>
  <c r="B550" i="21"/>
  <c r="M550" i="21" s="1"/>
  <c r="C550" i="21"/>
  <c r="D550" i="21"/>
  <c r="F550" i="21"/>
  <c r="G550" i="21"/>
  <c r="H550" i="21"/>
  <c r="I550" i="21"/>
  <c r="A551" i="21"/>
  <c r="B551" i="21"/>
  <c r="K551" i="21" s="1"/>
  <c r="C551" i="21"/>
  <c r="D551" i="21"/>
  <c r="F551" i="21"/>
  <c r="G551" i="21"/>
  <c r="H551" i="21"/>
  <c r="I551" i="21"/>
  <c r="A552" i="21"/>
  <c r="B552" i="21"/>
  <c r="K552" i="21" s="1"/>
  <c r="C552" i="21"/>
  <c r="D552" i="21"/>
  <c r="F552" i="21"/>
  <c r="G552" i="21"/>
  <c r="H552" i="21"/>
  <c r="I552" i="21"/>
  <c r="A553" i="21"/>
  <c r="B553" i="21"/>
  <c r="M553" i="21" s="1"/>
  <c r="C553" i="21"/>
  <c r="D553" i="21"/>
  <c r="F553" i="21"/>
  <c r="G553" i="21"/>
  <c r="H553" i="21"/>
  <c r="I553" i="21"/>
  <c r="A554" i="21"/>
  <c r="B554" i="21"/>
  <c r="O554" i="21" s="1"/>
  <c r="C554" i="21"/>
  <c r="D554" i="21"/>
  <c r="F554" i="21"/>
  <c r="G554" i="21"/>
  <c r="H554" i="21"/>
  <c r="I554" i="21"/>
  <c r="A555" i="21"/>
  <c r="B555" i="21"/>
  <c r="M555" i="21" s="1"/>
  <c r="C555" i="21"/>
  <c r="D555" i="21"/>
  <c r="F555" i="21"/>
  <c r="G555" i="21"/>
  <c r="H555" i="21"/>
  <c r="I555" i="21"/>
  <c r="A556" i="21"/>
  <c r="B556" i="21"/>
  <c r="K556" i="21" s="1"/>
  <c r="C556" i="21"/>
  <c r="D556" i="21"/>
  <c r="F556" i="21"/>
  <c r="G556" i="21"/>
  <c r="H556" i="21"/>
  <c r="I556" i="21"/>
  <c r="J523" i="21" l="1"/>
  <c r="J522" i="21"/>
  <c r="J520" i="21"/>
  <c r="J539" i="21"/>
  <c r="J528" i="21"/>
  <c r="J519" i="21"/>
  <c r="J527" i="21"/>
  <c r="J525" i="21"/>
  <c r="J537" i="21"/>
  <c r="J529" i="21"/>
  <c r="J518" i="21"/>
  <c r="J538" i="21"/>
  <c r="J524" i="21"/>
  <c r="J534" i="21"/>
  <c r="J540" i="21"/>
  <c r="J526" i="21"/>
  <c r="J517" i="21"/>
  <c r="J545" i="21"/>
  <c r="J547" i="21"/>
  <c r="J546" i="21"/>
  <c r="J541" i="21"/>
  <c r="J533" i="21"/>
  <c r="J549" i="21"/>
  <c r="J542" i="21"/>
  <c r="J553" i="21"/>
  <c r="J556" i="21"/>
  <c r="J521" i="21"/>
  <c r="J552" i="21"/>
  <c r="J544" i="21"/>
  <c r="J551" i="21"/>
  <c r="J530" i="21"/>
  <c r="J543" i="21"/>
  <c r="J548" i="21"/>
  <c r="J532" i="21"/>
  <c r="J516" i="21"/>
  <c r="J555" i="21"/>
  <c r="J536" i="21"/>
  <c r="J531" i="21"/>
  <c r="J535" i="21"/>
  <c r="J550" i="21"/>
  <c r="P516" i="21"/>
  <c r="T553" i="21"/>
  <c r="L553" i="21"/>
  <c r="N538" i="21"/>
  <c r="L516" i="21"/>
  <c r="P531" i="21"/>
  <c r="T516" i="21"/>
  <c r="R553" i="21"/>
  <c r="P541" i="21"/>
  <c r="N536" i="21"/>
  <c r="N527" i="21"/>
  <c r="R516" i="21"/>
  <c r="K516" i="21"/>
  <c r="R522" i="21"/>
  <c r="N522" i="21"/>
  <c r="O516" i="21"/>
  <c r="P556" i="21"/>
  <c r="P553" i="21"/>
  <c r="S551" i="21"/>
  <c r="M548" i="21"/>
  <c r="S543" i="21"/>
  <c r="AE543" i="21" s="1"/>
  <c r="R542" i="21"/>
  <c r="AD542" i="21" s="1"/>
  <c r="Q529" i="21"/>
  <c r="S519" i="21"/>
  <c r="N553" i="21"/>
  <c r="Q552" i="21"/>
  <c r="R546" i="21"/>
  <c r="O543" i="21"/>
  <c r="S539" i="21"/>
  <c r="T531" i="21"/>
  <c r="N529" i="21"/>
  <c r="O520" i="21"/>
  <c r="O519" i="21"/>
  <c r="S516" i="21"/>
  <c r="N516" i="21"/>
  <c r="N552" i="21"/>
  <c r="R549" i="21"/>
  <c r="R548" i="21"/>
  <c r="P546" i="21"/>
  <c r="K543" i="21"/>
  <c r="R538" i="21"/>
  <c r="Q536" i="21"/>
  <c r="P535" i="21"/>
  <c r="L531" i="21"/>
  <c r="R527" i="21"/>
  <c r="T524" i="21"/>
  <c r="N519" i="21"/>
  <c r="N546" i="21"/>
  <c r="Q526" i="21"/>
  <c r="S517" i="21"/>
  <c r="T546" i="21"/>
  <c r="L546" i="21"/>
  <c r="P543" i="21"/>
  <c r="R531" i="21"/>
  <c r="M526" i="21"/>
  <c r="R521" i="21"/>
  <c r="Q519" i="21"/>
  <c r="K517" i="21"/>
  <c r="R523" i="21"/>
  <c r="N521" i="21"/>
  <c r="T520" i="21"/>
  <c r="K519" i="21"/>
  <c r="T556" i="21"/>
  <c r="N556" i="21"/>
  <c r="S553" i="21"/>
  <c r="O553" i="21"/>
  <c r="K553" i="21"/>
  <c r="T552" i="21"/>
  <c r="L552" i="21"/>
  <c r="R551" i="21"/>
  <c r="AG545" i="21"/>
  <c r="P542" i="21"/>
  <c r="M541" i="21"/>
  <c r="N539" i="21"/>
  <c r="T538" i="21"/>
  <c r="L538" i="21"/>
  <c r="T537" i="21"/>
  <c r="O536" i="21"/>
  <c r="R532" i="21"/>
  <c r="O529" i="21"/>
  <c r="P526" i="21"/>
  <c r="N523" i="21"/>
  <c r="S521" i="21"/>
  <c r="K521" i="21"/>
  <c r="R556" i="21"/>
  <c r="M556" i="21"/>
  <c r="R555" i="21"/>
  <c r="O551" i="21"/>
  <c r="R550" i="21"/>
  <c r="N542" i="21"/>
  <c r="P537" i="21"/>
  <c r="Q556" i="21"/>
  <c r="L556" i="21"/>
  <c r="Q555" i="21"/>
  <c r="Q553" i="21"/>
  <c r="P552" i="21"/>
  <c r="L551" i="21"/>
  <c r="N550" i="21"/>
  <c r="O548" i="21"/>
  <c r="T547" i="21"/>
  <c r="T543" i="21"/>
  <c r="AF543" i="21" s="1"/>
  <c r="N543" i="21"/>
  <c r="T542" i="21"/>
  <c r="AF542" i="21" s="1"/>
  <c r="L542" i="21"/>
  <c r="Q541" i="21"/>
  <c r="T539" i="21"/>
  <c r="P538" i="21"/>
  <c r="N537" i="21"/>
  <c r="S536" i="21"/>
  <c r="K536" i="21"/>
  <c r="N531" i="21"/>
  <c r="R530" i="21"/>
  <c r="S529" i="21"/>
  <c r="K529" i="21"/>
  <c r="R526" i="21"/>
  <c r="Q525" i="21"/>
  <c r="O524" i="21"/>
  <c r="R519" i="21"/>
  <c r="M519" i="21"/>
  <c r="R518" i="21"/>
  <c r="R517" i="21"/>
  <c r="T550" i="21"/>
  <c r="P550" i="21"/>
  <c r="L550" i="21"/>
  <c r="N549" i="21"/>
  <c r="O547" i="21"/>
  <c r="P545" i="21"/>
  <c r="T535" i="21"/>
  <c r="L535" i="21"/>
  <c r="Q533" i="21"/>
  <c r="T532" i="21"/>
  <c r="N532" i="21"/>
  <c r="T527" i="21"/>
  <c r="P527" i="21"/>
  <c r="L527" i="21"/>
  <c r="R524" i="21"/>
  <c r="L524" i="21"/>
  <c r="T523" i="21"/>
  <c r="P523" i="21"/>
  <c r="L523" i="21"/>
  <c r="R520" i="21"/>
  <c r="L520" i="21"/>
  <c r="R554" i="21"/>
  <c r="S550" i="21"/>
  <c r="O550" i="21"/>
  <c r="K550" i="21"/>
  <c r="T549" i="21"/>
  <c r="M549" i="21"/>
  <c r="S548" i="21"/>
  <c r="N548" i="21"/>
  <c r="K547" i="21"/>
  <c r="Q546" i="21"/>
  <c r="M546" i="21"/>
  <c r="L545" i="21"/>
  <c r="AG542" i="21"/>
  <c r="Q542" i="21"/>
  <c r="AC542" i="21" s="1"/>
  <c r="M542" i="21"/>
  <c r="Q538" i="21"/>
  <c r="M538" i="21"/>
  <c r="R535" i="21"/>
  <c r="K535" i="21"/>
  <c r="P534" i="21"/>
  <c r="O533" i="21"/>
  <c r="S532" i="21"/>
  <c r="L532" i="21"/>
  <c r="Q531" i="21"/>
  <c r="M531" i="21"/>
  <c r="S527" i="21"/>
  <c r="O527" i="21"/>
  <c r="K527" i="21"/>
  <c r="P524" i="21"/>
  <c r="K524" i="21"/>
  <c r="S523" i="21"/>
  <c r="O523" i="21"/>
  <c r="K523" i="21"/>
  <c r="P520" i="21"/>
  <c r="K520" i="21"/>
  <c r="J554" i="21"/>
  <c r="R552" i="21"/>
  <c r="M552" i="21"/>
  <c r="T551" i="21"/>
  <c r="N551" i="21"/>
  <c r="Q550" i="21"/>
  <c r="P549" i="21"/>
  <c r="Q548" i="21"/>
  <c r="S546" i="21"/>
  <c r="O546" i="21"/>
  <c r="R543" i="21"/>
  <c r="AD543" i="21" s="1"/>
  <c r="S542" i="21"/>
  <c r="AE542" i="21" s="1"/>
  <c r="O542" i="21"/>
  <c r="R541" i="21"/>
  <c r="L541" i="21"/>
  <c r="O539" i="21"/>
  <c r="S538" i="21"/>
  <c r="O538" i="21"/>
  <c r="R536" i="21"/>
  <c r="O535" i="21"/>
  <c r="S531" i="21"/>
  <c r="O531" i="21"/>
  <c r="R529" i="21"/>
  <c r="P528" i="21"/>
  <c r="Q527" i="21"/>
  <c r="S524" i="21"/>
  <c r="N524" i="21"/>
  <c r="Q523" i="21"/>
  <c r="S520" i="21"/>
  <c r="N520" i="21"/>
  <c r="T519" i="21"/>
  <c r="P519" i="21"/>
  <c r="N555" i="21"/>
  <c r="L544" i="21"/>
  <c r="P544" i="21"/>
  <c r="T544" i="21"/>
  <c r="K544" i="21"/>
  <c r="Q544" i="21"/>
  <c r="M544" i="21"/>
  <c r="R544" i="21"/>
  <c r="N544" i="21"/>
  <c r="S544" i="21"/>
  <c r="L554" i="21"/>
  <c r="P554" i="21"/>
  <c r="T554" i="21"/>
  <c r="M554" i="21"/>
  <c r="Q554" i="21"/>
  <c r="N554" i="21"/>
  <c r="L540" i="21"/>
  <c r="P540" i="21"/>
  <c r="T540" i="21"/>
  <c r="AF540" i="21" s="1"/>
  <c r="N540" i="21"/>
  <c r="S540" i="21"/>
  <c r="AE540" i="21" s="1"/>
  <c r="M540" i="21"/>
  <c r="R540" i="21"/>
  <c r="AD540" i="21" s="1"/>
  <c r="K540" i="21"/>
  <c r="O540" i="21"/>
  <c r="Q540" i="21"/>
  <c r="AC540" i="21" s="1"/>
  <c r="K555" i="21"/>
  <c r="O555" i="21"/>
  <c r="S555" i="21"/>
  <c r="L555" i="21"/>
  <c r="P555" i="21"/>
  <c r="T555" i="21"/>
  <c r="S554" i="21"/>
  <c r="K554" i="21"/>
  <c r="M547" i="21"/>
  <c r="Q547" i="21"/>
  <c r="K545" i="21"/>
  <c r="O545" i="21"/>
  <c r="S545" i="21"/>
  <c r="AE545" i="21" s="1"/>
  <c r="S556" i="21"/>
  <c r="O556" i="21"/>
  <c r="S552" i="21"/>
  <c r="O552" i="21"/>
  <c r="P551" i="21"/>
  <c r="Q549" i="21"/>
  <c r="L548" i="21"/>
  <c r="P548" i="21"/>
  <c r="T548" i="21"/>
  <c r="S547" i="21"/>
  <c r="N547" i="21"/>
  <c r="T545" i="21"/>
  <c r="AF545" i="21" s="1"/>
  <c r="N545" i="21"/>
  <c r="M551" i="21"/>
  <c r="Q551" i="21"/>
  <c r="K549" i="21"/>
  <c r="O549" i="21"/>
  <c r="S549" i="21"/>
  <c r="R547" i="21"/>
  <c r="L547" i="21"/>
  <c r="R545" i="21"/>
  <c r="AD545" i="21" s="1"/>
  <c r="M545" i="21"/>
  <c r="M543" i="21"/>
  <c r="Q543" i="21"/>
  <c r="AC543" i="21" s="1"/>
  <c r="AG543" i="21"/>
  <c r="T541" i="21"/>
  <c r="P539" i="21"/>
  <c r="Q537" i="21"/>
  <c r="L536" i="21"/>
  <c r="P536" i="21"/>
  <c r="T536" i="21"/>
  <c r="S535" i="21"/>
  <c r="S534" i="21"/>
  <c r="M534" i="21"/>
  <c r="S533" i="21"/>
  <c r="N530" i="21"/>
  <c r="T528" i="21"/>
  <c r="L528" i="21"/>
  <c r="M539" i="21"/>
  <c r="Q539" i="21"/>
  <c r="K537" i="21"/>
  <c r="O537" i="21"/>
  <c r="S537" i="21"/>
  <c r="Q534" i="21"/>
  <c r="L533" i="21"/>
  <c r="P533" i="21"/>
  <c r="T533" i="21"/>
  <c r="M533" i="21"/>
  <c r="R533" i="21"/>
  <c r="T530" i="21"/>
  <c r="R528" i="21"/>
  <c r="L525" i="21"/>
  <c r="P525" i="21"/>
  <c r="T525" i="21"/>
  <c r="M525" i="21"/>
  <c r="R525" i="21"/>
  <c r="N525" i="21"/>
  <c r="S525" i="21"/>
  <c r="K534" i="21"/>
  <c r="N534" i="21"/>
  <c r="R534" i="21"/>
  <c r="K530" i="21"/>
  <c r="O530" i="21"/>
  <c r="S530" i="21"/>
  <c r="L530" i="21"/>
  <c r="Q530" i="21"/>
  <c r="M528" i="21"/>
  <c r="Q528" i="21"/>
  <c r="N528" i="21"/>
  <c r="S528" i="21"/>
  <c r="K541" i="21"/>
  <c r="O541" i="21"/>
  <c r="S541" i="21"/>
  <c r="R539" i="21"/>
  <c r="L539" i="21"/>
  <c r="R537" i="21"/>
  <c r="M537" i="21"/>
  <c r="M535" i="21"/>
  <c r="Q535" i="21"/>
  <c r="T534" i="21"/>
  <c r="O534" i="21"/>
  <c r="N533" i="21"/>
  <c r="M532" i="21"/>
  <c r="Q532" i="21"/>
  <c r="K532" i="21"/>
  <c r="P532" i="21"/>
  <c r="P530" i="21"/>
  <c r="O528" i="21"/>
  <c r="O525" i="21"/>
  <c r="K526" i="21"/>
  <c r="O526" i="21"/>
  <c r="S526" i="21"/>
  <c r="K522" i="21"/>
  <c r="O522" i="21"/>
  <c r="S522" i="21"/>
  <c r="L522" i="21"/>
  <c r="P522" i="21"/>
  <c r="T522" i="21"/>
  <c r="N518" i="21"/>
  <c r="O517" i="21"/>
  <c r="L529" i="21"/>
  <c r="P529" i="21"/>
  <c r="T529" i="21"/>
  <c r="T526" i="21"/>
  <c r="N526" i="21"/>
  <c r="Q522" i="21"/>
  <c r="L521" i="21"/>
  <c r="P521" i="21"/>
  <c r="T521" i="21"/>
  <c r="M521" i="21"/>
  <c r="Q521" i="21"/>
  <c r="K518" i="21"/>
  <c r="O518" i="21"/>
  <c r="S518" i="21"/>
  <c r="L518" i="21"/>
  <c r="P518" i="21"/>
  <c r="T518" i="21"/>
  <c r="Q518" i="21"/>
  <c r="L517" i="21"/>
  <c r="P517" i="21"/>
  <c r="T517" i="21"/>
  <c r="M517" i="21"/>
  <c r="Q517" i="21"/>
  <c r="Q524" i="21"/>
  <c r="Q520" i="21"/>
  <c r="Q516" i="21"/>
  <c r="L2" i="23" l="1"/>
  <c r="X2" i="7"/>
  <c r="G3" i="21"/>
  <c r="H3" i="21"/>
  <c r="I3" i="21"/>
  <c r="G4" i="21"/>
  <c r="H4" i="21"/>
  <c r="I4" i="21"/>
  <c r="G5" i="21"/>
  <c r="H5" i="21"/>
  <c r="I5" i="21"/>
  <c r="G6" i="21"/>
  <c r="H6" i="21"/>
  <c r="I6" i="21"/>
  <c r="G7" i="21"/>
  <c r="H7" i="21"/>
  <c r="I7" i="21"/>
  <c r="G8" i="21"/>
  <c r="H8" i="21"/>
  <c r="I8" i="21"/>
  <c r="G9" i="21"/>
  <c r="H9" i="21"/>
  <c r="I9" i="21"/>
  <c r="G10" i="21"/>
  <c r="H10" i="21"/>
  <c r="I10" i="21"/>
  <c r="G11" i="21"/>
  <c r="H11" i="21"/>
  <c r="I11" i="21"/>
  <c r="G12" i="21"/>
  <c r="H12" i="21"/>
  <c r="I12" i="21"/>
  <c r="G13" i="21"/>
  <c r="H13" i="21"/>
  <c r="I13" i="21"/>
  <c r="G14" i="21"/>
  <c r="H14" i="21"/>
  <c r="I14" i="21"/>
  <c r="G15" i="21"/>
  <c r="H15" i="21"/>
  <c r="I15" i="21"/>
  <c r="G16" i="21"/>
  <c r="H16" i="21"/>
  <c r="I16" i="21"/>
  <c r="G17" i="21"/>
  <c r="H17" i="21"/>
  <c r="I17" i="21"/>
  <c r="G18" i="21"/>
  <c r="H18" i="21"/>
  <c r="I18" i="21"/>
  <c r="G19" i="21"/>
  <c r="H19" i="21"/>
  <c r="I19" i="21"/>
  <c r="G20" i="21"/>
  <c r="H20" i="21"/>
  <c r="I20" i="21"/>
  <c r="G21" i="21"/>
  <c r="H21" i="21"/>
  <c r="I21" i="21"/>
  <c r="G22" i="21"/>
  <c r="H22" i="21"/>
  <c r="I22" i="21"/>
  <c r="G23" i="21"/>
  <c r="H23" i="21"/>
  <c r="I23" i="21"/>
  <c r="G24" i="21"/>
  <c r="H24" i="21"/>
  <c r="I24" i="21"/>
  <c r="G25" i="21"/>
  <c r="H25" i="21"/>
  <c r="I25" i="21"/>
  <c r="G26" i="21"/>
  <c r="H26" i="21"/>
  <c r="I26" i="21"/>
  <c r="G27" i="21"/>
  <c r="H27" i="21"/>
  <c r="I27" i="21"/>
  <c r="G28" i="21"/>
  <c r="H28" i="21"/>
  <c r="I28" i="21"/>
  <c r="G29" i="21"/>
  <c r="H29" i="21"/>
  <c r="I29" i="21"/>
  <c r="G30" i="21"/>
  <c r="H30" i="21"/>
  <c r="I30" i="21"/>
  <c r="G31" i="21"/>
  <c r="H31" i="21"/>
  <c r="I31" i="21"/>
  <c r="G32" i="21"/>
  <c r="H32" i="21"/>
  <c r="I32" i="21"/>
  <c r="G33" i="21"/>
  <c r="H33" i="21"/>
  <c r="I33" i="21"/>
  <c r="G34" i="21"/>
  <c r="H34" i="21"/>
  <c r="I34" i="21"/>
  <c r="G35" i="21"/>
  <c r="H35" i="21"/>
  <c r="I35" i="21"/>
  <c r="G36" i="21"/>
  <c r="H36" i="21"/>
  <c r="I36" i="21"/>
  <c r="G37" i="21"/>
  <c r="H37" i="21"/>
  <c r="I37" i="21"/>
  <c r="G38" i="21"/>
  <c r="H38" i="21"/>
  <c r="I38" i="21"/>
  <c r="G39" i="21"/>
  <c r="H39" i="21"/>
  <c r="I39" i="21"/>
  <c r="G40" i="21"/>
  <c r="H40" i="21"/>
  <c r="I40" i="21"/>
  <c r="G41" i="21"/>
  <c r="H41" i="21"/>
  <c r="I41" i="21"/>
  <c r="G42" i="21"/>
  <c r="H42" i="21"/>
  <c r="I42" i="21"/>
  <c r="G43" i="21"/>
  <c r="H43" i="21"/>
  <c r="I43" i="21"/>
  <c r="G44" i="21"/>
  <c r="H44" i="21"/>
  <c r="I44" i="21"/>
  <c r="G45" i="21"/>
  <c r="H45" i="21"/>
  <c r="I45" i="21"/>
  <c r="G46" i="21"/>
  <c r="H46" i="21"/>
  <c r="I46" i="21"/>
  <c r="G47" i="21"/>
  <c r="H47" i="21"/>
  <c r="I47" i="21"/>
  <c r="G48" i="21"/>
  <c r="H48" i="21"/>
  <c r="I48" i="21"/>
  <c r="G49" i="21"/>
  <c r="H49" i="21"/>
  <c r="I49" i="21"/>
  <c r="G50" i="21"/>
  <c r="H50" i="21"/>
  <c r="I50" i="21"/>
  <c r="G51" i="21"/>
  <c r="H51" i="21"/>
  <c r="I51" i="21"/>
  <c r="G52" i="21"/>
  <c r="H52" i="21"/>
  <c r="I52" i="21"/>
  <c r="G53" i="21"/>
  <c r="H53" i="21"/>
  <c r="I53" i="21"/>
  <c r="G54" i="21"/>
  <c r="H54" i="21"/>
  <c r="I54" i="21"/>
  <c r="G55" i="21"/>
  <c r="H55" i="21"/>
  <c r="I55" i="21"/>
  <c r="G56" i="21"/>
  <c r="H56" i="21"/>
  <c r="I56" i="21"/>
  <c r="G57" i="21"/>
  <c r="H57" i="21"/>
  <c r="I57" i="21"/>
  <c r="G58" i="21"/>
  <c r="H58" i="21"/>
  <c r="I58" i="21"/>
  <c r="G59" i="21"/>
  <c r="H59" i="21"/>
  <c r="I59" i="21"/>
  <c r="G60" i="21"/>
  <c r="H60" i="21"/>
  <c r="I60" i="21"/>
  <c r="G61" i="21"/>
  <c r="H61" i="21"/>
  <c r="I61" i="21"/>
  <c r="G62" i="21"/>
  <c r="H62" i="21"/>
  <c r="I62" i="21"/>
  <c r="G63" i="21"/>
  <c r="H63" i="21"/>
  <c r="I63" i="21"/>
  <c r="G64" i="21"/>
  <c r="H64" i="21"/>
  <c r="I64" i="21"/>
  <c r="G65" i="21"/>
  <c r="H65" i="21"/>
  <c r="I65" i="21"/>
  <c r="G66" i="21"/>
  <c r="H66" i="21"/>
  <c r="I66" i="21"/>
  <c r="G67" i="21"/>
  <c r="H67" i="21"/>
  <c r="I67" i="21"/>
  <c r="G68" i="21"/>
  <c r="H68" i="21"/>
  <c r="I68" i="21"/>
  <c r="G69" i="21"/>
  <c r="H69" i="21"/>
  <c r="I69" i="21"/>
  <c r="G70" i="21"/>
  <c r="H70" i="21"/>
  <c r="I70" i="21"/>
  <c r="G71" i="21"/>
  <c r="H71" i="21"/>
  <c r="I71" i="21"/>
  <c r="G72" i="21"/>
  <c r="H72" i="21"/>
  <c r="I72" i="21"/>
  <c r="G73" i="21"/>
  <c r="H73" i="21"/>
  <c r="I73" i="21"/>
  <c r="G74" i="21"/>
  <c r="H74" i="21"/>
  <c r="I74" i="21"/>
  <c r="G75" i="21"/>
  <c r="H75" i="21"/>
  <c r="I75" i="21"/>
  <c r="G76" i="21"/>
  <c r="H76" i="21"/>
  <c r="I76" i="21"/>
  <c r="G77" i="21"/>
  <c r="H77" i="21"/>
  <c r="I77" i="21"/>
  <c r="G78" i="21"/>
  <c r="H78" i="21"/>
  <c r="I78" i="21"/>
  <c r="G79" i="21"/>
  <c r="H79" i="21"/>
  <c r="I79" i="21"/>
  <c r="G80" i="21"/>
  <c r="H80" i="21"/>
  <c r="I80" i="21"/>
  <c r="G81" i="21"/>
  <c r="H81" i="21"/>
  <c r="I81" i="21"/>
  <c r="G82" i="21"/>
  <c r="H82" i="21"/>
  <c r="I82" i="21"/>
  <c r="G83" i="21"/>
  <c r="H83" i="21"/>
  <c r="I83" i="21"/>
  <c r="G84" i="21"/>
  <c r="H84" i="21"/>
  <c r="I84" i="21"/>
  <c r="G85" i="21"/>
  <c r="H85" i="21"/>
  <c r="I85" i="21"/>
  <c r="G86" i="21"/>
  <c r="H86" i="21"/>
  <c r="I86" i="21"/>
  <c r="G87" i="21"/>
  <c r="H87" i="21"/>
  <c r="I87" i="21"/>
  <c r="G88" i="21"/>
  <c r="H88" i="21"/>
  <c r="I88" i="21"/>
  <c r="G89" i="21"/>
  <c r="H89" i="21"/>
  <c r="I89" i="21"/>
  <c r="G90" i="21"/>
  <c r="H90" i="21"/>
  <c r="I90" i="21"/>
  <c r="G91" i="21"/>
  <c r="H91" i="21"/>
  <c r="I91" i="21"/>
  <c r="G92" i="21"/>
  <c r="H92" i="21"/>
  <c r="I92" i="21"/>
  <c r="G93" i="21"/>
  <c r="H93" i="21"/>
  <c r="I93" i="21"/>
  <c r="G94" i="21"/>
  <c r="H94" i="21"/>
  <c r="I94" i="21"/>
  <c r="G95" i="21"/>
  <c r="H95" i="21"/>
  <c r="I95" i="21"/>
  <c r="G96" i="21"/>
  <c r="H96" i="21"/>
  <c r="I96" i="21"/>
  <c r="G97" i="21"/>
  <c r="H97" i="21"/>
  <c r="I97" i="21"/>
  <c r="G98" i="21"/>
  <c r="H98" i="21"/>
  <c r="I98" i="21"/>
  <c r="G99" i="21"/>
  <c r="H99" i="21"/>
  <c r="I99" i="21"/>
  <c r="G100" i="21"/>
  <c r="H100" i="21"/>
  <c r="I100" i="21"/>
  <c r="G101" i="21"/>
  <c r="H101" i="21"/>
  <c r="I101" i="21"/>
  <c r="G102" i="21"/>
  <c r="H102" i="21"/>
  <c r="I102" i="21"/>
  <c r="G103" i="21"/>
  <c r="H103" i="21"/>
  <c r="I103" i="21"/>
  <c r="G104" i="21"/>
  <c r="H104" i="21"/>
  <c r="I104" i="21"/>
  <c r="G105" i="21"/>
  <c r="H105" i="21"/>
  <c r="I105" i="21"/>
  <c r="G106" i="21"/>
  <c r="H106" i="21"/>
  <c r="I106" i="21"/>
  <c r="G107" i="21"/>
  <c r="H107" i="21"/>
  <c r="I107" i="21"/>
  <c r="G108" i="21"/>
  <c r="H108" i="21"/>
  <c r="I108" i="21"/>
  <c r="G109" i="21"/>
  <c r="H109" i="21"/>
  <c r="I109" i="21"/>
  <c r="G110" i="21"/>
  <c r="H110" i="21"/>
  <c r="I110" i="21"/>
  <c r="G111" i="21"/>
  <c r="H111" i="21"/>
  <c r="I111" i="21"/>
  <c r="G112" i="21"/>
  <c r="H112" i="21"/>
  <c r="I112" i="21"/>
  <c r="G113" i="21"/>
  <c r="H113" i="21"/>
  <c r="I113" i="21"/>
  <c r="G114" i="21"/>
  <c r="H114" i="21"/>
  <c r="I114" i="21"/>
  <c r="G115" i="21"/>
  <c r="H115" i="21"/>
  <c r="I115" i="21"/>
  <c r="G116" i="21"/>
  <c r="H116" i="21"/>
  <c r="I116" i="21"/>
  <c r="G117" i="21"/>
  <c r="H117" i="21"/>
  <c r="I117" i="21"/>
  <c r="G118" i="21"/>
  <c r="H118" i="21"/>
  <c r="I118" i="21"/>
  <c r="G119" i="21"/>
  <c r="H119" i="21"/>
  <c r="I119" i="21"/>
  <c r="G120" i="21"/>
  <c r="H120" i="21"/>
  <c r="I120" i="21"/>
  <c r="G121" i="21"/>
  <c r="H121" i="21"/>
  <c r="I121" i="21"/>
  <c r="G122" i="21"/>
  <c r="H122" i="21"/>
  <c r="I122" i="21"/>
  <c r="G123" i="21"/>
  <c r="H123" i="21"/>
  <c r="I123" i="21"/>
  <c r="G124" i="21"/>
  <c r="H124" i="21"/>
  <c r="I124" i="21"/>
  <c r="G125" i="21"/>
  <c r="H125" i="21"/>
  <c r="I125" i="21"/>
  <c r="G126" i="21"/>
  <c r="H126" i="21"/>
  <c r="I126" i="21"/>
  <c r="G127" i="21"/>
  <c r="H127" i="21"/>
  <c r="I127" i="21"/>
  <c r="G128" i="21"/>
  <c r="H128" i="21"/>
  <c r="I128" i="21"/>
  <c r="G129" i="21"/>
  <c r="H129" i="21"/>
  <c r="I129" i="21"/>
  <c r="G130" i="21"/>
  <c r="H130" i="21"/>
  <c r="I130" i="21"/>
  <c r="G131" i="21"/>
  <c r="H131" i="21"/>
  <c r="I131" i="21"/>
  <c r="G132" i="21"/>
  <c r="H132" i="21"/>
  <c r="I132" i="21"/>
  <c r="G133" i="21"/>
  <c r="H133" i="21"/>
  <c r="I133" i="21"/>
  <c r="G134" i="21"/>
  <c r="H134" i="21"/>
  <c r="I134" i="21"/>
  <c r="G135" i="21"/>
  <c r="H135" i="21"/>
  <c r="I135" i="21"/>
  <c r="G136" i="21"/>
  <c r="H136" i="21"/>
  <c r="I136" i="21"/>
  <c r="G137" i="21"/>
  <c r="H137" i="21"/>
  <c r="I137" i="21"/>
  <c r="G138" i="21"/>
  <c r="H138" i="21"/>
  <c r="I138" i="21"/>
  <c r="G139" i="21"/>
  <c r="H139" i="21"/>
  <c r="I139" i="21"/>
  <c r="G140" i="21"/>
  <c r="H140" i="21"/>
  <c r="I140" i="21"/>
  <c r="G141" i="21"/>
  <c r="H141" i="21"/>
  <c r="I141" i="21"/>
  <c r="G142" i="21"/>
  <c r="H142" i="21"/>
  <c r="I142" i="21"/>
  <c r="G143" i="21"/>
  <c r="H143" i="21"/>
  <c r="I143" i="21"/>
  <c r="G144" i="21"/>
  <c r="H144" i="21"/>
  <c r="I144" i="21"/>
  <c r="G145" i="21"/>
  <c r="H145" i="21"/>
  <c r="I145" i="21"/>
  <c r="G146" i="21"/>
  <c r="H146" i="21"/>
  <c r="I146" i="21"/>
  <c r="G147" i="21"/>
  <c r="H147" i="21"/>
  <c r="I147" i="21"/>
  <c r="G148" i="21"/>
  <c r="H148" i="21"/>
  <c r="I148" i="21"/>
  <c r="G149" i="21"/>
  <c r="H149" i="21"/>
  <c r="I149" i="21"/>
  <c r="G150" i="21"/>
  <c r="H150" i="21"/>
  <c r="I150" i="21"/>
  <c r="G151" i="21"/>
  <c r="H151" i="21"/>
  <c r="I151" i="21"/>
  <c r="G152" i="21"/>
  <c r="H152" i="21"/>
  <c r="I152" i="21"/>
  <c r="G153" i="21"/>
  <c r="H153" i="21"/>
  <c r="I153" i="21"/>
  <c r="G154" i="21"/>
  <c r="H154" i="21"/>
  <c r="I154" i="21"/>
  <c r="G155" i="21"/>
  <c r="H155" i="21"/>
  <c r="I155" i="21"/>
  <c r="G156" i="21"/>
  <c r="H156" i="21"/>
  <c r="I156" i="21"/>
  <c r="G157" i="21"/>
  <c r="H157" i="21"/>
  <c r="I157" i="21"/>
  <c r="G158" i="21"/>
  <c r="H158" i="21"/>
  <c r="I158" i="21"/>
  <c r="G159" i="21"/>
  <c r="H159" i="21"/>
  <c r="I159" i="21"/>
  <c r="G160" i="21"/>
  <c r="H160" i="21"/>
  <c r="I160" i="21"/>
  <c r="G161" i="21"/>
  <c r="H161" i="21"/>
  <c r="I161" i="21"/>
  <c r="G162" i="21"/>
  <c r="H162" i="21"/>
  <c r="I162" i="21"/>
  <c r="G163" i="21"/>
  <c r="H163" i="21"/>
  <c r="I163" i="21"/>
  <c r="G164" i="21"/>
  <c r="H164" i="21"/>
  <c r="I164" i="21"/>
  <c r="G165" i="21"/>
  <c r="H165" i="21"/>
  <c r="I165" i="21"/>
  <c r="G166" i="21"/>
  <c r="H166" i="21"/>
  <c r="I166" i="21"/>
  <c r="G167" i="21"/>
  <c r="H167" i="21"/>
  <c r="I167" i="21"/>
  <c r="G168" i="21"/>
  <c r="H168" i="21"/>
  <c r="I168" i="21"/>
  <c r="G169" i="21"/>
  <c r="H169" i="21"/>
  <c r="I169" i="21"/>
  <c r="G170" i="21"/>
  <c r="H170" i="21"/>
  <c r="I170" i="21"/>
  <c r="G171" i="21"/>
  <c r="H171" i="21"/>
  <c r="I171" i="21"/>
  <c r="G172" i="21"/>
  <c r="H172" i="21"/>
  <c r="I172" i="21"/>
  <c r="G173" i="21"/>
  <c r="H173" i="21"/>
  <c r="I173" i="21"/>
  <c r="G174" i="21"/>
  <c r="H174" i="21"/>
  <c r="I174" i="21"/>
  <c r="G175" i="21"/>
  <c r="H175" i="21"/>
  <c r="I175" i="21"/>
  <c r="G176" i="21"/>
  <c r="H176" i="21"/>
  <c r="I176" i="21"/>
  <c r="G177" i="21"/>
  <c r="H177" i="21"/>
  <c r="I177" i="21"/>
  <c r="G178" i="21"/>
  <c r="H178" i="21"/>
  <c r="I178" i="21"/>
  <c r="G179" i="21"/>
  <c r="H179" i="21"/>
  <c r="I179" i="21"/>
  <c r="G180" i="21"/>
  <c r="H180" i="21"/>
  <c r="I180" i="21"/>
  <c r="G181" i="21"/>
  <c r="H181" i="21"/>
  <c r="I181" i="21"/>
  <c r="G182" i="21"/>
  <c r="H182" i="21"/>
  <c r="I182" i="21"/>
  <c r="G183" i="21"/>
  <c r="H183" i="21"/>
  <c r="I183" i="21"/>
  <c r="G184" i="21"/>
  <c r="H184" i="21"/>
  <c r="I184" i="21"/>
  <c r="G185" i="21"/>
  <c r="H185" i="21"/>
  <c r="I185" i="21"/>
  <c r="G186" i="21"/>
  <c r="H186" i="21"/>
  <c r="I186" i="21"/>
  <c r="G187" i="21"/>
  <c r="H187" i="21"/>
  <c r="I187" i="21"/>
  <c r="G188" i="21"/>
  <c r="H188" i="21"/>
  <c r="I188" i="21"/>
  <c r="G189" i="21"/>
  <c r="H189" i="21"/>
  <c r="I189" i="21"/>
  <c r="G190" i="21"/>
  <c r="H190" i="21"/>
  <c r="I190" i="21"/>
  <c r="G191" i="21"/>
  <c r="H191" i="21"/>
  <c r="I191" i="21"/>
  <c r="G192" i="21"/>
  <c r="H192" i="21"/>
  <c r="I192" i="21"/>
  <c r="G193" i="21"/>
  <c r="H193" i="21"/>
  <c r="I193" i="21"/>
  <c r="G194" i="21"/>
  <c r="H194" i="21"/>
  <c r="I194" i="21"/>
  <c r="G195" i="21"/>
  <c r="H195" i="21"/>
  <c r="I195" i="21"/>
  <c r="G196" i="21"/>
  <c r="H196" i="21"/>
  <c r="I196" i="21"/>
  <c r="G197" i="21"/>
  <c r="H197" i="21"/>
  <c r="I197" i="21"/>
  <c r="G198" i="21"/>
  <c r="H198" i="21"/>
  <c r="I198" i="21"/>
  <c r="G199" i="21"/>
  <c r="H199" i="21"/>
  <c r="I199" i="21"/>
  <c r="G200" i="21"/>
  <c r="H200" i="21"/>
  <c r="I200" i="21"/>
  <c r="G201" i="21"/>
  <c r="H201" i="21"/>
  <c r="I201" i="21"/>
  <c r="G202" i="21"/>
  <c r="H202" i="21"/>
  <c r="I202" i="21"/>
  <c r="G203" i="21"/>
  <c r="H203" i="21"/>
  <c r="I203" i="21"/>
  <c r="G204" i="21"/>
  <c r="H204" i="21"/>
  <c r="I204" i="21"/>
  <c r="G205" i="21"/>
  <c r="H205" i="21"/>
  <c r="I205" i="21"/>
  <c r="G206" i="21"/>
  <c r="H206" i="21"/>
  <c r="I206" i="21"/>
  <c r="G207" i="21"/>
  <c r="H207" i="21"/>
  <c r="I207" i="21"/>
  <c r="G208" i="21"/>
  <c r="H208" i="21"/>
  <c r="I208" i="21"/>
  <c r="G209" i="21"/>
  <c r="H209" i="21"/>
  <c r="I209" i="21"/>
  <c r="G210" i="21"/>
  <c r="H210" i="21"/>
  <c r="I210" i="21"/>
  <c r="G211" i="21"/>
  <c r="H211" i="21"/>
  <c r="I211" i="21"/>
  <c r="G212" i="21"/>
  <c r="H212" i="21"/>
  <c r="I212" i="21"/>
  <c r="G213" i="21"/>
  <c r="H213" i="21"/>
  <c r="I213" i="21"/>
  <c r="G214" i="21"/>
  <c r="H214" i="21"/>
  <c r="I214" i="21"/>
  <c r="G215" i="21"/>
  <c r="H215" i="21"/>
  <c r="I215" i="21"/>
  <c r="G216" i="21"/>
  <c r="H216" i="21"/>
  <c r="I216" i="21"/>
  <c r="G217" i="21"/>
  <c r="H217" i="21"/>
  <c r="I217" i="21"/>
  <c r="G218" i="21"/>
  <c r="H218" i="21"/>
  <c r="I218" i="21"/>
  <c r="G219" i="21"/>
  <c r="H219" i="21"/>
  <c r="I219" i="21"/>
  <c r="G220" i="21"/>
  <c r="H220" i="21"/>
  <c r="I220" i="21"/>
  <c r="G221" i="21"/>
  <c r="H221" i="21"/>
  <c r="I221" i="21"/>
  <c r="G222" i="21"/>
  <c r="H222" i="21"/>
  <c r="I222" i="21"/>
  <c r="G223" i="21"/>
  <c r="H223" i="21"/>
  <c r="I223" i="21"/>
  <c r="G224" i="21"/>
  <c r="H224" i="21"/>
  <c r="I224" i="21"/>
  <c r="G225" i="21"/>
  <c r="H225" i="21"/>
  <c r="I225" i="21"/>
  <c r="G226" i="21"/>
  <c r="H226" i="21"/>
  <c r="I226" i="21"/>
  <c r="G227" i="21"/>
  <c r="H227" i="21"/>
  <c r="I227" i="21"/>
  <c r="G228" i="21"/>
  <c r="H228" i="21"/>
  <c r="I228" i="21"/>
  <c r="G229" i="21"/>
  <c r="H229" i="21"/>
  <c r="I229" i="21"/>
  <c r="G230" i="21"/>
  <c r="H230" i="21"/>
  <c r="I230" i="21"/>
  <c r="G231" i="21"/>
  <c r="H231" i="21"/>
  <c r="I231" i="21"/>
  <c r="G232" i="21"/>
  <c r="H232" i="21"/>
  <c r="I232" i="21"/>
  <c r="G233" i="21"/>
  <c r="H233" i="21"/>
  <c r="I233" i="21"/>
  <c r="G234" i="21"/>
  <c r="H234" i="21"/>
  <c r="I234" i="21"/>
  <c r="G235" i="21"/>
  <c r="H235" i="21"/>
  <c r="I235" i="21"/>
  <c r="G236" i="21"/>
  <c r="H236" i="21"/>
  <c r="I236" i="21"/>
  <c r="G237" i="21"/>
  <c r="H237" i="21"/>
  <c r="I237" i="21"/>
  <c r="G238" i="21"/>
  <c r="H238" i="21"/>
  <c r="I238" i="21"/>
  <c r="G239" i="21"/>
  <c r="H239" i="21"/>
  <c r="I239" i="21"/>
  <c r="G240" i="21"/>
  <c r="H240" i="21"/>
  <c r="I240" i="21"/>
  <c r="G241" i="21"/>
  <c r="H241" i="21"/>
  <c r="I241" i="21"/>
  <c r="G242" i="21"/>
  <c r="H242" i="21"/>
  <c r="I242" i="21"/>
  <c r="G243" i="21"/>
  <c r="H243" i="21"/>
  <c r="I243" i="21"/>
  <c r="G244" i="21"/>
  <c r="H244" i="21"/>
  <c r="I244" i="21"/>
  <c r="G245" i="21"/>
  <c r="H245" i="21"/>
  <c r="I245" i="21"/>
  <c r="G246" i="21"/>
  <c r="H246" i="21"/>
  <c r="I246" i="21"/>
  <c r="G247" i="21"/>
  <c r="H247" i="21"/>
  <c r="I247" i="21"/>
  <c r="G248" i="21"/>
  <c r="H248" i="21"/>
  <c r="I248" i="21"/>
  <c r="G249" i="21"/>
  <c r="H249" i="21"/>
  <c r="I249" i="21"/>
  <c r="G250" i="21"/>
  <c r="H250" i="21"/>
  <c r="I250" i="21"/>
  <c r="G251" i="21"/>
  <c r="H251" i="21"/>
  <c r="I251" i="21"/>
  <c r="G252" i="21"/>
  <c r="H252" i="21"/>
  <c r="I252" i="21"/>
  <c r="G253" i="21"/>
  <c r="H253" i="21"/>
  <c r="I253" i="21"/>
  <c r="G254" i="21"/>
  <c r="H254" i="21"/>
  <c r="I254" i="21"/>
  <c r="G255" i="21"/>
  <c r="H255" i="21"/>
  <c r="I255" i="21"/>
  <c r="G256" i="21"/>
  <c r="H256" i="21"/>
  <c r="I256" i="21"/>
  <c r="G257" i="21"/>
  <c r="H257" i="21"/>
  <c r="I257" i="21"/>
  <c r="G258" i="21"/>
  <c r="H258" i="21"/>
  <c r="I258" i="21"/>
  <c r="G259" i="21"/>
  <c r="H259" i="21"/>
  <c r="I259" i="21"/>
  <c r="G260" i="21"/>
  <c r="H260" i="21"/>
  <c r="I260" i="21"/>
  <c r="G261" i="21"/>
  <c r="H261" i="21"/>
  <c r="I261" i="21"/>
  <c r="G262" i="21"/>
  <c r="H262" i="21"/>
  <c r="I262" i="21"/>
  <c r="G263" i="21"/>
  <c r="H263" i="21"/>
  <c r="I263" i="21"/>
  <c r="G264" i="21"/>
  <c r="H264" i="21"/>
  <c r="I264" i="21"/>
  <c r="G265" i="21"/>
  <c r="H265" i="21"/>
  <c r="I265" i="21"/>
  <c r="G266" i="21"/>
  <c r="H266" i="21"/>
  <c r="I266" i="21"/>
  <c r="G267" i="21"/>
  <c r="H267" i="21"/>
  <c r="I267" i="21"/>
  <c r="G268" i="21"/>
  <c r="H268" i="21"/>
  <c r="I268" i="21"/>
  <c r="G269" i="21"/>
  <c r="H269" i="21"/>
  <c r="I269" i="21"/>
  <c r="G270" i="21"/>
  <c r="H270" i="21"/>
  <c r="I270" i="21"/>
  <c r="G271" i="21"/>
  <c r="H271" i="21"/>
  <c r="I271" i="21"/>
  <c r="G272" i="21"/>
  <c r="H272" i="21"/>
  <c r="I272" i="21"/>
  <c r="G273" i="21"/>
  <c r="H273" i="21"/>
  <c r="I273" i="21"/>
  <c r="G274" i="21"/>
  <c r="H274" i="21"/>
  <c r="I274" i="21"/>
  <c r="G275" i="21"/>
  <c r="H275" i="21"/>
  <c r="I275" i="21"/>
  <c r="G276" i="21"/>
  <c r="H276" i="21"/>
  <c r="I276" i="21"/>
  <c r="G277" i="21"/>
  <c r="H277" i="21"/>
  <c r="I277" i="21"/>
  <c r="G278" i="21"/>
  <c r="H278" i="21"/>
  <c r="I278" i="21"/>
  <c r="G279" i="21"/>
  <c r="H279" i="21"/>
  <c r="I279" i="21"/>
  <c r="G280" i="21"/>
  <c r="H280" i="21"/>
  <c r="I280" i="21"/>
  <c r="G281" i="21"/>
  <c r="H281" i="21"/>
  <c r="I281" i="21"/>
  <c r="G282" i="21"/>
  <c r="H282" i="21"/>
  <c r="I282" i="21"/>
  <c r="G283" i="21"/>
  <c r="H283" i="21"/>
  <c r="I283" i="21"/>
  <c r="G284" i="21"/>
  <c r="H284" i="21"/>
  <c r="I284" i="21"/>
  <c r="G285" i="21"/>
  <c r="H285" i="21"/>
  <c r="I285" i="21"/>
  <c r="G286" i="21"/>
  <c r="H286" i="21"/>
  <c r="I286" i="21"/>
  <c r="G287" i="21"/>
  <c r="H287" i="21"/>
  <c r="I287" i="21"/>
  <c r="G288" i="21"/>
  <c r="H288" i="21"/>
  <c r="I288" i="21"/>
  <c r="G289" i="21"/>
  <c r="H289" i="21"/>
  <c r="I289" i="21"/>
  <c r="G290" i="21"/>
  <c r="H290" i="21"/>
  <c r="I290" i="21"/>
  <c r="G291" i="21"/>
  <c r="H291" i="21"/>
  <c r="I291" i="21"/>
  <c r="G292" i="21"/>
  <c r="H292" i="21"/>
  <c r="I292" i="21"/>
  <c r="G293" i="21"/>
  <c r="H293" i="21"/>
  <c r="I293" i="21"/>
  <c r="G294" i="21"/>
  <c r="H294" i="21"/>
  <c r="I294" i="21"/>
  <c r="G295" i="21"/>
  <c r="H295" i="21"/>
  <c r="I295" i="21"/>
  <c r="G296" i="21"/>
  <c r="H296" i="21"/>
  <c r="I296" i="21"/>
  <c r="G297" i="21"/>
  <c r="H297" i="21"/>
  <c r="I297" i="21"/>
  <c r="G298" i="21"/>
  <c r="H298" i="21"/>
  <c r="I298" i="21"/>
  <c r="G299" i="21"/>
  <c r="H299" i="21"/>
  <c r="I299" i="21"/>
  <c r="G300" i="21"/>
  <c r="H300" i="21"/>
  <c r="I300" i="21"/>
  <c r="G301" i="21"/>
  <c r="H301" i="21"/>
  <c r="I301" i="21"/>
  <c r="G302" i="21"/>
  <c r="H302" i="21"/>
  <c r="I302" i="21"/>
  <c r="G303" i="21"/>
  <c r="H303" i="21"/>
  <c r="I303" i="21"/>
  <c r="G304" i="21"/>
  <c r="H304" i="21"/>
  <c r="I304" i="21"/>
  <c r="G305" i="21"/>
  <c r="H305" i="21"/>
  <c r="I305" i="21"/>
  <c r="G306" i="21"/>
  <c r="H306" i="21"/>
  <c r="I306" i="21"/>
  <c r="G307" i="21"/>
  <c r="H307" i="21"/>
  <c r="I307" i="21"/>
  <c r="G308" i="21"/>
  <c r="H308" i="21"/>
  <c r="I308" i="21"/>
  <c r="G309" i="21"/>
  <c r="H309" i="21"/>
  <c r="I309" i="21"/>
  <c r="G310" i="21"/>
  <c r="H310" i="21"/>
  <c r="I310" i="21"/>
  <c r="G311" i="21"/>
  <c r="H311" i="21"/>
  <c r="I311" i="21"/>
  <c r="G312" i="21"/>
  <c r="H312" i="21"/>
  <c r="I312" i="21"/>
  <c r="G313" i="21"/>
  <c r="H313" i="21"/>
  <c r="I313" i="21"/>
  <c r="G314" i="21"/>
  <c r="H314" i="21"/>
  <c r="I314" i="21"/>
  <c r="G315" i="21"/>
  <c r="H315" i="21"/>
  <c r="I315" i="21"/>
  <c r="G316" i="21"/>
  <c r="H316" i="21"/>
  <c r="I316" i="21"/>
  <c r="G317" i="21"/>
  <c r="H317" i="21"/>
  <c r="I317" i="21"/>
  <c r="G318" i="21"/>
  <c r="H318" i="21"/>
  <c r="I318" i="21"/>
  <c r="G319" i="21"/>
  <c r="H319" i="21"/>
  <c r="I319" i="21"/>
  <c r="G320" i="21"/>
  <c r="H320" i="21"/>
  <c r="I320" i="21"/>
  <c r="G321" i="21"/>
  <c r="H321" i="21"/>
  <c r="I321" i="21"/>
  <c r="G322" i="21"/>
  <c r="H322" i="21"/>
  <c r="I322" i="21"/>
  <c r="G323" i="21"/>
  <c r="H323" i="21"/>
  <c r="I323" i="21"/>
  <c r="G324" i="21"/>
  <c r="H324" i="21"/>
  <c r="I324" i="21"/>
  <c r="G325" i="21"/>
  <c r="H325" i="21"/>
  <c r="I325" i="21"/>
  <c r="G326" i="21"/>
  <c r="H326" i="21"/>
  <c r="I326" i="21"/>
  <c r="G327" i="21"/>
  <c r="H327" i="21"/>
  <c r="I327" i="21"/>
  <c r="G328" i="21"/>
  <c r="H328" i="21"/>
  <c r="I328" i="21"/>
  <c r="G329" i="21"/>
  <c r="H329" i="21"/>
  <c r="I329" i="21"/>
  <c r="G330" i="21"/>
  <c r="H330" i="21"/>
  <c r="I330" i="21"/>
  <c r="G331" i="21"/>
  <c r="H331" i="21"/>
  <c r="I331" i="21"/>
  <c r="G332" i="21"/>
  <c r="H332" i="21"/>
  <c r="I332" i="21"/>
  <c r="G333" i="21"/>
  <c r="H333" i="21"/>
  <c r="I333" i="21"/>
  <c r="G334" i="21"/>
  <c r="H334" i="21"/>
  <c r="I334" i="21"/>
  <c r="G335" i="21"/>
  <c r="H335" i="21"/>
  <c r="I335" i="21"/>
  <c r="G336" i="21"/>
  <c r="H336" i="21"/>
  <c r="I336" i="21"/>
  <c r="G337" i="21"/>
  <c r="H337" i="21"/>
  <c r="I337" i="21"/>
  <c r="G338" i="21"/>
  <c r="H338" i="21"/>
  <c r="I338" i="21"/>
  <c r="G339" i="21"/>
  <c r="H339" i="21"/>
  <c r="I339" i="21"/>
  <c r="G340" i="21"/>
  <c r="H340" i="21"/>
  <c r="I340" i="21"/>
  <c r="G341" i="21"/>
  <c r="H341" i="21"/>
  <c r="I341" i="21"/>
  <c r="G342" i="21"/>
  <c r="H342" i="21"/>
  <c r="I342" i="21"/>
  <c r="G343" i="21"/>
  <c r="H343" i="21"/>
  <c r="I343" i="21"/>
  <c r="G344" i="21"/>
  <c r="H344" i="21"/>
  <c r="I344" i="21"/>
  <c r="G345" i="21"/>
  <c r="H345" i="21"/>
  <c r="I345" i="21"/>
  <c r="G346" i="21"/>
  <c r="H346" i="21"/>
  <c r="I346" i="21"/>
  <c r="G347" i="21"/>
  <c r="H347" i="21"/>
  <c r="I347" i="21"/>
  <c r="G348" i="21"/>
  <c r="H348" i="21"/>
  <c r="I348" i="21"/>
  <c r="G349" i="21"/>
  <c r="H349" i="21"/>
  <c r="I349" i="21"/>
  <c r="G350" i="21"/>
  <c r="H350" i="21"/>
  <c r="I350" i="21"/>
  <c r="G351" i="21"/>
  <c r="H351" i="21"/>
  <c r="I351" i="21"/>
  <c r="G352" i="21"/>
  <c r="H352" i="21"/>
  <c r="I352" i="21"/>
  <c r="G353" i="21"/>
  <c r="H353" i="21"/>
  <c r="I353" i="21"/>
  <c r="G354" i="21"/>
  <c r="H354" i="21"/>
  <c r="I354" i="21"/>
  <c r="G355" i="21"/>
  <c r="H355" i="21"/>
  <c r="I355" i="21"/>
  <c r="G356" i="21"/>
  <c r="H356" i="21"/>
  <c r="I356" i="21"/>
  <c r="G357" i="21"/>
  <c r="H357" i="21"/>
  <c r="I357" i="21"/>
  <c r="G358" i="21"/>
  <c r="H358" i="21"/>
  <c r="I358" i="21"/>
  <c r="G359" i="21"/>
  <c r="H359" i="21"/>
  <c r="I359" i="21"/>
  <c r="G360" i="21"/>
  <c r="H360" i="21"/>
  <c r="I360" i="21"/>
  <c r="G361" i="21"/>
  <c r="H361" i="21"/>
  <c r="I361" i="21"/>
  <c r="G362" i="21"/>
  <c r="H362" i="21"/>
  <c r="I362" i="21"/>
  <c r="G363" i="21"/>
  <c r="H363" i="21"/>
  <c r="I363" i="21"/>
  <c r="G364" i="21"/>
  <c r="H364" i="21"/>
  <c r="I364" i="21"/>
  <c r="G365" i="21"/>
  <c r="H365" i="21"/>
  <c r="I365" i="21"/>
  <c r="G366" i="21"/>
  <c r="H366" i="21"/>
  <c r="I366" i="21"/>
  <c r="G367" i="21"/>
  <c r="H367" i="21"/>
  <c r="I367" i="21"/>
  <c r="G368" i="21"/>
  <c r="H368" i="21"/>
  <c r="I368" i="21"/>
  <c r="G369" i="21"/>
  <c r="H369" i="21"/>
  <c r="I369" i="21"/>
  <c r="G370" i="21"/>
  <c r="H370" i="21"/>
  <c r="I370" i="21"/>
  <c r="G371" i="21"/>
  <c r="H371" i="21"/>
  <c r="I371" i="21"/>
  <c r="G372" i="21"/>
  <c r="H372" i="21"/>
  <c r="I372" i="21"/>
  <c r="G373" i="21"/>
  <c r="H373" i="21"/>
  <c r="I373" i="21"/>
  <c r="G374" i="21"/>
  <c r="H374" i="21"/>
  <c r="I374" i="21"/>
  <c r="G375" i="21"/>
  <c r="H375" i="21"/>
  <c r="I375" i="21"/>
  <c r="G376" i="21"/>
  <c r="H376" i="21"/>
  <c r="I376" i="21"/>
  <c r="G377" i="21"/>
  <c r="H377" i="21"/>
  <c r="I377" i="21"/>
  <c r="G378" i="21"/>
  <c r="H378" i="21"/>
  <c r="I378" i="21"/>
  <c r="G379" i="21"/>
  <c r="H379" i="21"/>
  <c r="I379" i="21"/>
  <c r="G380" i="21"/>
  <c r="H380" i="21"/>
  <c r="I380" i="21"/>
  <c r="G381" i="21"/>
  <c r="H381" i="21"/>
  <c r="I381" i="21"/>
  <c r="G382" i="21"/>
  <c r="H382" i="21"/>
  <c r="I382" i="21"/>
  <c r="G383" i="21"/>
  <c r="H383" i="21"/>
  <c r="I383" i="21"/>
  <c r="G384" i="21"/>
  <c r="H384" i="21"/>
  <c r="I384" i="21"/>
  <c r="G385" i="21"/>
  <c r="H385" i="21"/>
  <c r="I385" i="21"/>
  <c r="G386" i="21"/>
  <c r="H386" i="21"/>
  <c r="I386" i="21"/>
  <c r="G387" i="21"/>
  <c r="H387" i="21"/>
  <c r="I387" i="21"/>
  <c r="G388" i="21"/>
  <c r="H388" i="21"/>
  <c r="I388" i="21"/>
  <c r="G389" i="21"/>
  <c r="H389" i="21"/>
  <c r="I389" i="21"/>
  <c r="G390" i="21"/>
  <c r="H390" i="21"/>
  <c r="I390" i="21"/>
  <c r="G391" i="21"/>
  <c r="H391" i="21"/>
  <c r="I391" i="21"/>
  <c r="G392" i="21"/>
  <c r="H392" i="21"/>
  <c r="I392" i="21"/>
  <c r="G393" i="21"/>
  <c r="H393" i="21"/>
  <c r="I393" i="21"/>
  <c r="G394" i="21"/>
  <c r="H394" i="21"/>
  <c r="I394" i="21"/>
  <c r="G395" i="21"/>
  <c r="H395" i="21"/>
  <c r="I395" i="21"/>
  <c r="G396" i="21"/>
  <c r="H396" i="21"/>
  <c r="I396" i="21"/>
  <c r="G397" i="21"/>
  <c r="H397" i="21"/>
  <c r="I397" i="21"/>
  <c r="G398" i="21"/>
  <c r="H398" i="21"/>
  <c r="I398" i="21"/>
  <c r="G399" i="21"/>
  <c r="H399" i="21"/>
  <c r="I399" i="21"/>
  <c r="G400" i="21"/>
  <c r="H400" i="21"/>
  <c r="I400" i="21"/>
  <c r="G401" i="21"/>
  <c r="H401" i="21"/>
  <c r="I401" i="21"/>
  <c r="G402" i="21"/>
  <c r="H402" i="21"/>
  <c r="I402" i="21"/>
  <c r="G403" i="21"/>
  <c r="H403" i="21"/>
  <c r="I403" i="21"/>
  <c r="G404" i="21"/>
  <c r="H404" i="21"/>
  <c r="I404" i="21"/>
  <c r="G405" i="21"/>
  <c r="H405" i="21"/>
  <c r="I405" i="21"/>
  <c r="G406" i="21"/>
  <c r="H406" i="21"/>
  <c r="I406" i="21"/>
  <c r="G407" i="21"/>
  <c r="H407" i="21"/>
  <c r="I407" i="21"/>
  <c r="G408" i="21"/>
  <c r="H408" i="21"/>
  <c r="I408" i="21"/>
  <c r="G409" i="21"/>
  <c r="H409" i="21"/>
  <c r="I409" i="21"/>
  <c r="G410" i="21"/>
  <c r="H410" i="21"/>
  <c r="I410" i="21"/>
  <c r="G411" i="21"/>
  <c r="H411" i="21"/>
  <c r="I411" i="21"/>
  <c r="G412" i="21"/>
  <c r="H412" i="21"/>
  <c r="I412" i="21"/>
  <c r="G413" i="21"/>
  <c r="H413" i="21"/>
  <c r="I413" i="21"/>
  <c r="G414" i="21"/>
  <c r="H414" i="21"/>
  <c r="I414" i="21"/>
  <c r="G415" i="21"/>
  <c r="H415" i="21"/>
  <c r="I415" i="21"/>
  <c r="G416" i="21"/>
  <c r="H416" i="21"/>
  <c r="I416" i="21"/>
  <c r="G417" i="21"/>
  <c r="H417" i="21"/>
  <c r="I417" i="21"/>
  <c r="G418" i="21"/>
  <c r="H418" i="21"/>
  <c r="I418" i="21"/>
  <c r="G419" i="21"/>
  <c r="H419" i="21"/>
  <c r="I419" i="21"/>
  <c r="G420" i="21"/>
  <c r="H420" i="21"/>
  <c r="I420" i="21"/>
  <c r="G421" i="21"/>
  <c r="H421" i="21"/>
  <c r="I421" i="21"/>
  <c r="G422" i="21"/>
  <c r="H422" i="21"/>
  <c r="I422" i="21"/>
  <c r="G423" i="21"/>
  <c r="H423" i="21"/>
  <c r="I423" i="21"/>
  <c r="G424" i="21"/>
  <c r="H424" i="21"/>
  <c r="I424" i="21"/>
  <c r="G425" i="21"/>
  <c r="H425" i="21"/>
  <c r="I425" i="21"/>
  <c r="G426" i="21"/>
  <c r="H426" i="21"/>
  <c r="I426" i="21"/>
  <c r="G427" i="21"/>
  <c r="H427" i="21"/>
  <c r="I427" i="21"/>
  <c r="G428" i="21"/>
  <c r="H428" i="21"/>
  <c r="I428" i="21"/>
  <c r="G429" i="21"/>
  <c r="H429" i="21"/>
  <c r="I429" i="21"/>
  <c r="G430" i="21"/>
  <c r="H430" i="21"/>
  <c r="I430" i="21"/>
  <c r="G431" i="21"/>
  <c r="H431" i="21"/>
  <c r="I431" i="21"/>
  <c r="G432" i="21"/>
  <c r="H432" i="21"/>
  <c r="I432" i="21"/>
  <c r="G433" i="21"/>
  <c r="H433" i="21"/>
  <c r="I433" i="21"/>
  <c r="G434" i="21"/>
  <c r="H434" i="21"/>
  <c r="I434" i="21"/>
  <c r="G435" i="21"/>
  <c r="H435" i="21"/>
  <c r="I435" i="21"/>
  <c r="G436" i="21"/>
  <c r="H436" i="21"/>
  <c r="I436" i="21"/>
  <c r="G437" i="21"/>
  <c r="H437" i="21"/>
  <c r="I437" i="21"/>
  <c r="G438" i="21"/>
  <c r="H438" i="21"/>
  <c r="I438" i="21"/>
  <c r="G439" i="21"/>
  <c r="H439" i="21"/>
  <c r="I439" i="21"/>
  <c r="G440" i="21"/>
  <c r="H440" i="21"/>
  <c r="I440" i="21"/>
  <c r="G441" i="21"/>
  <c r="H441" i="21"/>
  <c r="I441" i="21"/>
  <c r="G442" i="21"/>
  <c r="H442" i="21"/>
  <c r="I442" i="21"/>
  <c r="G443" i="21"/>
  <c r="H443" i="21"/>
  <c r="I443" i="21"/>
  <c r="G444" i="21"/>
  <c r="H444" i="21"/>
  <c r="I444" i="21"/>
  <c r="G445" i="21"/>
  <c r="H445" i="21"/>
  <c r="I445" i="21"/>
  <c r="G446" i="21"/>
  <c r="H446" i="21"/>
  <c r="I446" i="21"/>
  <c r="G447" i="21"/>
  <c r="H447" i="21"/>
  <c r="I447" i="21"/>
  <c r="G448" i="21"/>
  <c r="H448" i="21"/>
  <c r="I448" i="21"/>
  <c r="G449" i="21"/>
  <c r="H449" i="21"/>
  <c r="I449" i="21"/>
  <c r="G450" i="21"/>
  <c r="H450" i="21"/>
  <c r="I450" i="21"/>
  <c r="G451" i="21"/>
  <c r="H451" i="21"/>
  <c r="I451" i="21"/>
  <c r="G452" i="21"/>
  <c r="H452" i="21"/>
  <c r="I452" i="21"/>
  <c r="G453" i="21"/>
  <c r="H453" i="21"/>
  <c r="I453" i="21"/>
  <c r="G454" i="21"/>
  <c r="H454" i="21"/>
  <c r="I454" i="21"/>
  <c r="G455" i="21"/>
  <c r="H455" i="21"/>
  <c r="I455" i="21"/>
  <c r="G456" i="21"/>
  <c r="H456" i="21"/>
  <c r="I456" i="21"/>
  <c r="G457" i="21"/>
  <c r="H457" i="21"/>
  <c r="I457" i="21"/>
  <c r="G458" i="21"/>
  <c r="H458" i="21"/>
  <c r="I458" i="21"/>
  <c r="G459" i="21"/>
  <c r="H459" i="21"/>
  <c r="I459" i="21"/>
  <c r="G460" i="21"/>
  <c r="H460" i="21"/>
  <c r="I460" i="21"/>
  <c r="G461" i="21"/>
  <c r="H461" i="21"/>
  <c r="I461" i="21"/>
  <c r="G462" i="21"/>
  <c r="H462" i="21"/>
  <c r="I462" i="21"/>
  <c r="G463" i="21"/>
  <c r="H463" i="21"/>
  <c r="I463" i="21"/>
  <c r="G464" i="21"/>
  <c r="H464" i="21"/>
  <c r="I464" i="21"/>
  <c r="G465" i="21"/>
  <c r="H465" i="21"/>
  <c r="I465" i="21"/>
  <c r="G466" i="21"/>
  <c r="H466" i="21"/>
  <c r="I466" i="21"/>
  <c r="G467" i="21"/>
  <c r="H467" i="21"/>
  <c r="I467" i="21"/>
  <c r="G468" i="21"/>
  <c r="H468" i="21"/>
  <c r="I468" i="21"/>
  <c r="G469" i="21"/>
  <c r="H469" i="21"/>
  <c r="I469" i="21"/>
  <c r="G470" i="21"/>
  <c r="H470" i="21"/>
  <c r="I470" i="21"/>
  <c r="G471" i="21"/>
  <c r="H471" i="21"/>
  <c r="I471" i="21"/>
  <c r="G472" i="21"/>
  <c r="H472" i="21"/>
  <c r="I472" i="21"/>
  <c r="G473" i="21"/>
  <c r="H473" i="21"/>
  <c r="I473" i="21"/>
  <c r="G474" i="21"/>
  <c r="H474" i="21"/>
  <c r="I474" i="21"/>
  <c r="G475" i="21"/>
  <c r="H475" i="21"/>
  <c r="I475" i="21"/>
  <c r="G476" i="21"/>
  <c r="H476" i="21"/>
  <c r="I476" i="21"/>
  <c r="G477" i="21"/>
  <c r="H477" i="21"/>
  <c r="I477" i="21"/>
  <c r="G478" i="21"/>
  <c r="H478" i="21"/>
  <c r="I478" i="21"/>
  <c r="G479" i="21"/>
  <c r="H479" i="21"/>
  <c r="I479" i="21"/>
  <c r="G480" i="21"/>
  <c r="H480" i="21"/>
  <c r="I480" i="21"/>
  <c r="G481" i="21"/>
  <c r="H481" i="21"/>
  <c r="I481" i="21"/>
  <c r="G482" i="21"/>
  <c r="H482" i="21"/>
  <c r="I482" i="21"/>
  <c r="G483" i="21"/>
  <c r="H483" i="21"/>
  <c r="I483" i="21"/>
  <c r="G484" i="21"/>
  <c r="H484" i="21"/>
  <c r="I484" i="21"/>
  <c r="G485" i="21"/>
  <c r="H485" i="21"/>
  <c r="I485" i="21"/>
  <c r="G486" i="21"/>
  <c r="H486" i="21"/>
  <c r="I486" i="21"/>
  <c r="G487" i="21"/>
  <c r="H487" i="21"/>
  <c r="I487" i="21"/>
  <c r="G488" i="21"/>
  <c r="H488" i="21"/>
  <c r="I488" i="21"/>
  <c r="G489" i="21"/>
  <c r="H489" i="21"/>
  <c r="I489" i="21"/>
  <c r="G490" i="21"/>
  <c r="H490" i="21"/>
  <c r="I490" i="21"/>
  <c r="G491" i="21"/>
  <c r="H491" i="21"/>
  <c r="I491" i="21"/>
  <c r="G492" i="21"/>
  <c r="H492" i="21"/>
  <c r="I492" i="21"/>
  <c r="G493" i="21"/>
  <c r="H493" i="21"/>
  <c r="I493" i="21"/>
  <c r="G494" i="21"/>
  <c r="H494" i="21"/>
  <c r="I494" i="21"/>
  <c r="G495" i="21"/>
  <c r="H495" i="21"/>
  <c r="I495" i="21"/>
  <c r="G496" i="21"/>
  <c r="H496" i="21"/>
  <c r="I496" i="21"/>
  <c r="G497" i="21"/>
  <c r="H497" i="21"/>
  <c r="I497" i="21"/>
  <c r="G498" i="21"/>
  <c r="H498" i="21"/>
  <c r="I498" i="21"/>
  <c r="G499" i="21"/>
  <c r="H499" i="21"/>
  <c r="I499" i="21"/>
  <c r="G500" i="21"/>
  <c r="H500" i="21"/>
  <c r="I500" i="21"/>
  <c r="G501" i="21"/>
  <c r="H501" i="21"/>
  <c r="I501" i="21"/>
  <c r="G502" i="21"/>
  <c r="H502" i="21"/>
  <c r="I502" i="21"/>
  <c r="G503" i="21"/>
  <c r="H503" i="21"/>
  <c r="I503" i="21"/>
  <c r="G504" i="21"/>
  <c r="H504" i="21"/>
  <c r="I504" i="21"/>
  <c r="G505" i="21"/>
  <c r="H505" i="21"/>
  <c r="I505" i="21"/>
  <c r="G506" i="21"/>
  <c r="H506" i="21"/>
  <c r="I506" i="21"/>
  <c r="G507" i="21"/>
  <c r="H507" i="21"/>
  <c r="I507" i="21"/>
  <c r="G508" i="21"/>
  <c r="H508" i="21"/>
  <c r="I508" i="21"/>
  <c r="G509" i="21"/>
  <c r="H509" i="21"/>
  <c r="I509" i="21"/>
  <c r="G510" i="21"/>
  <c r="H510" i="21"/>
  <c r="I510" i="21"/>
  <c r="G511" i="21"/>
  <c r="H511" i="21"/>
  <c r="I511" i="21"/>
  <c r="G512" i="21"/>
  <c r="H512" i="21"/>
  <c r="I512" i="21"/>
  <c r="G513" i="21"/>
  <c r="H513" i="21"/>
  <c r="I513" i="21"/>
  <c r="G514" i="21"/>
  <c r="H514" i="21"/>
  <c r="I514" i="21"/>
  <c r="G515" i="21"/>
  <c r="H515" i="21"/>
  <c r="I515" i="21"/>
  <c r="H2" i="21"/>
  <c r="G2" i="21"/>
  <c r="BE560" i="8"/>
  <c r="BI560" i="8"/>
  <c r="BM560" i="8"/>
  <c r="AO306" i="8"/>
  <c r="AR306" i="8" s="1"/>
  <c r="AV306" i="8"/>
  <c r="BD306" i="8" s="1"/>
  <c r="AO321" i="8"/>
  <c r="AR321" i="8" s="1"/>
  <c r="AV321" i="8"/>
  <c r="AO340" i="8"/>
  <c r="AR340" i="8" s="1"/>
  <c r="AV340" i="8"/>
  <c r="AO83" i="8"/>
  <c r="AR83" i="8" s="1"/>
  <c r="AV83" i="8"/>
  <c r="AO390" i="8"/>
  <c r="AR390" i="8" s="1"/>
  <c r="AV390" i="8"/>
  <c r="BD390" i="8" s="1"/>
  <c r="AO163" i="8"/>
  <c r="AR163" i="8" s="1"/>
  <c r="AV163" i="8"/>
  <c r="AZ163" i="8" s="1"/>
  <c r="AO202" i="8"/>
  <c r="AR202" i="8" s="1"/>
  <c r="AV202" i="8"/>
  <c r="AO135" i="8"/>
  <c r="AR135" i="8" s="1"/>
  <c r="AV135" i="8"/>
  <c r="AO263" i="8"/>
  <c r="AR263" i="8" s="1"/>
  <c r="AV263" i="8"/>
  <c r="AO16" i="8"/>
  <c r="AR16" i="8" s="1"/>
  <c r="AV16" i="8"/>
  <c r="AZ16" i="8" s="1"/>
  <c r="AO440" i="8"/>
  <c r="AR440" i="8" s="1"/>
  <c r="AV440" i="8"/>
  <c r="AZ440" i="8" s="1"/>
  <c r="AO335" i="8"/>
  <c r="AR335" i="8" s="1"/>
  <c r="AV335" i="8"/>
  <c r="AO286" i="8"/>
  <c r="AR286" i="8" s="1"/>
  <c r="AV286" i="8"/>
  <c r="AZ286" i="8" s="1"/>
  <c r="AO54" i="8"/>
  <c r="AR54" i="8" s="1"/>
  <c r="AV54" i="8"/>
  <c r="AO331" i="8"/>
  <c r="AR331" i="8" s="1"/>
  <c r="AV331" i="8"/>
  <c r="AZ331" i="8" s="1"/>
  <c r="AO314" i="8"/>
  <c r="AR314" i="8" s="1"/>
  <c r="AV314" i="8"/>
  <c r="AO326" i="8"/>
  <c r="AR326" i="8" s="1"/>
  <c r="AV326" i="8"/>
  <c r="AO156" i="8"/>
  <c r="AR156" i="8" s="1"/>
  <c r="AV156" i="8"/>
  <c r="AZ156" i="8" s="1"/>
  <c r="AO226" i="8"/>
  <c r="AR226" i="8" s="1"/>
  <c r="AV226" i="8"/>
  <c r="AO245" i="8"/>
  <c r="AR245" i="8" s="1"/>
  <c r="AV245" i="8"/>
  <c r="AO441" i="8"/>
  <c r="AR441" i="8" s="1"/>
  <c r="AV441" i="8"/>
  <c r="AO333" i="8"/>
  <c r="AR333" i="8" s="1"/>
  <c r="AV333" i="8"/>
  <c r="BD333" i="8" s="1"/>
  <c r="AO265" i="8"/>
  <c r="AR265" i="8" s="1"/>
  <c r="AV265" i="8"/>
  <c r="AO167" i="8"/>
  <c r="AR167" i="8" s="1"/>
  <c r="AV167" i="8"/>
  <c r="AZ167" i="8" s="1"/>
  <c r="AO352" i="8"/>
  <c r="AR352" i="8" s="1"/>
  <c r="AV352" i="8"/>
  <c r="BD352" i="8" s="1"/>
  <c r="AO291" i="8"/>
  <c r="AR291" i="8" s="1"/>
  <c r="AV291" i="8"/>
  <c r="BD291" i="8" s="1"/>
  <c r="AO443" i="8"/>
  <c r="AR443" i="8" s="1"/>
  <c r="AV443" i="8"/>
  <c r="AO349" i="8"/>
  <c r="AR349" i="8" s="1"/>
  <c r="AV349" i="8"/>
  <c r="AO131" i="8"/>
  <c r="AR131" i="8" s="1"/>
  <c r="AV131" i="8"/>
  <c r="AO322" i="8"/>
  <c r="AR322" i="8" s="1"/>
  <c r="AV322" i="8"/>
  <c r="AO323" i="8"/>
  <c r="AR323" i="8" s="1"/>
  <c r="AV323" i="8"/>
  <c r="AO60" i="8"/>
  <c r="AR60" i="8" s="1"/>
  <c r="AV60" i="8"/>
  <c r="AZ60" i="8" s="1"/>
  <c r="AO117" i="8"/>
  <c r="AR117" i="8" s="1"/>
  <c r="AV117" i="8"/>
  <c r="BD117" i="8" s="1"/>
  <c r="AO337" i="8"/>
  <c r="AR337" i="8" s="1"/>
  <c r="AV337" i="8"/>
  <c r="AO377" i="8"/>
  <c r="AR377" i="8" s="1"/>
  <c r="AV377" i="8"/>
  <c r="AO426" i="8"/>
  <c r="AR426" i="8" s="1"/>
  <c r="AV426" i="8"/>
  <c r="BD426" i="8" s="1"/>
  <c r="AO127" i="8"/>
  <c r="AR127" i="8" s="1"/>
  <c r="AV127" i="8"/>
  <c r="AO278" i="8"/>
  <c r="AR278" i="8" s="1"/>
  <c r="AV278" i="8"/>
  <c r="AO42" i="8"/>
  <c r="AR42" i="8" s="1"/>
  <c r="AV42" i="8"/>
  <c r="AO96" i="8"/>
  <c r="AR96" i="8" s="1"/>
  <c r="AV96" i="8"/>
  <c r="AZ96" i="8" s="1"/>
  <c r="AO18" i="8"/>
  <c r="AR18" i="8" s="1"/>
  <c r="AV18" i="8"/>
  <c r="P560" i="8"/>
  <c r="S18" i="8"/>
  <c r="S96" i="8"/>
  <c r="S42" i="8"/>
  <c r="S278" i="8"/>
  <c r="S127" i="8"/>
  <c r="S426" i="8"/>
  <c r="S377" i="8"/>
  <c r="S337" i="8"/>
  <c r="S117" i="8"/>
  <c r="S60" i="8"/>
  <c r="S323" i="8"/>
  <c r="S322" i="8"/>
  <c r="S131" i="8"/>
  <c r="S349" i="8"/>
  <c r="S443" i="8"/>
  <c r="S291" i="8"/>
  <c r="S352" i="8"/>
  <c r="S167" i="8"/>
  <c r="S265" i="8"/>
  <c r="S333" i="8"/>
  <c r="S441" i="8"/>
  <c r="S245" i="8"/>
  <c r="S226" i="8"/>
  <c r="S156" i="8"/>
  <c r="S326" i="8"/>
  <c r="S314" i="8"/>
  <c r="S331" i="8"/>
  <c r="S54" i="8"/>
  <c r="S286" i="8"/>
  <c r="S335" i="8"/>
  <c r="S440" i="8"/>
  <c r="S16" i="8"/>
  <c r="S263" i="8"/>
  <c r="S135" i="8"/>
  <c r="S202" i="8"/>
  <c r="S163" i="8"/>
  <c r="S390" i="8"/>
  <c r="S83" i="8"/>
  <c r="S340" i="8"/>
  <c r="S321" i="8"/>
  <c r="S306" i="8"/>
  <c r="S67" i="8"/>
  <c r="S232" i="8"/>
  <c r="S281" i="8"/>
  <c r="S304" i="8"/>
  <c r="S86" i="8"/>
  <c r="S216" i="8"/>
  <c r="S256" i="8"/>
  <c r="S213" i="8"/>
  <c r="S311" i="8"/>
  <c r="S334" i="8"/>
  <c r="S52" i="8"/>
  <c r="S41" i="8"/>
  <c r="S85" i="8"/>
  <c r="S273" i="8"/>
  <c r="S466" i="8"/>
  <c r="S297" i="8"/>
  <c r="S254" i="8"/>
  <c r="S109" i="8"/>
  <c r="S282" i="8"/>
  <c r="S34" i="8"/>
  <c r="S450" i="8"/>
  <c r="S165" i="8"/>
  <c r="S348" i="8"/>
  <c r="S178" i="8"/>
  <c r="S168" i="8"/>
  <c r="S10" i="8"/>
  <c r="S231" i="8"/>
  <c r="S429" i="8"/>
  <c r="S197" i="8"/>
  <c r="S43" i="8"/>
  <c r="S38" i="8"/>
  <c r="S142" i="8"/>
  <c r="S354" i="8"/>
  <c r="S280" i="8"/>
  <c r="S35" i="8"/>
  <c r="S140" i="8"/>
  <c r="S111" i="8"/>
  <c r="S116" i="8"/>
  <c r="S279" i="8"/>
  <c r="S95" i="8"/>
  <c r="S158" i="8"/>
  <c r="S248" i="8"/>
  <c r="S302" i="8"/>
  <c r="S122" i="8"/>
  <c r="S99" i="8"/>
  <c r="S272" i="8"/>
  <c r="S44" i="8"/>
  <c r="S56" i="8"/>
  <c r="S146" i="8"/>
  <c r="S130" i="8"/>
  <c r="S21" i="8"/>
  <c r="S143" i="8"/>
  <c r="S121" i="8"/>
  <c r="S353" i="8"/>
  <c r="S355" i="8"/>
  <c r="S522" i="8"/>
  <c r="S30" i="8"/>
  <c r="S552" i="8"/>
  <c r="S320" i="8"/>
  <c r="S380" i="8"/>
  <c r="S233" i="8"/>
  <c r="S491" i="8"/>
  <c r="S559" i="8"/>
  <c r="S444" i="8"/>
  <c r="S551" i="8"/>
  <c r="S253" i="8"/>
  <c r="S554" i="8"/>
  <c r="S211" i="8"/>
  <c r="S517" i="8"/>
  <c r="S558" i="8"/>
  <c r="S544" i="8"/>
  <c r="S347" i="8"/>
  <c r="S5" i="8"/>
  <c r="S24" i="8"/>
  <c r="S513" i="8"/>
  <c r="S537" i="8"/>
  <c r="S317" i="8"/>
  <c r="S470" i="8"/>
  <c r="S553" i="8"/>
  <c r="S285" i="8"/>
  <c r="S74" i="8"/>
  <c r="S548" i="8"/>
  <c r="S437" i="8"/>
  <c r="S557" i="8"/>
  <c r="S451" i="8"/>
  <c r="S473" i="8"/>
  <c r="S424" i="8"/>
  <c r="S525" i="8"/>
  <c r="S482" i="8"/>
  <c r="S545" i="8"/>
  <c r="S461" i="8"/>
  <c r="S541" i="8"/>
  <c r="S508" i="8"/>
  <c r="S454" i="8"/>
  <c r="S549" i="8"/>
  <c r="S6" i="8"/>
  <c r="S45" i="8"/>
  <c r="S369" i="8"/>
  <c r="S540" i="8"/>
  <c r="S255" i="8"/>
  <c r="S475" i="8"/>
  <c r="S125" i="8"/>
  <c r="S17" i="8"/>
  <c r="S351" i="8"/>
  <c r="S166" i="8"/>
  <c r="S371" i="8"/>
  <c r="S257" i="8"/>
  <c r="S460" i="8"/>
  <c r="S398" i="8"/>
  <c r="S357" i="8"/>
  <c r="S300" i="8"/>
  <c r="S480" i="8"/>
  <c r="S507" i="8"/>
  <c r="S415" i="8"/>
  <c r="S492" i="8"/>
  <c r="S430" i="8"/>
  <c r="S110" i="8"/>
  <c r="S379" i="8"/>
  <c r="S527" i="8"/>
  <c r="S132" i="8"/>
  <c r="S494" i="8"/>
  <c r="S77" i="8"/>
  <c r="S502" i="8"/>
  <c r="S215" i="8"/>
  <c r="S260" i="8"/>
  <c r="S442" i="8"/>
  <c r="S220" i="8"/>
  <c r="S479" i="8"/>
  <c r="S427" i="8"/>
  <c r="S66" i="8"/>
  <c r="S504" i="8"/>
  <c r="S385" i="8"/>
  <c r="S243" i="8"/>
  <c r="S26" i="8"/>
  <c r="S556" i="8"/>
  <c r="S221" i="8"/>
  <c r="S309" i="8"/>
  <c r="S476" i="8"/>
  <c r="S88" i="8"/>
  <c r="S425" i="8"/>
  <c r="S9" i="8"/>
  <c r="S456" i="8"/>
  <c r="S401" i="8"/>
  <c r="S512" i="8"/>
  <c r="S72" i="8"/>
  <c r="S87" i="8"/>
  <c r="S378" i="8"/>
  <c r="S124" i="8"/>
  <c r="S33" i="8"/>
  <c r="S223" i="8"/>
  <c r="S529" i="8"/>
  <c r="S447" i="8"/>
  <c r="S89" i="8"/>
  <c r="S94" i="8"/>
  <c r="S532" i="8"/>
  <c r="S79" i="8"/>
  <c r="S386" i="8"/>
  <c r="S250" i="8"/>
  <c r="S53" i="8"/>
  <c r="S452" i="8"/>
  <c r="S483" i="8"/>
  <c r="S521" i="8"/>
  <c r="S490" i="8"/>
  <c r="S510" i="8"/>
  <c r="S148" i="8"/>
  <c r="S402" i="8"/>
  <c r="S189" i="8"/>
  <c r="S509" i="8"/>
  <c r="S503" i="8"/>
  <c r="S481" i="8"/>
  <c r="S134" i="8"/>
  <c r="S409" i="8"/>
  <c r="S495" i="8"/>
  <c r="S518" i="8"/>
  <c r="S51" i="8"/>
  <c r="S209" i="8"/>
  <c r="S535" i="8"/>
  <c r="S75" i="8"/>
  <c r="S467" i="8"/>
  <c r="S464" i="8"/>
  <c r="S249" i="8"/>
  <c r="S547" i="8"/>
  <c r="S526" i="8"/>
  <c r="S382" i="8"/>
  <c r="S160" i="8"/>
  <c r="S115" i="8"/>
  <c r="S506" i="8"/>
  <c r="S103" i="8"/>
  <c r="S498" i="8"/>
  <c r="S90" i="8"/>
  <c r="S200" i="8"/>
  <c r="S145" i="8"/>
  <c r="S550" i="8"/>
  <c r="S234" i="8"/>
  <c r="S543" i="8"/>
  <c r="S469" i="8"/>
  <c r="S423" i="8"/>
  <c r="S472" i="8"/>
  <c r="S449" i="8"/>
  <c r="S36" i="8"/>
  <c r="S455" i="8"/>
  <c r="S457" i="8"/>
  <c r="S169" i="8"/>
  <c r="S468" i="8"/>
  <c r="S375" i="8"/>
  <c r="S474" i="8"/>
  <c r="S149" i="8"/>
  <c r="S144" i="8"/>
  <c r="S325" i="8"/>
  <c r="S372" i="8"/>
  <c r="S391" i="8"/>
  <c r="S118" i="8"/>
  <c r="S194" i="8"/>
  <c r="S20" i="8"/>
  <c r="S453" i="8"/>
  <c r="S516" i="8"/>
  <c r="S319" i="8"/>
  <c r="S187" i="8"/>
  <c r="S432" i="8"/>
  <c r="S154" i="8"/>
  <c r="S290" i="8"/>
  <c r="S477" i="8"/>
  <c r="S68" i="8"/>
  <c r="S360" i="8"/>
  <c r="S23" i="8"/>
  <c r="S82" i="8"/>
  <c r="S408" i="8"/>
  <c r="S446" i="8"/>
  <c r="S84" i="8"/>
  <c r="S262" i="8"/>
  <c r="S136" i="8"/>
  <c r="S487" i="8"/>
  <c r="S101" i="8"/>
  <c r="S388" i="8"/>
  <c r="S384" i="8"/>
  <c r="S76" i="8"/>
  <c r="S120" i="8"/>
  <c r="S327" i="8"/>
  <c r="S217" i="8"/>
  <c r="S485" i="8"/>
  <c r="S367" i="8"/>
  <c r="S407" i="8"/>
  <c r="S106" i="8"/>
  <c r="S12" i="8"/>
  <c r="S55" i="8"/>
  <c r="S102" i="8"/>
  <c r="S230" i="8"/>
  <c r="S310" i="8"/>
  <c r="S107" i="8"/>
  <c r="S511" i="8"/>
  <c r="S294" i="8"/>
  <c r="S418" i="8"/>
  <c r="S417" i="8"/>
  <c r="S519" i="8"/>
  <c r="S78" i="8"/>
  <c r="S538" i="8"/>
  <c r="S524" i="8"/>
  <c r="S25" i="8"/>
  <c r="S501" i="8"/>
  <c r="S59" i="8"/>
  <c r="S399" i="8"/>
  <c r="S520" i="8"/>
  <c r="S383" i="8"/>
  <c r="S47" i="8"/>
  <c r="S171" i="8"/>
  <c r="S555" i="8"/>
  <c r="S176" i="8"/>
  <c r="S523" i="8"/>
  <c r="S493" i="8"/>
  <c r="S141" i="8"/>
  <c r="S366" i="8"/>
  <c r="S92" i="8"/>
  <c r="S183" i="8"/>
  <c r="S346" i="8"/>
  <c r="S259" i="8"/>
  <c r="S350" i="8"/>
  <c r="S28" i="8"/>
  <c r="S313" i="8"/>
  <c r="S344" i="8"/>
  <c r="S406" i="8"/>
  <c r="S63" i="8"/>
  <c r="S222" i="8"/>
  <c r="S15" i="8"/>
  <c r="S81" i="8"/>
  <c r="S445" i="8"/>
  <c r="S71" i="8"/>
  <c r="S39" i="8"/>
  <c r="S531" i="8"/>
  <c r="S405" i="8"/>
  <c r="S225" i="8"/>
  <c r="S397" i="8"/>
  <c r="S420" i="8"/>
  <c r="S207" i="8"/>
  <c r="S370" i="8"/>
  <c r="S247" i="8"/>
  <c r="S155" i="8"/>
  <c r="S174" i="8"/>
  <c r="S499" i="8"/>
  <c r="S157" i="8"/>
  <c r="S93" i="8"/>
  <c r="S396" i="8"/>
  <c r="S486" i="8"/>
  <c r="S91" i="8"/>
  <c r="S242" i="8"/>
  <c r="S241" i="8"/>
  <c r="S343" i="8"/>
  <c r="S214" i="8"/>
  <c r="S368" i="8"/>
  <c r="S119" i="8"/>
  <c r="S114" i="8"/>
  <c r="S137" i="8"/>
  <c r="S315" i="8"/>
  <c r="S283" i="8"/>
  <c r="S542" i="8"/>
  <c r="S269" i="8"/>
  <c r="S205" i="8"/>
  <c r="S536" i="8"/>
  <c r="S458" i="8"/>
  <c r="S261" i="8"/>
  <c r="S305" i="8"/>
  <c r="S199" i="8"/>
  <c r="S312" i="8"/>
  <c r="S112" i="8"/>
  <c r="S46" i="8"/>
  <c r="S192" i="8"/>
  <c r="S341" i="8"/>
  <c r="S164" i="8"/>
  <c r="S50" i="8"/>
  <c r="S62" i="8"/>
  <c r="S500" i="8"/>
  <c r="S363" i="8"/>
  <c r="S489" i="8"/>
  <c r="S64" i="8"/>
  <c r="S239" i="8"/>
  <c r="S356" i="8"/>
  <c r="S359" i="8"/>
  <c r="S284" i="8"/>
  <c r="S70" i="8"/>
  <c r="S497" i="8"/>
  <c r="S193" i="8"/>
  <c r="S271" i="8"/>
  <c r="S133" i="8"/>
  <c r="S376" i="8"/>
  <c r="S27" i="8"/>
  <c r="S48" i="8"/>
  <c r="S191" i="8"/>
  <c r="S413" i="8"/>
  <c r="S308" i="8"/>
  <c r="S387" i="8"/>
  <c r="S514" i="8"/>
  <c r="S534" i="8"/>
  <c r="S316" i="8"/>
  <c r="S381" i="8"/>
  <c r="S528" i="8"/>
  <c r="S539" i="8"/>
  <c r="S184" i="8"/>
  <c r="S240" i="8"/>
  <c r="S198" i="8"/>
  <c r="S159" i="8"/>
  <c r="S31" i="8"/>
  <c r="S362" i="8"/>
  <c r="S332" i="8"/>
  <c r="S258" i="8"/>
  <c r="S505" i="8"/>
  <c r="S436" i="8"/>
  <c r="S113" i="8"/>
  <c r="S389" i="8"/>
  <c r="S400" i="8"/>
  <c r="S422" i="8"/>
  <c r="S138" i="8"/>
  <c r="S58" i="8"/>
  <c r="S32" i="8"/>
  <c r="S181" i="8"/>
  <c r="S206" i="8"/>
  <c r="S151" i="8"/>
  <c r="S252" i="8"/>
  <c r="S182" i="8"/>
  <c r="S393" i="8"/>
  <c r="S57" i="8"/>
  <c r="S65" i="8"/>
  <c r="S37" i="8"/>
  <c r="S246" i="8"/>
  <c r="S224" i="8"/>
  <c r="S299" i="8"/>
  <c r="S7" i="8"/>
  <c r="S274" i="8"/>
  <c r="S448" i="8"/>
  <c r="S186" i="8"/>
  <c r="S251" i="8"/>
  <c r="S49" i="8"/>
  <c r="S237" i="8"/>
  <c r="S421" i="8"/>
  <c r="S459" i="8"/>
  <c r="S177" i="8"/>
  <c r="S533" i="8"/>
  <c r="S403" i="8"/>
  <c r="S13" i="8"/>
  <c r="S105" i="8"/>
  <c r="S190" i="8"/>
  <c r="S175" i="8"/>
  <c r="S439" i="8"/>
  <c r="S434" i="8"/>
  <c r="S364" i="8"/>
  <c r="S339" i="8"/>
  <c r="S428" i="8"/>
  <c r="S373" i="8"/>
  <c r="S414" i="8"/>
  <c r="S98" i="8"/>
  <c r="S97" i="8"/>
  <c r="S128" i="8"/>
  <c r="S324" i="8"/>
  <c r="S150" i="8"/>
  <c r="S395" i="8"/>
  <c r="S374" i="8"/>
  <c r="S170" i="8"/>
  <c r="S293" i="8"/>
  <c r="S264" i="8"/>
  <c r="S496" i="8"/>
  <c r="S11" i="8"/>
  <c r="S361" i="8"/>
  <c r="S412" i="8"/>
  <c r="S330" i="8"/>
  <c r="S22" i="8"/>
  <c r="S161" i="8"/>
  <c r="S100" i="8"/>
  <c r="S204" i="8"/>
  <c r="S465" i="8"/>
  <c r="S471" i="8"/>
  <c r="S276" i="8"/>
  <c r="S126" i="8"/>
  <c r="S196" i="8"/>
  <c r="S365" i="8"/>
  <c r="S244" i="8"/>
  <c r="S329" i="8"/>
  <c r="S416" i="8"/>
  <c r="S345" i="8"/>
  <c r="S296" i="8"/>
  <c r="S358" i="8"/>
  <c r="S153" i="8"/>
  <c r="S295" i="8"/>
  <c r="S463" i="8"/>
  <c r="S435" i="8"/>
  <c r="S266" i="8"/>
  <c r="S218" i="8"/>
  <c r="S298" i="8"/>
  <c r="S195" i="8"/>
  <c r="S392" i="8"/>
  <c r="S419" i="8"/>
  <c r="S188" i="8"/>
  <c r="S462" i="8"/>
  <c r="S147" i="8"/>
  <c r="S530" i="8"/>
  <c r="S180" i="8"/>
  <c r="S318" i="8"/>
  <c r="S229" i="8"/>
  <c r="S73" i="8"/>
  <c r="S14" i="8"/>
  <c r="S307" i="8"/>
  <c r="S210" i="8"/>
  <c r="S173" i="8"/>
  <c r="S292" i="8"/>
  <c r="S236" i="8"/>
  <c r="S303" i="8"/>
  <c r="S227" i="8"/>
  <c r="S342" i="8"/>
  <c r="S80" i="8"/>
  <c r="S411" i="8"/>
  <c r="S212" i="8"/>
  <c r="S546" i="8"/>
  <c r="S179" i="8"/>
  <c r="S235" i="8"/>
  <c r="S201" i="8"/>
  <c r="S238" i="8"/>
  <c r="S336" i="8"/>
  <c r="S123" i="8"/>
  <c r="S404" i="8"/>
  <c r="S8" i="8"/>
  <c r="S129" i="8"/>
  <c r="S152" i="8"/>
  <c r="S104" i="8"/>
  <c r="S61" i="8"/>
  <c r="S410" i="8"/>
  <c r="S287" i="8"/>
  <c r="S268" i="8"/>
  <c r="S431" i="8"/>
  <c r="S19" i="8"/>
  <c r="S267" i="8"/>
  <c r="S328" i="8"/>
  <c r="S515" i="8"/>
  <c r="S433" i="8"/>
  <c r="S277" i="8"/>
  <c r="S438" i="8"/>
  <c r="S172" i="8"/>
  <c r="S162" i="8"/>
  <c r="S219" i="8"/>
  <c r="S69" i="8"/>
  <c r="S270" i="8"/>
  <c r="S203" i="8"/>
  <c r="S40" i="8"/>
  <c r="S139" i="8"/>
  <c r="S478" i="8"/>
  <c r="S301" i="8"/>
  <c r="S108" i="8"/>
  <c r="S29" i="8"/>
  <c r="S338" i="8"/>
  <c r="S394" i="8"/>
  <c r="S275" i="8"/>
  <c r="S208" i="8"/>
  <c r="S228" i="8"/>
  <c r="S488" i="8"/>
  <c r="S288" i="8"/>
  <c r="S484" i="8"/>
  <c r="S185" i="8"/>
  <c r="S289" i="8"/>
  <c r="V3" i="8" l="1"/>
  <c r="U3" i="8"/>
  <c r="U194" i="8" s="1"/>
  <c r="AJ3" i="8"/>
  <c r="BD340" i="8"/>
  <c r="BD321" i="8"/>
  <c r="BD265" i="8"/>
  <c r="BD156" i="8"/>
  <c r="BD96" i="8"/>
  <c r="BD286" i="8"/>
  <c r="BD278" i="8"/>
  <c r="BD323" i="8"/>
  <c r="BD163" i="8"/>
  <c r="BD337" i="8"/>
  <c r="AZ117" i="8"/>
  <c r="BD83" i="8"/>
  <c r="AZ278" i="8"/>
  <c r="BD349" i="8"/>
  <c r="BD322" i="8"/>
  <c r="AZ441" i="8"/>
  <c r="AZ226" i="8"/>
  <c r="BD331" i="8"/>
  <c r="AZ54" i="8"/>
  <c r="BD16" i="8"/>
  <c r="AZ135" i="8"/>
  <c r="AZ426" i="8"/>
  <c r="BD377" i="8"/>
  <c r="BD326" i="8"/>
  <c r="BD440" i="8"/>
  <c r="BD60" i="8"/>
  <c r="BD42" i="8"/>
  <c r="AZ127" i="8"/>
  <c r="AZ337" i="8"/>
  <c r="AZ323" i="8"/>
  <c r="BD167" i="8"/>
  <c r="AZ265" i="8"/>
  <c r="AZ83" i="8"/>
  <c r="AZ18" i="8"/>
  <c r="AZ322" i="8"/>
  <c r="AZ349" i="8"/>
  <c r="AZ352" i="8"/>
  <c r="BD314" i="8"/>
  <c r="AZ321" i="8"/>
  <c r="BD202" i="8"/>
  <c r="S560" i="8"/>
  <c r="BD18" i="8"/>
  <c r="AZ42" i="8"/>
  <c r="BD127" i="8"/>
  <c r="BD441" i="8"/>
  <c r="BD226" i="8"/>
  <c r="AZ326" i="8"/>
  <c r="AZ314" i="8"/>
  <c r="BD54" i="8"/>
  <c r="AZ202" i="8"/>
  <c r="AZ340" i="8"/>
  <c r="AZ377" i="8"/>
  <c r="AZ131" i="8"/>
  <c r="AZ335" i="8"/>
  <c r="BD135" i="8"/>
  <c r="BD131" i="8"/>
  <c r="AZ443" i="8"/>
  <c r="AZ291" i="8"/>
  <c r="BD245" i="8"/>
  <c r="AZ245" i="8"/>
  <c r="BD443" i="8"/>
  <c r="AZ333" i="8"/>
  <c r="AZ263" i="8"/>
  <c r="BD263" i="8"/>
  <c r="BD335" i="8"/>
  <c r="AZ390" i="8"/>
  <c r="AZ306" i="8"/>
  <c r="Q13" i="7"/>
  <c r="V38" i="8" l="1"/>
  <c r="V19" i="8"/>
  <c r="V99" i="8"/>
  <c r="U129" i="8"/>
  <c r="V503" i="8"/>
  <c r="V220" i="8"/>
  <c r="V245" i="8"/>
  <c r="V166" i="8"/>
  <c r="V428" i="8"/>
  <c r="V5" i="8"/>
  <c r="V455" i="8"/>
  <c r="V85" i="8"/>
  <c r="V309" i="8"/>
  <c r="V188" i="8"/>
  <c r="U396" i="8"/>
  <c r="V254" i="8"/>
  <c r="V535" i="8"/>
  <c r="U28" i="8"/>
  <c r="U271" i="8"/>
  <c r="V181" i="8"/>
  <c r="V264" i="8"/>
  <c r="U292" i="8"/>
  <c r="V337" i="8"/>
  <c r="U355" i="8"/>
  <c r="Y355" i="8" s="1"/>
  <c r="U506" i="8"/>
  <c r="U294" i="8"/>
  <c r="U269" i="8"/>
  <c r="U57" i="8"/>
  <c r="U266" i="8"/>
  <c r="V275" i="8"/>
  <c r="U211" i="8"/>
  <c r="U385" i="8"/>
  <c r="Y385" i="8" s="1"/>
  <c r="U469" i="8"/>
  <c r="U59" i="8"/>
  <c r="U46" i="8"/>
  <c r="U186" i="8"/>
  <c r="Y186" i="8" s="1"/>
  <c r="U530" i="8"/>
  <c r="V515" i="8"/>
  <c r="V232" i="8"/>
  <c r="V402" i="8"/>
  <c r="V113" i="8"/>
  <c r="U120" i="8"/>
  <c r="V314" i="8"/>
  <c r="V146" i="8"/>
  <c r="V72" i="8"/>
  <c r="U549" i="8"/>
  <c r="V426" i="8"/>
  <c r="V83" i="8"/>
  <c r="V197" i="8"/>
  <c r="V30" i="8"/>
  <c r="V482" i="8"/>
  <c r="V494" i="8"/>
  <c r="V89" i="8"/>
  <c r="V160" i="8"/>
  <c r="U290" i="8"/>
  <c r="U417" i="8"/>
  <c r="Y417" i="8" s="1"/>
  <c r="U445" i="8"/>
  <c r="U536" i="8"/>
  <c r="U387" i="8"/>
  <c r="V7" i="8"/>
  <c r="U276" i="8"/>
  <c r="V546" i="8"/>
  <c r="V16" i="8"/>
  <c r="V559" i="8"/>
  <c r="U257" i="8"/>
  <c r="V529" i="8"/>
  <c r="U169" i="8"/>
  <c r="U176" i="8"/>
  <c r="Y176" i="8" s="1"/>
  <c r="U363" i="8"/>
  <c r="U533" i="8"/>
  <c r="U210" i="8"/>
  <c r="V326" i="8"/>
  <c r="V557" i="8"/>
  <c r="U124" i="8"/>
  <c r="U118" i="8"/>
  <c r="U350" i="8"/>
  <c r="U193" i="8"/>
  <c r="U339" i="8"/>
  <c r="U212" i="8"/>
  <c r="V226" i="8"/>
  <c r="V491" i="8"/>
  <c r="V20" i="8"/>
  <c r="V330" i="8"/>
  <c r="U64" i="8"/>
  <c r="V74" i="8"/>
  <c r="V507" i="8"/>
  <c r="V325" i="8"/>
  <c r="U55" i="8"/>
  <c r="U119" i="8"/>
  <c r="U88" i="8"/>
  <c r="V60" i="8"/>
  <c r="V67" i="8"/>
  <c r="V354" i="8"/>
  <c r="V551" i="8"/>
  <c r="V45" i="8"/>
  <c r="V427" i="8"/>
  <c r="V483" i="8"/>
  <c r="V550" i="8"/>
  <c r="U84" i="8"/>
  <c r="U399" i="8"/>
  <c r="U207" i="8"/>
  <c r="U192" i="8"/>
  <c r="U240" i="8"/>
  <c r="U13" i="8"/>
  <c r="Y13" i="8" s="1"/>
  <c r="V296" i="8"/>
  <c r="V61" i="8"/>
  <c r="V52" i="8"/>
  <c r="V513" i="8"/>
  <c r="U527" i="8"/>
  <c r="V53" i="8"/>
  <c r="U432" i="8"/>
  <c r="U15" i="8"/>
  <c r="Y15" i="8" s="1"/>
  <c r="U413" i="8"/>
  <c r="U324" i="8"/>
  <c r="U123" i="8"/>
  <c r="V297" i="8"/>
  <c r="U255" i="8"/>
  <c r="U510" i="8"/>
  <c r="U446" i="8"/>
  <c r="U420" i="8"/>
  <c r="Y420" i="8" s="1"/>
  <c r="U184" i="8"/>
  <c r="U361" i="8"/>
  <c r="U268" i="8"/>
  <c r="V248" i="8"/>
  <c r="V454" i="8"/>
  <c r="V520" i="8"/>
  <c r="V336" i="8"/>
  <c r="U493" i="8"/>
  <c r="Y493" i="8" s="1"/>
  <c r="U436" i="8"/>
  <c r="U478" i="8"/>
  <c r="U424" i="8"/>
  <c r="U134" i="8"/>
  <c r="U384" i="8"/>
  <c r="U157" i="8"/>
  <c r="U258" i="8"/>
  <c r="U465" i="8"/>
  <c r="Y465" i="8" s="1"/>
  <c r="U277" i="8"/>
  <c r="V56" i="8"/>
  <c r="U430" i="8"/>
  <c r="U464" i="8"/>
  <c r="U12" i="8"/>
  <c r="U368" i="8"/>
  <c r="U32" i="8"/>
  <c r="U345" i="8"/>
  <c r="Y345" i="8" s="1"/>
  <c r="V139" i="8"/>
  <c r="V162" i="8"/>
  <c r="V66" i="8"/>
  <c r="V114" i="8"/>
  <c r="V547" i="8"/>
  <c r="U548" i="8"/>
  <c r="U415" i="8"/>
  <c r="U87" i="8"/>
  <c r="Y87" i="8" s="1"/>
  <c r="U518" i="8"/>
  <c r="U372" i="8"/>
  <c r="U519" i="8"/>
  <c r="U343" i="8"/>
  <c r="U198" i="8"/>
  <c r="U105" i="8"/>
  <c r="U435" i="8"/>
  <c r="U102" i="8"/>
  <c r="Y102" i="8" s="1"/>
  <c r="U370" i="8"/>
  <c r="U239" i="8"/>
  <c r="U206" i="8"/>
  <c r="U80" i="8"/>
  <c r="U386" i="8"/>
  <c r="U148" i="8"/>
  <c r="U495" i="8"/>
  <c r="U249" i="8"/>
  <c r="Y249" i="8" s="1"/>
  <c r="U498" i="8"/>
  <c r="U423" i="8"/>
  <c r="U375" i="8"/>
  <c r="V194" i="8"/>
  <c r="V290" i="8"/>
  <c r="V84" i="8"/>
  <c r="V120" i="8"/>
  <c r="V55" i="8"/>
  <c r="V417" i="8"/>
  <c r="V399" i="8"/>
  <c r="V493" i="8"/>
  <c r="V28" i="8"/>
  <c r="V445" i="8"/>
  <c r="V207" i="8"/>
  <c r="V396" i="8"/>
  <c r="V119" i="8"/>
  <c r="V536" i="8"/>
  <c r="V192" i="8"/>
  <c r="V64" i="8"/>
  <c r="V271" i="8"/>
  <c r="V387" i="8"/>
  <c r="V240" i="8"/>
  <c r="V436" i="8"/>
  <c r="V182" i="8"/>
  <c r="U251" i="8"/>
  <c r="V13" i="8"/>
  <c r="V97" i="8"/>
  <c r="U412" i="8"/>
  <c r="V276" i="8"/>
  <c r="V463" i="8"/>
  <c r="U180" i="8"/>
  <c r="V292" i="8"/>
  <c r="V238" i="8"/>
  <c r="U431" i="8"/>
  <c r="V478" i="8"/>
  <c r="V291" i="8"/>
  <c r="V163" i="8"/>
  <c r="V466" i="8"/>
  <c r="V279" i="8"/>
  <c r="V355" i="8"/>
  <c r="U554" i="8"/>
  <c r="U553" i="8"/>
  <c r="V424" i="8"/>
  <c r="U540" i="8"/>
  <c r="Y540" i="8" s="1"/>
  <c r="U300" i="8"/>
  <c r="V527" i="8"/>
  <c r="U504" i="8"/>
  <c r="U401" i="8"/>
  <c r="Y401" i="8" s="1"/>
  <c r="U529" i="8"/>
  <c r="U490" i="8"/>
  <c r="U51" i="8"/>
  <c r="U200" i="8"/>
  <c r="U149" i="8"/>
  <c r="U68" i="8"/>
  <c r="U217" i="8"/>
  <c r="U78" i="8"/>
  <c r="Y78" i="8" s="1"/>
  <c r="U366" i="8"/>
  <c r="U39" i="8"/>
  <c r="U91" i="8"/>
  <c r="U261" i="8"/>
  <c r="U356" i="8"/>
  <c r="U534" i="8"/>
  <c r="U389" i="8"/>
  <c r="U224" i="8"/>
  <c r="Y224" i="8" s="1"/>
  <c r="U190" i="8"/>
  <c r="U170" i="8"/>
  <c r="U196" i="8"/>
  <c r="U392" i="8"/>
  <c r="U303" i="8"/>
  <c r="U152" i="8"/>
  <c r="V219" i="8"/>
  <c r="V18" i="8"/>
  <c r="V263" i="8"/>
  <c r="V178" i="8"/>
  <c r="U522" i="8"/>
  <c r="U347" i="8"/>
  <c r="U525" i="8"/>
  <c r="Y525" i="8" s="1"/>
  <c r="U351" i="8"/>
  <c r="U132" i="8"/>
  <c r="U221" i="8"/>
  <c r="Y221" i="8" s="1"/>
  <c r="U447" i="8"/>
  <c r="V509" i="8"/>
  <c r="U382" i="8"/>
  <c r="U36" i="8"/>
  <c r="U516" i="8"/>
  <c r="U487" i="8"/>
  <c r="U310" i="8"/>
  <c r="U47" i="8"/>
  <c r="Y47" i="8" s="1"/>
  <c r="U406" i="8"/>
  <c r="U155" i="8"/>
  <c r="U315" i="8"/>
  <c r="U50" i="8"/>
  <c r="U27" i="8"/>
  <c r="U31" i="8"/>
  <c r="U252" i="8"/>
  <c r="U421" i="8"/>
  <c r="Y421" i="8" s="1"/>
  <c r="U98" i="8"/>
  <c r="U161" i="8"/>
  <c r="U295" i="8"/>
  <c r="U73" i="8"/>
  <c r="U201" i="8"/>
  <c r="U328" i="8"/>
  <c r="V29" i="8"/>
  <c r="U338" i="8"/>
  <c r="Y338" i="8" s="1"/>
  <c r="V340" i="8"/>
  <c r="U552" i="8"/>
  <c r="U545" i="8"/>
  <c r="U442" i="8"/>
  <c r="U94" i="8"/>
  <c r="U115" i="8"/>
  <c r="U477" i="8"/>
  <c r="V555" i="8"/>
  <c r="U458" i="8"/>
  <c r="U138" i="8"/>
  <c r="U128" i="8"/>
  <c r="U318" i="8"/>
  <c r="V394" i="8"/>
  <c r="V109" i="8"/>
  <c r="V558" i="8"/>
  <c r="V125" i="8"/>
  <c r="V456" i="8"/>
  <c r="V75" i="8"/>
  <c r="V82" i="8"/>
  <c r="V346" i="8"/>
  <c r="V341" i="8"/>
  <c r="V246" i="8"/>
  <c r="V329" i="8"/>
  <c r="U474" i="8"/>
  <c r="U25" i="8"/>
  <c r="U486" i="8"/>
  <c r="U191" i="8"/>
  <c r="U274" i="8"/>
  <c r="U358" i="8"/>
  <c r="U336" i="8"/>
  <c r="U195" i="8"/>
  <c r="U330" i="8"/>
  <c r="U177" i="8"/>
  <c r="U113" i="8"/>
  <c r="U70" i="8"/>
  <c r="U114" i="8"/>
  <c r="U71" i="8"/>
  <c r="U520" i="8"/>
  <c r="U327" i="8"/>
  <c r="U20" i="8"/>
  <c r="U90" i="8"/>
  <c r="U402" i="8"/>
  <c r="U223" i="8"/>
  <c r="U66" i="8"/>
  <c r="U357" i="8"/>
  <c r="U454" i="8"/>
  <c r="U470" i="8"/>
  <c r="U491" i="8"/>
  <c r="U555" i="8"/>
  <c r="U515" i="8"/>
  <c r="U208" i="8"/>
  <c r="U509" i="8"/>
  <c r="U275" i="8"/>
  <c r="U40" i="8"/>
  <c r="U547" i="8"/>
  <c r="U19" i="8"/>
  <c r="U236" i="8"/>
  <c r="U329" i="8"/>
  <c r="U373" i="8"/>
  <c r="U246" i="8"/>
  <c r="U514" i="8"/>
  <c r="U341" i="8"/>
  <c r="U499" i="8"/>
  <c r="U346" i="8"/>
  <c r="U511" i="8"/>
  <c r="U82" i="8"/>
  <c r="U457" i="8"/>
  <c r="U75" i="8"/>
  <c r="U250" i="8"/>
  <c r="U456" i="8"/>
  <c r="U77" i="8"/>
  <c r="U125" i="8"/>
  <c r="U473" i="8"/>
  <c r="U558" i="8"/>
  <c r="U394" i="8"/>
  <c r="U484" i="8"/>
  <c r="U29" i="8"/>
  <c r="U541" i="8"/>
  <c r="U557" i="8"/>
  <c r="U108" i="8"/>
  <c r="U539" i="8"/>
  <c r="U513" i="8"/>
  <c r="U185" i="8"/>
  <c r="U172" i="8"/>
  <c r="U61" i="8"/>
  <c r="U238" i="8"/>
  <c r="U342" i="8"/>
  <c r="U14" i="8"/>
  <c r="U188" i="8"/>
  <c r="U463" i="8"/>
  <c r="U244" i="8"/>
  <c r="U100" i="8"/>
  <c r="U264" i="8"/>
  <c r="U97" i="8"/>
  <c r="U439" i="8"/>
  <c r="U459" i="8"/>
  <c r="U7" i="8"/>
  <c r="U182" i="8"/>
  <c r="U422" i="8"/>
  <c r="U233" i="8"/>
  <c r="U517" i="8"/>
  <c r="U317" i="8"/>
  <c r="U451" i="8"/>
  <c r="U508" i="8"/>
  <c r="U475" i="8"/>
  <c r="U398" i="8"/>
  <c r="U110" i="8"/>
  <c r="U260" i="8"/>
  <c r="U243" i="8"/>
  <c r="U9" i="8"/>
  <c r="U33" i="8"/>
  <c r="V488" i="8"/>
  <c r="V129" i="8"/>
  <c r="V307" i="8"/>
  <c r="V358" i="8"/>
  <c r="V374" i="8"/>
  <c r="V274" i="8"/>
  <c r="V332" i="8"/>
  <c r="V191" i="8"/>
  <c r="V312" i="8"/>
  <c r="V486" i="8"/>
  <c r="V222" i="8"/>
  <c r="V25" i="8"/>
  <c r="V262" i="8"/>
  <c r="V474" i="8"/>
  <c r="V379" i="8"/>
  <c r="V203" i="8"/>
  <c r="V10" i="8"/>
  <c r="V202" i="8"/>
  <c r="V42" i="8"/>
  <c r="V410" i="8"/>
  <c r="V318" i="8"/>
  <c r="V126" i="8"/>
  <c r="V128" i="8"/>
  <c r="V49" i="8"/>
  <c r="V138" i="8"/>
  <c r="V133" i="8"/>
  <c r="V458" i="8"/>
  <c r="V225" i="8"/>
  <c r="V407" i="8"/>
  <c r="V477" i="8"/>
  <c r="V472" i="8"/>
  <c r="V115" i="8"/>
  <c r="V481" i="8"/>
  <c r="V94" i="8"/>
  <c r="V476" i="8"/>
  <c r="V442" i="8"/>
  <c r="V371" i="8"/>
  <c r="V545" i="8"/>
  <c r="V24" i="8"/>
  <c r="V552" i="8"/>
  <c r="V116" i="8"/>
  <c r="V216" i="8"/>
  <c r="V443" i="8"/>
  <c r="V338" i="8"/>
  <c r="V69" i="8"/>
  <c r="V328" i="8"/>
  <c r="V104" i="8"/>
  <c r="V201" i="8"/>
  <c r="V227" i="8"/>
  <c r="V73" i="8"/>
  <c r="V419" i="8"/>
  <c r="V295" i="8"/>
  <c r="V365" i="8"/>
  <c r="V161" i="8"/>
  <c r="V293" i="8"/>
  <c r="V98" i="8"/>
  <c r="V175" i="8"/>
  <c r="V421" i="8"/>
  <c r="V299" i="8"/>
  <c r="V252" i="8"/>
  <c r="V400" i="8"/>
  <c r="V31" i="8"/>
  <c r="V316" i="8"/>
  <c r="V27" i="8"/>
  <c r="V359" i="8"/>
  <c r="V50" i="8"/>
  <c r="V305" i="8"/>
  <c r="V315" i="8"/>
  <c r="V242" i="8"/>
  <c r="V155" i="8"/>
  <c r="V531" i="8"/>
  <c r="V406" i="8"/>
  <c r="V92" i="8"/>
  <c r="V47" i="8"/>
  <c r="V538" i="8"/>
  <c r="V310" i="8"/>
  <c r="V485" i="8"/>
  <c r="V487" i="8"/>
  <c r="V360" i="8"/>
  <c r="V516" i="8"/>
  <c r="V144" i="8"/>
  <c r="V36" i="8"/>
  <c r="V145" i="8"/>
  <c r="V382" i="8"/>
  <c r="V209" i="8"/>
  <c r="V452" i="8"/>
  <c r="V447" i="8"/>
  <c r="V512" i="8"/>
  <c r="V221" i="8"/>
  <c r="V479" i="8"/>
  <c r="V132" i="8"/>
  <c r="V480" i="8"/>
  <c r="V351" i="8"/>
  <c r="V6" i="8"/>
  <c r="V525" i="8"/>
  <c r="V285" i="8"/>
  <c r="V347" i="8"/>
  <c r="V444" i="8"/>
  <c r="V522" i="8"/>
  <c r="V122" i="8"/>
  <c r="V429" i="8"/>
  <c r="V41" i="8"/>
  <c r="V390" i="8"/>
  <c r="V441" i="8"/>
  <c r="V127" i="8"/>
  <c r="V267" i="8"/>
  <c r="V152" i="8"/>
  <c r="V235" i="8"/>
  <c r="V303" i="8"/>
  <c r="V229" i="8"/>
  <c r="V392" i="8"/>
  <c r="V153" i="8"/>
  <c r="V196" i="8"/>
  <c r="V22" i="8"/>
  <c r="V170" i="8"/>
  <c r="V414" i="8"/>
  <c r="V190" i="8"/>
  <c r="V237" i="8"/>
  <c r="V224" i="8"/>
  <c r="V151" i="8"/>
  <c r="V389" i="8"/>
  <c r="V159" i="8"/>
  <c r="V534" i="8"/>
  <c r="V376" i="8"/>
  <c r="V356" i="8"/>
  <c r="V164" i="8"/>
  <c r="V261" i="8"/>
  <c r="V137" i="8"/>
  <c r="V91" i="8"/>
  <c r="V247" i="8"/>
  <c r="V39" i="8"/>
  <c r="V344" i="8"/>
  <c r="V366" i="8"/>
  <c r="V383" i="8"/>
  <c r="V78" i="8"/>
  <c r="V230" i="8"/>
  <c r="V217" i="8"/>
  <c r="V136" i="8"/>
  <c r="V68" i="8"/>
  <c r="V453" i="8"/>
  <c r="V149" i="8"/>
  <c r="V449" i="8"/>
  <c r="V200" i="8"/>
  <c r="V526" i="8"/>
  <c r="V51" i="8"/>
  <c r="V301" i="8"/>
  <c r="V80" i="8"/>
  <c r="V462" i="8"/>
  <c r="V204" i="8"/>
  <c r="V434" i="8"/>
  <c r="V206" i="8"/>
  <c r="V528" i="8"/>
  <c r="V239" i="8"/>
  <c r="V542" i="8"/>
  <c r="V370" i="8"/>
  <c r="V141" i="8"/>
  <c r="V102" i="8"/>
  <c r="V187" i="8"/>
  <c r="V289" i="8"/>
  <c r="V272" i="8"/>
  <c r="V334" i="8"/>
  <c r="V265" i="8"/>
  <c r="V179" i="8"/>
  <c r="V435" i="8"/>
  <c r="V496" i="8"/>
  <c r="V105" i="8"/>
  <c r="V393" i="8"/>
  <c r="V198" i="8"/>
  <c r="V500" i="8"/>
  <c r="V343" i="8"/>
  <c r="V313" i="8"/>
  <c r="V519" i="8"/>
  <c r="V388" i="8"/>
  <c r="V372" i="8"/>
  <c r="V234" i="8"/>
  <c r="V518" i="8"/>
  <c r="V521" i="8"/>
  <c r="V87" i="8"/>
  <c r="V26" i="8"/>
  <c r="V415" i="8"/>
  <c r="V369" i="8"/>
  <c r="V548" i="8"/>
  <c r="V253" i="8"/>
  <c r="V130" i="8"/>
  <c r="V165" i="8"/>
  <c r="V440" i="8"/>
  <c r="V228" i="8"/>
  <c r="V270" i="8"/>
  <c r="V438" i="8"/>
  <c r="V268" i="8"/>
  <c r="V404" i="8"/>
  <c r="V212" i="8"/>
  <c r="V173" i="8"/>
  <c r="V530" i="8"/>
  <c r="V218" i="8"/>
  <c r="V345" i="8"/>
  <c r="V471" i="8"/>
  <c r="V361" i="8"/>
  <c r="V150" i="8"/>
  <c r="V339" i="8"/>
  <c r="V403" i="8"/>
  <c r="V186" i="8"/>
  <c r="V65" i="8"/>
  <c r="V32" i="8"/>
  <c r="V505" i="8"/>
  <c r="V184" i="8"/>
  <c r="V308" i="8"/>
  <c r="V193" i="8"/>
  <c r="V489" i="8"/>
  <c r="V46" i="8"/>
  <c r="V205" i="8"/>
  <c r="V368" i="8"/>
  <c r="V93" i="8"/>
  <c r="V420" i="8"/>
  <c r="V81" i="8"/>
  <c r="V350" i="8"/>
  <c r="V523" i="8"/>
  <c r="V59" i="8"/>
  <c r="V418" i="8"/>
  <c r="V12" i="8"/>
  <c r="V76" i="8"/>
  <c r="V446" i="8"/>
  <c r="V154" i="8"/>
  <c r="V118" i="8"/>
  <c r="V468" i="8"/>
  <c r="V469" i="8"/>
  <c r="V103" i="8"/>
  <c r="V464" i="8"/>
  <c r="V409" i="8"/>
  <c r="V510" i="8"/>
  <c r="V79" i="8"/>
  <c r="V124" i="8"/>
  <c r="V425" i="8"/>
  <c r="V385" i="8"/>
  <c r="V215" i="8"/>
  <c r="V430" i="8"/>
  <c r="V460" i="8"/>
  <c r="V255" i="8"/>
  <c r="V537" i="8"/>
  <c r="V211" i="8"/>
  <c r="V380" i="8"/>
  <c r="V143" i="8"/>
  <c r="V140" i="8"/>
  <c r="V34" i="8"/>
  <c r="V304" i="8"/>
  <c r="V286" i="8"/>
  <c r="V131" i="8"/>
  <c r="V288" i="8"/>
  <c r="V277" i="8"/>
  <c r="V287" i="8"/>
  <c r="V123" i="8"/>
  <c r="V411" i="8"/>
  <c r="V210" i="8"/>
  <c r="V147" i="8"/>
  <c r="V266" i="8"/>
  <c r="V416" i="8"/>
  <c r="V465" i="8"/>
  <c r="V11" i="8"/>
  <c r="V324" i="8"/>
  <c r="V364" i="8"/>
  <c r="V533" i="8"/>
  <c r="V448" i="8"/>
  <c r="V57" i="8"/>
  <c r="V58" i="8"/>
  <c r="V258" i="8"/>
  <c r="V413" i="8"/>
  <c r="V497" i="8"/>
  <c r="V363" i="8"/>
  <c r="V112" i="8"/>
  <c r="V269" i="8"/>
  <c r="V214" i="8"/>
  <c r="V157" i="8"/>
  <c r="V397" i="8"/>
  <c r="V15" i="8"/>
  <c r="V259" i="8"/>
  <c r="V176" i="8"/>
  <c r="V501" i="8"/>
  <c r="V294" i="8"/>
  <c r="V106" i="8"/>
  <c r="V384" i="8"/>
  <c r="V408" i="8"/>
  <c r="V432" i="8"/>
  <c r="V391" i="8"/>
  <c r="V169" i="8"/>
  <c r="V543" i="8"/>
  <c r="V506" i="8"/>
  <c r="V467" i="8"/>
  <c r="V134" i="8"/>
  <c r="V490" i="8"/>
  <c r="V532" i="8"/>
  <c r="V378" i="8"/>
  <c r="V88" i="8"/>
  <c r="V504" i="8"/>
  <c r="V502" i="8"/>
  <c r="V492" i="8"/>
  <c r="V257" i="8"/>
  <c r="V540" i="8"/>
  <c r="V461" i="8"/>
  <c r="V437" i="8"/>
  <c r="V554" i="8"/>
  <c r="V320" i="8"/>
  <c r="V21" i="8"/>
  <c r="V35" i="8"/>
  <c r="V282" i="8"/>
  <c r="V281" i="8"/>
  <c r="V54" i="8"/>
  <c r="V322" i="8"/>
  <c r="V450" i="8"/>
  <c r="V233" i="8"/>
  <c r="V451" i="8"/>
  <c r="V110" i="8"/>
  <c r="V33" i="8"/>
  <c r="V249" i="8"/>
  <c r="U319" i="8"/>
  <c r="U367" i="8"/>
  <c r="U171" i="8"/>
  <c r="U405" i="8"/>
  <c r="U283" i="8"/>
  <c r="U284" i="8"/>
  <c r="U362" i="8"/>
  <c r="V439" i="8"/>
  <c r="V244" i="8"/>
  <c r="U8" i="8"/>
  <c r="V321" i="8"/>
  <c r="U320" i="8"/>
  <c r="V553" i="8"/>
  <c r="U17" i="8"/>
  <c r="U502" i="8"/>
  <c r="U556" i="8"/>
  <c r="V401" i="8"/>
  <c r="U532" i="8"/>
  <c r="U189" i="8"/>
  <c r="U467" i="8"/>
  <c r="U543" i="8"/>
  <c r="U391" i="8"/>
  <c r="U408" i="8"/>
  <c r="U106" i="8"/>
  <c r="U501" i="8"/>
  <c r="U397" i="8"/>
  <c r="U214" i="8"/>
  <c r="U112" i="8"/>
  <c r="U497" i="8"/>
  <c r="V539" i="8"/>
  <c r="U58" i="8"/>
  <c r="U448" i="8"/>
  <c r="U364" i="8"/>
  <c r="U11" i="8"/>
  <c r="U416" i="8"/>
  <c r="U147" i="8"/>
  <c r="U411" i="8"/>
  <c r="U287" i="8"/>
  <c r="V40" i="8"/>
  <c r="V117" i="8"/>
  <c r="V306" i="8"/>
  <c r="V142" i="8"/>
  <c r="U380" i="8"/>
  <c r="U537" i="8"/>
  <c r="V541" i="8"/>
  <c r="U460" i="8"/>
  <c r="U215" i="8"/>
  <c r="U425" i="8"/>
  <c r="U79" i="8"/>
  <c r="U409" i="8"/>
  <c r="U103" i="8"/>
  <c r="U468" i="8"/>
  <c r="U154" i="8"/>
  <c r="U76" i="8"/>
  <c r="U418" i="8"/>
  <c r="U523" i="8"/>
  <c r="U81" i="8"/>
  <c r="U93" i="8"/>
  <c r="U205" i="8"/>
  <c r="U489" i="8"/>
  <c r="U308" i="8"/>
  <c r="U505" i="8"/>
  <c r="U65" i="8"/>
  <c r="U403" i="8"/>
  <c r="U150" i="8"/>
  <c r="U471" i="8"/>
  <c r="U218" i="8"/>
  <c r="U173" i="8"/>
  <c r="U404" i="8"/>
  <c r="Y404" i="8" s="1"/>
  <c r="U438" i="8"/>
  <c r="V208" i="8"/>
  <c r="U228" i="8"/>
  <c r="V273" i="8"/>
  <c r="U253" i="8"/>
  <c r="U369" i="8"/>
  <c r="U26" i="8"/>
  <c r="U521" i="8"/>
  <c r="U234" i="8"/>
  <c r="U388" i="8"/>
  <c r="U313" i="8"/>
  <c r="U500" i="8"/>
  <c r="U393" i="8"/>
  <c r="U496" i="8"/>
  <c r="U179" i="8"/>
  <c r="V323" i="8"/>
  <c r="V280" i="8"/>
  <c r="V470" i="8"/>
  <c r="V357" i="8"/>
  <c r="V223" i="8"/>
  <c r="V90" i="8"/>
  <c r="V327" i="8"/>
  <c r="V71" i="8"/>
  <c r="V70" i="8"/>
  <c r="V177" i="8"/>
  <c r="V195" i="8"/>
  <c r="U289" i="8"/>
  <c r="U187" i="8"/>
  <c r="U141" i="8"/>
  <c r="U542" i="8"/>
  <c r="U528" i="8"/>
  <c r="U434" i="8"/>
  <c r="U462" i="8"/>
  <c r="V433" i="8"/>
  <c r="U204" i="8"/>
  <c r="V349" i="8"/>
  <c r="V335" i="8"/>
  <c r="V86" i="8"/>
  <c r="V111" i="8"/>
  <c r="V121" i="8"/>
  <c r="V517" i="8"/>
  <c r="V317" i="8"/>
  <c r="V508" i="8"/>
  <c r="V475" i="8"/>
  <c r="V398" i="8"/>
  <c r="V260" i="8"/>
  <c r="V243" i="8"/>
  <c r="V9" i="8"/>
  <c r="V386" i="8"/>
  <c r="V148" i="8"/>
  <c r="V495" i="8"/>
  <c r="V498" i="8"/>
  <c r="V423" i="8"/>
  <c r="V375" i="8"/>
  <c r="U23" i="8"/>
  <c r="U101" i="8"/>
  <c r="U107" i="8"/>
  <c r="U524" i="8"/>
  <c r="U183" i="8"/>
  <c r="U63" i="8"/>
  <c r="U174" i="8"/>
  <c r="U241" i="8"/>
  <c r="U199" i="8"/>
  <c r="U62" i="8"/>
  <c r="U48" i="8"/>
  <c r="U381" i="8"/>
  <c r="V422" i="8"/>
  <c r="U37" i="8"/>
  <c r="V251" i="8"/>
  <c r="U395" i="8"/>
  <c r="V412" i="8"/>
  <c r="U298" i="8"/>
  <c r="V180" i="8"/>
  <c r="V342" i="8"/>
  <c r="V431" i="8"/>
  <c r="V185" i="8"/>
  <c r="V333" i="8"/>
  <c r="V348" i="8"/>
  <c r="V302" i="8"/>
  <c r="U544" i="8"/>
  <c r="U461" i="8"/>
  <c r="V300" i="8"/>
  <c r="U259" i="8"/>
  <c r="V96" i="8"/>
  <c r="V167" i="8"/>
  <c r="V135" i="8"/>
  <c r="V311" i="8"/>
  <c r="V168" i="8"/>
  <c r="V158" i="8"/>
  <c r="U30" i="8"/>
  <c r="U551" i="8"/>
  <c r="U5" i="8"/>
  <c r="U74" i="8"/>
  <c r="U482" i="8"/>
  <c r="U45" i="8"/>
  <c r="U166" i="8"/>
  <c r="U507" i="8"/>
  <c r="U494" i="8"/>
  <c r="U427" i="8"/>
  <c r="U309" i="8"/>
  <c r="Y309" i="8" s="1"/>
  <c r="U72" i="8"/>
  <c r="U89" i="8"/>
  <c r="U483" i="8"/>
  <c r="U503" i="8"/>
  <c r="U535" i="8"/>
  <c r="U160" i="8"/>
  <c r="U550" i="8"/>
  <c r="U455" i="8"/>
  <c r="U325" i="8"/>
  <c r="V319" i="8"/>
  <c r="V23" i="8"/>
  <c r="V101" i="8"/>
  <c r="V367" i="8"/>
  <c r="V107" i="8"/>
  <c r="V524" i="8"/>
  <c r="V171" i="8"/>
  <c r="V183" i="8"/>
  <c r="V63" i="8"/>
  <c r="V405" i="8"/>
  <c r="V174" i="8"/>
  <c r="V241" i="8"/>
  <c r="V283" i="8"/>
  <c r="V199" i="8"/>
  <c r="V62" i="8"/>
  <c r="V284" i="8"/>
  <c r="V48" i="8"/>
  <c r="V381" i="8"/>
  <c r="V362" i="8"/>
  <c r="U181" i="8"/>
  <c r="V37" i="8"/>
  <c r="V459" i="8"/>
  <c r="U428" i="8"/>
  <c r="V395" i="8"/>
  <c r="V100" i="8"/>
  <c r="U296" i="8"/>
  <c r="V298" i="8"/>
  <c r="V14" i="8"/>
  <c r="U546" i="8"/>
  <c r="V8" i="8"/>
  <c r="V172" i="8"/>
  <c r="V278" i="8"/>
  <c r="V156" i="8"/>
  <c r="V256" i="8"/>
  <c r="V231" i="8"/>
  <c r="V44" i="8"/>
  <c r="U559" i="8"/>
  <c r="V544" i="8"/>
  <c r="U437" i="8"/>
  <c r="V549" i="8"/>
  <c r="V17" i="8"/>
  <c r="U492" i="8"/>
  <c r="U220" i="8"/>
  <c r="V556" i="8"/>
  <c r="U378" i="8"/>
  <c r="U53" i="8"/>
  <c r="V189" i="8"/>
  <c r="U526" i="8"/>
  <c r="U449" i="8"/>
  <c r="U453" i="8"/>
  <c r="U136" i="8"/>
  <c r="U230" i="8"/>
  <c r="U383" i="8"/>
  <c r="U344" i="8"/>
  <c r="U247" i="8"/>
  <c r="U137" i="8"/>
  <c r="U164" i="8"/>
  <c r="U376" i="8"/>
  <c r="U159" i="8"/>
  <c r="U151" i="8"/>
  <c r="U237" i="8"/>
  <c r="U414" i="8"/>
  <c r="U22" i="8"/>
  <c r="U153" i="8"/>
  <c r="U229" i="8"/>
  <c r="U235" i="8"/>
  <c r="U267" i="8"/>
  <c r="V108" i="8"/>
  <c r="V352" i="8"/>
  <c r="V213" i="8"/>
  <c r="V95" i="8"/>
  <c r="U444" i="8"/>
  <c r="U285" i="8"/>
  <c r="U6" i="8"/>
  <c r="U480" i="8"/>
  <c r="U479" i="8"/>
  <c r="U512" i="8"/>
  <c r="U452" i="8"/>
  <c r="U209" i="8"/>
  <c r="U145" i="8"/>
  <c r="U144" i="8"/>
  <c r="U360" i="8"/>
  <c r="U485" i="8"/>
  <c r="U538" i="8"/>
  <c r="U92" i="8"/>
  <c r="U531" i="8"/>
  <c r="U242" i="8"/>
  <c r="U305" i="8"/>
  <c r="U359" i="8"/>
  <c r="U316" i="8"/>
  <c r="U400" i="8"/>
  <c r="U299" i="8"/>
  <c r="U175" i="8"/>
  <c r="U293" i="8"/>
  <c r="U365" i="8"/>
  <c r="U419" i="8"/>
  <c r="U227" i="8"/>
  <c r="U104" i="8"/>
  <c r="U69" i="8"/>
  <c r="V484" i="8"/>
  <c r="V377" i="8"/>
  <c r="V43" i="8"/>
  <c r="U24" i="8"/>
  <c r="U371" i="8"/>
  <c r="U476" i="8"/>
  <c r="U481" i="8"/>
  <c r="U472" i="8"/>
  <c r="U407" i="8"/>
  <c r="U225" i="8"/>
  <c r="U133" i="8"/>
  <c r="U49" i="8"/>
  <c r="U126" i="8"/>
  <c r="U410" i="8"/>
  <c r="V331" i="8"/>
  <c r="V353" i="8"/>
  <c r="V473" i="8"/>
  <c r="V77" i="8"/>
  <c r="V250" i="8"/>
  <c r="V457" i="8"/>
  <c r="V511" i="8"/>
  <c r="V499" i="8"/>
  <c r="V514" i="8"/>
  <c r="V373" i="8"/>
  <c r="V236" i="8"/>
  <c r="U379" i="8"/>
  <c r="U262" i="8"/>
  <c r="U222" i="8"/>
  <c r="U312" i="8"/>
  <c r="U332" i="8"/>
  <c r="U374" i="8"/>
  <c r="U307" i="8"/>
  <c r="U488" i="8"/>
  <c r="Y557" i="8"/>
  <c r="Y208" i="8"/>
  <c r="Y200" i="8"/>
  <c r="Y536" i="8"/>
  <c r="Y271" i="8"/>
  <c r="Y343" i="8"/>
  <c r="Y80" i="8"/>
  <c r="Y134" i="8"/>
  <c r="Y119" i="8"/>
  <c r="Y120" i="8"/>
  <c r="Y64" i="8"/>
  <c r="Y276" i="8"/>
  <c r="Y292" i="8"/>
  <c r="Y457" i="8"/>
  <c r="Y517" i="8"/>
  <c r="Y162" i="8"/>
  <c r="Y412" i="8"/>
  <c r="Y533" i="8"/>
  <c r="Y57" i="8"/>
  <c r="Y363" i="8"/>
  <c r="Y269" i="8"/>
  <c r="Y506" i="8"/>
  <c r="Y261" i="8"/>
  <c r="Y527" i="8"/>
  <c r="Y424" i="8"/>
  <c r="Y442" i="8"/>
  <c r="Y255" i="8"/>
  <c r="Y464" i="8"/>
  <c r="Y350" i="8"/>
  <c r="Y184" i="8"/>
  <c r="Y339" i="8"/>
  <c r="Y399" i="8"/>
  <c r="Y194" i="8"/>
  <c r="Y55" i="8"/>
  <c r="AV579" i="8"/>
  <c r="Y66" i="8" l="1"/>
  <c r="Y547" i="8"/>
  <c r="Y50" i="8"/>
  <c r="Y105" i="8"/>
  <c r="Y125" i="8"/>
  <c r="Y68" i="8"/>
  <c r="Y19" i="8"/>
  <c r="Y73" i="8"/>
  <c r="Y509" i="8"/>
  <c r="Y558" i="8"/>
  <c r="Y392" i="8"/>
  <c r="Y172" i="8"/>
  <c r="Y39" i="8"/>
  <c r="Y233" i="8"/>
  <c r="Y515" i="8"/>
  <c r="Y397" i="8"/>
  <c r="Y124" i="8"/>
  <c r="Y552" i="8"/>
  <c r="Y368" i="8"/>
  <c r="Y148" i="8"/>
  <c r="Y100" i="8"/>
  <c r="Y313" i="8"/>
  <c r="Y299" i="8"/>
  <c r="Y367" i="8"/>
  <c r="Y59" i="8"/>
  <c r="Y548" i="8"/>
  <c r="Y88" i="8"/>
  <c r="Y324" i="8"/>
  <c r="Y431" i="8"/>
  <c r="Y138" i="8"/>
  <c r="Y182" i="8"/>
  <c r="Y192" i="8"/>
  <c r="Y398" i="8"/>
  <c r="Y157" i="8"/>
  <c r="Y294" i="8"/>
  <c r="Y9" i="8"/>
  <c r="Y372" i="8"/>
  <c r="Y28" i="8"/>
  <c r="Y341" i="8"/>
  <c r="Y238" i="8"/>
  <c r="Y351" i="8"/>
  <c r="Y155" i="8"/>
  <c r="Y161" i="8"/>
  <c r="Y170" i="8"/>
  <c r="Y553" i="8"/>
  <c r="Y317" i="8"/>
  <c r="Y173" i="8"/>
  <c r="Y93" i="8"/>
  <c r="Y510" i="8"/>
  <c r="Y541" i="8"/>
  <c r="Y239" i="8"/>
  <c r="Y549" i="8"/>
  <c r="AO549" i="8" s="1"/>
  <c r="Y82" i="8"/>
  <c r="Y478" i="8"/>
  <c r="Y361" i="8"/>
  <c r="Y181" i="8"/>
  <c r="Y423" i="8"/>
  <c r="Y520" i="8"/>
  <c r="Y534" i="8"/>
  <c r="Y287" i="8"/>
  <c r="Y513" i="8"/>
  <c r="Y329" i="8"/>
  <c r="Y402" i="8"/>
  <c r="Y491" i="8"/>
  <c r="Y474" i="8"/>
  <c r="Y113" i="8"/>
  <c r="Y346" i="8"/>
  <c r="Y141" i="8"/>
  <c r="Y463" i="8"/>
  <c r="Y246" i="8"/>
  <c r="Y328" i="8"/>
  <c r="Y114" i="8"/>
  <c r="Y20" i="8"/>
  <c r="Y336" i="8"/>
  <c r="Y115" i="8"/>
  <c r="Y330" i="8"/>
  <c r="Y484" i="8"/>
  <c r="Y459" i="8"/>
  <c r="Y538" i="8"/>
  <c r="Y347" i="8"/>
  <c r="Y260" i="8"/>
  <c r="Y31" i="8"/>
  <c r="Y36" i="8"/>
  <c r="Y97" i="8"/>
  <c r="Y454" i="8"/>
  <c r="Y486" i="8"/>
  <c r="Y318" i="8"/>
  <c r="Y40" i="8"/>
  <c r="Y75" i="8"/>
  <c r="Y490" i="8"/>
  <c r="Y284" i="8"/>
  <c r="Y487" i="8"/>
  <c r="Y152" i="8"/>
  <c r="Y456" i="8"/>
  <c r="Y508" i="8"/>
  <c r="Y14" i="8"/>
  <c r="Y108" i="8"/>
  <c r="Y492" i="8"/>
  <c r="Y312" i="8"/>
  <c r="Y72" i="8"/>
  <c r="Y316" i="8"/>
  <c r="Y183" i="8"/>
  <c r="Y228" i="8"/>
  <c r="Y74" i="8"/>
  <c r="Y289" i="8"/>
  <c r="Y180" i="8"/>
  <c r="Y295" i="8"/>
  <c r="Y432" i="8"/>
  <c r="Y477" i="8"/>
  <c r="Y223" i="8"/>
  <c r="Y526" i="8"/>
  <c r="Y462" i="8"/>
  <c r="Y532" i="8"/>
  <c r="Y123" i="8"/>
  <c r="Y407" i="8"/>
  <c r="Y325" i="8"/>
  <c r="Y195" i="8"/>
  <c r="Y449" i="8"/>
  <c r="Y369" i="8"/>
  <c r="Y546" i="8"/>
  <c r="Y77" i="8"/>
  <c r="Y171" i="8"/>
  <c r="Y6" i="8"/>
  <c r="Y550" i="8"/>
  <c r="Y199" i="8"/>
  <c r="Y23" i="8"/>
  <c r="Y26" i="8"/>
  <c r="Y320" i="8"/>
  <c r="Y551" i="8"/>
  <c r="Y471" i="8"/>
  <c r="Y76" i="8"/>
  <c r="Y425" i="8"/>
  <c r="Y17" i="8"/>
  <c r="Y393" i="8"/>
  <c r="Y11" i="8"/>
  <c r="Y126" i="8"/>
  <c r="Y405" i="8"/>
  <c r="Y468" i="8"/>
  <c r="Y391" i="8"/>
  <c r="Y145" i="8"/>
  <c r="Y419" i="8"/>
  <c r="Y332" i="8"/>
  <c r="Y379" i="8"/>
  <c r="Y410" i="8"/>
  <c r="Y225" i="8"/>
  <c r="Y476" i="8"/>
  <c r="Y227" i="8"/>
  <c r="Y175" i="8"/>
  <c r="Y359" i="8"/>
  <c r="Y92" i="8"/>
  <c r="Y144" i="8"/>
  <c r="Y512" i="8"/>
  <c r="Y285" i="8"/>
  <c r="Y229" i="8"/>
  <c r="Y237" i="8"/>
  <c r="Y164" i="8"/>
  <c r="Y383" i="8"/>
  <c r="Y378" i="8"/>
  <c r="Y559" i="8"/>
  <c r="Y160" i="8"/>
  <c r="Y89" i="8"/>
  <c r="Y494" i="8"/>
  <c r="Y482" i="8"/>
  <c r="Y30" i="8"/>
  <c r="Y395" i="8"/>
  <c r="Y381" i="8"/>
  <c r="Y241" i="8"/>
  <c r="Y524" i="8"/>
  <c r="Y542" i="8"/>
  <c r="Y496" i="8"/>
  <c r="Y388" i="8"/>
  <c r="Y218" i="8"/>
  <c r="Y65" i="8"/>
  <c r="Y205" i="8"/>
  <c r="Y418" i="8"/>
  <c r="Y103" i="8"/>
  <c r="Y215" i="8"/>
  <c r="Y380" i="8"/>
  <c r="Y416" i="8"/>
  <c r="Y58" i="8"/>
  <c r="Y214" i="8"/>
  <c r="Y408" i="8"/>
  <c r="Y189" i="8"/>
  <c r="Y502" i="8"/>
  <c r="Y362" i="8"/>
  <c r="Y33" i="8"/>
  <c r="Y110" i="8"/>
  <c r="Y451" i="8"/>
  <c r="Y422" i="8"/>
  <c r="Y439" i="8"/>
  <c r="Y244" i="8"/>
  <c r="Y342" i="8"/>
  <c r="Y185" i="8"/>
  <c r="Y394" i="8"/>
  <c r="Y499" i="8"/>
  <c r="Y373" i="8"/>
  <c r="Y470" i="8"/>
  <c r="Y327" i="8"/>
  <c r="Y70" i="8"/>
  <c r="Y191" i="8"/>
  <c r="Y128" i="8"/>
  <c r="Y545" i="8"/>
  <c r="Y252" i="8"/>
  <c r="Y315" i="8"/>
  <c r="Y310" i="8"/>
  <c r="Y382" i="8"/>
  <c r="Y132" i="8"/>
  <c r="Y522" i="8"/>
  <c r="Y196" i="8"/>
  <c r="Y389" i="8"/>
  <c r="Y91" i="8"/>
  <c r="Y217" i="8"/>
  <c r="Y51" i="8"/>
  <c r="Y504" i="8"/>
  <c r="Y375" i="8"/>
  <c r="Y495" i="8"/>
  <c r="Y206" i="8"/>
  <c r="Y435" i="8"/>
  <c r="Y519" i="8"/>
  <c r="Y415" i="8"/>
  <c r="Y32" i="8"/>
  <c r="Y430" i="8"/>
  <c r="Y258" i="8"/>
  <c r="Y268" i="8"/>
  <c r="Y446" i="8"/>
  <c r="Y240" i="8"/>
  <c r="Y84" i="8"/>
  <c r="Y212" i="8"/>
  <c r="Y118" i="8"/>
  <c r="Y210" i="8"/>
  <c r="Y169" i="8"/>
  <c r="Y387" i="8"/>
  <c r="Y290" i="8"/>
  <c r="Y46" i="8"/>
  <c r="Y211" i="8"/>
  <c r="Y396" i="8"/>
  <c r="Y374" i="8"/>
  <c r="Y262" i="8"/>
  <c r="Y133" i="8"/>
  <c r="Y481" i="8"/>
  <c r="Y293" i="8"/>
  <c r="Y235" i="8"/>
  <c r="Y414" i="8"/>
  <c r="Y376" i="8"/>
  <c r="Y344" i="8"/>
  <c r="Y453" i="8"/>
  <c r="Y53" i="8"/>
  <c r="Y371" i="8"/>
  <c r="Y444" i="8"/>
  <c r="Y48" i="8"/>
  <c r="Y253" i="8"/>
  <c r="Y438" i="8"/>
  <c r="Y505" i="8"/>
  <c r="Y409" i="8"/>
  <c r="Y8" i="8"/>
  <c r="Y360" i="8"/>
  <c r="Y153" i="8"/>
  <c r="Y137" i="8"/>
  <c r="Y230" i="8"/>
  <c r="Y507" i="8"/>
  <c r="Y461" i="8"/>
  <c r="Y45" i="8"/>
  <c r="Y483" i="8"/>
  <c r="Y452" i="8"/>
  <c r="Y488" i="8"/>
  <c r="Y403" i="8"/>
  <c r="Y460" i="8"/>
  <c r="Y556" i="8"/>
  <c r="Y234" i="8"/>
  <c r="Y107" i="8"/>
  <c r="Y535" i="8"/>
  <c r="Y479" i="8"/>
  <c r="Y174" i="8"/>
  <c r="Y151" i="8"/>
  <c r="Y305" i="8"/>
  <c r="Y307" i="8"/>
  <c r="Y222" i="8"/>
  <c r="Y49" i="8"/>
  <c r="Y472" i="8"/>
  <c r="Y24" i="8"/>
  <c r="Y69" i="8"/>
  <c r="Y365" i="8"/>
  <c r="Y400" i="8"/>
  <c r="Y242" i="8"/>
  <c r="Y485" i="8"/>
  <c r="Y209" i="8"/>
  <c r="Y480" i="8"/>
  <c r="Y267" i="8"/>
  <c r="Y22" i="8"/>
  <c r="Y159" i="8"/>
  <c r="Y247" i="8"/>
  <c r="Y136" i="8"/>
  <c r="Y220" i="8"/>
  <c r="Y437" i="8"/>
  <c r="Y428" i="8"/>
  <c r="Y455" i="8"/>
  <c r="Y503" i="8"/>
  <c r="Y166" i="8"/>
  <c r="Y5" i="8"/>
  <c r="Y544" i="8"/>
  <c r="Y298" i="8"/>
  <c r="Y37" i="8"/>
  <c r="Y62" i="8"/>
  <c r="Y63" i="8"/>
  <c r="Y101" i="8"/>
  <c r="Y434" i="8"/>
  <c r="Y187" i="8"/>
  <c r="Y500" i="8"/>
  <c r="Y521" i="8"/>
  <c r="Y150" i="8"/>
  <c r="Y308" i="8"/>
  <c r="Y81" i="8"/>
  <c r="Y154" i="8"/>
  <c r="Y79" i="8"/>
  <c r="Y411" i="8"/>
  <c r="Y364" i="8"/>
  <c r="Y497" i="8"/>
  <c r="Y501" i="8"/>
  <c r="Y543" i="8"/>
  <c r="Y283" i="8"/>
  <c r="Y319" i="8"/>
  <c r="AI446" i="8"/>
  <c r="AE446" i="8" s="1"/>
  <c r="Y243" i="8"/>
  <c r="Y475" i="8"/>
  <c r="Y7" i="8"/>
  <c r="Y264" i="8"/>
  <c r="Y188" i="8"/>
  <c r="Y61" i="8"/>
  <c r="Y539" i="8"/>
  <c r="Y29" i="8"/>
  <c r="Y473" i="8"/>
  <c r="Y250" i="8"/>
  <c r="Y511" i="8"/>
  <c r="Y514" i="8"/>
  <c r="Y236" i="8"/>
  <c r="Y275" i="8"/>
  <c r="Y555" i="8"/>
  <c r="Y357" i="8"/>
  <c r="Y90" i="8"/>
  <c r="Y71" i="8"/>
  <c r="Y177" i="8"/>
  <c r="Y358" i="8"/>
  <c r="Y25" i="8"/>
  <c r="Y458" i="8"/>
  <c r="Y94" i="8"/>
  <c r="Y201" i="8"/>
  <c r="Y98" i="8"/>
  <c r="Y27" i="8"/>
  <c r="Y406" i="8"/>
  <c r="Y516" i="8"/>
  <c r="Y447" i="8"/>
  <c r="Y303" i="8"/>
  <c r="Y190" i="8"/>
  <c r="Y356" i="8"/>
  <c r="Y366" i="8"/>
  <c r="Y149" i="8"/>
  <c r="Y529" i="8"/>
  <c r="Y300" i="8"/>
  <c r="Y554" i="8"/>
  <c r="Y251" i="8"/>
  <c r="Y498" i="8"/>
  <c r="Y386" i="8"/>
  <c r="Y370" i="8"/>
  <c r="Y198" i="8"/>
  <c r="Y518" i="8"/>
  <c r="Y12" i="8"/>
  <c r="Y277" i="8"/>
  <c r="Y384" i="8"/>
  <c r="Y436" i="8"/>
  <c r="Y413" i="8"/>
  <c r="Y207" i="8"/>
  <c r="Y193" i="8"/>
  <c r="Y257" i="8"/>
  <c r="Y445" i="8"/>
  <c r="Y530" i="8"/>
  <c r="Y469" i="8"/>
  <c r="Y266" i="8"/>
  <c r="Y104" i="8"/>
  <c r="Y531" i="8"/>
  <c r="Y296" i="8"/>
  <c r="Y427" i="8"/>
  <c r="Y259" i="8"/>
  <c r="Y204" i="8"/>
  <c r="Y528" i="8"/>
  <c r="Y179" i="8"/>
  <c r="Y489" i="8"/>
  <c r="Y523" i="8"/>
  <c r="Y537" i="8"/>
  <c r="Y147" i="8"/>
  <c r="Y448" i="8"/>
  <c r="Y112" i="8"/>
  <c r="Y106" i="8"/>
  <c r="Y467" i="8"/>
  <c r="Y129" i="8"/>
  <c r="AD446" i="8"/>
  <c r="AI118" i="8"/>
  <c r="AD118" i="8"/>
  <c r="AI557" i="8"/>
  <c r="AD557" i="8"/>
  <c r="AI211" i="8"/>
  <c r="AD211" i="8"/>
  <c r="AI468" i="8"/>
  <c r="AD468" i="8"/>
  <c r="AI537" i="8"/>
  <c r="AD537" i="8"/>
  <c r="AI117" i="8"/>
  <c r="AD117" i="8"/>
  <c r="AW117" i="8" s="1"/>
  <c r="AI142" i="8"/>
  <c r="AD142" i="8"/>
  <c r="AI154" i="8"/>
  <c r="AD154" i="8"/>
  <c r="AI245" i="8"/>
  <c r="AD245" i="8"/>
  <c r="AW245" i="8" s="1"/>
  <c r="AI99" i="8"/>
  <c r="AD99" i="8"/>
  <c r="AI74" i="8"/>
  <c r="AD74" i="8"/>
  <c r="AI507" i="8"/>
  <c r="AD507" i="8"/>
  <c r="AI72" i="8"/>
  <c r="AD72" i="8"/>
  <c r="AI319" i="8"/>
  <c r="AD319" i="8"/>
  <c r="AI241" i="8"/>
  <c r="AD241" i="8"/>
  <c r="AI422" i="8"/>
  <c r="AD422" i="8"/>
  <c r="AI473" i="8"/>
  <c r="AD473" i="8"/>
  <c r="AI20" i="8"/>
  <c r="AD20" i="8"/>
  <c r="AI206" i="8"/>
  <c r="AD206" i="8"/>
  <c r="AI52" i="8"/>
  <c r="AD52" i="8"/>
  <c r="AI205" i="8"/>
  <c r="AD205" i="8"/>
  <c r="AI308" i="8"/>
  <c r="AD308" i="8"/>
  <c r="AI65" i="8"/>
  <c r="AD65" i="8"/>
  <c r="AI150" i="8"/>
  <c r="AD150" i="8"/>
  <c r="AI218" i="8"/>
  <c r="AD218" i="8"/>
  <c r="AI404" i="8"/>
  <c r="AD404" i="8"/>
  <c r="AI314" i="8"/>
  <c r="AD314" i="8"/>
  <c r="AW314" i="8" s="1"/>
  <c r="AI146" i="8"/>
  <c r="AD146" i="8"/>
  <c r="AI367" i="8"/>
  <c r="AD367" i="8"/>
  <c r="AI454" i="8"/>
  <c r="AD454" i="8"/>
  <c r="AI477" i="8"/>
  <c r="AD477" i="8"/>
  <c r="AI246" i="8"/>
  <c r="AD246" i="8"/>
  <c r="AI231" i="8"/>
  <c r="AD231" i="8"/>
  <c r="AD18" i="8"/>
  <c r="AW18" i="8" s="1"/>
  <c r="AI18" i="8"/>
  <c r="AI178" i="8"/>
  <c r="AD178" i="8"/>
  <c r="AI479" i="8"/>
  <c r="AD479" i="8"/>
  <c r="AI484" i="8"/>
  <c r="AD484" i="8"/>
  <c r="AI450" i="8"/>
  <c r="AD450" i="8"/>
  <c r="AI517" i="8"/>
  <c r="AD517" i="8"/>
  <c r="AI398" i="8"/>
  <c r="AD398" i="8"/>
  <c r="AI33" i="8"/>
  <c r="AD33" i="8"/>
  <c r="AI171" i="8"/>
  <c r="AD171" i="8"/>
  <c r="AI62" i="8"/>
  <c r="AD62" i="8"/>
  <c r="AI165" i="8"/>
  <c r="AD165" i="8"/>
  <c r="AI402" i="8"/>
  <c r="AD402" i="8"/>
  <c r="AI370" i="8"/>
  <c r="AD370" i="8"/>
  <c r="AI318" i="8"/>
  <c r="AD318" i="8"/>
  <c r="AI553" i="8"/>
  <c r="AD553" i="8"/>
  <c r="AI441" i="8"/>
  <c r="AD441" i="8"/>
  <c r="AP441" i="8" s="1"/>
  <c r="AS441" i="8" s="1"/>
  <c r="AI122" i="8"/>
  <c r="AD122" i="8"/>
  <c r="AI525" i="8"/>
  <c r="AD525" i="8"/>
  <c r="AI221" i="8"/>
  <c r="AD221" i="8"/>
  <c r="AI509" i="8"/>
  <c r="AD509" i="8"/>
  <c r="AI36" i="8"/>
  <c r="AD36" i="8"/>
  <c r="AI485" i="8"/>
  <c r="AD485" i="8"/>
  <c r="AI92" i="8"/>
  <c r="AD92" i="8"/>
  <c r="AI242" i="8"/>
  <c r="AD242" i="8"/>
  <c r="AI359" i="8"/>
  <c r="AD359" i="8"/>
  <c r="AI400" i="8"/>
  <c r="AD400" i="8"/>
  <c r="AI175" i="8"/>
  <c r="AD175" i="8"/>
  <c r="AI365" i="8"/>
  <c r="AD365" i="8"/>
  <c r="AI227" i="8"/>
  <c r="AD227" i="8"/>
  <c r="AI96" i="8"/>
  <c r="AD96" i="8"/>
  <c r="AW96" i="8" s="1"/>
  <c r="AI168" i="8"/>
  <c r="AD168" i="8"/>
  <c r="AI23" i="8"/>
  <c r="AD23" i="8"/>
  <c r="AI116" i="8"/>
  <c r="AD116" i="8"/>
  <c r="AI474" i="8"/>
  <c r="AD474" i="8"/>
  <c r="AI239" i="8"/>
  <c r="AD239" i="8"/>
  <c r="AI236" i="8"/>
  <c r="AD236" i="8"/>
  <c r="AI424" i="8"/>
  <c r="AD424" i="8"/>
  <c r="AI148" i="8"/>
  <c r="AD148" i="8"/>
  <c r="AI423" i="8"/>
  <c r="AD423" i="8"/>
  <c r="AI84" i="8"/>
  <c r="AD84" i="8"/>
  <c r="AI493" i="8"/>
  <c r="AD493" i="8"/>
  <c r="AI396" i="8"/>
  <c r="AD396" i="8"/>
  <c r="AI64" i="8"/>
  <c r="AD64" i="8"/>
  <c r="AI436" i="8"/>
  <c r="AD436" i="8"/>
  <c r="AI13" i="8"/>
  <c r="AD13" i="8"/>
  <c r="AI276" i="8"/>
  <c r="AD276" i="8"/>
  <c r="AI292" i="8"/>
  <c r="AD292" i="8"/>
  <c r="AI172" i="8"/>
  <c r="AD172" i="8"/>
  <c r="AI109" i="8"/>
  <c r="AD109" i="8"/>
  <c r="AI102" i="8"/>
  <c r="AD102" i="8"/>
  <c r="AI162" i="8"/>
  <c r="AD162" i="8"/>
  <c r="AI16" i="8"/>
  <c r="AD16" i="8"/>
  <c r="AW16" i="8" s="1"/>
  <c r="AI344" i="8"/>
  <c r="AD344" i="8"/>
  <c r="AI189" i="8"/>
  <c r="AD189" i="8"/>
  <c r="AI449" i="8"/>
  <c r="AD449" i="8"/>
  <c r="AI136" i="8"/>
  <c r="AD136" i="8"/>
  <c r="AI383" i="8"/>
  <c r="AD383" i="8"/>
  <c r="AI91" i="8"/>
  <c r="AD91" i="8"/>
  <c r="AI356" i="8"/>
  <c r="AD356" i="8"/>
  <c r="AI389" i="8"/>
  <c r="AD389" i="8"/>
  <c r="AI190" i="8"/>
  <c r="AD190" i="8"/>
  <c r="AI196" i="8"/>
  <c r="AD196" i="8"/>
  <c r="AI303" i="8"/>
  <c r="AD303" i="8"/>
  <c r="AI182" i="8"/>
  <c r="AD182" i="8"/>
  <c r="AI97" i="8"/>
  <c r="AD97" i="8"/>
  <c r="AI463" i="8"/>
  <c r="AD463" i="8"/>
  <c r="AI238" i="8"/>
  <c r="AD238" i="8"/>
  <c r="AI265" i="8"/>
  <c r="AD265" i="8"/>
  <c r="AW265" i="8" s="1"/>
  <c r="AI248" i="8"/>
  <c r="AD248" i="8"/>
  <c r="AI337" i="8"/>
  <c r="AD337" i="8"/>
  <c r="AW337" i="8" s="1"/>
  <c r="AI38" i="8"/>
  <c r="AD38" i="8"/>
  <c r="AI275" i="8"/>
  <c r="AD275" i="8"/>
  <c r="AI226" i="8"/>
  <c r="AD226" i="8"/>
  <c r="AW226" i="8" s="1"/>
  <c r="AI272" i="8"/>
  <c r="AD272" i="8"/>
  <c r="AI548" i="8"/>
  <c r="AD548" i="8"/>
  <c r="AI415" i="8"/>
  <c r="AD415" i="8"/>
  <c r="AI87" i="8"/>
  <c r="AD87" i="8"/>
  <c r="AI75" i="8"/>
  <c r="AD75" i="8"/>
  <c r="AI372" i="8"/>
  <c r="AD372" i="8"/>
  <c r="AI407" i="8"/>
  <c r="AD407" i="8"/>
  <c r="AI346" i="8"/>
  <c r="AD346" i="8"/>
  <c r="AI343" i="8"/>
  <c r="AD343" i="8"/>
  <c r="AI70" i="8"/>
  <c r="AD70" i="8"/>
  <c r="AI138" i="8"/>
  <c r="AD138" i="8"/>
  <c r="AI434" i="8"/>
  <c r="AD434" i="8"/>
  <c r="AI329" i="8"/>
  <c r="AD329" i="8"/>
  <c r="AI80" i="8"/>
  <c r="AD80" i="8"/>
  <c r="AI54" i="8"/>
  <c r="AD54" i="8"/>
  <c r="AW54" i="8" s="1"/>
  <c r="AI21" i="8"/>
  <c r="AD21" i="8"/>
  <c r="AI437" i="8"/>
  <c r="AD437" i="8"/>
  <c r="AI492" i="8"/>
  <c r="AD492" i="8"/>
  <c r="AI378" i="8"/>
  <c r="AD378" i="8"/>
  <c r="AI467" i="8"/>
  <c r="AD467" i="8"/>
  <c r="AI391" i="8"/>
  <c r="AD391" i="8"/>
  <c r="AI106" i="8"/>
  <c r="AD106" i="8"/>
  <c r="AI259" i="8"/>
  <c r="AD259" i="8"/>
  <c r="AI214" i="8"/>
  <c r="AD214" i="8"/>
  <c r="AI497" i="8"/>
  <c r="AD497" i="8"/>
  <c r="AI58" i="8"/>
  <c r="AD58" i="8"/>
  <c r="AI364" i="8"/>
  <c r="AD364" i="8"/>
  <c r="AI416" i="8"/>
  <c r="AD416" i="8"/>
  <c r="AI411" i="8"/>
  <c r="AD411" i="8"/>
  <c r="AI469" i="8"/>
  <c r="AD469" i="8"/>
  <c r="AI34" i="8"/>
  <c r="AD34" i="8"/>
  <c r="AI215" i="8"/>
  <c r="AD215" i="8"/>
  <c r="AI368" i="8"/>
  <c r="AD368" i="8"/>
  <c r="AI464" i="8"/>
  <c r="AD464" i="8"/>
  <c r="AI143" i="8"/>
  <c r="AD143" i="8"/>
  <c r="AI93" i="8"/>
  <c r="AD93" i="8"/>
  <c r="AI409" i="8"/>
  <c r="AD409" i="8"/>
  <c r="AI140" i="8"/>
  <c r="AD140" i="8"/>
  <c r="AI326" i="8"/>
  <c r="AD326" i="8"/>
  <c r="AP326" i="8" s="1"/>
  <c r="AS326" i="8" s="1"/>
  <c r="AI56" i="8"/>
  <c r="AD56" i="8"/>
  <c r="AI139" i="8"/>
  <c r="AD139" i="8"/>
  <c r="AI83" i="8"/>
  <c r="AD83" i="8"/>
  <c r="AP83" i="8" s="1"/>
  <c r="AS83" i="8" s="1"/>
  <c r="AI30" i="8"/>
  <c r="AD30" i="8"/>
  <c r="AI482" i="8"/>
  <c r="AD482" i="8"/>
  <c r="AI494" i="8"/>
  <c r="AD494" i="8"/>
  <c r="AI89" i="8"/>
  <c r="AD89" i="8"/>
  <c r="AI107" i="8"/>
  <c r="AD107" i="8"/>
  <c r="AI199" i="8"/>
  <c r="AD199" i="8"/>
  <c r="AI270" i="8"/>
  <c r="AD270" i="8"/>
  <c r="AI379" i="8"/>
  <c r="AD379" i="8"/>
  <c r="AI313" i="8"/>
  <c r="AD313" i="8"/>
  <c r="AI373" i="8"/>
  <c r="AD373" i="8"/>
  <c r="AI559" i="8"/>
  <c r="AD559" i="8"/>
  <c r="AI46" i="8"/>
  <c r="AD46" i="8"/>
  <c r="AI184" i="8"/>
  <c r="AD184" i="8"/>
  <c r="AI186" i="8"/>
  <c r="AD186" i="8"/>
  <c r="AI361" i="8"/>
  <c r="AD361" i="8"/>
  <c r="AI530" i="8"/>
  <c r="AD530" i="8"/>
  <c r="AI268" i="8"/>
  <c r="AD268" i="8"/>
  <c r="AI67" i="8"/>
  <c r="AD67" i="8"/>
  <c r="AI451" i="8"/>
  <c r="AD451" i="8"/>
  <c r="AI338" i="8"/>
  <c r="AD338" i="8"/>
  <c r="AI442" i="8"/>
  <c r="AD442" i="8"/>
  <c r="AI71" i="8"/>
  <c r="AD71" i="8"/>
  <c r="AI374" i="8"/>
  <c r="AD374" i="8"/>
  <c r="AI544" i="8"/>
  <c r="AD544" i="8"/>
  <c r="AI352" i="8"/>
  <c r="AD352" i="8"/>
  <c r="AP352" i="8" s="1"/>
  <c r="AS352" i="8" s="1"/>
  <c r="AI95" i="8"/>
  <c r="AD95" i="8"/>
  <c r="AI487" i="8"/>
  <c r="AD487" i="8"/>
  <c r="AI349" i="8"/>
  <c r="AD349" i="8"/>
  <c r="AW349" i="8" s="1"/>
  <c r="AI111" i="8"/>
  <c r="AD111" i="8"/>
  <c r="AI317" i="8"/>
  <c r="AD317" i="8"/>
  <c r="AI110" i="8"/>
  <c r="AD110" i="8"/>
  <c r="AI503" i="8"/>
  <c r="AD503" i="8"/>
  <c r="AI63" i="8"/>
  <c r="AD63" i="8"/>
  <c r="AI48" i="8"/>
  <c r="AD48" i="8"/>
  <c r="AI558" i="8"/>
  <c r="AD558" i="8"/>
  <c r="AI472" i="8"/>
  <c r="AD472" i="8"/>
  <c r="AI341" i="8"/>
  <c r="AD341" i="8"/>
  <c r="AI19" i="8"/>
  <c r="AD19" i="8"/>
  <c r="AI300" i="8"/>
  <c r="AD300" i="8"/>
  <c r="AI390" i="8"/>
  <c r="AD390" i="8"/>
  <c r="AW390" i="8" s="1"/>
  <c r="AI522" i="8"/>
  <c r="AD522" i="8"/>
  <c r="AI6" i="8"/>
  <c r="AD6" i="8"/>
  <c r="AI512" i="8"/>
  <c r="AD512" i="8"/>
  <c r="AI209" i="8"/>
  <c r="AD209" i="8"/>
  <c r="AI144" i="8"/>
  <c r="AD144" i="8"/>
  <c r="AI310" i="8"/>
  <c r="AD310" i="8"/>
  <c r="AI406" i="8"/>
  <c r="AD406" i="8"/>
  <c r="AI315" i="8"/>
  <c r="AD315" i="8"/>
  <c r="AI27" i="8"/>
  <c r="AD27" i="8"/>
  <c r="AI252" i="8"/>
  <c r="AD252" i="8"/>
  <c r="AI98" i="8"/>
  <c r="AD98" i="8"/>
  <c r="AI295" i="8"/>
  <c r="AD295" i="8"/>
  <c r="AI201" i="8"/>
  <c r="AD201" i="8"/>
  <c r="AI167" i="8"/>
  <c r="AD167" i="8"/>
  <c r="AW167" i="8" s="1"/>
  <c r="AI158" i="8"/>
  <c r="AD158" i="8"/>
  <c r="AI120" i="8"/>
  <c r="AD120" i="8"/>
  <c r="AI470" i="8"/>
  <c r="AD470" i="8"/>
  <c r="AI327" i="8"/>
  <c r="AD327" i="8"/>
  <c r="AI113" i="8"/>
  <c r="AD113" i="8"/>
  <c r="AI203" i="8"/>
  <c r="AD203" i="8"/>
  <c r="AI527" i="8"/>
  <c r="AD527" i="8"/>
  <c r="AI495" i="8"/>
  <c r="AD495" i="8"/>
  <c r="AI375" i="8"/>
  <c r="AD375" i="8"/>
  <c r="AI55" i="8"/>
  <c r="AD55" i="8"/>
  <c r="AI28" i="8"/>
  <c r="AD28" i="8"/>
  <c r="AI119" i="8"/>
  <c r="AD119" i="8"/>
  <c r="AI271" i="8"/>
  <c r="AD271" i="8"/>
  <c r="AI181" i="8"/>
  <c r="AD181" i="8"/>
  <c r="AI428" i="8"/>
  <c r="AD428" i="8"/>
  <c r="AI296" i="8"/>
  <c r="AD296" i="8"/>
  <c r="AI546" i="8"/>
  <c r="AD546" i="8"/>
  <c r="AI323" i="8"/>
  <c r="AD323" i="8"/>
  <c r="AP323" i="8" s="1"/>
  <c r="AS323" i="8" s="1"/>
  <c r="AI280" i="8"/>
  <c r="AD280" i="8"/>
  <c r="AI519" i="8"/>
  <c r="AD519" i="8"/>
  <c r="AI394" i="8"/>
  <c r="AD394" i="8"/>
  <c r="AI256" i="8"/>
  <c r="AD256" i="8"/>
  <c r="AI219" i="8"/>
  <c r="AD219" i="8"/>
  <c r="AI51" i="8"/>
  <c r="AD51" i="8"/>
  <c r="AI149" i="8"/>
  <c r="AD149" i="8"/>
  <c r="AI217" i="8"/>
  <c r="AD217" i="8"/>
  <c r="AI366" i="8"/>
  <c r="AD366" i="8"/>
  <c r="AI137" i="8"/>
  <c r="AD137" i="8"/>
  <c r="AI376" i="8"/>
  <c r="AD376" i="8"/>
  <c r="AI151" i="8"/>
  <c r="AD151" i="8"/>
  <c r="AI414" i="8"/>
  <c r="AD414" i="8"/>
  <c r="AI153" i="8"/>
  <c r="AD153" i="8"/>
  <c r="AI235" i="8"/>
  <c r="AD235" i="8"/>
  <c r="AI7" i="8"/>
  <c r="AD7" i="8"/>
  <c r="AI264" i="8"/>
  <c r="AD264" i="8"/>
  <c r="AI188" i="8"/>
  <c r="AD188" i="8"/>
  <c r="AI61" i="8"/>
  <c r="AD61" i="8"/>
  <c r="AI202" i="8"/>
  <c r="AD202" i="8"/>
  <c r="AW202" i="8" s="1"/>
  <c r="AI433" i="8"/>
  <c r="AD433" i="8"/>
  <c r="AI156" i="8"/>
  <c r="AD156" i="8"/>
  <c r="AP156" i="8" s="1"/>
  <c r="AS156" i="8" s="1"/>
  <c r="AI44" i="8"/>
  <c r="AD44" i="8"/>
  <c r="AI478" i="8"/>
  <c r="AD478" i="8"/>
  <c r="AI340" i="8"/>
  <c r="AD340" i="8"/>
  <c r="AW340" i="8" s="1"/>
  <c r="AI552" i="8"/>
  <c r="AD552" i="8"/>
  <c r="AI545" i="8"/>
  <c r="AD545" i="8"/>
  <c r="AI77" i="8"/>
  <c r="AD77" i="8"/>
  <c r="AI94" i="8"/>
  <c r="AD94" i="8"/>
  <c r="AI115" i="8"/>
  <c r="AD115" i="8"/>
  <c r="AI187" i="8"/>
  <c r="AD187" i="8"/>
  <c r="AI511" i="8"/>
  <c r="AD511" i="8"/>
  <c r="AI222" i="8"/>
  <c r="AD222" i="8"/>
  <c r="AI542" i="8"/>
  <c r="AD542" i="8"/>
  <c r="AI191" i="8"/>
  <c r="AD191" i="8"/>
  <c r="AI393" i="8"/>
  <c r="AD393" i="8"/>
  <c r="AI128" i="8"/>
  <c r="AD128" i="8"/>
  <c r="AI435" i="8"/>
  <c r="AD435" i="8"/>
  <c r="AI336" i="8"/>
  <c r="AD336" i="8"/>
  <c r="AI281" i="8"/>
  <c r="AD281" i="8"/>
  <c r="AI320" i="8"/>
  <c r="AD320" i="8"/>
  <c r="AI461" i="8"/>
  <c r="AD461" i="8"/>
  <c r="AI502" i="8"/>
  <c r="AD502" i="8"/>
  <c r="AI532" i="8"/>
  <c r="AD532" i="8"/>
  <c r="AI506" i="8"/>
  <c r="AD506" i="8"/>
  <c r="AI432" i="8"/>
  <c r="AD432" i="8"/>
  <c r="AI294" i="8"/>
  <c r="AD294" i="8"/>
  <c r="AI15" i="8"/>
  <c r="AD15" i="8"/>
  <c r="AI269" i="8"/>
  <c r="AD269" i="8"/>
  <c r="AI413" i="8"/>
  <c r="AD413" i="8"/>
  <c r="AI57" i="8"/>
  <c r="AD57" i="8"/>
  <c r="AI324" i="8"/>
  <c r="AD324" i="8"/>
  <c r="AI266" i="8"/>
  <c r="AD266" i="8"/>
  <c r="AI123" i="8"/>
  <c r="AD123" i="8"/>
  <c r="AI510" i="8"/>
  <c r="AD510" i="8"/>
  <c r="AI81" i="8"/>
  <c r="AD81" i="8"/>
  <c r="AI541" i="8"/>
  <c r="AD541" i="8"/>
  <c r="AI350" i="8"/>
  <c r="AD350" i="8"/>
  <c r="AI124" i="8"/>
  <c r="AD124" i="8"/>
  <c r="AI286" i="8"/>
  <c r="AD286" i="8"/>
  <c r="AW286" i="8" s="1"/>
  <c r="AI523" i="8"/>
  <c r="AD523" i="8"/>
  <c r="AI425" i="8"/>
  <c r="AD425" i="8"/>
  <c r="AI131" i="8"/>
  <c r="AD131" i="8"/>
  <c r="AP131" i="8" s="1"/>
  <c r="AS131" i="8" s="1"/>
  <c r="AI306" i="8"/>
  <c r="AD306" i="8"/>
  <c r="AW306" i="8" s="1"/>
  <c r="AI380" i="8"/>
  <c r="AD380" i="8"/>
  <c r="AI208" i="8"/>
  <c r="AD208" i="8"/>
  <c r="AI85" i="8"/>
  <c r="AD85" i="8"/>
  <c r="AI551" i="8"/>
  <c r="AD551" i="8"/>
  <c r="AI45" i="8"/>
  <c r="AD45" i="8"/>
  <c r="AI427" i="8"/>
  <c r="AD427" i="8"/>
  <c r="AI535" i="8"/>
  <c r="AD535" i="8"/>
  <c r="AI183" i="8"/>
  <c r="AD183" i="8"/>
  <c r="AI284" i="8"/>
  <c r="AD284" i="8"/>
  <c r="AI440" i="8"/>
  <c r="AD440" i="8"/>
  <c r="AW440" i="8" s="1"/>
  <c r="AI223" i="8"/>
  <c r="AD223" i="8"/>
  <c r="AI114" i="8"/>
  <c r="AD114" i="8"/>
  <c r="AI358" i="8"/>
  <c r="AD358" i="8"/>
  <c r="AI549" i="8"/>
  <c r="AD549" i="8"/>
  <c r="AI489" i="8"/>
  <c r="AD489" i="8"/>
  <c r="AI505" i="8"/>
  <c r="AD505" i="8"/>
  <c r="AI403" i="8"/>
  <c r="AD403" i="8"/>
  <c r="AI471" i="8"/>
  <c r="AD471" i="8"/>
  <c r="AI173" i="8"/>
  <c r="AD173" i="8"/>
  <c r="AI438" i="8"/>
  <c r="AD438" i="8"/>
  <c r="AI254" i="8"/>
  <c r="AD254" i="8"/>
  <c r="AI260" i="8"/>
  <c r="AD260" i="8"/>
  <c r="AI216" i="8"/>
  <c r="AD216" i="8"/>
  <c r="AI250" i="8"/>
  <c r="AD250" i="8"/>
  <c r="AI458" i="8"/>
  <c r="AD458" i="8"/>
  <c r="AI129" i="8"/>
  <c r="AD129" i="8"/>
  <c r="AI17" i="8"/>
  <c r="AD17" i="8"/>
  <c r="AI263" i="8"/>
  <c r="AD263" i="8"/>
  <c r="AW263" i="8" s="1"/>
  <c r="AI347" i="8"/>
  <c r="AD347" i="8"/>
  <c r="AI104" i="8"/>
  <c r="AD104" i="8"/>
  <c r="AI335" i="8"/>
  <c r="AD335" i="8"/>
  <c r="AP335" i="8" s="1"/>
  <c r="AS335" i="8" s="1"/>
  <c r="AI121" i="8"/>
  <c r="AD121" i="8"/>
  <c r="AI508" i="8"/>
  <c r="AD508" i="8"/>
  <c r="AI243" i="8"/>
  <c r="AD243" i="8"/>
  <c r="AI455" i="8"/>
  <c r="AD455" i="8"/>
  <c r="AI174" i="8"/>
  <c r="AD174" i="8"/>
  <c r="AI362" i="8"/>
  <c r="AD362" i="8"/>
  <c r="AI125" i="8"/>
  <c r="AD125" i="8"/>
  <c r="AI262" i="8"/>
  <c r="AD262" i="8"/>
  <c r="AI49" i="8"/>
  <c r="AD49" i="8"/>
  <c r="AI333" i="8"/>
  <c r="AD333" i="8"/>
  <c r="AW333" i="8" s="1"/>
  <c r="AI401" i="8"/>
  <c r="AD401" i="8"/>
  <c r="AI41" i="8"/>
  <c r="AD41" i="8"/>
  <c r="AI444" i="8"/>
  <c r="AD444" i="8"/>
  <c r="AI480" i="8"/>
  <c r="AD480" i="8"/>
  <c r="AI447" i="8"/>
  <c r="AD447" i="8"/>
  <c r="AI382" i="8"/>
  <c r="AD382" i="8"/>
  <c r="AI516" i="8"/>
  <c r="AD516" i="8"/>
  <c r="AI538" i="8"/>
  <c r="AD538" i="8"/>
  <c r="AI531" i="8"/>
  <c r="AD531" i="8"/>
  <c r="AI305" i="8"/>
  <c r="AD305" i="8"/>
  <c r="AI316" i="8"/>
  <c r="AD316" i="8"/>
  <c r="AI299" i="8"/>
  <c r="AD299" i="8"/>
  <c r="AI293" i="8"/>
  <c r="AD293" i="8"/>
  <c r="AI419" i="8"/>
  <c r="AD419" i="8"/>
  <c r="AI328" i="8"/>
  <c r="AD328" i="8"/>
  <c r="AD135" i="8"/>
  <c r="AW135" i="8" s="1"/>
  <c r="AI135" i="8"/>
  <c r="AI483" i="8"/>
  <c r="AD483" i="8"/>
  <c r="AI524" i="8"/>
  <c r="AD524" i="8"/>
  <c r="AI456" i="8"/>
  <c r="AD456" i="8"/>
  <c r="AI141" i="8"/>
  <c r="AD141" i="8"/>
  <c r="AI105" i="8"/>
  <c r="AD105" i="8"/>
  <c r="AI163" i="8"/>
  <c r="AD163" i="8"/>
  <c r="AP163" i="8" s="1"/>
  <c r="AS163" i="8" s="1"/>
  <c r="AI529" i="8"/>
  <c r="AD529" i="8"/>
  <c r="AI249" i="8"/>
  <c r="AD249" i="8"/>
  <c r="AI194" i="8"/>
  <c r="AD194" i="8"/>
  <c r="AI417" i="8"/>
  <c r="AD417" i="8"/>
  <c r="AI445" i="8"/>
  <c r="AD445" i="8"/>
  <c r="AI536" i="8"/>
  <c r="AD536" i="8"/>
  <c r="AI387" i="8"/>
  <c r="AD387" i="8"/>
  <c r="AI37" i="8"/>
  <c r="AD37" i="8"/>
  <c r="AI395" i="8"/>
  <c r="AD395" i="8"/>
  <c r="AI298" i="8"/>
  <c r="AD298" i="8"/>
  <c r="AI8" i="8"/>
  <c r="AD8" i="8"/>
  <c r="AI331" i="8"/>
  <c r="AD331" i="8"/>
  <c r="AP331" i="8" s="1"/>
  <c r="AS331" i="8" s="1"/>
  <c r="AI130" i="8"/>
  <c r="AD130" i="8"/>
  <c r="AI198" i="8"/>
  <c r="AD198" i="8"/>
  <c r="AI289" i="8"/>
  <c r="AD289" i="8"/>
  <c r="AI348" i="8"/>
  <c r="AD348" i="8"/>
  <c r="AI108" i="8"/>
  <c r="AD108" i="8"/>
  <c r="AI526" i="8"/>
  <c r="AD526" i="8"/>
  <c r="AI453" i="8"/>
  <c r="AD453" i="8"/>
  <c r="AI230" i="8"/>
  <c r="AD230" i="8"/>
  <c r="AI39" i="8"/>
  <c r="AD39" i="8"/>
  <c r="AI261" i="8"/>
  <c r="AD261" i="8"/>
  <c r="AI534" i="8"/>
  <c r="AD534" i="8"/>
  <c r="AI224" i="8"/>
  <c r="AD224" i="8"/>
  <c r="AI170" i="8"/>
  <c r="AD170" i="8"/>
  <c r="AI392" i="8"/>
  <c r="AD392" i="8"/>
  <c r="AI152" i="8"/>
  <c r="AD152" i="8"/>
  <c r="AI459" i="8"/>
  <c r="AD459" i="8"/>
  <c r="AI100" i="8"/>
  <c r="AD100" i="8"/>
  <c r="AI14" i="8"/>
  <c r="AD14" i="8"/>
  <c r="AI515" i="8"/>
  <c r="AD515" i="8"/>
  <c r="AI334" i="8"/>
  <c r="AD334" i="8"/>
  <c r="AI301" i="8"/>
  <c r="AD301" i="8"/>
  <c r="AI321" i="8"/>
  <c r="AD321" i="8"/>
  <c r="AW321" i="8" s="1"/>
  <c r="AI287" i="8"/>
  <c r="AD287" i="8"/>
  <c r="AI228" i="8"/>
  <c r="AD228" i="8"/>
  <c r="AI273" i="8"/>
  <c r="AD273" i="8"/>
  <c r="AI253" i="8"/>
  <c r="AD253" i="8"/>
  <c r="AI369" i="8"/>
  <c r="AD369" i="8"/>
  <c r="AI66" i="8"/>
  <c r="AD66" i="8"/>
  <c r="AI521" i="8"/>
  <c r="AD521" i="8"/>
  <c r="AI234" i="8"/>
  <c r="AD234" i="8"/>
  <c r="AI82" i="8"/>
  <c r="AD82" i="8"/>
  <c r="AI25" i="8"/>
  <c r="AD25" i="8"/>
  <c r="AI225" i="8"/>
  <c r="AD225" i="8"/>
  <c r="AI312" i="8"/>
  <c r="AD312" i="8"/>
  <c r="AI528" i="8"/>
  <c r="AD528" i="8"/>
  <c r="AI274" i="8"/>
  <c r="AD274" i="8"/>
  <c r="AI496" i="8"/>
  <c r="AD496" i="8"/>
  <c r="AI462" i="8"/>
  <c r="AD462" i="8"/>
  <c r="AI410" i="8"/>
  <c r="AD410" i="8"/>
  <c r="AI282" i="8"/>
  <c r="AD282" i="8"/>
  <c r="AI554" i="8"/>
  <c r="AD554" i="8"/>
  <c r="AI540" i="8"/>
  <c r="AD540" i="8"/>
  <c r="AI504" i="8"/>
  <c r="AD504" i="8"/>
  <c r="AI490" i="8"/>
  <c r="AD490" i="8"/>
  <c r="AI543" i="8"/>
  <c r="AD543" i="8"/>
  <c r="AI408" i="8"/>
  <c r="AD408" i="8"/>
  <c r="AI501" i="8"/>
  <c r="AD501" i="8"/>
  <c r="AI397" i="8"/>
  <c r="AD397" i="8"/>
  <c r="AI112" i="8"/>
  <c r="AD112" i="8"/>
  <c r="AI539" i="8"/>
  <c r="AD539" i="8"/>
  <c r="AI448" i="8"/>
  <c r="AD448" i="8"/>
  <c r="AI11" i="8"/>
  <c r="AD11" i="8"/>
  <c r="AI147" i="8"/>
  <c r="AD147" i="8"/>
  <c r="AI277" i="8"/>
  <c r="AD277" i="8"/>
  <c r="AI385" i="8"/>
  <c r="AD385" i="8"/>
  <c r="AI418" i="8"/>
  <c r="AD418" i="8"/>
  <c r="AI304" i="8"/>
  <c r="AD304" i="8"/>
  <c r="AB446" i="8"/>
  <c r="Z446" i="8"/>
  <c r="AI12" i="8"/>
  <c r="AD12" i="8"/>
  <c r="AI430" i="8"/>
  <c r="AD430" i="8"/>
  <c r="AI420" i="8"/>
  <c r="AD420" i="8"/>
  <c r="AI76" i="8"/>
  <c r="AD76" i="8"/>
  <c r="AI460" i="8"/>
  <c r="AD460" i="8"/>
  <c r="AI59" i="8"/>
  <c r="AD59" i="8"/>
  <c r="AI297" i="8"/>
  <c r="AD297" i="8"/>
  <c r="AI79" i="8"/>
  <c r="AD79" i="8"/>
  <c r="AI426" i="8"/>
  <c r="AD426" i="8"/>
  <c r="AW426" i="8" s="1"/>
  <c r="AI197" i="8"/>
  <c r="AD197" i="8"/>
  <c r="AI5" i="8"/>
  <c r="AD5" i="8"/>
  <c r="AI166" i="8"/>
  <c r="AD166" i="8"/>
  <c r="AI309" i="8"/>
  <c r="AD309" i="8"/>
  <c r="AI160" i="8"/>
  <c r="AD160" i="8"/>
  <c r="AI405" i="8"/>
  <c r="AD405" i="8"/>
  <c r="AI381" i="8"/>
  <c r="AD381" i="8"/>
  <c r="AI353" i="8"/>
  <c r="AD353" i="8"/>
  <c r="AI547" i="8"/>
  <c r="AD547" i="8"/>
  <c r="AI133" i="8"/>
  <c r="AD133" i="8"/>
  <c r="AI179" i="8"/>
  <c r="AD179" i="8"/>
  <c r="AI220" i="8"/>
  <c r="AD220" i="8"/>
  <c r="AI193" i="8"/>
  <c r="AD193" i="8"/>
  <c r="AI32" i="8"/>
  <c r="AD32" i="8"/>
  <c r="AI339" i="8"/>
  <c r="AD339" i="8"/>
  <c r="AI345" i="8"/>
  <c r="AD345" i="8"/>
  <c r="AI212" i="8"/>
  <c r="AD212" i="8"/>
  <c r="AI60" i="8"/>
  <c r="AD60" i="8"/>
  <c r="AW60" i="8" s="1"/>
  <c r="AI354" i="8"/>
  <c r="AD354" i="8"/>
  <c r="AI325" i="8"/>
  <c r="AD325" i="8"/>
  <c r="AI491" i="8"/>
  <c r="AD491" i="8"/>
  <c r="AI90" i="8"/>
  <c r="AD90" i="8"/>
  <c r="AI514" i="8"/>
  <c r="AD514" i="8"/>
  <c r="AI278" i="8"/>
  <c r="AD278" i="8"/>
  <c r="AW278" i="8" s="1"/>
  <c r="AI556" i="8"/>
  <c r="AD556" i="8"/>
  <c r="AI213" i="8"/>
  <c r="AD213" i="8"/>
  <c r="AI351" i="8"/>
  <c r="AD351" i="8"/>
  <c r="AI29" i="8"/>
  <c r="AD29" i="8"/>
  <c r="AI86" i="8"/>
  <c r="AD86" i="8"/>
  <c r="AI233" i="8"/>
  <c r="AD233" i="8"/>
  <c r="AI475" i="8"/>
  <c r="AD475" i="8"/>
  <c r="AI9" i="8"/>
  <c r="AD9" i="8"/>
  <c r="AI101" i="8"/>
  <c r="AD101" i="8"/>
  <c r="AI283" i="8"/>
  <c r="AD283" i="8"/>
  <c r="AI185" i="8"/>
  <c r="AD185" i="8"/>
  <c r="AI26" i="8"/>
  <c r="AD26" i="8"/>
  <c r="AI520" i="8"/>
  <c r="AD520" i="8"/>
  <c r="AI330" i="8"/>
  <c r="AD330" i="8"/>
  <c r="AI302" i="8"/>
  <c r="AD302" i="8"/>
  <c r="AI127" i="8"/>
  <c r="AD127" i="8"/>
  <c r="AP127" i="8" s="1"/>
  <c r="AS127" i="8" s="1"/>
  <c r="AI429" i="8"/>
  <c r="AD429" i="8"/>
  <c r="AI285" i="8"/>
  <c r="AD285" i="8"/>
  <c r="AI132" i="8"/>
  <c r="AD132" i="8"/>
  <c r="AI452" i="8"/>
  <c r="AD452" i="8"/>
  <c r="AI145" i="8"/>
  <c r="AD145" i="8"/>
  <c r="AI360" i="8"/>
  <c r="AD360" i="8"/>
  <c r="AI47" i="8"/>
  <c r="AD47" i="8"/>
  <c r="AI155" i="8"/>
  <c r="AD155" i="8"/>
  <c r="AI50" i="8"/>
  <c r="AD50" i="8"/>
  <c r="AI31" i="8"/>
  <c r="AD31" i="8"/>
  <c r="AI421" i="8"/>
  <c r="AD421" i="8"/>
  <c r="AI161" i="8"/>
  <c r="AD161" i="8"/>
  <c r="AI73" i="8"/>
  <c r="AD73" i="8"/>
  <c r="AI69" i="8"/>
  <c r="AD69" i="8"/>
  <c r="AI311" i="8"/>
  <c r="AD311" i="8"/>
  <c r="AI550" i="8"/>
  <c r="AD550" i="8"/>
  <c r="AI443" i="8"/>
  <c r="AD443" i="8"/>
  <c r="AW443" i="8" s="1"/>
  <c r="AI518" i="8"/>
  <c r="AD518" i="8"/>
  <c r="AI486" i="8"/>
  <c r="AD486" i="8"/>
  <c r="AI126" i="8"/>
  <c r="AD126" i="8"/>
  <c r="AI355" i="8"/>
  <c r="AD355" i="8"/>
  <c r="AI386" i="8"/>
  <c r="AD386" i="8"/>
  <c r="AI498" i="8"/>
  <c r="AD498" i="8"/>
  <c r="AI290" i="8"/>
  <c r="AD290" i="8"/>
  <c r="AI399" i="8"/>
  <c r="AD399" i="8"/>
  <c r="AI207" i="8"/>
  <c r="AD207" i="8"/>
  <c r="AI192" i="8"/>
  <c r="AD192" i="8"/>
  <c r="AI240" i="8"/>
  <c r="AD240" i="8"/>
  <c r="AI251" i="8"/>
  <c r="AD251" i="8"/>
  <c r="AI412" i="8"/>
  <c r="AD412" i="8"/>
  <c r="AI180" i="8"/>
  <c r="AD180" i="8"/>
  <c r="AI431" i="8"/>
  <c r="AD431" i="8"/>
  <c r="AI232" i="8"/>
  <c r="AD232" i="8"/>
  <c r="AI357" i="8"/>
  <c r="AD357" i="8"/>
  <c r="AI195" i="8"/>
  <c r="AD195" i="8"/>
  <c r="AI291" i="8"/>
  <c r="AD291" i="8"/>
  <c r="AW291" i="8" s="1"/>
  <c r="AI279" i="8"/>
  <c r="AD279" i="8"/>
  <c r="AI53" i="8"/>
  <c r="AD53" i="8"/>
  <c r="AI200" i="8"/>
  <c r="AD200" i="8"/>
  <c r="AI68" i="8"/>
  <c r="AD68" i="8"/>
  <c r="AI78" i="8"/>
  <c r="AD78" i="8"/>
  <c r="AI247" i="8"/>
  <c r="AD247" i="8"/>
  <c r="AI164" i="8"/>
  <c r="AD164" i="8"/>
  <c r="AI159" i="8"/>
  <c r="AD159" i="8"/>
  <c r="AI237" i="8"/>
  <c r="AD237" i="8"/>
  <c r="AI22" i="8"/>
  <c r="AD22" i="8"/>
  <c r="AI229" i="8"/>
  <c r="AD229" i="8"/>
  <c r="AI267" i="8"/>
  <c r="AD267" i="8"/>
  <c r="AI439" i="8"/>
  <c r="AD439" i="8"/>
  <c r="AI244" i="8"/>
  <c r="AD244" i="8"/>
  <c r="AI342" i="8"/>
  <c r="AD342" i="8"/>
  <c r="AI42" i="8"/>
  <c r="AD42" i="8"/>
  <c r="AW42" i="8" s="1"/>
  <c r="AI10" i="8"/>
  <c r="AD10" i="8"/>
  <c r="AI488" i="8"/>
  <c r="AD488" i="8"/>
  <c r="AI466" i="8"/>
  <c r="AD466" i="8"/>
  <c r="AI40" i="8"/>
  <c r="AD40" i="8"/>
  <c r="AI377" i="8"/>
  <c r="AD377" i="8"/>
  <c r="AW377" i="8" s="1"/>
  <c r="AI43" i="8"/>
  <c r="AD43" i="8"/>
  <c r="AI24" i="8"/>
  <c r="AD24" i="8"/>
  <c r="AI371" i="8"/>
  <c r="AD371" i="8"/>
  <c r="AI476" i="8"/>
  <c r="AD476" i="8"/>
  <c r="AI481" i="8"/>
  <c r="AD481" i="8"/>
  <c r="AI457" i="8"/>
  <c r="AD457" i="8"/>
  <c r="AI388" i="8"/>
  <c r="AD388" i="8"/>
  <c r="AI555" i="8"/>
  <c r="AD555" i="8"/>
  <c r="AI499" i="8"/>
  <c r="AD499" i="8"/>
  <c r="AI500" i="8"/>
  <c r="AD500" i="8"/>
  <c r="AI332" i="8"/>
  <c r="AD332" i="8"/>
  <c r="AI177" i="8"/>
  <c r="AD177" i="8"/>
  <c r="AI204" i="8"/>
  <c r="AD204" i="8"/>
  <c r="AI307" i="8"/>
  <c r="AD307" i="8"/>
  <c r="AI322" i="8"/>
  <c r="AD322" i="8"/>
  <c r="AW322" i="8" s="1"/>
  <c r="AI35" i="8"/>
  <c r="AD35" i="8"/>
  <c r="AI513" i="8"/>
  <c r="AD513" i="8"/>
  <c r="AI257" i="8"/>
  <c r="AD257" i="8"/>
  <c r="AI88" i="8"/>
  <c r="AD88" i="8"/>
  <c r="AI134" i="8"/>
  <c r="AD134" i="8"/>
  <c r="AI169" i="8"/>
  <c r="AD169" i="8"/>
  <c r="AI384" i="8"/>
  <c r="AD384" i="8"/>
  <c r="AI176" i="8"/>
  <c r="AD176" i="8"/>
  <c r="AI157" i="8"/>
  <c r="AD157" i="8"/>
  <c r="AI363" i="8"/>
  <c r="AD363" i="8"/>
  <c r="AI258" i="8"/>
  <c r="AD258" i="8"/>
  <c r="AI533" i="8"/>
  <c r="AD533" i="8"/>
  <c r="AI465" i="8"/>
  <c r="AD465" i="8"/>
  <c r="AI210" i="8"/>
  <c r="AD210" i="8"/>
  <c r="AI288" i="8"/>
  <c r="AD288" i="8"/>
  <c r="AI255" i="8"/>
  <c r="AD255" i="8"/>
  <c r="AI103" i="8"/>
  <c r="AD103" i="8"/>
  <c r="AG446" i="8"/>
  <c r="AP390" i="8"/>
  <c r="AS390" i="8" s="1"/>
  <c r="Y274" i="8"/>
  <c r="U560" i="8"/>
  <c r="V560" i="8"/>
  <c r="CE568" i="8"/>
  <c r="CG565" i="8"/>
  <c r="CF565" i="8"/>
  <c r="BS5" i="8"/>
  <c r="AH446" i="8" l="1"/>
  <c r="AF446" i="8"/>
  <c r="AJ446" i="8"/>
  <c r="AC446" i="8"/>
  <c r="AA446" i="8"/>
  <c r="AJ201" i="8"/>
  <c r="AJ98" i="8"/>
  <c r="CD98" i="8" s="1"/>
  <c r="AJ27" i="8"/>
  <c r="AJ406" i="8"/>
  <c r="AJ144" i="8"/>
  <c r="CD144" i="8" s="1"/>
  <c r="AJ512" i="8"/>
  <c r="AJ522" i="8"/>
  <c r="AJ300" i="8"/>
  <c r="AJ63" i="8"/>
  <c r="CD63" i="8" s="1"/>
  <c r="AJ110" i="8"/>
  <c r="CD110" i="8" s="1"/>
  <c r="AJ487" i="8"/>
  <c r="AJ374" i="8"/>
  <c r="AJ442" i="8"/>
  <c r="AJ451" i="8"/>
  <c r="CD451" i="8" s="1"/>
  <c r="AJ184" i="8"/>
  <c r="AJ313" i="8"/>
  <c r="AJ107" i="8"/>
  <c r="AJ409" i="8"/>
  <c r="CD409" i="8" s="1"/>
  <c r="AJ246" i="8"/>
  <c r="CD246" i="8" s="1"/>
  <c r="AJ368" i="8"/>
  <c r="CD368" i="8" s="1"/>
  <c r="AJ411" i="8"/>
  <c r="CD411" i="8" s="1"/>
  <c r="AP18" i="8"/>
  <c r="AS18" i="8" s="1"/>
  <c r="AJ292" i="8"/>
  <c r="AJ64" i="8"/>
  <c r="CD64" i="8" s="1"/>
  <c r="AJ221" i="8"/>
  <c r="CD221" i="8" s="1"/>
  <c r="AJ479" i="8"/>
  <c r="CD479" i="8" s="1"/>
  <c r="AJ507" i="8"/>
  <c r="AP226" i="8"/>
  <c r="AS226" i="8" s="1"/>
  <c r="AP117" i="8"/>
  <c r="AS117" i="8" s="1"/>
  <c r="AW131" i="8"/>
  <c r="AJ364" i="8"/>
  <c r="AJ497" i="8"/>
  <c r="CD497" i="8" s="1"/>
  <c r="AJ259" i="8"/>
  <c r="CD259" i="8" s="1"/>
  <c r="AJ391" i="8"/>
  <c r="CD391" i="8" s="1"/>
  <c r="AJ378" i="8"/>
  <c r="AJ329" i="8"/>
  <c r="CD329" i="8" s="1"/>
  <c r="AJ138" i="8"/>
  <c r="CD138" i="8" s="1"/>
  <c r="AJ343" i="8"/>
  <c r="CD343" i="8" s="1"/>
  <c r="AJ407" i="8"/>
  <c r="CD407" i="8" s="1"/>
  <c r="AJ75" i="8"/>
  <c r="CD75" i="8" s="1"/>
  <c r="AJ415" i="8"/>
  <c r="CD415" i="8" s="1"/>
  <c r="AJ463" i="8"/>
  <c r="CD463" i="8" s="1"/>
  <c r="AJ182" i="8"/>
  <c r="AJ196" i="8"/>
  <c r="CD196" i="8" s="1"/>
  <c r="AJ389" i="8"/>
  <c r="CD389" i="8" s="1"/>
  <c r="AJ91" i="8"/>
  <c r="CD91" i="8" s="1"/>
  <c r="AJ136" i="8"/>
  <c r="AJ189" i="8"/>
  <c r="CD189" i="8" s="1"/>
  <c r="AJ102" i="8"/>
  <c r="CD102" i="8" s="1"/>
  <c r="AJ172" i="8"/>
  <c r="CD172" i="8" s="1"/>
  <c r="AJ276" i="8"/>
  <c r="AJ436" i="8"/>
  <c r="CD436" i="8" s="1"/>
  <c r="AJ396" i="8"/>
  <c r="CD396" i="8" s="1"/>
  <c r="AJ84" i="8"/>
  <c r="CD84" i="8" s="1"/>
  <c r="AJ148" i="8"/>
  <c r="AJ474" i="8"/>
  <c r="AJ23" i="8"/>
  <c r="CD23" i="8" s="1"/>
  <c r="AJ365" i="8"/>
  <c r="CD365" i="8" s="1"/>
  <c r="AJ400" i="8"/>
  <c r="AJ242" i="8"/>
  <c r="CD242" i="8" s="1"/>
  <c r="AJ485" i="8"/>
  <c r="CD485" i="8" s="1"/>
  <c r="AJ509" i="8"/>
  <c r="CD509" i="8" s="1"/>
  <c r="AP54" i="8"/>
  <c r="AS54" i="8" s="1"/>
  <c r="AJ87" i="8"/>
  <c r="CD87" i="8" s="1"/>
  <c r="AJ468" i="8"/>
  <c r="CD468" i="8" s="1"/>
  <c r="AJ525" i="8"/>
  <c r="CD525" i="8" s="1"/>
  <c r="AJ318" i="8"/>
  <c r="CD318" i="8" s="1"/>
  <c r="AJ402" i="8"/>
  <c r="CD402" i="8" s="1"/>
  <c r="AJ62" i="8"/>
  <c r="CD62" i="8" s="1"/>
  <c r="AJ33" i="8"/>
  <c r="CD33" i="8" s="1"/>
  <c r="AJ517" i="8"/>
  <c r="CD517" i="8" s="1"/>
  <c r="AJ484" i="8"/>
  <c r="CD484" i="8" s="1"/>
  <c r="AJ477" i="8"/>
  <c r="CD477" i="8" s="1"/>
  <c r="AJ367" i="8"/>
  <c r="CD367" i="8" s="1"/>
  <c r="AJ218" i="8"/>
  <c r="CD218" i="8" s="1"/>
  <c r="AJ65" i="8"/>
  <c r="AJ205" i="8"/>
  <c r="CD205" i="8" s="1"/>
  <c r="AJ206" i="8"/>
  <c r="CD206" i="8" s="1"/>
  <c r="AJ473" i="8"/>
  <c r="CD473" i="8" s="1"/>
  <c r="AJ72" i="8"/>
  <c r="CD72" i="8" s="1"/>
  <c r="AJ74" i="8"/>
  <c r="CD74" i="8" s="1"/>
  <c r="AJ537" i="8"/>
  <c r="CD537" i="8" s="1"/>
  <c r="AJ211" i="8"/>
  <c r="CD211" i="8" s="1"/>
  <c r="AJ118" i="8"/>
  <c r="CD118" i="8" s="1"/>
  <c r="AJ80" i="8"/>
  <c r="CD80" i="8" s="1"/>
  <c r="AJ434" i="8"/>
  <c r="CD434" i="8" s="1"/>
  <c r="AJ70" i="8"/>
  <c r="CD70" i="8" s="1"/>
  <c r="AJ346" i="8"/>
  <c r="AJ303" i="8"/>
  <c r="CD303" i="8" s="1"/>
  <c r="AJ150" i="8"/>
  <c r="CD150" i="8" s="1"/>
  <c r="AW127" i="8"/>
  <c r="AJ128" i="8"/>
  <c r="CD128" i="8" s="1"/>
  <c r="AJ187" i="8"/>
  <c r="CD187" i="8" s="1"/>
  <c r="AJ235" i="8"/>
  <c r="CD235" i="8" s="1"/>
  <c r="AJ414" i="8"/>
  <c r="CD414" i="8" s="1"/>
  <c r="AJ376" i="8"/>
  <c r="CD376" i="8" s="1"/>
  <c r="AJ366" i="8"/>
  <c r="CD366" i="8" s="1"/>
  <c r="AJ149" i="8"/>
  <c r="CD149" i="8" s="1"/>
  <c r="AJ341" i="8"/>
  <c r="AJ268" i="8"/>
  <c r="CD268" i="8" s="1"/>
  <c r="AJ494" i="8"/>
  <c r="CD494" i="8" s="1"/>
  <c r="AJ437" i="8"/>
  <c r="CD437" i="8" s="1"/>
  <c r="AJ275" i="8"/>
  <c r="CD275" i="8" s="1"/>
  <c r="AJ435" i="8"/>
  <c r="CD435" i="8" s="1"/>
  <c r="AJ542" i="8"/>
  <c r="CD542" i="8" s="1"/>
  <c r="AJ115" i="8"/>
  <c r="CD115" i="8" s="1"/>
  <c r="AJ552" i="8"/>
  <c r="CD552" i="8" s="1"/>
  <c r="AJ153" i="8"/>
  <c r="CD153" i="8" s="1"/>
  <c r="AJ151" i="8"/>
  <c r="CD151" i="8" s="1"/>
  <c r="AJ137" i="8"/>
  <c r="CD137" i="8" s="1"/>
  <c r="AJ217" i="8"/>
  <c r="CD217" i="8" s="1"/>
  <c r="AJ51" i="8"/>
  <c r="CD51" i="8" s="1"/>
  <c r="AJ495" i="8"/>
  <c r="CD495" i="8" s="1"/>
  <c r="AJ295" i="8"/>
  <c r="CD295" i="8" s="1"/>
  <c r="AJ252" i="8"/>
  <c r="CD252" i="8" s="1"/>
  <c r="AJ315" i="8"/>
  <c r="CD315" i="8" s="1"/>
  <c r="AJ310" i="8"/>
  <c r="CD310" i="8" s="1"/>
  <c r="AJ209" i="8"/>
  <c r="CD209" i="8" s="1"/>
  <c r="AJ6" i="8"/>
  <c r="CD6" i="8" s="1"/>
  <c r="AJ19" i="8"/>
  <c r="CD19" i="8" s="1"/>
  <c r="AJ472" i="8"/>
  <c r="CD472" i="8" s="1"/>
  <c r="AJ48" i="8"/>
  <c r="CD48" i="8" s="1"/>
  <c r="AJ503" i="8"/>
  <c r="AJ199" i="8"/>
  <c r="CD199" i="8" s="1"/>
  <c r="AJ89" i="8"/>
  <c r="CD89" i="8" s="1"/>
  <c r="AJ372" i="8"/>
  <c r="CD372" i="8" s="1"/>
  <c r="AJ548" i="8"/>
  <c r="AJ238" i="8"/>
  <c r="CD238" i="8" s="1"/>
  <c r="AJ190" i="8"/>
  <c r="CD190" i="8" s="1"/>
  <c r="AJ356" i="8"/>
  <c r="CD356" i="8" s="1"/>
  <c r="AJ383" i="8"/>
  <c r="CD383" i="8" s="1"/>
  <c r="AJ449" i="8"/>
  <c r="CD449" i="8" s="1"/>
  <c r="AJ344" i="8"/>
  <c r="CD344" i="8" s="1"/>
  <c r="AJ13" i="8"/>
  <c r="CD13" i="8" s="1"/>
  <c r="AJ493" i="8"/>
  <c r="CD493" i="8" s="1"/>
  <c r="AJ423" i="8"/>
  <c r="CD423" i="8" s="1"/>
  <c r="AJ239" i="8"/>
  <c r="CD239" i="8" s="1"/>
  <c r="AJ227" i="8"/>
  <c r="CD227" i="8" s="1"/>
  <c r="AJ359" i="8"/>
  <c r="CD359" i="8" s="1"/>
  <c r="AJ36" i="8"/>
  <c r="CD36" i="8" s="1"/>
  <c r="AJ553" i="8"/>
  <c r="CD553" i="8" s="1"/>
  <c r="AJ171" i="8"/>
  <c r="CD171" i="8" s="1"/>
  <c r="AJ454" i="8"/>
  <c r="CD454" i="8" s="1"/>
  <c r="AJ404" i="8"/>
  <c r="AJ308" i="8"/>
  <c r="CD308" i="8" s="1"/>
  <c r="AJ20" i="8"/>
  <c r="CD20" i="8" s="1"/>
  <c r="AJ422" i="8"/>
  <c r="CD422" i="8" s="1"/>
  <c r="AJ154" i="8"/>
  <c r="CD154" i="8" s="1"/>
  <c r="AJ557" i="8"/>
  <c r="CD557" i="8" s="1"/>
  <c r="AW163" i="8"/>
  <c r="AP440" i="8"/>
  <c r="AS440" i="8" s="1"/>
  <c r="AP306" i="8"/>
  <c r="AS306" i="8" s="1"/>
  <c r="AP286" i="8"/>
  <c r="AS286" i="8" s="1"/>
  <c r="AP263" i="8"/>
  <c r="AS263" i="8" s="1"/>
  <c r="AP135" i="8"/>
  <c r="AS135" i="8" s="1"/>
  <c r="AP322" i="8"/>
  <c r="AS322" i="8" s="1"/>
  <c r="AP60" i="8"/>
  <c r="AS60" i="8" s="1"/>
  <c r="AP16" i="8"/>
  <c r="AS16" i="8" s="1"/>
  <c r="AP443" i="8"/>
  <c r="AS443" i="8" s="1"/>
  <c r="AW323" i="8"/>
  <c r="BF323" i="8" s="1"/>
  <c r="AJ549" i="8"/>
  <c r="CD549" i="8" s="1"/>
  <c r="AW83" i="8"/>
  <c r="BF83" i="8" s="1"/>
  <c r="AP314" i="8"/>
  <c r="AS314" i="8" s="1"/>
  <c r="AP340" i="8"/>
  <c r="AS340" i="8" s="1"/>
  <c r="AJ508" i="8"/>
  <c r="CD508" i="8" s="1"/>
  <c r="AP291" i="8"/>
  <c r="AS291" i="8" s="1"/>
  <c r="AJ79" i="8"/>
  <c r="CD79" i="8" s="1"/>
  <c r="AP333" i="8"/>
  <c r="AS333" i="8" s="1"/>
  <c r="AW156" i="8"/>
  <c r="AP337" i="8"/>
  <c r="AS337" i="8" s="1"/>
  <c r="AW331" i="8"/>
  <c r="BF331" i="8" s="1"/>
  <c r="AW335" i="8"/>
  <c r="AW441" i="8"/>
  <c r="AP202" i="8"/>
  <c r="AS202" i="8" s="1"/>
  <c r="AP167" i="8"/>
  <c r="AS167" i="8" s="1"/>
  <c r="AP349" i="8"/>
  <c r="AS349" i="8" s="1"/>
  <c r="AP321" i="8"/>
  <c r="AS321" i="8" s="1"/>
  <c r="AJ427" i="8"/>
  <c r="CD427" i="8" s="1"/>
  <c r="AJ266" i="8"/>
  <c r="CD266" i="8" s="1"/>
  <c r="AJ269" i="8"/>
  <c r="CD269" i="8" s="1"/>
  <c r="AJ506" i="8"/>
  <c r="CD506" i="8" s="1"/>
  <c r="AJ320" i="8"/>
  <c r="CD320" i="8" s="1"/>
  <c r="AJ336" i="8"/>
  <c r="CD336" i="8" s="1"/>
  <c r="AJ191" i="8"/>
  <c r="CD191" i="8" s="1"/>
  <c r="AJ222" i="8"/>
  <c r="CD222" i="8" s="1"/>
  <c r="AJ94" i="8"/>
  <c r="CD94" i="8" s="1"/>
  <c r="AJ545" i="8"/>
  <c r="CD545" i="8" s="1"/>
  <c r="AJ319" i="8"/>
  <c r="CD319" i="8" s="1"/>
  <c r="AJ465" i="8"/>
  <c r="CD465" i="8" s="1"/>
  <c r="AJ401" i="8"/>
  <c r="CD401" i="8" s="1"/>
  <c r="AJ243" i="8"/>
  <c r="AJ260" i="8"/>
  <c r="CD260" i="8" s="1"/>
  <c r="AJ438" i="8"/>
  <c r="CD438" i="8" s="1"/>
  <c r="AJ350" i="8"/>
  <c r="CD350" i="8" s="1"/>
  <c r="AJ81" i="8"/>
  <c r="CD81" i="8" s="1"/>
  <c r="AJ324" i="8"/>
  <c r="CD324" i="8" s="1"/>
  <c r="AJ15" i="8"/>
  <c r="CD15" i="8" s="1"/>
  <c r="AJ532" i="8"/>
  <c r="CD532" i="8" s="1"/>
  <c r="AJ393" i="8"/>
  <c r="CD393" i="8" s="1"/>
  <c r="AJ511" i="8"/>
  <c r="CD511" i="8" s="1"/>
  <c r="AJ77" i="8"/>
  <c r="CD77" i="8" s="1"/>
  <c r="AJ478" i="8"/>
  <c r="CD478" i="8" s="1"/>
  <c r="AJ188" i="8"/>
  <c r="CD188" i="8" s="1"/>
  <c r="AJ7" i="8"/>
  <c r="CD7" i="8" s="1"/>
  <c r="AJ296" i="8"/>
  <c r="CD296" i="8" s="1"/>
  <c r="AJ119" i="8"/>
  <c r="CD119" i="8" s="1"/>
  <c r="AJ327" i="8"/>
  <c r="CD327" i="8" s="1"/>
  <c r="AJ459" i="8"/>
  <c r="CD459" i="8" s="1"/>
  <c r="AP265" i="8"/>
  <c r="AS265" i="8" s="1"/>
  <c r="AP96" i="8"/>
  <c r="AS96" i="8" s="1"/>
  <c r="AP245" i="8"/>
  <c r="AS245" i="8" s="1"/>
  <c r="AP42" i="8"/>
  <c r="AS42" i="8" s="1"/>
  <c r="AP278" i="8"/>
  <c r="AS278" i="8" s="1"/>
  <c r="AP426" i="8"/>
  <c r="AS426" i="8" s="1"/>
  <c r="AW352" i="8"/>
  <c r="AW326" i="8"/>
  <c r="BF326" i="8" s="1"/>
  <c r="AJ317" i="8"/>
  <c r="CD317" i="8" s="1"/>
  <c r="AJ544" i="8"/>
  <c r="CD544" i="8" s="1"/>
  <c r="AJ71" i="8"/>
  <c r="CD71" i="8" s="1"/>
  <c r="AJ186" i="8"/>
  <c r="CD186" i="8" s="1"/>
  <c r="AJ97" i="8"/>
  <c r="CD97" i="8" s="1"/>
  <c r="AJ175" i="8"/>
  <c r="CD175" i="8" s="1"/>
  <c r="AJ92" i="8"/>
  <c r="CD92" i="8" s="1"/>
  <c r="AJ370" i="8"/>
  <c r="CD370" i="8" s="1"/>
  <c r="AJ398" i="8"/>
  <c r="CD398" i="8" s="1"/>
  <c r="AJ11" i="8"/>
  <c r="CD11" i="8" s="1"/>
  <c r="AJ397" i="8"/>
  <c r="CD397" i="8" s="1"/>
  <c r="AJ490" i="8"/>
  <c r="CD490" i="8" s="1"/>
  <c r="AJ462" i="8"/>
  <c r="CD462" i="8" s="1"/>
  <c r="AJ25" i="8"/>
  <c r="CD25" i="8" s="1"/>
  <c r="AJ66" i="8"/>
  <c r="CD66" i="8" s="1"/>
  <c r="AJ228" i="8"/>
  <c r="CD228" i="8" s="1"/>
  <c r="AJ14" i="8"/>
  <c r="CD14" i="8" s="1"/>
  <c r="AJ224" i="8"/>
  <c r="CD224" i="8" s="1"/>
  <c r="AJ230" i="8"/>
  <c r="CD230" i="8" s="1"/>
  <c r="AJ198" i="8"/>
  <c r="CD198" i="8" s="1"/>
  <c r="AJ298" i="8"/>
  <c r="CD298" i="8" s="1"/>
  <c r="AJ536" i="8"/>
  <c r="CD536" i="8" s="1"/>
  <c r="AJ157" i="8"/>
  <c r="CD157" i="8" s="1"/>
  <c r="AJ134" i="8"/>
  <c r="CD134" i="8" s="1"/>
  <c r="AJ307" i="8"/>
  <c r="CD307" i="8" s="1"/>
  <c r="AJ177" i="8"/>
  <c r="CD177" i="8" s="1"/>
  <c r="AJ500" i="8"/>
  <c r="CD500" i="8" s="1"/>
  <c r="AJ555" i="8"/>
  <c r="CD555" i="8" s="1"/>
  <c r="AJ457" i="8"/>
  <c r="CD457" i="8" s="1"/>
  <c r="AJ476" i="8"/>
  <c r="CD476" i="8" s="1"/>
  <c r="AJ24" i="8"/>
  <c r="CD24" i="8" s="1"/>
  <c r="AJ385" i="8"/>
  <c r="CD385" i="8" s="1"/>
  <c r="AJ147" i="8"/>
  <c r="CD147" i="8" s="1"/>
  <c r="AJ112" i="8"/>
  <c r="CD112" i="8" s="1"/>
  <c r="AJ543" i="8"/>
  <c r="CD543" i="8" s="1"/>
  <c r="AJ554" i="8"/>
  <c r="CD554" i="8" s="1"/>
  <c r="AJ287" i="8"/>
  <c r="CD287" i="8" s="1"/>
  <c r="AJ515" i="8"/>
  <c r="CD515" i="8" s="1"/>
  <c r="AJ194" i="8"/>
  <c r="CD194" i="8" s="1"/>
  <c r="AJ293" i="8"/>
  <c r="CD293" i="8" s="1"/>
  <c r="AJ531" i="8"/>
  <c r="CD531" i="8" s="1"/>
  <c r="AJ447" i="8"/>
  <c r="CD447" i="8" s="1"/>
  <c r="AJ114" i="8"/>
  <c r="CD114" i="8" s="1"/>
  <c r="AJ183" i="8"/>
  <c r="CD183" i="8" s="1"/>
  <c r="AJ551" i="8"/>
  <c r="CD551" i="8" s="1"/>
  <c r="AJ425" i="8"/>
  <c r="CD425" i="8" s="1"/>
  <c r="AJ249" i="8"/>
  <c r="CD249" i="8" s="1"/>
  <c r="AJ524" i="8"/>
  <c r="CD524" i="8" s="1"/>
  <c r="AJ419" i="8"/>
  <c r="CD419" i="8" s="1"/>
  <c r="AJ305" i="8"/>
  <c r="CD305" i="8" s="1"/>
  <c r="AJ382" i="8"/>
  <c r="CD382" i="8" s="1"/>
  <c r="AJ455" i="8"/>
  <c r="CD455" i="8" s="1"/>
  <c r="AJ347" i="8"/>
  <c r="CD347" i="8" s="1"/>
  <c r="AJ403" i="8"/>
  <c r="CD403" i="8" s="1"/>
  <c r="AJ358" i="8"/>
  <c r="CD358" i="8" s="1"/>
  <c r="AJ223" i="8"/>
  <c r="CD223" i="8" s="1"/>
  <c r="AJ284" i="8"/>
  <c r="CD284" i="8" s="1"/>
  <c r="AJ535" i="8"/>
  <c r="CD535" i="8" s="1"/>
  <c r="AJ380" i="8"/>
  <c r="CD380" i="8" s="1"/>
  <c r="AJ523" i="8"/>
  <c r="CD523" i="8" s="1"/>
  <c r="AJ342" i="8"/>
  <c r="CD342" i="8" s="1"/>
  <c r="AJ439" i="8"/>
  <c r="CD439" i="8" s="1"/>
  <c r="AJ237" i="8"/>
  <c r="CD237" i="8" s="1"/>
  <c r="AJ78" i="8"/>
  <c r="CD78" i="8" s="1"/>
  <c r="AJ195" i="8"/>
  <c r="CD195" i="8" s="1"/>
  <c r="AJ180" i="8"/>
  <c r="CD180" i="8" s="1"/>
  <c r="AJ251" i="8"/>
  <c r="CD251" i="8" s="1"/>
  <c r="AJ192" i="8"/>
  <c r="CD192" i="8" s="1"/>
  <c r="AJ498" i="8"/>
  <c r="CD498" i="8" s="1"/>
  <c r="AJ355" i="8"/>
  <c r="CD355" i="8" s="1"/>
  <c r="AJ486" i="8"/>
  <c r="CD486" i="8" s="1"/>
  <c r="AJ50" i="8"/>
  <c r="CD50" i="8" s="1"/>
  <c r="AJ47" i="8"/>
  <c r="CD47" i="8" s="1"/>
  <c r="AJ145" i="8"/>
  <c r="CD145" i="8" s="1"/>
  <c r="AJ132" i="8"/>
  <c r="CD132" i="8" s="1"/>
  <c r="AJ520" i="8"/>
  <c r="CD520" i="8" s="1"/>
  <c r="AJ185" i="8"/>
  <c r="CD185" i="8" s="1"/>
  <c r="AJ101" i="8"/>
  <c r="CD101" i="8" s="1"/>
  <c r="AJ475" i="8"/>
  <c r="CD475" i="8" s="1"/>
  <c r="AJ351" i="8"/>
  <c r="CD351" i="8" s="1"/>
  <c r="AJ556" i="8"/>
  <c r="CD556" i="8" s="1"/>
  <c r="AJ514" i="8"/>
  <c r="CD514" i="8" s="1"/>
  <c r="AJ491" i="8"/>
  <c r="CD491" i="8" s="1"/>
  <c r="AJ212" i="8"/>
  <c r="CD212" i="8" s="1"/>
  <c r="AJ339" i="8"/>
  <c r="CD339" i="8" s="1"/>
  <c r="AJ193" i="8"/>
  <c r="CD193" i="8" s="1"/>
  <c r="AJ381" i="8"/>
  <c r="CD381" i="8" s="1"/>
  <c r="AJ160" i="8"/>
  <c r="CD160" i="8" s="1"/>
  <c r="AJ166" i="8"/>
  <c r="CD166" i="8" s="1"/>
  <c r="AJ59" i="8"/>
  <c r="CD59" i="8" s="1"/>
  <c r="AJ76" i="8"/>
  <c r="CD76" i="8" s="1"/>
  <c r="AJ430" i="8"/>
  <c r="CD430" i="8" s="1"/>
  <c r="AJ61" i="8"/>
  <c r="CD61" i="8" s="1"/>
  <c r="AJ264" i="8"/>
  <c r="CD264" i="8" s="1"/>
  <c r="AJ210" i="8"/>
  <c r="CD210" i="8" s="1"/>
  <c r="AJ363" i="8"/>
  <c r="AJ169" i="8"/>
  <c r="CD169" i="8" s="1"/>
  <c r="AJ513" i="8"/>
  <c r="CD513" i="8" s="1"/>
  <c r="AJ22" i="8"/>
  <c r="CD22" i="8" s="1"/>
  <c r="AJ247" i="8"/>
  <c r="CD247" i="8" s="1"/>
  <c r="AJ53" i="8"/>
  <c r="CD53" i="8" s="1"/>
  <c r="AJ126" i="8"/>
  <c r="CD126" i="8" s="1"/>
  <c r="AJ69" i="8"/>
  <c r="CD69" i="8" s="1"/>
  <c r="AJ161" i="8"/>
  <c r="CD161" i="8" s="1"/>
  <c r="AJ330" i="8"/>
  <c r="CD330" i="8" s="1"/>
  <c r="AJ283" i="8"/>
  <c r="CD283" i="8" s="1"/>
  <c r="AJ29" i="8"/>
  <c r="CD29" i="8" s="1"/>
  <c r="AJ90" i="8"/>
  <c r="CD90" i="8" s="1"/>
  <c r="AJ325" i="8"/>
  <c r="CD325" i="8" s="1"/>
  <c r="AJ405" i="8"/>
  <c r="CD405" i="8" s="1"/>
  <c r="AJ262" i="8"/>
  <c r="CD262" i="8" s="1"/>
  <c r="AJ45" i="8"/>
  <c r="CD45" i="8" s="1"/>
  <c r="AJ55" i="8"/>
  <c r="CD55" i="8" s="1"/>
  <c r="AJ373" i="8"/>
  <c r="CD373" i="8" s="1"/>
  <c r="AJ379" i="8"/>
  <c r="CD379" i="8" s="1"/>
  <c r="AJ464" i="8"/>
  <c r="CD464" i="8" s="1"/>
  <c r="AD560" i="8"/>
  <c r="AP377" i="8"/>
  <c r="AS377" i="8" s="1"/>
  <c r="AH103" i="8"/>
  <c r="AF103" i="8"/>
  <c r="AG103" i="8"/>
  <c r="AE103" i="8"/>
  <c r="AH288" i="8"/>
  <c r="AF288" i="8"/>
  <c r="AE288" i="8"/>
  <c r="AG288" i="8"/>
  <c r="AE465" i="8"/>
  <c r="AH465" i="8"/>
  <c r="AF465" i="8"/>
  <c r="AG465" i="8"/>
  <c r="AE258" i="8"/>
  <c r="AG258" i="8"/>
  <c r="AH258" i="8"/>
  <c r="AF258" i="8"/>
  <c r="AE157" i="8"/>
  <c r="AG157" i="8"/>
  <c r="AF157" i="8"/>
  <c r="AH157" i="8"/>
  <c r="AG384" i="8"/>
  <c r="AF384" i="8"/>
  <c r="AE384" i="8"/>
  <c r="AH384" i="8"/>
  <c r="AE134" i="8"/>
  <c r="AF134" i="8"/>
  <c r="AG134" i="8"/>
  <c r="AH134" i="8"/>
  <c r="AE257" i="8"/>
  <c r="AF257" i="8"/>
  <c r="AH257" i="8"/>
  <c r="AG257" i="8"/>
  <c r="AE35" i="8"/>
  <c r="AG35" i="8"/>
  <c r="AH35" i="8"/>
  <c r="AF35" i="8"/>
  <c r="AE307" i="8"/>
  <c r="AF307" i="8"/>
  <c r="AH307" i="8"/>
  <c r="AG307" i="8"/>
  <c r="AE177" i="8"/>
  <c r="AG177" i="8"/>
  <c r="AF177" i="8"/>
  <c r="AH177" i="8"/>
  <c r="AE500" i="8"/>
  <c r="AF500" i="8"/>
  <c r="AH500" i="8"/>
  <c r="AG500" i="8"/>
  <c r="AH555" i="8"/>
  <c r="AE555" i="8"/>
  <c r="AF555" i="8"/>
  <c r="AG555" i="8"/>
  <c r="AE457" i="8"/>
  <c r="AH457" i="8"/>
  <c r="AF457" i="8"/>
  <c r="AG457" i="8"/>
  <c r="AE476" i="8"/>
  <c r="AH476" i="8"/>
  <c r="AG476" i="8"/>
  <c r="AF476" i="8"/>
  <c r="AH24" i="8"/>
  <c r="AE24" i="8"/>
  <c r="AF24" i="8"/>
  <c r="AG24" i="8"/>
  <c r="AE377" i="8"/>
  <c r="AF377" i="8"/>
  <c r="AH377" i="8"/>
  <c r="AG377" i="8"/>
  <c r="AX377" i="8"/>
  <c r="AY377" i="8" s="1"/>
  <c r="AQ377" i="8"/>
  <c r="AT377" i="8" s="1"/>
  <c r="AE466" i="8"/>
  <c r="AF466" i="8"/>
  <c r="AG466" i="8"/>
  <c r="AH466" i="8"/>
  <c r="AH10" i="8"/>
  <c r="AF10" i="8"/>
  <c r="AG10" i="8"/>
  <c r="AE10" i="8"/>
  <c r="AE342" i="8"/>
  <c r="AG342" i="8"/>
  <c r="AH342" i="8"/>
  <c r="AF342" i="8"/>
  <c r="AE439" i="8"/>
  <c r="AG439" i="8"/>
  <c r="AF439" i="8"/>
  <c r="AH439" i="8"/>
  <c r="AE229" i="8"/>
  <c r="AF229" i="8"/>
  <c r="AH229" i="8"/>
  <c r="AG229" i="8"/>
  <c r="AE237" i="8"/>
  <c r="AG237" i="8"/>
  <c r="AH237" i="8"/>
  <c r="AF237" i="8"/>
  <c r="AH164" i="8"/>
  <c r="AF164" i="8"/>
  <c r="AG164" i="8"/>
  <c r="AE164" i="8"/>
  <c r="AG78" i="8"/>
  <c r="AH78" i="8"/>
  <c r="AF78" i="8"/>
  <c r="AE78" i="8"/>
  <c r="AH200" i="8"/>
  <c r="AG200" i="8"/>
  <c r="AE200" i="8"/>
  <c r="AF200" i="8"/>
  <c r="AE279" i="8"/>
  <c r="AG279" i="8"/>
  <c r="AF279" i="8"/>
  <c r="AH279" i="8"/>
  <c r="AF195" i="8"/>
  <c r="AH195" i="8"/>
  <c r="AE195" i="8"/>
  <c r="AG195" i="8"/>
  <c r="AE232" i="8"/>
  <c r="AF232" i="8"/>
  <c r="AG232" i="8"/>
  <c r="AH232" i="8"/>
  <c r="AG180" i="8"/>
  <c r="AF180" i="8"/>
  <c r="AE180" i="8"/>
  <c r="AH180" i="8"/>
  <c r="AE251" i="8"/>
  <c r="AF251" i="8"/>
  <c r="AH251" i="8"/>
  <c r="AG251" i="8"/>
  <c r="AE192" i="8"/>
  <c r="AF192" i="8"/>
  <c r="AG192" i="8"/>
  <c r="AH192" i="8"/>
  <c r="AE399" i="8"/>
  <c r="AF399" i="8"/>
  <c r="AH399" i="8"/>
  <c r="AG399" i="8"/>
  <c r="AE498" i="8"/>
  <c r="AG498" i="8"/>
  <c r="AH498" i="8"/>
  <c r="AF498" i="8"/>
  <c r="AF355" i="8"/>
  <c r="AE355" i="8"/>
  <c r="AH355" i="8"/>
  <c r="AG355" i="8"/>
  <c r="AE486" i="8"/>
  <c r="AF486" i="8"/>
  <c r="AH486" i="8"/>
  <c r="AG486" i="8"/>
  <c r="AE443" i="8"/>
  <c r="AF443" i="8"/>
  <c r="AH443" i="8"/>
  <c r="AG443" i="8"/>
  <c r="AX443" i="8"/>
  <c r="AY443" i="8" s="1"/>
  <c r="AQ443" i="8"/>
  <c r="AT443" i="8" s="1"/>
  <c r="AE311" i="8"/>
  <c r="AH311" i="8"/>
  <c r="AF311" i="8"/>
  <c r="AG311" i="8"/>
  <c r="AE73" i="8"/>
  <c r="AG73" i="8"/>
  <c r="AH73" i="8"/>
  <c r="AF73" i="8"/>
  <c r="AE421" i="8"/>
  <c r="AH421" i="8"/>
  <c r="AF421" i="8"/>
  <c r="AG421" i="8"/>
  <c r="AE50" i="8"/>
  <c r="AG50" i="8"/>
  <c r="AF50" i="8"/>
  <c r="AH50" i="8"/>
  <c r="AE47" i="8"/>
  <c r="AF47" i="8"/>
  <c r="AH47" i="8"/>
  <c r="AG47" i="8"/>
  <c r="AE145" i="8"/>
  <c r="AF145" i="8"/>
  <c r="AG145" i="8"/>
  <c r="AH145" i="8"/>
  <c r="AG132" i="8"/>
  <c r="AH132" i="8"/>
  <c r="AF132" i="8"/>
  <c r="AE132" i="8"/>
  <c r="AE429" i="8"/>
  <c r="AF429" i="8"/>
  <c r="AG429" i="8"/>
  <c r="AH429" i="8"/>
  <c r="AE302" i="8"/>
  <c r="AG302" i="8"/>
  <c r="AH302" i="8"/>
  <c r="AF302" i="8"/>
  <c r="AE520" i="8"/>
  <c r="AG520" i="8"/>
  <c r="AF520" i="8"/>
  <c r="AH520" i="8"/>
  <c r="AG185" i="8"/>
  <c r="AE185" i="8"/>
  <c r="AF185" i="8"/>
  <c r="AH185" i="8"/>
  <c r="AF101" i="8"/>
  <c r="AH101" i="8"/>
  <c r="AG101" i="8"/>
  <c r="AE101" i="8"/>
  <c r="AE475" i="8"/>
  <c r="AF475" i="8"/>
  <c r="AH475" i="8"/>
  <c r="AG475" i="8"/>
  <c r="AG86" i="8"/>
  <c r="AH86" i="8"/>
  <c r="AE86" i="8"/>
  <c r="AF86" i="8"/>
  <c r="AE351" i="8"/>
  <c r="AG351" i="8"/>
  <c r="AH351" i="8"/>
  <c r="AF351" i="8"/>
  <c r="AG556" i="8"/>
  <c r="AE556" i="8"/>
  <c r="AH556" i="8"/>
  <c r="AF556" i="8"/>
  <c r="AE514" i="8"/>
  <c r="AG514" i="8"/>
  <c r="AH514" i="8"/>
  <c r="AF514" i="8"/>
  <c r="AE491" i="8"/>
  <c r="AF491" i="8"/>
  <c r="AH491" i="8"/>
  <c r="AG491" i="8"/>
  <c r="AE354" i="8"/>
  <c r="AG354" i="8"/>
  <c r="AF354" i="8"/>
  <c r="AH354" i="8"/>
  <c r="AE212" i="8"/>
  <c r="AF212" i="8"/>
  <c r="AH212" i="8"/>
  <c r="AG212" i="8"/>
  <c r="AE339" i="8"/>
  <c r="AH339" i="8"/>
  <c r="AG339" i="8"/>
  <c r="AF339" i="8"/>
  <c r="AE193" i="8"/>
  <c r="AF193" i="8"/>
  <c r="AG193" i="8"/>
  <c r="AH193" i="8"/>
  <c r="AE179" i="8"/>
  <c r="AF179" i="8"/>
  <c r="AH179" i="8"/>
  <c r="AG179" i="8"/>
  <c r="AH547" i="8"/>
  <c r="AE547" i="8"/>
  <c r="AG547" i="8"/>
  <c r="AF547" i="8"/>
  <c r="AE381" i="8"/>
  <c r="AH381" i="8"/>
  <c r="AF381" i="8"/>
  <c r="AG381" i="8"/>
  <c r="AE160" i="8"/>
  <c r="AG160" i="8"/>
  <c r="AF160" i="8"/>
  <c r="AH160" i="8"/>
  <c r="AF166" i="8"/>
  <c r="AH166" i="8"/>
  <c r="AG166" i="8"/>
  <c r="AE166" i="8"/>
  <c r="AE197" i="8"/>
  <c r="AF197" i="8"/>
  <c r="AG197" i="8"/>
  <c r="AH197" i="8"/>
  <c r="AF79" i="8"/>
  <c r="AH79" i="8"/>
  <c r="AG79" i="8"/>
  <c r="AE79" i="8"/>
  <c r="AG59" i="8"/>
  <c r="AH59" i="8"/>
  <c r="AF59" i="8"/>
  <c r="AE59" i="8"/>
  <c r="AE76" i="8"/>
  <c r="AG76" i="8"/>
  <c r="AF76" i="8"/>
  <c r="AH76" i="8"/>
  <c r="AE430" i="8"/>
  <c r="AG430" i="8"/>
  <c r="AH430" i="8"/>
  <c r="AF430" i="8"/>
  <c r="AC304" i="8"/>
  <c r="Z304" i="8"/>
  <c r="AB304" i="8"/>
  <c r="AA304" i="8"/>
  <c r="AJ304" i="8"/>
  <c r="CD304" i="8" s="1"/>
  <c r="Z385" i="8"/>
  <c r="AC385" i="8"/>
  <c r="AA385" i="8"/>
  <c r="AB385" i="8"/>
  <c r="AA147" i="8"/>
  <c r="AB147" i="8"/>
  <c r="Z147" i="8"/>
  <c r="AC147" i="8"/>
  <c r="AC448" i="8"/>
  <c r="AB448" i="8"/>
  <c r="AA448" i="8"/>
  <c r="Z448" i="8"/>
  <c r="Z112" i="8"/>
  <c r="AB112" i="8"/>
  <c r="AC112" i="8"/>
  <c r="AA112" i="8"/>
  <c r="AA501" i="8"/>
  <c r="AB501" i="8"/>
  <c r="AC501" i="8"/>
  <c r="Z501" i="8"/>
  <c r="Z543" i="8"/>
  <c r="AB543" i="8"/>
  <c r="AC543" i="8"/>
  <c r="AA543" i="8"/>
  <c r="Z504" i="8"/>
  <c r="AA504" i="8"/>
  <c r="AC504" i="8"/>
  <c r="AB504" i="8"/>
  <c r="AC554" i="8"/>
  <c r="AB554" i="8"/>
  <c r="AA554" i="8"/>
  <c r="Z554" i="8"/>
  <c r="Z410" i="8"/>
  <c r="AC410" i="8"/>
  <c r="AB410" i="8"/>
  <c r="AA410" i="8"/>
  <c r="AC496" i="8"/>
  <c r="Z496" i="8"/>
  <c r="AB496" i="8"/>
  <c r="AA496" i="8"/>
  <c r="AC528" i="8"/>
  <c r="AB528" i="8"/>
  <c r="AA528" i="8"/>
  <c r="Z528" i="8"/>
  <c r="AA225" i="8"/>
  <c r="Z225" i="8"/>
  <c r="AB225" i="8"/>
  <c r="AC225" i="8"/>
  <c r="AA82" i="8"/>
  <c r="AB82" i="8"/>
  <c r="AC82" i="8"/>
  <c r="Z82" i="8"/>
  <c r="Z521" i="8"/>
  <c r="AC521" i="8"/>
  <c r="AA521" i="8"/>
  <c r="AB521" i="8"/>
  <c r="AA369" i="8"/>
  <c r="AC369" i="8"/>
  <c r="Z369" i="8"/>
  <c r="AB369" i="8"/>
  <c r="Z273" i="8"/>
  <c r="AA273" i="8"/>
  <c r="AB273" i="8"/>
  <c r="AC273" i="8"/>
  <c r="AJ273" i="8"/>
  <c r="CD273" i="8" s="1"/>
  <c r="Z287" i="8"/>
  <c r="AB287" i="8"/>
  <c r="AC287" i="8"/>
  <c r="AA287" i="8"/>
  <c r="Z301" i="8"/>
  <c r="AA301" i="8"/>
  <c r="AB301" i="8"/>
  <c r="AC301" i="8"/>
  <c r="AJ301" i="8"/>
  <c r="CD301" i="8" s="1"/>
  <c r="AB515" i="8"/>
  <c r="AA515" i="8"/>
  <c r="Z515" i="8"/>
  <c r="AC515" i="8"/>
  <c r="Z100" i="8"/>
  <c r="AB100" i="8"/>
  <c r="AC100" i="8"/>
  <c r="AA100" i="8"/>
  <c r="AC152" i="8"/>
  <c r="Z152" i="8"/>
  <c r="AB152" i="8"/>
  <c r="AA152" i="8"/>
  <c r="Z170" i="8"/>
  <c r="AC170" i="8"/>
  <c r="AA170" i="8"/>
  <c r="AB170" i="8"/>
  <c r="AA534" i="8"/>
  <c r="Z534" i="8"/>
  <c r="AC534" i="8"/>
  <c r="AB534" i="8"/>
  <c r="Z39" i="8"/>
  <c r="AB39" i="8"/>
  <c r="AC39" i="8"/>
  <c r="AA39" i="8"/>
  <c r="Z453" i="8"/>
  <c r="AC453" i="8"/>
  <c r="AA453" i="8"/>
  <c r="AB453" i="8"/>
  <c r="AB108" i="8"/>
  <c r="Z108" i="8"/>
  <c r="AA108" i="8"/>
  <c r="AC108" i="8"/>
  <c r="Z289" i="8"/>
  <c r="AA289" i="8"/>
  <c r="AC289" i="8"/>
  <c r="AB289" i="8"/>
  <c r="AB130" i="8"/>
  <c r="Z130" i="8"/>
  <c r="AA130" i="8"/>
  <c r="AC130" i="8"/>
  <c r="AJ130" i="8"/>
  <c r="CD130" i="8" s="1"/>
  <c r="AC8" i="8"/>
  <c r="AA8" i="8"/>
  <c r="AB8" i="8"/>
  <c r="Z8" i="8"/>
  <c r="Z395" i="8"/>
  <c r="AB395" i="8"/>
  <c r="AC395" i="8"/>
  <c r="AA395" i="8"/>
  <c r="Z387" i="8"/>
  <c r="AC387" i="8"/>
  <c r="AA387" i="8"/>
  <c r="AB387" i="8"/>
  <c r="Z445" i="8"/>
  <c r="AC445" i="8"/>
  <c r="AA445" i="8"/>
  <c r="AB445" i="8"/>
  <c r="AC194" i="8"/>
  <c r="AA194" i="8"/>
  <c r="AB194" i="8"/>
  <c r="Z194" i="8"/>
  <c r="AB529" i="8"/>
  <c r="AA529" i="8"/>
  <c r="Z529" i="8"/>
  <c r="AC529" i="8"/>
  <c r="AC105" i="8"/>
  <c r="AB105" i="8"/>
  <c r="Z105" i="8"/>
  <c r="AA105" i="8"/>
  <c r="AB456" i="8"/>
  <c r="Z456" i="8"/>
  <c r="AC456" i="8"/>
  <c r="AA456" i="8"/>
  <c r="Z483" i="8"/>
  <c r="AA483" i="8"/>
  <c r="AC483" i="8"/>
  <c r="AB483" i="8"/>
  <c r="AB328" i="8"/>
  <c r="AC328" i="8"/>
  <c r="Z328" i="8"/>
  <c r="AA328" i="8"/>
  <c r="AB293" i="8"/>
  <c r="AA293" i="8"/>
  <c r="Z293" i="8"/>
  <c r="AC293" i="8"/>
  <c r="Z316" i="8"/>
  <c r="AB316" i="8"/>
  <c r="AC316" i="8"/>
  <c r="AA316" i="8"/>
  <c r="Z531" i="8"/>
  <c r="AA531" i="8"/>
  <c r="AC531" i="8"/>
  <c r="AB531" i="8"/>
  <c r="AB516" i="8"/>
  <c r="AA516" i="8"/>
  <c r="AC516" i="8"/>
  <c r="Z516" i="8"/>
  <c r="AC447" i="8"/>
  <c r="AB447" i="8"/>
  <c r="AA447" i="8"/>
  <c r="Z447" i="8"/>
  <c r="AA444" i="8"/>
  <c r="AC444" i="8"/>
  <c r="Z444" i="8"/>
  <c r="AB444" i="8"/>
  <c r="AC401" i="8"/>
  <c r="Z401" i="8"/>
  <c r="AB401" i="8"/>
  <c r="AA401" i="8"/>
  <c r="AB49" i="8"/>
  <c r="AA49" i="8"/>
  <c r="Z49" i="8"/>
  <c r="AC49" i="8"/>
  <c r="Z125" i="8"/>
  <c r="AC125" i="8"/>
  <c r="AA125" i="8"/>
  <c r="AB125" i="8"/>
  <c r="AB174" i="8"/>
  <c r="AC174" i="8"/>
  <c r="AA174" i="8"/>
  <c r="Z174" i="8"/>
  <c r="AC243" i="8"/>
  <c r="Z243" i="8"/>
  <c r="AA243" i="8"/>
  <c r="AB243" i="8"/>
  <c r="Z121" i="8"/>
  <c r="AB121" i="8"/>
  <c r="AA121" i="8"/>
  <c r="AC121" i="8"/>
  <c r="AJ121" i="8"/>
  <c r="AA104" i="8"/>
  <c r="Z104" i="8"/>
  <c r="AB104" i="8"/>
  <c r="AC104" i="8"/>
  <c r="Z263" i="8"/>
  <c r="AC263" i="8"/>
  <c r="AA263" i="8"/>
  <c r="AB263" i="8"/>
  <c r="AJ263" i="8"/>
  <c r="CD263" i="8" s="1"/>
  <c r="AC129" i="8"/>
  <c r="Z129" i="8"/>
  <c r="AA129" i="8"/>
  <c r="AB129" i="8"/>
  <c r="AA250" i="8"/>
  <c r="AC250" i="8"/>
  <c r="AB250" i="8"/>
  <c r="Z250" i="8"/>
  <c r="AA260" i="8"/>
  <c r="AC260" i="8"/>
  <c r="AB260" i="8"/>
  <c r="Z260" i="8"/>
  <c r="Z438" i="8"/>
  <c r="AA438" i="8"/>
  <c r="AB438" i="8"/>
  <c r="AC438" i="8"/>
  <c r="AC471" i="8"/>
  <c r="AA471" i="8"/>
  <c r="AB471" i="8"/>
  <c r="Z471" i="8"/>
  <c r="AC505" i="8"/>
  <c r="AA505" i="8"/>
  <c r="AB505" i="8"/>
  <c r="Z505" i="8"/>
  <c r="AB549" i="8"/>
  <c r="AA549" i="8"/>
  <c r="Z549" i="8"/>
  <c r="AC549" i="8"/>
  <c r="AA114" i="8"/>
  <c r="Z114" i="8"/>
  <c r="AB114" i="8"/>
  <c r="AC114" i="8"/>
  <c r="Z440" i="8"/>
  <c r="AB440" i="8"/>
  <c r="AC440" i="8"/>
  <c r="AA440" i="8"/>
  <c r="AJ440" i="8"/>
  <c r="CD440" i="8" s="1"/>
  <c r="AB183" i="8"/>
  <c r="AA183" i="8"/>
  <c r="AC183" i="8"/>
  <c r="Z183" i="8"/>
  <c r="AA427" i="8"/>
  <c r="AC427" i="8"/>
  <c r="AB427" i="8"/>
  <c r="Z427" i="8"/>
  <c r="AC551" i="8"/>
  <c r="AB551" i="8"/>
  <c r="AA551" i="8"/>
  <c r="Z551" i="8"/>
  <c r="AA208" i="8"/>
  <c r="Z208" i="8"/>
  <c r="AC208" i="8"/>
  <c r="AB208" i="8"/>
  <c r="AA306" i="8"/>
  <c r="Z306" i="8"/>
  <c r="AB306" i="8"/>
  <c r="AC306" i="8"/>
  <c r="AJ306" i="8"/>
  <c r="CD306" i="8" s="1"/>
  <c r="AC425" i="8"/>
  <c r="AA425" i="8"/>
  <c r="Z425" i="8"/>
  <c r="AB425" i="8"/>
  <c r="AA286" i="8"/>
  <c r="AB286" i="8"/>
  <c r="AC286" i="8"/>
  <c r="Z286" i="8"/>
  <c r="AJ286" i="8"/>
  <c r="CD286" i="8" s="1"/>
  <c r="AA350" i="8"/>
  <c r="AC350" i="8"/>
  <c r="AB350" i="8"/>
  <c r="Z350" i="8"/>
  <c r="AJ129" i="8"/>
  <c r="CD129" i="8" s="1"/>
  <c r="Z541" i="8"/>
  <c r="AA541" i="8"/>
  <c r="AC541" i="8"/>
  <c r="AB541" i="8"/>
  <c r="AC510" i="8"/>
  <c r="AA510" i="8"/>
  <c r="AB510" i="8"/>
  <c r="Z510" i="8"/>
  <c r="Z266" i="8"/>
  <c r="AA266" i="8"/>
  <c r="AB266" i="8"/>
  <c r="AC266" i="8"/>
  <c r="AB57" i="8"/>
  <c r="Z57" i="8"/>
  <c r="AA57" i="8"/>
  <c r="AC57" i="8"/>
  <c r="AC269" i="8"/>
  <c r="Z269" i="8"/>
  <c r="AA269" i="8"/>
  <c r="AB269" i="8"/>
  <c r="Z294" i="8"/>
  <c r="AA294" i="8"/>
  <c r="AB294" i="8"/>
  <c r="AC294" i="8"/>
  <c r="AA506" i="8"/>
  <c r="Z506" i="8"/>
  <c r="AC506" i="8"/>
  <c r="AB506" i="8"/>
  <c r="AC502" i="8"/>
  <c r="Z502" i="8"/>
  <c r="AB502" i="8"/>
  <c r="AA502" i="8"/>
  <c r="AA320" i="8"/>
  <c r="AC320" i="8"/>
  <c r="Z320" i="8"/>
  <c r="AB320" i="8"/>
  <c r="Z336" i="8"/>
  <c r="AA336" i="8"/>
  <c r="AB336" i="8"/>
  <c r="AC336" i="8"/>
  <c r="AB128" i="8"/>
  <c r="Z128" i="8"/>
  <c r="AC128" i="8"/>
  <c r="AA128" i="8"/>
  <c r="Z191" i="8"/>
  <c r="AA191" i="8"/>
  <c r="AB191" i="8"/>
  <c r="AC191" i="8"/>
  <c r="Z222" i="8"/>
  <c r="AA222" i="8"/>
  <c r="AB222" i="8"/>
  <c r="AC222" i="8"/>
  <c r="Z187" i="8"/>
  <c r="AC187" i="8"/>
  <c r="AB187" i="8"/>
  <c r="AA187" i="8"/>
  <c r="AC94" i="8"/>
  <c r="Z94" i="8"/>
  <c r="AA94" i="8"/>
  <c r="AB94" i="8"/>
  <c r="AC545" i="8"/>
  <c r="AB545" i="8"/>
  <c r="AA545" i="8"/>
  <c r="Z545" i="8"/>
  <c r="Z340" i="8"/>
  <c r="AC340" i="8"/>
  <c r="AB340" i="8"/>
  <c r="AA340" i="8"/>
  <c r="AJ340" i="8"/>
  <c r="CD340" i="8" s="1"/>
  <c r="AB44" i="8"/>
  <c r="AC44" i="8"/>
  <c r="AA44" i="8"/>
  <c r="Z44" i="8"/>
  <c r="AJ44" i="8"/>
  <c r="CD44" i="8" s="1"/>
  <c r="AB433" i="8"/>
  <c r="AC433" i="8"/>
  <c r="AA433" i="8"/>
  <c r="Z433" i="8"/>
  <c r="AJ433" i="8"/>
  <c r="CD433" i="8" s="1"/>
  <c r="Z61" i="8"/>
  <c r="AB61" i="8"/>
  <c r="AC61" i="8"/>
  <c r="AA61" i="8"/>
  <c r="AB264" i="8"/>
  <c r="AC264" i="8"/>
  <c r="Z264" i="8"/>
  <c r="AA264" i="8"/>
  <c r="AB235" i="8"/>
  <c r="AA235" i="8"/>
  <c r="AC235" i="8"/>
  <c r="Z235" i="8"/>
  <c r="AA414" i="8"/>
  <c r="AC414" i="8"/>
  <c r="Z414" i="8"/>
  <c r="AB414" i="8"/>
  <c r="AC376" i="8"/>
  <c r="AB376" i="8"/>
  <c r="AA376" i="8"/>
  <c r="Z376" i="8"/>
  <c r="AA366" i="8"/>
  <c r="Z366" i="8"/>
  <c r="AB366" i="8"/>
  <c r="AC366" i="8"/>
  <c r="Z149" i="8"/>
  <c r="AA149" i="8"/>
  <c r="AB149" i="8"/>
  <c r="AC149" i="8"/>
  <c r="AC219" i="8"/>
  <c r="Z219" i="8"/>
  <c r="AA219" i="8"/>
  <c r="AB219" i="8"/>
  <c r="AJ219" i="8"/>
  <c r="CD219" i="8" s="1"/>
  <c r="Z394" i="8"/>
  <c r="AC394" i="8"/>
  <c r="AA394" i="8"/>
  <c r="AB394" i="8"/>
  <c r="AA280" i="8"/>
  <c r="AB280" i="8"/>
  <c r="Z280" i="8"/>
  <c r="AC280" i="8"/>
  <c r="AJ280" i="8"/>
  <c r="CD280" i="8" s="1"/>
  <c r="AB546" i="8"/>
  <c r="AA546" i="8"/>
  <c r="Z546" i="8"/>
  <c r="AC546" i="8"/>
  <c r="AC428" i="8"/>
  <c r="AA428" i="8"/>
  <c r="Z428" i="8"/>
  <c r="AB428" i="8"/>
  <c r="Z271" i="8"/>
  <c r="AA271" i="8"/>
  <c r="AB271" i="8"/>
  <c r="AC271" i="8"/>
  <c r="Z28" i="8"/>
  <c r="AA28" i="8"/>
  <c r="AC28" i="8"/>
  <c r="AB28" i="8"/>
  <c r="AA375" i="8"/>
  <c r="Z375" i="8"/>
  <c r="AB375" i="8"/>
  <c r="AC375" i="8"/>
  <c r="AA527" i="8"/>
  <c r="AB527" i="8"/>
  <c r="Z527" i="8"/>
  <c r="AC527" i="8"/>
  <c r="AA113" i="8"/>
  <c r="AC113" i="8"/>
  <c r="Z113" i="8"/>
  <c r="AB113" i="8"/>
  <c r="AC470" i="8"/>
  <c r="AB470" i="8"/>
  <c r="Z470" i="8"/>
  <c r="AA470" i="8"/>
  <c r="AB158" i="8"/>
  <c r="AC158" i="8"/>
  <c r="Z158" i="8"/>
  <c r="AA158" i="8"/>
  <c r="AJ158" i="8"/>
  <c r="CD158" i="8" s="1"/>
  <c r="AA201" i="8"/>
  <c r="AC201" i="8"/>
  <c r="Z201" i="8"/>
  <c r="AB201" i="8"/>
  <c r="Z98" i="8"/>
  <c r="AC98" i="8"/>
  <c r="AA98" i="8"/>
  <c r="AB98" i="8"/>
  <c r="AC27" i="8"/>
  <c r="AB27" i="8"/>
  <c r="AA27" i="8"/>
  <c r="Z27" i="8"/>
  <c r="Z406" i="8"/>
  <c r="AC406" i="8"/>
  <c r="AB406" i="8"/>
  <c r="AA406" i="8"/>
  <c r="AA144" i="8"/>
  <c r="Z144" i="8"/>
  <c r="AC144" i="8"/>
  <c r="AB144" i="8"/>
  <c r="Z512" i="8"/>
  <c r="AC512" i="8"/>
  <c r="AA512" i="8"/>
  <c r="AB512" i="8"/>
  <c r="AC522" i="8"/>
  <c r="AA522" i="8"/>
  <c r="AB522" i="8"/>
  <c r="Z522" i="8"/>
  <c r="Z300" i="8"/>
  <c r="AB300" i="8"/>
  <c r="AC300" i="8"/>
  <c r="AA300" i="8"/>
  <c r="AC341" i="8"/>
  <c r="AB341" i="8"/>
  <c r="AA341" i="8"/>
  <c r="Z341" i="8"/>
  <c r="AB558" i="8"/>
  <c r="AA558" i="8"/>
  <c r="Z558" i="8"/>
  <c r="AC558" i="8"/>
  <c r="AC63" i="8"/>
  <c r="AB63" i="8"/>
  <c r="AA63" i="8"/>
  <c r="Z63" i="8"/>
  <c r="AC110" i="8"/>
  <c r="Z110" i="8"/>
  <c r="AA110" i="8"/>
  <c r="AB110" i="8"/>
  <c r="Z111" i="8"/>
  <c r="AA111" i="8"/>
  <c r="AB111" i="8"/>
  <c r="AC111" i="8"/>
  <c r="AJ111" i="8"/>
  <c r="CD111" i="8" s="1"/>
  <c r="AA487" i="8"/>
  <c r="AC487" i="8"/>
  <c r="Z487" i="8"/>
  <c r="AB487" i="8"/>
  <c r="Z352" i="8"/>
  <c r="AA352" i="8"/>
  <c r="AB352" i="8"/>
  <c r="AC352" i="8"/>
  <c r="AJ352" i="8"/>
  <c r="CD352" i="8" s="1"/>
  <c r="AC374" i="8"/>
  <c r="Z374" i="8"/>
  <c r="AA374" i="8"/>
  <c r="AB374" i="8"/>
  <c r="AB442" i="8"/>
  <c r="Z442" i="8"/>
  <c r="AA442" i="8"/>
  <c r="AC442" i="8"/>
  <c r="Z451" i="8"/>
  <c r="AA451" i="8"/>
  <c r="AC451" i="8"/>
  <c r="AB451" i="8"/>
  <c r="AB268" i="8"/>
  <c r="Z268" i="8"/>
  <c r="AA268" i="8"/>
  <c r="AC268" i="8"/>
  <c r="AB361" i="8"/>
  <c r="AC361" i="8"/>
  <c r="AA361" i="8"/>
  <c r="Z361" i="8"/>
  <c r="AC184" i="8"/>
  <c r="AB184" i="8"/>
  <c r="Z184" i="8"/>
  <c r="AA184" i="8"/>
  <c r="Z559" i="8"/>
  <c r="AC559" i="8"/>
  <c r="AA559" i="8"/>
  <c r="AB559" i="8"/>
  <c r="AB313" i="8"/>
  <c r="Z313" i="8"/>
  <c r="AC313" i="8"/>
  <c r="AA313" i="8"/>
  <c r="AC270" i="8"/>
  <c r="Z270" i="8"/>
  <c r="AB270" i="8"/>
  <c r="AA270" i="8"/>
  <c r="AJ270" i="8"/>
  <c r="CD270" i="8" s="1"/>
  <c r="AA107" i="8"/>
  <c r="AC107" i="8"/>
  <c r="AB107" i="8"/>
  <c r="Z107" i="8"/>
  <c r="AB494" i="8"/>
  <c r="AC494" i="8"/>
  <c r="Z494" i="8"/>
  <c r="AA494" i="8"/>
  <c r="AA30" i="8"/>
  <c r="AB30" i="8"/>
  <c r="AC30" i="8"/>
  <c r="Z30" i="8"/>
  <c r="AA139" i="8"/>
  <c r="AC139" i="8"/>
  <c r="Z139" i="8"/>
  <c r="AB139" i="8"/>
  <c r="AJ139" i="8"/>
  <c r="CD139" i="8" s="1"/>
  <c r="AC326" i="8"/>
  <c r="AA326" i="8"/>
  <c r="Z326" i="8"/>
  <c r="AB326" i="8"/>
  <c r="AJ326" i="8"/>
  <c r="CD326" i="8" s="1"/>
  <c r="Z409" i="8"/>
  <c r="AA409" i="8"/>
  <c r="AB409" i="8"/>
  <c r="AC409" i="8"/>
  <c r="AC143" i="8"/>
  <c r="Z143" i="8"/>
  <c r="AB143" i="8"/>
  <c r="AA143" i="8"/>
  <c r="AJ143" i="8"/>
  <c r="CD143" i="8" s="1"/>
  <c r="Z368" i="8"/>
  <c r="AA368" i="8"/>
  <c r="AB368" i="8"/>
  <c r="AC368" i="8"/>
  <c r="AG34" i="8"/>
  <c r="AE34" i="8"/>
  <c r="AF34" i="8"/>
  <c r="AH34" i="8"/>
  <c r="AH411" i="8"/>
  <c r="AF411" i="8"/>
  <c r="AG411" i="8"/>
  <c r="AE411" i="8"/>
  <c r="AE364" i="8"/>
  <c r="AH364" i="8"/>
  <c r="AG364" i="8"/>
  <c r="AF364" i="8"/>
  <c r="AG497" i="8"/>
  <c r="AE497" i="8"/>
  <c r="AH497" i="8"/>
  <c r="AF497" i="8"/>
  <c r="AE259" i="8"/>
  <c r="AG259" i="8"/>
  <c r="AF259" i="8"/>
  <c r="AH259" i="8"/>
  <c r="AE391" i="8"/>
  <c r="AH391" i="8"/>
  <c r="AF391" i="8"/>
  <c r="AG391" i="8"/>
  <c r="AH378" i="8"/>
  <c r="AE378" i="8"/>
  <c r="AF378" i="8"/>
  <c r="AG378" i="8"/>
  <c r="AE437" i="8"/>
  <c r="AG437" i="8"/>
  <c r="AF437" i="8"/>
  <c r="AH437" i="8"/>
  <c r="AE54" i="8"/>
  <c r="AF54" i="8"/>
  <c r="AH54" i="8"/>
  <c r="AG54" i="8"/>
  <c r="AQ54" i="8"/>
  <c r="AT54" i="8" s="1"/>
  <c r="AX54" i="8"/>
  <c r="AY54" i="8" s="1"/>
  <c r="AH329" i="8"/>
  <c r="AF329" i="8"/>
  <c r="AE329" i="8"/>
  <c r="AG329" i="8"/>
  <c r="AE138" i="8"/>
  <c r="AG138" i="8"/>
  <c r="AH138" i="8"/>
  <c r="AF138" i="8"/>
  <c r="AE343" i="8"/>
  <c r="AF343" i="8"/>
  <c r="AG343" i="8"/>
  <c r="AH343" i="8"/>
  <c r="AE407" i="8"/>
  <c r="AF407" i="8"/>
  <c r="AG407" i="8"/>
  <c r="AH407" i="8"/>
  <c r="AH75" i="8"/>
  <c r="AF75" i="8"/>
  <c r="AE75" i="8"/>
  <c r="AG75" i="8"/>
  <c r="AE415" i="8"/>
  <c r="AH415" i="8"/>
  <c r="AF415" i="8"/>
  <c r="AG415" i="8"/>
  <c r="AE272" i="8"/>
  <c r="AF272" i="8"/>
  <c r="AH272" i="8"/>
  <c r="AG272" i="8"/>
  <c r="AE275" i="8"/>
  <c r="AG275" i="8"/>
  <c r="AH275" i="8"/>
  <c r="AF275" i="8"/>
  <c r="AE337" i="8"/>
  <c r="AG337" i="8"/>
  <c r="AH337" i="8"/>
  <c r="AF337" i="8"/>
  <c r="AQ337" i="8"/>
  <c r="AT337" i="8" s="1"/>
  <c r="AX337" i="8"/>
  <c r="AY337" i="8" s="1"/>
  <c r="AE265" i="8"/>
  <c r="AG265" i="8"/>
  <c r="AH265" i="8"/>
  <c r="AF265" i="8"/>
  <c r="AX265" i="8"/>
  <c r="AY265" i="8" s="1"/>
  <c r="AQ265" i="8"/>
  <c r="AT265" i="8" s="1"/>
  <c r="AE463" i="8"/>
  <c r="AG463" i="8"/>
  <c r="AH463" i="8"/>
  <c r="AF463" i="8"/>
  <c r="AE182" i="8"/>
  <c r="AH182" i="8"/>
  <c r="AF182" i="8"/>
  <c r="AG182" i="8"/>
  <c r="AH196" i="8"/>
  <c r="AF196" i="8"/>
  <c r="AG196" i="8"/>
  <c r="AE196" i="8"/>
  <c r="AG389" i="8"/>
  <c r="AH389" i="8"/>
  <c r="AE389" i="8"/>
  <c r="AF389" i="8"/>
  <c r="AF91" i="8"/>
  <c r="AE91" i="8"/>
  <c r="AH91" i="8"/>
  <c r="AG91" i="8"/>
  <c r="AH136" i="8"/>
  <c r="AG136" i="8"/>
  <c r="AE136" i="8"/>
  <c r="AF136" i="8"/>
  <c r="AE189" i="8"/>
  <c r="AF189" i="8"/>
  <c r="AH189" i="8"/>
  <c r="AG189" i="8"/>
  <c r="AH16" i="8"/>
  <c r="AF16" i="8"/>
  <c r="AG16" i="8"/>
  <c r="AE16" i="8"/>
  <c r="AQ16" i="8"/>
  <c r="AT16" i="8" s="1"/>
  <c r="AX16" i="8"/>
  <c r="AY16" i="8" s="1"/>
  <c r="AE102" i="8"/>
  <c r="AG102" i="8"/>
  <c r="AH102" i="8"/>
  <c r="AF102" i="8"/>
  <c r="AE172" i="8"/>
  <c r="AH172" i="8"/>
  <c r="AG172" i="8"/>
  <c r="AF172" i="8"/>
  <c r="AG276" i="8"/>
  <c r="AH276" i="8"/>
  <c r="AF276" i="8"/>
  <c r="AE276" i="8"/>
  <c r="AE436" i="8"/>
  <c r="AF436" i="8"/>
  <c r="AG436" i="8"/>
  <c r="AH436" i="8"/>
  <c r="AF396" i="8"/>
  <c r="AE396" i="8"/>
  <c r="AG396" i="8"/>
  <c r="AH396" i="8"/>
  <c r="AH84" i="8"/>
  <c r="AF84" i="8"/>
  <c r="AE84" i="8"/>
  <c r="AG84" i="8"/>
  <c r="AE148" i="8"/>
  <c r="AG148" i="8"/>
  <c r="AH148" i="8"/>
  <c r="AF148" i="8"/>
  <c r="AH236" i="8"/>
  <c r="AG236" i="8"/>
  <c r="AF236" i="8"/>
  <c r="AE236" i="8"/>
  <c r="AE474" i="8"/>
  <c r="AG474" i="8"/>
  <c r="AF474" i="8"/>
  <c r="AH474" i="8"/>
  <c r="AE23" i="8"/>
  <c r="AF23" i="8"/>
  <c r="AG23" i="8"/>
  <c r="AH23" i="8"/>
  <c r="AE96" i="8"/>
  <c r="AG96" i="8"/>
  <c r="AF96" i="8"/>
  <c r="AH96" i="8"/>
  <c r="AX96" i="8"/>
  <c r="AY96" i="8" s="1"/>
  <c r="AQ96" i="8"/>
  <c r="AT96" i="8" s="1"/>
  <c r="AG365" i="8"/>
  <c r="AH365" i="8"/>
  <c r="AF365" i="8"/>
  <c r="AE365" i="8"/>
  <c r="AE400" i="8"/>
  <c r="AH400" i="8"/>
  <c r="AF400" i="8"/>
  <c r="AG400" i="8"/>
  <c r="AE242" i="8"/>
  <c r="AF242" i="8"/>
  <c r="AH242" i="8"/>
  <c r="AG242" i="8"/>
  <c r="AG485" i="8"/>
  <c r="AE485" i="8"/>
  <c r="AH485" i="8"/>
  <c r="AF485" i="8"/>
  <c r="AG509" i="8"/>
  <c r="AE509" i="8"/>
  <c r="AH509" i="8"/>
  <c r="AF509" i="8"/>
  <c r="AE525" i="8"/>
  <c r="AH525" i="8"/>
  <c r="AF525" i="8"/>
  <c r="AG525" i="8"/>
  <c r="AE441" i="8"/>
  <c r="AF441" i="8"/>
  <c r="AG441" i="8"/>
  <c r="AH441" i="8"/>
  <c r="AQ441" i="8"/>
  <c r="AT441" i="8" s="1"/>
  <c r="AU441" i="8" s="1"/>
  <c r="AX441" i="8"/>
  <c r="AE318" i="8"/>
  <c r="AF318" i="8"/>
  <c r="AG318" i="8"/>
  <c r="AH318" i="8"/>
  <c r="AH402" i="8"/>
  <c r="AE402" i="8"/>
  <c r="AF402" i="8"/>
  <c r="AG402" i="8"/>
  <c r="AE62" i="8"/>
  <c r="AG62" i="8"/>
  <c r="AF62" i="8"/>
  <c r="AH62" i="8"/>
  <c r="AH33" i="8"/>
  <c r="AG33" i="8"/>
  <c r="AF33" i="8"/>
  <c r="AE33" i="8"/>
  <c r="AE517" i="8"/>
  <c r="AH517" i="8"/>
  <c r="AF517" i="8"/>
  <c r="AG517" i="8"/>
  <c r="AF484" i="8"/>
  <c r="AE484" i="8"/>
  <c r="AH484" i="8"/>
  <c r="AG484" i="8"/>
  <c r="AE178" i="8"/>
  <c r="AF178" i="8"/>
  <c r="AG178" i="8"/>
  <c r="AH178" i="8"/>
  <c r="AF231" i="8"/>
  <c r="AE231" i="8"/>
  <c r="AH231" i="8"/>
  <c r="AG231" i="8"/>
  <c r="AE477" i="8"/>
  <c r="AG477" i="8"/>
  <c r="AH477" i="8"/>
  <c r="AF477" i="8"/>
  <c r="AG367" i="8"/>
  <c r="AH367" i="8"/>
  <c r="AF367" i="8"/>
  <c r="AE367" i="8"/>
  <c r="AE314" i="8"/>
  <c r="AF314" i="8"/>
  <c r="AH314" i="8"/>
  <c r="AG314" i="8"/>
  <c r="AX314" i="8"/>
  <c r="AY314" i="8" s="1"/>
  <c r="AQ314" i="8"/>
  <c r="AT314" i="8" s="1"/>
  <c r="AE218" i="8"/>
  <c r="AG218" i="8"/>
  <c r="AH218" i="8"/>
  <c r="AF218" i="8"/>
  <c r="AE65" i="8"/>
  <c r="AG65" i="8"/>
  <c r="AH65" i="8"/>
  <c r="AF65" i="8"/>
  <c r="AE205" i="8"/>
  <c r="AG205" i="8"/>
  <c r="AF205" i="8"/>
  <c r="AH205" i="8"/>
  <c r="AE206" i="8"/>
  <c r="AH206" i="8"/>
  <c r="AF206" i="8"/>
  <c r="AG206" i="8"/>
  <c r="AE473" i="8"/>
  <c r="AF473" i="8"/>
  <c r="AH473" i="8"/>
  <c r="AG473" i="8"/>
  <c r="AE241" i="8"/>
  <c r="AG241" i="8"/>
  <c r="AH241" i="8"/>
  <c r="AF241" i="8"/>
  <c r="AE72" i="8"/>
  <c r="AG72" i="8"/>
  <c r="AF72" i="8"/>
  <c r="AH72" i="8"/>
  <c r="AH74" i="8"/>
  <c r="AF74" i="8"/>
  <c r="AE74" i="8"/>
  <c r="AG74" i="8"/>
  <c r="AH245" i="8"/>
  <c r="AF245" i="8"/>
  <c r="AG245" i="8"/>
  <c r="AE245" i="8"/>
  <c r="AX245" i="8"/>
  <c r="AY245" i="8" s="1"/>
  <c r="AQ245" i="8"/>
  <c r="AT245" i="8" s="1"/>
  <c r="AE142" i="8"/>
  <c r="AF142" i="8"/>
  <c r="AH142" i="8"/>
  <c r="AG142" i="8"/>
  <c r="AF537" i="8"/>
  <c r="AH537" i="8"/>
  <c r="AG537" i="8"/>
  <c r="AE537" i="8"/>
  <c r="AG211" i="8"/>
  <c r="AH211" i="8"/>
  <c r="AE211" i="8"/>
  <c r="AF211" i="8"/>
  <c r="AE118" i="8"/>
  <c r="AG118" i="8"/>
  <c r="AH118" i="8"/>
  <c r="AF118" i="8"/>
  <c r="AJ225" i="8"/>
  <c r="CD225" i="8" s="1"/>
  <c r="AJ521" i="8"/>
  <c r="CD521" i="8" s="1"/>
  <c r="AJ527" i="8"/>
  <c r="CD527" i="8" s="1"/>
  <c r="AJ456" i="8"/>
  <c r="CD456" i="8" s="1"/>
  <c r="AJ541" i="8"/>
  <c r="CD541" i="8" s="1"/>
  <c r="AJ505" i="8"/>
  <c r="CD505" i="8" s="1"/>
  <c r="AC255" i="8"/>
  <c r="Z255" i="8"/>
  <c r="AA255" i="8"/>
  <c r="AB255" i="8"/>
  <c r="Z210" i="8"/>
  <c r="AA210" i="8"/>
  <c r="AB210" i="8"/>
  <c r="AC210" i="8"/>
  <c r="AC533" i="8"/>
  <c r="AA533" i="8"/>
  <c r="AB533" i="8"/>
  <c r="Z533" i="8"/>
  <c r="Z363" i="8"/>
  <c r="AA363" i="8"/>
  <c r="AC363" i="8"/>
  <c r="AB363" i="8"/>
  <c r="AB176" i="8"/>
  <c r="AC176" i="8"/>
  <c r="Z176" i="8"/>
  <c r="AA176" i="8"/>
  <c r="AC169" i="8"/>
  <c r="AA169" i="8"/>
  <c r="AB169" i="8"/>
  <c r="Z169" i="8"/>
  <c r="AC88" i="8"/>
  <c r="AB88" i="8"/>
  <c r="Z88" i="8"/>
  <c r="AA88" i="8"/>
  <c r="AB513" i="8"/>
  <c r="AA513" i="8"/>
  <c r="AC513" i="8"/>
  <c r="Z513" i="8"/>
  <c r="AA322" i="8"/>
  <c r="AC322" i="8"/>
  <c r="Z322" i="8"/>
  <c r="AB322" i="8"/>
  <c r="AJ322" i="8"/>
  <c r="CD322" i="8" s="1"/>
  <c r="AC204" i="8"/>
  <c r="AB204" i="8"/>
  <c r="Z204" i="8"/>
  <c r="AA204" i="8"/>
  <c r="AC332" i="8"/>
  <c r="AB332" i="8"/>
  <c r="Z332" i="8"/>
  <c r="AA332" i="8"/>
  <c r="AA499" i="8"/>
  <c r="Z499" i="8"/>
  <c r="AC499" i="8"/>
  <c r="AB499" i="8"/>
  <c r="AC388" i="8"/>
  <c r="Z388" i="8"/>
  <c r="AA388" i="8"/>
  <c r="AB388" i="8"/>
  <c r="Z481" i="8"/>
  <c r="AB481" i="8"/>
  <c r="AC481" i="8"/>
  <c r="AA481" i="8"/>
  <c r="AA371" i="8"/>
  <c r="Z371" i="8"/>
  <c r="AB371" i="8"/>
  <c r="AC371" i="8"/>
  <c r="Z43" i="8"/>
  <c r="AA43" i="8"/>
  <c r="AB43" i="8"/>
  <c r="AC43" i="8"/>
  <c r="AJ43" i="8"/>
  <c r="CD43" i="8" s="1"/>
  <c r="Z40" i="8"/>
  <c r="AC40" i="8"/>
  <c r="AA40" i="8"/>
  <c r="AB40" i="8"/>
  <c r="AC488" i="8"/>
  <c r="AB488" i="8"/>
  <c r="Z488" i="8"/>
  <c r="AA488" i="8"/>
  <c r="AC42" i="8"/>
  <c r="AA42" i="8"/>
  <c r="AB42" i="8"/>
  <c r="Z42" i="8"/>
  <c r="AJ42" i="8"/>
  <c r="CD42" i="8" s="1"/>
  <c r="AA244" i="8"/>
  <c r="AB244" i="8"/>
  <c r="AC244" i="8"/>
  <c r="Z244" i="8"/>
  <c r="Z267" i="8"/>
  <c r="AB267" i="8"/>
  <c r="AC267" i="8"/>
  <c r="AA267" i="8"/>
  <c r="AC22" i="8"/>
  <c r="AB22" i="8"/>
  <c r="AA22" i="8"/>
  <c r="Z22" i="8"/>
  <c r="AC159" i="8"/>
  <c r="AA159" i="8"/>
  <c r="AB159" i="8"/>
  <c r="Z159" i="8"/>
  <c r="AC247" i="8"/>
  <c r="AB247" i="8"/>
  <c r="AA247" i="8"/>
  <c r="Z247" i="8"/>
  <c r="Z68" i="8"/>
  <c r="AB68" i="8"/>
  <c r="AC68" i="8"/>
  <c r="AA68" i="8"/>
  <c r="Z53" i="8"/>
  <c r="AB53" i="8"/>
  <c r="AC53" i="8"/>
  <c r="AA53" i="8"/>
  <c r="AA291" i="8"/>
  <c r="AB291" i="8"/>
  <c r="AC291" i="8"/>
  <c r="Z291" i="8"/>
  <c r="AJ291" i="8"/>
  <c r="CD291" i="8" s="1"/>
  <c r="Z357" i="8"/>
  <c r="AB357" i="8"/>
  <c r="AC357" i="8"/>
  <c r="AA357" i="8"/>
  <c r="AC431" i="8"/>
  <c r="Z431" i="8"/>
  <c r="AA431" i="8"/>
  <c r="AB431" i="8"/>
  <c r="AC412" i="8"/>
  <c r="AA412" i="8"/>
  <c r="AB412" i="8"/>
  <c r="Z412" i="8"/>
  <c r="AC240" i="8"/>
  <c r="AA240" i="8"/>
  <c r="AB240" i="8"/>
  <c r="Z240" i="8"/>
  <c r="AB207" i="8"/>
  <c r="AC207" i="8"/>
  <c r="AA207" i="8"/>
  <c r="Z207" i="8"/>
  <c r="Z290" i="8"/>
  <c r="AC290" i="8"/>
  <c r="AB290" i="8"/>
  <c r="AA290" i="8"/>
  <c r="Z386" i="8"/>
  <c r="AC386" i="8"/>
  <c r="AA386" i="8"/>
  <c r="AB386" i="8"/>
  <c r="Z126" i="8"/>
  <c r="AC126" i="8"/>
  <c r="AA126" i="8"/>
  <c r="AB126" i="8"/>
  <c r="AA518" i="8"/>
  <c r="AB518" i="8"/>
  <c r="AC518" i="8"/>
  <c r="Z518" i="8"/>
  <c r="Z550" i="8"/>
  <c r="AB550" i="8"/>
  <c r="AC550" i="8"/>
  <c r="AA550" i="8"/>
  <c r="AC69" i="8"/>
  <c r="AA69" i="8"/>
  <c r="AB69" i="8"/>
  <c r="Z69" i="8"/>
  <c r="Z161" i="8"/>
  <c r="AA161" i="8"/>
  <c r="AB161" i="8"/>
  <c r="AC161" i="8"/>
  <c r="AB31" i="8"/>
  <c r="AA31" i="8"/>
  <c r="AC31" i="8"/>
  <c r="Z31" i="8"/>
  <c r="AB155" i="8"/>
  <c r="Z155" i="8"/>
  <c r="AA155" i="8"/>
  <c r="AC155" i="8"/>
  <c r="Z360" i="8"/>
  <c r="AA360" i="8"/>
  <c r="AB360" i="8"/>
  <c r="AC360" i="8"/>
  <c r="AB452" i="8"/>
  <c r="AC452" i="8"/>
  <c r="AA452" i="8"/>
  <c r="Z452" i="8"/>
  <c r="Z285" i="8"/>
  <c r="AB285" i="8"/>
  <c r="AC285" i="8"/>
  <c r="AA285" i="8"/>
  <c r="AC127" i="8"/>
  <c r="Z127" i="8"/>
  <c r="AA127" i="8"/>
  <c r="AB127" i="8"/>
  <c r="AJ127" i="8"/>
  <c r="CD127" i="8" s="1"/>
  <c r="AC330" i="8"/>
  <c r="Z330" i="8"/>
  <c r="AA330" i="8"/>
  <c r="AB330" i="8"/>
  <c r="AA26" i="8"/>
  <c r="AC26" i="8"/>
  <c r="AB26" i="8"/>
  <c r="Z26" i="8"/>
  <c r="Z283" i="8"/>
  <c r="AA283" i="8"/>
  <c r="AC283" i="8"/>
  <c r="AB283" i="8"/>
  <c r="Z9" i="8"/>
  <c r="AA9" i="8"/>
  <c r="AB9" i="8"/>
  <c r="AC9" i="8"/>
  <c r="AB233" i="8"/>
  <c r="AA233" i="8"/>
  <c r="Z233" i="8"/>
  <c r="AC233" i="8"/>
  <c r="AB29" i="8"/>
  <c r="AA29" i="8"/>
  <c r="AC29" i="8"/>
  <c r="Z29" i="8"/>
  <c r="AB213" i="8"/>
  <c r="AC213" i="8"/>
  <c r="Z213" i="8"/>
  <c r="AA213" i="8"/>
  <c r="AJ213" i="8"/>
  <c r="CD213" i="8" s="1"/>
  <c r="Z278" i="8"/>
  <c r="AA278" i="8"/>
  <c r="AB278" i="8"/>
  <c r="AC278" i="8"/>
  <c r="AJ278" i="8"/>
  <c r="CD278" i="8" s="1"/>
  <c r="AA90" i="8"/>
  <c r="AC90" i="8"/>
  <c r="AB90" i="8"/>
  <c r="Z90" i="8"/>
  <c r="AC325" i="8"/>
  <c r="AA325" i="8"/>
  <c r="AB325" i="8"/>
  <c r="Z325" i="8"/>
  <c r="AB60" i="8"/>
  <c r="Z60" i="8"/>
  <c r="AA60" i="8"/>
  <c r="AC60" i="8"/>
  <c r="AJ60" i="8"/>
  <c r="CD60" i="8" s="1"/>
  <c r="AA345" i="8"/>
  <c r="Z345" i="8"/>
  <c r="AB345" i="8"/>
  <c r="AC345" i="8"/>
  <c r="Z32" i="8"/>
  <c r="AC32" i="8"/>
  <c r="AB32" i="8"/>
  <c r="AA32" i="8"/>
  <c r="Z220" i="8"/>
  <c r="AA220" i="8"/>
  <c r="AB220" i="8"/>
  <c r="AC220" i="8"/>
  <c r="Z133" i="8"/>
  <c r="AA133" i="8"/>
  <c r="AB133" i="8"/>
  <c r="AC133" i="8"/>
  <c r="Z353" i="8"/>
  <c r="AA353" i="8"/>
  <c r="AB353" i="8"/>
  <c r="AC353" i="8"/>
  <c r="AJ353" i="8"/>
  <c r="CD353" i="8" s="1"/>
  <c r="AC405" i="8"/>
  <c r="AB405" i="8"/>
  <c r="AA405" i="8"/>
  <c r="Z405" i="8"/>
  <c r="Z309" i="8"/>
  <c r="AC309" i="8"/>
  <c r="AB309" i="8"/>
  <c r="AA309" i="8"/>
  <c r="AC5" i="8"/>
  <c r="AA5" i="8"/>
  <c r="Z5" i="8"/>
  <c r="AB5" i="8"/>
  <c r="AC426" i="8"/>
  <c r="Z426" i="8"/>
  <c r="AB426" i="8"/>
  <c r="AA426" i="8"/>
  <c r="AJ426" i="8"/>
  <c r="CD426" i="8" s="1"/>
  <c r="Z297" i="8"/>
  <c r="AA297" i="8"/>
  <c r="AB297" i="8"/>
  <c r="AC297" i="8"/>
  <c r="AJ297" i="8"/>
  <c r="CD297" i="8" s="1"/>
  <c r="AC460" i="8"/>
  <c r="AA460" i="8"/>
  <c r="AB460" i="8"/>
  <c r="Z460" i="8"/>
  <c r="AC420" i="8"/>
  <c r="Z420" i="8"/>
  <c r="AB420" i="8"/>
  <c r="AA420" i="8"/>
  <c r="AC12" i="8"/>
  <c r="Z12" i="8"/>
  <c r="AB12" i="8"/>
  <c r="AA12" i="8"/>
  <c r="AJ133" i="8"/>
  <c r="CD133" i="8" s="1"/>
  <c r="AJ345" i="8"/>
  <c r="CD345" i="8" s="1"/>
  <c r="AF304" i="8"/>
  <c r="AE304" i="8"/>
  <c r="AG304" i="8"/>
  <c r="AH304" i="8"/>
  <c r="AE385" i="8"/>
  <c r="AG385" i="8"/>
  <c r="AF385" i="8"/>
  <c r="AH385" i="8"/>
  <c r="AE147" i="8"/>
  <c r="AG147" i="8"/>
  <c r="AF147" i="8"/>
  <c r="AH147" i="8"/>
  <c r="AE448" i="8"/>
  <c r="AF448" i="8"/>
  <c r="AH448" i="8"/>
  <c r="AG448" i="8"/>
  <c r="AH112" i="8"/>
  <c r="AF112" i="8"/>
  <c r="AE112" i="8"/>
  <c r="AG112" i="8"/>
  <c r="AE501" i="8"/>
  <c r="AG501" i="8"/>
  <c r="AH501" i="8"/>
  <c r="AF501" i="8"/>
  <c r="AG543" i="8"/>
  <c r="AE543" i="8"/>
  <c r="AH543" i="8"/>
  <c r="AF543" i="8"/>
  <c r="AE504" i="8"/>
  <c r="AH504" i="8"/>
  <c r="AF504" i="8"/>
  <c r="AG504" i="8"/>
  <c r="AF554" i="8"/>
  <c r="AE554" i="8"/>
  <c r="AG554" i="8"/>
  <c r="AH554" i="8"/>
  <c r="AE410" i="8"/>
  <c r="AF410" i="8"/>
  <c r="AG410" i="8"/>
  <c r="AH410" i="8"/>
  <c r="AE496" i="8"/>
  <c r="AG496" i="8"/>
  <c r="AH496" i="8"/>
  <c r="AF496" i="8"/>
  <c r="AG528" i="8"/>
  <c r="AE528" i="8"/>
  <c r="AH528" i="8"/>
  <c r="AF528" i="8"/>
  <c r="AF225" i="8"/>
  <c r="AH225" i="8"/>
  <c r="AG225" i="8"/>
  <c r="AE225" i="8"/>
  <c r="AH82" i="8"/>
  <c r="AF82" i="8"/>
  <c r="AG82" i="8"/>
  <c r="AE82" i="8"/>
  <c r="AE521" i="8"/>
  <c r="AH521" i="8"/>
  <c r="AF521" i="8"/>
  <c r="AG521" i="8"/>
  <c r="AF369" i="8"/>
  <c r="AE369" i="8"/>
  <c r="AG369" i="8"/>
  <c r="AH369" i="8"/>
  <c r="AE273" i="8"/>
  <c r="AH273" i="8"/>
  <c r="AG273" i="8"/>
  <c r="AF273" i="8"/>
  <c r="AH287" i="8"/>
  <c r="AF287" i="8"/>
  <c r="AG287" i="8"/>
  <c r="AE287" i="8"/>
  <c r="AE301" i="8"/>
  <c r="AF301" i="8"/>
  <c r="AH301" i="8"/>
  <c r="AG301" i="8"/>
  <c r="AE515" i="8"/>
  <c r="AG515" i="8"/>
  <c r="AH515" i="8"/>
  <c r="AF515" i="8"/>
  <c r="AE100" i="8"/>
  <c r="AH100" i="8"/>
  <c r="AG100" i="8"/>
  <c r="AF100" i="8"/>
  <c r="AE152" i="8"/>
  <c r="AF152" i="8"/>
  <c r="AG152" i="8"/>
  <c r="AH152" i="8"/>
  <c r="AF170" i="8"/>
  <c r="AE170" i="8"/>
  <c r="AH170" i="8"/>
  <c r="AG170" i="8"/>
  <c r="AE534" i="8"/>
  <c r="AH534" i="8"/>
  <c r="AF534" i="8"/>
  <c r="AG534" i="8"/>
  <c r="AE39" i="8"/>
  <c r="AG39" i="8"/>
  <c r="AF39" i="8"/>
  <c r="AH39" i="8"/>
  <c r="AE453" i="8"/>
  <c r="AG453" i="8"/>
  <c r="AF453" i="8"/>
  <c r="AH453" i="8"/>
  <c r="AF108" i="8"/>
  <c r="AG108" i="8"/>
  <c r="AE108" i="8"/>
  <c r="AH108" i="8"/>
  <c r="AE289" i="8"/>
  <c r="AH289" i="8"/>
  <c r="AF289" i="8"/>
  <c r="AG289" i="8"/>
  <c r="AH130" i="8"/>
  <c r="AF130" i="8"/>
  <c r="AE130" i="8"/>
  <c r="AG130" i="8"/>
  <c r="AF8" i="8"/>
  <c r="AE8" i="8"/>
  <c r="AH8" i="8"/>
  <c r="AG8" i="8"/>
  <c r="AE395" i="8"/>
  <c r="AF395" i="8"/>
  <c r="AH395" i="8"/>
  <c r="AG395" i="8"/>
  <c r="AE387" i="8"/>
  <c r="AG387" i="8"/>
  <c r="AH387" i="8"/>
  <c r="AF387" i="8"/>
  <c r="AE445" i="8"/>
  <c r="AG445" i="8"/>
  <c r="AH445" i="8"/>
  <c r="AF445" i="8"/>
  <c r="AF194" i="8"/>
  <c r="AE194" i="8"/>
  <c r="AG194" i="8"/>
  <c r="AH194" i="8"/>
  <c r="AE529" i="8"/>
  <c r="AF529" i="8"/>
  <c r="AH529" i="8"/>
  <c r="AG529" i="8"/>
  <c r="AE105" i="8"/>
  <c r="AG105" i="8"/>
  <c r="AF105" i="8"/>
  <c r="AH105" i="8"/>
  <c r="AE456" i="8"/>
  <c r="AG456" i="8"/>
  <c r="AF456" i="8"/>
  <c r="AH456" i="8"/>
  <c r="AE483" i="8"/>
  <c r="AF483" i="8"/>
  <c r="AH483" i="8"/>
  <c r="AG483" i="8"/>
  <c r="AE328" i="8"/>
  <c r="AF328" i="8"/>
  <c r="AG328" i="8"/>
  <c r="AH328" i="8"/>
  <c r="AE293" i="8"/>
  <c r="AF293" i="8"/>
  <c r="AG293" i="8"/>
  <c r="AH293" i="8"/>
  <c r="AE316" i="8"/>
  <c r="AG316" i="8"/>
  <c r="AF316" i="8"/>
  <c r="AH316" i="8"/>
  <c r="AE531" i="8"/>
  <c r="AF531" i="8"/>
  <c r="AH531" i="8"/>
  <c r="AG531" i="8"/>
  <c r="AE516" i="8"/>
  <c r="AF516" i="8"/>
  <c r="AH516" i="8"/>
  <c r="AG516" i="8"/>
  <c r="AE447" i="8"/>
  <c r="AH447" i="8"/>
  <c r="AF447" i="8"/>
  <c r="AG447" i="8"/>
  <c r="AE444" i="8"/>
  <c r="AF444" i="8"/>
  <c r="AG444" i="8"/>
  <c r="AH444" i="8"/>
  <c r="AF401" i="8"/>
  <c r="AG401" i="8"/>
  <c r="AE401" i="8"/>
  <c r="AH401" i="8"/>
  <c r="AE49" i="8"/>
  <c r="AF49" i="8"/>
  <c r="AH49" i="8"/>
  <c r="AG49" i="8"/>
  <c r="AH125" i="8"/>
  <c r="AG125" i="8"/>
  <c r="AE125" i="8"/>
  <c r="AF125" i="8"/>
  <c r="AE174" i="8"/>
  <c r="AF174" i="8"/>
  <c r="AG174" i="8"/>
  <c r="AH174" i="8"/>
  <c r="AH243" i="8"/>
  <c r="AG243" i="8"/>
  <c r="AF243" i="8"/>
  <c r="AE243" i="8"/>
  <c r="AF121" i="8"/>
  <c r="AH121" i="8"/>
  <c r="AE121" i="8"/>
  <c r="AG121" i="8"/>
  <c r="AH104" i="8"/>
  <c r="AE104" i="8"/>
  <c r="AG104" i="8"/>
  <c r="AF104" i="8"/>
  <c r="AH263" i="8"/>
  <c r="AF263" i="8"/>
  <c r="AE263" i="8"/>
  <c r="AG263" i="8"/>
  <c r="AQ263" i="8"/>
  <c r="AT263" i="8" s="1"/>
  <c r="AX263" i="8"/>
  <c r="AY263" i="8" s="1"/>
  <c r="AH129" i="8"/>
  <c r="AG129" i="8"/>
  <c r="AF129" i="8"/>
  <c r="AE129" i="8"/>
  <c r="AH250" i="8"/>
  <c r="AG250" i="8"/>
  <c r="AE250" i="8"/>
  <c r="AF250" i="8"/>
  <c r="AG260" i="8"/>
  <c r="AF260" i="8"/>
  <c r="AE260" i="8"/>
  <c r="AH260" i="8"/>
  <c r="AE438" i="8"/>
  <c r="AG438" i="8"/>
  <c r="AF438" i="8"/>
  <c r="AH438" i="8"/>
  <c r="AE471" i="8"/>
  <c r="AG471" i="8"/>
  <c r="AF471" i="8"/>
  <c r="AH471" i="8"/>
  <c r="AH505" i="8"/>
  <c r="AF505" i="8"/>
  <c r="AG505" i="8"/>
  <c r="AE505" i="8"/>
  <c r="AE549" i="8"/>
  <c r="AF549" i="8"/>
  <c r="AG549" i="8"/>
  <c r="AH549" i="8"/>
  <c r="AF114" i="8"/>
  <c r="AH114" i="8"/>
  <c r="AG114" i="8"/>
  <c r="AE114" i="8"/>
  <c r="AE440" i="8"/>
  <c r="AG440" i="8"/>
  <c r="AH440" i="8"/>
  <c r="AF440" i="8"/>
  <c r="AX440" i="8"/>
  <c r="AY440" i="8" s="1"/>
  <c r="AQ440" i="8"/>
  <c r="AT440" i="8" s="1"/>
  <c r="AU440" i="8" s="1"/>
  <c r="AE183" i="8"/>
  <c r="AG183" i="8"/>
  <c r="AF183" i="8"/>
  <c r="AH183" i="8"/>
  <c r="AG427" i="8"/>
  <c r="AE427" i="8"/>
  <c r="AH427" i="8"/>
  <c r="AF427" i="8"/>
  <c r="AF551" i="8"/>
  <c r="AE551" i="8"/>
  <c r="AH551" i="8"/>
  <c r="AG551" i="8"/>
  <c r="AH208" i="8"/>
  <c r="AF208" i="8"/>
  <c r="AG208" i="8"/>
  <c r="AE208" i="8"/>
  <c r="AE306" i="8"/>
  <c r="AF306" i="8"/>
  <c r="AG306" i="8"/>
  <c r="AH306" i="8"/>
  <c r="AQ306" i="8"/>
  <c r="AT306" i="8" s="1"/>
  <c r="AU306" i="8" s="1"/>
  <c r="AX306" i="8"/>
  <c r="AY306" i="8" s="1"/>
  <c r="AF425" i="8"/>
  <c r="AG425" i="8"/>
  <c r="AE425" i="8"/>
  <c r="AH425" i="8"/>
  <c r="AH286" i="8"/>
  <c r="AF286" i="8"/>
  <c r="AE286" i="8"/>
  <c r="AG286" i="8"/>
  <c r="AQ286" i="8"/>
  <c r="AT286" i="8" s="1"/>
  <c r="AX286" i="8"/>
  <c r="AY286" i="8" s="1"/>
  <c r="AE350" i="8"/>
  <c r="AG350" i="8"/>
  <c r="AH350" i="8"/>
  <c r="AF350" i="8"/>
  <c r="AJ412" i="8"/>
  <c r="CD412" i="8" s="1"/>
  <c r="AJ207" i="8"/>
  <c r="CD207" i="8" s="1"/>
  <c r="AJ448" i="8"/>
  <c r="CD448" i="8" s="1"/>
  <c r="AJ501" i="8"/>
  <c r="CD501" i="8" s="1"/>
  <c r="AJ504" i="8"/>
  <c r="CD504" i="8" s="1"/>
  <c r="AJ250" i="8"/>
  <c r="CD250" i="8" s="1"/>
  <c r="AJ233" i="8"/>
  <c r="CD233" i="8" s="1"/>
  <c r="AJ444" i="8"/>
  <c r="CD444" i="8" s="1"/>
  <c r="AJ516" i="8"/>
  <c r="CD516" i="8" s="1"/>
  <c r="AJ316" i="8"/>
  <c r="CD316" i="8" s="1"/>
  <c r="AJ328" i="8"/>
  <c r="CD328" i="8" s="1"/>
  <c r="AJ309" i="8"/>
  <c r="CD309" i="8" s="1"/>
  <c r="AJ100" i="8"/>
  <c r="CD100" i="8" s="1"/>
  <c r="AE541" i="8"/>
  <c r="AF541" i="8"/>
  <c r="AH541" i="8"/>
  <c r="AG541" i="8"/>
  <c r="AE510" i="8"/>
  <c r="AG510" i="8"/>
  <c r="AF510" i="8"/>
  <c r="AH510" i="8"/>
  <c r="AE266" i="8"/>
  <c r="AG266" i="8"/>
  <c r="AH266" i="8"/>
  <c r="AF266" i="8"/>
  <c r="AE57" i="8"/>
  <c r="AG57" i="8"/>
  <c r="AF57" i="8"/>
  <c r="AH57" i="8"/>
  <c r="AG269" i="8"/>
  <c r="AF269" i="8"/>
  <c r="AE269" i="8"/>
  <c r="AH269" i="8"/>
  <c r="AE294" i="8"/>
  <c r="AH294" i="8"/>
  <c r="AF294" i="8"/>
  <c r="AG294" i="8"/>
  <c r="AE506" i="8"/>
  <c r="AG506" i="8"/>
  <c r="AF506" i="8"/>
  <c r="AH506" i="8"/>
  <c r="AE502" i="8"/>
  <c r="AH502" i="8"/>
  <c r="AG502" i="8"/>
  <c r="AF502" i="8"/>
  <c r="AG320" i="8"/>
  <c r="AE320" i="8"/>
  <c r="AH320" i="8"/>
  <c r="AF320" i="8"/>
  <c r="AE336" i="8"/>
  <c r="AF336" i="8"/>
  <c r="AH336" i="8"/>
  <c r="AG336" i="8"/>
  <c r="AE128" i="8"/>
  <c r="AF128" i="8"/>
  <c r="AG128" i="8"/>
  <c r="AH128" i="8"/>
  <c r="AE191" i="8"/>
  <c r="AH191" i="8"/>
  <c r="AF191" i="8"/>
  <c r="AG191" i="8"/>
  <c r="AE222" i="8"/>
  <c r="AH222" i="8"/>
  <c r="AF222" i="8"/>
  <c r="AG222" i="8"/>
  <c r="AE187" i="8"/>
  <c r="AH187" i="8"/>
  <c r="AG187" i="8"/>
  <c r="AF187" i="8"/>
  <c r="AH94" i="8"/>
  <c r="AG94" i="8"/>
  <c r="AF94" i="8"/>
  <c r="AE94" i="8"/>
  <c r="AF545" i="8"/>
  <c r="AE545" i="8"/>
  <c r="AH545" i="8"/>
  <c r="AG545" i="8"/>
  <c r="AE340" i="8"/>
  <c r="AF340" i="8"/>
  <c r="AG340" i="8"/>
  <c r="AH340" i="8"/>
  <c r="AX340" i="8"/>
  <c r="AY340" i="8" s="1"/>
  <c r="AQ340" i="8"/>
  <c r="AT340" i="8" s="1"/>
  <c r="AE44" i="8"/>
  <c r="AF44" i="8"/>
  <c r="AG44" i="8"/>
  <c r="AH44" i="8"/>
  <c r="AE433" i="8"/>
  <c r="AF433" i="8"/>
  <c r="AH433" i="8"/>
  <c r="AG433" i="8"/>
  <c r="AE61" i="8"/>
  <c r="AF61" i="8"/>
  <c r="AG61" i="8"/>
  <c r="AH61" i="8"/>
  <c r="AE264" i="8"/>
  <c r="AG264" i="8"/>
  <c r="AF264" i="8"/>
  <c r="AH264" i="8"/>
  <c r="AE235" i="8"/>
  <c r="AF235" i="8"/>
  <c r="AG235" i="8"/>
  <c r="AH235" i="8"/>
  <c r="AH414" i="8"/>
  <c r="AF414" i="8"/>
  <c r="AG414" i="8"/>
  <c r="AE414" i="8"/>
  <c r="AF376" i="8"/>
  <c r="AE376" i="8"/>
  <c r="AG376" i="8"/>
  <c r="AH376" i="8"/>
  <c r="AH366" i="8"/>
  <c r="AG366" i="8"/>
  <c r="AE366" i="8"/>
  <c r="AF366" i="8"/>
  <c r="AH149" i="8"/>
  <c r="AF149" i="8"/>
  <c r="AE149" i="8"/>
  <c r="AG149" i="8"/>
  <c r="AH219" i="8"/>
  <c r="AG219" i="8"/>
  <c r="AF219" i="8"/>
  <c r="AE219" i="8"/>
  <c r="AE394" i="8"/>
  <c r="AG394" i="8"/>
  <c r="AF394" i="8"/>
  <c r="AH394" i="8"/>
  <c r="AE280" i="8"/>
  <c r="AF280" i="8"/>
  <c r="AH280" i="8"/>
  <c r="AG280" i="8"/>
  <c r="AE546" i="8"/>
  <c r="AH546" i="8"/>
  <c r="AG546" i="8"/>
  <c r="AF546" i="8"/>
  <c r="AE428" i="8"/>
  <c r="AG428" i="8"/>
  <c r="AF428" i="8"/>
  <c r="AH428" i="8"/>
  <c r="AE271" i="8"/>
  <c r="AH271" i="8"/>
  <c r="AG271" i="8"/>
  <c r="AF271" i="8"/>
  <c r="AE28" i="8"/>
  <c r="AH28" i="8"/>
  <c r="AF28" i="8"/>
  <c r="AG28" i="8"/>
  <c r="AH375" i="8"/>
  <c r="AE375" i="8"/>
  <c r="AG375" i="8"/>
  <c r="AF375" i="8"/>
  <c r="AE527" i="8"/>
  <c r="AG527" i="8"/>
  <c r="AF527" i="8"/>
  <c r="AH527" i="8"/>
  <c r="AE113" i="8"/>
  <c r="AG113" i="8"/>
  <c r="AH113" i="8"/>
  <c r="AF113" i="8"/>
  <c r="AE470" i="8"/>
  <c r="AF470" i="8"/>
  <c r="AH470" i="8"/>
  <c r="AG470" i="8"/>
  <c r="AE158" i="8"/>
  <c r="AG158" i="8"/>
  <c r="AF158" i="8"/>
  <c r="AH158" i="8"/>
  <c r="AH201" i="8"/>
  <c r="AF201" i="8"/>
  <c r="AG201" i="8"/>
  <c r="AE201" i="8"/>
  <c r="AG98" i="8"/>
  <c r="AE98" i="8"/>
  <c r="AF98" i="8"/>
  <c r="AH98" i="8"/>
  <c r="AE27" i="8"/>
  <c r="AH27" i="8"/>
  <c r="AF27" i="8"/>
  <c r="AG27" i="8"/>
  <c r="AG406" i="8"/>
  <c r="AE406" i="8"/>
  <c r="AH406" i="8"/>
  <c r="AF406" i="8"/>
  <c r="AH144" i="8"/>
  <c r="AF144" i="8"/>
  <c r="AG144" i="8"/>
  <c r="AE144" i="8"/>
  <c r="AE512" i="8"/>
  <c r="AF512" i="8"/>
  <c r="AH512" i="8"/>
  <c r="AG512" i="8"/>
  <c r="AH522" i="8"/>
  <c r="AE522" i="8"/>
  <c r="AF522" i="8"/>
  <c r="AG522" i="8"/>
  <c r="AE300" i="8"/>
  <c r="AF300" i="8"/>
  <c r="AG300" i="8"/>
  <c r="AH300" i="8"/>
  <c r="AE341" i="8"/>
  <c r="AF341" i="8"/>
  <c r="AG341" i="8"/>
  <c r="AH341" i="8"/>
  <c r="AE558" i="8"/>
  <c r="AF558" i="8"/>
  <c r="AG558" i="8"/>
  <c r="AH558" i="8"/>
  <c r="AE63" i="8"/>
  <c r="AG63" i="8"/>
  <c r="AF63" i="8"/>
  <c r="AH63" i="8"/>
  <c r="AH110" i="8"/>
  <c r="AG110" i="8"/>
  <c r="AF110" i="8"/>
  <c r="AE110" i="8"/>
  <c r="AE111" i="8"/>
  <c r="AG111" i="8"/>
  <c r="AH111" i="8"/>
  <c r="AF111" i="8"/>
  <c r="AE487" i="8"/>
  <c r="AF487" i="8"/>
  <c r="AH487" i="8"/>
  <c r="AG487" i="8"/>
  <c r="AE352" i="8"/>
  <c r="AF352" i="8"/>
  <c r="AH352" i="8"/>
  <c r="AG352" i="8"/>
  <c r="AQ352" i="8"/>
  <c r="AT352" i="8" s="1"/>
  <c r="AU352" i="8" s="1"/>
  <c r="AX352" i="8"/>
  <c r="AG374" i="8"/>
  <c r="AH374" i="8"/>
  <c r="AF374" i="8"/>
  <c r="AE374" i="8"/>
  <c r="AE442" i="8"/>
  <c r="AH442" i="8"/>
  <c r="AF442" i="8"/>
  <c r="AG442" i="8"/>
  <c r="AE451" i="8"/>
  <c r="AG451" i="8"/>
  <c r="AF451" i="8"/>
  <c r="AH451" i="8"/>
  <c r="AG268" i="8"/>
  <c r="AH268" i="8"/>
  <c r="AF268" i="8"/>
  <c r="AE268" i="8"/>
  <c r="AE361" i="8"/>
  <c r="AH361" i="8"/>
  <c r="AF361" i="8"/>
  <c r="AG361" i="8"/>
  <c r="AE184" i="8"/>
  <c r="AF184" i="8"/>
  <c r="AH184" i="8"/>
  <c r="AG184" i="8"/>
  <c r="AG559" i="8"/>
  <c r="AE559" i="8"/>
  <c r="AH559" i="8"/>
  <c r="AF559" i="8"/>
  <c r="AE313" i="8"/>
  <c r="AF313" i="8"/>
  <c r="AG313" i="8"/>
  <c r="AH313" i="8"/>
  <c r="AE270" i="8"/>
  <c r="AG270" i="8"/>
  <c r="AH270" i="8"/>
  <c r="AF270" i="8"/>
  <c r="AH107" i="8"/>
  <c r="AF107" i="8"/>
  <c r="AG107" i="8"/>
  <c r="AE107" i="8"/>
  <c r="AE494" i="8"/>
  <c r="AG494" i="8"/>
  <c r="AF494" i="8"/>
  <c r="AH494" i="8"/>
  <c r="AE30" i="8"/>
  <c r="AG30" i="8"/>
  <c r="AF30" i="8"/>
  <c r="AH30" i="8"/>
  <c r="AH139" i="8"/>
  <c r="AF139" i="8"/>
  <c r="AE139" i="8"/>
  <c r="AG139" i="8"/>
  <c r="AE326" i="8"/>
  <c r="AG326" i="8"/>
  <c r="AH326" i="8"/>
  <c r="AF326" i="8"/>
  <c r="AQ326" i="8"/>
  <c r="AT326" i="8" s="1"/>
  <c r="AU326" i="8" s="1"/>
  <c r="AX326" i="8"/>
  <c r="AF409" i="8"/>
  <c r="AG409" i="8"/>
  <c r="AE409" i="8"/>
  <c r="AH409" i="8"/>
  <c r="AE143" i="8"/>
  <c r="AF143" i="8"/>
  <c r="AH143" i="8"/>
  <c r="AG143" i="8"/>
  <c r="AE368" i="8"/>
  <c r="AG368" i="8"/>
  <c r="AH368" i="8"/>
  <c r="AF368" i="8"/>
  <c r="AJ395" i="8"/>
  <c r="CD395" i="8" s="1"/>
  <c r="AJ445" i="8"/>
  <c r="CD445" i="8" s="1"/>
  <c r="AJ57" i="8"/>
  <c r="CD57" i="8" s="1"/>
  <c r="AJ294" i="8"/>
  <c r="CD294" i="8" s="1"/>
  <c r="AJ502" i="8"/>
  <c r="CD502" i="8" s="1"/>
  <c r="AJ204" i="8"/>
  <c r="CD204" i="8" s="1"/>
  <c r="AJ499" i="8"/>
  <c r="CD499" i="8" s="1"/>
  <c r="AJ481" i="8"/>
  <c r="CD481" i="8" s="1"/>
  <c r="AJ220" i="8"/>
  <c r="CD220" i="8" s="1"/>
  <c r="AJ105" i="8"/>
  <c r="CD105" i="8" s="1"/>
  <c r="AJ420" i="8"/>
  <c r="CD420" i="8" s="1"/>
  <c r="AJ361" i="8"/>
  <c r="CD361" i="8" s="1"/>
  <c r="AJ452" i="8"/>
  <c r="CD452" i="8" s="1"/>
  <c r="AJ550" i="8"/>
  <c r="CD550" i="8" s="1"/>
  <c r="Z215" i="8"/>
  <c r="AB215" i="8"/>
  <c r="AC215" i="8"/>
  <c r="AA215" i="8"/>
  <c r="Z469" i="8"/>
  <c r="AB469" i="8"/>
  <c r="AC469" i="8"/>
  <c r="AA469" i="8"/>
  <c r="Z416" i="8"/>
  <c r="AC416" i="8"/>
  <c r="AB416" i="8"/>
  <c r="AA416" i="8"/>
  <c r="AA58" i="8"/>
  <c r="AC58" i="8"/>
  <c r="Z58" i="8"/>
  <c r="AB58" i="8"/>
  <c r="AA214" i="8"/>
  <c r="Z214" i="8"/>
  <c r="AB214" i="8"/>
  <c r="AC214" i="8"/>
  <c r="Z106" i="8"/>
  <c r="AC106" i="8"/>
  <c r="AA106" i="8"/>
  <c r="AB106" i="8"/>
  <c r="Z467" i="8"/>
  <c r="AC467" i="8"/>
  <c r="AB467" i="8"/>
  <c r="AA467" i="8"/>
  <c r="AC492" i="8"/>
  <c r="Z492" i="8"/>
  <c r="AB492" i="8"/>
  <c r="AA492" i="8"/>
  <c r="AB21" i="8"/>
  <c r="AC21" i="8"/>
  <c r="AA21" i="8"/>
  <c r="Z21" i="8"/>
  <c r="AJ21" i="8"/>
  <c r="CD21" i="8" s="1"/>
  <c r="AA80" i="8"/>
  <c r="AC80" i="8"/>
  <c r="Z80" i="8"/>
  <c r="AB80" i="8"/>
  <c r="AC434" i="8"/>
  <c r="AB434" i="8"/>
  <c r="AA434" i="8"/>
  <c r="Z434" i="8"/>
  <c r="Z70" i="8"/>
  <c r="AB70" i="8"/>
  <c r="AC70" i="8"/>
  <c r="AA70" i="8"/>
  <c r="AB346" i="8"/>
  <c r="Z346" i="8"/>
  <c r="AC346" i="8"/>
  <c r="AA346" i="8"/>
  <c r="AC372" i="8"/>
  <c r="AA372" i="8"/>
  <c r="AB372" i="8"/>
  <c r="Z372" i="8"/>
  <c r="AA87" i="8"/>
  <c r="Z87" i="8"/>
  <c r="AC87" i="8"/>
  <c r="AB87" i="8"/>
  <c r="Z548" i="8"/>
  <c r="AA548" i="8"/>
  <c r="AB548" i="8"/>
  <c r="AC548" i="8"/>
  <c r="Z226" i="8"/>
  <c r="AC226" i="8"/>
  <c r="AB226" i="8"/>
  <c r="AA226" i="8"/>
  <c r="AJ226" i="8"/>
  <c r="CD226" i="8" s="1"/>
  <c r="AC38" i="8"/>
  <c r="AB38" i="8"/>
  <c r="AA38" i="8"/>
  <c r="Z38" i="8"/>
  <c r="AJ38" i="8"/>
  <c r="CD38" i="8" s="1"/>
  <c r="AA248" i="8"/>
  <c r="Z248" i="8"/>
  <c r="AC248" i="8"/>
  <c r="AB248" i="8"/>
  <c r="AJ248" i="8"/>
  <c r="CD248" i="8" s="1"/>
  <c r="Z238" i="8"/>
  <c r="AB238" i="8"/>
  <c r="AC238" i="8"/>
  <c r="AA238" i="8"/>
  <c r="Z97" i="8"/>
  <c r="AA97" i="8"/>
  <c r="AB97" i="8"/>
  <c r="AC97" i="8"/>
  <c r="Z303" i="8"/>
  <c r="AA303" i="8"/>
  <c r="AC303" i="8"/>
  <c r="AB303" i="8"/>
  <c r="AB190" i="8"/>
  <c r="Z190" i="8"/>
  <c r="AA190" i="8"/>
  <c r="AC190" i="8"/>
  <c r="AB356" i="8"/>
  <c r="Z356" i="8"/>
  <c r="AA356" i="8"/>
  <c r="AC356" i="8"/>
  <c r="AB383" i="8"/>
  <c r="Z383" i="8"/>
  <c r="AA383" i="8"/>
  <c r="AC383" i="8"/>
  <c r="Z449" i="8"/>
  <c r="AC449" i="8"/>
  <c r="AA449" i="8"/>
  <c r="AB449" i="8"/>
  <c r="Z344" i="8"/>
  <c r="AA344" i="8"/>
  <c r="AB344" i="8"/>
  <c r="AC344" i="8"/>
  <c r="AA162" i="8"/>
  <c r="AC162" i="8"/>
  <c r="AB162" i="8"/>
  <c r="Z162" i="8"/>
  <c r="AC109" i="8"/>
  <c r="Z109" i="8"/>
  <c r="AB109" i="8"/>
  <c r="AA109" i="8"/>
  <c r="AJ109" i="8"/>
  <c r="CD109" i="8" s="1"/>
  <c r="AA292" i="8"/>
  <c r="AB292" i="8"/>
  <c r="Z292" i="8"/>
  <c r="AC292" i="8"/>
  <c r="Z13" i="8"/>
  <c r="AB13" i="8"/>
  <c r="AC13" i="8"/>
  <c r="AA13" i="8"/>
  <c r="AB64" i="8"/>
  <c r="Z64" i="8"/>
  <c r="AC64" i="8"/>
  <c r="AA64" i="8"/>
  <c r="Z493" i="8"/>
  <c r="AB493" i="8"/>
  <c r="AC493" i="8"/>
  <c r="AA493" i="8"/>
  <c r="AC423" i="8"/>
  <c r="AB423" i="8"/>
  <c r="Z423" i="8"/>
  <c r="AA423" i="8"/>
  <c r="AB424" i="8"/>
  <c r="AA424" i="8"/>
  <c r="AC424" i="8"/>
  <c r="Z424" i="8"/>
  <c r="AB239" i="8"/>
  <c r="AC239" i="8"/>
  <c r="AA239" i="8"/>
  <c r="Z239" i="8"/>
  <c r="AC116" i="8"/>
  <c r="AB116" i="8"/>
  <c r="AA116" i="8"/>
  <c r="Z116" i="8"/>
  <c r="AJ116" i="8"/>
  <c r="CD116" i="8" s="1"/>
  <c r="AA168" i="8"/>
  <c r="AC168" i="8"/>
  <c r="AB168" i="8"/>
  <c r="Z168" i="8"/>
  <c r="AJ168" i="8"/>
  <c r="CD168" i="8" s="1"/>
  <c r="AC227" i="8"/>
  <c r="Z227" i="8"/>
  <c r="AB227" i="8"/>
  <c r="AA227" i="8"/>
  <c r="AA175" i="8"/>
  <c r="Z175" i="8"/>
  <c r="AB175" i="8"/>
  <c r="AC175" i="8"/>
  <c r="AC359" i="8"/>
  <c r="Z359" i="8"/>
  <c r="AA359" i="8"/>
  <c r="AB359" i="8"/>
  <c r="AC92" i="8"/>
  <c r="Z92" i="8"/>
  <c r="AB92" i="8"/>
  <c r="AA92" i="8"/>
  <c r="AA36" i="8"/>
  <c r="AC36" i="8"/>
  <c r="Z36" i="8"/>
  <c r="AB36" i="8"/>
  <c r="AC221" i="8"/>
  <c r="AA221" i="8"/>
  <c r="AB221" i="8"/>
  <c r="Z221" i="8"/>
  <c r="AA122" i="8"/>
  <c r="Z122" i="8"/>
  <c r="AC122" i="8"/>
  <c r="AB122" i="8"/>
  <c r="AJ122" i="8"/>
  <c r="CD122" i="8" s="1"/>
  <c r="AB553" i="8"/>
  <c r="AA553" i="8"/>
  <c r="Z553" i="8"/>
  <c r="AC553" i="8"/>
  <c r="AB370" i="8"/>
  <c r="Z370" i="8"/>
  <c r="AA370" i="8"/>
  <c r="AC370" i="8"/>
  <c r="AB165" i="8"/>
  <c r="Z165" i="8"/>
  <c r="AA165" i="8"/>
  <c r="AC165" i="8"/>
  <c r="AJ165" i="8"/>
  <c r="CD165" i="8" s="1"/>
  <c r="AC171" i="8"/>
  <c r="AA171" i="8"/>
  <c r="Z171" i="8"/>
  <c r="AB171" i="8"/>
  <c r="Z398" i="8"/>
  <c r="AC398" i="8"/>
  <c r="AA398" i="8"/>
  <c r="AB398" i="8"/>
  <c r="Z450" i="8"/>
  <c r="AA450" i="8"/>
  <c r="AB450" i="8"/>
  <c r="AC450" i="8"/>
  <c r="AJ450" i="8"/>
  <c r="CD450" i="8" s="1"/>
  <c r="AC479" i="8"/>
  <c r="AB479" i="8"/>
  <c r="Z479" i="8"/>
  <c r="AA479" i="8"/>
  <c r="AH18" i="8"/>
  <c r="AE18" i="8"/>
  <c r="AG18" i="8"/>
  <c r="AF18" i="8"/>
  <c r="AQ18" i="8"/>
  <c r="AT18" i="8" s="1"/>
  <c r="AI560" i="8"/>
  <c r="AX18" i="8"/>
  <c r="AY18" i="8" s="1"/>
  <c r="Z246" i="8"/>
  <c r="AA246" i="8"/>
  <c r="AB246" i="8"/>
  <c r="AC246" i="8"/>
  <c r="AB454" i="8"/>
  <c r="Z454" i="8"/>
  <c r="AA454" i="8"/>
  <c r="AC454" i="8"/>
  <c r="AA146" i="8"/>
  <c r="AC146" i="8"/>
  <c r="Z146" i="8"/>
  <c r="AB146" i="8"/>
  <c r="AJ146" i="8"/>
  <c r="CD146" i="8" s="1"/>
  <c r="AC404" i="8"/>
  <c r="AA404" i="8"/>
  <c r="AB404" i="8"/>
  <c r="Z404" i="8"/>
  <c r="Z150" i="8"/>
  <c r="AA150" i="8"/>
  <c r="AB150" i="8"/>
  <c r="AC150" i="8"/>
  <c r="AB308" i="8"/>
  <c r="AA308" i="8"/>
  <c r="AC308" i="8"/>
  <c r="Z308" i="8"/>
  <c r="AB52" i="8"/>
  <c r="Z52" i="8"/>
  <c r="AA52" i="8"/>
  <c r="AC52" i="8"/>
  <c r="AJ52" i="8"/>
  <c r="CD52" i="8" s="1"/>
  <c r="Z20" i="8"/>
  <c r="AB20" i="8"/>
  <c r="AC20" i="8"/>
  <c r="AA20" i="8"/>
  <c r="AB422" i="8"/>
  <c r="AC422" i="8"/>
  <c r="Z422" i="8"/>
  <c r="AA422" i="8"/>
  <c r="AC319" i="8"/>
  <c r="AB319" i="8"/>
  <c r="AA319" i="8"/>
  <c r="Z319" i="8"/>
  <c r="Z507" i="8"/>
  <c r="AC507" i="8"/>
  <c r="AA507" i="8"/>
  <c r="AB507" i="8"/>
  <c r="AC99" i="8"/>
  <c r="AB99" i="8"/>
  <c r="Z99" i="8"/>
  <c r="AA99" i="8"/>
  <c r="AJ99" i="8"/>
  <c r="CD99" i="8" s="1"/>
  <c r="AB154" i="8"/>
  <c r="Z154" i="8"/>
  <c r="AA154" i="8"/>
  <c r="AC154" i="8"/>
  <c r="Z117" i="8"/>
  <c r="AA117" i="8"/>
  <c r="AB117" i="8"/>
  <c r="AC117" i="8"/>
  <c r="AJ117" i="8"/>
  <c r="CD117" i="8" s="1"/>
  <c r="Z468" i="8"/>
  <c r="AC468" i="8"/>
  <c r="AA468" i="8"/>
  <c r="AB468" i="8"/>
  <c r="AC557" i="8"/>
  <c r="AA557" i="8"/>
  <c r="AB557" i="8"/>
  <c r="Z557" i="8"/>
  <c r="AJ108" i="8"/>
  <c r="CD108" i="8" s="1"/>
  <c r="AJ428" i="8"/>
  <c r="CD428" i="8" s="1"/>
  <c r="AJ28" i="8"/>
  <c r="CD28" i="8" s="1"/>
  <c r="AJ58" i="8"/>
  <c r="CD58" i="8" s="1"/>
  <c r="AJ106" i="8"/>
  <c r="CD106" i="8" s="1"/>
  <c r="AJ492" i="8"/>
  <c r="CD492" i="8" s="1"/>
  <c r="AJ496" i="8"/>
  <c r="CD496" i="8" s="1"/>
  <c r="AJ152" i="8"/>
  <c r="CD152" i="8" s="1"/>
  <c r="AJ534" i="8"/>
  <c r="CD534" i="8" s="1"/>
  <c r="AJ453" i="8"/>
  <c r="CD453" i="8" s="1"/>
  <c r="AJ424" i="8"/>
  <c r="CD424" i="8" s="1"/>
  <c r="AJ49" i="8"/>
  <c r="CD49" i="8" s="1"/>
  <c r="AJ125" i="8"/>
  <c r="CD125" i="8" s="1"/>
  <c r="AJ215" i="8"/>
  <c r="CD215" i="8" s="1"/>
  <c r="AE255" i="8"/>
  <c r="AF255" i="8"/>
  <c r="AG255" i="8"/>
  <c r="AH255" i="8"/>
  <c r="AE210" i="8"/>
  <c r="AG210" i="8"/>
  <c r="AH210" i="8"/>
  <c r="AF210" i="8"/>
  <c r="AE533" i="8"/>
  <c r="AG533" i="8"/>
  <c r="AF533" i="8"/>
  <c r="AH533" i="8"/>
  <c r="AE363" i="8"/>
  <c r="AF363" i="8"/>
  <c r="AG363" i="8"/>
  <c r="AH363" i="8"/>
  <c r="AE176" i="8"/>
  <c r="AF176" i="8"/>
  <c r="AG176" i="8"/>
  <c r="AH176" i="8"/>
  <c r="AG169" i="8"/>
  <c r="AF169" i="8"/>
  <c r="AE169" i="8"/>
  <c r="AH169" i="8"/>
  <c r="AE88" i="8"/>
  <c r="AG88" i="8"/>
  <c r="AH88" i="8"/>
  <c r="AF88" i="8"/>
  <c r="AE513" i="8"/>
  <c r="AF513" i="8"/>
  <c r="AG513" i="8"/>
  <c r="AH513" i="8"/>
  <c r="AE322" i="8"/>
  <c r="AF322" i="8"/>
  <c r="AG322" i="8"/>
  <c r="AH322" i="8"/>
  <c r="AQ322" i="8"/>
  <c r="AT322" i="8" s="1"/>
  <c r="AU322" i="8" s="1"/>
  <c r="AX322" i="8"/>
  <c r="AY322" i="8" s="1"/>
  <c r="AF204" i="8"/>
  <c r="AH204" i="8"/>
  <c r="AE204" i="8"/>
  <c r="AG204" i="8"/>
  <c r="AE332" i="8"/>
  <c r="AF332" i="8"/>
  <c r="AH332" i="8"/>
  <c r="AG332" i="8"/>
  <c r="AE499" i="8"/>
  <c r="AF499" i="8"/>
  <c r="AH499" i="8"/>
  <c r="AG499" i="8"/>
  <c r="AG388" i="8"/>
  <c r="AE388" i="8"/>
  <c r="AF388" i="8"/>
  <c r="AH388" i="8"/>
  <c r="AE481" i="8"/>
  <c r="AH481" i="8"/>
  <c r="AF481" i="8"/>
  <c r="AG481" i="8"/>
  <c r="AH371" i="8"/>
  <c r="AF371" i="8"/>
  <c r="AG371" i="8"/>
  <c r="AE371" i="8"/>
  <c r="AG43" i="8"/>
  <c r="AF43" i="8"/>
  <c r="AH43" i="8"/>
  <c r="AE43" i="8"/>
  <c r="AE40" i="8"/>
  <c r="AH40" i="8"/>
  <c r="AF40" i="8"/>
  <c r="AG40" i="8"/>
  <c r="AE488" i="8"/>
  <c r="AG488" i="8"/>
  <c r="AF488" i="8"/>
  <c r="AH488" i="8"/>
  <c r="AE42" i="8"/>
  <c r="AF42" i="8"/>
  <c r="AG42" i="8"/>
  <c r="AH42" i="8"/>
  <c r="AX42" i="8"/>
  <c r="AY42" i="8" s="1"/>
  <c r="AQ42" i="8"/>
  <c r="AT42" i="8" s="1"/>
  <c r="AH244" i="8"/>
  <c r="AF244" i="8"/>
  <c r="AE244" i="8"/>
  <c r="AG244" i="8"/>
  <c r="AE267" i="8"/>
  <c r="AF267" i="8"/>
  <c r="AH267" i="8"/>
  <c r="AG267" i="8"/>
  <c r="AE22" i="8"/>
  <c r="AG22" i="8"/>
  <c r="AH22" i="8"/>
  <c r="AF22" i="8"/>
  <c r="AF159" i="8"/>
  <c r="AE159" i="8"/>
  <c r="AG159" i="8"/>
  <c r="AH159" i="8"/>
  <c r="AE247" i="8"/>
  <c r="AG247" i="8"/>
  <c r="AH247" i="8"/>
  <c r="AF247" i="8"/>
  <c r="AE68" i="8"/>
  <c r="AH68" i="8"/>
  <c r="AG68" i="8"/>
  <c r="AF68" i="8"/>
  <c r="AE53" i="8"/>
  <c r="AG53" i="8"/>
  <c r="AH53" i="8"/>
  <c r="AF53" i="8"/>
  <c r="AH291" i="8"/>
  <c r="AF291" i="8"/>
  <c r="AG291" i="8"/>
  <c r="AE291" i="8"/>
  <c r="AQ291" i="8"/>
  <c r="AT291" i="8" s="1"/>
  <c r="AX291" i="8"/>
  <c r="AY291" i="8" s="1"/>
  <c r="AE357" i="8"/>
  <c r="AH357" i="8"/>
  <c r="AF357" i="8"/>
  <c r="AG357" i="8"/>
  <c r="AH431" i="8"/>
  <c r="AG431" i="8"/>
  <c r="AF431" i="8"/>
  <c r="AE431" i="8"/>
  <c r="AE412" i="8"/>
  <c r="AH412" i="8"/>
  <c r="AF412" i="8"/>
  <c r="AG412" i="8"/>
  <c r="AE240" i="8"/>
  <c r="AG240" i="8"/>
  <c r="AH240" i="8"/>
  <c r="AF240" i="8"/>
  <c r="AE207" i="8"/>
  <c r="AG207" i="8"/>
  <c r="AF207" i="8"/>
  <c r="AH207" i="8"/>
  <c r="AH290" i="8"/>
  <c r="AG290" i="8"/>
  <c r="AF290" i="8"/>
  <c r="AE290" i="8"/>
  <c r="AE386" i="8"/>
  <c r="AH386" i="8"/>
  <c r="AF386" i="8"/>
  <c r="AG386" i="8"/>
  <c r="AE126" i="8"/>
  <c r="AG126" i="8"/>
  <c r="AH126" i="8"/>
  <c r="AF126" i="8"/>
  <c r="AE518" i="8"/>
  <c r="AG518" i="8"/>
  <c r="AF518" i="8"/>
  <c r="AH518" i="8"/>
  <c r="AG550" i="8"/>
  <c r="AE550" i="8"/>
  <c r="AF550" i="8"/>
  <c r="AH550" i="8"/>
  <c r="AG69" i="8"/>
  <c r="AE69" i="8"/>
  <c r="AH69" i="8"/>
  <c r="AF69" i="8"/>
  <c r="AE161" i="8"/>
  <c r="AG161" i="8"/>
  <c r="AH161" i="8"/>
  <c r="AF161" i="8"/>
  <c r="AE31" i="8"/>
  <c r="AF31" i="8"/>
  <c r="AG31" i="8"/>
  <c r="AH31" i="8"/>
  <c r="AG155" i="8"/>
  <c r="AH155" i="8"/>
  <c r="AF155" i="8"/>
  <c r="AE155" i="8"/>
  <c r="AE360" i="8"/>
  <c r="AG360" i="8"/>
  <c r="AH360" i="8"/>
  <c r="AF360" i="8"/>
  <c r="AE452" i="8"/>
  <c r="AG452" i="8"/>
  <c r="AH452" i="8"/>
  <c r="AF452" i="8"/>
  <c r="AE285" i="8"/>
  <c r="AF285" i="8"/>
  <c r="AH285" i="8"/>
  <c r="AG285" i="8"/>
  <c r="AF127" i="8"/>
  <c r="AH127" i="8"/>
  <c r="AG127" i="8"/>
  <c r="AE127" i="8"/>
  <c r="AQ127" i="8"/>
  <c r="AT127" i="8" s="1"/>
  <c r="AU127" i="8" s="1"/>
  <c r="AX127" i="8"/>
  <c r="AH330" i="8"/>
  <c r="AG330" i="8"/>
  <c r="AF330" i="8"/>
  <c r="AE330" i="8"/>
  <c r="AF26" i="8"/>
  <c r="AH26" i="8"/>
  <c r="AE26" i="8"/>
  <c r="AG26" i="8"/>
  <c r="AE283" i="8"/>
  <c r="AF283" i="8"/>
  <c r="AH283" i="8"/>
  <c r="AG283" i="8"/>
  <c r="AE9" i="8"/>
  <c r="AH9" i="8"/>
  <c r="AF9" i="8"/>
  <c r="AG9" i="8"/>
  <c r="AE233" i="8"/>
  <c r="AG233" i="8"/>
  <c r="AH233" i="8"/>
  <c r="AF233" i="8"/>
  <c r="AE29" i="8"/>
  <c r="AH29" i="8"/>
  <c r="AG29" i="8"/>
  <c r="AF29" i="8"/>
  <c r="AE213" i="8"/>
  <c r="AG213" i="8"/>
  <c r="AF213" i="8"/>
  <c r="AH213" i="8"/>
  <c r="AE278" i="8"/>
  <c r="AG278" i="8"/>
  <c r="AF278" i="8"/>
  <c r="AH278" i="8"/>
  <c r="AQ278" i="8"/>
  <c r="AT278" i="8" s="1"/>
  <c r="AX278" i="8"/>
  <c r="AY278" i="8" s="1"/>
  <c r="AE90" i="8"/>
  <c r="AG90" i="8"/>
  <c r="AH90" i="8"/>
  <c r="AF90" i="8"/>
  <c r="AG325" i="8"/>
  <c r="AF325" i="8"/>
  <c r="AE325" i="8"/>
  <c r="AH325" i="8"/>
  <c r="AH60" i="8"/>
  <c r="AE60" i="8"/>
  <c r="AF60" i="8"/>
  <c r="AG60" i="8"/>
  <c r="AX60" i="8"/>
  <c r="AY60" i="8" s="1"/>
  <c r="AQ60" i="8"/>
  <c r="AT60" i="8" s="1"/>
  <c r="AH345" i="8"/>
  <c r="AG345" i="8"/>
  <c r="AE345" i="8"/>
  <c r="AF345" i="8"/>
  <c r="AE32" i="8"/>
  <c r="AH32" i="8"/>
  <c r="AF32" i="8"/>
  <c r="AG32" i="8"/>
  <c r="AE220" i="8"/>
  <c r="AG220" i="8"/>
  <c r="AH220" i="8"/>
  <c r="AF220" i="8"/>
  <c r="AE133" i="8"/>
  <c r="AF133" i="8"/>
  <c r="AH133" i="8"/>
  <c r="AG133" i="8"/>
  <c r="AE353" i="8"/>
  <c r="AF353" i="8"/>
  <c r="AG353" i="8"/>
  <c r="AH353" i="8"/>
  <c r="AE405" i="8"/>
  <c r="AG405" i="8"/>
  <c r="AH405" i="8"/>
  <c r="AF405" i="8"/>
  <c r="AE309" i="8"/>
  <c r="AG309" i="8"/>
  <c r="AH309" i="8"/>
  <c r="AF309" i="8"/>
  <c r="AE5" i="8"/>
  <c r="AF5" i="8"/>
  <c r="AH5" i="8"/>
  <c r="AG5" i="8"/>
  <c r="AE426" i="8"/>
  <c r="AF426" i="8"/>
  <c r="AH426" i="8"/>
  <c r="AG426" i="8"/>
  <c r="AX426" i="8"/>
  <c r="AY426" i="8" s="1"/>
  <c r="AQ426" i="8"/>
  <c r="AT426" i="8" s="1"/>
  <c r="AE297" i="8"/>
  <c r="AF297" i="8"/>
  <c r="AH297" i="8"/>
  <c r="AG297" i="8"/>
  <c r="AE460" i="8"/>
  <c r="AF460" i="8"/>
  <c r="AG460" i="8"/>
  <c r="AH460" i="8"/>
  <c r="AE420" i="8"/>
  <c r="AF420" i="8"/>
  <c r="AH420" i="8"/>
  <c r="AG420" i="8"/>
  <c r="AE12" i="8"/>
  <c r="AG12" i="8"/>
  <c r="AH12" i="8"/>
  <c r="AF12" i="8"/>
  <c r="AJ533" i="8"/>
  <c r="CD533" i="8" s="1"/>
  <c r="AJ176" i="8"/>
  <c r="CD176" i="8" s="1"/>
  <c r="AJ88" i="8"/>
  <c r="CD88" i="8" s="1"/>
  <c r="AJ290" i="8"/>
  <c r="CD290" i="8" s="1"/>
  <c r="AB418" i="8"/>
  <c r="AC418" i="8"/>
  <c r="AA418" i="8"/>
  <c r="Z418" i="8"/>
  <c r="AB277" i="8"/>
  <c r="AA277" i="8"/>
  <c r="AC277" i="8"/>
  <c r="Z277" i="8"/>
  <c r="AA11" i="8"/>
  <c r="Z11" i="8"/>
  <c r="AB11" i="8"/>
  <c r="AC11" i="8"/>
  <c r="AB539" i="8"/>
  <c r="Z539" i="8"/>
  <c r="AA539" i="8"/>
  <c r="AC539" i="8"/>
  <c r="Z397" i="8"/>
  <c r="AC397" i="8"/>
  <c r="AB397" i="8"/>
  <c r="AA397" i="8"/>
  <c r="Z408" i="8"/>
  <c r="AA408" i="8"/>
  <c r="AC408" i="8"/>
  <c r="AB408" i="8"/>
  <c r="AA490" i="8"/>
  <c r="Z490" i="8"/>
  <c r="AC490" i="8"/>
  <c r="AB490" i="8"/>
  <c r="AC540" i="8"/>
  <c r="AB540" i="8"/>
  <c r="AA540" i="8"/>
  <c r="Z540" i="8"/>
  <c r="AB282" i="8"/>
  <c r="Z282" i="8"/>
  <c r="AA282" i="8"/>
  <c r="AC282" i="8"/>
  <c r="AJ282" i="8"/>
  <c r="CD282" i="8" s="1"/>
  <c r="AB462" i="8"/>
  <c r="AA462" i="8"/>
  <c r="Z462" i="8"/>
  <c r="AC462" i="8"/>
  <c r="AC274" i="8"/>
  <c r="Z274" i="8"/>
  <c r="AA274" i="8"/>
  <c r="AB274" i="8"/>
  <c r="Z312" i="8"/>
  <c r="AA312" i="8"/>
  <c r="AB312" i="8"/>
  <c r="AC312" i="8"/>
  <c r="AB25" i="8"/>
  <c r="Z25" i="8"/>
  <c r="AC25" i="8"/>
  <c r="AA25" i="8"/>
  <c r="AC234" i="8"/>
  <c r="AA234" i="8"/>
  <c r="Z234" i="8"/>
  <c r="AB234" i="8"/>
  <c r="Z66" i="8"/>
  <c r="AB66" i="8"/>
  <c r="AC66" i="8"/>
  <c r="AA66" i="8"/>
  <c r="AA253" i="8"/>
  <c r="Z253" i="8"/>
  <c r="AB253" i="8"/>
  <c r="AC253" i="8"/>
  <c r="Z228" i="8"/>
  <c r="AA228" i="8"/>
  <c r="AB228" i="8"/>
  <c r="AC228" i="8"/>
  <c r="AB321" i="8"/>
  <c r="Z321" i="8"/>
  <c r="AA321" i="8"/>
  <c r="AC321" i="8"/>
  <c r="AJ321" i="8"/>
  <c r="CD321" i="8" s="1"/>
  <c r="AC334" i="8"/>
  <c r="Z334" i="8"/>
  <c r="AA334" i="8"/>
  <c r="AB334" i="8"/>
  <c r="AJ334" i="8"/>
  <c r="CD334" i="8" s="1"/>
  <c r="AC14" i="8"/>
  <c r="AA14" i="8"/>
  <c r="AB14" i="8"/>
  <c r="Z14" i="8"/>
  <c r="Z459" i="8"/>
  <c r="AA459" i="8"/>
  <c r="AB459" i="8"/>
  <c r="AC459" i="8"/>
  <c r="Z392" i="8"/>
  <c r="AB392" i="8"/>
  <c r="AC392" i="8"/>
  <c r="AA392" i="8"/>
  <c r="AA224" i="8"/>
  <c r="Z224" i="8"/>
  <c r="AB224" i="8"/>
  <c r="AC224" i="8"/>
  <c r="Z261" i="8"/>
  <c r="AC261" i="8"/>
  <c r="AA261" i="8"/>
  <c r="AB261" i="8"/>
  <c r="Z230" i="8"/>
  <c r="AC230" i="8"/>
  <c r="AA230" i="8"/>
  <c r="AB230" i="8"/>
  <c r="AC526" i="8"/>
  <c r="AA526" i="8"/>
  <c r="AB526" i="8"/>
  <c r="Z526" i="8"/>
  <c r="AC348" i="8"/>
  <c r="AA348" i="8"/>
  <c r="AB348" i="8"/>
  <c r="Z348" i="8"/>
  <c r="AJ348" i="8"/>
  <c r="CD348" i="8" s="1"/>
  <c r="Z198" i="8"/>
  <c r="AA198" i="8"/>
  <c r="AB198" i="8"/>
  <c r="AC198" i="8"/>
  <c r="AB331" i="8"/>
  <c r="AC331" i="8"/>
  <c r="AA331" i="8"/>
  <c r="Z331" i="8"/>
  <c r="AJ331" i="8"/>
  <c r="CD331" i="8" s="1"/>
  <c r="Z298" i="8"/>
  <c r="AC298" i="8"/>
  <c r="AB298" i="8"/>
  <c r="AA298" i="8"/>
  <c r="Z37" i="8"/>
  <c r="AA37" i="8"/>
  <c r="AB37" i="8"/>
  <c r="AC37" i="8"/>
  <c r="Z536" i="8"/>
  <c r="AC536" i="8"/>
  <c r="AB536" i="8"/>
  <c r="AA536" i="8"/>
  <c r="Z417" i="8"/>
  <c r="AA417" i="8"/>
  <c r="AB417" i="8"/>
  <c r="AC417" i="8"/>
  <c r="Z249" i="8"/>
  <c r="AC249" i="8"/>
  <c r="AA249" i="8"/>
  <c r="AB249" i="8"/>
  <c r="AB163" i="8"/>
  <c r="Z163" i="8"/>
  <c r="AC163" i="8"/>
  <c r="AA163" i="8"/>
  <c r="AJ163" i="8"/>
  <c r="CD163" i="8" s="1"/>
  <c r="AB141" i="8"/>
  <c r="AC141" i="8"/>
  <c r="AA141" i="8"/>
  <c r="Z141" i="8"/>
  <c r="AB524" i="8"/>
  <c r="AA524" i="8"/>
  <c r="AC524" i="8"/>
  <c r="Z524" i="8"/>
  <c r="AE135" i="8"/>
  <c r="AF135" i="8"/>
  <c r="AH135" i="8"/>
  <c r="AG135" i="8"/>
  <c r="AX135" i="8"/>
  <c r="AY135" i="8" s="1"/>
  <c r="AQ135" i="8"/>
  <c r="AT135" i="8" s="1"/>
  <c r="Z419" i="8"/>
  <c r="AB419" i="8"/>
  <c r="AC419" i="8"/>
  <c r="AA419" i="8"/>
  <c r="AC299" i="8"/>
  <c r="AB299" i="8"/>
  <c r="AA299" i="8"/>
  <c r="Z299" i="8"/>
  <c r="AC305" i="8"/>
  <c r="Z305" i="8"/>
  <c r="AA305" i="8"/>
  <c r="AB305" i="8"/>
  <c r="AB538" i="8"/>
  <c r="AA538" i="8"/>
  <c r="AC538" i="8"/>
  <c r="Z538" i="8"/>
  <c r="AA382" i="8"/>
  <c r="Z382" i="8"/>
  <c r="AB382" i="8"/>
  <c r="AC382" i="8"/>
  <c r="AB480" i="8"/>
  <c r="Z480" i="8"/>
  <c r="AC480" i="8"/>
  <c r="AA480" i="8"/>
  <c r="Z41" i="8"/>
  <c r="AB41" i="8"/>
  <c r="AC41" i="8"/>
  <c r="AA41" i="8"/>
  <c r="AJ41" i="8"/>
  <c r="CD41" i="8" s="1"/>
  <c r="Z333" i="8"/>
  <c r="AC333" i="8"/>
  <c r="AA333" i="8"/>
  <c r="AB333" i="8"/>
  <c r="AJ333" i="8"/>
  <c r="CD333" i="8" s="1"/>
  <c r="AA262" i="8"/>
  <c r="AC262" i="8"/>
  <c r="Z262" i="8"/>
  <c r="AB262" i="8"/>
  <c r="AA362" i="8"/>
  <c r="AC362" i="8"/>
  <c r="AB362" i="8"/>
  <c r="Z362" i="8"/>
  <c r="AB455" i="8"/>
  <c r="AC455" i="8"/>
  <c r="Z455" i="8"/>
  <c r="AA455" i="8"/>
  <c r="Z508" i="8"/>
  <c r="AA508" i="8"/>
  <c r="AB508" i="8"/>
  <c r="AC508" i="8"/>
  <c r="Z335" i="8"/>
  <c r="AC335" i="8"/>
  <c r="AB335" i="8"/>
  <c r="AA335" i="8"/>
  <c r="AJ335" i="8"/>
  <c r="CD335" i="8" s="1"/>
  <c r="AA347" i="8"/>
  <c r="AC347" i="8"/>
  <c r="Z347" i="8"/>
  <c r="AB347" i="8"/>
  <c r="AC17" i="8"/>
  <c r="AB17" i="8"/>
  <c r="Z17" i="8"/>
  <c r="AA17" i="8"/>
  <c r="Z458" i="8"/>
  <c r="AA458" i="8"/>
  <c r="AB458" i="8"/>
  <c r="AC458" i="8"/>
  <c r="AC216" i="8"/>
  <c r="Z216" i="8"/>
  <c r="AA216" i="8"/>
  <c r="AB216" i="8"/>
  <c r="AJ216" i="8"/>
  <c r="CD216" i="8" s="1"/>
  <c r="AC254" i="8"/>
  <c r="Z254" i="8"/>
  <c r="AA254" i="8"/>
  <c r="AB254" i="8"/>
  <c r="AJ254" i="8"/>
  <c r="CD254" i="8" s="1"/>
  <c r="Z173" i="8"/>
  <c r="AA173" i="8"/>
  <c r="AB173" i="8"/>
  <c r="AC173" i="8"/>
  <c r="AC403" i="8"/>
  <c r="AB403" i="8"/>
  <c r="AA403" i="8"/>
  <c r="Z403" i="8"/>
  <c r="AA489" i="8"/>
  <c r="Z489" i="8"/>
  <c r="AC489" i="8"/>
  <c r="AB489" i="8"/>
  <c r="Z358" i="8"/>
  <c r="AA358" i="8"/>
  <c r="AB358" i="8"/>
  <c r="AC358" i="8"/>
  <c r="Z223" i="8"/>
  <c r="AC223" i="8"/>
  <c r="AB223" i="8"/>
  <c r="AA223" i="8"/>
  <c r="Z284" i="8"/>
  <c r="AA284" i="8"/>
  <c r="AB284" i="8"/>
  <c r="AC284" i="8"/>
  <c r="Z535" i="8"/>
  <c r="AA535" i="8"/>
  <c r="AC535" i="8"/>
  <c r="AB535" i="8"/>
  <c r="Z45" i="8"/>
  <c r="AB45" i="8"/>
  <c r="AC45" i="8"/>
  <c r="AA45" i="8"/>
  <c r="Z85" i="8"/>
  <c r="AC85" i="8"/>
  <c r="AB85" i="8"/>
  <c r="AA85" i="8"/>
  <c r="AJ85" i="8"/>
  <c r="CD85" i="8" s="1"/>
  <c r="Z380" i="8"/>
  <c r="AB380" i="8"/>
  <c r="AC380" i="8"/>
  <c r="AA380" i="8"/>
  <c r="Z131" i="8"/>
  <c r="AA131" i="8"/>
  <c r="AB131" i="8"/>
  <c r="AC131" i="8"/>
  <c r="AJ131" i="8"/>
  <c r="CD131" i="8" s="1"/>
  <c r="AB523" i="8"/>
  <c r="AA523" i="8"/>
  <c r="Z523" i="8"/>
  <c r="AC523" i="8"/>
  <c r="Z124" i="8"/>
  <c r="AA124" i="8"/>
  <c r="AB124" i="8"/>
  <c r="AC124" i="8"/>
  <c r="AJ289" i="8"/>
  <c r="CD289" i="8" s="1"/>
  <c r="AJ277" i="8"/>
  <c r="CD277" i="8" s="1"/>
  <c r="AJ539" i="8"/>
  <c r="CD539" i="8" s="1"/>
  <c r="AJ408" i="8"/>
  <c r="CD408" i="8" s="1"/>
  <c r="AJ540" i="8"/>
  <c r="CD540" i="8" s="1"/>
  <c r="AJ17" i="8"/>
  <c r="CD17" i="8" s="1"/>
  <c r="AJ141" i="8"/>
  <c r="CD141" i="8" s="1"/>
  <c r="AJ460" i="8"/>
  <c r="CD460" i="8" s="1"/>
  <c r="AJ418" i="8"/>
  <c r="CD418" i="8" s="1"/>
  <c r="AJ174" i="8"/>
  <c r="CD174" i="8" s="1"/>
  <c r="AJ480" i="8"/>
  <c r="CD480" i="8" s="1"/>
  <c r="AJ538" i="8"/>
  <c r="CD538" i="8" s="1"/>
  <c r="AJ299" i="8"/>
  <c r="CD299" i="8" s="1"/>
  <c r="AJ483" i="8"/>
  <c r="CD483" i="8" s="1"/>
  <c r="AJ104" i="8"/>
  <c r="CD104" i="8" s="1"/>
  <c r="AJ155" i="8"/>
  <c r="CD155" i="8" s="1"/>
  <c r="AJ208" i="8"/>
  <c r="CD208" i="8" s="1"/>
  <c r="AJ386" i="8"/>
  <c r="CD386" i="8" s="1"/>
  <c r="AC81" i="8"/>
  <c r="AA81" i="8"/>
  <c r="Z81" i="8"/>
  <c r="AB81" i="8"/>
  <c r="AA123" i="8"/>
  <c r="AC123" i="8"/>
  <c r="AB123" i="8"/>
  <c r="Z123" i="8"/>
  <c r="AA324" i="8"/>
  <c r="Z324" i="8"/>
  <c r="AC324" i="8"/>
  <c r="AB324" i="8"/>
  <c r="AC413" i="8"/>
  <c r="Z413" i="8"/>
  <c r="AB413" i="8"/>
  <c r="AA413" i="8"/>
  <c r="Z15" i="8"/>
  <c r="AA15" i="8"/>
  <c r="AB15" i="8"/>
  <c r="AC15" i="8"/>
  <c r="AC432" i="8"/>
  <c r="AA432" i="8"/>
  <c r="Z432" i="8"/>
  <c r="AB432" i="8"/>
  <c r="AC532" i="8"/>
  <c r="AA532" i="8"/>
  <c r="AB532" i="8"/>
  <c r="Z532" i="8"/>
  <c r="AA461" i="8"/>
  <c r="AB461" i="8"/>
  <c r="Z461" i="8"/>
  <c r="AC461" i="8"/>
  <c r="AB281" i="8"/>
  <c r="Z281" i="8"/>
  <c r="AA281" i="8"/>
  <c r="AC281" i="8"/>
  <c r="AJ281" i="8"/>
  <c r="CD281" i="8" s="1"/>
  <c r="Z435" i="8"/>
  <c r="AC435" i="8"/>
  <c r="AB435" i="8"/>
  <c r="AA435" i="8"/>
  <c r="AC393" i="8"/>
  <c r="AB393" i="8"/>
  <c r="AA393" i="8"/>
  <c r="Z393" i="8"/>
  <c r="AC542" i="8"/>
  <c r="AA542" i="8"/>
  <c r="AB542" i="8"/>
  <c r="Z542" i="8"/>
  <c r="AA511" i="8"/>
  <c r="Z511" i="8"/>
  <c r="AC511" i="8"/>
  <c r="AB511" i="8"/>
  <c r="Z115" i="8"/>
  <c r="AA115" i="8"/>
  <c r="AB115" i="8"/>
  <c r="AC115" i="8"/>
  <c r="AC77" i="8"/>
  <c r="AB77" i="8"/>
  <c r="AA77" i="8"/>
  <c r="Z77" i="8"/>
  <c r="AA552" i="8"/>
  <c r="AC552" i="8"/>
  <c r="AB552" i="8"/>
  <c r="Z552" i="8"/>
  <c r="Z478" i="8"/>
  <c r="AB478" i="8"/>
  <c r="AA478" i="8"/>
  <c r="AC478" i="8"/>
  <c r="AA156" i="8"/>
  <c r="AC156" i="8"/>
  <c r="Z156" i="8"/>
  <c r="AB156" i="8"/>
  <c r="AJ156" i="8"/>
  <c r="CD156" i="8" s="1"/>
  <c r="AC202" i="8"/>
  <c r="Z202" i="8"/>
  <c r="AB202" i="8"/>
  <c r="AA202" i="8"/>
  <c r="AJ202" i="8"/>
  <c r="CD202" i="8" s="1"/>
  <c r="AA188" i="8"/>
  <c r="Z188" i="8"/>
  <c r="AB188" i="8"/>
  <c r="AC188" i="8"/>
  <c r="AB7" i="8"/>
  <c r="AA7" i="8"/>
  <c r="Z7" i="8"/>
  <c r="AC7" i="8"/>
  <c r="Z153" i="8"/>
  <c r="AA153" i="8"/>
  <c r="AB153" i="8"/>
  <c r="AC153" i="8"/>
  <c r="AC151" i="8"/>
  <c r="Z151" i="8"/>
  <c r="AA151" i="8"/>
  <c r="AB151" i="8"/>
  <c r="Z137" i="8"/>
  <c r="AB137" i="8"/>
  <c r="AC137" i="8"/>
  <c r="AA137" i="8"/>
  <c r="Z217" i="8"/>
  <c r="AA217" i="8"/>
  <c r="AB217" i="8"/>
  <c r="AC217" i="8"/>
  <c r="AA51" i="8"/>
  <c r="Z51" i="8"/>
  <c r="AB51" i="8"/>
  <c r="AC51" i="8"/>
  <c r="Z256" i="8"/>
  <c r="AC256" i="8"/>
  <c r="AB256" i="8"/>
  <c r="AA256" i="8"/>
  <c r="AJ256" i="8"/>
  <c r="CD256" i="8" s="1"/>
  <c r="Z519" i="8"/>
  <c r="AA519" i="8"/>
  <c r="AC519" i="8"/>
  <c r="AB519" i="8"/>
  <c r="AC323" i="8"/>
  <c r="AB323" i="8"/>
  <c r="AA323" i="8"/>
  <c r="Z323" i="8"/>
  <c r="AJ323" i="8"/>
  <c r="CD323" i="8" s="1"/>
  <c r="Z296" i="8"/>
  <c r="AA296" i="8"/>
  <c r="AC296" i="8"/>
  <c r="AB296" i="8"/>
  <c r="Z181" i="8"/>
  <c r="AC181" i="8"/>
  <c r="AB181" i="8"/>
  <c r="AA181" i="8"/>
  <c r="AB119" i="8"/>
  <c r="AC119" i="8"/>
  <c r="AA119" i="8"/>
  <c r="Z119" i="8"/>
  <c r="Z55" i="8"/>
  <c r="AB55" i="8"/>
  <c r="AC55" i="8"/>
  <c r="AA55" i="8"/>
  <c r="AA495" i="8"/>
  <c r="AC495" i="8"/>
  <c r="Z495" i="8"/>
  <c r="AB495" i="8"/>
  <c r="AC203" i="8"/>
  <c r="AB203" i="8"/>
  <c r="Z203" i="8"/>
  <c r="AA203" i="8"/>
  <c r="AJ203" i="8"/>
  <c r="CD203" i="8" s="1"/>
  <c r="AB327" i="8"/>
  <c r="AC327" i="8"/>
  <c r="Z327" i="8"/>
  <c r="AA327" i="8"/>
  <c r="AC120" i="8"/>
  <c r="Z120" i="8"/>
  <c r="AA120" i="8"/>
  <c r="AB120" i="8"/>
  <c r="AC167" i="8"/>
  <c r="AB167" i="8"/>
  <c r="AA167" i="8"/>
  <c r="Z167" i="8"/>
  <c r="AJ167" i="8"/>
  <c r="CD167" i="8" s="1"/>
  <c r="AC295" i="8"/>
  <c r="AB295" i="8"/>
  <c r="AA295" i="8"/>
  <c r="Z295" i="8"/>
  <c r="Z252" i="8"/>
  <c r="AB252" i="8"/>
  <c r="AC252" i="8"/>
  <c r="AA252" i="8"/>
  <c r="Z315" i="8"/>
  <c r="AC315" i="8"/>
  <c r="AB315" i="8"/>
  <c r="AA315" i="8"/>
  <c r="Z310" i="8"/>
  <c r="AA310" i="8"/>
  <c r="AC310" i="8"/>
  <c r="AB310" i="8"/>
  <c r="AB209" i="8"/>
  <c r="AC209" i="8"/>
  <c r="Z209" i="8"/>
  <c r="AA209" i="8"/>
  <c r="AB6" i="8"/>
  <c r="AC6" i="8"/>
  <c r="AA6" i="8"/>
  <c r="Z6" i="8"/>
  <c r="AC390" i="8"/>
  <c r="Z390" i="8"/>
  <c r="AA390" i="8"/>
  <c r="AB390" i="8"/>
  <c r="AJ390" i="8"/>
  <c r="CD390" i="8" s="1"/>
  <c r="Z19" i="8"/>
  <c r="AB19" i="8"/>
  <c r="AC19" i="8"/>
  <c r="AA19" i="8"/>
  <c r="Z472" i="8"/>
  <c r="AC472" i="8"/>
  <c r="AB472" i="8"/>
  <c r="AA472" i="8"/>
  <c r="AB48" i="8"/>
  <c r="Z48" i="8"/>
  <c r="AA48" i="8"/>
  <c r="AC48" i="8"/>
  <c r="AB503" i="8"/>
  <c r="AA503" i="8"/>
  <c r="Z503" i="8"/>
  <c r="AC503" i="8"/>
  <c r="AA317" i="8"/>
  <c r="Z317" i="8"/>
  <c r="AB317" i="8"/>
  <c r="AC317" i="8"/>
  <c r="Z349" i="8"/>
  <c r="AA349" i="8"/>
  <c r="AB349" i="8"/>
  <c r="AC349" i="8"/>
  <c r="AJ349" i="8"/>
  <c r="CD349" i="8" s="1"/>
  <c r="Z95" i="8"/>
  <c r="AA95" i="8"/>
  <c r="AB95" i="8"/>
  <c r="AC95" i="8"/>
  <c r="AJ95" i="8"/>
  <c r="CD95" i="8" s="1"/>
  <c r="AA544" i="8"/>
  <c r="AB544" i="8"/>
  <c r="AC544" i="8"/>
  <c r="Z544" i="8"/>
  <c r="AA71" i="8"/>
  <c r="Z71" i="8"/>
  <c r="AC71" i="8"/>
  <c r="AB71" i="8"/>
  <c r="AB338" i="8"/>
  <c r="AC338" i="8"/>
  <c r="Z338" i="8"/>
  <c r="AA338" i="8"/>
  <c r="AB67" i="8"/>
  <c r="Z67" i="8"/>
  <c r="AA67" i="8"/>
  <c r="AC67" i="8"/>
  <c r="AJ67" i="8"/>
  <c r="CD67" i="8" s="1"/>
  <c r="AB530" i="8"/>
  <c r="AA530" i="8"/>
  <c r="AC530" i="8"/>
  <c r="Z530" i="8"/>
  <c r="Z186" i="8"/>
  <c r="AA186" i="8"/>
  <c r="AB186" i="8"/>
  <c r="AC186" i="8"/>
  <c r="AC46" i="8"/>
  <c r="AA46" i="8"/>
  <c r="AB46" i="8"/>
  <c r="Z46" i="8"/>
  <c r="Z373" i="8"/>
  <c r="AB373" i="8"/>
  <c r="AC373" i="8"/>
  <c r="AA373" i="8"/>
  <c r="AA379" i="8"/>
  <c r="AC379" i="8"/>
  <c r="Z379" i="8"/>
  <c r="AB379" i="8"/>
  <c r="AC199" i="8"/>
  <c r="AB199" i="8"/>
  <c r="AA199" i="8"/>
  <c r="Z199" i="8"/>
  <c r="AA89" i="8"/>
  <c r="AC89" i="8"/>
  <c r="Z89" i="8"/>
  <c r="AB89" i="8"/>
  <c r="AA482" i="8"/>
  <c r="AB482" i="8"/>
  <c r="Z482" i="8"/>
  <c r="AC482" i="8"/>
  <c r="AB83" i="8"/>
  <c r="AA83" i="8"/>
  <c r="AC83" i="8"/>
  <c r="Z83" i="8"/>
  <c r="AJ83" i="8"/>
  <c r="CD83" i="8" s="1"/>
  <c r="AC56" i="8"/>
  <c r="AA56" i="8"/>
  <c r="Z56" i="8"/>
  <c r="AB56" i="8"/>
  <c r="AJ56" i="8"/>
  <c r="CD56" i="8" s="1"/>
  <c r="AA140" i="8"/>
  <c r="Z140" i="8"/>
  <c r="AB140" i="8"/>
  <c r="AC140" i="8"/>
  <c r="AJ140" i="8"/>
  <c r="CD140" i="8" s="1"/>
  <c r="Z93" i="8"/>
  <c r="AC93" i="8"/>
  <c r="AB93" i="8"/>
  <c r="AA93" i="8"/>
  <c r="Z464" i="8"/>
  <c r="AA464" i="8"/>
  <c r="AB464" i="8"/>
  <c r="AC464" i="8"/>
  <c r="AJ394" i="8"/>
  <c r="CD394" i="8" s="1"/>
  <c r="AJ37" i="8"/>
  <c r="CD37" i="8" s="1"/>
  <c r="AJ123" i="8"/>
  <c r="CD123" i="8" s="1"/>
  <c r="AJ413" i="8"/>
  <c r="CD413" i="8" s="1"/>
  <c r="AJ432" i="8"/>
  <c r="CD432" i="8" s="1"/>
  <c r="AJ461" i="8"/>
  <c r="CD461" i="8" s="1"/>
  <c r="AJ267" i="8"/>
  <c r="CD267" i="8" s="1"/>
  <c r="AJ159" i="8"/>
  <c r="CD159" i="8" s="1"/>
  <c r="AJ68" i="8"/>
  <c r="CD68" i="8" s="1"/>
  <c r="AJ559" i="8"/>
  <c r="CD559" i="8" s="1"/>
  <c r="AJ113" i="8"/>
  <c r="CD113" i="8" s="1"/>
  <c r="AJ470" i="8"/>
  <c r="CD470" i="8" s="1"/>
  <c r="AJ124" i="8"/>
  <c r="CD124" i="8" s="1"/>
  <c r="AJ46" i="8"/>
  <c r="CD46" i="8" s="1"/>
  <c r="AJ530" i="8"/>
  <c r="CD530" i="8" s="1"/>
  <c r="AJ488" i="8"/>
  <c r="CD488" i="8" s="1"/>
  <c r="AJ519" i="8"/>
  <c r="CD519" i="8" s="1"/>
  <c r="AJ31" i="8"/>
  <c r="CD31" i="8" s="1"/>
  <c r="AJ375" i="8"/>
  <c r="CD375" i="8" s="1"/>
  <c r="AJ30" i="8"/>
  <c r="CD30" i="8" s="1"/>
  <c r="AE215" i="8"/>
  <c r="AF215" i="8"/>
  <c r="AH215" i="8"/>
  <c r="AG215" i="8"/>
  <c r="AE469" i="8"/>
  <c r="AG469" i="8"/>
  <c r="AH469" i="8"/>
  <c r="AF469" i="8"/>
  <c r="AE416" i="8"/>
  <c r="AF416" i="8"/>
  <c r="AG416" i="8"/>
  <c r="AH416" i="8"/>
  <c r="AF58" i="8"/>
  <c r="AE58" i="8"/>
  <c r="AH58" i="8"/>
  <c r="AG58" i="8"/>
  <c r="AH214" i="8"/>
  <c r="AF214" i="8"/>
  <c r="AE214" i="8"/>
  <c r="AG214" i="8"/>
  <c r="AE106" i="8"/>
  <c r="AH106" i="8"/>
  <c r="AF106" i="8"/>
  <c r="AG106" i="8"/>
  <c r="AE467" i="8"/>
  <c r="AH467" i="8"/>
  <c r="AF467" i="8"/>
  <c r="AG467" i="8"/>
  <c r="AE492" i="8"/>
  <c r="AG492" i="8"/>
  <c r="AH492" i="8"/>
  <c r="AF492" i="8"/>
  <c r="AE21" i="8"/>
  <c r="AF21" i="8"/>
  <c r="AH21" i="8"/>
  <c r="AG21" i="8"/>
  <c r="AG80" i="8"/>
  <c r="AH80" i="8"/>
  <c r="AE80" i="8"/>
  <c r="AF80" i="8"/>
  <c r="AE434" i="8"/>
  <c r="AF434" i="8"/>
  <c r="AG434" i="8"/>
  <c r="AH434" i="8"/>
  <c r="AE70" i="8"/>
  <c r="AG70" i="8"/>
  <c r="AF70" i="8"/>
  <c r="AH70" i="8"/>
  <c r="AE346" i="8"/>
  <c r="AG346" i="8"/>
  <c r="AF346" i="8"/>
  <c r="AH346" i="8"/>
  <c r="AE372" i="8"/>
  <c r="AF372" i="8"/>
  <c r="AG372" i="8"/>
  <c r="AH372" i="8"/>
  <c r="AH87" i="8"/>
  <c r="AF87" i="8"/>
  <c r="AE87" i="8"/>
  <c r="AG87" i="8"/>
  <c r="AG548" i="8"/>
  <c r="AE548" i="8"/>
  <c r="AF548" i="8"/>
  <c r="AH548" i="8"/>
  <c r="AH226" i="8"/>
  <c r="AF226" i="8"/>
  <c r="AE226" i="8"/>
  <c r="AG226" i="8"/>
  <c r="AX226" i="8"/>
  <c r="AY226" i="8" s="1"/>
  <c r="AQ226" i="8"/>
  <c r="AT226" i="8" s="1"/>
  <c r="AE38" i="8"/>
  <c r="AG38" i="8"/>
  <c r="AF38" i="8"/>
  <c r="AH38" i="8"/>
  <c r="AH248" i="8"/>
  <c r="AF248" i="8"/>
  <c r="AG248" i="8"/>
  <c r="AE248" i="8"/>
  <c r="AH238" i="8"/>
  <c r="AE238" i="8"/>
  <c r="AF238" i="8"/>
  <c r="AG238" i="8"/>
  <c r="AE97" i="8"/>
  <c r="AF97" i="8"/>
  <c r="AH97" i="8"/>
  <c r="AG97" i="8"/>
  <c r="AE303" i="8"/>
  <c r="AF303" i="8"/>
  <c r="AH303" i="8"/>
  <c r="AG303" i="8"/>
  <c r="AH190" i="8"/>
  <c r="AG190" i="8"/>
  <c r="AF190" i="8"/>
  <c r="AE190" i="8"/>
  <c r="AG356" i="8"/>
  <c r="AH356" i="8"/>
  <c r="AF356" i="8"/>
  <c r="AE356" i="8"/>
  <c r="AH383" i="8"/>
  <c r="AF383" i="8"/>
  <c r="AE383" i="8"/>
  <c r="AG383" i="8"/>
  <c r="AE449" i="8"/>
  <c r="AG449" i="8"/>
  <c r="AF449" i="8"/>
  <c r="AH449" i="8"/>
  <c r="AE344" i="8"/>
  <c r="AH344" i="8"/>
  <c r="AF344" i="8"/>
  <c r="AG344" i="8"/>
  <c r="AE162" i="8"/>
  <c r="AF162" i="8"/>
  <c r="AG162" i="8"/>
  <c r="AH162" i="8"/>
  <c r="AE109" i="8"/>
  <c r="AF109" i="8"/>
  <c r="AH109" i="8"/>
  <c r="AG109" i="8"/>
  <c r="AG292" i="8"/>
  <c r="AF292" i="8"/>
  <c r="AH292" i="8"/>
  <c r="AE292" i="8"/>
  <c r="AE13" i="8"/>
  <c r="AG13" i="8"/>
  <c r="AH13" i="8"/>
  <c r="AF13" i="8"/>
  <c r="AE64" i="8"/>
  <c r="AG64" i="8"/>
  <c r="AF64" i="8"/>
  <c r="AH64" i="8"/>
  <c r="AE493" i="8"/>
  <c r="AG493" i="8"/>
  <c r="AF493" i="8"/>
  <c r="AH493" i="8"/>
  <c r="AE423" i="8"/>
  <c r="AH423" i="8"/>
  <c r="AG423" i="8"/>
  <c r="AF423" i="8"/>
  <c r="AE424" i="8"/>
  <c r="AG424" i="8"/>
  <c r="AH424" i="8"/>
  <c r="AF424" i="8"/>
  <c r="AH239" i="8"/>
  <c r="AG239" i="8"/>
  <c r="AF239" i="8"/>
  <c r="AE239" i="8"/>
  <c r="AE116" i="8"/>
  <c r="AH116" i="8"/>
  <c r="AG116" i="8"/>
  <c r="AF116" i="8"/>
  <c r="AE168" i="8"/>
  <c r="AG168" i="8"/>
  <c r="AH168" i="8"/>
  <c r="AF168" i="8"/>
  <c r="AE227" i="8"/>
  <c r="AF227" i="8"/>
  <c r="AH227" i="8"/>
  <c r="AG227" i="8"/>
  <c r="AF175" i="8"/>
  <c r="AH175" i="8"/>
  <c r="AG175" i="8"/>
  <c r="AE175" i="8"/>
  <c r="AH359" i="8"/>
  <c r="AG359" i="8"/>
  <c r="AF359" i="8"/>
  <c r="AE359" i="8"/>
  <c r="AE92" i="8"/>
  <c r="AG92" i="8"/>
  <c r="AH92" i="8"/>
  <c r="AF92" i="8"/>
  <c r="AE36" i="8"/>
  <c r="AH36" i="8"/>
  <c r="AF36" i="8"/>
  <c r="AG36" i="8"/>
  <c r="AG221" i="8"/>
  <c r="AE221" i="8"/>
  <c r="AF221" i="8"/>
  <c r="AH221" i="8"/>
  <c r="AH122" i="8"/>
  <c r="AE122" i="8"/>
  <c r="AF122" i="8"/>
  <c r="AG122" i="8"/>
  <c r="AE553" i="8"/>
  <c r="AH553" i="8"/>
  <c r="AG553" i="8"/>
  <c r="AF553" i="8"/>
  <c r="AH370" i="8"/>
  <c r="AG370" i="8"/>
  <c r="AE370" i="8"/>
  <c r="AF370" i="8"/>
  <c r="AG165" i="8"/>
  <c r="AH165" i="8"/>
  <c r="AF165" i="8"/>
  <c r="AE165" i="8"/>
  <c r="AE171" i="8"/>
  <c r="AG171" i="8"/>
  <c r="AH171" i="8"/>
  <c r="AF171" i="8"/>
  <c r="AE398" i="8"/>
  <c r="AG398" i="8"/>
  <c r="AF398" i="8"/>
  <c r="AH398" i="8"/>
  <c r="AE450" i="8"/>
  <c r="AG450" i="8"/>
  <c r="AF450" i="8"/>
  <c r="AH450" i="8"/>
  <c r="AE479" i="8"/>
  <c r="AF479" i="8"/>
  <c r="AG479" i="8"/>
  <c r="AH479" i="8"/>
  <c r="Z18" i="8"/>
  <c r="AB18" i="8"/>
  <c r="AC18" i="8"/>
  <c r="AA18" i="8"/>
  <c r="AJ18" i="8"/>
  <c r="CD18" i="8" s="1"/>
  <c r="AE246" i="8"/>
  <c r="AG246" i="8"/>
  <c r="AH246" i="8"/>
  <c r="AF246" i="8"/>
  <c r="AE454" i="8"/>
  <c r="AF454" i="8"/>
  <c r="AH454" i="8"/>
  <c r="AG454" i="8"/>
  <c r="AE146" i="8"/>
  <c r="AH146" i="8"/>
  <c r="AF146" i="8"/>
  <c r="AG146" i="8"/>
  <c r="AE404" i="8"/>
  <c r="AF404" i="8"/>
  <c r="AG404" i="8"/>
  <c r="AH404" i="8"/>
  <c r="AG150" i="8"/>
  <c r="AE150" i="8"/>
  <c r="AH150" i="8"/>
  <c r="AF150" i="8"/>
  <c r="AE308" i="8"/>
  <c r="AH308" i="8"/>
  <c r="AF308" i="8"/>
  <c r="AG308" i="8"/>
  <c r="AE52" i="8"/>
  <c r="AF52" i="8"/>
  <c r="AH52" i="8"/>
  <c r="AG52" i="8"/>
  <c r="AE20" i="8"/>
  <c r="AF20" i="8"/>
  <c r="AH20" i="8"/>
  <c r="AG20" i="8"/>
  <c r="AE422" i="8"/>
  <c r="AG422" i="8"/>
  <c r="AF422" i="8"/>
  <c r="AH422" i="8"/>
  <c r="AE319" i="8"/>
  <c r="AG319" i="8"/>
  <c r="AH319" i="8"/>
  <c r="AF319" i="8"/>
  <c r="AE507" i="8"/>
  <c r="AH507" i="8"/>
  <c r="AF507" i="8"/>
  <c r="AG507" i="8"/>
  <c r="AE99" i="8"/>
  <c r="AH99" i="8"/>
  <c r="AF99" i="8"/>
  <c r="AG99" i="8"/>
  <c r="AG154" i="8"/>
  <c r="AH154" i="8"/>
  <c r="AF154" i="8"/>
  <c r="AE154" i="8"/>
  <c r="AE117" i="8"/>
  <c r="AG117" i="8"/>
  <c r="AH117" i="8"/>
  <c r="AF117" i="8"/>
  <c r="AQ117" i="8"/>
  <c r="AT117" i="8" s="1"/>
  <c r="AX117" i="8"/>
  <c r="AY117" i="8" s="1"/>
  <c r="AH468" i="8"/>
  <c r="AE468" i="8"/>
  <c r="AF468" i="8"/>
  <c r="AG468" i="8"/>
  <c r="AF557" i="8"/>
  <c r="AE557" i="8"/>
  <c r="AG557" i="8"/>
  <c r="AH557" i="8"/>
  <c r="AJ162" i="8"/>
  <c r="CD162" i="8" s="1"/>
  <c r="AJ181" i="8"/>
  <c r="CD181" i="8" s="1"/>
  <c r="AJ528" i="8"/>
  <c r="CD528" i="8" s="1"/>
  <c r="AJ82" i="8"/>
  <c r="CD82" i="8" s="1"/>
  <c r="AJ369" i="8"/>
  <c r="CD369" i="8" s="1"/>
  <c r="AJ392" i="8"/>
  <c r="CD392" i="8" s="1"/>
  <c r="AJ261" i="8"/>
  <c r="CD261" i="8" s="1"/>
  <c r="AJ526" i="8"/>
  <c r="CD526" i="8" s="1"/>
  <c r="AJ558" i="8"/>
  <c r="CD558" i="8" s="1"/>
  <c r="AJ510" i="8"/>
  <c r="CD510" i="8" s="1"/>
  <c r="AJ93" i="8"/>
  <c r="CD93" i="8" s="1"/>
  <c r="AJ471" i="8"/>
  <c r="CD471" i="8" s="1"/>
  <c r="AJ482" i="8"/>
  <c r="CD482" i="8" s="1"/>
  <c r="AA103" i="8"/>
  <c r="AB103" i="8"/>
  <c r="AC103" i="8"/>
  <c r="Z103" i="8"/>
  <c r="AA288" i="8"/>
  <c r="AC288" i="8"/>
  <c r="AB288" i="8"/>
  <c r="Z288" i="8"/>
  <c r="AJ288" i="8"/>
  <c r="CD288" i="8" s="1"/>
  <c r="Z465" i="8"/>
  <c r="AA465" i="8"/>
  <c r="AC465" i="8"/>
  <c r="AB465" i="8"/>
  <c r="Z258" i="8"/>
  <c r="AB258" i="8"/>
  <c r="AC258" i="8"/>
  <c r="AA258" i="8"/>
  <c r="AA157" i="8"/>
  <c r="AC157" i="8"/>
  <c r="AB157" i="8"/>
  <c r="Z157" i="8"/>
  <c r="Z384" i="8"/>
  <c r="AB384" i="8"/>
  <c r="AC384" i="8"/>
  <c r="AA384" i="8"/>
  <c r="AC134" i="8"/>
  <c r="AA134" i="8"/>
  <c r="AB134" i="8"/>
  <c r="Z134" i="8"/>
  <c r="Z257" i="8"/>
  <c r="AA257" i="8"/>
  <c r="AB257" i="8"/>
  <c r="AC257" i="8"/>
  <c r="Z35" i="8"/>
  <c r="AB35" i="8"/>
  <c r="AC35" i="8"/>
  <c r="AA35" i="8"/>
  <c r="AJ35" i="8"/>
  <c r="CD35" i="8" s="1"/>
  <c r="AC307" i="8"/>
  <c r="Z307" i="8"/>
  <c r="AA307" i="8"/>
  <c r="AB307" i="8"/>
  <c r="AC177" i="8"/>
  <c r="AA177" i="8"/>
  <c r="AB177" i="8"/>
  <c r="Z177" i="8"/>
  <c r="Z500" i="8"/>
  <c r="AC500" i="8"/>
  <c r="AA500" i="8"/>
  <c r="AB500" i="8"/>
  <c r="AA555" i="8"/>
  <c r="AB555" i="8"/>
  <c r="Z555" i="8"/>
  <c r="AC555" i="8"/>
  <c r="AC457" i="8"/>
  <c r="AB457" i="8"/>
  <c r="Z457" i="8"/>
  <c r="AA457" i="8"/>
  <c r="Z476" i="8"/>
  <c r="AA476" i="8"/>
  <c r="AB476" i="8"/>
  <c r="AC476" i="8"/>
  <c r="AA24" i="8"/>
  <c r="AB24" i="8"/>
  <c r="Z24" i="8"/>
  <c r="AC24" i="8"/>
  <c r="Z377" i="8"/>
  <c r="AA377" i="8"/>
  <c r="AB377" i="8"/>
  <c r="AC377" i="8"/>
  <c r="AJ377" i="8"/>
  <c r="CD377" i="8" s="1"/>
  <c r="AA466" i="8"/>
  <c r="AC466" i="8"/>
  <c r="Z466" i="8"/>
  <c r="AB466" i="8"/>
  <c r="AJ466" i="8"/>
  <c r="CD466" i="8" s="1"/>
  <c r="AC10" i="8"/>
  <c r="AA10" i="8"/>
  <c r="AB10" i="8"/>
  <c r="Z10" i="8"/>
  <c r="AJ10" i="8"/>
  <c r="CD10" i="8" s="1"/>
  <c r="Z342" i="8"/>
  <c r="AC342" i="8"/>
  <c r="AA342" i="8"/>
  <c r="AB342" i="8"/>
  <c r="AC439" i="8"/>
  <c r="AB439" i="8"/>
  <c r="AA439" i="8"/>
  <c r="Z439" i="8"/>
  <c r="AB229" i="8"/>
  <c r="AA229" i="8"/>
  <c r="Z229" i="8"/>
  <c r="AC229" i="8"/>
  <c r="AC237" i="8"/>
  <c r="AA237" i="8"/>
  <c r="AB237" i="8"/>
  <c r="Z237" i="8"/>
  <c r="Z164" i="8"/>
  <c r="AC164" i="8"/>
  <c r="AB164" i="8"/>
  <c r="AA164" i="8"/>
  <c r="AA78" i="8"/>
  <c r="AC78" i="8"/>
  <c r="AB78" i="8"/>
  <c r="Z78" i="8"/>
  <c r="AB200" i="8"/>
  <c r="AA200" i="8"/>
  <c r="AC200" i="8"/>
  <c r="Z200" i="8"/>
  <c r="AB279" i="8"/>
  <c r="AC279" i="8"/>
  <c r="Z279" i="8"/>
  <c r="AA279" i="8"/>
  <c r="AJ279" i="8"/>
  <c r="CD279" i="8" s="1"/>
  <c r="AA195" i="8"/>
  <c r="Z195" i="8"/>
  <c r="AB195" i="8"/>
  <c r="AC195" i="8"/>
  <c r="AC232" i="8"/>
  <c r="Z232" i="8"/>
  <c r="AB232" i="8"/>
  <c r="AA232" i="8"/>
  <c r="AJ232" i="8"/>
  <c r="CD232" i="8" s="1"/>
  <c r="AC180" i="8"/>
  <c r="Z180" i="8"/>
  <c r="AA180" i="8"/>
  <c r="AB180" i="8"/>
  <c r="AC251" i="8"/>
  <c r="AB251" i="8"/>
  <c r="AA251" i="8"/>
  <c r="Z251" i="8"/>
  <c r="AC192" i="8"/>
  <c r="AB192" i="8"/>
  <c r="Z192" i="8"/>
  <c r="AA192" i="8"/>
  <c r="Z399" i="8"/>
  <c r="AB399" i="8"/>
  <c r="AA399" i="8"/>
  <c r="AC399" i="8"/>
  <c r="AB498" i="8"/>
  <c r="AC498" i="8"/>
  <c r="Z498" i="8"/>
  <c r="AA498" i="8"/>
  <c r="AB355" i="8"/>
  <c r="AC355" i="8"/>
  <c r="Z355" i="8"/>
  <c r="AA355" i="8"/>
  <c r="Z486" i="8"/>
  <c r="AA486" i="8"/>
  <c r="AB486" i="8"/>
  <c r="AC486" i="8"/>
  <c r="Z443" i="8"/>
  <c r="AA443" i="8"/>
  <c r="AB443" i="8"/>
  <c r="AC443" i="8"/>
  <c r="AJ443" i="8"/>
  <c r="CD443" i="8" s="1"/>
  <c r="AA311" i="8"/>
  <c r="AC311" i="8"/>
  <c r="Z311" i="8"/>
  <c r="AB311" i="8"/>
  <c r="AJ311" i="8"/>
  <c r="CD311" i="8" s="1"/>
  <c r="AB73" i="8"/>
  <c r="Z73" i="8"/>
  <c r="AC73" i="8"/>
  <c r="AA73" i="8"/>
  <c r="Z421" i="8"/>
  <c r="AA421" i="8"/>
  <c r="AB421" i="8"/>
  <c r="AC421" i="8"/>
  <c r="AB50" i="8"/>
  <c r="AC50" i="8"/>
  <c r="Z50" i="8"/>
  <c r="AA50" i="8"/>
  <c r="Z47" i="8"/>
  <c r="AB47" i="8"/>
  <c r="AC47" i="8"/>
  <c r="AA47" i="8"/>
  <c r="AC145" i="8"/>
  <c r="Z145" i="8"/>
  <c r="AB145" i="8"/>
  <c r="AA145" i="8"/>
  <c r="AB132" i="8"/>
  <c r="Z132" i="8"/>
  <c r="AA132" i="8"/>
  <c r="AC132" i="8"/>
  <c r="AC429" i="8"/>
  <c r="AB429" i="8"/>
  <c r="Z429" i="8"/>
  <c r="AA429" i="8"/>
  <c r="AJ429" i="8"/>
  <c r="CD429" i="8" s="1"/>
  <c r="Z302" i="8"/>
  <c r="AA302" i="8"/>
  <c r="AB302" i="8"/>
  <c r="AC302" i="8"/>
  <c r="AJ302" i="8"/>
  <c r="CD302" i="8" s="1"/>
  <c r="AA520" i="8"/>
  <c r="AC520" i="8"/>
  <c r="Z520" i="8"/>
  <c r="AB520" i="8"/>
  <c r="Z185" i="8"/>
  <c r="AA185" i="8"/>
  <c r="AC185" i="8"/>
  <c r="AB185" i="8"/>
  <c r="AA101" i="8"/>
  <c r="Z101" i="8"/>
  <c r="AB101" i="8"/>
  <c r="AC101" i="8"/>
  <c r="Z475" i="8"/>
  <c r="AC475" i="8"/>
  <c r="AB475" i="8"/>
  <c r="AA475" i="8"/>
  <c r="AA86" i="8"/>
  <c r="AC86" i="8"/>
  <c r="AB86" i="8"/>
  <c r="Z86" i="8"/>
  <c r="AJ86" i="8"/>
  <c r="CD86" i="8" s="1"/>
  <c r="Z351" i="8"/>
  <c r="AA351" i="8"/>
  <c r="AC351" i="8"/>
  <c r="AB351" i="8"/>
  <c r="Z556" i="8"/>
  <c r="AA556" i="8"/>
  <c r="AC556" i="8"/>
  <c r="AB556" i="8"/>
  <c r="AA514" i="8"/>
  <c r="Z514" i="8"/>
  <c r="AB514" i="8"/>
  <c r="AC514" i="8"/>
  <c r="Z491" i="8"/>
  <c r="AA491" i="8"/>
  <c r="AC491" i="8"/>
  <c r="AB491" i="8"/>
  <c r="AC354" i="8"/>
  <c r="AB354" i="8"/>
  <c r="Z354" i="8"/>
  <c r="AA354" i="8"/>
  <c r="AJ354" i="8"/>
  <c r="CD354" i="8" s="1"/>
  <c r="Z212" i="8"/>
  <c r="AA212" i="8"/>
  <c r="AB212" i="8"/>
  <c r="AC212" i="8"/>
  <c r="Z339" i="8"/>
  <c r="AA339" i="8"/>
  <c r="AB339" i="8"/>
  <c r="AC339" i="8"/>
  <c r="Z193" i="8"/>
  <c r="AC193" i="8"/>
  <c r="AB193" i="8"/>
  <c r="AA193" i="8"/>
  <c r="Z179" i="8"/>
  <c r="AA179" i="8"/>
  <c r="AB179" i="8"/>
  <c r="AC179" i="8"/>
  <c r="AA547" i="8"/>
  <c r="Z547" i="8"/>
  <c r="AC547" i="8"/>
  <c r="AB547" i="8"/>
  <c r="AB381" i="8"/>
  <c r="AA381" i="8"/>
  <c r="Z381" i="8"/>
  <c r="AC381" i="8"/>
  <c r="Z160" i="8"/>
  <c r="AB160" i="8"/>
  <c r="AC160" i="8"/>
  <c r="AA160" i="8"/>
  <c r="AA166" i="8"/>
  <c r="Z166" i="8"/>
  <c r="AB166" i="8"/>
  <c r="AC166" i="8"/>
  <c r="AC197" i="8"/>
  <c r="AB197" i="8"/>
  <c r="AA197" i="8"/>
  <c r="Z197" i="8"/>
  <c r="AJ197" i="8"/>
  <c r="CD197" i="8" s="1"/>
  <c r="AA79" i="8"/>
  <c r="Z79" i="8"/>
  <c r="AB79" i="8"/>
  <c r="AC79" i="8"/>
  <c r="AB59" i="8"/>
  <c r="Z59" i="8"/>
  <c r="AA59" i="8"/>
  <c r="AC59" i="8"/>
  <c r="AC76" i="8"/>
  <c r="AB76" i="8"/>
  <c r="AA76" i="8"/>
  <c r="Z76" i="8"/>
  <c r="Z430" i="8"/>
  <c r="AC430" i="8"/>
  <c r="AA430" i="8"/>
  <c r="AB430" i="8"/>
  <c r="AJ258" i="8"/>
  <c r="CD258" i="8" s="1"/>
  <c r="AJ384" i="8"/>
  <c r="CD384" i="8" s="1"/>
  <c r="AJ257" i="8"/>
  <c r="CD257" i="8" s="1"/>
  <c r="AJ40" i="8"/>
  <c r="CD40" i="8" s="1"/>
  <c r="AJ26" i="8"/>
  <c r="CD26" i="8" s="1"/>
  <c r="AJ255" i="8"/>
  <c r="CD255" i="8" s="1"/>
  <c r="AJ12" i="8"/>
  <c r="CD12" i="8" s="1"/>
  <c r="AJ32" i="8"/>
  <c r="CD32" i="8" s="1"/>
  <c r="AJ357" i="8"/>
  <c r="CD357" i="8" s="1"/>
  <c r="AE418" i="8"/>
  <c r="AG418" i="8"/>
  <c r="AH418" i="8"/>
  <c r="AF418" i="8"/>
  <c r="AE277" i="8"/>
  <c r="AF277" i="8"/>
  <c r="AG277" i="8"/>
  <c r="AH277" i="8"/>
  <c r="AE11" i="8"/>
  <c r="AF11" i="8"/>
  <c r="AG11" i="8"/>
  <c r="AH11" i="8"/>
  <c r="AE539" i="8"/>
  <c r="AF539" i="8"/>
  <c r="AH539" i="8"/>
  <c r="AG539" i="8"/>
  <c r="AH397" i="8"/>
  <c r="AF397" i="8"/>
  <c r="AG397" i="8"/>
  <c r="AE397" i="8"/>
  <c r="AF408" i="8"/>
  <c r="AG408" i="8"/>
  <c r="AH408" i="8"/>
  <c r="AE408" i="8"/>
  <c r="AE490" i="8"/>
  <c r="AH490" i="8"/>
  <c r="AF490" i="8"/>
  <c r="AG490" i="8"/>
  <c r="AE540" i="8"/>
  <c r="AH540" i="8"/>
  <c r="AF540" i="8"/>
  <c r="AG540" i="8"/>
  <c r="AG282" i="8"/>
  <c r="AH282" i="8"/>
  <c r="AF282" i="8"/>
  <c r="AE282" i="8"/>
  <c r="AE462" i="8"/>
  <c r="AF462" i="8"/>
  <c r="AH462" i="8"/>
  <c r="AG462" i="8"/>
  <c r="AH274" i="8"/>
  <c r="AG274" i="8"/>
  <c r="AF274" i="8"/>
  <c r="AE274" i="8"/>
  <c r="AE312" i="8"/>
  <c r="AG312" i="8"/>
  <c r="AF312" i="8"/>
  <c r="AH312" i="8"/>
  <c r="AE25" i="8"/>
  <c r="AF25" i="8"/>
  <c r="AG25" i="8"/>
  <c r="AH25" i="8"/>
  <c r="AH234" i="8"/>
  <c r="AF234" i="8"/>
  <c r="AE234" i="8"/>
  <c r="AG234" i="8"/>
  <c r="AE66" i="8"/>
  <c r="AG66" i="8"/>
  <c r="AF66" i="8"/>
  <c r="AH66" i="8"/>
  <c r="AF253" i="8"/>
  <c r="AH253" i="8"/>
  <c r="AG253" i="8"/>
  <c r="AE253" i="8"/>
  <c r="AE228" i="8"/>
  <c r="AF228" i="8"/>
  <c r="AH228" i="8"/>
  <c r="AG228" i="8"/>
  <c r="AE321" i="8"/>
  <c r="AH321" i="8"/>
  <c r="AF321" i="8"/>
  <c r="AG321" i="8"/>
  <c r="AQ321" i="8"/>
  <c r="AT321" i="8" s="1"/>
  <c r="AX321" i="8"/>
  <c r="AG334" i="8"/>
  <c r="AE334" i="8"/>
  <c r="AF334" i="8"/>
  <c r="AH334" i="8"/>
  <c r="AE14" i="8"/>
  <c r="AF14" i="8"/>
  <c r="AG14" i="8"/>
  <c r="AH14" i="8"/>
  <c r="AE459" i="8"/>
  <c r="AG459" i="8"/>
  <c r="AF459" i="8"/>
  <c r="AH459" i="8"/>
  <c r="AE392" i="8"/>
  <c r="AH392" i="8"/>
  <c r="AF392" i="8"/>
  <c r="AG392" i="8"/>
  <c r="AF224" i="8"/>
  <c r="AH224" i="8"/>
  <c r="AG224" i="8"/>
  <c r="AE224" i="8"/>
  <c r="AH261" i="8"/>
  <c r="AE261" i="8"/>
  <c r="AG261" i="8"/>
  <c r="AF261" i="8"/>
  <c r="AE230" i="8"/>
  <c r="AG230" i="8"/>
  <c r="AF230" i="8"/>
  <c r="AH230" i="8"/>
  <c r="AG526" i="8"/>
  <c r="AE526" i="8"/>
  <c r="AF526" i="8"/>
  <c r="AH526" i="8"/>
  <c r="AE348" i="8"/>
  <c r="AG348" i="8"/>
  <c r="AF348" i="8"/>
  <c r="AH348" i="8"/>
  <c r="AE198" i="8"/>
  <c r="AH198" i="8"/>
  <c r="AF198" i="8"/>
  <c r="AG198" i="8"/>
  <c r="AE331" i="8"/>
  <c r="AF331" i="8"/>
  <c r="AH331" i="8"/>
  <c r="AG331" i="8"/>
  <c r="AX331" i="8"/>
  <c r="AQ331" i="8"/>
  <c r="AT331" i="8" s="1"/>
  <c r="AU331" i="8" s="1"/>
  <c r="AE298" i="8"/>
  <c r="AH298" i="8"/>
  <c r="AG298" i="8"/>
  <c r="AF298" i="8"/>
  <c r="AE37" i="8"/>
  <c r="AG37" i="8"/>
  <c r="AH37" i="8"/>
  <c r="AF37" i="8"/>
  <c r="AE536" i="8"/>
  <c r="AH536" i="8"/>
  <c r="AF536" i="8"/>
  <c r="AG536" i="8"/>
  <c r="AE417" i="8"/>
  <c r="AG417" i="8"/>
  <c r="AF417" i="8"/>
  <c r="AH417" i="8"/>
  <c r="AE249" i="8"/>
  <c r="AH249" i="8"/>
  <c r="AF249" i="8"/>
  <c r="AG249" i="8"/>
  <c r="AE163" i="8"/>
  <c r="AG163" i="8"/>
  <c r="AF163" i="8"/>
  <c r="AH163" i="8"/>
  <c r="AQ163" i="8"/>
  <c r="AT163" i="8" s="1"/>
  <c r="AU163" i="8" s="1"/>
  <c r="AX163" i="8"/>
  <c r="AF141" i="8"/>
  <c r="AH141" i="8"/>
  <c r="AG141" i="8"/>
  <c r="AE141" i="8"/>
  <c r="AE524" i="8"/>
  <c r="AH524" i="8"/>
  <c r="AG524" i="8"/>
  <c r="AF524" i="8"/>
  <c r="AA135" i="8"/>
  <c r="Z135" i="8"/>
  <c r="AB135" i="8"/>
  <c r="AC135" i="8"/>
  <c r="AJ135" i="8"/>
  <c r="CD135" i="8" s="1"/>
  <c r="AE419" i="8"/>
  <c r="AH419" i="8"/>
  <c r="AF419" i="8"/>
  <c r="AG419" i="8"/>
  <c r="AG299" i="8"/>
  <c r="AH299" i="8"/>
  <c r="AF299" i="8"/>
  <c r="AE299" i="8"/>
  <c r="AE305" i="8"/>
  <c r="AG305" i="8"/>
  <c r="AF305" i="8"/>
  <c r="AH305" i="8"/>
  <c r="AE538" i="8"/>
  <c r="AH538" i="8"/>
  <c r="AG538" i="8"/>
  <c r="AF538" i="8"/>
  <c r="AH382" i="8"/>
  <c r="AF382" i="8"/>
  <c r="AG382" i="8"/>
  <c r="AE382" i="8"/>
  <c r="AE480" i="8"/>
  <c r="AG480" i="8"/>
  <c r="AH480" i="8"/>
  <c r="AF480" i="8"/>
  <c r="AE41" i="8"/>
  <c r="AF41" i="8"/>
  <c r="AG41" i="8"/>
  <c r="AH41" i="8"/>
  <c r="AH333" i="8"/>
  <c r="AE333" i="8"/>
  <c r="AG333" i="8"/>
  <c r="AF333" i="8"/>
  <c r="AQ333" i="8"/>
  <c r="AT333" i="8" s="1"/>
  <c r="AX333" i="8"/>
  <c r="AY333" i="8" s="1"/>
  <c r="AE262" i="8"/>
  <c r="AG262" i="8"/>
  <c r="AH262" i="8"/>
  <c r="AF262" i="8"/>
  <c r="AE362" i="8"/>
  <c r="AG362" i="8"/>
  <c r="AH362" i="8"/>
  <c r="AF362" i="8"/>
  <c r="AE455" i="8"/>
  <c r="AF455" i="8"/>
  <c r="AH455" i="8"/>
  <c r="AG455" i="8"/>
  <c r="AE508" i="8"/>
  <c r="AH508" i="8"/>
  <c r="AF508" i="8"/>
  <c r="AG508" i="8"/>
  <c r="AE335" i="8"/>
  <c r="AG335" i="8"/>
  <c r="AH335" i="8"/>
  <c r="AF335" i="8"/>
  <c r="AX335" i="8"/>
  <c r="AQ335" i="8"/>
  <c r="AT335" i="8" s="1"/>
  <c r="AU335" i="8" s="1"/>
  <c r="AE347" i="8"/>
  <c r="AF347" i="8"/>
  <c r="AH347" i="8"/>
  <c r="AG347" i="8"/>
  <c r="AE17" i="8"/>
  <c r="AF17" i="8"/>
  <c r="AH17" i="8"/>
  <c r="AG17" i="8"/>
  <c r="AE458" i="8"/>
  <c r="AG458" i="8"/>
  <c r="AH458" i="8"/>
  <c r="AF458" i="8"/>
  <c r="AG216" i="8"/>
  <c r="AH216" i="8"/>
  <c r="AE216" i="8"/>
  <c r="AF216" i="8"/>
  <c r="AH254" i="8"/>
  <c r="AG254" i="8"/>
  <c r="AF254" i="8"/>
  <c r="AE254" i="8"/>
  <c r="AE173" i="8"/>
  <c r="AG173" i="8"/>
  <c r="AH173" i="8"/>
  <c r="AF173" i="8"/>
  <c r="AE403" i="8"/>
  <c r="AH403" i="8"/>
  <c r="AF403" i="8"/>
  <c r="AG403" i="8"/>
  <c r="AE489" i="8"/>
  <c r="AH489" i="8"/>
  <c r="AF489" i="8"/>
  <c r="AG489" i="8"/>
  <c r="AE358" i="8"/>
  <c r="AF358" i="8"/>
  <c r="AH358" i="8"/>
  <c r="AG358" i="8"/>
  <c r="AH223" i="8"/>
  <c r="AF223" i="8"/>
  <c r="AE223" i="8"/>
  <c r="AG223" i="8"/>
  <c r="AE284" i="8"/>
  <c r="AG284" i="8"/>
  <c r="AH284" i="8"/>
  <c r="AF284" i="8"/>
  <c r="AE535" i="8"/>
  <c r="AF535" i="8"/>
  <c r="AH535" i="8"/>
  <c r="AG535" i="8"/>
  <c r="AE45" i="8"/>
  <c r="AH45" i="8"/>
  <c r="AF45" i="8"/>
  <c r="AG45" i="8"/>
  <c r="AE85" i="8"/>
  <c r="AG85" i="8"/>
  <c r="AF85" i="8"/>
  <c r="AH85" i="8"/>
  <c r="AE380" i="8"/>
  <c r="AG380" i="8"/>
  <c r="AH380" i="8"/>
  <c r="AF380" i="8"/>
  <c r="AH131" i="8"/>
  <c r="AE131" i="8"/>
  <c r="AF131" i="8"/>
  <c r="AG131" i="8"/>
  <c r="AQ131" i="8"/>
  <c r="AT131" i="8" s="1"/>
  <c r="AU131" i="8" s="1"/>
  <c r="AX131" i="8"/>
  <c r="AE523" i="8"/>
  <c r="AG523" i="8"/>
  <c r="AH523" i="8"/>
  <c r="AF523" i="8"/>
  <c r="AE124" i="8"/>
  <c r="AG124" i="8"/>
  <c r="AH124" i="8"/>
  <c r="AF124" i="8"/>
  <c r="AJ431" i="8"/>
  <c r="CD431" i="8" s="1"/>
  <c r="AJ240" i="8"/>
  <c r="CD240" i="8" s="1"/>
  <c r="AJ399" i="8"/>
  <c r="CD399" i="8" s="1"/>
  <c r="AJ9" i="8"/>
  <c r="CD9" i="8" s="1"/>
  <c r="AJ362" i="8"/>
  <c r="CD362" i="8" s="1"/>
  <c r="AJ5" i="8"/>
  <c r="CD5" i="8" s="1"/>
  <c r="AJ421" i="8"/>
  <c r="CD421" i="8" s="1"/>
  <c r="AE81" i="8"/>
  <c r="AG81" i="8"/>
  <c r="AF81" i="8"/>
  <c r="AH81" i="8"/>
  <c r="AE123" i="8"/>
  <c r="AF123" i="8"/>
  <c r="AG123" i="8"/>
  <c r="AH123" i="8"/>
  <c r="AH324" i="8"/>
  <c r="AE324" i="8"/>
  <c r="AG324" i="8"/>
  <c r="AF324" i="8"/>
  <c r="AE413" i="8"/>
  <c r="AF413" i="8"/>
  <c r="AG413" i="8"/>
  <c r="AH413" i="8"/>
  <c r="AE15" i="8"/>
  <c r="AG15" i="8"/>
  <c r="AF15" i="8"/>
  <c r="AH15" i="8"/>
  <c r="AE432" i="8"/>
  <c r="AF432" i="8"/>
  <c r="AG432" i="8"/>
  <c r="AH432" i="8"/>
  <c r="AE532" i="8"/>
  <c r="AF532" i="8"/>
  <c r="AG532" i="8"/>
  <c r="AH532" i="8"/>
  <c r="AE461" i="8"/>
  <c r="AG461" i="8"/>
  <c r="AF461" i="8"/>
  <c r="AH461" i="8"/>
  <c r="AG281" i="8"/>
  <c r="AH281" i="8"/>
  <c r="AF281" i="8"/>
  <c r="AE281" i="8"/>
  <c r="AE435" i="8"/>
  <c r="AG435" i="8"/>
  <c r="AF435" i="8"/>
  <c r="AH435" i="8"/>
  <c r="AE393" i="8"/>
  <c r="AG393" i="8"/>
  <c r="AH393" i="8"/>
  <c r="AF393" i="8"/>
  <c r="AG542" i="8"/>
  <c r="AE542" i="8"/>
  <c r="AH542" i="8"/>
  <c r="AF542" i="8"/>
  <c r="AE511" i="8"/>
  <c r="AG511" i="8"/>
  <c r="AH511" i="8"/>
  <c r="AF511" i="8"/>
  <c r="AE115" i="8"/>
  <c r="AG115" i="8"/>
  <c r="AF115" i="8"/>
  <c r="AH115" i="8"/>
  <c r="AE77" i="8"/>
  <c r="AH77" i="8"/>
  <c r="AG77" i="8"/>
  <c r="AF77" i="8"/>
  <c r="AH552" i="8"/>
  <c r="AE552" i="8"/>
  <c r="AG552" i="8"/>
  <c r="AF552" i="8"/>
  <c r="AE478" i="8"/>
  <c r="AG478" i="8"/>
  <c r="AF478" i="8"/>
  <c r="AH478" i="8"/>
  <c r="AE156" i="8"/>
  <c r="AH156" i="8"/>
  <c r="AG156" i="8"/>
  <c r="AF156" i="8"/>
  <c r="AQ156" i="8"/>
  <c r="AT156" i="8" s="1"/>
  <c r="AU156" i="8" s="1"/>
  <c r="AX156" i="8"/>
  <c r="AE202" i="8"/>
  <c r="AH202" i="8"/>
  <c r="AG202" i="8"/>
  <c r="AF202" i="8"/>
  <c r="AX202" i="8"/>
  <c r="AY202" i="8" s="1"/>
  <c r="AQ202" i="8"/>
  <c r="AT202" i="8" s="1"/>
  <c r="AF188" i="8"/>
  <c r="AH188" i="8"/>
  <c r="AG188" i="8"/>
  <c r="AE188" i="8"/>
  <c r="AE7" i="8"/>
  <c r="AG7" i="8"/>
  <c r="AH7" i="8"/>
  <c r="AF7" i="8"/>
  <c r="AG153" i="8"/>
  <c r="AH153" i="8"/>
  <c r="AE153" i="8"/>
  <c r="AF153" i="8"/>
  <c r="AH151" i="8"/>
  <c r="AG151" i="8"/>
  <c r="AE151" i="8"/>
  <c r="AF151" i="8"/>
  <c r="AE137" i="8"/>
  <c r="AG137" i="8"/>
  <c r="AF137" i="8"/>
  <c r="AH137" i="8"/>
  <c r="AE217" i="8"/>
  <c r="AH217" i="8"/>
  <c r="AG217" i="8"/>
  <c r="AF217" i="8"/>
  <c r="AF51" i="8"/>
  <c r="AH51" i="8"/>
  <c r="AG51" i="8"/>
  <c r="AE51" i="8"/>
  <c r="AE256" i="8"/>
  <c r="AF256" i="8"/>
  <c r="AH256" i="8"/>
  <c r="AG256" i="8"/>
  <c r="AE519" i="8"/>
  <c r="AF519" i="8"/>
  <c r="AH519" i="8"/>
  <c r="AG519" i="8"/>
  <c r="AE323" i="8"/>
  <c r="AG323" i="8"/>
  <c r="AF323" i="8"/>
  <c r="AH323" i="8"/>
  <c r="AX323" i="8"/>
  <c r="AQ323" i="8"/>
  <c r="AT323" i="8" s="1"/>
  <c r="AU323" i="8" s="1"/>
  <c r="AE296" i="8"/>
  <c r="AG296" i="8"/>
  <c r="AH296" i="8"/>
  <c r="AF296" i="8"/>
  <c r="AE181" i="8"/>
  <c r="AG181" i="8"/>
  <c r="AH181" i="8"/>
  <c r="AF181" i="8"/>
  <c r="AE119" i="8"/>
  <c r="AG119" i="8"/>
  <c r="AH119" i="8"/>
  <c r="AF119" i="8"/>
  <c r="AE55" i="8"/>
  <c r="AG55" i="8"/>
  <c r="AH55" i="8"/>
  <c r="AF55" i="8"/>
  <c r="AE495" i="8"/>
  <c r="AF495" i="8"/>
  <c r="AH495" i="8"/>
  <c r="AG495" i="8"/>
  <c r="AE203" i="8"/>
  <c r="AH203" i="8"/>
  <c r="AF203" i="8"/>
  <c r="AG203" i="8"/>
  <c r="AE327" i="8"/>
  <c r="AH327" i="8"/>
  <c r="AF327" i="8"/>
  <c r="AG327" i="8"/>
  <c r="AG120" i="8"/>
  <c r="AH120" i="8"/>
  <c r="AF120" i="8"/>
  <c r="AE120" i="8"/>
  <c r="AE167" i="8"/>
  <c r="AG167" i="8"/>
  <c r="AH167" i="8"/>
  <c r="AF167" i="8"/>
  <c r="AX167" i="8"/>
  <c r="AY167" i="8" s="1"/>
  <c r="AQ167" i="8"/>
  <c r="AT167" i="8" s="1"/>
  <c r="AU167" i="8" s="1"/>
  <c r="AE295" i="8"/>
  <c r="AH295" i="8"/>
  <c r="AF295" i="8"/>
  <c r="AG295" i="8"/>
  <c r="AF252" i="8"/>
  <c r="AE252" i="8"/>
  <c r="AH252" i="8"/>
  <c r="AG252" i="8"/>
  <c r="AH315" i="8"/>
  <c r="AF315" i="8"/>
  <c r="AE315" i="8"/>
  <c r="AG315" i="8"/>
  <c r="AE310" i="8"/>
  <c r="AF310" i="8"/>
  <c r="AH310" i="8"/>
  <c r="AG310" i="8"/>
  <c r="AE209" i="8"/>
  <c r="AF209" i="8"/>
  <c r="AG209" i="8"/>
  <c r="AH209" i="8"/>
  <c r="AE6" i="8"/>
  <c r="AG6" i="8"/>
  <c r="AF6" i="8"/>
  <c r="AH6" i="8"/>
  <c r="AF390" i="8"/>
  <c r="AE390" i="8"/>
  <c r="AG390" i="8"/>
  <c r="AH390" i="8"/>
  <c r="AQ390" i="8"/>
  <c r="AT390" i="8" s="1"/>
  <c r="AU390" i="8" s="1"/>
  <c r="AX390" i="8"/>
  <c r="AY390" i="8" s="1"/>
  <c r="AE19" i="8"/>
  <c r="AF19" i="8"/>
  <c r="AH19" i="8"/>
  <c r="AG19" i="8"/>
  <c r="AE472" i="8"/>
  <c r="AF472" i="8"/>
  <c r="AH472" i="8"/>
  <c r="AG472" i="8"/>
  <c r="AG48" i="8"/>
  <c r="AH48" i="8"/>
  <c r="AF48" i="8"/>
  <c r="AE48" i="8"/>
  <c r="AE503" i="8"/>
  <c r="AF503" i="8"/>
  <c r="AH503" i="8"/>
  <c r="AG503" i="8"/>
  <c r="AF317" i="8"/>
  <c r="AH317" i="8"/>
  <c r="AG317" i="8"/>
  <c r="AE317" i="8"/>
  <c r="AE349" i="8"/>
  <c r="AG349" i="8"/>
  <c r="AH349" i="8"/>
  <c r="AF349" i="8"/>
  <c r="AX349" i="8"/>
  <c r="AY349" i="8" s="1"/>
  <c r="AQ349" i="8"/>
  <c r="AT349" i="8" s="1"/>
  <c r="AF95" i="8"/>
  <c r="AE95" i="8"/>
  <c r="AH95" i="8"/>
  <c r="AG95" i="8"/>
  <c r="AH544" i="8"/>
  <c r="AE544" i="8"/>
  <c r="AF544" i="8"/>
  <c r="AG544" i="8"/>
  <c r="AE71" i="8"/>
  <c r="AF71" i="8"/>
  <c r="AG71" i="8"/>
  <c r="AH71" i="8"/>
  <c r="AE338" i="8"/>
  <c r="AG338" i="8"/>
  <c r="AH338" i="8"/>
  <c r="AF338" i="8"/>
  <c r="AH67" i="8"/>
  <c r="AG67" i="8"/>
  <c r="AF67" i="8"/>
  <c r="AE67" i="8"/>
  <c r="AE530" i="8"/>
  <c r="AF530" i="8"/>
  <c r="AG530" i="8"/>
  <c r="AH530" i="8"/>
  <c r="AE186" i="8"/>
  <c r="AH186" i="8"/>
  <c r="AF186" i="8"/>
  <c r="AG186" i="8"/>
  <c r="AE46" i="8"/>
  <c r="AH46" i="8"/>
  <c r="AF46" i="8"/>
  <c r="AG46" i="8"/>
  <c r="AH373" i="8"/>
  <c r="AG373" i="8"/>
  <c r="AF373" i="8"/>
  <c r="AE373" i="8"/>
  <c r="AE379" i="8"/>
  <c r="AG379" i="8"/>
  <c r="AH379" i="8"/>
  <c r="AF379" i="8"/>
  <c r="AE199" i="8"/>
  <c r="AG199" i="8"/>
  <c r="AH199" i="8"/>
  <c r="AF199" i="8"/>
  <c r="AH89" i="8"/>
  <c r="AF89" i="8"/>
  <c r="AE89" i="8"/>
  <c r="AG89" i="8"/>
  <c r="AE482" i="8"/>
  <c r="AG482" i="8"/>
  <c r="AH482" i="8"/>
  <c r="AF482" i="8"/>
  <c r="AE83" i="8"/>
  <c r="AF83" i="8"/>
  <c r="AG83" i="8"/>
  <c r="AH83" i="8"/>
  <c r="AX83" i="8"/>
  <c r="AQ83" i="8"/>
  <c r="AT83" i="8" s="1"/>
  <c r="AU83" i="8" s="1"/>
  <c r="AH56" i="8"/>
  <c r="AE56" i="8"/>
  <c r="AF56" i="8"/>
  <c r="AG56" i="8"/>
  <c r="AH140" i="8"/>
  <c r="AG140" i="8"/>
  <c r="AE140" i="8"/>
  <c r="AF140" i="8"/>
  <c r="AE93" i="8"/>
  <c r="AH93" i="8"/>
  <c r="AF93" i="8"/>
  <c r="AG93" i="8"/>
  <c r="AE464" i="8"/>
  <c r="AG464" i="8"/>
  <c r="AH464" i="8"/>
  <c r="AF464" i="8"/>
  <c r="AJ8" i="8"/>
  <c r="CD8" i="8" s="1"/>
  <c r="AJ387" i="8"/>
  <c r="CD387" i="8" s="1"/>
  <c r="AJ332" i="8"/>
  <c r="CD332" i="8" s="1"/>
  <c r="AJ388" i="8"/>
  <c r="CD388" i="8" s="1"/>
  <c r="AJ371" i="8"/>
  <c r="CD371" i="8" s="1"/>
  <c r="AJ229" i="8"/>
  <c r="CD229" i="8" s="1"/>
  <c r="AJ164" i="8"/>
  <c r="CD164" i="8" s="1"/>
  <c r="AJ200" i="8"/>
  <c r="CD200" i="8" s="1"/>
  <c r="AJ179" i="8"/>
  <c r="CD179" i="8" s="1"/>
  <c r="AJ547" i="8"/>
  <c r="CD547" i="8" s="1"/>
  <c r="AJ338" i="8"/>
  <c r="CD338" i="8" s="1"/>
  <c r="AJ103" i="8"/>
  <c r="CD103" i="8" s="1"/>
  <c r="AJ417" i="8"/>
  <c r="CD417" i="8" s="1"/>
  <c r="AJ285" i="8"/>
  <c r="CD285" i="8" s="1"/>
  <c r="AJ360" i="8"/>
  <c r="CD360" i="8" s="1"/>
  <c r="AJ73" i="8"/>
  <c r="CD73" i="8" s="1"/>
  <c r="AJ173" i="8"/>
  <c r="CD173" i="8" s="1"/>
  <c r="Z34" i="8"/>
  <c r="AA34" i="8"/>
  <c r="AB34" i="8"/>
  <c r="AC34" i="8"/>
  <c r="AJ34" i="8"/>
  <c r="CD34" i="8" s="1"/>
  <c r="Z411" i="8"/>
  <c r="AC411" i="8"/>
  <c r="AB411" i="8"/>
  <c r="AA411" i="8"/>
  <c r="AA364" i="8"/>
  <c r="AC364" i="8"/>
  <c r="AB364" i="8"/>
  <c r="Z364" i="8"/>
  <c r="Z497" i="8"/>
  <c r="AC497" i="8"/>
  <c r="AA497" i="8"/>
  <c r="AB497" i="8"/>
  <c r="Z259" i="8"/>
  <c r="AA259" i="8"/>
  <c r="AB259" i="8"/>
  <c r="AC259" i="8"/>
  <c r="AC391" i="8"/>
  <c r="AB391" i="8"/>
  <c r="AA391" i="8"/>
  <c r="Z391" i="8"/>
  <c r="AB378" i="8"/>
  <c r="Z378" i="8"/>
  <c r="AA378" i="8"/>
  <c r="AC378" i="8"/>
  <c r="AC437" i="8"/>
  <c r="AB437" i="8"/>
  <c r="Z437" i="8"/>
  <c r="AA437" i="8"/>
  <c r="AB54" i="8"/>
  <c r="AC54" i="8"/>
  <c r="AA54" i="8"/>
  <c r="Z54" i="8"/>
  <c r="AJ54" i="8"/>
  <c r="CD54" i="8" s="1"/>
  <c r="AA329" i="8"/>
  <c r="Z329" i="8"/>
  <c r="AC329" i="8"/>
  <c r="AB329" i="8"/>
  <c r="AC138" i="8"/>
  <c r="Z138" i="8"/>
  <c r="AB138" i="8"/>
  <c r="AA138" i="8"/>
  <c r="Z343" i="8"/>
  <c r="AA343" i="8"/>
  <c r="AB343" i="8"/>
  <c r="AC343" i="8"/>
  <c r="AC407" i="8"/>
  <c r="AB407" i="8"/>
  <c r="Z407" i="8"/>
  <c r="AA407" i="8"/>
  <c r="AA75" i="8"/>
  <c r="Z75" i="8"/>
  <c r="AC75" i="8"/>
  <c r="AB75" i="8"/>
  <c r="Z415" i="8"/>
  <c r="AB415" i="8"/>
  <c r="AC415" i="8"/>
  <c r="AA415" i="8"/>
  <c r="Z272" i="8"/>
  <c r="AC272" i="8"/>
  <c r="AB272" i="8"/>
  <c r="AA272" i="8"/>
  <c r="AJ272" i="8"/>
  <c r="CD272" i="8" s="1"/>
  <c r="AC275" i="8"/>
  <c r="AA275" i="8"/>
  <c r="AB275" i="8"/>
  <c r="Z275" i="8"/>
  <c r="Z337" i="8"/>
  <c r="AA337" i="8"/>
  <c r="AB337" i="8"/>
  <c r="AC337" i="8"/>
  <c r="AJ337" i="8"/>
  <c r="CD337" i="8" s="1"/>
  <c r="Z265" i="8"/>
  <c r="AB265" i="8"/>
  <c r="AC265" i="8"/>
  <c r="AA265" i="8"/>
  <c r="AJ265" i="8"/>
  <c r="CD265" i="8" s="1"/>
  <c r="Z463" i="8"/>
  <c r="AC463" i="8"/>
  <c r="AA463" i="8"/>
  <c r="AB463" i="8"/>
  <c r="AB182" i="8"/>
  <c r="AA182" i="8"/>
  <c r="AC182" i="8"/>
  <c r="Z182" i="8"/>
  <c r="Z196" i="8"/>
  <c r="AC196" i="8"/>
  <c r="AB196" i="8"/>
  <c r="AA196" i="8"/>
  <c r="AC389" i="8"/>
  <c r="Z389" i="8"/>
  <c r="AA389" i="8"/>
  <c r="AB389" i="8"/>
  <c r="Z91" i="8"/>
  <c r="AC91" i="8"/>
  <c r="AA91" i="8"/>
  <c r="AB91" i="8"/>
  <c r="Z136" i="8"/>
  <c r="AC136" i="8"/>
  <c r="AA136" i="8"/>
  <c r="AB136" i="8"/>
  <c r="Z189" i="8"/>
  <c r="AB189" i="8"/>
  <c r="AC189" i="8"/>
  <c r="AA189" i="8"/>
  <c r="AA16" i="8"/>
  <c r="AC16" i="8"/>
  <c r="AB16" i="8"/>
  <c r="Z16" i="8"/>
  <c r="AJ16" i="8"/>
  <c r="CD16" i="8" s="1"/>
  <c r="Z102" i="8"/>
  <c r="AC102" i="8"/>
  <c r="AB102" i="8"/>
  <c r="AA102" i="8"/>
  <c r="AB172" i="8"/>
  <c r="Z172" i="8"/>
  <c r="AA172" i="8"/>
  <c r="AC172" i="8"/>
  <c r="AB276" i="8"/>
  <c r="Z276" i="8"/>
  <c r="AA276" i="8"/>
  <c r="AC276" i="8"/>
  <c r="Z436" i="8"/>
  <c r="AB436" i="8"/>
  <c r="AC436" i="8"/>
  <c r="AA436" i="8"/>
  <c r="AC396" i="8"/>
  <c r="AB396" i="8"/>
  <c r="AA396" i="8"/>
  <c r="Z396" i="8"/>
  <c r="Z84" i="8"/>
  <c r="AC84" i="8"/>
  <c r="AB84" i="8"/>
  <c r="AA84" i="8"/>
  <c r="AC148" i="8"/>
  <c r="AB148" i="8"/>
  <c r="AA148" i="8"/>
  <c r="Z148" i="8"/>
  <c r="AC236" i="8"/>
  <c r="Z236" i="8"/>
  <c r="AA236" i="8"/>
  <c r="AB236" i="8"/>
  <c r="Z474" i="8"/>
  <c r="AB474" i="8"/>
  <c r="AA474" i="8"/>
  <c r="AC474" i="8"/>
  <c r="AC23" i="8"/>
  <c r="AA23" i="8"/>
  <c r="Z23" i="8"/>
  <c r="AB23" i="8"/>
  <c r="AB96" i="8"/>
  <c r="AC96" i="8"/>
  <c r="Z96" i="8"/>
  <c r="AA96" i="8"/>
  <c r="AJ96" i="8"/>
  <c r="CD96" i="8" s="1"/>
  <c r="AB365" i="8"/>
  <c r="Z365" i="8"/>
  <c r="AA365" i="8"/>
  <c r="AC365" i="8"/>
  <c r="Z400" i="8"/>
  <c r="AA400" i="8"/>
  <c r="AC400" i="8"/>
  <c r="AB400" i="8"/>
  <c r="AC242" i="8"/>
  <c r="AB242" i="8"/>
  <c r="Z242" i="8"/>
  <c r="AA242" i="8"/>
  <c r="Z485" i="8"/>
  <c r="AC485" i="8"/>
  <c r="AB485" i="8"/>
  <c r="AA485" i="8"/>
  <c r="AC509" i="8"/>
  <c r="AA509" i="8"/>
  <c r="AB509" i="8"/>
  <c r="Z509" i="8"/>
  <c r="Z525" i="8"/>
  <c r="AC525" i="8"/>
  <c r="AA525" i="8"/>
  <c r="AB525" i="8"/>
  <c r="Z441" i="8"/>
  <c r="AC441" i="8"/>
  <c r="AB441" i="8"/>
  <c r="AA441" i="8"/>
  <c r="AJ441" i="8"/>
  <c r="CD441" i="8" s="1"/>
  <c r="Z318" i="8"/>
  <c r="AB318" i="8"/>
  <c r="AC318" i="8"/>
  <c r="AA318" i="8"/>
  <c r="AC402" i="8"/>
  <c r="AB402" i="8"/>
  <c r="Z402" i="8"/>
  <c r="AA402" i="8"/>
  <c r="Z62" i="8"/>
  <c r="AA62" i="8"/>
  <c r="AC62" i="8"/>
  <c r="AB62" i="8"/>
  <c r="Z33" i="8"/>
  <c r="AB33" i="8"/>
  <c r="AC33" i="8"/>
  <c r="AA33" i="8"/>
  <c r="AC517" i="8"/>
  <c r="AA517" i="8"/>
  <c r="AB517" i="8"/>
  <c r="Z517" i="8"/>
  <c r="AC484" i="8"/>
  <c r="AA484" i="8"/>
  <c r="AB484" i="8"/>
  <c r="Z484" i="8"/>
  <c r="AC178" i="8"/>
  <c r="Z178" i="8"/>
  <c r="AB178" i="8"/>
  <c r="AA178" i="8"/>
  <c r="AJ178" i="8"/>
  <c r="CD178" i="8" s="1"/>
  <c r="AC231" i="8"/>
  <c r="AB231" i="8"/>
  <c r="AA231" i="8"/>
  <c r="Z231" i="8"/>
  <c r="AJ231" i="8"/>
  <c r="CD231" i="8" s="1"/>
  <c r="AC477" i="8"/>
  <c r="Z477" i="8"/>
  <c r="AB477" i="8"/>
  <c r="AA477" i="8"/>
  <c r="AC367" i="8"/>
  <c r="AB367" i="8"/>
  <c r="AA367" i="8"/>
  <c r="Z367" i="8"/>
  <c r="AB314" i="8"/>
  <c r="AC314" i="8"/>
  <c r="Z314" i="8"/>
  <c r="AA314" i="8"/>
  <c r="AJ314" i="8"/>
  <c r="CD314" i="8" s="1"/>
  <c r="Z218" i="8"/>
  <c r="AA218" i="8"/>
  <c r="AB218" i="8"/>
  <c r="AC218" i="8"/>
  <c r="Z65" i="8"/>
  <c r="AC65" i="8"/>
  <c r="AA65" i="8"/>
  <c r="AB65" i="8"/>
  <c r="Z205" i="8"/>
  <c r="AC205" i="8"/>
  <c r="AA205" i="8"/>
  <c r="AB205" i="8"/>
  <c r="AC206" i="8"/>
  <c r="AA206" i="8"/>
  <c r="AB206" i="8"/>
  <c r="Z206" i="8"/>
  <c r="AA473" i="8"/>
  <c r="AB473" i="8"/>
  <c r="Z473" i="8"/>
  <c r="AC473" i="8"/>
  <c r="Z241" i="8"/>
  <c r="AA241" i="8"/>
  <c r="AB241" i="8"/>
  <c r="AC241" i="8"/>
  <c r="AB72" i="8"/>
  <c r="AC72" i="8"/>
  <c r="AA72" i="8"/>
  <c r="Z72" i="8"/>
  <c r="AA74" i="8"/>
  <c r="Z74" i="8"/>
  <c r="AC74" i="8"/>
  <c r="AB74" i="8"/>
  <c r="Z245" i="8"/>
  <c r="AC245" i="8"/>
  <c r="AB245" i="8"/>
  <c r="AA245" i="8"/>
  <c r="AJ245" i="8"/>
  <c r="CD245" i="8" s="1"/>
  <c r="Z142" i="8"/>
  <c r="AA142" i="8"/>
  <c r="AB142" i="8"/>
  <c r="AC142" i="8"/>
  <c r="AJ142" i="8"/>
  <c r="CD142" i="8" s="1"/>
  <c r="AA537" i="8"/>
  <c r="Z537" i="8"/>
  <c r="AB537" i="8"/>
  <c r="AC537" i="8"/>
  <c r="Z211" i="8"/>
  <c r="AC211" i="8"/>
  <c r="AA211" i="8"/>
  <c r="AB211" i="8"/>
  <c r="Z118" i="8"/>
  <c r="AB118" i="8"/>
  <c r="AC118" i="8"/>
  <c r="AA118" i="8"/>
  <c r="AJ546" i="8"/>
  <c r="CD546" i="8" s="1"/>
  <c r="AJ271" i="8"/>
  <c r="CD271" i="8" s="1"/>
  <c r="AJ416" i="8"/>
  <c r="CD416" i="8" s="1"/>
  <c r="AJ214" i="8"/>
  <c r="CD214" i="8" s="1"/>
  <c r="AJ467" i="8"/>
  <c r="CD467" i="8" s="1"/>
  <c r="AJ410" i="8"/>
  <c r="CD410" i="8" s="1"/>
  <c r="AJ312" i="8"/>
  <c r="CD312" i="8" s="1"/>
  <c r="AJ234" i="8"/>
  <c r="CD234" i="8" s="1"/>
  <c r="AJ253" i="8"/>
  <c r="CD253" i="8" s="1"/>
  <c r="AJ170" i="8"/>
  <c r="CD170" i="8" s="1"/>
  <c r="AJ39" i="8"/>
  <c r="CD39" i="8" s="1"/>
  <c r="AJ529" i="8"/>
  <c r="CD529" i="8" s="1"/>
  <c r="AJ236" i="8"/>
  <c r="CD236" i="8" s="1"/>
  <c r="AJ458" i="8"/>
  <c r="CD458" i="8" s="1"/>
  <c r="AJ518" i="8"/>
  <c r="CD518" i="8" s="1"/>
  <c r="AJ120" i="8"/>
  <c r="CD120" i="8" s="1"/>
  <c r="AJ469" i="8"/>
  <c r="CD469" i="8" s="1"/>
  <c r="AJ489" i="8"/>
  <c r="CD489" i="8" s="1"/>
  <c r="AJ244" i="8"/>
  <c r="CD244" i="8" s="1"/>
  <c r="AJ241" i="8"/>
  <c r="CD241" i="8" s="1"/>
  <c r="Y560" i="8"/>
  <c r="AJ274" i="8"/>
  <c r="BF226" i="8"/>
  <c r="BF265" i="8"/>
  <c r="BF96" i="8"/>
  <c r="BF286" i="8"/>
  <c r="BF245" i="8"/>
  <c r="BF440" i="8"/>
  <c r="BF377" i="8"/>
  <c r="BF291" i="8"/>
  <c r="BF60" i="8"/>
  <c r="BF340" i="8"/>
  <c r="BF202" i="8"/>
  <c r="BF167" i="8"/>
  <c r="BF349" i="8"/>
  <c r="BF321" i="8"/>
  <c r="BF54" i="8"/>
  <c r="BF337" i="8"/>
  <c r="BF16" i="8"/>
  <c r="BF117" i="8"/>
  <c r="BF131" i="8"/>
  <c r="BF306" i="8"/>
  <c r="BF390" i="8"/>
  <c r="BF263" i="8"/>
  <c r="BF18" i="8"/>
  <c r="BF314" i="8"/>
  <c r="BF135" i="8"/>
  <c r="BF322" i="8"/>
  <c r="BF42" i="8"/>
  <c r="BF443" i="8"/>
  <c r="BF278" i="8"/>
  <c r="BF426" i="8"/>
  <c r="BF333" i="8"/>
  <c r="BA251" i="8"/>
  <c r="BA290" i="8"/>
  <c r="BA273" i="8"/>
  <c r="BA249" i="8"/>
  <c r="BA38" i="8"/>
  <c r="BA335" i="8"/>
  <c r="BA537" i="8"/>
  <c r="BA326" i="8"/>
  <c r="BA541" i="8"/>
  <c r="BA117" i="8"/>
  <c r="BA263" i="8"/>
  <c r="BA131" i="8"/>
  <c r="BA213" i="8"/>
  <c r="BA52" i="8"/>
  <c r="BA194" i="8"/>
  <c r="BA178" i="8"/>
  <c r="BA60" i="8"/>
  <c r="BA547" i="8"/>
  <c r="BA440" i="8"/>
  <c r="BA538" i="8"/>
  <c r="BA306" i="8"/>
  <c r="BB306" i="8" s="1"/>
  <c r="BA531" i="8"/>
  <c r="BA135" i="8"/>
  <c r="BA534" i="8"/>
  <c r="BA331" i="8"/>
  <c r="BA291" i="8"/>
  <c r="BA551" i="8"/>
  <c r="BA333" i="8"/>
  <c r="BB333" i="8" s="1"/>
  <c r="BA557" i="8"/>
  <c r="BA257" i="8"/>
  <c r="BA286" i="8"/>
  <c r="BB286" i="8" s="1"/>
  <c r="BA163" i="8"/>
  <c r="BA533" i="8"/>
  <c r="BA349" i="8"/>
  <c r="BA552" i="8"/>
  <c r="BA322" i="8"/>
  <c r="BB322" i="8" s="1"/>
  <c r="BA443" i="8"/>
  <c r="BA426" i="8"/>
  <c r="BA54" i="8"/>
  <c r="BB54" i="8" s="1"/>
  <c r="BA305" i="8"/>
  <c r="BA458" i="8"/>
  <c r="BA37" i="8"/>
  <c r="BA487" i="8"/>
  <c r="BA489" i="8"/>
  <c r="BA205" i="8"/>
  <c r="BA368" i="8"/>
  <c r="BA509" i="8"/>
  <c r="BA413" i="8"/>
  <c r="BA377" i="8"/>
  <c r="BA456" i="8"/>
  <c r="BA167" i="8"/>
  <c r="BA160" i="8"/>
  <c r="BA352" i="8"/>
  <c r="BA500" i="8"/>
  <c r="BA134" i="8"/>
  <c r="BA467" i="8"/>
  <c r="BA176" i="8"/>
  <c r="BA68" i="8"/>
  <c r="BA421" i="8"/>
  <c r="BA175" i="8"/>
  <c r="BA32" i="8"/>
  <c r="BA206" i="8"/>
  <c r="BA299" i="8"/>
  <c r="BA105" i="8"/>
  <c r="BA127" i="8"/>
  <c r="BA406" i="8"/>
  <c r="BA245" i="8"/>
  <c r="BA316" i="8"/>
  <c r="BA156" i="8"/>
  <c r="BA7" i="8"/>
  <c r="BA102" i="8"/>
  <c r="BA448" i="8"/>
  <c r="BA441" i="8"/>
  <c r="BA101" i="8"/>
  <c r="BA332" i="8"/>
  <c r="BA65" i="8"/>
  <c r="BA217" i="8"/>
  <c r="BA113" i="8"/>
  <c r="BA343" i="8"/>
  <c r="BA28" i="8"/>
  <c r="BA274" i="8"/>
  <c r="BA391" i="8"/>
  <c r="BA495" i="8"/>
  <c r="BA96" i="8"/>
  <c r="BA369" i="8"/>
  <c r="BA362" i="8"/>
  <c r="BA114" i="8"/>
  <c r="BA505" i="8"/>
  <c r="BA241" i="8"/>
  <c r="BA230" i="8"/>
  <c r="BA57" i="8"/>
  <c r="BA198" i="8"/>
  <c r="BA393" i="8"/>
  <c r="BA439" i="8"/>
  <c r="BA436" i="8"/>
  <c r="BA381" i="8"/>
  <c r="BA83" i="8"/>
  <c r="BA51" i="8"/>
  <c r="BA202" i="8"/>
  <c r="BA214" i="8"/>
  <c r="BA283" i="8"/>
  <c r="BA523" i="8"/>
  <c r="BA252" i="8"/>
  <c r="BA459" i="8"/>
  <c r="BA224" i="8"/>
  <c r="BA271" i="8"/>
  <c r="BA216" i="8"/>
  <c r="BA10" i="8"/>
  <c r="BA255" i="8"/>
  <c r="BA311" i="8"/>
  <c r="BA130" i="8"/>
  <c r="BA125" i="8"/>
  <c r="BA430" i="8"/>
  <c r="BA45" i="8"/>
  <c r="BA470" i="8"/>
  <c r="BA401" i="8"/>
  <c r="BA472" i="8"/>
  <c r="BA23" i="8"/>
  <c r="BA143" i="8"/>
  <c r="BA516" i="8"/>
  <c r="BA124" i="8"/>
  <c r="BA221" i="8"/>
  <c r="BA559" i="8"/>
  <c r="BA450" i="8"/>
  <c r="BA39" i="8"/>
  <c r="BA133" i="8"/>
  <c r="BA363" i="8"/>
  <c r="BA239" i="8"/>
  <c r="BA446" i="8"/>
  <c r="BA513" i="8"/>
  <c r="BA353" i="8"/>
  <c r="BA58" i="8"/>
  <c r="BA193" i="8"/>
  <c r="BA281" i="8"/>
  <c r="BA302" i="8"/>
  <c r="BA454" i="8"/>
  <c r="BA558" i="8"/>
  <c r="BA504" i="8"/>
  <c r="BA94" i="8"/>
  <c r="BA253" i="8"/>
  <c r="BA272" i="8"/>
  <c r="BA166" i="8"/>
  <c r="BA66" i="8"/>
  <c r="BA111" i="8"/>
  <c r="BA351" i="8"/>
  <c r="BA120" i="8"/>
  <c r="BA417" i="8"/>
  <c r="BA553" i="8"/>
  <c r="BA493" i="8"/>
  <c r="BA260" i="8"/>
  <c r="BA460" i="8"/>
  <c r="BA189" i="8"/>
  <c r="BA313" i="8"/>
  <c r="BA145" i="8"/>
  <c r="BA380" i="8"/>
  <c r="BA187" i="8"/>
  <c r="BA350" i="8"/>
  <c r="BA56" i="8"/>
  <c r="BA87" i="8"/>
  <c r="BA474" i="8"/>
  <c r="BA256" i="8"/>
  <c r="BA43" i="8"/>
  <c r="BA197" i="8"/>
  <c r="BA146" i="8"/>
  <c r="BA359" i="8"/>
  <c r="BA444" i="8"/>
  <c r="BA231" i="8"/>
  <c r="BA35" i="8"/>
  <c r="BA168" i="8"/>
  <c r="BA99" i="8"/>
  <c r="BA24" i="8"/>
  <c r="BA408" i="8"/>
  <c r="BA348" i="8"/>
  <c r="BA20" i="8"/>
  <c r="BA378" i="8"/>
  <c r="BA508" i="8"/>
  <c r="BA517" i="8"/>
  <c r="BA451" i="8"/>
  <c r="BA59" i="8"/>
  <c r="BA165" i="8"/>
  <c r="BA469" i="8"/>
  <c r="BA398" i="8"/>
  <c r="BA491" i="8"/>
  <c r="BA85" i="8"/>
  <c r="BA154" i="8"/>
  <c r="BA543" i="8"/>
  <c r="BA494" i="8"/>
  <c r="BA67" i="8"/>
  <c r="BA259" i="8"/>
  <c r="BA132" i="8"/>
  <c r="BA445" i="8"/>
  <c r="BA122" i="8"/>
  <c r="BA424" i="8"/>
  <c r="BA310" i="8"/>
  <c r="BA149" i="8"/>
  <c r="BA148" i="8"/>
  <c r="BA279" i="8"/>
  <c r="BA364" i="8"/>
  <c r="BA371" i="8"/>
  <c r="BA220" i="8"/>
  <c r="BA475" i="8"/>
  <c r="BA21" i="8"/>
  <c r="BA334" i="8"/>
  <c r="BA74" i="8"/>
  <c r="BA232" i="8"/>
  <c r="BA140" i="8"/>
  <c r="BA158" i="8"/>
  <c r="BA223" i="8"/>
  <c r="BA95" i="8"/>
  <c r="BA453" i="8"/>
  <c r="BA502" i="8"/>
  <c r="BA355" i="8"/>
  <c r="BA41" i="8"/>
  <c r="BA254" i="8"/>
  <c r="BA354" i="8"/>
  <c r="BA425" i="8"/>
  <c r="BA88" i="8"/>
  <c r="BA347" i="8"/>
  <c r="BA5" i="8"/>
  <c r="BA385" i="8"/>
  <c r="BA72" i="8"/>
  <c r="BA437" i="8"/>
  <c r="BA280" i="8"/>
  <c r="BA384" i="8"/>
  <c r="BA76" i="8"/>
  <c r="BA466" i="8"/>
  <c r="BA447" i="8"/>
  <c r="BA320" i="8"/>
  <c r="BA17" i="8"/>
  <c r="BA481" i="8"/>
  <c r="BA511" i="8"/>
  <c r="BA312" i="8"/>
  <c r="BA483" i="8"/>
  <c r="BA409" i="8"/>
  <c r="BA36" i="8"/>
  <c r="BA144" i="8"/>
  <c r="BA418" i="8"/>
  <c r="BA344" i="8"/>
  <c r="BA397" i="8"/>
  <c r="BA247" i="8"/>
  <c r="BA514" i="8"/>
  <c r="BA184" i="8"/>
  <c r="BA13" i="8"/>
  <c r="BA506" i="8"/>
  <c r="BA262" i="8"/>
  <c r="BA25" i="8"/>
  <c r="BA207" i="8"/>
  <c r="BA341" i="8"/>
  <c r="BA159" i="8"/>
  <c r="BA415" i="8"/>
  <c r="BA26" i="8"/>
  <c r="BA529" i="8"/>
  <c r="BA521" i="8"/>
  <c r="BA503" i="8"/>
  <c r="BA75" i="8"/>
  <c r="BA115" i="8"/>
  <c r="BA84" i="8"/>
  <c r="BA12" i="8"/>
  <c r="BA524" i="8"/>
  <c r="BA92" i="8"/>
  <c r="BA420" i="8"/>
  <c r="BA137" i="8"/>
  <c r="BA199" i="8"/>
  <c r="BA182" i="8"/>
  <c r="BA49" i="8"/>
  <c r="BA177" i="8"/>
  <c r="BA434" i="8"/>
  <c r="BA519" i="8"/>
  <c r="BA183" i="8"/>
  <c r="BA405" i="8"/>
  <c r="BA242" i="8"/>
  <c r="BA309" i="8"/>
  <c r="BA452" i="8"/>
  <c r="BA209" i="8"/>
  <c r="BA464" i="8"/>
  <c r="BA407" i="8"/>
  <c r="BA78" i="8"/>
  <c r="BA47" i="8"/>
  <c r="BA222" i="8"/>
  <c r="BA225" i="8"/>
  <c r="BA119" i="8"/>
  <c r="BA269" i="8"/>
  <c r="BA261" i="8"/>
  <c r="BA164" i="8"/>
  <c r="BA387" i="8"/>
  <c r="BA422" i="8"/>
  <c r="BA186" i="8"/>
  <c r="BA403" i="8"/>
  <c r="CD404" i="8"/>
  <c r="CD201" i="8"/>
  <c r="CD292" i="8"/>
  <c r="CD276" i="8"/>
  <c r="CD374" i="8"/>
  <c r="CD364" i="8"/>
  <c r="CD65" i="8"/>
  <c r="CD182" i="8"/>
  <c r="CD400" i="8"/>
  <c r="CD184" i="8"/>
  <c r="CD27" i="8"/>
  <c r="CD363" i="8"/>
  <c r="CD341" i="8"/>
  <c r="CD406" i="8"/>
  <c r="CD313" i="8"/>
  <c r="CD346" i="8"/>
  <c r="CD107" i="8"/>
  <c r="CD487" i="8"/>
  <c r="CD136" i="8"/>
  <c r="CD446" i="8"/>
  <c r="CD474" i="8"/>
  <c r="CD503" i="8"/>
  <c r="CD148" i="8"/>
  <c r="CD378" i="8"/>
  <c r="CD512" i="8"/>
  <c r="CD243" i="8"/>
  <c r="CD442" i="8"/>
  <c r="CD507" i="8"/>
  <c r="CD300" i="8"/>
  <c r="CD548" i="8"/>
  <c r="CD522" i="8"/>
  <c r="CD121" i="8"/>
  <c r="AU54" i="8" l="1"/>
  <c r="AU42" i="8"/>
  <c r="AY323" i="8"/>
  <c r="AU226" i="8"/>
  <c r="AU202" i="8"/>
  <c r="BF156" i="8"/>
  <c r="AU96" i="8"/>
  <c r="BB131" i="8"/>
  <c r="BF163" i="8"/>
  <c r="AY163" i="8"/>
  <c r="AU291" i="8"/>
  <c r="AU263" i="8"/>
  <c r="BC326" i="8"/>
  <c r="AY83" i="8"/>
  <c r="AY131" i="8"/>
  <c r="AU18" i="8"/>
  <c r="AU16" i="8"/>
  <c r="AU337" i="8"/>
  <c r="BC291" i="8"/>
  <c r="AU117" i="8"/>
  <c r="AU278" i="8"/>
  <c r="BF127" i="8"/>
  <c r="AY331" i="8"/>
  <c r="AU135" i="8"/>
  <c r="AU314" i="8"/>
  <c r="AU443" i="8"/>
  <c r="BC443" i="8"/>
  <c r="BC60" i="8"/>
  <c r="BC263" i="8"/>
  <c r="AY127" i="8"/>
  <c r="BF441" i="8"/>
  <c r="AU321" i="8"/>
  <c r="AU286" i="8"/>
  <c r="AU265" i="8"/>
  <c r="AU60" i="8"/>
  <c r="AY441" i="8"/>
  <c r="BB291" i="8"/>
  <c r="BC331" i="8"/>
  <c r="AU333" i="8"/>
  <c r="BF335" i="8"/>
  <c r="AY335" i="8"/>
  <c r="AU340" i="8"/>
  <c r="BC349" i="8"/>
  <c r="AY326" i="8"/>
  <c r="AU349" i="8"/>
  <c r="BC426" i="8"/>
  <c r="BC135" i="8"/>
  <c r="BC440" i="8"/>
  <c r="AU426" i="8"/>
  <c r="BF352" i="8"/>
  <c r="AU245" i="8"/>
  <c r="AY352" i="8"/>
  <c r="AJ560" i="8"/>
  <c r="BG390" i="8"/>
  <c r="BG349" i="8"/>
  <c r="BG167" i="8"/>
  <c r="BG202" i="8"/>
  <c r="BG331" i="8"/>
  <c r="AA560" i="8"/>
  <c r="BG60" i="8"/>
  <c r="BG42" i="8"/>
  <c r="BG18" i="8"/>
  <c r="AG560" i="8"/>
  <c r="BG340" i="8"/>
  <c r="BG306" i="8"/>
  <c r="BG263" i="8"/>
  <c r="BG245" i="8"/>
  <c r="BG377" i="8"/>
  <c r="BG156" i="8"/>
  <c r="BG335" i="8"/>
  <c r="BG163" i="8"/>
  <c r="BG321" i="8"/>
  <c r="BG117" i="8"/>
  <c r="AC560" i="8"/>
  <c r="BG226" i="8"/>
  <c r="BG278" i="8"/>
  <c r="BG291" i="8"/>
  <c r="BG322" i="8"/>
  <c r="AE560" i="8"/>
  <c r="BG352" i="8"/>
  <c r="BG54" i="8"/>
  <c r="CD274" i="8"/>
  <c r="CD560" i="8" s="1"/>
  <c r="AY156" i="8"/>
  <c r="AY321" i="8"/>
  <c r="BG83" i="8"/>
  <c r="BG323" i="8"/>
  <c r="BG131" i="8"/>
  <c r="BG333" i="8"/>
  <c r="AB560" i="8"/>
  <c r="BG135" i="8"/>
  <c r="BG426" i="8"/>
  <c r="AH560" i="8"/>
  <c r="BG286" i="8"/>
  <c r="BG314" i="8"/>
  <c r="BG96" i="8"/>
  <c r="BG265" i="8"/>
  <c r="BG443" i="8"/>
  <c r="BC163" i="8"/>
  <c r="BC117" i="8"/>
  <c r="BC335" i="8"/>
  <c r="Z560" i="8"/>
  <c r="BG127" i="8"/>
  <c r="AF560" i="8"/>
  <c r="BG326" i="8"/>
  <c r="BG440" i="8"/>
  <c r="BG441" i="8"/>
  <c r="BG16" i="8"/>
  <c r="BG337" i="8"/>
  <c r="AU377" i="8"/>
  <c r="BB331" i="8"/>
  <c r="BB326" i="8"/>
  <c r="BB163" i="8"/>
  <c r="BB349" i="8"/>
  <c r="BC286" i="8"/>
  <c r="BC306" i="8"/>
  <c r="BB443" i="8"/>
  <c r="BC54" i="8"/>
  <c r="BB263" i="8"/>
  <c r="BB60" i="8"/>
  <c r="BB440" i="8"/>
  <c r="BB135" i="8"/>
  <c r="BC322" i="8"/>
  <c r="BB335" i="8"/>
  <c r="BB117" i="8"/>
  <c r="BC131" i="8"/>
  <c r="BB426" i="8"/>
  <c r="BC333" i="8"/>
  <c r="BA16" i="8"/>
  <c r="BC96" i="8"/>
  <c r="BB96" i="8"/>
  <c r="BA321" i="8"/>
  <c r="BB245" i="8"/>
  <c r="BC245" i="8"/>
  <c r="BC167" i="8"/>
  <c r="BB167" i="8"/>
  <c r="BC377" i="8"/>
  <c r="BB377" i="8"/>
  <c r="BB83" i="8"/>
  <c r="BC83" i="8"/>
  <c r="BB441" i="8"/>
  <c r="BC441" i="8"/>
  <c r="BB156" i="8"/>
  <c r="BC156" i="8"/>
  <c r="BC127" i="8"/>
  <c r="BB127" i="8"/>
  <c r="BA323" i="8"/>
  <c r="BB352" i="8"/>
  <c r="BC352" i="8"/>
  <c r="BC202" i="8"/>
  <c r="BB202" i="8"/>
  <c r="BA337" i="8"/>
  <c r="BQ5" i="8"/>
  <c r="BR5" i="8"/>
  <c r="BB337" i="8" l="1"/>
  <c r="BC337" i="8"/>
  <c r="BB323" i="8"/>
  <c r="BC323" i="8"/>
  <c r="BB321" i="8"/>
  <c r="BC321" i="8"/>
  <c r="BB16" i="8"/>
  <c r="BC16" i="8"/>
  <c r="D10" i="7"/>
  <c r="B2" i="21"/>
  <c r="B3" i="21"/>
  <c r="B4" i="21"/>
  <c r="J4" i="21" s="1"/>
  <c r="B5" i="21"/>
  <c r="B6" i="21"/>
  <c r="B7" i="21"/>
  <c r="B8" i="21"/>
  <c r="Q8" i="21" s="1"/>
  <c r="B9" i="21"/>
  <c r="P9" i="21" s="1"/>
  <c r="B10" i="21"/>
  <c r="O10" i="21" s="1"/>
  <c r="B11" i="21"/>
  <c r="N11" i="21" s="1"/>
  <c r="B12" i="21"/>
  <c r="J12" i="21" s="1"/>
  <c r="B13" i="21"/>
  <c r="B14" i="21"/>
  <c r="B15" i="21"/>
  <c r="B16" i="21"/>
  <c r="J16" i="21" s="1"/>
  <c r="B17" i="21"/>
  <c r="B18" i="21"/>
  <c r="J18" i="21" s="1"/>
  <c r="B19" i="21"/>
  <c r="B20" i="21"/>
  <c r="J20" i="21" s="1"/>
  <c r="B21" i="21"/>
  <c r="B22" i="21"/>
  <c r="B23" i="21"/>
  <c r="B24" i="21"/>
  <c r="Q24" i="21" s="1"/>
  <c r="B25" i="21"/>
  <c r="B26" i="21"/>
  <c r="O26" i="21" s="1"/>
  <c r="B27" i="21"/>
  <c r="B28" i="21"/>
  <c r="J28" i="21" s="1"/>
  <c r="B29" i="21"/>
  <c r="B30" i="21"/>
  <c r="B31" i="21"/>
  <c r="B32" i="21"/>
  <c r="J32" i="21" s="1"/>
  <c r="B33" i="21"/>
  <c r="B34" i="21"/>
  <c r="J34" i="21" s="1"/>
  <c r="B35" i="21"/>
  <c r="B36" i="21"/>
  <c r="J36" i="21" s="1"/>
  <c r="B37" i="21"/>
  <c r="B38" i="21"/>
  <c r="B39" i="21"/>
  <c r="B40" i="21"/>
  <c r="Q40" i="21" s="1"/>
  <c r="AC40" i="21" s="1"/>
  <c r="B41" i="21"/>
  <c r="B42" i="21"/>
  <c r="O42" i="21" s="1"/>
  <c r="B43" i="21"/>
  <c r="B44" i="21"/>
  <c r="J44" i="21" s="1"/>
  <c r="B45" i="21"/>
  <c r="B46" i="21"/>
  <c r="B47" i="21"/>
  <c r="B48" i="21"/>
  <c r="J48" i="21" s="1"/>
  <c r="B49" i="21"/>
  <c r="B50" i="21"/>
  <c r="J50" i="21" s="1"/>
  <c r="B51" i="21"/>
  <c r="B52" i="21"/>
  <c r="J52" i="21" s="1"/>
  <c r="B53" i="21"/>
  <c r="B54" i="21"/>
  <c r="B55" i="21"/>
  <c r="B56" i="21"/>
  <c r="Q56" i="21" s="1"/>
  <c r="B57" i="21"/>
  <c r="B58" i="21"/>
  <c r="O58" i="21" s="1"/>
  <c r="B59" i="21"/>
  <c r="B60" i="21"/>
  <c r="J60" i="21" s="1"/>
  <c r="B61" i="21"/>
  <c r="B62" i="21"/>
  <c r="B63" i="21"/>
  <c r="B64" i="21"/>
  <c r="J64" i="21" s="1"/>
  <c r="B65" i="21"/>
  <c r="B66" i="21"/>
  <c r="J66" i="21" s="1"/>
  <c r="B67" i="21"/>
  <c r="B68" i="21"/>
  <c r="J68" i="21" s="1"/>
  <c r="B69" i="21"/>
  <c r="B70" i="21"/>
  <c r="B71" i="21"/>
  <c r="B72" i="21"/>
  <c r="Q72" i="21" s="1"/>
  <c r="B73" i="21"/>
  <c r="B74" i="21"/>
  <c r="O74" i="21" s="1"/>
  <c r="B75" i="21"/>
  <c r="B76" i="21"/>
  <c r="J76" i="21" s="1"/>
  <c r="B77" i="21"/>
  <c r="B78" i="21"/>
  <c r="B79" i="21"/>
  <c r="B80" i="21"/>
  <c r="J80" i="21" s="1"/>
  <c r="B81" i="21"/>
  <c r="B82" i="21"/>
  <c r="J82" i="21" s="1"/>
  <c r="B83" i="21"/>
  <c r="B84" i="21"/>
  <c r="J84" i="21" s="1"/>
  <c r="B85" i="21"/>
  <c r="B86" i="21"/>
  <c r="B87" i="21"/>
  <c r="B88" i="21"/>
  <c r="Q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B105" i="21"/>
  <c r="B106" i="21"/>
  <c r="O106" i="21" s="1"/>
  <c r="B107" i="21"/>
  <c r="B108" i="21"/>
  <c r="J108" i="21" s="1"/>
  <c r="B109" i="21"/>
  <c r="B110" i="21"/>
  <c r="B111" i="21"/>
  <c r="B112" i="21"/>
  <c r="J112" i="21" s="1"/>
  <c r="B113" i="21"/>
  <c r="B114" i="21"/>
  <c r="J114" i="21" s="1"/>
  <c r="B115" i="21"/>
  <c r="B116" i="21"/>
  <c r="J116" i="21" s="1"/>
  <c r="B117" i="21"/>
  <c r="B118" i="21"/>
  <c r="B119" i="21"/>
  <c r="B120" i="21"/>
  <c r="Q120" i="21" s="1"/>
  <c r="B121" i="21"/>
  <c r="B122" i="21"/>
  <c r="O122" i="21" s="1"/>
  <c r="B123" i="21"/>
  <c r="B124" i="21"/>
  <c r="J124" i="21" s="1"/>
  <c r="B125" i="21"/>
  <c r="B126" i="21"/>
  <c r="B127" i="21"/>
  <c r="B128" i="21"/>
  <c r="J128" i="21" s="1"/>
  <c r="B129" i="21"/>
  <c r="B130" i="21"/>
  <c r="J130" i="21" s="1"/>
  <c r="B131" i="21"/>
  <c r="B132" i="21"/>
  <c r="J132" i="21" s="1"/>
  <c r="B133" i="21"/>
  <c r="B134" i="21"/>
  <c r="B135" i="21"/>
  <c r="B136" i="21"/>
  <c r="J136" i="21" s="1"/>
  <c r="B137" i="21"/>
  <c r="B138" i="21"/>
  <c r="J138" i="21" s="1"/>
  <c r="B139" i="21"/>
  <c r="B140" i="21"/>
  <c r="J140" i="21" s="1"/>
  <c r="B141" i="21"/>
  <c r="B142" i="21"/>
  <c r="B143" i="21"/>
  <c r="B144" i="21"/>
  <c r="J144" i="21" s="1"/>
  <c r="B145" i="21"/>
  <c r="B146" i="21"/>
  <c r="J146" i="21" s="1"/>
  <c r="B147" i="21"/>
  <c r="B148" i="21"/>
  <c r="J148" i="21" s="1"/>
  <c r="B149" i="21"/>
  <c r="B150" i="21"/>
  <c r="J150" i="21" s="1"/>
  <c r="B151" i="21"/>
  <c r="B152" i="21"/>
  <c r="J152" i="21" s="1"/>
  <c r="B153" i="21"/>
  <c r="B154" i="21"/>
  <c r="J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B175" i="21"/>
  <c r="B176" i="21"/>
  <c r="J176" i="21" s="1"/>
  <c r="B177" i="21"/>
  <c r="B178" i="21"/>
  <c r="J178" i="21" s="1"/>
  <c r="B179" i="21"/>
  <c r="B180" i="21"/>
  <c r="J180" i="21" s="1"/>
  <c r="B181" i="21"/>
  <c r="B182" i="21"/>
  <c r="J182" i="21" s="1"/>
  <c r="B183" i="21"/>
  <c r="B184" i="21"/>
  <c r="J184" i="21" s="1"/>
  <c r="B185" i="21"/>
  <c r="B186" i="21"/>
  <c r="J186" i="21" s="1"/>
  <c r="B187" i="21"/>
  <c r="B188" i="21"/>
  <c r="J188" i="21" s="1"/>
  <c r="B189" i="21"/>
  <c r="B190" i="21"/>
  <c r="J190" i="21" s="1"/>
  <c r="B191" i="21"/>
  <c r="B192" i="21"/>
  <c r="J192" i="21" s="1"/>
  <c r="B193" i="21"/>
  <c r="B194" i="21"/>
  <c r="J194" i="21" s="1"/>
  <c r="B195" i="21"/>
  <c r="B196" i="21"/>
  <c r="J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B213" i="21"/>
  <c r="B214" i="21"/>
  <c r="J214" i="21" s="1"/>
  <c r="B215" i="21"/>
  <c r="B216" i="21"/>
  <c r="J216" i="21" s="1"/>
  <c r="B217" i="21"/>
  <c r="B218" i="21"/>
  <c r="J218" i="21" s="1"/>
  <c r="B219" i="21"/>
  <c r="B220" i="21"/>
  <c r="J220" i="21" s="1"/>
  <c r="B221" i="21"/>
  <c r="B222" i="21"/>
  <c r="J222" i="21" s="1"/>
  <c r="B223" i="21"/>
  <c r="B224" i="21"/>
  <c r="J224" i="21" s="1"/>
  <c r="B225" i="21"/>
  <c r="B226" i="21"/>
  <c r="J226" i="21" s="1"/>
  <c r="B227" i="21"/>
  <c r="B228" i="21"/>
  <c r="J228" i="21" s="1"/>
  <c r="B229" i="21"/>
  <c r="B230" i="21"/>
  <c r="J230" i="21" s="1"/>
  <c r="B231" i="21"/>
  <c r="B232" i="21"/>
  <c r="J232" i="21" s="1"/>
  <c r="B233" i="21"/>
  <c r="B234" i="21"/>
  <c r="J234" i="21" s="1"/>
  <c r="B235" i="21"/>
  <c r="B236" i="21"/>
  <c r="J236" i="21" s="1"/>
  <c r="B237" i="21"/>
  <c r="B238" i="21"/>
  <c r="J238" i="21" s="1"/>
  <c r="B239" i="21"/>
  <c r="B240" i="21"/>
  <c r="J240" i="21" s="1"/>
  <c r="B241" i="21"/>
  <c r="B242" i="21"/>
  <c r="J242" i="21" s="1"/>
  <c r="B243" i="21"/>
  <c r="B244" i="21"/>
  <c r="J244" i="21" s="1"/>
  <c r="B245" i="21"/>
  <c r="B246" i="21"/>
  <c r="J246" i="21" s="1"/>
  <c r="B247" i="21"/>
  <c r="B248" i="21"/>
  <c r="J248" i="21" s="1"/>
  <c r="B249" i="21"/>
  <c r="B250" i="21"/>
  <c r="J250" i="21" s="1"/>
  <c r="B251" i="21"/>
  <c r="B252" i="21"/>
  <c r="J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B271" i="21"/>
  <c r="B272" i="21"/>
  <c r="J272" i="21" s="1"/>
  <c r="B273" i="21"/>
  <c r="B274" i="21"/>
  <c r="J274" i="21" s="1"/>
  <c r="B275" i="21"/>
  <c r="B276" i="21"/>
  <c r="J276" i="21" s="1"/>
  <c r="B277" i="21"/>
  <c r="B278" i="21"/>
  <c r="J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B311" i="21"/>
  <c r="B312" i="21"/>
  <c r="J312" i="21" s="1"/>
  <c r="B313" i="21"/>
  <c r="B314" i="21"/>
  <c r="J314" i="21" s="1"/>
  <c r="B315" i="21"/>
  <c r="B316" i="21"/>
  <c r="J316" i="21" s="1"/>
  <c r="B317" i="21"/>
  <c r="B318" i="21"/>
  <c r="J318" i="21" s="1"/>
  <c r="B319" i="21"/>
  <c r="B320" i="21"/>
  <c r="J320" i="21" s="1"/>
  <c r="B321" i="21"/>
  <c r="B322" i="21"/>
  <c r="J322" i="21" s="1"/>
  <c r="B323" i="21"/>
  <c r="B324" i="21"/>
  <c r="J324" i="21" s="1"/>
  <c r="B325" i="21"/>
  <c r="B326" i="21"/>
  <c r="J326" i="21" s="1"/>
  <c r="B327" i="21"/>
  <c r="B328" i="21"/>
  <c r="J328" i="21" s="1"/>
  <c r="B329" i="21"/>
  <c r="B330" i="21"/>
  <c r="J330" i="21" s="1"/>
  <c r="B331" i="21"/>
  <c r="B332" i="21"/>
  <c r="J332" i="21" s="1"/>
  <c r="B333" i="21"/>
  <c r="B334" i="21"/>
  <c r="J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V44" i="8"/>
  <c r="AZ44" i="8" s="1"/>
  <c r="AV498" i="8"/>
  <c r="AV304" i="8"/>
  <c r="AZ304" i="8" s="1"/>
  <c r="AV396" i="8"/>
  <c r="BD396" i="8" s="1"/>
  <c r="AV539" i="8"/>
  <c r="AV64" i="8"/>
  <c r="BD64" i="8" s="1"/>
  <c r="AV457" i="8"/>
  <c r="AZ457" i="8" s="1"/>
  <c r="AV512" i="8"/>
  <c r="AV411" i="8"/>
  <c r="AV91" i="8"/>
  <c r="BD91" i="8" s="1"/>
  <c r="AV62" i="8"/>
  <c r="BD62" i="8" s="1"/>
  <c r="AV548" i="8"/>
  <c r="AZ548" i="8" s="1"/>
  <c r="AV518" i="8"/>
  <c r="AV392" i="8"/>
  <c r="AV542" i="8"/>
  <c r="AV442" i="8"/>
  <c r="AZ442" i="8" s="1"/>
  <c r="AV376" i="8"/>
  <c r="AV300" i="8"/>
  <c r="AV9" i="8"/>
  <c r="AZ9" i="8" s="1"/>
  <c r="AV246" i="8"/>
  <c r="AV33" i="8"/>
  <c r="AV342" i="8"/>
  <c r="AV218" i="8"/>
  <c r="AV522" i="8"/>
  <c r="AZ522" i="8" s="1"/>
  <c r="AV497" i="8"/>
  <c r="AZ497" i="8" s="1"/>
  <c r="AV55" i="8"/>
  <c r="AV169" i="8"/>
  <c r="AV528" i="8"/>
  <c r="AV90" i="8"/>
  <c r="AV389" i="8"/>
  <c r="BD389" i="8" s="1"/>
  <c r="AV201" i="8"/>
  <c r="AV432" i="8"/>
  <c r="BD432" i="8" s="1"/>
  <c r="AV30" i="8"/>
  <c r="AZ30" i="8" s="1"/>
  <c r="AV147" i="8"/>
  <c r="AV319" i="8"/>
  <c r="BD319" i="8" s="1"/>
  <c r="AV527" i="8"/>
  <c r="AV477" i="8"/>
  <c r="AV173" i="8"/>
  <c r="AV93" i="8"/>
  <c r="AV325" i="8"/>
  <c r="AZ325" i="8" s="1"/>
  <c r="AV544" i="8"/>
  <c r="AZ544" i="8" s="1"/>
  <c r="AV373" i="8"/>
  <c r="AV110" i="8"/>
  <c r="AV336" i="8"/>
  <c r="AV151" i="8"/>
  <c r="AV234" i="8"/>
  <c r="AV515" i="8"/>
  <c r="AV461" i="8"/>
  <c r="AZ461" i="8" s="1"/>
  <c r="AV191" i="8"/>
  <c r="AV379" i="8"/>
  <c r="AV136" i="8"/>
  <c r="AV282" i="8"/>
  <c r="AZ282" i="8" s="1"/>
  <c r="AV431" i="8"/>
  <c r="AZ431" i="8" s="1"/>
  <c r="AV555" i="8"/>
  <c r="BD555" i="8" s="1"/>
  <c r="AV486" i="8"/>
  <c r="AV428" i="8"/>
  <c r="AV479" i="8"/>
  <c r="AZ479" i="8" s="1"/>
  <c r="AV118" i="8"/>
  <c r="AV429" i="8"/>
  <c r="AZ429" i="8" s="1"/>
  <c r="AV34" i="8"/>
  <c r="AZ34" i="8" s="1"/>
  <c r="AV473" i="8"/>
  <c r="AZ473" i="8" s="1"/>
  <c r="AV480" i="8"/>
  <c r="AV116" i="8"/>
  <c r="AV510" i="8"/>
  <c r="BD510" i="8" s="1"/>
  <c r="AV211" i="8"/>
  <c r="AZ211" i="8" s="1"/>
  <c r="AV492" i="8"/>
  <c r="AV490" i="8"/>
  <c r="AZ490" i="8" s="1"/>
  <c r="AV402" i="8"/>
  <c r="AV174" i="8"/>
  <c r="AZ174" i="8" s="1"/>
  <c r="AV296" i="8"/>
  <c r="BD296" i="8" s="1"/>
  <c r="AV142" i="8"/>
  <c r="AZ142" i="8" s="1"/>
  <c r="AV525" i="8"/>
  <c r="AZ525" i="8" s="1"/>
  <c r="AV520" i="8"/>
  <c r="AV357" i="8"/>
  <c r="AV82" i="8"/>
  <c r="AV77" i="8"/>
  <c r="AV170" i="8"/>
  <c r="BD170" i="8" s="1"/>
  <c r="AV499" i="8"/>
  <c r="AV360" i="8"/>
  <c r="AV507" i="8"/>
  <c r="AV48" i="8"/>
  <c r="AV356" i="8"/>
  <c r="AV324" i="8"/>
  <c r="AV240" i="8"/>
  <c r="AV27" i="8"/>
  <c r="BD27" i="8" s="1"/>
  <c r="AV297" i="8"/>
  <c r="AV367" i="8"/>
  <c r="AV180" i="8"/>
  <c r="BD180" i="8" s="1"/>
  <c r="AV171" i="8"/>
  <c r="AZ171" i="8" s="1"/>
  <c r="AV157" i="8"/>
  <c r="BD157" i="8" s="1"/>
  <c r="AV549" i="8"/>
  <c r="AV545" i="8"/>
  <c r="AV98" i="8"/>
  <c r="AZ98" i="8" s="1"/>
  <c r="AV556" i="8"/>
  <c r="AZ556" i="8" s="1"/>
  <c r="AV327" i="8"/>
  <c r="AZ327" i="8" s="1"/>
  <c r="AV215" i="8"/>
  <c r="AV238" i="8"/>
  <c r="AV228" i="8"/>
  <c r="AV181" i="8"/>
  <c r="AV53" i="8"/>
  <c r="AZ53" i="8" s="1"/>
  <c r="AV386" i="8"/>
  <c r="AZ386" i="8" s="1"/>
  <c r="AV532" i="8"/>
  <c r="AV307" i="8"/>
  <c r="BD307" i="8" s="1"/>
  <c r="AV315" i="8"/>
  <c r="BD315" i="8" s="1"/>
  <c r="AV468" i="8"/>
  <c r="AZ468" i="8" s="1"/>
  <c r="AV375" i="8"/>
  <c r="BD375" i="8" s="1"/>
  <c r="AV284" i="8"/>
  <c r="AV372" i="8"/>
  <c r="AV298" i="8"/>
  <c r="BD298" i="8" s="1"/>
  <c r="AV412" i="8"/>
  <c r="BD412" i="8" s="1"/>
  <c r="AV70" i="8"/>
  <c r="AV26" i="8"/>
  <c r="AV444" i="8"/>
  <c r="AZ444" i="8" s="1"/>
  <c r="AV193" i="8"/>
  <c r="AV447" i="8"/>
  <c r="AV279" i="8"/>
  <c r="AV152" i="8"/>
  <c r="BD152" i="8" s="1"/>
  <c r="AV58" i="8"/>
  <c r="BD58" i="8" s="1"/>
  <c r="AV466" i="8"/>
  <c r="AV185" i="8"/>
  <c r="AV359" i="8"/>
  <c r="AV219" i="8"/>
  <c r="AV266" i="8"/>
  <c r="BD266" i="8" s="1"/>
  <c r="AV484" i="8"/>
  <c r="AV146" i="8"/>
  <c r="AZ146" i="8" s="1"/>
  <c r="AV277" i="8"/>
  <c r="AV76" i="8"/>
  <c r="AV148" i="8"/>
  <c r="AV121" i="8"/>
  <c r="AZ121" i="8" s="1"/>
  <c r="AV353" i="8"/>
  <c r="AV384" i="8"/>
  <c r="AZ384" i="8" s="1"/>
  <c r="AV149" i="8"/>
  <c r="AV488" i="8"/>
  <c r="AV513" i="8"/>
  <c r="AZ513" i="8" s="1"/>
  <c r="AV280" i="8"/>
  <c r="AV89" i="8"/>
  <c r="AZ89" i="8" s="1"/>
  <c r="AV197" i="8"/>
  <c r="AZ197" i="8" s="1"/>
  <c r="AV270" i="8"/>
  <c r="BD270" i="8" s="1"/>
  <c r="AV437" i="8"/>
  <c r="AZ437" i="8" s="1"/>
  <c r="AV310" i="8"/>
  <c r="AV43" i="8"/>
  <c r="AZ43" i="8" s="1"/>
  <c r="AV15" i="8"/>
  <c r="AV427" i="8"/>
  <c r="AV203" i="8"/>
  <c r="BD203" i="8" s="1"/>
  <c r="AV206" i="8"/>
  <c r="BD206" i="8" s="1"/>
  <c r="AV446" i="8"/>
  <c r="AV72" i="8"/>
  <c r="AV424" i="8"/>
  <c r="AV138" i="8"/>
  <c r="AV239" i="8"/>
  <c r="AV6" i="8"/>
  <c r="AV243" i="8"/>
  <c r="AV256" i="8"/>
  <c r="AZ256" i="8" s="1"/>
  <c r="AV104" i="8"/>
  <c r="AV436" i="8"/>
  <c r="AV122" i="8"/>
  <c r="AZ122" i="8" s="1"/>
  <c r="AV476" i="8"/>
  <c r="AZ476" i="8" s="1"/>
  <c r="AV363" i="8"/>
  <c r="AV439" i="8"/>
  <c r="BD439" i="8" s="1"/>
  <c r="AV445" i="8"/>
  <c r="AV365" i="8"/>
  <c r="AV210" i="8"/>
  <c r="AV303" i="8"/>
  <c r="AV471" i="8"/>
  <c r="AV474" i="8"/>
  <c r="AZ474" i="8" s="1"/>
  <c r="AV129" i="8"/>
  <c r="AV385" i="8"/>
  <c r="AV132" i="8"/>
  <c r="AV87" i="8"/>
  <c r="AZ87" i="8" s="1"/>
  <c r="AV133" i="8"/>
  <c r="AV413" i="8"/>
  <c r="AV259" i="8"/>
  <c r="AV56" i="8"/>
  <c r="AZ56" i="8" s="1"/>
  <c r="AV39" i="8"/>
  <c r="AV38" i="8"/>
  <c r="BD38" i="8" s="1"/>
  <c r="AV8" i="8"/>
  <c r="BD8" i="8" s="1"/>
  <c r="AV350" i="8"/>
  <c r="AV450" i="8"/>
  <c r="AZ450" i="8" s="1"/>
  <c r="AV5" i="8"/>
  <c r="AV438" i="8"/>
  <c r="AV32" i="8"/>
  <c r="BD32" i="8" s="1"/>
  <c r="AV52" i="8"/>
  <c r="AV393" i="8"/>
  <c r="AV67" i="8"/>
  <c r="AZ67" i="8" s="1"/>
  <c r="AV187" i="8"/>
  <c r="AV19" i="8"/>
  <c r="AV347" i="8"/>
  <c r="AZ347" i="8" s="1"/>
  <c r="AV108" i="8"/>
  <c r="AV380" i="8"/>
  <c r="AZ380" i="8" s="1"/>
  <c r="AV559" i="8"/>
  <c r="AV292" i="8"/>
  <c r="BD292" i="8" s="1"/>
  <c r="AV494" i="8"/>
  <c r="AZ494" i="8" s="1"/>
  <c r="AV236" i="8"/>
  <c r="BD236" i="8" s="1"/>
  <c r="AV221" i="8"/>
  <c r="AV109" i="8"/>
  <c r="AV543" i="8"/>
  <c r="AV145" i="8"/>
  <c r="AV124" i="8"/>
  <c r="AV88" i="8"/>
  <c r="AV273" i="8"/>
  <c r="AZ273" i="8" s="1"/>
  <c r="AV79" i="8"/>
  <c r="AZ79" i="8" s="1"/>
  <c r="AV267" i="8"/>
  <c r="AV229" i="8"/>
  <c r="AZ229" i="8" s="1"/>
  <c r="AV154" i="8"/>
  <c r="AV313" i="8"/>
  <c r="AV547" i="8"/>
  <c r="AV404" i="8"/>
  <c r="BD404" i="8" s="1"/>
  <c r="AV85" i="8"/>
  <c r="AZ85" i="8" s="1"/>
  <c r="AV189" i="8"/>
  <c r="AZ189" i="8" s="1"/>
  <c r="AV485" i="8"/>
  <c r="AZ485" i="8" s="1"/>
  <c r="AV317" i="8"/>
  <c r="AZ317" i="8" s="1"/>
  <c r="AV491" i="8"/>
  <c r="AZ491" i="8" s="1"/>
  <c r="AV460" i="8"/>
  <c r="AZ460" i="8" s="1"/>
  <c r="AV516" i="8"/>
  <c r="BD516" i="8" s="1"/>
  <c r="AV425" i="8"/>
  <c r="AZ425" i="8" s="1"/>
  <c r="AV398" i="8"/>
  <c r="AZ398" i="8" s="1"/>
  <c r="AV260" i="8"/>
  <c r="AZ260" i="8" s="1"/>
  <c r="AV143" i="8"/>
  <c r="AV354" i="8"/>
  <c r="AV469" i="8"/>
  <c r="BD469" i="8" s="1"/>
  <c r="AV433" i="8"/>
  <c r="AV271" i="8"/>
  <c r="BD271" i="8" s="1"/>
  <c r="AV257" i="8"/>
  <c r="AV165" i="8"/>
  <c r="AZ165" i="8" s="1"/>
  <c r="AV264" i="8"/>
  <c r="AZ264" i="8" s="1"/>
  <c r="AV23" i="8"/>
  <c r="AV254" i="8"/>
  <c r="AZ254" i="8" s="1"/>
  <c r="AV59" i="8"/>
  <c r="AV546" i="8"/>
  <c r="AV224" i="8"/>
  <c r="AV41" i="8"/>
  <c r="AV550" i="8"/>
  <c r="BD550" i="8" s="1"/>
  <c r="AV175" i="8"/>
  <c r="AV472" i="8"/>
  <c r="AV198" i="8"/>
  <c r="AV451" i="8"/>
  <c r="AZ451" i="8" s="1"/>
  <c r="AV493" i="8"/>
  <c r="AV80" i="8"/>
  <c r="BD80" i="8" s="1"/>
  <c r="AV184" i="8"/>
  <c r="AV533" i="8"/>
  <c r="BD533" i="8" s="1"/>
  <c r="AV553" i="8"/>
  <c r="AZ553" i="8" s="1"/>
  <c r="AV459" i="8"/>
  <c r="BD459" i="8" s="1"/>
  <c r="AV69" i="8"/>
  <c r="BD69" i="8" s="1"/>
  <c r="AV517" i="8"/>
  <c r="AZ517" i="8" s="1"/>
  <c r="AV421" i="8"/>
  <c r="BD421" i="8" s="1"/>
  <c r="AV328" i="8"/>
  <c r="AV172" i="8"/>
  <c r="AV508" i="8"/>
  <c r="AV541" i="8"/>
  <c r="AZ541" i="8" s="1"/>
  <c r="AV401" i="8"/>
  <c r="AV355" i="8"/>
  <c r="AZ355" i="8" s="1"/>
  <c r="AV378" i="8"/>
  <c r="AZ378" i="8" s="1"/>
  <c r="AV37" i="8"/>
  <c r="AZ37" i="8" s="1"/>
  <c r="AV128" i="8"/>
  <c r="AV502" i="8"/>
  <c r="AZ502" i="8" s="1"/>
  <c r="AV20" i="8"/>
  <c r="AV417" i="8"/>
  <c r="AZ417" i="8" s="1"/>
  <c r="AV470" i="8"/>
  <c r="AZ470" i="8" s="1"/>
  <c r="AV453" i="8"/>
  <c r="AV28" i="8"/>
  <c r="BD28" i="8" s="1"/>
  <c r="AV120" i="8"/>
  <c r="AV252" i="8"/>
  <c r="AV159" i="8"/>
  <c r="AV343" i="8"/>
  <c r="BD343" i="8" s="1"/>
  <c r="AV14" i="8"/>
  <c r="BD14" i="8" s="1"/>
  <c r="AV50" i="8"/>
  <c r="BD50" i="8" s="1"/>
  <c r="AV57" i="8"/>
  <c r="BD57" i="8" s="1"/>
  <c r="AV348" i="8"/>
  <c r="AZ348" i="8" s="1"/>
  <c r="AV351" i="8"/>
  <c r="AZ351" i="8" s="1"/>
  <c r="AV45" i="8"/>
  <c r="AZ45" i="8" s="1"/>
  <c r="AV95" i="8"/>
  <c r="AV408" i="8"/>
  <c r="AV111" i="8"/>
  <c r="AZ111" i="8" s="1"/>
  <c r="AV141" i="8"/>
  <c r="BD141" i="8" s="1"/>
  <c r="AV97" i="8"/>
  <c r="AZ97" i="8" s="1"/>
  <c r="AV235" i="8"/>
  <c r="AV248" i="8"/>
  <c r="AZ248" i="8" s="1"/>
  <c r="AV410" i="8"/>
  <c r="AV205" i="8"/>
  <c r="AZ205" i="8" s="1"/>
  <c r="AV113" i="8"/>
  <c r="BD113" i="8" s="1"/>
  <c r="AV66" i="8"/>
  <c r="AZ66" i="8" s="1"/>
  <c r="AV536" i="8"/>
  <c r="AV501" i="8"/>
  <c r="AZ501" i="8" s="1"/>
  <c r="AV217" i="8"/>
  <c r="AV166" i="8"/>
  <c r="AZ166" i="8" s="1"/>
  <c r="AV430" i="8"/>
  <c r="AV73" i="8"/>
  <c r="AV65" i="8"/>
  <c r="AV222" i="8"/>
  <c r="AV177" i="8"/>
  <c r="BD177" i="8" s="1"/>
  <c r="AV318" i="8"/>
  <c r="AV332" i="8"/>
  <c r="AV422" i="8"/>
  <c r="AV523" i="8"/>
  <c r="AV223" i="8"/>
  <c r="AV24" i="8"/>
  <c r="AV418" i="8"/>
  <c r="AV283" i="8"/>
  <c r="AV230" i="8"/>
  <c r="AV123" i="8"/>
  <c r="AV247" i="8"/>
  <c r="AV31" i="8"/>
  <c r="AV538" i="8"/>
  <c r="AV101" i="8"/>
  <c r="AV150" i="8"/>
  <c r="AZ150" i="8" s="1"/>
  <c r="AV482" i="8"/>
  <c r="AZ482" i="8" s="1"/>
  <c r="AV46" i="8"/>
  <c r="AV514" i="8"/>
  <c r="AV552" i="8"/>
  <c r="AZ552" i="8" s="1"/>
  <c r="AV374" i="8"/>
  <c r="AV158" i="8"/>
  <c r="AV99" i="8"/>
  <c r="AV272" i="8"/>
  <c r="AZ272" i="8" s="1"/>
  <c r="AV269" i="8"/>
  <c r="AV140" i="8"/>
  <c r="AV40" i="8"/>
  <c r="BD40" i="8" s="1"/>
  <c r="AV68" i="8"/>
  <c r="AZ68" i="8" s="1"/>
  <c r="AV554" i="8"/>
  <c r="AV232" i="8"/>
  <c r="AV448" i="8"/>
  <c r="AV530" i="8"/>
  <c r="AV125" i="8"/>
  <c r="AV74" i="8"/>
  <c r="AV341" i="8"/>
  <c r="AV176" i="8"/>
  <c r="AV285" i="8"/>
  <c r="AV334" i="8"/>
  <c r="AV288" i="8"/>
  <c r="AV253" i="8"/>
  <c r="AZ253" i="8" s="1"/>
  <c r="AV130" i="8"/>
  <c r="AV21" i="8"/>
  <c r="AV521" i="8"/>
  <c r="BD521" i="8" s="1"/>
  <c r="AV178" i="8"/>
  <c r="AZ178" i="8" s="1"/>
  <c r="AV478" i="8"/>
  <c r="AV419" i="8"/>
  <c r="AV139" i="8"/>
  <c r="AV17" i="8"/>
  <c r="AZ17" i="8" s="1"/>
  <c r="AV551" i="8"/>
  <c r="AZ551" i="8" s="1"/>
  <c r="AV268" i="8"/>
  <c r="BD268" i="8" s="1"/>
  <c r="AV344" i="8"/>
  <c r="AV262" i="8"/>
  <c r="AZ262" i="8" s="1"/>
  <c r="AV214" i="8"/>
  <c r="AV144" i="8"/>
  <c r="BD144" i="8" s="1"/>
  <c r="AV86" i="8"/>
  <c r="AZ86" i="8" s="1"/>
  <c r="AV78" i="8"/>
  <c r="AZ78" i="8" s="1"/>
  <c r="AV192" i="8"/>
  <c r="BD192" i="8" s="1"/>
  <c r="AV188" i="8"/>
  <c r="AV112" i="8"/>
  <c r="AZ112" i="8" s="1"/>
  <c r="AV94" i="8"/>
  <c r="AZ94" i="8" s="1"/>
  <c r="AV29" i="8"/>
  <c r="BD29" i="8" s="1"/>
  <c r="AV366" i="8"/>
  <c r="AV168" i="8"/>
  <c r="AZ168" i="8" s="1"/>
  <c r="AV504" i="8"/>
  <c r="AZ504" i="8" s="1"/>
  <c r="AV529" i="8"/>
  <c r="BD529" i="8" s="1"/>
  <c r="AV308" i="8"/>
  <c r="AV102" i="8"/>
  <c r="AV526" i="8"/>
  <c r="BD526" i="8" s="1"/>
  <c r="AV462" i="8"/>
  <c r="AV275" i="8"/>
  <c r="AV7" i="8"/>
  <c r="AV155" i="8"/>
  <c r="AZ155" i="8" s="1"/>
  <c r="AV311" i="8"/>
  <c r="AV338" i="8"/>
  <c r="AV535" i="8"/>
  <c r="AV537" i="8"/>
  <c r="AZ537" i="8" s="1"/>
  <c r="AV258" i="8"/>
  <c r="AV383" i="8"/>
  <c r="AZ383" i="8" s="1"/>
  <c r="AV407" i="8"/>
  <c r="AV179" i="8"/>
  <c r="AZ179" i="8" s="1"/>
  <c r="AV519" i="8"/>
  <c r="AV475" i="8"/>
  <c r="AV449" i="8"/>
  <c r="AV558" i="8"/>
  <c r="AZ558" i="8" s="1"/>
  <c r="AV255" i="8"/>
  <c r="AV241" i="8"/>
  <c r="AV250" i="8"/>
  <c r="AZ250" i="8" s="1"/>
  <c r="AV162" i="8"/>
  <c r="AV320" i="8"/>
  <c r="AV505" i="8"/>
  <c r="AV61" i="8"/>
  <c r="BD61" i="8" s="1"/>
  <c r="AV92" i="8"/>
  <c r="AZ92" i="8" s="1"/>
  <c r="AV481" i="8"/>
  <c r="AZ481" i="8" s="1"/>
  <c r="AV489" i="8"/>
  <c r="AV387" i="8"/>
  <c r="AV534" i="8"/>
  <c r="AV71" i="8"/>
  <c r="AV540" i="8"/>
  <c r="AZ540" i="8" s="1"/>
  <c r="AV465" i="8"/>
  <c r="BD465" i="8" s="1"/>
  <c r="AV454" i="8"/>
  <c r="AZ454" i="8" s="1"/>
  <c r="AV483" i="8"/>
  <c r="AV107" i="8"/>
  <c r="AV225" i="8"/>
  <c r="BD225" i="8" s="1"/>
  <c r="AV302" i="8"/>
  <c r="AZ302" i="8" s="1"/>
  <c r="AV506" i="8"/>
  <c r="AV106" i="8"/>
  <c r="AZ106" i="8" s="1"/>
  <c r="AV35" i="8"/>
  <c r="AZ35" i="8" s="1"/>
  <c r="AV467" i="8"/>
  <c r="AZ467" i="8" s="1"/>
  <c r="AV399" i="8"/>
  <c r="BD399" i="8" s="1"/>
  <c r="AV293" i="8"/>
  <c r="AV434" i="8"/>
  <c r="AV281" i="8"/>
  <c r="AZ281" i="8" s="1"/>
  <c r="AV339" i="8"/>
  <c r="AV114" i="8"/>
  <c r="AV186" i="8"/>
  <c r="BD186" i="8" s="1"/>
  <c r="AV244" i="8"/>
  <c r="AV237" i="8"/>
  <c r="AV220" i="8"/>
  <c r="AZ220" i="8" s="1"/>
  <c r="AV557" i="8"/>
  <c r="AZ557" i="8" s="1"/>
  <c r="AV134" i="8"/>
  <c r="AZ134" i="8" s="1"/>
  <c r="AV11" i="8"/>
  <c r="BD11" i="8" s="1"/>
  <c r="AV509" i="8"/>
  <c r="AV126" i="8"/>
  <c r="AV496" i="8"/>
  <c r="AV400" i="8"/>
  <c r="AV371" i="8"/>
  <c r="AV207" i="8"/>
  <c r="AV500" i="8"/>
  <c r="AZ500" i="8" s="1"/>
  <c r="AV10" i="8"/>
  <c r="AZ10" i="8" s="1"/>
  <c r="AV364" i="8"/>
  <c r="AV388" i="8"/>
  <c r="AV100" i="8"/>
  <c r="BD100" i="8" s="1"/>
  <c r="AV395" i="8"/>
  <c r="BD395" i="8" s="1"/>
  <c r="AV200" i="8"/>
  <c r="AV63" i="8"/>
  <c r="BD63" i="8" s="1"/>
  <c r="AV161" i="8"/>
  <c r="AV49" i="8"/>
  <c r="AV362" i="8"/>
  <c r="BD362" i="8" s="1"/>
  <c r="AV231" i="8"/>
  <c r="AZ231" i="8" s="1"/>
  <c r="AV233" i="8"/>
  <c r="AZ233" i="8" s="1"/>
  <c r="AV289" i="8"/>
  <c r="BD289" i="8" s="1"/>
  <c r="AV369" i="8"/>
  <c r="AZ369" i="8" s="1"/>
  <c r="AV196" i="8"/>
  <c r="AV160" i="8"/>
  <c r="AZ160" i="8" s="1"/>
  <c r="AV394" i="8"/>
  <c r="AV12" i="8"/>
  <c r="BD12" i="8" s="1"/>
  <c r="AV316" i="8"/>
  <c r="AV75" i="8"/>
  <c r="AZ75" i="8" s="1"/>
  <c r="AV397" i="8"/>
  <c r="AV330" i="8"/>
  <c r="AV503" i="8"/>
  <c r="AV456" i="8"/>
  <c r="AZ456" i="8" s="1"/>
  <c r="AV212" i="8"/>
  <c r="BD212" i="8" s="1"/>
  <c r="AV36" i="8"/>
  <c r="BD36" i="8" s="1"/>
  <c r="AV406" i="8"/>
  <c r="BD406" i="8" s="1"/>
  <c r="AV455" i="8"/>
  <c r="AZ455" i="8" s="1"/>
  <c r="AV305" i="8"/>
  <c r="AV115" i="8"/>
  <c r="AV208" i="8"/>
  <c r="AV294" i="8"/>
  <c r="AZ294" i="8" s="1"/>
  <c r="AV227" i="8"/>
  <c r="BD227" i="8" s="1"/>
  <c r="AV370" i="8"/>
  <c r="AV105" i="8"/>
  <c r="BD105" i="8" s="1"/>
  <c r="AV458" i="8"/>
  <c r="AV51" i="8"/>
  <c r="BD51" i="8" s="1"/>
  <c r="AV287" i="8"/>
  <c r="AZ287" i="8" s="1"/>
  <c r="AV299" i="8"/>
  <c r="AV358" i="8"/>
  <c r="AV381" i="8"/>
  <c r="BD381" i="8" s="1"/>
  <c r="AV13" i="8"/>
  <c r="AV420" i="8"/>
  <c r="AV182" i="8"/>
  <c r="AV414" i="8"/>
  <c r="BD414" i="8" s="1"/>
  <c r="AV190" i="8"/>
  <c r="AZ190" i="8" s="1"/>
  <c r="AV435" i="8"/>
  <c r="AV346" i="8"/>
  <c r="AV84" i="8"/>
  <c r="AZ84" i="8" s="1"/>
  <c r="AV345" i="8"/>
  <c r="BD345" i="8" s="1"/>
  <c r="AV261" i="8"/>
  <c r="AV22" i="8"/>
  <c r="AV276" i="8"/>
  <c r="AZ276" i="8" s="1"/>
  <c r="AV495" i="8"/>
  <c r="AV195" i="8"/>
  <c r="AV199" i="8"/>
  <c r="AV204" i="8"/>
  <c r="AV391" i="8"/>
  <c r="AV382" i="8"/>
  <c r="AV416" i="8"/>
  <c r="AV312" i="8"/>
  <c r="AV409" i="8"/>
  <c r="AV25" i="8"/>
  <c r="AV251" i="8"/>
  <c r="AV415" i="8"/>
  <c r="AV361" i="8"/>
  <c r="AZ361" i="8" s="1"/>
  <c r="AV249" i="8"/>
  <c r="AV403" i="8"/>
  <c r="AV329" i="8"/>
  <c r="BD329" i="8" s="1"/>
  <c r="AV274" i="8"/>
  <c r="AV524" i="8"/>
  <c r="BD524" i="8" s="1"/>
  <c r="AV153" i="8"/>
  <c r="BD153" i="8" s="1"/>
  <c r="AV47" i="8"/>
  <c r="BD47" i="8" s="1"/>
  <c r="AV194" i="8"/>
  <c r="AV295" i="8"/>
  <c r="AV137" i="8"/>
  <c r="AZ137" i="8" s="1"/>
  <c r="AV464" i="8"/>
  <c r="AV531" i="8"/>
  <c r="AZ531" i="8" s="1"/>
  <c r="AV309" i="8"/>
  <c r="AZ309" i="8" s="1"/>
  <c r="AV405" i="8"/>
  <c r="AZ405" i="8" s="1"/>
  <c r="AV209" i="8"/>
  <c r="AV81" i="8"/>
  <c r="AV242" i="8"/>
  <c r="AZ242" i="8" s="1"/>
  <c r="AV290" i="8"/>
  <c r="AZ290" i="8" s="1"/>
  <c r="AV216" i="8"/>
  <c r="AV487" i="8"/>
  <c r="AV213" i="8"/>
  <c r="AV423" i="8"/>
  <c r="AZ423" i="8" s="1"/>
  <c r="AV183" i="8"/>
  <c r="AV463" i="8"/>
  <c r="AV452" i="8"/>
  <c r="AZ452" i="8" s="1"/>
  <c r="AV301" i="8"/>
  <c r="AV511" i="8"/>
  <c r="AV164" i="8"/>
  <c r="AV103" i="8"/>
  <c r="BD103" i="8" s="1"/>
  <c r="AV119" i="8"/>
  <c r="BD119" i="8" s="1"/>
  <c r="AV368" i="8"/>
  <c r="AX67" i="8"/>
  <c r="BC67" i="8" s="1"/>
  <c r="AW67" i="8"/>
  <c r="BB67" i="8" s="1"/>
  <c r="AQ67" i="8"/>
  <c r="AT67" i="8" s="1"/>
  <c r="AP67" i="8"/>
  <c r="AS67" i="8" s="1"/>
  <c r="AO67" i="8"/>
  <c r="AR67" i="8" s="1"/>
  <c r="AX232" i="8"/>
  <c r="BC232" i="8" s="1"/>
  <c r="AW232" i="8"/>
  <c r="BB232" i="8" s="1"/>
  <c r="AQ232" i="8"/>
  <c r="AT232" i="8" s="1"/>
  <c r="AP232" i="8"/>
  <c r="AS232" i="8" s="1"/>
  <c r="AO232" i="8"/>
  <c r="AR232" i="8" s="1"/>
  <c r="AX281" i="8"/>
  <c r="BC281" i="8" s="1"/>
  <c r="AW281" i="8"/>
  <c r="BB281" i="8" s="1"/>
  <c r="AQ281" i="8"/>
  <c r="AT281" i="8" s="1"/>
  <c r="AP281" i="8"/>
  <c r="AS281" i="8" s="1"/>
  <c r="AO281" i="8"/>
  <c r="AR281" i="8" s="1"/>
  <c r="AW304" i="8"/>
  <c r="BF304" i="8" s="1"/>
  <c r="AX304" i="8"/>
  <c r="BG304" i="8" s="1"/>
  <c r="AQ304" i="8"/>
  <c r="AT304" i="8" s="1"/>
  <c r="AP304" i="8"/>
  <c r="AS304" i="8" s="1"/>
  <c r="AO304" i="8"/>
  <c r="AR304" i="8" s="1"/>
  <c r="AX86" i="8"/>
  <c r="AW86" i="8"/>
  <c r="AQ86" i="8"/>
  <c r="AT86" i="8" s="1"/>
  <c r="AP86" i="8"/>
  <c r="AS86" i="8" s="1"/>
  <c r="AO86" i="8"/>
  <c r="AR86" i="8" s="1"/>
  <c r="AX216" i="8"/>
  <c r="BG216" i="8" s="1"/>
  <c r="AW216" i="8"/>
  <c r="BF216" i="8" s="1"/>
  <c r="AQ216" i="8"/>
  <c r="AT216" i="8" s="1"/>
  <c r="AP216" i="8"/>
  <c r="AS216" i="8" s="1"/>
  <c r="AO216" i="8"/>
  <c r="AR216" i="8" s="1"/>
  <c r="AX256" i="8"/>
  <c r="AW256" i="8"/>
  <c r="AO256" i="8"/>
  <c r="AR256" i="8" s="1"/>
  <c r="AQ256" i="8"/>
  <c r="AT256" i="8" s="1"/>
  <c r="AP256" i="8"/>
  <c r="AS256" i="8" s="1"/>
  <c r="AW213" i="8"/>
  <c r="BB213" i="8" s="1"/>
  <c r="AX213" i="8"/>
  <c r="BG213" i="8" s="1"/>
  <c r="AO213" i="8"/>
  <c r="AR213" i="8" s="1"/>
  <c r="AQ213" i="8"/>
  <c r="AT213" i="8" s="1"/>
  <c r="AP213" i="8"/>
  <c r="AS213" i="8" s="1"/>
  <c r="AW311" i="8"/>
  <c r="AX311" i="8"/>
  <c r="AQ311" i="8"/>
  <c r="AT311" i="8" s="1"/>
  <c r="AO311" i="8"/>
  <c r="AR311" i="8" s="1"/>
  <c r="AP311" i="8"/>
  <c r="AS311" i="8" s="1"/>
  <c r="AW334" i="8"/>
  <c r="AX334" i="8"/>
  <c r="AQ334" i="8"/>
  <c r="AT334" i="8" s="1"/>
  <c r="AO334" i="8"/>
  <c r="AR334" i="8" s="1"/>
  <c r="AP334" i="8"/>
  <c r="AS334" i="8" s="1"/>
  <c r="AX52" i="8"/>
  <c r="BC52" i="8" s="1"/>
  <c r="AW52" i="8"/>
  <c r="AO52" i="8"/>
  <c r="AR52" i="8" s="1"/>
  <c r="AP52" i="8"/>
  <c r="AS52" i="8" s="1"/>
  <c r="AQ52" i="8"/>
  <c r="AT52" i="8" s="1"/>
  <c r="AX41" i="8"/>
  <c r="AW41" i="8"/>
  <c r="AQ41" i="8"/>
  <c r="AT41" i="8" s="1"/>
  <c r="AO41" i="8"/>
  <c r="AR41" i="8" s="1"/>
  <c r="AP41" i="8"/>
  <c r="AS41" i="8" s="1"/>
  <c r="AW85" i="8"/>
  <c r="AX85" i="8"/>
  <c r="BC85" i="8" s="1"/>
  <c r="AQ85" i="8"/>
  <c r="AT85" i="8" s="1"/>
  <c r="AO85" i="8"/>
  <c r="AR85" i="8" s="1"/>
  <c r="AP85" i="8"/>
  <c r="AS85" i="8" s="1"/>
  <c r="AX273" i="8"/>
  <c r="BC273" i="8" s="1"/>
  <c r="AW273" i="8"/>
  <c r="AO273" i="8"/>
  <c r="AR273" i="8" s="1"/>
  <c r="AQ273" i="8"/>
  <c r="AT273" i="8" s="1"/>
  <c r="AP273" i="8"/>
  <c r="AS273" i="8" s="1"/>
  <c r="AX466" i="8"/>
  <c r="AW466" i="8"/>
  <c r="AO466" i="8"/>
  <c r="AR466" i="8" s="1"/>
  <c r="AP466" i="8"/>
  <c r="AS466" i="8" s="1"/>
  <c r="AQ466" i="8"/>
  <c r="AT466" i="8" s="1"/>
  <c r="AX297" i="8"/>
  <c r="AW297" i="8"/>
  <c r="AQ297" i="8"/>
  <c r="AT297" i="8" s="1"/>
  <c r="AO297" i="8"/>
  <c r="AR297" i="8" s="1"/>
  <c r="AP297" i="8"/>
  <c r="AS297" i="8" s="1"/>
  <c r="AW254" i="8"/>
  <c r="AX254" i="8"/>
  <c r="BG254" i="8" s="1"/>
  <c r="AQ254" i="8"/>
  <c r="AT254" i="8" s="1"/>
  <c r="AO254" i="8"/>
  <c r="AR254" i="8" s="1"/>
  <c r="AP254" i="8"/>
  <c r="AS254" i="8" s="1"/>
  <c r="AX109" i="8"/>
  <c r="BG109" i="8" s="1"/>
  <c r="AW109" i="8"/>
  <c r="AO109" i="8"/>
  <c r="AR109" i="8" s="1"/>
  <c r="AQ109" i="8"/>
  <c r="AT109" i="8" s="1"/>
  <c r="AP109" i="8"/>
  <c r="AS109" i="8" s="1"/>
  <c r="AX282" i="8"/>
  <c r="AW282" i="8"/>
  <c r="BF282" i="8" s="1"/>
  <c r="AO282" i="8"/>
  <c r="AR282" i="8" s="1"/>
  <c r="AQ282" i="8"/>
  <c r="AT282" i="8" s="1"/>
  <c r="AP282" i="8"/>
  <c r="AS282" i="8" s="1"/>
  <c r="AW34" i="8"/>
  <c r="AX34" i="8"/>
  <c r="BG34" i="8" s="1"/>
  <c r="AO34" i="8"/>
  <c r="AR34" i="8" s="1"/>
  <c r="AP34" i="8"/>
  <c r="AS34" i="8" s="1"/>
  <c r="AQ34" i="8"/>
  <c r="AT34" i="8" s="1"/>
  <c r="AW450" i="8"/>
  <c r="AX450" i="8"/>
  <c r="BC450" i="8" s="1"/>
  <c r="AQ450" i="8"/>
  <c r="AT450" i="8" s="1"/>
  <c r="AO450" i="8"/>
  <c r="AR450" i="8" s="1"/>
  <c r="AP450" i="8"/>
  <c r="AS450" i="8" s="1"/>
  <c r="AX165" i="8"/>
  <c r="BC165" i="8" s="1"/>
  <c r="AW165" i="8"/>
  <c r="AQ165" i="8"/>
  <c r="AT165" i="8" s="1"/>
  <c r="AO165" i="8"/>
  <c r="AR165" i="8" s="1"/>
  <c r="AP165" i="8"/>
  <c r="AS165" i="8" s="1"/>
  <c r="AX348" i="8"/>
  <c r="AW348" i="8"/>
  <c r="AO348" i="8"/>
  <c r="AR348" i="8" s="1"/>
  <c r="AQ348" i="8"/>
  <c r="AT348" i="8" s="1"/>
  <c r="AP348" i="8"/>
  <c r="AS348" i="8" s="1"/>
  <c r="AX178" i="8"/>
  <c r="BC178" i="8" s="1"/>
  <c r="AW178" i="8"/>
  <c r="AO178" i="8"/>
  <c r="AR178" i="8" s="1"/>
  <c r="AQ178" i="8"/>
  <c r="AT178" i="8" s="1"/>
  <c r="AP178" i="8"/>
  <c r="AS178" i="8" s="1"/>
  <c r="AW168" i="8"/>
  <c r="BF168" i="8" s="1"/>
  <c r="AX168" i="8"/>
  <c r="AP168" i="8"/>
  <c r="AS168" i="8" s="1"/>
  <c r="AQ168" i="8"/>
  <c r="AT168" i="8" s="1"/>
  <c r="AO168" i="8"/>
  <c r="AR168" i="8" s="1"/>
  <c r="AX10" i="8"/>
  <c r="AW10" i="8"/>
  <c r="BB10" i="8" s="1"/>
  <c r="AQ10" i="8"/>
  <c r="AT10" i="8" s="1"/>
  <c r="AP10" i="8"/>
  <c r="AS10" i="8" s="1"/>
  <c r="AO10" i="8"/>
  <c r="AR10" i="8" s="1"/>
  <c r="AW231" i="8"/>
  <c r="BF231" i="8" s="1"/>
  <c r="AX231" i="8"/>
  <c r="AQ231" i="8"/>
  <c r="AT231" i="8" s="1"/>
  <c r="AP231" i="8"/>
  <c r="AS231" i="8" s="1"/>
  <c r="AO231" i="8"/>
  <c r="AR231" i="8" s="1"/>
  <c r="AW429" i="8"/>
  <c r="AX429" i="8"/>
  <c r="BG429" i="8" s="1"/>
  <c r="AQ429" i="8"/>
  <c r="AT429" i="8" s="1"/>
  <c r="AP429" i="8"/>
  <c r="AS429" i="8" s="1"/>
  <c r="AO429" i="8"/>
  <c r="AR429" i="8" s="1"/>
  <c r="AX197" i="8"/>
  <c r="AW197" i="8"/>
  <c r="AQ197" i="8"/>
  <c r="AT197" i="8" s="1"/>
  <c r="AP197" i="8"/>
  <c r="AS197" i="8" s="1"/>
  <c r="AO197" i="8"/>
  <c r="AR197" i="8" s="1"/>
  <c r="AW43" i="8"/>
  <c r="BB43" i="8" s="1"/>
  <c r="AX43" i="8"/>
  <c r="AQ43" i="8"/>
  <c r="AT43" i="8" s="1"/>
  <c r="AP43" i="8"/>
  <c r="AS43" i="8" s="1"/>
  <c r="AO43" i="8"/>
  <c r="AR43" i="8" s="1"/>
  <c r="AX38" i="8"/>
  <c r="AW38" i="8"/>
  <c r="AQ38" i="8"/>
  <c r="AT38" i="8" s="1"/>
  <c r="AP38" i="8"/>
  <c r="AS38" i="8" s="1"/>
  <c r="AO38" i="8"/>
  <c r="AR38" i="8" s="1"/>
  <c r="AX142" i="8"/>
  <c r="AW142" i="8"/>
  <c r="AP142" i="8"/>
  <c r="AS142" i="8" s="1"/>
  <c r="AQ142" i="8"/>
  <c r="AT142" i="8" s="1"/>
  <c r="AO142" i="8"/>
  <c r="AR142" i="8" s="1"/>
  <c r="AX354" i="8"/>
  <c r="AW354" i="8"/>
  <c r="AQ354" i="8"/>
  <c r="AT354" i="8" s="1"/>
  <c r="AO354" i="8"/>
  <c r="AR354" i="8" s="1"/>
  <c r="AP354" i="8"/>
  <c r="AS354" i="8" s="1"/>
  <c r="AX280" i="8"/>
  <c r="AW280" i="8"/>
  <c r="AQ280" i="8"/>
  <c r="AT280" i="8" s="1"/>
  <c r="AO280" i="8"/>
  <c r="AR280" i="8" s="1"/>
  <c r="AP280" i="8"/>
  <c r="AS280" i="8" s="1"/>
  <c r="AX35" i="8"/>
  <c r="AW35" i="8"/>
  <c r="BB35" i="8" s="1"/>
  <c r="AQ35" i="8"/>
  <c r="AT35" i="8" s="1"/>
  <c r="AO35" i="8"/>
  <c r="AR35" i="8" s="1"/>
  <c r="AP35" i="8"/>
  <c r="AS35" i="8" s="1"/>
  <c r="AX140" i="8"/>
  <c r="AW140" i="8"/>
  <c r="AQ140" i="8"/>
  <c r="AT140" i="8" s="1"/>
  <c r="AO140" i="8"/>
  <c r="AR140" i="8" s="1"/>
  <c r="AP140" i="8"/>
  <c r="AS140" i="8" s="1"/>
  <c r="AX111" i="8"/>
  <c r="BG111" i="8" s="1"/>
  <c r="AW111" i="8"/>
  <c r="AQ111" i="8"/>
  <c r="AT111" i="8" s="1"/>
  <c r="AP111" i="8"/>
  <c r="AS111" i="8" s="1"/>
  <c r="AO111" i="8"/>
  <c r="AR111" i="8" s="1"/>
  <c r="AX116" i="8"/>
  <c r="BG116" i="8" s="1"/>
  <c r="AW116" i="8"/>
  <c r="BF116" i="8" s="1"/>
  <c r="AQ116" i="8"/>
  <c r="AT116" i="8" s="1"/>
  <c r="AP116" i="8"/>
  <c r="AS116" i="8" s="1"/>
  <c r="AO116" i="8"/>
  <c r="AR116" i="8" s="1"/>
  <c r="AX279" i="8"/>
  <c r="AW279" i="8"/>
  <c r="BB279" i="8" s="1"/>
  <c r="AP279" i="8"/>
  <c r="AS279" i="8" s="1"/>
  <c r="AO279" i="8"/>
  <c r="AR279" i="8" s="1"/>
  <c r="AQ279" i="8"/>
  <c r="AT279" i="8" s="1"/>
  <c r="AX95" i="8"/>
  <c r="AW95" i="8"/>
  <c r="BB95" i="8" s="1"/>
  <c r="AO95" i="8"/>
  <c r="AR95" i="8" s="1"/>
  <c r="AP95" i="8"/>
  <c r="AS95" i="8" s="1"/>
  <c r="AQ95" i="8"/>
  <c r="AT95" i="8" s="1"/>
  <c r="AX158" i="8"/>
  <c r="AW158" i="8"/>
  <c r="AP158" i="8"/>
  <c r="AS158" i="8" s="1"/>
  <c r="AO158" i="8"/>
  <c r="AR158" i="8" s="1"/>
  <c r="AQ158" i="8"/>
  <c r="AT158" i="8" s="1"/>
  <c r="AX248" i="8"/>
  <c r="AW248" i="8"/>
  <c r="AO248" i="8"/>
  <c r="AR248" i="8" s="1"/>
  <c r="AP248" i="8"/>
  <c r="AS248" i="8" s="1"/>
  <c r="AQ248" i="8"/>
  <c r="AT248" i="8" s="1"/>
  <c r="AX302" i="8"/>
  <c r="AW302" i="8"/>
  <c r="AP302" i="8"/>
  <c r="AS302" i="8" s="1"/>
  <c r="AO302" i="8"/>
  <c r="AR302" i="8" s="1"/>
  <c r="AQ302" i="8"/>
  <c r="AT302" i="8" s="1"/>
  <c r="AX122" i="8"/>
  <c r="BC122" i="8" s="1"/>
  <c r="AW122" i="8"/>
  <c r="BB122" i="8" s="1"/>
  <c r="AO122" i="8"/>
  <c r="AR122" i="8" s="1"/>
  <c r="AP122" i="8"/>
  <c r="AS122" i="8" s="1"/>
  <c r="AQ122" i="8"/>
  <c r="AT122" i="8" s="1"/>
  <c r="AX99" i="8"/>
  <c r="AW99" i="8"/>
  <c r="AP99" i="8"/>
  <c r="AS99" i="8" s="1"/>
  <c r="AO99" i="8"/>
  <c r="AR99" i="8" s="1"/>
  <c r="AQ99" i="8"/>
  <c r="AT99" i="8" s="1"/>
  <c r="AX272" i="8"/>
  <c r="AW272" i="8"/>
  <c r="BB272" i="8" s="1"/>
  <c r="AO272" i="8"/>
  <c r="AR272" i="8" s="1"/>
  <c r="AP272" i="8"/>
  <c r="AS272" i="8" s="1"/>
  <c r="AQ272" i="8"/>
  <c r="AT272" i="8" s="1"/>
  <c r="AX44" i="8"/>
  <c r="AW44" i="8"/>
  <c r="BF44" i="8" s="1"/>
  <c r="AP44" i="8"/>
  <c r="AS44" i="8" s="1"/>
  <c r="AO44" i="8"/>
  <c r="AR44" i="8" s="1"/>
  <c r="AQ44" i="8"/>
  <c r="AT44" i="8" s="1"/>
  <c r="AX56" i="8"/>
  <c r="AW56" i="8"/>
  <c r="BB56" i="8" s="1"/>
  <c r="AO56" i="8"/>
  <c r="AR56" i="8" s="1"/>
  <c r="AP56" i="8"/>
  <c r="AS56" i="8" s="1"/>
  <c r="AQ56" i="8"/>
  <c r="AT56" i="8" s="1"/>
  <c r="AX146" i="8"/>
  <c r="AW146" i="8"/>
  <c r="AP146" i="8"/>
  <c r="AS146" i="8" s="1"/>
  <c r="AO146" i="8"/>
  <c r="AR146" i="8" s="1"/>
  <c r="AQ146" i="8"/>
  <c r="AT146" i="8" s="1"/>
  <c r="AX130" i="8"/>
  <c r="BC130" i="8" s="1"/>
  <c r="AW130" i="8"/>
  <c r="AO130" i="8"/>
  <c r="AR130" i="8" s="1"/>
  <c r="AQ130" i="8"/>
  <c r="AT130" i="8" s="1"/>
  <c r="AP130" i="8"/>
  <c r="AS130" i="8" s="1"/>
  <c r="AX21" i="8"/>
  <c r="AW21" i="8"/>
  <c r="AO21" i="8"/>
  <c r="AR21" i="8" s="1"/>
  <c r="AP21" i="8"/>
  <c r="AS21" i="8" s="1"/>
  <c r="AQ21" i="8"/>
  <c r="AT21" i="8" s="1"/>
  <c r="AX143" i="8"/>
  <c r="AW143" i="8"/>
  <c r="BB143" i="8" s="1"/>
  <c r="AO143" i="8"/>
  <c r="AR143" i="8" s="1"/>
  <c r="AP143" i="8"/>
  <c r="AS143" i="8" s="1"/>
  <c r="AQ143" i="8"/>
  <c r="AT143" i="8" s="1"/>
  <c r="AX121" i="8"/>
  <c r="AW121" i="8"/>
  <c r="AO121" i="8"/>
  <c r="AR121" i="8" s="1"/>
  <c r="AP121" i="8"/>
  <c r="AS121" i="8" s="1"/>
  <c r="AQ121" i="8"/>
  <c r="AT121" i="8" s="1"/>
  <c r="AX353" i="8"/>
  <c r="BC353" i="8" s="1"/>
  <c r="AW353" i="8"/>
  <c r="BB353" i="8" s="1"/>
  <c r="AO353" i="8"/>
  <c r="AR353" i="8" s="1"/>
  <c r="AP353" i="8"/>
  <c r="AS353" i="8" s="1"/>
  <c r="AQ353" i="8"/>
  <c r="AT353" i="8" s="1"/>
  <c r="AX355" i="8"/>
  <c r="AW355" i="8"/>
  <c r="AO355" i="8"/>
  <c r="AR355" i="8" s="1"/>
  <c r="AP355" i="8"/>
  <c r="AS355" i="8" s="1"/>
  <c r="AQ355" i="8"/>
  <c r="AT355" i="8" s="1"/>
  <c r="AX522" i="8"/>
  <c r="BG522" i="8" s="1"/>
  <c r="AW522" i="8"/>
  <c r="AO522" i="8"/>
  <c r="AR522" i="8" s="1"/>
  <c r="AP522" i="8"/>
  <c r="AS522" i="8" s="1"/>
  <c r="AQ522" i="8"/>
  <c r="AT522" i="8" s="1"/>
  <c r="AX30" i="8"/>
  <c r="AW30" i="8"/>
  <c r="AO30" i="8"/>
  <c r="AR30" i="8" s="1"/>
  <c r="AP30" i="8"/>
  <c r="AS30" i="8" s="1"/>
  <c r="AQ30" i="8"/>
  <c r="AT30" i="8" s="1"/>
  <c r="AX552" i="8"/>
  <c r="AW552" i="8"/>
  <c r="AO552" i="8"/>
  <c r="AR552" i="8" s="1"/>
  <c r="AP552" i="8"/>
  <c r="AS552" i="8" s="1"/>
  <c r="AQ552" i="8"/>
  <c r="AT552" i="8" s="1"/>
  <c r="AX320" i="8"/>
  <c r="AW320" i="8"/>
  <c r="BB320" i="8" s="1"/>
  <c r="AO320" i="8"/>
  <c r="AR320" i="8" s="1"/>
  <c r="AP320" i="8"/>
  <c r="AS320" i="8" s="1"/>
  <c r="AQ320" i="8"/>
  <c r="AT320" i="8" s="1"/>
  <c r="AW380" i="8"/>
  <c r="AX380" i="8"/>
  <c r="BG380" i="8" s="1"/>
  <c r="AQ380" i="8"/>
  <c r="AT380" i="8" s="1"/>
  <c r="AO380" i="8"/>
  <c r="AR380" i="8" s="1"/>
  <c r="AP380" i="8"/>
  <c r="AS380" i="8" s="1"/>
  <c r="AW233" i="8"/>
  <c r="AX233" i="8"/>
  <c r="AQ233" i="8"/>
  <c r="AT233" i="8" s="1"/>
  <c r="AO233" i="8"/>
  <c r="AR233" i="8" s="1"/>
  <c r="AP233" i="8"/>
  <c r="AS233" i="8" s="1"/>
  <c r="AX491" i="8"/>
  <c r="BC491" i="8" s="1"/>
  <c r="AW491" i="8"/>
  <c r="AO491" i="8"/>
  <c r="AR491" i="8" s="1"/>
  <c r="AQ491" i="8"/>
  <c r="AT491" i="8" s="1"/>
  <c r="AP491" i="8"/>
  <c r="AS491" i="8" s="1"/>
  <c r="AX559" i="8"/>
  <c r="AW559" i="8"/>
  <c r="AO559" i="8"/>
  <c r="AR559" i="8" s="1"/>
  <c r="AP559" i="8"/>
  <c r="AS559" i="8" s="1"/>
  <c r="AQ559" i="8"/>
  <c r="AT559" i="8" s="1"/>
  <c r="AW444" i="8"/>
  <c r="AX444" i="8"/>
  <c r="AQ444" i="8"/>
  <c r="AT444" i="8" s="1"/>
  <c r="AO444" i="8"/>
  <c r="AR444" i="8" s="1"/>
  <c r="AP444" i="8"/>
  <c r="AS444" i="8" s="1"/>
  <c r="AW551" i="8"/>
  <c r="AX551" i="8"/>
  <c r="BC551" i="8" s="1"/>
  <c r="AQ551" i="8"/>
  <c r="AT551" i="8" s="1"/>
  <c r="AO551" i="8"/>
  <c r="AR551" i="8" s="1"/>
  <c r="AP551" i="8"/>
  <c r="AS551" i="8" s="1"/>
  <c r="AX253" i="8"/>
  <c r="AW253" i="8"/>
  <c r="AO253" i="8"/>
  <c r="AR253" i="8" s="1"/>
  <c r="AQ253" i="8"/>
  <c r="AT253" i="8" s="1"/>
  <c r="AP253" i="8"/>
  <c r="AS253" i="8" s="1"/>
  <c r="AX554" i="8"/>
  <c r="AW554" i="8"/>
  <c r="AO554" i="8"/>
  <c r="AR554" i="8" s="1"/>
  <c r="AP554" i="8"/>
  <c r="AS554" i="8" s="1"/>
  <c r="AQ554" i="8"/>
  <c r="AT554" i="8" s="1"/>
  <c r="AW211" i="8"/>
  <c r="AX211" i="8"/>
  <c r="AQ211" i="8"/>
  <c r="AT211" i="8" s="1"/>
  <c r="AO211" i="8"/>
  <c r="AR211" i="8" s="1"/>
  <c r="AP211" i="8"/>
  <c r="AS211" i="8" s="1"/>
  <c r="AW517" i="8"/>
  <c r="AX517" i="8"/>
  <c r="BC517" i="8" s="1"/>
  <c r="AQ517" i="8"/>
  <c r="AT517" i="8" s="1"/>
  <c r="AO517" i="8"/>
  <c r="AR517" i="8" s="1"/>
  <c r="AP517" i="8"/>
  <c r="AS517" i="8" s="1"/>
  <c r="AW558" i="8"/>
  <c r="AX558" i="8"/>
  <c r="AO558" i="8"/>
  <c r="AR558" i="8" s="1"/>
  <c r="AQ558" i="8"/>
  <c r="AT558" i="8" s="1"/>
  <c r="AP558" i="8"/>
  <c r="AS558" i="8" s="1"/>
  <c r="AX544" i="8"/>
  <c r="AW544" i="8"/>
  <c r="AO544" i="8"/>
  <c r="AR544" i="8" s="1"/>
  <c r="AQ544" i="8"/>
  <c r="AT544" i="8" s="1"/>
  <c r="AP544" i="8"/>
  <c r="AS544" i="8" s="1"/>
  <c r="AW347" i="8"/>
  <c r="AX347" i="8"/>
  <c r="AQ347" i="8"/>
  <c r="AT347" i="8" s="1"/>
  <c r="AO347" i="8"/>
  <c r="AR347" i="8" s="1"/>
  <c r="AP347" i="8"/>
  <c r="AS347" i="8" s="1"/>
  <c r="AW5" i="8"/>
  <c r="AX5" i="8"/>
  <c r="AP5" i="8"/>
  <c r="AS5" i="8" s="1"/>
  <c r="AQ5" i="8"/>
  <c r="AT5" i="8" s="1"/>
  <c r="AO5" i="8"/>
  <c r="AR5" i="8" s="1"/>
  <c r="AX24" i="8"/>
  <c r="AW24" i="8"/>
  <c r="BF24" i="8" s="1"/>
  <c r="AP24" i="8"/>
  <c r="AS24" i="8" s="1"/>
  <c r="AQ24" i="8"/>
  <c r="AT24" i="8" s="1"/>
  <c r="AO24" i="8"/>
  <c r="AR24" i="8" s="1"/>
  <c r="AX513" i="8"/>
  <c r="AW513" i="8"/>
  <c r="AP513" i="8"/>
  <c r="AS513" i="8" s="1"/>
  <c r="AQ513" i="8"/>
  <c r="AT513" i="8" s="1"/>
  <c r="AO513" i="8"/>
  <c r="AR513" i="8" s="1"/>
  <c r="AX537" i="8"/>
  <c r="AW537" i="8"/>
  <c r="AP537" i="8"/>
  <c r="AS537" i="8" s="1"/>
  <c r="AQ537" i="8"/>
  <c r="AT537" i="8" s="1"/>
  <c r="AO537" i="8"/>
  <c r="AR537" i="8" s="1"/>
  <c r="AX317" i="8"/>
  <c r="AW317" i="8"/>
  <c r="AP317" i="8"/>
  <c r="AS317" i="8" s="1"/>
  <c r="AQ317" i="8"/>
  <c r="AT317" i="8" s="1"/>
  <c r="AO317" i="8"/>
  <c r="AR317" i="8" s="1"/>
  <c r="AW470" i="8"/>
  <c r="AX470" i="8"/>
  <c r="AQ470" i="8"/>
  <c r="AT470" i="8" s="1"/>
  <c r="AP470" i="8"/>
  <c r="AS470" i="8" s="1"/>
  <c r="AO470" i="8"/>
  <c r="AR470" i="8" s="1"/>
  <c r="AW553" i="8"/>
  <c r="AX553" i="8"/>
  <c r="AQ553" i="8"/>
  <c r="AT553" i="8" s="1"/>
  <c r="AP553" i="8"/>
  <c r="AS553" i="8" s="1"/>
  <c r="AO553" i="8"/>
  <c r="AR553" i="8" s="1"/>
  <c r="AX285" i="8"/>
  <c r="AW285" i="8"/>
  <c r="AP285" i="8"/>
  <c r="AS285" i="8" s="1"/>
  <c r="AQ285" i="8"/>
  <c r="AT285" i="8" s="1"/>
  <c r="AO285" i="8"/>
  <c r="AR285" i="8" s="1"/>
  <c r="AX74" i="8"/>
  <c r="AW74" i="8"/>
  <c r="BF74" i="8" s="1"/>
  <c r="AP74" i="8"/>
  <c r="AS74" i="8" s="1"/>
  <c r="AQ74" i="8"/>
  <c r="AT74" i="8" s="1"/>
  <c r="AO74" i="8"/>
  <c r="AR74" i="8" s="1"/>
  <c r="AX548" i="8"/>
  <c r="AW548" i="8"/>
  <c r="AP548" i="8"/>
  <c r="AS548" i="8" s="1"/>
  <c r="AQ548" i="8"/>
  <c r="AT548" i="8" s="1"/>
  <c r="AO548" i="8"/>
  <c r="AR548" i="8" s="1"/>
  <c r="AX437" i="8"/>
  <c r="BC437" i="8" s="1"/>
  <c r="AW437" i="8"/>
  <c r="AP437" i="8"/>
  <c r="AS437" i="8" s="1"/>
  <c r="AQ437" i="8"/>
  <c r="AT437" i="8" s="1"/>
  <c r="AO437" i="8"/>
  <c r="AR437" i="8" s="1"/>
  <c r="AX557" i="8"/>
  <c r="AW557" i="8"/>
  <c r="BB557" i="8" s="1"/>
  <c r="AP557" i="8"/>
  <c r="AS557" i="8" s="1"/>
  <c r="AQ557" i="8"/>
  <c r="AT557" i="8" s="1"/>
  <c r="AO557" i="8"/>
  <c r="AR557" i="8" s="1"/>
  <c r="AX451" i="8"/>
  <c r="AW451" i="8"/>
  <c r="AP451" i="8"/>
  <c r="AS451" i="8" s="1"/>
  <c r="AQ451" i="8"/>
  <c r="AT451" i="8" s="1"/>
  <c r="AO451" i="8"/>
  <c r="AR451" i="8" s="1"/>
  <c r="AX473" i="8"/>
  <c r="AW473" i="8"/>
  <c r="AO473" i="8"/>
  <c r="AR473" i="8" s="1"/>
  <c r="AP473" i="8"/>
  <c r="AS473" i="8" s="1"/>
  <c r="AQ473" i="8"/>
  <c r="AT473" i="8" s="1"/>
  <c r="AX424" i="8"/>
  <c r="AW424" i="8"/>
  <c r="BB424" i="8" s="1"/>
  <c r="AP424" i="8"/>
  <c r="AS424" i="8" s="1"/>
  <c r="AO424" i="8"/>
  <c r="AR424" i="8" s="1"/>
  <c r="AQ424" i="8"/>
  <c r="AT424" i="8" s="1"/>
  <c r="AX525" i="8"/>
  <c r="BV525" i="8" s="1"/>
  <c r="AW525" i="8"/>
  <c r="BU525" i="8" s="1"/>
  <c r="AO525" i="8"/>
  <c r="AR525" i="8" s="1"/>
  <c r="AP525" i="8"/>
  <c r="AS525" i="8" s="1"/>
  <c r="AQ525" i="8"/>
  <c r="AT525" i="8" s="1"/>
  <c r="AX482" i="8"/>
  <c r="AW482" i="8"/>
  <c r="AO482" i="8"/>
  <c r="AR482" i="8" s="1"/>
  <c r="AP482" i="8"/>
  <c r="AS482" i="8" s="1"/>
  <c r="AQ482" i="8"/>
  <c r="AT482" i="8" s="1"/>
  <c r="AX545" i="8"/>
  <c r="AW545" i="8"/>
  <c r="AO545" i="8"/>
  <c r="AR545" i="8" s="1"/>
  <c r="AP545" i="8"/>
  <c r="AS545" i="8" s="1"/>
  <c r="AQ545" i="8"/>
  <c r="AT545" i="8" s="1"/>
  <c r="AX461" i="8"/>
  <c r="AW461" i="8"/>
  <c r="AP461" i="8"/>
  <c r="AS461" i="8" s="1"/>
  <c r="AO461" i="8"/>
  <c r="AR461" i="8" s="1"/>
  <c r="AQ461" i="8"/>
  <c r="AT461" i="8" s="1"/>
  <c r="AX541" i="8"/>
  <c r="BC541" i="8" s="1"/>
  <c r="AW541" i="8"/>
  <c r="AO541" i="8"/>
  <c r="AR541" i="8" s="1"/>
  <c r="AP541" i="8"/>
  <c r="AS541" i="8" s="1"/>
  <c r="AQ541" i="8"/>
  <c r="AT541" i="8" s="1"/>
  <c r="AX508" i="8"/>
  <c r="AW508" i="8"/>
  <c r="BB508" i="8" s="1"/>
  <c r="AO508" i="8"/>
  <c r="AR508" i="8" s="1"/>
  <c r="AP508" i="8"/>
  <c r="AS508" i="8" s="1"/>
  <c r="AQ508" i="8"/>
  <c r="AT508" i="8" s="1"/>
  <c r="AX454" i="8"/>
  <c r="AW454" i="8"/>
  <c r="AO454" i="8"/>
  <c r="AR454" i="8" s="1"/>
  <c r="AP454" i="8"/>
  <c r="AS454" i="8" s="1"/>
  <c r="AQ454" i="8"/>
  <c r="AT454" i="8" s="1"/>
  <c r="AX549" i="8"/>
  <c r="BG549" i="8" s="1"/>
  <c r="AW549" i="8"/>
  <c r="AP549" i="8"/>
  <c r="AS549" i="8" s="1"/>
  <c r="AR549" i="8"/>
  <c r="AQ549" i="8"/>
  <c r="AT549" i="8" s="1"/>
  <c r="AX6" i="8"/>
  <c r="AW6" i="8"/>
  <c r="AO6" i="8"/>
  <c r="AR6" i="8" s="1"/>
  <c r="AP6" i="8"/>
  <c r="AS6" i="8" s="1"/>
  <c r="AQ6" i="8"/>
  <c r="AT6" i="8" s="1"/>
  <c r="AX45" i="8"/>
  <c r="AW45" i="8"/>
  <c r="AO45" i="8"/>
  <c r="AR45" i="8" s="1"/>
  <c r="AP45" i="8"/>
  <c r="AS45" i="8" s="1"/>
  <c r="AQ45" i="8"/>
  <c r="AT45" i="8" s="1"/>
  <c r="AX369" i="8"/>
  <c r="AW369" i="8"/>
  <c r="BB369" i="8" s="1"/>
  <c r="AO369" i="8"/>
  <c r="AR369" i="8" s="1"/>
  <c r="AP369" i="8"/>
  <c r="AS369" i="8" s="1"/>
  <c r="AQ369" i="8"/>
  <c r="AT369" i="8" s="1"/>
  <c r="AX540" i="8"/>
  <c r="AW540" i="8"/>
  <c r="AP540" i="8"/>
  <c r="AS540" i="8" s="1"/>
  <c r="AO540" i="8"/>
  <c r="AR540" i="8" s="1"/>
  <c r="AQ540" i="8"/>
  <c r="AT540" i="8" s="1"/>
  <c r="AX255" i="8"/>
  <c r="AW255" i="8"/>
  <c r="BB255" i="8" s="1"/>
  <c r="AO255" i="8"/>
  <c r="AR255" i="8" s="1"/>
  <c r="AP255" i="8"/>
  <c r="AS255" i="8" s="1"/>
  <c r="AQ255" i="8"/>
  <c r="AT255" i="8" s="1"/>
  <c r="AX475" i="8"/>
  <c r="BC475" i="8" s="1"/>
  <c r="AW475" i="8"/>
  <c r="AO475" i="8"/>
  <c r="AR475" i="8" s="1"/>
  <c r="AP475" i="8"/>
  <c r="AS475" i="8" s="1"/>
  <c r="AQ475" i="8"/>
  <c r="AT475" i="8" s="1"/>
  <c r="AX125" i="8"/>
  <c r="AW125" i="8"/>
  <c r="BB125" i="8" s="1"/>
  <c r="AO125" i="8"/>
  <c r="AR125" i="8" s="1"/>
  <c r="AP125" i="8"/>
  <c r="AS125" i="8" s="1"/>
  <c r="AQ125" i="8"/>
  <c r="AT125" i="8" s="1"/>
  <c r="AX17" i="8"/>
  <c r="BC17" i="8" s="1"/>
  <c r="AW17" i="8"/>
  <c r="BB17" i="8" s="1"/>
  <c r="AP17" i="8"/>
  <c r="AS17" i="8" s="1"/>
  <c r="AO17" i="8"/>
  <c r="AR17" i="8" s="1"/>
  <c r="AQ17" i="8"/>
  <c r="AT17" i="8" s="1"/>
  <c r="AX351" i="8"/>
  <c r="AW351" i="8"/>
  <c r="AO351" i="8"/>
  <c r="AR351" i="8" s="1"/>
  <c r="AP351" i="8"/>
  <c r="AS351" i="8" s="1"/>
  <c r="AQ351" i="8"/>
  <c r="AT351" i="8" s="1"/>
  <c r="AX166" i="8"/>
  <c r="AW166" i="8"/>
  <c r="AO166" i="8"/>
  <c r="AR166" i="8" s="1"/>
  <c r="AP166" i="8"/>
  <c r="AS166" i="8" s="1"/>
  <c r="AQ166" i="8"/>
  <c r="AT166" i="8" s="1"/>
  <c r="AX371" i="8"/>
  <c r="BC371" i="8" s="1"/>
  <c r="AW371" i="8"/>
  <c r="BB371" i="8" s="1"/>
  <c r="AP371" i="8"/>
  <c r="AS371" i="8" s="1"/>
  <c r="AO371" i="8"/>
  <c r="AR371" i="8" s="1"/>
  <c r="AQ371" i="8"/>
  <c r="AT371" i="8" s="1"/>
  <c r="AX257" i="8"/>
  <c r="BC257" i="8" s="1"/>
  <c r="AW257" i="8"/>
  <c r="BB257" i="8" s="1"/>
  <c r="AP257" i="8"/>
  <c r="AS257" i="8" s="1"/>
  <c r="AO257" i="8"/>
  <c r="AR257" i="8" s="1"/>
  <c r="AQ257" i="8"/>
  <c r="AT257" i="8" s="1"/>
  <c r="AX460" i="8"/>
  <c r="BC460" i="8" s="1"/>
  <c r="AW460" i="8"/>
  <c r="BB460" i="8" s="1"/>
  <c r="AO460" i="8"/>
  <c r="AR460" i="8" s="1"/>
  <c r="AP460" i="8"/>
  <c r="AS460" i="8" s="1"/>
  <c r="AQ460" i="8"/>
  <c r="AT460" i="8" s="1"/>
  <c r="AX398" i="8"/>
  <c r="AW398" i="8"/>
  <c r="AO398" i="8"/>
  <c r="AR398" i="8" s="1"/>
  <c r="AP398" i="8"/>
  <c r="AS398" i="8" s="1"/>
  <c r="AQ398" i="8"/>
  <c r="AT398" i="8" s="1"/>
  <c r="AX357" i="8"/>
  <c r="AW357" i="8"/>
  <c r="AO357" i="8"/>
  <c r="AR357" i="8" s="1"/>
  <c r="AP357" i="8"/>
  <c r="AS357" i="8" s="1"/>
  <c r="AQ357" i="8"/>
  <c r="AT357" i="8" s="1"/>
  <c r="AX300" i="8"/>
  <c r="AW300" i="8"/>
  <c r="AO300" i="8"/>
  <c r="AR300" i="8" s="1"/>
  <c r="AP300" i="8"/>
  <c r="AS300" i="8" s="1"/>
  <c r="AQ300" i="8"/>
  <c r="AT300" i="8" s="1"/>
  <c r="AX480" i="8"/>
  <c r="AW480" i="8"/>
  <c r="BF480" i="8" s="1"/>
  <c r="AO480" i="8"/>
  <c r="AR480" i="8" s="1"/>
  <c r="AP480" i="8"/>
  <c r="AS480" i="8" s="1"/>
  <c r="AQ480" i="8"/>
  <c r="AT480" i="8" s="1"/>
  <c r="AX507" i="8"/>
  <c r="AW507" i="8"/>
  <c r="BF507" i="8" s="1"/>
  <c r="AO507" i="8"/>
  <c r="AR507" i="8" s="1"/>
  <c r="AP507" i="8"/>
  <c r="AS507" i="8" s="1"/>
  <c r="AQ507" i="8"/>
  <c r="AT507" i="8" s="1"/>
  <c r="AX415" i="8"/>
  <c r="AW415" i="8"/>
  <c r="BB415" i="8" s="1"/>
  <c r="AO415" i="8"/>
  <c r="AR415" i="8" s="1"/>
  <c r="AP415" i="8"/>
  <c r="AS415" i="8" s="1"/>
  <c r="AQ415" i="8"/>
  <c r="AT415" i="8" s="1"/>
  <c r="AX492" i="8"/>
  <c r="AW492" i="8"/>
  <c r="AO492" i="8"/>
  <c r="AR492" i="8" s="1"/>
  <c r="AP492" i="8"/>
  <c r="AS492" i="8" s="1"/>
  <c r="AQ492" i="8"/>
  <c r="AT492" i="8" s="1"/>
  <c r="AX430" i="8"/>
  <c r="BC430" i="8" s="1"/>
  <c r="AW430" i="8"/>
  <c r="AO430" i="8"/>
  <c r="AR430" i="8" s="1"/>
  <c r="AP430" i="8"/>
  <c r="AS430" i="8" s="1"/>
  <c r="AQ430" i="8"/>
  <c r="AT430" i="8" s="1"/>
  <c r="AX110" i="8"/>
  <c r="AW110" i="8"/>
  <c r="BF110" i="8" s="1"/>
  <c r="AO110" i="8"/>
  <c r="AR110" i="8" s="1"/>
  <c r="AP110" i="8"/>
  <c r="AS110" i="8" s="1"/>
  <c r="AQ110" i="8"/>
  <c r="AT110" i="8" s="1"/>
  <c r="AX379" i="8"/>
  <c r="AW379" i="8"/>
  <c r="AO379" i="8"/>
  <c r="AR379" i="8" s="1"/>
  <c r="AP379" i="8"/>
  <c r="AS379" i="8" s="1"/>
  <c r="AQ379" i="8"/>
  <c r="AT379" i="8" s="1"/>
  <c r="AX527" i="8"/>
  <c r="AW527" i="8"/>
  <c r="BF527" i="8" s="1"/>
  <c r="AO527" i="8"/>
  <c r="AR527" i="8" s="1"/>
  <c r="AP527" i="8"/>
  <c r="AS527" i="8" s="1"/>
  <c r="AQ527" i="8"/>
  <c r="AT527" i="8" s="1"/>
  <c r="AX132" i="8"/>
  <c r="BC132" i="8" s="1"/>
  <c r="AW132" i="8"/>
  <c r="BB132" i="8" s="1"/>
  <c r="AO132" i="8"/>
  <c r="AR132" i="8" s="1"/>
  <c r="AP132" i="8"/>
  <c r="AS132" i="8" s="1"/>
  <c r="AQ132" i="8"/>
  <c r="AT132" i="8" s="1"/>
  <c r="AX494" i="8"/>
  <c r="AW494" i="8"/>
  <c r="AO494" i="8"/>
  <c r="AR494" i="8" s="1"/>
  <c r="AP494" i="8"/>
  <c r="AS494" i="8" s="1"/>
  <c r="AQ494" i="8"/>
  <c r="AT494" i="8" s="1"/>
  <c r="AX77" i="8"/>
  <c r="AW77" i="8"/>
  <c r="AO77" i="8"/>
  <c r="AR77" i="8" s="1"/>
  <c r="AP77" i="8"/>
  <c r="AS77" i="8" s="1"/>
  <c r="AQ77" i="8"/>
  <c r="AT77" i="8" s="1"/>
  <c r="AW502" i="8"/>
  <c r="AX502" i="8"/>
  <c r="AQ502" i="8"/>
  <c r="AT502" i="8" s="1"/>
  <c r="AO502" i="8"/>
  <c r="AR502" i="8" s="1"/>
  <c r="AP502" i="8"/>
  <c r="AS502" i="8" s="1"/>
  <c r="AW215" i="8"/>
  <c r="AX215" i="8"/>
  <c r="AQ215" i="8"/>
  <c r="AT215" i="8" s="1"/>
  <c r="AO215" i="8"/>
  <c r="AR215" i="8" s="1"/>
  <c r="AP215" i="8"/>
  <c r="AS215" i="8" s="1"/>
  <c r="AX260" i="8"/>
  <c r="AW260" i="8"/>
  <c r="AO260" i="8"/>
  <c r="AR260" i="8" s="1"/>
  <c r="AQ260" i="8"/>
  <c r="AT260" i="8" s="1"/>
  <c r="AP260" i="8"/>
  <c r="AS260" i="8" s="1"/>
  <c r="AX442" i="8"/>
  <c r="AW442" i="8"/>
  <c r="AO442" i="8"/>
  <c r="AR442" i="8" s="1"/>
  <c r="AP442" i="8"/>
  <c r="AS442" i="8" s="1"/>
  <c r="AQ442" i="8"/>
  <c r="AT442" i="8" s="1"/>
  <c r="AW220" i="8"/>
  <c r="BB220" i="8" s="1"/>
  <c r="AX220" i="8"/>
  <c r="BC220" i="8" s="1"/>
  <c r="AQ220" i="8"/>
  <c r="AT220" i="8" s="1"/>
  <c r="AO220" i="8"/>
  <c r="AR220" i="8" s="1"/>
  <c r="AP220" i="8"/>
  <c r="AS220" i="8" s="1"/>
  <c r="AW479" i="8"/>
  <c r="AX479" i="8"/>
  <c r="BG479" i="8" s="1"/>
  <c r="AQ479" i="8"/>
  <c r="AT479" i="8" s="1"/>
  <c r="AO479" i="8"/>
  <c r="AR479" i="8" s="1"/>
  <c r="AP479" i="8"/>
  <c r="AS479" i="8" s="1"/>
  <c r="AX427" i="8"/>
  <c r="AW427" i="8"/>
  <c r="AO427" i="8"/>
  <c r="AR427" i="8" s="1"/>
  <c r="AQ427" i="8"/>
  <c r="AT427" i="8" s="1"/>
  <c r="AP427" i="8"/>
  <c r="AS427" i="8" s="1"/>
  <c r="AX66" i="8"/>
  <c r="AW66" i="8"/>
  <c r="AO66" i="8"/>
  <c r="AR66" i="8" s="1"/>
  <c r="AP66" i="8"/>
  <c r="AS66" i="8" s="1"/>
  <c r="AQ66" i="8"/>
  <c r="AT66" i="8" s="1"/>
  <c r="AX504" i="8"/>
  <c r="AW504" i="8"/>
  <c r="BB504" i="8" s="1"/>
  <c r="AP504" i="8"/>
  <c r="AS504" i="8" s="1"/>
  <c r="AO504" i="8"/>
  <c r="AR504" i="8" s="1"/>
  <c r="AQ504" i="8"/>
  <c r="AT504" i="8" s="1"/>
  <c r="AX385" i="8"/>
  <c r="AW385" i="8"/>
  <c r="AO385" i="8"/>
  <c r="AR385" i="8" s="1"/>
  <c r="AP385" i="8"/>
  <c r="AS385" i="8" s="1"/>
  <c r="AQ385" i="8"/>
  <c r="AT385" i="8" s="1"/>
  <c r="AX243" i="8"/>
  <c r="AW243" i="8"/>
  <c r="AP243" i="8"/>
  <c r="AS243" i="8" s="1"/>
  <c r="AO243" i="8"/>
  <c r="AR243" i="8" s="1"/>
  <c r="AQ243" i="8"/>
  <c r="AT243" i="8" s="1"/>
  <c r="AX26" i="8"/>
  <c r="AW26" i="8"/>
  <c r="AP26" i="8"/>
  <c r="AS26" i="8" s="1"/>
  <c r="AO26" i="8"/>
  <c r="AR26" i="8" s="1"/>
  <c r="AQ26" i="8"/>
  <c r="AT26" i="8" s="1"/>
  <c r="AX556" i="8"/>
  <c r="AW556" i="8"/>
  <c r="AP556" i="8"/>
  <c r="AS556" i="8" s="1"/>
  <c r="AO556" i="8"/>
  <c r="AR556" i="8" s="1"/>
  <c r="AQ556" i="8"/>
  <c r="AT556" i="8" s="1"/>
  <c r="AX221" i="8"/>
  <c r="AW221" i="8"/>
  <c r="AO221" i="8"/>
  <c r="AR221" i="8" s="1"/>
  <c r="AP221" i="8"/>
  <c r="AS221" i="8" s="1"/>
  <c r="AQ221" i="8"/>
  <c r="AT221" i="8" s="1"/>
  <c r="AX309" i="8"/>
  <c r="AW309" i="8"/>
  <c r="AP309" i="8"/>
  <c r="AS309" i="8" s="1"/>
  <c r="AO309" i="8"/>
  <c r="AR309" i="8" s="1"/>
  <c r="AQ309" i="8"/>
  <c r="AT309" i="8" s="1"/>
  <c r="AX476" i="8"/>
  <c r="AW476" i="8"/>
  <c r="AP476" i="8"/>
  <c r="AS476" i="8" s="1"/>
  <c r="AO476" i="8"/>
  <c r="AR476" i="8" s="1"/>
  <c r="AQ476" i="8"/>
  <c r="AT476" i="8" s="1"/>
  <c r="AX88" i="8"/>
  <c r="AW88" i="8"/>
  <c r="AP88" i="8"/>
  <c r="AS88" i="8" s="1"/>
  <c r="AO88" i="8"/>
  <c r="AR88" i="8" s="1"/>
  <c r="AQ88" i="8"/>
  <c r="AT88" i="8" s="1"/>
  <c r="AX425" i="8"/>
  <c r="AW425" i="8"/>
  <c r="AO425" i="8"/>
  <c r="AR425" i="8" s="1"/>
  <c r="AP425" i="8"/>
  <c r="AS425" i="8" s="1"/>
  <c r="AQ425" i="8"/>
  <c r="AT425" i="8" s="1"/>
  <c r="AX9" i="8"/>
  <c r="AW9" i="8"/>
  <c r="BF9" i="8" s="1"/>
  <c r="AP9" i="8"/>
  <c r="AS9" i="8" s="1"/>
  <c r="AO9" i="8"/>
  <c r="AR9" i="8" s="1"/>
  <c r="AQ9" i="8"/>
  <c r="AT9" i="8" s="1"/>
  <c r="AX456" i="8"/>
  <c r="AW456" i="8"/>
  <c r="AP456" i="8"/>
  <c r="AS456" i="8" s="1"/>
  <c r="AO456" i="8"/>
  <c r="AR456" i="8" s="1"/>
  <c r="AQ456" i="8"/>
  <c r="AT456" i="8" s="1"/>
  <c r="AX401" i="8"/>
  <c r="AW401" i="8"/>
  <c r="AP401" i="8"/>
  <c r="AS401" i="8" s="1"/>
  <c r="AO401" i="8"/>
  <c r="AR401" i="8" s="1"/>
  <c r="AQ401" i="8"/>
  <c r="AT401" i="8" s="1"/>
  <c r="AX512" i="8"/>
  <c r="AW512" i="8"/>
  <c r="AP512" i="8"/>
  <c r="AS512" i="8" s="1"/>
  <c r="AO512" i="8"/>
  <c r="AR512" i="8" s="1"/>
  <c r="AQ512" i="8"/>
  <c r="AT512" i="8" s="1"/>
  <c r="AX72" i="8"/>
  <c r="BC72" i="8" s="1"/>
  <c r="AW72" i="8"/>
  <c r="BB72" i="8" s="1"/>
  <c r="AP72" i="8"/>
  <c r="AS72" i="8" s="1"/>
  <c r="AO72" i="8"/>
  <c r="AR72" i="8" s="1"/>
  <c r="AQ72" i="8"/>
  <c r="AT72" i="8" s="1"/>
  <c r="AX87" i="8"/>
  <c r="BC87" i="8" s="1"/>
  <c r="AW87" i="8"/>
  <c r="AO87" i="8"/>
  <c r="AR87" i="8" s="1"/>
  <c r="AP87" i="8"/>
  <c r="AS87" i="8" s="1"/>
  <c r="AQ87" i="8"/>
  <c r="AT87" i="8" s="1"/>
  <c r="AX378" i="8"/>
  <c r="AW378" i="8"/>
  <c r="AP378" i="8"/>
  <c r="AS378" i="8" s="1"/>
  <c r="AO378" i="8"/>
  <c r="AR378" i="8" s="1"/>
  <c r="AQ378" i="8"/>
  <c r="AT378" i="8" s="1"/>
  <c r="AX124" i="8"/>
  <c r="AW124" i="8"/>
  <c r="AP124" i="8"/>
  <c r="AS124" i="8" s="1"/>
  <c r="AO124" i="8"/>
  <c r="AR124" i="8" s="1"/>
  <c r="AQ124" i="8"/>
  <c r="AT124" i="8" s="1"/>
  <c r="AX33" i="8"/>
  <c r="AW33" i="8"/>
  <c r="AP33" i="8"/>
  <c r="AS33" i="8" s="1"/>
  <c r="AO33" i="8"/>
  <c r="AR33" i="8" s="1"/>
  <c r="AQ33" i="8"/>
  <c r="AT33" i="8" s="1"/>
  <c r="AX223" i="8"/>
  <c r="BC223" i="8" s="1"/>
  <c r="AW223" i="8"/>
  <c r="BB223" i="8" s="1"/>
  <c r="AO223" i="8"/>
  <c r="AR223" i="8" s="1"/>
  <c r="AP223" i="8"/>
  <c r="AS223" i="8" s="1"/>
  <c r="AQ223" i="8"/>
  <c r="AT223" i="8" s="1"/>
  <c r="AX529" i="8"/>
  <c r="AW529" i="8"/>
  <c r="BB529" i="8" s="1"/>
  <c r="AP529" i="8"/>
  <c r="AS529" i="8" s="1"/>
  <c r="AO529" i="8"/>
  <c r="AR529" i="8" s="1"/>
  <c r="AQ529" i="8"/>
  <c r="AT529" i="8" s="1"/>
  <c r="AX447" i="8"/>
  <c r="AW447" i="8"/>
  <c r="AO447" i="8"/>
  <c r="AR447" i="8" s="1"/>
  <c r="AQ447" i="8"/>
  <c r="AT447" i="8" s="1"/>
  <c r="AP447" i="8"/>
  <c r="AS447" i="8" s="1"/>
  <c r="AX89" i="8"/>
  <c r="AW89" i="8"/>
  <c r="AO89" i="8"/>
  <c r="AR89" i="8" s="1"/>
  <c r="AQ89" i="8"/>
  <c r="AT89" i="8" s="1"/>
  <c r="AP89" i="8"/>
  <c r="AS89" i="8" s="1"/>
  <c r="AX94" i="8"/>
  <c r="AW94" i="8"/>
  <c r="BB94" i="8" s="1"/>
  <c r="AO94" i="8"/>
  <c r="AR94" i="8" s="1"/>
  <c r="AQ94" i="8"/>
  <c r="AT94" i="8" s="1"/>
  <c r="AP94" i="8"/>
  <c r="AS94" i="8" s="1"/>
  <c r="AX532" i="8"/>
  <c r="AW532" i="8"/>
  <c r="AO532" i="8"/>
  <c r="AR532" i="8" s="1"/>
  <c r="AQ532" i="8"/>
  <c r="AT532" i="8" s="1"/>
  <c r="AP532" i="8"/>
  <c r="AS532" i="8" s="1"/>
  <c r="AX79" i="8"/>
  <c r="AW79" i="8"/>
  <c r="AO79" i="8"/>
  <c r="AR79" i="8" s="1"/>
  <c r="AQ79" i="8"/>
  <c r="AT79" i="8" s="1"/>
  <c r="AP79" i="8"/>
  <c r="AS79" i="8" s="1"/>
  <c r="AX386" i="8"/>
  <c r="AW386" i="8"/>
  <c r="AO386" i="8"/>
  <c r="AR386" i="8" s="1"/>
  <c r="AQ386" i="8"/>
  <c r="AT386" i="8" s="1"/>
  <c r="AP386" i="8"/>
  <c r="AS386" i="8" s="1"/>
  <c r="AX250" i="8"/>
  <c r="AW250" i="8"/>
  <c r="AO250" i="8"/>
  <c r="AR250" i="8" s="1"/>
  <c r="AQ250" i="8"/>
  <c r="AT250" i="8" s="1"/>
  <c r="AP250" i="8"/>
  <c r="AS250" i="8" s="1"/>
  <c r="AX53" i="8"/>
  <c r="AW53" i="8"/>
  <c r="AO53" i="8"/>
  <c r="AR53" i="8" s="1"/>
  <c r="AQ53" i="8"/>
  <c r="AT53" i="8" s="1"/>
  <c r="AP53" i="8"/>
  <c r="AS53" i="8" s="1"/>
  <c r="AX452" i="8"/>
  <c r="AW452" i="8"/>
  <c r="BB452" i="8" s="1"/>
  <c r="AO452" i="8"/>
  <c r="AR452" i="8" s="1"/>
  <c r="AQ452" i="8"/>
  <c r="AT452" i="8" s="1"/>
  <c r="AP452" i="8"/>
  <c r="AS452" i="8" s="1"/>
  <c r="AW483" i="8"/>
  <c r="AX483" i="8"/>
  <c r="AQ483" i="8"/>
  <c r="AT483" i="8" s="1"/>
  <c r="AO483" i="8"/>
  <c r="AR483" i="8" s="1"/>
  <c r="AP483" i="8"/>
  <c r="AS483" i="8" s="1"/>
  <c r="AW521" i="8"/>
  <c r="AX521" i="8"/>
  <c r="AQ521" i="8"/>
  <c r="AT521" i="8" s="1"/>
  <c r="AO521" i="8"/>
  <c r="AR521" i="8" s="1"/>
  <c r="AP521" i="8"/>
  <c r="AS521" i="8" s="1"/>
  <c r="AX490" i="8"/>
  <c r="AW490" i="8"/>
  <c r="AO490" i="8"/>
  <c r="AR490" i="8" s="1"/>
  <c r="AQ490" i="8"/>
  <c r="AT490" i="8" s="1"/>
  <c r="AP490" i="8"/>
  <c r="AS490" i="8" s="1"/>
  <c r="AX510" i="8"/>
  <c r="AW510" i="8"/>
  <c r="AO510" i="8"/>
  <c r="AR510" i="8" s="1"/>
  <c r="AQ510" i="8"/>
  <c r="AT510" i="8" s="1"/>
  <c r="AP510" i="8"/>
  <c r="AS510" i="8" s="1"/>
  <c r="AW148" i="8"/>
  <c r="AX148" i="8"/>
  <c r="AQ148" i="8"/>
  <c r="AT148" i="8" s="1"/>
  <c r="AO148" i="8"/>
  <c r="AR148" i="8" s="1"/>
  <c r="AP148" i="8"/>
  <c r="AS148" i="8" s="1"/>
  <c r="AW402" i="8"/>
  <c r="BF402" i="8" s="1"/>
  <c r="AX402" i="8"/>
  <c r="AQ402" i="8"/>
  <c r="AT402" i="8" s="1"/>
  <c r="AO402" i="8"/>
  <c r="AR402" i="8" s="1"/>
  <c r="AP402" i="8"/>
  <c r="AS402" i="8" s="1"/>
  <c r="AX189" i="8"/>
  <c r="BC189" i="8" s="1"/>
  <c r="AW189" i="8"/>
  <c r="AO189" i="8"/>
  <c r="AR189" i="8" s="1"/>
  <c r="AQ189" i="8"/>
  <c r="AT189" i="8" s="1"/>
  <c r="AP189" i="8"/>
  <c r="AS189" i="8" s="1"/>
  <c r="AX509" i="8"/>
  <c r="AW509" i="8"/>
  <c r="AO509" i="8"/>
  <c r="AR509" i="8" s="1"/>
  <c r="AQ509" i="8"/>
  <c r="AT509" i="8" s="1"/>
  <c r="AP509" i="8"/>
  <c r="AS509" i="8" s="1"/>
  <c r="AW503" i="8"/>
  <c r="BB503" i="8" s="1"/>
  <c r="AX503" i="8"/>
  <c r="BG503" i="8" s="1"/>
  <c r="AQ503" i="8"/>
  <c r="AT503" i="8" s="1"/>
  <c r="AO503" i="8"/>
  <c r="AR503" i="8" s="1"/>
  <c r="AP503" i="8"/>
  <c r="AS503" i="8" s="1"/>
  <c r="AW481" i="8"/>
  <c r="BB481" i="8" s="1"/>
  <c r="AX481" i="8"/>
  <c r="AQ481" i="8"/>
  <c r="AT481" i="8" s="1"/>
  <c r="AO481" i="8"/>
  <c r="AR481" i="8" s="1"/>
  <c r="AP481" i="8"/>
  <c r="AS481" i="8" s="1"/>
  <c r="AX134" i="8"/>
  <c r="AW134" i="8"/>
  <c r="AO134" i="8"/>
  <c r="AR134" i="8" s="1"/>
  <c r="AP134" i="8"/>
  <c r="AS134" i="8" s="1"/>
  <c r="AQ134" i="8"/>
  <c r="AT134" i="8" s="1"/>
  <c r="AX409" i="8"/>
  <c r="AW409" i="8"/>
  <c r="BB409" i="8" s="1"/>
  <c r="AO409" i="8"/>
  <c r="AR409" i="8" s="1"/>
  <c r="AP409" i="8"/>
  <c r="AS409" i="8" s="1"/>
  <c r="AQ409" i="8"/>
  <c r="AT409" i="8" s="1"/>
  <c r="AW495" i="8"/>
  <c r="AX495" i="8"/>
  <c r="AQ495" i="8"/>
  <c r="AT495" i="8" s="1"/>
  <c r="AO495" i="8"/>
  <c r="AR495" i="8" s="1"/>
  <c r="AP495" i="8"/>
  <c r="AS495" i="8" s="1"/>
  <c r="AW518" i="8"/>
  <c r="AX518" i="8"/>
  <c r="AQ518" i="8"/>
  <c r="AT518" i="8" s="1"/>
  <c r="AO518" i="8"/>
  <c r="AR518" i="8" s="1"/>
  <c r="AP518" i="8"/>
  <c r="AS518" i="8" s="1"/>
  <c r="AX51" i="8"/>
  <c r="BC51" i="8" s="1"/>
  <c r="AW51" i="8"/>
  <c r="BB51" i="8" s="1"/>
  <c r="AO51" i="8"/>
  <c r="AR51" i="8" s="1"/>
  <c r="AQ51" i="8"/>
  <c r="AT51" i="8" s="1"/>
  <c r="AP51" i="8"/>
  <c r="AS51" i="8" s="1"/>
  <c r="AX209" i="8"/>
  <c r="BC209" i="8" s="1"/>
  <c r="AW209" i="8"/>
  <c r="BB209" i="8" s="1"/>
  <c r="AO209" i="8"/>
  <c r="AR209" i="8" s="1"/>
  <c r="AP209" i="8"/>
  <c r="AS209" i="8" s="1"/>
  <c r="AQ209" i="8"/>
  <c r="AT209" i="8" s="1"/>
  <c r="AW535" i="8"/>
  <c r="AX535" i="8"/>
  <c r="AQ535" i="8"/>
  <c r="AT535" i="8" s="1"/>
  <c r="AO535" i="8"/>
  <c r="AR535" i="8" s="1"/>
  <c r="AP535" i="8"/>
  <c r="AS535" i="8" s="1"/>
  <c r="AW75" i="8"/>
  <c r="AX75" i="8"/>
  <c r="AQ75" i="8"/>
  <c r="AT75" i="8" s="1"/>
  <c r="AO75" i="8"/>
  <c r="AR75" i="8" s="1"/>
  <c r="AP75" i="8"/>
  <c r="AS75" i="8" s="1"/>
  <c r="AX467" i="8"/>
  <c r="BC467" i="8" s="1"/>
  <c r="AW467" i="8"/>
  <c r="BB467" i="8" s="1"/>
  <c r="AQ467" i="8"/>
  <c r="AT467" i="8" s="1"/>
  <c r="AP467" i="8"/>
  <c r="AS467" i="8" s="1"/>
  <c r="AO467" i="8"/>
  <c r="AR467" i="8" s="1"/>
  <c r="AX464" i="8"/>
  <c r="BG464" i="8" s="1"/>
  <c r="AW464" i="8"/>
  <c r="BB464" i="8" s="1"/>
  <c r="AQ464" i="8"/>
  <c r="AT464" i="8" s="1"/>
  <c r="AP464" i="8"/>
  <c r="AS464" i="8" s="1"/>
  <c r="AO464" i="8"/>
  <c r="AR464" i="8" s="1"/>
  <c r="AX249" i="8"/>
  <c r="BG249" i="8" s="1"/>
  <c r="AW249" i="8"/>
  <c r="BB249" i="8" s="1"/>
  <c r="AQ249" i="8"/>
  <c r="AT249" i="8" s="1"/>
  <c r="AP249" i="8"/>
  <c r="AS249" i="8" s="1"/>
  <c r="AO249" i="8"/>
  <c r="AR249" i="8" s="1"/>
  <c r="AX547" i="8"/>
  <c r="BG547" i="8" s="1"/>
  <c r="AW547" i="8"/>
  <c r="AQ547" i="8"/>
  <c r="AT547" i="8" s="1"/>
  <c r="AP547" i="8"/>
  <c r="AS547" i="8" s="1"/>
  <c r="AO547" i="8"/>
  <c r="AR547" i="8" s="1"/>
  <c r="AX526" i="8"/>
  <c r="BG526" i="8" s="1"/>
  <c r="AW526" i="8"/>
  <c r="AQ526" i="8"/>
  <c r="AT526" i="8" s="1"/>
  <c r="AP526" i="8"/>
  <c r="AS526" i="8" s="1"/>
  <c r="AO526" i="8"/>
  <c r="AR526" i="8" s="1"/>
  <c r="AX382" i="8"/>
  <c r="BG382" i="8" s="1"/>
  <c r="AW382" i="8"/>
  <c r="AQ382" i="8"/>
  <c r="AT382" i="8" s="1"/>
  <c r="AP382" i="8"/>
  <c r="AS382" i="8" s="1"/>
  <c r="AO382" i="8"/>
  <c r="AR382" i="8" s="1"/>
  <c r="AX160" i="8"/>
  <c r="AW160" i="8"/>
  <c r="BB160" i="8" s="1"/>
  <c r="AQ160" i="8"/>
  <c r="AT160" i="8" s="1"/>
  <c r="AP160" i="8"/>
  <c r="AS160" i="8" s="1"/>
  <c r="AO160" i="8"/>
  <c r="AR160" i="8" s="1"/>
  <c r="AX115" i="8"/>
  <c r="BG115" i="8" s="1"/>
  <c r="AW115" i="8"/>
  <c r="AQ115" i="8"/>
  <c r="AT115" i="8" s="1"/>
  <c r="AP115" i="8"/>
  <c r="AS115" i="8" s="1"/>
  <c r="AO115" i="8"/>
  <c r="AR115" i="8" s="1"/>
  <c r="AX506" i="8"/>
  <c r="BG506" i="8" s="1"/>
  <c r="AW506" i="8"/>
  <c r="AQ506" i="8"/>
  <c r="AT506" i="8" s="1"/>
  <c r="AP506" i="8"/>
  <c r="AS506" i="8" s="1"/>
  <c r="AO506" i="8"/>
  <c r="AR506" i="8" s="1"/>
  <c r="AX103" i="8"/>
  <c r="AW103" i="8"/>
  <c r="AQ103" i="8"/>
  <c r="AT103" i="8" s="1"/>
  <c r="AP103" i="8"/>
  <c r="AS103" i="8" s="1"/>
  <c r="AO103" i="8"/>
  <c r="AR103" i="8" s="1"/>
  <c r="AX498" i="8"/>
  <c r="BG498" i="8" s="1"/>
  <c r="AW498" i="8"/>
  <c r="BF498" i="8" s="1"/>
  <c r="AQ498" i="8"/>
  <c r="AT498" i="8" s="1"/>
  <c r="AP498" i="8"/>
  <c r="AS498" i="8" s="1"/>
  <c r="AO498" i="8"/>
  <c r="AR498" i="8" s="1"/>
  <c r="AX90" i="8"/>
  <c r="AW90" i="8"/>
  <c r="AQ90" i="8"/>
  <c r="AT90" i="8" s="1"/>
  <c r="AP90" i="8"/>
  <c r="AS90" i="8" s="1"/>
  <c r="AO90" i="8"/>
  <c r="AR90" i="8" s="1"/>
  <c r="AX200" i="8"/>
  <c r="AW200" i="8"/>
  <c r="AQ200" i="8"/>
  <c r="AT200" i="8" s="1"/>
  <c r="AP200" i="8"/>
  <c r="AS200" i="8" s="1"/>
  <c r="AO200" i="8"/>
  <c r="AR200" i="8" s="1"/>
  <c r="AX145" i="8"/>
  <c r="BC145" i="8" s="1"/>
  <c r="AW145" i="8"/>
  <c r="AQ145" i="8"/>
  <c r="AT145" i="8" s="1"/>
  <c r="AP145" i="8"/>
  <c r="AS145" i="8" s="1"/>
  <c r="AO145" i="8"/>
  <c r="AR145" i="8" s="1"/>
  <c r="AX550" i="8"/>
  <c r="AW550" i="8"/>
  <c r="AQ550" i="8"/>
  <c r="AT550" i="8" s="1"/>
  <c r="AP550" i="8"/>
  <c r="AS550" i="8" s="1"/>
  <c r="AO550" i="8"/>
  <c r="AR550" i="8" s="1"/>
  <c r="AW234" i="8"/>
  <c r="BF234" i="8" s="1"/>
  <c r="AX234" i="8"/>
  <c r="AQ234" i="8"/>
  <c r="AT234" i="8" s="1"/>
  <c r="AP234" i="8"/>
  <c r="AS234" i="8" s="1"/>
  <c r="AO234" i="8"/>
  <c r="AR234" i="8" s="1"/>
  <c r="AX543" i="8"/>
  <c r="BG543" i="8" s="1"/>
  <c r="AW543" i="8"/>
  <c r="AQ543" i="8"/>
  <c r="AT543" i="8" s="1"/>
  <c r="AP543" i="8"/>
  <c r="AS543" i="8" s="1"/>
  <c r="AO543" i="8"/>
  <c r="AR543" i="8" s="1"/>
  <c r="AX469" i="8"/>
  <c r="BG469" i="8" s="1"/>
  <c r="AW469" i="8"/>
  <c r="AQ469" i="8"/>
  <c r="AT469" i="8" s="1"/>
  <c r="AP469" i="8"/>
  <c r="AS469" i="8" s="1"/>
  <c r="AO469" i="8"/>
  <c r="AR469" i="8" s="1"/>
  <c r="AX423" i="8"/>
  <c r="AW423" i="8"/>
  <c r="AQ423" i="8"/>
  <c r="AT423" i="8" s="1"/>
  <c r="AP423" i="8"/>
  <c r="AS423" i="8" s="1"/>
  <c r="AO423" i="8"/>
  <c r="AR423" i="8" s="1"/>
  <c r="AW472" i="8"/>
  <c r="AX472" i="8"/>
  <c r="AQ472" i="8"/>
  <c r="AT472" i="8" s="1"/>
  <c r="AP472" i="8"/>
  <c r="AS472" i="8" s="1"/>
  <c r="AO472" i="8"/>
  <c r="AR472" i="8" s="1"/>
  <c r="AX449" i="8"/>
  <c r="AW449" i="8"/>
  <c r="AP449" i="8"/>
  <c r="AS449" i="8" s="1"/>
  <c r="AQ449" i="8"/>
  <c r="AT449" i="8" s="1"/>
  <c r="AO449" i="8"/>
  <c r="AR449" i="8" s="1"/>
  <c r="AX36" i="8"/>
  <c r="AW36" i="8"/>
  <c r="AP36" i="8"/>
  <c r="AS36" i="8" s="1"/>
  <c r="AO36" i="8"/>
  <c r="AR36" i="8" s="1"/>
  <c r="AQ36" i="8"/>
  <c r="AT36" i="8" s="1"/>
  <c r="AX455" i="8"/>
  <c r="AW455" i="8"/>
  <c r="AP455" i="8"/>
  <c r="AS455" i="8" s="1"/>
  <c r="AQ455" i="8"/>
  <c r="AT455" i="8" s="1"/>
  <c r="AO455" i="8"/>
  <c r="AR455" i="8" s="1"/>
  <c r="AX457" i="8"/>
  <c r="AW457" i="8"/>
  <c r="BF457" i="8" s="1"/>
  <c r="AP457" i="8"/>
  <c r="AS457" i="8" s="1"/>
  <c r="AO457" i="8"/>
  <c r="AR457" i="8" s="1"/>
  <c r="AQ457" i="8"/>
  <c r="AT457" i="8" s="1"/>
  <c r="AX169" i="8"/>
  <c r="BG169" i="8" s="1"/>
  <c r="AW169" i="8"/>
  <c r="BF169" i="8" s="1"/>
  <c r="AP169" i="8"/>
  <c r="AS169" i="8" s="1"/>
  <c r="AQ169" i="8"/>
  <c r="AT169" i="8" s="1"/>
  <c r="AO169" i="8"/>
  <c r="AR169" i="8" s="1"/>
  <c r="AX468" i="8"/>
  <c r="AW468" i="8"/>
  <c r="BF468" i="8" s="1"/>
  <c r="AP468" i="8"/>
  <c r="AS468" i="8" s="1"/>
  <c r="AO468" i="8"/>
  <c r="AR468" i="8" s="1"/>
  <c r="AQ468" i="8"/>
  <c r="AT468" i="8" s="1"/>
  <c r="AX375" i="8"/>
  <c r="BG375" i="8" s="1"/>
  <c r="AW375" i="8"/>
  <c r="BF375" i="8" s="1"/>
  <c r="AP375" i="8"/>
  <c r="AS375" i="8" s="1"/>
  <c r="AQ375" i="8"/>
  <c r="AT375" i="8" s="1"/>
  <c r="AO375" i="8"/>
  <c r="AR375" i="8" s="1"/>
  <c r="AX474" i="8"/>
  <c r="BC474" i="8" s="1"/>
  <c r="AW474" i="8"/>
  <c r="AP474" i="8"/>
  <c r="AS474" i="8" s="1"/>
  <c r="AO474" i="8"/>
  <c r="AR474" i="8" s="1"/>
  <c r="AQ474" i="8"/>
  <c r="AT474" i="8" s="1"/>
  <c r="AX149" i="8"/>
  <c r="AW149" i="8"/>
  <c r="BF149" i="8" s="1"/>
  <c r="AP149" i="8"/>
  <c r="AS149" i="8" s="1"/>
  <c r="AQ149" i="8"/>
  <c r="AT149" i="8" s="1"/>
  <c r="AO149" i="8"/>
  <c r="AR149" i="8" s="1"/>
  <c r="AX144" i="8"/>
  <c r="BC144" i="8" s="1"/>
  <c r="AW144" i="8"/>
  <c r="AP144" i="8"/>
  <c r="AS144" i="8" s="1"/>
  <c r="AO144" i="8"/>
  <c r="AR144" i="8" s="1"/>
  <c r="AQ144" i="8"/>
  <c r="AT144" i="8" s="1"/>
  <c r="AX325" i="8"/>
  <c r="BG325" i="8" s="1"/>
  <c r="AW325" i="8"/>
  <c r="BF325" i="8" s="1"/>
  <c r="AP325" i="8"/>
  <c r="AS325" i="8" s="1"/>
  <c r="AQ325" i="8"/>
  <c r="AT325" i="8" s="1"/>
  <c r="AO325" i="8"/>
  <c r="AR325" i="8" s="1"/>
  <c r="AX372" i="8"/>
  <c r="AW372" i="8"/>
  <c r="AP372" i="8"/>
  <c r="AS372" i="8" s="1"/>
  <c r="AO372" i="8"/>
  <c r="AR372" i="8" s="1"/>
  <c r="AQ372" i="8"/>
  <c r="AT372" i="8" s="1"/>
  <c r="AX391" i="8"/>
  <c r="AW391" i="8"/>
  <c r="AQ391" i="8"/>
  <c r="AT391" i="8" s="1"/>
  <c r="AP391" i="8"/>
  <c r="AS391" i="8" s="1"/>
  <c r="AO391" i="8"/>
  <c r="AR391" i="8" s="1"/>
  <c r="AX118" i="8"/>
  <c r="AW118" i="8"/>
  <c r="AQ118" i="8"/>
  <c r="AT118" i="8" s="1"/>
  <c r="AP118" i="8"/>
  <c r="AS118" i="8" s="1"/>
  <c r="AO118" i="8"/>
  <c r="AR118" i="8" s="1"/>
  <c r="AX194" i="8"/>
  <c r="AW194" i="8"/>
  <c r="AQ194" i="8"/>
  <c r="AT194" i="8" s="1"/>
  <c r="AP194" i="8"/>
  <c r="AS194" i="8" s="1"/>
  <c r="AO194" i="8"/>
  <c r="AR194" i="8" s="1"/>
  <c r="AX20" i="8"/>
  <c r="BC20" i="8" s="1"/>
  <c r="AW20" i="8"/>
  <c r="BF20" i="8" s="1"/>
  <c r="AQ20" i="8"/>
  <c r="AT20" i="8" s="1"/>
  <c r="AP20" i="8"/>
  <c r="AS20" i="8" s="1"/>
  <c r="AO20" i="8"/>
  <c r="AR20" i="8" s="1"/>
  <c r="AW453" i="8"/>
  <c r="BB453" i="8" s="1"/>
  <c r="AX453" i="8"/>
  <c r="AQ453" i="8"/>
  <c r="AT453" i="8" s="1"/>
  <c r="AP453" i="8"/>
  <c r="AS453" i="8" s="1"/>
  <c r="AO453" i="8"/>
  <c r="AR453" i="8" s="1"/>
  <c r="AW516" i="8"/>
  <c r="AX516" i="8"/>
  <c r="AQ516" i="8"/>
  <c r="AT516" i="8" s="1"/>
  <c r="AP516" i="8"/>
  <c r="AS516" i="8" s="1"/>
  <c r="AO516" i="8"/>
  <c r="AR516" i="8" s="1"/>
  <c r="AW319" i="8"/>
  <c r="AX319" i="8"/>
  <c r="BG319" i="8" s="1"/>
  <c r="AQ319" i="8"/>
  <c r="AT319" i="8" s="1"/>
  <c r="AP319" i="8"/>
  <c r="AS319" i="8" s="1"/>
  <c r="AO319" i="8"/>
  <c r="AR319" i="8" s="1"/>
  <c r="AW187" i="8"/>
  <c r="AX187" i="8"/>
  <c r="BG187" i="8" s="1"/>
  <c r="AQ187" i="8"/>
  <c r="AT187" i="8" s="1"/>
  <c r="AP187" i="8"/>
  <c r="AS187" i="8" s="1"/>
  <c r="AO187" i="8"/>
  <c r="AR187" i="8" s="1"/>
  <c r="AW432" i="8"/>
  <c r="AX432" i="8"/>
  <c r="BG432" i="8" s="1"/>
  <c r="AQ432" i="8"/>
  <c r="AT432" i="8" s="1"/>
  <c r="AP432" i="8"/>
  <c r="AS432" i="8" s="1"/>
  <c r="AO432" i="8"/>
  <c r="AR432" i="8" s="1"/>
  <c r="AW154" i="8"/>
  <c r="AX154" i="8"/>
  <c r="BC154" i="8" s="1"/>
  <c r="AQ154" i="8"/>
  <c r="AT154" i="8" s="1"/>
  <c r="AP154" i="8"/>
  <c r="AS154" i="8" s="1"/>
  <c r="AO154" i="8"/>
  <c r="AR154" i="8" s="1"/>
  <c r="AW290" i="8"/>
  <c r="AX290" i="8"/>
  <c r="AQ290" i="8"/>
  <c r="AT290" i="8" s="1"/>
  <c r="AP290" i="8"/>
  <c r="AS290" i="8" s="1"/>
  <c r="AO290" i="8"/>
  <c r="AR290" i="8" s="1"/>
  <c r="AW477" i="8"/>
  <c r="AX477" i="8"/>
  <c r="AQ477" i="8"/>
  <c r="AT477" i="8" s="1"/>
  <c r="AP477" i="8"/>
  <c r="AS477" i="8" s="1"/>
  <c r="AO477" i="8"/>
  <c r="AR477" i="8" s="1"/>
  <c r="AW68" i="8"/>
  <c r="AX68" i="8"/>
  <c r="AQ68" i="8"/>
  <c r="AT68" i="8" s="1"/>
  <c r="AP68" i="8"/>
  <c r="AS68" i="8" s="1"/>
  <c r="AO68" i="8"/>
  <c r="AR68" i="8" s="1"/>
  <c r="AW360" i="8"/>
  <c r="AX360" i="8"/>
  <c r="AQ360" i="8"/>
  <c r="AT360" i="8" s="1"/>
  <c r="AP360" i="8"/>
  <c r="AS360" i="8" s="1"/>
  <c r="AO360" i="8"/>
  <c r="AR360" i="8" s="1"/>
  <c r="AW23" i="8"/>
  <c r="AX23" i="8"/>
  <c r="BC23" i="8" s="1"/>
  <c r="AQ23" i="8"/>
  <c r="AT23" i="8" s="1"/>
  <c r="AP23" i="8"/>
  <c r="AS23" i="8" s="1"/>
  <c r="AO23" i="8"/>
  <c r="AR23" i="8" s="1"/>
  <c r="AW82" i="8"/>
  <c r="BF82" i="8" s="1"/>
  <c r="AX82" i="8"/>
  <c r="AP82" i="8"/>
  <c r="AS82" i="8" s="1"/>
  <c r="AQ82" i="8"/>
  <c r="AT82" i="8" s="1"/>
  <c r="AO82" i="8"/>
  <c r="AR82" i="8" s="1"/>
  <c r="AX408" i="8"/>
  <c r="AW408" i="8"/>
  <c r="AP408" i="8"/>
  <c r="AS408" i="8" s="1"/>
  <c r="AQ408" i="8"/>
  <c r="AT408" i="8" s="1"/>
  <c r="AO408" i="8"/>
  <c r="AR408" i="8" s="1"/>
  <c r="AX446" i="8"/>
  <c r="AW446" i="8"/>
  <c r="BB446" i="8" s="1"/>
  <c r="AP446" i="8"/>
  <c r="AS446" i="8" s="1"/>
  <c r="AQ446" i="8"/>
  <c r="AT446" i="8" s="1"/>
  <c r="AO446" i="8"/>
  <c r="AR446" i="8" s="1"/>
  <c r="AX84" i="8"/>
  <c r="AW84" i="8"/>
  <c r="AP84" i="8"/>
  <c r="AS84" i="8" s="1"/>
  <c r="AQ84" i="8"/>
  <c r="AT84" i="8" s="1"/>
  <c r="AO84" i="8"/>
  <c r="AR84" i="8" s="1"/>
  <c r="AX262" i="8"/>
  <c r="AW262" i="8"/>
  <c r="AP262" i="8"/>
  <c r="AS262" i="8" s="1"/>
  <c r="AQ262" i="8"/>
  <c r="AT262" i="8" s="1"/>
  <c r="AO262" i="8"/>
  <c r="AR262" i="8" s="1"/>
  <c r="AX136" i="8"/>
  <c r="AW136" i="8"/>
  <c r="AP136" i="8"/>
  <c r="AS136" i="8" s="1"/>
  <c r="AQ136" i="8"/>
  <c r="AT136" i="8" s="1"/>
  <c r="AO136" i="8"/>
  <c r="AR136" i="8" s="1"/>
  <c r="AX487" i="8"/>
  <c r="BC487" i="8" s="1"/>
  <c r="AW487" i="8"/>
  <c r="AP487" i="8"/>
  <c r="AS487" i="8" s="1"/>
  <c r="AQ487" i="8"/>
  <c r="AT487" i="8" s="1"/>
  <c r="AO487" i="8"/>
  <c r="AR487" i="8" s="1"/>
  <c r="AX101" i="8"/>
  <c r="AW101" i="8"/>
  <c r="BB101" i="8" s="1"/>
  <c r="AP101" i="8"/>
  <c r="AS101" i="8" s="1"/>
  <c r="AQ101" i="8"/>
  <c r="AT101" i="8" s="1"/>
  <c r="AO101" i="8"/>
  <c r="AR101" i="8" s="1"/>
  <c r="AX388" i="8"/>
  <c r="AW388" i="8"/>
  <c r="AP388" i="8"/>
  <c r="AS388" i="8" s="1"/>
  <c r="AQ388" i="8"/>
  <c r="AT388" i="8" s="1"/>
  <c r="AO388" i="8"/>
  <c r="AR388" i="8" s="1"/>
  <c r="AX384" i="8"/>
  <c r="AW384" i="8"/>
  <c r="AP384" i="8"/>
  <c r="AS384" i="8" s="1"/>
  <c r="AQ384" i="8"/>
  <c r="AT384" i="8" s="1"/>
  <c r="AO384" i="8"/>
  <c r="AR384" i="8" s="1"/>
  <c r="AX76" i="8"/>
  <c r="AW76" i="8"/>
  <c r="AP76" i="8"/>
  <c r="AS76" i="8" s="1"/>
  <c r="AQ76" i="8"/>
  <c r="AT76" i="8" s="1"/>
  <c r="AO76" i="8"/>
  <c r="AR76" i="8" s="1"/>
  <c r="AX120" i="8"/>
  <c r="AW120" i="8"/>
  <c r="BB120" i="8" s="1"/>
  <c r="AP120" i="8"/>
  <c r="AS120" i="8" s="1"/>
  <c r="AQ120" i="8"/>
  <c r="AT120" i="8" s="1"/>
  <c r="AO120" i="8"/>
  <c r="AR120" i="8" s="1"/>
  <c r="AX327" i="8"/>
  <c r="AW327" i="8"/>
  <c r="AP327" i="8"/>
  <c r="AS327" i="8" s="1"/>
  <c r="AQ327" i="8"/>
  <c r="AT327" i="8" s="1"/>
  <c r="AO327" i="8"/>
  <c r="AR327" i="8" s="1"/>
  <c r="AX217" i="8"/>
  <c r="AW217" i="8"/>
  <c r="BF217" i="8" s="1"/>
  <c r="AP217" i="8"/>
  <c r="AS217" i="8" s="1"/>
  <c r="AQ217" i="8"/>
  <c r="AT217" i="8" s="1"/>
  <c r="AO217" i="8"/>
  <c r="AR217" i="8" s="1"/>
  <c r="AX485" i="8"/>
  <c r="AW485" i="8"/>
  <c r="AP485" i="8"/>
  <c r="AS485" i="8" s="1"/>
  <c r="AQ485" i="8"/>
  <c r="AT485" i="8" s="1"/>
  <c r="AO485" i="8"/>
  <c r="AR485" i="8" s="1"/>
  <c r="AX367" i="8"/>
  <c r="AW367" i="8"/>
  <c r="AP367" i="8"/>
  <c r="AS367" i="8" s="1"/>
  <c r="AQ367" i="8"/>
  <c r="AT367" i="8" s="1"/>
  <c r="AO367" i="8"/>
  <c r="AR367" i="8" s="1"/>
  <c r="AX407" i="8"/>
  <c r="BC407" i="8" s="1"/>
  <c r="AW407" i="8"/>
  <c r="AP407" i="8"/>
  <c r="AS407" i="8" s="1"/>
  <c r="AQ407" i="8"/>
  <c r="AT407" i="8" s="1"/>
  <c r="AO407" i="8"/>
  <c r="AR407" i="8" s="1"/>
  <c r="AX106" i="8"/>
  <c r="AW106" i="8"/>
  <c r="AP106" i="8"/>
  <c r="AS106" i="8" s="1"/>
  <c r="AQ106" i="8"/>
  <c r="AT106" i="8" s="1"/>
  <c r="AO106" i="8"/>
  <c r="AR106" i="8" s="1"/>
  <c r="AX12" i="8"/>
  <c r="AW12" i="8"/>
  <c r="AP12" i="8"/>
  <c r="AS12" i="8" s="1"/>
  <c r="AQ12" i="8"/>
  <c r="AT12" i="8" s="1"/>
  <c r="AO12" i="8"/>
  <c r="AR12" i="8" s="1"/>
  <c r="AX55" i="8"/>
  <c r="AW55" i="8"/>
  <c r="BF55" i="8" s="1"/>
  <c r="AP55" i="8"/>
  <c r="AS55" i="8" s="1"/>
  <c r="AO55" i="8"/>
  <c r="AR55" i="8" s="1"/>
  <c r="AQ55" i="8"/>
  <c r="AT55" i="8" s="1"/>
  <c r="AX102" i="8"/>
  <c r="AW102" i="8"/>
  <c r="AP102" i="8"/>
  <c r="AS102" i="8" s="1"/>
  <c r="AQ102" i="8"/>
  <c r="AT102" i="8" s="1"/>
  <c r="AO102" i="8"/>
  <c r="AR102" i="8" s="1"/>
  <c r="AX230" i="8"/>
  <c r="BC230" i="8" s="1"/>
  <c r="AW230" i="8"/>
  <c r="AP230" i="8"/>
  <c r="AS230" i="8" s="1"/>
  <c r="AO230" i="8"/>
  <c r="AR230" i="8" s="1"/>
  <c r="AQ230" i="8"/>
  <c r="AT230" i="8" s="1"/>
  <c r="AX310" i="8"/>
  <c r="AW310" i="8"/>
  <c r="AP310" i="8"/>
  <c r="AS310" i="8" s="1"/>
  <c r="AQ310" i="8"/>
  <c r="AT310" i="8" s="1"/>
  <c r="AO310" i="8"/>
  <c r="AR310" i="8" s="1"/>
  <c r="AX107" i="8"/>
  <c r="AW107" i="8"/>
  <c r="AP107" i="8"/>
  <c r="AS107" i="8" s="1"/>
  <c r="AO107" i="8"/>
  <c r="AR107" i="8" s="1"/>
  <c r="AQ107" i="8"/>
  <c r="AT107" i="8" s="1"/>
  <c r="AX511" i="8"/>
  <c r="BC511" i="8" s="1"/>
  <c r="AW511" i="8"/>
  <c r="AQ511" i="8"/>
  <c r="AT511" i="8" s="1"/>
  <c r="AP511" i="8"/>
  <c r="AS511" i="8" s="1"/>
  <c r="AO511" i="8"/>
  <c r="AR511" i="8" s="1"/>
  <c r="AX294" i="8"/>
  <c r="AW294" i="8"/>
  <c r="AQ294" i="8"/>
  <c r="AT294" i="8" s="1"/>
  <c r="AP294" i="8"/>
  <c r="AS294" i="8" s="1"/>
  <c r="AO294" i="8"/>
  <c r="AR294" i="8" s="1"/>
  <c r="AX418" i="8"/>
  <c r="BC418" i="8" s="1"/>
  <c r="AW418" i="8"/>
  <c r="AQ418" i="8"/>
  <c r="AT418" i="8" s="1"/>
  <c r="AP418" i="8"/>
  <c r="AS418" i="8" s="1"/>
  <c r="AO418" i="8"/>
  <c r="AR418" i="8" s="1"/>
  <c r="AW417" i="8"/>
  <c r="AX417" i="8"/>
  <c r="AQ417" i="8"/>
  <c r="AT417" i="8" s="1"/>
  <c r="AP417" i="8"/>
  <c r="AS417" i="8" s="1"/>
  <c r="AO417" i="8"/>
  <c r="AR417" i="8" s="1"/>
  <c r="AW519" i="8"/>
  <c r="AX519" i="8"/>
  <c r="BG519" i="8" s="1"/>
  <c r="AQ519" i="8"/>
  <c r="AT519" i="8" s="1"/>
  <c r="AP519" i="8"/>
  <c r="AS519" i="8" s="1"/>
  <c r="AO519" i="8"/>
  <c r="AR519" i="8" s="1"/>
  <c r="AW78" i="8"/>
  <c r="AX78" i="8"/>
  <c r="AQ78" i="8"/>
  <c r="AT78" i="8" s="1"/>
  <c r="AP78" i="8"/>
  <c r="AS78" i="8" s="1"/>
  <c r="AO78" i="8"/>
  <c r="AR78" i="8" s="1"/>
  <c r="AW538" i="8"/>
  <c r="AX538" i="8"/>
  <c r="AQ538" i="8"/>
  <c r="AT538" i="8" s="1"/>
  <c r="AP538" i="8"/>
  <c r="AS538" i="8" s="1"/>
  <c r="AO538" i="8"/>
  <c r="AR538" i="8" s="1"/>
  <c r="AW524" i="8"/>
  <c r="AX524" i="8"/>
  <c r="AQ524" i="8"/>
  <c r="AT524" i="8" s="1"/>
  <c r="AP524" i="8"/>
  <c r="AS524" i="8" s="1"/>
  <c r="AO524" i="8"/>
  <c r="AR524" i="8" s="1"/>
  <c r="AW25" i="8"/>
  <c r="AX25" i="8"/>
  <c r="AQ25" i="8"/>
  <c r="AT25" i="8" s="1"/>
  <c r="AP25" i="8"/>
  <c r="AS25" i="8" s="1"/>
  <c r="AO25" i="8"/>
  <c r="AR25" i="8" s="1"/>
  <c r="AW501" i="8"/>
  <c r="AX501" i="8"/>
  <c r="AQ501" i="8"/>
  <c r="AT501" i="8" s="1"/>
  <c r="AP501" i="8"/>
  <c r="AS501" i="8" s="1"/>
  <c r="AO501" i="8"/>
  <c r="AR501" i="8" s="1"/>
  <c r="AW59" i="8"/>
  <c r="BB59" i="8" s="1"/>
  <c r="AX59" i="8"/>
  <c r="BC59" i="8" s="1"/>
  <c r="AQ59" i="8"/>
  <c r="AT59" i="8" s="1"/>
  <c r="AO59" i="8"/>
  <c r="AR59" i="8" s="1"/>
  <c r="AP59" i="8"/>
  <c r="AS59" i="8" s="1"/>
  <c r="AW399" i="8"/>
  <c r="AX399" i="8"/>
  <c r="AQ399" i="8"/>
  <c r="AT399" i="8" s="1"/>
  <c r="AO399" i="8"/>
  <c r="AR399" i="8" s="1"/>
  <c r="AP399" i="8"/>
  <c r="AS399" i="8" s="1"/>
  <c r="AW520" i="8"/>
  <c r="AX520" i="8"/>
  <c r="BG520" i="8" s="1"/>
  <c r="AQ520" i="8"/>
  <c r="AT520" i="8" s="1"/>
  <c r="AO520" i="8"/>
  <c r="AR520" i="8" s="1"/>
  <c r="AP520" i="8"/>
  <c r="AS520" i="8" s="1"/>
  <c r="AW383" i="8"/>
  <c r="AX383" i="8"/>
  <c r="AQ383" i="8"/>
  <c r="AT383" i="8" s="1"/>
  <c r="AO383" i="8"/>
  <c r="AR383" i="8" s="1"/>
  <c r="AP383" i="8"/>
  <c r="AS383" i="8" s="1"/>
  <c r="AW47" i="8"/>
  <c r="AX47" i="8"/>
  <c r="BC47" i="8" s="1"/>
  <c r="AQ47" i="8"/>
  <c r="AT47" i="8" s="1"/>
  <c r="AO47" i="8"/>
  <c r="AR47" i="8" s="1"/>
  <c r="AP47" i="8"/>
  <c r="AS47" i="8" s="1"/>
  <c r="AW171" i="8"/>
  <c r="AX171" i="8"/>
  <c r="AQ171" i="8"/>
  <c r="AT171" i="8" s="1"/>
  <c r="AO171" i="8"/>
  <c r="AR171" i="8" s="1"/>
  <c r="AP171" i="8"/>
  <c r="AS171" i="8" s="1"/>
  <c r="AW555" i="8"/>
  <c r="AX555" i="8"/>
  <c r="AQ555" i="8"/>
  <c r="AT555" i="8" s="1"/>
  <c r="AO555" i="8"/>
  <c r="AR555" i="8" s="1"/>
  <c r="AP555" i="8"/>
  <c r="AS555" i="8" s="1"/>
  <c r="AW176" i="8"/>
  <c r="AX176" i="8"/>
  <c r="AQ176" i="8"/>
  <c r="AT176" i="8" s="1"/>
  <c r="AO176" i="8"/>
  <c r="AR176" i="8" s="1"/>
  <c r="AP176" i="8"/>
  <c r="AS176" i="8" s="1"/>
  <c r="AW523" i="8"/>
  <c r="AX523" i="8"/>
  <c r="BC523" i="8" s="1"/>
  <c r="AQ523" i="8"/>
  <c r="AT523" i="8" s="1"/>
  <c r="AO523" i="8"/>
  <c r="AR523" i="8" s="1"/>
  <c r="AP523" i="8"/>
  <c r="AS523" i="8" s="1"/>
  <c r="AW493" i="8"/>
  <c r="AX493" i="8"/>
  <c r="BC493" i="8" s="1"/>
  <c r="AQ493" i="8"/>
  <c r="AT493" i="8" s="1"/>
  <c r="AO493" i="8"/>
  <c r="AR493" i="8" s="1"/>
  <c r="AP493" i="8"/>
  <c r="AS493" i="8" s="1"/>
  <c r="AW141" i="8"/>
  <c r="AX141" i="8"/>
  <c r="BG141" i="8" s="1"/>
  <c r="AQ141" i="8"/>
  <c r="AT141" i="8" s="1"/>
  <c r="AO141" i="8"/>
  <c r="AR141" i="8" s="1"/>
  <c r="AP141" i="8"/>
  <c r="AS141" i="8" s="1"/>
  <c r="AW366" i="8"/>
  <c r="AX366" i="8"/>
  <c r="AQ366" i="8"/>
  <c r="AT366" i="8" s="1"/>
  <c r="AO366" i="8"/>
  <c r="AR366" i="8" s="1"/>
  <c r="AP366" i="8"/>
  <c r="AS366" i="8" s="1"/>
  <c r="AW92" i="8"/>
  <c r="AX92" i="8"/>
  <c r="BC92" i="8" s="1"/>
  <c r="AQ92" i="8"/>
  <c r="AT92" i="8" s="1"/>
  <c r="AO92" i="8"/>
  <c r="AR92" i="8" s="1"/>
  <c r="AP92" i="8"/>
  <c r="AS92" i="8" s="1"/>
  <c r="AW183" i="8"/>
  <c r="AX183" i="8"/>
  <c r="AQ183" i="8"/>
  <c r="AT183" i="8" s="1"/>
  <c r="AO183" i="8"/>
  <c r="AR183" i="8" s="1"/>
  <c r="AP183" i="8"/>
  <c r="AS183" i="8" s="1"/>
  <c r="AW346" i="8"/>
  <c r="AX346" i="8"/>
  <c r="AQ346" i="8"/>
  <c r="AT346" i="8" s="1"/>
  <c r="AO346" i="8"/>
  <c r="AR346" i="8" s="1"/>
  <c r="AP346" i="8"/>
  <c r="AS346" i="8" s="1"/>
  <c r="AW259" i="8"/>
  <c r="BB259" i="8" s="1"/>
  <c r="AX259" i="8"/>
  <c r="AQ259" i="8"/>
  <c r="AT259" i="8" s="1"/>
  <c r="AO259" i="8"/>
  <c r="AR259" i="8" s="1"/>
  <c r="AP259" i="8"/>
  <c r="AS259" i="8" s="1"/>
  <c r="AW350" i="8"/>
  <c r="BB350" i="8" s="1"/>
  <c r="AX350" i="8"/>
  <c r="BC350" i="8" s="1"/>
  <c r="AQ350" i="8"/>
  <c r="AT350" i="8" s="1"/>
  <c r="AO350" i="8"/>
  <c r="AR350" i="8" s="1"/>
  <c r="AP350" i="8"/>
  <c r="AS350" i="8" s="1"/>
  <c r="AW28" i="8"/>
  <c r="AX28" i="8"/>
  <c r="AQ28" i="8"/>
  <c r="AT28" i="8" s="1"/>
  <c r="AO28" i="8"/>
  <c r="AR28" i="8" s="1"/>
  <c r="AP28" i="8"/>
  <c r="AS28" i="8" s="1"/>
  <c r="AW313" i="8"/>
  <c r="BB313" i="8" s="1"/>
  <c r="AX313" i="8"/>
  <c r="AQ313" i="8"/>
  <c r="AT313" i="8" s="1"/>
  <c r="AO313" i="8"/>
  <c r="AR313" i="8" s="1"/>
  <c r="AP313" i="8"/>
  <c r="AS313" i="8" s="1"/>
  <c r="AW344" i="8"/>
  <c r="AX344" i="8"/>
  <c r="BC344" i="8" s="1"/>
  <c r="AQ344" i="8"/>
  <c r="AT344" i="8" s="1"/>
  <c r="AO344" i="8"/>
  <c r="AR344" i="8" s="1"/>
  <c r="AP344" i="8"/>
  <c r="AS344" i="8" s="1"/>
  <c r="AW406" i="8"/>
  <c r="BB406" i="8" s="1"/>
  <c r="AX406" i="8"/>
  <c r="BC406" i="8" s="1"/>
  <c r="AQ406" i="8"/>
  <c r="AT406" i="8" s="1"/>
  <c r="AO406" i="8"/>
  <c r="AR406" i="8" s="1"/>
  <c r="AP406" i="8"/>
  <c r="AS406" i="8" s="1"/>
  <c r="AW63" i="8"/>
  <c r="AX63" i="8"/>
  <c r="AQ63" i="8"/>
  <c r="AT63" i="8" s="1"/>
  <c r="AO63" i="8"/>
  <c r="AR63" i="8" s="1"/>
  <c r="AP63" i="8"/>
  <c r="AS63" i="8" s="1"/>
  <c r="AW222" i="8"/>
  <c r="AX222" i="8"/>
  <c r="BC222" i="8" s="1"/>
  <c r="AQ222" i="8"/>
  <c r="AT222" i="8" s="1"/>
  <c r="AO222" i="8"/>
  <c r="AR222" i="8" s="1"/>
  <c r="AP222" i="8"/>
  <c r="AS222" i="8" s="1"/>
  <c r="AW15" i="8"/>
  <c r="AX15" i="8"/>
  <c r="AQ15" i="8"/>
  <c r="AT15" i="8" s="1"/>
  <c r="AO15" i="8"/>
  <c r="AR15" i="8" s="1"/>
  <c r="AP15" i="8"/>
  <c r="AS15" i="8" s="1"/>
  <c r="AW81" i="8"/>
  <c r="AX81" i="8"/>
  <c r="AQ81" i="8"/>
  <c r="AT81" i="8" s="1"/>
  <c r="AO81" i="8"/>
  <c r="AR81" i="8" s="1"/>
  <c r="AP81" i="8"/>
  <c r="AS81" i="8" s="1"/>
  <c r="AW445" i="8"/>
  <c r="AX445" i="8"/>
  <c r="AQ445" i="8"/>
  <c r="AT445" i="8" s="1"/>
  <c r="AO445" i="8"/>
  <c r="AR445" i="8" s="1"/>
  <c r="AP445" i="8"/>
  <c r="AS445" i="8" s="1"/>
  <c r="AW71" i="8"/>
  <c r="AX71" i="8"/>
  <c r="BG71" i="8" s="1"/>
  <c r="AQ71" i="8"/>
  <c r="AT71" i="8" s="1"/>
  <c r="AO71" i="8"/>
  <c r="AR71" i="8" s="1"/>
  <c r="AP71" i="8"/>
  <c r="AS71" i="8" s="1"/>
  <c r="AW39" i="8"/>
  <c r="BB39" i="8" s="1"/>
  <c r="AX39" i="8"/>
  <c r="BC39" i="8" s="1"/>
  <c r="AQ39" i="8"/>
  <c r="AT39" i="8" s="1"/>
  <c r="AO39" i="8"/>
  <c r="AR39" i="8" s="1"/>
  <c r="AP39" i="8"/>
  <c r="AS39" i="8" s="1"/>
  <c r="AW531" i="8"/>
  <c r="BB531" i="8" s="1"/>
  <c r="AX531" i="8"/>
  <c r="BG531" i="8" s="1"/>
  <c r="AQ531" i="8"/>
  <c r="AT531" i="8" s="1"/>
  <c r="AO531" i="8"/>
  <c r="AR531" i="8" s="1"/>
  <c r="AP531" i="8"/>
  <c r="AS531" i="8" s="1"/>
  <c r="AW405" i="8"/>
  <c r="AX405" i="8"/>
  <c r="BC405" i="8" s="1"/>
  <c r="AQ405" i="8"/>
  <c r="AT405" i="8" s="1"/>
  <c r="AO405" i="8"/>
  <c r="AR405" i="8" s="1"/>
  <c r="AP405" i="8"/>
  <c r="AS405" i="8" s="1"/>
  <c r="AW225" i="8"/>
  <c r="AX225" i="8"/>
  <c r="BC225" i="8" s="1"/>
  <c r="AQ225" i="8"/>
  <c r="AT225" i="8" s="1"/>
  <c r="AO225" i="8"/>
  <c r="AR225" i="8" s="1"/>
  <c r="AP225" i="8"/>
  <c r="AS225" i="8" s="1"/>
  <c r="AW397" i="8"/>
  <c r="AX397" i="8"/>
  <c r="AQ397" i="8"/>
  <c r="AT397" i="8" s="1"/>
  <c r="AO397" i="8"/>
  <c r="AR397" i="8" s="1"/>
  <c r="AP397" i="8"/>
  <c r="AS397" i="8" s="1"/>
  <c r="AW420" i="8"/>
  <c r="AX420" i="8"/>
  <c r="AQ420" i="8"/>
  <c r="AT420" i="8" s="1"/>
  <c r="AO420" i="8"/>
  <c r="AR420" i="8" s="1"/>
  <c r="AP420" i="8"/>
  <c r="AS420" i="8" s="1"/>
  <c r="AW207" i="8"/>
  <c r="AX207" i="8"/>
  <c r="AQ207" i="8"/>
  <c r="AT207" i="8" s="1"/>
  <c r="AO207" i="8"/>
  <c r="AR207" i="8" s="1"/>
  <c r="AP207" i="8"/>
  <c r="AS207" i="8" s="1"/>
  <c r="AW370" i="8"/>
  <c r="AX370" i="8"/>
  <c r="AQ370" i="8"/>
  <c r="AT370" i="8" s="1"/>
  <c r="AO370" i="8"/>
  <c r="AR370" i="8" s="1"/>
  <c r="AP370" i="8"/>
  <c r="AS370" i="8" s="1"/>
  <c r="AW247" i="8"/>
  <c r="AX247" i="8"/>
  <c r="AQ247" i="8"/>
  <c r="AT247" i="8" s="1"/>
  <c r="AO247" i="8"/>
  <c r="AR247" i="8" s="1"/>
  <c r="AP247" i="8"/>
  <c r="AS247" i="8" s="1"/>
  <c r="AW155" i="8"/>
  <c r="AX155" i="8"/>
  <c r="AQ155" i="8"/>
  <c r="AT155" i="8" s="1"/>
  <c r="AO155" i="8"/>
  <c r="AR155" i="8" s="1"/>
  <c r="AP155" i="8"/>
  <c r="AS155" i="8" s="1"/>
  <c r="AW174" i="8"/>
  <c r="AX174" i="8"/>
  <c r="AQ174" i="8"/>
  <c r="AT174" i="8" s="1"/>
  <c r="AO174" i="8"/>
  <c r="AR174" i="8" s="1"/>
  <c r="AP174" i="8"/>
  <c r="AS174" i="8" s="1"/>
  <c r="AW499" i="8"/>
  <c r="AX499" i="8"/>
  <c r="AQ499" i="8"/>
  <c r="AT499" i="8" s="1"/>
  <c r="AO499" i="8"/>
  <c r="AR499" i="8" s="1"/>
  <c r="AP499" i="8"/>
  <c r="AS499" i="8" s="1"/>
  <c r="AW157" i="8"/>
  <c r="AX157" i="8"/>
  <c r="AQ157" i="8"/>
  <c r="AT157" i="8" s="1"/>
  <c r="AO157" i="8"/>
  <c r="AR157" i="8" s="1"/>
  <c r="AP157" i="8"/>
  <c r="AS157" i="8" s="1"/>
  <c r="AW93" i="8"/>
  <c r="AX93" i="8"/>
  <c r="AQ93" i="8"/>
  <c r="AT93" i="8" s="1"/>
  <c r="AP93" i="8"/>
  <c r="AS93" i="8" s="1"/>
  <c r="AO93" i="8"/>
  <c r="AR93" i="8" s="1"/>
  <c r="AW396" i="8"/>
  <c r="AX396" i="8"/>
  <c r="BG396" i="8" s="1"/>
  <c r="AQ396" i="8"/>
  <c r="AT396" i="8" s="1"/>
  <c r="AP396" i="8"/>
  <c r="AS396" i="8" s="1"/>
  <c r="AO396" i="8"/>
  <c r="AR396" i="8" s="1"/>
  <c r="AW486" i="8"/>
  <c r="AX486" i="8"/>
  <c r="AQ486" i="8"/>
  <c r="AT486" i="8" s="1"/>
  <c r="AP486" i="8"/>
  <c r="AS486" i="8" s="1"/>
  <c r="AO486" i="8"/>
  <c r="AR486" i="8" s="1"/>
  <c r="AW91" i="8"/>
  <c r="AX91" i="8"/>
  <c r="AQ91" i="8"/>
  <c r="AT91" i="8" s="1"/>
  <c r="AP91" i="8"/>
  <c r="AS91" i="8" s="1"/>
  <c r="AO91" i="8"/>
  <c r="AR91" i="8" s="1"/>
  <c r="AW242" i="8"/>
  <c r="AX242" i="8"/>
  <c r="AQ242" i="8"/>
  <c r="AT242" i="8" s="1"/>
  <c r="AP242" i="8"/>
  <c r="AS242" i="8" s="1"/>
  <c r="AO242" i="8"/>
  <c r="AR242" i="8" s="1"/>
  <c r="AW241" i="8"/>
  <c r="AX241" i="8"/>
  <c r="BC241" i="8" s="1"/>
  <c r="AQ241" i="8"/>
  <c r="AT241" i="8" s="1"/>
  <c r="AP241" i="8"/>
  <c r="AS241" i="8" s="1"/>
  <c r="AO241" i="8"/>
  <c r="AR241" i="8" s="1"/>
  <c r="AW343" i="8"/>
  <c r="AX343" i="8"/>
  <c r="BC343" i="8" s="1"/>
  <c r="AQ343" i="8"/>
  <c r="AT343" i="8" s="1"/>
  <c r="AP343" i="8"/>
  <c r="AS343" i="8" s="1"/>
  <c r="AO343" i="8"/>
  <c r="AR343" i="8" s="1"/>
  <c r="AW214" i="8"/>
  <c r="AX214" i="8"/>
  <c r="AQ214" i="8"/>
  <c r="AT214" i="8" s="1"/>
  <c r="AP214" i="8"/>
  <c r="AS214" i="8" s="1"/>
  <c r="AO214" i="8"/>
  <c r="AR214" i="8" s="1"/>
  <c r="AW368" i="8"/>
  <c r="AX368" i="8"/>
  <c r="BC368" i="8" s="1"/>
  <c r="AQ368" i="8"/>
  <c r="AT368" i="8" s="1"/>
  <c r="AP368" i="8"/>
  <c r="AS368" i="8" s="1"/>
  <c r="AO368" i="8"/>
  <c r="AR368" i="8" s="1"/>
  <c r="AW119" i="8"/>
  <c r="BB119" i="8" s="1"/>
  <c r="AX119" i="8"/>
  <c r="AQ119" i="8"/>
  <c r="AT119" i="8" s="1"/>
  <c r="AP119" i="8"/>
  <c r="AS119" i="8" s="1"/>
  <c r="AO119" i="8"/>
  <c r="AR119" i="8" s="1"/>
  <c r="AW114" i="8"/>
  <c r="BB114" i="8" s="1"/>
  <c r="AX114" i="8"/>
  <c r="AQ114" i="8"/>
  <c r="AT114" i="8" s="1"/>
  <c r="AP114" i="8"/>
  <c r="AS114" i="8" s="1"/>
  <c r="AO114" i="8"/>
  <c r="AR114" i="8" s="1"/>
  <c r="AW137" i="8"/>
  <c r="AX137" i="8"/>
  <c r="AQ137" i="8"/>
  <c r="AT137" i="8" s="1"/>
  <c r="AP137" i="8"/>
  <c r="AS137" i="8" s="1"/>
  <c r="AO137" i="8"/>
  <c r="AR137" i="8" s="1"/>
  <c r="AW315" i="8"/>
  <c r="AX315" i="8"/>
  <c r="BG315" i="8" s="1"/>
  <c r="AQ315" i="8"/>
  <c r="AT315" i="8" s="1"/>
  <c r="AP315" i="8"/>
  <c r="AS315" i="8" s="1"/>
  <c r="AO315" i="8"/>
  <c r="AR315" i="8" s="1"/>
  <c r="AW283" i="8"/>
  <c r="AX283" i="8"/>
  <c r="AQ283" i="8"/>
  <c r="AT283" i="8" s="1"/>
  <c r="AP283" i="8"/>
  <c r="AS283" i="8" s="1"/>
  <c r="AO283" i="8"/>
  <c r="AR283" i="8" s="1"/>
  <c r="AW542" i="8"/>
  <c r="AX542" i="8"/>
  <c r="BG542" i="8" s="1"/>
  <c r="AQ542" i="8"/>
  <c r="AT542" i="8" s="1"/>
  <c r="AP542" i="8"/>
  <c r="AS542" i="8" s="1"/>
  <c r="AO542" i="8"/>
  <c r="AR542" i="8" s="1"/>
  <c r="AW269" i="8"/>
  <c r="BB269" i="8" s="1"/>
  <c r="AX269" i="8"/>
  <c r="BC269" i="8" s="1"/>
  <c r="AQ269" i="8"/>
  <c r="AT269" i="8" s="1"/>
  <c r="AP269" i="8"/>
  <c r="AS269" i="8" s="1"/>
  <c r="AO269" i="8"/>
  <c r="AR269" i="8" s="1"/>
  <c r="AW205" i="8"/>
  <c r="BB205" i="8" s="1"/>
  <c r="AX205" i="8"/>
  <c r="BC205" i="8" s="1"/>
  <c r="AQ205" i="8"/>
  <c r="AT205" i="8" s="1"/>
  <c r="AP205" i="8"/>
  <c r="AS205" i="8" s="1"/>
  <c r="AO205" i="8"/>
  <c r="AR205" i="8" s="1"/>
  <c r="AW536" i="8"/>
  <c r="AX536" i="8"/>
  <c r="AQ536" i="8"/>
  <c r="AT536" i="8" s="1"/>
  <c r="AP536" i="8"/>
  <c r="AS536" i="8" s="1"/>
  <c r="AO536" i="8"/>
  <c r="AR536" i="8" s="1"/>
  <c r="AW458" i="8"/>
  <c r="BB458" i="8" s="1"/>
  <c r="AX458" i="8"/>
  <c r="BC458" i="8" s="1"/>
  <c r="AQ458" i="8"/>
  <c r="AT458" i="8" s="1"/>
  <c r="AP458" i="8"/>
  <c r="AS458" i="8" s="1"/>
  <c r="AO458" i="8"/>
  <c r="AR458" i="8" s="1"/>
  <c r="AW261" i="8"/>
  <c r="BB261" i="8" s="1"/>
  <c r="AX261" i="8"/>
  <c r="BC261" i="8" s="1"/>
  <c r="AQ261" i="8"/>
  <c r="AT261" i="8" s="1"/>
  <c r="AP261" i="8"/>
  <c r="AS261" i="8" s="1"/>
  <c r="AO261" i="8"/>
  <c r="AR261" i="8" s="1"/>
  <c r="AW305" i="8"/>
  <c r="AX305" i="8"/>
  <c r="BC305" i="8" s="1"/>
  <c r="AQ305" i="8"/>
  <c r="AT305" i="8" s="1"/>
  <c r="AP305" i="8"/>
  <c r="AS305" i="8" s="1"/>
  <c r="AO305" i="8"/>
  <c r="AR305" i="8" s="1"/>
  <c r="AW199" i="8"/>
  <c r="AX199" i="8"/>
  <c r="BC199" i="8" s="1"/>
  <c r="AQ199" i="8"/>
  <c r="AT199" i="8" s="1"/>
  <c r="AP199" i="8"/>
  <c r="AS199" i="8" s="1"/>
  <c r="AO199" i="8"/>
  <c r="AR199" i="8" s="1"/>
  <c r="AW312" i="8"/>
  <c r="BB312" i="8" s="1"/>
  <c r="AX312" i="8"/>
  <c r="AQ312" i="8"/>
  <c r="AT312" i="8" s="1"/>
  <c r="AP312" i="8"/>
  <c r="AS312" i="8" s="1"/>
  <c r="AO312" i="8"/>
  <c r="AR312" i="8" s="1"/>
  <c r="AW112" i="8"/>
  <c r="AX112" i="8"/>
  <c r="AQ112" i="8"/>
  <c r="AT112" i="8" s="1"/>
  <c r="AP112" i="8"/>
  <c r="AS112" i="8" s="1"/>
  <c r="AO112" i="8"/>
  <c r="AR112" i="8" s="1"/>
  <c r="AW46" i="8"/>
  <c r="AX46" i="8"/>
  <c r="AQ46" i="8"/>
  <c r="AT46" i="8" s="1"/>
  <c r="AP46" i="8"/>
  <c r="AS46" i="8" s="1"/>
  <c r="AO46" i="8"/>
  <c r="AR46" i="8" s="1"/>
  <c r="AW192" i="8"/>
  <c r="AX192" i="8"/>
  <c r="BG192" i="8" s="1"/>
  <c r="AQ192" i="8"/>
  <c r="AT192" i="8" s="1"/>
  <c r="AP192" i="8"/>
  <c r="AS192" i="8" s="1"/>
  <c r="AO192" i="8"/>
  <c r="AR192" i="8" s="1"/>
  <c r="AW341" i="8"/>
  <c r="BB341" i="8" s="1"/>
  <c r="AX341" i="8"/>
  <c r="AQ341" i="8"/>
  <c r="AT341" i="8" s="1"/>
  <c r="AP341" i="8"/>
  <c r="AS341" i="8" s="1"/>
  <c r="AO341" i="8"/>
  <c r="AR341" i="8" s="1"/>
  <c r="AW164" i="8"/>
  <c r="BB164" i="8" s="1"/>
  <c r="AX164" i="8"/>
  <c r="AQ164" i="8"/>
  <c r="AT164" i="8" s="1"/>
  <c r="AP164" i="8"/>
  <c r="AS164" i="8" s="1"/>
  <c r="AO164" i="8"/>
  <c r="AR164" i="8" s="1"/>
  <c r="AW50" i="8"/>
  <c r="AX50" i="8"/>
  <c r="AQ50" i="8"/>
  <c r="AT50" i="8" s="1"/>
  <c r="AP50" i="8"/>
  <c r="AS50" i="8" s="1"/>
  <c r="AO50" i="8"/>
  <c r="AR50" i="8" s="1"/>
  <c r="AW62" i="8"/>
  <c r="AX62" i="8"/>
  <c r="AQ62" i="8"/>
  <c r="AT62" i="8" s="1"/>
  <c r="AO62" i="8"/>
  <c r="AR62" i="8" s="1"/>
  <c r="AP62" i="8"/>
  <c r="AS62" i="8" s="1"/>
  <c r="AW500" i="8"/>
  <c r="AX500" i="8"/>
  <c r="AQ500" i="8"/>
  <c r="AT500" i="8" s="1"/>
  <c r="AO500" i="8"/>
  <c r="AR500" i="8" s="1"/>
  <c r="AP500" i="8"/>
  <c r="AS500" i="8" s="1"/>
  <c r="AW363" i="8"/>
  <c r="BB363" i="8" s="1"/>
  <c r="AX363" i="8"/>
  <c r="BC363" i="8" s="1"/>
  <c r="AQ363" i="8"/>
  <c r="AT363" i="8" s="1"/>
  <c r="AO363" i="8"/>
  <c r="AR363" i="8" s="1"/>
  <c r="AP363" i="8"/>
  <c r="AS363" i="8" s="1"/>
  <c r="AW489" i="8"/>
  <c r="BB489" i="8" s="1"/>
  <c r="AX489" i="8"/>
  <c r="BC489" i="8" s="1"/>
  <c r="AQ489" i="8"/>
  <c r="AT489" i="8" s="1"/>
  <c r="AO489" i="8"/>
  <c r="AR489" i="8" s="1"/>
  <c r="AP489" i="8"/>
  <c r="AS489" i="8" s="1"/>
  <c r="AW64" i="8"/>
  <c r="AX64" i="8"/>
  <c r="BG64" i="8" s="1"/>
  <c r="AQ64" i="8"/>
  <c r="AT64" i="8" s="1"/>
  <c r="AO64" i="8"/>
  <c r="AR64" i="8" s="1"/>
  <c r="AP64" i="8"/>
  <c r="AS64" i="8" s="1"/>
  <c r="AW239" i="8"/>
  <c r="AX239" i="8"/>
  <c r="BC239" i="8" s="1"/>
  <c r="AQ239" i="8"/>
  <c r="AT239" i="8" s="1"/>
  <c r="AO239" i="8"/>
  <c r="AR239" i="8" s="1"/>
  <c r="AP239" i="8"/>
  <c r="AS239" i="8" s="1"/>
  <c r="AW356" i="8"/>
  <c r="AX356" i="8"/>
  <c r="AQ356" i="8"/>
  <c r="AT356" i="8" s="1"/>
  <c r="AO356" i="8"/>
  <c r="AR356" i="8" s="1"/>
  <c r="AP356" i="8"/>
  <c r="AS356" i="8" s="1"/>
  <c r="AW359" i="8"/>
  <c r="BB359" i="8" s="1"/>
  <c r="AX359" i="8"/>
  <c r="AQ359" i="8"/>
  <c r="AT359" i="8" s="1"/>
  <c r="AO359" i="8"/>
  <c r="AR359" i="8" s="1"/>
  <c r="AP359" i="8"/>
  <c r="AS359" i="8" s="1"/>
  <c r="AW284" i="8"/>
  <c r="BF284" i="8" s="1"/>
  <c r="AX284" i="8"/>
  <c r="AQ284" i="8"/>
  <c r="AT284" i="8" s="1"/>
  <c r="AO284" i="8"/>
  <c r="AR284" i="8" s="1"/>
  <c r="AP284" i="8"/>
  <c r="AS284" i="8" s="1"/>
  <c r="AW70" i="8"/>
  <c r="AX70" i="8"/>
  <c r="AQ70" i="8"/>
  <c r="AT70" i="8" s="1"/>
  <c r="AO70" i="8"/>
  <c r="AR70" i="8" s="1"/>
  <c r="AP70" i="8"/>
  <c r="AS70" i="8" s="1"/>
  <c r="AW497" i="8"/>
  <c r="AX497" i="8"/>
  <c r="BG497" i="8" s="1"/>
  <c r="AQ497" i="8"/>
  <c r="AT497" i="8" s="1"/>
  <c r="AO497" i="8"/>
  <c r="AR497" i="8" s="1"/>
  <c r="AP497" i="8"/>
  <c r="AS497" i="8" s="1"/>
  <c r="AW193" i="8"/>
  <c r="BB193" i="8" s="1"/>
  <c r="AX193" i="8"/>
  <c r="BG193" i="8" s="1"/>
  <c r="AQ193" i="8"/>
  <c r="AT193" i="8" s="1"/>
  <c r="AO193" i="8"/>
  <c r="AR193" i="8" s="1"/>
  <c r="AP193" i="8"/>
  <c r="AS193" i="8" s="1"/>
  <c r="AW271" i="8"/>
  <c r="AX271" i="8"/>
  <c r="BC271" i="8" s="1"/>
  <c r="AQ271" i="8"/>
  <c r="AT271" i="8" s="1"/>
  <c r="AO271" i="8"/>
  <c r="AR271" i="8" s="1"/>
  <c r="AP271" i="8"/>
  <c r="AS271" i="8" s="1"/>
  <c r="AW133" i="8"/>
  <c r="BB133" i="8" s="1"/>
  <c r="AX133" i="8"/>
  <c r="BC133" i="8" s="1"/>
  <c r="AQ133" i="8"/>
  <c r="AT133" i="8" s="1"/>
  <c r="AO133" i="8"/>
  <c r="AR133" i="8" s="1"/>
  <c r="AP133" i="8"/>
  <c r="AS133" i="8" s="1"/>
  <c r="AW376" i="8"/>
  <c r="AX376" i="8"/>
  <c r="AQ376" i="8"/>
  <c r="AT376" i="8" s="1"/>
  <c r="AO376" i="8"/>
  <c r="AR376" i="8" s="1"/>
  <c r="AP376" i="8"/>
  <c r="AS376" i="8" s="1"/>
  <c r="AW27" i="8"/>
  <c r="AX27" i="8"/>
  <c r="AQ27" i="8"/>
  <c r="AT27" i="8" s="1"/>
  <c r="AO27" i="8"/>
  <c r="AR27" i="8" s="1"/>
  <c r="AP27" i="8"/>
  <c r="AS27" i="8" s="1"/>
  <c r="AW48" i="8"/>
  <c r="BF48" i="8" s="1"/>
  <c r="AX48" i="8"/>
  <c r="AQ48" i="8"/>
  <c r="AT48" i="8" s="1"/>
  <c r="AO48" i="8"/>
  <c r="AR48" i="8" s="1"/>
  <c r="AP48" i="8"/>
  <c r="AS48" i="8" s="1"/>
  <c r="AW191" i="8"/>
  <c r="AX191" i="8"/>
  <c r="AQ191" i="8"/>
  <c r="AT191" i="8" s="1"/>
  <c r="AO191" i="8"/>
  <c r="AR191" i="8" s="1"/>
  <c r="AP191" i="8"/>
  <c r="AS191" i="8" s="1"/>
  <c r="AW413" i="8"/>
  <c r="BB413" i="8" s="1"/>
  <c r="AX413" i="8"/>
  <c r="BC413" i="8" s="1"/>
  <c r="AQ413" i="8"/>
  <c r="AT413" i="8" s="1"/>
  <c r="AO413" i="8"/>
  <c r="AR413" i="8" s="1"/>
  <c r="AP413" i="8"/>
  <c r="AS413" i="8" s="1"/>
  <c r="AW308" i="8"/>
  <c r="AX308" i="8"/>
  <c r="AQ308" i="8"/>
  <c r="AT308" i="8" s="1"/>
  <c r="AO308" i="8"/>
  <c r="AR308" i="8" s="1"/>
  <c r="AP308" i="8"/>
  <c r="AS308" i="8" s="1"/>
  <c r="AW387" i="8"/>
  <c r="BB387" i="8" s="1"/>
  <c r="AX387" i="8"/>
  <c r="AQ387" i="8"/>
  <c r="AT387" i="8" s="1"/>
  <c r="AO387" i="8"/>
  <c r="AR387" i="8" s="1"/>
  <c r="AP387" i="8"/>
  <c r="AS387" i="8" s="1"/>
  <c r="AW514" i="8"/>
  <c r="BB514" i="8" s="1"/>
  <c r="AX514" i="8"/>
  <c r="BC514" i="8" s="1"/>
  <c r="AQ514" i="8"/>
  <c r="AT514" i="8" s="1"/>
  <c r="AO514" i="8"/>
  <c r="AR514" i="8" s="1"/>
  <c r="AP514" i="8"/>
  <c r="AS514" i="8" s="1"/>
  <c r="AW534" i="8"/>
  <c r="AX534" i="8"/>
  <c r="BC534" i="8" s="1"/>
  <c r="AQ534" i="8"/>
  <c r="AT534" i="8" s="1"/>
  <c r="AO534" i="8"/>
  <c r="AR534" i="8" s="1"/>
  <c r="AP534" i="8"/>
  <c r="AS534" i="8" s="1"/>
  <c r="AW316" i="8"/>
  <c r="AX316" i="8"/>
  <c r="AQ316" i="8"/>
  <c r="AT316" i="8" s="1"/>
  <c r="AO316" i="8"/>
  <c r="AR316" i="8" s="1"/>
  <c r="AP316" i="8"/>
  <c r="AS316" i="8" s="1"/>
  <c r="AW381" i="8"/>
  <c r="BB381" i="8" s="1"/>
  <c r="AX381" i="8"/>
  <c r="AQ381" i="8"/>
  <c r="AT381" i="8" s="1"/>
  <c r="AO381" i="8"/>
  <c r="AR381" i="8" s="1"/>
  <c r="AP381" i="8"/>
  <c r="AS381" i="8" s="1"/>
  <c r="AW528" i="8"/>
  <c r="AX528" i="8"/>
  <c r="AQ528" i="8"/>
  <c r="AT528" i="8" s="1"/>
  <c r="AO528" i="8"/>
  <c r="AR528" i="8" s="1"/>
  <c r="AP528" i="8"/>
  <c r="AS528" i="8" s="1"/>
  <c r="AW539" i="8"/>
  <c r="AX539" i="8"/>
  <c r="BG539" i="8" s="1"/>
  <c r="AQ539" i="8"/>
  <c r="AT539" i="8" s="1"/>
  <c r="AO539" i="8"/>
  <c r="AR539" i="8" s="1"/>
  <c r="AP539" i="8"/>
  <c r="AS539" i="8" s="1"/>
  <c r="AW184" i="8"/>
  <c r="AX184" i="8"/>
  <c r="AQ184" i="8"/>
  <c r="AT184" i="8" s="1"/>
  <c r="AO184" i="8"/>
  <c r="AR184" i="8" s="1"/>
  <c r="AP184" i="8"/>
  <c r="AS184" i="8" s="1"/>
  <c r="AW240" i="8"/>
  <c r="AX240" i="8"/>
  <c r="AQ240" i="8"/>
  <c r="AT240" i="8" s="1"/>
  <c r="AO240" i="8"/>
  <c r="AR240" i="8" s="1"/>
  <c r="AP240" i="8"/>
  <c r="AS240" i="8" s="1"/>
  <c r="AW198" i="8"/>
  <c r="BB198" i="8" s="1"/>
  <c r="AX198" i="8"/>
  <c r="BC198" i="8" s="1"/>
  <c r="AQ198" i="8"/>
  <c r="AT198" i="8" s="1"/>
  <c r="AO198" i="8"/>
  <c r="AR198" i="8" s="1"/>
  <c r="AP198" i="8"/>
  <c r="AS198" i="8" s="1"/>
  <c r="AW159" i="8"/>
  <c r="AX159" i="8"/>
  <c r="AQ159" i="8"/>
  <c r="AT159" i="8" s="1"/>
  <c r="AO159" i="8"/>
  <c r="AR159" i="8" s="1"/>
  <c r="AP159" i="8"/>
  <c r="AS159" i="8" s="1"/>
  <c r="AW31" i="8"/>
  <c r="AX31" i="8"/>
  <c r="AQ31" i="8"/>
  <c r="AT31" i="8" s="1"/>
  <c r="AO31" i="8"/>
  <c r="AR31" i="8" s="1"/>
  <c r="AP31" i="8"/>
  <c r="AS31" i="8" s="1"/>
  <c r="AW362" i="8"/>
  <c r="BB362" i="8" s="1"/>
  <c r="AX362" i="8"/>
  <c r="AQ362" i="8"/>
  <c r="AT362" i="8" s="1"/>
  <c r="AO362" i="8"/>
  <c r="AR362" i="8" s="1"/>
  <c r="AP362" i="8"/>
  <c r="AS362" i="8" s="1"/>
  <c r="AW332" i="8"/>
  <c r="AX332" i="8"/>
  <c r="AQ332" i="8"/>
  <c r="AT332" i="8" s="1"/>
  <c r="AO332" i="8"/>
  <c r="AR332" i="8" s="1"/>
  <c r="AP332" i="8"/>
  <c r="AS332" i="8" s="1"/>
  <c r="AW258" i="8"/>
  <c r="AX258" i="8"/>
  <c r="AQ258" i="8"/>
  <c r="AT258" i="8" s="1"/>
  <c r="AO258" i="8"/>
  <c r="AR258" i="8" s="1"/>
  <c r="AP258" i="8"/>
  <c r="AS258" i="8" s="1"/>
  <c r="AW505" i="8"/>
  <c r="AX505" i="8"/>
  <c r="BC505" i="8" s="1"/>
  <c r="AQ505" i="8"/>
  <c r="AT505" i="8" s="1"/>
  <c r="AO505" i="8"/>
  <c r="AR505" i="8" s="1"/>
  <c r="AP505" i="8"/>
  <c r="AS505" i="8" s="1"/>
  <c r="AW436" i="8"/>
  <c r="BB436" i="8" s="1"/>
  <c r="AX436" i="8"/>
  <c r="BC436" i="8" s="1"/>
  <c r="AQ436" i="8"/>
  <c r="AT436" i="8" s="1"/>
  <c r="AO436" i="8"/>
  <c r="AR436" i="8" s="1"/>
  <c r="AP436" i="8"/>
  <c r="AS436" i="8" s="1"/>
  <c r="AW113" i="8"/>
  <c r="AX113" i="8"/>
  <c r="AQ113" i="8"/>
  <c r="AT113" i="8" s="1"/>
  <c r="AO113" i="8"/>
  <c r="AR113" i="8" s="1"/>
  <c r="AP113" i="8"/>
  <c r="AS113" i="8" s="1"/>
  <c r="AW389" i="8"/>
  <c r="AX389" i="8"/>
  <c r="AQ389" i="8"/>
  <c r="AT389" i="8" s="1"/>
  <c r="AO389" i="8"/>
  <c r="AR389" i="8" s="1"/>
  <c r="AP389" i="8"/>
  <c r="AS389" i="8" s="1"/>
  <c r="AW400" i="8"/>
  <c r="AX400" i="8"/>
  <c r="AQ400" i="8"/>
  <c r="AT400" i="8" s="1"/>
  <c r="AO400" i="8"/>
  <c r="AR400" i="8" s="1"/>
  <c r="AP400" i="8"/>
  <c r="AS400" i="8" s="1"/>
  <c r="AW422" i="8"/>
  <c r="AX422" i="8"/>
  <c r="AQ422" i="8"/>
  <c r="AT422" i="8" s="1"/>
  <c r="AO422" i="8"/>
  <c r="AR422" i="8" s="1"/>
  <c r="AP422" i="8"/>
  <c r="AS422" i="8" s="1"/>
  <c r="AW138" i="8"/>
  <c r="AX138" i="8"/>
  <c r="AQ138" i="8"/>
  <c r="AT138" i="8" s="1"/>
  <c r="AO138" i="8"/>
  <c r="AR138" i="8" s="1"/>
  <c r="AP138" i="8"/>
  <c r="AS138" i="8" s="1"/>
  <c r="AW58" i="8"/>
  <c r="BB58" i="8" s="1"/>
  <c r="AX58" i="8"/>
  <c r="AQ58" i="8"/>
  <c r="AT58" i="8" s="1"/>
  <c r="AO58" i="8"/>
  <c r="AR58" i="8" s="1"/>
  <c r="AP58" i="8"/>
  <c r="AS58" i="8" s="1"/>
  <c r="AW32" i="8"/>
  <c r="BB32" i="8" s="1"/>
  <c r="AX32" i="8"/>
  <c r="AQ32" i="8"/>
  <c r="AT32" i="8" s="1"/>
  <c r="AO32" i="8"/>
  <c r="AR32" i="8" s="1"/>
  <c r="AP32" i="8"/>
  <c r="AS32" i="8" s="1"/>
  <c r="AW181" i="8"/>
  <c r="AX181" i="8"/>
  <c r="AQ181" i="8"/>
  <c r="AT181" i="8" s="1"/>
  <c r="AO181" i="8"/>
  <c r="AR181" i="8" s="1"/>
  <c r="AP181" i="8"/>
  <c r="AS181" i="8" s="1"/>
  <c r="AW206" i="8"/>
  <c r="BB206" i="8" s="1"/>
  <c r="AX206" i="8"/>
  <c r="AQ206" i="8"/>
  <c r="AT206" i="8" s="1"/>
  <c r="AO206" i="8"/>
  <c r="AR206" i="8" s="1"/>
  <c r="AP206" i="8"/>
  <c r="AS206" i="8" s="1"/>
  <c r="AW151" i="8"/>
  <c r="AX151" i="8"/>
  <c r="BG151" i="8" s="1"/>
  <c r="AQ151" i="8"/>
  <c r="AT151" i="8" s="1"/>
  <c r="AO151" i="8"/>
  <c r="AR151" i="8" s="1"/>
  <c r="AP151" i="8"/>
  <c r="AS151" i="8" s="1"/>
  <c r="AW252" i="8"/>
  <c r="BB252" i="8" s="1"/>
  <c r="AX252" i="8"/>
  <c r="BC252" i="8" s="1"/>
  <c r="AQ252" i="8"/>
  <c r="AT252" i="8" s="1"/>
  <c r="AO252" i="8"/>
  <c r="AR252" i="8" s="1"/>
  <c r="AP252" i="8"/>
  <c r="AS252" i="8" s="1"/>
  <c r="AW182" i="8"/>
  <c r="AX182" i="8"/>
  <c r="BG182" i="8" s="1"/>
  <c r="AQ182" i="8"/>
  <c r="AT182" i="8" s="1"/>
  <c r="AO182" i="8"/>
  <c r="AR182" i="8" s="1"/>
  <c r="AP182" i="8"/>
  <c r="AS182" i="8" s="1"/>
  <c r="AW393" i="8"/>
  <c r="BB393" i="8" s="1"/>
  <c r="AX393" i="8"/>
  <c r="BC393" i="8" s="1"/>
  <c r="AQ393" i="8"/>
  <c r="AT393" i="8" s="1"/>
  <c r="AO393" i="8"/>
  <c r="AR393" i="8" s="1"/>
  <c r="AP393" i="8"/>
  <c r="AS393" i="8" s="1"/>
  <c r="AW57" i="8"/>
  <c r="BB57" i="8" s="1"/>
  <c r="AX57" i="8"/>
  <c r="AQ57" i="8"/>
  <c r="AT57" i="8" s="1"/>
  <c r="AO57" i="8"/>
  <c r="AR57" i="8" s="1"/>
  <c r="AP57" i="8"/>
  <c r="AS57" i="8" s="1"/>
  <c r="AW65" i="8"/>
  <c r="BB65" i="8" s="1"/>
  <c r="AX65" i="8"/>
  <c r="BC65" i="8" s="1"/>
  <c r="AQ65" i="8"/>
  <c r="AT65" i="8" s="1"/>
  <c r="AO65" i="8"/>
  <c r="AR65" i="8" s="1"/>
  <c r="AP65" i="8"/>
  <c r="AS65" i="8" s="1"/>
  <c r="AW37" i="8"/>
  <c r="BB37" i="8" s="1"/>
  <c r="AX37" i="8"/>
  <c r="AQ37" i="8"/>
  <c r="AT37" i="8" s="1"/>
  <c r="AO37" i="8"/>
  <c r="AR37" i="8" s="1"/>
  <c r="AP37" i="8"/>
  <c r="AS37" i="8" s="1"/>
  <c r="AW246" i="8"/>
  <c r="AX246" i="8"/>
  <c r="BV246" i="8" s="1"/>
  <c r="AQ246" i="8"/>
  <c r="AT246" i="8" s="1"/>
  <c r="AO246" i="8"/>
  <c r="AR246" i="8" s="1"/>
  <c r="AP246" i="8"/>
  <c r="AS246" i="8" s="1"/>
  <c r="AW224" i="8"/>
  <c r="AX224" i="8"/>
  <c r="AQ224" i="8"/>
  <c r="AT224" i="8" s="1"/>
  <c r="AO224" i="8"/>
  <c r="AR224" i="8" s="1"/>
  <c r="AP224" i="8"/>
  <c r="AS224" i="8" s="1"/>
  <c r="AW299" i="8"/>
  <c r="AX299" i="8"/>
  <c r="AQ299" i="8"/>
  <c r="AT299" i="8" s="1"/>
  <c r="AO299" i="8"/>
  <c r="AR299" i="8" s="1"/>
  <c r="AP299" i="8"/>
  <c r="AS299" i="8" s="1"/>
  <c r="AW7" i="8"/>
  <c r="AX7" i="8"/>
  <c r="AQ7" i="8"/>
  <c r="AT7" i="8" s="1"/>
  <c r="AO7" i="8"/>
  <c r="AR7" i="8" s="1"/>
  <c r="AP7" i="8"/>
  <c r="AS7" i="8" s="1"/>
  <c r="AW274" i="8"/>
  <c r="AX274" i="8"/>
  <c r="BC274" i="8" s="1"/>
  <c r="AQ274" i="8"/>
  <c r="AT274" i="8" s="1"/>
  <c r="AO274" i="8"/>
  <c r="AR274" i="8" s="1"/>
  <c r="AP274" i="8"/>
  <c r="AS274" i="8" s="1"/>
  <c r="AW448" i="8"/>
  <c r="AX448" i="8"/>
  <c r="AQ448" i="8"/>
  <c r="AT448" i="8" s="1"/>
  <c r="AO448" i="8"/>
  <c r="AR448" i="8" s="1"/>
  <c r="AP448" i="8"/>
  <c r="AS448" i="8" s="1"/>
  <c r="AW186" i="8"/>
  <c r="AX186" i="8"/>
  <c r="BC186" i="8" s="1"/>
  <c r="AQ186" i="8"/>
  <c r="AT186" i="8" s="1"/>
  <c r="AO186" i="8"/>
  <c r="AR186" i="8" s="1"/>
  <c r="AP186" i="8"/>
  <c r="AS186" i="8" s="1"/>
  <c r="AW251" i="8"/>
  <c r="BB251" i="8" s="1"/>
  <c r="AX251" i="8"/>
  <c r="BC251" i="8" s="1"/>
  <c r="AQ251" i="8"/>
  <c r="AT251" i="8" s="1"/>
  <c r="AO251" i="8"/>
  <c r="AR251" i="8" s="1"/>
  <c r="AP251" i="8"/>
  <c r="AS251" i="8" s="1"/>
  <c r="AW49" i="8"/>
  <c r="AX49" i="8"/>
  <c r="AQ49" i="8"/>
  <c r="AT49" i="8" s="1"/>
  <c r="AO49" i="8"/>
  <c r="AR49" i="8" s="1"/>
  <c r="AP49" i="8"/>
  <c r="AS49" i="8" s="1"/>
  <c r="AW237" i="8"/>
  <c r="AX237" i="8"/>
  <c r="AQ237" i="8"/>
  <c r="AT237" i="8" s="1"/>
  <c r="AO237" i="8"/>
  <c r="AR237" i="8" s="1"/>
  <c r="AP237" i="8"/>
  <c r="AS237" i="8" s="1"/>
  <c r="AW421" i="8"/>
  <c r="AX421" i="8"/>
  <c r="BC421" i="8" s="1"/>
  <c r="AO421" i="8"/>
  <c r="AR421" i="8" s="1"/>
  <c r="AQ421" i="8"/>
  <c r="AT421" i="8" s="1"/>
  <c r="AP421" i="8"/>
  <c r="AS421" i="8" s="1"/>
  <c r="AX459" i="8"/>
  <c r="AW459" i="8"/>
  <c r="AO459" i="8"/>
  <c r="AR459" i="8" s="1"/>
  <c r="AP459" i="8"/>
  <c r="AS459" i="8" s="1"/>
  <c r="AQ459" i="8"/>
  <c r="AT459" i="8" s="1"/>
  <c r="AW177" i="8"/>
  <c r="AX177" i="8"/>
  <c r="AQ177" i="8"/>
  <c r="AT177" i="8" s="1"/>
  <c r="AO177" i="8"/>
  <c r="AR177" i="8" s="1"/>
  <c r="AP177" i="8"/>
  <c r="AS177" i="8" s="1"/>
  <c r="AW533" i="8"/>
  <c r="BB533" i="8" s="1"/>
  <c r="AX533" i="8"/>
  <c r="BC533" i="8" s="1"/>
  <c r="AQ533" i="8"/>
  <c r="AT533" i="8" s="1"/>
  <c r="AO533" i="8"/>
  <c r="AR533" i="8" s="1"/>
  <c r="AP533" i="8"/>
  <c r="AS533" i="8" s="1"/>
  <c r="AX403" i="8"/>
  <c r="AW403" i="8"/>
  <c r="AO403" i="8"/>
  <c r="AR403" i="8" s="1"/>
  <c r="AQ403" i="8"/>
  <c r="AT403" i="8" s="1"/>
  <c r="AP403" i="8"/>
  <c r="AS403" i="8" s="1"/>
  <c r="AX13" i="8"/>
  <c r="AW13" i="8"/>
  <c r="BB13" i="8" s="1"/>
  <c r="AO13" i="8"/>
  <c r="AR13" i="8" s="1"/>
  <c r="AQ13" i="8"/>
  <c r="AT13" i="8" s="1"/>
  <c r="AP13" i="8"/>
  <c r="AS13" i="8" s="1"/>
  <c r="AW105" i="8"/>
  <c r="AX105" i="8"/>
  <c r="AQ105" i="8"/>
  <c r="AT105" i="8" s="1"/>
  <c r="AO105" i="8"/>
  <c r="AR105" i="8" s="1"/>
  <c r="AP105" i="8"/>
  <c r="AS105" i="8" s="1"/>
  <c r="AW190" i="8"/>
  <c r="AX190" i="8"/>
  <c r="AQ190" i="8"/>
  <c r="AT190" i="8" s="1"/>
  <c r="AO190" i="8"/>
  <c r="AR190" i="8" s="1"/>
  <c r="AP190" i="8"/>
  <c r="AS190" i="8" s="1"/>
  <c r="AW175" i="8"/>
  <c r="BB175" i="8" s="1"/>
  <c r="AX175" i="8"/>
  <c r="AQ175" i="8"/>
  <c r="AT175" i="8" s="1"/>
  <c r="AO175" i="8"/>
  <c r="AR175" i="8" s="1"/>
  <c r="AP175" i="8"/>
  <c r="AS175" i="8" s="1"/>
  <c r="AW439" i="8"/>
  <c r="BB439" i="8" s="1"/>
  <c r="AX439" i="8"/>
  <c r="AQ439" i="8"/>
  <c r="AT439" i="8" s="1"/>
  <c r="AO439" i="8"/>
  <c r="AR439" i="8" s="1"/>
  <c r="AP439" i="8"/>
  <c r="AS439" i="8" s="1"/>
  <c r="AW434" i="8"/>
  <c r="AX434" i="8"/>
  <c r="BC434" i="8" s="1"/>
  <c r="AQ434" i="8"/>
  <c r="AT434" i="8" s="1"/>
  <c r="AO434" i="8"/>
  <c r="AR434" i="8" s="1"/>
  <c r="AP434" i="8"/>
  <c r="AS434" i="8" s="1"/>
  <c r="AW364" i="8"/>
  <c r="AX364" i="8"/>
  <c r="AQ364" i="8"/>
  <c r="AT364" i="8" s="1"/>
  <c r="AO364" i="8"/>
  <c r="AR364" i="8" s="1"/>
  <c r="AP364" i="8"/>
  <c r="AS364" i="8" s="1"/>
  <c r="AW339" i="8"/>
  <c r="AX339" i="8"/>
  <c r="AQ339" i="8"/>
  <c r="AT339" i="8" s="1"/>
  <c r="AO339" i="8"/>
  <c r="AR339" i="8" s="1"/>
  <c r="AP339" i="8"/>
  <c r="AS339" i="8" s="1"/>
  <c r="AW428" i="8"/>
  <c r="AX428" i="8"/>
  <c r="AQ428" i="8"/>
  <c r="AT428" i="8" s="1"/>
  <c r="AO428" i="8"/>
  <c r="AR428" i="8" s="1"/>
  <c r="AP428" i="8"/>
  <c r="AS428" i="8" s="1"/>
  <c r="AW373" i="8"/>
  <c r="AX373" i="8"/>
  <c r="AQ373" i="8"/>
  <c r="AT373" i="8" s="1"/>
  <c r="AO373" i="8"/>
  <c r="AR373" i="8" s="1"/>
  <c r="AP373" i="8"/>
  <c r="AS373" i="8" s="1"/>
  <c r="AW414" i="8"/>
  <c r="AX414" i="8"/>
  <c r="AQ414" i="8"/>
  <c r="AT414" i="8" s="1"/>
  <c r="AO414" i="8"/>
  <c r="AR414" i="8" s="1"/>
  <c r="AP414" i="8"/>
  <c r="AS414" i="8" s="1"/>
  <c r="AW98" i="8"/>
  <c r="AX98" i="8"/>
  <c r="AQ98" i="8"/>
  <c r="AT98" i="8" s="1"/>
  <c r="AO98" i="8"/>
  <c r="AR98" i="8" s="1"/>
  <c r="AP98" i="8"/>
  <c r="AS98" i="8" s="1"/>
  <c r="AW97" i="8"/>
  <c r="AX97" i="8"/>
  <c r="AQ97" i="8"/>
  <c r="AT97" i="8" s="1"/>
  <c r="AO97" i="8"/>
  <c r="AR97" i="8" s="1"/>
  <c r="AP97" i="8"/>
  <c r="AS97" i="8" s="1"/>
  <c r="AW128" i="8"/>
  <c r="AX128" i="8"/>
  <c r="BG128" i="8" s="1"/>
  <c r="AQ128" i="8"/>
  <c r="AT128" i="8" s="1"/>
  <c r="AO128" i="8"/>
  <c r="AR128" i="8" s="1"/>
  <c r="AP128" i="8"/>
  <c r="AS128" i="8" s="1"/>
  <c r="AW324" i="8"/>
  <c r="BU324" i="8" s="1"/>
  <c r="AX324" i="8"/>
  <c r="BV324" i="8" s="1"/>
  <c r="AQ324" i="8"/>
  <c r="AT324" i="8" s="1"/>
  <c r="AO324" i="8"/>
  <c r="AR324" i="8" s="1"/>
  <c r="AP324" i="8"/>
  <c r="AS324" i="8" s="1"/>
  <c r="AW150" i="8"/>
  <c r="AX150" i="8"/>
  <c r="BG150" i="8" s="1"/>
  <c r="AQ150" i="8"/>
  <c r="AT150" i="8" s="1"/>
  <c r="AO150" i="8"/>
  <c r="AR150" i="8" s="1"/>
  <c r="AP150" i="8"/>
  <c r="AS150" i="8" s="1"/>
  <c r="AW395" i="8"/>
  <c r="AX395" i="8"/>
  <c r="BG395" i="8" s="1"/>
  <c r="AQ395" i="8"/>
  <c r="AT395" i="8" s="1"/>
  <c r="AO395" i="8"/>
  <c r="AR395" i="8" s="1"/>
  <c r="AP395" i="8"/>
  <c r="AS395" i="8" s="1"/>
  <c r="AW374" i="8"/>
  <c r="AX374" i="8"/>
  <c r="AQ374" i="8"/>
  <c r="AT374" i="8" s="1"/>
  <c r="AO374" i="8"/>
  <c r="AR374" i="8" s="1"/>
  <c r="AP374" i="8"/>
  <c r="AS374" i="8" s="1"/>
  <c r="AW170" i="8"/>
  <c r="AX170" i="8"/>
  <c r="BG170" i="8" s="1"/>
  <c r="AQ170" i="8"/>
  <c r="AT170" i="8" s="1"/>
  <c r="AO170" i="8"/>
  <c r="AR170" i="8" s="1"/>
  <c r="AP170" i="8"/>
  <c r="AS170" i="8" s="1"/>
  <c r="AW293" i="8"/>
  <c r="AX293" i="8"/>
  <c r="BG293" i="8" s="1"/>
  <c r="AQ293" i="8"/>
  <c r="AT293" i="8" s="1"/>
  <c r="AO293" i="8"/>
  <c r="AR293" i="8" s="1"/>
  <c r="AP293" i="8"/>
  <c r="AS293" i="8" s="1"/>
  <c r="AW264" i="8"/>
  <c r="AX264" i="8"/>
  <c r="AQ264" i="8"/>
  <c r="AT264" i="8" s="1"/>
  <c r="AO264" i="8"/>
  <c r="AR264" i="8" s="1"/>
  <c r="AP264" i="8"/>
  <c r="AS264" i="8" s="1"/>
  <c r="AW496" i="8"/>
  <c r="AX496" i="8"/>
  <c r="AQ496" i="8"/>
  <c r="AT496" i="8" s="1"/>
  <c r="AO496" i="8"/>
  <c r="AR496" i="8" s="1"/>
  <c r="AP496" i="8"/>
  <c r="AS496" i="8" s="1"/>
  <c r="AW11" i="8"/>
  <c r="AX11" i="8"/>
  <c r="AQ11" i="8"/>
  <c r="AT11" i="8" s="1"/>
  <c r="AO11" i="8"/>
  <c r="AR11" i="8" s="1"/>
  <c r="AP11" i="8"/>
  <c r="AS11" i="8" s="1"/>
  <c r="AW361" i="8"/>
  <c r="AX361" i="8"/>
  <c r="AQ361" i="8"/>
  <c r="AT361" i="8" s="1"/>
  <c r="AO361" i="8"/>
  <c r="AR361" i="8" s="1"/>
  <c r="AP361" i="8"/>
  <c r="AS361" i="8" s="1"/>
  <c r="AW412" i="8"/>
  <c r="AX412" i="8"/>
  <c r="AQ412" i="8"/>
  <c r="AT412" i="8" s="1"/>
  <c r="AO412" i="8"/>
  <c r="AR412" i="8" s="1"/>
  <c r="AP412" i="8"/>
  <c r="AS412" i="8" s="1"/>
  <c r="AW330" i="8"/>
  <c r="AX330" i="8"/>
  <c r="BG330" i="8" s="1"/>
  <c r="AQ330" i="8"/>
  <c r="AT330" i="8" s="1"/>
  <c r="AO330" i="8"/>
  <c r="AR330" i="8" s="1"/>
  <c r="AP330" i="8"/>
  <c r="AS330" i="8" s="1"/>
  <c r="AW22" i="8"/>
  <c r="AX22" i="8"/>
  <c r="AQ22" i="8"/>
  <c r="AT22" i="8" s="1"/>
  <c r="AO22" i="8"/>
  <c r="AR22" i="8" s="1"/>
  <c r="AP22" i="8"/>
  <c r="AS22" i="8" s="1"/>
  <c r="AW161" i="8"/>
  <c r="AX161" i="8"/>
  <c r="AQ161" i="8"/>
  <c r="AT161" i="8" s="1"/>
  <c r="AO161" i="8"/>
  <c r="AR161" i="8" s="1"/>
  <c r="AP161" i="8"/>
  <c r="AS161" i="8" s="1"/>
  <c r="AW100" i="8"/>
  <c r="AX100" i="8"/>
  <c r="AQ100" i="8"/>
  <c r="AT100" i="8" s="1"/>
  <c r="AO100" i="8"/>
  <c r="AR100" i="8" s="1"/>
  <c r="AP100" i="8"/>
  <c r="AS100" i="8" s="1"/>
  <c r="AW204" i="8"/>
  <c r="AX204" i="8"/>
  <c r="AQ204" i="8"/>
  <c r="AT204" i="8" s="1"/>
  <c r="AO204" i="8"/>
  <c r="AR204" i="8" s="1"/>
  <c r="AP204" i="8"/>
  <c r="AS204" i="8" s="1"/>
  <c r="AW465" i="8"/>
  <c r="AX465" i="8"/>
  <c r="AQ465" i="8"/>
  <c r="AT465" i="8" s="1"/>
  <c r="AO465" i="8"/>
  <c r="AR465" i="8" s="1"/>
  <c r="AP465" i="8"/>
  <c r="AS465" i="8" s="1"/>
  <c r="AW471" i="8"/>
  <c r="AX471" i="8"/>
  <c r="AQ471" i="8"/>
  <c r="AT471" i="8" s="1"/>
  <c r="AO471" i="8"/>
  <c r="AR471" i="8" s="1"/>
  <c r="AP471" i="8"/>
  <c r="AS471" i="8" s="1"/>
  <c r="AW276" i="8"/>
  <c r="AX276" i="8"/>
  <c r="AQ276" i="8"/>
  <c r="AT276" i="8" s="1"/>
  <c r="AO276" i="8"/>
  <c r="AR276" i="8" s="1"/>
  <c r="AP276" i="8"/>
  <c r="AS276" i="8" s="1"/>
  <c r="AW126" i="8"/>
  <c r="AX126" i="8"/>
  <c r="AQ126" i="8"/>
  <c r="AT126" i="8" s="1"/>
  <c r="AO126" i="8"/>
  <c r="AR126" i="8" s="1"/>
  <c r="AP126" i="8"/>
  <c r="AS126" i="8" s="1"/>
  <c r="AW196" i="8"/>
  <c r="AX196" i="8"/>
  <c r="AQ196" i="8"/>
  <c r="AT196" i="8" s="1"/>
  <c r="AO196" i="8"/>
  <c r="AR196" i="8" s="1"/>
  <c r="AP196" i="8"/>
  <c r="AS196" i="8" s="1"/>
  <c r="AW365" i="8"/>
  <c r="AX365" i="8"/>
  <c r="AQ365" i="8"/>
  <c r="AT365" i="8" s="1"/>
  <c r="AO365" i="8"/>
  <c r="AR365" i="8" s="1"/>
  <c r="AP365" i="8"/>
  <c r="AS365" i="8" s="1"/>
  <c r="AW244" i="8"/>
  <c r="AX244" i="8"/>
  <c r="AQ244" i="8"/>
  <c r="AT244" i="8" s="1"/>
  <c r="AO244" i="8"/>
  <c r="AR244" i="8" s="1"/>
  <c r="AP244" i="8"/>
  <c r="AS244" i="8" s="1"/>
  <c r="AW329" i="8"/>
  <c r="AX329" i="8"/>
  <c r="AQ329" i="8"/>
  <c r="AT329" i="8" s="1"/>
  <c r="AO329" i="8"/>
  <c r="AR329" i="8" s="1"/>
  <c r="AP329" i="8"/>
  <c r="AS329" i="8" s="1"/>
  <c r="AW416" i="8"/>
  <c r="AX416" i="8"/>
  <c r="AQ416" i="8"/>
  <c r="AT416" i="8" s="1"/>
  <c r="AO416" i="8"/>
  <c r="AR416" i="8" s="1"/>
  <c r="AP416" i="8"/>
  <c r="AS416" i="8" s="1"/>
  <c r="AW345" i="8"/>
  <c r="AX345" i="8"/>
  <c r="AQ345" i="8"/>
  <c r="AT345" i="8" s="1"/>
  <c r="AO345" i="8"/>
  <c r="AR345" i="8" s="1"/>
  <c r="AP345" i="8"/>
  <c r="AS345" i="8" s="1"/>
  <c r="AW296" i="8"/>
  <c r="AX296" i="8"/>
  <c r="AQ296" i="8"/>
  <c r="AT296" i="8" s="1"/>
  <c r="AO296" i="8"/>
  <c r="AR296" i="8" s="1"/>
  <c r="AP296" i="8"/>
  <c r="AS296" i="8" s="1"/>
  <c r="AW358" i="8"/>
  <c r="AX358" i="8"/>
  <c r="AQ358" i="8"/>
  <c r="AT358" i="8" s="1"/>
  <c r="AO358" i="8"/>
  <c r="AR358" i="8" s="1"/>
  <c r="AP358" i="8"/>
  <c r="AS358" i="8" s="1"/>
  <c r="AW153" i="8"/>
  <c r="AX153" i="8"/>
  <c r="BG153" i="8" s="1"/>
  <c r="AQ153" i="8"/>
  <c r="AT153" i="8" s="1"/>
  <c r="AO153" i="8"/>
  <c r="AR153" i="8" s="1"/>
  <c r="AP153" i="8"/>
  <c r="AS153" i="8" s="1"/>
  <c r="AW295" i="8"/>
  <c r="AX295" i="8"/>
  <c r="AQ295" i="8"/>
  <c r="AT295" i="8" s="1"/>
  <c r="AO295" i="8"/>
  <c r="AR295" i="8" s="1"/>
  <c r="AP295" i="8"/>
  <c r="AS295" i="8" s="1"/>
  <c r="AW463" i="8"/>
  <c r="AX463" i="8"/>
  <c r="AQ463" i="8"/>
  <c r="AT463" i="8" s="1"/>
  <c r="AO463" i="8"/>
  <c r="AR463" i="8" s="1"/>
  <c r="AP463" i="8"/>
  <c r="AS463" i="8" s="1"/>
  <c r="AW435" i="8"/>
  <c r="AX435" i="8"/>
  <c r="AQ435" i="8"/>
  <c r="AT435" i="8" s="1"/>
  <c r="AO435" i="8"/>
  <c r="AR435" i="8" s="1"/>
  <c r="AP435" i="8"/>
  <c r="AS435" i="8" s="1"/>
  <c r="AW266" i="8"/>
  <c r="AX266" i="8"/>
  <c r="AQ266" i="8"/>
  <c r="AT266" i="8" s="1"/>
  <c r="AO266" i="8"/>
  <c r="AR266" i="8" s="1"/>
  <c r="AP266" i="8"/>
  <c r="AS266" i="8" s="1"/>
  <c r="AW218" i="8"/>
  <c r="AX218" i="8"/>
  <c r="AQ218" i="8"/>
  <c r="AT218" i="8" s="1"/>
  <c r="AO218" i="8"/>
  <c r="AR218" i="8" s="1"/>
  <c r="AP218" i="8"/>
  <c r="AS218" i="8" s="1"/>
  <c r="AW298" i="8"/>
  <c r="BF298" i="8" s="1"/>
  <c r="AX298" i="8"/>
  <c r="AQ298" i="8"/>
  <c r="AT298" i="8" s="1"/>
  <c r="AO298" i="8"/>
  <c r="AR298" i="8" s="1"/>
  <c r="AP298" i="8"/>
  <c r="AS298" i="8" s="1"/>
  <c r="AW195" i="8"/>
  <c r="AX195" i="8"/>
  <c r="AQ195" i="8"/>
  <c r="AT195" i="8" s="1"/>
  <c r="AO195" i="8"/>
  <c r="AR195" i="8" s="1"/>
  <c r="AP195" i="8"/>
  <c r="AS195" i="8" s="1"/>
  <c r="AW392" i="8"/>
  <c r="AX392" i="8"/>
  <c r="BG392" i="8" s="1"/>
  <c r="AQ392" i="8"/>
  <c r="AT392" i="8" s="1"/>
  <c r="AO392" i="8"/>
  <c r="AR392" i="8" s="1"/>
  <c r="AP392" i="8"/>
  <c r="AS392" i="8" s="1"/>
  <c r="AW419" i="8"/>
  <c r="AX419" i="8"/>
  <c r="BG419" i="8" s="1"/>
  <c r="AQ419" i="8"/>
  <c r="AT419" i="8" s="1"/>
  <c r="AO419" i="8"/>
  <c r="AR419" i="8" s="1"/>
  <c r="AP419" i="8"/>
  <c r="AS419" i="8" s="1"/>
  <c r="AW188" i="8"/>
  <c r="AX188" i="8"/>
  <c r="AQ188" i="8"/>
  <c r="AT188" i="8" s="1"/>
  <c r="AO188" i="8"/>
  <c r="AR188" i="8" s="1"/>
  <c r="AP188" i="8"/>
  <c r="AS188" i="8" s="1"/>
  <c r="AW462" i="8"/>
  <c r="AX462" i="8"/>
  <c r="AQ462" i="8"/>
  <c r="AT462" i="8" s="1"/>
  <c r="AO462" i="8"/>
  <c r="AR462" i="8" s="1"/>
  <c r="AP462" i="8"/>
  <c r="AS462" i="8" s="1"/>
  <c r="AW147" i="8"/>
  <c r="AX147" i="8"/>
  <c r="AQ147" i="8"/>
  <c r="AT147" i="8" s="1"/>
  <c r="AO147" i="8"/>
  <c r="AR147" i="8" s="1"/>
  <c r="AP147" i="8"/>
  <c r="AS147" i="8" s="1"/>
  <c r="AW530" i="8"/>
  <c r="AX530" i="8"/>
  <c r="AQ530" i="8"/>
  <c r="AT530" i="8" s="1"/>
  <c r="AO530" i="8"/>
  <c r="AR530" i="8" s="1"/>
  <c r="AP530" i="8"/>
  <c r="AS530" i="8" s="1"/>
  <c r="AW180" i="8"/>
  <c r="AX180" i="8"/>
  <c r="BG180" i="8" s="1"/>
  <c r="AQ180" i="8"/>
  <c r="AT180" i="8" s="1"/>
  <c r="AO180" i="8"/>
  <c r="AR180" i="8" s="1"/>
  <c r="AP180" i="8"/>
  <c r="AS180" i="8" s="1"/>
  <c r="AW318" i="8"/>
  <c r="AX318" i="8"/>
  <c r="AQ318" i="8"/>
  <c r="AT318" i="8" s="1"/>
  <c r="AO318" i="8"/>
  <c r="AR318" i="8" s="1"/>
  <c r="AP318" i="8"/>
  <c r="AS318" i="8" s="1"/>
  <c r="AW229" i="8"/>
  <c r="AX229" i="8"/>
  <c r="AQ229" i="8"/>
  <c r="AT229" i="8" s="1"/>
  <c r="AO229" i="8"/>
  <c r="AR229" i="8" s="1"/>
  <c r="AP229" i="8"/>
  <c r="AS229" i="8" s="1"/>
  <c r="AW73" i="8"/>
  <c r="AX73" i="8"/>
  <c r="AQ73" i="8"/>
  <c r="AT73" i="8" s="1"/>
  <c r="AO73" i="8"/>
  <c r="AR73" i="8" s="1"/>
  <c r="AP73" i="8"/>
  <c r="AS73" i="8" s="1"/>
  <c r="AW14" i="8"/>
  <c r="AX14" i="8"/>
  <c r="AQ14" i="8"/>
  <c r="AT14" i="8" s="1"/>
  <c r="AO14" i="8"/>
  <c r="AR14" i="8" s="1"/>
  <c r="AP14" i="8"/>
  <c r="AS14" i="8" s="1"/>
  <c r="AW307" i="8"/>
  <c r="AX307" i="8"/>
  <c r="AQ307" i="8"/>
  <c r="AT307" i="8" s="1"/>
  <c r="AO307" i="8"/>
  <c r="AR307" i="8" s="1"/>
  <c r="AP307" i="8"/>
  <c r="AS307" i="8" s="1"/>
  <c r="AW210" i="8"/>
  <c r="AX210" i="8"/>
  <c r="AQ210" i="8"/>
  <c r="AT210" i="8" s="1"/>
  <c r="AO210" i="8"/>
  <c r="AR210" i="8" s="1"/>
  <c r="AP210" i="8"/>
  <c r="AS210" i="8" s="1"/>
  <c r="AW173" i="8"/>
  <c r="AX173" i="8"/>
  <c r="AQ173" i="8"/>
  <c r="AT173" i="8" s="1"/>
  <c r="AO173" i="8"/>
  <c r="AR173" i="8" s="1"/>
  <c r="AP173" i="8"/>
  <c r="AS173" i="8" s="1"/>
  <c r="AW292" i="8"/>
  <c r="AX292" i="8"/>
  <c r="AQ292" i="8"/>
  <c r="AT292" i="8" s="1"/>
  <c r="AO292" i="8"/>
  <c r="AR292" i="8" s="1"/>
  <c r="AP292" i="8"/>
  <c r="AS292" i="8" s="1"/>
  <c r="AW236" i="8"/>
  <c r="AX236" i="8"/>
  <c r="AQ236" i="8"/>
  <c r="AT236" i="8" s="1"/>
  <c r="AO236" i="8"/>
  <c r="AR236" i="8" s="1"/>
  <c r="AP236" i="8"/>
  <c r="AS236" i="8" s="1"/>
  <c r="AW303" i="8"/>
  <c r="AX303" i="8"/>
  <c r="AQ303" i="8"/>
  <c r="AT303" i="8" s="1"/>
  <c r="AO303" i="8"/>
  <c r="AR303" i="8" s="1"/>
  <c r="AP303" i="8"/>
  <c r="AS303" i="8" s="1"/>
  <c r="AW227" i="8"/>
  <c r="AX227" i="8"/>
  <c r="AQ227" i="8"/>
  <c r="AT227" i="8" s="1"/>
  <c r="AO227" i="8"/>
  <c r="AR227" i="8" s="1"/>
  <c r="AP227" i="8"/>
  <c r="AS227" i="8" s="1"/>
  <c r="AW342" i="8"/>
  <c r="AX342" i="8"/>
  <c r="AQ342" i="8"/>
  <c r="AT342" i="8" s="1"/>
  <c r="AO342" i="8"/>
  <c r="AR342" i="8" s="1"/>
  <c r="AP342" i="8"/>
  <c r="AS342" i="8" s="1"/>
  <c r="AW80" i="8"/>
  <c r="AX80" i="8"/>
  <c r="AQ80" i="8"/>
  <c r="AT80" i="8" s="1"/>
  <c r="AO80" i="8"/>
  <c r="AR80" i="8" s="1"/>
  <c r="AP80" i="8"/>
  <c r="AS80" i="8" s="1"/>
  <c r="AW411" i="8"/>
  <c r="AX411" i="8"/>
  <c r="AQ411" i="8"/>
  <c r="AT411" i="8" s="1"/>
  <c r="AO411" i="8"/>
  <c r="AR411" i="8" s="1"/>
  <c r="AP411" i="8"/>
  <c r="AS411" i="8" s="1"/>
  <c r="AW212" i="8"/>
  <c r="AX212" i="8"/>
  <c r="AQ212" i="8"/>
  <c r="AT212" i="8" s="1"/>
  <c r="AO212" i="8"/>
  <c r="AR212" i="8" s="1"/>
  <c r="AP212" i="8"/>
  <c r="AS212" i="8" s="1"/>
  <c r="AW546" i="8"/>
  <c r="AX546" i="8"/>
  <c r="AQ546" i="8"/>
  <c r="AT546" i="8" s="1"/>
  <c r="AO546" i="8"/>
  <c r="AR546" i="8" s="1"/>
  <c r="AP546" i="8"/>
  <c r="AS546" i="8" s="1"/>
  <c r="AW179" i="8"/>
  <c r="AX179" i="8"/>
  <c r="AQ179" i="8"/>
  <c r="AT179" i="8" s="1"/>
  <c r="AO179" i="8"/>
  <c r="AR179" i="8" s="1"/>
  <c r="AP179" i="8"/>
  <c r="AS179" i="8" s="1"/>
  <c r="AW235" i="8"/>
  <c r="AX235" i="8"/>
  <c r="AQ235" i="8"/>
  <c r="AT235" i="8" s="1"/>
  <c r="AO235" i="8"/>
  <c r="AR235" i="8" s="1"/>
  <c r="AP235" i="8"/>
  <c r="AS235" i="8" s="1"/>
  <c r="AW201" i="8"/>
  <c r="BF201" i="8" s="1"/>
  <c r="AX201" i="8"/>
  <c r="AQ201" i="8"/>
  <c r="AT201" i="8" s="1"/>
  <c r="AO201" i="8"/>
  <c r="AR201" i="8" s="1"/>
  <c r="AP201" i="8"/>
  <c r="AS201" i="8" s="1"/>
  <c r="AW238" i="8"/>
  <c r="AX238" i="8"/>
  <c r="AQ238" i="8"/>
  <c r="AT238" i="8" s="1"/>
  <c r="AO238" i="8"/>
  <c r="AR238" i="8" s="1"/>
  <c r="AP238" i="8"/>
  <c r="AS238" i="8" s="1"/>
  <c r="AW336" i="8"/>
  <c r="AX336" i="8"/>
  <c r="AQ336" i="8"/>
  <c r="AT336" i="8" s="1"/>
  <c r="AO336" i="8"/>
  <c r="AR336" i="8" s="1"/>
  <c r="AP336" i="8"/>
  <c r="AS336" i="8" s="1"/>
  <c r="AW123" i="8"/>
  <c r="AX123" i="8"/>
  <c r="AQ123" i="8"/>
  <c r="AT123" i="8" s="1"/>
  <c r="AO123" i="8"/>
  <c r="AR123" i="8" s="1"/>
  <c r="AP123" i="8"/>
  <c r="AS123" i="8" s="1"/>
  <c r="AW404" i="8"/>
  <c r="AX404" i="8"/>
  <c r="AQ404" i="8"/>
  <c r="AT404" i="8" s="1"/>
  <c r="AO404" i="8"/>
  <c r="AR404" i="8" s="1"/>
  <c r="AP404" i="8"/>
  <c r="AS404" i="8" s="1"/>
  <c r="AW8" i="8"/>
  <c r="AX8" i="8"/>
  <c r="AQ8" i="8"/>
  <c r="AT8" i="8" s="1"/>
  <c r="AO8" i="8"/>
  <c r="AR8" i="8" s="1"/>
  <c r="AP8" i="8"/>
  <c r="AS8" i="8" s="1"/>
  <c r="AW129" i="8"/>
  <c r="AX129" i="8"/>
  <c r="AQ129" i="8"/>
  <c r="AT129" i="8" s="1"/>
  <c r="AO129" i="8"/>
  <c r="AR129" i="8" s="1"/>
  <c r="AP129" i="8"/>
  <c r="AS129" i="8" s="1"/>
  <c r="AW152" i="8"/>
  <c r="AX152" i="8"/>
  <c r="AQ152" i="8"/>
  <c r="AT152" i="8" s="1"/>
  <c r="AO152" i="8"/>
  <c r="AR152" i="8" s="1"/>
  <c r="AP152" i="8"/>
  <c r="AS152" i="8" s="1"/>
  <c r="AW104" i="8"/>
  <c r="AX104" i="8"/>
  <c r="AQ104" i="8"/>
  <c r="AT104" i="8" s="1"/>
  <c r="AO104" i="8"/>
  <c r="AR104" i="8" s="1"/>
  <c r="AP104" i="8"/>
  <c r="AS104" i="8" s="1"/>
  <c r="AW61" i="8"/>
  <c r="AX61" i="8"/>
  <c r="AQ61" i="8"/>
  <c r="AT61" i="8" s="1"/>
  <c r="AO61" i="8"/>
  <c r="AR61" i="8" s="1"/>
  <c r="AP61" i="8"/>
  <c r="AS61" i="8" s="1"/>
  <c r="AW410" i="8"/>
  <c r="AX410" i="8"/>
  <c r="AQ410" i="8"/>
  <c r="AT410" i="8" s="1"/>
  <c r="AO410" i="8"/>
  <c r="AR410" i="8" s="1"/>
  <c r="AP410" i="8"/>
  <c r="AS410" i="8" s="1"/>
  <c r="AW287" i="8"/>
  <c r="AX287" i="8"/>
  <c r="AQ287" i="8"/>
  <c r="AT287" i="8" s="1"/>
  <c r="AO287" i="8"/>
  <c r="AR287" i="8" s="1"/>
  <c r="AP287" i="8"/>
  <c r="AS287" i="8" s="1"/>
  <c r="AW268" i="8"/>
  <c r="AX268" i="8"/>
  <c r="AQ268" i="8"/>
  <c r="AT268" i="8" s="1"/>
  <c r="AO268" i="8"/>
  <c r="AR268" i="8" s="1"/>
  <c r="AP268" i="8"/>
  <c r="AS268" i="8" s="1"/>
  <c r="AW431" i="8"/>
  <c r="BF431" i="8" s="1"/>
  <c r="AX431" i="8"/>
  <c r="AQ431" i="8"/>
  <c r="AT431" i="8" s="1"/>
  <c r="AO431" i="8"/>
  <c r="AR431" i="8" s="1"/>
  <c r="AP431" i="8"/>
  <c r="AS431" i="8" s="1"/>
  <c r="AW19" i="8"/>
  <c r="AX19" i="8"/>
  <c r="AQ19" i="8"/>
  <c r="AT19" i="8" s="1"/>
  <c r="AO19" i="8"/>
  <c r="AR19" i="8" s="1"/>
  <c r="AP19" i="8"/>
  <c r="AS19" i="8" s="1"/>
  <c r="AW267" i="8"/>
  <c r="AX267" i="8"/>
  <c r="AQ267" i="8"/>
  <c r="AT267" i="8" s="1"/>
  <c r="AO267" i="8"/>
  <c r="AR267" i="8" s="1"/>
  <c r="AP267" i="8"/>
  <c r="AS267" i="8" s="1"/>
  <c r="AW328" i="8"/>
  <c r="AX328" i="8"/>
  <c r="AQ328" i="8"/>
  <c r="AT328" i="8" s="1"/>
  <c r="AO328" i="8"/>
  <c r="AR328" i="8" s="1"/>
  <c r="AP328" i="8"/>
  <c r="AS328" i="8" s="1"/>
  <c r="AW515" i="8"/>
  <c r="AX515" i="8"/>
  <c r="AQ515" i="8"/>
  <c r="AT515" i="8" s="1"/>
  <c r="AO515" i="8"/>
  <c r="AR515" i="8" s="1"/>
  <c r="AP515" i="8"/>
  <c r="AS515" i="8" s="1"/>
  <c r="AW433" i="8"/>
  <c r="AX433" i="8"/>
  <c r="AQ433" i="8"/>
  <c r="AT433" i="8" s="1"/>
  <c r="AO433" i="8"/>
  <c r="AR433" i="8" s="1"/>
  <c r="AP433" i="8"/>
  <c r="AS433" i="8" s="1"/>
  <c r="AW277" i="8"/>
  <c r="AX277" i="8"/>
  <c r="AQ277" i="8"/>
  <c r="AT277" i="8" s="1"/>
  <c r="AO277" i="8"/>
  <c r="AR277" i="8" s="1"/>
  <c r="AP277" i="8"/>
  <c r="AS277" i="8" s="1"/>
  <c r="AW438" i="8"/>
  <c r="AX438" i="8"/>
  <c r="AQ438" i="8"/>
  <c r="AT438" i="8" s="1"/>
  <c r="AO438" i="8"/>
  <c r="AR438" i="8" s="1"/>
  <c r="AP438" i="8"/>
  <c r="AS438" i="8" s="1"/>
  <c r="AW172" i="8"/>
  <c r="AX172" i="8"/>
  <c r="AQ172" i="8"/>
  <c r="AT172" i="8" s="1"/>
  <c r="AO172" i="8"/>
  <c r="AR172" i="8" s="1"/>
  <c r="AP172" i="8"/>
  <c r="AS172" i="8" s="1"/>
  <c r="AW162" i="8"/>
  <c r="AX162" i="8"/>
  <c r="AQ162" i="8"/>
  <c r="AT162" i="8" s="1"/>
  <c r="AO162" i="8"/>
  <c r="AR162" i="8" s="1"/>
  <c r="AP162" i="8"/>
  <c r="AS162" i="8" s="1"/>
  <c r="AW219" i="8"/>
  <c r="AX219" i="8"/>
  <c r="AQ219" i="8"/>
  <c r="AT219" i="8" s="1"/>
  <c r="AO219" i="8"/>
  <c r="AR219" i="8" s="1"/>
  <c r="AP219" i="8"/>
  <c r="AS219" i="8" s="1"/>
  <c r="AW69" i="8"/>
  <c r="AX69" i="8"/>
  <c r="AQ69" i="8"/>
  <c r="AT69" i="8" s="1"/>
  <c r="AO69" i="8"/>
  <c r="AR69" i="8" s="1"/>
  <c r="AP69" i="8"/>
  <c r="AS69" i="8" s="1"/>
  <c r="AW270" i="8"/>
  <c r="AX270" i="8"/>
  <c r="AQ270" i="8"/>
  <c r="AT270" i="8" s="1"/>
  <c r="AO270" i="8"/>
  <c r="AR270" i="8" s="1"/>
  <c r="AP270" i="8"/>
  <c r="AS270" i="8" s="1"/>
  <c r="AW203" i="8"/>
  <c r="AX203" i="8"/>
  <c r="AQ203" i="8"/>
  <c r="AT203" i="8" s="1"/>
  <c r="AO203" i="8"/>
  <c r="AR203" i="8" s="1"/>
  <c r="AP203" i="8"/>
  <c r="AS203" i="8" s="1"/>
  <c r="AW40" i="8"/>
  <c r="AX40" i="8"/>
  <c r="AQ40" i="8"/>
  <c r="AT40" i="8" s="1"/>
  <c r="AO40" i="8"/>
  <c r="AR40" i="8" s="1"/>
  <c r="AP40" i="8"/>
  <c r="AS40" i="8" s="1"/>
  <c r="AW139" i="8"/>
  <c r="AX139" i="8"/>
  <c r="AQ139" i="8"/>
  <c r="AT139" i="8" s="1"/>
  <c r="AO139" i="8"/>
  <c r="AR139" i="8" s="1"/>
  <c r="AP139" i="8"/>
  <c r="AS139" i="8" s="1"/>
  <c r="AW478" i="8"/>
  <c r="AX478" i="8"/>
  <c r="AQ478" i="8"/>
  <c r="AT478" i="8" s="1"/>
  <c r="AO478" i="8"/>
  <c r="AR478" i="8" s="1"/>
  <c r="AP478" i="8"/>
  <c r="AS478" i="8" s="1"/>
  <c r="AW301" i="8"/>
  <c r="AX301" i="8"/>
  <c r="AQ301" i="8"/>
  <c r="AT301" i="8" s="1"/>
  <c r="AO301" i="8"/>
  <c r="AR301" i="8" s="1"/>
  <c r="AP301" i="8"/>
  <c r="AS301" i="8" s="1"/>
  <c r="AW108" i="8"/>
  <c r="AX108" i="8"/>
  <c r="AQ108" i="8"/>
  <c r="AT108" i="8" s="1"/>
  <c r="AO108" i="8"/>
  <c r="AR108" i="8" s="1"/>
  <c r="AP108" i="8"/>
  <c r="AS108" i="8" s="1"/>
  <c r="AW29" i="8"/>
  <c r="AX29" i="8"/>
  <c r="AQ29" i="8"/>
  <c r="AT29" i="8" s="1"/>
  <c r="AO29" i="8"/>
  <c r="AR29" i="8" s="1"/>
  <c r="AP29" i="8"/>
  <c r="AS29" i="8" s="1"/>
  <c r="AW338" i="8"/>
  <c r="AX338" i="8"/>
  <c r="AQ338" i="8"/>
  <c r="AT338" i="8" s="1"/>
  <c r="AO338" i="8"/>
  <c r="AR338" i="8" s="1"/>
  <c r="AP338" i="8"/>
  <c r="AS338" i="8" s="1"/>
  <c r="AW394" i="8"/>
  <c r="AX394" i="8"/>
  <c r="AQ394" i="8"/>
  <c r="AT394" i="8" s="1"/>
  <c r="AO394" i="8"/>
  <c r="AR394" i="8" s="1"/>
  <c r="AP394" i="8"/>
  <c r="AS394" i="8" s="1"/>
  <c r="AW275" i="8"/>
  <c r="AX275" i="8"/>
  <c r="AQ275" i="8"/>
  <c r="AT275" i="8" s="1"/>
  <c r="AO275" i="8"/>
  <c r="AR275" i="8" s="1"/>
  <c r="AP275" i="8"/>
  <c r="AS275" i="8" s="1"/>
  <c r="AW208" i="8"/>
  <c r="AX208" i="8"/>
  <c r="AQ208" i="8"/>
  <c r="AT208" i="8" s="1"/>
  <c r="AO208" i="8"/>
  <c r="AR208" i="8" s="1"/>
  <c r="AP208" i="8"/>
  <c r="AS208" i="8" s="1"/>
  <c r="AW228" i="8"/>
  <c r="AX228" i="8"/>
  <c r="BG228" i="8" s="1"/>
  <c r="AQ228" i="8"/>
  <c r="AT228" i="8" s="1"/>
  <c r="AO228" i="8"/>
  <c r="AR228" i="8" s="1"/>
  <c r="AP228" i="8"/>
  <c r="AS228" i="8" s="1"/>
  <c r="AW488" i="8"/>
  <c r="AX488" i="8"/>
  <c r="AQ488" i="8"/>
  <c r="AT488" i="8" s="1"/>
  <c r="AO488" i="8"/>
  <c r="AR488" i="8" s="1"/>
  <c r="AP488" i="8"/>
  <c r="AS488" i="8" s="1"/>
  <c r="AW288" i="8"/>
  <c r="AX288" i="8"/>
  <c r="AQ288" i="8"/>
  <c r="AT288" i="8" s="1"/>
  <c r="AO288" i="8"/>
  <c r="AR288" i="8" s="1"/>
  <c r="AP288" i="8"/>
  <c r="AS288" i="8" s="1"/>
  <c r="AW484" i="8"/>
  <c r="AX484" i="8"/>
  <c r="AQ484" i="8"/>
  <c r="AO484" i="8"/>
  <c r="AP484" i="8"/>
  <c r="AW185" i="8"/>
  <c r="AX185" i="8"/>
  <c r="AQ185" i="8"/>
  <c r="AT185" i="8" s="1"/>
  <c r="AO185" i="8"/>
  <c r="AP185" i="8"/>
  <c r="AS185" i="8" s="1"/>
  <c r="AW289" i="8"/>
  <c r="AX289" i="8"/>
  <c r="AQ289" i="8"/>
  <c r="AT289" i="8" s="1"/>
  <c r="AO289" i="8"/>
  <c r="AR289" i="8" s="1"/>
  <c r="AP289" i="8"/>
  <c r="AS289" i="8" s="1"/>
  <c r="C3" i="21"/>
  <c r="D3" i="21"/>
  <c r="F3" i="21"/>
  <c r="A4" i="21"/>
  <c r="C4" i="21"/>
  <c r="D4" i="21"/>
  <c r="F4" i="21"/>
  <c r="C5" i="21"/>
  <c r="D5" i="21"/>
  <c r="F5" i="21"/>
  <c r="C6" i="21"/>
  <c r="D6" i="21"/>
  <c r="F6" i="21"/>
  <c r="C7" i="21"/>
  <c r="D7" i="21"/>
  <c r="F7" i="21"/>
  <c r="C8" i="21"/>
  <c r="D8" i="21"/>
  <c r="F8" i="21"/>
  <c r="C9" i="21"/>
  <c r="D9" i="21"/>
  <c r="F9" i="21"/>
  <c r="C10" i="21"/>
  <c r="D10" i="21"/>
  <c r="F10" i="21"/>
  <c r="C11" i="21"/>
  <c r="D11" i="21"/>
  <c r="F11" i="21"/>
  <c r="C12" i="21"/>
  <c r="D12" i="21"/>
  <c r="F12" i="21"/>
  <c r="A13" i="21"/>
  <c r="C13" i="21"/>
  <c r="D13" i="21"/>
  <c r="F13" i="21"/>
  <c r="C14" i="21"/>
  <c r="D14" i="21"/>
  <c r="F14" i="21"/>
  <c r="C15" i="21"/>
  <c r="D15" i="21"/>
  <c r="F15" i="21"/>
  <c r="C16" i="21"/>
  <c r="D16" i="21"/>
  <c r="F16" i="21"/>
  <c r="C17" i="21"/>
  <c r="D17" i="21"/>
  <c r="F17" i="21"/>
  <c r="C18" i="21"/>
  <c r="D18" i="21"/>
  <c r="F18" i="21"/>
  <c r="C19" i="21"/>
  <c r="D19" i="21"/>
  <c r="F19" i="21"/>
  <c r="C20" i="21"/>
  <c r="D20" i="21"/>
  <c r="F20" i="21"/>
  <c r="C21" i="21"/>
  <c r="D21" i="21"/>
  <c r="F21" i="21"/>
  <c r="C22" i="21"/>
  <c r="D22" i="21"/>
  <c r="F22" i="21"/>
  <c r="C23" i="21"/>
  <c r="D23" i="21"/>
  <c r="F23" i="21"/>
  <c r="C24" i="21"/>
  <c r="D24" i="21"/>
  <c r="F24" i="21"/>
  <c r="A25" i="21"/>
  <c r="C25" i="21"/>
  <c r="D25" i="21"/>
  <c r="F25" i="21"/>
  <c r="C26" i="21"/>
  <c r="D26" i="21"/>
  <c r="F26" i="21"/>
  <c r="C27" i="21"/>
  <c r="D27" i="21"/>
  <c r="F27" i="21"/>
  <c r="C28" i="21"/>
  <c r="D28" i="21"/>
  <c r="F28" i="21"/>
  <c r="C29" i="21"/>
  <c r="D29" i="21"/>
  <c r="F29" i="21"/>
  <c r="C30" i="21"/>
  <c r="D30" i="21"/>
  <c r="F30" i="21"/>
  <c r="C31" i="21"/>
  <c r="D31" i="21"/>
  <c r="F31" i="21"/>
  <c r="C32" i="21"/>
  <c r="D32" i="21"/>
  <c r="F32" i="21"/>
  <c r="C33" i="21"/>
  <c r="D33" i="21"/>
  <c r="F33" i="21"/>
  <c r="A34" i="21"/>
  <c r="C34" i="21"/>
  <c r="D34" i="21"/>
  <c r="F34" i="21"/>
  <c r="C35" i="21"/>
  <c r="D35" i="21"/>
  <c r="F35" i="21"/>
  <c r="C36" i="21"/>
  <c r="D36" i="21"/>
  <c r="F36" i="21"/>
  <c r="C37" i="21"/>
  <c r="D37" i="21"/>
  <c r="F37" i="21"/>
  <c r="C38" i="21"/>
  <c r="D38" i="21"/>
  <c r="F38" i="21"/>
  <c r="C39" i="21"/>
  <c r="D39" i="21"/>
  <c r="F39" i="21"/>
  <c r="C40" i="21"/>
  <c r="D40" i="21"/>
  <c r="F40" i="21"/>
  <c r="C41" i="21"/>
  <c r="D41" i="21"/>
  <c r="F41" i="21"/>
  <c r="A42" i="21"/>
  <c r="C42" i="21"/>
  <c r="D42" i="21"/>
  <c r="F42" i="21"/>
  <c r="C43" i="21"/>
  <c r="D43" i="21"/>
  <c r="F43" i="21"/>
  <c r="C44" i="21"/>
  <c r="D44" i="21"/>
  <c r="F44" i="21"/>
  <c r="C45" i="21"/>
  <c r="D45" i="21"/>
  <c r="F45" i="21"/>
  <c r="C46" i="21"/>
  <c r="D46" i="21"/>
  <c r="F46" i="21"/>
  <c r="C47" i="21"/>
  <c r="D47" i="21"/>
  <c r="F47" i="21"/>
  <c r="C48" i="21"/>
  <c r="D48" i="21"/>
  <c r="F48" i="21"/>
  <c r="C49" i="21"/>
  <c r="D49" i="21"/>
  <c r="F49" i="21"/>
  <c r="C50" i="21"/>
  <c r="D50" i="21"/>
  <c r="F50" i="21"/>
  <c r="C51" i="21"/>
  <c r="D51" i="21"/>
  <c r="F51" i="21"/>
  <c r="C52" i="21"/>
  <c r="D52" i="21"/>
  <c r="F52" i="21"/>
  <c r="A53" i="21"/>
  <c r="C53" i="21"/>
  <c r="D53" i="21"/>
  <c r="F53" i="21"/>
  <c r="C54" i="21"/>
  <c r="D54" i="21"/>
  <c r="F54" i="21"/>
  <c r="C55" i="21"/>
  <c r="D55" i="21"/>
  <c r="F55" i="21"/>
  <c r="C56" i="21"/>
  <c r="D56" i="21"/>
  <c r="F56" i="21"/>
  <c r="C57" i="21"/>
  <c r="D57" i="21"/>
  <c r="F57" i="21"/>
  <c r="C58" i="21"/>
  <c r="D58" i="21"/>
  <c r="F58" i="21"/>
  <c r="C59" i="21"/>
  <c r="D59" i="21"/>
  <c r="F59" i="21"/>
  <c r="A60" i="21"/>
  <c r="C60" i="21"/>
  <c r="D60" i="21"/>
  <c r="F60" i="21"/>
  <c r="A61" i="21"/>
  <c r="C61" i="21"/>
  <c r="D61" i="21"/>
  <c r="F61" i="21"/>
  <c r="C62" i="21"/>
  <c r="D62" i="21"/>
  <c r="F62" i="21"/>
  <c r="C63" i="21"/>
  <c r="D63" i="21"/>
  <c r="F63" i="21"/>
  <c r="A64" i="21"/>
  <c r="C64" i="21"/>
  <c r="D64" i="21"/>
  <c r="F64" i="21"/>
  <c r="C65" i="21"/>
  <c r="D65" i="21"/>
  <c r="F65" i="21"/>
  <c r="A66" i="21"/>
  <c r="C66" i="21"/>
  <c r="D66" i="21"/>
  <c r="F66" i="21"/>
  <c r="C67" i="21"/>
  <c r="D67" i="21"/>
  <c r="F67" i="21"/>
  <c r="C68" i="21"/>
  <c r="D68" i="21"/>
  <c r="F68" i="21"/>
  <c r="C69" i="21"/>
  <c r="D69" i="21"/>
  <c r="F69" i="21"/>
  <c r="C70" i="21"/>
  <c r="D70" i="21"/>
  <c r="F70" i="21"/>
  <c r="C71" i="21"/>
  <c r="D71" i="21"/>
  <c r="F71" i="21"/>
  <c r="A72" i="21"/>
  <c r="C72" i="21"/>
  <c r="D72" i="21"/>
  <c r="F72" i="21"/>
  <c r="C73" i="21"/>
  <c r="D73" i="21"/>
  <c r="F73" i="21"/>
  <c r="C74" i="21"/>
  <c r="D74" i="21"/>
  <c r="F74" i="21"/>
  <c r="C75" i="21"/>
  <c r="D75" i="21"/>
  <c r="F75" i="21"/>
  <c r="C76" i="21"/>
  <c r="D76" i="21"/>
  <c r="F76" i="21"/>
  <c r="C77" i="21"/>
  <c r="D77" i="21"/>
  <c r="F77" i="21"/>
  <c r="C78" i="21"/>
  <c r="D78" i="21"/>
  <c r="F78" i="21"/>
  <c r="C79" i="21"/>
  <c r="D79" i="21"/>
  <c r="F79" i="21"/>
  <c r="C80" i="21"/>
  <c r="D80" i="21"/>
  <c r="F80" i="21"/>
  <c r="C81" i="21"/>
  <c r="D81" i="21"/>
  <c r="F81" i="21"/>
  <c r="C82" i="21"/>
  <c r="D82" i="21"/>
  <c r="F82" i="21"/>
  <c r="C83" i="21"/>
  <c r="D83" i="21"/>
  <c r="F83" i="21"/>
  <c r="C84" i="21"/>
  <c r="D84" i="21"/>
  <c r="F84" i="21"/>
  <c r="C85" i="21"/>
  <c r="D85" i="21"/>
  <c r="F85" i="21"/>
  <c r="C86" i="21"/>
  <c r="D86" i="21"/>
  <c r="F86" i="21"/>
  <c r="A87" i="21"/>
  <c r="C87" i="21"/>
  <c r="D87" i="21"/>
  <c r="F87" i="21"/>
  <c r="C88" i="21"/>
  <c r="D88" i="21"/>
  <c r="F88" i="21"/>
  <c r="C89" i="21"/>
  <c r="D89" i="21"/>
  <c r="F89" i="21"/>
  <c r="C90" i="21"/>
  <c r="D90" i="21"/>
  <c r="F90" i="21"/>
  <c r="C91" i="21"/>
  <c r="D91" i="21"/>
  <c r="F91" i="21"/>
  <c r="C92" i="21"/>
  <c r="D92" i="21"/>
  <c r="F92" i="21"/>
  <c r="C93" i="21"/>
  <c r="D93" i="21"/>
  <c r="F93" i="21"/>
  <c r="C94" i="21"/>
  <c r="D94" i="21"/>
  <c r="F94" i="21"/>
  <c r="C95" i="21"/>
  <c r="D95" i="21"/>
  <c r="F95" i="21"/>
  <c r="C96" i="21"/>
  <c r="D96" i="21"/>
  <c r="F96" i="21"/>
  <c r="C97" i="21"/>
  <c r="D97" i="21"/>
  <c r="F97" i="21"/>
  <c r="C98" i="21"/>
  <c r="D98" i="21"/>
  <c r="F98" i="21"/>
  <c r="C99" i="21"/>
  <c r="D99" i="21"/>
  <c r="F99" i="21"/>
  <c r="C100" i="21"/>
  <c r="D100" i="21"/>
  <c r="F100" i="21"/>
  <c r="C101" i="21"/>
  <c r="D101" i="21"/>
  <c r="F101" i="21"/>
  <c r="C102" i="21"/>
  <c r="D102" i="21"/>
  <c r="F102" i="21"/>
  <c r="C103" i="21"/>
  <c r="D103" i="21"/>
  <c r="F103" i="21"/>
  <c r="C104" i="21"/>
  <c r="D104" i="21"/>
  <c r="F104" i="21"/>
  <c r="C105" i="21"/>
  <c r="D105" i="21"/>
  <c r="F105" i="21"/>
  <c r="C106" i="21"/>
  <c r="D106" i="21"/>
  <c r="F106" i="21"/>
  <c r="C107" i="21"/>
  <c r="D107" i="21"/>
  <c r="F107" i="21"/>
  <c r="C108" i="21"/>
  <c r="D108" i="21"/>
  <c r="F108" i="21"/>
  <c r="C109" i="21"/>
  <c r="D109" i="21"/>
  <c r="F109" i="21"/>
  <c r="C110" i="21"/>
  <c r="D110" i="21"/>
  <c r="F110" i="21"/>
  <c r="C111" i="21"/>
  <c r="D111" i="21"/>
  <c r="F111" i="21"/>
  <c r="C112" i="21"/>
  <c r="D112" i="21"/>
  <c r="F112" i="21"/>
  <c r="C113" i="21"/>
  <c r="D113" i="21"/>
  <c r="F113" i="21"/>
  <c r="A114" i="21"/>
  <c r="C114" i="21"/>
  <c r="D114" i="21"/>
  <c r="F114" i="21"/>
  <c r="C115" i="21"/>
  <c r="D115" i="21"/>
  <c r="F115" i="21"/>
  <c r="C116" i="21"/>
  <c r="D116" i="21"/>
  <c r="F116" i="21"/>
  <c r="A117" i="21"/>
  <c r="C117" i="21"/>
  <c r="D117" i="21"/>
  <c r="F117" i="21"/>
  <c r="C118" i="21"/>
  <c r="D118" i="21"/>
  <c r="F118" i="21"/>
  <c r="C119" i="21"/>
  <c r="D119" i="21"/>
  <c r="F119" i="21"/>
  <c r="A120" i="21"/>
  <c r="C120" i="21"/>
  <c r="D120" i="21"/>
  <c r="F120" i="21"/>
  <c r="C121" i="21"/>
  <c r="D121" i="21"/>
  <c r="F121" i="21"/>
  <c r="C122" i="21"/>
  <c r="D122" i="21"/>
  <c r="F122" i="21"/>
  <c r="C123" i="21"/>
  <c r="D123" i="21"/>
  <c r="F123" i="21"/>
  <c r="C124" i="21"/>
  <c r="D124" i="21"/>
  <c r="F124" i="21"/>
  <c r="C125" i="21"/>
  <c r="D125" i="21"/>
  <c r="F125" i="21"/>
  <c r="A126" i="21"/>
  <c r="C126" i="21"/>
  <c r="D126" i="21"/>
  <c r="F126" i="21"/>
  <c r="C127" i="21"/>
  <c r="D127" i="21"/>
  <c r="F127" i="21"/>
  <c r="C128" i="21"/>
  <c r="D128" i="21"/>
  <c r="F128" i="21"/>
  <c r="C129" i="21"/>
  <c r="D129" i="21"/>
  <c r="F129" i="21"/>
  <c r="A130" i="21"/>
  <c r="C130" i="21"/>
  <c r="D130" i="21"/>
  <c r="F130" i="21"/>
  <c r="A131" i="21"/>
  <c r="C131" i="21"/>
  <c r="D131" i="21"/>
  <c r="F131" i="21"/>
  <c r="C132" i="21"/>
  <c r="D132" i="21"/>
  <c r="F132" i="21"/>
  <c r="C133" i="21"/>
  <c r="D133" i="21"/>
  <c r="F133" i="21"/>
  <c r="C134" i="21"/>
  <c r="D134" i="21"/>
  <c r="F134" i="21"/>
  <c r="A135" i="21"/>
  <c r="C135" i="21"/>
  <c r="D135" i="21"/>
  <c r="F135" i="21"/>
  <c r="A136" i="21"/>
  <c r="C136" i="21"/>
  <c r="D136" i="21"/>
  <c r="F136" i="21"/>
  <c r="C137" i="21"/>
  <c r="D137" i="21"/>
  <c r="F137" i="21"/>
  <c r="A138" i="21"/>
  <c r="C138" i="21"/>
  <c r="D138" i="21"/>
  <c r="F138" i="21"/>
  <c r="C139" i="21"/>
  <c r="D139" i="21"/>
  <c r="F139" i="21"/>
  <c r="A140" i="21"/>
  <c r="C140" i="21"/>
  <c r="D140" i="21"/>
  <c r="F140" i="21"/>
  <c r="C141" i="21"/>
  <c r="D141" i="21"/>
  <c r="F141" i="21"/>
  <c r="A142" i="21"/>
  <c r="C142" i="21"/>
  <c r="D142" i="21"/>
  <c r="F142" i="21"/>
  <c r="C143" i="21"/>
  <c r="D143" i="21"/>
  <c r="F143" i="21"/>
  <c r="C144" i="21"/>
  <c r="D144" i="21"/>
  <c r="F144" i="21"/>
  <c r="C145" i="21"/>
  <c r="D145" i="21"/>
  <c r="F145" i="21"/>
  <c r="C146" i="21"/>
  <c r="D146" i="21"/>
  <c r="F146" i="21"/>
  <c r="C147" i="21"/>
  <c r="D147" i="21"/>
  <c r="F147" i="21"/>
  <c r="C148" i="21"/>
  <c r="D148" i="21"/>
  <c r="F148" i="21"/>
  <c r="C149" i="21"/>
  <c r="D149" i="21"/>
  <c r="F149" i="21"/>
  <c r="C150" i="21"/>
  <c r="D150" i="21"/>
  <c r="F150" i="21"/>
  <c r="C151" i="21"/>
  <c r="D151" i="21"/>
  <c r="F151" i="21"/>
  <c r="C152" i="21"/>
  <c r="D152" i="21"/>
  <c r="F152" i="21"/>
  <c r="C153" i="21"/>
  <c r="D153" i="21"/>
  <c r="F153" i="21"/>
  <c r="A154" i="21"/>
  <c r="C154" i="21"/>
  <c r="D154" i="21"/>
  <c r="F154" i="21"/>
  <c r="C155" i="21"/>
  <c r="D155" i="21"/>
  <c r="F155" i="21"/>
  <c r="C156" i="21"/>
  <c r="D156" i="21"/>
  <c r="F156" i="21"/>
  <c r="A157" i="21"/>
  <c r="C157" i="21"/>
  <c r="D157" i="21"/>
  <c r="F157" i="21"/>
  <c r="C158" i="21"/>
  <c r="D158" i="21"/>
  <c r="F158" i="21"/>
  <c r="C159" i="21"/>
  <c r="D159" i="21"/>
  <c r="F159" i="21"/>
  <c r="C160" i="21"/>
  <c r="D160" i="21"/>
  <c r="F160" i="21"/>
  <c r="C161" i="21"/>
  <c r="D161" i="21"/>
  <c r="F161" i="21"/>
  <c r="C162" i="21"/>
  <c r="D162" i="21"/>
  <c r="F162" i="21"/>
  <c r="C163" i="21"/>
  <c r="D163" i="21"/>
  <c r="F163" i="21"/>
  <c r="C164" i="21"/>
  <c r="D164" i="21"/>
  <c r="F164" i="21"/>
  <c r="C165" i="21"/>
  <c r="D165" i="21"/>
  <c r="F165" i="21"/>
  <c r="C166" i="21"/>
  <c r="D166" i="21"/>
  <c r="F166" i="21"/>
  <c r="C167" i="21"/>
  <c r="D167" i="21"/>
  <c r="F167" i="21"/>
  <c r="C168" i="21"/>
  <c r="D168" i="21"/>
  <c r="F168" i="21"/>
  <c r="C169" i="21"/>
  <c r="D169" i="21"/>
  <c r="F169" i="21"/>
  <c r="C170" i="21"/>
  <c r="D170" i="21"/>
  <c r="F170" i="21"/>
  <c r="C171" i="21"/>
  <c r="D171" i="21"/>
  <c r="F171" i="21"/>
  <c r="C172" i="21"/>
  <c r="D172" i="21"/>
  <c r="F172" i="21"/>
  <c r="C173" i="21"/>
  <c r="D173" i="21"/>
  <c r="F173" i="21"/>
  <c r="A174" i="21"/>
  <c r="C174" i="21"/>
  <c r="D174" i="21"/>
  <c r="F174" i="21"/>
  <c r="C175" i="21"/>
  <c r="D175" i="21"/>
  <c r="F175" i="21"/>
  <c r="A176" i="21"/>
  <c r="C176" i="21"/>
  <c r="D176" i="21"/>
  <c r="F176" i="21"/>
  <c r="C177" i="21"/>
  <c r="D177" i="21"/>
  <c r="F177" i="21"/>
  <c r="C178" i="21"/>
  <c r="D178" i="21"/>
  <c r="F178" i="21"/>
  <c r="A179" i="21"/>
  <c r="C179" i="21"/>
  <c r="D179" i="21"/>
  <c r="F179" i="21"/>
  <c r="A180" i="21"/>
  <c r="C180" i="21"/>
  <c r="D180" i="21"/>
  <c r="F180" i="21"/>
  <c r="C181" i="21"/>
  <c r="D181" i="21"/>
  <c r="F181" i="21"/>
  <c r="C182" i="21"/>
  <c r="D182" i="21"/>
  <c r="F182" i="21"/>
  <c r="A183" i="21"/>
  <c r="C183" i="21"/>
  <c r="D183" i="21"/>
  <c r="F183" i="21"/>
  <c r="C184" i="21"/>
  <c r="D184" i="21"/>
  <c r="F184" i="21"/>
  <c r="A185" i="21"/>
  <c r="C185" i="21"/>
  <c r="D185" i="21"/>
  <c r="F185" i="21"/>
  <c r="C186" i="21"/>
  <c r="D186" i="21"/>
  <c r="F186" i="21"/>
  <c r="C187" i="21"/>
  <c r="D187" i="21"/>
  <c r="F187" i="21"/>
  <c r="A188" i="21"/>
  <c r="C188" i="21"/>
  <c r="D188" i="21"/>
  <c r="F188" i="21"/>
  <c r="C189" i="21"/>
  <c r="D189" i="21"/>
  <c r="F189" i="21"/>
  <c r="A190" i="21"/>
  <c r="C190" i="21"/>
  <c r="D190" i="21"/>
  <c r="F190" i="21"/>
  <c r="A191" i="21"/>
  <c r="C191" i="21"/>
  <c r="D191" i="21"/>
  <c r="F191" i="21"/>
  <c r="C192" i="21"/>
  <c r="D192" i="21"/>
  <c r="F192" i="21"/>
  <c r="C193" i="21"/>
  <c r="D193" i="21"/>
  <c r="F193" i="21"/>
  <c r="C194" i="21"/>
  <c r="D194" i="21"/>
  <c r="F194" i="21"/>
  <c r="C195" i="21"/>
  <c r="D195" i="21"/>
  <c r="F195" i="21"/>
  <c r="A196" i="21"/>
  <c r="C196" i="21"/>
  <c r="D196" i="21"/>
  <c r="F196" i="21"/>
  <c r="C197" i="21"/>
  <c r="D197" i="21"/>
  <c r="F197" i="21"/>
  <c r="C198" i="21"/>
  <c r="D198" i="21"/>
  <c r="F198" i="21"/>
  <c r="C199" i="21"/>
  <c r="D199" i="21"/>
  <c r="F199" i="21"/>
  <c r="C200" i="21"/>
  <c r="D200" i="21"/>
  <c r="F200" i="21"/>
  <c r="A201" i="21"/>
  <c r="C201" i="21"/>
  <c r="D201" i="21"/>
  <c r="F201" i="21"/>
  <c r="C202" i="21"/>
  <c r="D202" i="21"/>
  <c r="F202" i="21"/>
  <c r="C203" i="21"/>
  <c r="D203" i="21"/>
  <c r="F203" i="21"/>
  <c r="C204" i="21"/>
  <c r="D204" i="21"/>
  <c r="F204" i="21"/>
  <c r="C205" i="21"/>
  <c r="D205" i="21"/>
  <c r="F205" i="21"/>
  <c r="C206" i="21"/>
  <c r="D206" i="21"/>
  <c r="F206" i="21"/>
  <c r="C207" i="21"/>
  <c r="D207" i="21"/>
  <c r="F207" i="21"/>
  <c r="C208" i="21"/>
  <c r="D208" i="21"/>
  <c r="F208" i="21"/>
  <c r="A209" i="21"/>
  <c r="C209" i="21"/>
  <c r="D209" i="21"/>
  <c r="F209" i="21"/>
  <c r="C210" i="21"/>
  <c r="D210" i="21"/>
  <c r="F210" i="21"/>
  <c r="C211" i="21"/>
  <c r="D211" i="21"/>
  <c r="F211" i="21"/>
  <c r="A212" i="21"/>
  <c r="C212" i="21"/>
  <c r="D212" i="21"/>
  <c r="F212" i="21"/>
  <c r="A213" i="21"/>
  <c r="C213" i="21"/>
  <c r="D213" i="21"/>
  <c r="F213" i="21"/>
  <c r="C214" i="21"/>
  <c r="D214" i="21"/>
  <c r="F214" i="21"/>
  <c r="C215" i="21"/>
  <c r="D215" i="21"/>
  <c r="F215" i="21"/>
  <c r="C216" i="21"/>
  <c r="D216" i="21"/>
  <c r="F216" i="21"/>
  <c r="C217" i="21"/>
  <c r="D217" i="21"/>
  <c r="F217" i="21"/>
  <c r="C218" i="21"/>
  <c r="D218" i="21"/>
  <c r="F218" i="21"/>
  <c r="A219" i="21"/>
  <c r="C219" i="21"/>
  <c r="D219" i="21"/>
  <c r="F219" i="21"/>
  <c r="A220" i="21"/>
  <c r="C220" i="21"/>
  <c r="D220" i="21"/>
  <c r="F220" i="21"/>
  <c r="C221" i="21"/>
  <c r="D221" i="21"/>
  <c r="F221" i="21"/>
  <c r="C222" i="21"/>
  <c r="D222" i="21"/>
  <c r="F222" i="21"/>
  <c r="C223" i="21"/>
  <c r="D223" i="21"/>
  <c r="F223" i="21"/>
  <c r="C224" i="21"/>
  <c r="D224" i="21"/>
  <c r="F224" i="21"/>
  <c r="A225" i="21"/>
  <c r="C225" i="21"/>
  <c r="D225" i="21"/>
  <c r="F225" i="21"/>
  <c r="C226" i="21"/>
  <c r="D226" i="21"/>
  <c r="F226" i="21"/>
  <c r="C227" i="21"/>
  <c r="D227" i="21"/>
  <c r="F227" i="21"/>
  <c r="A228" i="21"/>
  <c r="C228" i="21"/>
  <c r="D228" i="21"/>
  <c r="F228" i="21"/>
  <c r="C229" i="21"/>
  <c r="D229" i="21"/>
  <c r="F229" i="21"/>
  <c r="C230" i="21"/>
  <c r="D230" i="21"/>
  <c r="F230" i="21"/>
  <c r="C231" i="21"/>
  <c r="D231" i="21"/>
  <c r="F231" i="21"/>
  <c r="A232" i="21"/>
  <c r="C232" i="21"/>
  <c r="D232" i="21"/>
  <c r="F232" i="21"/>
  <c r="C233" i="21"/>
  <c r="D233" i="21"/>
  <c r="F233" i="21"/>
  <c r="C234" i="21"/>
  <c r="D234" i="21"/>
  <c r="F234" i="21"/>
  <c r="C235" i="21"/>
  <c r="D235" i="21"/>
  <c r="F235" i="21"/>
  <c r="C236" i="21"/>
  <c r="D236" i="21"/>
  <c r="F236" i="21"/>
  <c r="C237" i="21"/>
  <c r="D237" i="21"/>
  <c r="F237" i="21"/>
  <c r="C238" i="21"/>
  <c r="D238" i="21"/>
  <c r="F238" i="21"/>
  <c r="C239" i="21"/>
  <c r="D239" i="21"/>
  <c r="F239" i="21"/>
  <c r="C240" i="21"/>
  <c r="D240" i="21"/>
  <c r="F240" i="21"/>
  <c r="C241" i="21"/>
  <c r="D241" i="21"/>
  <c r="F241" i="21"/>
  <c r="A242" i="21"/>
  <c r="C242" i="21"/>
  <c r="D242" i="21"/>
  <c r="F242" i="21"/>
  <c r="C243" i="21"/>
  <c r="D243" i="21"/>
  <c r="F243" i="21"/>
  <c r="C244" i="21"/>
  <c r="D244" i="21"/>
  <c r="F244" i="21"/>
  <c r="A245" i="21"/>
  <c r="C245" i="21"/>
  <c r="D245" i="21"/>
  <c r="F245" i="21"/>
  <c r="C246" i="21"/>
  <c r="D246" i="21"/>
  <c r="F246" i="21"/>
  <c r="C247" i="21"/>
  <c r="D247" i="21"/>
  <c r="F247" i="21"/>
  <c r="C248" i="21"/>
  <c r="D248" i="21"/>
  <c r="F248" i="21"/>
  <c r="C249" i="21"/>
  <c r="D249" i="21"/>
  <c r="F249" i="21"/>
  <c r="C250" i="21"/>
  <c r="D250" i="21"/>
  <c r="F250" i="21"/>
  <c r="C251" i="21"/>
  <c r="D251" i="21"/>
  <c r="F251" i="21"/>
  <c r="A252" i="21"/>
  <c r="C252" i="21"/>
  <c r="D252" i="21"/>
  <c r="F252" i="21"/>
  <c r="C253" i="21"/>
  <c r="D253" i="21"/>
  <c r="F253" i="21"/>
  <c r="C254" i="21"/>
  <c r="D254" i="21"/>
  <c r="F254" i="21"/>
  <c r="C255" i="21"/>
  <c r="D255" i="21"/>
  <c r="F255" i="21"/>
  <c r="C256" i="21"/>
  <c r="D256" i="21"/>
  <c r="F256" i="21"/>
  <c r="C257" i="21"/>
  <c r="D257" i="21"/>
  <c r="F257" i="21"/>
  <c r="C258" i="21"/>
  <c r="D258" i="21"/>
  <c r="F258" i="21"/>
  <c r="A259" i="21"/>
  <c r="C259" i="21"/>
  <c r="D259" i="21"/>
  <c r="F259" i="21"/>
  <c r="C260" i="21"/>
  <c r="D260" i="21"/>
  <c r="F260" i="21"/>
  <c r="C261" i="21"/>
  <c r="D261" i="21"/>
  <c r="F261" i="21"/>
  <c r="C262" i="21"/>
  <c r="D262" i="21"/>
  <c r="F262" i="21"/>
  <c r="C263" i="21"/>
  <c r="D263" i="21"/>
  <c r="F263" i="21"/>
  <c r="C264" i="21"/>
  <c r="D264" i="21"/>
  <c r="F264" i="21"/>
  <c r="C265" i="21"/>
  <c r="D265" i="21"/>
  <c r="F265" i="21"/>
  <c r="C266" i="21"/>
  <c r="D266" i="21"/>
  <c r="F266" i="21"/>
  <c r="C267" i="21"/>
  <c r="D267" i="21"/>
  <c r="F267" i="21"/>
  <c r="C268" i="21"/>
  <c r="D268" i="21"/>
  <c r="F268" i="21"/>
  <c r="A269" i="21"/>
  <c r="C269" i="21"/>
  <c r="D269" i="21"/>
  <c r="F269" i="21"/>
  <c r="A270" i="21"/>
  <c r="C270" i="21"/>
  <c r="D270" i="21"/>
  <c r="F270" i="21"/>
  <c r="C271" i="21"/>
  <c r="D271" i="21"/>
  <c r="F271" i="21"/>
  <c r="A272" i="21"/>
  <c r="C272" i="21"/>
  <c r="D272" i="21"/>
  <c r="F272" i="21"/>
  <c r="C273" i="21"/>
  <c r="D273" i="21"/>
  <c r="F273" i="21"/>
  <c r="A274" i="21"/>
  <c r="C274" i="21"/>
  <c r="D274" i="21"/>
  <c r="F274" i="21"/>
  <c r="C275" i="21"/>
  <c r="D275" i="21"/>
  <c r="F275" i="21"/>
  <c r="C276" i="21"/>
  <c r="D276" i="21"/>
  <c r="F276" i="21"/>
  <c r="C277" i="21"/>
  <c r="D277" i="21"/>
  <c r="F277" i="21"/>
  <c r="A278" i="21"/>
  <c r="C278" i="21"/>
  <c r="D278" i="21"/>
  <c r="F278" i="21"/>
  <c r="C279" i="21"/>
  <c r="D279" i="21"/>
  <c r="F279" i="21"/>
  <c r="C280" i="21"/>
  <c r="D280" i="21"/>
  <c r="F280" i="21"/>
  <c r="C281" i="21"/>
  <c r="D281" i="21"/>
  <c r="F281" i="21"/>
  <c r="C282" i="21"/>
  <c r="D282" i="21"/>
  <c r="F282" i="21"/>
  <c r="C283" i="21"/>
  <c r="D283" i="21"/>
  <c r="F283" i="21"/>
  <c r="C284" i="21"/>
  <c r="D284" i="21"/>
  <c r="F284" i="21"/>
  <c r="C285" i="21"/>
  <c r="D285" i="21"/>
  <c r="F285" i="21"/>
  <c r="C286" i="21"/>
  <c r="D286" i="21"/>
  <c r="F286" i="21"/>
  <c r="C287" i="21"/>
  <c r="D287" i="21"/>
  <c r="F287" i="21"/>
  <c r="C288" i="21"/>
  <c r="D288" i="21"/>
  <c r="F288" i="21"/>
  <c r="C289" i="21"/>
  <c r="D289" i="21"/>
  <c r="F289" i="21"/>
  <c r="C290" i="21"/>
  <c r="D290" i="21"/>
  <c r="F290" i="21"/>
  <c r="C291" i="21"/>
  <c r="D291" i="21"/>
  <c r="F291" i="21"/>
  <c r="C292" i="21"/>
  <c r="D292" i="21"/>
  <c r="F292" i="21"/>
  <c r="C293" i="21"/>
  <c r="D293" i="21"/>
  <c r="F293" i="21"/>
  <c r="C294" i="21"/>
  <c r="D294" i="21"/>
  <c r="F294" i="21"/>
  <c r="C295" i="21"/>
  <c r="D295" i="21"/>
  <c r="F295" i="21"/>
  <c r="C296" i="21"/>
  <c r="D296" i="21"/>
  <c r="F296" i="21"/>
  <c r="A297" i="21"/>
  <c r="C297" i="21"/>
  <c r="D297" i="21"/>
  <c r="F297" i="21"/>
  <c r="C298" i="21"/>
  <c r="D298" i="21"/>
  <c r="F298" i="21"/>
  <c r="C299" i="21"/>
  <c r="D299" i="21"/>
  <c r="F299" i="21"/>
  <c r="C300" i="21"/>
  <c r="D300" i="21"/>
  <c r="F300" i="21"/>
  <c r="C301" i="21"/>
  <c r="D301" i="21"/>
  <c r="F301" i="21"/>
  <c r="C302" i="21"/>
  <c r="D302" i="21"/>
  <c r="F302" i="21"/>
  <c r="C303" i="21"/>
  <c r="D303" i="21"/>
  <c r="F303" i="21"/>
  <c r="C304" i="21"/>
  <c r="D304" i="21"/>
  <c r="F304" i="21"/>
  <c r="C305" i="21"/>
  <c r="D305" i="21"/>
  <c r="F305" i="21"/>
  <c r="C306" i="21"/>
  <c r="D306" i="21"/>
  <c r="F306" i="21"/>
  <c r="C307" i="21"/>
  <c r="D307" i="21"/>
  <c r="F307" i="21"/>
  <c r="C308" i="21"/>
  <c r="D308" i="21"/>
  <c r="F308" i="21"/>
  <c r="C309" i="21"/>
  <c r="D309" i="21"/>
  <c r="F309" i="21"/>
  <c r="A310" i="21"/>
  <c r="C310" i="21"/>
  <c r="D310" i="21"/>
  <c r="F310" i="21"/>
  <c r="C311" i="21"/>
  <c r="D311" i="21"/>
  <c r="F311" i="21"/>
  <c r="A312" i="21"/>
  <c r="C312" i="21"/>
  <c r="D312" i="21"/>
  <c r="F312" i="21"/>
  <c r="A313" i="21"/>
  <c r="C313" i="21"/>
  <c r="D313" i="21"/>
  <c r="F313" i="21"/>
  <c r="A314" i="21"/>
  <c r="C314" i="21"/>
  <c r="D314" i="21"/>
  <c r="F314" i="21"/>
  <c r="C315" i="21"/>
  <c r="D315" i="21"/>
  <c r="F315" i="21"/>
  <c r="A316" i="21"/>
  <c r="C316" i="21"/>
  <c r="D316" i="21"/>
  <c r="F316" i="21"/>
  <c r="C317" i="21"/>
  <c r="D317" i="21"/>
  <c r="F317" i="21"/>
  <c r="C318" i="21"/>
  <c r="D318" i="21"/>
  <c r="F318" i="21"/>
  <c r="A319" i="21"/>
  <c r="C319" i="21"/>
  <c r="D319" i="21"/>
  <c r="F319" i="21"/>
  <c r="A320" i="21"/>
  <c r="C320" i="21"/>
  <c r="D320" i="21"/>
  <c r="F320" i="21"/>
  <c r="C321" i="21"/>
  <c r="D321" i="21"/>
  <c r="F321" i="21"/>
  <c r="C322" i="21"/>
  <c r="D322" i="21"/>
  <c r="F322" i="21"/>
  <c r="C323" i="21"/>
  <c r="D323" i="21"/>
  <c r="F323" i="21"/>
  <c r="A324" i="21"/>
  <c r="C324" i="21"/>
  <c r="D324" i="21"/>
  <c r="F324" i="21"/>
  <c r="C325" i="21"/>
  <c r="D325" i="21"/>
  <c r="F325" i="21"/>
  <c r="C326" i="21"/>
  <c r="D326" i="21"/>
  <c r="F326" i="21"/>
  <c r="A327" i="21"/>
  <c r="C327" i="21"/>
  <c r="D327" i="21"/>
  <c r="F327" i="21"/>
  <c r="A328" i="21"/>
  <c r="C328" i="21"/>
  <c r="D328" i="21"/>
  <c r="F328" i="21"/>
  <c r="C329" i="21"/>
  <c r="D329" i="21"/>
  <c r="F329" i="21"/>
  <c r="A330" i="21"/>
  <c r="C330" i="21"/>
  <c r="D330" i="21"/>
  <c r="F330" i="21"/>
  <c r="A331" i="21"/>
  <c r="C331" i="21"/>
  <c r="D331" i="21"/>
  <c r="F331" i="21"/>
  <c r="A332" i="21"/>
  <c r="C332" i="21"/>
  <c r="D332" i="21"/>
  <c r="F332" i="21"/>
  <c r="A333" i="21"/>
  <c r="C333" i="21"/>
  <c r="D333" i="21"/>
  <c r="F333" i="21"/>
  <c r="A334" i="21"/>
  <c r="C334" i="21"/>
  <c r="D334" i="21"/>
  <c r="F334" i="21"/>
  <c r="C335" i="21"/>
  <c r="D335" i="21"/>
  <c r="F335" i="21"/>
  <c r="C336" i="21"/>
  <c r="D336" i="21"/>
  <c r="F336" i="21"/>
  <c r="C337" i="21"/>
  <c r="D337" i="21"/>
  <c r="F337" i="21"/>
  <c r="C338" i="21"/>
  <c r="D338" i="21"/>
  <c r="F338" i="21"/>
  <c r="A339" i="21"/>
  <c r="C339" i="21"/>
  <c r="D339" i="21"/>
  <c r="F339" i="21"/>
  <c r="C340" i="21"/>
  <c r="D340" i="21"/>
  <c r="F340" i="21"/>
  <c r="C341" i="21"/>
  <c r="D341" i="21"/>
  <c r="F341" i="21"/>
  <c r="C342" i="21"/>
  <c r="D342" i="21"/>
  <c r="F342" i="21"/>
  <c r="C343" i="21"/>
  <c r="D343" i="21"/>
  <c r="F343" i="21"/>
  <c r="C344" i="21"/>
  <c r="D344" i="21"/>
  <c r="F344" i="21"/>
  <c r="A345" i="21"/>
  <c r="C345" i="21"/>
  <c r="D345" i="21"/>
  <c r="F345" i="21"/>
  <c r="C346" i="21"/>
  <c r="D346" i="21"/>
  <c r="F346" i="21"/>
  <c r="C347" i="21"/>
  <c r="D347" i="21"/>
  <c r="F347" i="21"/>
  <c r="C348" i="21"/>
  <c r="D348" i="21"/>
  <c r="F348" i="21"/>
  <c r="C349" i="21"/>
  <c r="D349" i="21"/>
  <c r="F349" i="21"/>
  <c r="C350" i="21"/>
  <c r="D350" i="21"/>
  <c r="F350" i="21"/>
  <c r="C351" i="21"/>
  <c r="D351" i="21"/>
  <c r="F351" i="21"/>
  <c r="C352" i="21"/>
  <c r="D352" i="21"/>
  <c r="F352" i="21"/>
  <c r="A353" i="21"/>
  <c r="C353" i="21"/>
  <c r="D353" i="21"/>
  <c r="F353" i="21"/>
  <c r="C354" i="21"/>
  <c r="D354" i="21"/>
  <c r="F354" i="21"/>
  <c r="C355" i="21"/>
  <c r="D355" i="21"/>
  <c r="F355" i="21"/>
  <c r="C356" i="21"/>
  <c r="D356" i="21"/>
  <c r="F356" i="21"/>
  <c r="C357" i="21"/>
  <c r="D357" i="21"/>
  <c r="F357" i="21"/>
  <c r="C358" i="21"/>
  <c r="D358" i="21"/>
  <c r="F358" i="21"/>
  <c r="C359" i="21"/>
  <c r="D359" i="21"/>
  <c r="F359" i="21"/>
  <c r="C360" i="21"/>
  <c r="D360" i="21"/>
  <c r="F360" i="21"/>
  <c r="C361" i="21"/>
  <c r="D361" i="21"/>
  <c r="F361" i="21"/>
  <c r="C362" i="21"/>
  <c r="D362" i="21"/>
  <c r="F362" i="21"/>
  <c r="A363" i="21"/>
  <c r="C363" i="21"/>
  <c r="D363" i="21"/>
  <c r="F363" i="21"/>
  <c r="C364" i="21"/>
  <c r="D364" i="21"/>
  <c r="F364" i="21"/>
  <c r="C365" i="21"/>
  <c r="D365" i="21"/>
  <c r="F365" i="21"/>
  <c r="A366" i="21"/>
  <c r="C366" i="21"/>
  <c r="D366" i="21"/>
  <c r="F366" i="21"/>
  <c r="C367" i="21"/>
  <c r="D367" i="21"/>
  <c r="F367" i="21"/>
  <c r="C368" i="21"/>
  <c r="D368" i="21"/>
  <c r="F368" i="21"/>
  <c r="C369" i="21"/>
  <c r="D369" i="21"/>
  <c r="F369" i="21"/>
  <c r="C370" i="21"/>
  <c r="D370" i="21"/>
  <c r="F370" i="21"/>
  <c r="C371" i="21"/>
  <c r="D371" i="21"/>
  <c r="F371" i="21"/>
  <c r="C372" i="21"/>
  <c r="D372" i="21"/>
  <c r="F372" i="21"/>
  <c r="C373" i="21"/>
  <c r="D373" i="21"/>
  <c r="F373" i="21"/>
  <c r="A374" i="21"/>
  <c r="C374" i="21"/>
  <c r="D374" i="21"/>
  <c r="F374" i="21"/>
  <c r="C375" i="21"/>
  <c r="D375" i="21"/>
  <c r="F375" i="21"/>
  <c r="C376" i="21"/>
  <c r="D376" i="21"/>
  <c r="F376" i="21"/>
  <c r="C377" i="21"/>
  <c r="D377" i="21"/>
  <c r="F377" i="21"/>
  <c r="C378" i="21"/>
  <c r="D378" i="21"/>
  <c r="F378" i="21"/>
  <c r="A379" i="21"/>
  <c r="C379" i="21"/>
  <c r="D379" i="21"/>
  <c r="F379" i="21"/>
  <c r="C380" i="21"/>
  <c r="D380" i="21"/>
  <c r="F380" i="21"/>
  <c r="C381" i="21"/>
  <c r="D381" i="21"/>
  <c r="F381" i="21"/>
  <c r="C382" i="21"/>
  <c r="D382" i="21"/>
  <c r="F382" i="21"/>
  <c r="C383" i="21"/>
  <c r="D383" i="21"/>
  <c r="F383" i="21"/>
  <c r="C384" i="21"/>
  <c r="D384" i="21"/>
  <c r="F384" i="21"/>
  <c r="C385" i="21"/>
  <c r="D385" i="21"/>
  <c r="F385" i="21"/>
  <c r="C386" i="21"/>
  <c r="D386" i="21"/>
  <c r="F386" i="21"/>
  <c r="C387" i="21"/>
  <c r="D387" i="21"/>
  <c r="F387" i="21"/>
  <c r="C388" i="21"/>
  <c r="D388" i="21"/>
  <c r="F388" i="21"/>
  <c r="C389" i="21"/>
  <c r="D389" i="21"/>
  <c r="F389" i="21"/>
  <c r="C390" i="21"/>
  <c r="D390" i="21"/>
  <c r="F390" i="21"/>
  <c r="C391" i="21"/>
  <c r="D391" i="21"/>
  <c r="F391" i="21"/>
  <c r="C392" i="21"/>
  <c r="D392" i="21"/>
  <c r="F392" i="21"/>
  <c r="C393" i="21"/>
  <c r="D393" i="21"/>
  <c r="F393" i="21"/>
  <c r="A394" i="21"/>
  <c r="C394" i="21"/>
  <c r="D394" i="21"/>
  <c r="F394" i="21"/>
  <c r="C395" i="21"/>
  <c r="D395" i="21"/>
  <c r="F395" i="21"/>
  <c r="C396" i="21"/>
  <c r="D396" i="21"/>
  <c r="F396" i="21"/>
  <c r="A397" i="21"/>
  <c r="C397" i="21"/>
  <c r="D397" i="21"/>
  <c r="F397" i="21"/>
  <c r="C398" i="21"/>
  <c r="D398" i="21"/>
  <c r="F398" i="21"/>
  <c r="C399" i="21"/>
  <c r="D399" i="21"/>
  <c r="F399" i="21"/>
  <c r="C400" i="21"/>
  <c r="D400" i="21"/>
  <c r="F400" i="21"/>
  <c r="C401" i="21"/>
  <c r="D401" i="21"/>
  <c r="F401" i="21"/>
  <c r="A402" i="21"/>
  <c r="C402" i="21"/>
  <c r="D402" i="21"/>
  <c r="F402" i="21"/>
  <c r="C403" i="21"/>
  <c r="D403" i="21"/>
  <c r="F403" i="21"/>
  <c r="C404" i="21"/>
  <c r="D404" i="21"/>
  <c r="F404" i="21"/>
  <c r="C405" i="21"/>
  <c r="D405" i="21"/>
  <c r="F405" i="21"/>
  <c r="C406" i="21"/>
  <c r="D406" i="21"/>
  <c r="F406" i="21"/>
  <c r="C407" i="21"/>
  <c r="D407" i="21"/>
  <c r="F407" i="21"/>
  <c r="C408" i="21"/>
  <c r="D408" i="21"/>
  <c r="F408" i="21"/>
  <c r="A409" i="21"/>
  <c r="C409" i="21"/>
  <c r="D409" i="21"/>
  <c r="F409" i="21"/>
  <c r="C410" i="21"/>
  <c r="D410" i="21"/>
  <c r="F410" i="21"/>
  <c r="C411" i="21"/>
  <c r="D411" i="21"/>
  <c r="F411" i="21"/>
  <c r="C412" i="21"/>
  <c r="D412" i="21"/>
  <c r="F412" i="21"/>
  <c r="C413" i="21"/>
  <c r="D413" i="21"/>
  <c r="F413" i="21"/>
  <c r="C414" i="21"/>
  <c r="D414" i="21"/>
  <c r="F414" i="21"/>
  <c r="C415" i="21"/>
  <c r="D415" i="21"/>
  <c r="F415" i="21"/>
  <c r="C416" i="21"/>
  <c r="D416" i="21"/>
  <c r="F416" i="21"/>
  <c r="C417" i="21"/>
  <c r="D417" i="21"/>
  <c r="F417" i="21"/>
  <c r="C418" i="21"/>
  <c r="D418" i="21"/>
  <c r="F418" i="21"/>
  <c r="A419" i="21"/>
  <c r="C419" i="21"/>
  <c r="D419" i="21"/>
  <c r="F419" i="21"/>
  <c r="C420" i="21"/>
  <c r="D420" i="21"/>
  <c r="F420" i="21"/>
  <c r="C421" i="21"/>
  <c r="D421" i="21"/>
  <c r="F421" i="21"/>
  <c r="C422" i="21"/>
  <c r="D422" i="21"/>
  <c r="F422" i="21"/>
  <c r="C423" i="21"/>
  <c r="D423" i="21"/>
  <c r="F423" i="21"/>
  <c r="C424" i="21"/>
  <c r="D424" i="21"/>
  <c r="F424" i="21"/>
  <c r="C425" i="21"/>
  <c r="D425" i="21"/>
  <c r="F425" i="21"/>
  <c r="C426" i="21"/>
  <c r="D426" i="21"/>
  <c r="F426" i="21"/>
  <c r="C427" i="21"/>
  <c r="D427" i="21"/>
  <c r="F427" i="21"/>
  <c r="C428" i="21"/>
  <c r="D428" i="21"/>
  <c r="F428" i="21"/>
  <c r="A429" i="21"/>
  <c r="C429" i="21"/>
  <c r="D429" i="21"/>
  <c r="F429" i="21"/>
  <c r="A430" i="21"/>
  <c r="C430" i="21"/>
  <c r="D430" i="21"/>
  <c r="F430" i="21"/>
  <c r="C431" i="21"/>
  <c r="D431" i="21"/>
  <c r="F431" i="21"/>
  <c r="C432" i="21"/>
  <c r="D432" i="21"/>
  <c r="F432" i="21"/>
  <c r="C433" i="21"/>
  <c r="D433" i="21"/>
  <c r="F433" i="21"/>
  <c r="C434" i="21"/>
  <c r="D434" i="21"/>
  <c r="F434" i="21"/>
  <c r="C435" i="21"/>
  <c r="D435" i="21"/>
  <c r="F435" i="21"/>
  <c r="C436" i="21"/>
  <c r="D436" i="21"/>
  <c r="F436" i="21"/>
  <c r="C437" i="21"/>
  <c r="D437" i="21"/>
  <c r="F437" i="21"/>
  <c r="C438" i="21"/>
  <c r="D438" i="21"/>
  <c r="F438" i="21"/>
  <c r="C439" i="21"/>
  <c r="D439" i="21"/>
  <c r="F439" i="21"/>
  <c r="C440" i="21"/>
  <c r="D440" i="21"/>
  <c r="F440" i="21"/>
  <c r="C441" i="21"/>
  <c r="D441" i="21"/>
  <c r="F441" i="21"/>
  <c r="C442" i="21"/>
  <c r="D442" i="21"/>
  <c r="F442" i="21"/>
  <c r="C443" i="21"/>
  <c r="D443" i="21"/>
  <c r="F443" i="21"/>
  <c r="C444" i="21"/>
  <c r="D444" i="21"/>
  <c r="F444" i="21"/>
  <c r="C445" i="21"/>
  <c r="D445" i="21"/>
  <c r="F445" i="21"/>
  <c r="C446" i="21"/>
  <c r="D446" i="21"/>
  <c r="F446" i="21"/>
  <c r="C447" i="21"/>
  <c r="D447" i="21"/>
  <c r="F447" i="21"/>
  <c r="C448" i="21"/>
  <c r="D448" i="21"/>
  <c r="F448" i="21"/>
  <c r="C449" i="21"/>
  <c r="D449" i="21"/>
  <c r="F449" i="21"/>
  <c r="C450" i="21"/>
  <c r="D450" i="21"/>
  <c r="F450" i="21"/>
  <c r="C451" i="21"/>
  <c r="D451" i="21"/>
  <c r="F451" i="21"/>
  <c r="C452" i="21"/>
  <c r="D452" i="21"/>
  <c r="F452" i="21"/>
  <c r="C453" i="21"/>
  <c r="D453" i="21"/>
  <c r="F453" i="21"/>
  <c r="C454" i="21"/>
  <c r="D454" i="21"/>
  <c r="F454" i="21"/>
  <c r="C455" i="21"/>
  <c r="D455" i="21"/>
  <c r="F455" i="21"/>
  <c r="C456" i="21"/>
  <c r="D456" i="21"/>
  <c r="F456" i="21"/>
  <c r="C457" i="21"/>
  <c r="D457" i="21"/>
  <c r="F457" i="21"/>
  <c r="C458" i="21"/>
  <c r="D458" i="21"/>
  <c r="F458" i="21"/>
  <c r="C459" i="21"/>
  <c r="D459" i="21"/>
  <c r="F459" i="21"/>
  <c r="C460" i="21"/>
  <c r="D460" i="21"/>
  <c r="F460" i="21"/>
  <c r="C461" i="21"/>
  <c r="D461" i="21"/>
  <c r="F461" i="21"/>
  <c r="C462" i="21"/>
  <c r="D462" i="21"/>
  <c r="F462" i="21"/>
  <c r="C463" i="21"/>
  <c r="D463" i="21"/>
  <c r="F463" i="21"/>
  <c r="C464" i="21"/>
  <c r="D464" i="21"/>
  <c r="F464" i="21"/>
  <c r="C465" i="21"/>
  <c r="D465" i="21"/>
  <c r="F465" i="21"/>
  <c r="C466" i="21"/>
  <c r="D466" i="21"/>
  <c r="F466" i="21"/>
  <c r="C467" i="21"/>
  <c r="D467" i="21"/>
  <c r="F467" i="21"/>
  <c r="C468" i="21"/>
  <c r="D468" i="21"/>
  <c r="F468" i="21"/>
  <c r="C469" i="21"/>
  <c r="D469" i="21"/>
  <c r="F469" i="21"/>
  <c r="C470" i="21"/>
  <c r="D470" i="21"/>
  <c r="F470" i="21"/>
  <c r="C471" i="21"/>
  <c r="D471" i="21"/>
  <c r="F471" i="21"/>
  <c r="C472" i="21"/>
  <c r="D472" i="21"/>
  <c r="F472" i="21"/>
  <c r="C473" i="21"/>
  <c r="D473" i="21"/>
  <c r="F473" i="21"/>
  <c r="C474" i="21"/>
  <c r="D474" i="21"/>
  <c r="F474" i="21"/>
  <c r="C475" i="21"/>
  <c r="D475" i="21"/>
  <c r="F475" i="21"/>
  <c r="C476" i="21"/>
  <c r="D476" i="21"/>
  <c r="F476" i="21"/>
  <c r="C477" i="21"/>
  <c r="D477" i="21"/>
  <c r="F477" i="21"/>
  <c r="C478" i="21"/>
  <c r="D478" i="21"/>
  <c r="F478" i="21"/>
  <c r="C479" i="21"/>
  <c r="D479" i="21"/>
  <c r="F479" i="21"/>
  <c r="C480" i="21"/>
  <c r="D480" i="21"/>
  <c r="F480" i="21"/>
  <c r="C481" i="21"/>
  <c r="D481" i="21"/>
  <c r="F481" i="21"/>
  <c r="C482" i="21"/>
  <c r="D482" i="21"/>
  <c r="F482" i="21"/>
  <c r="C483" i="21"/>
  <c r="D483" i="21"/>
  <c r="F483" i="21"/>
  <c r="C484" i="21"/>
  <c r="D484" i="21"/>
  <c r="F484" i="21"/>
  <c r="C485" i="21"/>
  <c r="D485" i="21"/>
  <c r="F485" i="21"/>
  <c r="C486" i="21"/>
  <c r="D486" i="21"/>
  <c r="F486" i="21"/>
  <c r="C487" i="21"/>
  <c r="D487" i="21"/>
  <c r="F487" i="21"/>
  <c r="C488" i="21"/>
  <c r="D488" i="21"/>
  <c r="F488" i="21"/>
  <c r="C489" i="21"/>
  <c r="D489" i="21"/>
  <c r="F489" i="21"/>
  <c r="C490" i="21"/>
  <c r="D490" i="21"/>
  <c r="F490" i="21"/>
  <c r="C491" i="21"/>
  <c r="D491" i="21"/>
  <c r="F491" i="21"/>
  <c r="C492" i="21"/>
  <c r="D492" i="21"/>
  <c r="F492" i="21"/>
  <c r="C493" i="21"/>
  <c r="D493" i="21"/>
  <c r="F493" i="21"/>
  <c r="C494" i="21"/>
  <c r="D494" i="21"/>
  <c r="F494" i="21"/>
  <c r="C495" i="21"/>
  <c r="D495" i="21"/>
  <c r="F495" i="21"/>
  <c r="C496" i="21"/>
  <c r="D496" i="21"/>
  <c r="F496" i="21"/>
  <c r="C497" i="21"/>
  <c r="D497" i="21"/>
  <c r="F497" i="21"/>
  <c r="C498" i="21"/>
  <c r="D498" i="21"/>
  <c r="F498" i="21"/>
  <c r="C499" i="21"/>
  <c r="D499" i="21"/>
  <c r="F499" i="21"/>
  <c r="C500" i="21"/>
  <c r="D500" i="21"/>
  <c r="F500" i="21"/>
  <c r="C501" i="21"/>
  <c r="D501" i="21"/>
  <c r="F501" i="21"/>
  <c r="C502" i="21"/>
  <c r="D502" i="21"/>
  <c r="F502" i="21"/>
  <c r="A503" i="21"/>
  <c r="C503" i="21"/>
  <c r="D503" i="21"/>
  <c r="F503" i="21"/>
  <c r="C504" i="21"/>
  <c r="D504" i="21"/>
  <c r="F504" i="21"/>
  <c r="A505" i="21"/>
  <c r="C505" i="21"/>
  <c r="D505" i="21"/>
  <c r="F505" i="21"/>
  <c r="C506" i="21"/>
  <c r="D506" i="21"/>
  <c r="F506" i="21"/>
  <c r="C507" i="21"/>
  <c r="D507" i="21"/>
  <c r="F507" i="21"/>
  <c r="C508" i="21"/>
  <c r="D508" i="21"/>
  <c r="F508" i="21"/>
  <c r="C509" i="21"/>
  <c r="D509" i="21"/>
  <c r="F509" i="21"/>
  <c r="C510" i="21"/>
  <c r="D510" i="21"/>
  <c r="F510" i="21"/>
  <c r="C511" i="21"/>
  <c r="D511" i="21"/>
  <c r="F511" i="21"/>
  <c r="C512" i="21"/>
  <c r="D512" i="21"/>
  <c r="F512" i="21"/>
  <c r="C513" i="21"/>
  <c r="D513" i="21"/>
  <c r="F513" i="21"/>
  <c r="C514" i="21"/>
  <c r="D514" i="21"/>
  <c r="F514" i="21"/>
  <c r="C515" i="21"/>
  <c r="D515" i="21"/>
  <c r="F515" i="21"/>
  <c r="C2" i="21"/>
  <c r="D2" i="21"/>
  <c r="I2" i="21"/>
  <c r="A2" i="21"/>
  <c r="D13" i="7"/>
  <c r="D12" i="23" s="1"/>
  <c r="D10" i="23"/>
  <c r="Q5" i="7"/>
  <c r="N3" i="8"/>
  <c r="M3" i="8"/>
  <c r="L3" i="8"/>
  <c r="K3" i="8"/>
  <c r="J3" i="8"/>
  <c r="I3" i="8"/>
  <c r="Y1" i="8"/>
  <c r="W1" i="8"/>
  <c r="V1" i="8"/>
  <c r="U1" i="8"/>
  <c r="T1" i="8"/>
  <c r="S1" i="8"/>
  <c r="R1" i="8"/>
  <c r="Q1" i="8"/>
  <c r="P1" i="8"/>
  <c r="O1" i="8"/>
  <c r="N1" i="8"/>
  <c r="M1" i="8"/>
  <c r="L1" i="8"/>
  <c r="K1" i="8"/>
  <c r="J1" i="8"/>
  <c r="I1" i="8"/>
  <c r="H1" i="8"/>
  <c r="G1" i="8"/>
  <c r="D1" i="8"/>
  <c r="W19" i="7" l="1"/>
  <c r="I19" i="7"/>
  <c r="B19" i="7"/>
  <c r="P19" i="7"/>
  <c r="E29" i="7"/>
  <c r="E25" i="7"/>
  <c r="D49" i="7"/>
  <c r="D7" i="7"/>
  <c r="D6" i="7"/>
  <c r="BF246" i="8"/>
  <c r="BU246" i="8"/>
  <c r="D12" i="7"/>
  <c r="D11" i="23" s="1"/>
  <c r="R7" i="21"/>
  <c r="AD7" i="21" s="1"/>
  <c r="T7" i="21"/>
  <c r="AF7" i="21" s="1"/>
  <c r="S7" i="21"/>
  <c r="AE7" i="21" s="1"/>
  <c r="T6" i="21"/>
  <c r="S6" i="21"/>
  <c r="T5" i="21"/>
  <c r="AF5" i="21" s="1"/>
  <c r="K3" i="21"/>
  <c r="T3" i="21"/>
  <c r="AF3" i="21" s="1"/>
  <c r="CJ545" i="4"/>
  <c r="CJ543" i="4"/>
  <c r="CJ542" i="4"/>
  <c r="CJ540" i="4"/>
  <c r="C544" i="31"/>
  <c r="C46" i="31"/>
  <c r="C311" i="31"/>
  <c r="C437" i="31"/>
  <c r="C382" i="31"/>
  <c r="C303" i="31"/>
  <c r="C486" i="31"/>
  <c r="C11" i="31"/>
  <c r="C137" i="31"/>
  <c r="C105" i="31"/>
  <c r="C102" i="31"/>
  <c r="C526" i="31"/>
  <c r="C351" i="31"/>
  <c r="C499" i="31"/>
  <c r="C223" i="31"/>
  <c r="C59" i="31"/>
  <c r="C41" i="31"/>
  <c r="C128" i="31"/>
  <c r="C415" i="31"/>
  <c r="C234" i="31"/>
  <c r="C221" i="31"/>
  <c r="C20" i="31"/>
  <c r="C98" i="31"/>
  <c r="C187" i="31"/>
  <c r="C349" i="31"/>
  <c r="C424" i="31"/>
  <c r="C54" i="31"/>
  <c r="C369" i="31"/>
  <c r="C411" i="31"/>
  <c r="C323" i="31"/>
  <c r="C395" i="31"/>
  <c r="C352" i="31"/>
  <c r="C295" i="31"/>
  <c r="C42" i="31"/>
  <c r="C122" i="31"/>
  <c r="C169" i="31"/>
  <c r="C280" i="31"/>
  <c r="C326" i="31"/>
  <c r="C362" i="31"/>
  <c r="C125" i="31"/>
  <c r="C380" i="31"/>
  <c r="C383" i="31"/>
  <c r="C24" i="31"/>
  <c r="C298" i="31"/>
  <c r="C355" i="31"/>
  <c r="C260" i="31"/>
  <c r="C186" i="31"/>
  <c r="C267" i="31"/>
  <c r="C121" i="31"/>
  <c r="C516" i="31"/>
  <c r="C324" i="31"/>
  <c r="C299" i="31"/>
  <c r="C34" i="31"/>
  <c r="C101" i="31"/>
  <c r="C276" i="31"/>
  <c r="C284" i="31"/>
  <c r="C163" i="31"/>
  <c r="C335" i="31"/>
  <c r="C373" i="31"/>
  <c r="C94" i="31"/>
  <c r="C216" i="31"/>
  <c r="C449" i="31"/>
  <c r="C406" i="31"/>
  <c r="C126" i="31"/>
  <c r="C498" i="31"/>
  <c r="C363" i="31"/>
  <c r="C273" i="31"/>
  <c r="C226" i="31"/>
  <c r="C87" i="31"/>
  <c r="C55" i="31"/>
  <c r="C17" i="31"/>
  <c r="C205" i="31"/>
  <c r="C402" i="31"/>
  <c r="C96" i="31"/>
  <c r="C279" i="31"/>
  <c r="C93" i="31"/>
  <c r="C167" i="31"/>
  <c r="C61" i="31"/>
  <c r="C396" i="31"/>
  <c r="C251" i="31"/>
  <c r="C532" i="31"/>
  <c r="C463" i="31"/>
  <c r="C214" i="31"/>
  <c r="C329" i="31"/>
  <c r="C512" i="31"/>
  <c r="C541" i="31"/>
  <c r="C394" i="31"/>
  <c r="C238" i="31"/>
  <c r="C313" i="31"/>
  <c r="C220" i="31"/>
  <c r="C266" i="31"/>
  <c r="C81" i="31"/>
  <c r="C346" i="31"/>
  <c r="C38" i="31"/>
  <c r="C243" i="31"/>
  <c r="C58" i="31"/>
  <c r="C141" i="31"/>
  <c r="C218" i="31"/>
  <c r="C74" i="31"/>
  <c r="C78" i="31"/>
  <c r="C40" i="31"/>
  <c r="C418" i="31"/>
  <c r="C31" i="31"/>
  <c r="C522" i="31"/>
  <c r="C106" i="31"/>
  <c r="C90" i="31"/>
  <c r="C9" i="31"/>
  <c r="C509" i="31"/>
  <c r="C478" i="31"/>
  <c r="C409" i="31"/>
  <c r="C196" i="31"/>
  <c r="C207" i="31"/>
  <c r="C110" i="31"/>
  <c r="C153" i="31"/>
  <c r="C328" i="31"/>
  <c r="C250" i="31"/>
  <c r="C410" i="31"/>
  <c r="C62" i="31"/>
  <c r="C23" i="31"/>
  <c r="C188" i="31"/>
  <c r="C171" i="31"/>
  <c r="C304" i="31"/>
  <c r="C79" i="31"/>
  <c r="C25" i="31"/>
  <c r="C364" i="31"/>
  <c r="C184" i="31"/>
  <c r="C64" i="31"/>
  <c r="C504" i="31"/>
  <c r="C331" i="31"/>
  <c r="C244" i="31"/>
  <c r="C247" i="31"/>
  <c r="C256" i="31"/>
  <c r="C491" i="31"/>
  <c r="C514" i="31"/>
  <c r="C151" i="31"/>
  <c r="C146" i="31"/>
  <c r="C445" i="31"/>
  <c r="C554" i="31"/>
  <c r="C132" i="31"/>
  <c r="C319" i="31"/>
  <c r="C370" i="31"/>
  <c r="C416" i="31"/>
  <c r="C257" i="31"/>
  <c r="C159" i="31"/>
  <c r="C432" i="31"/>
  <c r="C378" i="31"/>
  <c r="C475" i="31"/>
  <c r="C535" i="31"/>
  <c r="C232" i="31"/>
  <c r="C164" i="31"/>
  <c r="C477" i="31"/>
  <c r="C481" i="31"/>
  <c r="C357" i="31"/>
  <c r="C33" i="31"/>
  <c r="C336" i="31"/>
  <c r="C50" i="31"/>
  <c r="C476" i="31"/>
  <c r="C312" i="31"/>
  <c r="C513" i="31"/>
  <c r="C246" i="31"/>
  <c r="C450" i="31"/>
  <c r="C202" i="31"/>
  <c r="C36" i="31"/>
  <c r="C399" i="31"/>
  <c r="C447" i="31"/>
  <c r="C398" i="31"/>
  <c r="C558" i="31"/>
  <c r="C308" i="31"/>
  <c r="C272" i="31"/>
  <c r="C520" i="31"/>
  <c r="C500" i="31"/>
  <c r="C537" i="31"/>
  <c r="C139" i="31"/>
  <c r="C515" i="31"/>
  <c r="C285" i="31"/>
  <c r="C152" i="31"/>
  <c r="C358" i="31"/>
  <c r="C124" i="31"/>
  <c r="C493" i="31"/>
  <c r="C446" i="31"/>
  <c r="C397" i="31"/>
  <c r="C543" i="31"/>
  <c r="C198" i="31"/>
  <c r="C69" i="31"/>
  <c r="C147" i="31"/>
  <c r="C291" i="31"/>
  <c r="C235" i="31"/>
  <c r="C150" i="31"/>
  <c r="C258" i="31"/>
  <c r="C545" i="31"/>
  <c r="C228" i="31"/>
  <c r="C293" i="31"/>
  <c r="C200" i="31"/>
  <c r="C297" i="31"/>
  <c r="C185" i="31"/>
  <c r="C217" i="31"/>
  <c r="C374" i="31"/>
  <c r="C334" i="31"/>
  <c r="C30" i="31"/>
  <c r="C413" i="31"/>
  <c r="C10" i="31"/>
  <c r="C393" i="31"/>
  <c r="C5" i="31"/>
  <c r="C375" i="31"/>
  <c r="C233" i="31"/>
  <c r="C320" i="31"/>
  <c r="C32" i="31"/>
  <c r="C14" i="31"/>
  <c r="C22" i="31"/>
  <c r="C389" i="31"/>
  <c r="C506" i="31"/>
  <c r="C321" i="31"/>
  <c r="C104" i="31"/>
  <c r="C305" i="31"/>
  <c r="C136" i="31"/>
  <c r="C158" i="31"/>
  <c r="C56" i="31"/>
  <c r="C114" i="31"/>
  <c r="C183" i="31"/>
  <c r="C75" i="31"/>
  <c r="C275" i="31"/>
  <c r="C190" i="31"/>
  <c r="C161" i="31"/>
  <c r="C468" i="31"/>
  <c r="C302" i="31"/>
  <c r="C66" i="31"/>
  <c r="C464" i="31"/>
  <c r="C231" i="31"/>
  <c r="C290" i="31"/>
  <c r="C57" i="31"/>
  <c r="C52" i="31"/>
  <c r="C479" i="31"/>
  <c r="C140" i="31"/>
  <c r="C83" i="31"/>
  <c r="C322" i="31"/>
  <c r="C315" i="31"/>
  <c r="C386" i="31"/>
  <c r="C84" i="31"/>
  <c r="C379" i="31"/>
  <c r="C45" i="31"/>
  <c r="C199" i="31"/>
  <c r="C448" i="31"/>
  <c r="C505" i="31"/>
  <c r="C72" i="31"/>
  <c r="C227" i="31"/>
  <c r="C536" i="31"/>
  <c r="C339" i="31"/>
  <c r="C503" i="31"/>
  <c r="C454" i="31"/>
  <c r="C118" i="31"/>
  <c r="C521" i="31"/>
  <c r="C530" i="31"/>
  <c r="C474" i="31"/>
  <c r="C534" i="31"/>
  <c r="C523" i="31"/>
  <c r="C85" i="31"/>
  <c r="C43" i="31"/>
  <c r="C255" i="31"/>
  <c r="C86" i="31"/>
  <c r="C210" i="31"/>
  <c r="C316" i="31"/>
  <c r="C341" i="31"/>
  <c r="C264" i="31"/>
  <c r="C117" i="31"/>
  <c r="C53" i="31"/>
  <c r="C157" i="31"/>
  <c r="C301" i="31"/>
  <c r="C511" i="31"/>
  <c r="C16" i="31"/>
  <c r="C219" i="31"/>
  <c r="C517" i="31"/>
  <c r="C262" i="31"/>
  <c r="C222" i="31"/>
  <c r="C123" i="31"/>
  <c r="C539" i="31"/>
  <c r="C111" i="31"/>
  <c r="C282" i="31"/>
  <c r="C356" i="31"/>
  <c r="C549" i="31"/>
  <c r="C154" i="31"/>
  <c r="C431" i="31"/>
  <c r="C421" i="31"/>
  <c r="C112" i="31"/>
  <c r="C318" i="31"/>
  <c r="C502" i="31"/>
  <c r="C160" i="31"/>
  <c r="C472" i="31"/>
  <c r="C466" i="31"/>
  <c r="C149" i="31"/>
  <c r="C344" i="31"/>
  <c r="C471" i="31"/>
  <c r="C300" i="31"/>
  <c r="C482" i="31"/>
  <c r="C533" i="31"/>
  <c r="C443" i="31"/>
  <c r="C508" i="31"/>
  <c r="C307" i="31"/>
  <c r="C51" i="31"/>
  <c r="C181" i="31"/>
  <c r="C451" i="31"/>
  <c r="C13" i="31"/>
  <c r="C557" i="31"/>
  <c r="C371" i="31"/>
  <c r="C67" i="31"/>
  <c r="C103" i="31"/>
  <c r="C254" i="31"/>
  <c r="C403" i="31"/>
  <c r="C131" i="31"/>
  <c r="C224" i="31"/>
  <c r="C483" i="31"/>
  <c r="C461" i="31"/>
  <c r="C240" i="31"/>
  <c r="C387" i="31"/>
  <c r="C73" i="31"/>
  <c r="C12" i="31"/>
  <c r="C495" i="31"/>
  <c r="C417" i="31"/>
  <c r="C420" i="31"/>
  <c r="C496" i="31"/>
  <c r="C559" i="31"/>
  <c r="C444" i="31"/>
  <c r="C435" i="31"/>
  <c r="C175" i="31"/>
  <c r="C460" i="31"/>
  <c r="C107" i="31"/>
  <c r="C428" i="31"/>
  <c r="C440" i="31"/>
  <c r="C492" i="31"/>
  <c r="C19" i="31"/>
  <c r="C265" i="31"/>
  <c r="C434" i="31"/>
  <c r="C182" i="31"/>
  <c r="C271" i="31"/>
  <c r="C412" i="31"/>
  <c r="C65" i="31"/>
  <c r="C281" i="31"/>
  <c r="C525" i="31"/>
  <c r="C528" i="31"/>
  <c r="C527" i="31"/>
  <c r="C29" i="31"/>
  <c r="C510" i="31"/>
  <c r="C365" i="31"/>
  <c r="C68" i="31"/>
  <c r="C360" i="31"/>
  <c r="C337" i="31"/>
  <c r="C143" i="31"/>
  <c r="C203" i="31"/>
  <c r="C113" i="31"/>
  <c r="C458" i="31"/>
  <c r="C333" i="31"/>
  <c r="C174" i="31"/>
  <c r="C192" i="31"/>
  <c r="C212" i="31"/>
  <c r="C277" i="31"/>
  <c r="C168" i="31"/>
  <c r="C108" i="31"/>
  <c r="C225" i="31"/>
  <c r="C129" i="31"/>
  <c r="C263" i="31"/>
  <c r="C550" i="31"/>
  <c r="C366" i="31"/>
  <c r="C92" i="31"/>
  <c r="C15" i="31"/>
  <c r="C270" i="31"/>
  <c r="C176" i="31"/>
  <c r="C296" i="31"/>
  <c r="C314" i="31"/>
  <c r="C518" i="31"/>
  <c r="C88" i="31"/>
  <c r="C162" i="31"/>
  <c r="C193" i="31"/>
  <c r="C155" i="31"/>
  <c r="C135" i="31"/>
  <c r="C166" i="31"/>
  <c r="C490" i="31"/>
  <c r="C524" i="31"/>
  <c r="C487" i="31"/>
  <c r="C89" i="31"/>
  <c r="C173" i="31"/>
  <c r="C289" i="31"/>
  <c r="C553" i="31"/>
  <c r="C372" i="31"/>
  <c r="C241" i="31"/>
  <c r="C348" i="31"/>
  <c r="C120" i="31"/>
  <c r="C179" i="31"/>
  <c r="C115" i="31"/>
  <c r="C376" i="31"/>
  <c r="C18" i="31"/>
  <c r="C253" i="31"/>
  <c r="C91" i="31"/>
  <c r="C134" i="31"/>
  <c r="C292" i="31"/>
  <c r="C215" i="31"/>
  <c r="C367" i="31"/>
  <c r="C259" i="31"/>
  <c r="C309" i="31"/>
  <c r="C551" i="31"/>
  <c r="C465" i="31"/>
  <c r="C177" i="31"/>
  <c r="C407" i="31"/>
  <c r="C172" i="31"/>
  <c r="C485" i="31"/>
  <c r="C401" i="31"/>
  <c r="C252" i="31"/>
  <c r="C80" i="31"/>
  <c r="C361" i="31"/>
  <c r="C390" i="31"/>
  <c r="C294" i="31"/>
  <c r="C28" i="31"/>
  <c r="C191" i="31"/>
  <c r="C343" i="31"/>
  <c r="C209" i="31"/>
  <c r="C249" i="31"/>
  <c r="C470" i="31"/>
  <c r="C441" i="31"/>
  <c r="C269" i="31"/>
  <c r="C345" i="31"/>
  <c r="C419" i="31"/>
  <c r="C556" i="31"/>
  <c r="C455" i="31"/>
  <c r="C484" i="31"/>
  <c r="C21" i="31"/>
  <c r="C547" i="31"/>
  <c r="C442" i="31"/>
  <c r="C237" i="31"/>
  <c r="C325" i="31"/>
  <c r="C529" i="31"/>
  <c r="C552" i="31"/>
  <c r="C204" i="31"/>
  <c r="C127" i="31"/>
  <c r="C142" i="31"/>
  <c r="C287" i="31"/>
  <c r="C385" i="31"/>
  <c r="C97" i="31"/>
  <c r="C44" i="31"/>
  <c r="C39" i="31"/>
  <c r="C404" i="31"/>
  <c r="C63" i="31"/>
  <c r="C76" i="31"/>
  <c r="C248" i="31"/>
  <c r="C330" i="31"/>
  <c r="C130" i="31"/>
  <c r="C286" i="31"/>
  <c r="C332" i="31"/>
  <c r="C60" i="31"/>
  <c r="C242" i="31"/>
  <c r="C542" i="31"/>
  <c r="C245" i="31"/>
  <c r="C519" i="31"/>
  <c r="C405" i="31"/>
  <c r="C144" i="31"/>
  <c r="C340" i="31"/>
  <c r="C342" i="31"/>
  <c r="C469" i="31"/>
  <c r="C170" i="31"/>
  <c r="C488" i="31"/>
  <c r="C317" i="31"/>
  <c r="C467" i="31"/>
  <c r="C392" i="31"/>
  <c r="C433" i="31"/>
  <c r="C77" i="31"/>
  <c r="C381" i="31"/>
  <c r="C459" i="31"/>
  <c r="C400" i="31"/>
  <c r="C95" i="31"/>
  <c r="C310" i="31"/>
  <c r="C156" i="31"/>
  <c r="C26" i="31"/>
  <c r="C462" i="31"/>
  <c r="C35" i="31"/>
  <c r="C452" i="31"/>
  <c r="C37" i="31"/>
  <c r="C278" i="31"/>
  <c r="C429" i="31"/>
  <c r="C195" i="31"/>
  <c r="C47" i="31"/>
  <c r="C436" i="31"/>
  <c r="C426" i="31"/>
  <c r="C540" i="31"/>
  <c r="C457" i="31"/>
  <c r="C229" i="31"/>
  <c r="C546" i="31"/>
  <c r="C347" i="31"/>
  <c r="C71" i="31"/>
  <c r="C148" i="31"/>
  <c r="C116" i="31"/>
  <c r="C133" i="31"/>
  <c r="C82" i="31"/>
  <c r="C230" i="31"/>
  <c r="C368" i="31"/>
  <c r="C439" i="31"/>
  <c r="C213" i="31"/>
  <c r="C100" i="31"/>
  <c r="C438" i="31"/>
  <c r="C531" i="31"/>
  <c r="C414" i="31"/>
  <c r="C422" i="31"/>
  <c r="C239" i="31"/>
  <c r="C430" i="31"/>
  <c r="C7" i="31"/>
  <c r="C236" i="31"/>
  <c r="C306" i="31"/>
  <c r="C489" i="31"/>
  <c r="C194" i="31"/>
  <c r="C350" i="31"/>
  <c r="C8" i="31"/>
  <c r="C338" i="31"/>
  <c r="C327" i="31"/>
  <c r="C408" i="31"/>
  <c r="C261" i="31"/>
  <c r="C473" i="31"/>
  <c r="C178" i="31"/>
  <c r="C274" i="31"/>
  <c r="C377" i="31"/>
  <c r="C201" i="31"/>
  <c r="C555" i="31"/>
  <c r="C119" i="31"/>
  <c r="C480" i="31"/>
  <c r="C49" i="31"/>
  <c r="C453" i="31"/>
  <c r="C388" i="31"/>
  <c r="C353" i="31"/>
  <c r="C425" i="31"/>
  <c r="C48" i="31"/>
  <c r="C354" i="31"/>
  <c r="C165" i="31"/>
  <c r="C384" i="31"/>
  <c r="C283" i="31"/>
  <c r="C70" i="31"/>
  <c r="C180" i="31"/>
  <c r="C501" i="31"/>
  <c r="C494" i="31"/>
  <c r="C497" i="31"/>
  <c r="C27" i="31"/>
  <c r="C538" i="31"/>
  <c r="C268" i="31"/>
  <c r="C197" i="31"/>
  <c r="C548" i="31"/>
  <c r="C99" i="31"/>
  <c r="C211" i="31"/>
  <c r="C427" i="31"/>
  <c r="C109" i="31"/>
  <c r="C359" i="31"/>
  <c r="C391" i="31"/>
  <c r="C138" i="31"/>
  <c r="C189" i="31"/>
  <c r="C208" i="31"/>
  <c r="C145" i="31"/>
  <c r="C456" i="31"/>
  <c r="C423" i="31"/>
  <c r="C507" i="31"/>
  <c r="C206" i="31"/>
  <c r="C6" i="31"/>
  <c r="C288" i="31"/>
  <c r="CJ40" i="4"/>
  <c r="BD194" i="8"/>
  <c r="BD361" i="8"/>
  <c r="BD531" i="8"/>
  <c r="BD493" i="8"/>
  <c r="BD30" i="8"/>
  <c r="BD539" i="8"/>
  <c r="BD264" i="8"/>
  <c r="BD166" i="8"/>
  <c r="BD386" i="8"/>
  <c r="BD418" i="8"/>
  <c r="BD37" i="8"/>
  <c r="BG165" i="8"/>
  <c r="BF67" i="8"/>
  <c r="BD53" i="8"/>
  <c r="BD217" i="8"/>
  <c r="BD67" i="8"/>
  <c r="BG142" i="8"/>
  <c r="BD25" i="8"/>
  <c r="BD242" i="8"/>
  <c r="BF526" i="8"/>
  <c r="BD35" i="8"/>
  <c r="BD442" i="8"/>
  <c r="BD89" i="8"/>
  <c r="BD154" i="8"/>
  <c r="BD434" i="8"/>
  <c r="BD552" i="8"/>
  <c r="BD544" i="8"/>
  <c r="BD189" i="8"/>
  <c r="BD477" i="8"/>
  <c r="BD417" i="8"/>
  <c r="BD155" i="8"/>
  <c r="BD411" i="8"/>
  <c r="BD433" i="8"/>
  <c r="BD90" i="8"/>
  <c r="BD151" i="8"/>
  <c r="BD365" i="8"/>
  <c r="BG334" i="8"/>
  <c r="BD111" i="8"/>
  <c r="BD121" i="8"/>
  <c r="BD145" i="8"/>
  <c r="BD187" i="8"/>
  <c r="BD120" i="8"/>
  <c r="BD474" i="8"/>
  <c r="O2" i="21"/>
  <c r="BG148" i="8"/>
  <c r="BG273" i="8"/>
  <c r="BD491" i="8"/>
  <c r="BD398" i="8"/>
  <c r="BD452" i="8"/>
  <c r="BD378" i="8"/>
  <c r="BD543" i="8"/>
  <c r="BD325" i="8"/>
  <c r="BD261" i="8"/>
  <c r="BF437" i="8"/>
  <c r="BG85" i="8"/>
  <c r="BD213" i="8"/>
  <c r="BG450" i="8"/>
  <c r="BD77" i="8"/>
  <c r="BD250" i="8"/>
  <c r="BD407" i="8"/>
  <c r="BD420" i="8"/>
  <c r="BD112" i="8"/>
  <c r="BD207" i="8"/>
  <c r="BG232" i="8"/>
  <c r="BD86" i="8"/>
  <c r="BD282" i="8"/>
  <c r="BG10" i="8"/>
  <c r="BD348" i="8"/>
  <c r="BD522" i="8"/>
  <c r="BF35" i="8"/>
  <c r="BD66" i="8"/>
  <c r="BD530" i="8"/>
  <c r="BD518" i="8"/>
  <c r="BD178" i="8"/>
  <c r="BF232" i="8"/>
  <c r="AY148" i="8"/>
  <c r="AY35" i="8"/>
  <c r="AZ505" i="8"/>
  <c r="BD505" i="8"/>
  <c r="AZ475" i="8"/>
  <c r="AZ275" i="8"/>
  <c r="BD275" i="8"/>
  <c r="AZ188" i="8"/>
  <c r="BD188" i="8"/>
  <c r="AZ419" i="8"/>
  <c r="AZ334" i="8"/>
  <c r="AZ232" i="8"/>
  <c r="BD232" i="8"/>
  <c r="AZ158" i="8"/>
  <c r="AZ538" i="8"/>
  <c r="BD538" i="8"/>
  <c r="AZ318" i="8"/>
  <c r="AZ95" i="8"/>
  <c r="AZ453" i="8"/>
  <c r="BD453" i="8"/>
  <c r="AZ172" i="8"/>
  <c r="AZ198" i="8"/>
  <c r="BD198" i="8"/>
  <c r="AZ257" i="8"/>
  <c r="AZ354" i="8"/>
  <c r="AZ404" i="8"/>
  <c r="AZ109" i="8"/>
  <c r="AZ393" i="8"/>
  <c r="AZ413" i="8"/>
  <c r="BD413" i="8"/>
  <c r="AZ303" i="8"/>
  <c r="BD303" i="8"/>
  <c r="AZ6" i="8"/>
  <c r="AZ76" i="8"/>
  <c r="AZ466" i="8"/>
  <c r="BD466" i="8"/>
  <c r="AZ70" i="8"/>
  <c r="AZ307" i="8"/>
  <c r="AZ367" i="8"/>
  <c r="BD367" i="8"/>
  <c r="AZ360" i="8"/>
  <c r="AZ136" i="8"/>
  <c r="AZ110" i="8"/>
  <c r="AZ319" i="8"/>
  <c r="AZ201" i="8"/>
  <c r="AZ218" i="8"/>
  <c r="BD218" i="8"/>
  <c r="AZ542" i="8"/>
  <c r="BD542" i="8"/>
  <c r="AY254" i="8"/>
  <c r="BD106" i="8"/>
  <c r="BD172" i="8"/>
  <c r="BD490" i="8"/>
  <c r="BD360" i="8"/>
  <c r="BD457" i="8"/>
  <c r="BD501" i="8"/>
  <c r="BD205" i="8"/>
  <c r="BD201" i="8"/>
  <c r="BD287" i="8"/>
  <c r="BG90" i="8"/>
  <c r="BF548" i="8"/>
  <c r="BG558" i="8"/>
  <c r="BF280" i="8"/>
  <c r="AZ164" i="8"/>
  <c r="BD164" i="8"/>
  <c r="AZ463" i="8"/>
  <c r="BD463" i="8"/>
  <c r="AZ487" i="8"/>
  <c r="AZ81" i="8"/>
  <c r="BD81" i="8"/>
  <c r="AZ194" i="8"/>
  <c r="AZ391" i="8"/>
  <c r="BD391" i="8"/>
  <c r="AZ345" i="8"/>
  <c r="AZ13" i="8"/>
  <c r="AZ370" i="8"/>
  <c r="BD370" i="8"/>
  <c r="AZ36" i="8"/>
  <c r="AZ200" i="8"/>
  <c r="AZ371" i="8"/>
  <c r="BD371" i="8"/>
  <c r="AZ114" i="8"/>
  <c r="BD114" i="8"/>
  <c r="AZ241" i="8"/>
  <c r="BD241" i="8"/>
  <c r="AZ338" i="8"/>
  <c r="AZ308" i="8"/>
  <c r="AZ144" i="8"/>
  <c r="AZ21" i="8"/>
  <c r="BD21" i="8"/>
  <c r="AZ140" i="8"/>
  <c r="BD140" i="8"/>
  <c r="AZ223" i="8"/>
  <c r="AZ57" i="8"/>
  <c r="AZ69" i="8"/>
  <c r="AZ41" i="8"/>
  <c r="BD41" i="8"/>
  <c r="AZ292" i="8"/>
  <c r="AZ38" i="8"/>
  <c r="AY38" i="8"/>
  <c r="AZ439" i="8"/>
  <c r="AZ274" i="8"/>
  <c r="AZ409" i="8"/>
  <c r="BD409" i="8"/>
  <c r="AZ495" i="8"/>
  <c r="AZ115" i="8"/>
  <c r="BD115" i="8"/>
  <c r="AZ330" i="8"/>
  <c r="BD330" i="8"/>
  <c r="AZ12" i="8"/>
  <c r="AZ362" i="8"/>
  <c r="AZ364" i="8"/>
  <c r="AZ509" i="8"/>
  <c r="BD509" i="8"/>
  <c r="AZ293" i="8"/>
  <c r="BD293" i="8"/>
  <c r="AZ107" i="8"/>
  <c r="BD107" i="8"/>
  <c r="AZ489" i="8"/>
  <c r="AZ366" i="8"/>
  <c r="BD366" i="8"/>
  <c r="AZ268" i="8"/>
  <c r="AZ74" i="8"/>
  <c r="AZ46" i="8"/>
  <c r="BD46" i="8"/>
  <c r="AZ230" i="8"/>
  <c r="BD230" i="8"/>
  <c r="AZ73" i="8"/>
  <c r="BD73" i="8"/>
  <c r="AZ159" i="8"/>
  <c r="BD159" i="8"/>
  <c r="AZ184" i="8"/>
  <c r="BD184" i="8"/>
  <c r="AZ88" i="8"/>
  <c r="AZ5" i="8"/>
  <c r="AZ385" i="8"/>
  <c r="AZ436" i="8"/>
  <c r="BD436" i="8"/>
  <c r="AZ72" i="8"/>
  <c r="AZ427" i="8"/>
  <c r="BD427" i="8"/>
  <c r="AZ280" i="8"/>
  <c r="BD280" i="8"/>
  <c r="AZ266" i="8"/>
  <c r="AZ447" i="8"/>
  <c r="BD447" i="8"/>
  <c r="AZ284" i="8"/>
  <c r="BD284" i="8"/>
  <c r="AZ181" i="8"/>
  <c r="AZ549" i="8"/>
  <c r="AZ324" i="8"/>
  <c r="BD324" i="8"/>
  <c r="AZ82" i="8"/>
  <c r="BD82" i="8"/>
  <c r="AZ116" i="8"/>
  <c r="AY116" i="8"/>
  <c r="AZ486" i="8"/>
  <c r="BD486" i="8"/>
  <c r="AZ515" i="8"/>
  <c r="BD515" i="8"/>
  <c r="AZ93" i="8"/>
  <c r="AZ169" i="8"/>
  <c r="BD169" i="8"/>
  <c r="AZ62" i="8"/>
  <c r="BD116" i="8"/>
  <c r="BD93" i="8"/>
  <c r="BD393" i="8"/>
  <c r="BD318" i="8"/>
  <c r="BD181" i="8"/>
  <c r="BD419" i="8"/>
  <c r="BD304" i="8"/>
  <c r="BD354" i="8"/>
  <c r="BD355" i="8"/>
  <c r="BD109" i="8"/>
  <c r="BD347" i="8"/>
  <c r="BD200" i="8"/>
  <c r="BD327" i="8"/>
  <c r="BD383" i="8"/>
  <c r="BD70" i="8"/>
  <c r="BD274" i="8"/>
  <c r="BD13" i="8"/>
  <c r="BD97" i="8"/>
  <c r="BD229" i="8"/>
  <c r="BD489" i="8"/>
  <c r="BD308" i="8"/>
  <c r="BD338" i="8"/>
  <c r="AY232" i="8"/>
  <c r="AY334" i="8"/>
  <c r="BD78" i="8"/>
  <c r="BD199" i="8"/>
  <c r="BD500" i="8"/>
  <c r="BD262" i="8"/>
  <c r="BG256" i="8"/>
  <c r="BD161" i="8"/>
  <c r="AY347" i="8"/>
  <c r="AY211" i="8"/>
  <c r="BG281" i="8"/>
  <c r="BD294" i="8"/>
  <c r="BD92" i="8"/>
  <c r="BD458" i="8"/>
  <c r="BD22" i="8"/>
  <c r="BD162" i="8"/>
  <c r="BG145" i="8"/>
  <c r="BF451" i="8"/>
  <c r="AU444" i="8"/>
  <c r="AU41" i="8"/>
  <c r="AY491" i="8"/>
  <c r="BF470" i="8"/>
  <c r="BF36" i="8"/>
  <c r="AY317" i="8"/>
  <c r="BD5" i="8"/>
  <c r="BQ560" i="8"/>
  <c r="CF567" i="8" s="1"/>
  <c r="CF568" i="8" s="1"/>
  <c r="BG317" i="8"/>
  <c r="BD364" i="8"/>
  <c r="BF557" i="8"/>
  <c r="BF76" i="8"/>
  <c r="BD190" i="8"/>
  <c r="BD136" i="8"/>
  <c r="BD110" i="8"/>
  <c r="BG154" i="8"/>
  <c r="BR560" i="8"/>
  <c r="CG567" i="8" s="1"/>
  <c r="CG568" i="8" s="1"/>
  <c r="AT484" i="8"/>
  <c r="AT560" i="8" s="1"/>
  <c r="AQ560" i="8"/>
  <c r="AX560" i="8"/>
  <c r="AS484" i="8"/>
  <c r="AS560" i="8" s="1"/>
  <c r="AP560" i="8"/>
  <c r="AW560" i="8"/>
  <c r="AR484" i="8"/>
  <c r="AO560" i="8"/>
  <c r="AV560" i="8"/>
  <c r="BC26" i="8"/>
  <c r="BG43" i="8"/>
  <c r="BC43" i="8"/>
  <c r="BD548" i="8"/>
  <c r="AY273" i="8"/>
  <c r="BB26" i="8"/>
  <c r="R30" i="7"/>
  <c r="T30" i="7"/>
  <c r="R31" i="7"/>
  <c r="R29" i="7"/>
  <c r="T29" i="7"/>
  <c r="U31" i="7"/>
  <c r="N22" i="7"/>
  <c r="S29" i="7"/>
  <c r="U29" i="7"/>
  <c r="S31" i="7"/>
  <c r="E26" i="7"/>
  <c r="R22" i="7"/>
  <c r="S30" i="7"/>
  <c r="U30" i="7"/>
  <c r="T31" i="7"/>
  <c r="AY382" i="8"/>
  <c r="BD72" i="8"/>
  <c r="AY149" i="8"/>
  <c r="BF418" i="8"/>
  <c r="BD6" i="8"/>
  <c r="AU213" i="8"/>
  <c r="AY34" i="8"/>
  <c r="AU334" i="8"/>
  <c r="AY216" i="8"/>
  <c r="AY109" i="8"/>
  <c r="BG234" i="8"/>
  <c r="BC483" i="8"/>
  <c r="BG483" i="8"/>
  <c r="BB454" i="8"/>
  <c r="BF429" i="8"/>
  <c r="AY429" i="8"/>
  <c r="AY86" i="8"/>
  <c r="BD252" i="8"/>
  <c r="BF487" i="8"/>
  <c r="BF408" i="8"/>
  <c r="AY118" i="8"/>
  <c r="BG86" i="8"/>
  <c r="AY360" i="8"/>
  <c r="BB166" i="8"/>
  <c r="AY354" i="8"/>
  <c r="BF354" i="8"/>
  <c r="AZ143" i="8"/>
  <c r="AZ559" i="8"/>
  <c r="BD228" i="8"/>
  <c r="BG477" i="8"/>
  <c r="BG259" i="8"/>
  <c r="AY281" i="8"/>
  <c r="BD256" i="8"/>
  <c r="AY140" i="8"/>
  <c r="AY558" i="8"/>
  <c r="BD94" i="8"/>
  <c r="BD79" i="8"/>
  <c r="BD134" i="8"/>
  <c r="BD160" i="8"/>
  <c r="BD290" i="8"/>
  <c r="BD68" i="8"/>
  <c r="BD350" i="8"/>
  <c r="BD137" i="8"/>
  <c r="BD171" i="8"/>
  <c r="BF281" i="8"/>
  <c r="BD497" i="8"/>
  <c r="BD150" i="8"/>
  <c r="BD179" i="8"/>
  <c r="BD431" i="8"/>
  <c r="BD281" i="8"/>
  <c r="BD260" i="8"/>
  <c r="BD467" i="8"/>
  <c r="BD423" i="8"/>
  <c r="BD455" i="8"/>
  <c r="BD468" i="8"/>
  <c r="BD253" i="8"/>
  <c r="BD405" i="8"/>
  <c r="BD174" i="8"/>
  <c r="BD98" i="8"/>
  <c r="AU280" i="8"/>
  <c r="AY280" i="8"/>
  <c r="AU178" i="8"/>
  <c r="AY348" i="8"/>
  <c r="AU109" i="8"/>
  <c r="AY466" i="8"/>
  <c r="AY41" i="8"/>
  <c r="AY213" i="8"/>
  <c r="AY472" i="8"/>
  <c r="AY91" i="8"/>
  <c r="BG472" i="8"/>
  <c r="BG225" i="8"/>
  <c r="BG370" i="8"/>
  <c r="AY386" i="8"/>
  <c r="AY409" i="8"/>
  <c r="BG360" i="8"/>
  <c r="AY241" i="8"/>
  <c r="BG155" i="8"/>
  <c r="AZ375" i="8"/>
  <c r="BF90" i="8"/>
  <c r="BF115" i="8"/>
  <c r="AY115" i="8"/>
  <c r="BG215" i="8"/>
  <c r="BF513" i="8"/>
  <c r="BG347" i="8"/>
  <c r="BG211" i="8"/>
  <c r="BC444" i="8"/>
  <c r="BG444" i="8"/>
  <c r="BG231" i="8"/>
  <c r="AY304" i="8"/>
  <c r="AZ368" i="8"/>
  <c r="BD368" i="8"/>
  <c r="AZ511" i="8"/>
  <c r="BD511" i="8"/>
  <c r="AZ183" i="8"/>
  <c r="AZ216" i="8"/>
  <c r="AZ209" i="8"/>
  <c r="BD209" i="8"/>
  <c r="AZ464" i="8"/>
  <c r="AZ47" i="8"/>
  <c r="AZ415" i="8"/>
  <c r="AZ312" i="8"/>
  <c r="BD312" i="8"/>
  <c r="AZ51" i="8"/>
  <c r="AZ305" i="8"/>
  <c r="BD305" i="8"/>
  <c r="AZ397" i="8"/>
  <c r="BD397" i="8"/>
  <c r="AZ49" i="8"/>
  <c r="BD49" i="8"/>
  <c r="AZ399" i="8"/>
  <c r="AY399" i="8"/>
  <c r="AZ506" i="8"/>
  <c r="BD506" i="8"/>
  <c r="AZ483" i="8"/>
  <c r="AY483" i="8"/>
  <c r="AZ320" i="8"/>
  <c r="AZ255" i="8"/>
  <c r="AZ519" i="8"/>
  <c r="BD519" i="8"/>
  <c r="AZ258" i="8"/>
  <c r="AZ311" i="8"/>
  <c r="AZ462" i="8"/>
  <c r="AZ529" i="8"/>
  <c r="AZ214" i="8"/>
  <c r="BD214" i="8"/>
  <c r="AZ130" i="8"/>
  <c r="AZ285" i="8"/>
  <c r="BD285" i="8"/>
  <c r="AZ125" i="8"/>
  <c r="AZ554" i="8"/>
  <c r="BD554" i="8"/>
  <c r="AZ269" i="8"/>
  <c r="BD269" i="8"/>
  <c r="BD374" i="8"/>
  <c r="AZ283" i="8"/>
  <c r="BD283" i="8"/>
  <c r="AZ177" i="8"/>
  <c r="AZ430" i="8"/>
  <c r="AZ536" i="8"/>
  <c r="BD536" i="8"/>
  <c r="BD128" i="8"/>
  <c r="BD224" i="8"/>
  <c r="AZ23" i="8"/>
  <c r="BD23" i="8"/>
  <c r="AZ547" i="8"/>
  <c r="BD547" i="8"/>
  <c r="BD267" i="8"/>
  <c r="AZ124" i="8"/>
  <c r="AZ221" i="8"/>
  <c r="AZ52" i="8"/>
  <c r="BD52" i="8"/>
  <c r="AZ446" i="8"/>
  <c r="AZ15" i="8"/>
  <c r="BD15" i="8"/>
  <c r="AZ353" i="8"/>
  <c r="BD353" i="8"/>
  <c r="BD277" i="8"/>
  <c r="AZ58" i="8"/>
  <c r="AZ532" i="8"/>
  <c r="BD532" i="8"/>
  <c r="AZ297" i="8"/>
  <c r="AY297" i="8"/>
  <c r="BD356" i="8"/>
  <c r="AZ357" i="8"/>
  <c r="BD357" i="8"/>
  <c r="AZ492" i="8"/>
  <c r="AZ480" i="8"/>
  <c r="AZ118" i="8"/>
  <c r="BD118" i="8"/>
  <c r="AZ379" i="8"/>
  <c r="AZ234" i="8"/>
  <c r="BD234" i="8"/>
  <c r="AZ373" i="8"/>
  <c r="BD373" i="8"/>
  <c r="BD173" i="8"/>
  <c r="AZ55" i="8"/>
  <c r="AZ300" i="8"/>
  <c r="BD392" i="8"/>
  <c r="AZ498" i="8"/>
  <c r="BD498" i="8"/>
  <c r="BG67" i="8"/>
  <c r="BD320" i="8"/>
  <c r="BD559" i="8"/>
  <c r="AY470" i="8"/>
  <c r="AY371" i="8"/>
  <c r="BD472" i="8"/>
  <c r="BD485" i="8"/>
  <c r="BD183" i="8"/>
  <c r="BD499" i="8"/>
  <c r="BD258" i="8"/>
  <c r="BD276" i="8"/>
  <c r="BC242" i="8"/>
  <c r="AY107" i="8"/>
  <c r="AY407" i="8"/>
  <c r="BG82" i="8"/>
  <c r="AY82" i="8"/>
  <c r="BF360" i="8"/>
  <c r="BF477" i="8"/>
  <c r="AY477" i="8"/>
  <c r="AY506" i="8"/>
  <c r="AY145" i="8"/>
  <c r="BC495" i="8"/>
  <c r="AY495" i="8"/>
  <c r="BG481" i="8"/>
  <c r="AY67" i="8"/>
  <c r="BD216" i="8"/>
  <c r="AY282" i="8"/>
  <c r="BD143" i="8"/>
  <c r="BD464" i="8"/>
  <c r="BD523" i="8"/>
  <c r="BD55" i="8"/>
  <c r="BD462" i="8"/>
  <c r="BD394" i="8"/>
  <c r="BC283" i="8"/>
  <c r="BG283" i="8"/>
  <c r="AY501" i="8"/>
  <c r="BC524" i="8"/>
  <c r="BG524" i="8"/>
  <c r="BC469" i="8"/>
  <c r="BF367" i="8"/>
  <c r="BF372" i="8"/>
  <c r="AY479" i="8"/>
  <c r="AY215" i="8"/>
  <c r="AZ119" i="8"/>
  <c r="AZ301" i="8"/>
  <c r="BD301" i="8"/>
  <c r="AZ153" i="8"/>
  <c r="AZ403" i="8"/>
  <c r="BD403" i="8"/>
  <c r="AZ251" i="8"/>
  <c r="BD251" i="8"/>
  <c r="AZ416" i="8"/>
  <c r="BD416" i="8"/>
  <c r="AZ199" i="8"/>
  <c r="AZ22" i="8"/>
  <c r="AZ346" i="8"/>
  <c r="BD346" i="8"/>
  <c r="AZ182" i="8"/>
  <c r="BD182" i="8"/>
  <c r="AZ358" i="8"/>
  <c r="BD358" i="8"/>
  <c r="AZ458" i="8"/>
  <c r="AZ161" i="8"/>
  <c r="AZ100" i="8"/>
  <c r="AZ496" i="8"/>
  <c r="BD496" i="8"/>
  <c r="AZ244" i="8"/>
  <c r="BD244" i="8"/>
  <c r="AZ534" i="8"/>
  <c r="BD534" i="8"/>
  <c r="AZ162" i="8"/>
  <c r="AZ526" i="8"/>
  <c r="AZ176" i="8"/>
  <c r="BD176" i="8"/>
  <c r="AZ530" i="8"/>
  <c r="AZ247" i="8"/>
  <c r="BD247" i="8"/>
  <c r="AZ418" i="8"/>
  <c r="AZ422" i="8"/>
  <c r="BD422" i="8"/>
  <c r="AZ222" i="8"/>
  <c r="BD222" i="8"/>
  <c r="AZ14" i="8"/>
  <c r="AZ120" i="8"/>
  <c r="AZ421" i="8"/>
  <c r="AZ493" i="8"/>
  <c r="AZ175" i="8"/>
  <c r="BD175" i="8"/>
  <c r="AZ546" i="8"/>
  <c r="BD546" i="8"/>
  <c r="AZ433" i="8"/>
  <c r="AZ313" i="8"/>
  <c r="BD313" i="8"/>
  <c r="AZ145" i="8"/>
  <c r="AZ236" i="8"/>
  <c r="AZ187" i="8"/>
  <c r="AZ32" i="8"/>
  <c r="AZ350" i="8"/>
  <c r="AZ365" i="8"/>
  <c r="AZ138" i="8"/>
  <c r="BD138" i="8"/>
  <c r="AZ206" i="8"/>
  <c r="AZ488" i="8"/>
  <c r="BD488" i="8"/>
  <c r="AZ359" i="8"/>
  <c r="BD359" i="8"/>
  <c r="AZ152" i="8"/>
  <c r="AZ298" i="8"/>
  <c r="AZ238" i="8"/>
  <c r="BD238" i="8"/>
  <c r="AZ27" i="8"/>
  <c r="AZ48" i="8"/>
  <c r="BD48" i="8"/>
  <c r="AZ170" i="8"/>
  <c r="AZ520" i="8"/>
  <c r="BD520" i="8"/>
  <c r="AZ191" i="8"/>
  <c r="BD191" i="8"/>
  <c r="AZ151" i="8"/>
  <c r="AZ477" i="8"/>
  <c r="AZ90" i="8"/>
  <c r="AZ33" i="8"/>
  <c r="BD33" i="8"/>
  <c r="AZ376" i="8"/>
  <c r="BD376" i="8"/>
  <c r="AZ518" i="8"/>
  <c r="AZ411" i="8"/>
  <c r="AZ539" i="8"/>
  <c r="AY445" i="8"/>
  <c r="BF194" i="8"/>
  <c r="AY209" i="8"/>
  <c r="BG359" i="8"/>
  <c r="AY293" i="8"/>
  <c r="BG284" i="8"/>
  <c r="BG207" i="8"/>
  <c r="BF327" i="8"/>
  <c r="BB408" i="8"/>
  <c r="BB506" i="8"/>
  <c r="BF506" i="8"/>
  <c r="BB354" i="8"/>
  <c r="AZ329" i="8"/>
  <c r="AY329" i="8"/>
  <c r="AZ204" i="8"/>
  <c r="BD204" i="8"/>
  <c r="AZ414" i="8"/>
  <c r="AZ381" i="8"/>
  <c r="AZ227" i="8"/>
  <c r="AZ212" i="8"/>
  <c r="AZ394" i="8"/>
  <c r="AZ289" i="8"/>
  <c r="AZ395" i="8"/>
  <c r="AZ400" i="8"/>
  <c r="BD400" i="8"/>
  <c r="AZ11" i="8"/>
  <c r="AZ237" i="8"/>
  <c r="BD237" i="8"/>
  <c r="AZ339" i="8"/>
  <c r="BD339" i="8"/>
  <c r="AZ71" i="8"/>
  <c r="BD71" i="8"/>
  <c r="AZ29" i="8"/>
  <c r="AZ192" i="8"/>
  <c r="AZ478" i="8"/>
  <c r="BD478" i="8"/>
  <c r="AZ374" i="8"/>
  <c r="AZ31" i="8"/>
  <c r="BD31" i="8"/>
  <c r="AZ523" i="8"/>
  <c r="AZ410" i="8"/>
  <c r="BD410" i="8"/>
  <c r="AZ141" i="8"/>
  <c r="AZ50" i="8"/>
  <c r="AZ252" i="8"/>
  <c r="AZ128" i="8"/>
  <c r="AZ401" i="8"/>
  <c r="BD401" i="8"/>
  <c r="AZ328" i="8"/>
  <c r="BD328" i="8"/>
  <c r="AZ459" i="8"/>
  <c r="AZ80" i="8"/>
  <c r="AZ472" i="8"/>
  <c r="AZ224" i="8"/>
  <c r="AZ271" i="8"/>
  <c r="AZ516" i="8"/>
  <c r="AZ267" i="8"/>
  <c r="AZ19" i="8"/>
  <c r="BD19" i="8"/>
  <c r="AZ39" i="8"/>
  <c r="BD39" i="8"/>
  <c r="AZ133" i="8"/>
  <c r="BD133" i="8"/>
  <c r="AZ129" i="8"/>
  <c r="BD129" i="8"/>
  <c r="AZ210" i="8"/>
  <c r="BD210" i="8"/>
  <c r="AZ363" i="8"/>
  <c r="BD363" i="8"/>
  <c r="AZ104" i="8"/>
  <c r="BD104" i="8"/>
  <c r="AZ239" i="8"/>
  <c r="BD239" i="8"/>
  <c r="AZ270" i="8"/>
  <c r="AZ277" i="8"/>
  <c r="AZ219" i="8"/>
  <c r="BD219" i="8"/>
  <c r="AZ193" i="8"/>
  <c r="BD193" i="8"/>
  <c r="AZ412" i="8"/>
  <c r="AZ228" i="8"/>
  <c r="AZ157" i="8"/>
  <c r="AZ356" i="8"/>
  <c r="AZ499" i="8"/>
  <c r="AZ296" i="8"/>
  <c r="AZ555" i="8"/>
  <c r="AZ173" i="8"/>
  <c r="AZ147" i="8"/>
  <c r="BD147" i="8"/>
  <c r="AZ389" i="8"/>
  <c r="AZ342" i="8"/>
  <c r="BD342" i="8"/>
  <c r="AZ392" i="8"/>
  <c r="AZ91" i="8"/>
  <c r="AZ64" i="8"/>
  <c r="BG276" i="8"/>
  <c r="BG374" i="8"/>
  <c r="BF388" i="8"/>
  <c r="BB84" i="8"/>
  <c r="BC148" i="8"/>
  <c r="BC559" i="8"/>
  <c r="BB197" i="8"/>
  <c r="BF197" i="8"/>
  <c r="AZ132" i="8"/>
  <c r="BD132" i="8"/>
  <c r="AZ315" i="8"/>
  <c r="BC28" i="8"/>
  <c r="BG495" i="8"/>
  <c r="AY220" i="8"/>
  <c r="BG402" i="8"/>
  <c r="BF160" i="8"/>
  <c r="BG400" i="8"/>
  <c r="AY503" i="8"/>
  <c r="BG28" i="8"/>
  <c r="BG237" i="8"/>
  <c r="BG496" i="8"/>
  <c r="AY106" i="8"/>
  <c r="BD45" i="8"/>
  <c r="AY524" i="8"/>
  <c r="AY455" i="8"/>
  <c r="AY547" i="8"/>
  <c r="AY442" i="8"/>
  <c r="AY79" i="8"/>
  <c r="AY20" i="8"/>
  <c r="BF106" i="8"/>
  <c r="AY249" i="8"/>
  <c r="AY183" i="8"/>
  <c r="BG399" i="8"/>
  <c r="BF249" i="8"/>
  <c r="AY77" i="8"/>
  <c r="BG467" i="8"/>
  <c r="AY468" i="8"/>
  <c r="BG176" i="8"/>
  <c r="BG39" i="8"/>
  <c r="BG436" i="8"/>
  <c r="BG138" i="8"/>
  <c r="AY71" i="8"/>
  <c r="BD75" i="8"/>
  <c r="BG224" i="8"/>
  <c r="AY89" i="8"/>
  <c r="AY447" i="8"/>
  <c r="AY234" i="8"/>
  <c r="AY262" i="8"/>
  <c r="AY457" i="8"/>
  <c r="AY542" i="8"/>
  <c r="BG493" i="8"/>
  <c r="BF467" i="8"/>
  <c r="AY400" i="8"/>
  <c r="BG93" i="8"/>
  <c r="AY190" i="8"/>
  <c r="BD87" i="8"/>
  <c r="BD456" i="8"/>
  <c r="BD537" i="8"/>
  <c r="BD43" i="8"/>
  <c r="AY510" i="8"/>
  <c r="AY490" i="8"/>
  <c r="AY467" i="8"/>
  <c r="AY51" i="8"/>
  <c r="AY23" i="8"/>
  <c r="AY217" i="8"/>
  <c r="BG222" i="8"/>
  <c r="AY155" i="8"/>
  <c r="BF547" i="8"/>
  <c r="BF262" i="8"/>
  <c r="BG25" i="8"/>
  <c r="BG421" i="8"/>
  <c r="AY66" i="8"/>
  <c r="BD479" i="8"/>
  <c r="BD44" i="8"/>
  <c r="AY452" i="8"/>
  <c r="AY446" i="8"/>
  <c r="AY59" i="8"/>
  <c r="BG343" i="8"/>
  <c r="BD476" i="8"/>
  <c r="AU317" i="8"/>
  <c r="BG269" i="8"/>
  <c r="BG356" i="8"/>
  <c r="BG373" i="8"/>
  <c r="BG97" i="8"/>
  <c r="AY237" i="8"/>
  <c r="AY50" i="8"/>
  <c r="AU396" i="8"/>
  <c r="BG46" i="8"/>
  <c r="AY534" i="8"/>
  <c r="AY364" i="8"/>
  <c r="BB401" i="8"/>
  <c r="AY75" i="8"/>
  <c r="BG190" i="8"/>
  <c r="BC299" i="8"/>
  <c r="BG299" i="8"/>
  <c r="BC381" i="8"/>
  <c r="BG381" i="8"/>
  <c r="BC119" i="8"/>
  <c r="BG119" i="8"/>
  <c r="AY485" i="8"/>
  <c r="BG518" i="8"/>
  <c r="AY518" i="8"/>
  <c r="BC5" i="8"/>
  <c r="BB253" i="8"/>
  <c r="AY253" i="8"/>
  <c r="BC380" i="8"/>
  <c r="BB537" i="8"/>
  <c r="BF537" i="8"/>
  <c r="BC193" i="8"/>
  <c r="BG62" i="8"/>
  <c r="BC164" i="8"/>
  <c r="BG164" i="8"/>
  <c r="BG346" i="8"/>
  <c r="BB280" i="8"/>
  <c r="BC254" i="8"/>
  <c r="AZ103" i="8"/>
  <c r="AZ295" i="8"/>
  <c r="BD295" i="8"/>
  <c r="AZ524" i="8"/>
  <c r="AZ249" i="8"/>
  <c r="BD249" i="8"/>
  <c r="AZ25" i="8"/>
  <c r="AY25" i="8"/>
  <c r="AZ382" i="8"/>
  <c r="BD382" i="8"/>
  <c r="AZ195" i="8"/>
  <c r="BD195" i="8"/>
  <c r="AZ261" i="8"/>
  <c r="AZ435" i="8"/>
  <c r="BD435" i="8"/>
  <c r="AZ420" i="8"/>
  <c r="AZ299" i="8"/>
  <c r="BD299" i="8"/>
  <c r="AZ105" i="8"/>
  <c r="AZ208" i="8"/>
  <c r="BD208" i="8"/>
  <c r="AZ406" i="8"/>
  <c r="AZ503" i="8"/>
  <c r="BD503" i="8"/>
  <c r="AZ316" i="8"/>
  <c r="BD316" i="8"/>
  <c r="AZ196" i="8"/>
  <c r="BD196" i="8"/>
  <c r="AZ63" i="8"/>
  <c r="AZ388" i="8"/>
  <c r="BD388" i="8"/>
  <c r="AZ207" i="8"/>
  <c r="AZ126" i="8"/>
  <c r="BD126" i="8"/>
  <c r="AZ186" i="8"/>
  <c r="AZ434" i="8"/>
  <c r="AZ225" i="8"/>
  <c r="AZ465" i="8"/>
  <c r="AZ387" i="8"/>
  <c r="BD387" i="8"/>
  <c r="AZ61" i="8"/>
  <c r="AZ449" i="8"/>
  <c r="BD449" i="8"/>
  <c r="AZ407" i="8"/>
  <c r="AZ535" i="8"/>
  <c r="BD535" i="8"/>
  <c r="AZ7" i="8"/>
  <c r="BD7" i="8"/>
  <c r="AZ102" i="8"/>
  <c r="BD102" i="8"/>
  <c r="AZ344" i="8"/>
  <c r="BD344" i="8"/>
  <c r="AZ139" i="8"/>
  <c r="BD139" i="8"/>
  <c r="AZ521" i="8"/>
  <c r="AZ288" i="8"/>
  <c r="BD288" i="8"/>
  <c r="AZ341" i="8"/>
  <c r="BD341" i="8"/>
  <c r="AZ448" i="8"/>
  <c r="BD448" i="8"/>
  <c r="AZ40" i="8"/>
  <c r="AZ99" i="8"/>
  <c r="BD99" i="8"/>
  <c r="AZ514" i="8"/>
  <c r="BD514" i="8"/>
  <c r="AZ101" i="8"/>
  <c r="BD101" i="8"/>
  <c r="AZ123" i="8"/>
  <c r="BD123" i="8"/>
  <c r="AZ24" i="8"/>
  <c r="AZ332" i="8"/>
  <c r="BD332" i="8"/>
  <c r="AZ65" i="8"/>
  <c r="BD65" i="8"/>
  <c r="AZ217" i="8"/>
  <c r="AZ113" i="8"/>
  <c r="AZ235" i="8"/>
  <c r="BD235" i="8"/>
  <c r="AZ408" i="8"/>
  <c r="AY408" i="8"/>
  <c r="AZ343" i="8"/>
  <c r="AZ28" i="8"/>
  <c r="AZ20" i="8"/>
  <c r="BD20" i="8"/>
  <c r="AZ508" i="8"/>
  <c r="BD508" i="8"/>
  <c r="AZ533" i="8"/>
  <c r="AZ550" i="8"/>
  <c r="AZ59" i="8"/>
  <c r="BD59" i="8"/>
  <c r="AZ469" i="8"/>
  <c r="AY469" i="8"/>
  <c r="AZ154" i="8"/>
  <c r="AY154" i="8"/>
  <c r="AZ543" i="8"/>
  <c r="AZ108" i="8"/>
  <c r="BD108" i="8"/>
  <c r="AZ438" i="8"/>
  <c r="BD438" i="8"/>
  <c r="AZ8" i="8"/>
  <c r="AZ259" i="8"/>
  <c r="BD259" i="8"/>
  <c r="AZ471" i="8"/>
  <c r="BD471" i="8"/>
  <c r="AZ445" i="8"/>
  <c r="BD445" i="8"/>
  <c r="AZ243" i="8"/>
  <c r="BD243" i="8"/>
  <c r="AZ424" i="8"/>
  <c r="AZ203" i="8"/>
  <c r="AZ310" i="8"/>
  <c r="BD310" i="8"/>
  <c r="AZ149" i="8"/>
  <c r="BD149" i="8"/>
  <c r="AZ148" i="8"/>
  <c r="BD148" i="8"/>
  <c r="AZ484" i="8"/>
  <c r="BD484" i="8"/>
  <c r="AZ185" i="8"/>
  <c r="BD185" i="8"/>
  <c r="AZ279" i="8"/>
  <c r="AZ26" i="8"/>
  <c r="BD26" i="8"/>
  <c r="AZ372" i="8"/>
  <c r="BD372" i="8"/>
  <c r="AZ215" i="8"/>
  <c r="BD215" i="8"/>
  <c r="AZ545" i="8"/>
  <c r="BD545" i="8"/>
  <c r="AZ180" i="8"/>
  <c r="AZ240" i="8"/>
  <c r="BD240" i="8"/>
  <c r="AZ507" i="8"/>
  <c r="BD507" i="8"/>
  <c r="AZ77" i="8"/>
  <c r="AZ402" i="8"/>
  <c r="BD402" i="8"/>
  <c r="AZ510" i="8"/>
  <c r="AZ428" i="8"/>
  <c r="BD428" i="8"/>
  <c r="AZ336" i="8"/>
  <c r="BD336" i="8"/>
  <c r="AZ527" i="8"/>
  <c r="BD527" i="8"/>
  <c r="AZ432" i="8"/>
  <c r="AZ528" i="8"/>
  <c r="BD528" i="8"/>
  <c r="AZ246" i="8"/>
  <c r="BD246" i="8"/>
  <c r="AZ512" i="8"/>
  <c r="BD512" i="8"/>
  <c r="AZ396" i="8"/>
  <c r="BG448" i="8"/>
  <c r="BC417" i="8"/>
  <c r="AY417" i="8"/>
  <c r="BC13" i="8"/>
  <c r="BG81" i="8"/>
  <c r="AY327" i="8"/>
  <c r="BD408" i="8"/>
  <c r="AY509" i="8"/>
  <c r="BC502" i="8"/>
  <c r="BF43" i="8"/>
  <c r="AY305" i="8"/>
  <c r="AY242" i="8"/>
  <c r="AY414" i="8"/>
  <c r="AY428" i="8"/>
  <c r="AY339" i="8"/>
  <c r="AY341" i="8"/>
  <c r="AY192" i="8"/>
  <c r="AY343" i="8"/>
  <c r="AY283" i="8"/>
  <c r="AY205" i="8"/>
  <c r="AY500" i="8"/>
  <c r="AY186" i="8"/>
  <c r="AY177" i="8"/>
  <c r="BG362" i="8"/>
  <c r="BG7" i="8"/>
  <c r="BG241" i="8"/>
  <c r="BG413" i="8"/>
  <c r="AY225" i="8"/>
  <c r="AY28" i="8"/>
  <c r="AY511" i="8"/>
  <c r="AU327" i="8"/>
  <c r="AY76" i="8"/>
  <c r="AY388" i="8"/>
  <c r="AY136" i="8"/>
  <c r="AY68" i="8"/>
  <c r="AU325" i="8"/>
  <c r="AY200" i="8"/>
  <c r="AY103" i="8"/>
  <c r="AY160" i="8"/>
  <c r="AY189" i="8"/>
  <c r="AY250" i="8"/>
  <c r="AY529" i="8"/>
  <c r="AY378" i="8"/>
  <c r="AY92" i="8"/>
  <c r="AY46" i="8"/>
  <c r="BG505" i="8"/>
  <c r="BG252" i="8"/>
  <c r="AY373" i="8"/>
  <c r="BG393" i="8"/>
  <c r="AY252" i="8"/>
  <c r="BG205" i="8"/>
  <c r="AY292" i="8"/>
  <c r="AY210" i="8"/>
  <c r="AY14" i="8"/>
  <c r="AY229" i="8"/>
  <c r="AY471" i="8"/>
  <c r="AY100" i="8"/>
  <c r="AY161" i="8"/>
  <c r="AY150" i="8"/>
  <c r="AY324" i="8"/>
  <c r="AY98" i="8"/>
  <c r="BG171" i="8"/>
  <c r="AY363" i="8"/>
  <c r="AY362" i="8"/>
  <c r="AY7" i="8"/>
  <c r="BG439" i="8"/>
  <c r="BG339" i="8"/>
  <c r="BG160" i="8"/>
  <c r="BG75" i="8"/>
  <c r="AY526" i="8"/>
  <c r="AY90" i="8"/>
  <c r="AY144" i="8"/>
  <c r="AY391" i="8"/>
  <c r="AY432" i="8"/>
  <c r="AY402" i="8"/>
  <c r="BG23" i="8"/>
  <c r="AY294" i="8"/>
  <c r="AY384" i="8"/>
  <c r="AY523" i="8"/>
  <c r="AY81" i="8"/>
  <c r="AY93" i="8"/>
  <c r="AY396" i="8"/>
  <c r="AY261" i="8"/>
  <c r="BF120" i="8"/>
  <c r="BG523" i="8"/>
  <c r="AY376" i="8"/>
  <c r="BG48" i="8"/>
  <c r="BF101" i="8"/>
  <c r="BG186" i="8"/>
  <c r="BG376" i="8"/>
  <c r="BG159" i="8"/>
  <c r="BG196" i="8"/>
  <c r="BG195" i="8"/>
  <c r="AY487" i="8"/>
  <c r="BG344" i="8"/>
  <c r="BF384" i="8"/>
  <c r="BF93" i="8"/>
  <c r="BD551" i="8"/>
  <c r="AY94" i="8"/>
  <c r="AY532" i="8"/>
  <c r="AY53" i="8"/>
  <c r="BG103" i="8"/>
  <c r="AY481" i="8"/>
  <c r="AY464" i="8"/>
  <c r="AY120" i="8"/>
  <c r="AY367" i="8"/>
  <c r="BG555" i="8"/>
  <c r="AY170" i="8"/>
  <c r="AY147" i="8"/>
  <c r="AY101" i="8"/>
  <c r="AY184" i="8"/>
  <c r="AY114" i="8"/>
  <c r="BD470" i="8"/>
  <c r="AY180" i="8"/>
  <c r="BG324" i="8"/>
  <c r="BG465" i="8"/>
  <c r="BD309" i="8"/>
  <c r="AU5" i="8"/>
  <c r="BG414" i="8"/>
  <c r="BG100" i="8"/>
  <c r="AY435" i="8"/>
  <c r="AY61" i="8"/>
  <c r="AY264" i="8"/>
  <c r="AY395" i="8"/>
  <c r="AY97" i="8"/>
  <c r="AY105" i="8"/>
  <c r="AU183" i="8"/>
  <c r="AY141" i="8"/>
  <c r="BD24" i="8"/>
  <c r="BG361" i="8"/>
  <c r="BD553" i="8"/>
  <c r="BD558" i="8"/>
  <c r="BD56" i="8"/>
  <c r="BD302" i="8"/>
  <c r="AY15" i="8"/>
  <c r="AY222" i="8"/>
  <c r="BG214" i="8"/>
  <c r="AY70" i="8"/>
  <c r="BG486" i="8"/>
  <c r="AY258" i="8"/>
  <c r="AY128" i="8"/>
  <c r="AY374" i="8"/>
  <c r="AY412" i="8"/>
  <c r="BG70" i="8"/>
  <c r="BG105" i="8"/>
  <c r="BG98" i="8"/>
  <c r="BG161" i="8"/>
  <c r="BG329" i="8"/>
  <c r="BG296" i="8"/>
  <c r="AU199" i="8"/>
  <c r="BD460" i="8"/>
  <c r="BD17" i="8"/>
  <c r="AU544" i="8"/>
  <c r="AU211" i="8"/>
  <c r="AU253" i="8"/>
  <c r="BD444" i="8"/>
  <c r="BD380" i="8"/>
  <c r="BD146" i="8"/>
  <c r="AU197" i="8"/>
  <c r="AY214" i="8"/>
  <c r="AY176" i="8"/>
  <c r="BG92" i="8"/>
  <c r="BG242" i="8"/>
  <c r="BG534" i="8"/>
  <c r="BG292" i="8"/>
  <c r="BD504" i="8"/>
  <c r="BD351" i="8"/>
  <c r="BD454" i="8"/>
  <c r="BD541" i="8"/>
  <c r="BD473" i="8"/>
  <c r="AU553" i="8"/>
  <c r="BD211" i="8"/>
  <c r="BD233" i="8"/>
  <c r="BD272" i="8"/>
  <c r="BD197" i="8"/>
  <c r="BG40" i="8"/>
  <c r="BF339" i="8"/>
  <c r="BC364" i="8"/>
  <c r="BF177" i="8"/>
  <c r="BB177" i="8"/>
  <c r="AY459" i="8"/>
  <c r="BB459" i="8"/>
  <c r="BC49" i="8"/>
  <c r="BF186" i="8"/>
  <c r="BB186" i="8"/>
  <c r="BC448" i="8"/>
  <c r="BF7" i="8"/>
  <c r="BB7" i="8"/>
  <c r="BC182" i="8"/>
  <c r="BF400" i="8"/>
  <c r="BF113" i="8"/>
  <c r="BB113" i="8"/>
  <c r="BC332" i="8"/>
  <c r="BB184" i="8"/>
  <c r="BB534" i="8"/>
  <c r="BB271" i="8"/>
  <c r="BB500" i="8"/>
  <c r="BB199" i="8"/>
  <c r="BB214" i="8"/>
  <c r="BC207" i="8"/>
  <c r="BB397" i="8"/>
  <c r="BG445" i="8"/>
  <c r="BC445" i="8"/>
  <c r="BB222" i="8"/>
  <c r="BC259" i="8"/>
  <c r="AU555" i="8"/>
  <c r="BC25" i="8"/>
  <c r="BF524" i="8"/>
  <c r="BB524" i="8"/>
  <c r="BC538" i="8"/>
  <c r="BG310" i="8"/>
  <c r="BC310" i="8"/>
  <c r="BB230" i="8"/>
  <c r="BG12" i="8"/>
  <c r="BC12" i="8"/>
  <c r="AU407" i="8"/>
  <c r="AU485" i="8"/>
  <c r="AU217" i="8"/>
  <c r="BC217" i="8"/>
  <c r="AU76" i="8"/>
  <c r="AU388" i="8"/>
  <c r="AU101" i="8"/>
  <c r="AU136" i="8"/>
  <c r="BB262" i="8"/>
  <c r="BC84" i="8"/>
  <c r="BC408" i="8"/>
  <c r="BF154" i="8"/>
  <c r="BB154" i="8"/>
  <c r="BF187" i="8"/>
  <c r="BB187" i="8"/>
  <c r="BF516" i="8"/>
  <c r="BB516" i="8"/>
  <c r="BB194" i="8"/>
  <c r="BG149" i="8"/>
  <c r="BC149" i="8"/>
  <c r="BG455" i="8"/>
  <c r="BB36" i="8"/>
  <c r="BF472" i="8"/>
  <c r="BB472" i="8"/>
  <c r="BC506" i="8"/>
  <c r="BB115" i="8"/>
  <c r="BC547" i="8"/>
  <c r="BB75" i="8"/>
  <c r="BB134" i="8"/>
  <c r="AU402" i="8"/>
  <c r="BF483" i="8"/>
  <c r="BB483" i="8"/>
  <c r="BC378" i="8"/>
  <c r="BG401" i="8"/>
  <c r="BC401" i="8"/>
  <c r="BF425" i="8"/>
  <c r="BB425" i="8"/>
  <c r="BC309" i="8"/>
  <c r="BF221" i="8"/>
  <c r="BB221" i="8"/>
  <c r="BG66" i="8"/>
  <c r="BC66" i="8"/>
  <c r="BC260" i="8"/>
  <c r="BB502" i="8"/>
  <c r="BC166" i="8"/>
  <c r="BC255" i="8"/>
  <c r="BC45" i="8"/>
  <c r="BC508" i="8"/>
  <c r="BG482" i="8"/>
  <c r="BG557" i="8"/>
  <c r="BC557" i="8"/>
  <c r="BB437" i="8"/>
  <c r="BG74" i="8"/>
  <c r="BC74" i="8"/>
  <c r="BB24" i="8"/>
  <c r="BB5" i="8"/>
  <c r="BC347" i="8"/>
  <c r="BC558" i="8"/>
  <c r="BG253" i="8"/>
  <c r="BC253" i="8"/>
  <c r="BB99" i="8"/>
  <c r="BB302" i="8"/>
  <c r="BC158" i="8"/>
  <c r="AU140" i="8"/>
  <c r="BC35" i="8"/>
  <c r="AU142" i="8"/>
  <c r="BC10" i="8"/>
  <c r="BC168" i="8"/>
  <c r="BC348" i="8"/>
  <c r="BB165" i="8"/>
  <c r="AU282" i="8"/>
  <c r="AU297" i="8"/>
  <c r="BB466" i="8"/>
  <c r="AU273" i="8"/>
  <c r="BB85" i="8"/>
  <c r="BB41" i="8"/>
  <c r="BB311" i="8"/>
  <c r="BC213" i="8"/>
  <c r="BC216" i="8"/>
  <c r="BF86" i="8"/>
  <c r="BG277" i="8"/>
  <c r="BG61" i="8"/>
  <c r="BF129" i="8"/>
  <c r="BG8" i="8"/>
  <c r="BF229" i="8"/>
  <c r="BF161" i="8"/>
  <c r="BF361" i="8"/>
  <c r="BG175" i="8"/>
  <c r="BC175" i="8"/>
  <c r="BB403" i="8"/>
  <c r="BC459" i="8"/>
  <c r="BF49" i="8"/>
  <c r="BB49" i="8"/>
  <c r="BB448" i="8"/>
  <c r="BF299" i="8"/>
  <c r="BB299" i="8"/>
  <c r="BG37" i="8"/>
  <c r="BC37" i="8"/>
  <c r="BC57" i="8"/>
  <c r="AY151" i="8"/>
  <c r="BC206" i="8"/>
  <c r="BG32" i="8"/>
  <c r="BC32" i="8"/>
  <c r="BC422" i="8"/>
  <c r="BC316" i="8"/>
  <c r="BC312" i="8"/>
  <c r="BB305" i="8"/>
  <c r="BC137" i="8"/>
  <c r="BB242" i="8"/>
  <c r="BG247" i="8"/>
  <c r="BC247" i="8"/>
  <c r="BB207" i="8"/>
  <c r="AY420" i="8"/>
  <c r="BC420" i="8"/>
  <c r="BB225" i="8"/>
  <c r="BB445" i="8"/>
  <c r="BB28" i="8"/>
  <c r="BB92" i="8"/>
  <c r="BB493" i="8"/>
  <c r="BF176" i="8"/>
  <c r="BB176" i="8"/>
  <c r="BF47" i="8"/>
  <c r="BB47" i="8"/>
  <c r="BG383" i="8"/>
  <c r="BB538" i="8"/>
  <c r="BC78" i="8"/>
  <c r="BF519" i="8"/>
  <c r="BB519" i="8"/>
  <c r="BB511" i="8"/>
  <c r="BB102" i="8"/>
  <c r="BC76" i="8"/>
  <c r="BB384" i="8"/>
  <c r="BC101" i="8"/>
  <c r="BB487" i="8"/>
  <c r="BC446" i="8"/>
  <c r="BC68" i="8"/>
  <c r="BC290" i="8"/>
  <c r="BC453" i="8"/>
  <c r="BC194" i="8"/>
  <c r="AY474" i="8"/>
  <c r="BB474" i="8"/>
  <c r="BC36" i="8"/>
  <c r="BF449" i="8"/>
  <c r="BF543" i="8"/>
  <c r="BB543" i="8"/>
  <c r="BF550" i="8"/>
  <c r="BF103" i="8"/>
  <c r="BC115" i="8"/>
  <c r="BC249" i="8"/>
  <c r="BF495" i="8"/>
  <c r="BB495" i="8"/>
  <c r="BC134" i="8"/>
  <c r="BC481" i="8"/>
  <c r="BB509" i="8"/>
  <c r="BF148" i="8"/>
  <c r="BB148" i="8"/>
  <c r="BG521" i="8"/>
  <c r="BC521" i="8"/>
  <c r="BG452" i="8"/>
  <c r="BC452" i="8"/>
  <c r="BB447" i="8"/>
  <c r="BF87" i="8"/>
  <c r="BB87" i="8"/>
  <c r="BC425" i="8"/>
  <c r="BC221" i="8"/>
  <c r="BC415" i="8"/>
  <c r="BF351" i="8"/>
  <c r="BB351" i="8"/>
  <c r="BB541" i="8"/>
  <c r="BG285" i="8"/>
  <c r="BG553" i="8"/>
  <c r="BC553" i="8"/>
  <c r="AY553" i="8"/>
  <c r="BB553" i="8"/>
  <c r="BG537" i="8"/>
  <c r="BC537" i="8"/>
  <c r="BB513" i="8"/>
  <c r="BF347" i="8"/>
  <c r="BB347" i="8"/>
  <c r="BB558" i="8"/>
  <c r="BB444" i="8"/>
  <c r="BB559" i="8"/>
  <c r="BB380" i="8"/>
  <c r="BF355" i="8"/>
  <c r="BB355" i="8"/>
  <c r="BC143" i="8"/>
  <c r="BB21" i="8"/>
  <c r="BB146" i="8"/>
  <c r="BC56" i="8"/>
  <c r="BC99" i="8"/>
  <c r="BC302" i="8"/>
  <c r="BC95" i="8"/>
  <c r="BB111" i="8"/>
  <c r="BG280" i="8"/>
  <c r="BC280" i="8"/>
  <c r="BC38" i="8"/>
  <c r="BC197" i="8"/>
  <c r="BB168" i="8"/>
  <c r="BC466" i="8"/>
  <c r="BB273" i="8"/>
  <c r="BG41" i="8"/>
  <c r="BC41" i="8"/>
  <c r="BB52" i="8"/>
  <c r="BG108" i="8"/>
  <c r="BG219" i="8"/>
  <c r="BB434" i="8"/>
  <c r="BC439" i="8"/>
  <c r="BB105" i="8"/>
  <c r="BG403" i="8"/>
  <c r="BC403" i="8"/>
  <c r="BC177" i="8"/>
  <c r="BF274" i="8"/>
  <c r="BB274" i="8"/>
  <c r="BC7" i="8"/>
  <c r="BC224" i="8"/>
  <c r="BF182" i="8"/>
  <c r="BB182" i="8"/>
  <c r="AY58" i="8"/>
  <c r="BC58" i="8"/>
  <c r="BC113" i="8"/>
  <c r="BB332" i="8"/>
  <c r="BC362" i="8"/>
  <c r="BC159" i="8"/>
  <c r="BF316" i="8"/>
  <c r="BB316" i="8"/>
  <c r="BC387" i="8"/>
  <c r="BG500" i="8"/>
  <c r="BC500" i="8"/>
  <c r="BG341" i="8"/>
  <c r="BC341" i="8"/>
  <c r="BF192" i="8"/>
  <c r="BF343" i="8"/>
  <c r="BB343" i="8"/>
  <c r="BB247" i="8"/>
  <c r="BB344" i="8"/>
  <c r="BC313" i="8"/>
  <c r="BG183" i="8"/>
  <c r="BC183" i="8"/>
  <c r="BB25" i="8"/>
  <c r="BC102" i="8"/>
  <c r="BF407" i="8"/>
  <c r="BB407" i="8"/>
  <c r="BB217" i="8"/>
  <c r="BC384" i="8"/>
  <c r="BB68" i="8"/>
  <c r="BB290" i="8"/>
  <c r="BB391" i="8"/>
  <c r="BB144" i="8"/>
  <c r="BC543" i="8"/>
  <c r="BC160" i="8"/>
  <c r="BC75" i="8"/>
  <c r="BC509" i="8"/>
  <c r="BF189" i="8"/>
  <c r="BB189" i="8"/>
  <c r="BC447" i="8"/>
  <c r="BF124" i="8"/>
  <c r="BB124" i="8"/>
  <c r="BB456" i="8"/>
  <c r="BB88" i="8"/>
  <c r="BB385" i="8"/>
  <c r="BC504" i="8"/>
  <c r="BF494" i="8"/>
  <c r="BB494" i="8"/>
  <c r="BF430" i="8"/>
  <c r="BB430" i="8"/>
  <c r="BB398" i="8"/>
  <c r="BC351" i="8"/>
  <c r="BC125" i="8"/>
  <c r="BB475" i="8"/>
  <c r="BC369" i="8"/>
  <c r="BC454" i="8"/>
  <c r="BB451" i="8"/>
  <c r="BC470" i="8"/>
  <c r="BC513" i="8"/>
  <c r="BC24" i="8"/>
  <c r="BB551" i="8"/>
  <c r="BF491" i="8"/>
  <c r="BB491" i="8"/>
  <c r="BC320" i="8"/>
  <c r="BB552" i="8"/>
  <c r="BC355" i="8"/>
  <c r="BC21" i="8"/>
  <c r="BB130" i="8"/>
  <c r="BC146" i="8"/>
  <c r="BC111" i="8"/>
  <c r="BF140" i="8"/>
  <c r="BB140" i="8"/>
  <c r="BC354" i="8"/>
  <c r="BC231" i="8"/>
  <c r="BF178" i="8"/>
  <c r="BB178" i="8"/>
  <c r="BB450" i="8"/>
  <c r="BB254" i="8"/>
  <c r="BC334" i="8"/>
  <c r="BB256" i="8"/>
  <c r="BG364" i="8"/>
  <c r="BG428" i="8"/>
  <c r="BG433" i="8"/>
  <c r="BG104" i="8"/>
  <c r="BF235" i="8"/>
  <c r="BB364" i="8"/>
  <c r="BC105" i="8"/>
  <c r="BB421" i="8"/>
  <c r="BB224" i="8"/>
  <c r="BF422" i="8"/>
  <c r="BB422" i="8"/>
  <c r="BF505" i="8"/>
  <c r="BB505" i="8"/>
  <c r="AY159" i="8"/>
  <c r="BB159" i="8"/>
  <c r="BC184" i="8"/>
  <c r="BC359" i="8"/>
  <c r="BF239" i="8"/>
  <c r="BB239" i="8"/>
  <c r="BB283" i="8"/>
  <c r="BB137" i="8"/>
  <c r="BC114" i="8"/>
  <c r="BB368" i="8"/>
  <c r="BC214" i="8"/>
  <c r="BB241" i="8"/>
  <c r="BB420" i="8"/>
  <c r="BC397" i="8"/>
  <c r="BB405" i="8"/>
  <c r="BC531" i="8"/>
  <c r="BB183" i="8"/>
  <c r="BF141" i="8"/>
  <c r="BB523" i="8"/>
  <c r="BC176" i="8"/>
  <c r="BB78" i="8"/>
  <c r="BC519" i="8"/>
  <c r="BB417" i="8"/>
  <c r="BB418" i="8"/>
  <c r="BF310" i="8"/>
  <c r="BB310" i="8"/>
  <c r="BF12" i="8"/>
  <c r="BB12" i="8"/>
  <c r="BG120" i="8"/>
  <c r="BC120" i="8"/>
  <c r="BB76" i="8"/>
  <c r="BC262" i="8"/>
  <c r="BB23" i="8"/>
  <c r="BC187" i="8"/>
  <c r="BG516" i="8"/>
  <c r="BC516" i="8"/>
  <c r="BB20" i="8"/>
  <c r="BG391" i="8"/>
  <c r="BC391" i="8"/>
  <c r="BB149" i="8"/>
  <c r="BF455" i="8"/>
  <c r="BC472" i="8"/>
  <c r="BF469" i="8"/>
  <c r="BB469" i="8"/>
  <c r="BF145" i="8"/>
  <c r="BB145" i="8"/>
  <c r="BB547" i="8"/>
  <c r="BC464" i="8"/>
  <c r="BG409" i="8"/>
  <c r="BC409" i="8"/>
  <c r="BC503" i="8"/>
  <c r="BF521" i="8"/>
  <c r="BB521" i="8"/>
  <c r="BC94" i="8"/>
  <c r="BC529" i="8"/>
  <c r="BC124" i="8"/>
  <c r="BF378" i="8"/>
  <c r="BB378" i="8"/>
  <c r="BC456" i="8"/>
  <c r="BC88" i="8"/>
  <c r="BB309" i="8"/>
  <c r="BC385" i="8"/>
  <c r="BF66" i="8"/>
  <c r="BB66" i="8"/>
  <c r="BB260" i="8"/>
  <c r="BC494" i="8"/>
  <c r="BG398" i="8"/>
  <c r="BC398" i="8"/>
  <c r="BB45" i="8"/>
  <c r="BC424" i="8"/>
  <c r="BC451" i="8"/>
  <c r="BB74" i="8"/>
  <c r="BB470" i="8"/>
  <c r="BG24" i="8"/>
  <c r="BB517" i="8"/>
  <c r="BG554" i="8"/>
  <c r="BG552" i="8"/>
  <c r="BC552" i="8"/>
  <c r="BF121" i="8"/>
  <c r="BC272" i="8"/>
  <c r="BF158" i="8"/>
  <c r="BB158" i="8"/>
  <c r="BG279" i="8"/>
  <c r="BC279" i="8"/>
  <c r="BG140" i="8"/>
  <c r="BC140" i="8"/>
  <c r="BB38" i="8"/>
  <c r="BB231" i="8"/>
  <c r="BF348" i="8"/>
  <c r="BB348" i="8"/>
  <c r="BF334" i="8"/>
  <c r="BB334" i="8"/>
  <c r="BC311" i="8"/>
  <c r="BC256" i="8"/>
  <c r="BB216" i="8"/>
  <c r="AU65" i="8"/>
  <c r="AU491" i="8"/>
  <c r="AU295" i="8"/>
  <c r="AU489" i="8"/>
  <c r="AU91" i="8"/>
  <c r="AY251" i="8"/>
  <c r="BG274" i="8"/>
  <c r="BG363" i="8"/>
  <c r="BF62" i="8"/>
  <c r="AY62" i="8"/>
  <c r="BF200" i="8"/>
  <c r="BG453" i="8"/>
  <c r="BG68" i="8"/>
  <c r="AY274" i="8"/>
  <c r="AY299" i="8"/>
  <c r="BG188" i="8"/>
  <c r="BG218" i="8"/>
  <c r="BG463" i="8"/>
  <c r="AY345" i="8"/>
  <c r="BG345" i="8"/>
  <c r="BF514" i="8"/>
  <c r="BG133" i="8"/>
  <c r="AY555" i="8"/>
  <c r="BF136" i="8"/>
  <c r="BF142" i="8"/>
  <c r="BG515" i="8"/>
  <c r="BG238" i="8"/>
  <c r="BG235" i="8"/>
  <c r="BG244" i="8"/>
  <c r="AY380" i="8"/>
  <c r="AY444" i="8"/>
  <c r="AY498" i="8"/>
  <c r="AY36" i="8"/>
  <c r="AY453" i="8"/>
  <c r="AY290" i="8"/>
  <c r="AY169" i="8"/>
  <c r="AY194" i="8"/>
  <c r="BG251" i="8"/>
  <c r="AY57" i="8"/>
  <c r="AY448" i="8"/>
  <c r="BG57" i="8"/>
  <c r="BG546" i="8"/>
  <c r="BG210" i="8"/>
  <c r="BG14" i="8"/>
  <c r="BG229" i="8"/>
  <c r="BG147" i="8"/>
  <c r="BG434" i="8"/>
  <c r="AY434" i="8"/>
  <c r="BF13" i="8"/>
  <c r="AY13" i="8"/>
  <c r="BG258" i="8"/>
  <c r="BG198" i="8"/>
  <c r="BG458" i="8"/>
  <c r="AY313" i="8"/>
  <c r="BF10" i="8"/>
  <c r="AY365" i="8"/>
  <c r="AY535" i="8"/>
  <c r="AY543" i="8"/>
  <c r="BG535" i="8"/>
  <c r="AY319" i="8"/>
  <c r="BG290" i="8"/>
  <c r="AY372" i="8"/>
  <c r="AY112" i="8"/>
  <c r="AY174" i="8"/>
  <c r="BG157" i="8"/>
  <c r="AY287" i="8"/>
  <c r="BG206" i="8"/>
  <c r="BG411" i="8"/>
  <c r="BG342" i="8"/>
  <c r="AY193" i="8"/>
  <c r="BF359" i="8"/>
  <c r="AY359" i="8"/>
  <c r="BG305" i="8"/>
  <c r="BF531" i="8"/>
  <c r="BG418" i="8"/>
  <c r="AY418" i="8"/>
  <c r="BF294" i="8"/>
  <c r="AU403" i="8"/>
  <c r="AU237" i="8"/>
  <c r="AU31" i="8"/>
  <c r="AU27" i="8"/>
  <c r="AU341" i="8"/>
  <c r="BD84" i="8"/>
  <c r="BD124" i="8"/>
  <c r="BD556" i="8"/>
  <c r="BD481" i="8"/>
  <c r="BD483" i="8"/>
  <c r="BD221" i="8"/>
  <c r="BD492" i="8"/>
  <c r="BD300" i="8"/>
  <c r="BD125" i="8"/>
  <c r="BD255" i="8"/>
  <c r="BD130" i="8"/>
  <c r="BD311" i="8"/>
  <c r="BD446" i="8"/>
  <c r="BD379" i="8"/>
  <c r="BD430" i="8"/>
  <c r="BD415" i="8"/>
  <c r="BD480" i="8"/>
  <c r="BD482" i="8"/>
  <c r="BD10" i="8"/>
  <c r="AY196" i="8"/>
  <c r="AY328" i="8"/>
  <c r="AY201" i="8"/>
  <c r="AY179" i="8"/>
  <c r="AU448" i="8"/>
  <c r="AU400" i="8"/>
  <c r="AU241" i="8"/>
  <c r="AU174" i="8"/>
  <c r="AU222" i="8"/>
  <c r="AU313" i="8"/>
  <c r="AU259" i="8"/>
  <c r="AU25" i="8"/>
  <c r="AU538" i="8"/>
  <c r="BG220" i="8"/>
  <c r="AY152" i="8"/>
  <c r="BG487" i="8"/>
  <c r="BF446" i="8"/>
  <c r="BF118" i="8"/>
  <c r="BF474" i="8"/>
  <c r="BF423" i="8"/>
  <c r="BF382" i="8"/>
  <c r="BF464" i="8"/>
  <c r="BF223" i="8"/>
  <c r="AY502" i="8"/>
  <c r="BG112" i="8"/>
  <c r="AY515" i="8"/>
  <c r="BG328" i="8"/>
  <c r="AY267" i="8"/>
  <c r="AY268" i="8"/>
  <c r="BG410" i="8"/>
  <c r="AY410" i="8"/>
  <c r="AY104" i="8"/>
  <c r="BG129" i="8"/>
  <c r="AY129" i="8"/>
  <c r="AY404" i="8"/>
  <c r="AY546" i="8"/>
  <c r="AY212" i="8"/>
  <c r="AY411" i="8"/>
  <c r="BG80" i="8"/>
  <c r="AY80" i="8"/>
  <c r="AY227" i="8"/>
  <c r="AY218" i="8"/>
  <c r="AY533" i="8"/>
  <c r="BG58" i="8"/>
  <c r="BG113" i="8"/>
  <c r="AY113" i="8"/>
  <c r="AY436" i="8"/>
  <c r="AY505" i="8"/>
  <c r="BF31" i="8"/>
  <c r="AY31" i="8"/>
  <c r="BF198" i="8"/>
  <c r="AY198" i="8"/>
  <c r="BG240" i="8"/>
  <c r="AY240" i="8"/>
  <c r="AY514" i="8"/>
  <c r="BG514" i="8"/>
  <c r="AY308" i="8"/>
  <c r="BG308" i="8"/>
  <c r="BF27" i="8"/>
  <c r="BF133" i="8"/>
  <c r="AY133" i="8"/>
  <c r="BG271" i="8"/>
  <c r="AY271" i="8"/>
  <c r="AY497" i="8"/>
  <c r="BG239" i="8"/>
  <c r="AY239" i="8"/>
  <c r="AY64" i="8"/>
  <c r="BG489" i="8"/>
  <c r="AY489" i="8"/>
  <c r="BG50" i="8"/>
  <c r="BF312" i="8"/>
  <c r="AY312" i="8"/>
  <c r="AY199" i="8"/>
  <c r="BG199" i="8"/>
  <c r="BG261" i="8"/>
  <c r="AY458" i="8"/>
  <c r="AY536" i="8"/>
  <c r="BG536" i="8"/>
  <c r="BF119" i="8"/>
  <c r="AY119" i="8"/>
  <c r="AY368" i="8"/>
  <c r="BG368" i="8"/>
  <c r="AY499" i="8"/>
  <c r="BG499" i="8"/>
  <c r="AY370" i="8"/>
  <c r="BG405" i="8"/>
  <c r="AY39" i="8"/>
  <c r="BG63" i="8"/>
  <c r="AY350" i="8"/>
  <c r="BG350" i="8"/>
  <c r="AY259" i="8"/>
  <c r="AY493" i="8"/>
  <c r="AY47" i="8"/>
  <c r="BG47" i="8"/>
  <c r="BG501" i="8"/>
  <c r="BF107" i="8"/>
  <c r="BF485" i="8"/>
  <c r="BG507" i="8"/>
  <c r="AU283" i="8"/>
  <c r="AU137" i="8"/>
  <c r="AU63" i="8"/>
  <c r="AU344" i="8"/>
  <c r="AY346" i="8"/>
  <c r="AU493" i="8"/>
  <c r="BD461" i="8"/>
  <c r="BD424" i="8"/>
  <c r="BD279" i="8"/>
  <c r="BD34" i="8"/>
  <c r="BD494" i="8"/>
  <c r="BD525" i="8"/>
  <c r="BD517" i="8"/>
  <c r="BD165" i="8"/>
  <c r="BD273" i="8"/>
  <c r="BD85" i="8"/>
  <c r="AU184" i="8"/>
  <c r="AU499" i="8"/>
  <c r="AY520" i="8"/>
  <c r="BD451" i="8"/>
  <c r="BD122" i="8"/>
  <c r="BD231" i="8"/>
  <c r="AU505" i="8"/>
  <c r="AU316" i="8"/>
  <c r="AU359" i="8"/>
  <c r="AU157" i="8"/>
  <c r="AU445" i="8"/>
  <c r="AY188" i="8"/>
  <c r="AY463" i="8"/>
  <c r="AU471" i="8"/>
  <c r="AU339" i="8"/>
  <c r="AU251" i="8"/>
  <c r="AU299" i="8"/>
  <c r="AU486" i="8"/>
  <c r="AU171" i="8"/>
  <c r="BG332" i="8"/>
  <c r="AY422" i="8"/>
  <c r="BF238" i="8"/>
  <c r="BG179" i="8"/>
  <c r="AY342" i="8"/>
  <c r="AY236" i="8"/>
  <c r="AY173" i="8"/>
  <c r="AY307" i="8"/>
  <c r="AY73" i="8"/>
  <c r="AY318" i="8"/>
  <c r="AY530" i="8"/>
  <c r="AY462" i="8"/>
  <c r="BG266" i="8"/>
  <c r="AY266" i="8"/>
  <c r="BG365" i="8"/>
  <c r="AY439" i="8"/>
  <c r="AY175" i="8"/>
  <c r="BG49" i="8"/>
  <c r="AY49" i="8"/>
  <c r="AY37" i="8"/>
  <c r="AY65" i="8"/>
  <c r="BF252" i="8"/>
  <c r="BF206" i="8"/>
  <c r="AY206" i="8"/>
  <c r="AY181" i="8"/>
  <c r="AY84" i="8"/>
  <c r="BF84" i="8"/>
  <c r="BG114" i="8"/>
  <c r="BF171" i="8"/>
  <c r="AY171" i="8"/>
  <c r="BF511" i="8"/>
  <c r="AY269" i="8"/>
  <c r="BG78" i="8"/>
  <c r="BG417" i="8"/>
  <c r="BG91" i="8"/>
  <c r="AY235" i="8"/>
  <c r="AY238" i="8"/>
  <c r="BG212" i="8"/>
  <c r="BG312" i="8"/>
  <c r="BF32" i="8"/>
  <c r="AY32" i="8"/>
  <c r="AY138" i="8"/>
  <c r="BG422" i="8"/>
  <c r="BG389" i="8"/>
  <c r="AY389" i="8"/>
  <c r="AY332" i="8"/>
  <c r="BF362" i="8"/>
  <c r="BG31" i="8"/>
  <c r="BF193" i="8"/>
  <c r="AY284" i="8"/>
  <c r="AY164" i="8"/>
  <c r="AY157" i="8"/>
  <c r="BG174" i="8"/>
  <c r="BG420" i="8"/>
  <c r="AY397" i="8"/>
  <c r="BF391" i="8"/>
  <c r="BG513" i="8"/>
  <c r="BD95" i="8"/>
  <c r="AY279" i="8"/>
  <c r="AU98" i="8"/>
  <c r="AY539" i="8"/>
  <c r="AY381" i="8"/>
  <c r="AU534" i="8"/>
  <c r="BF15" i="8"/>
  <c r="BF144" i="8"/>
  <c r="AU155" i="8"/>
  <c r="AU225" i="8"/>
  <c r="AU405" i="8"/>
  <c r="BG45" i="8"/>
  <c r="BD437" i="8"/>
  <c r="BG303" i="8"/>
  <c r="BG438" i="8"/>
  <c r="BG203" i="8"/>
  <c r="BG29" i="8"/>
  <c r="BF515" i="8"/>
  <c r="BF293" i="8"/>
  <c r="BG388" i="8"/>
  <c r="AU262" i="8"/>
  <c r="BF535" i="8"/>
  <c r="BF492" i="8"/>
  <c r="AU150" i="8"/>
  <c r="AY165" i="8"/>
  <c r="BG494" i="8"/>
  <c r="AU168" i="8"/>
  <c r="AY413" i="8"/>
  <c r="AU193" i="8"/>
  <c r="AU458" i="8"/>
  <c r="AY315" i="8"/>
  <c r="AU346" i="8"/>
  <c r="AU399" i="8"/>
  <c r="AU501" i="8"/>
  <c r="AU446" i="8"/>
  <c r="AU449" i="8"/>
  <c r="AU510" i="8"/>
  <c r="BG480" i="8"/>
  <c r="BF444" i="8"/>
  <c r="BG336" i="8"/>
  <c r="BF401" i="8"/>
  <c r="BG200" i="8"/>
  <c r="BG27" i="8"/>
  <c r="AY246" i="8"/>
  <c r="AY224" i="8"/>
  <c r="AY27" i="8"/>
  <c r="BG191" i="8"/>
  <c r="BG246" i="8"/>
  <c r="BG59" i="8"/>
  <c r="BG406" i="8"/>
  <c r="AY48" i="8"/>
  <c r="BG185" i="8"/>
  <c r="AU345" i="8"/>
  <c r="BF170" i="8"/>
  <c r="AU364" i="8"/>
  <c r="AU190" i="8"/>
  <c r="BF534" i="8"/>
  <c r="BF413" i="8"/>
  <c r="AY550" i="8"/>
  <c r="AY423" i="8"/>
  <c r="AY375" i="8"/>
  <c r="BG423" i="8"/>
  <c r="AY137" i="8"/>
  <c r="AY55" i="8"/>
  <c r="BG366" i="8"/>
  <c r="AY344" i="8"/>
  <c r="BF230" i="8"/>
  <c r="BG137" i="8"/>
  <c r="BG267" i="8"/>
  <c r="BF151" i="8"/>
  <c r="BG172" i="8"/>
  <c r="BG449" i="8"/>
  <c r="BG550" i="8"/>
  <c r="AY12" i="8"/>
  <c r="AY310" i="8"/>
  <c r="AY406" i="8"/>
  <c r="AY63" i="8"/>
  <c r="BG15" i="8"/>
  <c r="AY383" i="8"/>
  <c r="AY366" i="8"/>
  <c r="AY191" i="8"/>
  <c r="BG65" i="8"/>
  <c r="BG462" i="8"/>
  <c r="BG530" i="8"/>
  <c r="BG318" i="8"/>
  <c r="BG73" i="8"/>
  <c r="BG307" i="8"/>
  <c r="BG173" i="8"/>
  <c r="BG236" i="8"/>
  <c r="BG227" i="8"/>
  <c r="BF57" i="8"/>
  <c r="BF157" i="8"/>
  <c r="BG407" i="8"/>
  <c r="AU511" i="8"/>
  <c r="AU391" i="8"/>
  <c r="BF447" i="8"/>
  <c r="BD223" i="8"/>
  <c r="AY87" i="8"/>
  <c r="BD88" i="8"/>
  <c r="BD385" i="8"/>
  <c r="BD502" i="8"/>
  <c r="BD369" i="8"/>
  <c r="AU545" i="8"/>
  <c r="BF545" i="8"/>
  <c r="AU380" i="8"/>
  <c r="BD158" i="8"/>
  <c r="AY22" i="8"/>
  <c r="AU361" i="8"/>
  <c r="AY11" i="8"/>
  <c r="AU293" i="8"/>
  <c r="AU393" i="8"/>
  <c r="AY393" i="8"/>
  <c r="AU252" i="8"/>
  <c r="AU206" i="8"/>
  <c r="AU32" i="8"/>
  <c r="AU356" i="8"/>
  <c r="BD384" i="8"/>
  <c r="AU469" i="8"/>
  <c r="BG134" i="8"/>
  <c r="AU509" i="8"/>
  <c r="BD425" i="8"/>
  <c r="BD220" i="8"/>
  <c r="BD257" i="8"/>
  <c r="BD540" i="8"/>
  <c r="BD317" i="8"/>
  <c r="AU513" i="8"/>
  <c r="BD254" i="8"/>
  <c r="BD334" i="8"/>
  <c r="BF283" i="8"/>
  <c r="AU141" i="8"/>
  <c r="AU520" i="8"/>
  <c r="BD76" i="8"/>
  <c r="AU487" i="8"/>
  <c r="BD487" i="8"/>
  <c r="AU84" i="8"/>
  <c r="BD495" i="8"/>
  <c r="BD9" i="8"/>
  <c r="BD475" i="8"/>
  <c r="BD549" i="8"/>
  <c r="BD74" i="8"/>
  <c r="AY5" i="8"/>
  <c r="AU383" i="8"/>
  <c r="AU408" i="8"/>
  <c r="AU363" i="8"/>
  <c r="AY277" i="8"/>
  <c r="BG295" i="8"/>
  <c r="BG268" i="8"/>
  <c r="BG287" i="8"/>
  <c r="BG289" i="8"/>
  <c r="BG152" i="8"/>
  <c r="BF227" i="8"/>
  <c r="AU236" i="8"/>
  <c r="BF497" i="8"/>
  <c r="AU207" i="8"/>
  <c r="AU397" i="8"/>
  <c r="BF383" i="8"/>
  <c r="AU519" i="8"/>
  <c r="BG446" i="8"/>
  <c r="AU169" i="8"/>
  <c r="BG250" i="8"/>
  <c r="BG94" i="8"/>
  <c r="AU476" i="8"/>
  <c r="BF77" i="8"/>
  <c r="AY300" i="8"/>
  <c r="AU371" i="8"/>
  <c r="AU125" i="8"/>
  <c r="AU162" i="8"/>
  <c r="BF292" i="8"/>
  <c r="BF416" i="8"/>
  <c r="AU161" i="8"/>
  <c r="BF414" i="8"/>
  <c r="AU182" i="8"/>
  <c r="BF356" i="8"/>
  <c r="BF489" i="8"/>
  <c r="AU114" i="8"/>
  <c r="AU119" i="8"/>
  <c r="AU531" i="8"/>
  <c r="BG76" i="8"/>
  <c r="BF68" i="8"/>
  <c r="AU464" i="8"/>
  <c r="BG88" i="8"/>
  <c r="BF300" i="8"/>
  <c r="AY301" i="8"/>
  <c r="BG208" i="8"/>
  <c r="AU394" i="8"/>
  <c r="AU210" i="8"/>
  <c r="AU318" i="8"/>
  <c r="AU419" i="8"/>
  <c r="AU195" i="8"/>
  <c r="AU218" i="8"/>
  <c r="BF533" i="8"/>
  <c r="AU308" i="8"/>
  <c r="AU315" i="8"/>
  <c r="BF520" i="8"/>
  <c r="BF53" i="8"/>
  <c r="BF379" i="8"/>
  <c r="AU255" i="8"/>
  <c r="BF541" i="8"/>
  <c r="BF52" i="8"/>
  <c r="AU432" i="8"/>
  <c r="AU455" i="8"/>
  <c r="BG272" i="8"/>
  <c r="BF99" i="8"/>
  <c r="BG431" i="8"/>
  <c r="BF195" i="8"/>
  <c r="BF486" i="8"/>
  <c r="BG430" i="8"/>
  <c r="AY142" i="8"/>
  <c r="AY516" i="8"/>
  <c r="AY519" i="8"/>
  <c r="AY207" i="8"/>
  <c r="BG316" i="8"/>
  <c r="BG181" i="8"/>
  <c r="AY496" i="8"/>
  <c r="AY330" i="8"/>
  <c r="AY204" i="8"/>
  <c r="AY276" i="8"/>
  <c r="AY244" i="8"/>
  <c r="AY416" i="8"/>
  <c r="AY298" i="8"/>
  <c r="AY336" i="8"/>
  <c r="AY19" i="8"/>
  <c r="BG528" i="8"/>
  <c r="AY316" i="8"/>
  <c r="BG204" i="8"/>
  <c r="BG471" i="8"/>
  <c r="BG126" i="8"/>
  <c r="BG358" i="8"/>
  <c r="BG435" i="8"/>
  <c r="AY488" i="8"/>
  <c r="BG19" i="8"/>
  <c r="AU301" i="8"/>
  <c r="BG478" i="8"/>
  <c r="BF462" i="8"/>
  <c r="BF266" i="8"/>
  <c r="BF65" i="8"/>
  <c r="BF58" i="8"/>
  <c r="BG144" i="8"/>
  <c r="BF454" i="8"/>
  <c r="AY454" i="8"/>
  <c r="BG275" i="8"/>
  <c r="BF336" i="8"/>
  <c r="BG510" i="8"/>
  <c r="AY197" i="8"/>
  <c r="AY111" i="8"/>
  <c r="AY325" i="8"/>
  <c r="AY187" i="8"/>
  <c r="AY230" i="8"/>
  <c r="AY538" i="8"/>
  <c r="BG538" i="8"/>
  <c r="BG313" i="8"/>
  <c r="AY405" i="8"/>
  <c r="BG397" i="8"/>
  <c r="BF111" i="8"/>
  <c r="AY528" i="8"/>
  <c r="BG387" i="8"/>
  <c r="AY361" i="8"/>
  <c r="AY358" i="8"/>
  <c r="AY295" i="8"/>
  <c r="AY392" i="8"/>
  <c r="AY123" i="8"/>
  <c r="AY8" i="8"/>
  <c r="AY431" i="8"/>
  <c r="AY387" i="8"/>
  <c r="AY182" i="8"/>
  <c r="BG264" i="8"/>
  <c r="BG11" i="8"/>
  <c r="BG412" i="8"/>
  <c r="BG22" i="8"/>
  <c r="BG416" i="8"/>
  <c r="BG298" i="8"/>
  <c r="AU488" i="8"/>
  <c r="AU438" i="8"/>
  <c r="AU336" i="8"/>
  <c r="BF188" i="8"/>
  <c r="BF463" i="8"/>
  <c r="BF98" i="8"/>
  <c r="BF205" i="8"/>
  <c r="BF350" i="8"/>
  <c r="BG136" i="8"/>
  <c r="BG474" i="8"/>
  <c r="BF51" i="8"/>
  <c r="BG79" i="8"/>
  <c r="BF369" i="8"/>
  <c r="BF6" i="8"/>
  <c r="BF525" i="8"/>
  <c r="AY525" i="8"/>
  <c r="BG288" i="8"/>
  <c r="BG162" i="8"/>
  <c r="AU235" i="8"/>
  <c r="BF196" i="8"/>
  <c r="BF159" i="8"/>
  <c r="BF381" i="8"/>
  <c r="BG197" i="8"/>
  <c r="AY449" i="8"/>
  <c r="AY78" i="8"/>
  <c r="AY102" i="8"/>
  <c r="AY531" i="8"/>
  <c r="AY486" i="8"/>
  <c r="AY247" i="8"/>
  <c r="BF102" i="8"/>
  <c r="BG184" i="8"/>
  <c r="AY356" i="8"/>
  <c r="AY465" i="8"/>
  <c r="AY126" i="8"/>
  <c r="AY296" i="8"/>
  <c r="AY153" i="8"/>
  <c r="AY195" i="8"/>
  <c r="AY419" i="8"/>
  <c r="AY303" i="8"/>
  <c r="AY438" i="8"/>
  <c r="BG270" i="8"/>
  <c r="BF277" i="8"/>
  <c r="BF404" i="8"/>
  <c r="BG123" i="8"/>
  <c r="BF392" i="8"/>
  <c r="BF435" i="8"/>
  <c r="BF295" i="8"/>
  <c r="BF153" i="8"/>
  <c r="BF365" i="8"/>
  <c r="BF175" i="8"/>
  <c r="BG177" i="8"/>
  <c r="BF389" i="8"/>
  <c r="BF539" i="8"/>
  <c r="AU420" i="8"/>
  <c r="BF420" i="8"/>
  <c r="BG20" i="8"/>
  <c r="BF132" i="8"/>
  <c r="BF255" i="8"/>
  <c r="AU266" i="8"/>
  <c r="AU296" i="8"/>
  <c r="AU244" i="8"/>
  <c r="AU246" i="8"/>
  <c r="AU58" i="8"/>
  <c r="BF199" i="8"/>
  <c r="AU536" i="8"/>
  <c r="AU343" i="8"/>
  <c r="BF242" i="8"/>
  <c r="AU28" i="8"/>
  <c r="AU59" i="8"/>
  <c r="BG107" i="8"/>
  <c r="AU102" i="8"/>
  <c r="AU384" i="8"/>
  <c r="AU82" i="8"/>
  <c r="AU535" i="8"/>
  <c r="AU89" i="8"/>
  <c r="BF26" i="8"/>
  <c r="AU243" i="8"/>
  <c r="BG502" i="8"/>
  <c r="BG527" i="8"/>
  <c r="BG415" i="8"/>
  <c r="BG544" i="8"/>
  <c r="BF253" i="8"/>
  <c r="AU551" i="8"/>
  <c r="AU329" i="8"/>
  <c r="AU37" i="8"/>
  <c r="AU332" i="8"/>
  <c r="BF184" i="8"/>
  <c r="AU191" i="8"/>
  <c r="AU376" i="8"/>
  <c r="AU133" i="8"/>
  <c r="BF397" i="8"/>
  <c r="AU15" i="8"/>
  <c r="BF259" i="8"/>
  <c r="AU106" i="8"/>
  <c r="BG51" i="8"/>
  <c r="BF512" i="8"/>
  <c r="BG132" i="8"/>
  <c r="BF125" i="8"/>
  <c r="AY548" i="8"/>
  <c r="BF517" i="8"/>
  <c r="AU261" i="8"/>
  <c r="AU310" i="8"/>
  <c r="AU149" i="8"/>
  <c r="AU234" i="8"/>
  <c r="AU145" i="8"/>
  <c r="BG189" i="8"/>
  <c r="BG504" i="8"/>
  <c r="AY460" i="8"/>
  <c r="AY517" i="8"/>
  <c r="AU233" i="8"/>
  <c r="BF353" i="8"/>
  <c r="BF143" i="8"/>
  <c r="AU21" i="8"/>
  <c r="BG130" i="8"/>
  <c r="BG122" i="8"/>
  <c r="BD142" i="8"/>
  <c r="AU10" i="8"/>
  <c r="BD297" i="8"/>
  <c r="BF273" i="8"/>
  <c r="AU85" i="8"/>
  <c r="AY85" i="8"/>
  <c r="AU52" i="8"/>
  <c r="AU480" i="8"/>
  <c r="AU541" i="8"/>
  <c r="BD513" i="8"/>
  <c r="AY146" i="8"/>
  <c r="BD248" i="8"/>
  <c r="AU158" i="8"/>
  <c r="BD168" i="8"/>
  <c r="BD450" i="8"/>
  <c r="AU189" i="8"/>
  <c r="AU79" i="8"/>
  <c r="BG9" i="8"/>
  <c r="AU132" i="8"/>
  <c r="AU6" i="8"/>
  <c r="BD557" i="8"/>
  <c r="AY559" i="8"/>
  <c r="BF552" i="8"/>
  <c r="BG354" i="8"/>
  <c r="BF38" i="8"/>
  <c r="BD429" i="8"/>
  <c r="BF109" i="8"/>
  <c r="AU311" i="8"/>
  <c r="AU73" i="8"/>
  <c r="AU205" i="8"/>
  <c r="AU14" i="8"/>
  <c r="AU389" i="8"/>
  <c r="AU258" i="8"/>
  <c r="AU48" i="8"/>
  <c r="AU370" i="8"/>
  <c r="AU71" i="8"/>
  <c r="AU312" i="8"/>
  <c r="AU542" i="8"/>
  <c r="AU247" i="8"/>
  <c r="AU39" i="8"/>
  <c r="AU284" i="8"/>
  <c r="AU12" i="8"/>
  <c r="AU375" i="8"/>
  <c r="AU115" i="8"/>
  <c r="BF503" i="8"/>
  <c r="AU386" i="8"/>
  <c r="BG89" i="8"/>
  <c r="BF215" i="8"/>
  <c r="AY379" i="8"/>
  <c r="AY492" i="8"/>
  <c r="AY415" i="8"/>
  <c r="BG460" i="8"/>
  <c r="AY545" i="8"/>
  <c r="AU451" i="8"/>
  <c r="BF219" i="8"/>
  <c r="BF267" i="8"/>
  <c r="AU238" i="8"/>
  <c r="BF14" i="8"/>
  <c r="BF73" i="8"/>
  <c r="AU229" i="8"/>
  <c r="BF180" i="8"/>
  <c r="BF204" i="8"/>
  <c r="AU412" i="8"/>
  <c r="AU395" i="8"/>
  <c r="BG459" i="8"/>
  <c r="AU421" i="8"/>
  <c r="AU497" i="8"/>
  <c r="BF112" i="8"/>
  <c r="BF305" i="8"/>
  <c r="BF269" i="8"/>
  <c r="BF315" i="8"/>
  <c r="BF214" i="8"/>
  <c r="BF241" i="8"/>
  <c r="AU242" i="8"/>
  <c r="BF155" i="8"/>
  <c r="BF247" i="8"/>
  <c r="BG106" i="8"/>
  <c r="AU319" i="8"/>
  <c r="BG457" i="8"/>
  <c r="AU249" i="8"/>
  <c r="BF518" i="8"/>
  <c r="AU134" i="8"/>
  <c r="BF481" i="8"/>
  <c r="BG509" i="8"/>
  <c r="BG490" i="8"/>
  <c r="BF452" i="8"/>
  <c r="BG532" i="8"/>
  <c r="BG371" i="8"/>
  <c r="BG488" i="8"/>
  <c r="AU108" i="8"/>
  <c r="BF478" i="8"/>
  <c r="AU139" i="8"/>
  <c r="AU203" i="8"/>
  <c r="AU433" i="8"/>
  <c r="AU188" i="8"/>
  <c r="BF459" i="8"/>
  <c r="BF224" i="8"/>
  <c r="BF258" i="8"/>
  <c r="AU240" i="8"/>
  <c r="AU381" i="8"/>
  <c r="AU387" i="8"/>
  <c r="BF308" i="8"/>
  <c r="AU64" i="8"/>
  <c r="AU62" i="8"/>
  <c r="AU192" i="8"/>
  <c r="AU368" i="8"/>
  <c r="AU93" i="8"/>
  <c r="AU81" i="8"/>
  <c r="AU350" i="8"/>
  <c r="BG262" i="8"/>
  <c r="AU360" i="8"/>
  <c r="AU68" i="8"/>
  <c r="AU187" i="8"/>
  <c r="AU453" i="8"/>
  <c r="BG118" i="8"/>
  <c r="BG87" i="8"/>
  <c r="BF479" i="8"/>
  <c r="BG77" i="8"/>
  <c r="AY494" i="8"/>
  <c r="BG379" i="8"/>
  <c r="BG110" i="8"/>
  <c r="AY430" i="8"/>
  <c r="BG492" i="8"/>
  <c r="BF415" i="8"/>
  <c r="AY507" i="8"/>
  <c r="BG461" i="8"/>
  <c r="BF473" i="8"/>
  <c r="AY162" i="8"/>
  <c r="BF288" i="8"/>
  <c r="BF338" i="8"/>
  <c r="AU69" i="8"/>
  <c r="AU328" i="8"/>
  <c r="BF328" i="8"/>
  <c r="BF410" i="8"/>
  <c r="AU61" i="8"/>
  <c r="BF61" i="8"/>
  <c r="BF179" i="8"/>
  <c r="AU227" i="8"/>
  <c r="AU147" i="8"/>
  <c r="BF218" i="8"/>
  <c r="AU153" i="8"/>
  <c r="BF345" i="8"/>
  <c r="AU276" i="8"/>
  <c r="BF22" i="8"/>
  <c r="BF496" i="8"/>
  <c r="BF128" i="8"/>
  <c r="AU428" i="8"/>
  <c r="BF428" i="8"/>
  <c r="BF439" i="8"/>
  <c r="BF403" i="8"/>
  <c r="AU7" i="8"/>
  <c r="AU198" i="8"/>
  <c r="AU500" i="8"/>
  <c r="AU164" i="8"/>
  <c r="BF458" i="8"/>
  <c r="BF39" i="8"/>
  <c r="BF493" i="8"/>
  <c r="BG294" i="8"/>
  <c r="BG102" i="8"/>
  <c r="BG384" i="8"/>
  <c r="BG101" i="8"/>
  <c r="AU160" i="8"/>
  <c r="AU382" i="8"/>
  <c r="BF209" i="8"/>
  <c r="BG386" i="8"/>
  <c r="BF529" i="8"/>
  <c r="BF33" i="8"/>
  <c r="AU87" i="8"/>
  <c r="AY26" i="8"/>
  <c r="BG475" i="8"/>
  <c r="AU503" i="8"/>
  <c r="AU521" i="8"/>
  <c r="BG556" i="8"/>
  <c r="BG257" i="8"/>
  <c r="AY255" i="8"/>
  <c r="BG508" i="8"/>
  <c r="AU473" i="8"/>
  <c r="BF5" i="8"/>
  <c r="AU320" i="8"/>
  <c r="AU30" i="8"/>
  <c r="BF522" i="8"/>
  <c r="AU355" i="8"/>
  <c r="BG353" i="8"/>
  <c r="AY143" i="8"/>
  <c r="BG56" i="8"/>
  <c r="AU302" i="8"/>
  <c r="BF279" i="8"/>
  <c r="BG297" i="8"/>
  <c r="BF41" i="8"/>
  <c r="BG52" i="8"/>
  <c r="AU481" i="8"/>
  <c r="AU447" i="8"/>
  <c r="BG447" i="8"/>
  <c r="AY512" i="8"/>
  <c r="BG476" i="8"/>
  <c r="AU309" i="8"/>
  <c r="AU221" i="8"/>
  <c r="AU385" i="8"/>
  <c r="AU215" i="8"/>
  <c r="AU430" i="8"/>
  <c r="AU517" i="8"/>
  <c r="BG559" i="8"/>
  <c r="BG35" i="8"/>
  <c r="AU43" i="8"/>
  <c r="AY10" i="8"/>
  <c r="AY311" i="8"/>
  <c r="AU86" i="8"/>
  <c r="AU53" i="8"/>
  <c r="AU492" i="8"/>
  <c r="AU507" i="8"/>
  <c r="BF211" i="8"/>
  <c r="AY522" i="8"/>
  <c r="BF21" i="8"/>
  <c r="BF130" i="8"/>
  <c r="AY302" i="8"/>
  <c r="BG248" i="8"/>
  <c r="BG95" i="8"/>
  <c r="AU111" i="8"/>
  <c r="BF466" i="8"/>
  <c r="AU530" i="8"/>
  <c r="AU365" i="8"/>
  <c r="AU126" i="8"/>
  <c r="AU373" i="8"/>
  <c r="AU434" i="8"/>
  <c r="AU105" i="8"/>
  <c r="AU57" i="8"/>
  <c r="AU151" i="8"/>
  <c r="AU539" i="8"/>
  <c r="AU224" i="8"/>
  <c r="AU173" i="8"/>
  <c r="AU358" i="8"/>
  <c r="AU330" i="8"/>
  <c r="AU374" i="8"/>
  <c r="AU175" i="8"/>
  <c r="AU159" i="8"/>
  <c r="AU362" i="8"/>
  <c r="AY394" i="8"/>
  <c r="BG69" i="8"/>
  <c r="BG301" i="8"/>
  <c r="BG484" i="8"/>
  <c r="BF185" i="8"/>
  <c r="BF275" i="8"/>
  <c r="AU40" i="8"/>
  <c r="BF270" i="8"/>
  <c r="BF438" i="8"/>
  <c r="AU515" i="8"/>
  <c r="AU404" i="8"/>
  <c r="AU303" i="8"/>
  <c r="AU292" i="8"/>
  <c r="AU180" i="8"/>
  <c r="AU298" i="8"/>
  <c r="BF364" i="8"/>
  <c r="AU439" i="8"/>
  <c r="BF190" i="8"/>
  <c r="AY403" i="8"/>
  <c r="AU49" i="8"/>
  <c r="AU186" i="8"/>
  <c r="AU422" i="8"/>
  <c r="AU436" i="8"/>
  <c r="AU413" i="8"/>
  <c r="BF261" i="8"/>
  <c r="AU406" i="8"/>
  <c r="BF406" i="8"/>
  <c r="AU417" i="8"/>
  <c r="AU287" i="8"/>
  <c r="AU104" i="8"/>
  <c r="AU8" i="8"/>
  <c r="AU201" i="8"/>
  <c r="BF210" i="8"/>
  <c r="BF419" i="8"/>
  <c r="AU463" i="8"/>
  <c r="BF296" i="8"/>
  <c r="AU416" i="8"/>
  <c r="BF244" i="8"/>
  <c r="BF126" i="8"/>
  <c r="BF471" i="8"/>
  <c r="BF465" i="8"/>
  <c r="AU264" i="8"/>
  <c r="BF374" i="8"/>
  <c r="BF150" i="8"/>
  <c r="BF324" i="8"/>
  <c r="BF376" i="8"/>
  <c r="AU271" i="8"/>
  <c r="BF363" i="8"/>
  <c r="BF114" i="8"/>
  <c r="AU294" i="8"/>
  <c r="BG338" i="8"/>
  <c r="AU275" i="8"/>
  <c r="AU29" i="8"/>
  <c r="BF40" i="8"/>
  <c r="AU277" i="8"/>
  <c r="AU267" i="8"/>
  <c r="AU431" i="8"/>
  <c r="AU129" i="8"/>
  <c r="AU50" i="8"/>
  <c r="AU305" i="8"/>
  <c r="BF63" i="8"/>
  <c r="AY433" i="8"/>
  <c r="BG139" i="8"/>
  <c r="BG394" i="8"/>
  <c r="AU288" i="8"/>
  <c r="BF228" i="8"/>
  <c r="AU208" i="8"/>
  <c r="BF108" i="8"/>
  <c r="AU219" i="8"/>
  <c r="BF172" i="8"/>
  <c r="BF104" i="8"/>
  <c r="BF152" i="8"/>
  <c r="AU179" i="8"/>
  <c r="AU546" i="8"/>
  <c r="BF212" i="8"/>
  <c r="BF80" i="8"/>
  <c r="BF303" i="8"/>
  <c r="BF173" i="8"/>
  <c r="BF530" i="8"/>
  <c r="BF358" i="8"/>
  <c r="BF329" i="8"/>
  <c r="AU196" i="8"/>
  <c r="AU100" i="8"/>
  <c r="BF330" i="8"/>
  <c r="BF11" i="8"/>
  <c r="AU97" i="8"/>
  <c r="BF373" i="8"/>
  <c r="BF434" i="8"/>
  <c r="BF105" i="8"/>
  <c r="AU177" i="8"/>
  <c r="AY421" i="8"/>
  <c r="BF50" i="8"/>
  <c r="BF341" i="8"/>
  <c r="AU46" i="8"/>
  <c r="BF91" i="8"/>
  <c r="BF174" i="8"/>
  <c r="BF207" i="8"/>
  <c r="BF405" i="8"/>
  <c r="BF445" i="8"/>
  <c r="BF92" i="8"/>
  <c r="AU176" i="8"/>
  <c r="BF555" i="8"/>
  <c r="BF59" i="8"/>
  <c r="BF78" i="8"/>
  <c r="AU418" i="8"/>
  <c r="BG217" i="8"/>
  <c r="BG327" i="8"/>
  <c r="AU23" i="8"/>
  <c r="BF432" i="8"/>
  <c r="BF453" i="8"/>
  <c r="AU194" i="8"/>
  <c r="AU75" i="8"/>
  <c r="BF75" i="8"/>
  <c r="BF134" i="8"/>
  <c r="AU148" i="8"/>
  <c r="AU483" i="8"/>
  <c r="BG53" i="8"/>
  <c r="BF89" i="8"/>
  <c r="BG529" i="8"/>
  <c r="AY223" i="8"/>
  <c r="BG33" i="8"/>
  <c r="BG512" i="8"/>
  <c r="BF456" i="8"/>
  <c r="AY456" i="8"/>
  <c r="AU9" i="8"/>
  <c r="AU425" i="8"/>
  <c r="BG260" i="8"/>
  <c r="AY480" i="8"/>
  <c r="BF357" i="8"/>
  <c r="AY357" i="8"/>
  <c r="AY398" i="8"/>
  <c r="BG17" i="8"/>
  <c r="AU523" i="8"/>
  <c r="AU547" i="8"/>
  <c r="AU490" i="8"/>
  <c r="AY401" i="8"/>
  <c r="AY541" i="8"/>
  <c r="BF499" i="8"/>
  <c r="BF225" i="8"/>
  <c r="BF222" i="8"/>
  <c r="BF344" i="8"/>
  <c r="AU366" i="8"/>
  <c r="BF501" i="8"/>
  <c r="AU524" i="8"/>
  <c r="BF538" i="8"/>
  <c r="AU78" i="8"/>
  <c r="AU55" i="8"/>
  <c r="AU477" i="8"/>
  <c r="AU290" i="8"/>
  <c r="AU154" i="8"/>
  <c r="AU372" i="8"/>
  <c r="AU468" i="8"/>
  <c r="AU209" i="8"/>
  <c r="AU250" i="8"/>
  <c r="BF386" i="8"/>
  <c r="AU529" i="8"/>
  <c r="AU72" i="8"/>
  <c r="BF385" i="8"/>
  <c r="AY110" i="8"/>
  <c r="BG55" i="8"/>
  <c r="AU367" i="8"/>
  <c r="BG485" i="8"/>
  <c r="BG84" i="8"/>
  <c r="BG408" i="8"/>
  <c r="AU20" i="8"/>
  <c r="AU118" i="8"/>
  <c r="BG372" i="8"/>
  <c r="AU144" i="8"/>
  <c r="AU472" i="8"/>
  <c r="AU423" i="8"/>
  <c r="AU550" i="8"/>
  <c r="AU200" i="8"/>
  <c r="AU90" i="8"/>
  <c r="AU498" i="8"/>
  <c r="BG209" i="8"/>
  <c r="AU409" i="8"/>
  <c r="AY134" i="8"/>
  <c r="BF509" i="8"/>
  <c r="AU452" i="8"/>
  <c r="BF79" i="8"/>
  <c r="AU532" i="8"/>
  <c r="BF532" i="8"/>
  <c r="AU94" i="8"/>
  <c r="BF94" i="8"/>
  <c r="AU33" i="8"/>
  <c r="AY33" i="8"/>
  <c r="AU378" i="8"/>
  <c r="BF72" i="8"/>
  <c r="AU512" i="8"/>
  <c r="AU401" i="8"/>
  <c r="BF476" i="8"/>
  <c r="AY476" i="8"/>
  <c r="AY527" i="8"/>
  <c r="BF166" i="8"/>
  <c r="AU461" i="8"/>
  <c r="AY425" i="8"/>
  <c r="BG309" i="8"/>
  <c r="AY221" i="8"/>
  <c r="AU26" i="8"/>
  <c r="BG243" i="8"/>
  <c r="BG427" i="8"/>
  <c r="AU527" i="8"/>
  <c r="AU110" i="8"/>
  <c r="AU460" i="8"/>
  <c r="BG540" i="8"/>
  <c r="BF544" i="8"/>
  <c r="AY551" i="8"/>
  <c r="BF559" i="8"/>
  <c r="BF551" i="8"/>
  <c r="BG491" i="8"/>
  <c r="BF380" i="8"/>
  <c r="AU220" i="8"/>
  <c r="AU502" i="8"/>
  <c r="AY132" i="8"/>
  <c r="AU379" i="8"/>
  <c r="AU300" i="8"/>
  <c r="AU257" i="8"/>
  <c r="AU166" i="8"/>
  <c r="AU369" i="8"/>
  <c r="AY369" i="8"/>
  <c r="BG424" i="8"/>
  <c r="AU548" i="8"/>
  <c r="AU537" i="8"/>
  <c r="AU554" i="8"/>
  <c r="AY554" i="8"/>
  <c r="AU559" i="8"/>
  <c r="AY233" i="8"/>
  <c r="BF233" i="8"/>
  <c r="AU88" i="8"/>
  <c r="AU556" i="8"/>
  <c r="AU66" i="8"/>
  <c r="AU494" i="8"/>
  <c r="AU415" i="8"/>
  <c r="AU17" i="8"/>
  <c r="AU454" i="8"/>
  <c r="AU525" i="8"/>
  <c r="AU424" i="8"/>
  <c r="AU437" i="8"/>
  <c r="AU347" i="8"/>
  <c r="AY544" i="8"/>
  <c r="AU558" i="8"/>
  <c r="BF554" i="8"/>
  <c r="AY552" i="8"/>
  <c r="AU35" i="8"/>
  <c r="AU354" i="8"/>
  <c r="BG178" i="8"/>
  <c r="BG348" i="8"/>
  <c r="AU450" i="8"/>
  <c r="AZ213" i="8"/>
  <c r="AU121" i="8"/>
  <c r="BG143" i="8"/>
  <c r="AY130" i="8"/>
  <c r="BF146" i="8"/>
  <c r="AU99" i="8"/>
  <c r="AY99" i="8"/>
  <c r="BF302" i="8"/>
  <c r="AU279" i="8"/>
  <c r="AY231" i="8"/>
  <c r="AY178" i="8"/>
  <c r="AU165" i="8"/>
  <c r="BG282" i="8"/>
  <c r="BG466" i="8"/>
  <c r="AU256" i="8"/>
  <c r="AY256" i="8"/>
  <c r="BF256" i="8"/>
  <c r="AY353" i="8"/>
  <c r="AU44" i="8"/>
  <c r="AY44" i="8"/>
  <c r="AU348" i="8"/>
  <c r="AP568" i="8" s="1"/>
  <c r="BF34" i="8"/>
  <c r="AU254" i="8"/>
  <c r="AY52" i="8"/>
  <c r="AU146" i="8"/>
  <c r="AU281" i="8"/>
  <c r="AU232" i="8"/>
  <c r="AU67" i="8"/>
  <c r="AU216" i="8"/>
  <c r="BF311" i="8"/>
  <c r="AU289" i="8"/>
  <c r="BG201" i="8"/>
  <c r="AY203" i="8"/>
  <c r="AY289" i="8"/>
  <c r="BF433" i="8"/>
  <c r="AU19" i="8"/>
  <c r="BF268" i="8"/>
  <c r="BF287" i="8"/>
  <c r="BG404" i="8"/>
  <c r="AU123" i="8"/>
  <c r="BF546" i="8"/>
  <c r="BF411" i="8"/>
  <c r="BF342" i="8"/>
  <c r="AU307" i="8"/>
  <c r="BF307" i="8"/>
  <c r="BF318" i="8"/>
  <c r="AU462" i="8"/>
  <c r="AU13" i="8"/>
  <c r="AU533" i="8"/>
  <c r="BG533" i="8"/>
  <c r="BF421" i="8"/>
  <c r="AU274" i="8"/>
  <c r="BF37" i="8"/>
  <c r="AU181" i="8"/>
  <c r="AU528" i="8"/>
  <c r="AU514" i="8"/>
  <c r="AU269" i="8"/>
  <c r="AU120" i="8"/>
  <c r="AU103" i="8"/>
  <c r="AU526" i="8"/>
  <c r="AU467" i="8"/>
  <c r="BF484" i="8"/>
  <c r="AY484" i="8"/>
  <c r="AY288" i="8"/>
  <c r="BF208" i="8"/>
  <c r="AY208" i="8"/>
  <c r="AY275" i="8"/>
  <c r="BF29" i="8"/>
  <c r="AY29" i="8"/>
  <c r="AY108" i="8"/>
  <c r="BF139" i="8"/>
  <c r="AY139" i="8"/>
  <c r="AY40" i="8"/>
  <c r="BF69" i="8"/>
  <c r="AY69" i="8"/>
  <c r="AY219" i="8"/>
  <c r="AU152" i="8"/>
  <c r="AU465" i="8"/>
  <c r="AU204" i="8"/>
  <c r="AU22" i="8"/>
  <c r="AU11" i="8"/>
  <c r="AU496" i="8"/>
  <c r="AU170" i="8"/>
  <c r="AU324" i="8"/>
  <c r="AU128" i="8"/>
  <c r="AU414" i="8"/>
  <c r="BG13" i="8"/>
  <c r="AU459" i="8"/>
  <c r="BF393" i="8"/>
  <c r="AU543" i="8"/>
  <c r="AR185" i="8"/>
  <c r="AU228" i="8"/>
  <c r="AU338" i="8"/>
  <c r="AU478" i="8"/>
  <c r="AU270" i="8"/>
  <c r="AU172" i="8"/>
  <c r="BF19" i="8"/>
  <c r="AU268" i="8"/>
  <c r="AU410" i="8"/>
  <c r="BF8" i="8"/>
  <c r="BF123" i="8"/>
  <c r="AU212" i="8"/>
  <c r="AU411" i="8"/>
  <c r="AU80" i="8"/>
  <c r="AU342" i="8"/>
  <c r="BF236" i="8"/>
  <c r="AU435" i="8"/>
  <c r="BF276" i="8"/>
  <c r="BF100" i="8"/>
  <c r="BF412" i="8"/>
  <c r="BF264" i="8"/>
  <c r="BF395" i="8"/>
  <c r="BF97" i="8"/>
  <c r="AU138" i="8"/>
  <c r="AU113" i="8"/>
  <c r="AU70" i="8"/>
  <c r="AU239" i="8"/>
  <c r="AU516" i="8"/>
  <c r="AU51" i="8"/>
  <c r="BF289" i="8"/>
  <c r="AY185" i="8"/>
  <c r="BF488" i="8"/>
  <c r="AY228" i="8"/>
  <c r="BF394" i="8"/>
  <c r="AY338" i="8"/>
  <c r="BF301" i="8"/>
  <c r="AY478" i="8"/>
  <c r="BF203" i="8"/>
  <c r="AY270" i="8"/>
  <c r="BF162" i="8"/>
  <c r="AY172" i="8"/>
  <c r="BF147" i="8"/>
  <c r="AU392" i="8"/>
  <c r="AU112" i="8"/>
  <c r="AU214" i="8"/>
  <c r="AU506" i="8"/>
  <c r="AU518" i="8"/>
  <c r="BF237" i="8"/>
  <c r="BF251" i="8"/>
  <c r="BF448" i="8"/>
  <c r="BF181" i="8"/>
  <c r="BF138" i="8"/>
  <c r="BF436" i="8"/>
  <c r="BF332" i="8"/>
  <c r="BF240" i="8"/>
  <c r="BF528" i="8"/>
  <c r="BF387" i="8"/>
  <c r="BF191" i="8"/>
  <c r="BF271" i="8"/>
  <c r="BF70" i="8"/>
  <c r="BF64" i="8"/>
  <c r="BF500" i="8"/>
  <c r="BF164" i="8"/>
  <c r="BF46" i="8"/>
  <c r="BF536" i="8"/>
  <c r="BF542" i="8"/>
  <c r="BF137" i="8"/>
  <c r="BF368" i="8"/>
  <c r="BF396" i="8"/>
  <c r="BF81" i="8"/>
  <c r="BF183" i="8"/>
  <c r="BF366" i="8"/>
  <c r="BF523" i="8"/>
  <c r="BF399" i="8"/>
  <c r="BF25" i="8"/>
  <c r="BF417" i="8"/>
  <c r="BG367" i="8"/>
  <c r="BF290" i="8"/>
  <c r="BF490" i="8"/>
  <c r="BG223" i="8"/>
  <c r="AU124" i="8"/>
  <c r="BG124" i="8"/>
  <c r="AU456" i="8"/>
  <c r="BF370" i="8"/>
  <c r="BF71" i="8"/>
  <c r="BF313" i="8"/>
  <c r="AU47" i="8"/>
  <c r="BG511" i="8"/>
  <c r="BG230" i="8"/>
  <c r="BG194" i="8"/>
  <c r="BG468" i="8"/>
  <c r="BG36" i="8"/>
  <c r="BF409" i="8"/>
  <c r="BF28" i="8"/>
  <c r="BF346" i="8"/>
  <c r="AU92" i="8"/>
  <c r="AU107" i="8"/>
  <c r="BF23" i="8"/>
  <c r="BF319" i="8"/>
  <c r="AU457" i="8"/>
  <c r="BF510" i="8"/>
  <c r="AY521" i="8"/>
  <c r="AU223" i="8"/>
  <c r="AU230" i="8"/>
  <c r="AU474" i="8"/>
  <c r="AU36" i="8"/>
  <c r="AU495" i="8"/>
  <c r="BF250" i="8"/>
  <c r="BG378" i="8"/>
  <c r="BG72" i="8"/>
  <c r="BG456" i="8"/>
  <c r="AY9" i="8"/>
  <c r="AU504" i="8"/>
  <c r="AY504" i="8"/>
  <c r="BF504" i="8"/>
  <c r="AY427" i="8"/>
  <c r="BF427" i="8"/>
  <c r="AU479" i="8"/>
  <c r="BF220" i="8"/>
  <c r="AU260" i="8"/>
  <c r="AU357" i="8"/>
  <c r="BG357" i="8"/>
  <c r="BF460" i="8"/>
  <c r="BF371" i="8"/>
  <c r="AY475" i="8"/>
  <c r="BF475" i="8"/>
  <c r="BG255" i="8"/>
  <c r="AU549" i="8"/>
  <c r="BF549" i="8"/>
  <c r="AY549" i="8"/>
  <c r="AU508" i="8"/>
  <c r="BG545" i="8"/>
  <c r="AU557" i="8"/>
  <c r="AY437" i="8"/>
  <c r="AU285" i="8"/>
  <c r="BF317" i="8"/>
  <c r="AU24" i="8"/>
  <c r="AY24" i="8"/>
  <c r="BF558" i="8"/>
  <c r="BG517" i="8"/>
  <c r="BG551" i="8"/>
  <c r="BG233" i="8"/>
  <c r="AU353" i="8"/>
  <c r="AU143" i="8"/>
  <c r="BG21" i="8"/>
  <c r="AU56" i="8"/>
  <c r="BG99" i="8"/>
  <c r="AU248" i="8"/>
  <c r="AY95" i="8"/>
  <c r="BF95" i="8"/>
  <c r="AU116" i="8"/>
  <c r="BG168" i="8"/>
  <c r="AY168" i="8"/>
  <c r="AU34" i="8"/>
  <c r="AU466" i="8"/>
  <c r="BF85" i="8"/>
  <c r="AY88" i="8"/>
  <c r="BG385" i="8"/>
  <c r="AU442" i="8"/>
  <c r="BF502" i="8"/>
  <c r="AU398" i="8"/>
  <c r="BG166" i="8"/>
  <c r="AY166" i="8"/>
  <c r="BG125" i="8"/>
  <c r="AY45" i="8"/>
  <c r="BF45" i="8"/>
  <c r="BG6" i="8"/>
  <c r="BF461" i="8"/>
  <c r="AY461" i="8"/>
  <c r="AU482" i="8"/>
  <c r="BG473" i="8"/>
  <c r="BG5" i="8"/>
  <c r="AY320" i="8"/>
  <c r="AY30" i="8"/>
  <c r="AU130" i="8"/>
  <c r="BF272" i="8"/>
  <c r="AY272" i="8"/>
  <c r="AU122" i="8"/>
  <c r="BG158" i="8"/>
  <c r="AY43" i="8"/>
  <c r="BF254" i="8"/>
  <c r="BF243" i="8"/>
  <c r="AY243" i="8"/>
  <c r="AU427" i="8"/>
  <c r="BF442" i="8"/>
  <c r="BF260" i="8"/>
  <c r="AY260" i="8"/>
  <c r="AU77" i="8"/>
  <c r="AY257" i="8"/>
  <c r="BF257" i="8"/>
  <c r="AU351" i="8"/>
  <c r="BF17" i="8"/>
  <c r="AY17" i="8"/>
  <c r="AU475" i="8"/>
  <c r="BG369" i="8"/>
  <c r="AY508" i="8"/>
  <c r="BF508" i="8"/>
  <c r="BG541" i="8"/>
  <c r="BF424" i="8"/>
  <c r="AY424" i="8"/>
  <c r="BG437" i="8"/>
  <c r="AY74" i="8"/>
  <c r="BF285" i="8"/>
  <c r="BF553" i="8"/>
  <c r="AY537" i="8"/>
  <c r="BG320" i="8"/>
  <c r="BG30" i="8"/>
  <c r="AY355" i="8"/>
  <c r="AY121" i="8"/>
  <c r="AY56" i="8"/>
  <c r="BF56" i="8"/>
  <c r="BG44" i="8"/>
  <c r="BF248" i="8"/>
  <c r="AY248" i="8"/>
  <c r="AU95" i="8"/>
  <c r="BG38" i="8"/>
  <c r="AY124" i="8"/>
  <c r="AY72" i="8"/>
  <c r="BG425" i="8"/>
  <c r="BF88" i="8"/>
  <c r="AY309" i="8"/>
  <c r="BF309" i="8"/>
  <c r="BG221" i="8"/>
  <c r="AY556" i="8"/>
  <c r="BF556" i="8"/>
  <c r="BG26" i="8"/>
  <c r="AY385" i="8"/>
  <c r="BG442" i="8"/>
  <c r="BG300" i="8"/>
  <c r="BF398" i="8"/>
  <c r="AY351" i="8"/>
  <c r="BG351" i="8"/>
  <c r="AY125" i="8"/>
  <c r="AU540" i="8"/>
  <c r="BF540" i="8"/>
  <c r="AY540" i="8"/>
  <c r="AU45" i="8"/>
  <c r="AY6" i="8"/>
  <c r="BG454" i="8"/>
  <c r="AY482" i="8"/>
  <c r="BF482" i="8"/>
  <c r="BG525" i="8"/>
  <c r="AY473" i="8"/>
  <c r="AY451" i="8"/>
  <c r="BG451" i="8"/>
  <c r="AY557" i="8"/>
  <c r="BG548" i="8"/>
  <c r="AU74" i="8"/>
  <c r="AY285" i="8"/>
  <c r="AU470" i="8"/>
  <c r="BG470" i="8"/>
  <c r="AY513" i="8"/>
  <c r="BF320" i="8"/>
  <c r="AU552" i="8"/>
  <c r="BF30" i="8"/>
  <c r="AU522" i="8"/>
  <c r="BG355" i="8"/>
  <c r="BG121" i="8"/>
  <c r="AY21" i="8"/>
  <c r="BG146" i="8"/>
  <c r="AU272" i="8"/>
  <c r="AY122" i="8"/>
  <c r="BF122" i="8"/>
  <c r="BG302" i="8"/>
  <c r="AY158" i="8"/>
  <c r="AU38" i="8"/>
  <c r="AU429" i="8"/>
  <c r="AU231" i="8"/>
  <c r="BF165" i="8"/>
  <c r="AY450" i="8"/>
  <c r="BF450" i="8"/>
  <c r="BF297" i="8"/>
  <c r="BF213" i="8"/>
  <c r="AU304" i="8"/>
  <c r="BG311" i="8"/>
  <c r="U22" i="7"/>
  <c r="Y22" i="7"/>
  <c r="Y29" i="7"/>
  <c r="Y30" i="7"/>
  <c r="Z29" i="7"/>
  <c r="Z30" i="7"/>
  <c r="AA29" i="7"/>
  <c r="AA30" i="7"/>
  <c r="AB29" i="7"/>
  <c r="AB30" i="7"/>
  <c r="N58" i="7"/>
  <c r="Y31" i="7"/>
  <c r="Z31" i="7"/>
  <c r="AA31" i="7"/>
  <c r="AB31" i="7"/>
  <c r="L25" i="7"/>
  <c r="L26" i="7"/>
  <c r="D8" i="7"/>
  <c r="D7" i="23" s="1"/>
  <c r="AB22" i="7"/>
  <c r="D29" i="7"/>
  <c r="D30" i="7"/>
  <c r="E30" i="7"/>
  <c r="F29" i="7"/>
  <c r="F30" i="7"/>
  <c r="G29" i="7"/>
  <c r="G30" i="7"/>
  <c r="D22" i="7"/>
  <c r="D31" i="7"/>
  <c r="E31" i="7"/>
  <c r="F31" i="7"/>
  <c r="G31" i="7"/>
  <c r="S25" i="7"/>
  <c r="S26" i="7"/>
  <c r="D9" i="23"/>
  <c r="G22" i="7"/>
  <c r="K22" i="7"/>
  <c r="K29" i="7"/>
  <c r="K30" i="7"/>
  <c r="L29" i="7"/>
  <c r="L30" i="7"/>
  <c r="M29" i="7"/>
  <c r="M30" i="7"/>
  <c r="N29" i="7"/>
  <c r="N30" i="7"/>
  <c r="N52" i="7"/>
  <c r="K31" i="7"/>
  <c r="L31" i="7"/>
  <c r="M31" i="7"/>
  <c r="N31" i="7"/>
  <c r="Z25" i="7"/>
  <c r="Z26" i="7"/>
  <c r="D9" i="7"/>
  <c r="D8" i="23" s="1"/>
  <c r="J6" i="21"/>
  <c r="J120" i="21"/>
  <c r="J104" i="21"/>
  <c r="J88" i="21"/>
  <c r="J72" i="21"/>
  <c r="J56" i="21"/>
  <c r="J40" i="21"/>
  <c r="J24" i="21"/>
  <c r="J8" i="21"/>
  <c r="L512" i="21"/>
  <c r="T512" i="21"/>
  <c r="P512" i="21"/>
  <c r="L509" i="21"/>
  <c r="O509" i="21"/>
  <c r="S509" i="21"/>
  <c r="J509" i="21"/>
  <c r="L504" i="21"/>
  <c r="P504" i="21"/>
  <c r="T504" i="21"/>
  <c r="L501" i="21"/>
  <c r="O501" i="21"/>
  <c r="S501" i="21"/>
  <c r="J501" i="21"/>
  <c r="L496" i="21"/>
  <c r="T496" i="21"/>
  <c r="P496" i="21"/>
  <c r="L493" i="21"/>
  <c r="O493" i="21"/>
  <c r="S493" i="21"/>
  <c r="J493" i="21"/>
  <c r="L488" i="21"/>
  <c r="P488" i="21"/>
  <c r="T488" i="21"/>
  <c r="L485" i="21"/>
  <c r="O485" i="21"/>
  <c r="S485" i="21"/>
  <c r="J485" i="21"/>
  <c r="L480" i="21"/>
  <c r="T480" i="21"/>
  <c r="P480" i="21"/>
  <c r="L477" i="21"/>
  <c r="O477" i="21"/>
  <c r="S477" i="21"/>
  <c r="J477" i="21"/>
  <c r="L472" i="21"/>
  <c r="P472" i="21"/>
  <c r="T472" i="21"/>
  <c r="L469" i="21"/>
  <c r="O469" i="21"/>
  <c r="S469" i="21"/>
  <c r="J469" i="21"/>
  <c r="L464" i="21"/>
  <c r="T464" i="21"/>
  <c r="P464" i="21"/>
  <c r="L461" i="21"/>
  <c r="O461" i="21"/>
  <c r="S461" i="21"/>
  <c r="AE461" i="21" s="1"/>
  <c r="J461" i="21"/>
  <c r="L456" i="21"/>
  <c r="P456" i="21"/>
  <c r="T456" i="21"/>
  <c r="L453" i="21"/>
  <c r="O453" i="21"/>
  <c r="S453" i="21"/>
  <c r="J453" i="21"/>
  <c r="L448" i="21"/>
  <c r="T448" i="21"/>
  <c r="P448" i="21"/>
  <c r="L445" i="21"/>
  <c r="O445" i="21"/>
  <c r="S445" i="21"/>
  <c r="J445" i="21"/>
  <c r="L440" i="21"/>
  <c r="P440" i="21"/>
  <c r="T440" i="21"/>
  <c r="L437" i="21"/>
  <c r="O437" i="21"/>
  <c r="S437" i="21"/>
  <c r="J437" i="21"/>
  <c r="L431" i="21"/>
  <c r="M431" i="21"/>
  <c r="Q431" i="21"/>
  <c r="K431" i="21"/>
  <c r="J431" i="21"/>
  <c r="L427" i="21"/>
  <c r="Q427" i="21"/>
  <c r="AC427" i="21" s="1"/>
  <c r="AG427" i="21"/>
  <c r="M427" i="21"/>
  <c r="K427" i="21"/>
  <c r="J427" i="21"/>
  <c r="L423" i="21"/>
  <c r="M423" i="21"/>
  <c r="K423" i="21"/>
  <c r="Q423" i="21"/>
  <c r="J423" i="21"/>
  <c r="L419" i="21"/>
  <c r="M419" i="21"/>
  <c r="Q419" i="21"/>
  <c r="AC419" i="21" s="1"/>
  <c r="AG419" i="21"/>
  <c r="K419" i="21"/>
  <c r="J419" i="21"/>
  <c r="L415" i="21"/>
  <c r="M415" i="21"/>
  <c r="Q415" i="21"/>
  <c r="K415" i="21"/>
  <c r="J415" i="21"/>
  <c r="L411" i="21"/>
  <c r="Q411" i="21"/>
  <c r="AC411" i="21" s="1"/>
  <c r="M411" i="21"/>
  <c r="AG411" i="21"/>
  <c r="K411" i="21"/>
  <c r="J411" i="21"/>
  <c r="L407" i="21"/>
  <c r="M407" i="21"/>
  <c r="Q407" i="21"/>
  <c r="K407" i="21"/>
  <c r="J407" i="21"/>
  <c r="L403" i="21"/>
  <c r="M403" i="21"/>
  <c r="Q403" i="21"/>
  <c r="K403" i="21"/>
  <c r="J403" i="21"/>
  <c r="L399" i="21"/>
  <c r="M399" i="21"/>
  <c r="Q399" i="21"/>
  <c r="K399" i="21"/>
  <c r="J399" i="21"/>
  <c r="L395" i="21"/>
  <c r="Q395" i="21"/>
  <c r="M395" i="21"/>
  <c r="K395" i="21"/>
  <c r="J395" i="21"/>
  <c r="L391" i="21"/>
  <c r="M391" i="21"/>
  <c r="Q391" i="21"/>
  <c r="K391" i="21"/>
  <c r="J391" i="21"/>
  <c r="L387" i="21"/>
  <c r="Q387" i="21"/>
  <c r="M387" i="21"/>
  <c r="K387" i="21"/>
  <c r="J387" i="21"/>
  <c r="L383" i="21"/>
  <c r="M383" i="21"/>
  <c r="Q383" i="21"/>
  <c r="K383" i="21"/>
  <c r="J383" i="21"/>
  <c r="L379" i="21"/>
  <c r="Q379" i="21"/>
  <c r="AC379" i="21" s="1"/>
  <c r="M379" i="21"/>
  <c r="K379" i="21"/>
  <c r="AG379" i="21"/>
  <c r="J379" i="21"/>
  <c r="L375" i="21"/>
  <c r="Q375" i="21"/>
  <c r="K375" i="21"/>
  <c r="M375" i="21"/>
  <c r="J375" i="21"/>
  <c r="L371" i="21"/>
  <c r="M371" i="21"/>
  <c r="Q371" i="21"/>
  <c r="AC371" i="21" s="1"/>
  <c r="AG371" i="21"/>
  <c r="K371" i="21"/>
  <c r="J371" i="21"/>
  <c r="L367" i="21"/>
  <c r="M367" i="21"/>
  <c r="Q367" i="21"/>
  <c r="K367" i="21"/>
  <c r="J367" i="21"/>
  <c r="L363" i="21"/>
  <c r="Q363" i="21"/>
  <c r="AC363" i="21" s="1"/>
  <c r="AG363" i="21"/>
  <c r="M363" i="21"/>
  <c r="K363" i="21"/>
  <c r="J363" i="21"/>
  <c r="L359" i="21"/>
  <c r="M359" i="21"/>
  <c r="Q359" i="21"/>
  <c r="K359" i="21"/>
  <c r="J359" i="21"/>
  <c r="L355" i="21"/>
  <c r="M355" i="21"/>
  <c r="Q355" i="21"/>
  <c r="K355" i="21"/>
  <c r="J355" i="21"/>
  <c r="L351" i="21"/>
  <c r="M351" i="21"/>
  <c r="AG351" i="21"/>
  <c r="Q351" i="21"/>
  <c r="AC351" i="21" s="1"/>
  <c r="K351" i="21"/>
  <c r="J351" i="21"/>
  <c r="L347" i="21"/>
  <c r="Q347" i="21"/>
  <c r="AC347" i="21" s="1"/>
  <c r="M347" i="21"/>
  <c r="AG347" i="21"/>
  <c r="K347" i="21"/>
  <c r="J347" i="21"/>
  <c r="L343" i="21"/>
  <c r="M343" i="21"/>
  <c r="K343" i="21"/>
  <c r="Q343" i="21"/>
  <c r="J343" i="21"/>
  <c r="L339" i="21"/>
  <c r="M339" i="21"/>
  <c r="Q339" i="21"/>
  <c r="K339" i="21"/>
  <c r="J339" i="21"/>
  <c r="L335" i="21"/>
  <c r="M335" i="21"/>
  <c r="Q335" i="21"/>
  <c r="AC335" i="21" s="1"/>
  <c r="AG335" i="21"/>
  <c r="K335" i="21"/>
  <c r="J335" i="21"/>
  <c r="L331" i="21"/>
  <c r="Q331" i="21"/>
  <c r="AC331" i="21" s="1"/>
  <c r="AG331" i="21"/>
  <c r="M331" i="21"/>
  <c r="K331" i="21"/>
  <c r="J331" i="21"/>
  <c r="L327" i="21"/>
  <c r="AG327" i="21"/>
  <c r="M327" i="21"/>
  <c r="Q327" i="21"/>
  <c r="AC327" i="21" s="1"/>
  <c r="K327" i="21"/>
  <c r="J327" i="21"/>
  <c r="L323" i="21"/>
  <c r="Q323" i="21"/>
  <c r="M323" i="21"/>
  <c r="K323" i="21"/>
  <c r="J323" i="21"/>
  <c r="L319" i="21"/>
  <c r="M319" i="21"/>
  <c r="Q319" i="21"/>
  <c r="K319" i="21"/>
  <c r="J319" i="21"/>
  <c r="L315" i="21"/>
  <c r="Q315" i="21"/>
  <c r="M315" i="21"/>
  <c r="K315" i="21"/>
  <c r="J315" i="21"/>
  <c r="L311" i="21"/>
  <c r="Q311" i="21"/>
  <c r="M311" i="21"/>
  <c r="K311" i="21"/>
  <c r="J311" i="21"/>
  <c r="L307" i="21"/>
  <c r="M307" i="21"/>
  <c r="Q307" i="21"/>
  <c r="K307" i="21"/>
  <c r="J307" i="21"/>
  <c r="L303" i="21"/>
  <c r="M303" i="21"/>
  <c r="Q303" i="21"/>
  <c r="K303" i="21"/>
  <c r="J303" i="21"/>
  <c r="L299" i="21"/>
  <c r="Q299" i="21"/>
  <c r="M299" i="21"/>
  <c r="K299" i="21"/>
  <c r="J299" i="21"/>
  <c r="L295" i="21"/>
  <c r="M295" i="21"/>
  <c r="K295" i="21"/>
  <c r="Q295" i="21"/>
  <c r="J295" i="21"/>
  <c r="L291" i="21"/>
  <c r="Q291" i="21"/>
  <c r="M291" i="21"/>
  <c r="K291" i="21"/>
  <c r="J291" i="21"/>
  <c r="L287" i="21"/>
  <c r="M287" i="21"/>
  <c r="Q287" i="21"/>
  <c r="K287" i="21"/>
  <c r="J287" i="21"/>
  <c r="L283" i="21"/>
  <c r="Q283" i="21"/>
  <c r="AC283" i="21" s="1"/>
  <c r="M283" i="21"/>
  <c r="AG283" i="21"/>
  <c r="K283" i="21"/>
  <c r="J283" i="21"/>
  <c r="L279" i="21"/>
  <c r="M279" i="21"/>
  <c r="Q279" i="21"/>
  <c r="K279" i="21"/>
  <c r="J279" i="21"/>
  <c r="L275" i="21"/>
  <c r="M275" i="21"/>
  <c r="Q275" i="21"/>
  <c r="K275" i="21"/>
  <c r="J275" i="21"/>
  <c r="L271" i="21"/>
  <c r="Q271" i="21"/>
  <c r="M271" i="21"/>
  <c r="K271" i="21"/>
  <c r="J271" i="21"/>
  <c r="L267" i="21"/>
  <c r="Q267" i="21"/>
  <c r="M267" i="21"/>
  <c r="K267" i="21"/>
  <c r="J267" i="21"/>
  <c r="L263" i="21"/>
  <c r="M263" i="21"/>
  <c r="Q263" i="21"/>
  <c r="K263" i="21"/>
  <c r="J263" i="21"/>
  <c r="L259" i="21"/>
  <c r="M259" i="21"/>
  <c r="Q259" i="21"/>
  <c r="K259" i="21"/>
  <c r="J259" i="21"/>
  <c r="L255" i="21"/>
  <c r="Q255" i="21"/>
  <c r="AC255" i="21" s="1"/>
  <c r="M255" i="21"/>
  <c r="AG255" i="21"/>
  <c r="K255" i="21"/>
  <c r="J255" i="21"/>
  <c r="L251" i="21"/>
  <c r="Q251" i="21"/>
  <c r="M251" i="21"/>
  <c r="K251" i="21"/>
  <c r="J251" i="21"/>
  <c r="L247" i="21"/>
  <c r="Q247" i="21"/>
  <c r="M247" i="21"/>
  <c r="K247" i="21"/>
  <c r="J247" i="21"/>
  <c r="L243" i="21"/>
  <c r="M243" i="21"/>
  <c r="Q243" i="21"/>
  <c r="K243" i="21"/>
  <c r="J243" i="21"/>
  <c r="L239" i="21"/>
  <c r="M239" i="21"/>
  <c r="Q239" i="21"/>
  <c r="AC239" i="21" s="1"/>
  <c r="AG239" i="21"/>
  <c r="K239" i="21"/>
  <c r="J239" i="21"/>
  <c r="L235" i="21"/>
  <c r="Q235" i="21"/>
  <c r="AC235" i="21" s="1"/>
  <c r="M235" i="21"/>
  <c r="AG235" i="21"/>
  <c r="K235" i="21"/>
  <c r="J235" i="21"/>
  <c r="L231" i="21"/>
  <c r="Q231" i="21"/>
  <c r="M231" i="21"/>
  <c r="K231" i="21"/>
  <c r="J231" i="21"/>
  <c r="L227" i="21"/>
  <c r="Q227" i="21"/>
  <c r="M227" i="21"/>
  <c r="K227" i="21"/>
  <c r="J227" i="21"/>
  <c r="L223" i="21"/>
  <c r="M223" i="21"/>
  <c r="Q223" i="21"/>
  <c r="K223" i="21"/>
  <c r="J223" i="21"/>
  <c r="L219" i="21"/>
  <c r="Q219" i="21"/>
  <c r="M219" i="21"/>
  <c r="K219" i="21"/>
  <c r="J219" i="21"/>
  <c r="L215" i="21"/>
  <c r="Q215" i="21"/>
  <c r="M215" i="21"/>
  <c r="K215" i="21"/>
  <c r="J215" i="21"/>
  <c r="L211" i="21"/>
  <c r="M211" i="21"/>
  <c r="Q211" i="21"/>
  <c r="K211" i="21"/>
  <c r="J211" i="21"/>
  <c r="L207" i="21"/>
  <c r="M207" i="21"/>
  <c r="Q207" i="21"/>
  <c r="K207" i="21"/>
  <c r="J207" i="21"/>
  <c r="L203" i="21"/>
  <c r="Q203" i="21"/>
  <c r="AC203" i="21" s="1"/>
  <c r="AG203" i="21"/>
  <c r="M203" i="21"/>
  <c r="K203" i="21"/>
  <c r="J203" i="21"/>
  <c r="L199" i="21"/>
  <c r="Q199" i="21"/>
  <c r="M199" i="21"/>
  <c r="K199" i="21"/>
  <c r="J199" i="21"/>
  <c r="L195" i="21"/>
  <c r="M195" i="21"/>
  <c r="AG195" i="21"/>
  <c r="Q195" i="21"/>
  <c r="AC195" i="21" s="1"/>
  <c r="K195" i="21"/>
  <c r="J195" i="21"/>
  <c r="L191" i="21"/>
  <c r="M191" i="21"/>
  <c r="Q191" i="21"/>
  <c r="AC191" i="21" s="1"/>
  <c r="AG191" i="21"/>
  <c r="K191" i="21"/>
  <c r="J191" i="21"/>
  <c r="L187" i="21"/>
  <c r="Q187" i="21"/>
  <c r="M187" i="21"/>
  <c r="K187" i="21"/>
  <c r="J187" i="21"/>
  <c r="L183" i="21"/>
  <c r="Q183" i="21"/>
  <c r="M183" i="21"/>
  <c r="K183" i="21"/>
  <c r="J183" i="21"/>
  <c r="L179" i="21"/>
  <c r="M179" i="21"/>
  <c r="Q179" i="21"/>
  <c r="K179" i="21"/>
  <c r="J179" i="21"/>
  <c r="L175" i="21"/>
  <c r="M175" i="21"/>
  <c r="Q175" i="21"/>
  <c r="K175" i="21"/>
  <c r="J175" i="21"/>
  <c r="L171" i="21"/>
  <c r="Q171" i="21"/>
  <c r="AC171" i="21" s="1"/>
  <c r="AG171" i="21"/>
  <c r="M171" i="21"/>
  <c r="K171" i="21"/>
  <c r="J171" i="21"/>
  <c r="L167" i="21"/>
  <c r="Q167" i="21"/>
  <c r="M167" i="21"/>
  <c r="K167" i="21"/>
  <c r="J167" i="21"/>
  <c r="L163" i="21"/>
  <c r="M163" i="21"/>
  <c r="Q163" i="21"/>
  <c r="K163" i="21"/>
  <c r="J163" i="21"/>
  <c r="L159" i="21"/>
  <c r="M159" i="21"/>
  <c r="Q159" i="21"/>
  <c r="K159" i="21"/>
  <c r="J159" i="21"/>
  <c r="L155" i="21"/>
  <c r="Q155" i="21"/>
  <c r="M155" i="21"/>
  <c r="K155" i="21"/>
  <c r="J155" i="21"/>
  <c r="L151" i="21"/>
  <c r="Q151" i="21"/>
  <c r="K151" i="21"/>
  <c r="M151" i="21"/>
  <c r="J151" i="21"/>
  <c r="L147" i="21"/>
  <c r="M147" i="21"/>
  <c r="AG147" i="21"/>
  <c r="Q147" i="21"/>
  <c r="AC147" i="21" s="1"/>
  <c r="K147" i="21"/>
  <c r="J147" i="21"/>
  <c r="L134" i="21"/>
  <c r="N134" i="21"/>
  <c r="R134" i="21"/>
  <c r="J134" i="21"/>
  <c r="L131" i="21"/>
  <c r="M131" i="21"/>
  <c r="Q131" i="21"/>
  <c r="K131" i="21"/>
  <c r="J131" i="21"/>
  <c r="S118" i="21"/>
  <c r="J118" i="21"/>
  <c r="K115" i="21"/>
  <c r="J115" i="21"/>
  <c r="S102" i="21"/>
  <c r="J102" i="21"/>
  <c r="K99" i="21"/>
  <c r="J99" i="21"/>
  <c r="S86" i="21"/>
  <c r="J86" i="21"/>
  <c r="K83" i="21"/>
  <c r="J83" i="21"/>
  <c r="S70" i="21"/>
  <c r="J70" i="21"/>
  <c r="K67" i="21"/>
  <c r="J67" i="21"/>
  <c r="S54" i="21"/>
  <c r="J54" i="21"/>
  <c r="K51" i="21"/>
  <c r="J51" i="21"/>
  <c r="S38" i="21"/>
  <c r="J38" i="21"/>
  <c r="K35" i="21"/>
  <c r="J35" i="21"/>
  <c r="S22" i="21"/>
  <c r="J22" i="21"/>
  <c r="K19" i="21"/>
  <c r="J19" i="21"/>
  <c r="L514" i="21"/>
  <c r="R514" i="21"/>
  <c r="N514" i="21"/>
  <c r="L511" i="21"/>
  <c r="M511" i="21"/>
  <c r="Q511" i="21"/>
  <c r="K511" i="21"/>
  <c r="J511" i="21"/>
  <c r="L506" i="21"/>
  <c r="N506" i="21"/>
  <c r="R506" i="21"/>
  <c r="L503" i="21"/>
  <c r="K503" i="21"/>
  <c r="M503" i="21"/>
  <c r="Q503" i="21"/>
  <c r="J503" i="21"/>
  <c r="L498" i="21"/>
  <c r="R498" i="21"/>
  <c r="N498" i="21"/>
  <c r="L495" i="21"/>
  <c r="M495" i="21"/>
  <c r="Q495" i="21"/>
  <c r="K495" i="21"/>
  <c r="J495" i="21"/>
  <c r="L490" i="21"/>
  <c r="N490" i="21"/>
  <c r="R490" i="21"/>
  <c r="L487" i="21"/>
  <c r="K487" i="21"/>
  <c r="M487" i="21"/>
  <c r="Q487" i="21"/>
  <c r="J487" i="21"/>
  <c r="L482" i="21"/>
  <c r="R482" i="21"/>
  <c r="N482" i="21"/>
  <c r="L479" i="21"/>
  <c r="M479" i="21"/>
  <c r="Q479" i="21"/>
  <c r="K479" i="21"/>
  <c r="J479" i="21"/>
  <c r="L474" i="21"/>
  <c r="N474" i="21"/>
  <c r="R474" i="21"/>
  <c r="L471" i="21"/>
  <c r="K471" i="21"/>
  <c r="M471" i="21"/>
  <c r="Q471" i="21"/>
  <c r="J471" i="21"/>
  <c r="L466" i="21"/>
  <c r="R466" i="21"/>
  <c r="N466" i="21"/>
  <c r="L463" i="21"/>
  <c r="M463" i="21"/>
  <c r="Q463" i="21"/>
  <c r="K463" i="21"/>
  <c r="J463" i="21"/>
  <c r="L458" i="21"/>
  <c r="N458" i="21"/>
  <c r="R458" i="21"/>
  <c r="L455" i="21"/>
  <c r="AG455" i="21"/>
  <c r="M455" i="21"/>
  <c r="K455" i="21"/>
  <c r="Q455" i="21"/>
  <c r="AC455" i="21" s="1"/>
  <c r="J455" i="21"/>
  <c r="L450" i="21"/>
  <c r="R450" i="21"/>
  <c r="N450" i="21"/>
  <c r="L447" i="21"/>
  <c r="M447" i="21"/>
  <c r="Q447" i="21"/>
  <c r="K447" i="21"/>
  <c r="J447" i="21"/>
  <c r="L442" i="21"/>
  <c r="N442" i="21"/>
  <c r="R442" i="21"/>
  <c r="L439" i="21"/>
  <c r="M439" i="21"/>
  <c r="Q439" i="21"/>
  <c r="K439" i="21"/>
  <c r="J439" i="21"/>
  <c r="L434" i="21"/>
  <c r="R434" i="21"/>
  <c r="N434" i="21"/>
  <c r="L430" i="21"/>
  <c r="N430" i="21"/>
  <c r="R430" i="21"/>
  <c r="J430" i="21"/>
  <c r="L426" i="21"/>
  <c r="N426" i="21"/>
  <c r="R426" i="21"/>
  <c r="J426" i="21"/>
  <c r="L422" i="21"/>
  <c r="N422" i="21"/>
  <c r="R422" i="21"/>
  <c r="AD422" i="21" s="1"/>
  <c r="J422" i="21"/>
  <c r="L418" i="21"/>
  <c r="R418" i="21"/>
  <c r="N418" i="21"/>
  <c r="J418" i="21"/>
  <c r="L414" i="21"/>
  <c r="N414" i="21"/>
  <c r="R414" i="21"/>
  <c r="J414" i="21"/>
  <c r="L410" i="21"/>
  <c r="N410" i="21"/>
  <c r="R410" i="21"/>
  <c r="AD410" i="21" s="1"/>
  <c r="J410" i="21"/>
  <c r="L406" i="21"/>
  <c r="N406" i="21"/>
  <c r="R406" i="21"/>
  <c r="J406" i="21"/>
  <c r="L402" i="21"/>
  <c r="R402" i="21"/>
  <c r="N402" i="21"/>
  <c r="J402" i="21"/>
  <c r="L398" i="21"/>
  <c r="N398" i="21"/>
  <c r="R398" i="21"/>
  <c r="J398" i="21"/>
  <c r="L394" i="21"/>
  <c r="R394" i="21"/>
  <c r="AD394" i="21" s="1"/>
  <c r="N394" i="21"/>
  <c r="J394" i="21"/>
  <c r="L390" i="21"/>
  <c r="N390" i="21"/>
  <c r="R390" i="21"/>
  <c r="AD390" i="21" s="1"/>
  <c r="J390" i="21"/>
  <c r="L386" i="21"/>
  <c r="R386" i="21"/>
  <c r="N386" i="21"/>
  <c r="J386" i="21"/>
  <c r="L382" i="21"/>
  <c r="R382" i="21"/>
  <c r="AD382" i="21" s="1"/>
  <c r="N382" i="21"/>
  <c r="J382" i="21"/>
  <c r="L378" i="21"/>
  <c r="N378" i="21"/>
  <c r="R378" i="21"/>
  <c r="J378" i="21"/>
  <c r="L374" i="21"/>
  <c r="N374" i="21"/>
  <c r="R374" i="21"/>
  <c r="J374" i="21"/>
  <c r="L370" i="21"/>
  <c r="R370" i="21"/>
  <c r="N370" i="21"/>
  <c r="J370" i="21"/>
  <c r="L366" i="21"/>
  <c r="N366" i="21"/>
  <c r="R366" i="21"/>
  <c r="J366" i="21"/>
  <c r="L513" i="21"/>
  <c r="O513" i="21"/>
  <c r="S513" i="21"/>
  <c r="J513" i="21"/>
  <c r="L508" i="21"/>
  <c r="P508" i="21"/>
  <c r="T508" i="21"/>
  <c r="L505" i="21"/>
  <c r="S505" i="21"/>
  <c r="O505" i="21"/>
  <c r="J505" i="21"/>
  <c r="L500" i="21"/>
  <c r="P500" i="21"/>
  <c r="T500" i="21"/>
  <c r="L497" i="21"/>
  <c r="O497" i="21"/>
  <c r="S497" i="21"/>
  <c r="J497" i="21"/>
  <c r="L492" i="21"/>
  <c r="P492" i="21"/>
  <c r="T492" i="21"/>
  <c r="L489" i="21"/>
  <c r="S489" i="21"/>
  <c r="O489" i="21"/>
  <c r="J489" i="21"/>
  <c r="L484" i="21"/>
  <c r="P484" i="21"/>
  <c r="T484" i="21"/>
  <c r="L481" i="21"/>
  <c r="O481" i="21"/>
  <c r="S481" i="21"/>
  <c r="J481" i="21"/>
  <c r="L476" i="21"/>
  <c r="P476" i="21"/>
  <c r="AF476" i="21"/>
  <c r="L473" i="21"/>
  <c r="S473" i="21"/>
  <c r="O473" i="21"/>
  <c r="J473" i="21"/>
  <c r="L468" i="21"/>
  <c r="P468" i="21"/>
  <c r="T468" i="21"/>
  <c r="L465" i="21"/>
  <c r="O465" i="21"/>
  <c r="S465" i="21"/>
  <c r="J465" i="21"/>
  <c r="L460" i="21"/>
  <c r="P460" i="21"/>
  <c r="T460" i="21"/>
  <c r="L457" i="21"/>
  <c r="S457" i="21"/>
  <c r="O457" i="21"/>
  <c r="J457" i="21"/>
  <c r="L452" i="21"/>
  <c r="P452" i="21"/>
  <c r="T452" i="21"/>
  <c r="L449" i="21"/>
  <c r="O449" i="21"/>
  <c r="S449" i="21"/>
  <c r="J449" i="21"/>
  <c r="L444" i="21"/>
  <c r="P444" i="21"/>
  <c r="T444" i="21"/>
  <c r="L441" i="21"/>
  <c r="S441" i="21"/>
  <c r="O441" i="21"/>
  <c r="J441" i="21"/>
  <c r="L436" i="21"/>
  <c r="P436" i="21"/>
  <c r="T436" i="21"/>
  <c r="L433" i="21"/>
  <c r="O433" i="21"/>
  <c r="S433" i="21"/>
  <c r="J433" i="21"/>
  <c r="L429" i="21"/>
  <c r="O429" i="21"/>
  <c r="S429" i="21"/>
  <c r="J429" i="21"/>
  <c r="L425" i="21"/>
  <c r="S425" i="21"/>
  <c r="O425" i="21"/>
  <c r="J425" i="21"/>
  <c r="L421" i="21"/>
  <c r="O421" i="21"/>
  <c r="S421" i="21"/>
  <c r="AE421" i="21" s="1"/>
  <c r="J421" i="21"/>
  <c r="L417" i="21"/>
  <c r="O417" i="21"/>
  <c r="S417" i="21"/>
  <c r="J417" i="21"/>
  <c r="L413" i="21"/>
  <c r="O413" i="21"/>
  <c r="S413" i="21"/>
  <c r="J413" i="21"/>
  <c r="L409" i="21"/>
  <c r="S409" i="21"/>
  <c r="O409" i="21"/>
  <c r="J409" i="21"/>
  <c r="L405" i="21"/>
  <c r="O405" i="21"/>
  <c r="S405" i="21"/>
  <c r="J405" i="21"/>
  <c r="L401" i="21"/>
  <c r="S401" i="21"/>
  <c r="AE401" i="21" s="1"/>
  <c r="O401" i="21"/>
  <c r="J401" i="21"/>
  <c r="L397" i="21"/>
  <c r="O397" i="21"/>
  <c r="S397" i="21"/>
  <c r="J397" i="21"/>
  <c r="L393" i="21"/>
  <c r="S393" i="21"/>
  <c r="O393" i="21"/>
  <c r="J393" i="21"/>
  <c r="L389" i="21"/>
  <c r="S389" i="21"/>
  <c r="O389" i="21"/>
  <c r="J389" i="21"/>
  <c r="L385" i="21"/>
  <c r="O385" i="21"/>
  <c r="S385" i="21"/>
  <c r="AE385" i="21" s="1"/>
  <c r="J385" i="21"/>
  <c r="L381" i="21"/>
  <c r="O381" i="21"/>
  <c r="S381" i="21"/>
  <c r="AE381" i="21" s="1"/>
  <c r="J381" i="21"/>
  <c r="L377" i="21"/>
  <c r="S377" i="21"/>
  <c r="O377" i="21"/>
  <c r="J377" i="21"/>
  <c r="L373" i="21"/>
  <c r="O373" i="21"/>
  <c r="S373" i="21"/>
  <c r="J373" i="21"/>
  <c r="L369" i="21"/>
  <c r="O369" i="21"/>
  <c r="S369" i="21"/>
  <c r="J369" i="21"/>
  <c r="L365" i="21"/>
  <c r="O365" i="21"/>
  <c r="S365" i="21"/>
  <c r="J365" i="21"/>
  <c r="L361" i="21"/>
  <c r="S361" i="21"/>
  <c r="O361" i="21"/>
  <c r="J361" i="21"/>
  <c r="L357" i="21"/>
  <c r="O357" i="21"/>
  <c r="S357" i="21"/>
  <c r="AE357" i="21" s="1"/>
  <c r="J357" i="21"/>
  <c r="L353" i="21"/>
  <c r="S353" i="21"/>
  <c r="O353" i="21"/>
  <c r="J353" i="21"/>
  <c r="L349" i="21"/>
  <c r="O349" i="21"/>
  <c r="S349" i="21"/>
  <c r="J349" i="21"/>
  <c r="L345" i="21"/>
  <c r="S345" i="21"/>
  <c r="AE345" i="21" s="1"/>
  <c r="O345" i="21"/>
  <c r="J345" i="21"/>
  <c r="L341" i="21"/>
  <c r="O341" i="21"/>
  <c r="S341" i="21"/>
  <c r="J341" i="21"/>
  <c r="L337" i="21"/>
  <c r="S337" i="21"/>
  <c r="O337" i="21"/>
  <c r="J337" i="21"/>
  <c r="L333" i="21"/>
  <c r="O333" i="21"/>
  <c r="S333" i="21"/>
  <c r="J333" i="21"/>
  <c r="L329" i="21"/>
  <c r="S329" i="21"/>
  <c r="AE329" i="21" s="1"/>
  <c r="O329" i="21"/>
  <c r="J329" i="21"/>
  <c r="L325" i="21"/>
  <c r="S325" i="21"/>
  <c r="O325" i="21"/>
  <c r="J325" i="21"/>
  <c r="L321" i="21"/>
  <c r="O321" i="21"/>
  <c r="S321" i="21"/>
  <c r="J321" i="21"/>
  <c r="L317" i="21"/>
  <c r="O317" i="21"/>
  <c r="S317" i="21"/>
  <c r="AE317" i="21" s="1"/>
  <c r="J317" i="21"/>
  <c r="L313" i="21"/>
  <c r="S313" i="21"/>
  <c r="O313" i="21"/>
  <c r="J313" i="21"/>
  <c r="L309" i="21"/>
  <c r="O309" i="21"/>
  <c r="S309" i="21"/>
  <c r="J309" i="21"/>
  <c r="L305" i="21"/>
  <c r="S305" i="21"/>
  <c r="O305" i="21"/>
  <c r="J305" i="21"/>
  <c r="L301" i="21"/>
  <c r="O301" i="21"/>
  <c r="S301" i="21"/>
  <c r="J301" i="21"/>
  <c r="L297" i="21"/>
  <c r="S297" i="21"/>
  <c r="O297" i="21"/>
  <c r="J297" i="21"/>
  <c r="L293" i="21"/>
  <c r="S293" i="21"/>
  <c r="O293" i="21"/>
  <c r="J293" i="21"/>
  <c r="L289" i="21"/>
  <c r="O289" i="21"/>
  <c r="S289" i="21"/>
  <c r="J289" i="21"/>
  <c r="L285" i="21"/>
  <c r="O285" i="21"/>
  <c r="S285" i="21"/>
  <c r="AE285" i="21" s="1"/>
  <c r="J285" i="21"/>
  <c r="L281" i="21"/>
  <c r="S281" i="21"/>
  <c r="O281" i="21"/>
  <c r="J281" i="21"/>
  <c r="L277" i="21"/>
  <c r="O277" i="21"/>
  <c r="S277" i="21"/>
  <c r="K277" i="21"/>
  <c r="J277" i="21"/>
  <c r="L273" i="21"/>
  <c r="O273" i="21"/>
  <c r="S273" i="21"/>
  <c r="K273" i="21"/>
  <c r="J273" i="21"/>
  <c r="L269" i="21"/>
  <c r="S269" i="21"/>
  <c r="O269" i="21"/>
  <c r="K269" i="21"/>
  <c r="J269" i="21"/>
  <c r="L265" i="21"/>
  <c r="S265" i="21"/>
  <c r="AE265" i="21" s="1"/>
  <c r="O265" i="21"/>
  <c r="K265" i="21"/>
  <c r="J265" i="21"/>
  <c r="L261" i="21"/>
  <c r="O261" i="21"/>
  <c r="S261" i="21"/>
  <c r="K261" i="21"/>
  <c r="J261" i="21"/>
  <c r="L257" i="21"/>
  <c r="O257" i="21"/>
  <c r="S257" i="21"/>
  <c r="K257" i="21"/>
  <c r="J257" i="21"/>
  <c r="L253" i="21"/>
  <c r="S253" i="21"/>
  <c r="O253" i="21"/>
  <c r="K253" i="21"/>
  <c r="J253" i="21"/>
  <c r="L249" i="21"/>
  <c r="S249" i="21"/>
  <c r="O249" i="21"/>
  <c r="K249" i="21"/>
  <c r="J249" i="21"/>
  <c r="L245" i="21"/>
  <c r="S245" i="21"/>
  <c r="AE245" i="21" s="1"/>
  <c r="O245" i="21"/>
  <c r="K245" i="21"/>
  <c r="J245" i="21"/>
  <c r="L241" i="21"/>
  <c r="S241" i="21"/>
  <c r="O241" i="21"/>
  <c r="K241" i="21"/>
  <c r="J241" i="21"/>
  <c r="L237" i="21"/>
  <c r="O237" i="21"/>
  <c r="S237" i="21"/>
  <c r="K237" i="21"/>
  <c r="J237" i="21"/>
  <c r="L233" i="21"/>
  <c r="S233" i="21"/>
  <c r="O233" i="21"/>
  <c r="K233" i="21"/>
  <c r="J233" i="21"/>
  <c r="L229" i="21"/>
  <c r="S229" i="21"/>
  <c r="O229" i="21"/>
  <c r="K229" i="21"/>
  <c r="J229" i="21"/>
  <c r="L225" i="21"/>
  <c r="O225" i="21"/>
  <c r="S225" i="21"/>
  <c r="AE225" i="21" s="1"/>
  <c r="K225" i="21"/>
  <c r="J225" i="21"/>
  <c r="L221" i="21"/>
  <c r="O221" i="21"/>
  <c r="S221" i="21"/>
  <c r="K221" i="21"/>
  <c r="J221" i="21"/>
  <c r="L217" i="21"/>
  <c r="S217" i="21"/>
  <c r="O217" i="21"/>
  <c r="K217" i="21"/>
  <c r="J217" i="21"/>
  <c r="L213" i="21"/>
  <c r="S213" i="21"/>
  <c r="O213" i="21"/>
  <c r="K213" i="21"/>
  <c r="J213" i="21"/>
  <c r="L209" i="21"/>
  <c r="O209" i="21"/>
  <c r="S209" i="21"/>
  <c r="AE209" i="21" s="1"/>
  <c r="K209" i="21"/>
  <c r="J209" i="21"/>
  <c r="L205" i="21"/>
  <c r="O205" i="21"/>
  <c r="S205" i="21"/>
  <c r="K205" i="21"/>
  <c r="J205" i="21"/>
  <c r="L201" i="21"/>
  <c r="S201" i="21"/>
  <c r="AE201" i="21" s="1"/>
  <c r="O201" i="21"/>
  <c r="K201" i="21"/>
  <c r="J201" i="21"/>
  <c r="L197" i="21"/>
  <c r="S197" i="21"/>
  <c r="AE197" i="21" s="1"/>
  <c r="O197" i="21"/>
  <c r="K197" i="21"/>
  <c r="J197" i="21"/>
  <c r="L193" i="21"/>
  <c r="O193" i="21"/>
  <c r="S193" i="21"/>
  <c r="K193" i="21"/>
  <c r="J193" i="21"/>
  <c r="L189" i="21"/>
  <c r="O189" i="21"/>
  <c r="S189" i="21"/>
  <c r="AE189" i="21" s="1"/>
  <c r="K189" i="21"/>
  <c r="J189" i="21"/>
  <c r="L185" i="21"/>
  <c r="S185" i="21"/>
  <c r="O185" i="21"/>
  <c r="K185" i="21"/>
  <c r="J185" i="21"/>
  <c r="L181" i="21"/>
  <c r="S181" i="21"/>
  <c r="O181" i="21"/>
  <c r="K181" i="21"/>
  <c r="J181" i="21"/>
  <c r="L177" i="21"/>
  <c r="O177" i="21"/>
  <c r="S177" i="21"/>
  <c r="K177" i="21"/>
  <c r="J177" i="21"/>
  <c r="L173" i="21"/>
  <c r="O173" i="21"/>
  <c r="AE173" i="21"/>
  <c r="K173" i="21"/>
  <c r="J173" i="21"/>
  <c r="L169" i="21"/>
  <c r="S169" i="21"/>
  <c r="O169" i="21"/>
  <c r="K169" i="21"/>
  <c r="J169" i="21"/>
  <c r="L165" i="21"/>
  <c r="S165" i="21"/>
  <c r="AE165" i="21" s="1"/>
  <c r="O165" i="21"/>
  <c r="K165" i="21"/>
  <c r="J165" i="21"/>
  <c r="L161" i="21"/>
  <c r="O161" i="21"/>
  <c r="S161" i="21"/>
  <c r="K161" i="21"/>
  <c r="J161" i="21"/>
  <c r="L157" i="21"/>
  <c r="O157" i="21"/>
  <c r="S157" i="21"/>
  <c r="K157" i="21"/>
  <c r="J157" i="21"/>
  <c r="L153" i="21"/>
  <c r="S153" i="21"/>
  <c r="O153" i="21"/>
  <c r="K153" i="21"/>
  <c r="J153" i="21"/>
  <c r="L149" i="21"/>
  <c r="S149" i="21"/>
  <c r="O149" i="21"/>
  <c r="K149" i="21"/>
  <c r="J149" i="21"/>
  <c r="L142" i="21"/>
  <c r="R142" i="21"/>
  <c r="N142" i="21"/>
  <c r="J142" i="21"/>
  <c r="L139" i="21"/>
  <c r="Q139" i="21"/>
  <c r="AC139" i="21" s="1"/>
  <c r="AG139" i="21"/>
  <c r="M139" i="21"/>
  <c r="K139" i="21"/>
  <c r="J139" i="21"/>
  <c r="O126" i="21"/>
  <c r="S126" i="21"/>
  <c r="AE126" i="21" s="1"/>
  <c r="J126" i="21"/>
  <c r="N123" i="21"/>
  <c r="K123" i="21"/>
  <c r="J123" i="21"/>
  <c r="O110" i="21"/>
  <c r="S110" i="21"/>
  <c r="AE110" i="21" s="1"/>
  <c r="J110" i="21"/>
  <c r="N107" i="21"/>
  <c r="K107" i="21"/>
  <c r="J107" i="21"/>
  <c r="O94" i="21"/>
  <c r="S94" i="21"/>
  <c r="AE94" i="21" s="1"/>
  <c r="J94" i="21"/>
  <c r="N91" i="21"/>
  <c r="K91" i="21"/>
  <c r="J91" i="21"/>
  <c r="O78" i="21"/>
  <c r="S78" i="21"/>
  <c r="J78" i="21"/>
  <c r="N75" i="21"/>
  <c r="K75" i="21"/>
  <c r="J75" i="21"/>
  <c r="O62" i="21"/>
  <c r="S62" i="21"/>
  <c r="J62" i="21"/>
  <c r="N59" i="21"/>
  <c r="K59" i="21"/>
  <c r="J59" i="21"/>
  <c r="O46" i="21"/>
  <c r="S46" i="21"/>
  <c r="J46" i="21"/>
  <c r="N43" i="21"/>
  <c r="K43" i="21"/>
  <c r="J43" i="21"/>
  <c r="O30" i="21"/>
  <c r="S30" i="21"/>
  <c r="J30" i="21"/>
  <c r="N27" i="21"/>
  <c r="K27" i="21"/>
  <c r="J27" i="21"/>
  <c r="O14" i="21"/>
  <c r="S14" i="21"/>
  <c r="J14" i="21"/>
  <c r="L515" i="21"/>
  <c r="M515" i="21"/>
  <c r="Q515" i="21"/>
  <c r="K515" i="21"/>
  <c r="J515" i="21"/>
  <c r="L510" i="21"/>
  <c r="N510" i="21"/>
  <c r="R510" i="21"/>
  <c r="L507" i="21"/>
  <c r="Q507" i="21"/>
  <c r="K507" i="21"/>
  <c r="M507" i="21"/>
  <c r="J507" i="21"/>
  <c r="L502" i="21"/>
  <c r="N502" i="21"/>
  <c r="R502" i="21"/>
  <c r="L499" i="21"/>
  <c r="M499" i="21"/>
  <c r="Q499" i="21"/>
  <c r="K499" i="21"/>
  <c r="J499" i="21"/>
  <c r="L494" i="21"/>
  <c r="N494" i="21"/>
  <c r="R494" i="21"/>
  <c r="L491" i="21"/>
  <c r="Q491" i="21"/>
  <c r="K491" i="21"/>
  <c r="M491" i="21"/>
  <c r="J491" i="21"/>
  <c r="L486" i="21"/>
  <c r="N486" i="21"/>
  <c r="R486" i="21"/>
  <c r="L483" i="21"/>
  <c r="M483" i="21"/>
  <c r="Q483" i="21"/>
  <c r="K483" i="21"/>
  <c r="J483" i="21"/>
  <c r="L478" i="21"/>
  <c r="N478" i="21"/>
  <c r="R478" i="21"/>
  <c r="L475" i="21"/>
  <c r="Q475" i="21"/>
  <c r="K475" i="21"/>
  <c r="M475" i="21"/>
  <c r="J475" i="21"/>
  <c r="L470" i="21"/>
  <c r="N470" i="21"/>
  <c r="R470" i="21"/>
  <c r="L467" i="21"/>
  <c r="M467" i="21"/>
  <c r="Q467" i="21"/>
  <c r="K467" i="21"/>
  <c r="J467" i="21"/>
  <c r="L462" i="21"/>
  <c r="N462" i="21"/>
  <c r="R462" i="21"/>
  <c r="L459" i="21"/>
  <c r="Q459" i="21"/>
  <c r="K459" i="21"/>
  <c r="M459" i="21"/>
  <c r="J459" i="21"/>
  <c r="L454" i="21"/>
  <c r="N454" i="21"/>
  <c r="R454" i="21"/>
  <c r="AD454" i="21" s="1"/>
  <c r="L451" i="21"/>
  <c r="M451" i="21"/>
  <c r="Q451" i="21"/>
  <c r="K451" i="21"/>
  <c r="J451" i="21"/>
  <c r="L446" i="21"/>
  <c r="N446" i="21"/>
  <c r="R446" i="21"/>
  <c r="L443" i="21"/>
  <c r="Q443" i="21"/>
  <c r="AC443" i="21" s="1"/>
  <c r="AG443" i="21"/>
  <c r="K443" i="21"/>
  <c r="M443" i="21"/>
  <c r="J443" i="21"/>
  <c r="L438" i="21"/>
  <c r="N438" i="21"/>
  <c r="R438" i="21"/>
  <c r="L435" i="21"/>
  <c r="M435" i="21"/>
  <c r="Q435" i="21"/>
  <c r="K435" i="21"/>
  <c r="J435" i="21"/>
  <c r="L432" i="21"/>
  <c r="T432" i="21"/>
  <c r="P432" i="21"/>
  <c r="J432" i="21"/>
  <c r="L428" i="21"/>
  <c r="P428" i="21"/>
  <c r="T428" i="21"/>
  <c r="J428" i="21"/>
  <c r="L424" i="21"/>
  <c r="P424" i="21"/>
  <c r="T424" i="21"/>
  <c r="J424" i="21"/>
  <c r="L420" i="21"/>
  <c r="P420" i="21"/>
  <c r="T420" i="21"/>
  <c r="J420" i="21"/>
  <c r="L416" i="21"/>
  <c r="T416" i="21"/>
  <c r="P416" i="21"/>
  <c r="J416" i="21"/>
  <c r="L412" i="21"/>
  <c r="P412" i="21"/>
  <c r="T412" i="21"/>
  <c r="J412" i="21"/>
  <c r="L408" i="21"/>
  <c r="T408" i="21"/>
  <c r="P408" i="21"/>
  <c r="J408" i="21"/>
  <c r="L404" i="21"/>
  <c r="P404" i="21"/>
  <c r="T404" i="21"/>
  <c r="J404" i="21"/>
  <c r="L400" i="21"/>
  <c r="T400" i="21"/>
  <c r="AF400" i="21" s="1"/>
  <c r="P400" i="21"/>
  <c r="J400" i="21"/>
  <c r="L396" i="21"/>
  <c r="T396" i="21"/>
  <c r="P396" i="21"/>
  <c r="J396" i="21"/>
  <c r="L392" i="21"/>
  <c r="P392" i="21"/>
  <c r="T392" i="21"/>
  <c r="J392" i="21"/>
  <c r="L388" i="21"/>
  <c r="P388" i="21"/>
  <c r="T388" i="21"/>
  <c r="J388" i="21"/>
  <c r="L384" i="21"/>
  <c r="T384" i="21"/>
  <c r="P384" i="21"/>
  <c r="J384" i="21"/>
  <c r="L380" i="21"/>
  <c r="P380" i="21"/>
  <c r="T380" i="21"/>
  <c r="J380" i="21"/>
  <c r="L376" i="21"/>
  <c r="P376" i="21"/>
  <c r="T376" i="21"/>
  <c r="J376" i="21"/>
  <c r="L372" i="21"/>
  <c r="P372" i="21"/>
  <c r="T372" i="21"/>
  <c r="J372" i="21"/>
  <c r="L368" i="21"/>
  <c r="T368" i="21"/>
  <c r="P368" i="21"/>
  <c r="J368" i="21"/>
  <c r="L145" i="21"/>
  <c r="O145" i="21"/>
  <c r="S145" i="21"/>
  <c r="AE145" i="21" s="1"/>
  <c r="K145" i="21"/>
  <c r="J145" i="21"/>
  <c r="L140" i="21"/>
  <c r="T140" i="21"/>
  <c r="AF140" i="21" s="1"/>
  <c r="P140" i="21"/>
  <c r="L137" i="21"/>
  <c r="S137" i="21"/>
  <c r="O137" i="21"/>
  <c r="K137" i="21"/>
  <c r="J137" i="21"/>
  <c r="L132" i="21"/>
  <c r="P132" i="21"/>
  <c r="T132" i="21"/>
  <c r="L129" i="21"/>
  <c r="O129" i="21"/>
  <c r="S129" i="21"/>
  <c r="K129" i="21"/>
  <c r="J129" i="21"/>
  <c r="M124" i="21"/>
  <c r="AG124" i="21"/>
  <c r="P121" i="21"/>
  <c r="K121" i="21"/>
  <c r="J121" i="21"/>
  <c r="M116" i="21"/>
  <c r="K113" i="21"/>
  <c r="J113" i="21"/>
  <c r="M108" i="21"/>
  <c r="P105" i="21"/>
  <c r="K105" i="21"/>
  <c r="J105" i="21"/>
  <c r="M100" i="21"/>
  <c r="K97" i="21"/>
  <c r="J97" i="21"/>
  <c r="M92" i="21"/>
  <c r="P89" i="21"/>
  <c r="K89" i="21"/>
  <c r="J89" i="21"/>
  <c r="M84" i="21"/>
  <c r="K81" i="21"/>
  <c r="J81" i="21"/>
  <c r="M76" i="21"/>
  <c r="P73" i="21"/>
  <c r="K73" i="21"/>
  <c r="J73" i="21"/>
  <c r="AG68" i="21"/>
  <c r="M68" i="21"/>
  <c r="K65" i="21"/>
  <c r="J65" i="21"/>
  <c r="M60" i="21"/>
  <c r="AG60" i="21"/>
  <c r="P57" i="21"/>
  <c r="K57" i="21"/>
  <c r="J57" i="21"/>
  <c r="M52" i="21"/>
  <c r="K49" i="21"/>
  <c r="J49" i="21"/>
  <c r="M44" i="21"/>
  <c r="P41" i="21"/>
  <c r="K41" i="21"/>
  <c r="J41" i="21"/>
  <c r="AG36" i="21"/>
  <c r="M36" i="21"/>
  <c r="K33" i="21"/>
  <c r="J33" i="21"/>
  <c r="M28" i="21"/>
  <c r="AG28" i="21"/>
  <c r="P25" i="21"/>
  <c r="K25" i="21"/>
  <c r="J25" i="21"/>
  <c r="M20" i="21"/>
  <c r="K17" i="21"/>
  <c r="J17" i="21"/>
  <c r="M12" i="21"/>
  <c r="L144" i="21"/>
  <c r="T144" i="21"/>
  <c r="AF144" i="21" s="1"/>
  <c r="P144" i="21"/>
  <c r="L141" i="21"/>
  <c r="O141" i="21"/>
  <c r="S141" i="21"/>
  <c r="K141" i="21"/>
  <c r="J141" i="21"/>
  <c r="L136" i="21"/>
  <c r="P136" i="21"/>
  <c r="T136" i="21"/>
  <c r="L133" i="21"/>
  <c r="S133" i="21"/>
  <c r="O133" i="21"/>
  <c r="K133" i="21"/>
  <c r="J133" i="21"/>
  <c r="L128" i="21"/>
  <c r="T128" i="21"/>
  <c r="P128" i="21"/>
  <c r="K125" i="21"/>
  <c r="J125" i="21"/>
  <c r="J122" i="21"/>
  <c r="T117" i="21"/>
  <c r="K117" i="21"/>
  <c r="J117" i="21"/>
  <c r="M112" i="21"/>
  <c r="Q112" i="21"/>
  <c r="K109" i="21"/>
  <c r="J109" i="21"/>
  <c r="J106" i="21"/>
  <c r="T101" i="21"/>
  <c r="K101" i="21"/>
  <c r="J101" i="21"/>
  <c r="M96" i="21"/>
  <c r="Q96" i="21"/>
  <c r="AC96" i="21" s="1"/>
  <c r="K93" i="21"/>
  <c r="J93" i="21"/>
  <c r="J90" i="21"/>
  <c r="T85" i="21"/>
  <c r="K85" i="21"/>
  <c r="J85" i="21"/>
  <c r="M80" i="21"/>
  <c r="Q80" i="21"/>
  <c r="K77" i="21"/>
  <c r="J77" i="21"/>
  <c r="J74" i="21"/>
  <c r="T69" i="21"/>
  <c r="K69" i="21"/>
  <c r="J69" i="21"/>
  <c r="M64" i="21"/>
  <c r="Q64" i="21"/>
  <c r="K61" i="21"/>
  <c r="J61" i="21"/>
  <c r="J58" i="21"/>
  <c r="T53" i="21"/>
  <c r="K53" i="21"/>
  <c r="J53" i="21"/>
  <c r="M48" i="21"/>
  <c r="Q48" i="21"/>
  <c r="K45" i="21"/>
  <c r="J45" i="21"/>
  <c r="J42" i="21"/>
  <c r="T37" i="21"/>
  <c r="K37" i="21"/>
  <c r="J37" i="21"/>
  <c r="M32" i="21"/>
  <c r="Q32" i="21"/>
  <c r="K29" i="21"/>
  <c r="J29" i="21"/>
  <c r="J26" i="21"/>
  <c r="T21" i="21"/>
  <c r="K21" i="21"/>
  <c r="J21" i="21"/>
  <c r="M16" i="21"/>
  <c r="Q16" i="21"/>
  <c r="K13" i="21"/>
  <c r="J13" i="21"/>
  <c r="J10" i="21"/>
  <c r="L364" i="21"/>
  <c r="P364" i="21"/>
  <c r="T364" i="21"/>
  <c r="L362" i="21"/>
  <c r="N362" i="21"/>
  <c r="R362" i="21"/>
  <c r="L360" i="21"/>
  <c r="P360" i="21"/>
  <c r="T360" i="21"/>
  <c r="L358" i="21"/>
  <c r="N358" i="21"/>
  <c r="R358" i="21"/>
  <c r="L356" i="21"/>
  <c r="P356" i="21"/>
  <c r="T356" i="21"/>
  <c r="L354" i="21"/>
  <c r="R354" i="21"/>
  <c r="N354" i="21"/>
  <c r="L352" i="21"/>
  <c r="T352" i="21"/>
  <c r="P352" i="21"/>
  <c r="L350" i="21"/>
  <c r="R350" i="21"/>
  <c r="AD350" i="21" s="1"/>
  <c r="N350" i="21"/>
  <c r="L348" i="21"/>
  <c r="P348" i="21"/>
  <c r="T348" i="21"/>
  <c r="L346" i="21"/>
  <c r="N346" i="21"/>
  <c r="R346" i="21"/>
  <c r="L344" i="21"/>
  <c r="T344" i="21"/>
  <c r="AF344" i="21" s="1"/>
  <c r="P344" i="21"/>
  <c r="L342" i="21"/>
  <c r="N342" i="21"/>
  <c r="R342" i="21"/>
  <c r="L340" i="21"/>
  <c r="P340" i="21"/>
  <c r="T340" i="21"/>
  <c r="L338" i="21"/>
  <c r="R338" i="21"/>
  <c r="N338" i="21"/>
  <c r="L336" i="21"/>
  <c r="T336" i="21"/>
  <c r="P336" i="21"/>
  <c r="L334" i="21"/>
  <c r="R334" i="21"/>
  <c r="AD334" i="21" s="1"/>
  <c r="N334" i="21"/>
  <c r="L332" i="21"/>
  <c r="T332" i="21"/>
  <c r="P332" i="21"/>
  <c r="L330" i="21"/>
  <c r="R330" i="21"/>
  <c r="AD330" i="21" s="1"/>
  <c r="N330" i="21"/>
  <c r="L328" i="21"/>
  <c r="P328" i="21"/>
  <c r="T328" i="21"/>
  <c r="L326" i="21"/>
  <c r="N326" i="21"/>
  <c r="R326" i="21"/>
  <c r="L324" i="21"/>
  <c r="P324" i="21"/>
  <c r="T324" i="21"/>
  <c r="L322" i="21"/>
  <c r="R322" i="21"/>
  <c r="N322" i="21"/>
  <c r="L320" i="21"/>
  <c r="T320" i="21"/>
  <c r="P320" i="21"/>
  <c r="L318" i="21"/>
  <c r="R318" i="21"/>
  <c r="N318" i="21"/>
  <c r="L316" i="21"/>
  <c r="P316" i="21"/>
  <c r="T316" i="21"/>
  <c r="L314" i="21"/>
  <c r="N314" i="21"/>
  <c r="R314" i="21"/>
  <c r="L312" i="21"/>
  <c r="T312" i="21"/>
  <c r="AF312" i="21" s="1"/>
  <c r="P312" i="21"/>
  <c r="L310" i="21"/>
  <c r="N310" i="21"/>
  <c r="R310" i="21"/>
  <c r="L308" i="21"/>
  <c r="P308" i="21"/>
  <c r="T308" i="21"/>
  <c r="L306" i="21"/>
  <c r="R306" i="21"/>
  <c r="N306" i="21"/>
  <c r="L304" i="21"/>
  <c r="T304" i="21"/>
  <c r="P304" i="21"/>
  <c r="L302" i="21"/>
  <c r="N302" i="21"/>
  <c r="R302" i="21"/>
  <c r="L300" i="21"/>
  <c r="T300" i="21"/>
  <c r="P300" i="21"/>
  <c r="L298" i="21"/>
  <c r="R298" i="21"/>
  <c r="N298" i="21"/>
  <c r="L296" i="21"/>
  <c r="P296" i="21"/>
  <c r="T296" i="21"/>
  <c r="L294" i="21"/>
  <c r="N294" i="21"/>
  <c r="R294" i="21"/>
  <c r="AD294" i="21" s="1"/>
  <c r="L292" i="21"/>
  <c r="P292" i="21"/>
  <c r="T292" i="21"/>
  <c r="L290" i="21"/>
  <c r="R290" i="21"/>
  <c r="AD290" i="21" s="1"/>
  <c r="N290" i="21"/>
  <c r="L288" i="21"/>
  <c r="T288" i="21"/>
  <c r="AF288" i="21" s="1"/>
  <c r="P288" i="21"/>
  <c r="L286" i="21"/>
  <c r="R286" i="21"/>
  <c r="N286" i="21"/>
  <c r="L284" i="21"/>
  <c r="P284" i="21"/>
  <c r="T284" i="21"/>
  <c r="AF284" i="21" s="1"/>
  <c r="L282" i="21"/>
  <c r="N282" i="21"/>
  <c r="R282" i="21"/>
  <c r="L280" i="21"/>
  <c r="P280" i="21"/>
  <c r="T280" i="21"/>
  <c r="AF280" i="21" s="1"/>
  <c r="L278" i="21"/>
  <c r="R278" i="21"/>
  <c r="N278" i="21"/>
  <c r="L276" i="21"/>
  <c r="T276" i="21"/>
  <c r="P276" i="21"/>
  <c r="L274" i="21"/>
  <c r="R274" i="21"/>
  <c r="AD274" i="21" s="1"/>
  <c r="N274" i="21"/>
  <c r="L272" i="21"/>
  <c r="T272" i="21"/>
  <c r="P272" i="21"/>
  <c r="L270" i="21"/>
  <c r="N270" i="21"/>
  <c r="R270" i="21"/>
  <c r="L268" i="21"/>
  <c r="P268" i="21"/>
  <c r="T268" i="21"/>
  <c r="L266" i="21"/>
  <c r="N266" i="21"/>
  <c r="R266" i="21"/>
  <c r="L264" i="21"/>
  <c r="P264" i="21"/>
  <c r="T264" i="21"/>
  <c r="L262" i="21"/>
  <c r="R262" i="21"/>
  <c r="N262" i="21"/>
  <c r="L260" i="21"/>
  <c r="T260" i="21"/>
  <c r="AF260" i="21" s="1"/>
  <c r="P260" i="21"/>
  <c r="L258" i="21"/>
  <c r="R258" i="21"/>
  <c r="N258" i="21"/>
  <c r="L256" i="21"/>
  <c r="T256" i="21"/>
  <c r="P256" i="21"/>
  <c r="L254" i="21"/>
  <c r="N254" i="21"/>
  <c r="R254" i="21"/>
  <c r="L252" i="21"/>
  <c r="P252" i="21"/>
  <c r="T252" i="21"/>
  <c r="L250" i="21"/>
  <c r="N250" i="21"/>
  <c r="R250" i="21"/>
  <c r="L248" i="21"/>
  <c r="P248" i="21"/>
  <c r="T248" i="21"/>
  <c r="L246" i="21"/>
  <c r="N246" i="21"/>
  <c r="R246" i="21"/>
  <c r="L244" i="21"/>
  <c r="P244" i="21"/>
  <c r="T244" i="21"/>
  <c r="L242" i="21"/>
  <c r="R242" i="21"/>
  <c r="N242" i="21"/>
  <c r="L240" i="21"/>
  <c r="T240" i="21"/>
  <c r="P240" i="21"/>
  <c r="L238" i="21"/>
  <c r="R238" i="21"/>
  <c r="N238" i="21"/>
  <c r="L236" i="21"/>
  <c r="T236" i="21"/>
  <c r="AF236" i="21" s="1"/>
  <c r="P236" i="21"/>
  <c r="L234" i="21"/>
  <c r="R234" i="21"/>
  <c r="N234" i="21"/>
  <c r="L232" i="21"/>
  <c r="P232" i="21"/>
  <c r="T232" i="21"/>
  <c r="AF232" i="21" s="1"/>
  <c r="L230" i="21"/>
  <c r="N230" i="21"/>
  <c r="R230" i="21"/>
  <c r="AD230" i="21" s="1"/>
  <c r="L228" i="21"/>
  <c r="P228" i="21"/>
  <c r="T228" i="21"/>
  <c r="L226" i="21"/>
  <c r="R226" i="21"/>
  <c r="AD226" i="21" s="1"/>
  <c r="N226" i="21"/>
  <c r="L224" i="21"/>
  <c r="T224" i="21"/>
  <c r="P224" i="21"/>
  <c r="L222" i="21"/>
  <c r="R222" i="21"/>
  <c r="AD222" i="21" s="1"/>
  <c r="N222" i="21"/>
  <c r="L220" i="21"/>
  <c r="T220" i="21"/>
  <c r="P220" i="21"/>
  <c r="L218" i="21"/>
  <c r="N218" i="21"/>
  <c r="R218" i="21"/>
  <c r="L216" i="21"/>
  <c r="P216" i="21"/>
  <c r="T216" i="21"/>
  <c r="L214" i="21"/>
  <c r="N214" i="21"/>
  <c r="R214" i="21"/>
  <c r="AD214" i="21" s="1"/>
  <c r="L212" i="21"/>
  <c r="P212" i="21"/>
  <c r="T212" i="21"/>
  <c r="L210" i="21"/>
  <c r="R210" i="21"/>
  <c r="N210" i="21"/>
  <c r="L208" i="21"/>
  <c r="T208" i="21"/>
  <c r="AF208" i="21" s="1"/>
  <c r="P208" i="21"/>
  <c r="L206" i="21"/>
  <c r="AD206" i="21"/>
  <c r="N206" i="21"/>
  <c r="L204" i="21"/>
  <c r="AF204" i="21"/>
  <c r="P204" i="21"/>
  <c r="L202" i="21"/>
  <c r="N202" i="21"/>
  <c r="R202" i="21"/>
  <c r="L200" i="21"/>
  <c r="P200" i="21"/>
  <c r="T200" i="21"/>
  <c r="AF200" i="21" s="1"/>
  <c r="L198" i="21"/>
  <c r="N198" i="21"/>
  <c r="R198" i="21"/>
  <c r="L196" i="21"/>
  <c r="P196" i="21"/>
  <c r="T196" i="21"/>
  <c r="L194" i="21"/>
  <c r="R194" i="21"/>
  <c r="AD194" i="21" s="1"/>
  <c r="N194" i="21"/>
  <c r="L192" i="21"/>
  <c r="T192" i="21"/>
  <c r="P192" i="21"/>
  <c r="L190" i="21"/>
  <c r="R190" i="21"/>
  <c r="N190" i="21"/>
  <c r="L188" i="21"/>
  <c r="T188" i="21"/>
  <c r="P188" i="21"/>
  <c r="L186" i="21"/>
  <c r="N186" i="21"/>
  <c r="R186" i="21"/>
  <c r="AD186" i="21" s="1"/>
  <c r="L184" i="21"/>
  <c r="P184" i="21"/>
  <c r="T184" i="21"/>
  <c r="L182" i="21"/>
  <c r="N182" i="21"/>
  <c r="R182" i="21"/>
  <c r="AD182" i="21" s="1"/>
  <c r="L180" i="21"/>
  <c r="P180" i="21"/>
  <c r="T180" i="21"/>
  <c r="L178" i="21"/>
  <c r="R178" i="21"/>
  <c r="N178" i="21"/>
  <c r="L176" i="21"/>
  <c r="T176" i="21"/>
  <c r="P176" i="21"/>
  <c r="L174" i="21"/>
  <c r="R174" i="21"/>
  <c r="N174" i="21"/>
  <c r="L172" i="21"/>
  <c r="AF172" i="21"/>
  <c r="P172" i="21"/>
  <c r="L170" i="21"/>
  <c r="N170" i="21"/>
  <c r="R170" i="21"/>
  <c r="L168" i="21"/>
  <c r="P168" i="21"/>
  <c r="T168" i="21"/>
  <c r="L166" i="21"/>
  <c r="N166" i="21"/>
  <c r="R166" i="21"/>
  <c r="L164" i="21"/>
  <c r="P164" i="21"/>
  <c r="T164" i="21"/>
  <c r="L162" i="21"/>
  <c r="R162" i="21"/>
  <c r="AD162" i="21" s="1"/>
  <c r="N162" i="21"/>
  <c r="L160" i="21"/>
  <c r="T160" i="21"/>
  <c r="P160" i="21"/>
  <c r="L158" i="21"/>
  <c r="R158" i="21"/>
  <c r="N158" i="21"/>
  <c r="L156" i="21"/>
  <c r="T156" i="21"/>
  <c r="P156" i="21"/>
  <c r="L154" i="21"/>
  <c r="N154" i="21"/>
  <c r="R154" i="21"/>
  <c r="L152" i="21"/>
  <c r="P152" i="21"/>
  <c r="T152" i="21"/>
  <c r="L150" i="21"/>
  <c r="N150" i="21"/>
  <c r="R150" i="21"/>
  <c r="L148" i="21"/>
  <c r="P148" i="21"/>
  <c r="T148" i="21"/>
  <c r="L146" i="21"/>
  <c r="R146" i="21"/>
  <c r="N146" i="21"/>
  <c r="L143" i="21"/>
  <c r="M143" i="21"/>
  <c r="Q143" i="21"/>
  <c r="K143" i="21"/>
  <c r="J143" i="21"/>
  <c r="L138" i="21"/>
  <c r="N138" i="21"/>
  <c r="R138" i="21"/>
  <c r="L135" i="21"/>
  <c r="AG135" i="21"/>
  <c r="Q135" i="21"/>
  <c r="AC135" i="21" s="1"/>
  <c r="M135" i="21"/>
  <c r="K135" i="21"/>
  <c r="J135" i="21"/>
  <c r="L130" i="21"/>
  <c r="R130" i="21"/>
  <c r="AD130" i="21" s="1"/>
  <c r="N130" i="21"/>
  <c r="AG127" i="21"/>
  <c r="K127" i="21"/>
  <c r="J127" i="21"/>
  <c r="R119" i="21"/>
  <c r="K119" i="21"/>
  <c r="J119" i="21"/>
  <c r="K114" i="21"/>
  <c r="O114" i="21"/>
  <c r="K111" i="21"/>
  <c r="J111" i="21"/>
  <c r="R103" i="21"/>
  <c r="AD103" i="21" s="1"/>
  <c r="K103" i="21"/>
  <c r="J103" i="21"/>
  <c r="K98" i="21"/>
  <c r="O98" i="21"/>
  <c r="K95" i="21"/>
  <c r="J95" i="21"/>
  <c r="R87" i="21"/>
  <c r="K87" i="21"/>
  <c r="J87" i="21"/>
  <c r="K82" i="21"/>
  <c r="O82" i="21"/>
  <c r="K79" i="21"/>
  <c r="J79" i="21"/>
  <c r="R71" i="21"/>
  <c r="K71" i="21"/>
  <c r="J71" i="21"/>
  <c r="K66" i="21"/>
  <c r="O66" i="21"/>
  <c r="K63" i="21"/>
  <c r="J63" i="21"/>
  <c r="R55" i="21"/>
  <c r="K55" i="21"/>
  <c r="J55" i="21"/>
  <c r="K50" i="21"/>
  <c r="O50" i="21"/>
  <c r="K47" i="21"/>
  <c r="J47" i="21"/>
  <c r="R39" i="21"/>
  <c r="K39" i="21"/>
  <c r="J39" i="21"/>
  <c r="K34" i="21"/>
  <c r="O34" i="21"/>
  <c r="K31" i="21"/>
  <c r="J31" i="21"/>
  <c r="R23" i="21"/>
  <c r="K23" i="21"/>
  <c r="J23" i="21"/>
  <c r="K18" i="21"/>
  <c r="O18" i="21"/>
  <c r="K15" i="21"/>
  <c r="J15" i="21"/>
  <c r="J11" i="21"/>
  <c r="J9" i="21"/>
  <c r="J7" i="21"/>
  <c r="J5" i="21"/>
  <c r="J3" i="21"/>
  <c r="K5" i="21"/>
  <c r="K11" i="21"/>
  <c r="K9" i="21"/>
  <c r="T2" i="21"/>
  <c r="AF2" i="21" s="1"/>
  <c r="AG4" i="21"/>
  <c r="M4" i="21"/>
  <c r="K7" i="21"/>
  <c r="P2" i="21"/>
  <c r="L127" i="21"/>
  <c r="O127" i="21"/>
  <c r="S127" i="21"/>
  <c r="AE127" i="21" s="1"/>
  <c r="P127" i="21"/>
  <c r="M127" i="21"/>
  <c r="Q127" i="21"/>
  <c r="AC127" i="21" s="1"/>
  <c r="L125" i="21"/>
  <c r="M125" i="21"/>
  <c r="Q125" i="21"/>
  <c r="N125" i="21"/>
  <c r="R125" i="21"/>
  <c r="O125" i="21"/>
  <c r="S125" i="21"/>
  <c r="L123" i="21"/>
  <c r="O123" i="21"/>
  <c r="S123" i="21"/>
  <c r="P123" i="21"/>
  <c r="T123" i="21"/>
  <c r="M123" i="21"/>
  <c r="Q123" i="21"/>
  <c r="L121" i="21"/>
  <c r="M121" i="21"/>
  <c r="Q121" i="21"/>
  <c r="N121" i="21"/>
  <c r="R121" i="21"/>
  <c r="O121" i="21"/>
  <c r="S121" i="21"/>
  <c r="L119" i="21"/>
  <c r="O119" i="21"/>
  <c r="S119" i="21"/>
  <c r="P119" i="21"/>
  <c r="T119" i="21"/>
  <c r="M119" i="21"/>
  <c r="Q119" i="21"/>
  <c r="L117" i="21"/>
  <c r="M117" i="21"/>
  <c r="Q117" i="21"/>
  <c r="N117" i="21"/>
  <c r="R117" i="21"/>
  <c r="O117" i="21"/>
  <c r="S117" i="21"/>
  <c r="L115" i="21"/>
  <c r="O115" i="21"/>
  <c r="AE115" i="21"/>
  <c r="P115" i="21"/>
  <c r="AF115" i="21"/>
  <c r="M115" i="21"/>
  <c r="AC115" i="21"/>
  <c r="AG115" i="21"/>
  <c r="L113" i="21"/>
  <c r="M113" i="21"/>
  <c r="Q113" i="21"/>
  <c r="AC113" i="21" s="1"/>
  <c r="AG113" i="21"/>
  <c r="N113" i="21"/>
  <c r="R113" i="21"/>
  <c r="AD113" i="21" s="1"/>
  <c r="O113" i="21"/>
  <c r="S113" i="21"/>
  <c r="AE113" i="21" s="1"/>
  <c r="L111" i="21"/>
  <c r="O111" i="21"/>
  <c r="S111" i="21"/>
  <c r="P111" i="21"/>
  <c r="T111" i="21"/>
  <c r="M111" i="21"/>
  <c r="Q111" i="21"/>
  <c r="L109" i="21"/>
  <c r="M109" i="21"/>
  <c r="Q109" i="21"/>
  <c r="N109" i="21"/>
  <c r="R109" i="21"/>
  <c r="O109" i="21"/>
  <c r="S109" i="21"/>
  <c r="L107" i="21"/>
  <c r="O107" i="21"/>
  <c r="S107" i="21"/>
  <c r="P107" i="21"/>
  <c r="T107" i="21"/>
  <c r="M107" i="21"/>
  <c r="Q107" i="21"/>
  <c r="L105" i="21"/>
  <c r="M105" i="21"/>
  <c r="Q105" i="21"/>
  <c r="AC105" i="21" s="1"/>
  <c r="AG105" i="21"/>
  <c r="N105" i="21"/>
  <c r="R105" i="21"/>
  <c r="AD105" i="21" s="1"/>
  <c r="O105" i="21"/>
  <c r="S105" i="21"/>
  <c r="AE105" i="21" s="1"/>
  <c r="L103" i="21"/>
  <c r="O103" i="21"/>
  <c r="S103" i="21"/>
  <c r="AE103" i="21" s="1"/>
  <c r="P103" i="21"/>
  <c r="T103" i="21"/>
  <c r="AF103" i="21" s="1"/>
  <c r="M103" i="21"/>
  <c r="Q103" i="21"/>
  <c r="AC103" i="21" s="1"/>
  <c r="AG103" i="21"/>
  <c r="L101" i="21"/>
  <c r="M101" i="21"/>
  <c r="Q101" i="21"/>
  <c r="N101" i="21"/>
  <c r="R101" i="21"/>
  <c r="O101" i="21"/>
  <c r="S101" i="21"/>
  <c r="L99" i="21"/>
  <c r="O99" i="21"/>
  <c r="S99" i="21"/>
  <c r="P99" i="21"/>
  <c r="T99" i="21"/>
  <c r="M99" i="21"/>
  <c r="Q99" i="21"/>
  <c r="L97" i="21"/>
  <c r="M97" i="21"/>
  <c r="Q97" i="21"/>
  <c r="N97" i="21"/>
  <c r="R97" i="21"/>
  <c r="O97" i="21"/>
  <c r="S97" i="21"/>
  <c r="L95" i="21"/>
  <c r="O95" i="21"/>
  <c r="S95" i="21"/>
  <c r="P95" i="21"/>
  <c r="T95" i="21"/>
  <c r="M95" i="21"/>
  <c r="Q95" i="21"/>
  <c r="L93" i="21"/>
  <c r="M93" i="21"/>
  <c r="Q93" i="21"/>
  <c r="N93" i="21"/>
  <c r="R93" i="21"/>
  <c r="O93" i="21"/>
  <c r="S93" i="21"/>
  <c r="L91" i="21"/>
  <c r="O91" i="21"/>
  <c r="S91" i="21"/>
  <c r="P91" i="21"/>
  <c r="T91" i="21"/>
  <c r="M91" i="21"/>
  <c r="Q91" i="21"/>
  <c r="L89" i="21"/>
  <c r="M89" i="21"/>
  <c r="Q89" i="21"/>
  <c r="N89" i="21"/>
  <c r="R89" i="21"/>
  <c r="O89" i="21"/>
  <c r="S89" i="21"/>
  <c r="L87" i="21"/>
  <c r="O87" i="21"/>
  <c r="S87" i="21"/>
  <c r="P87" i="21"/>
  <c r="T87" i="21"/>
  <c r="M87" i="21"/>
  <c r="Q87" i="21"/>
  <c r="L85" i="21"/>
  <c r="M85" i="21"/>
  <c r="Q85" i="21"/>
  <c r="N85" i="21"/>
  <c r="R85" i="21"/>
  <c r="O85" i="21"/>
  <c r="S85" i="21"/>
  <c r="L83" i="21"/>
  <c r="O83" i="21"/>
  <c r="S83" i="21"/>
  <c r="P83" i="21"/>
  <c r="T83" i="21"/>
  <c r="M83" i="21"/>
  <c r="Q83" i="21"/>
  <c r="L81" i="21"/>
  <c r="M81" i="21"/>
  <c r="Q81" i="21"/>
  <c r="N81" i="21"/>
  <c r="R81" i="21"/>
  <c r="O81" i="21"/>
  <c r="S81" i="21"/>
  <c r="L79" i="21"/>
  <c r="O79" i="21"/>
  <c r="S79" i="21"/>
  <c r="AE79" i="21" s="1"/>
  <c r="P79" i="21"/>
  <c r="T79" i="21"/>
  <c r="AF79" i="21" s="1"/>
  <c r="M79" i="21"/>
  <c r="Q79" i="21"/>
  <c r="AC79" i="21" s="1"/>
  <c r="AG79" i="21"/>
  <c r="L77" i="21"/>
  <c r="M77" i="21"/>
  <c r="Q77" i="21"/>
  <c r="N77" i="21"/>
  <c r="R77" i="21"/>
  <c r="O77" i="21"/>
  <c r="S77" i="21"/>
  <c r="L75" i="21"/>
  <c r="O75" i="21"/>
  <c r="S75" i="21"/>
  <c r="P75" i="21"/>
  <c r="T75" i="21"/>
  <c r="M75" i="21"/>
  <c r="Q75" i="21"/>
  <c r="L73" i="21"/>
  <c r="M73" i="21"/>
  <c r="Q73" i="21"/>
  <c r="AC73" i="21" s="1"/>
  <c r="AG73" i="21"/>
  <c r="N73" i="21"/>
  <c r="R73" i="21"/>
  <c r="AD73" i="21" s="1"/>
  <c r="O73" i="21"/>
  <c r="S73" i="21"/>
  <c r="AE73" i="21" s="1"/>
  <c r="L71" i="21"/>
  <c r="O71" i="21"/>
  <c r="S71" i="21"/>
  <c r="P71" i="21"/>
  <c r="T71" i="21"/>
  <c r="M71" i="21"/>
  <c r="Q71" i="21"/>
  <c r="L69" i="21"/>
  <c r="M69" i="21"/>
  <c r="Q69" i="21"/>
  <c r="N69" i="21"/>
  <c r="R69" i="21"/>
  <c r="O69" i="21"/>
  <c r="S69" i="21"/>
  <c r="L67" i="21"/>
  <c r="O67" i="21"/>
  <c r="S67" i="21"/>
  <c r="AE67" i="21" s="1"/>
  <c r="P67" i="21"/>
  <c r="T67" i="21"/>
  <c r="AF67" i="21" s="1"/>
  <c r="M67" i="21"/>
  <c r="Q67" i="21"/>
  <c r="AC67" i="21" s="1"/>
  <c r="AG67" i="21"/>
  <c r="L65" i="21"/>
  <c r="M65" i="21"/>
  <c r="Q65" i="21"/>
  <c r="AC65" i="21" s="1"/>
  <c r="AG65" i="21"/>
  <c r="N65" i="21"/>
  <c r="R65" i="21"/>
  <c r="AD65" i="21" s="1"/>
  <c r="O65" i="21"/>
  <c r="S65" i="21"/>
  <c r="AE65" i="21" s="1"/>
  <c r="L63" i="21"/>
  <c r="O63" i="21"/>
  <c r="S63" i="21"/>
  <c r="P63" i="21"/>
  <c r="T63" i="21"/>
  <c r="M63" i="21"/>
  <c r="Q63" i="21"/>
  <c r="L61" i="21"/>
  <c r="M61" i="21"/>
  <c r="Q61" i="21"/>
  <c r="N61" i="21"/>
  <c r="R61" i="21"/>
  <c r="O61" i="21"/>
  <c r="S61" i="21"/>
  <c r="L59" i="21"/>
  <c r="O59" i="21"/>
  <c r="S59" i="21"/>
  <c r="P59" i="21"/>
  <c r="T59" i="21"/>
  <c r="M59" i="21"/>
  <c r="Q59" i="21"/>
  <c r="L57" i="21"/>
  <c r="M57" i="21"/>
  <c r="Q57" i="21"/>
  <c r="AC57" i="21" s="1"/>
  <c r="AG57" i="21"/>
  <c r="N57" i="21"/>
  <c r="R57" i="21"/>
  <c r="AD57" i="21" s="1"/>
  <c r="O57" i="21"/>
  <c r="S57" i="21"/>
  <c r="AE57" i="21" s="1"/>
  <c r="L55" i="21"/>
  <c r="O55" i="21"/>
  <c r="S55" i="21"/>
  <c r="P55" i="21"/>
  <c r="T55" i="21"/>
  <c r="M55" i="21"/>
  <c r="Q55" i="21"/>
  <c r="L53" i="21"/>
  <c r="M53" i="21"/>
  <c r="Q53" i="21"/>
  <c r="N53" i="21"/>
  <c r="R53" i="21"/>
  <c r="O53" i="21"/>
  <c r="S53" i="21"/>
  <c r="L51" i="21"/>
  <c r="O51" i="21"/>
  <c r="S51" i="21"/>
  <c r="P51" i="21"/>
  <c r="T51" i="21"/>
  <c r="M51" i="21"/>
  <c r="Q51" i="21"/>
  <c r="L49" i="21"/>
  <c r="M49" i="21"/>
  <c r="Q49" i="21"/>
  <c r="N49" i="21"/>
  <c r="R49" i="21"/>
  <c r="O49" i="21"/>
  <c r="S49" i="21"/>
  <c r="L47" i="21"/>
  <c r="O47" i="21"/>
  <c r="S47" i="21"/>
  <c r="P47" i="21"/>
  <c r="T47" i="21"/>
  <c r="M47" i="21"/>
  <c r="Q47" i="21"/>
  <c r="L45" i="21"/>
  <c r="M45" i="21"/>
  <c r="Q45" i="21"/>
  <c r="AC45" i="21" s="1"/>
  <c r="AG45" i="21"/>
  <c r="N45" i="21"/>
  <c r="R45" i="21"/>
  <c r="AD45" i="21" s="1"/>
  <c r="O45" i="21"/>
  <c r="S45" i="21"/>
  <c r="AE45" i="21" s="1"/>
  <c r="L43" i="21"/>
  <c r="O43" i="21"/>
  <c r="S43" i="21"/>
  <c r="P43" i="21"/>
  <c r="T43" i="21"/>
  <c r="M43" i="21"/>
  <c r="Q43" i="21"/>
  <c r="L41" i="21"/>
  <c r="M41" i="21"/>
  <c r="Q41" i="21"/>
  <c r="AC41" i="21" s="1"/>
  <c r="AG41" i="21"/>
  <c r="N41" i="21"/>
  <c r="R41" i="21"/>
  <c r="AD41" i="21" s="1"/>
  <c r="O41" i="21"/>
  <c r="S41" i="21"/>
  <c r="AE41" i="21" s="1"/>
  <c r="L39" i="21"/>
  <c r="O39" i="21"/>
  <c r="S39" i="21"/>
  <c r="P39" i="21"/>
  <c r="T39" i="21"/>
  <c r="M39" i="21"/>
  <c r="Q39" i="21"/>
  <c r="L37" i="21"/>
  <c r="M37" i="21"/>
  <c r="Q37" i="21"/>
  <c r="N37" i="21"/>
  <c r="R37" i="21"/>
  <c r="O37" i="21"/>
  <c r="S37" i="21"/>
  <c r="L35" i="21"/>
  <c r="O35" i="21"/>
  <c r="S35" i="21"/>
  <c r="P35" i="21"/>
  <c r="T35" i="21"/>
  <c r="M35" i="21"/>
  <c r="Q35" i="21"/>
  <c r="L33" i="21"/>
  <c r="M33" i="21"/>
  <c r="Q33" i="21"/>
  <c r="N33" i="21"/>
  <c r="R33" i="21"/>
  <c r="O33" i="21"/>
  <c r="S33" i="21"/>
  <c r="L31" i="21"/>
  <c r="O31" i="21"/>
  <c r="S31" i="21"/>
  <c r="P31" i="21"/>
  <c r="T31" i="21"/>
  <c r="M31" i="21"/>
  <c r="Q31" i="21"/>
  <c r="L29" i="21"/>
  <c r="M29" i="21"/>
  <c r="Q29" i="21"/>
  <c r="N29" i="21"/>
  <c r="R29" i="21"/>
  <c r="O29" i="21"/>
  <c r="S29" i="21"/>
  <c r="L27" i="21"/>
  <c r="O27" i="21"/>
  <c r="S27" i="21"/>
  <c r="AE27" i="21" s="1"/>
  <c r="P27" i="21"/>
  <c r="T27" i="21"/>
  <c r="AF27" i="21" s="1"/>
  <c r="M27" i="21"/>
  <c r="Q27" i="21"/>
  <c r="AC27" i="21" s="1"/>
  <c r="AG27" i="21"/>
  <c r="L25" i="21"/>
  <c r="M25" i="21"/>
  <c r="Q25" i="21"/>
  <c r="N25" i="21"/>
  <c r="R25" i="21"/>
  <c r="O25" i="21"/>
  <c r="S25" i="21"/>
  <c r="L23" i="21"/>
  <c r="O23" i="21"/>
  <c r="S23" i="21"/>
  <c r="P23" i="21"/>
  <c r="T23" i="21"/>
  <c r="M23" i="21"/>
  <c r="Q23" i="21"/>
  <c r="L21" i="21"/>
  <c r="M21" i="21"/>
  <c r="Q21" i="21"/>
  <c r="N21" i="21"/>
  <c r="R21" i="21"/>
  <c r="O21" i="21"/>
  <c r="S21" i="21"/>
  <c r="L19" i="21"/>
  <c r="O19" i="21"/>
  <c r="S19" i="21"/>
  <c r="P19" i="21"/>
  <c r="T19" i="21"/>
  <c r="M19" i="21"/>
  <c r="Q19" i="21"/>
  <c r="L17" i="21"/>
  <c r="M17" i="21"/>
  <c r="AC17" i="21"/>
  <c r="AG17" i="21"/>
  <c r="N17" i="21"/>
  <c r="AD17" i="21"/>
  <c r="O17" i="21"/>
  <c r="AE17" i="21"/>
  <c r="L15" i="21"/>
  <c r="O15" i="21"/>
  <c r="S15" i="21"/>
  <c r="P15" i="21"/>
  <c r="T15" i="21"/>
  <c r="M15" i="21"/>
  <c r="Q15" i="21"/>
  <c r="L13" i="21"/>
  <c r="M13" i="21"/>
  <c r="Q13" i="21"/>
  <c r="N13" i="21"/>
  <c r="R13" i="21"/>
  <c r="O13" i="21"/>
  <c r="S13" i="21"/>
  <c r="L11" i="21"/>
  <c r="O11" i="21"/>
  <c r="S11" i="21"/>
  <c r="P11" i="21"/>
  <c r="T11" i="21"/>
  <c r="M11" i="21"/>
  <c r="Q11" i="21"/>
  <c r="L9" i="21"/>
  <c r="M9" i="21"/>
  <c r="Q9" i="21"/>
  <c r="N9" i="21"/>
  <c r="R9" i="21"/>
  <c r="O9" i="21"/>
  <c r="S9" i="21"/>
  <c r="L7" i="21"/>
  <c r="O7" i="21"/>
  <c r="P7" i="21"/>
  <c r="M7" i="21"/>
  <c r="Q7" i="21"/>
  <c r="AC7" i="21" s="1"/>
  <c r="AG7" i="21"/>
  <c r="L5" i="21"/>
  <c r="M5" i="21"/>
  <c r="Q5" i="21"/>
  <c r="AC5" i="21" s="1"/>
  <c r="AG5" i="21"/>
  <c r="N5" i="21"/>
  <c r="R5" i="21"/>
  <c r="AD5" i="21" s="1"/>
  <c r="O5" i="21"/>
  <c r="S5" i="21"/>
  <c r="AE5" i="21" s="1"/>
  <c r="N3" i="21"/>
  <c r="R3" i="21"/>
  <c r="AD3" i="21" s="1"/>
  <c r="L3" i="21"/>
  <c r="Q3" i="21"/>
  <c r="AC3" i="21" s="1"/>
  <c r="P3" i="21"/>
  <c r="S3" i="21"/>
  <c r="AE3" i="21" s="1"/>
  <c r="M3" i="21"/>
  <c r="AG3" i="21"/>
  <c r="K514" i="21"/>
  <c r="K510" i="21"/>
  <c r="K506" i="21"/>
  <c r="K502" i="21"/>
  <c r="K498" i="21"/>
  <c r="K494" i="21"/>
  <c r="K490" i="21"/>
  <c r="K486" i="21"/>
  <c r="K482" i="21"/>
  <c r="K478" i="21"/>
  <c r="K474" i="21"/>
  <c r="K470" i="21"/>
  <c r="K466" i="21"/>
  <c r="K462" i="21"/>
  <c r="K458" i="21"/>
  <c r="K454" i="21"/>
  <c r="K450" i="21"/>
  <c r="K446" i="21"/>
  <c r="K442" i="21"/>
  <c r="K438" i="21"/>
  <c r="K434" i="21"/>
  <c r="K430" i="21"/>
  <c r="K426" i="21"/>
  <c r="K422" i="21"/>
  <c r="K418" i="21"/>
  <c r="K414" i="21"/>
  <c r="K410" i="21"/>
  <c r="K406" i="21"/>
  <c r="K402" i="21"/>
  <c r="K398" i="21"/>
  <c r="K394" i="21"/>
  <c r="K390" i="21"/>
  <c r="K386" i="21"/>
  <c r="K382" i="21"/>
  <c r="K378" i="21"/>
  <c r="K374" i="21"/>
  <c r="K370" i="21"/>
  <c r="K366" i="21"/>
  <c r="K362" i="21"/>
  <c r="K358" i="21"/>
  <c r="K354" i="21"/>
  <c r="K350" i="21"/>
  <c r="K346" i="21"/>
  <c r="K342" i="21"/>
  <c r="K338" i="21"/>
  <c r="K334" i="21"/>
  <c r="K330" i="21"/>
  <c r="K326" i="21"/>
  <c r="K322" i="21"/>
  <c r="K318" i="21"/>
  <c r="K314" i="21"/>
  <c r="K310" i="21"/>
  <c r="K306" i="21"/>
  <c r="K302" i="21"/>
  <c r="K298" i="21"/>
  <c r="K294" i="21"/>
  <c r="K290" i="21"/>
  <c r="K286" i="21"/>
  <c r="K282" i="21"/>
  <c r="K278" i="21"/>
  <c r="K274" i="21"/>
  <c r="K270" i="21"/>
  <c r="K266" i="21"/>
  <c r="K262" i="21"/>
  <c r="K258" i="21"/>
  <c r="K254" i="21"/>
  <c r="K250" i="21"/>
  <c r="K246" i="21"/>
  <c r="K242" i="21"/>
  <c r="K238" i="21"/>
  <c r="K234" i="21"/>
  <c r="K230" i="21"/>
  <c r="K226" i="21"/>
  <c r="K222" i="21"/>
  <c r="K218" i="21"/>
  <c r="K214" i="21"/>
  <c r="K210" i="21"/>
  <c r="K206" i="21"/>
  <c r="K202" i="21"/>
  <c r="K198" i="21"/>
  <c r="K194" i="21"/>
  <c r="K190" i="21"/>
  <c r="K186" i="21"/>
  <c r="K182" i="21"/>
  <c r="K178" i="21"/>
  <c r="K174" i="21"/>
  <c r="K170" i="21"/>
  <c r="K166" i="21"/>
  <c r="K162" i="21"/>
  <c r="K158" i="21"/>
  <c r="K154" i="21"/>
  <c r="K150" i="21"/>
  <c r="K146" i="21"/>
  <c r="K142" i="21"/>
  <c r="K138" i="21"/>
  <c r="K134" i="21"/>
  <c r="K130" i="21"/>
  <c r="K126" i="21"/>
  <c r="K122" i="21"/>
  <c r="K118" i="21"/>
  <c r="K110" i="21"/>
  <c r="K106" i="21"/>
  <c r="K102" i="21"/>
  <c r="K94" i="21"/>
  <c r="K90" i="21"/>
  <c r="K86" i="21"/>
  <c r="K78" i="21"/>
  <c r="K74" i="21"/>
  <c r="K70" i="21"/>
  <c r="K62" i="21"/>
  <c r="K58" i="21"/>
  <c r="K54" i="21"/>
  <c r="K46" i="21"/>
  <c r="K42" i="21"/>
  <c r="K38" i="21"/>
  <c r="K30" i="21"/>
  <c r="K26" i="21"/>
  <c r="K22" i="21"/>
  <c r="K14" i="21"/>
  <c r="K10" i="21"/>
  <c r="K6" i="21"/>
  <c r="J2" i="21"/>
  <c r="S2" i="21"/>
  <c r="AE2" i="21" s="1"/>
  <c r="T515" i="21"/>
  <c r="P515" i="21"/>
  <c r="Q514" i="21"/>
  <c r="M514" i="21"/>
  <c r="R513" i="21"/>
  <c r="N513" i="21"/>
  <c r="S512" i="21"/>
  <c r="O512" i="21"/>
  <c r="T511" i="21"/>
  <c r="P511" i="21"/>
  <c r="Q510" i="21"/>
  <c r="M510" i="21"/>
  <c r="R509" i="21"/>
  <c r="N509" i="21"/>
  <c r="S508" i="21"/>
  <c r="O508" i="21"/>
  <c r="T507" i="21"/>
  <c r="P507" i="21"/>
  <c r="Q506" i="21"/>
  <c r="M506" i="21"/>
  <c r="R505" i="21"/>
  <c r="N505" i="21"/>
  <c r="S504" i="21"/>
  <c r="O504" i="21"/>
  <c r="T503" i="21"/>
  <c r="P503" i="21"/>
  <c r="Q502" i="21"/>
  <c r="M502" i="21"/>
  <c r="R501" i="21"/>
  <c r="N501" i="21"/>
  <c r="S500" i="21"/>
  <c r="O500" i="21"/>
  <c r="T499" i="21"/>
  <c r="P499" i="21"/>
  <c r="Q498" i="21"/>
  <c r="M498" i="21"/>
  <c r="R497" i="21"/>
  <c r="N497" i="21"/>
  <c r="S496" i="21"/>
  <c r="O496" i="21"/>
  <c r="T495" i="21"/>
  <c r="P495" i="21"/>
  <c r="Q494" i="21"/>
  <c r="M494" i="21"/>
  <c r="R493" i="21"/>
  <c r="N493" i="21"/>
  <c r="S492" i="21"/>
  <c r="O492" i="21"/>
  <c r="T491" i="21"/>
  <c r="P491" i="21"/>
  <c r="Q490" i="21"/>
  <c r="M490" i="21"/>
  <c r="R489" i="21"/>
  <c r="N489" i="21"/>
  <c r="S488" i="21"/>
  <c r="O488" i="21"/>
  <c r="T487" i="21"/>
  <c r="P487" i="21"/>
  <c r="Q486" i="21"/>
  <c r="M486" i="21"/>
  <c r="R485" i="21"/>
  <c r="N485" i="21"/>
  <c r="S484" i="21"/>
  <c r="O484" i="21"/>
  <c r="T483" i="21"/>
  <c r="P483" i="21"/>
  <c r="Q482" i="21"/>
  <c r="M482" i="21"/>
  <c r="R481" i="21"/>
  <c r="N481" i="21"/>
  <c r="S480" i="21"/>
  <c r="O480" i="21"/>
  <c r="T479" i="21"/>
  <c r="P479" i="21"/>
  <c r="Q478" i="21"/>
  <c r="M478" i="21"/>
  <c r="R477" i="21"/>
  <c r="N477" i="21"/>
  <c r="AE476" i="21"/>
  <c r="O476" i="21"/>
  <c r="T475" i="21"/>
  <c r="P475" i="21"/>
  <c r="Q474" i="21"/>
  <c r="M474" i="21"/>
  <c r="R473" i="21"/>
  <c r="N473" i="21"/>
  <c r="S472" i="21"/>
  <c r="O472" i="21"/>
  <c r="T471" i="21"/>
  <c r="P471" i="21"/>
  <c r="Q470" i="21"/>
  <c r="M470" i="21"/>
  <c r="R469" i="21"/>
  <c r="N469" i="21"/>
  <c r="S468" i="21"/>
  <c r="O468" i="21"/>
  <c r="T467" i="21"/>
  <c r="P467" i="21"/>
  <c r="Q466" i="21"/>
  <c r="M466" i="21"/>
  <c r="R465" i="21"/>
  <c r="N465" i="21"/>
  <c r="S464" i="21"/>
  <c r="O464" i="21"/>
  <c r="T463" i="21"/>
  <c r="P463" i="21"/>
  <c r="Q462" i="21"/>
  <c r="M462" i="21"/>
  <c r="R461" i="21"/>
  <c r="AD461" i="21" s="1"/>
  <c r="N461" i="21"/>
  <c r="S460" i="21"/>
  <c r="O460" i="21"/>
  <c r="T459" i="21"/>
  <c r="P459" i="21"/>
  <c r="Q458" i="21"/>
  <c r="M458" i="21"/>
  <c r="R457" i="21"/>
  <c r="N457" i="21"/>
  <c r="S456" i="21"/>
  <c r="O456" i="21"/>
  <c r="T455" i="21"/>
  <c r="AF455" i="21" s="1"/>
  <c r="P455" i="21"/>
  <c r="AG454" i="21"/>
  <c r="Q454" i="21"/>
  <c r="AC454" i="21" s="1"/>
  <c r="M454" i="21"/>
  <c r="R453" i="21"/>
  <c r="N453" i="21"/>
  <c r="S452" i="21"/>
  <c r="O452" i="21"/>
  <c r="T451" i="21"/>
  <c r="P451" i="21"/>
  <c r="Q450" i="21"/>
  <c r="M450" i="21"/>
  <c r="R449" i="21"/>
  <c r="N449" i="21"/>
  <c r="S448" i="21"/>
  <c r="O448" i="21"/>
  <c r="T447" i="21"/>
  <c r="P447" i="21"/>
  <c r="Q446" i="21"/>
  <c r="M446" i="21"/>
  <c r="R445" i="21"/>
  <c r="N445" i="21"/>
  <c r="S444" i="21"/>
  <c r="O444" i="21"/>
  <c r="T443" i="21"/>
  <c r="AF443" i="21" s="1"/>
  <c r="P443" i="21"/>
  <c r="Q442" i="21"/>
  <c r="M442" i="21"/>
  <c r="R441" i="21"/>
  <c r="N441" i="21"/>
  <c r="S440" i="21"/>
  <c r="O440" i="21"/>
  <c r="T439" i="21"/>
  <c r="P439" i="21"/>
  <c r="Q438" i="21"/>
  <c r="M438" i="21"/>
  <c r="R437" i="21"/>
  <c r="N437" i="21"/>
  <c r="S436" i="21"/>
  <c r="O436" i="21"/>
  <c r="T435" i="21"/>
  <c r="P435" i="21"/>
  <c r="Q434" i="21"/>
  <c r="M434" i="21"/>
  <c r="R433" i="21"/>
  <c r="N433" i="21"/>
  <c r="S432" i="21"/>
  <c r="O432" i="21"/>
  <c r="T431" i="21"/>
  <c r="P431" i="21"/>
  <c r="Q430" i="21"/>
  <c r="M430" i="21"/>
  <c r="R429" i="21"/>
  <c r="N429" i="21"/>
  <c r="S428" i="21"/>
  <c r="O428" i="21"/>
  <c r="T427" i="21"/>
  <c r="AF427" i="21" s="1"/>
  <c r="P427" i="21"/>
  <c r="Q426" i="21"/>
  <c r="M426" i="21"/>
  <c r="R425" i="21"/>
  <c r="N425" i="21"/>
  <c r="S424" i="21"/>
  <c r="O424" i="21"/>
  <c r="T423" i="21"/>
  <c r="P423" i="21"/>
  <c r="AG422" i="21"/>
  <c r="Q422" i="21"/>
  <c r="AC422" i="21" s="1"/>
  <c r="M422" i="21"/>
  <c r="R421" i="21"/>
  <c r="AD421" i="21" s="1"/>
  <c r="N421" i="21"/>
  <c r="S420" i="21"/>
  <c r="O420" i="21"/>
  <c r="T419" i="21"/>
  <c r="AF419" i="21" s="1"/>
  <c r="P419" i="21"/>
  <c r="Q418" i="21"/>
  <c r="M418" i="21"/>
  <c r="R417" i="21"/>
  <c r="N417" i="21"/>
  <c r="S416" i="21"/>
  <c r="O416" i="21"/>
  <c r="T415" i="21"/>
  <c r="P415" i="21"/>
  <c r="Q414" i="21"/>
  <c r="M414" i="21"/>
  <c r="R413" i="21"/>
  <c r="N413" i="21"/>
  <c r="S412" i="21"/>
  <c r="O412" i="21"/>
  <c r="T411" i="21"/>
  <c r="AF411" i="21" s="1"/>
  <c r="P411" i="21"/>
  <c r="AG410" i="21"/>
  <c r="Q410" i="21"/>
  <c r="AC410" i="21" s="1"/>
  <c r="M410" i="21"/>
  <c r="R409" i="21"/>
  <c r="N409" i="21"/>
  <c r="S408" i="21"/>
  <c r="O408" i="21"/>
  <c r="T407" i="21"/>
  <c r="P407" i="21"/>
  <c r="Q406" i="21"/>
  <c r="M406" i="21"/>
  <c r="R405" i="21"/>
  <c r="N405" i="21"/>
  <c r="S404" i="21"/>
  <c r="O404" i="21"/>
  <c r="T403" i="21"/>
  <c r="P403" i="21"/>
  <c r="Q402" i="21"/>
  <c r="M402" i="21"/>
  <c r="R401" i="21"/>
  <c r="AD401" i="21" s="1"/>
  <c r="N401" i="21"/>
  <c r="S400" i="21"/>
  <c r="AE400" i="21" s="1"/>
  <c r="O400" i="21"/>
  <c r="T399" i="21"/>
  <c r="P399" i="21"/>
  <c r="Q398" i="21"/>
  <c r="M398" i="21"/>
  <c r="R397" i="21"/>
  <c r="N397" i="21"/>
  <c r="S396" i="21"/>
  <c r="O396" i="21"/>
  <c r="T395" i="21"/>
  <c r="P395" i="21"/>
  <c r="AG394" i="21"/>
  <c r="Q394" i="21"/>
  <c r="AC394" i="21" s="1"/>
  <c r="M394" i="21"/>
  <c r="R393" i="21"/>
  <c r="N393" i="21"/>
  <c r="S392" i="21"/>
  <c r="O392" i="21"/>
  <c r="T391" i="21"/>
  <c r="P391" i="21"/>
  <c r="AG390" i="21"/>
  <c r="Q390" i="21"/>
  <c r="AC390" i="21" s="1"/>
  <c r="M390" i="21"/>
  <c r="R389" i="21"/>
  <c r="N389" i="21"/>
  <c r="S388" i="21"/>
  <c r="O388" i="21"/>
  <c r="T387" i="21"/>
  <c r="P387" i="21"/>
  <c r="Q386" i="21"/>
  <c r="M386" i="21"/>
  <c r="R385" i="21"/>
  <c r="AD385" i="21" s="1"/>
  <c r="N385" i="21"/>
  <c r="S384" i="21"/>
  <c r="O384" i="21"/>
  <c r="T383" i="21"/>
  <c r="P383" i="21"/>
  <c r="AG382" i="21"/>
  <c r="Q382" i="21"/>
  <c r="AC382" i="21" s="1"/>
  <c r="M382" i="21"/>
  <c r="R381" i="21"/>
  <c r="AD381" i="21" s="1"/>
  <c r="N381" i="21"/>
  <c r="S380" i="21"/>
  <c r="O380" i="21"/>
  <c r="T379" i="21"/>
  <c r="AF379" i="21" s="1"/>
  <c r="P379" i="21"/>
  <c r="Q378" i="21"/>
  <c r="M378" i="21"/>
  <c r="R377" i="21"/>
  <c r="N377" i="21"/>
  <c r="S376" i="21"/>
  <c r="O376" i="21"/>
  <c r="T375" i="21"/>
  <c r="P375" i="21"/>
  <c r="Q374" i="21"/>
  <c r="M374" i="21"/>
  <c r="R373" i="21"/>
  <c r="N373" i="21"/>
  <c r="S372" i="21"/>
  <c r="O372" i="21"/>
  <c r="T371" i="21"/>
  <c r="AF371" i="21" s="1"/>
  <c r="P371" i="21"/>
  <c r="Q370" i="21"/>
  <c r="M370" i="21"/>
  <c r="R369" i="21"/>
  <c r="N369" i="21"/>
  <c r="S368" i="21"/>
  <c r="O368" i="21"/>
  <c r="T367" i="21"/>
  <c r="P367" i="21"/>
  <c r="Q366" i="21"/>
  <c r="M366" i="21"/>
  <c r="R365" i="21"/>
  <c r="N365" i="21"/>
  <c r="S364" i="21"/>
  <c r="O364" i="21"/>
  <c r="T363" i="21"/>
  <c r="AF363" i="21" s="1"/>
  <c r="P363" i="21"/>
  <c r="Q362" i="21"/>
  <c r="M362" i="21"/>
  <c r="R361" i="21"/>
  <c r="N361" i="21"/>
  <c r="S360" i="21"/>
  <c r="O360" i="21"/>
  <c r="T359" i="21"/>
  <c r="P359" i="21"/>
  <c r="Q358" i="21"/>
  <c r="M358" i="21"/>
  <c r="R357" i="21"/>
  <c r="AD357" i="21" s="1"/>
  <c r="N357" i="21"/>
  <c r="S356" i="21"/>
  <c r="O356" i="21"/>
  <c r="T355" i="21"/>
  <c r="P355" i="21"/>
  <c r="Q354" i="21"/>
  <c r="M354" i="21"/>
  <c r="R353" i="21"/>
  <c r="N353" i="21"/>
  <c r="S352" i="21"/>
  <c r="O352" i="21"/>
  <c r="T351" i="21"/>
  <c r="AF351" i="21" s="1"/>
  <c r="P351" i="21"/>
  <c r="AG350" i="21"/>
  <c r="Q350" i="21"/>
  <c r="AC350" i="21" s="1"/>
  <c r="M350" i="21"/>
  <c r="R349" i="21"/>
  <c r="N349" i="21"/>
  <c r="S348" i="21"/>
  <c r="O348" i="21"/>
  <c r="T347" i="21"/>
  <c r="AF347" i="21" s="1"/>
  <c r="P347" i="21"/>
  <c r="Q346" i="21"/>
  <c r="M346" i="21"/>
  <c r="R345" i="21"/>
  <c r="AD345" i="21" s="1"/>
  <c r="N345" i="21"/>
  <c r="S344" i="21"/>
  <c r="AE344" i="21" s="1"/>
  <c r="O344" i="21"/>
  <c r="T343" i="21"/>
  <c r="P343" i="21"/>
  <c r="Q342" i="21"/>
  <c r="M342" i="21"/>
  <c r="R341" i="21"/>
  <c r="N341" i="21"/>
  <c r="S340" i="21"/>
  <c r="O340" i="21"/>
  <c r="T339" i="21"/>
  <c r="P339" i="21"/>
  <c r="Q338" i="21"/>
  <c r="M338" i="21"/>
  <c r="R337" i="21"/>
  <c r="N337" i="21"/>
  <c r="S336" i="21"/>
  <c r="O336" i="21"/>
  <c r="T335" i="21"/>
  <c r="AF335" i="21" s="1"/>
  <c r="P335" i="21"/>
  <c r="AG334" i="21"/>
  <c r="Q334" i="21"/>
  <c r="AC334" i="21" s="1"/>
  <c r="M334" i="21"/>
  <c r="R333" i="21"/>
  <c r="N333" i="21"/>
  <c r="S332" i="21"/>
  <c r="O332" i="21"/>
  <c r="T331" i="21"/>
  <c r="AF331" i="21" s="1"/>
  <c r="P331" i="21"/>
  <c r="AG330" i="21"/>
  <c r="Q330" i="21"/>
  <c r="AC330" i="21" s="1"/>
  <c r="M330" i="21"/>
  <c r="R329" i="21"/>
  <c r="AD329" i="21" s="1"/>
  <c r="N329" i="21"/>
  <c r="S328" i="21"/>
  <c r="O328" i="21"/>
  <c r="T327" i="21"/>
  <c r="AF327" i="21" s="1"/>
  <c r="P327" i="21"/>
  <c r="Q326" i="21"/>
  <c r="M326" i="21"/>
  <c r="R325" i="21"/>
  <c r="N325" i="21"/>
  <c r="S324" i="21"/>
  <c r="O324" i="21"/>
  <c r="T323" i="21"/>
  <c r="P323" i="21"/>
  <c r="Q322" i="21"/>
  <c r="M322" i="21"/>
  <c r="R321" i="21"/>
  <c r="N321" i="21"/>
  <c r="S320" i="21"/>
  <c r="O320" i="21"/>
  <c r="T319" i="21"/>
  <c r="P319" i="21"/>
  <c r="Q318" i="21"/>
  <c r="M318" i="21"/>
  <c r="R317" i="21"/>
  <c r="AD317" i="21" s="1"/>
  <c r="N317" i="21"/>
  <c r="S316" i="21"/>
  <c r="O316" i="21"/>
  <c r="T315" i="21"/>
  <c r="P315" i="21"/>
  <c r="Q314" i="21"/>
  <c r="M314" i="21"/>
  <c r="R313" i="21"/>
  <c r="N313" i="21"/>
  <c r="S312" i="21"/>
  <c r="AE312" i="21" s="1"/>
  <c r="O312" i="21"/>
  <c r="T311" i="21"/>
  <c r="P311" i="21"/>
  <c r="Q310" i="21"/>
  <c r="M310" i="21"/>
  <c r="R309" i="21"/>
  <c r="N309" i="21"/>
  <c r="S308" i="21"/>
  <c r="O308" i="21"/>
  <c r="T307" i="21"/>
  <c r="P307" i="21"/>
  <c r="Q306" i="21"/>
  <c r="M306" i="21"/>
  <c r="R305" i="21"/>
  <c r="N305" i="21"/>
  <c r="S304" i="21"/>
  <c r="O304" i="21"/>
  <c r="T303" i="21"/>
  <c r="P303" i="21"/>
  <c r="Q302" i="21"/>
  <c r="M302" i="21"/>
  <c r="R301" i="21"/>
  <c r="N301" i="21"/>
  <c r="S300" i="21"/>
  <c r="O300" i="21"/>
  <c r="T299" i="21"/>
  <c r="P299" i="21"/>
  <c r="Q298" i="21"/>
  <c r="M298" i="21"/>
  <c r="R297" i="21"/>
  <c r="N297" i="21"/>
  <c r="S296" i="21"/>
  <c r="O296" i="21"/>
  <c r="T295" i="21"/>
  <c r="P295" i="21"/>
  <c r="AG294" i="21"/>
  <c r="Q294" i="21"/>
  <c r="AC294" i="21" s="1"/>
  <c r="M294" i="21"/>
  <c r="R293" i="21"/>
  <c r="N293" i="21"/>
  <c r="S292" i="21"/>
  <c r="O292" i="21"/>
  <c r="T291" i="21"/>
  <c r="P291" i="21"/>
  <c r="AG290" i="21"/>
  <c r="Q290" i="21"/>
  <c r="AC290" i="21" s="1"/>
  <c r="M290" i="21"/>
  <c r="R289" i="21"/>
  <c r="N289" i="21"/>
  <c r="S288" i="21"/>
  <c r="AE288" i="21" s="1"/>
  <c r="O288" i="21"/>
  <c r="T287" i="21"/>
  <c r="P287" i="21"/>
  <c r="Q286" i="21"/>
  <c r="M286" i="21"/>
  <c r="R285" i="21"/>
  <c r="AD285" i="21" s="1"/>
  <c r="N285" i="21"/>
  <c r="S284" i="21"/>
  <c r="AE284" i="21" s="1"/>
  <c r="O284" i="21"/>
  <c r="T283" i="21"/>
  <c r="AF283" i="21" s="1"/>
  <c r="P283" i="21"/>
  <c r="Q282" i="21"/>
  <c r="M282" i="21"/>
  <c r="R281" i="21"/>
  <c r="N281" i="21"/>
  <c r="S280" i="21"/>
  <c r="AE280" i="21" s="1"/>
  <c r="O280" i="21"/>
  <c r="T279" i="21"/>
  <c r="P279" i="21"/>
  <c r="Q278" i="21"/>
  <c r="M278" i="21"/>
  <c r="R277" i="21"/>
  <c r="N277" i="21"/>
  <c r="S276" i="21"/>
  <c r="O276" i="21"/>
  <c r="T275" i="21"/>
  <c r="P275" i="21"/>
  <c r="AG274" i="21"/>
  <c r="Q274" i="21"/>
  <c r="AC274" i="21" s="1"/>
  <c r="M274" i="21"/>
  <c r="R273" i="21"/>
  <c r="N273" i="21"/>
  <c r="S272" i="21"/>
  <c r="O272" i="21"/>
  <c r="T271" i="21"/>
  <c r="P271" i="21"/>
  <c r="Q270" i="21"/>
  <c r="M270" i="21"/>
  <c r="R269" i="21"/>
  <c r="N269" i="21"/>
  <c r="S268" i="21"/>
  <c r="O268" i="21"/>
  <c r="T267" i="21"/>
  <c r="P267" i="21"/>
  <c r="Q266" i="21"/>
  <c r="M266" i="21"/>
  <c r="R265" i="21"/>
  <c r="AD265" i="21" s="1"/>
  <c r="N265" i="21"/>
  <c r="S264" i="21"/>
  <c r="O264" i="21"/>
  <c r="T263" i="21"/>
  <c r="P263" i="21"/>
  <c r="Q262" i="21"/>
  <c r="M262" i="21"/>
  <c r="R261" i="21"/>
  <c r="N261" i="21"/>
  <c r="S260" i="21"/>
  <c r="AE260" i="21" s="1"/>
  <c r="O260" i="21"/>
  <c r="T259" i="21"/>
  <c r="P259" i="21"/>
  <c r="Q258" i="21"/>
  <c r="M258" i="21"/>
  <c r="R257" i="21"/>
  <c r="N257" i="21"/>
  <c r="S256" i="21"/>
  <c r="O256" i="21"/>
  <c r="T255" i="21"/>
  <c r="AF255" i="21" s="1"/>
  <c r="P255" i="21"/>
  <c r="Q254" i="21"/>
  <c r="M254" i="21"/>
  <c r="R253" i="21"/>
  <c r="N253" i="21"/>
  <c r="S252" i="21"/>
  <c r="O252" i="21"/>
  <c r="T251" i="21"/>
  <c r="P251" i="21"/>
  <c r="Q250" i="21"/>
  <c r="M250" i="21"/>
  <c r="R249" i="21"/>
  <c r="N249" i="21"/>
  <c r="S248" i="21"/>
  <c r="O248" i="21"/>
  <c r="T247" i="21"/>
  <c r="P247" i="21"/>
  <c r="Q246" i="21"/>
  <c r="M246" i="21"/>
  <c r="R245" i="21"/>
  <c r="AD245" i="21" s="1"/>
  <c r="N245" i="21"/>
  <c r="S244" i="21"/>
  <c r="O244" i="21"/>
  <c r="T243" i="21"/>
  <c r="P243" i="21"/>
  <c r="Q242" i="21"/>
  <c r="M242" i="21"/>
  <c r="R241" i="21"/>
  <c r="N241" i="21"/>
  <c r="S240" i="21"/>
  <c r="O240" i="21"/>
  <c r="T239" i="21"/>
  <c r="AF239" i="21" s="1"/>
  <c r="P239" i="21"/>
  <c r="Q238" i="21"/>
  <c r="M238" i="21"/>
  <c r="R237" i="21"/>
  <c r="N237" i="21"/>
  <c r="S236" i="21"/>
  <c r="AE236" i="21" s="1"/>
  <c r="O236" i="21"/>
  <c r="T235" i="21"/>
  <c r="AF235" i="21" s="1"/>
  <c r="P235" i="21"/>
  <c r="Q234" i="21"/>
  <c r="M234" i="21"/>
  <c r="R233" i="21"/>
  <c r="N233" i="21"/>
  <c r="S232" i="21"/>
  <c r="AE232" i="21" s="1"/>
  <c r="O232" i="21"/>
  <c r="T231" i="21"/>
  <c r="P231" i="21"/>
  <c r="AG230" i="21"/>
  <c r="Q230" i="21"/>
  <c r="AC230" i="21" s="1"/>
  <c r="M230" i="21"/>
  <c r="R229" i="21"/>
  <c r="N229" i="21"/>
  <c r="S228" i="21"/>
  <c r="O228" i="21"/>
  <c r="T227" i="21"/>
  <c r="P227" i="21"/>
  <c r="AG226" i="21"/>
  <c r="Q226" i="21"/>
  <c r="AC226" i="21" s="1"/>
  <c r="M226" i="21"/>
  <c r="R225" i="21"/>
  <c r="AD225" i="21" s="1"/>
  <c r="N225" i="21"/>
  <c r="S224" i="21"/>
  <c r="O224" i="21"/>
  <c r="T223" i="21"/>
  <c r="P223" i="21"/>
  <c r="AG222" i="21"/>
  <c r="Q222" i="21"/>
  <c r="AC222" i="21" s="1"/>
  <c r="M222" i="21"/>
  <c r="R221" i="21"/>
  <c r="N221" i="21"/>
  <c r="S220" i="21"/>
  <c r="O220" i="21"/>
  <c r="T219" i="21"/>
  <c r="P219" i="21"/>
  <c r="Q218" i="21"/>
  <c r="M218" i="21"/>
  <c r="R217" i="21"/>
  <c r="N217" i="21"/>
  <c r="S216" i="21"/>
  <c r="O216" i="21"/>
  <c r="T215" i="21"/>
  <c r="P215" i="21"/>
  <c r="AG214" i="21"/>
  <c r="Q214" i="21"/>
  <c r="AC214" i="21" s="1"/>
  <c r="M214" i="21"/>
  <c r="R213" i="21"/>
  <c r="N213" i="21"/>
  <c r="S212" i="21"/>
  <c r="O212" i="21"/>
  <c r="T211" i="21"/>
  <c r="P211" i="21"/>
  <c r="Q210" i="21"/>
  <c r="M210" i="21"/>
  <c r="R209" i="21"/>
  <c r="AD209" i="21" s="1"/>
  <c r="N209" i="21"/>
  <c r="S208" i="21"/>
  <c r="AE208" i="21" s="1"/>
  <c r="O208" i="21"/>
  <c r="T207" i="21"/>
  <c r="P207" i="21"/>
  <c r="AG206" i="21"/>
  <c r="AC206" i="21"/>
  <c r="M206" i="21"/>
  <c r="R205" i="21"/>
  <c r="N205" i="21"/>
  <c r="AE204" i="21"/>
  <c r="O204" i="21"/>
  <c r="T203" i="21"/>
  <c r="AF203" i="21" s="1"/>
  <c r="P203" i="21"/>
  <c r="Q202" i="21"/>
  <c r="M202" i="21"/>
  <c r="R201" i="21"/>
  <c r="AD201" i="21" s="1"/>
  <c r="N201" i="21"/>
  <c r="S200" i="21"/>
  <c r="AE200" i="21" s="1"/>
  <c r="O200" i="21"/>
  <c r="T199" i="21"/>
  <c r="P199" i="21"/>
  <c r="Q198" i="21"/>
  <c r="M198" i="21"/>
  <c r="R197" i="21"/>
  <c r="AD197" i="21" s="1"/>
  <c r="N197" i="21"/>
  <c r="S196" i="21"/>
  <c r="O196" i="21"/>
  <c r="T195" i="21"/>
  <c r="AF195" i="21" s="1"/>
  <c r="P195" i="21"/>
  <c r="AG194" i="21"/>
  <c r="Q194" i="21"/>
  <c r="AC194" i="21" s="1"/>
  <c r="M194" i="21"/>
  <c r="R193" i="21"/>
  <c r="N193" i="21"/>
  <c r="S192" i="21"/>
  <c r="O192" i="21"/>
  <c r="T191" i="21"/>
  <c r="AF191" i="21" s="1"/>
  <c r="P191" i="21"/>
  <c r="Q190" i="21"/>
  <c r="M190" i="21"/>
  <c r="R189" i="21"/>
  <c r="AD189" i="21" s="1"/>
  <c r="N189" i="21"/>
  <c r="S188" i="21"/>
  <c r="O188" i="21"/>
  <c r="T187" i="21"/>
  <c r="P187" i="21"/>
  <c r="AG186" i="21"/>
  <c r="Q186" i="21"/>
  <c r="AC186" i="21" s="1"/>
  <c r="M186" i="21"/>
  <c r="R185" i="21"/>
  <c r="N185" i="21"/>
  <c r="S184" i="21"/>
  <c r="O184" i="21"/>
  <c r="T183" i="21"/>
  <c r="P183" i="21"/>
  <c r="AG182" i="21"/>
  <c r="Q182" i="21"/>
  <c r="AC182" i="21" s="1"/>
  <c r="M182" i="21"/>
  <c r="R181" i="21"/>
  <c r="N181" i="21"/>
  <c r="S180" i="21"/>
  <c r="O180" i="21"/>
  <c r="T179" i="21"/>
  <c r="P179" i="21"/>
  <c r="Q178" i="21"/>
  <c r="M178" i="21"/>
  <c r="R177" i="21"/>
  <c r="N177" i="21"/>
  <c r="S176" i="21"/>
  <c r="O176" i="21"/>
  <c r="T175" i="21"/>
  <c r="P175" i="21"/>
  <c r="Q174" i="21"/>
  <c r="M174" i="21"/>
  <c r="AD173" i="21"/>
  <c r="N173" i="21"/>
  <c r="AE172" i="21"/>
  <c r="O172" i="21"/>
  <c r="T171" i="21"/>
  <c r="AF171" i="21" s="1"/>
  <c r="P171" i="21"/>
  <c r="Q170" i="21"/>
  <c r="M170" i="21"/>
  <c r="R169" i="21"/>
  <c r="N169" i="21"/>
  <c r="S168" i="21"/>
  <c r="O168" i="21"/>
  <c r="T167" i="21"/>
  <c r="P167" i="21"/>
  <c r="Q166" i="21"/>
  <c r="M166" i="21"/>
  <c r="R165" i="21"/>
  <c r="AD165" i="21" s="1"/>
  <c r="N165" i="21"/>
  <c r="S164" i="21"/>
  <c r="O164" i="21"/>
  <c r="T163" i="21"/>
  <c r="P163" i="21"/>
  <c r="AG162" i="21"/>
  <c r="Q162" i="21"/>
  <c r="AC162" i="21" s="1"/>
  <c r="M162" i="21"/>
  <c r="R161" i="21"/>
  <c r="N161" i="21"/>
  <c r="S160" i="21"/>
  <c r="O160" i="21"/>
  <c r="T159" i="21"/>
  <c r="P159" i="21"/>
  <c r="Q158" i="21"/>
  <c r="M158" i="21"/>
  <c r="R157" i="21"/>
  <c r="N157" i="21"/>
  <c r="S156" i="21"/>
  <c r="O156" i="21"/>
  <c r="T155" i="21"/>
  <c r="P155" i="21"/>
  <c r="Q154" i="21"/>
  <c r="M154" i="21"/>
  <c r="R153" i="21"/>
  <c r="N153" i="21"/>
  <c r="S152" i="21"/>
  <c r="O152" i="21"/>
  <c r="T151" i="21"/>
  <c r="P151" i="21"/>
  <c r="Q150" i="21"/>
  <c r="M150" i="21"/>
  <c r="R149" i="21"/>
  <c r="N149" i="21"/>
  <c r="S148" i="21"/>
  <c r="O148" i="21"/>
  <c r="T147" i="21"/>
  <c r="AF147" i="21" s="1"/>
  <c r="P147" i="21"/>
  <c r="Q146" i="21"/>
  <c r="M146" i="21"/>
  <c r="R145" i="21"/>
  <c r="AD145" i="21" s="1"/>
  <c r="N145" i="21"/>
  <c r="S144" i="21"/>
  <c r="AE144" i="21" s="1"/>
  <c r="O144" i="21"/>
  <c r="T143" i="21"/>
  <c r="P143" i="21"/>
  <c r="Q142" i="21"/>
  <c r="M142" i="21"/>
  <c r="R141" i="21"/>
  <c r="N141" i="21"/>
  <c r="S140" i="21"/>
  <c r="AE140" i="21" s="1"/>
  <c r="O140" i="21"/>
  <c r="T139" i="21"/>
  <c r="AF139" i="21" s="1"/>
  <c r="P139" i="21"/>
  <c r="Q138" i="21"/>
  <c r="M138" i="21"/>
  <c r="R137" i="21"/>
  <c r="N137" i="21"/>
  <c r="S136" i="21"/>
  <c r="O136" i="21"/>
  <c r="T135" i="21"/>
  <c r="AF135" i="21" s="1"/>
  <c r="P135" i="21"/>
  <c r="Q134" i="21"/>
  <c r="M134" i="21"/>
  <c r="R133" i="21"/>
  <c r="N133" i="21"/>
  <c r="S132" i="21"/>
  <c r="O132" i="21"/>
  <c r="T131" i="21"/>
  <c r="P131" i="21"/>
  <c r="AG130" i="21"/>
  <c r="Q130" i="21"/>
  <c r="AC130" i="21" s="1"/>
  <c r="M130" i="21"/>
  <c r="R129" i="21"/>
  <c r="N129" i="21"/>
  <c r="S128" i="21"/>
  <c r="O128" i="21"/>
  <c r="T127" i="21"/>
  <c r="AF127" i="21" s="1"/>
  <c r="Q124" i="21"/>
  <c r="AC124" i="21" s="1"/>
  <c r="S122" i="21"/>
  <c r="N119" i="21"/>
  <c r="P117" i="21"/>
  <c r="AD115" i="21"/>
  <c r="T113" i="21"/>
  <c r="AF113" i="21" s="1"/>
  <c r="Q108" i="21"/>
  <c r="S106" i="21"/>
  <c r="N103" i="21"/>
  <c r="P101" i="21"/>
  <c r="R99" i="21"/>
  <c r="T97" i="21"/>
  <c r="Q92" i="21"/>
  <c r="S90" i="21"/>
  <c r="N87" i="21"/>
  <c r="P85" i="21"/>
  <c r="R83" i="21"/>
  <c r="T81" i="21"/>
  <c r="Q76" i="21"/>
  <c r="S74" i="21"/>
  <c r="N71" i="21"/>
  <c r="P69" i="21"/>
  <c r="R67" i="21"/>
  <c r="AD67" i="21" s="1"/>
  <c r="T65" i="21"/>
  <c r="AF65" i="21" s="1"/>
  <c r="Q60" i="21"/>
  <c r="AC60" i="21" s="1"/>
  <c r="S58" i="21"/>
  <c r="N55" i="21"/>
  <c r="P53" i="21"/>
  <c r="R51" i="21"/>
  <c r="T49" i="21"/>
  <c r="Q44" i="21"/>
  <c r="AE42" i="21"/>
  <c r="AG40" i="21"/>
  <c r="N39" i="21"/>
  <c r="P37" i="21"/>
  <c r="R35" i="21"/>
  <c r="T33" i="21"/>
  <c r="Q28" i="21"/>
  <c r="AC28" i="21" s="1"/>
  <c r="S26" i="21"/>
  <c r="N23" i="21"/>
  <c r="P21" i="21"/>
  <c r="R19" i="21"/>
  <c r="AF17" i="21"/>
  <c r="Q12" i="21"/>
  <c r="S10" i="21"/>
  <c r="N7" i="21"/>
  <c r="P5" i="21"/>
  <c r="O3" i="21"/>
  <c r="L2" i="21"/>
  <c r="K513" i="21"/>
  <c r="K509" i="21"/>
  <c r="K505" i="21"/>
  <c r="K501" i="21"/>
  <c r="K497" i="21"/>
  <c r="K493" i="21"/>
  <c r="K489" i="21"/>
  <c r="K485" i="21"/>
  <c r="K481" i="21"/>
  <c r="K477" i="21"/>
  <c r="K473" i="21"/>
  <c r="K469" i="21"/>
  <c r="K465" i="21"/>
  <c r="K461" i="21"/>
  <c r="K457" i="21"/>
  <c r="K453" i="21"/>
  <c r="K449" i="21"/>
  <c r="K445" i="21"/>
  <c r="K441" i="21"/>
  <c r="K437" i="21"/>
  <c r="K433" i="21"/>
  <c r="K429" i="21"/>
  <c r="K425" i="21"/>
  <c r="K421" i="21"/>
  <c r="K417" i="21"/>
  <c r="K413" i="21"/>
  <c r="K409" i="21"/>
  <c r="K405" i="21"/>
  <c r="K401" i="21"/>
  <c r="K397" i="21"/>
  <c r="K393" i="21"/>
  <c r="K389" i="21"/>
  <c r="K385" i="21"/>
  <c r="K381" i="21"/>
  <c r="K377" i="21"/>
  <c r="K373" i="21"/>
  <c r="K369" i="21"/>
  <c r="K365" i="21"/>
  <c r="K361" i="21"/>
  <c r="K357" i="21"/>
  <c r="K353" i="21"/>
  <c r="K349" i="21"/>
  <c r="K345" i="21"/>
  <c r="K341" i="21"/>
  <c r="K337" i="21"/>
  <c r="K333" i="21"/>
  <c r="K329" i="21"/>
  <c r="K325" i="21"/>
  <c r="K321" i="21"/>
  <c r="K317" i="21"/>
  <c r="K313" i="21"/>
  <c r="K309" i="21"/>
  <c r="K305" i="21"/>
  <c r="K301" i="21"/>
  <c r="K297" i="21"/>
  <c r="K293" i="21"/>
  <c r="K289" i="21"/>
  <c r="K285" i="21"/>
  <c r="K281" i="21"/>
  <c r="K2" i="21"/>
  <c r="R2" i="21"/>
  <c r="AD2" i="21" s="1"/>
  <c r="N2" i="21"/>
  <c r="S515" i="21"/>
  <c r="O515" i="21"/>
  <c r="T514" i="21"/>
  <c r="P514" i="21"/>
  <c r="Q513" i="21"/>
  <c r="M513" i="21"/>
  <c r="R512" i="21"/>
  <c r="N512" i="21"/>
  <c r="S511" i="21"/>
  <c r="O511" i="21"/>
  <c r="T510" i="21"/>
  <c r="P510" i="21"/>
  <c r="Q509" i="21"/>
  <c r="M509" i="21"/>
  <c r="R508" i="21"/>
  <c r="N508" i="21"/>
  <c r="S507" i="21"/>
  <c r="O507" i="21"/>
  <c r="T506" i="21"/>
  <c r="P506" i="21"/>
  <c r="Q505" i="21"/>
  <c r="M505" i="21"/>
  <c r="R504" i="21"/>
  <c r="N504" i="21"/>
  <c r="S503" i="21"/>
  <c r="O503" i="21"/>
  <c r="T502" i="21"/>
  <c r="P502" i="21"/>
  <c r="Q501" i="21"/>
  <c r="M501" i="21"/>
  <c r="R500" i="21"/>
  <c r="N500" i="21"/>
  <c r="S499" i="21"/>
  <c r="O499" i="21"/>
  <c r="T498" i="21"/>
  <c r="P498" i="21"/>
  <c r="Q497" i="21"/>
  <c r="M497" i="21"/>
  <c r="R496" i="21"/>
  <c r="N496" i="21"/>
  <c r="S495" i="21"/>
  <c r="O495" i="21"/>
  <c r="T494" i="21"/>
  <c r="P494" i="21"/>
  <c r="Q493" i="21"/>
  <c r="M493" i="21"/>
  <c r="R492" i="21"/>
  <c r="N492" i="21"/>
  <c r="S491" i="21"/>
  <c r="O491" i="21"/>
  <c r="T490" i="21"/>
  <c r="P490" i="21"/>
  <c r="Q489" i="21"/>
  <c r="M489" i="21"/>
  <c r="R488" i="21"/>
  <c r="N488" i="21"/>
  <c r="S487" i="21"/>
  <c r="O487" i="21"/>
  <c r="T486" i="21"/>
  <c r="P486" i="21"/>
  <c r="Q485" i="21"/>
  <c r="M485" i="21"/>
  <c r="R484" i="21"/>
  <c r="N484" i="21"/>
  <c r="S483" i="21"/>
  <c r="O483" i="21"/>
  <c r="T482" i="21"/>
  <c r="P482" i="21"/>
  <c r="Q481" i="21"/>
  <c r="M481" i="21"/>
  <c r="R480" i="21"/>
  <c r="N480" i="21"/>
  <c r="S479" i="21"/>
  <c r="O479" i="21"/>
  <c r="T478" i="21"/>
  <c r="P478" i="21"/>
  <c r="Q477" i="21"/>
  <c r="M477" i="21"/>
  <c r="AD476" i="21"/>
  <c r="N476" i="21"/>
  <c r="S475" i="21"/>
  <c r="O475" i="21"/>
  <c r="T474" i="21"/>
  <c r="P474" i="21"/>
  <c r="Q473" i="21"/>
  <c r="M473" i="21"/>
  <c r="R472" i="21"/>
  <c r="N472" i="21"/>
  <c r="S471" i="21"/>
  <c r="O471" i="21"/>
  <c r="T470" i="21"/>
  <c r="P470" i="21"/>
  <c r="Q469" i="21"/>
  <c r="M469" i="21"/>
  <c r="R468" i="21"/>
  <c r="N468" i="21"/>
  <c r="S467" i="21"/>
  <c r="O467" i="21"/>
  <c r="T466" i="21"/>
  <c r="P466" i="21"/>
  <c r="Q465" i="21"/>
  <c r="M465" i="21"/>
  <c r="R464" i="21"/>
  <c r="N464" i="21"/>
  <c r="S463" i="21"/>
  <c r="O463" i="21"/>
  <c r="T462" i="21"/>
  <c r="P462" i="21"/>
  <c r="AG461" i="21"/>
  <c r="Q461" i="21"/>
  <c r="AC461" i="21" s="1"/>
  <c r="M461" i="21"/>
  <c r="R460" i="21"/>
  <c r="N460" i="21"/>
  <c r="S459" i="21"/>
  <c r="O459" i="21"/>
  <c r="T458" i="21"/>
  <c r="P458" i="21"/>
  <c r="Q457" i="21"/>
  <c r="M457" i="21"/>
  <c r="R456" i="21"/>
  <c r="N456" i="21"/>
  <c r="S455" i="21"/>
  <c r="AE455" i="21" s="1"/>
  <c r="O455" i="21"/>
  <c r="T454" i="21"/>
  <c r="AF454" i="21" s="1"/>
  <c r="P454" i="21"/>
  <c r="Q453" i="21"/>
  <c r="M453" i="21"/>
  <c r="R452" i="21"/>
  <c r="N452" i="21"/>
  <c r="S451" i="21"/>
  <c r="O451" i="21"/>
  <c r="T450" i="21"/>
  <c r="P450" i="21"/>
  <c r="Q449" i="21"/>
  <c r="M449" i="21"/>
  <c r="R448" i="21"/>
  <c r="N448" i="21"/>
  <c r="S447" i="21"/>
  <c r="O447" i="21"/>
  <c r="T446" i="21"/>
  <c r="P446" i="21"/>
  <c r="Q445" i="21"/>
  <c r="M445" i="21"/>
  <c r="R444" i="21"/>
  <c r="N444" i="21"/>
  <c r="S443" i="21"/>
  <c r="AE443" i="21" s="1"/>
  <c r="O443" i="21"/>
  <c r="T442" i="21"/>
  <c r="P442" i="21"/>
  <c r="Q441" i="21"/>
  <c r="M441" i="21"/>
  <c r="R440" i="21"/>
  <c r="N440" i="21"/>
  <c r="S439" i="21"/>
  <c r="O439" i="21"/>
  <c r="T438" i="21"/>
  <c r="P438" i="21"/>
  <c r="Q437" i="21"/>
  <c r="M437" i="21"/>
  <c r="R436" i="21"/>
  <c r="N436" i="21"/>
  <c r="S435" i="21"/>
  <c r="O435" i="21"/>
  <c r="T434" i="21"/>
  <c r="P434" i="21"/>
  <c r="Q433" i="21"/>
  <c r="M433" i="21"/>
  <c r="R432" i="21"/>
  <c r="N432" i="21"/>
  <c r="S431" i="21"/>
  <c r="O431" i="21"/>
  <c r="T430" i="21"/>
  <c r="P430" i="21"/>
  <c r="Q429" i="21"/>
  <c r="M429" i="21"/>
  <c r="R428" i="21"/>
  <c r="N428" i="21"/>
  <c r="S427" i="21"/>
  <c r="AE427" i="21" s="1"/>
  <c r="O427" i="21"/>
  <c r="T426" i="21"/>
  <c r="P426" i="21"/>
  <c r="Q425" i="21"/>
  <c r="M425" i="21"/>
  <c r="R424" i="21"/>
  <c r="N424" i="21"/>
  <c r="S423" i="21"/>
  <c r="O423" i="21"/>
  <c r="T422" i="21"/>
  <c r="AF422" i="21" s="1"/>
  <c r="P422" i="21"/>
  <c r="AG421" i="21"/>
  <c r="Q421" i="21"/>
  <c r="AC421" i="21" s="1"/>
  <c r="M421" i="21"/>
  <c r="R420" i="21"/>
  <c r="N420" i="21"/>
  <c r="S419" i="21"/>
  <c r="AE419" i="21" s="1"/>
  <c r="O419" i="21"/>
  <c r="T418" i="21"/>
  <c r="P418" i="21"/>
  <c r="Q417" i="21"/>
  <c r="M417" i="21"/>
  <c r="R416" i="21"/>
  <c r="N416" i="21"/>
  <c r="S415" i="21"/>
  <c r="O415" i="21"/>
  <c r="T414" i="21"/>
  <c r="P414" i="21"/>
  <c r="Q413" i="21"/>
  <c r="M413" i="21"/>
  <c r="R412" i="21"/>
  <c r="N412" i="21"/>
  <c r="S411" i="21"/>
  <c r="AE411" i="21" s="1"/>
  <c r="O411" i="21"/>
  <c r="T410" i="21"/>
  <c r="AF410" i="21" s="1"/>
  <c r="P410" i="21"/>
  <c r="Q409" i="21"/>
  <c r="M409" i="21"/>
  <c r="R408" i="21"/>
  <c r="N408" i="21"/>
  <c r="S407" i="21"/>
  <c r="O407" i="21"/>
  <c r="T406" i="21"/>
  <c r="P406" i="21"/>
  <c r="Q405" i="21"/>
  <c r="M405" i="21"/>
  <c r="R404" i="21"/>
  <c r="N404" i="21"/>
  <c r="S403" i="21"/>
  <c r="O403" i="21"/>
  <c r="T402" i="21"/>
  <c r="P402" i="21"/>
  <c r="AG401" i="21"/>
  <c r="Q401" i="21"/>
  <c r="AC401" i="21" s="1"/>
  <c r="M401" i="21"/>
  <c r="R400" i="21"/>
  <c r="AD400" i="21" s="1"/>
  <c r="N400" i="21"/>
  <c r="S399" i="21"/>
  <c r="O399" i="21"/>
  <c r="T398" i="21"/>
  <c r="P398" i="21"/>
  <c r="Q397" i="21"/>
  <c r="M397" i="21"/>
  <c r="R396" i="21"/>
  <c r="N396" i="21"/>
  <c r="S395" i="21"/>
  <c r="O395" i="21"/>
  <c r="T394" i="21"/>
  <c r="AF394" i="21" s="1"/>
  <c r="P394" i="21"/>
  <c r="Q393" i="21"/>
  <c r="M393" i="21"/>
  <c r="R392" i="21"/>
  <c r="N392" i="21"/>
  <c r="S391" i="21"/>
  <c r="O391" i="21"/>
  <c r="T390" i="21"/>
  <c r="AF390" i="21" s="1"/>
  <c r="P390" i="21"/>
  <c r="Q389" i="21"/>
  <c r="M389" i="21"/>
  <c r="R388" i="21"/>
  <c r="N388" i="21"/>
  <c r="S387" i="21"/>
  <c r="O387" i="21"/>
  <c r="T386" i="21"/>
  <c r="P386" i="21"/>
  <c r="AG385" i="21"/>
  <c r="Q385" i="21"/>
  <c r="AC385" i="21" s="1"/>
  <c r="M385" i="21"/>
  <c r="R384" i="21"/>
  <c r="N384" i="21"/>
  <c r="S383" i="21"/>
  <c r="O383" i="21"/>
  <c r="T382" i="21"/>
  <c r="AF382" i="21" s="1"/>
  <c r="P382" i="21"/>
  <c r="AG381" i="21"/>
  <c r="Q381" i="21"/>
  <c r="AC381" i="21" s="1"/>
  <c r="M381" i="21"/>
  <c r="R380" i="21"/>
  <c r="N380" i="21"/>
  <c r="S379" i="21"/>
  <c r="AE379" i="21" s="1"/>
  <c r="O379" i="21"/>
  <c r="T378" i="21"/>
  <c r="P378" i="21"/>
  <c r="Q377" i="21"/>
  <c r="M377" i="21"/>
  <c r="R376" i="21"/>
  <c r="N376" i="21"/>
  <c r="S375" i="21"/>
  <c r="O375" i="21"/>
  <c r="T374" i="21"/>
  <c r="P374" i="21"/>
  <c r="Q373" i="21"/>
  <c r="M373" i="21"/>
  <c r="R372" i="21"/>
  <c r="N372" i="21"/>
  <c r="S371" i="21"/>
  <c r="AE371" i="21" s="1"/>
  <c r="O371" i="21"/>
  <c r="T370" i="21"/>
  <c r="P370" i="21"/>
  <c r="Q369" i="21"/>
  <c r="M369" i="21"/>
  <c r="R368" i="21"/>
  <c r="N368" i="21"/>
  <c r="S367" i="21"/>
  <c r="O367" i="21"/>
  <c r="T366" i="21"/>
  <c r="P366" i="21"/>
  <c r="Q365" i="21"/>
  <c r="M365" i="21"/>
  <c r="R364" i="21"/>
  <c r="N364" i="21"/>
  <c r="S363" i="21"/>
  <c r="AE363" i="21" s="1"/>
  <c r="O363" i="21"/>
  <c r="T362" i="21"/>
  <c r="P362" i="21"/>
  <c r="Q361" i="21"/>
  <c r="M361" i="21"/>
  <c r="R360" i="21"/>
  <c r="N360" i="21"/>
  <c r="S359" i="21"/>
  <c r="O359" i="21"/>
  <c r="T358" i="21"/>
  <c r="P358" i="21"/>
  <c r="AG357" i="21"/>
  <c r="Q357" i="21"/>
  <c r="AC357" i="21" s="1"/>
  <c r="M357" i="21"/>
  <c r="R356" i="21"/>
  <c r="N356" i="21"/>
  <c r="S355" i="21"/>
  <c r="O355" i="21"/>
  <c r="T354" i="21"/>
  <c r="P354" i="21"/>
  <c r="Q353" i="21"/>
  <c r="M353" i="21"/>
  <c r="R352" i="21"/>
  <c r="N352" i="21"/>
  <c r="S351" i="21"/>
  <c r="AE351" i="21" s="1"/>
  <c r="O351" i="21"/>
  <c r="T350" i="21"/>
  <c r="AF350" i="21" s="1"/>
  <c r="P350" i="21"/>
  <c r="Q349" i="21"/>
  <c r="M349" i="21"/>
  <c r="R348" i="21"/>
  <c r="N348" i="21"/>
  <c r="S347" i="21"/>
  <c r="AE347" i="21" s="1"/>
  <c r="O347" i="21"/>
  <c r="T346" i="21"/>
  <c r="P346" i="21"/>
  <c r="AG345" i="21"/>
  <c r="Q345" i="21"/>
  <c r="AC345" i="21" s="1"/>
  <c r="M345" i="21"/>
  <c r="R344" i="21"/>
  <c r="AD344" i="21" s="1"/>
  <c r="N344" i="21"/>
  <c r="S343" i="21"/>
  <c r="O343" i="21"/>
  <c r="T342" i="21"/>
  <c r="P342" i="21"/>
  <c r="Q341" i="21"/>
  <c r="M341" i="21"/>
  <c r="R340" i="21"/>
  <c r="N340" i="21"/>
  <c r="S339" i="21"/>
  <c r="O339" i="21"/>
  <c r="T338" i="21"/>
  <c r="P338" i="21"/>
  <c r="Q337" i="21"/>
  <c r="M337" i="21"/>
  <c r="R336" i="21"/>
  <c r="N336" i="21"/>
  <c r="S335" i="21"/>
  <c r="AE335" i="21" s="1"/>
  <c r="O335" i="21"/>
  <c r="T334" i="21"/>
  <c r="AF334" i="21" s="1"/>
  <c r="P334" i="21"/>
  <c r="Q333" i="21"/>
  <c r="M333" i="21"/>
  <c r="R332" i="21"/>
  <c r="N332" i="21"/>
  <c r="S331" i="21"/>
  <c r="AE331" i="21" s="1"/>
  <c r="O331" i="21"/>
  <c r="T330" i="21"/>
  <c r="AF330" i="21" s="1"/>
  <c r="P330" i="21"/>
  <c r="AG329" i="21"/>
  <c r="Q329" i="21"/>
  <c r="AC329" i="21" s="1"/>
  <c r="M329" i="21"/>
  <c r="R328" i="21"/>
  <c r="N328" i="21"/>
  <c r="S327" i="21"/>
  <c r="AE327" i="21" s="1"/>
  <c r="O327" i="21"/>
  <c r="T326" i="21"/>
  <c r="P326" i="21"/>
  <c r="Q325" i="21"/>
  <c r="M325" i="21"/>
  <c r="R324" i="21"/>
  <c r="N324" i="21"/>
  <c r="S323" i="21"/>
  <c r="O323" i="21"/>
  <c r="T322" i="21"/>
  <c r="P322" i="21"/>
  <c r="Q321" i="21"/>
  <c r="M321" i="21"/>
  <c r="R320" i="21"/>
  <c r="N320" i="21"/>
  <c r="S319" i="21"/>
  <c r="O319" i="21"/>
  <c r="T318" i="21"/>
  <c r="P318" i="21"/>
  <c r="AG317" i="21"/>
  <c r="Q317" i="21"/>
  <c r="AC317" i="21" s="1"/>
  <c r="M317" i="21"/>
  <c r="R316" i="21"/>
  <c r="N316" i="21"/>
  <c r="S315" i="21"/>
  <c r="O315" i="21"/>
  <c r="T314" i="21"/>
  <c r="P314" i="21"/>
  <c r="Q313" i="21"/>
  <c r="M313" i="21"/>
  <c r="R312" i="21"/>
  <c r="AD312" i="21" s="1"/>
  <c r="N312" i="21"/>
  <c r="S311" i="21"/>
  <c r="O311" i="21"/>
  <c r="T310" i="21"/>
  <c r="P310" i="21"/>
  <c r="Q309" i="21"/>
  <c r="M309" i="21"/>
  <c r="R308" i="21"/>
  <c r="N308" i="21"/>
  <c r="S307" i="21"/>
  <c r="O307" i="21"/>
  <c r="T306" i="21"/>
  <c r="P306" i="21"/>
  <c r="Q305" i="21"/>
  <c r="M305" i="21"/>
  <c r="R304" i="21"/>
  <c r="N304" i="21"/>
  <c r="S303" i="21"/>
  <c r="O303" i="21"/>
  <c r="T302" i="21"/>
  <c r="P302" i="21"/>
  <c r="Q301" i="21"/>
  <c r="M301" i="21"/>
  <c r="R300" i="21"/>
  <c r="N300" i="21"/>
  <c r="S299" i="21"/>
  <c r="O299" i="21"/>
  <c r="T298" i="21"/>
  <c r="P298" i="21"/>
  <c r="Q297" i="21"/>
  <c r="M297" i="21"/>
  <c r="R296" i="21"/>
  <c r="N296" i="21"/>
  <c r="S295" i="21"/>
  <c r="O295" i="21"/>
  <c r="T294" i="21"/>
  <c r="AF294" i="21" s="1"/>
  <c r="P294" i="21"/>
  <c r="Q293" i="21"/>
  <c r="M293" i="21"/>
  <c r="R292" i="21"/>
  <c r="N292" i="21"/>
  <c r="S291" i="21"/>
  <c r="O291" i="21"/>
  <c r="T290" i="21"/>
  <c r="AF290" i="21" s="1"/>
  <c r="P290" i="21"/>
  <c r="Q289" i="21"/>
  <c r="M289" i="21"/>
  <c r="R288" i="21"/>
  <c r="AD288" i="21" s="1"/>
  <c r="N288" i="21"/>
  <c r="S287" i="21"/>
  <c r="O287" i="21"/>
  <c r="T286" i="21"/>
  <c r="P286" i="21"/>
  <c r="AG285" i="21"/>
  <c r="Q285" i="21"/>
  <c r="AC285" i="21" s="1"/>
  <c r="M285" i="21"/>
  <c r="R284" i="21"/>
  <c r="AD284" i="21" s="1"/>
  <c r="N284" i="21"/>
  <c r="S283" i="21"/>
  <c r="AE283" i="21" s="1"/>
  <c r="O283" i="21"/>
  <c r="T282" i="21"/>
  <c r="P282" i="21"/>
  <c r="Q281" i="21"/>
  <c r="M281" i="21"/>
  <c r="R280" i="21"/>
  <c r="AD280" i="21" s="1"/>
  <c r="N280" i="21"/>
  <c r="S279" i="21"/>
  <c r="O279" i="21"/>
  <c r="T278" i="21"/>
  <c r="P278" i="21"/>
  <c r="Q277" i="21"/>
  <c r="M277" i="21"/>
  <c r="R276" i="21"/>
  <c r="N276" i="21"/>
  <c r="S275" i="21"/>
  <c r="O275" i="21"/>
  <c r="T274" i="21"/>
  <c r="AF274" i="21" s="1"/>
  <c r="P274" i="21"/>
  <c r="Q273" i="21"/>
  <c r="M273" i="21"/>
  <c r="R272" i="21"/>
  <c r="N272" i="21"/>
  <c r="S271" i="21"/>
  <c r="O271" i="21"/>
  <c r="T270" i="21"/>
  <c r="P270" i="21"/>
  <c r="Q269" i="21"/>
  <c r="M269" i="21"/>
  <c r="R268" i="21"/>
  <c r="N268" i="21"/>
  <c r="S267" i="21"/>
  <c r="O267" i="21"/>
  <c r="T266" i="21"/>
  <c r="P266" i="21"/>
  <c r="AG265" i="21"/>
  <c r="Q265" i="21"/>
  <c r="AC265" i="21" s="1"/>
  <c r="M265" i="21"/>
  <c r="R264" i="21"/>
  <c r="N264" i="21"/>
  <c r="S263" i="21"/>
  <c r="O263" i="21"/>
  <c r="T262" i="21"/>
  <c r="P262" i="21"/>
  <c r="Q261" i="21"/>
  <c r="M261" i="21"/>
  <c r="R260" i="21"/>
  <c r="AD260" i="21" s="1"/>
  <c r="N260" i="21"/>
  <c r="S259" i="21"/>
  <c r="O259" i="21"/>
  <c r="T258" i="21"/>
  <c r="P258" i="21"/>
  <c r="Q257" i="21"/>
  <c r="M257" i="21"/>
  <c r="R256" i="21"/>
  <c r="N256" i="21"/>
  <c r="S255" i="21"/>
  <c r="AE255" i="21" s="1"/>
  <c r="O255" i="21"/>
  <c r="T254" i="21"/>
  <c r="P254" i="21"/>
  <c r="Q253" i="21"/>
  <c r="M253" i="21"/>
  <c r="R252" i="21"/>
  <c r="N252" i="21"/>
  <c r="S251" i="21"/>
  <c r="O251" i="21"/>
  <c r="T250" i="21"/>
  <c r="P250" i="21"/>
  <c r="Q249" i="21"/>
  <c r="M249" i="21"/>
  <c r="R248" i="21"/>
  <c r="N248" i="21"/>
  <c r="S247" i="21"/>
  <c r="O247" i="21"/>
  <c r="T246" i="21"/>
  <c r="P246" i="21"/>
  <c r="AG245" i="21"/>
  <c r="Q245" i="21"/>
  <c r="AC245" i="21" s="1"/>
  <c r="M245" i="21"/>
  <c r="R244" i="21"/>
  <c r="N244" i="21"/>
  <c r="S243" i="21"/>
  <c r="O243" i="21"/>
  <c r="T242" i="21"/>
  <c r="P242" i="21"/>
  <c r="Q241" i="21"/>
  <c r="M241" i="21"/>
  <c r="R240" i="21"/>
  <c r="N240" i="21"/>
  <c r="S239" i="21"/>
  <c r="AE239" i="21" s="1"/>
  <c r="O239" i="21"/>
  <c r="T238" i="21"/>
  <c r="P238" i="21"/>
  <c r="Q237" i="21"/>
  <c r="M237" i="21"/>
  <c r="R236" i="21"/>
  <c r="AD236" i="21" s="1"/>
  <c r="N236" i="21"/>
  <c r="S235" i="21"/>
  <c r="AE235" i="21" s="1"/>
  <c r="O235" i="21"/>
  <c r="T234" i="21"/>
  <c r="P234" i="21"/>
  <c r="Q233" i="21"/>
  <c r="M233" i="21"/>
  <c r="R232" i="21"/>
  <c r="AD232" i="21" s="1"/>
  <c r="N232" i="21"/>
  <c r="S231" i="21"/>
  <c r="O231" i="21"/>
  <c r="T230" i="21"/>
  <c r="AF230" i="21" s="1"/>
  <c r="P230" i="21"/>
  <c r="Q229" i="21"/>
  <c r="M229" i="21"/>
  <c r="R228" i="21"/>
  <c r="N228" i="21"/>
  <c r="S227" i="21"/>
  <c r="O227" i="21"/>
  <c r="T226" i="21"/>
  <c r="AF226" i="21" s="1"/>
  <c r="P226" i="21"/>
  <c r="AG225" i="21"/>
  <c r="Q225" i="21"/>
  <c r="AC225" i="21" s="1"/>
  <c r="M225" i="21"/>
  <c r="R224" i="21"/>
  <c r="N224" i="21"/>
  <c r="S223" i="21"/>
  <c r="O223" i="21"/>
  <c r="T222" i="21"/>
  <c r="AF222" i="21" s="1"/>
  <c r="P222" i="21"/>
  <c r="Q221" i="21"/>
  <c r="M221" i="21"/>
  <c r="R220" i="21"/>
  <c r="N220" i="21"/>
  <c r="S219" i="21"/>
  <c r="O219" i="21"/>
  <c r="T218" i="21"/>
  <c r="P218" i="21"/>
  <c r="Q217" i="21"/>
  <c r="M217" i="21"/>
  <c r="R216" i="21"/>
  <c r="N216" i="21"/>
  <c r="S215" i="21"/>
  <c r="O215" i="21"/>
  <c r="T214" i="21"/>
  <c r="AF214" i="21" s="1"/>
  <c r="P214" i="21"/>
  <c r="Q213" i="21"/>
  <c r="M213" i="21"/>
  <c r="R212" i="21"/>
  <c r="N212" i="21"/>
  <c r="S211" i="21"/>
  <c r="O211" i="21"/>
  <c r="T210" i="21"/>
  <c r="P210" i="21"/>
  <c r="AG209" i="21"/>
  <c r="Q209" i="21"/>
  <c r="AC209" i="21" s="1"/>
  <c r="M209" i="21"/>
  <c r="R208" i="21"/>
  <c r="AD208" i="21" s="1"/>
  <c r="N208" i="21"/>
  <c r="S207" i="21"/>
  <c r="O207" i="21"/>
  <c r="AF206" i="21"/>
  <c r="P206" i="21"/>
  <c r="Q205" i="21"/>
  <c r="M205" i="21"/>
  <c r="AD204" i="21"/>
  <c r="N204" i="21"/>
  <c r="S203" i="21"/>
  <c r="AE203" i="21" s="1"/>
  <c r="O203" i="21"/>
  <c r="T202" i="21"/>
  <c r="P202" i="21"/>
  <c r="AG201" i="21"/>
  <c r="Q201" i="21"/>
  <c r="AC201" i="21" s="1"/>
  <c r="M201" i="21"/>
  <c r="R200" i="21"/>
  <c r="AD200" i="21" s="1"/>
  <c r="N200" i="21"/>
  <c r="S199" i="21"/>
  <c r="O199" i="21"/>
  <c r="T198" i="21"/>
  <c r="P198" i="21"/>
  <c r="AG197" i="21"/>
  <c r="Q197" i="21"/>
  <c r="AC197" i="21" s="1"/>
  <c r="M197" i="21"/>
  <c r="R196" i="21"/>
  <c r="N196" i="21"/>
  <c r="S195" i="21"/>
  <c r="AE195" i="21" s="1"/>
  <c r="O195" i="21"/>
  <c r="T194" i="21"/>
  <c r="AF194" i="21" s="1"/>
  <c r="P194" i="21"/>
  <c r="Q193" i="21"/>
  <c r="M193" i="21"/>
  <c r="R192" i="21"/>
  <c r="N192" i="21"/>
  <c r="S191" i="21"/>
  <c r="AE191" i="21" s="1"/>
  <c r="O191" i="21"/>
  <c r="T190" i="21"/>
  <c r="P190" i="21"/>
  <c r="AG189" i="21"/>
  <c r="Q189" i="21"/>
  <c r="AC189" i="21" s="1"/>
  <c r="M189" i="21"/>
  <c r="R188" i="21"/>
  <c r="N188" i="21"/>
  <c r="S187" i="21"/>
  <c r="O187" i="21"/>
  <c r="T186" i="21"/>
  <c r="AF186" i="21" s="1"/>
  <c r="P186" i="21"/>
  <c r="Q185" i="21"/>
  <c r="M185" i="21"/>
  <c r="R184" i="21"/>
  <c r="N184" i="21"/>
  <c r="S183" i="21"/>
  <c r="O183" i="21"/>
  <c r="T182" i="21"/>
  <c r="AF182" i="21" s="1"/>
  <c r="P182" i="21"/>
  <c r="Q181" i="21"/>
  <c r="M181" i="21"/>
  <c r="R180" i="21"/>
  <c r="N180" i="21"/>
  <c r="S179" i="21"/>
  <c r="O179" i="21"/>
  <c r="T178" i="21"/>
  <c r="P178" i="21"/>
  <c r="Q177" i="21"/>
  <c r="M177" i="21"/>
  <c r="R176" i="21"/>
  <c r="N176" i="21"/>
  <c r="S175" i="21"/>
  <c r="O175" i="21"/>
  <c r="T174" i="21"/>
  <c r="P174" i="21"/>
  <c r="AG173" i="21"/>
  <c r="AC173" i="21"/>
  <c r="M173" i="21"/>
  <c r="AD172" i="21"/>
  <c r="N172" i="21"/>
  <c r="S171" i="21"/>
  <c r="AE171" i="21" s="1"/>
  <c r="O171" i="21"/>
  <c r="T170" i="21"/>
  <c r="P170" i="21"/>
  <c r="Q169" i="21"/>
  <c r="M169" i="21"/>
  <c r="R168" i="21"/>
  <c r="N168" i="21"/>
  <c r="S167" i="21"/>
  <c r="O167" i="21"/>
  <c r="T166" i="21"/>
  <c r="P166" i="21"/>
  <c r="AG165" i="21"/>
  <c r="Q165" i="21"/>
  <c r="AC165" i="21" s="1"/>
  <c r="M165" i="21"/>
  <c r="R164" i="21"/>
  <c r="N164" i="21"/>
  <c r="S163" i="21"/>
  <c r="O163" i="21"/>
  <c r="T162" i="21"/>
  <c r="AF162" i="21" s="1"/>
  <c r="P162" i="21"/>
  <c r="Q161" i="21"/>
  <c r="M161" i="21"/>
  <c r="R160" i="21"/>
  <c r="N160" i="21"/>
  <c r="S159" i="21"/>
  <c r="O159" i="21"/>
  <c r="T158" i="21"/>
  <c r="P158" i="21"/>
  <c r="Q157" i="21"/>
  <c r="M157" i="21"/>
  <c r="R156" i="21"/>
  <c r="N156" i="21"/>
  <c r="S155" i="21"/>
  <c r="O155" i="21"/>
  <c r="T154" i="21"/>
  <c r="P154" i="21"/>
  <c r="Q153" i="21"/>
  <c r="M153" i="21"/>
  <c r="R152" i="21"/>
  <c r="N152" i="21"/>
  <c r="S151" i="21"/>
  <c r="O151" i="21"/>
  <c r="T150" i="21"/>
  <c r="P150" i="21"/>
  <c r="Q149" i="21"/>
  <c r="M149" i="21"/>
  <c r="R148" i="21"/>
  <c r="N148" i="21"/>
  <c r="S147" i="21"/>
  <c r="AE147" i="21" s="1"/>
  <c r="O147" i="21"/>
  <c r="T146" i="21"/>
  <c r="P146" i="21"/>
  <c r="AG145" i="21"/>
  <c r="Q145" i="21"/>
  <c r="AC145" i="21" s="1"/>
  <c r="M145" i="21"/>
  <c r="R144" i="21"/>
  <c r="AD144" i="21" s="1"/>
  <c r="N144" i="21"/>
  <c r="S143" i="21"/>
  <c r="O143" i="21"/>
  <c r="T142" i="21"/>
  <c r="P142" i="21"/>
  <c r="Q141" i="21"/>
  <c r="M141" i="21"/>
  <c r="R140" i="21"/>
  <c r="AD140" i="21" s="1"/>
  <c r="N140" i="21"/>
  <c r="S139" i="21"/>
  <c r="AE139" i="21" s="1"/>
  <c r="O139" i="21"/>
  <c r="T138" i="21"/>
  <c r="P138" i="21"/>
  <c r="Q137" i="21"/>
  <c r="M137" i="21"/>
  <c r="R136" i="21"/>
  <c r="N136" i="21"/>
  <c r="S135" i="21"/>
  <c r="AE135" i="21" s="1"/>
  <c r="O135" i="21"/>
  <c r="T134" i="21"/>
  <c r="P134" i="21"/>
  <c r="Q133" i="21"/>
  <c r="M133" i="21"/>
  <c r="R132" i="21"/>
  <c r="N132" i="21"/>
  <c r="S131" i="21"/>
  <c r="O131" i="21"/>
  <c r="T130" i="21"/>
  <c r="AF130" i="21" s="1"/>
  <c r="P130" i="21"/>
  <c r="Q129" i="21"/>
  <c r="M129" i="21"/>
  <c r="R128" i="21"/>
  <c r="N128" i="21"/>
  <c r="R127" i="21"/>
  <c r="AD127" i="21" s="1"/>
  <c r="T125" i="21"/>
  <c r="N115" i="21"/>
  <c r="P113" i="21"/>
  <c r="R111" i="21"/>
  <c r="T109" i="21"/>
  <c r="N99" i="21"/>
  <c r="P97" i="21"/>
  <c r="R95" i="21"/>
  <c r="T93" i="21"/>
  <c r="N83" i="21"/>
  <c r="P81" i="21"/>
  <c r="R79" i="21"/>
  <c r="AD79" i="21" s="1"/>
  <c r="T77" i="21"/>
  <c r="N67" i="21"/>
  <c r="P65" i="21"/>
  <c r="R63" i="21"/>
  <c r="T61" i="21"/>
  <c r="N51" i="21"/>
  <c r="P49" i="21"/>
  <c r="R47" i="21"/>
  <c r="T45" i="21"/>
  <c r="AF45" i="21" s="1"/>
  <c r="N35" i="21"/>
  <c r="P33" i="21"/>
  <c r="R31" i="21"/>
  <c r="T29" i="21"/>
  <c r="N19" i="21"/>
  <c r="P17" i="21"/>
  <c r="R15" i="21"/>
  <c r="T13" i="21"/>
  <c r="L126" i="21"/>
  <c r="P126" i="21"/>
  <c r="T126" i="21"/>
  <c r="AF126" i="21" s="1"/>
  <c r="M126" i="21"/>
  <c r="Q126" i="21"/>
  <c r="AC126" i="21" s="1"/>
  <c r="AG126" i="21"/>
  <c r="N126" i="21"/>
  <c r="R126" i="21"/>
  <c r="AD126" i="21" s="1"/>
  <c r="L124" i="21"/>
  <c r="N124" i="21"/>
  <c r="R124" i="21"/>
  <c r="AD124" i="21" s="1"/>
  <c r="O124" i="21"/>
  <c r="S124" i="21"/>
  <c r="AE124" i="21" s="1"/>
  <c r="P124" i="21"/>
  <c r="T124" i="21"/>
  <c r="AF124" i="21" s="1"/>
  <c r="L122" i="21"/>
  <c r="P122" i="21"/>
  <c r="T122" i="21"/>
  <c r="M122" i="21"/>
  <c r="Q122" i="21"/>
  <c r="N122" i="21"/>
  <c r="R122" i="21"/>
  <c r="L120" i="21"/>
  <c r="N120" i="21"/>
  <c r="R120" i="21"/>
  <c r="O120" i="21"/>
  <c r="S120" i="21"/>
  <c r="P120" i="21"/>
  <c r="T120" i="21"/>
  <c r="L118" i="21"/>
  <c r="P118" i="21"/>
  <c r="T118" i="21"/>
  <c r="M118" i="21"/>
  <c r="Q118" i="21"/>
  <c r="N118" i="21"/>
  <c r="R118" i="21"/>
  <c r="L116" i="21"/>
  <c r="N116" i="21"/>
  <c r="R116" i="21"/>
  <c r="O116" i="21"/>
  <c r="S116" i="21"/>
  <c r="P116" i="21"/>
  <c r="T116" i="21"/>
  <c r="L114" i="21"/>
  <c r="P114" i="21"/>
  <c r="T114" i="21"/>
  <c r="M114" i="21"/>
  <c r="Q114" i="21"/>
  <c r="N114" i="21"/>
  <c r="R114" i="21"/>
  <c r="L112" i="21"/>
  <c r="N112" i="21"/>
  <c r="R112" i="21"/>
  <c r="O112" i="21"/>
  <c r="S112" i="21"/>
  <c r="P112" i="21"/>
  <c r="T112" i="21"/>
  <c r="L110" i="21"/>
  <c r="P110" i="21"/>
  <c r="T110" i="21"/>
  <c r="AF110" i="21" s="1"/>
  <c r="M110" i="21"/>
  <c r="Q110" i="21"/>
  <c r="AC110" i="21" s="1"/>
  <c r="AG110" i="21"/>
  <c r="N110" i="21"/>
  <c r="R110" i="21"/>
  <c r="AD110" i="21" s="1"/>
  <c r="L108" i="21"/>
  <c r="N108" i="21"/>
  <c r="R108" i="21"/>
  <c r="O108" i="21"/>
  <c r="S108" i="21"/>
  <c r="P108" i="21"/>
  <c r="T108" i="21"/>
  <c r="L106" i="21"/>
  <c r="P106" i="21"/>
  <c r="T106" i="21"/>
  <c r="M106" i="21"/>
  <c r="Q106" i="21"/>
  <c r="N106" i="21"/>
  <c r="R106" i="21"/>
  <c r="L104" i="21"/>
  <c r="N104" i="21"/>
  <c r="R104" i="21"/>
  <c r="O104" i="21"/>
  <c r="S104" i="21"/>
  <c r="P104" i="21"/>
  <c r="T104" i="21"/>
  <c r="L102" i="21"/>
  <c r="P102" i="21"/>
  <c r="T102" i="21"/>
  <c r="M102" i="21"/>
  <c r="Q102" i="21"/>
  <c r="N102" i="21"/>
  <c r="R102" i="21"/>
  <c r="L100" i="21"/>
  <c r="N100" i="21"/>
  <c r="R100" i="21"/>
  <c r="O100" i="21"/>
  <c r="S100" i="21"/>
  <c r="P100" i="21"/>
  <c r="T100" i="21"/>
  <c r="L98" i="21"/>
  <c r="P98" i="21"/>
  <c r="T98" i="21"/>
  <c r="M98" i="21"/>
  <c r="Q98" i="21"/>
  <c r="N98" i="21"/>
  <c r="R98" i="21"/>
  <c r="L96" i="21"/>
  <c r="N96" i="21"/>
  <c r="R96" i="21"/>
  <c r="AD96" i="21" s="1"/>
  <c r="O96" i="21"/>
  <c r="S96" i="21"/>
  <c r="AE96" i="21" s="1"/>
  <c r="P96" i="21"/>
  <c r="T96" i="21"/>
  <c r="AF96" i="21" s="1"/>
  <c r="L94" i="21"/>
  <c r="P94" i="21"/>
  <c r="T94" i="21"/>
  <c r="AF94" i="21" s="1"/>
  <c r="M94" i="21"/>
  <c r="Q94" i="21"/>
  <c r="AC94" i="21" s="1"/>
  <c r="AG94" i="21"/>
  <c r="N94" i="21"/>
  <c r="R94" i="21"/>
  <c r="AD94" i="21" s="1"/>
  <c r="L92" i="21"/>
  <c r="N92" i="21"/>
  <c r="R92" i="21"/>
  <c r="O92" i="21"/>
  <c r="S92" i="21"/>
  <c r="P92" i="21"/>
  <c r="T92" i="21"/>
  <c r="L90" i="21"/>
  <c r="P90" i="21"/>
  <c r="T90" i="21"/>
  <c r="M90" i="21"/>
  <c r="Q90" i="21"/>
  <c r="N90" i="21"/>
  <c r="R90" i="21"/>
  <c r="L88" i="21"/>
  <c r="N88" i="21"/>
  <c r="R88" i="21"/>
  <c r="O88" i="21"/>
  <c r="S88" i="21"/>
  <c r="P88" i="21"/>
  <c r="T88" i="21"/>
  <c r="L86" i="21"/>
  <c r="P86" i="21"/>
  <c r="T86" i="21"/>
  <c r="M86" i="21"/>
  <c r="Q86" i="21"/>
  <c r="N86" i="21"/>
  <c r="R86" i="21"/>
  <c r="L84" i="21"/>
  <c r="N84" i="21"/>
  <c r="R84" i="21"/>
  <c r="O84" i="21"/>
  <c r="S84" i="21"/>
  <c r="P84" i="21"/>
  <c r="T84" i="21"/>
  <c r="L82" i="21"/>
  <c r="P82" i="21"/>
  <c r="T82" i="21"/>
  <c r="AF82" i="21" s="1"/>
  <c r="M82" i="21"/>
  <c r="Q82" i="21"/>
  <c r="AC82" i="21" s="1"/>
  <c r="AG82" i="21"/>
  <c r="N82" i="21"/>
  <c r="R82" i="21"/>
  <c r="AD82" i="21" s="1"/>
  <c r="L80" i="21"/>
  <c r="N80" i="21"/>
  <c r="R80" i="21"/>
  <c r="O80" i="21"/>
  <c r="S80" i="21"/>
  <c r="P80" i="21"/>
  <c r="T80" i="21"/>
  <c r="L78" i="21"/>
  <c r="P78" i="21"/>
  <c r="T78" i="21"/>
  <c r="M78" i="21"/>
  <c r="Q78" i="21"/>
  <c r="N78" i="21"/>
  <c r="R78" i="21"/>
  <c r="L76" i="21"/>
  <c r="N76" i="21"/>
  <c r="R76" i="21"/>
  <c r="O76" i="21"/>
  <c r="S76" i="21"/>
  <c r="P76" i="21"/>
  <c r="T76" i="21"/>
  <c r="L74" i="21"/>
  <c r="P74" i="21"/>
  <c r="T74" i="21"/>
  <c r="M74" i="21"/>
  <c r="Q74" i="21"/>
  <c r="N74" i="21"/>
  <c r="R74" i="21"/>
  <c r="L72" i="21"/>
  <c r="N72" i="21"/>
  <c r="R72" i="21"/>
  <c r="O72" i="21"/>
  <c r="S72" i="21"/>
  <c r="P72" i="21"/>
  <c r="T72" i="21"/>
  <c r="L70" i="21"/>
  <c r="P70" i="21"/>
  <c r="T70" i="21"/>
  <c r="M70" i="21"/>
  <c r="Q70" i="21"/>
  <c r="N70" i="21"/>
  <c r="R70" i="21"/>
  <c r="L68" i="21"/>
  <c r="N68" i="21"/>
  <c r="R68" i="21"/>
  <c r="AD68" i="21" s="1"/>
  <c r="O68" i="21"/>
  <c r="S68" i="21"/>
  <c r="AE68" i="21" s="1"/>
  <c r="P68" i="21"/>
  <c r="T68" i="21"/>
  <c r="AF68" i="21" s="1"/>
  <c r="L66" i="21"/>
  <c r="P66" i="21"/>
  <c r="T66" i="21"/>
  <c r="AF66" i="21" s="1"/>
  <c r="M66" i="21"/>
  <c r="Q66" i="21"/>
  <c r="AC66" i="21" s="1"/>
  <c r="AG66" i="21"/>
  <c r="N66" i="21"/>
  <c r="R66" i="21"/>
  <c r="AD66" i="21" s="1"/>
  <c r="L64" i="21"/>
  <c r="N64" i="21"/>
  <c r="R64" i="21"/>
  <c r="O64" i="21"/>
  <c r="S64" i="21"/>
  <c r="P64" i="21"/>
  <c r="T64" i="21"/>
  <c r="L62" i="21"/>
  <c r="P62" i="21"/>
  <c r="T62" i="21"/>
  <c r="M62" i="21"/>
  <c r="Q62" i="21"/>
  <c r="N62" i="21"/>
  <c r="R62" i="21"/>
  <c r="L60" i="21"/>
  <c r="N60" i="21"/>
  <c r="R60" i="21"/>
  <c r="AD60" i="21" s="1"/>
  <c r="O60" i="21"/>
  <c r="S60" i="21"/>
  <c r="AE60" i="21" s="1"/>
  <c r="P60" i="21"/>
  <c r="T60" i="21"/>
  <c r="AF60" i="21" s="1"/>
  <c r="L58" i="21"/>
  <c r="P58" i="21"/>
  <c r="T58" i="21"/>
  <c r="M58" i="21"/>
  <c r="Q58" i="21"/>
  <c r="N58" i="21"/>
  <c r="R58" i="21"/>
  <c r="L56" i="21"/>
  <c r="N56" i="21"/>
  <c r="R56" i="21"/>
  <c r="O56" i="21"/>
  <c r="S56" i="21"/>
  <c r="P56" i="21"/>
  <c r="T56" i="21"/>
  <c r="L54" i="21"/>
  <c r="P54" i="21"/>
  <c r="T54" i="21"/>
  <c r="M54" i="21"/>
  <c r="Q54" i="21"/>
  <c r="N54" i="21"/>
  <c r="R54" i="21"/>
  <c r="L52" i="21"/>
  <c r="N52" i="21"/>
  <c r="R52" i="21"/>
  <c r="O52" i="21"/>
  <c r="S52" i="21"/>
  <c r="P52" i="21"/>
  <c r="T52" i="21"/>
  <c r="L50" i="21"/>
  <c r="P50" i="21"/>
  <c r="T50" i="21"/>
  <c r="M50" i="21"/>
  <c r="Q50" i="21"/>
  <c r="N50" i="21"/>
  <c r="R50" i="21"/>
  <c r="L48" i="21"/>
  <c r="N48" i="21"/>
  <c r="R48" i="21"/>
  <c r="O48" i="21"/>
  <c r="S48" i="21"/>
  <c r="P48" i="21"/>
  <c r="T48" i="21"/>
  <c r="L46" i="21"/>
  <c r="P46" i="21"/>
  <c r="T46" i="21"/>
  <c r="M46" i="21"/>
  <c r="Q46" i="21"/>
  <c r="N46" i="21"/>
  <c r="R46" i="21"/>
  <c r="L44" i="21"/>
  <c r="N44" i="21"/>
  <c r="R44" i="21"/>
  <c r="O44" i="21"/>
  <c r="S44" i="21"/>
  <c r="P44" i="21"/>
  <c r="T44" i="21"/>
  <c r="L42" i="21"/>
  <c r="P42" i="21"/>
  <c r="AF42" i="21"/>
  <c r="M42" i="21"/>
  <c r="AC42" i="21"/>
  <c r="AG42" i="21"/>
  <c r="N42" i="21"/>
  <c r="AD42" i="21"/>
  <c r="L40" i="21"/>
  <c r="N40" i="21"/>
  <c r="R40" i="21"/>
  <c r="AD40" i="21" s="1"/>
  <c r="O40" i="21"/>
  <c r="S40" i="21"/>
  <c r="AE40" i="21" s="1"/>
  <c r="P40" i="21"/>
  <c r="T40" i="21"/>
  <c r="AF40" i="21" s="1"/>
  <c r="L38" i="21"/>
  <c r="P38" i="21"/>
  <c r="T38" i="21"/>
  <c r="M38" i="21"/>
  <c r="Q38" i="21"/>
  <c r="N38" i="21"/>
  <c r="R38" i="21"/>
  <c r="L36" i="21"/>
  <c r="N36" i="21"/>
  <c r="R36" i="21"/>
  <c r="AD36" i="21" s="1"/>
  <c r="O36" i="21"/>
  <c r="S36" i="21"/>
  <c r="AE36" i="21" s="1"/>
  <c r="P36" i="21"/>
  <c r="T36" i="21"/>
  <c r="AF36" i="21" s="1"/>
  <c r="L34" i="21"/>
  <c r="P34" i="21"/>
  <c r="T34" i="21"/>
  <c r="M34" i="21"/>
  <c r="Q34" i="21"/>
  <c r="N34" i="21"/>
  <c r="R34" i="21"/>
  <c r="L32" i="21"/>
  <c r="N32" i="21"/>
  <c r="R32" i="21"/>
  <c r="O32" i="21"/>
  <c r="S32" i="21"/>
  <c r="P32" i="21"/>
  <c r="T32" i="21"/>
  <c r="L30" i="21"/>
  <c r="P30" i="21"/>
  <c r="T30" i="21"/>
  <c r="M30" i="21"/>
  <c r="Q30" i="21"/>
  <c r="N30" i="21"/>
  <c r="R30" i="21"/>
  <c r="L28" i="21"/>
  <c r="N28" i="21"/>
  <c r="R28" i="21"/>
  <c r="AD28" i="21" s="1"/>
  <c r="O28" i="21"/>
  <c r="S28" i="21"/>
  <c r="AE28" i="21" s="1"/>
  <c r="P28" i="21"/>
  <c r="T28" i="21"/>
  <c r="AF28" i="21" s="1"/>
  <c r="L26" i="21"/>
  <c r="P26" i="21"/>
  <c r="T26" i="21"/>
  <c r="M26" i="21"/>
  <c r="Q26" i="21"/>
  <c r="N26" i="21"/>
  <c r="R26" i="21"/>
  <c r="L24" i="21"/>
  <c r="N24" i="21"/>
  <c r="R24" i="21"/>
  <c r="O24" i="21"/>
  <c r="S24" i="21"/>
  <c r="P24" i="21"/>
  <c r="T24" i="21"/>
  <c r="L22" i="21"/>
  <c r="P22" i="21"/>
  <c r="T22" i="21"/>
  <c r="M22" i="21"/>
  <c r="Q22" i="21"/>
  <c r="N22" i="21"/>
  <c r="R22" i="21"/>
  <c r="L20" i="21"/>
  <c r="N20" i="21"/>
  <c r="R20" i="21"/>
  <c r="O20" i="21"/>
  <c r="S20" i="21"/>
  <c r="P20" i="21"/>
  <c r="T20" i="21"/>
  <c r="L18" i="21"/>
  <c r="P18" i="21"/>
  <c r="T18" i="21"/>
  <c r="M18" i="21"/>
  <c r="Q18" i="21"/>
  <c r="N18" i="21"/>
  <c r="R18" i="21"/>
  <c r="L16" i="21"/>
  <c r="N16" i="21"/>
  <c r="R16" i="21"/>
  <c r="O16" i="21"/>
  <c r="S16" i="21"/>
  <c r="P16" i="21"/>
  <c r="T16" i="21"/>
  <c r="L14" i="21"/>
  <c r="P14" i="21"/>
  <c r="T14" i="21"/>
  <c r="M14" i="21"/>
  <c r="Q14" i="21"/>
  <c r="N14" i="21"/>
  <c r="R14" i="21"/>
  <c r="L12" i="21"/>
  <c r="N12" i="21"/>
  <c r="R12" i="21"/>
  <c r="O12" i="21"/>
  <c r="S12" i="21"/>
  <c r="P12" i="21"/>
  <c r="T12" i="21"/>
  <c r="L10" i="21"/>
  <c r="P10" i="21"/>
  <c r="T10" i="21"/>
  <c r="M10" i="21"/>
  <c r="Q10" i="21"/>
  <c r="N10" i="21"/>
  <c r="R10" i="21"/>
  <c r="L8" i="21"/>
  <c r="N8" i="21"/>
  <c r="R8" i="21"/>
  <c r="O8" i="21"/>
  <c r="S8" i="21"/>
  <c r="P8" i="21"/>
  <c r="T8" i="21"/>
  <c r="L6" i="21"/>
  <c r="P6" i="21"/>
  <c r="M6" i="21"/>
  <c r="Q6" i="21"/>
  <c r="N6" i="21"/>
  <c r="R6" i="21"/>
  <c r="L4" i="21"/>
  <c r="N4" i="21"/>
  <c r="AD4" i="21"/>
  <c r="O4" i="21"/>
  <c r="AE4" i="21"/>
  <c r="P4" i="21"/>
  <c r="AF4" i="21"/>
  <c r="K512" i="21"/>
  <c r="K508" i="21"/>
  <c r="K504" i="21"/>
  <c r="K500" i="21"/>
  <c r="K496" i="21"/>
  <c r="K492" i="21"/>
  <c r="K488" i="21"/>
  <c r="K484" i="21"/>
  <c r="K480" i="21"/>
  <c r="K476" i="21"/>
  <c r="K472" i="21"/>
  <c r="K468" i="21"/>
  <c r="K464" i="21"/>
  <c r="K460" i="21"/>
  <c r="K456" i="21"/>
  <c r="K452" i="21"/>
  <c r="K448" i="21"/>
  <c r="K444" i="21"/>
  <c r="K440" i="21"/>
  <c r="K436" i="21"/>
  <c r="K432" i="21"/>
  <c r="K428" i="21"/>
  <c r="K424" i="21"/>
  <c r="K420" i="21"/>
  <c r="K416" i="21"/>
  <c r="K412" i="21"/>
  <c r="K408" i="21"/>
  <c r="K404" i="21"/>
  <c r="K400" i="21"/>
  <c r="K396" i="21"/>
  <c r="K392" i="21"/>
  <c r="K388" i="21"/>
  <c r="K384" i="21"/>
  <c r="K380" i="21"/>
  <c r="K376" i="21"/>
  <c r="K372" i="21"/>
  <c r="K368" i="21"/>
  <c r="K364" i="21"/>
  <c r="K360" i="21"/>
  <c r="K356" i="21"/>
  <c r="K352" i="21"/>
  <c r="K348" i="21"/>
  <c r="K344" i="21"/>
  <c r="K340" i="21"/>
  <c r="K336" i="21"/>
  <c r="K332" i="21"/>
  <c r="K328" i="21"/>
  <c r="K324" i="21"/>
  <c r="K320" i="21"/>
  <c r="K316" i="21"/>
  <c r="K312" i="21"/>
  <c r="K308" i="21"/>
  <c r="K304" i="21"/>
  <c r="K300" i="21"/>
  <c r="K296" i="21"/>
  <c r="K292" i="21"/>
  <c r="K288" i="21"/>
  <c r="K284" i="21"/>
  <c r="K280" i="21"/>
  <c r="K276" i="21"/>
  <c r="K272" i="21"/>
  <c r="K268" i="21"/>
  <c r="K264" i="21"/>
  <c r="K260" i="21"/>
  <c r="K256" i="21"/>
  <c r="K252" i="21"/>
  <c r="K248" i="21"/>
  <c r="K244" i="21"/>
  <c r="K240" i="21"/>
  <c r="K236" i="21"/>
  <c r="K232" i="21"/>
  <c r="K228" i="21"/>
  <c r="K224" i="21"/>
  <c r="K220" i="21"/>
  <c r="K216" i="21"/>
  <c r="K212" i="21"/>
  <c r="K208" i="21"/>
  <c r="K204" i="21"/>
  <c r="K200" i="21"/>
  <c r="K196" i="21"/>
  <c r="K192" i="21"/>
  <c r="K188" i="21"/>
  <c r="K184" i="21"/>
  <c r="K180" i="21"/>
  <c r="K176" i="21"/>
  <c r="K172" i="21"/>
  <c r="K168" i="21"/>
  <c r="K164" i="21"/>
  <c r="K160" i="21"/>
  <c r="K156" i="21"/>
  <c r="K152" i="21"/>
  <c r="K148" i="21"/>
  <c r="K144" i="21"/>
  <c r="K140" i="21"/>
  <c r="K136" i="21"/>
  <c r="K132" i="21"/>
  <c r="K128" i="21"/>
  <c r="K124" i="21"/>
  <c r="K120" i="21"/>
  <c r="K116" i="21"/>
  <c r="K112" i="21"/>
  <c r="K108" i="21"/>
  <c r="K104" i="21"/>
  <c r="K100" i="21"/>
  <c r="K96" i="21"/>
  <c r="K92" i="21"/>
  <c r="K88" i="21"/>
  <c r="K84" i="21"/>
  <c r="K80" i="21"/>
  <c r="K76" i="21"/>
  <c r="K72" i="21"/>
  <c r="K68" i="21"/>
  <c r="K64" i="21"/>
  <c r="K60" i="21"/>
  <c r="K56" i="21"/>
  <c r="K52" i="21"/>
  <c r="K48" i="21"/>
  <c r="K44" i="21"/>
  <c r="K40" i="21"/>
  <c r="K36" i="21"/>
  <c r="K32" i="21"/>
  <c r="K28" i="21"/>
  <c r="K24" i="21"/>
  <c r="K20" i="21"/>
  <c r="K16" i="21"/>
  <c r="K12" i="21"/>
  <c r="K8" i="21"/>
  <c r="K4" i="21"/>
  <c r="AG2" i="21"/>
  <c r="Q2" i="21"/>
  <c r="AC2" i="21" s="1"/>
  <c r="M2" i="21"/>
  <c r="R515" i="21"/>
  <c r="N515" i="21"/>
  <c r="S514" i="21"/>
  <c r="O514" i="21"/>
  <c r="T513" i="21"/>
  <c r="P513" i="21"/>
  <c r="Q512" i="21"/>
  <c r="M512" i="21"/>
  <c r="R511" i="21"/>
  <c r="N511" i="21"/>
  <c r="S510" i="21"/>
  <c r="O510" i="21"/>
  <c r="T509" i="21"/>
  <c r="P509" i="21"/>
  <c r="Q508" i="21"/>
  <c r="M508" i="21"/>
  <c r="R507" i="21"/>
  <c r="N507" i="21"/>
  <c r="S506" i="21"/>
  <c r="O506" i="21"/>
  <c r="T505" i="21"/>
  <c r="P505" i="21"/>
  <c r="Q504" i="21"/>
  <c r="M504" i="21"/>
  <c r="R503" i="21"/>
  <c r="N503" i="21"/>
  <c r="S502" i="21"/>
  <c r="O502" i="21"/>
  <c r="T501" i="21"/>
  <c r="P501" i="21"/>
  <c r="Q500" i="21"/>
  <c r="M500" i="21"/>
  <c r="R499" i="21"/>
  <c r="N499" i="21"/>
  <c r="S498" i="21"/>
  <c r="O498" i="21"/>
  <c r="T497" i="21"/>
  <c r="P497" i="21"/>
  <c r="Q496" i="21"/>
  <c r="M496" i="21"/>
  <c r="R495" i="21"/>
  <c r="N495" i="21"/>
  <c r="S494" i="21"/>
  <c r="O494" i="21"/>
  <c r="T493" i="21"/>
  <c r="P493" i="21"/>
  <c r="Q492" i="21"/>
  <c r="M492" i="21"/>
  <c r="R491" i="21"/>
  <c r="N491" i="21"/>
  <c r="S490" i="21"/>
  <c r="O490" i="21"/>
  <c r="T489" i="21"/>
  <c r="P489" i="21"/>
  <c r="Q488" i="21"/>
  <c r="M488" i="21"/>
  <c r="R487" i="21"/>
  <c r="N487" i="21"/>
  <c r="S486" i="21"/>
  <c r="O486" i="21"/>
  <c r="T485" i="21"/>
  <c r="P485" i="21"/>
  <c r="Q484" i="21"/>
  <c r="M484" i="21"/>
  <c r="R483" i="21"/>
  <c r="N483" i="21"/>
  <c r="S482" i="21"/>
  <c r="O482" i="21"/>
  <c r="T481" i="21"/>
  <c r="P481" i="21"/>
  <c r="Q480" i="21"/>
  <c r="M480" i="21"/>
  <c r="R479" i="21"/>
  <c r="N479" i="21"/>
  <c r="S478" i="21"/>
  <c r="O478" i="21"/>
  <c r="T477" i="21"/>
  <c r="P477" i="21"/>
  <c r="AG476" i="21"/>
  <c r="AC476" i="21"/>
  <c r="M476" i="21"/>
  <c r="R475" i="21"/>
  <c r="N475" i="21"/>
  <c r="S474" i="21"/>
  <c r="O474" i="21"/>
  <c r="T473" i="21"/>
  <c r="P473" i="21"/>
  <c r="Q472" i="21"/>
  <c r="M472" i="21"/>
  <c r="R471" i="21"/>
  <c r="N471" i="21"/>
  <c r="S470" i="21"/>
  <c r="O470" i="21"/>
  <c r="T469" i="21"/>
  <c r="P469" i="21"/>
  <c r="Q468" i="21"/>
  <c r="M468" i="21"/>
  <c r="R467" i="21"/>
  <c r="N467" i="21"/>
  <c r="S466" i="21"/>
  <c r="O466" i="21"/>
  <c r="T465" i="21"/>
  <c r="P465" i="21"/>
  <c r="Q464" i="21"/>
  <c r="M464" i="21"/>
  <c r="R463" i="21"/>
  <c r="N463" i="21"/>
  <c r="S462" i="21"/>
  <c r="O462" i="21"/>
  <c r="T461" i="21"/>
  <c r="AF461" i="21" s="1"/>
  <c r="P461" i="21"/>
  <c r="Q460" i="21"/>
  <c r="M460" i="21"/>
  <c r="R459" i="21"/>
  <c r="N459" i="21"/>
  <c r="S458" i="21"/>
  <c r="O458" i="21"/>
  <c r="T457" i="21"/>
  <c r="P457" i="21"/>
  <c r="Q456" i="21"/>
  <c r="M456" i="21"/>
  <c r="R455" i="21"/>
  <c r="AD455" i="21" s="1"/>
  <c r="N455" i="21"/>
  <c r="S454" i="21"/>
  <c r="AE454" i="21" s="1"/>
  <c r="O454" i="21"/>
  <c r="T453" i="21"/>
  <c r="P453" i="21"/>
  <c r="Q452" i="21"/>
  <c r="M452" i="21"/>
  <c r="R451" i="21"/>
  <c r="N451" i="21"/>
  <c r="S450" i="21"/>
  <c r="O450" i="21"/>
  <c r="T449" i="21"/>
  <c r="P449" i="21"/>
  <c r="Q448" i="21"/>
  <c r="M448" i="21"/>
  <c r="R447" i="21"/>
  <c r="N447" i="21"/>
  <c r="S446" i="21"/>
  <c r="O446" i="21"/>
  <c r="T445" i="21"/>
  <c r="P445" i="21"/>
  <c r="Q444" i="21"/>
  <c r="M444" i="21"/>
  <c r="R443" i="21"/>
  <c r="AD443" i="21" s="1"/>
  <c r="N443" i="21"/>
  <c r="S442" i="21"/>
  <c r="O442" i="21"/>
  <c r="T441" i="21"/>
  <c r="P441" i="21"/>
  <c r="Q440" i="21"/>
  <c r="M440" i="21"/>
  <c r="R439" i="21"/>
  <c r="N439" i="21"/>
  <c r="S438" i="21"/>
  <c r="O438" i="21"/>
  <c r="T437" i="21"/>
  <c r="P437" i="21"/>
  <c r="Q436" i="21"/>
  <c r="M436" i="21"/>
  <c r="R435" i="21"/>
  <c r="N435" i="21"/>
  <c r="S434" i="21"/>
  <c r="O434" i="21"/>
  <c r="T433" i="21"/>
  <c r="P433" i="21"/>
  <c r="Q432" i="21"/>
  <c r="M432" i="21"/>
  <c r="R431" i="21"/>
  <c r="N431" i="21"/>
  <c r="S430" i="21"/>
  <c r="O430" i="21"/>
  <c r="T429" i="21"/>
  <c r="P429" i="21"/>
  <c r="Q428" i="21"/>
  <c r="M428" i="21"/>
  <c r="R427" i="21"/>
  <c r="AD427" i="21" s="1"/>
  <c r="N427" i="21"/>
  <c r="S426" i="21"/>
  <c r="O426" i="21"/>
  <c r="T425" i="21"/>
  <c r="P425" i="21"/>
  <c r="Q424" i="21"/>
  <c r="M424" i="21"/>
  <c r="R423" i="21"/>
  <c r="N423" i="21"/>
  <c r="S422" i="21"/>
  <c r="AE422" i="21" s="1"/>
  <c r="O422" i="21"/>
  <c r="T421" i="21"/>
  <c r="AF421" i="21" s="1"/>
  <c r="P421" i="21"/>
  <c r="Q420" i="21"/>
  <c r="M420" i="21"/>
  <c r="R419" i="21"/>
  <c r="AD419" i="21" s="1"/>
  <c r="N419" i="21"/>
  <c r="S418" i="21"/>
  <c r="O418" i="21"/>
  <c r="T417" i="21"/>
  <c r="P417" i="21"/>
  <c r="Q416" i="21"/>
  <c r="M416" i="21"/>
  <c r="R415" i="21"/>
  <c r="N415" i="21"/>
  <c r="S414" i="21"/>
  <c r="O414" i="21"/>
  <c r="T413" i="21"/>
  <c r="P413" i="21"/>
  <c r="Q412" i="21"/>
  <c r="M412" i="21"/>
  <c r="R411" i="21"/>
  <c r="AD411" i="21" s="1"/>
  <c r="N411" i="21"/>
  <c r="S410" i="21"/>
  <c r="AE410" i="21" s="1"/>
  <c r="O410" i="21"/>
  <c r="T409" i="21"/>
  <c r="P409" i="21"/>
  <c r="Q408" i="21"/>
  <c r="M408" i="21"/>
  <c r="R407" i="21"/>
  <c r="N407" i="21"/>
  <c r="S406" i="21"/>
  <c r="O406" i="21"/>
  <c r="T405" i="21"/>
  <c r="P405" i="21"/>
  <c r="Q404" i="21"/>
  <c r="M404" i="21"/>
  <c r="R403" i="21"/>
  <c r="N403" i="21"/>
  <c r="S402" i="21"/>
  <c r="O402" i="21"/>
  <c r="T401" i="21"/>
  <c r="AF401" i="21" s="1"/>
  <c r="P401" i="21"/>
  <c r="AG400" i="21"/>
  <c r="Q400" i="21"/>
  <c r="AC400" i="21" s="1"/>
  <c r="M400" i="21"/>
  <c r="R399" i="21"/>
  <c r="N399" i="21"/>
  <c r="S398" i="21"/>
  <c r="O398" i="21"/>
  <c r="T397" i="21"/>
  <c r="P397" i="21"/>
  <c r="Q396" i="21"/>
  <c r="M396" i="21"/>
  <c r="R395" i="21"/>
  <c r="N395" i="21"/>
  <c r="S394" i="21"/>
  <c r="AE394" i="21" s="1"/>
  <c r="O394" i="21"/>
  <c r="T393" i="21"/>
  <c r="P393" i="21"/>
  <c r="Q392" i="21"/>
  <c r="M392" i="21"/>
  <c r="R391" i="21"/>
  <c r="N391" i="21"/>
  <c r="S390" i="21"/>
  <c r="AE390" i="21" s="1"/>
  <c r="O390" i="21"/>
  <c r="T389" i="21"/>
  <c r="P389" i="21"/>
  <c r="Q388" i="21"/>
  <c r="M388" i="21"/>
  <c r="R387" i="21"/>
  <c r="N387" i="21"/>
  <c r="S386" i="21"/>
  <c r="O386" i="21"/>
  <c r="T385" i="21"/>
  <c r="AF385" i="21" s="1"/>
  <c r="P385" i="21"/>
  <c r="Q384" i="21"/>
  <c r="M384" i="21"/>
  <c r="R383" i="21"/>
  <c r="N383" i="21"/>
  <c r="S382" i="21"/>
  <c r="AE382" i="21" s="1"/>
  <c r="O382" i="21"/>
  <c r="T381" i="21"/>
  <c r="AF381" i="21" s="1"/>
  <c r="P381" i="21"/>
  <c r="Q380" i="21"/>
  <c r="M380" i="21"/>
  <c r="R379" i="21"/>
  <c r="AD379" i="21" s="1"/>
  <c r="N379" i="21"/>
  <c r="S378" i="21"/>
  <c r="O378" i="21"/>
  <c r="T377" i="21"/>
  <c r="P377" i="21"/>
  <c r="Q376" i="21"/>
  <c r="M376" i="21"/>
  <c r="R375" i="21"/>
  <c r="N375" i="21"/>
  <c r="S374" i="21"/>
  <c r="O374" i="21"/>
  <c r="T373" i="21"/>
  <c r="P373" i="21"/>
  <c r="Q372" i="21"/>
  <c r="M372" i="21"/>
  <c r="R371" i="21"/>
  <c r="AD371" i="21" s="1"/>
  <c r="N371" i="21"/>
  <c r="S370" i="21"/>
  <c r="O370" i="21"/>
  <c r="T369" i="21"/>
  <c r="P369" i="21"/>
  <c r="AG368" i="21"/>
  <c r="Q368" i="21"/>
  <c r="M368" i="21"/>
  <c r="R367" i="21"/>
  <c r="N367" i="21"/>
  <c r="S366" i="21"/>
  <c r="O366" i="21"/>
  <c r="T365" i="21"/>
  <c r="P365" i="21"/>
  <c r="Q364" i="21"/>
  <c r="M364" i="21"/>
  <c r="R363" i="21"/>
  <c r="AD363" i="21" s="1"/>
  <c r="N363" i="21"/>
  <c r="S362" i="21"/>
  <c r="O362" i="21"/>
  <c r="T361" i="21"/>
  <c r="P361" i="21"/>
  <c r="Q360" i="21"/>
  <c r="M360" i="21"/>
  <c r="R359" i="21"/>
  <c r="N359" i="21"/>
  <c r="S358" i="21"/>
  <c r="O358" i="21"/>
  <c r="T357" i="21"/>
  <c r="AF357" i="21" s="1"/>
  <c r="P357" i="21"/>
  <c r="Q356" i="21"/>
  <c r="M356" i="21"/>
  <c r="R355" i="21"/>
  <c r="N355" i="21"/>
  <c r="S354" i="21"/>
  <c r="O354" i="21"/>
  <c r="T353" i="21"/>
  <c r="P353" i="21"/>
  <c r="Q352" i="21"/>
  <c r="M352" i="21"/>
  <c r="R351" i="21"/>
  <c r="AD351" i="21" s="1"/>
  <c r="N351" i="21"/>
  <c r="S350" i="21"/>
  <c r="AE350" i="21" s="1"/>
  <c r="O350" i="21"/>
  <c r="T349" i="21"/>
  <c r="P349" i="21"/>
  <c r="Q348" i="21"/>
  <c r="M348" i="21"/>
  <c r="R347" i="21"/>
  <c r="AD347" i="21" s="1"/>
  <c r="N347" i="21"/>
  <c r="S346" i="21"/>
  <c r="O346" i="21"/>
  <c r="T345" i="21"/>
  <c r="AF345" i="21" s="1"/>
  <c r="P345" i="21"/>
  <c r="AG344" i="21"/>
  <c r="Q344" i="21"/>
  <c r="AC344" i="21" s="1"/>
  <c r="M344" i="21"/>
  <c r="R343" i="21"/>
  <c r="N343" i="21"/>
  <c r="S342" i="21"/>
  <c r="O342" i="21"/>
  <c r="T341" i="21"/>
  <c r="P341" i="21"/>
  <c r="Q340" i="21"/>
  <c r="M340" i="21"/>
  <c r="R339" i="21"/>
  <c r="N339" i="21"/>
  <c r="S338" i="21"/>
  <c r="O338" i="21"/>
  <c r="T337" i="21"/>
  <c r="P337" i="21"/>
  <c r="Q336" i="21"/>
  <c r="M336" i="21"/>
  <c r="R335" i="21"/>
  <c r="AD335" i="21" s="1"/>
  <c r="N335" i="21"/>
  <c r="S334" i="21"/>
  <c r="AE334" i="21" s="1"/>
  <c r="O334" i="21"/>
  <c r="T333" i="21"/>
  <c r="P333" i="21"/>
  <c r="Q332" i="21"/>
  <c r="M332" i="21"/>
  <c r="R331" i="21"/>
  <c r="AD331" i="21" s="1"/>
  <c r="N331" i="21"/>
  <c r="S330" i="21"/>
  <c r="AE330" i="21" s="1"/>
  <c r="O330" i="21"/>
  <c r="T329" i="21"/>
  <c r="AF329" i="21" s="1"/>
  <c r="P329" i="21"/>
  <c r="Q328" i="21"/>
  <c r="M328" i="21"/>
  <c r="R327" i="21"/>
  <c r="AD327" i="21" s="1"/>
  <c r="N327" i="21"/>
  <c r="S326" i="21"/>
  <c r="O326" i="21"/>
  <c r="T325" i="21"/>
  <c r="P325" i="21"/>
  <c r="Q324" i="21"/>
  <c r="M324" i="21"/>
  <c r="R323" i="21"/>
  <c r="N323" i="21"/>
  <c r="S322" i="21"/>
  <c r="O322" i="21"/>
  <c r="T321" i="21"/>
  <c r="P321" i="21"/>
  <c r="Q320" i="21"/>
  <c r="M320" i="21"/>
  <c r="R319" i="21"/>
  <c r="N319" i="21"/>
  <c r="S318" i="21"/>
  <c r="O318" i="21"/>
  <c r="T317" i="21"/>
  <c r="AF317" i="21" s="1"/>
  <c r="P317" i="21"/>
  <c r="Q316" i="21"/>
  <c r="M316" i="21"/>
  <c r="R315" i="21"/>
  <c r="N315" i="21"/>
  <c r="S314" i="21"/>
  <c r="O314" i="21"/>
  <c r="T313" i="21"/>
  <c r="P313" i="21"/>
  <c r="AG312" i="21"/>
  <c r="Q312" i="21"/>
  <c r="AC312" i="21" s="1"/>
  <c r="M312" i="21"/>
  <c r="R311" i="21"/>
  <c r="N311" i="21"/>
  <c r="S310" i="21"/>
  <c r="O310" i="21"/>
  <c r="T309" i="21"/>
  <c r="P309" i="21"/>
  <c r="Q308" i="21"/>
  <c r="M308" i="21"/>
  <c r="R307" i="21"/>
  <c r="N307" i="21"/>
  <c r="S306" i="21"/>
  <c r="O306" i="21"/>
  <c r="T305" i="21"/>
  <c r="P305" i="21"/>
  <c r="Q304" i="21"/>
  <c r="M304" i="21"/>
  <c r="R303" i="21"/>
  <c r="N303" i="21"/>
  <c r="S302" i="21"/>
  <c r="O302" i="21"/>
  <c r="T301" i="21"/>
  <c r="P301" i="21"/>
  <c r="Q300" i="21"/>
  <c r="M300" i="21"/>
  <c r="R299" i="21"/>
  <c r="N299" i="21"/>
  <c r="S298" i="21"/>
  <c r="O298" i="21"/>
  <c r="T297" i="21"/>
  <c r="P297" i="21"/>
  <c r="Q296" i="21"/>
  <c r="M296" i="21"/>
  <c r="R295" i="21"/>
  <c r="N295" i="21"/>
  <c r="S294" i="21"/>
  <c r="AE294" i="21" s="1"/>
  <c r="O294" i="21"/>
  <c r="T293" i="21"/>
  <c r="P293" i="21"/>
  <c r="Q292" i="21"/>
  <c r="M292" i="21"/>
  <c r="R291" i="21"/>
  <c r="N291" i="21"/>
  <c r="S290" i="21"/>
  <c r="AE290" i="21" s="1"/>
  <c r="O290" i="21"/>
  <c r="T289" i="21"/>
  <c r="P289" i="21"/>
  <c r="AG288" i="21"/>
  <c r="Q288" i="21"/>
  <c r="AC288" i="21" s="1"/>
  <c r="M288" i="21"/>
  <c r="R287" i="21"/>
  <c r="N287" i="21"/>
  <c r="S286" i="21"/>
  <c r="O286" i="21"/>
  <c r="T285" i="21"/>
  <c r="AF285" i="21" s="1"/>
  <c r="P285" i="21"/>
  <c r="AG284" i="21"/>
  <c r="Q284" i="21"/>
  <c r="AC284" i="21" s="1"/>
  <c r="M284" i="21"/>
  <c r="R283" i="21"/>
  <c r="AD283" i="21" s="1"/>
  <c r="N283" i="21"/>
  <c r="S282" i="21"/>
  <c r="O282" i="21"/>
  <c r="T281" i="21"/>
  <c r="P281" i="21"/>
  <c r="AG280" i="21"/>
  <c r="Q280" i="21"/>
  <c r="AC280" i="21" s="1"/>
  <c r="M280" i="21"/>
  <c r="R279" i="21"/>
  <c r="N279" i="21"/>
  <c r="S278" i="21"/>
  <c r="O278" i="21"/>
  <c r="T277" i="21"/>
  <c r="P277" i="21"/>
  <c r="Q276" i="21"/>
  <c r="M276" i="21"/>
  <c r="R275" i="21"/>
  <c r="N275" i="21"/>
  <c r="S274" i="21"/>
  <c r="AE274" i="21" s="1"/>
  <c r="O274" i="21"/>
  <c r="T273" i="21"/>
  <c r="P273" i="21"/>
  <c r="Q272" i="21"/>
  <c r="M272" i="21"/>
  <c r="R271" i="21"/>
  <c r="N271" i="21"/>
  <c r="S270" i="21"/>
  <c r="O270" i="21"/>
  <c r="T269" i="21"/>
  <c r="P269" i="21"/>
  <c r="Q268" i="21"/>
  <c r="M268" i="21"/>
  <c r="R267" i="21"/>
  <c r="N267" i="21"/>
  <c r="S266" i="21"/>
  <c r="O266" i="21"/>
  <c r="T265" i="21"/>
  <c r="AF265" i="21" s="1"/>
  <c r="P265" i="21"/>
  <c r="Q264" i="21"/>
  <c r="M264" i="21"/>
  <c r="R263" i="21"/>
  <c r="N263" i="21"/>
  <c r="S262" i="21"/>
  <c r="O262" i="21"/>
  <c r="T261" i="21"/>
  <c r="P261" i="21"/>
  <c r="AG260" i="21"/>
  <c r="Q260" i="21"/>
  <c r="AC260" i="21" s="1"/>
  <c r="M260" i="21"/>
  <c r="R259" i="21"/>
  <c r="N259" i="21"/>
  <c r="S258" i="21"/>
  <c r="O258" i="21"/>
  <c r="T257" i="21"/>
  <c r="P257" i="21"/>
  <c r="Q256" i="21"/>
  <c r="M256" i="21"/>
  <c r="R255" i="21"/>
  <c r="AD255" i="21" s="1"/>
  <c r="N255" i="21"/>
  <c r="S254" i="21"/>
  <c r="O254" i="21"/>
  <c r="T253" i="21"/>
  <c r="P253" i="21"/>
  <c r="Q252" i="21"/>
  <c r="M252" i="21"/>
  <c r="R251" i="21"/>
  <c r="N251" i="21"/>
  <c r="S250" i="21"/>
  <c r="O250" i="21"/>
  <c r="T249" i="21"/>
  <c r="P249" i="21"/>
  <c r="Q248" i="21"/>
  <c r="M248" i="21"/>
  <c r="R247" i="21"/>
  <c r="N247" i="21"/>
  <c r="S246" i="21"/>
  <c r="O246" i="21"/>
  <c r="T245" i="21"/>
  <c r="AF245" i="21" s="1"/>
  <c r="P245" i="21"/>
  <c r="Q244" i="21"/>
  <c r="M244" i="21"/>
  <c r="R243" i="21"/>
  <c r="N243" i="21"/>
  <c r="S242" i="21"/>
  <c r="O242" i="21"/>
  <c r="T241" i="21"/>
  <c r="P241" i="21"/>
  <c r="Q240" i="21"/>
  <c r="M240" i="21"/>
  <c r="R239" i="21"/>
  <c r="AD239" i="21" s="1"/>
  <c r="N239" i="21"/>
  <c r="S238" i="21"/>
  <c r="O238" i="21"/>
  <c r="T237" i="21"/>
  <c r="P237" i="21"/>
  <c r="AG236" i="21"/>
  <c r="Q236" i="21"/>
  <c r="AC236" i="21" s="1"/>
  <c r="M236" i="21"/>
  <c r="R235" i="21"/>
  <c r="AD235" i="21" s="1"/>
  <c r="N235" i="21"/>
  <c r="S234" i="21"/>
  <c r="O234" i="21"/>
  <c r="T233" i="21"/>
  <c r="P233" i="21"/>
  <c r="AG232" i="21"/>
  <c r="Q232" i="21"/>
  <c r="AC232" i="21" s="1"/>
  <c r="M232" i="21"/>
  <c r="R231" i="21"/>
  <c r="N231" i="21"/>
  <c r="S230" i="21"/>
  <c r="AE230" i="21" s="1"/>
  <c r="O230" i="21"/>
  <c r="T229" i="21"/>
  <c r="P229" i="21"/>
  <c r="Q228" i="21"/>
  <c r="M228" i="21"/>
  <c r="R227" i="21"/>
  <c r="N227" i="21"/>
  <c r="S226" i="21"/>
  <c r="AE226" i="21" s="1"/>
  <c r="O226" i="21"/>
  <c r="T225" i="21"/>
  <c r="AF225" i="21" s="1"/>
  <c r="P225" i="21"/>
  <c r="Q224" i="21"/>
  <c r="M224" i="21"/>
  <c r="R223" i="21"/>
  <c r="N223" i="21"/>
  <c r="S222" i="21"/>
  <c r="AE222" i="21" s="1"/>
  <c r="O222" i="21"/>
  <c r="T221" i="21"/>
  <c r="P221" i="21"/>
  <c r="Q220" i="21"/>
  <c r="M220" i="21"/>
  <c r="R219" i="21"/>
  <c r="N219" i="21"/>
  <c r="S218" i="21"/>
  <c r="O218" i="21"/>
  <c r="T217" i="21"/>
  <c r="P217" i="21"/>
  <c r="Q216" i="21"/>
  <c r="M216" i="21"/>
  <c r="R215" i="21"/>
  <c r="N215" i="21"/>
  <c r="S214" i="21"/>
  <c r="AE214" i="21" s="1"/>
  <c r="O214" i="21"/>
  <c r="T213" i="21"/>
  <c r="P213" i="21"/>
  <c r="Q212" i="21"/>
  <c r="M212" i="21"/>
  <c r="R211" i="21"/>
  <c r="N211" i="21"/>
  <c r="S210" i="21"/>
  <c r="O210" i="21"/>
  <c r="T209" i="21"/>
  <c r="AF209" i="21" s="1"/>
  <c r="P209" i="21"/>
  <c r="AG208" i="21"/>
  <c r="Q208" i="21"/>
  <c r="AC208" i="21" s="1"/>
  <c r="M208" i="21"/>
  <c r="R207" i="21"/>
  <c r="N207" i="21"/>
  <c r="AE206" i="21"/>
  <c r="O206" i="21"/>
  <c r="T205" i="21"/>
  <c r="P205" i="21"/>
  <c r="AG204" i="21"/>
  <c r="AC204" i="21"/>
  <c r="M204" i="21"/>
  <c r="R203" i="21"/>
  <c r="AD203" i="21" s="1"/>
  <c r="N203" i="21"/>
  <c r="S202" i="21"/>
  <c r="O202" i="21"/>
  <c r="T201" i="21"/>
  <c r="AF201" i="21" s="1"/>
  <c r="P201" i="21"/>
  <c r="AG200" i="21"/>
  <c r="Q200" i="21"/>
  <c r="AC200" i="21" s="1"/>
  <c r="M200" i="21"/>
  <c r="R199" i="21"/>
  <c r="N199" i="21"/>
  <c r="S198" i="21"/>
  <c r="O198" i="21"/>
  <c r="T197" i="21"/>
  <c r="AF197" i="21" s="1"/>
  <c r="P197" i="21"/>
  <c r="Q196" i="21"/>
  <c r="M196" i="21"/>
  <c r="R195" i="21"/>
  <c r="AD195" i="21" s="1"/>
  <c r="N195" i="21"/>
  <c r="S194" i="21"/>
  <c r="AE194" i="21" s="1"/>
  <c r="O194" i="21"/>
  <c r="T193" i="21"/>
  <c r="P193" i="21"/>
  <c r="Q192" i="21"/>
  <c r="M192" i="21"/>
  <c r="R191" i="21"/>
  <c r="AD191" i="21" s="1"/>
  <c r="N191" i="21"/>
  <c r="S190" i="21"/>
  <c r="O190" i="21"/>
  <c r="T189" i="21"/>
  <c r="AF189" i="21" s="1"/>
  <c r="P189" i="21"/>
  <c r="Q188" i="21"/>
  <c r="M188" i="21"/>
  <c r="R187" i="21"/>
  <c r="N187" i="21"/>
  <c r="S186" i="21"/>
  <c r="AE186" i="21" s="1"/>
  <c r="O186" i="21"/>
  <c r="T185" i="21"/>
  <c r="P185" i="21"/>
  <c r="Q184" i="21"/>
  <c r="M184" i="21"/>
  <c r="R183" i="21"/>
  <c r="N183" i="21"/>
  <c r="S182" i="21"/>
  <c r="AE182" i="21" s="1"/>
  <c r="O182" i="21"/>
  <c r="T181" i="21"/>
  <c r="P181" i="21"/>
  <c r="Q180" i="21"/>
  <c r="M180" i="21"/>
  <c r="R179" i="21"/>
  <c r="N179" i="21"/>
  <c r="S178" i="21"/>
  <c r="O178" i="21"/>
  <c r="T177" i="21"/>
  <c r="P177" i="21"/>
  <c r="Q176" i="21"/>
  <c r="M176" i="21"/>
  <c r="R175" i="21"/>
  <c r="N175" i="21"/>
  <c r="S174" i="21"/>
  <c r="O174" i="21"/>
  <c r="AF173" i="21"/>
  <c r="P173" i="21"/>
  <c r="AG172" i="21"/>
  <c r="AC172" i="21"/>
  <c r="M172" i="21"/>
  <c r="R171" i="21"/>
  <c r="AD171" i="21" s="1"/>
  <c r="N171" i="21"/>
  <c r="S170" i="21"/>
  <c r="O170" i="21"/>
  <c r="T169" i="21"/>
  <c r="P169" i="21"/>
  <c r="Q168" i="21"/>
  <c r="M168" i="21"/>
  <c r="R167" i="21"/>
  <c r="N167" i="21"/>
  <c r="S166" i="21"/>
  <c r="O166" i="21"/>
  <c r="T165" i="21"/>
  <c r="AF165" i="21" s="1"/>
  <c r="P165" i="21"/>
  <c r="Q164" i="21"/>
  <c r="M164" i="21"/>
  <c r="R163" i="21"/>
  <c r="N163" i="21"/>
  <c r="S162" i="21"/>
  <c r="AE162" i="21" s="1"/>
  <c r="O162" i="21"/>
  <c r="T161" i="21"/>
  <c r="P161" i="21"/>
  <c r="Q160" i="21"/>
  <c r="M160" i="21"/>
  <c r="R159" i="21"/>
  <c r="N159" i="21"/>
  <c r="S158" i="21"/>
  <c r="O158" i="21"/>
  <c r="T157" i="21"/>
  <c r="P157" i="21"/>
  <c r="Q156" i="21"/>
  <c r="M156" i="21"/>
  <c r="R155" i="21"/>
  <c r="N155" i="21"/>
  <c r="S154" i="21"/>
  <c r="O154" i="21"/>
  <c r="T153" i="21"/>
  <c r="P153" i="21"/>
  <c r="Q152" i="21"/>
  <c r="M152" i="21"/>
  <c r="R151" i="21"/>
  <c r="N151" i="21"/>
  <c r="S150" i="21"/>
  <c r="O150" i="21"/>
  <c r="T149" i="21"/>
  <c r="P149" i="21"/>
  <c r="Q148" i="21"/>
  <c r="M148" i="21"/>
  <c r="R147" i="21"/>
  <c r="AD147" i="21" s="1"/>
  <c r="N147" i="21"/>
  <c r="S146" i="21"/>
  <c r="O146" i="21"/>
  <c r="T145" i="21"/>
  <c r="AF145" i="21" s="1"/>
  <c r="P145" i="21"/>
  <c r="AG144" i="21"/>
  <c r="Q144" i="21"/>
  <c r="AC144" i="21" s="1"/>
  <c r="M144" i="21"/>
  <c r="R143" i="21"/>
  <c r="N143" i="21"/>
  <c r="S142" i="21"/>
  <c r="O142" i="21"/>
  <c r="T141" i="21"/>
  <c r="P141" i="21"/>
  <c r="AG140" i="21"/>
  <c r="Q140" i="21"/>
  <c r="AC140" i="21" s="1"/>
  <c r="M140" i="21"/>
  <c r="R139" i="21"/>
  <c r="AD139" i="21" s="1"/>
  <c r="N139" i="21"/>
  <c r="S138" i="21"/>
  <c r="O138" i="21"/>
  <c r="T137" i="21"/>
  <c r="P137" i="21"/>
  <c r="Q136" i="21"/>
  <c r="M136" i="21"/>
  <c r="R135" i="21"/>
  <c r="AD135" i="21" s="1"/>
  <c r="N135" i="21"/>
  <c r="S134" i="21"/>
  <c r="O134" i="21"/>
  <c r="T133" i="21"/>
  <c r="P133" i="21"/>
  <c r="Q132" i="21"/>
  <c r="M132" i="21"/>
  <c r="R131" i="21"/>
  <c r="N131" i="21"/>
  <c r="S130" i="21"/>
  <c r="AE130" i="21" s="1"/>
  <c r="O130" i="21"/>
  <c r="T129" i="21"/>
  <c r="P129" i="21"/>
  <c r="Q128" i="21"/>
  <c r="M128" i="21"/>
  <c r="N127" i="21"/>
  <c r="P125" i="21"/>
  <c r="R123" i="21"/>
  <c r="T121" i="21"/>
  <c r="M120" i="21"/>
  <c r="O118" i="21"/>
  <c r="Q116" i="21"/>
  <c r="S114" i="21"/>
  <c r="N111" i="21"/>
  <c r="P109" i="21"/>
  <c r="R107" i="21"/>
  <c r="T105" i="21"/>
  <c r="AF105" i="21" s="1"/>
  <c r="M104" i="21"/>
  <c r="O102" i="21"/>
  <c r="Q100" i="21"/>
  <c r="S98" i="21"/>
  <c r="AG96" i="21"/>
  <c r="N95" i="21"/>
  <c r="P93" i="21"/>
  <c r="R91" i="21"/>
  <c r="T89" i="21"/>
  <c r="M88" i="21"/>
  <c r="O86" i="21"/>
  <c r="Q84" i="21"/>
  <c r="S82" i="21"/>
  <c r="AE82" i="21" s="1"/>
  <c r="N79" i="21"/>
  <c r="P77" i="21"/>
  <c r="R75" i="21"/>
  <c r="T73" i="21"/>
  <c r="AF73" i="21" s="1"/>
  <c r="M72" i="21"/>
  <c r="O70" i="21"/>
  <c r="Q68" i="21"/>
  <c r="AC68" i="21" s="1"/>
  <c r="S66" i="21"/>
  <c r="AE66" i="21" s="1"/>
  <c r="N63" i="21"/>
  <c r="P61" i="21"/>
  <c r="R59" i="21"/>
  <c r="T57" i="21"/>
  <c r="AF57" i="21" s="1"/>
  <c r="M56" i="21"/>
  <c r="O54" i="21"/>
  <c r="Q52" i="21"/>
  <c r="S50" i="21"/>
  <c r="N47" i="21"/>
  <c r="P45" i="21"/>
  <c r="R43" i="21"/>
  <c r="T41" i="21"/>
  <c r="AF41" i="21" s="1"/>
  <c r="M40" i="21"/>
  <c r="O38" i="21"/>
  <c r="Q36" i="21"/>
  <c r="AC36" i="21" s="1"/>
  <c r="S34" i="21"/>
  <c r="N31" i="21"/>
  <c r="P29" i="21"/>
  <c r="R27" i="21"/>
  <c r="AD27" i="21" s="1"/>
  <c r="T25" i="21"/>
  <c r="M24" i="21"/>
  <c r="O22" i="21"/>
  <c r="Q20" i="21"/>
  <c r="S18" i="21"/>
  <c r="N15" i="21"/>
  <c r="P13" i="21"/>
  <c r="R11" i="21"/>
  <c r="T9" i="21"/>
  <c r="M8" i="21"/>
  <c r="O6" i="21"/>
  <c r="AC4" i="21"/>
  <c r="D82" i="23" l="1"/>
  <c r="N9" i="7"/>
  <c r="R13" i="15"/>
  <c r="R14" i="15"/>
  <c r="R15" i="15"/>
  <c r="R16" i="15"/>
  <c r="R11" i="15"/>
  <c r="J34" i="7" s="1"/>
  <c r="R12" i="15"/>
  <c r="I35" i="7" s="1"/>
  <c r="Q14" i="15"/>
  <c r="F37" i="7" s="1"/>
  <c r="J76" i="23" s="1"/>
  <c r="P12" i="15"/>
  <c r="G35" i="7" s="1"/>
  <c r="M11" i="15"/>
  <c r="P14" i="15"/>
  <c r="O12" i="15"/>
  <c r="L11" i="15"/>
  <c r="P13" i="15"/>
  <c r="F36" i="7" s="1"/>
  <c r="Q11" i="15"/>
  <c r="I34" i="7" s="1"/>
  <c r="Q16" i="15"/>
  <c r="D39" i="7" s="1"/>
  <c r="O13" i="15"/>
  <c r="E36" i="7" s="1"/>
  <c r="P11" i="15"/>
  <c r="Q15" i="15"/>
  <c r="N13" i="15"/>
  <c r="O11" i="15"/>
  <c r="P15" i="15"/>
  <c r="D38" i="7" s="1"/>
  <c r="Q12" i="15"/>
  <c r="H35" i="7" s="1"/>
  <c r="N11" i="15"/>
  <c r="F34" i="7" s="1"/>
  <c r="O14" i="15"/>
  <c r="D37" i="7" s="1"/>
  <c r="N12" i="15"/>
  <c r="Q13" i="15"/>
  <c r="M12" i="15"/>
  <c r="CJ200" i="4"/>
  <c r="CJ82" i="4"/>
  <c r="CJ245" i="4"/>
  <c r="CJ206" i="4"/>
  <c r="CJ334" i="4"/>
  <c r="CJ3" i="4"/>
  <c r="CN57" i="4"/>
  <c r="CJ139" i="4"/>
  <c r="CJ351" i="4"/>
  <c r="CJ36" i="4"/>
  <c r="CJ204" i="4"/>
  <c r="CJ236" i="4"/>
  <c r="CK66" i="4"/>
  <c r="CJ110" i="4"/>
  <c r="CJ345" i="4"/>
  <c r="CJ274" i="4"/>
  <c r="CJ5" i="4"/>
  <c r="CJ17" i="4"/>
  <c r="CJ41" i="4"/>
  <c r="CJ45" i="4"/>
  <c r="CJ57" i="4"/>
  <c r="CJ65" i="4"/>
  <c r="CJ73" i="4"/>
  <c r="CJ105" i="4"/>
  <c r="CJ113" i="4"/>
  <c r="CJ135" i="4"/>
  <c r="CJ191" i="4"/>
  <c r="CJ239" i="4"/>
  <c r="CJ335" i="4"/>
  <c r="CM542" i="4"/>
  <c r="CJ140" i="4"/>
  <c r="CJ172" i="4"/>
  <c r="CL66" i="4"/>
  <c r="CJ144" i="4"/>
  <c r="CJ208" i="4"/>
  <c r="CJ400" i="4"/>
  <c r="CJ42" i="4"/>
  <c r="CK94" i="4"/>
  <c r="CJ189" i="4"/>
  <c r="CJ285" i="4"/>
  <c r="CJ317" i="4"/>
  <c r="CJ381" i="4"/>
  <c r="CJ60" i="4"/>
  <c r="CL545" i="4"/>
  <c r="CJ182" i="4"/>
  <c r="CJ214" i="4"/>
  <c r="CN127" i="4"/>
  <c r="CJ96" i="4"/>
  <c r="CJ255" i="4"/>
  <c r="CJ232" i="4"/>
  <c r="CJ68" i="4"/>
  <c r="CL4" i="4"/>
  <c r="CM124" i="4"/>
  <c r="CJ225" i="4"/>
  <c r="CJ385" i="4"/>
  <c r="CM65" i="4"/>
  <c r="CJ186" i="4"/>
  <c r="CJ410" i="4"/>
  <c r="CJ280" i="4"/>
  <c r="CJ312" i="4"/>
  <c r="CJ344" i="4"/>
  <c r="CJ66" i="4"/>
  <c r="CJ165" i="4"/>
  <c r="CJ197" i="4"/>
  <c r="CJ357" i="4"/>
  <c r="CJ421" i="4"/>
  <c r="CJ28" i="4"/>
  <c r="CJ222" i="4"/>
  <c r="CJ350" i="4"/>
  <c r="CJ382" i="4"/>
  <c r="CL57" i="4"/>
  <c r="CJ127" i="4"/>
  <c r="CJ443" i="4"/>
  <c r="CJ171" i="4"/>
  <c r="CJ203" i="4"/>
  <c r="CJ235" i="4"/>
  <c r="CJ283" i="4"/>
  <c r="CJ327" i="4"/>
  <c r="CJ331" i="4"/>
  <c r="CJ347" i="4"/>
  <c r="CJ363" i="4"/>
  <c r="CJ379" i="4"/>
  <c r="CJ411" i="4"/>
  <c r="CJ427" i="4"/>
  <c r="CM57" i="4"/>
  <c r="CJ284" i="4"/>
  <c r="CJ476" i="4"/>
  <c r="CL28" i="4"/>
  <c r="CJ94" i="4"/>
  <c r="CJ126" i="4"/>
  <c r="CJ201" i="4"/>
  <c r="CJ265" i="4"/>
  <c r="CJ329" i="4"/>
  <c r="CJ130" i="4"/>
  <c r="CJ162" i="4"/>
  <c r="CJ194" i="4"/>
  <c r="CJ226" i="4"/>
  <c r="CJ290" i="4"/>
  <c r="CJ7" i="4"/>
  <c r="CJ27" i="4"/>
  <c r="CJ67" i="4"/>
  <c r="CJ79" i="4"/>
  <c r="CJ103" i="4"/>
  <c r="CJ115" i="4"/>
  <c r="CJ173" i="4"/>
  <c r="CJ461" i="4"/>
  <c r="CJ124" i="4"/>
  <c r="CJ230" i="4"/>
  <c r="CJ294" i="4"/>
  <c r="CJ390" i="4"/>
  <c r="CJ422" i="4"/>
  <c r="CJ454" i="4"/>
  <c r="CK41" i="4"/>
  <c r="CK57" i="4"/>
  <c r="CK105" i="4"/>
  <c r="CN28" i="4"/>
  <c r="CJ147" i="4"/>
  <c r="CJ195" i="4"/>
  <c r="CJ288" i="4"/>
  <c r="CJ4" i="4"/>
  <c r="CJ260" i="4"/>
  <c r="CJ2" i="4"/>
  <c r="CN82" i="4"/>
  <c r="CJ145" i="4"/>
  <c r="CJ209" i="4"/>
  <c r="CJ401" i="4"/>
  <c r="CJ330" i="4"/>
  <c r="CJ394" i="4"/>
  <c r="CJ455" i="4"/>
  <c r="CJ371" i="4"/>
  <c r="CJ419" i="4"/>
  <c r="CM3" i="4"/>
  <c r="CK194" i="4"/>
  <c r="CN139" i="4"/>
  <c r="CK274" i="4"/>
  <c r="F507" i="31"/>
  <c r="E507" i="31"/>
  <c r="F208" i="31"/>
  <c r="E208" i="31"/>
  <c r="F359" i="31"/>
  <c r="E359" i="31"/>
  <c r="E99" i="31"/>
  <c r="F99" i="31"/>
  <c r="E538" i="31"/>
  <c r="F538" i="31"/>
  <c r="F501" i="31"/>
  <c r="E501" i="31"/>
  <c r="E384" i="31"/>
  <c r="F384" i="31"/>
  <c r="E425" i="31"/>
  <c r="F425" i="31"/>
  <c r="E49" i="31"/>
  <c r="F49" i="31"/>
  <c r="E201" i="31"/>
  <c r="F201" i="31"/>
  <c r="F473" i="31"/>
  <c r="E473" i="31"/>
  <c r="E338" i="31"/>
  <c r="F338" i="31"/>
  <c r="E489" i="31"/>
  <c r="F489" i="31"/>
  <c r="E430" i="31"/>
  <c r="F430" i="31"/>
  <c r="E531" i="31"/>
  <c r="F531" i="31"/>
  <c r="F439" i="31"/>
  <c r="E439" i="31"/>
  <c r="E133" i="31"/>
  <c r="F133" i="31"/>
  <c r="E347" i="31"/>
  <c r="F347" i="31"/>
  <c r="F540" i="31"/>
  <c r="E540" i="31"/>
  <c r="F195" i="31"/>
  <c r="E195" i="31"/>
  <c r="F452" i="31"/>
  <c r="E452" i="31"/>
  <c r="F156" i="31"/>
  <c r="E156" i="31"/>
  <c r="E459" i="31"/>
  <c r="F459" i="31"/>
  <c r="F392" i="31"/>
  <c r="E392" i="31"/>
  <c r="F170" i="31"/>
  <c r="E170" i="31"/>
  <c r="F144" i="31"/>
  <c r="E144" i="31"/>
  <c r="E542" i="31"/>
  <c r="F542" i="31"/>
  <c r="E286" i="31"/>
  <c r="F286" i="31"/>
  <c r="E76" i="31"/>
  <c r="F76" i="31"/>
  <c r="E44" i="31"/>
  <c r="F44" i="31"/>
  <c r="E142" i="31"/>
  <c r="F142" i="31"/>
  <c r="E529" i="31"/>
  <c r="F529" i="31"/>
  <c r="E547" i="31"/>
  <c r="F547" i="31"/>
  <c r="F556" i="31"/>
  <c r="E556" i="31"/>
  <c r="E441" i="31"/>
  <c r="F441" i="31"/>
  <c r="E343" i="31"/>
  <c r="F343" i="31"/>
  <c r="E390" i="31"/>
  <c r="F390" i="31"/>
  <c r="F401" i="31"/>
  <c r="E401" i="31"/>
  <c r="F177" i="31"/>
  <c r="E177" i="31"/>
  <c r="F259" i="31"/>
  <c r="E259" i="31"/>
  <c r="F134" i="31"/>
  <c r="E134" i="31"/>
  <c r="F376" i="31"/>
  <c r="E376" i="31"/>
  <c r="E348" i="31"/>
  <c r="G348" i="31" s="1"/>
  <c r="H348" i="31" s="1"/>
  <c r="F348" i="31"/>
  <c r="F289" i="31"/>
  <c r="E289" i="31"/>
  <c r="F524" i="31"/>
  <c r="E524" i="31"/>
  <c r="E155" i="31"/>
  <c r="F155" i="31"/>
  <c r="F518" i="31"/>
  <c r="E518" i="31"/>
  <c r="E270" i="31"/>
  <c r="F270" i="31"/>
  <c r="E550" i="31"/>
  <c r="F550" i="31"/>
  <c r="E108" i="31"/>
  <c r="F108" i="31"/>
  <c r="E192" i="31"/>
  <c r="F192" i="31"/>
  <c r="E113" i="31"/>
  <c r="F113" i="31"/>
  <c r="E360" i="31"/>
  <c r="F360" i="31"/>
  <c r="F29" i="31"/>
  <c r="E29" i="31"/>
  <c r="E281" i="31"/>
  <c r="F281" i="31"/>
  <c r="F182" i="31"/>
  <c r="E182" i="31"/>
  <c r="F492" i="31"/>
  <c r="E492" i="31"/>
  <c r="F460" i="31"/>
  <c r="E460" i="31"/>
  <c r="F559" i="31"/>
  <c r="E559" i="31"/>
  <c r="F495" i="31"/>
  <c r="E495" i="31"/>
  <c r="E240" i="31"/>
  <c r="F240" i="31"/>
  <c r="F131" i="31"/>
  <c r="E131" i="31"/>
  <c r="F67" i="31"/>
  <c r="E67" i="31"/>
  <c r="F451" i="31"/>
  <c r="E451" i="31"/>
  <c r="E508" i="31"/>
  <c r="F508" i="31"/>
  <c r="F300" i="31"/>
  <c r="E300" i="31"/>
  <c r="F466" i="31"/>
  <c r="E466" i="31"/>
  <c r="F318" i="31"/>
  <c r="E318" i="31"/>
  <c r="F154" i="31"/>
  <c r="E154" i="31"/>
  <c r="F111" i="31"/>
  <c r="E111" i="31"/>
  <c r="F262" i="31"/>
  <c r="E262" i="31"/>
  <c r="F511" i="31"/>
  <c r="E511" i="31"/>
  <c r="F117" i="31"/>
  <c r="E117" i="31"/>
  <c r="F210" i="31"/>
  <c r="E210" i="31"/>
  <c r="E85" i="31"/>
  <c r="G85" i="31" s="1"/>
  <c r="H85" i="31" s="1"/>
  <c r="F85" i="31"/>
  <c r="F530" i="31"/>
  <c r="E530" i="31"/>
  <c r="F503" i="31"/>
  <c r="E503" i="31"/>
  <c r="F72" i="31"/>
  <c r="E72" i="31"/>
  <c r="F45" i="31"/>
  <c r="E45" i="31"/>
  <c r="F315" i="31"/>
  <c r="E315" i="31"/>
  <c r="F479" i="31"/>
  <c r="E479" i="31"/>
  <c r="E231" i="31"/>
  <c r="F231" i="31"/>
  <c r="F468" i="31"/>
  <c r="E468" i="31"/>
  <c r="F75" i="31"/>
  <c r="E75" i="31"/>
  <c r="F158" i="31"/>
  <c r="E158" i="31"/>
  <c r="F321" i="31"/>
  <c r="E321" i="31"/>
  <c r="E14" i="31"/>
  <c r="F14" i="31"/>
  <c r="F375" i="31"/>
  <c r="E375" i="31"/>
  <c r="E413" i="31"/>
  <c r="F413" i="31"/>
  <c r="E217" i="31"/>
  <c r="F217" i="31"/>
  <c r="E293" i="31"/>
  <c r="F293" i="31"/>
  <c r="E150" i="31"/>
  <c r="F150" i="31"/>
  <c r="E69" i="31"/>
  <c r="F69" i="31"/>
  <c r="E446" i="31"/>
  <c r="F446" i="31"/>
  <c r="F152" i="31"/>
  <c r="E152" i="31"/>
  <c r="E537" i="31"/>
  <c r="F537" i="31"/>
  <c r="F308" i="31"/>
  <c r="E308" i="31"/>
  <c r="F399" i="31"/>
  <c r="E399" i="31"/>
  <c r="F246" i="31"/>
  <c r="E246" i="31"/>
  <c r="F50" i="31"/>
  <c r="E50" i="31"/>
  <c r="E481" i="31"/>
  <c r="F481" i="31"/>
  <c r="F535" i="31"/>
  <c r="E535" i="31"/>
  <c r="F159" i="31"/>
  <c r="E159" i="31"/>
  <c r="F319" i="31"/>
  <c r="E319" i="31"/>
  <c r="F146" i="31"/>
  <c r="E146" i="31"/>
  <c r="E256" i="31"/>
  <c r="F256" i="31"/>
  <c r="F504" i="31"/>
  <c r="E504" i="31"/>
  <c r="E25" i="31"/>
  <c r="F25" i="31"/>
  <c r="F188" i="31"/>
  <c r="E188" i="31"/>
  <c r="E250" i="31"/>
  <c r="F250" i="31"/>
  <c r="F207" i="31"/>
  <c r="E207" i="31"/>
  <c r="E509" i="31"/>
  <c r="F509" i="31"/>
  <c r="F522" i="31"/>
  <c r="E522" i="31"/>
  <c r="F78" i="31"/>
  <c r="E78" i="31"/>
  <c r="F58" i="31"/>
  <c r="E58" i="31"/>
  <c r="F81" i="31"/>
  <c r="E81" i="31"/>
  <c r="E238" i="31"/>
  <c r="G238" i="31" s="1"/>
  <c r="H238" i="31" s="1"/>
  <c r="F238" i="31"/>
  <c r="E329" i="31"/>
  <c r="F329" i="31"/>
  <c r="F251" i="31"/>
  <c r="E251" i="31"/>
  <c r="E93" i="31"/>
  <c r="F93" i="31"/>
  <c r="F205" i="31"/>
  <c r="E205" i="31"/>
  <c r="E226" i="31"/>
  <c r="F226" i="31"/>
  <c r="F126" i="31"/>
  <c r="E126" i="31"/>
  <c r="E94" i="31"/>
  <c r="F94" i="31"/>
  <c r="F284" i="31"/>
  <c r="E284" i="31"/>
  <c r="E299" i="31"/>
  <c r="F299" i="31"/>
  <c r="E267" i="31"/>
  <c r="F267" i="31"/>
  <c r="F298" i="31"/>
  <c r="E298" i="31"/>
  <c r="F125" i="31"/>
  <c r="E125" i="31"/>
  <c r="E169" i="31"/>
  <c r="F169" i="31"/>
  <c r="F352" i="31"/>
  <c r="E352" i="31"/>
  <c r="F369" i="31"/>
  <c r="E369" i="31"/>
  <c r="E187" i="31"/>
  <c r="F187" i="31"/>
  <c r="F234" i="31"/>
  <c r="E234" i="31"/>
  <c r="F59" i="31"/>
  <c r="E59" i="31"/>
  <c r="F526" i="31"/>
  <c r="E526" i="31"/>
  <c r="F11" i="31"/>
  <c r="E11" i="31"/>
  <c r="F437" i="31"/>
  <c r="E437" i="31"/>
  <c r="E288" i="31"/>
  <c r="F288" i="31"/>
  <c r="F423" i="31"/>
  <c r="E423" i="31"/>
  <c r="E189" i="31"/>
  <c r="F189" i="31"/>
  <c r="F109" i="31"/>
  <c r="E109" i="31"/>
  <c r="E548" i="31"/>
  <c r="F548" i="31"/>
  <c r="F27" i="31"/>
  <c r="E27" i="31"/>
  <c r="E180" i="31"/>
  <c r="F180" i="31"/>
  <c r="E165" i="31"/>
  <c r="F165" i="31"/>
  <c r="E353" i="31"/>
  <c r="F353" i="31"/>
  <c r="E480" i="31"/>
  <c r="F480" i="31"/>
  <c r="F377" i="31"/>
  <c r="E377" i="31"/>
  <c r="F261" i="31"/>
  <c r="E261" i="31"/>
  <c r="E8" i="31"/>
  <c r="F8" i="31"/>
  <c r="F306" i="31"/>
  <c r="E306" i="31"/>
  <c r="E239" i="31"/>
  <c r="F239" i="31"/>
  <c r="F438" i="31"/>
  <c r="E438" i="31"/>
  <c r="F368" i="31"/>
  <c r="E368" i="31"/>
  <c r="E116" i="31"/>
  <c r="F116" i="31"/>
  <c r="E546" i="31"/>
  <c r="F546" i="31"/>
  <c r="F426" i="31"/>
  <c r="E426" i="31"/>
  <c r="E429" i="31"/>
  <c r="F429" i="31"/>
  <c r="E35" i="31"/>
  <c r="F35" i="31"/>
  <c r="E310" i="31"/>
  <c r="F310" i="31"/>
  <c r="F381" i="31"/>
  <c r="E381" i="31"/>
  <c r="F467" i="31"/>
  <c r="E467" i="31"/>
  <c r="F469" i="31"/>
  <c r="E469" i="31"/>
  <c r="E405" i="31"/>
  <c r="F405" i="31"/>
  <c r="E242" i="31"/>
  <c r="F242" i="31"/>
  <c r="E130" i="31"/>
  <c r="F130" i="31"/>
  <c r="E63" i="31"/>
  <c r="F63" i="31"/>
  <c r="E97" i="31"/>
  <c r="F97" i="31"/>
  <c r="E127" i="31"/>
  <c r="F127" i="31"/>
  <c r="F325" i="31"/>
  <c r="E325" i="31"/>
  <c r="F21" i="31"/>
  <c r="E21" i="31"/>
  <c r="F419" i="31"/>
  <c r="E419" i="31"/>
  <c r="F470" i="31"/>
  <c r="E470" i="31"/>
  <c r="F191" i="31"/>
  <c r="E191" i="31"/>
  <c r="F361" i="31"/>
  <c r="E361" i="31"/>
  <c r="F485" i="31"/>
  <c r="E485" i="31"/>
  <c r="F465" i="31"/>
  <c r="E465" i="31"/>
  <c r="F367" i="31"/>
  <c r="E367" i="31"/>
  <c r="F91" i="31"/>
  <c r="E91" i="31"/>
  <c r="E115" i="31"/>
  <c r="F115" i="31"/>
  <c r="E241" i="31"/>
  <c r="F241" i="31"/>
  <c r="F173" i="31"/>
  <c r="E173" i="31"/>
  <c r="F490" i="31"/>
  <c r="E490" i="31"/>
  <c r="F193" i="31"/>
  <c r="E193" i="31"/>
  <c r="E314" i="31"/>
  <c r="F314" i="31"/>
  <c r="F15" i="31"/>
  <c r="E15" i="31"/>
  <c r="E263" i="31"/>
  <c r="F263" i="31"/>
  <c r="E168" i="31"/>
  <c r="F168" i="31"/>
  <c r="E174" i="31"/>
  <c r="F174" i="31"/>
  <c r="E203" i="31"/>
  <c r="F203" i="31"/>
  <c r="E68" i="31"/>
  <c r="F68" i="31"/>
  <c r="F527" i="31"/>
  <c r="E527" i="31"/>
  <c r="F65" i="31"/>
  <c r="E65" i="31"/>
  <c r="F434" i="31"/>
  <c r="E434" i="31"/>
  <c r="F440" i="31"/>
  <c r="E440" i="31"/>
  <c r="E175" i="31"/>
  <c r="F175" i="31"/>
  <c r="F496" i="31"/>
  <c r="E496" i="31"/>
  <c r="E12" i="31"/>
  <c r="F12" i="31"/>
  <c r="F461" i="31"/>
  <c r="E461" i="31"/>
  <c r="F403" i="31"/>
  <c r="E403" i="31"/>
  <c r="F371" i="31"/>
  <c r="E371" i="31"/>
  <c r="F181" i="31"/>
  <c r="E181" i="31"/>
  <c r="F443" i="31"/>
  <c r="E443" i="31"/>
  <c r="F471" i="31"/>
  <c r="E471" i="31"/>
  <c r="F472" i="31"/>
  <c r="E472" i="31"/>
  <c r="F112" i="31"/>
  <c r="E112" i="31"/>
  <c r="F549" i="31"/>
  <c r="E549" i="31"/>
  <c r="F539" i="31"/>
  <c r="E539" i="31"/>
  <c r="F517" i="31"/>
  <c r="E517" i="31"/>
  <c r="F301" i="31"/>
  <c r="E301" i="31"/>
  <c r="F264" i="31"/>
  <c r="E264" i="31"/>
  <c r="F86" i="31"/>
  <c r="E86" i="31"/>
  <c r="F523" i="31"/>
  <c r="E523" i="31"/>
  <c r="E521" i="31"/>
  <c r="F521" i="31"/>
  <c r="F339" i="31"/>
  <c r="E339" i="31"/>
  <c r="E505" i="31"/>
  <c r="F505" i="31"/>
  <c r="E379" i="31"/>
  <c r="F379" i="31"/>
  <c r="F322" i="31"/>
  <c r="E322" i="31"/>
  <c r="F52" i="31"/>
  <c r="E52" i="31"/>
  <c r="F464" i="31"/>
  <c r="E464" i="31"/>
  <c r="F161" i="31"/>
  <c r="E161" i="31"/>
  <c r="E183" i="31"/>
  <c r="F183" i="31"/>
  <c r="F136" i="31"/>
  <c r="E136" i="31"/>
  <c r="F506" i="31"/>
  <c r="E506" i="31"/>
  <c r="F32" i="31"/>
  <c r="E32" i="31"/>
  <c r="E2" i="4"/>
  <c r="BL333" i="8"/>
  <c r="BH443" i="8"/>
  <c r="BL44" i="8"/>
  <c r="BL443" i="8"/>
  <c r="BH291" i="8"/>
  <c r="BH333" i="8"/>
  <c r="BL117" i="8"/>
  <c r="BH117" i="8"/>
  <c r="BH44" i="8"/>
  <c r="BL291" i="8"/>
  <c r="BL322" i="8"/>
  <c r="BL340" i="8"/>
  <c r="BL111" i="8"/>
  <c r="BL86" i="8"/>
  <c r="BL156" i="8"/>
  <c r="BL131" i="8"/>
  <c r="BL99" i="8"/>
  <c r="BL43" i="8"/>
  <c r="BL280" i="8"/>
  <c r="BL167" i="8"/>
  <c r="BL282" i="8"/>
  <c r="BL202" i="8"/>
  <c r="BL335" i="8"/>
  <c r="BL302" i="8"/>
  <c r="BL450" i="8"/>
  <c r="BL60" i="8"/>
  <c r="BH331" i="8"/>
  <c r="BH311" i="8"/>
  <c r="BH202" i="8"/>
  <c r="BH323" i="8"/>
  <c r="BH304" i="8"/>
  <c r="BL16" i="8"/>
  <c r="BL352" i="8"/>
  <c r="BL254" i="8"/>
  <c r="BH314" i="8"/>
  <c r="BH56" i="8"/>
  <c r="BH273" i="8"/>
  <c r="BH429" i="8"/>
  <c r="BH213" i="8"/>
  <c r="BH245" i="8"/>
  <c r="BH265" i="8"/>
  <c r="BH109" i="8"/>
  <c r="BH96" i="8"/>
  <c r="BH34" i="8"/>
  <c r="BH231" i="8"/>
  <c r="BH334" i="8"/>
  <c r="BH326" i="8"/>
  <c r="BL54" i="8"/>
  <c r="BH441" i="8"/>
  <c r="BL197" i="8"/>
  <c r="BH450" i="8"/>
  <c r="BH340" i="8"/>
  <c r="BH306" i="8"/>
  <c r="BH440" i="8"/>
  <c r="BH131" i="8"/>
  <c r="BH263" i="8"/>
  <c r="BH99" i="8"/>
  <c r="BH278" i="8"/>
  <c r="BL158" i="8"/>
  <c r="BL466" i="8"/>
  <c r="BL286" i="8"/>
  <c r="BL353" i="8"/>
  <c r="BL331" i="8"/>
  <c r="BH167" i="8"/>
  <c r="BL281" i="8"/>
  <c r="BH130" i="8"/>
  <c r="BH43" i="8"/>
  <c r="BL245" i="8"/>
  <c r="BL109" i="8"/>
  <c r="BH10" i="8"/>
  <c r="BH165" i="8"/>
  <c r="BH41" i="8"/>
  <c r="BH135" i="8"/>
  <c r="BL10" i="8"/>
  <c r="BL216" i="8"/>
  <c r="BL130" i="8"/>
  <c r="BL440" i="8"/>
  <c r="BL34" i="8"/>
  <c r="BL263" i="8"/>
  <c r="BL143" i="8"/>
  <c r="BL146" i="8"/>
  <c r="BL326" i="8"/>
  <c r="BL304" i="8"/>
  <c r="BL278" i="8"/>
  <c r="BL314" i="8"/>
  <c r="BL135" i="8"/>
  <c r="BL354" i="8"/>
  <c r="BL248" i="8"/>
  <c r="BL116" i="8"/>
  <c r="BH282" i="8"/>
  <c r="BH226" i="8"/>
  <c r="BH116" i="8"/>
  <c r="BH67" i="8"/>
  <c r="BH337" i="8"/>
  <c r="BH16" i="8"/>
  <c r="BH352" i="8"/>
  <c r="BH254" i="8"/>
  <c r="BH156" i="8"/>
  <c r="BH256" i="8"/>
  <c r="BL121" i="8"/>
  <c r="BL272" i="8"/>
  <c r="BL297" i="8"/>
  <c r="BL38" i="8"/>
  <c r="BL232" i="8"/>
  <c r="BL83" i="8"/>
  <c r="BL21" i="8"/>
  <c r="BH95" i="8"/>
  <c r="BH146" i="8"/>
  <c r="BH280" i="8"/>
  <c r="BH321" i="8"/>
  <c r="BH54" i="8"/>
  <c r="BL441" i="8"/>
  <c r="BH197" i="8"/>
  <c r="BH322" i="8"/>
  <c r="BH127" i="8"/>
  <c r="BH302" i="8"/>
  <c r="BL426" i="8"/>
  <c r="BL390" i="8"/>
  <c r="BL122" i="8"/>
  <c r="BL95" i="8"/>
  <c r="BL18" i="8"/>
  <c r="BL323" i="8"/>
  <c r="BH354" i="8"/>
  <c r="BH377" i="8"/>
  <c r="BH142" i="8"/>
  <c r="BL213" i="8"/>
  <c r="BL96" i="8"/>
  <c r="BH18" i="8"/>
  <c r="BH168" i="8"/>
  <c r="BH426" i="8"/>
  <c r="BH158" i="8"/>
  <c r="BL256" i="8"/>
  <c r="BL273" i="8"/>
  <c r="BL231" i="8"/>
  <c r="BL178" i="8"/>
  <c r="BL142" i="8"/>
  <c r="BL306" i="8"/>
  <c r="BL35" i="8"/>
  <c r="BL311" i="8"/>
  <c r="BL226" i="8"/>
  <c r="BL56" i="8"/>
  <c r="BL127" i="8"/>
  <c r="BL321" i="8"/>
  <c r="BL279" i="8"/>
  <c r="BL348" i="8"/>
  <c r="BL52" i="8"/>
  <c r="BL140" i="8"/>
  <c r="BH122" i="8"/>
  <c r="BH140" i="8"/>
  <c r="BH466" i="8"/>
  <c r="BH35" i="8"/>
  <c r="BL377" i="8"/>
  <c r="BH281" i="8"/>
  <c r="BL85" i="8"/>
  <c r="BH111" i="8"/>
  <c r="BH286" i="8"/>
  <c r="BH86" i="8"/>
  <c r="BH121" i="8"/>
  <c r="BH272" i="8"/>
  <c r="BH297" i="8"/>
  <c r="BH38" i="8"/>
  <c r="BH232" i="8"/>
  <c r="BH83" i="8"/>
  <c r="BH21" i="8"/>
  <c r="BH52" i="8"/>
  <c r="BH60" i="8"/>
  <c r="BH248" i="8"/>
  <c r="BL165" i="8"/>
  <c r="BL168" i="8"/>
  <c r="BL41" i="8"/>
  <c r="BL349" i="8"/>
  <c r="BH279" i="8"/>
  <c r="BH42" i="8"/>
  <c r="BH178" i="8"/>
  <c r="BH216" i="8"/>
  <c r="BL67" i="8"/>
  <c r="BL163" i="8"/>
  <c r="BL42" i="8"/>
  <c r="BL334" i="8"/>
  <c r="BL337" i="8"/>
  <c r="BH335" i="8"/>
  <c r="BH390" i="8"/>
  <c r="BH85" i="8"/>
  <c r="BL429" i="8"/>
  <c r="BL265" i="8"/>
  <c r="BH143" i="8"/>
  <c r="BH163" i="8"/>
  <c r="BH349" i="8"/>
  <c r="BH348" i="8"/>
  <c r="BH353" i="8"/>
  <c r="BL219" i="8"/>
  <c r="BL162" i="8"/>
  <c r="BL270" i="8"/>
  <c r="BL139" i="8"/>
  <c r="BL203" i="8"/>
  <c r="BL433" i="8"/>
  <c r="BH203" i="8"/>
  <c r="BH433" i="8"/>
  <c r="BH219" i="8"/>
  <c r="BH162" i="8"/>
  <c r="BH270" i="8"/>
  <c r="BH139" i="8"/>
  <c r="BL288" i="8"/>
  <c r="BL301" i="8"/>
  <c r="BH288" i="8"/>
  <c r="BH301" i="8"/>
  <c r="E5" i="31"/>
  <c r="F5" i="31"/>
  <c r="E30" i="31"/>
  <c r="F30" i="31"/>
  <c r="E185" i="31"/>
  <c r="F185" i="31"/>
  <c r="E228" i="31"/>
  <c r="F228" i="31"/>
  <c r="E235" i="31"/>
  <c r="F235" i="31"/>
  <c r="E198" i="31"/>
  <c r="F198" i="31"/>
  <c r="F493" i="31"/>
  <c r="E493" i="31"/>
  <c r="F285" i="31"/>
  <c r="E285" i="31"/>
  <c r="E500" i="31"/>
  <c r="F500" i="31"/>
  <c r="E558" i="31"/>
  <c r="F558" i="31"/>
  <c r="F36" i="31"/>
  <c r="E36" i="31"/>
  <c r="E513" i="31"/>
  <c r="F513" i="31"/>
  <c r="F336" i="31"/>
  <c r="E336" i="31"/>
  <c r="E477" i="31"/>
  <c r="F477" i="31"/>
  <c r="F475" i="31"/>
  <c r="E475" i="31"/>
  <c r="F257" i="31"/>
  <c r="E257" i="31"/>
  <c r="F132" i="31"/>
  <c r="E132" i="31"/>
  <c r="F151" i="31"/>
  <c r="E151" i="31"/>
  <c r="F247" i="31"/>
  <c r="E247" i="31"/>
  <c r="F64" i="31"/>
  <c r="E64" i="31"/>
  <c r="F79" i="31"/>
  <c r="E79" i="31"/>
  <c r="F23" i="31"/>
  <c r="E23" i="31"/>
  <c r="F328" i="31"/>
  <c r="E328" i="31"/>
  <c r="F196" i="31"/>
  <c r="E196" i="31"/>
  <c r="F9" i="31"/>
  <c r="E9" i="31"/>
  <c r="E31" i="31"/>
  <c r="F31" i="31"/>
  <c r="F74" i="31"/>
  <c r="E74" i="31"/>
  <c r="F243" i="31"/>
  <c r="E243" i="31"/>
  <c r="E266" i="31"/>
  <c r="F266" i="31"/>
  <c r="F394" i="31"/>
  <c r="E394" i="31"/>
  <c r="F214" i="31"/>
  <c r="E214" i="31"/>
  <c r="F396" i="31"/>
  <c r="E396" i="31"/>
  <c r="F279" i="31"/>
  <c r="E279" i="31"/>
  <c r="F17" i="31"/>
  <c r="E17" i="31"/>
  <c r="F273" i="31"/>
  <c r="E273" i="31"/>
  <c r="E406" i="31"/>
  <c r="F406" i="31"/>
  <c r="F373" i="31"/>
  <c r="E373" i="31"/>
  <c r="F276" i="31"/>
  <c r="E276" i="31"/>
  <c r="F324" i="31"/>
  <c r="E324" i="31"/>
  <c r="F186" i="31"/>
  <c r="E186" i="31"/>
  <c r="F24" i="31"/>
  <c r="E24" i="31"/>
  <c r="F362" i="31"/>
  <c r="E362" i="31"/>
  <c r="E122" i="31"/>
  <c r="F122" i="31"/>
  <c r="F395" i="31"/>
  <c r="E395" i="31"/>
  <c r="E54" i="31"/>
  <c r="F54" i="31"/>
  <c r="F98" i="31"/>
  <c r="E98" i="31"/>
  <c r="E415" i="31"/>
  <c r="F415" i="31"/>
  <c r="F223" i="31"/>
  <c r="E223" i="31"/>
  <c r="F102" i="31"/>
  <c r="E102" i="31"/>
  <c r="F486" i="31"/>
  <c r="E486" i="31"/>
  <c r="E311" i="31"/>
  <c r="F311" i="31"/>
  <c r="E6" i="31"/>
  <c r="F6" i="31"/>
  <c r="F456" i="31"/>
  <c r="E456" i="31"/>
  <c r="E138" i="31"/>
  <c r="F138" i="31"/>
  <c r="F427" i="31"/>
  <c r="E427" i="31"/>
  <c r="E197" i="31"/>
  <c r="F197" i="31"/>
  <c r="E497" i="31"/>
  <c r="F497" i="31"/>
  <c r="E70" i="31"/>
  <c r="F70" i="31"/>
  <c r="E354" i="31"/>
  <c r="F354" i="31"/>
  <c r="E388" i="31"/>
  <c r="F388" i="31"/>
  <c r="E119" i="31"/>
  <c r="F119" i="31"/>
  <c r="F274" i="31"/>
  <c r="E274" i="31"/>
  <c r="E408" i="31"/>
  <c r="F408" i="31"/>
  <c r="E350" i="31"/>
  <c r="F350" i="31"/>
  <c r="F236" i="31"/>
  <c r="E236" i="31"/>
  <c r="E422" i="31"/>
  <c r="F422" i="31"/>
  <c r="F100" i="31"/>
  <c r="E100" i="31"/>
  <c r="F230" i="31"/>
  <c r="E230" i="31"/>
  <c r="E148" i="31"/>
  <c r="F148" i="31"/>
  <c r="E229" i="31"/>
  <c r="F229" i="31"/>
  <c r="F436" i="31"/>
  <c r="E436" i="31"/>
  <c r="F278" i="31"/>
  <c r="E278" i="31"/>
  <c r="F462" i="31"/>
  <c r="E462" i="31"/>
  <c r="F95" i="31"/>
  <c r="E95" i="31"/>
  <c r="E77" i="31"/>
  <c r="F77" i="31"/>
  <c r="E317" i="31"/>
  <c r="F317" i="31"/>
  <c r="E342" i="31"/>
  <c r="F342" i="31"/>
  <c r="F519" i="31"/>
  <c r="E519" i="31"/>
  <c r="E60" i="31"/>
  <c r="F60" i="31"/>
  <c r="E330" i="31"/>
  <c r="F330" i="31"/>
  <c r="E404" i="31"/>
  <c r="F404" i="31"/>
  <c r="E385" i="31"/>
  <c r="F385" i="31"/>
  <c r="E204" i="31"/>
  <c r="F204" i="31"/>
  <c r="F237" i="31"/>
  <c r="E237" i="31"/>
  <c r="F484" i="31"/>
  <c r="E484" i="31"/>
  <c r="F345" i="31"/>
  <c r="E345" i="31"/>
  <c r="F249" i="31"/>
  <c r="E249" i="31"/>
  <c r="F28" i="31"/>
  <c r="E28" i="31"/>
  <c r="F80" i="31"/>
  <c r="E80" i="31"/>
  <c r="F172" i="31"/>
  <c r="E172" i="31"/>
  <c r="F551" i="31"/>
  <c r="E551" i="31"/>
  <c r="F215" i="31"/>
  <c r="E215" i="31"/>
  <c r="E253" i="31"/>
  <c r="F253" i="31"/>
  <c r="E179" i="31"/>
  <c r="F179" i="31"/>
  <c r="F372" i="31"/>
  <c r="E372" i="31"/>
  <c r="F89" i="31"/>
  <c r="E89" i="31"/>
  <c r="F166" i="31"/>
  <c r="E166" i="31"/>
  <c r="E162" i="31"/>
  <c r="F162" i="31"/>
  <c r="F296" i="31"/>
  <c r="E296" i="31"/>
  <c r="E92" i="31"/>
  <c r="F92" i="31"/>
  <c r="E129" i="31"/>
  <c r="F129" i="31"/>
  <c r="E277" i="31"/>
  <c r="F277" i="31"/>
  <c r="E333" i="31"/>
  <c r="F333" i="31"/>
  <c r="E143" i="31"/>
  <c r="F143" i="31"/>
  <c r="E365" i="31"/>
  <c r="F365" i="31"/>
  <c r="E528" i="31"/>
  <c r="F528" i="31"/>
  <c r="F412" i="31"/>
  <c r="E412" i="31"/>
  <c r="E265" i="31"/>
  <c r="F265" i="31"/>
  <c r="F428" i="31"/>
  <c r="E428" i="31"/>
  <c r="F435" i="31"/>
  <c r="E435" i="31"/>
  <c r="F420" i="31"/>
  <c r="E420" i="31"/>
  <c r="F73" i="31"/>
  <c r="E73" i="31"/>
  <c r="F483" i="31"/>
  <c r="E483" i="31"/>
  <c r="E254" i="31"/>
  <c r="F254" i="31"/>
  <c r="F557" i="31"/>
  <c r="E557" i="31"/>
  <c r="F51" i="31"/>
  <c r="E51" i="31"/>
  <c r="F533" i="31"/>
  <c r="E533" i="31"/>
  <c r="F344" i="31"/>
  <c r="E344" i="31"/>
  <c r="E160" i="31"/>
  <c r="F160" i="31"/>
  <c r="F421" i="31"/>
  <c r="E421" i="31"/>
  <c r="E356" i="31"/>
  <c r="F356" i="31"/>
  <c r="F123" i="31"/>
  <c r="E123" i="31"/>
  <c r="F219" i="31"/>
  <c r="E219" i="31"/>
  <c r="F157" i="31"/>
  <c r="E157" i="31"/>
  <c r="F341" i="31"/>
  <c r="E341" i="31"/>
  <c r="F255" i="31"/>
  <c r="E255" i="31"/>
  <c r="F534" i="31"/>
  <c r="E534" i="31"/>
  <c r="F118" i="31"/>
  <c r="E118" i="31"/>
  <c r="F536" i="31"/>
  <c r="E536" i="31"/>
  <c r="F448" i="31"/>
  <c r="E448" i="31"/>
  <c r="F84" i="31"/>
  <c r="E84" i="31"/>
  <c r="F83" i="31"/>
  <c r="E83" i="31"/>
  <c r="F57" i="31"/>
  <c r="E57" i="31"/>
  <c r="F66" i="31"/>
  <c r="E66" i="31"/>
  <c r="F190" i="31"/>
  <c r="E190" i="31"/>
  <c r="F114" i="31"/>
  <c r="E114" i="31"/>
  <c r="F305" i="31"/>
  <c r="E305" i="31"/>
  <c r="F389" i="31"/>
  <c r="E389" i="31"/>
  <c r="E320" i="31"/>
  <c r="F320" i="31"/>
  <c r="E393" i="31"/>
  <c r="F393" i="31"/>
  <c r="E334" i="31"/>
  <c r="F334" i="31"/>
  <c r="E297" i="31"/>
  <c r="F297" i="31"/>
  <c r="E545" i="31"/>
  <c r="F545" i="31"/>
  <c r="E291" i="31"/>
  <c r="F291" i="31"/>
  <c r="E543" i="31"/>
  <c r="F543" i="31"/>
  <c r="F124" i="31"/>
  <c r="E124" i="31"/>
  <c r="F515" i="31"/>
  <c r="E515" i="31"/>
  <c r="F520" i="31"/>
  <c r="E520" i="31"/>
  <c r="F398" i="31"/>
  <c r="E398" i="31"/>
  <c r="F202" i="31"/>
  <c r="E202" i="31"/>
  <c r="E312" i="31"/>
  <c r="F312" i="31"/>
  <c r="F33" i="31"/>
  <c r="E33" i="31"/>
  <c r="F164" i="31"/>
  <c r="E164" i="31"/>
  <c r="F378" i="31"/>
  <c r="E378" i="31"/>
  <c r="E416" i="31"/>
  <c r="F416" i="31"/>
  <c r="F554" i="31"/>
  <c r="E554" i="31"/>
  <c r="E514" i="31"/>
  <c r="F514" i="31"/>
  <c r="E244" i="31"/>
  <c r="F244" i="31"/>
  <c r="E184" i="31"/>
  <c r="F184" i="31"/>
  <c r="E304" i="31"/>
  <c r="F304" i="31"/>
  <c r="F62" i="31"/>
  <c r="E62" i="31"/>
  <c r="F153" i="31"/>
  <c r="E153" i="31"/>
  <c r="F409" i="31"/>
  <c r="E409" i="31"/>
  <c r="F90" i="31"/>
  <c r="E90" i="31"/>
  <c r="F418" i="31"/>
  <c r="E418" i="31"/>
  <c r="E218" i="31"/>
  <c r="F218" i="31"/>
  <c r="F38" i="31"/>
  <c r="E38" i="31"/>
  <c r="F220" i="31"/>
  <c r="E220" i="31"/>
  <c r="F541" i="31"/>
  <c r="E541" i="31"/>
  <c r="F463" i="31"/>
  <c r="E463" i="31"/>
  <c r="F61" i="31"/>
  <c r="E61" i="31"/>
  <c r="F96" i="31"/>
  <c r="E96" i="31"/>
  <c r="E55" i="31"/>
  <c r="F55" i="31"/>
  <c r="E363" i="31"/>
  <c r="F363" i="31"/>
  <c r="E449" i="31"/>
  <c r="F449" i="31"/>
  <c r="F335" i="31"/>
  <c r="E335" i="31"/>
  <c r="E101" i="31"/>
  <c r="F101" i="31"/>
  <c r="E516" i="31"/>
  <c r="F516" i="31"/>
  <c r="F260" i="31"/>
  <c r="E260" i="31"/>
  <c r="F383" i="31"/>
  <c r="E383" i="31"/>
  <c r="F326" i="31"/>
  <c r="E326" i="31"/>
  <c r="F42" i="31"/>
  <c r="E42" i="31"/>
  <c r="E323" i="31"/>
  <c r="F323" i="31"/>
  <c r="F424" i="31"/>
  <c r="E424" i="31"/>
  <c r="F20" i="31"/>
  <c r="E20" i="31"/>
  <c r="F128" i="31"/>
  <c r="E128" i="31"/>
  <c r="E499" i="31"/>
  <c r="F499" i="31"/>
  <c r="F105" i="31"/>
  <c r="E105" i="31"/>
  <c r="F303" i="31"/>
  <c r="E303" i="31"/>
  <c r="F46" i="31"/>
  <c r="E46" i="31"/>
  <c r="E206" i="31"/>
  <c r="F206" i="31"/>
  <c r="E145" i="31"/>
  <c r="F145" i="31"/>
  <c r="E391" i="31"/>
  <c r="F391" i="31"/>
  <c r="E211" i="31"/>
  <c r="F211" i="31"/>
  <c r="E268" i="31"/>
  <c r="F268" i="31"/>
  <c r="F494" i="31"/>
  <c r="E494" i="31"/>
  <c r="E283" i="31"/>
  <c r="F283" i="31"/>
  <c r="E48" i="31"/>
  <c r="F48" i="31"/>
  <c r="F453" i="31"/>
  <c r="E453" i="31"/>
  <c r="F555" i="31"/>
  <c r="E555" i="31"/>
  <c r="F178" i="31"/>
  <c r="E178" i="31"/>
  <c r="F327" i="31"/>
  <c r="E327" i="31"/>
  <c r="E194" i="31"/>
  <c r="F194" i="31"/>
  <c r="F7" i="31"/>
  <c r="E7" i="31"/>
  <c r="E414" i="31"/>
  <c r="F414" i="31"/>
  <c r="F213" i="31"/>
  <c r="E213" i="31"/>
  <c r="E82" i="31"/>
  <c r="F82" i="31"/>
  <c r="E71" i="31"/>
  <c r="F71" i="31"/>
  <c r="E457" i="31"/>
  <c r="F457" i="31"/>
  <c r="F47" i="31"/>
  <c r="E47" i="31"/>
  <c r="F37" i="31"/>
  <c r="E37" i="31"/>
  <c r="F26" i="31"/>
  <c r="E26" i="31"/>
  <c r="E400" i="31"/>
  <c r="F400" i="31"/>
  <c r="F433" i="31"/>
  <c r="E433" i="31"/>
  <c r="F488" i="31"/>
  <c r="E488" i="31"/>
  <c r="F340" i="31"/>
  <c r="E340" i="31"/>
  <c r="F245" i="31"/>
  <c r="E245" i="31"/>
  <c r="E332" i="31"/>
  <c r="F332" i="31"/>
  <c r="E248" i="31"/>
  <c r="F248" i="31"/>
  <c r="E39" i="31"/>
  <c r="F39" i="31"/>
  <c r="E287" i="31"/>
  <c r="F287" i="31"/>
  <c r="F552" i="31"/>
  <c r="E552" i="31"/>
  <c r="F442" i="31"/>
  <c r="E442" i="31"/>
  <c r="F455" i="31"/>
  <c r="E455" i="31"/>
  <c r="F269" i="31"/>
  <c r="E269" i="31"/>
  <c r="F209" i="31"/>
  <c r="E209" i="31"/>
  <c r="F294" i="31"/>
  <c r="E294" i="31"/>
  <c r="F252" i="31"/>
  <c r="E252" i="31"/>
  <c r="F407" i="31"/>
  <c r="E407" i="31"/>
  <c r="F309" i="31"/>
  <c r="E309" i="31"/>
  <c r="F292" i="31"/>
  <c r="E292" i="31"/>
  <c r="F18" i="31"/>
  <c r="E18" i="31"/>
  <c r="F120" i="31"/>
  <c r="E120" i="31"/>
  <c r="F553" i="31"/>
  <c r="E553" i="31"/>
  <c r="F487" i="31"/>
  <c r="E487" i="31"/>
  <c r="F135" i="31"/>
  <c r="E135" i="31"/>
  <c r="E88" i="31"/>
  <c r="F88" i="31"/>
  <c r="E176" i="31"/>
  <c r="F176" i="31"/>
  <c r="E366" i="31"/>
  <c r="G366" i="31" s="1"/>
  <c r="H366" i="31" s="1"/>
  <c r="F366" i="31"/>
  <c r="E225" i="31"/>
  <c r="F225" i="31"/>
  <c r="E212" i="31"/>
  <c r="F212" i="31"/>
  <c r="E458" i="31"/>
  <c r="F458" i="31"/>
  <c r="E337" i="31"/>
  <c r="F337" i="31"/>
  <c r="F510" i="31"/>
  <c r="E510" i="31"/>
  <c r="F525" i="31"/>
  <c r="E525" i="31"/>
  <c r="F271" i="31"/>
  <c r="E271" i="31"/>
  <c r="F19" i="31"/>
  <c r="E19" i="31"/>
  <c r="F107" i="31"/>
  <c r="E107" i="31"/>
  <c r="F444" i="31"/>
  <c r="E444" i="31"/>
  <c r="F417" i="31"/>
  <c r="E417" i="31"/>
  <c r="F387" i="31"/>
  <c r="E387" i="31"/>
  <c r="E224" i="31"/>
  <c r="F224" i="31"/>
  <c r="F103" i="31"/>
  <c r="E103" i="31"/>
  <c r="F13" i="31"/>
  <c r="E13" i="31"/>
  <c r="F307" i="31"/>
  <c r="E307" i="31"/>
  <c r="E482" i="31"/>
  <c r="F482" i="31"/>
  <c r="F149" i="31"/>
  <c r="E149" i="31"/>
  <c r="F502" i="31"/>
  <c r="E502" i="31"/>
  <c r="F431" i="31"/>
  <c r="E431" i="31"/>
  <c r="F282" i="31"/>
  <c r="E282" i="31"/>
  <c r="E222" i="31"/>
  <c r="F222" i="31"/>
  <c r="F16" i="31"/>
  <c r="E16" i="31"/>
  <c r="E53" i="31"/>
  <c r="F53" i="31"/>
  <c r="F316" i="31"/>
  <c r="E316" i="31"/>
  <c r="E43" i="31"/>
  <c r="G43" i="31" s="1"/>
  <c r="H43" i="31" s="1"/>
  <c r="F43" i="31"/>
  <c r="F474" i="31"/>
  <c r="E474" i="31"/>
  <c r="E454" i="31"/>
  <c r="F454" i="31"/>
  <c r="F227" i="31"/>
  <c r="E227" i="31"/>
  <c r="E199" i="31"/>
  <c r="F199" i="31"/>
  <c r="F386" i="31"/>
  <c r="E386" i="31"/>
  <c r="F140" i="31"/>
  <c r="E140" i="31"/>
  <c r="F290" i="31"/>
  <c r="E290" i="31"/>
  <c r="E302" i="31"/>
  <c r="F302" i="31"/>
  <c r="E275" i="31"/>
  <c r="F275" i="31"/>
  <c r="F56" i="31"/>
  <c r="E56" i="31"/>
  <c r="F104" i="31"/>
  <c r="E104" i="31"/>
  <c r="F22" i="31"/>
  <c r="E22" i="31"/>
  <c r="E233" i="31"/>
  <c r="G233" i="31" s="1"/>
  <c r="H233" i="31" s="1"/>
  <c r="F233" i="31"/>
  <c r="E10" i="31"/>
  <c r="F10" i="31"/>
  <c r="E374" i="31"/>
  <c r="F374" i="31"/>
  <c r="E200" i="31"/>
  <c r="F200" i="31"/>
  <c r="E258" i="31"/>
  <c r="F258" i="31"/>
  <c r="E147" i="31"/>
  <c r="F147" i="31"/>
  <c r="E397" i="31"/>
  <c r="F397" i="31"/>
  <c r="F358" i="31"/>
  <c r="E358" i="31"/>
  <c r="F139" i="31"/>
  <c r="E139" i="31"/>
  <c r="F272" i="31"/>
  <c r="E272" i="31"/>
  <c r="F447" i="31"/>
  <c r="E447" i="31"/>
  <c r="F450" i="31"/>
  <c r="E450" i="31"/>
  <c r="F476" i="31"/>
  <c r="E476" i="31"/>
  <c r="E357" i="31"/>
  <c r="F357" i="31"/>
  <c r="F232" i="31"/>
  <c r="E232" i="31"/>
  <c r="F432" i="31"/>
  <c r="E432" i="31"/>
  <c r="E370" i="31"/>
  <c r="F370" i="31"/>
  <c r="F445" i="31"/>
  <c r="E445" i="31"/>
  <c r="E491" i="31"/>
  <c r="F491" i="31"/>
  <c r="E331" i="31"/>
  <c r="F331" i="31"/>
  <c r="F364" i="31"/>
  <c r="E364" i="31"/>
  <c r="F171" i="31"/>
  <c r="E171" i="31"/>
  <c r="F410" i="31"/>
  <c r="E410" i="31"/>
  <c r="F110" i="31"/>
  <c r="E110" i="31"/>
  <c r="F478" i="31"/>
  <c r="E478" i="31"/>
  <c r="E106" i="31"/>
  <c r="F106" i="31"/>
  <c r="F40" i="31"/>
  <c r="E40" i="31"/>
  <c r="F141" i="31"/>
  <c r="E141" i="31"/>
  <c r="F346" i="31"/>
  <c r="E346" i="31"/>
  <c r="F313" i="31"/>
  <c r="E313" i="31"/>
  <c r="F512" i="31"/>
  <c r="E512" i="31"/>
  <c r="F532" i="31"/>
  <c r="E532" i="31"/>
  <c r="F167" i="31"/>
  <c r="E167" i="31"/>
  <c r="F402" i="31"/>
  <c r="E402" i="31"/>
  <c r="F87" i="31"/>
  <c r="E87" i="31"/>
  <c r="F498" i="31"/>
  <c r="E498" i="31"/>
  <c r="E216" i="31"/>
  <c r="F216" i="31"/>
  <c r="E163" i="31"/>
  <c r="F163" i="31"/>
  <c r="F34" i="31"/>
  <c r="E34" i="31"/>
  <c r="F121" i="31"/>
  <c r="E121" i="31"/>
  <c r="F355" i="31"/>
  <c r="E355" i="31"/>
  <c r="F380" i="31"/>
  <c r="E380" i="31"/>
  <c r="F280" i="31"/>
  <c r="E280" i="31"/>
  <c r="F295" i="31"/>
  <c r="E295" i="31"/>
  <c r="F411" i="31"/>
  <c r="E411" i="31"/>
  <c r="F349" i="31"/>
  <c r="E349" i="31"/>
  <c r="F221" i="31"/>
  <c r="E221" i="31"/>
  <c r="F41" i="31"/>
  <c r="E41" i="31"/>
  <c r="F351" i="31"/>
  <c r="E351" i="31"/>
  <c r="F137" i="31"/>
  <c r="E137" i="31"/>
  <c r="E382" i="31"/>
  <c r="G382" i="31" s="1"/>
  <c r="H382" i="31" s="1"/>
  <c r="F382" i="31"/>
  <c r="F544" i="31"/>
  <c r="E544" i="31"/>
  <c r="W18" i="15"/>
  <c r="H41" i="7" s="1"/>
  <c r="D6" i="23"/>
  <c r="CN283" i="4"/>
  <c r="CK145" i="4"/>
  <c r="CM351" i="4"/>
  <c r="CN390" i="4"/>
  <c r="CN422" i="4"/>
  <c r="CM280" i="4"/>
  <c r="CM182" i="4"/>
  <c r="CM214" i="4"/>
  <c r="CK280" i="4"/>
  <c r="CL351" i="4"/>
  <c r="CN419" i="4"/>
  <c r="CN411" i="4"/>
  <c r="CN235" i="4"/>
  <c r="CL329" i="4"/>
  <c r="CL172" i="4"/>
  <c r="CN186" i="4"/>
  <c r="CM186" i="4"/>
  <c r="CK284" i="4"/>
  <c r="CN385" i="4"/>
  <c r="CM394" i="4"/>
  <c r="CL419" i="4"/>
  <c r="CN162" i="4"/>
  <c r="CK189" i="4"/>
  <c r="CM235" i="4"/>
  <c r="CM283" i="4"/>
  <c r="CM130" i="4"/>
  <c r="CM162" i="4"/>
  <c r="CN201" i="4"/>
  <c r="CL235" i="4"/>
  <c r="CN265" i="4"/>
  <c r="CL283" i="4"/>
  <c r="CN329" i="4"/>
  <c r="CL411" i="4"/>
  <c r="CL401" i="4"/>
  <c r="CK265" i="4"/>
  <c r="CK329" i="4"/>
  <c r="CM222" i="4"/>
  <c r="CK288" i="4"/>
  <c r="CM382" i="4"/>
  <c r="CM40" i="4"/>
  <c r="CL96" i="4"/>
  <c r="CN173" i="4"/>
  <c r="CK200" i="4"/>
  <c r="CM230" i="4"/>
  <c r="CL40" i="4"/>
  <c r="CN130" i="4"/>
  <c r="CN545" i="4"/>
  <c r="CN197" i="4"/>
  <c r="CK40" i="4"/>
  <c r="EB40" i="4" s="1"/>
  <c r="BP219" i="8" s="1"/>
  <c r="CM206" i="4"/>
  <c r="CK208" i="4"/>
  <c r="CN2" i="4"/>
  <c r="CN285" i="4"/>
  <c r="CK312" i="4"/>
  <c r="EB312" i="4" s="1"/>
  <c r="BP118" i="8" s="1"/>
  <c r="CN317" i="4"/>
  <c r="CL335" i="4"/>
  <c r="CN381" i="4"/>
  <c r="CL82" i="4"/>
  <c r="CN145" i="4"/>
  <c r="CN401" i="4"/>
  <c r="CM94" i="4"/>
  <c r="CK79" i="4"/>
  <c r="CN194" i="4"/>
  <c r="CN274" i="4"/>
  <c r="CM443" i="4"/>
  <c r="CL285" i="4"/>
  <c r="CN363" i="4"/>
  <c r="CN379" i="4"/>
  <c r="CN36" i="4"/>
  <c r="CL140" i="4"/>
  <c r="CK285" i="4"/>
  <c r="CK317" i="4"/>
  <c r="CM363" i="4"/>
  <c r="CK67" i="4"/>
  <c r="CL363" i="4"/>
  <c r="CM4" i="4"/>
  <c r="CN214" i="4"/>
  <c r="CK225" i="4"/>
  <c r="CK401" i="4"/>
  <c r="CM73" i="4"/>
  <c r="CK27" i="4"/>
  <c r="CM41" i="4"/>
  <c r="CM105" i="4"/>
  <c r="CL135" i="4"/>
  <c r="CL327" i="4"/>
  <c r="CM334" i="4"/>
  <c r="CM350" i="4"/>
  <c r="CL455" i="4"/>
  <c r="CL139" i="4"/>
  <c r="CM226" i="4"/>
  <c r="CK260" i="4"/>
  <c r="EB260" i="4" s="1"/>
  <c r="BP426" i="8" s="1"/>
  <c r="CM274" i="4"/>
  <c r="CL347" i="4"/>
  <c r="CL379" i="4"/>
  <c r="CM36" i="4"/>
  <c r="CL60" i="4"/>
  <c r="CM68" i="4"/>
  <c r="CK82" i="4"/>
  <c r="CL280" i="4"/>
  <c r="CL312" i="4"/>
  <c r="CN335" i="4"/>
  <c r="CN96" i="4"/>
  <c r="CL543" i="4"/>
  <c r="CL147" i="4"/>
  <c r="CK172" i="4"/>
  <c r="CN225" i="4"/>
  <c r="CM330" i="4"/>
  <c r="CL208" i="4"/>
  <c r="CN382" i="4"/>
  <c r="CN110" i="4"/>
  <c r="CM139" i="4"/>
  <c r="CM379" i="4"/>
  <c r="CM113" i="4"/>
  <c r="CL189" i="4"/>
  <c r="CL381" i="4"/>
  <c r="CK201" i="4"/>
  <c r="CM390" i="4"/>
  <c r="CK545" i="4"/>
  <c r="EB545" i="4" s="1"/>
  <c r="BP86" i="8" s="1"/>
  <c r="BT86" i="8" s="1"/>
  <c r="CL124" i="4"/>
  <c r="CM335" i="4"/>
  <c r="CL344" i="4"/>
  <c r="CN239" i="4"/>
  <c r="CL2" i="4"/>
  <c r="CL542" i="4"/>
  <c r="CL171" i="4"/>
  <c r="CM28" i="4"/>
  <c r="CN294" i="4"/>
  <c r="CL191" i="4"/>
  <c r="CK110" i="4"/>
  <c r="CM45" i="4"/>
  <c r="CL284" i="4"/>
  <c r="CN394" i="4"/>
  <c r="CN543" i="4"/>
  <c r="CM172" i="4"/>
  <c r="CL232" i="4"/>
  <c r="CM255" i="4"/>
  <c r="CN45" i="4"/>
  <c r="CM419" i="4"/>
  <c r="CN195" i="4"/>
  <c r="CN371" i="4"/>
  <c r="CM476" i="4"/>
  <c r="CN255" i="4"/>
  <c r="CM344" i="4"/>
  <c r="CK394" i="4"/>
  <c r="CL110" i="4"/>
  <c r="CM194" i="4"/>
  <c r="CK140" i="4"/>
  <c r="CL371" i="4"/>
  <c r="CM410" i="4"/>
  <c r="CK476" i="4"/>
  <c r="CM126" i="4"/>
  <c r="CN206" i="4"/>
  <c r="CN350" i="4"/>
  <c r="CL443" i="4"/>
  <c r="CM239" i="4"/>
  <c r="CK115" i="4"/>
  <c r="CM312" i="4"/>
  <c r="CL17" i="4"/>
  <c r="CL203" i="4"/>
  <c r="CL239" i="4"/>
  <c r="CM294" i="4"/>
  <c r="CM543" i="4"/>
  <c r="CM147" i="4"/>
  <c r="CM371" i="4"/>
  <c r="CL476" i="4"/>
  <c r="CN147" i="4"/>
  <c r="CL36" i="4"/>
  <c r="CL27" i="4"/>
  <c r="CL103" i="4"/>
  <c r="CN4" i="4"/>
  <c r="CK60" i="4"/>
  <c r="CL68" i="4"/>
  <c r="CK130" i="4"/>
  <c r="CL265" i="4"/>
  <c r="CK5" i="4"/>
  <c r="CM232" i="4"/>
  <c r="CN65" i="4"/>
  <c r="CK165" i="4"/>
  <c r="CN189" i="4"/>
  <c r="CK96" i="4"/>
  <c r="CN68" i="4"/>
  <c r="CL195" i="4"/>
  <c r="CM208" i="4"/>
  <c r="CL331" i="4"/>
  <c r="CL65" i="4"/>
  <c r="CM290" i="4"/>
  <c r="CK344" i="4"/>
  <c r="CM422" i="4"/>
  <c r="CM42" i="4"/>
  <c r="CL260" i="4"/>
  <c r="CN290" i="4"/>
  <c r="CM331" i="4"/>
  <c r="CK381" i="4"/>
  <c r="CM260" i="4"/>
  <c r="CN331" i="4"/>
  <c r="CM454" i="4"/>
  <c r="CN461" i="4"/>
  <c r="CK126" i="4"/>
  <c r="CL165" i="4"/>
  <c r="CK42" i="4"/>
  <c r="CN66" i="4"/>
  <c r="CM127" i="4"/>
  <c r="CN124" i="4"/>
  <c r="CN345" i="4"/>
  <c r="CL427" i="4"/>
  <c r="CK4" i="4"/>
  <c r="CK36" i="4"/>
  <c r="CN42" i="4"/>
  <c r="CK68" i="4"/>
  <c r="CK7" i="4"/>
  <c r="CN182" i="4"/>
  <c r="CM191" i="4"/>
  <c r="CL200" i="4"/>
  <c r="CK209" i="4"/>
  <c r="CN230" i="4"/>
  <c r="CK385" i="4"/>
  <c r="CK232" i="4"/>
  <c r="CL255" i="4"/>
  <c r="CM66" i="4"/>
  <c r="CM82" i="4"/>
  <c r="CM96" i="4"/>
  <c r="CM195" i="4"/>
  <c r="CK197" i="4"/>
  <c r="CL204" i="4"/>
  <c r="CL236" i="4"/>
  <c r="CK245" i="4"/>
  <c r="CK204" i="4"/>
  <c r="CN209" i="4"/>
  <c r="CK236" i="4"/>
  <c r="CK28" i="4"/>
  <c r="CM60" i="4"/>
  <c r="CM110" i="4"/>
  <c r="CK124" i="4"/>
  <c r="CK127" i="4"/>
  <c r="CM135" i="4"/>
  <c r="CL144" i="4"/>
  <c r="CN222" i="4"/>
  <c r="CM5" i="4"/>
  <c r="CK144" i="4"/>
  <c r="CN165" i="4"/>
  <c r="CN245" i="4"/>
  <c r="CN357" i="4"/>
  <c r="CK400" i="4"/>
  <c r="EB400" i="4" s="1"/>
  <c r="BP246" i="8" s="1"/>
  <c r="CN421" i="4"/>
  <c r="CN94" i="4"/>
  <c r="CN126" i="4"/>
  <c r="CN542" i="4"/>
  <c r="CM171" i="4"/>
  <c r="CK173" i="4"/>
  <c r="CM203" i="4"/>
  <c r="CN226" i="4"/>
  <c r="CN454" i="4"/>
  <c r="CN40" i="4"/>
  <c r="CL145" i="4"/>
  <c r="CK186" i="4"/>
  <c r="CN191" i="4"/>
  <c r="CM200" i="4"/>
  <c r="CL209" i="4"/>
  <c r="CL225" i="4"/>
  <c r="CK330" i="4"/>
  <c r="CN351" i="4"/>
  <c r="CL385" i="4"/>
  <c r="CK410" i="4"/>
  <c r="CN330" i="4"/>
  <c r="CK357" i="4"/>
  <c r="CN410" i="4"/>
  <c r="CK421" i="4"/>
  <c r="CK2" i="4"/>
  <c r="CM17" i="4"/>
  <c r="CL42" i="4"/>
  <c r="CM140" i="4"/>
  <c r="CL197" i="4"/>
  <c r="CM204" i="4"/>
  <c r="CK206" i="4"/>
  <c r="CK222" i="4"/>
  <c r="EB222" i="4" s="1"/>
  <c r="BP291" i="8" s="1"/>
  <c r="BT291" i="8" s="1"/>
  <c r="CM236" i="4"/>
  <c r="CL245" i="4"/>
  <c r="CM284" i="4"/>
  <c r="CK334" i="4"/>
  <c r="EB334" i="4" s="1"/>
  <c r="BP279" i="8" s="1"/>
  <c r="BT279" i="8" s="1"/>
  <c r="CK350" i="4"/>
  <c r="CL357" i="4"/>
  <c r="CK382" i="4"/>
  <c r="CL288" i="4"/>
  <c r="CM327" i="4"/>
  <c r="CN334" i="4"/>
  <c r="CK345" i="4"/>
  <c r="CL400" i="4"/>
  <c r="CM455" i="4"/>
  <c r="CK542" i="4"/>
  <c r="EB542" i="4" s="1"/>
  <c r="BP41" i="8" s="1"/>
  <c r="BT41" i="8" s="1"/>
  <c r="CN135" i="4"/>
  <c r="CM144" i="4"/>
  <c r="CL201" i="4"/>
  <c r="CK226" i="4"/>
  <c r="CM288" i="4"/>
  <c r="CK290" i="4"/>
  <c r="CN327" i="4"/>
  <c r="CL345" i="4"/>
  <c r="CM347" i="4"/>
  <c r="CM411" i="4"/>
  <c r="CM427" i="4"/>
  <c r="CK461" i="4"/>
  <c r="CN171" i="4"/>
  <c r="CL173" i="4"/>
  <c r="CK182" i="4"/>
  <c r="CN203" i="4"/>
  <c r="CK214" i="4"/>
  <c r="CK230" i="4"/>
  <c r="CK294" i="4"/>
  <c r="CL317" i="4"/>
  <c r="CN347" i="4"/>
  <c r="CK390" i="4"/>
  <c r="CL5" i="4"/>
  <c r="CN5" i="4"/>
  <c r="CN7" i="4"/>
  <c r="CN17" i="4"/>
  <c r="CN27" i="4"/>
  <c r="CL41" i="4"/>
  <c r="CN41" i="4"/>
  <c r="CL45" i="4"/>
  <c r="CN67" i="4"/>
  <c r="CL73" i="4"/>
  <c r="CN73" i="4"/>
  <c r="CN79" i="4"/>
  <c r="CN103" i="4"/>
  <c r="CL105" i="4"/>
  <c r="CN105" i="4"/>
  <c r="CL113" i="4"/>
  <c r="CN113" i="4"/>
  <c r="CN115" i="4"/>
  <c r="CN540" i="4"/>
  <c r="CK103" i="4"/>
  <c r="CK543" i="4"/>
  <c r="EB543" i="4" s="1"/>
  <c r="BP38" i="8" s="1"/>
  <c r="BT38" i="8" s="1"/>
  <c r="CL421" i="4"/>
  <c r="CL3" i="4"/>
  <c r="CL7" i="4"/>
  <c r="CL67" i="4"/>
  <c r="CL79" i="4"/>
  <c r="CM400" i="4"/>
  <c r="CN455" i="4"/>
  <c r="CK3" i="4"/>
  <c r="CK17" i="4"/>
  <c r="CK45" i="4"/>
  <c r="CK65" i="4"/>
  <c r="CK73" i="4"/>
  <c r="CK422" i="4"/>
  <c r="CN427" i="4"/>
  <c r="CN443" i="4"/>
  <c r="CK454" i="4"/>
  <c r="CL461" i="4"/>
  <c r="CN3" i="4"/>
  <c r="CM7" i="4"/>
  <c r="CM27" i="4"/>
  <c r="CM67" i="4"/>
  <c r="CM79" i="4"/>
  <c r="CM103" i="4"/>
  <c r="CM115" i="4"/>
  <c r="CM540" i="4"/>
  <c r="CL127" i="4"/>
  <c r="CK540" i="4"/>
  <c r="EB540" i="4" s="1"/>
  <c r="BP122" i="8" s="1"/>
  <c r="BT122" i="8" s="1"/>
  <c r="CM545" i="4"/>
  <c r="CN60" i="4"/>
  <c r="CL115" i="4"/>
  <c r="CL540" i="4"/>
  <c r="CK113" i="4"/>
  <c r="CM2" i="4"/>
  <c r="CL94" i="4"/>
  <c r="CL126" i="4"/>
  <c r="AQ568" i="8"/>
  <c r="AR568" i="8" s="1"/>
  <c r="BA6" i="8"/>
  <c r="BB6" i="8" s="1"/>
  <c r="BA121" i="8"/>
  <c r="BC121" i="8" s="1"/>
  <c r="AD14" i="15"/>
  <c r="S37" i="7" s="1"/>
  <c r="W76" i="23" s="1"/>
  <c r="AF17" i="15"/>
  <c r="R40" i="7" s="1"/>
  <c r="AL19" i="15"/>
  <c r="V42" i="7" s="1"/>
  <c r="AI17" i="15"/>
  <c r="U40" i="7" s="1"/>
  <c r="AH20" i="15"/>
  <c r="Q43" i="7" s="1"/>
  <c r="AL20" i="15"/>
  <c r="U43" i="7" s="1"/>
  <c r="AT19" i="15"/>
  <c r="AR13" i="15"/>
  <c r="Y21" i="15"/>
  <c r="G44" i="7" s="1"/>
  <c r="AG12" i="15"/>
  <c r="X35" i="7" s="1"/>
  <c r="AQ16" i="15"/>
  <c r="AP19" i="15"/>
  <c r="Z42" i="7" s="1"/>
  <c r="V20" i="15"/>
  <c r="E43" i="7" s="1"/>
  <c r="AG22" i="15"/>
  <c r="N45" i="7" s="1"/>
  <c r="AJ19" i="15"/>
  <c r="T42" i="7" s="1"/>
  <c r="AT15" i="15"/>
  <c r="AK18" i="15"/>
  <c r="V41" i="7" s="1"/>
  <c r="AF20" i="15"/>
  <c r="O43" i="7" s="1"/>
  <c r="AP13" i="15"/>
  <c r="AD21" i="15"/>
  <c r="L44" i="7" s="1"/>
  <c r="X12" i="15"/>
  <c r="O35" i="7" s="1"/>
  <c r="AC18" i="15"/>
  <c r="N41" i="7" s="1"/>
  <c r="S17" i="15"/>
  <c r="E40" i="7" s="1"/>
  <c r="W16" i="15"/>
  <c r="J39" i="7" s="1"/>
  <c r="P78" i="23" s="1"/>
  <c r="AA18" i="15"/>
  <c r="L41" i="7" s="1"/>
  <c r="AA17" i="15"/>
  <c r="M40" i="7" s="1"/>
  <c r="T16" i="15"/>
  <c r="G39" i="7" s="1"/>
  <c r="M78" i="23" s="1"/>
  <c r="AA11" i="15"/>
  <c r="S34" i="7" s="1"/>
  <c r="AE20" i="15"/>
  <c r="N43" i="7" s="1"/>
  <c r="T17" i="15"/>
  <c r="F40" i="7" s="1"/>
  <c r="AC13" i="15"/>
  <c r="S36" i="7" s="1"/>
  <c r="AE14" i="15"/>
  <c r="T37" i="7" s="1"/>
  <c r="X76" i="23" s="1"/>
  <c r="Z22" i="15"/>
  <c r="G45" i="7" s="1"/>
  <c r="AS19" i="15"/>
  <c r="AR17" i="15"/>
  <c r="AF12" i="15"/>
  <c r="W35" i="7" s="1"/>
  <c r="AN16" i="15"/>
  <c r="AA39" i="7" s="1"/>
  <c r="AG78" i="23" s="1"/>
  <c r="AJ21" i="15"/>
  <c r="R44" i="7" s="1"/>
  <c r="AC83" i="23" s="1"/>
  <c r="AG19" i="15"/>
  <c r="Q42" i="7" s="1"/>
  <c r="AL16" i="15"/>
  <c r="Y39" i="7" s="1"/>
  <c r="AE78" i="23" s="1"/>
  <c r="AQ14" i="15"/>
  <c r="AK12" i="15"/>
  <c r="AP12" i="15"/>
  <c r="AH21" i="15"/>
  <c r="P44" i="7" s="1"/>
  <c r="S13" i="15"/>
  <c r="I36" i="7" s="1"/>
  <c r="F38" i="7"/>
  <c r="K77" i="23" s="1"/>
  <c r="AT14" i="15"/>
  <c r="AS18" i="15"/>
  <c r="AF11" i="15"/>
  <c r="X34" i="7" s="1"/>
  <c r="AK11" i="15"/>
  <c r="AL14" i="15"/>
  <c r="AA37" i="7" s="1"/>
  <c r="AE76" i="23" s="1"/>
  <c r="AP20" i="15"/>
  <c r="Y43" i="7" s="1"/>
  <c r="AI14" i="15"/>
  <c r="X37" i="7" s="1"/>
  <c r="AI19" i="15"/>
  <c r="S42" i="7" s="1"/>
  <c r="AQ21" i="15"/>
  <c r="Y44" i="7" s="1"/>
  <c r="AF21" i="15"/>
  <c r="N44" i="7" s="1"/>
  <c r="AK17" i="15"/>
  <c r="W40" i="7" s="1"/>
  <c r="AL13" i="15"/>
  <c r="E35" i="7"/>
  <c r="AS17" i="15"/>
  <c r="AS21" i="15"/>
  <c r="AA44" i="7" s="1"/>
  <c r="AF14" i="15"/>
  <c r="U37" i="7" s="1"/>
  <c r="Y76" i="23" s="1"/>
  <c r="AN17" i="15"/>
  <c r="Z40" i="7" s="1"/>
  <c r="AO11" i="15"/>
  <c r="AO19" i="15"/>
  <c r="Y42" i="7" s="1"/>
  <c r="AP16" i="15"/>
  <c r="AM18" i="15"/>
  <c r="X41" i="7" s="1"/>
  <c r="AL11" i="15"/>
  <c r="AP21" i="15"/>
  <c r="X44" i="7" s="1"/>
  <c r="AI83" i="23" s="1"/>
  <c r="W13" i="15"/>
  <c r="M36" i="7" s="1"/>
  <c r="V15" i="15"/>
  <c r="J38" i="7" s="1"/>
  <c r="O77" i="23" s="1"/>
  <c r="AR20" i="15"/>
  <c r="AA43" i="7" s="1"/>
  <c r="AK82" i="23" s="1"/>
  <c r="AR21" i="15"/>
  <c r="Z44" i="7" s="1"/>
  <c r="AJ13" i="15"/>
  <c r="Z36" i="7" s="1"/>
  <c r="AK14" i="15"/>
  <c r="Z37" i="7" s="1"/>
  <c r="AD76" i="23" s="1"/>
  <c r="AH15" i="15"/>
  <c r="V38" i="7" s="1"/>
  <c r="AA77" i="23" s="1"/>
  <c r="AL21" i="15"/>
  <c r="T44" i="7" s="1"/>
  <c r="AM13" i="15"/>
  <c r="AQ17" i="15"/>
  <c r="AM21" i="15"/>
  <c r="U44" i="7" s="1"/>
  <c r="AF83" i="23" s="1"/>
  <c r="AN20" i="15"/>
  <c r="W43" i="7" s="1"/>
  <c r="AG18" i="15"/>
  <c r="R41" i="7" s="1"/>
  <c r="AP11" i="15"/>
  <c r="Z19" i="15"/>
  <c r="J42" i="7" s="1"/>
  <c r="F35" i="7"/>
  <c r="AA21" i="15"/>
  <c r="I44" i="7" s="1"/>
  <c r="U14" i="15"/>
  <c r="J37" i="7" s="1"/>
  <c r="V12" i="15"/>
  <c r="M35" i="7" s="1"/>
  <c r="H36" i="7"/>
  <c r="AD18" i="15"/>
  <c r="O41" i="7" s="1"/>
  <c r="D36" i="7"/>
  <c r="AJ14" i="15"/>
  <c r="Y37" i="7" s="1"/>
  <c r="AC76" i="23" s="1"/>
  <c r="AK16" i="15"/>
  <c r="X39" i="7" s="1"/>
  <c r="AQ12" i="15"/>
  <c r="AI18" i="15"/>
  <c r="T41" i="7" s="1"/>
  <c r="AL18" i="15"/>
  <c r="W41" i="7" s="1"/>
  <c r="G37" i="7"/>
  <c r="AR15" i="15"/>
  <c r="AG15" i="15"/>
  <c r="U38" i="7" s="1"/>
  <c r="Z77" i="23" s="1"/>
  <c r="AI12" i="15"/>
  <c r="Z35" i="7" s="1"/>
  <c r="AM20" i="15"/>
  <c r="V43" i="7" s="1"/>
  <c r="AG13" i="15"/>
  <c r="W36" i="7" s="1"/>
  <c r="AH17" i="15"/>
  <c r="T40" i="7" s="1"/>
  <c r="AB17" i="15"/>
  <c r="N40" i="7" s="1"/>
  <c r="T15" i="15"/>
  <c r="H38" i="7" s="1"/>
  <c r="M77" i="23" s="1"/>
  <c r="W15" i="15"/>
  <c r="K38" i="7" s="1"/>
  <c r="P77" i="23" s="1"/>
  <c r="G34" i="7"/>
  <c r="U15" i="15"/>
  <c r="I38" i="7" s="1"/>
  <c r="N77" i="23" s="1"/>
  <c r="AE22" i="15"/>
  <c r="L45" i="7" s="1"/>
  <c r="T13" i="15"/>
  <c r="J36" i="7" s="1"/>
  <c r="AB19" i="15"/>
  <c r="L42" i="7" s="1"/>
  <c r="AD11" i="15"/>
  <c r="V34" i="7" s="1"/>
  <c r="AD20" i="15"/>
  <c r="M43" i="7" s="1"/>
  <c r="T18" i="15"/>
  <c r="E41" i="7" s="1"/>
  <c r="D35" i="7"/>
  <c r="AR12" i="15"/>
  <c r="AR16" i="15"/>
  <c r="AN12" i="15"/>
  <c r="AJ17" i="15"/>
  <c r="V40" i="7" s="1"/>
  <c r="AN22" i="15"/>
  <c r="U45" i="7" s="1"/>
  <c r="AG84" i="23" s="1"/>
  <c r="AG21" i="15"/>
  <c r="O44" i="7" s="1"/>
  <c r="AQ11" i="15"/>
  <c r="AM16" i="15"/>
  <c r="Z39" i="7" s="1"/>
  <c r="AF78" i="23" s="1"/>
  <c r="AK15" i="15"/>
  <c r="Y38" i="7" s="1"/>
  <c r="AD77" i="23" s="1"/>
  <c r="AP14" i="15"/>
  <c r="AL22" i="15"/>
  <c r="S45" i="7" s="1"/>
  <c r="AA13" i="15"/>
  <c r="Q36" i="7" s="1"/>
  <c r="Z15" i="15"/>
  <c r="N38" i="7" s="1"/>
  <c r="S77" i="23" s="1"/>
  <c r="AT22" i="15"/>
  <c r="AA45" i="7" s="1"/>
  <c r="AS22" i="15"/>
  <c r="Z45" i="7" s="1"/>
  <c r="AL84" i="23" s="1"/>
  <c r="AF13" i="15"/>
  <c r="V36" i="7" s="1"/>
  <c r="AO12" i="15"/>
  <c r="AP15" i="15"/>
  <c r="AH22" i="15"/>
  <c r="O45" i="7" s="1"/>
  <c r="AI15" i="15"/>
  <c r="W38" i="7" s="1"/>
  <c r="AB77" i="23" s="1"/>
  <c r="AQ19" i="15"/>
  <c r="AA42" i="7" s="1"/>
  <c r="AM22" i="15"/>
  <c r="T45" i="7" s="1"/>
  <c r="AJ22" i="15"/>
  <c r="Q45" i="7" s="1"/>
  <c r="AO18" i="15"/>
  <c r="Z41" i="7" s="1"/>
  <c r="AL15" i="15"/>
  <c r="Z38" i="7" s="1"/>
  <c r="AE77" i="23" s="1"/>
  <c r="AS11" i="15"/>
  <c r="AT17" i="15"/>
  <c r="AR19" i="15"/>
  <c r="AN14" i="15"/>
  <c r="AN18" i="15"/>
  <c r="Y41" i="7" s="1"/>
  <c r="AO13" i="15"/>
  <c r="AO21" i="15"/>
  <c r="W44" i="7" s="1"/>
  <c r="AI11" i="15"/>
  <c r="AA34" i="7" s="1"/>
  <c r="AQ22" i="15"/>
  <c r="X45" i="7" s="1"/>
  <c r="AH14" i="15"/>
  <c r="W37" i="7" s="1"/>
  <c r="AA76" i="23" s="1"/>
  <c r="AE13" i="15"/>
  <c r="U36" i="7" s="1"/>
  <c r="AD15" i="15"/>
  <c r="R38" i="7" s="1"/>
  <c r="W77" i="23" s="1"/>
  <c r="AR11" i="15"/>
  <c r="AS13" i="15"/>
  <c r="AF15" i="15"/>
  <c r="T38" i="7" s="1"/>
  <c r="Y77" i="23" s="1"/>
  <c r="AO15" i="15"/>
  <c r="AL17" i="15"/>
  <c r="X40" i="7" s="1"/>
  <c r="AP22" i="15"/>
  <c r="W45" i="7" s="1"/>
  <c r="AM14" i="15"/>
  <c r="AM19" i="15"/>
  <c r="W42" i="7" s="1"/>
  <c r="AI22" i="15"/>
  <c r="P45" i="7" s="1"/>
  <c r="AB84" i="23" s="1"/>
  <c r="AN21" i="15"/>
  <c r="V44" i="7" s="1"/>
  <c r="AK19" i="15"/>
  <c r="U42" i="7" s="1"/>
  <c r="AH16" i="15"/>
  <c r="U39" i="7" s="1"/>
  <c r="Z16" i="15"/>
  <c r="M39" i="7" s="1"/>
  <c r="S78" i="23" s="1"/>
  <c r="W14" i="15"/>
  <c r="L37" i="7" s="1"/>
  <c r="P76" i="23" s="1"/>
  <c r="S12" i="15"/>
  <c r="J35" i="7" s="1"/>
  <c r="X21" i="15"/>
  <c r="F44" i="7" s="1"/>
  <c r="X18" i="15"/>
  <c r="I41" i="7" s="1"/>
  <c r="AC22" i="15"/>
  <c r="J45" i="7" s="1"/>
  <c r="Y19" i="15"/>
  <c r="I42" i="7" s="1"/>
  <c r="AS12" i="15"/>
  <c r="AT13" i="15"/>
  <c r="AF18" i="15"/>
  <c r="Q41" i="7" s="1"/>
  <c r="AK22" i="15"/>
  <c r="R45" i="7" s="1"/>
  <c r="AD84" i="23" s="1"/>
  <c r="AO16" i="15"/>
  <c r="U12" i="15"/>
  <c r="L35" i="7" s="1"/>
  <c r="AS15" i="15"/>
  <c r="AT18" i="15"/>
  <c r="AN13" i="15"/>
  <c r="AH18" i="15"/>
  <c r="S41" i="7" s="1"/>
  <c r="AQ15" i="15"/>
  <c r="AF19" i="15"/>
  <c r="P42" i="7" s="1"/>
  <c r="AP18" i="15"/>
  <c r="AA41" i="7" s="1"/>
  <c r="AH19" i="15"/>
  <c r="R42" i="7" s="1"/>
  <c r="AS14" i="15"/>
  <c r="AO17" i="15"/>
  <c r="AA40" i="7" s="1"/>
  <c r="W11" i="15"/>
  <c r="O34" i="7" s="1"/>
  <c r="P19" i="23" s="1"/>
  <c r="AE19" i="15"/>
  <c r="O42" i="7" s="1"/>
  <c r="Z13" i="15"/>
  <c r="P36" i="7" s="1"/>
  <c r="AJ18" i="15"/>
  <c r="U41" i="7" s="1"/>
  <c r="AN15" i="15"/>
  <c r="V14" i="15"/>
  <c r="K37" i="7" s="1"/>
  <c r="AI16" i="15"/>
  <c r="V39" i="7" s="1"/>
  <c r="AB78" i="23" s="1"/>
  <c r="AJ16" i="15"/>
  <c r="W39" i="7" s="1"/>
  <c r="AI21" i="15"/>
  <c r="Q44" i="7" s="1"/>
  <c r="AL12" i="15"/>
  <c r="AT11" i="15"/>
  <c r="AQ20" i="15"/>
  <c r="Z43" i="7" s="1"/>
  <c r="AJ82" i="23" s="1"/>
  <c r="AH12" i="15"/>
  <c r="Y35" i="7" s="1"/>
  <c r="AR18" i="15"/>
  <c r="AG16" i="15"/>
  <c r="T39" i="7" s="1"/>
  <c r="Z78" i="23" s="1"/>
  <c r="AF22" i="15"/>
  <c r="M45" i="7" s="1"/>
  <c r="AR22" i="15"/>
  <c r="Y45" i="7" s="1"/>
  <c r="AK84" i="23" s="1"/>
  <c r="AJ15" i="15"/>
  <c r="X38" i="7" s="1"/>
  <c r="AC77" i="23" s="1"/>
  <c r="AN19" i="15"/>
  <c r="X42" i="7" s="1"/>
  <c r="AE15" i="15"/>
  <c r="S38" i="7" s="1"/>
  <c r="X77" i="23" s="1"/>
  <c r="U13" i="15"/>
  <c r="K36" i="7" s="1"/>
  <c r="Y17" i="15"/>
  <c r="K40" i="7" s="1"/>
  <c r="V11" i="15"/>
  <c r="N34" i="7" s="1"/>
  <c r="AO20" i="15"/>
  <c r="X43" i="7" s="1"/>
  <c r="AM15" i="15"/>
  <c r="AA38" i="7" s="1"/>
  <c r="AF77" i="23" s="1"/>
  <c r="AS20" i="15"/>
  <c r="AG17" i="15"/>
  <c r="S40" i="7" s="1"/>
  <c r="AK21" i="15"/>
  <c r="S44" i="7" s="1"/>
  <c r="AT20" i="15"/>
  <c r="AO22" i="15"/>
  <c r="V45" i="7" s="1"/>
  <c r="AH84" i="23" s="1"/>
  <c r="AO14" i="15"/>
  <c r="AM12" i="15"/>
  <c r="AN11" i="15"/>
  <c r="AH13" i="15"/>
  <c r="X36" i="7" s="1"/>
  <c r="AJ12" i="15"/>
  <c r="AA35" i="7" s="1"/>
  <c r="AG20" i="15"/>
  <c r="P43" i="7" s="1"/>
  <c r="Z82" i="23" s="1"/>
  <c r="AM17" i="15"/>
  <c r="Y40" i="7" s="1"/>
  <c r="Z14" i="15"/>
  <c r="O37" i="7" s="1"/>
  <c r="S76" i="23" s="1"/>
  <c r="AQ18" i="15"/>
  <c r="AR14" i="15"/>
  <c r="AP17" i="15"/>
  <c r="AK13" i="15"/>
  <c r="AA36" i="7" s="1"/>
  <c r="AI20" i="15"/>
  <c r="R43" i="7" s="1"/>
  <c r="AM11" i="15"/>
  <c r="AK20" i="15"/>
  <c r="T43" i="7" s="1"/>
  <c r="AT21" i="15"/>
  <c r="AT12" i="15"/>
  <c r="Y12" i="15"/>
  <c r="P35" i="7" s="1"/>
  <c r="AG11" i="15"/>
  <c r="AH11" i="15"/>
  <c r="Z34" i="7" s="1"/>
  <c r="AJ20" i="15"/>
  <c r="S43" i="7" s="1"/>
  <c r="AJ11" i="15"/>
  <c r="AT16" i="15"/>
  <c r="AG14" i="15"/>
  <c r="V37" i="7" s="1"/>
  <c r="AI13" i="15"/>
  <c r="Y36" i="7" s="1"/>
  <c r="AS16" i="15"/>
  <c r="AC12" i="15"/>
  <c r="T35" i="7" s="1"/>
  <c r="AQ13" i="15"/>
  <c r="AF16" i="15"/>
  <c r="S39" i="7" s="1"/>
  <c r="Y78" i="23" s="1"/>
  <c r="AC16" i="15"/>
  <c r="P39" i="7" s="1"/>
  <c r="V17" i="15"/>
  <c r="H40" i="7" s="1"/>
  <c r="AC21" i="15"/>
  <c r="K44" i="7" s="1"/>
  <c r="AE16" i="15"/>
  <c r="R39" i="7" s="1"/>
  <c r="X78" i="23" s="1"/>
  <c r="L23" i="15"/>
  <c r="AR560" i="8"/>
  <c r="AU484" i="8"/>
  <c r="AP575" i="8" s="1"/>
  <c r="CK147" i="4"/>
  <c r="EB147" i="4" s="1"/>
  <c r="BP34" i="8" s="1"/>
  <c r="BT34" i="8" s="1"/>
  <c r="CK195" i="4"/>
  <c r="EB195" i="4" s="1"/>
  <c r="BP95" i="8" s="1"/>
  <c r="BT95" i="8" s="1"/>
  <c r="CM201" i="4"/>
  <c r="CM265" i="4"/>
  <c r="CK283" i="4"/>
  <c r="CM345" i="4"/>
  <c r="CK135" i="4"/>
  <c r="EB135" i="4" s="1"/>
  <c r="BP273" i="8" s="1"/>
  <c r="BT273" i="8" s="1"/>
  <c r="CM145" i="4"/>
  <c r="CM209" i="4"/>
  <c r="CM225" i="4"/>
  <c r="CK239" i="4"/>
  <c r="CK255" i="4"/>
  <c r="CK327" i="4"/>
  <c r="CM329" i="4"/>
  <c r="CM165" i="4"/>
  <c r="CK191" i="4"/>
  <c r="CM197" i="4"/>
  <c r="CK335" i="4"/>
  <c r="CK139" i="4"/>
  <c r="CK171" i="4"/>
  <c r="CM173" i="4"/>
  <c r="CM189" i="4"/>
  <c r="CK203" i="4"/>
  <c r="CK235" i="4"/>
  <c r="EB235" i="4" s="1"/>
  <c r="BP301" i="8" s="1"/>
  <c r="BT301" i="8" s="1"/>
  <c r="CM245" i="4"/>
  <c r="CM285" i="4"/>
  <c r="CM317" i="4"/>
  <c r="CK331" i="4"/>
  <c r="CK347" i="4"/>
  <c r="CL186" i="4"/>
  <c r="CL206" i="4"/>
  <c r="CL222" i="4"/>
  <c r="CL162" i="4"/>
  <c r="CL194" i="4"/>
  <c r="CL130" i="4"/>
  <c r="CM357" i="4"/>
  <c r="CL226" i="4"/>
  <c r="CL274" i="4"/>
  <c r="CL294" i="4"/>
  <c r="CM381" i="4"/>
  <c r="CM385" i="4"/>
  <c r="CM401" i="4"/>
  <c r="CK455" i="4"/>
  <c r="CN476" i="4"/>
  <c r="CL182" i="4"/>
  <c r="CL214" i="4"/>
  <c r="CL230" i="4"/>
  <c r="CM461" i="4"/>
  <c r="CK351" i="4"/>
  <c r="EB351" i="4" s="1"/>
  <c r="BP311" i="8" s="1"/>
  <c r="BT311" i="8" s="1"/>
  <c r="CK363" i="4"/>
  <c r="CK411" i="4"/>
  <c r="CK419" i="4"/>
  <c r="CK427" i="4"/>
  <c r="CM421" i="4"/>
  <c r="CK371" i="4"/>
  <c r="CK379" i="4"/>
  <c r="CN140" i="4"/>
  <c r="CN172" i="4"/>
  <c r="CN204" i="4"/>
  <c r="CN284" i="4"/>
  <c r="CL334" i="4"/>
  <c r="CL350" i="4"/>
  <c r="CL382" i="4"/>
  <c r="CL390" i="4"/>
  <c r="CK443" i="4"/>
  <c r="CN144" i="4"/>
  <c r="CN236" i="4"/>
  <c r="CL290" i="4"/>
  <c r="CL330" i="4"/>
  <c r="CL394" i="4"/>
  <c r="CL410" i="4"/>
  <c r="CN200" i="4"/>
  <c r="CN260" i="4"/>
  <c r="CN280" i="4"/>
  <c r="CN312" i="4"/>
  <c r="CN344" i="4"/>
  <c r="CN288" i="4"/>
  <c r="CN368" i="4"/>
  <c r="CN400" i="4"/>
  <c r="CN208" i="4"/>
  <c r="CN232" i="4"/>
  <c r="CL422" i="4"/>
  <c r="CL454" i="4"/>
  <c r="AC11" i="15"/>
  <c r="U34" i="7" s="1"/>
  <c r="AP572" i="8"/>
  <c r="AP574" i="8"/>
  <c r="AQ567" i="8"/>
  <c r="AP566" i="8"/>
  <c r="AQ574" i="8"/>
  <c r="AQ573" i="8"/>
  <c r="AQ571" i="8"/>
  <c r="BA486" i="8"/>
  <c r="AQ578" i="8"/>
  <c r="AP577" i="8"/>
  <c r="AQ569" i="8"/>
  <c r="AQ576" i="8"/>
  <c r="AQ566" i="8"/>
  <c r="AQ570" i="8"/>
  <c r="BA142" i="8"/>
  <c r="BC142" i="8" s="1"/>
  <c r="AP570" i="8"/>
  <c r="AQ572" i="8"/>
  <c r="AP578" i="8"/>
  <c r="AP569" i="8"/>
  <c r="AQ575" i="8"/>
  <c r="BA544" i="8"/>
  <c r="AP576" i="8"/>
  <c r="AP571" i="8"/>
  <c r="AP573" i="8"/>
  <c r="AQ577" i="8"/>
  <c r="AB16" i="15"/>
  <c r="O39" i="7" s="1"/>
  <c r="AC17" i="15"/>
  <c r="O40" i="7" s="1"/>
  <c r="W12" i="15"/>
  <c r="N35" i="7" s="1"/>
  <c r="AE21" i="15"/>
  <c r="M44" i="7" s="1"/>
  <c r="BA461" i="8"/>
  <c r="BB461" i="8" s="1"/>
  <c r="BA284" i="8"/>
  <c r="BA510" i="8"/>
  <c r="BA55" i="8"/>
  <c r="BA379" i="8"/>
  <c r="BA499" i="8"/>
  <c r="BA110" i="8"/>
  <c r="BA402" i="8"/>
  <c r="BA53" i="8"/>
  <c r="AB20" i="15"/>
  <c r="K43" i="7" s="1"/>
  <c r="BA429" i="8"/>
  <c r="BB429" i="8" s="1"/>
  <c r="BA30" i="8"/>
  <c r="BA396" i="8"/>
  <c r="BA297" i="8"/>
  <c r="BB297" i="8" s="1"/>
  <c r="BA497" i="8"/>
  <c r="BA520" i="8"/>
  <c r="BA171" i="8"/>
  <c r="BA468" i="8"/>
  <c r="BA442" i="8"/>
  <c r="BA522" i="8"/>
  <c r="BA507" i="8"/>
  <c r="BA518" i="8"/>
  <c r="BA367" i="8"/>
  <c r="BA9" i="8"/>
  <c r="BA82" i="8"/>
  <c r="BA304" i="8"/>
  <c r="BB304" i="8" s="1"/>
  <c r="BA548" i="8"/>
  <c r="BA528" i="8"/>
  <c r="BA527" i="8"/>
  <c r="BA282" i="8"/>
  <c r="BC282" i="8" s="1"/>
  <c r="BA34" i="8"/>
  <c r="BC34" i="8" s="1"/>
  <c r="BA240" i="8"/>
  <c r="BA545" i="8"/>
  <c r="BC545" i="8" s="1"/>
  <c r="BA372" i="8"/>
  <c r="BB372" i="8" s="1"/>
  <c r="BA432" i="8"/>
  <c r="BA325" i="8"/>
  <c r="BA375" i="8"/>
  <c r="BA33" i="8"/>
  <c r="BA477" i="8"/>
  <c r="BA174" i="8"/>
  <c r="BA386" i="8"/>
  <c r="BA93" i="8"/>
  <c r="BA169" i="8"/>
  <c r="BA360" i="8"/>
  <c r="BA181" i="8"/>
  <c r="BA376" i="8"/>
  <c r="BA44" i="8"/>
  <c r="BC44" i="8" s="1"/>
  <c r="BA512" i="8"/>
  <c r="BA234" i="8"/>
  <c r="BA62" i="8"/>
  <c r="BA136" i="8"/>
  <c r="BA116" i="8"/>
  <c r="BB116" i="8" s="1"/>
  <c r="BA211" i="8"/>
  <c r="BA91" i="8"/>
  <c r="BA525" i="8"/>
  <c r="BC525" i="8" s="1"/>
  <c r="BA118" i="8"/>
  <c r="BA157" i="8"/>
  <c r="BA300" i="8"/>
  <c r="BB300" i="8" s="1"/>
  <c r="BA356" i="8"/>
  <c r="BA457" i="8"/>
  <c r="BA539" i="8"/>
  <c r="BB539" i="8" s="1"/>
  <c r="BA542" i="8"/>
  <c r="BB542" i="8" s="1"/>
  <c r="BA319" i="8"/>
  <c r="BA549" i="8"/>
  <c r="BB549" i="8" s="1"/>
  <c r="BA70" i="8"/>
  <c r="BA48" i="8"/>
  <c r="BF560" i="8"/>
  <c r="BD560" i="8"/>
  <c r="AZ560" i="8"/>
  <c r="BG560" i="8"/>
  <c r="AY560" i="8"/>
  <c r="X19" i="15"/>
  <c r="H42" i="7" s="1"/>
  <c r="AA12" i="15"/>
  <c r="R35" i="7" s="1"/>
  <c r="R17" i="15"/>
  <c r="D40" i="7" s="1"/>
  <c r="AA22" i="15"/>
  <c r="H45" i="7" s="1"/>
  <c r="T84" i="23" s="1"/>
  <c r="AA20" i="15"/>
  <c r="J43" i="7" s="1"/>
  <c r="E38" i="7"/>
  <c r="AA19" i="15"/>
  <c r="K42" i="7" s="1"/>
  <c r="T14" i="15"/>
  <c r="I37" i="7" s="1"/>
  <c r="S16" i="15"/>
  <c r="F39" i="7" s="1"/>
  <c r="L78" i="23" s="1"/>
  <c r="W21" i="15"/>
  <c r="E44" i="7" s="1"/>
  <c r="U16" i="15"/>
  <c r="H39" i="7" s="1"/>
  <c r="S14" i="15"/>
  <c r="H37" i="7" s="1"/>
  <c r="L76" i="23" s="1"/>
  <c r="Y18" i="15"/>
  <c r="J41" i="7" s="1"/>
  <c r="AB11" i="15"/>
  <c r="T34" i="7" s="1"/>
  <c r="T12" i="15"/>
  <c r="K35" i="7" s="1"/>
  <c r="V16" i="15"/>
  <c r="I39" i="7" s="1"/>
  <c r="Z21" i="15"/>
  <c r="H44" i="7" s="1"/>
  <c r="Z18" i="15"/>
  <c r="K41" i="7" s="1"/>
  <c r="AB18" i="15"/>
  <c r="M41" i="7" s="1"/>
  <c r="AE11" i="15"/>
  <c r="W34" i="7" s="1"/>
  <c r="Z12" i="15"/>
  <c r="Q35" i="7" s="1"/>
  <c r="X16" i="15"/>
  <c r="K39" i="7" s="1"/>
  <c r="Q78" i="23" s="1"/>
  <c r="AB21" i="15"/>
  <c r="J44" i="7" s="1"/>
  <c r="U83" i="23" s="1"/>
  <c r="V18" i="15"/>
  <c r="G41" i="7" s="1"/>
  <c r="Y14" i="15"/>
  <c r="N37" i="7" s="1"/>
  <c r="AE18" i="15"/>
  <c r="P41" i="7" s="1"/>
  <c r="G36" i="7"/>
  <c r="AA15" i="15"/>
  <c r="O38" i="7" s="1"/>
  <c r="Y13" i="15"/>
  <c r="O36" i="7" s="1"/>
  <c r="U19" i="15"/>
  <c r="E42" i="7" s="1"/>
  <c r="AC20" i="15"/>
  <c r="L43" i="7" s="1"/>
  <c r="X15" i="15"/>
  <c r="L38" i="7" s="1"/>
  <c r="U18" i="15"/>
  <c r="F41" i="7" s="1"/>
  <c r="X11" i="15"/>
  <c r="P34" i="7" s="1"/>
  <c r="E39" i="7"/>
  <c r="K78" i="23" s="1"/>
  <c r="V21" i="15"/>
  <c r="D44" i="7" s="1"/>
  <c r="O83" i="23" s="1"/>
  <c r="W17" i="15"/>
  <c r="I40" i="7" s="1"/>
  <c r="U17" i="15"/>
  <c r="G40" i="7" s="1"/>
  <c r="AD22" i="15"/>
  <c r="K45" i="7" s="1"/>
  <c r="W84" i="23" s="1"/>
  <c r="AD19" i="15"/>
  <c r="N42" i="7" s="1"/>
  <c r="S15" i="15"/>
  <c r="G38" i="7" s="1"/>
  <c r="L77" i="23" s="1"/>
  <c r="AC19" i="15"/>
  <c r="M42" i="7" s="1"/>
  <c r="X14" i="15"/>
  <c r="M37" i="7" s="1"/>
  <c r="Q76" i="23" s="1"/>
  <c r="V13" i="15"/>
  <c r="L36" i="7" s="1"/>
  <c r="X17" i="15"/>
  <c r="J40" i="7" s="1"/>
  <c r="X22" i="15"/>
  <c r="E45" i="7" s="1"/>
  <c r="Q84" i="23" s="1"/>
  <c r="U20" i="15"/>
  <c r="D43" i="7" s="1"/>
  <c r="E37" i="7"/>
  <c r="X13" i="15"/>
  <c r="N36" i="7" s="1"/>
  <c r="Z17" i="15"/>
  <c r="L40" i="7" s="1"/>
  <c r="H34" i="7"/>
  <c r="AB22" i="15"/>
  <c r="I45" i="7" s="1"/>
  <c r="U84" i="23" s="1"/>
  <c r="Y15" i="15"/>
  <c r="M38" i="7" s="1"/>
  <c r="R77" i="23" s="1"/>
  <c r="X20" i="15"/>
  <c r="G43" i="7" s="1"/>
  <c r="Q82" i="23" s="1"/>
  <c r="AB15" i="15"/>
  <c r="P38" i="7" s="1"/>
  <c r="Z11" i="15"/>
  <c r="R34" i="7" s="1"/>
  <c r="T19" i="15"/>
  <c r="D42" i="7" s="1"/>
  <c r="W20" i="15"/>
  <c r="F43" i="7" s="1"/>
  <c r="P82" i="23" s="1"/>
  <c r="AB14" i="15"/>
  <c r="Q37" i="7" s="1"/>
  <c r="U76" i="23" s="1"/>
  <c r="Z20" i="15"/>
  <c r="I43" i="7" s="1"/>
  <c r="W19" i="15"/>
  <c r="G42" i="7" s="1"/>
  <c r="AA16" i="15"/>
  <c r="N39" i="7" s="1"/>
  <c r="T78" i="23" s="1"/>
  <c r="U11" i="15"/>
  <c r="M34" i="7" s="1"/>
  <c r="AB13" i="15"/>
  <c r="R36" i="7" s="1"/>
  <c r="V19" i="15"/>
  <c r="F42" i="7" s="1"/>
  <c r="AB12" i="15"/>
  <c r="S35" i="7" s="1"/>
  <c r="T11" i="15"/>
  <c r="L34" i="7" s="1"/>
  <c r="AE12" i="15"/>
  <c r="V35" i="7" s="1"/>
  <c r="K26" i="7"/>
  <c r="Y26" i="7"/>
  <c r="K25" i="7"/>
  <c r="Y25" i="7"/>
  <c r="S11" i="15"/>
  <c r="K34" i="7" s="1"/>
  <c r="S18" i="15"/>
  <c r="D41" i="7" s="1"/>
  <c r="W22" i="15"/>
  <c r="D45" i="7" s="1"/>
  <c r="AE17" i="15"/>
  <c r="Q40" i="7" s="1"/>
  <c r="Y22" i="15"/>
  <c r="F45" i="7" s="1"/>
  <c r="R84" i="23" s="1"/>
  <c r="Y20" i="15"/>
  <c r="H43" i="7" s="1"/>
  <c r="D25" i="7"/>
  <c r="Y11" i="15"/>
  <c r="Q34" i="7" s="1"/>
  <c r="AD13" i="15"/>
  <c r="T36" i="7" s="1"/>
  <c r="AD12" i="15"/>
  <c r="U35" i="7" s="1"/>
  <c r="AC14" i="15"/>
  <c r="R37" i="7" s="1"/>
  <c r="AA14" i="15"/>
  <c r="P37" i="7" s="1"/>
  <c r="AD16" i="15"/>
  <c r="Q39" i="7" s="1"/>
  <c r="AC15" i="15"/>
  <c r="Q38" i="7" s="1"/>
  <c r="Y16" i="15"/>
  <c r="L39" i="7" s="1"/>
  <c r="AD17" i="15"/>
  <c r="P40" i="7" s="1"/>
  <c r="D26" i="7"/>
  <c r="R25" i="7"/>
  <c r="R26" i="7"/>
  <c r="D62" i="23"/>
  <c r="S84" i="23"/>
  <c r="D76" i="23"/>
  <c r="D78" i="23"/>
  <c r="D57" i="23"/>
  <c r="D56" i="23"/>
  <c r="D80" i="23"/>
  <c r="D77" i="23"/>
  <c r="D60" i="23"/>
  <c r="AU185" i="8"/>
  <c r="AP567" i="8" s="1"/>
  <c r="D74" i="23"/>
  <c r="D65" i="23"/>
  <c r="D59" i="23"/>
  <c r="D83" i="23"/>
  <c r="D84" i="23"/>
  <c r="D66" i="23"/>
  <c r="D75" i="23"/>
  <c r="D63" i="23"/>
  <c r="D81" i="23"/>
  <c r="EB172" i="4" l="1"/>
  <c r="BP391" i="8" s="1"/>
  <c r="EB3" i="4"/>
  <c r="BP135" i="8" s="1"/>
  <c r="BT135" i="8" s="1"/>
  <c r="EB115" i="4"/>
  <c r="BP257" i="8" s="1"/>
  <c r="EB65" i="4"/>
  <c r="BP130" i="8" s="1"/>
  <c r="EB390" i="4"/>
  <c r="BP127" i="8" s="1"/>
  <c r="BT127" i="8" s="1"/>
  <c r="EB73" i="4"/>
  <c r="BP67" i="8" s="1"/>
  <c r="BT67" i="8" s="1"/>
  <c r="EB189" i="4"/>
  <c r="BP232" i="8" s="1"/>
  <c r="BT232" i="8" s="1"/>
  <c r="EB17" i="4"/>
  <c r="BP276" i="8" s="1"/>
  <c r="EB140" i="4"/>
  <c r="BP280" i="8" s="1"/>
  <c r="BT280" i="8" s="1"/>
  <c r="EB82" i="4"/>
  <c r="BP288" i="8" s="1"/>
  <c r="BT288" i="8" s="1"/>
  <c r="EB345" i="4"/>
  <c r="BP203" i="8" s="1"/>
  <c r="BT203" i="8" s="1"/>
  <c r="EB191" i="4"/>
  <c r="BP272" i="8" s="1"/>
  <c r="BT272" i="8" s="1"/>
  <c r="EB60" i="4"/>
  <c r="BP216" i="8" s="1"/>
  <c r="BT216" i="8" s="1"/>
  <c r="EB203" i="4"/>
  <c r="BP35" i="8" s="1"/>
  <c r="BT35" i="8" s="1"/>
  <c r="EB245" i="4"/>
  <c r="BP163" i="8" s="1"/>
  <c r="BT163" i="8" s="1"/>
  <c r="EB411" i="4"/>
  <c r="BP111" i="8" s="1"/>
  <c r="BT111" i="8" s="1"/>
  <c r="EB28" i="4"/>
  <c r="BP330" i="8" s="1"/>
  <c r="N76" i="23"/>
  <c r="Q9" i="7"/>
  <c r="EB255" i="4"/>
  <c r="BP297" i="8" s="1"/>
  <c r="BT297" i="8" s="1"/>
  <c r="EB455" i="4"/>
  <c r="BP109" i="8" s="1"/>
  <c r="BT109" i="8" s="1"/>
  <c r="EB331" i="4"/>
  <c r="BP441" i="8" s="1"/>
  <c r="BT441" i="8" s="1"/>
  <c r="EB232" i="4"/>
  <c r="BP178" i="8" s="1"/>
  <c r="BT178" i="8" s="1"/>
  <c r="EB139" i="4"/>
  <c r="BP302" i="8" s="1"/>
  <c r="BT302" i="8" s="1"/>
  <c r="EB371" i="4"/>
  <c r="BP326" i="8" s="1"/>
  <c r="BT326" i="8" s="1"/>
  <c r="EB200" i="4"/>
  <c r="BP197" i="8" s="1"/>
  <c r="BT197" i="8" s="1"/>
  <c r="EB230" i="4"/>
  <c r="BP139" i="8" s="1"/>
  <c r="BT139" i="8" s="1"/>
  <c r="EB381" i="4"/>
  <c r="BP54" i="8" s="1"/>
  <c r="BT54" i="8" s="1"/>
  <c r="EB347" i="4"/>
  <c r="BP168" i="8" s="1"/>
  <c r="BT168" i="8" s="1"/>
  <c r="EB127" i="4"/>
  <c r="BP314" i="8" s="1"/>
  <c r="BT314" i="8" s="1"/>
  <c r="EB427" i="4"/>
  <c r="BP349" i="8" s="1"/>
  <c r="BT349" i="8" s="1"/>
  <c r="EB214" i="4"/>
  <c r="BP286" i="8" s="1"/>
  <c r="BT286" i="8" s="1"/>
  <c r="EB113" i="4"/>
  <c r="BP335" i="8" s="1"/>
  <c r="BT335" i="8" s="1"/>
  <c r="EB5" i="4"/>
  <c r="BP281" i="8" s="1"/>
  <c r="BT281" i="8" s="1"/>
  <c r="EB401" i="4"/>
  <c r="BP52" i="8" s="1"/>
  <c r="BT52" i="8" s="1"/>
  <c r="BT219" i="8"/>
  <c r="EB36" i="4"/>
  <c r="BP254" i="8" s="1"/>
  <c r="BT254" i="8" s="1"/>
  <c r="EB422" i="4"/>
  <c r="BP43" i="8" s="1"/>
  <c r="BT43" i="8" s="1"/>
  <c r="EB330" i="4"/>
  <c r="BP85" i="8" s="1"/>
  <c r="BT85" i="8" s="1"/>
  <c r="EB126" i="4"/>
  <c r="BP323" i="8" s="1"/>
  <c r="BT323" i="8" s="1"/>
  <c r="EB165" i="4"/>
  <c r="BP331" i="8" s="1"/>
  <c r="BT331" i="8" s="1"/>
  <c r="EB226" i="4"/>
  <c r="BP248" i="8" s="1"/>
  <c r="BT248" i="8" s="1"/>
  <c r="EB274" i="4"/>
  <c r="BP16" i="8" s="1"/>
  <c r="BT16" i="8" s="1"/>
  <c r="EB206" i="4"/>
  <c r="BP103" i="8" s="1"/>
  <c r="EB182" i="4"/>
  <c r="BP263" i="8" s="1"/>
  <c r="BT263" i="8" s="1"/>
  <c r="EB350" i="4"/>
  <c r="BP158" i="8" s="1"/>
  <c r="BT158" i="8" s="1"/>
  <c r="EB461" i="4"/>
  <c r="BP499" i="8" s="1"/>
  <c r="EB329" i="4"/>
  <c r="BP443" i="8" s="1"/>
  <c r="BT443" i="8" s="1"/>
  <c r="EB27" i="4"/>
  <c r="BP352" i="8" s="1"/>
  <c r="BT352" i="8" s="1"/>
  <c r="EB194" i="4"/>
  <c r="BP10" i="8" s="1"/>
  <c r="BT10" i="8" s="1"/>
  <c r="EB2" i="4"/>
  <c r="BP18" i="8" s="1"/>
  <c r="BT18" i="8" s="1"/>
  <c r="EB236" i="4"/>
  <c r="BP202" i="8" s="1"/>
  <c r="BT202" i="8" s="1"/>
  <c r="EB284" i="4"/>
  <c r="BP116" i="8" s="1"/>
  <c r="BT116" i="8" s="1"/>
  <c r="EB280" i="4"/>
  <c r="BP167" i="8" s="1"/>
  <c r="BT167" i="8" s="1"/>
  <c r="EB186" i="4"/>
  <c r="BP226" i="8" s="1"/>
  <c r="BT226" i="8" s="1"/>
  <c r="EB124" i="4"/>
  <c r="BP146" i="8" s="1"/>
  <c r="BT146" i="8" s="1"/>
  <c r="EB67" i="4"/>
  <c r="BP377" i="8" s="1"/>
  <c r="BT377" i="8" s="1"/>
  <c r="EB66" i="4"/>
  <c r="BP140" i="8" s="1"/>
  <c r="BT140" i="8" s="1"/>
  <c r="BT426" i="8"/>
  <c r="BT130" i="8"/>
  <c r="EB94" i="4"/>
  <c r="BP231" i="8" s="1"/>
  <c r="BT231" i="8" s="1"/>
  <c r="EB110" i="4"/>
  <c r="BP348" i="8" s="1"/>
  <c r="BT348" i="8" s="1"/>
  <c r="EB41" i="4"/>
  <c r="BP165" i="8" s="1"/>
  <c r="BT165" i="8" s="1"/>
  <c r="EB197" i="4"/>
  <c r="BP306" i="8" s="1"/>
  <c r="BT306" i="8" s="1"/>
  <c r="O82" i="23"/>
  <c r="EB335" i="4"/>
  <c r="BP322" i="8" s="1"/>
  <c r="BT322" i="8" s="1"/>
  <c r="EB317" i="4"/>
  <c r="BP433" i="8" s="1"/>
  <c r="BT433" i="8" s="1"/>
  <c r="EB204" i="4"/>
  <c r="BP206" i="8" s="1"/>
  <c r="EB421" i="4"/>
  <c r="BP395" i="8" s="1"/>
  <c r="EB209" i="4"/>
  <c r="BP83" i="8" s="1"/>
  <c r="BT83" i="8" s="1"/>
  <c r="EB208" i="4"/>
  <c r="BP42" i="8" s="1"/>
  <c r="BT42" i="8" s="1"/>
  <c r="EB57" i="4"/>
  <c r="BP60" i="8" s="1"/>
  <c r="BT60" i="8" s="1"/>
  <c r="AE82" i="23"/>
  <c r="EB419" i="4"/>
  <c r="BP466" i="8" s="1"/>
  <c r="BT466" i="8" s="1"/>
  <c r="EB239" i="4"/>
  <c r="BP278" i="8" s="1"/>
  <c r="BT278" i="8" s="1"/>
  <c r="EB68" i="4"/>
  <c r="BP334" i="8" s="1"/>
  <c r="BT334" i="8" s="1"/>
  <c r="EB394" i="4"/>
  <c r="BP56" i="8" s="1"/>
  <c r="BT56" i="8" s="1"/>
  <c r="EB363" i="4"/>
  <c r="BP162" i="8" s="1"/>
  <c r="BT162" i="8" s="1"/>
  <c r="EB42" i="4"/>
  <c r="BP51" i="8" s="1"/>
  <c r="EB443" i="4"/>
  <c r="BP143" i="8" s="1"/>
  <c r="BT143" i="8" s="1"/>
  <c r="EB454" i="4"/>
  <c r="BP121" i="8" s="1"/>
  <c r="BT121" i="8" s="1"/>
  <c r="EB45" i="4"/>
  <c r="BP282" i="8" s="1"/>
  <c r="BT282" i="8" s="1"/>
  <c r="EB283" i="4"/>
  <c r="BP333" i="8" s="1"/>
  <c r="BT333" i="8" s="1"/>
  <c r="EB357" i="4"/>
  <c r="BP99" i="8" s="1"/>
  <c r="BT99" i="8" s="1"/>
  <c r="EB144" i="4"/>
  <c r="BP142" i="8" s="1"/>
  <c r="BT142" i="8" s="1"/>
  <c r="EB130" i="4"/>
  <c r="BP265" i="8" s="1"/>
  <c r="BT265" i="8" s="1"/>
  <c r="EB288" i="4"/>
  <c r="BP429" i="8" s="1"/>
  <c r="BT429" i="8" s="1"/>
  <c r="EB410" i="4"/>
  <c r="BP131" i="8" s="1"/>
  <c r="BT131" i="8" s="1"/>
  <c r="EB344" i="4"/>
  <c r="BP450" i="8" s="1"/>
  <c r="BT450" i="8" s="1"/>
  <c r="EB476" i="4"/>
  <c r="BP511" i="8" s="1"/>
  <c r="EB290" i="4"/>
  <c r="BP304" i="8" s="1"/>
  <c r="BT304" i="8" s="1"/>
  <c r="EB79" i="4"/>
  <c r="BP337" i="8" s="1"/>
  <c r="BT337" i="8" s="1"/>
  <c r="EB105" i="4"/>
  <c r="BP245" i="8" s="1"/>
  <c r="BT245" i="8" s="1"/>
  <c r="EB201" i="4"/>
  <c r="BP353" i="8" s="1"/>
  <c r="BT353" i="8" s="1"/>
  <c r="EB145" i="4"/>
  <c r="BP321" i="8" s="1"/>
  <c r="BT321" i="8" s="1"/>
  <c r="EB225" i="4"/>
  <c r="BP213" i="8" s="1"/>
  <c r="BT213" i="8" s="1"/>
  <c r="EB285" i="4"/>
  <c r="BP96" i="8" s="1"/>
  <c r="BT96" i="8" s="1"/>
  <c r="EB171" i="4"/>
  <c r="BP256" i="8" s="1"/>
  <c r="BT256" i="8" s="1"/>
  <c r="EB382" i="4"/>
  <c r="BP354" i="8" s="1"/>
  <c r="BT354" i="8" s="1"/>
  <c r="EB379" i="4"/>
  <c r="BP270" i="8" s="1"/>
  <c r="BT270" i="8" s="1"/>
  <c r="EB294" i="4"/>
  <c r="BP390" i="8" s="1"/>
  <c r="BT390" i="8" s="1"/>
  <c r="EB7" i="4"/>
  <c r="BP117" i="8" s="1"/>
  <c r="BT117" i="8" s="1"/>
  <c r="EB173" i="4"/>
  <c r="BP11" i="8" s="1"/>
  <c r="EB385" i="4"/>
  <c r="BP21" i="8" s="1"/>
  <c r="BT21" i="8" s="1"/>
  <c r="EB265" i="4"/>
  <c r="BP44" i="8" s="1"/>
  <c r="BT44" i="8" s="1"/>
  <c r="EB327" i="4"/>
  <c r="BP440" i="8" s="1"/>
  <c r="BT440" i="8" s="1"/>
  <c r="EB96" i="4"/>
  <c r="BP156" i="8" s="1"/>
  <c r="BT156" i="8" s="1"/>
  <c r="EB103" i="4"/>
  <c r="BP324" i="8" s="1"/>
  <c r="EB4" i="4"/>
  <c r="BP274" i="8" s="1"/>
  <c r="Z84" i="23"/>
  <c r="AA83" i="23"/>
  <c r="X82" i="23"/>
  <c r="AI82" i="23"/>
  <c r="W82" i="23"/>
  <c r="U544" i="31"/>
  <c r="P544" i="31"/>
  <c r="U137" i="31"/>
  <c r="P137" i="31"/>
  <c r="P41" i="31"/>
  <c r="U41" i="31"/>
  <c r="U349" i="31"/>
  <c r="P349" i="31"/>
  <c r="U295" i="31"/>
  <c r="P295" i="31"/>
  <c r="U380" i="31"/>
  <c r="P380" i="31"/>
  <c r="U121" i="31"/>
  <c r="P121" i="31"/>
  <c r="K163" i="31"/>
  <c r="G163" i="31"/>
  <c r="H163" i="31" s="1"/>
  <c r="P498" i="31"/>
  <c r="U498" i="31"/>
  <c r="U402" i="31"/>
  <c r="P402" i="31"/>
  <c r="U532" i="31"/>
  <c r="P532" i="31"/>
  <c r="U313" i="31"/>
  <c r="P313" i="31"/>
  <c r="U141" i="31"/>
  <c r="P141" i="31"/>
  <c r="K106" i="31"/>
  <c r="G106" i="31"/>
  <c r="H106" i="31" s="1"/>
  <c r="U110" i="31"/>
  <c r="P110" i="31"/>
  <c r="U171" i="31"/>
  <c r="P171" i="31"/>
  <c r="K331" i="31"/>
  <c r="G331" i="31"/>
  <c r="H331" i="31" s="1"/>
  <c r="U445" i="31"/>
  <c r="P445" i="31"/>
  <c r="U432" i="31"/>
  <c r="P432" i="31"/>
  <c r="K357" i="31"/>
  <c r="G357" i="31"/>
  <c r="H357" i="31" s="1"/>
  <c r="U450" i="31"/>
  <c r="P450" i="31"/>
  <c r="U272" i="31"/>
  <c r="P272" i="31"/>
  <c r="U358" i="31"/>
  <c r="P358" i="31"/>
  <c r="U22" i="31"/>
  <c r="P22" i="31"/>
  <c r="U56" i="31"/>
  <c r="P56" i="31"/>
  <c r="K302" i="31"/>
  <c r="G302" i="31"/>
  <c r="H302" i="31" s="1"/>
  <c r="U140" i="31"/>
  <c r="P140" i="31"/>
  <c r="K199" i="31"/>
  <c r="G199" i="31"/>
  <c r="H199" i="31" s="1"/>
  <c r="K454" i="31"/>
  <c r="G454" i="31"/>
  <c r="H454" i="31" s="1"/>
  <c r="K53" i="31"/>
  <c r="G53" i="31"/>
  <c r="H53" i="31" s="1"/>
  <c r="K222" i="31"/>
  <c r="G222" i="31"/>
  <c r="H222" i="31" s="1"/>
  <c r="U431" i="31"/>
  <c r="P431" i="31"/>
  <c r="U149" i="31"/>
  <c r="P149" i="31"/>
  <c r="U307" i="31"/>
  <c r="P307" i="31"/>
  <c r="U103" i="31"/>
  <c r="P103" i="31"/>
  <c r="U387" i="31"/>
  <c r="P387" i="31"/>
  <c r="U444" i="31"/>
  <c r="P444" i="31"/>
  <c r="U19" i="31"/>
  <c r="P19" i="31"/>
  <c r="U525" i="31"/>
  <c r="P525" i="31"/>
  <c r="K88" i="31"/>
  <c r="G88" i="31"/>
  <c r="H88" i="31" s="1"/>
  <c r="U487" i="31"/>
  <c r="P487" i="31"/>
  <c r="U120" i="31"/>
  <c r="P120" i="31"/>
  <c r="U292" i="31"/>
  <c r="P292" i="31"/>
  <c r="U407" i="31"/>
  <c r="P407" i="31"/>
  <c r="U294" i="31"/>
  <c r="P294" i="31"/>
  <c r="U269" i="31"/>
  <c r="P269" i="31"/>
  <c r="P442" i="31"/>
  <c r="U442" i="31"/>
  <c r="U245" i="31"/>
  <c r="P245" i="31"/>
  <c r="U488" i="31"/>
  <c r="P488" i="31"/>
  <c r="K400" i="31"/>
  <c r="G400" i="31"/>
  <c r="H400" i="31" s="1"/>
  <c r="U37" i="31"/>
  <c r="P37" i="31"/>
  <c r="U178" i="31"/>
  <c r="P178" i="31"/>
  <c r="U453" i="31"/>
  <c r="P453" i="31"/>
  <c r="K391" i="31"/>
  <c r="G391" i="31"/>
  <c r="H391" i="31" s="1"/>
  <c r="U303" i="31"/>
  <c r="P303" i="31"/>
  <c r="K499" i="31"/>
  <c r="G499" i="31"/>
  <c r="H499" i="31" s="1"/>
  <c r="U20" i="31"/>
  <c r="P20" i="31"/>
  <c r="K323" i="31"/>
  <c r="G323" i="31"/>
  <c r="H323" i="31" s="1"/>
  <c r="U326" i="31"/>
  <c r="P326" i="31"/>
  <c r="U260" i="31"/>
  <c r="P260" i="31"/>
  <c r="K101" i="31"/>
  <c r="G101" i="31"/>
  <c r="H101" i="31" s="1"/>
  <c r="K449" i="31"/>
  <c r="G449" i="31"/>
  <c r="H449" i="31" s="1"/>
  <c r="K55" i="31"/>
  <c r="G55" i="31"/>
  <c r="H55" i="31" s="1"/>
  <c r="U61" i="31"/>
  <c r="P61" i="31"/>
  <c r="U541" i="31"/>
  <c r="P541" i="31"/>
  <c r="U38" i="31"/>
  <c r="P38" i="31"/>
  <c r="U418" i="31"/>
  <c r="P418" i="31"/>
  <c r="U409" i="31"/>
  <c r="P409" i="31"/>
  <c r="U62" i="31"/>
  <c r="P62" i="31"/>
  <c r="K184" i="31"/>
  <c r="G184" i="31"/>
  <c r="H184" i="31" s="1"/>
  <c r="K514" i="31"/>
  <c r="G514" i="31"/>
  <c r="H514" i="31" s="1"/>
  <c r="K416" i="31"/>
  <c r="G416" i="31"/>
  <c r="H416" i="31" s="1"/>
  <c r="P164" i="31"/>
  <c r="U164" i="31"/>
  <c r="K312" i="31"/>
  <c r="G312" i="31"/>
  <c r="H312" i="31" s="1"/>
  <c r="U398" i="31"/>
  <c r="P398" i="31"/>
  <c r="U515" i="31"/>
  <c r="P515" i="31"/>
  <c r="U305" i="31"/>
  <c r="P305" i="31"/>
  <c r="U190" i="31"/>
  <c r="P190" i="31"/>
  <c r="U57" i="31"/>
  <c r="P57" i="31"/>
  <c r="U84" i="31"/>
  <c r="P84" i="31"/>
  <c r="U536" i="31"/>
  <c r="P536" i="31"/>
  <c r="U534" i="31"/>
  <c r="P534" i="31"/>
  <c r="U341" i="31"/>
  <c r="P341" i="31"/>
  <c r="U219" i="31"/>
  <c r="P219" i="31"/>
  <c r="K356" i="31"/>
  <c r="G356" i="31"/>
  <c r="H356" i="31" s="1"/>
  <c r="K160" i="31"/>
  <c r="G160" i="31"/>
  <c r="H160" i="31" s="1"/>
  <c r="U533" i="31"/>
  <c r="P533" i="31"/>
  <c r="U557" i="31"/>
  <c r="P557" i="31"/>
  <c r="P483" i="31"/>
  <c r="U483" i="31"/>
  <c r="U420" i="31"/>
  <c r="P420" i="31"/>
  <c r="U428" i="31"/>
  <c r="P428" i="31"/>
  <c r="U412" i="31"/>
  <c r="P412" i="31"/>
  <c r="K365" i="31"/>
  <c r="G365" i="31"/>
  <c r="H365" i="31" s="1"/>
  <c r="U296" i="31"/>
  <c r="P296" i="31"/>
  <c r="U166" i="31"/>
  <c r="P166" i="31"/>
  <c r="U372" i="31"/>
  <c r="P372" i="31"/>
  <c r="K253" i="31"/>
  <c r="G253" i="31"/>
  <c r="H253" i="31" s="1"/>
  <c r="U551" i="31"/>
  <c r="P551" i="31"/>
  <c r="U80" i="31"/>
  <c r="P80" i="31"/>
  <c r="U249" i="31"/>
  <c r="P249" i="31"/>
  <c r="U484" i="31"/>
  <c r="P484" i="31"/>
  <c r="K342" i="31"/>
  <c r="G342" i="31"/>
  <c r="H342" i="31" s="1"/>
  <c r="K77" i="31"/>
  <c r="G77" i="31"/>
  <c r="H77" i="31" s="1"/>
  <c r="U462" i="31"/>
  <c r="P462" i="31"/>
  <c r="U436" i="31"/>
  <c r="P436" i="31"/>
  <c r="U100" i="31"/>
  <c r="P100" i="31"/>
  <c r="U236" i="31"/>
  <c r="P236" i="31"/>
  <c r="K408" i="31"/>
  <c r="G408" i="31"/>
  <c r="H408" i="31" s="1"/>
  <c r="K119" i="31"/>
  <c r="G119" i="31"/>
  <c r="H119" i="31" s="1"/>
  <c r="K497" i="31"/>
  <c r="G497" i="31"/>
  <c r="H497" i="31" s="1"/>
  <c r="U427" i="31"/>
  <c r="P427" i="31"/>
  <c r="U456" i="31"/>
  <c r="P456" i="31"/>
  <c r="K311" i="31"/>
  <c r="G311" i="31"/>
  <c r="H311" i="31" s="1"/>
  <c r="U102" i="31"/>
  <c r="P102" i="31"/>
  <c r="K415" i="31"/>
  <c r="G415" i="31"/>
  <c r="H415" i="31" s="1"/>
  <c r="K54" i="31"/>
  <c r="G54" i="31"/>
  <c r="H54" i="31" s="1"/>
  <c r="K122" i="31"/>
  <c r="G122" i="31"/>
  <c r="H122" i="31" s="1"/>
  <c r="U24" i="31"/>
  <c r="P24" i="31"/>
  <c r="U324" i="31"/>
  <c r="P324" i="31"/>
  <c r="U373" i="31"/>
  <c r="P373" i="31"/>
  <c r="U273" i="31"/>
  <c r="P273" i="31"/>
  <c r="U279" i="31"/>
  <c r="P279" i="31"/>
  <c r="U214" i="31"/>
  <c r="P214" i="31"/>
  <c r="K266" i="31"/>
  <c r="G266" i="31"/>
  <c r="H266" i="31" s="1"/>
  <c r="U74" i="31"/>
  <c r="P74" i="31"/>
  <c r="U9" i="31"/>
  <c r="P9" i="31"/>
  <c r="U328" i="31"/>
  <c r="P328" i="31"/>
  <c r="U79" i="31"/>
  <c r="P79" i="31"/>
  <c r="U247" i="31"/>
  <c r="P247" i="31"/>
  <c r="U132" i="31"/>
  <c r="P132" i="31"/>
  <c r="U475" i="31"/>
  <c r="P475" i="31"/>
  <c r="U336" i="31"/>
  <c r="P336" i="31"/>
  <c r="U36" i="31"/>
  <c r="P36" i="31"/>
  <c r="K500" i="31"/>
  <c r="G500" i="31"/>
  <c r="H500" i="31" s="1"/>
  <c r="U493" i="31"/>
  <c r="P493" i="31"/>
  <c r="U32" i="31"/>
  <c r="P32" i="31"/>
  <c r="U136" i="31"/>
  <c r="P136" i="31"/>
  <c r="U161" i="31"/>
  <c r="P161" i="31"/>
  <c r="U52" i="31"/>
  <c r="P52" i="31"/>
  <c r="K379" i="31"/>
  <c r="G379" i="31"/>
  <c r="H379" i="31" s="1"/>
  <c r="P339" i="31"/>
  <c r="U339" i="31"/>
  <c r="U523" i="31"/>
  <c r="P523" i="31"/>
  <c r="U264" i="31"/>
  <c r="P264" i="31"/>
  <c r="U517" i="31"/>
  <c r="P517" i="31"/>
  <c r="U549" i="31"/>
  <c r="P549" i="31"/>
  <c r="P472" i="31"/>
  <c r="U472" i="31"/>
  <c r="U443" i="31"/>
  <c r="P443" i="31"/>
  <c r="U371" i="31"/>
  <c r="P371" i="31"/>
  <c r="U461" i="31"/>
  <c r="P461" i="31"/>
  <c r="U496" i="31"/>
  <c r="P496" i="31"/>
  <c r="U440" i="31"/>
  <c r="P440" i="31"/>
  <c r="U65" i="31"/>
  <c r="P65" i="31"/>
  <c r="K314" i="31"/>
  <c r="G314" i="31"/>
  <c r="H314" i="31" s="1"/>
  <c r="U490" i="31"/>
  <c r="P490" i="31"/>
  <c r="K241" i="31"/>
  <c r="G241" i="31"/>
  <c r="H241" i="31" s="1"/>
  <c r="U91" i="31"/>
  <c r="P91" i="31"/>
  <c r="P465" i="31"/>
  <c r="U465" i="31"/>
  <c r="U361" i="31"/>
  <c r="P361" i="31"/>
  <c r="U470" i="31"/>
  <c r="P470" i="31"/>
  <c r="P21" i="31"/>
  <c r="U21" i="31"/>
  <c r="U469" i="31"/>
  <c r="P469" i="31"/>
  <c r="P381" i="31"/>
  <c r="U381" i="31"/>
  <c r="K35" i="31"/>
  <c r="G35" i="31"/>
  <c r="H35" i="31" s="1"/>
  <c r="U426" i="31"/>
  <c r="P426" i="31"/>
  <c r="P438" i="31"/>
  <c r="U438" i="31"/>
  <c r="P306" i="31"/>
  <c r="U306" i="31"/>
  <c r="U261" i="31"/>
  <c r="P261" i="31"/>
  <c r="K480" i="31"/>
  <c r="G480" i="31"/>
  <c r="H480" i="31" s="1"/>
  <c r="U27" i="31"/>
  <c r="P27" i="31"/>
  <c r="U109" i="31"/>
  <c r="P109" i="31"/>
  <c r="U423" i="31"/>
  <c r="P423" i="31"/>
  <c r="P437" i="31"/>
  <c r="U437" i="31"/>
  <c r="U526" i="31"/>
  <c r="P526" i="31"/>
  <c r="P234" i="31"/>
  <c r="U234" i="31"/>
  <c r="P369" i="31"/>
  <c r="U369" i="31"/>
  <c r="K169" i="31"/>
  <c r="G169" i="31"/>
  <c r="H169" i="31" s="1"/>
  <c r="U298" i="31"/>
  <c r="P298" i="31"/>
  <c r="K299" i="31"/>
  <c r="G299" i="31"/>
  <c r="H299" i="31" s="1"/>
  <c r="K94" i="31"/>
  <c r="G94" i="31"/>
  <c r="H94" i="31" s="1"/>
  <c r="K226" i="31"/>
  <c r="G226" i="31"/>
  <c r="H226" i="31" s="1"/>
  <c r="K93" i="31"/>
  <c r="G93" i="31"/>
  <c r="H93" i="31" s="1"/>
  <c r="K329" i="31"/>
  <c r="G329" i="31"/>
  <c r="H329" i="31" s="1"/>
  <c r="U81" i="31"/>
  <c r="P81" i="31"/>
  <c r="U78" i="31"/>
  <c r="P78" i="31"/>
  <c r="K509" i="31"/>
  <c r="G509" i="31"/>
  <c r="H509" i="31" s="1"/>
  <c r="K250" i="31"/>
  <c r="G250" i="31"/>
  <c r="H250" i="31" s="1"/>
  <c r="K25" i="31"/>
  <c r="G25" i="31"/>
  <c r="H25" i="31" s="1"/>
  <c r="K256" i="31"/>
  <c r="G256" i="31"/>
  <c r="H256" i="31" s="1"/>
  <c r="U319" i="31"/>
  <c r="P319" i="31"/>
  <c r="U535" i="31"/>
  <c r="P535" i="31"/>
  <c r="U50" i="31"/>
  <c r="P50" i="31"/>
  <c r="U399" i="31"/>
  <c r="P399" i="31"/>
  <c r="K537" i="31"/>
  <c r="G537" i="31"/>
  <c r="H537" i="31" s="1"/>
  <c r="U375" i="31"/>
  <c r="P375" i="31"/>
  <c r="U321" i="31"/>
  <c r="P321" i="31"/>
  <c r="U75" i="31"/>
  <c r="P75" i="31"/>
  <c r="K231" i="31"/>
  <c r="G231" i="31"/>
  <c r="H231" i="31" s="1"/>
  <c r="U315" i="31"/>
  <c r="P315" i="31"/>
  <c r="U72" i="31"/>
  <c r="P72" i="31"/>
  <c r="P530" i="31"/>
  <c r="U530" i="31"/>
  <c r="U210" i="31"/>
  <c r="P210" i="31"/>
  <c r="U511" i="31"/>
  <c r="P511" i="31"/>
  <c r="U111" i="31"/>
  <c r="P111" i="31"/>
  <c r="P318" i="31"/>
  <c r="U318" i="31"/>
  <c r="U300" i="31"/>
  <c r="P300" i="31"/>
  <c r="U451" i="31"/>
  <c r="P451" i="31"/>
  <c r="U131" i="31"/>
  <c r="P131" i="31"/>
  <c r="U495" i="31"/>
  <c r="P495" i="31"/>
  <c r="U460" i="31"/>
  <c r="P460" i="31"/>
  <c r="U182" i="31"/>
  <c r="P182" i="31"/>
  <c r="U29" i="31"/>
  <c r="P29" i="31"/>
  <c r="K270" i="31"/>
  <c r="G270" i="31"/>
  <c r="H270" i="31" s="1"/>
  <c r="K155" i="31"/>
  <c r="G155" i="31"/>
  <c r="H155" i="31" s="1"/>
  <c r="U289" i="31"/>
  <c r="P289" i="31"/>
  <c r="U376" i="31"/>
  <c r="P376" i="31"/>
  <c r="U259" i="31"/>
  <c r="P259" i="31"/>
  <c r="U401" i="31"/>
  <c r="P401" i="31"/>
  <c r="K343" i="31"/>
  <c r="G343" i="31"/>
  <c r="H343" i="31" s="1"/>
  <c r="U556" i="31"/>
  <c r="P556" i="31"/>
  <c r="K529" i="31"/>
  <c r="G529" i="31"/>
  <c r="H529" i="31" s="1"/>
  <c r="U144" i="31"/>
  <c r="P144" i="31"/>
  <c r="U392" i="31"/>
  <c r="P392" i="31"/>
  <c r="P156" i="31"/>
  <c r="U156" i="31"/>
  <c r="U195" i="31"/>
  <c r="P195" i="31"/>
  <c r="U439" i="31"/>
  <c r="P439" i="31"/>
  <c r="K201" i="31"/>
  <c r="G201" i="31"/>
  <c r="H201" i="31" s="1"/>
  <c r="U501" i="31"/>
  <c r="P501" i="31"/>
  <c r="U208" i="31"/>
  <c r="P208" i="31"/>
  <c r="U382" i="31"/>
  <c r="P382" i="31"/>
  <c r="K351" i="31"/>
  <c r="G351" i="31"/>
  <c r="H351" i="31" s="1"/>
  <c r="K221" i="31"/>
  <c r="G221" i="31"/>
  <c r="H221" i="31" s="1"/>
  <c r="K411" i="31"/>
  <c r="G411" i="31"/>
  <c r="H411" i="31" s="1"/>
  <c r="K280" i="31"/>
  <c r="G280" i="31"/>
  <c r="H280" i="31" s="1"/>
  <c r="K355" i="31"/>
  <c r="G355" i="31"/>
  <c r="H355" i="31" s="1"/>
  <c r="K34" i="31"/>
  <c r="G34" i="31"/>
  <c r="H34" i="31" s="1"/>
  <c r="U216" i="31"/>
  <c r="P216" i="31"/>
  <c r="K87" i="31"/>
  <c r="G87" i="31"/>
  <c r="H87" i="31" s="1"/>
  <c r="K167" i="31"/>
  <c r="G167" i="31"/>
  <c r="H167" i="31" s="1"/>
  <c r="K512" i="31"/>
  <c r="G512" i="31"/>
  <c r="H512" i="31" s="1"/>
  <c r="K346" i="31"/>
  <c r="G346" i="31"/>
  <c r="H346" i="31" s="1"/>
  <c r="K40" i="31"/>
  <c r="G40" i="31"/>
  <c r="H40" i="31" s="1"/>
  <c r="K478" i="31"/>
  <c r="G478" i="31"/>
  <c r="H478" i="31" s="1"/>
  <c r="K410" i="31"/>
  <c r="G410" i="31"/>
  <c r="H410" i="31" s="1"/>
  <c r="K364" i="31"/>
  <c r="G364" i="31"/>
  <c r="H364" i="31" s="1"/>
  <c r="U491" i="31"/>
  <c r="P491" i="31"/>
  <c r="U370" i="31"/>
  <c r="P370" i="31"/>
  <c r="K232" i="31"/>
  <c r="G232" i="31"/>
  <c r="H232" i="31" s="1"/>
  <c r="K476" i="31"/>
  <c r="G476" i="31"/>
  <c r="H476" i="31" s="1"/>
  <c r="K447" i="31"/>
  <c r="G447" i="31"/>
  <c r="H447" i="31" s="1"/>
  <c r="K139" i="31"/>
  <c r="G139" i="31"/>
  <c r="H139" i="31" s="1"/>
  <c r="U397" i="31"/>
  <c r="P397" i="31"/>
  <c r="U258" i="31"/>
  <c r="P258" i="31"/>
  <c r="U374" i="31"/>
  <c r="P374" i="31"/>
  <c r="U233" i="31"/>
  <c r="P233" i="31"/>
  <c r="K104" i="31"/>
  <c r="G104" i="31"/>
  <c r="H104" i="31" s="1"/>
  <c r="U275" i="31"/>
  <c r="P275" i="31"/>
  <c r="K290" i="31"/>
  <c r="G290" i="31"/>
  <c r="H290" i="31" s="1"/>
  <c r="K386" i="31"/>
  <c r="G386" i="31"/>
  <c r="H386" i="31" s="1"/>
  <c r="K227" i="31"/>
  <c r="G227" i="31"/>
  <c r="H227" i="31" s="1"/>
  <c r="K474" i="31"/>
  <c r="G474" i="31"/>
  <c r="H474" i="31" s="1"/>
  <c r="K316" i="31"/>
  <c r="G316" i="31"/>
  <c r="H316" i="31" s="1"/>
  <c r="K16" i="31"/>
  <c r="G16" i="31"/>
  <c r="H16" i="31" s="1"/>
  <c r="K282" i="31"/>
  <c r="G282" i="31"/>
  <c r="H282" i="31" s="1"/>
  <c r="K502" i="31"/>
  <c r="G502" i="31"/>
  <c r="H502" i="31" s="1"/>
  <c r="U482" i="31"/>
  <c r="P482" i="31"/>
  <c r="K13" i="31"/>
  <c r="G13" i="31"/>
  <c r="H13" i="31" s="1"/>
  <c r="U224" i="31"/>
  <c r="P224" i="31"/>
  <c r="K417" i="31"/>
  <c r="G417" i="31"/>
  <c r="H417" i="31" s="1"/>
  <c r="K107" i="31"/>
  <c r="G107" i="31"/>
  <c r="H107" i="31" s="1"/>
  <c r="K271" i="31"/>
  <c r="G271" i="31"/>
  <c r="H271" i="31" s="1"/>
  <c r="K510" i="31"/>
  <c r="G510" i="31"/>
  <c r="H510" i="31" s="1"/>
  <c r="U458" i="31"/>
  <c r="P458" i="31"/>
  <c r="U225" i="31"/>
  <c r="P225" i="31"/>
  <c r="U176" i="31"/>
  <c r="P176" i="31"/>
  <c r="K135" i="31"/>
  <c r="G135" i="31"/>
  <c r="H135" i="31" s="1"/>
  <c r="K553" i="31"/>
  <c r="G553" i="31"/>
  <c r="H553" i="31" s="1"/>
  <c r="K18" i="31"/>
  <c r="G18" i="31"/>
  <c r="H18" i="31" s="1"/>
  <c r="K309" i="31"/>
  <c r="G309" i="31"/>
  <c r="H309" i="31" s="1"/>
  <c r="K252" i="31"/>
  <c r="G252" i="31"/>
  <c r="H252" i="31" s="1"/>
  <c r="K209" i="31"/>
  <c r="G209" i="31"/>
  <c r="H209" i="31" s="1"/>
  <c r="K455" i="31"/>
  <c r="G455" i="31"/>
  <c r="H455" i="31" s="1"/>
  <c r="K552" i="31"/>
  <c r="G552" i="31"/>
  <c r="H552" i="31" s="1"/>
  <c r="P39" i="31"/>
  <c r="U39" i="31"/>
  <c r="U332" i="31"/>
  <c r="P332" i="31"/>
  <c r="K340" i="31"/>
  <c r="G340" i="31"/>
  <c r="H340" i="31" s="1"/>
  <c r="K433" i="31"/>
  <c r="G433" i="31"/>
  <c r="H433" i="31" s="1"/>
  <c r="K26" i="31"/>
  <c r="G26" i="31"/>
  <c r="H26" i="31" s="1"/>
  <c r="K47" i="31"/>
  <c r="G47" i="31"/>
  <c r="H47" i="31" s="1"/>
  <c r="U71" i="31"/>
  <c r="P71" i="31"/>
  <c r="K213" i="31"/>
  <c r="G213" i="31"/>
  <c r="H213" i="31" s="1"/>
  <c r="K7" i="31"/>
  <c r="G7" i="31"/>
  <c r="K327" i="31"/>
  <c r="G327" i="31"/>
  <c r="H327" i="31" s="1"/>
  <c r="K555" i="31"/>
  <c r="G555" i="31"/>
  <c r="H555" i="31" s="1"/>
  <c r="U48" i="31"/>
  <c r="P48" i="31"/>
  <c r="K494" i="31"/>
  <c r="G494" i="31"/>
  <c r="H494" i="31" s="1"/>
  <c r="U211" i="31"/>
  <c r="P211" i="31"/>
  <c r="U145" i="31"/>
  <c r="P145" i="31"/>
  <c r="K46" i="31"/>
  <c r="G46" i="31"/>
  <c r="H46" i="31" s="1"/>
  <c r="K105" i="31"/>
  <c r="G105" i="31"/>
  <c r="H105" i="31" s="1"/>
  <c r="K128" i="31"/>
  <c r="G128" i="31"/>
  <c r="H128" i="31" s="1"/>
  <c r="K424" i="31"/>
  <c r="G424" i="31"/>
  <c r="H424" i="31" s="1"/>
  <c r="K42" i="31"/>
  <c r="G42" i="31"/>
  <c r="H42" i="31" s="1"/>
  <c r="K383" i="31"/>
  <c r="G383" i="31"/>
  <c r="H383" i="31" s="1"/>
  <c r="U516" i="31"/>
  <c r="P516" i="31"/>
  <c r="K335" i="31"/>
  <c r="G335" i="31"/>
  <c r="H335" i="31" s="1"/>
  <c r="U363" i="31"/>
  <c r="P363" i="31"/>
  <c r="K96" i="31"/>
  <c r="G96" i="31"/>
  <c r="H96" i="31" s="1"/>
  <c r="K463" i="31"/>
  <c r="G463" i="31"/>
  <c r="H463" i="31" s="1"/>
  <c r="K220" i="31"/>
  <c r="G220" i="31"/>
  <c r="H220" i="31" s="1"/>
  <c r="U218" i="31"/>
  <c r="P218" i="31"/>
  <c r="K90" i="31"/>
  <c r="G90" i="31"/>
  <c r="H90" i="31" s="1"/>
  <c r="K153" i="31"/>
  <c r="G153" i="31"/>
  <c r="H153" i="31" s="1"/>
  <c r="U304" i="31"/>
  <c r="P304" i="31"/>
  <c r="U244" i="31"/>
  <c r="P244" i="31"/>
  <c r="K554" i="31"/>
  <c r="G554" i="31"/>
  <c r="H554" i="31" s="1"/>
  <c r="K378" i="31"/>
  <c r="G378" i="31"/>
  <c r="H378" i="31" s="1"/>
  <c r="K33" i="31"/>
  <c r="G33" i="31"/>
  <c r="H33" i="31" s="1"/>
  <c r="K202" i="31"/>
  <c r="G202" i="31"/>
  <c r="H202" i="31" s="1"/>
  <c r="K520" i="31"/>
  <c r="G520" i="31"/>
  <c r="H520" i="31" s="1"/>
  <c r="K124" i="31"/>
  <c r="G124" i="31"/>
  <c r="H124" i="31" s="1"/>
  <c r="U291" i="31"/>
  <c r="P291" i="31"/>
  <c r="U297" i="31"/>
  <c r="P297" i="31"/>
  <c r="U393" i="31"/>
  <c r="P393" i="31"/>
  <c r="K389" i="31"/>
  <c r="G389" i="31"/>
  <c r="H389" i="31" s="1"/>
  <c r="K114" i="31"/>
  <c r="G114" i="31"/>
  <c r="H114" i="31" s="1"/>
  <c r="K66" i="31"/>
  <c r="G66" i="31"/>
  <c r="H66" i="31" s="1"/>
  <c r="K83" i="31"/>
  <c r="G83" i="31"/>
  <c r="H83" i="31" s="1"/>
  <c r="K448" i="31"/>
  <c r="G448" i="31"/>
  <c r="H448" i="31" s="1"/>
  <c r="K118" i="31"/>
  <c r="G118" i="31"/>
  <c r="H118" i="31" s="1"/>
  <c r="K255" i="31"/>
  <c r="G255" i="31"/>
  <c r="H255" i="31" s="1"/>
  <c r="K157" i="31"/>
  <c r="G157" i="31"/>
  <c r="H157" i="31" s="1"/>
  <c r="K123" i="31"/>
  <c r="G123" i="31"/>
  <c r="H123" i="31" s="1"/>
  <c r="K421" i="31"/>
  <c r="G421" i="31"/>
  <c r="H421" i="31" s="1"/>
  <c r="K344" i="31"/>
  <c r="G344" i="31"/>
  <c r="H344" i="31" s="1"/>
  <c r="K51" i="31"/>
  <c r="G51" i="31"/>
  <c r="H51" i="31" s="1"/>
  <c r="U254" i="31"/>
  <c r="P254" i="31"/>
  <c r="K73" i="31"/>
  <c r="G73" i="31"/>
  <c r="H73" i="31" s="1"/>
  <c r="K435" i="31"/>
  <c r="G435" i="31"/>
  <c r="H435" i="31" s="1"/>
  <c r="U265" i="31"/>
  <c r="P265" i="31"/>
  <c r="U528" i="31"/>
  <c r="P528" i="31"/>
  <c r="U143" i="31"/>
  <c r="P143" i="31"/>
  <c r="U277" i="31"/>
  <c r="P277" i="31"/>
  <c r="U92" i="31"/>
  <c r="P92" i="31"/>
  <c r="U162" i="31"/>
  <c r="P162" i="31"/>
  <c r="K89" i="31"/>
  <c r="G89" i="31"/>
  <c r="H89" i="31" s="1"/>
  <c r="U179" i="31"/>
  <c r="P179" i="31"/>
  <c r="K215" i="31"/>
  <c r="G215" i="31"/>
  <c r="H215" i="31" s="1"/>
  <c r="K172" i="31"/>
  <c r="G172" i="31"/>
  <c r="H172" i="31" s="1"/>
  <c r="K28" i="31"/>
  <c r="G28" i="31"/>
  <c r="H28" i="31" s="1"/>
  <c r="K345" i="31"/>
  <c r="G345" i="31"/>
  <c r="H345" i="31" s="1"/>
  <c r="K237" i="31"/>
  <c r="G237" i="31"/>
  <c r="H237" i="31" s="1"/>
  <c r="U385" i="31"/>
  <c r="P385" i="31"/>
  <c r="U330" i="31"/>
  <c r="P330" i="31"/>
  <c r="K519" i="31"/>
  <c r="G519" i="31"/>
  <c r="H519" i="31" s="1"/>
  <c r="U317" i="31"/>
  <c r="P317" i="31"/>
  <c r="K95" i="31"/>
  <c r="G95" i="31"/>
  <c r="H95" i="31" s="1"/>
  <c r="K278" i="31"/>
  <c r="G278" i="31"/>
  <c r="H278" i="31" s="1"/>
  <c r="U229" i="31"/>
  <c r="P229" i="31"/>
  <c r="K230" i="31"/>
  <c r="G230" i="31"/>
  <c r="H230" i="31" s="1"/>
  <c r="U422" i="31"/>
  <c r="P422" i="31"/>
  <c r="P350" i="31"/>
  <c r="U350" i="31"/>
  <c r="K274" i="31"/>
  <c r="G274" i="31"/>
  <c r="H274" i="31" s="1"/>
  <c r="U388" i="31"/>
  <c r="P388" i="31"/>
  <c r="U70" i="31"/>
  <c r="P70" i="31"/>
  <c r="U197" i="31"/>
  <c r="P197" i="31"/>
  <c r="U138" i="31"/>
  <c r="P138" i="31"/>
  <c r="U6" i="31"/>
  <c r="P6" i="31"/>
  <c r="K486" i="31"/>
  <c r="G486" i="31"/>
  <c r="H486" i="31" s="1"/>
  <c r="K223" i="31"/>
  <c r="G223" i="31"/>
  <c r="H223" i="31" s="1"/>
  <c r="K98" i="31"/>
  <c r="G98" i="31"/>
  <c r="H98" i="31" s="1"/>
  <c r="K395" i="31"/>
  <c r="G395" i="31"/>
  <c r="H395" i="31" s="1"/>
  <c r="K362" i="31"/>
  <c r="G362" i="31"/>
  <c r="H362" i="31" s="1"/>
  <c r="K186" i="31"/>
  <c r="G186" i="31"/>
  <c r="H186" i="31" s="1"/>
  <c r="K276" i="31"/>
  <c r="G276" i="31"/>
  <c r="H276" i="31" s="1"/>
  <c r="U406" i="31"/>
  <c r="P406" i="31"/>
  <c r="K17" i="31"/>
  <c r="G17" i="31"/>
  <c r="H17" i="31" s="1"/>
  <c r="K396" i="31"/>
  <c r="G396" i="31"/>
  <c r="H396" i="31" s="1"/>
  <c r="K394" i="31"/>
  <c r="G394" i="31"/>
  <c r="H394" i="31" s="1"/>
  <c r="K243" i="31"/>
  <c r="G243" i="31"/>
  <c r="H243" i="31" s="1"/>
  <c r="P31" i="31"/>
  <c r="U31" i="31"/>
  <c r="K196" i="31"/>
  <c r="G196" i="31"/>
  <c r="H196" i="31" s="1"/>
  <c r="K23" i="31"/>
  <c r="G23" i="31"/>
  <c r="H23" i="31" s="1"/>
  <c r="K64" i="31"/>
  <c r="G64" i="31"/>
  <c r="H64" i="31" s="1"/>
  <c r="K151" i="31"/>
  <c r="G151" i="31"/>
  <c r="H151" i="31" s="1"/>
  <c r="K257" i="31"/>
  <c r="G257" i="31"/>
  <c r="H257" i="31" s="1"/>
  <c r="U477" i="31"/>
  <c r="P477" i="31"/>
  <c r="U513" i="31"/>
  <c r="P513" i="31"/>
  <c r="U558" i="31"/>
  <c r="P558" i="31"/>
  <c r="K285" i="31"/>
  <c r="G285" i="31"/>
  <c r="H285" i="31" s="1"/>
  <c r="U198" i="31"/>
  <c r="P198" i="31"/>
  <c r="P228" i="31"/>
  <c r="U228" i="31"/>
  <c r="U30" i="31"/>
  <c r="P30" i="31"/>
  <c r="K506" i="31"/>
  <c r="G506" i="31"/>
  <c r="H506" i="31" s="1"/>
  <c r="U183" i="31"/>
  <c r="P183" i="31"/>
  <c r="K464" i="31"/>
  <c r="G464" i="31"/>
  <c r="H464" i="31" s="1"/>
  <c r="K322" i="31"/>
  <c r="G322" i="31"/>
  <c r="H322" i="31" s="1"/>
  <c r="U505" i="31"/>
  <c r="P505" i="31"/>
  <c r="U521" i="31"/>
  <c r="P521" i="31"/>
  <c r="K86" i="31"/>
  <c r="G86" i="31"/>
  <c r="H86" i="31" s="1"/>
  <c r="K301" i="31"/>
  <c r="G301" i="31"/>
  <c r="H301" i="31" s="1"/>
  <c r="K539" i="31"/>
  <c r="G539" i="31"/>
  <c r="H539" i="31" s="1"/>
  <c r="K112" i="31"/>
  <c r="G112" i="31"/>
  <c r="H112" i="31" s="1"/>
  <c r="K471" i="31"/>
  <c r="G471" i="31"/>
  <c r="H471" i="31" s="1"/>
  <c r="K181" i="31"/>
  <c r="G181" i="31"/>
  <c r="H181" i="31" s="1"/>
  <c r="K403" i="31"/>
  <c r="G403" i="31"/>
  <c r="H403" i="31" s="1"/>
  <c r="U12" i="31"/>
  <c r="P12" i="31"/>
  <c r="U175" i="31"/>
  <c r="P175" i="31"/>
  <c r="K434" i="31"/>
  <c r="G434" i="31"/>
  <c r="H434" i="31" s="1"/>
  <c r="K527" i="31"/>
  <c r="G527" i="31"/>
  <c r="H527" i="31" s="1"/>
  <c r="U203" i="31"/>
  <c r="P203" i="31"/>
  <c r="P168" i="31"/>
  <c r="U168" i="31"/>
  <c r="K15" i="31"/>
  <c r="G15" i="31"/>
  <c r="H15" i="31" s="1"/>
  <c r="K193" i="31"/>
  <c r="G193" i="31"/>
  <c r="H193" i="31" s="1"/>
  <c r="K173" i="31"/>
  <c r="G173" i="31"/>
  <c r="H173" i="31" s="1"/>
  <c r="U115" i="31"/>
  <c r="P115" i="31"/>
  <c r="K367" i="31"/>
  <c r="G367" i="31"/>
  <c r="H367" i="31" s="1"/>
  <c r="K485" i="31"/>
  <c r="G485" i="31"/>
  <c r="H485" i="31" s="1"/>
  <c r="K191" i="31"/>
  <c r="G191" i="31"/>
  <c r="H191" i="31" s="1"/>
  <c r="K419" i="31"/>
  <c r="G419" i="31"/>
  <c r="H419" i="31" s="1"/>
  <c r="K325" i="31"/>
  <c r="G325" i="31"/>
  <c r="H325" i="31" s="1"/>
  <c r="U97" i="31"/>
  <c r="P97" i="31"/>
  <c r="P130" i="31"/>
  <c r="U130" i="31"/>
  <c r="U405" i="31"/>
  <c r="P405" i="31"/>
  <c r="K467" i="31"/>
  <c r="G467" i="31"/>
  <c r="H467" i="31" s="1"/>
  <c r="U310" i="31"/>
  <c r="P310" i="31"/>
  <c r="U429" i="31"/>
  <c r="P429" i="31"/>
  <c r="P546" i="31"/>
  <c r="U546" i="31"/>
  <c r="K368" i="31"/>
  <c r="G368" i="31"/>
  <c r="H368" i="31" s="1"/>
  <c r="U239" i="31"/>
  <c r="P239" i="31"/>
  <c r="P8" i="31"/>
  <c r="U8" i="31"/>
  <c r="K377" i="31"/>
  <c r="G377" i="31"/>
  <c r="H377" i="31" s="1"/>
  <c r="U353" i="31"/>
  <c r="P353" i="31"/>
  <c r="U180" i="31"/>
  <c r="P180" i="31"/>
  <c r="U548" i="31"/>
  <c r="P548" i="31"/>
  <c r="U189" i="31"/>
  <c r="P189" i="31"/>
  <c r="U288" i="31"/>
  <c r="P288" i="31"/>
  <c r="K11" i="31"/>
  <c r="G11" i="31"/>
  <c r="H11" i="31" s="1"/>
  <c r="K59" i="31"/>
  <c r="G59" i="31"/>
  <c r="H59" i="31" s="1"/>
  <c r="U187" i="31"/>
  <c r="P187" i="31"/>
  <c r="K352" i="31"/>
  <c r="G352" i="31"/>
  <c r="H352" i="31" s="1"/>
  <c r="K125" i="31"/>
  <c r="G125" i="31"/>
  <c r="H125" i="31" s="1"/>
  <c r="U267" i="31"/>
  <c r="P267" i="31"/>
  <c r="K284" i="31"/>
  <c r="G284" i="31"/>
  <c r="H284" i="31" s="1"/>
  <c r="K126" i="31"/>
  <c r="G126" i="31"/>
  <c r="H126" i="31" s="1"/>
  <c r="K205" i="31"/>
  <c r="G205" i="31"/>
  <c r="H205" i="31" s="1"/>
  <c r="K251" i="31"/>
  <c r="G251" i="31"/>
  <c r="H251" i="31" s="1"/>
  <c r="U238" i="31"/>
  <c r="P238" i="31"/>
  <c r="K58" i="31"/>
  <c r="G58" i="31"/>
  <c r="H58" i="31" s="1"/>
  <c r="K522" i="31"/>
  <c r="G522" i="31"/>
  <c r="H522" i="31" s="1"/>
  <c r="K207" i="31"/>
  <c r="G207" i="31"/>
  <c r="H207" i="31" s="1"/>
  <c r="K188" i="31"/>
  <c r="G188" i="31"/>
  <c r="H188" i="31" s="1"/>
  <c r="K504" i="31"/>
  <c r="G504" i="31"/>
  <c r="H504" i="31" s="1"/>
  <c r="K146" i="31"/>
  <c r="G146" i="31"/>
  <c r="H146" i="31" s="1"/>
  <c r="K159" i="31"/>
  <c r="G159" i="31"/>
  <c r="H159" i="31" s="1"/>
  <c r="U481" i="31"/>
  <c r="P481" i="31"/>
  <c r="K246" i="31"/>
  <c r="G246" i="31"/>
  <c r="H246" i="31" s="1"/>
  <c r="K308" i="31"/>
  <c r="G308" i="31"/>
  <c r="H308" i="31" s="1"/>
  <c r="K152" i="31"/>
  <c r="G152" i="31"/>
  <c r="H152" i="31" s="1"/>
  <c r="U69" i="31"/>
  <c r="P69" i="31"/>
  <c r="P293" i="31"/>
  <c r="U293" i="31"/>
  <c r="U413" i="31"/>
  <c r="P413" i="31"/>
  <c r="P14" i="31"/>
  <c r="U14" i="31"/>
  <c r="K158" i="31"/>
  <c r="G158" i="31"/>
  <c r="H158" i="31" s="1"/>
  <c r="K468" i="31"/>
  <c r="G468" i="31"/>
  <c r="H468" i="31" s="1"/>
  <c r="K479" i="31"/>
  <c r="G479" i="31"/>
  <c r="H479" i="31" s="1"/>
  <c r="K45" i="31"/>
  <c r="G45" i="31"/>
  <c r="H45" i="31" s="1"/>
  <c r="K503" i="31"/>
  <c r="G503" i="31"/>
  <c r="H503" i="31" s="1"/>
  <c r="U85" i="31"/>
  <c r="P85" i="31"/>
  <c r="K117" i="31"/>
  <c r="G117" i="31"/>
  <c r="H117" i="31" s="1"/>
  <c r="K262" i="31"/>
  <c r="G262" i="31"/>
  <c r="H262" i="31" s="1"/>
  <c r="K154" i="31"/>
  <c r="G154" i="31"/>
  <c r="H154" i="31" s="1"/>
  <c r="K466" i="31"/>
  <c r="G466" i="31"/>
  <c r="H466" i="31" s="1"/>
  <c r="P508" i="31"/>
  <c r="U508" i="31"/>
  <c r="K67" i="31"/>
  <c r="G67" i="31"/>
  <c r="H67" i="31" s="1"/>
  <c r="U240" i="31"/>
  <c r="P240" i="31"/>
  <c r="K559" i="31"/>
  <c r="G559" i="31"/>
  <c r="H559" i="31" s="1"/>
  <c r="K492" i="31"/>
  <c r="G492" i="31"/>
  <c r="H492" i="31" s="1"/>
  <c r="U281" i="31"/>
  <c r="P281" i="31"/>
  <c r="U360" i="31"/>
  <c r="P360" i="31"/>
  <c r="U192" i="31"/>
  <c r="P192" i="31"/>
  <c r="U550" i="31"/>
  <c r="P550" i="31"/>
  <c r="K518" i="31"/>
  <c r="G518" i="31"/>
  <c r="H518" i="31" s="1"/>
  <c r="K524" i="31"/>
  <c r="G524" i="31"/>
  <c r="H524" i="31" s="1"/>
  <c r="U348" i="31"/>
  <c r="P348" i="31"/>
  <c r="K134" i="31"/>
  <c r="G134" i="31"/>
  <c r="H134" i="31" s="1"/>
  <c r="K177" i="31"/>
  <c r="G177" i="31"/>
  <c r="H177" i="31" s="1"/>
  <c r="U390" i="31"/>
  <c r="P390" i="31"/>
  <c r="P441" i="31"/>
  <c r="U441" i="31"/>
  <c r="U547" i="31"/>
  <c r="P547" i="31"/>
  <c r="U142" i="31"/>
  <c r="P142" i="31"/>
  <c r="U76" i="31"/>
  <c r="P76" i="31"/>
  <c r="U542" i="31"/>
  <c r="P542" i="31"/>
  <c r="K170" i="31"/>
  <c r="G170" i="31"/>
  <c r="H170" i="31" s="1"/>
  <c r="P459" i="31"/>
  <c r="U459" i="31"/>
  <c r="K452" i="31"/>
  <c r="G452" i="31"/>
  <c r="H452" i="31" s="1"/>
  <c r="K540" i="31"/>
  <c r="G540" i="31"/>
  <c r="H540" i="31" s="1"/>
  <c r="U133" i="31"/>
  <c r="P133" i="31"/>
  <c r="U531" i="31"/>
  <c r="P531" i="31"/>
  <c r="U489" i="31"/>
  <c r="P489" i="31"/>
  <c r="K473" i="31"/>
  <c r="G473" i="31"/>
  <c r="H473" i="31" s="1"/>
  <c r="U49" i="31"/>
  <c r="P49" i="31"/>
  <c r="U384" i="31"/>
  <c r="P384" i="31"/>
  <c r="P538" i="31"/>
  <c r="U538" i="31"/>
  <c r="K359" i="31"/>
  <c r="G359" i="31"/>
  <c r="H359" i="31" s="1"/>
  <c r="K507" i="31"/>
  <c r="G507" i="31"/>
  <c r="H507" i="31" s="1"/>
  <c r="U351" i="31"/>
  <c r="P351" i="31"/>
  <c r="U221" i="31"/>
  <c r="P221" i="31"/>
  <c r="U411" i="31"/>
  <c r="P411" i="31"/>
  <c r="U280" i="31"/>
  <c r="P280" i="31"/>
  <c r="U355" i="31"/>
  <c r="P355" i="31"/>
  <c r="P34" i="31"/>
  <c r="U34" i="31"/>
  <c r="K216" i="31"/>
  <c r="G216" i="31"/>
  <c r="H216" i="31" s="1"/>
  <c r="P87" i="31"/>
  <c r="U87" i="31"/>
  <c r="U167" i="31"/>
  <c r="P167" i="31"/>
  <c r="P512" i="31"/>
  <c r="U512" i="31"/>
  <c r="U346" i="31"/>
  <c r="P346" i="31"/>
  <c r="U40" i="31"/>
  <c r="P40" i="31"/>
  <c r="U478" i="31"/>
  <c r="P478" i="31"/>
  <c r="U410" i="31"/>
  <c r="P410" i="31"/>
  <c r="U364" i="31"/>
  <c r="P364" i="31"/>
  <c r="K491" i="31"/>
  <c r="G491" i="31"/>
  <c r="H491" i="31" s="1"/>
  <c r="K370" i="31"/>
  <c r="G370" i="31"/>
  <c r="H370" i="31" s="1"/>
  <c r="U232" i="31"/>
  <c r="P232" i="31"/>
  <c r="U476" i="31"/>
  <c r="P476" i="31"/>
  <c r="U447" i="31"/>
  <c r="P447" i="31"/>
  <c r="U139" i="31"/>
  <c r="P139" i="31"/>
  <c r="U104" i="31"/>
  <c r="P104" i="31"/>
  <c r="K275" i="31"/>
  <c r="G275" i="31"/>
  <c r="H275" i="31" s="1"/>
  <c r="U290" i="31"/>
  <c r="P290" i="31"/>
  <c r="U386" i="31"/>
  <c r="P386" i="31"/>
  <c r="U227" i="31"/>
  <c r="P227" i="31"/>
  <c r="P474" i="31"/>
  <c r="U474" i="31"/>
  <c r="U316" i="31"/>
  <c r="P316" i="31"/>
  <c r="U16" i="31"/>
  <c r="P16" i="31"/>
  <c r="U282" i="31"/>
  <c r="P282" i="31"/>
  <c r="U502" i="31"/>
  <c r="P502" i="31"/>
  <c r="K482" i="31"/>
  <c r="G482" i="31"/>
  <c r="H482" i="31" s="1"/>
  <c r="U13" i="31"/>
  <c r="P13" i="31"/>
  <c r="K224" i="31"/>
  <c r="G224" i="31"/>
  <c r="H224" i="31" s="1"/>
  <c r="U417" i="31"/>
  <c r="P417" i="31"/>
  <c r="P107" i="31"/>
  <c r="U107" i="31"/>
  <c r="U271" i="31"/>
  <c r="P271" i="31"/>
  <c r="U510" i="31"/>
  <c r="P510" i="31"/>
  <c r="K176" i="31"/>
  <c r="G176" i="31"/>
  <c r="H176" i="31" s="1"/>
  <c r="U135" i="31"/>
  <c r="P135" i="31"/>
  <c r="U553" i="31"/>
  <c r="P553" i="31"/>
  <c r="U18" i="31"/>
  <c r="P18" i="31"/>
  <c r="U309" i="31"/>
  <c r="P309" i="31"/>
  <c r="U252" i="31"/>
  <c r="P252" i="31"/>
  <c r="U209" i="31"/>
  <c r="P209" i="31"/>
  <c r="U455" i="31"/>
  <c r="P455" i="31"/>
  <c r="U552" i="31"/>
  <c r="P552" i="31"/>
  <c r="U340" i="31"/>
  <c r="P340" i="31"/>
  <c r="U433" i="31"/>
  <c r="P433" i="31"/>
  <c r="P26" i="31"/>
  <c r="U26" i="31"/>
  <c r="U47" i="31"/>
  <c r="P47" i="31"/>
  <c r="U213" i="31"/>
  <c r="P213" i="31"/>
  <c r="U7" i="31"/>
  <c r="P7" i="31"/>
  <c r="U327" i="31"/>
  <c r="P327" i="31"/>
  <c r="U555" i="31"/>
  <c r="P555" i="31"/>
  <c r="U494" i="31"/>
  <c r="P494" i="31"/>
  <c r="K145" i="31"/>
  <c r="G145" i="31"/>
  <c r="H145" i="31" s="1"/>
  <c r="U46" i="31"/>
  <c r="P46" i="31"/>
  <c r="U105" i="31"/>
  <c r="P105" i="31"/>
  <c r="U128" i="31"/>
  <c r="P128" i="31"/>
  <c r="P424" i="31"/>
  <c r="U424" i="31"/>
  <c r="U42" i="31"/>
  <c r="P42" i="31"/>
  <c r="U383" i="31"/>
  <c r="P383" i="31"/>
  <c r="K516" i="31"/>
  <c r="G516" i="31"/>
  <c r="H516" i="31" s="1"/>
  <c r="U335" i="31"/>
  <c r="P335" i="31"/>
  <c r="K363" i="31"/>
  <c r="G363" i="31"/>
  <c r="H363" i="31" s="1"/>
  <c r="U96" i="31"/>
  <c r="P96" i="31"/>
  <c r="U463" i="31"/>
  <c r="P463" i="31"/>
  <c r="U220" i="31"/>
  <c r="P220" i="31"/>
  <c r="K218" i="31"/>
  <c r="G218" i="31"/>
  <c r="H218" i="31" s="1"/>
  <c r="U90" i="31"/>
  <c r="P90" i="31"/>
  <c r="U153" i="31"/>
  <c r="P153" i="31"/>
  <c r="K304" i="31"/>
  <c r="G304" i="31"/>
  <c r="H304" i="31" s="1"/>
  <c r="K244" i="31"/>
  <c r="G244" i="31"/>
  <c r="H244" i="31" s="1"/>
  <c r="U554" i="31"/>
  <c r="P554" i="31"/>
  <c r="U378" i="31"/>
  <c r="P378" i="31"/>
  <c r="U33" i="31"/>
  <c r="P33" i="31"/>
  <c r="U202" i="31"/>
  <c r="P202" i="31"/>
  <c r="U520" i="31"/>
  <c r="P520" i="31"/>
  <c r="U124" i="31"/>
  <c r="P124" i="31"/>
  <c r="U389" i="31"/>
  <c r="P389" i="31"/>
  <c r="U114" i="31"/>
  <c r="P114" i="31"/>
  <c r="U66" i="31"/>
  <c r="P66" i="31"/>
  <c r="U83" i="31"/>
  <c r="P83" i="31"/>
  <c r="U448" i="31"/>
  <c r="P448" i="31"/>
  <c r="U118" i="31"/>
  <c r="P118" i="31"/>
  <c r="U255" i="31"/>
  <c r="P255" i="31"/>
  <c r="U157" i="31"/>
  <c r="P157" i="31"/>
  <c r="U123" i="31"/>
  <c r="P123" i="31"/>
  <c r="U421" i="31"/>
  <c r="P421" i="31"/>
  <c r="P344" i="31"/>
  <c r="U344" i="31"/>
  <c r="U51" i="31"/>
  <c r="P51" i="31"/>
  <c r="K254" i="31"/>
  <c r="G254" i="31"/>
  <c r="H254" i="31" s="1"/>
  <c r="U73" i="31"/>
  <c r="P73" i="31"/>
  <c r="U435" i="31"/>
  <c r="P435" i="31"/>
  <c r="K265" i="31"/>
  <c r="G265" i="31"/>
  <c r="H265" i="31" s="1"/>
  <c r="K528" i="31"/>
  <c r="G528" i="31"/>
  <c r="H528" i="31" s="1"/>
  <c r="K92" i="31"/>
  <c r="G92" i="31"/>
  <c r="H92" i="31" s="1"/>
  <c r="K162" i="31"/>
  <c r="G162" i="31"/>
  <c r="H162" i="31" s="1"/>
  <c r="P89" i="31"/>
  <c r="U89" i="31"/>
  <c r="K179" i="31"/>
  <c r="G179" i="31"/>
  <c r="H179" i="31" s="1"/>
  <c r="U215" i="31"/>
  <c r="P215" i="31"/>
  <c r="U172" i="31"/>
  <c r="P172" i="31"/>
  <c r="U28" i="31"/>
  <c r="P28" i="31"/>
  <c r="U345" i="31"/>
  <c r="P345" i="31"/>
  <c r="U237" i="31"/>
  <c r="P237" i="31"/>
  <c r="U519" i="31"/>
  <c r="P519" i="31"/>
  <c r="K317" i="31"/>
  <c r="G317" i="31"/>
  <c r="H317" i="31" s="1"/>
  <c r="U95" i="31"/>
  <c r="P95" i="31"/>
  <c r="U278" i="31"/>
  <c r="P278" i="31"/>
  <c r="U230" i="31"/>
  <c r="P230" i="31"/>
  <c r="U274" i="31"/>
  <c r="P274" i="31"/>
  <c r="P486" i="31"/>
  <c r="U486" i="31"/>
  <c r="U223" i="31"/>
  <c r="P223" i="31"/>
  <c r="U98" i="31"/>
  <c r="P98" i="31"/>
  <c r="U395" i="31"/>
  <c r="P395" i="31"/>
  <c r="U362" i="31"/>
  <c r="P362" i="31"/>
  <c r="U186" i="31"/>
  <c r="P186" i="31"/>
  <c r="U276" i="31"/>
  <c r="P276" i="31"/>
  <c r="K406" i="31"/>
  <c r="G406" i="31"/>
  <c r="H406" i="31" s="1"/>
  <c r="U17" i="31"/>
  <c r="P17" i="31"/>
  <c r="U396" i="31"/>
  <c r="P396" i="31"/>
  <c r="U394" i="31"/>
  <c r="P394" i="31"/>
  <c r="U243" i="31"/>
  <c r="P243" i="31"/>
  <c r="K31" i="31"/>
  <c r="G31" i="31"/>
  <c r="H31" i="31" s="1"/>
  <c r="U196" i="31"/>
  <c r="P196" i="31"/>
  <c r="U23" i="31"/>
  <c r="P23" i="31"/>
  <c r="U64" i="31"/>
  <c r="P64" i="31"/>
  <c r="U151" i="31"/>
  <c r="P151" i="31"/>
  <c r="U257" i="31"/>
  <c r="P257" i="31"/>
  <c r="K477" i="31"/>
  <c r="G477" i="31"/>
  <c r="H477" i="31" s="1"/>
  <c r="K513" i="31"/>
  <c r="G513" i="31"/>
  <c r="H513" i="31" s="1"/>
  <c r="K558" i="31"/>
  <c r="G558" i="31"/>
  <c r="H558" i="31" s="1"/>
  <c r="U285" i="31"/>
  <c r="P285" i="31"/>
  <c r="U5" i="31"/>
  <c r="P5" i="31"/>
  <c r="I2" i="4"/>
  <c r="F2" i="21"/>
  <c r="U506" i="31"/>
  <c r="P506" i="31"/>
  <c r="K183" i="31"/>
  <c r="G183" i="31"/>
  <c r="H183" i="31" s="1"/>
  <c r="U464" i="31"/>
  <c r="P464" i="31"/>
  <c r="U322" i="31"/>
  <c r="P322" i="31"/>
  <c r="K505" i="31"/>
  <c r="G505" i="31"/>
  <c r="H505" i="31" s="1"/>
  <c r="K521" i="31"/>
  <c r="G521" i="31"/>
  <c r="H521" i="31" s="1"/>
  <c r="U86" i="31"/>
  <c r="P86" i="31"/>
  <c r="U301" i="31"/>
  <c r="P301" i="31"/>
  <c r="P539" i="31"/>
  <c r="U539" i="31"/>
  <c r="U112" i="31"/>
  <c r="P112" i="31"/>
  <c r="U471" i="31"/>
  <c r="P471" i="31"/>
  <c r="U181" i="31"/>
  <c r="P181" i="31"/>
  <c r="U403" i="31"/>
  <c r="P403" i="31"/>
  <c r="K12" i="31"/>
  <c r="G12" i="31"/>
  <c r="H12" i="31" s="1"/>
  <c r="K175" i="31"/>
  <c r="G175" i="31"/>
  <c r="H175" i="31" s="1"/>
  <c r="U434" i="31"/>
  <c r="P434" i="31"/>
  <c r="U527" i="31"/>
  <c r="P527" i="31"/>
  <c r="U15" i="31"/>
  <c r="P15" i="31"/>
  <c r="P193" i="31"/>
  <c r="U193" i="31"/>
  <c r="U173" i="31"/>
  <c r="P173" i="31"/>
  <c r="K115" i="31"/>
  <c r="G115" i="31"/>
  <c r="H115" i="31" s="1"/>
  <c r="U367" i="31"/>
  <c r="P367" i="31"/>
  <c r="U485" i="31"/>
  <c r="P485" i="31"/>
  <c r="U191" i="31"/>
  <c r="P191" i="31"/>
  <c r="U419" i="31"/>
  <c r="P419" i="31"/>
  <c r="U325" i="31"/>
  <c r="P325" i="31"/>
  <c r="K405" i="31"/>
  <c r="G405" i="31"/>
  <c r="H405" i="31" s="1"/>
  <c r="U467" i="31"/>
  <c r="P467" i="31"/>
  <c r="K310" i="31"/>
  <c r="G310" i="31"/>
  <c r="H310" i="31" s="1"/>
  <c r="K429" i="31"/>
  <c r="G429" i="31"/>
  <c r="H429" i="31" s="1"/>
  <c r="U368" i="31"/>
  <c r="P368" i="31"/>
  <c r="U377" i="31"/>
  <c r="P377" i="31"/>
  <c r="K180" i="31"/>
  <c r="G180" i="31"/>
  <c r="H180" i="31" s="1"/>
  <c r="U11" i="31"/>
  <c r="P11" i="31"/>
  <c r="U59" i="31"/>
  <c r="P59" i="31"/>
  <c r="K187" i="31"/>
  <c r="G187" i="31"/>
  <c r="H187" i="31" s="1"/>
  <c r="U352" i="31"/>
  <c r="P352" i="31"/>
  <c r="P125" i="31"/>
  <c r="U125" i="31"/>
  <c r="K267" i="31"/>
  <c r="G267" i="31"/>
  <c r="H267" i="31" s="1"/>
  <c r="P284" i="31"/>
  <c r="U284" i="31"/>
  <c r="U126" i="31"/>
  <c r="P126" i="31"/>
  <c r="P205" i="31"/>
  <c r="U205" i="31"/>
  <c r="U251" i="31"/>
  <c r="P251" i="31"/>
  <c r="U58" i="31"/>
  <c r="P58" i="31"/>
  <c r="U522" i="31"/>
  <c r="P522" i="31"/>
  <c r="U207" i="31"/>
  <c r="P207" i="31"/>
  <c r="U188" i="31"/>
  <c r="P188" i="31"/>
  <c r="U504" i="31"/>
  <c r="P504" i="31"/>
  <c r="U146" i="31"/>
  <c r="P146" i="31"/>
  <c r="U159" i="31"/>
  <c r="P159" i="31"/>
  <c r="K481" i="31"/>
  <c r="G481" i="31"/>
  <c r="H481" i="31" s="1"/>
  <c r="U246" i="31"/>
  <c r="P246" i="31"/>
  <c r="U308" i="31"/>
  <c r="P308" i="31"/>
  <c r="U152" i="31"/>
  <c r="P152" i="31"/>
  <c r="K14" i="31"/>
  <c r="G14" i="31"/>
  <c r="H14" i="31" s="1"/>
  <c r="U158" i="31"/>
  <c r="P158" i="31"/>
  <c r="U468" i="31"/>
  <c r="P468" i="31"/>
  <c r="U479" i="31"/>
  <c r="P479" i="31"/>
  <c r="U45" i="31"/>
  <c r="P45" i="31"/>
  <c r="U503" i="31"/>
  <c r="P503" i="31"/>
  <c r="P117" i="31"/>
  <c r="U117" i="31"/>
  <c r="U262" i="31"/>
  <c r="P262" i="31"/>
  <c r="U154" i="31"/>
  <c r="P154" i="31"/>
  <c r="U466" i="31"/>
  <c r="P466" i="31"/>
  <c r="K508" i="31"/>
  <c r="G508" i="31"/>
  <c r="H508" i="31" s="1"/>
  <c r="U67" i="31"/>
  <c r="P67" i="31"/>
  <c r="K240" i="31"/>
  <c r="G240" i="31"/>
  <c r="H240" i="31" s="1"/>
  <c r="U559" i="31"/>
  <c r="P559" i="31"/>
  <c r="U492" i="31"/>
  <c r="P492" i="31"/>
  <c r="K281" i="31"/>
  <c r="G281" i="31"/>
  <c r="H281" i="31" s="1"/>
  <c r="K550" i="31"/>
  <c r="G550" i="31"/>
  <c r="H550" i="31" s="1"/>
  <c r="U518" i="31"/>
  <c r="P518" i="31"/>
  <c r="U524" i="31"/>
  <c r="P524" i="31"/>
  <c r="U134" i="31"/>
  <c r="P134" i="31"/>
  <c r="U177" i="31"/>
  <c r="P177" i="31"/>
  <c r="K390" i="31"/>
  <c r="G390" i="31"/>
  <c r="H390" i="31" s="1"/>
  <c r="K441" i="31"/>
  <c r="G441" i="31"/>
  <c r="H441" i="31" s="1"/>
  <c r="K547" i="31"/>
  <c r="G547" i="31"/>
  <c r="H547" i="31" s="1"/>
  <c r="K542" i="31"/>
  <c r="G542" i="31"/>
  <c r="H542" i="31" s="1"/>
  <c r="U170" i="31"/>
  <c r="P170" i="31"/>
  <c r="K459" i="31"/>
  <c r="G459" i="31"/>
  <c r="H459" i="31" s="1"/>
  <c r="P452" i="31"/>
  <c r="U452" i="31"/>
  <c r="U540" i="31"/>
  <c r="P540" i="31"/>
  <c r="K531" i="31"/>
  <c r="G531" i="31"/>
  <c r="H531" i="31" s="1"/>
  <c r="K489" i="31"/>
  <c r="G489" i="31"/>
  <c r="H489" i="31" s="1"/>
  <c r="U473" i="31"/>
  <c r="P473" i="31"/>
  <c r="K49" i="31"/>
  <c r="G49" i="31"/>
  <c r="H49" i="31" s="1"/>
  <c r="K538" i="31"/>
  <c r="G538" i="31"/>
  <c r="H538" i="31" s="1"/>
  <c r="U359" i="31"/>
  <c r="P359" i="31"/>
  <c r="P507" i="31"/>
  <c r="U507" i="31"/>
  <c r="K544" i="31"/>
  <c r="G544" i="31"/>
  <c r="H544" i="31" s="1"/>
  <c r="K137" i="31"/>
  <c r="G137" i="31"/>
  <c r="H137" i="31" s="1"/>
  <c r="K41" i="31"/>
  <c r="G41" i="31"/>
  <c r="H41" i="31" s="1"/>
  <c r="K349" i="31"/>
  <c r="G349" i="31"/>
  <c r="H349" i="31" s="1"/>
  <c r="K295" i="31"/>
  <c r="G295" i="31"/>
  <c r="H295" i="31" s="1"/>
  <c r="K380" i="31"/>
  <c r="G380" i="31"/>
  <c r="H380" i="31" s="1"/>
  <c r="K121" i="31"/>
  <c r="G121" i="31"/>
  <c r="H121" i="31" s="1"/>
  <c r="U163" i="31"/>
  <c r="P163" i="31"/>
  <c r="K498" i="31"/>
  <c r="G498" i="31"/>
  <c r="H498" i="31" s="1"/>
  <c r="K402" i="31"/>
  <c r="G402" i="31"/>
  <c r="H402" i="31" s="1"/>
  <c r="K532" i="31"/>
  <c r="G532" i="31"/>
  <c r="H532" i="31" s="1"/>
  <c r="K313" i="31"/>
  <c r="G313" i="31"/>
  <c r="H313" i="31" s="1"/>
  <c r="K141" i="31"/>
  <c r="G141" i="31"/>
  <c r="H141" i="31" s="1"/>
  <c r="U106" i="31"/>
  <c r="P106" i="31"/>
  <c r="K110" i="31"/>
  <c r="G110" i="31"/>
  <c r="H110" i="31" s="1"/>
  <c r="K171" i="31"/>
  <c r="G171" i="31"/>
  <c r="H171" i="31" s="1"/>
  <c r="U331" i="31"/>
  <c r="P331" i="31"/>
  <c r="K445" i="31"/>
  <c r="G445" i="31"/>
  <c r="H445" i="31" s="1"/>
  <c r="K432" i="31"/>
  <c r="G432" i="31"/>
  <c r="H432" i="31" s="1"/>
  <c r="U357" i="31"/>
  <c r="P357" i="31"/>
  <c r="K450" i="31"/>
  <c r="G450" i="31"/>
  <c r="H450" i="31" s="1"/>
  <c r="K272" i="31"/>
  <c r="G272" i="31"/>
  <c r="H272" i="31" s="1"/>
  <c r="K358" i="31"/>
  <c r="G358" i="31"/>
  <c r="H358" i="31" s="1"/>
  <c r="U147" i="31"/>
  <c r="P147" i="31"/>
  <c r="U200" i="31"/>
  <c r="P200" i="31"/>
  <c r="U10" i="31"/>
  <c r="P10" i="31"/>
  <c r="K22" i="31"/>
  <c r="G22" i="31"/>
  <c r="H22" i="31" s="1"/>
  <c r="K56" i="31"/>
  <c r="G56" i="31"/>
  <c r="H56" i="31" s="1"/>
  <c r="U302" i="31"/>
  <c r="P302" i="31"/>
  <c r="K140" i="31"/>
  <c r="G140" i="31"/>
  <c r="H140" i="31" s="1"/>
  <c r="U199" i="31"/>
  <c r="P199" i="31"/>
  <c r="U454" i="31"/>
  <c r="P454" i="31"/>
  <c r="U43" i="31"/>
  <c r="P43" i="31"/>
  <c r="U53" i="31"/>
  <c r="P53" i="31"/>
  <c r="U222" i="31"/>
  <c r="P222" i="31"/>
  <c r="K431" i="31"/>
  <c r="G431" i="31"/>
  <c r="H431" i="31" s="1"/>
  <c r="K149" i="31"/>
  <c r="G149" i="31"/>
  <c r="H149" i="31" s="1"/>
  <c r="K307" i="31"/>
  <c r="G307" i="31"/>
  <c r="H307" i="31" s="1"/>
  <c r="K103" i="31"/>
  <c r="G103" i="31"/>
  <c r="H103" i="31" s="1"/>
  <c r="K387" i="31"/>
  <c r="G387" i="31"/>
  <c r="H387" i="31" s="1"/>
  <c r="K444" i="31"/>
  <c r="G444" i="31"/>
  <c r="H444" i="31" s="1"/>
  <c r="K19" i="31"/>
  <c r="G19" i="31"/>
  <c r="H19" i="31" s="1"/>
  <c r="K525" i="31"/>
  <c r="G525" i="31"/>
  <c r="H525" i="31" s="1"/>
  <c r="U337" i="31"/>
  <c r="P337" i="31"/>
  <c r="P212" i="31"/>
  <c r="U212" i="31"/>
  <c r="P366" i="31"/>
  <c r="U366" i="31"/>
  <c r="U88" i="31"/>
  <c r="P88" i="31"/>
  <c r="K487" i="31"/>
  <c r="G487" i="31"/>
  <c r="H487" i="31" s="1"/>
  <c r="K120" i="31"/>
  <c r="G120" i="31"/>
  <c r="H120" i="31" s="1"/>
  <c r="K292" i="31"/>
  <c r="G292" i="31"/>
  <c r="H292" i="31" s="1"/>
  <c r="K407" i="31"/>
  <c r="G407" i="31"/>
  <c r="H407" i="31" s="1"/>
  <c r="K294" i="31"/>
  <c r="G294" i="31"/>
  <c r="H294" i="31" s="1"/>
  <c r="K269" i="31"/>
  <c r="G269" i="31"/>
  <c r="H269" i="31" s="1"/>
  <c r="K442" i="31"/>
  <c r="G442" i="31"/>
  <c r="H442" i="31" s="1"/>
  <c r="U287" i="31"/>
  <c r="P287" i="31"/>
  <c r="U248" i="31"/>
  <c r="P248" i="31"/>
  <c r="K245" i="31"/>
  <c r="G245" i="31"/>
  <c r="H245" i="31" s="1"/>
  <c r="K488" i="31"/>
  <c r="G488" i="31"/>
  <c r="H488" i="31" s="1"/>
  <c r="U400" i="31"/>
  <c r="P400" i="31"/>
  <c r="K37" i="31"/>
  <c r="G37" i="31"/>
  <c r="H37" i="31" s="1"/>
  <c r="P457" i="31"/>
  <c r="U457" i="31"/>
  <c r="U82" i="31"/>
  <c r="P82" i="31"/>
  <c r="U414" i="31"/>
  <c r="P414" i="31"/>
  <c r="U194" i="31"/>
  <c r="P194" i="31"/>
  <c r="K178" i="31"/>
  <c r="G178" i="31"/>
  <c r="H178" i="31" s="1"/>
  <c r="K453" i="31"/>
  <c r="G453" i="31"/>
  <c r="H453" i="31" s="1"/>
  <c r="U283" i="31"/>
  <c r="P283" i="31"/>
  <c r="U268" i="31"/>
  <c r="P268" i="31"/>
  <c r="U391" i="31"/>
  <c r="P391" i="31"/>
  <c r="U206" i="31"/>
  <c r="P206" i="31"/>
  <c r="K303" i="31"/>
  <c r="G303" i="31"/>
  <c r="H303" i="31" s="1"/>
  <c r="P499" i="31"/>
  <c r="U499" i="31"/>
  <c r="K20" i="31"/>
  <c r="G20" i="31"/>
  <c r="H20" i="31" s="1"/>
  <c r="U323" i="31"/>
  <c r="P323" i="31"/>
  <c r="K326" i="31"/>
  <c r="G326" i="31"/>
  <c r="H326" i="31" s="1"/>
  <c r="K260" i="31"/>
  <c r="G260" i="31"/>
  <c r="H260" i="31" s="1"/>
  <c r="U101" i="31"/>
  <c r="P101" i="31"/>
  <c r="U449" i="31"/>
  <c r="P449" i="31"/>
  <c r="U55" i="31"/>
  <c r="P55" i="31"/>
  <c r="K61" i="31"/>
  <c r="G61" i="31"/>
  <c r="H61" i="31" s="1"/>
  <c r="K541" i="31"/>
  <c r="G541" i="31"/>
  <c r="H541" i="31" s="1"/>
  <c r="K38" i="31"/>
  <c r="G38" i="31"/>
  <c r="H38" i="31" s="1"/>
  <c r="K418" i="31"/>
  <c r="G418" i="31"/>
  <c r="H418" i="31" s="1"/>
  <c r="K409" i="31"/>
  <c r="G409" i="31"/>
  <c r="H409" i="31" s="1"/>
  <c r="K62" i="31"/>
  <c r="G62" i="31"/>
  <c r="H62" i="31" s="1"/>
  <c r="U184" i="31"/>
  <c r="P184" i="31"/>
  <c r="U514" i="31"/>
  <c r="P514" i="31"/>
  <c r="P416" i="31"/>
  <c r="U416" i="31"/>
  <c r="K164" i="31"/>
  <c r="G164" i="31"/>
  <c r="H164" i="31" s="1"/>
  <c r="U312" i="31"/>
  <c r="P312" i="31"/>
  <c r="K398" i="31"/>
  <c r="G398" i="31"/>
  <c r="H398" i="31" s="1"/>
  <c r="K515" i="31"/>
  <c r="G515" i="31"/>
  <c r="H515" i="31" s="1"/>
  <c r="U543" i="31"/>
  <c r="P543" i="31"/>
  <c r="U545" i="31"/>
  <c r="P545" i="31"/>
  <c r="U334" i="31"/>
  <c r="P334" i="31"/>
  <c r="U320" i="31"/>
  <c r="P320" i="31"/>
  <c r="K305" i="31"/>
  <c r="G305" i="31"/>
  <c r="H305" i="31" s="1"/>
  <c r="K190" i="31"/>
  <c r="G190" i="31"/>
  <c r="H190" i="31" s="1"/>
  <c r="K57" i="31"/>
  <c r="G57" i="31"/>
  <c r="H57" i="31" s="1"/>
  <c r="K84" i="31"/>
  <c r="G84" i="31"/>
  <c r="H84" i="31" s="1"/>
  <c r="K536" i="31"/>
  <c r="G536" i="31"/>
  <c r="H536" i="31" s="1"/>
  <c r="K534" i="31"/>
  <c r="G534" i="31"/>
  <c r="H534" i="31" s="1"/>
  <c r="K341" i="31"/>
  <c r="G341" i="31"/>
  <c r="H341" i="31" s="1"/>
  <c r="K219" i="31"/>
  <c r="G219" i="31"/>
  <c r="H219" i="31" s="1"/>
  <c r="F561" i="31"/>
  <c r="U356" i="31"/>
  <c r="P356" i="31"/>
  <c r="U160" i="31"/>
  <c r="P160" i="31"/>
  <c r="K533" i="31"/>
  <c r="G533" i="31"/>
  <c r="H533" i="31" s="1"/>
  <c r="K557" i="31"/>
  <c r="G557" i="31"/>
  <c r="H557" i="31" s="1"/>
  <c r="K483" i="31"/>
  <c r="G483" i="31"/>
  <c r="H483" i="31" s="1"/>
  <c r="K420" i="31"/>
  <c r="G420" i="31"/>
  <c r="H420" i="31" s="1"/>
  <c r="K428" i="31"/>
  <c r="G428" i="31"/>
  <c r="H428" i="31" s="1"/>
  <c r="K412" i="31"/>
  <c r="G412" i="31"/>
  <c r="H412" i="31" s="1"/>
  <c r="P365" i="31"/>
  <c r="U365" i="31"/>
  <c r="U333" i="31"/>
  <c r="P333" i="31"/>
  <c r="P129" i="31"/>
  <c r="U129" i="31"/>
  <c r="K296" i="31"/>
  <c r="G296" i="31"/>
  <c r="H296" i="31" s="1"/>
  <c r="K166" i="31"/>
  <c r="G166" i="31"/>
  <c r="H166" i="31" s="1"/>
  <c r="K372" i="31"/>
  <c r="G372" i="31"/>
  <c r="H372" i="31" s="1"/>
  <c r="P253" i="31"/>
  <c r="U253" i="31"/>
  <c r="K551" i="31"/>
  <c r="G551" i="31"/>
  <c r="H551" i="31" s="1"/>
  <c r="K80" i="31"/>
  <c r="G80" i="31"/>
  <c r="H80" i="31" s="1"/>
  <c r="K249" i="31"/>
  <c r="G249" i="31"/>
  <c r="H249" i="31" s="1"/>
  <c r="K484" i="31"/>
  <c r="G484" i="31"/>
  <c r="H484" i="31" s="1"/>
  <c r="U204" i="31"/>
  <c r="P204" i="31"/>
  <c r="P404" i="31"/>
  <c r="U404" i="31"/>
  <c r="P60" i="31"/>
  <c r="U60" i="31"/>
  <c r="U342" i="31"/>
  <c r="P342" i="31"/>
  <c r="U77" i="31"/>
  <c r="P77" i="31"/>
  <c r="K462" i="31"/>
  <c r="G462" i="31"/>
  <c r="H462" i="31" s="1"/>
  <c r="K436" i="31"/>
  <c r="G436" i="31"/>
  <c r="H436" i="31" s="1"/>
  <c r="U148" i="31"/>
  <c r="P148" i="31"/>
  <c r="K100" i="31"/>
  <c r="G100" i="31"/>
  <c r="H100" i="31" s="1"/>
  <c r="K236" i="31"/>
  <c r="G236" i="31"/>
  <c r="H236" i="31" s="1"/>
  <c r="U408" i="31"/>
  <c r="P408" i="31"/>
  <c r="U119" i="31"/>
  <c r="P119" i="31"/>
  <c r="U354" i="31"/>
  <c r="P354" i="31"/>
  <c r="U497" i="31"/>
  <c r="P497" i="31"/>
  <c r="K427" i="31"/>
  <c r="G427" i="31"/>
  <c r="H427" i="31" s="1"/>
  <c r="K456" i="31"/>
  <c r="G456" i="31"/>
  <c r="H456" i="31" s="1"/>
  <c r="U311" i="31"/>
  <c r="P311" i="31"/>
  <c r="K102" i="31"/>
  <c r="G102" i="31"/>
  <c r="H102" i="31" s="1"/>
  <c r="P415" i="31"/>
  <c r="U415" i="31"/>
  <c r="U54" i="31"/>
  <c r="P54" i="31"/>
  <c r="U122" i="31"/>
  <c r="P122" i="31"/>
  <c r="K24" i="31"/>
  <c r="G24" i="31"/>
  <c r="H24" i="31" s="1"/>
  <c r="K324" i="31"/>
  <c r="G324" i="31"/>
  <c r="H324" i="31" s="1"/>
  <c r="K373" i="31"/>
  <c r="G373" i="31"/>
  <c r="H373" i="31" s="1"/>
  <c r="K273" i="31"/>
  <c r="G273" i="31"/>
  <c r="H273" i="31" s="1"/>
  <c r="K279" i="31"/>
  <c r="G279" i="31"/>
  <c r="H279" i="31" s="1"/>
  <c r="K214" i="31"/>
  <c r="G214" i="31"/>
  <c r="H214" i="31" s="1"/>
  <c r="U266" i="31"/>
  <c r="P266" i="31"/>
  <c r="K74" i="31"/>
  <c r="G74" i="31"/>
  <c r="H74" i="31" s="1"/>
  <c r="K9" i="31"/>
  <c r="G9" i="31"/>
  <c r="H9" i="31" s="1"/>
  <c r="K328" i="31"/>
  <c r="G328" i="31"/>
  <c r="H328" i="31" s="1"/>
  <c r="K79" i="31"/>
  <c r="G79" i="31"/>
  <c r="H79" i="31" s="1"/>
  <c r="K247" i="31"/>
  <c r="G247" i="31"/>
  <c r="H247" i="31" s="1"/>
  <c r="K132" i="31"/>
  <c r="G132" i="31"/>
  <c r="H132" i="31" s="1"/>
  <c r="K475" i="31"/>
  <c r="G475" i="31"/>
  <c r="H475" i="31" s="1"/>
  <c r="K336" i="31"/>
  <c r="G336" i="31"/>
  <c r="H336" i="31" s="1"/>
  <c r="K36" i="31"/>
  <c r="G36" i="31"/>
  <c r="H36" i="31" s="1"/>
  <c r="U500" i="31"/>
  <c r="P500" i="31"/>
  <c r="K493" i="31"/>
  <c r="G493" i="31"/>
  <c r="H493" i="31" s="1"/>
  <c r="U235" i="31"/>
  <c r="P235" i="31"/>
  <c r="U185" i="31"/>
  <c r="P185" i="31"/>
  <c r="E561" i="31"/>
  <c r="K32" i="31"/>
  <c r="G32" i="31"/>
  <c r="H32" i="31" s="1"/>
  <c r="K136" i="31"/>
  <c r="G136" i="31"/>
  <c r="H136" i="31" s="1"/>
  <c r="K161" i="31"/>
  <c r="G161" i="31"/>
  <c r="H161" i="31" s="1"/>
  <c r="K52" i="31"/>
  <c r="G52" i="31"/>
  <c r="H52" i="31" s="1"/>
  <c r="U379" i="31"/>
  <c r="P379" i="31"/>
  <c r="K339" i="31"/>
  <c r="G339" i="31"/>
  <c r="H339" i="31" s="1"/>
  <c r="K523" i="31"/>
  <c r="G523" i="31"/>
  <c r="H523" i="31" s="1"/>
  <c r="K264" i="31"/>
  <c r="G264" i="31"/>
  <c r="H264" i="31" s="1"/>
  <c r="K517" i="31"/>
  <c r="G517" i="31"/>
  <c r="H517" i="31" s="1"/>
  <c r="K549" i="31"/>
  <c r="G549" i="31"/>
  <c r="H549" i="31" s="1"/>
  <c r="K472" i="31"/>
  <c r="G472" i="31"/>
  <c r="H472" i="31" s="1"/>
  <c r="K443" i="31"/>
  <c r="G443" i="31"/>
  <c r="H443" i="31" s="1"/>
  <c r="K371" i="31"/>
  <c r="G371" i="31"/>
  <c r="H371" i="31" s="1"/>
  <c r="K461" i="31"/>
  <c r="G461" i="31"/>
  <c r="H461" i="31" s="1"/>
  <c r="K496" i="31"/>
  <c r="G496" i="31"/>
  <c r="H496" i="31" s="1"/>
  <c r="K440" i="31"/>
  <c r="G440" i="31"/>
  <c r="H440" i="31" s="1"/>
  <c r="K65" i="31"/>
  <c r="G65" i="31"/>
  <c r="H65" i="31" s="1"/>
  <c r="U68" i="31"/>
  <c r="P68" i="31"/>
  <c r="P174" i="31"/>
  <c r="U174" i="31"/>
  <c r="U263" i="31"/>
  <c r="P263" i="31"/>
  <c r="U314" i="31"/>
  <c r="P314" i="31"/>
  <c r="K490" i="31"/>
  <c r="G490" i="31"/>
  <c r="H490" i="31" s="1"/>
  <c r="P241" i="31"/>
  <c r="U241" i="31"/>
  <c r="K91" i="31"/>
  <c r="G91" i="31"/>
  <c r="H91" i="31" s="1"/>
  <c r="K465" i="31"/>
  <c r="G465" i="31"/>
  <c r="H465" i="31" s="1"/>
  <c r="K361" i="31"/>
  <c r="G361" i="31"/>
  <c r="H361" i="31" s="1"/>
  <c r="K470" i="31"/>
  <c r="G470" i="31"/>
  <c r="H470" i="31" s="1"/>
  <c r="K21" i="31"/>
  <c r="G21" i="31"/>
  <c r="H21" i="31" s="1"/>
  <c r="U127" i="31"/>
  <c r="P127" i="31"/>
  <c r="U63" i="31"/>
  <c r="P63" i="31"/>
  <c r="U242" i="31"/>
  <c r="P242" i="31"/>
  <c r="K469" i="31"/>
  <c r="G469" i="31"/>
  <c r="H469" i="31" s="1"/>
  <c r="K381" i="31"/>
  <c r="G381" i="31"/>
  <c r="H381" i="31" s="1"/>
  <c r="U35" i="31"/>
  <c r="P35" i="31"/>
  <c r="K426" i="31"/>
  <c r="G426" i="31"/>
  <c r="H426" i="31" s="1"/>
  <c r="U116" i="31"/>
  <c r="P116" i="31"/>
  <c r="K438" i="31"/>
  <c r="G438" i="31"/>
  <c r="H438" i="31" s="1"/>
  <c r="K306" i="31"/>
  <c r="G306" i="31"/>
  <c r="H306" i="31" s="1"/>
  <c r="K261" i="31"/>
  <c r="G261" i="31"/>
  <c r="H261" i="31" s="1"/>
  <c r="P480" i="31"/>
  <c r="U480" i="31"/>
  <c r="P165" i="31"/>
  <c r="U165" i="31"/>
  <c r="K27" i="31"/>
  <c r="G27" i="31"/>
  <c r="H27" i="31" s="1"/>
  <c r="K109" i="31"/>
  <c r="G109" i="31"/>
  <c r="H109" i="31" s="1"/>
  <c r="K423" i="31"/>
  <c r="G423" i="31"/>
  <c r="H423" i="31" s="1"/>
  <c r="K437" i="31"/>
  <c r="G437" i="31"/>
  <c r="H437" i="31" s="1"/>
  <c r="K526" i="31"/>
  <c r="G526" i="31"/>
  <c r="H526" i="31" s="1"/>
  <c r="K234" i="31"/>
  <c r="G234" i="31"/>
  <c r="H234" i="31" s="1"/>
  <c r="K369" i="31"/>
  <c r="G369" i="31"/>
  <c r="H369" i="31" s="1"/>
  <c r="U169" i="31"/>
  <c r="P169" i="31"/>
  <c r="K298" i="31"/>
  <c r="G298" i="31"/>
  <c r="H298" i="31" s="1"/>
  <c r="U299" i="31"/>
  <c r="P299" i="31"/>
  <c r="U94" i="31"/>
  <c r="P94" i="31"/>
  <c r="U226" i="31"/>
  <c r="P226" i="31"/>
  <c r="U93" i="31"/>
  <c r="P93" i="31"/>
  <c r="U329" i="31"/>
  <c r="P329" i="31"/>
  <c r="K81" i="31"/>
  <c r="G81" i="31"/>
  <c r="H81" i="31" s="1"/>
  <c r="K78" i="31"/>
  <c r="G78" i="31"/>
  <c r="H78" i="31" s="1"/>
  <c r="P509" i="31"/>
  <c r="U509" i="31"/>
  <c r="U250" i="31"/>
  <c r="P250" i="31"/>
  <c r="P25" i="31"/>
  <c r="U25" i="31"/>
  <c r="U256" i="31"/>
  <c r="P256" i="31"/>
  <c r="K319" i="31"/>
  <c r="G319" i="31"/>
  <c r="H319" i="31" s="1"/>
  <c r="K535" i="31"/>
  <c r="G535" i="31"/>
  <c r="H535" i="31" s="1"/>
  <c r="K50" i="31"/>
  <c r="G50" i="31"/>
  <c r="H50" i="31" s="1"/>
  <c r="K399" i="31"/>
  <c r="G399" i="31"/>
  <c r="H399" i="31" s="1"/>
  <c r="U537" i="31"/>
  <c r="P537" i="31"/>
  <c r="U446" i="31"/>
  <c r="P446" i="31"/>
  <c r="U150" i="31"/>
  <c r="P150" i="31"/>
  <c r="U217" i="31"/>
  <c r="P217" i="31"/>
  <c r="K375" i="31"/>
  <c r="G375" i="31"/>
  <c r="H375" i="31" s="1"/>
  <c r="K321" i="31"/>
  <c r="G321" i="31"/>
  <c r="H321" i="31" s="1"/>
  <c r="K75" i="31"/>
  <c r="G75" i="31"/>
  <c r="H75" i="31" s="1"/>
  <c r="U231" i="31"/>
  <c r="P231" i="31"/>
  <c r="K315" i="31"/>
  <c r="G315" i="31"/>
  <c r="H315" i="31" s="1"/>
  <c r="K72" i="31"/>
  <c r="G72" i="31"/>
  <c r="H72" i="31" s="1"/>
  <c r="K530" i="31"/>
  <c r="G530" i="31"/>
  <c r="H530" i="31" s="1"/>
  <c r="K210" i="31"/>
  <c r="G210" i="31"/>
  <c r="H210" i="31" s="1"/>
  <c r="K511" i="31"/>
  <c r="G511" i="31"/>
  <c r="H511" i="31" s="1"/>
  <c r="K111" i="31"/>
  <c r="G111" i="31"/>
  <c r="H111" i="31" s="1"/>
  <c r="K318" i="31"/>
  <c r="G318" i="31"/>
  <c r="H318" i="31" s="1"/>
  <c r="K300" i="31"/>
  <c r="G300" i="31"/>
  <c r="H300" i="31" s="1"/>
  <c r="K451" i="31"/>
  <c r="G451" i="31"/>
  <c r="H451" i="31" s="1"/>
  <c r="K131" i="31"/>
  <c r="G131" i="31"/>
  <c r="H131" i="31" s="1"/>
  <c r="K495" i="31"/>
  <c r="G495" i="31"/>
  <c r="H495" i="31" s="1"/>
  <c r="K460" i="31"/>
  <c r="G460" i="31"/>
  <c r="H460" i="31" s="1"/>
  <c r="K182" i="31"/>
  <c r="G182" i="31"/>
  <c r="H182" i="31" s="1"/>
  <c r="K29" i="31"/>
  <c r="G29" i="31"/>
  <c r="H29" i="31" s="1"/>
  <c r="U113" i="31"/>
  <c r="P113" i="31"/>
  <c r="P108" i="31"/>
  <c r="U108" i="31"/>
  <c r="U270" i="31"/>
  <c r="P270" i="31"/>
  <c r="U155" i="31"/>
  <c r="P155" i="31"/>
  <c r="K289" i="31"/>
  <c r="G289" i="31"/>
  <c r="H289" i="31" s="1"/>
  <c r="K376" i="31"/>
  <c r="G376" i="31"/>
  <c r="H376" i="31" s="1"/>
  <c r="K259" i="31"/>
  <c r="G259" i="31"/>
  <c r="H259" i="31" s="1"/>
  <c r="K401" i="31"/>
  <c r="G401" i="31"/>
  <c r="H401" i="31" s="1"/>
  <c r="U343" i="31"/>
  <c r="P343" i="31"/>
  <c r="K556" i="31"/>
  <c r="G556" i="31"/>
  <c r="H556" i="31" s="1"/>
  <c r="U529" i="31"/>
  <c r="P529" i="31"/>
  <c r="U44" i="31"/>
  <c r="P44" i="31"/>
  <c r="U286" i="31"/>
  <c r="P286" i="31"/>
  <c r="K144" i="31"/>
  <c r="G144" i="31"/>
  <c r="H144" i="31" s="1"/>
  <c r="K392" i="31"/>
  <c r="G392" i="31"/>
  <c r="H392" i="31" s="1"/>
  <c r="K156" i="31"/>
  <c r="G156" i="31"/>
  <c r="H156" i="31" s="1"/>
  <c r="K195" i="31"/>
  <c r="G195" i="31"/>
  <c r="H195" i="31" s="1"/>
  <c r="U347" i="31"/>
  <c r="P347" i="31"/>
  <c r="K439" i="31"/>
  <c r="G439" i="31"/>
  <c r="H439" i="31" s="1"/>
  <c r="U430" i="31"/>
  <c r="P430" i="31"/>
  <c r="U338" i="31"/>
  <c r="P338" i="31"/>
  <c r="U201" i="31"/>
  <c r="P201" i="31"/>
  <c r="U425" i="31"/>
  <c r="P425" i="31"/>
  <c r="K501" i="31"/>
  <c r="G501" i="31"/>
  <c r="H501" i="31" s="1"/>
  <c r="P99" i="31"/>
  <c r="U99" i="31"/>
  <c r="K208" i="31"/>
  <c r="G208" i="31"/>
  <c r="H208" i="31" s="1"/>
  <c r="D55" i="7"/>
  <c r="P25" i="23" s="1"/>
  <c r="Y83" i="23"/>
  <c r="Y82" i="23"/>
  <c r="AA82" i="23"/>
  <c r="W83" i="23"/>
  <c r="AF82" i="23"/>
  <c r="AJ83" i="23"/>
  <c r="R83" i="23"/>
  <c r="X84" i="23"/>
  <c r="AI84" i="23"/>
  <c r="AG83" i="23"/>
  <c r="AH83" i="23"/>
  <c r="AD83" i="23"/>
  <c r="D54" i="7"/>
  <c r="N24" i="23" s="1"/>
  <c r="D53" i="7"/>
  <c r="D23" i="23" s="1"/>
  <c r="AA84" i="23"/>
  <c r="N23" i="15"/>
  <c r="T83" i="23"/>
  <c r="AE84" i="23"/>
  <c r="AC84" i="23"/>
  <c r="BB70" i="8"/>
  <c r="BB157" i="8"/>
  <c r="BC211" i="8"/>
  <c r="BB234" i="8"/>
  <c r="BC181" i="8"/>
  <c r="BC386" i="8"/>
  <c r="BB375" i="8"/>
  <c r="BB527" i="8"/>
  <c r="BC82" i="8"/>
  <c r="BC507" i="8"/>
  <c r="BC171" i="8"/>
  <c r="BB396" i="8"/>
  <c r="BB53" i="8"/>
  <c r="BB499" i="8"/>
  <c r="BB55" i="8"/>
  <c r="BC457" i="8"/>
  <c r="BB118" i="8"/>
  <c r="BB512" i="8"/>
  <c r="BB360" i="8"/>
  <c r="BB174" i="8"/>
  <c r="BB325" i="8"/>
  <c r="BC240" i="8"/>
  <c r="BC528" i="8"/>
  <c r="BC9" i="8"/>
  <c r="BC522" i="8"/>
  <c r="BC520" i="8"/>
  <c r="BC30" i="8"/>
  <c r="BC402" i="8"/>
  <c r="BC510" i="8"/>
  <c r="BC544" i="8"/>
  <c r="BC319" i="8"/>
  <c r="BC356" i="8"/>
  <c r="BB136" i="8"/>
  <c r="BC169" i="8"/>
  <c r="BB477" i="8"/>
  <c r="BB432" i="8"/>
  <c r="BB548" i="8"/>
  <c r="BB367" i="8"/>
  <c r="BB442" i="8"/>
  <c r="BB497" i="8"/>
  <c r="BB284" i="8"/>
  <c r="BC486" i="8"/>
  <c r="BC48" i="8"/>
  <c r="BB91" i="8"/>
  <c r="BC62" i="8"/>
  <c r="BB376" i="8"/>
  <c r="BB93" i="8"/>
  <c r="BB33" i="8"/>
  <c r="BB518" i="8"/>
  <c r="BC110" i="8"/>
  <c r="BB379" i="8"/>
  <c r="BC6" i="8"/>
  <c r="X83" i="23"/>
  <c r="AJ84" i="23"/>
  <c r="BB121" i="8"/>
  <c r="BA203" i="8"/>
  <c r="BB203" i="8" s="1"/>
  <c r="BA219" i="8"/>
  <c r="BC219" i="8" s="1"/>
  <c r="BA103" i="8"/>
  <c r="BA423" i="8"/>
  <c r="BA482" i="8"/>
  <c r="BA106" i="8"/>
  <c r="BA190" i="8"/>
  <c r="BA63" i="8"/>
  <c r="BA490" i="8"/>
  <c r="BA535" i="8"/>
  <c r="BA554" i="8"/>
  <c r="BA294" i="8"/>
  <c r="BA77" i="8"/>
  <c r="BA550" i="8"/>
  <c r="BA112" i="8"/>
  <c r="BA476" i="8"/>
  <c r="BA237" i="8"/>
  <c r="BA42" i="8"/>
  <c r="BB42" i="8" s="1"/>
  <c r="BA71" i="8"/>
  <c r="BA31" i="8"/>
  <c r="BA141" i="8"/>
  <c r="BA138" i="8"/>
  <c r="BA243" i="8"/>
  <c r="BA317" i="8"/>
  <c r="BA501" i="8"/>
  <c r="BA89" i="8"/>
  <c r="BA18" i="8"/>
  <c r="BC18" i="8" s="1"/>
  <c r="BA200" i="8"/>
  <c r="BA81" i="8"/>
  <c r="BA449" i="8"/>
  <c r="BA399" i="8"/>
  <c r="BA107" i="8"/>
  <c r="BA314" i="8"/>
  <c r="BB314" i="8" s="1"/>
  <c r="BA340" i="8"/>
  <c r="BC340" i="8" s="1"/>
  <c r="BA390" i="8"/>
  <c r="BB390" i="8" s="1"/>
  <c r="BA370" i="8"/>
  <c r="BA400" i="8"/>
  <c r="BA427" i="8"/>
  <c r="BA540" i="8"/>
  <c r="BA473" i="8"/>
  <c r="BA389" i="8"/>
  <c r="BA536" i="8"/>
  <c r="BA258" i="8"/>
  <c r="BA86" i="8"/>
  <c r="BB86" i="8" s="1"/>
  <c r="BA79" i="8"/>
  <c r="BA192" i="8"/>
  <c r="BA479" i="8"/>
  <c r="BA308" i="8"/>
  <c r="BA226" i="8"/>
  <c r="BC226" i="8" s="1"/>
  <c r="BA250" i="8"/>
  <c r="BA382" i="8"/>
  <c r="BA526" i="8"/>
  <c r="BA366" i="8"/>
  <c r="BA383" i="8"/>
  <c r="BA15" i="8"/>
  <c r="BA191" i="8"/>
  <c r="BA455" i="8"/>
  <c r="AE83" i="23"/>
  <c r="D34" i="7"/>
  <c r="Q83" i="23"/>
  <c r="T82" i="23"/>
  <c r="S83" i="23"/>
  <c r="AI23" i="15"/>
  <c r="V83" i="23"/>
  <c r="V84" i="23"/>
  <c r="Z76" i="23"/>
  <c r="S82" i="23"/>
  <c r="AQ23" i="15"/>
  <c r="AC82" i="23"/>
  <c r="AC78" i="23"/>
  <c r="AH82" i="23"/>
  <c r="AB82" i="23"/>
  <c r="Y84" i="23"/>
  <c r="U78" i="23"/>
  <c r="AN23" i="15"/>
  <c r="AF23" i="15"/>
  <c r="M23" i="15"/>
  <c r="AD78" i="23"/>
  <c r="K76" i="23"/>
  <c r="AB83" i="23"/>
  <c r="AH23" i="15"/>
  <c r="AB76" i="23"/>
  <c r="Z83" i="23"/>
  <c r="AF84" i="23"/>
  <c r="AK83" i="23"/>
  <c r="AK85" i="23" s="1"/>
  <c r="AA78" i="23"/>
  <c r="AG82" i="23"/>
  <c r="E34" i="7"/>
  <c r="AM84" i="23"/>
  <c r="AM85" i="23" s="1"/>
  <c r="AL83" i="23"/>
  <c r="AL85" i="23" s="1"/>
  <c r="V78" i="23"/>
  <c r="I77" i="23"/>
  <c r="P83" i="23"/>
  <c r="AT23" i="15"/>
  <c r="AG23" i="15"/>
  <c r="AP23" i="15"/>
  <c r="AS23" i="15"/>
  <c r="AR23" i="15"/>
  <c r="AL23" i="15"/>
  <c r="Y34" i="7"/>
  <c r="AD82" i="23"/>
  <c r="AM23" i="15"/>
  <c r="AK23" i="15"/>
  <c r="AO23" i="15"/>
  <c r="AJ23" i="15"/>
  <c r="U82" i="23"/>
  <c r="N78" i="23"/>
  <c r="V82" i="23"/>
  <c r="P84" i="23"/>
  <c r="I76" i="23"/>
  <c r="AB44" i="7"/>
  <c r="J77" i="23"/>
  <c r="M76" i="23"/>
  <c r="O78" i="23"/>
  <c r="R76" i="23"/>
  <c r="H76" i="23"/>
  <c r="P23" i="15"/>
  <c r="N82" i="23"/>
  <c r="T77" i="23"/>
  <c r="Q77" i="23"/>
  <c r="BA233" i="8"/>
  <c r="BA64" i="8"/>
  <c r="BC360" i="8"/>
  <c r="BA27" i="8"/>
  <c r="BA215" i="8"/>
  <c r="BA90" i="8"/>
  <c r="BA498" i="8"/>
  <c r="BA532" i="8"/>
  <c r="BC527" i="8"/>
  <c r="AB41" i="7"/>
  <c r="BC116" i="8"/>
  <c r="AU560" i="8"/>
  <c r="BB62" i="8"/>
  <c r="BC396" i="8"/>
  <c r="BC118" i="8"/>
  <c r="BB457" i="8"/>
  <c r="U77" i="23"/>
  <c r="BB169" i="8"/>
  <c r="R82" i="23"/>
  <c r="AB23" i="15"/>
  <c r="V23" i="15"/>
  <c r="X23" i="15"/>
  <c r="Z23" i="15"/>
  <c r="W23" i="15"/>
  <c r="AB43" i="7"/>
  <c r="Q23" i="15"/>
  <c r="R23" i="15"/>
  <c r="AA23" i="15"/>
  <c r="O23" i="15"/>
  <c r="J78" i="23"/>
  <c r="AB42" i="7"/>
  <c r="AE23" i="15"/>
  <c r="T23" i="15"/>
  <c r="U23" i="15"/>
  <c r="V76" i="23"/>
  <c r="S23" i="15"/>
  <c r="AB45" i="7"/>
  <c r="Y23" i="15"/>
  <c r="AC23" i="15"/>
  <c r="AB38" i="7"/>
  <c r="V77" i="23"/>
  <c r="R78" i="23"/>
  <c r="AB39" i="7"/>
  <c r="W78" i="23"/>
  <c r="AD23" i="15"/>
  <c r="T76" i="23"/>
  <c r="AB37" i="7"/>
  <c r="AB40" i="7"/>
  <c r="BB319" i="8"/>
  <c r="BB545" i="8"/>
  <c r="BB48" i="8"/>
  <c r="BB528" i="8"/>
  <c r="BB544" i="8"/>
  <c r="BC379" i="8"/>
  <c r="BC375" i="8"/>
  <c r="BC539" i="8"/>
  <c r="BB9" i="8"/>
  <c r="BB171" i="8"/>
  <c r="BB525" i="8"/>
  <c r="BB82" i="8"/>
  <c r="BB282" i="8"/>
  <c r="BC33" i="8"/>
  <c r="BC497" i="8"/>
  <c r="BC300" i="8"/>
  <c r="BB507" i="8"/>
  <c r="BB356" i="8"/>
  <c r="BB240" i="8"/>
  <c r="BC518" i="8"/>
  <c r="BC442" i="8"/>
  <c r="BC512" i="8"/>
  <c r="BC297" i="8"/>
  <c r="BC91" i="8"/>
  <c r="BC53" i="8"/>
  <c r="BB402" i="8"/>
  <c r="BC461" i="8"/>
  <c r="BC70" i="8"/>
  <c r="BC93" i="8"/>
  <c r="BC542" i="8"/>
  <c r="BC432" i="8"/>
  <c r="BC376" i="8"/>
  <c r="BB468" i="8"/>
  <c r="BC499" i="8"/>
  <c r="BC284" i="8"/>
  <c r="BC55" i="8"/>
  <c r="BB211" i="8"/>
  <c r="BC468" i="8"/>
  <c r="BC174" i="8"/>
  <c r="BC325" i="8"/>
  <c r="BB34" i="8"/>
  <c r="BC304" i="8"/>
  <c r="BB44" i="8"/>
  <c r="BC429" i="8"/>
  <c r="BB110" i="8"/>
  <c r="BB386" i="8"/>
  <c r="BC477" i="8"/>
  <c r="BC372" i="8"/>
  <c r="BC548" i="8"/>
  <c r="BB30" i="8"/>
  <c r="BB181" i="8"/>
  <c r="BB486" i="8"/>
  <c r="BC234" i="8"/>
  <c r="BC549" i="8"/>
  <c r="BC367" i="8"/>
  <c r="BB522" i="8"/>
  <c r="BB520" i="8"/>
  <c r="BC136" i="8"/>
  <c r="BB142" i="8"/>
  <c r="BC157" i="8"/>
  <c r="BB510" i="8"/>
  <c r="AR577" i="8"/>
  <c r="AR575" i="8"/>
  <c r="AP579" i="8"/>
  <c r="AR571" i="8"/>
  <c r="AR573" i="8"/>
  <c r="AQ579" i="8"/>
  <c r="AR569" i="8"/>
  <c r="AR570" i="8"/>
  <c r="AR566" i="8"/>
  <c r="AR574" i="8"/>
  <c r="AR572" i="8"/>
  <c r="AR576" i="8"/>
  <c r="AR578" i="8"/>
  <c r="AR567" i="8"/>
  <c r="AB36" i="7"/>
  <c r="O76" i="23"/>
  <c r="AB35" i="7"/>
  <c r="AI99" i="31" l="1"/>
  <c r="AL99" i="31" s="1"/>
  <c r="T99" i="31"/>
  <c r="AB99" i="31"/>
  <c r="AE99" i="31" s="1"/>
  <c r="Q99" i="31"/>
  <c r="R99" i="31"/>
  <c r="S99" i="31"/>
  <c r="AH425" i="31"/>
  <c r="V425" i="31"/>
  <c r="N425" i="31"/>
  <c r="L425" i="31"/>
  <c r="O425" i="31"/>
  <c r="AA425" i="31"/>
  <c r="AD425" i="31" s="1"/>
  <c r="M425" i="31"/>
  <c r="AA338" i="31"/>
  <c r="AD338" i="31" s="1"/>
  <c r="N338" i="31"/>
  <c r="O338" i="31"/>
  <c r="L338" i="31"/>
  <c r="V338" i="31"/>
  <c r="AH338" i="31"/>
  <c r="M338" i="31"/>
  <c r="V286" i="31"/>
  <c r="N286" i="31"/>
  <c r="M286" i="31"/>
  <c r="AA286" i="31"/>
  <c r="AD286" i="31" s="1"/>
  <c r="O286" i="31"/>
  <c r="AH286" i="31"/>
  <c r="L286" i="31"/>
  <c r="AA529" i="31"/>
  <c r="AD529" i="31" s="1"/>
  <c r="L529" i="31"/>
  <c r="AH529" i="31"/>
  <c r="AK529" i="31" s="1"/>
  <c r="O529" i="31"/>
  <c r="M529" i="31"/>
  <c r="N529" i="31"/>
  <c r="M343" i="31"/>
  <c r="AH343" i="31"/>
  <c r="AK343" i="31" s="1"/>
  <c r="N343" i="31"/>
  <c r="L343" i="31"/>
  <c r="O343" i="31"/>
  <c r="AA343" i="31"/>
  <c r="AD343" i="31" s="1"/>
  <c r="N270" i="31"/>
  <c r="AA270" i="31"/>
  <c r="AD270" i="31" s="1"/>
  <c r="O270" i="31"/>
  <c r="L270" i="31"/>
  <c r="M270" i="31"/>
  <c r="AH270" i="31"/>
  <c r="AK270" i="31" s="1"/>
  <c r="O113" i="31"/>
  <c r="L113" i="31"/>
  <c r="V113" i="31"/>
  <c r="AA113" i="31"/>
  <c r="AD113" i="31" s="1"/>
  <c r="M113" i="31"/>
  <c r="AH113" i="31"/>
  <c r="N113" i="31"/>
  <c r="O150" i="31"/>
  <c r="AA150" i="31"/>
  <c r="AD150" i="31" s="1"/>
  <c r="M150" i="31"/>
  <c r="N150" i="31"/>
  <c r="AH150" i="31"/>
  <c r="L150" i="31"/>
  <c r="V150" i="31"/>
  <c r="AA537" i="31"/>
  <c r="AD537" i="31" s="1"/>
  <c r="N537" i="31"/>
  <c r="L537" i="31"/>
  <c r="AH537" i="31"/>
  <c r="AK537" i="31" s="1"/>
  <c r="O537" i="31"/>
  <c r="M537" i="31"/>
  <c r="Q25" i="31"/>
  <c r="T25" i="31"/>
  <c r="R25" i="31"/>
  <c r="S25" i="31"/>
  <c r="AI25" i="31"/>
  <c r="AL25" i="31" s="1"/>
  <c r="AB25" i="31"/>
  <c r="AE25" i="31" s="1"/>
  <c r="AI509" i="31"/>
  <c r="AL509" i="31" s="1"/>
  <c r="AB509" i="31"/>
  <c r="AE509" i="31" s="1"/>
  <c r="Q509" i="31"/>
  <c r="T509" i="31"/>
  <c r="R509" i="31"/>
  <c r="S509" i="31"/>
  <c r="M93" i="31"/>
  <c r="L93" i="31"/>
  <c r="AA93" i="31"/>
  <c r="AD93" i="31" s="1"/>
  <c r="AH93" i="31"/>
  <c r="AK93" i="31" s="1"/>
  <c r="O93" i="31"/>
  <c r="N93" i="31"/>
  <c r="O94" i="31"/>
  <c r="L94" i="31"/>
  <c r="AH94" i="31"/>
  <c r="AK94" i="31" s="1"/>
  <c r="AA94" i="31"/>
  <c r="AD94" i="31" s="1"/>
  <c r="M94" i="31"/>
  <c r="N94" i="31"/>
  <c r="S480" i="31"/>
  <c r="Q480" i="31"/>
  <c r="T480" i="31"/>
  <c r="AI480" i="31"/>
  <c r="AL480" i="31" s="1"/>
  <c r="AB480" i="31"/>
  <c r="AE480" i="31" s="1"/>
  <c r="R480" i="31"/>
  <c r="M116" i="31"/>
  <c r="AA116" i="31"/>
  <c r="AD116" i="31" s="1"/>
  <c r="L116" i="31"/>
  <c r="AH116" i="31"/>
  <c r="O116" i="31"/>
  <c r="V116" i="31"/>
  <c r="N116" i="31"/>
  <c r="L35" i="31"/>
  <c r="O35" i="31"/>
  <c r="M35" i="31"/>
  <c r="AH35" i="31"/>
  <c r="AK35" i="31" s="1"/>
  <c r="N35" i="31"/>
  <c r="AA35" i="31"/>
  <c r="AD35" i="31" s="1"/>
  <c r="M63" i="31"/>
  <c r="N63" i="31"/>
  <c r="AH63" i="31"/>
  <c r="AA63" i="31"/>
  <c r="AD63" i="31" s="1"/>
  <c r="L63" i="31"/>
  <c r="O63" i="31"/>
  <c r="V63" i="31"/>
  <c r="AA263" i="31"/>
  <c r="AD263" i="31" s="1"/>
  <c r="O263" i="31"/>
  <c r="N263" i="31"/>
  <c r="AH263" i="31"/>
  <c r="V263" i="31"/>
  <c r="L263" i="31"/>
  <c r="M263" i="31"/>
  <c r="M68" i="31"/>
  <c r="O68" i="31"/>
  <c r="AA68" i="31"/>
  <c r="AD68" i="31" s="1"/>
  <c r="L68" i="31"/>
  <c r="N68" i="31"/>
  <c r="AH68" i="31"/>
  <c r="V68" i="31"/>
  <c r="S235" i="31"/>
  <c r="AB235" i="31"/>
  <c r="AE235" i="31" s="1"/>
  <c r="Q235" i="31"/>
  <c r="AI235" i="31"/>
  <c r="AL235" i="31" s="1"/>
  <c r="T235" i="31"/>
  <c r="R235" i="31"/>
  <c r="R500" i="31"/>
  <c r="AI500" i="31"/>
  <c r="AL500" i="31" s="1"/>
  <c r="Q500" i="31"/>
  <c r="AB500" i="31"/>
  <c r="AE500" i="31" s="1"/>
  <c r="S500" i="31"/>
  <c r="T500" i="31"/>
  <c r="AG336" i="31"/>
  <c r="Z336" i="31"/>
  <c r="AC336" i="31" s="1"/>
  <c r="V336" i="31"/>
  <c r="AG132" i="31"/>
  <c r="Z132" i="31"/>
  <c r="AC132" i="31" s="1"/>
  <c r="V132" i="31"/>
  <c r="V79" i="31"/>
  <c r="AG79" i="31"/>
  <c r="Z79" i="31"/>
  <c r="AC79" i="31" s="1"/>
  <c r="Z9" i="31"/>
  <c r="AC9" i="31" s="1"/>
  <c r="AG9" i="31"/>
  <c r="V9" i="31"/>
  <c r="R266" i="31"/>
  <c r="AB266" i="31"/>
  <c r="AE266" i="31" s="1"/>
  <c r="Q266" i="31"/>
  <c r="S266" i="31"/>
  <c r="AI266" i="31"/>
  <c r="AL266" i="31" s="1"/>
  <c r="T266" i="31"/>
  <c r="AG279" i="31"/>
  <c r="V279" i="31"/>
  <c r="Z279" i="31"/>
  <c r="AC279" i="31" s="1"/>
  <c r="V373" i="31"/>
  <c r="Z373" i="31"/>
  <c r="AC373" i="31" s="1"/>
  <c r="AG373" i="31"/>
  <c r="Z24" i="31"/>
  <c r="AC24" i="31" s="1"/>
  <c r="V24" i="31"/>
  <c r="AG24" i="31"/>
  <c r="R54" i="31"/>
  <c r="AI54" i="31"/>
  <c r="AL54" i="31" s="1"/>
  <c r="Q54" i="31"/>
  <c r="S54" i="31"/>
  <c r="T54" i="31"/>
  <c r="AB54" i="31"/>
  <c r="AE54" i="31" s="1"/>
  <c r="Z102" i="31"/>
  <c r="AC102" i="31" s="1"/>
  <c r="AG102" i="31"/>
  <c r="V102" i="31"/>
  <c r="V456" i="31"/>
  <c r="AG456" i="31"/>
  <c r="Z456" i="31"/>
  <c r="AC456" i="31" s="1"/>
  <c r="Q497" i="31"/>
  <c r="R497" i="31"/>
  <c r="T497" i="31"/>
  <c r="AI497" i="31"/>
  <c r="AL497" i="31" s="1"/>
  <c r="S497" i="31"/>
  <c r="AB497" i="31"/>
  <c r="AE497" i="31" s="1"/>
  <c r="AI119" i="31"/>
  <c r="AL119" i="31" s="1"/>
  <c r="S119" i="31"/>
  <c r="AB119" i="31"/>
  <c r="AE119" i="31" s="1"/>
  <c r="Q119" i="31"/>
  <c r="R119" i="31"/>
  <c r="T119" i="31"/>
  <c r="V236" i="31"/>
  <c r="AG236" i="31"/>
  <c r="Z236" i="31"/>
  <c r="AC236" i="31" s="1"/>
  <c r="Q148" i="31"/>
  <c r="T148" i="31"/>
  <c r="S148" i="31"/>
  <c r="AI148" i="31"/>
  <c r="AL148" i="31" s="1"/>
  <c r="R148" i="31"/>
  <c r="AB148" i="31"/>
  <c r="AE148" i="31" s="1"/>
  <c r="Z462" i="31"/>
  <c r="AC462" i="31" s="1"/>
  <c r="AG462" i="31"/>
  <c r="V462" i="31"/>
  <c r="AB342" i="31"/>
  <c r="AE342" i="31" s="1"/>
  <c r="AI342" i="31"/>
  <c r="AL342" i="31" s="1"/>
  <c r="T342" i="31"/>
  <c r="S342" i="31"/>
  <c r="Q342" i="31"/>
  <c r="R342" i="31"/>
  <c r="V404" i="31"/>
  <c r="AH404" i="31"/>
  <c r="O404" i="31"/>
  <c r="M404" i="31"/>
  <c r="N404" i="31"/>
  <c r="L404" i="31"/>
  <c r="AA404" i="31"/>
  <c r="AD404" i="31" s="1"/>
  <c r="AG484" i="31"/>
  <c r="V484" i="31"/>
  <c r="Z484" i="31"/>
  <c r="AC484" i="31" s="1"/>
  <c r="Z80" i="31"/>
  <c r="AC80" i="31" s="1"/>
  <c r="AG80" i="31"/>
  <c r="V80" i="31"/>
  <c r="M253" i="31"/>
  <c r="AA253" i="31"/>
  <c r="AD253" i="31" s="1"/>
  <c r="AH253" i="31"/>
  <c r="AK253" i="31" s="1"/>
  <c r="O253" i="31"/>
  <c r="L253" i="31"/>
  <c r="N253" i="31"/>
  <c r="AG166" i="31"/>
  <c r="Z166" i="31"/>
  <c r="AC166" i="31" s="1"/>
  <c r="V166" i="31"/>
  <c r="V129" i="31"/>
  <c r="O129" i="31"/>
  <c r="AA129" i="31"/>
  <c r="AD129" i="31" s="1"/>
  <c r="N129" i="31"/>
  <c r="L129" i="31"/>
  <c r="AH129" i="31"/>
  <c r="M129" i="31"/>
  <c r="N365" i="31"/>
  <c r="AH365" i="31"/>
  <c r="AK365" i="31" s="1"/>
  <c r="M365" i="31"/>
  <c r="AA365" i="31"/>
  <c r="AD365" i="31" s="1"/>
  <c r="L365" i="31"/>
  <c r="O365" i="31"/>
  <c r="Z428" i="31"/>
  <c r="AC428" i="31" s="1"/>
  <c r="AG428" i="31"/>
  <c r="V428" i="31"/>
  <c r="AG483" i="31"/>
  <c r="Z483" i="31"/>
  <c r="AC483" i="31" s="1"/>
  <c r="V483" i="31"/>
  <c r="AG533" i="31"/>
  <c r="Z533" i="31"/>
  <c r="AC533" i="31" s="1"/>
  <c r="V533" i="31"/>
  <c r="U561" i="31"/>
  <c r="Q356" i="31"/>
  <c r="S356" i="31"/>
  <c r="AI356" i="31"/>
  <c r="AL356" i="31" s="1"/>
  <c r="AB356" i="31"/>
  <c r="AE356" i="31" s="1"/>
  <c r="T356" i="31"/>
  <c r="R356" i="31"/>
  <c r="O334" i="31"/>
  <c r="L334" i="31"/>
  <c r="AA334" i="31"/>
  <c r="AD334" i="31" s="1"/>
  <c r="AH334" i="31"/>
  <c r="V334" i="31"/>
  <c r="N334" i="31"/>
  <c r="M334" i="31"/>
  <c r="O543" i="31"/>
  <c r="L543" i="31"/>
  <c r="AA543" i="31"/>
  <c r="AD543" i="31" s="1"/>
  <c r="N543" i="31"/>
  <c r="AH543" i="31"/>
  <c r="V543" i="31"/>
  <c r="M543" i="31"/>
  <c r="AA514" i="31"/>
  <c r="AD514" i="31" s="1"/>
  <c r="N514" i="31"/>
  <c r="M514" i="31"/>
  <c r="AH514" i="31"/>
  <c r="AK514" i="31" s="1"/>
  <c r="O514" i="31"/>
  <c r="L514" i="31"/>
  <c r="O55" i="31"/>
  <c r="L55" i="31"/>
  <c r="M55" i="31"/>
  <c r="AA55" i="31"/>
  <c r="AD55" i="31" s="1"/>
  <c r="AH55" i="31"/>
  <c r="AK55" i="31" s="1"/>
  <c r="N55" i="31"/>
  <c r="L101" i="31"/>
  <c r="O101" i="31"/>
  <c r="N101" i="31"/>
  <c r="M101" i="31"/>
  <c r="AH101" i="31"/>
  <c r="AK101" i="31" s="1"/>
  <c r="AA101" i="31"/>
  <c r="AD101" i="31" s="1"/>
  <c r="AA391" i="31"/>
  <c r="AD391" i="31" s="1"/>
  <c r="AH391" i="31"/>
  <c r="AK391" i="31" s="1"/>
  <c r="N391" i="31"/>
  <c r="M391" i="31"/>
  <c r="L391" i="31"/>
  <c r="O391" i="31"/>
  <c r="M283" i="31"/>
  <c r="N283" i="31"/>
  <c r="L283" i="31"/>
  <c r="V283" i="31"/>
  <c r="AA283" i="31"/>
  <c r="AD283" i="31" s="1"/>
  <c r="O283" i="31"/>
  <c r="AH283" i="31"/>
  <c r="AH414" i="31"/>
  <c r="O414" i="31"/>
  <c r="AA414" i="31"/>
  <c r="AD414" i="31" s="1"/>
  <c r="N414" i="31"/>
  <c r="L414" i="31"/>
  <c r="V414" i="31"/>
  <c r="M414" i="31"/>
  <c r="R457" i="31"/>
  <c r="AI457" i="31"/>
  <c r="AL457" i="31" s="1"/>
  <c r="AB457" i="31"/>
  <c r="AE457" i="31" s="1"/>
  <c r="Q457" i="31"/>
  <c r="S457" i="31"/>
  <c r="T457" i="31"/>
  <c r="N400" i="31"/>
  <c r="L400" i="31"/>
  <c r="AA400" i="31"/>
  <c r="AD400" i="31" s="1"/>
  <c r="O400" i="31"/>
  <c r="M400" i="31"/>
  <c r="AH400" i="31"/>
  <c r="AK400" i="31" s="1"/>
  <c r="O287" i="31"/>
  <c r="AA287" i="31"/>
  <c r="AD287" i="31" s="1"/>
  <c r="M287" i="31"/>
  <c r="V287" i="31"/>
  <c r="L287" i="31"/>
  <c r="AH287" i="31"/>
  <c r="N287" i="31"/>
  <c r="AA88" i="31"/>
  <c r="AD88" i="31" s="1"/>
  <c r="L88" i="31"/>
  <c r="M88" i="31"/>
  <c r="N88" i="31"/>
  <c r="AH88" i="31"/>
  <c r="AK88" i="31" s="1"/>
  <c r="O88" i="31"/>
  <c r="S212" i="31"/>
  <c r="AI212" i="31"/>
  <c r="AL212" i="31" s="1"/>
  <c r="T212" i="31"/>
  <c r="AB212" i="31"/>
  <c r="AE212" i="31" s="1"/>
  <c r="Q212" i="31"/>
  <c r="R212" i="31"/>
  <c r="AA222" i="31"/>
  <c r="AD222" i="31" s="1"/>
  <c r="M222" i="31"/>
  <c r="O222" i="31"/>
  <c r="AH222" i="31"/>
  <c r="AK222" i="31" s="1"/>
  <c r="L222" i="31"/>
  <c r="N222" i="31"/>
  <c r="V43" i="31"/>
  <c r="AA43" i="31"/>
  <c r="AD43" i="31" s="1"/>
  <c r="L43" i="31"/>
  <c r="O43" i="31"/>
  <c r="AH43" i="31"/>
  <c r="N43" i="31"/>
  <c r="M43" i="31"/>
  <c r="AH199" i="31"/>
  <c r="AK199" i="31" s="1"/>
  <c r="M199" i="31"/>
  <c r="O199" i="31"/>
  <c r="L199" i="31"/>
  <c r="N199" i="31"/>
  <c r="AA199" i="31"/>
  <c r="AD199" i="31" s="1"/>
  <c r="AA302" i="31"/>
  <c r="AD302" i="31" s="1"/>
  <c r="L302" i="31"/>
  <c r="AH302" i="31"/>
  <c r="AK302" i="31" s="1"/>
  <c r="N302" i="31"/>
  <c r="O302" i="31"/>
  <c r="M302" i="31"/>
  <c r="V200" i="31"/>
  <c r="AA200" i="31"/>
  <c r="AD200" i="31" s="1"/>
  <c r="O200" i="31"/>
  <c r="M200" i="31"/>
  <c r="N200" i="31"/>
  <c r="AH200" i="31"/>
  <c r="L200" i="31"/>
  <c r="M331" i="31"/>
  <c r="O331" i="31"/>
  <c r="L331" i="31"/>
  <c r="AA331" i="31"/>
  <c r="AD331" i="31" s="1"/>
  <c r="AH331" i="31"/>
  <c r="AK331" i="31" s="1"/>
  <c r="N331" i="31"/>
  <c r="L359" i="31"/>
  <c r="AH359" i="31"/>
  <c r="AK359" i="31" s="1"/>
  <c r="O359" i="31"/>
  <c r="N359" i="31"/>
  <c r="M359" i="31"/>
  <c r="AA359" i="31"/>
  <c r="AD359" i="31" s="1"/>
  <c r="N540" i="31"/>
  <c r="L540" i="31"/>
  <c r="M540" i="31"/>
  <c r="AH540" i="31"/>
  <c r="AK540" i="31" s="1"/>
  <c r="AA540" i="31"/>
  <c r="AD540" i="31" s="1"/>
  <c r="O540" i="31"/>
  <c r="M177" i="31"/>
  <c r="L177" i="31"/>
  <c r="N177" i="31"/>
  <c r="O177" i="31"/>
  <c r="AA177" i="31"/>
  <c r="AD177" i="31" s="1"/>
  <c r="AH177" i="31"/>
  <c r="AK177" i="31" s="1"/>
  <c r="M524" i="31"/>
  <c r="O524" i="31"/>
  <c r="L524" i="31"/>
  <c r="N524" i="31"/>
  <c r="AA524" i="31"/>
  <c r="AD524" i="31" s="1"/>
  <c r="AH524" i="31"/>
  <c r="AK524" i="31" s="1"/>
  <c r="M492" i="31"/>
  <c r="N492" i="31"/>
  <c r="AA492" i="31"/>
  <c r="AD492" i="31" s="1"/>
  <c r="AH492" i="31"/>
  <c r="AK492" i="31" s="1"/>
  <c r="O492" i="31"/>
  <c r="L492" i="31"/>
  <c r="M154" i="31"/>
  <c r="O154" i="31"/>
  <c r="L154" i="31"/>
  <c r="AH154" i="31"/>
  <c r="AK154" i="31" s="1"/>
  <c r="AA154" i="31"/>
  <c r="AD154" i="31" s="1"/>
  <c r="N154" i="31"/>
  <c r="Q117" i="31"/>
  <c r="AB117" i="31"/>
  <c r="AE117" i="31" s="1"/>
  <c r="T117" i="31"/>
  <c r="R117" i="31"/>
  <c r="AI117" i="31"/>
  <c r="AL117" i="31" s="1"/>
  <c r="S117" i="31"/>
  <c r="M45" i="31"/>
  <c r="O45" i="31"/>
  <c r="L45" i="31"/>
  <c r="N45" i="31"/>
  <c r="AH45" i="31"/>
  <c r="AK45" i="31" s="1"/>
  <c r="AA45" i="31"/>
  <c r="AD45" i="31" s="1"/>
  <c r="AA468" i="31"/>
  <c r="AD468" i="31" s="1"/>
  <c r="AH468" i="31"/>
  <c r="AK468" i="31" s="1"/>
  <c r="O468" i="31"/>
  <c r="N468" i="31"/>
  <c r="L468" i="31"/>
  <c r="M468" i="31"/>
  <c r="L308" i="31"/>
  <c r="M308" i="31"/>
  <c r="AH308" i="31"/>
  <c r="AK308" i="31" s="1"/>
  <c r="O308" i="31"/>
  <c r="N308" i="31"/>
  <c r="AA308" i="31"/>
  <c r="AD308" i="31" s="1"/>
  <c r="M146" i="31"/>
  <c r="AH146" i="31"/>
  <c r="AK146" i="31" s="1"/>
  <c r="O146" i="31"/>
  <c r="N146" i="31"/>
  <c r="L146" i="31"/>
  <c r="AA146" i="31"/>
  <c r="AD146" i="31" s="1"/>
  <c r="AA188" i="31"/>
  <c r="AD188" i="31" s="1"/>
  <c r="N188" i="31"/>
  <c r="M188" i="31"/>
  <c r="O188" i="31"/>
  <c r="L188" i="31"/>
  <c r="AH188" i="31"/>
  <c r="AK188" i="31" s="1"/>
  <c r="AA522" i="31"/>
  <c r="AD522" i="31" s="1"/>
  <c r="O522" i="31"/>
  <c r="N522" i="31"/>
  <c r="M522" i="31"/>
  <c r="AH522" i="31"/>
  <c r="AK522" i="31" s="1"/>
  <c r="L522" i="31"/>
  <c r="N251" i="31"/>
  <c r="L251" i="31"/>
  <c r="M251" i="31"/>
  <c r="O251" i="31"/>
  <c r="AA251" i="31"/>
  <c r="AD251" i="31" s="1"/>
  <c r="AH251" i="31"/>
  <c r="AK251" i="31" s="1"/>
  <c r="AA126" i="31"/>
  <c r="AD126" i="31" s="1"/>
  <c r="AH126" i="31"/>
  <c r="AK126" i="31" s="1"/>
  <c r="O126" i="31"/>
  <c r="M126" i="31"/>
  <c r="L126" i="31"/>
  <c r="N126" i="31"/>
  <c r="N352" i="31"/>
  <c r="AA352" i="31"/>
  <c r="AD352" i="31" s="1"/>
  <c r="L352" i="31"/>
  <c r="O352" i="31"/>
  <c r="AH352" i="31"/>
  <c r="AK352" i="31" s="1"/>
  <c r="M352" i="31"/>
  <c r="O59" i="31"/>
  <c r="N59" i="31"/>
  <c r="L59" i="31"/>
  <c r="AH59" i="31"/>
  <c r="AK59" i="31" s="1"/>
  <c r="AA59" i="31"/>
  <c r="AD59" i="31" s="1"/>
  <c r="M59" i="31"/>
  <c r="AA368" i="31"/>
  <c r="AD368" i="31" s="1"/>
  <c r="N368" i="31"/>
  <c r="AH368" i="31"/>
  <c r="AK368" i="31" s="1"/>
  <c r="L368" i="31"/>
  <c r="M368" i="31"/>
  <c r="O368" i="31"/>
  <c r="AA419" i="31"/>
  <c r="AD419" i="31" s="1"/>
  <c r="L419" i="31"/>
  <c r="M419" i="31"/>
  <c r="AH419" i="31"/>
  <c r="AK419" i="31" s="1"/>
  <c r="N419" i="31"/>
  <c r="O419" i="31"/>
  <c r="L485" i="31"/>
  <c r="O485" i="31"/>
  <c r="AA485" i="31"/>
  <c r="AD485" i="31" s="1"/>
  <c r="N485" i="31"/>
  <c r="M485" i="31"/>
  <c r="AH485" i="31"/>
  <c r="AK485" i="31" s="1"/>
  <c r="S193" i="31"/>
  <c r="AB193" i="31"/>
  <c r="AE193" i="31" s="1"/>
  <c r="AI193" i="31"/>
  <c r="AL193" i="31" s="1"/>
  <c r="R193" i="31"/>
  <c r="T193" i="31"/>
  <c r="Q193" i="31"/>
  <c r="AH527" i="31"/>
  <c r="AK527" i="31" s="1"/>
  <c r="L527" i="31"/>
  <c r="AA527" i="31"/>
  <c r="AD527" i="31" s="1"/>
  <c r="M527" i="31"/>
  <c r="O527" i="31"/>
  <c r="N527" i="31"/>
  <c r="L403" i="31"/>
  <c r="AA403" i="31"/>
  <c r="AD403" i="31" s="1"/>
  <c r="N403" i="31"/>
  <c r="AH403" i="31"/>
  <c r="AK403" i="31" s="1"/>
  <c r="O403" i="31"/>
  <c r="M403" i="31"/>
  <c r="AA471" i="31"/>
  <c r="AD471" i="31" s="1"/>
  <c r="L471" i="31"/>
  <c r="N471" i="31"/>
  <c r="M471" i="31"/>
  <c r="AH471" i="31"/>
  <c r="AK471" i="31" s="1"/>
  <c r="O471" i="31"/>
  <c r="AB539" i="31"/>
  <c r="AE539" i="31" s="1"/>
  <c r="S539" i="31"/>
  <c r="AI539" i="31"/>
  <c r="AL539" i="31" s="1"/>
  <c r="Q539" i="31"/>
  <c r="R539" i="31"/>
  <c r="T539" i="31"/>
  <c r="AH86" i="31"/>
  <c r="AK86" i="31" s="1"/>
  <c r="AA86" i="31"/>
  <c r="AD86" i="31" s="1"/>
  <c r="M86" i="31"/>
  <c r="L86" i="31"/>
  <c r="N86" i="31"/>
  <c r="O86" i="31"/>
  <c r="M464" i="31"/>
  <c r="N464" i="31"/>
  <c r="O464" i="31"/>
  <c r="AH464" i="31"/>
  <c r="AK464" i="31" s="1"/>
  <c r="L464" i="31"/>
  <c r="AA464" i="31"/>
  <c r="AD464" i="31" s="1"/>
  <c r="AH506" i="31"/>
  <c r="AK506" i="31" s="1"/>
  <c r="O506" i="31"/>
  <c r="N506" i="31"/>
  <c r="M506" i="31"/>
  <c r="L506" i="31"/>
  <c r="AA506" i="31"/>
  <c r="AD506" i="31" s="1"/>
  <c r="O5" i="31"/>
  <c r="V5" i="31"/>
  <c r="M5" i="31"/>
  <c r="AA5" i="31"/>
  <c r="AH5" i="31"/>
  <c r="AK5" i="31" s="1"/>
  <c r="N5" i="31"/>
  <c r="L5" i="31"/>
  <c r="P561" i="31"/>
  <c r="AH151" i="31"/>
  <c r="AK151" i="31" s="1"/>
  <c r="O151" i="31"/>
  <c r="M151" i="31"/>
  <c r="L151" i="31"/>
  <c r="AA151" i="31"/>
  <c r="AD151" i="31" s="1"/>
  <c r="N151" i="31"/>
  <c r="L23" i="31"/>
  <c r="N23" i="31"/>
  <c r="M23" i="31"/>
  <c r="O23" i="31"/>
  <c r="AH23" i="31"/>
  <c r="AK23" i="31" s="1"/>
  <c r="AA23" i="31"/>
  <c r="AD23" i="31" s="1"/>
  <c r="L394" i="31"/>
  <c r="N394" i="31"/>
  <c r="AA394" i="31"/>
  <c r="AD394" i="31" s="1"/>
  <c r="O394" i="31"/>
  <c r="AH394" i="31"/>
  <c r="AK394" i="31" s="1"/>
  <c r="M394" i="31"/>
  <c r="N17" i="31"/>
  <c r="AH17" i="31"/>
  <c r="AK17" i="31" s="1"/>
  <c r="M17" i="31"/>
  <c r="O17" i="31"/>
  <c r="AA17" i="31"/>
  <c r="AD17" i="31" s="1"/>
  <c r="L17" i="31"/>
  <c r="AH276" i="31"/>
  <c r="AK276" i="31" s="1"/>
  <c r="N276" i="31"/>
  <c r="M276" i="31"/>
  <c r="AA276" i="31"/>
  <c r="AD276" i="31" s="1"/>
  <c r="O276" i="31"/>
  <c r="L276" i="31"/>
  <c r="O362" i="31"/>
  <c r="AH362" i="31"/>
  <c r="AK362" i="31" s="1"/>
  <c r="N362" i="31"/>
  <c r="L362" i="31"/>
  <c r="AA362" i="31"/>
  <c r="AD362" i="31" s="1"/>
  <c r="M362" i="31"/>
  <c r="L98" i="31"/>
  <c r="AA98" i="31"/>
  <c r="AD98" i="31" s="1"/>
  <c r="O98" i="31"/>
  <c r="M98" i="31"/>
  <c r="N98" i="31"/>
  <c r="AH98" i="31"/>
  <c r="AK98" i="31" s="1"/>
  <c r="AI486" i="31"/>
  <c r="AL486" i="31" s="1"/>
  <c r="R486" i="31"/>
  <c r="S486" i="31"/>
  <c r="Q486" i="31"/>
  <c r="AB486" i="31"/>
  <c r="AE486" i="31" s="1"/>
  <c r="T486" i="31"/>
  <c r="AA230" i="31"/>
  <c r="AD230" i="31" s="1"/>
  <c r="O230" i="31"/>
  <c r="AH230" i="31"/>
  <c r="AK230" i="31" s="1"/>
  <c r="L230" i="31"/>
  <c r="N230" i="31"/>
  <c r="M230" i="31"/>
  <c r="O95" i="31"/>
  <c r="L95" i="31"/>
  <c r="AA95" i="31"/>
  <c r="AD95" i="31" s="1"/>
  <c r="AH95" i="31"/>
  <c r="AK95" i="31" s="1"/>
  <c r="N95" i="31"/>
  <c r="M95" i="31"/>
  <c r="O519" i="31"/>
  <c r="L519" i="31"/>
  <c r="AH519" i="31"/>
  <c r="AK519" i="31" s="1"/>
  <c r="M519" i="31"/>
  <c r="N519" i="31"/>
  <c r="AA519" i="31"/>
  <c r="AD519" i="31" s="1"/>
  <c r="AA345" i="31"/>
  <c r="AD345" i="31" s="1"/>
  <c r="AH345" i="31"/>
  <c r="AK345" i="31" s="1"/>
  <c r="O345" i="31"/>
  <c r="M345" i="31"/>
  <c r="N345" i="31"/>
  <c r="L345" i="31"/>
  <c r="M172" i="31"/>
  <c r="AH172" i="31"/>
  <c r="AK172" i="31" s="1"/>
  <c r="O172" i="31"/>
  <c r="AA172" i="31"/>
  <c r="AD172" i="31" s="1"/>
  <c r="N172" i="31"/>
  <c r="L172" i="31"/>
  <c r="L435" i="31"/>
  <c r="O435" i="31"/>
  <c r="N435" i="31"/>
  <c r="M435" i="31"/>
  <c r="AH435" i="31"/>
  <c r="AK435" i="31" s="1"/>
  <c r="AA435" i="31"/>
  <c r="AD435" i="31" s="1"/>
  <c r="AI344" i="31"/>
  <c r="AL344" i="31" s="1"/>
  <c r="T344" i="31"/>
  <c r="S344" i="31"/>
  <c r="AB344" i="31"/>
  <c r="AE344" i="31" s="1"/>
  <c r="Q344" i="31"/>
  <c r="R344" i="31"/>
  <c r="O123" i="31"/>
  <c r="N123" i="31"/>
  <c r="AH123" i="31"/>
  <c r="AK123" i="31" s="1"/>
  <c r="M123" i="31"/>
  <c r="L123" i="31"/>
  <c r="AA123" i="31"/>
  <c r="AD123" i="31" s="1"/>
  <c r="N255" i="31"/>
  <c r="AH255" i="31"/>
  <c r="AK255" i="31" s="1"/>
  <c r="M255" i="31"/>
  <c r="O255" i="31"/>
  <c r="AA255" i="31"/>
  <c r="AD255" i="31" s="1"/>
  <c r="L255" i="31"/>
  <c r="L448" i="31"/>
  <c r="AA448" i="31"/>
  <c r="AD448" i="31" s="1"/>
  <c r="AH448" i="31"/>
  <c r="AK448" i="31" s="1"/>
  <c r="O448" i="31"/>
  <c r="M448" i="31"/>
  <c r="N448" i="31"/>
  <c r="AA66" i="31"/>
  <c r="AD66" i="31" s="1"/>
  <c r="AH66" i="31"/>
  <c r="AK66" i="31" s="1"/>
  <c r="M66" i="31"/>
  <c r="N66" i="31"/>
  <c r="O66" i="31"/>
  <c r="L66" i="31"/>
  <c r="M389" i="31"/>
  <c r="N389" i="31"/>
  <c r="L389" i="31"/>
  <c r="O389" i="31"/>
  <c r="AA389" i="31"/>
  <c r="AD389" i="31" s="1"/>
  <c r="AH389" i="31"/>
  <c r="AK389" i="31" s="1"/>
  <c r="M520" i="31"/>
  <c r="N520" i="31"/>
  <c r="L520" i="31"/>
  <c r="AH520" i="31"/>
  <c r="AK520" i="31" s="1"/>
  <c r="AA520" i="31"/>
  <c r="AD520" i="31" s="1"/>
  <c r="O520" i="31"/>
  <c r="O33" i="31"/>
  <c r="L33" i="31"/>
  <c r="AH33" i="31"/>
  <c r="AK33" i="31" s="1"/>
  <c r="AA33" i="31"/>
  <c r="AD33" i="31" s="1"/>
  <c r="N33" i="31"/>
  <c r="M33" i="31"/>
  <c r="AH554" i="31"/>
  <c r="AK554" i="31" s="1"/>
  <c r="M554" i="31"/>
  <c r="AA554" i="31"/>
  <c r="AD554" i="31" s="1"/>
  <c r="L554" i="31"/>
  <c r="N554" i="31"/>
  <c r="O554" i="31"/>
  <c r="L90" i="31"/>
  <c r="AA90" i="31"/>
  <c r="AD90" i="31" s="1"/>
  <c r="M90" i="31"/>
  <c r="AH90" i="31"/>
  <c r="AK90" i="31" s="1"/>
  <c r="O90" i="31"/>
  <c r="N90" i="31"/>
  <c r="M220" i="31"/>
  <c r="AA220" i="31"/>
  <c r="AD220" i="31" s="1"/>
  <c r="L220" i="31"/>
  <c r="N220" i="31"/>
  <c r="AH220" i="31"/>
  <c r="AK220" i="31" s="1"/>
  <c r="O220" i="31"/>
  <c r="O96" i="31"/>
  <c r="L96" i="31"/>
  <c r="AH96" i="31"/>
  <c r="AK96" i="31" s="1"/>
  <c r="AA96" i="31"/>
  <c r="AD96" i="31" s="1"/>
  <c r="N96" i="31"/>
  <c r="M96" i="31"/>
  <c r="L335" i="31"/>
  <c r="M335" i="31"/>
  <c r="O335" i="31"/>
  <c r="AA335" i="31"/>
  <c r="AD335" i="31" s="1"/>
  <c r="AH335" i="31"/>
  <c r="AK335" i="31" s="1"/>
  <c r="N335" i="31"/>
  <c r="M383" i="31"/>
  <c r="L383" i="31"/>
  <c r="O383" i="31"/>
  <c r="AH383" i="31"/>
  <c r="AK383" i="31" s="1"/>
  <c r="N383" i="31"/>
  <c r="AA383" i="31"/>
  <c r="AD383" i="31" s="1"/>
  <c r="T424" i="31"/>
  <c r="AI424" i="31"/>
  <c r="AL424" i="31" s="1"/>
  <c r="Q424" i="31"/>
  <c r="S424" i="31"/>
  <c r="R424" i="31"/>
  <c r="AB424" i="31"/>
  <c r="AE424" i="31" s="1"/>
  <c r="AH105" i="31"/>
  <c r="AK105" i="31" s="1"/>
  <c r="L105" i="31"/>
  <c r="N105" i="31"/>
  <c r="AA105" i="31"/>
  <c r="AD105" i="31" s="1"/>
  <c r="O105" i="31"/>
  <c r="M105" i="31"/>
  <c r="AH555" i="31"/>
  <c r="AK555" i="31" s="1"/>
  <c r="AA555" i="31"/>
  <c r="AD555" i="31" s="1"/>
  <c r="M555" i="31"/>
  <c r="O555" i="31"/>
  <c r="L555" i="31"/>
  <c r="N555" i="31"/>
  <c r="AA7" i="31"/>
  <c r="AD7" i="31" s="1"/>
  <c r="AH7" i="31"/>
  <c r="AK7" i="31" s="1"/>
  <c r="L7" i="31"/>
  <c r="O7" i="31"/>
  <c r="M7" i="31"/>
  <c r="N7" i="31"/>
  <c r="AH47" i="31"/>
  <c r="AK47" i="31" s="1"/>
  <c r="M47" i="31"/>
  <c r="O47" i="31"/>
  <c r="N47" i="31"/>
  <c r="L47" i="31"/>
  <c r="AA47" i="31"/>
  <c r="AD47" i="31" s="1"/>
  <c r="O433" i="31"/>
  <c r="N433" i="31"/>
  <c r="AH433" i="31"/>
  <c r="AK433" i="31" s="1"/>
  <c r="AA433" i="31"/>
  <c r="AD433" i="31" s="1"/>
  <c r="M433" i="31"/>
  <c r="L433" i="31"/>
  <c r="AH552" i="31"/>
  <c r="AK552" i="31" s="1"/>
  <c r="N552" i="31"/>
  <c r="L552" i="31"/>
  <c r="AA552" i="31"/>
  <c r="AD552" i="31" s="1"/>
  <c r="M552" i="31"/>
  <c r="O552" i="31"/>
  <c r="M209" i="31"/>
  <c r="AH209" i="31"/>
  <c r="AK209" i="31" s="1"/>
  <c r="N209" i="31"/>
  <c r="AA209" i="31"/>
  <c r="AD209" i="31" s="1"/>
  <c r="O209" i="31"/>
  <c r="L209" i="31"/>
  <c r="AH309" i="31"/>
  <c r="AK309" i="31" s="1"/>
  <c r="O309" i="31"/>
  <c r="N309" i="31"/>
  <c r="AA309" i="31"/>
  <c r="AD309" i="31" s="1"/>
  <c r="L309" i="31"/>
  <c r="M309" i="31"/>
  <c r="O553" i="31"/>
  <c r="AA553" i="31"/>
  <c r="AD553" i="31" s="1"/>
  <c r="M553" i="31"/>
  <c r="AH553" i="31"/>
  <c r="AK553" i="31" s="1"/>
  <c r="L553" i="31"/>
  <c r="N553" i="31"/>
  <c r="AA271" i="31"/>
  <c r="AD271" i="31" s="1"/>
  <c r="O271" i="31"/>
  <c r="AH271" i="31"/>
  <c r="AK271" i="31" s="1"/>
  <c r="N271" i="31"/>
  <c r="M271" i="31"/>
  <c r="L271" i="31"/>
  <c r="O417" i="31"/>
  <c r="M417" i="31"/>
  <c r="AA417" i="31"/>
  <c r="AD417" i="31" s="1"/>
  <c r="L417" i="31"/>
  <c r="N417" i="31"/>
  <c r="AH417" i="31"/>
  <c r="AK417" i="31" s="1"/>
  <c r="O13" i="31"/>
  <c r="AA13" i="31"/>
  <c r="AD13" i="31" s="1"/>
  <c r="AH13" i="31"/>
  <c r="AK13" i="31" s="1"/>
  <c r="M13" i="31"/>
  <c r="N13" i="31"/>
  <c r="L13" i="31"/>
  <c r="N502" i="31"/>
  <c r="O502" i="31"/>
  <c r="M502" i="31"/>
  <c r="AA502" i="31"/>
  <c r="AD502" i="31" s="1"/>
  <c r="L502" i="31"/>
  <c r="AH502" i="31"/>
  <c r="AK502" i="31" s="1"/>
  <c r="AA16" i="31"/>
  <c r="AD16" i="31" s="1"/>
  <c r="O16" i="31"/>
  <c r="AH16" i="31"/>
  <c r="AK16" i="31" s="1"/>
  <c r="L16" i="31"/>
  <c r="N16" i="31"/>
  <c r="M16" i="31"/>
  <c r="R474" i="31"/>
  <c r="T474" i="31"/>
  <c r="AI474" i="31"/>
  <c r="AL474" i="31" s="1"/>
  <c r="Q474" i="31"/>
  <c r="S474" i="31"/>
  <c r="AB474" i="31"/>
  <c r="AE474" i="31" s="1"/>
  <c r="AA386" i="31"/>
  <c r="AD386" i="31" s="1"/>
  <c r="AH386" i="31"/>
  <c r="AK386" i="31" s="1"/>
  <c r="O386" i="31"/>
  <c r="N386" i="31"/>
  <c r="M386" i="31"/>
  <c r="L386" i="31"/>
  <c r="AH139" i="31"/>
  <c r="AK139" i="31" s="1"/>
  <c r="AA139" i="31"/>
  <c r="AD139" i="31" s="1"/>
  <c r="N139" i="31"/>
  <c r="M139" i="31"/>
  <c r="O139" i="31"/>
  <c r="L139" i="31"/>
  <c r="O476" i="31"/>
  <c r="M476" i="31"/>
  <c r="L476" i="31"/>
  <c r="N476" i="31"/>
  <c r="AA476" i="31"/>
  <c r="AD476" i="31" s="1"/>
  <c r="AH476" i="31"/>
  <c r="AK476" i="31" s="1"/>
  <c r="AA364" i="31"/>
  <c r="AD364" i="31" s="1"/>
  <c r="L364" i="31"/>
  <c r="N364" i="31"/>
  <c r="O364" i="31"/>
  <c r="AH364" i="31"/>
  <c r="AK364" i="31" s="1"/>
  <c r="M364" i="31"/>
  <c r="L478" i="31"/>
  <c r="M478" i="31"/>
  <c r="AH478" i="31"/>
  <c r="AK478" i="31" s="1"/>
  <c r="N478" i="31"/>
  <c r="O478" i="31"/>
  <c r="AA478" i="31"/>
  <c r="AD478" i="31" s="1"/>
  <c r="M346" i="31"/>
  <c r="L346" i="31"/>
  <c r="AH346" i="31"/>
  <c r="AK346" i="31" s="1"/>
  <c r="O346" i="31"/>
  <c r="AA346" i="31"/>
  <c r="AD346" i="31" s="1"/>
  <c r="N346" i="31"/>
  <c r="AA167" i="31"/>
  <c r="AD167" i="31" s="1"/>
  <c r="AH167" i="31"/>
  <c r="AK167" i="31" s="1"/>
  <c r="N167" i="31"/>
  <c r="O167" i="31"/>
  <c r="M167" i="31"/>
  <c r="L167" i="31"/>
  <c r="AA355" i="31"/>
  <c r="AD355" i="31" s="1"/>
  <c r="N355" i="31"/>
  <c r="L355" i="31"/>
  <c r="AH355" i="31"/>
  <c r="AK355" i="31" s="1"/>
  <c r="O355" i="31"/>
  <c r="M355" i="31"/>
  <c r="M411" i="31"/>
  <c r="N411" i="31"/>
  <c r="L411" i="31"/>
  <c r="AH411" i="31"/>
  <c r="AK411" i="31" s="1"/>
  <c r="O411" i="31"/>
  <c r="AA411" i="31"/>
  <c r="AD411" i="31" s="1"/>
  <c r="AA351" i="31"/>
  <c r="AD351" i="31" s="1"/>
  <c r="L351" i="31"/>
  <c r="AH351" i="31"/>
  <c r="AK351" i="31" s="1"/>
  <c r="O351" i="31"/>
  <c r="M351" i="31"/>
  <c r="N351" i="31"/>
  <c r="N384" i="31"/>
  <c r="AA384" i="31"/>
  <c r="AD384" i="31" s="1"/>
  <c r="M384" i="31"/>
  <c r="V384" i="31"/>
  <c r="L384" i="31"/>
  <c r="O384" i="31"/>
  <c r="AH384" i="31"/>
  <c r="L531" i="31"/>
  <c r="N531" i="31"/>
  <c r="M531" i="31"/>
  <c r="O531" i="31"/>
  <c r="AA531" i="31"/>
  <c r="AD531" i="31" s="1"/>
  <c r="AH531" i="31"/>
  <c r="AK531" i="31" s="1"/>
  <c r="Q459" i="31"/>
  <c r="AI459" i="31"/>
  <c r="AL459" i="31" s="1"/>
  <c r="S459" i="31"/>
  <c r="AB459" i="31"/>
  <c r="AE459" i="31" s="1"/>
  <c r="T459" i="31"/>
  <c r="R459" i="31"/>
  <c r="N542" i="31"/>
  <c r="AH542" i="31"/>
  <c r="AK542" i="31" s="1"/>
  <c r="L542" i="31"/>
  <c r="O542" i="31"/>
  <c r="M542" i="31"/>
  <c r="AA542" i="31"/>
  <c r="AD542" i="31" s="1"/>
  <c r="AA142" i="31"/>
  <c r="AD142" i="31" s="1"/>
  <c r="N142" i="31"/>
  <c r="AH142" i="31"/>
  <c r="L142" i="31"/>
  <c r="V142" i="31"/>
  <c r="M142" i="31"/>
  <c r="O142" i="31"/>
  <c r="AI441" i="31"/>
  <c r="AL441" i="31" s="1"/>
  <c r="R441" i="31"/>
  <c r="S441" i="31"/>
  <c r="AB441" i="31"/>
  <c r="AE441" i="31" s="1"/>
  <c r="T441" i="31"/>
  <c r="Q441" i="31"/>
  <c r="M348" i="31"/>
  <c r="AH348" i="31"/>
  <c r="AA348" i="31"/>
  <c r="AD348" i="31" s="1"/>
  <c r="N348" i="31"/>
  <c r="L348" i="31"/>
  <c r="V348" i="31"/>
  <c r="O348" i="31"/>
  <c r="V192" i="31"/>
  <c r="N192" i="31"/>
  <c r="L192" i="31"/>
  <c r="AH192" i="31"/>
  <c r="AA192" i="31"/>
  <c r="AD192" i="31" s="1"/>
  <c r="O192" i="31"/>
  <c r="M192" i="31"/>
  <c r="L281" i="31"/>
  <c r="N281" i="31"/>
  <c r="O281" i="31"/>
  <c r="AH281" i="31"/>
  <c r="AK281" i="31" s="1"/>
  <c r="M281" i="31"/>
  <c r="AA281" i="31"/>
  <c r="AD281" i="31" s="1"/>
  <c r="V85" i="31"/>
  <c r="M85" i="31"/>
  <c r="AA85" i="31"/>
  <c r="AD85" i="31" s="1"/>
  <c r="L85" i="31"/>
  <c r="N85" i="31"/>
  <c r="AH85" i="31"/>
  <c r="O85" i="31"/>
  <c r="S14" i="31"/>
  <c r="R14" i="31"/>
  <c r="AB14" i="31"/>
  <c r="AE14" i="31" s="1"/>
  <c r="AI14" i="31"/>
  <c r="AL14" i="31" s="1"/>
  <c r="Q14" i="31"/>
  <c r="T14" i="31"/>
  <c r="R293" i="31"/>
  <c r="AI293" i="31"/>
  <c r="AL293" i="31" s="1"/>
  <c r="S293" i="31"/>
  <c r="Q293" i="31"/>
  <c r="AB293" i="31"/>
  <c r="AE293" i="31" s="1"/>
  <c r="T293" i="31"/>
  <c r="L267" i="31"/>
  <c r="O267" i="31"/>
  <c r="N267" i="31"/>
  <c r="AH267" i="31"/>
  <c r="AK267" i="31" s="1"/>
  <c r="AA267" i="31"/>
  <c r="AD267" i="31" s="1"/>
  <c r="M267" i="31"/>
  <c r="M288" i="31"/>
  <c r="L288" i="31"/>
  <c r="V288" i="31"/>
  <c r="AH288" i="31"/>
  <c r="O288" i="31"/>
  <c r="AA288" i="31"/>
  <c r="AD288" i="31" s="1"/>
  <c r="N288" i="31"/>
  <c r="AH548" i="31"/>
  <c r="M548" i="31"/>
  <c r="O548" i="31"/>
  <c r="V548" i="31"/>
  <c r="N548" i="31"/>
  <c r="AA548" i="31"/>
  <c r="AD548" i="31" s="1"/>
  <c r="L548" i="31"/>
  <c r="AH353" i="31"/>
  <c r="O353" i="31"/>
  <c r="V353" i="31"/>
  <c r="N353" i="31"/>
  <c r="M353" i="31"/>
  <c r="AA353" i="31"/>
  <c r="AD353" i="31" s="1"/>
  <c r="L353" i="31"/>
  <c r="AI8" i="31"/>
  <c r="AL8" i="31" s="1"/>
  <c r="T8" i="31"/>
  <c r="AB8" i="31"/>
  <c r="AE8" i="31" s="1"/>
  <c r="R8" i="31"/>
  <c r="Q8" i="31"/>
  <c r="S8" i="31"/>
  <c r="AH429" i="31"/>
  <c r="AK429" i="31" s="1"/>
  <c r="M429" i="31"/>
  <c r="N429" i="31"/>
  <c r="AA429" i="31"/>
  <c r="AD429" i="31" s="1"/>
  <c r="L429" i="31"/>
  <c r="O429" i="31"/>
  <c r="AB130" i="31"/>
  <c r="AE130" i="31" s="1"/>
  <c r="Q130" i="31"/>
  <c r="R130" i="31"/>
  <c r="AI130" i="31"/>
  <c r="AL130" i="31" s="1"/>
  <c r="S130" i="31"/>
  <c r="T130" i="31"/>
  <c r="O203" i="31"/>
  <c r="N203" i="31"/>
  <c r="AH203" i="31"/>
  <c r="AA203" i="31"/>
  <c r="AD203" i="31" s="1"/>
  <c r="V203" i="31"/>
  <c r="L203" i="31"/>
  <c r="M203" i="31"/>
  <c r="N12" i="31"/>
  <c r="AA12" i="31"/>
  <c r="AD12" i="31" s="1"/>
  <c r="O12" i="31"/>
  <c r="M12" i="31"/>
  <c r="AH12" i="31"/>
  <c r="AK12" i="31" s="1"/>
  <c r="L12" i="31"/>
  <c r="L521" i="31"/>
  <c r="M521" i="31"/>
  <c r="AH521" i="31"/>
  <c r="AK521" i="31" s="1"/>
  <c r="N521" i="31"/>
  <c r="O521" i="31"/>
  <c r="AA521" i="31"/>
  <c r="AD521" i="31" s="1"/>
  <c r="N183" i="31"/>
  <c r="M183" i="31"/>
  <c r="AA183" i="31"/>
  <c r="AD183" i="31" s="1"/>
  <c r="L183" i="31"/>
  <c r="AH183" i="31"/>
  <c r="AK183" i="31" s="1"/>
  <c r="O183" i="31"/>
  <c r="O30" i="31"/>
  <c r="M30" i="31"/>
  <c r="AH30" i="31"/>
  <c r="V30" i="31"/>
  <c r="AA30" i="31"/>
  <c r="AD30" i="31" s="1"/>
  <c r="L30" i="31"/>
  <c r="N30" i="31"/>
  <c r="AH198" i="31"/>
  <c r="O198" i="31"/>
  <c r="N198" i="31"/>
  <c r="M198" i="31"/>
  <c r="V198" i="31"/>
  <c r="L198" i="31"/>
  <c r="AA198" i="31"/>
  <c r="AD198" i="31" s="1"/>
  <c r="N558" i="31"/>
  <c r="O558" i="31"/>
  <c r="AH558" i="31"/>
  <c r="AK558" i="31" s="1"/>
  <c r="M558" i="31"/>
  <c r="L558" i="31"/>
  <c r="AA558" i="31"/>
  <c r="AD558" i="31" s="1"/>
  <c r="AH477" i="31"/>
  <c r="AK477" i="31" s="1"/>
  <c r="N477" i="31"/>
  <c r="M477" i="31"/>
  <c r="L477" i="31"/>
  <c r="O477" i="31"/>
  <c r="AA477" i="31"/>
  <c r="AD477" i="31" s="1"/>
  <c r="Q31" i="31"/>
  <c r="R31" i="31"/>
  <c r="T31" i="31"/>
  <c r="S31" i="31"/>
  <c r="AI31" i="31"/>
  <c r="AL31" i="31" s="1"/>
  <c r="AB31" i="31"/>
  <c r="AE31" i="31" s="1"/>
  <c r="M138" i="31"/>
  <c r="V138" i="31"/>
  <c r="L138" i="31"/>
  <c r="O138" i="31"/>
  <c r="N138" i="31"/>
  <c r="AH138" i="31"/>
  <c r="AA138" i="31"/>
  <c r="AD138" i="31" s="1"/>
  <c r="AH70" i="31"/>
  <c r="O70" i="31"/>
  <c r="V70" i="31"/>
  <c r="N70" i="31"/>
  <c r="M70" i="31"/>
  <c r="L70" i="31"/>
  <c r="AA70" i="31"/>
  <c r="AD70" i="31" s="1"/>
  <c r="AH422" i="31"/>
  <c r="O422" i="31"/>
  <c r="V422" i="31"/>
  <c r="L422" i="31"/>
  <c r="M422" i="31"/>
  <c r="N422" i="31"/>
  <c r="AA422" i="31"/>
  <c r="AD422" i="31" s="1"/>
  <c r="N229" i="31"/>
  <c r="M229" i="31"/>
  <c r="O229" i="31"/>
  <c r="AH229" i="31"/>
  <c r="V229" i="31"/>
  <c r="AA229" i="31"/>
  <c r="AD229" i="31" s="1"/>
  <c r="L229" i="31"/>
  <c r="V385" i="31"/>
  <c r="N385" i="31"/>
  <c r="M385" i="31"/>
  <c r="AA385" i="31"/>
  <c r="AD385" i="31" s="1"/>
  <c r="O385" i="31"/>
  <c r="AH385" i="31"/>
  <c r="L385" i="31"/>
  <c r="O179" i="31"/>
  <c r="AA179" i="31"/>
  <c r="AD179" i="31" s="1"/>
  <c r="M179" i="31"/>
  <c r="L179" i="31"/>
  <c r="N179" i="31"/>
  <c r="AH179" i="31"/>
  <c r="AK179" i="31" s="1"/>
  <c r="AA162" i="31"/>
  <c r="AD162" i="31" s="1"/>
  <c r="L162" i="31"/>
  <c r="M162" i="31"/>
  <c r="N162" i="31"/>
  <c r="O162" i="31"/>
  <c r="AH162" i="31"/>
  <c r="AK162" i="31" s="1"/>
  <c r="V277" i="31"/>
  <c r="N277" i="31"/>
  <c r="M277" i="31"/>
  <c r="AA277" i="31"/>
  <c r="AD277" i="31" s="1"/>
  <c r="L277" i="31"/>
  <c r="AH277" i="31"/>
  <c r="O277" i="31"/>
  <c r="O528" i="31"/>
  <c r="AA528" i="31"/>
  <c r="AD528" i="31" s="1"/>
  <c r="AH528" i="31"/>
  <c r="AK528" i="31" s="1"/>
  <c r="N528" i="31"/>
  <c r="M528" i="31"/>
  <c r="L528" i="31"/>
  <c r="N254" i="31"/>
  <c r="O254" i="31"/>
  <c r="AA254" i="31"/>
  <c r="AD254" i="31" s="1"/>
  <c r="L254" i="31"/>
  <c r="M254" i="31"/>
  <c r="AH254" i="31"/>
  <c r="AK254" i="31" s="1"/>
  <c r="N297" i="31"/>
  <c r="AH297" i="31"/>
  <c r="V297" i="31"/>
  <c r="M297" i="31"/>
  <c r="O297" i="31"/>
  <c r="L297" i="31"/>
  <c r="AA297" i="31"/>
  <c r="AD297" i="31" s="1"/>
  <c r="N244" i="31"/>
  <c r="AH244" i="31"/>
  <c r="AK244" i="31" s="1"/>
  <c r="O244" i="31"/>
  <c r="M244" i="31"/>
  <c r="AA244" i="31"/>
  <c r="AD244" i="31" s="1"/>
  <c r="L244" i="31"/>
  <c r="AH218" i="31"/>
  <c r="AK218" i="31" s="1"/>
  <c r="N218" i="31"/>
  <c r="M218" i="31"/>
  <c r="AA218" i="31"/>
  <c r="AD218" i="31" s="1"/>
  <c r="O218" i="31"/>
  <c r="L218" i="31"/>
  <c r="N363" i="31"/>
  <c r="L363" i="31"/>
  <c r="AA363" i="31"/>
  <c r="AD363" i="31" s="1"/>
  <c r="O363" i="31"/>
  <c r="M363" i="31"/>
  <c r="AH363" i="31"/>
  <c r="AK363" i="31" s="1"/>
  <c r="AH516" i="31"/>
  <c r="AK516" i="31" s="1"/>
  <c r="N516" i="31"/>
  <c r="M516" i="31"/>
  <c r="AA516" i="31"/>
  <c r="AD516" i="31" s="1"/>
  <c r="L516" i="31"/>
  <c r="O516" i="31"/>
  <c r="V211" i="31"/>
  <c r="AH211" i="31"/>
  <c r="O211" i="31"/>
  <c r="AA211" i="31"/>
  <c r="AD211" i="31" s="1"/>
  <c r="M211" i="31"/>
  <c r="L211" i="31"/>
  <c r="N211" i="31"/>
  <c r="N48" i="31"/>
  <c r="V48" i="31"/>
  <c r="AH48" i="31"/>
  <c r="L48" i="31"/>
  <c r="AA48" i="31"/>
  <c r="AD48" i="31" s="1"/>
  <c r="M48" i="31"/>
  <c r="O48" i="31"/>
  <c r="M332" i="31"/>
  <c r="V332" i="31"/>
  <c r="AA332" i="31"/>
  <c r="AD332" i="31" s="1"/>
  <c r="AH332" i="31"/>
  <c r="N332" i="31"/>
  <c r="L332" i="31"/>
  <c r="O332" i="31"/>
  <c r="N176" i="31"/>
  <c r="AH176" i="31"/>
  <c r="AK176" i="31" s="1"/>
  <c r="O176" i="31"/>
  <c r="M176" i="31"/>
  <c r="L176" i="31"/>
  <c r="AA176" i="31"/>
  <c r="AD176" i="31" s="1"/>
  <c r="AA458" i="31"/>
  <c r="AD458" i="31" s="1"/>
  <c r="AH458" i="31"/>
  <c r="V458" i="31"/>
  <c r="L458" i="31"/>
  <c r="N458" i="31"/>
  <c r="O458" i="31"/>
  <c r="M458" i="31"/>
  <c r="AA275" i="31"/>
  <c r="AD275" i="31" s="1"/>
  <c r="M275" i="31"/>
  <c r="AH275" i="31"/>
  <c r="AK275" i="31" s="1"/>
  <c r="L275" i="31"/>
  <c r="N275" i="31"/>
  <c r="O275" i="31"/>
  <c r="M233" i="31"/>
  <c r="N233" i="31"/>
  <c r="O233" i="31"/>
  <c r="L233" i="31"/>
  <c r="AH233" i="31"/>
  <c r="AA233" i="31"/>
  <c r="AD233" i="31" s="1"/>
  <c r="V233" i="31"/>
  <c r="L258" i="31"/>
  <c r="V258" i="31"/>
  <c r="M258" i="31"/>
  <c r="AA258" i="31"/>
  <c r="AD258" i="31" s="1"/>
  <c r="AH258" i="31"/>
  <c r="N258" i="31"/>
  <c r="O258" i="31"/>
  <c r="AA370" i="31"/>
  <c r="AD370" i="31" s="1"/>
  <c r="M370" i="31"/>
  <c r="N370" i="31"/>
  <c r="L370" i="31"/>
  <c r="O370" i="31"/>
  <c r="AH370" i="31"/>
  <c r="AK370" i="31" s="1"/>
  <c r="M216" i="31"/>
  <c r="L216" i="31"/>
  <c r="AH216" i="31"/>
  <c r="AK216" i="31" s="1"/>
  <c r="AA216" i="31"/>
  <c r="AD216" i="31" s="1"/>
  <c r="N216" i="31"/>
  <c r="O216" i="31"/>
  <c r="M208" i="31"/>
  <c r="N208" i="31"/>
  <c r="AA208" i="31"/>
  <c r="AD208" i="31" s="1"/>
  <c r="O208" i="31"/>
  <c r="AH208" i="31"/>
  <c r="AK208" i="31" s="1"/>
  <c r="L208" i="31"/>
  <c r="L195" i="31"/>
  <c r="AH195" i="31"/>
  <c r="AK195" i="31" s="1"/>
  <c r="N195" i="31"/>
  <c r="AA195" i="31"/>
  <c r="AD195" i="31" s="1"/>
  <c r="M195" i="31"/>
  <c r="O195" i="31"/>
  <c r="AA392" i="31"/>
  <c r="AD392" i="31" s="1"/>
  <c r="O392" i="31"/>
  <c r="M392" i="31"/>
  <c r="L392" i="31"/>
  <c r="N392" i="31"/>
  <c r="AH392" i="31"/>
  <c r="AK392" i="31" s="1"/>
  <c r="AA259" i="31"/>
  <c r="AD259" i="31" s="1"/>
  <c r="O259" i="31"/>
  <c r="M259" i="31"/>
  <c r="L259" i="31"/>
  <c r="N259" i="31"/>
  <c r="AH259" i="31"/>
  <c r="AK259" i="31" s="1"/>
  <c r="N289" i="31"/>
  <c r="L289" i="31"/>
  <c r="AA289" i="31"/>
  <c r="AD289" i="31" s="1"/>
  <c r="M289" i="31"/>
  <c r="O289" i="31"/>
  <c r="AH289" i="31"/>
  <c r="AK289" i="31" s="1"/>
  <c r="N182" i="31"/>
  <c r="AA182" i="31"/>
  <c r="AD182" i="31" s="1"/>
  <c r="L182" i="31"/>
  <c r="O182" i="31"/>
  <c r="M182" i="31"/>
  <c r="AH182" i="31"/>
  <c r="AK182" i="31" s="1"/>
  <c r="O495" i="31"/>
  <c r="M495" i="31"/>
  <c r="AA495" i="31"/>
  <c r="AD495" i="31" s="1"/>
  <c r="N495" i="31"/>
  <c r="L495" i="31"/>
  <c r="AH495" i="31"/>
  <c r="AK495" i="31" s="1"/>
  <c r="O451" i="31"/>
  <c r="L451" i="31"/>
  <c r="AH451" i="31"/>
  <c r="AK451" i="31" s="1"/>
  <c r="N451" i="31"/>
  <c r="AA451" i="31"/>
  <c r="AD451" i="31" s="1"/>
  <c r="M451" i="31"/>
  <c r="S318" i="31"/>
  <c r="AB318" i="31"/>
  <c r="AE318" i="31" s="1"/>
  <c r="Q318" i="31"/>
  <c r="T318" i="31"/>
  <c r="AI318" i="31"/>
  <c r="AL318" i="31" s="1"/>
  <c r="R318" i="31"/>
  <c r="AH511" i="31"/>
  <c r="AK511" i="31" s="1"/>
  <c r="M511" i="31"/>
  <c r="L511" i="31"/>
  <c r="AA511" i="31"/>
  <c r="AD511" i="31" s="1"/>
  <c r="N511" i="31"/>
  <c r="O511" i="31"/>
  <c r="R530" i="31"/>
  <c r="Q530" i="31"/>
  <c r="T530" i="31"/>
  <c r="AI530" i="31"/>
  <c r="AL530" i="31" s="1"/>
  <c r="AB530" i="31"/>
  <c r="AE530" i="31" s="1"/>
  <c r="S530" i="31"/>
  <c r="L315" i="31"/>
  <c r="AA315" i="31"/>
  <c r="AD315" i="31" s="1"/>
  <c r="O315" i="31"/>
  <c r="AH315" i="31"/>
  <c r="AK315" i="31" s="1"/>
  <c r="N315" i="31"/>
  <c r="M315" i="31"/>
  <c r="O75" i="31"/>
  <c r="L75" i="31"/>
  <c r="AA75" i="31"/>
  <c r="AD75" i="31" s="1"/>
  <c r="M75" i="31"/>
  <c r="AH75" i="31"/>
  <c r="AK75" i="31" s="1"/>
  <c r="N75" i="31"/>
  <c r="L375" i="31"/>
  <c r="M375" i="31"/>
  <c r="N375" i="31"/>
  <c r="AH375" i="31"/>
  <c r="AK375" i="31" s="1"/>
  <c r="AA375" i="31"/>
  <c r="AD375" i="31" s="1"/>
  <c r="O375" i="31"/>
  <c r="O399" i="31"/>
  <c r="M399" i="31"/>
  <c r="AA399" i="31"/>
  <c r="AD399" i="31" s="1"/>
  <c r="AH399" i="31"/>
  <c r="AK399" i="31" s="1"/>
  <c r="L399" i="31"/>
  <c r="N399" i="31"/>
  <c r="AH535" i="31"/>
  <c r="AK535" i="31" s="1"/>
  <c r="M535" i="31"/>
  <c r="L535" i="31"/>
  <c r="AA535" i="31"/>
  <c r="AD535" i="31" s="1"/>
  <c r="N535" i="31"/>
  <c r="O535" i="31"/>
  <c r="M78" i="31"/>
  <c r="O78" i="31"/>
  <c r="AA78" i="31"/>
  <c r="AD78" i="31" s="1"/>
  <c r="AH78" i="31"/>
  <c r="AK78" i="31" s="1"/>
  <c r="L78" i="31"/>
  <c r="N78" i="31"/>
  <c r="Q234" i="31"/>
  <c r="AB234" i="31"/>
  <c r="AE234" i="31" s="1"/>
  <c r="S234" i="31"/>
  <c r="AI234" i="31"/>
  <c r="AL234" i="31" s="1"/>
  <c r="T234" i="31"/>
  <c r="R234" i="31"/>
  <c r="Q437" i="31"/>
  <c r="S437" i="31"/>
  <c r="T437" i="31"/>
  <c r="R437" i="31"/>
  <c r="AI437" i="31"/>
  <c r="AL437" i="31" s="1"/>
  <c r="AB437" i="31"/>
  <c r="AE437" i="31" s="1"/>
  <c r="M109" i="31"/>
  <c r="N109" i="31"/>
  <c r="L109" i="31"/>
  <c r="AA109" i="31"/>
  <c r="AD109" i="31" s="1"/>
  <c r="AH109" i="31"/>
  <c r="AK109" i="31" s="1"/>
  <c r="O109" i="31"/>
  <c r="AB306" i="31"/>
  <c r="AE306" i="31" s="1"/>
  <c r="AI306" i="31"/>
  <c r="AL306" i="31" s="1"/>
  <c r="Q306" i="31"/>
  <c r="S306" i="31"/>
  <c r="T306" i="31"/>
  <c r="R306" i="31"/>
  <c r="O426" i="31"/>
  <c r="L426" i="31"/>
  <c r="N426" i="31"/>
  <c r="AH426" i="31"/>
  <c r="AK426" i="31" s="1"/>
  <c r="AA426" i="31"/>
  <c r="AD426" i="31" s="1"/>
  <c r="M426" i="31"/>
  <c r="Q381" i="31"/>
  <c r="AB381" i="31"/>
  <c r="AE381" i="31" s="1"/>
  <c r="S381" i="31"/>
  <c r="AI381" i="31"/>
  <c r="AL381" i="31" s="1"/>
  <c r="T381" i="31"/>
  <c r="R381" i="31"/>
  <c r="R21" i="31"/>
  <c r="Q21" i="31"/>
  <c r="AB21" i="31"/>
  <c r="AE21" i="31" s="1"/>
  <c r="S21" i="31"/>
  <c r="AI21" i="31"/>
  <c r="AL21" i="31" s="1"/>
  <c r="T21" i="31"/>
  <c r="AA361" i="31"/>
  <c r="AD361" i="31" s="1"/>
  <c r="L361" i="31"/>
  <c r="N361" i="31"/>
  <c r="M361" i="31"/>
  <c r="AH361" i="31"/>
  <c r="AK361" i="31" s="1"/>
  <c r="O361" i="31"/>
  <c r="N91" i="31"/>
  <c r="O91" i="31"/>
  <c r="AA91" i="31"/>
  <c r="AD91" i="31" s="1"/>
  <c r="AH91" i="31"/>
  <c r="AK91" i="31" s="1"/>
  <c r="M91" i="31"/>
  <c r="L91" i="31"/>
  <c r="M490" i="31"/>
  <c r="AH490" i="31"/>
  <c r="AK490" i="31" s="1"/>
  <c r="O490" i="31"/>
  <c r="L490" i="31"/>
  <c r="N490" i="31"/>
  <c r="AA490" i="31"/>
  <c r="AD490" i="31" s="1"/>
  <c r="O65" i="31"/>
  <c r="N65" i="31"/>
  <c r="L65" i="31"/>
  <c r="AH65" i="31"/>
  <c r="AK65" i="31" s="1"/>
  <c r="AA65" i="31"/>
  <c r="AD65" i="31" s="1"/>
  <c r="M65" i="31"/>
  <c r="M496" i="31"/>
  <c r="AH496" i="31"/>
  <c r="AK496" i="31" s="1"/>
  <c r="N496" i="31"/>
  <c r="AA496" i="31"/>
  <c r="AD496" i="31" s="1"/>
  <c r="L496" i="31"/>
  <c r="O496" i="31"/>
  <c r="O371" i="31"/>
  <c r="AA371" i="31"/>
  <c r="AD371" i="31" s="1"/>
  <c r="L371" i="31"/>
  <c r="N371" i="31"/>
  <c r="M371" i="31"/>
  <c r="AH371" i="31"/>
  <c r="AK371" i="31" s="1"/>
  <c r="R472" i="31"/>
  <c r="S472" i="31"/>
  <c r="Q472" i="31"/>
  <c r="AI472" i="31"/>
  <c r="AL472" i="31" s="1"/>
  <c r="T472" i="31"/>
  <c r="AB472" i="31"/>
  <c r="AE472" i="31" s="1"/>
  <c r="AH517" i="31"/>
  <c r="AK517" i="31" s="1"/>
  <c r="O517" i="31"/>
  <c r="N517" i="31"/>
  <c r="AA517" i="31"/>
  <c r="AD517" i="31" s="1"/>
  <c r="L517" i="31"/>
  <c r="M517" i="31"/>
  <c r="L523" i="31"/>
  <c r="M523" i="31"/>
  <c r="AH523" i="31"/>
  <c r="AK523" i="31" s="1"/>
  <c r="N523" i="31"/>
  <c r="O523" i="31"/>
  <c r="AA523" i="31"/>
  <c r="AD523" i="31" s="1"/>
  <c r="M161" i="31"/>
  <c r="N161" i="31"/>
  <c r="AH161" i="31"/>
  <c r="AK161" i="31" s="1"/>
  <c r="AA161" i="31"/>
  <c r="AD161" i="31" s="1"/>
  <c r="O161" i="31"/>
  <c r="L161" i="31"/>
  <c r="AA32" i="31"/>
  <c r="AD32" i="31" s="1"/>
  <c r="AH32" i="31"/>
  <c r="AK32" i="31" s="1"/>
  <c r="N32" i="31"/>
  <c r="L32" i="31"/>
  <c r="M32" i="31"/>
  <c r="O32" i="31"/>
  <c r="AH336" i="31"/>
  <c r="AK336" i="31" s="1"/>
  <c r="M336" i="31"/>
  <c r="AA336" i="31"/>
  <c r="AD336" i="31" s="1"/>
  <c r="N336" i="31"/>
  <c r="L336" i="31"/>
  <c r="O336" i="31"/>
  <c r="L132" i="31"/>
  <c r="AH132" i="31"/>
  <c r="AK132" i="31" s="1"/>
  <c r="M132" i="31"/>
  <c r="O132" i="31"/>
  <c r="AA132" i="31"/>
  <c r="AD132" i="31" s="1"/>
  <c r="N132" i="31"/>
  <c r="AA79" i="31"/>
  <c r="AD79" i="31" s="1"/>
  <c r="AH79" i="31"/>
  <c r="AK79" i="31" s="1"/>
  <c r="L79" i="31"/>
  <c r="M79" i="31"/>
  <c r="O79" i="31"/>
  <c r="N79" i="31"/>
  <c r="AA9" i="31"/>
  <c r="AD9" i="31" s="1"/>
  <c r="AH9" i="31"/>
  <c r="AK9" i="31" s="1"/>
  <c r="L9" i="31"/>
  <c r="N9" i="31"/>
  <c r="M9" i="31"/>
  <c r="O9" i="31"/>
  <c r="N279" i="31"/>
  <c r="O279" i="31"/>
  <c r="L279" i="31"/>
  <c r="AA279" i="31"/>
  <c r="AD279" i="31" s="1"/>
  <c r="AH279" i="31"/>
  <c r="AK279" i="31" s="1"/>
  <c r="M279" i="31"/>
  <c r="N373" i="31"/>
  <c r="AH373" i="31"/>
  <c r="AK373" i="31" s="1"/>
  <c r="M373" i="31"/>
  <c r="L373" i="31"/>
  <c r="O373" i="31"/>
  <c r="AA373" i="31"/>
  <c r="AD373" i="31" s="1"/>
  <c r="O24" i="31"/>
  <c r="AH24" i="31"/>
  <c r="AK24" i="31" s="1"/>
  <c r="M24" i="31"/>
  <c r="AA24" i="31"/>
  <c r="AD24" i="31" s="1"/>
  <c r="N24" i="31"/>
  <c r="L24" i="31"/>
  <c r="AA102" i="31"/>
  <c r="AD102" i="31" s="1"/>
  <c r="AH102" i="31"/>
  <c r="AK102" i="31" s="1"/>
  <c r="L102" i="31"/>
  <c r="O102" i="31"/>
  <c r="N102" i="31"/>
  <c r="M102" i="31"/>
  <c r="M456" i="31"/>
  <c r="L456" i="31"/>
  <c r="O456" i="31"/>
  <c r="N456" i="31"/>
  <c r="AH456" i="31"/>
  <c r="AK456" i="31" s="1"/>
  <c r="AA456" i="31"/>
  <c r="AD456" i="31" s="1"/>
  <c r="N100" i="31"/>
  <c r="L100" i="31"/>
  <c r="AH100" i="31"/>
  <c r="AK100" i="31" s="1"/>
  <c r="AA100" i="31"/>
  <c r="AD100" i="31" s="1"/>
  <c r="O100" i="31"/>
  <c r="M100" i="31"/>
  <c r="AH462" i="31"/>
  <c r="AK462" i="31" s="1"/>
  <c r="M462" i="31"/>
  <c r="N462" i="31"/>
  <c r="O462" i="31"/>
  <c r="AA462" i="31"/>
  <c r="AD462" i="31" s="1"/>
  <c r="L462" i="31"/>
  <c r="L249" i="31"/>
  <c r="N249" i="31"/>
  <c r="AH249" i="31"/>
  <c r="AK249" i="31" s="1"/>
  <c r="O249" i="31"/>
  <c r="M249" i="31"/>
  <c r="AA249" i="31"/>
  <c r="AD249" i="31" s="1"/>
  <c r="M551" i="31"/>
  <c r="N551" i="31"/>
  <c r="O551" i="31"/>
  <c r="AH551" i="31"/>
  <c r="AK551" i="31" s="1"/>
  <c r="L551" i="31"/>
  <c r="AA551" i="31"/>
  <c r="AD551" i="31" s="1"/>
  <c r="O372" i="31"/>
  <c r="L372" i="31"/>
  <c r="AH372" i="31"/>
  <c r="AK372" i="31" s="1"/>
  <c r="AA372" i="31"/>
  <c r="AD372" i="31" s="1"/>
  <c r="N372" i="31"/>
  <c r="M372" i="31"/>
  <c r="N296" i="31"/>
  <c r="L296" i="31"/>
  <c r="AA296" i="31"/>
  <c r="AD296" i="31" s="1"/>
  <c r="AH296" i="31"/>
  <c r="AK296" i="31" s="1"/>
  <c r="M296" i="31"/>
  <c r="O296" i="31"/>
  <c r="O412" i="31"/>
  <c r="L412" i="31"/>
  <c r="N412" i="31"/>
  <c r="AA412" i="31"/>
  <c r="AD412" i="31" s="1"/>
  <c r="AH412" i="31"/>
  <c r="AK412" i="31" s="1"/>
  <c r="M412" i="31"/>
  <c r="AA420" i="31"/>
  <c r="AD420" i="31" s="1"/>
  <c r="M420" i="31"/>
  <c r="L420" i="31"/>
  <c r="O420" i="31"/>
  <c r="N420" i="31"/>
  <c r="AH420" i="31"/>
  <c r="AK420" i="31" s="1"/>
  <c r="L557" i="31"/>
  <c r="AH557" i="31"/>
  <c r="AK557" i="31" s="1"/>
  <c r="M557" i="31"/>
  <c r="AA557" i="31"/>
  <c r="AD557" i="31" s="1"/>
  <c r="O557" i="31"/>
  <c r="N557" i="31"/>
  <c r="AA219" i="31"/>
  <c r="AD219" i="31" s="1"/>
  <c r="AH219" i="31"/>
  <c r="AK219" i="31" s="1"/>
  <c r="M219" i="31"/>
  <c r="N219" i="31"/>
  <c r="O219" i="31"/>
  <c r="L219" i="31"/>
  <c r="AH534" i="31"/>
  <c r="AK534" i="31" s="1"/>
  <c r="L534" i="31"/>
  <c r="O534" i="31"/>
  <c r="M534" i="31"/>
  <c r="N534" i="31"/>
  <c r="AA534" i="31"/>
  <c r="AD534" i="31" s="1"/>
  <c r="M84" i="31"/>
  <c r="L84" i="31"/>
  <c r="O84" i="31"/>
  <c r="AH84" i="31"/>
  <c r="AK84" i="31" s="1"/>
  <c r="N84" i="31"/>
  <c r="AA84" i="31"/>
  <c r="AD84" i="31" s="1"/>
  <c r="M190" i="31"/>
  <c r="N190" i="31"/>
  <c r="AH190" i="31"/>
  <c r="AK190" i="31" s="1"/>
  <c r="L190" i="31"/>
  <c r="O190" i="31"/>
  <c r="AA190" i="31"/>
  <c r="AD190" i="31" s="1"/>
  <c r="AH515" i="31"/>
  <c r="AK515" i="31" s="1"/>
  <c r="N515" i="31"/>
  <c r="L515" i="31"/>
  <c r="O515" i="31"/>
  <c r="M515" i="31"/>
  <c r="AA515" i="31"/>
  <c r="AD515" i="31" s="1"/>
  <c r="N409" i="31"/>
  <c r="L409" i="31"/>
  <c r="O409" i="31"/>
  <c r="AA409" i="31"/>
  <c r="AD409" i="31" s="1"/>
  <c r="M409" i="31"/>
  <c r="AH409" i="31"/>
  <c r="AK409" i="31" s="1"/>
  <c r="AA38" i="31"/>
  <c r="AD38" i="31" s="1"/>
  <c r="L38" i="31"/>
  <c r="O38" i="31"/>
  <c r="N38" i="31"/>
  <c r="AH38" i="31"/>
  <c r="AK38" i="31" s="1"/>
  <c r="M38" i="31"/>
  <c r="AH61" i="31"/>
  <c r="AK61" i="31" s="1"/>
  <c r="M61" i="31"/>
  <c r="AA61" i="31"/>
  <c r="AD61" i="31" s="1"/>
  <c r="N61" i="31"/>
  <c r="O61" i="31"/>
  <c r="L61" i="31"/>
  <c r="AH260" i="31"/>
  <c r="AK260" i="31" s="1"/>
  <c r="O260" i="31"/>
  <c r="AA260" i="31"/>
  <c r="AD260" i="31" s="1"/>
  <c r="N260" i="31"/>
  <c r="M260" i="31"/>
  <c r="L260" i="31"/>
  <c r="L178" i="31"/>
  <c r="AH178" i="31"/>
  <c r="AK178" i="31" s="1"/>
  <c r="M178" i="31"/>
  <c r="O178" i="31"/>
  <c r="AA178" i="31"/>
  <c r="AD178" i="31" s="1"/>
  <c r="N178" i="31"/>
  <c r="L245" i="31"/>
  <c r="M245" i="31"/>
  <c r="AH245" i="31"/>
  <c r="AK245" i="31" s="1"/>
  <c r="O245" i="31"/>
  <c r="N245" i="31"/>
  <c r="AA245" i="31"/>
  <c r="AD245" i="31" s="1"/>
  <c r="N269" i="31"/>
  <c r="M269" i="31"/>
  <c r="AA269" i="31"/>
  <c r="AD269" i="31" s="1"/>
  <c r="L269" i="31"/>
  <c r="O269" i="31"/>
  <c r="AH269" i="31"/>
  <c r="AK269" i="31" s="1"/>
  <c r="AH407" i="31"/>
  <c r="AK407" i="31" s="1"/>
  <c r="L407" i="31"/>
  <c r="N407" i="31"/>
  <c r="AA407" i="31"/>
  <c r="AD407" i="31" s="1"/>
  <c r="O407" i="31"/>
  <c r="M407" i="31"/>
  <c r="N120" i="31"/>
  <c r="M120" i="31"/>
  <c r="AA120" i="31"/>
  <c r="AD120" i="31" s="1"/>
  <c r="L120" i="31"/>
  <c r="O120" i="31"/>
  <c r="AH120" i="31"/>
  <c r="AK120" i="31" s="1"/>
  <c r="AA19" i="31"/>
  <c r="AD19" i="31" s="1"/>
  <c r="N19" i="31"/>
  <c r="AH19" i="31"/>
  <c r="AK19" i="31" s="1"/>
  <c r="M19" i="31"/>
  <c r="L19" i="31"/>
  <c r="O19" i="31"/>
  <c r="AH387" i="31"/>
  <c r="AK387" i="31" s="1"/>
  <c r="O387" i="31"/>
  <c r="N387" i="31"/>
  <c r="L387" i="31"/>
  <c r="M387" i="31"/>
  <c r="AA387" i="31"/>
  <c r="AD387" i="31" s="1"/>
  <c r="AH307" i="31"/>
  <c r="AK307" i="31" s="1"/>
  <c r="M307" i="31"/>
  <c r="AA307" i="31"/>
  <c r="AD307" i="31" s="1"/>
  <c r="L307" i="31"/>
  <c r="O307" i="31"/>
  <c r="N307" i="31"/>
  <c r="AA431" i="31"/>
  <c r="AD431" i="31" s="1"/>
  <c r="L431" i="31"/>
  <c r="N431" i="31"/>
  <c r="O431" i="31"/>
  <c r="M431" i="31"/>
  <c r="AH431" i="31"/>
  <c r="AK431" i="31" s="1"/>
  <c r="O22" i="31"/>
  <c r="M22" i="31"/>
  <c r="AA22" i="31"/>
  <c r="AD22" i="31" s="1"/>
  <c r="N22" i="31"/>
  <c r="AH22" i="31"/>
  <c r="AK22" i="31" s="1"/>
  <c r="L22" i="31"/>
  <c r="M272" i="31"/>
  <c r="L272" i="31"/>
  <c r="AA272" i="31"/>
  <c r="AD272" i="31" s="1"/>
  <c r="O272" i="31"/>
  <c r="AH272" i="31"/>
  <c r="AK272" i="31" s="1"/>
  <c r="N272" i="31"/>
  <c r="N445" i="31"/>
  <c r="M445" i="31"/>
  <c r="L445" i="31"/>
  <c r="O445" i="31"/>
  <c r="AA445" i="31"/>
  <c r="AD445" i="31" s="1"/>
  <c r="AH445" i="31"/>
  <c r="AK445" i="31" s="1"/>
  <c r="L171" i="31"/>
  <c r="O171" i="31"/>
  <c r="M171" i="31"/>
  <c r="N171" i="31"/>
  <c r="AH171" i="31"/>
  <c r="AK171" i="31" s="1"/>
  <c r="AA171" i="31"/>
  <c r="AD171" i="31" s="1"/>
  <c r="N313" i="31"/>
  <c r="M313" i="31"/>
  <c r="O313" i="31"/>
  <c r="AA313" i="31"/>
  <c r="AD313" i="31" s="1"/>
  <c r="AH313" i="31"/>
  <c r="AK313" i="31" s="1"/>
  <c r="L313" i="31"/>
  <c r="L402" i="31"/>
  <c r="N402" i="31"/>
  <c r="AH402" i="31"/>
  <c r="AK402" i="31" s="1"/>
  <c r="M402" i="31"/>
  <c r="O402" i="31"/>
  <c r="AA402" i="31"/>
  <c r="AD402" i="31" s="1"/>
  <c r="L380" i="31"/>
  <c r="M380" i="31"/>
  <c r="AH380" i="31"/>
  <c r="AK380" i="31" s="1"/>
  <c r="O380" i="31"/>
  <c r="N380" i="31"/>
  <c r="AA380" i="31"/>
  <c r="AD380" i="31" s="1"/>
  <c r="O349" i="31"/>
  <c r="M349" i="31"/>
  <c r="AA349" i="31"/>
  <c r="AD349" i="31" s="1"/>
  <c r="L349" i="31"/>
  <c r="AH349" i="31"/>
  <c r="AK349" i="31" s="1"/>
  <c r="N349" i="31"/>
  <c r="AH137" i="31"/>
  <c r="AK137" i="31" s="1"/>
  <c r="M137" i="31"/>
  <c r="N137" i="31"/>
  <c r="L137" i="31"/>
  <c r="AA137" i="31"/>
  <c r="AD137" i="31" s="1"/>
  <c r="O137" i="31"/>
  <c r="V99" i="31"/>
  <c r="AA99" i="31"/>
  <c r="AD99" i="31" s="1"/>
  <c r="AF99" i="31" s="1"/>
  <c r="L99" i="31"/>
  <c r="M99" i="31"/>
  <c r="O99" i="31"/>
  <c r="AH99" i="31"/>
  <c r="N99" i="31"/>
  <c r="T425" i="31"/>
  <c r="AI425" i="31"/>
  <c r="AL425" i="31" s="1"/>
  <c r="Q425" i="31"/>
  <c r="AB425" i="31"/>
  <c r="AE425" i="31" s="1"/>
  <c r="S425" i="31"/>
  <c r="R425" i="31"/>
  <c r="AB338" i="31"/>
  <c r="AE338" i="31" s="1"/>
  <c r="Q338" i="31"/>
  <c r="S338" i="31"/>
  <c r="R338" i="31"/>
  <c r="AI338" i="31"/>
  <c r="AL338" i="31" s="1"/>
  <c r="T338" i="31"/>
  <c r="V439" i="31"/>
  <c r="AG439" i="31"/>
  <c r="Z439" i="31"/>
  <c r="AC439" i="31" s="1"/>
  <c r="V195" i="31"/>
  <c r="AG195" i="31"/>
  <c r="Z195" i="31"/>
  <c r="AC195" i="31" s="1"/>
  <c r="Z392" i="31"/>
  <c r="AC392" i="31" s="1"/>
  <c r="AG392" i="31"/>
  <c r="V392" i="31"/>
  <c r="R286" i="31"/>
  <c r="T286" i="31"/>
  <c r="AB286" i="31"/>
  <c r="AE286" i="31" s="1"/>
  <c r="AI286" i="31"/>
  <c r="AL286" i="31" s="1"/>
  <c r="Q286" i="31"/>
  <c r="S286" i="31"/>
  <c r="S529" i="31"/>
  <c r="Q529" i="31"/>
  <c r="AI529" i="31"/>
  <c r="AL529" i="31" s="1"/>
  <c r="T529" i="31"/>
  <c r="AB529" i="31"/>
  <c r="AE529" i="31" s="1"/>
  <c r="R529" i="31"/>
  <c r="AB343" i="31"/>
  <c r="AE343" i="31" s="1"/>
  <c r="Q343" i="31"/>
  <c r="AI343" i="31"/>
  <c r="AL343" i="31" s="1"/>
  <c r="R343" i="31"/>
  <c r="T343" i="31"/>
  <c r="S343" i="31"/>
  <c r="V259" i="31"/>
  <c r="AG259" i="31"/>
  <c r="Z259" i="31"/>
  <c r="AC259" i="31" s="1"/>
  <c r="Z289" i="31"/>
  <c r="AC289" i="31" s="1"/>
  <c r="AG289" i="31"/>
  <c r="V289" i="31"/>
  <c r="Q270" i="31"/>
  <c r="AI270" i="31"/>
  <c r="AL270" i="31" s="1"/>
  <c r="S270" i="31"/>
  <c r="R270" i="31"/>
  <c r="T270" i="31"/>
  <c r="AB270" i="31"/>
  <c r="AE270" i="31" s="1"/>
  <c r="AI113" i="31"/>
  <c r="AL113" i="31" s="1"/>
  <c r="T113" i="31"/>
  <c r="AB113" i="31"/>
  <c r="AE113" i="31" s="1"/>
  <c r="S113" i="31"/>
  <c r="R113" i="31"/>
  <c r="Q113" i="31"/>
  <c r="V182" i="31"/>
  <c r="AG182" i="31"/>
  <c r="Z182" i="31"/>
  <c r="AC182" i="31" s="1"/>
  <c r="Z495" i="31"/>
  <c r="AC495" i="31" s="1"/>
  <c r="AG495" i="31"/>
  <c r="V495" i="31"/>
  <c r="V451" i="31"/>
  <c r="AG451" i="31"/>
  <c r="Z451" i="31"/>
  <c r="AC451" i="31" s="1"/>
  <c r="V318" i="31"/>
  <c r="Z318" i="31"/>
  <c r="AC318" i="31" s="1"/>
  <c r="AG318" i="31"/>
  <c r="Z511" i="31"/>
  <c r="AC511" i="31" s="1"/>
  <c r="AG511" i="31"/>
  <c r="V511" i="31"/>
  <c r="Z530" i="31"/>
  <c r="AC530" i="31" s="1"/>
  <c r="V530" i="31"/>
  <c r="AG530" i="31"/>
  <c r="V315" i="31"/>
  <c r="Z315" i="31"/>
  <c r="AC315" i="31" s="1"/>
  <c r="AG315" i="31"/>
  <c r="Z75" i="31"/>
  <c r="AC75" i="31" s="1"/>
  <c r="AG75" i="31"/>
  <c r="V75" i="31"/>
  <c r="Z375" i="31"/>
  <c r="AC375" i="31" s="1"/>
  <c r="AG375" i="31"/>
  <c r="V375" i="31"/>
  <c r="AI150" i="31"/>
  <c r="AL150" i="31" s="1"/>
  <c r="Q150" i="31"/>
  <c r="AB150" i="31"/>
  <c r="AE150" i="31" s="1"/>
  <c r="S150" i="31"/>
  <c r="R150" i="31"/>
  <c r="T150" i="31"/>
  <c r="AB537" i="31"/>
  <c r="AE537" i="31" s="1"/>
  <c r="R537" i="31"/>
  <c r="T537" i="31"/>
  <c r="Q537" i="31"/>
  <c r="AI537" i="31"/>
  <c r="AL537" i="31" s="1"/>
  <c r="S537" i="31"/>
  <c r="AG50" i="31"/>
  <c r="V50" i="31"/>
  <c r="Z50" i="31"/>
  <c r="AC50" i="31" s="1"/>
  <c r="Z319" i="31"/>
  <c r="AC319" i="31" s="1"/>
  <c r="AG319" i="31"/>
  <c r="V319" i="31"/>
  <c r="N25" i="31"/>
  <c r="AA25" i="31"/>
  <c r="AD25" i="31" s="1"/>
  <c r="O25" i="31"/>
  <c r="M25" i="31"/>
  <c r="AH25" i="31"/>
  <c r="AK25" i="31" s="1"/>
  <c r="L25" i="31"/>
  <c r="AA509" i="31"/>
  <c r="AD509" i="31" s="1"/>
  <c r="L509" i="31"/>
  <c r="M509" i="31"/>
  <c r="AH509" i="31"/>
  <c r="AK509" i="31" s="1"/>
  <c r="N509" i="31"/>
  <c r="O509" i="31"/>
  <c r="Z81" i="31"/>
  <c r="AC81" i="31" s="1"/>
  <c r="AG81" i="31"/>
  <c r="V81" i="31"/>
  <c r="S93" i="31"/>
  <c r="T93" i="31"/>
  <c r="R93" i="31"/>
  <c r="Q93" i="31"/>
  <c r="AI93" i="31"/>
  <c r="AL93" i="31" s="1"/>
  <c r="AB93" i="31"/>
  <c r="AE93" i="31" s="1"/>
  <c r="Q94" i="31"/>
  <c r="T94" i="31"/>
  <c r="AI94" i="31"/>
  <c r="AL94" i="31" s="1"/>
  <c r="R94" i="31"/>
  <c r="S94" i="31"/>
  <c r="AB94" i="31"/>
  <c r="AE94" i="31" s="1"/>
  <c r="AG298" i="31"/>
  <c r="V298" i="31"/>
  <c r="Z298" i="31"/>
  <c r="AC298" i="31" s="1"/>
  <c r="Z369" i="31"/>
  <c r="AC369" i="31" s="1"/>
  <c r="AG369" i="31"/>
  <c r="V369" i="31"/>
  <c r="AG526" i="31"/>
  <c r="Z526" i="31"/>
  <c r="AC526" i="31" s="1"/>
  <c r="V526" i="31"/>
  <c r="AG423" i="31"/>
  <c r="Z423" i="31"/>
  <c r="AC423" i="31" s="1"/>
  <c r="V423" i="31"/>
  <c r="AG27" i="31"/>
  <c r="V27" i="31"/>
  <c r="Z27" i="31"/>
  <c r="AC27" i="31" s="1"/>
  <c r="O480" i="31"/>
  <c r="M480" i="31"/>
  <c r="AA480" i="31"/>
  <c r="AD480" i="31" s="1"/>
  <c r="AH480" i="31"/>
  <c r="AK480" i="31" s="1"/>
  <c r="N480" i="31"/>
  <c r="L480" i="31"/>
  <c r="Z306" i="31"/>
  <c r="AC306" i="31" s="1"/>
  <c r="AG306" i="31"/>
  <c r="V306" i="31"/>
  <c r="AB116" i="31"/>
  <c r="AE116" i="31" s="1"/>
  <c r="T116" i="31"/>
  <c r="AI116" i="31"/>
  <c r="AL116" i="31" s="1"/>
  <c r="S116" i="31"/>
  <c r="Q116" i="31"/>
  <c r="R116" i="31"/>
  <c r="R35" i="31"/>
  <c r="S35" i="31"/>
  <c r="Q35" i="31"/>
  <c r="T35" i="31"/>
  <c r="AI35" i="31"/>
  <c r="AL35" i="31" s="1"/>
  <c r="AB35" i="31"/>
  <c r="AE35" i="31" s="1"/>
  <c r="V469" i="31"/>
  <c r="AG469" i="31"/>
  <c r="Z469" i="31"/>
  <c r="AC469" i="31" s="1"/>
  <c r="T63" i="31"/>
  <c r="R63" i="31"/>
  <c r="AB63" i="31"/>
  <c r="AE63" i="31" s="1"/>
  <c r="Q63" i="31"/>
  <c r="S63" i="31"/>
  <c r="AI63" i="31"/>
  <c r="AL63" i="31" s="1"/>
  <c r="Z21" i="31"/>
  <c r="AC21" i="31" s="1"/>
  <c r="AG21" i="31"/>
  <c r="V21" i="31"/>
  <c r="V361" i="31"/>
  <c r="Z361" i="31"/>
  <c r="AC361" i="31" s="1"/>
  <c r="AG361" i="31"/>
  <c r="Z91" i="31"/>
  <c r="AC91" i="31" s="1"/>
  <c r="AG91" i="31"/>
  <c r="V91" i="31"/>
  <c r="AG490" i="31"/>
  <c r="V490" i="31"/>
  <c r="Z490" i="31"/>
  <c r="AC490" i="31" s="1"/>
  <c r="Q263" i="31"/>
  <c r="R263" i="31"/>
  <c r="S263" i="31"/>
  <c r="AB263" i="31"/>
  <c r="AE263" i="31" s="1"/>
  <c r="T263" i="31"/>
  <c r="AI263" i="31"/>
  <c r="AL263" i="31" s="1"/>
  <c r="AI68" i="31"/>
  <c r="AL68" i="31" s="1"/>
  <c r="AB68" i="31"/>
  <c r="AE68" i="31" s="1"/>
  <c r="R68" i="31"/>
  <c r="S68" i="31"/>
  <c r="Q68" i="31"/>
  <c r="T68" i="31"/>
  <c r="Z440" i="31"/>
  <c r="AC440" i="31" s="1"/>
  <c r="AG440" i="31"/>
  <c r="V440" i="31"/>
  <c r="V461" i="31"/>
  <c r="AG461" i="31"/>
  <c r="Z461" i="31"/>
  <c r="AC461" i="31" s="1"/>
  <c r="Z443" i="31"/>
  <c r="AC443" i="31" s="1"/>
  <c r="AG443" i="31"/>
  <c r="V443" i="31"/>
  <c r="AG549" i="31"/>
  <c r="Z549" i="31"/>
  <c r="AC549" i="31" s="1"/>
  <c r="V549" i="31"/>
  <c r="V264" i="31"/>
  <c r="AG264" i="31"/>
  <c r="Z264" i="31"/>
  <c r="AC264" i="31" s="1"/>
  <c r="Z339" i="31"/>
  <c r="AC339" i="31" s="1"/>
  <c r="AG339" i="31"/>
  <c r="V339" i="31"/>
  <c r="V52" i="31"/>
  <c r="Z52" i="31"/>
  <c r="AC52" i="31" s="1"/>
  <c r="AG52" i="31"/>
  <c r="Z136" i="31"/>
  <c r="AC136" i="31" s="1"/>
  <c r="AG136" i="31"/>
  <c r="V136" i="31"/>
  <c r="N185" i="31"/>
  <c r="V185" i="31"/>
  <c r="L185" i="31"/>
  <c r="AA185" i="31"/>
  <c r="AD185" i="31" s="1"/>
  <c r="AH185" i="31"/>
  <c r="M185" i="31"/>
  <c r="O185" i="31"/>
  <c r="M122" i="31"/>
  <c r="L122" i="31"/>
  <c r="N122" i="31"/>
  <c r="AA122" i="31"/>
  <c r="AD122" i="31" s="1"/>
  <c r="O122" i="31"/>
  <c r="AH122" i="31"/>
  <c r="AK122" i="31" s="1"/>
  <c r="S415" i="31"/>
  <c r="R415" i="31"/>
  <c r="Q415" i="31"/>
  <c r="T415" i="31"/>
  <c r="AI415" i="31"/>
  <c r="AL415" i="31" s="1"/>
  <c r="AB415" i="31"/>
  <c r="AE415" i="31" s="1"/>
  <c r="L311" i="31"/>
  <c r="O311" i="31"/>
  <c r="AA311" i="31"/>
  <c r="AD311" i="31" s="1"/>
  <c r="AH311" i="31"/>
  <c r="AK311" i="31" s="1"/>
  <c r="M311" i="31"/>
  <c r="N311" i="31"/>
  <c r="AA354" i="31"/>
  <c r="AD354" i="31" s="1"/>
  <c r="L354" i="31"/>
  <c r="AH354" i="31"/>
  <c r="O354" i="31"/>
  <c r="V354" i="31"/>
  <c r="N354" i="31"/>
  <c r="M354" i="31"/>
  <c r="AA408" i="31"/>
  <c r="AD408" i="31" s="1"/>
  <c r="AH408" i="31"/>
  <c r="AK408" i="31" s="1"/>
  <c r="N408" i="31"/>
  <c r="L408" i="31"/>
  <c r="O408" i="31"/>
  <c r="M408" i="31"/>
  <c r="M77" i="31"/>
  <c r="N77" i="31"/>
  <c r="O77" i="31"/>
  <c r="L77" i="31"/>
  <c r="AA77" i="31"/>
  <c r="AD77" i="31" s="1"/>
  <c r="AH77" i="31"/>
  <c r="AK77" i="31" s="1"/>
  <c r="R60" i="31"/>
  <c r="AB60" i="31"/>
  <c r="AE60" i="31" s="1"/>
  <c r="T60" i="31"/>
  <c r="S60" i="31"/>
  <c r="Q60" i="31"/>
  <c r="AI60" i="31"/>
  <c r="AL60" i="31" s="1"/>
  <c r="M204" i="31"/>
  <c r="L204" i="31"/>
  <c r="AA204" i="31"/>
  <c r="AD204" i="31" s="1"/>
  <c r="V204" i="31"/>
  <c r="AH204" i="31"/>
  <c r="O204" i="31"/>
  <c r="N204" i="31"/>
  <c r="O333" i="31"/>
  <c r="N333" i="31"/>
  <c r="V333" i="31"/>
  <c r="M333" i="31"/>
  <c r="AA333" i="31"/>
  <c r="AD333" i="31" s="1"/>
  <c r="L333" i="31"/>
  <c r="AH333" i="31"/>
  <c r="M160" i="31"/>
  <c r="AH160" i="31"/>
  <c r="AK160" i="31" s="1"/>
  <c r="O160" i="31"/>
  <c r="N160" i="31"/>
  <c r="L160" i="31"/>
  <c r="AA160" i="31"/>
  <c r="AD160" i="31" s="1"/>
  <c r="V341" i="31"/>
  <c r="Z341" i="31"/>
  <c r="AC341" i="31" s="1"/>
  <c r="AG341" i="31"/>
  <c r="Z536" i="31"/>
  <c r="AC536" i="31" s="1"/>
  <c r="AG536" i="31"/>
  <c r="V536" i="31"/>
  <c r="AG57" i="31"/>
  <c r="Z57" i="31"/>
  <c r="AC57" i="31" s="1"/>
  <c r="V57" i="31"/>
  <c r="Z305" i="31"/>
  <c r="AC305" i="31" s="1"/>
  <c r="V305" i="31"/>
  <c r="AG305" i="31"/>
  <c r="T334" i="31"/>
  <c r="S334" i="31"/>
  <c r="AI334" i="31"/>
  <c r="AL334" i="31" s="1"/>
  <c r="AB334" i="31"/>
  <c r="AE334" i="31" s="1"/>
  <c r="Q334" i="31"/>
  <c r="R334" i="31"/>
  <c r="R543" i="31"/>
  <c r="T543" i="31"/>
  <c r="S543" i="31"/>
  <c r="AI543" i="31"/>
  <c r="AL543" i="31" s="1"/>
  <c r="Q543" i="31"/>
  <c r="AB543" i="31"/>
  <c r="AE543" i="31" s="1"/>
  <c r="Z398" i="31"/>
  <c r="AC398" i="31" s="1"/>
  <c r="AG398" i="31"/>
  <c r="V398" i="31"/>
  <c r="AG164" i="31"/>
  <c r="V164" i="31"/>
  <c r="Z164" i="31"/>
  <c r="AC164" i="31" s="1"/>
  <c r="Q514" i="31"/>
  <c r="S514" i="31"/>
  <c r="AB514" i="31"/>
  <c r="AE514" i="31" s="1"/>
  <c r="AI514" i="31"/>
  <c r="AL514" i="31" s="1"/>
  <c r="R514" i="31"/>
  <c r="T514" i="31"/>
  <c r="AG62" i="31"/>
  <c r="Z62" i="31"/>
  <c r="AC62" i="31" s="1"/>
  <c r="V62" i="31"/>
  <c r="AG418" i="31"/>
  <c r="Z418" i="31"/>
  <c r="AC418" i="31" s="1"/>
  <c r="V418" i="31"/>
  <c r="Z541" i="31"/>
  <c r="AC541" i="31" s="1"/>
  <c r="AG541" i="31"/>
  <c r="V541" i="31"/>
  <c r="AB55" i="31"/>
  <c r="AE55" i="31" s="1"/>
  <c r="Q55" i="31"/>
  <c r="S55" i="31"/>
  <c r="T55" i="31"/>
  <c r="AI55" i="31"/>
  <c r="AL55" i="31" s="1"/>
  <c r="R55" i="31"/>
  <c r="S101" i="31"/>
  <c r="AI101" i="31"/>
  <c r="AL101" i="31" s="1"/>
  <c r="T101" i="31"/>
  <c r="Q101" i="31"/>
  <c r="AB101" i="31"/>
  <c r="AE101" i="31" s="1"/>
  <c r="R101" i="31"/>
  <c r="AG326" i="31"/>
  <c r="V326" i="31"/>
  <c r="Z326" i="31"/>
  <c r="AC326" i="31" s="1"/>
  <c r="AG20" i="31"/>
  <c r="Z20" i="31"/>
  <c r="AC20" i="31" s="1"/>
  <c r="V20" i="31"/>
  <c r="AG303" i="31"/>
  <c r="Z303" i="31"/>
  <c r="AC303" i="31" s="1"/>
  <c r="V303" i="31"/>
  <c r="Q391" i="31"/>
  <c r="T391" i="31"/>
  <c r="R391" i="31"/>
  <c r="AB391" i="31"/>
  <c r="AE391" i="31" s="1"/>
  <c r="AI391" i="31"/>
  <c r="AL391" i="31" s="1"/>
  <c r="S391" i="31"/>
  <c r="AB283" i="31"/>
  <c r="AE283" i="31" s="1"/>
  <c r="T283" i="31"/>
  <c r="AI283" i="31"/>
  <c r="AL283" i="31" s="1"/>
  <c r="S283" i="31"/>
  <c r="R283" i="31"/>
  <c r="Q283" i="31"/>
  <c r="AG178" i="31"/>
  <c r="Z178" i="31"/>
  <c r="AC178" i="31" s="1"/>
  <c r="V178" i="31"/>
  <c r="AB414" i="31"/>
  <c r="AE414" i="31" s="1"/>
  <c r="T414" i="31"/>
  <c r="AI414" i="31"/>
  <c r="AL414" i="31" s="1"/>
  <c r="S414" i="31"/>
  <c r="Q414" i="31"/>
  <c r="R414" i="31"/>
  <c r="N457" i="31"/>
  <c r="AH457" i="31"/>
  <c r="O457" i="31"/>
  <c r="M457" i="31"/>
  <c r="V457" i="31"/>
  <c r="L457" i="31"/>
  <c r="AA457" i="31"/>
  <c r="AD457" i="31" s="1"/>
  <c r="AF457" i="31" s="1"/>
  <c r="S400" i="31"/>
  <c r="R400" i="31"/>
  <c r="AB400" i="31"/>
  <c r="AE400" i="31" s="1"/>
  <c r="AI400" i="31"/>
  <c r="AL400" i="31" s="1"/>
  <c r="T400" i="31"/>
  <c r="Q400" i="31"/>
  <c r="Z245" i="31"/>
  <c r="AC245" i="31" s="1"/>
  <c r="AG245" i="31"/>
  <c r="V245" i="31"/>
  <c r="T287" i="31"/>
  <c r="AI287" i="31"/>
  <c r="AL287" i="31" s="1"/>
  <c r="Q287" i="31"/>
  <c r="S287" i="31"/>
  <c r="AB287" i="31"/>
  <c r="AE287" i="31" s="1"/>
  <c r="R287" i="31"/>
  <c r="Z269" i="31"/>
  <c r="AC269" i="31" s="1"/>
  <c r="V269" i="31"/>
  <c r="AG269" i="31"/>
  <c r="AG407" i="31"/>
  <c r="Z407" i="31"/>
  <c r="AC407" i="31" s="1"/>
  <c r="V407" i="31"/>
  <c r="Z120" i="31"/>
  <c r="AC120" i="31" s="1"/>
  <c r="AG120" i="31"/>
  <c r="V120" i="31"/>
  <c r="T88" i="31"/>
  <c r="AB88" i="31"/>
  <c r="AE88" i="31" s="1"/>
  <c r="Q88" i="31"/>
  <c r="R88" i="31"/>
  <c r="S88" i="31"/>
  <c r="AI88" i="31"/>
  <c r="AL88" i="31" s="1"/>
  <c r="V212" i="31"/>
  <c r="AH212" i="31"/>
  <c r="M212" i="31"/>
  <c r="L212" i="31"/>
  <c r="N212" i="31"/>
  <c r="O212" i="31"/>
  <c r="AA212" i="31"/>
  <c r="AD212" i="31" s="1"/>
  <c r="AF212" i="31" s="1"/>
  <c r="AG525" i="31"/>
  <c r="Z525" i="31"/>
  <c r="AC525" i="31" s="1"/>
  <c r="V525" i="31"/>
  <c r="V444" i="31"/>
  <c r="Z444" i="31"/>
  <c r="AC444" i="31" s="1"/>
  <c r="AG444" i="31"/>
  <c r="Z103" i="31"/>
  <c r="AC103" i="31" s="1"/>
  <c r="AG103" i="31"/>
  <c r="V103" i="31"/>
  <c r="Z149" i="31"/>
  <c r="AC149" i="31" s="1"/>
  <c r="AG149" i="31"/>
  <c r="V149" i="31"/>
  <c r="Q222" i="31"/>
  <c r="S222" i="31"/>
  <c r="AB222" i="31"/>
  <c r="AE222" i="31" s="1"/>
  <c r="AI222" i="31"/>
  <c r="AL222" i="31" s="1"/>
  <c r="T222" i="31"/>
  <c r="R222" i="31"/>
  <c r="T43" i="31"/>
  <c r="Q43" i="31"/>
  <c r="AI43" i="31"/>
  <c r="AL43" i="31" s="1"/>
  <c r="S43" i="31"/>
  <c r="AB43" i="31"/>
  <c r="AE43" i="31" s="1"/>
  <c r="R43" i="31"/>
  <c r="AI199" i="31"/>
  <c r="AL199" i="31" s="1"/>
  <c r="T199" i="31"/>
  <c r="R199" i="31"/>
  <c r="S199" i="31"/>
  <c r="AB199" i="31"/>
  <c r="AE199" i="31" s="1"/>
  <c r="Q199" i="31"/>
  <c r="R302" i="31"/>
  <c r="Q302" i="31"/>
  <c r="T302" i="31"/>
  <c r="S302" i="31"/>
  <c r="AI302" i="31"/>
  <c r="AL302" i="31" s="1"/>
  <c r="AB302" i="31"/>
  <c r="AE302" i="31" s="1"/>
  <c r="AG22" i="31"/>
  <c r="Z22" i="31"/>
  <c r="AC22" i="31" s="1"/>
  <c r="V22" i="31"/>
  <c r="T200" i="31"/>
  <c r="AB200" i="31"/>
  <c r="AE200" i="31" s="1"/>
  <c r="R200" i="31"/>
  <c r="Q200" i="31"/>
  <c r="AI200" i="31"/>
  <c r="AL200" i="31" s="1"/>
  <c r="S200" i="31"/>
  <c r="V358" i="31"/>
  <c r="AG358" i="31"/>
  <c r="Z358" i="31"/>
  <c r="AC358" i="31" s="1"/>
  <c r="AG450" i="31"/>
  <c r="V450" i="31"/>
  <c r="Z450" i="31"/>
  <c r="AC450" i="31" s="1"/>
  <c r="AG432" i="31"/>
  <c r="Z432" i="31"/>
  <c r="AC432" i="31" s="1"/>
  <c r="V432" i="31"/>
  <c r="Q331" i="31"/>
  <c r="AI331" i="31"/>
  <c r="AL331" i="31" s="1"/>
  <c r="AB331" i="31"/>
  <c r="AE331" i="31" s="1"/>
  <c r="R331" i="31"/>
  <c r="T331" i="31"/>
  <c r="S331" i="31"/>
  <c r="AG110" i="31"/>
  <c r="Z110" i="31"/>
  <c r="AC110" i="31" s="1"/>
  <c r="V110" i="31"/>
  <c r="Z141" i="31"/>
  <c r="AC141" i="31" s="1"/>
  <c r="AG141" i="31"/>
  <c r="V141" i="31"/>
  <c r="V532" i="31"/>
  <c r="Z532" i="31"/>
  <c r="AC532" i="31" s="1"/>
  <c r="AG532" i="31"/>
  <c r="Z498" i="31"/>
  <c r="AC498" i="31" s="1"/>
  <c r="AG498" i="31"/>
  <c r="V498" i="31"/>
  <c r="AG121" i="31"/>
  <c r="V121" i="31"/>
  <c r="Z121" i="31"/>
  <c r="AC121" i="31" s="1"/>
  <c r="Z295" i="31"/>
  <c r="AC295" i="31" s="1"/>
  <c r="V295" i="31"/>
  <c r="AG295" i="31"/>
  <c r="V41" i="31"/>
  <c r="Z41" i="31"/>
  <c r="AC41" i="31" s="1"/>
  <c r="AG41" i="31"/>
  <c r="V544" i="31"/>
  <c r="AG544" i="31"/>
  <c r="Z544" i="31"/>
  <c r="AC544" i="31" s="1"/>
  <c r="S359" i="31"/>
  <c r="R359" i="31"/>
  <c r="AI359" i="31"/>
  <c r="AL359" i="31" s="1"/>
  <c r="Q359" i="31"/>
  <c r="T359" i="31"/>
  <c r="AB359" i="31"/>
  <c r="AE359" i="31" s="1"/>
  <c r="V49" i="31"/>
  <c r="Z49" i="31"/>
  <c r="AC49" i="31" s="1"/>
  <c r="AG49" i="31"/>
  <c r="V489" i="31"/>
  <c r="AG489" i="31"/>
  <c r="Z489" i="31"/>
  <c r="AC489" i="31" s="1"/>
  <c r="AB540" i="31"/>
  <c r="AE540" i="31" s="1"/>
  <c r="S540" i="31"/>
  <c r="Q540" i="31"/>
  <c r="R540" i="31"/>
  <c r="AI540" i="31"/>
  <c r="AL540" i="31" s="1"/>
  <c r="T540" i="31"/>
  <c r="V459" i="31"/>
  <c r="Z459" i="31"/>
  <c r="AC459" i="31" s="1"/>
  <c r="AG459" i="31"/>
  <c r="V542" i="31"/>
  <c r="AG542" i="31"/>
  <c r="Z542" i="31"/>
  <c r="AC542" i="31" s="1"/>
  <c r="AG441" i="31"/>
  <c r="V441" i="31"/>
  <c r="Z441" i="31"/>
  <c r="AC441" i="31" s="1"/>
  <c r="Q177" i="31"/>
  <c r="S177" i="31"/>
  <c r="R177" i="31"/>
  <c r="AI177" i="31"/>
  <c r="AL177" i="31" s="1"/>
  <c r="AB177" i="31"/>
  <c r="AE177" i="31" s="1"/>
  <c r="T177" i="31"/>
  <c r="T524" i="31"/>
  <c r="S524" i="31"/>
  <c r="AB524" i="31"/>
  <c r="AE524" i="31" s="1"/>
  <c r="Q524" i="31"/>
  <c r="R524" i="31"/>
  <c r="AI524" i="31"/>
  <c r="AL524" i="31" s="1"/>
  <c r="Z550" i="31"/>
  <c r="AC550" i="31" s="1"/>
  <c r="AG550" i="31"/>
  <c r="V550" i="31"/>
  <c r="R492" i="31"/>
  <c r="S492" i="31"/>
  <c r="Q492" i="31"/>
  <c r="AB492" i="31"/>
  <c r="AE492" i="31" s="1"/>
  <c r="T492" i="31"/>
  <c r="AI492" i="31"/>
  <c r="AL492" i="31" s="1"/>
  <c r="AG240" i="31"/>
  <c r="V240" i="31"/>
  <c r="Z240" i="31"/>
  <c r="AC240" i="31" s="1"/>
  <c r="Z508" i="31"/>
  <c r="AC508" i="31" s="1"/>
  <c r="AG508" i="31"/>
  <c r="V508" i="31"/>
  <c r="T154" i="31"/>
  <c r="AI154" i="31"/>
  <c r="AL154" i="31" s="1"/>
  <c r="AB154" i="31"/>
  <c r="AE154" i="31" s="1"/>
  <c r="Q154" i="31"/>
  <c r="R154" i="31"/>
  <c r="S154" i="31"/>
  <c r="AH117" i="31"/>
  <c r="AK117" i="31" s="1"/>
  <c r="N117" i="31"/>
  <c r="AA117" i="31"/>
  <c r="AD117" i="31" s="1"/>
  <c r="O117" i="31"/>
  <c r="L117" i="31"/>
  <c r="M117" i="31"/>
  <c r="R45" i="31"/>
  <c r="T45" i="31"/>
  <c r="AB45" i="31"/>
  <c r="AE45" i="31" s="1"/>
  <c r="Q45" i="31"/>
  <c r="S45" i="31"/>
  <c r="AI45" i="31"/>
  <c r="AL45" i="31" s="1"/>
  <c r="AI468" i="31"/>
  <c r="AL468" i="31" s="1"/>
  <c r="T468" i="31"/>
  <c r="S468" i="31"/>
  <c r="R468" i="31"/>
  <c r="Q468" i="31"/>
  <c r="AB468" i="31"/>
  <c r="AE468" i="31" s="1"/>
  <c r="Z14" i="31"/>
  <c r="AC14" i="31" s="1"/>
  <c r="V14" i="31"/>
  <c r="AG14" i="31"/>
  <c r="T308" i="31"/>
  <c r="Q308" i="31"/>
  <c r="AI308" i="31"/>
  <c r="AL308" i="31" s="1"/>
  <c r="R308" i="31"/>
  <c r="AB308" i="31"/>
  <c r="AE308" i="31" s="1"/>
  <c r="S308" i="31"/>
  <c r="Z481" i="31"/>
  <c r="AC481" i="31" s="1"/>
  <c r="AG481" i="31"/>
  <c r="V481" i="31"/>
  <c r="Q146" i="31"/>
  <c r="S146" i="31"/>
  <c r="AI146" i="31"/>
  <c r="AL146" i="31" s="1"/>
  <c r="AB146" i="31"/>
  <c r="AE146" i="31" s="1"/>
  <c r="R146" i="31"/>
  <c r="T146" i="31"/>
  <c r="Q188" i="31"/>
  <c r="T188" i="31"/>
  <c r="R188" i="31"/>
  <c r="S188" i="31"/>
  <c r="AI188" i="31"/>
  <c r="AL188" i="31" s="1"/>
  <c r="AB188" i="31"/>
  <c r="AE188" i="31" s="1"/>
  <c r="T522" i="31"/>
  <c r="AI522" i="31"/>
  <c r="AL522" i="31" s="1"/>
  <c r="S522" i="31"/>
  <c r="Q522" i="31"/>
  <c r="R522" i="31"/>
  <c r="AB522" i="31"/>
  <c r="AE522" i="31" s="1"/>
  <c r="AI251" i="31"/>
  <c r="AL251" i="31" s="1"/>
  <c r="T251" i="31"/>
  <c r="R251" i="31"/>
  <c r="AB251" i="31"/>
  <c r="AE251" i="31" s="1"/>
  <c r="Q251" i="31"/>
  <c r="S251" i="31"/>
  <c r="R126" i="31"/>
  <c r="Q126" i="31"/>
  <c r="T126" i="31"/>
  <c r="AB126" i="31"/>
  <c r="AE126" i="31" s="1"/>
  <c r="S126" i="31"/>
  <c r="AI126" i="31"/>
  <c r="AL126" i="31" s="1"/>
  <c r="Z267" i="31"/>
  <c r="AC267" i="31" s="1"/>
  <c r="AG267" i="31"/>
  <c r="V267" i="31"/>
  <c r="AI352" i="31"/>
  <c r="AL352" i="31" s="1"/>
  <c r="S352" i="31"/>
  <c r="R352" i="31"/>
  <c r="T352" i="31"/>
  <c r="AB352" i="31"/>
  <c r="AE352" i="31" s="1"/>
  <c r="Q352" i="31"/>
  <c r="S59" i="31"/>
  <c r="Q59" i="31"/>
  <c r="AI59" i="31"/>
  <c r="AL59" i="31" s="1"/>
  <c r="R59" i="31"/>
  <c r="AB59" i="31"/>
  <c r="AE59" i="31" s="1"/>
  <c r="T59" i="31"/>
  <c r="Z180" i="31"/>
  <c r="AC180" i="31" s="1"/>
  <c r="AG180" i="31"/>
  <c r="V180" i="31"/>
  <c r="Q368" i="31"/>
  <c r="AB368" i="31"/>
  <c r="AE368" i="31" s="1"/>
  <c r="R368" i="31"/>
  <c r="AI368" i="31"/>
  <c r="AL368" i="31" s="1"/>
  <c r="T368" i="31"/>
  <c r="S368" i="31"/>
  <c r="Z310" i="31"/>
  <c r="AC310" i="31" s="1"/>
  <c r="AG310" i="31"/>
  <c r="V310" i="31"/>
  <c r="Z405" i="31"/>
  <c r="AC405" i="31" s="1"/>
  <c r="AG405" i="31"/>
  <c r="V405" i="31"/>
  <c r="S419" i="31"/>
  <c r="AI419" i="31"/>
  <c r="AL419" i="31" s="1"/>
  <c r="Q419" i="31"/>
  <c r="AB419" i="31"/>
  <c r="AE419" i="31" s="1"/>
  <c r="R419" i="31"/>
  <c r="T419" i="31"/>
  <c r="AI485" i="31"/>
  <c r="AL485" i="31" s="1"/>
  <c r="T485" i="31"/>
  <c r="R485" i="31"/>
  <c r="S485" i="31"/>
  <c r="Q485" i="31"/>
  <c r="AB485" i="31"/>
  <c r="AE485" i="31" s="1"/>
  <c r="AG115" i="31"/>
  <c r="Z115" i="31"/>
  <c r="AC115" i="31" s="1"/>
  <c r="V115" i="31"/>
  <c r="O193" i="31"/>
  <c r="AA193" i="31"/>
  <c r="AD193" i="31" s="1"/>
  <c r="N193" i="31"/>
  <c r="AH193" i="31"/>
  <c r="AK193" i="31" s="1"/>
  <c r="L193" i="31"/>
  <c r="M193" i="31"/>
  <c r="R527" i="31"/>
  <c r="AB527" i="31"/>
  <c r="AE527" i="31" s="1"/>
  <c r="T527" i="31"/>
  <c r="S527" i="31"/>
  <c r="Q527" i="31"/>
  <c r="AI527" i="31"/>
  <c r="AL527" i="31" s="1"/>
  <c r="Z175" i="31"/>
  <c r="AC175" i="31" s="1"/>
  <c r="V175" i="31"/>
  <c r="AG175" i="31"/>
  <c r="AI403" i="31"/>
  <c r="AL403" i="31" s="1"/>
  <c r="T403" i="31"/>
  <c r="R403" i="31"/>
  <c r="S403" i="31"/>
  <c r="Q403" i="31"/>
  <c r="AB403" i="31"/>
  <c r="AE403" i="31" s="1"/>
  <c r="Q471" i="31"/>
  <c r="AI471" i="31"/>
  <c r="AL471" i="31" s="1"/>
  <c r="T471" i="31"/>
  <c r="S471" i="31"/>
  <c r="R471" i="31"/>
  <c r="AB471" i="31"/>
  <c r="AE471" i="31" s="1"/>
  <c r="N539" i="31"/>
  <c r="M539" i="31"/>
  <c r="AH539" i="31"/>
  <c r="AK539" i="31" s="1"/>
  <c r="L539" i="31"/>
  <c r="AA539" i="31"/>
  <c r="AD539" i="31" s="1"/>
  <c r="O539" i="31"/>
  <c r="Q86" i="31"/>
  <c r="AB86" i="31"/>
  <c r="AE86" i="31" s="1"/>
  <c r="AI86" i="31"/>
  <c r="AL86" i="31" s="1"/>
  <c r="R86" i="31"/>
  <c r="S86" i="31"/>
  <c r="T86" i="31"/>
  <c r="AG505" i="31"/>
  <c r="V505" i="31"/>
  <c r="Z505" i="31"/>
  <c r="AC505" i="31" s="1"/>
  <c r="T464" i="31"/>
  <c r="S464" i="31"/>
  <c r="R464" i="31"/>
  <c r="Q464" i="31"/>
  <c r="AB464" i="31"/>
  <c r="AE464" i="31" s="1"/>
  <c r="AI464" i="31"/>
  <c r="AL464" i="31" s="1"/>
  <c r="AI506" i="31"/>
  <c r="AL506" i="31" s="1"/>
  <c r="S506" i="31"/>
  <c r="Q506" i="31"/>
  <c r="AB506" i="31"/>
  <c r="AE506" i="31" s="1"/>
  <c r="R506" i="31"/>
  <c r="T506" i="31"/>
  <c r="T5" i="31"/>
  <c r="AI5" i="31"/>
  <c r="AL5" i="31" s="1"/>
  <c r="AB5" i="31"/>
  <c r="Q5" i="31"/>
  <c r="R5" i="31"/>
  <c r="S5" i="31"/>
  <c r="AG558" i="31"/>
  <c r="V558" i="31"/>
  <c r="Z558" i="31"/>
  <c r="AC558" i="31" s="1"/>
  <c r="Z477" i="31"/>
  <c r="AC477" i="31" s="1"/>
  <c r="AG477" i="31"/>
  <c r="V477" i="31"/>
  <c r="T151" i="31"/>
  <c r="R151" i="31"/>
  <c r="Q151" i="31"/>
  <c r="AB151" i="31"/>
  <c r="AE151" i="31" s="1"/>
  <c r="S151" i="31"/>
  <c r="AI151" i="31"/>
  <c r="AL151" i="31" s="1"/>
  <c r="AI23" i="31"/>
  <c r="AL23" i="31" s="1"/>
  <c r="S23" i="31"/>
  <c r="R23" i="31"/>
  <c r="AB23" i="31"/>
  <c r="AE23" i="31" s="1"/>
  <c r="T23" i="31"/>
  <c r="Q23" i="31"/>
  <c r="Z31" i="31"/>
  <c r="AC31" i="31" s="1"/>
  <c r="AG31" i="31"/>
  <c r="V31" i="31"/>
  <c r="R394" i="31"/>
  <c r="AB394" i="31"/>
  <c r="AE394" i="31" s="1"/>
  <c r="Q394" i="31"/>
  <c r="T394" i="31"/>
  <c r="AI394" i="31"/>
  <c r="AL394" i="31" s="1"/>
  <c r="S394" i="31"/>
  <c r="S17" i="31"/>
  <c r="AB17" i="31"/>
  <c r="AE17" i="31" s="1"/>
  <c r="R17" i="31"/>
  <c r="AI17" i="31"/>
  <c r="AL17" i="31" s="1"/>
  <c r="T17" i="31"/>
  <c r="Q17" i="31"/>
  <c r="Q276" i="31"/>
  <c r="AB276" i="31"/>
  <c r="AE276" i="31" s="1"/>
  <c r="T276" i="31"/>
  <c r="R276" i="31"/>
  <c r="S276" i="31"/>
  <c r="AI276" i="31"/>
  <c r="AL276" i="31" s="1"/>
  <c r="Q362" i="31"/>
  <c r="S362" i="31"/>
  <c r="T362" i="31"/>
  <c r="AB362" i="31"/>
  <c r="AE362" i="31" s="1"/>
  <c r="R362" i="31"/>
  <c r="AI362" i="31"/>
  <c r="AL362" i="31" s="1"/>
  <c r="T98" i="31"/>
  <c r="AI98" i="31"/>
  <c r="AL98" i="31" s="1"/>
  <c r="R98" i="31"/>
  <c r="S98" i="31"/>
  <c r="AB98" i="31"/>
  <c r="AE98" i="31" s="1"/>
  <c r="Q98" i="31"/>
  <c r="L486" i="31"/>
  <c r="N486" i="31"/>
  <c r="O486" i="31"/>
  <c r="AA486" i="31"/>
  <c r="AD486" i="31" s="1"/>
  <c r="AH486" i="31"/>
  <c r="AK486" i="31" s="1"/>
  <c r="M486" i="31"/>
  <c r="R230" i="31"/>
  <c r="AB230" i="31"/>
  <c r="AE230" i="31" s="1"/>
  <c r="Q230" i="31"/>
  <c r="T230" i="31"/>
  <c r="S230" i="31"/>
  <c r="AI230" i="31"/>
  <c r="AL230" i="31" s="1"/>
  <c r="AB95" i="31"/>
  <c r="AE95" i="31" s="1"/>
  <c r="AI95" i="31"/>
  <c r="AL95" i="31" s="1"/>
  <c r="R95" i="31"/>
  <c r="T95" i="31"/>
  <c r="S95" i="31"/>
  <c r="Q95" i="31"/>
  <c r="R519" i="31"/>
  <c r="Q519" i="31"/>
  <c r="S519" i="31"/>
  <c r="AI519" i="31"/>
  <c r="AL519" i="31" s="1"/>
  <c r="T519" i="31"/>
  <c r="AB519" i="31"/>
  <c r="AE519" i="31" s="1"/>
  <c r="T345" i="31"/>
  <c r="R345" i="31"/>
  <c r="AB345" i="31"/>
  <c r="AE345" i="31" s="1"/>
  <c r="AI345" i="31"/>
  <c r="AL345" i="31" s="1"/>
  <c r="Q345" i="31"/>
  <c r="S345" i="31"/>
  <c r="Q172" i="31"/>
  <c r="S172" i="31"/>
  <c r="AI172" i="31"/>
  <c r="AL172" i="31" s="1"/>
  <c r="AB172" i="31"/>
  <c r="AE172" i="31" s="1"/>
  <c r="T172" i="31"/>
  <c r="R172" i="31"/>
  <c r="V179" i="31"/>
  <c r="AG179" i="31"/>
  <c r="Z179" i="31"/>
  <c r="AC179" i="31" s="1"/>
  <c r="V162" i="31"/>
  <c r="AG162" i="31"/>
  <c r="Z162" i="31"/>
  <c r="AC162" i="31" s="1"/>
  <c r="AG528" i="31"/>
  <c r="Z528" i="31"/>
  <c r="AC528" i="31" s="1"/>
  <c r="V528" i="31"/>
  <c r="R435" i="31"/>
  <c r="AB435" i="31"/>
  <c r="AE435" i="31" s="1"/>
  <c r="Q435" i="31"/>
  <c r="AI435" i="31"/>
  <c r="AL435" i="31" s="1"/>
  <c r="T435" i="31"/>
  <c r="S435" i="31"/>
  <c r="AG254" i="31"/>
  <c r="Z254" i="31"/>
  <c r="AC254" i="31" s="1"/>
  <c r="V254" i="31"/>
  <c r="O344" i="31"/>
  <c r="N344" i="31"/>
  <c r="AA344" i="31"/>
  <c r="AD344" i="31" s="1"/>
  <c r="L344" i="31"/>
  <c r="M344" i="31"/>
  <c r="AH344" i="31"/>
  <c r="AK344" i="31" s="1"/>
  <c r="AI123" i="31"/>
  <c r="AL123" i="31" s="1"/>
  <c r="R123" i="31"/>
  <c r="S123" i="31"/>
  <c r="T123" i="31"/>
  <c r="Q123" i="31"/>
  <c r="AB123" i="31"/>
  <c r="AE123" i="31" s="1"/>
  <c r="Q255" i="31"/>
  <c r="AI255" i="31"/>
  <c r="AL255" i="31" s="1"/>
  <c r="T255" i="31"/>
  <c r="R255" i="31"/>
  <c r="S255" i="31"/>
  <c r="AB255" i="31"/>
  <c r="AE255" i="31" s="1"/>
  <c r="R448" i="31"/>
  <c r="AI448" i="31"/>
  <c r="AL448" i="31" s="1"/>
  <c r="T448" i="31"/>
  <c r="S448" i="31"/>
  <c r="AB448" i="31"/>
  <c r="AE448" i="31" s="1"/>
  <c r="Q448" i="31"/>
  <c r="AI66" i="31"/>
  <c r="AL66" i="31" s="1"/>
  <c r="AB66" i="31"/>
  <c r="AE66" i="31" s="1"/>
  <c r="Q66" i="31"/>
  <c r="S66" i="31"/>
  <c r="R66" i="31"/>
  <c r="T66" i="31"/>
  <c r="R389" i="31"/>
  <c r="S389" i="31"/>
  <c r="AB389" i="31"/>
  <c r="AE389" i="31" s="1"/>
  <c r="T389" i="31"/>
  <c r="AI389" i="31"/>
  <c r="AL389" i="31" s="1"/>
  <c r="Q389" i="31"/>
  <c r="Q520" i="31"/>
  <c r="T520" i="31"/>
  <c r="AB520" i="31"/>
  <c r="AE520" i="31" s="1"/>
  <c r="R520" i="31"/>
  <c r="AI520" i="31"/>
  <c r="AL520" i="31" s="1"/>
  <c r="S520" i="31"/>
  <c r="AB33" i="31"/>
  <c r="AE33" i="31" s="1"/>
  <c r="Q33" i="31"/>
  <c r="AI33" i="31"/>
  <c r="AL33" i="31" s="1"/>
  <c r="R33" i="31"/>
  <c r="S33" i="31"/>
  <c r="T33" i="31"/>
  <c r="S554" i="31"/>
  <c r="T554" i="31"/>
  <c r="R554" i="31"/>
  <c r="Q554" i="31"/>
  <c r="AI554" i="31"/>
  <c r="AL554" i="31" s="1"/>
  <c r="AB554" i="31"/>
  <c r="AE554" i="31" s="1"/>
  <c r="AG304" i="31"/>
  <c r="Z304" i="31"/>
  <c r="AC304" i="31" s="1"/>
  <c r="V304" i="31"/>
  <c r="AB90" i="31"/>
  <c r="AE90" i="31" s="1"/>
  <c r="S90" i="31"/>
  <c r="R90" i="31"/>
  <c r="Q90" i="31"/>
  <c r="T90" i="31"/>
  <c r="AI90" i="31"/>
  <c r="AL90" i="31" s="1"/>
  <c r="S220" i="31"/>
  <c r="R220" i="31"/>
  <c r="AB220" i="31"/>
  <c r="AE220" i="31" s="1"/>
  <c r="AI220" i="31"/>
  <c r="AL220" i="31" s="1"/>
  <c r="T220" i="31"/>
  <c r="Q220" i="31"/>
  <c r="AI96" i="31"/>
  <c r="AL96" i="31" s="1"/>
  <c r="S96" i="31"/>
  <c r="R96" i="31"/>
  <c r="T96" i="31"/>
  <c r="Q96" i="31"/>
  <c r="AB96" i="31"/>
  <c r="AE96" i="31" s="1"/>
  <c r="T335" i="31"/>
  <c r="R335" i="31"/>
  <c r="Q335" i="31"/>
  <c r="S335" i="31"/>
  <c r="AI335" i="31"/>
  <c r="AL335" i="31" s="1"/>
  <c r="AB335" i="31"/>
  <c r="AE335" i="31" s="1"/>
  <c r="R383" i="31"/>
  <c r="AB383" i="31"/>
  <c r="AE383" i="31" s="1"/>
  <c r="Q383" i="31"/>
  <c r="AI383" i="31"/>
  <c r="AL383" i="31" s="1"/>
  <c r="T383" i="31"/>
  <c r="S383" i="31"/>
  <c r="O424" i="31"/>
  <c r="M424" i="31"/>
  <c r="AH424" i="31"/>
  <c r="AK424" i="31" s="1"/>
  <c r="L424" i="31"/>
  <c r="N424" i="31"/>
  <c r="AA424" i="31"/>
  <c r="AD424" i="31" s="1"/>
  <c r="AB105" i="31"/>
  <c r="AE105" i="31" s="1"/>
  <c r="Q105" i="31"/>
  <c r="T105" i="31"/>
  <c r="S105" i="31"/>
  <c r="AI105" i="31"/>
  <c r="AL105" i="31" s="1"/>
  <c r="R105" i="31"/>
  <c r="Z145" i="31"/>
  <c r="AC145" i="31" s="1"/>
  <c r="AG145" i="31"/>
  <c r="V145" i="31"/>
  <c r="Q555" i="31"/>
  <c r="AI555" i="31"/>
  <c r="AL555" i="31" s="1"/>
  <c r="AB555" i="31"/>
  <c r="AE555" i="31" s="1"/>
  <c r="R555" i="31"/>
  <c r="T555" i="31"/>
  <c r="S555" i="31"/>
  <c r="AB7" i="31"/>
  <c r="AE7" i="31" s="1"/>
  <c r="AI7" i="31"/>
  <c r="AL7" i="31" s="1"/>
  <c r="T7" i="31"/>
  <c r="S7" i="31"/>
  <c r="R7" i="31"/>
  <c r="Q7" i="31"/>
  <c r="S47" i="31"/>
  <c r="T47" i="31"/>
  <c r="Q47" i="31"/>
  <c r="AB47" i="31"/>
  <c r="AE47" i="31" s="1"/>
  <c r="AI47" i="31"/>
  <c r="AL47" i="31" s="1"/>
  <c r="R47" i="31"/>
  <c r="AB433" i="31"/>
  <c r="AE433" i="31" s="1"/>
  <c r="R433" i="31"/>
  <c r="AI433" i="31"/>
  <c r="AL433" i="31" s="1"/>
  <c r="S433" i="31"/>
  <c r="T433" i="31"/>
  <c r="Q433" i="31"/>
  <c r="AB552" i="31"/>
  <c r="AE552" i="31" s="1"/>
  <c r="T552" i="31"/>
  <c r="Q552" i="31"/>
  <c r="S552" i="31"/>
  <c r="AI552" i="31"/>
  <c r="AL552" i="31" s="1"/>
  <c r="R552" i="31"/>
  <c r="AI209" i="31"/>
  <c r="AL209" i="31" s="1"/>
  <c r="T209" i="31"/>
  <c r="Q209" i="31"/>
  <c r="S209" i="31"/>
  <c r="AB209" i="31"/>
  <c r="AE209" i="31" s="1"/>
  <c r="R209" i="31"/>
  <c r="R309" i="31"/>
  <c r="T309" i="31"/>
  <c r="AB309" i="31"/>
  <c r="AE309" i="31" s="1"/>
  <c r="AI309" i="31"/>
  <c r="AL309" i="31" s="1"/>
  <c r="Q309" i="31"/>
  <c r="S309" i="31"/>
  <c r="T553" i="31"/>
  <c r="R553" i="31"/>
  <c r="Q553" i="31"/>
  <c r="S553" i="31"/>
  <c r="AB553" i="31"/>
  <c r="AE553" i="31" s="1"/>
  <c r="AI553" i="31"/>
  <c r="AL553" i="31" s="1"/>
  <c r="Z176" i="31"/>
  <c r="AC176" i="31" s="1"/>
  <c r="AG176" i="31"/>
  <c r="V176" i="31"/>
  <c r="S271" i="31"/>
  <c r="AI271" i="31"/>
  <c r="AL271" i="31" s="1"/>
  <c r="R271" i="31"/>
  <c r="T271" i="31"/>
  <c r="Q271" i="31"/>
  <c r="AB271" i="31"/>
  <c r="AE271" i="31" s="1"/>
  <c r="R417" i="31"/>
  <c r="T417" i="31"/>
  <c r="Q417" i="31"/>
  <c r="S417" i="31"/>
  <c r="AB417" i="31"/>
  <c r="AE417" i="31" s="1"/>
  <c r="AI417" i="31"/>
  <c r="AL417" i="31" s="1"/>
  <c r="AB13" i="31"/>
  <c r="AE13" i="31" s="1"/>
  <c r="Q13" i="31"/>
  <c r="AI13" i="31"/>
  <c r="AL13" i="31" s="1"/>
  <c r="T13" i="31"/>
  <c r="S13" i="31"/>
  <c r="R13" i="31"/>
  <c r="Q502" i="31"/>
  <c r="S502" i="31"/>
  <c r="R502" i="31"/>
  <c r="AB502" i="31"/>
  <c r="AE502" i="31" s="1"/>
  <c r="T502" i="31"/>
  <c r="AI502" i="31"/>
  <c r="AL502" i="31" s="1"/>
  <c r="T16" i="31"/>
  <c r="S16" i="31"/>
  <c r="AI16" i="31"/>
  <c r="AL16" i="31" s="1"/>
  <c r="R16" i="31"/>
  <c r="AB16" i="31"/>
  <c r="AE16" i="31" s="1"/>
  <c r="Q16" i="31"/>
  <c r="O474" i="31"/>
  <c r="M474" i="31"/>
  <c r="AH474" i="31"/>
  <c r="AK474" i="31" s="1"/>
  <c r="L474" i="31"/>
  <c r="N474" i="31"/>
  <c r="AA474" i="31"/>
  <c r="AD474" i="31" s="1"/>
  <c r="S386" i="31"/>
  <c r="Q386" i="31"/>
  <c r="AI386" i="31"/>
  <c r="AL386" i="31" s="1"/>
  <c r="T386" i="31"/>
  <c r="AB386" i="31"/>
  <c r="AE386" i="31" s="1"/>
  <c r="R386" i="31"/>
  <c r="AG275" i="31"/>
  <c r="Z275" i="31"/>
  <c r="AC275" i="31" s="1"/>
  <c r="V275" i="31"/>
  <c r="Q139" i="31"/>
  <c r="R139" i="31"/>
  <c r="S139" i="31"/>
  <c r="AB139" i="31"/>
  <c r="AE139" i="31" s="1"/>
  <c r="AI139" i="31"/>
  <c r="AL139" i="31" s="1"/>
  <c r="T139" i="31"/>
  <c r="AB476" i="31"/>
  <c r="AE476" i="31" s="1"/>
  <c r="T476" i="31"/>
  <c r="R476" i="31"/>
  <c r="S476" i="31"/>
  <c r="Q476" i="31"/>
  <c r="AI476" i="31"/>
  <c r="AL476" i="31" s="1"/>
  <c r="Z370" i="31"/>
  <c r="AC370" i="31" s="1"/>
  <c r="V370" i="31"/>
  <c r="AG370" i="31"/>
  <c r="R364" i="31"/>
  <c r="S364" i="31"/>
  <c r="Q364" i="31"/>
  <c r="T364" i="31"/>
  <c r="AI364" i="31"/>
  <c r="AL364" i="31" s="1"/>
  <c r="AB364" i="31"/>
  <c r="AE364" i="31" s="1"/>
  <c r="R478" i="31"/>
  <c r="Q478" i="31"/>
  <c r="S478" i="31"/>
  <c r="AB478" i="31"/>
  <c r="AE478" i="31" s="1"/>
  <c r="AI478" i="31"/>
  <c r="AL478" i="31" s="1"/>
  <c r="T478" i="31"/>
  <c r="AB346" i="31"/>
  <c r="AE346" i="31" s="1"/>
  <c r="T346" i="31"/>
  <c r="AI346" i="31"/>
  <c r="AL346" i="31" s="1"/>
  <c r="S346" i="31"/>
  <c r="Q346" i="31"/>
  <c r="R346" i="31"/>
  <c r="AB167" i="31"/>
  <c r="AE167" i="31" s="1"/>
  <c r="R167" i="31"/>
  <c r="AI167" i="31"/>
  <c r="AL167" i="31" s="1"/>
  <c r="T167" i="31"/>
  <c r="S167" i="31"/>
  <c r="Q167" i="31"/>
  <c r="AG216" i="31"/>
  <c r="V216" i="31"/>
  <c r="Z216" i="31"/>
  <c r="AC216" i="31" s="1"/>
  <c r="AB355" i="31"/>
  <c r="AE355" i="31" s="1"/>
  <c r="T355" i="31"/>
  <c r="S355" i="31"/>
  <c r="AI355" i="31"/>
  <c r="AL355" i="31" s="1"/>
  <c r="R355" i="31"/>
  <c r="Q355" i="31"/>
  <c r="T411" i="31"/>
  <c r="R411" i="31"/>
  <c r="AB411" i="31"/>
  <c r="AE411" i="31" s="1"/>
  <c r="S411" i="31"/>
  <c r="AI411" i="31"/>
  <c r="AL411" i="31" s="1"/>
  <c r="Q411" i="31"/>
  <c r="T351" i="31"/>
  <c r="AB351" i="31"/>
  <c r="AE351" i="31" s="1"/>
  <c r="S351" i="31"/>
  <c r="Q351" i="31"/>
  <c r="R351" i="31"/>
  <c r="AI351" i="31"/>
  <c r="AL351" i="31" s="1"/>
  <c r="AG359" i="31"/>
  <c r="V359" i="31"/>
  <c r="Z359" i="31"/>
  <c r="AC359" i="31" s="1"/>
  <c r="Q384" i="31"/>
  <c r="R384" i="31"/>
  <c r="AB384" i="31"/>
  <c r="AE384" i="31" s="1"/>
  <c r="T384" i="31"/>
  <c r="AI384" i="31"/>
  <c r="AL384" i="31" s="1"/>
  <c r="S384" i="31"/>
  <c r="Z473" i="31"/>
  <c r="AC473" i="31" s="1"/>
  <c r="V473" i="31"/>
  <c r="AG473" i="31"/>
  <c r="AB531" i="31"/>
  <c r="AE531" i="31" s="1"/>
  <c r="Q531" i="31"/>
  <c r="AI531" i="31"/>
  <c r="AL531" i="31" s="1"/>
  <c r="T531" i="31"/>
  <c r="R531" i="31"/>
  <c r="S531" i="31"/>
  <c r="Z540" i="31"/>
  <c r="AC540" i="31" s="1"/>
  <c r="AG540" i="31"/>
  <c r="V540" i="31"/>
  <c r="AH459" i="31"/>
  <c r="AK459" i="31" s="1"/>
  <c r="AA459" i="31"/>
  <c r="AD459" i="31" s="1"/>
  <c r="L459" i="31"/>
  <c r="M459" i="31"/>
  <c r="O459" i="31"/>
  <c r="N459" i="31"/>
  <c r="AB542" i="31"/>
  <c r="AE542" i="31" s="1"/>
  <c r="T542" i="31"/>
  <c r="S542" i="31"/>
  <c r="R542" i="31"/>
  <c r="Q542" i="31"/>
  <c r="AI542" i="31"/>
  <c r="AL542" i="31" s="1"/>
  <c r="Q142" i="31"/>
  <c r="AB142" i="31"/>
  <c r="AE142" i="31" s="1"/>
  <c r="T142" i="31"/>
  <c r="S142" i="31"/>
  <c r="AI142" i="31"/>
  <c r="AL142" i="31" s="1"/>
  <c r="R142" i="31"/>
  <c r="L441" i="31"/>
  <c r="O441" i="31"/>
  <c r="AA441" i="31"/>
  <c r="AD441" i="31" s="1"/>
  <c r="M441" i="31"/>
  <c r="AH441" i="31"/>
  <c r="AK441" i="31" s="1"/>
  <c r="N441" i="31"/>
  <c r="AG177" i="31"/>
  <c r="Z177" i="31"/>
  <c r="AC177" i="31" s="1"/>
  <c r="V177" i="31"/>
  <c r="AB348" i="31"/>
  <c r="AE348" i="31" s="1"/>
  <c r="AI348" i="31"/>
  <c r="AL348" i="31" s="1"/>
  <c r="S348" i="31"/>
  <c r="T348" i="31"/>
  <c r="Q348" i="31"/>
  <c r="R348" i="31"/>
  <c r="V518" i="31"/>
  <c r="Z518" i="31"/>
  <c r="AC518" i="31" s="1"/>
  <c r="AG518" i="31"/>
  <c r="R192" i="31"/>
  <c r="Q192" i="31"/>
  <c r="T192" i="31"/>
  <c r="AI192" i="31"/>
  <c r="AL192" i="31" s="1"/>
  <c r="AB192" i="31"/>
  <c r="AE192" i="31" s="1"/>
  <c r="S192" i="31"/>
  <c r="Q281" i="31"/>
  <c r="R281" i="31"/>
  <c r="S281" i="31"/>
  <c r="AB281" i="31"/>
  <c r="AE281" i="31" s="1"/>
  <c r="T281" i="31"/>
  <c r="AI281" i="31"/>
  <c r="AL281" i="31" s="1"/>
  <c r="AG559" i="31"/>
  <c r="V559" i="31"/>
  <c r="Z559" i="31"/>
  <c r="AC559" i="31" s="1"/>
  <c r="V67" i="31"/>
  <c r="Z67" i="31"/>
  <c r="AC67" i="31" s="1"/>
  <c r="AG67" i="31"/>
  <c r="V466" i="31"/>
  <c r="Z466" i="31"/>
  <c r="AC466" i="31" s="1"/>
  <c r="AG466" i="31"/>
  <c r="AG262" i="31"/>
  <c r="Z262" i="31"/>
  <c r="AC262" i="31" s="1"/>
  <c r="V262" i="31"/>
  <c r="AB85" i="31"/>
  <c r="AE85" i="31" s="1"/>
  <c r="AI85" i="31"/>
  <c r="AL85" i="31" s="1"/>
  <c r="R85" i="31"/>
  <c r="Q85" i="31"/>
  <c r="T85" i="31"/>
  <c r="S85" i="31"/>
  <c r="AG45" i="31"/>
  <c r="V45" i="31"/>
  <c r="Z45" i="31"/>
  <c r="AC45" i="31" s="1"/>
  <c r="AG468" i="31"/>
  <c r="Z468" i="31"/>
  <c r="AC468" i="31" s="1"/>
  <c r="V468" i="31"/>
  <c r="L14" i="31"/>
  <c r="N14" i="31"/>
  <c r="M14" i="31"/>
  <c r="O14" i="31"/>
  <c r="AH14" i="31"/>
  <c r="AK14" i="31" s="1"/>
  <c r="AA14" i="31"/>
  <c r="AD14" i="31" s="1"/>
  <c r="M293" i="31"/>
  <c r="AH293" i="31"/>
  <c r="V293" i="31"/>
  <c r="N293" i="31"/>
  <c r="L293" i="31"/>
  <c r="O293" i="31"/>
  <c r="AA293" i="31"/>
  <c r="AD293" i="31" s="1"/>
  <c r="AG152" i="31"/>
  <c r="V152" i="31"/>
  <c r="Z152" i="31"/>
  <c r="AC152" i="31" s="1"/>
  <c r="AG246" i="31"/>
  <c r="Z246" i="31"/>
  <c r="AC246" i="31" s="1"/>
  <c r="V246" i="31"/>
  <c r="AG159" i="31"/>
  <c r="V159" i="31"/>
  <c r="Z159" i="31"/>
  <c r="AC159" i="31" s="1"/>
  <c r="AG504" i="31"/>
  <c r="Z504" i="31"/>
  <c r="AC504" i="31" s="1"/>
  <c r="V504" i="31"/>
  <c r="Z207" i="31"/>
  <c r="AC207" i="31" s="1"/>
  <c r="AG207" i="31"/>
  <c r="V207" i="31"/>
  <c r="Z58" i="31"/>
  <c r="AC58" i="31" s="1"/>
  <c r="V58" i="31"/>
  <c r="AG58" i="31"/>
  <c r="AG251" i="31"/>
  <c r="Z251" i="31"/>
  <c r="AC251" i="31" s="1"/>
  <c r="V251" i="31"/>
  <c r="Z126" i="31"/>
  <c r="AC126" i="31" s="1"/>
  <c r="V126" i="31"/>
  <c r="AG126" i="31"/>
  <c r="AB267" i="31"/>
  <c r="AE267" i="31" s="1"/>
  <c r="Q267" i="31"/>
  <c r="S267" i="31"/>
  <c r="T267" i="31"/>
  <c r="AI267" i="31"/>
  <c r="AL267" i="31" s="1"/>
  <c r="R267" i="31"/>
  <c r="AG352" i="31"/>
  <c r="V352" i="31"/>
  <c r="Z352" i="31"/>
  <c r="AC352" i="31" s="1"/>
  <c r="Z59" i="31"/>
  <c r="AC59" i="31" s="1"/>
  <c r="AG59" i="31"/>
  <c r="V59" i="31"/>
  <c r="Q288" i="31"/>
  <c r="R288" i="31"/>
  <c r="S288" i="31"/>
  <c r="T288" i="31"/>
  <c r="AB288" i="31"/>
  <c r="AE288" i="31" s="1"/>
  <c r="AI288" i="31"/>
  <c r="AL288" i="31" s="1"/>
  <c r="AB548" i="31"/>
  <c r="AE548" i="31" s="1"/>
  <c r="Q548" i="31"/>
  <c r="T548" i="31"/>
  <c r="AI548" i="31"/>
  <c r="AL548" i="31" s="1"/>
  <c r="R548" i="31"/>
  <c r="S548" i="31"/>
  <c r="T353" i="31"/>
  <c r="R353" i="31"/>
  <c r="AI353" i="31"/>
  <c r="AL353" i="31" s="1"/>
  <c r="Q353" i="31"/>
  <c r="AB353" i="31"/>
  <c r="AE353" i="31" s="1"/>
  <c r="S353" i="31"/>
  <c r="AH8" i="31"/>
  <c r="M8" i="31"/>
  <c r="L8" i="31"/>
  <c r="N8" i="31"/>
  <c r="O8" i="31"/>
  <c r="AA8" i="31"/>
  <c r="AD8" i="31" s="1"/>
  <c r="AF8" i="31" s="1"/>
  <c r="V8" i="31"/>
  <c r="Z368" i="31"/>
  <c r="AC368" i="31" s="1"/>
  <c r="V368" i="31"/>
  <c r="AG368" i="31"/>
  <c r="R429" i="31"/>
  <c r="S429" i="31"/>
  <c r="AB429" i="31"/>
  <c r="AE429" i="31" s="1"/>
  <c r="T429" i="31"/>
  <c r="AI429" i="31"/>
  <c r="AL429" i="31" s="1"/>
  <c r="Q429" i="31"/>
  <c r="V467" i="31"/>
  <c r="AG467" i="31"/>
  <c r="Z467" i="31"/>
  <c r="AC467" i="31" s="1"/>
  <c r="AH130" i="31"/>
  <c r="AA130" i="31"/>
  <c r="AD130" i="31" s="1"/>
  <c r="L130" i="31"/>
  <c r="M130" i="31"/>
  <c r="V130" i="31"/>
  <c r="N130" i="31"/>
  <c r="O130" i="31"/>
  <c r="Z325" i="31"/>
  <c r="AC325" i="31" s="1"/>
  <c r="AG325" i="31"/>
  <c r="V325" i="31"/>
  <c r="V191" i="31"/>
  <c r="AG191" i="31"/>
  <c r="Z191" i="31"/>
  <c r="AC191" i="31" s="1"/>
  <c r="AG367" i="31"/>
  <c r="Z367" i="31"/>
  <c r="AC367" i="31" s="1"/>
  <c r="V367" i="31"/>
  <c r="AG173" i="31"/>
  <c r="Z173" i="31"/>
  <c r="AC173" i="31" s="1"/>
  <c r="V173" i="31"/>
  <c r="AG15" i="31"/>
  <c r="Z15" i="31"/>
  <c r="AC15" i="31" s="1"/>
  <c r="V15" i="31"/>
  <c r="T203" i="31"/>
  <c r="R203" i="31"/>
  <c r="AI203" i="31"/>
  <c r="AL203" i="31" s="1"/>
  <c r="AB203" i="31"/>
  <c r="AE203" i="31" s="1"/>
  <c r="Q203" i="31"/>
  <c r="S203" i="31"/>
  <c r="AG434" i="31"/>
  <c r="Z434" i="31"/>
  <c r="AC434" i="31" s="1"/>
  <c r="V434" i="31"/>
  <c r="R12" i="31"/>
  <c r="AI12" i="31"/>
  <c r="AL12" i="31" s="1"/>
  <c r="Q12" i="31"/>
  <c r="T12" i="31"/>
  <c r="AB12" i="31"/>
  <c r="AE12" i="31" s="1"/>
  <c r="S12" i="31"/>
  <c r="Z181" i="31"/>
  <c r="AC181" i="31" s="1"/>
  <c r="V181" i="31"/>
  <c r="AG181" i="31"/>
  <c r="Z112" i="31"/>
  <c r="AC112" i="31" s="1"/>
  <c r="AG112" i="31"/>
  <c r="V112" i="31"/>
  <c r="AG301" i="31"/>
  <c r="Z301" i="31"/>
  <c r="AC301" i="31" s="1"/>
  <c r="V301" i="31"/>
  <c r="Q521" i="31"/>
  <c r="T521" i="31"/>
  <c r="S521" i="31"/>
  <c r="AI521" i="31"/>
  <c r="AL521" i="31" s="1"/>
  <c r="R521" i="31"/>
  <c r="AB521" i="31"/>
  <c r="AE521" i="31" s="1"/>
  <c r="V322" i="31"/>
  <c r="AG322" i="31"/>
  <c r="Z322" i="31"/>
  <c r="AC322" i="31" s="1"/>
  <c r="AB183" i="31"/>
  <c r="AE183" i="31" s="1"/>
  <c r="R183" i="31"/>
  <c r="Q183" i="31"/>
  <c r="S183" i="31"/>
  <c r="AI183" i="31"/>
  <c r="AL183" i="31" s="1"/>
  <c r="T183" i="31"/>
  <c r="T30" i="31"/>
  <c r="S30" i="31"/>
  <c r="R30" i="31"/>
  <c r="Q30" i="31"/>
  <c r="AI30" i="31"/>
  <c r="AL30" i="31" s="1"/>
  <c r="AB30" i="31"/>
  <c r="AE30" i="31" s="1"/>
  <c r="S198" i="31"/>
  <c r="R198" i="31"/>
  <c r="AB198" i="31"/>
  <c r="AE198" i="31" s="1"/>
  <c r="T198" i="31"/>
  <c r="AI198" i="31"/>
  <c r="AL198" i="31" s="1"/>
  <c r="Q198" i="31"/>
  <c r="AB558" i="31"/>
  <c r="AE558" i="31" s="1"/>
  <c r="R558" i="31"/>
  <c r="T558" i="31"/>
  <c r="AI558" i="31"/>
  <c r="AL558" i="31" s="1"/>
  <c r="Q558" i="31"/>
  <c r="S558" i="31"/>
  <c r="T477" i="31"/>
  <c r="AI477" i="31"/>
  <c r="AL477" i="31" s="1"/>
  <c r="AB477" i="31"/>
  <c r="AE477" i="31" s="1"/>
  <c r="Q477" i="31"/>
  <c r="S477" i="31"/>
  <c r="R477" i="31"/>
  <c r="AG151" i="31"/>
  <c r="V151" i="31"/>
  <c r="Z151" i="31"/>
  <c r="AC151" i="31" s="1"/>
  <c r="AF151" i="31" s="1"/>
  <c r="AG23" i="31"/>
  <c r="V23" i="31"/>
  <c r="Z23" i="31"/>
  <c r="AC23" i="31" s="1"/>
  <c r="M31" i="31"/>
  <c r="L31" i="31"/>
  <c r="AA31" i="31"/>
  <c r="AD31" i="31" s="1"/>
  <c r="O31" i="31"/>
  <c r="N31" i="31"/>
  <c r="AH31" i="31"/>
  <c r="AK31" i="31" s="1"/>
  <c r="Z394" i="31"/>
  <c r="AC394" i="31" s="1"/>
  <c r="AG394" i="31"/>
  <c r="V394" i="31"/>
  <c r="AG17" i="31"/>
  <c r="Z17" i="31"/>
  <c r="AC17" i="31" s="1"/>
  <c r="V17" i="31"/>
  <c r="Z276" i="31"/>
  <c r="AC276" i="31" s="1"/>
  <c r="AG276" i="31"/>
  <c r="V276" i="31"/>
  <c r="AG362" i="31"/>
  <c r="Z362" i="31"/>
  <c r="AC362" i="31" s="1"/>
  <c r="V362" i="31"/>
  <c r="AG98" i="31"/>
  <c r="V98" i="31"/>
  <c r="Z98" i="31"/>
  <c r="AC98" i="31" s="1"/>
  <c r="AF98" i="31" s="1"/>
  <c r="Z486" i="31"/>
  <c r="AC486" i="31" s="1"/>
  <c r="AF486" i="31" s="1"/>
  <c r="AG486" i="31"/>
  <c r="V486" i="31"/>
  <c r="R138" i="31"/>
  <c r="AB138" i="31"/>
  <c r="AE138" i="31" s="1"/>
  <c r="S138" i="31"/>
  <c r="T138" i="31"/>
  <c r="Q138" i="31"/>
  <c r="AI138" i="31"/>
  <c r="AL138" i="31" s="1"/>
  <c r="R70" i="31"/>
  <c r="Q70" i="31"/>
  <c r="S70" i="31"/>
  <c r="T70" i="31"/>
  <c r="AI70" i="31"/>
  <c r="AL70" i="31" s="1"/>
  <c r="AB70" i="31"/>
  <c r="AE70" i="31" s="1"/>
  <c r="AG274" i="31"/>
  <c r="Z274" i="31"/>
  <c r="AC274" i="31" s="1"/>
  <c r="V274" i="31"/>
  <c r="AB422" i="31"/>
  <c r="AE422" i="31" s="1"/>
  <c r="AI422" i="31"/>
  <c r="AL422" i="31" s="1"/>
  <c r="Q422" i="31"/>
  <c r="S422" i="31"/>
  <c r="R422" i="31"/>
  <c r="T422" i="31"/>
  <c r="R229" i="31"/>
  <c r="AB229" i="31"/>
  <c r="AE229" i="31" s="1"/>
  <c r="AI229" i="31"/>
  <c r="AL229" i="31" s="1"/>
  <c r="S229" i="31"/>
  <c r="Q229" i="31"/>
  <c r="T229" i="31"/>
  <c r="V95" i="31"/>
  <c r="AG95" i="31"/>
  <c r="Z95" i="31"/>
  <c r="AC95" i="31" s="1"/>
  <c r="V519" i="31"/>
  <c r="Z519" i="31"/>
  <c r="AC519" i="31" s="1"/>
  <c r="AG519" i="31"/>
  <c r="AI385" i="31"/>
  <c r="AL385" i="31" s="1"/>
  <c r="S385" i="31"/>
  <c r="AB385" i="31"/>
  <c r="AE385" i="31" s="1"/>
  <c r="R385" i="31"/>
  <c r="T385" i="31"/>
  <c r="Q385" i="31"/>
  <c r="Z345" i="31"/>
  <c r="AC345" i="31" s="1"/>
  <c r="AF345" i="31" s="1"/>
  <c r="AG345" i="31"/>
  <c r="V345" i="31"/>
  <c r="V172" i="31"/>
  <c r="AG172" i="31"/>
  <c r="Z172" i="31"/>
  <c r="AC172" i="31" s="1"/>
  <c r="AB179" i="31"/>
  <c r="AE179" i="31" s="1"/>
  <c r="AI179" i="31"/>
  <c r="AL179" i="31" s="1"/>
  <c r="Q179" i="31"/>
  <c r="T179" i="31"/>
  <c r="R179" i="31"/>
  <c r="S179" i="31"/>
  <c r="AB162" i="31"/>
  <c r="AE162" i="31" s="1"/>
  <c r="Q162" i="31"/>
  <c r="T162" i="31"/>
  <c r="R162" i="31"/>
  <c r="AI162" i="31"/>
  <c r="AL162" i="31" s="1"/>
  <c r="S162" i="31"/>
  <c r="S277" i="31"/>
  <c r="Q277" i="31"/>
  <c r="R277" i="31"/>
  <c r="AB277" i="31"/>
  <c r="AE277" i="31" s="1"/>
  <c r="T277" i="31"/>
  <c r="AI277" i="31"/>
  <c r="AL277" i="31" s="1"/>
  <c r="Q528" i="31"/>
  <c r="AI528" i="31"/>
  <c r="AL528" i="31" s="1"/>
  <c r="AB528" i="31"/>
  <c r="AE528" i="31" s="1"/>
  <c r="T528" i="31"/>
  <c r="S528" i="31"/>
  <c r="R528" i="31"/>
  <c r="Z435" i="31"/>
  <c r="AC435" i="31" s="1"/>
  <c r="AG435" i="31"/>
  <c r="V435" i="31"/>
  <c r="R254" i="31"/>
  <c r="AI254" i="31"/>
  <c r="AL254" i="31" s="1"/>
  <c r="T254" i="31"/>
  <c r="S254" i="31"/>
  <c r="Q254" i="31"/>
  <c r="AB254" i="31"/>
  <c r="AE254" i="31" s="1"/>
  <c r="Z344" i="31"/>
  <c r="AC344" i="31" s="1"/>
  <c r="AG344" i="31"/>
  <c r="V344" i="31"/>
  <c r="V123" i="31"/>
  <c r="Z123" i="31"/>
  <c r="AC123" i="31" s="1"/>
  <c r="AG123" i="31"/>
  <c r="Z255" i="31"/>
  <c r="AC255" i="31" s="1"/>
  <c r="AG255" i="31"/>
  <c r="V255" i="31"/>
  <c r="Z448" i="31"/>
  <c r="AC448" i="31" s="1"/>
  <c r="V448" i="31"/>
  <c r="AG448" i="31"/>
  <c r="AG66" i="31"/>
  <c r="Z66" i="31"/>
  <c r="AC66" i="31" s="1"/>
  <c r="V66" i="31"/>
  <c r="V389" i="31"/>
  <c r="AG389" i="31"/>
  <c r="Z389" i="31"/>
  <c r="AC389" i="31" s="1"/>
  <c r="AF389" i="31" s="1"/>
  <c r="AI297" i="31"/>
  <c r="AL297" i="31" s="1"/>
  <c r="Q297" i="31"/>
  <c r="AB297" i="31"/>
  <c r="AE297" i="31" s="1"/>
  <c r="T297" i="31"/>
  <c r="R297" i="31"/>
  <c r="S297" i="31"/>
  <c r="AG124" i="31"/>
  <c r="V124" i="31"/>
  <c r="Z124" i="31"/>
  <c r="AC124" i="31" s="1"/>
  <c r="AG202" i="31"/>
  <c r="Z202" i="31"/>
  <c r="AC202" i="31" s="1"/>
  <c r="V202" i="31"/>
  <c r="AG378" i="31"/>
  <c r="V378" i="31"/>
  <c r="Z378" i="31"/>
  <c r="AC378" i="31" s="1"/>
  <c r="AB244" i="31"/>
  <c r="AE244" i="31" s="1"/>
  <c r="T244" i="31"/>
  <c r="R244" i="31"/>
  <c r="AI244" i="31"/>
  <c r="AL244" i="31" s="1"/>
  <c r="Q244" i="31"/>
  <c r="S244" i="31"/>
  <c r="AG153" i="31"/>
  <c r="Z153" i="31"/>
  <c r="AC153" i="31" s="1"/>
  <c r="V153" i="31"/>
  <c r="Q218" i="31"/>
  <c r="AB218" i="31"/>
  <c r="AE218" i="31" s="1"/>
  <c r="AI218" i="31"/>
  <c r="AL218" i="31" s="1"/>
  <c r="S218" i="31"/>
  <c r="T218" i="31"/>
  <c r="R218" i="31"/>
  <c r="Z463" i="31"/>
  <c r="AC463" i="31" s="1"/>
  <c r="AG463" i="31"/>
  <c r="V463" i="31"/>
  <c r="AB363" i="31"/>
  <c r="AE363" i="31" s="1"/>
  <c r="Q363" i="31"/>
  <c r="S363" i="31"/>
  <c r="T363" i="31"/>
  <c r="R363" i="31"/>
  <c r="AI363" i="31"/>
  <c r="AL363" i="31" s="1"/>
  <c r="R516" i="31"/>
  <c r="AI516" i="31"/>
  <c r="AL516" i="31" s="1"/>
  <c r="S516" i="31"/>
  <c r="AB516" i="31"/>
  <c r="AE516" i="31" s="1"/>
  <c r="Q516" i="31"/>
  <c r="T516" i="31"/>
  <c r="AG42" i="31"/>
  <c r="V42" i="31"/>
  <c r="Z42" i="31"/>
  <c r="AC42" i="31" s="1"/>
  <c r="V128" i="31"/>
  <c r="Z128" i="31"/>
  <c r="AC128" i="31" s="1"/>
  <c r="AG128" i="31"/>
  <c r="AG46" i="31"/>
  <c r="V46" i="31"/>
  <c r="Z46" i="31"/>
  <c r="AC46" i="31" s="1"/>
  <c r="Q211" i="31"/>
  <c r="AI211" i="31"/>
  <c r="AL211" i="31" s="1"/>
  <c r="T211" i="31"/>
  <c r="S211" i="31"/>
  <c r="AB211" i="31"/>
  <c r="AE211" i="31" s="1"/>
  <c r="R211" i="31"/>
  <c r="R48" i="31"/>
  <c r="AI48" i="31"/>
  <c r="AL48" i="31" s="1"/>
  <c r="AB48" i="31"/>
  <c r="AE48" i="31" s="1"/>
  <c r="S48" i="31"/>
  <c r="T48" i="31"/>
  <c r="Q48" i="31"/>
  <c r="AG327" i="31"/>
  <c r="V327" i="31"/>
  <c r="Z327" i="31"/>
  <c r="AC327" i="31" s="1"/>
  <c r="AG213" i="31"/>
  <c r="V213" i="31"/>
  <c r="Z213" i="31"/>
  <c r="AC213" i="31" s="1"/>
  <c r="Z47" i="31"/>
  <c r="AC47" i="31" s="1"/>
  <c r="AG47" i="31"/>
  <c r="V47" i="31"/>
  <c r="Z433" i="31"/>
  <c r="AC433" i="31" s="1"/>
  <c r="V433" i="31"/>
  <c r="AG433" i="31"/>
  <c r="S332" i="31"/>
  <c r="R332" i="31"/>
  <c r="T332" i="31"/>
  <c r="AB332" i="31"/>
  <c r="AE332" i="31" s="1"/>
  <c r="Q332" i="31"/>
  <c r="AI332" i="31"/>
  <c r="AL332" i="31" s="1"/>
  <c r="V552" i="31"/>
  <c r="Z552" i="31"/>
  <c r="AC552" i="31" s="1"/>
  <c r="AG552" i="31"/>
  <c r="V209" i="31"/>
  <c r="AG209" i="31"/>
  <c r="Z209" i="31"/>
  <c r="AC209" i="31" s="1"/>
  <c r="V309" i="31"/>
  <c r="Z309" i="31"/>
  <c r="AC309" i="31" s="1"/>
  <c r="AG309" i="31"/>
  <c r="Z553" i="31"/>
  <c r="AC553" i="31" s="1"/>
  <c r="AG553" i="31"/>
  <c r="V553" i="31"/>
  <c r="Q176" i="31"/>
  <c r="AI176" i="31"/>
  <c r="AL176" i="31" s="1"/>
  <c r="R176" i="31"/>
  <c r="AB176" i="31"/>
  <c r="AE176" i="31" s="1"/>
  <c r="S176" i="31"/>
  <c r="T176" i="31"/>
  <c r="AB458" i="31"/>
  <c r="AE458" i="31" s="1"/>
  <c r="T458" i="31"/>
  <c r="AI458" i="31"/>
  <c r="AL458" i="31" s="1"/>
  <c r="S458" i="31"/>
  <c r="R458" i="31"/>
  <c r="Q458" i="31"/>
  <c r="AG271" i="31"/>
  <c r="Z271" i="31"/>
  <c r="AC271" i="31" s="1"/>
  <c r="V271" i="31"/>
  <c r="Z417" i="31"/>
  <c r="AC417" i="31" s="1"/>
  <c r="V417" i="31"/>
  <c r="AG417" i="31"/>
  <c r="Z13" i="31"/>
  <c r="AC13" i="31" s="1"/>
  <c r="AG13" i="31"/>
  <c r="V13" i="31"/>
  <c r="Z502" i="31"/>
  <c r="AC502" i="31" s="1"/>
  <c r="AG502" i="31"/>
  <c r="V502" i="31"/>
  <c r="Z16" i="31"/>
  <c r="AC16" i="31" s="1"/>
  <c r="AG16" i="31"/>
  <c r="V16" i="31"/>
  <c r="Z474" i="31"/>
  <c r="AC474" i="31" s="1"/>
  <c r="V474" i="31"/>
  <c r="AG474" i="31"/>
  <c r="Z386" i="31"/>
  <c r="AC386" i="31" s="1"/>
  <c r="AG386" i="31"/>
  <c r="V386" i="31"/>
  <c r="AI275" i="31"/>
  <c r="AL275" i="31" s="1"/>
  <c r="T275" i="31"/>
  <c r="Q275" i="31"/>
  <c r="R275" i="31"/>
  <c r="S275" i="31"/>
  <c r="AB275" i="31"/>
  <c r="AE275" i="31" s="1"/>
  <c r="AB233" i="31"/>
  <c r="AE233" i="31" s="1"/>
  <c r="Q233" i="31"/>
  <c r="AI233" i="31"/>
  <c r="AL233" i="31" s="1"/>
  <c r="S233" i="31"/>
  <c r="T233" i="31"/>
  <c r="R233" i="31"/>
  <c r="Q258" i="31"/>
  <c r="T258" i="31"/>
  <c r="AI258" i="31"/>
  <c r="AL258" i="31" s="1"/>
  <c r="S258" i="31"/>
  <c r="R258" i="31"/>
  <c r="AB258" i="31"/>
  <c r="AE258" i="31" s="1"/>
  <c r="V139" i="31"/>
  <c r="Z139" i="31"/>
  <c r="AC139" i="31" s="1"/>
  <c r="AG139" i="31"/>
  <c r="Z476" i="31"/>
  <c r="AC476" i="31" s="1"/>
  <c r="V476" i="31"/>
  <c r="AG476" i="31"/>
  <c r="R370" i="31"/>
  <c r="AI370" i="31"/>
  <c r="AL370" i="31" s="1"/>
  <c r="T370" i="31"/>
  <c r="S370" i="31"/>
  <c r="AB370" i="31"/>
  <c r="AE370" i="31" s="1"/>
  <c r="Q370" i="31"/>
  <c r="Z364" i="31"/>
  <c r="AC364" i="31" s="1"/>
  <c r="AG364" i="31"/>
  <c r="V364" i="31"/>
  <c r="AG478" i="31"/>
  <c r="V478" i="31"/>
  <c r="Z478" i="31"/>
  <c r="AC478" i="31" s="1"/>
  <c r="AG346" i="31"/>
  <c r="V346" i="31"/>
  <c r="Z346" i="31"/>
  <c r="AC346" i="31" s="1"/>
  <c r="AG167" i="31"/>
  <c r="Z167" i="31"/>
  <c r="AC167" i="31" s="1"/>
  <c r="V167" i="31"/>
  <c r="AI216" i="31"/>
  <c r="AL216" i="31" s="1"/>
  <c r="R216" i="31"/>
  <c r="Q216" i="31"/>
  <c r="AB216" i="31"/>
  <c r="AE216" i="31" s="1"/>
  <c r="T216" i="31"/>
  <c r="S216" i="31"/>
  <c r="AG355" i="31"/>
  <c r="Z355" i="31"/>
  <c r="AC355" i="31" s="1"/>
  <c r="AF355" i="31" s="1"/>
  <c r="V355" i="31"/>
  <c r="Z411" i="31"/>
  <c r="AC411" i="31" s="1"/>
  <c r="AF411" i="31" s="1"/>
  <c r="AG411" i="31"/>
  <c r="V411" i="31"/>
  <c r="AG351" i="31"/>
  <c r="Z351" i="31"/>
  <c r="AC351" i="31" s="1"/>
  <c r="V351" i="31"/>
  <c r="AB208" i="31"/>
  <c r="AE208" i="31" s="1"/>
  <c r="AI208" i="31"/>
  <c r="AL208" i="31" s="1"/>
  <c r="T208" i="31"/>
  <c r="S208" i="31"/>
  <c r="Q208" i="31"/>
  <c r="R208" i="31"/>
  <c r="AG201" i="31"/>
  <c r="Z201" i="31"/>
  <c r="AC201" i="31" s="1"/>
  <c r="V201" i="31"/>
  <c r="Q195" i="31"/>
  <c r="AB195" i="31"/>
  <c r="AE195" i="31" s="1"/>
  <c r="S195" i="31"/>
  <c r="AI195" i="31"/>
  <c r="AL195" i="31" s="1"/>
  <c r="R195" i="31"/>
  <c r="T195" i="31"/>
  <c r="T392" i="31"/>
  <c r="S392" i="31"/>
  <c r="AB392" i="31"/>
  <c r="AE392" i="31" s="1"/>
  <c r="R392" i="31"/>
  <c r="AI392" i="31"/>
  <c r="AL392" i="31" s="1"/>
  <c r="Q392" i="31"/>
  <c r="Z529" i="31"/>
  <c r="AC529" i="31" s="1"/>
  <c r="AG529" i="31"/>
  <c r="V529" i="31"/>
  <c r="AG343" i="31"/>
  <c r="Z343" i="31"/>
  <c r="AC343" i="31" s="1"/>
  <c r="V343" i="31"/>
  <c r="Q259" i="31"/>
  <c r="S259" i="31"/>
  <c r="R259" i="31"/>
  <c r="AI259" i="31"/>
  <c r="AL259" i="31" s="1"/>
  <c r="T259" i="31"/>
  <c r="AB259" i="31"/>
  <c r="AE259" i="31" s="1"/>
  <c r="AI289" i="31"/>
  <c r="AL289" i="31" s="1"/>
  <c r="S289" i="31"/>
  <c r="AB289" i="31"/>
  <c r="AE289" i="31" s="1"/>
  <c r="T289" i="31"/>
  <c r="R289" i="31"/>
  <c r="Q289" i="31"/>
  <c r="AG270" i="31"/>
  <c r="Z270" i="31"/>
  <c r="AC270" i="31" s="1"/>
  <c r="V270" i="31"/>
  <c r="R182" i="31"/>
  <c r="T182" i="31"/>
  <c r="AI182" i="31"/>
  <c r="AL182" i="31" s="1"/>
  <c r="Q182" i="31"/>
  <c r="S182" i="31"/>
  <c r="AB182" i="31"/>
  <c r="AE182" i="31" s="1"/>
  <c r="AB495" i="31"/>
  <c r="AE495" i="31" s="1"/>
  <c r="T495" i="31"/>
  <c r="AI495" i="31"/>
  <c r="AL495" i="31" s="1"/>
  <c r="R495" i="31"/>
  <c r="S495" i="31"/>
  <c r="Q495" i="31"/>
  <c r="T451" i="31"/>
  <c r="Q451" i="31"/>
  <c r="S451" i="31"/>
  <c r="R451" i="31"/>
  <c r="AB451" i="31"/>
  <c r="AE451" i="31" s="1"/>
  <c r="AI451" i="31"/>
  <c r="AL451" i="31" s="1"/>
  <c r="AA318" i="31"/>
  <c r="AD318" i="31" s="1"/>
  <c r="N318" i="31"/>
  <c r="M318" i="31"/>
  <c r="O318" i="31"/>
  <c r="L318" i="31"/>
  <c r="AH318" i="31"/>
  <c r="AK318" i="31" s="1"/>
  <c r="S511" i="31"/>
  <c r="AB511" i="31"/>
  <c r="AE511" i="31" s="1"/>
  <c r="Q511" i="31"/>
  <c r="R511" i="31"/>
  <c r="T511" i="31"/>
  <c r="AI511" i="31"/>
  <c r="AL511" i="31" s="1"/>
  <c r="M530" i="31"/>
  <c r="AH530" i="31"/>
  <c r="AK530" i="31" s="1"/>
  <c r="L530" i="31"/>
  <c r="AA530" i="31"/>
  <c r="AD530" i="31" s="1"/>
  <c r="N530" i="31"/>
  <c r="O530" i="31"/>
  <c r="AB315" i="31"/>
  <c r="AE315" i="31" s="1"/>
  <c r="AI315" i="31"/>
  <c r="AL315" i="31" s="1"/>
  <c r="T315" i="31"/>
  <c r="Q315" i="31"/>
  <c r="S315" i="31"/>
  <c r="R315" i="31"/>
  <c r="S75" i="31"/>
  <c r="Q75" i="31"/>
  <c r="AB75" i="31"/>
  <c r="AE75" i="31" s="1"/>
  <c r="AI75" i="31"/>
  <c r="AL75" i="31" s="1"/>
  <c r="T75" i="31"/>
  <c r="R75" i="31"/>
  <c r="R375" i="31"/>
  <c r="Q375" i="31"/>
  <c r="S375" i="31"/>
  <c r="AI375" i="31"/>
  <c r="AL375" i="31" s="1"/>
  <c r="T375" i="31"/>
  <c r="AB375" i="31"/>
  <c r="AE375" i="31" s="1"/>
  <c r="AB399" i="31"/>
  <c r="AE399" i="31" s="1"/>
  <c r="AI399" i="31"/>
  <c r="AL399" i="31" s="1"/>
  <c r="T399" i="31"/>
  <c r="Q399" i="31"/>
  <c r="S399" i="31"/>
  <c r="R399" i="31"/>
  <c r="AI535" i="31"/>
  <c r="AL535" i="31" s="1"/>
  <c r="R535" i="31"/>
  <c r="AB535" i="31"/>
  <c r="AE535" i="31" s="1"/>
  <c r="Q535" i="31"/>
  <c r="T535" i="31"/>
  <c r="S535" i="31"/>
  <c r="Z256" i="31"/>
  <c r="AC256" i="31" s="1"/>
  <c r="V256" i="31"/>
  <c r="AG256" i="31"/>
  <c r="AG250" i="31"/>
  <c r="Z250" i="31"/>
  <c r="AC250" i="31" s="1"/>
  <c r="V250" i="31"/>
  <c r="R78" i="31"/>
  <c r="AI78" i="31"/>
  <c r="AL78" i="31" s="1"/>
  <c r="Q78" i="31"/>
  <c r="S78" i="31"/>
  <c r="AB78" i="31"/>
  <c r="AE78" i="31" s="1"/>
  <c r="T78" i="31"/>
  <c r="AG329" i="31"/>
  <c r="Z329" i="31"/>
  <c r="AC329" i="31" s="1"/>
  <c r="V329" i="31"/>
  <c r="AG226" i="31"/>
  <c r="Z226" i="31"/>
  <c r="AC226" i="31" s="1"/>
  <c r="V226" i="31"/>
  <c r="AG299" i="31"/>
  <c r="Z299" i="31"/>
  <c r="AC299" i="31" s="1"/>
  <c r="V299" i="31"/>
  <c r="AG169" i="31"/>
  <c r="Z169" i="31"/>
  <c r="AC169" i="31" s="1"/>
  <c r="V169" i="31"/>
  <c r="O234" i="31"/>
  <c r="N234" i="31"/>
  <c r="L234" i="31"/>
  <c r="AH234" i="31"/>
  <c r="AK234" i="31" s="1"/>
  <c r="AA234" i="31"/>
  <c r="AD234" i="31" s="1"/>
  <c r="M234" i="31"/>
  <c r="AH437" i="31"/>
  <c r="AK437" i="31" s="1"/>
  <c r="M437" i="31"/>
  <c r="N437" i="31"/>
  <c r="L437" i="31"/>
  <c r="O437" i="31"/>
  <c r="AA437" i="31"/>
  <c r="AD437" i="31" s="1"/>
  <c r="AB109" i="31"/>
  <c r="AE109" i="31" s="1"/>
  <c r="S109" i="31"/>
  <c r="T109" i="31"/>
  <c r="R109" i="31"/>
  <c r="AI109" i="31"/>
  <c r="AL109" i="31" s="1"/>
  <c r="Q109" i="31"/>
  <c r="Z480" i="31"/>
  <c r="AC480" i="31" s="1"/>
  <c r="AG480" i="31"/>
  <c r="V480" i="31"/>
  <c r="M306" i="31"/>
  <c r="AA306" i="31"/>
  <c r="AD306" i="31" s="1"/>
  <c r="N306" i="31"/>
  <c r="AH306" i="31"/>
  <c r="AK306" i="31" s="1"/>
  <c r="L306" i="31"/>
  <c r="O306" i="31"/>
  <c r="T426" i="31"/>
  <c r="AI426" i="31"/>
  <c r="AL426" i="31" s="1"/>
  <c r="Q426" i="31"/>
  <c r="R426" i="31"/>
  <c r="S426" i="31"/>
  <c r="AB426" i="31"/>
  <c r="AE426" i="31" s="1"/>
  <c r="AH381" i="31"/>
  <c r="AK381" i="31" s="1"/>
  <c r="O381" i="31"/>
  <c r="AA381" i="31"/>
  <c r="AD381" i="31" s="1"/>
  <c r="M381" i="31"/>
  <c r="N381" i="31"/>
  <c r="L381" i="31"/>
  <c r="O21" i="31"/>
  <c r="AA21" i="31"/>
  <c r="AD21" i="31" s="1"/>
  <c r="L21" i="31"/>
  <c r="M21" i="31"/>
  <c r="AH21" i="31"/>
  <c r="AK21" i="31" s="1"/>
  <c r="N21" i="31"/>
  <c r="S361" i="31"/>
  <c r="AI361" i="31"/>
  <c r="AL361" i="31" s="1"/>
  <c r="T361" i="31"/>
  <c r="Q361" i="31"/>
  <c r="AB361" i="31"/>
  <c r="AE361" i="31" s="1"/>
  <c r="R361" i="31"/>
  <c r="R91" i="31"/>
  <c r="AB91" i="31"/>
  <c r="AE91" i="31" s="1"/>
  <c r="Q91" i="31"/>
  <c r="S91" i="31"/>
  <c r="T91" i="31"/>
  <c r="AI91" i="31"/>
  <c r="AL91" i="31" s="1"/>
  <c r="Q490" i="31"/>
  <c r="R490" i="31"/>
  <c r="S490" i="31"/>
  <c r="T490" i="31"/>
  <c r="AI490" i="31"/>
  <c r="AL490" i="31" s="1"/>
  <c r="AB490" i="31"/>
  <c r="AE490" i="31" s="1"/>
  <c r="AI65" i="31"/>
  <c r="AL65" i="31" s="1"/>
  <c r="AB65" i="31"/>
  <c r="AE65" i="31" s="1"/>
  <c r="Q65" i="31"/>
  <c r="T65" i="31"/>
  <c r="S65" i="31"/>
  <c r="R65" i="31"/>
  <c r="Q496" i="31"/>
  <c r="AB496" i="31"/>
  <c r="AE496" i="31" s="1"/>
  <c r="S496" i="31"/>
  <c r="AI496" i="31"/>
  <c r="AL496" i="31" s="1"/>
  <c r="T496" i="31"/>
  <c r="R496" i="31"/>
  <c r="AI371" i="31"/>
  <c r="AL371" i="31" s="1"/>
  <c r="T371" i="31"/>
  <c r="S371" i="31"/>
  <c r="R371" i="31"/>
  <c r="AB371" i="31"/>
  <c r="AE371" i="31" s="1"/>
  <c r="Q371" i="31"/>
  <c r="AA472" i="31"/>
  <c r="AD472" i="31" s="1"/>
  <c r="O472" i="31"/>
  <c r="AH472" i="31"/>
  <c r="AK472" i="31" s="1"/>
  <c r="N472" i="31"/>
  <c r="M472" i="31"/>
  <c r="L472" i="31"/>
  <c r="AB517" i="31"/>
  <c r="AE517" i="31" s="1"/>
  <c r="S517" i="31"/>
  <c r="AI517" i="31"/>
  <c r="AL517" i="31" s="1"/>
  <c r="T517" i="31"/>
  <c r="R517" i="31"/>
  <c r="Q517" i="31"/>
  <c r="Q523" i="31"/>
  <c r="AI523" i="31"/>
  <c r="AL523" i="31" s="1"/>
  <c r="R523" i="31"/>
  <c r="T523" i="31"/>
  <c r="S523" i="31"/>
  <c r="AB523" i="31"/>
  <c r="AE523" i="31" s="1"/>
  <c r="Z379" i="31"/>
  <c r="AC379" i="31" s="1"/>
  <c r="V379" i="31"/>
  <c r="AG379" i="31"/>
  <c r="R161" i="31"/>
  <c r="T161" i="31"/>
  <c r="Q161" i="31"/>
  <c r="AI161" i="31"/>
  <c r="AL161" i="31" s="1"/>
  <c r="AB161" i="31"/>
  <c r="AE161" i="31" s="1"/>
  <c r="S161" i="31"/>
  <c r="R32" i="31"/>
  <c r="S32" i="31"/>
  <c r="T32" i="31"/>
  <c r="Q32" i="31"/>
  <c r="AB32" i="31"/>
  <c r="AE32" i="31" s="1"/>
  <c r="AI32" i="31"/>
  <c r="AL32" i="31" s="1"/>
  <c r="V500" i="31"/>
  <c r="AG500" i="31"/>
  <c r="Z500" i="31"/>
  <c r="AC500" i="31" s="1"/>
  <c r="S336" i="31"/>
  <c r="AB336" i="31"/>
  <c r="AE336" i="31" s="1"/>
  <c r="Q336" i="31"/>
  <c r="AI336" i="31"/>
  <c r="AL336" i="31" s="1"/>
  <c r="T336" i="31"/>
  <c r="R336" i="31"/>
  <c r="R132" i="31"/>
  <c r="Q132" i="31"/>
  <c r="AI132" i="31"/>
  <c r="AL132" i="31" s="1"/>
  <c r="T132" i="31"/>
  <c r="S132" i="31"/>
  <c r="AB132" i="31"/>
  <c r="AE132" i="31" s="1"/>
  <c r="AB79" i="31"/>
  <c r="AE79" i="31" s="1"/>
  <c r="T79" i="31"/>
  <c r="S79" i="31"/>
  <c r="AI79" i="31"/>
  <c r="AL79" i="31" s="1"/>
  <c r="R79" i="31"/>
  <c r="Q79" i="31"/>
  <c r="Q9" i="31"/>
  <c r="AB9" i="31"/>
  <c r="AE9" i="31" s="1"/>
  <c r="T9" i="31"/>
  <c r="R9" i="31"/>
  <c r="S9" i="31"/>
  <c r="AI9" i="31"/>
  <c r="AL9" i="31" s="1"/>
  <c r="V266" i="31"/>
  <c r="Z266" i="31"/>
  <c r="AC266" i="31" s="1"/>
  <c r="AG266" i="31"/>
  <c r="T279" i="31"/>
  <c r="AI279" i="31"/>
  <c r="AL279" i="31" s="1"/>
  <c r="S279" i="31"/>
  <c r="Q279" i="31"/>
  <c r="AB279" i="31"/>
  <c r="AE279" i="31" s="1"/>
  <c r="R279" i="31"/>
  <c r="AB373" i="31"/>
  <c r="AE373" i="31" s="1"/>
  <c r="Q373" i="31"/>
  <c r="R373" i="31"/>
  <c r="T373" i="31"/>
  <c r="AI373" i="31"/>
  <c r="AL373" i="31" s="1"/>
  <c r="S373" i="31"/>
  <c r="Q24" i="31"/>
  <c r="AI24" i="31"/>
  <c r="AL24" i="31" s="1"/>
  <c r="AB24" i="31"/>
  <c r="AE24" i="31" s="1"/>
  <c r="T24" i="31"/>
  <c r="S24" i="31"/>
  <c r="R24" i="31"/>
  <c r="AG54" i="31"/>
  <c r="V54" i="31"/>
  <c r="Z54" i="31"/>
  <c r="AC54" i="31" s="1"/>
  <c r="T102" i="31"/>
  <c r="AI102" i="31"/>
  <c r="AL102" i="31" s="1"/>
  <c r="Q102" i="31"/>
  <c r="R102" i="31"/>
  <c r="AB102" i="31"/>
  <c r="AE102" i="31" s="1"/>
  <c r="S102" i="31"/>
  <c r="AB456" i="31"/>
  <c r="AE456" i="31" s="1"/>
  <c r="Q456" i="31"/>
  <c r="S456" i="31"/>
  <c r="R456" i="31"/>
  <c r="AI456" i="31"/>
  <c r="AL456" i="31" s="1"/>
  <c r="T456" i="31"/>
  <c r="AG497" i="31"/>
  <c r="Z497" i="31"/>
  <c r="AC497" i="31" s="1"/>
  <c r="V497" i="31"/>
  <c r="AG408" i="31"/>
  <c r="V408" i="31"/>
  <c r="Z408" i="31"/>
  <c r="AC408" i="31" s="1"/>
  <c r="AI100" i="31"/>
  <c r="AL100" i="31" s="1"/>
  <c r="T100" i="31"/>
  <c r="S100" i="31"/>
  <c r="AB100" i="31"/>
  <c r="AE100" i="31" s="1"/>
  <c r="R100" i="31"/>
  <c r="Q100" i="31"/>
  <c r="S462" i="31"/>
  <c r="AI462" i="31"/>
  <c r="AL462" i="31" s="1"/>
  <c r="R462" i="31"/>
  <c r="Q462" i="31"/>
  <c r="AB462" i="31"/>
  <c r="AE462" i="31" s="1"/>
  <c r="T462" i="31"/>
  <c r="AG342" i="31"/>
  <c r="V342" i="31"/>
  <c r="Z342" i="31"/>
  <c r="AC342" i="31" s="1"/>
  <c r="S249" i="31"/>
  <c r="AI249" i="31"/>
  <c r="AL249" i="31" s="1"/>
  <c r="T249" i="31"/>
  <c r="Q249" i="31"/>
  <c r="AB249" i="31"/>
  <c r="AE249" i="31" s="1"/>
  <c r="R249" i="31"/>
  <c r="AB551" i="31"/>
  <c r="AE551" i="31" s="1"/>
  <c r="S551" i="31"/>
  <c r="R551" i="31"/>
  <c r="T551" i="31"/>
  <c r="Q551" i="31"/>
  <c r="AI551" i="31"/>
  <c r="AL551" i="31" s="1"/>
  <c r="AI372" i="31"/>
  <c r="AL372" i="31" s="1"/>
  <c r="R372" i="31"/>
  <c r="S372" i="31"/>
  <c r="T372" i="31"/>
  <c r="AB372" i="31"/>
  <c r="AE372" i="31" s="1"/>
  <c r="Q372" i="31"/>
  <c r="S296" i="31"/>
  <c r="R296" i="31"/>
  <c r="AI296" i="31"/>
  <c r="AL296" i="31" s="1"/>
  <c r="Q296" i="31"/>
  <c r="T296" i="31"/>
  <c r="AB296" i="31"/>
  <c r="AE296" i="31" s="1"/>
  <c r="T412" i="31"/>
  <c r="AI412" i="31"/>
  <c r="AL412" i="31" s="1"/>
  <c r="R412" i="31"/>
  <c r="Q412" i="31"/>
  <c r="AB412" i="31"/>
  <c r="AE412" i="31" s="1"/>
  <c r="S412" i="31"/>
  <c r="T420" i="31"/>
  <c r="R420" i="31"/>
  <c r="AB420" i="31"/>
  <c r="AE420" i="31" s="1"/>
  <c r="Q420" i="31"/>
  <c r="S420" i="31"/>
  <c r="AI420" i="31"/>
  <c r="AL420" i="31" s="1"/>
  <c r="R557" i="31"/>
  <c r="AB557" i="31"/>
  <c r="AE557" i="31" s="1"/>
  <c r="AI557" i="31"/>
  <c r="AL557" i="31" s="1"/>
  <c r="Q557" i="31"/>
  <c r="T557" i="31"/>
  <c r="S557" i="31"/>
  <c r="V160" i="31"/>
  <c r="Z160" i="31"/>
  <c r="AC160" i="31" s="1"/>
  <c r="AG160" i="31"/>
  <c r="AI219" i="31"/>
  <c r="AL219" i="31" s="1"/>
  <c r="AB219" i="31"/>
  <c r="AE219" i="31" s="1"/>
  <c r="Q219" i="31"/>
  <c r="S219" i="31"/>
  <c r="R219" i="31"/>
  <c r="T219" i="31"/>
  <c r="T534" i="31"/>
  <c r="AB534" i="31"/>
  <c r="AE534" i="31" s="1"/>
  <c r="S534" i="31"/>
  <c r="R534" i="31"/>
  <c r="AI534" i="31"/>
  <c r="AL534" i="31" s="1"/>
  <c r="Q534" i="31"/>
  <c r="Q84" i="31"/>
  <c r="AI84" i="31"/>
  <c r="AL84" i="31" s="1"/>
  <c r="T84" i="31"/>
  <c r="R84" i="31"/>
  <c r="S84" i="31"/>
  <c r="AB84" i="31"/>
  <c r="AE84" i="31" s="1"/>
  <c r="S190" i="31"/>
  <c r="AB190" i="31"/>
  <c r="AE190" i="31" s="1"/>
  <c r="AI190" i="31"/>
  <c r="AL190" i="31" s="1"/>
  <c r="Q190" i="31"/>
  <c r="T190" i="31"/>
  <c r="R190" i="31"/>
  <c r="R515" i="31"/>
  <c r="AI515" i="31"/>
  <c r="AL515" i="31" s="1"/>
  <c r="T515" i="31"/>
  <c r="Q515" i="31"/>
  <c r="AB515" i="31"/>
  <c r="AE515" i="31" s="1"/>
  <c r="S515" i="31"/>
  <c r="AG312" i="31"/>
  <c r="V312" i="31"/>
  <c r="Z312" i="31"/>
  <c r="AC312" i="31" s="1"/>
  <c r="AG416" i="31"/>
  <c r="Z416" i="31"/>
  <c r="AC416" i="31" s="1"/>
  <c r="V416" i="31"/>
  <c r="V184" i="31"/>
  <c r="Z184" i="31"/>
  <c r="AC184" i="31" s="1"/>
  <c r="AG184" i="31"/>
  <c r="AB409" i="31"/>
  <c r="AE409" i="31" s="1"/>
  <c r="T409" i="31"/>
  <c r="Q409" i="31"/>
  <c r="S409" i="31"/>
  <c r="AI409" i="31"/>
  <c r="AL409" i="31" s="1"/>
  <c r="R409" i="31"/>
  <c r="AI38" i="31"/>
  <c r="AL38" i="31" s="1"/>
  <c r="Q38" i="31"/>
  <c r="R38" i="31"/>
  <c r="T38" i="31"/>
  <c r="S38" i="31"/>
  <c r="AB38" i="31"/>
  <c r="AE38" i="31" s="1"/>
  <c r="R61" i="31"/>
  <c r="Q61" i="31"/>
  <c r="T61" i="31"/>
  <c r="S61" i="31"/>
  <c r="AI61" i="31"/>
  <c r="AL61" i="31" s="1"/>
  <c r="AB61" i="31"/>
  <c r="AE61" i="31" s="1"/>
  <c r="V449" i="31"/>
  <c r="AG449" i="31"/>
  <c r="Z449" i="31"/>
  <c r="AC449" i="31" s="1"/>
  <c r="AI260" i="31"/>
  <c r="AL260" i="31" s="1"/>
  <c r="Q260" i="31"/>
  <c r="S260" i="31"/>
  <c r="T260" i="31"/>
  <c r="AB260" i="31"/>
  <c r="AE260" i="31" s="1"/>
  <c r="R260" i="31"/>
  <c r="AG323" i="31"/>
  <c r="Z323" i="31"/>
  <c r="AC323" i="31" s="1"/>
  <c r="V323" i="31"/>
  <c r="AG499" i="31"/>
  <c r="V499" i="31"/>
  <c r="Z499" i="31"/>
  <c r="AC499" i="31" s="1"/>
  <c r="V391" i="31"/>
  <c r="AG391" i="31"/>
  <c r="Z391" i="31"/>
  <c r="AC391" i="31" s="1"/>
  <c r="S178" i="31"/>
  <c r="T178" i="31"/>
  <c r="AI178" i="31"/>
  <c r="AL178" i="31" s="1"/>
  <c r="Q178" i="31"/>
  <c r="R178" i="31"/>
  <c r="AB178" i="31"/>
  <c r="AE178" i="31" s="1"/>
  <c r="Z400" i="31"/>
  <c r="AC400" i="31" s="1"/>
  <c r="AF400" i="31" s="1"/>
  <c r="AG400" i="31"/>
  <c r="V400" i="31"/>
  <c r="AB245" i="31"/>
  <c r="AE245" i="31" s="1"/>
  <c r="S245" i="31"/>
  <c r="R245" i="31"/>
  <c r="Q245" i="31"/>
  <c r="AI245" i="31"/>
  <c r="AL245" i="31" s="1"/>
  <c r="T245" i="31"/>
  <c r="AI269" i="31"/>
  <c r="AL269" i="31" s="1"/>
  <c r="AB269" i="31"/>
  <c r="AE269" i="31" s="1"/>
  <c r="T269" i="31"/>
  <c r="Q269" i="31"/>
  <c r="R269" i="31"/>
  <c r="S269" i="31"/>
  <c r="Q407" i="31"/>
  <c r="AB407" i="31"/>
  <c r="AE407" i="31" s="1"/>
  <c r="R407" i="31"/>
  <c r="S407" i="31"/>
  <c r="T407" i="31"/>
  <c r="AI407" i="31"/>
  <c r="AL407" i="31" s="1"/>
  <c r="Q120" i="31"/>
  <c r="S120" i="31"/>
  <c r="AI120" i="31"/>
  <c r="AL120" i="31" s="1"/>
  <c r="T120" i="31"/>
  <c r="AB120" i="31"/>
  <c r="AE120" i="31" s="1"/>
  <c r="R120" i="31"/>
  <c r="Z88" i="31"/>
  <c r="AC88" i="31" s="1"/>
  <c r="AF88" i="31" s="1"/>
  <c r="AG88" i="31"/>
  <c r="V88" i="31"/>
  <c r="S19" i="31"/>
  <c r="Q19" i="31"/>
  <c r="AB19" i="31"/>
  <c r="AE19" i="31" s="1"/>
  <c r="T19" i="31"/>
  <c r="AI19" i="31"/>
  <c r="AL19" i="31" s="1"/>
  <c r="R19" i="31"/>
  <c r="AI387" i="31"/>
  <c r="AL387" i="31" s="1"/>
  <c r="R387" i="31"/>
  <c r="Q387" i="31"/>
  <c r="T387" i="31"/>
  <c r="S387" i="31"/>
  <c r="AB387" i="31"/>
  <c r="AE387" i="31" s="1"/>
  <c r="R307" i="31"/>
  <c r="S307" i="31"/>
  <c r="T307" i="31"/>
  <c r="Q307" i="31"/>
  <c r="AB307" i="31"/>
  <c r="AE307" i="31" s="1"/>
  <c r="AI307" i="31"/>
  <c r="AL307" i="31" s="1"/>
  <c r="AI431" i="31"/>
  <c r="AL431" i="31" s="1"/>
  <c r="S431" i="31"/>
  <c r="Q431" i="31"/>
  <c r="R431" i="31"/>
  <c r="AB431" i="31"/>
  <c r="AE431" i="31" s="1"/>
  <c r="T431" i="31"/>
  <c r="Z53" i="31"/>
  <c r="AC53" i="31" s="1"/>
  <c r="AG53" i="31"/>
  <c r="V53" i="31"/>
  <c r="V199" i="31"/>
  <c r="AG199" i="31"/>
  <c r="Z199" i="31"/>
  <c r="AC199" i="31" s="1"/>
  <c r="AF199" i="31" s="1"/>
  <c r="AG302" i="31"/>
  <c r="V302" i="31"/>
  <c r="Z302" i="31"/>
  <c r="AC302" i="31" s="1"/>
  <c r="R22" i="31"/>
  <c r="AB22" i="31"/>
  <c r="AE22" i="31" s="1"/>
  <c r="Q22" i="31"/>
  <c r="T22" i="31"/>
  <c r="AI22" i="31"/>
  <c r="AL22" i="31" s="1"/>
  <c r="S22" i="31"/>
  <c r="AI272" i="31"/>
  <c r="AL272" i="31" s="1"/>
  <c r="R272" i="31"/>
  <c r="S272" i="31"/>
  <c r="T272" i="31"/>
  <c r="Q272" i="31"/>
  <c r="AB272" i="31"/>
  <c r="AE272" i="31" s="1"/>
  <c r="AG357" i="31"/>
  <c r="V357" i="31"/>
  <c r="Z357" i="31"/>
  <c r="AC357" i="31" s="1"/>
  <c r="AI445" i="31"/>
  <c r="AL445" i="31" s="1"/>
  <c r="S445" i="31"/>
  <c r="T445" i="31"/>
  <c r="R445" i="31"/>
  <c r="Q445" i="31"/>
  <c r="AB445" i="31"/>
  <c r="AE445" i="31" s="1"/>
  <c r="R171" i="31"/>
  <c r="AB171" i="31"/>
  <c r="AE171" i="31" s="1"/>
  <c r="Q171" i="31"/>
  <c r="T171" i="31"/>
  <c r="AI171" i="31"/>
  <c r="AL171" i="31" s="1"/>
  <c r="S171" i="31"/>
  <c r="Z106" i="31"/>
  <c r="AC106" i="31" s="1"/>
  <c r="V106" i="31"/>
  <c r="AG106" i="31"/>
  <c r="T313" i="31"/>
  <c r="AI313" i="31"/>
  <c r="AL313" i="31" s="1"/>
  <c r="R313" i="31"/>
  <c r="Q313" i="31"/>
  <c r="S313" i="31"/>
  <c r="AB313" i="31"/>
  <c r="AE313" i="31" s="1"/>
  <c r="T402" i="31"/>
  <c r="AB402" i="31"/>
  <c r="AE402" i="31" s="1"/>
  <c r="S402" i="31"/>
  <c r="AI402" i="31"/>
  <c r="AL402" i="31" s="1"/>
  <c r="Q402" i="31"/>
  <c r="R402" i="31"/>
  <c r="Z163" i="31"/>
  <c r="AC163" i="31" s="1"/>
  <c r="AG163" i="31"/>
  <c r="V163" i="31"/>
  <c r="AB380" i="31"/>
  <c r="AE380" i="31" s="1"/>
  <c r="AI380" i="31"/>
  <c r="AL380" i="31" s="1"/>
  <c r="S380" i="31"/>
  <c r="Q380" i="31"/>
  <c r="T380" i="31"/>
  <c r="R380" i="31"/>
  <c r="R349" i="31"/>
  <c r="AB349" i="31"/>
  <c r="AE349" i="31" s="1"/>
  <c r="AI349" i="31"/>
  <c r="AL349" i="31" s="1"/>
  <c r="Q349" i="31"/>
  <c r="T349" i="31"/>
  <c r="S349" i="31"/>
  <c r="Q137" i="31"/>
  <c r="AI137" i="31"/>
  <c r="AL137" i="31" s="1"/>
  <c r="R137" i="31"/>
  <c r="S137" i="31"/>
  <c r="AB137" i="31"/>
  <c r="AE137" i="31" s="1"/>
  <c r="T137" i="31"/>
  <c r="AH201" i="31"/>
  <c r="AK201" i="31" s="1"/>
  <c r="O201" i="31"/>
  <c r="N201" i="31"/>
  <c r="L201" i="31"/>
  <c r="M201" i="31"/>
  <c r="AA201" i="31"/>
  <c r="AD201" i="31" s="1"/>
  <c r="AH430" i="31"/>
  <c r="O430" i="31"/>
  <c r="M430" i="31"/>
  <c r="AA430" i="31"/>
  <c r="AD430" i="31" s="1"/>
  <c r="N430" i="31"/>
  <c r="V430" i="31"/>
  <c r="L430" i="31"/>
  <c r="V347" i="31"/>
  <c r="N347" i="31"/>
  <c r="O347" i="31"/>
  <c r="L347" i="31"/>
  <c r="M347" i="31"/>
  <c r="AH347" i="31"/>
  <c r="AA347" i="31"/>
  <c r="AD347" i="31" s="1"/>
  <c r="N44" i="31"/>
  <c r="V44" i="31"/>
  <c r="AA44" i="31"/>
  <c r="AD44" i="31" s="1"/>
  <c r="L44" i="31"/>
  <c r="AH44" i="31"/>
  <c r="O44" i="31"/>
  <c r="M44" i="31"/>
  <c r="N155" i="31"/>
  <c r="O155" i="31"/>
  <c r="AH155" i="31"/>
  <c r="AK155" i="31" s="1"/>
  <c r="L155" i="31"/>
  <c r="AA155" i="31"/>
  <c r="AD155" i="31" s="1"/>
  <c r="M155" i="31"/>
  <c r="Q108" i="31"/>
  <c r="AB108" i="31"/>
  <c r="AE108" i="31" s="1"/>
  <c r="T108" i="31"/>
  <c r="S108" i="31"/>
  <c r="R108" i="31"/>
  <c r="AI108" i="31"/>
  <c r="AL108" i="31" s="1"/>
  <c r="AH231" i="31"/>
  <c r="AK231" i="31" s="1"/>
  <c r="N231" i="31"/>
  <c r="AA231" i="31"/>
  <c r="AD231" i="31" s="1"/>
  <c r="L231" i="31"/>
  <c r="M231" i="31"/>
  <c r="O231" i="31"/>
  <c r="M217" i="31"/>
  <c r="L217" i="31"/>
  <c r="AA217" i="31"/>
  <c r="AD217" i="31" s="1"/>
  <c r="AH217" i="31"/>
  <c r="O217" i="31"/>
  <c r="N217" i="31"/>
  <c r="V217" i="31"/>
  <c r="AH446" i="31"/>
  <c r="V446" i="31"/>
  <c r="M446" i="31"/>
  <c r="O446" i="31"/>
  <c r="L446" i="31"/>
  <c r="N446" i="31"/>
  <c r="AA446" i="31"/>
  <c r="AD446" i="31" s="1"/>
  <c r="O256" i="31"/>
  <c r="AH256" i="31"/>
  <c r="AK256" i="31" s="1"/>
  <c r="AA256" i="31"/>
  <c r="AD256" i="31" s="1"/>
  <c r="N256" i="31"/>
  <c r="L256" i="31"/>
  <c r="M256" i="31"/>
  <c r="M250" i="31"/>
  <c r="O250" i="31"/>
  <c r="AH250" i="31"/>
  <c r="AK250" i="31" s="1"/>
  <c r="AA250" i="31"/>
  <c r="AD250" i="31" s="1"/>
  <c r="L250" i="31"/>
  <c r="N250" i="31"/>
  <c r="N329" i="31"/>
  <c r="M329" i="31"/>
  <c r="AA329" i="31"/>
  <c r="AD329" i="31" s="1"/>
  <c r="O329" i="31"/>
  <c r="L329" i="31"/>
  <c r="AH329" i="31"/>
  <c r="AK329" i="31" s="1"/>
  <c r="M226" i="31"/>
  <c r="N226" i="31"/>
  <c r="O226" i="31"/>
  <c r="AA226" i="31"/>
  <c r="AD226" i="31" s="1"/>
  <c r="AH226" i="31"/>
  <c r="AK226" i="31" s="1"/>
  <c r="L226" i="31"/>
  <c r="M299" i="31"/>
  <c r="O299" i="31"/>
  <c r="L299" i="31"/>
  <c r="AH299" i="31"/>
  <c r="AK299" i="31" s="1"/>
  <c r="N299" i="31"/>
  <c r="AA299" i="31"/>
  <c r="AD299" i="31" s="1"/>
  <c r="L169" i="31"/>
  <c r="O169" i="31"/>
  <c r="N169" i="31"/>
  <c r="AH169" i="31"/>
  <c r="AK169" i="31" s="1"/>
  <c r="M169" i="31"/>
  <c r="AA169" i="31"/>
  <c r="AD169" i="31" s="1"/>
  <c r="T165" i="31"/>
  <c r="R165" i="31"/>
  <c r="S165" i="31"/>
  <c r="AB165" i="31"/>
  <c r="AE165" i="31" s="1"/>
  <c r="Q165" i="31"/>
  <c r="AI165" i="31"/>
  <c r="AL165" i="31" s="1"/>
  <c r="N242" i="31"/>
  <c r="M242" i="31"/>
  <c r="V242" i="31"/>
  <c r="AA242" i="31"/>
  <c r="AD242" i="31" s="1"/>
  <c r="AH242" i="31"/>
  <c r="O242" i="31"/>
  <c r="L242" i="31"/>
  <c r="N127" i="31"/>
  <c r="M127" i="31"/>
  <c r="AA127" i="31"/>
  <c r="AD127" i="31" s="1"/>
  <c r="L127" i="31"/>
  <c r="AH127" i="31"/>
  <c r="O127" i="31"/>
  <c r="V127" i="31"/>
  <c r="R241" i="31"/>
  <c r="AB241" i="31"/>
  <c r="AE241" i="31" s="1"/>
  <c r="S241" i="31"/>
  <c r="Q241" i="31"/>
  <c r="T241" i="31"/>
  <c r="AI241" i="31"/>
  <c r="AL241" i="31" s="1"/>
  <c r="L314" i="31"/>
  <c r="AA314" i="31"/>
  <c r="AD314" i="31" s="1"/>
  <c r="O314" i="31"/>
  <c r="AH314" i="31"/>
  <c r="AK314" i="31" s="1"/>
  <c r="N314" i="31"/>
  <c r="M314" i="31"/>
  <c r="S174" i="31"/>
  <c r="R174" i="31"/>
  <c r="T174" i="31"/>
  <c r="AB174" i="31"/>
  <c r="AE174" i="31" s="1"/>
  <c r="Q174" i="31"/>
  <c r="AI174" i="31"/>
  <c r="AL174" i="31" s="1"/>
  <c r="AA379" i="31"/>
  <c r="AD379" i="31" s="1"/>
  <c r="N379" i="31"/>
  <c r="AH379" i="31"/>
  <c r="AK379" i="31" s="1"/>
  <c r="M379" i="31"/>
  <c r="L379" i="31"/>
  <c r="O379" i="31"/>
  <c r="Q185" i="31"/>
  <c r="AI185" i="31"/>
  <c r="AL185" i="31" s="1"/>
  <c r="R185" i="31"/>
  <c r="S185" i="31"/>
  <c r="T185" i="31"/>
  <c r="AB185" i="31"/>
  <c r="AE185" i="31" s="1"/>
  <c r="Z493" i="31"/>
  <c r="AC493" i="31" s="1"/>
  <c r="AG493" i="31"/>
  <c r="V493" i="31"/>
  <c r="Z36" i="31"/>
  <c r="AC36" i="31" s="1"/>
  <c r="AG36" i="31"/>
  <c r="V36" i="31"/>
  <c r="Z475" i="31"/>
  <c r="AC475" i="31" s="1"/>
  <c r="AG475" i="31"/>
  <c r="V475" i="31"/>
  <c r="V247" i="31"/>
  <c r="AG247" i="31"/>
  <c r="Z247" i="31"/>
  <c r="AC247" i="31" s="1"/>
  <c r="AG328" i="31"/>
  <c r="V328" i="31"/>
  <c r="Z328" i="31"/>
  <c r="AC328" i="31" s="1"/>
  <c r="V74" i="31"/>
  <c r="Z74" i="31"/>
  <c r="AC74" i="31" s="1"/>
  <c r="AG74" i="31"/>
  <c r="Z214" i="31"/>
  <c r="AC214" i="31" s="1"/>
  <c r="AG214" i="31"/>
  <c r="V214" i="31"/>
  <c r="AG273" i="31"/>
  <c r="V273" i="31"/>
  <c r="Z273" i="31"/>
  <c r="AC273" i="31" s="1"/>
  <c r="Z324" i="31"/>
  <c r="AC324" i="31" s="1"/>
  <c r="V324" i="31"/>
  <c r="AG324" i="31"/>
  <c r="AB122" i="31"/>
  <c r="AE122" i="31" s="1"/>
  <c r="R122" i="31"/>
  <c r="Q122" i="31"/>
  <c r="S122" i="31"/>
  <c r="AI122" i="31"/>
  <c r="AL122" i="31" s="1"/>
  <c r="T122" i="31"/>
  <c r="AA415" i="31"/>
  <c r="AD415" i="31" s="1"/>
  <c r="AH415" i="31"/>
  <c r="AK415" i="31" s="1"/>
  <c r="L415" i="31"/>
  <c r="M415" i="31"/>
  <c r="N415" i="31"/>
  <c r="O415" i="31"/>
  <c r="T311" i="31"/>
  <c r="R311" i="31"/>
  <c r="S311" i="31"/>
  <c r="AB311" i="31"/>
  <c r="AE311" i="31" s="1"/>
  <c r="Q311" i="31"/>
  <c r="AI311" i="31"/>
  <c r="AL311" i="31" s="1"/>
  <c r="Z427" i="31"/>
  <c r="AC427" i="31" s="1"/>
  <c r="V427" i="31"/>
  <c r="AG427" i="31"/>
  <c r="AI354" i="31"/>
  <c r="AL354" i="31" s="1"/>
  <c r="Q354" i="31"/>
  <c r="S354" i="31"/>
  <c r="R354" i="31"/>
  <c r="T354" i="31"/>
  <c r="AB354" i="31"/>
  <c r="AE354" i="31" s="1"/>
  <c r="Q408" i="31"/>
  <c r="AI408" i="31"/>
  <c r="AL408" i="31" s="1"/>
  <c r="AB408" i="31"/>
  <c r="AE408" i="31" s="1"/>
  <c r="T408" i="31"/>
  <c r="R408" i="31"/>
  <c r="S408" i="31"/>
  <c r="V100" i="31"/>
  <c r="Z100" i="31"/>
  <c r="AC100" i="31" s="1"/>
  <c r="AG100" i="31"/>
  <c r="AG436" i="31"/>
  <c r="V436" i="31"/>
  <c r="Z436" i="31"/>
  <c r="AC436" i="31" s="1"/>
  <c r="R77" i="31"/>
  <c r="S77" i="31"/>
  <c r="AB77" i="31"/>
  <c r="AE77" i="31" s="1"/>
  <c r="AI77" i="31"/>
  <c r="AL77" i="31" s="1"/>
  <c r="T77" i="31"/>
  <c r="Q77" i="31"/>
  <c r="L60" i="31"/>
  <c r="V60" i="31"/>
  <c r="AH60" i="31"/>
  <c r="O60" i="31"/>
  <c r="M60" i="31"/>
  <c r="N60" i="31"/>
  <c r="AA60" i="31"/>
  <c r="AD60" i="31" s="1"/>
  <c r="AF60" i="31" s="1"/>
  <c r="R204" i="31"/>
  <c r="AB204" i="31"/>
  <c r="AE204" i="31" s="1"/>
  <c r="S204" i="31"/>
  <c r="AI204" i="31"/>
  <c r="AL204" i="31" s="1"/>
  <c r="T204" i="31"/>
  <c r="Q204" i="31"/>
  <c r="AG249" i="31"/>
  <c r="V249" i="31"/>
  <c r="Z249" i="31"/>
  <c r="AC249" i="31" s="1"/>
  <c r="V551" i="31"/>
  <c r="Z551" i="31"/>
  <c r="AC551" i="31" s="1"/>
  <c r="AG551" i="31"/>
  <c r="AG372" i="31"/>
  <c r="Z372" i="31"/>
  <c r="AC372" i="31" s="1"/>
  <c r="V372" i="31"/>
  <c r="Z296" i="31"/>
  <c r="AC296" i="31" s="1"/>
  <c r="V296" i="31"/>
  <c r="AG296" i="31"/>
  <c r="AB333" i="31"/>
  <c r="AE333" i="31" s="1"/>
  <c r="AI333" i="31"/>
  <c r="AL333" i="31" s="1"/>
  <c r="R333" i="31"/>
  <c r="T333" i="31"/>
  <c r="S333" i="31"/>
  <c r="Q333" i="31"/>
  <c r="AG412" i="31"/>
  <c r="Z412" i="31"/>
  <c r="AC412" i="31" s="1"/>
  <c r="V412" i="31"/>
  <c r="V420" i="31"/>
  <c r="Z420" i="31"/>
  <c r="AC420" i="31" s="1"/>
  <c r="AF420" i="31" s="1"/>
  <c r="AG420" i="31"/>
  <c r="AG557" i="31"/>
  <c r="Z557" i="31"/>
  <c r="AC557" i="31" s="1"/>
  <c r="V557" i="31"/>
  <c r="S160" i="31"/>
  <c r="R160" i="31"/>
  <c r="AB160" i="31"/>
  <c r="AE160" i="31" s="1"/>
  <c r="AI160" i="31"/>
  <c r="AL160" i="31" s="1"/>
  <c r="T160" i="31"/>
  <c r="Q160" i="31"/>
  <c r="V320" i="31"/>
  <c r="N320" i="31"/>
  <c r="AA320" i="31"/>
  <c r="AD320" i="31" s="1"/>
  <c r="M320" i="31"/>
  <c r="AH320" i="31"/>
  <c r="O320" i="31"/>
  <c r="L320" i="31"/>
  <c r="O545" i="31"/>
  <c r="N545" i="31"/>
  <c r="AH545" i="31"/>
  <c r="V545" i="31"/>
  <c r="AA545" i="31"/>
  <c r="AD545" i="31" s="1"/>
  <c r="M545" i="31"/>
  <c r="L545" i="31"/>
  <c r="AA312" i="31"/>
  <c r="AD312" i="31" s="1"/>
  <c r="L312" i="31"/>
  <c r="O312" i="31"/>
  <c r="N312" i="31"/>
  <c r="M312" i="31"/>
  <c r="AH312" i="31"/>
  <c r="AK312" i="31" s="1"/>
  <c r="Q416" i="31"/>
  <c r="R416" i="31"/>
  <c r="AB416" i="31"/>
  <c r="AE416" i="31" s="1"/>
  <c r="S416" i="31"/>
  <c r="AI416" i="31"/>
  <c r="AL416" i="31" s="1"/>
  <c r="T416" i="31"/>
  <c r="N184" i="31"/>
  <c r="AH184" i="31"/>
  <c r="AK184" i="31" s="1"/>
  <c r="O184" i="31"/>
  <c r="M184" i="31"/>
  <c r="L184" i="31"/>
  <c r="AA184" i="31"/>
  <c r="AD184" i="31" s="1"/>
  <c r="O449" i="31"/>
  <c r="N449" i="31"/>
  <c r="M449" i="31"/>
  <c r="AH449" i="31"/>
  <c r="AK449" i="31" s="1"/>
  <c r="L449" i="31"/>
  <c r="AA449" i="31"/>
  <c r="AD449" i="31" s="1"/>
  <c r="O323" i="31"/>
  <c r="N323" i="31"/>
  <c r="AA323" i="31"/>
  <c r="AD323" i="31" s="1"/>
  <c r="M323" i="31"/>
  <c r="L323" i="31"/>
  <c r="AH323" i="31"/>
  <c r="AK323" i="31" s="1"/>
  <c r="R499" i="31"/>
  <c r="AB499" i="31"/>
  <c r="AE499" i="31" s="1"/>
  <c r="Q499" i="31"/>
  <c r="S499" i="31"/>
  <c r="AI499" i="31"/>
  <c r="AL499" i="31" s="1"/>
  <c r="T499" i="31"/>
  <c r="N206" i="31"/>
  <c r="M206" i="31"/>
  <c r="AA206" i="31"/>
  <c r="AD206" i="31" s="1"/>
  <c r="O206" i="31"/>
  <c r="AH206" i="31"/>
  <c r="L206" i="31"/>
  <c r="V206" i="31"/>
  <c r="L268" i="31"/>
  <c r="O268" i="31"/>
  <c r="AH268" i="31"/>
  <c r="V268" i="31"/>
  <c r="M268" i="31"/>
  <c r="AA268" i="31"/>
  <c r="AD268" i="31" s="1"/>
  <c r="N268" i="31"/>
  <c r="O194" i="31"/>
  <c r="N194" i="31"/>
  <c r="L194" i="31"/>
  <c r="AA194" i="31"/>
  <c r="AD194" i="31" s="1"/>
  <c r="V194" i="31"/>
  <c r="AH194" i="31"/>
  <c r="M194" i="31"/>
  <c r="AH82" i="31"/>
  <c r="AA82" i="31"/>
  <c r="AD82" i="31" s="1"/>
  <c r="O82" i="31"/>
  <c r="L82" i="31"/>
  <c r="M82" i="31"/>
  <c r="V82" i="31"/>
  <c r="N82" i="31"/>
  <c r="V248" i="31"/>
  <c r="AA248" i="31"/>
  <c r="AD248" i="31" s="1"/>
  <c r="M248" i="31"/>
  <c r="N248" i="31"/>
  <c r="L248" i="31"/>
  <c r="AH248" i="31"/>
  <c r="O248" i="31"/>
  <c r="R366" i="31"/>
  <c r="AB366" i="31"/>
  <c r="AE366" i="31" s="1"/>
  <c r="Q366" i="31"/>
  <c r="AI366" i="31"/>
  <c r="AL366" i="31" s="1"/>
  <c r="T366" i="31"/>
  <c r="S366" i="31"/>
  <c r="AA337" i="31"/>
  <c r="AD337" i="31" s="1"/>
  <c r="O337" i="31"/>
  <c r="AH337" i="31"/>
  <c r="V337" i="31"/>
  <c r="L337" i="31"/>
  <c r="N337" i="31"/>
  <c r="M337" i="31"/>
  <c r="N53" i="31"/>
  <c r="M53" i="31"/>
  <c r="O53" i="31"/>
  <c r="AA53" i="31"/>
  <c r="AD53" i="31" s="1"/>
  <c r="AH53" i="31"/>
  <c r="AK53" i="31" s="1"/>
  <c r="L53" i="31"/>
  <c r="O454" i="31"/>
  <c r="AA454" i="31"/>
  <c r="AD454" i="31" s="1"/>
  <c r="N454" i="31"/>
  <c r="AH454" i="31"/>
  <c r="AK454" i="31" s="1"/>
  <c r="M454" i="31"/>
  <c r="L454" i="31"/>
  <c r="AA10" i="31"/>
  <c r="AD10" i="31" s="1"/>
  <c r="O10" i="31"/>
  <c r="V10" i="31"/>
  <c r="L10" i="31"/>
  <c r="M10" i="31"/>
  <c r="AH10" i="31"/>
  <c r="N10" i="31"/>
  <c r="M147" i="31"/>
  <c r="N147" i="31"/>
  <c r="O147" i="31"/>
  <c r="V147" i="31"/>
  <c r="AA147" i="31"/>
  <c r="AD147" i="31" s="1"/>
  <c r="AH147" i="31"/>
  <c r="L147" i="31"/>
  <c r="M357" i="31"/>
  <c r="AA357" i="31"/>
  <c r="AD357" i="31" s="1"/>
  <c r="AH357" i="31"/>
  <c r="AK357" i="31" s="1"/>
  <c r="O357" i="31"/>
  <c r="L357" i="31"/>
  <c r="N357" i="31"/>
  <c r="N106" i="31"/>
  <c r="AA106" i="31"/>
  <c r="AD106" i="31" s="1"/>
  <c r="L106" i="31"/>
  <c r="M106" i="31"/>
  <c r="AH106" i="31"/>
  <c r="AK106" i="31" s="1"/>
  <c r="O106" i="31"/>
  <c r="N163" i="31"/>
  <c r="AA163" i="31"/>
  <c r="AD163" i="31" s="1"/>
  <c r="M163" i="31"/>
  <c r="O163" i="31"/>
  <c r="L163" i="31"/>
  <c r="AH163" i="31"/>
  <c r="AK163" i="31" s="1"/>
  <c r="AB507" i="31"/>
  <c r="AE507" i="31" s="1"/>
  <c r="AI507" i="31"/>
  <c r="AL507" i="31" s="1"/>
  <c r="T507" i="31"/>
  <c r="Q507" i="31"/>
  <c r="S507" i="31"/>
  <c r="R507" i="31"/>
  <c r="N473" i="31"/>
  <c r="AA473" i="31"/>
  <c r="AD473" i="31" s="1"/>
  <c r="M473" i="31"/>
  <c r="L473" i="31"/>
  <c r="AH473" i="31"/>
  <c r="AK473" i="31" s="1"/>
  <c r="O473" i="31"/>
  <c r="AB452" i="31"/>
  <c r="AE452" i="31" s="1"/>
  <c r="AI452" i="31"/>
  <c r="AL452" i="31" s="1"/>
  <c r="T452" i="31"/>
  <c r="Q452" i="31"/>
  <c r="S452" i="31"/>
  <c r="R452" i="31"/>
  <c r="N170" i="31"/>
  <c r="M170" i="31"/>
  <c r="AH170" i="31"/>
  <c r="AK170" i="31" s="1"/>
  <c r="L170" i="31"/>
  <c r="AA170" i="31"/>
  <c r="AD170" i="31" s="1"/>
  <c r="O170" i="31"/>
  <c r="M134" i="31"/>
  <c r="O134" i="31"/>
  <c r="L134" i="31"/>
  <c r="AH134" i="31"/>
  <c r="AK134" i="31" s="1"/>
  <c r="AA134" i="31"/>
  <c r="AD134" i="31" s="1"/>
  <c r="N134" i="31"/>
  <c r="N518" i="31"/>
  <c r="M518" i="31"/>
  <c r="O518" i="31"/>
  <c r="AH518" i="31"/>
  <c r="AK518" i="31" s="1"/>
  <c r="AA518" i="31"/>
  <c r="AD518" i="31" s="1"/>
  <c r="L518" i="31"/>
  <c r="M559" i="31"/>
  <c r="L559" i="31"/>
  <c r="N559" i="31"/>
  <c r="AA559" i="31"/>
  <c r="AD559" i="31" s="1"/>
  <c r="AH559" i="31"/>
  <c r="AK559" i="31" s="1"/>
  <c r="O559" i="31"/>
  <c r="N67" i="31"/>
  <c r="M67" i="31"/>
  <c r="AH67" i="31"/>
  <c r="AK67" i="31" s="1"/>
  <c r="L67" i="31"/>
  <c r="AA67" i="31"/>
  <c r="AD67" i="31" s="1"/>
  <c r="O67" i="31"/>
  <c r="L466" i="31"/>
  <c r="N466" i="31"/>
  <c r="M466" i="31"/>
  <c r="O466" i="31"/>
  <c r="AA466" i="31"/>
  <c r="AD466" i="31" s="1"/>
  <c r="AH466" i="31"/>
  <c r="AK466" i="31" s="1"/>
  <c r="N262" i="31"/>
  <c r="O262" i="31"/>
  <c r="AH262" i="31"/>
  <c r="AK262" i="31" s="1"/>
  <c r="M262" i="31"/>
  <c r="L262" i="31"/>
  <c r="AA262" i="31"/>
  <c r="AD262" i="31" s="1"/>
  <c r="N503" i="31"/>
  <c r="M503" i="31"/>
  <c r="AH503" i="31"/>
  <c r="AK503" i="31" s="1"/>
  <c r="L503" i="31"/>
  <c r="AA503" i="31"/>
  <c r="AD503" i="31" s="1"/>
  <c r="O503" i="31"/>
  <c r="AH479" i="31"/>
  <c r="AK479" i="31" s="1"/>
  <c r="O479" i="31"/>
  <c r="M479" i="31"/>
  <c r="L479" i="31"/>
  <c r="AA479" i="31"/>
  <c r="AD479" i="31" s="1"/>
  <c r="N479" i="31"/>
  <c r="AA158" i="31"/>
  <c r="AD158" i="31" s="1"/>
  <c r="M158" i="31"/>
  <c r="L158" i="31"/>
  <c r="O158" i="31"/>
  <c r="N158" i="31"/>
  <c r="AH158" i="31"/>
  <c r="AK158" i="31" s="1"/>
  <c r="M152" i="31"/>
  <c r="AA152" i="31"/>
  <c r="AD152" i="31" s="1"/>
  <c r="AH152" i="31"/>
  <c r="AK152" i="31" s="1"/>
  <c r="N152" i="31"/>
  <c r="O152" i="31"/>
  <c r="L152" i="31"/>
  <c r="L246" i="31"/>
  <c r="N246" i="31"/>
  <c r="AA246" i="31"/>
  <c r="AD246" i="31" s="1"/>
  <c r="AH246" i="31"/>
  <c r="AK246" i="31" s="1"/>
  <c r="O246" i="31"/>
  <c r="M246" i="31"/>
  <c r="L159" i="31"/>
  <c r="N159" i="31"/>
  <c r="AA159" i="31"/>
  <c r="AD159" i="31" s="1"/>
  <c r="O159" i="31"/>
  <c r="M159" i="31"/>
  <c r="AH159" i="31"/>
  <c r="AK159" i="31" s="1"/>
  <c r="AH504" i="31"/>
  <c r="AK504" i="31" s="1"/>
  <c r="N504" i="31"/>
  <c r="AA504" i="31"/>
  <c r="AD504" i="31" s="1"/>
  <c r="L504" i="31"/>
  <c r="M504" i="31"/>
  <c r="O504" i="31"/>
  <c r="M207" i="31"/>
  <c r="AA207" i="31"/>
  <c r="AD207" i="31" s="1"/>
  <c r="O207" i="31"/>
  <c r="L207" i="31"/>
  <c r="AH207" i="31"/>
  <c r="AK207" i="31" s="1"/>
  <c r="N207" i="31"/>
  <c r="L58" i="31"/>
  <c r="N58" i="31"/>
  <c r="O58" i="31"/>
  <c r="M58" i="31"/>
  <c r="AA58" i="31"/>
  <c r="AD58" i="31" s="1"/>
  <c r="AH58" i="31"/>
  <c r="AK58" i="31" s="1"/>
  <c r="AI205" i="31"/>
  <c r="AL205" i="31" s="1"/>
  <c r="AB205" i="31"/>
  <c r="AE205" i="31" s="1"/>
  <c r="Q205" i="31"/>
  <c r="T205" i="31"/>
  <c r="S205" i="31"/>
  <c r="R205" i="31"/>
  <c r="Q284" i="31"/>
  <c r="T284" i="31"/>
  <c r="AI284" i="31"/>
  <c r="AL284" i="31" s="1"/>
  <c r="S284" i="31"/>
  <c r="R284" i="31"/>
  <c r="AB284" i="31"/>
  <c r="AE284" i="31" s="1"/>
  <c r="AB125" i="31"/>
  <c r="AE125" i="31" s="1"/>
  <c r="R125" i="31"/>
  <c r="Q125" i="31"/>
  <c r="S125" i="31"/>
  <c r="AI125" i="31"/>
  <c r="AL125" i="31" s="1"/>
  <c r="T125" i="31"/>
  <c r="M11" i="31"/>
  <c r="L11" i="31"/>
  <c r="AA11" i="31"/>
  <c r="AD11" i="31" s="1"/>
  <c r="N11" i="31"/>
  <c r="AH11" i="31"/>
  <c r="AK11" i="31" s="1"/>
  <c r="O11" i="31"/>
  <c r="AH377" i="31"/>
  <c r="AK377" i="31" s="1"/>
  <c r="N377" i="31"/>
  <c r="M377" i="31"/>
  <c r="AA377" i="31"/>
  <c r="AD377" i="31" s="1"/>
  <c r="O377" i="31"/>
  <c r="L377" i="31"/>
  <c r="AA467" i="31"/>
  <c r="AD467" i="31" s="1"/>
  <c r="AH467" i="31"/>
  <c r="AK467" i="31" s="1"/>
  <c r="M467" i="31"/>
  <c r="L467" i="31"/>
  <c r="O467" i="31"/>
  <c r="N467" i="31"/>
  <c r="L325" i="31"/>
  <c r="N325" i="31"/>
  <c r="O325" i="31"/>
  <c r="AA325" i="31"/>
  <c r="AD325" i="31" s="1"/>
  <c r="AH325" i="31"/>
  <c r="AK325" i="31" s="1"/>
  <c r="M325" i="31"/>
  <c r="AH191" i="31"/>
  <c r="AK191" i="31" s="1"/>
  <c r="L191" i="31"/>
  <c r="AA191" i="31"/>
  <c r="AD191" i="31" s="1"/>
  <c r="O191" i="31"/>
  <c r="N191" i="31"/>
  <c r="M191" i="31"/>
  <c r="N367" i="31"/>
  <c r="AH367" i="31"/>
  <c r="AK367" i="31" s="1"/>
  <c r="L367" i="31"/>
  <c r="M367" i="31"/>
  <c r="O367" i="31"/>
  <c r="AA367" i="31"/>
  <c r="AD367" i="31" s="1"/>
  <c r="L173" i="31"/>
  <c r="O173" i="31"/>
  <c r="AA173" i="31"/>
  <c r="AD173" i="31" s="1"/>
  <c r="AH173" i="31"/>
  <c r="AK173" i="31" s="1"/>
  <c r="N173" i="31"/>
  <c r="M173" i="31"/>
  <c r="L15" i="31"/>
  <c r="AA15" i="31"/>
  <c r="AD15" i="31" s="1"/>
  <c r="N15" i="31"/>
  <c r="M15" i="31"/>
  <c r="O15" i="31"/>
  <c r="AH15" i="31"/>
  <c r="AK15" i="31" s="1"/>
  <c r="N434" i="31"/>
  <c r="M434" i="31"/>
  <c r="L434" i="31"/>
  <c r="AA434" i="31"/>
  <c r="AD434" i="31" s="1"/>
  <c r="O434" i="31"/>
  <c r="AH434" i="31"/>
  <c r="AK434" i="31" s="1"/>
  <c r="L181" i="31"/>
  <c r="M181" i="31"/>
  <c r="N181" i="31"/>
  <c r="O181" i="31"/>
  <c r="AH181" i="31"/>
  <c r="AK181" i="31" s="1"/>
  <c r="AA181" i="31"/>
  <c r="AD181" i="31" s="1"/>
  <c r="AH112" i="31"/>
  <c r="AK112" i="31" s="1"/>
  <c r="N112" i="31"/>
  <c r="O112" i="31"/>
  <c r="L112" i="31"/>
  <c r="AA112" i="31"/>
  <c r="AD112" i="31" s="1"/>
  <c r="M112" i="31"/>
  <c r="N301" i="31"/>
  <c r="M301" i="31"/>
  <c r="O301" i="31"/>
  <c r="AH301" i="31"/>
  <c r="AK301" i="31" s="1"/>
  <c r="AA301" i="31"/>
  <c r="AD301" i="31" s="1"/>
  <c r="L301" i="31"/>
  <c r="AA322" i="31"/>
  <c r="AD322" i="31" s="1"/>
  <c r="L322" i="31"/>
  <c r="AH322" i="31"/>
  <c r="AK322" i="31" s="1"/>
  <c r="O322" i="31"/>
  <c r="M322" i="31"/>
  <c r="N322" i="31"/>
  <c r="M285" i="31"/>
  <c r="L285" i="31"/>
  <c r="N285" i="31"/>
  <c r="AA285" i="31"/>
  <c r="AD285" i="31" s="1"/>
  <c r="AH285" i="31"/>
  <c r="AK285" i="31" s="1"/>
  <c r="O285" i="31"/>
  <c r="AA257" i="31"/>
  <c r="AD257" i="31" s="1"/>
  <c r="AH257" i="31"/>
  <c r="AK257" i="31" s="1"/>
  <c r="N257" i="31"/>
  <c r="O257" i="31"/>
  <c r="M257" i="31"/>
  <c r="L257" i="31"/>
  <c r="N64" i="31"/>
  <c r="M64" i="31"/>
  <c r="L64" i="31"/>
  <c r="O64" i="31"/>
  <c r="AA64" i="31"/>
  <c r="AD64" i="31" s="1"/>
  <c r="AH64" i="31"/>
  <c r="AK64" i="31" s="1"/>
  <c r="O196" i="31"/>
  <c r="AH196" i="31"/>
  <c r="AK196" i="31" s="1"/>
  <c r="AA196" i="31"/>
  <c r="AD196" i="31" s="1"/>
  <c r="N196" i="31"/>
  <c r="L196" i="31"/>
  <c r="M196" i="31"/>
  <c r="N243" i="31"/>
  <c r="AA243" i="31"/>
  <c r="AD243" i="31" s="1"/>
  <c r="O243" i="31"/>
  <c r="M243" i="31"/>
  <c r="L243" i="31"/>
  <c r="AH243" i="31"/>
  <c r="AK243" i="31" s="1"/>
  <c r="O396" i="31"/>
  <c r="L396" i="31"/>
  <c r="AH396" i="31"/>
  <c r="AK396" i="31" s="1"/>
  <c r="N396" i="31"/>
  <c r="M396" i="31"/>
  <c r="AA396" i="31"/>
  <c r="AD396" i="31" s="1"/>
  <c r="N186" i="31"/>
  <c r="AA186" i="31"/>
  <c r="AD186" i="31" s="1"/>
  <c r="L186" i="31"/>
  <c r="O186" i="31"/>
  <c r="AH186" i="31"/>
  <c r="AK186" i="31" s="1"/>
  <c r="M186" i="31"/>
  <c r="O395" i="31"/>
  <c r="L395" i="31"/>
  <c r="AA395" i="31"/>
  <c r="AD395" i="31" s="1"/>
  <c r="AH395" i="31"/>
  <c r="AK395" i="31" s="1"/>
  <c r="M395" i="31"/>
  <c r="N395" i="31"/>
  <c r="AA223" i="31"/>
  <c r="AD223" i="31" s="1"/>
  <c r="AH223" i="31"/>
  <c r="AK223" i="31" s="1"/>
  <c r="L223" i="31"/>
  <c r="M223" i="31"/>
  <c r="N223" i="31"/>
  <c r="O223" i="31"/>
  <c r="N274" i="31"/>
  <c r="L274" i="31"/>
  <c r="M274" i="31"/>
  <c r="AA274" i="31"/>
  <c r="AD274" i="31" s="1"/>
  <c r="O274" i="31"/>
  <c r="AH274" i="31"/>
  <c r="AK274" i="31" s="1"/>
  <c r="N278" i="31"/>
  <c r="AH278" i="31"/>
  <c r="AK278" i="31" s="1"/>
  <c r="AA278" i="31"/>
  <c r="AD278" i="31" s="1"/>
  <c r="M278" i="31"/>
  <c r="L278" i="31"/>
  <c r="O278" i="31"/>
  <c r="AH237" i="31"/>
  <c r="AK237" i="31" s="1"/>
  <c r="AA237" i="31"/>
  <c r="AD237" i="31" s="1"/>
  <c r="M237" i="31"/>
  <c r="L237" i="31"/>
  <c r="O237" i="31"/>
  <c r="N237" i="31"/>
  <c r="AH28" i="31"/>
  <c r="AK28" i="31" s="1"/>
  <c r="N28" i="31"/>
  <c r="M28" i="31"/>
  <c r="O28" i="31"/>
  <c r="AA28" i="31"/>
  <c r="AD28" i="31" s="1"/>
  <c r="L28" i="31"/>
  <c r="AA215" i="31"/>
  <c r="AD215" i="31" s="1"/>
  <c r="N215" i="31"/>
  <c r="M215" i="31"/>
  <c r="L215" i="31"/>
  <c r="AH215" i="31"/>
  <c r="AK215" i="31" s="1"/>
  <c r="O215" i="31"/>
  <c r="T89" i="31"/>
  <c r="R89" i="31"/>
  <c r="AI89" i="31"/>
  <c r="AL89" i="31" s="1"/>
  <c r="AB89" i="31"/>
  <c r="AE89" i="31" s="1"/>
  <c r="S89" i="31"/>
  <c r="Q89" i="31"/>
  <c r="AA73" i="31"/>
  <c r="AD73" i="31" s="1"/>
  <c r="N73" i="31"/>
  <c r="O73" i="31"/>
  <c r="M73" i="31"/>
  <c r="AH73" i="31"/>
  <c r="AK73" i="31" s="1"/>
  <c r="L73" i="31"/>
  <c r="M51" i="31"/>
  <c r="O51" i="31"/>
  <c r="N51" i="31"/>
  <c r="L51" i="31"/>
  <c r="AA51" i="31"/>
  <c r="AD51" i="31" s="1"/>
  <c r="AH51" i="31"/>
  <c r="AK51" i="31" s="1"/>
  <c r="M421" i="31"/>
  <c r="AH421" i="31"/>
  <c r="AK421" i="31" s="1"/>
  <c r="AA421" i="31"/>
  <c r="AD421" i="31" s="1"/>
  <c r="N421" i="31"/>
  <c r="L421" i="31"/>
  <c r="O421" i="31"/>
  <c r="AA157" i="31"/>
  <c r="AD157" i="31" s="1"/>
  <c r="AH157" i="31"/>
  <c r="AK157" i="31" s="1"/>
  <c r="M157" i="31"/>
  <c r="N157" i="31"/>
  <c r="L157" i="31"/>
  <c r="O157" i="31"/>
  <c r="L118" i="31"/>
  <c r="N118" i="31"/>
  <c r="M118" i="31"/>
  <c r="AA118" i="31"/>
  <c r="AD118" i="31" s="1"/>
  <c r="AH118" i="31"/>
  <c r="AK118" i="31" s="1"/>
  <c r="O118" i="31"/>
  <c r="L83" i="31"/>
  <c r="N83" i="31"/>
  <c r="AA83" i="31"/>
  <c r="AD83" i="31" s="1"/>
  <c r="M83" i="31"/>
  <c r="AH83" i="31"/>
  <c r="AK83" i="31" s="1"/>
  <c r="O83" i="31"/>
  <c r="AA114" i="31"/>
  <c r="AD114" i="31" s="1"/>
  <c r="N114" i="31"/>
  <c r="AH114" i="31"/>
  <c r="AK114" i="31" s="1"/>
  <c r="L114" i="31"/>
  <c r="O114" i="31"/>
  <c r="M114" i="31"/>
  <c r="M124" i="31"/>
  <c r="AH124" i="31"/>
  <c r="AK124" i="31" s="1"/>
  <c r="L124" i="31"/>
  <c r="O124" i="31"/>
  <c r="N124" i="31"/>
  <c r="AA124" i="31"/>
  <c r="AD124" i="31" s="1"/>
  <c r="AH202" i="31"/>
  <c r="AK202" i="31" s="1"/>
  <c r="AA202" i="31"/>
  <c r="AD202" i="31" s="1"/>
  <c r="N202" i="31"/>
  <c r="M202" i="31"/>
  <c r="O202" i="31"/>
  <c r="L202" i="31"/>
  <c r="N378" i="31"/>
  <c r="AH378" i="31"/>
  <c r="AK378" i="31" s="1"/>
  <c r="AA378" i="31"/>
  <c r="AD378" i="31" s="1"/>
  <c r="O378" i="31"/>
  <c r="M378" i="31"/>
  <c r="L378" i="31"/>
  <c r="AA153" i="31"/>
  <c r="AD153" i="31" s="1"/>
  <c r="AH153" i="31"/>
  <c r="AK153" i="31" s="1"/>
  <c r="L153" i="31"/>
  <c r="N153" i="31"/>
  <c r="O153" i="31"/>
  <c r="M153" i="31"/>
  <c r="AH463" i="31"/>
  <c r="AK463" i="31" s="1"/>
  <c r="AA463" i="31"/>
  <c r="AD463" i="31" s="1"/>
  <c r="L463" i="31"/>
  <c r="M463" i="31"/>
  <c r="O463" i="31"/>
  <c r="N463" i="31"/>
  <c r="AA42" i="31"/>
  <c r="AD42" i="31" s="1"/>
  <c r="AH42" i="31"/>
  <c r="AK42" i="31" s="1"/>
  <c r="M42" i="31"/>
  <c r="N42" i="31"/>
  <c r="L42" i="31"/>
  <c r="O42" i="31"/>
  <c r="AA128" i="31"/>
  <c r="AD128" i="31" s="1"/>
  <c r="M128" i="31"/>
  <c r="AH128" i="31"/>
  <c r="AK128" i="31" s="1"/>
  <c r="N128" i="31"/>
  <c r="L128" i="31"/>
  <c r="O128" i="31"/>
  <c r="AA46" i="31"/>
  <c r="AD46" i="31" s="1"/>
  <c r="M46" i="31"/>
  <c r="O46" i="31"/>
  <c r="AH46" i="31"/>
  <c r="AK46" i="31" s="1"/>
  <c r="N46" i="31"/>
  <c r="L46" i="31"/>
  <c r="AA494" i="31"/>
  <c r="AD494" i="31" s="1"/>
  <c r="N494" i="31"/>
  <c r="O494" i="31"/>
  <c r="L494" i="31"/>
  <c r="AH494" i="31"/>
  <c r="AK494" i="31" s="1"/>
  <c r="M494" i="31"/>
  <c r="N327" i="31"/>
  <c r="O327" i="31"/>
  <c r="M327" i="31"/>
  <c r="L327" i="31"/>
  <c r="AH327" i="31"/>
  <c r="AK327" i="31" s="1"/>
  <c r="AA327" i="31"/>
  <c r="AD327" i="31" s="1"/>
  <c r="N213" i="31"/>
  <c r="AA213" i="31"/>
  <c r="AD213" i="31" s="1"/>
  <c r="M213" i="31"/>
  <c r="L213" i="31"/>
  <c r="AH213" i="31"/>
  <c r="AK213" i="31" s="1"/>
  <c r="O213" i="31"/>
  <c r="AI26" i="31"/>
  <c r="AL26" i="31" s="1"/>
  <c r="T26" i="31"/>
  <c r="S26" i="31"/>
  <c r="Q26" i="31"/>
  <c r="AB26" i="31"/>
  <c r="AE26" i="31" s="1"/>
  <c r="R26" i="31"/>
  <c r="N340" i="31"/>
  <c r="M340" i="31"/>
  <c r="O340" i="31"/>
  <c r="L340" i="31"/>
  <c r="AH340" i="31"/>
  <c r="AK340" i="31" s="1"/>
  <c r="AA340" i="31"/>
  <c r="AD340" i="31" s="1"/>
  <c r="M455" i="31"/>
  <c r="O455" i="31"/>
  <c r="N455" i="31"/>
  <c r="L455" i="31"/>
  <c r="AA455" i="31"/>
  <c r="AD455" i="31" s="1"/>
  <c r="AH455" i="31"/>
  <c r="AK455" i="31" s="1"/>
  <c r="L252" i="31"/>
  <c r="AA252" i="31"/>
  <c r="AD252" i="31" s="1"/>
  <c r="M252" i="31"/>
  <c r="AH252" i="31"/>
  <c r="AK252" i="31" s="1"/>
  <c r="N252" i="31"/>
  <c r="O252" i="31"/>
  <c r="M18" i="31"/>
  <c r="AH18" i="31"/>
  <c r="AK18" i="31" s="1"/>
  <c r="O18" i="31"/>
  <c r="L18" i="31"/>
  <c r="AA18" i="31"/>
  <c r="AD18" i="31" s="1"/>
  <c r="N18" i="31"/>
  <c r="AA135" i="31"/>
  <c r="AD135" i="31" s="1"/>
  <c r="AH135" i="31"/>
  <c r="AK135" i="31" s="1"/>
  <c r="L135" i="31"/>
  <c r="O135" i="31"/>
  <c r="M135" i="31"/>
  <c r="N135" i="31"/>
  <c r="O510" i="31"/>
  <c r="N510" i="31"/>
  <c r="M510" i="31"/>
  <c r="L510" i="31"/>
  <c r="AH510" i="31"/>
  <c r="AK510" i="31" s="1"/>
  <c r="AA510" i="31"/>
  <c r="AD510" i="31" s="1"/>
  <c r="T107" i="31"/>
  <c r="AB107" i="31"/>
  <c r="AE107" i="31" s="1"/>
  <c r="Q107" i="31"/>
  <c r="S107" i="31"/>
  <c r="R107" i="31"/>
  <c r="AI107" i="31"/>
  <c r="AL107" i="31" s="1"/>
  <c r="N282" i="31"/>
  <c r="M282" i="31"/>
  <c r="AA282" i="31"/>
  <c r="AD282" i="31" s="1"/>
  <c r="AH282" i="31"/>
  <c r="AK282" i="31" s="1"/>
  <c r="L282" i="31"/>
  <c r="O282" i="31"/>
  <c r="M316" i="31"/>
  <c r="O316" i="31"/>
  <c r="AA316" i="31"/>
  <c r="AD316" i="31" s="1"/>
  <c r="AH316" i="31"/>
  <c r="AK316" i="31" s="1"/>
  <c r="L316" i="31"/>
  <c r="N316" i="31"/>
  <c r="O227" i="31"/>
  <c r="AA227" i="31"/>
  <c r="AD227" i="31" s="1"/>
  <c r="M227" i="31"/>
  <c r="L227" i="31"/>
  <c r="N227" i="31"/>
  <c r="AH227" i="31"/>
  <c r="AK227" i="31" s="1"/>
  <c r="O290" i="31"/>
  <c r="AH290" i="31"/>
  <c r="AK290" i="31" s="1"/>
  <c r="L290" i="31"/>
  <c r="N290" i="31"/>
  <c r="AA290" i="31"/>
  <c r="AD290" i="31" s="1"/>
  <c r="M290" i="31"/>
  <c r="O104" i="31"/>
  <c r="N104" i="31"/>
  <c r="AH104" i="31"/>
  <c r="AK104" i="31" s="1"/>
  <c r="L104" i="31"/>
  <c r="AA104" i="31"/>
  <c r="AD104" i="31" s="1"/>
  <c r="M104" i="31"/>
  <c r="N447" i="31"/>
  <c r="L447" i="31"/>
  <c r="AA447" i="31"/>
  <c r="AD447" i="31" s="1"/>
  <c r="M447" i="31"/>
  <c r="AH447" i="31"/>
  <c r="AK447" i="31" s="1"/>
  <c r="O447" i="31"/>
  <c r="AA232" i="31"/>
  <c r="AD232" i="31" s="1"/>
  <c r="O232" i="31"/>
  <c r="N232" i="31"/>
  <c r="AH232" i="31"/>
  <c r="AK232" i="31" s="1"/>
  <c r="L232" i="31"/>
  <c r="M232" i="31"/>
  <c r="L410" i="31"/>
  <c r="N410" i="31"/>
  <c r="O410" i="31"/>
  <c r="AA410" i="31"/>
  <c r="AD410" i="31" s="1"/>
  <c r="AH410" i="31"/>
  <c r="AK410" i="31" s="1"/>
  <c r="M410" i="31"/>
  <c r="AH40" i="31"/>
  <c r="AK40" i="31" s="1"/>
  <c r="M40" i="31"/>
  <c r="L40" i="31"/>
  <c r="AA40" i="31"/>
  <c r="AD40" i="31" s="1"/>
  <c r="N40" i="31"/>
  <c r="O40" i="31"/>
  <c r="R512" i="31"/>
  <c r="T512" i="31"/>
  <c r="Q512" i="31"/>
  <c r="S512" i="31"/>
  <c r="AB512" i="31"/>
  <c r="AE512" i="31" s="1"/>
  <c r="AI512" i="31"/>
  <c r="AL512" i="31" s="1"/>
  <c r="Q87" i="31"/>
  <c r="AB87" i="31"/>
  <c r="AE87" i="31" s="1"/>
  <c r="S87" i="31"/>
  <c r="AI87" i="31"/>
  <c r="AL87" i="31" s="1"/>
  <c r="R87" i="31"/>
  <c r="T87" i="31"/>
  <c r="AB34" i="31"/>
  <c r="AE34" i="31" s="1"/>
  <c r="T34" i="31"/>
  <c r="R34" i="31"/>
  <c r="S34" i="31"/>
  <c r="AI34" i="31"/>
  <c r="AL34" i="31" s="1"/>
  <c r="Q34" i="31"/>
  <c r="AA280" i="31"/>
  <c r="AD280" i="31" s="1"/>
  <c r="N280" i="31"/>
  <c r="AH280" i="31"/>
  <c r="AK280" i="31" s="1"/>
  <c r="M280" i="31"/>
  <c r="L280" i="31"/>
  <c r="O280" i="31"/>
  <c r="AA221" i="31"/>
  <c r="AD221" i="31" s="1"/>
  <c r="L221" i="31"/>
  <c r="AH221" i="31"/>
  <c r="AK221" i="31" s="1"/>
  <c r="N221" i="31"/>
  <c r="M221" i="31"/>
  <c r="O221" i="31"/>
  <c r="T538" i="31"/>
  <c r="AB538" i="31"/>
  <c r="AE538" i="31" s="1"/>
  <c r="AI538" i="31"/>
  <c r="AL538" i="31" s="1"/>
  <c r="Q538" i="31"/>
  <c r="R538" i="31"/>
  <c r="S538" i="31"/>
  <c r="AA49" i="31"/>
  <c r="AD49" i="31" s="1"/>
  <c r="AH49" i="31"/>
  <c r="AK49" i="31" s="1"/>
  <c r="L49" i="31"/>
  <c r="M49" i="31"/>
  <c r="O49" i="31"/>
  <c r="N49" i="31"/>
  <c r="L489" i="31"/>
  <c r="O489" i="31"/>
  <c r="N489" i="31"/>
  <c r="M489" i="31"/>
  <c r="AA489" i="31"/>
  <c r="AD489" i="31" s="1"/>
  <c r="AH489" i="31"/>
  <c r="AK489" i="31" s="1"/>
  <c r="O133" i="31"/>
  <c r="AH133" i="31"/>
  <c r="N133" i="31"/>
  <c r="M133" i="31"/>
  <c r="L133" i="31"/>
  <c r="V133" i="31"/>
  <c r="AA133" i="31"/>
  <c r="AD133" i="31" s="1"/>
  <c r="N76" i="31"/>
  <c r="M76" i="31"/>
  <c r="AA76" i="31"/>
  <c r="AD76" i="31" s="1"/>
  <c r="L76" i="31"/>
  <c r="AH76" i="31"/>
  <c r="O76" i="31"/>
  <c r="V76" i="31"/>
  <c r="AA547" i="31"/>
  <c r="AD547" i="31" s="1"/>
  <c r="O547" i="31"/>
  <c r="AH547" i="31"/>
  <c r="AK547" i="31" s="1"/>
  <c r="L547" i="31"/>
  <c r="M547" i="31"/>
  <c r="N547" i="31"/>
  <c r="O390" i="31"/>
  <c r="AA390" i="31"/>
  <c r="AD390" i="31" s="1"/>
  <c r="L390" i="31"/>
  <c r="N390" i="31"/>
  <c r="M390" i="31"/>
  <c r="AH390" i="31"/>
  <c r="AK390" i="31" s="1"/>
  <c r="L550" i="31"/>
  <c r="AH550" i="31"/>
  <c r="AK550" i="31" s="1"/>
  <c r="M550" i="31"/>
  <c r="AA550" i="31"/>
  <c r="AD550" i="31" s="1"/>
  <c r="N550" i="31"/>
  <c r="O550" i="31"/>
  <c r="O360" i="31"/>
  <c r="L360" i="31"/>
  <c r="N360" i="31"/>
  <c r="AA360" i="31"/>
  <c r="AD360" i="31" s="1"/>
  <c r="V360" i="31"/>
  <c r="AH360" i="31"/>
  <c r="M360" i="31"/>
  <c r="O240" i="31"/>
  <c r="AA240" i="31"/>
  <c r="AD240" i="31" s="1"/>
  <c r="M240" i="31"/>
  <c r="AH240" i="31"/>
  <c r="AK240" i="31" s="1"/>
  <c r="L240" i="31"/>
  <c r="N240" i="31"/>
  <c r="T508" i="31"/>
  <c r="S508" i="31"/>
  <c r="R508" i="31"/>
  <c r="Q508" i="31"/>
  <c r="AB508" i="31"/>
  <c r="AE508" i="31" s="1"/>
  <c r="AI508" i="31"/>
  <c r="AL508" i="31" s="1"/>
  <c r="AA413" i="31"/>
  <c r="AD413" i="31" s="1"/>
  <c r="M413" i="31"/>
  <c r="N413" i="31"/>
  <c r="L413" i="31"/>
  <c r="O413" i="31"/>
  <c r="AH413" i="31"/>
  <c r="V413" i="31"/>
  <c r="AH69" i="31"/>
  <c r="O69" i="31"/>
  <c r="L69" i="31"/>
  <c r="M69" i="31"/>
  <c r="V69" i="31"/>
  <c r="AA69" i="31"/>
  <c r="AD69" i="31" s="1"/>
  <c r="N69" i="31"/>
  <c r="M481" i="31"/>
  <c r="L481" i="31"/>
  <c r="AH481" i="31"/>
  <c r="AK481" i="31" s="1"/>
  <c r="AA481" i="31"/>
  <c r="AD481" i="31" s="1"/>
  <c r="N481" i="31"/>
  <c r="O481" i="31"/>
  <c r="M238" i="31"/>
  <c r="V238" i="31"/>
  <c r="O238" i="31"/>
  <c r="N238" i="31"/>
  <c r="AH238" i="31"/>
  <c r="AA238" i="31"/>
  <c r="AD238" i="31" s="1"/>
  <c r="L238" i="31"/>
  <c r="M187" i="31"/>
  <c r="AH187" i="31"/>
  <c r="AK187" i="31" s="1"/>
  <c r="L187" i="31"/>
  <c r="O187" i="31"/>
  <c r="AA187" i="31"/>
  <c r="AD187" i="31" s="1"/>
  <c r="N187" i="31"/>
  <c r="L189" i="31"/>
  <c r="N189" i="31"/>
  <c r="O189" i="31"/>
  <c r="V189" i="31"/>
  <c r="AA189" i="31"/>
  <c r="AD189" i="31" s="1"/>
  <c r="M189" i="31"/>
  <c r="AH189" i="31"/>
  <c r="N180" i="31"/>
  <c r="M180" i="31"/>
  <c r="AH180" i="31"/>
  <c r="AK180" i="31" s="1"/>
  <c r="L180" i="31"/>
  <c r="AA180" i="31"/>
  <c r="AD180" i="31" s="1"/>
  <c r="O180" i="31"/>
  <c r="AA239" i="31"/>
  <c r="AD239" i="31" s="1"/>
  <c r="M239" i="31"/>
  <c r="AH239" i="31"/>
  <c r="V239" i="31"/>
  <c r="L239" i="31"/>
  <c r="O239" i="31"/>
  <c r="N239" i="31"/>
  <c r="S546" i="31"/>
  <c r="R546" i="31"/>
  <c r="AI546" i="31"/>
  <c r="AL546" i="31" s="1"/>
  <c r="T546" i="31"/>
  <c r="AB546" i="31"/>
  <c r="AE546" i="31" s="1"/>
  <c r="Q546" i="31"/>
  <c r="L310" i="31"/>
  <c r="O310" i="31"/>
  <c r="AA310" i="31"/>
  <c r="AD310" i="31" s="1"/>
  <c r="AH310" i="31"/>
  <c r="AK310" i="31" s="1"/>
  <c r="N310" i="31"/>
  <c r="M310" i="31"/>
  <c r="N405" i="31"/>
  <c r="AA405" i="31"/>
  <c r="AD405" i="31" s="1"/>
  <c r="M405" i="31"/>
  <c r="L405" i="31"/>
  <c r="O405" i="31"/>
  <c r="AH405" i="31"/>
  <c r="AK405" i="31" s="1"/>
  <c r="M97" i="31"/>
  <c r="AA97" i="31"/>
  <c r="AD97" i="31" s="1"/>
  <c r="L97" i="31"/>
  <c r="AH97" i="31"/>
  <c r="O97" i="31"/>
  <c r="V97" i="31"/>
  <c r="N97" i="31"/>
  <c r="AH115" i="31"/>
  <c r="AK115" i="31" s="1"/>
  <c r="N115" i="31"/>
  <c r="AA115" i="31"/>
  <c r="AD115" i="31" s="1"/>
  <c r="M115" i="31"/>
  <c r="L115" i="31"/>
  <c r="O115" i="31"/>
  <c r="AB168" i="31"/>
  <c r="AE168" i="31" s="1"/>
  <c r="S168" i="31"/>
  <c r="R168" i="31"/>
  <c r="T168" i="31"/>
  <c r="Q168" i="31"/>
  <c r="AI168" i="31"/>
  <c r="AL168" i="31" s="1"/>
  <c r="M175" i="31"/>
  <c r="AH175" i="31"/>
  <c r="AK175" i="31" s="1"/>
  <c r="O175" i="31"/>
  <c r="L175" i="31"/>
  <c r="N175" i="31"/>
  <c r="AA175" i="31"/>
  <c r="AD175" i="31" s="1"/>
  <c r="AH505" i="31"/>
  <c r="AK505" i="31" s="1"/>
  <c r="L505" i="31"/>
  <c r="N505" i="31"/>
  <c r="AA505" i="31"/>
  <c r="AD505" i="31" s="1"/>
  <c r="O505" i="31"/>
  <c r="M505" i="31"/>
  <c r="AB228" i="31"/>
  <c r="AE228" i="31" s="1"/>
  <c r="T228" i="31"/>
  <c r="S228" i="31"/>
  <c r="AI228" i="31"/>
  <c r="AL228" i="31" s="1"/>
  <c r="Q228" i="31"/>
  <c r="R228" i="31"/>
  <c r="AH513" i="31"/>
  <c r="AK513" i="31" s="1"/>
  <c r="O513" i="31"/>
  <c r="L513" i="31"/>
  <c r="M513" i="31"/>
  <c r="AA513" i="31"/>
  <c r="AD513" i="31" s="1"/>
  <c r="N513" i="31"/>
  <c r="O406" i="31"/>
  <c r="AA406" i="31"/>
  <c r="AD406" i="31" s="1"/>
  <c r="N406" i="31"/>
  <c r="L406" i="31"/>
  <c r="M406" i="31"/>
  <c r="AH406" i="31"/>
  <c r="AK406" i="31" s="1"/>
  <c r="AA6" i="31"/>
  <c r="AD6" i="31" s="1"/>
  <c r="L6" i="31"/>
  <c r="AH6" i="31"/>
  <c r="O6" i="31"/>
  <c r="V6" i="31"/>
  <c r="N6" i="31"/>
  <c r="M6" i="31"/>
  <c r="AH197" i="31"/>
  <c r="M197" i="31"/>
  <c r="N197" i="31"/>
  <c r="V197" i="31"/>
  <c r="AA197" i="31"/>
  <c r="AD197" i="31" s="1"/>
  <c r="L197" i="31"/>
  <c r="O197" i="31"/>
  <c r="L388" i="31"/>
  <c r="AH388" i="31"/>
  <c r="O388" i="31"/>
  <c r="V388" i="31"/>
  <c r="N388" i="31"/>
  <c r="M388" i="31"/>
  <c r="AA388" i="31"/>
  <c r="AD388" i="31" s="1"/>
  <c r="Q350" i="31"/>
  <c r="AI350" i="31"/>
  <c r="AL350" i="31" s="1"/>
  <c r="T350" i="31"/>
  <c r="S350" i="31"/>
  <c r="AB350" i="31"/>
  <c r="AE350" i="31" s="1"/>
  <c r="R350" i="31"/>
  <c r="L317" i="31"/>
  <c r="O317" i="31"/>
  <c r="N317" i="31"/>
  <c r="M317" i="31"/>
  <c r="AH317" i="31"/>
  <c r="AK317" i="31" s="1"/>
  <c r="AA317" i="31"/>
  <c r="AD317" i="31" s="1"/>
  <c r="V330" i="31"/>
  <c r="AA330" i="31"/>
  <c r="AD330" i="31" s="1"/>
  <c r="M330" i="31"/>
  <c r="L330" i="31"/>
  <c r="O330" i="31"/>
  <c r="N330" i="31"/>
  <c r="AH330" i="31"/>
  <c r="AH92" i="31"/>
  <c r="AK92" i="31" s="1"/>
  <c r="N92" i="31"/>
  <c r="L92" i="31"/>
  <c r="O92" i="31"/>
  <c r="AA92" i="31"/>
  <c r="AD92" i="31" s="1"/>
  <c r="M92" i="31"/>
  <c r="AH143" i="31"/>
  <c r="N143" i="31"/>
  <c r="L143" i="31"/>
  <c r="O143" i="31"/>
  <c r="M143" i="31"/>
  <c r="AA143" i="31"/>
  <c r="AD143" i="31" s="1"/>
  <c r="V143" i="31"/>
  <c r="L265" i="31"/>
  <c r="AH265" i="31"/>
  <c r="AK265" i="31" s="1"/>
  <c r="O265" i="31"/>
  <c r="AA265" i="31"/>
  <c r="AD265" i="31" s="1"/>
  <c r="N265" i="31"/>
  <c r="M265" i="31"/>
  <c r="M393" i="31"/>
  <c r="O393" i="31"/>
  <c r="AH393" i="31"/>
  <c r="L393" i="31"/>
  <c r="V393" i="31"/>
  <c r="N393" i="31"/>
  <c r="AA393" i="31"/>
  <c r="AD393" i="31" s="1"/>
  <c r="AA291" i="31"/>
  <c r="AD291" i="31" s="1"/>
  <c r="O291" i="31"/>
  <c r="M291" i="31"/>
  <c r="AH291" i="31"/>
  <c r="L291" i="31"/>
  <c r="V291" i="31"/>
  <c r="N291" i="31"/>
  <c r="O304" i="31"/>
  <c r="N304" i="31"/>
  <c r="AH304" i="31"/>
  <c r="AK304" i="31" s="1"/>
  <c r="L304" i="31"/>
  <c r="M304" i="31"/>
  <c r="AA304" i="31"/>
  <c r="AD304" i="31" s="1"/>
  <c r="L145" i="31"/>
  <c r="M145" i="31"/>
  <c r="AH145" i="31"/>
  <c r="AK145" i="31" s="1"/>
  <c r="O145" i="31"/>
  <c r="N145" i="31"/>
  <c r="AA145" i="31"/>
  <c r="AD145" i="31" s="1"/>
  <c r="H7" i="31"/>
  <c r="H561" i="31" s="1"/>
  <c r="G561" i="31"/>
  <c r="M71" i="31"/>
  <c r="AA71" i="31"/>
  <c r="AD71" i="31" s="1"/>
  <c r="AH71" i="31"/>
  <c r="L71" i="31"/>
  <c r="N71" i="31"/>
  <c r="V71" i="31"/>
  <c r="O71" i="31"/>
  <c r="R39" i="31"/>
  <c r="AI39" i="31"/>
  <c r="AL39" i="31" s="1"/>
  <c r="AB39" i="31"/>
  <c r="AE39" i="31" s="1"/>
  <c r="T39" i="31"/>
  <c r="Q39" i="31"/>
  <c r="S39" i="31"/>
  <c r="AA225" i="31"/>
  <c r="AD225" i="31" s="1"/>
  <c r="AH225" i="31"/>
  <c r="L225" i="31"/>
  <c r="M225" i="31"/>
  <c r="V225" i="31"/>
  <c r="N225" i="31"/>
  <c r="O225" i="31"/>
  <c r="AA224" i="31"/>
  <c r="AD224" i="31" s="1"/>
  <c r="O224" i="31"/>
  <c r="AH224" i="31"/>
  <c r="AK224" i="31" s="1"/>
  <c r="N224" i="31"/>
  <c r="L224" i="31"/>
  <c r="M224" i="31"/>
  <c r="AH482" i="31"/>
  <c r="AK482" i="31" s="1"/>
  <c r="L482" i="31"/>
  <c r="M482" i="31"/>
  <c r="N482" i="31"/>
  <c r="AA482" i="31"/>
  <c r="AD482" i="31" s="1"/>
  <c r="O482" i="31"/>
  <c r="AH374" i="31"/>
  <c r="V374" i="31"/>
  <c r="AA374" i="31"/>
  <c r="AD374" i="31" s="1"/>
  <c r="L374" i="31"/>
  <c r="M374" i="31"/>
  <c r="O374" i="31"/>
  <c r="N374" i="31"/>
  <c r="M397" i="31"/>
  <c r="L397" i="31"/>
  <c r="V397" i="31"/>
  <c r="AA397" i="31"/>
  <c r="AD397" i="31" s="1"/>
  <c r="AH397" i="31"/>
  <c r="N397" i="31"/>
  <c r="O397" i="31"/>
  <c r="O491" i="31"/>
  <c r="M491" i="31"/>
  <c r="L491" i="31"/>
  <c r="AA491" i="31"/>
  <c r="AD491" i="31" s="1"/>
  <c r="N491" i="31"/>
  <c r="AH491" i="31"/>
  <c r="AK491" i="31" s="1"/>
  <c r="V382" i="31"/>
  <c r="AA382" i="31"/>
  <c r="AD382" i="31" s="1"/>
  <c r="L382" i="31"/>
  <c r="M382" i="31"/>
  <c r="O382" i="31"/>
  <c r="AH382" i="31"/>
  <c r="N382" i="31"/>
  <c r="O501" i="31"/>
  <c r="N501" i="31"/>
  <c r="M501" i="31"/>
  <c r="AA501" i="31"/>
  <c r="AD501" i="31" s="1"/>
  <c r="L501" i="31"/>
  <c r="AH501" i="31"/>
  <c r="AK501" i="31" s="1"/>
  <c r="O439" i="31"/>
  <c r="N439" i="31"/>
  <c r="M439" i="31"/>
  <c r="AA439" i="31"/>
  <c r="AD439" i="31" s="1"/>
  <c r="L439" i="31"/>
  <c r="AH439" i="31"/>
  <c r="AK439" i="31" s="1"/>
  <c r="AB156" i="31"/>
  <c r="AE156" i="31" s="1"/>
  <c r="S156" i="31"/>
  <c r="AI156" i="31"/>
  <c r="AL156" i="31" s="1"/>
  <c r="R156" i="31"/>
  <c r="T156" i="31"/>
  <c r="Q156" i="31"/>
  <c r="AH144" i="31"/>
  <c r="AK144" i="31" s="1"/>
  <c r="N144" i="31"/>
  <c r="L144" i="31"/>
  <c r="O144" i="31"/>
  <c r="AA144" i="31"/>
  <c r="AD144" i="31" s="1"/>
  <c r="M144" i="31"/>
  <c r="AA556" i="31"/>
  <c r="AD556" i="31" s="1"/>
  <c r="L556" i="31"/>
  <c r="N556" i="31"/>
  <c r="O556" i="31"/>
  <c r="AH556" i="31"/>
  <c r="AK556" i="31" s="1"/>
  <c r="M556" i="31"/>
  <c r="O401" i="31"/>
  <c r="AH401" i="31"/>
  <c r="AK401" i="31" s="1"/>
  <c r="AA401" i="31"/>
  <c r="AD401" i="31" s="1"/>
  <c r="L401" i="31"/>
  <c r="N401" i="31"/>
  <c r="M401" i="31"/>
  <c r="M376" i="31"/>
  <c r="O376" i="31"/>
  <c r="L376" i="31"/>
  <c r="AH376" i="31"/>
  <c r="AK376" i="31" s="1"/>
  <c r="N376" i="31"/>
  <c r="AA376" i="31"/>
  <c r="AD376" i="31" s="1"/>
  <c r="L29" i="31"/>
  <c r="N29" i="31"/>
  <c r="AH29" i="31"/>
  <c r="AK29" i="31" s="1"/>
  <c r="O29" i="31"/>
  <c r="AA29" i="31"/>
  <c r="AD29" i="31" s="1"/>
  <c r="M29" i="31"/>
  <c r="O460" i="31"/>
  <c r="M460" i="31"/>
  <c r="AH460" i="31"/>
  <c r="AK460" i="31" s="1"/>
  <c r="AA460" i="31"/>
  <c r="AD460" i="31" s="1"/>
  <c r="L460" i="31"/>
  <c r="N460" i="31"/>
  <c r="O131" i="31"/>
  <c r="M131" i="31"/>
  <c r="AH131" i="31"/>
  <c r="AK131" i="31" s="1"/>
  <c r="L131" i="31"/>
  <c r="N131" i="31"/>
  <c r="AA131" i="31"/>
  <c r="AD131" i="31" s="1"/>
  <c r="O300" i="31"/>
  <c r="M300" i="31"/>
  <c r="AH300" i="31"/>
  <c r="AK300" i="31" s="1"/>
  <c r="N300" i="31"/>
  <c r="AA300" i="31"/>
  <c r="AD300" i="31" s="1"/>
  <c r="L300" i="31"/>
  <c r="N111" i="31"/>
  <c r="M111" i="31"/>
  <c r="AA111" i="31"/>
  <c r="AD111" i="31" s="1"/>
  <c r="O111" i="31"/>
  <c r="AH111" i="31"/>
  <c r="AK111" i="31" s="1"/>
  <c r="L111" i="31"/>
  <c r="N210" i="31"/>
  <c r="AA210" i="31"/>
  <c r="AD210" i="31" s="1"/>
  <c r="L210" i="31"/>
  <c r="O210" i="31"/>
  <c r="M210" i="31"/>
  <c r="AH210" i="31"/>
  <c r="AK210" i="31" s="1"/>
  <c r="L72" i="31"/>
  <c r="AH72" i="31"/>
  <c r="AK72" i="31" s="1"/>
  <c r="M72" i="31"/>
  <c r="N72" i="31"/>
  <c r="O72" i="31"/>
  <c r="AA72" i="31"/>
  <c r="AD72" i="31" s="1"/>
  <c r="L321" i="31"/>
  <c r="N321" i="31"/>
  <c r="O321" i="31"/>
  <c r="AH321" i="31"/>
  <c r="AK321" i="31" s="1"/>
  <c r="M321" i="31"/>
  <c r="AA321" i="31"/>
  <c r="AD321" i="31" s="1"/>
  <c r="AH50" i="31"/>
  <c r="AK50" i="31" s="1"/>
  <c r="L50" i="31"/>
  <c r="M50" i="31"/>
  <c r="AA50" i="31"/>
  <c r="AD50" i="31" s="1"/>
  <c r="N50" i="31"/>
  <c r="O50" i="31"/>
  <c r="AH319" i="31"/>
  <c r="AK319" i="31" s="1"/>
  <c r="AA319" i="31"/>
  <c r="AD319" i="31" s="1"/>
  <c r="O319" i="31"/>
  <c r="M319" i="31"/>
  <c r="N319" i="31"/>
  <c r="L319" i="31"/>
  <c r="AH81" i="31"/>
  <c r="AK81" i="31" s="1"/>
  <c r="N81" i="31"/>
  <c r="O81" i="31"/>
  <c r="M81" i="31"/>
  <c r="L81" i="31"/>
  <c r="AA81" i="31"/>
  <c r="AD81" i="31" s="1"/>
  <c r="L298" i="31"/>
  <c r="M298" i="31"/>
  <c r="N298" i="31"/>
  <c r="O298" i="31"/>
  <c r="AH298" i="31"/>
  <c r="AK298" i="31" s="1"/>
  <c r="AA298" i="31"/>
  <c r="AD298" i="31" s="1"/>
  <c r="Q369" i="31"/>
  <c r="AI369" i="31"/>
  <c r="AL369" i="31" s="1"/>
  <c r="S369" i="31"/>
  <c r="AB369" i="31"/>
  <c r="AE369" i="31" s="1"/>
  <c r="T369" i="31"/>
  <c r="R369" i="31"/>
  <c r="M526" i="31"/>
  <c r="L526" i="31"/>
  <c r="AH526" i="31"/>
  <c r="AK526" i="31" s="1"/>
  <c r="AA526" i="31"/>
  <c r="AD526" i="31" s="1"/>
  <c r="O526" i="31"/>
  <c r="N526" i="31"/>
  <c r="AH423" i="31"/>
  <c r="AK423" i="31" s="1"/>
  <c r="L423" i="31"/>
  <c r="N423" i="31"/>
  <c r="O423" i="31"/>
  <c r="M423" i="31"/>
  <c r="AA423" i="31"/>
  <c r="AD423" i="31" s="1"/>
  <c r="M27" i="31"/>
  <c r="O27" i="31"/>
  <c r="AH27" i="31"/>
  <c r="AK27" i="31" s="1"/>
  <c r="L27" i="31"/>
  <c r="AA27" i="31"/>
  <c r="AD27" i="31" s="1"/>
  <c r="N27" i="31"/>
  <c r="N261" i="31"/>
  <c r="O261" i="31"/>
  <c r="AA261" i="31"/>
  <c r="AD261" i="31" s="1"/>
  <c r="M261" i="31"/>
  <c r="AH261" i="31"/>
  <c r="AK261" i="31" s="1"/>
  <c r="L261" i="31"/>
  <c r="AB438" i="31"/>
  <c r="AE438" i="31" s="1"/>
  <c r="S438" i="31"/>
  <c r="T438" i="31"/>
  <c r="AI438" i="31"/>
  <c r="AL438" i="31" s="1"/>
  <c r="R438" i="31"/>
  <c r="Q438" i="31"/>
  <c r="N469" i="31"/>
  <c r="AH469" i="31"/>
  <c r="AK469" i="31" s="1"/>
  <c r="AA469" i="31"/>
  <c r="AD469" i="31" s="1"/>
  <c r="M469" i="31"/>
  <c r="L469" i="31"/>
  <c r="O469" i="31"/>
  <c r="O470" i="31"/>
  <c r="L470" i="31"/>
  <c r="AH470" i="31"/>
  <c r="AK470" i="31" s="1"/>
  <c r="M470" i="31"/>
  <c r="N470" i="31"/>
  <c r="AA470" i="31"/>
  <c r="AD470" i="31" s="1"/>
  <c r="Q465" i="31"/>
  <c r="T465" i="31"/>
  <c r="AI465" i="31"/>
  <c r="AL465" i="31" s="1"/>
  <c r="S465" i="31"/>
  <c r="AB465" i="31"/>
  <c r="AE465" i="31" s="1"/>
  <c r="R465" i="31"/>
  <c r="N440" i="31"/>
  <c r="M440" i="31"/>
  <c r="AA440" i="31"/>
  <c r="AD440" i="31" s="1"/>
  <c r="L440" i="31"/>
  <c r="O440" i="31"/>
  <c r="AH440" i="31"/>
  <c r="AK440" i="31" s="1"/>
  <c r="M461" i="31"/>
  <c r="L461" i="31"/>
  <c r="N461" i="31"/>
  <c r="O461" i="31"/>
  <c r="AA461" i="31"/>
  <c r="AD461" i="31" s="1"/>
  <c r="AH461" i="31"/>
  <c r="AK461" i="31" s="1"/>
  <c r="L443" i="31"/>
  <c r="AH443" i="31"/>
  <c r="AK443" i="31" s="1"/>
  <c r="M443" i="31"/>
  <c r="O443" i="31"/>
  <c r="N443" i="31"/>
  <c r="AA443" i="31"/>
  <c r="AD443" i="31" s="1"/>
  <c r="AA549" i="31"/>
  <c r="AD549" i="31" s="1"/>
  <c r="N549" i="31"/>
  <c r="M549" i="31"/>
  <c r="AH549" i="31"/>
  <c r="AK549" i="31" s="1"/>
  <c r="O549" i="31"/>
  <c r="L549" i="31"/>
  <c r="AH264" i="31"/>
  <c r="AK264" i="31" s="1"/>
  <c r="O264" i="31"/>
  <c r="N264" i="31"/>
  <c r="L264" i="31"/>
  <c r="AA264" i="31"/>
  <c r="AD264" i="31" s="1"/>
  <c r="M264" i="31"/>
  <c r="R339" i="31"/>
  <c r="AI339" i="31"/>
  <c r="AL339" i="31" s="1"/>
  <c r="T339" i="31"/>
  <c r="S339" i="31"/>
  <c r="Q339" i="31"/>
  <c r="AB339" i="31"/>
  <c r="AE339" i="31" s="1"/>
  <c r="AH52" i="31"/>
  <c r="AK52" i="31" s="1"/>
  <c r="AA52" i="31"/>
  <c r="AD52" i="31" s="1"/>
  <c r="M52" i="31"/>
  <c r="O52" i="31"/>
  <c r="N52" i="31"/>
  <c r="L52" i="31"/>
  <c r="L136" i="31"/>
  <c r="M136" i="31"/>
  <c r="N136" i="31"/>
  <c r="O136" i="31"/>
  <c r="AH136" i="31"/>
  <c r="AK136" i="31" s="1"/>
  <c r="AA136" i="31"/>
  <c r="AD136" i="31" s="1"/>
  <c r="N493" i="31"/>
  <c r="AA493" i="31"/>
  <c r="AD493" i="31" s="1"/>
  <c r="L493" i="31"/>
  <c r="AH493" i="31"/>
  <c r="AK493" i="31" s="1"/>
  <c r="O493" i="31"/>
  <c r="M493" i="31"/>
  <c r="M36" i="31"/>
  <c r="AH36" i="31"/>
  <c r="AK36" i="31" s="1"/>
  <c r="AA36" i="31"/>
  <c r="AD36" i="31" s="1"/>
  <c r="N36" i="31"/>
  <c r="O36" i="31"/>
  <c r="L36" i="31"/>
  <c r="AA475" i="31"/>
  <c r="AD475" i="31" s="1"/>
  <c r="N475" i="31"/>
  <c r="M475" i="31"/>
  <c r="AH475" i="31"/>
  <c r="AK475" i="31" s="1"/>
  <c r="L475" i="31"/>
  <c r="O475" i="31"/>
  <c r="AH247" i="31"/>
  <c r="AK247" i="31" s="1"/>
  <c r="L247" i="31"/>
  <c r="N247" i="31"/>
  <c r="AA247" i="31"/>
  <c r="AD247" i="31" s="1"/>
  <c r="O247" i="31"/>
  <c r="M247" i="31"/>
  <c r="O328" i="31"/>
  <c r="AH328" i="31"/>
  <c r="AK328" i="31" s="1"/>
  <c r="N328" i="31"/>
  <c r="L328" i="31"/>
  <c r="M328" i="31"/>
  <c r="AA328" i="31"/>
  <c r="AD328" i="31" s="1"/>
  <c r="M74" i="31"/>
  <c r="L74" i="31"/>
  <c r="N74" i="31"/>
  <c r="AH74" i="31"/>
  <c r="AK74" i="31" s="1"/>
  <c r="O74" i="31"/>
  <c r="AA74" i="31"/>
  <c r="AD74" i="31" s="1"/>
  <c r="M214" i="31"/>
  <c r="O214" i="31"/>
  <c r="AH214" i="31"/>
  <c r="AK214" i="31" s="1"/>
  <c r="AA214" i="31"/>
  <c r="AD214" i="31" s="1"/>
  <c r="N214" i="31"/>
  <c r="L214" i="31"/>
  <c r="AH273" i="31"/>
  <c r="AK273" i="31" s="1"/>
  <c r="M273" i="31"/>
  <c r="L273" i="31"/>
  <c r="AA273" i="31"/>
  <c r="AD273" i="31" s="1"/>
  <c r="O273" i="31"/>
  <c r="N273" i="31"/>
  <c r="AH324" i="31"/>
  <c r="AK324" i="31" s="1"/>
  <c r="M324" i="31"/>
  <c r="N324" i="31"/>
  <c r="O324" i="31"/>
  <c r="AA324" i="31"/>
  <c r="AD324" i="31" s="1"/>
  <c r="L324" i="31"/>
  <c r="N427" i="31"/>
  <c r="AA427" i="31"/>
  <c r="AD427" i="31" s="1"/>
  <c r="M427" i="31"/>
  <c r="L427" i="31"/>
  <c r="O427" i="31"/>
  <c r="AH427" i="31"/>
  <c r="AK427" i="31" s="1"/>
  <c r="O236" i="31"/>
  <c r="N236" i="31"/>
  <c r="L236" i="31"/>
  <c r="AH236" i="31"/>
  <c r="AK236" i="31" s="1"/>
  <c r="AA236" i="31"/>
  <c r="AD236" i="31" s="1"/>
  <c r="M236" i="31"/>
  <c r="O436" i="31"/>
  <c r="AA436" i="31"/>
  <c r="AD436" i="31" s="1"/>
  <c r="AH436" i="31"/>
  <c r="AK436" i="31" s="1"/>
  <c r="M436" i="31"/>
  <c r="L436" i="31"/>
  <c r="N436" i="31"/>
  <c r="AA484" i="31"/>
  <c r="AD484" i="31" s="1"/>
  <c r="N484" i="31"/>
  <c r="L484" i="31"/>
  <c r="M484" i="31"/>
  <c r="AH484" i="31"/>
  <c r="AK484" i="31" s="1"/>
  <c r="O484" i="31"/>
  <c r="AA80" i="31"/>
  <c r="AD80" i="31" s="1"/>
  <c r="O80" i="31"/>
  <c r="N80" i="31"/>
  <c r="AH80" i="31"/>
  <c r="AK80" i="31" s="1"/>
  <c r="L80" i="31"/>
  <c r="M80" i="31"/>
  <c r="L166" i="31"/>
  <c r="AA166" i="31"/>
  <c r="AD166" i="31" s="1"/>
  <c r="N166" i="31"/>
  <c r="M166" i="31"/>
  <c r="AH166" i="31"/>
  <c r="AK166" i="31" s="1"/>
  <c r="O166" i="31"/>
  <c r="N428" i="31"/>
  <c r="AA428" i="31"/>
  <c r="AD428" i="31" s="1"/>
  <c r="AH428" i="31"/>
  <c r="AK428" i="31" s="1"/>
  <c r="O428" i="31"/>
  <c r="M428" i="31"/>
  <c r="L428" i="31"/>
  <c r="AI483" i="31"/>
  <c r="AL483" i="31" s="1"/>
  <c r="S483" i="31"/>
  <c r="R483" i="31"/>
  <c r="T483" i="31"/>
  <c r="Q483" i="31"/>
  <c r="AB483" i="31"/>
  <c r="AE483" i="31" s="1"/>
  <c r="M533" i="31"/>
  <c r="AH533" i="31"/>
  <c r="AK533" i="31" s="1"/>
  <c r="AA533" i="31"/>
  <c r="AD533" i="31" s="1"/>
  <c r="L533" i="31"/>
  <c r="N533" i="31"/>
  <c r="O533" i="31"/>
  <c r="L341" i="31"/>
  <c r="AH341" i="31"/>
  <c r="AK341" i="31" s="1"/>
  <c r="O341" i="31"/>
  <c r="N341" i="31"/>
  <c r="M341" i="31"/>
  <c r="AA341" i="31"/>
  <c r="AD341" i="31" s="1"/>
  <c r="M536" i="31"/>
  <c r="L536" i="31"/>
  <c r="AA536" i="31"/>
  <c r="AD536" i="31" s="1"/>
  <c r="AH536" i="31"/>
  <c r="AK536" i="31" s="1"/>
  <c r="O536" i="31"/>
  <c r="N536" i="31"/>
  <c r="O57" i="31"/>
  <c r="N57" i="31"/>
  <c r="AA57" i="31"/>
  <c r="AD57" i="31" s="1"/>
  <c r="L57" i="31"/>
  <c r="AH57" i="31"/>
  <c r="AK57" i="31" s="1"/>
  <c r="M57" i="31"/>
  <c r="AA305" i="31"/>
  <c r="AD305" i="31" s="1"/>
  <c r="AH305" i="31"/>
  <c r="AK305" i="31" s="1"/>
  <c r="M305" i="31"/>
  <c r="O305" i="31"/>
  <c r="L305" i="31"/>
  <c r="N305" i="31"/>
  <c r="M398" i="31"/>
  <c r="AA398" i="31"/>
  <c r="AD398" i="31" s="1"/>
  <c r="L398" i="31"/>
  <c r="AH398" i="31"/>
  <c r="AK398" i="31" s="1"/>
  <c r="O398" i="31"/>
  <c r="N398" i="31"/>
  <c r="AI164" i="31"/>
  <c r="AL164" i="31" s="1"/>
  <c r="R164" i="31"/>
  <c r="S164" i="31"/>
  <c r="AB164" i="31"/>
  <c r="AE164" i="31" s="1"/>
  <c r="Q164" i="31"/>
  <c r="T164" i="31"/>
  <c r="AA62" i="31"/>
  <c r="AD62" i="31" s="1"/>
  <c r="N62" i="31"/>
  <c r="M62" i="31"/>
  <c r="O62" i="31"/>
  <c r="L62" i="31"/>
  <c r="AH62" i="31"/>
  <c r="AK62" i="31" s="1"/>
  <c r="M418" i="31"/>
  <c r="O418" i="31"/>
  <c r="AA418" i="31"/>
  <c r="AD418" i="31" s="1"/>
  <c r="N418" i="31"/>
  <c r="L418" i="31"/>
  <c r="AH418" i="31"/>
  <c r="AK418" i="31" s="1"/>
  <c r="AH541" i="31"/>
  <c r="AK541" i="31" s="1"/>
  <c r="L541" i="31"/>
  <c r="N541" i="31"/>
  <c r="M541" i="31"/>
  <c r="AA541" i="31"/>
  <c r="AD541" i="31" s="1"/>
  <c r="O541" i="31"/>
  <c r="O326" i="31"/>
  <c r="M326" i="31"/>
  <c r="N326" i="31"/>
  <c r="AA326" i="31"/>
  <c r="AD326" i="31" s="1"/>
  <c r="L326" i="31"/>
  <c r="AH326" i="31"/>
  <c r="AK326" i="31" s="1"/>
  <c r="AH20" i="31"/>
  <c r="AK20" i="31" s="1"/>
  <c r="O20" i="31"/>
  <c r="N20" i="31"/>
  <c r="M20" i="31"/>
  <c r="L20" i="31"/>
  <c r="AA20" i="31"/>
  <c r="AD20" i="31" s="1"/>
  <c r="O303" i="31"/>
  <c r="M303" i="31"/>
  <c r="AH303" i="31"/>
  <c r="AK303" i="31" s="1"/>
  <c r="L303" i="31"/>
  <c r="N303" i="31"/>
  <c r="AA303" i="31"/>
  <c r="AD303" i="31" s="1"/>
  <c r="O453" i="31"/>
  <c r="AA453" i="31"/>
  <c r="AD453" i="31" s="1"/>
  <c r="AH453" i="31"/>
  <c r="AK453" i="31" s="1"/>
  <c r="L453" i="31"/>
  <c r="N453" i="31"/>
  <c r="M453" i="31"/>
  <c r="L37" i="31"/>
  <c r="AA37" i="31"/>
  <c r="AD37" i="31" s="1"/>
  <c r="N37" i="31"/>
  <c r="O37" i="31"/>
  <c r="AH37" i="31"/>
  <c r="AK37" i="31" s="1"/>
  <c r="M37" i="31"/>
  <c r="N488" i="31"/>
  <c r="M488" i="31"/>
  <c r="AH488" i="31"/>
  <c r="AK488" i="31" s="1"/>
  <c r="O488" i="31"/>
  <c r="AA488" i="31"/>
  <c r="AD488" i="31" s="1"/>
  <c r="L488" i="31"/>
  <c r="S442" i="31"/>
  <c r="T442" i="31"/>
  <c r="Q442" i="31"/>
  <c r="R442" i="31"/>
  <c r="AI442" i="31"/>
  <c r="AL442" i="31" s="1"/>
  <c r="AB442" i="31"/>
  <c r="AE442" i="31" s="1"/>
  <c r="AA294" i="31"/>
  <c r="AD294" i="31" s="1"/>
  <c r="L294" i="31"/>
  <c r="AH294" i="31"/>
  <c r="AK294" i="31" s="1"/>
  <c r="O294" i="31"/>
  <c r="N294" i="31"/>
  <c r="M294" i="31"/>
  <c r="L292" i="31"/>
  <c r="AA292" i="31"/>
  <c r="AD292" i="31" s="1"/>
  <c r="M292" i="31"/>
  <c r="O292" i="31"/>
  <c r="AH292" i="31"/>
  <c r="AK292" i="31" s="1"/>
  <c r="N292" i="31"/>
  <c r="AA487" i="31"/>
  <c r="AD487" i="31" s="1"/>
  <c r="M487" i="31"/>
  <c r="O487" i="31"/>
  <c r="N487" i="31"/>
  <c r="AH487" i="31"/>
  <c r="AK487" i="31" s="1"/>
  <c r="L487" i="31"/>
  <c r="N525" i="31"/>
  <c r="M525" i="31"/>
  <c r="L525" i="31"/>
  <c r="AH525" i="31"/>
  <c r="AK525" i="31" s="1"/>
  <c r="O525" i="31"/>
  <c r="AA525" i="31"/>
  <c r="AD525" i="31" s="1"/>
  <c r="AA444" i="31"/>
  <c r="AD444" i="31" s="1"/>
  <c r="AH444" i="31"/>
  <c r="AK444" i="31" s="1"/>
  <c r="O444" i="31"/>
  <c r="L444" i="31"/>
  <c r="N444" i="31"/>
  <c r="M444" i="31"/>
  <c r="M103" i="31"/>
  <c r="AA103" i="31"/>
  <c r="AD103" i="31" s="1"/>
  <c r="O103" i="31"/>
  <c r="L103" i="31"/>
  <c r="AH103" i="31"/>
  <c r="AK103" i="31" s="1"/>
  <c r="N103" i="31"/>
  <c r="L149" i="31"/>
  <c r="M149" i="31"/>
  <c r="AA149" i="31"/>
  <c r="AD149" i="31" s="1"/>
  <c r="N149" i="31"/>
  <c r="O149" i="31"/>
  <c r="AH149" i="31"/>
  <c r="AK149" i="31" s="1"/>
  <c r="M140" i="31"/>
  <c r="O140" i="31"/>
  <c r="AA140" i="31"/>
  <c r="AD140" i="31" s="1"/>
  <c r="AH140" i="31"/>
  <c r="AK140" i="31" s="1"/>
  <c r="N140" i="31"/>
  <c r="L140" i="31"/>
  <c r="AA56" i="31"/>
  <c r="AD56" i="31" s="1"/>
  <c r="L56" i="31"/>
  <c r="AH56" i="31"/>
  <c r="AK56" i="31" s="1"/>
  <c r="N56" i="31"/>
  <c r="M56" i="31"/>
  <c r="O56" i="31"/>
  <c r="M358" i="31"/>
  <c r="AH358" i="31"/>
  <c r="AK358" i="31" s="1"/>
  <c r="N358" i="31"/>
  <c r="O358" i="31"/>
  <c r="AA358" i="31"/>
  <c r="AD358" i="31" s="1"/>
  <c r="L358" i="31"/>
  <c r="AH450" i="31"/>
  <c r="AK450" i="31" s="1"/>
  <c r="AA450" i="31"/>
  <c r="AD450" i="31" s="1"/>
  <c r="M450" i="31"/>
  <c r="N450" i="31"/>
  <c r="O450" i="31"/>
  <c r="L450" i="31"/>
  <c r="M432" i="31"/>
  <c r="N432" i="31"/>
  <c r="AA432" i="31"/>
  <c r="AD432" i="31" s="1"/>
  <c r="L432" i="31"/>
  <c r="O432" i="31"/>
  <c r="AH432" i="31"/>
  <c r="AK432" i="31" s="1"/>
  <c r="L110" i="31"/>
  <c r="AA110" i="31"/>
  <c r="AD110" i="31" s="1"/>
  <c r="O110" i="31"/>
  <c r="M110" i="31"/>
  <c r="AH110" i="31"/>
  <c r="AK110" i="31" s="1"/>
  <c r="N110" i="31"/>
  <c r="N141" i="31"/>
  <c r="M141" i="31"/>
  <c r="L141" i="31"/>
  <c r="AH141" i="31"/>
  <c r="AK141" i="31" s="1"/>
  <c r="O141" i="31"/>
  <c r="AA141" i="31"/>
  <c r="AD141" i="31" s="1"/>
  <c r="AA532" i="31"/>
  <c r="AD532" i="31" s="1"/>
  <c r="L532" i="31"/>
  <c r="O532" i="31"/>
  <c r="AH532" i="31"/>
  <c r="AK532" i="31" s="1"/>
  <c r="N532" i="31"/>
  <c r="M532" i="31"/>
  <c r="AB498" i="31"/>
  <c r="AE498" i="31" s="1"/>
  <c r="Q498" i="31"/>
  <c r="T498" i="31"/>
  <c r="AI498" i="31"/>
  <c r="AL498" i="31" s="1"/>
  <c r="R498" i="31"/>
  <c r="S498" i="31"/>
  <c r="AA121" i="31"/>
  <c r="AD121" i="31" s="1"/>
  <c r="L121" i="31"/>
  <c r="M121" i="31"/>
  <c r="AH121" i="31"/>
  <c r="AK121" i="31" s="1"/>
  <c r="O121" i="31"/>
  <c r="N121" i="31"/>
  <c r="O295" i="31"/>
  <c r="N295" i="31"/>
  <c r="AH295" i="31"/>
  <c r="AK295" i="31" s="1"/>
  <c r="M295" i="31"/>
  <c r="AA295" i="31"/>
  <c r="AD295" i="31" s="1"/>
  <c r="L295" i="31"/>
  <c r="AB41" i="31"/>
  <c r="AE41" i="31" s="1"/>
  <c r="R41" i="31"/>
  <c r="Q41" i="31"/>
  <c r="T41" i="31"/>
  <c r="S41" i="31"/>
  <c r="AI41" i="31"/>
  <c r="AL41" i="31" s="1"/>
  <c r="AH544" i="31"/>
  <c r="AK544" i="31" s="1"/>
  <c r="M544" i="31"/>
  <c r="L544" i="31"/>
  <c r="O544" i="31"/>
  <c r="AA544" i="31"/>
  <c r="AD544" i="31" s="1"/>
  <c r="N544" i="31"/>
  <c r="AG208" i="31"/>
  <c r="Z208" i="31"/>
  <c r="AC208" i="31" s="1"/>
  <c r="V208" i="31"/>
  <c r="V501" i="31"/>
  <c r="Z501" i="31"/>
  <c r="AC501" i="31" s="1"/>
  <c r="AG501" i="31"/>
  <c r="AI201" i="31"/>
  <c r="AL201" i="31" s="1"/>
  <c r="S201" i="31"/>
  <c r="Q201" i="31"/>
  <c r="AB201" i="31"/>
  <c r="AE201" i="31" s="1"/>
  <c r="R201" i="31"/>
  <c r="T201" i="31"/>
  <c r="S430" i="31"/>
  <c r="R430" i="31"/>
  <c r="AB430" i="31"/>
  <c r="AE430" i="31" s="1"/>
  <c r="AI430" i="31"/>
  <c r="AL430" i="31" s="1"/>
  <c r="Q430" i="31"/>
  <c r="T430" i="31"/>
  <c r="T347" i="31"/>
  <c r="R347" i="31"/>
  <c r="Q347" i="31"/>
  <c r="AB347" i="31"/>
  <c r="AE347" i="31" s="1"/>
  <c r="AI347" i="31"/>
  <c r="AL347" i="31" s="1"/>
  <c r="S347" i="31"/>
  <c r="AG156" i="31"/>
  <c r="V156" i="31"/>
  <c r="Z156" i="31"/>
  <c r="AC156" i="31" s="1"/>
  <c r="AG144" i="31"/>
  <c r="Z144" i="31"/>
  <c r="AC144" i="31" s="1"/>
  <c r="V144" i="31"/>
  <c r="S44" i="31"/>
  <c r="R44" i="31"/>
  <c r="T44" i="31"/>
  <c r="AI44" i="31"/>
  <c r="AL44" i="31" s="1"/>
  <c r="Q44" i="31"/>
  <c r="AB44" i="31"/>
  <c r="AE44" i="31" s="1"/>
  <c r="V556" i="31"/>
  <c r="AG556" i="31"/>
  <c r="Z556" i="31"/>
  <c r="AC556" i="31" s="1"/>
  <c r="V401" i="31"/>
  <c r="AG401" i="31"/>
  <c r="Z401" i="31"/>
  <c r="AC401" i="31" s="1"/>
  <c r="Z376" i="31"/>
  <c r="AC376" i="31" s="1"/>
  <c r="AG376" i="31"/>
  <c r="V376" i="31"/>
  <c r="AI155" i="31"/>
  <c r="AL155" i="31" s="1"/>
  <c r="R155" i="31"/>
  <c r="Q155" i="31"/>
  <c r="S155" i="31"/>
  <c r="AB155" i="31"/>
  <c r="AE155" i="31" s="1"/>
  <c r="T155" i="31"/>
  <c r="V108" i="31"/>
  <c r="AA108" i="31"/>
  <c r="AD108" i="31" s="1"/>
  <c r="M108" i="31"/>
  <c r="O108" i="31"/>
  <c r="N108" i="31"/>
  <c r="AH108" i="31"/>
  <c r="L108" i="31"/>
  <c r="AG29" i="31"/>
  <c r="V29" i="31"/>
  <c r="Z29" i="31"/>
  <c r="AC29" i="31" s="1"/>
  <c r="Z460" i="31"/>
  <c r="AC460" i="31" s="1"/>
  <c r="AG460" i="31"/>
  <c r="V460" i="31"/>
  <c r="Z131" i="31"/>
  <c r="AC131" i="31" s="1"/>
  <c r="V131" i="31"/>
  <c r="AG131" i="31"/>
  <c r="V300" i="31"/>
  <c r="Z300" i="31"/>
  <c r="AC300" i="31" s="1"/>
  <c r="AG300" i="31"/>
  <c r="Z111" i="31"/>
  <c r="AC111" i="31" s="1"/>
  <c r="AG111" i="31"/>
  <c r="V111" i="31"/>
  <c r="V210" i="31"/>
  <c r="AG210" i="31"/>
  <c r="Z210" i="31"/>
  <c r="AC210" i="31" s="1"/>
  <c r="AG72" i="31"/>
  <c r="Z72" i="31"/>
  <c r="AC72" i="31" s="1"/>
  <c r="V72" i="31"/>
  <c r="R231" i="31"/>
  <c r="AI231" i="31"/>
  <c r="AL231" i="31" s="1"/>
  <c r="T231" i="31"/>
  <c r="S231" i="31"/>
  <c r="AB231" i="31"/>
  <c r="AE231" i="31" s="1"/>
  <c r="Q231" i="31"/>
  <c r="V321" i="31"/>
  <c r="AG321" i="31"/>
  <c r="Z321" i="31"/>
  <c r="AC321" i="31" s="1"/>
  <c r="S217" i="31"/>
  <c r="T217" i="31"/>
  <c r="R217" i="31"/>
  <c r="AB217" i="31"/>
  <c r="AE217" i="31" s="1"/>
  <c r="Q217" i="31"/>
  <c r="AI217" i="31"/>
  <c r="AL217" i="31" s="1"/>
  <c r="Q446" i="31"/>
  <c r="S446" i="31"/>
  <c r="R446" i="31"/>
  <c r="AB446" i="31"/>
  <c r="AE446" i="31" s="1"/>
  <c r="T446" i="31"/>
  <c r="AI446" i="31"/>
  <c r="AL446" i="31" s="1"/>
  <c r="AG399" i="31"/>
  <c r="V399" i="31"/>
  <c r="Z399" i="31"/>
  <c r="AC399" i="31" s="1"/>
  <c r="AF399" i="31" s="1"/>
  <c r="Z535" i="31"/>
  <c r="AC535" i="31" s="1"/>
  <c r="AG535" i="31"/>
  <c r="V535" i="31"/>
  <c r="AB256" i="31"/>
  <c r="AE256" i="31" s="1"/>
  <c r="Q256" i="31"/>
  <c r="S256" i="31"/>
  <c r="T256" i="31"/>
  <c r="AI256" i="31"/>
  <c r="AL256" i="31" s="1"/>
  <c r="R256" i="31"/>
  <c r="S250" i="31"/>
  <c r="AI250" i="31"/>
  <c r="AL250" i="31" s="1"/>
  <c r="R250" i="31"/>
  <c r="AB250" i="31"/>
  <c r="AE250" i="31" s="1"/>
  <c r="Q250" i="31"/>
  <c r="T250" i="31"/>
  <c r="Z78" i="31"/>
  <c r="AC78" i="31" s="1"/>
  <c r="AF78" i="31" s="1"/>
  <c r="V78" i="31"/>
  <c r="AG78" i="31"/>
  <c r="T329" i="31"/>
  <c r="AB329" i="31"/>
  <c r="AE329" i="31" s="1"/>
  <c r="R329" i="31"/>
  <c r="S329" i="31"/>
  <c r="Q329" i="31"/>
  <c r="AI329" i="31"/>
  <c r="AL329" i="31" s="1"/>
  <c r="T226" i="31"/>
  <c r="Q226" i="31"/>
  <c r="AB226" i="31"/>
  <c r="AE226" i="31" s="1"/>
  <c r="S226" i="31"/>
  <c r="R226" i="31"/>
  <c r="AI226" i="31"/>
  <c r="AL226" i="31" s="1"/>
  <c r="AI299" i="31"/>
  <c r="AL299" i="31" s="1"/>
  <c r="AB299" i="31"/>
  <c r="AE299" i="31" s="1"/>
  <c r="R299" i="31"/>
  <c r="S299" i="31"/>
  <c r="Q299" i="31"/>
  <c r="T299" i="31"/>
  <c r="AI169" i="31"/>
  <c r="AL169" i="31" s="1"/>
  <c r="AB169" i="31"/>
  <c r="AE169" i="31" s="1"/>
  <c r="Q169" i="31"/>
  <c r="T169" i="31"/>
  <c r="S169" i="31"/>
  <c r="R169" i="31"/>
  <c r="Z234" i="31"/>
  <c r="AC234" i="31" s="1"/>
  <c r="AG234" i="31"/>
  <c r="V234" i="31"/>
  <c r="AG437" i="31"/>
  <c r="Z437" i="31"/>
  <c r="AC437" i="31" s="1"/>
  <c r="AF437" i="31" s="1"/>
  <c r="V437" i="31"/>
  <c r="V109" i="31"/>
  <c r="Z109" i="31"/>
  <c r="AC109" i="31" s="1"/>
  <c r="AG109" i="31"/>
  <c r="AA165" i="31"/>
  <c r="AD165" i="31" s="1"/>
  <c r="L165" i="31"/>
  <c r="AH165" i="31"/>
  <c r="O165" i="31"/>
  <c r="N165" i="31"/>
  <c r="M165" i="31"/>
  <c r="V165" i="31"/>
  <c r="Z261" i="31"/>
  <c r="AC261" i="31" s="1"/>
  <c r="V261" i="31"/>
  <c r="AG261" i="31"/>
  <c r="AG438" i="31"/>
  <c r="Z438" i="31"/>
  <c r="AC438" i="31" s="1"/>
  <c r="V438" i="31"/>
  <c r="AG426" i="31"/>
  <c r="Z426" i="31"/>
  <c r="AC426" i="31" s="1"/>
  <c r="AF426" i="31" s="1"/>
  <c r="V426" i="31"/>
  <c r="V381" i="31"/>
  <c r="AG381" i="31"/>
  <c r="Z381" i="31"/>
  <c r="AC381" i="31" s="1"/>
  <c r="Q242" i="31"/>
  <c r="T242" i="31"/>
  <c r="AB242" i="31"/>
  <c r="AE242" i="31" s="1"/>
  <c r="AI242" i="31"/>
  <c r="AL242" i="31" s="1"/>
  <c r="R242" i="31"/>
  <c r="S242" i="31"/>
  <c r="R127" i="31"/>
  <c r="S127" i="31"/>
  <c r="AB127" i="31"/>
  <c r="AE127" i="31" s="1"/>
  <c r="T127" i="31"/>
  <c r="AI127" i="31"/>
  <c r="AL127" i="31" s="1"/>
  <c r="Q127" i="31"/>
  <c r="AG470" i="31"/>
  <c r="Z470" i="31"/>
  <c r="AC470" i="31" s="1"/>
  <c r="V470" i="31"/>
  <c r="Z465" i="31"/>
  <c r="AC465" i="31" s="1"/>
  <c r="V465" i="31"/>
  <c r="AG465" i="31"/>
  <c r="AA241" i="31"/>
  <c r="AD241" i="31" s="1"/>
  <c r="O241" i="31"/>
  <c r="M241" i="31"/>
  <c r="N241" i="31"/>
  <c r="AH241" i="31"/>
  <c r="AK241" i="31" s="1"/>
  <c r="L241" i="31"/>
  <c r="Q314" i="31"/>
  <c r="T314" i="31"/>
  <c r="S314" i="31"/>
  <c r="AB314" i="31"/>
  <c r="AE314" i="31" s="1"/>
  <c r="R314" i="31"/>
  <c r="AI314" i="31"/>
  <c r="AL314" i="31" s="1"/>
  <c r="M174" i="31"/>
  <c r="AA174" i="31"/>
  <c r="AD174" i="31" s="1"/>
  <c r="L174" i="31"/>
  <c r="AH174" i="31"/>
  <c r="O174" i="31"/>
  <c r="N174" i="31"/>
  <c r="V174" i="31"/>
  <c r="Z65" i="31"/>
  <c r="AC65" i="31" s="1"/>
  <c r="AG65" i="31"/>
  <c r="V65" i="31"/>
  <c r="Z496" i="31"/>
  <c r="AC496" i="31" s="1"/>
  <c r="AF496" i="31" s="1"/>
  <c r="AG496" i="31"/>
  <c r="V496" i="31"/>
  <c r="Z371" i="31"/>
  <c r="AC371" i="31" s="1"/>
  <c r="AG371" i="31"/>
  <c r="V371" i="31"/>
  <c r="AG472" i="31"/>
  <c r="V472" i="31"/>
  <c r="Z472" i="31"/>
  <c r="AC472" i="31" s="1"/>
  <c r="AG517" i="31"/>
  <c r="Z517" i="31"/>
  <c r="AC517" i="31" s="1"/>
  <c r="V517" i="31"/>
  <c r="Z523" i="31"/>
  <c r="AC523" i="31" s="1"/>
  <c r="AG523" i="31"/>
  <c r="V523" i="31"/>
  <c r="S379" i="31"/>
  <c r="T379" i="31"/>
  <c r="AB379" i="31"/>
  <c r="AE379" i="31" s="1"/>
  <c r="Q379" i="31"/>
  <c r="R379" i="31"/>
  <c r="AI379" i="31"/>
  <c r="AL379" i="31" s="1"/>
  <c r="Z161" i="31"/>
  <c r="AC161" i="31" s="1"/>
  <c r="AF161" i="31" s="1"/>
  <c r="AG161" i="31"/>
  <c r="V161" i="31"/>
  <c r="Z32" i="31"/>
  <c r="AC32" i="31" s="1"/>
  <c r="AF32" i="31" s="1"/>
  <c r="V32" i="31"/>
  <c r="AG32" i="31"/>
  <c r="M235" i="31"/>
  <c r="V235" i="31"/>
  <c r="N235" i="31"/>
  <c r="AH235" i="31"/>
  <c r="AA235" i="31"/>
  <c r="AD235" i="31" s="1"/>
  <c r="AF235" i="31" s="1"/>
  <c r="O235" i="31"/>
  <c r="L235" i="31"/>
  <c r="AH500" i="31"/>
  <c r="AK500" i="31" s="1"/>
  <c r="L500" i="31"/>
  <c r="N500" i="31"/>
  <c r="O500" i="31"/>
  <c r="M500" i="31"/>
  <c r="AA500" i="31"/>
  <c r="AD500" i="31" s="1"/>
  <c r="M266" i="31"/>
  <c r="L266" i="31"/>
  <c r="O266" i="31"/>
  <c r="AH266" i="31"/>
  <c r="AK266" i="31" s="1"/>
  <c r="N266" i="31"/>
  <c r="AA266" i="31"/>
  <c r="AD266" i="31" s="1"/>
  <c r="M54" i="31"/>
  <c r="AH54" i="31"/>
  <c r="AK54" i="31" s="1"/>
  <c r="O54" i="31"/>
  <c r="AA54" i="31"/>
  <c r="AD54" i="31" s="1"/>
  <c r="L54" i="31"/>
  <c r="N54" i="31"/>
  <c r="N497" i="31"/>
  <c r="O497" i="31"/>
  <c r="AH497" i="31"/>
  <c r="AK497" i="31" s="1"/>
  <c r="L497" i="31"/>
  <c r="AA497" i="31"/>
  <c r="AD497" i="31" s="1"/>
  <c r="M497" i="31"/>
  <c r="L119" i="31"/>
  <c r="M119" i="31"/>
  <c r="AH119" i="31"/>
  <c r="AK119" i="31" s="1"/>
  <c r="O119" i="31"/>
  <c r="AA119" i="31"/>
  <c r="AD119" i="31" s="1"/>
  <c r="N119" i="31"/>
  <c r="L148" i="31"/>
  <c r="AH148" i="31"/>
  <c r="O148" i="31"/>
  <c r="V148" i="31"/>
  <c r="AA148" i="31"/>
  <c r="AD148" i="31" s="1"/>
  <c r="AF148" i="31" s="1"/>
  <c r="M148" i="31"/>
  <c r="N148" i="31"/>
  <c r="L342" i="31"/>
  <c r="M342" i="31"/>
  <c r="AH342" i="31"/>
  <c r="AK342" i="31" s="1"/>
  <c r="O342" i="31"/>
  <c r="AA342" i="31"/>
  <c r="AD342" i="31" s="1"/>
  <c r="N342" i="31"/>
  <c r="Q404" i="31"/>
  <c r="S404" i="31"/>
  <c r="R404" i="31"/>
  <c r="T404" i="31"/>
  <c r="AB404" i="31"/>
  <c r="AE404" i="31" s="1"/>
  <c r="AI404" i="31"/>
  <c r="AL404" i="31" s="1"/>
  <c r="S253" i="31"/>
  <c r="R253" i="31"/>
  <c r="Q253" i="31"/>
  <c r="AI253" i="31"/>
  <c r="AL253" i="31" s="1"/>
  <c r="T253" i="31"/>
  <c r="AB253" i="31"/>
  <c r="AE253" i="31" s="1"/>
  <c r="AI129" i="31"/>
  <c r="AL129" i="31" s="1"/>
  <c r="Q129" i="31"/>
  <c r="S129" i="31"/>
  <c r="AB129" i="31"/>
  <c r="AE129" i="31" s="1"/>
  <c r="R129" i="31"/>
  <c r="T129" i="31"/>
  <c r="R365" i="31"/>
  <c r="T365" i="31"/>
  <c r="AB365" i="31"/>
  <c r="AE365" i="31" s="1"/>
  <c r="AI365" i="31"/>
  <c r="AL365" i="31" s="1"/>
  <c r="Q365" i="31"/>
  <c r="S365" i="31"/>
  <c r="O356" i="31"/>
  <c r="AH356" i="31"/>
  <c r="AK356" i="31" s="1"/>
  <c r="AA356" i="31"/>
  <c r="AD356" i="31" s="1"/>
  <c r="L356" i="31"/>
  <c r="N356" i="31"/>
  <c r="M356" i="31"/>
  <c r="V219" i="31"/>
  <c r="AG219" i="31"/>
  <c r="Z219" i="31"/>
  <c r="AC219" i="31" s="1"/>
  <c r="Z534" i="31"/>
  <c r="AC534" i="31" s="1"/>
  <c r="AF534" i="31" s="1"/>
  <c r="AG534" i="31"/>
  <c r="V534" i="31"/>
  <c r="Z84" i="31"/>
  <c r="AC84" i="31" s="1"/>
  <c r="AG84" i="31"/>
  <c r="V84" i="31"/>
  <c r="Z190" i="31"/>
  <c r="AC190" i="31" s="1"/>
  <c r="V190" i="31"/>
  <c r="AG190" i="31"/>
  <c r="Q320" i="31"/>
  <c r="T320" i="31"/>
  <c r="S320" i="31"/>
  <c r="AB320" i="31"/>
  <c r="AE320" i="31" s="1"/>
  <c r="AI320" i="31"/>
  <c r="AL320" i="31" s="1"/>
  <c r="R320" i="31"/>
  <c r="AB545" i="31"/>
  <c r="AE545" i="31" s="1"/>
  <c r="S545" i="31"/>
  <c r="Q545" i="31"/>
  <c r="AI545" i="31"/>
  <c r="AL545" i="31" s="1"/>
  <c r="R545" i="31"/>
  <c r="T545" i="31"/>
  <c r="Z515" i="31"/>
  <c r="AC515" i="31" s="1"/>
  <c r="AG515" i="31"/>
  <c r="V515" i="31"/>
  <c r="R312" i="31"/>
  <c r="AB312" i="31"/>
  <c r="AE312" i="31" s="1"/>
  <c r="Q312" i="31"/>
  <c r="T312" i="31"/>
  <c r="S312" i="31"/>
  <c r="AI312" i="31"/>
  <c r="AL312" i="31" s="1"/>
  <c r="L416" i="31"/>
  <c r="AH416" i="31"/>
  <c r="AK416" i="31" s="1"/>
  <c r="N416" i="31"/>
  <c r="O416" i="31"/>
  <c r="AA416" i="31"/>
  <c r="AD416" i="31" s="1"/>
  <c r="M416" i="31"/>
  <c r="S184" i="31"/>
  <c r="Q184" i="31"/>
  <c r="T184" i="31"/>
  <c r="AI184" i="31"/>
  <c r="AL184" i="31" s="1"/>
  <c r="R184" i="31"/>
  <c r="AB184" i="31"/>
  <c r="AE184" i="31" s="1"/>
  <c r="V409" i="31"/>
  <c r="AG409" i="31"/>
  <c r="Z409" i="31"/>
  <c r="AC409" i="31" s="1"/>
  <c r="Z38" i="31"/>
  <c r="AC38" i="31" s="1"/>
  <c r="AG38" i="31"/>
  <c r="V38" i="31"/>
  <c r="Z61" i="31"/>
  <c r="AC61" i="31" s="1"/>
  <c r="AG61" i="31"/>
  <c r="V61" i="31"/>
  <c r="AI449" i="31"/>
  <c r="AL449" i="31" s="1"/>
  <c r="T449" i="31"/>
  <c r="S449" i="31"/>
  <c r="Q449" i="31"/>
  <c r="AB449" i="31"/>
  <c r="AE449" i="31" s="1"/>
  <c r="R449" i="31"/>
  <c r="Z260" i="31"/>
  <c r="AC260" i="31" s="1"/>
  <c r="AG260" i="31"/>
  <c r="V260" i="31"/>
  <c r="Q323" i="31"/>
  <c r="AI323" i="31"/>
  <c r="AL323" i="31" s="1"/>
  <c r="T323" i="31"/>
  <c r="R323" i="31"/>
  <c r="S323" i="31"/>
  <c r="AB323" i="31"/>
  <c r="AE323" i="31" s="1"/>
  <c r="AH499" i="31"/>
  <c r="AK499" i="31" s="1"/>
  <c r="L499" i="31"/>
  <c r="N499" i="31"/>
  <c r="O499" i="31"/>
  <c r="AA499" i="31"/>
  <c r="AD499" i="31" s="1"/>
  <c r="AF499" i="31" s="1"/>
  <c r="M499" i="31"/>
  <c r="Q206" i="31"/>
  <c r="R206" i="31"/>
  <c r="AB206" i="31"/>
  <c r="AE206" i="31" s="1"/>
  <c r="T206" i="31"/>
  <c r="AI206" i="31"/>
  <c r="AL206" i="31" s="1"/>
  <c r="S206" i="31"/>
  <c r="S268" i="31"/>
  <c r="T268" i="31"/>
  <c r="AI268" i="31"/>
  <c r="AL268" i="31" s="1"/>
  <c r="Q268" i="31"/>
  <c r="AB268" i="31"/>
  <c r="AE268" i="31" s="1"/>
  <c r="R268" i="31"/>
  <c r="Z453" i="31"/>
  <c r="AC453" i="31" s="1"/>
  <c r="V453" i="31"/>
  <c r="AG453" i="31"/>
  <c r="S194" i="31"/>
  <c r="AB194" i="31"/>
  <c r="AE194" i="31" s="1"/>
  <c r="AI194" i="31"/>
  <c r="AL194" i="31" s="1"/>
  <c r="T194" i="31"/>
  <c r="Q194" i="31"/>
  <c r="R194" i="31"/>
  <c r="S82" i="31"/>
  <c r="AB82" i="31"/>
  <c r="AE82" i="31" s="1"/>
  <c r="R82" i="31"/>
  <c r="AI82" i="31"/>
  <c r="AL82" i="31" s="1"/>
  <c r="Q82" i="31"/>
  <c r="T82" i="31"/>
  <c r="AG37" i="31"/>
  <c r="Z37" i="31"/>
  <c r="AC37" i="31" s="1"/>
  <c r="V37" i="31"/>
  <c r="AG488" i="31"/>
  <c r="Z488" i="31"/>
  <c r="AC488" i="31" s="1"/>
  <c r="V488" i="31"/>
  <c r="Q248" i="31"/>
  <c r="R248" i="31"/>
  <c r="AB248" i="31"/>
  <c r="AE248" i="31" s="1"/>
  <c r="AI248" i="31"/>
  <c r="AL248" i="31" s="1"/>
  <c r="T248" i="31"/>
  <c r="S248" i="31"/>
  <c r="V442" i="31"/>
  <c r="Z442" i="31"/>
  <c r="AC442" i="31" s="1"/>
  <c r="AG442" i="31"/>
  <c r="Z294" i="31"/>
  <c r="AC294" i="31" s="1"/>
  <c r="AG294" i="31"/>
  <c r="V294" i="31"/>
  <c r="Z292" i="31"/>
  <c r="AC292" i="31" s="1"/>
  <c r="V292" i="31"/>
  <c r="AG292" i="31"/>
  <c r="AG487" i="31"/>
  <c r="Z487" i="31"/>
  <c r="AC487" i="31" s="1"/>
  <c r="V487" i="31"/>
  <c r="O366" i="31"/>
  <c r="V366" i="31"/>
  <c r="AA366" i="31"/>
  <c r="AD366" i="31" s="1"/>
  <c r="AH366" i="31"/>
  <c r="L366" i="31"/>
  <c r="M366" i="31"/>
  <c r="N366" i="31"/>
  <c r="Q337" i="31"/>
  <c r="S337" i="31"/>
  <c r="T337" i="31"/>
  <c r="AI337" i="31"/>
  <c r="AL337" i="31" s="1"/>
  <c r="R337" i="31"/>
  <c r="AB337" i="31"/>
  <c r="AE337" i="31" s="1"/>
  <c r="Z19" i="31"/>
  <c r="AC19" i="31" s="1"/>
  <c r="V19" i="31"/>
  <c r="AG19" i="31"/>
  <c r="AG387" i="31"/>
  <c r="Z387" i="31"/>
  <c r="AC387" i="31" s="1"/>
  <c r="V387" i="31"/>
  <c r="Z307" i="31"/>
  <c r="AC307" i="31" s="1"/>
  <c r="AF307" i="31" s="1"/>
  <c r="AG307" i="31"/>
  <c r="V307" i="31"/>
  <c r="Z431" i="31"/>
  <c r="AC431" i="31" s="1"/>
  <c r="AF431" i="31" s="1"/>
  <c r="AG431" i="31"/>
  <c r="V431" i="31"/>
  <c r="S53" i="31"/>
  <c r="T53" i="31"/>
  <c r="Q53" i="31"/>
  <c r="AB53" i="31"/>
  <c r="AE53" i="31" s="1"/>
  <c r="AI53" i="31"/>
  <c r="AL53" i="31" s="1"/>
  <c r="R53" i="31"/>
  <c r="R454" i="31"/>
  <c r="AB454" i="31"/>
  <c r="AE454" i="31" s="1"/>
  <c r="Q454" i="31"/>
  <c r="T454" i="31"/>
  <c r="AI454" i="31"/>
  <c r="AL454" i="31" s="1"/>
  <c r="S454" i="31"/>
  <c r="AG140" i="31"/>
  <c r="V140" i="31"/>
  <c r="Z140" i="31"/>
  <c r="AC140" i="31" s="1"/>
  <c r="V56" i="31"/>
  <c r="AG56" i="31"/>
  <c r="Z56" i="31"/>
  <c r="AC56" i="31" s="1"/>
  <c r="AB10" i="31"/>
  <c r="AE10" i="31" s="1"/>
  <c r="Q10" i="31"/>
  <c r="T10" i="31"/>
  <c r="AI10" i="31"/>
  <c r="AL10" i="31" s="1"/>
  <c r="R10" i="31"/>
  <c r="S10" i="31"/>
  <c r="S147" i="31"/>
  <c r="Q147" i="31"/>
  <c r="AB147" i="31"/>
  <c r="AE147" i="31" s="1"/>
  <c r="R147" i="31"/>
  <c r="T147" i="31"/>
  <c r="AI147" i="31"/>
  <c r="AL147" i="31" s="1"/>
  <c r="V272" i="31"/>
  <c r="AG272" i="31"/>
  <c r="Z272" i="31"/>
  <c r="AC272" i="31" s="1"/>
  <c r="AF272" i="31" s="1"/>
  <c r="T357" i="31"/>
  <c r="AB357" i="31"/>
  <c r="AE357" i="31" s="1"/>
  <c r="R357" i="31"/>
  <c r="AI357" i="31"/>
  <c r="AL357" i="31" s="1"/>
  <c r="S357" i="31"/>
  <c r="Q357" i="31"/>
  <c r="V445" i="31"/>
  <c r="AG445" i="31"/>
  <c r="Z445" i="31"/>
  <c r="AC445" i="31" s="1"/>
  <c r="AG171" i="31"/>
  <c r="V171" i="31"/>
  <c r="Z171" i="31"/>
  <c r="AC171" i="31" s="1"/>
  <c r="AF171" i="31" s="1"/>
  <c r="Q106" i="31"/>
  <c r="T106" i="31"/>
  <c r="AB106" i="31"/>
  <c r="AE106" i="31" s="1"/>
  <c r="R106" i="31"/>
  <c r="S106" i="31"/>
  <c r="AI106" i="31"/>
  <c r="AL106" i="31" s="1"/>
  <c r="AG313" i="31"/>
  <c r="V313" i="31"/>
  <c r="Z313" i="31"/>
  <c r="AC313" i="31" s="1"/>
  <c r="Z402" i="31"/>
  <c r="AC402" i="31" s="1"/>
  <c r="AF402" i="31" s="1"/>
  <c r="AG402" i="31"/>
  <c r="V402" i="31"/>
  <c r="T163" i="31"/>
  <c r="S163" i="31"/>
  <c r="AB163" i="31"/>
  <c r="AE163" i="31" s="1"/>
  <c r="AI163" i="31"/>
  <c r="AL163" i="31" s="1"/>
  <c r="Q163" i="31"/>
  <c r="R163" i="31"/>
  <c r="AG380" i="31"/>
  <c r="Z380" i="31"/>
  <c r="AC380" i="31" s="1"/>
  <c r="AF380" i="31" s="1"/>
  <c r="V380" i="31"/>
  <c r="Z349" i="31"/>
  <c r="AC349" i="31" s="1"/>
  <c r="V349" i="31"/>
  <c r="AG349" i="31"/>
  <c r="Z137" i="31"/>
  <c r="AC137" i="31" s="1"/>
  <c r="V137" i="31"/>
  <c r="AG137" i="31"/>
  <c r="N507" i="31"/>
  <c r="AA507" i="31"/>
  <c r="AD507" i="31" s="1"/>
  <c r="O507" i="31"/>
  <c r="M507" i="31"/>
  <c r="AH507" i="31"/>
  <c r="AK507" i="31" s="1"/>
  <c r="L507" i="31"/>
  <c r="V538" i="31"/>
  <c r="Z538" i="31"/>
  <c r="AC538" i="31" s="1"/>
  <c r="AG538" i="31"/>
  <c r="AI473" i="31"/>
  <c r="AL473" i="31" s="1"/>
  <c r="R473" i="31"/>
  <c r="AB473" i="31"/>
  <c r="AE473" i="31" s="1"/>
  <c r="S473" i="31"/>
  <c r="Q473" i="31"/>
  <c r="T473" i="31"/>
  <c r="Z531" i="31"/>
  <c r="AC531" i="31" s="1"/>
  <c r="V531" i="31"/>
  <c r="AG531" i="31"/>
  <c r="M452" i="31"/>
  <c r="AH452" i="31"/>
  <c r="AK452" i="31" s="1"/>
  <c r="AA452" i="31"/>
  <c r="AD452" i="31" s="1"/>
  <c r="N452" i="31"/>
  <c r="O452" i="31"/>
  <c r="L452" i="31"/>
  <c r="S170" i="31"/>
  <c r="AB170" i="31"/>
  <c r="AE170" i="31" s="1"/>
  <c r="Q170" i="31"/>
  <c r="T170" i="31"/>
  <c r="R170" i="31"/>
  <c r="AI170" i="31"/>
  <c r="AL170" i="31" s="1"/>
  <c r="AG547" i="31"/>
  <c r="Z547" i="31"/>
  <c r="AC547" i="31" s="1"/>
  <c r="V547" i="31"/>
  <c r="Z390" i="31"/>
  <c r="AC390" i="31" s="1"/>
  <c r="AG390" i="31"/>
  <c r="V390" i="31"/>
  <c r="AI134" i="31"/>
  <c r="AL134" i="31" s="1"/>
  <c r="R134" i="31"/>
  <c r="AB134" i="31"/>
  <c r="AE134" i="31" s="1"/>
  <c r="T134" i="31"/>
  <c r="S134" i="31"/>
  <c r="Q134" i="31"/>
  <c r="S518" i="31"/>
  <c r="T518" i="31"/>
  <c r="Q518" i="31"/>
  <c r="R518" i="31"/>
  <c r="AI518" i="31"/>
  <c r="AL518" i="31" s="1"/>
  <c r="AB518" i="31"/>
  <c r="AE518" i="31" s="1"/>
  <c r="AG281" i="31"/>
  <c r="V281" i="31"/>
  <c r="Z281" i="31"/>
  <c r="AC281" i="31" s="1"/>
  <c r="AF281" i="31" s="1"/>
  <c r="AI559" i="31"/>
  <c r="AL559" i="31" s="1"/>
  <c r="R559" i="31"/>
  <c r="Q559" i="31"/>
  <c r="S559" i="31"/>
  <c r="AB559" i="31"/>
  <c r="AE559" i="31" s="1"/>
  <c r="T559" i="31"/>
  <c r="AB67" i="31"/>
  <c r="AE67" i="31" s="1"/>
  <c r="Q67" i="31"/>
  <c r="R67" i="31"/>
  <c r="S67" i="31"/>
  <c r="AI67" i="31"/>
  <c r="AL67" i="31" s="1"/>
  <c r="T67" i="31"/>
  <c r="R466" i="31"/>
  <c r="T466" i="31"/>
  <c r="Q466" i="31"/>
  <c r="AB466" i="31"/>
  <c r="AE466" i="31" s="1"/>
  <c r="AI466" i="31"/>
  <c r="AL466" i="31" s="1"/>
  <c r="S466" i="31"/>
  <c r="AB262" i="31"/>
  <c r="AE262" i="31" s="1"/>
  <c r="AI262" i="31"/>
  <c r="AL262" i="31" s="1"/>
  <c r="S262" i="31"/>
  <c r="Q262" i="31"/>
  <c r="T262" i="31"/>
  <c r="R262" i="31"/>
  <c r="AB503" i="31"/>
  <c r="AE503" i="31" s="1"/>
  <c r="T503" i="31"/>
  <c r="R503" i="31"/>
  <c r="Q503" i="31"/>
  <c r="AI503" i="31"/>
  <c r="AL503" i="31" s="1"/>
  <c r="S503" i="31"/>
  <c r="S479" i="31"/>
  <c r="Q479" i="31"/>
  <c r="T479" i="31"/>
  <c r="AB479" i="31"/>
  <c r="AE479" i="31" s="1"/>
  <c r="R479" i="31"/>
  <c r="AI479" i="31"/>
  <c r="AL479" i="31" s="1"/>
  <c r="Q158" i="31"/>
  <c r="T158" i="31"/>
  <c r="AB158" i="31"/>
  <c r="AE158" i="31" s="1"/>
  <c r="AI158" i="31"/>
  <c r="AL158" i="31" s="1"/>
  <c r="S158" i="31"/>
  <c r="R158" i="31"/>
  <c r="R152" i="31"/>
  <c r="S152" i="31"/>
  <c r="T152" i="31"/>
  <c r="AI152" i="31"/>
  <c r="AL152" i="31" s="1"/>
  <c r="AB152" i="31"/>
  <c r="AE152" i="31" s="1"/>
  <c r="Q152" i="31"/>
  <c r="R246" i="31"/>
  <c r="T246" i="31"/>
  <c r="S246" i="31"/>
  <c r="AB246" i="31"/>
  <c r="AE246" i="31" s="1"/>
  <c r="AI246" i="31"/>
  <c r="AL246" i="31" s="1"/>
  <c r="Q246" i="31"/>
  <c r="AB159" i="31"/>
  <c r="AE159" i="31" s="1"/>
  <c r="S159" i="31"/>
  <c r="R159" i="31"/>
  <c r="T159" i="31"/>
  <c r="AI159" i="31"/>
  <c r="AL159" i="31" s="1"/>
  <c r="Q159" i="31"/>
  <c r="R504" i="31"/>
  <c r="Q504" i="31"/>
  <c r="S504" i="31"/>
  <c r="T504" i="31"/>
  <c r="AB504" i="31"/>
  <c r="AE504" i="31" s="1"/>
  <c r="AI504" i="31"/>
  <c r="AL504" i="31" s="1"/>
  <c r="Q207" i="31"/>
  <c r="AI207" i="31"/>
  <c r="AL207" i="31" s="1"/>
  <c r="R207" i="31"/>
  <c r="AB207" i="31"/>
  <c r="AE207" i="31" s="1"/>
  <c r="S207" i="31"/>
  <c r="T207" i="31"/>
  <c r="Q58" i="31"/>
  <c r="R58" i="31"/>
  <c r="AI58" i="31"/>
  <c r="AL58" i="31" s="1"/>
  <c r="AB58" i="31"/>
  <c r="AE58" i="31" s="1"/>
  <c r="S58" i="31"/>
  <c r="T58" i="31"/>
  <c r="O205" i="31"/>
  <c r="M205" i="31"/>
  <c r="AA205" i="31"/>
  <c r="AD205" i="31" s="1"/>
  <c r="N205" i="31"/>
  <c r="AH205" i="31"/>
  <c r="AK205" i="31" s="1"/>
  <c r="L205" i="31"/>
  <c r="L284" i="31"/>
  <c r="O284" i="31"/>
  <c r="AH284" i="31"/>
  <c r="AK284" i="31" s="1"/>
  <c r="M284" i="31"/>
  <c r="N284" i="31"/>
  <c r="AA284" i="31"/>
  <c r="AD284" i="31" s="1"/>
  <c r="L125" i="31"/>
  <c r="N125" i="31"/>
  <c r="O125" i="31"/>
  <c r="AA125" i="31"/>
  <c r="AD125" i="31" s="1"/>
  <c r="AH125" i="31"/>
  <c r="AK125" i="31" s="1"/>
  <c r="M125" i="31"/>
  <c r="Z187" i="31"/>
  <c r="AC187" i="31" s="1"/>
  <c r="V187" i="31"/>
  <c r="AG187" i="31"/>
  <c r="R11" i="31"/>
  <c r="S11" i="31"/>
  <c r="AB11" i="31"/>
  <c r="AE11" i="31" s="1"/>
  <c r="AI11" i="31"/>
  <c r="AL11" i="31" s="1"/>
  <c r="T11" i="31"/>
  <c r="Q11" i="31"/>
  <c r="R377" i="31"/>
  <c r="S377" i="31"/>
  <c r="T377" i="31"/>
  <c r="AI377" i="31"/>
  <c r="AL377" i="31" s="1"/>
  <c r="Q377" i="31"/>
  <c r="AB377" i="31"/>
  <c r="AE377" i="31" s="1"/>
  <c r="Z429" i="31"/>
  <c r="AC429" i="31" s="1"/>
  <c r="AG429" i="31"/>
  <c r="V429" i="31"/>
  <c r="S467" i="31"/>
  <c r="T467" i="31"/>
  <c r="AI467" i="31"/>
  <c r="AL467" i="31" s="1"/>
  <c r="Q467" i="31"/>
  <c r="AB467" i="31"/>
  <c r="AE467" i="31" s="1"/>
  <c r="R467" i="31"/>
  <c r="AB325" i="31"/>
  <c r="AE325" i="31" s="1"/>
  <c r="Q325" i="31"/>
  <c r="AI325" i="31"/>
  <c r="AL325" i="31" s="1"/>
  <c r="T325" i="31"/>
  <c r="S325" i="31"/>
  <c r="R325" i="31"/>
  <c r="S191" i="31"/>
  <c r="T191" i="31"/>
  <c r="AI191" i="31"/>
  <c r="AL191" i="31" s="1"/>
  <c r="R191" i="31"/>
  <c r="AB191" i="31"/>
  <c r="AE191" i="31" s="1"/>
  <c r="Q191" i="31"/>
  <c r="T367" i="31"/>
  <c r="AI367" i="31"/>
  <c r="AL367" i="31" s="1"/>
  <c r="AB367" i="31"/>
  <c r="AE367" i="31" s="1"/>
  <c r="R367" i="31"/>
  <c r="Q367" i="31"/>
  <c r="S367" i="31"/>
  <c r="Q173" i="31"/>
  <c r="S173" i="31"/>
  <c r="AI173" i="31"/>
  <c r="AL173" i="31" s="1"/>
  <c r="R173" i="31"/>
  <c r="T173" i="31"/>
  <c r="AB173" i="31"/>
  <c r="AE173" i="31" s="1"/>
  <c r="T15" i="31"/>
  <c r="S15" i="31"/>
  <c r="R15" i="31"/>
  <c r="Q15" i="31"/>
  <c r="AB15" i="31"/>
  <c r="AE15" i="31" s="1"/>
  <c r="AI15" i="31"/>
  <c r="AL15" i="31" s="1"/>
  <c r="T434" i="31"/>
  <c r="AI434" i="31"/>
  <c r="AL434" i="31" s="1"/>
  <c r="Q434" i="31"/>
  <c r="S434" i="31"/>
  <c r="AB434" i="31"/>
  <c r="AE434" i="31" s="1"/>
  <c r="R434" i="31"/>
  <c r="Z12" i="31"/>
  <c r="AC12" i="31" s="1"/>
  <c r="AF12" i="31" s="1"/>
  <c r="AG12" i="31"/>
  <c r="V12" i="31"/>
  <c r="AB181" i="31"/>
  <c r="AE181" i="31" s="1"/>
  <c r="R181" i="31"/>
  <c r="T181" i="31"/>
  <c r="AI181" i="31"/>
  <c r="AL181" i="31" s="1"/>
  <c r="Q181" i="31"/>
  <c r="S181" i="31"/>
  <c r="Q112" i="31"/>
  <c r="S112" i="31"/>
  <c r="AB112" i="31"/>
  <c r="AE112" i="31" s="1"/>
  <c r="T112" i="31"/>
  <c r="AI112" i="31"/>
  <c r="AL112" i="31" s="1"/>
  <c r="R112" i="31"/>
  <c r="Q301" i="31"/>
  <c r="AI301" i="31"/>
  <c r="AL301" i="31" s="1"/>
  <c r="AB301" i="31"/>
  <c r="AE301" i="31" s="1"/>
  <c r="S301" i="31"/>
  <c r="R301" i="31"/>
  <c r="T301" i="31"/>
  <c r="Z521" i="31"/>
  <c r="AC521" i="31" s="1"/>
  <c r="AG521" i="31"/>
  <c r="V521" i="31"/>
  <c r="Q322" i="31"/>
  <c r="S322" i="31"/>
  <c r="AI322" i="31"/>
  <c r="AL322" i="31" s="1"/>
  <c r="AB322" i="31"/>
  <c r="AE322" i="31" s="1"/>
  <c r="R322" i="31"/>
  <c r="T322" i="31"/>
  <c r="AG183" i="31"/>
  <c r="Z183" i="31"/>
  <c r="AC183" i="31" s="1"/>
  <c r="AF183" i="31" s="1"/>
  <c r="V183" i="31"/>
  <c r="AI285" i="31"/>
  <c r="AL285" i="31" s="1"/>
  <c r="Q285" i="31"/>
  <c r="AB285" i="31"/>
  <c r="AE285" i="31" s="1"/>
  <c r="S285" i="31"/>
  <c r="T285" i="31"/>
  <c r="R285" i="31"/>
  <c r="Z513" i="31"/>
  <c r="AC513" i="31" s="1"/>
  <c r="V513" i="31"/>
  <c r="AG513" i="31"/>
  <c r="S257" i="31"/>
  <c r="T257" i="31"/>
  <c r="AI257" i="31"/>
  <c r="AL257" i="31" s="1"/>
  <c r="AB257" i="31"/>
  <c r="AE257" i="31" s="1"/>
  <c r="Q257" i="31"/>
  <c r="R257" i="31"/>
  <c r="R64" i="31"/>
  <c r="Q64" i="31"/>
  <c r="S64" i="31"/>
  <c r="AI64" i="31"/>
  <c r="AL64" i="31" s="1"/>
  <c r="T64" i="31"/>
  <c r="AB64" i="31"/>
  <c r="AE64" i="31" s="1"/>
  <c r="S196" i="31"/>
  <c r="AB196" i="31"/>
  <c r="AE196" i="31" s="1"/>
  <c r="Q196" i="31"/>
  <c r="AI196" i="31"/>
  <c r="AL196" i="31" s="1"/>
  <c r="T196" i="31"/>
  <c r="R196" i="31"/>
  <c r="Q243" i="31"/>
  <c r="AI243" i="31"/>
  <c r="AL243" i="31" s="1"/>
  <c r="T243" i="31"/>
  <c r="S243" i="31"/>
  <c r="R243" i="31"/>
  <c r="AB243" i="31"/>
  <c r="AE243" i="31" s="1"/>
  <c r="AB396" i="31"/>
  <c r="AE396" i="31" s="1"/>
  <c r="AI396" i="31"/>
  <c r="AL396" i="31" s="1"/>
  <c r="S396" i="31"/>
  <c r="T396" i="31"/>
  <c r="Q396" i="31"/>
  <c r="R396" i="31"/>
  <c r="V406" i="31"/>
  <c r="AG406" i="31"/>
  <c r="Z406" i="31"/>
  <c r="AC406" i="31" s="1"/>
  <c r="R186" i="31"/>
  <c r="AI186" i="31"/>
  <c r="AL186" i="31" s="1"/>
  <c r="S186" i="31"/>
  <c r="T186" i="31"/>
  <c r="Q186" i="31"/>
  <c r="AB186" i="31"/>
  <c r="AE186" i="31" s="1"/>
  <c r="Q395" i="31"/>
  <c r="AB395" i="31"/>
  <c r="AE395" i="31" s="1"/>
  <c r="AI395" i="31"/>
  <c r="AL395" i="31" s="1"/>
  <c r="R395" i="31"/>
  <c r="T395" i="31"/>
  <c r="S395" i="31"/>
  <c r="AB223" i="31"/>
  <c r="AE223" i="31" s="1"/>
  <c r="T223" i="31"/>
  <c r="Q223" i="31"/>
  <c r="R223" i="31"/>
  <c r="S223" i="31"/>
  <c r="AI223" i="31"/>
  <c r="AL223" i="31" s="1"/>
  <c r="T274" i="31"/>
  <c r="Q274" i="31"/>
  <c r="S274" i="31"/>
  <c r="AB274" i="31"/>
  <c r="AE274" i="31" s="1"/>
  <c r="AI274" i="31"/>
  <c r="AL274" i="31" s="1"/>
  <c r="R274" i="31"/>
  <c r="S278" i="31"/>
  <c r="Q278" i="31"/>
  <c r="R278" i="31"/>
  <c r="T278" i="31"/>
  <c r="AI278" i="31"/>
  <c r="AL278" i="31" s="1"/>
  <c r="AB278" i="31"/>
  <c r="AE278" i="31" s="1"/>
  <c r="AG317" i="31"/>
  <c r="V317" i="31"/>
  <c r="Z317" i="31"/>
  <c r="AC317" i="31" s="1"/>
  <c r="S237" i="31"/>
  <c r="AI237" i="31"/>
  <c r="AL237" i="31" s="1"/>
  <c r="Q237" i="31"/>
  <c r="T237" i="31"/>
  <c r="R237" i="31"/>
  <c r="AB237" i="31"/>
  <c r="AE237" i="31" s="1"/>
  <c r="AI28" i="31"/>
  <c r="AL28" i="31" s="1"/>
  <c r="AB28" i="31"/>
  <c r="AE28" i="31" s="1"/>
  <c r="S28" i="31"/>
  <c r="R28" i="31"/>
  <c r="Q28" i="31"/>
  <c r="T28" i="31"/>
  <c r="S215" i="31"/>
  <c r="Q215" i="31"/>
  <c r="R215" i="31"/>
  <c r="AB215" i="31"/>
  <c r="AE215" i="31" s="1"/>
  <c r="T215" i="31"/>
  <c r="AI215" i="31"/>
  <c r="AL215" i="31" s="1"/>
  <c r="L89" i="31"/>
  <c r="O89" i="31"/>
  <c r="N89" i="31"/>
  <c r="M89" i="31"/>
  <c r="AA89" i="31"/>
  <c r="AD89" i="31" s="1"/>
  <c r="AH89" i="31"/>
  <c r="AK89" i="31" s="1"/>
  <c r="Z92" i="31"/>
  <c r="AC92" i="31" s="1"/>
  <c r="AG92" i="31"/>
  <c r="V92" i="31"/>
  <c r="Z265" i="31"/>
  <c r="AC265" i="31" s="1"/>
  <c r="V265" i="31"/>
  <c r="AG265" i="31"/>
  <c r="AB73" i="31"/>
  <c r="AE73" i="31" s="1"/>
  <c r="T73" i="31"/>
  <c r="Q73" i="31"/>
  <c r="AI73" i="31"/>
  <c r="AL73" i="31" s="1"/>
  <c r="R73" i="31"/>
  <c r="S73" i="31"/>
  <c r="AB51" i="31"/>
  <c r="AE51" i="31" s="1"/>
  <c r="Q51" i="31"/>
  <c r="AI51" i="31"/>
  <c r="AL51" i="31" s="1"/>
  <c r="S51" i="31"/>
  <c r="T51" i="31"/>
  <c r="R51" i="31"/>
  <c r="S421" i="31"/>
  <c r="AB421" i="31"/>
  <c r="AE421" i="31" s="1"/>
  <c r="AI421" i="31"/>
  <c r="AL421" i="31" s="1"/>
  <c r="T421" i="31"/>
  <c r="R421" i="31"/>
  <c r="Q421" i="31"/>
  <c r="Q157" i="31"/>
  <c r="T157" i="31"/>
  <c r="R157" i="31"/>
  <c r="AI157" i="31"/>
  <c r="AL157" i="31" s="1"/>
  <c r="AB157" i="31"/>
  <c r="AE157" i="31" s="1"/>
  <c r="S157" i="31"/>
  <c r="S118" i="31"/>
  <c r="T118" i="31"/>
  <c r="R118" i="31"/>
  <c r="AI118" i="31"/>
  <c r="AL118" i="31" s="1"/>
  <c r="AB118" i="31"/>
  <c r="AE118" i="31" s="1"/>
  <c r="Q118" i="31"/>
  <c r="R83" i="31"/>
  <c r="S83" i="31"/>
  <c r="AI83" i="31"/>
  <c r="AL83" i="31" s="1"/>
  <c r="T83" i="31"/>
  <c r="Q83" i="31"/>
  <c r="AB83" i="31"/>
  <c r="AE83" i="31" s="1"/>
  <c r="AB114" i="31"/>
  <c r="AE114" i="31" s="1"/>
  <c r="AI114" i="31"/>
  <c r="AL114" i="31" s="1"/>
  <c r="S114" i="31"/>
  <c r="Q114" i="31"/>
  <c r="R114" i="31"/>
  <c r="T114" i="31"/>
  <c r="Q124" i="31"/>
  <c r="T124" i="31"/>
  <c r="R124" i="31"/>
  <c r="S124" i="31"/>
  <c r="AI124" i="31"/>
  <c r="AL124" i="31" s="1"/>
  <c r="AB124" i="31"/>
  <c r="AE124" i="31" s="1"/>
  <c r="AB202" i="31"/>
  <c r="AE202" i="31" s="1"/>
  <c r="AI202" i="31"/>
  <c r="AL202" i="31" s="1"/>
  <c r="T202" i="31"/>
  <c r="Q202" i="31"/>
  <c r="S202" i="31"/>
  <c r="R202" i="31"/>
  <c r="R378" i="31"/>
  <c r="Q378" i="31"/>
  <c r="T378" i="31"/>
  <c r="S378" i="31"/>
  <c r="AI378" i="31"/>
  <c r="AL378" i="31" s="1"/>
  <c r="AB378" i="31"/>
  <c r="AE378" i="31" s="1"/>
  <c r="V244" i="31"/>
  <c r="Z244" i="31"/>
  <c r="AC244" i="31" s="1"/>
  <c r="AG244" i="31"/>
  <c r="S153" i="31"/>
  <c r="R153" i="31"/>
  <c r="AI153" i="31"/>
  <c r="AL153" i="31" s="1"/>
  <c r="T153" i="31"/>
  <c r="Q153" i="31"/>
  <c r="AB153" i="31"/>
  <c r="AE153" i="31" s="1"/>
  <c r="V218" i="31"/>
  <c r="Z218" i="31"/>
  <c r="AC218" i="31" s="1"/>
  <c r="AG218" i="31"/>
  <c r="Q463" i="31"/>
  <c r="S463" i="31"/>
  <c r="AB463" i="31"/>
  <c r="AE463" i="31" s="1"/>
  <c r="T463" i="31"/>
  <c r="AI463" i="31"/>
  <c r="AL463" i="31" s="1"/>
  <c r="R463" i="31"/>
  <c r="Z363" i="31"/>
  <c r="AC363" i="31" s="1"/>
  <c r="AG363" i="31"/>
  <c r="V363" i="31"/>
  <c r="V516" i="31"/>
  <c r="Z516" i="31"/>
  <c r="AC516" i="31" s="1"/>
  <c r="AG516" i="31"/>
  <c r="AB42" i="31"/>
  <c r="AE42" i="31" s="1"/>
  <c r="Q42" i="31"/>
  <c r="R42" i="31"/>
  <c r="T42" i="31"/>
  <c r="S42" i="31"/>
  <c r="AI42" i="31"/>
  <c r="AL42" i="31" s="1"/>
  <c r="AB128" i="31"/>
  <c r="AE128" i="31" s="1"/>
  <c r="S128" i="31"/>
  <c r="AI128" i="31"/>
  <c r="AL128" i="31" s="1"/>
  <c r="T128" i="31"/>
  <c r="Q128" i="31"/>
  <c r="R128" i="31"/>
  <c r="AI46" i="31"/>
  <c r="AL46" i="31" s="1"/>
  <c r="R46" i="31"/>
  <c r="AB46" i="31"/>
  <c r="AE46" i="31" s="1"/>
  <c r="T46" i="31"/>
  <c r="S46" i="31"/>
  <c r="Q46" i="31"/>
  <c r="AB494" i="31"/>
  <c r="AE494" i="31" s="1"/>
  <c r="S494" i="31"/>
  <c r="AI494" i="31"/>
  <c r="AL494" i="31" s="1"/>
  <c r="R494" i="31"/>
  <c r="T494" i="31"/>
  <c r="Q494" i="31"/>
  <c r="AI327" i="31"/>
  <c r="AL327" i="31" s="1"/>
  <c r="T327" i="31"/>
  <c r="AB327" i="31"/>
  <c r="AE327" i="31" s="1"/>
  <c r="R327" i="31"/>
  <c r="Q327" i="31"/>
  <c r="S327" i="31"/>
  <c r="AI213" i="31"/>
  <c r="AL213" i="31" s="1"/>
  <c r="Q213" i="31"/>
  <c r="AB213" i="31"/>
  <c r="AE213" i="31" s="1"/>
  <c r="S213" i="31"/>
  <c r="R213" i="31"/>
  <c r="T213" i="31"/>
  <c r="N26" i="31"/>
  <c r="AH26" i="31"/>
  <c r="AK26" i="31" s="1"/>
  <c r="M26" i="31"/>
  <c r="AA26" i="31"/>
  <c r="AD26" i="31" s="1"/>
  <c r="O26" i="31"/>
  <c r="L26" i="31"/>
  <c r="S340" i="31"/>
  <c r="Q340" i="31"/>
  <c r="AI340" i="31"/>
  <c r="AL340" i="31" s="1"/>
  <c r="T340" i="31"/>
  <c r="R340" i="31"/>
  <c r="AB340" i="31"/>
  <c r="AE340" i="31" s="1"/>
  <c r="AI455" i="31"/>
  <c r="AL455" i="31" s="1"/>
  <c r="AB455" i="31"/>
  <c r="AE455" i="31" s="1"/>
  <c r="R455" i="31"/>
  <c r="T455" i="31"/>
  <c r="Q455" i="31"/>
  <c r="S455" i="31"/>
  <c r="R252" i="31"/>
  <c r="S252" i="31"/>
  <c r="AI252" i="31"/>
  <c r="AL252" i="31" s="1"/>
  <c r="AB252" i="31"/>
  <c r="AE252" i="31" s="1"/>
  <c r="Q252" i="31"/>
  <c r="T252" i="31"/>
  <c r="T18" i="31"/>
  <c r="AI18" i="31"/>
  <c r="AL18" i="31" s="1"/>
  <c r="Q18" i="31"/>
  <c r="S18" i="31"/>
  <c r="R18" i="31"/>
  <c r="AB18" i="31"/>
  <c r="AE18" i="31" s="1"/>
  <c r="AI135" i="31"/>
  <c r="AL135" i="31" s="1"/>
  <c r="AB135" i="31"/>
  <c r="AE135" i="31" s="1"/>
  <c r="S135" i="31"/>
  <c r="T135" i="31"/>
  <c r="R135" i="31"/>
  <c r="Q135" i="31"/>
  <c r="AI510" i="31"/>
  <c r="AL510" i="31" s="1"/>
  <c r="R510" i="31"/>
  <c r="AB510" i="31"/>
  <c r="AE510" i="31" s="1"/>
  <c r="T510" i="31"/>
  <c r="S510" i="31"/>
  <c r="Q510" i="31"/>
  <c r="AH107" i="31"/>
  <c r="AK107" i="31" s="1"/>
  <c r="M107" i="31"/>
  <c r="AA107" i="31"/>
  <c r="AD107" i="31" s="1"/>
  <c r="L107" i="31"/>
  <c r="N107" i="31"/>
  <c r="O107" i="31"/>
  <c r="Z224" i="31"/>
  <c r="AC224" i="31" s="1"/>
  <c r="AG224" i="31"/>
  <c r="V224" i="31"/>
  <c r="Z482" i="31"/>
  <c r="AC482" i="31" s="1"/>
  <c r="AG482" i="31"/>
  <c r="V482" i="31"/>
  <c r="S282" i="31"/>
  <c r="T282" i="31"/>
  <c r="R282" i="31"/>
  <c r="Q282" i="31"/>
  <c r="AI282" i="31"/>
  <c r="AL282" i="31" s="1"/>
  <c r="AB282" i="31"/>
  <c r="AE282" i="31" s="1"/>
  <c r="S316" i="31"/>
  <c r="R316" i="31"/>
  <c r="AB316" i="31"/>
  <c r="AE316" i="31" s="1"/>
  <c r="T316" i="31"/>
  <c r="AI316" i="31"/>
  <c r="AL316" i="31" s="1"/>
  <c r="Q316" i="31"/>
  <c r="T227" i="31"/>
  <c r="AI227" i="31"/>
  <c r="AL227" i="31" s="1"/>
  <c r="AB227" i="31"/>
  <c r="AE227" i="31" s="1"/>
  <c r="S227" i="31"/>
  <c r="R227" i="31"/>
  <c r="Q227" i="31"/>
  <c r="Q290" i="31"/>
  <c r="AB290" i="31"/>
  <c r="AE290" i="31" s="1"/>
  <c r="AI290" i="31"/>
  <c r="AL290" i="31" s="1"/>
  <c r="R290" i="31"/>
  <c r="S290" i="31"/>
  <c r="T290" i="31"/>
  <c r="AI104" i="31"/>
  <c r="AL104" i="31" s="1"/>
  <c r="R104" i="31"/>
  <c r="T104" i="31"/>
  <c r="S104" i="31"/>
  <c r="Q104" i="31"/>
  <c r="AB104" i="31"/>
  <c r="AE104" i="31" s="1"/>
  <c r="AB447" i="31"/>
  <c r="AE447" i="31" s="1"/>
  <c r="S447" i="31"/>
  <c r="R447" i="31"/>
  <c r="AI447" i="31"/>
  <c r="AL447" i="31" s="1"/>
  <c r="Q447" i="31"/>
  <c r="T447" i="31"/>
  <c r="T232" i="31"/>
  <c r="S232" i="31"/>
  <c r="AI232" i="31"/>
  <c r="AL232" i="31" s="1"/>
  <c r="Q232" i="31"/>
  <c r="AB232" i="31"/>
  <c r="AE232" i="31" s="1"/>
  <c r="R232" i="31"/>
  <c r="V491" i="31"/>
  <c r="Z491" i="31"/>
  <c r="AC491" i="31" s="1"/>
  <c r="AG491" i="31"/>
  <c r="R410" i="31"/>
  <c r="S410" i="31"/>
  <c r="AI410" i="31"/>
  <c r="AL410" i="31" s="1"/>
  <c r="T410" i="31"/>
  <c r="AB410" i="31"/>
  <c r="AE410" i="31" s="1"/>
  <c r="Q410" i="31"/>
  <c r="AB40" i="31"/>
  <c r="AE40" i="31" s="1"/>
  <c r="AI40" i="31"/>
  <c r="AL40" i="31" s="1"/>
  <c r="S40" i="31"/>
  <c r="T40" i="31"/>
  <c r="Q40" i="31"/>
  <c r="R40" i="31"/>
  <c r="O512" i="31"/>
  <c r="L512" i="31"/>
  <c r="AA512" i="31"/>
  <c r="AD512" i="31" s="1"/>
  <c r="N512" i="31"/>
  <c r="M512" i="31"/>
  <c r="AH512" i="31"/>
  <c r="AK512" i="31" s="1"/>
  <c r="AA87" i="31"/>
  <c r="AD87" i="31" s="1"/>
  <c r="O87" i="31"/>
  <c r="M87" i="31"/>
  <c r="AH87" i="31"/>
  <c r="AK87" i="31" s="1"/>
  <c r="L87" i="31"/>
  <c r="N87" i="31"/>
  <c r="AA34" i="31"/>
  <c r="AD34" i="31" s="1"/>
  <c r="M34" i="31"/>
  <c r="N34" i="31"/>
  <c r="AH34" i="31"/>
  <c r="AK34" i="31" s="1"/>
  <c r="L34" i="31"/>
  <c r="O34" i="31"/>
  <c r="AB280" i="31"/>
  <c r="AE280" i="31" s="1"/>
  <c r="Q280" i="31"/>
  <c r="S280" i="31"/>
  <c r="AI280" i="31"/>
  <c r="AL280" i="31" s="1"/>
  <c r="R280" i="31"/>
  <c r="T280" i="31"/>
  <c r="R221" i="31"/>
  <c r="Q221" i="31"/>
  <c r="AB221" i="31"/>
  <c r="AE221" i="31" s="1"/>
  <c r="AI221" i="31"/>
  <c r="AL221" i="31" s="1"/>
  <c r="T221" i="31"/>
  <c r="S221" i="31"/>
  <c r="AG507" i="31"/>
  <c r="Z507" i="31"/>
  <c r="AC507" i="31" s="1"/>
  <c r="V507" i="31"/>
  <c r="O538" i="31"/>
  <c r="M538" i="31"/>
  <c r="L538" i="31"/>
  <c r="AA538" i="31"/>
  <c r="AD538" i="31" s="1"/>
  <c r="AH538" i="31"/>
  <c r="AK538" i="31" s="1"/>
  <c r="N538" i="31"/>
  <c r="AI49" i="31"/>
  <c r="AL49" i="31" s="1"/>
  <c r="Q49" i="31"/>
  <c r="R49" i="31"/>
  <c r="S49" i="31"/>
  <c r="T49" i="31"/>
  <c r="AB49" i="31"/>
  <c r="AE49" i="31" s="1"/>
  <c r="R489" i="31"/>
  <c r="AB489" i="31"/>
  <c r="AE489" i="31" s="1"/>
  <c r="AI489" i="31"/>
  <c r="AL489" i="31" s="1"/>
  <c r="Q489" i="31"/>
  <c r="T489" i="31"/>
  <c r="S489" i="31"/>
  <c r="Q133" i="31"/>
  <c r="R133" i="31"/>
  <c r="S133" i="31"/>
  <c r="AB133" i="31"/>
  <c r="AE133" i="31" s="1"/>
  <c r="AI133" i="31"/>
  <c r="AL133" i="31" s="1"/>
  <c r="T133" i="31"/>
  <c r="V452" i="31"/>
  <c r="Z452" i="31"/>
  <c r="AC452" i="31" s="1"/>
  <c r="AG452" i="31"/>
  <c r="AG170" i="31"/>
  <c r="V170" i="31"/>
  <c r="Z170" i="31"/>
  <c r="AC170" i="31" s="1"/>
  <c r="T76" i="31"/>
  <c r="S76" i="31"/>
  <c r="Q76" i="31"/>
  <c r="AB76" i="31"/>
  <c r="AE76" i="31" s="1"/>
  <c r="R76" i="31"/>
  <c r="AI76" i="31"/>
  <c r="AL76" i="31" s="1"/>
  <c r="Q547" i="31"/>
  <c r="S547" i="31"/>
  <c r="AB547" i="31"/>
  <c r="AE547" i="31" s="1"/>
  <c r="T547" i="31"/>
  <c r="R547" i="31"/>
  <c r="AI547" i="31"/>
  <c r="AL547" i="31" s="1"/>
  <c r="R390" i="31"/>
  <c r="Q390" i="31"/>
  <c r="AB390" i="31"/>
  <c r="AE390" i="31" s="1"/>
  <c r="S390" i="31"/>
  <c r="AI390" i="31"/>
  <c r="AL390" i="31" s="1"/>
  <c r="T390" i="31"/>
  <c r="V134" i="31"/>
  <c r="Z134" i="31"/>
  <c r="AC134" i="31" s="1"/>
  <c r="AG134" i="31"/>
  <c r="V524" i="31"/>
  <c r="Z524" i="31"/>
  <c r="AC524" i="31" s="1"/>
  <c r="AG524" i="31"/>
  <c r="AB550" i="31"/>
  <c r="AE550" i="31" s="1"/>
  <c r="S550" i="31"/>
  <c r="AI550" i="31"/>
  <c r="AL550" i="31" s="1"/>
  <c r="Q550" i="31"/>
  <c r="R550" i="31"/>
  <c r="T550" i="31"/>
  <c r="AI360" i="31"/>
  <c r="AL360" i="31" s="1"/>
  <c r="Q360" i="31"/>
  <c r="S360" i="31"/>
  <c r="AB360" i="31"/>
  <c r="AE360" i="31" s="1"/>
  <c r="R360" i="31"/>
  <c r="T360" i="31"/>
  <c r="AG492" i="31"/>
  <c r="Z492" i="31"/>
  <c r="AC492" i="31" s="1"/>
  <c r="V492" i="31"/>
  <c r="AB240" i="31"/>
  <c r="AE240" i="31" s="1"/>
  <c r="R240" i="31"/>
  <c r="S240" i="31"/>
  <c r="T240" i="31"/>
  <c r="AI240" i="31"/>
  <c r="AL240" i="31" s="1"/>
  <c r="Q240" i="31"/>
  <c r="N508" i="31"/>
  <c r="O508" i="31"/>
  <c r="L508" i="31"/>
  <c r="AA508" i="31"/>
  <c r="AD508" i="31" s="1"/>
  <c r="M508" i="31"/>
  <c r="AH508" i="31"/>
  <c r="AK508" i="31" s="1"/>
  <c r="V154" i="31"/>
  <c r="AG154" i="31"/>
  <c r="Z154" i="31"/>
  <c r="AC154" i="31" s="1"/>
  <c r="AF154" i="31" s="1"/>
  <c r="AG117" i="31"/>
  <c r="V117" i="31"/>
  <c r="Z117" i="31"/>
  <c r="AC117" i="31" s="1"/>
  <c r="AF117" i="31" s="1"/>
  <c r="AG503" i="31"/>
  <c r="Z503" i="31"/>
  <c r="AC503" i="31" s="1"/>
  <c r="V503" i="31"/>
  <c r="Z479" i="31"/>
  <c r="AC479" i="31" s="1"/>
  <c r="AG479" i="31"/>
  <c r="V479" i="31"/>
  <c r="AG158" i="31"/>
  <c r="Z158" i="31"/>
  <c r="AC158" i="31" s="1"/>
  <c r="V158" i="31"/>
  <c r="T413" i="31"/>
  <c r="R413" i="31"/>
  <c r="AI413" i="31"/>
  <c r="AL413" i="31" s="1"/>
  <c r="AB413" i="31"/>
  <c r="AE413" i="31" s="1"/>
  <c r="S413" i="31"/>
  <c r="Q413" i="31"/>
  <c r="AI69" i="31"/>
  <c r="AL69" i="31" s="1"/>
  <c r="AB69" i="31"/>
  <c r="AE69" i="31" s="1"/>
  <c r="Q69" i="31"/>
  <c r="S69" i="31"/>
  <c r="R69" i="31"/>
  <c r="T69" i="31"/>
  <c r="AG308" i="31"/>
  <c r="Z308" i="31"/>
  <c r="AC308" i="31" s="1"/>
  <c r="V308" i="31"/>
  <c r="T481" i="31"/>
  <c r="AB481" i="31"/>
  <c r="AE481" i="31" s="1"/>
  <c r="R481" i="31"/>
  <c r="S481" i="31"/>
  <c r="Q481" i="31"/>
  <c r="AI481" i="31"/>
  <c r="AL481" i="31" s="1"/>
  <c r="V146" i="31"/>
  <c r="Z146" i="31"/>
  <c r="AC146" i="31" s="1"/>
  <c r="AG146" i="31"/>
  <c r="AG188" i="31"/>
  <c r="V188" i="31"/>
  <c r="Z188" i="31"/>
  <c r="AC188" i="31" s="1"/>
  <c r="AG522" i="31"/>
  <c r="V522" i="31"/>
  <c r="Z522" i="31"/>
  <c r="AC522" i="31" s="1"/>
  <c r="AB238" i="31"/>
  <c r="AE238" i="31" s="1"/>
  <c r="AI238" i="31"/>
  <c r="AL238" i="31" s="1"/>
  <c r="T238" i="31"/>
  <c r="Q238" i="31"/>
  <c r="S238" i="31"/>
  <c r="R238" i="31"/>
  <c r="V205" i="31"/>
  <c r="AG205" i="31"/>
  <c r="Z205" i="31"/>
  <c r="AC205" i="31" s="1"/>
  <c r="Z284" i="31"/>
  <c r="AC284" i="31" s="1"/>
  <c r="AG284" i="31"/>
  <c r="V284" i="31"/>
  <c r="Z125" i="31"/>
  <c r="AC125" i="31" s="1"/>
  <c r="AG125" i="31"/>
  <c r="V125" i="31"/>
  <c r="Q187" i="31"/>
  <c r="T187" i="31"/>
  <c r="R187" i="31"/>
  <c r="AI187" i="31"/>
  <c r="AL187" i="31" s="1"/>
  <c r="AB187" i="31"/>
  <c r="AE187" i="31" s="1"/>
  <c r="S187" i="31"/>
  <c r="AG11" i="31"/>
  <c r="Z11" i="31"/>
  <c r="AC11" i="31" s="1"/>
  <c r="V11" i="31"/>
  <c r="AI189" i="31"/>
  <c r="AL189" i="31" s="1"/>
  <c r="T189" i="31"/>
  <c r="S189" i="31"/>
  <c r="AB189" i="31"/>
  <c r="AE189" i="31" s="1"/>
  <c r="Q189" i="31"/>
  <c r="R189" i="31"/>
  <c r="R180" i="31"/>
  <c r="AI180" i="31"/>
  <c r="AL180" i="31" s="1"/>
  <c r="S180" i="31"/>
  <c r="AB180" i="31"/>
  <c r="AE180" i="31" s="1"/>
  <c r="T180" i="31"/>
  <c r="Q180" i="31"/>
  <c r="AG377" i="31"/>
  <c r="V377" i="31"/>
  <c r="Z377" i="31"/>
  <c r="AC377" i="31" s="1"/>
  <c r="AB239" i="31"/>
  <c r="AE239" i="31" s="1"/>
  <c r="AI239" i="31"/>
  <c r="AL239" i="31" s="1"/>
  <c r="S239" i="31"/>
  <c r="R239" i="31"/>
  <c r="Q239" i="31"/>
  <c r="T239" i="31"/>
  <c r="N546" i="31"/>
  <c r="L546" i="31"/>
  <c r="AA546" i="31"/>
  <c r="AD546" i="31" s="1"/>
  <c r="V546" i="31"/>
  <c r="O546" i="31"/>
  <c r="AH546" i="31"/>
  <c r="M546" i="31"/>
  <c r="R310" i="31"/>
  <c r="Q310" i="31"/>
  <c r="AB310" i="31"/>
  <c r="AE310" i="31" s="1"/>
  <c r="S310" i="31"/>
  <c r="T310" i="31"/>
  <c r="AI310" i="31"/>
  <c r="AL310" i="31" s="1"/>
  <c r="AB405" i="31"/>
  <c r="AE405" i="31" s="1"/>
  <c r="S405" i="31"/>
  <c r="R405" i="31"/>
  <c r="AI405" i="31"/>
  <c r="AL405" i="31" s="1"/>
  <c r="Q405" i="31"/>
  <c r="T405" i="31"/>
  <c r="AB97" i="31"/>
  <c r="AE97" i="31" s="1"/>
  <c r="Q97" i="31"/>
  <c r="R97" i="31"/>
  <c r="S97" i="31"/>
  <c r="AI97" i="31"/>
  <c r="AL97" i="31" s="1"/>
  <c r="T97" i="31"/>
  <c r="AG419" i="31"/>
  <c r="Z419" i="31"/>
  <c r="AC419" i="31" s="1"/>
  <c r="AF419" i="31" s="1"/>
  <c r="V419" i="31"/>
  <c r="Z485" i="31"/>
  <c r="AC485" i="31" s="1"/>
  <c r="AF485" i="31" s="1"/>
  <c r="AG485" i="31"/>
  <c r="V485" i="31"/>
  <c r="AB115" i="31"/>
  <c r="AE115" i="31" s="1"/>
  <c r="Q115" i="31"/>
  <c r="AI115" i="31"/>
  <c r="AL115" i="31" s="1"/>
  <c r="T115" i="31"/>
  <c r="S115" i="31"/>
  <c r="R115" i="31"/>
  <c r="V193" i="31"/>
  <c r="Z193" i="31"/>
  <c r="AC193" i="31" s="1"/>
  <c r="AG193" i="31"/>
  <c r="L168" i="31"/>
  <c r="M168" i="31"/>
  <c r="AH168" i="31"/>
  <c r="AA168" i="31"/>
  <c r="AD168" i="31" s="1"/>
  <c r="AF168" i="31" s="1"/>
  <c r="N168" i="31"/>
  <c r="V168" i="31"/>
  <c r="O168" i="31"/>
  <c r="AG527" i="31"/>
  <c r="Z527" i="31"/>
  <c r="AC527" i="31" s="1"/>
  <c r="V527" i="31"/>
  <c r="AB175" i="31"/>
  <c r="AE175" i="31" s="1"/>
  <c r="AI175" i="31"/>
  <c r="AL175" i="31" s="1"/>
  <c r="Q175" i="31"/>
  <c r="R175" i="31"/>
  <c r="T175" i="31"/>
  <c r="S175" i="31"/>
  <c r="AG403" i="31"/>
  <c r="Z403" i="31"/>
  <c r="AC403" i="31" s="1"/>
  <c r="AF403" i="31" s="1"/>
  <c r="V403" i="31"/>
  <c r="Z471" i="31"/>
  <c r="AC471" i="31" s="1"/>
  <c r="AF471" i="31" s="1"/>
  <c r="AG471" i="31"/>
  <c r="V471" i="31"/>
  <c r="AG539" i="31"/>
  <c r="Z539" i="31"/>
  <c r="AC539" i="31" s="1"/>
  <c r="V539" i="31"/>
  <c r="Z86" i="31"/>
  <c r="AC86" i="31" s="1"/>
  <c r="AF86" i="31" s="1"/>
  <c r="V86" i="31"/>
  <c r="AG86" i="31"/>
  <c r="S505" i="31"/>
  <c r="Q505" i="31"/>
  <c r="T505" i="31"/>
  <c r="AI505" i="31"/>
  <c r="AL505" i="31" s="1"/>
  <c r="AB505" i="31"/>
  <c r="AE505" i="31" s="1"/>
  <c r="R505" i="31"/>
  <c r="AG464" i="31"/>
  <c r="V464" i="31"/>
  <c r="Z464" i="31"/>
  <c r="AC464" i="31" s="1"/>
  <c r="AG506" i="31"/>
  <c r="Z506" i="31"/>
  <c r="AC506" i="31" s="1"/>
  <c r="AF506" i="31" s="1"/>
  <c r="V506" i="31"/>
  <c r="AA228" i="31"/>
  <c r="AD228" i="31" s="1"/>
  <c r="AH228" i="31"/>
  <c r="L228" i="31"/>
  <c r="O228" i="31"/>
  <c r="M228" i="31"/>
  <c r="N228" i="31"/>
  <c r="V228" i="31"/>
  <c r="AG285" i="31"/>
  <c r="Z285" i="31"/>
  <c r="AC285" i="31" s="1"/>
  <c r="V285" i="31"/>
  <c r="Q513" i="31"/>
  <c r="AI513" i="31"/>
  <c r="AL513" i="31" s="1"/>
  <c r="S513" i="31"/>
  <c r="T513" i="31"/>
  <c r="R513" i="31"/>
  <c r="AB513" i="31"/>
  <c r="AE513" i="31" s="1"/>
  <c r="V257" i="31"/>
  <c r="Z257" i="31"/>
  <c r="AC257" i="31" s="1"/>
  <c r="AG257" i="31"/>
  <c r="AG64" i="31"/>
  <c r="Z64" i="31"/>
  <c r="AC64" i="31" s="1"/>
  <c r="V64" i="31"/>
  <c r="V196" i="31"/>
  <c r="Z196" i="31"/>
  <c r="AC196" i="31" s="1"/>
  <c r="AG196" i="31"/>
  <c r="AG243" i="31"/>
  <c r="V243" i="31"/>
  <c r="Z243" i="31"/>
  <c r="AC243" i="31" s="1"/>
  <c r="AG396" i="31"/>
  <c r="Z396" i="31"/>
  <c r="AC396" i="31" s="1"/>
  <c r="V396" i="31"/>
  <c r="R406" i="31"/>
  <c r="Q406" i="31"/>
  <c r="AB406" i="31"/>
  <c r="AE406" i="31" s="1"/>
  <c r="S406" i="31"/>
  <c r="AI406" i="31"/>
  <c r="AL406" i="31" s="1"/>
  <c r="T406" i="31"/>
  <c r="AG186" i="31"/>
  <c r="Z186" i="31"/>
  <c r="AC186" i="31" s="1"/>
  <c r="V186" i="31"/>
  <c r="Z395" i="31"/>
  <c r="AC395" i="31" s="1"/>
  <c r="AG395" i="31"/>
  <c r="V395" i="31"/>
  <c r="V223" i="31"/>
  <c r="AG223" i="31"/>
  <c r="Z223" i="31"/>
  <c r="AC223" i="31" s="1"/>
  <c r="Q6" i="31"/>
  <c r="T6" i="31"/>
  <c r="S6" i="31"/>
  <c r="AI6" i="31"/>
  <c r="AL6" i="31" s="1"/>
  <c r="R6" i="31"/>
  <c r="AB6" i="31"/>
  <c r="AE6" i="31" s="1"/>
  <c r="Q197" i="31"/>
  <c r="R197" i="31"/>
  <c r="AI197" i="31"/>
  <c r="AL197" i="31" s="1"/>
  <c r="T197" i="31"/>
  <c r="AB197" i="31"/>
  <c r="AE197" i="31" s="1"/>
  <c r="S197" i="31"/>
  <c r="S388" i="31"/>
  <c r="Q388" i="31"/>
  <c r="AI388" i="31"/>
  <c r="AL388" i="31" s="1"/>
  <c r="T388" i="31"/>
  <c r="AB388" i="31"/>
  <c r="AE388" i="31" s="1"/>
  <c r="R388" i="31"/>
  <c r="V350" i="31"/>
  <c r="AA350" i="31"/>
  <c r="AD350" i="31" s="1"/>
  <c r="M350" i="31"/>
  <c r="AH350" i="31"/>
  <c r="O350" i="31"/>
  <c r="N350" i="31"/>
  <c r="L350" i="31"/>
  <c r="AG230" i="31"/>
  <c r="Z230" i="31"/>
  <c r="AC230" i="31" s="1"/>
  <c r="V230" i="31"/>
  <c r="V278" i="31"/>
  <c r="Z278" i="31"/>
  <c r="AC278" i="31" s="1"/>
  <c r="AG278" i="31"/>
  <c r="R317" i="31"/>
  <c r="T317" i="31"/>
  <c r="AI317" i="31"/>
  <c r="AL317" i="31" s="1"/>
  <c r="S317" i="31"/>
  <c r="AB317" i="31"/>
  <c r="AE317" i="31" s="1"/>
  <c r="Q317" i="31"/>
  <c r="R330" i="31"/>
  <c r="AI330" i="31"/>
  <c r="AL330" i="31" s="1"/>
  <c r="AB330" i="31"/>
  <c r="AE330" i="31" s="1"/>
  <c r="Q330" i="31"/>
  <c r="T330" i="31"/>
  <c r="S330" i="31"/>
  <c r="AG237" i="31"/>
  <c r="Z237" i="31"/>
  <c r="AC237" i="31" s="1"/>
  <c r="V237" i="31"/>
  <c r="Z28" i="31"/>
  <c r="AC28" i="31" s="1"/>
  <c r="AG28" i="31"/>
  <c r="V28" i="31"/>
  <c r="V215" i="31"/>
  <c r="Z215" i="31"/>
  <c r="AC215" i="31" s="1"/>
  <c r="AG215" i="31"/>
  <c r="V89" i="31"/>
  <c r="AG89" i="31"/>
  <c r="Z89" i="31"/>
  <c r="AC89" i="31" s="1"/>
  <c r="AI92" i="31"/>
  <c r="AL92" i="31" s="1"/>
  <c r="AB92" i="31"/>
  <c r="AE92" i="31" s="1"/>
  <c r="T92" i="31"/>
  <c r="Q92" i="31"/>
  <c r="R92" i="31"/>
  <c r="S92" i="31"/>
  <c r="Q143" i="31"/>
  <c r="AB143" i="31"/>
  <c r="AE143" i="31" s="1"/>
  <c r="T143" i="31"/>
  <c r="AI143" i="31"/>
  <c r="AL143" i="31" s="1"/>
  <c r="R143" i="31"/>
  <c r="S143" i="31"/>
  <c r="Q265" i="31"/>
  <c r="S265" i="31"/>
  <c r="R265" i="31"/>
  <c r="T265" i="31"/>
  <c r="AB265" i="31"/>
  <c r="AE265" i="31" s="1"/>
  <c r="AI265" i="31"/>
  <c r="AL265" i="31" s="1"/>
  <c r="V73" i="31"/>
  <c r="Z73" i="31"/>
  <c r="AC73" i="31" s="1"/>
  <c r="AG73" i="31"/>
  <c r="Z51" i="31"/>
  <c r="AC51" i="31" s="1"/>
  <c r="AG51" i="31"/>
  <c r="V51" i="31"/>
  <c r="AG421" i="31"/>
  <c r="Z421" i="31"/>
  <c r="AC421" i="31" s="1"/>
  <c r="V421" i="31"/>
  <c r="AG157" i="31"/>
  <c r="Z157" i="31"/>
  <c r="AC157" i="31" s="1"/>
  <c r="V157" i="31"/>
  <c r="AG118" i="31"/>
  <c r="V118" i="31"/>
  <c r="Z118" i="31"/>
  <c r="AC118" i="31" s="1"/>
  <c r="AF118" i="31" s="1"/>
  <c r="V83" i="31"/>
  <c r="AG83" i="31"/>
  <c r="Z83" i="31"/>
  <c r="AC83" i="31" s="1"/>
  <c r="Z114" i="31"/>
  <c r="AC114" i="31" s="1"/>
  <c r="AG114" i="31"/>
  <c r="V114" i="31"/>
  <c r="Q393" i="31"/>
  <c r="AB393" i="31"/>
  <c r="AE393" i="31" s="1"/>
  <c r="S393" i="31"/>
  <c r="T393" i="31"/>
  <c r="AI393" i="31"/>
  <c r="AL393" i="31" s="1"/>
  <c r="R393" i="31"/>
  <c r="AI291" i="31"/>
  <c r="AL291" i="31" s="1"/>
  <c r="S291" i="31"/>
  <c r="Q291" i="31"/>
  <c r="R291" i="31"/>
  <c r="T291" i="31"/>
  <c r="AB291" i="31"/>
  <c r="AE291" i="31" s="1"/>
  <c r="AG520" i="31"/>
  <c r="Z520" i="31"/>
  <c r="AC520" i="31" s="1"/>
  <c r="AF520" i="31" s="1"/>
  <c r="V520" i="31"/>
  <c r="AG33" i="31"/>
  <c r="Z33" i="31"/>
  <c r="AC33" i="31" s="1"/>
  <c r="V33" i="31"/>
  <c r="V554" i="31"/>
  <c r="Z554" i="31"/>
  <c r="AC554" i="31" s="1"/>
  <c r="AF554" i="31" s="1"/>
  <c r="AG554" i="31"/>
  <c r="S304" i="31"/>
  <c r="R304" i="31"/>
  <c r="AI304" i="31"/>
  <c r="AL304" i="31" s="1"/>
  <c r="T304" i="31"/>
  <c r="Q304" i="31"/>
  <c r="AB304" i="31"/>
  <c r="AE304" i="31" s="1"/>
  <c r="AG90" i="31"/>
  <c r="Z90" i="31"/>
  <c r="AC90" i="31" s="1"/>
  <c r="V90" i="31"/>
  <c r="V220" i="31"/>
  <c r="Z220" i="31"/>
  <c r="AC220" i="31" s="1"/>
  <c r="AG220" i="31"/>
  <c r="AG96" i="31"/>
  <c r="Z96" i="31"/>
  <c r="AC96" i="31" s="1"/>
  <c r="V96" i="31"/>
  <c r="AG335" i="31"/>
  <c r="Z335" i="31"/>
  <c r="AC335" i="31" s="1"/>
  <c r="AF335" i="31" s="1"/>
  <c r="V335" i="31"/>
  <c r="Z383" i="31"/>
  <c r="AC383" i="31" s="1"/>
  <c r="AF383" i="31" s="1"/>
  <c r="AG383" i="31"/>
  <c r="V383" i="31"/>
  <c r="Z424" i="31"/>
  <c r="AC424" i="31" s="1"/>
  <c r="AF424" i="31" s="1"/>
  <c r="AG424" i="31"/>
  <c r="V424" i="31"/>
  <c r="AG105" i="31"/>
  <c r="Z105" i="31"/>
  <c r="AC105" i="31" s="1"/>
  <c r="V105" i="31"/>
  <c r="AI145" i="31"/>
  <c r="AL145" i="31" s="1"/>
  <c r="AB145" i="31"/>
  <c r="AE145" i="31" s="1"/>
  <c r="S145" i="31"/>
  <c r="Q145" i="31"/>
  <c r="T145" i="31"/>
  <c r="R145" i="31"/>
  <c r="Z494" i="31"/>
  <c r="AC494" i="31" s="1"/>
  <c r="V494" i="31"/>
  <c r="AG494" i="31"/>
  <c r="AG555" i="31"/>
  <c r="Z555" i="31"/>
  <c r="AC555" i="31" s="1"/>
  <c r="AF555" i="31" s="1"/>
  <c r="V555" i="31"/>
  <c r="AG7" i="31"/>
  <c r="Z7" i="31"/>
  <c r="V7" i="31"/>
  <c r="K561" i="31"/>
  <c r="T71" i="31"/>
  <c r="AB71" i="31"/>
  <c r="AE71" i="31" s="1"/>
  <c r="R71" i="31"/>
  <c r="S71" i="31"/>
  <c r="Q71" i="31"/>
  <c r="AI71" i="31"/>
  <c r="AL71" i="31" s="1"/>
  <c r="Z26" i="31"/>
  <c r="AC26" i="31" s="1"/>
  <c r="AG26" i="31"/>
  <c r="V26" i="31"/>
  <c r="Z340" i="31"/>
  <c r="AC340" i="31" s="1"/>
  <c r="AG340" i="31"/>
  <c r="V340" i="31"/>
  <c r="N39" i="31"/>
  <c r="L39" i="31"/>
  <c r="AA39" i="31"/>
  <c r="AD39" i="31" s="1"/>
  <c r="AF39" i="31" s="1"/>
  <c r="AH39" i="31"/>
  <c r="M39" i="31"/>
  <c r="O39" i="31"/>
  <c r="V39" i="31"/>
  <c r="Z455" i="31"/>
  <c r="AC455" i="31" s="1"/>
  <c r="AG455" i="31"/>
  <c r="V455" i="31"/>
  <c r="AG252" i="31"/>
  <c r="Z252" i="31"/>
  <c r="AC252" i="31" s="1"/>
  <c r="V252" i="31"/>
  <c r="AG18" i="31"/>
  <c r="V18" i="31"/>
  <c r="Z18" i="31"/>
  <c r="AC18" i="31" s="1"/>
  <c r="AG135" i="31"/>
  <c r="Z135" i="31"/>
  <c r="AC135" i="31" s="1"/>
  <c r="V135" i="31"/>
  <c r="S225" i="31"/>
  <c r="R225" i="31"/>
  <c r="Q225" i="31"/>
  <c r="AI225" i="31"/>
  <c r="AL225" i="31" s="1"/>
  <c r="T225" i="31"/>
  <c r="AB225" i="31"/>
  <c r="AE225" i="31" s="1"/>
  <c r="V510" i="31"/>
  <c r="AG510" i="31"/>
  <c r="Z510" i="31"/>
  <c r="AC510" i="31" s="1"/>
  <c r="AG107" i="31"/>
  <c r="V107" i="31"/>
  <c r="Z107" i="31"/>
  <c r="AC107" i="31" s="1"/>
  <c r="AB224" i="31"/>
  <c r="AE224" i="31" s="1"/>
  <c r="R224" i="31"/>
  <c r="S224" i="31"/>
  <c r="T224" i="31"/>
  <c r="Q224" i="31"/>
  <c r="AI224" i="31"/>
  <c r="AL224" i="31" s="1"/>
  <c r="Q482" i="31"/>
  <c r="AB482" i="31"/>
  <c r="AE482" i="31" s="1"/>
  <c r="T482" i="31"/>
  <c r="R482" i="31"/>
  <c r="AI482" i="31"/>
  <c r="AL482" i="31" s="1"/>
  <c r="S482" i="31"/>
  <c r="AG282" i="31"/>
  <c r="V282" i="31"/>
  <c r="Z282" i="31"/>
  <c r="AC282" i="31" s="1"/>
  <c r="Z316" i="31"/>
  <c r="AC316" i="31" s="1"/>
  <c r="AG316" i="31"/>
  <c r="V316" i="31"/>
  <c r="Z227" i="31"/>
  <c r="AC227" i="31" s="1"/>
  <c r="AG227" i="31"/>
  <c r="V227" i="31"/>
  <c r="AG290" i="31"/>
  <c r="V290" i="31"/>
  <c r="Z290" i="31"/>
  <c r="AC290" i="31" s="1"/>
  <c r="Z104" i="31"/>
  <c r="AC104" i="31" s="1"/>
  <c r="AG104" i="31"/>
  <c r="V104" i="31"/>
  <c r="S374" i="31"/>
  <c r="T374" i="31"/>
  <c r="AB374" i="31"/>
  <c r="AE374" i="31" s="1"/>
  <c r="Q374" i="31"/>
  <c r="R374" i="31"/>
  <c r="AI374" i="31"/>
  <c r="AL374" i="31" s="1"/>
  <c r="AI397" i="31"/>
  <c r="AL397" i="31" s="1"/>
  <c r="Q397" i="31"/>
  <c r="S397" i="31"/>
  <c r="R397" i="31"/>
  <c r="AB397" i="31"/>
  <c r="AE397" i="31" s="1"/>
  <c r="T397" i="31"/>
  <c r="Z447" i="31"/>
  <c r="AC447" i="31" s="1"/>
  <c r="V447" i="31"/>
  <c r="AG447" i="31"/>
  <c r="AG232" i="31"/>
  <c r="Z232" i="31"/>
  <c r="AC232" i="31" s="1"/>
  <c r="V232" i="31"/>
  <c r="T491" i="31"/>
  <c r="R491" i="31"/>
  <c r="Q491" i="31"/>
  <c r="S491" i="31"/>
  <c r="AB491" i="31"/>
  <c r="AE491" i="31" s="1"/>
  <c r="AI491" i="31"/>
  <c r="AL491" i="31" s="1"/>
  <c r="AG410" i="31"/>
  <c r="V410" i="31"/>
  <c r="Z410" i="31"/>
  <c r="AC410" i="31" s="1"/>
  <c r="V40" i="31"/>
  <c r="Z40" i="31"/>
  <c r="AC40" i="31" s="1"/>
  <c r="AF40" i="31" s="1"/>
  <c r="AG40" i="31"/>
  <c r="Z512" i="31"/>
  <c r="AC512" i="31" s="1"/>
  <c r="AG512" i="31"/>
  <c r="V512" i="31"/>
  <c r="AG87" i="31"/>
  <c r="V87" i="31"/>
  <c r="Z87" i="31"/>
  <c r="AC87" i="31" s="1"/>
  <c r="AG34" i="31"/>
  <c r="V34" i="31"/>
  <c r="Z34" i="31"/>
  <c r="AC34" i="31" s="1"/>
  <c r="AF34" i="31" s="1"/>
  <c r="AG280" i="31"/>
  <c r="V280" i="31"/>
  <c r="Z280" i="31"/>
  <c r="AC280" i="31" s="1"/>
  <c r="V221" i="31"/>
  <c r="AG221" i="31"/>
  <c r="Z221" i="31"/>
  <c r="AC221" i="31" s="1"/>
  <c r="AI382" i="31"/>
  <c r="AL382" i="31" s="1"/>
  <c r="Q382" i="31"/>
  <c r="R382" i="31"/>
  <c r="S382" i="31"/>
  <c r="AB382" i="31"/>
  <c r="AE382" i="31" s="1"/>
  <c r="T382" i="31"/>
  <c r="R501" i="31"/>
  <c r="S501" i="31"/>
  <c r="AB501" i="31"/>
  <c r="AE501" i="31" s="1"/>
  <c r="T501" i="31"/>
  <c r="AI501" i="31"/>
  <c r="AL501" i="31" s="1"/>
  <c r="Q501" i="31"/>
  <c r="AB439" i="31"/>
  <c r="AE439" i="31" s="1"/>
  <c r="S439" i="31"/>
  <c r="AI439" i="31"/>
  <c r="AL439" i="31" s="1"/>
  <c r="R439" i="31"/>
  <c r="T439" i="31"/>
  <c r="Q439" i="31"/>
  <c r="N156" i="31"/>
  <c r="AH156" i="31"/>
  <c r="AK156" i="31" s="1"/>
  <c r="AA156" i="31"/>
  <c r="AD156" i="31" s="1"/>
  <c r="O156" i="31"/>
  <c r="L156" i="31"/>
  <c r="M156" i="31"/>
  <c r="AB144" i="31"/>
  <c r="AE144" i="31" s="1"/>
  <c r="S144" i="31"/>
  <c r="T144" i="31"/>
  <c r="Q144" i="31"/>
  <c r="R144" i="31"/>
  <c r="AI144" i="31"/>
  <c r="AL144" i="31" s="1"/>
  <c r="AB556" i="31"/>
  <c r="AE556" i="31" s="1"/>
  <c r="S556" i="31"/>
  <c r="Q556" i="31"/>
  <c r="AI556" i="31"/>
  <c r="AL556" i="31" s="1"/>
  <c r="R556" i="31"/>
  <c r="T556" i="31"/>
  <c r="S401" i="31"/>
  <c r="T401" i="31"/>
  <c r="AI401" i="31"/>
  <c r="AL401" i="31" s="1"/>
  <c r="R401" i="31"/>
  <c r="AB401" i="31"/>
  <c r="AE401" i="31" s="1"/>
  <c r="Q401" i="31"/>
  <c r="Q376" i="31"/>
  <c r="AB376" i="31"/>
  <c r="AE376" i="31" s="1"/>
  <c r="S376" i="31"/>
  <c r="R376" i="31"/>
  <c r="T376" i="31"/>
  <c r="AI376" i="31"/>
  <c r="AL376" i="31" s="1"/>
  <c r="V155" i="31"/>
  <c r="Z155" i="31"/>
  <c r="AC155" i="31" s="1"/>
  <c r="AG155" i="31"/>
  <c r="AB29" i="31"/>
  <c r="AE29" i="31" s="1"/>
  <c r="R29" i="31"/>
  <c r="S29" i="31"/>
  <c r="Q29" i="31"/>
  <c r="T29" i="31"/>
  <c r="AI29" i="31"/>
  <c r="AL29" i="31" s="1"/>
  <c r="AI460" i="31"/>
  <c r="AL460" i="31" s="1"/>
  <c r="R460" i="31"/>
  <c r="Q460" i="31"/>
  <c r="T460" i="31"/>
  <c r="AB460" i="31"/>
  <c r="AE460" i="31" s="1"/>
  <c r="S460" i="31"/>
  <c r="T131" i="31"/>
  <c r="AI131" i="31"/>
  <c r="AL131" i="31" s="1"/>
  <c r="Q131" i="31"/>
  <c r="S131" i="31"/>
  <c r="R131" i="31"/>
  <c r="AB131" i="31"/>
  <c r="AE131" i="31" s="1"/>
  <c r="T300" i="31"/>
  <c r="S300" i="31"/>
  <c r="AB300" i="31"/>
  <c r="AE300" i="31" s="1"/>
  <c r="Q300" i="31"/>
  <c r="AI300" i="31"/>
  <c r="AL300" i="31" s="1"/>
  <c r="R300" i="31"/>
  <c r="T111" i="31"/>
  <c r="AB111" i="31"/>
  <c r="AE111" i="31" s="1"/>
  <c r="Q111" i="31"/>
  <c r="S111" i="31"/>
  <c r="R111" i="31"/>
  <c r="AI111" i="31"/>
  <c r="AL111" i="31" s="1"/>
  <c r="T210" i="31"/>
  <c r="R210" i="31"/>
  <c r="S210" i="31"/>
  <c r="Q210" i="31"/>
  <c r="AI210" i="31"/>
  <c r="AL210" i="31" s="1"/>
  <c r="AB210" i="31"/>
  <c r="AE210" i="31" s="1"/>
  <c r="S72" i="31"/>
  <c r="T72" i="31"/>
  <c r="AB72" i="31"/>
  <c r="AE72" i="31" s="1"/>
  <c r="Q72" i="31"/>
  <c r="AI72" i="31"/>
  <c r="AL72" i="31" s="1"/>
  <c r="R72" i="31"/>
  <c r="Z231" i="31"/>
  <c r="AC231" i="31" s="1"/>
  <c r="V231" i="31"/>
  <c r="AG231" i="31"/>
  <c r="R321" i="31"/>
  <c r="AI321" i="31"/>
  <c r="AL321" i="31" s="1"/>
  <c r="S321" i="31"/>
  <c r="Q321" i="31"/>
  <c r="AB321" i="31"/>
  <c r="AE321" i="31" s="1"/>
  <c r="T321" i="31"/>
  <c r="Z537" i="31"/>
  <c r="AC537" i="31" s="1"/>
  <c r="AF537" i="31" s="1"/>
  <c r="AG537" i="31"/>
  <c r="V537" i="31"/>
  <c r="S50" i="31"/>
  <c r="T50" i="31"/>
  <c r="R50" i="31"/>
  <c r="Q50" i="31"/>
  <c r="AI50" i="31"/>
  <c r="AL50" i="31" s="1"/>
  <c r="AB50" i="31"/>
  <c r="AE50" i="31" s="1"/>
  <c r="R319" i="31"/>
  <c r="S319" i="31"/>
  <c r="T319" i="31"/>
  <c r="AI319" i="31"/>
  <c r="AL319" i="31" s="1"/>
  <c r="AB319" i="31"/>
  <c r="AE319" i="31" s="1"/>
  <c r="Q319" i="31"/>
  <c r="AG25" i="31"/>
  <c r="V25" i="31"/>
  <c r="Z25" i="31"/>
  <c r="AC25" i="31" s="1"/>
  <c r="V509" i="31"/>
  <c r="AG509" i="31"/>
  <c r="Z509" i="31"/>
  <c r="AC509" i="31" s="1"/>
  <c r="AF509" i="31" s="1"/>
  <c r="R81" i="31"/>
  <c r="Q81" i="31"/>
  <c r="AB81" i="31"/>
  <c r="AE81" i="31" s="1"/>
  <c r="T81" i="31"/>
  <c r="AI81" i="31"/>
  <c r="AL81" i="31" s="1"/>
  <c r="S81" i="31"/>
  <c r="AG93" i="31"/>
  <c r="Z93" i="31"/>
  <c r="AC93" i="31" s="1"/>
  <c r="V93" i="31"/>
  <c r="AG94" i="31"/>
  <c r="Z94" i="31"/>
  <c r="AC94" i="31" s="1"/>
  <c r="V94" i="31"/>
  <c r="AI298" i="31"/>
  <c r="AL298" i="31" s="1"/>
  <c r="T298" i="31"/>
  <c r="S298" i="31"/>
  <c r="R298" i="31"/>
  <c r="AB298" i="31"/>
  <c r="AE298" i="31" s="1"/>
  <c r="Q298" i="31"/>
  <c r="AH369" i="31"/>
  <c r="AK369" i="31" s="1"/>
  <c r="L369" i="31"/>
  <c r="O369" i="31"/>
  <c r="AA369" i="31"/>
  <c r="AD369" i="31" s="1"/>
  <c r="N369" i="31"/>
  <c r="M369" i="31"/>
  <c r="S526" i="31"/>
  <c r="AI526" i="31"/>
  <c r="AL526" i="31" s="1"/>
  <c r="Q526" i="31"/>
  <c r="T526" i="31"/>
  <c r="AB526" i="31"/>
  <c r="AE526" i="31" s="1"/>
  <c r="R526" i="31"/>
  <c r="AB423" i="31"/>
  <c r="AE423" i="31" s="1"/>
  <c r="Q423" i="31"/>
  <c r="T423" i="31"/>
  <c r="S423" i="31"/>
  <c r="AI423" i="31"/>
  <c r="AL423" i="31" s="1"/>
  <c r="R423" i="31"/>
  <c r="T27" i="31"/>
  <c r="R27" i="31"/>
  <c r="Q27" i="31"/>
  <c r="AI27" i="31"/>
  <c r="AL27" i="31" s="1"/>
  <c r="S27" i="31"/>
  <c r="AB27" i="31"/>
  <c r="AE27" i="31" s="1"/>
  <c r="T261" i="31"/>
  <c r="AB261" i="31"/>
  <c r="AE261" i="31" s="1"/>
  <c r="Q261" i="31"/>
  <c r="S261" i="31"/>
  <c r="R261" i="31"/>
  <c r="AI261" i="31"/>
  <c r="AL261" i="31" s="1"/>
  <c r="N438" i="31"/>
  <c r="AA438" i="31"/>
  <c r="AD438" i="31" s="1"/>
  <c r="M438" i="31"/>
  <c r="AH438" i="31"/>
  <c r="AK438" i="31" s="1"/>
  <c r="O438" i="31"/>
  <c r="L438" i="31"/>
  <c r="Z35" i="31"/>
  <c r="AC35" i="31" s="1"/>
  <c r="AF35" i="31" s="1"/>
  <c r="AG35" i="31"/>
  <c r="V35" i="31"/>
  <c r="R469" i="31"/>
  <c r="AI469" i="31"/>
  <c r="AL469" i="31" s="1"/>
  <c r="Q469" i="31"/>
  <c r="T469" i="31"/>
  <c r="AB469" i="31"/>
  <c r="AE469" i="31" s="1"/>
  <c r="S469" i="31"/>
  <c r="AI470" i="31"/>
  <c r="AL470" i="31" s="1"/>
  <c r="Q470" i="31"/>
  <c r="S470" i="31"/>
  <c r="AB470" i="31"/>
  <c r="AE470" i="31" s="1"/>
  <c r="R470" i="31"/>
  <c r="T470" i="31"/>
  <c r="AH465" i="31"/>
  <c r="AK465" i="31" s="1"/>
  <c r="O465" i="31"/>
  <c r="M465" i="31"/>
  <c r="AA465" i="31"/>
  <c r="AD465" i="31" s="1"/>
  <c r="N465" i="31"/>
  <c r="L465" i="31"/>
  <c r="Z241" i="31"/>
  <c r="AC241" i="31" s="1"/>
  <c r="AG241" i="31"/>
  <c r="V241" i="31"/>
  <c r="V314" i="31"/>
  <c r="Z314" i="31"/>
  <c r="AC314" i="31" s="1"/>
  <c r="AG314" i="31"/>
  <c r="S440" i="31"/>
  <c r="AI440" i="31"/>
  <c r="AL440" i="31" s="1"/>
  <c r="T440" i="31"/>
  <c r="R440" i="31"/>
  <c r="AB440" i="31"/>
  <c r="AE440" i="31" s="1"/>
  <c r="Q440" i="31"/>
  <c r="AB461" i="31"/>
  <c r="AE461" i="31" s="1"/>
  <c r="Q461" i="31"/>
  <c r="R461" i="31"/>
  <c r="S461" i="31"/>
  <c r="AI461" i="31"/>
  <c r="AL461" i="31" s="1"/>
  <c r="T461" i="31"/>
  <c r="AB443" i="31"/>
  <c r="AE443" i="31" s="1"/>
  <c r="S443" i="31"/>
  <c r="T443" i="31"/>
  <c r="AI443" i="31"/>
  <c r="AL443" i="31" s="1"/>
  <c r="Q443" i="31"/>
  <c r="R443" i="31"/>
  <c r="Q549" i="31"/>
  <c r="AI549" i="31"/>
  <c r="AL549" i="31" s="1"/>
  <c r="T549" i="31"/>
  <c r="S549" i="31"/>
  <c r="R549" i="31"/>
  <c r="AB549" i="31"/>
  <c r="AE549" i="31" s="1"/>
  <c r="Q264" i="31"/>
  <c r="AB264" i="31"/>
  <c r="AE264" i="31" s="1"/>
  <c r="T264" i="31"/>
  <c r="S264" i="31"/>
  <c r="R264" i="31"/>
  <c r="AI264" i="31"/>
  <c r="AL264" i="31" s="1"/>
  <c r="AH339" i="31"/>
  <c r="AK339" i="31" s="1"/>
  <c r="L339" i="31"/>
  <c r="N339" i="31"/>
  <c r="M339" i="31"/>
  <c r="O339" i="31"/>
  <c r="AA339" i="31"/>
  <c r="AD339" i="31" s="1"/>
  <c r="AI52" i="31"/>
  <c r="AL52" i="31" s="1"/>
  <c r="Q52" i="31"/>
  <c r="AB52" i="31"/>
  <c r="AE52" i="31" s="1"/>
  <c r="R52" i="31"/>
  <c r="S52" i="31"/>
  <c r="T52" i="31"/>
  <c r="Q136" i="31"/>
  <c r="T136" i="31"/>
  <c r="AI136" i="31"/>
  <c r="AL136" i="31" s="1"/>
  <c r="AB136" i="31"/>
  <c r="AE136" i="31" s="1"/>
  <c r="S136" i="31"/>
  <c r="R136" i="31"/>
  <c r="T493" i="31"/>
  <c r="AI493" i="31"/>
  <c r="AL493" i="31" s="1"/>
  <c r="Q493" i="31"/>
  <c r="R493" i="31"/>
  <c r="S493" i="31"/>
  <c r="AB493" i="31"/>
  <c r="AE493" i="31" s="1"/>
  <c r="AI36" i="31"/>
  <c r="AL36" i="31" s="1"/>
  <c r="Q36" i="31"/>
  <c r="S36" i="31"/>
  <c r="AB36" i="31"/>
  <c r="AE36" i="31" s="1"/>
  <c r="R36" i="31"/>
  <c r="T36" i="31"/>
  <c r="Q475" i="31"/>
  <c r="AB475" i="31"/>
  <c r="AE475" i="31" s="1"/>
  <c r="AI475" i="31"/>
  <c r="AL475" i="31" s="1"/>
  <c r="S475" i="31"/>
  <c r="R475" i="31"/>
  <c r="T475" i="31"/>
  <c r="T247" i="31"/>
  <c r="AB247" i="31"/>
  <c r="AE247" i="31" s="1"/>
  <c r="R247" i="31"/>
  <c r="S247" i="31"/>
  <c r="Q247" i="31"/>
  <c r="AI247" i="31"/>
  <c r="AL247" i="31" s="1"/>
  <c r="AI328" i="31"/>
  <c r="AL328" i="31" s="1"/>
  <c r="AB328" i="31"/>
  <c r="AE328" i="31" s="1"/>
  <c r="S328" i="31"/>
  <c r="R328" i="31"/>
  <c r="T328" i="31"/>
  <c r="Q328" i="31"/>
  <c r="T74" i="31"/>
  <c r="S74" i="31"/>
  <c r="AI74" i="31"/>
  <c r="AL74" i="31" s="1"/>
  <c r="Q74" i="31"/>
  <c r="AB74" i="31"/>
  <c r="AE74" i="31" s="1"/>
  <c r="R74" i="31"/>
  <c r="R214" i="31"/>
  <c r="T214" i="31"/>
  <c r="Q214" i="31"/>
  <c r="AI214" i="31"/>
  <c r="AL214" i="31" s="1"/>
  <c r="AB214" i="31"/>
  <c r="AE214" i="31" s="1"/>
  <c r="S214" i="31"/>
  <c r="R273" i="31"/>
  <c r="AB273" i="31"/>
  <c r="AE273" i="31" s="1"/>
  <c r="Q273" i="31"/>
  <c r="S273" i="31"/>
  <c r="AI273" i="31"/>
  <c r="AL273" i="31" s="1"/>
  <c r="T273" i="31"/>
  <c r="AB324" i="31"/>
  <c r="AE324" i="31" s="1"/>
  <c r="Q324" i="31"/>
  <c r="S324" i="31"/>
  <c r="AI324" i="31"/>
  <c r="AL324" i="31" s="1"/>
  <c r="T324" i="31"/>
  <c r="R324" i="31"/>
  <c r="AG122" i="31"/>
  <c r="V122" i="31"/>
  <c r="Z122" i="31"/>
  <c r="AC122" i="31" s="1"/>
  <c r="Z415" i="31"/>
  <c r="AC415" i="31" s="1"/>
  <c r="AG415" i="31"/>
  <c r="V415" i="31"/>
  <c r="Z311" i="31"/>
  <c r="AC311" i="31" s="1"/>
  <c r="AG311" i="31"/>
  <c r="V311" i="31"/>
  <c r="AB427" i="31"/>
  <c r="AE427" i="31" s="1"/>
  <c r="Q427" i="31"/>
  <c r="T427" i="31"/>
  <c r="AI427" i="31"/>
  <c r="AL427" i="31" s="1"/>
  <c r="R427" i="31"/>
  <c r="S427" i="31"/>
  <c r="Z119" i="31"/>
  <c r="AC119" i="31" s="1"/>
  <c r="AF119" i="31" s="1"/>
  <c r="AG119" i="31"/>
  <c r="V119" i="31"/>
  <c r="S236" i="31"/>
  <c r="T236" i="31"/>
  <c r="AI236" i="31"/>
  <c r="AL236" i="31" s="1"/>
  <c r="Q236" i="31"/>
  <c r="R236" i="31"/>
  <c r="AB236" i="31"/>
  <c r="AE236" i="31" s="1"/>
  <c r="S436" i="31"/>
  <c r="AI436" i="31"/>
  <c r="AL436" i="31" s="1"/>
  <c r="T436" i="31"/>
  <c r="AB436" i="31"/>
  <c r="AE436" i="31" s="1"/>
  <c r="R436" i="31"/>
  <c r="Q436" i="31"/>
  <c r="Z77" i="31"/>
  <c r="AC77" i="31" s="1"/>
  <c r="AG77" i="31"/>
  <c r="V77" i="31"/>
  <c r="S484" i="31"/>
  <c r="AI484" i="31"/>
  <c r="AL484" i="31" s="1"/>
  <c r="Q484" i="31"/>
  <c r="T484" i="31"/>
  <c r="AB484" i="31"/>
  <c r="AE484" i="31" s="1"/>
  <c r="R484" i="31"/>
  <c r="T80" i="31"/>
  <c r="AI80" i="31"/>
  <c r="AL80" i="31" s="1"/>
  <c r="AB80" i="31"/>
  <c r="AE80" i="31" s="1"/>
  <c r="R80" i="31"/>
  <c r="S80" i="31"/>
  <c r="Q80" i="31"/>
  <c r="AG253" i="31"/>
  <c r="Z253" i="31"/>
  <c r="AC253" i="31" s="1"/>
  <c r="V253" i="31"/>
  <c r="Q166" i="31"/>
  <c r="S166" i="31"/>
  <c r="AI166" i="31"/>
  <c r="AL166" i="31" s="1"/>
  <c r="T166" i="31"/>
  <c r="R166" i="31"/>
  <c r="AB166" i="31"/>
  <c r="AE166" i="31" s="1"/>
  <c r="V365" i="31"/>
  <c r="AG365" i="31"/>
  <c r="Z365" i="31"/>
  <c r="AC365" i="31" s="1"/>
  <c r="R428" i="31"/>
  <c r="AI428" i="31"/>
  <c r="AL428" i="31" s="1"/>
  <c r="S428" i="31"/>
  <c r="AB428" i="31"/>
  <c r="AE428" i="31" s="1"/>
  <c r="Q428" i="31"/>
  <c r="T428" i="31"/>
  <c r="M483" i="31"/>
  <c r="O483" i="31"/>
  <c r="AH483" i="31"/>
  <c r="AK483" i="31" s="1"/>
  <c r="L483" i="31"/>
  <c r="AA483" i="31"/>
  <c r="AD483" i="31" s="1"/>
  <c r="N483" i="31"/>
  <c r="T533" i="31"/>
  <c r="AB533" i="31"/>
  <c r="AE533" i="31" s="1"/>
  <c r="S533" i="31"/>
  <c r="Q533" i="31"/>
  <c r="R533" i="31"/>
  <c r="AI533" i="31"/>
  <c r="AL533" i="31" s="1"/>
  <c r="AG356" i="31"/>
  <c r="V356" i="31"/>
  <c r="Z356" i="31"/>
  <c r="AC356" i="31" s="1"/>
  <c r="AF356" i="31" s="1"/>
  <c r="AB341" i="31"/>
  <c r="AE341" i="31" s="1"/>
  <c r="R341" i="31"/>
  <c r="Q341" i="31"/>
  <c r="T341" i="31"/>
  <c r="S341" i="31"/>
  <c r="AI341" i="31"/>
  <c r="AL341" i="31" s="1"/>
  <c r="S536" i="31"/>
  <c r="T536" i="31"/>
  <c r="Q536" i="31"/>
  <c r="AI536" i="31"/>
  <c r="AL536" i="31" s="1"/>
  <c r="R536" i="31"/>
  <c r="AB536" i="31"/>
  <c r="AE536" i="31" s="1"/>
  <c r="Q57" i="31"/>
  <c r="AI57" i="31"/>
  <c r="AL57" i="31" s="1"/>
  <c r="R57" i="31"/>
  <c r="AB57" i="31"/>
  <c r="AE57" i="31" s="1"/>
  <c r="S57" i="31"/>
  <c r="T57" i="31"/>
  <c r="Q305" i="31"/>
  <c r="AB305" i="31"/>
  <c r="AE305" i="31" s="1"/>
  <c r="R305" i="31"/>
  <c r="T305" i="31"/>
  <c r="AI305" i="31"/>
  <c r="AL305" i="31" s="1"/>
  <c r="S305" i="31"/>
  <c r="R398" i="31"/>
  <c r="AB398" i="31"/>
  <c r="AE398" i="31" s="1"/>
  <c r="S398" i="31"/>
  <c r="AI398" i="31"/>
  <c r="AL398" i="31" s="1"/>
  <c r="Q398" i="31"/>
  <c r="T398" i="31"/>
  <c r="M164" i="31"/>
  <c r="AA164" i="31"/>
  <c r="AD164" i="31" s="1"/>
  <c r="AH164" i="31"/>
  <c r="AK164" i="31" s="1"/>
  <c r="N164" i="31"/>
  <c r="O164" i="31"/>
  <c r="L164" i="31"/>
  <c r="Z514" i="31"/>
  <c r="AC514" i="31" s="1"/>
  <c r="AF514" i="31" s="1"/>
  <c r="AG514" i="31"/>
  <c r="V514" i="31"/>
  <c r="AB62" i="31"/>
  <c r="AE62" i="31" s="1"/>
  <c r="T62" i="31"/>
  <c r="AI62" i="31"/>
  <c r="AL62" i="31" s="1"/>
  <c r="S62" i="31"/>
  <c r="R62" i="31"/>
  <c r="Q62" i="31"/>
  <c r="T418" i="31"/>
  <c r="R418" i="31"/>
  <c r="S418" i="31"/>
  <c r="AB418" i="31"/>
  <c r="AE418" i="31" s="1"/>
  <c r="AI418" i="31"/>
  <c r="AL418" i="31" s="1"/>
  <c r="Q418" i="31"/>
  <c r="T541" i="31"/>
  <c r="AI541" i="31"/>
  <c r="AL541" i="31" s="1"/>
  <c r="S541" i="31"/>
  <c r="R541" i="31"/>
  <c r="AB541" i="31"/>
  <c r="AE541" i="31" s="1"/>
  <c r="Q541" i="31"/>
  <c r="AG55" i="31"/>
  <c r="Z55" i="31"/>
  <c r="AC55" i="31" s="1"/>
  <c r="AF55" i="31" s="1"/>
  <c r="V55" i="31"/>
  <c r="AG101" i="31"/>
  <c r="Z101" i="31"/>
  <c r="AC101" i="31" s="1"/>
  <c r="AF101" i="31" s="1"/>
  <c r="V101" i="31"/>
  <c r="AB326" i="31"/>
  <c r="AE326" i="31" s="1"/>
  <c r="T326" i="31"/>
  <c r="AI326" i="31"/>
  <c r="AL326" i="31" s="1"/>
  <c r="S326" i="31"/>
  <c r="R326" i="31"/>
  <c r="Q326" i="31"/>
  <c r="AI20" i="31"/>
  <c r="AL20" i="31" s="1"/>
  <c r="S20" i="31"/>
  <c r="AB20" i="31"/>
  <c r="AE20" i="31" s="1"/>
  <c r="R20" i="31"/>
  <c r="Q20" i="31"/>
  <c r="T20" i="31"/>
  <c r="AB303" i="31"/>
  <c r="AE303" i="31" s="1"/>
  <c r="R303" i="31"/>
  <c r="T303" i="31"/>
  <c r="S303" i="31"/>
  <c r="Q303" i="31"/>
  <c r="AI303" i="31"/>
  <c r="AL303" i="31" s="1"/>
  <c r="Q453" i="31"/>
  <c r="AB453" i="31"/>
  <c r="AE453" i="31" s="1"/>
  <c r="AI453" i="31"/>
  <c r="AL453" i="31" s="1"/>
  <c r="R453" i="31"/>
  <c r="S453" i="31"/>
  <c r="T453" i="31"/>
  <c r="AB37" i="31"/>
  <c r="AE37" i="31" s="1"/>
  <c r="T37" i="31"/>
  <c r="AI37" i="31"/>
  <c r="AL37" i="31" s="1"/>
  <c r="S37" i="31"/>
  <c r="R37" i="31"/>
  <c r="Q37" i="31"/>
  <c r="Q488" i="31"/>
  <c r="AI488" i="31"/>
  <c r="AL488" i="31" s="1"/>
  <c r="R488" i="31"/>
  <c r="S488" i="31"/>
  <c r="T488" i="31"/>
  <c r="AB488" i="31"/>
  <c r="AE488" i="31" s="1"/>
  <c r="N442" i="31"/>
  <c r="L442" i="31"/>
  <c r="O442" i="31"/>
  <c r="AH442" i="31"/>
  <c r="AK442" i="31" s="1"/>
  <c r="AA442" i="31"/>
  <c r="AD442" i="31" s="1"/>
  <c r="M442" i="31"/>
  <c r="R294" i="31"/>
  <c r="AI294" i="31"/>
  <c r="AL294" i="31" s="1"/>
  <c r="AB294" i="31"/>
  <c r="AE294" i="31" s="1"/>
  <c r="S294" i="31"/>
  <c r="Q294" i="31"/>
  <c r="T294" i="31"/>
  <c r="R292" i="31"/>
  <c r="T292" i="31"/>
  <c r="AB292" i="31"/>
  <c r="AE292" i="31" s="1"/>
  <c r="Q292" i="31"/>
  <c r="AI292" i="31"/>
  <c r="AL292" i="31" s="1"/>
  <c r="S292" i="31"/>
  <c r="R487" i="31"/>
  <c r="AB487" i="31"/>
  <c r="AE487" i="31" s="1"/>
  <c r="T487" i="31"/>
  <c r="Q487" i="31"/>
  <c r="S487" i="31"/>
  <c r="AI487" i="31"/>
  <c r="AL487" i="31" s="1"/>
  <c r="Q525" i="31"/>
  <c r="AB525" i="31"/>
  <c r="AE525" i="31" s="1"/>
  <c r="T525" i="31"/>
  <c r="S525" i="31"/>
  <c r="AI525" i="31"/>
  <c r="AL525" i="31" s="1"/>
  <c r="R525" i="31"/>
  <c r="T444" i="31"/>
  <c r="AB444" i="31"/>
  <c r="AE444" i="31" s="1"/>
  <c r="R444" i="31"/>
  <c r="AI444" i="31"/>
  <c r="AL444" i="31" s="1"/>
  <c r="S444" i="31"/>
  <c r="Q444" i="31"/>
  <c r="Q103" i="31"/>
  <c r="AI103" i="31"/>
  <c r="AL103" i="31" s="1"/>
  <c r="R103" i="31"/>
  <c r="AB103" i="31"/>
  <c r="AE103" i="31" s="1"/>
  <c r="S103" i="31"/>
  <c r="T103" i="31"/>
  <c r="AI149" i="31"/>
  <c r="AL149" i="31" s="1"/>
  <c r="Q149" i="31"/>
  <c r="AB149" i="31"/>
  <c r="AE149" i="31" s="1"/>
  <c r="S149" i="31"/>
  <c r="T149" i="31"/>
  <c r="R149" i="31"/>
  <c r="V222" i="31"/>
  <c r="Z222" i="31"/>
  <c r="AC222" i="31" s="1"/>
  <c r="AF222" i="31" s="1"/>
  <c r="AG222" i="31"/>
  <c r="Z454" i="31"/>
  <c r="AC454" i="31" s="1"/>
  <c r="V454" i="31"/>
  <c r="AG454" i="31"/>
  <c r="S140" i="31"/>
  <c r="T140" i="31"/>
  <c r="AI140" i="31"/>
  <c r="AL140" i="31" s="1"/>
  <c r="R140" i="31"/>
  <c r="AB140" i="31"/>
  <c r="AE140" i="31" s="1"/>
  <c r="Q140" i="31"/>
  <c r="AI56" i="31"/>
  <c r="AL56" i="31" s="1"/>
  <c r="T56" i="31"/>
  <c r="AB56" i="31"/>
  <c r="AE56" i="31" s="1"/>
  <c r="R56" i="31"/>
  <c r="S56" i="31"/>
  <c r="Q56" i="31"/>
  <c r="T358" i="31"/>
  <c r="Q358" i="31"/>
  <c r="AB358" i="31"/>
  <c r="AE358" i="31" s="1"/>
  <c r="AI358" i="31"/>
  <c r="AL358" i="31" s="1"/>
  <c r="R358" i="31"/>
  <c r="S358" i="31"/>
  <c r="AB450" i="31"/>
  <c r="AE450" i="31" s="1"/>
  <c r="R450" i="31"/>
  <c r="AI450" i="31"/>
  <c r="AL450" i="31" s="1"/>
  <c r="T450" i="31"/>
  <c r="Q450" i="31"/>
  <c r="S450" i="31"/>
  <c r="AI432" i="31"/>
  <c r="AL432" i="31" s="1"/>
  <c r="R432" i="31"/>
  <c r="S432" i="31"/>
  <c r="T432" i="31"/>
  <c r="AB432" i="31"/>
  <c r="AE432" i="31" s="1"/>
  <c r="Q432" i="31"/>
  <c r="AG331" i="31"/>
  <c r="Z331" i="31"/>
  <c r="AC331" i="31" s="1"/>
  <c r="V331" i="31"/>
  <c r="R110" i="31"/>
  <c r="AB110" i="31"/>
  <c r="AE110" i="31" s="1"/>
  <c r="Q110" i="31"/>
  <c r="T110" i="31"/>
  <c r="S110" i="31"/>
  <c r="AI110" i="31"/>
  <c r="AL110" i="31" s="1"/>
  <c r="S141" i="31"/>
  <c r="AB141" i="31"/>
  <c r="AE141" i="31" s="1"/>
  <c r="AI141" i="31"/>
  <c r="AL141" i="31" s="1"/>
  <c r="T141" i="31"/>
  <c r="R141" i="31"/>
  <c r="Q141" i="31"/>
  <c r="AI532" i="31"/>
  <c r="AL532" i="31" s="1"/>
  <c r="R532" i="31"/>
  <c r="AB532" i="31"/>
  <c r="AE532" i="31" s="1"/>
  <c r="Q532" i="31"/>
  <c r="T532" i="31"/>
  <c r="S532" i="31"/>
  <c r="L498" i="31"/>
  <c r="AA498" i="31"/>
  <c r="AD498" i="31" s="1"/>
  <c r="O498" i="31"/>
  <c r="M498" i="31"/>
  <c r="AH498" i="31"/>
  <c r="AK498" i="31" s="1"/>
  <c r="N498" i="31"/>
  <c r="S121" i="31"/>
  <c r="T121" i="31"/>
  <c r="AI121" i="31"/>
  <c r="AL121" i="31" s="1"/>
  <c r="R121" i="31"/>
  <c r="AB121" i="31"/>
  <c r="AE121" i="31" s="1"/>
  <c r="Q121" i="31"/>
  <c r="T295" i="31"/>
  <c r="R295" i="31"/>
  <c r="Q295" i="31"/>
  <c r="AB295" i="31"/>
  <c r="AE295" i="31" s="1"/>
  <c r="S295" i="31"/>
  <c r="AI295" i="31"/>
  <c r="AL295" i="31" s="1"/>
  <c r="M41" i="31"/>
  <c r="AA41" i="31"/>
  <c r="AD41" i="31" s="1"/>
  <c r="N41" i="31"/>
  <c r="L41" i="31"/>
  <c r="O41" i="31"/>
  <c r="AH41" i="31"/>
  <c r="AK41" i="31" s="1"/>
  <c r="R544" i="31"/>
  <c r="AI544" i="31"/>
  <c r="AL544" i="31" s="1"/>
  <c r="T544" i="31"/>
  <c r="Q544" i="31"/>
  <c r="S544" i="31"/>
  <c r="AB544" i="31"/>
  <c r="AE544" i="31" s="1"/>
  <c r="X25" i="23"/>
  <c r="Q25" i="23"/>
  <c r="S25" i="23"/>
  <c r="AC25" i="23"/>
  <c r="AG25" i="23"/>
  <c r="AH25" i="23"/>
  <c r="U25" i="23"/>
  <c r="Y25" i="23"/>
  <c r="N25" i="23"/>
  <c r="L25" i="23"/>
  <c r="M25" i="23"/>
  <c r="AD25" i="23"/>
  <c r="D25" i="23"/>
  <c r="V25" i="23"/>
  <c r="T25" i="23"/>
  <c r="R25" i="23"/>
  <c r="K25" i="23"/>
  <c r="O25" i="23"/>
  <c r="W25" i="23"/>
  <c r="Z25" i="23"/>
  <c r="AF25" i="23"/>
  <c r="AE25" i="23"/>
  <c r="AA25" i="23"/>
  <c r="AB25" i="23"/>
  <c r="AF23" i="23"/>
  <c r="T24" i="23"/>
  <c r="O24" i="23"/>
  <c r="S23" i="23"/>
  <c r="K23" i="23"/>
  <c r="Y23" i="23"/>
  <c r="O23" i="23"/>
  <c r="AG24" i="23"/>
  <c r="AD24" i="23"/>
  <c r="M24" i="23"/>
  <c r="R24" i="23"/>
  <c r="U24" i="23"/>
  <c r="L24" i="23"/>
  <c r="S24" i="23"/>
  <c r="AC24" i="23"/>
  <c r="Y24" i="23"/>
  <c r="D24" i="23"/>
  <c r="AE24" i="23"/>
  <c r="Q24" i="23"/>
  <c r="J24" i="23"/>
  <c r="W24" i="23"/>
  <c r="AA24" i="23"/>
  <c r="X24" i="23"/>
  <c r="Z24" i="23"/>
  <c r="AB24" i="23"/>
  <c r="V24" i="23"/>
  <c r="P24" i="23"/>
  <c r="AF24" i="23"/>
  <c r="K24" i="23"/>
  <c r="Q23" i="23"/>
  <c r="J23" i="23"/>
  <c r="AE23" i="23"/>
  <c r="N23" i="23"/>
  <c r="Z23" i="23"/>
  <c r="I23" i="23"/>
  <c r="M23" i="23"/>
  <c r="R23" i="23"/>
  <c r="V23" i="23"/>
  <c r="L23" i="23"/>
  <c r="P23" i="23"/>
  <c r="U23" i="23"/>
  <c r="W23" i="23"/>
  <c r="AA23" i="23"/>
  <c r="X23" i="23"/>
  <c r="AB23" i="23"/>
  <c r="T23" i="23"/>
  <c r="AC23" i="23"/>
  <c r="AD23" i="23"/>
  <c r="D52" i="7"/>
  <c r="BC27" i="8"/>
  <c r="BB382" i="8"/>
  <c r="BB308" i="8"/>
  <c r="BB400" i="8"/>
  <c r="BC399" i="8"/>
  <c r="BB200" i="8"/>
  <c r="BC89" i="8"/>
  <c r="BB138" i="8"/>
  <c r="BB476" i="8"/>
  <c r="BB554" i="8"/>
  <c r="BC63" i="8"/>
  <c r="BC103" i="8"/>
  <c r="BB15" i="8"/>
  <c r="BC366" i="8"/>
  <c r="BB250" i="8"/>
  <c r="BC192" i="8"/>
  <c r="BB389" i="8"/>
  <c r="BB370" i="8"/>
  <c r="BB501" i="8"/>
  <c r="BB141" i="8"/>
  <c r="BC550" i="8"/>
  <c r="BC535" i="8"/>
  <c r="BB482" i="8"/>
  <c r="BB215" i="8"/>
  <c r="BC90" i="8"/>
  <c r="BB64" i="8"/>
  <c r="BC532" i="8"/>
  <c r="BC455" i="8"/>
  <c r="BC479" i="8"/>
  <c r="BB79" i="8"/>
  <c r="BC258" i="8"/>
  <c r="BB540" i="8"/>
  <c r="BB107" i="8"/>
  <c r="BB449" i="8"/>
  <c r="BB317" i="8"/>
  <c r="BC31" i="8"/>
  <c r="BC237" i="8"/>
  <c r="BC294" i="8"/>
  <c r="BC190" i="8"/>
  <c r="BB191" i="8"/>
  <c r="BB383" i="8"/>
  <c r="BB526" i="8"/>
  <c r="BB536" i="8"/>
  <c r="BC473" i="8"/>
  <c r="BC427" i="8"/>
  <c r="BC81" i="8"/>
  <c r="BB243" i="8"/>
  <c r="BC71" i="8"/>
  <c r="BB112" i="8"/>
  <c r="BB77" i="8"/>
  <c r="BB490" i="8"/>
  <c r="BB106" i="8"/>
  <c r="BC423" i="8"/>
  <c r="BB31" i="8"/>
  <c r="BB237" i="8"/>
  <c r="BC526" i="8"/>
  <c r="BC490" i="8"/>
  <c r="BC501" i="8"/>
  <c r="BC540" i="8"/>
  <c r="BB226" i="8"/>
  <c r="BB479" i="8"/>
  <c r="BB89" i="8"/>
  <c r="BC138" i="8"/>
  <c r="BB399" i="8"/>
  <c r="BB550" i="8"/>
  <c r="BC250" i="8"/>
  <c r="BB455" i="8"/>
  <c r="BB63" i="8"/>
  <c r="BC77" i="8"/>
  <c r="BC112" i="8"/>
  <c r="BB18" i="8"/>
  <c r="BB81" i="8"/>
  <c r="BB71" i="8"/>
  <c r="BB192" i="8"/>
  <c r="BB340" i="8"/>
  <c r="BC79" i="8"/>
  <c r="BC107" i="8"/>
  <c r="BC476" i="8"/>
  <c r="BB423" i="8"/>
  <c r="BC106" i="8"/>
  <c r="BB535" i="8"/>
  <c r="BB294" i="8"/>
  <c r="BB258" i="8"/>
  <c r="BC141" i="8"/>
  <c r="BC243" i="8"/>
  <c r="BB103" i="8"/>
  <c r="BB219" i="8"/>
  <c r="BC203" i="8"/>
  <c r="BC382" i="8"/>
  <c r="BC482" i="8"/>
  <c r="BC449" i="8"/>
  <c r="BB190" i="8"/>
  <c r="BC554" i="8"/>
  <c r="BC536" i="8"/>
  <c r="BC42" i="8"/>
  <c r="BC314" i="8"/>
  <c r="BC400" i="8"/>
  <c r="BC317" i="8"/>
  <c r="BC15" i="8"/>
  <c r="BB366" i="8"/>
  <c r="BC390" i="8"/>
  <c r="BC389" i="8"/>
  <c r="BB473" i="8"/>
  <c r="BC200" i="8"/>
  <c r="BA155" i="8"/>
  <c r="BA248" i="8"/>
  <c r="BB248" i="8" s="1"/>
  <c r="BA327" i="8"/>
  <c r="BA246" i="8"/>
  <c r="BA265" i="8"/>
  <c r="BB265" i="8" s="1"/>
  <c r="BA346" i="8"/>
  <c r="BC191" i="8"/>
  <c r="BC370" i="8"/>
  <c r="BB427" i="8"/>
  <c r="BA388" i="8"/>
  <c r="BA480" i="8"/>
  <c r="BC383" i="8"/>
  <c r="BA278" i="8"/>
  <c r="BB278" i="8" s="1"/>
  <c r="BA357" i="8"/>
  <c r="BA555" i="8"/>
  <c r="BA50" i="8"/>
  <c r="BA285" i="8"/>
  <c r="BC86" i="8"/>
  <c r="BC308" i="8"/>
  <c r="BA109" i="8"/>
  <c r="BB109" i="8" s="1"/>
  <c r="BA492" i="8"/>
  <c r="BA151" i="8"/>
  <c r="BA485" i="8"/>
  <c r="AB34" i="7"/>
  <c r="BC64" i="8"/>
  <c r="P9" i="23"/>
  <c r="BA556" i="8"/>
  <c r="BA46" i="8"/>
  <c r="N9" i="23"/>
  <c r="BA315" i="8"/>
  <c r="BC233" i="8"/>
  <c r="BB233" i="8"/>
  <c r="BB532" i="8"/>
  <c r="BC215" i="8"/>
  <c r="BB90" i="8"/>
  <c r="BB27" i="8"/>
  <c r="BC498" i="8"/>
  <c r="BB498" i="8"/>
  <c r="AR579" i="8"/>
  <c r="AF546" i="31" l="1"/>
  <c r="AF244" i="31"/>
  <c r="AF472" i="31"/>
  <c r="AF350" i="31"/>
  <c r="AF100" i="31"/>
  <c r="AF409" i="31"/>
  <c r="S22" i="23"/>
  <c r="AF64" i="31"/>
  <c r="AF271" i="31"/>
  <c r="AF478" i="31"/>
  <c r="AF433" i="31"/>
  <c r="AF372" i="31"/>
  <c r="AF156" i="31"/>
  <c r="AF26" i="31"/>
  <c r="AF167" i="31"/>
  <c r="AF209" i="31"/>
  <c r="AF228" i="31"/>
  <c r="AF447" i="31"/>
  <c r="AF107" i="31"/>
  <c r="AF435" i="31"/>
  <c r="AF363" i="31"/>
  <c r="AF531" i="31"/>
  <c r="AF368" i="31"/>
  <c r="AF524" i="31"/>
  <c r="AF313" i="31"/>
  <c r="AF260" i="31"/>
  <c r="AF381" i="31"/>
  <c r="AF90" i="31"/>
  <c r="AF83" i="31"/>
  <c r="AF61" i="31"/>
  <c r="AF448" i="31"/>
  <c r="AF253" i="31"/>
  <c r="AF421" i="31"/>
  <c r="AF134" i="31"/>
  <c r="AF452" i="31"/>
  <c r="AF190" i="31"/>
  <c r="AF523" i="31"/>
  <c r="AF553" i="31"/>
  <c r="AF552" i="31"/>
  <c r="AF14" i="31"/>
  <c r="AF231" i="31"/>
  <c r="AF464" i="31"/>
  <c r="AF387" i="31"/>
  <c r="AF391" i="31"/>
  <c r="AF474" i="31"/>
  <c r="AF293" i="31"/>
  <c r="AF522" i="31"/>
  <c r="AF365" i="31"/>
  <c r="AF314" i="31"/>
  <c r="AF227" i="31"/>
  <c r="AF137" i="31"/>
  <c r="AF174" i="31"/>
  <c r="AF108" i="31"/>
  <c r="AF230" i="31"/>
  <c r="AF527" i="31"/>
  <c r="AF521" i="31"/>
  <c r="AF19" i="31"/>
  <c r="AF529" i="31"/>
  <c r="AF331" i="31"/>
  <c r="AF539" i="31"/>
  <c r="AF516" i="31"/>
  <c r="AF219" i="31"/>
  <c r="AF65" i="31"/>
  <c r="AF165" i="31"/>
  <c r="AF476" i="31"/>
  <c r="AF386" i="31"/>
  <c r="AF344" i="31"/>
  <c r="AF130" i="31"/>
  <c r="AF25" i="31"/>
  <c r="AF316" i="31"/>
  <c r="AF186" i="31"/>
  <c r="AF349" i="31"/>
  <c r="AF208" i="31"/>
  <c r="AF95" i="31"/>
  <c r="AF396" i="31"/>
  <c r="AF109" i="31"/>
  <c r="AF454" i="31"/>
  <c r="AF415" i="31"/>
  <c r="AF94" i="31"/>
  <c r="AF410" i="31"/>
  <c r="AF33" i="31"/>
  <c r="AF284" i="31"/>
  <c r="AF535" i="31"/>
  <c r="AF343" i="31"/>
  <c r="AF232" i="31"/>
  <c r="AF377" i="31"/>
  <c r="AF364" i="31"/>
  <c r="AF540" i="31"/>
  <c r="AF45" i="31"/>
  <c r="AF122" i="31"/>
  <c r="AF220" i="31"/>
  <c r="AF205" i="31"/>
  <c r="AF146" i="31"/>
  <c r="AF218" i="31"/>
  <c r="AF84" i="31"/>
  <c r="AF551" i="31"/>
  <c r="AF123" i="31"/>
  <c r="AF17" i="31"/>
  <c r="AF494" i="31"/>
  <c r="AF105" i="31"/>
  <c r="AF51" i="31"/>
  <c r="AF237" i="31"/>
  <c r="AF308" i="31"/>
  <c r="AF170" i="31"/>
  <c r="AF412" i="31"/>
  <c r="AF126" i="31"/>
  <c r="AF93" i="31"/>
  <c r="AF157" i="31"/>
  <c r="AF492" i="31"/>
  <c r="AF296" i="31"/>
  <c r="AF417" i="31"/>
  <c r="AF311" i="31"/>
  <c r="AF188" i="31"/>
  <c r="AF221" i="31"/>
  <c r="AF290" i="31"/>
  <c r="AF96" i="31"/>
  <c r="AF193" i="31"/>
  <c r="AF234" i="31"/>
  <c r="AF502" i="31"/>
  <c r="AF59" i="31"/>
  <c r="AF468" i="31"/>
  <c r="AF241" i="31"/>
  <c r="AF38" i="31"/>
  <c r="AF278" i="31"/>
  <c r="AF158" i="31"/>
  <c r="AF507" i="31"/>
  <c r="AF270" i="31"/>
  <c r="AF13" i="31"/>
  <c r="AF114" i="31"/>
  <c r="AF249" i="31"/>
  <c r="AF302" i="31"/>
  <c r="AF480" i="31"/>
  <c r="AF155" i="31"/>
  <c r="AF73" i="31"/>
  <c r="AF395" i="31"/>
  <c r="AF557" i="31"/>
  <c r="AF346" i="31"/>
  <c r="AF519" i="31"/>
  <c r="AF23" i="31"/>
  <c r="AF251" i="31"/>
  <c r="AF77" i="31"/>
  <c r="AF394" i="31"/>
  <c r="AF503" i="31"/>
  <c r="AF445" i="31"/>
  <c r="AF366" i="31"/>
  <c r="AF515" i="31"/>
  <c r="AF371" i="31"/>
  <c r="AF89" i="31"/>
  <c r="AF517" i="31"/>
  <c r="AF309" i="31"/>
  <c r="AF66" i="31"/>
  <c r="AF512" i="31"/>
  <c r="AF215" i="31"/>
  <c r="AF28" i="31"/>
  <c r="AF285" i="31"/>
  <c r="AF280" i="31"/>
  <c r="AF104" i="31"/>
  <c r="AF18" i="31"/>
  <c r="AF252" i="31"/>
  <c r="AF455" i="31"/>
  <c r="AF243" i="31"/>
  <c r="AF196" i="31"/>
  <c r="AF125" i="31"/>
  <c r="AF479" i="31"/>
  <c r="AF87" i="31"/>
  <c r="AF282" i="31"/>
  <c r="AF135" i="31"/>
  <c r="AF340" i="31"/>
  <c r="AF223" i="31"/>
  <c r="AF257" i="31"/>
  <c r="AF11" i="31"/>
  <c r="AF351" i="31"/>
  <c r="AF139" i="31"/>
  <c r="AF16" i="31"/>
  <c r="AF47" i="31"/>
  <c r="AF255" i="31"/>
  <c r="AF172" i="31"/>
  <c r="AF362" i="31"/>
  <c r="AF276" i="31"/>
  <c r="AF352" i="31"/>
  <c r="AF177" i="31"/>
  <c r="AF359" i="31"/>
  <c r="BO185" i="8"/>
  <c r="DT541" i="4" s="1"/>
  <c r="BK185" i="8"/>
  <c r="BK7" i="8"/>
  <c r="BO7" i="8"/>
  <c r="BK472" i="8"/>
  <c r="BV472" i="8" s="1"/>
  <c r="BO472" i="8"/>
  <c r="BO479" i="8"/>
  <c r="BK479" i="8"/>
  <c r="AJ222" i="31"/>
  <c r="BH39" i="8"/>
  <c r="AD219" i="21" s="1"/>
  <c r="BL39" i="8"/>
  <c r="AG219" i="21" s="1"/>
  <c r="CN219" i="4" s="1"/>
  <c r="BO300" i="8"/>
  <c r="BK300" i="8"/>
  <c r="BV300" i="8" s="1"/>
  <c r="BO225" i="8"/>
  <c r="BK225" i="8"/>
  <c r="BV225" i="8" s="1"/>
  <c r="BO276" i="8"/>
  <c r="BK276" i="8"/>
  <c r="BO436" i="8"/>
  <c r="BK436" i="8"/>
  <c r="AJ55" i="31"/>
  <c r="BL120" i="8"/>
  <c r="AG52" i="21" s="1"/>
  <c r="CN52" i="4" s="1"/>
  <c r="BH120" i="8"/>
  <c r="AD52" i="21" s="1"/>
  <c r="BO465" i="8"/>
  <c r="BK465" i="8"/>
  <c r="BO133" i="8"/>
  <c r="BK133" i="8"/>
  <c r="AJ514" i="31"/>
  <c r="BL538" i="8"/>
  <c r="AG511" i="21" s="1"/>
  <c r="CN511" i="4" s="1"/>
  <c r="BH538" i="8"/>
  <c r="AD511" i="21" s="1"/>
  <c r="BO366" i="8"/>
  <c r="BK366" i="8"/>
  <c r="BO556" i="8"/>
  <c r="BK556" i="8"/>
  <c r="BV556" i="8" s="1"/>
  <c r="BO361" i="8"/>
  <c r="BK361" i="8"/>
  <c r="AJ356" i="31"/>
  <c r="BH446" i="8"/>
  <c r="AD353" i="21" s="1"/>
  <c r="BL446" i="8"/>
  <c r="AG353" i="21" s="1"/>
  <c r="CN353" i="4" s="1"/>
  <c r="AJ365" i="31"/>
  <c r="BH355" i="8"/>
  <c r="AD362" i="21" s="1"/>
  <c r="BL355" i="8"/>
  <c r="AG362" i="21" s="1"/>
  <c r="CN362" i="4" s="1"/>
  <c r="AJ77" i="31"/>
  <c r="BH382" i="8"/>
  <c r="AD74" i="21" s="1"/>
  <c r="BL382" i="8"/>
  <c r="AG74" i="21" s="1"/>
  <c r="CN74" i="4" s="1"/>
  <c r="AJ311" i="31"/>
  <c r="BH338" i="8"/>
  <c r="AD308" i="21" s="1"/>
  <c r="BL338" i="8"/>
  <c r="AG308" i="21" s="1"/>
  <c r="CN308" i="4" s="1"/>
  <c r="BK522" i="8"/>
  <c r="BO522" i="8"/>
  <c r="BK128" i="8"/>
  <c r="BO128" i="8"/>
  <c r="BK481" i="8"/>
  <c r="BO481" i="8"/>
  <c r="DR437" i="4" s="1"/>
  <c r="BK27" i="8"/>
  <c r="BO27" i="8"/>
  <c r="DR466" i="4" s="1"/>
  <c r="BO451" i="8"/>
  <c r="BK451" i="8"/>
  <c r="BN428" i="8"/>
  <c r="BJ428" i="8"/>
  <c r="BU428" i="8" s="1"/>
  <c r="AJ93" i="31"/>
  <c r="BL194" i="8"/>
  <c r="AG90" i="21" s="1"/>
  <c r="CN90" i="4" s="1"/>
  <c r="BH194" i="8"/>
  <c r="AD90" i="21" s="1"/>
  <c r="AJ509" i="31"/>
  <c r="BH533" i="8"/>
  <c r="AD506" i="21" s="1"/>
  <c r="BL533" i="8"/>
  <c r="AG506" i="21" s="1"/>
  <c r="CN506" i="4" s="1"/>
  <c r="AJ25" i="31"/>
  <c r="BH114" i="8"/>
  <c r="AD22" i="21" s="1"/>
  <c r="BL114" i="8"/>
  <c r="AG22" i="21" s="1"/>
  <c r="CN22" i="4" s="1"/>
  <c r="BK124" i="8"/>
  <c r="BV124" i="8" s="1"/>
  <c r="BO124" i="8"/>
  <c r="BK435" i="8"/>
  <c r="BO435" i="8"/>
  <c r="BO392" i="8"/>
  <c r="BK392" i="8"/>
  <c r="BO437" i="8"/>
  <c r="BK437" i="8"/>
  <c r="BO36" i="8"/>
  <c r="BK36" i="8"/>
  <c r="BK427" i="8"/>
  <c r="BO427" i="8"/>
  <c r="BO98" i="8"/>
  <c r="BK98" i="8"/>
  <c r="AJ447" i="31"/>
  <c r="BH480" i="8"/>
  <c r="AD444" i="21" s="1"/>
  <c r="BL480" i="8"/>
  <c r="AG444" i="21" s="1"/>
  <c r="CN444" i="4" s="1"/>
  <c r="BK56" i="8"/>
  <c r="BV56" i="8" s="1"/>
  <c r="BO56" i="8"/>
  <c r="AJ104" i="31"/>
  <c r="BH196" i="8"/>
  <c r="AD101" i="21" s="1"/>
  <c r="BL196" i="8"/>
  <c r="AG101" i="21" s="1"/>
  <c r="CN101" i="4" s="1"/>
  <c r="AJ290" i="31"/>
  <c r="BL222" i="8"/>
  <c r="AG287" i="21" s="1"/>
  <c r="CN287" i="4" s="1"/>
  <c r="BH222" i="8"/>
  <c r="AD287" i="21" s="1"/>
  <c r="BK31" i="8"/>
  <c r="BO31" i="8"/>
  <c r="AJ107" i="31"/>
  <c r="BL90" i="8"/>
  <c r="AG104" i="21" s="1"/>
  <c r="CN104" i="4" s="1"/>
  <c r="BH90" i="8"/>
  <c r="AD104" i="21" s="1"/>
  <c r="AJ135" i="31"/>
  <c r="BH310" i="8"/>
  <c r="AD132" i="21" s="1"/>
  <c r="BL310" i="8"/>
  <c r="AG132" i="21" s="1"/>
  <c r="CN132" i="4" s="1"/>
  <c r="AJ455" i="31"/>
  <c r="BL494" i="8"/>
  <c r="AG452" i="21" s="1"/>
  <c r="CN452" i="4" s="1"/>
  <c r="BH494" i="8"/>
  <c r="AD452" i="21" s="1"/>
  <c r="AJ7" i="31"/>
  <c r="BL274" i="8"/>
  <c r="BH274" i="8"/>
  <c r="BT274" i="8" s="1"/>
  <c r="AJ494" i="31"/>
  <c r="BL523" i="8"/>
  <c r="AG491" i="21" s="1"/>
  <c r="CN491" i="4" s="1"/>
  <c r="BH523" i="8"/>
  <c r="AD491" i="21" s="1"/>
  <c r="BK93" i="8"/>
  <c r="BV93" i="8" s="1"/>
  <c r="BO93" i="8"/>
  <c r="DT142" i="4" s="1"/>
  <c r="AJ383" i="31"/>
  <c r="BL387" i="8"/>
  <c r="AG380" i="21" s="1"/>
  <c r="CN380" i="4" s="1"/>
  <c r="BH387" i="8"/>
  <c r="AD380" i="21" s="1"/>
  <c r="AJ335" i="31"/>
  <c r="BH445" i="8"/>
  <c r="AD332" i="21" s="1"/>
  <c r="BL445" i="8"/>
  <c r="AG332" i="21" s="1"/>
  <c r="CN332" i="4" s="1"/>
  <c r="AJ220" i="31"/>
  <c r="BH277" i="8"/>
  <c r="AD217" i="21" s="1"/>
  <c r="BL277" i="8"/>
  <c r="AG217" i="21" s="1"/>
  <c r="CN217" i="4" s="1"/>
  <c r="AJ554" i="31"/>
  <c r="BL384" i="8"/>
  <c r="AG551" i="21" s="1"/>
  <c r="CN551" i="4" s="1"/>
  <c r="BH384" i="8"/>
  <c r="AD551" i="21" s="1"/>
  <c r="AJ520" i="31"/>
  <c r="BH541" i="8"/>
  <c r="AD517" i="21" s="1"/>
  <c r="BL541" i="8"/>
  <c r="AG517" i="21" s="1"/>
  <c r="CN517" i="4" s="1"/>
  <c r="BO127" i="8"/>
  <c r="BK127" i="8"/>
  <c r="AJ157" i="31"/>
  <c r="BH32" i="8"/>
  <c r="AD154" i="21" s="1"/>
  <c r="BL32" i="8"/>
  <c r="AG154" i="21" s="1"/>
  <c r="CN154" i="4" s="1"/>
  <c r="BO440" i="8"/>
  <c r="BK440" i="8"/>
  <c r="AJ278" i="31"/>
  <c r="BL230" i="8"/>
  <c r="AG275" i="21" s="1"/>
  <c r="CN275" i="4" s="1"/>
  <c r="BH230" i="8"/>
  <c r="AD275" i="21" s="1"/>
  <c r="BK21" i="8"/>
  <c r="BO21" i="8"/>
  <c r="AJ223" i="31"/>
  <c r="BL14" i="8"/>
  <c r="AG220" i="21" s="1"/>
  <c r="CN220" i="4" s="1"/>
  <c r="BH14" i="8"/>
  <c r="AD220" i="21" s="1"/>
  <c r="AJ396" i="31"/>
  <c r="BH455" i="8"/>
  <c r="AD393" i="21" s="1"/>
  <c r="BL455" i="8"/>
  <c r="AG393" i="21" s="1"/>
  <c r="CN393" i="4" s="1"/>
  <c r="AJ196" i="31"/>
  <c r="BH57" i="8"/>
  <c r="AD193" i="21" s="1"/>
  <c r="BL57" i="8"/>
  <c r="AG193" i="21" s="1"/>
  <c r="CN193" i="4" s="1"/>
  <c r="AJ471" i="31"/>
  <c r="BL461" i="8"/>
  <c r="AG468" i="21" s="1"/>
  <c r="CN468" i="4" s="1"/>
  <c r="BH461" i="8"/>
  <c r="AD468" i="21" s="1"/>
  <c r="AJ403" i="31"/>
  <c r="BH246" i="8"/>
  <c r="BT246" i="8" s="1"/>
  <c r="BL246" i="8"/>
  <c r="BO295" i="8"/>
  <c r="BK295" i="8"/>
  <c r="BK125" i="8"/>
  <c r="BV125" i="8" s="1"/>
  <c r="BO125" i="8"/>
  <c r="DS307" i="4" s="1"/>
  <c r="AJ11" i="31"/>
  <c r="BL431" i="8"/>
  <c r="AG8" i="21" s="1"/>
  <c r="CN8" i="4" s="1"/>
  <c r="BH431" i="8"/>
  <c r="AD8" i="21" s="1"/>
  <c r="AJ125" i="31"/>
  <c r="BL240" i="8"/>
  <c r="AG122" i="21" s="1"/>
  <c r="CN122" i="4" s="1"/>
  <c r="BH240" i="8"/>
  <c r="AD122" i="21" s="1"/>
  <c r="BK301" i="8"/>
  <c r="BV301" i="8" s="1"/>
  <c r="BO301" i="8"/>
  <c r="AJ522" i="31"/>
  <c r="BL293" i="8"/>
  <c r="AG519" i="21" s="1"/>
  <c r="CN519" i="4" s="1"/>
  <c r="BH293" i="8"/>
  <c r="AD519" i="21" s="1"/>
  <c r="AJ146" i="31"/>
  <c r="BL102" i="8"/>
  <c r="AG143" i="21" s="1"/>
  <c r="CN143" i="4" s="1"/>
  <c r="BH102" i="8"/>
  <c r="AD143" i="21" s="1"/>
  <c r="AJ479" i="31"/>
  <c r="BL511" i="8"/>
  <c r="BH511" i="8"/>
  <c r="BT511" i="8" s="1"/>
  <c r="AJ503" i="31"/>
  <c r="BH527" i="8"/>
  <c r="AD500" i="21" s="1"/>
  <c r="BL527" i="8"/>
  <c r="AG500" i="21" s="1"/>
  <c r="CN500" i="4" s="1"/>
  <c r="BK67" i="8"/>
  <c r="BO67" i="8"/>
  <c r="AJ170" i="31"/>
  <c r="BL112" i="8"/>
  <c r="AG167" i="21" s="1"/>
  <c r="CN167" i="4" s="1"/>
  <c r="BH112" i="8"/>
  <c r="AD167" i="21" s="1"/>
  <c r="BO480" i="8"/>
  <c r="DR444" i="4" s="1"/>
  <c r="BK480" i="8"/>
  <c r="BK88" i="8"/>
  <c r="BO88" i="8"/>
  <c r="DR224" i="4" s="1"/>
  <c r="AF482" i="31"/>
  <c r="AJ516" i="31"/>
  <c r="BH536" i="8"/>
  <c r="AD513" i="21" s="1"/>
  <c r="BL536" i="8"/>
  <c r="AG513" i="21" s="1"/>
  <c r="CN513" i="4" s="1"/>
  <c r="AJ363" i="31"/>
  <c r="BH417" i="8"/>
  <c r="AD360" i="21" s="1"/>
  <c r="BL417" i="8"/>
  <c r="AG360" i="21" s="1"/>
  <c r="CN360" i="4" s="1"/>
  <c r="AJ218" i="31"/>
  <c r="BH419" i="8"/>
  <c r="AD215" i="21" s="1"/>
  <c r="BL419" i="8"/>
  <c r="AG215" i="21" s="1"/>
  <c r="CN215" i="4" s="1"/>
  <c r="BK257" i="8"/>
  <c r="BV257" i="8" s="1"/>
  <c r="BO257" i="8"/>
  <c r="BO214" i="8"/>
  <c r="DT70" i="4" s="1"/>
  <c r="BK214" i="8"/>
  <c r="AJ265" i="31"/>
  <c r="BL87" i="8"/>
  <c r="AG262" i="21" s="1"/>
  <c r="CN262" i="4" s="1"/>
  <c r="BH87" i="8"/>
  <c r="AD262" i="21" s="1"/>
  <c r="AJ92" i="31"/>
  <c r="BL287" i="8"/>
  <c r="AG89" i="21" s="1"/>
  <c r="CN89" i="4" s="1"/>
  <c r="BH287" i="8"/>
  <c r="AD89" i="21" s="1"/>
  <c r="BO237" i="8"/>
  <c r="BK237" i="8"/>
  <c r="BK74" i="8"/>
  <c r="BO74" i="8"/>
  <c r="AJ317" i="31"/>
  <c r="BL406" i="8"/>
  <c r="AG314" i="21" s="1"/>
  <c r="CN314" i="4" s="1"/>
  <c r="BH406" i="8"/>
  <c r="AD314" i="21" s="1"/>
  <c r="BO344" i="8"/>
  <c r="BK344" i="8"/>
  <c r="BV344" i="8" s="1"/>
  <c r="AJ406" i="31"/>
  <c r="BH171" i="8"/>
  <c r="AD403" i="21" s="1"/>
  <c r="BL171" i="8"/>
  <c r="AG403" i="21" s="1"/>
  <c r="CN403" i="4" s="1"/>
  <c r="BO227" i="8"/>
  <c r="BK227" i="8"/>
  <c r="BK57" i="8"/>
  <c r="BO57" i="8"/>
  <c r="AJ513" i="31"/>
  <c r="BH221" i="8"/>
  <c r="AD510" i="21" s="1"/>
  <c r="BL221" i="8"/>
  <c r="AG510" i="21" s="1"/>
  <c r="CN510" i="4" s="1"/>
  <c r="BK347" i="8"/>
  <c r="BO347" i="8"/>
  <c r="BO189" i="8"/>
  <c r="BK189" i="8"/>
  <c r="AJ12" i="31"/>
  <c r="BH155" i="8"/>
  <c r="AD9" i="21" s="1"/>
  <c r="BL155" i="8"/>
  <c r="AG9" i="21" s="1"/>
  <c r="CN9" i="4" s="1"/>
  <c r="BO236" i="8"/>
  <c r="BK236" i="8"/>
  <c r="BK65" i="8"/>
  <c r="BO65" i="8"/>
  <c r="BK531" i="8"/>
  <c r="BV531" i="8" s="1"/>
  <c r="BO531" i="8"/>
  <c r="BK211" i="8"/>
  <c r="BO211" i="8"/>
  <c r="AJ281" i="31"/>
  <c r="BL369" i="8"/>
  <c r="AG278" i="21" s="1"/>
  <c r="CN278" i="4" s="1"/>
  <c r="BH369" i="8"/>
  <c r="AD278" i="21" s="1"/>
  <c r="BK150" i="8"/>
  <c r="BO150" i="8"/>
  <c r="AJ538" i="31"/>
  <c r="BL558" i="8"/>
  <c r="AG535" i="21" s="1"/>
  <c r="CN535" i="4" s="1"/>
  <c r="BH558" i="8"/>
  <c r="AD535" i="21" s="1"/>
  <c r="BN30" i="8"/>
  <c r="BJ30" i="8"/>
  <c r="BU30" i="8" s="1"/>
  <c r="AJ349" i="31"/>
  <c r="BL264" i="8"/>
  <c r="AG346" i="21" s="1"/>
  <c r="CN346" i="4" s="1"/>
  <c r="BH264" i="8"/>
  <c r="AD346" i="21" s="1"/>
  <c r="BO405" i="8"/>
  <c r="BK405" i="8"/>
  <c r="AJ445" i="31"/>
  <c r="BL485" i="8"/>
  <c r="AG442" i="21" s="1"/>
  <c r="CN442" i="4" s="1"/>
  <c r="BH485" i="8"/>
  <c r="AD442" i="21" s="1"/>
  <c r="BK452" i="8"/>
  <c r="BV452" i="8" s="1"/>
  <c r="BO452" i="8"/>
  <c r="DS354" i="4" s="1"/>
  <c r="AJ56" i="31"/>
  <c r="BH190" i="8"/>
  <c r="AD53" i="21" s="1"/>
  <c r="BL190" i="8"/>
  <c r="AG53" i="21" s="1"/>
  <c r="CN53" i="4" s="1"/>
  <c r="AJ140" i="31"/>
  <c r="BH12" i="8"/>
  <c r="AD137" i="21" s="1"/>
  <c r="BL12" i="8"/>
  <c r="AG137" i="21" s="1"/>
  <c r="CN137" i="4" s="1"/>
  <c r="BK224" i="8"/>
  <c r="BO224" i="8"/>
  <c r="AJ487" i="31"/>
  <c r="BL518" i="8"/>
  <c r="AG484" i="21" s="1"/>
  <c r="CN484" i="4" s="1"/>
  <c r="BH518" i="8"/>
  <c r="AD484" i="21" s="1"/>
  <c r="AF442" i="31"/>
  <c r="BO163" i="8"/>
  <c r="DR245" i="4" s="1"/>
  <c r="BK163" i="8"/>
  <c r="AF37" i="31"/>
  <c r="BK337" i="8"/>
  <c r="BO337" i="8"/>
  <c r="AF453" i="31"/>
  <c r="BK44" i="8"/>
  <c r="BO44" i="8"/>
  <c r="BO35" i="8"/>
  <c r="BK35" i="8"/>
  <c r="BV35" i="8" s="1"/>
  <c r="AJ190" i="31"/>
  <c r="BH191" i="8"/>
  <c r="AD187" i="21" s="1"/>
  <c r="BL191" i="8"/>
  <c r="AG187" i="21" s="1"/>
  <c r="CN187" i="4" s="1"/>
  <c r="AJ84" i="31"/>
  <c r="BH200" i="8"/>
  <c r="AD81" i="21" s="1"/>
  <c r="BL200" i="8"/>
  <c r="AG81" i="21" s="1"/>
  <c r="CN81" i="4" s="1"/>
  <c r="M561" i="31"/>
  <c r="BN446" i="8"/>
  <c r="DB353" i="4" s="1"/>
  <c r="BJ446" i="8"/>
  <c r="BU446" i="8" s="1"/>
  <c r="BO355" i="8"/>
  <c r="DR362" i="4" s="1"/>
  <c r="BK355" i="8"/>
  <c r="BV355" i="8" s="1"/>
  <c r="BK329" i="8"/>
  <c r="BO329" i="8"/>
  <c r="BK52" i="8"/>
  <c r="BO52" i="8"/>
  <c r="DS401" i="4" s="1"/>
  <c r="BJ526" i="8"/>
  <c r="BU526" i="8" s="1"/>
  <c r="BN526" i="8"/>
  <c r="DB494" i="4" s="1"/>
  <c r="BJ525" i="8"/>
  <c r="BN525" i="8"/>
  <c r="AK235" i="31"/>
  <c r="AJ235" i="31"/>
  <c r="AJ32" i="31"/>
  <c r="BL268" i="8"/>
  <c r="AG29" i="21" s="1"/>
  <c r="CN29" i="4" s="1"/>
  <c r="BH268" i="8"/>
  <c r="AD29" i="21" s="1"/>
  <c r="AJ161" i="31"/>
  <c r="BH193" i="8"/>
  <c r="AD158" i="21" s="1"/>
  <c r="BL193" i="8"/>
  <c r="AG158" i="21" s="1"/>
  <c r="CN158" i="4" s="1"/>
  <c r="AJ472" i="31"/>
  <c r="BL504" i="8"/>
  <c r="AG469" i="21" s="1"/>
  <c r="CN469" i="4" s="1"/>
  <c r="BH504" i="8"/>
  <c r="AD469" i="21" s="1"/>
  <c r="AJ65" i="31"/>
  <c r="BH371" i="8"/>
  <c r="AD62" i="21" s="1"/>
  <c r="BL371" i="8"/>
  <c r="AG62" i="21" s="1"/>
  <c r="CN62" i="4" s="1"/>
  <c r="BJ208" i="8"/>
  <c r="BU208" i="8" s="1"/>
  <c r="BN208" i="8"/>
  <c r="BO146" i="8"/>
  <c r="DR124" i="4" s="1"/>
  <c r="BK146" i="8"/>
  <c r="AJ381" i="31"/>
  <c r="BH402" i="8"/>
  <c r="AD378" i="21" s="1"/>
  <c r="BL402" i="8"/>
  <c r="AG378" i="21" s="1"/>
  <c r="CN378" i="4" s="1"/>
  <c r="AJ426" i="31"/>
  <c r="BH470" i="8"/>
  <c r="AD423" i="21" s="1"/>
  <c r="BL470" i="8"/>
  <c r="AG423" i="21" s="1"/>
  <c r="CN423" i="4" s="1"/>
  <c r="AJ261" i="31"/>
  <c r="BL414" i="8"/>
  <c r="AG258" i="21" s="1"/>
  <c r="CN258" i="4" s="1"/>
  <c r="BH414" i="8"/>
  <c r="AD258" i="21" s="1"/>
  <c r="BO181" i="8"/>
  <c r="BK181" i="8"/>
  <c r="BO143" i="8"/>
  <c r="BK143" i="8"/>
  <c r="AF321" i="31"/>
  <c r="AF210" i="31"/>
  <c r="AJ111" i="31"/>
  <c r="BH78" i="8"/>
  <c r="AD108" i="21" s="1"/>
  <c r="BL78" i="8"/>
  <c r="AG108" i="21" s="1"/>
  <c r="CN108" i="4" s="1"/>
  <c r="AJ376" i="31"/>
  <c r="BH229" i="8"/>
  <c r="AD373" i="21" s="1"/>
  <c r="BL229" i="8"/>
  <c r="AG373" i="21" s="1"/>
  <c r="CN373" i="4" s="1"/>
  <c r="AJ144" i="31"/>
  <c r="BL98" i="8"/>
  <c r="AG141" i="21" s="1"/>
  <c r="CN141" i="4" s="1"/>
  <c r="BH98" i="8"/>
  <c r="AD141" i="21" s="1"/>
  <c r="BO349" i="8"/>
  <c r="BK349" i="8"/>
  <c r="BN199" i="8"/>
  <c r="BJ199" i="8"/>
  <c r="BU199" i="8" s="1"/>
  <c r="BN550" i="8"/>
  <c r="BJ550" i="8"/>
  <c r="BU550" i="8" s="1"/>
  <c r="BN472" i="8"/>
  <c r="BJ472" i="8"/>
  <c r="BU472" i="8" s="1"/>
  <c r="BN444" i="8"/>
  <c r="BJ444" i="8"/>
  <c r="BU444" i="8" s="1"/>
  <c r="BJ436" i="8"/>
  <c r="BU436" i="8" s="1"/>
  <c r="BN436" i="8"/>
  <c r="BN465" i="8"/>
  <c r="BJ465" i="8"/>
  <c r="BU465" i="8" s="1"/>
  <c r="BJ460" i="8"/>
  <c r="BU460" i="8" s="1"/>
  <c r="BN460" i="8"/>
  <c r="BJ204" i="8"/>
  <c r="BU204" i="8" s="1"/>
  <c r="BN204" i="8"/>
  <c r="DA302" i="4" s="1"/>
  <c r="BJ554" i="8"/>
  <c r="BU554" i="8" s="1"/>
  <c r="BN554" i="8"/>
  <c r="BJ25" i="8"/>
  <c r="BU25" i="8" s="1"/>
  <c r="BN25" i="8"/>
  <c r="DB233" i="4" s="1"/>
  <c r="BJ471" i="8"/>
  <c r="BU471" i="8" s="1"/>
  <c r="BN471" i="8"/>
  <c r="BN506" i="8"/>
  <c r="BJ506" i="8"/>
  <c r="BU506" i="8" s="1"/>
  <c r="BN132" i="8"/>
  <c r="BJ132" i="8"/>
  <c r="BU132" i="8" s="1"/>
  <c r="BN522" i="8"/>
  <c r="DA490" i="4" s="1"/>
  <c r="BJ522" i="8"/>
  <c r="BU522" i="8" s="1"/>
  <c r="BK220" i="8"/>
  <c r="BO220" i="8"/>
  <c r="DS336" i="4" s="1"/>
  <c r="BJ497" i="8"/>
  <c r="BU497" i="8" s="1"/>
  <c r="BN497" i="8"/>
  <c r="BJ27" i="8"/>
  <c r="BU27" i="8" s="1"/>
  <c r="BN27" i="8"/>
  <c r="DB466" i="4" s="1"/>
  <c r="BK473" i="8"/>
  <c r="BO473" i="8"/>
  <c r="DR435" i="4" s="1"/>
  <c r="BK428" i="8"/>
  <c r="BO428" i="8"/>
  <c r="BJ435" i="8"/>
  <c r="BU435" i="8" s="1"/>
  <c r="BN435" i="8"/>
  <c r="DA318" i="4" s="1"/>
  <c r="BJ378" i="8"/>
  <c r="BU378" i="8" s="1"/>
  <c r="BN378" i="8"/>
  <c r="DC69" i="4" s="1"/>
  <c r="BJ229" i="8"/>
  <c r="BU229" i="8" s="1"/>
  <c r="BN229" i="8"/>
  <c r="BJ81" i="8"/>
  <c r="BU81" i="8" s="1"/>
  <c r="BN81" i="8"/>
  <c r="BN137" i="8"/>
  <c r="BJ137" i="8"/>
  <c r="BU137" i="8" s="1"/>
  <c r="AF397" i="31"/>
  <c r="AF374" i="31"/>
  <c r="BN513" i="8"/>
  <c r="BJ513" i="8"/>
  <c r="BU513" i="8" s="1"/>
  <c r="BJ31" i="8"/>
  <c r="BU31" i="8" s="1"/>
  <c r="BN31" i="8"/>
  <c r="AK225" i="31"/>
  <c r="AJ225" i="31"/>
  <c r="AK71" i="31"/>
  <c r="AJ71" i="31"/>
  <c r="BJ93" i="8"/>
  <c r="BU93" i="8" s="1"/>
  <c r="BN93" i="8"/>
  <c r="DD142" i="4" s="1"/>
  <c r="AK291" i="31"/>
  <c r="AJ291" i="31"/>
  <c r="AF393" i="31"/>
  <c r="AK393" i="31"/>
  <c r="AJ393" i="31"/>
  <c r="BO213" i="8"/>
  <c r="BK213" i="8"/>
  <c r="BK331" i="8"/>
  <c r="BO331" i="8"/>
  <c r="AF189" i="31"/>
  <c r="AF238" i="31"/>
  <c r="AK413" i="31"/>
  <c r="AJ413" i="31"/>
  <c r="BJ45" i="8"/>
  <c r="BU45" i="8" s="1"/>
  <c r="BN45" i="8"/>
  <c r="DB544" i="4" s="1"/>
  <c r="BK558" i="8"/>
  <c r="BO558" i="8"/>
  <c r="BJ422" i="8"/>
  <c r="BU422" i="8" s="1"/>
  <c r="BN422" i="8"/>
  <c r="BK241" i="8"/>
  <c r="BO241" i="8"/>
  <c r="BN413" i="8"/>
  <c r="BJ413" i="8"/>
  <c r="BU413" i="8" s="1"/>
  <c r="BJ480" i="8"/>
  <c r="BU480" i="8" s="1"/>
  <c r="BN480" i="8"/>
  <c r="DA444" i="4" s="1"/>
  <c r="BJ196" i="8"/>
  <c r="BU196" i="8" s="1"/>
  <c r="BN196" i="8"/>
  <c r="BN448" i="8"/>
  <c r="BJ448" i="8"/>
  <c r="BU448" i="8" s="1"/>
  <c r="BN82" i="8"/>
  <c r="BJ82" i="8"/>
  <c r="BU82" i="8" s="1"/>
  <c r="BN523" i="8"/>
  <c r="DA491" i="4" s="1"/>
  <c r="BJ523" i="8"/>
  <c r="BU523" i="8" s="1"/>
  <c r="BN498" i="8"/>
  <c r="BJ498" i="8"/>
  <c r="BU498" i="8" s="1"/>
  <c r="BJ186" i="8"/>
  <c r="BU186" i="8" s="1"/>
  <c r="BN186" i="8"/>
  <c r="BN388" i="8"/>
  <c r="BJ388" i="8"/>
  <c r="BU388" i="8" s="1"/>
  <c r="BN154" i="8"/>
  <c r="DB25" i="4" s="1"/>
  <c r="BJ154" i="8"/>
  <c r="BU154" i="8" s="1"/>
  <c r="BN62" i="8"/>
  <c r="BJ62" i="8"/>
  <c r="BU62" i="8" s="1"/>
  <c r="BN455" i="8"/>
  <c r="BJ455" i="8"/>
  <c r="BU455" i="8" s="1"/>
  <c r="BN347" i="8"/>
  <c r="BJ347" i="8"/>
  <c r="BU347" i="8" s="1"/>
  <c r="BJ68" i="8"/>
  <c r="BU68" i="8" s="1"/>
  <c r="BN68" i="8"/>
  <c r="BN411" i="8"/>
  <c r="BJ411" i="8"/>
  <c r="BU411" i="8" s="1"/>
  <c r="BN5" i="8"/>
  <c r="BJ5" i="8"/>
  <c r="BU5" i="8" s="1"/>
  <c r="BJ76" i="8"/>
  <c r="BU76" i="8" s="1"/>
  <c r="BN76" i="8"/>
  <c r="DA374" i="4" s="1"/>
  <c r="BO240" i="8"/>
  <c r="BK240" i="8"/>
  <c r="BV240" i="8" s="1"/>
  <c r="BO207" i="8"/>
  <c r="BK207" i="8"/>
  <c r="BK84" i="8"/>
  <c r="BO84" i="8"/>
  <c r="BJ206" i="8"/>
  <c r="BU206" i="8" s="1"/>
  <c r="BN206" i="8"/>
  <c r="BN511" i="8"/>
  <c r="DA476" i="4" s="1"/>
  <c r="BJ511" i="8"/>
  <c r="BU511" i="8" s="1"/>
  <c r="BN527" i="8"/>
  <c r="BJ527" i="8"/>
  <c r="BU527" i="8" s="1"/>
  <c r="BJ505" i="8"/>
  <c r="BU505" i="8" s="1"/>
  <c r="BN505" i="8"/>
  <c r="DB470" i="4" s="1"/>
  <c r="BK162" i="8"/>
  <c r="BO162" i="8"/>
  <c r="AF82" i="31"/>
  <c r="AF206" i="31"/>
  <c r="BO292" i="8"/>
  <c r="BK292" i="8"/>
  <c r="BO20" i="8"/>
  <c r="BK20" i="8"/>
  <c r="AK320" i="31"/>
  <c r="AJ320" i="31"/>
  <c r="BO85" i="8"/>
  <c r="DT330" i="4" s="1"/>
  <c r="BK85" i="8"/>
  <c r="BV85" i="8" s="1"/>
  <c r="AJ551" i="31"/>
  <c r="BL308" i="8"/>
  <c r="AG548" i="21" s="1"/>
  <c r="CN548" i="4" s="1"/>
  <c r="BH308" i="8"/>
  <c r="AD548" i="21" s="1"/>
  <c r="BK353" i="8"/>
  <c r="BO353" i="8"/>
  <c r="DR201" i="4" s="1"/>
  <c r="AK60" i="31"/>
  <c r="AJ60" i="31"/>
  <c r="AJ100" i="31"/>
  <c r="BL33" i="8"/>
  <c r="AG97" i="21" s="1"/>
  <c r="CN97" i="4" s="1"/>
  <c r="BH33" i="8"/>
  <c r="AD97" i="21" s="1"/>
  <c r="BN463" i="8"/>
  <c r="BJ463" i="8"/>
  <c r="BU463" i="8" s="1"/>
  <c r="AJ324" i="31"/>
  <c r="BL283" i="8"/>
  <c r="AG321" i="21" s="1"/>
  <c r="CN321" i="4" s="1"/>
  <c r="BH283" i="8"/>
  <c r="AD321" i="21" s="1"/>
  <c r="AF214" i="31"/>
  <c r="AF328" i="31"/>
  <c r="AJ247" i="31"/>
  <c r="BL92" i="8"/>
  <c r="AG244" i="21" s="1"/>
  <c r="CN244" i="4" s="1"/>
  <c r="BH92" i="8"/>
  <c r="AD244" i="21" s="1"/>
  <c r="AF475" i="31"/>
  <c r="BN115" i="8"/>
  <c r="BJ115" i="8"/>
  <c r="BU115" i="8" s="1"/>
  <c r="BN316" i="8"/>
  <c r="BJ316" i="8"/>
  <c r="BU316" i="8" s="1"/>
  <c r="AF217" i="31"/>
  <c r="BJ420" i="8"/>
  <c r="BU420" i="8" s="1"/>
  <c r="BN420" i="8"/>
  <c r="AF347" i="31"/>
  <c r="BO61" i="8"/>
  <c r="DS134" i="4" s="1"/>
  <c r="BK61" i="8"/>
  <c r="BV61" i="8" s="1"/>
  <c r="BO381" i="8"/>
  <c r="BK381" i="8"/>
  <c r="AF163" i="31"/>
  <c r="AF357" i="31"/>
  <c r="BO6" i="8"/>
  <c r="BK6" i="8"/>
  <c r="BO89" i="8"/>
  <c r="BK89" i="8"/>
  <c r="AJ400" i="31"/>
  <c r="BL442" i="8"/>
  <c r="AG397" i="21" s="1"/>
  <c r="CN397" i="4" s="1"/>
  <c r="BH442" i="8"/>
  <c r="AD397" i="21" s="1"/>
  <c r="AJ323" i="31"/>
  <c r="BH13" i="8"/>
  <c r="AD320" i="21" s="1"/>
  <c r="BL13" i="8"/>
  <c r="AG320" i="21" s="1"/>
  <c r="CN320" i="4" s="1"/>
  <c r="AJ449" i="31"/>
  <c r="BH493" i="8"/>
  <c r="AD446" i="21" s="1"/>
  <c r="BL493" i="8"/>
  <c r="AG446" i="21" s="1"/>
  <c r="CN446" i="4" s="1"/>
  <c r="AJ184" i="31"/>
  <c r="BH157" i="8"/>
  <c r="AD181" i="21" s="1"/>
  <c r="BL157" i="8"/>
  <c r="AG181" i="21" s="1"/>
  <c r="CN181" i="4" s="1"/>
  <c r="AF416" i="31"/>
  <c r="AJ312" i="31"/>
  <c r="BL425" i="8"/>
  <c r="AG309" i="21" s="1"/>
  <c r="CN309" i="4" s="1"/>
  <c r="BH425" i="8"/>
  <c r="AD309" i="21" s="1"/>
  <c r="BK553" i="8"/>
  <c r="BV553" i="8" s="1"/>
  <c r="BO553" i="8"/>
  <c r="AF160" i="31"/>
  <c r="BK47" i="8"/>
  <c r="BO47" i="8"/>
  <c r="DS417" i="4" s="1"/>
  <c r="BK308" i="8"/>
  <c r="BO308" i="8"/>
  <c r="DR548" i="4" s="1"/>
  <c r="AF342" i="31"/>
  <c r="AJ497" i="31"/>
  <c r="BL526" i="8"/>
  <c r="AG494" i="21" s="1"/>
  <c r="CN494" i="4" s="1"/>
  <c r="BH526" i="8"/>
  <c r="AD494" i="21" s="1"/>
  <c r="BO48" i="8"/>
  <c r="BK48" i="8"/>
  <c r="BO319" i="8"/>
  <c r="BK319" i="8"/>
  <c r="BO262" i="8"/>
  <c r="BK262" i="8"/>
  <c r="BK268" i="8"/>
  <c r="BO268" i="8"/>
  <c r="BO193" i="8"/>
  <c r="BK193" i="8"/>
  <c r="BV193" i="8" s="1"/>
  <c r="AJ379" i="31"/>
  <c r="BH115" i="8"/>
  <c r="AD376" i="21" s="1"/>
  <c r="BL115" i="8"/>
  <c r="AG376" i="21" s="1"/>
  <c r="CN376" i="4" s="1"/>
  <c r="BO542" i="8"/>
  <c r="BK542" i="8"/>
  <c r="BO516" i="8"/>
  <c r="BK516" i="8"/>
  <c r="BN402" i="8"/>
  <c r="BJ402" i="8"/>
  <c r="BU402" i="8" s="1"/>
  <c r="AJ169" i="31"/>
  <c r="BL181" i="8"/>
  <c r="AG166" i="21" s="1"/>
  <c r="CN166" i="4" s="1"/>
  <c r="BH181" i="8"/>
  <c r="AD166" i="21" s="1"/>
  <c r="AF329" i="31"/>
  <c r="BO430" i="8"/>
  <c r="BK430" i="8"/>
  <c r="BV430" i="8" s="1"/>
  <c r="BK394" i="8"/>
  <c r="BO394" i="8"/>
  <c r="DR372" i="4" s="1"/>
  <c r="BJ549" i="8"/>
  <c r="BU549" i="8" s="1"/>
  <c r="BN549" i="8"/>
  <c r="BJ53" i="8"/>
  <c r="BU53" i="8" s="1"/>
  <c r="BN53" i="8"/>
  <c r="BO26" i="8"/>
  <c r="BK26" i="8"/>
  <c r="BO235" i="8"/>
  <c r="BK235" i="8"/>
  <c r="AJ351" i="31"/>
  <c r="BL342" i="8"/>
  <c r="AG348" i="21" s="1"/>
  <c r="CN348" i="4" s="1"/>
  <c r="BH342" i="8"/>
  <c r="AD348" i="21" s="1"/>
  <c r="BO183" i="8"/>
  <c r="DT213" i="4" s="1"/>
  <c r="BK183" i="8"/>
  <c r="BK297" i="8"/>
  <c r="BO297" i="8"/>
  <c r="AJ386" i="31"/>
  <c r="BL457" i="8"/>
  <c r="AG383" i="21" s="1"/>
  <c r="CN383" i="4" s="1"/>
  <c r="BH457" i="8"/>
  <c r="AD383" i="21" s="1"/>
  <c r="AJ13" i="31"/>
  <c r="BH195" i="8"/>
  <c r="AD10" i="21" s="1"/>
  <c r="BL195" i="8"/>
  <c r="AG10" i="21" s="1"/>
  <c r="CN10" i="4" s="1"/>
  <c r="BK443" i="8"/>
  <c r="BO443" i="8"/>
  <c r="DR329" i="4" s="1"/>
  <c r="AF213" i="31"/>
  <c r="BO42" i="8"/>
  <c r="BK42" i="8"/>
  <c r="AJ46" i="31"/>
  <c r="BL228" i="8"/>
  <c r="AG43" i="21" s="1"/>
  <c r="CN43" i="4" s="1"/>
  <c r="BH228" i="8"/>
  <c r="AD43" i="21" s="1"/>
  <c r="AF42" i="31"/>
  <c r="AJ463" i="31"/>
  <c r="BL498" i="8"/>
  <c r="AG460" i="21" s="1"/>
  <c r="CN460" i="4" s="1"/>
  <c r="BH498" i="8"/>
  <c r="AD460" i="21" s="1"/>
  <c r="AJ123" i="31"/>
  <c r="BH350" i="8"/>
  <c r="AD120" i="21" s="1"/>
  <c r="BL350" i="8"/>
  <c r="AG120" i="21" s="1"/>
  <c r="CN120" i="4" s="1"/>
  <c r="AJ344" i="31"/>
  <c r="BL17" i="8"/>
  <c r="AG341" i="21" s="1"/>
  <c r="CN341" i="4" s="1"/>
  <c r="BH17" i="8"/>
  <c r="AD341" i="21" s="1"/>
  <c r="BO315" i="8"/>
  <c r="DT159" i="4" s="1"/>
  <c r="BK315" i="8"/>
  <c r="BV315" i="8" s="1"/>
  <c r="AJ172" i="31"/>
  <c r="BL343" i="8"/>
  <c r="AG169" i="21" s="1"/>
  <c r="CN169" i="4" s="1"/>
  <c r="BH343" i="8"/>
  <c r="AD169" i="21" s="1"/>
  <c r="BO248" i="8"/>
  <c r="BK248" i="8"/>
  <c r="AJ362" i="31"/>
  <c r="BL362" i="8"/>
  <c r="AG359" i="21" s="1"/>
  <c r="CN359" i="4" s="1"/>
  <c r="BH362" i="8"/>
  <c r="AD359" i="21" s="1"/>
  <c r="AJ394" i="31"/>
  <c r="BH275" i="8"/>
  <c r="AD391" i="21" s="1"/>
  <c r="BL275" i="8"/>
  <c r="AG391" i="21" s="1"/>
  <c r="CN391" i="4" s="1"/>
  <c r="AF322" i="31"/>
  <c r="AF367" i="31"/>
  <c r="AJ467" i="31"/>
  <c r="BH501" i="8"/>
  <c r="AD464" i="21" s="1"/>
  <c r="BL501" i="8"/>
  <c r="AG464" i="21" s="1"/>
  <c r="CN464" i="4" s="1"/>
  <c r="AJ368" i="31"/>
  <c r="BH403" i="8"/>
  <c r="AD365" i="21" s="1"/>
  <c r="BL403" i="8"/>
  <c r="AG365" i="21" s="1"/>
  <c r="CN365" i="4" s="1"/>
  <c r="AJ126" i="31"/>
  <c r="BH399" i="8"/>
  <c r="AD123" i="21" s="1"/>
  <c r="BL399" i="8"/>
  <c r="AG123" i="21" s="1"/>
  <c r="CN123" i="4" s="1"/>
  <c r="AF58" i="31"/>
  <c r="AJ246" i="31"/>
  <c r="BL385" i="8"/>
  <c r="AG243" i="21" s="1"/>
  <c r="CN243" i="4" s="1"/>
  <c r="BH385" i="8"/>
  <c r="AD243" i="21" s="1"/>
  <c r="BJ336" i="8"/>
  <c r="BU336" i="8" s="1"/>
  <c r="BN336" i="8"/>
  <c r="AJ466" i="31"/>
  <c r="BH502" i="8"/>
  <c r="AD463" i="21" s="1"/>
  <c r="BL502" i="8"/>
  <c r="AG463" i="21" s="1"/>
  <c r="CN463" i="4" s="1"/>
  <c r="AF67" i="31"/>
  <c r="AJ559" i="31"/>
  <c r="BL106" i="8"/>
  <c r="AG556" i="21" s="1"/>
  <c r="CN556" i="4" s="1"/>
  <c r="BH106" i="8"/>
  <c r="AD556" i="21" s="1"/>
  <c r="BO203" i="8"/>
  <c r="BK203" i="8"/>
  <c r="BV203" i="8" s="1"/>
  <c r="AJ177" i="31"/>
  <c r="BL164" i="8"/>
  <c r="AG174" i="21" s="1"/>
  <c r="CN174" i="4" s="1"/>
  <c r="BH164" i="8"/>
  <c r="AD174" i="21" s="1"/>
  <c r="BK302" i="8"/>
  <c r="BO302" i="8"/>
  <c r="BJ456" i="8"/>
  <c r="BU456" i="8" s="1"/>
  <c r="BN456" i="8"/>
  <c r="AF473" i="31"/>
  <c r="BK284" i="8"/>
  <c r="BO284" i="8"/>
  <c r="AF216" i="31"/>
  <c r="BO123" i="8"/>
  <c r="BK123" i="8"/>
  <c r="BK49" i="8"/>
  <c r="BV49" i="8" s="1"/>
  <c r="BO49" i="8"/>
  <c r="AJ275" i="31"/>
  <c r="BH184" i="8"/>
  <c r="AD272" i="21" s="1"/>
  <c r="BL184" i="8"/>
  <c r="AG272" i="21" s="1"/>
  <c r="CN272" i="4" s="1"/>
  <c r="BK457" i="8"/>
  <c r="BV457" i="8" s="1"/>
  <c r="BO457" i="8"/>
  <c r="BO356" i="8"/>
  <c r="DR13" i="4" s="1"/>
  <c r="BK356" i="8"/>
  <c r="BV356" i="8" s="1"/>
  <c r="BO195" i="8"/>
  <c r="BK195" i="8"/>
  <c r="AJ176" i="31"/>
  <c r="BL11" i="8"/>
  <c r="BH11" i="8"/>
  <c r="BT11" i="8" s="1"/>
  <c r="BO386" i="8"/>
  <c r="BK386" i="8"/>
  <c r="AF145" i="31"/>
  <c r="BK445" i="8"/>
  <c r="BO445" i="8"/>
  <c r="AF304" i="31"/>
  <c r="BK490" i="8"/>
  <c r="BV490" i="8" s="1"/>
  <c r="BO490" i="8"/>
  <c r="AF162" i="31"/>
  <c r="AJ179" i="31"/>
  <c r="BH404" i="8"/>
  <c r="AD176" i="21" s="1"/>
  <c r="BL404" i="8"/>
  <c r="AG176" i="21" s="1"/>
  <c r="CN176" i="4" s="1"/>
  <c r="BK147" i="8"/>
  <c r="BV147" i="8" s="1"/>
  <c r="BO147" i="8"/>
  <c r="BK379" i="8"/>
  <c r="BO379" i="8"/>
  <c r="BO362" i="8"/>
  <c r="BK362" i="8"/>
  <c r="BK359" i="8"/>
  <c r="BO359" i="8"/>
  <c r="DR20" i="4" s="1"/>
  <c r="AJ477" i="31"/>
  <c r="BH509" i="8"/>
  <c r="AD474" i="21" s="1"/>
  <c r="BL509" i="8"/>
  <c r="AG474" i="21" s="1"/>
  <c r="CN474" i="4" s="1"/>
  <c r="AJ558" i="31"/>
  <c r="BH351" i="8"/>
  <c r="AD555" i="21" s="1"/>
  <c r="BL351" i="8"/>
  <c r="AG555" i="21" s="1"/>
  <c r="CN555" i="4" s="1"/>
  <c r="AE5" i="31"/>
  <c r="AB561" i="31"/>
  <c r="BO530" i="8"/>
  <c r="BK530" i="8"/>
  <c r="AF175" i="31"/>
  <c r="AJ310" i="31"/>
  <c r="BH125" i="8"/>
  <c r="AD307" i="21" s="1"/>
  <c r="BL125" i="8"/>
  <c r="AG307" i="21" s="1"/>
  <c r="CN307" i="4" s="1"/>
  <c r="BO403" i="8"/>
  <c r="BK403" i="8"/>
  <c r="AJ267" i="31"/>
  <c r="BH192" i="8"/>
  <c r="AD264" i="21" s="1"/>
  <c r="BL192" i="8"/>
  <c r="AG264" i="21" s="1"/>
  <c r="CN264" i="4" s="1"/>
  <c r="AJ295" i="31"/>
  <c r="BL7" i="8"/>
  <c r="AG292" i="21" s="1"/>
  <c r="CN292" i="4" s="1"/>
  <c r="BH7" i="8"/>
  <c r="AD292" i="21" s="1"/>
  <c r="AF498" i="31"/>
  <c r="AF110" i="31"/>
  <c r="AF22" i="31"/>
  <c r="AF149" i="31"/>
  <c r="AJ444" i="31"/>
  <c r="BL487" i="8"/>
  <c r="AG441" i="21" s="1"/>
  <c r="CN441" i="4" s="1"/>
  <c r="BH487" i="8"/>
  <c r="AD441" i="21" s="1"/>
  <c r="AF525" i="31"/>
  <c r="AJ120" i="31"/>
  <c r="BH267" i="8"/>
  <c r="AD117" i="21" s="1"/>
  <c r="BL267" i="8"/>
  <c r="AG117" i="21" s="1"/>
  <c r="CN117" i="4" s="1"/>
  <c r="AJ407" i="31"/>
  <c r="BL205" i="8"/>
  <c r="AG404" i="21" s="1"/>
  <c r="CN404" i="4" s="1"/>
  <c r="BH205" i="8"/>
  <c r="AD404" i="21" s="1"/>
  <c r="BO116" i="8"/>
  <c r="DT284" i="4" s="1"/>
  <c r="BK116" i="8"/>
  <c r="AF245" i="31"/>
  <c r="AK457" i="31"/>
  <c r="AJ457" i="31"/>
  <c r="AF303" i="31"/>
  <c r="AJ20" i="31"/>
  <c r="BH276" i="8"/>
  <c r="BT276" i="8" s="1"/>
  <c r="BL276" i="8"/>
  <c r="BO396" i="8"/>
  <c r="BK396" i="8"/>
  <c r="AF418" i="31"/>
  <c r="AJ62" i="31"/>
  <c r="BL133" i="8"/>
  <c r="AG59" i="21" s="1"/>
  <c r="CN59" i="4" s="1"/>
  <c r="BH133" i="8"/>
  <c r="AD59" i="21" s="1"/>
  <c r="AF398" i="31"/>
  <c r="AJ536" i="31"/>
  <c r="BL556" i="8"/>
  <c r="AG533" i="21" s="1"/>
  <c r="CN533" i="4" s="1"/>
  <c r="BH556" i="8"/>
  <c r="AD533" i="21" s="1"/>
  <c r="AK204" i="31"/>
  <c r="AJ204" i="31"/>
  <c r="BJ338" i="8"/>
  <c r="BU338" i="8" s="1"/>
  <c r="BN338" i="8"/>
  <c r="AJ136" i="31"/>
  <c r="BH170" i="8"/>
  <c r="AD133" i="21" s="1"/>
  <c r="BL170" i="8"/>
  <c r="AG133" i="21" s="1"/>
  <c r="CN133" i="4" s="1"/>
  <c r="AF264" i="31"/>
  <c r="AF549" i="31"/>
  <c r="AF443" i="31"/>
  <c r="BO130" i="8"/>
  <c r="BK130" i="8"/>
  <c r="BV130" i="8" s="1"/>
  <c r="AF91" i="31"/>
  <c r="AF526" i="31"/>
  <c r="AF369" i="31"/>
  <c r="AJ319" i="31"/>
  <c r="BL360" i="8"/>
  <c r="AG316" i="21" s="1"/>
  <c r="CN316" i="4" s="1"/>
  <c r="BH360" i="8"/>
  <c r="AD316" i="21" s="1"/>
  <c r="AJ50" i="31"/>
  <c r="BH124" i="8"/>
  <c r="AD47" i="21" s="1"/>
  <c r="BL124" i="8"/>
  <c r="AG47" i="21" s="1"/>
  <c r="CN47" i="4" s="1"/>
  <c r="BO34" i="8"/>
  <c r="BK34" i="8"/>
  <c r="BV34" i="8" s="1"/>
  <c r="AF315" i="31"/>
  <c r="AF530" i="31"/>
  <c r="AJ318" i="31"/>
  <c r="BL53" i="8"/>
  <c r="AG315" i="21" s="1"/>
  <c r="CN315" i="4" s="1"/>
  <c r="BH53" i="8"/>
  <c r="AD315" i="21" s="1"/>
  <c r="AJ451" i="31"/>
  <c r="BL73" i="8"/>
  <c r="AG448" i="21" s="1"/>
  <c r="CN448" i="4" s="1"/>
  <c r="BH73" i="8"/>
  <c r="AD448" i="21" s="1"/>
  <c r="AF495" i="31"/>
  <c r="AJ259" i="31"/>
  <c r="BL138" i="8"/>
  <c r="AG256" i="21" s="1"/>
  <c r="CN256" i="4" s="1"/>
  <c r="BH138" i="8"/>
  <c r="AD256" i="21" s="1"/>
  <c r="BK333" i="8"/>
  <c r="BV333" i="8" s="1"/>
  <c r="BO333" i="8"/>
  <c r="AJ195" i="31"/>
  <c r="BL148" i="8"/>
  <c r="AG192" i="21" s="1"/>
  <c r="CN192" i="4" s="1"/>
  <c r="BH148" i="8"/>
  <c r="AD192" i="21" s="1"/>
  <c r="BJ485" i="8"/>
  <c r="BU485" i="8" s="1"/>
  <c r="BN485" i="8"/>
  <c r="BN46" i="8"/>
  <c r="DD216" i="4" s="1"/>
  <c r="BJ46" i="8"/>
  <c r="BU46" i="8" s="1"/>
  <c r="BJ47" i="8"/>
  <c r="BU47" i="8" s="1"/>
  <c r="BN47" i="8"/>
  <c r="BN48" i="8"/>
  <c r="DA21" i="4" s="1"/>
  <c r="BJ48" i="8"/>
  <c r="BU48" i="8" s="1"/>
  <c r="BN269" i="8"/>
  <c r="BJ269" i="8"/>
  <c r="BU269" i="8" s="1"/>
  <c r="BK504" i="8"/>
  <c r="BV504" i="8" s="1"/>
  <c r="BO504" i="8"/>
  <c r="BN161" i="8"/>
  <c r="BJ161" i="8"/>
  <c r="BU161" i="8" s="1"/>
  <c r="BK402" i="8"/>
  <c r="BO402" i="8"/>
  <c r="BJ358" i="8"/>
  <c r="BU358" i="8" s="1"/>
  <c r="BN358" i="8"/>
  <c r="DA75" i="4" s="1"/>
  <c r="BN430" i="8"/>
  <c r="BJ430" i="8"/>
  <c r="BU430" i="8" s="1"/>
  <c r="BO549" i="8"/>
  <c r="BK549" i="8"/>
  <c r="BJ66" i="8"/>
  <c r="BU66" i="8" s="1"/>
  <c r="BN66" i="8"/>
  <c r="DA179" i="4" s="1"/>
  <c r="BN138" i="8"/>
  <c r="DD256" i="4" s="1"/>
  <c r="BJ138" i="8"/>
  <c r="BU138" i="8" s="1"/>
  <c r="BN148" i="8"/>
  <c r="BJ148" i="8"/>
  <c r="BU148" i="8" s="1"/>
  <c r="AF233" i="31"/>
  <c r="AK332" i="31"/>
  <c r="AJ332" i="31"/>
  <c r="AK48" i="31"/>
  <c r="AJ48" i="31"/>
  <c r="AK211" i="31"/>
  <c r="AJ211" i="31"/>
  <c r="BN417" i="8"/>
  <c r="BJ417" i="8"/>
  <c r="BU417" i="8" s="1"/>
  <c r="BN313" i="8"/>
  <c r="BJ313" i="8"/>
  <c r="BU313" i="8" s="1"/>
  <c r="AF277" i="31"/>
  <c r="BN315" i="8"/>
  <c r="DD159" i="4" s="1"/>
  <c r="BJ315" i="8"/>
  <c r="BU315" i="8" s="1"/>
  <c r="AF229" i="31"/>
  <c r="AK422" i="31"/>
  <c r="AJ422" i="31"/>
  <c r="AF138" i="31"/>
  <c r="BK330" i="8"/>
  <c r="BO330" i="8"/>
  <c r="AK30" i="31"/>
  <c r="AJ30" i="31"/>
  <c r="BN393" i="8"/>
  <c r="BJ393" i="8"/>
  <c r="BU393" i="8" s="1"/>
  <c r="BN540" i="8"/>
  <c r="BJ540" i="8"/>
  <c r="BU540" i="8" s="1"/>
  <c r="BN155" i="8"/>
  <c r="BJ155" i="8"/>
  <c r="BU155" i="8" s="1"/>
  <c r="AF203" i="31"/>
  <c r="AF429" i="31"/>
  <c r="AK353" i="31"/>
  <c r="AJ353" i="31"/>
  <c r="AF192" i="31"/>
  <c r="AF142" i="31"/>
  <c r="AF384" i="31"/>
  <c r="BJ284" i="8"/>
  <c r="BU284" i="8" s="1"/>
  <c r="BN284" i="8"/>
  <c r="BJ325" i="8"/>
  <c r="BU325" i="8" s="1"/>
  <c r="BN325" i="8"/>
  <c r="BJ512" i="8"/>
  <c r="BU512" i="8" s="1"/>
  <c r="BN512" i="8"/>
  <c r="DB473" i="4" s="1"/>
  <c r="BJ457" i="8"/>
  <c r="BU457" i="8" s="1"/>
  <c r="BN457" i="8"/>
  <c r="BJ357" i="8"/>
  <c r="BU357" i="8" s="1"/>
  <c r="BN357" i="8"/>
  <c r="BK395" i="8"/>
  <c r="BV395" i="8" s="1"/>
  <c r="BO395" i="8"/>
  <c r="BJ387" i="8"/>
  <c r="BU387" i="8" s="1"/>
  <c r="BN387" i="8"/>
  <c r="BJ373" i="8"/>
  <c r="BU373" i="8" s="1"/>
  <c r="BN373" i="8"/>
  <c r="BJ368" i="8"/>
  <c r="BU368" i="8" s="1"/>
  <c r="BN368" i="8"/>
  <c r="BJ152" i="8"/>
  <c r="BU152" i="8" s="1"/>
  <c r="BN152" i="8"/>
  <c r="BJ343" i="8"/>
  <c r="BU343" i="8" s="1"/>
  <c r="BN343" i="8"/>
  <c r="DA169" i="4" s="1"/>
  <c r="BJ379" i="8"/>
  <c r="BU379" i="8" s="1"/>
  <c r="BN379" i="8"/>
  <c r="DA92" i="4" s="1"/>
  <c r="BJ100" i="8"/>
  <c r="BU100" i="8" s="1"/>
  <c r="BN100" i="8"/>
  <c r="DB95" i="4" s="1"/>
  <c r="V561" i="31"/>
  <c r="BN399" i="8"/>
  <c r="BJ399" i="8"/>
  <c r="BU399" i="8" s="1"/>
  <c r="BN102" i="8"/>
  <c r="BJ102" i="8"/>
  <c r="BU102" i="8" s="1"/>
  <c r="BJ500" i="8"/>
  <c r="BU500" i="8" s="1"/>
  <c r="BN500" i="8"/>
  <c r="BN149" i="8"/>
  <c r="DD151" i="4" s="1"/>
  <c r="BJ149" i="8"/>
  <c r="BU149" i="8" s="1"/>
  <c r="BN164" i="8"/>
  <c r="BJ164" i="8"/>
  <c r="BU164" i="8" s="1"/>
  <c r="BN559" i="8"/>
  <c r="BJ559" i="8"/>
  <c r="BU559" i="8" s="1"/>
  <c r="BN453" i="8"/>
  <c r="BJ453" i="8"/>
  <c r="BU453" i="8" s="1"/>
  <c r="AF43" i="31"/>
  <c r="BN39" i="8"/>
  <c r="DB219" i="4" s="1"/>
  <c r="BJ39" i="8"/>
  <c r="BU39" i="8" s="1"/>
  <c r="BK83" i="8"/>
  <c r="BO83" i="8"/>
  <c r="DR209" i="4" s="1"/>
  <c r="AF283" i="31"/>
  <c r="BN396" i="8"/>
  <c r="BJ396" i="8"/>
  <c r="BU396" i="8" s="1"/>
  <c r="AF334" i="31"/>
  <c r="T561" i="31"/>
  <c r="Q561" i="31"/>
  <c r="AJ533" i="31"/>
  <c r="BL554" i="8"/>
  <c r="AG530" i="21" s="1"/>
  <c r="CN530" i="4" s="1"/>
  <c r="BH554" i="8"/>
  <c r="AD530" i="21" s="1"/>
  <c r="AF484" i="31"/>
  <c r="AK404" i="31"/>
  <c r="AJ404" i="31"/>
  <c r="BO526" i="8"/>
  <c r="DR494" i="4" s="1"/>
  <c r="BK526" i="8"/>
  <c r="AF456" i="31"/>
  <c r="AJ102" i="31"/>
  <c r="BH238" i="8"/>
  <c r="AD99" i="21" s="1"/>
  <c r="BL238" i="8"/>
  <c r="AG99" i="21" s="1"/>
  <c r="CN99" i="4" s="1"/>
  <c r="AJ24" i="31"/>
  <c r="BH48" i="8"/>
  <c r="AD21" i="21" s="1"/>
  <c r="BL48" i="8"/>
  <c r="AG21" i="21" s="1"/>
  <c r="CN21" i="4" s="1"/>
  <c r="AF373" i="31"/>
  <c r="AJ279" i="31"/>
  <c r="BL319" i="8"/>
  <c r="AG276" i="21" s="1"/>
  <c r="CN276" i="4" s="1"/>
  <c r="BH319" i="8"/>
  <c r="AD276" i="21" s="1"/>
  <c r="AJ9" i="31"/>
  <c r="BL175" i="8"/>
  <c r="AG6" i="21" s="1"/>
  <c r="CN6" i="4" s="1"/>
  <c r="BH175" i="8"/>
  <c r="AD6" i="21" s="1"/>
  <c r="AK68" i="31"/>
  <c r="AJ68" i="31"/>
  <c r="AF263" i="31"/>
  <c r="AF63" i="31"/>
  <c r="BO533" i="8"/>
  <c r="BK533" i="8"/>
  <c r="AF286" i="31"/>
  <c r="AF425" i="31"/>
  <c r="BO199" i="8"/>
  <c r="BK199" i="8"/>
  <c r="BJ524" i="8"/>
  <c r="BU524" i="8" s="1"/>
  <c r="BN524" i="8"/>
  <c r="BK444" i="8"/>
  <c r="BO444" i="8"/>
  <c r="AJ454" i="31"/>
  <c r="BL492" i="8"/>
  <c r="AG451" i="21" s="1"/>
  <c r="CN451" i="4" s="1"/>
  <c r="BH492" i="8"/>
  <c r="AD451" i="21" s="1"/>
  <c r="BO364" i="8"/>
  <c r="BK364" i="8"/>
  <c r="BK487" i="8"/>
  <c r="BV487" i="8" s="1"/>
  <c r="BO487" i="8"/>
  <c r="BK172" i="8"/>
  <c r="BO172" i="8"/>
  <c r="AJ101" i="31"/>
  <c r="BL396" i="8"/>
  <c r="AG98" i="21" s="1"/>
  <c r="CN98" i="4" s="1"/>
  <c r="BH396" i="8"/>
  <c r="AD98" i="21" s="1"/>
  <c r="BK484" i="8"/>
  <c r="BV484" i="8" s="1"/>
  <c r="BO484" i="8"/>
  <c r="BJ409" i="8"/>
  <c r="BU409" i="8" s="1"/>
  <c r="BN409" i="8"/>
  <c r="BK554" i="8"/>
  <c r="BO554" i="8"/>
  <c r="BO467" i="8"/>
  <c r="BK467" i="8"/>
  <c r="BO408" i="8"/>
  <c r="BK408" i="8"/>
  <c r="BO507" i="8"/>
  <c r="BK507" i="8"/>
  <c r="BV507" i="8" s="1"/>
  <c r="BO266" i="8"/>
  <c r="BK266" i="8"/>
  <c r="BO198" i="8"/>
  <c r="BK198" i="8"/>
  <c r="BO170" i="8"/>
  <c r="BK170" i="8"/>
  <c r="BK59" i="8"/>
  <c r="BO59" i="8"/>
  <c r="DT49" i="4" s="1"/>
  <c r="BJ70" i="8"/>
  <c r="BU70" i="8" s="1"/>
  <c r="BN70" i="8"/>
  <c r="BK546" i="8"/>
  <c r="BO546" i="8"/>
  <c r="AJ94" i="31"/>
  <c r="BL28" i="8"/>
  <c r="AG91" i="21" s="1"/>
  <c r="CN91" i="4" s="1"/>
  <c r="BH28" i="8"/>
  <c r="AD91" i="21" s="1"/>
  <c r="BK78" i="8"/>
  <c r="BV78" i="8" s="1"/>
  <c r="BO78" i="8"/>
  <c r="BO58" i="8"/>
  <c r="BK58" i="8"/>
  <c r="BK253" i="8"/>
  <c r="BO253" i="8"/>
  <c r="BO270" i="8"/>
  <c r="BK270" i="8"/>
  <c r="AJ87" i="31"/>
  <c r="BL367" i="8"/>
  <c r="AG84" i="21" s="1"/>
  <c r="CN84" i="4" s="1"/>
  <c r="BH367" i="8"/>
  <c r="AD84" i="21" s="1"/>
  <c r="AJ40" i="31"/>
  <c r="BH365" i="8"/>
  <c r="AD37" i="21" s="1"/>
  <c r="BL365" i="8"/>
  <c r="AG37" i="21" s="1"/>
  <c r="CN37" i="4" s="1"/>
  <c r="BK326" i="8"/>
  <c r="BO326" i="8"/>
  <c r="AJ316" i="31"/>
  <c r="BL345" i="8"/>
  <c r="AG313" i="21" s="1"/>
  <c r="CN313" i="4" s="1"/>
  <c r="BH345" i="8"/>
  <c r="AD313" i="21" s="1"/>
  <c r="AJ282" i="31"/>
  <c r="BL217" i="8"/>
  <c r="AG279" i="21" s="1"/>
  <c r="CN279" i="4" s="1"/>
  <c r="BH217" i="8"/>
  <c r="AD279" i="21" s="1"/>
  <c r="AK39" i="31"/>
  <c r="AJ39" i="31"/>
  <c r="AJ26" i="31"/>
  <c r="BH173" i="8"/>
  <c r="AD23" i="21" s="1"/>
  <c r="BL173" i="8"/>
  <c r="AG23" i="21" s="1"/>
  <c r="CN23" i="4" s="1"/>
  <c r="AJ424" i="31"/>
  <c r="BH395" i="8"/>
  <c r="BT395" i="8" s="1"/>
  <c r="BL395" i="8"/>
  <c r="AJ90" i="31"/>
  <c r="BL373" i="8"/>
  <c r="AG87" i="21" s="1"/>
  <c r="CN87" i="4" s="1"/>
  <c r="BH373" i="8"/>
  <c r="AD87" i="21" s="1"/>
  <c r="BO305" i="8"/>
  <c r="BK305" i="8"/>
  <c r="BV305" i="8" s="1"/>
  <c r="AJ33" i="31"/>
  <c r="BL79" i="8"/>
  <c r="AG30" i="21" s="1"/>
  <c r="CN30" i="4" s="1"/>
  <c r="BH79" i="8"/>
  <c r="AD30" i="21" s="1"/>
  <c r="AJ83" i="31"/>
  <c r="BL388" i="8"/>
  <c r="AG80" i="21" s="1"/>
  <c r="CN80" i="4" s="1"/>
  <c r="BH388" i="8"/>
  <c r="AD80" i="21" s="1"/>
  <c r="AJ118" i="31"/>
  <c r="BH257" i="8"/>
  <c r="BT257" i="8" s="1"/>
  <c r="BL257" i="8"/>
  <c r="AJ51" i="31"/>
  <c r="BH129" i="8"/>
  <c r="AD48" i="21" s="1"/>
  <c r="BL129" i="8"/>
  <c r="AG48" i="21" s="1"/>
  <c r="CN48" i="4" s="1"/>
  <c r="AJ89" i="31"/>
  <c r="BH250" i="8"/>
  <c r="AD86" i="21" s="1"/>
  <c r="BL250" i="8"/>
  <c r="AG86" i="21" s="1"/>
  <c r="CN86" i="4" s="1"/>
  <c r="BK406" i="8"/>
  <c r="BO406" i="8"/>
  <c r="AJ230" i="31"/>
  <c r="BL153" i="8"/>
  <c r="AG227" i="21" s="1"/>
  <c r="CN227" i="4" s="1"/>
  <c r="BH153" i="8"/>
  <c r="AD227" i="21" s="1"/>
  <c r="AK350" i="31"/>
  <c r="AJ350" i="31"/>
  <c r="BK171" i="8"/>
  <c r="BO171" i="8"/>
  <c r="AJ64" i="31"/>
  <c r="BH370" i="8"/>
  <c r="AD61" i="21" s="1"/>
  <c r="BL370" i="8"/>
  <c r="AG61" i="21" s="1"/>
  <c r="CN61" i="4" s="1"/>
  <c r="BO221" i="8"/>
  <c r="BK221" i="8"/>
  <c r="AJ285" i="31"/>
  <c r="BL347" i="8"/>
  <c r="AG282" i="21" s="1"/>
  <c r="CN282" i="4" s="1"/>
  <c r="BH347" i="8"/>
  <c r="AD282" i="21" s="1"/>
  <c r="BK532" i="8"/>
  <c r="BO532" i="8"/>
  <c r="AJ86" i="31"/>
  <c r="BL303" i="8"/>
  <c r="AG83" i="21" s="1"/>
  <c r="CN83" i="4" s="1"/>
  <c r="BH303" i="8"/>
  <c r="AD83" i="21" s="1"/>
  <c r="BO391" i="8"/>
  <c r="BK391" i="8"/>
  <c r="AJ527" i="31"/>
  <c r="BH24" i="8"/>
  <c r="AD524" i="21" s="1"/>
  <c r="BL24" i="8"/>
  <c r="AG524" i="21" s="1"/>
  <c r="CN524" i="4" s="1"/>
  <c r="AJ193" i="31"/>
  <c r="BL397" i="8"/>
  <c r="AG190" i="21" s="1"/>
  <c r="CN190" i="4" s="1"/>
  <c r="BH397" i="8"/>
  <c r="AD190" i="21" s="1"/>
  <c r="BK231" i="8"/>
  <c r="BO231" i="8"/>
  <c r="BO202" i="8"/>
  <c r="BK202" i="8"/>
  <c r="BV202" i="8" s="1"/>
  <c r="AJ377" i="31"/>
  <c r="BL76" i="8"/>
  <c r="AG374" i="21" s="1"/>
  <c r="CN374" i="4" s="1"/>
  <c r="BH76" i="8"/>
  <c r="AD374" i="21" s="1"/>
  <c r="BO226" i="8"/>
  <c r="BK226" i="8"/>
  <c r="BO140" i="8"/>
  <c r="BK140" i="8"/>
  <c r="BV140" i="8" s="1"/>
  <c r="BO131" i="8"/>
  <c r="BK131" i="8"/>
  <c r="AJ154" i="31"/>
  <c r="BH149" i="8"/>
  <c r="AD151" i="21" s="1"/>
  <c r="BL149" i="8"/>
  <c r="AG151" i="21" s="1"/>
  <c r="CN151" i="4" s="1"/>
  <c r="AJ492" i="31"/>
  <c r="BL521" i="8"/>
  <c r="AG489" i="21" s="1"/>
  <c r="CN489" i="4" s="1"/>
  <c r="BH521" i="8"/>
  <c r="AD489" i="21" s="1"/>
  <c r="AJ134" i="31"/>
  <c r="BL150" i="8"/>
  <c r="AG131" i="21" s="1"/>
  <c r="CN131" i="4" s="1"/>
  <c r="BH150" i="8"/>
  <c r="AD131" i="21" s="1"/>
  <c r="BK407" i="8"/>
  <c r="BO407" i="8"/>
  <c r="AJ452" i="31"/>
  <c r="BL489" i="8"/>
  <c r="AG449" i="21" s="1"/>
  <c r="CN449" i="4" s="1"/>
  <c r="BH489" i="8"/>
  <c r="AD449" i="21" s="1"/>
  <c r="BK265" i="8"/>
  <c r="BV265" i="8" s="1"/>
  <c r="BO265" i="8"/>
  <c r="BO517" i="8"/>
  <c r="DR486" i="4" s="1"/>
  <c r="BK517" i="8"/>
  <c r="BO317" i="8"/>
  <c r="BK317" i="8"/>
  <c r="BV317" i="8" s="1"/>
  <c r="BO244" i="8"/>
  <c r="BK244" i="8"/>
  <c r="BV244" i="8" s="1"/>
  <c r="BJ241" i="8"/>
  <c r="BU241" i="8" s="1"/>
  <c r="BN241" i="8"/>
  <c r="DB31" i="4" s="1"/>
  <c r="BO365" i="8"/>
  <c r="BK365" i="8"/>
  <c r="AJ491" i="31"/>
  <c r="BL520" i="8"/>
  <c r="AG488" i="21" s="1"/>
  <c r="CN488" i="4" s="1"/>
  <c r="BH520" i="8"/>
  <c r="AD488" i="21" s="1"/>
  <c r="BK196" i="8"/>
  <c r="BO196" i="8"/>
  <c r="BO222" i="8"/>
  <c r="DR287" i="4" s="1"/>
  <c r="BK222" i="8"/>
  <c r="BO217" i="8"/>
  <c r="BK217" i="8"/>
  <c r="BV217" i="8" s="1"/>
  <c r="BN90" i="8"/>
  <c r="BJ90" i="8"/>
  <c r="BU90" i="8" s="1"/>
  <c r="BO310" i="8"/>
  <c r="BK310" i="8"/>
  <c r="BK82" i="8"/>
  <c r="BO82" i="8"/>
  <c r="AJ244" i="31"/>
  <c r="BH313" i="8"/>
  <c r="AD241" i="21" s="1"/>
  <c r="BL313" i="8"/>
  <c r="AG241" i="21" s="1"/>
  <c r="CN241" i="4" s="1"/>
  <c r="BO145" i="8"/>
  <c r="BK145" i="8"/>
  <c r="BV145" i="8" s="1"/>
  <c r="BO380" i="8"/>
  <c r="BK380" i="8"/>
  <c r="BK464" i="8"/>
  <c r="BO464" i="8"/>
  <c r="AF92" i="31"/>
  <c r="BO14" i="8"/>
  <c r="BK14" i="8"/>
  <c r="BV14" i="8" s="1"/>
  <c r="BK62" i="8"/>
  <c r="BO62" i="8"/>
  <c r="BO144" i="8"/>
  <c r="BK144" i="8"/>
  <c r="BV144" i="8" s="1"/>
  <c r="BO332" i="8"/>
  <c r="DR298" i="4" s="1"/>
  <c r="BK332" i="8"/>
  <c r="BO223" i="8"/>
  <c r="BK223" i="8"/>
  <c r="BO372" i="8"/>
  <c r="BK372" i="8"/>
  <c r="BK501" i="8"/>
  <c r="BV501" i="8" s="1"/>
  <c r="BO501" i="8"/>
  <c r="AJ429" i="31"/>
  <c r="BL468" i="8"/>
  <c r="AG426" i="21" s="1"/>
  <c r="CN426" i="4" s="1"/>
  <c r="BH468" i="8"/>
  <c r="AD426" i="21" s="1"/>
  <c r="BO76" i="8"/>
  <c r="BK76" i="8"/>
  <c r="AF187" i="31"/>
  <c r="BK385" i="8"/>
  <c r="BO385" i="8"/>
  <c r="DT243" i="4" s="1"/>
  <c r="BK527" i="8"/>
  <c r="BO527" i="8"/>
  <c r="BK502" i="8"/>
  <c r="BO502" i="8"/>
  <c r="BO106" i="8"/>
  <c r="BK106" i="8"/>
  <c r="BV106" i="8" s="1"/>
  <c r="AF547" i="31"/>
  <c r="BN489" i="8"/>
  <c r="DA449" i="4" s="1"/>
  <c r="BJ489" i="8"/>
  <c r="BU489" i="8" s="1"/>
  <c r="AF538" i="31"/>
  <c r="AJ137" i="31"/>
  <c r="BL61" i="8"/>
  <c r="AG134" i="21" s="1"/>
  <c r="CN134" i="4" s="1"/>
  <c r="BH61" i="8"/>
  <c r="AD134" i="21" s="1"/>
  <c r="AJ380" i="31"/>
  <c r="BH381" i="8"/>
  <c r="AD377" i="21" s="1"/>
  <c r="BL381" i="8"/>
  <c r="AG377" i="21" s="1"/>
  <c r="CN377" i="4" s="1"/>
  <c r="AJ402" i="31"/>
  <c r="BL23" i="8"/>
  <c r="AG399" i="21" s="1"/>
  <c r="CN399" i="4" s="1"/>
  <c r="BH23" i="8"/>
  <c r="AD399" i="21" s="1"/>
  <c r="AJ313" i="31"/>
  <c r="BH69" i="8"/>
  <c r="AD310" i="21" s="1"/>
  <c r="BL69" i="8"/>
  <c r="AG310" i="21" s="1"/>
  <c r="CN310" i="4" s="1"/>
  <c r="AJ272" i="31"/>
  <c r="BH6" i="8"/>
  <c r="AD269" i="21" s="1"/>
  <c r="BL6" i="8"/>
  <c r="AG269" i="21" s="1"/>
  <c r="CN269" i="4" s="1"/>
  <c r="AJ307" i="31"/>
  <c r="BL328" i="8"/>
  <c r="AG304" i="21" s="1"/>
  <c r="CN304" i="4" s="1"/>
  <c r="BH328" i="8"/>
  <c r="AD304" i="21" s="1"/>
  <c r="AJ387" i="31"/>
  <c r="BH458" i="8"/>
  <c r="AD384" i="21" s="1"/>
  <c r="BL458" i="8"/>
  <c r="AG384" i="21" s="1"/>
  <c r="CN384" i="4" s="1"/>
  <c r="AJ292" i="31"/>
  <c r="BH434" i="8"/>
  <c r="AD289" i="21" s="1"/>
  <c r="BL434" i="8"/>
  <c r="AG289" i="21" s="1"/>
  <c r="CN289" i="4" s="1"/>
  <c r="AJ294" i="31"/>
  <c r="BL136" i="8"/>
  <c r="AG291" i="21" s="1"/>
  <c r="CN291" i="4" s="1"/>
  <c r="BH136" i="8"/>
  <c r="AD291" i="21" s="1"/>
  <c r="AF488" i="31"/>
  <c r="AJ37" i="31"/>
  <c r="BL225" i="8"/>
  <c r="AG34" i="21" s="1"/>
  <c r="CN34" i="4" s="1"/>
  <c r="BH225" i="8"/>
  <c r="AD34" i="21" s="1"/>
  <c r="BO493" i="8"/>
  <c r="BK493" i="8"/>
  <c r="AJ409" i="31"/>
  <c r="BH299" i="8"/>
  <c r="AD406" i="21" s="1"/>
  <c r="BL299" i="8"/>
  <c r="AG406" i="21" s="1"/>
  <c r="CN406" i="4" s="1"/>
  <c r="BO157" i="8"/>
  <c r="BK157" i="8"/>
  <c r="BN20" i="8"/>
  <c r="BJ20" i="8"/>
  <c r="BU20" i="8" s="1"/>
  <c r="N561" i="31"/>
  <c r="O561" i="31"/>
  <c r="BO323" i="8"/>
  <c r="BK323" i="8"/>
  <c r="BN113" i="8"/>
  <c r="BJ113" i="8"/>
  <c r="BU113" i="8" s="1"/>
  <c r="AK148" i="31"/>
  <c r="AJ148" i="31"/>
  <c r="AJ523" i="31"/>
  <c r="BL544" i="8"/>
  <c r="AG520" i="21" s="1"/>
  <c r="CN520" i="4" s="1"/>
  <c r="BH544" i="8"/>
  <c r="AD520" i="21" s="1"/>
  <c r="AJ517" i="31"/>
  <c r="BL542" i="8"/>
  <c r="AG514" i="21" s="1"/>
  <c r="CN514" i="4" s="1"/>
  <c r="BH542" i="8"/>
  <c r="AD514" i="21" s="1"/>
  <c r="AJ496" i="31"/>
  <c r="BH519" i="8"/>
  <c r="AD493" i="21" s="1"/>
  <c r="BL519" i="8"/>
  <c r="AG493" i="21" s="1"/>
  <c r="CN493" i="4" s="1"/>
  <c r="AK174" i="31"/>
  <c r="AJ174" i="31"/>
  <c r="BK252" i="8"/>
  <c r="BO252" i="8"/>
  <c r="AJ465" i="31"/>
  <c r="BH70" i="8"/>
  <c r="AD462" i="21" s="1"/>
  <c r="BL70" i="8"/>
  <c r="AG462" i="21" s="1"/>
  <c r="CN462" i="4" s="1"/>
  <c r="AF470" i="31"/>
  <c r="AJ234" i="31"/>
  <c r="BL296" i="8"/>
  <c r="AG231" i="21" s="1"/>
  <c r="CN231" i="4" s="1"/>
  <c r="BH296" i="8"/>
  <c r="AD231" i="21" s="1"/>
  <c r="BK249" i="8"/>
  <c r="BV249" i="8" s="1"/>
  <c r="BO249" i="8"/>
  <c r="DT326" i="4" s="1"/>
  <c r="BO176" i="8"/>
  <c r="BK176" i="8"/>
  <c r="AJ321" i="31"/>
  <c r="BL435" i="8"/>
  <c r="AG318" i="21" s="1"/>
  <c r="CN318" i="4" s="1"/>
  <c r="BH435" i="8"/>
  <c r="AD318" i="21" s="1"/>
  <c r="AJ210" i="31"/>
  <c r="BH392" i="8"/>
  <c r="AD207" i="21" s="1"/>
  <c r="BL392" i="8"/>
  <c r="AG207" i="21" s="1"/>
  <c r="CN207" i="4" s="1"/>
  <c r="AF111" i="31"/>
  <c r="AJ131" i="31"/>
  <c r="BH58" i="8"/>
  <c r="AD128" i="21" s="1"/>
  <c r="BL58" i="8"/>
  <c r="AG128" i="21" s="1"/>
  <c r="CN128" i="4" s="1"/>
  <c r="AJ460" i="31"/>
  <c r="BH36" i="8"/>
  <c r="AD457" i="21" s="1"/>
  <c r="BL36" i="8"/>
  <c r="AG457" i="21" s="1"/>
  <c r="CN457" i="4" s="1"/>
  <c r="AJ29" i="31"/>
  <c r="BH253" i="8"/>
  <c r="AD26" i="21" s="1"/>
  <c r="BL253" i="8"/>
  <c r="AG26" i="21" s="1"/>
  <c r="CN26" i="4" s="1"/>
  <c r="AF376" i="31"/>
  <c r="AF556" i="31"/>
  <c r="BK450" i="8"/>
  <c r="BO450" i="8"/>
  <c r="BK234" i="8"/>
  <c r="BO234" i="8"/>
  <c r="BN185" i="8"/>
  <c r="DD541" i="4" s="1"/>
  <c r="BJ185" i="8"/>
  <c r="BU185" i="8" s="1"/>
  <c r="BN190" i="8"/>
  <c r="BJ190" i="8"/>
  <c r="BU190" i="8" s="1"/>
  <c r="BN364" i="8"/>
  <c r="BJ364" i="8"/>
  <c r="BU364" i="8" s="1"/>
  <c r="BJ434" i="8"/>
  <c r="BU434" i="8" s="1"/>
  <c r="BN434" i="8"/>
  <c r="BJ136" i="8"/>
  <c r="BU136" i="8" s="1"/>
  <c r="BN136" i="8"/>
  <c r="DB291" i="4" s="1"/>
  <c r="BO482" i="8"/>
  <c r="BK482" i="8"/>
  <c r="BN486" i="8"/>
  <c r="DB485" i="4" s="1"/>
  <c r="BJ486" i="8"/>
  <c r="BU486" i="8" s="1"/>
  <c r="BJ225" i="8"/>
  <c r="BU225" i="8" s="1"/>
  <c r="BN225" i="8"/>
  <c r="BN491" i="8"/>
  <c r="DB450" i="4" s="1"/>
  <c r="BJ491" i="8"/>
  <c r="BU491" i="8" s="1"/>
  <c r="BO409" i="8"/>
  <c r="BK409" i="8"/>
  <c r="BN107" i="8"/>
  <c r="DB270" i="4" s="1"/>
  <c r="BJ107" i="8"/>
  <c r="BU107" i="8" s="1"/>
  <c r="BN160" i="8"/>
  <c r="BJ160" i="8"/>
  <c r="BU160" i="8" s="1"/>
  <c r="BN92" i="8"/>
  <c r="BJ92" i="8"/>
  <c r="BU92" i="8" s="1"/>
  <c r="BJ170" i="8"/>
  <c r="BU170" i="8" s="1"/>
  <c r="BN170" i="8"/>
  <c r="DA133" i="4" s="1"/>
  <c r="BN503" i="8"/>
  <c r="BJ503" i="8"/>
  <c r="BU503" i="8" s="1"/>
  <c r="BJ414" i="8"/>
  <c r="BU414" i="8" s="1"/>
  <c r="BN414" i="8"/>
  <c r="BJ110" i="8"/>
  <c r="BU110" i="8" s="1"/>
  <c r="BN110" i="8"/>
  <c r="BJ451" i="8"/>
  <c r="BU451" i="8" s="1"/>
  <c r="BN451" i="8"/>
  <c r="BJ546" i="8"/>
  <c r="BU546" i="8" s="1"/>
  <c r="BN546" i="8"/>
  <c r="BN104" i="8"/>
  <c r="BJ104" i="8"/>
  <c r="BU104" i="8" s="1"/>
  <c r="BN124" i="8"/>
  <c r="BJ124" i="8"/>
  <c r="BU124" i="8" s="1"/>
  <c r="BJ78" i="8"/>
  <c r="BU78" i="8" s="1"/>
  <c r="BN78" i="8"/>
  <c r="BN437" i="8"/>
  <c r="BJ437" i="8"/>
  <c r="BU437" i="8" s="1"/>
  <c r="BJ36" i="8"/>
  <c r="BU36" i="8" s="1"/>
  <c r="BN36" i="8"/>
  <c r="BN98" i="8"/>
  <c r="BJ98" i="8"/>
  <c r="BU98" i="8" s="1"/>
  <c r="BO108" i="8"/>
  <c r="BK108" i="8"/>
  <c r="AK382" i="31"/>
  <c r="AJ382" i="31"/>
  <c r="AF382" i="31"/>
  <c r="AF225" i="31"/>
  <c r="AF71" i="31"/>
  <c r="BN287" i="8"/>
  <c r="BJ287" i="8"/>
  <c r="BU287" i="8" s="1"/>
  <c r="AF388" i="31"/>
  <c r="AF6" i="31"/>
  <c r="BN221" i="8"/>
  <c r="BJ221" i="8"/>
  <c r="BU221" i="8" s="1"/>
  <c r="BJ532" i="8"/>
  <c r="BU532" i="8" s="1"/>
  <c r="BN532" i="8"/>
  <c r="AF115" i="31"/>
  <c r="AF97" i="31"/>
  <c r="AK239" i="31"/>
  <c r="AJ239" i="31"/>
  <c r="BJ412" i="8"/>
  <c r="BU412" i="8" s="1"/>
  <c r="BN412" i="8"/>
  <c r="AK238" i="31"/>
  <c r="AJ238" i="31"/>
  <c r="BJ510" i="8"/>
  <c r="BU510" i="8" s="1"/>
  <c r="BN510" i="8"/>
  <c r="DA478" i="4" s="1"/>
  <c r="AF69" i="31"/>
  <c r="AF413" i="31"/>
  <c r="AF360" i="31"/>
  <c r="BJ289" i="8"/>
  <c r="BU289" i="8" s="1"/>
  <c r="BN289" i="8"/>
  <c r="AK76" i="31"/>
  <c r="AJ76" i="31"/>
  <c r="BJ517" i="8"/>
  <c r="BU517" i="8" s="1"/>
  <c r="BN517" i="8"/>
  <c r="DB486" i="4" s="1"/>
  <c r="BN88" i="8"/>
  <c r="DB224" i="4" s="1"/>
  <c r="BJ88" i="8"/>
  <c r="BU88" i="8" s="1"/>
  <c r="BN345" i="8"/>
  <c r="BJ345" i="8"/>
  <c r="BU345" i="8" s="1"/>
  <c r="AF510" i="31"/>
  <c r="BJ218" i="8"/>
  <c r="BU218" i="8" s="1"/>
  <c r="BN218" i="8"/>
  <c r="BN346" i="8"/>
  <c r="BJ346" i="8"/>
  <c r="BU346" i="8" s="1"/>
  <c r="BJ494" i="8"/>
  <c r="BU494" i="8" s="1"/>
  <c r="BN494" i="8"/>
  <c r="BN37" i="8"/>
  <c r="BJ37" i="8"/>
  <c r="BU37" i="8" s="1"/>
  <c r="BN258" i="8"/>
  <c r="BJ258" i="8"/>
  <c r="BU258" i="8" s="1"/>
  <c r="BN464" i="8"/>
  <c r="BJ464" i="8"/>
  <c r="BU464" i="8" s="1"/>
  <c r="BN344" i="8"/>
  <c r="BJ344" i="8"/>
  <c r="BU344" i="8" s="1"/>
  <c r="BN57" i="8"/>
  <c r="DA193" i="4" s="1"/>
  <c r="BJ57" i="8"/>
  <c r="BU57" i="8" s="1"/>
  <c r="BJ144" i="8"/>
  <c r="BU144" i="8" s="1"/>
  <c r="BN144" i="8"/>
  <c r="BJ332" i="8"/>
  <c r="BU332" i="8" s="1"/>
  <c r="BN332" i="8"/>
  <c r="DB298" i="4" s="1"/>
  <c r="BN476" i="8"/>
  <c r="BJ476" i="8"/>
  <c r="BU476" i="8" s="1"/>
  <c r="BN501" i="8"/>
  <c r="BJ501" i="8"/>
  <c r="BU501" i="8" s="1"/>
  <c r="BN210" i="8"/>
  <c r="DB55" i="4" s="1"/>
  <c r="BJ210" i="8"/>
  <c r="BU210" i="8" s="1"/>
  <c r="BN339" i="8"/>
  <c r="BJ339" i="8"/>
  <c r="BU339" i="8" s="1"/>
  <c r="BN502" i="8"/>
  <c r="BJ502" i="8"/>
  <c r="BU502" i="8" s="1"/>
  <c r="BJ539" i="8"/>
  <c r="BU539" i="8" s="1"/>
  <c r="BN539" i="8"/>
  <c r="BK489" i="8"/>
  <c r="BO489" i="8"/>
  <c r="DR449" i="4" s="1"/>
  <c r="BO30" i="8"/>
  <c r="BK30" i="8"/>
  <c r="AF106" i="31"/>
  <c r="AK10" i="31"/>
  <c r="AJ10" i="31"/>
  <c r="BN492" i="8"/>
  <c r="BJ492" i="8"/>
  <c r="BU492" i="8" s="1"/>
  <c r="AF337" i="31"/>
  <c r="AK248" i="31"/>
  <c r="AJ248" i="31"/>
  <c r="AF248" i="31"/>
  <c r="AK82" i="31"/>
  <c r="AJ82" i="31"/>
  <c r="AF194" i="31"/>
  <c r="AK268" i="31"/>
  <c r="AJ268" i="31"/>
  <c r="BN13" i="8"/>
  <c r="BJ13" i="8"/>
  <c r="BU13" i="8" s="1"/>
  <c r="BN493" i="8"/>
  <c r="BJ493" i="8"/>
  <c r="BU493" i="8" s="1"/>
  <c r="BN157" i="8"/>
  <c r="BJ157" i="8"/>
  <c r="BU157" i="8" s="1"/>
  <c r="BJ425" i="8"/>
  <c r="BU425" i="8" s="1"/>
  <c r="BN425" i="8"/>
  <c r="AF545" i="31"/>
  <c r="AJ557" i="31"/>
  <c r="BL416" i="8"/>
  <c r="AG554" i="21" s="1"/>
  <c r="CN554" i="4" s="1"/>
  <c r="BH416" i="8"/>
  <c r="AD554" i="21" s="1"/>
  <c r="AJ249" i="31"/>
  <c r="BH75" i="8"/>
  <c r="AD246" i="21" s="1"/>
  <c r="BL75" i="8"/>
  <c r="AG246" i="21" s="1"/>
  <c r="CN246" i="4" s="1"/>
  <c r="BO382" i="8"/>
  <c r="BK382" i="8"/>
  <c r="AF436" i="31"/>
  <c r="AF427" i="31"/>
  <c r="AJ273" i="31"/>
  <c r="BH107" i="8"/>
  <c r="AD270" i="21" s="1"/>
  <c r="BL107" i="8"/>
  <c r="AG270" i="21" s="1"/>
  <c r="CN270" i="4" s="1"/>
  <c r="AJ74" i="31"/>
  <c r="BH266" i="8"/>
  <c r="AD71" i="21" s="1"/>
  <c r="BL266" i="8"/>
  <c r="AG71" i="21" s="1"/>
  <c r="CN71" i="4" s="1"/>
  <c r="AJ493" i="31"/>
  <c r="BH522" i="8"/>
  <c r="AD490" i="21" s="1"/>
  <c r="BL522" i="8"/>
  <c r="AG490" i="21" s="1"/>
  <c r="CN490" i="4" s="1"/>
  <c r="AF127" i="31"/>
  <c r="BN119" i="8"/>
  <c r="BJ119" i="8"/>
  <c r="BU119" i="8" s="1"/>
  <c r="AF446" i="31"/>
  <c r="BK245" i="8"/>
  <c r="BO245" i="8"/>
  <c r="AF44" i="31"/>
  <c r="AK347" i="31"/>
  <c r="AJ347" i="31"/>
  <c r="AK430" i="31"/>
  <c r="AJ430" i="31"/>
  <c r="BK264" i="8"/>
  <c r="BO264" i="8"/>
  <c r="AJ106" i="31"/>
  <c r="BL324" i="8"/>
  <c r="BH324" i="8"/>
  <c r="BT324" i="8" s="1"/>
  <c r="BK341" i="8"/>
  <c r="BO341" i="8"/>
  <c r="AJ302" i="31"/>
  <c r="BL261" i="8"/>
  <c r="AG299" i="21" s="1"/>
  <c r="CN299" i="4" s="1"/>
  <c r="BH261" i="8"/>
  <c r="AD299" i="21" s="1"/>
  <c r="BK469" i="8"/>
  <c r="BO469" i="8"/>
  <c r="BK458" i="8"/>
  <c r="BV458" i="8" s="1"/>
  <c r="BO458" i="8"/>
  <c r="AJ88" i="31"/>
  <c r="BL239" i="8"/>
  <c r="AG85" i="21" s="1"/>
  <c r="CN85" i="4" s="1"/>
  <c r="BH239" i="8"/>
  <c r="AD85" i="21" s="1"/>
  <c r="BK205" i="8"/>
  <c r="BO205" i="8"/>
  <c r="BO312" i="8"/>
  <c r="BK312" i="8"/>
  <c r="AJ391" i="31"/>
  <c r="BL398" i="8"/>
  <c r="AG388" i="21" s="1"/>
  <c r="CN388" i="4" s="1"/>
  <c r="BH398" i="8"/>
  <c r="AD388" i="21" s="1"/>
  <c r="AJ499" i="31"/>
  <c r="BH292" i="8"/>
  <c r="AD496" i="21" s="1"/>
  <c r="BL292" i="8"/>
  <c r="AG496" i="21" s="1"/>
  <c r="CN496" i="4" s="1"/>
  <c r="BO179" i="8"/>
  <c r="DT35" i="4" s="1"/>
  <c r="BK179" i="8"/>
  <c r="AF184" i="31"/>
  <c r="AJ416" i="31"/>
  <c r="BH20" i="8"/>
  <c r="AD413" i="21" s="1"/>
  <c r="BL20" i="8"/>
  <c r="AG413" i="21" s="1"/>
  <c r="CN413" i="4" s="1"/>
  <c r="BK537" i="8"/>
  <c r="BO537" i="8"/>
  <c r="BO200" i="8"/>
  <c r="BK200" i="8"/>
  <c r="BO416" i="8"/>
  <c r="BK416" i="8"/>
  <c r="AJ408" i="31"/>
  <c r="BL462" i="8"/>
  <c r="AG405" i="21" s="1"/>
  <c r="CN405" i="4" s="1"/>
  <c r="BH462" i="8"/>
  <c r="AD405" i="21" s="1"/>
  <c r="AF54" i="31"/>
  <c r="BK175" i="8"/>
  <c r="BO175" i="8"/>
  <c r="BK269" i="8"/>
  <c r="BO269" i="8"/>
  <c r="BK447" i="8"/>
  <c r="BV447" i="8" s="1"/>
  <c r="BO447" i="8"/>
  <c r="DR333" i="4" s="1"/>
  <c r="AF500" i="31"/>
  <c r="BK519" i="8"/>
  <c r="BV519" i="8" s="1"/>
  <c r="BO519" i="8"/>
  <c r="BK22" i="8"/>
  <c r="BV22" i="8" s="1"/>
  <c r="BO22" i="8"/>
  <c r="BK470" i="8"/>
  <c r="BO470" i="8"/>
  <c r="DT423" i="4" s="1"/>
  <c r="BJ9" i="8"/>
  <c r="BU9" i="8" s="1"/>
  <c r="BN9" i="8"/>
  <c r="BO376" i="8"/>
  <c r="BK376" i="8"/>
  <c r="BV376" i="8" s="1"/>
  <c r="AJ329" i="31"/>
  <c r="BH249" i="8"/>
  <c r="AD326" i="21" s="1"/>
  <c r="BL249" i="8"/>
  <c r="AG326" i="21" s="1"/>
  <c r="CN326" i="4" s="1"/>
  <c r="AF250" i="31"/>
  <c r="AF256" i="31"/>
  <c r="BO66" i="8"/>
  <c r="BK66" i="8"/>
  <c r="AJ343" i="31"/>
  <c r="BL449" i="8"/>
  <c r="AG340" i="21" s="1"/>
  <c r="CN340" i="4" s="1"/>
  <c r="BH449" i="8"/>
  <c r="AD340" i="21" s="1"/>
  <c r="BK148" i="8"/>
  <c r="BO148" i="8"/>
  <c r="AJ478" i="31"/>
  <c r="BL49" i="8"/>
  <c r="AG475" i="21" s="1"/>
  <c r="CN475" i="4" s="1"/>
  <c r="BH49" i="8"/>
  <c r="AD475" i="21" s="1"/>
  <c r="BO432" i="8"/>
  <c r="BK432" i="8"/>
  <c r="AJ502" i="31"/>
  <c r="BH529" i="8"/>
  <c r="AD499" i="21" s="1"/>
  <c r="BL529" i="8"/>
  <c r="AG499" i="21" s="1"/>
  <c r="CN499" i="4" s="1"/>
  <c r="AJ553" i="31"/>
  <c r="BL357" i="8"/>
  <c r="AG550" i="21" s="1"/>
  <c r="CN550" i="4" s="1"/>
  <c r="BH357" i="8"/>
  <c r="AD550" i="21" s="1"/>
  <c r="AJ552" i="31"/>
  <c r="BH320" i="8"/>
  <c r="AD549" i="21" s="1"/>
  <c r="BL320" i="8"/>
  <c r="AG549" i="21" s="1"/>
  <c r="CN549" i="4" s="1"/>
  <c r="AJ327" i="31"/>
  <c r="BL438" i="8"/>
  <c r="AG324" i="21" s="1"/>
  <c r="CN324" i="4" s="1"/>
  <c r="BH438" i="8"/>
  <c r="AD324" i="21" s="1"/>
  <c r="AJ128" i="31"/>
  <c r="BL298" i="8"/>
  <c r="AG125" i="21" s="1"/>
  <c r="CN125" i="4" s="1"/>
  <c r="BH298" i="8"/>
  <c r="AD125" i="21" s="1"/>
  <c r="BO417" i="8"/>
  <c r="BK417" i="8"/>
  <c r="AF463" i="31"/>
  <c r="BK419" i="8"/>
  <c r="BO419" i="8"/>
  <c r="AF153" i="31"/>
  <c r="BK313" i="8"/>
  <c r="BO313" i="8"/>
  <c r="AF378" i="31"/>
  <c r="AF202" i="31"/>
  <c r="AJ124" i="31"/>
  <c r="BL380" i="8"/>
  <c r="AG121" i="21" s="1"/>
  <c r="CN121" i="4" s="1"/>
  <c r="BH380" i="8"/>
  <c r="AD121" i="21" s="1"/>
  <c r="AJ389" i="31"/>
  <c r="BH307" i="8"/>
  <c r="AD386" i="21" s="1"/>
  <c r="BL307" i="8"/>
  <c r="AG386" i="21" s="1"/>
  <c r="CN386" i="4" s="1"/>
  <c r="AJ66" i="31"/>
  <c r="BL368" i="8"/>
  <c r="AG63" i="21" s="1"/>
  <c r="CN63" i="4" s="1"/>
  <c r="BH368" i="8"/>
  <c r="AD63" i="21" s="1"/>
  <c r="AJ435" i="31"/>
  <c r="BL477" i="8"/>
  <c r="AG432" i="21" s="1"/>
  <c r="CN432" i="4" s="1"/>
  <c r="BH477" i="8"/>
  <c r="AD432" i="21" s="1"/>
  <c r="BO16" i="8"/>
  <c r="BK16" i="8"/>
  <c r="BO404" i="8"/>
  <c r="DR176" i="4" s="1"/>
  <c r="BK404" i="8"/>
  <c r="BK377" i="8"/>
  <c r="BO377" i="8"/>
  <c r="AJ486" i="31"/>
  <c r="BH515" i="8"/>
  <c r="AD483" i="21" s="1"/>
  <c r="BL515" i="8"/>
  <c r="AG483" i="21" s="1"/>
  <c r="CN483" i="4" s="1"/>
  <c r="AJ98" i="31"/>
  <c r="BH100" i="8"/>
  <c r="AD95" i="21" s="1"/>
  <c r="BL100" i="8"/>
  <c r="AG95" i="21" s="1"/>
  <c r="CN95" i="4" s="1"/>
  <c r="AJ151" i="31"/>
  <c r="BH294" i="8"/>
  <c r="AD148" i="21" s="1"/>
  <c r="BL294" i="8"/>
  <c r="AG148" i="21" s="1"/>
  <c r="CN148" i="4" s="1"/>
  <c r="BO352" i="8"/>
  <c r="BK352" i="8"/>
  <c r="AJ322" i="31"/>
  <c r="BL68" i="8"/>
  <c r="AG319" i="21" s="1"/>
  <c r="CN319" i="4" s="1"/>
  <c r="BH68" i="8"/>
  <c r="AD319" i="21" s="1"/>
  <c r="BO540" i="8"/>
  <c r="BK540" i="8"/>
  <c r="AJ112" i="31"/>
  <c r="BL189" i="8"/>
  <c r="AG109" i="21" s="1"/>
  <c r="CN109" i="4" s="1"/>
  <c r="BH189" i="8"/>
  <c r="AD109" i="21" s="1"/>
  <c r="AF181" i="31"/>
  <c r="AF434" i="31"/>
  <c r="AF173" i="31"/>
  <c r="AJ367" i="31"/>
  <c r="BL65" i="8"/>
  <c r="AG364" i="21" s="1"/>
  <c r="CN364" i="4" s="1"/>
  <c r="BH65" i="8"/>
  <c r="AD364" i="21" s="1"/>
  <c r="AK8" i="31"/>
  <c r="AJ8" i="31"/>
  <c r="BO158" i="8"/>
  <c r="BK158" i="8"/>
  <c r="BV158" i="8" s="1"/>
  <c r="AJ59" i="31"/>
  <c r="BH180" i="8"/>
  <c r="AD56" i="21" s="1"/>
  <c r="BL180" i="8"/>
  <c r="AG56" i="21" s="1"/>
  <c r="CN56" i="4" s="1"/>
  <c r="AJ352" i="31"/>
  <c r="BH251" i="8"/>
  <c r="AD349" i="21" s="1"/>
  <c r="BL251" i="8"/>
  <c r="AG349" i="21" s="1"/>
  <c r="CN349" i="4" s="1"/>
  <c r="AJ251" i="31"/>
  <c r="BL423" i="8"/>
  <c r="AG248" i="21" s="1"/>
  <c r="CN248" i="4" s="1"/>
  <c r="BH423" i="8"/>
  <c r="AD248" i="21" s="1"/>
  <c r="AF504" i="31"/>
  <c r="AJ159" i="31"/>
  <c r="BL169" i="8"/>
  <c r="AG156" i="21" s="1"/>
  <c r="CN156" i="4" s="1"/>
  <c r="BH169" i="8"/>
  <c r="AD156" i="21" s="1"/>
  <c r="AF152" i="31"/>
  <c r="AK293" i="31"/>
  <c r="AJ293" i="31"/>
  <c r="AF466" i="31"/>
  <c r="BK369" i="8"/>
  <c r="BV369" i="8" s="1"/>
  <c r="BO369" i="8"/>
  <c r="BO232" i="8"/>
  <c r="BK232" i="8"/>
  <c r="BV232" i="8" s="1"/>
  <c r="AJ518" i="31"/>
  <c r="BH539" i="8"/>
  <c r="AD515" i="21" s="1"/>
  <c r="BL539" i="8"/>
  <c r="AG515" i="21" s="1"/>
  <c r="CN515" i="4" s="1"/>
  <c r="BK29" i="8"/>
  <c r="BO29" i="8"/>
  <c r="DR539" i="4" s="1"/>
  <c r="AJ359" i="31"/>
  <c r="BL453" i="8"/>
  <c r="AG356" i="21" s="1"/>
  <c r="CN356" i="4" s="1"/>
  <c r="BH453" i="8"/>
  <c r="AD356" i="21" s="1"/>
  <c r="BO439" i="8"/>
  <c r="BK439" i="8"/>
  <c r="AF370" i="31"/>
  <c r="BO285" i="8"/>
  <c r="BK285" i="8"/>
  <c r="BV285" i="8" s="1"/>
  <c r="BO77" i="8"/>
  <c r="BK77" i="8"/>
  <c r="AF176" i="31"/>
  <c r="BO320" i="8"/>
  <c r="BK320" i="8"/>
  <c r="BO474" i="8"/>
  <c r="BK474" i="8"/>
  <c r="BV474" i="8" s="1"/>
  <c r="BO243" i="8"/>
  <c r="DR44" i="4" s="1"/>
  <c r="BK243" i="8"/>
  <c r="BK277" i="8"/>
  <c r="BO277" i="8"/>
  <c r="BK373" i="8"/>
  <c r="BO373" i="8"/>
  <c r="AJ304" i="31"/>
  <c r="BL305" i="8"/>
  <c r="AG301" i="21" s="1"/>
  <c r="CN301" i="4" s="1"/>
  <c r="BH305" i="8"/>
  <c r="AD301" i="21" s="1"/>
  <c r="BK307" i="8"/>
  <c r="BO307" i="8"/>
  <c r="BK350" i="8"/>
  <c r="BO350" i="8"/>
  <c r="AF254" i="31"/>
  <c r="BK477" i="8"/>
  <c r="BO477" i="8"/>
  <c r="AJ162" i="31"/>
  <c r="BL315" i="8"/>
  <c r="AG159" i="21" s="1"/>
  <c r="CN159" i="4" s="1"/>
  <c r="BH315" i="8"/>
  <c r="AD159" i="21" s="1"/>
  <c r="BK343" i="8"/>
  <c r="BO343" i="8"/>
  <c r="BN515" i="8"/>
  <c r="BJ515" i="8"/>
  <c r="BU515" i="8" s="1"/>
  <c r="AJ31" i="31"/>
  <c r="BH330" i="8"/>
  <c r="BT330" i="8" s="1"/>
  <c r="BL330" i="8"/>
  <c r="BO294" i="8"/>
  <c r="BK294" i="8"/>
  <c r="AF477" i="31"/>
  <c r="BO18" i="8"/>
  <c r="DR2" i="4" s="1"/>
  <c r="BK18" i="8"/>
  <c r="BV18" i="8" s="1"/>
  <c r="BK499" i="8"/>
  <c r="BO499" i="8"/>
  <c r="AJ505" i="31"/>
  <c r="BH532" i="8"/>
  <c r="AD502" i="21" s="1"/>
  <c r="BL532" i="8"/>
  <c r="AG502" i="21" s="1"/>
  <c r="CN502" i="4" s="1"/>
  <c r="BK303" i="8"/>
  <c r="BO303" i="8"/>
  <c r="BO246" i="8"/>
  <c r="BK246" i="8"/>
  <c r="BO24" i="8"/>
  <c r="BK24" i="8"/>
  <c r="BV24" i="8" s="1"/>
  <c r="BN397" i="8"/>
  <c r="DA190" i="4" s="1"/>
  <c r="BJ397" i="8"/>
  <c r="BU397" i="8" s="1"/>
  <c r="BO247" i="8"/>
  <c r="BK247" i="8"/>
  <c r="BV247" i="8" s="1"/>
  <c r="AJ405" i="31"/>
  <c r="BL295" i="8"/>
  <c r="AG402" i="21" s="1"/>
  <c r="CN402" i="4" s="1"/>
  <c r="BH295" i="8"/>
  <c r="AD402" i="21" s="1"/>
  <c r="AF310" i="31"/>
  <c r="AJ180" i="31"/>
  <c r="BH410" i="8"/>
  <c r="AD177" i="21" s="1"/>
  <c r="BL410" i="8"/>
  <c r="AG177" i="21" s="1"/>
  <c r="CN177" i="4" s="1"/>
  <c r="AF267" i="31"/>
  <c r="BO423" i="8"/>
  <c r="BK423" i="8"/>
  <c r="BO363" i="8"/>
  <c r="BK363" i="8"/>
  <c r="BV363" i="8" s="1"/>
  <c r="BO102" i="8"/>
  <c r="BK102" i="8"/>
  <c r="BV102" i="8" s="1"/>
  <c r="AJ481" i="31"/>
  <c r="BL510" i="8"/>
  <c r="AG478" i="21" s="1"/>
  <c r="CN478" i="4" s="1"/>
  <c r="BH510" i="8"/>
  <c r="AD478" i="21" s="1"/>
  <c r="AJ14" i="31"/>
  <c r="BH336" i="8"/>
  <c r="AD11" i="21" s="1"/>
  <c r="BL336" i="8"/>
  <c r="AG11" i="21" s="1"/>
  <c r="CN11" i="4" s="1"/>
  <c r="BK500" i="8"/>
  <c r="BV500" i="8" s="1"/>
  <c r="BO500" i="8"/>
  <c r="BN177" i="8"/>
  <c r="DA114" i="4" s="1"/>
  <c r="BJ177" i="8"/>
  <c r="BU177" i="8" s="1"/>
  <c r="AJ508" i="31"/>
  <c r="BH40" i="8"/>
  <c r="AD505" i="21" s="1"/>
  <c r="BL40" i="8"/>
  <c r="AG505" i="21" s="1"/>
  <c r="CN505" i="4" s="1"/>
  <c r="AJ240" i="31"/>
  <c r="BL50" i="8"/>
  <c r="AG237" i="21" s="1"/>
  <c r="CN237" i="4" s="1"/>
  <c r="BH50" i="8"/>
  <c r="AD237" i="21" s="1"/>
  <c r="AJ550" i="31"/>
  <c r="BL289" i="8"/>
  <c r="AG547" i="21" s="1"/>
  <c r="CN547" i="4" s="1"/>
  <c r="BH289" i="8"/>
  <c r="AD547" i="21" s="1"/>
  <c r="AJ441" i="31"/>
  <c r="BH483" i="8"/>
  <c r="AD438" i="21" s="1"/>
  <c r="BL483" i="8"/>
  <c r="AG438" i="21" s="1"/>
  <c r="CN438" i="4" s="1"/>
  <c r="AJ459" i="31"/>
  <c r="BL456" i="8"/>
  <c r="AG456" i="21" s="1"/>
  <c r="CN456" i="4" s="1"/>
  <c r="BH456" i="8"/>
  <c r="AD456" i="21" s="1"/>
  <c r="BK559" i="8"/>
  <c r="BO559" i="8"/>
  <c r="AJ49" i="31"/>
  <c r="BH317" i="8"/>
  <c r="AD46" i="21" s="1"/>
  <c r="BL317" i="8"/>
  <c r="AG46" i="21" s="1"/>
  <c r="CN46" i="4" s="1"/>
  <c r="AJ41" i="31"/>
  <c r="BH188" i="8"/>
  <c r="AD38" i="21" s="1"/>
  <c r="BL188" i="8"/>
  <c r="AG38" i="21" s="1"/>
  <c r="CN38" i="4" s="1"/>
  <c r="AJ121" i="31"/>
  <c r="BL199" i="8"/>
  <c r="AG118" i="21" s="1"/>
  <c r="CN118" i="4" s="1"/>
  <c r="BH199" i="8"/>
  <c r="AD118" i="21" s="1"/>
  <c r="AJ532" i="31"/>
  <c r="BH550" i="8"/>
  <c r="AD529" i="21" s="1"/>
  <c r="BL550" i="8"/>
  <c r="AG529" i="21" s="1"/>
  <c r="CN529" i="4" s="1"/>
  <c r="AJ141" i="31"/>
  <c r="BH318" i="8"/>
  <c r="AD138" i="21" s="1"/>
  <c r="BL318" i="8"/>
  <c r="AG138" i="21" s="1"/>
  <c r="CN138" i="4" s="1"/>
  <c r="AJ110" i="31"/>
  <c r="BL400" i="8"/>
  <c r="AG107" i="21" s="1"/>
  <c r="CN107" i="4" s="1"/>
  <c r="BH400" i="8"/>
  <c r="AD107" i="21" s="1"/>
  <c r="AF432" i="31"/>
  <c r="AJ450" i="31"/>
  <c r="BL479" i="8"/>
  <c r="AG447" i="21" s="1"/>
  <c r="CN447" i="4" s="1"/>
  <c r="BH479" i="8"/>
  <c r="AD447" i="21" s="1"/>
  <c r="AJ22" i="31"/>
  <c r="BH212" i="8"/>
  <c r="AD19" i="21" s="1"/>
  <c r="BL212" i="8"/>
  <c r="AG19" i="21" s="1"/>
  <c r="CN19" i="4" s="1"/>
  <c r="BK134" i="8"/>
  <c r="BO134" i="8"/>
  <c r="BO219" i="8"/>
  <c r="BK219" i="8"/>
  <c r="AF444" i="31"/>
  <c r="AJ525" i="31"/>
  <c r="BL545" i="8"/>
  <c r="AG522" i="21" s="1"/>
  <c r="CN522" i="4" s="1"/>
  <c r="BH545" i="8"/>
  <c r="AD522" i="21" s="1"/>
  <c r="BO239" i="8"/>
  <c r="BK239" i="8"/>
  <c r="BV239" i="8" s="1"/>
  <c r="AF120" i="31"/>
  <c r="AJ269" i="31"/>
  <c r="BL89" i="8"/>
  <c r="AG266" i="21" s="1"/>
  <c r="CN266" i="4" s="1"/>
  <c r="BH89" i="8"/>
  <c r="AD266" i="21" s="1"/>
  <c r="BO111" i="8"/>
  <c r="DT411" i="4" s="1"/>
  <c r="BK111" i="8"/>
  <c r="AF178" i="31"/>
  <c r="AJ303" i="31"/>
  <c r="BL172" i="8"/>
  <c r="AG300" i="21" s="1"/>
  <c r="CN300" i="4" s="1"/>
  <c r="BH172" i="8"/>
  <c r="AD300" i="21" s="1"/>
  <c r="AF326" i="31"/>
  <c r="AJ541" i="31"/>
  <c r="BL484" i="8"/>
  <c r="AG538" i="21" s="1"/>
  <c r="CN538" i="4" s="1"/>
  <c r="BH484" i="8"/>
  <c r="AD538" i="21" s="1"/>
  <c r="AJ418" i="31"/>
  <c r="BH465" i="8"/>
  <c r="AD415" i="21" s="1"/>
  <c r="BL465" i="8"/>
  <c r="AG415" i="21" s="1"/>
  <c r="CN415" i="4" s="1"/>
  <c r="AJ164" i="31"/>
  <c r="BH409" i="8"/>
  <c r="AD161" i="21" s="1"/>
  <c r="BL409" i="8"/>
  <c r="AG161" i="21" s="1"/>
  <c r="CN161" i="4" s="1"/>
  <c r="AJ305" i="31"/>
  <c r="BH204" i="8"/>
  <c r="AD302" i="21" s="1"/>
  <c r="BL204" i="8"/>
  <c r="AG302" i="21" s="1"/>
  <c r="CN302" i="4" s="1"/>
  <c r="AF57" i="31"/>
  <c r="AF536" i="31"/>
  <c r="BN401" i="8"/>
  <c r="BJ401" i="8"/>
  <c r="BU401" i="8" s="1"/>
  <c r="AF333" i="31"/>
  <c r="BK60" i="8"/>
  <c r="BO60" i="8"/>
  <c r="BJ462" i="8"/>
  <c r="BU462" i="8" s="1"/>
  <c r="BN462" i="8"/>
  <c r="AF354" i="31"/>
  <c r="BO463" i="8"/>
  <c r="BK463" i="8"/>
  <c r="AF136" i="31"/>
  <c r="AJ264" i="31"/>
  <c r="BH128" i="8"/>
  <c r="AD261" i="21" s="1"/>
  <c r="BL128" i="8"/>
  <c r="AG261" i="21" s="1"/>
  <c r="CN261" i="4" s="1"/>
  <c r="AJ549" i="31"/>
  <c r="BH187" i="8"/>
  <c r="AD546" i="21" s="1"/>
  <c r="BL187" i="8"/>
  <c r="AG546" i="21" s="1"/>
  <c r="CN546" i="4" s="1"/>
  <c r="AF461" i="31"/>
  <c r="AJ440" i="31"/>
  <c r="BH481" i="8"/>
  <c r="AD437" i="21" s="1"/>
  <c r="BL481" i="8"/>
  <c r="AG437" i="21" s="1"/>
  <c r="CN437" i="4" s="1"/>
  <c r="BK426" i="8"/>
  <c r="BO426" i="8"/>
  <c r="DR260" i="4" s="1"/>
  <c r="AJ490" i="31"/>
  <c r="BL516" i="8"/>
  <c r="AG487" i="21" s="1"/>
  <c r="CN487" i="4" s="1"/>
  <c r="BH516" i="8"/>
  <c r="AD487" i="21" s="1"/>
  <c r="AJ361" i="31"/>
  <c r="BL418" i="8"/>
  <c r="AG358" i="21" s="1"/>
  <c r="CN358" i="4" s="1"/>
  <c r="BH418" i="8"/>
  <c r="AD358" i="21" s="1"/>
  <c r="AJ21" i="31"/>
  <c r="BL166" i="8"/>
  <c r="AG18" i="21" s="1"/>
  <c r="CN18" i="4" s="1"/>
  <c r="BH166" i="8"/>
  <c r="AD18" i="21" s="1"/>
  <c r="AF469" i="31"/>
  <c r="BO151" i="8"/>
  <c r="DR32" i="4" s="1"/>
  <c r="BK151" i="8"/>
  <c r="BO335" i="8"/>
  <c r="DR113" i="4" s="1"/>
  <c r="BK335" i="8"/>
  <c r="AJ306" i="31"/>
  <c r="BH9" i="8"/>
  <c r="AD303" i="21" s="1"/>
  <c r="BL9" i="8"/>
  <c r="AG303" i="21" s="1"/>
  <c r="CN303" i="4" s="1"/>
  <c r="BN508" i="8"/>
  <c r="BJ508" i="8"/>
  <c r="BU508" i="8" s="1"/>
  <c r="AF27" i="31"/>
  <c r="AF423" i="31"/>
  <c r="AJ526" i="31"/>
  <c r="BH546" i="8"/>
  <c r="AD523" i="21" s="1"/>
  <c r="BL546" i="8"/>
  <c r="AG523" i="21" s="1"/>
  <c r="CN523" i="4" s="1"/>
  <c r="AF298" i="31"/>
  <c r="AJ81" i="31"/>
  <c r="BH104" i="8"/>
  <c r="AD78" i="21" s="1"/>
  <c r="BL104" i="8"/>
  <c r="AG78" i="21" s="1"/>
  <c r="CN78" i="4" s="1"/>
  <c r="BN533" i="8"/>
  <c r="BJ533" i="8"/>
  <c r="BU533" i="8" s="1"/>
  <c r="AF319" i="31"/>
  <c r="AJ75" i="31"/>
  <c r="BL389" i="8"/>
  <c r="AG72" i="21" s="1"/>
  <c r="CN72" i="4" s="1"/>
  <c r="BH389" i="8"/>
  <c r="AD72" i="21" s="1"/>
  <c r="AF318" i="31"/>
  <c r="AF182" i="31"/>
  <c r="BK348" i="8"/>
  <c r="BO348" i="8"/>
  <c r="AJ289" i="31"/>
  <c r="BH26" i="8"/>
  <c r="AD286" i="21" s="1"/>
  <c r="BL26" i="8"/>
  <c r="AG286" i="21" s="1"/>
  <c r="CN286" i="4" s="1"/>
  <c r="BO449" i="8"/>
  <c r="BK449" i="8"/>
  <c r="AJ392" i="31"/>
  <c r="BH327" i="8"/>
  <c r="AD389" i="21" s="1"/>
  <c r="BL327" i="8"/>
  <c r="AG389" i="21" s="1"/>
  <c r="CN389" i="4" s="1"/>
  <c r="BJ61" i="8"/>
  <c r="BU61" i="8" s="1"/>
  <c r="BN61" i="8"/>
  <c r="BN23" i="8"/>
  <c r="BJ23" i="8"/>
  <c r="BU23" i="8" s="1"/>
  <c r="BJ69" i="8"/>
  <c r="BU69" i="8" s="1"/>
  <c r="BN69" i="8"/>
  <c r="DA310" i="4" s="1"/>
  <c r="BJ212" i="8"/>
  <c r="BU212" i="8" s="1"/>
  <c r="BN212" i="8"/>
  <c r="BN328" i="8"/>
  <c r="BJ328" i="8"/>
  <c r="BU328" i="8" s="1"/>
  <c r="BN205" i="8"/>
  <c r="BJ205" i="8"/>
  <c r="BU205" i="8" s="1"/>
  <c r="BN64" i="8"/>
  <c r="BJ64" i="8"/>
  <c r="BU64" i="8" s="1"/>
  <c r="BJ179" i="8"/>
  <c r="BU179" i="8" s="1"/>
  <c r="BN179" i="8"/>
  <c r="DD35" i="4" s="1"/>
  <c r="BJ537" i="8"/>
  <c r="BU537" i="8" s="1"/>
  <c r="BN537" i="8"/>
  <c r="BJ191" i="8"/>
  <c r="BU191" i="8" s="1"/>
  <c r="BN191" i="8"/>
  <c r="BN454" i="8"/>
  <c r="BJ454" i="8"/>
  <c r="BU454" i="8" s="1"/>
  <c r="BN75" i="8"/>
  <c r="BJ75" i="8"/>
  <c r="BU75" i="8" s="1"/>
  <c r="BJ496" i="8"/>
  <c r="BU496" i="8" s="1"/>
  <c r="BN496" i="8"/>
  <c r="BN33" i="8"/>
  <c r="BJ33" i="8"/>
  <c r="BU33" i="8" s="1"/>
  <c r="BN495" i="8"/>
  <c r="BJ495" i="8"/>
  <c r="BU495" i="8" s="1"/>
  <c r="BJ319" i="8"/>
  <c r="BU319" i="8" s="1"/>
  <c r="BN319" i="8"/>
  <c r="BN447" i="8"/>
  <c r="DB333" i="4" s="1"/>
  <c r="BJ447" i="8"/>
  <c r="BU447" i="8" s="1"/>
  <c r="BN544" i="8"/>
  <c r="BJ544" i="8"/>
  <c r="BU544" i="8" s="1"/>
  <c r="BN542" i="8"/>
  <c r="BJ542" i="8"/>
  <c r="BU542" i="8" s="1"/>
  <c r="BK166" i="8"/>
  <c r="BO166" i="8"/>
  <c r="DR18" i="4" s="1"/>
  <c r="BN376" i="8"/>
  <c r="BJ376" i="8"/>
  <c r="BU376" i="8" s="1"/>
  <c r="BN547" i="8"/>
  <c r="BJ547" i="8"/>
  <c r="BU547" i="8" s="1"/>
  <c r="BJ534" i="8"/>
  <c r="BU534" i="8" s="1"/>
  <c r="BN534" i="8"/>
  <c r="DB508" i="4" s="1"/>
  <c r="AK233" i="31"/>
  <c r="AJ233" i="31"/>
  <c r="BJ184" i="8"/>
  <c r="BU184" i="8" s="1"/>
  <c r="BN184" i="8"/>
  <c r="AK458" i="31"/>
  <c r="AJ458" i="31"/>
  <c r="AF332" i="31"/>
  <c r="BN421" i="8"/>
  <c r="BJ421" i="8"/>
  <c r="BU421" i="8" s="1"/>
  <c r="AK385" i="31"/>
  <c r="AJ385" i="31"/>
  <c r="AF70" i="31"/>
  <c r="AK138" i="31"/>
  <c r="AJ138" i="31"/>
  <c r="AF198" i="31"/>
  <c r="AK203" i="31"/>
  <c r="AJ203" i="31"/>
  <c r="BK281" i="8"/>
  <c r="BO281" i="8"/>
  <c r="AF288" i="31"/>
  <c r="BJ192" i="8"/>
  <c r="BU192" i="8" s="1"/>
  <c r="BN192" i="8"/>
  <c r="BO304" i="8"/>
  <c r="DR290" i="4" s="1"/>
  <c r="BK304" i="8"/>
  <c r="BK336" i="8"/>
  <c r="BV336" i="8" s="1"/>
  <c r="BO336" i="8"/>
  <c r="AF85" i="31"/>
  <c r="AK192" i="31"/>
  <c r="AJ192" i="31"/>
  <c r="AF348" i="31"/>
  <c r="BO483" i="8"/>
  <c r="BK483" i="8"/>
  <c r="BN29" i="8"/>
  <c r="BJ29" i="8"/>
  <c r="BU29" i="8" s="1"/>
  <c r="BJ552" i="8"/>
  <c r="BU552" i="8" s="1"/>
  <c r="BN552" i="8"/>
  <c r="BN342" i="8"/>
  <c r="BJ342" i="8"/>
  <c r="BU342" i="8" s="1"/>
  <c r="BN123" i="8"/>
  <c r="BJ123" i="8"/>
  <c r="BU123" i="8" s="1"/>
  <c r="BK424" i="8"/>
  <c r="BO424" i="8"/>
  <c r="BJ159" i="8"/>
  <c r="BU159" i="8" s="1"/>
  <c r="BN159" i="8"/>
  <c r="BN320" i="8"/>
  <c r="BJ320" i="8"/>
  <c r="BU320" i="8" s="1"/>
  <c r="BN474" i="8"/>
  <c r="BJ474" i="8"/>
  <c r="BU474" i="8" s="1"/>
  <c r="BN243" i="8"/>
  <c r="DB44" i="4" s="1"/>
  <c r="BJ243" i="8"/>
  <c r="BU243" i="8" s="1"/>
  <c r="BN386" i="8"/>
  <c r="BJ386" i="8"/>
  <c r="BU386" i="8" s="1"/>
  <c r="BJ445" i="8"/>
  <c r="BU445" i="8" s="1"/>
  <c r="BN445" i="8"/>
  <c r="DB332" i="4" s="1"/>
  <c r="BN290" i="8"/>
  <c r="BJ290" i="8"/>
  <c r="BU290" i="8" s="1"/>
  <c r="BN277" i="8"/>
  <c r="BJ277" i="8"/>
  <c r="BU277" i="8" s="1"/>
  <c r="BN384" i="8"/>
  <c r="BJ384" i="8"/>
  <c r="BU384" i="8" s="1"/>
  <c r="BN79" i="8"/>
  <c r="BJ79" i="8"/>
  <c r="BU79" i="8" s="1"/>
  <c r="BJ490" i="8"/>
  <c r="BU490" i="8" s="1"/>
  <c r="BN490" i="8"/>
  <c r="DA445" i="4" s="1"/>
  <c r="BN350" i="8"/>
  <c r="BJ350" i="8"/>
  <c r="BU350" i="8" s="1"/>
  <c r="BO17" i="8"/>
  <c r="BK17" i="8"/>
  <c r="BV17" i="8" s="1"/>
  <c r="BJ174" i="8"/>
  <c r="BU174" i="8" s="1"/>
  <c r="BN174" i="8"/>
  <c r="BJ275" i="8"/>
  <c r="BU275" i="8" s="1"/>
  <c r="BN275" i="8"/>
  <c r="DB391" i="4" s="1"/>
  <c r="BJ294" i="8"/>
  <c r="BU294" i="8" s="1"/>
  <c r="BN294" i="8"/>
  <c r="AJ5" i="31"/>
  <c r="BJ403" i="8"/>
  <c r="BU403" i="8" s="1"/>
  <c r="BN403" i="8"/>
  <c r="BN293" i="8"/>
  <c r="BJ293" i="8"/>
  <c r="BU293" i="8" s="1"/>
  <c r="BJ255" i="8"/>
  <c r="BU255" i="8" s="1"/>
  <c r="BN255" i="8"/>
  <c r="BK177" i="8"/>
  <c r="BV177" i="8" s="1"/>
  <c r="BO177" i="8"/>
  <c r="AK200" i="31"/>
  <c r="AJ200" i="31"/>
  <c r="AF200" i="31"/>
  <c r="AK43" i="31"/>
  <c r="AJ43" i="31"/>
  <c r="AK287" i="31"/>
  <c r="AJ287" i="31"/>
  <c r="AF287" i="31"/>
  <c r="BO121" i="8"/>
  <c r="BK121" i="8"/>
  <c r="AK414" i="31"/>
  <c r="AJ414" i="31"/>
  <c r="BN398" i="8"/>
  <c r="BJ398" i="8"/>
  <c r="BU398" i="8" s="1"/>
  <c r="BJ538" i="8"/>
  <c r="BU538" i="8" s="1"/>
  <c r="BN538" i="8"/>
  <c r="AF543" i="31"/>
  <c r="AJ428" i="31"/>
  <c r="BL467" i="8"/>
  <c r="AG425" i="21" s="1"/>
  <c r="CN425" i="4" s="1"/>
  <c r="BH467" i="8"/>
  <c r="AD425" i="21" s="1"/>
  <c r="AF129" i="31"/>
  <c r="AF166" i="31"/>
  <c r="AJ462" i="31"/>
  <c r="BH496" i="8"/>
  <c r="AD459" i="21" s="1"/>
  <c r="BL496" i="8"/>
  <c r="AG459" i="21" s="1"/>
  <c r="CN459" i="4" s="1"/>
  <c r="BO321" i="8"/>
  <c r="BK321" i="8"/>
  <c r="AF236" i="31"/>
  <c r="BK260" i="8"/>
  <c r="BV260" i="8" s="1"/>
  <c r="BO260" i="8"/>
  <c r="AJ456" i="31"/>
  <c r="BH495" i="8"/>
  <c r="AD453" i="21" s="1"/>
  <c r="BL495" i="8"/>
  <c r="AG453" i="21" s="1"/>
  <c r="CN453" i="4" s="1"/>
  <c r="AF102" i="31"/>
  <c r="AF9" i="31"/>
  <c r="AF336" i="31"/>
  <c r="AK263" i="31"/>
  <c r="AJ263" i="31"/>
  <c r="AK63" i="31"/>
  <c r="AJ63" i="31"/>
  <c r="AK116" i="31"/>
  <c r="AJ116" i="31"/>
  <c r="BN557" i="8"/>
  <c r="BJ557" i="8"/>
  <c r="BU557" i="8" s="1"/>
  <c r="AK113" i="31"/>
  <c r="AJ113" i="31"/>
  <c r="BJ449" i="8"/>
  <c r="BU449" i="8" s="1"/>
  <c r="BN449" i="8"/>
  <c r="AK338" i="31"/>
  <c r="AJ338" i="31"/>
  <c r="AK425" i="31"/>
  <c r="AJ425" i="31"/>
  <c r="BN188" i="8"/>
  <c r="DB38" i="4" s="1"/>
  <c r="BJ188" i="8"/>
  <c r="BU188" i="8" s="1"/>
  <c r="BO400" i="8"/>
  <c r="BK400" i="8"/>
  <c r="BV400" i="8" s="1"/>
  <c r="AJ331" i="31"/>
  <c r="BL15" i="8"/>
  <c r="AG328" i="21" s="1"/>
  <c r="CN328" i="4" s="1"/>
  <c r="BH15" i="8"/>
  <c r="AD328" i="21" s="1"/>
  <c r="BO190" i="8"/>
  <c r="BK190" i="8"/>
  <c r="BK12" i="8"/>
  <c r="BO12" i="8"/>
  <c r="DR137" i="4" s="1"/>
  <c r="BO545" i="8"/>
  <c r="BK545" i="8"/>
  <c r="BK434" i="8"/>
  <c r="BO434" i="8"/>
  <c r="BK491" i="8"/>
  <c r="BO491" i="8"/>
  <c r="DR450" i="4" s="1"/>
  <c r="BO460" i="8"/>
  <c r="BK460" i="8"/>
  <c r="BN514" i="8"/>
  <c r="BJ514" i="8"/>
  <c r="BU514" i="8" s="1"/>
  <c r="AJ253" i="31"/>
  <c r="BH329" i="8"/>
  <c r="AD250" i="21" s="1"/>
  <c r="BL329" i="8"/>
  <c r="AG250" i="21" s="1"/>
  <c r="CN250" i="4" s="1"/>
  <c r="BO475" i="8"/>
  <c r="DR433" i="4" s="1"/>
  <c r="BK475" i="8"/>
  <c r="BO283" i="8"/>
  <c r="BK283" i="8"/>
  <c r="BO160" i="8"/>
  <c r="BK160" i="8"/>
  <c r="BO92" i="8"/>
  <c r="BK92" i="8"/>
  <c r="BK187" i="8"/>
  <c r="BO187" i="8"/>
  <c r="DS546" i="4" s="1"/>
  <c r="BO488" i="8"/>
  <c r="BK488" i="8"/>
  <c r="AJ314" i="31"/>
  <c r="BH252" i="8"/>
  <c r="AD311" i="21" s="1"/>
  <c r="BL252" i="8"/>
  <c r="AG311" i="21" s="1"/>
  <c r="CN311" i="4" s="1"/>
  <c r="AJ241" i="31"/>
  <c r="BH208" i="8"/>
  <c r="AD238" i="21" s="1"/>
  <c r="BL208" i="8"/>
  <c r="AG238" i="21" s="1"/>
  <c r="CN238" i="4" s="1"/>
  <c r="BK271" i="8"/>
  <c r="BO271" i="8"/>
  <c r="BO104" i="8"/>
  <c r="DS78" i="4" s="1"/>
  <c r="BK104" i="8"/>
  <c r="AJ537" i="31"/>
  <c r="BH557" i="8"/>
  <c r="AD534" i="21" s="1"/>
  <c r="BL557" i="8"/>
  <c r="AG534" i="21" s="1"/>
  <c r="CN534" i="4" s="1"/>
  <c r="AJ231" i="31"/>
  <c r="BL420" i="8"/>
  <c r="AG228" i="21" s="1"/>
  <c r="CN228" i="4" s="1"/>
  <c r="BH420" i="8"/>
  <c r="AD228" i="21" s="1"/>
  <c r="BK378" i="8"/>
  <c r="BV378" i="8" s="1"/>
  <c r="BO378" i="8"/>
  <c r="DS69" i="4" s="1"/>
  <c r="BO229" i="8"/>
  <c r="BK229" i="8"/>
  <c r="BV229" i="8" s="1"/>
  <c r="BJ108" i="8"/>
  <c r="BU108" i="8" s="1"/>
  <c r="BN108" i="8"/>
  <c r="AJ34" i="31"/>
  <c r="BH241" i="8"/>
  <c r="AD31" i="21" s="1"/>
  <c r="BL241" i="8"/>
  <c r="AG31" i="21" s="1"/>
  <c r="CN31" i="4" s="1"/>
  <c r="AJ410" i="31"/>
  <c r="BH413" i="8"/>
  <c r="AD407" i="21" s="1"/>
  <c r="BL413" i="8"/>
  <c r="AG407" i="21" s="1"/>
  <c r="CN407" i="4" s="1"/>
  <c r="AJ227" i="31"/>
  <c r="BH88" i="8"/>
  <c r="AD224" i="21" s="1"/>
  <c r="BL88" i="8"/>
  <c r="AG224" i="21" s="1"/>
  <c r="CN224" i="4" s="1"/>
  <c r="AJ510" i="31"/>
  <c r="BL233" i="8"/>
  <c r="AG507" i="21" s="1"/>
  <c r="CN507" i="4" s="1"/>
  <c r="BH233" i="8"/>
  <c r="AD507" i="21" s="1"/>
  <c r="BO291" i="8"/>
  <c r="BK291" i="8"/>
  <c r="AJ252" i="31"/>
  <c r="BL346" i="8"/>
  <c r="AG249" i="21" s="1"/>
  <c r="CN249" i="4" s="1"/>
  <c r="BH346" i="8"/>
  <c r="AD249" i="21" s="1"/>
  <c r="AJ340" i="31"/>
  <c r="BL448" i="8"/>
  <c r="AG337" i="21" s="1"/>
  <c r="CN337" i="4" s="1"/>
  <c r="BH448" i="8"/>
  <c r="AD337" i="21" s="1"/>
  <c r="BO429" i="8"/>
  <c r="BK429" i="8"/>
  <c r="BV429" i="8" s="1"/>
  <c r="AJ114" i="31"/>
  <c r="BH186" i="8"/>
  <c r="AD111" i="21" s="1"/>
  <c r="BL186" i="8"/>
  <c r="AG111" i="21" s="1"/>
  <c r="CN111" i="4" s="1"/>
  <c r="BO87" i="8"/>
  <c r="BK87" i="8"/>
  <c r="BK280" i="8"/>
  <c r="BO280" i="8"/>
  <c r="BO10" i="8"/>
  <c r="DR194" i="4" s="1"/>
  <c r="BK10" i="8"/>
  <c r="AJ257" i="31"/>
  <c r="BL144" i="8"/>
  <c r="AG254" i="21" s="1"/>
  <c r="CN254" i="4" s="1"/>
  <c r="BH144" i="8"/>
  <c r="AD254" i="21" s="1"/>
  <c r="AJ464" i="31"/>
  <c r="BL499" i="8"/>
  <c r="BH499" i="8"/>
  <c r="BT499" i="8" s="1"/>
  <c r="AJ539" i="31"/>
  <c r="BH555" i="8"/>
  <c r="AD536" i="21" s="1"/>
  <c r="BL555" i="8"/>
  <c r="AG536" i="21" s="1"/>
  <c r="CN536" i="4" s="1"/>
  <c r="AK168" i="31"/>
  <c r="AJ168" i="31"/>
  <c r="BK410" i="8"/>
  <c r="BO410" i="8"/>
  <c r="AJ205" i="31"/>
  <c r="BH84" i="8"/>
  <c r="AD202" i="21" s="1"/>
  <c r="BL84" i="8"/>
  <c r="AG202" i="21" s="1"/>
  <c r="CN202" i="4" s="1"/>
  <c r="AJ158" i="31"/>
  <c r="BH339" i="8"/>
  <c r="AD155" i="21" s="1"/>
  <c r="BL339" i="8"/>
  <c r="AG155" i="21" s="1"/>
  <c r="CN155" i="4" s="1"/>
  <c r="BK50" i="8"/>
  <c r="BO50" i="8"/>
  <c r="AJ524" i="31"/>
  <c r="BH543" i="8"/>
  <c r="AD521" i="21" s="1"/>
  <c r="BL543" i="8"/>
  <c r="AG521" i="21" s="1"/>
  <c r="CN521" i="4" s="1"/>
  <c r="BO45" i="8"/>
  <c r="DR544" i="4" s="1"/>
  <c r="BK45" i="8"/>
  <c r="AJ507" i="31"/>
  <c r="BH30" i="8"/>
  <c r="AD504" i="21" s="1"/>
  <c r="BL30" i="8"/>
  <c r="AG504" i="21" s="1"/>
  <c r="CN504" i="4" s="1"/>
  <c r="BO413" i="8"/>
  <c r="BK413" i="8"/>
  <c r="AF491" i="31"/>
  <c r="AJ224" i="31"/>
  <c r="BH31" i="8"/>
  <c r="AD221" i="21" s="1"/>
  <c r="BL31" i="8"/>
  <c r="AG221" i="21" s="1"/>
  <c r="CN221" i="4" s="1"/>
  <c r="BO218" i="8"/>
  <c r="BK218" i="8"/>
  <c r="BN173" i="8"/>
  <c r="BJ173" i="8"/>
  <c r="BU173" i="8" s="1"/>
  <c r="BO37" i="8"/>
  <c r="BK37" i="8"/>
  <c r="BO258" i="8"/>
  <c r="BK258" i="8"/>
  <c r="BO215" i="8"/>
  <c r="BK215" i="8"/>
  <c r="BV215" i="8" s="1"/>
  <c r="BK186" i="8"/>
  <c r="BV186" i="8" s="1"/>
  <c r="BO186" i="8"/>
  <c r="BK32" i="8"/>
  <c r="BO32" i="8"/>
  <c r="AF265" i="31"/>
  <c r="BN250" i="8"/>
  <c r="BJ250" i="8"/>
  <c r="BU250" i="8" s="1"/>
  <c r="AF317" i="31"/>
  <c r="BK230" i="8"/>
  <c r="BO230" i="8"/>
  <c r="BO459" i="8"/>
  <c r="BK459" i="8"/>
  <c r="BO455" i="8"/>
  <c r="BK455" i="8"/>
  <c r="BO370" i="8"/>
  <c r="BK370" i="8"/>
  <c r="AF513" i="31"/>
  <c r="BO476" i="8"/>
  <c r="BK476" i="8"/>
  <c r="BK206" i="8"/>
  <c r="BO206" i="8"/>
  <c r="BO339" i="8"/>
  <c r="BK339" i="8"/>
  <c r="BO511" i="8"/>
  <c r="DT476" i="4" s="1"/>
  <c r="BK511" i="8"/>
  <c r="BO91" i="8"/>
  <c r="BK91" i="8"/>
  <c r="BO539" i="8"/>
  <c r="BK539" i="8"/>
  <c r="AJ390" i="31"/>
  <c r="BH407" i="8"/>
  <c r="AD387" i="21" s="1"/>
  <c r="BL407" i="8"/>
  <c r="AG387" i="21" s="1"/>
  <c r="CN387" i="4" s="1"/>
  <c r="AJ547" i="31"/>
  <c r="BH45" i="8"/>
  <c r="AD544" i="21" s="1"/>
  <c r="BL45" i="8"/>
  <c r="AG544" i="21" s="1"/>
  <c r="CN544" i="4" s="1"/>
  <c r="BO324" i="8"/>
  <c r="BK324" i="8"/>
  <c r="AJ171" i="31"/>
  <c r="BL341" i="8"/>
  <c r="AG168" i="21" s="1"/>
  <c r="CN168" i="4" s="1"/>
  <c r="BH341" i="8"/>
  <c r="AD168" i="21" s="1"/>
  <c r="AF140" i="31"/>
  <c r="BK492" i="8"/>
  <c r="BO492" i="8"/>
  <c r="AJ431" i="31"/>
  <c r="BH469" i="8"/>
  <c r="AD428" i="21" s="1"/>
  <c r="BL469" i="8"/>
  <c r="AG428" i="21" s="1"/>
  <c r="CN428" i="4" s="1"/>
  <c r="AJ19" i="31"/>
  <c r="BL94" i="8"/>
  <c r="AG16" i="21" s="1"/>
  <c r="CN16" i="4" s="1"/>
  <c r="BH94" i="8"/>
  <c r="AD16" i="21" s="1"/>
  <c r="AK366" i="31"/>
  <c r="AJ366" i="31"/>
  <c r="AF294" i="31"/>
  <c r="AJ488" i="31"/>
  <c r="BL486" i="8"/>
  <c r="AG485" i="21" s="1"/>
  <c r="CN485" i="4" s="1"/>
  <c r="BH486" i="8"/>
  <c r="AD485" i="21" s="1"/>
  <c r="AJ453" i="31"/>
  <c r="BH491" i="8"/>
  <c r="AD450" i="21" s="1"/>
  <c r="BL491" i="8"/>
  <c r="AG450" i="21" s="1"/>
  <c r="CN450" i="4" s="1"/>
  <c r="BN292" i="8"/>
  <c r="BJ292" i="8"/>
  <c r="BU292" i="8" s="1"/>
  <c r="AJ260" i="31"/>
  <c r="BL64" i="8"/>
  <c r="AG257" i="21" s="1"/>
  <c r="CN257" i="4" s="1"/>
  <c r="BH64" i="8"/>
  <c r="AD257" i="21" s="1"/>
  <c r="AJ38" i="31"/>
  <c r="BL179" i="8"/>
  <c r="AG35" i="21" s="1"/>
  <c r="CN35" i="4" s="1"/>
  <c r="BH179" i="8"/>
  <c r="AD35" i="21" s="1"/>
  <c r="AJ515" i="31"/>
  <c r="BH537" i="8"/>
  <c r="AD512" i="21" s="1"/>
  <c r="BL537" i="8"/>
  <c r="AG512" i="21" s="1"/>
  <c r="CN512" i="4" s="1"/>
  <c r="BK41" i="8"/>
  <c r="BO41" i="8"/>
  <c r="AJ219" i="31"/>
  <c r="BL46" i="8"/>
  <c r="AG216" i="21" s="1"/>
  <c r="CN216" i="4" s="1"/>
  <c r="BH46" i="8"/>
  <c r="AD216" i="21" s="1"/>
  <c r="L561" i="31"/>
  <c r="BN260" i="8"/>
  <c r="BJ260" i="8"/>
  <c r="BU260" i="8" s="1"/>
  <c r="BO115" i="8"/>
  <c r="BK115" i="8"/>
  <c r="AJ371" i="31"/>
  <c r="BH161" i="8"/>
  <c r="AD368" i="21" s="1"/>
  <c r="BL161" i="8"/>
  <c r="AJ470" i="31"/>
  <c r="BL503" i="8"/>
  <c r="AG467" i="21" s="1"/>
  <c r="CN467" i="4" s="1"/>
  <c r="BH503" i="8"/>
  <c r="AD467" i="21" s="1"/>
  <c r="AF438" i="31"/>
  <c r="AF261" i="31"/>
  <c r="AJ109" i="31"/>
  <c r="BH376" i="8"/>
  <c r="AD106" i="21" s="1"/>
  <c r="BL376" i="8"/>
  <c r="AG106" i="21" s="1"/>
  <c r="CN106" i="4" s="1"/>
  <c r="BK119" i="8"/>
  <c r="BO119" i="8"/>
  <c r="BK316" i="8"/>
  <c r="BO316" i="8"/>
  <c r="BK286" i="8"/>
  <c r="BV286" i="8" s="1"/>
  <c r="BO286" i="8"/>
  <c r="DR214" i="4" s="1"/>
  <c r="AF72" i="31"/>
  <c r="AJ300" i="31"/>
  <c r="BL437" i="8"/>
  <c r="AG297" i="21" s="1"/>
  <c r="CN297" i="4" s="1"/>
  <c r="BH437" i="8"/>
  <c r="AD297" i="21" s="1"/>
  <c r="AF460" i="31"/>
  <c r="BO141" i="8"/>
  <c r="DR152" i="4" s="1"/>
  <c r="BK141" i="8"/>
  <c r="AF401" i="31"/>
  <c r="AJ556" i="31"/>
  <c r="BL427" i="8"/>
  <c r="AG553" i="21" s="1"/>
  <c r="CN553" i="4" s="1"/>
  <c r="BH427" i="8"/>
  <c r="AD553" i="21" s="1"/>
  <c r="BK165" i="8"/>
  <c r="BV165" i="8" s="1"/>
  <c r="BO165" i="8"/>
  <c r="AJ501" i="31"/>
  <c r="BL528" i="8"/>
  <c r="AG498" i="21" s="1"/>
  <c r="CN498" i="4" s="1"/>
  <c r="BH528" i="8"/>
  <c r="AD498" i="21" s="1"/>
  <c r="BK188" i="8"/>
  <c r="BO188" i="8"/>
  <c r="DR38" i="4" s="1"/>
  <c r="BK524" i="8"/>
  <c r="BO524" i="8"/>
  <c r="BN318" i="8"/>
  <c r="DD138" i="4" s="1"/>
  <c r="BJ318" i="8"/>
  <c r="BU318" i="8" s="1"/>
  <c r="BJ12" i="8"/>
  <c r="BU12" i="8" s="1"/>
  <c r="BN12" i="8"/>
  <c r="BJ300" i="8"/>
  <c r="BU300" i="8" s="1"/>
  <c r="BN300" i="8"/>
  <c r="BJ487" i="8"/>
  <c r="BU487" i="8" s="1"/>
  <c r="BN487" i="8"/>
  <c r="BN545" i="8"/>
  <c r="BJ545" i="8"/>
  <c r="BU545" i="8" s="1"/>
  <c r="BJ133" i="8"/>
  <c r="BU133" i="8" s="1"/>
  <c r="BN133" i="8"/>
  <c r="BN556" i="8"/>
  <c r="BJ556" i="8"/>
  <c r="BU556" i="8" s="1"/>
  <c r="BJ361" i="8"/>
  <c r="BU361" i="8" s="1"/>
  <c r="BN361" i="8"/>
  <c r="BN383" i="8"/>
  <c r="BJ383" i="8"/>
  <c r="BU383" i="8" s="1"/>
  <c r="AF273" i="31"/>
  <c r="BJ266" i="8"/>
  <c r="BU266" i="8" s="1"/>
  <c r="BN266" i="8"/>
  <c r="BN198" i="8"/>
  <c r="BJ198" i="8"/>
  <c r="BU198" i="8" s="1"/>
  <c r="BJ187" i="8"/>
  <c r="BU187" i="8" s="1"/>
  <c r="BN187" i="8"/>
  <c r="BJ488" i="8"/>
  <c r="BU488" i="8" s="1"/>
  <c r="BN488" i="8"/>
  <c r="DD440" i="4" s="1"/>
  <c r="BN481" i="8"/>
  <c r="DB437" i="4" s="1"/>
  <c r="BJ481" i="8"/>
  <c r="BU481" i="8" s="1"/>
  <c r="BJ392" i="8"/>
  <c r="BU392" i="8" s="1"/>
  <c r="BN392" i="8"/>
  <c r="DA207" i="4" s="1"/>
  <c r="BJ528" i="8"/>
  <c r="BU528" i="8" s="1"/>
  <c r="BN528" i="8"/>
  <c r="AK374" i="31"/>
  <c r="AJ374" i="31"/>
  <c r="BO254" i="8"/>
  <c r="DR36" i="4" s="1"/>
  <c r="BK254" i="8"/>
  <c r="BJ305" i="8"/>
  <c r="BU305" i="8" s="1"/>
  <c r="BN305" i="8"/>
  <c r="AF143" i="31"/>
  <c r="AK330" i="31"/>
  <c r="AJ330" i="31"/>
  <c r="BN406" i="8"/>
  <c r="BJ406" i="8"/>
  <c r="BU406" i="8" s="1"/>
  <c r="AK388" i="31"/>
  <c r="AJ388" i="31"/>
  <c r="AF197" i="31"/>
  <c r="AK197" i="31"/>
  <c r="AJ197" i="31"/>
  <c r="BJ171" i="8"/>
  <c r="BU171" i="8" s="1"/>
  <c r="BN171" i="8"/>
  <c r="BJ391" i="8"/>
  <c r="BU391" i="8" s="1"/>
  <c r="BN391" i="8"/>
  <c r="DD172" i="4" s="1"/>
  <c r="BO38" i="8"/>
  <c r="BK38" i="8"/>
  <c r="AK189" i="31"/>
  <c r="AJ189" i="31"/>
  <c r="AK69" i="31"/>
  <c r="AJ69" i="31"/>
  <c r="BK40" i="8"/>
  <c r="BO40" i="8"/>
  <c r="BN50" i="8"/>
  <c r="BJ50" i="8"/>
  <c r="BU50" i="8" s="1"/>
  <c r="AF133" i="31"/>
  <c r="BJ244" i="8"/>
  <c r="BU244" i="8" s="1"/>
  <c r="BN244" i="8"/>
  <c r="BJ365" i="8"/>
  <c r="BU365" i="8" s="1"/>
  <c r="BN365" i="8"/>
  <c r="BN233" i="8"/>
  <c r="DA507" i="4" s="1"/>
  <c r="BJ233" i="8"/>
  <c r="BU233" i="8" s="1"/>
  <c r="BK173" i="8"/>
  <c r="BO173" i="8"/>
  <c r="BN438" i="8"/>
  <c r="BJ438" i="8"/>
  <c r="BU438" i="8" s="1"/>
  <c r="BJ298" i="8"/>
  <c r="BU298" i="8" s="1"/>
  <c r="BN298" i="8"/>
  <c r="BN215" i="8"/>
  <c r="BJ215" i="8"/>
  <c r="BU215" i="8" s="1"/>
  <c r="BN257" i="8"/>
  <c r="BJ257" i="8"/>
  <c r="BU257" i="8" s="1"/>
  <c r="BJ214" i="8"/>
  <c r="BU214" i="8" s="1"/>
  <c r="BN214" i="8"/>
  <c r="DD70" i="4" s="1"/>
  <c r="BO250" i="8"/>
  <c r="BK250" i="8"/>
  <c r="BJ237" i="8"/>
  <c r="BU237" i="8" s="1"/>
  <c r="BN237" i="8"/>
  <c r="DD212" i="4" s="1"/>
  <c r="BN74" i="8"/>
  <c r="BJ74" i="8"/>
  <c r="BU74" i="8" s="1"/>
  <c r="BN189" i="8"/>
  <c r="BJ189" i="8"/>
  <c r="BU189" i="8" s="1"/>
  <c r="BN372" i="8"/>
  <c r="BJ372" i="8"/>
  <c r="BU372" i="8" s="1"/>
  <c r="BJ431" i="8"/>
  <c r="BU431" i="8" s="1"/>
  <c r="BN431" i="8"/>
  <c r="DB8" i="4" s="1"/>
  <c r="BN531" i="8"/>
  <c r="BJ531" i="8"/>
  <c r="BU531" i="8" s="1"/>
  <c r="BJ211" i="8"/>
  <c r="BU211" i="8" s="1"/>
  <c r="BN211" i="8"/>
  <c r="DA149" i="4" s="1"/>
  <c r="BJ91" i="8"/>
  <c r="BU91" i="8" s="1"/>
  <c r="BN91" i="8"/>
  <c r="BN374" i="8"/>
  <c r="BJ374" i="8"/>
  <c r="BU374" i="8" s="1"/>
  <c r="BJ106" i="8"/>
  <c r="BU106" i="8" s="1"/>
  <c r="BN106" i="8"/>
  <c r="BJ112" i="8"/>
  <c r="BU112" i="8" s="1"/>
  <c r="BN112" i="8"/>
  <c r="DD167" i="4" s="1"/>
  <c r="BN324" i="8"/>
  <c r="BJ324" i="8"/>
  <c r="BJ452" i="8"/>
  <c r="BU452" i="8" s="1"/>
  <c r="BN452" i="8"/>
  <c r="AK147" i="31"/>
  <c r="AJ147" i="31"/>
  <c r="AF10" i="31"/>
  <c r="BJ224" i="8"/>
  <c r="BU224" i="8" s="1"/>
  <c r="BN224" i="8"/>
  <c r="AF268" i="31"/>
  <c r="AK206" i="31"/>
  <c r="AJ206" i="31"/>
  <c r="AF320" i="31"/>
  <c r="AJ420" i="31"/>
  <c r="BL47" i="8"/>
  <c r="AG417" i="21" s="1"/>
  <c r="CN417" i="4" s="1"/>
  <c r="BH47" i="8"/>
  <c r="AD417" i="21" s="1"/>
  <c r="AJ296" i="31"/>
  <c r="BL105" i="8"/>
  <c r="AG293" i="21" s="1"/>
  <c r="CN293" i="4" s="1"/>
  <c r="BH105" i="8"/>
  <c r="AD293" i="21" s="1"/>
  <c r="BO311" i="8"/>
  <c r="BK311" i="8"/>
  <c r="BV311" i="8" s="1"/>
  <c r="BO338" i="8"/>
  <c r="BK338" i="8"/>
  <c r="AF324" i="31"/>
  <c r="AF74" i="31"/>
  <c r="AJ328" i="31"/>
  <c r="BL198" i="8"/>
  <c r="AG325" i="21" s="1"/>
  <c r="CN325" i="4" s="1"/>
  <c r="BH198" i="8"/>
  <c r="AD325" i="21" s="1"/>
  <c r="AJ36" i="31"/>
  <c r="BH132" i="8"/>
  <c r="AD33" i="21" s="1"/>
  <c r="BL132" i="8"/>
  <c r="AG33" i="21" s="1"/>
  <c r="CN33" i="4" s="1"/>
  <c r="AF493" i="31"/>
  <c r="AF379" i="31"/>
  <c r="AK242" i="31"/>
  <c r="AJ242" i="31"/>
  <c r="BJ55" i="8"/>
  <c r="BU55" i="8" s="1"/>
  <c r="BN55" i="8"/>
  <c r="BN141" i="8"/>
  <c r="DB152" i="4" s="1"/>
  <c r="BJ141" i="8"/>
  <c r="BU141" i="8" s="1"/>
  <c r="AF430" i="31"/>
  <c r="AJ357" i="31"/>
  <c r="BH452" i="8"/>
  <c r="AD354" i="21" s="1"/>
  <c r="BL452" i="8"/>
  <c r="AG354" i="21" s="1"/>
  <c r="CN354" i="4" s="1"/>
  <c r="BO212" i="8"/>
  <c r="BK212" i="8"/>
  <c r="AJ53" i="31"/>
  <c r="BL224" i="8"/>
  <c r="AG50" i="21" s="1"/>
  <c r="CN50" i="4" s="1"/>
  <c r="BH224" i="8"/>
  <c r="AD50" i="21" s="1"/>
  <c r="BK328" i="8"/>
  <c r="BO328" i="8"/>
  <c r="BO267" i="8"/>
  <c r="BK267" i="8"/>
  <c r="BK201" i="8"/>
  <c r="BO201" i="8"/>
  <c r="BK64" i="8"/>
  <c r="BV64" i="8" s="1"/>
  <c r="BO64" i="8"/>
  <c r="AF312" i="31"/>
  <c r="BO191" i="8"/>
  <c r="BK191" i="8"/>
  <c r="BO46" i="8"/>
  <c r="DT216" i="4" s="1"/>
  <c r="BK46" i="8"/>
  <c r="BO415" i="8"/>
  <c r="BK415" i="8"/>
  <c r="BO75" i="8"/>
  <c r="BK75" i="8"/>
  <c r="AJ342" i="31"/>
  <c r="BH113" i="8"/>
  <c r="AD339" i="21" s="1"/>
  <c r="BL113" i="8"/>
  <c r="AG339" i="21" s="1"/>
  <c r="CN339" i="4" s="1"/>
  <c r="BK33" i="8"/>
  <c r="BO33" i="8"/>
  <c r="DT97" i="4" s="1"/>
  <c r="BK495" i="8"/>
  <c r="BO495" i="8"/>
  <c r="AJ266" i="31"/>
  <c r="BL19" i="8"/>
  <c r="AG263" i="21" s="1"/>
  <c r="CN263" i="4" s="1"/>
  <c r="BH19" i="8"/>
  <c r="AD263" i="21" s="1"/>
  <c r="AJ500" i="31"/>
  <c r="BL525" i="8"/>
  <c r="AG497" i="21" s="1"/>
  <c r="CN497" i="4" s="1"/>
  <c r="BH525" i="8"/>
  <c r="BJ504" i="8"/>
  <c r="BU504" i="8" s="1"/>
  <c r="BN504" i="8"/>
  <c r="BO161" i="8"/>
  <c r="BK161" i="8"/>
  <c r="BK371" i="8"/>
  <c r="BV371" i="8" s="1"/>
  <c r="BO371" i="8"/>
  <c r="BJ166" i="8"/>
  <c r="BU166" i="8" s="1"/>
  <c r="BN166" i="8"/>
  <c r="DB18" i="4" s="1"/>
  <c r="AJ480" i="31"/>
  <c r="BH508" i="8"/>
  <c r="AD477" i="21" s="1"/>
  <c r="BL508" i="8"/>
  <c r="AG477" i="21" s="1"/>
  <c r="CN477" i="4" s="1"/>
  <c r="BN296" i="8"/>
  <c r="BJ296" i="8"/>
  <c r="BU296" i="8" s="1"/>
  <c r="AF299" i="31"/>
  <c r="AJ226" i="31"/>
  <c r="BH55" i="8"/>
  <c r="AD223" i="21" s="1"/>
  <c r="BL55" i="8"/>
  <c r="AG223" i="21" s="1"/>
  <c r="CN223" i="4" s="1"/>
  <c r="BK358" i="8"/>
  <c r="BO358" i="8"/>
  <c r="AJ250" i="31"/>
  <c r="BH316" i="8"/>
  <c r="AD247" i="21" s="1"/>
  <c r="BL316" i="8"/>
  <c r="AG247" i="21" s="1"/>
  <c r="CN247" i="4" s="1"/>
  <c r="BO389" i="8"/>
  <c r="BK389" i="8"/>
  <c r="BV389" i="8" s="1"/>
  <c r="BO118" i="8"/>
  <c r="BK118" i="8"/>
  <c r="BO534" i="8"/>
  <c r="BK534" i="8"/>
  <c r="BK73" i="8"/>
  <c r="BV73" i="8" s="1"/>
  <c r="BO73" i="8"/>
  <c r="AJ270" i="31"/>
  <c r="BL126" i="8"/>
  <c r="AG267" i="21" s="1"/>
  <c r="CN267" i="4" s="1"/>
  <c r="BH126" i="8"/>
  <c r="AD267" i="21" s="1"/>
  <c r="BO327" i="8"/>
  <c r="DS389" i="4" s="1"/>
  <c r="BK327" i="8"/>
  <c r="AF201" i="31"/>
  <c r="AJ411" i="31"/>
  <c r="BH439" i="8"/>
  <c r="AD408" i="21" s="1"/>
  <c r="BL439" i="8"/>
  <c r="AG408" i="21" s="1"/>
  <c r="CN408" i="4" s="1"/>
  <c r="AJ355" i="31"/>
  <c r="BL284" i="8"/>
  <c r="AG352" i="21" s="1"/>
  <c r="CN352" i="4" s="1"/>
  <c r="BH284" i="8"/>
  <c r="AD352" i="21" s="1"/>
  <c r="AJ346" i="31"/>
  <c r="BL123" i="8"/>
  <c r="AG343" i="21" s="1"/>
  <c r="CN343" i="4" s="1"/>
  <c r="BH123" i="8"/>
  <c r="AD343" i="21" s="1"/>
  <c r="AJ139" i="31"/>
  <c r="BH285" i="8"/>
  <c r="AD136" i="21" s="1"/>
  <c r="BL285" i="8"/>
  <c r="AG136" i="21" s="1"/>
  <c r="CN136" i="4" s="1"/>
  <c r="BK139" i="8"/>
  <c r="BO139" i="8"/>
  <c r="BO184" i="8"/>
  <c r="DR272" i="4" s="1"/>
  <c r="BK184" i="8"/>
  <c r="AJ474" i="31"/>
  <c r="BL424" i="8"/>
  <c r="AG471" i="21" s="1"/>
  <c r="CN471" i="4" s="1"/>
  <c r="BH424" i="8"/>
  <c r="AD471" i="21" s="1"/>
  <c r="AJ16" i="31"/>
  <c r="BH356" i="8"/>
  <c r="AD13" i="21" s="1"/>
  <c r="BL356" i="8"/>
  <c r="AG13" i="21" s="1"/>
  <c r="CN13" i="4" s="1"/>
  <c r="AJ417" i="31"/>
  <c r="BL259" i="8"/>
  <c r="AG414" i="21" s="1"/>
  <c r="CN414" i="4" s="1"/>
  <c r="BH259" i="8"/>
  <c r="AD414" i="21" s="1"/>
  <c r="BK11" i="8"/>
  <c r="BO11" i="8"/>
  <c r="AJ433" i="31"/>
  <c r="BL474" i="8"/>
  <c r="AG430" i="21" s="1"/>
  <c r="CN430" i="4" s="1"/>
  <c r="BH474" i="8"/>
  <c r="AD430" i="21" s="1"/>
  <c r="AJ47" i="31"/>
  <c r="BL243" i="8"/>
  <c r="AG44" i="21" s="1"/>
  <c r="CN44" i="4" s="1"/>
  <c r="BH243" i="8"/>
  <c r="AD44" i="21" s="1"/>
  <c r="AJ213" i="31"/>
  <c r="BH82" i="8"/>
  <c r="AD210" i="21" s="1"/>
  <c r="BL82" i="8"/>
  <c r="AG210" i="21" s="1"/>
  <c r="CN210" i="4" s="1"/>
  <c r="BO282" i="8"/>
  <c r="BK282" i="8"/>
  <c r="AF46" i="31"/>
  <c r="AF128" i="31"/>
  <c r="AJ42" i="31"/>
  <c r="BL37" i="8"/>
  <c r="AG39" i="21" s="1"/>
  <c r="CN39" i="4" s="1"/>
  <c r="BH37" i="8"/>
  <c r="AD39" i="21" s="1"/>
  <c r="AJ153" i="31"/>
  <c r="BL258" i="8"/>
  <c r="AG150" i="21" s="1"/>
  <c r="CN150" i="4" s="1"/>
  <c r="BH258" i="8"/>
  <c r="AD150" i="21" s="1"/>
  <c r="AJ202" i="31"/>
  <c r="BL215" i="8"/>
  <c r="AG199" i="21" s="1"/>
  <c r="CN199" i="4" s="1"/>
  <c r="BH215" i="8"/>
  <c r="AD199" i="21" s="1"/>
  <c r="AJ448" i="31"/>
  <c r="BH490" i="8"/>
  <c r="AD445" i="21" s="1"/>
  <c r="BL490" i="8"/>
  <c r="AG445" i="21" s="1"/>
  <c r="CN445" i="4" s="1"/>
  <c r="AJ255" i="31"/>
  <c r="BL152" i="8"/>
  <c r="AG252" i="21" s="1"/>
  <c r="CN252" i="4" s="1"/>
  <c r="BH152" i="8"/>
  <c r="AD252" i="21" s="1"/>
  <c r="BO421" i="8"/>
  <c r="DR251" i="4" s="1"/>
  <c r="BK421" i="8"/>
  <c r="BO354" i="8"/>
  <c r="BK354" i="8"/>
  <c r="AF274" i="31"/>
  <c r="BK273" i="8"/>
  <c r="BO273" i="8"/>
  <c r="AJ276" i="31"/>
  <c r="BL174" i="8"/>
  <c r="AG273" i="21" s="1"/>
  <c r="CN273" i="4" s="1"/>
  <c r="BH174" i="8"/>
  <c r="AD273" i="21" s="1"/>
  <c r="AJ17" i="31"/>
  <c r="BL101" i="8"/>
  <c r="AG14" i="21" s="1"/>
  <c r="CN14" i="4" s="1"/>
  <c r="BH101" i="8"/>
  <c r="AD14" i="21" s="1"/>
  <c r="BN330" i="8"/>
  <c r="BJ330" i="8"/>
  <c r="BU330" i="8" s="1"/>
  <c r="AJ23" i="31"/>
  <c r="BL359" i="8"/>
  <c r="AG20" i="21" s="1"/>
  <c r="CN20" i="4" s="1"/>
  <c r="BH359" i="8"/>
  <c r="AD20" i="21" s="1"/>
  <c r="BK509" i="8"/>
  <c r="BO509" i="8"/>
  <c r="BK351" i="8"/>
  <c r="BO351" i="8"/>
  <c r="AF301" i="31"/>
  <c r="AF112" i="31"/>
  <c r="BO155" i="8"/>
  <c r="BK155" i="8"/>
  <c r="AJ434" i="31"/>
  <c r="BH476" i="8"/>
  <c r="AD431" i="21" s="1"/>
  <c r="BL476" i="8"/>
  <c r="AG431" i="21" s="1"/>
  <c r="CN431" i="4" s="1"/>
  <c r="BO197" i="8"/>
  <c r="BK197" i="8"/>
  <c r="AF15" i="31"/>
  <c r="AJ173" i="31"/>
  <c r="BH223" i="8"/>
  <c r="AD170" i="21" s="1"/>
  <c r="BL223" i="8"/>
  <c r="AG170" i="21" s="1"/>
  <c r="CN170" i="4" s="1"/>
  <c r="AF191" i="31"/>
  <c r="AJ325" i="31"/>
  <c r="BL5" i="8"/>
  <c r="AG322" i="21" s="1"/>
  <c r="CN322" i="4" s="1"/>
  <c r="BH5" i="8"/>
  <c r="AD322" i="21" s="1"/>
  <c r="AK130" i="31"/>
  <c r="AJ130" i="31"/>
  <c r="BO86" i="8"/>
  <c r="DS545" i="4" s="1"/>
  <c r="BK86" i="8"/>
  <c r="BV86" i="8" s="1"/>
  <c r="BK96" i="8"/>
  <c r="BO96" i="8"/>
  <c r="AJ58" i="31"/>
  <c r="BH210" i="8"/>
  <c r="AD55" i="21" s="1"/>
  <c r="BL210" i="8"/>
  <c r="AG55" i="21" s="1"/>
  <c r="CN55" i="4" s="1"/>
  <c r="AJ207" i="31"/>
  <c r="BH206" i="8"/>
  <c r="BT206" i="8" s="1"/>
  <c r="BL206" i="8"/>
  <c r="AJ504" i="31"/>
  <c r="BL531" i="8"/>
  <c r="AG501" i="21" s="1"/>
  <c r="CN501" i="4" s="1"/>
  <c r="BH531" i="8"/>
  <c r="AD501" i="21" s="1"/>
  <c r="AJ45" i="31"/>
  <c r="BL51" i="8"/>
  <c r="BH51" i="8"/>
  <c r="BT51" i="8" s="1"/>
  <c r="AF262" i="31"/>
  <c r="AF559" i="31"/>
  <c r="AF518" i="31"/>
  <c r="BN483" i="8"/>
  <c r="BJ483" i="8"/>
  <c r="BU483" i="8" s="1"/>
  <c r="AJ540" i="31"/>
  <c r="BH559" i="8"/>
  <c r="AD537" i="21" s="1"/>
  <c r="BL559" i="8"/>
  <c r="AG537" i="21" s="1"/>
  <c r="CN537" i="4" s="1"/>
  <c r="AJ473" i="31"/>
  <c r="BH505" i="8"/>
  <c r="AD470" i="21" s="1"/>
  <c r="BL505" i="8"/>
  <c r="AG470" i="21" s="1"/>
  <c r="CN470" i="4" s="1"/>
  <c r="BO54" i="8"/>
  <c r="BK54" i="8"/>
  <c r="BO342" i="8"/>
  <c r="BK342" i="8"/>
  <c r="AJ216" i="31"/>
  <c r="BL183" i="8"/>
  <c r="AG213" i="21" s="1"/>
  <c r="CN213" i="4" s="1"/>
  <c r="BH183" i="8"/>
  <c r="AD213" i="21" s="1"/>
  <c r="BK325" i="8"/>
  <c r="BO325" i="8"/>
  <c r="BO242" i="8"/>
  <c r="DR361" i="4" s="1"/>
  <c r="BK242" i="8"/>
  <c r="BO512" i="8"/>
  <c r="DR473" i="4" s="1"/>
  <c r="BK512" i="8"/>
  <c r="BN424" i="8"/>
  <c r="BJ424" i="8"/>
  <c r="BU424" i="8" s="1"/>
  <c r="BO357" i="8"/>
  <c r="BK357" i="8"/>
  <c r="BO159" i="8"/>
  <c r="BK159" i="8"/>
  <c r="BK274" i="8"/>
  <c r="BO274" i="8"/>
  <c r="DR4" i="4" s="1"/>
  <c r="BK8" i="8"/>
  <c r="BO8" i="8"/>
  <c r="DS102" i="4" s="1"/>
  <c r="BJ395" i="8"/>
  <c r="BU395" i="8" s="1"/>
  <c r="BN395" i="8"/>
  <c r="BO290" i="8"/>
  <c r="BK290" i="8"/>
  <c r="BO152" i="8"/>
  <c r="BK152" i="8"/>
  <c r="BV152" i="8" s="1"/>
  <c r="BN17" i="8"/>
  <c r="BJ17" i="8"/>
  <c r="BU17" i="8" s="1"/>
  <c r="AJ254" i="31"/>
  <c r="BL421" i="8"/>
  <c r="AG251" i="21" s="1"/>
  <c r="CN251" i="4" s="1"/>
  <c r="BH421" i="8"/>
  <c r="AD251" i="21" s="1"/>
  <c r="AF528" i="31"/>
  <c r="BK72" i="8"/>
  <c r="BV72" i="8" s="1"/>
  <c r="BO72" i="8"/>
  <c r="BO153" i="8"/>
  <c r="BK153" i="8"/>
  <c r="BK100" i="8"/>
  <c r="BV100" i="8" s="1"/>
  <c r="BO100" i="8"/>
  <c r="DR95" i="4" s="1"/>
  <c r="BO174" i="8"/>
  <c r="BK174" i="8"/>
  <c r="BK101" i="8"/>
  <c r="BV101" i="8" s="1"/>
  <c r="BO101" i="8"/>
  <c r="AF31" i="31"/>
  <c r="AF558" i="31"/>
  <c r="R561" i="31"/>
  <c r="BO461" i="8"/>
  <c r="BK461" i="8"/>
  <c r="BV461" i="8" s="1"/>
  <c r="AJ175" i="31"/>
  <c r="BL391" i="8"/>
  <c r="BH391" i="8"/>
  <c r="BT391" i="8" s="1"/>
  <c r="BO309" i="8"/>
  <c r="BK309" i="8"/>
  <c r="BV309" i="8" s="1"/>
  <c r="AF405" i="31"/>
  <c r="AF180" i="31"/>
  <c r="BK180" i="8"/>
  <c r="BO180" i="8"/>
  <c r="BK251" i="8"/>
  <c r="BO251" i="8"/>
  <c r="BO399" i="8"/>
  <c r="BK399" i="8"/>
  <c r="BK293" i="8"/>
  <c r="BO293" i="8"/>
  <c r="AF481" i="31"/>
  <c r="BO255" i="8"/>
  <c r="BK255" i="8"/>
  <c r="BV255" i="8" s="1"/>
  <c r="BK51" i="8"/>
  <c r="BV51" i="8" s="1"/>
  <c r="BO51" i="8"/>
  <c r="DS42" i="4" s="1"/>
  <c r="BO149" i="8"/>
  <c r="BK149" i="8"/>
  <c r="BV149" i="8" s="1"/>
  <c r="AF508" i="31"/>
  <c r="BK521" i="8"/>
  <c r="BV521" i="8" s="1"/>
  <c r="BO521" i="8"/>
  <c r="AF550" i="31"/>
  <c r="AF542" i="31"/>
  <c r="AF459" i="31"/>
  <c r="AF489" i="31"/>
  <c r="AF49" i="31"/>
  <c r="AF544" i="31"/>
  <c r="AF41" i="31"/>
  <c r="AF295" i="31"/>
  <c r="AF532" i="31"/>
  <c r="AF141" i="31"/>
  <c r="BO15" i="8"/>
  <c r="BK15" i="8"/>
  <c r="AJ432" i="31"/>
  <c r="BH472" i="8"/>
  <c r="AD429" i="21" s="1"/>
  <c r="BL472" i="8"/>
  <c r="AG429" i="21" s="1"/>
  <c r="CN429" i="4" s="1"/>
  <c r="AF358" i="31"/>
  <c r="BO306" i="8"/>
  <c r="BK306" i="8"/>
  <c r="BK39" i="8"/>
  <c r="BV39" i="8" s="1"/>
  <c r="BO39" i="8"/>
  <c r="DR219" i="4" s="1"/>
  <c r="AJ103" i="31"/>
  <c r="BH364" i="8"/>
  <c r="AD100" i="21" s="1"/>
  <c r="BL364" i="8"/>
  <c r="AG100" i="21" s="1"/>
  <c r="CN100" i="4" s="1"/>
  <c r="AJ178" i="31"/>
  <c r="BL312" i="8"/>
  <c r="AG175" i="21" s="1"/>
  <c r="CN175" i="4" s="1"/>
  <c r="BH312" i="8"/>
  <c r="AD175" i="21" s="1"/>
  <c r="BO167" i="8"/>
  <c r="BK167" i="8"/>
  <c r="BK398" i="8"/>
  <c r="BO398" i="8"/>
  <c r="AF541" i="31"/>
  <c r="BO441" i="8"/>
  <c r="BK441" i="8"/>
  <c r="AJ57" i="31"/>
  <c r="BL366" i="8"/>
  <c r="AG54" i="21" s="1"/>
  <c r="CN54" i="4" s="1"/>
  <c r="BH366" i="8"/>
  <c r="AD54" i="21" s="1"/>
  <c r="AJ341" i="31"/>
  <c r="BL361" i="8"/>
  <c r="AG338" i="21" s="1"/>
  <c r="CN338" i="4" s="1"/>
  <c r="BH361" i="8"/>
  <c r="AD338" i="21" s="1"/>
  <c r="AF204" i="31"/>
  <c r="BJ182" i="8"/>
  <c r="BU182" i="8" s="1"/>
  <c r="BN182" i="8"/>
  <c r="AK185" i="31"/>
  <c r="AJ185" i="31"/>
  <c r="AJ52" i="31"/>
  <c r="BH59" i="8"/>
  <c r="AD49" i="21" s="1"/>
  <c r="BL59" i="8"/>
  <c r="AG49" i="21" s="1"/>
  <c r="CN49" i="4" s="1"/>
  <c r="AJ339" i="31"/>
  <c r="BL220" i="8"/>
  <c r="AG336" i="21" s="1"/>
  <c r="CN336" i="4" s="1"/>
  <c r="BH220" i="8"/>
  <c r="AD336" i="21" s="1"/>
  <c r="AJ461" i="31"/>
  <c r="BH497" i="8"/>
  <c r="AD458" i="21" s="1"/>
  <c r="BL497" i="8"/>
  <c r="AG458" i="21" s="1"/>
  <c r="CN458" i="4" s="1"/>
  <c r="AF440" i="31"/>
  <c r="AF361" i="31"/>
  <c r="AF21" i="31"/>
  <c r="AJ469" i="31"/>
  <c r="BH27" i="8"/>
  <c r="AD466" i="21" s="1"/>
  <c r="BL27" i="8"/>
  <c r="AG466" i="21" s="1"/>
  <c r="CN466" i="4" s="1"/>
  <c r="AF306" i="31"/>
  <c r="AJ423" i="31"/>
  <c r="BH451" i="8"/>
  <c r="AD420" i="21" s="1"/>
  <c r="BL451" i="8"/>
  <c r="AG420" i="21" s="1"/>
  <c r="CN420" i="4" s="1"/>
  <c r="AF81" i="31"/>
  <c r="BJ114" i="8"/>
  <c r="BU114" i="8" s="1"/>
  <c r="BN114" i="8"/>
  <c r="AF50" i="31"/>
  <c r="BK557" i="8"/>
  <c r="BO557" i="8"/>
  <c r="AJ375" i="31"/>
  <c r="BH394" i="8"/>
  <c r="AD372" i="21" s="1"/>
  <c r="BL394" i="8"/>
  <c r="AG372" i="21" s="1"/>
  <c r="CN372" i="4" s="1"/>
  <c r="AF75" i="31"/>
  <c r="AJ530" i="31"/>
  <c r="BH549" i="8"/>
  <c r="AD527" i="21" s="1"/>
  <c r="BL549" i="8"/>
  <c r="AG527" i="21" s="1"/>
  <c r="CN527" i="4" s="1"/>
  <c r="AJ511" i="31"/>
  <c r="BL534" i="8"/>
  <c r="AG508" i="21" s="1"/>
  <c r="CN508" i="4" s="1"/>
  <c r="BH534" i="8"/>
  <c r="AD508" i="21" s="1"/>
  <c r="AJ182" i="31"/>
  <c r="BH66" i="8"/>
  <c r="AD179" i="21" s="1"/>
  <c r="BL66" i="8"/>
  <c r="AG179" i="21" s="1"/>
  <c r="CN179" i="4" s="1"/>
  <c r="BO126" i="8"/>
  <c r="BK126" i="8"/>
  <c r="BV126" i="8" s="1"/>
  <c r="AF289" i="31"/>
  <c r="AF392" i="31"/>
  <c r="AF439" i="31"/>
  <c r="BO322" i="8"/>
  <c r="BK322" i="8"/>
  <c r="BV322" i="8" s="1"/>
  <c r="AK99" i="31"/>
  <c r="AJ99" i="31"/>
  <c r="BJ469" i="8"/>
  <c r="BU469" i="8" s="1"/>
  <c r="BN469" i="8"/>
  <c r="BJ267" i="8"/>
  <c r="BU267" i="8" s="1"/>
  <c r="BN267" i="8"/>
  <c r="BJ89" i="8"/>
  <c r="BU89" i="8" s="1"/>
  <c r="BN89" i="8"/>
  <c r="BN312" i="8"/>
  <c r="BJ312" i="8"/>
  <c r="BU312" i="8" s="1"/>
  <c r="BJ299" i="8"/>
  <c r="BU299" i="8" s="1"/>
  <c r="BN299" i="8"/>
  <c r="BJ200" i="8"/>
  <c r="BU200" i="8" s="1"/>
  <c r="BN200" i="8"/>
  <c r="DA81" i="4" s="1"/>
  <c r="BJ416" i="8"/>
  <c r="BU416" i="8" s="1"/>
  <c r="BN416" i="8"/>
  <c r="BJ105" i="8"/>
  <c r="BU105" i="8" s="1"/>
  <c r="BN105" i="8"/>
  <c r="BJ308" i="8"/>
  <c r="BU308" i="8" s="1"/>
  <c r="BN308" i="8"/>
  <c r="DB548" i="4" s="1"/>
  <c r="BN238" i="8"/>
  <c r="BJ238" i="8"/>
  <c r="BU238" i="8" s="1"/>
  <c r="BN63" i="8"/>
  <c r="BJ63" i="8"/>
  <c r="BU63" i="8" s="1"/>
  <c r="BJ175" i="8"/>
  <c r="BU175" i="8" s="1"/>
  <c r="BN175" i="8"/>
  <c r="DB6" i="4" s="1"/>
  <c r="BJ262" i="8"/>
  <c r="BU262" i="8" s="1"/>
  <c r="BN262" i="8"/>
  <c r="BN268" i="8"/>
  <c r="BJ268" i="8"/>
  <c r="BU268" i="8" s="1"/>
  <c r="BJ519" i="8"/>
  <c r="BU519" i="8" s="1"/>
  <c r="BN519" i="8"/>
  <c r="BJ371" i="8"/>
  <c r="BU371" i="8" s="1"/>
  <c r="BN371" i="8"/>
  <c r="BJ516" i="8"/>
  <c r="BU516" i="8" s="1"/>
  <c r="BN516" i="8"/>
  <c r="DA487" i="4" s="1"/>
  <c r="BN22" i="8"/>
  <c r="BJ22" i="8"/>
  <c r="BU22" i="8" s="1"/>
  <c r="BJ470" i="8"/>
  <c r="BU470" i="8" s="1"/>
  <c r="BN470" i="8"/>
  <c r="DD423" i="4" s="1"/>
  <c r="BO9" i="8"/>
  <c r="BK9" i="8"/>
  <c r="BO296" i="8"/>
  <c r="BK296" i="8"/>
  <c r="BN394" i="8"/>
  <c r="DB372" i="4" s="1"/>
  <c r="BJ394" i="8"/>
  <c r="BU394" i="8" s="1"/>
  <c r="BJ118" i="8"/>
  <c r="BU118" i="8" s="1"/>
  <c r="BN118" i="8"/>
  <c r="DA312" i="4" s="1"/>
  <c r="BN71" i="8"/>
  <c r="BJ71" i="8"/>
  <c r="BU71" i="8" s="1"/>
  <c r="BJ26" i="8"/>
  <c r="BU26" i="8" s="1"/>
  <c r="BN26" i="8"/>
  <c r="BN327" i="8"/>
  <c r="BJ327" i="8"/>
  <c r="BU327" i="8" s="1"/>
  <c r="BN432" i="8"/>
  <c r="DA367" i="4" s="1"/>
  <c r="BJ432" i="8"/>
  <c r="BU432" i="8" s="1"/>
  <c r="AK258" i="31"/>
  <c r="AJ258" i="31"/>
  <c r="AF458" i="31"/>
  <c r="AF48" i="31"/>
  <c r="AF211" i="31"/>
  <c r="AF297" i="31"/>
  <c r="BJ548" i="8"/>
  <c r="BU548" i="8" s="1"/>
  <c r="BN548" i="8"/>
  <c r="AK277" i="31"/>
  <c r="AJ277" i="31"/>
  <c r="BJ404" i="8"/>
  <c r="BU404" i="8" s="1"/>
  <c r="BN404" i="8"/>
  <c r="DB176" i="4" s="1"/>
  <c r="AK229" i="31"/>
  <c r="AJ229" i="31"/>
  <c r="AF422" i="31"/>
  <c r="BJ509" i="8"/>
  <c r="BU509" i="8" s="1"/>
  <c r="BN509" i="8"/>
  <c r="BN351" i="8"/>
  <c r="BJ351" i="8"/>
  <c r="BU351" i="8" s="1"/>
  <c r="AF30" i="31"/>
  <c r="BO314" i="8"/>
  <c r="BK314" i="8"/>
  <c r="AF548" i="31"/>
  <c r="AK85" i="31"/>
  <c r="AJ85" i="31"/>
  <c r="BN369" i="8"/>
  <c r="BJ369" i="8"/>
  <c r="BU369" i="8" s="1"/>
  <c r="AK348" i="31"/>
  <c r="AJ348" i="31"/>
  <c r="AK142" i="31"/>
  <c r="AJ142" i="31"/>
  <c r="BJ439" i="8"/>
  <c r="BU439" i="8" s="1"/>
  <c r="BN439" i="8"/>
  <c r="BJ529" i="8"/>
  <c r="BU529" i="8" s="1"/>
  <c r="BN529" i="8"/>
  <c r="BJ259" i="8"/>
  <c r="BU259" i="8" s="1"/>
  <c r="BN259" i="8"/>
  <c r="BJ103" i="8"/>
  <c r="BU103" i="8" s="1"/>
  <c r="BN103" i="8"/>
  <c r="BJ274" i="8"/>
  <c r="BU274" i="8" s="1"/>
  <c r="BN274" i="8"/>
  <c r="DB4" i="4" s="1"/>
  <c r="BN541" i="8"/>
  <c r="BJ541" i="8"/>
  <c r="BU541" i="8" s="1"/>
  <c r="BN307" i="8"/>
  <c r="BJ307" i="8"/>
  <c r="BU307" i="8" s="1"/>
  <c r="BN72" i="8"/>
  <c r="BJ72" i="8"/>
  <c r="BU72" i="8" s="1"/>
  <c r="BN362" i="8"/>
  <c r="BJ362" i="8"/>
  <c r="BU362" i="8" s="1"/>
  <c r="BN101" i="8"/>
  <c r="DA14" i="4" s="1"/>
  <c r="BJ101" i="8"/>
  <c r="BU101" i="8" s="1"/>
  <c r="AD5" i="31"/>
  <c r="AF5" i="31" s="1"/>
  <c r="AA561" i="31"/>
  <c r="BN499" i="8"/>
  <c r="BJ499" i="8"/>
  <c r="BU499" i="8" s="1"/>
  <c r="BN246" i="8"/>
  <c r="BJ246" i="8"/>
  <c r="BN247" i="8"/>
  <c r="BJ247" i="8"/>
  <c r="BU247" i="8" s="1"/>
  <c r="BN309" i="8"/>
  <c r="BJ309" i="8"/>
  <c r="BU309" i="8" s="1"/>
  <c r="BJ180" i="8"/>
  <c r="BU180" i="8" s="1"/>
  <c r="BN180" i="8"/>
  <c r="DA56" i="4" s="1"/>
  <c r="BJ423" i="8"/>
  <c r="BU423" i="8" s="1"/>
  <c r="BN423" i="8"/>
  <c r="BN363" i="8"/>
  <c r="BJ363" i="8"/>
  <c r="BU363" i="8" s="1"/>
  <c r="BJ521" i="8"/>
  <c r="BU521" i="8" s="1"/>
  <c r="BN521" i="8"/>
  <c r="BN543" i="8"/>
  <c r="BJ543" i="8"/>
  <c r="BU543" i="8" s="1"/>
  <c r="BJ261" i="8"/>
  <c r="BU261" i="8" s="1"/>
  <c r="BN261" i="8"/>
  <c r="DA299" i="4" s="1"/>
  <c r="BN134" i="8"/>
  <c r="BJ134" i="8"/>
  <c r="BU134" i="8" s="1"/>
  <c r="AK283" i="31"/>
  <c r="AJ283" i="31"/>
  <c r="BN120" i="8"/>
  <c r="BJ120" i="8"/>
  <c r="BU120" i="8" s="1"/>
  <c r="BO446" i="8"/>
  <c r="DR353" i="4" s="1"/>
  <c r="BK446" i="8"/>
  <c r="BV446" i="8" s="1"/>
  <c r="AF483" i="31"/>
  <c r="AF428" i="31"/>
  <c r="AK129" i="31"/>
  <c r="AJ129" i="31"/>
  <c r="AJ166" i="31"/>
  <c r="BL408" i="8"/>
  <c r="AG163" i="21" s="1"/>
  <c r="CN163" i="4" s="1"/>
  <c r="BH408" i="8"/>
  <c r="AD163" i="21" s="1"/>
  <c r="BJ329" i="8"/>
  <c r="BU329" i="8" s="1"/>
  <c r="BN329" i="8"/>
  <c r="AJ80" i="31"/>
  <c r="BL383" i="8"/>
  <c r="AG77" i="21" s="1"/>
  <c r="CN77" i="4" s="1"/>
  <c r="BH383" i="8"/>
  <c r="AD77" i="21" s="1"/>
  <c r="AJ484" i="31"/>
  <c r="BL507" i="8"/>
  <c r="AG481" i="21" s="1"/>
  <c r="CN481" i="4" s="1"/>
  <c r="BH507" i="8"/>
  <c r="AD481" i="21" s="1"/>
  <c r="BO113" i="8"/>
  <c r="BK113" i="8"/>
  <c r="AF462" i="31"/>
  <c r="AJ236" i="31"/>
  <c r="BL25" i="8"/>
  <c r="AG233" i="21" s="1"/>
  <c r="CN233" i="4" s="1"/>
  <c r="BH25" i="8"/>
  <c r="AD233" i="21" s="1"/>
  <c r="BO97" i="8"/>
  <c r="BK97" i="8"/>
  <c r="AF24" i="31"/>
  <c r="AF279" i="31"/>
  <c r="BK19" i="8"/>
  <c r="BO19" i="8"/>
  <c r="AF79" i="31"/>
  <c r="AF132" i="31"/>
  <c r="AJ336" i="31"/>
  <c r="BH447" i="8"/>
  <c r="AD333" i="21" s="1"/>
  <c r="BL447" i="8"/>
  <c r="AG333" i="21" s="1"/>
  <c r="CN333" i="4" s="1"/>
  <c r="BN151" i="8"/>
  <c r="DB32" i="4" s="1"/>
  <c r="BJ151" i="8"/>
  <c r="BU151" i="8" s="1"/>
  <c r="BN28" i="8"/>
  <c r="BJ28" i="8"/>
  <c r="BU28" i="8" s="1"/>
  <c r="BO114" i="8"/>
  <c r="BK114" i="8"/>
  <c r="BV114" i="8" s="1"/>
  <c r="AF150" i="31"/>
  <c r="BJ551" i="8"/>
  <c r="BU551" i="8" s="1"/>
  <c r="BN551" i="8"/>
  <c r="AK286" i="31"/>
  <c r="AJ286" i="31"/>
  <c r="AF338" i="31"/>
  <c r="BO550" i="8"/>
  <c r="BK550" i="8"/>
  <c r="BO318" i="8"/>
  <c r="DT138" i="4" s="1"/>
  <c r="BK318" i="8"/>
  <c r="BO518" i="8"/>
  <c r="BK518" i="8"/>
  <c r="BO136" i="8"/>
  <c r="DR291" i="4" s="1"/>
  <c r="BK136" i="8"/>
  <c r="BV136" i="8" s="1"/>
  <c r="BJ482" i="8"/>
  <c r="BU482" i="8" s="1"/>
  <c r="BN482" i="8"/>
  <c r="BO486" i="8"/>
  <c r="DR485" i="4" s="1"/>
  <c r="BK486" i="8"/>
  <c r="BV486" i="8" s="1"/>
  <c r="BK204" i="8"/>
  <c r="BO204" i="8"/>
  <c r="BO383" i="8"/>
  <c r="BK383" i="8"/>
  <c r="BK25" i="8"/>
  <c r="BV25" i="8" s="1"/>
  <c r="BO25" i="8"/>
  <c r="AJ119" i="31"/>
  <c r="BL260" i="8"/>
  <c r="AG116" i="21" s="1"/>
  <c r="CN116" i="4" s="1"/>
  <c r="BH260" i="8"/>
  <c r="AD116" i="21" s="1"/>
  <c r="BO471" i="8"/>
  <c r="DT424" i="4" s="1"/>
  <c r="BK471" i="8"/>
  <c r="AJ415" i="31"/>
  <c r="BL463" i="8"/>
  <c r="AG412" i="21" s="1"/>
  <c r="CN412" i="4" s="1"/>
  <c r="BH463" i="8"/>
  <c r="AD412" i="21" s="1"/>
  <c r="AJ122" i="31"/>
  <c r="BH182" i="8"/>
  <c r="AD119" i="21" s="1"/>
  <c r="BL182" i="8"/>
  <c r="AG119" i="21" s="1"/>
  <c r="CN119" i="4" s="1"/>
  <c r="BK107" i="8"/>
  <c r="BO107" i="8"/>
  <c r="DR270" i="4" s="1"/>
  <c r="BK506" i="8"/>
  <c r="BV506" i="8" s="1"/>
  <c r="BO506" i="8"/>
  <c r="BO132" i="8"/>
  <c r="BK132" i="8"/>
  <c r="BV132" i="8" s="1"/>
  <c r="BN220" i="8"/>
  <c r="BJ220" i="8"/>
  <c r="BU220" i="8" s="1"/>
  <c r="BK497" i="8"/>
  <c r="BO497" i="8"/>
  <c r="BO503" i="8"/>
  <c r="BK503" i="8"/>
  <c r="AJ35" i="31"/>
  <c r="BL151" i="8"/>
  <c r="AG32" i="21" s="1"/>
  <c r="CN32" i="4" s="1"/>
  <c r="BH151" i="8"/>
  <c r="AD32" i="21" s="1"/>
  <c r="BN473" i="8"/>
  <c r="DB435" i="4" s="1"/>
  <c r="BJ473" i="8"/>
  <c r="BU473" i="8" s="1"/>
  <c r="BO414" i="8"/>
  <c r="BK414" i="8"/>
  <c r="BO110" i="8"/>
  <c r="BK110" i="8"/>
  <c r="BO360" i="8"/>
  <c r="BK360" i="8"/>
  <c r="AJ155" i="31"/>
  <c r="BH141" i="8"/>
  <c r="AD152" i="21" s="1"/>
  <c r="BL141" i="8"/>
  <c r="AG152" i="21" s="1"/>
  <c r="CN152" i="4" s="1"/>
  <c r="BO81" i="8"/>
  <c r="BK81" i="8"/>
  <c r="BK137" i="8"/>
  <c r="BO137" i="8"/>
  <c r="BK528" i="8"/>
  <c r="BV528" i="8" s="1"/>
  <c r="BO528" i="8"/>
  <c r="AJ221" i="31"/>
  <c r="BH244" i="8"/>
  <c r="AD218" i="21" s="1"/>
  <c r="BL244" i="8"/>
  <c r="AG218" i="21" s="1"/>
  <c r="CN218" i="4" s="1"/>
  <c r="AJ280" i="31"/>
  <c r="BL422" i="8"/>
  <c r="AG277" i="21" s="1"/>
  <c r="CN277" i="4" s="1"/>
  <c r="BH422" i="8"/>
  <c r="AD277" i="21" s="1"/>
  <c r="AJ512" i="31"/>
  <c r="BH535" i="8"/>
  <c r="AD509" i="21" s="1"/>
  <c r="BL535" i="8"/>
  <c r="AG509" i="21" s="1"/>
  <c r="CN509" i="4" s="1"/>
  <c r="BO520" i="8"/>
  <c r="BK520" i="8"/>
  <c r="AJ232" i="31"/>
  <c r="BH209" i="8"/>
  <c r="AD229" i="21" s="1"/>
  <c r="BL209" i="8"/>
  <c r="AG229" i="21" s="1"/>
  <c r="CN229" i="4" s="1"/>
  <c r="BK513" i="8"/>
  <c r="BO513" i="8"/>
  <c r="AJ18" i="31"/>
  <c r="BH218" i="8"/>
  <c r="AD15" i="21" s="1"/>
  <c r="BL218" i="8"/>
  <c r="AG15" i="21" s="1"/>
  <c r="CN15" i="4" s="1"/>
  <c r="BO334" i="8"/>
  <c r="BK334" i="8"/>
  <c r="AC7" i="31"/>
  <c r="AF7" i="31" s="1"/>
  <c r="Z561" i="31"/>
  <c r="AJ555" i="31"/>
  <c r="BL386" i="8"/>
  <c r="AG552" i="21" s="1"/>
  <c r="CN552" i="4" s="1"/>
  <c r="BH386" i="8"/>
  <c r="AD552" i="21" s="1"/>
  <c r="AJ105" i="31"/>
  <c r="BL8" i="8"/>
  <c r="AG102" i="21" s="1"/>
  <c r="CN102" i="4" s="1"/>
  <c r="BH8" i="8"/>
  <c r="AD102" i="21" s="1"/>
  <c r="AJ96" i="31"/>
  <c r="BL290" i="8"/>
  <c r="AG93" i="21" s="1"/>
  <c r="CN93" i="4" s="1"/>
  <c r="BH290" i="8"/>
  <c r="AD93" i="21" s="1"/>
  <c r="AJ421" i="31"/>
  <c r="BL464" i="8"/>
  <c r="AG418" i="21" s="1"/>
  <c r="CN418" i="4" s="1"/>
  <c r="BH464" i="8"/>
  <c r="AD418" i="21" s="1"/>
  <c r="AJ73" i="31"/>
  <c r="BL214" i="8"/>
  <c r="AG70" i="21" s="1"/>
  <c r="CN70" i="4" s="1"/>
  <c r="BH214" i="8"/>
  <c r="AD70" i="21" s="1"/>
  <c r="BK287" i="8"/>
  <c r="BO287" i="8"/>
  <c r="AJ215" i="31"/>
  <c r="BL237" i="8"/>
  <c r="AG212" i="21" s="1"/>
  <c r="CN212" i="4" s="1"/>
  <c r="BH237" i="8"/>
  <c r="AD212" i="21" s="1"/>
  <c r="AJ28" i="31"/>
  <c r="BL154" i="8"/>
  <c r="AG25" i="21" s="1"/>
  <c r="CN25" i="4" s="1"/>
  <c r="BH154" i="8"/>
  <c r="AD25" i="21" s="1"/>
  <c r="AJ237" i="31"/>
  <c r="BH74" i="8"/>
  <c r="AD234" i="21" s="1"/>
  <c r="BL74" i="8"/>
  <c r="AG234" i="21" s="1"/>
  <c r="CN234" i="4" s="1"/>
  <c r="BK135" i="8"/>
  <c r="BO135" i="8"/>
  <c r="DT3" i="4" s="1"/>
  <c r="AJ395" i="31"/>
  <c r="BL459" i="8"/>
  <c r="AG392" i="21" s="1"/>
  <c r="CN392" i="4" s="1"/>
  <c r="BH459" i="8"/>
  <c r="AD392" i="21" s="1"/>
  <c r="AJ186" i="31"/>
  <c r="BL62" i="8"/>
  <c r="AG183" i="21" s="1"/>
  <c r="CN183" i="4" s="1"/>
  <c r="BH62" i="8"/>
  <c r="AD183" i="21" s="1"/>
  <c r="AJ243" i="31"/>
  <c r="BL227" i="8"/>
  <c r="AG240" i="21" s="1"/>
  <c r="CN240" i="4" s="1"/>
  <c r="BH227" i="8"/>
  <c r="AD240" i="21" s="1"/>
  <c r="AK228" i="31"/>
  <c r="AJ228" i="31"/>
  <c r="AJ506" i="31"/>
  <c r="BH530" i="8"/>
  <c r="AD503" i="21" s="1"/>
  <c r="BL530" i="8"/>
  <c r="AG503" i="21" s="1"/>
  <c r="CN503" i="4" s="1"/>
  <c r="BO80" i="8"/>
  <c r="BK80" i="8"/>
  <c r="AJ485" i="31"/>
  <c r="BH247" i="8"/>
  <c r="AD482" i="21" s="1"/>
  <c r="BL247" i="8"/>
  <c r="AG482" i="21" s="1"/>
  <c r="CN482" i="4" s="1"/>
  <c r="AJ419" i="31"/>
  <c r="BL309" i="8"/>
  <c r="AG416" i="21" s="1"/>
  <c r="CN416" i="4" s="1"/>
  <c r="BH309" i="8"/>
  <c r="AD416" i="21" s="1"/>
  <c r="AK546" i="31"/>
  <c r="AJ546" i="31"/>
  <c r="BO412" i="8"/>
  <c r="BK412" i="8"/>
  <c r="AJ284" i="31"/>
  <c r="BL207" i="8"/>
  <c r="AG281" i="21" s="1"/>
  <c r="CN281" i="4" s="1"/>
  <c r="BH207" i="8"/>
  <c r="AD281" i="21" s="1"/>
  <c r="AJ188" i="31"/>
  <c r="BH363" i="8"/>
  <c r="AD185" i="21" s="1"/>
  <c r="BL363" i="8"/>
  <c r="AG185" i="21" s="1"/>
  <c r="CN185" i="4" s="1"/>
  <c r="BO510" i="8"/>
  <c r="BK510" i="8"/>
  <c r="AJ308" i="31"/>
  <c r="BL255" i="8"/>
  <c r="AG305" i="21" s="1"/>
  <c r="CN305" i="4" s="1"/>
  <c r="BH255" i="8"/>
  <c r="AD305" i="21" s="1"/>
  <c r="AJ117" i="31"/>
  <c r="BL177" i="8"/>
  <c r="AG114" i="21" s="1"/>
  <c r="CN114" i="4" s="1"/>
  <c r="BH177" i="8"/>
  <c r="AD114" i="21" s="1"/>
  <c r="BJ40" i="8"/>
  <c r="BU40" i="8" s="1"/>
  <c r="BN40" i="8"/>
  <c r="DA505" i="4" s="1"/>
  <c r="BK99" i="8"/>
  <c r="BV99" i="8" s="1"/>
  <c r="BO99" i="8"/>
  <c r="BK289" i="8"/>
  <c r="BO289" i="8"/>
  <c r="BJ558" i="8"/>
  <c r="BU558" i="8" s="1"/>
  <c r="BN558" i="8"/>
  <c r="BO422" i="8"/>
  <c r="BK422" i="8"/>
  <c r="BV422" i="8" s="1"/>
  <c r="BJ367" i="8"/>
  <c r="BU367" i="8" s="1"/>
  <c r="BN367" i="8"/>
  <c r="DB84" i="4" s="1"/>
  <c r="BJ535" i="8"/>
  <c r="BU535" i="8" s="1"/>
  <c r="BN535" i="8"/>
  <c r="BO209" i="8"/>
  <c r="BK209" i="8"/>
  <c r="BO345" i="8"/>
  <c r="BK345" i="8"/>
  <c r="AJ482" i="31"/>
  <c r="BL513" i="8"/>
  <c r="AG479" i="21" s="1"/>
  <c r="CN479" i="4" s="1"/>
  <c r="BH513" i="8"/>
  <c r="AD479" i="21" s="1"/>
  <c r="AF224" i="31"/>
  <c r="BO233" i="8"/>
  <c r="BK233" i="8"/>
  <c r="BO346" i="8"/>
  <c r="BK346" i="8"/>
  <c r="BK494" i="8"/>
  <c r="BO494" i="8"/>
  <c r="BO448" i="8"/>
  <c r="BK448" i="8"/>
  <c r="BV448" i="8" s="1"/>
  <c r="BO438" i="8"/>
  <c r="BK438" i="8"/>
  <c r="BK523" i="8"/>
  <c r="BO523" i="8"/>
  <c r="BO228" i="8"/>
  <c r="BK228" i="8"/>
  <c r="BO298" i="8"/>
  <c r="BK298" i="8"/>
  <c r="BO498" i="8"/>
  <c r="BK498" i="8"/>
  <c r="BO388" i="8"/>
  <c r="BK388" i="8"/>
  <c r="BV388" i="8" s="1"/>
  <c r="BK129" i="8"/>
  <c r="BO129" i="8"/>
  <c r="BO154" i="8"/>
  <c r="DR25" i="4" s="1"/>
  <c r="BK154" i="8"/>
  <c r="AF406" i="31"/>
  <c r="AJ183" i="31"/>
  <c r="BL393" i="8"/>
  <c r="AG180" i="21" s="1"/>
  <c r="CN180" i="4" s="1"/>
  <c r="BH393" i="8"/>
  <c r="AD180" i="21" s="1"/>
  <c r="BO68" i="8"/>
  <c r="BK68" i="8"/>
  <c r="AJ521" i="31"/>
  <c r="BL540" i="8"/>
  <c r="AG518" i="21" s="1"/>
  <c r="CN518" i="4" s="1"/>
  <c r="BH540" i="8"/>
  <c r="AD518" i="21" s="1"/>
  <c r="BO411" i="8"/>
  <c r="BK411" i="8"/>
  <c r="BO5" i="8"/>
  <c r="BK5" i="8"/>
  <c r="BV5" i="8" s="1"/>
  <c r="BK431" i="8"/>
  <c r="BO431" i="8"/>
  <c r="AJ187" i="31"/>
  <c r="BL412" i="8"/>
  <c r="AG184" i="21" s="1"/>
  <c r="CN184" i="4" s="1"/>
  <c r="BH412" i="8"/>
  <c r="AD184" i="21" s="1"/>
  <c r="BJ240" i="8"/>
  <c r="BU240" i="8" s="1"/>
  <c r="BN240" i="8"/>
  <c r="DD122" i="4" s="1"/>
  <c r="BN207" i="8"/>
  <c r="BJ207" i="8"/>
  <c r="BU207" i="8" s="1"/>
  <c r="BJ84" i="8"/>
  <c r="BU84" i="8" s="1"/>
  <c r="BN84" i="8"/>
  <c r="DA202" i="4" s="1"/>
  <c r="BK210" i="8"/>
  <c r="BO210" i="8"/>
  <c r="DR55" i="4" s="1"/>
  <c r="BK169" i="8"/>
  <c r="BO169" i="8"/>
  <c r="BK374" i="8"/>
  <c r="BO374" i="8"/>
  <c r="AF390" i="31"/>
  <c r="BO112" i="8"/>
  <c r="DT167" i="4" s="1"/>
  <c r="BK112" i="8"/>
  <c r="AJ531" i="31"/>
  <c r="BH552" i="8"/>
  <c r="AD528" i="21" s="1"/>
  <c r="BL552" i="8"/>
  <c r="AG528" i="21" s="1"/>
  <c r="CN528" i="4" s="1"/>
  <c r="BK505" i="8"/>
  <c r="BV505" i="8" s="1"/>
  <c r="BO505" i="8"/>
  <c r="DR470" i="4" s="1"/>
  <c r="BO142" i="8"/>
  <c r="BK142" i="8"/>
  <c r="BO117" i="8"/>
  <c r="BK117" i="8"/>
  <c r="AF56" i="31"/>
  <c r="BO279" i="8"/>
  <c r="BK279" i="8"/>
  <c r="BV279" i="8" s="1"/>
  <c r="AF487" i="31"/>
  <c r="AF292" i="31"/>
  <c r="AJ442" i="31"/>
  <c r="BH482" i="8"/>
  <c r="AD439" i="21" s="1"/>
  <c r="BL482" i="8"/>
  <c r="AG439" i="21" s="1"/>
  <c r="CN439" i="4" s="1"/>
  <c r="BO272" i="8"/>
  <c r="BK272" i="8"/>
  <c r="BO13" i="8"/>
  <c r="BK13" i="8"/>
  <c r="AJ61" i="31"/>
  <c r="BL375" i="8"/>
  <c r="AG58" i="21" s="1"/>
  <c r="CN58" i="4" s="1"/>
  <c r="BH375" i="8"/>
  <c r="AD58" i="21" s="1"/>
  <c r="BK425" i="8"/>
  <c r="BO425" i="8"/>
  <c r="BK433" i="8"/>
  <c r="BO433" i="8"/>
  <c r="AJ534" i="31"/>
  <c r="BH553" i="8"/>
  <c r="AD531" i="21" s="1"/>
  <c r="BL553" i="8"/>
  <c r="AG531" i="21" s="1"/>
  <c r="CN531" i="4" s="1"/>
  <c r="BN97" i="8"/>
  <c r="BJ97" i="8"/>
  <c r="BU97" i="8" s="1"/>
  <c r="BJ19" i="8"/>
  <c r="BU19" i="8" s="1"/>
  <c r="BN19" i="8"/>
  <c r="AF465" i="31"/>
  <c r="BK278" i="8"/>
  <c r="BO278" i="8"/>
  <c r="DT239" i="4" s="1"/>
  <c r="AJ438" i="31"/>
  <c r="BL473" i="8"/>
  <c r="AG435" i="21" s="1"/>
  <c r="CN435" i="4" s="1"/>
  <c r="BH473" i="8"/>
  <c r="AD435" i="21" s="1"/>
  <c r="AK165" i="31"/>
  <c r="AJ165" i="31"/>
  <c r="AJ437" i="31"/>
  <c r="BH478" i="8"/>
  <c r="AD434" i="21" s="1"/>
  <c r="BL478" i="8"/>
  <c r="AG434" i="21" s="1"/>
  <c r="CN434" i="4" s="1"/>
  <c r="BO55" i="8"/>
  <c r="BK55" i="8"/>
  <c r="AJ78" i="31"/>
  <c r="BH358" i="8"/>
  <c r="AD75" i="21" s="1"/>
  <c r="BL358" i="8"/>
  <c r="AG75" i="21" s="1"/>
  <c r="CN75" i="4" s="1"/>
  <c r="AJ535" i="31"/>
  <c r="BL547" i="8"/>
  <c r="AG532" i="21" s="1"/>
  <c r="CN532" i="4" s="1"/>
  <c r="BH547" i="8"/>
  <c r="AD532" i="21" s="1"/>
  <c r="AJ399" i="31"/>
  <c r="BL430" i="8"/>
  <c r="AG396" i="21" s="1"/>
  <c r="CN396" i="4" s="1"/>
  <c r="BH430" i="8"/>
  <c r="AD396" i="21" s="1"/>
  <c r="BO420" i="8"/>
  <c r="BK420" i="8"/>
  <c r="AJ72" i="31"/>
  <c r="BH378" i="8"/>
  <c r="AD69" i="21" s="1"/>
  <c r="BL378" i="8"/>
  <c r="AG69" i="21" s="1"/>
  <c r="CN69" i="4" s="1"/>
  <c r="AF300" i="31"/>
  <c r="AF131" i="31"/>
  <c r="AF29" i="31"/>
  <c r="AK108" i="31"/>
  <c r="AJ108" i="31"/>
  <c r="AJ401" i="31"/>
  <c r="BH81" i="8"/>
  <c r="AD398" i="21" s="1"/>
  <c r="BL81" i="8"/>
  <c r="AG398" i="21" s="1"/>
  <c r="CN398" i="4" s="1"/>
  <c r="AF144" i="31"/>
  <c r="AJ156" i="31"/>
  <c r="BL108" i="8"/>
  <c r="AG153" i="21" s="1"/>
  <c r="CN153" i="4" s="1"/>
  <c r="BH108" i="8"/>
  <c r="AD153" i="21" s="1"/>
  <c r="AF501" i="31"/>
  <c r="AJ208" i="31"/>
  <c r="BH235" i="8"/>
  <c r="AD205" i="21" s="1"/>
  <c r="BL235" i="8"/>
  <c r="AG205" i="21" s="1"/>
  <c r="CN205" i="4" s="1"/>
  <c r="BN7" i="8"/>
  <c r="BJ7" i="8"/>
  <c r="BU7" i="8" s="1"/>
  <c r="BN400" i="8"/>
  <c r="DA107" i="4" s="1"/>
  <c r="BJ400" i="8"/>
  <c r="BU400" i="8" s="1"/>
  <c r="BN479" i="8"/>
  <c r="BJ479" i="8"/>
  <c r="BU479" i="8" s="1"/>
  <c r="BN518" i="8"/>
  <c r="DA484" i="4" s="1"/>
  <c r="BJ518" i="8"/>
  <c r="BU518" i="8" s="1"/>
  <c r="BN172" i="8"/>
  <c r="BJ172" i="8"/>
  <c r="BU172" i="8" s="1"/>
  <c r="BJ276" i="8"/>
  <c r="BU276" i="8" s="1"/>
  <c r="BN276" i="8"/>
  <c r="BN484" i="8"/>
  <c r="BJ484" i="8"/>
  <c r="BU484" i="8" s="1"/>
  <c r="BN366" i="8"/>
  <c r="DA54" i="4" s="1"/>
  <c r="BJ366" i="8"/>
  <c r="BU366" i="8" s="1"/>
  <c r="BO514" i="8"/>
  <c r="BK514" i="8"/>
  <c r="BJ467" i="8"/>
  <c r="BU467" i="8" s="1"/>
  <c r="BN467" i="8"/>
  <c r="BJ408" i="8"/>
  <c r="BU408" i="8" s="1"/>
  <c r="BN408" i="8"/>
  <c r="DA163" i="4" s="1"/>
  <c r="BN507" i="8"/>
  <c r="BJ507" i="8"/>
  <c r="BU507" i="8" s="1"/>
  <c r="BN475" i="8"/>
  <c r="DB433" i="4" s="1"/>
  <c r="BJ475" i="8"/>
  <c r="BU475" i="8" s="1"/>
  <c r="BJ283" i="8"/>
  <c r="BU283" i="8" s="1"/>
  <c r="BN283" i="8"/>
  <c r="BN59" i="8"/>
  <c r="DD49" i="4" s="1"/>
  <c r="BJ59" i="8"/>
  <c r="BU59" i="8" s="1"/>
  <c r="BJ128" i="8"/>
  <c r="BU128" i="8" s="1"/>
  <c r="BN128" i="8"/>
  <c r="DA261" i="4" s="1"/>
  <c r="BO70" i="8"/>
  <c r="BK70" i="8"/>
  <c r="BN271" i="8"/>
  <c r="BJ271" i="8"/>
  <c r="BU271" i="8" s="1"/>
  <c r="BJ360" i="8"/>
  <c r="BU360" i="8" s="1"/>
  <c r="BN360" i="8"/>
  <c r="DA316" i="4" s="1"/>
  <c r="BJ58" i="8"/>
  <c r="BU58" i="8" s="1"/>
  <c r="BN58" i="8"/>
  <c r="BN253" i="8"/>
  <c r="DA26" i="4" s="1"/>
  <c r="BJ253" i="8"/>
  <c r="BU253" i="8" s="1"/>
  <c r="BN427" i="8"/>
  <c r="DD553" i="4" s="1"/>
  <c r="BJ427" i="8"/>
  <c r="BU427" i="8" s="1"/>
  <c r="BJ520" i="8"/>
  <c r="BU520" i="8" s="1"/>
  <c r="BN520" i="8"/>
  <c r="AK397" i="31"/>
  <c r="AJ397" i="31"/>
  <c r="AF291" i="31"/>
  <c r="BJ87" i="8"/>
  <c r="BU87" i="8" s="1"/>
  <c r="BN87" i="8"/>
  <c r="AK143" i="31"/>
  <c r="AJ143" i="31"/>
  <c r="AF330" i="31"/>
  <c r="BK168" i="8"/>
  <c r="BO168" i="8"/>
  <c r="DS347" i="4" s="1"/>
  <c r="AK6" i="31"/>
  <c r="AJ6" i="31"/>
  <c r="BN80" i="8"/>
  <c r="BJ80" i="8"/>
  <c r="BU80" i="8" s="1"/>
  <c r="AK97" i="31"/>
  <c r="AJ97" i="31"/>
  <c r="BJ295" i="8"/>
  <c r="BU295" i="8" s="1"/>
  <c r="BN295" i="8"/>
  <c r="DA402" i="4" s="1"/>
  <c r="BN125" i="8"/>
  <c r="DC307" i="4" s="1"/>
  <c r="BJ125" i="8"/>
  <c r="BU125" i="8" s="1"/>
  <c r="AF239" i="31"/>
  <c r="BN410" i="8"/>
  <c r="BJ410" i="8"/>
  <c r="BU410" i="8" s="1"/>
  <c r="AK360" i="31"/>
  <c r="AJ360" i="31"/>
  <c r="BN407" i="8"/>
  <c r="BJ407" i="8"/>
  <c r="BU407" i="8" s="1"/>
  <c r="AF76" i="31"/>
  <c r="AK133" i="31"/>
  <c r="AJ133" i="31"/>
  <c r="BJ317" i="8"/>
  <c r="BU317" i="8" s="1"/>
  <c r="BN317" i="8"/>
  <c r="BO367" i="8"/>
  <c r="DR84" i="4" s="1"/>
  <c r="BK367" i="8"/>
  <c r="BO535" i="8"/>
  <c r="BK535" i="8"/>
  <c r="BV535" i="8" s="1"/>
  <c r="BN209" i="8"/>
  <c r="BJ209" i="8"/>
  <c r="BU209" i="8" s="1"/>
  <c r="BN222" i="8"/>
  <c r="DB287" i="4" s="1"/>
  <c r="BJ222" i="8"/>
  <c r="BU222" i="8" s="1"/>
  <c r="BJ217" i="8"/>
  <c r="BU217" i="8" s="1"/>
  <c r="BN217" i="8"/>
  <c r="BK90" i="8"/>
  <c r="BO90" i="8"/>
  <c r="BJ310" i="8"/>
  <c r="BU310" i="8" s="1"/>
  <c r="BN310" i="8"/>
  <c r="DA132" i="4" s="1"/>
  <c r="BN228" i="8"/>
  <c r="BJ228" i="8"/>
  <c r="BU228" i="8" s="1"/>
  <c r="BJ145" i="8"/>
  <c r="BU145" i="8" s="1"/>
  <c r="BN145" i="8"/>
  <c r="BJ380" i="8"/>
  <c r="BU380" i="8" s="1"/>
  <c r="BN380" i="8"/>
  <c r="BN32" i="8"/>
  <c r="BJ32" i="8"/>
  <c r="BU32" i="8" s="1"/>
  <c r="BN129" i="8"/>
  <c r="BJ129" i="8"/>
  <c r="BU129" i="8" s="1"/>
  <c r="BJ230" i="8"/>
  <c r="BU230" i="8" s="1"/>
  <c r="BN230" i="8"/>
  <c r="BN14" i="8"/>
  <c r="BJ14" i="8"/>
  <c r="BU14" i="8" s="1"/>
  <c r="BN459" i="8"/>
  <c r="BJ459" i="8"/>
  <c r="BU459" i="8" s="1"/>
  <c r="BJ227" i="8"/>
  <c r="BU227" i="8" s="1"/>
  <c r="BN227" i="8"/>
  <c r="BJ370" i="8"/>
  <c r="BU370" i="8" s="1"/>
  <c r="BN370" i="8"/>
  <c r="BJ236" i="8"/>
  <c r="BU236" i="8" s="1"/>
  <c r="BN236" i="8"/>
  <c r="BJ223" i="8"/>
  <c r="BU223" i="8" s="1"/>
  <c r="BN223" i="8"/>
  <c r="BJ65" i="8"/>
  <c r="BU65" i="8" s="1"/>
  <c r="BN65" i="8"/>
  <c r="BN169" i="8"/>
  <c r="BJ169" i="8"/>
  <c r="BU169" i="8" s="1"/>
  <c r="BN385" i="8"/>
  <c r="DD243" i="4" s="1"/>
  <c r="BJ385" i="8"/>
  <c r="BU385" i="8" s="1"/>
  <c r="BJ150" i="8"/>
  <c r="BU150" i="8" s="1"/>
  <c r="BN150" i="8"/>
  <c r="BN405" i="8"/>
  <c r="DA160" i="4" s="1"/>
  <c r="BJ405" i="8"/>
  <c r="BU405" i="8" s="1"/>
  <c r="AF147" i="31"/>
  <c r="AK337" i="31"/>
  <c r="AJ337" i="31"/>
  <c r="AK194" i="31"/>
  <c r="AJ194" i="31"/>
  <c r="AK545" i="31"/>
  <c r="AJ545" i="31"/>
  <c r="BO401" i="8"/>
  <c r="BK401" i="8"/>
  <c r="AJ412" i="31"/>
  <c r="BH415" i="8"/>
  <c r="AD409" i="21" s="1"/>
  <c r="BL415" i="8"/>
  <c r="AG409" i="21" s="1"/>
  <c r="CN409" i="4" s="1"/>
  <c r="AJ372" i="31"/>
  <c r="BH454" i="8"/>
  <c r="AD369" i="21" s="1"/>
  <c r="BL454" i="8"/>
  <c r="AG369" i="21" s="1"/>
  <c r="CN369" i="4" s="1"/>
  <c r="AJ436" i="31"/>
  <c r="BL475" i="8"/>
  <c r="AG433" i="21" s="1"/>
  <c r="CN433" i="4" s="1"/>
  <c r="BH475" i="8"/>
  <c r="AD433" i="21" s="1"/>
  <c r="BK462" i="8"/>
  <c r="BO462" i="8"/>
  <c r="AJ427" i="31"/>
  <c r="BL471" i="8"/>
  <c r="AG424" i="21" s="1"/>
  <c r="CN424" i="4" s="1"/>
  <c r="BH471" i="8"/>
  <c r="AD424" i="21" s="1"/>
  <c r="BO182" i="8"/>
  <c r="BK182" i="8"/>
  <c r="AJ214" i="31"/>
  <c r="BH160" i="8"/>
  <c r="AD211" i="21" s="1"/>
  <c r="BL160" i="8"/>
  <c r="AG211" i="21" s="1"/>
  <c r="CN211" i="4" s="1"/>
  <c r="AF247" i="31"/>
  <c r="AJ475" i="31"/>
  <c r="BL506" i="8"/>
  <c r="AG472" i="21" s="1"/>
  <c r="CN472" i="4" s="1"/>
  <c r="BH506" i="8"/>
  <c r="AD472" i="21" s="1"/>
  <c r="AF36" i="31"/>
  <c r="BK263" i="8"/>
  <c r="BO263" i="8"/>
  <c r="BK256" i="8"/>
  <c r="BO256" i="8"/>
  <c r="DS171" i="4" s="1"/>
  <c r="BJ252" i="8"/>
  <c r="BU252" i="8" s="1"/>
  <c r="BN252" i="8"/>
  <c r="BO208" i="8"/>
  <c r="BK208" i="8"/>
  <c r="AK127" i="31"/>
  <c r="AJ127" i="31"/>
  <c r="AF242" i="31"/>
  <c r="BO340" i="8"/>
  <c r="BK340" i="8"/>
  <c r="BJ181" i="8"/>
  <c r="BU181" i="8" s="1"/>
  <c r="BN181" i="8"/>
  <c r="AF226" i="31"/>
  <c r="BJ249" i="8"/>
  <c r="BU249" i="8" s="1"/>
  <c r="BN249" i="8"/>
  <c r="DD326" i="4" s="1"/>
  <c r="BN176" i="8"/>
  <c r="DA253" i="4" s="1"/>
  <c r="BJ176" i="8"/>
  <c r="BU176" i="8" s="1"/>
  <c r="AK446" i="31"/>
  <c r="AJ446" i="31"/>
  <c r="AK217" i="31"/>
  <c r="AJ217" i="31"/>
  <c r="AK44" i="31"/>
  <c r="AJ44" i="31"/>
  <c r="BN234" i="8"/>
  <c r="BJ234" i="8"/>
  <c r="BU234" i="8" s="1"/>
  <c r="AJ163" i="31"/>
  <c r="BH405" i="8"/>
  <c r="AD160" i="21" s="1"/>
  <c r="BL405" i="8"/>
  <c r="AG160" i="21" s="1"/>
  <c r="CN160" i="4" s="1"/>
  <c r="BO23" i="8"/>
  <c r="BK23" i="8"/>
  <c r="BK69" i="8"/>
  <c r="BO69" i="8"/>
  <c r="BO485" i="8"/>
  <c r="BK485" i="8"/>
  <c r="BV485" i="8" s="1"/>
  <c r="AJ199" i="31"/>
  <c r="BH134" i="8"/>
  <c r="AD196" i="21" s="1"/>
  <c r="BL134" i="8"/>
  <c r="AG196" i="21" s="1"/>
  <c r="CN196" i="4" s="1"/>
  <c r="AF53" i="31"/>
  <c r="BO94" i="8"/>
  <c r="BK94" i="8"/>
  <c r="AF323" i="31"/>
  <c r="AF449" i="31"/>
  <c r="BK375" i="8"/>
  <c r="BO375" i="8"/>
  <c r="BO299" i="8"/>
  <c r="BK299" i="8"/>
  <c r="AJ160" i="31"/>
  <c r="BL401" i="8"/>
  <c r="AG157" i="21" s="1"/>
  <c r="CN157" i="4" s="1"/>
  <c r="BH401" i="8"/>
  <c r="AD157" i="21" s="1"/>
  <c r="BO105" i="8"/>
  <c r="BK105" i="8"/>
  <c r="BV105" i="8" s="1"/>
  <c r="BO454" i="8"/>
  <c r="BK454" i="8"/>
  <c r="BO496" i="8"/>
  <c r="BK496" i="8"/>
  <c r="AF408" i="31"/>
  <c r="AF497" i="31"/>
  <c r="BK238" i="8"/>
  <c r="BO238" i="8"/>
  <c r="AJ54" i="31"/>
  <c r="BL97" i="8"/>
  <c r="AG51" i="21" s="1"/>
  <c r="CN51" i="4" s="1"/>
  <c r="BH97" i="8"/>
  <c r="AD51" i="21" s="1"/>
  <c r="BO63" i="8"/>
  <c r="BK63" i="8"/>
  <c r="AF266" i="31"/>
  <c r="BO544" i="8"/>
  <c r="BK544" i="8"/>
  <c r="BO418" i="8"/>
  <c r="DR358" i="4" s="1"/>
  <c r="BK418" i="8"/>
  <c r="BV418" i="8" s="1"/>
  <c r="BJ478" i="8"/>
  <c r="BU478" i="8" s="1"/>
  <c r="BN478" i="8"/>
  <c r="AF169" i="31"/>
  <c r="AJ299" i="31"/>
  <c r="BH119" i="8"/>
  <c r="AD296" i="21" s="1"/>
  <c r="BL119" i="8"/>
  <c r="AG296" i="21" s="1"/>
  <c r="CN296" i="4" s="1"/>
  <c r="AJ256" i="31"/>
  <c r="BH176" i="8"/>
  <c r="AD253" i="21" s="1"/>
  <c r="BL176" i="8"/>
  <c r="AG253" i="21" s="1"/>
  <c r="CN253" i="4" s="1"/>
  <c r="BO547" i="8"/>
  <c r="BK547" i="8"/>
  <c r="BK71" i="8"/>
  <c r="BO71" i="8"/>
  <c r="BK138" i="8"/>
  <c r="BO138" i="8"/>
  <c r="DT256" i="4" s="1"/>
  <c r="AJ529" i="31"/>
  <c r="BH551" i="8"/>
  <c r="AD526" i="21" s="1"/>
  <c r="BL551" i="8"/>
  <c r="AG526" i="21" s="1"/>
  <c r="CN526" i="4" s="1"/>
  <c r="AJ201" i="31"/>
  <c r="BL234" i="8"/>
  <c r="AG198" i="21" s="1"/>
  <c r="CN198" i="4" s="1"/>
  <c r="BH234" i="8"/>
  <c r="AD198" i="21" s="1"/>
  <c r="AJ167" i="31"/>
  <c r="BL325" i="8"/>
  <c r="AG164" i="21" s="1"/>
  <c r="CN164" i="4" s="1"/>
  <c r="BH325" i="8"/>
  <c r="AD164" i="21" s="1"/>
  <c r="AJ364" i="31"/>
  <c r="BH242" i="8"/>
  <c r="AD361" i="21" s="1"/>
  <c r="BL242" i="8"/>
  <c r="AG361" i="21" s="1"/>
  <c r="CN361" i="4" s="1"/>
  <c r="AJ476" i="31"/>
  <c r="BL512" i="8"/>
  <c r="AG473" i="21" s="1"/>
  <c r="CN473" i="4" s="1"/>
  <c r="BH512" i="8"/>
  <c r="AD473" i="21" s="1"/>
  <c r="AJ271" i="31"/>
  <c r="BL77" i="8"/>
  <c r="AG268" i="21" s="1"/>
  <c r="CN268" i="4" s="1"/>
  <c r="BH77" i="8"/>
  <c r="AD268" i="21" s="1"/>
  <c r="BK109" i="8"/>
  <c r="BO109" i="8"/>
  <c r="AJ309" i="31"/>
  <c r="BL159" i="8"/>
  <c r="AG306" i="21" s="1"/>
  <c r="CN306" i="4" s="1"/>
  <c r="BH159" i="8"/>
  <c r="AD306" i="21" s="1"/>
  <c r="AJ209" i="31"/>
  <c r="BL103" i="8"/>
  <c r="BH103" i="8"/>
  <c r="BT103" i="8" s="1"/>
  <c r="AF327" i="31"/>
  <c r="BO536" i="8"/>
  <c r="BK536" i="8"/>
  <c r="AJ378" i="31"/>
  <c r="BH145" i="8"/>
  <c r="AD375" i="21" s="1"/>
  <c r="BL145" i="8"/>
  <c r="AG375" i="21" s="1"/>
  <c r="CN375" i="4" s="1"/>
  <c r="AF124" i="31"/>
  <c r="BO390" i="8"/>
  <c r="BK390" i="8"/>
  <c r="BK548" i="8"/>
  <c r="BV548" i="8" s="1"/>
  <c r="BO548" i="8"/>
  <c r="AJ345" i="31"/>
  <c r="BH72" i="8"/>
  <c r="AD342" i="21" s="1"/>
  <c r="BL72" i="8"/>
  <c r="AG342" i="21" s="1"/>
  <c r="CN342" i="4" s="1"/>
  <c r="AJ519" i="31"/>
  <c r="BL147" i="8"/>
  <c r="AG516" i="21" s="1"/>
  <c r="CN516" i="4" s="1"/>
  <c r="BH147" i="8"/>
  <c r="AD516" i="21" s="1"/>
  <c r="AJ95" i="31"/>
  <c r="BH379" i="8"/>
  <c r="AD92" i="21" s="1"/>
  <c r="BL379" i="8"/>
  <c r="AG92" i="21" s="1"/>
  <c r="CN92" i="4" s="1"/>
  <c r="BO466" i="8"/>
  <c r="BK466" i="8"/>
  <c r="AJ274" i="31"/>
  <c r="BL344" i="8"/>
  <c r="AG271" i="21" s="1"/>
  <c r="CN271" i="4" s="1"/>
  <c r="BH344" i="8"/>
  <c r="AD271" i="21" s="1"/>
  <c r="BO95" i="8"/>
  <c r="DR195" i="4" s="1"/>
  <c r="BK95" i="8"/>
  <c r="BV95" i="8" s="1"/>
  <c r="BK393" i="8"/>
  <c r="BV393" i="8" s="1"/>
  <c r="BO393" i="8"/>
  <c r="AJ301" i="31"/>
  <c r="BH332" i="8"/>
  <c r="AD298" i="21" s="1"/>
  <c r="BL332" i="8"/>
  <c r="AG298" i="21" s="1"/>
  <c r="CN298" i="4" s="1"/>
  <c r="AJ181" i="31"/>
  <c r="BL411" i="8"/>
  <c r="AG178" i="21" s="1"/>
  <c r="CN178" i="4" s="1"/>
  <c r="BH411" i="8"/>
  <c r="AD178" i="21" s="1"/>
  <c r="AJ15" i="31"/>
  <c r="BL236" i="8"/>
  <c r="AG12" i="21" s="1"/>
  <c r="CN12" i="4" s="1"/>
  <c r="BH236" i="8"/>
  <c r="AD12" i="21" s="1"/>
  <c r="AJ191" i="31"/>
  <c r="BL372" i="8"/>
  <c r="AG188" i="21" s="1"/>
  <c r="CN188" i="4" s="1"/>
  <c r="BH372" i="8"/>
  <c r="AD188" i="21" s="1"/>
  <c r="AF325" i="31"/>
  <c r="AF467" i="31"/>
  <c r="BK468" i="8"/>
  <c r="BO468" i="8"/>
  <c r="BO192" i="8"/>
  <c r="BK192" i="8"/>
  <c r="AF207" i="31"/>
  <c r="AF159" i="31"/>
  <c r="AF246" i="31"/>
  <c r="AJ152" i="31"/>
  <c r="BL211" i="8"/>
  <c r="AG149" i="21" s="1"/>
  <c r="CN149" i="4" s="1"/>
  <c r="BH211" i="8"/>
  <c r="AD149" i="21" s="1"/>
  <c r="AJ468" i="31"/>
  <c r="BL500" i="8"/>
  <c r="AG465" i="21" s="1"/>
  <c r="CN465" i="4" s="1"/>
  <c r="BH500" i="8"/>
  <c r="AD465" i="21" s="1"/>
  <c r="BO288" i="8"/>
  <c r="DT82" i="4" s="1"/>
  <c r="BK288" i="8"/>
  <c r="AJ262" i="31"/>
  <c r="BH91" i="8"/>
  <c r="AD259" i="21" s="1"/>
  <c r="BL91" i="8"/>
  <c r="AG259" i="21" s="1"/>
  <c r="CN259" i="4" s="1"/>
  <c r="AJ67" i="31"/>
  <c r="BH374" i="8"/>
  <c r="AD64" i="21" s="1"/>
  <c r="BL374" i="8"/>
  <c r="AG64" i="21" s="1"/>
  <c r="CN64" i="4" s="1"/>
  <c r="BK552" i="8"/>
  <c r="BO552" i="8"/>
  <c r="AJ370" i="31"/>
  <c r="BL432" i="8"/>
  <c r="AG367" i="21" s="1"/>
  <c r="CN367" i="4" s="1"/>
  <c r="BH432" i="8"/>
  <c r="AD367" i="21" s="1"/>
  <c r="AF275" i="31"/>
  <c r="BK529" i="8"/>
  <c r="BO529" i="8"/>
  <c r="BK259" i="8"/>
  <c r="BV259" i="8" s="1"/>
  <c r="BO259" i="8"/>
  <c r="BO103" i="8"/>
  <c r="BK103" i="8"/>
  <c r="AJ145" i="31"/>
  <c r="BL93" i="8"/>
  <c r="AG142" i="21" s="1"/>
  <c r="CN142" i="4" s="1"/>
  <c r="BH93" i="8"/>
  <c r="AD142" i="21" s="1"/>
  <c r="BO387" i="8"/>
  <c r="BK387" i="8"/>
  <c r="BK384" i="8"/>
  <c r="BV384" i="8" s="1"/>
  <c r="BO384" i="8"/>
  <c r="BO79" i="8"/>
  <c r="BK79" i="8"/>
  <c r="BV79" i="8" s="1"/>
  <c r="BO541" i="8"/>
  <c r="BK541" i="8"/>
  <c r="BK368" i="8"/>
  <c r="BV368" i="8" s="1"/>
  <c r="BO368" i="8"/>
  <c r="AJ528" i="31"/>
  <c r="BL548" i="8"/>
  <c r="AG525" i="21" s="1"/>
  <c r="CN525" i="4" s="1"/>
  <c r="BH548" i="8"/>
  <c r="AD525" i="21" s="1"/>
  <c r="AF179" i="31"/>
  <c r="BK275" i="8"/>
  <c r="BO275" i="8"/>
  <c r="AF505" i="31"/>
  <c r="BJ555" i="8"/>
  <c r="BU555" i="8" s="1"/>
  <c r="BN555" i="8"/>
  <c r="AJ115" i="31"/>
  <c r="BL80" i="8"/>
  <c r="AG112" i="21" s="1"/>
  <c r="CN112" i="4" s="1"/>
  <c r="BH80" i="8"/>
  <c r="AD112" i="21" s="1"/>
  <c r="AF240" i="31"/>
  <c r="BK543" i="8"/>
  <c r="BO543" i="8"/>
  <c r="BO164" i="8"/>
  <c r="BK164" i="8"/>
  <c r="AF441" i="31"/>
  <c r="AJ542" i="31"/>
  <c r="BH29" i="8"/>
  <c r="AD539" i="21" s="1"/>
  <c r="BL29" i="8"/>
  <c r="AG539" i="21" s="1"/>
  <c r="CN539" i="4" s="1"/>
  <c r="AJ489" i="31"/>
  <c r="BL517" i="8"/>
  <c r="AG486" i="21" s="1"/>
  <c r="CN486" i="4" s="1"/>
  <c r="BH517" i="8"/>
  <c r="AD486" i="21" s="1"/>
  <c r="BO453" i="8"/>
  <c r="BK453" i="8"/>
  <c r="AJ544" i="31"/>
  <c r="BH185" i="8"/>
  <c r="AD541" i="21" s="1"/>
  <c r="BL185" i="8"/>
  <c r="AG541" i="21" s="1"/>
  <c r="CN541" i="4" s="1"/>
  <c r="AF121" i="31"/>
  <c r="AJ498" i="31"/>
  <c r="BL524" i="8"/>
  <c r="AG495" i="21" s="1"/>
  <c r="CN495" i="4" s="1"/>
  <c r="BH524" i="8"/>
  <c r="AD495" i="21" s="1"/>
  <c r="AF450" i="31"/>
  <c r="AJ358" i="31"/>
  <c r="BH444" i="8"/>
  <c r="AD355" i="21" s="1"/>
  <c r="BL444" i="8"/>
  <c r="AG355" i="21" s="1"/>
  <c r="CN355" i="4" s="1"/>
  <c r="BO261" i="8"/>
  <c r="BK261" i="8"/>
  <c r="AJ149" i="31"/>
  <c r="BL300" i="8"/>
  <c r="AG146" i="21" s="1"/>
  <c r="CN146" i="4" s="1"/>
  <c r="BH300" i="8"/>
  <c r="AD146" i="21" s="1"/>
  <c r="AF103" i="31"/>
  <c r="AK212" i="31"/>
  <c r="AJ212" i="31"/>
  <c r="AF407" i="31"/>
  <c r="AF269" i="31"/>
  <c r="AJ245" i="31"/>
  <c r="BH201" i="8"/>
  <c r="AD242" i="21" s="1"/>
  <c r="BL201" i="8"/>
  <c r="AG242" i="21" s="1"/>
  <c r="CN242" i="4" s="1"/>
  <c r="BO442" i="8"/>
  <c r="BK442" i="8"/>
  <c r="AF20" i="31"/>
  <c r="AJ326" i="31"/>
  <c r="BH436" i="8"/>
  <c r="AD323" i="21" s="1"/>
  <c r="BL436" i="8"/>
  <c r="AG323" i="21" s="1"/>
  <c r="CN323" i="4" s="1"/>
  <c r="BK120" i="8"/>
  <c r="BO120" i="8"/>
  <c r="AF62" i="31"/>
  <c r="BO538" i="8"/>
  <c r="BK538" i="8"/>
  <c r="BV538" i="8" s="1"/>
  <c r="AF164" i="31"/>
  <c r="AJ398" i="31"/>
  <c r="BL460" i="8"/>
  <c r="AG395" i="21" s="1"/>
  <c r="CN395" i="4" s="1"/>
  <c r="BH460" i="8"/>
  <c r="AD395" i="21" s="1"/>
  <c r="BO122" i="8"/>
  <c r="BK122" i="8"/>
  <c r="AF305" i="31"/>
  <c r="AF341" i="31"/>
  <c r="AK333" i="31"/>
  <c r="AJ333" i="31"/>
  <c r="BN382" i="8"/>
  <c r="BJ382" i="8"/>
  <c r="BU382" i="8" s="1"/>
  <c r="AK354" i="31"/>
  <c r="AJ354" i="31"/>
  <c r="AF185" i="31"/>
  <c r="AF52" i="31"/>
  <c r="AF339" i="31"/>
  <c r="AJ443" i="31"/>
  <c r="BL488" i="8"/>
  <c r="AG440" i="21" s="1"/>
  <c r="CN440" i="4" s="1"/>
  <c r="BH488" i="8"/>
  <c r="AD440" i="21" s="1"/>
  <c r="AF490" i="31"/>
  <c r="AJ91" i="31"/>
  <c r="BL22" i="8"/>
  <c r="AG88" i="21" s="1"/>
  <c r="CN88" i="4" s="1"/>
  <c r="BH22" i="8"/>
  <c r="AD88" i="21" s="1"/>
  <c r="BK216" i="8"/>
  <c r="BO216" i="8"/>
  <c r="AJ27" i="31"/>
  <c r="BL110" i="8"/>
  <c r="AG24" i="21" s="1"/>
  <c r="CN24" i="4" s="1"/>
  <c r="BH110" i="8"/>
  <c r="AD24" i="21" s="1"/>
  <c r="AJ369" i="31"/>
  <c r="BL428" i="8"/>
  <c r="AG366" i="21" s="1"/>
  <c r="CN366" i="4" s="1"/>
  <c r="BH428" i="8"/>
  <c r="AD366" i="21" s="1"/>
  <c r="AJ298" i="31"/>
  <c r="BL271" i="8"/>
  <c r="AG295" i="21" s="1"/>
  <c r="CN295" i="4" s="1"/>
  <c r="BH271" i="8"/>
  <c r="AD295" i="21" s="1"/>
  <c r="BO28" i="8"/>
  <c r="BK28" i="8"/>
  <c r="BO194" i="8"/>
  <c r="BK194" i="8"/>
  <c r="BV194" i="8" s="1"/>
  <c r="AF375" i="31"/>
  <c r="AJ315" i="31"/>
  <c r="BL118" i="8"/>
  <c r="BH118" i="8"/>
  <c r="BT118" i="8" s="1"/>
  <c r="AF511" i="31"/>
  <c r="AF451" i="31"/>
  <c r="AJ495" i="31"/>
  <c r="BL71" i="8"/>
  <c r="AG492" i="21" s="1"/>
  <c r="CN492" i="4" s="1"/>
  <c r="BH71" i="8"/>
  <c r="AD492" i="21" s="1"/>
  <c r="AF259" i="31"/>
  <c r="BO551" i="8"/>
  <c r="BK551" i="8"/>
  <c r="BV551" i="8" s="1"/>
  <c r="AF195" i="31"/>
  <c r="AJ439" i="31"/>
  <c r="BH137" i="8"/>
  <c r="AD436" i="21" s="1"/>
  <c r="BL137" i="8"/>
  <c r="AG436" i="21" s="1"/>
  <c r="CN436" i="4" s="1"/>
  <c r="BO43" i="8"/>
  <c r="BK43" i="8"/>
  <c r="BV43" i="8" s="1"/>
  <c r="BN264" i="8"/>
  <c r="BJ264" i="8"/>
  <c r="BU264" i="8" s="1"/>
  <c r="BN381" i="8"/>
  <c r="BJ381" i="8"/>
  <c r="BU381" i="8" s="1"/>
  <c r="BJ341" i="8"/>
  <c r="BU341" i="8" s="1"/>
  <c r="BN341" i="8"/>
  <c r="DA168" i="4" s="1"/>
  <c r="BJ6" i="8"/>
  <c r="BU6" i="8" s="1"/>
  <c r="BN6" i="8"/>
  <c r="BJ458" i="8"/>
  <c r="BU458" i="8" s="1"/>
  <c r="BN458" i="8"/>
  <c r="BJ94" i="8"/>
  <c r="BU94" i="8" s="1"/>
  <c r="BN94" i="8"/>
  <c r="DA16" i="4" s="1"/>
  <c r="BN201" i="8"/>
  <c r="BJ201" i="8"/>
  <c r="BU201" i="8" s="1"/>
  <c r="BJ375" i="8"/>
  <c r="BU375" i="8" s="1"/>
  <c r="BN375" i="8"/>
  <c r="BN553" i="8"/>
  <c r="BJ553" i="8"/>
  <c r="BU553" i="8" s="1"/>
  <c r="BN415" i="8"/>
  <c r="BJ415" i="8"/>
  <c r="BU415" i="8" s="1"/>
  <c r="BN193" i="8"/>
  <c r="BJ193" i="8"/>
  <c r="BU193" i="8" s="1"/>
  <c r="BN418" i="8"/>
  <c r="DB358" i="4" s="1"/>
  <c r="BJ418" i="8"/>
  <c r="BU418" i="8" s="1"/>
  <c r="BK478" i="8"/>
  <c r="BO478" i="8"/>
  <c r="BN389" i="8"/>
  <c r="BJ389" i="8"/>
  <c r="BU389" i="8" s="1"/>
  <c r="BO53" i="8"/>
  <c r="BK53" i="8"/>
  <c r="BJ73" i="8"/>
  <c r="BU73" i="8" s="1"/>
  <c r="BN73" i="8"/>
  <c r="BN235" i="8"/>
  <c r="BJ235" i="8"/>
  <c r="BU235" i="8" s="1"/>
  <c r="BN183" i="8"/>
  <c r="BJ183" i="8"/>
  <c r="BU183" i="8" s="1"/>
  <c r="AF258" i="31"/>
  <c r="BN11" i="8"/>
  <c r="DB173" i="4" s="1"/>
  <c r="BJ11" i="8"/>
  <c r="BU11" i="8" s="1"/>
  <c r="BJ536" i="8"/>
  <c r="BU536" i="8" s="1"/>
  <c r="BN536" i="8"/>
  <c r="DA513" i="4" s="1"/>
  <c r="BJ419" i="8"/>
  <c r="BU419" i="8" s="1"/>
  <c r="BN419" i="8"/>
  <c r="AK297" i="31"/>
  <c r="AJ297" i="31"/>
  <c r="AF385" i="31"/>
  <c r="AK70" i="31"/>
  <c r="AJ70" i="31"/>
  <c r="AK198" i="31"/>
  <c r="AJ198" i="31"/>
  <c r="BN468" i="8"/>
  <c r="BJ468" i="8"/>
  <c r="BU468" i="8" s="1"/>
  <c r="AF353" i="31"/>
  <c r="AK548" i="31"/>
  <c r="AJ548" i="31"/>
  <c r="AK288" i="31"/>
  <c r="AJ288" i="31"/>
  <c r="BO456" i="8"/>
  <c r="BK456" i="8"/>
  <c r="AK384" i="31"/>
  <c r="AJ384" i="31"/>
  <c r="BJ49" i="8"/>
  <c r="BU49" i="8" s="1"/>
  <c r="BN49" i="8"/>
  <c r="BJ242" i="8"/>
  <c r="BU242" i="8" s="1"/>
  <c r="BN242" i="8"/>
  <c r="DB361" i="4" s="1"/>
  <c r="BJ285" i="8"/>
  <c r="BU285" i="8" s="1"/>
  <c r="BN285" i="8"/>
  <c r="BN356" i="8"/>
  <c r="DB13" i="4" s="1"/>
  <c r="BJ356" i="8"/>
  <c r="BU356" i="8" s="1"/>
  <c r="BN195" i="8"/>
  <c r="BJ195" i="8"/>
  <c r="BU195" i="8" s="1"/>
  <c r="BJ77" i="8"/>
  <c r="BU77" i="8" s="1"/>
  <c r="BN77" i="8"/>
  <c r="DA268" i="4" s="1"/>
  <c r="BN8" i="8"/>
  <c r="DC102" i="4" s="1"/>
  <c r="BJ8" i="8"/>
  <c r="BU8" i="8" s="1"/>
  <c r="BJ477" i="8"/>
  <c r="BU477" i="8" s="1"/>
  <c r="BN477" i="8"/>
  <c r="BJ147" i="8"/>
  <c r="BU147" i="8" s="1"/>
  <c r="BN147" i="8"/>
  <c r="DD516" i="4" s="1"/>
  <c r="BJ153" i="8"/>
  <c r="BU153" i="8" s="1"/>
  <c r="BN153" i="8"/>
  <c r="BO515" i="8"/>
  <c r="DT483" i="4" s="1"/>
  <c r="BK515" i="8"/>
  <c r="BV515" i="8" s="1"/>
  <c r="BN359" i="8"/>
  <c r="DB20" i="4" s="1"/>
  <c r="BJ359" i="8"/>
  <c r="BU359" i="8" s="1"/>
  <c r="BJ530" i="8"/>
  <c r="BU530" i="8" s="1"/>
  <c r="BN530" i="8"/>
  <c r="BN303" i="8"/>
  <c r="BJ303" i="8"/>
  <c r="BU303" i="8" s="1"/>
  <c r="BK555" i="8"/>
  <c r="BO555" i="8"/>
  <c r="BN461" i="8"/>
  <c r="BJ461" i="8"/>
  <c r="BU461" i="8" s="1"/>
  <c r="BN24" i="8"/>
  <c r="DA524" i="4" s="1"/>
  <c r="BJ24" i="8"/>
  <c r="BU24" i="8" s="1"/>
  <c r="BO397" i="8"/>
  <c r="BK397" i="8"/>
  <c r="BV397" i="8" s="1"/>
  <c r="BJ251" i="8"/>
  <c r="BU251" i="8" s="1"/>
  <c r="BN251" i="8"/>
  <c r="BJ51" i="8"/>
  <c r="BU51" i="8" s="1"/>
  <c r="BN51" i="8"/>
  <c r="DC42" i="4" s="1"/>
  <c r="BN15" i="8"/>
  <c r="BJ15" i="8"/>
  <c r="BU15" i="8" s="1"/>
  <c r="BN239" i="8"/>
  <c r="BJ239" i="8"/>
  <c r="BU239" i="8" s="1"/>
  <c r="BN442" i="8"/>
  <c r="BJ442" i="8"/>
  <c r="BU442" i="8" s="1"/>
  <c r="AF414" i="31"/>
  <c r="AK543" i="31"/>
  <c r="AJ543" i="31"/>
  <c r="AK334" i="31"/>
  <c r="AJ334" i="31"/>
  <c r="S561" i="31"/>
  <c r="AF533" i="31"/>
  <c r="AJ483" i="31"/>
  <c r="BL514" i="8"/>
  <c r="AG480" i="21" s="1"/>
  <c r="CN480" i="4" s="1"/>
  <c r="BH514" i="8"/>
  <c r="AD480" i="21" s="1"/>
  <c r="BN355" i="8"/>
  <c r="DB362" i="4" s="1"/>
  <c r="BJ355" i="8"/>
  <c r="BU355" i="8" s="1"/>
  <c r="AF80" i="31"/>
  <c r="AF404" i="31"/>
  <c r="AJ373" i="31"/>
  <c r="BL63" i="8"/>
  <c r="AG370" i="21" s="1"/>
  <c r="CN370" i="4" s="1"/>
  <c r="BH63" i="8"/>
  <c r="AD370" i="21" s="1"/>
  <c r="AJ79" i="31"/>
  <c r="BL269" i="8"/>
  <c r="AG76" i="21" s="1"/>
  <c r="CN76" i="4" s="1"/>
  <c r="BH269" i="8"/>
  <c r="AD76" i="21" s="1"/>
  <c r="AJ132" i="31"/>
  <c r="BL262" i="8"/>
  <c r="AG129" i="21" s="1"/>
  <c r="CN129" i="4" s="1"/>
  <c r="BH262" i="8"/>
  <c r="AD129" i="21" s="1"/>
  <c r="BO525" i="8"/>
  <c r="BK525" i="8"/>
  <c r="BO178" i="8"/>
  <c r="DS232" i="4" s="1"/>
  <c r="BK178" i="8"/>
  <c r="BV178" i="8" s="1"/>
  <c r="AF68" i="31"/>
  <c r="AF116" i="31"/>
  <c r="BO508" i="8"/>
  <c r="BK508" i="8"/>
  <c r="BJ194" i="8"/>
  <c r="BU194" i="8" s="1"/>
  <c r="BN194" i="8"/>
  <c r="AK150" i="31"/>
  <c r="AJ150" i="31"/>
  <c r="AF113" i="31"/>
  <c r="BN126" i="8"/>
  <c r="BJ126" i="8"/>
  <c r="BU126" i="8" s="1"/>
  <c r="BO156" i="8"/>
  <c r="BK156" i="8"/>
  <c r="AD22" i="23"/>
  <c r="P22" i="23"/>
  <c r="I22" i="23"/>
  <c r="AE22" i="23"/>
  <c r="D22" i="23"/>
  <c r="N22" i="23"/>
  <c r="W22" i="23"/>
  <c r="AA22" i="23"/>
  <c r="L22" i="23"/>
  <c r="AC22" i="23"/>
  <c r="U22" i="23"/>
  <c r="K22" i="23"/>
  <c r="X22" i="23"/>
  <c r="R22" i="23"/>
  <c r="V22" i="23"/>
  <c r="M22" i="23"/>
  <c r="O22" i="23"/>
  <c r="Q22" i="23"/>
  <c r="H22" i="23"/>
  <c r="J22" i="23"/>
  <c r="T22" i="23"/>
  <c r="Y22" i="23"/>
  <c r="AB22" i="23"/>
  <c r="Z22" i="23"/>
  <c r="BC556" i="8"/>
  <c r="BC285" i="8"/>
  <c r="BB485" i="8"/>
  <c r="BC327" i="8"/>
  <c r="BB492" i="8"/>
  <c r="BC388" i="8"/>
  <c r="BC555" i="8"/>
  <c r="BC246" i="8"/>
  <c r="BB151" i="8"/>
  <c r="BC50" i="8"/>
  <c r="BC357" i="8"/>
  <c r="BC480" i="8"/>
  <c r="BC346" i="8"/>
  <c r="BC155" i="8"/>
  <c r="BC278" i="8"/>
  <c r="BB285" i="8"/>
  <c r="BC109" i="8"/>
  <c r="BB555" i="8"/>
  <c r="BB346" i="8"/>
  <c r="BC151" i="8"/>
  <c r="BB388" i="8"/>
  <c r="BB246" i="8"/>
  <c r="BB50" i="8"/>
  <c r="BB357" i="8"/>
  <c r="BC248" i="8"/>
  <c r="BB480" i="8"/>
  <c r="BB155" i="8"/>
  <c r="BC265" i="8"/>
  <c r="BC485" i="8"/>
  <c r="BB327" i="8"/>
  <c r="BC492" i="8"/>
  <c r="BB556" i="8"/>
  <c r="BB46" i="8"/>
  <c r="BC46" i="8"/>
  <c r="BC315" i="8"/>
  <c r="BB315" i="8"/>
  <c r="D60" i="7" l="1"/>
  <c r="AK30" i="23" s="1"/>
  <c r="BV261" i="8"/>
  <c r="DQ299" i="4"/>
  <c r="DB348" i="4"/>
  <c r="DD348" i="4"/>
  <c r="DA97" i="4"/>
  <c r="DD97" i="4"/>
  <c r="BV77" i="8"/>
  <c r="DQ268" i="4"/>
  <c r="DS172" i="4"/>
  <c r="DT172" i="4"/>
  <c r="BV116" i="8"/>
  <c r="DQ284" i="4"/>
  <c r="BV362" i="8"/>
  <c r="DQ359" i="4"/>
  <c r="BV435" i="8"/>
  <c r="DQ318" i="4"/>
  <c r="BV366" i="8"/>
  <c r="DQ54" i="4"/>
  <c r="DC482" i="4"/>
  <c r="DB482" i="4"/>
  <c r="BV184" i="8"/>
  <c r="DQ272" i="4"/>
  <c r="DC281" i="4"/>
  <c r="DD281" i="4"/>
  <c r="BV441" i="8"/>
  <c r="DQ331" i="4"/>
  <c r="DS197" i="4"/>
  <c r="DR197" i="4"/>
  <c r="BV327" i="8"/>
  <c r="DQ389" i="4"/>
  <c r="DS508" i="4"/>
  <c r="DR508" i="4"/>
  <c r="DS454" i="4"/>
  <c r="DT454" i="4"/>
  <c r="DB272" i="4"/>
  <c r="DA272" i="4"/>
  <c r="BV489" i="8"/>
  <c r="DQ449" i="4"/>
  <c r="BV176" i="8"/>
  <c r="DQ253" i="4"/>
  <c r="DS371" i="4"/>
  <c r="DT371" i="4"/>
  <c r="DR371" i="4"/>
  <c r="BV57" i="8"/>
  <c r="DQ193" i="4"/>
  <c r="BV69" i="8"/>
  <c r="DQ310" i="4"/>
  <c r="BV40" i="8"/>
  <c r="DQ505" i="4"/>
  <c r="BV510" i="8"/>
  <c r="DQ478" i="4"/>
  <c r="DS348" i="4"/>
  <c r="DT348" i="4"/>
  <c r="DR348" i="4"/>
  <c r="BV118" i="8"/>
  <c r="DQ312" i="4"/>
  <c r="BV358" i="8"/>
  <c r="DQ75" i="4"/>
  <c r="BV326" i="8"/>
  <c r="DQ371" i="4"/>
  <c r="BV170" i="8"/>
  <c r="DQ133" i="4"/>
  <c r="BV408" i="8"/>
  <c r="DQ163" i="4"/>
  <c r="DS283" i="4"/>
  <c r="DT283" i="4"/>
  <c r="BV204" i="8"/>
  <c r="DQ302" i="4"/>
  <c r="BV523" i="8"/>
  <c r="DQ491" i="4"/>
  <c r="BV180" i="8"/>
  <c r="DQ56" i="4"/>
  <c r="DS440" i="4"/>
  <c r="DT440" i="4"/>
  <c r="BV341" i="8"/>
  <c r="DQ168" i="4"/>
  <c r="DA258" i="4"/>
  <c r="DD258" i="4"/>
  <c r="DC258" i="4"/>
  <c r="BV379" i="8"/>
  <c r="DQ92" i="4"/>
  <c r="BV295" i="8"/>
  <c r="DQ402" i="4"/>
  <c r="BV360" i="8"/>
  <c r="DQ316" i="4"/>
  <c r="DB125" i="4"/>
  <c r="DA125" i="4"/>
  <c r="BV536" i="8"/>
  <c r="DQ513" i="4"/>
  <c r="BV233" i="8"/>
  <c r="DQ507" i="4"/>
  <c r="BV414" i="8"/>
  <c r="DQ258" i="4"/>
  <c r="DA389" i="4"/>
  <c r="DC389" i="4"/>
  <c r="BV12" i="8"/>
  <c r="DQ137" i="4"/>
  <c r="BV432" i="8"/>
  <c r="DQ367" i="4"/>
  <c r="BV200" i="8"/>
  <c r="DQ81" i="4"/>
  <c r="BV253" i="8"/>
  <c r="DQ26" i="4"/>
  <c r="BV48" i="8"/>
  <c r="DQ21" i="4"/>
  <c r="DS31" i="4"/>
  <c r="DR31" i="4"/>
  <c r="DS391" i="4"/>
  <c r="DR391" i="4"/>
  <c r="BV278" i="8"/>
  <c r="DQ239" i="4"/>
  <c r="DA137" i="4"/>
  <c r="DB137" i="4"/>
  <c r="DA213" i="4"/>
  <c r="DD213" i="4"/>
  <c r="BV94" i="8"/>
  <c r="DQ16" i="4"/>
  <c r="DS258" i="4"/>
  <c r="DT258" i="4"/>
  <c r="BV471" i="8"/>
  <c r="DQ424" i="4"/>
  <c r="BV96" i="8"/>
  <c r="DQ285" i="4"/>
  <c r="DS173" i="4"/>
  <c r="DR173" i="4"/>
  <c r="BV33" i="8"/>
  <c r="DQ97" i="4"/>
  <c r="BV38" i="8"/>
  <c r="DQ543" i="4"/>
  <c r="BV310" i="8"/>
  <c r="DQ132" i="4"/>
  <c r="DS332" i="4"/>
  <c r="DR332" i="4"/>
  <c r="BV516" i="8"/>
  <c r="DQ487" i="4"/>
  <c r="BV84" i="8"/>
  <c r="DQ202" i="4"/>
  <c r="AD30" i="23"/>
  <c r="Z30" i="23"/>
  <c r="AI30" i="23"/>
  <c r="AC30" i="23"/>
  <c r="BV392" i="8"/>
  <c r="DQ207" i="4"/>
  <c r="BV128" i="8"/>
  <c r="DQ261" i="4"/>
  <c r="BV298" i="8"/>
  <c r="DQ125" i="4"/>
  <c r="BV518" i="8"/>
  <c r="DQ484" i="4"/>
  <c r="BV167" i="8"/>
  <c r="DQ280" i="4"/>
  <c r="DC354" i="4"/>
  <c r="DA354" i="4"/>
  <c r="BV291" i="8"/>
  <c r="DQ222" i="4"/>
  <c r="DS482" i="4"/>
  <c r="DR482" i="4"/>
  <c r="BV66" i="8"/>
  <c r="DQ179" i="4"/>
  <c r="BV76" i="8"/>
  <c r="DQ374" i="4"/>
  <c r="BV183" i="8"/>
  <c r="DQ213" i="4"/>
  <c r="BV292" i="8"/>
  <c r="DQ496" i="4"/>
  <c r="BV480" i="8"/>
  <c r="DQ444" i="4"/>
  <c r="BV511" i="8"/>
  <c r="DQ476" i="4"/>
  <c r="BV343" i="8"/>
  <c r="DQ169" i="4"/>
  <c r="BV350" i="8"/>
  <c r="DQ120" i="4"/>
  <c r="DR281" i="4"/>
  <c r="DS281" i="4"/>
  <c r="DT281" i="4"/>
  <c r="DA424" i="4"/>
  <c r="DD424" i="4"/>
  <c r="BV405" i="8"/>
  <c r="DQ160" i="4"/>
  <c r="BV211" i="8"/>
  <c r="DQ149" i="4"/>
  <c r="BV522" i="8"/>
  <c r="DQ490" i="4"/>
  <c r="DR551" i="4"/>
  <c r="DS551" i="4"/>
  <c r="DT551" i="4"/>
  <c r="BV425" i="8"/>
  <c r="DQ309" i="4"/>
  <c r="BV508" i="8"/>
  <c r="DQ477" i="4"/>
  <c r="DR456" i="4"/>
  <c r="DS456" i="4"/>
  <c r="DT456" i="4"/>
  <c r="DC384" i="4"/>
  <c r="DD384" i="4"/>
  <c r="DB384" i="4"/>
  <c r="AE129" i="21"/>
  <c r="AF129" i="21"/>
  <c r="DA361" i="4"/>
  <c r="DC361" i="4"/>
  <c r="DD361" i="4"/>
  <c r="DA205" i="4"/>
  <c r="DB205" i="4"/>
  <c r="DC205" i="4"/>
  <c r="DD205" i="4"/>
  <c r="DB346" i="4"/>
  <c r="DA346" i="4"/>
  <c r="DC346" i="4"/>
  <c r="DS521" i="4"/>
  <c r="DT521" i="4"/>
  <c r="DR521" i="4"/>
  <c r="AE64" i="21"/>
  <c r="AF64" i="21"/>
  <c r="DR294" i="4"/>
  <c r="DS294" i="4"/>
  <c r="DT294" i="4"/>
  <c r="AE76" i="21"/>
  <c r="AF76" i="21"/>
  <c r="DB328" i="4"/>
  <c r="DC328" i="4"/>
  <c r="DD328" i="4"/>
  <c r="DA328" i="4"/>
  <c r="DA173" i="4"/>
  <c r="DC173" i="4"/>
  <c r="DB168" i="4"/>
  <c r="DD168" i="4"/>
  <c r="DC168" i="4"/>
  <c r="AE436" i="21"/>
  <c r="AF436" i="21"/>
  <c r="AF366" i="21"/>
  <c r="AE366" i="21"/>
  <c r="AF88" i="21"/>
  <c r="AE88" i="21"/>
  <c r="AE259" i="21"/>
  <c r="AF259" i="21"/>
  <c r="DA432" i="4"/>
  <c r="DB432" i="4"/>
  <c r="DC432" i="4"/>
  <c r="DD432" i="4"/>
  <c r="DR315" i="4"/>
  <c r="DS315" i="4"/>
  <c r="DT315" i="4"/>
  <c r="DB158" i="4"/>
  <c r="DD158" i="4"/>
  <c r="DC158" i="4"/>
  <c r="DB242" i="4"/>
  <c r="DC242" i="4"/>
  <c r="DD242" i="4"/>
  <c r="DA242" i="4"/>
  <c r="DT90" i="4"/>
  <c r="DS90" i="4"/>
  <c r="DR90" i="4"/>
  <c r="BV122" i="8"/>
  <c r="DQ540" i="4"/>
  <c r="DR397" i="4"/>
  <c r="DS397" i="4"/>
  <c r="DT397" i="4"/>
  <c r="AF112" i="21"/>
  <c r="AE112" i="21"/>
  <c r="DT30" i="4"/>
  <c r="DS30" i="4"/>
  <c r="DR30" i="4"/>
  <c r="BV103" i="8"/>
  <c r="DQ206" i="4"/>
  <c r="AE367" i="21"/>
  <c r="AF367" i="21"/>
  <c r="AF149" i="21"/>
  <c r="AE149" i="21"/>
  <c r="BV468" i="8"/>
  <c r="DQ426" i="4"/>
  <c r="AF92" i="21"/>
  <c r="AE92" i="21"/>
  <c r="AE306" i="21"/>
  <c r="AF306" i="21"/>
  <c r="AF473" i="21"/>
  <c r="AE473" i="21"/>
  <c r="DR492" i="4"/>
  <c r="DS492" i="4"/>
  <c r="DT492" i="4"/>
  <c r="DR520" i="4"/>
  <c r="DS520" i="4"/>
  <c r="DT520" i="4"/>
  <c r="BV238" i="8"/>
  <c r="DQ99" i="4"/>
  <c r="DR293" i="4"/>
  <c r="DS293" i="4"/>
  <c r="DT293" i="4"/>
  <c r="BV340" i="8"/>
  <c r="DQ162" i="4"/>
  <c r="AE424" i="21"/>
  <c r="AF424" i="21"/>
  <c r="DA131" i="4"/>
  <c r="DB131" i="4"/>
  <c r="DD131" i="4"/>
  <c r="DC131" i="4"/>
  <c r="DA170" i="4"/>
  <c r="DB170" i="4"/>
  <c r="DD170" i="4"/>
  <c r="DC170" i="4"/>
  <c r="DB132" i="4"/>
  <c r="DC132" i="4"/>
  <c r="DD132" i="4"/>
  <c r="DA177" i="4"/>
  <c r="DB177" i="4"/>
  <c r="DD177" i="4"/>
  <c r="DC177" i="4"/>
  <c r="DA321" i="4"/>
  <c r="DC321" i="4"/>
  <c r="DD321" i="4"/>
  <c r="DB425" i="4"/>
  <c r="DC425" i="4"/>
  <c r="DA425" i="4"/>
  <c r="DA17" i="4"/>
  <c r="DD17" i="4"/>
  <c r="DC17" i="4"/>
  <c r="DS228" i="4"/>
  <c r="DT228" i="4"/>
  <c r="DR309" i="4"/>
  <c r="DS309" i="4"/>
  <c r="DT309" i="4"/>
  <c r="DR191" i="4"/>
  <c r="DT191" i="4"/>
  <c r="DS191" i="4"/>
  <c r="BV169" i="8"/>
  <c r="DQ156" i="4"/>
  <c r="BV411" i="8"/>
  <c r="DQ178" i="4"/>
  <c r="AF180" i="21"/>
  <c r="AE180" i="21"/>
  <c r="DT80" i="4"/>
  <c r="DS80" i="4"/>
  <c r="DR80" i="4"/>
  <c r="DR249" i="4"/>
  <c r="DS249" i="4"/>
  <c r="DT249" i="4"/>
  <c r="DR313" i="4"/>
  <c r="DS313" i="4"/>
  <c r="DS277" i="4"/>
  <c r="DT277" i="4"/>
  <c r="DR478" i="4"/>
  <c r="DS478" i="4"/>
  <c r="DT478" i="4"/>
  <c r="DT184" i="4"/>
  <c r="DR184" i="4"/>
  <c r="DS184" i="4"/>
  <c r="AF102" i="21"/>
  <c r="AE102" i="21"/>
  <c r="DT68" i="4"/>
  <c r="DS68" i="4"/>
  <c r="DR68" i="4"/>
  <c r="BV81" i="8"/>
  <c r="DQ398" i="4"/>
  <c r="DT24" i="4"/>
  <c r="DS24" i="4"/>
  <c r="BV503" i="8"/>
  <c r="DQ467" i="4"/>
  <c r="DR472" i="4"/>
  <c r="DS472" i="4"/>
  <c r="DT472" i="4"/>
  <c r="AF412" i="21"/>
  <c r="AE412" i="21"/>
  <c r="DS529" i="4"/>
  <c r="DT529" i="4"/>
  <c r="DR529" i="4"/>
  <c r="DT22" i="4"/>
  <c r="DS22" i="4"/>
  <c r="DA52" i="4"/>
  <c r="DB52" i="4"/>
  <c r="DC52" i="4"/>
  <c r="DD52" i="4"/>
  <c r="DB521" i="4"/>
  <c r="DC521" i="4"/>
  <c r="DD521" i="4"/>
  <c r="DA521" i="4"/>
  <c r="DB461" i="4"/>
  <c r="DC461" i="4"/>
  <c r="DD461" i="4"/>
  <c r="DA461" i="4"/>
  <c r="DB342" i="4"/>
  <c r="DD342" i="4"/>
  <c r="DC342" i="4"/>
  <c r="BV314" i="8"/>
  <c r="DQ127" i="4"/>
  <c r="DB81" i="4"/>
  <c r="DD81" i="4"/>
  <c r="DC81" i="4"/>
  <c r="DA117" i="4"/>
  <c r="DB117" i="4"/>
  <c r="DD117" i="4"/>
  <c r="DC117" i="4"/>
  <c r="AE420" i="21"/>
  <c r="AF420" i="21"/>
  <c r="AE49" i="21"/>
  <c r="AF49" i="21"/>
  <c r="AF100" i="21"/>
  <c r="AE100" i="21"/>
  <c r="AF429" i="21"/>
  <c r="AE429" i="21"/>
  <c r="DR273" i="4"/>
  <c r="DS273" i="4"/>
  <c r="DT273" i="4"/>
  <c r="DR93" i="4"/>
  <c r="DS93" i="4"/>
  <c r="DT93" i="4"/>
  <c r="DS306" i="4"/>
  <c r="DT306" i="4"/>
  <c r="DS361" i="4"/>
  <c r="DT361" i="4"/>
  <c r="BV54" i="8"/>
  <c r="DQ381" i="4"/>
  <c r="AE322" i="21"/>
  <c r="AF322" i="21"/>
  <c r="DR200" i="4"/>
  <c r="DS200" i="4"/>
  <c r="DT200" i="4"/>
  <c r="DS555" i="4"/>
  <c r="DT555" i="4"/>
  <c r="DR555" i="4"/>
  <c r="DA28" i="4"/>
  <c r="DB28" i="4"/>
  <c r="DC28" i="4"/>
  <c r="DD28" i="4"/>
  <c r="BV273" i="8"/>
  <c r="DQ135" i="4"/>
  <c r="AF150" i="21"/>
  <c r="AE150" i="21"/>
  <c r="DS45" i="4"/>
  <c r="DT45" i="4"/>
  <c r="AF430" i="21"/>
  <c r="AE430" i="21"/>
  <c r="BV139" i="8"/>
  <c r="DQ230" i="4"/>
  <c r="AE352" i="21"/>
  <c r="AF352" i="21"/>
  <c r="DS312" i="4"/>
  <c r="DT312" i="4"/>
  <c r="AE223" i="21"/>
  <c r="AF223" i="21"/>
  <c r="BV495" i="8"/>
  <c r="DQ453" i="4"/>
  <c r="BV415" i="8"/>
  <c r="DQ409" i="4"/>
  <c r="AF50" i="21"/>
  <c r="AE50" i="21"/>
  <c r="AE33" i="21"/>
  <c r="AF33" i="21"/>
  <c r="BV338" i="8"/>
  <c r="DQ308" i="4"/>
  <c r="AE417" i="21"/>
  <c r="AF417" i="21"/>
  <c r="DA109" i="4"/>
  <c r="DB109" i="4"/>
  <c r="DD109" i="4"/>
  <c r="DC109" i="4"/>
  <c r="DB324" i="4"/>
  <c r="DC324" i="4"/>
  <c r="DD324" i="4"/>
  <c r="DA324" i="4"/>
  <c r="DB498" i="4"/>
  <c r="DC498" i="4"/>
  <c r="DD498" i="4"/>
  <c r="DA546" i="4"/>
  <c r="DC546" i="4"/>
  <c r="DA77" i="4"/>
  <c r="DB77" i="4"/>
  <c r="DD77" i="4"/>
  <c r="DC77" i="4"/>
  <c r="DA522" i="4"/>
  <c r="DB522" i="4"/>
  <c r="DC522" i="4"/>
  <c r="DD522" i="4"/>
  <c r="DA138" i="4"/>
  <c r="DB138" i="4"/>
  <c r="DC138" i="4"/>
  <c r="DR41" i="4"/>
  <c r="DS41" i="4"/>
  <c r="DT41" i="4"/>
  <c r="BV316" i="8"/>
  <c r="DQ247" i="4"/>
  <c r="AF512" i="21"/>
  <c r="AE512" i="21"/>
  <c r="BV539" i="8"/>
  <c r="DQ515" i="4"/>
  <c r="DS204" i="4"/>
  <c r="DT204" i="4"/>
  <c r="DR393" i="4"/>
  <c r="DT393" i="4"/>
  <c r="DS393" i="4"/>
  <c r="DT150" i="4"/>
  <c r="DS150" i="4"/>
  <c r="BV45" i="8"/>
  <c r="DQ544" i="4"/>
  <c r="AF254" i="21"/>
  <c r="AE254" i="21"/>
  <c r="AE111" i="21"/>
  <c r="AF111" i="21"/>
  <c r="AE224" i="21"/>
  <c r="AF224" i="21"/>
  <c r="AE228" i="21"/>
  <c r="AF228" i="21"/>
  <c r="BV271" i="8"/>
  <c r="DQ295" i="4"/>
  <c r="DS321" i="4"/>
  <c r="DT321" i="4"/>
  <c r="BV460" i="8"/>
  <c r="DQ395" i="4"/>
  <c r="DS137" i="4"/>
  <c r="DT137" i="4"/>
  <c r="DR107" i="4"/>
  <c r="DS107" i="4"/>
  <c r="DT107" i="4"/>
  <c r="DA148" i="4"/>
  <c r="DB148" i="4"/>
  <c r="DC148" i="4"/>
  <c r="DD148" i="4"/>
  <c r="DS471" i="4"/>
  <c r="DT471" i="4"/>
  <c r="DR471" i="4"/>
  <c r="DR11" i="4"/>
  <c r="DT11" i="4"/>
  <c r="BV281" i="8"/>
  <c r="DQ5" i="4"/>
  <c r="DT18" i="4"/>
  <c r="DS18" i="4"/>
  <c r="DB276" i="4"/>
  <c r="DC276" i="4"/>
  <c r="DD276" i="4"/>
  <c r="DA276" i="4"/>
  <c r="DA35" i="4"/>
  <c r="DB35" i="4"/>
  <c r="DC35" i="4"/>
  <c r="DA19" i="4"/>
  <c r="DB19" i="4"/>
  <c r="DD19" i="4"/>
  <c r="DC19" i="4"/>
  <c r="AF389" i="21"/>
  <c r="AE389" i="21"/>
  <c r="DT110" i="4"/>
  <c r="DS110" i="4"/>
  <c r="DR110" i="4"/>
  <c r="BV335" i="8"/>
  <c r="DQ113" i="4"/>
  <c r="AE437" i="21"/>
  <c r="AF437" i="21"/>
  <c r="DR57" i="4"/>
  <c r="DS57" i="4"/>
  <c r="DT57" i="4"/>
  <c r="BV111" i="8"/>
  <c r="DQ411" i="4"/>
  <c r="AE19" i="21"/>
  <c r="AF19" i="21"/>
  <c r="AE107" i="21"/>
  <c r="AF107" i="21"/>
  <c r="BV423" i="8"/>
  <c r="DQ248" i="4"/>
  <c r="AE402" i="21"/>
  <c r="AF402" i="21"/>
  <c r="BV499" i="8"/>
  <c r="DQ461" i="4"/>
  <c r="DR432" i="4"/>
  <c r="DS432" i="4"/>
  <c r="DT432" i="4"/>
  <c r="AE301" i="21"/>
  <c r="AF301" i="21"/>
  <c r="DS136" i="4"/>
  <c r="DR136" i="4"/>
  <c r="BV29" i="8"/>
  <c r="DQ539" i="4"/>
  <c r="AE95" i="21"/>
  <c r="AF95" i="21"/>
  <c r="BV404" i="8"/>
  <c r="DQ176" i="4"/>
  <c r="AE63" i="21"/>
  <c r="AF63" i="21"/>
  <c r="BV417" i="8"/>
  <c r="DQ360" i="4"/>
  <c r="AF549" i="21"/>
  <c r="AE549" i="21"/>
  <c r="DT88" i="4"/>
  <c r="DS88" i="4"/>
  <c r="DR88" i="4"/>
  <c r="BV269" i="8"/>
  <c r="DQ76" i="4"/>
  <c r="DR554" i="4"/>
  <c r="DS554" i="4"/>
  <c r="DT554" i="4"/>
  <c r="DR384" i="4"/>
  <c r="DS384" i="4"/>
  <c r="DT384" i="4"/>
  <c r="DB181" i="4"/>
  <c r="DA181" i="4"/>
  <c r="DC181" i="4"/>
  <c r="DD181" i="4"/>
  <c r="DB464" i="4"/>
  <c r="DC464" i="4"/>
  <c r="DD464" i="4"/>
  <c r="DB193" i="4"/>
  <c r="DC193" i="4"/>
  <c r="DD193" i="4"/>
  <c r="DA39" i="4"/>
  <c r="DB39" i="4"/>
  <c r="DD39" i="4"/>
  <c r="DC39" i="4"/>
  <c r="DB547" i="4"/>
  <c r="DA547" i="4"/>
  <c r="DD547" i="4"/>
  <c r="DC547" i="4"/>
  <c r="DB457" i="4"/>
  <c r="DC457" i="4"/>
  <c r="DD457" i="4"/>
  <c r="DA457" i="4"/>
  <c r="DB34" i="4"/>
  <c r="DC34" i="4"/>
  <c r="DD34" i="4"/>
  <c r="DA289" i="4"/>
  <c r="DC289" i="4"/>
  <c r="DD289" i="4"/>
  <c r="DR198" i="4"/>
  <c r="DS198" i="4"/>
  <c r="DT198" i="4"/>
  <c r="AE207" i="21"/>
  <c r="AF207" i="21"/>
  <c r="DR326" i="4"/>
  <c r="DS326" i="4"/>
  <c r="BV157" i="8"/>
  <c r="DQ181" i="4"/>
  <c r="AE34" i="21"/>
  <c r="AF34" i="21"/>
  <c r="AE377" i="21"/>
  <c r="AF377" i="21"/>
  <c r="DB449" i="4"/>
  <c r="DC449" i="4"/>
  <c r="DD449" i="4"/>
  <c r="DR243" i="4"/>
  <c r="DS243" i="4"/>
  <c r="DR464" i="4"/>
  <c r="DS464" i="4"/>
  <c r="DT464" i="4"/>
  <c r="BV464" i="8"/>
  <c r="DQ418" i="4"/>
  <c r="DR210" i="4"/>
  <c r="DT210" i="4"/>
  <c r="DS210" i="4"/>
  <c r="BV222" i="8"/>
  <c r="DQ287" i="4"/>
  <c r="DS37" i="4"/>
  <c r="DT37" i="4"/>
  <c r="DS486" i="4"/>
  <c r="DT486" i="4"/>
  <c r="AE374" i="21"/>
  <c r="AF374" i="21"/>
  <c r="AE61" i="21"/>
  <c r="AF61" i="21"/>
  <c r="AF227" i="21"/>
  <c r="AE227" i="21"/>
  <c r="AF37" i="21"/>
  <c r="AE37" i="21"/>
  <c r="DT26" i="4"/>
  <c r="DS26" i="4"/>
  <c r="DR26" i="4"/>
  <c r="DR133" i="4"/>
  <c r="DS133" i="4"/>
  <c r="DT133" i="4"/>
  <c r="DR163" i="4"/>
  <c r="DT163" i="4"/>
  <c r="DS163" i="4"/>
  <c r="BV364" i="8"/>
  <c r="DQ100" i="4"/>
  <c r="BV83" i="8"/>
  <c r="DQ209" i="4"/>
  <c r="DB360" i="4"/>
  <c r="DA360" i="4"/>
  <c r="DD360" i="4"/>
  <c r="DC360" i="4"/>
  <c r="DS469" i="4"/>
  <c r="DT469" i="4"/>
  <c r="DR469" i="4"/>
  <c r="DB308" i="4"/>
  <c r="DC308" i="4"/>
  <c r="DD308" i="4"/>
  <c r="DA308" i="4"/>
  <c r="AF404" i="21"/>
  <c r="AE404" i="21"/>
  <c r="AE264" i="21"/>
  <c r="AF264" i="21"/>
  <c r="AF474" i="21"/>
  <c r="AE474" i="21"/>
  <c r="AF272" i="21"/>
  <c r="AE272" i="21"/>
  <c r="DR352" i="4"/>
  <c r="DS352" i="4"/>
  <c r="DT352" i="4"/>
  <c r="AE174" i="21"/>
  <c r="AF174" i="21"/>
  <c r="AF463" i="21"/>
  <c r="AE463" i="21"/>
  <c r="AF359" i="21"/>
  <c r="AE359" i="21"/>
  <c r="DR159" i="4"/>
  <c r="DS159" i="4"/>
  <c r="AE460" i="21"/>
  <c r="AF460" i="21"/>
  <c r="BV235" i="8"/>
  <c r="DQ205" i="4"/>
  <c r="DT372" i="4"/>
  <c r="DS372" i="4"/>
  <c r="DR276" i="4"/>
  <c r="DS276" i="4"/>
  <c r="DT276" i="4"/>
  <c r="BV308" i="8"/>
  <c r="DQ548" i="4"/>
  <c r="AE320" i="21"/>
  <c r="AF320" i="21"/>
  <c r="BV6" i="8"/>
  <c r="DQ269" i="4"/>
  <c r="DT201" i="4"/>
  <c r="DS201" i="4"/>
  <c r="BV162" i="8"/>
  <c r="DQ363" i="4"/>
  <c r="DB282" i="4"/>
  <c r="DC282" i="4"/>
  <c r="DD282" i="4"/>
  <c r="DA282" i="4"/>
  <c r="DB80" i="4"/>
  <c r="DC80" i="4"/>
  <c r="DD80" i="4"/>
  <c r="DB210" i="4"/>
  <c r="DC210" i="4"/>
  <c r="DD210" i="4"/>
  <c r="DA210" i="4"/>
  <c r="DA407" i="4"/>
  <c r="DB407" i="4"/>
  <c r="DC407" i="4"/>
  <c r="DD407" i="4"/>
  <c r="DS225" i="4"/>
  <c r="DT225" i="4"/>
  <c r="DA466" i="4"/>
  <c r="DC466" i="4"/>
  <c r="DD466" i="4"/>
  <c r="DA530" i="4"/>
  <c r="DB530" i="4"/>
  <c r="DD530" i="4"/>
  <c r="DC530" i="4"/>
  <c r="DA323" i="4"/>
  <c r="DB323" i="4"/>
  <c r="DC323" i="4"/>
  <c r="DD323" i="4"/>
  <c r="DS443" i="4"/>
  <c r="DR443" i="4"/>
  <c r="AE62" i="21"/>
  <c r="AF62" i="21"/>
  <c r="DA494" i="4"/>
  <c r="DC494" i="4"/>
  <c r="DD494" i="4"/>
  <c r="BV224" i="8"/>
  <c r="DQ50" i="4"/>
  <c r="BV65" i="8"/>
  <c r="DQ364" i="4"/>
  <c r="DR282" i="4"/>
  <c r="DS282" i="4"/>
  <c r="DT282" i="4"/>
  <c r="DR240" i="4"/>
  <c r="DS240" i="4"/>
  <c r="DT240" i="4"/>
  <c r="DS73" i="4"/>
  <c r="DT73" i="4"/>
  <c r="AF193" i="21"/>
  <c r="AE193" i="21"/>
  <c r="AE154" i="21"/>
  <c r="AF154" i="21"/>
  <c r="AE287" i="21"/>
  <c r="AF287" i="21"/>
  <c r="BV437" i="8"/>
  <c r="DQ297" i="4"/>
  <c r="AE22" i="21"/>
  <c r="AF22" i="21"/>
  <c r="BV481" i="8"/>
  <c r="DQ437" i="4"/>
  <c r="AF74" i="21"/>
  <c r="AE74" i="21"/>
  <c r="AF511" i="21"/>
  <c r="AE511" i="21"/>
  <c r="DT146" i="4"/>
  <c r="DS146" i="4"/>
  <c r="DR146" i="4"/>
  <c r="DR292" i="4"/>
  <c r="DS292" i="4"/>
  <c r="DT292" i="4"/>
  <c r="AF480" i="21"/>
  <c r="AE480" i="21"/>
  <c r="DT52" i="4"/>
  <c r="DS52" i="4"/>
  <c r="DR52" i="4"/>
  <c r="DA392" i="4"/>
  <c r="DB392" i="4"/>
  <c r="DC392" i="4"/>
  <c r="DD392" i="4"/>
  <c r="DA295" i="4"/>
  <c r="DB295" i="4"/>
  <c r="DC295" i="4"/>
  <c r="DD295" i="4"/>
  <c r="AE15" i="21"/>
  <c r="AF15" i="21"/>
  <c r="AE218" i="21"/>
  <c r="AF218" i="21"/>
  <c r="DS467" i="4"/>
  <c r="DT467" i="4"/>
  <c r="DR467" i="4"/>
  <c r="DB489" i="4"/>
  <c r="DC489" i="4"/>
  <c r="DD489" i="4"/>
  <c r="DB414" i="4"/>
  <c r="DC414" i="4"/>
  <c r="DD414" i="4"/>
  <c r="DR127" i="4"/>
  <c r="DS127" i="4"/>
  <c r="DT127" i="4"/>
  <c r="DD389" i="4"/>
  <c r="DB389" i="4"/>
  <c r="DA372" i="4"/>
  <c r="DD372" i="4"/>
  <c r="DC372" i="4"/>
  <c r="DB88" i="4"/>
  <c r="DC88" i="4"/>
  <c r="DD88" i="4"/>
  <c r="DA29" i="4"/>
  <c r="DD29" i="4"/>
  <c r="DC29" i="4"/>
  <c r="DA99" i="4"/>
  <c r="DD99" i="4"/>
  <c r="DC99" i="4"/>
  <c r="AE508" i="21"/>
  <c r="AF508" i="21"/>
  <c r="AE338" i="21"/>
  <c r="AF338" i="21"/>
  <c r="DR388" i="4"/>
  <c r="DT388" i="4"/>
  <c r="DS388" i="4"/>
  <c r="DS519" i="4"/>
  <c r="DT519" i="4"/>
  <c r="DR519" i="4"/>
  <c r="DR468" i="4"/>
  <c r="DS468" i="4"/>
  <c r="DT468" i="4"/>
  <c r="DS95" i="4"/>
  <c r="DT95" i="4"/>
  <c r="AE251" i="21"/>
  <c r="AF251" i="21"/>
  <c r="DB421" i="4"/>
  <c r="DC421" i="4"/>
  <c r="DD421" i="4"/>
  <c r="BV357" i="8"/>
  <c r="DQ550" i="4"/>
  <c r="DT164" i="4"/>
  <c r="DS164" i="4"/>
  <c r="DR381" i="4"/>
  <c r="DS381" i="4"/>
  <c r="DT381" i="4"/>
  <c r="DA438" i="4"/>
  <c r="DB438" i="4"/>
  <c r="DC438" i="4"/>
  <c r="DD438" i="4"/>
  <c r="AF501" i="21"/>
  <c r="AE501" i="21"/>
  <c r="DR285" i="4"/>
  <c r="DS285" i="4"/>
  <c r="DT285" i="4"/>
  <c r="AE431" i="21"/>
  <c r="AF431" i="21"/>
  <c r="BV351" i="8"/>
  <c r="DQ555" i="4"/>
  <c r="AF445" i="21"/>
  <c r="AE445" i="21"/>
  <c r="AE210" i="21"/>
  <c r="AF210" i="21"/>
  <c r="AF136" i="21"/>
  <c r="AE136" i="21"/>
  <c r="AE267" i="21"/>
  <c r="AF267" i="21"/>
  <c r="DA18" i="4"/>
  <c r="DC18" i="4"/>
  <c r="DD18" i="4"/>
  <c r="DR97" i="4"/>
  <c r="DS97" i="4"/>
  <c r="DS409" i="4"/>
  <c r="DT409" i="4"/>
  <c r="DR409" i="4"/>
  <c r="DR242" i="4"/>
  <c r="DS242" i="4"/>
  <c r="DT242" i="4"/>
  <c r="DA152" i="4"/>
  <c r="DC152" i="4"/>
  <c r="DD152" i="4"/>
  <c r="DR308" i="4"/>
  <c r="DS308" i="4"/>
  <c r="DT308" i="4"/>
  <c r="DC556" i="4"/>
  <c r="DD556" i="4"/>
  <c r="DR23" i="4"/>
  <c r="DS23" i="4"/>
  <c r="DT23" i="4"/>
  <c r="DB338" i="4"/>
  <c r="DC338" i="4"/>
  <c r="DD338" i="4"/>
  <c r="DA338" i="4"/>
  <c r="DB441" i="4"/>
  <c r="DC441" i="4"/>
  <c r="DD441" i="4"/>
  <c r="DS495" i="4"/>
  <c r="DT495" i="4"/>
  <c r="DR495" i="4"/>
  <c r="DR296" i="4"/>
  <c r="DS296" i="4"/>
  <c r="DT296" i="4"/>
  <c r="AE467" i="21"/>
  <c r="AF467" i="21"/>
  <c r="DB116" i="4"/>
  <c r="DC116" i="4"/>
  <c r="DD116" i="4"/>
  <c r="DS515" i="4"/>
  <c r="DT515" i="4"/>
  <c r="DR515" i="4"/>
  <c r="BV206" i="8"/>
  <c r="DQ204" i="4"/>
  <c r="BV459" i="8"/>
  <c r="DQ392" i="4"/>
  <c r="DT154" i="4"/>
  <c r="DS154" i="4"/>
  <c r="DR154" i="4"/>
  <c r="BV37" i="8"/>
  <c r="DQ39" i="4"/>
  <c r="DT544" i="4"/>
  <c r="DS544" i="4"/>
  <c r="AE536" i="21"/>
  <c r="AF536" i="21"/>
  <c r="AF249" i="21"/>
  <c r="AE249" i="21"/>
  <c r="DA153" i="4"/>
  <c r="DD153" i="4"/>
  <c r="DC153" i="4"/>
  <c r="AF238" i="21"/>
  <c r="AE238" i="21"/>
  <c r="BV475" i="8"/>
  <c r="DQ433" i="4"/>
  <c r="DR395" i="4"/>
  <c r="DS395" i="4"/>
  <c r="DT395" i="4"/>
  <c r="DT116" i="4"/>
  <c r="DS116" i="4"/>
  <c r="DR116" i="4"/>
  <c r="DB305" i="4"/>
  <c r="DC305" i="4"/>
  <c r="DD305" i="4"/>
  <c r="DA120" i="4"/>
  <c r="DB120" i="4"/>
  <c r="DC120" i="4"/>
  <c r="DD120" i="4"/>
  <c r="DA217" i="4"/>
  <c r="DC217" i="4"/>
  <c r="DD217" i="4"/>
  <c r="DA44" i="4"/>
  <c r="DC44" i="4"/>
  <c r="DD44" i="4"/>
  <c r="BV424" i="8"/>
  <c r="DQ471" i="4"/>
  <c r="DB539" i="4"/>
  <c r="DA539" i="4"/>
  <c r="DC539" i="4"/>
  <c r="DD539" i="4"/>
  <c r="BV166" i="8"/>
  <c r="DQ18" i="4"/>
  <c r="DB246" i="4"/>
  <c r="DC246" i="4"/>
  <c r="DD246" i="4"/>
  <c r="DA246" i="4"/>
  <c r="BV348" i="8"/>
  <c r="DQ110" i="4"/>
  <c r="DA506" i="4"/>
  <c r="DB506" i="4"/>
  <c r="DC506" i="4"/>
  <c r="DD506" i="4"/>
  <c r="DS113" i="4"/>
  <c r="DT113" i="4"/>
  <c r="AE358" i="21"/>
  <c r="AF358" i="21"/>
  <c r="BV60" i="8"/>
  <c r="DQ57" i="4"/>
  <c r="AE538" i="21"/>
  <c r="AF538" i="21"/>
  <c r="DS411" i="4"/>
  <c r="DR411" i="4"/>
  <c r="AE522" i="21"/>
  <c r="AF522" i="21"/>
  <c r="AF118" i="21"/>
  <c r="AE118" i="21"/>
  <c r="DT537" i="4"/>
  <c r="DR537" i="4"/>
  <c r="DS537" i="4"/>
  <c r="DR248" i="4"/>
  <c r="DS248" i="4"/>
  <c r="DT248" i="4"/>
  <c r="BV477" i="8"/>
  <c r="DQ432" i="4"/>
  <c r="DR430" i="4"/>
  <c r="DS430" i="4"/>
  <c r="DT430" i="4"/>
  <c r="AE515" i="21"/>
  <c r="AF515" i="21"/>
  <c r="AF248" i="21"/>
  <c r="AE248" i="21"/>
  <c r="AE319" i="21"/>
  <c r="AF319" i="21"/>
  <c r="DT176" i="4"/>
  <c r="DS176" i="4"/>
  <c r="DR360" i="4"/>
  <c r="DT360" i="4"/>
  <c r="DS360" i="4"/>
  <c r="AF340" i="21"/>
  <c r="AE340" i="21"/>
  <c r="DT6" i="4"/>
  <c r="DS6" i="4"/>
  <c r="BV179" i="8"/>
  <c r="DQ35" i="4"/>
  <c r="BV312" i="8"/>
  <c r="DQ175" i="4"/>
  <c r="AF490" i="21"/>
  <c r="AE490" i="21"/>
  <c r="DA452" i="4"/>
  <c r="DB452" i="4"/>
  <c r="DC452" i="4"/>
  <c r="DD452" i="4"/>
  <c r="DA313" i="4"/>
  <c r="DB313" i="4"/>
  <c r="DC313" i="4"/>
  <c r="DA184" i="4"/>
  <c r="DD184" i="4"/>
  <c r="DB184" i="4"/>
  <c r="DC184" i="4"/>
  <c r="DA78" i="4"/>
  <c r="DC78" i="4"/>
  <c r="DD78" i="4"/>
  <c r="DA211" i="4"/>
  <c r="DB211" i="4"/>
  <c r="DC211" i="4"/>
  <c r="DD211" i="4"/>
  <c r="BV234" i="8"/>
  <c r="DQ198" i="4"/>
  <c r="AE457" i="21"/>
  <c r="AF457" i="21"/>
  <c r="DS311" i="4"/>
  <c r="DT311" i="4"/>
  <c r="AE514" i="21"/>
  <c r="AF514" i="21"/>
  <c r="DA339" i="4"/>
  <c r="DB339" i="4"/>
  <c r="DC339" i="4"/>
  <c r="DD339" i="4"/>
  <c r="DR181" i="4"/>
  <c r="DT181" i="4"/>
  <c r="DS181" i="4"/>
  <c r="AE384" i="21"/>
  <c r="AF384" i="21"/>
  <c r="BV385" i="8"/>
  <c r="DQ243" i="4"/>
  <c r="DR254" i="4"/>
  <c r="DS254" i="4"/>
  <c r="DT254" i="4"/>
  <c r="BV380" i="8"/>
  <c r="DQ121" i="4"/>
  <c r="BV82" i="8"/>
  <c r="DQ210" i="4"/>
  <c r="DS287" i="4"/>
  <c r="DT287" i="4"/>
  <c r="DA31" i="4"/>
  <c r="DC31" i="4"/>
  <c r="DT130" i="4"/>
  <c r="DS130" i="4"/>
  <c r="DR130" i="4"/>
  <c r="AE131" i="21"/>
  <c r="AF131" i="21"/>
  <c r="BV131" i="8"/>
  <c r="DQ410" i="4"/>
  <c r="AF524" i="21"/>
  <c r="AE524" i="21"/>
  <c r="DR502" i="4"/>
  <c r="DS502" i="4"/>
  <c r="AE30" i="21"/>
  <c r="AF30" i="21"/>
  <c r="AF279" i="21"/>
  <c r="AE279" i="21"/>
  <c r="DS523" i="4"/>
  <c r="DT523" i="4"/>
  <c r="DR523" i="4"/>
  <c r="BV198" i="8"/>
  <c r="DQ325" i="4"/>
  <c r="BV467" i="8"/>
  <c r="DQ425" i="4"/>
  <c r="DT100" i="4"/>
  <c r="DS100" i="4"/>
  <c r="BV199" i="8"/>
  <c r="DQ118" i="4"/>
  <c r="BV526" i="8"/>
  <c r="DQ494" i="4"/>
  <c r="DA174" i="4"/>
  <c r="DB174" i="4"/>
  <c r="DD174" i="4"/>
  <c r="DC174" i="4"/>
  <c r="DA123" i="4"/>
  <c r="DD123" i="4"/>
  <c r="DC123" i="4"/>
  <c r="DC252" i="4"/>
  <c r="DD252" i="4"/>
  <c r="DS421" i="4"/>
  <c r="DT421" i="4"/>
  <c r="DR421" i="4"/>
  <c r="DA164" i="4"/>
  <c r="DD164" i="4"/>
  <c r="DC164" i="4"/>
  <c r="DD180" i="4"/>
  <c r="DC180" i="4"/>
  <c r="DB180" i="4"/>
  <c r="DA192" i="4"/>
  <c r="DD192" i="4"/>
  <c r="DC192" i="4"/>
  <c r="DB192" i="4"/>
  <c r="DD396" i="4"/>
  <c r="DC396" i="4"/>
  <c r="DB216" i="4"/>
  <c r="DC216" i="4"/>
  <c r="DA216" i="4"/>
  <c r="AE315" i="21"/>
  <c r="AF315" i="21"/>
  <c r="DR65" i="4"/>
  <c r="DS65" i="4"/>
  <c r="DT65" i="4"/>
  <c r="AE59" i="21"/>
  <c r="AF59" i="21"/>
  <c r="BV530" i="8"/>
  <c r="DQ503" i="4"/>
  <c r="DR516" i="4"/>
  <c r="DS516" i="4"/>
  <c r="BV284" i="8"/>
  <c r="DQ352" i="4"/>
  <c r="AE123" i="21"/>
  <c r="AF123" i="21"/>
  <c r="DS329" i="4"/>
  <c r="DT329" i="4"/>
  <c r="DS255" i="4"/>
  <c r="DT255" i="4"/>
  <c r="DR205" i="4"/>
  <c r="DT205" i="4"/>
  <c r="DS205" i="4"/>
  <c r="BV394" i="8"/>
  <c r="DQ372" i="4"/>
  <c r="DB378" i="4"/>
  <c r="DA378" i="4"/>
  <c r="DC378" i="4"/>
  <c r="DD378" i="4"/>
  <c r="DR269" i="4"/>
  <c r="DS269" i="4"/>
  <c r="DT269" i="4"/>
  <c r="DC228" i="4"/>
  <c r="DD228" i="4"/>
  <c r="DA228" i="4"/>
  <c r="BV353" i="8"/>
  <c r="DQ201" i="4"/>
  <c r="BV20" i="8"/>
  <c r="DQ413" i="4"/>
  <c r="DC470" i="4"/>
  <c r="DD470" i="4"/>
  <c r="DS202" i="4"/>
  <c r="DT202" i="4"/>
  <c r="DR202" i="4"/>
  <c r="DB111" i="4"/>
  <c r="DD111" i="4"/>
  <c r="DC111" i="4"/>
  <c r="DB33" i="4"/>
  <c r="DD33" i="4"/>
  <c r="DC33" i="4"/>
  <c r="DA118" i="4"/>
  <c r="DB118" i="4"/>
  <c r="DC118" i="4"/>
  <c r="DD118" i="4"/>
  <c r="BV181" i="8"/>
  <c r="DQ166" i="4"/>
  <c r="AF378" i="21"/>
  <c r="AE378" i="21"/>
  <c r="DC353" i="4"/>
  <c r="DD353" i="4"/>
  <c r="BV163" i="8"/>
  <c r="DQ245" i="4"/>
  <c r="AE137" i="21"/>
  <c r="AF137" i="21"/>
  <c r="AF278" i="21"/>
  <c r="AE278" i="21"/>
  <c r="BV236" i="8"/>
  <c r="DQ12" i="4"/>
  <c r="BV347" i="8"/>
  <c r="DQ282" i="4"/>
  <c r="AE403" i="21"/>
  <c r="AF403" i="21"/>
  <c r="DR234" i="4"/>
  <c r="DS234" i="4"/>
  <c r="DT234" i="4"/>
  <c r="AE262" i="21"/>
  <c r="AF262" i="21"/>
  <c r="DS224" i="4"/>
  <c r="DT224" i="4"/>
  <c r="BV67" i="8"/>
  <c r="DQ73" i="4"/>
  <c r="AF143" i="21"/>
  <c r="AE143" i="21"/>
  <c r="AF122" i="21"/>
  <c r="AE122" i="21"/>
  <c r="DR402" i="4"/>
  <c r="DT402" i="4"/>
  <c r="DS402" i="4"/>
  <c r="DR385" i="4"/>
  <c r="DT385" i="4"/>
  <c r="DS385" i="4"/>
  <c r="AE551" i="21"/>
  <c r="AF551" i="21"/>
  <c r="DR297" i="4"/>
  <c r="DS297" i="4"/>
  <c r="DT297" i="4"/>
  <c r="DR261" i="4"/>
  <c r="DS261" i="4"/>
  <c r="DT261" i="4"/>
  <c r="BV361" i="8"/>
  <c r="DQ338" i="4"/>
  <c r="BV436" i="8"/>
  <c r="DQ323" i="4"/>
  <c r="AF219" i="21"/>
  <c r="AE219" i="21"/>
  <c r="BV7" i="8"/>
  <c r="DQ292" i="4"/>
  <c r="DD13" i="4"/>
  <c r="DC13" i="4"/>
  <c r="DR206" i="4"/>
  <c r="DS206" i="4"/>
  <c r="DT206" i="4"/>
  <c r="DR442" i="4"/>
  <c r="DS442" i="4"/>
  <c r="DT442" i="4"/>
  <c r="BV117" i="8"/>
  <c r="DQ7" i="4"/>
  <c r="BV438" i="8"/>
  <c r="DQ324" i="4"/>
  <c r="BV520" i="8"/>
  <c r="DQ488" i="4"/>
  <c r="DS398" i="4"/>
  <c r="DT398" i="4"/>
  <c r="DR398" i="4"/>
  <c r="BV383" i="8"/>
  <c r="DQ77" i="4"/>
  <c r="AF233" i="21"/>
  <c r="AE233" i="21"/>
  <c r="BV156" i="8"/>
  <c r="DQ96" i="4"/>
  <c r="AF370" i="21"/>
  <c r="AE370" i="21"/>
  <c r="DA349" i="4"/>
  <c r="DC349" i="4"/>
  <c r="DD349" i="4"/>
  <c r="DR536" i="4"/>
  <c r="DT536" i="4"/>
  <c r="DS536" i="4"/>
  <c r="DB136" i="4"/>
  <c r="DC136" i="4"/>
  <c r="BV456" i="8"/>
  <c r="DQ456" i="4"/>
  <c r="DA426" i="4"/>
  <c r="DB426" i="4"/>
  <c r="DC426" i="4"/>
  <c r="DD426" i="4"/>
  <c r="DA215" i="4"/>
  <c r="DC215" i="4"/>
  <c r="DD215" i="4"/>
  <c r="DB213" i="4"/>
  <c r="DC213" i="4"/>
  <c r="DB72" i="4"/>
  <c r="DC72" i="4"/>
  <c r="DD72" i="4"/>
  <c r="DB409" i="4"/>
  <c r="DC409" i="4"/>
  <c r="DD409" i="4"/>
  <c r="DA409" i="4"/>
  <c r="DA377" i="4"/>
  <c r="DB377" i="4"/>
  <c r="DC377" i="4"/>
  <c r="DD377" i="4"/>
  <c r="DS91" i="4"/>
  <c r="DT91" i="4"/>
  <c r="AE24" i="21"/>
  <c r="AF24" i="21"/>
  <c r="BV120" i="8"/>
  <c r="DQ52" i="4"/>
  <c r="AE146" i="21"/>
  <c r="AF146" i="21"/>
  <c r="DR356" i="4"/>
  <c r="DT356" i="4"/>
  <c r="DS356" i="4"/>
  <c r="BV164" i="8"/>
  <c r="DQ174" i="4"/>
  <c r="DA536" i="4"/>
  <c r="DB536" i="4"/>
  <c r="DC536" i="4"/>
  <c r="DD536" i="4"/>
  <c r="DR414" i="4"/>
  <c r="DS414" i="4"/>
  <c r="DT414" i="4"/>
  <c r="DR528" i="4"/>
  <c r="DS528" i="4"/>
  <c r="DT528" i="4"/>
  <c r="BV288" i="8"/>
  <c r="DQ82" i="4"/>
  <c r="AE178" i="21"/>
  <c r="AF178" i="21"/>
  <c r="DT195" i="4"/>
  <c r="DS195" i="4"/>
  <c r="DS513" i="4"/>
  <c r="DT513" i="4"/>
  <c r="DR513" i="4"/>
  <c r="DS455" i="4"/>
  <c r="DR455" i="4"/>
  <c r="AF361" i="21"/>
  <c r="AE361" i="21"/>
  <c r="BV547" i="8"/>
  <c r="DQ532" i="4"/>
  <c r="BV63" i="8"/>
  <c r="DQ370" i="4"/>
  <c r="AF157" i="21"/>
  <c r="AE157" i="21"/>
  <c r="DR310" i="4"/>
  <c r="DS310" i="4"/>
  <c r="DT310" i="4"/>
  <c r="DA198" i="4"/>
  <c r="DB198" i="4"/>
  <c r="DC198" i="4"/>
  <c r="DD198" i="4"/>
  <c r="DB253" i="4"/>
  <c r="DC253" i="4"/>
  <c r="DD253" i="4"/>
  <c r="BV256" i="8"/>
  <c r="DQ171" i="4"/>
  <c r="AE211" i="21"/>
  <c r="AF211" i="21"/>
  <c r="DS405" i="4"/>
  <c r="DT405" i="4"/>
  <c r="DR405" i="4"/>
  <c r="AF409" i="21"/>
  <c r="AE409" i="21"/>
  <c r="DD12" i="4"/>
  <c r="DA12" i="4"/>
  <c r="DC12" i="4"/>
  <c r="DA121" i="4"/>
  <c r="DB121" i="4"/>
  <c r="DD121" i="4"/>
  <c r="DC121" i="4"/>
  <c r="DT104" i="4"/>
  <c r="DS104" i="4"/>
  <c r="DR104" i="4"/>
  <c r="BV70" i="8"/>
  <c r="DQ462" i="4"/>
  <c r="BV514" i="8"/>
  <c r="DQ480" i="4"/>
  <c r="AF396" i="21"/>
  <c r="AE396" i="21"/>
  <c r="BV55" i="8"/>
  <c r="DQ223" i="4"/>
  <c r="AF435" i="21"/>
  <c r="AE435" i="21"/>
  <c r="DA51" i="4"/>
  <c r="DB51" i="4"/>
  <c r="DD51" i="4"/>
  <c r="DC51" i="4"/>
  <c r="DR7" i="4"/>
  <c r="DS7" i="4"/>
  <c r="DT7" i="4"/>
  <c r="BV112" i="8"/>
  <c r="DQ167" i="4"/>
  <c r="BV210" i="8"/>
  <c r="DQ55" i="4"/>
  <c r="AF184" i="21"/>
  <c r="AE184" i="21"/>
  <c r="DR460" i="4"/>
  <c r="DS460" i="4"/>
  <c r="DT460" i="4"/>
  <c r="DR324" i="4"/>
  <c r="DS324" i="4"/>
  <c r="DT324" i="4"/>
  <c r="DS507" i="4"/>
  <c r="DT507" i="4"/>
  <c r="DR229" i="4"/>
  <c r="DS229" i="4"/>
  <c r="DT229" i="4"/>
  <c r="AF114" i="21"/>
  <c r="AE114" i="21"/>
  <c r="DT112" i="4"/>
  <c r="DS112" i="4"/>
  <c r="DR112" i="4"/>
  <c r="BV135" i="8"/>
  <c r="DQ3" i="4"/>
  <c r="AF212" i="21"/>
  <c r="AE212" i="21"/>
  <c r="AE418" i="21"/>
  <c r="AF418" i="21"/>
  <c r="DR488" i="4"/>
  <c r="DS488" i="4"/>
  <c r="DT488" i="4"/>
  <c r="AE152" i="21"/>
  <c r="AF152" i="21"/>
  <c r="DS458" i="4"/>
  <c r="DT458" i="4"/>
  <c r="DS270" i="4"/>
  <c r="DT270" i="4"/>
  <c r="DR77" i="4"/>
  <c r="DS77" i="4"/>
  <c r="DT77" i="4"/>
  <c r="DS291" i="4"/>
  <c r="DT291" i="4"/>
  <c r="DA91" i="4"/>
  <c r="DD91" i="4"/>
  <c r="DC91" i="4"/>
  <c r="DR263" i="4"/>
  <c r="DS263" i="4"/>
  <c r="DT263" i="4"/>
  <c r="AE77" i="21"/>
  <c r="AF77" i="21"/>
  <c r="DC416" i="4"/>
  <c r="DD416" i="4"/>
  <c r="DA386" i="4"/>
  <c r="DB386" i="4"/>
  <c r="DC386" i="4"/>
  <c r="DD386" i="4"/>
  <c r="DA176" i="4"/>
  <c r="DD176" i="4"/>
  <c r="DC176" i="4"/>
  <c r="DB286" i="4"/>
  <c r="DC286" i="4"/>
  <c r="DD286" i="4"/>
  <c r="DA286" i="4"/>
  <c r="BV296" i="8"/>
  <c r="DQ231" i="4"/>
  <c r="DB487" i="4"/>
  <c r="DC487" i="4"/>
  <c r="DD487" i="4"/>
  <c r="DA129" i="4"/>
  <c r="DB129" i="4"/>
  <c r="DD129" i="4"/>
  <c r="DC129" i="4"/>
  <c r="DA548" i="4"/>
  <c r="DC548" i="4"/>
  <c r="DD548" i="4"/>
  <c r="DA406" i="4"/>
  <c r="DD406" i="4"/>
  <c r="DB406" i="4"/>
  <c r="DC406" i="4"/>
  <c r="DA428" i="4"/>
  <c r="DB428" i="4"/>
  <c r="DC428" i="4"/>
  <c r="DD428" i="4"/>
  <c r="DR534" i="4"/>
  <c r="DS534" i="4"/>
  <c r="DT534" i="4"/>
  <c r="AF458" i="21"/>
  <c r="AE458" i="21"/>
  <c r="BV398" i="8"/>
  <c r="DQ388" i="4"/>
  <c r="BV293" i="8"/>
  <c r="DQ519" i="4"/>
  <c r="DR550" i="4"/>
  <c r="DS550" i="4"/>
  <c r="DT550" i="4"/>
  <c r="BV325" i="8"/>
  <c r="DQ164" i="4"/>
  <c r="AE470" i="21"/>
  <c r="AF470" i="21"/>
  <c r="DR474" i="4"/>
  <c r="DS474" i="4"/>
  <c r="DT474" i="4"/>
  <c r="AE14" i="21"/>
  <c r="AF14" i="21"/>
  <c r="BV354" i="8"/>
  <c r="DQ382" i="4"/>
  <c r="AE408" i="21"/>
  <c r="AF408" i="21"/>
  <c r="DT72" i="4"/>
  <c r="DS72" i="4"/>
  <c r="DR72" i="4"/>
  <c r="AF497" i="21"/>
  <c r="AE497" i="21"/>
  <c r="BV46" i="8"/>
  <c r="DQ216" i="4"/>
  <c r="BV201" i="8"/>
  <c r="DQ242" i="4"/>
  <c r="BV212" i="8"/>
  <c r="DQ19" i="4"/>
  <c r="DA223" i="4"/>
  <c r="DB223" i="4"/>
  <c r="DC223" i="4"/>
  <c r="DD223" i="4"/>
  <c r="DB501" i="4"/>
  <c r="DC501" i="4"/>
  <c r="DD501" i="4"/>
  <c r="DB234" i="4"/>
  <c r="DC234" i="4"/>
  <c r="DD234" i="4"/>
  <c r="DA234" i="4"/>
  <c r="DB115" i="4"/>
  <c r="DC115" i="4"/>
  <c r="BV173" i="8"/>
  <c r="DQ23" i="4"/>
  <c r="DB301" i="4"/>
  <c r="DC301" i="4"/>
  <c r="DD301" i="4"/>
  <c r="DB207" i="4"/>
  <c r="DC207" i="4"/>
  <c r="DD207" i="4"/>
  <c r="BV524" i="8"/>
  <c r="DQ495" i="4"/>
  <c r="AF297" i="21"/>
  <c r="AE297" i="21"/>
  <c r="BV119" i="8"/>
  <c r="DQ296" i="4"/>
  <c r="DA496" i="4"/>
  <c r="DB496" i="4"/>
  <c r="DC496" i="4"/>
  <c r="DD496" i="4"/>
  <c r="DS451" i="4"/>
  <c r="DT451" i="4"/>
  <c r="DR451" i="4"/>
  <c r="AF544" i="21"/>
  <c r="AE544" i="21"/>
  <c r="BV91" i="8"/>
  <c r="DQ259" i="4"/>
  <c r="BV476" i="8"/>
  <c r="DQ431" i="4"/>
  <c r="DR392" i="4"/>
  <c r="DS392" i="4"/>
  <c r="DT392" i="4"/>
  <c r="BV32" i="8"/>
  <c r="DQ154" i="4"/>
  <c r="DR39" i="4"/>
  <c r="DS39" i="4"/>
  <c r="DT39" i="4"/>
  <c r="AF521" i="21"/>
  <c r="AE521" i="21"/>
  <c r="AE202" i="21"/>
  <c r="AF202" i="21"/>
  <c r="BV10" i="8"/>
  <c r="DQ194" i="4"/>
  <c r="AE534" i="21"/>
  <c r="AF534" i="21"/>
  <c r="BV187" i="8"/>
  <c r="DQ546" i="4"/>
  <c r="DS433" i="4"/>
  <c r="DT433" i="4"/>
  <c r="DS450" i="4"/>
  <c r="DT450" i="4"/>
  <c r="BV190" i="8"/>
  <c r="DQ53" i="4"/>
  <c r="DA38" i="4"/>
  <c r="DC38" i="4"/>
  <c r="DD38" i="4"/>
  <c r="DA388" i="4"/>
  <c r="DB388" i="4"/>
  <c r="DC388" i="4"/>
  <c r="DD388" i="4"/>
  <c r="DA391" i="4"/>
  <c r="DC391" i="4"/>
  <c r="DB445" i="4"/>
  <c r="DC445" i="4"/>
  <c r="DD445" i="4"/>
  <c r="BV483" i="8"/>
  <c r="DQ438" i="4"/>
  <c r="BV304" i="8"/>
  <c r="DQ290" i="4"/>
  <c r="DA251" i="4"/>
  <c r="DB251" i="4"/>
  <c r="DC251" i="4"/>
  <c r="DD251" i="4"/>
  <c r="DA508" i="4"/>
  <c r="DC508" i="4"/>
  <c r="DD508" i="4"/>
  <c r="DB310" i="4"/>
  <c r="DC310" i="4"/>
  <c r="DD310" i="4"/>
  <c r="AE78" i="21"/>
  <c r="AF78" i="21"/>
  <c r="BV151" i="8"/>
  <c r="DQ32" i="4"/>
  <c r="AF161" i="21"/>
  <c r="AE161" i="21"/>
  <c r="AF138" i="21"/>
  <c r="AE138" i="21"/>
  <c r="BV559" i="8"/>
  <c r="DQ537" i="4"/>
  <c r="AF547" i="21"/>
  <c r="AE547" i="21"/>
  <c r="AF478" i="21"/>
  <c r="AE478" i="21"/>
  <c r="DR83" i="4"/>
  <c r="DS83" i="4"/>
  <c r="DT83" i="4"/>
  <c r="DT2" i="4"/>
  <c r="DB483" i="4"/>
  <c r="DC483" i="4"/>
  <c r="DD483" i="4"/>
  <c r="DR87" i="4"/>
  <c r="DS87" i="4"/>
  <c r="DT87" i="4"/>
  <c r="BV320" i="8"/>
  <c r="DQ549" i="4"/>
  <c r="BV439" i="8"/>
  <c r="DQ408" i="4"/>
  <c r="DR350" i="4"/>
  <c r="DS350" i="4"/>
  <c r="BV16" i="8"/>
  <c r="DQ274" i="4"/>
  <c r="AE386" i="21"/>
  <c r="AF386" i="21"/>
  <c r="DR241" i="4"/>
  <c r="DS241" i="4"/>
  <c r="DT241" i="4"/>
  <c r="DR367" i="4"/>
  <c r="DS367" i="4"/>
  <c r="DT367" i="4"/>
  <c r="DS493" i="4"/>
  <c r="DR493" i="4"/>
  <c r="BV175" i="8"/>
  <c r="DQ6" i="4"/>
  <c r="DR81" i="4"/>
  <c r="DS81" i="4"/>
  <c r="DT81" i="4"/>
  <c r="DR35" i="4"/>
  <c r="DS35" i="4"/>
  <c r="DR175" i="4"/>
  <c r="DS175" i="4"/>
  <c r="DR428" i="4"/>
  <c r="DS428" i="4"/>
  <c r="DT428" i="4"/>
  <c r="AF554" i="21"/>
  <c r="AE554" i="21"/>
  <c r="DA446" i="4"/>
  <c r="DB446" i="4"/>
  <c r="DC446" i="4"/>
  <c r="DD446" i="4"/>
  <c r="DB463" i="4"/>
  <c r="DC463" i="4"/>
  <c r="DD463" i="4"/>
  <c r="DA463" i="4"/>
  <c r="DB431" i="4"/>
  <c r="DC431" i="4"/>
  <c r="DD431" i="4"/>
  <c r="DA431" i="4"/>
  <c r="DB271" i="4"/>
  <c r="DC271" i="4"/>
  <c r="DD271" i="4"/>
  <c r="DA510" i="4"/>
  <c r="DB510" i="4"/>
  <c r="DC510" i="4"/>
  <c r="DD510" i="4"/>
  <c r="DD523" i="4"/>
  <c r="DA523" i="4"/>
  <c r="DB523" i="4"/>
  <c r="DC523" i="4"/>
  <c r="DR344" i="4"/>
  <c r="DS344" i="4"/>
  <c r="DT344" i="4"/>
  <c r="BV252" i="8"/>
  <c r="DQ311" i="4"/>
  <c r="BV323" i="8"/>
  <c r="DQ126" i="4"/>
  <c r="AE406" i="21"/>
  <c r="AF406" i="21"/>
  <c r="AE310" i="21"/>
  <c r="AF310" i="21"/>
  <c r="BV372" i="8"/>
  <c r="DQ188" i="4"/>
  <c r="DR183" i="4"/>
  <c r="DT183" i="4"/>
  <c r="DS183" i="4"/>
  <c r="DR121" i="4"/>
  <c r="DS121" i="4"/>
  <c r="DT121" i="4"/>
  <c r="DR101" i="4"/>
  <c r="DS101" i="4"/>
  <c r="DT101" i="4"/>
  <c r="DR410" i="4"/>
  <c r="DS410" i="4"/>
  <c r="DT410" i="4"/>
  <c r="BV532" i="8"/>
  <c r="DQ502" i="4"/>
  <c r="DR314" i="4"/>
  <c r="DS314" i="4"/>
  <c r="DT314" i="4"/>
  <c r="BV58" i="8"/>
  <c r="DQ128" i="4"/>
  <c r="BV546" i="8"/>
  <c r="DQ523" i="4"/>
  <c r="DR325" i="4"/>
  <c r="DS325" i="4"/>
  <c r="DT325" i="4"/>
  <c r="DS425" i="4"/>
  <c r="DR425" i="4"/>
  <c r="AF98" i="21"/>
  <c r="AE98" i="21"/>
  <c r="DT118" i="4"/>
  <c r="DS118" i="4"/>
  <c r="DR118" i="4"/>
  <c r="AE21" i="21"/>
  <c r="AF21" i="21"/>
  <c r="DS494" i="4"/>
  <c r="DT494" i="4"/>
  <c r="DC219" i="4"/>
  <c r="DD219" i="4"/>
  <c r="DB75" i="4"/>
  <c r="DD75" i="4"/>
  <c r="DC75" i="4"/>
  <c r="DB442" i="4"/>
  <c r="DC442" i="4"/>
  <c r="DD442" i="4"/>
  <c r="AE256" i="21"/>
  <c r="AF256" i="21"/>
  <c r="AE117" i="21"/>
  <c r="AF117" i="21"/>
  <c r="DS503" i="4"/>
  <c r="DT503" i="4"/>
  <c r="DR503" i="4"/>
  <c r="BV195" i="8"/>
  <c r="DQ10" i="4"/>
  <c r="BV248" i="8"/>
  <c r="DQ226" i="4"/>
  <c r="AF341" i="21"/>
  <c r="AE341" i="21"/>
  <c r="BV443" i="8"/>
  <c r="DQ329" i="4"/>
  <c r="BV297" i="8"/>
  <c r="DQ255" i="4"/>
  <c r="BV26" i="8"/>
  <c r="DQ286" i="4"/>
  <c r="DT158" i="4"/>
  <c r="DS158" i="4"/>
  <c r="DR158" i="4"/>
  <c r="DR21" i="4"/>
  <c r="DS21" i="4"/>
  <c r="DT21" i="4"/>
  <c r="BV47" i="8"/>
  <c r="DQ417" i="4"/>
  <c r="AF181" i="21"/>
  <c r="AE181" i="21"/>
  <c r="AF244" i="21"/>
  <c r="AE244" i="21"/>
  <c r="DA412" i="4"/>
  <c r="DB412" i="4"/>
  <c r="DC412" i="4"/>
  <c r="DD412" i="4"/>
  <c r="DS413" i="4"/>
  <c r="DT413" i="4"/>
  <c r="DR413" i="4"/>
  <c r="DC322" i="4"/>
  <c r="DD322" i="4"/>
  <c r="DA393" i="4"/>
  <c r="DB393" i="4"/>
  <c r="DC393" i="4"/>
  <c r="DD393" i="4"/>
  <c r="DB337" i="4"/>
  <c r="DC337" i="4"/>
  <c r="DD337" i="4"/>
  <c r="BV241" i="8"/>
  <c r="DQ31" i="4"/>
  <c r="DB318" i="4"/>
  <c r="DC318" i="4"/>
  <c r="DD318" i="4"/>
  <c r="DA458" i="4"/>
  <c r="DC458" i="4"/>
  <c r="DD458" i="4"/>
  <c r="DB302" i="4"/>
  <c r="DC302" i="4"/>
  <c r="DD302" i="4"/>
  <c r="BV349" i="8"/>
  <c r="DQ427" i="4"/>
  <c r="AE108" i="21"/>
  <c r="AF108" i="21"/>
  <c r="DT166" i="4"/>
  <c r="DS166" i="4"/>
  <c r="DR166" i="4"/>
  <c r="AE29" i="21"/>
  <c r="AF29" i="21"/>
  <c r="DR401" i="4"/>
  <c r="DT401" i="4"/>
  <c r="DR203" i="4"/>
  <c r="DT203" i="4"/>
  <c r="DS203" i="4"/>
  <c r="DS245" i="4"/>
  <c r="DT245" i="4"/>
  <c r="AE442" i="21"/>
  <c r="AF442" i="21"/>
  <c r="DA504" i="4"/>
  <c r="DB504" i="4"/>
  <c r="DC504" i="4"/>
  <c r="DD504" i="4"/>
  <c r="DT12" i="4"/>
  <c r="DS12" i="4"/>
  <c r="AE510" i="21"/>
  <c r="AF510" i="21"/>
  <c r="BV74" i="8"/>
  <c r="DQ234" i="4"/>
  <c r="AE360" i="21"/>
  <c r="AF360" i="21"/>
  <c r="BV88" i="8"/>
  <c r="DQ224" i="4"/>
  <c r="AF500" i="21"/>
  <c r="AE500" i="21"/>
  <c r="BV21" i="8"/>
  <c r="DQ385" i="4"/>
  <c r="AF380" i="21"/>
  <c r="AE380" i="21"/>
  <c r="AE101" i="21"/>
  <c r="AF101" i="21"/>
  <c r="BV98" i="8"/>
  <c r="DQ141" i="4"/>
  <c r="DB366" i="4"/>
  <c r="DA366" i="4"/>
  <c r="DC366" i="4"/>
  <c r="DD366" i="4"/>
  <c r="DR338" i="4"/>
  <c r="DS338" i="4"/>
  <c r="DT338" i="4"/>
  <c r="BV133" i="8"/>
  <c r="DQ59" i="4"/>
  <c r="DR323" i="4"/>
  <c r="DS323" i="4"/>
  <c r="DT323" i="4"/>
  <c r="BV185" i="8"/>
  <c r="DQ541" i="4"/>
  <c r="DR540" i="4"/>
  <c r="DT540" i="4"/>
  <c r="DS540" i="4"/>
  <c r="AE198" i="21"/>
  <c r="AF198" i="21"/>
  <c r="DB262" i="4"/>
  <c r="DC262" i="4"/>
  <c r="DD262" i="4"/>
  <c r="DA262" i="4"/>
  <c r="AF153" i="21"/>
  <c r="AE153" i="21"/>
  <c r="BV498" i="8"/>
  <c r="DQ460" i="4"/>
  <c r="AF185" i="21"/>
  <c r="AE185" i="21"/>
  <c r="DR434" i="4"/>
  <c r="DS434" i="4"/>
  <c r="AF440" i="21"/>
  <c r="AE440" i="21"/>
  <c r="DA74" i="4"/>
  <c r="DB74" i="4"/>
  <c r="DC74" i="4"/>
  <c r="DD74" i="4"/>
  <c r="AE395" i="21"/>
  <c r="AF395" i="21"/>
  <c r="AF323" i="21"/>
  <c r="AE323" i="21"/>
  <c r="AE495" i="21"/>
  <c r="AF495" i="21"/>
  <c r="DT174" i="4"/>
  <c r="DS174" i="4"/>
  <c r="DR174" i="4"/>
  <c r="DR63" i="4"/>
  <c r="DS63" i="4"/>
  <c r="DT63" i="4"/>
  <c r="BV387" i="8"/>
  <c r="DQ380" i="4"/>
  <c r="BV552" i="8"/>
  <c r="DQ528" i="4"/>
  <c r="DS82" i="4"/>
  <c r="DR82" i="4"/>
  <c r="BV390" i="8"/>
  <c r="DQ294" i="4"/>
  <c r="BV109" i="8"/>
  <c r="DQ455" i="4"/>
  <c r="AF526" i="21"/>
  <c r="AE526" i="21"/>
  <c r="DR532" i="4"/>
  <c r="DS532" i="4"/>
  <c r="DT532" i="4"/>
  <c r="DA434" i="4"/>
  <c r="DB434" i="4"/>
  <c r="DC434" i="4"/>
  <c r="DR370" i="4"/>
  <c r="DT370" i="4"/>
  <c r="DS370" i="4"/>
  <c r="BV496" i="8"/>
  <c r="DQ459" i="4"/>
  <c r="DT16" i="4"/>
  <c r="DS16" i="4"/>
  <c r="DR16" i="4"/>
  <c r="DB326" i="4"/>
  <c r="DC326" i="4"/>
  <c r="DT182" i="4"/>
  <c r="DS182" i="4"/>
  <c r="BV462" i="8"/>
  <c r="DQ405" i="4"/>
  <c r="DA243" i="4"/>
  <c r="DB243" i="4"/>
  <c r="DC243" i="4"/>
  <c r="DB220" i="4"/>
  <c r="DC220" i="4"/>
  <c r="DD220" i="4"/>
  <c r="BV90" i="8"/>
  <c r="DQ104" i="4"/>
  <c r="DS509" i="4"/>
  <c r="DT509" i="4"/>
  <c r="DR509" i="4"/>
  <c r="DB26" i="4"/>
  <c r="DC26" i="4"/>
  <c r="DD26" i="4"/>
  <c r="DR462" i="4"/>
  <c r="DS462" i="4"/>
  <c r="DT462" i="4"/>
  <c r="DC433" i="4"/>
  <c r="DD433" i="4"/>
  <c r="DA433" i="4"/>
  <c r="DR480" i="4"/>
  <c r="DS480" i="4"/>
  <c r="DT480" i="4"/>
  <c r="DC300" i="4"/>
  <c r="DD300" i="4"/>
  <c r="DA300" i="4"/>
  <c r="DB292" i="4"/>
  <c r="DC292" i="4"/>
  <c r="DD292" i="4"/>
  <c r="DA292" i="4"/>
  <c r="DR223" i="4"/>
  <c r="DS223" i="4"/>
  <c r="DT223" i="4"/>
  <c r="AE531" i="21"/>
  <c r="AF531" i="21"/>
  <c r="AF58" i="21"/>
  <c r="AE58" i="21"/>
  <c r="BV142" i="8"/>
  <c r="DQ144" i="4"/>
  <c r="DR167" i="4"/>
  <c r="DS167" i="4"/>
  <c r="DB202" i="4"/>
  <c r="DC202" i="4"/>
  <c r="DD202" i="4"/>
  <c r="AE518" i="21"/>
  <c r="AF518" i="21"/>
  <c r="BV154" i="8"/>
  <c r="DQ25" i="4"/>
  <c r="DB509" i="4"/>
  <c r="DC509" i="4"/>
  <c r="DD509" i="4"/>
  <c r="DR547" i="4"/>
  <c r="DS547" i="4"/>
  <c r="DT547" i="4"/>
  <c r="AF503" i="21"/>
  <c r="AE503" i="21"/>
  <c r="AE234" i="21"/>
  <c r="AF234" i="21"/>
  <c r="AE552" i="21"/>
  <c r="AF552" i="21"/>
  <c r="AF509" i="21"/>
  <c r="AE509" i="21"/>
  <c r="BV497" i="8"/>
  <c r="DQ458" i="4"/>
  <c r="BV107" i="8"/>
  <c r="DQ270" i="4"/>
  <c r="DR424" i="4"/>
  <c r="DS424" i="4"/>
  <c r="DR302" i="4"/>
  <c r="DS302" i="4"/>
  <c r="DT302" i="4"/>
  <c r="BV19" i="8"/>
  <c r="DQ263" i="4"/>
  <c r="DB499" i="4"/>
  <c r="DC499" i="4"/>
  <c r="DD499" i="4"/>
  <c r="DA499" i="4"/>
  <c r="DR231" i="4"/>
  <c r="DS231" i="4"/>
  <c r="DT231" i="4"/>
  <c r="AF527" i="21"/>
  <c r="AE527" i="21"/>
  <c r="BV557" i="8"/>
  <c r="DQ534" i="4"/>
  <c r="DS219" i="4"/>
  <c r="DT219" i="4"/>
  <c r="BV15" i="8"/>
  <c r="DQ328" i="4"/>
  <c r="DR151" i="4"/>
  <c r="DS151" i="4"/>
  <c r="BV399" i="8"/>
  <c r="DQ123" i="4"/>
  <c r="BV153" i="8"/>
  <c r="DQ227" i="4"/>
  <c r="DT102" i="4"/>
  <c r="DR102" i="4"/>
  <c r="AE170" i="21"/>
  <c r="AF170" i="21"/>
  <c r="BV509" i="8"/>
  <c r="DQ474" i="4"/>
  <c r="DR382" i="4"/>
  <c r="DS382" i="4"/>
  <c r="DT382" i="4"/>
  <c r="AE39" i="21"/>
  <c r="AF39" i="21"/>
  <c r="BV11" i="8"/>
  <c r="DQ173" i="4"/>
  <c r="AE471" i="21"/>
  <c r="AF471" i="21"/>
  <c r="DR448" i="4"/>
  <c r="DS448" i="4"/>
  <c r="DT448" i="4"/>
  <c r="AF247" i="21"/>
  <c r="AE247" i="21"/>
  <c r="DT62" i="4"/>
  <c r="DS62" i="4"/>
  <c r="AE339" i="21"/>
  <c r="AF339" i="21"/>
  <c r="DR216" i="4"/>
  <c r="DS216" i="4"/>
  <c r="BV267" i="8"/>
  <c r="DQ117" i="4"/>
  <c r="DR19" i="4"/>
  <c r="DS19" i="4"/>
  <c r="DT19" i="4"/>
  <c r="DS351" i="4"/>
  <c r="DT351" i="4"/>
  <c r="DD8" i="4"/>
  <c r="DA8" i="4"/>
  <c r="DC8" i="4"/>
  <c r="DB212" i="4"/>
  <c r="DC212" i="4"/>
  <c r="DA212" i="4"/>
  <c r="DA237" i="4"/>
  <c r="DB237" i="4"/>
  <c r="DC237" i="4"/>
  <c r="DD237" i="4"/>
  <c r="DR543" i="4"/>
  <c r="DS543" i="4"/>
  <c r="DT543" i="4"/>
  <c r="DA325" i="4"/>
  <c r="DB325" i="4"/>
  <c r="DC325" i="4"/>
  <c r="DD325" i="4"/>
  <c r="DB146" i="4"/>
  <c r="DC146" i="4"/>
  <c r="DD146" i="4"/>
  <c r="DT38" i="4"/>
  <c r="DS38" i="4"/>
  <c r="AF553" i="21"/>
  <c r="AE553" i="21"/>
  <c r="AF106" i="21"/>
  <c r="AE106" i="21"/>
  <c r="AF368" i="21"/>
  <c r="AE368" i="21"/>
  <c r="AE450" i="21"/>
  <c r="AF450" i="21"/>
  <c r="BV492" i="8"/>
  <c r="DQ451" i="4"/>
  <c r="DR259" i="4"/>
  <c r="DS259" i="4"/>
  <c r="DT259" i="4"/>
  <c r="DS431" i="4"/>
  <c r="DT431" i="4"/>
  <c r="DR431" i="4"/>
  <c r="DR275" i="4"/>
  <c r="DS275" i="4"/>
  <c r="DT275" i="4"/>
  <c r="DR111" i="4"/>
  <c r="DS111" i="4"/>
  <c r="DT111" i="4"/>
  <c r="BV413" i="8"/>
  <c r="DQ407" i="4"/>
  <c r="DS194" i="4"/>
  <c r="DT194" i="4"/>
  <c r="AF407" i="21"/>
  <c r="AE407" i="21"/>
  <c r="BV92" i="8"/>
  <c r="DQ244" i="4"/>
  <c r="AE250" i="21"/>
  <c r="AF250" i="21"/>
  <c r="BV491" i="8"/>
  <c r="DQ450" i="4"/>
  <c r="DR53" i="4"/>
  <c r="DS53" i="4"/>
  <c r="DT53" i="4"/>
  <c r="DA93" i="4"/>
  <c r="DB93" i="4"/>
  <c r="DD93" i="4"/>
  <c r="DC93" i="4"/>
  <c r="DB430" i="4"/>
  <c r="DC430" i="4"/>
  <c r="DD430" i="4"/>
  <c r="DA343" i="4"/>
  <c r="DB343" i="4"/>
  <c r="DC343" i="4"/>
  <c r="DD343" i="4"/>
  <c r="DR438" i="4"/>
  <c r="DS438" i="4"/>
  <c r="DT438" i="4"/>
  <c r="DS290" i="4"/>
  <c r="DT290" i="4"/>
  <c r="DA514" i="4"/>
  <c r="DB514" i="4"/>
  <c r="DC514" i="4"/>
  <c r="DD514" i="4"/>
  <c r="DB453" i="4"/>
  <c r="DC453" i="4"/>
  <c r="DD453" i="4"/>
  <c r="DA453" i="4"/>
  <c r="DA369" i="4"/>
  <c r="DB369" i="4"/>
  <c r="DC369" i="4"/>
  <c r="DD369" i="4"/>
  <c r="DB257" i="4"/>
  <c r="DC257" i="4"/>
  <c r="DD257" i="4"/>
  <c r="BV449" i="8"/>
  <c r="DQ340" i="4"/>
  <c r="DT32" i="4"/>
  <c r="DS32" i="4"/>
  <c r="BV463" i="8"/>
  <c r="DQ412" i="4"/>
  <c r="AF266" i="21"/>
  <c r="AE266" i="21"/>
  <c r="AF38" i="21"/>
  <c r="AE38" i="21"/>
  <c r="DB114" i="4"/>
  <c r="DC114" i="4"/>
  <c r="DD114" i="4"/>
  <c r="AE177" i="21"/>
  <c r="AF177" i="21"/>
  <c r="BV303" i="8"/>
  <c r="DQ83" i="4"/>
  <c r="DR169" i="4"/>
  <c r="DS169" i="4"/>
  <c r="DT120" i="4"/>
  <c r="DS120" i="4"/>
  <c r="DR120" i="4"/>
  <c r="BV373" i="8"/>
  <c r="DQ87" i="4"/>
  <c r="DR549" i="4"/>
  <c r="DT549" i="4"/>
  <c r="DS549" i="4"/>
  <c r="DR408" i="4"/>
  <c r="DS408" i="4"/>
  <c r="DT408" i="4"/>
  <c r="AE349" i="21"/>
  <c r="AF349" i="21"/>
  <c r="BV352" i="8"/>
  <c r="DQ27" i="4"/>
  <c r="AF483" i="21"/>
  <c r="AE483" i="21"/>
  <c r="DR274" i="4"/>
  <c r="DS274" i="4"/>
  <c r="DT274" i="4"/>
  <c r="BV313" i="8"/>
  <c r="DQ241" i="4"/>
  <c r="AF125" i="21"/>
  <c r="AE125" i="21"/>
  <c r="DT106" i="4"/>
  <c r="DS106" i="4"/>
  <c r="DR106" i="4"/>
  <c r="DR512" i="4"/>
  <c r="DS512" i="4"/>
  <c r="DT512" i="4"/>
  <c r="AF496" i="21"/>
  <c r="AE496" i="21"/>
  <c r="DS404" i="4"/>
  <c r="DT404" i="4"/>
  <c r="BV469" i="8"/>
  <c r="DQ428" i="4"/>
  <c r="DR105" i="4"/>
  <c r="DS105" i="4"/>
  <c r="DT105" i="4"/>
  <c r="BV30" i="8"/>
  <c r="DQ504" i="4"/>
  <c r="DC298" i="4"/>
  <c r="DD298" i="4"/>
  <c r="DA298" i="4"/>
  <c r="DC224" i="4"/>
  <c r="DD224" i="4"/>
  <c r="DA224" i="4"/>
  <c r="DA297" i="4"/>
  <c r="DB297" i="4"/>
  <c r="DC297" i="4"/>
  <c r="DD297" i="4"/>
  <c r="DB467" i="4"/>
  <c r="DC467" i="4"/>
  <c r="DD467" i="4"/>
  <c r="DA467" i="4"/>
  <c r="DC270" i="4"/>
  <c r="DD270" i="4"/>
  <c r="DA270" i="4"/>
  <c r="DC485" i="4"/>
  <c r="DD485" i="4"/>
  <c r="DA100" i="4"/>
  <c r="DC100" i="4"/>
  <c r="DD100" i="4"/>
  <c r="BV450" i="8"/>
  <c r="DQ344" i="4"/>
  <c r="AE231" i="21"/>
  <c r="AF231" i="21"/>
  <c r="DT126" i="4"/>
  <c r="DS126" i="4"/>
  <c r="DS556" i="4"/>
  <c r="DT556" i="4"/>
  <c r="DT188" i="4"/>
  <c r="DR188" i="4"/>
  <c r="DS188" i="4"/>
  <c r="BV62" i="8"/>
  <c r="DQ183" i="4"/>
  <c r="DT132" i="4"/>
  <c r="DS132" i="4"/>
  <c r="DR132" i="4"/>
  <c r="BV196" i="8"/>
  <c r="DQ101" i="4"/>
  <c r="DR236" i="4"/>
  <c r="DS236" i="4"/>
  <c r="DT236" i="4"/>
  <c r="DR403" i="4"/>
  <c r="DS403" i="4"/>
  <c r="DT403" i="4"/>
  <c r="BV406" i="8"/>
  <c r="DQ314" i="4"/>
  <c r="AE23" i="21"/>
  <c r="AF23" i="21"/>
  <c r="DT128" i="4"/>
  <c r="DS128" i="4"/>
  <c r="DA462" i="4"/>
  <c r="DB462" i="4"/>
  <c r="DC462" i="4"/>
  <c r="DD462" i="4"/>
  <c r="BV266" i="8"/>
  <c r="DQ71" i="4"/>
  <c r="DR530" i="4"/>
  <c r="DS530" i="4"/>
  <c r="DT530" i="4"/>
  <c r="AE451" i="21"/>
  <c r="AF451" i="21"/>
  <c r="DB151" i="4"/>
  <c r="DC151" i="4"/>
  <c r="DD95" i="4"/>
  <c r="DC95" i="4"/>
  <c r="DB63" i="4"/>
  <c r="DD63" i="4"/>
  <c r="DC63" i="4"/>
  <c r="DA550" i="4"/>
  <c r="DD550" i="4"/>
  <c r="DB550" i="4"/>
  <c r="DC550" i="4"/>
  <c r="DB352" i="4"/>
  <c r="DD352" i="4"/>
  <c r="DA352" i="4"/>
  <c r="DC352" i="4"/>
  <c r="DB159" i="4"/>
  <c r="DC159" i="4"/>
  <c r="DB256" i="4"/>
  <c r="DC256" i="4"/>
  <c r="DA256" i="4"/>
  <c r="DA76" i="4"/>
  <c r="DB76" i="4"/>
  <c r="DC76" i="4"/>
  <c r="DD76" i="4"/>
  <c r="AE316" i="21"/>
  <c r="AF316" i="21"/>
  <c r="BV403" i="8"/>
  <c r="DQ365" i="4"/>
  <c r="DT20" i="4"/>
  <c r="DS20" i="4"/>
  <c r="AF176" i="21"/>
  <c r="AE176" i="21"/>
  <c r="BV445" i="8"/>
  <c r="DQ332" i="4"/>
  <c r="DT10" i="4"/>
  <c r="DS10" i="4"/>
  <c r="DR10" i="4"/>
  <c r="DS475" i="4"/>
  <c r="DT475" i="4"/>
  <c r="DR475" i="4"/>
  <c r="DA456" i="4"/>
  <c r="DB456" i="4"/>
  <c r="DC456" i="4"/>
  <c r="DD456" i="4"/>
  <c r="DR345" i="4"/>
  <c r="DS345" i="4"/>
  <c r="DT345" i="4"/>
  <c r="DD11" i="4"/>
  <c r="DB11" i="4"/>
  <c r="DR226" i="4"/>
  <c r="DS226" i="4"/>
  <c r="DT226" i="4"/>
  <c r="AF10" i="21"/>
  <c r="AE10" i="21"/>
  <c r="DR286" i="4"/>
  <c r="DS286" i="4"/>
  <c r="DT286" i="4"/>
  <c r="DS396" i="4"/>
  <c r="DT396" i="4"/>
  <c r="DS487" i="4"/>
  <c r="DT487" i="4"/>
  <c r="DR487" i="4"/>
  <c r="DR29" i="4"/>
  <c r="DS29" i="4"/>
  <c r="DT29" i="4"/>
  <c r="AE548" i="21"/>
  <c r="AF548" i="21"/>
  <c r="BV207" i="8"/>
  <c r="DQ281" i="4"/>
  <c r="DA101" i="4"/>
  <c r="DB101" i="4"/>
  <c r="DD101" i="4"/>
  <c r="DC101" i="4"/>
  <c r="DC277" i="4"/>
  <c r="DD277" i="4"/>
  <c r="DA436" i="4"/>
  <c r="DB436" i="4"/>
  <c r="DD436" i="4"/>
  <c r="DB472" i="4"/>
  <c r="DC472" i="4"/>
  <c r="DD472" i="4"/>
  <c r="DA355" i="4"/>
  <c r="DB355" i="4"/>
  <c r="DC355" i="4"/>
  <c r="DD355" i="4"/>
  <c r="DS427" i="4"/>
  <c r="DT427" i="4"/>
  <c r="DR427" i="4"/>
  <c r="BV52" i="8"/>
  <c r="DQ401" i="4"/>
  <c r="AE81" i="21"/>
  <c r="AF81" i="21"/>
  <c r="DR265" i="4"/>
  <c r="DS265" i="4"/>
  <c r="DT265" i="4"/>
  <c r="DR149" i="4"/>
  <c r="DS149" i="4"/>
  <c r="DT149" i="4"/>
  <c r="AF9" i="21"/>
  <c r="AE9" i="21"/>
  <c r="BV237" i="8"/>
  <c r="DQ212" i="4"/>
  <c r="BV214" i="8"/>
  <c r="DQ70" i="4"/>
  <c r="AF393" i="21"/>
  <c r="AE393" i="21"/>
  <c r="BV127" i="8"/>
  <c r="DQ390" i="4"/>
  <c r="AF217" i="21"/>
  <c r="AE217" i="21"/>
  <c r="AF104" i="21"/>
  <c r="AE104" i="21"/>
  <c r="DR141" i="4"/>
  <c r="DT141" i="4"/>
  <c r="DR207" i="4"/>
  <c r="DS207" i="4"/>
  <c r="DT207" i="4"/>
  <c r="AF506" i="21"/>
  <c r="AE506" i="21"/>
  <c r="BV451" i="8"/>
  <c r="DQ420" i="4"/>
  <c r="DR490" i="4"/>
  <c r="DS490" i="4"/>
  <c r="DT490" i="4"/>
  <c r="AE362" i="21"/>
  <c r="AF362" i="21"/>
  <c r="DR59" i="4"/>
  <c r="DS59" i="4"/>
  <c r="DT59" i="4"/>
  <c r="BV276" i="8"/>
  <c r="DQ17" i="4"/>
  <c r="DR541" i="4"/>
  <c r="DS541" i="4"/>
  <c r="DB468" i="4"/>
  <c r="DC468" i="4"/>
  <c r="DD468" i="4"/>
  <c r="DA20" i="4"/>
  <c r="DC20" i="4"/>
  <c r="DD20" i="4"/>
  <c r="DA154" i="4"/>
  <c r="DB154" i="4"/>
  <c r="DC154" i="4"/>
  <c r="DD154" i="4"/>
  <c r="DA112" i="4"/>
  <c r="DB112" i="4"/>
  <c r="DC112" i="4"/>
  <c r="DD112" i="4"/>
  <c r="BV80" i="8"/>
  <c r="DQ112" i="4"/>
  <c r="DA397" i="4"/>
  <c r="DB397" i="4"/>
  <c r="DC397" i="4"/>
  <c r="DD397" i="4"/>
  <c r="AF298" i="21"/>
  <c r="AE298" i="21"/>
  <c r="AE253" i="21"/>
  <c r="AF253" i="21"/>
  <c r="BV299" i="8"/>
  <c r="DQ406" i="4"/>
  <c r="DA275" i="4"/>
  <c r="DB275" i="4"/>
  <c r="DC275" i="4"/>
  <c r="DD275" i="4"/>
  <c r="DB279" i="4"/>
  <c r="DC279" i="4"/>
  <c r="DD279" i="4"/>
  <c r="BV367" i="8"/>
  <c r="DQ84" i="4"/>
  <c r="DA128" i="4"/>
  <c r="DC128" i="4"/>
  <c r="DD128" i="4"/>
  <c r="AF205" i="21"/>
  <c r="AE205" i="21"/>
  <c r="AF398" i="21"/>
  <c r="AE398" i="21"/>
  <c r="AE69" i="21"/>
  <c r="AF69" i="21"/>
  <c r="DT144" i="4"/>
  <c r="DS144" i="4"/>
  <c r="DR144" i="4"/>
  <c r="DT8" i="4"/>
  <c r="DS8" i="4"/>
  <c r="DS125" i="4"/>
  <c r="DT125" i="4"/>
  <c r="DR337" i="4"/>
  <c r="DS337" i="4"/>
  <c r="DT337" i="4"/>
  <c r="DR89" i="4"/>
  <c r="DS89" i="4"/>
  <c r="DR498" i="4"/>
  <c r="DS498" i="4"/>
  <c r="DT498" i="4"/>
  <c r="DC435" i="4"/>
  <c r="DD435" i="4"/>
  <c r="DA435" i="4"/>
  <c r="AE119" i="21"/>
  <c r="AF119" i="21"/>
  <c r="DR484" i="4"/>
  <c r="DS484" i="4"/>
  <c r="DT484" i="4"/>
  <c r="DB526" i="4"/>
  <c r="DC526" i="4"/>
  <c r="DD526" i="4"/>
  <c r="DA32" i="4"/>
  <c r="DC32" i="4"/>
  <c r="DD32" i="4"/>
  <c r="BV113" i="8"/>
  <c r="DQ339" i="4"/>
  <c r="DB250" i="4"/>
  <c r="DC250" i="4"/>
  <c r="DD250" i="4"/>
  <c r="DA250" i="4"/>
  <c r="DA196" i="4"/>
  <c r="DB196" i="4"/>
  <c r="DC196" i="4"/>
  <c r="DD196" i="4"/>
  <c r="DB185" i="4"/>
  <c r="DC185" i="4"/>
  <c r="DD185" i="4"/>
  <c r="DB14" i="4"/>
  <c r="DC14" i="4"/>
  <c r="DD14" i="4"/>
  <c r="DB517" i="4"/>
  <c r="DC517" i="4"/>
  <c r="DD517" i="4"/>
  <c r="DA517" i="4"/>
  <c r="DB278" i="4"/>
  <c r="DC278" i="4"/>
  <c r="DD278" i="4"/>
  <c r="DB555" i="4"/>
  <c r="DA555" i="4"/>
  <c r="DC555" i="4"/>
  <c r="DD555" i="4"/>
  <c r="BV9" i="8"/>
  <c r="DQ303" i="4"/>
  <c r="DC62" i="4"/>
  <c r="DD62" i="4"/>
  <c r="DD6" i="4"/>
  <c r="DA6" i="4"/>
  <c r="DC6" i="4"/>
  <c r="DB293" i="4"/>
  <c r="DC293" i="4"/>
  <c r="DD293" i="4"/>
  <c r="DR267" i="4"/>
  <c r="DS267" i="4"/>
  <c r="DT267" i="4"/>
  <c r="AF466" i="21"/>
  <c r="AE466" i="21"/>
  <c r="AE54" i="21"/>
  <c r="AF54" i="21"/>
  <c r="DR280" i="4"/>
  <c r="DS280" i="4"/>
  <c r="DT280" i="4"/>
  <c r="DR328" i="4"/>
  <c r="DS328" i="4"/>
  <c r="DT328" i="4"/>
  <c r="DS123" i="4"/>
  <c r="DT123" i="4"/>
  <c r="DS416" i="4"/>
  <c r="DT416" i="4"/>
  <c r="DR227" i="4"/>
  <c r="DS227" i="4"/>
  <c r="DB341" i="4"/>
  <c r="DC341" i="4"/>
  <c r="DD341" i="4"/>
  <c r="BV8" i="8"/>
  <c r="DQ102" i="4"/>
  <c r="DB471" i="4"/>
  <c r="DC471" i="4"/>
  <c r="DD471" i="4"/>
  <c r="DA471" i="4"/>
  <c r="AF213" i="21"/>
  <c r="AE213" i="21"/>
  <c r="BV155" i="8"/>
  <c r="DQ9" i="4"/>
  <c r="BV421" i="8"/>
  <c r="DQ251" i="4"/>
  <c r="BV191" i="8"/>
  <c r="DQ187" i="4"/>
  <c r="DR117" i="4"/>
  <c r="DS117" i="4"/>
  <c r="DT117" i="4"/>
  <c r="AE354" i="21"/>
  <c r="AF354" i="21"/>
  <c r="AF325" i="21"/>
  <c r="AE325" i="21"/>
  <c r="DA64" i="4"/>
  <c r="DB64" i="4"/>
  <c r="DC64" i="4"/>
  <c r="DD64" i="4"/>
  <c r="DD199" i="4"/>
  <c r="DC199" i="4"/>
  <c r="DB199" i="4"/>
  <c r="DC507" i="4"/>
  <c r="DD507" i="4"/>
  <c r="DS505" i="4"/>
  <c r="DT505" i="4"/>
  <c r="DR505" i="4"/>
  <c r="DA172" i="4"/>
  <c r="DC172" i="4"/>
  <c r="BV254" i="8"/>
  <c r="DQ36" i="4"/>
  <c r="DA71" i="4"/>
  <c r="DB71" i="4"/>
  <c r="DD71" i="4"/>
  <c r="DC71" i="4"/>
  <c r="DB533" i="4"/>
  <c r="DC533" i="4"/>
  <c r="DD533" i="4"/>
  <c r="BV188" i="8"/>
  <c r="DQ38" i="4"/>
  <c r="AF216" i="21"/>
  <c r="AE216" i="21"/>
  <c r="AE35" i="21"/>
  <c r="AF35" i="21"/>
  <c r="BV230" i="8"/>
  <c r="DQ275" i="4"/>
  <c r="DA23" i="4"/>
  <c r="DB23" i="4"/>
  <c r="DD23" i="4"/>
  <c r="DC23" i="4"/>
  <c r="DS407" i="4"/>
  <c r="DT407" i="4"/>
  <c r="DR407" i="4"/>
  <c r="DS140" i="4"/>
  <c r="DR140" i="4"/>
  <c r="DS288" i="4"/>
  <c r="DT288" i="4"/>
  <c r="DR222" i="4"/>
  <c r="DS222" i="4"/>
  <c r="DT222" i="4"/>
  <c r="DR373" i="4"/>
  <c r="DS373" i="4"/>
  <c r="DT373" i="4"/>
  <c r="AF311" i="21"/>
  <c r="AE311" i="21"/>
  <c r="DR244" i="4"/>
  <c r="DS244" i="4"/>
  <c r="DT244" i="4"/>
  <c r="DS289" i="4"/>
  <c r="DT289" i="4"/>
  <c r="DA534" i="4"/>
  <c r="DB534" i="4"/>
  <c r="DD534" i="4"/>
  <c r="DC534" i="4"/>
  <c r="BV321" i="8"/>
  <c r="DQ145" i="4"/>
  <c r="AF425" i="21"/>
  <c r="AE425" i="21"/>
  <c r="DC519" i="4"/>
  <c r="DD519" i="4"/>
  <c r="DA519" i="4"/>
  <c r="DB519" i="4"/>
  <c r="DA273" i="4"/>
  <c r="DB273" i="4"/>
  <c r="DC273" i="4"/>
  <c r="DD273" i="4"/>
  <c r="DC332" i="4"/>
  <c r="DA332" i="4"/>
  <c r="DB264" i="4"/>
  <c r="DC264" i="4"/>
  <c r="DD264" i="4"/>
  <c r="DA264" i="4"/>
  <c r="DC187" i="4"/>
  <c r="DD187" i="4"/>
  <c r="DA187" i="4"/>
  <c r="DR340" i="4"/>
  <c r="DS340" i="4"/>
  <c r="DT340" i="4"/>
  <c r="DC477" i="4"/>
  <c r="DD477" i="4"/>
  <c r="DA477" i="4"/>
  <c r="AF487" i="21"/>
  <c r="AE487" i="21"/>
  <c r="AF546" i="21"/>
  <c r="AE546" i="21"/>
  <c r="DR412" i="4"/>
  <c r="DS412" i="4"/>
  <c r="DT412" i="4"/>
  <c r="DA157" i="4"/>
  <c r="DD157" i="4"/>
  <c r="DC157" i="4"/>
  <c r="BV219" i="8"/>
  <c r="DQ40" i="4"/>
  <c r="AE447" i="21"/>
  <c r="AF447" i="21"/>
  <c r="AE456" i="21"/>
  <c r="AF456" i="21"/>
  <c r="DS465" i="4"/>
  <c r="DT465" i="4"/>
  <c r="DR465" i="4"/>
  <c r="AF502" i="21"/>
  <c r="AE502" i="21"/>
  <c r="BV294" i="8"/>
  <c r="DQ148" i="4"/>
  <c r="DS217" i="4"/>
  <c r="DT217" i="4"/>
  <c r="AE109" i="21"/>
  <c r="AF109" i="21"/>
  <c r="DR27" i="4"/>
  <c r="DS27" i="4"/>
  <c r="DT27" i="4"/>
  <c r="AF550" i="21"/>
  <c r="AE550" i="21"/>
  <c r="AE475" i="21"/>
  <c r="AF475" i="21"/>
  <c r="DR179" i="4"/>
  <c r="DT179" i="4"/>
  <c r="DS179" i="4"/>
  <c r="DA303" i="4"/>
  <c r="DB303" i="4"/>
  <c r="DC303" i="4"/>
  <c r="DD303" i="4"/>
  <c r="BV537" i="8"/>
  <c r="DQ512" i="4"/>
  <c r="BV205" i="8"/>
  <c r="DQ404" i="4"/>
  <c r="DR346" i="4"/>
  <c r="DS346" i="4"/>
  <c r="BV245" i="8"/>
  <c r="DQ105" i="4"/>
  <c r="AE71" i="21"/>
  <c r="AF71" i="21"/>
  <c r="BV382" i="8"/>
  <c r="DQ74" i="4"/>
  <c r="DB320" i="4"/>
  <c r="DC320" i="4"/>
  <c r="DD320" i="4"/>
  <c r="DA320" i="4"/>
  <c r="DR504" i="4"/>
  <c r="DS504" i="4"/>
  <c r="DT504" i="4"/>
  <c r="DA155" i="4"/>
  <c r="DB155" i="4"/>
  <c r="DD155" i="4"/>
  <c r="DC155" i="4"/>
  <c r="DA418" i="4"/>
  <c r="DB418" i="4"/>
  <c r="DC418" i="4"/>
  <c r="DD418" i="4"/>
  <c r="DA249" i="4"/>
  <c r="DB249" i="4"/>
  <c r="DC249" i="4"/>
  <c r="DD249" i="4"/>
  <c r="DA486" i="4"/>
  <c r="DC486" i="4"/>
  <c r="DD486" i="4"/>
  <c r="BV108" i="8"/>
  <c r="DQ153" i="4"/>
  <c r="DB108" i="4"/>
  <c r="DC108" i="4"/>
  <c r="DD108" i="4"/>
  <c r="DA420" i="4"/>
  <c r="DB420" i="4"/>
  <c r="DC420" i="4"/>
  <c r="DD420" i="4"/>
  <c r="DB133" i="4"/>
  <c r="DD133" i="4"/>
  <c r="DC133" i="4"/>
  <c r="BV409" i="8"/>
  <c r="DQ161" i="4"/>
  <c r="BV482" i="8"/>
  <c r="DQ439" i="4"/>
  <c r="AE128" i="21"/>
  <c r="AF128" i="21"/>
  <c r="AE318" i="21"/>
  <c r="AF318" i="21"/>
  <c r="AE520" i="21"/>
  <c r="AF520" i="21"/>
  <c r="AF291" i="21"/>
  <c r="AE291" i="21"/>
  <c r="AE134" i="21"/>
  <c r="AF134" i="21"/>
  <c r="DS463" i="4"/>
  <c r="DT463" i="4"/>
  <c r="DR463" i="4"/>
  <c r="DR374" i="4"/>
  <c r="DS374" i="4"/>
  <c r="DT374" i="4"/>
  <c r="BV223" i="8"/>
  <c r="DQ170" i="4"/>
  <c r="DR375" i="4"/>
  <c r="DT375" i="4"/>
  <c r="DS375" i="4"/>
  <c r="DR218" i="4"/>
  <c r="DS218" i="4"/>
  <c r="DT218" i="4"/>
  <c r="AF449" i="21"/>
  <c r="AE449" i="21"/>
  <c r="AF489" i="21"/>
  <c r="AE489" i="21"/>
  <c r="DS66" i="4"/>
  <c r="DR66" i="4"/>
  <c r="DT94" i="4"/>
  <c r="DS94" i="4"/>
  <c r="DR94" i="4"/>
  <c r="BV391" i="8"/>
  <c r="DQ172" i="4"/>
  <c r="AE282" i="21"/>
  <c r="AF282" i="21"/>
  <c r="BV171" i="8"/>
  <c r="DQ403" i="4"/>
  <c r="AF86" i="21"/>
  <c r="AE86" i="21"/>
  <c r="DR301" i="4"/>
  <c r="DS301" i="4"/>
  <c r="DT301" i="4"/>
  <c r="AF313" i="21"/>
  <c r="AE313" i="21"/>
  <c r="AF84" i="21"/>
  <c r="AE84" i="21"/>
  <c r="DT108" i="4"/>
  <c r="DS108" i="4"/>
  <c r="DR108" i="4"/>
  <c r="DR71" i="4"/>
  <c r="DS71" i="4"/>
  <c r="DT71" i="4"/>
  <c r="BV554" i="8"/>
  <c r="DQ530" i="4"/>
  <c r="DS300" i="4"/>
  <c r="DT300" i="4"/>
  <c r="AF6" i="21"/>
  <c r="AE6" i="21"/>
  <c r="DB465" i="4"/>
  <c r="DC465" i="4"/>
  <c r="DD465" i="4"/>
  <c r="DT28" i="4"/>
  <c r="DS28" i="4"/>
  <c r="DR28" i="4"/>
  <c r="DB179" i="4"/>
  <c r="DC179" i="4"/>
  <c r="DD179" i="4"/>
  <c r="DR378" i="4"/>
  <c r="DS378" i="4"/>
  <c r="DT378" i="4"/>
  <c r="BV396" i="8"/>
  <c r="DQ98" i="4"/>
  <c r="DR365" i="4"/>
  <c r="DS365" i="4"/>
  <c r="DT365" i="4"/>
  <c r="BV359" i="8"/>
  <c r="DQ20" i="4"/>
  <c r="AE365" i="21"/>
  <c r="AF365" i="21"/>
  <c r="AE391" i="21"/>
  <c r="AF391" i="21"/>
  <c r="AF120" i="21"/>
  <c r="AE120" i="21"/>
  <c r="AE43" i="21"/>
  <c r="AF43" i="21"/>
  <c r="DS213" i="4"/>
  <c r="DR213" i="4"/>
  <c r="DA315" i="4"/>
  <c r="DB315" i="4"/>
  <c r="DC315" i="4"/>
  <c r="DD315" i="4"/>
  <c r="BV542" i="8"/>
  <c r="DQ514" i="4"/>
  <c r="BV268" i="8"/>
  <c r="DQ29" i="4"/>
  <c r="AF494" i="21"/>
  <c r="AE494" i="21"/>
  <c r="DT531" i="4"/>
  <c r="DR531" i="4"/>
  <c r="DS531" i="4"/>
  <c r="AF397" i="21"/>
  <c r="AE397" i="21"/>
  <c r="BV381" i="8"/>
  <c r="DQ377" i="4"/>
  <c r="AF97" i="21"/>
  <c r="AE97" i="21"/>
  <c r="DR496" i="4"/>
  <c r="DS496" i="4"/>
  <c r="DT496" i="4"/>
  <c r="DA500" i="4"/>
  <c r="DB500" i="4"/>
  <c r="DC500" i="4"/>
  <c r="DD500" i="4"/>
  <c r="DA178" i="4"/>
  <c r="DD178" i="4"/>
  <c r="DB178" i="4"/>
  <c r="DC178" i="4"/>
  <c r="DB183" i="4"/>
  <c r="DA183" i="4"/>
  <c r="DD183" i="4"/>
  <c r="DC183" i="4"/>
  <c r="DA460" i="4"/>
  <c r="DB460" i="4"/>
  <c r="DC460" i="4"/>
  <c r="DD460" i="4"/>
  <c r="DA221" i="4"/>
  <c r="DC221" i="4"/>
  <c r="DD221" i="4"/>
  <c r="DA398" i="4"/>
  <c r="DB398" i="4"/>
  <c r="DC398" i="4"/>
  <c r="DD398" i="4"/>
  <c r="DR366" i="4"/>
  <c r="DS366" i="4"/>
  <c r="DT366" i="4"/>
  <c r="DB424" i="4"/>
  <c r="DC424" i="4"/>
  <c r="DA395" i="4"/>
  <c r="DB395" i="4"/>
  <c r="DC395" i="4"/>
  <c r="DD395" i="4"/>
  <c r="AE258" i="21"/>
  <c r="AF258" i="21"/>
  <c r="BV146" i="8"/>
  <c r="DQ124" i="4"/>
  <c r="AF469" i="21"/>
  <c r="AE469" i="21"/>
  <c r="DR250" i="4"/>
  <c r="DS250" i="4"/>
  <c r="DT250" i="4"/>
  <c r="BV44" i="8"/>
  <c r="DQ265" i="4"/>
  <c r="AF53" i="21"/>
  <c r="AE53" i="21"/>
  <c r="AF535" i="21"/>
  <c r="AE535" i="21"/>
  <c r="DR212" i="4"/>
  <c r="DS212" i="4"/>
  <c r="DS70" i="4"/>
  <c r="DR70" i="4"/>
  <c r="DS444" i="4"/>
  <c r="DT444" i="4"/>
  <c r="AE519" i="21"/>
  <c r="AF519" i="21"/>
  <c r="AF8" i="21"/>
  <c r="AE8" i="21"/>
  <c r="AF275" i="21"/>
  <c r="AE275" i="21"/>
  <c r="DR390" i="4"/>
  <c r="DS390" i="4"/>
  <c r="DT390" i="4"/>
  <c r="DS142" i="4"/>
  <c r="DR142" i="4"/>
  <c r="DR553" i="4"/>
  <c r="DS553" i="4"/>
  <c r="DR318" i="4"/>
  <c r="DS318" i="4"/>
  <c r="DT318" i="4"/>
  <c r="DR420" i="4"/>
  <c r="DS420" i="4"/>
  <c r="DT420" i="4"/>
  <c r="DT533" i="4"/>
  <c r="DR533" i="4"/>
  <c r="DS533" i="4"/>
  <c r="BV465" i="8"/>
  <c r="DQ415" i="4"/>
  <c r="DS17" i="4"/>
  <c r="DT17" i="4"/>
  <c r="BV479" i="8"/>
  <c r="DQ447" i="4"/>
  <c r="DB16" i="4"/>
  <c r="DC16" i="4"/>
  <c r="DD16" i="4"/>
  <c r="AE242" i="21"/>
  <c r="AF242" i="21"/>
  <c r="DS525" i="4"/>
  <c r="DT525" i="4"/>
  <c r="DR525" i="4"/>
  <c r="DT178" i="4"/>
  <c r="DS178" i="4"/>
  <c r="DR178" i="4"/>
  <c r="AF240" i="21"/>
  <c r="AE240" i="21"/>
  <c r="DT96" i="4"/>
  <c r="DS96" i="4"/>
  <c r="DR96" i="4"/>
  <c r="DA102" i="4"/>
  <c r="DB102" i="4"/>
  <c r="DD102" i="4"/>
  <c r="DS477" i="4"/>
  <c r="DT477" i="4"/>
  <c r="DB268" i="4"/>
  <c r="DC268" i="4"/>
  <c r="DD268" i="4"/>
  <c r="BV478" i="8"/>
  <c r="DQ434" i="4"/>
  <c r="DS499" i="4"/>
  <c r="DT499" i="4"/>
  <c r="DR499" i="4"/>
  <c r="AF271" i="21"/>
  <c r="AE271" i="21"/>
  <c r="DS459" i="4"/>
  <c r="DR459" i="4"/>
  <c r="BV23" i="8"/>
  <c r="DQ399" i="4"/>
  <c r="BV263" i="8"/>
  <c r="DQ182" i="4"/>
  <c r="DA61" i="4"/>
  <c r="DD61" i="4"/>
  <c r="DC61" i="4"/>
  <c r="DB375" i="4"/>
  <c r="DC375" i="4"/>
  <c r="DD375" i="4"/>
  <c r="DA387" i="4"/>
  <c r="DB387" i="4"/>
  <c r="DC387" i="4"/>
  <c r="DD387" i="4"/>
  <c r="DB402" i="4"/>
  <c r="DC402" i="4"/>
  <c r="DD402" i="4"/>
  <c r="DB261" i="4"/>
  <c r="DC261" i="4"/>
  <c r="DD261" i="4"/>
  <c r="AE434" i="21"/>
  <c r="AF434" i="21"/>
  <c r="DR239" i="4"/>
  <c r="DS239" i="4"/>
  <c r="DS25" i="4"/>
  <c r="DT25" i="4"/>
  <c r="BV289" i="8"/>
  <c r="DQ547" i="4"/>
  <c r="AE416" i="21"/>
  <c r="AF416" i="21"/>
  <c r="AF183" i="21"/>
  <c r="AE183" i="21"/>
  <c r="DS479" i="4"/>
  <c r="DT479" i="4"/>
  <c r="DR479" i="4"/>
  <c r="DB267" i="4"/>
  <c r="DC267" i="4"/>
  <c r="DD267" i="4"/>
  <c r="DB85" i="4"/>
  <c r="DD85" i="4"/>
  <c r="DC85" i="4"/>
  <c r="DT190" i="4"/>
  <c r="DR190" i="4"/>
  <c r="DS190" i="4"/>
  <c r="DA83" i="4"/>
  <c r="DB83" i="4"/>
  <c r="DD83" i="4"/>
  <c r="DC83" i="4"/>
  <c r="DB448" i="4"/>
  <c r="DC448" i="4"/>
  <c r="DD448" i="4"/>
  <c r="DA58" i="4"/>
  <c r="DB58" i="4"/>
  <c r="DC58" i="4"/>
  <c r="DD58" i="4"/>
  <c r="DA269" i="4"/>
  <c r="DB269" i="4"/>
  <c r="DC269" i="4"/>
  <c r="DD269" i="4"/>
  <c r="BV216" i="8"/>
  <c r="DQ60" i="4"/>
  <c r="DR299" i="4"/>
  <c r="DS299" i="4"/>
  <c r="DT299" i="4"/>
  <c r="BV543" i="8"/>
  <c r="DQ521" i="4"/>
  <c r="BV541" i="8"/>
  <c r="DQ517" i="4"/>
  <c r="BV529" i="8"/>
  <c r="DQ499" i="4"/>
  <c r="AF465" i="21"/>
  <c r="AE465" i="21"/>
  <c r="BV192" i="8"/>
  <c r="DQ264" i="4"/>
  <c r="AE268" i="21"/>
  <c r="AF268" i="21"/>
  <c r="AE51" i="21"/>
  <c r="AF51" i="21"/>
  <c r="BV454" i="8"/>
  <c r="DQ369" i="4"/>
  <c r="DR406" i="4"/>
  <c r="DS406" i="4"/>
  <c r="DT406" i="4"/>
  <c r="AE196" i="21"/>
  <c r="AF196" i="21"/>
  <c r="DR399" i="4"/>
  <c r="DS399" i="4"/>
  <c r="DT399" i="4"/>
  <c r="BV208" i="8"/>
  <c r="DQ238" i="4"/>
  <c r="BV182" i="8"/>
  <c r="DQ119" i="4"/>
  <c r="AF433" i="21"/>
  <c r="AE433" i="21"/>
  <c r="BV401" i="8"/>
  <c r="DQ157" i="4"/>
  <c r="DA156" i="4"/>
  <c r="DB156" i="4"/>
  <c r="DC156" i="4"/>
  <c r="DD156" i="4"/>
  <c r="DT84" i="4"/>
  <c r="DS84" i="4"/>
  <c r="BV168" i="8"/>
  <c r="DQ347" i="4"/>
  <c r="DB481" i="4"/>
  <c r="DC481" i="4"/>
  <c r="DD481" i="4"/>
  <c r="DB54" i="4"/>
  <c r="DC54" i="4"/>
  <c r="DD54" i="4"/>
  <c r="DB484" i="4"/>
  <c r="DC484" i="4"/>
  <c r="DD484" i="4"/>
  <c r="AF532" i="21"/>
  <c r="AE532" i="21"/>
  <c r="BV13" i="8"/>
  <c r="DQ320" i="4"/>
  <c r="DS470" i="4"/>
  <c r="DT470" i="4"/>
  <c r="DT64" i="4"/>
  <c r="DS64" i="4"/>
  <c r="DR64" i="4"/>
  <c r="BV431" i="8"/>
  <c r="DQ8" i="4"/>
  <c r="BV68" i="8"/>
  <c r="DQ319" i="4"/>
  <c r="DT48" i="4"/>
  <c r="DS48" i="4"/>
  <c r="DR48" i="4"/>
  <c r="BV228" i="8"/>
  <c r="DQ43" i="4"/>
  <c r="DR452" i="4"/>
  <c r="DS452" i="4"/>
  <c r="DT452" i="4"/>
  <c r="AE479" i="21"/>
  <c r="AF479" i="21"/>
  <c r="DA84" i="4"/>
  <c r="DC84" i="4"/>
  <c r="DD84" i="4"/>
  <c r="DR357" i="4"/>
  <c r="DT357" i="4"/>
  <c r="DS357" i="4"/>
  <c r="AF305" i="21"/>
  <c r="AE305" i="21"/>
  <c r="AF281" i="21"/>
  <c r="AE281" i="21"/>
  <c r="BV287" i="8"/>
  <c r="DQ89" i="4"/>
  <c r="AE93" i="21"/>
  <c r="AF93" i="21"/>
  <c r="BV513" i="8"/>
  <c r="DQ479" i="4"/>
  <c r="DC336" i="4"/>
  <c r="DA336" i="4"/>
  <c r="AE116" i="21"/>
  <c r="AF116" i="21"/>
  <c r="BV318" i="8"/>
  <c r="DQ138" i="4"/>
  <c r="AE333" i="21"/>
  <c r="AF333" i="21"/>
  <c r="DR339" i="4"/>
  <c r="DS339" i="4"/>
  <c r="DT339" i="4"/>
  <c r="DB299" i="4"/>
  <c r="DC299" i="4"/>
  <c r="DD299" i="4"/>
  <c r="DB248" i="4"/>
  <c r="DC248" i="4"/>
  <c r="DD248" i="4"/>
  <c r="DA248" i="4"/>
  <c r="DD4" i="4"/>
  <c r="DC4" i="4"/>
  <c r="DA4" i="4"/>
  <c r="DA408" i="4"/>
  <c r="DB408" i="4"/>
  <c r="DC408" i="4"/>
  <c r="DD408" i="4"/>
  <c r="DA474" i="4"/>
  <c r="DB474" i="4"/>
  <c r="DC474" i="4"/>
  <c r="DD474" i="4"/>
  <c r="DA492" i="4"/>
  <c r="DB492" i="4"/>
  <c r="DC492" i="4"/>
  <c r="DD492" i="4"/>
  <c r="DR303" i="4"/>
  <c r="DS303" i="4"/>
  <c r="DT303" i="4"/>
  <c r="DA175" i="4"/>
  <c r="DB175" i="4"/>
  <c r="DC175" i="4"/>
  <c r="AE179" i="21"/>
  <c r="AF179" i="21"/>
  <c r="DC22" i="4"/>
  <c r="DD22" i="4"/>
  <c r="DA119" i="4"/>
  <c r="DB119" i="4"/>
  <c r="DD119" i="4"/>
  <c r="DC119" i="4"/>
  <c r="BV306" i="8"/>
  <c r="DQ197" i="4"/>
  <c r="DS349" i="4"/>
  <c r="DT349" i="4"/>
  <c r="DT14" i="4"/>
  <c r="DS14" i="4"/>
  <c r="DR14" i="4"/>
  <c r="DR342" i="4"/>
  <c r="DS342" i="4"/>
  <c r="DT342" i="4"/>
  <c r="DT4" i="4"/>
  <c r="DS4" i="4"/>
  <c r="BV512" i="8"/>
  <c r="DQ473" i="4"/>
  <c r="AF537" i="21"/>
  <c r="AE537" i="21"/>
  <c r="DR9" i="4"/>
  <c r="DS9" i="4"/>
  <c r="AF20" i="21"/>
  <c r="AE20" i="21"/>
  <c r="AF273" i="21"/>
  <c r="AE273" i="21"/>
  <c r="DS251" i="4"/>
  <c r="DT251" i="4"/>
  <c r="AF199" i="21"/>
  <c r="AE199" i="21"/>
  <c r="AE44" i="21"/>
  <c r="AF44" i="21"/>
  <c r="AE414" i="21"/>
  <c r="AF414" i="21"/>
  <c r="AF343" i="21"/>
  <c r="AE343" i="21"/>
  <c r="BV534" i="8"/>
  <c r="DQ508" i="4"/>
  <c r="DA231" i="4"/>
  <c r="DB231" i="4"/>
  <c r="DC231" i="4"/>
  <c r="DD231" i="4"/>
  <c r="BV161" i="8"/>
  <c r="DQ368" i="4"/>
  <c r="AF263" i="21"/>
  <c r="AE263" i="21"/>
  <c r="DT187" i="4"/>
  <c r="DS187" i="4"/>
  <c r="DR304" i="4"/>
  <c r="DS304" i="4"/>
  <c r="DT304" i="4"/>
  <c r="AF293" i="21"/>
  <c r="AE293" i="21"/>
  <c r="DA259" i="4"/>
  <c r="DB259" i="4"/>
  <c r="DC259" i="4"/>
  <c r="DD259" i="4"/>
  <c r="BV250" i="8"/>
  <c r="DQ86" i="4"/>
  <c r="DD125" i="4"/>
  <c r="DC125" i="4"/>
  <c r="DA37" i="4"/>
  <c r="DD37" i="4"/>
  <c r="DC37" i="4"/>
  <c r="DT36" i="4"/>
  <c r="DS36" i="4"/>
  <c r="DC437" i="4"/>
  <c r="DD437" i="4"/>
  <c r="DA437" i="4"/>
  <c r="DA59" i="4"/>
  <c r="DB59" i="4"/>
  <c r="DD59" i="4"/>
  <c r="DC59" i="4"/>
  <c r="DD137" i="4"/>
  <c r="DC137" i="4"/>
  <c r="DS214" i="4"/>
  <c r="DT214" i="4"/>
  <c r="AF16" i="21"/>
  <c r="AE16" i="21"/>
  <c r="AF387" i="21"/>
  <c r="AE387" i="21"/>
  <c r="DR476" i="4"/>
  <c r="DS476" i="4"/>
  <c r="BV370" i="8"/>
  <c r="DQ61" i="4"/>
  <c r="BV218" i="8"/>
  <c r="DQ15" i="4"/>
  <c r="AF504" i="21"/>
  <c r="AE504" i="21"/>
  <c r="DR237" i="4"/>
  <c r="DS237" i="4"/>
  <c r="DT237" i="4"/>
  <c r="DR177" i="4"/>
  <c r="DT177" i="4"/>
  <c r="DS177" i="4"/>
  <c r="BV280" i="8"/>
  <c r="DQ140" i="4"/>
  <c r="BV104" i="8"/>
  <c r="DQ78" i="4"/>
  <c r="BV160" i="8"/>
  <c r="DQ211" i="4"/>
  <c r="BV434" i="8"/>
  <c r="DQ289" i="4"/>
  <c r="AE328" i="21"/>
  <c r="AF328" i="21"/>
  <c r="DS145" i="4"/>
  <c r="DT145" i="4"/>
  <c r="BV121" i="8"/>
  <c r="DQ454" i="4"/>
  <c r="DA365" i="4"/>
  <c r="DB365" i="4"/>
  <c r="DC365" i="4"/>
  <c r="DD365" i="4"/>
  <c r="DB30" i="4"/>
  <c r="DC30" i="4"/>
  <c r="DD30" i="4"/>
  <c r="DA549" i="4"/>
  <c r="DB549" i="4"/>
  <c r="DC549" i="4"/>
  <c r="DD549" i="4"/>
  <c r="DA348" i="4"/>
  <c r="DC348" i="4"/>
  <c r="DA532" i="4"/>
  <c r="DB532" i="4"/>
  <c r="DD532" i="4"/>
  <c r="DC532" i="4"/>
  <c r="DA520" i="4"/>
  <c r="DB520" i="4"/>
  <c r="DC520" i="4"/>
  <c r="DD520" i="4"/>
  <c r="DB97" i="4"/>
  <c r="DC97" i="4"/>
  <c r="DA404" i="4"/>
  <c r="DC404" i="4"/>
  <c r="DD404" i="4"/>
  <c r="DA399" i="4"/>
  <c r="DC399" i="4"/>
  <c r="DD399" i="4"/>
  <c r="DB399" i="4"/>
  <c r="AF286" i="21"/>
  <c r="AE286" i="21"/>
  <c r="AF72" i="21"/>
  <c r="AE72" i="21"/>
  <c r="AE303" i="21"/>
  <c r="AF303" i="21"/>
  <c r="AE415" i="21"/>
  <c r="AF415" i="21"/>
  <c r="AE300" i="21"/>
  <c r="AF300" i="21"/>
  <c r="DS40" i="4"/>
  <c r="DR40" i="4"/>
  <c r="AE529" i="21"/>
  <c r="AF529" i="21"/>
  <c r="AF237" i="21"/>
  <c r="AE237" i="21"/>
  <c r="DR143" i="4"/>
  <c r="DS143" i="4"/>
  <c r="DT143" i="4"/>
  <c r="DD190" i="4"/>
  <c r="DB190" i="4"/>
  <c r="DC190" i="4"/>
  <c r="DT148" i="4"/>
  <c r="DS148" i="4"/>
  <c r="DR148" i="4"/>
  <c r="DR386" i="4"/>
  <c r="DS386" i="4"/>
  <c r="DT386" i="4"/>
  <c r="BV277" i="8"/>
  <c r="DQ217" i="4"/>
  <c r="AE356" i="21"/>
  <c r="AF356" i="21"/>
  <c r="DR189" i="4"/>
  <c r="DS189" i="4"/>
  <c r="AE156" i="21"/>
  <c r="AF156" i="21"/>
  <c r="AF148" i="21"/>
  <c r="AE148" i="21"/>
  <c r="AE432" i="21"/>
  <c r="AF432" i="21"/>
  <c r="DT215" i="4"/>
  <c r="DS215" i="4"/>
  <c r="DS333" i="4"/>
  <c r="DT333" i="4"/>
  <c r="AE405" i="21"/>
  <c r="AF405" i="21"/>
  <c r="AE413" i="21"/>
  <c r="AF413" i="21"/>
  <c r="AE299" i="21"/>
  <c r="AF299" i="21"/>
  <c r="BV264" i="8"/>
  <c r="DQ346" i="4"/>
  <c r="DT74" i="4"/>
  <c r="DS74" i="4"/>
  <c r="DR74" i="4"/>
  <c r="DA309" i="4"/>
  <c r="DB309" i="4"/>
  <c r="DC309" i="4"/>
  <c r="DD309" i="4"/>
  <c r="DS449" i="4"/>
  <c r="DT449" i="4"/>
  <c r="DB254" i="4"/>
  <c r="DC254" i="4"/>
  <c r="DD254" i="4"/>
  <c r="DA15" i="4"/>
  <c r="DB15" i="4"/>
  <c r="DD15" i="4"/>
  <c r="DC15" i="4"/>
  <c r="DB478" i="4"/>
  <c r="DC478" i="4"/>
  <c r="DD478" i="4"/>
  <c r="DS153" i="4"/>
  <c r="DT153" i="4"/>
  <c r="DR161" i="4"/>
  <c r="DT161" i="4"/>
  <c r="DS161" i="4"/>
  <c r="DS439" i="4"/>
  <c r="DT439" i="4"/>
  <c r="DR439" i="4"/>
  <c r="DA53" i="4"/>
  <c r="DB53" i="4"/>
  <c r="DD53" i="4"/>
  <c r="DC53" i="4"/>
  <c r="AF493" i="21"/>
  <c r="AE493" i="21"/>
  <c r="BV493" i="8"/>
  <c r="DQ446" i="4"/>
  <c r="AE304" i="21"/>
  <c r="AF304" i="21"/>
  <c r="BV502" i="8"/>
  <c r="DQ463" i="4"/>
  <c r="DT170" i="4"/>
  <c r="DS170" i="4"/>
  <c r="DR170" i="4"/>
  <c r="DR220" i="4"/>
  <c r="DS220" i="4"/>
  <c r="DT220" i="4"/>
  <c r="AE241" i="21"/>
  <c r="AF241" i="21"/>
  <c r="DA104" i="4"/>
  <c r="DB104" i="4"/>
  <c r="DC104" i="4"/>
  <c r="DD104" i="4"/>
  <c r="AE488" i="21"/>
  <c r="AF488" i="21"/>
  <c r="BV226" i="8"/>
  <c r="DQ186" i="4"/>
  <c r="BV231" i="8"/>
  <c r="DQ94" i="4"/>
  <c r="DR49" i="4"/>
  <c r="DS49" i="4"/>
  <c r="DA161" i="4"/>
  <c r="DB161" i="4"/>
  <c r="DD161" i="4"/>
  <c r="DC161" i="4"/>
  <c r="BV172" i="8"/>
  <c r="DQ300" i="4"/>
  <c r="DR355" i="4"/>
  <c r="DS355" i="4"/>
  <c r="DT355" i="4"/>
  <c r="BV533" i="8"/>
  <c r="DQ506" i="4"/>
  <c r="AE99" i="21"/>
  <c r="AF99" i="21"/>
  <c r="DA98" i="4"/>
  <c r="DB98" i="4"/>
  <c r="DC98" i="4"/>
  <c r="DB356" i="4"/>
  <c r="DD356" i="4"/>
  <c r="DA356" i="4"/>
  <c r="DC356" i="4"/>
  <c r="DB92" i="4"/>
  <c r="DC92" i="4"/>
  <c r="DD92" i="4"/>
  <c r="DA87" i="4"/>
  <c r="DB87" i="4"/>
  <c r="DD87" i="4"/>
  <c r="DC87" i="4"/>
  <c r="DB383" i="4"/>
  <c r="DC383" i="4"/>
  <c r="DD383" i="4"/>
  <c r="DC9" i="4"/>
  <c r="DD9" i="4"/>
  <c r="DB9" i="4"/>
  <c r="DA9" i="4"/>
  <c r="BV330" i="8"/>
  <c r="DQ28" i="4"/>
  <c r="BV402" i="8"/>
  <c r="DQ378" i="4"/>
  <c r="DB21" i="4"/>
  <c r="DD21" i="4"/>
  <c r="DC21" i="4"/>
  <c r="AE192" i="21"/>
  <c r="AF192" i="21"/>
  <c r="AF133" i="21"/>
  <c r="AE133" i="21"/>
  <c r="AE533" i="21"/>
  <c r="AF533" i="21"/>
  <c r="DS98" i="4"/>
  <c r="DR98" i="4"/>
  <c r="AE307" i="21"/>
  <c r="AF307" i="21"/>
  <c r="AE555" i="21"/>
  <c r="AF555" i="21"/>
  <c r="BV386" i="8"/>
  <c r="DQ552" i="4"/>
  <c r="DS13" i="4"/>
  <c r="DT13" i="4"/>
  <c r="BV123" i="8"/>
  <c r="DQ343" i="4"/>
  <c r="DS139" i="4"/>
  <c r="DT139" i="4"/>
  <c r="AF556" i="21"/>
  <c r="AE556" i="21"/>
  <c r="AE169" i="21"/>
  <c r="AF169" i="21"/>
  <c r="DR514" i="4"/>
  <c r="DS514" i="4"/>
  <c r="DT514" i="4"/>
  <c r="BV262" i="8"/>
  <c r="DQ129" i="4"/>
  <c r="AE446" i="21"/>
  <c r="AF446" i="21"/>
  <c r="DR377" i="4"/>
  <c r="DS377" i="4"/>
  <c r="DT377" i="4"/>
  <c r="DA247" i="4"/>
  <c r="DB247" i="4"/>
  <c r="DC247" i="4"/>
  <c r="DD247" i="4"/>
  <c r="DA319" i="4"/>
  <c r="DB319" i="4"/>
  <c r="DC319" i="4"/>
  <c r="DD319" i="4"/>
  <c r="DB444" i="4"/>
  <c r="DC444" i="4"/>
  <c r="DD444" i="4"/>
  <c r="DT535" i="4"/>
  <c r="DS535" i="4"/>
  <c r="DR165" i="4"/>
  <c r="DT165" i="4"/>
  <c r="DS165" i="4"/>
  <c r="BV428" i="8"/>
  <c r="DQ366" i="4"/>
  <c r="BV220" i="8"/>
  <c r="DQ336" i="4"/>
  <c r="DC429" i="4"/>
  <c r="DD429" i="4"/>
  <c r="AF141" i="21"/>
  <c r="AE141" i="21"/>
  <c r="DT124" i="4"/>
  <c r="DS124" i="4"/>
  <c r="BV329" i="8"/>
  <c r="DQ250" i="4"/>
  <c r="AF484" i="21"/>
  <c r="AE484" i="21"/>
  <c r="DT160" i="4"/>
  <c r="DS160" i="4"/>
  <c r="DS501" i="4"/>
  <c r="DT501" i="4"/>
  <c r="DR501" i="4"/>
  <c r="DR193" i="4"/>
  <c r="DT193" i="4"/>
  <c r="DS193" i="4"/>
  <c r="DR271" i="4"/>
  <c r="DS271" i="4"/>
  <c r="DT271" i="4"/>
  <c r="DR115" i="4"/>
  <c r="DS115" i="4"/>
  <c r="AF513" i="21"/>
  <c r="AE513" i="21"/>
  <c r="AE517" i="21"/>
  <c r="AF517" i="21"/>
  <c r="AE452" i="21"/>
  <c r="AF452" i="21"/>
  <c r="DS221" i="4"/>
  <c r="DT221" i="4"/>
  <c r="DR394" i="4"/>
  <c r="DS394" i="4"/>
  <c r="DT394" i="4"/>
  <c r="BV427" i="8"/>
  <c r="DQ553" i="4"/>
  <c r="DS466" i="4"/>
  <c r="DT466" i="4"/>
  <c r="AF308" i="21"/>
  <c r="AE308" i="21"/>
  <c r="DS415" i="4"/>
  <c r="DT415" i="4"/>
  <c r="DR415" i="4"/>
  <c r="DS447" i="4"/>
  <c r="DT447" i="4"/>
  <c r="DR447" i="4"/>
  <c r="BV28" i="8"/>
  <c r="DQ91" i="4"/>
  <c r="BV453" i="8"/>
  <c r="DQ356" i="4"/>
  <c r="DA553" i="4"/>
  <c r="DB553" i="4"/>
  <c r="DC553" i="4"/>
  <c r="AE439" i="21"/>
  <c r="AF439" i="21"/>
  <c r="DS55" i="4"/>
  <c r="DT55" i="4"/>
  <c r="BV209" i="8"/>
  <c r="DQ229" i="4"/>
  <c r="BV555" i="8"/>
  <c r="DQ536" i="4"/>
  <c r="DB513" i="4"/>
  <c r="DC513" i="4"/>
  <c r="DD513" i="4"/>
  <c r="AE295" i="21"/>
  <c r="AF295" i="21"/>
  <c r="DR380" i="4"/>
  <c r="DS380" i="4"/>
  <c r="DT380" i="4"/>
  <c r="AE188" i="21"/>
  <c r="AF188" i="21"/>
  <c r="DB516" i="4"/>
  <c r="DC516" i="4"/>
  <c r="DB475" i="4"/>
  <c r="DC475" i="4"/>
  <c r="DD475" i="4"/>
  <c r="DC358" i="4"/>
  <c r="DD358" i="4"/>
  <c r="DS422" i="4"/>
  <c r="DT422" i="4"/>
  <c r="AF355" i="21"/>
  <c r="AE355" i="21"/>
  <c r="AE541" i="21"/>
  <c r="AF541" i="21"/>
  <c r="AE539" i="21"/>
  <c r="AF539" i="21"/>
  <c r="BV275" i="8"/>
  <c r="DQ391" i="4"/>
  <c r="DS517" i="4"/>
  <c r="DT517" i="4"/>
  <c r="DR517" i="4"/>
  <c r="AF142" i="21"/>
  <c r="AE142" i="21"/>
  <c r="DR264" i="4"/>
  <c r="DS264" i="4"/>
  <c r="DT264" i="4"/>
  <c r="BV466" i="8"/>
  <c r="DQ419" i="4"/>
  <c r="AE342" i="21"/>
  <c r="AF342" i="21"/>
  <c r="AF375" i="21"/>
  <c r="AE375" i="21"/>
  <c r="AF164" i="21"/>
  <c r="AE164" i="21"/>
  <c r="DR256" i="4"/>
  <c r="DS256" i="4"/>
  <c r="DT358" i="4"/>
  <c r="DS358" i="4"/>
  <c r="DR369" i="4"/>
  <c r="DS369" i="4"/>
  <c r="DT369" i="4"/>
  <c r="DT58" i="4"/>
  <c r="DS58" i="4"/>
  <c r="DR58" i="4"/>
  <c r="AF160" i="21"/>
  <c r="AE160" i="21"/>
  <c r="DA166" i="4"/>
  <c r="DB166" i="4"/>
  <c r="DD166" i="4"/>
  <c r="DC166" i="4"/>
  <c r="DR238" i="4"/>
  <c r="DS238" i="4"/>
  <c r="DT238" i="4"/>
  <c r="DR119" i="4"/>
  <c r="DS119" i="4"/>
  <c r="DT119" i="4"/>
  <c r="DS157" i="4"/>
  <c r="DT157" i="4"/>
  <c r="DB364" i="4"/>
  <c r="DA364" i="4"/>
  <c r="DC364" i="4"/>
  <c r="DD364" i="4"/>
  <c r="DB240" i="4"/>
  <c r="DC240" i="4"/>
  <c r="DD240" i="4"/>
  <c r="DA240" i="4"/>
  <c r="DC46" i="4"/>
  <c r="DD46" i="4"/>
  <c r="DA488" i="4"/>
  <c r="DB488" i="4"/>
  <c r="DC488" i="4"/>
  <c r="DD488" i="4"/>
  <c r="DB316" i="4"/>
  <c r="DC316" i="4"/>
  <c r="DD316" i="4"/>
  <c r="DB163" i="4"/>
  <c r="DD163" i="4"/>
  <c r="DC163" i="4"/>
  <c r="DR317" i="4"/>
  <c r="DS317" i="4"/>
  <c r="DT317" i="4"/>
  <c r="DR320" i="4"/>
  <c r="DS320" i="4"/>
  <c r="DT320" i="4"/>
  <c r="BV374" i="8"/>
  <c r="DQ64" i="4"/>
  <c r="DA281" i="4"/>
  <c r="DB281" i="4"/>
  <c r="DR319" i="4"/>
  <c r="DS319" i="4"/>
  <c r="DT319" i="4"/>
  <c r="BV129" i="8"/>
  <c r="DQ48" i="4"/>
  <c r="DR43" i="4"/>
  <c r="DS43" i="4"/>
  <c r="BV494" i="8"/>
  <c r="DQ452" i="4"/>
  <c r="AE482" i="21"/>
  <c r="AF482" i="21"/>
  <c r="AF229" i="21"/>
  <c r="AE229" i="21"/>
  <c r="DR436" i="4"/>
  <c r="DT436" i="4"/>
  <c r="DR316" i="4"/>
  <c r="DS316" i="4"/>
  <c r="DT316" i="4"/>
  <c r="AE32" i="21"/>
  <c r="AF32" i="21"/>
  <c r="DS485" i="4"/>
  <c r="DT485" i="4"/>
  <c r="DS138" i="4"/>
  <c r="DR138" i="4"/>
  <c r="BV97" i="8"/>
  <c r="DQ51" i="4"/>
  <c r="DS353" i="4"/>
  <c r="DT353" i="4"/>
  <c r="DA359" i="4"/>
  <c r="DC359" i="4"/>
  <c r="DD359" i="4"/>
  <c r="DB525" i="4"/>
  <c r="DD525" i="4"/>
  <c r="DC525" i="4"/>
  <c r="DC312" i="4"/>
  <c r="DD312" i="4"/>
  <c r="DB423" i="4"/>
  <c r="DC423" i="4"/>
  <c r="DA423" i="4"/>
  <c r="DB493" i="4"/>
  <c r="DC493" i="4"/>
  <c r="DA493" i="4"/>
  <c r="DA554" i="4"/>
  <c r="DB554" i="4"/>
  <c r="DC554" i="4"/>
  <c r="DD554" i="4"/>
  <c r="DB266" i="4"/>
  <c r="DC266" i="4"/>
  <c r="DD266" i="4"/>
  <c r="DA266" i="4"/>
  <c r="AF336" i="21"/>
  <c r="AE336" i="21"/>
  <c r="AE175" i="21"/>
  <c r="AF175" i="21"/>
  <c r="BV251" i="8"/>
  <c r="DQ349" i="4"/>
  <c r="DS252" i="4"/>
  <c r="DT252" i="4"/>
  <c r="BV274" i="8"/>
  <c r="DQ4" i="4"/>
  <c r="DS473" i="4"/>
  <c r="DT473" i="4"/>
  <c r="BV342" i="8"/>
  <c r="DQ348" i="4"/>
  <c r="AE55" i="21"/>
  <c r="AF55" i="21"/>
  <c r="DS272" i="4"/>
  <c r="DT272" i="4"/>
  <c r="DR75" i="4"/>
  <c r="DS75" i="4"/>
  <c r="DT75" i="4"/>
  <c r="AF477" i="21"/>
  <c r="AE477" i="21"/>
  <c r="DS368" i="4"/>
  <c r="DT368" i="4"/>
  <c r="BV75" i="8"/>
  <c r="DQ246" i="4"/>
  <c r="BV328" i="8"/>
  <c r="DQ304" i="4"/>
  <c r="DA50" i="4"/>
  <c r="DB50" i="4"/>
  <c r="DC50" i="4"/>
  <c r="DD50" i="4"/>
  <c r="DA188" i="4"/>
  <c r="DD188" i="4"/>
  <c r="DB188" i="4"/>
  <c r="DC188" i="4"/>
  <c r="DS86" i="4"/>
  <c r="DR86" i="4"/>
  <c r="DA403" i="4"/>
  <c r="DB403" i="4"/>
  <c r="DC403" i="4"/>
  <c r="DD403" i="4"/>
  <c r="DB314" i="4"/>
  <c r="DC314" i="4"/>
  <c r="DD314" i="4"/>
  <c r="DA314" i="4"/>
  <c r="DA440" i="4"/>
  <c r="DC440" i="4"/>
  <c r="AE498" i="21"/>
  <c r="AF498" i="21"/>
  <c r="BV141" i="8"/>
  <c r="DQ152" i="4"/>
  <c r="BV115" i="8"/>
  <c r="DQ376" i="4"/>
  <c r="DR542" i="4"/>
  <c r="DT542" i="4"/>
  <c r="DS542" i="4"/>
  <c r="AE168" i="21"/>
  <c r="AF168" i="21"/>
  <c r="BV339" i="8"/>
  <c r="DQ155" i="4"/>
  <c r="DS61" i="4"/>
  <c r="DT61" i="4"/>
  <c r="DR199" i="4"/>
  <c r="DT199" i="4"/>
  <c r="DS199" i="4"/>
  <c r="DR15" i="4"/>
  <c r="DS15" i="4"/>
  <c r="DT15" i="4"/>
  <c r="BV50" i="8"/>
  <c r="DQ237" i="4"/>
  <c r="BV410" i="8"/>
  <c r="DQ177" i="4"/>
  <c r="BV87" i="8"/>
  <c r="DQ262" i="4"/>
  <c r="AF337" i="21"/>
  <c r="AE337" i="21"/>
  <c r="AE507" i="21"/>
  <c r="AF507" i="21"/>
  <c r="AF31" i="21"/>
  <c r="AE31" i="21"/>
  <c r="DR211" i="4"/>
  <c r="DS211" i="4"/>
  <c r="DT211" i="4"/>
  <c r="BV545" i="8"/>
  <c r="DQ522" i="4"/>
  <c r="AF453" i="21"/>
  <c r="AE453" i="21"/>
  <c r="AE459" i="21"/>
  <c r="AF459" i="21"/>
  <c r="DC306" i="4"/>
  <c r="DD306" i="4"/>
  <c r="DA306" i="4"/>
  <c r="DA528" i="4"/>
  <c r="DB528" i="4"/>
  <c r="DD528" i="4"/>
  <c r="DC528" i="4"/>
  <c r="DC272" i="4"/>
  <c r="DD272" i="4"/>
  <c r="DB459" i="4"/>
  <c r="DC459" i="4"/>
  <c r="DA459" i="4"/>
  <c r="DA512" i="4"/>
  <c r="DB512" i="4"/>
  <c r="DC512" i="4"/>
  <c r="DD512" i="4"/>
  <c r="DB134" i="4"/>
  <c r="DC134" i="4"/>
  <c r="AF523" i="21"/>
  <c r="AE523" i="21"/>
  <c r="AE18" i="21"/>
  <c r="AF18" i="21"/>
  <c r="DS260" i="4"/>
  <c r="DT260" i="4"/>
  <c r="DA405" i="4"/>
  <c r="DB405" i="4"/>
  <c r="DC405" i="4"/>
  <c r="DD405" i="4"/>
  <c r="DT196" i="4"/>
  <c r="DS196" i="4"/>
  <c r="DR196" i="4"/>
  <c r="AF46" i="21"/>
  <c r="AE46" i="21"/>
  <c r="AF438" i="21"/>
  <c r="AE438" i="21"/>
  <c r="AE11" i="21"/>
  <c r="AF11" i="21"/>
  <c r="AE159" i="21"/>
  <c r="AF159" i="21"/>
  <c r="BV307" i="8"/>
  <c r="DQ386" i="4"/>
  <c r="BV243" i="8"/>
  <c r="DQ44" i="4"/>
  <c r="DR268" i="4"/>
  <c r="DS268" i="4"/>
  <c r="DT268" i="4"/>
  <c r="DR278" i="4"/>
  <c r="DS278" i="4"/>
  <c r="DT278" i="4"/>
  <c r="AF56" i="21"/>
  <c r="AE56" i="21"/>
  <c r="AE364" i="21"/>
  <c r="AF364" i="21"/>
  <c r="BV540" i="8"/>
  <c r="DQ518" i="4"/>
  <c r="DR67" i="4"/>
  <c r="DS67" i="4"/>
  <c r="DT67" i="4"/>
  <c r="AF121" i="21"/>
  <c r="AE121" i="21"/>
  <c r="BV419" i="8"/>
  <c r="DQ215" i="4"/>
  <c r="AF324" i="21"/>
  <c r="AE324" i="21"/>
  <c r="AE499" i="21"/>
  <c r="AF499" i="21"/>
  <c r="DR192" i="4"/>
  <c r="DS192" i="4"/>
  <c r="DT192" i="4"/>
  <c r="DS423" i="4"/>
  <c r="DR423" i="4"/>
  <c r="AF85" i="21"/>
  <c r="AE85" i="21"/>
  <c r="AE246" i="21"/>
  <c r="AF246" i="21"/>
  <c r="DA55" i="4"/>
  <c r="DD55" i="4"/>
  <c r="DC55" i="4"/>
  <c r="DA150" i="4"/>
  <c r="DC150" i="4"/>
  <c r="DD150" i="4"/>
  <c r="DA89" i="4"/>
  <c r="DB89" i="4"/>
  <c r="DC89" i="4"/>
  <c r="DA24" i="4"/>
  <c r="DC24" i="4"/>
  <c r="DD24" i="4"/>
  <c r="DC291" i="4"/>
  <c r="DD291" i="4"/>
  <c r="AF26" i="21"/>
  <c r="AE26" i="21"/>
  <c r="AE462" i="21"/>
  <c r="AF462" i="21"/>
  <c r="DR446" i="4"/>
  <c r="DS446" i="4"/>
  <c r="DT446" i="4"/>
  <c r="AF289" i="21"/>
  <c r="AE289" i="21"/>
  <c r="AF399" i="21"/>
  <c r="AE399" i="21"/>
  <c r="DR500" i="4"/>
  <c r="DS500" i="4"/>
  <c r="DT500" i="4"/>
  <c r="AF426" i="21"/>
  <c r="AE426" i="21"/>
  <c r="BV332" i="8"/>
  <c r="DQ298" i="4"/>
  <c r="DT46" i="4"/>
  <c r="DS46" i="4"/>
  <c r="DR387" i="4"/>
  <c r="DS387" i="4"/>
  <c r="DT387" i="4"/>
  <c r="AE151" i="21"/>
  <c r="AF151" i="21"/>
  <c r="DT186" i="4"/>
  <c r="DS186" i="4"/>
  <c r="BV221" i="8"/>
  <c r="DQ510" i="4"/>
  <c r="AF80" i="21"/>
  <c r="AE80" i="21"/>
  <c r="AE87" i="21"/>
  <c r="AF87" i="21"/>
  <c r="BV270" i="8"/>
  <c r="DQ379" i="4"/>
  <c r="BV59" i="8"/>
  <c r="DQ49" i="4"/>
  <c r="DS481" i="4"/>
  <c r="DT481" i="4"/>
  <c r="DR481" i="4"/>
  <c r="DS441" i="4"/>
  <c r="DT441" i="4"/>
  <c r="DR441" i="4"/>
  <c r="BV444" i="8"/>
  <c r="DQ355" i="4"/>
  <c r="DR506" i="4"/>
  <c r="DS506" i="4"/>
  <c r="DT506" i="4"/>
  <c r="DA241" i="4"/>
  <c r="DB241" i="4"/>
  <c r="DC241" i="4"/>
  <c r="DD241" i="4"/>
  <c r="BV549" i="8"/>
  <c r="DQ527" i="4"/>
  <c r="DC417" i="4"/>
  <c r="DA417" i="4"/>
  <c r="AF448" i="21"/>
  <c r="AE448" i="21"/>
  <c r="DS147" i="4"/>
  <c r="DT147" i="4"/>
  <c r="DR284" i="4"/>
  <c r="DS284" i="4"/>
  <c r="AF292" i="21"/>
  <c r="AE292" i="21"/>
  <c r="DS359" i="4"/>
  <c r="DT359" i="4"/>
  <c r="DR552" i="4"/>
  <c r="DT552" i="4"/>
  <c r="DS552" i="4"/>
  <c r="DR383" i="4"/>
  <c r="DS383" i="4"/>
  <c r="DT383" i="4"/>
  <c r="DR343" i="4"/>
  <c r="DT343" i="4"/>
  <c r="DS343" i="4"/>
  <c r="BV302" i="8"/>
  <c r="DQ139" i="4"/>
  <c r="AF243" i="21"/>
  <c r="AE243" i="21"/>
  <c r="BV42" i="8"/>
  <c r="DQ208" i="4"/>
  <c r="AE348" i="21"/>
  <c r="AF348" i="21"/>
  <c r="DD527" i="4"/>
  <c r="DA527" i="4"/>
  <c r="DB527" i="4"/>
  <c r="DC527" i="4"/>
  <c r="AE166" i="21"/>
  <c r="AF166" i="21"/>
  <c r="AE376" i="21"/>
  <c r="AF376" i="21"/>
  <c r="DR129" i="4"/>
  <c r="DS129" i="4"/>
  <c r="DT129" i="4"/>
  <c r="BV89" i="8"/>
  <c r="DQ266" i="4"/>
  <c r="DB476" i="4"/>
  <c r="DC476" i="4"/>
  <c r="DD476" i="4"/>
  <c r="DS122" i="4"/>
  <c r="DR122" i="4"/>
  <c r="DA25" i="4"/>
  <c r="DD25" i="4"/>
  <c r="DC25" i="4"/>
  <c r="DB491" i="4"/>
  <c r="DC491" i="4"/>
  <c r="DD491" i="4"/>
  <c r="BV558" i="8"/>
  <c r="DQ535" i="4"/>
  <c r="BV331" i="8"/>
  <c r="DQ165" i="4"/>
  <c r="DB142" i="4"/>
  <c r="DC142" i="4"/>
  <c r="DB373" i="4"/>
  <c r="DC373" i="4"/>
  <c r="DD373" i="4"/>
  <c r="DS435" i="4"/>
  <c r="DT435" i="4"/>
  <c r="DC233" i="4"/>
  <c r="DD233" i="4"/>
  <c r="AF423" i="21"/>
  <c r="AE423" i="21"/>
  <c r="DB238" i="4"/>
  <c r="DC238" i="4"/>
  <c r="DD238" i="4"/>
  <c r="DA238" i="4"/>
  <c r="AE158" i="21"/>
  <c r="AF158" i="21"/>
  <c r="AF187" i="21"/>
  <c r="AE187" i="21"/>
  <c r="DR79" i="4"/>
  <c r="DS79" i="4"/>
  <c r="DT79" i="4"/>
  <c r="DR131" i="4"/>
  <c r="DS131" i="4"/>
  <c r="DT131" i="4"/>
  <c r="BV189" i="8"/>
  <c r="DQ109" i="4"/>
  <c r="AF89" i="21"/>
  <c r="AE89" i="21"/>
  <c r="AF167" i="21"/>
  <c r="AE167" i="21"/>
  <c r="DR235" i="4"/>
  <c r="DS235" i="4"/>
  <c r="AE468" i="21"/>
  <c r="AF468" i="21"/>
  <c r="BV440" i="8"/>
  <c r="DQ327" i="4"/>
  <c r="AE332" i="21"/>
  <c r="AF332" i="21"/>
  <c r="BV31" i="8"/>
  <c r="DQ221" i="4"/>
  <c r="BV36" i="8"/>
  <c r="DQ457" i="4"/>
  <c r="DR47" i="4"/>
  <c r="DS47" i="4"/>
  <c r="DT47" i="4"/>
  <c r="BV27" i="8"/>
  <c r="DQ466" i="4"/>
  <c r="AF353" i="21"/>
  <c r="AE353" i="21"/>
  <c r="DT54" i="4"/>
  <c r="DS54" i="4"/>
  <c r="DR54" i="4"/>
  <c r="DT34" i="4"/>
  <c r="DS34" i="4"/>
  <c r="DR34" i="4"/>
  <c r="DS429" i="4"/>
  <c r="DT429" i="4"/>
  <c r="DA90" i="4"/>
  <c r="DB90" i="4"/>
  <c r="DC90" i="4"/>
  <c r="DD90" i="4"/>
  <c r="AE525" i="21"/>
  <c r="AF525" i="21"/>
  <c r="BV71" i="8"/>
  <c r="DQ492" i="4"/>
  <c r="DT162" i="4"/>
  <c r="DS162" i="4"/>
  <c r="DR162" i="4"/>
  <c r="DA229" i="4"/>
  <c r="DB229" i="4"/>
  <c r="DC229" i="4"/>
  <c r="DD229" i="4"/>
  <c r="DB107" i="4"/>
  <c r="DD107" i="4"/>
  <c r="DC107" i="4"/>
  <c r="DA535" i="4"/>
  <c r="DD535" i="4"/>
  <c r="DC535" i="4"/>
  <c r="DR3" i="4"/>
  <c r="DS3" i="4"/>
  <c r="DS483" i="4"/>
  <c r="DR483" i="4"/>
  <c r="DA227" i="4"/>
  <c r="DB227" i="4"/>
  <c r="DC227" i="4"/>
  <c r="DB531" i="4"/>
  <c r="DD531" i="4"/>
  <c r="DC531" i="4"/>
  <c r="DR526" i="4"/>
  <c r="DS526" i="4"/>
  <c r="DT526" i="4"/>
  <c r="DT60" i="4"/>
  <c r="DS60" i="4"/>
  <c r="DR60" i="4"/>
  <c r="AE486" i="21"/>
  <c r="AF486" i="21"/>
  <c r="AE516" i="21"/>
  <c r="AF516" i="21"/>
  <c r="DB503" i="4"/>
  <c r="DC503" i="4"/>
  <c r="DD503" i="4"/>
  <c r="DA503" i="4"/>
  <c r="DC362" i="4"/>
  <c r="DD362" i="4"/>
  <c r="DB524" i="4"/>
  <c r="DC524" i="4"/>
  <c r="DD10" i="4"/>
  <c r="DA10" i="4"/>
  <c r="DB10" i="4"/>
  <c r="DC10" i="4"/>
  <c r="BV53" i="8"/>
  <c r="DQ315" i="4"/>
  <c r="AF492" i="21"/>
  <c r="AE492" i="21"/>
  <c r="DS511" i="4"/>
  <c r="DT511" i="4"/>
  <c r="DR511" i="4"/>
  <c r="BV442" i="8"/>
  <c r="DQ397" i="4"/>
  <c r="DR426" i="4"/>
  <c r="DS426" i="4"/>
  <c r="DT426" i="4"/>
  <c r="AE12" i="21"/>
  <c r="AF12" i="21"/>
  <c r="DT180" i="4"/>
  <c r="DR180" i="4"/>
  <c r="DS180" i="4"/>
  <c r="DS419" i="4"/>
  <c r="DR419" i="4"/>
  <c r="BV138" i="8"/>
  <c r="DQ256" i="4"/>
  <c r="AE296" i="21"/>
  <c r="AF296" i="21"/>
  <c r="BV544" i="8"/>
  <c r="DQ520" i="4"/>
  <c r="DS99" i="4"/>
  <c r="DT99" i="4"/>
  <c r="BV375" i="8"/>
  <c r="DQ58" i="4"/>
  <c r="DA311" i="4"/>
  <c r="DC311" i="4"/>
  <c r="DD311" i="4"/>
  <c r="AF472" i="21"/>
  <c r="AE472" i="21"/>
  <c r="AF369" i="21"/>
  <c r="AE369" i="21"/>
  <c r="DD160" i="4"/>
  <c r="DC160" i="4"/>
  <c r="DA48" i="4"/>
  <c r="DB48" i="4"/>
  <c r="DC48" i="4"/>
  <c r="DD48" i="4"/>
  <c r="DA43" i="4"/>
  <c r="DB43" i="4"/>
  <c r="DD43" i="4"/>
  <c r="DC43" i="4"/>
  <c r="DA287" i="4"/>
  <c r="DC287" i="4"/>
  <c r="DD287" i="4"/>
  <c r="DA49" i="4"/>
  <c r="DB49" i="4"/>
  <c r="DC49" i="4"/>
  <c r="DB538" i="4"/>
  <c r="DC538" i="4"/>
  <c r="DB447" i="4"/>
  <c r="DC447" i="4"/>
  <c r="DD447" i="4"/>
  <c r="DA447" i="4"/>
  <c r="BV420" i="8"/>
  <c r="DQ228" i="4"/>
  <c r="AE75" i="21"/>
  <c r="AF75" i="21"/>
  <c r="DA263" i="4"/>
  <c r="DB263" i="4"/>
  <c r="DC263" i="4"/>
  <c r="DD263" i="4"/>
  <c r="BV433" i="8"/>
  <c r="DQ317" i="4"/>
  <c r="BV272" i="8"/>
  <c r="DQ191" i="4"/>
  <c r="DR334" i="4"/>
  <c r="DS334" i="4"/>
  <c r="AF528" i="21"/>
  <c r="AE528" i="21"/>
  <c r="DT156" i="4"/>
  <c r="DS156" i="4"/>
  <c r="DR156" i="4"/>
  <c r="DB122" i="4"/>
  <c r="DC122" i="4"/>
  <c r="DS322" i="4"/>
  <c r="DT322" i="4"/>
  <c r="DS491" i="4"/>
  <c r="DT491" i="4"/>
  <c r="DR491" i="4"/>
  <c r="BV346" i="8"/>
  <c r="DQ249" i="4"/>
  <c r="BV345" i="8"/>
  <c r="DQ313" i="4"/>
  <c r="DB505" i="4"/>
  <c r="DC505" i="4"/>
  <c r="DD505" i="4"/>
  <c r="BV412" i="8"/>
  <c r="DQ184" i="4"/>
  <c r="AF392" i="21"/>
  <c r="AE392" i="21"/>
  <c r="AE25" i="21"/>
  <c r="AF25" i="21"/>
  <c r="AF70" i="21"/>
  <c r="AE70" i="21"/>
  <c r="BV334" i="8"/>
  <c r="DQ68" i="4"/>
  <c r="AF277" i="21"/>
  <c r="AE277" i="21"/>
  <c r="BV137" i="8"/>
  <c r="DQ436" i="4"/>
  <c r="BV110" i="8"/>
  <c r="DQ24" i="4"/>
  <c r="DR33" i="4"/>
  <c r="DS33" i="4"/>
  <c r="DT33" i="4"/>
  <c r="DS233" i="4"/>
  <c r="DT233" i="4"/>
  <c r="DB439" i="4"/>
  <c r="DC439" i="4"/>
  <c r="DD439" i="4"/>
  <c r="DA439" i="4"/>
  <c r="BV550" i="8"/>
  <c r="DQ529" i="4"/>
  <c r="DR51" i="4"/>
  <c r="DS51" i="4"/>
  <c r="AF481" i="21"/>
  <c r="AE481" i="21"/>
  <c r="AE163" i="21"/>
  <c r="AF163" i="21"/>
  <c r="DB56" i="4"/>
  <c r="DC56" i="4"/>
  <c r="DB206" i="4"/>
  <c r="DC206" i="4"/>
  <c r="DD206" i="4"/>
  <c r="DA206" i="4"/>
  <c r="DB367" i="4"/>
  <c r="DC367" i="4"/>
  <c r="DD367" i="4"/>
  <c r="DB370" i="4"/>
  <c r="DA370" i="4"/>
  <c r="DC370" i="4"/>
  <c r="DD370" i="4"/>
  <c r="DR335" i="4"/>
  <c r="DS335" i="4"/>
  <c r="DT335" i="4"/>
  <c r="AF372" i="21"/>
  <c r="AE372" i="21"/>
  <c r="DR331" i="4"/>
  <c r="DS331" i="4"/>
  <c r="DS489" i="4"/>
  <c r="DT489" i="4"/>
  <c r="DR489" i="4"/>
  <c r="DR305" i="4"/>
  <c r="DS305" i="4"/>
  <c r="DT305" i="4"/>
  <c r="DS56" i="4"/>
  <c r="DR56" i="4"/>
  <c r="BV174" i="8"/>
  <c r="DQ273" i="4"/>
  <c r="BV290" i="8"/>
  <c r="DQ93" i="4"/>
  <c r="BV159" i="8"/>
  <c r="DQ306" i="4"/>
  <c r="BV242" i="8"/>
  <c r="DQ361" i="4"/>
  <c r="BV197" i="8"/>
  <c r="DQ200" i="4"/>
  <c r="DR135" i="4"/>
  <c r="DS135" i="4"/>
  <c r="DT135" i="4"/>
  <c r="AE252" i="21"/>
  <c r="AF252" i="21"/>
  <c r="BV282" i="8"/>
  <c r="DQ45" i="4"/>
  <c r="AF13" i="21"/>
  <c r="AE13" i="21"/>
  <c r="DS230" i="4"/>
  <c r="DT230" i="4"/>
  <c r="DR389" i="4"/>
  <c r="DT389" i="4"/>
  <c r="DB469" i="4"/>
  <c r="DC469" i="4"/>
  <c r="DD469" i="4"/>
  <c r="DS453" i="4"/>
  <c r="DT453" i="4"/>
  <c r="DR453" i="4"/>
  <c r="DR246" i="4"/>
  <c r="DS246" i="4"/>
  <c r="DT246" i="4"/>
  <c r="DR257" i="4"/>
  <c r="DS257" i="4"/>
  <c r="DT257" i="4"/>
  <c r="DA167" i="4"/>
  <c r="DB167" i="4"/>
  <c r="DC167" i="4"/>
  <c r="DB149" i="4"/>
  <c r="DD149" i="4"/>
  <c r="DC149" i="4"/>
  <c r="DA70" i="4"/>
  <c r="DB70" i="4"/>
  <c r="DC70" i="4"/>
  <c r="DB218" i="4"/>
  <c r="DC218" i="4"/>
  <c r="DD218" i="4"/>
  <c r="DT152" i="4"/>
  <c r="DS152" i="4"/>
  <c r="DR247" i="4"/>
  <c r="DS247" i="4"/>
  <c r="DT247" i="4"/>
  <c r="DR376" i="4"/>
  <c r="DS376" i="4"/>
  <c r="DT376" i="4"/>
  <c r="BV41" i="8"/>
  <c r="DQ542" i="4"/>
  <c r="AF257" i="21"/>
  <c r="AE257" i="21"/>
  <c r="AE485" i="21"/>
  <c r="AF485" i="21"/>
  <c r="AF428" i="21"/>
  <c r="AE428" i="21"/>
  <c r="DR155" i="4"/>
  <c r="DS155" i="4"/>
  <c r="DT155" i="4"/>
  <c r="BV455" i="8"/>
  <c r="DQ393" i="4"/>
  <c r="DA86" i="4"/>
  <c r="DB86" i="4"/>
  <c r="DC86" i="4"/>
  <c r="BV258" i="8"/>
  <c r="DQ150" i="4"/>
  <c r="AE221" i="21"/>
  <c r="AF221" i="21"/>
  <c r="AE155" i="21"/>
  <c r="AF155" i="21"/>
  <c r="DR262" i="4"/>
  <c r="DS262" i="4"/>
  <c r="DT262" i="4"/>
  <c r="DR295" i="4"/>
  <c r="DS295" i="4"/>
  <c r="DT295" i="4"/>
  <c r="BV488" i="8"/>
  <c r="DQ440" i="4"/>
  <c r="BV283" i="8"/>
  <c r="DQ321" i="4"/>
  <c r="DA480" i="4"/>
  <c r="DB480" i="4"/>
  <c r="DC480" i="4"/>
  <c r="DD480" i="4"/>
  <c r="DR522" i="4"/>
  <c r="DS522" i="4"/>
  <c r="DT522" i="4"/>
  <c r="DB340" i="4"/>
  <c r="DC340" i="4"/>
  <c r="DD340" i="4"/>
  <c r="DA340" i="4"/>
  <c r="DB511" i="4"/>
  <c r="DC511" i="4"/>
  <c r="DD511" i="4"/>
  <c r="DT114" i="4"/>
  <c r="DS114" i="4"/>
  <c r="DR114" i="4"/>
  <c r="DR341" i="4"/>
  <c r="DS341" i="4"/>
  <c r="DT341" i="4"/>
  <c r="DB551" i="4"/>
  <c r="DC551" i="4"/>
  <c r="DD551" i="4"/>
  <c r="DA552" i="4"/>
  <c r="DB552" i="4"/>
  <c r="DC552" i="4"/>
  <c r="DD552" i="4"/>
  <c r="DR5" i="4"/>
  <c r="DS5" i="4"/>
  <c r="DT5" i="4"/>
  <c r="DB106" i="4"/>
  <c r="DC106" i="4"/>
  <c r="DD106" i="4"/>
  <c r="DA333" i="4"/>
  <c r="DC333" i="4"/>
  <c r="DD333" i="4"/>
  <c r="DB304" i="4"/>
  <c r="DC304" i="4"/>
  <c r="DD304" i="4"/>
  <c r="DA304" i="4"/>
  <c r="BV426" i="8"/>
  <c r="DQ260" i="4"/>
  <c r="AF261" i="21"/>
  <c r="AE261" i="21"/>
  <c r="AF302" i="21"/>
  <c r="AE302" i="21"/>
  <c r="DR85" i="4"/>
  <c r="DS85" i="4"/>
  <c r="DT85" i="4"/>
  <c r="BV134" i="8"/>
  <c r="DQ196" i="4"/>
  <c r="AF505" i="21"/>
  <c r="AE505" i="21"/>
  <c r="DR185" i="4"/>
  <c r="DT185" i="4"/>
  <c r="DS185" i="4"/>
  <c r="DR524" i="4"/>
  <c r="DS524" i="4"/>
  <c r="DS461" i="4"/>
  <c r="DT461" i="4"/>
  <c r="DR461" i="4"/>
  <c r="DT44" i="4"/>
  <c r="DS44" i="4"/>
  <c r="DS539" i="4"/>
  <c r="DT539" i="4"/>
  <c r="DR518" i="4"/>
  <c r="DS518" i="4"/>
  <c r="DT518" i="4"/>
  <c r="BV377" i="8"/>
  <c r="DQ67" i="4"/>
  <c r="BV148" i="8"/>
  <c r="DQ192" i="4"/>
  <c r="AE326" i="21"/>
  <c r="AF326" i="21"/>
  <c r="BV470" i="8"/>
  <c r="DQ423" i="4"/>
  <c r="DT76" i="4"/>
  <c r="DS76" i="4"/>
  <c r="DR76" i="4"/>
  <c r="BV416" i="8"/>
  <c r="DQ554" i="4"/>
  <c r="AE388" i="21"/>
  <c r="AF388" i="21"/>
  <c r="DT168" i="4"/>
  <c r="DS168" i="4"/>
  <c r="DR168" i="4"/>
  <c r="DB296" i="4"/>
  <c r="DC296" i="4"/>
  <c r="DD296" i="4"/>
  <c r="DA296" i="4"/>
  <c r="AF270" i="21"/>
  <c r="AE270" i="21"/>
  <c r="DB451" i="4"/>
  <c r="DC451" i="4"/>
  <c r="DD451" i="4"/>
  <c r="DA451" i="4"/>
  <c r="DB515" i="4"/>
  <c r="DC515" i="4"/>
  <c r="DD515" i="4"/>
  <c r="DA515" i="4"/>
  <c r="DA502" i="4"/>
  <c r="DB502" i="4"/>
  <c r="DC502" i="4"/>
  <c r="DA141" i="4"/>
  <c r="DB141" i="4"/>
  <c r="DD141" i="4"/>
  <c r="DB47" i="4"/>
  <c r="DD47" i="4"/>
  <c r="DC47" i="4"/>
  <c r="DB244" i="4"/>
  <c r="DC244" i="4"/>
  <c r="DD244" i="4"/>
  <c r="DA244" i="4"/>
  <c r="DA450" i="4"/>
  <c r="DC450" i="4"/>
  <c r="DD450" i="4"/>
  <c r="DB541" i="4"/>
  <c r="DA541" i="4"/>
  <c r="DC541" i="4"/>
  <c r="DR253" i="4"/>
  <c r="DS253" i="4"/>
  <c r="DT253" i="4"/>
  <c r="DB413" i="4"/>
  <c r="DC413" i="4"/>
  <c r="DD413" i="4"/>
  <c r="DA413" i="4"/>
  <c r="AF269" i="21"/>
  <c r="AE269" i="21"/>
  <c r="BV527" i="8"/>
  <c r="DQ500" i="4"/>
  <c r="DS298" i="4"/>
  <c r="DT298" i="4"/>
  <c r="DR418" i="4"/>
  <c r="DS418" i="4"/>
  <c r="DT418" i="4"/>
  <c r="DR279" i="4"/>
  <c r="DS279" i="4"/>
  <c r="DT279" i="4"/>
  <c r="BV365" i="8"/>
  <c r="DQ37" i="4"/>
  <c r="BV517" i="8"/>
  <c r="DQ486" i="4"/>
  <c r="BV407" i="8"/>
  <c r="DQ387" i="4"/>
  <c r="AF190" i="21"/>
  <c r="AE190" i="21"/>
  <c r="AE83" i="21"/>
  <c r="AF83" i="21"/>
  <c r="DR510" i="4"/>
  <c r="DS510" i="4"/>
  <c r="DT510" i="4"/>
  <c r="AF48" i="21"/>
  <c r="AE48" i="21"/>
  <c r="DR379" i="4"/>
  <c r="DS379" i="4"/>
  <c r="AE91" i="21"/>
  <c r="AF91" i="21"/>
  <c r="DR538" i="4"/>
  <c r="DS538" i="4"/>
  <c r="DB495" i="4"/>
  <c r="DC495" i="4"/>
  <c r="DD495" i="4"/>
  <c r="DA495" i="4"/>
  <c r="AF276" i="21"/>
  <c r="AE276" i="21"/>
  <c r="AF530" i="21"/>
  <c r="AE530" i="21"/>
  <c r="DS209" i="4"/>
  <c r="DT209" i="4"/>
  <c r="DA537" i="4"/>
  <c r="DB537" i="4"/>
  <c r="DC537" i="4"/>
  <c r="DD537" i="4"/>
  <c r="DB143" i="4"/>
  <c r="DD143" i="4"/>
  <c r="DC143" i="4"/>
  <c r="DB169" i="4"/>
  <c r="DC169" i="4"/>
  <c r="DB380" i="4"/>
  <c r="DA380" i="4"/>
  <c r="DC380" i="4"/>
  <c r="DD380" i="4"/>
  <c r="DC473" i="4"/>
  <c r="DD473" i="4"/>
  <c r="DA473" i="4"/>
  <c r="DA518" i="4"/>
  <c r="DB518" i="4"/>
  <c r="DC518" i="4"/>
  <c r="DD518" i="4"/>
  <c r="DS527" i="4"/>
  <c r="DT527" i="4"/>
  <c r="DR527" i="4"/>
  <c r="DA368" i="4"/>
  <c r="DC368" i="4"/>
  <c r="DD368" i="4"/>
  <c r="AE47" i="21"/>
  <c r="AF47" i="21"/>
  <c r="AF441" i="21"/>
  <c r="AE441" i="21"/>
  <c r="DT92" i="4"/>
  <c r="DS92" i="4"/>
  <c r="DR92" i="4"/>
  <c r="DS445" i="4"/>
  <c r="DT445" i="4"/>
  <c r="DR445" i="4"/>
  <c r="AE464" i="21"/>
  <c r="AF464" i="21"/>
  <c r="DS208" i="4"/>
  <c r="DT208" i="4"/>
  <c r="DR208" i="4"/>
  <c r="AE383" i="21"/>
  <c r="AF383" i="21"/>
  <c r="BV319" i="8"/>
  <c r="DQ276" i="4"/>
  <c r="DS548" i="4"/>
  <c r="DT548" i="4"/>
  <c r="AF309" i="21"/>
  <c r="AE309" i="21"/>
  <c r="DR266" i="4"/>
  <c r="DS266" i="4"/>
  <c r="DT266" i="4"/>
  <c r="DB376" i="4"/>
  <c r="DA376" i="4"/>
  <c r="DC376" i="4"/>
  <c r="DD376" i="4"/>
  <c r="AF321" i="21"/>
  <c r="AE321" i="21"/>
  <c r="DR363" i="4"/>
  <c r="DT363" i="4"/>
  <c r="DS363" i="4"/>
  <c r="DA204" i="4"/>
  <c r="DC204" i="4"/>
  <c r="DD204" i="4"/>
  <c r="DB374" i="4"/>
  <c r="DC374" i="4"/>
  <c r="DD374" i="4"/>
  <c r="DA544" i="4"/>
  <c r="DC544" i="4"/>
  <c r="DD544" i="4"/>
  <c r="BV213" i="8"/>
  <c r="DQ225" i="4"/>
  <c r="DB479" i="4"/>
  <c r="DC479" i="4"/>
  <c r="DD479" i="4"/>
  <c r="DA479" i="4"/>
  <c r="BV473" i="8"/>
  <c r="DQ435" i="4"/>
  <c r="DB490" i="4"/>
  <c r="DC490" i="4"/>
  <c r="DD490" i="4"/>
  <c r="DB415" i="4"/>
  <c r="DC415" i="4"/>
  <c r="DD415" i="4"/>
  <c r="DA415" i="4"/>
  <c r="DB529" i="4"/>
  <c r="DD529" i="4"/>
  <c r="DA529" i="4"/>
  <c r="DC529" i="4"/>
  <c r="AE373" i="21"/>
  <c r="AF373" i="21"/>
  <c r="BV143" i="8"/>
  <c r="DQ443" i="4"/>
  <c r="DS362" i="4"/>
  <c r="DT362" i="4"/>
  <c r="BV337" i="8"/>
  <c r="DQ79" i="4"/>
  <c r="DT50" i="4"/>
  <c r="DS50" i="4"/>
  <c r="DR50" i="4"/>
  <c r="AF346" i="21"/>
  <c r="AE346" i="21"/>
  <c r="BV150" i="8"/>
  <c r="DQ131" i="4"/>
  <c r="DR364" i="4"/>
  <c r="DS364" i="4"/>
  <c r="DT364" i="4"/>
  <c r="DR109" i="4"/>
  <c r="DS109" i="4"/>
  <c r="DT109" i="4"/>
  <c r="BV227" i="8"/>
  <c r="DQ240" i="4"/>
  <c r="AF314" i="21"/>
  <c r="AE314" i="21"/>
  <c r="AE215" i="21"/>
  <c r="AF215" i="21"/>
  <c r="AE220" i="21"/>
  <c r="AF220" i="21"/>
  <c r="DR327" i="4"/>
  <c r="DS327" i="4"/>
  <c r="AF491" i="21"/>
  <c r="AE491" i="21"/>
  <c r="AE132" i="21"/>
  <c r="AF132" i="21"/>
  <c r="AE444" i="21"/>
  <c r="AF444" i="21"/>
  <c r="DS457" i="4"/>
  <c r="DT457" i="4"/>
  <c r="DR457" i="4"/>
  <c r="AF90" i="21"/>
  <c r="AE90" i="21"/>
  <c r="DS437" i="4"/>
  <c r="DT437" i="4"/>
  <c r="AF52" i="21"/>
  <c r="AE52" i="21"/>
  <c r="CK492" i="4"/>
  <c r="CK366" i="4"/>
  <c r="CK88" i="4"/>
  <c r="CK12" i="4"/>
  <c r="CK196" i="4"/>
  <c r="CK472" i="4"/>
  <c r="CK392" i="4"/>
  <c r="CK25" i="4"/>
  <c r="CK70" i="4"/>
  <c r="CK277" i="4"/>
  <c r="CK333" i="4"/>
  <c r="CK481" i="4"/>
  <c r="CK163" i="4"/>
  <c r="CK179" i="4"/>
  <c r="CK537" i="4"/>
  <c r="CK252" i="4"/>
  <c r="CK257" i="4"/>
  <c r="CK485" i="4"/>
  <c r="CK387" i="4"/>
  <c r="CK504" i="4"/>
  <c r="CK286" i="4"/>
  <c r="CK303" i="4"/>
  <c r="CK415" i="4"/>
  <c r="CK529" i="4"/>
  <c r="CK148" i="4"/>
  <c r="CK413" i="4"/>
  <c r="CK388" i="4"/>
  <c r="CK493" i="4"/>
  <c r="CK241" i="4"/>
  <c r="CK190" i="4"/>
  <c r="CK83" i="4"/>
  <c r="CK91" i="4"/>
  <c r="CK276" i="4"/>
  <c r="CK99" i="4"/>
  <c r="CK530" i="4"/>
  <c r="CK133" i="4"/>
  <c r="CK441" i="4"/>
  <c r="CK307" i="4"/>
  <c r="CK555" i="4"/>
  <c r="CK383" i="4"/>
  <c r="CK309" i="4"/>
  <c r="CK446" i="4"/>
  <c r="CK321" i="4"/>
  <c r="CK346" i="4"/>
  <c r="CK314" i="4"/>
  <c r="CK513" i="4"/>
  <c r="CK220" i="4"/>
  <c r="CK517" i="4"/>
  <c r="CK491" i="4"/>
  <c r="CK90" i="4"/>
  <c r="CK308" i="4"/>
  <c r="CK52" i="4"/>
  <c r="CK129" i="4"/>
  <c r="CK76" i="4"/>
  <c r="CK355" i="4"/>
  <c r="CK539" i="4"/>
  <c r="CK112" i="4"/>
  <c r="CK367" i="4"/>
  <c r="CK149" i="4"/>
  <c r="CK342" i="4"/>
  <c r="CK375" i="4"/>
  <c r="CK306" i="4"/>
  <c r="CK160" i="4"/>
  <c r="CK424" i="4"/>
  <c r="CK180" i="4"/>
  <c r="CK482" i="4"/>
  <c r="CK102" i="4"/>
  <c r="CK229" i="4"/>
  <c r="CK412" i="4"/>
  <c r="CK55" i="4"/>
  <c r="CK322" i="4"/>
  <c r="CK150" i="4"/>
  <c r="CK430" i="4"/>
  <c r="CK352" i="4"/>
  <c r="CK477" i="4"/>
  <c r="CK50" i="4"/>
  <c r="CK417" i="4"/>
  <c r="CK254" i="4"/>
  <c r="CK31" i="4"/>
  <c r="CK228" i="4"/>
  <c r="CK453" i="4"/>
  <c r="CK459" i="4"/>
  <c r="CK523" i="4"/>
  <c r="CK107" i="4"/>
  <c r="CK46" i="4"/>
  <c r="CK438" i="4"/>
  <c r="CK11" i="4"/>
  <c r="CK402" i="4"/>
  <c r="CK301" i="4"/>
  <c r="CK56" i="4"/>
  <c r="CK63" i="4"/>
  <c r="CK499" i="4"/>
  <c r="CK246" i="4"/>
  <c r="CK26" i="4"/>
  <c r="CK462" i="4"/>
  <c r="CK34" i="4"/>
  <c r="CK289" i="4"/>
  <c r="CK151" i="4"/>
  <c r="CK374" i="4"/>
  <c r="CK227" i="4"/>
  <c r="CK404" i="4"/>
  <c r="CK174" i="4"/>
  <c r="CK359" i="4"/>
  <c r="CK460" i="4"/>
  <c r="CK376" i="4"/>
  <c r="CK423" i="4"/>
  <c r="CK158" i="4"/>
  <c r="CK187" i="4"/>
  <c r="CK332" i="4"/>
  <c r="CK287" i="4"/>
  <c r="CK353" i="4"/>
  <c r="CK511" i="4"/>
  <c r="CK295" i="4"/>
  <c r="CK541" i="4"/>
  <c r="CK480" i="4"/>
  <c r="CK436" i="4"/>
  <c r="CK525" i="4"/>
  <c r="CK259" i="4"/>
  <c r="CK198" i="4"/>
  <c r="CK296" i="4"/>
  <c r="CK153" i="4"/>
  <c r="CK75" i="4"/>
  <c r="CK528" i="4"/>
  <c r="CK240" i="4"/>
  <c r="CK233" i="4"/>
  <c r="CK508" i="4"/>
  <c r="CK372" i="4"/>
  <c r="CK338" i="4"/>
  <c r="CK251" i="4"/>
  <c r="CK501" i="4"/>
  <c r="CK13" i="4"/>
  <c r="CK267" i="4"/>
  <c r="CK467" i="4"/>
  <c r="CK428" i="4"/>
  <c r="CK221" i="4"/>
  <c r="CK155" i="4"/>
  <c r="CK249" i="4"/>
  <c r="CK358" i="4"/>
  <c r="CK261" i="4"/>
  <c r="CK302" i="4"/>
  <c r="CK538" i="4"/>
  <c r="CK522" i="4"/>
  <c r="CK118" i="4"/>
  <c r="CK505" i="4"/>
  <c r="CK248" i="4"/>
  <c r="CK319" i="4"/>
  <c r="CK340" i="4"/>
  <c r="CK326" i="4"/>
  <c r="CK270" i="4"/>
  <c r="CK514" i="4"/>
  <c r="CK269" i="4"/>
  <c r="CK48" i="4"/>
  <c r="CK30" i="4"/>
  <c r="CK279" i="4"/>
  <c r="CK315" i="4"/>
  <c r="CK47" i="4"/>
  <c r="CK59" i="4"/>
  <c r="CK464" i="4"/>
  <c r="CK373" i="4"/>
  <c r="CK278" i="4"/>
  <c r="CK262" i="4"/>
  <c r="CK215" i="4"/>
  <c r="CK143" i="4"/>
  <c r="CK122" i="4"/>
  <c r="CK551" i="4"/>
  <c r="CK132" i="4"/>
  <c r="CK444" i="4"/>
  <c r="CK24" i="4"/>
  <c r="CK146" i="4"/>
  <c r="CK178" i="4"/>
  <c r="CK92" i="4"/>
  <c r="CK157" i="4"/>
  <c r="CK396" i="4"/>
  <c r="CK435" i="4"/>
  <c r="CK184" i="4"/>
  <c r="CK114" i="4"/>
  <c r="CK212" i="4"/>
  <c r="CK418" i="4"/>
  <c r="CK77" i="4"/>
  <c r="CK420" i="4"/>
  <c r="CK49" i="4"/>
  <c r="CK100" i="4"/>
  <c r="CK429" i="4"/>
  <c r="CK14" i="4"/>
  <c r="CK223" i="4"/>
  <c r="CK33" i="4"/>
  <c r="CK297" i="4"/>
  <c r="CK512" i="4"/>
  <c r="CK111" i="4"/>
  <c r="CK224" i="4"/>
  <c r="CK389" i="4"/>
  <c r="CK437" i="4"/>
  <c r="CK19" i="4"/>
  <c r="CK547" i="4"/>
  <c r="CK478" i="4"/>
  <c r="CK95" i="4"/>
  <c r="CK549" i="4"/>
  <c r="CK207" i="4"/>
  <c r="CK377" i="4"/>
  <c r="CK61" i="4"/>
  <c r="CK37" i="4"/>
  <c r="CK98" i="4"/>
  <c r="CK256" i="4"/>
  <c r="CK264" i="4"/>
  <c r="CK474" i="4"/>
  <c r="CK272" i="4"/>
  <c r="CK463" i="4"/>
  <c r="CK341" i="4"/>
  <c r="CK320" i="4"/>
  <c r="CK244" i="4"/>
  <c r="CK62" i="4"/>
  <c r="CK29" i="4"/>
  <c r="CK442" i="4"/>
  <c r="CK193" i="4"/>
  <c r="CK154" i="4"/>
  <c r="CK380" i="4"/>
  <c r="CK22" i="4"/>
  <c r="CK74" i="4"/>
  <c r="CK370" i="4"/>
  <c r="CK440" i="4"/>
  <c r="CK395" i="4"/>
  <c r="CK242" i="4"/>
  <c r="CK495" i="4"/>
  <c r="CK58" i="4"/>
  <c r="CK439" i="4"/>
  <c r="CK518" i="4"/>
  <c r="CK185" i="4"/>
  <c r="CK552" i="4"/>
  <c r="CK15" i="4"/>
  <c r="CK218" i="4"/>
  <c r="CK431" i="4"/>
  <c r="CK445" i="4"/>
  <c r="CK39" i="4"/>
  <c r="CK210" i="4"/>
  <c r="CK471" i="4"/>
  <c r="CK136" i="4"/>
  <c r="CK553" i="4"/>
  <c r="CK536" i="4"/>
  <c r="CK238" i="4"/>
  <c r="CK266" i="4"/>
  <c r="CK515" i="4"/>
  <c r="CK125" i="4"/>
  <c r="CK490" i="4"/>
  <c r="CK457" i="4"/>
  <c r="CK231" i="4"/>
  <c r="CK384" i="4"/>
  <c r="CK524" i="4"/>
  <c r="CK451" i="4"/>
  <c r="CK316" i="4"/>
  <c r="CK123" i="4"/>
  <c r="CK548" i="4"/>
  <c r="CK378" i="4"/>
  <c r="CK137" i="4"/>
  <c r="CK403" i="4"/>
  <c r="CK104" i="4"/>
  <c r="CK219" i="4"/>
  <c r="CK486" i="4"/>
  <c r="CK188" i="4"/>
  <c r="CK271" i="4"/>
  <c r="CK516" i="4"/>
  <c r="CK361" i="4"/>
  <c r="CK211" i="4"/>
  <c r="CK409" i="4"/>
  <c r="CK416" i="4"/>
  <c r="CK183" i="4"/>
  <c r="CK152" i="4"/>
  <c r="CK54" i="4"/>
  <c r="CK213" i="4"/>
  <c r="CK470" i="4"/>
  <c r="CK408" i="4"/>
  <c r="CK325" i="4"/>
  <c r="CK216" i="4"/>
  <c r="CK35" i="4"/>
  <c r="CK521" i="4"/>
  <c r="CK202" i="4"/>
  <c r="CK534" i="4"/>
  <c r="CK425" i="4"/>
  <c r="CK78" i="4"/>
  <c r="CK487" i="4"/>
  <c r="CK161" i="4"/>
  <c r="CK447" i="4"/>
  <c r="CK138" i="4"/>
  <c r="CK456" i="4"/>
  <c r="CK109" i="4"/>
  <c r="CK386" i="4"/>
  <c r="CK550" i="4"/>
  <c r="CK475" i="4"/>
  <c r="CK318" i="4"/>
  <c r="CK520" i="4"/>
  <c r="CK406" i="4"/>
  <c r="CK291" i="4"/>
  <c r="CK310" i="4"/>
  <c r="CK134" i="4"/>
  <c r="CK449" i="4"/>
  <c r="CK489" i="4"/>
  <c r="CK282" i="4"/>
  <c r="CK313" i="4"/>
  <c r="CK84" i="4"/>
  <c r="CK6" i="4"/>
  <c r="CK21" i="4"/>
  <c r="CK117" i="4"/>
  <c r="CK43" i="4"/>
  <c r="CK494" i="4"/>
  <c r="CK181" i="4"/>
  <c r="CK397" i="4"/>
  <c r="CK97" i="4"/>
  <c r="CK108" i="4"/>
  <c r="CK258" i="4"/>
  <c r="CK469" i="4"/>
  <c r="CK535" i="4"/>
  <c r="CK510" i="4"/>
  <c r="CK360" i="4"/>
  <c r="CK500" i="4"/>
  <c r="CK519" i="4"/>
  <c r="CK8" i="4"/>
  <c r="CK275" i="4"/>
  <c r="CK101" i="4"/>
  <c r="CK323" i="4"/>
  <c r="CK465" i="4"/>
  <c r="CK526" i="4"/>
  <c r="CK51" i="4"/>
  <c r="CK433" i="4"/>
  <c r="CK532" i="4"/>
  <c r="CK531" i="4"/>
  <c r="CK305" i="4"/>
  <c r="CK281" i="4"/>
  <c r="CK503" i="4"/>
  <c r="CK234" i="4"/>
  <c r="CK93" i="4"/>
  <c r="CK509" i="4"/>
  <c r="CK116" i="4"/>
  <c r="CK527" i="4"/>
  <c r="CK170" i="4"/>
  <c r="CK20" i="4"/>
  <c r="CK273" i="4"/>
  <c r="CK199" i="4"/>
  <c r="CK44" i="4"/>
  <c r="CK414" i="4"/>
  <c r="CK343" i="4"/>
  <c r="CK247" i="4"/>
  <c r="CK263" i="4"/>
  <c r="CK339" i="4"/>
  <c r="CK293" i="4"/>
  <c r="CK106" i="4"/>
  <c r="CK368" i="4"/>
  <c r="CK450" i="4"/>
  <c r="CK16" i="4"/>
  <c r="CK407" i="4"/>
  <c r="CK250" i="4"/>
  <c r="CK328" i="4"/>
  <c r="CK72" i="4"/>
  <c r="CK300" i="4"/>
  <c r="CK38" i="4"/>
  <c r="CK237" i="4"/>
  <c r="CK356" i="4"/>
  <c r="CK156" i="4"/>
  <c r="CK349" i="4"/>
  <c r="CK483" i="4"/>
  <c r="CK432" i="4"/>
  <c r="CK405" i="4"/>
  <c r="CK496" i="4"/>
  <c r="CK299" i="4"/>
  <c r="CK304" i="4"/>
  <c r="CK488" i="4"/>
  <c r="CK23" i="4"/>
  <c r="CK192" i="4"/>
  <c r="CK533" i="4"/>
  <c r="CK176" i="4"/>
  <c r="CK556" i="4"/>
  <c r="CK169" i="4"/>
  <c r="CK10" i="4"/>
  <c r="CK81" i="4"/>
  <c r="CK484" i="4"/>
  <c r="CK9" i="4"/>
  <c r="CK393" i="4"/>
  <c r="CK217" i="4"/>
  <c r="CK452" i="4"/>
  <c r="CK506" i="4"/>
  <c r="CK362" i="4"/>
  <c r="CK268" i="4"/>
  <c r="CK479" i="4"/>
  <c r="CK142" i="4"/>
  <c r="CK64" i="4"/>
  <c r="CK298" i="4"/>
  <c r="CK164" i="4"/>
  <c r="CK253" i="4"/>
  <c r="CK205" i="4"/>
  <c r="CK398" i="4"/>
  <c r="CK69" i="4"/>
  <c r="CK434" i="4"/>
  <c r="CK32" i="4"/>
  <c r="CK119" i="4"/>
  <c r="CK466" i="4"/>
  <c r="CK336" i="4"/>
  <c r="CK175" i="4"/>
  <c r="CK498" i="4"/>
  <c r="CK168" i="4"/>
  <c r="CK337" i="4"/>
  <c r="CK507" i="4"/>
  <c r="CK311" i="4"/>
  <c r="CK18" i="4"/>
  <c r="CK546" i="4"/>
  <c r="CK502" i="4"/>
  <c r="CK159" i="4"/>
  <c r="CK364" i="4"/>
  <c r="CK121" i="4"/>
  <c r="CK324" i="4"/>
  <c r="CK85" i="4"/>
  <c r="CK71" i="4"/>
  <c r="CK128" i="4"/>
  <c r="CK399" i="4"/>
  <c r="CK426" i="4"/>
  <c r="CK86" i="4"/>
  <c r="CK80" i="4"/>
  <c r="CK87" i="4"/>
  <c r="CK448" i="4"/>
  <c r="CK292" i="4"/>
  <c r="CK243" i="4"/>
  <c r="CK365" i="4"/>
  <c r="CK391" i="4"/>
  <c r="CK120" i="4"/>
  <c r="CK348" i="4"/>
  <c r="CK166" i="4"/>
  <c r="CK53" i="4"/>
  <c r="CK89" i="4"/>
  <c r="CK167" i="4"/>
  <c r="CK468" i="4"/>
  <c r="CK458" i="4"/>
  <c r="CK473" i="4"/>
  <c r="CK354" i="4"/>
  <c r="CK369" i="4"/>
  <c r="CK544" i="4"/>
  <c r="CK131" i="4"/>
  <c r="AC497" i="21"/>
  <c r="AD497" i="21"/>
  <c r="CK162" i="4"/>
  <c r="EB162" i="4" s="1"/>
  <c r="BP340" i="8" s="1"/>
  <c r="BT340" i="8" s="1"/>
  <c r="CK177" i="4"/>
  <c r="CK554" i="4"/>
  <c r="CK141" i="4"/>
  <c r="AA570" i="31"/>
  <c r="AD570" i="31" s="1"/>
  <c r="AA577" i="31"/>
  <c r="AD577" i="31" s="1"/>
  <c r="AA583" i="31"/>
  <c r="AD583" i="31" s="1"/>
  <c r="AA571" i="31"/>
  <c r="AD571" i="31" s="1"/>
  <c r="AA584" i="31"/>
  <c r="AD584" i="31" s="1"/>
  <c r="AA569" i="31"/>
  <c r="AC76" i="21"/>
  <c r="BJ441" i="8"/>
  <c r="BU441" i="8" s="1"/>
  <c r="BN441" i="8"/>
  <c r="DA331" i="4" s="1"/>
  <c r="BN377" i="8"/>
  <c r="BJ377" i="8"/>
  <c r="BU377" i="8" s="1"/>
  <c r="AC492" i="21"/>
  <c r="AC366" i="21"/>
  <c r="AC88" i="21"/>
  <c r="AC440" i="21"/>
  <c r="AC395" i="21"/>
  <c r="AC242" i="21"/>
  <c r="AC495" i="21"/>
  <c r="AB589" i="31"/>
  <c r="AB574" i="31"/>
  <c r="AC268" i="21"/>
  <c r="AC198" i="21"/>
  <c r="AC526" i="21"/>
  <c r="AC296" i="21"/>
  <c r="AC51" i="21"/>
  <c r="BN165" i="8"/>
  <c r="BJ165" i="8"/>
  <c r="BU165" i="8" s="1"/>
  <c r="BN143" i="8"/>
  <c r="BJ143" i="8"/>
  <c r="BU143" i="8" s="1"/>
  <c r="BN146" i="8"/>
  <c r="DB124" i="4" s="1"/>
  <c r="BJ146" i="8"/>
  <c r="BU146" i="8" s="1"/>
  <c r="AC433" i="21"/>
  <c r="AC369" i="21"/>
  <c r="BN41" i="8"/>
  <c r="BJ41" i="8"/>
  <c r="BU41" i="8" s="1"/>
  <c r="BJ279" i="8"/>
  <c r="BU279" i="8" s="1"/>
  <c r="BN279" i="8"/>
  <c r="BN280" i="8"/>
  <c r="BJ280" i="8"/>
  <c r="BU280" i="8" s="1"/>
  <c r="AC153" i="21"/>
  <c r="BJ245" i="8"/>
  <c r="BU245" i="8" s="1"/>
  <c r="BN245" i="8"/>
  <c r="AC532" i="21"/>
  <c r="AC75" i="21"/>
  <c r="BJ340" i="8"/>
  <c r="BU340" i="8" s="1"/>
  <c r="BN340" i="8"/>
  <c r="AC531" i="21"/>
  <c r="AC528" i="21"/>
  <c r="AC479" i="21"/>
  <c r="AC305" i="21"/>
  <c r="AC281" i="21"/>
  <c r="BJ38" i="8"/>
  <c r="BU38" i="8" s="1"/>
  <c r="BN38" i="8"/>
  <c r="DA543" i="4" s="1"/>
  <c r="AC392" i="21"/>
  <c r="AC25" i="21"/>
  <c r="AC70" i="21"/>
  <c r="AC552" i="21"/>
  <c r="AA593" i="31"/>
  <c r="AD593" i="31" s="1"/>
  <c r="AA578" i="31"/>
  <c r="AD578" i="31" s="1"/>
  <c r="AC15" i="21"/>
  <c r="AC277" i="21"/>
  <c r="AC218" i="21"/>
  <c r="AC333" i="21"/>
  <c r="AC481" i="21"/>
  <c r="AC163" i="21"/>
  <c r="BN323" i="8"/>
  <c r="BJ323" i="8"/>
  <c r="BU323" i="8" s="1"/>
  <c r="BN167" i="8"/>
  <c r="DA280" i="4" s="1"/>
  <c r="BJ167" i="8"/>
  <c r="BU167" i="8" s="1"/>
  <c r="AA572" i="31"/>
  <c r="AD572" i="31" s="1"/>
  <c r="AA587" i="31"/>
  <c r="AD587" i="31" s="1"/>
  <c r="BN203" i="8"/>
  <c r="BJ203" i="8"/>
  <c r="BU203" i="8" s="1"/>
  <c r="BN288" i="8"/>
  <c r="DD82" i="4" s="1"/>
  <c r="BJ288" i="8"/>
  <c r="BU288" i="8" s="1"/>
  <c r="AC179" i="21"/>
  <c r="AC537" i="21"/>
  <c r="BN314" i="8"/>
  <c r="BJ314" i="8"/>
  <c r="BU314" i="8" s="1"/>
  <c r="BW314" i="8" s="1"/>
  <c r="AA589" i="31"/>
  <c r="AC431" i="21"/>
  <c r="AC252" i="21"/>
  <c r="AC445" i="21"/>
  <c r="AC39" i="21"/>
  <c r="AC210" i="21"/>
  <c r="AC471" i="21"/>
  <c r="AC136" i="21"/>
  <c r="BJ142" i="8"/>
  <c r="BU142" i="8" s="1"/>
  <c r="BN142" i="8"/>
  <c r="AC553" i="21"/>
  <c r="AC257" i="21"/>
  <c r="AC485" i="21"/>
  <c r="AC387" i="21"/>
  <c r="AC504" i="21"/>
  <c r="AC536" i="21"/>
  <c r="AC238" i="21"/>
  <c r="AB584" i="31"/>
  <c r="AB569" i="31"/>
  <c r="BJ116" i="8"/>
  <c r="BU116" i="8" s="1"/>
  <c r="BX116" i="8" s="1"/>
  <c r="BY116" i="8" s="1"/>
  <c r="BN116" i="8"/>
  <c r="BN354" i="8"/>
  <c r="BJ354" i="8"/>
  <c r="BU354" i="8" s="1"/>
  <c r="AC72" i="21"/>
  <c r="AC358" i="21"/>
  <c r="AC261" i="21"/>
  <c r="AC302" i="21"/>
  <c r="AC538" i="21"/>
  <c r="AC300" i="21"/>
  <c r="AC522" i="21"/>
  <c r="AC118" i="21"/>
  <c r="AC38" i="21"/>
  <c r="AC237" i="21"/>
  <c r="AC505" i="21"/>
  <c r="AB570" i="31"/>
  <c r="AB585" i="31"/>
  <c r="AC177" i="21"/>
  <c r="AC356" i="21"/>
  <c r="AC156" i="21"/>
  <c r="AC248" i="21"/>
  <c r="AC349" i="21"/>
  <c r="BN281" i="8"/>
  <c r="BJ281" i="8"/>
  <c r="BU281" i="8" s="1"/>
  <c r="AC319" i="21"/>
  <c r="AC483" i="21"/>
  <c r="AC432" i="21"/>
  <c r="AC340" i="21"/>
  <c r="AC326" i="21"/>
  <c r="AC405" i="21"/>
  <c r="AC496" i="21"/>
  <c r="AC299" i="21"/>
  <c r="AC270" i="21"/>
  <c r="BJ163" i="8"/>
  <c r="BU163" i="8" s="1"/>
  <c r="BN163" i="8"/>
  <c r="BJ301" i="8"/>
  <c r="BU301" i="8" s="1"/>
  <c r="BN301" i="8"/>
  <c r="BJ202" i="8"/>
  <c r="BU202" i="8" s="1"/>
  <c r="BN202" i="8"/>
  <c r="BJ256" i="8"/>
  <c r="BU256" i="8" s="1"/>
  <c r="BN256" i="8"/>
  <c r="AC514" i="21"/>
  <c r="AC304" i="21"/>
  <c r="AC269" i="21"/>
  <c r="AC488" i="21"/>
  <c r="AC131" i="21"/>
  <c r="AC48" i="21"/>
  <c r="AC30" i="21"/>
  <c r="AC23" i="21"/>
  <c r="AC279" i="21"/>
  <c r="AB576" i="31"/>
  <c r="AB591" i="31"/>
  <c r="BN52" i="8"/>
  <c r="DC401" i="4" s="1"/>
  <c r="BJ52" i="8"/>
  <c r="BU52" i="8" s="1"/>
  <c r="BN466" i="8"/>
  <c r="BJ466" i="8"/>
  <c r="BU466" i="8" s="1"/>
  <c r="BN282" i="8"/>
  <c r="BJ282" i="8"/>
  <c r="BU282" i="8" s="1"/>
  <c r="AC192" i="21"/>
  <c r="AC315" i="21"/>
  <c r="AC47" i="21"/>
  <c r="AC533" i="21"/>
  <c r="AC59" i="21"/>
  <c r="AC176" i="21"/>
  <c r="AC556" i="21"/>
  <c r="AA586" i="31"/>
  <c r="AD586" i="31" s="1"/>
  <c r="AC383" i="21"/>
  <c r="AC309" i="21"/>
  <c r="AC446" i="21"/>
  <c r="AC321" i="21"/>
  <c r="AC548" i="21"/>
  <c r="BN131" i="8"/>
  <c r="BJ131" i="8"/>
  <c r="BU131" i="8" s="1"/>
  <c r="BJ127" i="8"/>
  <c r="BU127" i="8" s="1"/>
  <c r="BN127" i="8"/>
  <c r="AC378" i="21"/>
  <c r="AC137" i="21"/>
  <c r="AC346" i="21"/>
  <c r="AC403" i="21"/>
  <c r="AC314" i="21"/>
  <c r="AC513" i="21"/>
  <c r="AC220" i="21"/>
  <c r="AC517" i="21"/>
  <c r="AC491" i="21"/>
  <c r="AC104" i="21"/>
  <c r="AC90" i="21"/>
  <c r="AA592" i="31"/>
  <c r="AD592" i="31" s="1"/>
  <c r="AC362" i="21"/>
  <c r="AC129" i="21"/>
  <c r="BJ86" i="8"/>
  <c r="BU86" i="8" s="1"/>
  <c r="BN86" i="8"/>
  <c r="AC295" i="21"/>
  <c r="AB573" i="31"/>
  <c r="AB588" i="31"/>
  <c r="BJ83" i="8"/>
  <c r="BU83" i="8" s="1"/>
  <c r="BN83" i="8"/>
  <c r="DB209" i="4" s="1"/>
  <c r="AC355" i="21"/>
  <c r="AC541" i="21"/>
  <c r="AC486" i="21"/>
  <c r="AC539" i="21"/>
  <c r="AC112" i="21"/>
  <c r="AC367" i="21"/>
  <c r="AA585" i="31"/>
  <c r="AD585" i="31" s="1"/>
  <c r="AC178" i="21"/>
  <c r="AC298" i="21"/>
  <c r="AC92" i="21"/>
  <c r="AC164" i="21"/>
  <c r="AC253" i="21"/>
  <c r="AC157" i="21"/>
  <c r="BN265" i="8"/>
  <c r="BJ265" i="8"/>
  <c r="BU265" i="8" s="1"/>
  <c r="BN56" i="8"/>
  <c r="BJ56" i="8"/>
  <c r="BU56" i="8" s="1"/>
  <c r="AC205" i="21"/>
  <c r="AC398" i="21"/>
  <c r="AC69" i="21"/>
  <c r="AC396" i="21"/>
  <c r="AC434" i="21"/>
  <c r="AC435" i="21"/>
  <c r="AC184" i="21"/>
  <c r="AC114" i="21"/>
  <c r="AA568" i="31"/>
  <c r="AD568" i="31" s="1"/>
  <c r="AC416" i="21"/>
  <c r="AC482" i="21"/>
  <c r="BJ213" i="8"/>
  <c r="BU213" i="8" s="1"/>
  <c r="BN213" i="8"/>
  <c r="AC183" i="21"/>
  <c r="AC102" i="21"/>
  <c r="AC229" i="21"/>
  <c r="AC152" i="21"/>
  <c r="AB592" i="31"/>
  <c r="AB577" i="31"/>
  <c r="AC412" i="21"/>
  <c r="BJ333" i="8"/>
  <c r="BU333" i="8" s="1"/>
  <c r="BN333" i="8"/>
  <c r="AC458" i="21"/>
  <c r="AC54" i="21"/>
  <c r="AC213" i="21"/>
  <c r="AC470" i="21"/>
  <c r="AC55" i="21"/>
  <c r="BH560" i="8"/>
  <c r="AC322" i="21"/>
  <c r="AC150" i="21"/>
  <c r="AC430" i="21"/>
  <c r="AC352" i="21"/>
  <c r="AC408" i="21"/>
  <c r="AC477" i="21"/>
  <c r="AC50" i="21"/>
  <c r="AC325" i="21"/>
  <c r="AC417" i="21"/>
  <c r="BN140" i="8"/>
  <c r="BJ140" i="8"/>
  <c r="BU140" i="8" s="1"/>
  <c r="BN326" i="8"/>
  <c r="BJ326" i="8"/>
  <c r="BU326" i="8" s="1"/>
  <c r="AC216" i="21"/>
  <c r="AC35" i="21"/>
  <c r="BJ162" i="8"/>
  <c r="BU162" i="8" s="1"/>
  <c r="BN162" i="8"/>
  <c r="AC544" i="21"/>
  <c r="AC521" i="21"/>
  <c r="AC202" i="21"/>
  <c r="AC254" i="21"/>
  <c r="AC31" i="21"/>
  <c r="AC228" i="21"/>
  <c r="AC534" i="21"/>
  <c r="BN322" i="8"/>
  <c r="BJ322" i="8"/>
  <c r="BU322" i="8" s="1"/>
  <c r="BN348" i="8"/>
  <c r="BJ348" i="8"/>
  <c r="BU348" i="8" s="1"/>
  <c r="BJ335" i="8"/>
  <c r="BU335" i="8" s="1"/>
  <c r="BN335" i="8"/>
  <c r="DB113" i="4" s="1"/>
  <c r="BJ426" i="8"/>
  <c r="BU426" i="8" s="1"/>
  <c r="BN426" i="8"/>
  <c r="DB260" i="4" s="1"/>
  <c r="AB579" i="31"/>
  <c r="AB594" i="31"/>
  <c r="BJ306" i="8"/>
  <c r="BU306" i="8" s="1"/>
  <c r="BN306" i="8"/>
  <c r="DB197" i="4" s="1"/>
  <c r="BN273" i="8"/>
  <c r="BJ273" i="8"/>
  <c r="BU273" i="8" s="1"/>
  <c r="BN109" i="8"/>
  <c r="BJ109" i="8"/>
  <c r="BU109" i="8" s="1"/>
  <c r="BJ139" i="8"/>
  <c r="BU139" i="8" s="1"/>
  <c r="BN139" i="8"/>
  <c r="AC389" i="21"/>
  <c r="AC18" i="21"/>
  <c r="AC437" i="21"/>
  <c r="AC546" i="21"/>
  <c r="AC19" i="21"/>
  <c r="AC547" i="21"/>
  <c r="AC478" i="21"/>
  <c r="AC502" i="21"/>
  <c r="AC159" i="21"/>
  <c r="AC364" i="21"/>
  <c r="AC95" i="21"/>
  <c r="AC121" i="21"/>
  <c r="AC324" i="21"/>
  <c r="AC549" i="21"/>
  <c r="AC85" i="21"/>
  <c r="BJ450" i="8"/>
  <c r="BU450" i="8" s="1"/>
  <c r="BN450" i="8"/>
  <c r="AC71" i="21"/>
  <c r="AC554" i="21"/>
  <c r="BJ337" i="8"/>
  <c r="BU337" i="8" s="1"/>
  <c r="BN337" i="8"/>
  <c r="BJ117" i="8"/>
  <c r="BU117" i="8" s="1"/>
  <c r="BW117" i="8" s="1"/>
  <c r="BN117" i="8"/>
  <c r="AC128" i="21"/>
  <c r="AC207" i="21"/>
  <c r="AC399" i="21"/>
  <c r="AC377" i="21"/>
  <c r="AC426" i="21"/>
  <c r="AC61" i="21"/>
  <c r="AC86" i="21"/>
  <c r="AC80" i="21"/>
  <c r="AC87" i="21"/>
  <c r="AC37" i="21"/>
  <c r="AC98" i="21"/>
  <c r="AB590" i="31"/>
  <c r="AB575" i="31"/>
  <c r="BN158" i="8"/>
  <c r="BJ158" i="8"/>
  <c r="BU158" i="8" s="1"/>
  <c r="AC256" i="21"/>
  <c r="AC448" i="21"/>
  <c r="AC292" i="21"/>
  <c r="AC264" i="21"/>
  <c r="AC474" i="21"/>
  <c r="AC272" i="21"/>
  <c r="AC463" i="21"/>
  <c r="AC243" i="21"/>
  <c r="AC359" i="21"/>
  <c r="AC460" i="21"/>
  <c r="AC43" i="21"/>
  <c r="AC376" i="21"/>
  <c r="AC494" i="21"/>
  <c r="AC181" i="21"/>
  <c r="AC397" i="21"/>
  <c r="AC97" i="21"/>
  <c r="BJ60" i="8"/>
  <c r="BU60" i="8" s="1"/>
  <c r="BN60" i="8"/>
  <c r="BN291" i="8"/>
  <c r="BJ291" i="8"/>
  <c r="BU291" i="8" s="1"/>
  <c r="AC108" i="21"/>
  <c r="AC258" i="21"/>
  <c r="AC423" i="21"/>
  <c r="AC469" i="21"/>
  <c r="AC158" i="21"/>
  <c r="AC187" i="21"/>
  <c r="AC535" i="21"/>
  <c r="AC510" i="21"/>
  <c r="AC360" i="21"/>
  <c r="AC500" i="21"/>
  <c r="AC519" i="21"/>
  <c r="AC8" i="21"/>
  <c r="AC275" i="21"/>
  <c r="AC332" i="21"/>
  <c r="AB578" i="31"/>
  <c r="AB593" i="31"/>
  <c r="AC287" i="21"/>
  <c r="AC101" i="21"/>
  <c r="AC74" i="21"/>
  <c r="BN34" i="8"/>
  <c r="BJ34" i="8"/>
  <c r="BU34" i="8" s="1"/>
  <c r="BW34" i="8" s="1"/>
  <c r="AC480" i="21"/>
  <c r="BJ122" i="8"/>
  <c r="BU122" i="8" s="1"/>
  <c r="BN122" i="8"/>
  <c r="BN95" i="8"/>
  <c r="BJ95" i="8"/>
  <c r="BU95" i="8" s="1"/>
  <c r="AC436" i="21"/>
  <c r="AC323" i="21"/>
  <c r="AC525" i="21"/>
  <c r="AC259" i="21"/>
  <c r="AC465" i="21"/>
  <c r="AC12" i="21"/>
  <c r="AC196" i="21"/>
  <c r="BJ286" i="8"/>
  <c r="BU286" i="8" s="1"/>
  <c r="BN286" i="8"/>
  <c r="DB214" i="4" s="1"/>
  <c r="AC472" i="21"/>
  <c r="BJ272" i="8"/>
  <c r="BU272" i="8" s="1"/>
  <c r="BN272" i="8"/>
  <c r="BN99" i="8"/>
  <c r="DA357" i="4" s="1"/>
  <c r="BJ99" i="8"/>
  <c r="BU99" i="8" s="1"/>
  <c r="AB567" i="31"/>
  <c r="AB582" i="31"/>
  <c r="AC58" i="21"/>
  <c r="AC439" i="21"/>
  <c r="BK560" i="8"/>
  <c r="AC518" i="21"/>
  <c r="AC185" i="21"/>
  <c r="AC503" i="21"/>
  <c r="AC240" i="21"/>
  <c r="AC234" i="21"/>
  <c r="AC93" i="21"/>
  <c r="AC509" i="21"/>
  <c r="AC116" i="21"/>
  <c r="AC233" i="21"/>
  <c r="BN302" i="8"/>
  <c r="BJ302" i="8"/>
  <c r="BU302" i="8" s="1"/>
  <c r="AC508" i="21"/>
  <c r="AC527" i="21"/>
  <c r="AC372" i="21"/>
  <c r="BJ263" i="8"/>
  <c r="BU263" i="8" s="1"/>
  <c r="BN263" i="8"/>
  <c r="AC338" i="21"/>
  <c r="AC251" i="21"/>
  <c r="AC501" i="21"/>
  <c r="BL560" i="8"/>
  <c r="AC170" i="21"/>
  <c r="AC20" i="21"/>
  <c r="AC273" i="21"/>
  <c r="AC199" i="21"/>
  <c r="AC44" i="21"/>
  <c r="AC414" i="21"/>
  <c r="AC13" i="21"/>
  <c r="AC343" i="21"/>
  <c r="AC267" i="21"/>
  <c r="AC247" i="21"/>
  <c r="AC263" i="21"/>
  <c r="AC339" i="21"/>
  <c r="AC293" i="21"/>
  <c r="BJ35" i="8"/>
  <c r="BU35" i="8" s="1"/>
  <c r="BN35" i="8"/>
  <c r="BJ21" i="8"/>
  <c r="BU21" i="8" s="1"/>
  <c r="BN21" i="8"/>
  <c r="BN440" i="8"/>
  <c r="BJ440" i="8"/>
  <c r="BU440" i="8" s="1"/>
  <c r="AC106" i="21"/>
  <c r="AC467" i="21"/>
  <c r="AC368" i="21"/>
  <c r="AC450" i="21"/>
  <c r="AC16" i="21"/>
  <c r="AC428" i="21"/>
  <c r="AC221" i="21"/>
  <c r="AC155" i="21"/>
  <c r="BJ331" i="8"/>
  <c r="BU331" i="8" s="1"/>
  <c r="BN331" i="8"/>
  <c r="AC249" i="21"/>
  <c r="AC407" i="21"/>
  <c r="AC250" i="21"/>
  <c r="AA574" i="31"/>
  <c r="AD574" i="31" s="1"/>
  <c r="AC453" i="21"/>
  <c r="AC459" i="21"/>
  <c r="AC425" i="21"/>
  <c r="BJ219" i="8"/>
  <c r="BU219" i="8" s="1"/>
  <c r="BW219" i="8" s="1"/>
  <c r="BN219" i="8"/>
  <c r="AB587" i="31"/>
  <c r="AC587" i="31" s="1"/>
  <c r="AB572" i="31"/>
  <c r="AC572" i="31" s="1"/>
  <c r="BN232" i="8"/>
  <c r="BJ232" i="8"/>
  <c r="BU232" i="8" s="1"/>
  <c r="BJ197" i="8"/>
  <c r="BU197" i="8" s="1"/>
  <c r="BN197" i="8"/>
  <c r="AC286" i="21"/>
  <c r="AA588" i="31"/>
  <c r="AD588" i="31" s="1"/>
  <c r="AA573" i="31"/>
  <c r="AD573" i="31" s="1"/>
  <c r="AC303" i="21"/>
  <c r="AC415" i="21"/>
  <c r="AC266" i="21"/>
  <c r="AC529" i="21"/>
  <c r="AC515" i="21"/>
  <c r="BN304" i="8"/>
  <c r="DB290" i="4" s="1"/>
  <c r="BJ304" i="8"/>
  <c r="BU304" i="8" s="1"/>
  <c r="AC148" i="21"/>
  <c r="AC125" i="21"/>
  <c r="AC413" i="21"/>
  <c r="AC388" i="21"/>
  <c r="AC490" i="21"/>
  <c r="BN44" i="8"/>
  <c r="BJ44" i="8"/>
  <c r="BU44" i="8" s="1"/>
  <c r="AC457" i="21"/>
  <c r="AC231" i="21"/>
  <c r="AC493" i="21"/>
  <c r="AC384" i="21"/>
  <c r="AC241" i="21"/>
  <c r="AC190" i="21"/>
  <c r="AC524" i="21"/>
  <c r="AC83" i="21"/>
  <c r="BN168" i="8"/>
  <c r="BJ168" i="8"/>
  <c r="BU168" i="8" s="1"/>
  <c r="AC91" i="21"/>
  <c r="AC451" i="21"/>
  <c r="BJ130" i="8"/>
  <c r="BU130" i="8" s="1"/>
  <c r="BN130" i="8"/>
  <c r="AC276" i="21"/>
  <c r="AC99" i="21"/>
  <c r="AC530" i="21"/>
  <c r="BJ42" i="8"/>
  <c r="BU42" i="8" s="1"/>
  <c r="BN42" i="8"/>
  <c r="BN443" i="8"/>
  <c r="DB329" i="4" s="1"/>
  <c r="BJ443" i="8"/>
  <c r="BU443" i="8" s="1"/>
  <c r="AC316" i="21"/>
  <c r="AC133" i="21"/>
  <c r="AC441" i="21"/>
  <c r="AC307" i="21"/>
  <c r="AC555" i="21"/>
  <c r="AC123" i="21"/>
  <c r="AC464" i="21"/>
  <c r="AC169" i="21"/>
  <c r="AC10" i="21"/>
  <c r="BJ433" i="8"/>
  <c r="BU433" i="8" s="1"/>
  <c r="BN433" i="8"/>
  <c r="AC141" i="21"/>
  <c r="AC373" i="21"/>
  <c r="AC81" i="21"/>
  <c r="AC484" i="21"/>
  <c r="AC278" i="21"/>
  <c r="AC9" i="21"/>
  <c r="AC262" i="21"/>
  <c r="AC215" i="21"/>
  <c r="AC143" i="21"/>
  <c r="AC122" i="21"/>
  <c r="AC393" i="21"/>
  <c r="AC551" i="21"/>
  <c r="AC217" i="21"/>
  <c r="AC452" i="21"/>
  <c r="AC132" i="21"/>
  <c r="AC444" i="21"/>
  <c r="AC506" i="21"/>
  <c r="AC308" i="21"/>
  <c r="AC52" i="21"/>
  <c r="AC219" i="21"/>
  <c r="AC370" i="21"/>
  <c r="BJ54" i="8"/>
  <c r="BU54" i="8" s="1"/>
  <c r="BN54" i="8"/>
  <c r="BN96" i="8"/>
  <c r="DA285" i="4" s="1"/>
  <c r="BJ96" i="8"/>
  <c r="BU96" i="8" s="1"/>
  <c r="BJ390" i="8"/>
  <c r="BU390" i="8" s="1"/>
  <c r="BN390" i="8"/>
  <c r="AC24" i="21"/>
  <c r="BJ311" i="8"/>
  <c r="BU311" i="8" s="1"/>
  <c r="BN311" i="8"/>
  <c r="BJ85" i="8"/>
  <c r="BU85" i="8" s="1"/>
  <c r="BN85" i="8"/>
  <c r="DD330" i="4" s="1"/>
  <c r="AC146" i="21"/>
  <c r="AC142" i="21"/>
  <c r="AC64" i="21"/>
  <c r="AC149" i="21"/>
  <c r="AC188" i="21"/>
  <c r="AC271" i="21"/>
  <c r="AC516" i="21"/>
  <c r="AC342" i="21"/>
  <c r="AC375" i="21"/>
  <c r="AC306" i="21"/>
  <c r="AC473" i="21"/>
  <c r="AC361" i="21"/>
  <c r="AC160" i="21"/>
  <c r="AC211" i="21"/>
  <c r="AC424" i="21"/>
  <c r="AC409" i="21"/>
  <c r="BN231" i="8"/>
  <c r="BJ231" i="8"/>
  <c r="BU231" i="8" s="1"/>
  <c r="BJ135" i="8"/>
  <c r="BU135" i="8" s="1"/>
  <c r="BN135" i="8"/>
  <c r="DA3" i="4" s="1"/>
  <c r="BO560" i="8"/>
  <c r="AC180" i="21"/>
  <c r="AC212" i="21"/>
  <c r="AC418" i="21"/>
  <c r="AC32" i="21"/>
  <c r="AC119" i="21"/>
  <c r="AA591" i="31"/>
  <c r="AD591" i="31" s="1"/>
  <c r="AA576" i="31"/>
  <c r="AD576" i="31" s="1"/>
  <c r="AC77" i="21"/>
  <c r="BJ248" i="8"/>
  <c r="BU248" i="8" s="1"/>
  <c r="BN248" i="8"/>
  <c r="BN16" i="8"/>
  <c r="BJ16" i="8"/>
  <c r="BU16" i="8" s="1"/>
  <c r="BN297" i="8"/>
  <c r="BJ297" i="8"/>
  <c r="BU297" i="8" s="1"/>
  <c r="BN156" i="8"/>
  <c r="BJ156" i="8"/>
  <c r="BU156" i="8" s="1"/>
  <c r="AC420" i="21"/>
  <c r="AC466" i="21"/>
  <c r="AC336" i="21"/>
  <c r="AC49" i="21"/>
  <c r="AC175" i="21"/>
  <c r="AC100" i="21"/>
  <c r="AC429" i="21"/>
  <c r="AC14" i="21"/>
  <c r="AC223" i="21"/>
  <c r="AC354" i="21"/>
  <c r="BJ278" i="8"/>
  <c r="BU278" i="8" s="1"/>
  <c r="BW278" i="8" s="1"/>
  <c r="BN278" i="8"/>
  <c r="DA239" i="4" s="1"/>
  <c r="AC33" i="21"/>
  <c r="BJ226" i="8"/>
  <c r="BU226" i="8" s="1"/>
  <c r="BN226" i="8"/>
  <c r="DB186" i="4" s="1"/>
  <c r="BN10" i="8"/>
  <c r="DB194" i="4" s="1"/>
  <c r="BJ10" i="8"/>
  <c r="BU10" i="8" s="1"/>
  <c r="AC498" i="21"/>
  <c r="AC297" i="21"/>
  <c r="AC512" i="21"/>
  <c r="AC168" i="21"/>
  <c r="AC111" i="21"/>
  <c r="AC337" i="21"/>
  <c r="AC507" i="21"/>
  <c r="AC224" i="21"/>
  <c r="AC311" i="21"/>
  <c r="AC328" i="21"/>
  <c r="BN43" i="8"/>
  <c r="BJ43" i="8"/>
  <c r="BU43" i="8" s="1"/>
  <c r="BJ216" i="8"/>
  <c r="BU216" i="8" s="1"/>
  <c r="BN216" i="8"/>
  <c r="AA590" i="31"/>
  <c r="AD590" i="31" s="1"/>
  <c r="AA575" i="31"/>
  <c r="AD575" i="31" s="1"/>
  <c r="BJ111" i="8"/>
  <c r="BU111" i="8" s="1"/>
  <c r="BN111" i="8"/>
  <c r="BN18" i="8"/>
  <c r="BJ18" i="8"/>
  <c r="BU18" i="8" s="1"/>
  <c r="AC78" i="21"/>
  <c r="AC523" i="21"/>
  <c r="AC487" i="21"/>
  <c r="AC161" i="21"/>
  <c r="AC447" i="21"/>
  <c r="AC107" i="21"/>
  <c r="AC138" i="21"/>
  <c r="AC46" i="21"/>
  <c r="AC456" i="21"/>
  <c r="AC438" i="21"/>
  <c r="AC11" i="21"/>
  <c r="AC402" i="21"/>
  <c r="AC301" i="21"/>
  <c r="AC56" i="21"/>
  <c r="AB586" i="31"/>
  <c r="AB571" i="31"/>
  <c r="AC109" i="21"/>
  <c r="AC63" i="21"/>
  <c r="AC386" i="21"/>
  <c r="AC550" i="21"/>
  <c r="AC499" i="21"/>
  <c r="AC475" i="21"/>
  <c r="BJ349" i="8"/>
  <c r="BU349" i="8" s="1"/>
  <c r="BN349" i="8"/>
  <c r="AC246" i="21"/>
  <c r="BN67" i="8"/>
  <c r="BJ67" i="8"/>
  <c r="BU67" i="8" s="1"/>
  <c r="AA582" i="31"/>
  <c r="AD582" i="31" s="1"/>
  <c r="AA567" i="31"/>
  <c r="AD567" i="31" s="1"/>
  <c r="BJ270" i="8"/>
  <c r="BU270" i="8" s="1"/>
  <c r="BN270" i="8"/>
  <c r="AC26" i="21"/>
  <c r="AC318" i="21"/>
  <c r="AC462" i="21"/>
  <c r="AC520" i="21"/>
  <c r="BJ321" i="8"/>
  <c r="BU321" i="8" s="1"/>
  <c r="BN321" i="8"/>
  <c r="AC406" i="21"/>
  <c r="AC34" i="21"/>
  <c r="AC291" i="21"/>
  <c r="AC289" i="21"/>
  <c r="AC310" i="21"/>
  <c r="AC134" i="21"/>
  <c r="AC449" i="21"/>
  <c r="AC489" i="21"/>
  <c r="AC151" i="21"/>
  <c r="AC374" i="21"/>
  <c r="AC282" i="21"/>
  <c r="AC227" i="21"/>
  <c r="BJ254" i="8"/>
  <c r="BU254" i="8" s="1"/>
  <c r="BN254" i="8"/>
  <c r="DB36" i="4" s="1"/>
  <c r="AC313" i="21"/>
  <c r="AC84" i="21"/>
  <c r="AC6" i="21"/>
  <c r="AC21" i="21"/>
  <c r="AA579" i="31"/>
  <c r="AD579" i="31" s="1"/>
  <c r="AA594" i="31"/>
  <c r="AD594" i="31" s="1"/>
  <c r="BN352" i="8"/>
  <c r="BJ352" i="8"/>
  <c r="BU352" i="8" s="1"/>
  <c r="F55" i="7"/>
  <c r="BJ353" i="8"/>
  <c r="BU353" i="8" s="1"/>
  <c r="BN353" i="8"/>
  <c r="DB201" i="4" s="1"/>
  <c r="BJ121" i="8"/>
  <c r="BU121" i="8" s="1"/>
  <c r="BN121" i="8"/>
  <c r="AC404" i="21"/>
  <c r="AC117" i="21"/>
  <c r="AC174" i="21"/>
  <c r="AC365" i="21"/>
  <c r="AC391" i="21"/>
  <c r="AC341" i="21"/>
  <c r="AC120" i="21"/>
  <c r="AC348" i="21"/>
  <c r="AC166" i="21"/>
  <c r="AC320" i="21"/>
  <c r="AC244" i="21"/>
  <c r="BJ429" i="8"/>
  <c r="BU429" i="8" s="1"/>
  <c r="BN429" i="8"/>
  <c r="BJ334" i="8"/>
  <c r="BU334" i="8" s="1"/>
  <c r="BX334" i="8" s="1"/>
  <c r="BN334" i="8"/>
  <c r="AC62" i="21"/>
  <c r="AC29" i="21"/>
  <c r="BJ178" i="8"/>
  <c r="BU178" i="8" s="1"/>
  <c r="BN178" i="8"/>
  <c r="DC232" i="4" s="1"/>
  <c r="AC53" i="21"/>
  <c r="AC442" i="21"/>
  <c r="AC89" i="21"/>
  <c r="AC167" i="21"/>
  <c r="AB568" i="31"/>
  <c r="AB583" i="31"/>
  <c r="AC468" i="21"/>
  <c r="AC193" i="21"/>
  <c r="AC154" i="21"/>
  <c r="AC380" i="21"/>
  <c r="AC22" i="21"/>
  <c r="AC353" i="21"/>
  <c r="AC511" i="21"/>
  <c r="BW499" i="8"/>
  <c r="N6" i="23"/>
  <c r="BA288" i="8"/>
  <c r="BB288" i="8" s="1"/>
  <c r="AA30" i="23" l="1"/>
  <c r="T30" i="23"/>
  <c r="Y30" i="23"/>
  <c r="S30" i="23"/>
  <c r="AL30" i="23"/>
  <c r="Q30" i="23"/>
  <c r="AE30" i="23"/>
  <c r="AM30" i="23"/>
  <c r="AM31" i="23" s="1"/>
  <c r="AH30" i="23"/>
  <c r="W30" i="23"/>
  <c r="X30" i="23"/>
  <c r="AG30" i="23"/>
  <c r="U30" i="23"/>
  <c r="P30" i="23"/>
  <c r="V30" i="23"/>
  <c r="AF30" i="23"/>
  <c r="D30" i="23"/>
  <c r="AB30" i="23"/>
  <c r="AJ30" i="23"/>
  <c r="R30" i="23"/>
  <c r="AC583" i="31"/>
  <c r="AC568" i="31"/>
  <c r="AC571" i="31"/>
  <c r="AC586" i="31"/>
  <c r="AC570" i="31"/>
  <c r="DD235" i="4"/>
  <c r="DA235" i="4"/>
  <c r="DA195" i="4"/>
  <c r="DB195" i="4"/>
  <c r="DC371" i="4"/>
  <c r="DB371" i="4"/>
  <c r="DD371" i="4"/>
  <c r="DA371" i="4"/>
  <c r="CL464" i="4"/>
  <c r="CM372" i="4"/>
  <c r="CM376" i="4"/>
  <c r="CM439" i="4"/>
  <c r="CL529" i="4"/>
  <c r="CM504" i="4"/>
  <c r="CM240" i="4"/>
  <c r="CL97" i="4"/>
  <c r="CL456" i="4"/>
  <c r="CL177" i="4"/>
  <c r="CM510" i="4"/>
  <c r="CM184" i="4"/>
  <c r="CL403" i="4"/>
  <c r="CL522" i="4"/>
  <c r="CL154" i="4"/>
  <c r="CM320" i="4"/>
  <c r="CL389" i="4"/>
  <c r="CM150" i="4"/>
  <c r="CM132" i="4"/>
  <c r="CM215" i="4"/>
  <c r="CM47" i="4"/>
  <c r="CL276" i="4"/>
  <c r="CM91" i="4"/>
  <c r="CL505" i="4"/>
  <c r="CM302" i="4"/>
  <c r="CL155" i="4"/>
  <c r="CL485" i="4"/>
  <c r="CM163" i="4"/>
  <c r="CL369" i="4"/>
  <c r="CL492" i="4"/>
  <c r="CM516" i="4"/>
  <c r="CM468" i="4"/>
  <c r="CL187" i="4"/>
  <c r="CL423" i="4"/>
  <c r="CL376" i="4"/>
  <c r="CL348" i="4"/>
  <c r="CL448" i="4"/>
  <c r="CM399" i="4"/>
  <c r="CL26" i="4"/>
  <c r="CM246" i="4"/>
  <c r="CM121" i="4"/>
  <c r="CL56" i="4"/>
  <c r="CL438" i="4"/>
  <c r="CM523" i="4"/>
  <c r="CL337" i="4"/>
  <c r="CM477" i="4"/>
  <c r="CL375" i="4"/>
  <c r="CM539" i="4"/>
  <c r="CL188" i="4"/>
  <c r="CL439" i="4"/>
  <c r="CM555" i="4"/>
  <c r="CL133" i="4"/>
  <c r="CM99" i="4"/>
  <c r="CM493" i="4"/>
  <c r="CM156" i="4"/>
  <c r="CL72" i="4"/>
  <c r="CL16" i="4"/>
  <c r="CL44" i="4"/>
  <c r="CM20" i="4"/>
  <c r="CL281" i="4"/>
  <c r="CM532" i="4"/>
  <c r="CM53" i="4"/>
  <c r="CM97" i="4"/>
  <c r="CL494" i="4"/>
  <c r="CM391" i="4"/>
  <c r="CM6" i="4"/>
  <c r="CM489" i="4"/>
  <c r="CL318" i="4"/>
  <c r="CM447" i="4"/>
  <c r="CL35" i="4"/>
  <c r="CM54" i="4"/>
  <c r="CM298" i="4"/>
  <c r="CL393" i="4"/>
  <c r="CL548" i="4"/>
  <c r="CM316" i="4"/>
  <c r="CL23" i="4"/>
  <c r="CL231" i="4"/>
  <c r="CM553" i="4"/>
  <c r="CM339" i="4"/>
  <c r="CL509" i="4"/>
  <c r="CM518" i="4"/>
  <c r="CM395" i="4"/>
  <c r="CM500" i="4"/>
  <c r="CL510" i="4"/>
  <c r="CL442" i="4"/>
  <c r="CM29" i="4"/>
  <c r="CL117" i="4"/>
  <c r="CM310" i="4"/>
  <c r="CM386" i="4"/>
  <c r="CM547" i="4"/>
  <c r="CM408" i="4"/>
  <c r="CM418" i="4"/>
  <c r="CM396" i="4"/>
  <c r="CM409" i="4"/>
  <c r="CL361" i="4"/>
  <c r="CM24" i="4"/>
  <c r="CL30" i="4"/>
  <c r="CL131" i="4"/>
  <c r="CL515" i="4"/>
  <c r="CM536" i="4"/>
  <c r="CM267" i="4"/>
  <c r="CM501" i="4"/>
  <c r="CL251" i="4"/>
  <c r="CM22" i="4"/>
  <c r="CL193" i="4"/>
  <c r="CL320" i="4"/>
  <c r="CL463" i="4"/>
  <c r="CM272" i="4"/>
  <c r="CM37" i="4"/>
  <c r="CL107" i="4"/>
  <c r="CM437" i="4"/>
  <c r="CM389" i="4"/>
  <c r="CM111" i="4"/>
  <c r="CM512" i="4"/>
  <c r="CM420" i="4"/>
  <c r="CM412" i="4"/>
  <c r="CM180" i="4"/>
  <c r="CL92" i="4"/>
  <c r="CM88" i="4"/>
  <c r="CL444" i="4"/>
  <c r="CL302" i="4"/>
  <c r="CM89" i="4"/>
  <c r="CL462" i="4"/>
  <c r="CL364" i="4"/>
  <c r="CM164" i="4"/>
  <c r="CM148" i="4"/>
  <c r="CM44" i="4"/>
  <c r="CM120" i="4"/>
  <c r="CM550" i="4"/>
  <c r="CM548" i="4"/>
  <c r="CM442" i="4"/>
  <c r="CM341" i="4"/>
  <c r="CM515" i="4"/>
  <c r="CM445" i="4"/>
  <c r="CL37" i="4"/>
  <c r="CL412" i="4"/>
  <c r="CL90" i="4"/>
  <c r="CL132" i="4"/>
  <c r="CL215" i="4"/>
  <c r="CM373" i="4"/>
  <c r="CM383" i="4"/>
  <c r="CL47" i="4"/>
  <c r="CM276" i="4"/>
  <c r="CL91" i="4"/>
  <c r="CM83" i="4"/>
  <c r="CL270" i="4"/>
  <c r="CM505" i="4"/>
  <c r="CL261" i="4"/>
  <c r="CM221" i="4"/>
  <c r="CL257" i="4"/>
  <c r="CL13" i="4"/>
  <c r="CL163" i="4"/>
  <c r="CL70" i="4"/>
  <c r="CM369" i="4"/>
  <c r="CM492" i="4"/>
  <c r="CL516" i="4"/>
  <c r="CL353" i="4"/>
  <c r="CL468" i="4"/>
  <c r="CM187" i="4"/>
  <c r="CM423" i="4"/>
  <c r="CM166" i="4"/>
  <c r="CM448" i="4"/>
  <c r="CM87" i="4"/>
  <c r="CM151" i="4"/>
  <c r="CL289" i="4"/>
  <c r="CM26" i="4"/>
  <c r="CL246" i="4"/>
  <c r="CM499" i="4"/>
  <c r="CM56" i="4"/>
  <c r="CM438" i="4"/>
  <c r="CM337" i="4"/>
  <c r="CM375" i="4"/>
  <c r="CL142" i="4"/>
  <c r="CL539" i="4"/>
  <c r="CM452" i="4"/>
  <c r="CL555" i="4"/>
  <c r="CM133" i="4"/>
  <c r="CL99" i="4"/>
  <c r="CM241" i="4"/>
  <c r="CL156" i="4"/>
  <c r="CM72" i="4"/>
  <c r="CM16" i="4"/>
  <c r="CL263" i="4"/>
  <c r="CL199" i="4"/>
  <c r="CM179" i="4"/>
  <c r="CM281" i="4"/>
  <c r="CL275" i="4"/>
  <c r="CM494" i="4"/>
  <c r="CL391" i="4"/>
  <c r="CL449" i="4"/>
  <c r="CM134" i="4"/>
  <c r="CM128" i="4"/>
  <c r="CL502" i="4"/>
  <c r="CL447" i="4"/>
  <c r="CL216" i="4"/>
  <c r="CL213" i="4"/>
  <c r="CL54" i="4"/>
  <c r="CM69" i="4"/>
  <c r="CM393" i="4"/>
  <c r="CL316" i="4"/>
  <c r="CL483" i="4"/>
  <c r="CM250" i="4"/>
  <c r="CM450" i="4"/>
  <c r="CL339" i="4"/>
  <c r="CM471" i="4"/>
  <c r="CM509" i="4"/>
  <c r="CL518" i="4"/>
  <c r="CL58" i="4"/>
  <c r="CL395" i="4"/>
  <c r="CM101" i="4"/>
  <c r="CL29" i="4"/>
  <c r="CM256" i="4"/>
  <c r="CL310" i="4"/>
  <c r="CL386" i="4"/>
  <c r="CM78" i="4"/>
  <c r="CM202" i="4"/>
  <c r="CL544" i="4"/>
  <c r="CL408" i="4"/>
  <c r="CM470" i="4"/>
  <c r="CL418" i="4"/>
  <c r="CL114" i="4"/>
  <c r="CM361" i="4"/>
  <c r="CM178" i="4"/>
  <c r="CL24" i="4"/>
  <c r="CM551" i="4"/>
  <c r="CL122" i="4"/>
  <c r="CM262" i="4"/>
  <c r="CM384" i="4"/>
  <c r="CL238" i="4"/>
  <c r="CL536" i="4"/>
  <c r="CL267" i="4"/>
  <c r="CL22" i="4"/>
  <c r="CM193" i="4"/>
  <c r="CM62" i="4"/>
  <c r="CM463" i="4"/>
  <c r="CL474" i="4"/>
  <c r="CL227" i="4"/>
  <c r="CM19" i="4"/>
  <c r="CL437" i="4"/>
  <c r="CL111" i="4"/>
  <c r="CL420" i="4"/>
  <c r="CM92" i="4"/>
  <c r="CL366" i="4"/>
  <c r="CM485" i="4"/>
  <c r="CL121" i="4"/>
  <c r="CM188" i="4"/>
  <c r="CM556" i="4"/>
  <c r="CM387" i="4"/>
  <c r="CL268" i="4"/>
  <c r="CL53" i="4"/>
  <c r="CL354" i="4"/>
  <c r="CM503" i="4"/>
  <c r="CM181" i="4"/>
  <c r="CL396" i="4"/>
  <c r="CM30" i="4"/>
  <c r="CM251" i="4"/>
  <c r="CL272" i="4"/>
  <c r="CL352" i="4"/>
  <c r="CL306" i="4"/>
  <c r="CM90" i="4"/>
  <c r="CL491" i="4"/>
  <c r="CL314" i="4"/>
  <c r="CL373" i="4"/>
  <c r="CL321" i="4"/>
  <c r="CL383" i="4"/>
  <c r="CL83" i="4"/>
  <c r="CM270" i="4"/>
  <c r="CM388" i="4"/>
  <c r="CM261" i="4"/>
  <c r="CL221" i="4"/>
  <c r="CM257" i="4"/>
  <c r="CM13" i="4"/>
  <c r="CL481" i="4"/>
  <c r="CM70" i="4"/>
  <c r="CL528" i="4"/>
  <c r="CL472" i="4"/>
  <c r="CM486" i="4"/>
  <c r="CM353" i="4"/>
  <c r="CM158" i="4"/>
  <c r="CL166" i="4"/>
  <c r="CL292" i="4"/>
  <c r="CL87" i="4"/>
  <c r="CL151" i="4"/>
  <c r="CL426" i="4"/>
  <c r="CM289" i="4"/>
  <c r="CL85" i="4"/>
  <c r="CL499" i="4"/>
  <c r="CL46" i="4"/>
  <c r="CM168" i="4"/>
  <c r="CM175" i="4"/>
  <c r="CL160" i="4"/>
  <c r="CM342" i="4"/>
  <c r="CM142" i="4"/>
  <c r="CM541" i="4"/>
  <c r="CL452" i="4"/>
  <c r="CL141" i="4"/>
  <c r="CM307" i="4"/>
  <c r="CM192" i="4"/>
  <c r="CL241" i="4"/>
  <c r="CM299" i="4"/>
  <c r="CM300" i="4"/>
  <c r="CL286" i="4"/>
  <c r="CL293" i="4"/>
  <c r="CM263" i="4"/>
  <c r="CM199" i="4"/>
  <c r="CL179" i="4"/>
  <c r="CM333" i="4"/>
  <c r="CL305" i="4"/>
  <c r="CM479" i="4"/>
  <c r="CL465" i="4"/>
  <c r="CL183" i="4"/>
  <c r="CM275" i="4"/>
  <c r="CM258" i="4"/>
  <c r="CM365" i="4"/>
  <c r="CL86" i="4"/>
  <c r="CM449" i="4"/>
  <c r="CL134" i="4"/>
  <c r="CL128" i="4"/>
  <c r="CM502" i="4"/>
  <c r="CL546" i="4"/>
  <c r="CL311" i="4"/>
  <c r="CM216" i="4"/>
  <c r="CM213" i="4"/>
  <c r="CL466" i="4"/>
  <c r="CL69" i="4"/>
  <c r="CL104" i="4"/>
  <c r="CL176" i="4"/>
  <c r="CM451" i="4"/>
  <c r="CL496" i="4"/>
  <c r="CL125" i="4"/>
  <c r="CM483" i="4"/>
  <c r="CL250" i="4"/>
  <c r="CL450" i="4"/>
  <c r="CL471" i="4"/>
  <c r="CM552" i="4"/>
  <c r="CM58" i="4"/>
  <c r="CL526" i="4"/>
  <c r="CL185" i="4"/>
  <c r="CL101" i="4"/>
  <c r="CL256" i="4"/>
  <c r="CL98" i="4"/>
  <c r="CM406" i="4"/>
  <c r="CL554" i="4"/>
  <c r="CL78" i="4"/>
  <c r="CL202" i="4"/>
  <c r="CM544" i="4"/>
  <c r="CL470" i="4"/>
  <c r="CM77" i="4"/>
  <c r="CL212" i="4"/>
  <c r="CM114" i="4"/>
  <c r="CL157" i="4"/>
  <c r="CL178" i="4"/>
  <c r="CL370" i="4"/>
  <c r="CL551" i="4"/>
  <c r="CM122" i="4"/>
  <c r="CL262" i="4"/>
  <c r="CL384" i="4"/>
  <c r="CM514" i="4"/>
  <c r="CM538" i="4"/>
  <c r="CM238" i="4"/>
  <c r="CL136" i="4"/>
  <c r="CM431" i="4"/>
  <c r="CL480" i="4"/>
  <c r="CL511" i="4"/>
  <c r="CL62" i="4"/>
  <c r="CM460" i="4"/>
  <c r="CM174" i="4"/>
  <c r="CM474" i="4"/>
  <c r="CM227" i="4"/>
  <c r="CM377" i="4"/>
  <c r="CM207" i="4"/>
  <c r="CM63" i="4"/>
  <c r="CL19" i="4"/>
  <c r="CL254" i="4"/>
  <c r="CM33" i="4"/>
  <c r="CM223" i="4"/>
  <c r="CL430" i="4"/>
  <c r="CL429" i="4"/>
  <c r="CM366" i="4"/>
  <c r="CM129" i="4"/>
  <c r="CM441" i="4"/>
  <c r="CM348" i="4"/>
  <c r="CL507" i="4"/>
  <c r="CM308" i="4"/>
  <c r="CL20" i="4"/>
  <c r="CL242" i="4"/>
  <c r="CL6" i="4"/>
  <c r="CL81" i="4"/>
  <c r="CM323" i="4"/>
  <c r="CM117" i="4"/>
  <c r="CM131" i="4"/>
  <c r="CM249" i="4"/>
  <c r="CM549" i="4"/>
  <c r="CL367" i="4"/>
  <c r="CM491" i="4"/>
  <c r="CM314" i="4"/>
  <c r="CM321" i="4"/>
  <c r="CL309" i="4"/>
  <c r="CL190" i="4"/>
  <c r="CL388" i="4"/>
  <c r="CM326" i="4"/>
  <c r="CM481" i="4"/>
  <c r="CM25" i="4"/>
  <c r="CM528" i="4"/>
  <c r="CM472" i="4"/>
  <c r="CL486" i="4"/>
  <c r="CM525" i="4"/>
  <c r="CL158" i="4"/>
  <c r="CL243" i="4"/>
  <c r="CM292" i="4"/>
  <c r="CL80" i="4"/>
  <c r="CM426" i="4"/>
  <c r="CM85" i="4"/>
  <c r="CL324" i="4"/>
  <c r="CM46" i="4"/>
  <c r="CM459" i="4"/>
  <c r="CL168" i="4"/>
  <c r="CM498" i="4"/>
  <c r="CL175" i="4"/>
  <c r="CL229" i="4"/>
  <c r="CM160" i="4"/>
  <c r="CL342" i="4"/>
  <c r="CL541" i="4"/>
  <c r="CM517" i="4"/>
  <c r="CM141" i="4"/>
  <c r="CL307" i="4"/>
  <c r="CL192" i="4"/>
  <c r="CM488" i="4"/>
  <c r="CM304" i="4"/>
  <c r="CL299" i="4"/>
  <c r="CL300" i="4"/>
  <c r="CM286" i="4"/>
  <c r="CM293" i="4"/>
  <c r="CL343" i="4"/>
  <c r="CL537" i="4"/>
  <c r="CL333" i="4"/>
  <c r="CM305" i="4"/>
  <c r="CL479" i="4"/>
  <c r="CM465" i="4"/>
  <c r="CM183" i="4"/>
  <c r="CL8" i="4"/>
  <c r="CL258" i="4"/>
  <c r="CL397" i="4"/>
  <c r="CL365" i="4"/>
  <c r="CL84" i="4"/>
  <c r="CM86" i="4"/>
  <c r="CL291" i="4"/>
  <c r="CM71" i="4"/>
  <c r="CM109" i="4"/>
  <c r="CM546" i="4"/>
  <c r="CM311" i="4"/>
  <c r="CM466" i="4"/>
  <c r="CL398" i="4"/>
  <c r="CL506" i="4"/>
  <c r="CM104" i="4"/>
  <c r="CM176" i="4"/>
  <c r="CL451" i="4"/>
  <c r="CM496" i="4"/>
  <c r="CM125" i="4"/>
  <c r="CL38" i="4"/>
  <c r="CL368" i="4"/>
  <c r="CL552" i="4"/>
  <c r="CM531" i="4"/>
  <c r="CM526" i="4"/>
  <c r="CM185" i="4"/>
  <c r="CL380" i="4"/>
  <c r="CM360" i="4"/>
  <c r="CM98" i="4"/>
  <c r="CL406" i="4"/>
  <c r="CM554" i="4"/>
  <c r="CL138" i="4"/>
  <c r="CL521" i="4"/>
  <c r="CL497" i="4"/>
  <c r="CL77" i="4"/>
  <c r="CM152" i="4"/>
  <c r="CM212" i="4"/>
  <c r="CL435" i="4"/>
  <c r="CM157" i="4"/>
  <c r="CM370" i="4"/>
  <c r="CL143" i="4"/>
  <c r="CM315" i="4"/>
  <c r="CL524" i="4"/>
  <c r="CL514" i="4"/>
  <c r="CM319" i="4"/>
  <c r="CL538" i="4"/>
  <c r="CM467" i="4"/>
  <c r="CM136" i="4"/>
  <c r="CL431" i="4"/>
  <c r="CM218" i="4"/>
  <c r="CM480" i="4"/>
  <c r="CM511" i="4"/>
  <c r="CL460" i="4"/>
  <c r="CL174" i="4"/>
  <c r="CM264" i="4"/>
  <c r="CM61" i="4"/>
  <c r="CL377" i="4"/>
  <c r="CL207" i="4"/>
  <c r="CL63" i="4"/>
  <c r="CM402" i="4"/>
  <c r="CM254" i="4"/>
  <c r="CL33" i="4"/>
  <c r="CL223" i="4"/>
  <c r="CM430" i="4"/>
  <c r="CM429" i="4"/>
  <c r="CM436" i="4"/>
  <c r="CM64" i="4"/>
  <c r="CL129" i="4"/>
  <c r="CL220" i="4"/>
  <c r="CL75" i="4"/>
  <c r="CL11" i="4"/>
  <c r="CL533" i="4"/>
  <c r="CL532" i="4"/>
  <c r="CL282" i="4"/>
  <c r="CM35" i="4"/>
  <c r="CL553" i="4"/>
  <c r="CM153" i="4"/>
  <c r="CL123" i="4"/>
  <c r="CL457" i="4"/>
  <c r="CL508" i="4"/>
  <c r="CL512" i="4"/>
  <c r="CL417" i="4"/>
  <c r="CL49" i="4"/>
  <c r="CL88" i="4"/>
  <c r="CM309" i="4"/>
  <c r="CL48" i="4"/>
  <c r="CM190" i="4"/>
  <c r="CL326" i="4"/>
  <c r="CL25" i="4"/>
  <c r="CL525" i="4"/>
  <c r="CM332" i="4"/>
  <c r="CL167" i="4"/>
  <c r="CM243" i="4"/>
  <c r="CM80" i="4"/>
  <c r="CM324" i="4"/>
  <c r="CM159" i="4"/>
  <c r="CL459" i="4"/>
  <c r="CL31" i="4"/>
  <c r="CL498" i="4"/>
  <c r="CL336" i="4"/>
  <c r="CM32" i="4"/>
  <c r="CM229" i="4"/>
  <c r="CL355" i="4"/>
  <c r="CM295" i="4"/>
  <c r="CL517" i="4"/>
  <c r="CL484" i="4"/>
  <c r="CM169" i="4"/>
  <c r="CL488" i="4"/>
  <c r="CL304" i="4"/>
  <c r="CM413" i="4"/>
  <c r="CM432" i="4"/>
  <c r="CM356" i="4"/>
  <c r="CL237" i="4"/>
  <c r="CM415" i="4"/>
  <c r="CM343" i="4"/>
  <c r="CM537" i="4"/>
  <c r="CM93" i="4"/>
  <c r="CL433" i="4"/>
  <c r="CM51" i="4"/>
  <c r="CM416" i="4"/>
  <c r="CM434" i="4"/>
  <c r="CL271" i="4"/>
  <c r="CM8" i="4"/>
  <c r="CM397" i="4"/>
  <c r="CM43" i="4"/>
  <c r="CM84" i="4"/>
  <c r="CM291" i="4"/>
  <c r="CL71" i="4"/>
  <c r="CM475" i="4"/>
  <c r="CL109" i="4"/>
  <c r="CL487" i="4"/>
  <c r="CL325" i="4"/>
  <c r="CM398" i="4"/>
  <c r="CM362" i="4"/>
  <c r="CM506" i="4"/>
  <c r="CL217" i="4"/>
  <c r="CL10" i="4"/>
  <c r="CM38" i="4"/>
  <c r="CM368" i="4"/>
  <c r="CL247" i="4"/>
  <c r="CM170" i="4"/>
  <c r="CL527" i="4"/>
  <c r="CM234" i="4"/>
  <c r="CL531" i="4"/>
  <c r="CM495" i="4"/>
  <c r="CM198" i="4"/>
  <c r="CM380" i="4"/>
  <c r="CL360" i="4"/>
  <c r="CL244" i="4"/>
  <c r="CM138" i="4"/>
  <c r="CM521" i="4"/>
  <c r="CL297" i="4"/>
  <c r="CM497" i="4"/>
  <c r="CM14" i="4"/>
  <c r="CL458" i="4"/>
  <c r="CL152" i="4"/>
  <c r="CM435" i="4"/>
  <c r="CM211" i="4"/>
  <c r="CM146" i="4"/>
  <c r="CM143" i="4"/>
  <c r="CL278" i="4"/>
  <c r="CL378" i="4"/>
  <c r="CL315" i="4"/>
  <c r="CM524" i="4"/>
  <c r="CL490" i="4"/>
  <c r="CL340" i="4"/>
  <c r="CL319" i="4"/>
  <c r="CL118" i="4"/>
  <c r="CL467" i="4"/>
  <c r="CM210" i="4"/>
  <c r="CM338" i="4"/>
  <c r="CL218" i="4"/>
  <c r="CL74" i="4"/>
  <c r="CM287" i="4"/>
  <c r="CL264" i="4"/>
  <c r="CL61" i="4"/>
  <c r="CM34" i="4"/>
  <c r="CM301" i="4"/>
  <c r="D59" i="7" s="1"/>
  <c r="AJ29" i="23" s="1"/>
  <c r="CL402" i="4"/>
  <c r="CM228" i="4"/>
  <c r="CL50" i="4"/>
  <c r="CM322" i="4"/>
  <c r="CL100" i="4"/>
  <c r="CL473" i="4"/>
  <c r="CL149" i="4"/>
  <c r="CL436" i="4"/>
  <c r="CL64" i="4"/>
  <c r="CM530" i="4"/>
  <c r="CL12" i="4"/>
  <c r="CL399" i="4"/>
  <c r="CL477" i="4"/>
  <c r="CL493" i="4"/>
  <c r="CL303" i="4"/>
  <c r="CL328" i="4"/>
  <c r="CM469" i="4"/>
  <c r="CM318" i="4"/>
  <c r="CM9" i="4"/>
  <c r="CM23" i="4"/>
  <c r="CM440" i="4"/>
  <c r="CL409" i="4"/>
  <c r="CL137" i="4"/>
  <c r="CL358" i="4"/>
  <c r="CM359" i="4"/>
  <c r="CL95" i="4"/>
  <c r="CL180" i="4"/>
  <c r="CL52" i="4"/>
  <c r="CM48" i="4"/>
  <c r="CL269" i="4"/>
  <c r="CL428" i="4"/>
  <c r="CM252" i="4"/>
  <c r="CL277" i="4"/>
  <c r="CL392" i="4"/>
  <c r="CM296" i="4"/>
  <c r="CL332" i="4"/>
  <c r="CM167" i="4"/>
  <c r="CL159" i="4"/>
  <c r="CM18" i="4"/>
  <c r="CL453" i="4"/>
  <c r="CM31" i="4"/>
  <c r="CM336" i="4"/>
  <c r="CL32" i="4"/>
  <c r="CM482" i="4"/>
  <c r="CM355" i="4"/>
  <c r="CL295" i="4"/>
  <c r="CL513" i="4"/>
  <c r="CM484" i="4"/>
  <c r="CM446" i="4"/>
  <c r="CL169" i="4"/>
  <c r="CL413" i="4"/>
  <c r="CL432" i="4"/>
  <c r="CL356" i="4"/>
  <c r="CM237" i="4"/>
  <c r="CL415" i="4"/>
  <c r="CM414" i="4"/>
  <c r="CL273" i="4"/>
  <c r="CL93" i="4"/>
  <c r="CM433" i="4"/>
  <c r="CM196" i="4"/>
  <c r="CL51" i="4"/>
  <c r="CL416" i="4"/>
  <c r="CL434" i="4"/>
  <c r="CM271" i="4"/>
  <c r="CM519" i="4"/>
  <c r="CL535" i="4"/>
  <c r="CL43" i="4"/>
  <c r="CL313" i="4"/>
  <c r="CM520" i="4"/>
  <c r="CL475" i="4"/>
  <c r="CM487" i="4"/>
  <c r="CL425" i="4"/>
  <c r="CM325" i="4"/>
  <c r="CM119" i="4"/>
  <c r="CL205" i="4"/>
  <c r="CM253" i="4"/>
  <c r="CL362" i="4"/>
  <c r="CM217" i="4"/>
  <c r="CM10" i="4"/>
  <c r="CM349" i="4"/>
  <c r="CL266" i="4"/>
  <c r="CL407" i="4"/>
  <c r="CL106" i="4"/>
  <c r="CM247" i="4"/>
  <c r="CM39" i="4"/>
  <c r="CL170" i="4"/>
  <c r="CM527" i="4"/>
  <c r="CL234" i="4"/>
  <c r="CL495" i="4"/>
  <c r="CL198" i="4"/>
  <c r="CM108" i="4"/>
  <c r="CM244" i="4"/>
  <c r="CM21" i="4"/>
  <c r="CL478" i="4"/>
  <c r="CL161" i="4"/>
  <c r="CM534" i="4"/>
  <c r="CM297" i="4"/>
  <c r="CL14" i="4"/>
  <c r="CM458" i="4"/>
  <c r="CL211" i="4"/>
  <c r="CL146" i="4"/>
  <c r="CL219" i="4"/>
  <c r="CM278" i="4"/>
  <c r="CM378" i="4"/>
  <c r="CL279" i="4"/>
  <c r="CM490" i="4"/>
  <c r="CM340" i="4"/>
  <c r="CL248" i="4"/>
  <c r="CM118" i="4"/>
  <c r="CL210" i="4"/>
  <c r="CL338" i="4"/>
  <c r="CM15" i="4"/>
  <c r="CM74" i="4"/>
  <c r="CL287" i="4"/>
  <c r="CL404" i="4"/>
  <c r="CM374" i="4"/>
  <c r="CL34" i="4"/>
  <c r="CL301" i="4"/>
  <c r="CL228" i="4"/>
  <c r="CM50" i="4"/>
  <c r="CL322" i="4"/>
  <c r="CM100" i="4"/>
  <c r="CL102" i="4"/>
  <c r="CM424" i="4"/>
  <c r="CM473" i="4"/>
  <c r="CM149" i="4"/>
  <c r="CL112" i="4"/>
  <c r="CM259" i="4"/>
  <c r="CM346" i="4"/>
  <c r="CM155" i="4"/>
  <c r="CL523" i="4"/>
  <c r="CL55" i="4"/>
  <c r="CL405" i="4"/>
  <c r="CL116" i="4"/>
  <c r="CL489" i="4"/>
  <c r="CL298" i="4"/>
  <c r="CM231" i="4"/>
  <c r="CL500" i="4"/>
  <c r="CL547" i="4"/>
  <c r="CM233" i="4"/>
  <c r="CL59" i="4"/>
  <c r="CL501" i="4"/>
  <c r="CM107" i="4"/>
  <c r="CL224" i="4"/>
  <c r="CL76" i="4"/>
  <c r="CM52" i="4"/>
  <c r="CM444" i="4"/>
  <c r="CM220" i="4"/>
  <c r="CL346" i="4"/>
  <c r="CM464" i="4"/>
  <c r="CL441" i="4"/>
  <c r="CL530" i="4"/>
  <c r="CM269" i="4"/>
  <c r="CM428" i="4"/>
  <c r="CL252" i="4"/>
  <c r="CL372" i="4"/>
  <c r="CM277" i="4"/>
  <c r="CM392" i="4"/>
  <c r="CM75" i="4"/>
  <c r="CL296" i="4"/>
  <c r="CM12" i="4"/>
  <c r="CL89" i="4"/>
  <c r="CM462" i="4"/>
  <c r="CM364" i="4"/>
  <c r="CM11" i="4"/>
  <c r="CL18" i="4"/>
  <c r="CM453" i="4"/>
  <c r="CM507" i="4"/>
  <c r="CM55" i="4"/>
  <c r="CL482" i="4"/>
  <c r="CL164" i="4"/>
  <c r="CL308" i="4"/>
  <c r="CM513" i="4"/>
  <c r="CL446" i="4"/>
  <c r="CL556" i="4"/>
  <c r="CM533" i="4"/>
  <c r="CM405" i="4"/>
  <c r="CL148" i="4"/>
  <c r="CM529" i="4"/>
  <c r="CM303" i="4"/>
  <c r="CM328" i="4"/>
  <c r="CL504" i="4"/>
  <c r="CL387" i="4"/>
  <c r="CL414" i="4"/>
  <c r="CM273" i="4"/>
  <c r="CM116" i="4"/>
  <c r="CL196" i="4"/>
  <c r="CM268" i="4"/>
  <c r="CL240" i="4"/>
  <c r="CM242" i="4"/>
  <c r="CL519" i="4"/>
  <c r="CM535" i="4"/>
  <c r="CL469" i="4"/>
  <c r="CL120" i="4"/>
  <c r="CM313" i="4"/>
  <c r="CM282" i="4"/>
  <c r="CL520" i="4"/>
  <c r="CL550" i="4"/>
  <c r="CM456" i="4"/>
  <c r="CM425" i="4"/>
  <c r="CM354" i="4"/>
  <c r="CL119" i="4"/>
  <c r="CM205" i="4"/>
  <c r="CL253" i="4"/>
  <c r="CL9" i="4"/>
  <c r="CM81" i="4"/>
  <c r="CL349" i="4"/>
  <c r="CM177" i="4"/>
  <c r="CM266" i="4"/>
  <c r="CM407" i="4"/>
  <c r="CM106" i="4"/>
  <c r="CL39" i="4"/>
  <c r="CL503" i="4"/>
  <c r="CL323" i="4"/>
  <c r="CL440" i="4"/>
  <c r="CL153" i="4"/>
  <c r="CL108" i="4"/>
  <c r="CL181" i="4"/>
  <c r="CL341" i="4"/>
  <c r="CL21" i="4"/>
  <c r="CM478" i="4"/>
  <c r="CM161" i="4"/>
  <c r="CL534" i="4"/>
  <c r="CL184" i="4"/>
  <c r="CL233" i="4"/>
  <c r="CM219" i="4"/>
  <c r="CM403" i="4"/>
  <c r="CM137" i="4"/>
  <c r="CM123" i="4"/>
  <c r="CM59" i="4"/>
  <c r="CM279" i="4"/>
  <c r="CM457" i="4"/>
  <c r="CM248" i="4"/>
  <c r="CM522" i="4"/>
  <c r="CM358" i="4"/>
  <c r="CL249" i="4"/>
  <c r="CL445" i="4"/>
  <c r="CM508" i="4"/>
  <c r="CL15" i="4"/>
  <c r="CM154" i="4"/>
  <c r="CL359" i="4"/>
  <c r="CM404" i="4"/>
  <c r="CL374" i="4"/>
  <c r="CL549" i="4"/>
  <c r="CM95" i="4"/>
  <c r="CM224" i="4"/>
  <c r="CM417" i="4"/>
  <c r="CM352" i="4"/>
  <c r="CL150" i="4"/>
  <c r="CM49" i="4"/>
  <c r="CM102" i="4"/>
  <c r="CL424" i="4"/>
  <c r="CM306" i="4"/>
  <c r="CM367" i="4"/>
  <c r="CM112" i="4"/>
  <c r="CL259" i="4"/>
  <c r="CM76" i="4"/>
  <c r="BX272" i="8"/>
  <c r="BY272" i="8" s="1"/>
  <c r="H58" i="7"/>
  <c r="M58" i="7"/>
  <c r="L58" i="7"/>
  <c r="D58" i="7"/>
  <c r="AA28" i="23" s="1"/>
  <c r="I58" i="7"/>
  <c r="K58" i="7"/>
  <c r="G58" i="7"/>
  <c r="F58" i="7"/>
  <c r="J58" i="7"/>
  <c r="BX117" i="8"/>
  <c r="CC117" i="8" s="1"/>
  <c r="D57" i="7"/>
  <c r="X27" i="23" s="1"/>
  <c r="AC578" i="31"/>
  <c r="AC584" i="31"/>
  <c r="DA186" i="4"/>
  <c r="DD186" i="4"/>
  <c r="DC186" i="4"/>
  <c r="DB235" i="4"/>
  <c r="DC235" i="4"/>
  <c r="DA124" i="4"/>
  <c r="DC124" i="4"/>
  <c r="DD124" i="4"/>
  <c r="BX314" i="8"/>
  <c r="BY314" i="8" s="1"/>
  <c r="DA36" i="4"/>
  <c r="DC36" i="4"/>
  <c r="DD36" i="4"/>
  <c r="DC214" i="4"/>
  <c r="DD214" i="4"/>
  <c r="DA410" i="4"/>
  <c r="DB410" i="4"/>
  <c r="DC410" i="4"/>
  <c r="DD410" i="4"/>
  <c r="DB543" i="4"/>
  <c r="DC543" i="4"/>
  <c r="DD543" i="4"/>
  <c r="DB335" i="4"/>
  <c r="DC335" i="4"/>
  <c r="DD335" i="4"/>
  <c r="DA94" i="4"/>
  <c r="DB94" i="4"/>
  <c r="DC94" i="4"/>
  <c r="DD94" i="4"/>
  <c r="DB222" i="4"/>
  <c r="DC222" i="4"/>
  <c r="DD222" i="4"/>
  <c r="DA222" i="4"/>
  <c r="DB455" i="4"/>
  <c r="DC455" i="4"/>
  <c r="DA455" i="4"/>
  <c r="DA68" i="4"/>
  <c r="DB68" i="4"/>
  <c r="DC68" i="4"/>
  <c r="DD68" i="4"/>
  <c r="DA73" i="4"/>
  <c r="DD73" i="4"/>
  <c r="DC73" i="4"/>
  <c r="DA200" i="4"/>
  <c r="DB200" i="4"/>
  <c r="DC200" i="4"/>
  <c r="DD200" i="4"/>
  <c r="DA182" i="4"/>
  <c r="DD182" i="4"/>
  <c r="DC182" i="4"/>
  <c r="DB357" i="4"/>
  <c r="DC357" i="4"/>
  <c r="DD357" i="4"/>
  <c r="DD147" i="4"/>
  <c r="DC147" i="4"/>
  <c r="DA57" i="4"/>
  <c r="DB57" i="4"/>
  <c r="DD57" i="4"/>
  <c r="DC57" i="4"/>
  <c r="DC197" i="4"/>
  <c r="DA197" i="4"/>
  <c r="DA113" i="4"/>
  <c r="DD113" i="4"/>
  <c r="DC113" i="4"/>
  <c r="DC283" i="4"/>
  <c r="DD283" i="4"/>
  <c r="DA401" i="4"/>
  <c r="DD401" i="4"/>
  <c r="DB401" i="4"/>
  <c r="DB334" i="4"/>
  <c r="DC334" i="4"/>
  <c r="DD334" i="4"/>
  <c r="DA41" i="4"/>
  <c r="DB41" i="4"/>
  <c r="DD41" i="4"/>
  <c r="DC41" i="4"/>
  <c r="DB411" i="4"/>
  <c r="DC411" i="4"/>
  <c r="DD411" i="4"/>
  <c r="DA411" i="4"/>
  <c r="DD351" i="4"/>
  <c r="DC351" i="4"/>
  <c r="DB427" i="4"/>
  <c r="DC427" i="4"/>
  <c r="DD427" i="4"/>
  <c r="DA427" i="4"/>
  <c r="BX219" i="8"/>
  <c r="BY219" i="8" s="1"/>
  <c r="DA454" i="4"/>
  <c r="DC454" i="4"/>
  <c r="DD454" i="4"/>
  <c r="DA27" i="4"/>
  <c r="DB27" i="4"/>
  <c r="DD27" i="4"/>
  <c r="DC27" i="4"/>
  <c r="DB2" i="4"/>
  <c r="DC2" i="4"/>
  <c r="DA347" i="4"/>
  <c r="DC347" i="4"/>
  <c r="DD347" i="4"/>
  <c r="DB350" i="4"/>
  <c r="DC350" i="4"/>
  <c r="DB7" i="4"/>
  <c r="DC7" i="4"/>
  <c r="DD7" i="4"/>
  <c r="DA7" i="4"/>
  <c r="DA390" i="4"/>
  <c r="DB390" i="4"/>
  <c r="DC390" i="4"/>
  <c r="DD390" i="4"/>
  <c r="DA245" i="4"/>
  <c r="DB245" i="4"/>
  <c r="DC245" i="4"/>
  <c r="DD245" i="4"/>
  <c r="DA82" i="4"/>
  <c r="DB82" i="4"/>
  <c r="DC82" i="4"/>
  <c r="DA105" i="4"/>
  <c r="DB105" i="4"/>
  <c r="DD105" i="4"/>
  <c r="DC105" i="4"/>
  <c r="DA135" i="4"/>
  <c r="DB135" i="4"/>
  <c r="DD135" i="4"/>
  <c r="DC135" i="4"/>
  <c r="DA194" i="4"/>
  <c r="DC194" i="4"/>
  <c r="DD194" i="4"/>
  <c r="DB65" i="4"/>
  <c r="DD65" i="4"/>
  <c r="DC65" i="4"/>
  <c r="CC116" i="8"/>
  <c r="DC288" i="4"/>
  <c r="DD288" i="4"/>
  <c r="DA255" i="4"/>
  <c r="DC255" i="4"/>
  <c r="DD255" i="4"/>
  <c r="DA317" i="4"/>
  <c r="DB317" i="4"/>
  <c r="DC317" i="4"/>
  <c r="DD317" i="4"/>
  <c r="DA40" i="4"/>
  <c r="DB40" i="4"/>
  <c r="DC40" i="4"/>
  <c r="DD40" i="4"/>
  <c r="DA165" i="4"/>
  <c r="DB165" i="4"/>
  <c r="DD165" i="4"/>
  <c r="DC165" i="4"/>
  <c r="DA139" i="4"/>
  <c r="DD139" i="4"/>
  <c r="DC139" i="4"/>
  <c r="DB191" i="4"/>
  <c r="DA191" i="4"/>
  <c r="DC191" i="4"/>
  <c r="DD191" i="4"/>
  <c r="DA171" i="4"/>
  <c r="DC171" i="4"/>
  <c r="DA5" i="4"/>
  <c r="DB5" i="4"/>
  <c r="DC5" i="4"/>
  <c r="DD5" i="4"/>
  <c r="DA144" i="4"/>
  <c r="DB144" i="4"/>
  <c r="DC144" i="4"/>
  <c r="DD144" i="4"/>
  <c r="DB280" i="4"/>
  <c r="DC280" i="4"/>
  <c r="DD280" i="4"/>
  <c r="DA140" i="4"/>
  <c r="DB140" i="4"/>
  <c r="DC140" i="4"/>
  <c r="DD140" i="4"/>
  <c r="DA201" i="4"/>
  <c r="DD201" i="4"/>
  <c r="DC201" i="4"/>
  <c r="DA379" i="4"/>
  <c r="DB379" i="4"/>
  <c r="DC379" i="4"/>
  <c r="DB285" i="4"/>
  <c r="DC285" i="4"/>
  <c r="DD285" i="4"/>
  <c r="DB203" i="4"/>
  <c r="DD203" i="4"/>
  <c r="DC203" i="4"/>
  <c r="DA79" i="4"/>
  <c r="DB79" i="4"/>
  <c r="DD79" i="4"/>
  <c r="DC79" i="4"/>
  <c r="DB345" i="4"/>
  <c r="DC345" i="4"/>
  <c r="DD345" i="4"/>
  <c r="DA542" i="4"/>
  <c r="DC542" i="4"/>
  <c r="DD542" i="4"/>
  <c r="DB542" i="4"/>
  <c r="DB239" i="4"/>
  <c r="DC239" i="4"/>
  <c r="DD239" i="4"/>
  <c r="DA265" i="4"/>
  <c r="DB265" i="4"/>
  <c r="DC265" i="4"/>
  <c r="DD265" i="4"/>
  <c r="DA327" i="4"/>
  <c r="DB327" i="4"/>
  <c r="DC327" i="4"/>
  <c r="DB344" i="4"/>
  <c r="DD344" i="4"/>
  <c r="DA344" i="4"/>
  <c r="DC344" i="4"/>
  <c r="DA110" i="4"/>
  <c r="DB110" i="4"/>
  <c r="DC110" i="4"/>
  <c r="DD110" i="4"/>
  <c r="DC394" i="4"/>
  <c r="DD394" i="4"/>
  <c r="DB394" i="4"/>
  <c r="DB130" i="4"/>
  <c r="DC130" i="4"/>
  <c r="DD130" i="4"/>
  <c r="DA209" i="4"/>
  <c r="DC209" i="4"/>
  <c r="DD209" i="4"/>
  <c r="DA45" i="4"/>
  <c r="DD45" i="4"/>
  <c r="DC45" i="4"/>
  <c r="DB236" i="4"/>
  <c r="DC236" i="4"/>
  <c r="DD236" i="4"/>
  <c r="BW116" i="8"/>
  <c r="DB274" i="4"/>
  <c r="DC274" i="4"/>
  <c r="DD274" i="4"/>
  <c r="DA274" i="4"/>
  <c r="DB3" i="4"/>
  <c r="DC3" i="4"/>
  <c r="DD3" i="4"/>
  <c r="DB294" i="4"/>
  <c r="DC294" i="4"/>
  <c r="DD294" i="4"/>
  <c r="DA294" i="4"/>
  <c r="DA381" i="4"/>
  <c r="DB381" i="4"/>
  <c r="DC381" i="4"/>
  <c r="DD381" i="4"/>
  <c r="DC290" i="4"/>
  <c r="DD290" i="4"/>
  <c r="DA290" i="4"/>
  <c r="DA385" i="4"/>
  <c r="DB385" i="4"/>
  <c r="DC385" i="4"/>
  <c r="DD385" i="4"/>
  <c r="DC195" i="4"/>
  <c r="DD195" i="4"/>
  <c r="DA540" i="4"/>
  <c r="DB540" i="4"/>
  <c r="DC540" i="4"/>
  <c r="DD540" i="4"/>
  <c r="DC230" i="4"/>
  <c r="DD230" i="4"/>
  <c r="DA230" i="4"/>
  <c r="DA363" i="4"/>
  <c r="DB363" i="4"/>
  <c r="DC363" i="4"/>
  <c r="DD363" i="4"/>
  <c r="DC545" i="4"/>
  <c r="DD545" i="4"/>
  <c r="DB382" i="4"/>
  <c r="DA382" i="4"/>
  <c r="DC382" i="4"/>
  <c r="DD382" i="4"/>
  <c r="DA126" i="4"/>
  <c r="DC126" i="4"/>
  <c r="DD126" i="4"/>
  <c r="DB419" i="4"/>
  <c r="DC419" i="4"/>
  <c r="DA419" i="4"/>
  <c r="DA162" i="4"/>
  <c r="DB162" i="4"/>
  <c r="DD162" i="4"/>
  <c r="DC162" i="4"/>
  <c r="DA67" i="4"/>
  <c r="DB67" i="4"/>
  <c r="DD67" i="4"/>
  <c r="DC67" i="4"/>
  <c r="DB331" i="4"/>
  <c r="DC331" i="4"/>
  <c r="DD331" i="4"/>
  <c r="DC422" i="4"/>
  <c r="DD422" i="4"/>
  <c r="DB226" i="4"/>
  <c r="DC226" i="4"/>
  <c r="DD226" i="4"/>
  <c r="DA226" i="4"/>
  <c r="DA329" i="4"/>
  <c r="DC329" i="4"/>
  <c r="DD329" i="4"/>
  <c r="DB189" i="4"/>
  <c r="DC189" i="4"/>
  <c r="DB66" i="4"/>
  <c r="DC66" i="4"/>
  <c r="DA225" i="4"/>
  <c r="DC225" i="4"/>
  <c r="DD225" i="4"/>
  <c r="BX34" i="8"/>
  <c r="BY34" i="8" s="1"/>
  <c r="DA145" i="4"/>
  <c r="DD145" i="4"/>
  <c r="DC145" i="4"/>
  <c r="DA60" i="4"/>
  <c r="DB60" i="4"/>
  <c r="DC60" i="4"/>
  <c r="DD60" i="4"/>
  <c r="DA96" i="4"/>
  <c r="DB96" i="4"/>
  <c r="DC96" i="4"/>
  <c r="DD96" i="4"/>
  <c r="DB208" i="4"/>
  <c r="DC208" i="4"/>
  <c r="DD208" i="4"/>
  <c r="DA208" i="4"/>
  <c r="AC593" i="31"/>
  <c r="DC260" i="4"/>
  <c r="DD260" i="4"/>
  <c r="DA260" i="4"/>
  <c r="DB284" i="4"/>
  <c r="DC284" i="4"/>
  <c r="DD284" i="4"/>
  <c r="DA284" i="4"/>
  <c r="DA127" i="4"/>
  <c r="DB127" i="4"/>
  <c r="DD127" i="4"/>
  <c r="DC127" i="4"/>
  <c r="DB443" i="4"/>
  <c r="DC443" i="4"/>
  <c r="DD443" i="4"/>
  <c r="DA443" i="4"/>
  <c r="K55" i="7"/>
  <c r="BX85" i="8"/>
  <c r="BW85" i="8"/>
  <c r="BW321" i="8"/>
  <c r="BX321" i="8"/>
  <c r="BW60" i="8"/>
  <c r="BX60" i="8"/>
  <c r="BY60" i="8" s="1"/>
  <c r="CJ154" i="4"/>
  <c r="EB154" i="4" s="1"/>
  <c r="BP32" i="8" s="1"/>
  <c r="BT32" i="8" s="1"/>
  <c r="CJ289" i="4"/>
  <c r="EB289" i="4" s="1"/>
  <c r="BP434" i="8" s="1"/>
  <c r="BT434" i="8" s="1"/>
  <c r="CJ318" i="4"/>
  <c r="EB318" i="4" s="1"/>
  <c r="BP435" i="8" s="1"/>
  <c r="BT435" i="8" s="1"/>
  <c r="CJ138" i="4"/>
  <c r="EB138" i="4" s="1"/>
  <c r="BP318" i="8" s="1"/>
  <c r="BT318" i="8" s="1"/>
  <c r="CJ311" i="4"/>
  <c r="EB311" i="4" s="1"/>
  <c r="BP252" i="8" s="1"/>
  <c r="BT252" i="8" s="1"/>
  <c r="CJ498" i="4"/>
  <c r="EB498" i="4" s="1"/>
  <c r="BP528" i="8" s="1"/>
  <c r="CJ33" i="4"/>
  <c r="EB33" i="4" s="1"/>
  <c r="BP132" i="8" s="1"/>
  <c r="BT132" i="8" s="1"/>
  <c r="CJ429" i="4"/>
  <c r="CJ336" i="4"/>
  <c r="EB336" i="4" s="1"/>
  <c r="BP220" i="8" s="1"/>
  <c r="BT220" i="8" s="1"/>
  <c r="CJ418" i="4"/>
  <c r="EB418" i="4" s="1"/>
  <c r="BP464" i="8" s="1"/>
  <c r="BT464" i="8" s="1"/>
  <c r="CJ160" i="4"/>
  <c r="EB160" i="4" s="1"/>
  <c r="BP405" i="8" s="1"/>
  <c r="BT405" i="8" s="1"/>
  <c r="CJ361" i="4"/>
  <c r="EB361" i="4" s="1"/>
  <c r="BP242" i="8" s="1"/>
  <c r="CJ146" i="4"/>
  <c r="EB146" i="4" s="1"/>
  <c r="BP300" i="8" s="1"/>
  <c r="BT300" i="8" s="1"/>
  <c r="CJ132" i="4"/>
  <c r="CJ122" i="4"/>
  <c r="CJ123" i="4"/>
  <c r="EB123" i="4" s="1"/>
  <c r="BP399" i="8" s="1"/>
  <c r="BT399" i="8" s="1"/>
  <c r="CJ441" i="4"/>
  <c r="CJ190" i="4"/>
  <c r="EB190" i="4" s="1"/>
  <c r="BP397" i="8" s="1"/>
  <c r="BT397" i="8" s="1"/>
  <c r="CJ343" i="4"/>
  <c r="EB343" i="4" s="1"/>
  <c r="BP123" i="8" s="1"/>
  <c r="BT123" i="8" s="1"/>
  <c r="CJ199" i="4"/>
  <c r="EB199" i="4" s="1"/>
  <c r="BP215" i="8" s="1"/>
  <c r="BT215" i="8" s="1"/>
  <c r="CJ20" i="4"/>
  <c r="EB20" i="4" s="1"/>
  <c r="BP359" i="8" s="1"/>
  <c r="BT359" i="8" s="1"/>
  <c r="CJ372" i="4"/>
  <c r="EB372" i="4" s="1"/>
  <c r="BP394" i="8" s="1"/>
  <c r="BT394" i="8" s="1"/>
  <c r="CJ234" i="4"/>
  <c r="EB234" i="4" s="1"/>
  <c r="BP74" i="8" s="1"/>
  <c r="BT74" i="8" s="1"/>
  <c r="CJ439" i="4"/>
  <c r="EB439" i="4" s="1"/>
  <c r="BP482" i="8" s="1"/>
  <c r="BT482" i="8" s="1"/>
  <c r="CJ500" i="4"/>
  <c r="EB500" i="4" s="1"/>
  <c r="BP527" i="8" s="1"/>
  <c r="BT527" i="8" s="1"/>
  <c r="CJ108" i="4"/>
  <c r="EB108" i="4" s="1"/>
  <c r="BP78" i="8" s="1"/>
  <c r="BT78" i="8" s="1"/>
  <c r="CJ97" i="4"/>
  <c r="EB97" i="4" s="1"/>
  <c r="BP33" i="8" s="1"/>
  <c r="BT33" i="8" s="1"/>
  <c r="CJ376" i="4"/>
  <c r="EB376" i="4" s="1"/>
  <c r="BP115" i="8" s="1"/>
  <c r="BT115" i="8" s="1"/>
  <c r="CJ43" i="4"/>
  <c r="EB43" i="4" s="1"/>
  <c r="BP228" i="8" s="1"/>
  <c r="BT228" i="8" s="1"/>
  <c r="CJ80" i="4"/>
  <c r="EB80" i="4" s="1"/>
  <c r="BP388" i="8" s="1"/>
  <c r="BT388" i="8" s="1"/>
  <c r="CJ399" i="4"/>
  <c r="CJ207" i="4"/>
  <c r="EB207" i="4" s="1"/>
  <c r="BP392" i="8" s="1"/>
  <c r="BT392" i="8" s="1"/>
  <c r="CJ71" i="4"/>
  <c r="EB71" i="4" s="1"/>
  <c r="BP266" i="8" s="1"/>
  <c r="BT266" i="8" s="1"/>
  <c r="CJ85" i="4"/>
  <c r="EB85" i="4" s="1"/>
  <c r="BP239" i="8" s="1"/>
  <c r="BT239" i="8" s="1"/>
  <c r="CJ324" i="4"/>
  <c r="EB324" i="4" s="1"/>
  <c r="BP438" i="8" s="1"/>
  <c r="BT438" i="8" s="1"/>
  <c r="CJ546" i="4"/>
  <c r="EB546" i="4" s="1"/>
  <c r="BP187" i="8" s="1"/>
  <c r="BT187" i="8" s="1"/>
  <c r="CJ114" i="4"/>
  <c r="EB114" i="4" s="1"/>
  <c r="BP177" i="8" s="1"/>
  <c r="BT177" i="8" s="1"/>
  <c r="CJ398" i="4"/>
  <c r="EB398" i="4" s="1"/>
  <c r="BP81" i="8" s="1"/>
  <c r="BT81" i="8" s="1"/>
  <c r="CJ253" i="4"/>
  <c r="EB253" i="4" s="1"/>
  <c r="BP176" i="8" s="1"/>
  <c r="BT176" i="8" s="1"/>
  <c r="CJ355" i="4"/>
  <c r="EB355" i="4" s="1"/>
  <c r="BP444" i="8" s="1"/>
  <c r="BT444" i="8" s="1"/>
  <c r="CJ314" i="4"/>
  <c r="EB314" i="4" s="1"/>
  <c r="BP406" i="8" s="1"/>
  <c r="BT406" i="8" s="1"/>
  <c r="CJ176" i="4"/>
  <c r="EB176" i="4" s="1"/>
  <c r="BP404" i="8" s="1"/>
  <c r="BT404" i="8" s="1"/>
  <c r="CJ496" i="4"/>
  <c r="EB496" i="4" s="1"/>
  <c r="BP292" i="8" s="1"/>
  <c r="BT292" i="8" s="1"/>
  <c r="CJ432" i="4"/>
  <c r="EB432" i="4" s="1"/>
  <c r="BP477" i="8" s="1"/>
  <c r="BT477" i="8" s="1"/>
  <c r="CJ356" i="4"/>
  <c r="EB356" i="4" s="1"/>
  <c r="BP453" i="8" s="1"/>
  <c r="BT453" i="8" s="1"/>
  <c r="CJ38" i="4"/>
  <c r="EB38" i="4" s="1"/>
  <c r="BP188" i="8" s="1"/>
  <c r="BT188" i="8" s="1"/>
  <c r="CJ302" i="4"/>
  <c r="EB302" i="4" s="1"/>
  <c r="BP204" i="8" s="1"/>
  <c r="BT204" i="8" s="1"/>
  <c r="CJ257" i="4"/>
  <c r="EB257" i="4" s="1"/>
  <c r="BP64" i="8" s="1"/>
  <c r="BT64" i="8" s="1"/>
  <c r="CJ471" i="4"/>
  <c r="EB471" i="4" s="1"/>
  <c r="BP424" i="8" s="1"/>
  <c r="BT424" i="8" s="1"/>
  <c r="CJ25" i="4"/>
  <c r="EB25" i="4" s="1"/>
  <c r="BP154" i="8" s="1"/>
  <c r="BT154" i="8" s="1"/>
  <c r="CJ305" i="4"/>
  <c r="EB305" i="4" s="1"/>
  <c r="BP255" i="8" s="1"/>
  <c r="BT255" i="8" s="1"/>
  <c r="CJ296" i="4"/>
  <c r="EB296" i="4" s="1"/>
  <c r="BP119" i="8" s="1"/>
  <c r="BT119" i="8" s="1"/>
  <c r="CJ440" i="4"/>
  <c r="EB440" i="4" s="1"/>
  <c r="BP488" i="8" s="1"/>
  <c r="BT488" i="8" s="1"/>
  <c r="CJ76" i="4"/>
  <c r="EB76" i="4" s="1"/>
  <c r="BP269" i="8" s="1"/>
  <c r="BT269" i="8" s="1"/>
  <c r="BW269" i="8" s="1"/>
  <c r="CJ167" i="4"/>
  <c r="EB167" i="4" s="1"/>
  <c r="BP112" i="8" s="1"/>
  <c r="BT112" i="8" s="1"/>
  <c r="CJ391" i="4"/>
  <c r="EB391" i="4" s="1"/>
  <c r="BP275" i="8" s="1"/>
  <c r="BT275" i="8" s="1"/>
  <c r="CJ353" i="4"/>
  <c r="EB353" i="4" s="1"/>
  <c r="BP446" i="8" s="1"/>
  <c r="BT446" i="8" s="1"/>
  <c r="CJ193" i="4"/>
  <c r="EB193" i="4" s="1"/>
  <c r="BP57" i="8" s="1"/>
  <c r="BT57" i="8" s="1"/>
  <c r="CJ89" i="4"/>
  <c r="EB89" i="4" s="1"/>
  <c r="BP287" i="8" s="1"/>
  <c r="BT287" i="8" s="1"/>
  <c r="CJ365" i="4"/>
  <c r="CJ84" i="4"/>
  <c r="EB84" i="4" s="1"/>
  <c r="BP367" i="8" s="1"/>
  <c r="CJ291" i="4"/>
  <c r="EB291" i="4" s="1"/>
  <c r="BP136" i="8" s="1"/>
  <c r="BT136" i="8" s="1"/>
  <c r="CJ26" i="4"/>
  <c r="EB26" i="4" s="1"/>
  <c r="BP253" i="8" s="1"/>
  <c r="BT253" i="8" s="1"/>
  <c r="CJ107" i="4"/>
  <c r="EB107" i="4" s="1"/>
  <c r="BP400" i="8" s="1"/>
  <c r="BT400" i="8" s="1"/>
  <c r="CJ523" i="4"/>
  <c r="EB523" i="4" s="1"/>
  <c r="BP546" i="8" s="1"/>
  <c r="BT546" i="8" s="1"/>
  <c r="CJ14" i="4"/>
  <c r="EB14" i="4" s="1"/>
  <c r="BP101" i="8" s="1"/>
  <c r="BT101" i="8" s="1"/>
  <c r="CJ466" i="4"/>
  <c r="EB466" i="4" s="1"/>
  <c r="BP27" i="8" s="1"/>
  <c r="BT27" i="8" s="1"/>
  <c r="CJ473" i="4"/>
  <c r="EB473" i="4" s="1"/>
  <c r="BP512" i="8" s="1"/>
  <c r="BT512" i="8" s="1"/>
  <c r="CJ24" i="4"/>
  <c r="EB24" i="4" s="1"/>
  <c r="BP110" i="8" s="1"/>
  <c r="CJ452" i="4"/>
  <c r="EB452" i="4" s="1"/>
  <c r="BP494" i="8" s="1"/>
  <c r="BT494" i="8" s="1"/>
  <c r="CJ143" i="4"/>
  <c r="EB143" i="4" s="1"/>
  <c r="BP102" i="8" s="1"/>
  <c r="BT102" i="8" s="1"/>
  <c r="CJ133" i="4"/>
  <c r="EB133" i="4" s="1"/>
  <c r="BP170" i="8" s="1"/>
  <c r="BT170" i="8" s="1"/>
  <c r="CJ250" i="4"/>
  <c r="EB250" i="4" s="1"/>
  <c r="BP329" i="8" s="1"/>
  <c r="BT329" i="8" s="1"/>
  <c r="CJ251" i="4"/>
  <c r="EB251" i="4" s="1"/>
  <c r="BP421" i="8" s="1"/>
  <c r="BT421" i="8" s="1"/>
  <c r="CJ527" i="4"/>
  <c r="EB527" i="4" s="1"/>
  <c r="BP549" i="8" s="1"/>
  <c r="BT549" i="8" s="1"/>
  <c r="CJ240" i="4"/>
  <c r="EB240" i="4" s="1"/>
  <c r="BP227" i="8" s="1"/>
  <c r="BT227" i="8" s="1"/>
  <c r="CJ58" i="4"/>
  <c r="EB58" i="4" s="1"/>
  <c r="BP375" i="8" s="1"/>
  <c r="BT375" i="8" s="1"/>
  <c r="CJ187" i="4"/>
  <c r="EB187" i="4" s="1"/>
  <c r="BP191" i="8" s="1"/>
  <c r="BT191" i="8" s="1"/>
  <c r="CJ397" i="4"/>
  <c r="EB397" i="4" s="1"/>
  <c r="BP442" i="8" s="1"/>
  <c r="BT442" i="8" s="1"/>
  <c r="CJ460" i="4"/>
  <c r="EB460" i="4" s="1"/>
  <c r="BP498" i="8" s="1"/>
  <c r="BT498" i="8" s="1"/>
  <c r="CJ264" i="4"/>
  <c r="EB264" i="4" s="1"/>
  <c r="BP192" i="8" s="1"/>
  <c r="BT192" i="8" s="1"/>
  <c r="CJ86" i="4"/>
  <c r="EB86" i="4" s="1"/>
  <c r="BP250" i="8" s="1"/>
  <c r="BT250" i="8" s="1"/>
  <c r="BX250" i="8" s="1"/>
  <c r="BY250" i="8" s="1"/>
  <c r="CJ128" i="4"/>
  <c r="EB128" i="4" s="1"/>
  <c r="BP58" i="8" s="1"/>
  <c r="BT58" i="8" s="1"/>
  <c r="CJ121" i="4"/>
  <c r="CJ437" i="4"/>
  <c r="EB437" i="4" s="1"/>
  <c r="BP481" i="8" s="1"/>
  <c r="BT481" i="8" s="1"/>
  <c r="CJ216" i="4"/>
  <c r="EB216" i="4" s="1"/>
  <c r="BP46" i="8" s="1"/>
  <c r="BT46" i="8" s="1"/>
  <c r="CJ55" i="4"/>
  <c r="EB55" i="4" s="1"/>
  <c r="BP210" i="8" s="1"/>
  <c r="BT210" i="8" s="1"/>
  <c r="CJ54" i="4"/>
  <c r="EB54" i="4" s="1"/>
  <c r="BP366" i="8" s="1"/>
  <c r="BT366" i="8" s="1"/>
  <c r="CJ152" i="4"/>
  <c r="EB152" i="4" s="1"/>
  <c r="BP141" i="8" s="1"/>
  <c r="BT141" i="8" s="1"/>
  <c r="CJ102" i="4"/>
  <c r="EB102" i="4" s="1"/>
  <c r="BP8" i="8" s="1"/>
  <c r="BT8" i="8" s="1"/>
  <c r="CJ184" i="4"/>
  <c r="EB184" i="4" s="1"/>
  <c r="BP412" i="8" s="1"/>
  <c r="BT412" i="8" s="1"/>
  <c r="CJ205" i="4"/>
  <c r="EB205" i="4" s="1"/>
  <c r="BP235" i="8" s="1"/>
  <c r="BT235" i="8" s="1"/>
  <c r="CJ157" i="4"/>
  <c r="EB157" i="4" s="1"/>
  <c r="BP401" i="8" s="1"/>
  <c r="CJ92" i="4"/>
  <c r="EB92" i="4" s="1"/>
  <c r="BP379" i="8" s="1"/>
  <c r="CJ295" i="4"/>
  <c r="EB295" i="4" s="1"/>
  <c r="BP271" i="8" s="1"/>
  <c r="BT271" i="8" s="1"/>
  <c r="CJ362" i="4"/>
  <c r="EB362" i="4" s="1"/>
  <c r="BP355" i="8" s="1"/>
  <c r="BT355" i="8" s="1"/>
  <c r="CJ513" i="4"/>
  <c r="EB513" i="4" s="1"/>
  <c r="BP536" i="8" s="1"/>
  <c r="CJ403" i="4"/>
  <c r="EB403" i="4" s="1"/>
  <c r="BP171" i="8" s="1"/>
  <c r="BT171" i="8" s="1"/>
  <c r="CJ378" i="4"/>
  <c r="EB378" i="4" s="1"/>
  <c r="BP402" i="8" s="1"/>
  <c r="BT402" i="8" s="1"/>
  <c r="BX402" i="8" s="1"/>
  <c r="CJ446" i="4"/>
  <c r="EB446" i="4" s="1"/>
  <c r="BP493" i="8" s="1"/>
  <c r="BT493" i="8" s="1"/>
  <c r="CJ349" i="4"/>
  <c r="EB349" i="4" s="1"/>
  <c r="BP251" i="8" s="1"/>
  <c r="BT251" i="8" s="1"/>
  <c r="BW251" i="8" s="1"/>
  <c r="CJ118" i="4"/>
  <c r="EB118" i="4" s="1"/>
  <c r="BP199" i="8" s="1"/>
  <c r="BT199" i="8" s="1"/>
  <c r="BX199" i="8" s="1"/>
  <c r="CJ261" i="4"/>
  <c r="EB261" i="4" s="1"/>
  <c r="BP128" i="8" s="1"/>
  <c r="BT128" i="8" s="1"/>
  <c r="CJ210" i="4"/>
  <c r="CJ431" i="4"/>
  <c r="EB431" i="4" s="1"/>
  <c r="BP476" i="8" s="1"/>
  <c r="CJ333" i="4"/>
  <c r="EB333" i="4" s="1"/>
  <c r="BP447" i="8" s="1"/>
  <c r="BT447" i="8" s="1"/>
  <c r="CJ218" i="4"/>
  <c r="EB218" i="4" s="1"/>
  <c r="BP244" i="8" s="1"/>
  <c r="BT244" i="8" s="1"/>
  <c r="CJ153" i="4"/>
  <c r="EB153" i="4" s="1"/>
  <c r="BP108" i="8" s="1"/>
  <c r="BT108" i="8" s="1"/>
  <c r="CJ526" i="4"/>
  <c r="EB526" i="4" s="1"/>
  <c r="BP551" i="8" s="1"/>
  <c r="BT551" i="8" s="1"/>
  <c r="CJ88" i="4"/>
  <c r="EB88" i="4" s="1"/>
  <c r="BP22" i="8" s="1"/>
  <c r="BT22" i="8" s="1"/>
  <c r="CJ21" i="4"/>
  <c r="CJ386" i="4"/>
  <c r="EB386" i="4" s="1"/>
  <c r="BP307" i="8" s="1"/>
  <c r="BT307" i="8" s="1"/>
  <c r="CJ447" i="4"/>
  <c r="EB447" i="4" s="1"/>
  <c r="BP479" i="8" s="1"/>
  <c r="BT479" i="8" s="1"/>
  <c r="CJ78" i="4"/>
  <c r="EB78" i="4" s="1"/>
  <c r="BP104" i="8" s="1"/>
  <c r="BT104" i="8" s="1"/>
  <c r="CJ420" i="4"/>
  <c r="EB420" i="4" s="1"/>
  <c r="BP451" i="8" s="1"/>
  <c r="BT451" i="8" s="1"/>
  <c r="CJ119" i="4"/>
  <c r="EB119" i="4" s="1"/>
  <c r="BP182" i="8" s="1"/>
  <c r="CJ424" i="4"/>
  <c r="EB424" i="4" s="1"/>
  <c r="BP471" i="8" s="1"/>
  <c r="BT471" i="8" s="1"/>
  <c r="CJ342" i="4"/>
  <c r="EB342" i="4" s="1"/>
  <c r="BP72" i="8" s="1"/>
  <c r="BT72" i="8" s="1"/>
  <c r="BX72" i="8" s="1"/>
  <c r="CC72" i="8" s="1"/>
  <c r="CJ370" i="4"/>
  <c r="EB370" i="4" s="1"/>
  <c r="BP63" i="8" s="1"/>
  <c r="BT63" i="8" s="1"/>
  <c r="CJ506" i="4"/>
  <c r="EB506" i="4" s="1"/>
  <c r="BP533" i="8" s="1"/>
  <c r="BT533" i="8" s="1"/>
  <c r="CJ217" i="4"/>
  <c r="EB217" i="4" s="1"/>
  <c r="BP277" i="8" s="1"/>
  <c r="BT277" i="8" s="1"/>
  <c r="CJ215" i="4"/>
  <c r="EB215" i="4" s="1"/>
  <c r="BP419" i="8" s="1"/>
  <c r="BT419" i="8" s="1"/>
  <c r="CJ81" i="4"/>
  <c r="EB81" i="4" s="1"/>
  <c r="BP200" i="8" s="1"/>
  <c r="CJ373" i="4"/>
  <c r="EB373" i="4" s="1"/>
  <c r="BP229" i="8" s="1"/>
  <c r="BT229" i="8" s="1"/>
  <c r="CJ316" i="4"/>
  <c r="EB316" i="4" s="1"/>
  <c r="BP360" i="8" s="1"/>
  <c r="CJ384" i="4"/>
  <c r="EB384" i="4" s="1"/>
  <c r="BP458" i="8" s="1"/>
  <c r="BT458" i="8" s="1"/>
  <c r="CJ457" i="4"/>
  <c r="EB457" i="4" s="1"/>
  <c r="BP36" i="8" s="1"/>
  <c r="BT36" i="8" s="1"/>
  <c r="CJ388" i="4"/>
  <c r="EB388" i="4" s="1"/>
  <c r="BP398" i="8" s="1"/>
  <c r="BT398" i="8" s="1"/>
  <c r="CJ529" i="4"/>
  <c r="EB529" i="4" s="1"/>
  <c r="BP550" i="8" s="1"/>
  <c r="CJ303" i="4"/>
  <c r="EB303" i="4" s="1"/>
  <c r="BP9" i="8" s="1"/>
  <c r="BT9" i="8" s="1"/>
  <c r="CJ425" i="4"/>
  <c r="EB425" i="4" s="1"/>
  <c r="BP467" i="8" s="1"/>
  <c r="CJ155" i="4"/>
  <c r="EB155" i="4" s="1"/>
  <c r="BP339" i="8" s="1"/>
  <c r="BT339" i="8" s="1"/>
  <c r="CJ263" i="4"/>
  <c r="EB263" i="4" s="1"/>
  <c r="BP19" i="8" s="1"/>
  <c r="BT19" i="8" s="1"/>
  <c r="CJ508" i="4"/>
  <c r="EB508" i="4" s="1"/>
  <c r="BP534" i="8" s="1"/>
  <c r="BT534" i="8" s="1"/>
  <c r="CJ116" i="4"/>
  <c r="EB116" i="4" s="1"/>
  <c r="BP260" i="8" s="1"/>
  <c r="BT260" i="8" s="1"/>
  <c r="CJ503" i="4"/>
  <c r="EB503" i="4" s="1"/>
  <c r="BP530" i="8" s="1"/>
  <c r="BT530" i="8" s="1"/>
  <c r="CJ472" i="4"/>
  <c r="EB472" i="4" s="1"/>
  <c r="BP506" i="8" s="1"/>
  <c r="CJ323" i="4"/>
  <c r="EB323" i="4" s="1"/>
  <c r="BP436" i="8" s="1"/>
  <c r="BT436" i="8" s="1"/>
  <c r="CJ101" i="4"/>
  <c r="EB101" i="4" s="1"/>
  <c r="BP196" i="8" s="1"/>
  <c r="BT196" i="8" s="1"/>
  <c r="CJ181" i="4"/>
  <c r="EB181" i="4" s="1"/>
  <c r="BP157" i="8" s="1"/>
  <c r="CJ292" i="4"/>
  <c r="EB292" i="4" s="1"/>
  <c r="BP7" i="8" s="1"/>
  <c r="BT7" i="8" s="1"/>
  <c r="CJ61" i="4"/>
  <c r="EB61" i="4" s="1"/>
  <c r="BP370" i="8" s="1"/>
  <c r="BT370" i="8" s="1"/>
  <c r="CJ95" i="4"/>
  <c r="EB95" i="4" s="1"/>
  <c r="BP100" i="8" s="1"/>
  <c r="BT100" i="8" s="1"/>
  <c r="CJ18" i="4"/>
  <c r="EB18" i="4" s="1"/>
  <c r="BP166" i="8" s="1"/>
  <c r="BT166" i="8" s="1"/>
  <c r="CJ534" i="4"/>
  <c r="EB534" i="4" s="1"/>
  <c r="BP557" i="8" s="1"/>
  <c r="BT557" i="8" s="1"/>
  <c r="CJ417" i="4"/>
  <c r="EB417" i="4" s="1"/>
  <c r="BP47" i="8" s="1"/>
  <c r="BT47" i="8" s="1"/>
  <c r="CJ470" i="4"/>
  <c r="EB470" i="4" s="1"/>
  <c r="BP505" i="8" s="1"/>
  <c r="BT505" i="8" s="1"/>
  <c r="CJ458" i="4"/>
  <c r="CJ183" i="4"/>
  <c r="EB183" i="4" s="1"/>
  <c r="BP62" i="8" s="1"/>
  <c r="BT62" i="8" s="1"/>
  <c r="CJ90" i="4"/>
  <c r="EB90" i="4" s="1"/>
  <c r="BP194" i="8" s="1"/>
  <c r="BT194" i="8" s="1"/>
  <c r="CJ104" i="4"/>
  <c r="EB104" i="4" s="1"/>
  <c r="BP90" i="8" s="1"/>
  <c r="BT90" i="8" s="1"/>
  <c r="CJ309" i="4"/>
  <c r="EB309" i="4" s="1"/>
  <c r="BP425" i="8" s="1"/>
  <c r="BT425" i="8" s="1"/>
  <c r="CJ59" i="4"/>
  <c r="EB59" i="4" s="1"/>
  <c r="BP133" i="8" s="1"/>
  <c r="BT133" i="8" s="1"/>
  <c r="CJ192" i="4"/>
  <c r="EB192" i="4" s="1"/>
  <c r="BP148" i="8" s="1"/>
  <c r="BT148" i="8" s="1"/>
  <c r="CJ326" i="4"/>
  <c r="EB326" i="4" s="1"/>
  <c r="BP249" i="8" s="1"/>
  <c r="BT249" i="8" s="1"/>
  <c r="CJ248" i="4"/>
  <c r="EB248" i="4" s="1"/>
  <c r="BP423" i="8" s="1"/>
  <c r="BT423" i="8" s="1"/>
  <c r="CJ522" i="4"/>
  <c r="EB522" i="4" s="1"/>
  <c r="BP545" i="8" s="1"/>
  <c r="BT545" i="8" s="1"/>
  <c r="CJ358" i="4"/>
  <c r="EB358" i="4" s="1"/>
  <c r="BP418" i="8" s="1"/>
  <c r="BT418" i="8" s="1"/>
  <c r="CJ72" i="4"/>
  <c r="EB72" i="4" s="1"/>
  <c r="BP389" i="8" s="1"/>
  <c r="BT389" i="8" s="1"/>
  <c r="CJ39" i="4"/>
  <c r="EB39" i="4" s="1"/>
  <c r="BP37" i="8" s="1"/>
  <c r="CJ277" i="4"/>
  <c r="EB277" i="4" s="1"/>
  <c r="BP422" i="8" s="1"/>
  <c r="BT422" i="8" s="1"/>
  <c r="CJ369" i="4"/>
  <c r="EB369" i="4" s="1"/>
  <c r="BP454" i="8" s="1"/>
  <c r="BT454" i="8" s="1"/>
  <c r="CJ198" i="4"/>
  <c r="EB198" i="4" s="1"/>
  <c r="BP234" i="8" s="1"/>
  <c r="BT234" i="8" s="1"/>
  <c r="CJ366" i="4"/>
  <c r="EB366" i="4" s="1"/>
  <c r="BP428" i="8" s="1"/>
  <c r="BT428" i="8" s="1"/>
  <c r="CK497" i="4"/>
  <c r="CJ174" i="4"/>
  <c r="EB174" i="4" s="1"/>
  <c r="BP164" i="8" s="1"/>
  <c r="BT164" i="8" s="1"/>
  <c r="CJ475" i="4"/>
  <c r="EB475" i="4" s="1"/>
  <c r="BP49" i="8" s="1"/>
  <c r="CJ63" i="4"/>
  <c r="EB63" i="4" s="1"/>
  <c r="BP368" i="8" s="1"/>
  <c r="CJ402" i="4"/>
  <c r="EB402" i="4" s="1"/>
  <c r="BP295" i="8" s="1"/>
  <c r="BT295" i="8" s="1"/>
  <c r="CJ512" i="4"/>
  <c r="EB512" i="4" s="1"/>
  <c r="BP537" i="8" s="1"/>
  <c r="BT537" i="8" s="1"/>
  <c r="CJ354" i="4"/>
  <c r="EB354" i="4" s="1"/>
  <c r="BP452" i="8" s="1"/>
  <c r="BT452" i="8" s="1"/>
  <c r="CJ212" i="4"/>
  <c r="EB212" i="4" s="1"/>
  <c r="BP237" i="8" s="1"/>
  <c r="BT237" i="8" s="1"/>
  <c r="CJ180" i="4"/>
  <c r="EB180" i="4" s="1"/>
  <c r="BP393" i="8" s="1"/>
  <c r="BT393" i="8" s="1"/>
  <c r="CJ211" i="4"/>
  <c r="EB211" i="4" s="1"/>
  <c r="BP160" i="8" s="1"/>
  <c r="BT160" i="8" s="1"/>
  <c r="CJ516" i="4"/>
  <c r="EB516" i="4" s="1"/>
  <c r="BP147" i="8" s="1"/>
  <c r="BT147" i="8" s="1"/>
  <c r="CJ551" i="4"/>
  <c r="EB551" i="4" s="1"/>
  <c r="BP384" i="8" s="1"/>
  <c r="BT384" i="8" s="1"/>
  <c r="CJ262" i="4"/>
  <c r="EB262" i="4" s="1"/>
  <c r="BP87" i="8" s="1"/>
  <c r="CJ141" i="4"/>
  <c r="EB141" i="4" s="1"/>
  <c r="BP98" i="8" s="1"/>
  <c r="BT98" i="8" s="1"/>
  <c r="CJ451" i="4"/>
  <c r="EB451" i="4" s="1"/>
  <c r="BP492" i="8" s="1"/>
  <c r="BT492" i="8" s="1"/>
  <c r="CJ493" i="4"/>
  <c r="EB493" i="4" s="1"/>
  <c r="BP519" i="8" s="1"/>
  <c r="BT519" i="8" s="1"/>
  <c r="CJ413" i="4"/>
  <c r="EB413" i="4" s="1"/>
  <c r="BP20" i="8" s="1"/>
  <c r="BT20" i="8" s="1"/>
  <c r="CJ515" i="4"/>
  <c r="EB515" i="4" s="1"/>
  <c r="BP539" i="8" s="1"/>
  <c r="CJ459" i="4"/>
  <c r="EB459" i="4" s="1"/>
  <c r="BP496" i="8" s="1"/>
  <c r="BT496" i="8" s="1"/>
  <c r="CJ368" i="4"/>
  <c r="EB368" i="4" s="1"/>
  <c r="BP161" i="8" s="1"/>
  <c r="BT161" i="8" s="1"/>
  <c r="CJ293" i="4"/>
  <c r="EB293" i="4" s="1"/>
  <c r="BP105" i="8" s="1"/>
  <c r="BT105" i="8" s="1"/>
  <c r="CJ170" i="4"/>
  <c r="EB170" i="4" s="1"/>
  <c r="BP223" i="8" s="1"/>
  <c r="BT223" i="8" s="1"/>
  <c r="CJ185" i="4"/>
  <c r="EB185" i="4" s="1"/>
  <c r="BP363" i="8" s="1"/>
  <c r="BT363" i="8" s="1"/>
  <c r="CJ74" i="4"/>
  <c r="EB74" i="4" s="1"/>
  <c r="BP382" i="8" s="1"/>
  <c r="BT382" i="8" s="1"/>
  <c r="CJ287" i="4"/>
  <c r="EB287" i="4" s="1"/>
  <c r="BP222" i="8" s="1"/>
  <c r="BT222" i="8" s="1"/>
  <c r="CJ275" i="4"/>
  <c r="EB275" i="4" s="1"/>
  <c r="BP230" i="8" s="1"/>
  <c r="BT230" i="8" s="1"/>
  <c r="CJ360" i="4"/>
  <c r="CJ423" i="4"/>
  <c r="EB423" i="4" s="1"/>
  <c r="BP470" i="8" s="1"/>
  <c r="BT470" i="8" s="1"/>
  <c r="CJ494" i="4"/>
  <c r="EB494" i="4" s="1"/>
  <c r="BP526" i="8" s="1"/>
  <c r="BT526" i="8" s="1"/>
  <c r="CJ364" i="4"/>
  <c r="EB364" i="4" s="1"/>
  <c r="BP65" i="8" s="1"/>
  <c r="BT65" i="8" s="1"/>
  <c r="CJ547" i="4"/>
  <c r="EB547" i="4" s="1"/>
  <c r="BP289" i="8" s="1"/>
  <c r="BT289" i="8" s="1"/>
  <c r="CJ228" i="4"/>
  <c r="EB228" i="4" s="1"/>
  <c r="BP420" i="8" s="1"/>
  <c r="BT420" i="8" s="1"/>
  <c r="CJ325" i="4"/>
  <c r="EB325" i="4" s="1"/>
  <c r="BP198" i="8" s="1"/>
  <c r="BT198" i="8" s="1"/>
  <c r="CJ408" i="4"/>
  <c r="EB408" i="4" s="1"/>
  <c r="BP439" i="8" s="1"/>
  <c r="BT439" i="8" s="1"/>
  <c r="CJ150" i="4"/>
  <c r="EB150" i="4" s="1"/>
  <c r="BP258" i="8" s="1"/>
  <c r="BT258" i="8" s="1"/>
  <c r="CJ213" i="4"/>
  <c r="EB213" i="4" s="1"/>
  <c r="BP183" i="8" s="1"/>
  <c r="BT183" i="8" s="1"/>
  <c r="CJ491" i="4"/>
  <c r="EB491" i="4" s="1"/>
  <c r="BP523" i="8" s="1"/>
  <c r="BT523" i="8" s="1"/>
  <c r="CJ556" i="4"/>
  <c r="EB556" i="4" s="1"/>
  <c r="BP106" i="8" s="1"/>
  <c r="BT106" i="8" s="1"/>
  <c r="CJ533" i="4"/>
  <c r="EB533" i="4" s="1"/>
  <c r="BP556" i="8" s="1"/>
  <c r="BT556" i="8" s="1"/>
  <c r="CJ340" i="4"/>
  <c r="EB340" i="4" s="1"/>
  <c r="BP449" i="8" s="1"/>
  <c r="BT449" i="8" s="1"/>
  <c r="CJ156" i="4"/>
  <c r="EB156" i="4" s="1"/>
  <c r="BP169" i="8" s="1"/>
  <c r="BT169" i="8" s="1"/>
  <c r="CJ177" i="4"/>
  <c r="EB177" i="4" s="1"/>
  <c r="BP410" i="8" s="1"/>
  <c r="BT410" i="8" s="1"/>
  <c r="CJ504" i="4"/>
  <c r="EB504" i="4" s="1"/>
  <c r="BP30" i="8" s="1"/>
  <c r="BT30" i="8" s="1"/>
  <c r="CJ445" i="4"/>
  <c r="EB445" i="4" s="1"/>
  <c r="BP490" i="8" s="1"/>
  <c r="BT490" i="8" s="1"/>
  <c r="CJ163" i="4"/>
  <c r="EB163" i="4" s="1"/>
  <c r="BP408" i="8" s="1"/>
  <c r="BT408" i="8" s="1"/>
  <c r="CJ15" i="4"/>
  <c r="EB15" i="4" s="1"/>
  <c r="BP218" i="8" s="1"/>
  <c r="BT218" i="8" s="1"/>
  <c r="CJ433" i="4"/>
  <c r="EB433" i="4" s="1"/>
  <c r="BP475" i="8" s="1"/>
  <c r="BT475" i="8" s="1"/>
  <c r="CJ268" i="4"/>
  <c r="EB268" i="4" s="1"/>
  <c r="BP77" i="8" s="1"/>
  <c r="BT77" i="8" s="1"/>
  <c r="BW77" i="8" s="1"/>
  <c r="CJ495" i="4"/>
  <c r="EB495" i="4" s="1"/>
  <c r="BP524" i="8" s="1"/>
  <c r="BT524" i="8" s="1"/>
  <c r="CJ492" i="4"/>
  <c r="EB492" i="4" s="1"/>
  <c r="BP71" i="8" s="1"/>
  <c r="BT71" i="8" s="1"/>
  <c r="CJ497" i="4"/>
  <c r="CJ468" i="4"/>
  <c r="EB468" i="4" s="1"/>
  <c r="BP461" i="8" s="1"/>
  <c r="BT461" i="8" s="1"/>
  <c r="CJ34" i="4"/>
  <c r="EB34" i="4" s="1"/>
  <c r="BP225" i="8" s="1"/>
  <c r="BT225" i="8" s="1"/>
  <c r="CJ313" i="4"/>
  <c r="EB313" i="4" s="1"/>
  <c r="BP345" i="8" s="1"/>
  <c r="BT345" i="8" s="1"/>
  <c r="CJ246" i="4"/>
  <c r="EB246" i="4" s="1"/>
  <c r="BP75" i="8" s="1"/>
  <c r="BT75" i="8" s="1"/>
  <c r="CJ499" i="4"/>
  <c r="EB499" i="4" s="1"/>
  <c r="BP529" i="8" s="1"/>
  <c r="BT529" i="8" s="1"/>
  <c r="CJ109" i="4"/>
  <c r="EB109" i="4" s="1"/>
  <c r="BP189" i="8" s="1"/>
  <c r="BT189" i="8" s="1"/>
  <c r="CJ11" i="4"/>
  <c r="EB11" i="4" s="1"/>
  <c r="BP336" i="8" s="1"/>
  <c r="BT336" i="8" s="1"/>
  <c r="CJ328" i="4"/>
  <c r="EB328" i="4" s="1"/>
  <c r="BP15" i="8" s="1"/>
  <c r="BT15" i="8" s="1"/>
  <c r="CJ224" i="4"/>
  <c r="EB224" i="4" s="1"/>
  <c r="BP88" i="8" s="1"/>
  <c r="BT88" i="8" s="1"/>
  <c r="CJ297" i="4"/>
  <c r="EB297" i="4" s="1"/>
  <c r="BP437" i="8" s="1"/>
  <c r="BT437" i="8" s="1"/>
  <c r="CJ271" i="4"/>
  <c r="EB271" i="4" s="1"/>
  <c r="BP344" i="8" s="1"/>
  <c r="BT344" i="8" s="1"/>
  <c r="CJ142" i="4"/>
  <c r="EB142" i="4" s="1"/>
  <c r="BP93" i="8" s="1"/>
  <c r="CJ308" i="4"/>
  <c r="EB308" i="4" s="1"/>
  <c r="BP338" i="8" s="1"/>
  <c r="BT338" i="8" s="1"/>
  <c r="CJ393" i="4"/>
  <c r="EB393" i="4" s="1"/>
  <c r="BP455" i="8" s="1"/>
  <c r="BT455" i="8" s="1"/>
  <c r="CJ530" i="4"/>
  <c r="EB530" i="4" s="1"/>
  <c r="BP554" i="8" s="1"/>
  <c r="BT554" i="8" s="1"/>
  <c r="CJ148" i="4"/>
  <c r="EB148" i="4" s="1"/>
  <c r="BP294" i="8" s="1"/>
  <c r="BT294" i="8" s="1"/>
  <c r="CJ453" i="4"/>
  <c r="EB453" i="4" s="1"/>
  <c r="BP495" i="8" s="1"/>
  <c r="BT495" i="8" s="1"/>
  <c r="CJ467" i="4"/>
  <c r="EB467" i="4" s="1"/>
  <c r="BP503" i="8" s="1"/>
  <c r="BT503" i="8" s="1"/>
  <c r="CJ247" i="4"/>
  <c r="EB247" i="4" s="1"/>
  <c r="BP316" i="8" s="1"/>
  <c r="BT316" i="8" s="1"/>
  <c r="CJ12" i="4"/>
  <c r="EB12" i="4" s="1"/>
  <c r="BP236" i="8" s="1"/>
  <c r="BT236" i="8" s="1"/>
  <c r="CJ480" i="4"/>
  <c r="EB480" i="4" s="1"/>
  <c r="BP514" i="8" s="1"/>
  <c r="BT514" i="8" s="1"/>
  <c r="CJ8" i="4"/>
  <c r="EB8" i="4" s="1"/>
  <c r="BP431" i="8" s="1"/>
  <c r="BT431" i="8" s="1"/>
  <c r="CJ535" i="4"/>
  <c r="EB535" i="4" s="1"/>
  <c r="BP558" i="8" s="1"/>
  <c r="BT558" i="8" s="1"/>
  <c r="CJ258" i="4"/>
  <c r="EB258" i="4" s="1"/>
  <c r="BP414" i="8" s="1"/>
  <c r="BT414" i="8" s="1"/>
  <c r="CJ359" i="4"/>
  <c r="EB359" i="4" s="1"/>
  <c r="BP362" i="8" s="1"/>
  <c r="BT362" i="8" s="1"/>
  <c r="CJ474" i="4"/>
  <c r="EB474" i="4" s="1"/>
  <c r="BP509" i="8" s="1"/>
  <c r="BT509" i="8" s="1"/>
  <c r="CJ448" i="4"/>
  <c r="EB448" i="4" s="1"/>
  <c r="BP73" i="8" s="1"/>
  <c r="BT73" i="8" s="1"/>
  <c r="CJ19" i="4"/>
  <c r="EB19" i="4" s="1"/>
  <c r="BP212" i="8" s="1"/>
  <c r="BT212" i="8" s="1"/>
  <c r="CJ35" i="4"/>
  <c r="EB35" i="4" s="1"/>
  <c r="BP179" i="8" s="1"/>
  <c r="BT179" i="8" s="1"/>
  <c r="CJ477" i="4"/>
  <c r="EB477" i="4" s="1"/>
  <c r="BP508" i="8" s="1"/>
  <c r="BT508" i="8" s="1"/>
  <c r="CJ352" i="4"/>
  <c r="EB352" i="4" s="1"/>
  <c r="BP284" i="8" s="1"/>
  <c r="CJ435" i="4"/>
  <c r="EB435" i="4" s="1"/>
  <c r="BP473" i="8" s="1"/>
  <c r="BT473" i="8" s="1"/>
  <c r="CJ112" i="4"/>
  <c r="EB112" i="4" s="1"/>
  <c r="BP80" i="8" s="1"/>
  <c r="BT80" i="8" s="1"/>
  <c r="CJ129" i="4"/>
  <c r="EB129" i="4" s="1"/>
  <c r="BP262" i="8" s="1"/>
  <c r="BT262" i="8" s="1"/>
  <c r="CJ517" i="4"/>
  <c r="EB517" i="4" s="1"/>
  <c r="BP541" i="8" s="1"/>
  <c r="BT541" i="8" s="1"/>
  <c r="CJ346" i="4"/>
  <c r="EB346" i="4" s="1"/>
  <c r="BP264" i="8" s="1"/>
  <c r="BT264" i="8" s="1"/>
  <c r="CJ548" i="4"/>
  <c r="EB548" i="4" s="1"/>
  <c r="BP308" i="8" s="1"/>
  <c r="CJ279" i="4"/>
  <c r="EB279" i="4" s="1"/>
  <c r="BP217" i="8" s="1"/>
  <c r="BT217" i="8" s="1"/>
  <c r="CJ270" i="4"/>
  <c r="EB270" i="4" s="1"/>
  <c r="BP107" i="8" s="1"/>
  <c r="CJ299" i="4"/>
  <c r="EB299" i="4" s="1"/>
  <c r="BP261" i="8" s="1"/>
  <c r="CJ553" i="4"/>
  <c r="EB553" i="4" s="1"/>
  <c r="BP427" i="8" s="1"/>
  <c r="CJ252" i="4"/>
  <c r="EB252" i="4" s="1"/>
  <c r="BP152" i="8" s="1"/>
  <c r="BT152" i="8" s="1"/>
  <c r="CJ179" i="4"/>
  <c r="EB179" i="4" s="1"/>
  <c r="BP66" i="8" s="1"/>
  <c r="CJ481" i="4"/>
  <c r="EB481" i="4" s="1"/>
  <c r="BP507" i="8" s="1"/>
  <c r="BT507" i="8" s="1"/>
  <c r="CJ392" i="4"/>
  <c r="EB392" i="4" s="1"/>
  <c r="BP459" i="8" s="1"/>
  <c r="BT459" i="8" s="1"/>
  <c r="CJ479" i="4"/>
  <c r="EB479" i="4" s="1"/>
  <c r="BP513" i="8" s="1"/>
  <c r="BT513" i="8" s="1"/>
  <c r="CJ51" i="4"/>
  <c r="EB51" i="4" s="1"/>
  <c r="BP97" i="8" s="1"/>
  <c r="BT97" i="8" s="1"/>
  <c r="CJ242" i="4"/>
  <c r="EB242" i="4" s="1"/>
  <c r="BP201" i="8" s="1"/>
  <c r="BT201" i="8" s="1"/>
  <c r="CJ395" i="4"/>
  <c r="EB395" i="4" s="1"/>
  <c r="BP460" i="8" s="1"/>
  <c r="BT460" i="8" s="1"/>
  <c r="CJ6" i="4"/>
  <c r="EB6" i="4" s="1"/>
  <c r="BP175" i="8" s="1"/>
  <c r="BT175" i="8" s="1"/>
  <c r="CJ244" i="4"/>
  <c r="EB244" i="4" s="1"/>
  <c r="BP92" i="8" s="1"/>
  <c r="BT92" i="8" s="1"/>
  <c r="CJ166" i="4"/>
  <c r="EB166" i="4" s="1"/>
  <c r="BP181" i="8" s="1"/>
  <c r="BT181" i="8" s="1"/>
  <c r="CJ348" i="4"/>
  <c r="EB348" i="4" s="1"/>
  <c r="BP342" i="8" s="1"/>
  <c r="BT342" i="8" s="1"/>
  <c r="CJ117" i="4"/>
  <c r="EB117" i="4" s="1"/>
  <c r="BP267" i="8" s="1"/>
  <c r="BT267" i="8" s="1"/>
  <c r="CJ227" i="4"/>
  <c r="EB227" i="4" s="1"/>
  <c r="BP153" i="8" s="1"/>
  <c r="BT153" i="8" s="1"/>
  <c r="CJ550" i="4"/>
  <c r="EB550" i="4" s="1"/>
  <c r="BP357" i="8" s="1"/>
  <c r="BT357" i="8" s="1"/>
  <c r="CJ438" i="4"/>
  <c r="EB438" i="4" s="1"/>
  <c r="BP483" i="8" s="1"/>
  <c r="BT483" i="8" s="1"/>
  <c r="CJ487" i="4"/>
  <c r="EB487" i="4" s="1"/>
  <c r="BP516" i="8" s="1"/>
  <c r="BT516" i="8" s="1"/>
  <c r="CJ507" i="4"/>
  <c r="EB507" i="4" s="1"/>
  <c r="BP233" i="8" s="1"/>
  <c r="BT233" i="8" s="1"/>
  <c r="CJ100" i="4"/>
  <c r="EB100" i="4" s="1"/>
  <c r="BP364" i="8" s="1"/>
  <c r="BT364" i="8" s="1"/>
  <c r="CJ77" i="4"/>
  <c r="EB77" i="4" s="1"/>
  <c r="BP383" i="8" s="1"/>
  <c r="BT383" i="8" s="1"/>
  <c r="CJ306" i="4"/>
  <c r="EB306" i="4" s="1"/>
  <c r="BP159" i="8" s="1"/>
  <c r="BT159" i="8" s="1"/>
  <c r="CJ188" i="4"/>
  <c r="EB188" i="4" s="1"/>
  <c r="BP372" i="8" s="1"/>
  <c r="BT372" i="8" s="1"/>
  <c r="CJ10" i="4"/>
  <c r="EB10" i="4" s="1"/>
  <c r="BP195" i="8" s="1"/>
  <c r="BT195" i="8" s="1"/>
  <c r="CJ99" i="4"/>
  <c r="EB99" i="4" s="1"/>
  <c r="BP238" i="8" s="1"/>
  <c r="BT238" i="8" s="1"/>
  <c r="CJ490" i="4"/>
  <c r="EB490" i="4" s="1"/>
  <c r="BP522" i="8" s="1"/>
  <c r="BT522" i="8" s="1"/>
  <c r="CJ125" i="4"/>
  <c r="EB125" i="4" s="1"/>
  <c r="BP298" i="8" s="1"/>
  <c r="BT298" i="8" s="1"/>
  <c r="CJ266" i="4"/>
  <c r="EB266" i="4" s="1"/>
  <c r="BP89" i="8" s="1"/>
  <c r="CJ286" i="4"/>
  <c r="EB286" i="4" s="1"/>
  <c r="BP26" i="8" s="1"/>
  <c r="BT26" i="8" s="1"/>
  <c r="CJ428" i="4"/>
  <c r="EB428" i="4" s="1"/>
  <c r="BP469" i="8" s="1"/>
  <c r="BT469" i="8" s="1"/>
  <c r="CJ106" i="4"/>
  <c r="EB106" i="4" s="1"/>
  <c r="BP376" i="8" s="1"/>
  <c r="BT376" i="8" s="1"/>
  <c r="CJ339" i="4"/>
  <c r="EB339" i="4" s="1"/>
  <c r="BP113" i="8" s="1"/>
  <c r="BT113" i="8" s="1"/>
  <c r="CJ13" i="4"/>
  <c r="EB13" i="4" s="1"/>
  <c r="BP356" i="8" s="1"/>
  <c r="BT356" i="8" s="1"/>
  <c r="CJ501" i="4"/>
  <c r="EB501" i="4" s="1"/>
  <c r="BP531" i="8" s="1"/>
  <c r="BT531" i="8" s="1"/>
  <c r="CJ338" i="4"/>
  <c r="EB338" i="4" s="1"/>
  <c r="BP361" i="8" s="1"/>
  <c r="BT361" i="8" s="1"/>
  <c r="CJ518" i="4"/>
  <c r="EB518" i="4" s="1"/>
  <c r="BP540" i="8" s="1"/>
  <c r="BT540" i="8" s="1"/>
  <c r="CJ465" i="4"/>
  <c r="EB465" i="4" s="1"/>
  <c r="BP500" i="8" s="1"/>
  <c r="BT500" i="8" s="1"/>
  <c r="CJ158" i="4"/>
  <c r="EB158" i="4" s="1"/>
  <c r="BP193" i="8" s="1"/>
  <c r="BT193" i="8" s="1"/>
  <c r="CJ243" i="4"/>
  <c r="EB243" i="4" s="1"/>
  <c r="BP385" i="8" s="1"/>
  <c r="BT385" i="8" s="1"/>
  <c r="CJ256" i="4"/>
  <c r="EB256" i="4" s="1"/>
  <c r="BP138" i="8" s="1"/>
  <c r="CJ254" i="4"/>
  <c r="EB254" i="4" s="1"/>
  <c r="BP144" i="8" s="1"/>
  <c r="BT144" i="8" s="1"/>
  <c r="CJ544" i="4"/>
  <c r="EB544" i="4" s="1"/>
  <c r="BP45" i="8" s="1"/>
  <c r="BT45" i="8" s="1"/>
  <c r="CJ229" i="4"/>
  <c r="EB229" i="4" s="1"/>
  <c r="BP209" i="8" s="1"/>
  <c r="BT209" i="8" s="1"/>
  <c r="CJ482" i="4"/>
  <c r="EB482" i="4" s="1"/>
  <c r="BP247" i="8" s="1"/>
  <c r="CJ434" i="4"/>
  <c r="EB434" i="4" s="1"/>
  <c r="BP478" i="8" s="1"/>
  <c r="BT478" i="8" s="1"/>
  <c r="CJ164" i="4"/>
  <c r="EB164" i="4" s="1"/>
  <c r="BP325" i="8" s="1"/>
  <c r="CJ298" i="4"/>
  <c r="EB298" i="4" s="1"/>
  <c r="BP332" i="8" s="1"/>
  <c r="BT332" i="8" s="1"/>
  <c r="CJ539" i="4"/>
  <c r="EB539" i="4" s="1"/>
  <c r="BP29" i="8" s="1"/>
  <c r="BT29" i="8" s="1"/>
  <c r="CJ220" i="4"/>
  <c r="EB220" i="4" s="1"/>
  <c r="BP14" i="8" s="1"/>
  <c r="BT14" i="8" s="1"/>
  <c r="CJ137" i="4"/>
  <c r="EB137" i="4" s="1"/>
  <c r="BP12" i="8" s="1"/>
  <c r="BT12" i="8" s="1"/>
  <c r="CJ321" i="4"/>
  <c r="EB321" i="4" s="1"/>
  <c r="BP283" i="8" s="1"/>
  <c r="BT283" i="8" s="1"/>
  <c r="CJ383" i="4"/>
  <c r="EB383" i="4" s="1"/>
  <c r="BP457" i="8" s="1"/>
  <c r="CJ23" i="4"/>
  <c r="EB23" i="4" s="1"/>
  <c r="BP173" i="8" s="1"/>
  <c r="BT173" i="8" s="1"/>
  <c r="CJ405" i="4"/>
  <c r="EB405" i="4" s="1"/>
  <c r="BP462" i="8" s="1"/>
  <c r="BT462" i="8" s="1"/>
  <c r="CJ483" i="4"/>
  <c r="EB483" i="4" s="1"/>
  <c r="BP515" i="8" s="1"/>
  <c r="BT515" i="8" s="1"/>
  <c r="CJ536" i="4"/>
  <c r="EB536" i="4" s="1"/>
  <c r="BP555" i="8" s="1"/>
  <c r="BT555" i="8" s="1"/>
  <c r="CJ528" i="4"/>
  <c r="EB528" i="4" s="1"/>
  <c r="BP552" i="8" s="1"/>
  <c r="BT552" i="8" s="1"/>
  <c r="CJ75" i="4"/>
  <c r="EB75" i="4" s="1"/>
  <c r="BP358" i="8" s="1"/>
  <c r="BT358" i="8" s="1"/>
  <c r="CJ151" i="4"/>
  <c r="EB151" i="4" s="1"/>
  <c r="BP149" i="8" s="1"/>
  <c r="BT149" i="8" s="1"/>
  <c r="CJ489" i="4"/>
  <c r="EB489" i="4" s="1"/>
  <c r="BP521" i="8" s="1"/>
  <c r="BT521" i="8" s="1"/>
  <c r="CJ511" i="4"/>
  <c r="EB511" i="4" s="1"/>
  <c r="BP538" i="8" s="1"/>
  <c r="CJ442" i="4"/>
  <c r="EB442" i="4" s="1"/>
  <c r="BP485" i="8" s="1"/>
  <c r="BT485" i="8" s="1"/>
  <c r="CJ53" i="4"/>
  <c r="EB53" i="4" s="1"/>
  <c r="BP190" i="8" s="1"/>
  <c r="CJ22" i="4"/>
  <c r="EB22" i="4" s="1"/>
  <c r="BP114" i="8" s="1"/>
  <c r="BT114" i="8" s="1"/>
  <c r="CJ29" i="4"/>
  <c r="EB29" i="4" s="1"/>
  <c r="BP268" i="8" s="1"/>
  <c r="BT268" i="8" s="1"/>
  <c r="CJ320" i="4"/>
  <c r="EB320" i="4" s="1"/>
  <c r="BP13" i="8" s="1"/>
  <c r="BT13" i="8" s="1"/>
  <c r="CJ120" i="4"/>
  <c r="EB120" i="4" s="1"/>
  <c r="BP350" i="8" s="1"/>
  <c r="BT350" i="8" s="1"/>
  <c r="CJ404" i="4"/>
  <c r="EB404" i="4" s="1"/>
  <c r="BP205" i="8" s="1"/>
  <c r="CJ282" i="4"/>
  <c r="EB282" i="4" s="1"/>
  <c r="BP347" i="8" s="1"/>
  <c r="BT347" i="8" s="1"/>
  <c r="CJ134" i="4"/>
  <c r="EB134" i="4" s="1"/>
  <c r="BP61" i="8" s="1"/>
  <c r="BT61" i="8" s="1"/>
  <c r="CJ520" i="4"/>
  <c r="EB520" i="4" s="1"/>
  <c r="BP544" i="8" s="1"/>
  <c r="BT544" i="8" s="1"/>
  <c r="CJ456" i="4"/>
  <c r="EB456" i="4" s="1"/>
  <c r="BP456" i="8" s="1"/>
  <c r="BT456" i="8" s="1"/>
  <c r="CJ337" i="4"/>
  <c r="EB337" i="4" s="1"/>
  <c r="BP448" i="8" s="1"/>
  <c r="BT448" i="8" s="1"/>
  <c r="CJ175" i="4"/>
  <c r="EB175" i="4" s="1"/>
  <c r="BP312" i="8" s="1"/>
  <c r="BT312" i="8" s="1"/>
  <c r="CJ409" i="4"/>
  <c r="EB409" i="4" s="1"/>
  <c r="BP415" i="8" s="1"/>
  <c r="BT415" i="8" s="1"/>
  <c r="CJ375" i="4"/>
  <c r="EB375" i="4" s="1"/>
  <c r="BP145" i="8" s="1"/>
  <c r="BT145" i="8" s="1"/>
  <c r="CJ149" i="4"/>
  <c r="EB149" i="4" s="1"/>
  <c r="BP211" i="8" s="1"/>
  <c r="CJ219" i="4"/>
  <c r="EB219" i="4" s="1"/>
  <c r="BP39" i="8" s="1"/>
  <c r="BT39" i="8" s="1"/>
  <c r="CJ484" i="4"/>
  <c r="EB484" i="4" s="1"/>
  <c r="BP518" i="8" s="1"/>
  <c r="BT518" i="8" s="1"/>
  <c r="CJ169" i="4"/>
  <c r="EB169" i="4" s="1"/>
  <c r="BP343" i="8" s="1"/>
  <c r="BT343" i="8" s="1"/>
  <c r="CJ555" i="4"/>
  <c r="EB555" i="4" s="1"/>
  <c r="BP351" i="8" s="1"/>
  <c r="BT351" i="8" s="1"/>
  <c r="CJ276" i="4"/>
  <c r="EB276" i="4" s="1"/>
  <c r="BP319" i="8" s="1"/>
  <c r="BT319" i="8" s="1"/>
  <c r="CJ83" i="4"/>
  <c r="EB83" i="4" s="1"/>
  <c r="BP303" i="8" s="1"/>
  <c r="BT303" i="8" s="1"/>
  <c r="CJ415" i="4"/>
  <c r="EB415" i="4" s="1"/>
  <c r="BP465" i="8" s="1"/>
  <c r="BT465" i="8" s="1"/>
  <c r="CJ407" i="4"/>
  <c r="EB407" i="4" s="1"/>
  <c r="BP413" i="8" s="1"/>
  <c r="BT413" i="8" s="1"/>
  <c r="CJ16" i="4"/>
  <c r="EB16" i="4" s="1"/>
  <c r="BP94" i="8" s="1"/>
  <c r="BT94" i="8" s="1"/>
  <c r="CJ414" i="4"/>
  <c r="EB414" i="4" s="1"/>
  <c r="BP259" i="8" s="1"/>
  <c r="BT259" i="8" s="1"/>
  <c r="CJ509" i="4"/>
  <c r="EB509" i="4" s="1"/>
  <c r="BP535" i="8" s="1"/>
  <c r="CJ259" i="4"/>
  <c r="EB259" i="4" s="1"/>
  <c r="BP91" i="8" s="1"/>
  <c r="BT91" i="8" s="1"/>
  <c r="CJ525" i="4"/>
  <c r="EB525" i="4" s="1"/>
  <c r="BP548" i="8" s="1"/>
  <c r="CJ332" i="4"/>
  <c r="EB332" i="4" s="1"/>
  <c r="BP445" i="8" s="1"/>
  <c r="BT445" i="8" s="1"/>
  <c r="CJ469" i="4"/>
  <c r="EB469" i="4" s="1"/>
  <c r="BP504" i="8" s="1"/>
  <c r="BT504" i="8" s="1"/>
  <c r="CJ463" i="4"/>
  <c r="EB463" i="4" s="1"/>
  <c r="BP502" i="8" s="1"/>
  <c r="BT502" i="8" s="1"/>
  <c r="CJ37" i="4"/>
  <c r="EB37" i="4" s="1"/>
  <c r="BP365" i="8" s="1"/>
  <c r="BT365" i="8" s="1"/>
  <c r="CJ502" i="4"/>
  <c r="EB502" i="4" s="1"/>
  <c r="BP532" i="8" s="1"/>
  <c r="BT532" i="8" s="1"/>
  <c r="CJ202" i="4"/>
  <c r="EB202" i="4" s="1"/>
  <c r="BP84" i="8" s="1"/>
  <c r="BT84" i="8" s="1"/>
  <c r="CJ416" i="4"/>
  <c r="EB416" i="4" s="1"/>
  <c r="BP309" i="8" s="1"/>
  <c r="BT309" i="8" s="1"/>
  <c r="CJ396" i="4"/>
  <c r="EB396" i="4" s="1"/>
  <c r="BP430" i="8" s="1"/>
  <c r="BT430" i="8" s="1"/>
  <c r="CJ178" i="4"/>
  <c r="EB178" i="4" s="1"/>
  <c r="BP411" i="8" s="1"/>
  <c r="BT411" i="8" s="1"/>
  <c r="CJ486" i="4"/>
  <c r="EB486" i="4" s="1"/>
  <c r="BP517" i="8" s="1"/>
  <c r="CJ47" i="4"/>
  <c r="EB47" i="4" s="1"/>
  <c r="BP124" i="8" s="1"/>
  <c r="BT124" i="8" s="1"/>
  <c r="CJ30" i="4"/>
  <c r="EB30" i="4" s="1"/>
  <c r="BP79" i="8" s="1"/>
  <c r="BT79" i="8" s="1"/>
  <c r="CJ131" i="4"/>
  <c r="EB131" i="4" s="1"/>
  <c r="BP150" i="8" s="1"/>
  <c r="BT150" i="8" s="1"/>
  <c r="CJ269" i="4"/>
  <c r="EB269" i="4" s="1"/>
  <c r="BP6" i="8" s="1"/>
  <c r="BT6" i="8" s="1"/>
  <c r="CJ319" i="4"/>
  <c r="EB319" i="4" s="1"/>
  <c r="BP68" i="8" s="1"/>
  <c r="CJ505" i="4"/>
  <c r="EB505" i="4" s="1"/>
  <c r="BP40" i="8" s="1"/>
  <c r="BT40" i="8" s="1"/>
  <c r="CJ300" i="4"/>
  <c r="EB300" i="4" s="1"/>
  <c r="BP172" i="8" s="1"/>
  <c r="BT172" i="8" s="1"/>
  <c r="CJ387" i="4"/>
  <c r="EB387" i="4" s="1"/>
  <c r="BP407" i="8" s="1"/>
  <c r="BT407" i="8" s="1"/>
  <c r="CJ552" i="4"/>
  <c r="EB552" i="4" s="1"/>
  <c r="BP386" i="8" s="1"/>
  <c r="BT386" i="8" s="1"/>
  <c r="CJ531" i="4"/>
  <c r="EB531" i="4" s="1"/>
  <c r="BP553" i="8" s="1"/>
  <c r="BT553" i="8" s="1"/>
  <c r="CJ532" i="4"/>
  <c r="EB532" i="4" s="1"/>
  <c r="BP547" i="8" s="1"/>
  <c r="BT547" i="8" s="1"/>
  <c r="CJ406" i="4"/>
  <c r="EB406" i="4" s="1"/>
  <c r="BP299" i="8" s="1"/>
  <c r="BT299" i="8" s="1"/>
  <c r="CJ380" i="4"/>
  <c r="EB380" i="4" s="1"/>
  <c r="BP387" i="8" s="1"/>
  <c r="BT387" i="8" s="1"/>
  <c r="CJ62" i="4"/>
  <c r="EB62" i="4" s="1"/>
  <c r="BP371" i="8" s="1"/>
  <c r="CJ341" i="4"/>
  <c r="EB341" i="4" s="1"/>
  <c r="BP17" i="8" s="1"/>
  <c r="CJ374" i="4"/>
  <c r="EB374" i="4" s="1"/>
  <c r="BP76" i="8" s="1"/>
  <c r="BT76" i="8" s="1"/>
  <c r="CJ449" i="4"/>
  <c r="EB449" i="4" s="1"/>
  <c r="BP489" i="8" s="1"/>
  <c r="BT489" i="8" s="1"/>
  <c r="CJ310" i="4"/>
  <c r="EB310" i="4" s="1"/>
  <c r="BP69" i="8" s="1"/>
  <c r="BT69" i="8" s="1"/>
  <c r="CJ462" i="4"/>
  <c r="EB462" i="4" s="1"/>
  <c r="BP70" i="8" s="1"/>
  <c r="CJ56" i="4"/>
  <c r="EB56" i="4" s="1"/>
  <c r="BP180" i="8" s="1"/>
  <c r="BT180" i="8" s="1"/>
  <c r="CJ301" i="4"/>
  <c r="EB301" i="4" s="1"/>
  <c r="BP305" i="8" s="1"/>
  <c r="BT305" i="8" s="1"/>
  <c r="CJ46" i="4"/>
  <c r="EB46" i="4" s="1"/>
  <c r="BP317" i="8" s="1"/>
  <c r="BT317" i="8" s="1"/>
  <c r="CJ161" i="4"/>
  <c r="EB161" i="4" s="1"/>
  <c r="BP409" i="8" s="1"/>
  <c r="BT409" i="8" s="1"/>
  <c r="CJ111" i="4"/>
  <c r="EB111" i="4" s="1"/>
  <c r="BP186" i="8" s="1"/>
  <c r="BT186" i="8" s="1"/>
  <c r="CJ168" i="4"/>
  <c r="EB168" i="4" s="1"/>
  <c r="BP341" i="8" s="1"/>
  <c r="BT341" i="8" s="1"/>
  <c r="BW341" i="8" s="1"/>
  <c r="CJ223" i="4"/>
  <c r="EB223" i="4" s="1"/>
  <c r="BP55" i="8" s="1"/>
  <c r="BT55" i="8" s="1"/>
  <c r="CJ49" i="4"/>
  <c r="EB49" i="4" s="1"/>
  <c r="BP59" i="8" s="1"/>
  <c r="BT59" i="8" s="1"/>
  <c r="CJ32" i="4"/>
  <c r="EB32" i="4" s="1"/>
  <c r="BP151" i="8" s="1"/>
  <c r="BT151" i="8" s="1"/>
  <c r="CJ64" i="4"/>
  <c r="EB64" i="4" s="1"/>
  <c r="BP374" i="8" s="1"/>
  <c r="BT374" i="8" s="1"/>
  <c r="CJ52" i="4"/>
  <c r="EB52" i="4" s="1"/>
  <c r="BP120" i="8" s="1"/>
  <c r="BT120" i="8" s="1"/>
  <c r="CJ444" i="4"/>
  <c r="EB444" i="4" s="1"/>
  <c r="BP480" i="8" s="1"/>
  <c r="BT480" i="8" s="1"/>
  <c r="CJ9" i="4"/>
  <c r="EB9" i="4" s="1"/>
  <c r="BP155" i="8" s="1"/>
  <c r="BT155" i="8" s="1"/>
  <c r="CJ278" i="4"/>
  <c r="EB278" i="4" s="1"/>
  <c r="BP369" i="8" s="1"/>
  <c r="BT369" i="8" s="1"/>
  <c r="CJ464" i="4"/>
  <c r="EB464" i="4" s="1"/>
  <c r="BP501" i="8" s="1"/>
  <c r="BT501" i="8" s="1"/>
  <c r="CJ307" i="4"/>
  <c r="EB307" i="4" s="1"/>
  <c r="BP125" i="8" s="1"/>
  <c r="BT125" i="8" s="1"/>
  <c r="CJ91" i="4"/>
  <c r="EB91" i="4" s="1"/>
  <c r="BP28" i="8" s="1"/>
  <c r="BT28" i="8" s="1"/>
  <c r="CJ524" i="4"/>
  <c r="EB524" i="4" s="1"/>
  <c r="BP24" i="8" s="1"/>
  <c r="BT24" i="8" s="1"/>
  <c r="CJ241" i="4"/>
  <c r="EB241" i="4" s="1"/>
  <c r="BP313" i="8" s="1"/>
  <c r="CJ231" i="4"/>
  <c r="EB231" i="4" s="1"/>
  <c r="BP296" i="8" s="1"/>
  <c r="BT296" i="8" s="1"/>
  <c r="CJ249" i="4"/>
  <c r="EB249" i="4" s="1"/>
  <c r="BP346" i="8" s="1"/>
  <c r="BT346" i="8" s="1"/>
  <c r="CJ221" i="4"/>
  <c r="EB221" i="4" s="1"/>
  <c r="BP31" i="8" s="1"/>
  <c r="BT31" i="8" s="1"/>
  <c r="CJ450" i="4"/>
  <c r="EB450" i="4" s="1"/>
  <c r="BP491" i="8" s="1"/>
  <c r="CJ267" i="4"/>
  <c r="EB267" i="4" s="1"/>
  <c r="BP126" i="8" s="1"/>
  <c r="BT126" i="8" s="1"/>
  <c r="CJ44" i="4"/>
  <c r="EB44" i="4" s="1"/>
  <c r="BP243" i="8" s="1"/>
  <c r="BT243" i="8" s="1"/>
  <c r="CJ273" i="4"/>
  <c r="EB273" i="4" s="1"/>
  <c r="BP174" i="8" s="1"/>
  <c r="BT174" i="8" s="1"/>
  <c r="CJ233" i="4"/>
  <c r="EB233" i="4" s="1"/>
  <c r="BP25" i="8" s="1"/>
  <c r="BT25" i="8" s="1"/>
  <c r="CJ93" i="4"/>
  <c r="EB93" i="4" s="1"/>
  <c r="BP290" i="8" s="1"/>
  <c r="BT290" i="8" s="1"/>
  <c r="CJ196" i="4"/>
  <c r="EB196" i="4" s="1"/>
  <c r="BP134" i="8" s="1"/>
  <c r="BT134" i="8" s="1"/>
  <c r="CJ436" i="4"/>
  <c r="EB436" i="4" s="1"/>
  <c r="BP137" i="8" s="1"/>
  <c r="BT137" i="8" s="1"/>
  <c r="CJ519" i="4"/>
  <c r="EB519" i="4" s="1"/>
  <c r="BP293" i="8" s="1"/>
  <c r="BT293" i="8" s="1"/>
  <c r="CJ510" i="4"/>
  <c r="EB510" i="4" s="1"/>
  <c r="BP221" i="8" s="1"/>
  <c r="BT221" i="8" s="1"/>
  <c r="CJ272" i="4"/>
  <c r="EB272" i="4" s="1"/>
  <c r="BP184" i="8" s="1"/>
  <c r="BT184" i="8" s="1"/>
  <c r="CJ98" i="4"/>
  <c r="EB98" i="4" s="1"/>
  <c r="BP396" i="8" s="1"/>
  <c r="CJ87" i="4"/>
  <c r="EB87" i="4" s="1"/>
  <c r="BP373" i="8" s="1"/>
  <c r="BT373" i="8" s="1"/>
  <c r="CJ426" i="4"/>
  <c r="EB426" i="4" s="1"/>
  <c r="BP468" i="8" s="1"/>
  <c r="BT468" i="8" s="1"/>
  <c r="CJ377" i="4"/>
  <c r="EB377" i="4" s="1"/>
  <c r="BP381" i="8" s="1"/>
  <c r="BT381" i="8" s="1"/>
  <c r="CJ554" i="4"/>
  <c r="EB554" i="4" s="1"/>
  <c r="BP416" i="8" s="1"/>
  <c r="BT416" i="8" s="1"/>
  <c r="CJ549" i="4"/>
  <c r="EB549" i="4" s="1"/>
  <c r="BP320" i="8" s="1"/>
  <c r="BT320" i="8" s="1"/>
  <c r="CJ159" i="4"/>
  <c r="EB159" i="4" s="1"/>
  <c r="BP315" i="8" s="1"/>
  <c r="BT315" i="8" s="1"/>
  <c r="CJ478" i="4"/>
  <c r="EB478" i="4" s="1"/>
  <c r="BP510" i="8" s="1"/>
  <c r="BT510" i="8" s="1"/>
  <c r="CJ389" i="4"/>
  <c r="EB389" i="4" s="1"/>
  <c r="BP327" i="8" s="1"/>
  <c r="BT327" i="8" s="1"/>
  <c r="CJ31" i="4"/>
  <c r="EB31" i="4" s="1"/>
  <c r="BP241" i="8" s="1"/>
  <c r="BT241" i="8" s="1"/>
  <c r="CJ521" i="4"/>
  <c r="EB521" i="4" s="1"/>
  <c r="BP543" i="8" s="1"/>
  <c r="CJ50" i="4"/>
  <c r="EB50" i="4" s="1"/>
  <c r="BP224" i="8" s="1"/>
  <c r="BT224" i="8" s="1"/>
  <c r="CJ430" i="4"/>
  <c r="EB430" i="4" s="1"/>
  <c r="BP474" i="8" s="1"/>
  <c r="BT474" i="8" s="1"/>
  <c r="CJ322" i="4"/>
  <c r="EB322" i="4" s="1"/>
  <c r="BP5" i="8" s="1"/>
  <c r="BT5" i="8" s="1"/>
  <c r="BW5" i="8" s="1"/>
  <c r="CJ412" i="4"/>
  <c r="EB412" i="4" s="1"/>
  <c r="BP463" i="8" s="1"/>
  <c r="BT463" i="8" s="1"/>
  <c r="CJ69" i="4"/>
  <c r="EB69" i="4" s="1"/>
  <c r="BP378" i="8" s="1"/>
  <c r="BT378" i="8" s="1"/>
  <c r="CJ367" i="4"/>
  <c r="EB367" i="4" s="1"/>
  <c r="BP432" i="8" s="1"/>
  <c r="BT432" i="8" s="1"/>
  <c r="CJ541" i="4"/>
  <c r="EB541" i="4" s="1"/>
  <c r="BP185" i="8" s="1"/>
  <c r="BT185" i="8" s="1"/>
  <c r="CJ315" i="4"/>
  <c r="EB315" i="4" s="1"/>
  <c r="BP53" i="8" s="1"/>
  <c r="CJ48" i="4"/>
  <c r="EB48" i="4" s="1"/>
  <c r="BP129" i="8" s="1"/>
  <c r="BT129" i="8" s="1"/>
  <c r="CJ488" i="4"/>
  <c r="EB488" i="4" s="1"/>
  <c r="BP520" i="8" s="1"/>
  <c r="CJ304" i="4"/>
  <c r="EB304" i="4" s="1"/>
  <c r="BP328" i="8" s="1"/>
  <c r="BT328" i="8" s="1"/>
  <c r="CJ514" i="4"/>
  <c r="EB514" i="4" s="1"/>
  <c r="BP542" i="8" s="1"/>
  <c r="CJ237" i="4"/>
  <c r="EB237" i="4" s="1"/>
  <c r="BP50" i="8" s="1"/>
  <c r="BT50" i="8" s="1"/>
  <c r="CJ538" i="4"/>
  <c r="EB538" i="4" s="1"/>
  <c r="BP484" i="8" s="1"/>
  <c r="BT484" i="8" s="1"/>
  <c r="CJ238" i="4"/>
  <c r="EB238" i="4" s="1"/>
  <c r="BP208" i="8" s="1"/>
  <c r="BT208" i="8" s="1"/>
  <c r="CJ485" i="4"/>
  <c r="EB485" i="4" s="1"/>
  <c r="BP486" i="8" s="1"/>
  <c r="CJ136" i="4"/>
  <c r="EB136" i="4" s="1"/>
  <c r="BP285" i="8" s="1"/>
  <c r="BT285" i="8" s="1"/>
  <c r="CJ537" i="4"/>
  <c r="EB537" i="4" s="1"/>
  <c r="BP559" i="8" s="1"/>
  <c r="BT559" i="8" s="1"/>
  <c r="CJ70" i="4"/>
  <c r="EB70" i="4" s="1"/>
  <c r="BP214" i="8" s="1"/>
  <c r="BT214" i="8" s="1"/>
  <c r="CJ281" i="4"/>
  <c r="EB281" i="4" s="1"/>
  <c r="BP207" i="8" s="1"/>
  <c r="BT207" i="8" s="1"/>
  <c r="BW282" i="8"/>
  <c r="EB21" i="4"/>
  <c r="BP48" i="8" s="1"/>
  <c r="EB458" i="4"/>
  <c r="BP497" i="8" s="1"/>
  <c r="BT497" i="8" s="1"/>
  <c r="BW158" i="8"/>
  <c r="BW206" i="8"/>
  <c r="EB360" i="4"/>
  <c r="BP417" i="8" s="1"/>
  <c r="BW494" i="8"/>
  <c r="BX36" i="8"/>
  <c r="BY36" i="8" s="1"/>
  <c r="BX406" i="8"/>
  <c r="BY406" i="8" s="1"/>
  <c r="BW254" i="8"/>
  <c r="EB429" i="4"/>
  <c r="BP472" i="8" s="1"/>
  <c r="BT472" i="8" s="1"/>
  <c r="EB132" i="4"/>
  <c r="BP310" i="8" s="1"/>
  <c r="BT310" i="8" s="1"/>
  <c r="EB122" i="4"/>
  <c r="BP240" i="8" s="1"/>
  <c r="EB441" i="4"/>
  <c r="BP487" i="8" s="1"/>
  <c r="BT487" i="8" s="1"/>
  <c r="EB399" i="4"/>
  <c r="BP23" i="8" s="1"/>
  <c r="BT23" i="8" s="1"/>
  <c r="BW21" i="8"/>
  <c r="EB365" i="4"/>
  <c r="BP403" i="8" s="1"/>
  <c r="BT403" i="8" s="1"/>
  <c r="EB121" i="4"/>
  <c r="BP380" i="8" s="1"/>
  <c r="BT380" i="8" s="1"/>
  <c r="EB210" i="4"/>
  <c r="BP82" i="8" s="1"/>
  <c r="BT82" i="8" s="1"/>
  <c r="J55" i="7"/>
  <c r="BX206" i="8"/>
  <c r="AC577" i="31"/>
  <c r="M55" i="7"/>
  <c r="L55" i="7"/>
  <c r="BN560" i="8"/>
  <c r="AC592" i="31"/>
  <c r="G55" i="7"/>
  <c r="I55" i="7"/>
  <c r="AC567" i="31"/>
  <c r="AC590" i="31"/>
  <c r="AC573" i="31"/>
  <c r="BJ560" i="8"/>
  <c r="AD589" i="31"/>
  <c r="AC589" i="31"/>
  <c r="AC594" i="31"/>
  <c r="AC591" i="31"/>
  <c r="AC585" i="31"/>
  <c r="AC574" i="31"/>
  <c r="AC582" i="31"/>
  <c r="AC575" i="31"/>
  <c r="AC579" i="31"/>
  <c r="AC588" i="31"/>
  <c r="AC576" i="31"/>
  <c r="AD569" i="31"/>
  <c r="AC569" i="31"/>
  <c r="BY117" i="8"/>
  <c r="BC288" i="8"/>
  <c r="BW334" i="8"/>
  <c r="BW526" i="8"/>
  <c r="BW263" i="8"/>
  <c r="BX400" i="8"/>
  <c r="BY400" i="8" s="1"/>
  <c r="BX499" i="8"/>
  <c r="BY499" i="8" s="1"/>
  <c r="BW533" i="8"/>
  <c r="BW272" i="8"/>
  <c r="BX215" i="8"/>
  <c r="BY215" i="8" s="1"/>
  <c r="BW426" i="8"/>
  <c r="BX426" i="8"/>
  <c r="BW122" i="8"/>
  <c r="BX122" i="8"/>
  <c r="BW220" i="8"/>
  <c r="BX220" i="8"/>
  <c r="P6" i="7"/>
  <c r="BX146" i="8"/>
  <c r="BW146" i="8"/>
  <c r="BX512" i="8"/>
  <c r="BW512" i="8"/>
  <c r="BX286" i="8"/>
  <c r="BW286" i="8"/>
  <c r="BY334" i="8"/>
  <c r="CC334" i="8"/>
  <c r="BW527" i="8"/>
  <c r="BX527" i="8"/>
  <c r="BX278" i="8"/>
  <c r="BY278" i="8" s="1"/>
  <c r="CC219" i="8"/>
  <c r="Z27" i="23" l="1"/>
  <c r="AH27" i="23"/>
  <c r="W27" i="23"/>
  <c r="AG27" i="23"/>
  <c r="AB27" i="23"/>
  <c r="AD27" i="23"/>
  <c r="BW402" i="8"/>
  <c r="BW199" i="8"/>
  <c r="V27" i="23"/>
  <c r="AE27" i="23"/>
  <c r="O27" i="23"/>
  <c r="Q27" i="23"/>
  <c r="R27" i="23"/>
  <c r="AA27" i="23"/>
  <c r="T27" i="23"/>
  <c r="AI27" i="23"/>
  <c r="M27" i="23"/>
  <c r="AC27" i="23"/>
  <c r="AF27" i="23"/>
  <c r="D27" i="23"/>
  <c r="N8" i="7"/>
  <c r="Q8" i="7"/>
  <c r="AJ27" i="23"/>
  <c r="P27" i="23"/>
  <c r="U27" i="23"/>
  <c r="N7" i="7"/>
  <c r="Q7" i="7"/>
  <c r="S27" i="23"/>
  <c r="N27" i="23"/>
  <c r="Y27" i="23"/>
  <c r="CC272" i="8"/>
  <c r="V29" i="23"/>
  <c r="CC34" i="8"/>
  <c r="CC314" i="8"/>
  <c r="Y28" i="23"/>
  <c r="AH28" i="23"/>
  <c r="AK29" i="23"/>
  <c r="AK28" i="23"/>
  <c r="X29" i="23"/>
  <c r="AB29" i="23"/>
  <c r="Z29" i="23"/>
  <c r="AA29" i="23"/>
  <c r="T29" i="23"/>
  <c r="D29" i="23"/>
  <c r="U29" i="23"/>
  <c r="O29" i="23"/>
  <c r="AD29" i="23"/>
  <c r="V28" i="23"/>
  <c r="AF28" i="23"/>
  <c r="R28" i="23"/>
  <c r="S28" i="23"/>
  <c r="T28" i="23"/>
  <c r="Q28" i="23"/>
  <c r="W28" i="23"/>
  <c r="AJ28" i="23"/>
  <c r="X28" i="23"/>
  <c r="Z28" i="23"/>
  <c r="AE28" i="23"/>
  <c r="U28" i="23"/>
  <c r="AC28" i="23"/>
  <c r="O28" i="23"/>
  <c r="AG28" i="23"/>
  <c r="AD28" i="23"/>
  <c r="P28" i="23"/>
  <c r="AA10" i="7"/>
  <c r="AF29" i="23"/>
  <c r="AG29" i="23"/>
  <c r="S29" i="23"/>
  <c r="AI29" i="23"/>
  <c r="AI28" i="23"/>
  <c r="N6" i="7"/>
  <c r="AK47" i="23"/>
  <c r="AK64" i="23"/>
  <c r="N28" i="23"/>
  <c r="AC29" i="23"/>
  <c r="AE29" i="23"/>
  <c r="D28" i="23"/>
  <c r="AA46" i="23"/>
  <c r="W64" i="23"/>
  <c r="AC65" i="23"/>
  <c r="AL48" i="23"/>
  <c r="AI46" i="23"/>
  <c r="R48" i="23"/>
  <c r="AG64" i="23"/>
  <c r="R66" i="23"/>
  <c r="W47" i="23"/>
  <c r="T48" i="23"/>
  <c r="AL66" i="23"/>
  <c r="AD64" i="23"/>
  <c r="AC64" i="23"/>
  <c r="Q64" i="23"/>
  <c r="AC66" i="23"/>
  <c r="AF48" i="23"/>
  <c r="V48" i="23"/>
  <c r="AJ65" i="23"/>
  <c r="AK65" i="23"/>
  <c r="Y65" i="23"/>
  <c r="AH48" i="23"/>
  <c r="AH47" i="23"/>
  <c r="AE46" i="23"/>
  <c r="Q65" i="23"/>
  <c r="O65" i="23"/>
  <c r="AD46" i="23"/>
  <c r="AJ46" i="23"/>
  <c r="S48" i="23"/>
  <c r="P65" i="23"/>
  <c r="O64" i="23"/>
  <c r="AB47" i="23"/>
  <c r="Y47" i="23"/>
  <c r="AM66" i="23"/>
  <c r="AM67" i="23" s="1"/>
  <c r="P64" i="23"/>
  <c r="AD48" i="23"/>
  <c r="R46" i="23"/>
  <c r="AA65" i="23"/>
  <c r="W65" i="23"/>
  <c r="AI66" i="23"/>
  <c r="AF64" i="23"/>
  <c r="AD65" i="23"/>
  <c r="AB66" i="23"/>
  <c r="R64" i="23"/>
  <c r="AB64" i="23"/>
  <c r="D64" i="23"/>
  <c r="AE47" i="23"/>
  <c r="S46" i="23"/>
  <c r="AA48" i="23"/>
  <c r="AB46" i="23"/>
  <c r="U48" i="23"/>
  <c r="Q47" i="23"/>
  <c r="T47" i="23"/>
  <c r="O47" i="23"/>
  <c r="AH46" i="23"/>
  <c r="N64" i="23"/>
  <c r="AE65" i="23"/>
  <c r="Z65" i="23"/>
  <c r="AG65" i="23"/>
  <c r="AI64" i="23"/>
  <c r="AD66" i="23"/>
  <c r="T65" i="23"/>
  <c r="AL65" i="23"/>
  <c r="AJ64" i="23"/>
  <c r="S66" i="23"/>
  <c r="P46" i="23"/>
  <c r="AG46" i="23"/>
  <c r="V47" i="23"/>
  <c r="AA47" i="23"/>
  <c r="P47" i="23"/>
  <c r="AK48" i="23"/>
  <c r="N46" i="23"/>
  <c r="AJ47" i="23"/>
  <c r="AC47" i="23"/>
  <c r="D46" i="23"/>
  <c r="AJ66" i="23"/>
  <c r="X66" i="23"/>
  <c r="AH65" i="23"/>
  <c r="U64" i="23"/>
  <c r="AE66" i="23"/>
  <c r="AE64" i="23"/>
  <c r="AF65" i="23"/>
  <c r="P66" i="23"/>
  <c r="T64" i="23"/>
  <c r="W48" i="23"/>
  <c r="Q46" i="23"/>
  <c r="Y48" i="23"/>
  <c r="AD47" i="23"/>
  <c r="S47" i="23"/>
  <c r="R47" i="23"/>
  <c r="AK46" i="23"/>
  <c r="AJ48" i="23"/>
  <c r="X48" i="23"/>
  <c r="AK66" i="23"/>
  <c r="Q66" i="23"/>
  <c r="V64" i="23"/>
  <c r="AA64" i="23"/>
  <c r="Z66" i="23"/>
  <c r="V65" i="23"/>
  <c r="AA66" i="23"/>
  <c r="AB65" i="23"/>
  <c r="X64" i="23"/>
  <c r="U46" i="23"/>
  <c r="Q48" i="23"/>
  <c r="V46" i="23"/>
  <c r="P48" i="23"/>
  <c r="U47" i="23"/>
  <c r="W46" i="23"/>
  <c r="AF46" i="23"/>
  <c r="X47" i="23"/>
  <c r="Z47" i="23"/>
  <c r="AH66" i="23"/>
  <c r="AH64" i="23"/>
  <c r="U65" i="23"/>
  <c r="X65" i="23"/>
  <c r="S64" i="23"/>
  <c r="T66" i="23"/>
  <c r="Y66" i="23"/>
  <c r="W66" i="23"/>
  <c r="R65" i="23"/>
  <c r="AG48" i="23"/>
  <c r="AI47" i="23"/>
  <c r="AI48" i="23"/>
  <c r="AB48" i="23"/>
  <c r="Y46" i="23"/>
  <c r="AE48" i="23"/>
  <c r="T46" i="23"/>
  <c r="AM48" i="23"/>
  <c r="AM49" i="23" s="1"/>
  <c r="AL47" i="23"/>
  <c r="R29" i="23"/>
  <c r="AL29" i="23"/>
  <c r="AL31" i="23" s="1"/>
  <c r="S65" i="23"/>
  <c r="AG66" i="23"/>
  <c r="AF66" i="23"/>
  <c r="V66" i="23"/>
  <c r="AI65" i="23"/>
  <c r="Z64" i="23"/>
  <c r="Y64" i="23"/>
  <c r="U66" i="23"/>
  <c r="AF47" i="23"/>
  <c r="O46" i="23"/>
  <c r="AC48" i="23"/>
  <c r="X46" i="23"/>
  <c r="AG47" i="23"/>
  <c r="AC46" i="23"/>
  <c r="Z48" i="23"/>
  <c r="Z46" i="23"/>
  <c r="AB28" i="23"/>
  <c r="W29" i="23"/>
  <c r="P29" i="23"/>
  <c r="Y29" i="23"/>
  <c r="AH29" i="23"/>
  <c r="Q29" i="23"/>
  <c r="BX251" i="8"/>
  <c r="BY251" i="8" s="1"/>
  <c r="D56" i="7"/>
  <c r="CC60" i="8"/>
  <c r="CC321" i="8"/>
  <c r="BY321" i="8"/>
  <c r="EB497" i="4"/>
  <c r="BP525" i="8" s="1"/>
  <c r="BT525" i="8" s="1"/>
  <c r="BX525" i="8" s="1"/>
  <c r="BY525" i="8" s="1"/>
  <c r="CC85" i="8"/>
  <c r="BY85" i="8"/>
  <c r="BT517" i="8"/>
  <c r="BW517" i="8" s="1"/>
  <c r="BT205" i="8"/>
  <c r="BW205" i="8" s="1"/>
  <c r="BT457" i="8"/>
  <c r="BX457" i="8" s="1"/>
  <c r="BT247" i="8"/>
  <c r="BW247" i="8" s="1"/>
  <c r="BT89" i="8"/>
  <c r="BW89" i="8" s="1"/>
  <c r="BT93" i="8"/>
  <c r="BX93" i="8" s="1"/>
  <c r="BY93" i="8" s="1"/>
  <c r="BT467" i="8"/>
  <c r="BX467" i="8" s="1"/>
  <c r="BT200" i="8"/>
  <c r="BW200" i="8" s="1"/>
  <c r="BT240" i="8"/>
  <c r="BW240" i="8" s="1"/>
  <c r="BT48" i="8"/>
  <c r="BX48" i="8" s="1"/>
  <c r="BT417" i="8"/>
  <c r="BW417" i="8" s="1"/>
  <c r="BT486" i="8"/>
  <c r="BW486" i="8" s="1"/>
  <c r="BT53" i="8"/>
  <c r="BX53" i="8" s="1"/>
  <c r="BY53" i="8" s="1"/>
  <c r="BT543" i="8"/>
  <c r="BW543" i="8" s="1"/>
  <c r="BT17" i="8"/>
  <c r="BW17" i="8" s="1"/>
  <c r="BT66" i="8"/>
  <c r="BX66" i="8" s="1"/>
  <c r="BT313" i="8"/>
  <c r="BW313" i="8" s="1"/>
  <c r="BT371" i="8"/>
  <c r="BW371" i="8" s="1"/>
  <c r="BT548" i="8"/>
  <c r="BW548" i="8" s="1"/>
  <c r="BT87" i="8"/>
  <c r="BW87" i="8" s="1"/>
  <c r="BT506" i="8"/>
  <c r="BX506" i="8" s="1"/>
  <c r="BY506" i="8" s="1"/>
  <c r="BT550" i="8"/>
  <c r="BX550" i="8" s="1"/>
  <c r="BY550" i="8" s="1"/>
  <c r="BT476" i="8"/>
  <c r="BW476" i="8" s="1"/>
  <c r="BT536" i="8"/>
  <c r="BW536" i="8" s="1"/>
  <c r="BT68" i="8"/>
  <c r="BW68" i="8" s="1"/>
  <c r="BT427" i="8"/>
  <c r="BX427" i="8" s="1"/>
  <c r="BT37" i="8"/>
  <c r="BW37" i="8" s="1"/>
  <c r="BT396" i="8"/>
  <c r="BW396" i="8" s="1"/>
  <c r="BT368" i="8"/>
  <c r="BW368" i="8" s="1"/>
  <c r="BT535" i="8"/>
  <c r="BW535" i="8" s="1"/>
  <c r="BT138" i="8"/>
  <c r="BW138" i="8" s="1"/>
  <c r="BT261" i="8"/>
  <c r="BW261" i="8" s="1"/>
  <c r="BT49" i="8"/>
  <c r="BW49" i="8" s="1"/>
  <c r="BT542" i="8"/>
  <c r="BW542" i="8" s="1"/>
  <c r="BT70" i="8"/>
  <c r="BW70" i="8" s="1"/>
  <c r="BT190" i="8"/>
  <c r="BX190" i="8" s="1"/>
  <c r="BY190" i="8" s="1"/>
  <c r="BT107" i="8"/>
  <c r="BW107" i="8" s="1"/>
  <c r="BT284" i="8"/>
  <c r="BX284" i="8" s="1"/>
  <c r="BT539" i="8"/>
  <c r="BW539" i="8" s="1"/>
  <c r="BT379" i="8"/>
  <c r="BW379" i="8" s="1"/>
  <c r="BT528" i="8"/>
  <c r="BX528" i="8" s="1"/>
  <c r="BY528" i="8" s="1"/>
  <c r="BT360" i="8"/>
  <c r="BX360" i="8" s="1"/>
  <c r="BT491" i="8"/>
  <c r="BW491" i="8" s="1"/>
  <c r="BT325" i="8"/>
  <c r="BX325" i="8" s="1"/>
  <c r="BT401" i="8"/>
  <c r="BX401" i="8" s="1"/>
  <c r="BT110" i="8"/>
  <c r="BX110" i="8" s="1"/>
  <c r="BT367" i="8"/>
  <c r="BX367" i="8" s="1"/>
  <c r="BY367" i="8" s="1"/>
  <c r="BT520" i="8"/>
  <c r="BW520" i="8" s="1"/>
  <c r="BT211" i="8"/>
  <c r="BX211" i="8" s="1"/>
  <c r="BT538" i="8"/>
  <c r="BX538" i="8" s="1"/>
  <c r="BT308" i="8"/>
  <c r="BX308" i="8" s="1"/>
  <c r="BT157" i="8"/>
  <c r="BX157" i="8" s="1"/>
  <c r="BY157" i="8" s="1"/>
  <c r="BT182" i="8"/>
  <c r="BW182" i="8" s="1"/>
  <c r="BT242" i="8"/>
  <c r="BX242" i="8" s="1"/>
  <c r="BY242" i="8" s="1"/>
  <c r="BX158" i="8"/>
  <c r="BY158" i="8" s="1"/>
  <c r="BX21" i="8"/>
  <c r="CC21" i="8" s="1"/>
  <c r="BW406" i="8"/>
  <c r="BX355" i="8"/>
  <c r="BY355" i="8" s="1"/>
  <c r="BW355" i="8"/>
  <c r="BX254" i="8"/>
  <c r="BY254" i="8" s="1"/>
  <c r="BX494" i="8"/>
  <c r="CC494" i="8" s="1"/>
  <c r="BY72" i="8"/>
  <c r="BX282" i="8"/>
  <c r="CC282" i="8" s="1"/>
  <c r="CC406" i="8"/>
  <c r="BX351" i="8"/>
  <c r="CC351" i="8" s="1"/>
  <c r="BW351" i="8"/>
  <c r="BX119" i="8"/>
  <c r="BW119" i="8"/>
  <c r="CC36" i="8"/>
  <c r="BX363" i="8"/>
  <c r="BW363" i="8"/>
  <c r="BW72" i="8"/>
  <c r="BW36" i="8"/>
  <c r="BX341" i="8"/>
  <c r="BX23" i="8"/>
  <c r="BW23" i="8"/>
  <c r="BW513" i="8"/>
  <c r="BX513" i="8"/>
  <c r="BX359" i="8"/>
  <c r="BW359" i="8"/>
  <c r="BX529" i="8"/>
  <c r="BW529" i="8"/>
  <c r="BX481" i="8"/>
  <c r="BW481" i="8"/>
  <c r="BX175" i="8"/>
  <c r="BW175" i="8"/>
  <c r="BW291" i="8"/>
  <c r="BX291" i="8"/>
  <c r="BW259" i="8"/>
  <c r="BX259" i="8"/>
  <c r="BX385" i="8"/>
  <c r="BW385" i="8"/>
  <c r="BW362" i="8"/>
  <c r="BX362" i="8"/>
  <c r="BX470" i="8"/>
  <c r="BW470" i="8"/>
  <c r="BW337" i="8"/>
  <c r="BX337" i="8"/>
  <c r="BW7" i="8"/>
  <c r="BX7" i="8"/>
  <c r="BW135" i="8"/>
  <c r="BX135" i="8"/>
  <c r="BW125" i="8"/>
  <c r="BX125" i="8"/>
  <c r="BW450" i="8"/>
  <c r="BX450" i="8"/>
  <c r="BW493" i="8"/>
  <c r="BX493" i="8"/>
  <c r="BW184" i="8"/>
  <c r="BX184" i="8"/>
  <c r="BX474" i="8"/>
  <c r="BW474" i="8"/>
  <c r="BX524" i="8"/>
  <c r="BW524" i="8"/>
  <c r="BX508" i="8"/>
  <c r="BW508" i="8"/>
  <c r="BW413" i="8"/>
  <c r="BX413" i="8"/>
  <c r="BW502" i="8"/>
  <c r="BX502" i="8"/>
  <c r="BX504" i="8"/>
  <c r="BW504" i="8"/>
  <c r="BX121" i="8"/>
  <c r="BW121" i="8"/>
  <c r="BW483" i="8"/>
  <c r="BX483" i="8"/>
  <c r="BY206" i="8"/>
  <c r="CC206" i="8"/>
  <c r="AA63" i="23"/>
  <c r="T61" i="23"/>
  <c r="S61" i="23"/>
  <c r="AC62" i="23"/>
  <c r="AE63" i="23"/>
  <c r="AF61" i="23"/>
  <c r="M62" i="23"/>
  <c r="S62" i="23"/>
  <c r="Q61" i="23"/>
  <c r="P62" i="23"/>
  <c r="N62" i="23"/>
  <c r="R61" i="23"/>
  <c r="W62" i="23"/>
  <c r="AF63" i="23"/>
  <c r="AH62" i="23"/>
  <c r="O61" i="23"/>
  <c r="AC63" i="23"/>
  <c r="O63" i="23"/>
  <c r="T63" i="23"/>
  <c r="T62" i="23"/>
  <c r="Q62" i="23"/>
  <c r="Y63" i="23"/>
  <c r="S63" i="23"/>
  <c r="N61" i="23"/>
  <c r="U61" i="23"/>
  <c r="X62" i="23"/>
  <c r="D61" i="23"/>
  <c r="AG61" i="23"/>
  <c r="V63" i="23"/>
  <c r="AB62" i="23"/>
  <c r="P61" i="23"/>
  <c r="X63" i="23"/>
  <c r="AI63" i="23"/>
  <c r="W63" i="23"/>
  <c r="U62" i="23"/>
  <c r="AI62" i="23"/>
  <c r="O62" i="23"/>
  <c r="AB63" i="23"/>
  <c r="N63" i="23"/>
  <c r="AE61" i="23"/>
  <c r="AD62" i="23"/>
  <c r="K61" i="23"/>
  <c r="AA61" i="23"/>
  <c r="Z63" i="23"/>
  <c r="W61" i="23"/>
  <c r="P63" i="23"/>
  <c r="Z62" i="23"/>
  <c r="Y62" i="23"/>
  <c r="V61" i="23"/>
  <c r="M61" i="23"/>
  <c r="AJ63" i="23"/>
  <c r="Q63" i="23"/>
  <c r="Y61" i="23"/>
  <c r="AH63" i="23"/>
  <c r="AB61" i="23"/>
  <c r="AG63" i="23"/>
  <c r="AF62" i="23"/>
  <c r="M63" i="23"/>
  <c r="U63" i="23"/>
  <c r="AA62" i="23"/>
  <c r="L62" i="23"/>
  <c r="AD63" i="23"/>
  <c r="L61" i="23"/>
  <c r="AD61" i="23"/>
  <c r="AG62" i="23"/>
  <c r="X61" i="23"/>
  <c r="AE62" i="23"/>
  <c r="AH61" i="23"/>
  <c r="V62" i="23"/>
  <c r="R63" i="23"/>
  <c r="Z61" i="23"/>
  <c r="AC61" i="23"/>
  <c r="R62" i="23"/>
  <c r="BW288" i="8"/>
  <c r="BX526" i="8"/>
  <c r="BX12" i="8"/>
  <c r="CC499" i="8"/>
  <c r="CC400" i="8"/>
  <c r="BX263" i="8"/>
  <c r="CC263" i="8" s="1"/>
  <c r="BW400" i="8"/>
  <c r="BX382" i="8"/>
  <c r="BW382" i="8"/>
  <c r="BX77" i="8"/>
  <c r="BY77" i="8" s="1"/>
  <c r="BX269" i="8"/>
  <c r="BY269" i="8" s="1"/>
  <c r="BX533" i="8"/>
  <c r="CC533" i="8" s="1"/>
  <c r="CC250" i="8"/>
  <c r="BW250" i="8"/>
  <c r="BX497" i="8"/>
  <c r="BW497" i="8"/>
  <c r="BW503" i="8"/>
  <c r="BW215" i="8"/>
  <c r="BX257" i="8"/>
  <c r="BW257" i="8"/>
  <c r="BY220" i="8"/>
  <c r="CC220" i="8"/>
  <c r="BX516" i="8"/>
  <c r="BW516" i="8"/>
  <c r="CC426" i="8"/>
  <c r="BY426" i="8"/>
  <c r="BW232" i="8"/>
  <c r="BX232" i="8"/>
  <c r="BX63" i="8"/>
  <c r="BX432" i="8"/>
  <c r="BW432" i="8"/>
  <c r="BX421" i="8"/>
  <c r="BW421" i="8"/>
  <c r="BX372" i="8"/>
  <c r="BW372" i="8"/>
  <c r="BW349" i="8"/>
  <c r="BX349" i="8"/>
  <c r="BW124" i="8"/>
  <c r="BY402" i="8"/>
  <c r="CC402" i="8"/>
  <c r="BX290" i="8"/>
  <c r="BW290" i="8"/>
  <c r="BX178" i="8"/>
  <c r="BW178" i="8"/>
  <c r="BY122" i="8"/>
  <c r="CC122" i="8"/>
  <c r="BX398" i="8"/>
  <c r="BW398" i="8"/>
  <c r="BW132" i="8"/>
  <c r="BX132" i="8"/>
  <c r="BW429" i="8"/>
  <c r="BX429" i="8"/>
  <c r="BX297" i="8"/>
  <c r="BW297" i="8"/>
  <c r="BY199" i="8"/>
  <c r="CC199" i="8"/>
  <c r="CC215" i="8"/>
  <c r="BW473" i="8"/>
  <c r="BX473" i="8"/>
  <c r="BX154" i="8"/>
  <c r="BW154" i="8"/>
  <c r="BY527" i="8"/>
  <c r="CC527" i="8"/>
  <c r="BY286" i="8"/>
  <c r="CC286" i="8"/>
  <c r="BX45" i="8"/>
  <c r="BW45" i="8"/>
  <c r="BW554" i="8"/>
  <c r="BX554" i="8"/>
  <c r="BX547" i="8"/>
  <c r="BW547" i="8"/>
  <c r="BX407" i="8"/>
  <c r="BW407" i="8"/>
  <c r="BX177" i="8"/>
  <c r="BW177" i="8"/>
  <c r="BX234" i="8"/>
  <c r="BW234" i="8"/>
  <c r="BX192" i="8"/>
  <c r="BW192" i="8"/>
  <c r="BY512" i="8"/>
  <c r="CC512" i="8"/>
  <c r="BX418" i="8"/>
  <c r="BW418" i="8"/>
  <c r="BW294" i="8"/>
  <c r="BX294" i="8"/>
  <c r="BY146" i="8"/>
  <c r="CC146" i="8"/>
  <c r="BX35" i="8"/>
  <c r="BW35" i="8"/>
  <c r="CC278" i="8"/>
  <c r="AJ31" i="23" l="1"/>
  <c r="T26" i="23"/>
  <c r="AK31" i="23"/>
  <c r="P6" i="23"/>
  <c r="AL67" i="23"/>
  <c r="AL49" i="23"/>
  <c r="AK49" i="23"/>
  <c r="AK67" i="23"/>
  <c r="P7" i="23"/>
  <c r="P8" i="23"/>
  <c r="AJ67" i="23"/>
  <c r="Q13" i="23"/>
  <c r="S13" i="23"/>
  <c r="R13" i="23"/>
  <c r="Q26" i="23"/>
  <c r="X26" i="23"/>
  <c r="N26" i="23"/>
  <c r="CC251" i="8"/>
  <c r="CC506" i="8"/>
  <c r="P26" i="23"/>
  <c r="V26" i="23"/>
  <c r="AG26" i="23"/>
  <c r="AG31" i="23" s="1"/>
  <c r="AA26" i="23"/>
  <c r="CC528" i="8"/>
  <c r="S26" i="23"/>
  <c r="Y26" i="23"/>
  <c r="BW190" i="8"/>
  <c r="AH26" i="23"/>
  <c r="AH31" i="23" s="1"/>
  <c r="BX536" i="8"/>
  <c r="BY536" i="8" s="1"/>
  <c r="Z26" i="23"/>
  <c r="L26" i="23"/>
  <c r="O26" i="23"/>
  <c r="D26" i="23"/>
  <c r="BX261" i="8"/>
  <c r="CC261" i="8" s="1"/>
  <c r="U26" i="23"/>
  <c r="AE26" i="23"/>
  <c r="AE31" i="23" s="1"/>
  <c r="R26" i="23"/>
  <c r="AI26" i="23"/>
  <c r="AI31" i="23" s="1"/>
  <c r="AB26" i="23"/>
  <c r="M26" i="23"/>
  <c r="W26" i="23"/>
  <c r="AC26" i="23"/>
  <c r="AF26" i="23"/>
  <c r="AF31" i="23" s="1"/>
  <c r="AD26" i="23"/>
  <c r="BX200" i="8"/>
  <c r="CC200" i="8" s="1"/>
  <c r="BX313" i="8"/>
  <c r="BW401" i="8"/>
  <c r="CC158" i="8"/>
  <c r="CC550" i="8"/>
  <c r="BW110" i="8"/>
  <c r="BX535" i="8"/>
  <c r="BY535" i="8" s="1"/>
  <c r="BW525" i="8"/>
  <c r="BW506" i="8"/>
  <c r="BW66" i="8"/>
  <c r="BX543" i="8"/>
  <c r="BY543" i="8" s="1"/>
  <c r="BW325" i="8"/>
  <c r="BW360" i="8"/>
  <c r="BX379" i="8"/>
  <c r="BY379" i="8" s="1"/>
  <c r="CC190" i="8"/>
  <c r="BX89" i="8"/>
  <c r="BY89" i="8" s="1"/>
  <c r="CC93" i="8"/>
  <c r="BW427" i="8"/>
  <c r="BX520" i="8"/>
  <c r="BW53" i="8"/>
  <c r="BX205" i="8"/>
  <c r="BY205" i="8" s="1"/>
  <c r="BX49" i="8"/>
  <c r="BY49" i="8" s="1"/>
  <c r="BX240" i="8"/>
  <c r="BY240" i="8" s="1"/>
  <c r="BW157" i="8"/>
  <c r="BX107" i="8"/>
  <c r="BY107" i="8" s="1"/>
  <c r="CC242" i="8"/>
  <c r="BX542" i="8"/>
  <c r="CC542" i="8" s="1"/>
  <c r="BX68" i="8"/>
  <c r="CC68" i="8" s="1"/>
  <c r="BW284" i="8"/>
  <c r="BX476" i="8"/>
  <c r="BY476" i="8" s="1"/>
  <c r="BX368" i="8"/>
  <c r="CC368" i="8" s="1"/>
  <c r="BW211" i="8"/>
  <c r="BX371" i="8"/>
  <c r="BY371" i="8" s="1"/>
  <c r="BX396" i="8"/>
  <c r="BY396" i="8" s="1"/>
  <c r="BW48" i="8"/>
  <c r="BX517" i="8"/>
  <c r="BY517" i="8" s="1"/>
  <c r="BW538" i="8"/>
  <c r="BX247" i="8"/>
  <c r="BY247" i="8" s="1"/>
  <c r="CC427" i="8"/>
  <c r="BY427" i="8"/>
  <c r="BY110" i="8"/>
  <c r="CC110" i="8"/>
  <c r="BY401" i="8"/>
  <c r="CC401" i="8"/>
  <c r="BY284" i="8"/>
  <c r="CC284" i="8"/>
  <c r="BY48" i="8"/>
  <c r="CC48" i="8"/>
  <c r="BY325" i="8"/>
  <c r="CC325" i="8"/>
  <c r="BY66" i="8"/>
  <c r="CC66" i="8"/>
  <c r="CC457" i="8"/>
  <c r="BY457" i="8"/>
  <c r="BY538" i="8"/>
  <c r="CC538" i="8"/>
  <c r="BY211" i="8"/>
  <c r="CC211" i="8"/>
  <c r="BY360" i="8"/>
  <c r="CC360" i="8"/>
  <c r="BX417" i="8"/>
  <c r="BX70" i="8"/>
  <c r="BY70" i="8" s="1"/>
  <c r="BW457" i="8"/>
  <c r="BX87" i="8"/>
  <c r="BX486" i="8"/>
  <c r="CC367" i="8"/>
  <c r="BW308" i="8"/>
  <c r="BW367" i="8"/>
  <c r="BX491" i="8"/>
  <c r="BX539" i="8"/>
  <c r="BX138" i="8"/>
  <c r="BX37" i="8"/>
  <c r="BX548" i="8"/>
  <c r="BX17" i="8"/>
  <c r="BW467" i="8"/>
  <c r="BW242" i="8"/>
  <c r="BW550" i="8"/>
  <c r="BW93" i="8"/>
  <c r="BX182" i="8"/>
  <c r="BW528" i="8"/>
  <c r="CC157" i="8"/>
  <c r="BY494" i="8"/>
  <c r="BY282" i="8"/>
  <c r="CC254" i="8"/>
  <c r="BY21" i="8"/>
  <c r="CC355" i="8"/>
  <c r="CC53" i="8"/>
  <c r="CC467" i="8"/>
  <c r="BY467" i="8"/>
  <c r="BY351" i="8"/>
  <c r="BY119" i="8"/>
  <c r="CC119" i="8"/>
  <c r="BY363" i="8"/>
  <c r="CC363" i="8"/>
  <c r="CC341" i="8"/>
  <c r="BY341" i="8"/>
  <c r="BY474" i="8"/>
  <c r="CC474" i="8"/>
  <c r="BY259" i="8"/>
  <c r="CC259" i="8"/>
  <c r="BY483" i="8"/>
  <c r="CC483" i="8"/>
  <c r="CC413" i="8"/>
  <c r="BY413" i="8"/>
  <c r="BY184" i="8"/>
  <c r="CC184" i="8"/>
  <c r="CC135" i="8"/>
  <c r="BY135" i="8"/>
  <c r="BY470" i="8"/>
  <c r="CC470" i="8"/>
  <c r="BY529" i="8"/>
  <c r="CC529" i="8"/>
  <c r="BY362" i="8"/>
  <c r="CC362" i="8"/>
  <c r="CC291" i="8"/>
  <c r="BY291" i="8"/>
  <c r="BY493" i="8"/>
  <c r="CC493" i="8"/>
  <c r="BY7" i="8"/>
  <c r="CC7" i="8"/>
  <c r="BY359" i="8"/>
  <c r="CC359" i="8"/>
  <c r="BY121" i="8"/>
  <c r="CC121" i="8"/>
  <c r="BY508" i="8"/>
  <c r="CC508" i="8"/>
  <c r="CC513" i="8"/>
  <c r="BY513" i="8"/>
  <c r="BY450" i="8"/>
  <c r="CC450" i="8"/>
  <c r="BY337" i="8"/>
  <c r="CC337" i="8"/>
  <c r="BY385" i="8"/>
  <c r="CC385" i="8"/>
  <c r="CC175" i="8"/>
  <c r="BY175" i="8"/>
  <c r="CC504" i="8"/>
  <c r="BY504" i="8"/>
  <c r="BY524" i="8"/>
  <c r="CC524" i="8"/>
  <c r="CC502" i="8"/>
  <c r="BY502" i="8"/>
  <c r="BY125" i="8"/>
  <c r="CC125" i="8"/>
  <c r="BY481" i="8"/>
  <c r="CC481" i="8"/>
  <c r="BY23" i="8"/>
  <c r="CC23" i="8"/>
  <c r="AI67" i="23"/>
  <c r="AH67" i="23"/>
  <c r="O8" i="23"/>
  <c r="BX288" i="8"/>
  <c r="BY288" i="8" s="1"/>
  <c r="BY263" i="8"/>
  <c r="BW12" i="8"/>
  <c r="CC77" i="8"/>
  <c r="BY526" i="8"/>
  <c r="CC526" i="8"/>
  <c r="BX503" i="8"/>
  <c r="CC503" i="8" s="1"/>
  <c r="CC269" i="8"/>
  <c r="BY382" i="8"/>
  <c r="CC382" i="8"/>
  <c r="BY533" i="8"/>
  <c r="BY497" i="8"/>
  <c r="CC497" i="8"/>
  <c r="BY308" i="8"/>
  <c r="CC308" i="8"/>
  <c r="BW63" i="8"/>
  <c r="BY297" i="8"/>
  <c r="CC297" i="8"/>
  <c r="BY429" i="8"/>
  <c r="CC429" i="8"/>
  <c r="BY398" i="8"/>
  <c r="CC398" i="8"/>
  <c r="BY178" i="8"/>
  <c r="CC178" i="8"/>
  <c r="BY372" i="8"/>
  <c r="CC372" i="8"/>
  <c r="BX124" i="8"/>
  <c r="BY124" i="8" s="1"/>
  <c r="BY349" i="8"/>
  <c r="CC349" i="8"/>
  <c r="BY516" i="8"/>
  <c r="CC516" i="8"/>
  <c r="BY132" i="8"/>
  <c r="CC132" i="8"/>
  <c r="BY290" i="8"/>
  <c r="CC290" i="8"/>
  <c r="CC421" i="8"/>
  <c r="BY421" i="8"/>
  <c r="CC232" i="8"/>
  <c r="BY232" i="8"/>
  <c r="BW380" i="8"/>
  <c r="BX380" i="8"/>
  <c r="BY432" i="8"/>
  <c r="CC432" i="8"/>
  <c r="BX166" i="8"/>
  <c r="BW166" i="8"/>
  <c r="CC257" i="8"/>
  <c r="BY257" i="8"/>
  <c r="BW315" i="8"/>
  <c r="BX315" i="8"/>
  <c r="BY177" i="8"/>
  <c r="CC177" i="8"/>
  <c r="BY294" i="8"/>
  <c r="CC294" i="8"/>
  <c r="BY407" i="8"/>
  <c r="CC407" i="8"/>
  <c r="BY45" i="8"/>
  <c r="CC45" i="8"/>
  <c r="CC547" i="8"/>
  <c r="BY547" i="8"/>
  <c r="BY192" i="8"/>
  <c r="CC192" i="8"/>
  <c r="BY234" i="8"/>
  <c r="CC234" i="8"/>
  <c r="BY35" i="8"/>
  <c r="CC35" i="8"/>
  <c r="BY63" i="8"/>
  <c r="CC63" i="8"/>
  <c r="BX155" i="8"/>
  <c r="BW155" i="8"/>
  <c r="BY554" i="8"/>
  <c r="CC554" i="8"/>
  <c r="BW485" i="8"/>
  <c r="BX485" i="8"/>
  <c r="BY154" i="8"/>
  <c r="CC154" i="8"/>
  <c r="BY418" i="8"/>
  <c r="CC418" i="8"/>
  <c r="BY12" i="8"/>
  <c r="CC12" i="8"/>
  <c r="BY473" i="8"/>
  <c r="CC473" i="8"/>
  <c r="BY261" i="8" l="1"/>
  <c r="CC107" i="8"/>
  <c r="O6" i="23"/>
  <c r="CC535" i="8"/>
  <c r="BY542" i="8"/>
  <c r="CC536" i="8"/>
  <c r="CC396" i="8"/>
  <c r="BY200" i="8"/>
  <c r="CC49" i="8"/>
  <c r="CC313" i="8"/>
  <c r="BY313" i="8"/>
  <c r="CC371" i="8"/>
  <c r="CC543" i="8"/>
  <c r="CC205" i="8"/>
  <c r="BY68" i="8"/>
  <c r="CC379" i="8"/>
  <c r="CC240" i="8"/>
  <c r="CC89" i="8"/>
  <c r="BY520" i="8"/>
  <c r="CC520" i="8"/>
  <c r="CC70" i="8"/>
  <c r="CC247" i="8"/>
  <c r="CC476" i="8"/>
  <c r="CC517" i="8"/>
  <c r="BY368" i="8"/>
  <c r="CC17" i="8"/>
  <c r="BY17" i="8"/>
  <c r="BY417" i="8"/>
  <c r="CC417" i="8"/>
  <c r="CC548" i="8"/>
  <c r="BY548" i="8"/>
  <c r="CC182" i="8"/>
  <c r="BY182" i="8"/>
  <c r="BY37" i="8"/>
  <c r="CC37" i="8"/>
  <c r="BY486" i="8"/>
  <c r="CC486" i="8"/>
  <c r="BY138" i="8"/>
  <c r="CC138" i="8"/>
  <c r="BY87" i="8"/>
  <c r="CC87" i="8"/>
  <c r="BY539" i="8"/>
  <c r="CC539" i="8"/>
  <c r="BY491" i="8"/>
  <c r="CC491" i="8"/>
  <c r="CC288" i="8"/>
  <c r="BY503" i="8"/>
  <c r="CC124" i="8"/>
  <c r="CC166" i="8"/>
  <c r="BY166" i="8"/>
  <c r="BY380" i="8"/>
  <c r="CC380" i="8"/>
  <c r="BY315" i="8"/>
  <c r="CC315" i="8"/>
  <c r="BY155" i="8"/>
  <c r="CC155" i="8"/>
  <c r="BY485" i="8"/>
  <c r="CC485" i="8"/>
  <c r="BA414" i="8" l="1"/>
  <c r="BA172" i="8"/>
  <c r="BA301" i="8"/>
  <c r="BA139" i="8"/>
  <c r="BA410" i="8"/>
  <c r="BA14" i="8"/>
  <c r="BA373" i="8"/>
  <c r="BA404" i="8"/>
  <c r="BA98" i="8"/>
  <c r="BA210" i="8"/>
  <c r="BA195" i="8"/>
  <c r="BA218" i="8"/>
  <c r="BA104" i="8"/>
  <c r="BB104" i="8" s="1"/>
  <c r="D50" i="7"/>
  <c r="H55" i="7"/>
  <c r="O6" i="7"/>
  <c r="Q6" i="7"/>
  <c r="T20" i="23" l="1"/>
  <c r="O45" i="23"/>
  <c r="N43" i="23"/>
  <c r="D43" i="23"/>
  <c r="R45" i="23"/>
  <c r="N44" i="23"/>
  <c r="S45" i="23"/>
  <c r="V45" i="23"/>
  <c r="Z44" i="23"/>
  <c r="Q44" i="23"/>
  <c r="U43" i="23"/>
  <c r="AJ45" i="23"/>
  <c r="AJ49" i="23" s="1"/>
  <c r="AH43" i="23"/>
  <c r="P45" i="23"/>
  <c r="AC44" i="23"/>
  <c r="T45" i="23"/>
  <c r="S44" i="23"/>
  <c r="AI45" i="23"/>
  <c r="AE44" i="23"/>
  <c r="Y44" i="23"/>
  <c r="AE43" i="23"/>
  <c r="O44" i="23"/>
  <c r="AB43" i="23"/>
  <c r="AA43" i="23"/>
  <c r="U45" i="23"/>
  <c r="Y43" i="23"/>
  <c r="V44" i="23"/>
  <c r="AG43" i="23"/>
  <c r="Y45" i="23"/>
  <c r="X45" i="23"/>
  <c r="S43" i="23"/>
  <c r="AE45" i="23"/>
  <c r="AF43" i="23"/>
  <c r="X44" i="23"/>
  <c r="AC45" i="23"/>
  <c r="U44" i="23"/>
  <c r="AI44" i="23"/>
  <c r="X43" i="23"/>
  <c r="L43" i="23"/>
  <c r="L44" i="23"/>
  <c r="AF44" i="23"/>
  <c r="AH45" i="23"/>
  <c r="AD44" i="23"/>
  <c r="AC43" i="23"/>
  <c r="Z43" i="23"/>
  <c r="T44" i="23"/>
  <c r="AH44" i="23"/>
  <c r="AD45" i="23"/>
  <c r="Z45" i="23"/>
  <c r="M44" i="23"/>
  <c r="AF45" i="23"/>
  <c r="N45" i="23"/>
  <c r="M45" i="23"/>
  <c r="P43" i="23"/>
  <c r="Q43" i="23"/>
  <c r="AB45" i="23"/>
  <c r="AD43" i="23"/>
  <c r="V43" i="23"/>
  <c r="AG44" i="23"/>
  <c r="R44" i="23"/>
  <c r="O43" i="23"/>
  <c r="R43" i="23"/>
  <c r="W44" i="23"/>
  <c r="T43" i="23"/>
  <c r="AG45" i="23"/>
  <c r="AA44" i="23"/>
  <c r="P44" i="23"/>
  <c r="M43" i="23"/>
  <c r="W43" i="23"/>
  <c r="K43" i="23"/>
  <c r="AB44" i="23"/>
  <c r="W45" i="23"/>
  <c r="Q45" i="23"/>
  <c r="AA45" i="23"/>
  <c r="BX500" i="8"/>
  <c r="BX300" i="8"/>
  <c r="BX540" i="8"/>
  <c r="BX209" i="8"/>
  <c r="D51" i="7"/>
  <c r="BX519" i="8"/>
  <c r="O20" i="23"/>
  <c r="L20" i="23"/>
  <c r="F20" i="23"/>
  <c r="K20" i="23"/>
  <c r="Z20" i="23"/>
  <c r="U20" i="23"/>
  <c r="V20" i="23"/>
  <c r="AC20" i="23"/>
  <c r="P20" i="23"/>
  <c r="X20" i="23"/>
  <c r="S20" i="23"/>
  <c r="W20" i="23"/>
  <c r="Y20" i="23"/>
  <c r="J20" i="23"/>
  <c r="I20" i="23"/>
  <c r="AB20" i="23"/>
  <c r="N20" i="23"/>
  <c r="R20" i="23"/>
  <c r="G20" i="23"/>
  <c r="AA20" i="23"/>
  <c r="D20" i="23"/>
  <c r="M20" i="23"/>
  <c r="Q20" i="23"/>
  <c r="H20" i="23"/>
  <c r="V19" i="23"/>
  <c r="U19" i="23"/>
  <c r="D19" i="23"/>
  <c r="AA19" i="23"/>
  <c r="O19" i="23"/>
  <c r="Q19" i="23"/>
  <c r="G19" i="23"/>
  <c r="K19" i="23"/>
  <c r="W19" i="23"/>
  <c r="L19" i="23"/>
  <c r="H19" i="23"/>
  <c r="S19" i="23"/>
  <c r="M19" i="23"/>
  <c r="I19" i="23"/>
  <c r="Z19" i="23"/>
  <c r="N19" i="23"/>
  <c r="T19" i="23"/>
  <c r="J19" i="23"/>
  <c r="R19" i="23"/>
  <c r="X19" i="23"/>
  <c r="Y19" i="23"/>
  <c r="E19" i="23"/>
  <c r="E31" i="23" s="1"/>
  <c r="F19" i="23"/>
  <c r="AB19" i="23"/>
  <c r="BA185" i="8"/>
  <c r="BA11" i="8"/>
  <c r="BA395" i="8"/>
  <c r="BA161" i="8"/>
  <c r="BC161" i="8" s="1"/>
  <c r="BA462" i="8"/>
  <c r="BA73" i="8"/>
  <c r="BA412" i="8"/>
  <c r="BB412" i="8" s="1"/>
  <c r="BA152" i="8"/>
  <c r="BA229" i="8"/>
  <c r="BA289" i="8"/>
  <c r="BC289" i="8" s="1"/>
  <c r="BW101" i="8"/>
  <c r="BX101" i="8"/>
  <c r="BA488" i="8"/>
  <c r="BA463" i="8"/>
  <c r="BX316" i="8"/>
  <c r="BW316" i="8"/>
  <c r="BC139" i="8"/>
  <c r="BB139" i="8"/>
  <c r="BW492" i="8"/>
  <c r="BX492" i="8"/>
  <c r="BA546" i="8"/>
  <c r="BA296" i="8"/>
  <c r="BA208" i="8"/>
  <c r="BX280" i="8"/>
  <c r="BW280" i="8"/>
  <c r="BW350" i="8"/>
  <c r="BW451" i="8"/>
  <c r="BW186" i="8"/>
  <c r="BX186" i="8"/>
  <c r="BC301" i="8"/>
  <c r="BB301" i="8"/>
  <c r="BA153" i="8"/>
  <c r="BB153" i="8" s="1"/>
  <c r="BA342" i="8"/>
  <c r="BC342" i="8" s="1"/>
  <c r="BA345" i="8"/>
  <c r="BA295" i="8"/>
  <c r="BB295" i="8" s="1"/>
  <c r="BA264" i="8"/>
  <c r="BA471" i="8"/>
  <c r="BC471" i="8" s="1"/>
  <c r="BA40" i="8"/>
  <c r="BA29" i="8"/>
  <c r="BA515" i="8"/>
  <c r="BA270" i="8"/>
  <c r="BX198" i="8"/>
  <c r="BW198" i="8"/>
  <c r="BA318" i="8"/>
  <c r="BW283" i="8"/>
  <c r="BA484" i="8"/>
  <c r="BA361" i="8"/>
  <c r="BA268" i="8"/>
  <c r="BA196" i="8"/>
  <c r="BA180" i="8"/>
  <c r="BA147" i="8"/>
  <c r="BC147" i="8" s="1"/>
  <c r="BA275" i="8"/>
  <c r="BA238" i="8"/>
  <c r="BA465" i="8"/>
  <c r="BA394" i="8"/>
  <c r="BA287" i="8"/>
  <c r="BA292" i="8"/>
  <c r="BC292" i="8" s="1"/>
  <c r="BA293" i="8"/>
  <c r="BB293" i="8" s="1"/>
  <c r="BA170" i="8"/>
  <c r="BC170" i="8" s="1"/>
  <c r="BA188" i="8"/>
  <c r="BB188" i="8" s="1"/>
  <c r="BA338" i="8"/>
  <c r="BC338" i="8" s="1"/>
  <c r="BA8" i="8"/>
  <c r="BB8" i="8" s="1"/>
  <c r="BA150" i="8"/>
  <c r="BC150" i="8" s="1"/>
  <c r="BA179" i="8"/>
  <c r="BB179" i="8" s="1"/>
  <c r="BA433" i="8"/>
  <c r="BA419" i="8"/>
  <c r="BC419" i="8" s="1"/>
  <c r="BA204" i="8"/>
  <c r="BC204" i="8" s="1"/>
  <c r="BA530" i="8"/>
  <c r="BB530" i="8" s="1"/>
  <c r="BA227" i="8"/>
  <c r="BC227" i="8" s="1"/>
  <c r="BA392" i="8"/>
  <c r="BB392" i="8" s="1"/>
  <c r="BA428" i="8"/>
  <c r="BB428" i="8" s="1"/>
  <c r="BC104" i="8"/>
  <c r="BA235" i="8"/>
  <c r="BC172" i="8"/>
  <c r="BB172" i="8"/>
  <c r="BA365" i="8"/>
  <c r="BA277" i="8"/>
  <c r="BA339" i="8"/>
  <c r="BA329" i="8"/>
  <c r="BA128" i="8"/>
  <c r="BA336" i="8"/>
  <c r="BA478" i="8"/>
  <c r="BA358" i="8"/>
  <c r="BA328" i="8"/>
  <c r="BA80" i="8"/>
  <c r="BA212" i="8"/>
  <c r="BC195" i="8"/>
  <c r="BB195" i="8"/>
  <c r="BA431" i="8"/>
  <c r="BA236" i="8"/>
  <c r="BB14" i="8"/>
  <c r="BC14" i="8"/>
  <c r="BB98" i="8"/>
  <c r="BC98" i="8"/>
  <c r="BA201" i="8"/>
  <c r="BA307" i="8"/>
  <c r="BA69" i="8"/>
  <c r="BA108" i="8"/>
  <c r="BA496" i="8"/>
  <c r="BC410" i="8"/>
  <c r="BB410" i="8"/>
  <c r="BA435" i="8"/>
  <c r="BC210" i="8"/>
  <c r="BB210" i="8"/>
  <c r="BA438" i="8"/>
  <c r="BA324" i="8"/>
  <c r="BB414" i="8"/>
  <c r="BC414" i="8"/>
  <c r="BA276" i="8"/>
  <c r="BA244" i="8"/>
  <c r="BA173" i="8"/>
  <c r="BA416" i="8"/>
  <c r="BA411" i="8"/>
  <c r="BA22" i="8"/>
  <c r="BC218" i="8"/>
  <c r="BB218" i="8"/>
  <c r="BA126" i="8"/>
  <c r="BA100" i="8"/>
  <c r="BA97" i="8"/>
  <c r="BA266" i="8"/>
  <c r="BA123" i="8"/>
  <c r="BC404" i="8"/>
  <c r="BB404" i="8"/>
  <c r="BA228" i="8"/>
  <c r="BA330" i="8"/>
  <c r="BA129" i="8"/>
  <c r="BA19" i="8"/>
  <c r="BC373" i="8"/>
  <c r="BB373" i="8"/>
  <c r="BA61" i="8"/>
  <c r="BA374" i="8"/>
  <c r="BA162" i="8"/>
  <c r="BA298" i="8"/>
  <c r="BA267" i="8"/>
  <c r="BA303" i="8"/>
  <c r="AI49" i="23" l="1"/>
  <c r="O7" i="23"/>
  <c r="AH49" i="23"/>
  <c r="BW500" i="8"/>
  <c r="BW300" i="8"/>
  <c r="BW230" i="8"/>
  <c r="BW209" i="8"/>
  <c r="BW540" i="8"/>
  <c r="BW552" i="8"/>
  <c r="BW56" i="8"/>
  <c r="BX262" i="8"/>
  <c r="BY262" i="8" s="1"/>
  <c r="BB161" i="8"/>
  <c r="BC295" i="8"/>
  <c r="BC412" i="8"/>
  <c r="BX91" i="8"/>
  <c r="BY91" i="8" s="1"/>
  <c r="BB342" i="8"/>
  <c r="BW253" i="8"/>
  <c r="BW52" i="8"/>
  <c r="BX369" i="8"/>
  <c r="P21" i="23"/>
  <c r="P31" i="23" s="1"/>
  <c r="D21" i="23"/>
  <c r="AB21" i="23"/>
  <c r="AB31" i="23" s="1"/>
  <c r="I21" i="23"/>
  <c r="I31" i="23" s="1"/>
  <c r="R21" i="23"/>
  <c r="R31" i="23" s="1"/>
  <c r="Q21" i="23"/>
  <c r="Q31" i="23" s="1"/>
  <c r="G21" i="23"/>
  <c r="G31" i="23" s="1"/>
  <c r="H21" i="23"/>
  <c r="H31" i="23" s="1"/>
  <c r="V21" i="23"/>
  <c r="V31" i="23" s="1"/>
  <c r="L21" i="23"/>
  <c r="L31" i="23" s="1"/>
  <c r="U21" i="23"/>
  <c r="U31" i="23" s="1"/>
  <c r="N21" i="23"/>
  <c r="N31" i="23" s="1"/>
  <c r="Y21" i="23"/>
  <c r="Y31" i="23" s="1"/>
  <c r="J21" i="23"/>
  <c r="J31" i="23" s="1"/>
  <c r="M21" i="23"/>
  <c r="M31" i="23" s="1"/>
  <c r="AC21" i="23"/>
  <c r="AC31" i="23" s="1"/>
  <c r="S21" i="23"/>
  <c r="S31" i="23" s="1"/>
  <c r="Z21" i="23"/>
  <c r="Z31" i="23" s="1"/>
  <c r="BW519" i="8"/>
  <c r="BC153" i="8"/>
  <c r="BX131" i="8"/>
  <c r="BW76" i="8"/>
  <c r="BW81" i="8"/>
  <c r="BX451" i="8"/>
  <c r="BY451" i="8" s="1"/>
  <c r="W21" i="23"/>
  <c r="W31" i="23" s="1"/>
  <c r="AA21" i="23"/>
  <c r="AA31" i="23" s="1"/>
  <c r="K21" i="23"/>
  <c r="K31" i="23" s="1"/>
  <c r="T21" i="23"/>
  <c r="T31" i="23" s="1"/>
  <c r="O21" i="23"/>
  <c r="O31" i="23" s="1"/>
  <c r="AD21" i="23"/>
  <c r="AD31" i="23" s="1"/>
  <c r="X21" i="23"/>
  <c r="X31" i="23" s="1"/>
  <c r="BB289" i="8"/>
  <c r="BX423" i="8"/>
  <c r="BW281" i="8"/>
  <c r="BW144" i="8"/>
  <c r="BW197" i="8"/>
  <c r="BB471" i="8"/>
  <c r="BX399" i="8"/>
  <c r="BX26" i="8"/>
  <c r="BW148" i="8"/>
  <c r="BX273" i="8"/>
  <c r="BX366" i="8"/>
  <c r="BW344" i="8"/>
  <c r="BW480" i="8"/>
  <c r="BW386" i="8"/>
  <c r="BW226" i="8"/>
  <c r="BX96" i="8"/>
  <c r="BW231" i="8"/>
  <c r="BX442" i="8"/>
  <c r="BW490" i="8"/>
  <c r="BX453" i="8"/>
  <c r="BY453" i="8" s="1"/>
  <c r="BX75" i="8"/>
  <c r="BW13" i="8"/>
  <c r="BX142" i="8"/>
  <c r="F31" i="23"/>
  <c r="BW62" i="8"/>
  <c r="BX452" i="8"/>
  <c r="BW141" i="8"/>
  <c r="BW245" i="8"/>
  <c r="BX115" i="8"/>
  <c r="BX409" i="8"/>
  <c r="BW397" i="8"/>
  <c r="BW505" i="8"/>
  <c r="BX340" i="8"/>
  <c r="BY340" i="8" s="1"/>
  <c r="BW32" i="8"/>
  <c r="BW183" i="8"/>
  <c r="BX283" i="8"/>
  <c r="BY283" i="8" s="1"/>
  <c r="BX149" i="8"/>
  <c r="BX350" i="8"/>
  <c r="CC350" i="8" s="1"/>
  <c r="BW167" i="8"/>
  <c r="BX167" i="8"/>
  <c r="CC167" i="8" s="1"/>
  <c r="BX33" i="8"/>
  <c r="CC33" i="8" s="1"/>
  <c r="BW33" i="8"/>
  <c r="BX545" i="8"/>
  <c r="BW545" i="8"/>
  <c r="BX248" i="8"/>
  <c r="BW248" i="8"/>
  <c r="BW444" i="8"/>
  <c r="BW510" i="8"/>
  <c r="BW46" i="8"/>
  <c r="BW440" i="8"/>
  <c r="BW174" i="8"/>
  <c r="BX174" i="8"/>
  <c r="BW6" i="8"/>
  <c r="BX387" i="8"/>
  <c r="BW387" i="8"/>
  <c r="BW271" i="8"/>
  <c r="BX271" i="8"/>
  <c r="BY198" i="8"/>
  <c r="CC198" i="8"/>
  <c r="BW24" i="8"/>
  <c r="BX24" i="8"/>
  <c r="BX445" i="8"/>
  <c r="BW445" i="8"/>
  <c r="BX213" i="8"/>
  <c r="BW213" i="8"/>
  <c r="BW222" i="8"/>
  <c r="BX222" i="8"/>
  <c r="CC280" i="8"/>
  <c r="BY280" i="8"/>
  <c r="BX354" i="8"/>
  <c r="BW354" i="8"/>
  <c r="BW71" i="8"/>
  <c r="BX71" i="8"/>
  <c r="BX408" i="8"/>
  <c r="BW408" i="8"/>
  <c r="BY316" i="8"/>
  <c r="CC316" i="8"/>
  <c r="BX343" i="8"/>
  <c r="BW343" i="8"/>
  <c r="BX446" i="8"/>
  <c r="BW446" i="8"/>
  <c r="BX299" i="8"/>
  <c r="BW299" i="8"/>
  <c r="BW82" i="8"/>
  <c r="BX160" i="8"/>
  <c r="BW54" i="8"/>
  <c r="BX322" i="8"/>
  <c r="BX310" i="8"/>
  <c r="BX422" i="8"/>
  <c r="BX449" i="8"/>
  <c r="BX193" i="8"/>
  <c r="BW193" i="8"/>
  <c r="BW112" i="8"/>
  <c r="BX464" i="8"/>
  <c r="BW464" i="8"/>
  <c r="BW27" i="8"/>
  <c r="BX388" i="8"/>
  <c r="BW388" i="8"/>
  <c r="BW549" i="8"/>
  <c r="BX549" i="8"/>
  <c r="BX25" i="8"/>
  <c r="BW25" i="8"/>
  <c r="BX39" i="8"/>
  <c r="BW39" i="8"/>
  <c r="BX522" i="8"/>
  <c r="BW522" i="8"/>
  <c r="BW30" i="8"/>
  <c r="BX30" i="8"/>
  <c r="BX332" i="8"/>
  <c r="BW332" i="8"/>
  <c r="BW357" i="8"/>
  <c r="BX357" i="8"/>
  <c r="BX127" i="8"/>
  <c r="BW127" i="8"/>
  <c r="BW118" i="8"/>
  <c r="BW83" i="8"/>
  <c r="BX495" i="8"/>
  <c r="BX383" i="8"/>
  <c r="BW498" i="8"/>
  <c r="BX102" i="8"/>
  <c r="BW189" i="8"/>
  <c r="BW223" i="8"/>
  <c r="BW346" i="8"/>
  <c r="BW214" i="8"/>
  <c r="BX424" i="8"/>
  <c r="BW424" i="8"/>
  <c r="BW370" i="8"/>
  <c r="BX370" i="8"/>
  <c r="BX389" i="8"/>
  <c r="BW389" i="8"/>
  <c r="BX443" i="8"/>
  <c r="BW443" i="8"/>
  <c r="BX84" i="8"/>
  <c r="BW84" i="8"/>
  <c r="BW65" i="8"/>
  <c r="BX65" i="8"/>
  <c r="BW109" i="8"/>
  <c r="BX109" i="8"/>
  <c r="BW302" i="8"/>
  <c r="BX302" i="8"/>
  <c r="BX448" i="8"/>
  <c r="BW448" i="8"/>
  <c r="BW237" i="8"/>
  <c r="BX237" i="8"/>
  <c r="BY186" i="8"/>
  <c r="CC186" i="8"/>
  <c r="BX509" i="8"/>
  <c r="BW509" i="8"/>
  <c r="BX145" i="8"/>
  <c r="BW145" i="8"/>
  <c r="BY209" i="8"/>
  <c r="CC209" i="8"/>
  <c r="BX42" i="8"/>
  <c r="BW42" i="8"/>
  <c r="BX50" i="8"/>
  <c r="BW50" i="8"/>
  <c r="BX532" i="8"/>
  <c r="BW532" i="8"/>
  <c r="BY540" i="8"/>
  <c r="CC540" i="8"/>
  <c r="BW323" i="8"/>
  <c r="BW537" i="8"/>
  <c r="BX159" i="8"/>
  <c r="BX94" i="8"/>
  <c r="BW16" i="8"/>
  <c r="BX381" i="8"/>
  <c r="BX88" i="8"/>
  <c r="BW88" i="8"/>
  <c r="BW479" i="8"/>
  <c r="BW64" i="8"/>
  <c r="BX319" i="8"/>
  <c r="BW319" i="8"/>
  <c r="BX347" i="8"/>
  <c r="BW347" i="8"/>
  <c r="BX217" i="8"/>
  <c r="BW217" i="8"/>
  <c r="BX9" i="8"/>
  <c r="BW9" i="8"/>
  <c r="BW79" i="8"/>
  <c r="BX79" i="8"/>
  <c r="BY300" i="8"/>
  <c r="CC300" i="8"/>
  <c r="BY500" i="8"/>
  <c r="CC500" i="8"/>
  <c r="BX555" i="8"/>
  <c r="BW555" i="8"/>
  <c r="BX176" i="8"/>
  <c r="BW176" i="8"/>
  <c r="BX447" i="8"/>
  <c r="BW447" i="8"/>
  <c r="BW511" i="8"/>
  <c r="BX511" i="8"/>
  <c r="BX113" i="8"/>
  <c r="BW113" i="8"/>
  <c r="BY492" i="8"/>
  <c r="CC492" i="8"/>
  <c r="BY519" i="8"/>
  <c r="CC519" i="8"/>
  <c r="BX460" i="8"/>
  <c r="BW460" i="8"/>
  <c r="BY101" i="8"/>
  <c r="CC101" i="8"/>
  <c r="BX187" i="8"/>
  <c r="BW187" i="8"/>
  <c r="F52" i="7"/>
  <c r="J52" i="7"/>
  <c r="BC8" i="8"/>
  <c r="BB338" i="8"/>
  <c r="BC179" i="8"/>
  <c r="BC188" i="8"/>
  <c r="BB292" i="8"/>
  <c r="BC530" i="8"/>
  <c r="BB204" i="8"/>
  <c r="BB170" i="8"/>
  <c r="BC293" i="8"/>
  <c r="BB147" i="8"/>
  <c r="BB419" i="8"/>
  <c r="BB150" i="8"/>
  <c r="BS560" i="8"/>
  <c r="BC392" i="8"/>
  <c r="BB227" i="8"/>
  <c r="BC428" i="8"/>
  <c r="BX120" i="8"/>
  <c r="BW120" i="8"/>
  <c r="BX523" i="8"/>
  <c r="BW523" i="8"/>
  <c r="BX458" i="8"/>
  <c r="BW458" i="8"/>
  <c r="BX74" i="8"/>
  <c r="BW74" i="8"/>
  <c r="BX501" i="8"/>
  <c r="BW501" i="8"/>
  <c r="BW31" i="8"/>
  <c r="BX31" i="8"/>
  <c r="BX521" i="8"/>
  <c r="BW521" i="8"/>
  <c r="BX202" i="8"/>
  <c r="BW202" i="8"/>
  <c r="BW225" i="8"/>
  <c r="BX225" i="8"/>
  <c r="BX194" i="8"/>
  <c r="BW194" i="8"/>
  <c r="BX105" i="8"/>
  <c r="BW105" i="8"/>
  <c r="BW514" i="8"/>
  <c r="BX514" i="8"/>
  <c r="BW256" i="8"/>
  <c r="BX256" i="8"/>
  <c r="BX18" i="8"/>
  <c r="BW18" i="8"/>
  <c r="BX559" i="8"/>
  <c r="BW559" i="8"/>
  <c r="BX390" i="8"/>
  <c r="BW390" i="8"/>
  <c r="BW541" i="8"/>
  <c r="BX541" i="8"/>
  <c r="BW477" i="8"/>
  <c r="BX477" i="8"/>
  <c r="BW59" i="8"/>
  <c r="BX59" i="8"/>
  <c r="BX320" i="8"/>
  <c r="BW320" i="8"/>
  <c r="BW437" i="8"/>
  <c r="BX437" i="8"/>
  <c r="BX556" i="8"/>
  <c r="BW556" i="8"/>
  <c r="BW233" i="8"/>
  <c r="BX233" i="8"/>
  <c r="BW103" i="8"/>
  <c r="BX103" i="8"/>
  <c r="BW331" i="8"/>
  <c r="BX331" i="8"/>
  <c r="BW352" i="8"/>
  <c r="BX352" i="8"/>
  <c r="BX92" i="8"/>
  <c r="BW92" i="8"/>
  <c r="BX260" i="8"/>
  <c r="BW260" i="8"/>
  <c r="BX391" i="8"/>
  <c r="BW391" i="8"/>
  <c r="BX249" i="8"/>
  <c r="BW249" i="8"/>
  <c r="BX15" i="8"/>
  <c r="BW15" i="8"/>
  <c r="J49" i="7"/>
  <c r="BW466" i="8"/>
  <c r="BX466" i="8"/>
  <c r="BX111" i="8"/>
  <c r="BW111" i="8"/>
  <c r="BW106" i="8"/>
  <c r="BX106" i="8"/>
  <c r="BX534" i="8"/>
  <c r="BW534" i="8"/>
  <c r="BW439" i="8"/>
  <c r="BX439" i="8"/>
  <c r="BW99" i="8"/>
  <c r="BX99" i="8"/>
  <c r="BC433" i="8"/>
  <c r="BB433" i="8"/>
  <c r="BX420" i="8"/>
  <c r="BW420" i="8"/>
  <c r="BW171" i="8"/>
  <c r="BX171" i="8"/>
  <c r="BW51" i="8"/>
  <c r="BX51" i="8"/>
  <c r="BX557" i="8"/>
  <c r="BW557" i="8"/>
  <c r="BX353" i="8"/>
  <c r="BW353" i="8"/>
  <c r="BW58" i="8"/>
  <c r="BX58" i="8"/>
  <c r="BX364" i="8"/>
  <c r="BW364" i="8"/>
  <c r="BW279" i="8"/>
  <c r="BX279" i="8"/>
  <c r="BW285" i="8"/>
  <c r="BX285" i="8"/>
  <c r="BX384" i="8"/>
  <c r="BW384" i="8"/>
  <c r="BX258" i="8"/>
  <c r="BW258" i="8"/>
  <c r="BX133" i="8"/>
  <c r="BW133" i="8"/>
  <c r="BX67" i="8"/>
  <c r="BW67" i="8"/>
  <c r="BX454" i="8"/>
  <c r="BW454" i="8"/>
  <c r="BX86" i="8"/>
  <c r="BW86" i="8"/>
  <c r="BW151" i="8"/>
  <c r="BX151" i="8"/>
  <c r="F49" i="7"/>
  <c r="BX430" i="8"/>
  <c r="BW430" i="8"/>
  <c r="BX55" i="8"/>
  <c r="BW55" i="8"/>
  <c r="BC270" i="8"/>
  <c r="BB270" i="8"/>
  <c r="BX78" i="8"/>
  <c r="BW78" i="8"/>
  <c r="BX156" i="8"/>
  <c r="BW156" i="8"/>
  <c r="BW304" i="8"/>
  <c r="BX304" i="8"/>
  <c r="BX41" i="8"/>
  <c r="BW41" i="8"/>
  <c r="BW326" i="8"/>
  <c r="BX326" i="8"/>
  <c r="BW507" i="8"/>
  <c r="BX507" i="8"/>
  <c r="BW20" i="8"/>
  <c r="BX20" i="8"/>
  <c r="BW90" i="8"/>
  <c r="BX90" i="8"/>
  <c r="BX191" i="8"/>
  <c r="BW191" i="8"/>
  <c r="BW356" i="8"/>
  <c r="BX356" i="8"/>
  <c r="BX38" i="8"/>
  <c r="BW38" i="8"/>
  <c r="BX5" i="8"/>
  <c r="BX137" i="8"/>
  <c r="BW137" i="8"/>
  <c r="BB298" i="8"/>
  <c r="BC298" i="8"/>
  <c r="BC268" i="8"/>
  <c r="BB268" i="8"/>
  <c r="BC296" i="8"/>
  <c r="BB296" i="8"/>
  <c r="BC488" i="8"/>
  <c r="BB488" i="8"/>
  <c r="BB358" i="8"/>
  <c r="BC358" i="8"/>
  <c r="BB267" i="8"/>
  <c r="BC267" i="8"/>
  <c r="BB264" i="8"/>
  <c r="BC264" i="8"/>
  <c r="BC11" i="8"/>
  <c r="BB11" i="8"/>
  <c r="BB152" i="8"/>
  <c r="BC152" i="8"/>
  <c r="BC40" i="8"/>
  <c r="BB40" i="8"/>
  <c r="BC244" i="8"/>
  <c r="BB244" i="8"/>
  <c r="BC435" i="8"/>
  <c r="BB435" i="8"/>
  <c r="BC307" i="8"/>
  <c r="BB307" i="8"/>
  <c r="BC328" i="8"/>
  <c r="BB328" i="8"/>
  <c r="BB478" i="8"/>
  <c r="BC478" i="8"/>
  <c r="BC238" i="8"/>
  <c r="BB238" i="8"/>
  <c r="BC128" i="8"/>
  <c r="BB128" i="8"/>
  <c r="BB546" i="8"/>
  <c r="BC546" i="8"/>
  <c r="BB329" i="8"/>
  <c r="BC329" i="8"/>
  <c r="BB365" i="8"/>
  <c r="BC365" i="8"/>
  <c r="BB266" i="8"/>
  <c r="BC266" i="8"/>
  <c r="BC411" i="8"/>
  <c r="BB411" i="8"/>
  <c r="BC318" i="8"/>
  <c r="BB318" i="8"/>
  <c r="BB276" i="8"/>
  <c r="BC276" i="8"/>
  <c r="BC324" i="8"/>
  <c r="BB324" i="8"/>
  <c r="BC515" i="8"/>
  <c r="BB515" i="8"/>
  <c r="BC463" i="8"/>
  <c r="BB463" i="8"/>
  <c r="BC108" i="8"/>
  <c r="BB108" i="8"/>
  <c r="BB69" i="8"/>
  <c r="BC69" i="8"/>
  <c r="BC212" i="8"/>
  <c r="BB212" i="8"/>
  <c r="BC275" i="8"/>
  <c r="BB275" i="8"/>
  <c r="BB336" i="8"/>
  <c r="BC336" i="8"/>
  <c r="BC185" i="8"/>
  <c r="BB185" i="8"/>
  <c r="BB19" i="8"/>
  <c r="BC19" i="8"/>
  <c r="BC484" i="8"/>
  <c r="BB484" i="8"/>
  <c r="BC100" i="8"/>
  <c r="BB100" i="8"/>
  <c r="BC126" i="8"/>
  <c r="BB126" i="8"/>
  <c r="BB22" i="8"/>
  <c r="BC22" i="8"/>
  <c r="BC465" i="8"/>
  <c r="BB465" i="8"/>
  <c r="BC303" i="8"/>
  <c r="BB303" i="8"/>
  <c r="BC374" i="8"/>
  <c r="BB374" i="8"/>
  <c r="BC228" i="8"/>
  <c r="BB228" i="8"/>
  <c r="BC97" i="8"/>
  <c r="BB97" i="8"/>
  <c r="BB416" i="8"/>
  <c r="BC416" i="8"/>
  <c r="BC173" i="8"/>
  <c r="BB173" i="8"/>
  <c r="BC496" i="8"/>
  <c r="BB496" i="8"/>
  <c r="BC201" i="8"/>
  <c r="BB201" i="8"/>
  <c r="BB229" i="8"/>
  <c r="BC229" i="8"/>
  <c r="BB431" i="8"/>
  <c r="BA560" i="8"/>
  <c r="BC431" i="8"/>
  <c r="BC180" i="8"/>
  <c r="BB180" i="8"/>
  <c r="BB80" i="8"/>
  <c r="BC80" i="8"/>
  <c r="BC462" i="8"/>
  <c r="BB462" i="8"/>
  <c r="BB277" i="8"/>
  <c r="BC277" i="8"/>
  <c r="BC196" i="8"/>
  <c r="BB196" i="8"/>
  <c r="BC129" i="8"/>
  <c r="BB129" i="8"/>
  <c r="BC123" i="8"/>
  <c r="BB123" i="8"/>
  <c r="BB73" i="8"/>
  <c r="BC73" i="8"/>
  <c r="BC162" i="8"/>
  <c r="BB162" i="8"/>
  <c r="BC61" i="8"/>
  <c r="BB61" i="8"/>
  <c r="BC330" i="8"/>
  <c r="BB330" i="8"/>
  <c r="BC208" i="8"/>
  <c r="BB208" i="8"/>
  <c r="BC287" i="8"/>
  <c r="BB287" i="8"/>
  <c r="BC395" i="8"/>
  <c r="BB395" i="8"/>
  <c r="BB438" i="8"/>
  <c r="BC438" i="8"/>
  <c r="BB394" i="8"/>
  <c r="BC394" i="8"/>
  <c r="BC236" i="8"/>
  <c r="BB236" i="8"/>
  <c r="BB29" i="8"/>
  <c r="BC29" i="8"/>
  <c r="BB345" i="8"/>
  <c r="BC345" i="8"/>
  <c r="BB361" i="8"/>
  <c r="BC361" i="8"/>
  <c r="BB339" i="8"/>
  <c r="BC339" i="8"/>
  <c r="BC235" i="8"/>
  <c r="BB235" i="8"/>
  <c r="AC32" i="23" l="1"/>
  <c r="U32" i="23"/>
  <c r="Q32" i="23"/>
  <c r="F26" i="7"/>
  <c r="BX56" i="8"/>
  <c r="BY56" i="8" s="1"/>
  <c r="K52" i="7"/>
  <c r="F25" i="7"/>
  <c r="BX104" i="8"/>
  <c r="BY104" i="8" s="1"/>
  <c r="BW412" i="8"/>
  <c r="BX230" i="8"/>
  <c r="CC230" i="8" s="1"/>
  <c r="BW322" i="8"/>
  <c r="BX552" i="8"/>
  <c r="BY552" i="8" s="1"/>
  <c r="CC525" i="8"/>
  <c r="BX281" i="8"/>
  <c r="CC281" i="8" s="1"/>
  <c r="BX444" i="8"/>
  <c r="BY444" i="8" s="1"/>
  <c r="BW26" i="8"/>
  <c r="CC262" i="8"/>
  <c r="BX32" i="8"/>
  <c r="CC32" i="8" s="1"/>
  <c r="BW262" i="8"/>
  <c r="CC91" i="8"/>
  <c r="BW399" i="8"/>
  <c r="BX52" i="8"/>
  <c r="BY52" i="8" s="1"/>
  <c r="BX490" i="8"/>
  <c r="CC490" i="8" s="1"/>
  <c r="BX6" i="8"/>
  <c r="BY6" i="8" s="1"/>
  <c r="BX13" i="8"/>
  <c r="BY13" i="8" s="1"/>
  <c r="BW149" i="8"/>
  <c r="BX480" i="8"/>
  <c r="CC480" i="8" s="1"/>
  <c r="BX144" i="8"/>
  <c r="CC144" i="8" s="1"/>
  <c r="BW102" i="8"/>
  <c r="BX295" i="8"/>
  <c r="BY295" i="8" s="1"/>
  <c r="BW366" i="8"/>
  <c r="BX141" i="8"/>
  <c r="BY141" i="8" s="1"/>
  <c r="BX76" i="8"/>
  <c r="BY76" i="8" s="1"/>
  <c r="BY33" i="8"/>
  <c r="BX397" i="8"/>
  <c r="BY397" i="8" s="1"/>
  <c r="BW91" i="8"/>
  <c r="BW160" i="8"/>
  <c r="BW422" i="8"/>
  <c r="BW159" i="8"/>
  <c r="BW161" i="8"/>
  <c r="BW383" i="8"/>
  <c r="BX183" i="8"/>
  <c r="CC183" i="8" s="1"/>
  <c r="BX82" i="8"/>
  <c r="BY82" i="8" s="1"/>
  <c r="BX344" i="8"/>
  <c r="CC344" i="8" s="1"/>
  <c r="BW381" i="8"/>
  <c r="BW453" i="8"/>
  <c r="BX386" i="8"/>
  <c r="CC386" i="8" s="1"/>
  <c r="BW115" i="8"/>
  <c r="BX323" i="8"/>
  <c r="BY323" i="8" s="1"/>
  <c r="BX62" i="8"/>
  <c r="BY62" i="8" s="1"/>
  <c r="BX226" i="8"/>
  <c r="BY226" i="8" s="1"/>
  <c r="BX83" i="8"/>
  <c r="BY83" i="8" s="1"/>
  <c r="BX148" i="8"/>
  <c r="CC148" i="8" s="1"/>
  <c r="BX231" i="8"/>
  <c r="BY231" i="8" s="1"/>
  <c r="BW442" i="8"/>
  <c r="BY167" i="8"/>
  <c r="BW340" i="8"/>
  <c r="BX54" i="8"/>
  <c r="CC54" i="8" s="1"/>
  <c r="BW142" i="8"/>
  <c r="CC340" i="8"/>
  <c r="BX189" i="8"/>
  <c r="BY189" i="8" s="1"/>
  <c r="BW423" i="8"/>
  <c r="BX197" i="8"/>
  <c r="CC197" i="8" s="1"/>
  <c r="BX81" i="8"/>
  <c r="CC81" i="8" s="1"/>
  <c r="CC453" i="8"/>
  <c r="BW369" i="8"/>
  <c r="BW75" i="8"/>
  <c r="CC283" i="8"/>
  <c r="BY350" i="8"/>
  <c r="BX245" i="8"/>
  <c r="CC245" i="8" s="1"/>
  <c r="BX505" i="8"/>
  <c r="BY505" i="8" s="1"/>
  <c r="BX46" i="8"/>
  <c r="CC46" i="8" s="1"/>
  <c r="BW96" i="8"/>
  <c r="BX342" i="8"/>
  <c r="BY342" i="8" s="1"/>
  <c r="BX153" i="8"/>
  <c r="BY153" i="8" s="1"/>
  <c r="BW449" i="8"/>
  <c r="BX253" i="8"/>
  <c r="CC253" i="8" s="1"/>
  <c r="BW310" i="8"/>
  <c r="CC451" i="8"/>
  <c r="BX27" i="8"/>
  <c r="CC27" i="8" s="1"/>
  <c r="BW289" i="8"/>
  <c r="BX223" i="8"/>
  <c r="CC223" i="8" s="1"/>
  <c r="BW131" i="8"/>
  <c r="BW273" i="8"/>
  <c r="BX440" i="8"/>
  <c r="CC440" i="8" s="1"/>
  <c r="BW471" i="8"/>
  <c r="BW409" i="8"/>
  <c r="BX510" i="8"/>
  <c r="CC510" i="8" s="1"/>
  <c r="BW452" i="8"/>
  <c r="BX214" i="8"/>
  <c r="CC214" i="8" s="1"/>
  <c r="BX346" i="8"/>
  <c r="BY346" i="8" s="1"/>
  <c r="BX537" i="8"/>
  <c r="CC537" i="8" s="1"/>
  <c r="BW94" i="8"/>
  <c r="BX498" i="8"/>
  <c r="CC498" i="8" s="1"/>
  <c r="BW495" i="8"/>
  <c r="BX118" i="8"/>
  <c r="CC118" i="8" s="1"/>
  <c r="BX112" i="8"/>
  <c r="M6" i="23"/>
  <c r="W6" i="23"/>
  <c r="Y6" i="23"/>
  <c r="AA6" i="23"/>
  <c r="Z6" i="23"/>
  <c r="X6" i="23"/>
  <c r="AC6" i="23"/>
  <c r="AB6" i="23"/>
  <c r="BW104" i="8"/>
  <c r="E32" i="23"/>
  <c r="N32" i="23"/>
  <c r="K32" i="23"/>
  <c r="H32" i="23"/>
  <c r="BX479" i="8"/>
  <c r="BY479" i="8" s="1"/>
  <c r="BX16" i="8"/>
  <c r="BY16" i="8" s="1"/>
  <c r="BX64" i="8"/>
  <c r="BY64" i="8" s="1"/>
  <c r="I52" i="7"/>
  <c r="H52" i="7"/>
  <c r="G52" i="7"/>
  <c r="BX475" i="8"/>
  <c r="BW475" i="8"/>
  <c r="CC113" i="8"/>
  <c r="BY113" i="8"/>
  <c r="BY447" i="8"/>
  <c r="CC447" i="8"/>
  <c r="BY347" i="8"/>
  <c r="CC347" i="8"/>
  <c r="BX28" i="8"/>
  <c r="BW28" i="8"/>
  <c r="BW553" i="8"/>
  <c r="BX553" i="8"/>
  <c r="BW140" i="8"/>
  <c r="BX140" i="8"/>
  <c r="BW375" i="8"/>
  <c r="BX375" i="8"/>
  <c r="CC509" i="8"/>
  <c r="BY509" i="8"/>
  <c r="BY237" i="8"/>
  <c r="CC237" i="8"/>
  <c r="CC448" i="8"/>
  <c r="BY448" i="8"/>
  <c r="BX10" i="8"/>
  <c r="BW10" i="8"/>
  <c r="BY443" i="8"/>
  <c r="CC443" i="8"/>
  <c r="BW317" i="8"/>
  <c r="BX317" i="8"/>
  <c r="BX143" i="8"/>
  <c r="BW143" i="8"/>
  <c r="BX43" i="8"/>
  <c r="BW43" i="8"/>
  <c r="BY357" i="8"/>
  <c r="CC357" i="8"/>
  <c r="BY332" i="8"/>
  <c r="CC332" i="8"/>
  <c r="BY522" i="8"/>
  <c r="CC522" i="8"/>
  <c r="BY25" i="8"/>
  <c r="CC25" i="8"/>
  <c r="BY388" i="8"/>
  <c r="CC388" i="8"/>
  <c r="BW393" i="8"/>
  <c r="BX393" i="8"/>
  <c r="BX163" i="8"/>
  <c r="BW163" i="8"/>
  <c r="BX469" i="8"/>
  <c r="BW469" i="8"/>
  <c r="BW274" i="8"/>
  <c r="BX274" i="8"/>
  <c r="BX95" i="8"/>
  <c r="BW95" i="8"/>
  <c r="BX459" i="8"/>
  <c r="BW459" i="8"/>
  <c r="BY222" i="8"/>
  <c r="CC222" i="8"/>
  <c r="BX461" i="8"/>
  <c r="BW461" i="8"/>
  <c r="BX243" i="8"/>
  <c r="BW243" i="8"/>
  <c r="BX335" i="8"/>
  <c r="BW335" i="8"/>
  <c r="BY174" i="8"/>
  <c r="CC174" i="8"/>
  <c r="L52" i="7"/>
  <c r="M52" i="7"/>
  <c r="BY511" i="8"/>
  <c r="CC511" i="8"/>
  <c r="BY555" i="8"/>
  <c r="CC555" i="8"/>
  <c r="BW544" i="8"/>
  <c r="BX544" i="8"/>
  <c r="BX305" i="8"/>
  <c r="BW305" i="8"/>
  <c r="BX487" i="8"/>
  <c r="BW487" i="8"/>
  <c r="BY50" i="8"/>
  <c r="CC50" i="8"/>
  <c r="BX434" i="8"/>
  <c r="BW434" i="8"/>
  <c r="BY302" i="8"/>
  <c r="CC302" i="8"/>
  <c r="BX136" i="8"/>
  <c r="BW136" i="8"/>
  <c r="BX482" i="8"/>
  <c r="BW482" i="8"/>
  <c r="BX224" i="8"/>
  <c r="BW224" i="8"/>
  <c r="BX164" i="8"/>
  <c r="BW164" i="8"/>
  <c r="BX246" i="8"/>
  <c r="BW246" i="8"/>
  <c r="BY30" i="8"/>
  <c r="CC30" i="8"/>
  <c r="BY549" i="8"/>
  <c r="CC549" i="8"/>
  <c r="BX252" i="8"/>
  <c r="BW252" i="8"/>
  <c r="BY464" i="8"/>
  <c r="CC464" i="8"/>
  <c r="BW376" i="8"/>
  <c r="BX376" i="8"/>
  <c r="BW456" i="8"/>
  <c r="BX456" i="8"/>
  <c r="BY299" i="8"/>
  <c r="CC299" i="8"/>
  <c r="BY343" i="8"/>
  <c r="CC343" i="8"/>
  <c r="BW425" i="8"/>
  <c r="BX425" i="8"/>
  <c r="BY445" i="8"/>
  <c r="CC445" i="8"/>
  <c r="BW327" i="8"/>
  <c r="BX327" i="8"/>
  <c r="CC387" i="8"/>
  <c r="BY387" i="8"/>
  <c r="BW378" i="8"/>
  <c r="BX378" i="8"/>
  <c r="BX531" i="8"/>
  <c r="BW531" i="8"/>
  <c r="CC248" i="8"/>
  <c r="BY248" i="8"/>
  <c r="BX47" i="8"/>
  <c r="BW47" i="8"/>
  <c r="BY187" i="8"/>
  <c r="CC187" i="8"/>
  <c r="CC460" i="8"/>
  <c r="BY460" i="8"/>
  <c r="BY176" i="8"/>
  <c r="CC176" i="8"/>
  <c r="BX168" i="8"/>
  <c r="BW168" i="8"/>
  <c r="BY9" i="8"/>
  <c r="CC9" i="8"/>
  <c r="CC217" i="8"/>
  <c r="BY217" i="8"/>
  <c r="BY319" i="8"/>
  <c r="CC319" i="8"/>
  <c r="BY88" i="8"/>
  <c r="CC88" i="8"/>
  <c r="BW265" i="8"/>
  <c r="BX265" i="8"/>
  <c r="BX44" i="8"/>
  <c r="BW44" i="8"/>
  <c r="BX255" i="8"/>
  <c r="BW255" i="8"/>
  <c r="CC145" i="8"/>
  <c r="BY145" i="8"/>
  <c r="BW441" i="8"/>
  <c r="BX441" i="8"/>
  <c r="BY65" i="8"/>
  <c r="CC65" i="8"/>
  <c r="CC84" i="8"/>
  <c r="BY84" i="8"/>
  <c r="CC389" i="8"/>
  <c r="BY389" i="8"/>
  <c r="BY424" i="8"/>
  <c r="CC424" i="8"/>
  <c r="BX312" i="8"/>
  <c r="BW312" i="8"/>
  <c r="BX403" i="8"/>
  <c r="BW403" i="8"/>
  <c r="BW239" i="8"/>
  <c r="BX239" i="8"/>
  <c r="BY127" i="8"/>
  <c r="CC127" i="8"/>
  <c r="BX139" i="8"/>
  <c r="BY139" i="8" s="1"/>
  <c r="BW139" i="8"/>
  <c r="BW489" i="8"/>
  <c r="BX489" i="8"/>
  <c r="BY39" i="8"/>
  <c r="CC39" i="8"/>
  <c r="BX301" i="8"/>
  <c r="BY301" i="8" s="1"/>
  <c r="BX311" i="8"/>
  <c r="BW311" i="8"/>
  <c r="BX468" i="8"/>
  <c r="BW468" i="8"/>
  <c r="BX241" i="8"/>
  <c r="BW241" i="8"/>
  <c r="CC408" i="8"/>
  <c r="BY408" i="8"/>
  <c r="BY354" i="8"/>
  <c r="CC354" i="8"/>
  <c r="BW301" i="8"/>
  <c r="BY24" i="8"/>
  <c r="CC24" i="8"/>
  <c r="BW165" i="8"/>
  <c r="BX165" i="8"/>
  <c r="BW348" i="8"/>
  <c r="BX348" i="8"/>
  <c r="BX114" i="8"/>
  <c r="BW114" i="8"/>
  <c r="BX558" i="8"/>
  <c r="BW558" i="8"/>
  <c r="BW207" i="8"/>
  <c r="BX207" i="8"/>
  <c r="BW8" i="8"/>
  <c r="BX436" i="8"/>
  <c r="BW436" i="8"/>
  <c r="BX415" i="8"/>
  <c r="BW415" i="8"/>
  <c r="BY79" i="8"/>
  <c r="CC79" i="8"/>
  <c r="BW306" i="8"/>
  <c r="BX306" i="8"/>
  <c r="BX181" i="8"/>
  <c r="BW181" i="8"/>
  <c r="BX472" i="8"/>
  <c r="BW472" i="8"/>
  <c r="BW377" i="8"/>
  <c r="BX377" i="8"/>
  <c r="BW130" i="8"/>
  <c r="BX130" i="8"/>
  <c r="BW309" i="8"/>
  <c r="BX309" i="8"/>
  <c r="BW455" i="8"/>
  <c r="BX455" i="8"/>
  <c r="BY532" i="8"/>
  <c r="CC532" i="8"/>
  <c r="BY42" i="8"/>
  <c r="CC42" i="8"/>
  <c r="BY109" i="8"/>
  <c r="CC109" i="8"/>
  <c r="BX405" i="8"/>
  <c r="BW405" i="8"/>
  <c r="BY370" i="8"/>
  <c r="CC370" i="8"/>
  <c r="BX551" i="8"/>
  <c r="BW551" i="8"/>
  <c r="BW221" i="8"/>
  <c r="BX221" i="8"/>
  <c r="BW134" i="8"/>
  <c r="BX134" i="8"/>
  <c r="BW203" i="8"/>
  <c r="BX203" i="8"/>
  <c r="BX169" i="8"/>
  <c r="BW169" i="8"/>
  <c r="BX518" i="8"/>
  <c r="BW518" i="8"/>
  <c r="BY193" i="8"/>
  <c r="CC193" i="8"/>
  <c r="BY446" i="8"/>
  <c r="CC446" i="8"/>
  <c r="BY71" i="8"/>
  <c r="CC71" i="8"/>
  <c r="BY213" i="8"/>
  <c r="CC213" i="8"/>
  <c r="BY271" i="8"/>
  <c r="CC271" i="8"/>
  <c r="BX57" i="8"/>
  <c r="BW57" i="8"/>
  <c r="BX333" i="8"/>
  <c r="BW333" i="8"/>
  <c r="BW216" i="8"/>
  <c r="BX216" i="8"/>
  <c r="BY545" i="8"/>
  <c r="CC545" i="8"/>
  <c r="BW147" i="8"/>
  <c r="BX188" i="8"/>
  <c r="BY188" i="8" s="1"/>
  <c r="BW338" i="8"/>
  <c r="BW204" i="8"/>
  <c r="BW179" i="8"/>
  <c r="BW419" i="8"/>
  <c r="BX170" i="8"/>
  <c r="BY170" i="8" s="1"/>
  <c r="BW292" i="8"/>
  <c r="BX392" i="8"/>
  <c r="BY392" i="8" s="1"/>
  <c r="BW530" i="8"/>
  <c r="BW293" i="8"/>
  <c r="BX227" i="8"/>
  <c r="BY227" i="8" s="1"/>
  <c r="BX150" i="8"/>
  <c r="BY150" i="8" s="1"/>
  <c r="BW428" i="8"/>
  <c r="BY5" i="8"/>
  <c r="CC5" i="8"/>
  <c r="CC38" i="8"/>
  <c r="BY38" i="8"/>
  <c r="CC20" i="8"/>
  <c r="BY20" i="8"/>
  <c r="BY322" i="8"/>
  <c r="CC322" i="8"/>
  <c r="BY326" i="8"/>
  <c r="CC326" i="8"/>
  <c r="BY78" i="8"/>
  <c r="CC78" i="8"/>
  <c r="BY430" i="8"/>
  <c r="CC430" i="8"/>
  <c r="BY149" i="8"/>
  <c r="CC149" i="8"/>
  <c r="BY449" i="8"/>
  <c r="CC449" i="8"/>
  <c r="BY285" i="8"/>
  <c r="CC285" i="8"/>
  <c r="BY279" i="8"/>
  <c r="CC279" i="8"/>
  <c r="BY58" i="8"/>
  <c r="CC58" i="8"/>
  <c r="BY557" i="8"/>
  <c r="CC557" i="8"/>
  <c r="BY171" i="8"/>
  <c r="CC171" i="8"/>
  <c r="BY534" i="8"/>
  <c r="CC534" i="8"/>
  <c r="BY111" i="8"/>
  <c r="CC111" i="8"/>
  <c r="BY15" i="8"/>
  <c r="CC15" i="8"/>
  <c r="CC310" i="8"/>
  <c r="BY310" i="8"/>
  <c r="BY369" i="8"/>
  <c r="CC369" i="8"/>
  <c r="BY556" i="8"/>
  <c r="CC556" i="8"/>
  <c r="CC383" i="8"/>
  <c r="BY383" i="8"/>
  <c r="BY59" i="8"/>
  <c r="CC59" i="8"/>
  <c r="BY541" i="8"/>
  <c r="CC541" i="8"/>
  <c r="BY225" i="8"/>
  <c r="CC225" i="8"/>
  <c r="BY31" i="8"/>
  <c r="CC31" i="8"/>
  <c r="BY191" i="8"/>
  <c r="CC191" i="8"/>
  <c r="CC381" i="8"/>
  <c r="BY381" i="8"/>
  <c r="BY151" i="8"/>
  <c r="CC151" i="8"/>
  <c r="BY454" i="8"/>
  <c r="CC454" i="8"/>
  <c r="BY133" i="8"/>
  <c r="CC133" i="8"/>
  <c r="BY384" i="8"/>
  <c r="CC384" i="8"/>
  <c r="BY442" i="8"/>
  <c r="CC442" i="8"/>
  <c r="BY51" i="8"/>
  <c r="CC51" i="8"/>
  <c r="BY159" i="8"/>
  <c r="CC159" i="8"/>
  <c r="BY439" i="8"/>
  <c r="CC439" i="8"/>
  <c r="BY106" i="8"/>
  <c r="CC106" i="8"/>
  <c r="BY423" i="8"/>
  <c r="CC423" i="8"/>
  <c r="CC249" i="8"/>
  <c r="BY249" i="8"/>
  <c r="BY260" i="8"/>
  <c r="CC260" i="8"/>
  <c r="CC331" i="8"/>
  <c r="BY331" i="8"/>
  <c r="CC103" i="8"/>
  <c r="BY103" i="8"/>
  <c r="BY233" i="8"/>
  <c r="CC233" i="8"/>
  <c r="BT560" i="8"/>
  <c r="BP560" i="8"/>
  <c r="CI567" i="8" s="1"/>
  <c r="CI568" i="8" s="1"/>
  <c r="BY452" i="8"/>
  <c r="CC452" i="8"/>
  <c r="BY559" i="8"/>
  <c r="CC559" i="8"/>
  <c r="BY18" i="8"/>
  <c r="CC18" i="8"/>
  <c r="BY422" i="8"/>
  <c r="CC422" i="8"/>
  <c r="BY105" i="8"/>
  <c r="CC105" i="8"/>
  <c r="BY273" i="8"/>
  <c r="CC273" i="8"/>
  <c r="BY521" i="8"/>
  <c r="CC521" i="8"/>
  <c r="BY501" i="8"/>
  <c r="CC501" i="8"/>
  <c r="BY96" i="8"/>
  <c r="CC96" i="8"/>
  <c r="BY75" i="8"/>
  <c r="CC75" i="8"/>
  <c r="BY74" i="8"/>
  <c r="CC74" i="8"/>
  <c r="BY523" i="8"/>
  <c r="CC523" i="8"/>
  <c r="BY120" i="8"/>
  <c r="CC120" i="8"/>
  <c r="BY137" i="8"/>
  <c r="CC137" i="8"/>
  <c r="BY356" i="8"/>
  <c r="CC356" i="8"/>
  <c r="BY507" i="8"/>
  <c r="CC507" i="8"/>
  <c r="CC156" i="8"/>
  <c r="BY156" i="8"/>
  <c r="BY55" i="8"/>
  <c r="CC55" i="8"/>
  <c r="CC131" i="8"/>
  <c r="BY131" i="8"/>
  <c r="BY366" i="8"/>
  <c r="CC366" i="8"/>
  <c r="BY115" i="8"/>
  <c r="CC115" i="8"/>
  <c r="BY437" i="8"/>
  <c r="CC437" i="8"/>
  <c r="BY477" i="8"/>
  <c r="CC477" i="8"/>
  <c r="BY256" i="8"/>
  <c r="CC256" i="8"/>
  <c r="BY514" i="8"/>
  <c r="CC514" i="8"/>
  <c r="BY160" i="8"/>
  <c r="CC160" i="8"/>
  <c r="BY90" i="8"/>
  <c r="CC90" i="8"/>
  <c r="BY409" i="8"/>
  <c r="CC409" i="8"/>
  <c r="BY41" i="8"/>
  <c r="CC41" i="8"/>
  <c r="BY304" i="8"/>
  <c r="CC304" i="8"/>
  <c r="BY86" i="8"/>
  <c r="CC86" i="8"/>
  <c r="BY67" i="8"/>
  <c r="CC67" i="8"/>
  <c r="BY142" i="8"/>
  <c r="CC142" i="8"/>
  <c r="CC258" i="8"/>
  <c r="BY258" i="8"/>
  <c r="BY102" i="8"/>
  <c r="CC102" i="8"/>
  <c r="BY364" i="8"/>
  <c r="CC364" i="8"/>
  <c r="BY353" i="8"/>
  <c r="CC353" i="8"/>
  <c r="BY420" i="8"/>
  <c r="CC420" i="8"/>
  <c r="CC99" i="8"/>
  <c r="BY99" i="8"/>
  <c r="BY466" i="8"/>
  <c r="CC466" i="8"/>
  <c r="BY391" i="8"/>
  <c r="CC391" i="8"/>
  <c r="BY92" i="8"/>
  <c r="CC92" i="8"/>
  <c r="CC352" i="8"/>
  <c r="BY352" i="8"/>
  <c r="BY94" i="8"/>
  <c r="CC94" i="8"/>
  <c r="BY495" i="8"/>
  <c r="CC495" i="8"/>
  <c r="BY320" i="8"/>
  <c r="CC320" i="8"/>
  <c r="BY390" i="8"/>
  <c r="CC390" i="8"/>
  <c r="BY194" i="8"/>
  <c r="CC194" i="8"/>
  <c r="BY202" i="8"/>
  <c r="CC202" i="8"/>
  <c r="BY26" i="8"/>
  <c r="CC26" i="8"/>
  <c r="BY458" i="8"/>
  <c r="CC458" i="8"/>
  <c r="CC399" i="8"/>
  <c r="BY399" i="8"/>
  <c r="BW195" i="8"/>
  <c r="BX195" i="8"/>
  <c r="BY195" i="8" s="1"/>
  <c r="BB560" i="8"/>
  <c r="BW373" i="8"/>
  <c r="BX373" i="8"/>
  <c r="BY373" i="8" s="1"/>
  <c r="BW404" i="8"/>
  <c r="BX404" i="8"/>
  <c r="BY404" i="8" s="1"/>
  <c r="I49" i="7"/>
  <c r="BW210" i="8"/>
  <c r="BX210" i="8"/>
  <c r="BY210" i="8" s="1"/>
  <c r="BW14" i="8"/>
  <c r="BX14" i="8"/>
  <c r="BY14" i="8" s="1"/>
  <c r="BW98" i="8"/>
  <c r="BX98" i="8"/>
  <c r="BY98" i="8" s="1"/>
  <c r="K49" i="7"/>
  <c r="BW218" i="8"/>
  <c r="BX218" i="8"/>
  <c r="BY218" i="8" s="1"/>
  <c r="BW172" i="8"/>
  <c r="BX172" i="8"/>
  <c r="BY172" i="8" s="1"/>
  <c r="BW414" i="8"/>
  <c r="BX414" i="8"/>
  <c r="BY414" i="8" s="1"/>
  <c r="M49" i="7"/>
  <c r="L49" i="7"/>
  <c r="BC560" i="8"/>
  <c r="G49" i="7"/>
  <c r="BW410" i="8"/>
  <c r="BX410" i="8"/>
  <c r="BY410" i="8" s="1"/>
  <c r="Q11" i="7" l="1"/>
  <c r="CC56" i="8"/>
  <c r="M25" i="7"/>
  <c r="M26" i="7"/>
  <c r="CC104" i="8"/>
  <c r="CC552" i="8"/>
  <c r="BX412" i="8"/>
  <c r="BY412" i="8" s="1"/>
  <c r="BY230" i="8"/>
  <c r="H49" i="7"/>
  <c r="Y39" i="23" s="1"/>
  <c r="CC301" i="8"/>
  <c r="CC189" i="8"/>
  <c r="BY537" i="8"/>
  <c r="BY281" i="8"/>
  <c r="BW153" i="8"/>
  <c r="BY32" i="8"/>
  <c r="CC76" i="8"/>
  <c r="BY148" i="8"/>
  <c r="CC82" i="8"/>
  <c r="BW295" i="8"/>
  <c r="BY344" i="8"/>
  <c r="BY144" i="8"/>
  <c r="CC6" i="8"/>
  <c r="BY386" i="8"/>
  <c r="CC444" i="8"/>
  <c r="BY197" i="8"/>
  <c r="BY480" i="8"/>
  <c r="CC62" i="8"/>
  <c r="BY490" i="8"/>
  <c r="CC397" i="8"/>
  <c r="CC13" i="8"/>
  <c r="BY46" i="8"/>
  <c r="CC52" i="8"/>
  <c r="CC141" i="8"/>
  <c r="BY183" i="8"/>
  <c r="BY54" i="8"/>
  <c r="BX471" i="8"/>
  <c r="BY471" i="8" s="1"/>
  <c r="CC323" i="8"/>
  <c r="BY510" i="8"/>
  <c r="BX161" i="8"/>
  <c r="BY161" i="8" s="1"/>
  <c r="BY118" i="8"/>
  <c r="CC83" i="8"/>
  <c r="CC64" i="8"/>
  <c r="BX147" i="8"/>
  <c r="BY147" i="8" s="1"/>
  <c r="CC226" i="8"/>
  <c r="CC231" i="8"/>
  <c r="BY81" i="8"/>
  <c r="BW342" i="8"/>
  <c r="BX289" i="8"/>
  <c r="BY289" i="8" s="1"/>
  <c r="BX433" i="8"/>
  <c r="BY433" i="8" s="1"/>
  <c r="BW188" i="8"/>
  <c r="CC16" i="8"/>
  <c r="CC505" i="8"/>
  <c r="BW433" i="8"/>
  <c r="BY223" i="8"/>
  <c r="BY214" i="8"/>
  <c r="BY27" i="8"/>
  <c r="BY498" i="8"/>
  <c r="BY245" i="8"/>
  <c r="CC346" i="8"/>
  <c r="BY253" i="8"/>
  <c r="CC479" i="8"/>
  <c r="BY440" i="8"/>
  <c r="BY112" i="8"/>
  <c r="CC112" i="8"/>
  <c r="AA26" i="7"/>
  <c r="BX8" i="8"/>
  <c r="BY8" i="8" s="1"/>
  <c r="AA25" i="7"/>
  <c r="X57" i="23"/>
  <c r="Z56" i="23"/>
  <c r="AB55" i="23"/>
  <c r="N56" i="23"/>
  <c r="AD57" i="23"/>
  <c r="R55" i="23"/>
  <c r="AA57" i="23"/>
  <c r="J56" i="23"/>
  <c r="Y55" i="23"/>
  <c r="P57" i="23"/>
  <c r="V57" i="23"/>
  <c r="G57" i="23"/>
  <c r="U57" i="23"/>
  <c r="AC57" i="23"/>
  <c r="O57" i="23"/>
  <c r="X56" i="23"/>
  <c r="F55" i="23"/>
  <c r="P56" i="23"/>
  <c r="T26" i="7"/>
  <c r="J55" i="23"/>
  <c r="F56" i="23"/>
  <c r="V55" i="23"/>
  <c r="V56" i="23"/>
  <c r="AB56" i="23"/>
  <c r="U56" i="23"/>
  <c r="I56" i="23"/>
  <c r="R56" i="23"/>
  <c r="P55" i="23"/>
  <c r="K55" i="23"/>
  <c r="W55" i="23"/>
  <c r="I55" i="23"/>
  <c r="AB57" i="23"/>
  <c r="H55" i="23"/>
  <c r="K56" i="23"/>
  <c r="H57" i="23"/>
  <c r="Z57" i="23"/>
  <c r="W56" i="23"/>
  <c r="N57" i="23"/>
  <c r="G55" i="23"/>
  <c r="M56" i="23"/>
  <c r="S57" i="23"/>
  <c r="AA55" i="23"/>
  <c r="Q56" i="23"/>
  <c r="I57" i="23"/>
  <c r="D55" i="23"/>
  <c r="Q55" i="23"/>
  <c r="T56" i="23"/>
  <c r="X55" i="23"/>
  <c r="M55" i="23"/>
  <c r="AC56" i="23"/>
  <c r="L56" i="23"/>
  <c r="U55" i="23"/>
  <c r="T57" i="23"/>
  <c r="L55" i="23"/>
  <c r="W57" i="23"/>
  <c r="S55" i="23"/>
  <c r="S56" i="23"/>
  <c r="Z55" i="23"/>
  <c r="E55" i="23"/>
  <c r="E67" i="23" s="1"/>
  <c r="O56" i="23"/>
  <c r="G56" i="23"/>
  <c r="N55" i="23"/>
  <c r="M57" i="23"/>
  <c r="Q57" i="23"/>
  <c r="J57" i="23"/>
  <c r="AA56" i="23"/>
  <c r="T55" i="23"/>
  <c r="K57" i="23"/>
  <c r="R57" i="23"/>
  <c r="Y57" i="23"/>
  <c r="O55" i="23"/>
  <c r="Y56" i="23"/>
  <c r="H56" i="23"/>
  <c r="L57" i="23"/>
  <c r="X40" i="23"/>
  <c r="AE41" i="23"/>
  <c r="AC40" i="23"/>
  <c r="S42" i="23"/>
  <c r="S41" i="23"/>
  <c r="P42" i="23"/>
  <c r="AG42" i="23"/>
  <c r="AG49" i="23" s="1"/>
  <c r="X41" i="23"/>
  <c r="P41" i="23"/>
  <c r="I41" i="23"/>
  <c r="W41" i="23"/>
  <c r="I40" i="23"/>
  <c r="Q41" i="23"/>
  <c r="V41" i="23"/>
  <c r="J40" i="23"/>
  <c r="M40" i="23"/>
  <c r="Q42" i="23"/>
  <c r="N42" i="23"/>
  <c r="T42" i="23"/>
  <c r="Z41" i="23"/>
  <c r="H40" i="23"/>
  <c r="L42" i="23"/>
  <c r="AB41" i="23"/>
  <c r="M42" i="23"/>
  <c r="Y42" i="23"/>
  <c r="AD41" i="23"/>
  <c r="AE42" i="23"/>
  <c r="AA40" i="23"/>
  <c r="O42" i="23"/>
  <c r="U41" i="23"/>
  <c r="R41" i="23"/>
  <c r="Y40" i="23"/>
  <c r="T40" i="23"/>
  <c r="K40" i="23"/>
  <c r="J41" i="23"/>
  <c r="R42" i="23"/>
  <c r="R40" i="23"/>
  <c r="O41" i="23"/>
  <c r="AF42" i="23"/>
  <c r="P40" i="23"/>
  <c r="U42" i="23"/>
  <c r="AA41" i="23"/>
  <c r="AB40" i="23"/>
  <c r="Z42" i="23"/>
  <c r="D40" i="23"/>
  <c r="N41" i="23"/>
  <c r="AF41" i="23"/>
  <c r="L41" i="23"/>
  <c r="T41" i="23"/>
  <c r="O40" i="23"/>
  <c r="AC42" i="23"/>
  <c r="AB42" i="23"/>
  <c r="V42" i="23"/>
  <c r="W42" i="23"/>
  <c r="L40" i="23"/>
  <c r="AA8" i="7"/>
  <c r="M41" i="23"/>
  <c r="Y41" i="23"/>
  <c r="AD42" i="23"/>
  <c r="AA42" i="23"/>
  <c r="K41" i="23"/>
  <c r="AC41" i="23"/>
  <c r="X42" i="23"/>
  <c r="N40" i="23"/>
  <c r="AD40" i="23"/>
  <c r="S40" i="23"/>
  <c r="J42" i="23"/>
  <c r="U40" i="23"/>
  <c r="AE40" i="23"/>
  <c r="W40" i="23"/>
  <c r="V40" i="23"/>
  <c r="Z40" i="23"/>
  <c r="Q40" i="23"/>
  <c r="K42" i="23"/>
  <c r="T25" i="7"/>
  <c r="AD58" i="23"/>
  <c r="Z58" i="23"/>
  <c r="AD60" i="23"/>
  <c r="AC59" i="23"/>
  <c r="AD59" i="23"/>
  <c r="U59" i="23"/>
  <c r="T59" i="23"/>
  <c r="L59" i="23"/>
  <c r="W59" i="23"/>
  <c r="S59" i="23"/>
  <c r="AE58" i="23"/>
  <c r="L60" i="23"/>
  <c r="V58" i="23"/>
  <c r="S58" i="23"/>
  <c r="Q58" i="23"/>
  <c r="AA59" i="23"/>
  <c r="I59" i="23"/>
  <c r="K60" i="23"/>
  <c r="D58" i="23"/>
  <c r="AF60" i="23"/>
  <c r="Y58" i="23"/>
  <c r="P58" i="23"/>
  <c r="I58" i="23"/>
  <c r="AE59" i="23"/>
  <c r="AC58" i="23"/>
  <c r="AA60" i="23"/>
  <c r="K58" i="23"/>
  <c r="Q60" i="23"/>
  <c r="J58" i="23"/>
  <c r="R60" i="23"/>
  <c r="AF59" i="23"/>
  <c r="V59" i="23"/>
  <c r="Y60" i="23"/>
  <c r="N59" i="23"/>
  <c r="U60" i="23"/>
  <c r="L58" i="23"/>
  <c r="N58" i="23"/>
  <c r="S60" i="23"/>
  <c r="Q59" i="23"/>
  <c r="Y59" i="23"/>
  <c r="K59" i="23"/>
  <c r="P59" i="23"/>
  <c r="AE60" i="23"/>
  <c r="AA58" i="23"/>
  <c r="AB60" i="23"/>
  <c r="N60" i="23"/>
  <c r="O59" i="23"/>
  <c r="O60" i="23"/>
  <c r="M58" i="23"/>
  <c r="T58" i="23"/>
  <c r="H58" i="23"/>
  <c r="Z60" i="23"/>
  <c r="W58" i="23"/>
  <c r="T60" i="23"/>
  <c r="P60" i="23"/>
  <c r="W60" i="23"/>
  <c r="V60" i="23"/>
  <c r="AG60" i="23"/>
  <c r="AG67" i="23" s="1"/>
  <c r="Z59" i="23"/>
  <c r="R58" i="23"/>
  <c r="M60" i="23"/>
  <c r="X60" i="23"/>
  <c r="X59" i="23"/>
  <c r="X58" i="23"/>
  <c r="J59" i="23"/>
  <c r="AB58" i="23"/>
  <c r="U58" i="23"/>
  <c r="O58" i="23"/>
  <c r="R59" i="23"/>
  <c r="AB59" i="23"/>
  <c r="AC60" i="23"/>
  <c r="J60" i="23"/>
  <c r="M59" i="23"/>
  <c r="BY216" i="8"/>
  <c r="CC216" i="8"/>
  <c r="BY203" i="8"/>
  <c r="CC203" i="8"/>
  <c r="BY221" i="8"/>
  <c r="CC221" i="8"/>
  <c r="BY309" i="8"/>
  <c r="CC309" i="8"/>
  <c r="CC377" i="8"/>
  <c r="BY377" i="8"/>
  <c r="BY114" i="8"/>
  <c r="CC114" i="8"/>
  <c r="BY468" i="8"/>
  <c r="CC468" i="8"/>
  <c r="CC139" i="8"/>
  <c r="BY403" i="8"/>
  <c r="CC403" i="8"/>
  <c r="CC255" i="8"/>
  <c r="BY255" i="8"/>
  <c r="BY378" i="8"/>
  <c r="CC378" i="8"/>
  <c r="BY327" i="8"/>
  <c r="CC327" i="8"/>
  <c r="CC425" i="8"/>
  <c r="BY425" i="8"/>
  <c r="BY376" i="8"/>
  <c r="CC376" i="8"/>
  <c r="CC393" i="8"/>
  <c r="BY393" i="8"/>
  <c r="CC317" i="8"/>
  <c r="BY317" i="8"/>
  <c r="CC375" i="8"/>
  <c r="BY375" i="8"/>
  <c r="BY553" i="8"/>
  <c r="CC553" i="8"/>
  <c r="CC57" i="8"/>
  <c r="BY57" i="8"/>
  <c r="BY518" i="8"/>
  <c r="CC518" i="8"/>
  <c r="BY181" i="8"/>
  <c r="CC181" i="8"/>
  <c r="BY436" i="8"/>
  <c r="CC436" i="8"/>
  <c r="BY348" i="8"/>
  <c r="CC348" i="8"/>
  <c r="BY239" i="8"/>
  <c r="CC239" i="8"/>
  <c r="BY252" i="8"/>
  <c r="CC252" i="8"/>
  <c r="BY164" i="8"/>
  <c r="CC164" i="8"/>
  <c r="BY482" i="8"/>
  <c r="CC482" i="8"/>
  <c r="BY305" i="8"/>
  <c r="CC305" i="8"/>
  <c r="BY243" i="8"/>
  <c r="CC243" i="8"/>
  <c r="BY95" i="8"/>
  <c r="CC95" i="8"/>
  <c r="CC469" i="8"/>
  <c r="BY469" i="8"/>
  <c r="BY43" i="8"/>
  <c r="CC43" i="8"/>
  <c r="BY10" i="8"/>
  <c r="CC10" i="8"/>
  <c r="CC134" i="8"/>
  <c r="BY134" i="8"/>
  <c r="BY455" i="8"/>
  <c r="CC455" i="8"/>
  <c r="BY130" i="8"/>
  <c r="CC130" i="8"/>
  <c r="BY306" i="8"/>
  <c r="CC306" i="8"/>
  <c r="BY558" i="8"/>
  <c r="CC558" i="8"/>
  <c r="CC241" i="8"/>
  <c r="BY241" i="8"/>
  <c r="BY311" i="8"/>
  <c r="CC311" i="8"/>
  <c r="CC489" i="8"/>
  <c r="BY489" i="8"/>
  <c r="BY312" i="8"/>
  <c r="CC312" i="8"/>
  <c r="BY44" i="8"/>
  <c r="CC44" i="8"/>
  <c r="CC168" i="8"/>
  <c r="BY168" i="8"/>
  <c r="BY47" i="8"/>
  <c r="CC47" i="8"/>
  <c r="CC456" i="8"/>
  <c r="BY456" i="8"/>
  <c r="BY544" i="8"/>
  <c r="CC544" i="8"/>
  <c r="CC274" i="8"/>
  <c r="BY274" i="8"/>
  <c r="BY140" i="8"/>
  <c r="CC140" i="8"/>
  <c r="BY333" i="8"/>
  <c r="CC333" i="8"/>
  <c r="BY169" i="8"/>
  <c r="CC169" i="8"/>
  <c r="CC551" i="8"/>
  <c r="BY551" i="8"/>
  <c r="BY405" i="8"/>
  <c r="CC405" i="8"/>
  <c r="BY472" i="8"/>
  <c r="CC472" i="8"/>
  <c r="BY415" i="8"/>
  <c r="CC415" i="8"/>
  <c r="BY207" i="8"/>
  <c r="CC207" i="8"/>
  <c r="BY165" i="8"/>
  <c r="CC165" i="8"/>
  <c r="BY441" i="8"/>
  <c r="CC441" i="8"/>
  <c r="BY265" i="8"/>
  <c r="CC265" i="8"/>
  <c r="BY531" i="8"/>
  <c r="CC531" i="8"/>
  <c r="BY246" i="8"/>
  <c r="CC246" i="8"/>
  <c r="BY224" i="8"/>
  <c r="CC224" i="8"/>
  <c r="BY136" i="8"/>
  <c r="CC136" i="8"/>
  <c r="BY434" i="8"/>
  <c r="CC434" i="8"/>
  <c r="BY487" i="8"/>
  <c r="CC487" i="8"/>
  <c r="CC335" i="8"/>
  <c r="BY335" i="8"/>
  <c r="BY461" i="8"/>
  <c r="CC461" i="8"/>
  <c r="BY459" i="8"/>
  <c r="CC459" i="8"/>
  <c r="CC163" i="8"/>
  <c r="BY163" i="8"/>
  <c r="BY143" i="8"/>
  <c r="CC143" i="8"/>
  <c r="BY28" i="8"/>
  <c r="CC28" i="8"/>
  <c r="BY475" i="8"/>
  <c r="CC475" i="8"/>
  <c r="BX204" i="8"/>
  <c r="BY204" i="8" s="1"/>
  <c r="BX179" i="8"/>
  <c r="BY179" i="8" s="1"/>
  <c r="BW392" i="8"/>
  <c r="BX530" i="8"/>
  <c r="BY530" i="8" s="1"/>
  <c r="BX338" i="8"/>
  <c r="BY338" i="8" s="1"/>
  <c r="BW170" i="8"/>
  <c r="BX419" i="8"/>
  <c r="BY419" i="8" s="1"/>
  <c r="BX292" i="8"/>
  <c r="BY292" i="8" s="1"/>
  <c r="BW150" i="8"/>
  <c r="BX293" i="8"/>
  <c r="BY293" i="8" s="1"/>
  <c r="BW227" i="8"/>
  <c r="BX428" i="8"/>
  <c r="BY428" i="8" s="1"/>
  <c r="BW270" i="8"/>
  <c r="BX270" i="8"/>
  <c r="BY270" i="8" s="1"/>
  <c r="CC404" i="8"/>
  <c r="CC373" i="8"/>
  <c r="CC392" i="8"/>
  <c r="CC153" i="8"/>
  <c r="CC414" i="8"/>
  <c r="CC172" i="8"/>
  <c r="CC218" i="8"/>
  <c r="CC150" i="8"/>
  <c r="CC195" i="8"/>
  <c r="CC170" i="8"/>
  <c r="CC342" i="8"/>
  <c r="CC295" i="8"/>
  <c r="BW298" i="8"/>
  <c r="BX298" i="8"/>
  <c r="BY298" i="8" s="1"/>
  <c r="BW11" i="8"/>
  <c r="BX11" i="8"/>
  <c r="BY11" i="8" s="1"/>
  <c r="BW100" i="8"/>
  <c r="BX100" i="8"/>
  <c r="BY100" i="8" s="1"/>
  <c r="BW80" i="8"/>
  <c r="BX80" i="8"/>
  <c r="BY80" i="8" s="1"/>
  <c r="BW462" i="8"/>
  <c r="BX462" i="8"/>
  <c r="BY462" i="8" s="1"/>
  <c r="BW264" i="8"/>
  <c r="BX264" i="8"/>
  <c r="BY264" i="8" s="1"/>
  <c r="BW152" i="8"/>
  <c r="BX152" i="8"/>
  <c r="BY152" i="8" s="1"/>
  <c r="BW365" i="8"/>
  <c r="BX365" i="8"/>
  <c r="BY365" i="8" s="1"/>
  <c r="BV560" i="8"/>
  <c r="BW196" i="8"/>
  <c r="BX196" i="8"/>
  <c r="BY196" i="8" s="1"/>
  <c r="BW123" i="8"/>
  <c r="BX123" i="8"/>
  <c r="BY123" i="8" s="1"/>
  <c r="BW478" i="8"/>
  <c r="BX478" i="8"/>
  <c r="BY478" i="8" s="1"/>
  <c r="BW411" i="8"/>
  <c r="BX411" i="8"/>
  <c r="BY411" i="8" s="1"/>
  <c r="BW19" i="8"/>
  <c r="BX19" i="8"/>
  <c r="BY19" i="8" s="1"/>
  <c r="BW394" i="8"/>
  <c r="BX394" i="8"/>
  <c r="BY394" i="8" s="1"/>
  <c r="BW268" i="8"/>
  <c r="BX268" i="8"/>
  <c r="BY268" i="8" s="1"/>
  <c r="BW244" i="8"/>
  <c r="BX244" i="8"/>
  <c r="BY244" i="8" s="1"/>
  <c r="BW431" i="8"/>
  <c r="BU560" i="8"/>
  <c r="BX431" i="8"/>
  <c r="BW129" i="8"/>
  <c r="BX129" i="8"/>
  <c r="BY129" i="8" s="1"/>
  <c r="BW61" i="8"/>
  <c r="BX61" i="8"/>
  <c r="BY61" i="8" s="1"/>
  <c r="BW40" i="8"/>
  <c r="BX40" i="8"/>
  <c r="BY40" i="8" s="1"/>
  <c r="BW435" i="8"/>
  <c r="BX435" i="8"/>
  <c r="BY435" i="8" s="1"/>
  <c r="BW303" i="8"/>
  <c r="BX303" i="8"/>
  <c r="BY303" i="8" s="1"/>
  <c r="BW395" i="8"/>
  <c r="BX395" i="8"/>
  <c r="BY395" i="8" s="1"/>
  <c r="BW29" i="8"/>
  <c r="BX29" i="8"/>
  <c r="BY29" i="8" s="1"/>
  <c r="BW266" i="8"/>
  <c r="BX266" i="8"/>
  <c r="BY266" i="8" s="1"/>
  <c r="BW277" i="8"/>
  <c r="BX277" i="8"/>
  <c r="BY277" i="8" s="1"/>
  <c r="BW162" i="8"/>
  <c r="BX162" i="8"/>
  <c r="BY162" i="8" s="1"/>
  <c r="BW108" i="8"/>
  <c r="BX108" i="8"/>
  <c r="BY108" i="8" s="1"/>
  <c r="BW212" i="8"/>
  <c r="BX212" i="8"/>
  <c r="BY212" i="8" s="1"/>
  <c r="BW484" i="8"/>
  <c r="BX484" i="8"/>
  <c r="BY484" i="8" s="1"/>
  <c r="BW126" i="8"/>
  <c r="BX126" i="8"/>
  <c r="BY126" i="8" s="1"/>
  <c r="BW465" i="8"/>
  <c r="BX465" i="8"/>
  <c r="BY465" i="8" s="1"/>
  <c r="CC98" i="8"/>
  <c r="CC14" i="8"/>
  <c r="BW330" i="8"/>
  <c r="BX330" i="8"/>
  <c r="BY330" i="8" s="1"/>
  <c r="CC210" i="8"/>
  <c r="BW345" i="8"/>
  <c r="BX345" i="8"/>
  <c r="BY345" i="8" s="1"/>
  <c r="BW463" i="8"/>
  <c r="BX463" i="8"/>
  <c r="BY463" i="8" s="1"/>
  <c r="BW22" i="8"/>
  <c r="BX22" i="8"/>
  <c r="BY22" i="8" s="1"/>
  <c r="BW173" i="8"/>
  <c r="BX173" i="8"/>
  <c r="BY173" i="8" s="1"/>
  <c r="BW180" i="8"/>
  <c r="BX180" i="8"/>
  <c r="BY180" i="8" s="1"/>
  <c r="CC188" i="8"/>
  <c r="BW236" i="8"/>
  <c r="BX236" i="8"/>
  <c r="BY236" i="8" s="1"/>
  <c r="BW208" i="8"/>
  <c r="BX208" i="8"/>
  <c r="BY208" i="8" s="1"/>
  <c r="BW235" i="8"/>
  <c r="BX235" i="8"/>
  <c r="BY235" i="8" s="1"/>
  <c r="BW358" i="8"/>
  <c r="BX358" i="8"/>
  <c r="BY358" i="8" s="1"/>
  <c r="BW307" i="8"/>
  <c r="BX307" i="8"/>
  <c r="BY307" i="8" s="1"/>
  <c r="CC410" i="8"/>
  <c r="BW275" i="8"/>
  <c r="BX275" i="8"/>
  <c r="BY275" i="8" s="1"/>
  <c r="BW416" i="8"/>
  <c r="BX416" i="8"/>
  <c r="BY416" i="8" s="1"/>
  <c r="BW296" i="8"/>
  <c r="BX296" i="8"/>
  <c r="BY296" i="8" s="1"/>
  <c r="CC227" i="8"/>
  <c r="BW185" i="8"/>
  <c r="BX185" i="8"/>
  <c r="BY185" i="8" s="1"/>
  <c r="BW201" i="8"/>
  <c r="BX201" i="8"/>
  <c r="BY201" i="8" s="1"/>
  <c r="BW438" i="8"/>
  <c r="BX438" i="8"/>
  <c r="BY438" i="8" s="1"/>
  <c r="BW374" i="8"/>
  <c r="BX374" i="8"/>
  <c r="BY374" i="8" s="1"/>
  <c r="BW73" i="8"/>
  <c r="BX73" i="8"/>
  <c r="BY73" i="8" s="1"/>
  <c r="BW287" i="8"/>
  <c r="BX287" i="8"/>
  <c r="BY287" i="8" s="1"/>
  <c r="BW361" i="8"/>
  <c r="BX361" i="8"/>
  <c r="BY361" i="8" s="1"/>
  <c r="BW329" i="8"/>
  <c r="BX329" i="8"/>
  <c r="BY329" i="8" s="1"/>
  <c r="BW324" i="8"/>
  <c r="BX324" i="8"/>
  <c r="BY324" i="8" s="1"/>
  <c r="BW69" i="8"/>
  <c r="BX69" i="8"/>
  <c r="BY69" i="8" s="1"/>
  <c r="BW318" i="8"/>
  <c r="BX318" i="8"/>
  <c r="BY318" i="8" s="1"/>
  <c r="BW339" i="8"/>
  <c r="BX339" i="8"/>
  <c r="BY339" i="8" s="1"/>
  <c r="BW328" i="8"/>
  <c r="BX328" i="8"/>
  <c r="BY328" i="8" s="1"/>
  <c r="BW238" i="8"/>
  <c r="BX238" i="8"/>
  <c r="BY238" i="8" s="1"/>
  <c r="BW546" i="8"/>
  <c r="BX546" i="8"/>
  <c r="BY546" i="8" s="1"/>
  <c r="BW276" i="8"/>
  <c r="BX276" i="8"/>
  <c r="BY276" i="8" s="1"/>
  <c r="BW515" i="8"/>
  <c r="BX515" i="8"/>
  <c r="BY515" i="8" s="1"/>
  <c r="BW336" i="8"/>
  <c r="BX336" i="8"/>
  <c r="BY336" i="8" s="1"/>
  <c r="BW97" i="8"/>
  <c r="BX97" i="8"/>
  <c r="BY97" i="8" s="1"/>
  <c r="BW228" i="8"/>
  <c r="BX228" i="8"/>
  <c r="BY228" i="8" s="1"/>
  <c r="BW496" i="8"/>
  <c r="BX496" i="8"/>
  <c r="BY496" i="8" s="1"/>
  <c r="BW488" i="8"/>
  <c r="BX488" i="8"/>
  <c r="BY488" i="8" s="1"/>
  <c r="BW267" i="8"/>
  <c r="BX267" i="8"/>
  <c r="BY267" i="8" s="1"/>
  <c r="BW128" i="8"/>
  <c r="BX128" i="8"/>
  <c r="BY128" i="8" s="1"/>
  <c r="BW229" i="8"/>
  <c r="BX229" i="8"/>
  <c r="BY229" i="8" s="1"/>
  <c r="CC412" i="8" l="1"/>
  <c r="M37" i="23"/>
  <c r="R37" i="23"/>
  <c r="H39" i="23"/>
  <c r="X38" i="23"/>
  <c r="K39" i="23"/>
  <c r="G38" i="23"/>
  <c r="Q38" i="23"/>
  <c r="T37" i="23"/>
  <c r="Z39" i="23"/>
  <c r="N38" i="23"/>
  <c r="L37" i="23"/>
  <c r="Q37" i="23"/>
  <c r="E37" i="23"/>
  <c r="E49" i="23" s="1"/>
  <c r="I39" i="23"/>
  <c r="AA39" i="23"/>
  <c r="AA37" i="23"/>
  <c r="AD39" i="23"/>
  <c r="AD49" i="23" s="1"/>
  <c r="AB38" i="23"/>
  <c r="N39" i="23"/>
  <c r="Y38" i="23"/>
  <c r="R38" i="23"/>
  <c r="Y37" i="23"/>
  <c r="AB39" i="23"/>
  <c r="W38" i="23"/>
  <c r="U39" i="23"/>
  <c r="AA38" i="23"/>
  <c r="V38" i="23"/>
  <c r="W37" i="23"/>
  <c r="AC39" i="23"/>
  <c r="O39" i="23"/>
  <c r="J37" i="23"/>
  <c r="AB37" i="23"/>
  <c r="V37" i="23"/>
  <c r="Z37" i="23"/>
  <c r="L39" i="23"/>
  <c r="X37" i="23"/>
  <c r="Q39" i="23"/>
  <c r="K38" i="23"/>
  <c r="O37" i="23"/>
  <c r="W39" i="23"/>
  <c r="U37" i="23"/>
  <c r="T38" i="23"/>
  <c r="X39" i="23"/>
  <c r="N37" i="23"/>
  <c r="P38" i="23"/>
  <c r="H37" i="23"/>
  <c r="S38" i="23"/>
  <c r="I38" i="23"/>
  <c r="D37" i="23"/>
  <c r="AC38" i="23"/>
  <c r="V39" i="23"/>
  <c r="O38" i="23"/>
  <c r="I37" i="23"/>
  <c r="Z38" i="23"/>
  <c r="J38" i="23"/>
  <c r="K37" i="23"/>
  <c r="P39" i="23"/>
  <c r="S37" i="23"/>
  <c r="T39" i="23"/>
  <c r="F38" i="23"/>
  <c r="P37" i="23"/>
  <c r="G37" i="23"/>
  <c r="J39" i="23"/>
  <c r="R39" i="23"/>
  <c r="M38" i="23"/>
  <c r="F37" i="23"/>
  <c r="G39" i="23"/>
  <c r="U38" i="23"/>
  <c r="H38" i="23"/>
  <c r="S39" i="23"/>
  <c r="M39" i="23"/>
  <c r="L38" i="23"/>
  <c r="AF49" i="23"/>
  <c r="CC471" i="8"/>
  <c r="CC161" i="8"/>
  <c r="CC147" i="8"/>
  <c r="CC289" i="8"/>
  <c r="F67" i="23"/>
  <c r="CC433" i="8"/>
  <c r="CC8" i="8"/>
  <c r="T67" i="23"/>
  <c r="CC179" i="8"/>
  <c r="M8" i="23"/>
  <c r="AA8" i="23"/>
  <c r="K67" i="23"/>
  <c r="H67" i="23"/>
  <c r="Y67" i="23"/>
  <c r="L67" i="23"/>
  <c r="Q67" i="23"/>
  <c r="P67" i="23"/>
  <c r="W8" i="23"/>
  <c r="X67" i="23"/>
  <c r="Z8" i="23"/>
  <c r="M67" i="23"/>
  <c r="I67" i="23"/>
  <c r="V67" i="23"/>
  <c r="R67" i="23"/>
  <c r="N67" i="23"/>
  <c r="O67" i="23"/>
  <c r="J67" i="23"/>
  <c r="G67" i="23"/>
  <c r="S67" i="23"/>
  <c r="X8" i="23"/>
  <c r="U67" i="23"/>
  <c r="AC8" i="23"/>
  <c r="AC67" i="23"/>
  <c r="AA67" i="23"/>
  <c r="W67" i="23"/>
  <c r="AB67" i="23"/>
  <c r="Y8" i="23"/>
  <c r="O11" i="23"/>
  <c r="Z67" i="23"/>
  <c r="AB8" i="23"/>
  <c r="N8" i="23"/>
  <c r="AE67" i="23"/>
  <c r="S11" i="23"/>
  <c r="P11" i="23"/>
  <c r="AD67" i="23"/>
  <c r="AF67" i="23"/>
  <c r="Q11" i="23"/>
  <c r="AE49" i="23"/>
  <c r="R11" i="23"/>
  <c r="N7" i="23"/>
  <c r="CC530" i="8"/>
  <c r="CC204" i="8"/>
  <c r="CC338" i="8"/>
  <c r="CC419" i="8"/>
  <c r="CC428" i="8"/>
  <c r="CC292" i="8"/>
  <c r="CC293" i="8"/>
  <c r="CC270" i="8"/>
  <c r="CC287" i="8"/>
  <c r="CC228" i="8"/>
  <c r="CC465" i="8"/>
  <c r="CC128" i="8"/>
  <c r="CC173" i="8"/>
  <c r="CC268" i="8"/>
  <c r="CC394" i="8"/>
  <c r="CC275" i="8"/>
  <c r="CC307" i="8"/>
  <c r="CC40" i="8"/>
  <c r="CC276" i="8"/>
  <c r="CC236" i="8"/>
  <c r="CC129" i="8"/>
  <c r="CC329" i="8"/>
  <c r="CC296" i="8"/>
  <c r="CC108" i="8"/>
  <c r="CC339" i="8"/>
  <c r="CC546" i="8"/>
  <c r="CC185" i="8"/>
  <c r="CC358" i="8"/>
  <c r="CC277" i="8"/>
  <c r="CC303" i="8"/>
  <c r="CC478" i="8"/>
  <c r="CC208" i="8"/>
  <c r="CC212" i="8"/>
  <c r="CC162" i="8"/>
  <c r="CC438" i="8"/>
  <c r="CC515" i="8"/>
  <c r="CC328" i="8"/>
  <c r="CC416" i="8"/>
  <c r="CC61" i="8"/>
  <c r="BW560" i="8"/>
  <c r="BW3" i="8" s="1"/>
  <c r="CC244" i="8"/>
  <c r="CC411" i="8"/>
  <c r="CC264" i="8"/>
  <c r="CC488" i="8"/>
  <c r="CC496" i="8"/>
  <c r="CC336" i="8"/>
  <c r="CC324" i="8"/>
  <c r="CC201" i="8"/>
  <c r="CC235" i="8"/>
  <c r="CC180" i="8"/>
  <c r="CC345" i="8"/>
  <c r="CC484" i="8"/>
  <c r="CC395" i="8"/>
  <c r="CC435" i="8"/>
  <c r="BX560" i="8"/>
  <c r="BY431" i="8"/>
  <c r="CC365" i="8"/>
  <c r="CC152" i="8"/>
  <c r="CC11" i="8"/>
  <c r="CC298" i="8"/>
  <c r="CC229" i="8"/>
  <c r="CC267" i="8"/>
  <c r="CC97" i="8"/>
  <c r="CC238" i="8"/>
  <c r="CC318" i="8"/>
  <c r="CC69" i="8"/>
  <c r="CC361" i="8"/>
  <c r="CC73" i="8"/>
  <c r="CC374" i="8"/>
  <c r="CC22" i="8"/>
  <c r="CC463" i="8"/>
  <c r="CC330" i="8"/>
  <c r="CC126" i="8"/>
  <c r="CC266" i="8"/>
  <c r="CC29" i="8"/>
  <c r="CC431" i="8"/>
  <c r="CC19" i="8"/>
  <c r="CC123" i="8"/>
  <c r="CC196" i="8"/>
  <c r="CC462" i="8"/>
  <c r="CC80" i="8"/>
  <c r="CC100" i="8"/>
  <c r="U68" i="23" l="1"/>
  <c r="AC68" i="23"/>
  <c r="W49" i="23"/>
  <c r="P49" i="23"/>
  <c r="G49" i="23"/>
  <c r="F49" i="23"/>
  <c r="AA49" i="23"/>
  <c r="I49" i="23"/>
  <c r="Q49" i="23"/>
  <c r="T49" i="23"/>
  <c r="K49" i="23"/>
  <c r="Y49" i="23"/>
  <c r="R49" i="23"/>
  <c r="S49" i="23"/>
  <c r="Z49" i="23"/>
  <c r="H49" i="23"/>
  <c r="U49" i="23"/>
  <c r="AC49" i="23"/>
  <c r="AC50" i="23" s="1"/>
  <c r="W7" i="23"/>
  <c r="X49" i="23"/>
  <c r="AA7" i="23"/>
  <c r="O49" i="23"/>
  <c r="AB49" i="23"/>
  <c r="N49" i="23"/>
  <c r="AC7" i="23"/>
  <c r="M49" i="23"/>
  <c r="Z7" i="23"/>
  <c r="Y7" i="23"/>
  <c r="X7" i="23"/>
  <c r="AB7" i="23"/>
  <c r="V49" i="23"/>
  <c r="M7" i="23"/>
  <c r="L49" i="23"/>
  <c r="J49" i="23"/>
  <c r="E68" i="23"/>
  <c r="N68" i="23"/>
  <c r="T68" i="23"/>
  <c r="H68" i="23"/>
  <c r="K68" i="23"/>
  <c r="Q68" i="23"/>
  <c r="Z68" i="23"/>
  <c r="CC560" i="8"/>
  <c r="BY560" i="8"/>
  <c r="BZ525" i="8" s="1"/>
  <c r="CA525" i="8" s="1"/>
  <c r="U50" i="23" l="1"/>
  <c r="E50" i="23"/>
  <c r="K50" i="23"/>
  <c r="Q50" i="23"/>
  <c r="N50" i="23"/>
  <c r="H50" i="23"/>
  <c r="T50" i="23"/>
  <c r="Z50" i="23"/>
  <c r="BY3" i="8"/>
  <c r="BZ302" i="8"/>
  <c r="CA302" i="8" s="1"/>
  <c r="BZ59" i="8"/>
  <c r="CA59" i="8" s="1"/>
  <c r="BZ356" i="8"/>
  <c r="CA356" i="8" s="1"/>
  <c r="BZ442" i="8"/>
  <c r="CA442" i="8" s="1"/>
  <c r="BZ247" i="8"/>
  <c r="CA247" i="8" s="1"/>
  <c r="BZ301" i="8"/>
  <c r="CA301" i="8" s="1"/>
  <c r="BZ449" i="8"/>
  <c r="CA449" i="8" s="1"/>
  <c r="BZ84" i="8"/>
  <c r="CA84" i="8" s="1"/>
  <c r="BZ322" i="8"/>
  <c r="CA322" i="8" s="1"/>
  <c r="BZ224" i="8"/>
  <c r="CA224" i="8" s="1"/>
  <c r="BZ182" i="8"/>
  <c r="CA182" i="8" s="1"/>
  <c r="BZ81" i="8"/>
  <c r="CA81" i="8" s="1"/>
  <c r="BZ160" i="8"/>
  <c r="CA160" i="8" s="1"/>
  <c r="BZ50" i="8"/>
  <c r="CA50" i="8" s="1"/>
  <c r="BZ294" i="8"/>
  <c r="CA294" i="8" s="1"/>
  <c r="BZ38" i="8"/>
  <c r="CA38" i="8" s="1"/>
  <c r="BZ187" i="8"/>
  <c r="CA187" i="8" s="1"/>
  <c r="BZ155" i="8"/>
  <c r="CA155" i="8" s="1"/>
  <c r="BZ396" i="8"/>
  <c r="CA396" i="8" s="1"/>
  <c r="BZ233" i="8"/>
  <c r="CA233" i="8" s="1"/>
  <c r="BZ158" i="8"/>
  <c r="CA158" i="8" s="1"/>
  <c r="BZ7" i="8"/>
  <c r="CA7" i="8" s="1"/>
  <c r="BZ143" i="8"/>
  <c r="CA143" i="8" s="1"/>
  <c r="BZ127" i="8"/>
  <c r="CA127" i="8" s="1"/>
  <c r="BZ280" i="8"/>
  <c r="CA280" i="8" s="1"/>
  <c r="BZ33" i="8"/>
  <c r="CA33" i="8" s="1"/>
  <c r="BZ458" i="8"/>
  <c r="CA458" i="8" s="1"/>
  <c r="BZ493" i="8"/>
  <c r="CA493" i="8" s="1"/>
  <c r="BZ163" i="8"/>
  <c r="CA163" i="8" s="1"/>
  <c r="BZ464" i="8"/>
  <c r="CA464" i="8" s="1"/>
  <c r="BZ490" i="8"/>
  <c r="CA490" i="8" s="1"/>
  <c r="BZ262" i="8"/>
  <c r="CA262" i="8" s="1"/>
  <c r="BZ492" i="8"/>
  <c r="CA492" i="8" s="1"/>
  <c r="BZ145" i="8"/>
  <c r="CA145" i="8" s="1"/>
  <c r="BZ417" i="8"/>
  <c r="CA417" i="8" s="1"/>
  <c r="BZ291" i="8"/>
  <c r="CA291" i="8" s="1"/>
  <c r="BZ429" i="8"/>
  <c r="CA429" i="8" s="1"/>
  <c r="BZ125" i="8"/>
  <c r="CA125" i="8" s="1"/>
  <c r="BZ245" i="8"/>
  <c r="CA245" i="8" s="1"/>
  <c r="CB525" i="8"/>
  <c r="BZ234" i="8"/>
  <c r="CA234" i="8" s="1"/>
  <c r="BZ451" i="8"/>
  <c r="CA451" i="8" s="1"/>
  <c r="BZ140" i="8"/>
  <c r="CA140" i="8" s="1"/>
  <c r="BZ92" i="8"/>
  <c r="CA92" i="8" s="1"/>
  <c r="BZ198" i="8"/>
  <c r="CA198" i="8" s="1"/>
  <c r="BZ159" i="8"/>
  <c r="CA159" i="8" s="1"/>
  <c r="BZ286" i="8"/>
  <c r="CA286" i="8" s="1"/>
  <c r="BZ278" i="8"/>
  <c r="CA278" i="8" s="1"/>
  <c r="BZ551" i="8"/>
  <c r="CA551" i="8" s="1"/>
  <c r="BZ359" i="8"/>
  <c r="CA359" i="8" s="1"/>
  <c r="BZ333" i="8"/>
  <c r="CA333" i="8" s="1"/>
  <c r="BZ202" i="8"/>
  <c r="CA202" i="8" s="1"/>
  <c r="BZ86" i="8"/>
  <c r="CA86" i="8" s="1"/>
  <c r="BZ477" i="8"/>
  <c r="CA477" i="8" s="1"/>
  <c r="BZ75" i="8"/>
  <c r="CA75" i="8" s="1"/>
  <c r="BZ528" i="8"/>
  <c r="CA528" i="8" s="1"/>
  <c r="BZ489" i="8"/>
  <c r="CA489" i="8" s="1"/>
  <c r="BZ557" i="8"/>
  <c r="CA557" i="8" s="1"/>
  <c r="BZ261" i="8"/>
  <c r="CA261" i="8" s="1"/>
  <c r="BZ517" i="8"/>
  <c r="CA517" i="8" s="1"/>
  <c r="BZ282" i="8"/>
  <c r="CA282" i="8" s="1"/>
  <c r="BZ42" i="8"/>
  <c r="CA42" i="8" s="1"/>
  <c r="BZ369" i="8"/>
  <c r="CA369" i="8" s="1"/>
  <c r="BZ36" i="8"/>
  <c r="CA36" i="8" s="1"/>
  <c r="BZ45" i="8"/>
  <c r="CA45" i="8" s="1"/>
  <c r="BZ109" i="8"/>
  <c r="CA109" i="8" s="1"/>
  <c r="BZ189" i="8"/>
  <c r="CA189" i="8" s="1"/>
  <c r="BZ362" i="8"/>
  <c r="CA362" i="8" s="1"/>
  <c r="BZ148" i="8"/>
  <c r="CA148" i="8" s="1"/>
  <c r="BZ103" i="8"/>
  <c r="CA103" i="8" s="1"/>
  <c r="BZ174" i="8"/>
  <c r="CA174" i="8" s="1"/>
  <c r="BZ240" i="8"/>
  <c r="CA240" i="8" s="1"/>
  <c r="BZ526" i="8"/>
  <c r="CA526" i="8" s="1"/>
  <c r="BZ334" i="8"/>
  <c r="CA334" i="8" s="1"/>
  <c r="BZ406" i="8"/>
  <c r="CA406" i="8" s="1"/>
  <c r="BZ77" i="8"/>
  <c r="CA77" i="8" s="1"/>
  <c r="BZ377" i="8"/>
  <c r="CA377" i="8" s="1"/>
  <c r="BZ193" i="8"/>
  <c r="CA193" i="8" s="1"/>
  <c r="BZ272" i="8"/>
  <c r="CA272" i="8" s="1"/>
  <c r="BZ225" i="8"/>
  <c r="CA225" i="8" s="1"/>
  <c r="BZ169" i="8"/>
  <c r="CA169" i="8" s="1"/>
  <c r="BZ192" i="8"/>
  <c r="CA192" i="8" s="1"/>
  <c r="BZ219" i="8"/>
  <c r="CA219" i="8" s="1"/>
  <c r="BZ197" i="8"/>
  <c r="CA197" i="8" s="1"/>
  <c r="BZ119" i="8"/>
  <c r="CA119" i="8" s="1"/>
  <c r="BZ205" i="8"/>
  <c r="CA205" i="8" s="1"/>
  <c r="BZ102" i="8"/>
  <c r="CA102" i="8" s="1"/>
  <c r="BZ70" i="8"/>
  <c r="CA70" i="8" s="1"/>
  <c r="BZ363" i="8"/>
  <c r="CA363" i="8" s="1"/>
  <c r="BZ522" i="8"/>
  <c r="CA522" i="8" s="1"/>
  <c r="BZ440" i="8"/>
  <c r="CA440" i="8" s="1"/>
  <c r="BZ425" i="8"/>
  <c r="CA425" i="8" s="1"/>
  <c r="BZ386" i="8"/>
  <c r="CA386" i="8" s="1"/>
  <c r="BZ368" i="8"/>
  <c r="CA368" i="8" s="1"/>
  <c r="BZ137" i="8"/>
  <c r="CA137" i="8" s="1"/>
  <c r="BZ248" i="8"/>
  <c r="CA248" i="8" s="1"/>
  <c r="BZ441" i="8"/>
  <c r="CA441" i="8" s="1"/>
  <c r="BZ134" i="8"/>
  <c r="CA134" i="8" s="1"/>
  <c r="BZ541" i="8"/>
  <c r="CA541" i="8" s="1"/>
  <c r="BZ265" i="8"/>
  <c r="CA265" i="8" s="1"/>
  <c r="BZ60" i="8"/>
  <c r="CA60" i="8" s="1"/>
  <c r="BZ221" i="8"/>
  <c r="CA221" i="8" s="1"/>
  <c r="BZ539" i="8"/>
  <c r="CA539" i="8" s="1"/>
  <c r="BZ398" i="8"/>
  <c r="CA398" i="8" s="1"/>
  <c r="BZ26" i="8"/>
  <c r="CA26" i="8" s="1"/>
  <c r="BZ83" i="8"/>
  <c r="CA83" i="8" s="1"/>
  <c r="BZ344" i="8"/>
  <c r="CA344" i="8" s="1"/>
  <c r="BZ191" i="8"/>
  <c r="CA191" i="8" s="1"/>
  <c r="BZ139" i="8"/>
  <c r="CA139" i="8" s="1"/>
  <c r="BZ474" i="8"/>
  <c r="CA474" i="8" s="1"/>
  <c r="BZ519" i="8"/>
  <c r="CA519" i="8" s="1"/>
  <c r="BZ325" i="8"/>
  <c r="CA325" i="8" s="1"/>
  <c r="BZ46" i="8"/>
  <c r="CA46" i="8" s="1"/>
  <c r="BZ518" i="8"/>
  <c r="CA518" i="8" s="1"/>
  <c r="BZ249" i="8"/>
  <c r="CA249" i="8" s="1"/>
  <c r="BZ175" i="8"/>
  <c r="CA175" i="8" s="1"/>
  <c r="BZ52" i="8"/>
  <c r="CA52" i="8" s="1"/>
  <c r="BZ543" i="8"/>
  <c r="CA543" i="8" s="1"/>
  <c r="BZ389" i="8"/>
  <c r="CA389" i="8" s="1"/>
  <c r="BZ310" i="8"/>
  <c r="CA310" i="8" s="1"/>
  <c r="BZ94" i="8"/>
  <c r="CA94" i="8" s="1"/>
  <c r="BZ426" i="8"/>
  <c r="CA426" i="8" s="1"/>
  <c r="BZ487" i="8"/>
  <c r="CA487" i="8" s="1"/>
  <c r="BZ213" i="8"/>
  <c r="CA213" i="8" s="1"/>
  <c r="BZ63" i="8"/>
  <c r="CA63" i="8" s="1"/>
  <c r="BZ17" i="8"/>
  <c r="CA17" i="8" s="1"/>
  <c r="BZ481" i="8"/>
  <c r="CA481" i="8" s="1"/>
  <c r="BZ138" i="8"/>
  <c r="CA138" i="8" s="1"/>
  <c r="BZ340" i="8"/>
  <c r="CA340" i="8" s="1"/>
  <c r="BZ65" i="8"/>
  <c r="CA65" i="8" s="1"/>
  <c r="BZ513" i="8"/>
  <c r="CA513" i="8" s="1"/>
  <c r="BZ44" i="8"/>
  <c r="CA44" i="8" s="1"/>
  <c r="BZ467" i="8"/>
  <c r="CA467" i="8" s="1"/>
  <c r="BZ288" i="8"/>
  <c r="CA288" i="8" s="1"/>
  <c r="BZ535" i="8"/>
  <c r="CA535" i="8" s="1"/>
  <c r="BZ364" i="8"/>
  <c r="CA364" i="8" s="1"/>
  <c r="BZ415" i="8"/>
  <c r="CA415" i="8" s="1"/>
  <c r="BZ497" i="8"/>
  <c r="CA497" i="8" s="1"/>
  <c r="BZ313" i="8"/>
  <c r="CA313" i="8" s="1"/>
  <c r="BZ120" i="8"/>
  <c r="CA120" i="8" s="1"/>
  <c r="BZ320" i="8"/>
  <c r="CA320" i="8" s="1"/>
  <c r="BZ556" i="8"/>
  <c r="CA556" i="8" s="1"/>
  <c r="BZ21" i="8"/>
  <c r="CA21" i="8" s="1"/>
  <c r="BZ72" i="8"/>
  <c r="CA72" i="8" s="1"/>
  <c r="BZ47" i="8"/>
  <c r="CA47" i="8" s="1"/>
  <c r="BZ549" i="8"/>
  <c r="CA549" i="8" s="1"/>
  <c r="BZ178" i="8"/>
  <c r="CA178" i="8" s="1"/>
  <c r="BZ260" i="8"/>
  <c r="CA260" i="8" s="1"/>
  <c r="BZ552" i="8"/>
  <c r="CA552" i="8" s="1"/>
  <c r="BZ545" i="8"/>
  <c r="CA545" i="8" s="1"/>
  <c r="BZ107" i="8"/>
  <c r="CA107" i="8" s="1"/>
  <c r="BZ251" i="8"/>
  <c r="CA251" i="8" s="1"/>
  <c r="BZ455" i="8"/>
  <c r="CA455" i="8" s="1"/>
  <c r="BZ144" i="8"/>
  <c r="CA144" i="8" s="1"/>
  <c r="BZ466" i="8"/>
  <c r="CA466" i="8" s="1"/>
  <c r="BZ231" i="8"/>
  <c r="CA231" i="8" s="1"/>
  <c r="BZ95" i="8"/>
  <c r="CA95" i="8" s="1"/>
  <c r="BZ253" i="8"/>
  <c r="CA253" i="8" s="1"/>
  <c r="BZ9" i="8"/>
  <c r="CA9" i="8" s="1"/>
  <c r="BZ529" i="8"/>
  <c r="CA529" i="8" s="1"/>
  <c r="BZ53" i="8"/>
  <c r="CA53" i="8" s="1"/>
  <c r="BZ399" i="8"/>
  <c r="CA399" i="8" s="1"/>
  <c r="BZ207" i="8"/>
  <c r="CA207" i="8" s="1"/>
  <c r="BZ382" i="8"/>
  <c r="CA382" i="8" s="1"/>
  <c r="BZ131" i="8"/>
  <c r="CA131" i="8" s="1"/>
  <c r="BZ118" i="8"/>
  <c r="CA118" i="8" s="1"/>
  <c r="BZ500" i="8"/>
  <c r="CA500" i="8" s="1"/>
  <c r="BZ206" i="8"/>
  <c r="CA206" i="8" s="1"/>
  <c r="BZ67" i="8"/>
  <c r="CA67" i="8" s="1"/>
  <c r="BZ452" i="8"/>
  <c r="CA452" i="8" s="1"/>
  <c r="BZ58" i="8"/>
  <c r="CA58" i="8" s="1"/>
  <c r="BZ450" i="8"/>
  <c r="CA450" i="8" s="1"/>
  <c r="BZ332" i="8"/>
  <c r="CA332" i="8" s="1"/>
  <c r="BZ460" i="8"/>
  <c r="CA460" i="8" s="1"/>
  <c r="BZ211" i="8"/>
  <c r="CA211" i="8" s="1"/>
  <c r="BZ23" i="8"/>
  <c r="CA23" i="8" s="1"/>
  <c r="BZ555" i="8"/>
  <c r="CA555" i="8" s="1"/>
  <c r="BZ114" i="8"/>
  <c r="CA114" i="8" s="1"/>
  <c r="BZ281" i="8"/>
  <c r="CA281" i="8" s="1"/>
  <c r="BZ110" i="8"/>
  <c r="CA110" i="8" s="1"/>
  <c r="BZ405" i="8"/>
  <c r="CA405" i="8" s="1"/>
  <c r="BZ270" i="8"/>
  <c r="CA270" i="8" s="1"/>
  <c r="BZ472" i="8"/>
  <c r="CA472" i="8" s="1"/>
  <c r="BZ443" i="8"/>
  <c r="CA443" i="8" s="1"/>
  <c r="BZ136" i="8"/>
  <c r="CA136" i="8" s="1"/>
  <c r="BZ96" i="8"/>
  <c r="CA96" i="8" s="1"/>
  <c r="BZ49" i="8"/>
  <c r="CA49" i="8" s="1"/>
  <c r="BZ314" i="8"/>
  <c r="CA314" i="8" s="1"/>
  <c r="BZ308" i="8"/>
  <c r="CA308" i="8" s="1"/>
  <c r="BZ27" i="8"/>
  <c r="CA27" i="8" s="1"/>
  <c r="BZ422" i="8"/>
  <c r="CA422" i="8" s="1"/>
  <c r="BZ544" i="8"/>
  <c r="CA544" i="8" s="1"/>
  <c r="BZ222" i="8"/>
  <c r="CA222" i="8" s="1"/>
  <c r="BZ479" i="8"/>
  <c r="CA479" i="8" s="1"/>
  <c r="BZ157" i="8"/>
  <c r="CA157" i="8" s="1"/>
  <c r="BZ230" i="8"/>
  <c r="CA230" i="8" s="1"/>
  <c r="BZ351" i="8"/>
  <c r="CA351" i="8" s="1"/>
  <c r="BZ194" i="8"/>
  <c r="CA194" i="8" s="1"/>
  <c r="BZ258" i="8"/>
  <c r="CA258" i="8" s="1"/>
  <c r="BZ142" i="8"/>
  <c r="CA142" i="8" s="1"/>
  <c r="BZ408" i="8"/>
  <c r="CA408" i="8" s="1"/>
  <c r="BZ124" i="8"/>
  <c r="CA124" i="8" s="1"/>
  <c r="BZ476" i="8"/>
  <c r="CA476" i="8" s="1"/>
  <c r="BZ511" i="8"/>
  <c r="CA511" i="8" s="1"/>
  <c r="BZ553" i="8"/>
  <c r="CA553" i="8" s="1"/>
  <c r="BZ167" i="8"/>
  <c r="CA167" i="8" s="1"/>
  <c r="BZ130" i="8"/>
  <c r="CA130" i="8" s="1"/>
  <c r="BZ154" i="8"/>
  <c r="CA154" i="8" s="1"/>
  <c r="BZ149" i="8"/>
  <c r="CA149" i="8" s="1"/>
  <c r="BZ215" i="8"/>
  <c r="CA215" i="8" s="1"/>
  <c r="BZ360" i="8"/>
  <c r="CA360" i="8" s="1"/>
  <c r="BZ37" i="8"/>
  <c r="CA37" i="8" s="1"/>
  <c r="BZ165" i="8"/>
  <c r="CA165" i="8" s="1"/>
  <c r="BZ57" i="8"/>
  <c r="CA57" i="8" s="1"/>
  <c r="BZ376" i="8"/>
  <c r="CA376" i="8" s="1"/>
  <c r="BZ430" i="8"/>
  <c r="CA430" i="8" s="1"/>
  <c r="BZ400" i="8"/>
  <c r="CA400" i="8" s="1"/>
  <c r="BZ273" i="8"/>
  <c r="CA273" i="8" s="1"/>
  <c r="BZ309" i="8"/>
  <c r="CA309" i="8" s="1"/>
  <c r="BZ366" i="8"/>
  <c r="CA366" i="8" s="1"/>
  <c r="BZ105" i="8"/>
  <c r="CA105" i="8" s="1"/>
  <c r="BZ401" i="8"/>
  <c r="CA401" i="8" s="1"/>
  <c r="BZ101" i="8"/>
  <c r="CA101" i="8" s="1"/>
  <c r="BZ48" i="8"/>
  <c r="CA48" i="8" s="1"/>
  <c r="BZ454" i="8"/>
  <c r="CA454" i="8" s="1"/>
  <c r="BZ538" i="8"/>
  <c r="CA538" i="8" s="1"/>
  <c r="BZ337" i="8"/>
  <c r="CA337" i="8" s="1"/>
  <c r="BZ341" i="8"/>
  <c r="CA341" i="8" s="1"/>
  <c r="BZ237" i="8"/>
  <c r="CA237" i="8" s="1"/>
  <c r="BZ397" i="8"/>
  <c r="CA397" i="8" s="1"/>
  <c r="BZ216" i="8"/>
  <c r="CA216" i="8" s="1"/>
  <c r="BZ456" i="8"/>
  <c r="CA456" i="8" s="1"/>
  <c r="BZ499" i="8"/>
  <c r="CA499" i="8" s="1"/>
  <c r="BZ433" i="8"/>
  <c r="CA433" i="8" s="1"/>
  <c r="BZ203" i="8"/>
  <c r="CA203" i="8" s="1"/>
  <c r="BZ24" i="8"/>
  <c r="CA24" i="8" s="1"/>
  <c r="BZ534" i="8"/>
  <c r="CA534" i="8" s="1"/>
  <c r="BZ252" i="8"/>
  <c r="CA252" i="8" s="1"/>
  <c r="BZ99" i="8"/>
  <c r="CA99" i="8" s="1"/>
  <c r="BZ312" i="8"/>
  <c r="CA312" i="8" s="1"/>
  <c r="BZ432" i="8"/>
  <c r="CA432" i="8" s="1"/>
  <c r="BZ559" i="8"/>
  <c r="CA559" i="8" s="1"/>
  <c r="BZ241" i="8"/>
  <c r="CA241" i="8" s="1"/>
  <c r="BZ390" i="8"/>
  <c r="CA390" i="8" s="1"/>
  <c r="BZ536" i="8"/>
  <c r="CA536" i="8" s="1"/>
  <c r="BZ475" i="8"/>
  <c r="CA475" i="8" s="1"/>
  <c r="BZ232" i="8"/>
  <c r="CA232" i="8" s="1"/>
  <c r="BZ548" i="8"/>
  <c r="CA548" i="8" s="1"/>
  <c r="BZ448" i="8"/>
  <c r="CA448" i="8" s="1"/>
  <c r="BZ171" i="8"/>
  <c r="CA171" i="8" s="1"/>
  <c r="BZ367" i="8"/>
  <c r="CA367" i="8" s="1"/>
  <c r="BZ480" i="8"/>
  <c r="CA480" i="8" s="1"/>
  <c r="BZ31" i="8"/>
  <c r="CA31" i="8" s="1"/>
  <c r="BZ85" i="8"/>
  <c r="CA85" i="8" s="1"/>
  <c r="BZ226" i="8"/>
  <c r="CA226" i="8" s="1"/>
  <c r="BZ323" i="8"/>
  <c r="CA323" i="8" s="1"/>
  <c r="BZ494" i="8"/>
  <c r="CA494" i="8" s="1"/>
  <c r="BZ285" i="8"/>
  <c r="CA285" i="8" s="1"/>
  <c r="BZ521" i="8"/>
  <c r="CA521" i="8" s="1"/>
  <c r="BZ514" i="8"/>
  <c r="CA514" i="8" s="1"/>
  <c r="BZ381" i="8"/>
  <c r="CA381" i="8" s="1"/>
  <c r="BZ290" i="8"/>
  <c r="CA290" i="8" s="1"/>
  <c r="BZ32" i="8"/>
  <c r="CA32" i="8" s="1"/>
  <c r="BZ547" i="8"/>
  <c r="CA547" i="8" s="1"/>
  <c r="BZ537" i="8"/>
  <c r="CA537" i="8" s="1"/>
  <c r="BZ305" i="8"/>
  <c r="CA305" i="8" s="1"/>
  <c r="BZ62" i="8"/>
  <c r="CA62" i="8" s="1"/>
  <c r="BZ269" i="8"/>
  <c r="CA269" i="8" s="1"/>
  <c r="BZ413" i="8"/>
  <c r="CA413" i="8" s="1"/>
  <c r="BZ385" i="8"/>
  <c r="CA385" i="8" s="1"/>
  <c r="BZ220" i="8"/>
  <c r="CA220" i="8" s="1"/>
  <c r="BZ379" i="8"/>
  <c r="CA379" i="8" s="1"/>
  <c r="BZ436" i="8"/>
  <c r="CA436" i="8" s="1"/>
  <c r="BZ445" i="8"/>
  <c r="CA445" i="8" s="1"/>
  <c r="BZ271" i="8"/>
  <c r="CA271" i="8" s="1"/>
  <c r="BZ355" i="8"/>
  <c r="CA355" i="8" s="1"/>
  <c r="BZ181" i="8"/>
  <c r="CA181" i="8" s="1"/>
  <c r="BZ256" i="8"/>
  <c r="CA256" i="8" s="1"/>
  <c r="BZ348" i="8"/>
  <c r="CA348" i="8" s="1"/>
  <c r="BZ78" i="8"/>
  <c r="CA78" i="8" s="1"/>
  <c r="BZ239" i="8"/>
  <c r="CA239" i="8" s="1"/>
  <c r="BZ516" i="8"/>
  <c r="CA516" i="8" s="1"/>
  <c r="BZ51" i="8"/>
  <c r="CA51" i="8" s="1"/>
  <c r="BZ71" i="8"/>
  <c r="CA71" i="8" s="1"/>
  <c r="BZ141" i="8"/>
  <c r="CA141" i="8" s="1"/>
  <c r="BZ223" i="8"/>
  <c r="CA223" i="8" s="1"/>
  <c r="BZ508" i="8"/>
  <c r="CA508" i="8" s="1"/>
  <c r="BZ335" i="8"/>
  <c r="CA335" i="8" s="1"/>
  <c r="BZ274" i="8"/>
  <c r="CA274" i="8" s="1"/>
  <c r="BZ55" i="8"/>
  <c r="CA55" i="8" s="1"/>
  <c r="BZ554" i="8"/>
  <c r="CA554" i="8" s="1"/>
  <c r="BZ209" i="8"/>
  <c r="CA209" i="8" s="1"/>
  <c r="BZ259" i="8"/>
  <c r="CA259" i="8" s="1"/>
  <c r="BZ421" i="8"/>
  <c r="CA421" i="8" s="1"/>
  <c r="BZ550" i="8"/>
  <c r="CA550" i="8" s="1"/>
  <c r="BZ89" i="8"/>
  <c r="CA89" i="8" s="1"/>
  <c r="BZ263" i="8"/>
  <c r="CA263" i="8" s="1"/>
  <c r="BZ482" i="8"/>
  <c r="CA482" i="8" s="1"/>
  <c r="BZ146" i="8"/>
  <c r="CA146" i="8" s="1"/>
  <c r="BZ255" i="8"/>
  <c r="CA255" i="8" s="1"/>
  <c r="BZ523" i="8"/>
  <c r="CA523" i="8" s="1"/>
  <c r="BZ370" i="8"/>
  <c r="CA370" i="8" s="1"/>
  <c r="BZ483" i="8"/>
  <c r="CA483" i="8" s="1"/>
  <c r="BZ250" i="8"/>
  <c r="CA250" i="8" s="1"/>
  <c r="BZ168" i="8"/>
  <c r="CA168" i="8" s="1"/>
  <c r="BZ41" i="8"/>
  <c r="CA41" i="8" s="1"/>
  <c r="BZ446" i="8"/>
  <c r="CA446" i="8" s="1"/>
  <c r="BZ132" i="8"/>
  <c r="CA132" i="8" s="1"/>
  <c r="BZ507" i="8"/>
  <c r="CA507" i="8" s="1"/>
  <c r="BZ501" i="8"/>
  <c r="CA501" i="8" s="1"/>
  <c r="BZ82" i="8"/>
  <c r="CA82" i="8" s="1"/>
  <c r="BZ468" i="8"/>
  <c r="CA468" i="8" s="1"/>
  <c r="BZ403" i="8"/>
  <c r="CA403" i="8" s="1"/>
  <c r="BZ300" i="8"/>
  <c r="CA300" i="8" s="1"/>
  <c r="BZ12" i="8"/>
  <c r="CA12" i="8" s="1"/>
  <c r="BZ393" i="8"/>
  <c r="CA393" i="8" s="1"/>
  <c r="BZ214" i="8"/>
  <c r="CA214" i="8" s="1"/>
  <c r="BZ39" i="8"/>
  <c r="CA39" i="8" s="1"/>
  <c r="BZ420" i="8"/>
  <c r="CA420" i="8" s="1"/>
  <c r="BZ199" i="8"/>
  <c r="CA199" i="8" s="1"/>
  <c r="BZ326" i="8"/>
  <c r="CA326" i="8" s="1"/>
  <c r="BZ388" i="8"/>
  <c r="CA388" i="8" s="1"/>
  <c r="BZ384" i="8"/>
  <c r="CA384" i="8" s="1"/>
  <c r="BZ459" i="8"/>
  <c r="CA459" i="8" s="1"/>
  <c r="BZ186" i="8"/>
  <c r="CA186" i="8" s="1"/>
  <c r="BZ16" i="8"/>
  <c r="CA16" i="8" s="1"/>
  <c r="BZ427" i="8"/>
  <c r="CA427" i="8" s="1"/>
  <c r="BZ343" i="8"/>
  <c r="CA343" i="8" s="1"/>
  <c r="BZ76" i="8"/>
  <c r="CA76" i="8" s="1"/>
  <c r="BZ509" i="8"/>
  <c r="CA509" i="8" s="1"/>
  <c r="BZ200" i="8"/>
  <c r="CA200" i="8" s="1"/>
  <c r="BZ34" i="8"/>
  <c r="CA34" i="8" s="1"/>
  <c r="BZ331" i="8"/>
  <c r="CA331" i="8" s="1"/>
  <c r="BZ533" i="8"/>
  <c r="CA533" i="8" s="1"/>
  <c r="BZ30" i="8"/>
  <c r="CA30" i="8" s="1"/>
  <c r="BZ418" i="8"/>
  <c r="CA418" i="8" s="1"/>
  <c r="BZ254" i="8"/>
  <c r="CA254" i="8" s="1"/>
  <c r="BZ242" i="8"/>
  <c r="CA242" i="8" s="1"/>
  <c r="BZ424" i="8"/>
  <c r="CA424" i="8" s="1"/>
  <c r="BZ321" i="8"/>
  <c r="CA321" i="8" s="1"/>
  <c r="BZ473" i="8"/>
  <c r="CA473" i="8" s="1"/>
  <c r="BZ183" i="8"/>
  <c r="CA183" i="8" s="1"/>
  <c r="BZ409" i="8"/>
  <c r="CA409" i="8" s="1"/>
  <c r="BZ383" i="8"/>
  <c r="CA383" i="8" s="1"/>
  <c r="BZ66" i="8"/>
  <c r="CA66" i="8" s="1"/>
  <c r="BZ316" i="8"/>
  <c r="CA316" i="8" s="1"/>
  <c r="BZ56" i="8"/>
  <c r="CA56" i="8" s="1"/>
  <c r="BZ117" i="8"/>
  <c r="CA117" i="8" s="1"/>
  <c r="BZ79" i="8"/>
  <c r="CA79" i="8" s="1"/>
  <c r="BZ461" i="8"/>
  <c r="CA461" i="8" s="1"/>
  <c r="BZ156" i="8"/>
  <c r="CA156" i="8" s="1"/>
  <c r="BZ372" i="8"/>
  <c r="CA372" i="8" s="1"/>
  <c r="BZ375" i="8"/>
  <c r="CA375" i="8" s="1"/>
  <c r="BZ90" i="8"/>
  <c r="CA90" i="8" s="1"/>
  <c r="BZ506" i="8"/>
  <c r="CA506" i="8" s="1"/>
  <c r="BZ297" i="8"/>
  <c r="CA297" i="8" s="1"/>
  <c r="BZ542" i="8"/>
  <c r="CA542" i="8" s="1"/>
  <c r="BZ317" i="8"/>
  <c r="CA317" i="8" s="1"/>
  <c r="BZ35" i="8"/>
  <c r="CA35" i="8" s="1"/>
  <c r="BZ505" i="8"/>
  <c r="CA505" i="8" s="1"/>
  <c r="BZ243" i="8"/>
  <c r="CA243" i="8" s="1"/>
  <c r="BZ391" i="8"/>
  <c r="CA391" i="8" s="1"/>
  <c r="BZ54" i="8"/>
  <c r="CA54" i="8" s="1"/>
  <c r="BZ43" i="8"/>
  <c r="CA43" i="8" s="1"/>
  <c r="BZ106" i="8"/>
  <c r="CA106" i="8" s="1"/>
  <c r="BZ423" i="8"/>
  <c r="CA423" i="8" s="1"/>
  <c r="BZ498" i="8"/>
  <c r="CA498" i="8" s="1"/>
  <c r="BZ527" i="8"/>
  <c r="CA527" i="8" s="1"/>
  <c r="BZ68" i="8"/>
  <c r="CA68" i="8" s="1"/>
  <c r="BZ246" i="8"/>
  <c r="CA246" i="8" s="1"/>
  <c r="BZ5" i="8"/>
  <c r="CA5" i="8" s="1"/>
  <c r="BZ349" i="8"/>
  <c r="CA349" i="8" s="1"/>
  <c r="BZ531" i="8"/>
  <c r="CA531" i="8" s="1"/>
  <c r="BZ453" i="8"/>
  <c r="CA453" i="8" s="1"/>
  <c r="BZ28" i="8"/>
  <c r="CA28" i="8" s="1"/>
  <c r="BZ184" i="8"/>
  <c r="CA184" i="8" s="1"/>
  <c r="BZ444" i="8"/>
  <c r="CA444" i="8" s="1"/>
  <c r="BZ20" i="8"/>
  <c r="CA20" i="8" s="1"/>
  <c r="BZ495" i="8"/>
  <c r="CA495" i="8" s="1"/>
  <c r="BZ350" i="8"/>
  <c r="CA350" i="8" s="1"/>
  <c r="BZ491" i="8"/>
  <c r="CA491" i="8" s="1"/>
  <c r="BZ447" i="8"/>
  <c r="CA447" i="8" s="1"/>
  <c r="BZ486" i="8"/>
  <c r="CA486" i="8" s="1"/>
  <c r="BZ357" i="8"/>
  <c r="CA357" i="8" s="1"/>
  <c r="BZ347" i="8"/>
  <c r="CA347" i="8" s="1"/>
  <c r="BZ327" i="8"/>
  <c r="CA327" i="8" s="1"/>
  <c r="BZ439" i="8"/>
  <c r="CA439" i="8" s="1"/>
  <c r="BZ346" i="8"/>
  <c r="CA346" i="8" s="1"/>
  <c r="BZ380" i="8"/>
  <c r="CA380" i="8" s="1"/>
  <c r="BZ299" i="8"/>
  <c r="CA299" i="8" s="1"/>
  <c r="BZ387" i="8"/>
  <c r="CA387" i="8" s="1"/>
  <c r="BZ87" i="8"/>
  <c r="CA87" i="8" s="1"/>
  <c r="BZ283" i="8"/>
  <c r="CA283" i="8" s="1"/>
  <c r="BZ311" i="8"/>
  <c r="CA311" i="8" s="1"/>
  <c r="BZ88" i="8"/>
  <c r="CA88" i="8" s="1"/>
  <c r="BZ540" i="8"/>
  <c r="CA540" i="8" s="1"/>
  <c r="BZ279" i="8"/>
  <c r="CA279" i="8" s="1"/>
  <c r="BZ469" i="8"/>
  <c r="CA469" i="8" s="1"/>
  <c r="BZ6" i="8"/>
  <c r="CA6" i="8" s="1"/>
  <c r="BZ434" i="8"/>
  <c r="CA434" i="8" s="1"/>
  <c r="BZ558" i="8"/>
  <c r="CA558" i="8" s="1"/>
  <c r="BZ304" i="8"/>
  <c r="CA304" i="8" s="1"/>
  <c r="BZ502" i="8"/>
  <c r="CA502" i="8" s="1"/>
  <c r="BZ176" i="8"/>
  <c r="CA176" i="8" s="1"/>
  <c r="BZ353" i="8"/>
  <c r="CA353" i="8" s="1"/>
  <c r="BZ151" i="8"/>
  <c r="CA151" i="8" s="1"/>
  <c r="BZ15" i="8"/>
  <c r="CA15" i="8" s="1"/>
  <c r="BZ306" i="8"/>
  <c r="CA306" i="8" s="1"/>
  <c r="BZ371" i="8"/>
  <c r="CA371" i="8" s="1"/>
  <c r="BZ115" i="8"/>
  <c r="CA115" i="8" s="1"/>
  <c r="BZ284" i="8"/>
  <c r="CA284" i="8" s="1"/>
  <c r="BZ13" i="8"/>
  <c r="CA13" i="8" s="1"/>
  <c r="BZ402" i="8"/>
  <c r="CA402" i="8" s="1"/>
  <c r="BZ524" i="8"/>
  <c r="CA524" i="8" s="1"/>
  <c r="BZ319" i="8"/>
  <c r="CA319" i="8" s="1"/>
  <c r="BZ116" i="8"/>
  <c r="CA116" i="8" s="1"/>
  <c r="BZ74" i="8"/>
  <c r="CA74" i="8" s="1"/>
  <c r="BZ532" i="8"/>
  <c r="CA532" i="8" s="1"/>
  <c r="BZ177" i="8"/>
  <c r="CA177" i="8" s="1"/>
  <c r="BZ512" i="8"/>
  <c r="CA512" i="8" s="1"/>
  <c r="BZ217" i="8"/>
  <c r="CA217" i="8" s="1"/>
  <c r="BZ378" i="8"/>
  <c r="CA378" i="8" s="1"/>
  <c r="BZ352" i="8"/>
  <c r="CA352" i="8" s="1"/>
  <c r="BZ10" i="8"/>
  <c r="CA10" i="8" s="1"/>
  <c r="BZ510" i="8"/>
  <c r="CA510" i="8" s="1"/>
  <c r="BZ164" i="8"/>
  <c r="CA164" i="8" s="1"/>
  <c r="BZ166" i="8"/>
  <c r="CA166" i="8" s="1"/>
  <c r="BZ354" i="8"/>
  <c r="CA354" i="8" s="1"/>
  <c r="BZ91" i="8"/>
  <c r="CA91" i="8" s="1"/>
  <c r="BZ407" i="8"/>
  <c r="CA407" i="8" s="1"/>
  <c r="BZ190" i="8"/>
  <c r="CA190" i="8" s="1"/>
  <c r="BZ122" i="8"/>
  <c r="CA122" i="8" s="1"/>
  <c r="BZ133" i="8"/>
  <c r="CA133" i="8" s="1"/>
  <c r="BZ112" i="8"/>
  <c r="CA112" i="8" s="1"/>
  <c r="BZ25" i="8"/>
  <c r="CA25" i="8" s="1"/>
  <c r="BZ437" i="8"/>
  <c r="CA437" i="8" s="1"/>
  <c r="BZ520" i="8"/>
  <c r="CA520" i="8" s="1"/>
  <c r="BZ504" i="8"/>
  <c r="CA504" i="8" s="1"/>
  <c r="BZ135" i="8"/>
  <c r="CA135" i="8" s="1"/>
  <c r="BZ93" i="8"/>
  <c r="CA93" i="8" s="1"/>
  <c r="BZ64" i="8"/>
  <c r="CA64" i="8" s="1"/>
  <c r="BZ315" i="8"/>
  <c r="CA315" i="8" s="1"/>
  <c r="BZ485" i="8"/>
  <c r="CA485" i="8" s="1"/>
  <c r="BZ257" i="8"/>
  <c r="CA257" i="8" s="1"/>
  <c r="BZ113" i="8"/>
  <c r="CA113" i="8" s="1"/>
  <c r="BZ111" i="8"/>
  <c r="CA111" i="8" s="1"/>
  <c r="BZ503" i="8"/>
  <c r="CA503" i="8" s="1"/>
  <c r="BZ470" i="8"/>
  <c r="CA470" i="8" s="1"/>
  <c r="BZ121" i="8"/>
  <c r="CA121" i="8" s="1"/>
  <c r="BZ457" i="8"/>
  <c r="CA457" i="8" s="1"/>
  <c r="BZ18" i="8"/>
  <c r="BZ147" i="8"/>
  <c r="CA147" i="8" s="1"/>
  <c r="BZ104" i="8"/>
  <c r="CA104" i="8" s="1"/>
  <c r="BZ227" i="8"/>
  <c r="CA227" i="8" s="1"/>
  <c r="BZ8" i="8"/>
  <c r="CA8" i="8" s="1"/>
  <c r="BZ392" i="8"/>
  <c r="CA392" i="8" s="1"/>
  <c r="BZ342" i="8"/>
  <c r="CA342" i="8" s="1"/>
  <c r="BZ153" i="8"/>
  <c r="CA153" i="8" s="1"/>
  <c r="BZ414" i="8"/>
  <c r="CA414" i="8" s="1"/>
  <c r="BZ218" i="8"/>
  <c r="CA218" i="8" s="1"/>
  <c r="BZ530" i="8"/>
  <c r="CA530" i="8" s="1"/>
  <c r="BZ289" i="8"/>
  <c r="CA289" i="8" s="1"/>
  <c r="BZ14" i="8"/>
  <c r="CA14" i="8" s="1"/>
  <c r="BZ410" i="8"/>
  <c r="CA410" i="8" s="1"/>
  <c r="BZ471" i="8"/>
  <c r="CA471" i="8" s="1"/>
  <c r="BZ170" i="8"/>
  <c r="CA170" i="8" s="1"/>
  <c r="BZ338" i="8"/>
  <c r="CA338" i="8" s="1"/>
  <c r="BZ404" i="8"/>
  <c r="CA404" i="8" s="1"/>
  <c r="BZ419" i="8"/>
  <c r="CA419" i="8" s="1"/>
  <c r="BZ161" i="8"/>
  <c r="CA161" i="8" s="1"/>
  <c r="BZ179" i="8"/>
  <c r="CA179" i="8" s="1"/>
  <c r="BZ412" i="8"/>
  <c r="CA412" i="8" s="1"/>
  <c r="BZ210" i="8"/>
  <c r="CA210" i="8" s="1"/>
  <c r="BZ98" i="8"/>
  <c r="CA98" i="8" s="1"/>
  <c r="BZ295" i="8"/>
  <c r="CA295" i="8" s="1"/>
  <c r="BZ292" i="8"/>
  <c r="CA292" i="8" s="1"/>
  <c r="BZ373" i="8"/>
  <c r="CA373" i="8" s="1"/>
  <c r="BZ188" i="8"/>
  <c r="CA188" i="8" s="1"/>
  <c r="BZ172" i="8"/>
  <c r="CA172" i="8" s="1"/>
  <c r="BZ150" i="8"/>
  <c r="CA150" i="8" s="1"/>
  <c r="BZ195" i="8"/>
  <c r="CA195" i="8" s="1"/>
  <c r="BZ428" i="8"/>
  <c r="CA428" i="8" s="1"/>
  <c r="BZ293" i="8"/>
  <c r="CA293" i="8" s="1"/>
  <c r="BZ204" i="8"/>
  <c r="CA204" i="8" s="1"/>
  <c r="BZ365" i="8"/>
  <c r="CA365" i="8" s="1"/>
  <c r="BZ328" i="8"/>
  <c r="CA328" i="8" s="1"/>
  <c r="BZ438" i="8"/>
  <c r="CA438" i="8" s="1"/>
  <c r="BZ212" i="8"/>
  <c r="CA212" i="8" s="1"/>
  <c r="BZ435" i="8"/>
  <c r="CA435" i="8" s="1"/>
  <c r="BZ488" i="8"/>
  <c r="CA488" i="8" s="1"/>
  <c r="BZ374" i="8"/>
  <c r="CA374" i="8" s="1"/>
  <c r="BZ395" i="8"/>
  <c r="CA395" i="8" s="1"/>
  <c r="BZ19" i="8"/>
  <c r="CA19" i="8" s="1"/>
  <c r="BZ80" i="8"/>
  <c r="CA80" i="8" s="1"/>
  <c r="BZ298" i="8"/>
  <c r="CA298" i="8" s="1"/>
  <c r="BZ267" i="8"/>
  <c r="CA267" i="8" s="1"/>
  <c r="BZ97" i="8"/>
  <c r="CA97" i="8" s="1"/>
  <c r="BZ361" i="8"/>
  <c r="CA361" i="8" s="1"/>
  <c r="BZ330" i="8"/>
  <c r="CA330" i="8" s="1"/>
  <c r="BZ276" i="8"/>
  <c r="CA276" i="8" s="1"/>
  <c r="BZ296" i="8"/>
  <c r="CA296" i="8" s="1"/>
  <c r="BZ307" i="8"/>
  <c r="CA307" i="8" s="1"/>
  <c r="BZ173" i="8"/>
  <c r="CA173" i="8" s="1"/>
  <c r="BZ108" i="8"/>
  <c r="CA108" i="8" s="1"/>
  <c r="BZ303" i="8"/>
  <c r="CA303" i="8" s="1"/>
  <c r="BZ11" i="8"/>
  <c r="CA11" i="8" s="1"/>
  <c r="BZ416" i="8"/>
  <c r="CA416" i="8" s="1"/>
  <c r="BZ29" i="8"/>
  <c r="CA29" i="8" s="1"/>
  <c r="BZ515" i="8"/>
  <c r="CA515" i="8" s="1"/>
  <c r="BZ336" i="8"/>
  <c r="CA336" i="8" s="1"/>
  <c r="BZ235" i="8"/>
  <c r="CA235" i="8" s="1"/>
  <c r="BZ345" i="8"/>
  <c r="CA345" i="8" s="1"/>
  <c r="BZ152" i="8"/>
  <c r="CA152" i="8" s="1"/>
  <c r="BZ318" i="8"/>
  <c r="CA318" i="8" s="1"/>
  <c r="BZ358" i="8"/>
  <c r="CA358" i="8" s="1"/>
  <c r="BZ22" i="8"/>
  <c r="CA22" i="8" s="1"/>
  <c r="BZ123" i="8"/>
  <c r="CA123" i="8" s="1"/>
  <c r="BZ462" i="8"/>
  <c r="CA462" i="8" s="1"/>
  <c r="BZ228" i="8"/>
  <c r="CA228" i="8" s="1"/>
  <c r="BZ465" i="8"/>
  <c r="CA465" i="8" s="1"/>
  <c r="BZ129" i="8"/>
  <c r="CA129" i="8" s="1"/>
  <c r="BZ264" i="8"/>
  <c r="CA264" i="8" s="1"/>
  <c r="BZ496" i="8"/>
  <c r="CA496" i="8" s="1"/>
  <c r="BZ201" i="8"/>
  <c r="CA201" i="8" s="1"/>
  <c r="BZ244" i="8"/>
  <c r="CA244" i="8" s="1"/>
  <c r="BZ238" i="8"/>
  <c r="CA238" i="8" s="1"/>
  <c r="BZ463" i="8"/>
  <c r="CA463" i="8" s="1"/>
  <c r="BZ61" i="8"/>
  <c r="CA61" i="8" s="1"/>
  <c r="BZ69" i="8"/>
  <c r="CA69" i="8" s="1"/>
  <c r="BZ100" i="8"/>
  <c r="CA100" i="8" s="1"/>
  <c r="BZ229" i="8"/>
  <c r="CA229" i="8" s="1"/>
  <c r="BZ73" i="8"/>
  <c r="CA73" i="8" s="1"/>
  <c r="BZ126" i="8"/>
  <c r="CA126" i="8" s="1"/>
  <c r="BZ128" i="8"/>
  <c r="CA128" i="8" s="1"/>
  <c r="BZ287" i="8"/>
  <c r="CA287" i="8" s="1"/>
  <c r="BZ185" i="8"/>
  <c r="CA185" i="8" s="1"/>
  <c r="BZ275" i="8"/>
  <c r="CA275" i="8" s="1"/>
  <c r="BZ236" i="8"/>
  <c r="CA236" i="8" s="1"/>
  <c r="BZ277" i="8"/>
  <c r="CA277" i="8" s="1"/>
  <c r="BZ40" i="8"/>
  <c r="CA40" i="8" s="1"/>
  <c r="BZ478" i="8"/>
  <c r="CA478" i="8" s="1"/>
  <c r="BZ324" i="8"/>
  <c r="CA324" i="8" s="1"/>
  <c r="BZ208" i="8"/>
  <c r="CA208" i="8" s="1"/>
  <c r="BZ162" i="8"/>
  <c r="CA162" i="8" s="1"/>
  <c r="BZ411" i="8"/>
  <c r="CA411" i="8" s="1"/>
  <c r="BZ180" i="8"/>
  <c r="CA180" i="8" s="1"/>
  <c r="BZ484" i="8"/>
  <c r="CA484" i="8" s="1"/>
  <c r="BZ266" i="8"/>
  <c r="CA266" i="8" s="1"/>
  <c r="BZ196" i="8"/>
  <c r="CA196" i="8" s="1"/>
  <c r="BZ546" i="8"/>
  <c r="CA546" i="8" s="1"/>
  <c r="BZ394" i="8"/>
  <c r="CA394" i="8" s="1"/>
  <c r="BZ339" i="8"/>
  <c r="CA339" i="8" s="1"/>
  <c r="BZ329" i="8"/>
  <c r="CA329" i="8" s="1"/>
  <c r="BZ268" i="8"/>
  <c r="CA268" i="8" s="1"/>
  <c r="CB268" i="8" s="1"/>
  <c r="BZ431" i="8"/>
  <c r="CA431" i="8" s="1"/>
  <c r="CB394" i="8" l="1"/>
  <c r="CE394" i="8"/>
  <c r="CH394" i="8" s="1"/>
  <c r="CB463" i="8"/>
  <c r="CE463" i="8"/>
  <c r="CH463" i="8" s="1"/>
  <c r="CB416" i="8"/>
  <c r="CE416" i="8"/>
  <c r="CH416" i="8" s="1"/>
  <c r="CB438" i="8"/>
  <c r="CE438" i="8"/>
  <c r="CH438" i="8" s="1"/>
  <c r="CB338" i="8"/>
  <c r="CE338" i="8"/>
  <c r="CH338" i="8" s="1"/>
  <c r="CA18" i="8"/>
  <c r="BZ560" i="8"/>
  <c r="BZ3" i="8" s="1"/>
  <c r="CB166" i="8"/>
  <c r="CE166" i="8"/>
  <c r="CH166" i="8" s="1"/>
  <c r="CB15" i="8"/>
  <c r="CE15" i="8"/>
  <c r="CH15" i="8" s="1"/>
  <c r="CB486" i="8"/>
  <c r="CE486" i="8"/>
  <c r="CH486" i="8" s="1"/>
  <c r="CB35" i="8"/>
  <c r="CE35" i="8"/>
  <c r="CH35" i="8" s="1"/>
  <c r="CB30" i="8"/>
  <c r="CE30" i="8"/>
  <c r="CH30" i="8" s="1"/>
  <c r="CB446" i="8"/>
  <c r="CE446" i="8"/>
  <c r="CH446" i="8" s="1"/>
  <c r="CB220" i="8"/>
  <c r="CE220" i="8"/>
  <c r="CH220" i="8" s="1"/>
  <c r="CB130" i="8"/>
  <c r="CE130" i="8"/>
  <c r="CH130" i="8" s="1"/>
  <c r="CB344" i="8"/>
  <c r="CE344" i="8"/>
  <c r="CH344" i="8" s="1"/>
  <c r="CB431" i="8"/>
  <c r="CE431" i="8"/>
  <c r="CH431" i="8" s="1"/>
  <c r="CB277" i="8"/>
  <c r="CE277" i="8"/>
  <c r="CH277" i="8" s="1"/>
  <c r="CB496" i="8"/>
  <c r="CE496" i="8"/>
  <c r="CH496" i="8" s="1"/>
  <c r="CB235" i="8"/>
  <c r="CE235" i="8"/>
  <c r="CH235" i="8" s="1"/>
  <c r="CB298" i="8"/>
  <c r="CE298" i="8"/>
  <c r="CH298" i="8" s="1"/>
  <c r="CB172" i="8"/>
  <c r="CE172" i="8"/>
  <c r="CH172" i="8" s="1"/>
  <c r="CB14" i="8"/>
  <c r="CE14" i="8"/>
  <c r="CH14" i="8" s="1"/>
  <c r="CB503" i="8"/>
  <c r="CE503" i="8"/>
  <c r="CH503" i="8" s="1"/>
  <c r="CB25" i="8"/>
  <c r="CE25" i="8"/>
  <c r="CH25" i="8" s="1"/>
  <c r="CB177" i="8"/>
  <c r="CE177" i="8"/>
  <c r="CH177" i="8" s="1"/>
  <c r="CB502" i="8"/>
  <c r="CE502" i="8"/>
  <c r="CH502" i="8" s="1"/>
  <c r="CB387" i="8"/>
  <c r="CE387" i="8"/>
  <c r="CH387" i="8" s="1"/>
  <c r="CB28" i="8"/>
  <c r="CE28" i="8"/>
  <c r="CH28" i="8" s="1"/>
  <c r="CB54" i="8"/>
  <c r="CE54" i="8"/>
  <c r="CH54" i="8" s="1"/>
  <c r="CB409" i="8"/>
  <c r="CE409" i="8"/>
  <c r="CH409" i="8" s="1"/>
  <c r="CE427" i="8"/>
  <c r="CH427" i="8" s="1"/>
  <c r="CB427" i="8"/>
  <c r="CB12" i="8"/>
  <c r="CE12" i="8"/>
  <c r="CH12" i="8" s="1"/>
  <c r="CE146" i="8"/>
  <c r="CH146" i="8" s="1"/>
  <c r="CB146" i="8"/>
  <c r="CB508" i="8"/>
  <c r="CE508" i="8"/>
  <c r="CH508" i="8" s="1"/>
  <c r="CB271" i="8"/>
  <c r="CE271" i="8"/>
  <c r="CH271" i="8" s="1"/>
  <c r="CB521" i="8"/>
  <c r="CE521" i="8"/>
  <c r="CH521" i="8" s="1"/>
  <c r="CB232" i="8"/>
  <c r="CE232" i="8"/>
  <c r="CH232" i="8" s="1"/>
  <c r="CB203" i="8"/>
  <c r="CE203" i="8"/>
  <c r="CH203" i="8" s="1"/>
  <c r="CE101" i="8"/>
  <c r="CH101" i="8" s="1"/>
  <c r="CB101" i="8"/>
  <c r="CE360" i="8"/>
  <c r="CH360" i="8" s="1"/>
  <c r="CB360" i="8"/>
  <c r="CB157" i="8"/>
  <c r="CE157" i="8"/>
  <c r="CH157" i="8" s="1"/>
  <c r="CB49" i="8"/>
  <c r="CE49" i="8"/>
  <c r="CH49" i="8" s="1"/>
  <c r="CE211" i="8"/>
  <c r="CH211" i="8" s="1"/>
  <c r="CB211" i="8"/>
  <c r="CE207" i="8"/>
  <c r="CH207" i="8" s="1"/>
  <c r="CB207" i="8"/>
  <c r="CB107" i="8"/>
  <c r="CE107" i="8"/>
  <c r="CH107" i="8" s="1"/>
  <c r="CB313" i="8"/>
  <c r="CE313" i="8"/>
  <c r="CH313" i="8" s="1"/>
  <c r="CB487" i="8"/>
  <c r="CE487" i="8"/>
  <c r="CH487" i="8" s="1"/>
  <c r="CB249" i="8"/>
  <c r="CE249" i="8"/>
  <c r="CH249" i="8" s="1"/>
  <c r="CB541" i="8"/>
  <c r="CE541" i="8"/>
  <c r="CH541" i="8" s="1"/>
  <c r="CB102" i="8"/>
  <c r="CE102" i="8"/>
  <c r="CH102" i="8" s="1"/>
  <c r="CB406" i="8"/>
  <c r="CE406" i="8"/>
  <c r="CH406" i="8" s="1"/>
  <c r="CB189" i="8"/>
  <c r="CE189" i="8"/>
  <c r="CH189" i="8" s="1"/>
  <c r="CB75" i="8"/>
  <c r="CE75" i="8"/>
  <c r="CH75" i="8" s="1"/>
  <c r="CE140" i="8"/>
  <c r="CH140" i="8" s="1"/>
  <c r="CB140" i="8"/>
  <c r="CB143" i="8"/>
  <c r="CE143" i="8"/>
  <c r="CH143" i="8" s="1"/>
  <c r="CE356" i="8"/>
  <c r="CH356" i="8" s="1"/>
  <c r="CB356" i="8"/>
  <c r="CE268" i="8"/>
  <c r="CH268" i="8" s="1"/>
  <c r="CB546" i="8"/>
  <c r="CE546" i="8"/>
  <c r="CH546" i="8" s="1"/>
  <c r="CB180" i="8"/>
  <c r="CE180" i="8"/>
  <c r="CH180" i="8" s="1"/>
  <c r="CB324" i="8"/>
  <c r="CE324" i="8"/>
  <c r="CH324" i="8" s="1"/>
  <c r="CB236" i="8"/>
  <c r="CE236" i="8"/>
  <c r="CH236" i="8" s="1"/>
  <c r="CB128" i="8"/>
  <c r="CE128" i="8"/>
  <c r="CH128" i="8" s="1"/>
  <c r="CB100" i="8"/>
  <c r="CE100" i="8"/>
  <c r="CH100" i="8" s="1"/>
  <c r="CB238" i="8"/>
  <c r="CE238" i="8"/>
  <c r="CH238" i="8" s="1"/>
  <c r="CB264" i="8"/>
  <c r="CE264" i="8"/>
  <c r="CH264" i="8" s="1"/>
  <c r="CB462" i="8"/>
  <c r="CE462" i="8"/>
  <c r="CH462" i="8" s="1"/>
  <c r="CB318" i="8"/>
  <c r="CE318" i="8"/>
  <c r="CH318" i="8" s="1"/>
  <c r="CB336" i="8"/>
  <c r="CE336" i="8"/>
  <c r="CH336" i="8" s="1"/>
  <c r="CB11" i="8"/>
  <c r="CE11" i="8"/>
  <c r="CH11" i="8" s="1"/>
  <c r="CB307" i="8"/>
  <c r="CE307" i="8"/>
  <c r="CH307" i="8" s="1"/>
  <c r="CB361" i="8"/>
  <c r="CE361" i="8"/>
  <c r="CH361" i="8" s="1"/>
  <c r="CB80" i="8"/>
  <c r="CE80" i="8"/>
  <c r="CH80" i="8" s="1"/>
  <c r="CB488" i="8"/>
  <c r="CE488" i="8"/>
  <c r="CH488" i="8" s="1"/>
  <c r="CB328" i="8"/>
  <c r="CE328" i="8"/>
  <c r="CH328" i="8" s="1"/>
  <c r="CB428" i="8"/>
  <c r="CE428" i="8"/>
  <c r="CH428" i="8" s="1"/>
  <c r="CB188" i="8"/>
  <c r="CE188" i="8"/>
  <c r="CH188" i="8" s="1"/>
  <c r="CB98" i="8"/>
  <c r="CE98" i="8"/>
  <c r="CH98" i="8" s="1"/>
  <c r="CB161" i="8"/>
  <c r="CE161" i="8"/>
  <c r="CH161" i="8" s="1"/>
  <c r="CB170" i="8"/>
  <c r="CE170" i="8"/>
  <c r="CH170" i="8" s="1"/>
  <c r="CB289" i="8"/>
  <c r="CE289" i="8"/>
  <c r="CH289" i="8" s="1"/>
  <c r="CB153" i="8"/>
  <c r="CE153" i="8"/>
  <c r="CH153" i="8" s="1"/>
  <c r="CB227" i="8"/>
  <c r="CE227" i="8"/>
  <c r="CH227" i="8" s="1"/>
  <c r="CB457" i="8"/>
  <c r="CE457" i="8"/>
  <c r="CH457" i="8" s="1"/>
  <c r="CE111" i="8"/>
  <c r="CH111" i="8" s="1"/>
  <c r="CB111" i="8"/>
  <c r="CB315" i="8"/>
  <c r="CE315" i="8"/>
  <c r="CH315" i="8" s="1"/>
  <c r="CB504" i="8"/>
  <c r="CE504" i="8"/>
  <c r="CH504" i="8" s="1"/>
  <c r="CB112" i="8"/>
  <c r="CE112" i="8"/>
  <c r="CH112" i="8" s="1"/>
  <c r="CB407" i="8"/>
  <c r="CE407" i="8"/>
  <c r="CH407" i="8" s="1"/>
  <c r="CB164" i="8"/>
  <c r="CE164" i="8"/>
  <c r="CH164" i="8" s="1"/>
  <c r="CB378" i="8"/>
  <c r="CE378" i="8"/>
  <c r="CH378" i="8" s="1"/>
  <c r="CB532" i="8"/>
  <c r="CE532" i="8"/>
  <c r="CH532" i="8" s="1"/>
  <c r="CB524" i="8"/>
  <c r="CE524" i="8"/>
  <c r="CH524" i="8" s="1"/>
  <c r="CB115" i="8"/>
  <c r="CE115" i="8"/>
  <c r="CH115" i="8" s="1"/>
  <c r="CE151" i="8"/>
  <c r="CH151" i="8" s="1"/>
  <c r="CB151" i="8"/>
  <c r="CB304" i="8"/>
  <c r="CE304" i="8"/>
  <c r="CH304" i="8" s="1"/>
  <c r="CB469" i="8"/>
  <c r="CE469" i="8"/>
  <c r="CH469" i="8" s="1"/>
  <c r="CB311" i="8"/>
  <c r="CE311" i="8"/>
  <c r="CH311" i="8" s="1"/>
  <c r="CB299" i="8"/>
  <c r="CE299" i="8"/>
  <c r="CH299" i="8" s="1"/>
  <c r="CB327" i="8"/>
  <c r="CE327" i="8"/>
  <c r="CH327" i="8" s="1"/>
  <c r="CB447" i="8"/>
  <c r="CE447" i="8"/>
  <c r="CH447" i="8" s="1"/>
  <c r="CB20" i="8"/>
  <c r="CE20" i="8"/>
  <c r="CH20" i="8" s="1"/>
  <c r="CB453" i="8"/>
  <c r="CE453" i="8"/>
  <c r="CH453" i="8" s="1"/>
  <c r="CB246" i="8"/>
  <c r="CE246" i="8"/>
  <c r="CH246" i="8" s="1"/>
  <c r="CB423" i="8"/>
  <c r="CE423" i="8"/>
  <c r="CH423" i="8" s="1"/>
  <c r="CB391" i="8"/>
  <c r="CE391" i="8"/>
  <c r="CH391" i="8" s="1"/>
  <c r="CB317" i="8"/>
  <c r="CE317" i="8"/>
  <c r="CH317" i="8" s="1"/>
  <c r="CE90" i="8"/>
  <c r="CH90" i="8" s="1"/>
  <c r="CB90" i="8"/>
  <c r="CB461" i="8"/>
  <c r="CE461" i="8"/>
  <c r="CH461" i="8" s="1"/>
  <c r="CB316" i="8"/>
  <c r="CE316" i="8"/>
  <c r="CH316" i="8" s="1"/>
  <c r="CB183" i="8"/>
  <c r="CE183" i="8"/>
  <c r="CH183" i="8" s="1"/>
  <c r="CB242" i="8"/>
  <c r="CE242" i="8"/>
  <c r="CH242" i="8" s="1"/>
  <c r="CB533" i="8"/>
  <c r="CE533" i="8"/>
  <c r="CH533" i="8" s="1"/>
  <c r="CB509" i="8"/>
  <c r="CE509" i="8"/>
  <c r="CH509" i="8" s="1"/>
  <c r="CB16" i="8"/>
  <c r="CE16" i="8"/>
  <c r="CH16" i="8" s="1"/>
  <c r="CE388" i="8"/>
  <c r="CH388" i="8" s="1"/>
  <c r="CB388" i="8"/>
  <c r="CB39" i="8"/>
  <c r="CE39" i="8"/>
  <c r="CH39" i="8" s="1"/>
  <c r="CB300" i="8"/>
  <c r="CE300" i="8"/>
  <c r="CH300" i="8" s="1"/>
  <c r="CB501" i="8"/>
  <c r="CE501" i="8"/>
  <c r="CH501" i="8" s="1"/>
  <c r="CB41" i="8"/>
  <c r="CE41" i="8"/>
  <c r="CH41" i="8" s="1"/>
  <c r="CE370" i="8"/>
  <c r="CH370" i="8" s="1"/>
  <c r="CB370" i="8"/>
  <c r="CB482" i="8"/>
  <c r="CE482" i="8"/>
  <c r="CH482" i="8" s="1"/>
  <c r="CB421" i="8"/>
  <c r="CE421" i="8"/>
  <c r="CH421" i="8" s="1"/>
  <c r="CB55" i="8"/>
  <c r="CE55" i="8"/>
  <c r="CH55" i="8" s="1"/>
  <c r="CB223" i="8"/>
  <c r="CE223" i="8"/>
  <c r="CH223" i="8" s="1"/>
  <c r="CB516" i="8"/>
  <c r="CE516" i="8"/>
  <c r="CH516" i="8" s="1"/>
  <c r="CB256" i="8"/>
  <c r="CE256" i="8"/>
  <c r="CH256" i="8" s="1"/>
  <c r="CB445" i="8"/>
  <c r="CE445" i="8"/>
  <c r="CH445" i="8" s="1"/>
  <c r="CB385" i="8"/>
  <c r="CE385" i="8"/>
  <c r="CH385" i="8" s="1"/>
  <c r="CB305" i="8"/>
  <c r="CE305" i="8"/>
  <c r="CH305" i="8" s="1"/>
  <c r="CB290" i="8"/>
  <c r="CE290" i="8"/>
  <c r="CH290" i="8" s="1"/>
  <c r="CB285" i="8"/>
  <c r="CE285" i="8"/>
  <c r="CH285" i="8" s="1"/>
  <c r="CE85" i="8"/>
  <c r="CH85" i="8" s="1"/>
  <c r="CB85" i="8"/>
  <c r="CB171" i="8"/>
  <c r="CE171" i="8"/>
  <c r="CH171" i="8" s="1"/>
  <c r="CB475" i="8"/>
  <c r="CE475" i="8"/>
  <c r="CH475" i="8" s="1"/>
  <c r="CB559" i="8"/>
  <c r="CE559" i="8"/>
  <c r="CH559" i="8" s="1"/>
  <c r="CB252" i="8"/>
  <c r="CE252" i="8"/>
  <c r="CH252" i="8" s="1"/>
  <c r="CB433" i="8"/>
  <c r="CE433" i="8"/>
  <c r="CH433" i="8" s="1"/>
  <c r="CB397" i="8"/>
  <c r="CE397" i="8"/>
  <c r="CH397" i="8" s="1"/>
  <c r="CB538" i="8"/>
  <c r="CE538" i="8"/>
  <c r="CH538" i="8" s="1"/>
  <c r="CB401" i="8"/>
  <c r="CE401" i="8"/>
  <c r="CH401" i="8" s="1"/>
  <c r="CB273" i="8"/>
  <c r="CE273" i="8"/>
  <c r="CH273" i="8" s="1"/>
  <c r="CB57" i="8"/>
  <c r="CE57" i="8"/>
  <c r="CH57" i="8" s="1"/>
  <c r="CB215" i="8"/>
  <c r="CE215" i="8"/>
  <c r="CH215" i="8" s="1"/>
  <c r="CB167" i="8"/>
  <c r="CE167" i="8"/>
  <c r="CH167" i="8" s="1"/>
  <c r="CB124" i="8"/>
  <c r="CE124" i="8"/>
  <c r="CH124" i="8" s="1"/>
  <c r="CB194" i="8"/>
  <c r="CE194" i="8"/>
  <c r="CH194" i="8" s="1"/>
  <c r="CB479" i="8"/>
  <c r="CE479" i="8"/>
  <c r="CH479" i="8" s="1"/>
  <c r="CB27" i="8"/>
  <c r="CE27" i="8"/>
  <c r="CH27" i="8" s="1"/>
  <c r="CB96" i="8"/>
  <c r="CE96" i="8"/>
  <c r="CH96" i="8" s="1"/>
  <c r="CB270" i="8"/>
  <c r="CE270" i="8"/>
  <c r="CH270" i="8" s="1"/>
  <c r="CB114" i="8"/>
  <c r="CE114" i="8"/>
  <c r="CH114" i="8" s="1"/>
  <c r="CB460" i="8"/>
  <c r="CE460" i="8"/>
  <c r="CH460" i="8" s="1"/>
  <c r="CB452" i="8"/>
  <c r="CE452" i="8"/>
  <c r="CH452" i="8" s="1"/>
  <c r="CB118" i="8"/>
  <c r="CE118" i="8"/>
  <c r="CH118" i="8" s="1"/>
  <c r="CB399" i="8"/>
  <c r="CE399" i="8"/>
  <c r="CH399" i="8" s="1"/>
  <c r="CB253" i="8"/>
  <c r="CE253" i="8"/>
  <c r="CH253" i="8" s="1"/>
  <c r="CE144" i="8"/>
  <c r="CH144" i="8" s="1"/>
  <c r="CB144" i="8"/>
  <c r="CB545" i="8"/>
  <c r="CE545" i="8"/>
  <c r="CH545" i="8" s="1"/>
  <c r="CB549" i="8"/>
  <c r="CE549" i="8"/>
  <c r="CH549" i="8" s="1"/>
  <c r="CB556" i="8"/>
  <c r="CE556" i="8"/>
  <c r="CH556" i="8" s="1"/>
  <c r="CB497" i="8"/>
  <c r="CE497" i="8"/>
  <c r="CH497" i="8" s="1"/>
  <c r="CB288" i="8"/>
  <c r="CE288" i="8"/>
  <c r="CH288" i="8" s="1"/>
  <c r="CB65" i="8"/>
  <c r="CE65" i="8"/>
  <c r="CH65" i="8" s="1"/>
  <c r="CB17" i="8"/>
  <c r="CE17" i="8"/>
  <c r="CH17" i="8" s="1"/>
  <c r="CB426" i="8"/>
  <c r="CE426" i="8"/>
  <c r="CH426" i="8" s="1"/>
  <c r="CB543" i="8"/>
  <c r="CE543" i="8"/>
  <c r="CH543" i="8" s="1"/>
  <c r="CE518" i="8"/>
  <c r="CH518" i="8" s="1"/>
  <c r="CB518" i="8"/>
  <c r="CB474" i="8"/>
  <c r="CE474" i="8"/>
  <c r="CH474" i="8" s="1"/>
  <c r="CB83" i="8"/>
  <c r="CE83" i="8"/>
  <c r="CH83" i="8" s="1"/>
  <c r="CB221" i="8"/>
  <c r="CE221" i="8"/>
  <c r="CH221" i="8" s="1"/>
  <c r="CB134" i="8"/>
  <c r="CE134" i="8"/>
  <c r="CH134" i="8" s="1"/>
  <c r="CE368" i="8"/>
  <c r="CH368" i="8" s="1"/>
  <c r="CB368" i="8"/>
  <c r="CB522" i="8"/>
  <c r="CE522" i="8"/>
  <c r="CH522" i="8" s="1"/>
  <c r="CE205" i="8"/>
  <c r="CH205" i="8" s="1"/>
  <c r="CB205" i="8"/>
  <c r="CB192" i="8"/>
  <c r="CE192" i="8"/>
  <c r="CH192" i="8" s="1"/>
  <c r="CB193" i="8"/>
  <c r="CE193" i="8"/>
  <c r="CH193" i="8" s="1"/>
  <c r="CB334" i="8"/>
  <c r="CE334" i="8"/>
  <c r="CH334" i="8" s="1"/>
  <c r="CB103" i="8"/>
  <c r="CE103" i="8"/>
  <c r="CH103" i="8" s="1"/>
  <c r="CB109" i="8"/>
  <c r="CE109" i="8"/>
  <c r="CH109" i="8" s="1"/>
  <c r="CB42" i="8"/>
  <c r="CE42" i="8"/>
  <c r="CH42" i="8" s="1"/>
  <c r="CB557" i="8"/>
  <c r="CE557" i="8"/>
  <c r="CH557" i="8" s="1"/>
  <c r="CB477" i="8"/>
  <c r="CE477" i="8"/>
  <c r="CH477" i="8" s="1"/>
  <c r="CB359" i="8"/>
  <c r="CE359" i="8"/>
  <c r="CH359" i="8" s="1"/>
  <c r="CB159" i="8"/>
  <c r="CE159" i="8"/>
  <c r="CH159" i="8" s="1"/>
  <c r="CB451" i="8"/>
  <c r="CE451" i="8"/>
  <c r="CH451" i="8" s="1"/>
  <c r="CB125" i="8"/>
  <c r="CE125" i="8"/>
  <c r="CH125" i="8" s="1"/>
  <c r="CE145" i="8"/>
  <c r="CH145" i="8" s="1"/>
  <c r="CB145" i="8"/>
  <c r="CB464" i="8"/>
  <c r="CE464" i="8"/>
  <c r="CH464" i="8" s="1"/>
  <c r="CB33" i="8"/>
  <c r="CE33" i="8"/>
  <c r="CH33" i="8" s="1"/>
  <c r="CB7" i="8"/>
  <c r="CE7" i="8"/>
  <c r="CH7" i="8" s="1"/>
  <c r="CB155" i="8"/>
  <c r="CE155" i="8"/>
  <c r="CH155" i="8" s="1"/>
  <c r="CB50" i="8"/>
  <c r="CE50" i="8"/>
  <c r="CH50" i="8" s="1"/>
  <c r="CB224" i="8"/>
  <c r="CE224" i="8"/>
  <c r="CH224" i="8" s="1"/>
  <c r="CE301" i="8"/>
  <c r="CH301" i="8" s="1"/>
  <c r="CB301" i="8"/>
  <c r="CE59" i="8"/>
  <c r="CH59" i="8" s="1"/>
  <c r="CB59" i="8"/>
  <c r="CB484" i="8"/>
  <c r="CE484" i="8"/>
  <c r="CH484" i="8" s="1"/>
  <c r="CB229" i="8"/>
  <c r="CE229" i="8"/>
  <c r="CH229" i="8" s="1"/>
  <c r="CB358" i="8"/>
  <c r="CE358" i="8"/>
  <c r="CH358" i="8" s="1"/>
  <c r="CB330" i="8"/>
  <c r="CE330" i="8"/>
  <c r="CH330" i="8" s="1"/>
  <c r="CB293" i="8"/>
  <c r="CE293" i="8"/>
  <c r="CH293" i="8" s="1"/>
  <c r="CB179" i="8"/>
  <c r="CE179" i="8"/>
  <c r="CH179" i="8" s="1"/>
  <c r="CB8" i="8"/>
  <c r="CE8" i="8"/>
  <c r="CH8" i="8" s="1"/>
  <c r="CB485" i="8"/>
  <c r="CE485" i="8"/>
  <c r="CH485" i="8" s="1"/>
  <c r="CB190" i="8"/>
  <c r="CE190" i="8"/>
  <c r="CH190" i="8" s="1"/>
  <c r="CB319" i="8"/>
  <c r="CE319" i="8"/>
  <c r="CH319" i="8" s="1"/>
  <c r="CB6" i="8"/>
  <c r="CE6" i="8"/>
  <c r="CH6" i="8" s="1"/>
  <c r="CB439" i="8"/>
  <c r="CE439" i="8"/>
  <c r="CH439" i="8" s="1"/>
  <c r="CB5" i="8"/>
  <c r="CE5" i="8"/>
  <c r="CH5" i="8" s="1"/>
  <c r="CB506" i="8"/>
  <c r="CE506" i="8"/>
  <c r="CH506" i="8" s="1"/>
  <c r="CB56" i="8"/>
  <c r="CE56" i="8"/>
  <c r="CH56" i="8" s="1"/>
  <c r="CB200" i="8"/>
  <c r="CE200" i="8"/>
  <c r="CH200" i="8" s="1"/>
  <c r="CB420" i="8"/>
  <c r="CE420" i="8"/>
  <c r="CH420" i="8" s="1"/>
  <c r="CE483" i="8"/>
  <c r="CH483" i="8" s="1"/>
  <c r="CB483" i="8"/>
  <c r="CE554" i="8"/>
  <c r="CH554" i="8" s="1"/>
  <c r="CB554" i="8"/>
  <c r="CB348" i="8"/>
  <c r="CE348" i="8"/>
  <c r="CH348" i="8" s="1"/>
  <c r="CB32" i="8"/>
  <c r="CE32" i="8"/>
  <c r="CH32" i="8" s="1"/>
  <c r="CB226" i="8"/>
  <c r="CE226" i="8"/>
  <c r="CH226" i="8" s="1"/>
  <c r="CB99" i="8"/>
  <c r="CE99" i="8"/>
  <c r="CH99" i="8" s="1"/>
  <c r="CE337" i="8"/>
  <c r="CH337" i="8" s="1"/>
  <c r="CB337" i="8"/>
  <c r="CB376" i="8"/>
  <c r="CE376" i="8"/>
  <c r="CH376" i="8" s="1"/>
  <c r="CE258" i="8"/>
  <c r="CH258" i="8" s="1"/>
  <c r="CB258" i="8"/>
  <c r="CB472" i="8"/>
  <c r="CE472" i="8"/>
  <c r="CH472" i="8" s="1"/>
  <c r="CB58" i="8"/>
  <c r="CE58" i="8"/>
  <c r="CH58" i="8" s="1"/>
  <c r="CB9" i="8"/>
  <c r="CE9" i="8"/>
  <c r="CH9" i="8" s="1"/>
  <c r="CB178" i="8"/>
  <c r="CE178" i="8"/>
  <c r="CH178" i="8" s="1"/>
  <c r="CB535" i="8"/>
  <c r="CE535" i="8"/>
  <c r="CH535" i="8" s="1"/>
  <c r="CE481" i="8"/>
  <c r="CH481" i="8" s="1"/>
  <c r="CB481" i="8"/>
  <c r="CE519" i="8"/>
  <c r="CH519" i="8" s="1"/>
  <c r="CB519" i="8"/>
  <c r="CB137" i="8"/>
  <c r="CE137" i="8"/>
  <c r="CH137" i="8" s="1"/>
  <c r="CB219" i="8"/>
  <c r="CE219" i="8"/>
  <c r="CH219" i="8" s="1"/>
  <c r="CB174" i="8"/>
  <c r="CE174" i="8"/>
  <c r="CH174" i="8" s="1"/>
  <c r="CB261" i="8"/>
  <c r="CE261" i="8"/>
  <c r="CH261" i="8" s="1"/>
  <c r="CE286" i="8"/>
  <c r="CH286" i="8" s="1"/>
  <c r="CB286" i="8"/>
  <c r="CB417" i="8"/>
  <c r="CE417" i="8"/>
  <c r="CH417" i="8" s="1"/>
  <c r="CB490" i="8"/>
  <c r="CE490" i="8"/>
  <c r="CH490" i="8" s="1"/>
  <c r="CB396" i="8"/>
  <c r="CE396" i="8"/>
  <c r="CH396" i="8" s="1"/>
  <c r="CB449" i="8"/>
  <c r="CE449" i="8"/>
  <c r="CH449" i="8" s="1"/>
  <c r="CB329" i="8"/>
  <c r="CE329" i="8"/>
  <c r="CH329" i="8" s="1"/>
  <c r="CB196" i="8"/>
  <c r="CE196" i="8"/>
  <c r="CH196" i="8" s="1"/>
  <c r="CB411" i="8"/>
  <c r="CE411" i="8"/>
  <c r="CH411" i="8" s="1"/>
  <c r="CB478" i="8"/>
  <c r="CE478" i="8"/>
  <c r="CH478" i="8" s="1"/>
  <c r="CB275" i="8"/>
  <c r="CE275" i="8"/>
  <c r="CH275" i="8" s="1"/>
  <c r="CB126" i="8"/>
  <c r="CE126" i="8"/>
  <c r="CH126" i="8" s="1"/>
  <c r="CB69" i="8"/>
  <c r="CE69" i="8"/>
  <c r="CH69" i="8" s="1"/>
  <c r="CB244" i="8"/>
  <c r="CE244" i="8"/>
  <c r="CH244" i="8" s="1"/>
  <c r="CB129" i="8"/>
  <c r="CE129" i="8"/>
  <c r="CH129" i="8" s="1"/>
  <c r="CB123" i="8"/>
  <c r="CE123" i="8"/>
  <c r="CH123" i="8" s="1"/>
  <c r="CB152" i="8"/>
  <c r="CE152" i="8"/>
  <c r="CH152" i="8" s="1"/>
  <c r="CB515" i="8"/>
  <c r="CE515" i="8"/>
  <c r="CH515" i="8" s="1"/>
  <c r="CB303" i="8"/>
  <c r="CE303" i="8"/>
  <c r="CH303" i="8" s="1"/>
  <c r="CB296" i="8"/>
  <c r="CE296" i="8"/>
  <c r="CH296" i="8" s="1"/>
  <c r="CB97" i="8"/>
  <c r="CE97" i="8"/>
  <c r="CH97" i="8" s="1"/>
  <c r="CB19" i="8"/>
  <c r="CE19" i="8"/>
  <c r="CH19" i="8" s="1"/>
  <c r="CB435" i="8"/>
  <c r="CE435" i="8"/>
  <c r="CH435" i="8" s="1"/>
  <c r="CB365" i="8"/>
  <c r="CE365" i="8"/>
  <c r="CH365" i="8" s="1"/>
  <c r="CB195" i="8"/>
  <c r="CE195" i="8"/>
  <c r="CH195" i="8" s="1"/>
  <c r="CB373" i="8"/>
  <c r="CE373" i="8"/>
  <c r="CH373" i="8" s="1"/>
  <c r="CB210" i="8"/>
  <c r="CE210" i="8"/>
  <c r="CH210" i="8" s="1"/>
  <c r="CB419" i="8"/>
  <c r="CE419" i="8"/>
  <c r="CH419" i="8" s="1"/>
  <c r="CB471" i="8"/>
  <c r="CE471" i="8"/>
  <c r="CH471" i="8" s="1"/>
  <c r="CB530" i="8"/>
  <c r="CE530" i="8"/>
  <c r="CH530" i="8" s="1"/>
  <c r="CB342" i="8"/>
  <c r="CE342" i="8"/>
  <c r="CH342" i="8" s="1"/>
  <c r="CB104" i="8"/>
  <c r="CE104" i="8"/>
  <c r="CH104" i="8" s="1"/>
  <c r="CB121" i="8"/>
  <c r="CE121" i="8"/>
  <c r="CH121" i="8" s="1"/>
  <c r="CB113" i="8"/>
  <c r="CE113" i="8"/>
  <c r="CH113" i="8" s="1"/>
  <c r="CE64" i="8"/>
  <c r="CH64" i="8" s="1"/>
  <c r="CB64" i="8"/>
  <c r="CB520" i="8"/>
  <c r="CE520" i="8"/>
  <c r="CH520" i="8" s="1"/>
  <c r="CE133" i="8"/>
  <c r="CH133" i="8" s="1"/>
  <c r="CB133" i="8"/>
  <c r="CB91" i="8"/>
  <c r="CE91" i="8"/>
  <c r="CH91" i="8" s="1"/>
  <c r="CB510" i="8"/>
  <c r="CE510" i="8"/>
  <c r="CH510" i="8" s="1"/>
  <c r="CB217" i="8"/>
  <c r="CE217" i="8"/>
  <c r="CH217" i="8" s="1"/>
  <c r="CB74" i="8"/>
  <c r="CE74" i="8"/>
  <c r="CH74" i="8" s="1"/>
  <c r="CE402" i="8"/>
  <c r="CH402" i="8" s="1"/>
  <c r="CB402" i="8"/>
  <c r="CB371" i="8"/>
  <c r="CE371" i="8"/>
  <c r="CH371" i="8" s="1"/>
  <c r="CE353" i="8"/>
  <c r="CH353" i="8" s="1"/>
  <c r="CB353" i="8"/>
  <c r="CB558" i="8"/>
  <c r="CE558" i="8"/>
  <c r="CH558" i="8" s="1"/>
  <c r="CB279" i="8"/>
  <c r="CE279" i="8"/>
  <c r="CH279" i="8" s="1"/>
  <c r="CB283" i="8"/>
  <c r="CE283" i="8"/>
  <c r="CH283" i="8" s="1"/>
  <c r="CB380" i="8"/>
  <c r="CE380" i="8"/>
  <c r="CH380" i="8" s="1"/>
  <c r="CB347" i="8"/>
  <c r="CE347" i="8"/>
  <c r="CH347" i="8" s="1"/>
  <c r="CB491" i="8"/>
  <c r="CE491" i="8"/>
  <c r="CH491" i="8" s="1"/>
  <c r="CB444" i="8"/>
  <c r="CE444" i="8"/>
  <c r="CH444" i="8" s="1"/>
  <c r="CB531" i="8"/>
  <c r="CE531" i="8"/>
  <c r="CH531" i="8" s="1"/>
  <c r="CB68" i="8"/>
  <c r="CE68" i="8"/>
  <c r="CH68" i="8" s="1"/>
  <c r="CB106" i="8"/>
  <c r="CE106" i="8"/>
  <c r="CH106" i="8" s="1"/>
  <c r="CB243" i="8"/>
  <c r="CE243" i="8"/>
  <c r="CH243" i="8" s="1"/>
  <c r="CB542" i="8"/>
  <c r="CE542" i="8"/>
  <c r="CH542" i="8" s="1"/>
  <c r="CB375" i="8"/>
  <c r="CE375" i="8"/>
  <c r="CH375" i="8" s="1"/>
  <c r="CB79" i="8"/>
  <c r="CE79" i="8"/>
  <c r="CH79" i="8" s="1"/>
  <c r="CE66" i="8"/>
  <c r="CH66" i="8" s="1"/>
  <c r="CB66" i="8"/>
  <c r="CB473" i="8"/>
  <c r="CE473" i="8"/>
  <c r="CH473" i="8" s="1"/>
  <c r="CE254" i="8"/>
  <c r="CH254" i="8" s="1"/>
  <c r="CB254" i="8"/>
  <c r="CB331" i="8"/>
  <c r="CE331" i="8"/>
  <c r="CH331" i="8" s="1"/>
  <c r="CB76" i="8"/>
  <c r="CE76" i="8"/>
  <c r="CH76" i="8" s="1"/>
  <c r="CB186" i="8"/>
  <c r="CE186" i="8"/>
  <c r="CH186" i="8" s="1"/>
  <c r="CB326" i="8"/>
  <c r="CE326" i="8"/>
  <c r="CH326" i="8" s="1"/>
  <c r="CB214" i="8"/>
  <c r="CE214" i="8"/>
  <c r="CH214" i="8" s="1"/>
  <c r="CB403" i="8"/>
  <c r="CE403" i="8"/>
  <c r="CH403" i="8" s="1"/>
  <c r="CB507" i="8"/>
  <c r="CE507" i="8"/>
  <c r="CH507" i="8" s="1"/>
  <c r="CB168" i="8"/>
  <c r="CE168" i="8"/>
  <c r="CH168" i="8" s="1"/>
  <c r="CB523" i="8"/>
  <c r="CE523" i="8"/>
  <c r="CH523" i="8" s="1"/>
  <c r="CB263" i="8"/>
  <c r="CE263" i="8"/>
  <c r="CH263" i="8" s="1"/>
  <c r="CB259" i="8"/>
  <c r="CE259" i="8"/>
  <c r="CH259" i="8" s="1"/>
  <c r="CE274" i="8"/>
  <c r="CH274" i="8" s="1"/>
  <c r="CB274" i="8"/>
  <c r="CB141" i="8"/>
  <c r="CE141" i="8"/>
  <c r="CH141" i="8" s="1"/>
  <c r="CB239" i="8"/>
  <c r="CE239" i="8"/>
  <c r="CH239" i="8" s="1"/>
  <c r="CB181" i="8"/>
  <c r="CE181" i="8"/>
  <c r="CH181" i="8" s="1"/>
  <c r="CB436" i="8"/>
  <c r="CE436" i="8"/>
  <c r="CH436" i="8" s="1"/>
  <c r="CB413" i="8"/>
  <c r="CE413" i="8"/>
  <c r="CH413" i="8" s="1"/>
  <c r="CB537" i="8"/>
  <c r="CE537" i="8"/>
  <c r="CH537" i="8" s="1"/>
  <c r="CB381" i="8"/>
  <c r="CE381" i="8"/>
  <c r="CH381" i="8" s="1"/>
  <c r="CB494" i="8"/>
  <c r="CE494" i="8"/>
  <c r="CH494" i="8" s="1"/>
  <c r="CB31" i="8"/>
  <c r="CE31" i="8"/>
  <c r="CH31" i="8" s="1"/>
  <c r="CB448" i="8"/>
  <c r="CE448" i="8"/>
  <c r="CH448" i="8" s="1"/>
  <c r="CB536" i="8"/>
  <c r="CE536" i="8"/>
  <c r="CH536" i="8" s="1"/>
  <c r="CB432" i="8"/>
  <c r="CE432" i="8"/>
  <c r="CH432" i="8" s="1"/>
  <c r="CB534" i="8"/>
  <c r="CE534" i="8"/>
  <c r="CH534" i="8" s="1"/>
  <c r="CB499" i="8"/>
  <c r="CE499" i="8"/>
  <c r="CH499" i="8" s="1"/>
  <c r="CB237" i="8"/>
  <c r="CE237" i="8"/>
  <c r="CH237" i="8" s="1"/>
  <c r="CB454" i="8"/>
  <c r="CE454" i="8"/>
  <c r="CH454" i="8" s="1"/>
  <c r="CB105" i="8"/>
  <c r="CE105" i="8"/>
  <c r="CH105" i="8" s="1"/>
  <c r="CB400" i="8"/>
  <c r="CE400" i="8"/>
  <c r="CH400" i="8" s="1"/>
  <c r="CB165" i="8"/>
  <c r="CE165" i="8"/>
  <c r="CH165" i="8" s="1"/>
  <c r="CB149" i="8"/>
  <c r="CE149" i="8"/>
  <c r="CH149" i="8" s="1"/>
  <c r="CB553" i="8"/>
  <c r="CE553" i="8"/>
  <c r="CH553" i="8" s="1"/>
  <c r="CB408" i="8"/>
  <c r="CE408" i="8"/>
  <c r="CH408" i="8" s="1"/>
  <c r="CB351" i="8"/>
  <c r="CE351" i="8"/>
  <c r="CH351" i="8" s="1"/>
  <c r="CB222" i="8"/>
  <c r="CE222" i="8"/>
  <c r="CH222" i="8" s="1"/>
  <c r="CB308" i="8"/>
  <c r="CE308" i="8"/>
  <c r="CH308" i="8" s="1"/>
  <c r="CB136" i="8"/>
  <c r="CE136" i="8"/>
  <c r="CH136" i="8" s="1"/>
  <c r="CB405" i="8"/>
  <c r="CE405" i="8"/>
  <c r="CH405" i="8" s="1"/>
  <c r="CB555" i="8"/>
  <c r="CE555" i="8"/>
  <c r="CH555" i="8" s="1"/>
  <c r="CB332" i="8"/>
  <c r="CE332" i="8"/>
  <c r="CH332" i="8" s="1"/>
  <c r="CE67" i="8"/>
  <c r="CH67" i="8" s="1"/>
  <c r="CB67" i="8"/>
  <c r="CE131" i="8"/>
  <c r="CH131" i="8" s="1"/>
  <c r="CB131" i="8"/>
  <c r="CE53" i="8"/>
  <c r="CH53" i="8" s="1"/>
  <c r="CB53" i="8"/>
  <c r="CB95" i="8"/>
  <c r="CE95" i="8"/>
  <c r="CH95" i="8" s="1"/>
  <c r="CB455" i="8"/>
  <c r="CE455" i="8"/>
  <c r="CH455" i="8" s="1"/>
  <c r="CB552" i="8"/>
  <c r="CE552" i="8"/>
  <c r="CH552" i="8" s="1"/>
  <c r="CE47" i="8"/>
  <c r="CH47" i="8" s="1"/>
  <c r="CB47" i="8"/>
  <c r="CB320" i="8"/>
  <c r="CE320" i="8"/>
  <c r="CH320" i="8" s="1"/>
  <c r="CB415" i="8"/>
  <c r="CE415" i="8"/>
  <c r="CH415" i="8" s="1"/>
  <c r="CB467" i="8"/>
  <c r="CE467" i="8"/>
  <c r="CH467" i="8" s="1"/>
  <c r="CB340" i="8"/>
  <c r="CE340" i="8"/>
  <c r="CH340" i="8" s="1"/>
  <c r="CB63" i="8"/>
  <c r="CE63" i="8"/>
  <c r="CH63" i="8" s="1"/>
  <c r="CB94" i="8"/>
  <c r="CE94" i="8"/>
  <c r="CH94" i="8" s="1"/>
  <c r="CB52" i="8"/>
  <c r="CE52" i="8"/>
  <c r="CH52" i="8" s="1"/>
  <c r="CB46" i="8"/>
  <c r="CE46" i="8"/>
  <c r="CH46" i="8" s="1"/>
  <c r="CB139" i="8"/>
  <c r="CE139" i="8"/>
  <c r="CH139" i="8" s="1"/>
  <c r="CB26" i="8"/>
  <c r="CE26" i="8"/>
  <c r="CH26" i="8" s="1"/>
  <c r="CB60" i="8"/>
  <c r="CE60" i="8"/>
  <c r="CH60" i="8" s="1"/>
  <c r="CB441" i="8"/>
  <c r="CE441" i="8"/>
  <c r="CH441" i="8" s="1"/>
  <c r="CE386" i="8"/>
  <c r="CH386" i="8" s="1"/>
  <c r="CB386" i="8"/>
  <c r="CB363" i="8"/>
  <c r="CE363" i="8"/>
  <c r="CH363" i="8" s="1"/>
  <c r="CB119" i="8"/>
  <c r="CE119" i="8"/>
  <c r="CH119" i="8" s="1"/>
  <c r="CB169" i="8"/>
  <c r="CE169" i="8"/>
  <c r="CH169" i="8" s="1"/>
  <c r="CB377" i="8"/>
  <c r="CE377" i="8"/>
  <c r="CH377" i="8" s="1"/>
  <c r="CB526" i="8"/>
  <c r="CE526" i="8"/>
  <c r="CH526" i="8" s="1"/>
  <c r="CB148" i="8"/>
  <c r="CE148" i="8"/>
  <c r="CH148" i="8" s="1"/>
  <c r="CB45" i="8"/>
  <c r="CE45" i="8"/>
  <c r="CH45" i="8" s="1"/>
  <c r="CB282" i="8"/>
  <c r="CE282" i="8"/>
  <c r="CH282" i="8" s="1"/>
  <c r="CB489" i="8"/>
  <c r="CE489" i="8"/>
  <c r="CH489" i="8" s="1"/>
  <c r="CB86" i="8"/>
  <c r="CE86" i="8"/>
  <c r="CH86" i="8" s="1"/>
  <c r="CB551" i="8"/>
  <c r="CE551" i="8"/>
  <c r="CH551" i="8" s="1"/>
  <c r="CB198" i="8"/>
  <c r="CE198" i="8"/>
  <c r="CH198" i="8" s="1"/>
  <c r="CB234" i="8"/>
  <c r="CE234" i="8"/>
  <c r="CH234" i="8" s="1"/>
  <c r="CB429" i="8"/>
  <c r="CE429" i="8"/>
  <c r="CH429" i="8" s="1"/>
  <c r="CB492" i="8"/>
  <c r="CE492" i="8"/>
  <c r="CH492" i="8" s="1"/>
  <c r="CB163" i="8"/>
  <c r="CE163" i="8"/>
  <c r="CH163" i="8" s="1"/>
  <c r="CB280" i="8"/>
  <c r="CE280" i="8"/>
  <c r="CH280" i="8" s="1"/>
  <c r="CB158" i="8"/>
  <c r="CE158" i="8"/>
  <c r="CH158" i="8" s="1"/>
  <c r="CB187" i="8"/>
  <c r="CE187" i="8"/>
  <c r="CH187" i="8" s="1"/>
  <c r="CE160" i="8"/>
  <c r="CH160" i="8" s="1"/>
  <c r="CB160" i="8"/>
  <c r="CB322" i="8"/>
  <c r="CE322" i="8"/>
  <c r="CH322" i="8" s="1"/>
  <c r="CE247" i="8"/>
  <c r="CH247" i="8" s="1"/>
  <c r="CB247" i="8"/>
  <c r="CB302" i="8"/>
  <c r="CE302" i="8"/>
  <c r="CH302" i="8" s="1"/>
  <c r="CB208" i="8"/>
  <c r="CE208" i="8"/>
  <c r="CH208" i="8" s="1"/>
  <c r="CB287" i="8"/>
  <c r="CE287" i="8"/>
  <c r="CH287" i="8" s="1"/>
  <c r="CB228" i="8"/>
  <c r="CE228" i="8"/>
  <c r="CH228" i="8" s="1"/>
  <c r="CB173" i="8"/>
  <c r="CE173" i="8"/>
  <c r="CH173" i="8" s="1"/>
  <c r="CB374" i="8"/>
  <c r="CE374" i="8"/>
  <c r="CH374" i="8" s="1"/>
  <c r="CB295" i="8"/>
  <c r="CE295" i="8"/>
  <c r="CH295" i="8" s="1"/>
  <c r="CB414" i="8"/>
  <c r="CE414" i="8"/>
  <c r="CH414" i="8" s="1"/>
  <c r="CE135" i="8"/>
  <c r="CH135" i="8" s="1"/>
  <c r="CB135" i="8"/>
  <c r="CB352" i="8"/>
  <c r="CE352" i="8"/>
  <c r="CH352" i="8" s="1"/>
  <c r="CB284" i="8"/>
  <c r="CE284" i="8"/>
  <c r="CH284" i="8" s="1"/>
  <c r="CB88" i="8"/>
  <c r="CE88" i="8"/>
  <c r="CH88" i="8" s="1"/>
  <c r="CB495" i="8"/>
  <c r="CE495" i="8"/>
  <c r="CH495" i="8" s="1"/>
  <c r="CB498" i="8"/>
  <c r="CE498" i="8"/>
  <c r="CH498" i="8" s="1"/>
  <c r="CB156" i="8"/>
  <c r="CE156" i="8"/>
  <c r="CH156" i="8" s="1"/>
  <c r="CB424" i="8"/>
  <c r="CE424" i="8"/>
  <c r="CH424" i="8" s="1"/>
  <c r="CB384" i="8"/>
  <c r="CE384" i="8"/>
  <c r="CH384" i="8" s="1"/>
  <c r="CE82" i="8"/>
  <c r="CH82" i="8" s="1"/>
  <c r="CB82" i="8"/>
  <c r="CB550" i="8"/>
  <c r="CE550" i="8"/>
  <c r="CH550" i="8" s="1"/>
  <c r="CB51" i="8"/>
  <c r="CE51" i="8"/>
  <c r="CH51" i="8" s="1"/>
  <c r="CE62" i="8"/>
  <c r="CH62" i="8" s="1"/>
  <c r="CB62" i="8"/>
  <c r="CB367" i="8"/>
  <c r="CE367" i="8"/>
  <c r="CH367" i="8" s="1"/>
  <c r="CB241" i="8"/>
  <c r="CE241" i="8"/>
  <c r="CH241" i="8" s="1"/>
  <c r="CB216" i="8"/>
  <c r="CE216" i="8"/>
  <c r="CH216" i="8" s="1"/>
  <c r="CB309" i="8"/>
  <c r="CE309" i="8"/>
  <c r="CH309" i="8" s="1"/>
  <c r="CB476" i="8"/>
  <c r="CE476" i="8"/>
  <c r="CH476" i="8" s="1"/>
  <c r="CB422" i="8"/>
  <c r="CE422" i="8"/>
  <c r="CH422" i="8" s="1"/>
  <c r="CB281" i="8"/>
  <c r="CE281" i="8"/>
  <c r="CH281" i="8" s="1"/>
  <c r="CB500" i="8"/>
  <c r="CE500" i="8"/>
  <c r="CH500" i="8" s="1"/>
  <c r="CB466" i="8"/>
  <c r="CE466" i="8"/>
  <c r="CH466" i="8" s="1"/>
  <c r="CB21" i="8"/>
  <c r="CE21" i="8"/>
  <c r="CH21" i="8" s="1"/>
  <c r="CE513" i="8"/>
  <c r="CH513" i="8" s="1"/>
  <c r="CB513" i="8"/>
  <c r="CB389" i="8"/>
  <c r="CE389" i="8"/>
  <c r="CH389" i="8" s="1"/>
  <c r="CB539" i="8"/>
  <c r="CE539" i="8"/>
  <c r="CH539" i="8" s="1"/>
  <c r="CE440" i="8"/>
  <c r="CH440" i="8" s="1"/>
  <c r="CB440" i="8"/>
  <c r="CB272" i="8"/>
  <c r="CE272" i="8"/>
  <c r="CH272" i="8" s="1"/>
  <c r="CB369" i="8"/>
  <c r="CE369" i="8"/>
  <c r="CH369" i="8" s="1"/>
  <c r="CB333" i="8"/>
  <c r="CE333" i="8"/>
  <c r="CH333" i="8" s="1"/>
  <c r="CE245" i="8"/>
  <c r="CH245" i="8" s="1"/>
  <c r="CB245" i="8"/>
  <c r="CB458" i="8"/>
  <c r="CE458" i="8"/>
  <c r="CH458" i="8" s="1"/>
  <c r="CB294" i="8"/>
  <c r="CE294" i="8"/>
  <c r="CH294" i="8" s="1"/>
  <c r="CE182" i="8"/>
  <c r="CH182" i="8" s="1"/>
  <c r="CB182" i="8"/>
  <c r="CB339" i="8"/>
  <c r="CE339" i="8"/>
  <c r="CH339" i="8" s="1"/>
  <c r="CB266" i="8"/>
  <c r="CE266" i="8"/>
  <c r="CH266" i="8" s="1"/>
  <c r="CB162" i="8"/>
  <c r="CE162" i="8"/>
  <c r="CH162" i="8" s="1"/>
  <c r="CB40" i="8"/>
  <c r="CE40" i="8"/>
  <c r="CH40" i="8" s="1"/>
  <c r="CB185" i="8"/>
  <c r="CE185" i="8"/>
  <c r="CH185" i="8" s="1"/>
  <c r="CB73" i="8"/>
  <c r="CE73" i="8"/>
  <c r="CH73" i="8" s="1"/>
  <c r="CB61" i="8"/>
  <c r="CE61" i="8"/>
  <c r="CH61" i="8" s="1"/>
  <c r="CB201" i="8"/>
  <c r="CE201" i="8"/>
  <c r="CH201" i="8" s="1"/>
  <c r="CB465" i="8"/>
  <c r="CE465" i="8"/>
  <c r="CH465" i="8" s="1"/>
  <c r="CB22" i="8"/>
  <c r="CE22" i="8"/>
  <c r="CH22" i="8" s="1"/>
  <c r="CB345" i="8"/>
  <c r="CE345" i="8"/>
  <c r="CH345" i="8" s="1"/>
  <c r="CB29" i="8"/>
  <c r="CE29" i="8"/>
  <c r="CH29" i="8" s="1"/>
  <c r="CB108" i="8"/>
  <c r="CE108" i="8"/>
  <c r="CH108" i="8" s="1"/>
  <c r="CB276" i="8"/>
  <c r="CE276" i="8"/>
  <c r="CH276" i="8" s="1"/>
  <c r="CB267" i="8"/>
  <c r="CE267" i="8"/>
  <c r="CH267" i="8" s="1"/>
  <c r="CB395" i="8"/>
  <c r="CE395" i="8"/>
  <c r="CH395" i="8" s="1"/>
  <c r="CB212" i="8"/>
  <c r="CE212" i="8"/>
  <c r="CH212" i="8" s="1"/>
  <c r="CB204" i="8"/>
  <c r="CE204" i="8"/>
  <c r="CH204" i="8" s="1"/>
  <c r="CB150" i="8"/>
  <c r="CE150" i="8"/>
  <c r="CH150" i="8" s="1"/>
  <c r="CB292" i="8"/>
  <c r="CE292" i="8"/>
  <c r="CH292" i="8" s="1"/>
  <c r="CB412" i="8"/>
  <c r="CE412" i="8"/>
  <c r="CH412" i="8" s="1"/>
  <c r="CB404" i="8"/>
  <c r="CE404" i="8"/>
  <c r="CH404" i="8" s="1"/>
  <c r="CB410" i="8"/>
  <c r="CE410" i="8"/>
  <c r="CH410" i="8" s="1"/>
  <c r="CB218" i="8"/>
  <c r="CE218" i="8"/>
  <c r="CH218" i="8" s="1"/>
  <c r="CB392" i="8"/>
  <c r="CE392" i="8"/>
  <c r="CH392" i="8" s="1"/>
  <c r="CB147" i="8"/>
  <c r="CE147" i="8"/>
  <c r="CH147" i="8" s="1"/>
  <c r="CB470" i="8"/>
  <c r="CE470" i="8"/>
  <c r="CH470" i="8" s="1"/>
  <c r="CE257" i="8"/>
  <c r="CH257" i="8" s="1"/>
  <c r="CB257" i="8"/>
  <c r="CE93" i="8"/>
  <c r="CH93" i="8" s="1"/>
  <c r="CB93" i="8"/>
  <c r="CB437" i="8"/>
  <c r="CE437" i="8"/>
  <c r="CH437" i="8" s="1"/>
  <c r="CE122" i="8"/>
  <c r="CH122" i="8" s="1"/>
  <c r="CB122" i="8"/>
  <c r="CB354" i="8"/>
  <c r="CE354" i="8"/>
  <c r="CH354" i="8" s="1"/>
  <c r="CB10" i="8"/>
  <c r="CE10" i="8"/>
  <c r="CH10" i="8" s="1"/>
  <c r="CB512" i="8"/>
  <c r="CE512" i="8"/>
  <c r="CH512" i="8" s="1"/>
  <c r="CB116" i="8"/>
  <c r="CE116" i="8"/>
  <c r="CH116" i="8" s="1"/>
  <c r="CB13" i="8"/>
  <c r="CE13" i="8"/>
  <c r="CH13" i="8" s="1"/>
  <c r="CB306" i="8"/>
  <c r="CE306" i="8"/>
  <c r="CH306" i="8" s="1"/>
  <c r="CE176" i="8"/>
  <c r="CH176" i="8" s="1"/>
  <c r="CB176" i="8"/>
  <c r="CB434" i="8"/>
  <c r="CE434" i="8"/>
  <c r="CH434" i="8" s="1"/>
  <c r="CB540" i="8"/>
  <c r="CE540" i="8"/>
  <c r="CH540" i="8" s="1"/>
  <c r="CE87" i="8"/>
  <c r="CH87" i="8" s="1"/>
  <c r="CB87" i="8"/>
  <c r="CB346" i="8"/>
  <c r="CE346" i="8"/>
  <c r="CH346" i="8" s="1"/>
  <c r="CB357" i="8"/>
  <c r="CE357" i="8"/>
  <c r="CH357" i="8" s="1"/>
  <c r="CE350" i="8"/>
  <c r="CH350" i="8" s="1"/>
  <c r="CB350" i="8"/>
  <c r="CB184" i="8"/>
  <c r="CE184" i="8"/>
  <c r="CH184" i="8" s="1"/>
  <c r="CB349" i="8"/>
  <c r="CE349" i="8"/>
  <c r="CH349" i="8" s="1"/>
  <c r="CB527" i="8"/>
  <c r="CE527" i="8"/>
  <c r="CH527" i="8" s="1"/>
  <c r="CB43" i="8"/>
  <c r="CE43" i="8"/>
  <c r="CH43" i="8" s="1"/>
  <c r="CB505" i="8"/>
  <c r="CE505" i="8"/>
  <c r="CH505" i="8" s="1"/>
  <c r="CB297" i="8"/>
  <c r="CE297" i="8"/>
  <c r="CH297" i="8" s="1"/>
  <c r="CE372" i="8"/>
  <c r="CH372" i="8" s="1"/>
  <c r="CB372" i="8"/>
  <c r="CB117" i="8"/>
  <c r="CE117" i="8"/>
  <c r="CH117" i="8" s="1"/>
  <c r="CB383" i="8"/>
  <c r="CE383" i="8"/>
  <c r="CH383" i="8" s="1"/>
  <c r="CB321" i="8"/>
  <c r="CE321" i="8"/>
  <c r="CH321" i="8" s="1"/>
  <c r="CB418" i="8"/>
  <c r="CE418" i="8"/>
  <c r="CH418" i="8" s="1"/>
  <c r="CB34" i="8"/>
  <c r="CE34" i="8"/>
  <c r="CH34" i="8" s="1"/>
  <c r="CB343" i="8"/>
  <c r="CE343" i="8"/>
  <c r="CH343" i="8" s="1"/>
  <c r="CB459" i="8"/>
  <c r="CE459" i="8"/>
  <c r="CH459" i="8" s="1"/>
  <c r="CB199" i="8"/>
  <c r="CE199" i="8"/>
  <c r="CH199" i="8" s="1"/>
  <c r="CB393" i="8"/>
  <c r="CE393" i="8"/>
  <c r="CH393" i="8" s="1"/>
  <c r="CB468" i="8"/>
  <c r="CE468" i="8"/>
  <c r="CH468" i="8" s="1"/>
  <c r="CB132" i="8"/>
  <c r="CE132" i="8"/>
  <c r="CH132" i="8" s="1"/>
  <c r="CB250" i="8"/>
  <c r="CE250" i="8"/>
  <c r="CH250" i="8" s="1"/>
  <c r="CB255" i="8"/>
  <c r="CE255" i="8"/>
  <c r="CH255" i="8" s="1"/>
  <c r="CB89" i="8"/>
  <c r="CE89" i="8"/>
  <c r="CH89" i="8" s="1"/>
  <c r="CB209" i="8"/>
  <c r="CE209" i="8"/>
  <c r="CH209" i="8" s="1"/>
  <c r="CB335" i="8"/>
  <c r="CE335" i="8"/>
  <c r="CH335" i="8" s="1"/>
  <c r="CB71" i="8"/>
  <c r="CE71" i="8"/>
  <c r="CH71" i="8" s="1"/>
  <c r="CB78" i="8"/>
  <c r="CE78" i="8"/>
  <c r="CH78" i="8" s="1"/>
  <c r="CB355" i="8"/>
  <c r="CE355" i="8"/>
  <c r="CH355" i="8" s="1"/>
  <c r="CB379" i="8"/>
  <c r="CE379" i="8"/>
  <c r="CH379" i="8" s="1"/>
  <c r="CE269" i="8"/>
  <c r="CH269" i="8" s="1"/>
  <c r="CB269" i="8"/>
  <c r="CB547" i="8"/>
  <c r="CE547" i="8"/>
  <c r="CH547" i="8" s="1"/>
  <c r="CB514" i="8"/>
  <c r="CE514" i="8"/>
  <c r="CH514" i="8" s="1"/>
  <c r="CB323" i="8"/>
  <c r="CE323" i="8"/>
  <c r="CH323" i="8" s="1"/>
  <c r="CB480" i="8"/>
  <c r="CE480" i="8"/>
  <c r="CH480" i="8" s="1"/>
  <c r="CB548" i="8"/>
  <c r="CE548" i="8"/>
  <c r="CH548" i="8" s="1"/>
  <c r="CB390" i="8"/>
  <c r="CE390" i="8"/>
  <c r="CH390" i="8" s="1"/>
  <c r="CB312" i="8"/>
  <c r="CE312" i="8"/>
  <c r="CH312" i="8" s="1"/>
  <c r="CB24" i="8"/>
  <c r="CE24" i="8"/>
  <c r="CH24" i="8" s="1"/>
  <c r="CB456" i="8"/>
  <c r="CE456" i="8"/>
  <c r="CH456" i="8" s="1"/>
  <c r="CB341" i="8"/>
  <c r="CE341" i="8"/>
  <c r="CH341" i="8" s="1"/>
  <c r="CB48" i="8"/>
  <c r="CE48" i="8"/>
  <c r="CH48" i="8" s="1"/>
  <c r="CB366" i="8"/>
  <c r="CE366" i="8"/>
  <c r="CH366" i="8" s="1"/>
  <c r="CB430" i="8"/>
  <c r="CE430" i="8"/>
  <c r="CH430" i="8" s="1"/>
  <c r="CE37" i="8"/>
  <c r="CH37" i="8" s="1"/>
  <c r="CB37" i="8"/>
  <c r="CE154" i="8"/>
  <c r="CH154" i="8" s="1"/>
  <c r="CB154" i="8"/>
  <c r="CB511" i="8"/>
  <c r="CE511" i="8"/>
  <c r="CH511" i="8" s="1"/>
  <c r="CB142" i="8"/>
  <c r="CE142" i="8"/>
  <c r="CH142" i="8" s="1"/>
  <c r="CB230" i="8"/>
  <c r="CE230" i="8"/>
  <c r="CH230" i="8" s="1"/>
  <c r="CB544" i="8"/>
  <c r="CE544" i="8"/>
  <c r="CH544" i="8" s="1"/>
  <c r="CB314" i="8"/>
  <c r="CE314" i="8"/>
  <c r="CH314" i="8" s="1"/>
  <c r="CB443" i="8"/>
  <c r="CE443" i="8"/>
  <c r="CH443" i="8" s="1"/>
  <c r="CB110" i="8"/>
  <c r="CE110" i="8"/>
  <c r="CH110" i="8" s="1"/>
  <c r="CE23" i="8"/>
  <c r="CH23" i="8" s="1"/>
  <c r="CB23" i="8"/>
  <c r="CB450" i="8"/>
  <c r="CE450" i="8"/>
  <c r="CH450" i="8" s="1"/>
  <c r="CB206" i="8"/>
  <c r="CE206" i="8"/>
  <c r="CH206" i="8" s="1"/>
  <c r="CB382" i="8"/>
  <c r="CE382" i="8"/>
  <c r="CH382" i="8" s="1"/>
  <c r="CB529" i="8"/>
  <c r="CE529" i="8"/>
  <c r="CH529" i="8" s="1"/>
  <c r="CB231" i="8"/>
  <c r="CE231" i="8"/>
  <c r="CH231" i="8" s="1"/>
  <c r="CB251" i="8"/>
  <c r="CE251" i="8"/>
  <c r="CH251" i="8" s="1"/>
  <c r="CB260" i="8"/>
  <c r="CE260" i="8"/>
  <c r="CH260" i="8" s="1"/>
  <c r="CB72" i="8"/>
  <c r="CE72" i="8"/>
  <c r="CH72" i="8" s="1"/>
  <c r="CB120" i="8"/>
  <c r="CE120" i="8"/>
  <c r="CH120" i="8" s="1"/>
  <c r="CB364" i="8"/>
  <c r="CE364" i="8"/>
  <c r="CH364" i="8" s="1"/>
  <c r="CB44" i="8"/>
  <c r="CE44" i="8"/>
  <c r="CH44" i="8" s="1"/>
  <c r="CB138" i="8"/>
  <c r="CE138" i="8"/>
  <c r="CH138" i="8" s="1"/>
  <c r="CB213" i="8"/>
  <c r="CE213" i="8"/>
  <c r="CH213" i="8" s="1"/>
  <c r="CB310" i="8"/>
  <c r="CE310" i="8"/>
  <c r="CH310" i="8" s="1"/>
  <c r="CB175" i="8"/>
  <c r="CE175" i="8"/>
  <c r="CH175" i="8" s="1"/>
  <c r="CE325" i="8"/>
  <c r="CH325" i="8" s="1"/>
  <c r="CB325" i="8"/>
  <c r="CB191" i="8"/>
  <c r="CE191" i="8"/>
  <c r="CH191" i="8" s="1"/>
  <c r="CE398" i="8"/>
  <c r="CH398" i="8" s="1"/>
  <c r="CB398" i="8"/>
  <c r="CB265" i="8"/>
  <c r="CE265" i="8"/>
  <c r="CH265" i="8" s="1"/>
  <c r="CB248" i="8"/>
  <c r="CE248" i="8"/>
  <c r="CH248" i="8" s="1"/>
  <c r="CB425" i="8"/>
  <c r="CE425" i="8"/>
  <c r="CH425" i="8" s="1"/>
  <c r="CB70" i="8"/>
  <c r="CE70" i="8"/>
  <c r="CH70" i="8" s="1"/>
  <c r="CB197" i="8"/>
  <c r="CE197" i="8"/>
  <c r="CH197" i="8" s="1"/>
  <c r="CB225" i="8"/>
  <c r="CE225" i="8"/>
  <c r="CH225" i="8" s="1"/>
  <c r="CE77" i="8"/>
  <c r="CH77" i="8" s="1"/>
  <c r="CB77" i="8"/>
  <c r="CB240" i="8"/>
  <c r="CE240" i="8"/>
  <c r="CH240" i="8" s="1"/>
  <c r="CB362" i="8"/>
  <c r="CE362" i="8"/>
  <c r="CH362" i="8" s="1"/>
  <c r="CB36" i="8"/>
  <c r="CE36" i="8"/>
  <c r="CH36" i="8" s="1"/>
  <c r="CB517" i="8"/>
  <c r="CE517" i="8"/>
  <c r="CH517" i="8" s="1"/>
  <c r="CE528" i="8"/>
  <c r="CH528" i="8" s="1"/>
  <c r="CB528" i="8"/>
  <c r="CB202" i="8"/>
  <c r="CE202" i="8"/>
  <c r="CH202" i="8" s="1"/>
  <c r="CB278" i="8"/>
  <c r="CE278" i="8"/>
  <c r="CH278" i="8" s="1"/>
  <c r="CE92" i="8"/>
  <c r="CH92" i="8" s="1"/>
  <c r="CB92" i="8"/>
  <c r="CE525" i="8"/>
  <c r="CH525" i="8" s="1"/>
  <c r="CB291" i="8"/>
  <c r="CE291" i="8"/>
  <c r="CH291" i="8" s="1"/>
  <c r="CB262" i="8"/>
  <c r="CE262" i="8"/>
  <c r="CH262" i="8" s="1"/>
  <c r="CB493" i="8"/>
  <c r="CE493" i="8"/>
  <c r="CH493" i="8" s="1"/>
  <c r="CB127" i="8"/>
  <c r="CE127" i="8"/>
  <c r="CH127" i="8" s="1"/>
  <c r="CE233" i="8"/>
  <c r="CH233" i="8" s="1"/>
  <c r="CB233" i="8"/>
  <c r="CB38" i="8"/>
  <c r="CE38" i="8"/>
  <c r="CH38" i="8" s="1"/>
  <c r="CB81" i="8"/>
  <c r="CE81" i="8"/>
  <c r="CH81" i="8" s="1"/>
  <c r="CB84" i="8"/>
  <c r="CE84" i="8"/>
  <c r="CH84" i="8" s="1"/>
  <c r="CB442" i="8"/>
  <c r="CE442" i="8"/>
  <c r="CH442" i="8" s="1"/>
  <c r="CF254" i="8" l="1"/>
  <c r="CG254" i="8" s="1"/>
  <c r="CI254" i="8" s="1"/>
  <c r="CF66" i="8"/>
  <c r="CG66" i="8" s="1"/>
  <c r="CI66" i="8" s="1"/>
  <c r="CF133" i="8"/>
  <c r="CG133" i="8" s="1"/>
  <c r="CI133" i="8" s="1"/>
  <c r="CF64" i="8"/>
  <c r="CG64" i="8" s="1"/>
  <c r="CI64" i="8" s="1"/>
  <c r="CF519" i="8"/>
  <c r="CG519" i="8" s="1"/>
  <c r="CI519" i="8" s="1"/>
  <c r="CF554" i="8"/>
  <c r="CG554" i="8" s="1"/>
  <c r="CI554" i="8" s="1"/>
  <c r="CF301" i="8"/>
  <c r="CG301" i="8" s="1"/>
  <c r="CI301" i="8" s="1"/>
  <c r="CF205" i="8"/>
  <c r="CG205" i="8" s="1"/>
  <c r="CI205" i="8" s="1"/>
  <c r="CF368" i="8"/>
  <c r="CG368" i="8" s="1"/>
  <c r="CI368" i="8" s="1"/>
  <c r="CF85" i="8"/>
  <c r="CG85" i="8" s="1"/>
  <c r="CI85" i="8" s="1"/>
  <c r="CF370" i="8"/>
  <c r="CG370" i="8" s="1"/>
  <c r="CI370" i="8" s="1"/>
  <c r="AS576" i="8"/>
  <c r="AT576" i="8" s="1"/>
  <c r="CF151" i="8"/>
  <c r="CG151" i="8" s="1"/>
  <c r="CI151" i="8" s="1"/>
  <c r="CF111" i="8"/>
  <c r="CG111" i="8" s="1"/>
  <c r="CI111" i="8" s="1"/>
  <c r="CF356" i="8"/>
  <c r="CG356" i="8" s="1"/>
  <c r="CI356" i="8" s="1"/>
  <c r="CF140" i="8"/>
  <c r="CG140" i="8" s="1"/>
  <c r="CI140" i="8" s="1"/>
  <c r="CF207" i="8"/>
  <c r="CG207" i="8" s="1"/>
  <c r="CI207" i="8" s="1"/>
  <c r="CF360" i="8"/>
  <c r="CG360" i="8" s="1"/>
  <c r="CI360" i="8" s="1"/>
  <c r="CF325" i="8"/>
  <c r="CG325" i="8" s="1"/>
  <c r="CI325" i="8" s="1"/>
  <c r="CF372" i="8"/>
  <c r="CG372" i="8" s="1"/>
  <c r="CI372" i="8" s="1"/>
  <c r="CF93" i="8"/>
  <c r="CG93" i="8" s="1"/>
  <c r="CI93" i="8" s="1"/>
  <c r="CF62" i="8"/>
  <c r="CG62" i="8" s="1"/>
  <c r="CI62" i="8" s="1"/>
  <c r="CF67" i="8"/>
  <c r="CG67" i="8" s="1"/>
  <c r="CI67" i="8" s="1"/>
  <c r="CF84" i="8"/>
  <c r="CG84" i="8" s="1"/>
  <c r="CI84" i="8" s="1"/>
  <c r="CF127" i="8"/>
  <c r="CG127" i="8" s="1"/>
  <c r="CI127" i="8" s="1"/>
  <c r="CF525" i="8"/>
  <c r="CG525" i="8" s="1"/>
  <c r="CI525" i="8" s="1"/>
  <c r="CF225" i="8"/>
  <c r="CG225" i="8" s="1"/>
  <c r="CI225" i="8" s="1"/>
  <c r="CF248" i="8"/>
  <c r="CG248" i="8" s="1"/>
  <c r="CI248" i="8" s="1"/>
  <c r="CF138" i="8"/>
  <c r="CG138" i="8" s="1"/>
  <c r="CI138" i="8" s="1"/>
  <c r="CF72" i="8"/>
  <c r="CG72" i="8" s="1"/>
  <c r="CI72" i="8" s="1"/>
  <c r="CF529" i="8"/>
  <c r="CG529" i="8" s="1"/>
  <c r="CI529" i="8" s="1"/>
  <c r="CF142" i="8"/>
  <c r="CG142" i="8" s="1"/>
  <c r="CI142" i="8" s="1"/>
  <c r="AS575" i="8"/>
  <c r="AT575" i="8" s="1"/>
  <c r="CF48" i="8"/>
  <c r="CG48" i="8" s="1"/>
  <c r="CI48" i="8" s="1"/>
  <c r="CF312" i="8"/>
  <c r="CG312" i="8" s="1"/>
  <c r="CI312" i="8" s="1"/>
  <c r="CF323" i="8"/>
  <c r="CG323" i="8" s="1"/>
  <c r="CI323" i="8" s="1"/>
  <c r="CF379" i="8"/>
  <c r="CG379" i="8" s="1"/>
  <c r="CI379" i="8" s="1"/>
  <c r="CF89" i="8"/>
  <c r="CG89" i="8" s="1"/>
  <c r="CI89" i="8" s="1"/>
  <c r="CF468" i="8"/>
  <c r="CG468" i="8" s="1"/>
  <c r="CI468" i="8" s="1"/>
  <c r="CF418" i="8"/>
  <c r="CG418" i="8" s="1"/>
  <c r="CI418" i="8" s="1"/>
  <c r="CF505" i="8"/>
  <c r="CG505" i="8" s="1"/>
  <c r="CI505" i="8" s="1"/>
  <c r="CF184" i="8"/>
  <c r="CG184" i="8" s="1"/>
  <c r="CI184" i="8" s="1"/>
  <c r="CF434" i="8"/>
  <c r="CG434" i="8" s="1"/>
  <c r="CI434" i="8" s="1"/>
  <c r="CF10" i="8"/>
  <c r="CG10" i="8" s="1"/>
  <c r="CI10" i="8" s="1"/>
  <c r="CF470" i="8"/>
  <c r="CG470" i="8" s="1"/>
  <c r="CI470" i="8" s="1"/>
  <c r="CF392" i="8"/>
  <c r="CG392" i="8" s="1"/>
  <c r="CI392" i="8" s="1"/>
  <c r="CF410" i="8"/>
  <c r="CG410" i="8" s="1"/>
  <c r="CI410" i="8" s="1"/>
  <c r="CF412" i="8"/>
  <c r="CG412" i="8" s="1"/>
  <c r="CI412" i="8" s="1"/>
  <c r="CF150" i="8"/>
  <c r="CG150" i="8" s="1"/>
  <c r="CI150" i="8" s="1"/>
  <c r="CF267" i="8"/>
  <c r="CG267" i="8" s="1"/>
  <c r="CI267" i="8" s="1"/>
  <c r="CF108" i="8"/>
  <c r="CG108" i="8" s="1"/>
  <c r="CI108" i="8" s="1"/>
  <c r="CF345" i="8"/>
  <c r="CG345" i="8" s="1"/>
  <c r="CI345" i="8" s="1"/>
  <c r="CF465" i="8"/>
  <c r="CG465" i="8" s="1"/>
  <c r="CI465" i="8" s="1"/>
  <c r="CF61" i="8"/>
  <c r="CG61" i="8" s="1"/>
  <c r="CI61" i="8" s="1"/>
  <c r="CF185" i="8"/>
  <c r="CG185" i="8" s="1"/>
  <c r="CI185" i="8" s="1"/>
  <c r="CF162" i="8"/>
  <c r="CG162" i="8" s="1"/>
  <c r="CI162" i="8" s="1"/>
  <c r="CF339" i="8"/>
  <c r="CG339" i="8" s="1"/>
  <c r="CI339" i="8" s="1"/>
  <c r="CF294" i="8"/>
  <c r="CG294" i="8" s="1"/>
  <c r="CI294" i="8" s="1"/>
  <c r="CF369" i="8"/>
  <c r="CG369" i="8" s="1"/>
  <c r="CI369" i="8" s="1"/>
  <c r="CF389" i="8"/>
  <c r="CG389" i="8" s="1"/>
  <c r="CI389" i="8" s="1"/>
  <c r="CF21" i="8"/>
  <c r="CG21" i="8" s="1"/>
  <c r="CI21" i="8" s="1"/>
  <c r="CF500" i="8"/>
  <c r="CG500" i="8" s="1"/>
  <c r="CI500" i="8" s="1"/>
  <c r="CF422" i="8"/>
  <c r="CG422" i="8" s="1"/>
  <c r="CI422" i="8" s="1"/>
  <c r="CF309" i="8"/>
  <c r="CG309" i="8" s="1"/>
  <c r="CI309" i="8" s="1"/>
  <c r="CF241" i="8"/>
  <c r="CG241" i="8" s="1"/>
  <c r="CI241" i="8" s="1"/>
  <c r="CF550" i="8"/>
  <c r="CG550" i="8" s="1"/>
  <c r="CI550" i="8" s="1"/>
  <c r="CF384" i="8"/>
  <c r="CG384" i="8" s="1"/>
  <c r="CI384" i="8" s="1"/>
  <c r="CF156" i="8"/>
  <c r="CG156" i="8" s="1"/>
  <c r="CI156" i="8" s="1"/>
  <c r="CF495" i="8"/>
  <c r="CG495" i="8" s="1"/>
  <c r="CI495" i="8" s="1"/>
  <c r="CF284" i="8"/>
  <c r="CG284" i="8" s="1"/>
  <c r="CI284" i="8" s="1"/>
  <c r="CF295" i="8"/>
  <c r="CG295" i="8" s="1"/>
  <c r="CI295" i="8" s="1"/>
  <c r="CF173" i="8"/>
  <c r="CG173" i="8" s="1"/>
  <c r="CI173" i="8" s="1"/>
  <c r="CF287" i="8"/>
  <c r="CG287" i="8" s="1"/>
  <c r="CI287" i="8" s="1"/>
  <c r="CF302" i="8"/>
  <c r="CG302" i="8" s="1"/>
  <c r="CI302" i="8" s="1"/>
  <c r="CF322" i="8"/>
  <c r="CG322" i="8" s="1"/>
  <c r="CI322" i="8" s="1"/>
  <c r="CF187" i="8"/>
  <c r="CG187" i="8" s="1"/>
  <c r="CI187" i="8" s="1"/>
  <c r="CF280" i="8"/>
  <c r="CG280" i="8" s="1"/>
  <c r="CI280" i="8" s="1"/>
  <c r="CF492" i="8"/>
  <c r="CG492" i="8" s="1"/>
  <c r="CI492" i="8" s="1"/>
  <c r="CF234" i="8"/>
  <c r="CG234" i="8" s="1"/>
  <c r="CI234" i="8" s="1"/>
  <c r="CF551" i="8"/>
  <c r="CG551" i="8" s="1"/>
  <c r="CI551" i="8" s="1"/>
  <c r="CF489" i="8"/>
  <c r="CG489" i="8" s="1"/>
  <c r="CI489" i="8" s="1"/>
  <c r="CF45" i="8"/>
  <c r="CG45" i="8" s="1"/>
  <c r="CI45" i="8" s="1"/>
  <c r="CF526" i="8"/>
  <c r="CG526" i="8" s="1"/>
  <c r="CI526" i="8" s="1"/>
  <c r="CF169" i="8"/>
  <c r="CG169" i="8" s="1"/>
  <c r="CI169" i="8" s="1"/>
  <c r="CF363" i="8"/>
  <c r="CG363" i="8" s="1"/>
  <c r="CI363" i="8" s="1"/>
  <c r="CF441" i="8"/>
  <c r="CG441" i="8" s="1"/>
  <c r="CI441" i="8" s="1"/>
  <c r="CF26" i="8"/>
  <c r="CG26" i="8" s="1"/>
  <c r="CI26" i="8" s="1"/>
  <c r="CF46" i="8"/>
  <c r="CG46" i="8" s="1"/>
  <c r="CI46" i="8" s="1"/>
  <c r="CF94" i="8"/>
  <c r="CG94" i="8" s="1"/>
  <c r="CI94" i="8" s="1"/>
  <c r="CF340" i="8"/>
  <c r="CG340" i="8" s="1"/>
  <c r="CI340" i="8" s="1"/>
  <c r="CF415" i="8"/>
  <c r="CG415" i="8" s="1"/>
  <c r="CI415" i="8" s="1"/>
  <c r="CF455" i="8"/>
  <c r="CG455" i="8" s="1"/>
  <c r="CI455" i="8" s="1"/>
  <c r="CF555" i="8"/>
  <c r="CG555" i="8" s="1"/>
  <c r="CI555" i="8" s="1"/>
  <c r="CF136" i="8"/>
  <c r="CG136" i="8" s="1"/>
  <c r="CI136" i="8" s="1"/>
  <c r="CF222" i="8"/>
  <c r="CG222" i="8" s="1"/>
  <c r="CI222" i="8" s="1"/>
  <c r="CF408" i="8"/>
  <c r="CG408" i="8" s="1"/>
  <c r="CI408" i="8" s="1"/>
  <c r="CF149" i="8"/>
  <c r="CG149" i="8" s="1"/>
  <c r="CI149" i="8" s="1"/>
  <c r="CF400" i="8"/>
  <c r="CG400" i="8" s="1"/>
  <c r="CI400" i="8" s="1"/>
  <c r="CF454" i="8"/>
  <c r="CG454" i="8" s="1"/>
  <c r="CI454" i="8" s="1"/>
  <c r="CF499" i="8"/>
  <c r="CG499" i="8" s="1"/>
  <c r="CI499" i="8" s="1"/>
  <c r="CF432" i="8"/>
  <c r="CG432" i="8" s="1"/>
  <c r="CI432" i="8" s="1"/>
  <c r="CF448" i="8"/>
  <c r="CG448" i="8" s="1"/>
  <c r="CI448" i="8" s="1"/>
  <c r="CF494" i="8"/>
  <c r="CG494" i="8" s="1"/>
  <c r="CI494" i="8" s="1"/>
  <c r="CF537" i="8"/>
  <c r="CG537" i="8" s="1"/>
  <c r="CI537" i="8" s="1"/>
  <c r="CF436" i="8"/>
  <c r="CG436" i="8" s="1"/>
  <c r="CI436" i="8" s="1"/>
  <c r="CF239" i="8"/>
  <c r="CG239" i="8" s="1"/>
  <c r="CI239" i="8" s="1"/>
  <c r="CF263" i="8"/>
  <c r="CG263" i="8" s="1"/>
  <c r="CI263" i="8" s="1"/>
  <c r="CF168" i="8"/>
  <c r="CG168" i="8" s="1"/>
  <c r="CI168" i="8" s="1"/>
  <c r="CF403" i="8"/>
  <c r="CG403" i="8" s="1"/>
  <c r="CI403" i="8" s="1"/>
  <c r="CF326" i="8"/>
  <c r="CG326" i="8" s="1"/>
  <c r="CI326" i="8" s="1"/>
  <c r="CF76" i="8"/>
  <c r="CG76" i="8" s="1"/>
  <c r="CI76" i="8" s="1"/>
  <c r="CF375" i="8"/>
  <c r="CG375" i="8" s="1"/>
  <c r="CI375" i="8" s="1"/>
  <c r="CF243" i="8"/>
  <c r="CG243" i="8" s="1"/>
  <c r="CI243" i="8" s="1"/>
  <c r="CF68" i="8"/>
  <c r="CG68" i="8" s="1"/>
  <c r="CI68" i="8" s="1"/>
  <c r="CF444" i="8"/>
  <c r="CG444" i="8" s="1"/>
  <c r="CI444" i="8" s="1"/>
  <c r="CF347" i="8"/>
  <c r="CG347" i="8" s="1"/>
  <c r="CI347" i="8" s="1"/>
  <c r="CF283" i="8"/>
  <c r="CG283" i="8" s="1"/>
  <c r="CI283" i="8" s="1"/>
  <c r="CF558" i="8"/>
  <c r="CG558" i="8" s="1"/>
  <c r="CI558" i="8" s="1"/>
  <c r="CF371" i="8"/>
  <c r="CG371" i="8" s="1"/>
  <c r="CI371" i="8" s="1"/>
  <c r="CF74" i="8"/>
  <c r="CG74" i="8" s="1"/>
  <c r="CI74" i="8" s="1"/>
  <c r="CF510" i="8"/>
  <c r="CG510" i="8" s="1"/>
  <c r="CI510" i="8" s="1"/>
  <c r="CF121" i="8"/>
  <c r="CG121" i="8" s="1"/>
  <c r="CI121" i="8" s="1"/>
  <c r="CF342" i="8"/>
  <c r="CG342" i="8" s="1"/>
  <c r="CI342" i="8" s="1"/>
  <c r="CF471" i="8"/>
  <c r="CG471" i="8" s="1"/>
  <c r="CI471" i="8" s="1"/>
  <c r="CF210" i="8"/>
  <c r="CG210" i="8" s="1"/>
  <c r="CI210" i="8" s="1"/>
  <c r="CF195" i="8"/>
  <c r="CG195" i="8" s="1"/>
  <c r="CI195" i="8" s="1"/>
  <c r="CF435" i="8"/>
  <c r="CG435" i="8" s="1"/>
  <c r="CI435" i="8" s="1"/>
  <c r="CF97" i="8"/>
  <c r="CG97" i="8" s="1"/>
  <c r="CI97" i="8" s="1"/>
  <c r="CF303" i="8"/>
  <c r="CG303" i="8" s="1"/>
  <c r="CI303" i="8" s="1"/>
  <c r="CF152" i="8"/>
  <c r="CG152" i="8" s="1"/>
  <c r="CI152" i="8" s="1"/>
  <c r="CF129" i="8"/>
  <c r="CG129" i="8" s="1"/>
  <c r="CI129" i="8" s="1"/>
  <c r="CF69" i="8"/>
  <c r="CG69" i="8" s="1"/>
  <c r="CI69" i="8" s="1"/>
  <c r="CF275" i="8"/>
  <c r="CG275" i="8" s="1"/>
  <c r="CI275" i="8" s="1"/>
  <c r="CF411" i="8"/>
  <c r="CG411" i="8" s="1"/>
  <c r="CI411" i="8" s="1"/>
  <c r="CF329" i="8"/>
  <c r="CG329" i="8" s="1"/>
  <c r="CI329" i="8" s="1"/>
  <c r="CF396" i="8"/>
  <c r="CG396" i="8" s="1"/>
  <c r="CI396" i="8" s="1"/>
  <c r="CF417" i="8"/>
  <c r="CG417" i="8" s="1"/>
  <c r="CI417" i="8" s="1"/>
  <c r="CF261" i="8"/>
  <c r="CG261" i="8" s="1"/>
  <c r="CI261" i="8" s="1"/>
  <c r="AS578" i="8"/>
  <c r="AT578" i="8" s="1"/>
  <c r="CF219" i="8"/>
  <c r="CG219" i="8" s="1"/>
  <c r="CI219" i="8" s="1"/>
  <c r="CF535" i="8"/>
  <c r="CG535" i="8" s="1"/>
  <c r="CI535" i="8" s="1"/>
  <c r="CF9" i="8"/>
  <c r="CG9" i="8" s="1"/>
  <c r="CI9" i="8" s="1"/>
  <c r="CF472" i="8"/>
  <c r="CG472" i="8" s="1"/>
  <c r="CI472" i="8" s="1"/>
  <c r="CF376" i="8"/>
  <c r="CG376" i="8" s="1"/>
  <c r="CI376" i="8" s="1"/>
  <c r="CF99" i="8"/>
  <c r="CG99" i="8" s="1"/>
  <c r="CI99" i="8" s="1"/>
  <c r="CF32" i="8"/>
  <c r="CG32" i="8" s="1"/>
  <c r="CI32" i="8" s="1"/>
  <c r="CF420" i="8"/>
  <c r="CG420" i="8" s="1"/>
  <c r="CI420" i="8" s="1"/>
  <c r="CF56" i="8"/>
  <c r="CG56" i="8" s="1"/>
  <c r="CI56" i="8" s="1"/>
  <c r="CF5" i="8"/>
  <c r="CG5" i="8" s="1"/>
  <c r="CI5" i="8" s="1"/>
  <c r="CF6" i="8"/>
  <c r="CG6" i="8" s="1"/>
  <c r="CI6" i="8" s="1"/>
  <c r="CF190" i="8"/>
  <c r="CG190" i="8" s="1"/>
  <c r="CI190" i="8" s="1"/>
  <c r="CF8" i="8"/>
  <c r="CG8" i="8" s="1"/>
  <c r="CI8" i="8" s="1"/>
  <c r="CF293" i="8"/>
  <c r="CG293" i="8" s="1"/>
  <c r="CI293" i="8" s="1"/>
  <c r="CF358" i="8"/>
  <c r="CG358" i="8" s="1"/>
  <c r="CI358" i="8" s="1"/>
  <c r="CF484" i="8"/>
  <c r="CG484" i="8" s="1"/>
  <c r="CI484" i="8" s="1"/>
  <c r="CF50" i="8"/>
  <c r="CG50" i="8" s="1"/>
  <c r="CI50" i="8" s="1"/>
  <c r="CF7" i="8"/>
  <c r="CG7" i="8" s="1"/>
  <c r="CI7" i="8" s="1"/>
  <c r="CF464" i="8"/>
  <c r="CG464" i="8" s="1"/>
  <c r="CI464" i="8" s="1"/>
  <c r="CF125" i="8"/>
  <c r="CG125" i="8" s="1"/>
  <c r="CI125" i="8" s="1"/>
  <c r="CF159" i="8"/>
  <c r="CG159" i="8" s="1"/>
  <c r="CI159" i="8" s="1"/>
  <c r="CF477" i="8"/>
  <c r="CG477" i="8" s="1"/>
  <c r="CI477" i="8" s="1"/>
  <c r="CF42" i="8"/>
  <c r="CG42" i="8" s="1"/>
  <c r="CI42" i="8" s="1"/>
  <c r="CF103" i="8"/>
  <c r="CG103" i="8" s="1"/>
  <c r="CI103" i="8" s="1"/>
  <c r="CF193" i="8"/>
  <c r="CG193" i="8" s="1"/>
  <c r="CI193" i="8" s="1"/>
  <c r="CF221" i="8"/>
  <c r="CG221" i="8" s="1"/>
  <c r="CI221" i="8" s="1"/>
  <c r="CF474" i="8"/>
  <c r="CG474" i="8" s="1"/>
  <c r="CI474" i="8" s="1"/>
  <c r="CF543" i="8"/>
  <c r="CG543" i="8" s="1"/>
  <c r="CI543" i="8" s="1"/>
  <c r="CF17" i="8"/>
  <c r="CG17" i="8" s="1"/>
  <c r="CI17" i="8" s="1"/>
  <c r="CF288" i="8"/>
  <c r="CG288" i="8" s="1"/>
  <c r="CI288" i="8" s="1"/>
  <c r="CF556" i="8"/>
  <c r="CG556" i="8" s="1"/>
  <c r="CI556" i="8" s="1"/>
  <c r="CF545" i="8"/>
  <c r="CG545" i="8" s="1"/>
  <c r="CI545" i="8" s="1"/>
  <c r="CF253" i="8"/>
  <c r="CG253" i="8" s="1"/>
  <c r="CI253" i="8" s="1"/>
  <c r="CF118" i="8"/>
  <c r="CG118" i="8" s="1"/>
  <c r="CI118" i="8" s="1"/>
  <c r="CF460" i="8"/>
  <c r="CG460" i="8" s="1"/>
  <c r="CI460" i="8" s="1"/>
  <c r="CF270" i="8"/>
  <c r="CG270" i="8" s="1"/>
  <c r="CI270" i="8" s="1"/>
  <c r="CF27" i="8"/>
  <c r="CG27" i="8" s="1"/>
  <c r="CI27" i="8" s="1"/>
  <c r="CF194" i="8"/>
  <c r="CG194" i="8" s="1"/>
  <c r="CI194" i="8" s="1"/>
  <c r="CF167" i="8"/>
  <c r="CG167" i="8" s="1"/>
  <c r="CI167" i="8" s="1"/>
  <c r="CF57" i="8"/>
  <c r="CG57" i="8" s="1"/>
  <c r="CI57" i="8" s="1"/>
  <c r="CF401" i="8"/>
  <c r="CG401" i="8" s="1"/>
  <c r="CI401" i="8" s="1"/>
  <c r="CF397" i="8"/>
  <c r="CG397" i="8" s="1"/>
  <c r="CI397" i="8" s="1"/>
  <c r="CF252" i="8"/>
  <c r="CG252" i="8" s="1"/>
  <c r="CI252" i="8" s="1"/>
  <c r="CF475" i="8"/>
  <c r="CG475" i="8" s="1"/>
  <c r="CI475" i="8" s="1"/>
  <c r="CF290" i="8"/>
  <c r="CG290" i="8" s="1"/>
  <c r="CI290" i="8" s="1"/>
  <c r="CF385" i="8"/>
  <c r="CG385" i="8" s="1"/>
  <c r="CI385" i="8" s="1"/>
  <c r="CF256" i="8"/>
  <c r="CG256" i="8" s="1"/>
  <c r="CI256" i="8" s="1"/>
  <c r="CF223" i="8"/>
  <c r="CG223" i="8" s="1"/>
  <c r="CI223" i="8" s="1"/>
  <c r="CF421" i="8"/>
  <c r="CG421" i="8" s="1"/>
  <c r="CI421" i="8" s="1"/>
  <c r="CF501" i="8"/>
  <c r="CG501" i="8" s="1"/>
  <c r="CI501" i="8" s="1"/>
  <c r="CF39" i="8"/>
  <c r="CG39" i="8" s="1"/>
  <c r="CI39" i="8" s="1"/>
  <c r="CF16" i="8"/>
  <c r="CG16" i="8" s="1"/>
  <c r="CI16" i="8" s="1"/>
  <c r="CF533" i="8"/>
  <c r="CG533" i="8" s="1"/>
  <c r="CI533" i="8" s="1"/>
  <c r="CF183" i="8"/>
  <c r="CG183" i="8" s="1"/>
  <c r="CI183" i="8" s="1"/>
  <c r="CF461" i="8"/>
  <c r="CG461" i="8" s="1"/>
  <c r="CI461" i="8" s="1"/>
  <c r="CF317" i="8"/>
  <c r="CG317" i="8" s="1"/>
  <c r="CI317" i="8" s="1"/>
  <c r="CF423" i="8"/>
  <c r="CG423" i="8" s="1"/>
  <c r="CI423" i="8" s="1"/>
  <c r="CF453" i="8"/>
  <c r="CG453" i="8" s="1"/>
  <c r="CI453" i="8" s="1"/>
  <c r="CF447" i="8"/>
  <c r="CG447" i="8" s="1"/>
  <c r="CI447" i="8" s="1"/>
  <c r="CF299" i="8"/>
  <c r="CG299" i="8" s="1"/>
  <c r="CI299" i="8" s="1"/>
  <c r="CF469" i="8"/>
  <c r="CG469" i="8" s="1"/>
  <c r="CI469" i="8" s="1"/>
  <c r="CF524" i="8"/>
  <c r="CG524" i="8" s="1"/>
  <c r="CI524" i="8" s="1"/>
  <c r="CF378" i="8"/>
  <c r="CG378" i="8" s="1"/>
  <c r="CI378" i="8" s="1"/>
  <c r="CF407" i="8"/>
  <c r="CG407" i="8" s="1"/>
  <c r="CI407" i="8" s="1"/>
  <c r="CF504" i="8"/>
  <c r="CG504" i="8" s="1"/>
  <c r="CI504" i="8" s="1"/>
  <c r="CF227" i="8"/>
  <c r="CG227" i="8" s="1"/>
  <c r="CI227" i="8" s="1"/>
  <c r="CF289" i="8"/>
  <c r="CG289" i="8" s="1"/>
  <c r="CI289" i="8" s="1"/>
  <c r="CF161" i="8"/>
  <c r="CG161" i="8" s="1"/>
  <c r="CI161" i="8" s="1"/>
  <c r="CF188" i="8"/>
  <c r="CG188" i="8" s="1"/>
  <c r="CI188" i="8" s="1"/>
  <c r="CF328" i="8"/>
  <c r="CG328" i="8" s="1"/>
  <c r="CI328" i="8" s="1"/>
  <c r="CF80" i="8"/>
  <c r="CG80" i="8" s="1"/>
  <c r="CI80" i="8" s="1"/>
  <c r="CF307" i="8"/>
  <c r="CG307" i="8" s="1"/>
  <c r="CI307" i="8" s="1"/>
  <c r="AS569" i="8"/>
  <c r="AT569" i="8" s="1"/>
  <c r="CF336" i="8"/>
  <c r="CG336" i="8" s="1"/>
  <c r="CI336" i="8" s="1"/>
  <c r="CF462" i="8"/>
  <c r="CG462" i="8" s="1"/>
  <c r="CI462" i="8" s="1"/>
  <c r="CF238" i="8"/>
  <c r="CG238" i="8" s="1"/>
  <c r="CI238" i="8" s="1"/>
  <c r="CF128" i="8"/>
  <c r="CG128" i="8" s="1"/>
  <c r="CI128" i="8" s="1"/>
  <c r="CF324" i="8"/>
  <c r="CG324" i="8" s="1"/>
  <c r="CI324" i="8" s="1"/>
  <c r="CF546" i="8"/>
  <c r="CG546" i="8" s="1"/>
  <c r="CI546" i="8" s="1"/>
  <c r="CF189" i="8"/>
  <c r="CG189" i="8" s="1"/>
  <c r="CI189" i="8" s="1"/>
  <c r="CF102" i="8"/>
  <c r="CG102" i="8" s="1"/>
  <c r="CI102" i="8" s="1"/>
  <c r="CF249" i="8"/>
  <c r="CG249" i="8" s="1"/>
  <c r="CI249" i="8" s="1"/>
  <c r="CF313" i="8"/>
  <c r="CG313" i="8" s="1"/>
  <c r="CI313" i="8" s="1"/>
  <c r="CF49" i="8"/>
  <c r="CG49" i="8" s="1"/>
  <c r="CI49" i="8" s="1"/>
  <c r="CF203" i="8"/>
  <c r="CG203" i="8" s="1"/>
  <c r="CI203" i="8" s="1"/>
  <c r="CF521" i="8"/>
  <c r="CG521" i="8" s="1"/>
  <c r="CI521" i="8" s="1"/>
  <c r="CF508" i="8"/>
  <c r="CG508" i="8" s="1"/>
  <c r="CI508" i="8" s="1"/>
  <c r="CF12" i="8"/>
  <c r="CG12" i="8" s="1"/>
  <c r="CI12" i="8" s="1"/>
  <c r="CF409" i="8"/>
  <c r="CG409" i="8" s="1"/>
  <c r="CI409" i="8" s="1"/>
  <c r="CF28" i="8"/>
  <c r="CG28" i="8" s="1"/>
  <c r="CI28" i="8" s="1"/>
  <c r="CF502" i="8"/>
  <c r="CG502" i="8" s="1"/>
  <c r="CI502" i="8" s="1"/>
  <c r="CF25" i="8"/>
  <c r="CG25" i="8" s="1"/>
  <c r="CI25" i="8" s="1"/>
  <c r="CF14" i="8"/>
  <c r="CG14" i="8" s="1"/>
  <c r="CI14" i="8" s="1"/>
  <c r="CF298" i="8"/>
  <c r="CG298" i="8" s="1"/>
  <c r="CI298" i="8" s="1"/>
  <c r="CF496" i="8"/>
  <c r="CG496" i="8" s="1"/>
  <c r="CI496" i="8" s="1"/>
  <c r="AS567" i="8"/>
  <c r="AT567" i="8" s="1"/>
  <c r="CF431" i="8"/>
  <c r="CG431" i="8" s="1"/>
  <c r="CI431" i="8" s="1"/>
  <c r="CF130" i="8"/>
  <c r="CG130" i="8" s="1"/>
  <c r="CI130" i="8" s="1"/>
  <c r="CF446" i="8"/>
  <c r="CG446" i="8" s="1"/>
  <c r="CI446" i="8" s="1"/>
  <c r="CF35" i="8"/>
  <c r="CG35" i="8" s="1"/>
  <c r="CI35" i="8" s="1"/>
  <c r="CF15" i="8"/>
  <c r="CG15" i="8" s="1"/>
  <c r="CI15" i="8" s="1"/>
  <c r="CB18" i="8"/>
  <c r="CE18" i="8"/>
  <c r="CA560" i="8"/>
  <c r="CA3" i="8" s="1"/>
  <c r="CF438" i="8"/>
  <c r="CG438" i="8" s="1"/>
  <c r="CI438" i="8" s="1"/>
  <c r="CF463" i="8"/>
  <c r="CG463" i="8" s="1"/>
  <c r="CI463" i="8" s="1"/>
  <c r="CF23" i="8"/>
  <c r="CG23" i="8" s="1"/>
  <c r="CI23" i="8" s="1"/>
  <c r="CF154" i="8"/>
  <c r="CG154" i="8" s="1"/>
  <c r="CI154" i="8" s="1"/>
  <c r="CF87" i="8"/>
  <c r="CG87" i="8" s="1"/>
  <c r="CI87" i="8" s="1"/>
  <c r="CF122" i="8"/>
  <c r="CG122" i="8" s="1"/>
  <c r="CI122" i="8" s="1"/>
  <c r="CF245" i="8"/>
  <c r="CG245" i="8" s="1"/>
  <c r="CI245" i="8" s="1"/>
  <c r="CF440" i="8"/>
  <c r="CG440" i="8" s="1"/>
  <c r="CI440" i="8" s="1"/>
  <c r="AS566" i="8"/>
  <c r="CF135" i="8"/>
  <c r="CG135" i="8" s="1"/>
  <c r="CI135" i="8" s="1"/>
  <c r="CF47" i="8"/>
  <c r="CG47" i="8" s="1"/>
  <c r="CI47" i="8" s="1"/>
  <c r="CF53" i="8"/>
  <c r="CG53" i="8" s="1"/>
  <c r="CI53" i="8" s="1"/>
  <c r="AS577" i="8"/>
  <c r="AT577" i="8" s="1"/>
  <c r="CF274" i="8"/>
  <c r="CG274" i="8" s="1"/>
  <c r="CI274" i="8" s="1"/>
  <c r="CF38" i="8"/>
  <c r="CG38" i="8" s="1"/>
  <c r="CI38" i="8" s="1"/>
  <c r="CF262" i="8"/>
  <c r="CG262" i="8" s="1"/>
  <c r="CI262" i="8" s="1"/>
  <c r="CF278" i="8"/>
  <c r="CG278" i="8" s="1"/>
  <c r="CI278" i="8" s="1"/>
  <c r="CF36" i="8"/>
  <c r="CG36" i="8" s="1"/>
  <c r="CI36" i="8" s="1"/>
  <c r="CF240" i="8"/>
  <c r="CG240" i="8" s="1"/>
  <c r="CI240" i="8" s="1"/>
  <c r="CF70" i="8"/>
  <c r="CG70" i="8" s="1"/>
  <c r="CI70" i="8" s="1"/>
  <c r="CF310" i="8"/>
  <c r="CG310" i="8" s="1"/>
  <c r="CI310" i="8" s="1"/>
  <c r="CF364" i="8"/>
  <c r="CG364" i="8" s="1"/>
  <c r="CI364" i="8" s="1"/>
  <c r="CF251" i="8"/>
  <c r="CG251" i="8" s="1"/>
  <c r="CI251" i="8" s="1"/>
  <c r="CF206" i="8"/>
  <c r="CG206" i="8" s="1"/>
  <c r="CI206" i="8" s="1"/>
  <c r="CF443" i="8"/>
  <c r="CG443" i="8" s="1"/>
  <c r="CI443" i="8" s="1"/>
  <c r="CF544" i="8"/>
  <c r="CG544" i="8" s="1"/>
  <c r="CI544" i="8" s="1"/>
  <c r="CF430" i="8"/>
  <c r="CG430" i="8" s="1"/>
  <c r="CI430" i="8" s="1"/>
  <c r="CF456" i="8"/>
  <c r="CG456" i="8" s="1"/>
  <c r="CI456" i="8" s="1"/>
  <c r="CF548" i="8"/>
  <c r="CG548" i="8" s="1"/>
  <c r="CI548" i="8" s="1"/>
  <c r="CF547" i="8"/>
  <c r="CG547" i="8" s="1"/>
  <c r="CI547" i="8" s="1"/>
  <c r="CF78" i="8"/>
  <c r="CG78" i="8" s="1"/>
  <c r="CI78" i="8" s="1"/>
  <c r="CF335" i="8"/>
  <c r="CG335" i="8" s="1"/>
  <c r="CI335" i="8" s="1"/>
  <c r="CF250" i="8"/>
  <c r="CG250" i="8" s="1"/>
  <c r="CI250" i="8" s="1"/>
  <c r="CF199" i="8"/>
  <c r="CG199" i="8" s="1"/>
  <c r="CI199" i="8" s="1"/>
  <c r="CF343" i="8"/>
  <c r="CG343" i="8" s="1"/>
  <c r="CI343" i="8" s="1"/>
  <c r="CF383" i="8"/>
  <c r="CG383" i="8" s="1"/>
  <c r="CI383" i="8" s="1"/>
  <c r="CF527" i="8"/>
  <c r="CG527" i="8" s="1"/>
  <c r="CI527" i="8" s="1"/>
  <c r="CF357" i="8"/>
  <c r="CG357" i="8" s="1"/>
  <c r="CI357" i="8" s="1"/>
  <c r="CF306" i="8"/>
  <c r="CG306" i="8" s="1"/>
  <c r="CI306" i="8" s="1"/>
  <c r="CF116" i="8"/>
  <c r="CG116" i="8" s="1"/>
  <c r="CI116" i="8" s="1"/>
  <c r="CF212" i="8"/>
  <c r="CG212" i="8" s="1"/>
  <c r="CI212" i="8" s="1"/>
  <c r="CF233" i="8"/>
  <c r="CG233" i="8" s="1"/>
  <c r="CI233" i="8" s="1"/>
  <c r="CF92" i="8"/>
  <c r="CG92" i="8" s="1"/>
  <c r="CI92" i="8" s="1"/>
  <c r="CF77" i="8"/>
  <c r="CG77" i="8" s="1"/>
  <c r="CI77" i="8" s="1"/>
  <c r="CF37" i="8"/>
  <c r="CG37" i="8" s="1"/>
  <c r="CI37" i="8" s="1"/>
  <c r="CF269" i="8"/>
  <c r="CG269" i="8" s="1"/>
  <c r="CI269" i="8" s="1"/>
  <c r="CF350" i="8"/>
  <c r="CG350" i="8" s="1"/>
  <c r="CI350" i="8" s="1"/>
  <c r="CF176" i="8"/>
  <c r="CG176" i="8" s="1"/>
  <c r="CI176" i="8" s="1"/>
  <c r="CF257" i="8"/>
  <c r="CG257" i="8" s="1"/>
  <c r="CI257" i="8" s="1"/>
  <c r="CF182" i="8"/>
  <c r="CG182" i="8" s="1"/>
  <c r="CI182" i="8" s="1"/>
  <c r="CF513" i="8"/>
  <c r="CG513" i="8" s="1"/>
  <c r="CI513" i="8" s="1"/>
  <c r="CF82" i="8"/>
  <c r="CG82" i="8" s="1"/>
  <c r="CI82" i="8" s="1"/>
  <c r="CF247" i="8"/>
  <c r="CG247" i="8" s="1"/>
  <c r="CI247" i="8" s="1"/>
  <c r="CF160" i="8"/>
  <c r="CG160" i="8" s="1"/>
  <c r="CI160" i="8" s="1"/>
  <c r="CF386" i="8"/>
  <c r="CG386" i="8" s="1"/>
  <c r="CI386" i="8" s="1"/>
  <c r="CF131" i="8"/>
  <c r="CG131" i="8" s="1"/>
  <c r="CI131" i="8" s="1"/>
  <c r="CF353" i="8"/>
  <c r="CG353" i="8" s="1"/>
  <c r="CI353" i="8" s="1"/>
  <c r="CF402" i="8"/>
  <c r="CG402" i="8" s="1"/>
  <c r="CI402" i="8" s="1"/>
  <c r="CF286" i="8"/>
  <c r="CG286" i="8" s="1"/>
  <c r="CI286" i="8" s="1"/>
  <c r="CF481" i="8"/>
  <c r="CG481" i="8" s="1"/>
  <c r="CI481" i="8" s="1"/>
  <c r="CF258" i="8"/>
  <c r="CG258" i="8" s="1"/>
  <c r="CI258" i="8" s="1"/>
  <c r="CF337" i="8"/>
  <c r="CG337" i="8" s="1"/>
  <c r="CI337" i="8" s="1"/>
  <c r="CF483" i="8"/>
  <c r="CG483" i="8" s="1"/>
  <c r="CI483" i="8" s="1"/>
  <c r="CF59" i="8"/>
  <c r="CG59" i="8" s="1"/>
  <c r="CI59" i="8" s="1"/>
  <c r="CF145" i="8"/>
  <c r="CG145" i="8" s="1"/>
  <c r="CI145" i="8" s="1"/>
  <c r="CF518" i="8"/>
  <c r="CG518" i="8" s="1"/>
  <c r="CI518" i="8" s="1"/>
  <c r="CF144" i="8"/>
  <c r="CG144" i="8" s="1"/>
  <c r="CI144" i="8" s="1"/>
  <c r="CF388" i="8"/>
  <c r="CG388" i="8" s="1"/>
  <c r="CI388" i="8" s="1"/>
  <c r="CF90" i="8"/>
  <c r="CG90" i="8" s="1"/>
  <c r="CI90" i="8" s="1"/>
  <c r="CF211" i="8"/>
  <c r="CG211" i="8" s="1"/>
  <c r="CI211" i="8" s="1"/>
  <c r="CF101" i="8"/>
  <c r="CG101" i="8" s="1"/>
  <c r="CI101" i="8" s="1"/>
  <c r="CF146" i="8"/>
  <c r="CG146" i="8" s="1"/>
  <c r="CI146" i="8" s="1"/>
  <c r="CF427" i="8"/>
  <c r="CG427" i="8" s="1"/>
  <c r="CI427" i="8" s="1"/>
  <c r="CF528" i="8"/>
  <c r="CG528" i="8" s="1"/>
  <c r="CI528" i="8" s="1"/>
  <c r="CF398" i="8"/>
  <c r="CG398" i="8" s="1"/>
  <c r="CI398" i="8" s="1"/>
  <c r="CF442" i="8"/>
  <c r="CG442" i="8" s="1"/>
  <c r="CI442" i="8" s="1"/>
  <c r="CF81" i="8"/>
  <c r="CG81" i="8" s="1"/>
  <c r="CI81" i="8" s="1"/>
  <c r="CF493" i="8"/>
  <c r="CG493" i="8" s="1"/>
  <c r="CI493" i="8" s="1"/>
  <c r="CF291" i="8"/>
  <c r="CG291" i="8" s="1"/>
  <c r="CI291" i="8" s="1"/>
  <c r="CF202" i="8"/>
  <c r="CG202" i="8" s="1"/>
  <c r="CI202" i="8" s="1"/>
  <c r="CF517" i="8"/>
  <c r="CG517" i="8" s="1"/>
  <c r="CI517" i="8" s="1"/>
  <c r="CF362" i="8"/>
  <c r="CG362" i="8" s="1"/>
  <c r="CI362" i="8" s="1"/>
  <c r="CF197" i="8"/>
  <c r="CG197" i="8" s="1"/>
  <c r="CI197" i="8" s="1"/>
  <c r="CF425" i="8"/>
  <c r="CG425" i="8" s="1"/>
  <c r="CI425" i="8" s="1"/>
  <c r="CF265" i="8"/>
  <c r="CG265" i="8" s="1"/>
  <c r="CI265" i="8" s="1"/>
  <c r="CF191" i="8"/>
  <c r="CG191" i="8" s="1"/>
  <c r="CI191" i="8" s="1"/>
  <c r="AS574" i="8"/>
  <c r="AT574" i="8" s="1"/>
  <c r="CF175" i="8"/>
  <c r="CG175" i="8" s="1"/>
  <c r="CI175" i="8" s="1"/>
  <c r="CF213" i="8"/>
  <c r="CG213" i="8" s="1"/>
  <c r="CI213" i="8" s="1"/>
  <c r="CF44" i="8"/>
  <c r="CG44" i="8" s="1"/>
  <c r="CI44" i="8" s="1"/>
  <c r="CF120" i="8"/>
  <c r="CG120" i="8" s="1"/>
  <c r="CI120" i="8" s="1"/>
  <c r="CF260" i="8"/>
  <c r="CG260" i="8" s="1"/>
  <c r="CI260" i="8" s="1"/>
  <c r="CF231" i="8"/>
  <c r="CG231" i="8" s="1"/>
  <c r="CI231" i="8" s="1"/>
  <c r="CF382" i="8"/>
  <c r="CG382" i="8" s="1"/>
  <c r="CI382" i="8" s="1"/>
  <c r="CF450" i="8"/>
  <c r="CG450" i="8" s="1"/>
  <c r="CI450" i="8" s="1"/>
  <c r="AS572" i="8"/>
  <c r="AT572" i="8" s="1"/>
  <c r="CF110" i="8"/>
  <c r="CG110" i="8" s="1"/>
  <c r="CI110" i="8" s="1"/>
  <c r="CF314" i="8"/>
  <c r="CG314" i="8" s="1"/>
  <c r="CI314" i="8" s="1"/>
  <c r="CF230" i="8"/>
  <c r="CG230" i="8" s="1"/>
  <c r="CI230" i="8" s="1"/>
  <c r="CF511" i="8"/>
  <c r="CG511" i="8" s="1"/>
  <c r="CI511" i="8" s="1"/>
  <c r="CF366" i="8"/>
  <c r="CG366" i="8" s="1"/>
  <c r="CI366" i="8" s="1"/>
  <c r="CF341" i="8"/>
  <c r="CG341" i="8" s="1"/>
  <c r="CI341" i="8" s="1"/>
  <c r="CF24" i="8"/>
  <c r="CG24" i="8" s="1"/>
  <c r="CI24" i="8" s="1"/>
  <c r="CF390" i="8"/>
  <c r="CG390" i="8" s="1"/>
  <c r="CI390" i="8" s="1"/>
  <c r="CF480" i="8"/>
  <c r="CG480" i="8" s="1"/>
  <c r="CI480" i="8" s="1"/>
  <c r="CF514" i="8"/>
  <c r="CG514" i="8" s="1"/>
  <c r="CI514" i="8" s="1"/>
  <c r="CF355" i="8"/>
  <c r="CG355" i="8" s="1"/>
  <c r="CI355" i="8" s="1"/>
  <c r="CF71" i="8"/>
  <c r="CG71" i="8" s="1"/>
  <c r="CI71" i="8" s="1"/>
  <c r="CF209" i="8"/>
  <c r="CG209" i="8" s="1"/>
  <c r="CI209" i="8" s="1"/>
  <c r="CF255" i="8"/>
  <c r="CG255" i="8" s="1"/>
  <c r="CI255" i="8" s="1"/>
  <c r="CF132" i="8"/>
  <c r="CG132" i="8" s="1"/>
  <c r="CI132" i="8" s="1"/>
  <c r="CF393" i="8"/>
  <c r="CG393" i="8" s="1"/>
  <c r="CI393" i="8" s="1"/>
  <c r="CF459" i="8"/>
  <c r="CG459" i="8" s="1"/>
  <c r="CI459" i="8" s="1"/>
  <c r="CF34" i="8"/>
  <c r="CG34" i="8" s="1"/>
  <c r="CI34" i="8" s="1"/>
  <c r="CF321" i="8"/>
  <c r="CG321" i="8" s="1"/>
  <c r="CI321" i="8" s="1"/>
  <c r="CF117" i="8"/>
  <c r="CG117" i="8" s="1"/>
  <c r="CI117" i="8" s="1"/>
  <c r="CF297" i="8"/>
  <c r="CG297" i="8" s="1"/>
  <c r="CI297" i="8" s="1"/>
  <c r="CF43" i="8"/>
  <c r="CG43" i="8" s="1"/>
  <c r="CI43" i="8" s="1"/>
  <c r="CF349" i="8"/>
  <c r="CG349" i="8" s="1"/>
  <c r="CI349" i="8" s="1"/>
  <c r="CF346" i="8"/>
  <c r="CG346" i="8" s="1"/>
  <c r="CI346" i="8" s="1"/>
  <c r="CF540" i="8"/>
  <c r="CG540" i="8" s="1"/>
  <c r="CI540" i="8" s="1"/>
  <c r="CF13" i="8"/>
  <c r="CG13" i="8" s="1"/>
  <c r="CI13" i="8" s="1"/>
  <c r="CF512" i="8"/>
  <c r="CG512" i="8" s="1"/>
  <c r="CI512" i="8" s="1"/>
  <c r="CF354" i="8"/>
  <c r="CG354" i="8" s="1"/>
  <c r="CI354" i="8" s="1"/>
  <c r="CF437" i="8"/>
  <c r="CG437" i="8" s="1"/>
  <c r="CI437" i="8" s="1"/>
  <c r="CF147" i="8"/>
  <c r="CG147" i="8" s="1"/>
  <c r="CI147" i="8" s="1"/>
  <c r="CF218" i="8"/>
  <c r="CG218" i="8" s="1"/>
  <c r="CI218" i="8" s="1"/>
  <c r="CF404" i="8"/>
  <c r="CG404" i="8" s="1"/>
  <c r="CI404" i="8" s="1"/>
  <c r="CF292" i="8"/>
  <c r="CG292" i="8" s="1"/>
  <c r="CI292" i="8" s="1"/>
  <c r="CF204" i="8"/>
  <c r="CG204" i="8" s="1"/>
  <c r="CI204" i="8" s="1"/>
  <c r="CF395" i="8"/>
  <c r="CG395" i="8" s="1"/>
  <c r="CI395" i="8" s="1"/>
  <c r="CF276" i="8"/>
  <c r="CG276" i="8" s="1"/>
  <c r="CI276" i="8" s="1"/>
  <c r="CF29" i="8"/>
  <c r="CG29" i="8" s="1"/>
  <c r="CI29" i="8" s="1"/>
  <c r="CF22" i="8"/>
  <c r="CG22" i="8" s="1"/>
  <c r="CI22" i="8" s="1"/>
  <c r="CF201" i="8"/>
  <c r="CG201" i="8" s="1"/>
  <c r="CI201" i="8" s="1"/>
  <c r="CF73" i="8"/>
  <c r="CG73" i="8" s="1"/>
  <c r="CI73" i="8" s="1"/>
  <c r="CF40" i="8"/>
  <c r="CG40" i="8" s="1"/>
  <c r="CI40" i="8" s="1"/>
  <c r="CF266" i="8"/>
  <c r="CG266" i="8" s="1"/>
  <c r="CI266" i="8" s="1"/>
  <c r="CF458" i="8"/>
  <c r="CG458" i="8" s="1"/>
  <c r="CI458" i="8" s="1"/>
  <c r="CF333" i="8"/>
  <c r="CG333" i="8" s="1"/>
  <c r="CI333" i="8" s="1"/>
  <c r="CF272" i="8"/>
  <c r="CG272" i="8" s="1"/>
  <c r="CI272" i="8" s="1"/>
  <c r="CF539" i="8"/>
  <c r="CG539" i="8" s="1"/>
  <c r="CI539" i="8" s="1"/>
  <c r="CF466" i="8"/>
  <c r="CG466" i="8" s="1"/>
  <c r="CI466" i="8" s="1"/>
  <c r="AS570" i="8"/>
  <c r="AT570" i="8" s="1"/>
  <c r="CF281" i="8"/>
  <c r="CG281" i="8" s="1"/>
  <c r="CI281" i="8" s="1"/>
  <c r="CF476" i="8"/>
  <c r="CG476" i="8" s="1"/>
  <c r="CI476" i="8" s="1"/>
  <c r="CF216" i="8"/>
  <c r="CG216" i="8" s="1"/>
  <c r="CI216" i="8" s="1"/>
  <c r="CF367" i="8"/>
  <c r="CG367" i="8" s="1"/>
  <c r="CI367" i="8" s="1"/>
  <c r="CF51" i="8"/>
  <c r="CG51" i="8" s="1"/>
  <c r="CI51" i="8" s="1"/>
  <c r="CF424" i="8"/>
  <c r="CG424" i="8" s="1"/>
  <c r="CI424" i="8" s="1"/>
  <c r="CF498" i="8"/>
  <c r="CG498" i="8" s="1"/>
  <c r="CI498" i="8" s="1"/>
  <c r="CF88" i="8"/>
  <c r="CG88" i="8" s="1"/>
  <c r="CI88" i="8" s="1"/>
  <c r="CF352" i="8"/>
  <c r="CG352" i="8" s="1"/>
  <c r="CI352" i="8" s="1"/>
  <c r="CF414" i="8"/>
  <c r="CG414" i="8" s="1"/>
  <c r="CI414" i="8" s="1"/>
  <c r="CF374" i="8"/>
  <c r="CG374" i="8" s="1"/>
  <c r="CI374" i="8" s="1"/>
  <c r="CF228" i="8"/>
  <c r="CG228" i="8" s="1"/>
  <c r="CI228" i="8" s="1"/>
  <c r="CF208" i="8"/>
  <c r="CG208" i="8" s="1"/>
  <c r="CI208" i="8" s="1"/>
  <c r="CF158" i="8"/>
  <c r="CG158" i="8" s="1"/>
  <c r="CI158" i="8" s="1"/>
  <c r="CF163" i="8"/>
  <c r="CG163" i="8" s="1"/>
  <c r="CI163" i="8" s="1"/>
  <c r="CF429" i="8"/>
  <c r="CG429" i="8" s="1"/>
  <c r="CI429" i="8" s="1"/>
  <c r="CF198" i="8"/>
  <c r="CG198" i="8" s="1"/>
  <c r="CI198" i="8" s="1"/>
  <c r="CF86" i="8"/>
  <c r="CG86" i="8" s="1"/>
  <c r="CI86" i="8" s="1"/>
  <c r="CF282" i="8"/>
  <c r="CG282" i="8" s="1"/>
  <c r="CI282" i="8" s="1"/>
  <c r="CF148" i="8"/>
  <c r="CG148" i="8" s="1"/>
  <c r="CI148" i="8" s="1"/>
  <c r="CF377" i="8"/>
  <c r="CG377" i="8" s="1"/>
  <c r="CI377" i="8" s="1"/>
  <c r="CF119" i="8"/>
  <c r="CG119" i="8" s="1"/>
  <c r="CI119" i="8" s="1"/>
  <c r="CF60" i="8"/>
  <c r="CG60" i="8" s="1"/>
  <c r="CI60" i="8" s="1"/>
  <c r="CF139" i="8"/>
  <c r="CG139" i="8" s="1"/>
  <c r="CI139" i="8" s="1"/>
  <c r="CF52" i="8"/>
  <c r="CG52" i="8" s="1"/>
  <c r="CI52" i="8" s="1"/>
  <c r="CF63" i="8"/>
  <c r="CG63" i="8" s="1"/>
  <c r="CI63" i="8" s="1"/>
  <c r="CF467" i="8"/>
  <c r="CG467" i="8" s="1"/>
  <c r="CI467" i="8" s="1"/>
  <c r="CF320" i="8"/>
  <c r="CG320" i="8" s="1"/>
  <c r="CI320" i="8" s="1"/>
  <c r="CF552" i="8"/>
  <c r="CG552" i="8" s="1"/>
  <c r="CI552" i="8" s="1"/>
  <c r="CF95" i="8"/>
  <c r="CG95" i="8" s="1"/>
  <c r="CI95" i="8" s="1"/>
  <c r="CF332" i="8"/>
  <c r="CG332" i="8" s="1"/>
  <c r="CI332" i="8" s="1"/>
  <c r="CF405" i="8"/>
  <c r="CG405" i="8" s="1"/>
  <c r="CI405" i="8" s="1"/>
  <c r="CF308" i="8"/>
  <c r="CG308" i="8" s="1"/>
  <c r="CI308" i="8" s="1"/>
  <c r="CF351" i="8"/>
  <c r="CG351" i="8" s="1"/>
  <c r="CI351" i="8" s="1"/>
  <c r="CF553" i="8"/>
  <c r="CG553" i="8" s="1"/>
  <c r="CI553" i="8" s="1"/>
  <c r="CF165" i="8"/>
  <c r="CG165" i="8" s="1"/>
  <c r="CI165" i="8" s="1"/>
  <c r="CF105" i="8"/>
  <c r="CG105" i="8" s="1"/>
  <c r="CI105" i="8" s="1"/>
  <c r="CF237" i="8"/>
  <c r="CG237" i="8" s="1"/>
  <c r="CI237" i="8" s="1"/>
  <c r="CF534" i="8"/>
  <c r="CG534" i="8" s="1"/>
  <c r="CI534" i="8" s="1"/>
  <c r="CF536" i="8"/>
  <c r="CG536" i="8" s="1"/>
  <c r="CI536" i="8" s="1"/>
  <c r="CF31" i="8"/>
  <c r="CG31" i="8" s="1"/>
  <c r="CI31" i="8" s="1"/>
  <c r="CF381" i="8"/>
  <c r="CG381" i="8" s="1"/>
  <c r="CI381" i="8" s="1"/>
  <c r="CF413" i="8"/>
  <c r="CG413" i="8" s="1"/>
  <c r="CI413" i="8" s="1"/>
  <c r="CF181" i="8"/>
  <c r="CG181" i="8" s="1"/>
  <c r="CI181" i="8" s="1"/>
  <c r="CF141" i="8"/>
  <c r="CG141" i="8" s="1"/>
  <c r="CI141" i="8" s="1"/>
  <c r="CF259" i="8"/>
  <c r="CG259" i="8" s="1"/>
  <c r="CI259" i="8" s="1"/>
  <c r="CF523" i="8"/>
  <c r="CG523" i="8" s="1"/>
  <c r="CI523" i="8" s="1"/>
  <c r="CF507" i="8"/>
  <c r="CG507" i="8" s="1"/>
  <c r="CI507" i="8" s="1"/>
  <c r="CF214" i="8"/>
  <c r="CG214" i="8" s="1"/>
  <c r="CI214" i="8" s="1"/>
  <c r="CF186" i="8"/>
  <c r="CG186" i="8" s="1"/>
  <c r="CI186" i="8" s="1"/>
  <c r="CF331" i="8"/>
  <c r="CG331" i="8" s="1"/>
  <c r="CI331" i="8" s="1"/>
  <c r="CF473" i="8"/>
  <c r="CG473" i="8" s="1"/>
  <c r="CI473" i="8" s="1"/>
  <c r="CF79" i="8"/>
  <c r="CG79" i="8" s="1"/>
  <c r="CI79" i="8" s="1"/>
  <c r="CF542" i="8"/>
  <c r="CG542" i="8" s="1"/>
  <c r="CI542" i="8" s="1"/>
  <c r="CF106" i="8"/>
  <c r="CG106" i="8" s="1"/>
  <c r="CI106" i="8" s="1"/>
  <c r="CF531" i="8"/>
  <c r="CG531" i="8" s="1"/>
  <c r="CI531" i="8" s="1"/>
  <c r="CF491" i="8"/>
  <c r="CG491" i="8" s="1"/>
  <c r="CI491" i="8" s="1"/>
  <c r="CF380" i="8"/>
  <c r="CG380" i="8" s="1"/>
  <c r="CI380" i="8" s="1"/>
  <c r="CF279" i="8"/>
  <c r="CG279" i="8" s="1"/>
  <c r="CI279" i="8" s="1"/>
  <c r="CF217" i="8"/>
  <c r="CG217" i="8" s="1"/>
  <c r="CI217" i="8" s="1"/>
  <c r="CF91" i="8"/>
  <c r="CG91" i="8" s="1"/>
  <c r="CI91" i="8" s="1"/>
  <c r="CF520" i="8"/>
  <c r="CG520" i="8" s="1"/>
  <c r="CI520" i="8" s="1"/>
  <c r="CF113" i="8"/>
  <c r="CG113" i="8" s="1"/>
  <c r="CI113" i="8" s="1"/>
  <c r="CF104" i="8"/>
  <c r="CG104" i="8" s="1"/>
  <c r="CI104" i="8" s="1"/>
  <c r="CF530" i="8"/>
  <c r="CG530" i="8" s="1"/>
  <c r="CI530" i="8" s="1"/>
  <c r="CF419" i="8"/>
  <c r="CG419" i="8" s="1"/>
  <c r="CI419" i="8" s="1"/>
  <c r="CF373" i="8"/>
  <c r="CG373" i="8" s="1"/>
  <c r="CI373" i="8" s="1"/>
  <c r="CF365" i="8"/>
  <c r="CG365" i="8" s="1"/>
  <c r="CI365" i="8" s="1"/>
  <c r="CF19" i="8"/>
  <c r="CG19" i="8" s="1"/>
  <c r="CI19" i="8" s="1"/>
  <c r="CF296" i="8"/>
  <c r="CG296" i="8" s="1"/>
  <c r="CI296" i="8" s="1"/>
  <c r="CF515" i="8"/>
  <c r="CG515" i="8" s="1"/>
  <c r="CI515" i="8" s="1"/>
  <c r="CF123" i="8"/>
  <c r="CG123" i="8" s="1"/>
  <c r="CI123" i="8" s="1"/>
  <c r="CF244" i="8"/>
  <c r="CG244" i="8" s="1"/>
  <c r="CI244" i="8" s="1"/>
  <c r="CF126" i="8"/>
  <c r="CG126" i="8" s="1"/>
  <c r="CI126" i="8" s="1"/>
  <c r="CF478" i="8"/>
  <c r="CG478" i="8" s="1"/>
  <c r="CI478" i="8" s="1"/>
  <c r="CF196" i="8"/>
  <c r="CG196" i="8" s="1"/>
  <c r="CI196" i="8" s="1"/>
  <c r="CF449" i="8"/>
  <c r="CG449" i="8" s="1"/>
  <c r="CI449" i="8" s="1"/>
  <c r="CF490" i="8"/>
  <c r="CG490" i="8" s="1"/>
  <c r="CI490" i="8" s="1"/>
  <c r="CF174" i="8"/>
  <c r="CG174" i="8" s="1"/>
  <c r="CI174" i="8" s="1"/>
  <c r="CF137" i="8"/>
  <c r="CG137" i="8" s="1"/>
  <c r="CI137" i="8" s="1"/>
  <c r="CF178" i="8"/>
  <c r="CG178" i="8" s="1"/>
  <c r="CI178" i="8" s="1"/>
  <c r="CF58" i="8"/>
  <c r="CG58" i="8" s="1"/>
  <c r="CI58" i="8" s="1"/>
  <c r="CF226" i="8"/>
  <c r="CG226" i="8" s="1"/>
  <c r="CI226" i="8" s="1"/>
  <c r="AS568" i="8"/>
  <c r="AT568" i="8" s="1"/>
  <c r="CF348" i="8"/>
  <c r="CG348" i="8" s="1"/>
  <c r="CI348" i="8" s="1"/>
  <c r="CF200" i="8"/>
  <c r="CG200" i="8" s="1"/>
  <c r="CI200" i="8" s="1"/>
  <c r="CF506" i="8"/>
  <c r="CG506" i="8" s="1"/>
  <c r="CI506" i="8" s="1"/>
  <c r="CF439" i="8"/>
  <c r="CG439" i="8" s="1"/>
  <c r="CI439" i="8" s="1"/>
  <c r="CF319" i="8"/>
  <c r="CG319" i="8" s="1"/>
  <c r="CI319" i="8" s="1"/>
  <c r="CF485" i="8"/>
  <c r="CG485" i="8" s="1"/>
  <c r="CI485" i="8" s="1"/>
  <c r="CF179" i="8"/>
  <c r="CG179" i="8" s="1"/>
  <c r="CI179" i="8" s="1"/>
  <c r="CF330" i="8"/>
  <c r="CG330" i="8" s="1"/>
  <c r="CI330" i="8" s="1"/>
  <c r="CF229" i="8"/>
  <c r="CG229" i="8" s="1"/>
  <c r="CI229" i="8" s="1"/>
  <c r="CF224" i="8"/>
  <c r="CG224" i="8" s="1"/>
  <c r="CI224" i="8" s="1"/>
  <c r="CF155" i="8"/>
  <c r="CG155" i="8" s="1"/>
  <c r="CI155" i="8" s="1"/>
  <c r="CF33" i="8"/>
  <c r="CG33" i="8" s="1"/>
  <c r="CI33" i="8" s="1"/>
  <c r="CF451" i="8"/>
  <c r="CG451" i="8" s="1"/>
  <c r="CI451" i="8" s="1"/>
  <c r="CF359" i="8"/>
  <c r="CG359" i="8" s="1"/>
  <c r="CI359" i="8" s="1"/>
  <c r="CF557" i="8"/>
  <c r="CG557" i="8" s="1"/>
  <c r="CI557" i="8" s="1"/>
  <c r="CF109" i="8"/>
  <c r="CG109" i="8" s="1"/>
  <c r="CI109" i="8" s="1"/>
  <c r="CF334" i="8"/>
  <c r="CG334" i="8" s="1"/>
  <c r="CI334" i="8" s="1"/>
  <c r="CF192" i="8"/>
  <c r="CG192" i="8" s="1"/>
  <c r="CI192" i="8" s="1"/>
  <c r="CF522" i="8"/>
  <c r="CG522" i="8" s="1"/>
  <c r="CI522" i="8" s="1"/>
  <c r="CF134" i="8"/>
  <c r="CG134" i="8" s="1"/>
  <c r="CI134" i="8" s="1"/>
  <c r="CF83" i="8"/>
  <c r="CG83" i="8" s="1"/>
  <c r="CI83" i="8" s="1"/>
  <c r="CF426" i="8"/>
  <c r="CG426" i="8" s="1"/>
  <c r="CI426" i="8" s="1"/>
  <c r="CF65" i="8"/>
  <c r="CG65" i="8" s="1"/>
  <c r="CI65" i="8" s="1"/>
  <c r="CF497" i="8"/>
  <c r="CG497" i="8" s="1"/>
  <c r="CI497" i="8" s="1"/>
  <c r="CF549" i="8"/>
  <c r="CG549" i="8" s="1"/>
  <c r="CI549" i="8" s="1"/>
  <c r="CF399" i="8"/>
  <c r="CG399" i="8" s="1"/>
  <c r="CI399" i="8" s="1"/>
  <c r="CF452" i="8"/>
  <c r="CG452" i="8" s="1"/>
  <c r="CI452" i="8" s="1"/>
  <c r="CF114" i="8"/>
  <c r="CG114" i="8" s="1"/>
  <c r="CI114" i="8" s="1"/>
  <c r="CF96" i="8"/>
  <c r="CG96" i="8" s="1"/>
  <c r="CI96" i="8" s="1"/>
  <c r="CF479" i="8"/>
  <c r="CG479" i="8" s="1"/>
  <c r="CI479" i="8" s="1"/>
  <c r="CF124" i="8"/>
  <c r="CG124" i="8" s="1"/>
  <c r="CI124" i="8" s="1"/>
  <c r="CF215" i="8"/>
  <c r="CG215" i="8" s="1"/>
  <c r="CI215" i="8" s="1"/>
  <c r="CF273" i="8"/>
  <c r="CG273" i="8" s="1"/>
  <c r="CI273" i="8" s="1"/>
  <c r="CF538" i="8"/>
  <c r="CG538" i="8" s="1"/>
  <c r="CI538" i="8" s="1"/>
  <c r="CF433" i="8"/>
  <c r="CG433" i="8" s="1"/>
  <c r="CI433" i="8" s="1"/>
  <c r="CF559" i="8"/>
  <c r="CG559" i="8" s="1"/>
  <c r="CI559" i="8" s="1"/>
  <c r="CF171" i="8"/>
  <c r="CG171" i="8" s="1"/>
  <c r="CI171" i="8" s="1"/>
  <c r="CF285" i="8"/>
  <c r="CG285" i="8" s="1"/>
  <c r="CI285" i="8" s="1"/>
  <c r="CF305" i="8"/>
  <c r="CG305" i="8" s="1"/>
  <c r="CI305" i="8" s="1"/>
  <c r="CF445" i="8"/>
  <c r="CG445" i="8" s="1"/>
  <c r="CI445" i="8" s="1"/>
  <c r="CF516" i="8"/>
  <c r="CG516" i="8" s="1"/>
  <c r="CI516" i="8" s="1"/>
  <c r="CF55" i="8"/>
  <c r="CG55" i="8" s="1"/>
  <c r="CI55" i="8" s="1"/>
  <c r="CF482" i="8"/>
  <c r="CG482" i="8" s="1"/>
  <c r="CI482" i="8" s="1"/>
  <c r="CF41" i="8"/>
  <c r="CG41" i="8" s="1"/>
  <c r="CI41" i="8" s="1"/>
  <c r="CF300" i="8"/>
  <c r="CG300" i="8" s="1"/>
  <c r="CI300" i="8" s="1"/>
  <c r="CF509" i="8"/>
  <c r="CG509" i="8" s="1"/>
  <c r="CI509" i="8" s="1"/>
  <c r="CF242" i="8"/>
  <c r="CG242" i="8" s="1"/>
  <c r="CI242" i="8" s="1"/>
  <c r="CF316" i="8"/>
  <c r="CG316" i="8" s="1"/>
  <c r="CI316" i="8" s="1"/>
  <c r="CF391" i="8"/>
  <c r="CG391" i="8" s="1"/>
  <c r="CI391" i="8" s="1"/>
  <c r="CF246" i="8"/>
  <c r="CG246" i="8" s="1"/>
  <c r="CI246" i="8" s="1"/>
  <c r="CF20" i="8"/>
  <c r="CG20" i="8" s="1"/>
  <c r="CI20" i="8" s="1"/>
  <c r="CF327" i="8"/>
  <c r="CG327" i="8" s="1"/>
  <c r="CI327" i="8" s="1"/>
  <c r="CF311" i="8"/>
  <c r="CG311" i="8" s="1"/>
  <c r="CI311" i="8" s="1"/>
  <c r="CF304" i="8"/>
  <c r="CG304" i="8" s="1"/>
  <c r="CI304" i="8" s="1"/>
  <c r="CF115" i="8"/>
  <c r="CG115" i="8" s="1"/>
  <c r="CI115" i="8" s="1"/>
  <c r="CF532" i="8"/>
  <c r="CG532" i="8" s="1"/>
  <c r="CI532" i="8" s="1"/>
  <c r="CF164" i="8"/>
  <c r="CG164" i="8" s="1"/>
  <c r="CI164" i="8" s="1"/>
  <c r="CF112" i="8"/>
  <c r="CG112" i="8" s="1"/>
  <c r="CI112" i="8" s="1"/>
  <c r="CF315" i="8"/>
  <c r="CG315" i="8" s="1"/>
  <c r="CI315" i="8" s="1"/>
  <c r="CF457" i="8"/>
  <c r="CG457" i="8" s="1"/>
  <c r="CI457" i="8" s="1"/>
  <c r="CF153" i="8"/>
  <c r="CG153" i="8" s="1"/>
  <c r="CI153" i="8" s="1"/>
  <c r="CF170" i="8"/>
  <c r="CG170" i="8" s="1"/>
  <c r="CI170" i="8" s="1"/>
  <c r="CF98" i="8"/>
  <c r="CG98" i="8" s="1"/>
  <c r="CI98" i="8" s="1"/>
  <c r="CF428" i="8"/>
  <c r="CG428" i="8" s="1"/>
  <c r="CI428" i="8" s="1"/>
  <c r="CF488" i="8"/>
  <c r="CG488" i="8" s="1"/>
  <c r="CI488" i="8" s="1"/>
  <c r="CF361" i="8"/>
  <c r="CG361" i="8" s="1"/>
  <c r="CI361" i="8" s="1"/>
  <c r="CF11" i="8"/>
  <c r="CG11" i="8" s="1"/>
  <c r="CI11" i="8" s="1"/>
  <c r="CF318" i="8"/>
  <c r="CG318" i="8" s="1"/>
  <c r="CI318" i="8" s="1"/>
  <c r="CF264" i="8"/>
  <c r="CG264" i="8" s="1"/>
  <c r="CI264" i="8" s="1"/>
  <c r="CF100" i="8"/>
  <c r="CG100" i="8" s="1"/>
  <c r="CI100" i="8" s="1"/>
  <c r="AS573" i="8"/>
  <c r="AT573" i="8" s="1"/>
  <c r="CF236" i="8"/>
  <c r="CG236" i="8" s="1"/>
  <c r="CI236" i="8" s="1"/>
  <c r="CF180" i="8"/>
  <c r="CG180" i="8" s="1"/>
  <c r="CI180" i="8" s="1"/>
  <c r="CF268" i="8"/>
  <c r="CG268" i="8" s="1"/>
  <c r="CI268" i="8" s="1"/>
  <c r="CF143" i="8"/>
  <c r="CG143" i="8" s="1"/>
  <c r="CI143" i="8" s="1"/>
  <c r="CF75" i="8"/>
  <c r="CG75" i="8" s="1"/>
  <c r="CI75" i="8" s="1"/>
  <c r="CF406" i="8"/>
  <c r="CG406" i="8" s="1"/>
  <c r="CI406" i="8" s="1"/>
  <c r="CF541" i="8"/>
  <c r="CG541" i="8" s="1"/>
  <c r="CI541" i="8" s="1"/>
  <c r="CF487" i="8"/>
  <c r="CG487" i="8" s="1"/>
  <c r="CI487" i="8" s="1"/>
  <c r="CF107" i="8"/>
  <c r="CG107" i="8" s="1"/>
  <c r="CI107" i="8" s="1"/>
  <c r="CF157" i="8"/>
  <c r="CG157" i="8" s="1"/>
  <c r="CI157" i="8" s="1"/>
  <c r="CF232" i="8"/>
  <c r="CG232" i="8" s="1"/>
  <c r="CI232" i="8" s="1"/>
  <c r="CF271" i="8"/>
  <c r="CG271" i="8" s="1"/>
  <c r="CI271" i="8" s="1"/>
  <c r="CF54" i="8"/>
  <c r="CG54" i="8" s="1"/>
  <c r="CI54" i="8" s="1"/>
  <c r="CF387" i="8"/>
  <c r="CG387" i="8" s="1"/>
  <c r="CI387" i="8" s="1"/>
  <c r="CF177" i="8"/>
  <c r="CG177" i="8" s="1"/>
  <c r="CI177" i="8" s="1"/>
  <c r="CF503" i="8"/>
  <c r="CG503" i="8" s="1"/>
  <c r="CI503" i="8" s="1"/>
  <c r="CF172" i="8"/>
  <c r="CG172" i="8" s="1"/>
  <c r="CI172" i="8" s="1"/>
  <c r="CF235" i="8"/>
  <c r="CG235" i="8" s="1"/>
  <c r="CI235" i="8" s="1"/>
  <c r="CF277" i="8"/>
  <c r="CG277" i="8" s="1"/>
  <c r="CI277" i="8" s="1"/>
  <c r="CF344" i="8"/>
  <c r="CG344" i="8" s="1"/>
  <c r="CI344" i="8" s="1"/>
  <c r="CF220" i="8"/>
  <c r="CG220" i="8" s="1"/>
  <c r="CI220" i="8" s="1"/>
  <c r="CF30" i="8"/>
  <c r="CG30" i="8" s="1"/>
  <c r="CI30" i="8" s="1"/>
  <c r="CF486" i="8"/>
  <c r="CG486" i="8" s="1"/>
  <c r="CI486" i="8" s="1"/>
  <c r="CF166" i="8"/>
  <c r="CG166" i="8" s="1"/>
  <c r="CI166" i="8" s="1"/>
  <c r="CF338" i="8"/>
  <c r="CG338" i="8" s="1"/>
  <c r="CI338" i="8" s="1"/>
  <c r="CF416" i="8"/>
  <c r="CG416" i="8" s="1"/>
  <c r="CI416" i="8" s="1"/>
  <c r="CF394" i="8"/>
  <c r="CG394" i="8" s="1"/>
  <c r="CI394" i="8" s="1"/>
  <c r="N55" i="7" l="1"/>
  <c r="Q12" i="7" s="1"/>
  <c r="N49" i="7"/>
  <c r="Q10" i="7" s="1"/>
  <c r="AT566" i="8"/>
  <c r="AS571" i="8"/>
  <c r="AT571" i="8" s="1"/>
  <c r="CB560" i="8"/>
  <c r="CF18" i="8"/>
  <c r="AU569" i="8"/>
  <c r="AW569" i="8"/>
  <c r="AX569" i="8" s="1"/>
  <c r="AU578" i="8"/>
  <c r="AW578" i="8"/>
  <c r="AX578" i="8" s="1"/>
  <c r="AU575" i="8"/>
  <c r="AW575" i="8"/>
  <c r="AX575" i="8" s="1"/>
  <c r="AW572" i="8"/>
  <c r="AX572" i="8" s="1"/>
  <c r="AU572" i="8"/>
  <c r="AW577" i="8"/>
  <c r="AX577" i="8" s="1"/>
  <c r="AU577" i="8"/>
  <c r="AW576" i="8"/>
  <c r="AX576" i="8" s="1"/>
  <c r="AU576" i="8"/>
  <c r="AU570" i="8"/>
  <c r="AW570" i="8"/>
  <c r="AX570" i="8" s="1"/>
  <c r="AU574" i="8"/>
  <c r="AW574" i="8"/>
  <c r="AX574" i="8" s="1"/>
  <c r="AU573" i="8"/>
  <c r="AW573" i="8"/>
  <c r="AX573" i="8" s="1"/>
  <c r="AW568" i="8"/>
  <c r="AX568" i="8" s="1"/>
  <c r="AU568" i="8"/>
  <c r="CE560" i="8"/>
  <c r="CH18" i="8"/>
  <c r="CH560" i="8" s="1"/>
  <c r="AU567" i="8"/>
  <c r="AW567" i="8"/>
  <c r="AX567" i="8" s="1"/>
  <c r="O80" i="23" l="1"/>
  <c r="W81" i="23"/>
  <c r="AC81" i="23"/>
  <c r="L79" i="23"/>
  <c r="AF80" i="23"/>
  <c r="O81" i="23"/>
  <c r="V81" i="23"/>
  <c r="K79" i="23"/>
  <c r="U80" i="23"/>
  <c r="T80" i="23"/>
  <c r="V80" i="23"/>
  <c r="M81" i="23"/>
  <c r="AD79" i="23"/>
  <c r="R81" i="23"/>
  <c r="AH80" i="23"/>
  <c r="W80" i="23"/>
  <c r="X79" i="23"/>
  <c r="R80" i="23"/>
  <c r="N79" i="23"/>
  <c r="AD80" i="23"/>
  <c r="Z81" i="23"/>
  <c r="L80" i="23"/>
  <c r="U79" i="23"/>
  <c r="T79" i="23"/>
  <c r="S81" i="23"/>
  <c r="AG79" i="23"/>
  <c r="AF81" i="23"/>
  <c r="U81" i="23"/>
  <c r="AA9" i="7"/>
  <c r="D79" i="23"/>
  <c r="AB79" i="23"/>
  <c r="V79" i="23"/>
  <c r="AC80" i="23"/>
  <c r="T81" i="23"/>
  <c r="AA80" i="23"/>
  <c r="P79" i="23"/>
  <c r="AB80" i="23"/>
  <c r="P81" i="23"/>
  <c r="P80" i="23"/>
  <c r="AB81" i="23"/>
  <c r="AG81" i="23"/>
  <c r="W79" i="23"/>
  <c r="Y81" i="23"/>
  <c r="AD81" i="23"/>
  <c r="AI81" i="23"/>
  <c r="Y79" i="23"/>
  <c r="AG80" i="23"/>
  <c r="N81" i="23"/>
  <c r="AE79" i="23"/>
  <c r="N80" i="23"/>
  <c r="X80" i="23"/>
  <c r="X81" i="23"/>
  <c r="Q79" i="23"/>
  <c r="AC79" i="23"/>
  <c r="Q80" i="23"/>
  <c r="R79" i="23"/>
  <c r="Z79" i="23"/>
  <c r="Y80" i="23"/>
  <c r="Q81" i="23"/>
  <c r="O79" i="23"/>
  <c r="AH79" i="23"/>
  <c r="AJ81" i="23"/>
  <c r="AJ85" i="23" s="1"/>
  <c r="S80" i="23"/>
  <c r="AF79" i="23"/>
  <c r="AI80" i="23"/>
  <c r="AE81" i="23"/>
  <c r="AH81" i="23"/>
  <c r="Z80" i="23"/>
  <c r="AE80" i="23"/>
  <c r="M80" i="23"/>
  <c r="AA79" i="23"/>
  <c r="S79" i="23"/>
  <c r="AA81" i="23"/>
  <c r="M79" i="23"/>
  <c r="AA74" i="23"/>
  <c r="M75" i="23"/>
  <c r="D73" i="23"/>
  <c r="P75" i="23"/>
  <c r="T74" i="23"/>
  <c r="F73" i="23"/>
  <c r="S73" i="23"/>
  <c r="R75" i="23"/>
  <c r="Y75" i="23"/>
  <c r="N75" i="23"/>
  <c r="N74" i="23"/>
  <c r="L73" i="23"/>
  <c r="AA7" i="7"/>
  <c r="U74" i="23"/>
  <c r="K74" i="23"/>
  <c r="W75" i="23"/>
  <c r="G74" i="23"/>
  <c r="G73" i="23"/>
  <c r="O74" i="23"/>
  <c r="AC75" i="23"/>
  <c r="F74" i="23"/>
  <c r="W73" i="23"/>
  <c r="V75" i="23"/>
  <c r="J73" i="23"/>
  <c r="L75" i="23"/>
  <c r="S74" i="23"/>
  <c r="AD75" i="23"/>
  <c r="Q73" i="23"/>
  <c r="O73" i="23"/>
  <c r="H75" i="23"/>
  <c r="AB74" i="23"/>
  <c r="R73" i="23"/>
  <c r="P73" i="23"/>
  <c r="T73" i="23"/>
  <c r="X73" i="23"/>
  <c r="V74" i="23"/>
  <c r="M73" i="23"/>
  <c r="P74" i="23"/>
  <c r="I75" i="23"/>
  <c r="U73" i="23"/>
  <c r="H74" i="23"/>
  <c r="O75" i="23"/>
  <c r="J75" i="23"/>
  <c r="K75" i="23"/>
  <c r="G75" i="23"/>
  <c r="S75" i="23"/>
  <c r="T75" i="23"/>
  <c r="Y74" i="23"/>
  <c r="J74" i="23"/>
  <c r="AC74" i="23"/>
  <c r="V73" i="23"/>
  <c r="AB75" i="23"/>
  <c r="X75" i="23"/>
  <c r="Z73" i="23"/>
  <c r="Y73" i="23"/>
  <c r="Z74" i="23"/>
  <c r="L74" i="23"/>
  <c r="I74" i="23"/>
  <c r="Q75" i="23"/>
  <c r="AA75" i="23"/>
  <c r="X74" i="23"/>
  <c r="Q74" i="23"/>
  <c r="M74" i="23"/>
  <c r="E73" i="23"/>
  <c r="U75" i="23"/>
  <c r="N73" i="23"/>
  <c r="H73" i="23"/>
  <c r="Z75" i="23"/>
  <c r="I73" i="23"/>
  <c r="K73" i="23"/>
  <c r="W74" i="23"/>
  <c r="AA73" i="23"/>
  <c r="AB73" i="23"/>
  <c r="R74" i="23"/>
  <c r="AU571" i="8"/>
  <c r="AW571" i="8"/>
  <c r="AX571" i="8" s="1"/>
  <c r="CG18" i="8"/>
  <c r="CF560" i="8"/>
  <c r="AS579" i="8"/>
  <c r="AW566" i="8"/>
  <c r="AT579" i="8"/>
  <c r="AU566" i="8"/>
  <c r="AH85" i="23" l="1"/>
  <c r="Q12" i="23"/>
  <c r="AG85" i="23"/>
  <c r="AA11" i="7"/>
  <c r="S12" i="23"/>
  <c r="AE85" i="23"/>
  <c r="AD85" i="23"/>
  <c r="AF85" i="23"/>
  <c r="R12" i="23"/>
  <c r="O9" i="23"/>
  <c r="AI85" i="23"/>
  <c r="P12" i="23"/>
  <c r="Q14" i="7"/>
  <c r="AA85" i="23"/>
  <c r="G85" i="23"/>
  <c r="F85" i="23"/>
  <c r="L85" i="23"/>
  <c r="W85" i="23"/>
  <c r="V85" i="23"/>
  <c r="M85" i="23"/>
  <c r="Y85" i="23"/>
  <c r="AC85" i="23"/>
  <c r="K85" i="23"/>
  <c r="P10" i="23"/>
  <c r="O85" i="23"/>
  <c r="P85" i="23"/>
  <c r="S85" i="23"/>
  <c r="J85" i="23"/>
  <c r="W9" i="23"/>
  <c r="W10" i="23" s="1"/>
  <c r="N85" i="23"/>
  <c r="Y9" i="23"/>
  <c r="Y10" i="23" s="1"/>
  <c r="X85" i="23"/>
  <c r="R85" i="23"/>
  <c r="Q85" i="23"/>
  <c r="Z85" i="23"/>
  <c r="T85" i="23"/>
  <c r="H85" i="23"/>
  <c r="Q10" i="23"/>
  <c r="R10" i="23"/>
  <c r="AB85" i="23"/>
  <c r="X9" i="23"/>
  <c r="X10" i="23" s="1"/>
  <c r="U85" i="23"/>
  <c r="O10" i="23"/>
  <c r="E85" i="23"/>
  <c r="AA9" i="23"/>
  <c r="AA10" i="23" s="1"/>
  <c r="Z9" i="23"/>
  <c r="Z10" i="23" s="1"/>
  <c r="N10" i="23"/>
  <c r="N14" i="23" s="1"/>
  <c r="I85" i="23"/>
  <c r="S10" i="23"/>
  <c r="M9" i="23"/>
  <c r="M14" i="23" s="1"/>
  <c r="AB9" i="23"/>
  <c r="AB10" i="23" s="1"/>
  <c r="AC9" i="23"/>
  <c r="AC10" i="23" s="1"/>
  <c r="AU579" i="8"/>
  <c r="AX566" i="8"/>
  <c r="AX579" i="8" s="1"/>
  <c r="AW579" i="8"/>
  <c r="CI18" i="8"/>
  <c r="CI560" i="8" s="1"/>
  <c r="CG560" i="8"/>
  <c r="AC86" i="23" l="1"/>
  <c r="U86" i="23"/>
  <c r="Q14" i="23"/>
  <c r="O14" i="23"/>
  <c r="P14" i="23"/>
  <c r="R14" i="23"/>
  <c r="S14" i="23"/>
  <c r="E86" i="23"/>
  <c r="K86" i="23"/>
  <c r="T86" i="23"/>
  <c r="N86" i="23"/>
  <c r="Q86" i="23"/>
  <c r="H86" i="23"/>
  <c r="Z86" i="23"/>
  <c r="DC3"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1"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sduban01</author>
    <author>Andrew Wolfe</author>
    <author>Keogh,Shanon (HHSC)</author>
  </authors>
  <commentList>
    <comment ref="CI1" authorId="0" shapeId="0" xr:uid="{00000000-0006-0000-0200-000001000000}">
      <text>
        <r>
          <rPr>
            <b/>
            <sz val="9"/>
            <color indexed="81"/>
            <rFont val="Tahoma"/>
            <family val="2"/>
          </rPr>
          <t>sduban01:</t>
        </r>
        <r>
          <rPr>
            <sz val="9"/>
            <color indexed="81"/>
            <rFont val="Tahoma"/>
            <family val="2"/>
          </rPr>
          <t xml:space="preserve">
Values for Sept-March frozen to preserve the payment rate made during this month. Adjust to 4718 will change April forward
</t>
        </r>
      </text>
    </comment>
    <comment ref="EB1" authorId="1" shapeId="0" xr:uid="{00000000-0006-0000-0200-000002000000}">
      <text>
        <r>
          <rPr>
            <b/>
            <sz val="9"/>
            <color indexed="81"/>
            <rFont val="Tahoma"/>
            <family val="2"/>
          </rPr>
          <t>Andrew Wolfe:</t>
        </r>
        <r>
          <rPr>
            <sz val="9"/>
            <color indexed="81"/>
            <rFont val="Tahoma"/>
            <family val="2"/>
          </rPr>
          <t xml:space="preserve">
No formula; manual enter in the missed component 1 times
</t>
        </r>
      </text>
    </comment>
    <comment ref="C16" authorId="1" shapeId="0" xr:uid="{00000000-0006-0000-0200-000003000000}">
      <text>
        <r>
          <rPr>
            <b/>
            <sz val="9"/>
            <color indexed="81"/>
            <rFont val="Tahoma"/>
            <family val="2"/>
          </rPr>
          <t>Andrew Wolfe:</t>
        </r>
        <r>
          <rPr>
            <sz val="9"/>
            <color indexed="81"/>
            <rFont val="Tahoma"/>
            <family val="2"/>
          </rPr>
          <t xml:space="preserve">
Switched with Facility ID</t>
        </r>
      </text>
    </comment>
    <comment ref="A93" authorId="1" shapeId="0" xr:uid="{00000000-0006-0000-0200-000004000000}">
      <text>
        <r>
          <rPr>
            <b/>
            <sz val="9"/>
            <color indexed="81"/>
            <rFont val="Tahoma"/>
            <family val="2"/>
          </rPr>
          <t>Andrew Wolfe:</t>
        </r>
        <r>
          <rPr>
            <sz val="9"/>
            <color indexed="81"/>
            <rFont val="Tahoma"/>
            <family val="2"/>
          </rPr>
          <t xml:space="preserve">
Updated per NF Directory Tab
</t>
        </r>
      </text>
    </comment>
    <comment ref="DV103" authorId="2" shapeId="0" xr:uid="{D2F3364A-8411-475D-AB1B-CEAA9E0536B8}">
      <text>
        <r>
          <rPr>
            <b/>
            <sz val="9"/>
            <color indexed="81"/>
            <rFont val="Tahoma"/>
            <family val="2"/>
          </rPr>
          <t>Keogh,Shanon (HHSC):</t>
        </r>
        <r>
          <rPr>
            <sz val="9"/>
            <color indexed="81"/>
            <rFont val="Tahoma"/>
            <family val="2"/>
          </rPr>
          <t xml:space="preserve">
Facility did not have sufficent MDS measures to trigger a payment for C2 or C3 in Q2 or Q3. Q2 payment made via Lapse. However, adjusted to zero for Q3 to prevent overpayment.  For historical data, see Q2 Scorecard</t>
        </r>
      </text>
    </comment>
    <comment ref="C107" authorId="1" shapeId="0" xr:uid="{00000000-0006-0000-0200-000005000000}">
      <text>
        <r>
          <rPr>
            <b/>
            <sz val="9"/>
            <color indexed="81"/>
            <rFont val="Tahoma"/>
            <family val="2"/>
          </rPr>
          <t>Andrew Wolfe:</t>
        </r>
        <r>
          <rPr>
            <sz val="9"/>
            <color indexed="81"/>
            <rFont val="Tahoma"/>
            <family val="2"/>
          </rPr>
          <t xml:space="preserve">
Switched with Facility ID</t>
        </r>
      </text>
    </comment>
    <comment ref="C114" authorId="1" shapeId="0" xr:uid="{00000000-0006-0000-0200-000006000000}">
      <text>
        <r>
          <rPr>
            <b/>
            <sz val="9"/>
            <color indexed="81"/>
            <rFont val="Tahoma"/>
            <family val="2"/>
          </rPr>
          <t>Andrew Wolfe:</t>
        </r>
        <r>
          <rPr>
            <sz val="9"/>
            <color indexed="81"/>
            <rFont val="Tahoma"/>
            <family val="2"/>
          </rPr>
          <t xml:space="preserve">
Changed from 1028617 to 1028616</t>
        </r>
      </text>
    </comment>
    <comment ref="A182" authorId="1" shapeId="0" xr:uid="{00000000-0006-0000-0200-000007000000}">
      <text>
        <r>
          <rPr>
            <b/>
            <sz val="9"/>
            <color indexed="81"/>
            <rFont val="Tahoma"/>
            <family val="2"/>
          </rPr>
          <t>Andrew Wolfe:</t>
        </r>
        <r>
          <rPr>
            <sz val="9"/>
            <color indexed="81"/>
            <rFont val="Tahoma"/>
            <family val="2"/>
          </rPr>
          <t xml:space="preserve">
Changed from 143083 to 106281
</t>
        </r>
      </text>
    </comment>
    <comment ref="C233" authorId="1" shapeId="0" xr:uid="{00000000-0006-0000-0200-000008000000}">
      <text>
        <r>
          <rPr>
            <b/>
            <sz val="9"/>
            <color indexed="81"/>
            <rFont val="Tahoma"/>
            <family val="2"/>
          </rPr>
          <t>Andrew Wolfe:</t>
        </r>
        <r>
          <rPr>
            <sz val="9"/>
            <color indexed="81"/>
            <rFont val="Tahoma"/>
            <family val="2"/>
          </rPr>
          <t xml:space="preserve">
Switched with Facility ID</t>
        </r>
      </text>
    </comment>
    <comment ref="C266" authorId="1" shapeId="0" xr:uid="{00000000-0006-0000-0200-000009000000}">
      <text>
        <r>
          <rPr>
            <b/>
            <sz val="9"/>
            <color indexed="81"/>
            <rFont val="Tahoma"/>
            <family val="2"/>
          </rPr>
          <t>Andrew Wolfe:</t>
        </r>
        <r>
          <rPr>
            <sz val="9"/>
            <color indexed="81"/>
            <rFont val="Tahoma"/>
            <family val="2"/>
          </rPr>
          <t xml:space="preserve">
Switched with Facility ID</t>
        </r>
      </text>
    </comment>
    <comment ref="C268" authorId="1" shapeId="0" xr:uid="{00000000-0006-0000-0200-00000A000000}">
      <text>
        <r>
          <rPr>
            <b/>
            <sz val="9"/>
            <color indexed="81"/>
            <rFont val="Tahoma"/>
            <family val="2"/>
          </rPr>
          <t>Andrew Wolfe:</t>
        </r>
        <r>
          <rPr>
            <sz val="9"/>
            <color indexed="81"/>
            <rFont val="Tahoma"/>
            <family val="2"/>
          </rPr>
          <t xml:space="preserve">
Switched with Facility ID</t>
        </r>
      </text>
    </comment>
    <comment ref="A271" authorId="1" shapeId="0" xr:uid="{00000000-0006-0000-0200-00000B000000}">
      <text>
        <r>
          <rPr>
            <b/>
            <sz val="9"/>
            <color indexed="81"/>
            <rFont val="Tahoma"/>
            <family val="2"/>
          </rPr>
          <t>Andrew Wolfe:</t>
        </r>
        <r>
          <rPr>
            <sz val="9"/>
            <color indexed="81"/>
            <rFont val="Tahoma"/>
            <family val="2"/>
          </rPr>
          <t xml:space="preserve">
Entered 4908 instead of 4098
Corrected</t>
        </r>
      </text>
    </comment>
    <comment ref="A272" authorId="1" shapeId="0" xr:uid="{00000000-0006-0000-0200-00000C000000}">
      <text>
        <r>
          <rPr>
            <b/>
            <sz val="9"/>
            <color indexed="81"/>
            <rFont val="Tahoma"/>
            <family val="2"/>
          </rPr>
          <t>Andrew Wolfe:</t>
        </r>
        <r>
          <rPr>
            <sz val="9"/>
            <color indexed="81"/>
            <rFont val="Tahoma"/>
            <family val="2"/>
          </rPr>
          <t xml:space="preserve">
Entered 4683 instead of 4863
Corrected
</t>
        </r>
      </text>
    </comment>
    <comment ref="A293" authorId="1" shapeId="0" xr:uid="{00000000-0006-0000-0200-00000D000000}">
      <text>
        <r>
          <rPr>
            <b/>
            <sz val="9"/>
            <color indexed="81"/>
            <rFont val="Tahoma"/>
            <family val="2"/>
          </rPr>
          <t>Andrew Wolfe:</t>
        </r>
        <r>
          <rPr>
            <sz val="9"/>
            <color indexed="81"/>
            <rFont val="Tahoma"/>
            <family val="2"/>
          </rPr>
          <t xml:space="preserve">
Updated per NF Directory Tab
</t>
        </r>
      </text>
    </comment>
    <comment ref="C299" authorId="1" shapeId="0" xr:uid="{00000000-0006-0000-0200-00000E000000}">
      <text>
        <r>
          <rPr>
            <b/>
            <sz val="9"/>
            <color indexed="81"/>
            <rFont val="Tahoma"/>
            <family val="2"/>
          </rPr>
          <t>Andrew Wolfe:</t>
        </r>
        <r>
          <rPr>
            <sz val="9"/>
            <color indexed="81"/>
            <rFont val="Tahoma"/>
            <family val="2"/>
          </rPr>
          <t xml:space="preserve">
Switched with Facility ID</t>
        </r>
      </text>
    </comment>
    <comment ref="C300" authorId="1" shapeId="0" xr:uid="{00000000-0006-0000-0200-00000F000000}">
      <text>
        <r>
          <rPr>
            <b/>
            <sz val="9"/>
            <color indexed="81"/>
            <rFont val="Tahoma"/>
            <family val="2"/>
          </rPr>
          <t>Andrew Wolfe:</t>
        </r>
        <r>
          <rPr>
            <sz val="9"/>
            <color indexed="81"/>
            <rFont val="Tahoma"/>
            <family val="2"/>
          </rPr>
          <t xml:space="preserve">
Switched with Facility ID</t>
        </r>
      </text>
    </comment>
    <comment ref="C305" authorId="1" shapeId="0" xr:uid="{00000000-0006-0000-0200-000010000000}">
      <text>
        <r>
          <rPr>
            <b/>
            <sz val="9"/>
            <color indexed="81"/>
            <rFont val="Tahoma"/>
            <family val="2"/>
          </rPr>
          <t>Andrew Wolfe:</t>
        </r>
        <r>
          <rPr>
            <sz val="9"/>
            <color indexed="81"/>
            <rFont val="Tahoma"/>
            <family val="2"/>
          </rPr>
          <t xml:space="preserve">
Switched with Facility ID</t>
        </r>
      </text>
    </comment>
    <comment ref="A315" authorId="1" shapeId="0" xr:uid="{00000000-0006-0000-0200-000011000000}">
      <text>
        <r>
          <rPr>
            <b/>
            <sz val="9"/>
            <color indexed="81"/>
            <rFont val="Tahoma"/>
            <family val="2"/>
          </rPr>
          <t>Andrew Wolfe:</t>
        </r>
        <r>
          <rPr>
            <sz val="9"/>
            <color indexed="81"/>
            <rFont val="Tahoma"/>
            <family val="2"/>
          </rPr>
          <t xml:space="preserve">
Changed from 5417 to 100657
</t>
        </r>
      </text>
    </comment>
    <comment ref="C343" authorId="1" shapeId="0" xr:uid="{00000000-0006-0000-0200-000012000000}">
      <text>
        <r>
          <rPr>
            <b/>
            <sz val="9"/>
            <color indexed="81"/>
            <rFont val="Tahoma"/>
            <family val="2"/>
          </rPr>
          <t>Andrew Wolfe:</t>
        </r>
        <r>
          <rPr>
            <sz val="9"/>
            <color indexed="81"/>
            <rFont val="Tahoma"/>
            <family val="2"/>
          </rPr>
          <t xml:space="preserve">
Switched with Facility ID</t>
        </r>
      </text>
    </comment>
    <comment ref="C423" authorId="1" shapeId="0" xr:uid="{00000000-0006-0000-0200-000013000000}">
      <text>
        <r>
          <rPr>
            <b/>
            <sz val="9"/>
            <color indexed="81"/>
            <rFont val="Tahoma"/>
            <family val="2"/>
          </rPr>
          <t>Andrew Wolfe:</t>
        </r>
        <r>
          <rPr>
            <sz val="9"/>
            <color indexed="81"/>
            <rFont val="Tahoma"/>
            <family val="2"/>
          </rPr>
          <t xml:space="preserve">
Switched with Facility ID</t>
        </r>
      </text>
    </comment>
    <comment ref="K437" authorId="1" shapeId="0" xr:uid="{00000000-0006-0000-0200-000014000000}">
      <text>
        <r>
          <rPr>
            <b/>
            <sz val="9"/>
            <color indexed="81"/>
            <rFont val="Tahoma"/>
            <family val="2"/>
          </rPr>
          <t>Andrew Wolfe:</t>
        </r>
        <r>
          <rPr>
            <sz val="9"/>
            <color indexed="81"/>
            <rFont val="Tahoma"/>
            <family val="2"/>
          </rPr>
          <t xml:space="preserve">
Changed name from Parkland to Dallas County per Steven Roth General Councel for Parkland Health direction in 5/4 email</t>
        </r>
      </text>
    </comment>
    <comment ref="C444" authorId="1" shapeId="0" xr:uid="{00000000-0006-0000-0200-000015000000}">
      <text>
        <r>
          <rPr>
            <b/>
            <sz val="9"/>
            <color indexed="81"/>
            <rFont val="Tahoma"/>
            <family val="2"/>
          </rPr>
          <t>Andrew Wolfe:</t>
        </r>
        <r>
          <rPr>
            <sz val="9"/>
            <color indexed="81"/>
            <rFont val="Tahoma"/>
            <family val="2"/>
          </rPr>
          <t xml:space="preserve">
Switched with Facility ID</t>
        </r>
      </text>
    </comment>
    <comment ref="A450" authorId="1" shapeId="0" xr:uid="{00000000-0006-0000-0200-000016000000}">
      <text>
        <r>
          <rPr>
            <b/>
            <sz val="9"/>
            <color indexed="81"/>
            <rFont val="Tahoma"/>
            <family val="2"/>
          </rPr>
          <t>Andrew Wolfe:</t>
        </r>
        <r>
          <rPr>
            <sz val="9"/>
            <color indexed="81"/>
            <rFont val="Tahoma"/>
            <family val="2"/>
          </rPr>
          <t xml:space="preserve">
Updated per NF Directory Tab
</t>
        </r>
      </text>
    </comment>
    <comment ref="A468" authorId="1" shapeId="0" xr:uid="{00000000-0006-0000-0200-000017000000}">
      <text>
        <r>
          <rPr>
            <b/>
            <sz val="9"/>
            <color indexed="81"/>
            <rFont val="Tahoma"/>
            <family val="2"/>
          </rPr>
          <t>Andrew Wolfe:</t>
        </r>
        <r>
          <rPr>
            <sz val="9"/>
            <color indexed="81"/>
            <rFont val="Tahoma"/>
            <family val="2"/>
          </rPr>
          <t xml:space="preserve">
Changed from 5448 to 101740
</t>
        </r>
      </text>
    </comment>
    <comment ref="A470" authorId="1" shapeId="0" xr:uid="{00000000-0006-0000-0200-000018000000}">
      <text>
        <r>
          <rPr>
            <b/>
            <sz val="9"/>
            <color indexed="81"/>
            <rFont val="Tahoma"/>
            <family val="2"/>
          </rPr>
          <t>Andrew Wolfe:</t>
        </r>
        <r>
          <rPr>
            <sz val="9"/>
            <color indexed="81"/>
            <rFont val="Tahoma"/>
            <family val="2"/>
          </rPr>
          <t xml:space="preserve">
Updated facility ID per Missi Zook with Legal Affairs with Parkland via email on 5/4/18 @ 11:14am</t>
        </r>
      </text>
    </comment>
    <comment ref="A497" authorId="1" shapeId="0" xr:uid="{00000000-0006-0000-0200-000019000000}">
      <text>
        <r>
          <rPr>
            <b/>
            <sz val="9"/>
            <color indexed="81"/>
            <rFont val="Tahoma"/>
            <family val="2"/>
          </rPr>
          <t>Andrew Wolfe:</t>
        </r>
        <r>
          <rPr>
            <sz val="9"/>
            <color indexed="81"/>
            <rFont val="Tahoma"/>
            <family val="2"/>
          </rPr>
          <t xml:space="preserve">
Updated per NF Directory Tab
</t>
        </r>
      </text>
    </comment>
    <comment ref="A511" authorId="1" shapeId="0" xr:uid="{00000000-0006-0000-0200-00001A000000}">
      <text>
        <r>
          <rPr>
            <b/>
            <sz val="9"/>
            <color indexed="81"/>
            <rFont val="Tahoma"/>
            <family val="2"/>
          </rPr>
          <t>Andrew Wolfe:</t>
        </r>
        <r>
          <rPr>
            <sz val="9"/>
            <color indexed="81"/>
            <rFont val="Tahoma"/>
            <family val="2"/>
          </rPr>
          <t xml:space="preserve">
Updated per NF Directory Tab
</t>
        </r>
      </text>
    </comment>
    <comment ref="C531" authorId="1" shapeId="0" xr:uid="{00000000-0006-0000-0200-00001B000000}">
      <text>
        <r>
          <rPr>
            <b/>
            <sz val="9"/>
            <color indexed="81"/>
            <rFont val="Tahoma"/>
            <family val="2"/>
          </rPr>
          <t>Andrew Wolfe:</t>
        </r>
        <r>
          <rPr>
            <sz val="9"/>
            <color indexed="81"/>
            <rFont val="Tahoma"/>
            <family val="2"/>
          </rPr>
          <t xml:space="preserve">
Switched with Facility ID</t>
        </r>
      </text>
    </comment>
    <comment ref="A542" authorId="1" shapeId="0" xr:uid="{00000000-0006-0000-0200-00001C000000}">
      <text>
        <r>
          <rPr>
            <b/>
            <sz val="9"/>
            <color indexed="81"/>
            <rFont val="Tahoma"/>
            <family val="2"/>
          </rPr>
          <t>Andrew Wolfe:</t>
        </r>
        <r>
          <rPr>
            <sz val="9"/>
            <color indexed="81"/>
            <rFont val="Tahoma"/>
            <family val="2"/>
          </rPr>
          <t xml:space="preserve">
Switched listed facility ID and Medicaid Contract number
</t>
        </r>
      </text>
    </comment>
    <comment ref="C542" authorId="1" shapeId="0" xr:uid="{00000000-0006-0000-0200-00001D000000}">
      <text>
        <r>
          <rPr>
            <b/>
            <sz val="9"/>
            <color indexed="81"/>
            <rFont val="Tahoma"/>
            <family val="2"/>
          </rPr>
          <t>Andrew Wolfe:</t>
        </r>
        <r>
          <rPr>
            <sz val="9"/>
            <color indexed="81"/>
            <rFont val="Tahoma"/>
            <family val="2"/>
          </rPr>
          <t xml:space="preserve">
Switched listed facility ID and Medicaid Contract number
</t>
        </r>
      </text>
    </comment>
    <comment ref="C544" authorId="1" shapeId="0" xr:uid="{00000000-0006-0000-0200-00001E000000}">
      <text>
        <r>
          <rPr>
            <b/>
            <sz val="9"/>
            <color indexed="81"/>
            <rFont val="Tahoma"/>
            <family val="2"/>
          </rPr>
          <t>Andrew Wolfe:</t>
        </r>
        <r>
          <rPr>
            <sz val="9"/>
            <color indexed="81"/>
            <rFont val="Tahoma"/>
            <family val="2"/>
          </rPr>
          <t xml:space="preserve">
Switched with Facility ID</t>
        </r>
      </text>
    </comment>
    <comment ref="C547" authorId="1" shapeId="0" xr:uid="{00000000-0006-0000-0200-00001F000000}">
      <text>
        <r>
          <rPr>
            <b/>
            <sz val="9"/>
            <color indexed="81"/>
            <rFont val="Tahoma"/>
            <family val="2"/>
          </rPr>
          <t>Andrew Wolfe:</t>
        </r>
        <r>
          <rPr>
            <sz val="9"/>
            <color indexed="81"/>
            <rFont val="Tahoma"/>
            <family val="2"/>
          </rPr>
          <t xml:space="preserve">
Switched with Facility ID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sduban01</author>
  </authors>
  <commentList>
    <comment ref="AB1" authorId="0" shapeId="0" xr:uid="{2833FF3D-5580-41D0-9952-87C7D8731D2F}">
      <text>
        <r>
          <rPr>
            <b/>
            <sz val="9"/>
            <color indexed="81"/>
            <rFont val="Tahoma"/>
            <family val="2"/>
          </rPr>
          <t>sduban01:</t>
        </r>
        <r>
          <rPr>
            <sz val="9"/>
            <color indexed="81"/>
            <rFont val="Tahoma"/>
            <family val="2"/>
          </rPr>
          <t xml:space="preserve">
Values for Sept-March frozen to preserve the payment rate made during this month. Adjust to 4718 will change April forward</t>
        </r>
      </text>
    </comment>
    <comment ref="A4" authorId="0" shapeId="0" xr:uid="{00000000-0006-0000-0300-000001000000}">
      <text>
        <r>
          <rPr>
            <b/>
            <sz val="9"/>
            <color indexed="81"/>
            <rFont val="Tahoma"/>
            <family val="2"/>
          </rPr>
          <t>sduban01:</t>
        </r>
        <r>
          <rPr>
            <sz val="9"/>
            <color indexed="81"/>
            <rFont val="Tahoma"/>
            <family val="2"/>
          </rPr>
          <t xml:space="preserve">
Facility voluntarily withdrew from C1 payments effective 4/1/19.</t>
        </r>
      </text>
    </comment>
    <comment ref="A17" authorId="0" shapeId="0" xr:uid="{00000000-0006-0000-0300-000002000000}">
      <text>
        <r>
          <rPr>
            <b/>
            <sz val="9"/>
            <color indexed="81"/>
            <rFont val="Tahoma"/>
            <family val="2"/>
          </rPr>
          <t>sduban01:</t>
        </r>
        <r>
          <rPr>
            <sz val="9"/>
            <color indexed="81"/>
            <rFont val="Tahoma"/>
            <family val="2"/>
          </rPr>
          <t xml:space="preserve">
Facility voluntarily withdrew from C1 payments effective 4/1/19.</t>
        </r>
      </text>
    </comment>
    <comment ref="A42" authorId="0" shapeId="0" xr:uid="{00000000-0006-0000-0300-000003000000}">
      <text>
        <r>
          <rPr>
            <b/>
            <sz val="9"/>
            <color indexed="81"/>
            <rFont val="Tahoma"/>
            <family val="2"/>
          </rPr>
          <t>sduban01:</t>
        </r>
        <r>
          <rPr>
            <sz val="9"/>
            <color indexed="81"/>
            <rFont val="Tahoma"/>
            <family val="2"/>
          </rPr>
          <t xml:space="preserve">
Facility voluntarily withdrew from C1 payments effective 4/1/19.</t>
        </r>
      </text>
    </comment>
    <comment ref="A115" authorId="0" shapeId="0" xr:uid="{00000000-0006-0000-0300-000004000000}">
      <text>
        <r>
          <rPr>
            <b/>
            <sz val="9"/>
            <color indexed="81"/>
            <rFont val="Tahoma"/>
            <family val="2"/>
          </rPr>
          <t>sduban01:</t>
        </r>
        <r>
          <rPr>
            <sz val="9"/>
            <color indexed="81"/>
            <rFont val="Tahoma"/>
            <family val="2"/>
          </rPr>
          <t xml:space="preserve">
Facility voluntarily withdrew from C1 payments effective 4/1/19.</t>
        </r>
      </text>
    </comment>
    <comment ref="A172" authorId="0" shapeId="0" xr:uid="{00000000-0006-0000-0300-000005000000}">
      <text>
        <r>
          <rPr>
            <b/>
            <sz val="9"/>
            <color indexed="81"/>
            <rFont val="Tahoma"/>
            <family val="2"/>
          </rPr>
          <t>sduban01:</t>
        </r>
        <r>
          <rPr>
            <sz val="9"/>
            <color indexed="81"/>
            <rFont val="Tahoma"/>
            <family val="2"/>
          </rPr>
          <t xml:space="preserve">
Facility voluntarily withdrew from C1 payments effective 4/1/19.</t>
        </r>
      </text>
    </comment>
    <comment ref="A173" authorId="0" shapeId="0" xr:uid="{00000000-0006-0000-0300-000006000000}">
      <text>
        <r>
          <rPr>
            <b/>
            <sz val="9"/>
            <color indexed="81"/>
            <rFont val="Tahoma"/>
            <family val="2"/>
          </rPr>
          <t>sduban01:</t>
        </r>
        <r>
          <rPr>
            <sz val="9"/>
            <color indexed="81"/>
            <rFont val="Tahoma"/>
            <family val="2"/>
          </rPr>
          <t xml:space="preserve">
Facility voluntarily withdrew from C1 payments effective 4/1/19.</t>
        </r>
      </text>
    </comment>
    <comment ref="A204" authorId="0" shapeId="0" xr:uid="{00000000-0006-0000-0300-000007000000}">
      <text>
        <r>
          <rPr>
            <b/>
            <sz val="9"/>
            <color indexed="81"/>
            <rFont val="Tahoma"/>
            <family val="2"/>
          </rPr>
          <t>sduban01:</t>
        </r>
        <r>
          <rPr>
            <sz val="9"/>
            <color indexed="81"/>
            <rFont val="Tahoma"/>
            <family val="2"/>
          </rPr>
          <t xml:space="preserve">
Facility voluntarily withdrew from C1 payments effective 4/1/19.</t>
        </r>
      </text>
    </comment>
    <comment ref="A206" authorId="0" shapeId="0" xr:uid="{00000000-0006-0000-0300-000008000000}">
      <text>
        <r>
          <rPr>
            <b/>
            <sz val="9"/>
            <color indexed="81"/>
            <rFont val="Tahoma"/>
            <family val="2"/>
          </rPr>
          <t>sduban01:</t>
        </r>
        <r>
          <rPr>
            <sz val="9"/>
            <color indexed="81"/>
            <rFont val="Tahoma"/>
            <family val="2"/>
          </rPr>
          <t xml:space="preserve">
Facility voluntarily withdrew from C1 payments effective 4/1/19.</t>
        </r>
      </text>
    </comment>
    <comment ref="A476" authorId="0" shapeId="0" xr:uid="{00000000-0006-0000-0300-000009000000}">
      <text>
        <r>
          <rPr>
            <b/>
            <sz val="9"/>
            <color indexed="81"/>
            <rFont val="Tahoma"/>
            <family val="2"/>
          </rPr>
          <t>sduban01:</t>
        </r>
        <r>
          <rPr>
            <sz val="9"/>
            <color indexed="81"/>
            <rFont val="Tahoma"/>
            <family val="2"/>
          </rPr>
          <t xml:space="preserve">
Facility voluntarily withdrew from C1 payments effective 4/1/19.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Andrew Wolfe</author>
    <author>Keogh,Shanon (HHSC)</author>
  </authors>
  <commentList>
    <comment ref="C17" authorId="0" shapeId="0" xr:uid="{00000000-0006-0000-0400-000001000000}">
      <text>
        <r>
          <rPr>
            <b/>
            <sz val="9"/>
            <color indexed="81"/>
            <rFont val="Tahoma"/>
            <family val="2"/>
          </rPr>
          <t>Andrew Wolfe:</t>
        </r>
        <r>
          <rPr>
            <sz val="9"/>
            <color indexed="81"/>
            <rFont val="Tahoma"/>
            <family val="2"/>
          </rPr>
          <t xml:space="preserve">
Switched with Facility ID</t>
        </r>
      </text>
    </comment>
    <comment ref="AM91" authorId="1" shapeId="0" xr:uid="{F2CC184D-83C2-4A5B-889E-1D9211446E0D}">
      <text>
        <r>
          <rPr>
            <b/>
            <sz val="9"/>
            <color indexed="81"/>
            <rFont val="Tahoma"/>
            <family val="2"/>
          </rPr>
          <t>Keogh,Shanon (HHSC):</t>
        </r>
        <r>
          <rPr>
            <sz val="9"/>
            <color indexed="81"/>
            <rFont val="Tahoma"/>
            <family val="2"/>
          </rPr>
          <t xml:space="preserve">
Amount accounts for adjustment for Jan, Feb, Mar C1 added to May C1 payment</t>
        </r>
      </text>
    </comment>
    <comment ref="AR91" authorId="1" shapeId="0" xr:uid="{47F1D0F4-E778-4140-8ADA-F4C144694712}">
      <text>
        <r>
          <rPr>
            <b/>
            <sz val="9"/>
            <color indexed="81"/>
            <rFont val="Tahoma"/>
            <family val="2"/>
          </rPr>
          <t xml:space="preserve">Keogh,Shanon (HHSC): </t>
        </r>
        <r>
          <rPr>
            <sz val="9"/>
            <color indexed="81"/>
            <rFont val="Tahoma"/>
            <family val="2"/>
          </rPr>
          <t>Q2 payment made in Q3.</t>
        </r>
      </text>
    </comment>
    <comment ref="AS91" authorId="1" shapeId="0" xr:uid="{6D0393CA-D2F7-4F39-A826-48E6ECEF309B}">
      <text>
        <r>
          <rPr>
            <b/>
            <sz val="9"/>
            <color indexed="81"/>
            <rFont val="Tahoma"/>
            <family val="2"/>
          </rPr>
          <t>Keogh,Shanon (HHSC):</t>
        </r>
        <r>
          <rPr>
            <sz val="9"/>
            <color indexed="81"/>
            <rFont val="Tahoma"/>
            <family val="2"/>
          </rPr>
          <t xml:space="preserve">
Q3 payment is $38,945.18
Q2 payment add for $39,009.56
Q1 adjustment of ($4,344.96)
</t>
        </r>
      </text>
    </comment>
    <comment ref="BF91" authorId="1" shapeId="0" xr:uid="{FD67EB6E-97C5-4EE3-BC04-CCEB55C6D6FE}">
      <text>
        <r>
          <rPr>
            <b/>
            <sz val="9"/>
            <color indexed="81"/>
            <rFont val="Tahoma"/>
            <family val="2"/>
          </rPr>
          <t>Keogh,Shanon (HHSC):</t>
        </r>
        <r>
          <rPr>
            <sz val="9"/>
            <color indexed="81"/>
            <rFont val="Tahoma"/>
            <family val="2"/>
          </rPr>
          <t xml:space="preserve">
Amount accounts for adjustment for Jan, Feb, Mar C1 added to May C1 payment</t>
        </r>
      </text>
    </comment>
    <comment ref="BK91" authorId="1" shapeId="0" xr:uid="{A5B68D14-24D3-4491-B420-AA16DC5927A8}">
      <text>
        <r>
          <rPr>
            <b/>
            <sz val="9"/>
            <color indexed="81"/>
            <rFont val="Tahoma"/>
            <family val="2"/>
          </rPr>
          <t>Keogh,Shanon (HHSC):</t>
        </r>
        <r>
          <rPr>
            <sz val="9"/>
            <color indexed="81"/>
            <rFont val="Tahoma"/>
            <family val="2"/>
          </rPr>
          <t xml:space="preserve">
Q2 payment made in Q3.</t>
        </r>
      </text>
    </comment>
    <comment ref="BL91" authorId="1" shapeId="0" xr:uid="{0AA423A4-592B-46E7-BFFB-B19052AE99C5}">
      <text>
        <r>
          <rPr>
            <b/>
            <sz val="9"/>
            <color indexed="81"/>
            <rFont val="Tahoma"/>
            <family val="2"/>
          </rPr>
          <t>Keogh,Shanon (HHSC):</t>
        </r>
        <r>
          <rPr>
            <sz val="9"/>
            <color indexed="81"/>
            <rFont val="Tahoma"/>
            <family val="2"/>
          </rPr>
          <t xml:space="preserve">
Q3 payment is $43,198.76
Q2 payment add for $45,076.20
Q1 adjustment of ($5,089.92)</t>
        </r>
      </text>
    </comment>
    <comment ref="BY91" authorId="1" shapeId="0" xr:uid="{7EC506F0-B81F-4C71-BDE5-114B5C384F8D}">
      <text>
        <r>
          <rPr>
            <b/>
            <sz val="9"/>
            <color indexed="81"/>
            <rFont val="Tahoma"/>
            <family val="2"/>
          </rPr>
          <t>Keogh,Shanon (HHSC):</t>
        </r>
        <r>
          <rPr>
            <sz val="9"/>
            <color indexed="81"/>
            <rFont val="Tahoma"/>
            <family val="2"/>
          </rPr>
          <t xml:space="preserve">
Amount accounts for adjustment for Jan, Feb, Mar C1 added to May C1 payment</t>
        </r>
      </text>
    </comment>
    <comment ref="CD91" authorId="1" shapeId="0" xr:uid="{5B1EB302-C5DC-485B-BF51-D75A7F462869}">
      <text>
        <r>
          <rPr>
            <b/>
            <sz val="9"/>
            <color indexed="81"/>
            <rFont val="Tahoma"/>
            <family val="2"/>
          </rPr>
          <t xml:space="preserve">Keogh,Shanon (HHSC) </t>
        </r>
        <r>
          <rPr>
            <sz val="9"/>
            <color indexed="81"/>
            <rFont val="Tahoma"/>
            <family val="2"/>
          </rPr>
          <t>Q2 payment made in Q3.</t>
        </r>
      </text>
    </comment>
    <comment ref="CE91" authorId="1" shapeId="0" xr:uid="{9524019A-BF70-4562-A9EB-6DA65F99B5CF}">
      <text>
        <r>
          <rPr>
            <b/>
            <sz val="9"/>
            <color indexed="81"/>
            <rFont val="Tahoma"/>
            <family val="2"/>
          </rPr>
          <t>Keogh,Shanon (HHSC):</t>
        </r>
        <r>
          <rPr>
            <sz val="9"/>
            <color indexed="81"/>
            <rFont val="Tahoma"/>
            <family val="2"/>
          </rPr>
          <t xml:space="preserve">
Q3 payment is $67,182.78
Q2 payment add for $63,807.52
Q1 adjustment of ($6,614.40)</t>
        </r>
      </text>
    </comment>
    <comment ref="A94" authorId="0" shapeId="0" xr:uid="{00000000-0006-0000-0400-000002000000}">
      <text>
        <r>
          <rPr>
            <b/>
            <sz val="9"/>
            <color indexed="81"/>
            <rFont val="Tahoma"/>
            <family val="2"/>
          </rPr>
          <t>Andrew Wolfe:</t>
        </r>
        <r>
          <rPr>
            <sz val="9"/>
            <color indexed="81"/>
            <rFont val="Tahoma"/>
            <family val="2"/>
          </rPr>
          <t xml:space="preserve">
Updated per NF Directory Tab
</t>
        </r>
      </text>
    </comment>
    <comment ref="C108" authorId="0" shapeId="0" xr:uid="{00000000-0006-0000-0400-000003000000}">
      <text>
        <r>
          <rPr>
            <b/>
            <sz val="9"/>
            <color indexed="81"/>
            <rFont val="Tahoma"/>
            <family val="2"/>
          </rPr>
          <t>Andrew Wolfe:</t>
        </r>
        <r>
          <rPr>
            <sz val="9"/>
            <color indexed="81"/>
            <rFont val="Tahoma"/>
            <family val="2"/>
          </rPr>
          <t xml:space="preserve">
Switched with Facility ID</t>
        </r>
      </text>
    </comment>
    <comment ref="C115" authorId="0" shapeId="0" xr:uid="{00000000-0006-0000-0400-000004000000}">
      <text>
        <r>
          <rPr>
            <b/>
            <sz val="9"/>
            <color indexed="81"/>
            <rFont val="Tahoma"/>
            <family val="2"/>
          </rPr>
          <t>Andrew Wolfe:</t>
        </r>
        <r>
          <rPr>
            <sz val="9"/>
            <color indexed="81"/>
            <rFont val="Tahoma"/>
            <family val="2"/>
          </rPr>
          <t xml:space="preserve">
Changed from 1028617 to 1028616</t>
        </r>
      </text>
    </comment>
    <comment ref="A183" authorId="0" shapeId="0" xr:uid="{00000000-0006-0000-0400-000005000000}">
      <text>
        <r>
          <rPr>
            <b/>
            <sz val="9"/>
            <color indexed="81"/>
            <rFont val="Tahoma"/>
            <family val="2"/>
          </rPr>
          <t>Andrew Wolfe:</t>
        </r>
        <r>
          <rPr>
            <sz val="9"/>
            <color indexed="81"/>
            <rFont val="Tahoma"/>
            <family val="2"/>
          </rPr>
          <t xml:space="preserve">
Changed from 143083 to 106281
</t>
        </r>
      </text>
    </comment>
    <comment ref="C234" authorId="0" shapeId="0" xr:uid="{00000000-0006-0000-0400-000006000000}">
      <text>
        <r>
          <rPr>
            <b/>
            <sz val="9"/>
            <color indexed="81"/>
            <rFont val="Tahoma"/>
            <family val="2"/>
          </rPr>
          <t>Andrew Wolfe:</t>
        </r>
        <r>
          <rPr>
            <sz val="9"/>
            <color indexed="81"/>
            <rFont val="Tahoma"/>
            <family val="2"/>
          </rPr>
          <t xml:space="preserve">
Switched with Facility ID</t>
        </r>
      </text>
    </comment>
    <comment ref="C267" authorId="0" shapeId="0" xr:uid="{00000000-0006-0000-0400-000007000000}">
      <text>
        <r>
          <rPr>
            <b/>
            <sz val="9"/>
            <color indexed="81"/>
            <rFont val="Tahoma"/>
            <family val="2"/>
          </rPr>
          <t>Andrew Wolfe:</t>
        </r>
        <r>
          <rPr>
            <sz val="9"/>
            <color indexed="81"/>
            <rFont val="Tahoma"/>
            <family val="2"/>
          </rPr>
          <t xml:space="preserve">
Switched with Facility ID</t>
        </r>
      </text>
    </comment>
    <comment ref="C269" authorId="0" shapeId="0" xr:uid="{00000000-0006-0000-0400-000008000000}">
      <text>
        <r>
          <rPr>
            <b/>
            <sz val="9"/>
            <color indexed="81"/>
            <rFont val="Tahoma"/>
            <family val="2"/>
          </rPr>
          <t>Andrew Wolfe:</t>
        </r>
        <r>
          <rPr>
            <sz val="9"/>
            <color indexed="81"/>
            <rFont val="Tahoma"/>
            <family val="2"/>
          </rPr>
          <t xml:space="preserve">
Switched with Facility ID</t>
        </r>
      </text>
    </comment>
    <comment ref="A272" authorId="0" shapeId="0" xr:uid="{00000000-0006-0000-0400-000009000000}">
      <text>
        <r>
          <rPr>
            <b/>
            <sz val="9"/>
            <color indexed="81"/>
            <rFont val="Tahoma"/>
            <family val="2"/>
          </rPr>
          <t>Andrew Wolfe:</t>
        </r>
        <r>
          <rPr>
            <sz val="9"/>
            <color indexed="81"/>
            <rFont val="Tahoma"/>
            <family val="2"/>
          </rPr>
          <t xml:space="preserve">
Entered 4908 instead of 4098
Corrected</t>
        </r>
      </text>
    </comment>
    <comment ref="A273" authorId="0" shapeId="0" xr:uid="{00000000-0006-0000-0400-00000A000000}">
      <text>
        <r>
          <rPr>
            <b/>
            <sz val="9"/>
            <color indexed="81"/>
            <rFont val="Tahoma"/>
            <family val="2"/>
          </rPr>
          <t>Andrew Wolfe:</t>
        </r>
        <r>
          <rPr>
            <sz val="9"/>
            <color indexed="81"/>
            <rFont val="Tahoma"/>
            <family val="2"/>
          </rPr>
          <t xml:space="preserve">
Entered 4683 instead of 4863
Corrected
</t>
        </r>
      </text>
    </comment>
    <comment ref="A294" authorId="0" shapeId="0" xr:uid="{00000000-0006-0000-0400-00000B000000}">
      <text>
        <r>
          <rPr>
            <b/>
            <sz val="9"/>
            <color indexed="81"/>
            <rFont val="Tahoma"/>
            <family val="2"/>
          </rPr>
          <t>Andrew Wolfe:</t>
        </r>
        <r>
          <rPr>
            <sz val="9"/>
            <color indexed="81"/>
            <rFont val="Tahoma"/>
            <family val="2"/>
          </rPr>
          <t xml:space="preserve">
Updated per NF Directory Tab
</t>
        </r>
      </text>
    </comment>
    <comment ref="C300" authorId="0" shapeId="0" xr:uid="{00000000-0006-0000-0400-00000C000000}">
      <text>
        <r>
          <rPr>
            <b/>
            <sz val="9"/>
            <color indexed="81"/>
            <rFont val="Tahoma"/>
            <family val="2"/>
          </rPr>
          <t>Andrew Wolfe:</t>
        </r>
        <r>
          <rPr>
            <sz val="9"/>
            <color indexed="81"/>
            <rFont val="Tahoma"/>
            <family val="2"/>
          </rPr>
          <t xml:space="preserve">
Switched with Facility ID</t>
        </r>
      </text>
    </comment>
    <comment ref="C301" authorId="0" shapeId="0" xr:uid="{00000000-0006-0000-0400-00000D000000}">
      <text>
        <r>
          <rPr>
            <b/>
            <sz val="9"/>
            <color indexed="81"/>
            <rFont val="Tahoma"/>
            <family val="2"/>
          </rPr>
          <t>Andrew Wolfe:</t>
        </r>
        <r>
          <rPr>
            <sz val="9"/>
            <color indexed="81"/>
            <rFont val="Tahoma"/>
            <family val="2"/>
          </rPr>
          <t xml:space="preserve">
Switched with Facility ID</t>
        </r>
      </text>
    </comment>
    <comment ref="C306" authorId="0" shapeId="0" xr:uid="{00000000-0006-0000-0400-00000E000000}">
      <text>
        <r>
          <rPr>
            <b/>
            <sz val="9"/>
            <color indexed="81"/>
            <rFont val="Tahoma"/>
            <family val="2"/>
          </rPr>
          <t>Andrew Wolfe:</t>
        </r>
        <r>
          <rPr>
            <sz val="9"/>
            <color indexed="81"/>
            <rFont val="Tahoma"/>
            <family val="2"/>
          </rPr>
          <t xml:space="preserve">
Switched with Facility ID</t>
        </r>
      </text>
    </comment>
    <comment ref="A316" authorId="0" shapeId="0" xr:uid="{00000000-0006-0000-0400-00000F000000}">
      <text>
        <r>
          <rPr>
            <b/>
            <sz val="9"/>
            <color indexed="81"/>
            <rFont val="Tahoma"/>
            <family val="2"/>
          </rPr>
          <t>Andrew Wolfe:</t>
        </r>
        <r>
          <rPr>
            <sz val="9"/>
            <color indexed="81"/>
            <rFont val="Tahoma"/>
            <family val="2"/>
          </rPr>
          <t xml:space="preserve">
Changed from 5417 to 100657
</t>
        </r>
      </text>
    </comment>
    <comment ref="C344" authorId="0" shapeId="0" xr:uid="{00000000-0006-0000-0400-000010000000}">
      <text>
        <r>
          <rPr>
            <b/>
            <sz val="9"/>
            <color indexed="81"/>
            <rFont val="Tahoma"/>
            <family val="2"/>
          </rPr>
          <t>Andrew Wolfe:</t>
        </r>
        <r>
          <rPr>
            <sz val="9"/>
            <color indexed="81"/>
            <rFont val="Tahoma"/>
            <family val="2"/>
          </rPr>
          <t xml:space="preserve">
Switched with Facility ID</t>
        </r>
      </text>
    </comment>
    <comment ref="C424" authorId="0" shapeId="0" xr:uid="{00000000-0006-0000-0400-000011000000}">
      <text>
        <r>
          <rPr>
            <b/>
            <sz val="9"/>
            <color indexed="81"/>
            <rFont val="Tahoma"/>
            <family val="2"/>
          </rPr>
          <t>Andrew Wolfe:</t>
        </r>
        <r>
          <rPr>
            <sz val="9"/>
            <color indexed="81"/>
            <rFont val="Tahoma"/>
            <family val="2"/>
          </rPr>
          <t xml:space="preserve">
Switched with Facility ID</t>
        </r>
      </text>
    </comment>
    <comment ref="J438" authorId="0" shapeId="0" xr:uid="{00000000-0006-0000-0400-000012000000}">
      <text>
        <r>
          <rPr>
            <b/>
            <sz val="9"/>
            <color indexed="81"/>
            <rFont val="Tahoma"/>
            <family val="2"/>
          </rPr>
          <t>Andrew Wolfe:</t>
        </r>
        <r>
          <rPr>
            <sz val="9"/>
            <color indexed="81"/>
            <rFont val="Tahoma"/>
            <family val="2"/>
          </rPr>
          <t xml:space="preserve">
Changed name from Parkland to Dallas County per Steven Roth General Councel for Parkland Health direction in 5/4 email</t>
        </r>
      </text>
    </comment>
    <comment ref="C445" authorId="0" shapeId="0" xr:uid="{00000000-0006-0000-0400-000013000000}">
      <text>
        <r>
          <rPr>
            <b/>
            <sz val="9"/>
            <color indexed="81"/>
            <rFont val="Tahoma"/>
            <family val="2"/>
          </rPr>
          <t>Andrew Wolfe:</t>
        </r>
        <r>
          <rPr>
            <sz val="9"/>
            <color indexed="81"/>
            <rFont val="Tahoma"/>
            <family val="2"/>
          </rPr>
          <t xml:space="preserve">
Switched with Facility ID</t>
        </r>
      </text>
    </comment>
    <comment ref="A451" authorId="0" shapeId="0" xr:uid="{00000000-0006-0000-0400-000014000000}">
      <text>
        <r>
          <rPr>
            <b/>
            <sz val="9"/>
            <color indexed="81"/>
            <rFont val="Tahoma"/>
            <family val="2"/>
          </rPr>
          <t>Andrew Wolfe:</t>
        </r>
        <r>
          <rPr>
            <sz val="9"/>
            <color indexed="81"/>
            <rFont val="Tahoma"/>
            <family val="2"/>
          </rPr>
          <t xml:space="preserve">
Updated per NF Directory Tab
</t>
        </r>
      </text>
    </comment>
    <comment ref="A469" authorId="0" shapeId="0" xr:uid="{00000000-0006-0000-0400-000015000000}">
      <text>
        <r>
          <rPr>
            <b/>
            <sz val="9"/>
            <color indexed="81"/>
            <rFont val="Tahoma"/>
            <family val="2"/>
          </rPr>
          <t>Andrew Wolfe:</t>
        </r>
        <r>
          <rPr>
            <sz val="9"/>
            <color indexed="81"/>
            <rFont val="Tahoma"/>
            <family val="2"/>
          </rPr>
          <t xml:space="preserve">
Changed from 5448 to 101740
</t>
        </r>
      </text>
    </comment>
    <comment ref="A471" authorId="0" shapeId="0" xr:uid="{00000000-0006-0000-0400-000016000000}">
      <text>
        <r>
          <rPr>
            <b/>
            <sz val="9"/>
            <color indexed="81"/>
            <rFont val="Tahoma"/>
            <family val="2"/>
          </rPr>
          <t>Andrew Wolfe:</t>
        </r>
        <r>
          <rPr>
            <sz val="9"/>
            <color indexed="81"/>
            <rFont val="Tahoma"/>
            <family val="2"/>
          </rPr>
          <t xml:space="preserve">
Updated facility ID per Missi Zook with Legal Affairs with Parkland via email on 5/4/18 @ 11:14am</t>
        </r>
      </text>
    </comment>
    <comment ref="A498" authorId="0" shapeId="0" xr:uid="{00000000-0006-0000-0400-000017000000}">
      <text>
        <r>
          <rPr>
            <b/>
            <sz val="9"/>
            <color indexed="81"/>
            <rFont val="Tahoma"/>
            <family val="2"/>
          </rPr>
          <t>Andrew Wolfe:</t>
        </r>
        <r>
          <rPr>
            <sz val="9"/>
            <color indexed="81"/>
            <rFont val="Tahoma"/>
            <family val="2"/>
          </rPr>
          <t xml:space="preserve">
Updated per NF Directory Tab
</t>
        </r>
      </text>
    </comment>
    <comment ref="A512" authorId="0" shapeId="0" xr:uid="{00000000-0006-0000-0400-000018000000}">
      <text>
        <r>
          <rPr>
            <b/>
            <sz val="9"/>
            <color indexed="81"/>
            <rFont val="Tahoma"/>
            <family val="2"/>
          </rPr>
          <t>Andrew Wolfe:</t>
        </r>
        <r>
          <rPr>
            <sz val="9"/>
            <color indexed="81"/>
            <rFont val="Tahoma"/>
            <family val="2"/>
          </rPr>
          <t xml:space="preserve">
Updated per NF Directory Tab
</t>
        </r>
      </text>
    </comment>
    <comment ref="C532" authorId="0" shapeId="0" xr:uid="{00000000-0006-0000-0400-000019000000}">
      <text>
        <r>
          <rPr>
            <b/>
            <sz val="9"/>
            <color indexed="81"/>
            <rFont val="Tahoma"/>
            <family val="2"/>
          </rPr>
          <t>Andrew Wolfe:</t>
        </r>
        <r>
          <rPr>
            <sz val="9"/>
            <color indexed="81"/>
            <rFont val="Tahoma"/>
            <family val="2"/>
          </rPr>
          <t xml:space="preserve">
Switched with Facility ID</t>
        </r>
      </text>
    </comment>
    <comment ref="A543" authorId="0" shapeId="0" xr:uid="{00000000-0006-0000-0400-00001A000000}">
      <text>
        <r>
          <rPr>
            <b/>
            <sz val="9"/>
            <color indexed="81"/>
            <rFont val="Tahoma"/>
            <family val="2"/>
          </rPr>
          <t>Andrew Wolfe:</t>
        </r>
        <r>
          <rPr>
            <sz val="9"/>
            <color indexed="81"/>
            <rFont val="Tahoma"/>
            <family val="2"/>
          </rPr>
          <t xml:space="preserve">
Switched listed facility ID and Medicaid Contract number
</t>
        </r>
      </text>
    </comment>
    <comment ref="C543" authorId="0" shapeId="0" xr:uid="{00000000-0006-0000-0400-00001B000000}">
      <text>
        <r>
          <rPr>
            <b/>
            <sz val="9"/>
            <color indexed="81"/>
            <rFont val="Tahoma"/>
            <family val="2"/>
          </rPr>
          <t>Andrew Wolfe:</t>
        </r>
        <r>
          <rPr>
            <sz val="9"/>
            <color indexed="81"/>
            <rFont val="Tahoma"/>
            <family val="2"/>
          </rPr>
          <t xml:space="preserve">
Switched listed facility ID and Medicaid Contract number
</t>
        </r>
      </text>
    </comment>
    <comment ref="C545" authorId="0" shapeId="0" xr:uid="{00000000-0006-0000-0400-00001C000000}">
      <text>
        <r>
          <rPr>
            <b/>
            <sz val="9"/>
            <color indexed="81"/>
            <rFont val="Tahoma"/>
            <family val="2"/>
          </rPr>
          <t>Andrew Wolfe:</t>
        </r>
        <r>
          <rPr>
            <sz val="9"/>
            <color indexed="81"/>
            <rFont val="Tahoma"/>
            <family val="2"/>
          </rPr>
          <t xml:space="preserve">
Switched with Facility ID</t>
        </r>
      </text>
    </comment>
    <comment ref="C548" authorId="0" shapeId="0" xr:uid="{00000000-0006-0000-0400-00001D000000}">
      <text>
        <r>
          <rPr>
            <b/>
            <sz val="9"/>
            <color indexed="81"/>
            <rFont val="Tahoma"/>
            <family val="2"/>
          </rPr>
          <t>Andrew Wolfe:</t>
        </r>
        <r>
          <rPr>
            <sz val="9"/>
            <color indexed="81"/>
            <rFont val="Tahoma"/>
            <family val="2"/>
          </rPr>
          <t xml:space="preserve">
Switched with Facility ID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Andrew Wolfe</author>
    <author>sduban01</author>
  </authors>
  <commentList>
    <comment ref="A25" authorId="0" shapeId="0" xr:uid="{00000000-0006-0000-0500-000001000000}">
      <text>
        <r>
          <rPr>
            <b/>
            <sz val="9"/>
            <color indexed="81"/>
            <rFont val="Tahoma"/>
            <family val="2"/>
          </rPr>
          <t>Andrew Wolfe:</t>
        </r>
        <r>
          <rPr>
            <sz val="9"/>
            <color indexed="81"/>
            <rFont val="Tahoma"/>
            <family val="2"/>
          </rPr>
          <t xml:space="preserve">
Switched with Facility ID</t>
        </r>
      </text>
    </comment>
    <comment ref="BW26" authorId="0" shapeId="0" xr:uid="{00000000-0006-0000-0500-000002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t>
        </r>
      </text>
    </comment>
    <comment ref="BX26" authorId="0" shapeId="0" xr:uid="{00000000-0006-0000-0500-000003000000}">
      <text>
        <r>
          <rPr>
            <b/>
            <sz val="9"/>
            <color indexed="81"/>
            <rFont val="Tahoma"/>
            <family val="2"/>
          </rPr>
          <t>Andrew Wolfe:</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41" authorId="0" shapeId="0" xr:uid="{00000000-0006-0000-0500-000004000000}">
      <text>
        <r>
          <rPr>
            <b/>
            <sz val="9"/>
            <color indexed="81"/>
            <rFont val="Tahoma"/>
            <family val="2"/>
          </rPr>
          <t>Andrew Wolfe:</t>
        </r>
        <r>
          <rPr>
            <sz val="9"/>
            <color indexed="81"/>
            <rFont val="Tahoma"/>
            <family val="2"/>
          </rPr>
          <t xml:space="preserve">
Switched listed facility ID and Medicaid Contract number
</t>
        </r>
      </text>
    </comment>
    <comment ref="B41" authorId="0" shapeId="0" xr:uid="{00000000-0006-0000-0500-000005000000}">
      <text>
        <r>
          <rPr>
            <b/>
            <sz val="9"/>
            <color indexed="81"/>
            <rFont val="Tahoma"/>
            <family val="2"/>
          </rPr>
          <t>Andrew Wolfe:</t>
        </r>
        <r>
          <rPr>
            <sz val="9"/>
            <color indexed="81"/>
            <rFont val="Tahoma"/>
            <family val="2"/>
          </rPr>
          <t xml:space="preserve">
Switched listed facility ID and Medicaid Contract number
</t>
        </r>
      </text>
    </comment>
    <comment ref="A45" authorId="0" shapeId="0" xr:uid="{00000000-0006-0000-0500-000006000000}">
      <text>
        <r>
          <rPr>
            <b/>
            <sz val="9"/>
            <color indexed="81"/>
            <rFont val="Tahoma"/>
            <family val="2"/>
          </rPr>
          <t>Andrew Wolfe:</t>
        </r>
        <r>
          <rPr>
            <sz val="9"/>
            <color indexed="81"/>
            <rFont val="Tahoma"/>
            <family val="2"/>
          </rPr>
          <t xml:space="preserve">
Switched with Facility ID</t>
        </r>
      </text>
    </comment>
    <comment ref="B53" authorId="0" shapeId="0" xr:uid="{00000000-0006-0000-0500-000007000000}">
      <text>
        <r>
          <rPr>
            <b/>
            <sz val="9"/>
            <color indexed="81"/>
            <rFont val="Tahoma"/>
            <family val="2"/>
          </rPr>
          <t>Andrew Wolfe:</t>
        </r>
        <r>
          <rPr>
            <sz val="9"/>
            <color indexed="81"/>
            <rFont val="Tahoma"/>
            <family val="2"/>
          </rPr>
          <t xml:space="preserve">
Changed from 5417 to 100657
</t>
        </r>
      </text>
    </comment>
    <comment ref="A77" authorId="0" shapeId="0" xr:uid="{00000000-0006-0000-0500-000008000000}">
      <text>
        <r>
          <rPr>
            <b/>
            <sz val="9"/>
            <color indexed="81"/>
            <rFont val="Tahoma"/>
            <family val="2"/>
          </rPr>
          <t>Andrew Wolfe:</t>
        </r>
        <r>
          <rPr>
            <sz val="9"/>
            <color indexed="81"/>
            <rFont val="Tahoma"/>
            <family val="2"/>
          </rPr>
          <t xml:space="preserve">
Switched with Facility ID</t>
        </r>
      </text>
    </comment>
    <comment ref="A89" authorId="0" shapeId="0" xr:uid="{00000000-0006-0000-0500-000009000000}">
      <text>
        <r>
          <rPr>
            <b/>
            <sz val="9"/>
            <color indexed="81"/>
            <rFont val="Tahoma"/>
            <family val="2"/>
          </rPr>
          <t>Andrew Wolfe:</t>
        </r>
        <r>
          <rPr>
            <sz val="9"/>
            <color indexed="81"/>
            <rFont val="Tahoma"/>
            <family val="2"/>
          </rPr>
          <t xml:space="preserve">
Switched with Facility ID</t>
        </r>
      </text>
    </comment>
    <comment ref="A94" authorId="0" shapeId="0" xr:uid="{00000000-0006-0000-0500-00000A000000}">
      <text>
        <r>
          <rPr>
            <b/>
            <sz val="9"/>
            <color indexed="81"/>
            <rFont val="Tahoma"/>
            <family val="2"/>
          </rPr>
          <t>Andrew Wolfe:</t>
        </r>
        <r>
          <rPr>
            <sz val="9"/>
            <color indexed="81"/>
            <rFont val="Tahoma"/>
            <family val="2"/>
          </rPr>
          <t xml:space="preserve">
Switched with Facility ID</t>
        </r>
      </text>
    </comment>
    <comment ref="B105" authorId="0" shapeId="0" xr:uid="{00000000-0006-0000-0500-00000B000000}">
      <text>
        <r>
          <rPr>
            <b/>
            <sz val="9"/>
            <color indexed="81"/>
            <rFont val="Tahoma"/>
            <family val="2"/>
          </rPr>
          <t>Andrew Wolfe:</t>
        </r>
        <r>
          <rPr>
            <sz val="9"/>
            <color indexed="81"/>
            <rFont val="Tahoma"/>
            <family val="2"/>
          </rPr>
          <t xml:space="preserve">
Updated per NF Directory Tab
</t>
        </r>
      </text>
    </comment>
    <comment ref="A123" authorId="0" shapeId="0" xr:uid="{00000000-0006-0000-0500-00000C000000}">
      <text>
        <r>
          <rPr>
            <b/>
            <sz val="9"/>
            <color indexed="81"/>
            <rFont val="Tahoma"/>
            <family val="2"/>
          </rPr>
          <t>Andrew Wolfe:</t>
        </r>
        <r>
          <rPr>
            <sz val="9"/>
            <color indexed="81"/>
            <rFont val="Tahoma"/>
            <family val="2"/>
          </rPr>
          <t xml:space="preserve">
Switched with Facility ID</t>
        </r>
      </text>
    </comment>
    <comment ref="G162" authorId="1" shapeId="0" xr:uid="{00000000-0006-0000-0500-00000D000000}">
      <text>
        <r>
          <rPr>
            <b/>
            <sz val="9"/>
            <color indexed="81"/>
            <rFont val="Tahoma"/>
            <family val="2"/>
          </rPr>
          <t>sduban01:</t>
        </r>
        <r>
          <rPr>
            <sz val="9"/>
            <color indexed="81"/>
            <rFont val="Tahoma"/>
            <family val="2"/>
          </rPr>
          <t xml:space="preserve">
Voluntarily withdrew C1 payments. Status changed to Private to correct payments.</t>
        </r>
      </text>
    </comment>
    <comment ref="A172" authorId="0" shapeId="0" xr:uid="{00000000-0006-0000-0500-00000E000000}">
      <text>
        <r>
          <rPr>
            <b/>
            <sz val="9"/>
            <color indexed="81"/>
            <rFont val="Tahoma"/>
            <family val="2"/>
          </rPr>
          <t>Andrew Wolfe:</t>
        </r>
        <r>
          <rPr>
            <sz val="9"/>
            <color indexed="81"/>
            <rFont val="Tahoma"/>
            <family val="2"/>
          </rPr>
          <t xml:space="preserve">
Switched with Facility ID</t>
        </r>
      </text>
    </comment>
    <comment ref="A177" authorId="0" shapeId="0" xr:uid="{00000000-0006-0000-0500-00000F000000}">
      <text>
        <r>
          <rPr>
            <b/>
            <sz val="9"/>
            <color indexed="81"/>
            <rFont val="Tahoma"/>
            <family val="2"/>
          </rPr>
          <t>Andrew Wolfe:</t>
        </r>
        <r>
          <rPr>
            <sz val="9"/>
            <color indexed="81"/>
            <rFont val="Tahoma"/>
            <family val="2"/>
          </rPr>
          <t xml:space="preserve">
Changed from 1028617 to 1028616</t>
        </r>
      </text>
    </comment>
    <comment ref="B184" authorId="0" shapeId="0" xr:uid="{00000000-0006-0000-0500-000010000000}">
      <text>
        <r>
          <rPr>
            <b/>
            <sz val="9"/>
            <color indexed="81"/>
            <rFont val="Tahoma"/>
            <family val="2"/>
          </rPr>
          <t>Andrew Wolfe:</t>
        </r>
        <r>
          <rPr>
            <sz val="9"/>
            <color indexed="81"/>
            <rFont val="Tahoma"/>
            <family val="2"/>
          </rPr>
          <t xml:space="preserve">
Entered 4683 instead of 4863
Corrected
</t>
        </r>
      </text>
    </comment>
    <comment ref="BW187" authorId="0" shapeId="0" xr:uid="{00000000-0006-0000-0500-000011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t>
        </r>
      </text>
    </comment>
    <comment ref="BX187" authorId="0" shapeId="0" xr:uid="{00000000-0006-0000-0500-000012000000}">
      <text>
        <r>
          <rPr>
            <b/>
            <sz val="9"/>
            <color indexed="81"/>
            <rFont val="Tahoma"/>
            <family val="2"/>
          </rPr>
          <t>Andrew Wolfe:</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G194" authorId="1" shapeId="0" xr:uid="{00000000-0006-0000-0500-000013000000}">
      <text>
        <r>
          <rPr>
            <b/>
            <sz val="9"/>
            <color indexed="81"/>
            <rFont val="Tahoma"/>
            <family val="2"/>
          </rPr>
          <t>sduban01:</t>
        </r>
        <r>
          <rPr>
            <sz val="9"/>
            <color indexed="81"/>
            <rFont val="Tahoma"/>
            <family val="2"/>
          </rPr>
          <t xml:space="preserve">
Notified of CHOW on 2/8/19. Ownership effective 9/1/18. No change of ownership occurred and provider was restored to NSGO on 4/1/19.</t>
        </r>
      </text>
    </comment>
    <comment ref="G203" authorId="1" shapeId="0" xr:uid="{00000000-0006-0000-0500-000014000000}">
      <text>
        <r>
          <rPr>
            <b/>
            <sz val="9"/>
            <color indexed="81"/>
            <rFont val="Tahoma"/>
            <family val="2"/>
          </rPr>
          <t>sduban01:</t>
        </r>
        <r>
          <rPr>
            <sz val="9"/>
            <color indexed="81"/>
            <rFont val="Tahoma"/>
            <family val="2"/>
          </rPr>
          <t xml:space="preserve">
CHOW to private effective 9/1/18</t>
        </r>
      </text>
    </comment>
    <comment ref="A255" authorId="0" shapeId="0" xr:uid="{00000000-0006-0000-0500-000015000000}">
      <text>
        <r>
          <rPr>
            <b/>
            <sz val="9"/>
            <color indexed="81"/>
            <rFont val="Tahoma"/>
            <family val="2"/>
          </rPr>
          <t>Andrew Wolfe:</t>
        </r>
        <r>
          <rPr>
            <sz val="9"/>
            <color indexed="81"/>
            <rFont val="Tahoma"/>
            <family val="2"/>
          </rPr>
          <t xml:space="preserve">
Switched with Facility ID</t>
        </r>
      </text>
    </comment>
    <comment ref="A261" authorId="0" shapeId="0" xr:uid="{00000000-0006-0000-0500-000016000000}">
      <text>
        <r>
          <rPr>
            <b/>
            <sz val="9"/>
            <color indexed="81"/>
            <rFont val="Tahoma"/>
            <family val="2"/>
          </rPr>
          <t>Andrew Wolfe:</t>
        </r>
        <r>
          <rPr>
            <sz val="9"/>
            <color indexed="81"/>
            <rFont val="Tahoma"/>
            <family val="2"/>
          </rPr>
          <t xml:space="preserve">
Switched with Facility ID</t>
        </r>
      </text>
    </comment>
    <comment ref="B263" authorId="0" shapeId="0" xr:uid="{00000000-0006-0000-0500-000017000000}">
      <text>
        <r>
          <rPr>
            <b/>
            <sz val="9"/>
            <color indexed="81"/>
            <rFont val="Tahoma"/>
            <family val="2"/>
          </rPr>
          <t>Andrew Wolfe:</t>
        </r>
        <r>
          <rPr>
            <sz val="9"/>
            <color indexed="81"/>
            <rFont val="Tahoma"/>
            <family val="2"/>
          </rPr>
          <t xml:space="preserve">
Changed from 143083 to 106281
</t>
        </r>
      </text>
    </comment>
    <comment ref="A289" authorId="0" shapeId="0" xr:uid="{00000000-0006-0000-0500-000018000000}">
      <text>
        <r>
          <rPr>
            <b/>
            <sz val="9"/>
            <color indexed="81"/>
            <rFont val="Tahoma"/>
            <family val="2"/>
          </rPr>
          <t>Andrew Wolfe:</t>
        </r>
        <r>
          <rPr>
            <sz val="9"/>
            <color indexed="81"/>
            <rFont val="Tahoma"/>
            <family val="2"/>
          </rPr>
          <t xml:space="preserve">
Switched with Facility ID</t>
        </r>
      </text>
    </comment>
    <comment ref="B290" authorId="0" shapeId="0" xr:uid="{00000000-0006-0000-0500-000019000000}">
      <text>
        <r>
          <rPr>
            <b/>
            <sz val="9"/>
            <color indexed="81"/>
            <rFont val="Tahoma"/>
            <family val="2"/>
          </rPr>
          <t>Andrew Wolfe:</t>
        </r>
        <r>
          <rPr>
            <sz val="9"/>
            <color indexed="81"/>
            <rFont val="Tahoma"/>
            <family val="2"/>
          </rPr>
          <t xml:space="preserve">
Updated per NF Directory Tab
</t>
        </r>
      </text>
    </comment>
    <comment ref="B344" authorId="0" shapeId="0" xr:uid="{00000000-0006-0000-0500-00001A000000}">
      <text>
        <r>
          <rPr>
            <b/>
            <sz val="9"/>
            <color indexed="81"/>
            <rFont val="Tahoma"/>
            <family val="2"/>
          </rPr>
          <t>Andrew Wolfe:</t>
        </r>
        <r>
          <rPr>
            <sz val="9"/>
            <color indexed="81"/>
            <rFont val="Tahoma"/>
            <family val="2"/>
          </rPr>
          <t xml:space="preserve">
Entered 4908 instead of 4098
Corrected</t>
        </r>
      </text>
    </comment>
    <comment ref="A400" authorId="0" shapeId="0" xr:uid="{00000000-0006-0000-0500-00001B000000}">
      <text>
        <r>
          <rPr>
            <b/>
            <sz val="9"/>
            <color indexed="81"/>
            <rFont val="Tahoma"/>
            <family val="2"/>
          </rPr>
          <t>Andrew Wolfe:</t>
        </r>
        <r>
          <rPr>
            <sz val="9"/>
            <color indexed="81"/>
            <rFont val="Tahoma"/>
            <family val="2"/>
          </rPr>
          <t xml:space="preserve">
Switched with Facility ID</t>
        </r>
      </text>
    </comment>
    <comment ref="BW421" authorId="0" shapeId="0" xr:uid="{00000000-0006-0000-0500-00001C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X421" authorId="0" shapeId="0" xr:uid="{00000000-0006-0000-0500-00001D000000}">
      <text>
        <r>
          <rPr>
            <b/>
            <sz val="9"/>
            <color indexed="81"/>
            <rFont val="Tahoma"/>
            <family val="2"/>
          </rPr>
          <t>Andrew Wolfe:</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I435" authorId="0" shapeId="0" xr:uid="{00000000-0006-0000-0500-00001E000000}">
      <text>
        <r>
          <rPr>
            <b/>
            <sz val="9"/>
            <color indexed="81"/>
            <rFont val="Tahoma"/>
            <family val="2"/>
          </rPr>
          <t>Andrew Wolfe:</t>
        </r>
        <r>
          <rPr>
            <sz val="9"/>
            <color indexed="81"/>
            <rFont val="Tahoma"/>
            <family val="2"/>
          </rPr>
          <t xml:space="preserve">
Qualfies under old contract number 539201
</t>
        </r>
      </text>
    </comment>
    <comment ref="K435" authorId="0" shapeId="0" xr:uid="{00000000-0006-0000-0500-00001F000000}">
      <text>
        <r>
          <rPr>
            <b/>
            <sz val="9"/>
            <color indexed="81"/>
            <rFont val="Tahoma"/>
            <family val="2"/>
          </rPr>
          <t>Andrew Wolfe:</t>
        </r>
        <r>
          <rPr>
            <sz val="9"/>
            <color indexed="81"/>
            <rFont val="Tahoma"/>
            <family val="2"/>
          </rPr>
          <t xml:space="preserve">
Qualfies under old contract number 539201
</t>
        </r>
      </text>
    </comment>
    <comment ref="P460" authorId="0" shapeId="0" xr:uid="{00000000-0006-0000-0500-000020000000}">
      <text>
        <r>
          <rPr>
            <b/>
            <sz val="9"/>
            <color indexed="81"/>
            <rFont val="Tahoma"/>
            <family val="2"/>
          </rPr>
          <t>Andrew Wolfe:</t>
        </r>
        <r>
          <rPr>
            <sz val="9"/>
            <color indexed="81"/>
            <rFont val="Tahoma"/>
            <family val="2"/>
          </rPr>
          <t xml:space="preserve">
Intial adjustment to Medicaid days of 15,047 was incorrect.  The corrected number is 22,094.</t>
        </r>
      </text>
    </comment>
    <comment ref="B461" authorId="0" shapeId="0" xr:uid="{00000000-0006-0000-0500-000021000000}">
      <text>
        <r>
          <rPr>
            <b/>
            <sz val="9"/>
            <color indexed="81"/>
            <rFont val="Tahoma"/>
            <family val="2"/>
          </rPr>
          <t>Andrew Wolfe:</t>
        </r>
        <r>
          <rPr>
            <sz val="9"/>
            <color indexed="81"/>
            <rFont val="Tahoma"/>
            <family val="2"/>
          </rPr>
          <t xml:space="preserve">
Changed from 5448 to 101740
</t>
        </r>
      </text>
    </comment>
    <comment ref="A470" authorId="0" shapeId="0" xr:uid="{00000000-0006-0000-0500-000022000000}">
      <text>
        <r>
          <rPr>
            <b/>
            <sz val="9"/>
            <color indexed="81"/>
            <rFont val="Tahoma"/>
            <family val="2"/>
          </rPr>
          <t>Andrew Wolfe:</t>
        </r>
        <r>
          <rPr>
            <sz val="9"/>
            <color indexed="81"/>
            <rFont val="Tahoma"/>
            <family val="2"/>
          </rPr>
          <t xml:space="preserve">
Switched with Facility ID</t>
        </r>
      </text>
    </comment>
    <comment ref="A480" authorId="0" shapeId="0" xr:uid="{00000000-0006-0000-0500-000023000000}">
      <text>
        <r>
          <rPr>
            <b/>
            <sz val="9"/>
            <color indexed="81"/>
            <rFont val="Tahoma"/>
            <family val="2"/>
          </rPr>
          <t>Andrew Wolfe:</t>
        </r>
        <r>
          <rPr>
            <sz val="9"/>
            <color indexed="81"/>
            <rFont val="Tahoma"/>
            <family val="2"/>
          </rPr>
          <t xml:space="preserve">
Switched with Facility ID</t>
        </r>
      </text>
    </comment>
    <comment ref="F481" authorId="0" shapeId="0" xr:uid="{00000000-0006-0000-0500-000024000000}">
      <text>
        <r>
          <rPr>
            <b/>
            <sz val="9"/>
            <color indexed="81"/>
            <rFont val="Tahoma"/>
            <family val="2"/>
          </rPr>
          <t>Andrew Wolfe:</t>
        </r>
        <r>
          <rPr>
            <sz val="9"/>
            <color indexed="81"/>
            <rFont val="Tahoma"/>
            <family val="2"/>
          </rPr>
          <t xml:space="preserve">
Changed name from Parkland to Dallas County per Steven Roth General Councel for Parkland Health direction in 5/4 email</t>
        </r>
      </text>
    </comment>
    <comment ref="B491" authorId="0" shapeId="0" xr:uid="{00000000-0006-0000-0500-000025000000}">
      <text>
        <r>
          <rPr>
            <b/>
            <sz val="9"/>
            <color indexed="81"/>
            <rFont val="Tahoma"/>
            <family val="2"/>
          </rPr>
          <t>Andrew Wolfe:</t>
        </r>
        <r>
          <rPr>
            <sz val="9"/>
            <color indexed="81"/>
            <rFont val="Tahoma"/>
            <family val="2"/>
          </rPr>
          <t xml:space="preserve">
Updated per NF Directory Tab
</t>
        </r>
      </text>
    </comment>
    <comment ref="B505" authorId="0" shapeId="0" xr:uid="{00000000-0006-0000-0500-000026000000}">
      <text>
        <r>
          <rPr>
            <b/>
            <sz val="9"/>
            <color indexed="81"/>
            <rFont val="Tahoma"/>
            <family val="2"/>
          </rPr>
          <t>Andrew Wolfe:</t>
        </r>
        <r>
          <rPr>
            <sz val="9"/>
            <color indexed="81"/>
            <rFont val="Tahoma"/>
            <family val="2"/>
          </rPr>
          <t xml:space="preserve">
Updated facility ID per Missi Zook with Legal Affairs with Parkland via email on 5/4/18 @ 11:14am</t>
        </r>
      </text>
    </comment>
    <comment ref="B525" authorId="0" shapeId="0" xr:uid="{00000000-0006-0000-0500-000027000000}">
      <text>
        <r>
          <rPr>
            <b/>
            <sz val="9"/>
            <color indexed="81"/>
            <rFont val="Tahoma"/>
            <family val="2"/>
          </rPr>
          <t>Andrew Wolfe:</t>
        </r>
        <r>
          <rPr>
            <sz val="9"/>
            <color indexed="81"/>
            <rFont val="Tahoma"/>
            <family val="2"/>
          </rPr>
          <t xml:space="preserve">
Updated per NF Directory Tab
</t>
        </r>
      </text>
    </comment>
    <comment ref="B538" authorId="0" shapeId="0" xr:uid="{00000000-0006-0000-0500-000028000000}">
      <text>
        <r>
          <rPr>
            <b/>
            <sz val="9"/>
            <color indexed="81"/>
            <rFont val="Tahoma"/>
            <family val="2"/>
          </rPr>
          <t>Andrew Wolfe:</t>
        </r>
        <r>
          <rPr>
            <sz val="9"/>
            <color indexed="81"/>
            <rFont val="Tahoma"/>
            <family val="2"/>
          </rPr>
          <t xml:space="preserve">
Updated per NF Directory Tab
</t>
        </r>
      </text>
    </comment>
    <comment ref="A553" authorId="0" shapeId="0" xr:uid="{00000000-0006-0000-0500-000029000000}">
      <text>
        <r>
          <rPr>
            <b/>
            <sz val="9"/>
            <color indexed="81"/>
            <rFont val="Tahoma"/>
            <family val="2"/>
          </rPr>
          <t>Andrew Wolfe:</t>
        </r>
        <r>
          <rPr>
            <sz val="9"/>
            <color indexed="81"/>
            <rFont val="Tahoma"/>
            <family val="2"/>
          </rPr>
          <t xml:space="preserve">
Switched with Facility ID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E3" authorId="0" shapeId="0" xr:uid="{00000000-0006-0000-0600-000001000000}">
      <text>
        <r>
          <rPr>
            <b/>
            <sz val="9"/>
            <color indexed="81"/>
            <rFont val="Tahoma"/>
            <family val="2"/>
          </rPr>
          <t>Andrew Wolfe:</t>
        </r>
        <r>
          <rPr>
            <sz val="9"/>
            <color indexed="81"/>
            <rFont val="Tahoma"/>
            <family val="2"/>
          </rPr>
          <t xml:space="preserve">
(-7,047) adjustment made due incorrect days alloted to Park Manor of Humble during final IGT allocation.  The adjustment holds all other provider harmless to the adjustment</t>
        </r>
      </text>
    </comment>
    <comment ref="F3" authorId="0" shapeId="0" xr:uid="{00000000-0006-0000-0600-000002000000}">
      <text>
        <r>
          <rPr>
            <b/>
            <sz val="9"/>
            <color indexed="81"/>
            <rFont val="Tahoma"/>
            <family val="2"/>
          </rPr>
          <t>Andrew Wolfe:</t>
        </r>
        <r>
          <rPr>
            <sz val="9"/>
            <color indexed="81"/>
            <rFont val="Tahoma"/>
            <family val="2"/>
          </rPr>
          <t xml:space="preserve">
(-7,047) adjustment made due incorrect days alloted to Park Manor of Humble during final IGT allocation.  The adjustment holds all other provider harmless to the adjustment</t>
        </r>
      </text>
    </comment>
    <comment ref="I4" authorId="0" shapeId="0" xr:uid="{00000000-0006-0000-0600-000003000000}">
      <text>
        <r>
          <rPr>
            <b/>
            <sz val="9"/>
            <color indexed="81"/>
            <rFont val="Tahoma"/>
            <family val="2"/>
          </rPr>
          <t>Andrew Wolfe:</t>
        </r>
        <r>
          <rPr>
            <sz val="9"/>
            <color indexed="81"/>
            <rFont val="Tahoma"/>
            <family val="2"/>
          </rPr>
          <t xml:space="preserve">
Insert actual IGT amounts received for each provider into this column. </t>
        </r>
      </text>
    </comment>
    <comment ref="A19" authorId="0" shapeId="0" xr:uid="{00000000-0006-0000-0600-000004000000}">
      <text>
        <r>
          <rPr>
            <b/>
            <sz val="9"/>
            <color indexed="81"/>
            <rFont val="Tahoma"/>
            <family val="2"/>
          </rPr>
          <t>Andrew Wolfe:</t>
        </r>
        <r>
          <rPr>
            <sz val="9"/>
            <color indexed="81"/>
            <rFont val="Tahoma"/>
            <family val="2"/>
          </rPr>
          <t xml:space="preserve">
Switched with Facility ID</t>
        </r>
      </text>
    </comment>
    <comment ref="B96" authorId="0" shapeId="0" xr:uid="{00000000-0006-0000-0600-000005000000}">
      <text>
        <r>
          <rPr>
            <b/>
            <sz val="9"/>
            <color indexed="81"/>
            <rFont val="Tahoma"/>
            <family val="2"/>
          </rPr>
          <t>Andrew Wolfe:</t>
        </r>
        <r>
          <rPr>
            <sz val="9"/>
            <color indexed="81"/>
            <rFont val="Tahoma"/>
            <family val="2"/>
          </rPr>
          <t xml:space="preserve">
Updated per NF Directory Tab
</t>
        </r>
      </text>
    </comment>
    <comment ref="A110" authorId="0" shapeId="0" xr:uid="{00000000-0006-0000-0600-000006000000}">
      <text>
        <r>
          <rPr>
            <b/>
            <sz val="9"/>
            <color indexed="81"/>
            <rFont val="Tahoma"/>
            <family val="2"/>
          </rPr>
          <t>Andrew Wolfe:</t>
        </r>
        <r>
          <rPr>
            <sz val="9"/>
            <color indexed="81"/>
            <rFont val="Tahoma"/>
            <family val="2"/>
          </rPr>
          <t xml:space="preserve">
Switched with Facility ID</t>
        </r>
      </text>
    </comment>
    <comment ref="A117" authorId="0" shapeId="0" xr:uid="{00000000-0006-0000-0600-000007000000}">
      <text>
        <r>
          <rPr>
            <b/>
            <sz val="9"/>
            <color indexed="81"/>
            <rFont val="Tahoma"/>
            <family val="2"/>
          </rPr>
          <t>Andrew Wolfe:</t>
        </r>
        <r>
          <rPr>
            <sz val="9"/>
            <color indexed="81"/>
            <rFont val="Tahoma"/>
            <family val="2"/>
          </rPr>
          <t xml:space="preserve">
Changed from 1028617 to 1028616</t>
        </r>
      </text>
    </comment>
    <comment ref="B185" authorId="0" shapeId="0" xr:uid="{00000000-0006-0000-0600-000008000000}">
      <text>
        <r>
          <rPr>
            <b/>
            <sz val="9"/>
            <color indexed="81"/>
            <rFont val="Tahoma"/>
            <family val="2"/>
          </rPr>
          <t>Andrew Wolfe:</t>
        </r>
        <r>
          <rPr>
            <sz val="9"/>
            <color indexed="81"/>
            <rFont val="Tahoma"/>
            <family val="2"/>
          </rPr>
          <t xml:space="preserve">
Changed from 143083 to 106281
</t>
        </r>
      </text>
    </comment>
    <comment ref="A236" authorId="0" shapeId="0" xr:uid="{00000000-0006-0000-0600-000009000000}">
      <text>
        <r>
          <rPr>
            <b/>
            <sz val="9"/>
            <color indexed="81"/>
            <rFont val="Tahoma"/>
            <family val="2"/>
          </rPr>
          <t>Andrew Wolfe:</t>
        </r>
        <r>
          <rPr>
            <sz val="9"/>
            <color indexed="81"/>
            <rFont val="Tahoma"/>
            <family val="2"/>
          </rPr>
          <t xml:space="preserve">
Switched with Facility ID</t>
        </r>
      </text>
    </comment>
    <comment ref="A269" authorId="0" shapeId="0" xr:uid="{00000000-0006-0000-0600-00000A000000}">
      <text>
        <r>
          <rPr>
            <b/>
            <sz val="9"/>
            <color indexed="81"/>
            <rFont val="Tahoma"/>
            <family val="2"/>
          </rPr>
          <t>Andrew Wolfe:</t>
        </r>
        <r>
          <rPr>
            <sz val="9"/>
            <color indexed="81"/>
            <rFont val="Tahoma"/>
            <family val="2"/>
          </rPr>
          <t xml:space="preserve">
Switched with Facility ID</t>
        </r>
      </text>
    </comment>
    <comment ref="A271" authorId="0" shapeId="0" xr:uid="{00000000-0006-0000-0600-00000B000000}">
      <text>
        <r>
          <rPr>
            <b/>
            <sz val="9"/>
            <color indexed="81"/>
            <rFont val="Tahoma"/>
            <family val="2"/>
          </rPr>
          <t>Andrew Wolfe:</t>
        </r>
        <r>
          <rPr>
            <sz val="9"/>
            <color indexed="81"/>
            <rFont val="Tahoma"/>
            <family val="2"/>
          </rPr>
          <t xml:space="preserve">
Switched with Facility ID</t>
        </r>
      </text>
    </comment>
    <comment ref="B274" authorId="0" shapeId="0" xr:uid="{00000000-0006-0000-0600-00000C000000}">
      <text>
        <r>
          <rPr>
            <b/>
            <sz val="9"/>
            <color indexed="81"/>
            <rFont val="Tahoma"/>
            <family val="2"/>
          </rPr>
          <t>Andrew Wolfe:</t>
        </r>
        <r>
          <rPr>
            <sz val="9"/>
            <color indexed="81"/>
            <rFont val="Tahoma"/>
            <family val="2"/>
          </rPr>
          <t xml:space="preserve">
Entered 4908 instead of 4098
Corrected</t>
        </r>
      </text>
    </comment>
    <comment ref="B275" authorId="0" shapeId="0" xr:uid="{00000000-0006-0000-0600-00000D000000}">
      <text>
        <r>
          <rPr>
            <b/>
            <sz val="9"/>
            <color indexed="81"/>
            <rFont val="Tahoma"/>
            <family val="2"/>
          </rPr>
          <t>Andrew Wolfe:</t>
        </r>
        <r>
          <rPr>
            <sz val="9"/>
            <color indexed="81"/>
            <rFont val="Tahoma"/>
            <family val="2"/>
          </rPr>
          <t xml:space="preserve">
Entered 4683 instead of 4863
Corrected
</t>
        </r>
      </text>
    </comment>
    <comment ref="B296" authorId="0" shapeId="0" xr:uid="{00000000-0006-0000-0600-00000E000000}">
      <text>
        <r>
          <rPr>
            <b/>
            <sz val="9"/>
            <color indexed="81"/>
            <rFont val="Tahoma"/>
            <family val="2"/>
          </rPr>
          <t>Andrew Wolfe:</t>
        </r>
        <r>
          <rPr>
            <sz val="9"/>
            <color indexed="81"/>
            <rFont val="Tahoma"/>
            <family val="2"/>
          </rPr>
          <t xml:space="preserve">
Updated per NF Directory Tab
</t>
        </r>
      </text>
    </comment>
    <comment ref="A302" authorId="0" shapeId="0" xr:uid="{00000000-0006-0000-0600-00000F000000}">
      <text>
        <r>
          <rPr>
            <b/>
            <sz val="9"/>
            <color indexed="81"/>
            <rFont val="Tahoma"/>
            <family val="2"/>
          </rPr>
          <t>Andrew Wolfe:</t>
        </r>
        <r>
          <rPr>
            <sz val="9"/>
            <color indexed="81"/>
            <rFont val="Tahoma"/>
            <family val="2"/>
          </rPr>
          <t xml:space="preserve">
Switched with Facility ID</t>
        </r>
      </text>
    </comment>
    <comment ref="A303" authorId="0" shapeId="0" xr:uid="{00000000-0006-0000-0600-000010000000}">
      <text>
        <r>
          <rPr>
            <b/>
            <sz val="9"/>
            <color indexed="81"/>
            <rFont val="Tahoma"/>
            <family val="2"/>
          </rPr>
          <t>Andrew Wolfe:</t>
        </r>
        <r>
          <rPr>
            <sz val="9"/>
            <color indexed="81"/>
            <rFont val="Tahoma"/>
            <family val="2"/>
          </rPr>
          <t xml:space="preserve">
Switched with Facility ID</t>
        </r>
      </text>
    </comment>
    <comment ref="A308" authorId="0" shapeId="0" xr:uid="{00000000-0006-0000-0600-000011000000}">
      <text>
        <r>
          <rPr>
            <b/>
            <sz val="9"/>
            <color indexed="81"/>
            <rFont val="Tahoma"/>
            <family val="2"/>
          </rPr>
          <t>Andrew Wolfe:</t>
        </r>
        <r>
          <rPr>
            <sz val="9"/>
            <color indexed="81"/>
            <rFont val="Tahoma"/>
            <family val="2"/>
          </rPr>
          <t xml:space="preserve">
Switched with Facility ID</t>
        </r>
      </text>
    </comment>
    <comment ref="B318" authorId="0" shapeId="0" xr:uid="{00000000-0006-0000-0600-000012000000}">
      <text>
        <r>
          <rPr>
            <b/>
            <sz val="9"/>
            <color indexed="81"/>
            <rFont val="Tahoma"/>
            <family val="2"/>
          </rPr>
          <t>Andrew Wolfe:</t>
        </r>
        <r>
          <rPr>
            <sz val="9"/>
            <color indexed="81"/>
            <rFont val="Tahoma"/>
            <family val="2"/>
          </rPr>
          <t xml:space="preserve">
Changed from 5417 to 100657
</t>
        </r>
      </text>
    </comment>
    <comment ref="A346" authorId="0" shapeId="0" xr:uid="{00000000-0006-0000-0600-000013000000}">
      <text>
        <r>
          <rPr>
            <b/>
            <sz val="9"/>
            <color indexed="81"/>
            <rFont val="Tahoma"/>
            <family val="2"/>
          </rPr>
          <t>Andrew Wolfe:</t>
        </r>
        <r>
          <rPr>
            <sz val="9"/>
            <color indexed="81"/>
            <rFont val="Tahoma"/>
            <family val="2"/>
          </rPr>
          <t xml:space="preserve">
Switched with Facility ID</t>
        </r>
      </text>
    </comment>
    <comment ref="A426" authorId="0" shapeId="0" xr:uid="{00000000-0006-0000-0600-000014000000}">
      <text>
        <r>
          <rPr>
            <b/>
            <sz val="9"/>
            <color indexed="81"/>
            <rFont val="Tahoma"/>
            <family val="2"/>
          </rPr>
          <t>Andrew Wolfe:</t>
        </r>
        <r>
          <rPr>
            <sz val="9"/>
            <color indexed="81"/>
            <rFont val="Tahoma"/>
            <family val="2"/>
          </rPr>
          <t xml:space="preserve">
Switched with Facility ID</t>
        </r>
      </text>
    </comment>
    <comment ref="A447" authorId="0" shapeId="0" xr:uid="{00000000-0006-0000-0600-000015000000}">
      <text>
        <r>
          <rPr>
            <b/>
            <sz val="9"/>
            <color indexed="81"/>
            <rFont val="Tahoma"/>
            <family val="2"/>
          </rPr>
          <t>Andrew Wolfe:</t>
        </r>
        <r>
          <rPr>
            <sz val="9"/>
            <color indexed="81"/>
            <rFont val="Tahoma"/>
            <family val="2"/>
          </rPr>
          <t xml:space="preserve">
Switched with Facility ID</t>
        </r>
      </text>
    </comment>
    <comment ref="B453" authorId="0" shapeId="0" xr:uid="{00000000-0006-0000-0600-000016000000}">
      <text>
        <r>
          <rPr>
            <b/>
            <sz val="9"/>
            <color indexed="81"/>
            <rFont val="Tahoma"/>
            <family val="2"/>
          </rPr>
          <t>Andrew Wolfe:</t>
        </r>
        <r>
          <rPr>
            <sz val="9"/>
            <color indexed="81"/>
            <rFont val="Tahoma"/>
            <family val="2"/>
          </rPr>
          <t xml:space="preserve">
Updated per NF Directory Tab
</t>
        </r>
      </text>
    </comment>
    <comment ref="B471" authorId="0" shapeId="0" xr:uid="{00000000-0006-0000-0600-000017000000}">
      <text>
        <r>
          <rPr>
            <b/>
            <sz val="9"/>
            <color indexed="81"/>
            <rFont val="Tahoma"/>
            <family val="2"/>
          </rPr>
          <t>Andrew Wolfe:</t>
        </r>
        <r>
          <rPr>
            <sz val="9"/>
            <color indexed="81"/>
            <rFont val="Tahoma"/>
            <family val="2"/>
          </rPr>
          <t xml:space="preserve">
Changed from 5448 to 101740
</t>
        </r>
      </text>
    </comment>
    <comment ref="B473" authorId="0" shapeId="0" xr:uid="{00000000-0006-0000-0600-000018000000}">
      <text>
        <r>
          <rPr>
            <b/>
            <sz val="9"/>
            <color indexed="81"/>
            <rFont val="Tahoma"/>
            <family val="2"/>
          </rPr>
          <t>Andrew Wolfe:</t>
        </r>
        <r>
          <rPr>
            <sz val="9"/>
            <color indexed="81"/>
            <rFont val="Tahoma"/>
            <family val="2"/>
          </rPr>
          <t xml:space="preserve">
Updated facility ID per Missi Zook with Legal Affairs with Parkland via email on 5/4/18 @ 11:14am</t>
        </r>
      </text>
    </comment>
    <comment ref="B500" authorId="0" shapeId="0" xr:uid="{00000000-0006-0000-0600-000019000000}">
      <text>
        <r>
          <rPr>
            <b/>
            <sz val="9"/>
            <color indexed="81"/>
            <rFont val="Tahoma"/>
            <family val="2"/>
          </rPr>
          <t>Andrew Wolfe:</t>
        </r>
        <r>
          <rPr>
            <sz val="9"/>
            <color indexed="81"/>
            <rFont val="Tahoma"/>
            <family val="2"/>
          </rPr>
          <t xml:space="preserve">
Updated per NF Directory Tab
</t>
        </r>
      </text>
    </comment>
    <comment ref="B514" authorId="0" shapeId="0" xr:uid="{00000000-0006-0000-0600-00001A000000}">
      <text>
        <r>
          <rPr>
            <b/>
            <sz val="9"/>
            <color indexed="81"/>
            <rFont val="Tahoma"/>
            <family val="2"/>
          </rPr>
          <t>Andrew Wolfe:</t>
        </r>
        <r>
          <rPr>
            <sz val="9"/>
            <color indexed="81"/>
            <rFont val="Tahoma"/>
            <family val="2"/>
          </rPr>
          <t xml:space="preserve">
Updated per NF Directory Tab
</t>
        </r>
      </text>
    </comment>
    <comment ref="A534" authorId="0" shapeId="0" xr:uid="{00000000-0006-0000-0600-00001B000000}">
      <text>
        <r>
          <rPr>
            <b/>
            <sz val="9"/>
            <color indexed="81"/>
            <rFont val="Tahoma"/>
            <family val="2"/>
          </rPr>
          <t>Andrew Wolfe:</t>
        </r>
        <r>
          <rPr>
            <sz val="9"/>
            <color indexed="81"/>
            <rFont val="Tahoma"/>
            <family val="2"/>
          </rPr>
          <t xml:space="preserve">
Switched with Facility ID</t>
        </r>
      </text>
    </comment>
    <comment ref="A545" authorId="0" shapeId="0" xr:uid="{00000000-0006-0000-0600-00001C000000}">
      <text>
        <r>
          <rPr>
            <b/>
            <sz val="9"/>
            <color indexed="81"/>
            <rFont val="Tahoma"/>
            <family val="2"/>
          </rPr>
          <t>Andrew Wolfe:</t>
        </r>
        <r>
          <rPr>
            <sz val="9"/>
            <color indexed="81"/>
            <rFont val="Tahoma"/>
            <family val="2"/>
          </rPr>
          <t xml:space="preserve">
Switched listed facility ID and Medicaid Contract number
</t>
        </r>
      </text>
    </comment>
    <comment ref="B545" authorId="0" shapeId="0" xr:uid="{00000000-0006-0000-0600-00001D000000}">
      <text>
        <r>
          <rPr>
            <b/>
            <sz val="9"/>
            <color indexed="81"/>
            <rFont val="Tahoma"/>
            <family val="2"/>
          </rPr>
          <t>Andrew Wolfe:</t>
        </r>
        <r>
          <rPr>
            <sz val="9"/>
            <color indexed="81"/>
            <rFont val="Tahoma"/>
            <family val="2"/>
          </rPr>
          <t xml:space="preserve">
Switched listed facility ID and Medicaid Contract number
</t>
        </r>
      </text>
    </comment>
    <comment ref="A547" authorId="0" shapeId="0" xr:uid="{00000000-0006-0000-0600-00001E000000}">
      <text>
        <r>
          <rPr>
            <b/>
            <sz val="9"/>
            <color indexed="81"/>
            <rFont val="Tahoma"/>
            <family val="2"/>
          </rPr>
          <t>Andrew Wolfe:</t>
        </r>
        <r>
          <rPr>
            <sz val="9"/>
            <color indexed="81"/>
            <rFont val="Tahoma"/>
            <family val="2"/>
          </rPr>
          <t xml:space="preserve">
Switched with Facility ID</t>
        </r>
      </text>
    </comment>
    <comment ref="A550" authorId="0" shapeId="0" xr:uid="{00000000-0006-0000-0600-00001F000000}">
      <text>
        <r>
          <rPr>
            <b/>
            <sz val="9"/>
            <color indexed="81"/>
            <rFont val="Tahoma"/>
            <family val="2"/>
          </rPr>
          <t>Andrew Wolfe:</t>
        </r>
        <r>
          <rPr>
            <sz val="9"/>
            <color indexed="81"/>
            <rFont val="Tahoma"/>
            <family val="2"/>
          </rPr>
          <t xml:space="preserve">
Switched with Facility ID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Keogh,Shanon (HHSC)</author>
  </authors>
  <commentList>
    <comment ref="D79" authorId="0" shapeId="0" xr:uid="{49DE3433-D111-4570-8B32-35ADC4892A7B}">
      <text>
        <r>
          <rPr>
            <b/>
            <sz val="9"/>
            <color indexed="81"/>
            <rFont val="Tahoma"/>
            <family val="2"/>
          </rPr>
          <t>Keogh,Shanon (HHSC):</t>
        </r>
        <r>
          <rPr>
            <sz val="9"/>
            <color indexed="81"/>
            <rFont val="Tahoma"/>
            <family val="2"/>
          </rPr>
          <t xml:space="preserve">
NF withdrew from C1 via soft withdrawal</t>
        </r>
      </text>
    </comment>
    <comment ref="D89" authorId="0" shapeId="0" xr:uid="{640B731C-86BE-4D55-A734-ACD2E66AAB31}">
      <text>
        <r>
          <rPr>
            <b/>
            <sz val="9"/>
            <color indexed="81"/>
            <rFont val="Tahoma"/>
            <family val="2"/>
          </rPr>
          <t>Keogh,Shanon (HHSC):</t>
        </r>
        <r>
          <rPr>
            <sz val="9"/>
            <color indexed="81"/>
            <rFont val="Tahoma"/>
            <family val="2"/>
          </rPr>
          <t xml:space="preserve">
NF withdrew from C1 via soft withdrawal</t>
        </r>
      </text>
    </comment>
    <comment ref="D134" authorId="0" shapeId="0" xr:uid="{2C2AE4E2-B60E-4D02-82E4-6CB17E6B62F8}">
      <text>
        <r>
          <rPr>
            <b/>
            <sz val="9"/>
            <color indexed="81"/>
            <rFont val="Tahoma"/>
            <family val="2"/>
          </rPr>
          <t>Keogh,Shanon (HHSC):</t>
        </r>
        <r>
          <rPr>
            <sz val="9"/>
            <color indexed="81"/>
            <rFont val="Tahoma"/>
            <family val="2"/>
          </rPr>
          <t xml:space="preserve">
NF withdrew from C1 via soft withdrawal</t>
        </r>
      </text>
    </comment>
    <comment ref="D258" authorId="0" shapeId="0" xr:uid="{F325CF4F-BBD4-443C-A87A-E4DBA21D2EBE}">
      <text>
        <r>
          <rPr>
            <b/>
            <sz val="9"/>
            <color indexed="81"/>
            <rFont val="Tahoma"/>
            <family val="2"/>
          </rPr>
          <t>Keogh,Shanon (HHSC):</t>
        </r>
        <r>
          <rPr>
            <sz val="9"/>
            <color indexed="81"/>
            <rFont val="Tahoma"/>
            <family val="2"/>
          </rPr>
          <t xml:space="preserve">
NF withdrew from C1 via soft withdrawal</t>
        </r>
      </text>
    </comment>
    <comment ref="D297" authorId="0" shapeId="0" xr:uid="{69F372EA-FCAD-40F9-A913-A8F22AB198DE}">
      <text>
        <r>
          <rPr>
            <b/>
            <sz val="9"/>
            <color indexed="81"/>
            <rFont val="Tahoma"/>
            <family val="2"/>
          </rPr>
          <t>Keogh,Shanon (HHSC):</t>
        </r>
        <r>
          <rPr>
            <sz val="9"/>
            <color indexed="81"/>
            <rFont val="Tahoma"/>
            <family val="2"/>
          </rPr>
          <t xml:space="preserve">
NF withdrew from C1 via soft withdrawal</t>
        </r>
      </text>
    </comment>
    <comment ref="D320" authorId="0" shapeId="0" xr:uid="{F53226CF-06D7-4B5A-9D8B-B74D7D236851}">
      <text>
        <r>
          <rPr>
            <b/>
            <sz val="9"/>
            <color indexed="81"/>
            <rFont val="Tahoma"/>
            <family val="2"/>
          </rPr>
          <t>Keogh,Shanon (HHSC):</t>
        </r>
        <r>
          <rPr>
            <sz val="9"/>
            <color indexed="81"/>
            <rFont val="Tahoma"/>
            <family val="2"/>
          </rPr>
          <t xml:space="preserve">
NF withdrew from C1 via soft withdrawal
</t>
        </r>
      </text>
    </comment>
    <comment ref="D333" authorId="0" shapeId="0" xr:uid="{9DF516F9-E09F-49C1-82F5-27E6A7227A1B}">
      <text>
        <r>
          <rPr>
            <b/>
            <sz val="9"/>
            <color indexed="81"/>
            <rFont val="Tahoma"/>
            <family val="2"/>
          </rPr>
          <t>Keogh,Shanon (HHSC):</t>
        </r>
        <r>
          <rPr>
            <sz val="9"/>
            <color indexed="81"/>
            <rFont val="Tahoma"/>
            <family val="2"/>
          </rPr>
          <t xml:space="preserve">
NF withdrew from C1 via soft withdrawal</t>
        </r>
      </text>
    </comment>
    <comment ref="D401" authorId="0" shapeId="0" xr:uid="{1A799224-1F0C-42B5-8358-DFACDE6E3AD2}">
      <text>
        <r>
          <rPr>
            <b/>
            <sz val="9"/>
            <color indexed="81"/>
            <rFont val="Tahoma"/>
            <family val="2"/>
          </rPr>
          <t>Keogh,Shanon (HHSC):</t>
        </r>
        <r>
          <rPr>
            <sz val="9"/>
            <color indexed="81"/>
            <rFont val="Tahoma"/>
            <family val="2"/>
          </rPr>
          <t xml:space="preserve">
NF withdrew from C1 via soft withdrawal</t>
        </r>
      </text>
    </comment>
  </commentList>
</comments>
</file>

<file path=xl/sharedStrings.xml><?xml version="1.0" encoding="utf-8"?>
<sst xmlns="http://schemas.openxmlformats.org/spreadsheetml/2006/main" count="62039" uniqueCount="15082">
  <si>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</si>
  <si>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</si>
  <si>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</si>
  <si>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</si>
  <si>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</si>
  <si>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</si>
  <si>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</si>
  <si>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</si>
  <si>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</si>
  <si>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</si>
  <si>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</si>
  <si>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</si>
  <si>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</si>
  <si>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</si>
  <si>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</si>
  <si>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</si>
  <si>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</si>
  <si>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</si>
  <si>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</si>
  <si>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</si>
  <si>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</si>
  <si>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</si>
  <si>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</si>
  <si>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</si>
  <si>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</si>
  <si>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</si>
  <si>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</si>
  <si>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</si>
  <si>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</si>
  <si>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</si>
  <si>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</si>
  <si>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</si>
  <si>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</si>
  <si>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</si>
  <si>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</si>
  <si>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</si>
  <si>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</si>
  <si>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</si>
  <si>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</si>
  <si>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</si>
  <si>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</si>
  <si>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</si>
  <si>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</si>
  <si>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</si>
  <si>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</si>
  <si>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</si>
  <si>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</si>
  <si>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</si>
  <si>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</si>
  <si>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</si>
  <si>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</si>
  <si>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</si>
  <si>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</si>
  <si>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</si>
  <si>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</si>
  <si>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</si>
  <si>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</si>
  <si>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</si>
  <si>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</si>
  <si>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</si>
  <si>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</si>
  <si>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</si>
  <si>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</si>
  <si>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</si>
  <si>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</si>
  <si>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</si>
  <si>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</si>
  <si>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</si>
  <si>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</si>
  <si>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</si>
  <si>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</si>
  <si>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</si>
  <si>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</si>
  <si>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</si>
  <si>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</si>
  <si>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</si>
  <si>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</si>
  <si>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</si>
  <si>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</si>
  <si>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</si>
  <si>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</si>
  <si>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</si>
  <si>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</si>
  <si>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</si>
  <si>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</si>
  <si>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</si>
  <si>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</si>
  <si>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</si>
  <si>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</si>
  <si>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</si>
  <si>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</si>
  <si>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</si>
  <si>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</si>
  <si>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</si>
  <si>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</si>
  <si>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</si>
  <si>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</si>
  <si>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</si>
  <si>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</si>
  <si>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</si>
  <si>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</si>
  <si>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</si>
  <si>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</si>
  <si>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</si>
  <si>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</si>
  <si>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</si>
  <si>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</si>
  <si>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</si>
  <si>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</si>
  <si>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</si>
  <si>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</si>
  <si>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</si>
  <si>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</si>
  <si>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</si>
  <si>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</si>
  <si>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</si>
  <si>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</si>
  <si>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</si>
  <si>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</si>
  <si>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</si>
  <si>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</si>
  <si>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</si>
  <si>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</si>
  <si>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</si>
  <si>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</si>
  <si>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</si>
  <si>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</si>
  <si>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</si>
  <si>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</si>
  <si>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</si>
  <si>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</si>
  <si>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</si>
  <si>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2100 Dove Crossing Lane</t>
  </si>
  <si>
    <t>The Homestead of Sherman</t>
  </si>
  <si>
    <t>1000 Sara Swamy Drive</t>
  </si>
  <si>
    <t>Prairie Estates</t>
  </si>
  <si>
    <t>Copperas Hollow Nursing &amp; Rehabilitation Center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</si>
  <si>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</si>
  <si>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</si>
  <si>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</si>
  <si>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</si>
  <si>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</si>
  <si>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</si>
  <si>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</si>
  <si>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</si>
  <si>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</si>
  <si>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</si>
  <si>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</si>
  <si>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Alpine Terrace</t>
  </si>
  <si>
    <t>746 Alpine Drive</t>
  </si>
  <si>
    <t>Electra Healthcare Center</t>
  </si>
  <si>
    <t>511 S. Bailey St.</t>
  </si>
  <si>
    <t>Woodland Springs Nursing Center</t>
  </si>
  <si>
    <t>1010 Dallas Street</t>
  </si>
  <si>
    <t>Highland Park Care Center</t>
  </si>
  <si>
    <t>2714 Morrison Street</t>
  </si>
  <si>
    <t>Coon Memorial Home</t>
  </si>
  <si>
    <t>210 E Texas Blvd</t>
  </si>
  <si>
    <t>GOLDEN YEARS NURSING AND REHABILITATION CENTER</t>
  </si>
  <si>
    <t>318 Chambers</t>
  </si>
  <si>
    <t>Robert Lee Care Center</t>
  </si>
  <si>
    <t>Renaissance Villa</t>
  </si>
  <si>
    <t>700 Dyer Street</t>
  </si>
  <si>
    <t>Courtyard Gardens</t>
  </si>
  <si>
    <t>The Wesleyan at Scenic</t>
  </si>
  <si>
    <t>Stockdale Residence and Rehabilitation Center</t>
  </si>
  <si>
    <t>Brownfield Rehabilitation and Care Center</t>
  </si>
  <si>
    <t>510 S. First St.</t>
  </si>
  <si>
    <t>Advanced Health &amp; Rehab Center of Garland</t>
  </si>
  <si>
    <t>505 W. Centerville Rd</t>
  </si>
  <si>
    <t>Homestead Nursing and Rehabilitation of Itasca</t>
  </si>
  <si>
    <t>Rising Star Nursing Center</t>
  </si>
  <si>
    <t>PEACH TREE PLACE</t>
  </si>
  <si>
    <t>315 W Anderson Street</t>
  </si>
  <si>
    <t>Renaissance Care Center</t>
  </si>
  <si>
    <t>1400 Black Hill Drive</t>
  </si>
  <si>
    <t>1960 Bedford Road</t>
  </si>
  <si>
    <t>Legacy Rehabilitation Center</t>
  </si>
  <si>
    <t>4033 West 51st Avenue</t>
  </si>
  <si>
    <t>PAMPA NURSING CENTER</t>
  </si>
  <si>
    <t>1321 W Kentucky</t>
  </si>
  <si>
    <t>Crosbyton Nursing and Rehabilitation Center</t>
  </si>
  <si>
    <t>222 N. Farmer</t>
  </si>
  <si>
    <t>Evergreen Healthcare Center</t>
  </si>
  <si>
    <t>406 E. Seventh St.</t>
  </si>
  <si>
    <t>River City Care Center</t>
  </si>
  <si>
    <t>Fairview Healthcare Residence</t>
  </si>
  <si>
    <t>Edward Abraham Memorial Home</t>
  </si>
  <si>
    <t>Kenedy Health &amp; Rehabilitation</t>
  </si>
  <si>
    <t>7882 S Hwy 181</t>
  </si>
  <si>
    <t>Pecan Valley Healthcare Residence</t>
  </si>
  <si>
    <t>1405 W Storey St</t>
  </si>
  <si>
    <t>Hilltop Village Nursing and Rehabilitation Center</t>
  </si>
  <si>
    <t>Oaks Nursing Center</t>
  </si>
  <si>
    <t>1010 W. Main Street</t>
  </si>
  <si>
    <t>Alamo Heights Health and Rehabilitation Center</t>
  </si>
  <si>
    <t>8223 Broadway</t>
  </si>
  <si>
    <t>Snyder Healthcare Center</t>
  </si>
  <si>
    <t>5311 Big Spring Hwy.</t>
  </si>
  <si>
    <t>Kerens Care Center</t>
  </si>
  <si>
    <t>Woodville Health and Rehabilitation Center</t>
  </si>
  <si>
    <t>102 North Beech Street</t>
  </si>
  <si>
    <t>2722 Old Anson Road</t>
  </si>
  <si>
    <t>Downtown Health and Rehabilitation Center</t>
  </si>
  <si>
    <t>Marshall Manor West</t>
  </si>
  <si>
    <t>207 W Merritt St</t>
  </si>
  <si>
    <t>Country Club Nursing and Rehabilitation, LP</t>
  </si>
  <si>
    <t>Palo Pinto Nursing Center</t>
  </si>
  <si>
    <t>1505 South Closner</t>
  </si>
  <si>
    <t>Brazosview Healthcare Center</t>
  </si>
  <si>
    <t>2127 Preston</t>
  </si>
  <si>
    <t>Edgewater Care Center</t>
  </si>
  <si>
    <t>Villa Haven Health and Rehabilitation Center</t>
  </si>
  <si>
    <t>300 South Jackson Street</t>
  </si>
  <si>
    <t>Autumn Winds Living &amp; Rehabilitation</t>
  </si>
  <si>
    <t>3301 FM 3009</t>
  </si>
  <si>
    <t>Rose Haven Retreat</t>
  </si>
  <si>
    <t>200 Live Oak St</t>
  </si>
  <si>
    <t>Park View Care Center</t>
  </si>
  <si>
    <t>3301 View Street</t>
  </si>
  <si>
    <t>S.P.J.S.T. Rest Home 2</t>
  </si>
  <si>
    <t>8611 Main Street</t>
  </si>
  <si>
    <t>Kirkland Court Health and Rehabilitation Center</t>
  </si>
  <si>
    <t>1601 Kirkland Dr.</t>
  </si>
  <si>
    <t>Arlington Residence and Rehabilitation Center</t>
  </si>
  <si>
    <t>405 Duncan Perry Road</t>
  </si>
  <si>
    <t>WEATHERFORD HEALTHCARE CENTER</t>
  </si>
  <si>
    <t>GRACE CARE CENTER OF OLNEY</t>
  </si>
  <si>
    <t>Garden Terrace Healthcare Center</t>
  </si>
  <si>
    <t>1224 Corvadura St.</t>
  </si>
  <si>
    <t>Bronte Health and Rehab Center</t>
  </si>
  <si>
    <t>Regal Healthcare Residence</t>
  </si>
  <si>
    <t>Centerville Healthcare Center</t>
  </si>
  <si>
    <t>103 Teakwood St.</t>
  </si>
  <si>
    <t>Retama Manor Nursing Center/Victoria South</t>
  </si>
  <si>
    <t>Santa Fe Health &amp; Rehabilitation Center</t>
  </si>
  <si>
    <t>Windsor Nursing and Rehabilitation Center of Duval</t>
  </si>
  <si>
    <t>5301 West Duval Road</t>
  </si>
  <si>
    <t>Pearsall Nursing and Rehabilitation Center - North</t>
  </si>
  <si>
    <t>169 Medical Drive</t>
  </si>
  <si>
    <t>McCamey Convalescent Center</t>
  </si>
  <si>
    <t>2500 Hwy 305 South</t>
  </si>
  <si>
    <t>Retama Manor / Laredo South</t>
  </si>
  <si>
    <t>Bonham Nursing and Rehabilitation, LP</t>
  </si>
  <si>
    <t>709 West 5th Street</t>
  </si>
  <si>
    <t>Borger Healthcare Center</t>
  </si>
  <si>
    <t>1316 S. Florida</t>
  </si>
  <si>
    <t>Coronado Healthcare Center</t>
  </si>
  <si>
    <t>1504 W. Kentucky Ave.</t>
  </si>
  <si>
    <t>Windsor Mission Oaks</t>
  </si>
  <si>
    <t>3030 S Roosevelt Avenue</t>
  </si>
  <si>
    <t>1618 Kirby Road</t>
  </si>
  <si>
    <t>Crockett County Care Center</t>
  </si>
  <si>
    <t>103 N Avenue H, PO Box 640</t>
  </si>
  <si>
    <t>Prairie Acres</t>
  </si>
  <si>
    <t>Good Samaritan Society-Denton Village</t>
  </si>
  <si>
    <t>2500 Hinkle Drive</t>
  </si>
  <si>
    <t>Winfield Rehab &amp; Nursing</t>
  </si>
  <si>
    <t>1108 E Loop 304</t>
  </si>
  <si>
    <t>Post Nursing &amp; Rehab Center</t>
  </si>
  <si>
    <t>605 W. 7th St.</t>
  </si>
  <si>
    <t>Hansford Manor</t>
  </si>
  <si>
    <t>707 S. Roland</t>
  </si>
  <si>
    <t>Twin Lakes Rehabilitation and Care Center</t>
  </si>
  <si>
    <t>451 S. El Camino Crossing</t>
  </si>
  <si>
    <t>120 State Loop 92</t>
  </si>
  <si>
    <t>Clairmont Beaumont</t>
  </si>
  <si>
    <t>Cedar Hills Geriatric Center</t>
  </si>
  <si>
    <t>710 Highway 55</t>
  </si>
  <si>
    <t>Bonner Street Plaza Healthcare &amp; Rehabilitation</t>
  </si>
  <si>
    <t>421 S. Bonner Street</t>
  </si>
  <si>
    <t>Medina County Hospital District dba Guadalupe Valley Nursing Center</t>
  </si>
  <si>
    <t>Granbury Rehab &amp; Nursing</t>
  </si>
  <si>
    <t>2124 Paluxy Hwy</t>
  </si>
  <si>
    <t>Cuero Nursing and Rehabilitation Center</t>
  </si>
  <si>
    <t>1310 East Broadway</t>
  </si>
  <si>
    <t>Reunion Plaza Senior Care and Rehabilitation Center</t>
  </si>
  <si>
    <t>1401 Hampton Road</t>
  </si>
  <si>
    <t>Windcrest Health &amp; Rehabilitation</t>
  </si>
  <si>
    <t>6050 Hospital Drive</t>
  </si>
  <si>
    <t>Mesa Springs Healthcare Center</t>
  </si>
  <si>
    <t>7174 Buffalo Gap Road</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</si>
  <si>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</si>
  <si>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</si>
  <si>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</si>
  <si>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</si>
  <si>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</si>
  <si>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</si>
  <si>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</si>
  <si>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</si>
  <si>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</si>
  <si>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</si>
  <si>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</si>
  <si>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</si>
  <si>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</si>
  <si>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</si>
  <si>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</si>
  <si>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</si>
  <si>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</si>
  <si>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</si>
  <si>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</si>
  <si>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</si>
  <si>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</si>
  <si>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</si>
  <si>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</si>
  <si>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</si>
  <si>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</si>
  <si>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The Plaza at Richardson</t>
  </si>
  <si>
    <t>1301 Richardson Drive</t>
  </si>
  <si>
    <t>6600 Lands End Court</t>
  </si>
  <si>
    <t>1005 Ira E Woods Parkway</t>
  </si>
  <si>
    <t>Baybrooke Village Care and Rehab Center</t>
  </si>
  <si>
    <t>8300 W. Eldorado Pkwy.</t>
  </si>
  <si>
    <t>The Plaza at Lubbock</t>
  </si>
  <si>
    <t>Corpus Christi Nursing and Rehabilitation Center</t>
  </si>
  <si>
    <t>River Hills Health and Rehabilitation Center</t>
  </si>
  <si>
    <t>Crestview Court</t>
  </si>
  <si>
    <t>224 W. Pleasant Run Road</t>
  </si>
  <si>
    <t>2003 West Hutchins Place</t>
  </si>
  <si>
    <t>Rio Grande City Nursing and Rehabilitation Center</t>
  </si>
  <si>
    <t>2530 Central Palm Drive</t>
  </si>
  <si>
    <t>Town East Rehabilitation and Healthcare Center</t>
  </si>
  <si>
    <t>301 N Miller Road</t>
  </si>
  <si>
    <t>Emerald Hills Rehabilitation and Healthcare Center</t>
  </si>
  <si>
    <t>Trail Lake Nursing and Rehabilitation</t>
  </si>
  <si>
    <t>The Madison on Marsh</t>
  </si>
  <si>
    <t>2245 Marsh Lane</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</si>
  <si>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</si>
  <si>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</si>
  <si>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</si>
  <si>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</si>
  <si>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</si>
  <si>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</si>
  <si>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</si>
  <si>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2460 Marsh Lane</t>
  </si>
  <si>
    <t>Sonterra Health Center</t>
  </si>
  <si>
    <t>18514 Sonterra Place</t>
  </si>
  <si>
    <t>Elgin Nursing and Rehabilitation Center</t>
  </si>
  <si>
    <t>The Heights</t>
  </si>
  <si>
    <t>1855 W Goodwin</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</si>
  <si>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</si>
  <si>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</si>
  <si>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</si>
  <si>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</si>
  <si>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</si>
  <si>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</si>
  <si>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</si>
  <si>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</si>
  <si>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</si>
  <si>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Granite Mesa Health Center</t>
  </si>
  <si>
    <t>1401 Max Copeland Drive</t>
  </si>
  <si>
    <t>Villa Toscana at Cypress Woods</t>
  </si>
  <si>
    <t>15015 Cypress Woods Medical Dr.</t>
  </si>
  <si>
    <t>The Heights on Huebner</t>
  </si>
  <si>
    <t>10127 Huebner Road</t>
  </si>
  <si>
    <t>7107 Queenston Boulevard</t>
  </si>
  <si>
    <t>Bastrop Lost Pines Nursing and Rehabilitation Center</t>
  </si>
  <si>
    <t>Legend Oaks Healthcare and Rehabilitation - North Austin</t>
  </si>
  <si>
    <t>11020 Dessau Road</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</si>
  <si>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</si>
  <si>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</si>
  <si>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</si>
  <si>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</si>
  <si>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</si>
  <si>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</si>
  <si>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</si>
  <si>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</si>
  <si>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</si>
  <si>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</si>
  <si>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The Heights of Tyler</t>
  </si>
  <si>
    <t>Ridgecrest Healthcare and Rehabilitation Center</t>
  </si>
  <si>
    <t>Legend Oaks Healthcare and Rehabilitation - Kyle</t>
  </si>
  <si>
    <t>1640 Fairway</t>
  </si>
  <si>
    <t>Las Palmas</t>
  </si>
  <si>
    <t>369 Mars Drive</t>
  </si>
  <si>
    <t>Lakewest Rehabilitation and Skilled Care</t>
  </si>
  <si>
    <t>2450 Bickers Street</t>
  </si>
  <si>
    <t>Estrella Oaks Rehabilitation and Care Center</t>
  </si>
  <si>
    <t>Monarch Pavilion Rehabilitation Suites</t>
  </si>
  <si>
    <t>Southpark Meadows Nursing and Rehabilitation Center</t>
  </si>
  <si>
    <t>222 Bertetti Drive</t>
  </si>
  <si>
    <t>Solera at West Houston</t>
  </si>
  <si>
    <t>2101 Greenhouse Road</t>
  </si>
  <si>
    <t>San Gabriel Rehabilitation and Care Center</t>
  </si>
  <si>
    <t>18648 Hillcrest Road</t>
  </si>
  <si>
    <t>Corinth Rehabilitation Suites on the Parkway</t>
  </si>
  <si>
    <t>3511 Corinth Parkway</t>
  </si>
  <si>
    <t>The Harrison at Heritage</t>
  </si>
  <si>
    <t>4600 Heritage Trace Parkway</t>
  </si>
  <si>
    <t>1701 Tournament Trail</t>
  </si>
  <si>
    <t>Edgewood Rehabilitation and Care Center</t>
  </si>
  <si>
    <t>1101 Windbell Drive</t>
  </si>
  <si>
    <t>The Crescent</t>
  </si>
  <si>
    <t>11353 Sugar Park Lane</t>
  </si>
  <si>
    <t>Medina County Hospital District dba Las Colinas of Westover</t>
  </si>
  <si>
    <t>Windsor Houston</t>
  </si>
  <si>
    <t>6920 TC Jester Blvd</t>
  </si>
  <si>
    <t>Bridgecrest Rehabilitation Suites</t>
  </si>
  <si>
    <t>14100 Karissa Court</t>
  </si>
  <si>
    <t>Bel Air at Teravista</t>
  </si>
  <si>
    <t>4105 Teravista Club Drive</t>
  </si>
  <si>
    <t>The Heights of Tomball</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</si>
  <si>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</si>
  <si>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</si>
  <si>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</si>
  <si>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</si>
  <si>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</si>
  <si>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</si>
  <si>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</si>
  <si>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</si>
  <si>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</si>
  <si>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</si>
  <si>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</si>
  <si>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</si>
  <si>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</si>
  <si>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</si>
  <si>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900 W Leuda Street</t>
  </si>
  <si>
    <t>CareChoice of Boerne</t>
  </si>
  <si>
    <t>Crestview Healthcare Residence</t>
  </si>
  <si>
    <t>1751 N. 15th Street</t>
  </si>
  <si>
    <t>2918 Duncanville Road</t>
  </si>
  <si>
    <t>PHP The Oaks at Beaumont</t>
  </si>
  <si>
    <t>4195 Milam Street</t>
  </si>
  <si>
    <t>7021 Bryant Irvin Road</t>
  </si>
  <si>
    <t>Colonial Care Center</t>
  </si>
  <si>
    <t>507 West Ave</t>
  </si>
  <si>
    <t>Windsor Arbor View</t>
  </si>
  <si>
    <t>218 Baltic</t>
  </si>
  <si>
    <t>Windsor Gardens</t>
  </si>
  <si>
    <t>Wharton Nursing and Rehabilitation Center</t>
  </si>
  <si>
    <t>1220 Sunny Lane</t>
  </si>
  <si>
    <t>Retirement and Nursing Center Austin</t>
  </si>
  <si>
    <t>6909 Burnet Lane</t>
  </si>
  <si>
    <t>LaPorte Healthcare Center</t>
  </si>
  <si>
    <t>208 South Utah</t>
  </si>
  <si>
    <t>Lytle Nursing Home</t>
  </si>
  <si>
    <t>Garrison Nursing Home &amp; Rehabilitation Center</t>
  </si>
  <si>
    <t>333 North FM 95</t>
  </si>
  <si>
    <t>Memorial Medical Nursing Center</t>
  </si>
  <si>
    <t>Colonial Pines Healthcare Center</t>
  </si>
  <si>
    <t>1203 FM 1277</t>
  </si>
  <si>
    <t>Luling Care Center</t>
  </si>
  <si>
    <t>501 W Austin St</t>
  </si>
  <si>
    <t>Willow Springs Health &amp; Rehabilitation Center</t>
  </si>
  <si>
    <t>4934 South 7th Street</t>
  </si>
  <si>
    <t>Amistad Nursing and Rehabilitation Center</t>
  </si>
  <si>
    <t>200 Riverside Drive</t>
  </si>
  <si>
    <t>The Manor at Seagoville</t>
  </si>
  <si>
    <t>2416 Elizabeth Lane</t>
  </si>
  <si>
    <t>Western Hills Healthcare Residence</t>
  </si>
  <si>
    <t>Southern Specialty Rehab &amp; Nursing</t>
  </si>
  <si>
    <t>4320 W 19th St</t>
  </si>
  <si>
    <t>Brazos Valley Care Home</t>
  </si>
  <si>
    <t>605 S. Ave. F</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</si>
  <si>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</si>
  <si>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</si>
  <si>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</si>
  <si>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</si>
  <si>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</si>
  <si>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</si>
  <si>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</si>
  <si>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</si>
  <si>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</si>
  <si>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3203 Sage Street</t>
  </si>
  <si>
    <t>Stillhouse Rehabilitation and Healthcare Center</t>
  </si>
  <si>
    <t>2900 Stillhouse Road</t>
  </si>
  <si>
    <t>Beacon Hill</t>
  </si>
  <si>
    <t>Advanced Rehabilitation and Healthcare of Vernon</t>
  </si>
  <si>
    <t>4401 College Drive</t>
  </si>
  <si>
    <t>4710 Slide Road</t>
  </si>
  <si>
    <t>811 Garner Road</t>
  </si>
  <si>
    <t>Woodridge Nursing and Rehabilitation</t>
  </si>
  <si>
    <t>8810 Long Point</t>
  </si>
  <si>
    <t>1315 TEXAS AVE.</t>
  </si>
  <si>
    <t>Golden Villa</t>
  </si>
  <si>
    <t>1104 S. William St</t>
  </si>
  <si>
    <t>Greenville Gardens</t>
  </si>
  <si>
    <t>Hillside Heights Rehabilitation Suites</t>
  </si>
  <si>
    <t>6650 South Soncy Road</t>
  </si>
  <si>
    <t>Grace Care Center of Henrietta</t>
  </si>
  <si>
    <t>Iowa Park Healthcare Center</t>
  </si>
  <si>
    <t>1109 North Third Street</t>
  </si>
  <si>
    <t>LAKE SHORE VILLAGE  HEALTHCARE  CENTER</t>
  </si>
  <si>
    <t>2323 Lake Shore Drive</t>
  </si>
  <si>
    <t>Clyde Nursing Center</t>
  </si>
  <si>
    <t>806 Stephens Street</t>
  </si>
  <si>
    <t>Creekside Terrace Rehabilitation</t>
  </si>
  <si>
    <t>Advanced Rehabilitation and Healthcare of Bowie</t>
  </si>
  <si>
    <t>Seymour Rehabilitation and Healthcare</t>
  </si>
  <si>
    <t>1110 Westview Drive</t>
  </si>
  <si>
    <t>Ashford Hall</t>
  </si>
  <si>
    <t>2021 Shoaf Drive</t>
  </si>
  <si>
    <t>Whitehall Rehab &amp; Nursing</t>
  </si>
  <si>
    <t>Larkspur</t>
  </si>
  <si>
    <t>201 South John Redditt Drive</t>
  </si>
  <si>
    <t>Galleria Residence and Rehabilitation Center</t>
  </si>
  <si>
    <t>2808 Stoneybrook Drive</t>
  </si>
  <si>
    <t>Plainview Healthcare Center</t>
  </si>
  <si>
    <t>2510 W. 24th St.</t>
  </si>
  <si>
    <t>Texan Nursing and Rehabilitation of Gonzales</t>
  </si>
  <si>
    <t>Park Manor Cyfair</t>
  </si>
  <si>
    <t>11001 Crescent Moon Drive</t>
  </si>
  <si>
    <t>Magnolia Manor</t>
  </si>
  <si>
    <t>4400 Gulf Street</t>
  </si>
  <si>
    <t>Towers Nursing Home</t>
  </si>
  <si>
    <t>907 Garwood</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</si>
  <si>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</si>
  <si>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</si>
  <si>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</si>
  <si>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</si>
  <si>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</si>
  <si>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</si>
  <si>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</si>
  <si>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</si>
  <si>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</si>
  <si>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Richland Hills Rehabilitation and Healthcare Center</t>
  </si>
  <si>
    <t>3109 Kings Court</t>
  </si>
  <si>
    <t>Medina County Hospital District dba Community Care Center of Hondo</t>
  </si>
  <si>
    <t>2001 Avenue E</t>
  </si>
  <si>
    <t>2231 Highway 80 East</t>
  </si>
  <si>
    <t>Windsor Atrium</t>
  </si>
  <si>
    <t>1814 Atrium Place</t>
  </si>
  <si>
    <t>Val Verde Nursing and Rehabilitation Center</t>
  </si>
  <si>
    <t>Poteet Manor</t>
  </si>
  <si>
    <t>Refugio Nursing &amp; Rehab Center</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</si>
  <si>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</si>
  <si>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</si>
  <si>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</si>
  <si>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</si>
  <si>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</si>
  <si>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</si>
  <si>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</si>
  <si>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</si>
  <si>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</si>
  <si>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</si>
  <si>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</si>
  <si>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North Park Health and Rehabilitation Center</t>
  </si>
  <si>
    <t>College Street Health Care Center</t>
  </si>
  <si>
    <t>4150 College Street</t>
  </si>
  <si>
    <t>LEVELLAND NURSING AND REHABILITATION CENTER</t>
  </si>
  <si>
    <t>210 West Avenue</t>
  </si>
  <si>
    <t>Benbrook Nursing &amp; Rehabilitation Center</t>
  </si>
  <si>
    <t>Meadowbrook Care Center</t>
  </si>
  <si>
    <t>632 Windsor Way</t>
  </si>
  <si>
    <t>Morningside Manor</t>
  </si>
  <si>
    <t>Lakeside Rehabilitation and Care Center</t>
  </si>
  <si>
    <t>4306 24th St.</t>
  </si>
  <si>
    <t>Haskell Healthcare Center</t>
  </si>
  <si>
    <t>1504 North First St.</t>
  </si>
  <si>
    <t>Shady Oak Nursing and Rehabilitation</t>
  </si>
  <si>
    <t>Fort Bend Healthcare Center</t>
  </si>
  <si>
    <t>3010 Bamore Road</t>
  </si>
  <si>
    <t>1504 Oak Street</t>
  </si>
  <si>
    <t>Senior Rehabilitation &amp; Skilled Nursing Center</t>
  </si>
  <si>
    <t>Colonial Tyler Care Center</t>
  </si>
  <si>
    <t>711 Lucas Drive</t>
  </si>
  <si>
    <t>Sweetwater Healthcare Center</t>
  </si>
  <si>
    <t>1600 Josephine St.</t>
  </si>
  <si>
    <t>Navasota Nursing and Rehabilitation, LP</t>
  </si>
  <si>
    <t>1405 E. Washington Avenue</t>
  </si>
  <si>
    <t>Bay Villa Healthcare Center</t>
  </si>
  <si>
    <t>1800 13th Street</t>
  </si>
  <si>
    <t>Silsbee Convalescent Center</t>
  </si>
  <si>
    <t>1105 West Highway 418</t>
  </si>
  <si>
    <t>The Bradford at Brookside</t>
  </si>
  <si>
    <t>Farmersville Health and Rehabilitation</t>
  </si>
  <si>
    <t>205 Beech St.</t>
  </si>
  <si>
    <t>Kountze Nursing Center</t>
  </si>
  <si>
    <t>604 FM 1293</t>
  </si>
  <si>
    <t>Stevens Nursing and Rehabilitation Center of Hallettsville</t>
  </si>
  <si>
    <t>106 Kahn Street</t>
  </si>
  <si>
    <t>Laurel Court</t>
  </si>
  <si>
    <t>Homestead Nursing and Rehabilitation of Hillsboro</t>
  </si>
  <si>
    <t>1725 Old Brandon Road</t>
  </si>
  <si>
    <t>White Settlement Nursing Center</t>
  </si>
  <si>
    <t>The Courtyard Rehabilitation and Healthcare Center</t>
  </si>
  <si>
    <t>3401 East Airline Road</t>
  </si>
  <si>
    <t>Advanced Rehabilitation and Healthcare of Wichita Falls</t>
  </si>
  <si>
    <t>4810 Kemp Boulevard</t>
  </si>
  <si>
    <t>Del Rio Nursing and Rehabilitation Center</t>
  </si>
  <si>
    <t>Brady West Rehab &amp; Nursing</t>
  </si>
  <si>
    <t>2201 Menard Hwy</t>
  </si>
  <si>
    <t>The Manor Healthcare Residence</t>
  </si>
  <si>
    <t>Regency Manor Healthcare Center</t>
  </si>
  <si>
    <t>Oakwood Manor Nursing Home</t>
  </si>
  <si>
    <t>Skyline Nursing Center</t>
  </si>
  <si>
    <t>Munday Nursing Center</t>
  </si>
  <si>
    <t>Carrizo Springs Nursing and Rehabilitation, LP</t>
  </si>
  <si>
    <t>506 S. 7th Street</t>
  </si>
  <si>
    <t>Jeffrey Place Healthcare Center</t>
  </si>
  <si>
    <t>2806 Real Street</t>
  </si>
  <si>
    <t>Denton Rehabilitation and Nursing Center</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</si>
  <si>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</si>
  <si>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</si>
  <si>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</si>
  <si>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</si>
  <si>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</si>
  <si>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</si>
  <si>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</si>
  <si>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</si>
  <si>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</si>
  <si>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</si>
  <si>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</si>
  <si>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603 East Avenue J</t>
  </si>
  <si>
    <t>Care Inn of La Grange</t>
  </si>
  <si>
    <t>457 North Main</t>
  </si>
  <si>
    <t>606 Coyote Trail</t>
  </si>
  <si>
    <t>2501 Maple Ave</t>
  </si>
  <si>
    <t>The Terrace at Denison</t>
  </si>
  <si>
    <t>1300 Memorial Drive</t>
  </si>
  <si>
    <t>1907 Refinery Road</t>
  </si>
  <si>
    <t>Bastrop Nursing Center</t>
  </si>
  <si>
    <t>400 Old Austin Highway</t>
  </si>
  <si>
    <t>Ganado Nursing and Rehabilitation Center</t>
  </si>
  <si>
    <t>Irving Nursing and Rehabilitation, LP</t>
  </si>
  <si>
    <t>Legend Healthcare and Rehabilitation - Greenville</t>
  </si>
  <si>
    <t>Jacksboro Healthcare Center</t>
  </si>
  <si>
    <t>Sterling County Nursing Home</t>
  </si>
  <si>
    <t>309 5th Street</t>
  </si>
  <si>
    <t>Grand Terrace Rehabilitation and Healthcare</t>
  </si>
  <si>
    <t>812 West Houston Avenue</t>
  </si>
  <si>
    <t>Hamilton Healthcare Center</t>
  </si>
  <si>
    <t>San Marcos Rehabilitation and Healthcare Center</t>
  </si>
  <si>
    <t>1600 North Interstate 35</t>
  </si>
  <si>
    <t>Eastland Nursing and Rehabilitation</t>
  </si>
  <si>
    <t>700 S. Ostrom</t>
  </si>
  <si>
    <t>Retama Manor Nursing Center - San Antonio West</t>
  </si>
  <si>
    <t>Wedgewood Nursing Home</t>
  </si>
  <si>
    <t>Mulberry Manor</t>
  </si>
  <si>
    <t>Twin Pines Nursing and Rehabilitation</t>
  </si>
  <si>
    <t>Country Meadows Nursing &amp; Rehabilitation Center</t>
  </si>
  <si>
    <t>River Oaks Health and Rehabilitation Center</t>
  </si>
  <si>
    <t>2416 NW 18th Street</t>
  </si>
  <si>
    <t>Rockwood Manor</t>
  </si>
  <si>
    <t>Gardendale Rehabilitation and Nursing Center</t>
  </si>
  <si>
    <t>Brentwood Place Three</t>
  </si>
  <si>
    <t>Retama Manor Nursing Center - Rio Grande City</t>
  </si>
  <si>
    <t>Westridge Nursing and Rehabilitation, LP</t>
  </si>
  <si>
    <t>1241 Westridge Avenue</t>
  </si>
  <si>
    <t>901 Pennsylvania Ave</t>
  </si>
  <si>
    <t>SCC at Valley Grande</t>
  </si>
  <si>
    <t>901 Wildrose Lane</t>
  </si>
  <si>
    <t>Sweeny House</t>
  </si>
  <si>
    <t>Arlington Heights Health and Rehabilitation Center</t>
  </si>
  <si>
    <t>2645 W. Randol Mill Road</t>
  </si>
  <si>
    <t>Retama Manor Nursing Center - Weslaco</t>
  </si>
  <si>
    <t>Winchester Lodge Healthcare Center</t>
  </si>
  <si>
    <t>1112 Smith Drive</t>
  </si>
  <si>
    <t>Windsor Nursing and Rehabilitation Center of Corpus Christi</t>
  </si>
  <si>
    <t>Childress Healthcare Center</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</si>
  <si>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</si>
  <si>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</si>
  <si>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</si>
  <si>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</si>
  <si>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</si>
  <si>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</si>
  <si>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</si>
  <si>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</si>
  <si>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Sunny Springs Nursing &amp; Rehab</t>
  </si>
  <si>
    <t>Willis Nursing and Rehabilitation, LP</t>
  </si>
  <si>
    <t>3000 N. Danville Street</t>
  </si>
  <si>
    <t>Gibson Care Center</t>
  </si>
  <si>
    <t>Southeast Nursing &amp; Rehabilitation Center</t>
  </si>
  <si>
    <t>Green Oaks Rehab &amp; Nursing</t>
  </si>
  <si>
    <t>500 Valle Vista Dr</t>
  </si>
  <si>
    <t>The Renaissance at Kessler Park</t>
  </si>
  <si>
    <t>2428 Bahama Drive</t>
  </si>
  <si>
    <t>Farwell Care and Rehabilitation Center</t>
  </si>
  <si>
    <t>305 5th Street</t>
  </si>
  <si>
    <t>Cedar Hill Healthcare Center</t>
  </si>
  <si>
    <t>169 Lake Park Road</t>
  </si>
  <si>
    <t>Rosenberg Health &amp; Rehabilitation Center</t>
  </si>
  <si>
    <t>Southwood Care Center</t>
  </si>
  <si>
    <t>Heritage Gardens Rehabilitation and Healthcare</t>
  </si>
  <si>
    <t>2135 North Denton Drive</t>
  </si>
  <si>
    <t>Sienna Nursing and Rehabilitation, LP</t>
  </si>
  <si>
    <t>Brentwood Place One</t>
  </si>
  <si>
    <t>Heritage at Longview Healthcare Center</t>
  </si>
  <si>
    <t>3208 Thunderbird Lane</t>
  </si>
  <si>
    <t>Snyder Oaks Care Center</t>
  </si>
  <si>
    <t>Northwest Health and Rehabilitation Center</t>
  </si>
  <si>
    <t>17600 Cali Drive</t>
  </si>
  <si>
    <t>Lake Jackson Healthcare Center</t>
  </si>
  <si>
    <t>413 Garland Dr.</t>
  </si>
  <si>
    <t>Northeast Rehabilitation and Healthcare Center</t>
  </si>
  <si>
    <t>603 Corinne Drive</t>
  </si>
  <si>
    <t>Brentwood Place Two</t>
  </si>
  <si>
    <t>Woodwind Lakes Health and Rehabilitation Center</t>
  </si>
  <si>
    <t>7215 Windfern Road</t>
  </si>
  <si>
    <t>The Village at Richardson</t>
  </si>
  <si>
    <t>1111 Rockingham Lane</t>
  </si>
  <si>
    <t>Midwestern Healthcare Center</t>
  </si>
  <si>
    <t>601 Midwestern Parkway East</t>
  </si>
  <si>
    <t>Terrell Healthcare Center</t>
  </si>
  <si>
    <t>Bremond Nursing and Rehabilitation Center</t>
  </si>
  <si>
    <t>211 N. Main St.</t>
  </si>
  <si>
    <t>Monahans Managed Care Center</t>
  </si>
  <si>
    <t>Wisteria Place</t>
  </si>
  <si>
    <t>3202 South Willis Street</t>
  </si>
  <si>
    <t>Wells LTC Partners, Inc.</t>
  </si>
  <si>
    <t>46 May Street</t>
  </si>
  <si>
    <t>Texhoma Christian Care Center Inc.</t>
  </si>
  <si>
    <t>300 Loop 11</t>
  </si>
  <si>
    <t>McAllen Nursing Center</t>
  </si>
  <si>
    <t>600 N. Cynthia St.</t>
  </si>
  <si>
    <t>THE VILLA AT TEXARKANA</t>
  </si>
  <si>
    <t>Windflower Health Center</t>
  </si>
  <si>
    <t>The Clairmont Tyler</t>
  </si>
  <si>
    <t>900 S. Baxter Av</t>
  </si>
  <si>
    <t>820 Small St.</t>
  </si>
  <si>
    <t>Ft. Worth Southwest Nursing Center</t>
  </si>
  <si>
    <t>Avalon Place Trinity</t>
  </si>
  <si>
    <t>Avalon Place Kirbyville</t>
  </si>
  <si>
    <t>The Woodlands Healthcare Center</t>
  </si>
  <si>
    <t>West Side Campus of Care</t>
  </si>
  <si>
    <t>1950 S Las Vegas Trail</t>
  </si>
  <si>
    <t>Silver Creek Manor</t>
  </si>
  <si>
    <t>9014 Timber Path</t>
  </si>
  <si>
    <t>Northgate Health and Rehabilitation Center</t>
  </si>
  <si>
    <t>5757 North Knoll</t>
  </si>
  <si>
    <t>San Pedro Manor</t>
  </si>
  <si>
    <t>Colonial Nursing &amp; Rehabilitation Center</t>
  </si>
  <si>
    <t>508 Pierce St</t>
  </si>
  <si>
    <t>Clairmont Longview</t>
  </si>
  <si>
    <t>3201 N Fourth</t>
  </si>
  <si>
    <t>Good Samaritan Society-Lake Forest Village</t>
  </si>
  <si>
    <t>3901 Montecito Drive</t>
  </si>
  <si>
    <t>Pine Grove Nursing Center</t>
  </si>
  <si>
    <t>First Colony Health and Rehabilitation Center</t>
  </si>
  <si>
    <t>4710 Lexington Boulevard</t>
  </si>
  <si>
    <t>Avalon Place Wharton</t>
  </si>
  <si>
    <t>1405 Valhalla Drive</t>
  </si>
  <si>
    <t>Deer Creek of Wimberley</t>
  </si>
  <si>
    <t>South Place Rehabilitation and Skilled Nursing</t>
  </si>
  <si>
    <t>150 Gibson Road</t>
  </si>
  <si>
    <t>Graham Oaks Care Center</t>
  </si>
  <si>
    <t>New Hope Manor</t>
  </si>
  <si>
    <t>1623 W New Hope Dr</t>
  </si>
  <si>
    <t>Kirkwood Manor</t>
  </si>
  <si>
    <t>Timberwood Nursing &amp; Rehabilitation Center</t>
  </si>
  <si>
    <t>4001 Highway 59 North</t>
  </si>
  <si>
    <t>Twin Oaks Manor</t>
  </si>
  <si>
    <t>Memorial Nursing and Rehabilitation Center</t>
  </si>
  <si>
    <t>224 E. 2nd Street</t>
  </si>
  <si>
    <t>Southland Rehabilitation and Healthcare Center</t>
  </si>
  <si>
    <t>501 North Medford Drive</t>
  </si>
  <si>
    <t>Ebony Lake Nursing and Rehabilitation Center</t>
  </si>
  <si>
    <t>1001 Central Boulevard</t>
  </si>
  <si>
    <t>Palma Real</t>
  </si>
  <si>
    <t>1220 Loop 459</t>
  </si>
  <si>
    <t>Longmeadow Healthcare Center</t>
  </si>
  <si>
    <t>Village Creek Rehabilitation and Nursing Center</t>
  </si>
  <si>
    <t>705 North Main Street</t>
  </si>
  <si>
    <t>825 W Fairwinds St</t>
  </si>
  <si>
    <t>Country Care Manor</t>
  </si>
  <si>
    <t>2736 Farm to Market 775</t>
  </si>
  <si>
    <t>Pflugerville Care Center</t>
  </si>
  <si>
    <t>Southbrooke Manor Nursing and Rehabilitation Center</t>
  </si>
  <si>
    <t>1401 West Main Street</t>
  </si>
  <si>
    <t>2951 Highway 281</t>
  </si>
  <si>
    <t>La Paloma Nursing Center</t>
  </si>
  <si>
    <t>The Resort at Texas City</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</si>
  <si>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</si>
  <si>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</si>
  <si>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</si>
  <si>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</si>
  <si>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</si>
  <si>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</si>
  <si>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</si>
  <si>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</si>
  <si>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5301 University</t>
  </si>
  <si>
    <t>Pine Arbor</t>
  </si>
  <si>
    <t>705 Highway 418 West</t>
  </si>
  <si>
    <t>Rosewood Rehabilitation and Care Center</t>
  </si>
  <si>
    <t>7700 Mesquite Pass</t>
  </si>
  <si>
    <t>Heritage Plaza Nursing Center</t>
  </si>
  <si>
    <t>600 West 52nd Street</t>
  </si>
  <si>
    <t>Gracy Woods II Living Center</t>
  </si>
  <si>
    <t>12042 Bittern Hollow</t>
  </si>
  <si>
    <t>Harlingen Nursing and Rehabilitation Center</t>
  </si>
  <si>
    <t>3810 Hale Street</t>
  </si>
  <si>
    <t>8383 Meadow Road</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</si>
  <si>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</si>
  <si>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</si>
  <si>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</si>
  <si>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</si>
  <si>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</si>
  <si>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</si>
  <si>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</si>
  <si>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</si>
  <si>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</si>
  <si>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</si>
  <si>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</si>
  <si>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</si>
  <si>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</si>
  <si>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</si>
  <si>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Meridian Care of Hebbronville</t>
  </si>
  <si>
    <t>Park Place Nursing &amp; Rehabilitation Center</t>
  </si>
  <si>
    <t>Edinburg Nursing and Rehabilitation Center</t>
  </si>
  <si>
    <t>St. Joseph Manor</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</si>
  <si>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</si>
  <si>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</si>
  <si>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</si>
  <si>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</si>
  <si>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</si>
  <si>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</si>
  <si>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</si>
  <si>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</si>
  <si>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</si>
  <si>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</si>
  <si>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</si>
  <si>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</si>
  <si>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</si>
  <si>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</si>
  <si>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</si>
  <si>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</si>
  <si>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</si>
  <si>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</si>
  <si>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</si>
  <si>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</si>
  <si>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</si>
  <si>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</si>
  <si>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</si>
  <si>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</si>
  <si>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</si>
  <si>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</si>
  <si>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</si>
  <si>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</si>
  <si>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</si>
  <si>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</si>
  <si>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</si>
  <si>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</si>
  <si>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</si>
  <si>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</si>
  <si>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</si>
  <si>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</si>
  <si>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</si>
  <si>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</si>
  <si>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</si>
  <si>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</si>
  <si>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</si>
  <si>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</si>
  <si>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</si>
  <si>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</si>
  <si>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</si>
  <si>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</si>
  <si>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</si>
  <si>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</si>
  <si>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</si>
  <si>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</si>
  <si>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</si>
  <si>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</si>
  <si>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</si>
  <si>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</si>
  <si>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</si>
  <si>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</si>
  <si>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</si>
  <si>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</si>
  <si>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</si>
  <si>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</si>
  <si>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</si>
  <si>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</si>
  <si>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</si>
  <si>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</si>
  <si>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</si>
  <si>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</si>
  <si>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</si>
  <si>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</si>
  <si>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</si>
  <si>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</si>
  <si>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</si>
  <si>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</si>
  <si>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</si>
  <si>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</si>
  <si>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</si>
  <si>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</si>
  <si>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</si>
  <si>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</si>
  <si>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</si>
  <si>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</si>
  <si>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</si>
  <si>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</si>
  <si>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</si>
  <si>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</si>
  <si>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</si>
  <si>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</si>
  <si>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</si>
  <si>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</si>
  <si>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</si>
  <si>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</si>
  <si>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</si>
  <si>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</si>
  <si>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</si>
  <si>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</si>
  <si>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</si>
  <si>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</si>
  <si>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</si>
  <si>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</si>
  <si>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</si>
  <si>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</si>
  <si>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</si>
  <si>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</si>
  <si>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</si>
  <si>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</si>
  <si>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</si>
  <si>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</si>
  <si>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</si>
  <si>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</si>
  <si>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</si>
  <si>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</si>
  <si>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</si>
  <si>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</si>
  <si>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</si>
  <si>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</si>
  <si>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</si>
  <si>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</si>
  <si>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</si>
  <si>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</si>
  <si>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Ballinger Memorial Hospital District</t>
  </si>
  <si>
    <t>Baylor County Hospital District</t>
  </si>
  <si>
    <t>Bexar</t>
  </si>
  <si>
    <t>Bexar County Hospital District</t>
  </si>
  <si>
    <t>University Health System</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</si>
  <si>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</si>
  <si>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</si>
  <si>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</si>
  <si>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</si>
  <si>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</si>
  <si>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</si>
  <si>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</si>
  <si>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</si>
  <si>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</si>
  <si>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Childress County Hospital District</t>
  </si>
  <si>
    <t>Citizens Medical Center County of Victoria</t>
  </si>
  <si>
    <t>Citizens Medical Center</t>
  </si>
  <si>
    <t>Nueces</t>
  </si>
  <si>
    <t>Citizens Medical Center dba Yoakum Nursing and Rehabilitation</t>
  </si>
  <si>
    <t>Tarrant</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</si>
  <si>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</si>
  <si>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</si>
  <si>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</si>
  <si>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</si>
  <si>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</si>
  <si>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</si>
  <si>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</si>
  <si>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</si>
  <si>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</si>
  <si>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Parkland Health &amp; Hospital System</t>
  </si>
  <si>
    <t>Decatur Hospital Authority dba Beacon Hill</t>
  </si>
  <si>
    <t>Wise Health System</t>
  </si>
  <si>
    <t>Decatur Hospital Authority dba Cityview Care Center</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</si>
  <si>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</si>
  <si>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</si>
  <si>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</si>
  <si>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</si>
  <si>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</si>
  <si>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</si>
  <si>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</si>
  <si>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</si>
  <si>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</si>
  <si>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</si>
  <si>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</si>
  <si>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</si>
  <si>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</si>
  <si>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East Coke County Hospital District</t>
  </si>
  <si>
    <t>Eastland Memorial Hospital District</t>
  </si>
  <si>
    <t>Fannin County Hospital Authority</t>
  </si>
  <si>
    <t>Farwell Hospital District</t>
  </si>
  <si>
    <t>Frio Hospital District</t>
  </si>
  <si>
    <t>Gonzales Healthcare System</t>
  </si>
  <si>
    <t>Gonzales Healthcare Systems</t>
  </si>
  <si>
    <t>Goodall-Witcher Hospital Authority</t>
  </si>
  <si>
    <t>Guadalupe Regional Medical Center</t>
  </si>
  <si>
    <t>Hamilton County Hospital District</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</si>
  <si>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</si>
  <si>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</si>
  <si>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</si>
  <si>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</si>
  <si>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</si>
  <si>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</si>
  <si>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</si>
  <si>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</si>
  <si>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 dba Ashford Gardens</t>
  </si>
  <si>
    <t>Memorial Medical Center dba Fort Bend Healthcare Center</t>
  </si>
  <si>
    <t>Memorial Medical Center dba Solera at West Houston</t>
  </si>
  <si>
    <t>Memorial Medical Center dba The Crescent</t>
  </si>
  <si>
    <t>Midland County Hospital District</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</si>
  <si>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</si>
  <si>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</si>
  <si>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</si>
  <si>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</si>
  <si>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</si>
  <si>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</si>
  <si>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</si>
  <si>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</si>
  <si>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</si>
  <si>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</si>
  <si>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Palo Pinto County Hospital District</t>
  </si>
  <si>
    <t>Parker County Hospital District</t>
  </si>
  <si>
    <t>Parmer County Hospital District</t>
  </si>
  <si>
    <t>Schleicher County Hospital District</t>
  </si>
  <si>
    <t>Smithville Hospital Authority</t>
  </si>
  <si>
    <t>South Limestone Hospital District</t>
  </si>
  <si>
    <t>Hidalgo</t>
  </si>
  <si>
    <t>Starr County Hospital District dba Rio Grande City Nursing and Rehabilitation Center</t>
  </si>
  <si>
    <t>Starr County Memorial Hospital</t>
  </si>
  <si>
    <t>Starr County Hospital District dba Weslaco Nursing and Rehabilitation Center</t>
  </si>
  <si>
    <t>Starr County Hospital District dba Windsor Arbor View</t>
  </si>
  <si>
    <t>Starr County Hospital District dba Windsor Atrium</t>
  </si>
  <si>
    <t>Stephens Memorial Hospital</t>
  </si>
  <si>
    <t>Stephens Memorial Hospital District</t>
  </si>
  <si>
    <t>Stratford Hospital District</t>
  </si>
  <si>
    <t>Tyler County Hospital District dba Magnolia Manor</t>
  </si>
  <si>
    <t>Tyler County Hospital District</t>
  </si>
  <si>
    <t>Tyler County Hospital District dba Oakwood Manor Nursing Home</t>
  </si>
  <si>
    <t>Tyler County Hospital District dba Woodville Health and Rehabilitation Center</t>
  </si>
  <si>
    <t>Uvalde County Hospital Authority</t>
  </si>
  <si>
    <t>Uvalde Memorial Hospital</t>
  </si>
  <si>
    <t>Val Verde County Hospital District</t>
  </si>
  <si>
    <t>West Coke County Hospital District</t>
  </si>
  <si>
    <t>Winnie-Stowell Hospital District</t>
  </si>
  <si>
    <t>Privately Owned</t>
  </si>
  <si>
    <t>Colonial Manor SNF LLC</t>
  </si>
  <si>
    <t>Corsicana Health Care LLC</t>
  </si>
  <si>
    <t>El Paso</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</si>
  <si>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</si>
  <si>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</si>
  <si>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</si>
  <si>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</si>
  <si>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</si>
  <si>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</si>
  <si>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</si>
  <si>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</si>
  <si>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</si>
  <si>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</si>
  <si>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</si>
  <si>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</si>
  <si>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Pinnacle Health Facilities of Texas VI,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</si>
  <si>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</si>
  <si>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</si>
  <si>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</si>
  <si>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</si>
  <si>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</si>
  <si>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</si>
  <si>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</si>
  <si>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RJ Meridian Care of San Antonio III LLC</t>
  </si>
  <si>
    <t>Rockdale SNF LLC</t>
  </si>
  <si>
    <t>Rosenberg SNF LLC</t>
  </si>
  <si>
    <t>Salado Creek Senior Care, Inc.</t>
  </si>
  <si>
    <t>Southeast SNF LLC</t>
  </si>
  <si>
    <t>SSC Edinburg Operating Company LLC</t>
  </si>
  <si>
    <t>SSC Houston Northwest Operating Company LLC</t>
  </si>
  <si>
    <t>SSC Rio Grande City Operating Company LLC</t>
  </si>
  <si>
    <t>SSC San Antonio West Operating Company LLC</t>
  </si>
  <si>
    <t>SSC Sweeny Operating Company LLC</t>
  </si>
  <si>
    <t>SSC Weslaco Operating Company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</si>
  <si>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</si>
  <si>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</si>
  <si>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</si>
  <si>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</si>
  <si>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</si>
  <si>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</si>
  <si>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</si>
  <si>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</si>
  <si>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</si>
  <si>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</si>
  <si>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</si>
  <si>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</si>
  <si>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</si>
  <si>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</si>
  <si>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</si>
  <si>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</si>
  <si>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</si>
  <si>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</si>
  <si>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</si>
  <si>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</si>
  <si>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</si>
  <si>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</si>
  <si>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</si>
  <si>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</si>
  <si>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</si>
  <si>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</si>
  <si>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</si>
  <si>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</si>
  <si>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</si>
  <si>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</si>
  <si>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</si>
  <si>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</si>
  <si>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</si>
  <si>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</si>
  <si>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</si>
  <si>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</si>
  <si>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</si>
  <si>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</si>
  <si>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</si>
  <si>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</si>
  <si>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</si>
  <si>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</si>
  <si>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</si>
  <si>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</si>
  <si>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</si>
  <si>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</si>
  <si>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</si>
  <si>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</si>
  <si>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</si>
  <si>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</si>
  <si>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</si>
  <si>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</si>
  <si>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</si>
  <si>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</si>
  <si>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</si>
  <si>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</si>
  <si>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</si>
  <si>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</si>
  <si>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</si>
  <si>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</si>
  <si>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</si>
  <si>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</si>
  <si>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</si>
  <si>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</si>
  <si>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</si>
  <si>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</si>
  <si>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</si>
  <si>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</si>
  <si>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</si>
  <si>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</si>
  <si>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</si>
  <si>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</si>
  <si>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</si>
  <si>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</si>
  <si>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</si>
  <si>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</si>
  <si>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</si>
  <si>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</si>
  <si>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</si>
  <si>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</si>
  <si>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</si>
  <si>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</si>
  <si>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</si>
  <si>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</si>
  <si>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</si>
  <si>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</si>
  <si>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</si>
  <si>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</si>
  <si>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</si>
  <si>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</si>
  <si>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</si>
  <si>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</si>
  <si>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</si>
  <si>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</si>
  <si>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</si>
  <si>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</si>
  <si>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</si>
  <si>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</si>
  <si>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</si>
  <si>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</si>
  <si>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</si>
  <si>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</si>
  <si>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</si>
  <si>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</si>
  <si>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</si>
  <si>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</si>
  <si>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</si>
  <si>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</si>
  <si>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</si>
  <si>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</si>
  <si>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</si>
  <si>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</si>
  <si>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</si>
  <si>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</si>
  <si>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</si>
  <si>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</si>
  <si>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</si>
  <si>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</si>
  <si>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</si>
  <si>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</si>
  <si>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</si>
  <si>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</si>
  <si>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</si>
  <si>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</si>
  <si>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</si>
  <si>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</si>
  <si>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</si>
  <si>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</si>
  <si>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</si>
  <si>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</si>
  <si>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</si>
  <si>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</si>
  <si>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</si>
  <si>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</si>
  <si>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</si>
  <si>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</si>
  <si>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</si>
  <si>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</si>
  <si>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</si>
  <si>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</si>
  <si>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</si>
  <si>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</si>
  <si>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</si>
  <si>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</si>
  <si>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</si>
  <si>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</si>
  <si>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</si>
  <si>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</si>
  <si>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</si>
  <si>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</si>
  <si>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</si>
  <si>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</si>
  <si>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</si>
  <si>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</si>
  <si>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</si>
  <si>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</si>
  <si>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</si>
  <si>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</si>
  <si>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</si>
  <si>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</si>
  <si>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</si>
  <si>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</si>
  <si>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</si>
  <si>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</si>
  <si>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</si>
  <si>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</si>
  <si>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</si>
  <si>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</si>
  <si>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</si>
  <si>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</si>
  <si>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</si>
  <si>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</si>
  <si>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</si>
  <si>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</si>
  <si>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</si>
  <si>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</si>
  <si>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</si>
  <si>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</si>
  <si>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</si>
  <si>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</si>
  <si>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</si>
  <si>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</si>
  <si>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</si>
  <si>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</si>
  <si>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</si>
  <si>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</si>
  <si>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</si>
  <si>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</si>
  <si>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</si>
  <si>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</si>
  <si>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</si>
  <si>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</si>
  <si>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</si>
  <si>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</si>
  <si>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</si>
  <si>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</si>
  <si>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</si>
  <si>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</si>
  <si>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</si>
  <si>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</si>
  <si>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</si>
  <si>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</si>
  <si>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</si>
  <si>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</si>
  <si>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</si>
  <si>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</si>
  <si>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</si>
  <si>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</si>
  <si>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</si>
  <si>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</si>
  <si>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</si>
  <si>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</si>
  <si>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</si>
  <si>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</si>
  <si>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</si>
  <si>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</si>
  <si>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</si>
  <si>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</si>
  <si>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</si>
  <si>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</si>
  <si>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</si>
  <si>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</si>
  <si>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</si>
  <si>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</si>
  <si>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</si>
  <si>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</si>
  <si>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</si>
  <si>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</si>
  <si>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</si>
  <si>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</si>
  <si>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</si>
  <si>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</si>
  <si>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</si>
  <si>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</si>
  <si>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</si>
  <si>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</si>
  <si>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</si>
  <si>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</si>
  <si>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3030 Fig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</si>
  <si>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</si>
  <si>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</si>
  <si>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</si>
  <si>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</si>
  <si>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</si>
  <si>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</si>
  <si>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</si>
  <si>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</si>
  <si>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</si>
  <si>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</si>
  <si>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</si>
  <si>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</si>
  <si>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</si>
  <si>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</si>
  <si>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</si>
  <si>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</si>
  <si>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</si>
  <si>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</si>
  <si>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</si>
  <si>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</si>
  <si>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</si>
  <si>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</si>
  <si>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</si>
  <si>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</si>
  <si>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</si>
  <si>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</si>
  <si>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</si>
  <si>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</si>
  <si>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</si>
  <si>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</si>
  <si>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</si>
  <si>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</si>
  <si>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</si>
  <si>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</si>
  <si>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</si>
  <si>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</si>
  <si>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</si>
  <si>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</si>
  <si>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</si>
  <si>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</si>
  <si>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</si>
  <si>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</si>
  <si>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</si>
  <si>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</si>
  <si>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</si>
  <si>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</si>
  <si>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</si>
  <si>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</si>
  <si>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</si>
  <si>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</si>
  <si>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</si>
  <si>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</si>
  <si>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</si>
  <si>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</si>
  <si>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</si>
  <si>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</si>
  <si>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</si>
  <si>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</si>
  <si>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</si>
  <si>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Provider Street City</t>
  </si>
  <si>
    <t>Provider Street State</t>
  </si>
  <si>
    <t>Provider Street Zip</t>
  </si>
  <si>
    <t>Provider Mailing</t>
  </si>
  <si>
    <t>Provider Mail City</t>
  </si>
  <si>
    <t>Provider Mail State</t>
  </si>
  <si>
    <t>Provider Mail Zip</t>
  </si>
  <si>
    <t>Provider Telephone</t>
  </si>
  <si>
    <t>Robert Lee</t>
  </si>
  <si>
    <t>TX</t>
  </si>
  <si>
    <t>76945</t>
  </si>
  <si>
    <t>325-453-2511</t>
  </si>
  <si>
    <t>Sterling City</t>
  </si>
  <si>
    <t>76951</t>
  </si>
  <si>
    <t>P.O. Box 46</t>
  </si>
  <si>
    <t>325-378-2134</t>
  </si>
  <si>
    <t>Bastrop</t>
  </si>
  <si>
    <t>78602</t>
  </si>
  <si>
    <t>512-321-3527</t>
  </si>
  <si>
    <t>Bronte</t>
  </si>
  <si>
    <t>PO Box M</t>
  </si>
  <si>
    <t>76933</t>
  </si>
  <si>
    <t>325-473-3621</t>
  </si>
  <si>
    <t>Grapevine</t>
  </si>
  <si>
    <t>76051</t>
  </si>
  <si>
    <t>817-421-1313</t>
  </si>
  <si>
    <t>Mansfield</t>
  </si>
  <si>
    <t>817-276-4800</t>
  </si>
  <si>
    <t>Fort Worth</t>
  </si>
  <si>
    <t>76116</t>
  </si>
  <si>
    <t>817-665-1971</t>
  </si>
  <si>
    <t>McCamey</t>
  </si>
  <si>
    <t>79752</t>
  </si>
  <si>
    <t>PO Box 1200</t>
  </si>
  <si>
    <t>432-652-8628</t>
  </si>
  <si>
    <t>San Antonio</t>
  </si>
  <si>
    <t>78201</t>
  </si>
  <si>
    <t>Tyler</t>
  </si>
  <si>
    <t>75701</t>
  </si>
  <si>
    <t>1500 Waters Ridge Drive</t>
  </si>
  <si>
    <t>Lewisville</t>
  </si>
  <si>
    <t>903-882-6169</t>
  </si>
  <si>
    <t>79714</t>
  </si>
  <si>
    <t>DeKalb</t>
  </si>
  <si>
    <t>903-667-2572</t>
  </si>
  <si>
    <t>Denver City</t>
  </si>
  <si>
    <t>79323</t>
  </si>
  <si>
    <t>806-592-2551</t>
  </si>
  <si>
    <t>Wichita Falls</t>
  </si>
  <si>
    <t>76306</t>
  </si>
  <si>
    <t>940-723-8420</t>
  </si>
  <si>
    <t>78212</t>
  </si>
  <si>
    <t>San Augustine</t>
  </si>
  <si>
    <t>75972</t>
  </si>
  <si>
    <t>936-275-2900</t>
  </si>
  <si>
    <t>Booker</t>
  </si>
  <si>
    <t>79005</t>
  </si>
  <si>
    <t>PO Box 369</t>
  </si>
  <si>
    <t>806-658-9786</t>
  </si>
  <si>
    <t>Winnie</t>
  </si>
  <si>
    <t>77665</t>
  </si>
  <si>
    <t>409-296-8200</t>
  </si>
  <si>
    <t>Plano</t>
  </si>
  <si>
    <t>75093</t>
  </si>
  <si>
    <t>75057</t>
  </si>
  <si>
    <t>214-501-4672</t>
  </si>
  <si>
    <t>Bowie</t>
  </si>
  <si>
    <t>76230</t>
  </si>
  <si>
    <t>940-872-2283</t>
  </si>
  <si>
    <t>Vernon</t>
  </si>
  <si>
    <t>76384</t>
  </si>
  <si>
    <t>940-552-9316</t>
  </si>
  <si>
    <t>78209</t>
  </si>
  <si>
    <t>210-828-0606</t>
  </si>
  <si>
    <t>Kerrville</t>
  </si>
  <si>
    <t>78028</t>
  </si>
  <si>
    <t>830-896-2323</t>
  </si>
  <si>
    <t>Uvalde</t>
  </si>
  <si>
    <t>78801</t>
  </si>
  <si>
    <t>830-278-5641</t>
  </si>
  <si>
    <t>79316</t>
  </si>
  <si>
    <t>San Angelo</t>
  </si>
  <si>
    <t>76903</t>
  </si>
  <si>
    <t>325-653-1266</t>
  </si>
  <si>
    <t>76107</t>
  </si>
  <si>
    <t>817-732-6608</t>
  </si>
  <si>
    <t>Arlington</t>
  </si>
  <si>
    <t>76011</t>
  </si>
  <si>
    <t>817-649-3366</t>
  </si>
  <si>
    <t>Houston</t>
  </si>
  <si>
    <t>77076</t>
  </si>
  <si>
    <t>2537 Golden Bear Dr.</t>
  </si>
  <si>
    <t>Carrollton</t>
  </si>
  <si>
    <t>75006</t>
  </si>
  <si>
    <t>713-699-2882</t>
  </si>
  <si>
    <t>Irving</t>
  </si>
  <si>
    <t>75061</t>
  </si>
  <si>
    <t>972-579-1919</t>
  </si>
  <si>
    <t>Schertz</t>
  </si>
  <si>
    <t>78154</t>
  </si>
  <si>
    <t>210-658-6338</t>
  </si>
  <si>
    <t>Kirbyville</t>
  </si>
  <si>
    <t>75956</t>
  </si>
  <si>
    <t>75862</t>
  </si>
  <si>
    <t>Frisco</t>
  </si>
  <si>
    <t>Wharton</t>
  </si>
  <si>
    <t>77488</t>
  </si>
  <si>
    <t>512-321-2529</t>
  </si>
  <si>
    <t>Bay City</t>
  </si>
  <si>
    <t>77414</t>
  </si>
  <si>
    <t>979-245-6327</t>
  </si>
  <si>
    <t>McKinney</t>
  </si>
  <si>
    <t>972-548-9339</t>
  </si>
  <si>
    <t>Denison</t>
  </si>
  <si>
    <t>75020</t>
  </si>
  <si>
    <t>2537 Golden Bear Drive</t>
  </si>
  <si>
    <t>903-327-8537</t>
  </si>
  <si>
    <t>Round Rock</t>
  </si>
  <si>
    <t>78665</t>
  </si>
  <si>
    <t>Waco</t>
  </si>
  <si>
    <t>254-741-5929</t>
  </si>
  <si>
    <t>Jacksonville</t>
  </si>
  <si>
    <t>Borger</t>
  </si>
  <si>
    <t>79007</t>
  </si>
  <si>
    <t>806-273-3785</t>
  </si>
  <si>
    <t>Brady</t>
  </si>
  <si>
    <t>325-597-2906</t>
  </si>
  <si>
    <t>Richmond</t>
  </si>
  <si>
    <t>77469</t>
  </si>
  <si>
    <t>281-342-2801</t>
  </si>
  <si>
    <t>Bremond</t>
  </si>
  <si>
    <t>76629</t>
  </si>
  <si>
    <t>254-746-7666</t>
  </si>
  <si>
    <t>Brenham</t>
  </si>
  <si>
    <t>77833</t>
  </si>
  <si>
    <t>979-836-9770</t>
  </si>
  <si>
    <t>75227</t>
  </si>
  <si>
    <t>214-381-1815</t>
  </si>
  <si>
    <t>McAllen</t>
  </si>
  <si>
    <t>78501</t>
  </si>
  <si>
    <t>956-631-5542</t>
  </si>
  <si>
    <t>75633</t>
  </si>
  <si>
    <t>903-693-8504</t>
  </si>
  <si>
    <t>77049</t>
  </si>
  <si>
    <t>713-340-5200</t>
  </si>
  <si>
    <t>Brookshire</t>
  </si>
  <si>
    <t>77423</t>
  </si>
  <si>
    <t>281-375-5272</t>
  </si>
  <si>
    <t>Brownfield</t>
  </si>
  <si>
    <t>806-637-4307</t>
  </si>
  <si>
    <t>Caldwell</t>
  </si>
  <si>
    <t>77836</t>
  </si>
  <si>
    <t>979-567-0920</t>
  </si>
  <si>
    <t>281-344-9191</t>
  </si>
  <si>
    <t>Canton</t>
  </si>
  <si>
    <t>75103</t>
  </si>
  <si>
    <t>903-567-0444</t>
  </si>
  <si>
    <t>LaGrange</t>
  </si>
  <si>
    <t>78945</t>
  </si>
  <si>
    <t>979-968-5865</t>
  </si>
  <si>
    <t>Boerne</t>
  </si>
  <si>
    <t>78006</t>
  </si>
  <si>
    <t>Lake Charles</t>
  </si>
  <si>
    <t>70601</t>
  </si>
  <si>
    <t>830-249-2594</t>
  </si>
  <si>
    <t>972-245-1573</t>
  </si>
  <si>
    <t>Cedar Hill</t>
  </si>
  <si>
    <t>75104</t>
  </si>
  <si>
    <t>Camp Wood</t>
  </si>
  <si>
    <t>78833</t>
  </si>
  <si>
    <t>Centerville</t>
  </si>
  <si>
    <t>75833</t>
  </si>
  <si>
    <t>903-536-2596</t>
  </si>
  <si>
    <t>Childress</t>
  </si>
  <si>
    <t>79201</t>
  </si>
  <si>
    <t>940-937-8668</t>
  </si>
  <si>
    <t>Cisco</t>
  </si>
  <si>
    <t>76437</t>
  </si>
  <si>
    <t>254-442-4202</t>
  </si>
  <si>
    <t>76132</t>
  </si>
  <si>
    <t>817-346-3030</t>
  </si>
  <si>
    <t>Beaumont</t>
  </si>
  <si>
    <t>77707</t>
  </si>
  <si>
    <t>409-842-9700</t>
  </si>
  <si>
    <t>Longview</t>
  </si>
  <si>
    <t>75605</t>
  </si>
  <si>
    <t>903-236-4291</t>
  </si>
  <si>
    <t>Clyde</t>
  </si>
  <si>
    <t>325-893-4288</t>
  </si>
  <si>
    <t>Stratford</t>
  </si>
  <si>
    <t>79084</t>
  </si>
  <si>
    <t>806-396-5568</t>
  </si>
  <si>
    <t>Coleman</t>
  </si>
  <si>
    <t>76834</t>
  </si>
  <si>
    <t>325-625-4105</t>
  </si>
  <si>
    <t>Weatherford</t>
  </si>
  <si>
    <t>76086</t>
  </si>
  <si>
    <t>817-458-3100</t>
  </si>
  <si>
    <t>817-645-9134</t>
  </si>
  <si>
    <t>Lindale</t>
  </si>
  <si>
    <t>75771</t>
  </si>
  <si>
    <t>936-275-3412</t>
  </si>
  <si>
    <t>903-591-2068</t>
  </si>
  <si>
    <t>Crockett</t>
  </si>
  <si>
    <t>936-544-2051</t>
  </si>
  <si>
    <t>Dallam Hartley Counties Hospital District</t>
  </si>
  <si>
    <t>Dalhart</t>
  </si>
  <si>
    <t>79022</t>
  </si>
  <si>
    <t>806-244-8555</t>
  </si>
  <si>
    <t>979-567-4300</t>
  </si>
  <si>
    <t>Corinth</t>
  </si>
  <si>
    <t>76208</t>
  </si>
  <si>
    <t>940-270-3400</t>
  </si>
  <si>
    <t>78258</t>
  </si>
  <si>
    <t>210-402-5750</t>
  </si>
  <si>
    <t>Pampa</t>
  </si>
  <si>
    <t>79065</t>
  </si>
  <si>
    <t>806-665-5746</t>
  </si>
  <si>
    <t>Abilene</t>
  </si>
  <si>
    <t>79603</t>
  </si>
  <si>
    <t>325-673-3531</t>
  </si>
  <si>
    <t>Corpus Christi</t>
  </si>
  <si>
    <t>78414</t>
  </si>
  <si>
    <t>361-992-0816</t>
  </si>
  <si>
    <t>La Vernia</t>
  </si>
  <si>
    <t>78121</t>
  </si>
  <si>
    <t>830-779-2355</t>
  </si>
  <si>
    <t>Crane</t>
  </si>
  <si>
    <t>79731</t>
  </si>
  <si>
    <t>76102</t>
  </si>
  <si>
    <t>Belton</t>
  </si>
  <si>
    <t>76513</t>
  </si>
  <si>
    <t>254-831-6200</t>
  </si>
  <si>
    <t>972-291-5977</t>
  </si>
  <si>
    <t>76708</t>
  </si>
  <si>
    <t>254-753-0291</t>
  </si>
  <si>
    <t>Ozona</t>
  </si>
  <si>
    <t>76943</t>
  </si>
  <si>
    <t>325-392-2671</t>
  </si>
  <si>
    <t>Crosbyton</t>
  </si>
  <si>
    <t>79322</t>
  </si>
  <si>
    <t>806-675-2342</t>
  </si>
  <si>
    <t>Brownwood</t>
  </si>
  <si>
    <t>76801</t>
  </si>
  <si>
    <t>325-646-6529</t>
  </si>
  <si>
    <t>Flower Mound</t>
  </si>
  <si>
    <t>75028</t>
  </si>
  <si>
    <t>6937 Warfield Avenue</t>
  </si>
  <si>
    <t>Sykesville</t>
  </si>
  <si>
    <t>21784</t>
  </si>
  <si>
    <t>972-724-0996</t>
  </si>
  <si>
    <t>79227</t>
  </si>
  <si>
    <t>940-684-1511</t>
  </si>
  <si>
    <t>Cuero</t>
  </si>
  <si>
    <t>77954</t>
  </si>
  <si>
    <t>361-275-9133</t>
  </si>
  <si>
    <t>Wimberley</t>
  </si>
  <si>
    <t>78676</t>
  </si>
  <si>
    <t>512-847-5540</t>
  </si>
  <si>
    <t>Del Rio</t>
  </si>
  <si>
    <t>78840</t>
  </si>
  <si>
    <t>830-775-2459</t>
  </si>
  <si>
    <t>Denton</t>
  </si>
  <si>
    <t>76201</t>
  </si>
  <si>
    <t>940-387-8508</t>
  </si>
  <si>
    <t>76104</t>
  </si>
  <si>
    <t>817-332-7003</t>
  </si>
  <si>
    <t>817-335-5781</t>
  </si>
  <si>
    <t>Duncanville</t>
  </si>
  <si>
    <t>972-708-8800</t>
  </si>
  <si>
    <t>Eastland</t>
  </si>
  <si>
    <t>76448</t>
  </si>
  <si>
    <t>254-629-1779</t>
  </si>
  <si>
    <t>830-896-2411</t>
  </si>
  <si>
    <t>Mesquite</t>
  </si>
  <si>
    <t>75149</t>
  </si>
  <si>
    <t>972-288-8800</t>
  </si>
  <si>
    <t>Canadian</t>
  </si>
  <si>
    <t>79014</t>
  </si>
  <si>
    <t>Electra</t>
  </si>
  <si>
    <t>76360</t>
  </si>
  <si>
    <t>940-495-2184</t>
  </si>
  <si>
    <t>Elgin</t>
  </si>
  <si>
    <t>78621</t>
  </si>
  <si>
    <t>512-285-2457</t>
  </si>
  <si>
    <t>North Richland Hills</t>
  </si>
  <si>
    <t>76180</t>
  </si>
  <si>
    <t>817-503-4700</t>
  </si>
  <si>
    <t>Georgetown</t>
  </si>
  <si>
    <t>78628</t>
  </si>
  <si>
    <t>512-868-2700</t>
  </si>
  <si>
    <t>Burkburnett</t>
  </si>
  <si>
    <t>76354</t>
  </si>
  <si>
    <t>940-569-2236</t>
  </si>
  <si>
    <t>Fairfield</t>
  </si>
  <si>
    <t>903-389-4121</t>
  </si>
  <si>
    <t>Farmersville</t>
  </si>
  <si>
    <t>75542</t>
  </si>
  <si>
    <t>972-784-6191</t>
  </si>
  <si>
    <t>Farwell</t>
  </si>
  <si>
    <t>79325</t>
  </si>
  <si>
    <t>806-481-9027</t>
  </si>
  <si>
    <t>Missouri City</t>
  </si>
  <si>
    <t>77459</t>
  </si>
  <si>
    <t>281-499-4710</t>
  </si>
  <si>
    <t>Floresville</t>
  </si>
  <si>
    <t>78114</t>
  </si>
  <si>
    <t>830-393-2561</t>
  </si>
  <si>
    <t>Rosenberg</t>
  </si>
  <si>
    <t>77471</t>
  </si>
  <si>
    <t>281-342-2142</t>
  </si>
  <si>
    <t>Fort Stockton</t>
  </si>
  <si>
    <t>79763</t>
  </si>
  <si>
    <t>432-333-2904</t>
  </si>
  <si>
    <t>817-882-8289</t>
  </si>
  <si>
    <t>Wylie</t>
  </si>
  <si>
    <t>75098</t>
  </si>
  <si>
    <t>972-303-8100</t>
  </si>
  <si>
    <t>817-346-1800</t>
  </si>
  <si>
    <t>713-782-4355</t>
  </si>
  <si>
    <t>Ganado</t>
  </si>
  <si>
    <t>77962</t>
  </si>
  <si>
    <t>361-771-3315</t>
  </si>
  <si>
    <t>Graham</t>
  </si>
  <si>
    <t>76450</t>
  </si>
  <si>
    <t>940-549-4646</t>
  </si>
  <si>
    <t>972-442-6776</t>
  </si>
  <si>
    <t>Garrison</t>
  </si>
  <si>
    <t>75946</t>
  </si>
  <si>
    <t>3119 Quentin Rd</t>
  </si>
  <si>
    <t>Brooklyn</t>
  </si>
  <si>
    <t>11234</t>
  </si>
  <si>
    <t>718-382-1313</t>
  </si>
  <si>
    <t>Aspermont</t>
  </si>
  <si>
    <t>940-989-3526</t>
  </si>
  <si>
    <t>Giddings</t>
  </si>
  <si>
    <t>78942</t>
  </si>
  <si>
    <t>979-542-3611</t>
  </si>
  <si>
    <t>75228</t>
  </si>
  <si>
    <t>214-327-4503</t>
  </si>
  <si>
    <t>Navasota</t>
  </si>
  <si>
    <t>77868</t>
  </si>
  <si>
    <t>936-825-4043</t>
  </si>
  <si>
    <t>Atlanta</t>
  </si>
  <si>
    <t>75551</t>
  </si>
  <si>
    <t>Marlin</t>
  </si>
  <si>
    <t>76661</t>
  </si>
  <si>
    <t>254-883-5508</t>
  </si>
  <si>
    <t>940-383-2651</t>
  </si>
  <si>
    <t>940-891-0856</t>
  </si>
  <si>
    <t>76634</t>
  </si>
  <si>
    <t>254-675-8322</t>
  </si>
  <si>
    <t>Henrietta</t>
  </si>
  <si>
    <t>76365</t>
  </si>
  <si>
    <t>940-538-4303</t>
  </si>
  <si>
    <t>Nocona</t>
  </si>
  <si>
    <t>76255</t>
  </si>
  <si>
    <t>940-825-3288</t>
  </si>
  <si>
    <t>OLNEY</t>
  </si>
  <si>
    <t>940-564-5631</t>
  </si>
  <si>
    <t>Austin</t>
  </si>
  <si>
    <t>940-549-8787</t>
  </si>
  <si>
    <t>Granbury</t>
  </si>
  <si>
    <t>817-279-7600</t>
  </si>
  <si>
    <t>Marble Falls</t>
  </si>
  <si>
    <t>78654</t>
  </si>
  <si>
    <t>830-693-0022</t>
  </si>
  <si>
    <t>Athens</t>
  </si>
  <si>
    <t>75751</t>
  </si>
  <si>
    <t>903-677-3434</t>
  </si>
  <si>
    <t>76148</t>
  </si>
  <si>
    <t>817-514-4940</t>
  </si>
  <si>
    <t>76710</t>
  </si>
  <si>
    <t>254-772-8900</t>
  </si>
  <si>
    <t>Greenville</t>
  </si>
  <si>
    <t>75401</t>
  </si>
  <si>
    <t>903-455-2220</t>
  </si>
  <si>
    <t>79041</t>
  </si>
  <si>
    <t>806-839-2102</t>
  </si>
  <si>
    <t>Hallettsville</t>
  </si>
  <si>
    <t>77964</t>
  </si>
  <si>
    <t>361-798-3268</t>
  </si>
  <si>
    <t>Hamilton</t>
  </si>
  <si>
    <t>76531</t>
  </si>
  <si>
    <t>254-386-8113</t>
  </si>
  <si>
    <t>79081</t>
  </si>
  <si>
    <t>Haskell</t>
  </si>
  <si>
    <t>79521</t>
  </si>
  <si>
    <t>940-864-8537</t>
  </si>
  <si>
    <t>75050</t>
  </si>
  <si>
    <t>DeSoto</t>
  </si>
  <si>
    <t>75115</t>
  </si>
  <si>
    <t>972-242-0666</t>
  </si>
  <si>
    <t>Keller</t>
  </si>
  <si>
    <t>817-431-2518</t>
  </si>
  <si>
    <t>Marshall</t>
  </si>
  <si>
    <t>79412</t>
  </si>
  <si>
    <t>806-795-8792</t>
  </si>
  <si>
    <t>Texarkana</t>
  </si>
  <si>
    <t>75503</t>
  </si>
  <si>
    <t>903-792-6700</t>
  </si>
  <si>
    <t>1 Lakeside Plaza, 127 W. Broad Street, Suite 700</t>
  </si>
  <si>
    <t>979-836-6611</t>
  </si>
  <si>
    <t>77009</t>
  </si>
  <si>
    <t>Amarillo</t>
  </si>
  <si>
    <t>79119</t>
  </si>
  <si>
    <t>806-457-6700</t>
  </si>
  <si>
    <t>817-599-0000</t>
  </si>
  <si>
    <t>830-895-3200</t>
  </si>
  <si>
    <t>Midland</t>
  </si>
  <si>
    <t>79705</t>
  </si>
  <si>
    <t>79504</t>
  </si>
  <si>
    <t>325-854-1429</t>
  </si>
  <si>
    <t>Hillsboro</t>
  </si>
  <si>
    <t>76645</t>
  </si>
  <si>
    <t>254-582-8416</t>
  </si>
  <si>
    <t>Itasca</t>
  </si>
  <si>
    <t>76055</t>
  </si>
  <si>
    <t>254-687-2383</t>
  </si>
  <si>
    <t>76012</t>
  </si>
  <si>
    <t>817-277-6789</t>
  </si>
  <si>
    <t>Iowa Park</t>
  </si>
  <si>
    <t>76367</t>
  </si>
  <si>
    <t>940-592-4139</t>
  </si>
  <si>
    <t>Jacksboro</t>
  </si>
  <si>
    <t>76458</t>
  </si>
  <si>
    <t>940-567-2686</t>
  </si>
  <si>
    <t>77706</t>
  </si>
  <si>
    <t>409-892-6811</t>
  </si>
  <si>
    <t>254-772-9480</t>
  </si>
  <si>
    <t>Kingsville</t>
  </si>
  <si>
    <t>78363</t>
  </si>
  <si>
    <t>361-592-8700</t>
  </si>
  <si>
    <t>79106</t>
  </si>
  <si>
    <t>806-335-8281</t>
  </si>
  <si>
    <t>New Braunfels</t>
  </si>
  <si>
    <t>78130</t>
  </si>
  <si>
    <t>830-620-0509</t>
  </si>
  <si>
    <t>Kountze</t>
  </si>
  <si>
    <t>77625</t>
  </si>
  <si>
    <t>409-246-3418</t>
  </si>
  <si>
    <t>San Diego</t>
  </si>
  <si>
    <t>78384</t>
  </si>
  <si>
    <t>361-279-8291</t>
  </si>
  <si>
    <t>Bedford</t>
  </si>
  <si>
    <t>76021</t>
  </si>
  <si>
    <t>Lake Jackson</t>
  </si>
  <si>
    <t>77566</t>
  </si>
  <si>
    <t>979-297-3266</t>
  </si>
  <si>
    <t>254-752-1075</t>
  </si>
  <si>
    <t>972-436-7571</t>
  </si>
  <si>
    <t>79410</t>
  </si>
  <si>
    <t>806-793-2555</t>
  </si>
  <si>
    <t>75212</t>
  </si>
  <si>
    <t>214-879-0888</t>
  </si>
  <si>
    <t>Laredo</t>
  </si>
  <si>
    <t>956-727-3422</t>
  </si>
  <si>
    <t>Lufkin</t>
  </si>
  <si>
    <t>75904</t>
  </si>
  <si>
    <t>936-632-3346</t>
  </si>
  <si>
    <t>Cotulla</t>
  </si>
  <si>
    <t>78014</t>
  </si>
  <si>
    <t>830-879-4430</t>
  </si>
  <si>
    <t>Alvin</t>
  </si>
  <si>
    <t>77511</t>
  </si>
  <si>
    <t>79109</t>
  </si>
  <si>
    <t>806-355-4488</t>
  </si>
  <si>
    <t>Euless</t>
  </si>
  <si>
    <t>76040</t>
  </si>
  <si>
    <t>817-545-4071</t>
  </si>
  <si>
    <t>75402</t>
  </si>
  <si>
    <t>903-455-7942</t>
  </si>
  <si>
    <t>Paris</t>
  </si>
  <si>
    <t>75460</t>
  </si>
  <si>
    <t>903-737-9820</t>
  </si>
  <si>
    <t>Ennis</t>
  </si>
  <si>
    <t>75119</t>
  </si>
  <si>
    <t>972-875-4800</t>
  </si>
  <si>
    <t>Katy</t>
  </si>
  <si>
    <t>77450</t>
  </si>
  <si>
    <t>281-717-1302</t>
  </si>
  <si>
    <t>Kyle</t>
  </si>
  <si>
    <t>78640</t>
  </si>
  <si>
    <t>512-268-1003</t>
  </si>
  <si>
    <t>78754</t>
  </si>
  <si>
    <t>512-873-2244</t>
  </si>
  <si>
    <t>77070</t>
  </si>
  <si>
    <t>281-469-7881</t>
  </si>
  <si>
    <t>77905</t>
  </si>
  <si>
    <t>281-463-7333</t>
  </si>
  <si>
    <t>281-457-6462</t>
  </si>
  <si>
    <t>Gladewater</t>
  </si>
  <si>
    <t>75647</t>
  </si>
  <si>
    <t>903-845-2175</t>
  </si>
  <si>
    <t>77064</t>
  </si>
  <si>
    <t>713-849-0990</t>
  </si>
  <si>
    <t>78224</t>
  </si>
  <si>
    <t>210-927-0800</t>
  </si>
  <si>
    <t>78227</t>
  </si>
  <si>
    <t>210-673-1700</t>
  </si>
  <si>
    <t>Levelland</t>
  </si>
  <si>
    <t>79336</t>
  </si>
  <si>
    <t>806-894-5053</t>
  </si>
  <si>
    <t>George West</t>
  </si>
  <si>
    <t>78022</t>
  </si>
  <si>
    <t>361-449-2532</t>
  </si>
  <si>
    <t>Llano</t>
  </si>
  <si>
    <t>78643</t>
  </si>
  <si>
    <t>79241</t>
  </si>
  <si>
    <t>806-652-3375</t>
  </si>
  <si>
    <t>Justin</t>
  </si>
  <si>
    <t>76247</t>
  </si>
  <si>
    <t>940-648-2731</t>
  </si>
  <si>
    <t>79414</t>
  </si>
  <si>
    <t>806-797-3481</t>
  </si>
  <si>
    <t>Luling</t>
  </si>
  <si>
    <t>78648</t>
  </si>
  <si>
    <t>830-875-5628</t>
  </si>
  <si>
    <t>830-875-5606</t>
  </si>
  <si>
    <t>Groves</t>
  </si>
  <si>
    <t>77619</t>
  </si>
  <si>
    <t>409-962-5785</t>
  </si>
  <si>
    <t>75670</t>
  </si>
  <si>
    <t>979-245-7369</t>
  </si>
  <si>
    <t>Eagle Pass</t>
  </si>
  <si>
    <t>78852</t>
  </si>
  <si>
    <t>830-757-8566</t>
  </si>
  <si>
    <t>Van Alstyne</t>
  </si>
  <si>
    <t>75495</t>
  </si>
  <si>
    <t>903-482-6455</t>
  </si>
  <si>
    <t>Hondo</t>
  </si>
  <si>
    <t>78861</t>
  </si>
  <si>
    <t>830-426-3087</t>
  </si>
  <si>
    <t>78155</t>
  </si>
  <si>
    <t>79360</t>
  </si>
  <si>
    <t>78250</t>
  </si>
  <si>
    <t>210-223-5521</t>
  </si>
  <si>
    <t>Dumas</t>
  </si>
  <si>
    <t>79029</t>
  </si>
  <si>
    <t>79606</t>
  </si>
  <si>
    <t>325-692-8080</t>
  </si>
  <si>
    <t>76302</t>
  </si>
  <si>
    <t>940-723-0885</t>
  </si>
  <si>
    <t>817-361-1400</t>
  </si>
  <si>
    <t>Colorado City</t>
  </si>
  <si>
    <t>79512</t>
  </si>
  <si>
    <t>325-728-5247</t>
  </si>
  <si>
    <t>Monahans</t>
  </si>
  <si>
    <t>79756</t>
  </si>
  <si>
    <t>75235</t>
  </si>
  <si>
    <t>214-845-6200</t>
  </si>
  <si>
    <t>La Grange</t>
  </si>
  <si>
    <t>979-968-3144</t>
  </si>
  <si>
    <t>Stephenville</t>
  </si>
  <si>
    <t>76401</t>
  </si>
  <si>
    <t>254-968-2158</t>
  </si>
  <si>
    <t>Munday</t>
  </si>
  <si>
    <t>76371</t>
  </si>
  <si>
    <t>940-422-4541</t>
  </si>
  <si>
    <t>Seguin</t>
  </si>
  <si>
    <t>1215 E Court</t>
  </si>
  <si>
    <t>830-379-1606</t>
  </si>
  <si>
    <t>Cedar Park</t>
  </si>
  <si>
    <t>972-562-7969</t>
  </si>
  <si>
    <t>325-676-1677</t>
  </si>
  <si>
    <t>78240</t>
  </si>
  <si>
    <t>210-699-8535</t>
  </si>
  <si>
    <t>1902 FM 3036</t>
  </si>
  <si>
    <t>Rockport</t>
  </si>
  <si>
    <t>78382</t>
  </si>
  <si>
    <t>361-729-9971</t>
  </si>
  <si>
    <t>Flatonia</t>
  </si>
  <si>
    <t>78941</t>
  </si>
  <si>
    <t>361-865-3571</t>
  </si>
  <si>
    <t>979-542-1755</t>
  </si>
  <si>
    <t>Burnet</t>
  </si>
  <si>
    <t>Vidor</t>
  </si>
  <si>
    <t>77662</t>
  </si>
  <si>
    <t>409-769-3692</t>
  </si>
  <si>
    <t>Texas City</t>
  </si>
  <si>
    <t>77590</t>
  </si>
  <si>
    <t>409-949-9499</t>
  </si>
  <si>
    <t>Palestine</t>
  </si>
  <si>
    <t>Mathis</t>
  </si>
  <si>
    <t>78368</t>
  </si>
  <si>
    <t>361-547-3318</t>
  </si>
  <si>
    <t>79019</t>
  </si>
  <si>
    <t>806-226-5121</t>
  </si>
  <si>
    <t>Mineral Wells</t>
  </si>
  <si>
    <t>940-325-7813</t>
  </si>
  <si>
    <t>79605</t>
  </si>
  <si>
    <t>806-669-2551</t>
  </si>
  <si>
    <t>903-675-8538</t>
  </si>
  <si>
    <t>Conroe</t>
  </si>
  <si>
    <t>77304</t>
  </si>
  <si>
    <t>The Woodlands</t>
  </si>
  <si>
    <t>77380</t>
  </si>
  <si>
    <t>936-441-8266</t>
  </si>
  <si>
    <t>77382</t>
  </si>
  <si>
    <t>281-477-8877</t>
  </si>
  <si>
    <t>77090</t>
  </si>
  <si>
    <t>832-249-6500</t>
  </si>
  <si>
    <t>Humble</t>
  </si>
  <si>
    <t>77338</t>
  </si>
  <si>
    <t>281-319-4060</t>
  </si>
  <si>
    <t>77082</t>
  </si>
  <si>
    <t>281-497-2838</t>
  </si>
  <si>
    <t>78626</t>
  </si>
  <si>
    <t>512-868-6200</t>
  </si>
  <si>
    <t>76103</t>
  </si>
  <si>
    <t>817-531-3616</t>
  </si>
  <si>
    <t>Muleshoe</t>
  </si>
  <si>
    <t>79347</t>
  </si>
  <si>
    <t>817-599-4181</t>
  </si>
  <si>
    <t>San Saba</t>
  </si>
  <si>
    <t>325-372-5112</t>
  </si>
  <si>
    <t>Pflugerville</t>
  </si>
  <si>
    <t>78660</t>
  </si>
  <si>
    <t>512-670-5800</t>
  </si>
  <si>
    <t>512-251-3915</t>
  </si>
  <si>
    <t>Silsbee</t>
  </si>
  <si>
    <t>77656</t>
  </si>
  <si>
    <t>409-385-0033</t>
  </si>
  <si>
    <t>Center</t>
  </si>
  <si>
    <t>75935</t>
  </si>
  <si>
    <t>936-598-6286</t>
  </si>
  <si>
    <t>Plainview</t>
  </si>
  <si>
    <t>79072</t>
  </si>
  <si>
    <t>806-296-5584</t>
  </si>
  <si>
    <t>Mt. Pleasant</t>
  </si>
  <si>
    <t>75455</t>
  </si>
  <si>
    <t>903-572-5511</t>
  </si>
  <si>
    <t>AMARILLO</t>
  </si>
  <si>
    <t>79124</t>
  </si>
  <si>
    <t>806-351-1000</t>
  </si>
  <si>
    <t>Port Lavaca</t>
  </si>
  <si>
    <t>77979</t>
  </si>
  <si>
    <t>361-552-3741</t>
  </si>
  <si>
    <t>Post</t>
  </si>
  <si>
    <t>79356</t>
  </si>
  <si>
    <t>Friona</t>
  </si>
  <si>
    <t>79035</t>
  </si>
  <si>
    <t>75033</t>
  </si>
  <si>
    <t>214-705-9108</t>
  </si>
  <si>
    <t>806-293-4855</t>
  </si>
  <si>
    <t>214-731-5955</t>
  </si>
  <si>
    <t>254-752-0311</t>
  </si>
  <si>
    <t>79357</t>
  </si>
  <si>
    <t>Lampasas</t>
  </si>
  <si>
    <t>512-556-6267</t>
  </si>
  <si>
    <t>Temple</t>
  </si>
  <si>
    <t>76504</t>
  </si>
  <si>
    <t>254-773-1626</t>
  </si>
  <si>
    <t>Gainesville</t>
  </si>
  <si>
    <t>76240</t>
  </si>
  <si>
    <t>940-665-5221</t>
  </si>
  <si>
    <t>78040</t>
  </si>
  <si>
    <t>956-723-2068</t>
  </si>
  <si>
    <t>78026</t>
  </si>
  <si>
    <t>830-769-3531</t>
  </si>
  <si>
    <t>Pleasanton</t>
  </si>
  <si>
    <t>78064</t>
  </si>
  <si>
    <t>830-569-2138</t>
  </si>
  <si>
    <t>956-722-0031</t>
  </si>
  <si>
    <t>210-225-4588</t>
  </si>
  <si>
    <t>Alice</t>
  </si>
  <si>
    <t>78332</t>
  </si>
  <si>
    <t>361-664-5479</t>
  </si>
  <si>
    <t>512-452-5719</t>
  </si>
  <si>
    <t>903-792-7994</t>
  </si>
  <si>
    <t>76118</t>
  </si>
  <si>
    <t>817-589-2431</t>
  </si>
  <si>
    <t>Forney</t>
  </si>
  <si>
    <t>75126</t>
  </si>
  <si>
    <t>972-552-2420</t>
  </si>
  <si>
    <t>Cleburne</t>
  </si>
  <si>
    <t>76033</t>
  </si>
  <si>
    <t>817-645-0668</t>
  </si>
  <si>
    <t>Rio Grande City</t>
  </si>
  <si>
    <t>78582</t>
  </si>
  <si>
    <t>956-487-3996</t>
  </si>
  <si>
    <t>Rising Star</t>
  </si>
  <si>
    <t>830-257-9900</t>
  </si>
  <si>
    <t>940-665-0386</t>
  </si>
  <si>
    <t>Converse</t>
  </si>
  <si>
    <t>77461</t>
  </si>
  <si>
    <t>903-793-4256</t>
  </si>
  <si>
    <t>Lamesa</t>
  </si>
  <si>
    <t>79331</t>
  </si>
  <si>
    <t>512-334-8000</t>
  </si>
  <si>
    <t>San Marcos</t>
  </si>
  <si>
    <t>78666</t>
  </si>
  <si>
    <t>512-353-5026</t>
  </si>
  <si>
    <t>Richardson</t>
  </si>
  <si>
    <t>75082</t>
  </si>
  <si>
    <t>972-231-4810</t>
  </si>
  <si>
    <t>Coppell</t>
  </si>
  <si>
    <t>75019</t>
  </si>
  <si>
    <t>972-304-4444</t>
  </si>
  <si>
    <t>817-594-2786</t>
  </si>
  <si>
    <t>Eldorado</t>
  </si>
  <si>
    <t>76936</t>
  </si>
  <si>
    <t>940-767-5500</t>
  </si>
  <si>
    <t>Port Arthur</t>
  </si>
  <si>
    <t>77642</t>
  </si>
  <si>
    <t>Celina</t>
  </si>
  <si>
    <t>75009</t>
  </si>
  <si>
    <t>972-382-8600</t>
  </si>
  <si>
    <t>Seymour</t>
  </si>
  <si>
    <t>76380</t>
  </si>
  <si>
    <t>940-889-3176</t>
  </si>
  <si>
    <t>Moulton</t>
  </si>
  <si>
    <t>77975</t>
  </si>
  <si>
    <t>361-596-7373</t>
  </si>
  <si>
    <t>409-385-3784</t>
  </si>
  <si>
    <t>210-523-2455</t>
  </si>
  <si>
    <t>75233</t>
  </si>
  <si>
    <t>214-330-9291</t>
  </si>
  <si>
    <t>Snyder</t>
  </si>
  <si>
    <t>79549</t>
  </si>
  <si>
    <t>325-573-6332</t>
  </si>
  <si>
    <t>325-573-9377</t>
  </si>
  <si>
    <t>77084</t>
  </si>
  <si>
    <t>281-599-5540</t>
  </si>
  <si>
    <t>210-545-4800</t>
  </si>
  <si>
    <t>903-677-5864</t>
  </si>
  <si>
    <t>Edna</t>
  </si>
  <si>
    <t>77957</t>
  </si>
  <si>
    <t>361-782-7614</t>
  </si>
  <si>
    <t>75901</t>
  </si>
  <si>
    <t>936-639-1252</t>
  </si>
  <si>
    <t>78748</t>
  </si>
  <si>
    <t>512-292-3071</t>
  </si>
  <si>
    <t>78704</t>
  </si>
  <si>
    <t>512-443-3436</t>
  </si>
  <si>
    <t>77055</t>
  </si>
  <si>
    <t>Bryan</t>
  </si>
  <si>
    <t>77802</t>
  </si>
  <si>
    <t>979-821-7300</t>
  </si>
  <si>
    <t>361-798-3606</t>
  </si>
  <si>
    <t>75462</t>
  </si>
  <si>
    <t>903-785-1601</t>
  </si>
  <si>
    <t>Stockdale</t>
  </si>
  <si>
    <t>78160</t>
  </si>
  <si>
    <t>830-996-3721</t>
  </si>
  <si>
    <t>210-481-9000</t>
  </si>
  <si>
    <t>Sulphur Springs</t>
  </si>
  <si>
    <t>75482</t>
  </si>
  <si>
    <t>903-885-6571</t>
  </si>
  <si>
    <t>254-675-8637</t>
  </si>
  <si>
    <t>Sweetwater</t>
  </si>
  <si>
    <t>79556</t>
  </si>
  <si>
    <t>325-236-6653</t>
  </si>
  <si>
    <t>Gonzales</t>
  </si>
  <si>
    <t>78629</t>
  </si>
  <si>
    <t>Sherman</t>
  </si>
  <si>
    <t>75090</t>
  </si>
  <si>
    <t>903-893-9636</t>
  </si>
  <si>
    <t>Allen</t>
  </si>
  <si>
    <t>75013</t>
  </si>
  <si>
    <t>972-390-8088</t>
  </si>
  <si>
    <t>Livingston</t>
  </si>
  <si>
    <t>77351</t>
  </si>
  <si>
    <t>936-328-5021</t>
  </si>
  <si>
    <t>Southlake</t>
  </si>
  <si>
    <t>76092</t>
  </si>
  <si>
    <t>817-431-5778</t>
  </si>
  <si>
    <t>903-597-8192</t>
  </si>
  <si>
    <t>Pearland</t>
  </si>
  <si>
    <t>77584</t>
  </si>
  <si>
    <t>Victoria</t>
  </si>
  <si>
    <t>77901</t>
  </si>
  <si>
    <t>361-573-2467</t>
  </si>
  <si>
    <t>Pasadena</t>
  </si>
  <si>
    <t>77503</t>
  </si>
  <si>
    <t>713-477-7877</t>
  </si>
  <si>
    <t>Sugar Land</t>
  </si>
  <si>
    <t>77478</t>
  </si>
  <si>
    <t>281-276-2050</t>
  </si>
  <si>
    <t>76244</t>
  </si>
  <si>
    <t>817-741-9360</t>
  </si>
  <si>
    <t>830-569-4313</t>
  </si>
  <si>
    <t>830-672-4530</t>
  </si>
  <si>
    <t>832-705-8700</t>
  </si>
  <si>
    <t>Tomball</t>
  </si>
  <si>
    <t>77375</t>
  </si>
  <si>
    <t>832-843-7700</t>
  </si>
  <si>
    <t>75703</t>
  </si>
  <si>
    <t>903-266-7200</t>
  </si>
  <si>
    <t>210-828-0828</t>
  </si>
  <si>
    <t>The Hillcrest of North Dallas</t>
  </si>
  <si>
    <t>903-891-1730</t>
  </si>
  <si>
    <t>972-416-1764</t>
  </si>
  <si>
    <t>Seagoville</t>
  </si>
  <si>
    <t>75159</t>
  </si>
  <si>
    <t>972-287-2491</t>
  </si>
  <si>
    <t>Mexia</t>
  </si>
  <si>
    <t>76667</t>
  </si>
  <si>
    <t>254-562-3867</t>
  </si>
  <si>
    <t>Gatesville</t>
  </si>
  <si>
    <t>254-404-2500</t>
  </si>
  <si>
    <t>75231</t>
  </si>
  <si>
    <t>214-239-6000</t>
  </si>
  <si>
    <t>79415</t>
  </si>
  <si>
    <t>806-763-4455</t>
  </si>
  <si>
    <t>79416</t>
  </si>
  <si>
    <t>806-740-0800</t>
  </si>
  <si>
    <t>75080</t>
  </si>
  <si>
    <t>972-759-2180</t>
  </si>
  <si>
    <t>409-943-4914</t>
  </si>
  <si>
    <t>903-465-7442</t>
  </si>
  <si>
    <t>75211</t>
  </si>
  <si>
    <t>Carrolton</t>
  </si>
  <si>
    <t>214-467-7090</t>
  </si>
  <si>
    <t>469-586-4424</t>
  </si>
  <si>
    <t>512-863-9511</t>
  </si>
  <si>
    <t>77035</t>
  </si>
  <si>
    <t>713-721-0297</t>
  </si>
  <si>
    <t>77381</t>
  </si>
  <si>
    <t>281-363-3535</t>
  </si>
  <si>
    <t>936-327-4446</t>
  </si>
  <si>
    <t>Smithville</t>
  </si>
  <si>
    <t>78957</t>
  </si>
  <si>
    <t>512-237-4606</t>
  </si>
  <si>
    <t>75150</t>
  </si>
  <si>
    <t>972-572-6200</t>
  </si>
  <si>
    <t>817-263-2224</t>
  </si>
  <si>
    <t>75209</t>
  </si>
  <si>
    <t>214-358-3131</t>
  </si>
  <si>
    <t>903-663-2750</t>
  </si>
  <si>
    <t>79088</t>
  </si>
  <si>
    <t>806-995-4810</t>
  </si>
  <si>
    <t>77904</t>
  </si>
  <si>
    <t>361-573-3201</t>
  </si>
  <si>
    <t>Breckenridge</t>
  </si>
  <si>
    <t>76424</t>
  </si>
  <si>
    <t>254-559-3386</t>
  </si>
  <si>
    <t>77014</t>
  </si>
  <si>
    <t>281-586-6088</t>
  </si>
  <si>
    <t>Lumberton</t>
  </si>
  <si>
    <t>77657</t>
  </si>
  <si>
    <t>409-755-0100</t>
  </si>
  <si>
    <t>512-926-2070</t>
  </si>
  <si>
    <t>817-594-8713</t>
  </si>
  <si>
    <t>817-292-6330</t>
  </si>
  <si>
    <t>254-778-4231</t>
  </si>
  <si>
    <t>Weslaco</t>
  </si>
  <si>
    <t>78596</t>
  </si>
  <si>
    <t>956-973-8451</t>
  </si>
  <si>
    <t>White Settlement</t>
  </si>
  <si>
    <t>76108</t>
  </si>
  <si>
    <t>817-246-4996</t>
  </si>
  <si>
    <t>77036</t>
  </si>
  <si>
    <t>713-777-7241</t>
  </si>
  <si>
    <t>Comanche</t>
  </si>
  <si>
    <t>325-356-2571</t>
  </si>
  <si>
    <t>McGregor</t>
  </si>
  <si>
    <t>979-532-5020</t>
  </si>
  <si>
    <t>817-246-4671</t>
  </si>
  <si>
    <t>936-544-2163</t>
  </si>
  <si>
    <t>325-692-2172</t>
  </si>
  <si>
    <t>972-279-3601</t>
  </si>
  <si>
    <t>281-331-6125</t>
  </si>
  <si>
    <t>325-692-1533</t>
  </si>
  <si>
    <t>806-352-7244</t>
  </si>
  <si>
    <t>Edinburg</t>
  </si>
  <si>
    <t>78539</t>
  </si>
  <si>
    <t>956-316-2533</t>
  </si>
  <si>
    <t>Harlingen</t>
  </si>
  <si>
    <t>78550</t>
  </si>
  <si>
    <t>956-230-2300</t>
  </si>
  <si>
    <t>Lancaster</t>
  </si>
  <si>
    <t>75146</t>
  </si>
  <si>
    <t>972-228-8029</t>
  </si>
  <si>
    <t>Groesbeck</t>
  </si>
  <si>
    <t>76642</t>
  </si>
  <si>
    <t>254-729-3366</t>
  </si>
  <si>
    <t>77091</t>
  </si>
  <si>
    <t>713-681-0431</t>
  </si>
  <si>
    <t>78404</t>
  </si>
  <si>
    <t>361-888-5619</t>
  </si>
  <si>
    <t>830-379-7777</t>
  </si>
  <si>
    <t>281-778-5144</t>
  </si>
  <si>
    <t>936-544-0150</t>
  </si>
  <si>
    <t>325-695-6145</t>
  </si>
  <si>
    <t>76704</t>
  </si>
  <si>
    <t>254-752-9774</t>
  </si>
  <si>
    <t>Woodville</t>
  </si>
  <si>
    <t>75979</t>
  </si>
  <si>
    <t>409-283-2555</t>
  </si>
  <si>
    <t>77040</t>
  </si>
  <si>
    <t>713-466-8933</t>
  </si>
  <si>
    <t>Focused Care at Lamesa</t>
  </si>
  <si>
    <t>Ridgmar Medical Lodge</t>
  </si>
  <si>
    <t>Grapevine Medical Lodge</t>
  </si>
  <si>
    <t>Mansfield Medical Lodge</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</si>
  <si>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</si>
  <si>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</si>
  <si>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</si>
  <si>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</si>
  <si>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</si>
  <si>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</si>
  <si>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</si>
  <si>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</si>
  <si>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</si>
  <si>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</si>
  <si>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</si>
  <si>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</si>
  <si>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</si>
  <si>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</si>
  <si>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</si>
  <si>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</si>
  <si>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</si>
  <si>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</si>
  <si>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</si>
  <si>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</si>
  <si>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</si>
  <si>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</si>
  <si>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</si>
  <si>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Total PMPM To Providers during Q1</t>
  </si>
  <si>
    <t>Bump to Providers Estimated minus Actual Q1</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</si>
  <si>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</si>
  <si>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</si>
  <si>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</si>
  <si>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</si>
  <si>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</si>
  <si>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r>
      <rPr>
        <b/>
        <sz val="12"/>
        <color theme="1"/>
        <rFont val="Calibri"/>
        <family val="2"/>
        <scheme val="minor"/>
      </rPr>
      <t>*Note*</t>
    </r>
    <r>
      <rPr>
        <sz val="12"/>
        <color theme="1"/>
        <rFont val="Calibri"/>
        <family val="2"/>
        <scheme val="minor"/>
      </rPr>
      <t xml:space="preserve"> Payment value is only for Component 1 values with prior period adjustments.</t>
    </r>
  </si>
  <si>
    <t>Matador Health and Rehabilitation Center</t>
  </si>
  <si>
    <t>805 Harrison Street</t>
  </si>
  <si>
    <t>Matador</t>
  </si>
  <si>
    <t>79244</t>
  </si>
  <si>
    <t>860-347-1000</t>
  </si>
  <si>
    <t>Val Verde County Hospital District dba Pearsall Nursing and Rehabilitation Center - North</t>
  </si>
  <si>
    <t>Val Verde County Hospital District dba Maverick Nursing and Rehabilitation Center</t>
  </si>
  <si>
    <t>2000 N. Main</t>
  </si>
  <si>
    <t>432-686-1898</t>
  </si>
  <si>
    <t>830-597-5445</t>
  </si>
  <si>
    <t>3505-3 S Buckner Blvd</t>
  </si>
  <si>
    <t>S.P.J.S.T. Rest Home 3</t>
  </si>
  <si>
    <t>West Wharton County Hospital District</t>
  </si>
  <si>
    <t>248 Wisteria Lane</t>
  </si>
  <si>
    <t>El Campo</t>
  </si>
  <si>
    <t>77437</t>
  </si>
  <si>
    <t>979-648-2628</t>
  </si>
  <si>
    <t>Val Verde County Hospital District dba Windsor Mission Oaks</t>
  </si>
  <si>
    <t>Val Verde County Hospital District dba Val Verde Nursing and Rehabilitation Center</t>
  </si>
  <si>
    <t>100 Herrmann Drive</t>
  </si>
  <si>
    <t>Guadalupe County Hospital Board</t>
  </si>
  <si>
    <t>Dewitt Medical District dba Windsor Nursing and Rehabilitation of Duval</t>
  </si>
  <si>
    <t>409 South Files Street</t>
  </si>
  <si>
    <t>Heritage Park Rehabilitation and Skilled Nursing Center</t>
  </si>
  <si>
    <t>OakBend Medical Center dba Heritage Park Rehabilitation and Skilled Nursing Center</t>
  </si>
  <si>
    <t>1000 McKinley St</t>
  </si>
  <si>
    <t>3504-4 S Buckner Blvd</t>
  </si>
  <si>
    <t>Pfugerville Nursing and rehabilitation Center</t>
  </si>
  <si>
    <t>Plugerville</t>
  </si>
  <si>
    <t>3505-2 S Buckner Blvd</t>
  </si>
  <si>
    <t>1205 Santa Fe Health &amp; Rehabilitation Center</t>
  </si>
  <si>
    <t xml:space="preserve">Weatherford </t>
  </si>
  <si>
    <t>THE MEADOWS HEALTH AND REHABILITATION CENTER</t>
  </si>
  <si>
    <t>6621 Dan Dancigerr Rd</t>
  </si>
  <si>
    <t>4825 Wellesley Avenue</t>
  </si>
  <si>
    <t>Forth Worth</t>
  </si>
  <si>
    <t>Briarcliff Nursing and Rehabilitation Center</t>
  </si>
  <si>
    <t>3201 North Ware Rd</t>
  </si>
  <si>
    <t>Colonial Manor Nursing Center</t>
  </si>
  <si>
    <t>2035 N Granbury St</t>
  </si>
  <si>
    <t>DFW Nursing &amp; Rehab</t>
  </si>
  <si>
    <t>1 Lakeside Plaza, 127 W Broad Street, Suite 700</t>
  </si>
  <si>
    <t>Mi Casita Nursing  and Rehabilitation</t>
  </si>
  <si>
    <t>2400 Quaker Ave</t>
  </si>
  <si>
    <t>806-792-2831</t>
  </si>
  <si>
    <t>Retama Manor Nursing Center - Pleasanton South</t>
  </si>
  <si>
    <t>905 Oaklawn Road</t>
  </si>
  <si>
    <t>830-567-3861</t>
  </si>
  <si>
    <t>Retama Manor Nursing Center / Alice</t>
  </si>
  <si>
    <t>Retama Manor Nursing Center / Laredo - West</t>
  </si>
  <si>
    <t>1200 East Lane St</t>
  </si>
  <si>
    <t>138 S FM 1329</t>
  </si>
  <si>
    <t>LUBBOCK HOSPITALITY NURSING AND REHABILITATION CENTER</t>
  </si>
  <si>
    <t>204 W. Nash Street</t>
  </si>
  <si>
    <t>Terrell</t>
  </si>
  <si>
    <t>75160</t>
  </si>
  <si>
    <t>972-563-7668</t>
  </si>
  <si>
    <t>Quaility Care of Waco</t>
  </si>
  <si>
    <t>Retama Manor Nursing Center - Jourdanton</t>
  </si>
  <si>
    <t>Jourdanton</t>
  </si>
  <si>
    <t>TN</t>
  </si>
  <si>
    <t>3326 Burgoyne Street</t>
  </si>
  <si>
    <t>Carrollton Health and Rehabilitation</t>
  </si>
  <si>
    <t>Seminole Hospital District of Gaines County Texas</t>
  </si>
  <si>
    <t>230 S. Clark Rd</t>
  </si>
  <si>
    <t>5560 Tennyson Pkwy Ste 210</t>
  </si>
  <si>
    <t>75024</t>
  </si>
  <si>
    <t>469-916-6100</t>
  </si>
  <si>
    <t>RETAMA MANOR NURSING CENTER / MCALLEN</t>
  </si>
  <si>
    <t>Starr County Hospital District</t>
  </si>
  <si>
    <t>900 South 12Th Street</t>
  </si>
  <si>
    <t>Mcallen</t>
  </si>
  <si>
    <t>956-686-8235</t>
  </si>
  <si>
    <t>Heritage Oaks Nursing and Rehabilitation Center</t>
  </si>
  <si>
    <t>7820 Skyline Park</t>
  </si>
  <si>
    <t>820 Jeffrey Dr</t>
  </si>
  <si>
    <t>3103 E. Airline Dr.</t>
  </si>
  <si>
    <t>361-575-6457</t>
  </si>
  <si>
    <t>Winnie Stowell Hospital District</t>
  </si>
  <si>
    <t>1780 Hughes Landing Boulevard, Suite 500</t>
  </si>
  <si>
    <t>Legend Oaks Healthcare and Rehabilitation -Euless</t>
  </si>
  <si>
    <t>Val Verde County Hospital District dba Windsor Nursing and Rehabilitation Center of Seguin</t>
  </si>
  <si>
    <t>Heritage at Turner Park</t>
  </si>
  <si>
    <t>Grand Praire</t>
  </si>
  <si>
    <t>1102 Galveston St</t>
  </si>
  <si>
    <t>806-495-2848</t>
  </si>
  <si>
    <t>MEMORIAL HEALTH CARE CENTER</t>
  </si>
  <si>
    <t>212 NW 10TH STREET</t>
  </si>
  <si>
    <t>SEMINOLE</t>
  </si>
  <si>
    <t>432-758-4870</t>
  </si>
  <si>
    <t>The Highlands of Dallas</t>
  </si>
  <si>
    <t>9009 Forest Lane</t>
  </si>
  <si>
    <t>75243</t>
  </si>
  <si>
    <t>3119 Quentin Road</t>
  </si>
  <si>
    <t>Retama Manor Nursing Center - Pleasanton North</t>
  </si>
  <si>
    <t>404 W. Goodwin Street</t>
  </si>
  <si>
    <t>1521 E Rusk Street</t>
  </si>
  <si>
    <t>903-586-3626</t>
  </si>
  <si>
    <t>Golden Creek Healthcare and Rehab</t>
  </si>
  <si>
    <t xml:space="preserve">Memorial Medical Center </t>
  </si>
  <si>
    <t>281-499-9333</t>
  </si>
  <si>
    <t>301 W. Martin St</t>
  </si>
  <si>
    <t>700 W Hwy 287 S</t>
  </si>
  <si>
    <t>Retama Manor Nursing Center/ San Antonio North</t>
  </si>
  <si>
    <t>501 Ogden St</t>
  </si>
  <si>
    <t>112 Ruthlynn Drive</t>
  </si>
  <si>
    <t>1720 N. Logan St</t>
  </si>
  <si>
    <t>5300 Alto Mesa Blvd</t>
  </si>
  <si>
    <t>Ft. Worth</t>
  </si>
  <si>
    <t>1400 Lake Shore Drive</t>
  </si>
  <si>
    <t>Smithville Hospital Authority dba Elgin Nursing and Rehabilitation Center</t>
  </si>
  <si>
    <t>1373 North Avenue C</t>
  </si>
  <si>
    <t>Lakeridge Nursing and Rehabilitation</t>
  </si>
  <si>
    <t>4403 74th Street</t>
  </si>
  <si>
    <t>79424</t>
  </si>
  <si>
    <t>806-795-0668</t>
  </si>
  <si>
    <t>3759 Valley View Rd</t>
  </si>
  <si>
    <t>Lockney Health and Rehabilitation Center</t>
  </si>
  <si>
    <t>401 N Main St</t>
  </si>
  <si>
    <t>Lockney</t>
  </si>
  <si>
    <t>PO Box 1060</t>
  </si>
  <si>
    <t>Palo Duro Nursing Home</t>
  </si>
  <si>
    <t>405 S Collins St</t>
  </si>
  <si>
    <t>Claude</t>
  </si>
  <si>
    <t>PO Box 786</t>
  </si>
  <si>
    <t>Prairie House Living Center</t>
  </si>
  <si>
    <t>1301 Mesa Drive</t>
  </si>
  <si>
    <t>Brookland</t>
  </si>
  <si>
    <t>718-381-1313</t>
  </si>
  <si>
    <t>4650 S. Panther Creek Dr.</t>
  </si>
  <si>
    <t>930 S. Baxter</t>
  </si>
  <si>
    <t>DOWNTOWN HEALTH AND REHABILITATION CENTER</t>
  </si>
  <si>
    <t>424 South Adams Street</t>
  </si>
  <si>
    <t>1116 E Loop 304</t>
  </si>
  <si>
    <t>Crocket</t>
  </si>
  <si>
    <t>Coronado Nursing Center</t>
  </si>
  <si>
    <t>521 S Heatherwilde Blvd</t>
  </si>
  <si>
    <t>6825 Harry Hines Blvd.</t>
  </si>
  <si>
    <t>P O Box 23648</t>
  </si>
  <si>
    <t>254-741-5928</t>
  </si>
  <si>
    <t>Mitchell County Nursing and Rehabilitation Center</t>
  </si>
  <si>
    <t>Mitchell County Hospital District dba Mitchell County Nursing and Rehabilitation Center</t>
  </si>
  <si>
    <t>1941 Chestnut St.</t>
  </si>
  <si>
    <t>1201 N. 15th St.</t>
  </si>
  <si>
    <t xml:space="preserve"> 2501 Parkview Drive, Suite 110</t>
  </si>
  <si>
    <t xml:space="preserve"> Fort Worth</t>
  </si>
  <si>
    <t>817-632-1000</t>
  </si>
  <si>
    <t>3130 S. Brahma Blvd</t>
  </si>
  <si>
    <t>Trinity Healthcare Residence</t>
  </si>
  <si>
    <t>8001 Western Hills Blvd.</t>
  </si>
  <si>
    <t>817-246-4953</t>
  </si>
  <si>
    <t xml:space="preserve">Luling </t>
  </si>
  <si>
    <t>Hale Center Health and Rehabilitation</t>
  </si>
  <si>
    <t>Childress County Hospital Distrcit</t>
  </si>
  <si>
    <t>202 W 3rd St</t>
  </si>
  <si>
    <t>Hale Center</t>
  </si>
  <si>
    <t>PO Box 243</t>
  </si>
  <si>
    <t>307 West Cypress</t>
  </si>
  <si>
    <t>Hogan Park Nursing &amp; Rehabilitation</t>
  </si>
  <si>
    <t>432-683-5403</t>
  </si>
  <si>
    <t>Cisco Nursing and Rehabilitation</t>
  </si>
  <si>
    <t>LONGMEADOW HEALTHCARE CENTER</t>
  </si>
  <si>
    <t>120 Meadowview Drive</t>
  </si>
  <si>
    <t>Kaufman Healthcare Center</t>
  </si>
  <si>
    <t>3001 S. Houston</t>
  </si>
  <si>
    <t>Kaufman</t>
  </si>
  <si>
    <t>75142</t>
  </si>
  <si>
    <t>972-932-2118</t>
  </si>
  <si>
    <t>Tomball Rehab and Nursing</t>
  </si>
  <si>
    <t>Chamber County Public Hospital District No. 1</t>
  </si>
  <si>
    <t>815 Peach Street</t>
  </si>
  <si>
    <t>Tombal</t>
  </si>
  <si>
    <t>281-351-5443</t>
  </si>
  <si>
    <t>RETAMA MANOR NURSING CENTER</t>
  </si>
  <si>
    <t>2322 Morgan Avenue</t>
  </si>
  <si>
    <t>78405</t>
  </si>
  <si>
    <t>361-882-4242</t>
  </si>
  <si>
    <t>831 Tehuacana Highway</t>
  </si>
  <si>
    <t xml:space="preserve">Mexia </t>
  </si>
  <si>
    <t>Golden Acres Living and Rehabilitation</t>
  </si>
  <si>
    <t>2525 Centerville Rd</t>
  </si>
  <si>
    <t>RETAMA MANOR NURSING CENTER / RAYMONDVILLE</t>
  </si>
  <si>
    <t>1700 S Expressway 77</t>
  </si>
  <si>
    <t>Raymondville</t>
  </si>
  <si>
    <t>78580</t>
  </si>
  <si>
    <t>956-689-2156</t>
  </si>
  <si>
    <t>Park Manor Health Care &amp; Rehabilitation</t>
  </si>
  <si>
    <t>207 E Parkerville Road</t>
  </si>
  <si>
    <t>Lewisvlle</t>
  </si>
  <si>
    <t>Liberty County Hospital No 1 dba Jefferson Nursing and Rehabilitation Center</t>
  </si>
  <si>
    <t xml:space="preserve">3840 Pointe Parkway </t>
  </si>
  <si>
    <t>510 E. 37th St</t>
  </si>
  <si>
    <t>Liberty County Hospital District No 1</t>
  </si>
  <si>
    <t>808 S Robb St</t>
  </si>
  <si>
    <t xml:space="preserve">Trinity </t>
  </si>
  <si>
    <t>Liberty County Hospital District No.1</t>
  </si>
  <si>
    <t>409-842-2244</t>
  </si>
  <si>
    <t>River Valley Health &amp; Rehabilitation Center</t>
  </si>
  <si>
    <t>OakBend Medical Center dba The Bradford at Brookside</t>
  </si>
  <si>
    <t>301 West Park Drive</t>
  </si>
  <si>
    <t>75252</t>
  </si>
  <si>
    <t>972-517-7771</t>
  </si>
  <si>
    <t>3119 Quetin Road</t>
  </si>
  <si>
    <t>201 E. 15th Street</t>
  </si>
  <si>
    <t>805-250-3922</t>
  </si>
  <si>
    <t>Smithville Hospital Authority dba Southpark Meadows Nursing and Rehabilitation Center</t>
  </si>
  <si>
    <t>9801 1st Street</t>
  </si>
  <si>
    <t>Legend Okas Healthcare and Rehabilitation Center - Gladewater</t>
  </si>
  <si>
    <t>555 Ranch Road 3237</t>
  </si>
  <si>
    <t>3301 E Mockingbird</t>
  </si>
  <si>
    <t>Duncanville Health Care and Rehabilitation Center</t>
  </si>
  <si>
    <t>419 S. Cockrell Hill Road</t>
  </si>
  <si>
    <t>Teague Nursing &amp; Rehab</t>
  </si>
  <si>
    <t>884 Hwy. 84 W.</t>
  </si>
  <si>
    <t>Teague</t>
  </si>
  <si>
    <t>75860</t>
  </si>
  <si>
    <t>254-739-2541</t>
  </si>
  <si>
    <t>PLEASANT SPRINGS HEALTHCARE CENTER</t>
  </si>
  <si>
    <t>2003 N. Edwards Ave.</t>
  </si>
  <si>
    <t>300 W. Salmon Street</t>
  </si>
  <si>
    <t>700 N Herndon</t>
  </si>
  <si>
    <t>Homestead Nursing and Rehabilitation of Collinsville</t>
  </si>
  <si>
    <t>501 N Main Street</t>
  </si>
  <si>
    <t xml:space="preserve">Collinsville </t>
  </si>
  <si>
    <t>76233</t>
  </si>
  <si>
    <t>903-429-6426</t>
  </si>
  <si>
    <t>Sweeny Hospital District dba Laurel Court</t>
  </si>
  <si>
    <t xml:space="preserve">3830 Mustang Rd. </t>
  </si>
  <si>
    <t>281-824-0070</t>
  </si>
  <si>
    <t>3428 Moulton Road</t>
  </si>
  <si>
    <t>830-857-1646</t>
  </si>
  <si>
    <t>Heritage House of Keller Rehab &amp; Nursing</t>
  </si>
  <si>
    <t>1150 Whitley Rd</t>
  </si>
  <si>
    <t>200 SW 25th Ave</t>
  </si>
  <si>
    <t>1200 N Jackson</t>
  </si>
  <si>
    <t>Legend Oaks Healthcare and Rehabilitation Center-West San Antonio</t>
  </si>
  <si>
    <t>1670 W. Lingleville Rd.</t>
  </si>
  <si>
    <t>Laredo Nursing and Rehabilitation Center</t>
  </si>
  <si>
    <t>Seabury Nursing &amp; Rehabilitation</t>
  </si>
  <si>
    <t>2443 W. 16th Street</t>
  </si>
  <si>
    <t>PO Box 890</t>
  </si>
  <si>
    <t>515 W. Ashby Place</t>
  </si>
  <si>
    <t>210-732-5182</t>
  </si>
  <si>
    <t>1213 Water St</t>
  </si>
  <si>
    <t>521 W 7Th Street</t>
  </si>
  <si>
    <t>Mexia LTC Nursing &amp; Rehab</t>
  </si>
  <si>
    <t>601 Terrace Lane</t>
  </si>
  <si>
    <t>254-562-5400</t>
  </si>
  <si>
    <t>Founders Plaza Nursing and Rehab</t>
  </si>
  <si>
    <t>721 S. HWY 78</t>
  </si>
  <si>
    <t>3100 Avenue E</t>
  </si>
  <si>
    <t>830-426-7700</t>
  </si>
  <si>
    <t>NORTH PARK HEALTH AND REHABILITATION CENTER</t>
  </si>
  <si>
    <t>1720 N. McDonald Street</t>
  </si>
  <si>
    <t>75071</t>
  </si>
  <si>
    <t>Heritage House of Marshall Health &amp; Rehabilitation</t>
  </si>
  <si>
    <t>5915 Elysian Fields Road</t>
  </si>
  <si>
    <t>8825 Lamplighter Lane</t>
  </si>
  <si>
    <t>107 E Rogers</t>
  </si>
  <si>
    <t>3011 W. Adams Ave</t>
  </si>
  <si>
    <t>Magnolia Place</t>
  </si>
  <si>
    <t>1307 Martin Luther King Drive</t>
  </si>
  <si>
    <t>75657</t>
  </si>
  <si>
    <t>469-712-6025</t>
  </si>
  <si>
    <t>1150 Loop 304 E</t>
  </si>
  <si>
    <t>Oakland Manor</t>
  </si>
  <si>
    <t>1400 N. Main Street</t>
  </si>
  <si>
    <t>Memorial City Health and Rehabilitation</t>
  </si>
  <si>
    <t>1341 Blalock</t>
  </si>
  <si>
    <t>713-468-7821</t>
  </si>
  <si>
    <t>The Villa at Mountainview</t>
  </si>
  <si>
    <t>432-558-3400</t>
  </si>
  <si>
    <t>Fort Stockton Living &amp; Rehabilitation</t>
  </si>
  <si>
    <t>501 N. Sycamore</t>
  </si>
  <si>
    <t>432-336-7631</t>
  </si>
  <si>
    <t>1200 W. 15th Street</t>
  </si>
  <si>
    <t>432-943-2741</t>
  </si>
  <si>
    <t>2535 West Pleasant Run Road</t>
  </si>
  <si>
    <t>Groesbeck LTC Nursing &amp; Rehab</t>
  </si>
  <si>
    <t>607 Parkside Drive</t>
  </si>
  <si>
    <t>254-729-3245</t>
  </si>
  <si>
    <t>OAK MANOR NURSING CENTER</t>
  </si>
  <si>
    <t>624 N. Converse Street</t>
  </si>
  <si>
    <t>Tyler County Hosptial District dba Silsbee Convalescent</t>
  </si>
  <si>
    <t>Llano Nursing and Rehabilitation Center</t>
  </si>
  <si>
    <t>800 W Haynie St.</t>
  </si>
  <si>
    <t>325-247-4194</t>
  </si>
  <si>
    <t>1350 Main Street</t>
  </si>
  <si>
    <t>Trucare Living Centers - Palestine</t>
  </si>
  <si>
    <t>2655 S. Sycamore Street</t>
  </si>
  <si>
    <t>75801</t>
  </si>
  <si>
    <t>903-723-2592</t>
  </si>
  <si>
    <t>PARK HIGHLANDS NURSING AND REHABILITATION CENTER</t>
  </si>
  <si>
    <t>OakBend Medical Center dba Windsor Quail Valley Post-Acute Healthcare</t>
  </si>
  <si>
    <t>101 S Lancaster</t>
  </si>
  <si>
    <t>Parkview Nursing Care Center</t>
  </si>
  <si>
    <t>1100 West Ave. J</t>
  </si>
  <si>
    <t>Oak Crest Nursing Center</t>
  </si>
  <si>
    <t>Deerbrook Skilled Nursing and Rehab</t>
  </si>
  <si>
    <t>9250 Humble-Westfield Road</t>
  </si>
  <si>
    <t>281-446-5160</t>
  </si>
  <si>
    <t>4100 College Park Drive</t>
  </si>
  <si>
    <t>1200 7th St NW</t>
  </si>
  <si>
    <t>345 Country Club Drive</t>
  </si>
  <si>
    <t>OakBend Medical Center dba Larkspur</t>
  </si>
  <si>
    <t>Crowell Nursing Center</t>
  </si>
  <si>
    <t>200 S Ave B</t>
  </si>
  <si>
    <t>Crowell</t>
  </si>
  <si>
    <t>PO Box 670</t>
  </si>
  <si>
    <t>Homestead Nursing and Rehabilitation of Baird</t>
  </si>
  <si>
    <t>224 E. Sixth Street</t>
  </si>
  <si>
    <t>Baird</t>
  </si>
  <si>
    <t>1020 South 4th Street</t>
  </si>
  <si>
    <t>806-323-6422</t>
  </si>
  <si>
    <t>Medina County Hospital District dba Medina Valley Health &amp; Rehab</t>
  </si>
  <si>
    <t>Heights of Gonzales</t>
  </si>
  <si>
    <t>701 N. Sarah DeWitt Drive</t>
  </si>
  <si>
    <t>Giddings Residence and Rehabilitation Center</t>
  </si>
  <si>
    <t>1181 N. Williamson Street</t>
  </si>
  <si>
    <t>LaDora Nursing and Rehab Center</t>
  </si>
  <si>
    <t>817-283-4771</t>
  </si>
  <si>
    <t>112 Pioneer Dr</t>
  </si>
  <si>
    <t>1020 S. 23rd Street</t>
  </si>
  <si>
    <t>Ennis Care Center</t>
  </si>
  <si>
    <t>1200 S. Hall Street</t>
  </si>
  <si>
    <t>507 W Jackson Street</t>
  </si>
  <si>
    <t>Menard Manor</t>
  </si>
  <si>
    <t>100 Gay Street</t>
  </si>
  <si>
    <t>Menard</t>
  </si>
  <si>
    <t>76859</t>
  </si>
  <si>
    <t>P.O. Box 608</t>
  </si>
  <si>
    <t>325-396-4515</t>
  </si>
  <si>
    <t>Friendship Haven Healthcare &amp; Rehab Center</t>
  </si>
  <si>
    <t>1500 Sunset Drive</t>
  </si>
  <si>
    <t xml:space="preserve">Friendswood </t>
  </si>
  <si>
    <t>77546</t>
  </si>
  <si>
    <t>281-992-4300</t>
  </si>
  <si>
    <t>Legend Oaks Healthcare and Rehabilitation Center-San Antonio</t>
  </si>
  <si>
    <t>INTERLOCHEN HEALTH AND REHABILITATION CENTER</t>
  </si>
  <si>
    <t>414 Johnson Drive</t>
  </si>
  <si>
    <t>718-408-8954</t>
  </si>
  <si>
    <t>Park Place Health Care Center</t>
  </si>
  <si>
    <t>Schleicher County Hospital District Nursing Home</t>
  </si>
  <si>
    <t>102 N. US Hwy 277</t>
  </si>
  <si>
    <t>325-226-3032</t>
  </si>
  <si>
    <t>Lake Village Nursing and Rehabilitation Center</t>
  </si>
  <si>
    <t>Mira Vist Court</t>
  </si>
  <si>
    <t>RETAMA MANOR NURSING CENTER / HARLINGEN</t>
  </si>
  <si>
    <t>820 Camelot</t>
  </si>
  <si>
    <t>956-423-4663</t>
  </si>
  <si>
    <t>Windsor Healthcare Residence LCD</t>
  </si>
  <si>
    <t>1025 W. Yeagua</t>
  </si>
  <si>
    <t>246 Haley Dr</t>
  </si>
  <si>
    <t>Floresville Residence and Rehabilitation Center</t>
  </si>
  <si>
    <t>1811 Sixth Street</t>
  </si>
  <si>
    <t>Gainesville Convalescent Center</t>
  </si>
  <si>
    <t>1900 O''Neal St.</t>
  </si>
  <si>
    <t>940-665-2826</t>
  </si>
  <si>
    <t>2735 Airlinr Road</t>
  </si>
  <si>
    <t>Landmark of Amarillo Rehab and Nursing Center</t>
  </si>
  <si>
    <t>5601 Plum Creek Dr</t>
  </si>
  <si>
    <t>Decatur Hospital Authority dba Ridgmar Medical Lodge</t>
  </si>
  <si>
    <t>1000 Chinaberry Dr., Ste. 200</t>
  </si>
  <si>
    <t>Bossier City</t>
  </si>
  <si>
    <t>71111</t>
  </si>
  <si>
    <t>Park Manor of Southbelt</t>
  </si>
  <si>
    <t>11902 Resource Parkway</t>
  </si>
  <si>
    <t>77089</t>
  </si>
  <si>
    <t>281-992-6802</t>
  </si>
  <si>
    <t>4910 Emory</t>
  </si>
  <si>
    <t>Decatur Hospital Authority dba Grapevine Medical Lodge</t>
  </si>
  <si>
    <t>Medina County Hospital District dba Town &amp; Country Manor</t>
  </si>
  <si>
    <t>807 W Bois D''Arc, PO Box 587</t>
  </si>
  <si>
    <t xml:space="preserve">Henrietta </t>
  </si>
  <si>
    <t>Po Box 587</t>
  </si>
  <si>
    <t>601 E. Reunion Street</t>
  </si>
  <si>
    <t>Smithville Hospital Authority dba Towers Nursing Home</t>
  </si>
  <si>
    <t>Seminole Hospital District of Gaines County  Texas</t>
  </si>
  <si>
    <t>2590 Loop 337 North</t>
  </si>
  <si>
    <t>2650 ELKTON TRAIL</t>
  </si>
  <si>
    <t>2300 Jack Finney Blvd.</t>
  </si>
  <si>
    <t>225 South Main Street</t>
  </si>
  <si>
    <t>400 Old Sidney Road</t>
  </si>
  <si>
    <t>Park Manor of Tomball</t>
  </si>
  <si>
    <t>250 School Street</t>
  </si>
  <si>
    <t>281-516-7929</t>
  </si>
  <si>
    <t>Live Oak Nursing Center</t>
  </si>
  <si>
    <t>Willowbend Nursing and Rehabilitation Center</t>
  </si>
  <si>
    <t>5600 Davis Blvd.</t>
  </si>
  <si>
    <t>North Richland HIlls</t>
  </si>
  <si>
    <t>Sweeny Hospital District dba The Colonnades at Reflection Bay</t>
  </si>
  <si>
    <t>Northern Oaks Living and Rehabilitation Center</t>
  </si>
  <si>
    <t>Tulia Health and Rehabilitation Center</t>
  </si>
  <si>
    <t>714 S Austin Ave</t>
  </si>
  <si>
    <t>Tulia</t>
  </si>
  <si>
    <t>Legend Oaks Healthcare and Rehabilitation - West Houstonrthwest Houston</t>
  </si>
  <si>
    <t>910 Midwestern Pkwy.</t>
  </si>
  <si>
    <t>1507 West Main Street</t>
  </si>
  <si>
    <t>2001 Scenic Rd</t>
  </si>
  <si>
    <t>211 E Jasper Street</t>
  </si>
  <si>
    <t>Memorial Nursing and Rehabiiation Center</t>
  </si>
  <si>
    <t>806-935-6500</t>
  </si>
  <si>
    <t>TEXOMA HEALTHCARE CENTER</t>
  </si>
  <si>
    <t>1000 East Highway 82</t>
  </si>
  <si>
    <t>4011 Williams Drive</t>
  </si>
  <si>
    <t>1555 Powell Avenue</t>
  </si>
  <si>
    <t>OakBend Medical Center dba Brenham Nursing and Rehabilitation</t>
  </si>
  <si>
    <t>Park Manor The Woodlands</t>
  </si>
  <si>
    <t>1014 Windsor Lakes Boulevard</t>
  </si>
  <si>
    <t>77384</t>
  </si>
  <si>
    <t>936-273-9424</t>
  </si>
  <si>
    <t>2229 North Carroll Blvd</t>
  </si>
  <si>
    <t>1400 Hilltop Rd</t>
  </si>
  <si>
    <t>MONUMENT REHABILITATION AND NURSING CENTER</t>
  </si>
  <si>
    <t>411 S Miller St</t>
  </si>
  <si>
    <t>6500 Horizon circle</t>
  </si>
  <si>
    <t>254-399-6788</t>
  </si>
  <si>
    <t>Smithville Hospital Authority dba Bastrop Lost Pines Nursing and Rehabilitation Center</t>
  </si>
  <si>
    <t>430 Old Austin Highway</t>
  </si>
  <si>
    <t>Andrews</t>
  </si>
  <si>
    <t>432-464-2430</t>
  </si>
  <si>
    <t>200 E. Ryan St</t>
  </si>
  <si>
    <t>Cross Timbers Rehabilitation and Healthcare Center</t>
  </si>
  <si>
    <t>3315 Cross Timbers Road</t>
  </si>
  <si>
    <t>3500 Park Street</t>
  </si>
  <si>
    <t xml:space="preserve">Stonewall Memorial Hospital </t>
  </si>
  <si>
    <t>931 N. Broadway (PO BOX 567)</t>
  </si>
  <si>
    <t>Willow Park Rehabilitation and Care Center</t>
  </si>
  <si>
    <t>300 Crown Pointe Blvd</t>
  </si>
  <si>
    <t>Willow Park</t>
  </si>
  <si>
    <t>76087</t>
  </si>
  <si>
    <t>817-757-1200</t>
  </si>
  <si>
    <t>307 W. 8th St.</t>
  </si>
  <si>
    <t>OLNEY-HAMILTON HOSPITAL DISTRICT</t>
  </si>
  <si>
    <t>1402 W. ELM</t>
  </si>
  <si>
    <t>Silver Pines Nursing and Rehabilitation Center</t>
  </si>
  <si>
    <t>Smithville Hospital Authority dba Silver Pines Nursing and Rehabilitation Center</t>
  </si>
  <si>
    <t>503 Old Austin Highway</t>
  </si>
  <si>
    <t>512-321-6220</t>
  </si>
  <si>
    <t>College Park Rehbilitation and Care Center</t>
  </si>
  <si>
    <t>1715 Martin Dr.</t>
  </si>
  <si>
    <t>Goodall-Witcher Nursing Facility</t>
  </si>
  <si>
    <t>101 Posey Ave</t>
  </si>
  <si>
    <t>Clifton</t>
  </si>
  <si>
    <t>P.O. Box 549</t>
  </si>
  <si>
    <t>3617 O''Hare Drive</t>
  </si>
  <si>
    <t>972-284-8600</t>
  </si>
  <si>
    <t>Whispering Pines Nursing and Rehab</t>
  </si>
  <si>
    <t>Titus County Hospital District</t>
  </si>
  <si>
    <t>910 S Beech Street</t>
  </si>
  <si>
    <t>Winnsboro</t>
  </si>
  <si>
    <t>903-342-5243</t>
  </si>
  <si>
    <t>2450 E. 5th Street</t>
  </si>
  <si>
    <t>903-592-6745</t>
  </si>
  <si>
    <t>910 E. Pierson St.</t>
  </si>
  <si>
    <t>3515 S. Park Avenue</t>
  </si>
  <si>
    <t>Green Valley Healthcare and Rehabilitation</t>
  </si>
  <si>
    <t>6850 RUFE SNOW DRIVE</t>
  </si>
  <si>
    <t>561 E. Ridgecrest Road</t>
  </si>
  <si>
    <t>Legacy at Town Creek</t>
  </si>
  <si>
    <t>2212 W Reagan St</t>
  </si>
  <si>
    <t xml:space="preserve"> Carthage</t>
  </si>
  <si>
    <t>Decatur Hospital Authority dba Mansfield Medical Lodge</t>
  </si>
  <si>
    <t>76065</t>
  </si>
  <si>
    <t>45F094</t>
  </si>
  <si>
    <t>Reagan County Care Center</t>
  </si>
  <si>
    <t>Reagan Hospital District</t>
  </si>
  <si>
    <t>1300 N Main Ave</t>
  </si>
  <si>
    <t>Big Lake</t>
  </si>
  <si>
    <t>P O Box 990</t>
  </si>
  <si>
    <t>325-884-2561</t>
  </si>
  <si>
    <t>1000 Avenue J</t>
  </si>
  <si>
    <t>76210</t>
  </si>
  <si>
    <t>602 Babcock Road</t>
  </si>
  <si>
    <t>210-734-1120</t>
  </si>
  <si>
    <t>spearman</t>
  </si>
  <si>
    <t>806-659-5535</t>
  </si>
  <si>
    <t>Sunset Home</t>
  </si>
  <si>
    <t>1800 West 9th St</t>
  </si>
  <si>
    <t>P.O. Box 71</t>
  </si>
  <si>
    <t>DeWitt Medical district</t>
  </si>
  <si>
    <t>710 FM 359 South</t>
  </si>
  <si>
    <t>2091 Bandera Highway</t>
  </si>
  <si>
    <t>900 S. STATE ST 76933</t>
  </si>
  <si>
    <t>79633</t>
  </si>
  <si>
    <t>45E393</t>
  </si>
  <si>
    <t>Kent County Nursing Home</t>
  </si>
  <si>
    <t>Kent County DBA Kent County Nursing Home</t>
  </si>
  <si>
    <t>1443 N Main</t>
  </si>
  <si>
    <t>Jayton</t>
  </si>
  <si>
    <t>79528</t>
  </si>
  <si>
    <t>PO Box 86</t>
  </si>
  <si>
    <t>806-237-3036</t>
  </si>
  <si>
    <t>27840 Johnson Road</t>
  </si>
  <si>
    <t xml:space="preserve">Lubbock </t>
  </si>
  <si>
    <t>Trucare Living Centers-Columbus</t>
  </si>
  <si>
    <t>1511 Montezuma Street</t>
  </si>
  <si>
    <t>Columbus</t>
  </si>
  <si>
    <t>78934</t>
  </si>
  <si>
    <t>979-733-0500</t>
  </si>
  <si>
    <t>PO Box 23648</t>
  </si>
  <si>
    <t>76702</t>
  </si>
  <si>
    <t>7100 Trail Lake Drive</t>
  </si>
  <si>
    <t>3505-5 S. Buckner Blvd.</t>
  </si>
  <si>
    <t>323-987-4809</t>
  </si>
  <si>
    <t>325-486-3702</t>
  </si>
  <si>
    <t>Hamilton County Hospital District dba Bel Air at Teravista</t>
  </si>
  <si>
    <t>512-310-3700</t>
  </si>
  <si>
    <t>Ralls Nursing Home</t>
  </si>
  <si>
    <t>1111 Ave P</t>
  </si>
  <si>
    <t>Ralls</t>
  </si>
  <si>
    <t>806-253-2596</t>
  </si>
  <si>
    <t>Apex Secure Care Brownfield</t>
  </si>
  <si>
    <t>1101 E Lake St</t>
  </si>
  <si>
    <t>1119 Tahoka Hwy</t>
  </si>
  <si>
    <t>806-637-7561</t>
  </si>
  <si>
    <t>75062</t>
  </si>
  <si>
    <t>75070</t>
  </si>
  <si>
    <t>Hollymead</t>
  </si>
  <si>
    <t>Decatur Hospital Authority dba Hollymead</t>
  </si>
  <si>
    <t>4101 Long Prairie Road</t>
  </si>
  <si>
    <t>214-285-3200</t>
  </si>
  <si>
    <t>Knox Country Hospital District DBA Munday Nursing Center</t>
  </si>
  <si>
    <t>421 West F St</t>
  </si>
  <si>
    <t>PO Box 199</t>
  </si>
  <si>
    <t>The Broadmoor at Creekside Park</t>
  </si>
  <si>
    <t>Memorial Medical Center dba The Broadmoor at Creekside Park</t>
  </si>
  <si>
    <t>5665 Creekside Forest Drive</t>
  </si>
  <si>
    <t>77389</t>
  </si>
  <si>
    <t>281-255-8180</t>
  </si>
  <si>
    <t>2333 Manor Dr.</t>
  </si>
  <si>
    <t>Sorrento</t>
  </si>
  <si>
    <t>2739 Babcock Rd</t>
  </si>
  <si>
    <t>78229</t>
  </si>
  <si>
    <t>210-616-3250</t>
  </si>
  <si>
    <t>Prestonwood Rehabilitation and Nursing Center</t>
  </si>
  <si>
    <t>Oakbend Medical Center</t>
  </si>
  <si>
    <t xml:space="preserve">Needville </t>
  </si>
  <si>
    <t xml:space="preserve">1325 First Street   </t>
  </si>
  <si>
    <t>COLDWATER MANOR</t>
  </si>
  <si>
    <t>1111 Beaver Rd</t>
  </si>
  <si>
    <t>Po Box 1189</t>
  </si>
  <si>
    <t>19638 Stone Oak Parkway</t>
  </si>
  <si>
    <t>S.P.J.S.T. Rest Home 1</t>
  </si>
  <si>
    <t>1810 Old Granger Road</t>
  </si>
  <si>
    <t>Taylor</t>
  </si>
  <si>
    <t>76574</t>
  </si>
  <si>
    <t>512-352-6337</t>
  </si>
  <si>
    <t>5500 SW 9TH STREET</t>
  </si>
  <si>
    <t>Pinecrest Nursing &amp; Rehabilitation</t>
  </si>
  <si>
    <t>Pinecrest Seniore Care, LLC</t>
  </si>
  <si>
    <t>3505 Old Jacksonville Road</t>
  </si>
  <si>
    <t>Premont Rehab &amp; Nursing Center</t>
  </si>
  <si>
    <t>Shady Shores of Premont, LLC</t>
  </si>
  <si>
    <t>431 N.W. 3RD ST</t>
  </si>
  <si>
    <t>Shady Shores of Refugio, LLC</t>
  </si>
  <si>
    <t>201 SWIFT ST</t>
  </si>
  <si>
    <t>Schulenburg Nursing Operations, LLC</t>
  </si>
  <si>
    <t>Karnes City Healthcare &amp; Rehabilitation</t>
  </si>
  <si>
    <t>BR Healthcare, LLP</t>
  </si>
  <si>
    <t>209 Country Club Drive</t>
  </si>
  <si>
    <t>Henderson Health &amp; Rehab Center</t>
  </si>
  <si>
    <t>SLP Knox City LLC</t>
  </si>
  <si>
    <t>1501 7th ST</t>
  </si>
  <si>
    <t>3301 Park Row Blvd.</t>
  </si>
  <si>
    <t>921 Nolan</t>
  </si>
  <si>
    <t>619 N. Britain Rd</t>
  </si>
  <si>
    <t>Focused Care at Pecos</t>
  </si>
  <si>
    <t>FPACP Pecos LLC</t>
  </si>
  <si>
    <t>1819 Memorial Dr.</t>
  </si>
  <si>
    <t>Pecan Manor Nursing &amp; Rehabilitation</t>
  </si>
  <si>
    <t>413 Mansfield Cardinal Rd.</t>
  </si>
  <si>
    <t>Shady Acres Health and Rehabilitation</t>
  </si>
  <si>
    <t>Clint L. Hines, Inc.</t>
  </si>
  <si>
    <t>405 Shady Acres Ln</t>
  </si>
  <si>
    <t>Shady Shores of Poteet, LLC</t>
  </si>
  <si>
    <t>329 SCHOOL DR</t>
  </si>
  <si>
    <t>P.O. Box 486</t>
  </si>
  <si>
    <t>Pennsylvania Nursing &amp; Rehabilitation</t>
  </si>
  <si>
    <t>4920 ELIZABETH ST</t>
  </si>
  <si>
    <t>Colonial Manor Advanced Rehab &amp; Healthcare</t>
  </si>
  <si>
    <t>1100 W. Minnesota Road</t>
  </si>
  <si>
    <t>45E341</t>
  </si>
  <si>
    <t>HIGHLAND NURSING CENTER</t>
  </si>
  <si>
    <t>SAN ANTONIO HEALTH SERVICE CORP dba HIGHLAND NURSING CENTER</t>
  </si>
  <si>
    <t>5819 PECAN VALLEY DRIVE</t>
  </si>
  <si>
    <t>9 Medical Dr.</t>
  </si>
  <si>
    <t>Robstown Nursing and Rehabilitation Center</t>
  </si>
  <si>
    <t>Regency IHS of Robstown, LLC</t>
  </si>
  <si>
    <t>Athens Healthcare and Rehabilitation Center</t>
  </si>
  <si>
    <t>Cypress Health Care, Inc.</t>
  </si>
  <si>
    <t>305 S Palestine ST</t>
  </si>
  <si>
    <t>809 N.E. 4th Street</t>
  </si>
  <si>
    <t>El Paso Health &amp; Rehabilitation Center</t>
  </si>
  <si>
    <t>El Paso SNF LLC</t>
  </si>
  <si>
    <t>11525 Vista Del Sol Drive</t>
  </si>
  <si>
    <t>Alvarado LTC Partners, Inc.</t>
  </si>
  <si>
    <t>101 N Parkway</t>
  </si>
  <si>
    <t>Trinity Nursing &amp; Rehab</t>
  </si>
  <si>
    <t>902 E. Main Street</t>
  </si>
  <si>
    <t>SLP LaPorte LLC</t>
  </si>
  <si>
    <t>COURTYARD NURSING &amp; REHABILITATION</t>
  </si>
  <si>
    <t>STANWICK SENIOR CARE, LLC</t>
  </si>
  <si>
    <t>7499 STANWICK DRIVE</t>
  </si>
  <si>
    <t xml:space="preserve">320 Lorenaly Drive </t>
  </si>
  <si>
    <t>45E312</t>
  </si>
  <si>
    <t>SAN JOSE NURSING CENTER</t>
  </si>
  <si>
    <t>SAN ANTONIO HEALTH SERVICE CORP dba SAN JOSE NURSING CENTER</t>
  </si>
  <si>
    <t>406 SHARMAIN PL</t>
  </si>
  <si>
    <t>4302 E. Southcross Blvd.</t>
  </si>
  <si>
    <t>Inspiration Hills Rehabilitaton Center</t>
  </si>
  <si>
    <t>Williamsburg Care Company LP</t>
  </si>
  <si>
    <t>1939 Bandera Road</t>
  </si>
  <si>
    <t>Afton Oaks Nursing &amp; Rehab Center</t>
  </si>
  <si>
    <t>Diversicare Afton Oaks, LLC</t>
  </si>
  <si>
    <t>7514 Kingsley</t>
  </si>
  <si>
    <t>815 E. Grayson</t>
  </si>
  <si>
    <t>Jacinto Nursing &amp; Rehabilitation Center, LLC</t>
  </si>
  <si>
    <t>1405 Holland</t>
  </si>
  <si>
    <t>1419 Mahlman St</t>
  </si>
  <si>
    <t>Faith Memorial Nursing Home</t>
  </si>
  <si>
    <t>SSC Pasadena Operating Company LLC</t>
  </si>
  <si>
    <t>SOUTH DALLAS NURSING &amp; REHABILITATION</t>
  </si>
  <si>
    <t>MODERN SENIOR LIVING LLC</t>
  </si>
  <si>
    <t>3808 S CENTRAL EXPWY</t>
  </si>
  <si>
    <t>Ratama Manor Nursing Center - Edinburg</t>
  </si>
  <si>
    <t>Colonial Manor Care Center</t>
  </si>
  <si>
    <t xml:space="preserve">Colonial New Braunfels Care Center, LLC (dba: Colonial Manor Care Center)  </t>
  </si>
  <si>
    <t>821 U. S. Highway 81 West</t>
  </si>
  <si>
    <t>Lexington Place Nursing and Rehabilitation</t>
  </si>
  <si>
    <t>611 NW Stallings</t>
  </si>
  <si>
    <t>Trinity Care Center</t>
  </si>
  <si>
    <t>Round Rock SCC LLC</t>
  </si>
  <si>
    <t>1000 E. Main St.</t>
  </si>
  <si>
    <t>3600 Angle Ave</t>
  </si>
  <si>
    <t>Lubbock Health Care Center</t>
  </si>
  <si>
    <t>Lubbock III Enterprises, LLC</t>
  </si>
  <si>
    <t>4120 22nd PL</t>
  </si>
  <si>
    <t>109 McKinney</t>
  </si>
  <si>
    <t>North Pointe Nursing and Rehabilitation, LP</t>
  </si>
  <si>
    <t>7804 Virgil Anthony Blvd</t>
  </si>
  <si>
    <t>The Park In Plano</t>
  </si>
  <si>
    <t>Renaissance SNF LLC</t>
  </si>
  <si>
    <t>2510 W. 8th Street</t>
  </si>
  <si>
    <t>Hurst Plaza Nursing and Rehab</t>
  </si>
  <si>
    <t>Pinnacle Health Facilities of Texas VII, LP</t>
  </si>
  <si>
    <t>215 E. Plaza Blvd.</t>
  </si>
  <si>
    <t>University Park Nursing and Rehabilitation, LP</t>
  </si>
  <si>
    <t>4511 Coronado Avenue</t>
  </si>
  <si>
    <t>RJ Meridian Care of Hebbronville, LTD</t>
  </si>
  <si>
    <t>606 W. Gruy</t>
  </si>
  <si>
    <t>Terrace West Nursing and Rehabilitation, LP</t>
  </si>
  <si>
    <t>2800 N. Midland Drive</t>
  </si>
  <si>
    <t>636 Cupples Rd</t>
  </si>
  <si>
    <t>Oasis Nursing &amp; Rehabilitation Center</t>
  </si>
  <si>
    <t>El Paso II Enterprises, LLC</t>
  </si>
  <si>
    <t>9001 N Loop</t>
  </si>
  <si>
    <t>721 S Airport Drive</t>
  </si>
  <si>
    <t>5215 Sugar Road</t>
  </si>
  <si>
    <t>Immanuels Healthcare</t>
  </si>
  <si>
    <t>Fort Worth Skilled Care, LLC</t>
  </si>
  <si>
    <t>4515 Village Creek Road</t>
  </si>
  <si>
    <t>Lancaster Nursing and Rehabilitation Center</t>
  </si>
  <si>
    <t>Pinnacle Health Facilities of Texas V, LP</t>
  </si>
  <si>
    <t>1515 N. Elm Street</t>
  </si>
  <si>
    <t>Desoto Nursing and Rehabilitation Center</t>
  </si>
  <si>
    <t>Pinnacle Health Facilities of Texas IV, LP</t>
  </si>
  <si>
    <t>1101 N. Hampton Road</t>
  </si>
  <si>
    <t>Wellington Oaks Nursing and Rehabilitation, LP</t>
  </si>
  <si>
    <t>701 St. Louis Avenue</t>
  </si>
  <si>
    <t>Meridian Care Monte Vista</t>
  </si>
  <si>
    <t>RJ Meridian Care Alta Vista LLC</t>
  </si>
  <si>
    <t>616 W. Russell Place</t>
  </si>
  <si>
    <t>Sunrise Nursing and Rehabilitation</t>
  </si>
  <si>
    <t>Summit LTC San Antonio, LLC</t>
  </si>
  <si>
    <t>50 Briggs Ave</t>
  </si>
  <si>
    <t>Shepherd LTC Partners, Inc.</t>
  </si>
  <si>
    <t>101 Woodland Park Drive</t>
  </si>
  <si>
    <t>Arbor Grace Wellness Center</t>
  </si>
  <si>
    <t>PDM Operators LLC</t>
  </si>
  <si>
    <t>1241 W. Marshall Howard Blvd.</t>
  </si>
  <si>
    <t>400 S Pete Diaz Jr Ave.</t>
  </si>
  <si>
    <t>Anderson Nursing Center</t>
  </si>
  <si>
    <t>Van Zandt Healthcare Property, Inc.</t>
  </si>
  <si>
    <t>520 Bradburn Rd</t>
  </si>
  <si>
    <t>Monte Siesta Nursing and Rehabilitation, LP</t>
  </si>
  <si>
    <t>4501 Dudmar Dr.</t>
  </si>
  <si>
    <t>Bayside Community Hospital</t>
  </si>
  <si>
    <t>Winnie Stowell Hosptial District</t>
  </si>
  <si>
    <t>Arlington Heights Health and Rehabilitation</t>
  </si>
  <si>
    <t xml:space="preserve">Dimmit Regional Hospital District </t>
  </si>
  <si>
    <t>SEMINOLE HOSPITAL DISTRICT</t>
  </si>
  <si>
    <t xml:space="preserve">Bayside Community Hospital </t>
  </si>
  <si>
    <t xml:space="preserve">Tyler County Hospital District </t>
  </si>
  <si>
    <t>Stillhouse Rehabilitation and Healthcare</t>
  </si>
  <si>
    <t>Faith Community Health System</t>
  </si>
  <si>
    <t>Sweeny Community Hospital</t>
  </si>
  <si>
    <t>FOUNDERS PLAZA NURSING AND REHAB</t>
  </si>
  <si>
    <t>Medina Regional Hospital</t>
  </si>
  <si>
    <t>Tyler County Hosptial District</t>
  </si>
  <si>
    <t>Trucare Living Centers-Palestine</t>
  </si>
  <si>
    <t xml:space="preserve">Citizens Medical Center </t>
  </si>
  <si>
    <t>Menard County Hospital District</t>
  </si>
  <si>
    <t>Park Manor The Woodands</t>
  </si>
  <si>
    <t>Hamilton Hospital</t>
  </si>
  <si>
    <t>Titus County Memorial Hospital</t>
  </si>
  <si>
    <t xml:space="preserve">Hemphill County Hospital District </t>
  </si>
  <si>
    <t>Component
1
September 2018</t>
  </si>
  <si>
    <t>Component
1
October 2018</t>
  </si>
  <si>
    <t>Component
1
November 2018</t>
  </si>
  <si>
    <t>Component
1
December 2018</t>
  </si>
  <si>
    <t>Component
1
January 2019</t>
  </si>
  <si>
    <t>Component
1
February 2019</t>
  </si>
  <si>
    <t>Component
1
March
2019</t>
  </si>
  <si>
    <t>Component
1
April
2019</t>
  </si>
  <si>
    <t>Component
1
May
2019</t>
  </si>
  <si>
    <t>Component
1
June
2019</t>
  </si>
  <si>
    <t>Component
1
July
2019</t>
  </si>
  <si>
    <t>Component
1
August
2019</t>
  </si>
  <si>
    <t>ID FACILITY</t>
  </si>
  <si>
    <t>Provider County (Original Enrolled)</t>
  </si>
  <si>
    <t>Provider County (HHSC Updated if Original was Incorrect)</t>
  </si>
  <si>
    <t>Revision Needed in Second 6 Months for Incorrect SDA?</t>
  </si>
  <si>
    <t>231 UPTON</t>
  </si>
  <si>
    <t>043 COLLIN</t>
  </si>
  <si>
    <t>173 MOTLEY</t>
  </si>
  <si>
    <t>082 FRIO</t>
  </si>
  <si>
    <t>159 MAVERICK</t>
  </si>
  <si>
    <t>220 TARRANT</t>
  </si>
  <si>
    <t>079 FORT BEND</t>
  </si>
  <si>
    <t>165 MIDLAND</t>
  </si>
  <si>
    <t>193 REAL</t>
  </si>
  <si>
    <t>057 DALLAS</t>
  </si>
  <si>
    <t>241 WHARTON</t>
  </si>
  <si>
    <t>036 CHAMBERS</t>
  </si>
  <si>
    <t>101 HARRIS</t>
  </si>
  <si>
    <t>015 BEXAR</t>
  </si>
  <si>
    <t>214 STARR</t>
  </si>
  <si>
    <t>233 VAL VERDE</t>
  </si>
  <si>
    <t>028 CALDWELL</t>
  </si>
  <si>
    <t>243 WICHITA</t>
  </si>
  <si>
    <t>227 TRAVIS</t>
  </si>
  <si>
    <t>109 HILL</t>
  </si>
  <si>
    <t>143 LAVACA</t>
  </si>
  <si>
    <t>184 PARKER</t>
  </si>
  <si>
    <t>108 HIDALGO</t>
  </si>
  <si>
    <t>025 BROWN</t>
  </si>
  <si>
    <t>126 JOHNSON</t>
  </si>
  <si>
    <t>120 JACKSON</t>
  </si>
  <si>
    <t>152 LUBBOCK</t>
  </si>
  <si>
    <t>020 BRAZORIA</t>
  </si>
  <si>
    <t>007 ATASCOSA</t>
  </si>
  <si>
    <t>125 JIM WELLS</t>
  </si>
  <si>
    <t>158 MATAGORDA</t>
  </si>
  <si>
    <t>240 WEBB</t>
  </si>
  <si>
    <t>066 DUVAL</t>
  </si>
  <si>
    <t>129 KAUFMAN</t>
  </si>
  <si>
    <t>161 MCLENNAN</t>
  </si>
  <si>
    <t>226 TOM GREEN</t>
  </si>
  <si>
    <t>142 LA SALLE</t>
  </si>
  <si>
    <t>239 WASHINGTON</t>
  </si>
  <si>
    <t>100 HARDIN</t>
  </si>
  <si>
    <t>205 SAN PATRICIO</t>
  </si>
  <si>
    <t>117 HUTCHINSON</t>
  </si>
  <si>
    <t>235 VICTORIA</t>
  </si>
  <si>
    <t>084 GALVESTON</t>
  </si>
  <si>
    <t>094 GUADALUPE</t>
  </si>
  <si>
    <t>215 STEPHENS</t>
  </si>
  <si>
    <t>085 GARZA</t>
  </si>
  <si>
    <t>083 GAINES</t>
  </si>
  <si>
    <t>011 BASTROP</t>
  </si>
  <si>
    <t>102 HARRISON</t>
  </si>
  <si>
    <t>037 CHEROKEE</t>
  </si>
  <si>
    <t>093 GRIMES</t>
  </si>
  <si>
    <t>107 HENDERSON</t>
  </si>
  <si>
    <t>169 MONTAGUE</t>
  </si>
  <si>
    <t>208 SCURRY</t>
  </si>
  <si>
    <t>092 GREGG</t>
  </si>
  <si>
    <t>178 NUECES</t>
  </si>
  <si>
    <t>104 HASKELL</t>
  </si>
  <si>
    <t>042 COLEMAN</t>
  </si>
  <si>
    <t>077 FLOYD</t>
  </si>
  <si>
    <t>006 ARMSTRONG</t>
  </si>
  <si>
    <t>095 HALE</t>
  </si>
  <si>
    <t>170 MONTGOMERY</t>
  </si>
  <si>
    <t>139 LAMAR</t>
  </si>
  <si>
    <t>212 SMITH</t>
  </si>
  <si>
    <t>113 HOUSTON</t>
  </si>
  <si>
    <t>221 TAYLOR</t>
  </si>
  <si>
    <t>177 NOLAN</t>
  </si>
  <si>
    <t>188 POTTER</t>
  </si>
  <si>
    <t>168 MITCHELL</t>
  </si>
  <si>
    <t>216 STERLING</t>
  </si>
  <si>
    <t>058 DAWSON</t>
  </si>
  <si>
    <t>137 KLEBERG</t>
  </si>
  <si>
    <t>089 GONZALES</t>
  </si>
  <si>
    <t>067 EASTLAND</t>
  </si>
  <si>
    <t>061 DENTON</t>
  </si>
  <si>
    <t>147 LIMESTONE</t>
  </si>
  <si>
    <t>229 TYLER</t>
  </si>
  <si>
    <t>029 CALHOUN</t>
  </si>
  <si>
    <t>245 WILLACY</t>
  </si>
  <si>
    <t>019 BOWIE</t>
  </si>
  <si>
    <t>111 HOOD</t>
  </si>
  <si>
    <t>123 JEFFERSON</t>
  </si>
  <si>
    <t>145 LEON</t>
  </si>
  <si>
    <t>121 JASPER</t>
  </si>
  <si>
    <t>228 TRINITY</t>
  </si>
  <si>
    <t>049 COOKE</t>
  </si>
  <si>
    <t>187 POLK</t>
  </si>
  <si>
    <t>105 HAYS</t>
  </si>
  <si>
    <t>246 WILLIAMSON</t>
  </si>
  <si>
    <t>185 PARMER</t>
  </si>
  <si>
    <t>003 ANGELINA</t>
  </si>
  <si>
    <t>053 CROCKETT</t>
  </si>
  <si>
    <t>232 UVALDE</t>
  </si>
  <si>
    <t>163 MEDINA</t>
  </si>
  <si>
    <t>081 FREESTONE</t>
  </si>
  <si>
    <t>225 TITUS</t>
  </si>
  <si>
    <t>091 GRAYSON</t>
  </si>
  <si>
    <t>247 WILSON</t>
  </si>
  <si>
    <t>182 PALO PINTO</t>
  </si>
  <si>
    <t>112 HOPKINS</t>
  </si>
  <si>
    <t>046 COMAL</t>
  </si>
  <si>
    <t>160 MCCULLOCH</t>
  </si>
  <si>
    <t>072 ERATH</t>
  </si>
  <si>
    <t>068 ECTOR</t>
  </si>
  <si>
    <t>031 CAMERON</t>
  </si>
  <si>
    <t>133 KERR</t>
  </si>
  <si>
    <t>198 ROBERTSON</t>
  </si>
  <si>
    <t>030 CALLAHAN</t>
  </si>
  <si>
    <t>014 BELL</t>
  </si>
  <si>
    <t>155 MARION</t>
  </si>
  <si>
    <t>144 LEE</t>
  </si>
  <si>
    <t>203 SAN AUGUSTINE</t>
  </si>
  <si>
    <t>191 RANDALL</t>
  </si>
  <si>
    <t>034 CASS</t>
  </si>
  <si>
    <t>052 CRANE</t>
  </si>
  <si>
    <t>186 PECOS</t>
  </si>
  <si>
    <t>238 WARD</t>
  </si>
  <si>
    <t>075 FAYETTE</t>
  </si>
  <si>
    <t>150 LLANO</t>
  </si>
  <si>
    <t>001 ANDERSON</t>
  </si>
  <si>
    <t>009 BAILEY</t>
  </si>
  <si>
    <t>070 ELLIS</t>
  </si>
  <si>
    <t>004 ARANSAS</t>
  </si>
  <si>
    <t>073 FALLS</t>
  </si>
  <si>
    <t>244 WILBARGER</t>
  </si>
  <si>
    <t>251 YOAKUM</t>
  </si>
  <si>
    <t>038 CHILDRESS</t>
  </si>
  <si>
    <t>026 BURLESON</t>
  </si>
  <si>
    <t>078 FOARD</t>
  </si>
  <si>
    <t>012 BAYLOR</t>
  </si>
  <si>
    <t>106 HEMPHILL</t>
  </si>
  <si>
    <t>174 NACOGDOCHES</t>
  </si>
  <si>
    <t>148 LIPSCOMB</t>
  </si>
  <si>
    <t>027 BURNET</t>
  </si>
  <si>
    <t>054 CROSBY</t>
  </si>
  <si>
    <t>062 DE WITT</t>
  </si>
  <si>
    <t>090 GRAY</t>
  </si>
  <si>
    <t>164 MENARD</t>
  </si>
  <si>
    <t>207 SCHLEICHER</t>
  </si>
  <si>
    <t>206 SAN SABA</t>
  </si>
  <si>
    <t>210 SHELBY</t>
  </si>
  <si>
    <t>130 KENDALL</t>
  </si>
  <si>
    <t>039 CLAY</t>
  </si>
  <si>
    <t>110 HOCKLEY</t>
  </si>
  <si>
    <t>116 HUNT</t>
  </si>
  <si>
    <t>234 VAN ZANDT</t>
  </si>
  <si>
    <t>181 ORANGE</t>
  </si>
  <si>
    <t>047 COMANCHE</t>
  </si>
  <si>
    <t>149 LIVE OAK</t>
  </si>
  <si>
    <t>219 SWISHER</t>
  </si>
  <si>
    <t>050 CORYELL</t>
  </si>
  <si>
    <t>119 JACK</t>
  </si>
  <si>
    <t>171 MOORE</t>
  </si>
  <si>
    <t>002 ANDREWS</t>
  </si>
  <si>
    <t>217 STONEWALL</t>
  </si>
  <si>
    <t>041 COKE</t>
  </si>
  <si>
    <t>252 YOUNG</t>
  </si>
  <si>
    <t>223 TERRY</t>
  </si>
  <si>
    <t>018 BOSQUE</t>
  </si>
  <si>
    <t>080 FRANKLIN</t>
  </si>
  <si>
    <t>250 WOOD</t>
  </si>
  <si>
    <t>097 HAMILTON</t>
  </si>
  <si>
    <t>183 PANOLA</t>
  </si>
  <si>
    <t>192 REAGAN</t>
  </si>
  <si>
    <t>141 LAMPASAS</t>
  </si>
  <si>
    <t>098 HANSFORD</t>
  </si>
  <si>
    <t>237 WALLER</t>
  </si>
  <si>
    <t>132 KENT</t>
  </si>
  <si>
    <t>045 COLORADO</t>
  </si>
  <si>
    <t>249 WISE</t>
  </si>
  <si>
    <t>103 HARTLEY</t>
  </si>
  <si>
    <t>138 KNOX</t>
  </si>
  <si>
    <t>021 BRAZOS</t>
  </si>
  <si>
    <t>211 SHERMAN</t>
  </si>
  <si>
    <t>196 REFUGIO</t>
  </si>
  <si>
    <t>128 KARNES</t>
  </si>
  <si>
    <t>201 RUSK</t>
  </si>
  <si>
    <t>175 NAVARRO</t>
  </si>
  <si>
    <t>195 REEVES</t>
  </si>
  <si>
    <t>176 NEWTON</t>
  </si>
  <si>
    <t>166 MILAM</t>
  </si>
  <si>
    <t>071 EL PASO</t>
  </si>
  <si>
    <t>074 FANNIN</t>
  </si>
  <si>
    <t>064 DIMMITT</t>
  </si>
  <si>
    <t>124 JIM HOGG</t>
  </si>
  <si>
    <t>204 SAN JACINTO</t>
  </si>
  <si>
    <t>140 LAMB</t>
  </si>
  <si>
    <t>Quality Incentive Payment Program - Year 2</t>
  </si>
  <si>
    <t>Aug. 2020</t>
  </si>
  <si>
    <t>Sept. 2020</t>
  </si>
  <si>
    <t>Oct. 2020</t>
  </si>
  <si>
    <t>Nov. 2020</t>
  </si>
  <si>
    <t>Dec. 2020</t>
  </si>
  <si>
    <t>Jan. 2021</t>
  </si>
  <si>
    <t>Feb. 2021</t>
  </si>
  <si>
    <t>Mar. 2021</t>
  </si>
  <si>
    <t>Apr. 2021</t>
  </si>
  <si>
    <t>12037972275000</t>
  </si>
  <si>
    <t>12000816947001</t>
  </si>
  <si>
    <t>14754758739000</t>
  </si>
  <si>
    <t>13008713417000</t>
  </si>
  <si>
    <t>17560018123009</t>
  </si>
  <si>
    <t>12713884448000</t>
  </si>
  <si>
    <t>14613532945020</t>
  </si>
  <si>
    <t>17425481540001</t>
  </si>
  <si>
    <t>17512569488017</t>
  </si>
  <si>
    <t>17414980676005</t>
  </si>
  <si>
    <t>17418571000026</t>
  </si>
  <si>
    <t>18219294222000</t>
  </si>
  <si>
    <t>14610205263008</t>
  </si>
  <si>
    <t>12058501961000</t>
  </si>
  <si>
    <t>17418571000023</t>
  </si>
  <si>
    <t>17413860531020</t>
  </si>
  <si>
    <t>17416031205018</t>
  </si>
  <si>
    <t>14613532945018</t>
  </si>
  <si>
    <t>17418355644011</t>
  </si>
  <si>
    <t>17460673068002</t>
  </si>
  <si>
    <t>12716130781004</t>
  </si>
  <si>
    <t>17562154561012</t>
  </si>
  <si>
    <t>17418571000016</t>
  </si>
  <si>
    <t>17560011789002</t>
  </si>
  <si>
    <t>12709814854000</t>
  </si>
  <si>
    <t>17560006029017</t>
  </si>
  <si>
    <t>17512569488018</t>
  </si>
  <si>
    <t>14613532945013</t>
  </si>
  <si>
    <t>17513626717014</t>
  </si>
  <si>
    <t>12050733380000</t>
  </si>
  <si>
    <t>17523132557015</t>
  </si>
  <si>
    <t>14626055769000</t>
  </si>
  <si>
    <t>17603394622023</t>
  </si>
  <si>
    <t>12711424445000</t>
  </si>
  <si>
    <t>17418571000031</t>
  </si>
  <si>
    <t>17603394622000</t>
  </si>
  <si>
    <t>17416031205031</t>
  </si>
  <si>
    <t>17603394622019</t>
  </si>
  <si>
    <t>12036050859000</t>
  </si>
  <si>
    <t>17418571000019</t>
  </si>
  <si>
    <t>17560045852009</t>
  </si>
  <si>
    <t>17560017273011</t>
  </si>
  <si>
    <t>18236352037000</t>
  </si>
  <si>
    <t>14502280556001</t>
  </si>
  <si>
    <t>17416031205021</t>
  </si>
  <si>
    <t>17418571000025</t>
  </si>
  <si>
    <t>17523132557021</t>
  </si>
  <si>
    <t>17513626717015</t>
  </si>
  <si>
    <t>17512283494020</t>
  </si>
  <si>
    <t>16115005601006</t>
  </si>
  <si>
    <t>14613532945017</t>
  </si>
  <si>
    <t>17416031205032</t>
  </si>
  <si>
    <t>17513686489016</t>
  </si>
  <si>
    <t>12014247014000</t>
  </si>
  <si>
    <t>13200827759000</t>
  </si>
  <si>
    <t>17512283494021</t>
  </si>
  <si>
    <t>12704924344003</t>
  </si>
  <si>
    <t>16218288591000</t>
  </si>
  <si>
    <t>14502280556008</t>
  </si>
  <si>
    <t>17416031205036</t>
  </si>
  <si>
    <t>17603394622030</t>
  </si>
  <si>
    <t>12630694870000</t>
  </si>
  <si>
    <t>14754858984000</t>
  </si>
  <si>
    <t>14654127555000</t>
  </si>
  <si>
    <t>12015392710000</t>
  </si>
  <si>
    <t>16115005601004</t>
  </si>
  <si>
    <t>17416031205029</t>
  </si>
  <si>
    <t>12058487518000</t>
  </si>
  <si>
    <t>14629313280005</t>
  </si>
  <si>
    <t>12720645220000</t>
  </si>
  <si>
    <t>17416031205028</t>
  </si>
  <si>
    <t>14629313280006</t>
  </si>
  <si>
    <t>14629313280001</t>
  </si>
  <si>
    <t>12027978530004</t>
  </si>
  <si>
    <t>17560042214046</t>
  </si>
  <si>
    <t>17530729288000</t>
  </si>
  <si>
    <t>16115005601010</t>
  </si>
  <si>
    <t>12704924344002</t>
  </si>
  <si>
    <t>17418355644004</t>
  </si>
  <si>
    <t>17603394622010</t>
  </si>
  <si>
    <t>17416031205024</t>
  </si>
  <si>
    <t>12603888657000</t>
  </si>
  <si>
    <t>17560045852004</t>
  </si>
  <si>
    <t>17603394622015</t>
  </si>
  <si>
    <t>17416031205027</t>
  </si>
  <si>
    <t>14613532945027</t>
  </si>
  <si>
    <t>12014245513000</t>
  </si>
  <si>
    <t>17560042214051</t>
  </si>
  <si>
    <t>14613532945028</t>
  </si>
  <si>
    <t>14613532945014</t>
  </si>
  <si>
    <t>12014253525000</t>
  </si>
  <si>
    <t>17513686489007</t>
  </si>
  <si>
    <t>11419327660000</t>
  </si>
  <si>
    <t>17418571000030</t>
  </si>
  <si>
    <t>12704924344011</t>
  </si>
  <si>
    <t>17560045852007</t>
  </si>
  <si>
    <t>16115005601000</t>
  </si>
  <si>
    <t>16115005601002</t>
  </si>
  <si>
    <t>17512504501014</t>
  </si>
  <si>
    <t>17416031205011</t>
  </si>
  <si>
    <t>17513686489003</t>
  </si>
  <si>
    <t>16114527035000</t>
  </si>
  <si>
    <t>17416031205023</t>
  </si>
  <si>
    <t>17418571000005</t>
  </si>
  <si>
    <t>17522999220009</t>
  </si>
  <si>
    <t>17523132557008</t>
  </si>
  <si>
    <t>12709812486000</t>
  </si>
  <si>
    <t>17562154561011</t>
  </si>
  <si>
    <t>17562154561006</t>
  </si>
  <si>
    <t>14641559100000</t>
  </si>
  <si>
    <t>17562154561009</t>
  </si>
  <si>
    <t>17418571000035</t>
  </si>
  <si>
    <t>17425700683010</t>
  </si>
  <si>
    <t>17512569488013</t>
  </si>
  <si>
    <t>17512569488015</t>
  </si>
  <si>
    <t>16118087077000</t>
  </si>
  <si>
    <t>17560017273013</t>
  </si>
  <si>
    <t>17560011789009</t>
  </si>
  <si>
    <t>12603803946000</t>
  </si>
  <si>
    <t>17416031205013</t>
  </si>
  <si>
    <t>12709813955000</t>
  </si>
  <si>
    <t>17562154561003</t>
  </si>
  <si>
    <t>10437680928000</t>
  </si>
  <si>
    <t>12709823970000</t>
  </si>
  <si>
    <t>17416981433006</t>
  </si>
  <si>
    <t>17421137468001</t>
  </si>
  <si>
    <t>17421137468002</t>
  </si>
  <si>
    <t>17560010393006</t>
  </si>
  <si>
    <t>17411758810000</t>
  </si>
  <si>
    <t>17416165789000</t>
  </si>
  <si>
    <t>17512461660001</t>
  </si>
  <si>
    <t>17560008959011</t>
  </si>
  <si>
    <t>17562154561000</t>
  </si>
  <si>
    <t>17560030508003</t>
  </si>
  <si>
    <t>17515353385002</t>
  </si>
  <si>
    <t>17513021521003</t>
  </si>
  <si>
    <t>14610205263001</t>
  </si>
  <si>
    <t>17513626717000</t>
  </si>
  <si>
    <t>12372971908004</t>
  </si>
  <si>
    <t>17560028882002</t>
  </si>
  <si>
    <t>17523132557012</t>
  </si>
  <si>
    <t>12014244623000</t>
  </si>
  <si>
    <t>17523120099004</t>
  </si>
  <si>
    <t>17512283494026</t>
  </si>
  <si>
    <t>17560011789000</t>
  </si>
  <si>
    <t>17523120099007</t>
  </si>
  <si>
    <t>11419327694000</t>
  </si>
  <si>
    <t>17512283494018</t>
  </si>
  <si>
    <t>17513686489010</t>
  </si>
  <si>
    <t>14629313280007</t>
  </si>
  <si>
    <t>12709815430000</t>
  </si>
  <si>
    <t>12749676131000</t>
  </si>
  <si>
    <t>17513686489008</t>
  </si>
  <si>
    <t>17512569488007</t>
  </si>
  <si>
    <t>17522999220005</t>
  </si>
  <si>
    <t>12709808435000</t>
  </si>
  <si>
    <t>12709820422000</t>
  </si>
  <si>
    <t>17562154561010</t>
  </si>
  <si>
    <t>18126634999000</t>
  </si>
  <si>
    <t>17512283494010</t>
  </si>
  <si>
    <t>17508087982007</t>
  </si>
  <si>
    <t>12027978530023</t>
  </si>
  <si>
    <t>12083314976000</t>
  </si>
  <si>
    <t>17416031205034</t>
  </si>
  <si>
    <t>17601536299002</t>
  </si>
  <si>
    <t>17523132557011</t>
  </si>
  <si>
    <t>17603394622024</t>
  </si>
  <si>
    <t>17562154561014</t>
  </si>
  <si>
    <t>16115005601005</t>
  </si>
  <si>
    <t>14719725815000</t>
  </si>
  <si>
    <t>17562362537001</t>
  </si>
  <si>
    <t>16115005601009</t>
  </si>
  <si>
    <t>17416031205012</t>
  </si>
  <si>
    <t>12000398573000</t>
  </si>
  <si>
    <t>17416981433008</t>
  </si>
  <si>
    <t>17523132557025</t>
  </si>
  <si>
    <t>16117209318000</t>
  </si>
  <si>
    <t>17460673068006</t>
  </si>
  <si>
    <t>17416250136012</t>
  </si>
  <si>
    <t>12600371244000</t>
  </si>
  <si>
    <t>12027978530022</t>
  </si>
  <si>
    <t>17560042214074</t>
  </si>
  <si>
    <t>17428257764000</t>
  </si>
  <si>
    <t>17418571000021</t>
  </si>
  <si>
    <t>17418571000020</t>
  </si>
  <si>
    <t>12603801510000</t>
  </si>
  <si>
    <t>17512569488016</t>
  </si>
  <si>
    <t>17416981433009</t>
  </si>
  <si>
    <t>17416031205014</t>
  </si>
  <si>
    <t>17416031205016</t>
  </si>
  <si>
    <t>17562154561021</t>
  </si>
  <si>
    <t>14613532945015</t>
  </si>
  <si>
    <t>14613532945016</t>
  </si>
  <si>
    <t>12055818376000</t>
  </si>
  <si>
    <t>14621027748000</t>
  </si>
  <si>
    <t>18124460694000</t>
  </si>
  <si>
    <t>12027978530021</t>
  </si>
  <si>
    <t>11418437791000</t>
  </si>
  <si>
    <t>17416981433014</t>
  </si>
  <si>
    <t>12027978530015</t>
  </si>
  <si>
    <t>12050728653000</t>
  </si>
  <si>
    <t>14747984848000</t>
  </si>
  <si>
    <t>12628661857000</t>
  </si>
  <si>
    <t>17512283494015</t>
  </si>
  <si>
    <t>17523132557013</t>
  </si>
  <si>
    <t>17427417393000</t>
  </si>
  <si>
    <t>18141966368000</t>
  </si>
  <si>
    <t>17523132557014</t>
  </si>
  <si>
    <t>13645138010000</t>
  </si>
  <si>
    <t>17603394622021</t>
  </si>
  <si>
    <t>17512283494025</t>
  </si>
  <si>
    <t>13714497370000</t>
  </si>
  <si>
    <t>18134931924000</t>
  </si>
  <si>
    <t>17515353385007</t>
  </si>
  <si>
    <t>12624189036000</t>
  </si>
  <si>
    <t>17418571000011</t>
  </si>
  <si>
    <t>17416031205026</t>
  </si>
  <si>
    <t>17418571000022</t>
  </si>
  <si>
    <t>17416031205017</t>
  </si>
  <si>
    <t>17427996446000</t>
  </si>
  <si>
    <t>12014235001000</t>
  </si>
  <si>
    <t>17513626717008</t>
  </si>
  <si>
    <t>17513626717012</t>
  </si>
  <si>
    <t>17562154561018</t>
  </si>
  <si>
    <t>17460673068005</t>
  </si>
  <si>
    <t>12014238674000</t>
  </si>
  <si>
    <t>17562154561002</t>
  </si>
  <si>
    <t>17512283494013</t>
  </si>
  <si>
    <t>17418571000028</t>
  </si>
  <si>
    <t>17603394622004</t>
  </si>
  <si>
    <t>12027978530017</t>
  </si>
  <si>
    <t>17417440892016</t>
  </si>
  <si>
    <t>17416981433021</t>
  </si>
  <si>
    <t>12014253848000</t>
  </si>
  <si>
    <t>14629313280003</t>
  </si>
  <si>
    <t>17513686489011</t>
  </si>
  <si>
    <t>10107427329000</t>
  </si>
  <si>
    <t>13714699215000</t>
  </si>
  <si>
    <t>17418355644005</t>
  </si>
  <si>
    <t>17603394622029</t>
  </si>
  <si>
    <t>17460673068009</t>
  </si>
  <si>
    <t>17418355644007</t>
  </si>
  <si>
    <t>17416031205019</t>
  </si>
  <si>
    <t>14215395451000</t>
  </si>
  <si>
    <t>17513626717003</t>
  </si>
  <si>
    <t>17512283494019</t>
  </si>
  <si>
    <t>17418355644008</t>
  </si>
  <si>
    <t>12014245166000</t>
  </si>
  <si>
    <t>17560042214045</t>
  </si>
  <si>
    <t>17603394622016</t>
  </si>
  <si>
    <t>12014253061000</t>
  </si>
  <si>
    <t>17460034113005</t>
  </si>
  <si>
    <t>14612461518000</t>
  </si>
  <si>
    <t>12716130781003</t>
  </si>
  <si>
    <t>14215640161000</t>
  </si>
  <si>
    <t>17513626717011</t>
  </si>
  <si>
    <t>12721386832000</t>
  </si>
  <si>
    <t>17512504501020</t>
  </si>
  <si>
    <t>17523830416001</t>
  </si>
  <si>
    <t>14613532945029</t>
  </si>
  <si>
    <t>16115005601007</t>
  </si>
  <si>
    <t>14606942523000</t>
  </si>
  <si>
    <t>17417914417013</t>
  </si>
  <si>
    <t>17418571000024</t>
  </si>
  <si>
    <t>14613532945011</t>
  </si>
  <si>
    <t>17460755881004</t>
  </si>
  <si>
    <t>13836657489000</t>
  </si>
  <si>
    <t>12014254895000</t>
  </si>
  <si>
    <t>17460755881008</t>
  </si>
  <si>
    <t>17512283494017</t>
  </si>
  <si>
    <t>18126059155000</t>
  </si>
  <si>
    <t>17512283494014</t>
  </si>
  <si>
    <t>16115005601011</t>
  </si>
  <si>
    <t>16115005601008</t>
  </si>
  <si>
    <t>17414980676008</t>
  </si>
  <si>
    <t>12088781310000</t>
  </si>
  <si>
    <t>17562154561015</t>
  </si>
  <si>
    <t>12716130781005</t>
  </si>
  <si>
    <t>17512504501021</t>
  </si>
  <si>
    <t>17416031205025</t>
  </si>
  <si>
    <t>17603394622027</t>
  </si>
  <si>
    <t>17515845596006</t>
  </si>
  <si>
    <t>17603394622025</t>
  </si>
  <si>
    <t>12027978530000</t>
  </si>
  <si>
    <t>19010189363000</t>
  </si>
  <si>
    <t>17513686489006</t>
  </si>
  <si>
    <t>17523132557017</t>
  </si>
  <si>
    <t>14613532945024</t>
  </si>
  <si>
    <t>17560018123021</t>
  </si>
  <si>
    <t>17418571000017</t>
  </si>
  <si>
    <t>12642219195000</t>
  </si>
  <si>
    <t>14610205263009</t>
  </si>
  <si>
    <t>17523132557010</t>
  </si>
  <si>
    <t>13836507437000</t>
  </si>
  <si>
    <t>14215395410000</t>
  </si>
  <si>
    <t>10304336117000</t>
  </si>
  <si>
    <t>17511514063002</t>
  </si>
  <si>
    <t>16115005601001</t>
  </si>
  <si>
    <t>18109346736001</t>
  </si>
  <si>
    <t>17603394622014</t>
  </si>
  <si>
    <t>14517376209000</t>
  </si>
  <si>
    <t>17417914417014</t>
  </si>
  <si>
    <t>17512504501010</t>
  </si>
  <si>
    <t>14612609066000</t>
  </si>
  <si>
    <t>18109744120000</t>
  </si>
  <si>
    <t>17416981433015</t>
  </si>
  <si>
    <t>17413860531005</t>
  </si>
  <si>
    <t>17523132557016</t>
  </si>
  <si>
    <t>17416031205015</t>
  </si>
  <si>
    <t>17413860531021</t>
  </si>
  <si>
    <t>17460034113006</t>
  </si>
  <si>
    <t>17513686489013</t>
  </si>
  <si>
    <t>17418355644010</t>
  </si>
  <si>
    <t>17416031205030</t>
  </si>
  <si>
    <t>17418571000032</t>
  </si>
  <si>
    <t>17513626865001</t>
  </si>
  <si>
    <t>12027978530001</t>
  </si>
  <si>
    <t>17460755881005</t>
  </si>
  <si>
    <t>17418571000033</t>
  </si>
  <si>
    <t>17523132557027</t>
  </si>
  <si>
    <t>14620937491000</t>
  </si>
  <si>
    <t>14612567116000</t>
  </si>
  <si>
    <t>17417914417009</t>
  </si>
  <si>
    <t>17562154561020</t>
  </si>
  <si>
    <t>17515845596010</t>
  </si>
  <si>
    <t>17413860531019</t>
  </si>
  <si>
    <t>17560006029015</t>
  </si>
  <si>
    <t>17416981433016</t>
  </si>
  <si>
    <t>12027978530005</t>
  </si>
  <si>
    <t>13646374580000</t>
  </si>
  <si>
    <t>17523132557007</t>
  </si>
  <si>
    <t>17515845596016</t>
  </si>
  <si>
    <t>17513686489019</t>
  </si>
  <si>
    <t>17560042214039</t>
  </si>
  <si>
    <t>16115005601003</t>
  </si>
  <si>
    <t>17413860531010</t>
  </si>
  <si>
    <t>14613532945023</t>
  </si>
  <si>
    <t>13714699330000</t>
  </si>
  <si>
    <t>17560042214019</t>
  </si>
  <si>
    <t>18110131903000</t>
  </si>
  <si>
    <t>12625922047000</t>
  </si>
  <si>
    <t>17460000361022</t>
  </si>
  <si>
    <t>17603394622012</t>
  </si>
  <si>
    <t>13001868937000</t>
  </si>
  <si>
    <t>11418894470000</t>
  </si>
  <si>
    <t>18141844060000</t>
  </si>
  <si>
    <t>17460755881012</t>
  </si>
  <si>
    <t>17418571000034</t>
  </si>
  <si>
    <t>16218471783000</t>
  </si>
  <si>
    <t>16218471791000</t>
  </si>
  <si>
    <t>14610205263005</t>
  </si>
  <si>
    <t>14610112238000</t>
  </si>
  <si>
    <t>12730310906000</t>
  </si>
  <si>
    <t>18142082140000</t>
  </si>
  <si>
    <t>17522999220007</t>
  </si>
  <si>
    <t>12730310401000</t>
  </si>
  <si>
    <t>19812543619000</t>
  </si>
  <si>
    <t>12600368547000</t>
  </si>
  <si>
    <t>17560038758001</t>
  </si>
  <si>
    <t>17529194478000</t>
  </si>
  <si>
    <t>12709822436000</t>
  </si>
  <si>
    <t>14651648561000</t>
  </si>
  <si>
    <t>17418207316001</t>
  </si>
  <si>
    <t>17418571000008</t>
  </si>
  <si>
    <t>17418207316003</t>
  </si>
  <si>
    <t>19812551380000</t>
  </si>
  <si>
    <t>17416981433020</t>
  </si>
  <si>
    <t>12027978530019</t>
  </si>
  <si>
    <t>17603394622003</t>
  </si>
  <si>
    <t>12723539271000</t>
  </si>
  <si>
    <t>17560028882006</t>
  </si>
  <si>
    <t>17512569488014</t>
  </si>
  <si>
    <t>17515845596012</t>
  </si>
  <si>
    <t>17413860531015</t>
  </si>
  <si>
    <t>14710867897000</t>
  </si>
  <si>
    <t>17413860531016</t>
  </si>
  <si>
    <t>17562154561013</t>
  </si>
  <si>
    <t>17515353385006</t>
  </si>
  <si>
    <t>17417914417001</t>
  </si>
  <si>
    <t>17529370409000</t>
  </si>
  <si>
    <t>17416031205006</t>
  </si>
  <si>
    <t>17562154561008</t>
  </si>
  <si>
    <t>14613532945022</t>
  </si>
  <si>
    <t>17560006029014</t>
  </si>
  <si>
    <t>17417067349001</t>
  </si>
  <si>
    <t>14607782027000</t>
  </si>
  <si>
    <t>17460021649044</t>
  </si>
  <si>
    <t>17460755881015</t>
  </si>
  <si>
    <t>12027978530003</t>
  </si>
  <si>
    <t>13714699140000</t>
  </si>
  <si>
    <t>14728072985000</t>
  </si>
  <si>
    <t>17460021649037</t>
  </si>
  <si>
    <t>17417440892018</t>
  </si>
  <si>
    <t>10616744800000</t>
  </si>
  <si>
    <t>17523132557024</t>
  </si>
  <si>
    <t>12704924344012</t>
  </si>
  <si>
    <t>17414980676002</t>
  </si>
  <si>
    <t>14612725441000</t>
  </si>
  <si>
    <t>18151572791000</t>
  </si>
  <si>
    <t>17515845596018</t>
  </si>
  <si>
    <t>17316634256000</t>
  </si>
  <si>
    <t>17512886841004</t>
  </si>
  <si>
    <t>13205301610000</t>
  </si>
  <si>
    <t>17316634298000</t>
  </si>
  <si>
    <t>17508693201000</t>
  </si>
  <si>
    <t>17560018123020</t>
  </si>
  <si>
    <t>17562154561016</t>
  </si>
  <si>
    <t>17420972535000</t>
  </si>
  <si>
    <t>17512283494016</t>
  </si>
  <si>
    <t>14545074511000</t>
  </si>
  <si>
    <t>17523132557026</t>
  </si>
  <si>
    <t>17416981433013</t>
  </si>
  <si>
    <t>17417914417006</t>
  </si>
  <si>
    <t>17417942566006</t>
  </si>
  <si>
    <t>17416250136011</t>
  </si>
  <si>
    <t>14613532945026</t>
  </si>
  <si>
    <t>14613532945030</t>
  </si>
  <si>
    <t>12027978530012</t>
  </si>
  <si>
    <t>14724844015000</t>
  </si>
  <si>
    <t>17417510561004</t>
  </si>
  <si>
    <t>12000441795000</t>
  </si>
  <si>
    <t>12030837095000</t>
  </si>
  <si>
    <t>17512126669003</t>
  </si>
  <si>
    <t>17522904360000</t>
  </si>
  <si>
    <t>12027978530027</t>
  </si>
  <si>
    <t>18109955346000</t>
  </si>
  <si>
    <t>17513626717007</t>
  </si>
  <si>
    <t>17560006029016</t>
  </si>
  <si>
    <t>14755702892001</t>
  </si>
  <si>
    <t>17417440892019</t>
  </si>
  <si>
    <t>17460034113011</t>
  </si>
  <si>
    <t>17560042214034</t>
  </si>
  <si>
    <t>17512504501013</t>
  </si>
  <si>
    <t>14640280559000</t>
  </si>
  <si>
    <t>17512504501011</t>
  </si>
  <si>
    <t>12372971908000</t>
  </si>
  <si>
    <t>17460755881011</t>
  </si>
  <si>
    <t>17560042214025</t>
  </si>
  <si>
    <t>17460755881024</t>
  </si>
  <si>
    <t>17416031205035</t>
  </si>
  <si>
    <t>17417942566009</t>
  </si>
  <si>
    <t>17560042214054</t>
  </si>
  <si>
    <t>17417942566013</t>
  </si>
  <si>
    <t>17560042214053</t>
  </si>
  <si>
    <t>17560042214024</t>
  </si>
  <si>
    <t>18106092846000</t>
  </si>
  <si>
    <t>17418355644009</t>
  </si>
  <si>
    <t>12027978530014</t>
  </si>
  <si>
    <t>17416250136010</t>
  </si>
  <si>
    <t>14745205030000</t>
  </si>
  <si>
    <t>17512504501012</t>
  </si>
  <si>
    <t>17513686489012</t>
  </si>
  <si>
    <t>17560042214050</t>
  </si>
  <si>
    <t>17560042214047</t>
  </si>
  <si>
    <t>17513626717013</t>
  </si>
  <si>
    <t>12027978530013</t>
  </si>
  <si>
    <t>17560042214041</t>
  </si>
  <si>
    <t>17460755881026</t>
  </si>
  <si>
    <t>17523132557022</t>
  </si>
  <si>
    <t>12089965870000</t>
  </si>
  <si>
    <t>14745322504000</t>
  </si>
  <si>
    <t>12724715508000</t>
  </si>
  <si>
    <t>17519978807004</t>
  </si>
  <si>
    <t>16115005601012</t>
  </si>
  <si>
    <t>17560042214033</t>
  </si>
  <si>
    <t>17417067349004</t>
  </si>
  <si>
    <t>17460021649047</t>
  </si>
  <si>
    <t>17560006029011</t>
  </si>
  <si>
    <t>14613532945021</t>
  </si>
  <si>
    <t>17417440892012</t>
  </si>
  <si>
    <t>12027978530025</t>
  </si>
  <si>
    <t>17560042214052</t>
  </si>
  <si>
    <t>17417942566012</t>
  </si>
  <si>
    <t>17414980676006</t>
  </si>
  <si>
    <t>17418571000048</t>
  </si>
  <si>
    <t>17512886841006</t>
  </si>
  <si>
    <t>12027978530002</t>
  </si>
  <si>
    <t>14744894958000</t>
  </si>
  <si>
    <t>17413860531022</t>
  </si>
  <si>
    <t>17417067349005</t>
  </si>
  <si>
    <t>17460021649043</t>
  </si>
  <si>
    <t>17512464888002</t>
  </si>
  <si>
    <t>17418571000015</t>
  </si>
  <si>
    <t>12636401239000</t>
  </si>
  <si>
    <t>17512504501018</t>
  </si>
  <si>
    <t>17413860531008</t>
  </si>
  <si>
    <t>17417440892017</t>
  </si>
  <si>
    <t>17416981433018</t>
  </si>
  <si>
    <t>17460755881014</t>
  </si>
  <si>
    <t>12058501649001</t>
  </si>
  <si>
    <t>14613532945025</t>
  </si>
  <si>
    <t>17512504501016</t>
  </si>
  <si>
    <t>12027978530026</t>
  </si>
  <si>
    <t>17523132557023</t>
  </si>
  <si>
    <t>17512504501009</t>
  </si>
  <si>
    <t>17512504501017</t>
  </si>
  <si>
    <t>12613594717000</t>
  </si>
  <si>
    <t>12050729982000</t>
  </si>
  <si>
    <t>17560012126022</t>
  </si>
  <si>
    <t>14626790241000</t>
  </si>
  <si>
    <t>12727163516001</t>
  </si>
  <si>
    <t>17603394622022</t>
  </si>
  <si>
    <t>17560042214044</t>
  </si>
  <si>
    <t>17413860531012</t>
  </si>
  <si>
    <t>12718146827000</t>
  </si>
  <si>
    <t>17560042214028</t>
  </si>
  <si>
    <t>17560042214032</t>
  </si>
  <si>
    <t>12058489340000</t>
  </si>
  <si>
    <t>17460006293000</t>
  </si>
  <si>
    <t>17413045059000</t>
  </si>
  <si>
    <t>17413860531017</t>
  </si>
  <si>
    <t>12000414222000</t>
  </si>
  <si>
    <t>17603394622028</t>
  </si>
  <si>
    <t>17417067349002</t>
  </si>
  <si>
    <t>12720846505000</t>
  </si>
  <si>
    <t>17413860531018</t>
  </si>
  <si>
    <t>12058484507002</t>
  </si>
  <si>
    <t>17460034113007</t>
  </si>
  <si>
    <t>17460755881025</t>
  </si>
  <si>
    <t>17416031205020</t>
  </si>
  <si>
    <t>12001435598000</t>
  </si>
  <si>
    <t>17417440892022</t>
  </si>
  <si>
    <t>17512504501015</t>
  </si>
  <si>
    <t>12708166066000</t>
  </si>
  <si>
    <t>17460755881013</t>
  </si>
  <si>
    <t>17460034113008</t>
  </si>
  <si>
    <t>12058485173001</t>
  </si>
  <si>
    <t>17603394622018</t>
  </si>
  <si>
    <t>17517021626000</t>
  </si>
  <si>
    <t>17425700683011</t>
  </si>
  <si>
    <t>17417440892020</t>
  </si>
  <si>
    <t>14608230984000</t>
  </si>
  <si>
    <t>17416031205022</t>
  </si>
  <si>
    <t>14608327228000</t>
  </si>
  <si>
    <t>17460034113004</t>
  </si>
  <si>
    <t>17417440892014</t>
  </si>
  <si>
    <t>12027978530020</t>
  </si>
  <si>
    <t>17512886841003</t>
  </si>
  <si>
    <t>17560018123017</t>
  </si>
  <si>
    <t>17512504501019</t>
  </si>
  <si>
    <t>17603394622013</t>
  </si>
  <si>
    <t>18009439433000</t>
  </si>
  <si>
    <t>16117209383001</t>
  </si>
  <si>
    <t>17413045059003</t>
  </si>
  <si>
    <t>14749336666000</t>
  </si>
  <si>
    <t>17513686489020</t>
  </si>
  <si>
    <t>17512283494027</t>
  </si>
  <si>
    <t>16115005601019</t>
  </si>
  <si>
    <t>16115005601017</t>
  </si>
  <si>
    <t>16115005601020</t>
  </si>
  <si>
    <t>12704924344016</t>
  </si>
  <si>
    <t>1</t>
  </si>
  <si>
    <t>MDCP FORMS SUBMISSION NP</t>
  </si>
  <si>
    <t>PARKWAY MANOR NURS HOME</t>
  </si>
  <si>
    <t>17105529162001</t>
  </si>
  <si>
    <t>SOUTHWEST CARE CNTRS INC</t>
  </si>
  <si>
    <t>M &amp; S HEALTH CARE CTR INC</t>
  </si>
  <si>
    <t>17514528151</t>
  </si>
  <si>
    <t>EDWARD &amp; ANNIE CHARAPATA</t>
  </si>
  <si>
    <t>UNIVERSITY CONV CENTER</t>
  </si>
  <si>
    <t>17560149357</t>
  </si>
  <si>
    <t>CANTEX HEALTH CARE CENTERS</t>
  </si>
  <si>
    <t>CRESTHAVEN NURS RESIDENCE</t>
  </si>
  <si>
    <t>17420626941002</t>
  </si>
  <si>
    <t>CASA DE VIDA CARE CENTER LTD</t>
  </si>
  <si>
    <t>ARNOLDS NURSING HOME</t>
  </si>
  <si>
    <t>15212029167001</t>
  </si>
  <si>
    <t>SOUTHLAND VILLA NURS CNTR</t>
  </si>
  <si>
    <t>17519660389001</t>
  </si>
  <si>
    <t>JACK &amp; GILLIS</t>
  </si>
  <si>
    <t>HERITAGE NURSING HOME THE</t>
  </si>
  <si>
    <t>HHSC FOR STERLING COUNTY NURSING HOME</t>
  </si>
  <si>
    <t>STERLING COUNTY NURSING HOME</t>
  </si>
  <si>
    <t>1      0000</t>
  </si>
  <si>
    <t>JACK COUNTY NURS CENTER</t>
  </si>
  <si>
    <t>19111725065012</t>
  </si>
  <si>
    <t>H H HOLDING COMPANY INC</t>
  </si>
  <si>
    <t>GREENCREST MANOR INC</t>
  </si>
  <si>
    <t>17519023604001</t>
  </si>
  <si>
    <t>RON DANIELS INVESTMENT INC</t>
  </si>
  <si>
    <t>THE QUITMAN NURS HOME INC</t>
  </si>
  <si>
    <t>14108483414013</t>
  </si>
  <si>
    <t>CHALLENGE HOMES INC</t>
  </si>
  <si>
    <t>IRVING CARE CENTER</t>
  </si>
  <si>
    <t>17416251472005</t>
  </si>
  <si>
    <t>GREAT S W MED CTRS INC</t>
  </si>
  <si>
    <t>CARE INN OF GANADO</t>
  </si>
  <si>
    <t>10004679723</t>
  </si>
  <si>
    <t>WOOD CONV CENTER</t>
  </si>
  <si>
    <t>17525181289001</t>
  </si>
  <si>
    <t>EAST TEXAS NURSING HOME</t>
  </si>
  <si>
    <t>HOPKINS COUNTY NURS HOME</t>
  </si>
  <si>
    <t>17104657881</t>
  </si>
  <si>
    <t>LEISURE LODGES INC</t>
  </si>
  <si>
    <t>LEISURE LODGE KERMIT</t>
  </si>
  <si>
    <t>17416233710106</t>
  </si>
  <si>
    <t>LIVING CENTERS OF TEXAS INC</t>
  </si>
  <si>
    <t>GREEN ACRES CONV CNTR</t>
  </si>
  <si>
    <t>17516716747005</t>
  </si>
  <si>
    <t>MONARCH NURSING HOMES IN</t>
  </si>
  <si>
    <t>BIRCHWOOD MANOR NH</t>
  </si>
  <si>
    <t>17416822595000</t>
  </si>
  <si>
    <t>BLUEBONNET N CEN GRNGR IN</t>
  </si>
  <si>
    <t>BLUEBONNET NC GRANGER</t>
  </si>
  <si>
    <t>17516358078</t>
  </si>
  <si>
    <t>TYLER CONVALESCENT HOMES</t>
  </si>
  <si>
    <t>VILLAGE EAST NURS HOME</t>
  </si>
  <si>
    <t>17416832784000</t>
  </si>
  <si>
    <t>HAVEN NURSING HOME</t>
  </si>
  <si>
    <t>HAVEN NURSING HOME CORP</t>
  </si>
  <si>
    <t>17517479204001</t>
  </si>
  <si>
    <t>ST RICHARDS VILLA INC</t>
  </si>
  <si>
    <t>HILLCREST MANOR</t>
  </si>
  <si>
    <t>17513054845001</t>
  </si>
  <si>
    <t>WESTWOOD CONV HOME INC</t>
  </si>
  <si>
    <t>17515586349</t>
  </si>
  <si>
    <t>JEWELL HEALTH CARE INC</t>
  </si>
  <si>
    <t>COX CONVALESCENT CENTER</t>
  </si>
  <si>
    <t>SHERMAN NURS CNTR</t>
  </si>
  <si>
    <t>FRONTIER MANOR</t>
  </si>
  <si>
    <t>17414030886002</t>
  </si>
  <si>
    <t>METHODIST RETIREMENT COMMUNITIES</t>
  </si>
  <si>
    <t>TURNER GERIATRIC CENTER</t>
  </si>
  <si>
    <t>17422513956001</t>
  </si>
  <si>
    <t>METHODIST AFFILIATED HOS</t>
  </si>
  <si>
    <t>GLEN ROSE NURS HOME INC</t>
  </si>
  <si>
    <t>17423878432001</t>
  </si>
  <si>
    <t>HHSC FOR NAZARETH HALL</t>
  </si>
  <si>
    <t>NAZARETH LIVING CARE CENTER</t>
  </si>
  <si>
    <t>GROVE MANOR NURS HOME INC</t>
  </si>
  <si>
    <t>17422496731004</t>
  </si>
  <si>
    <t>HERITAGE HOUSE</t>
  </si>
  <si>
    <t>17522206683003</t>
  </si>
  <si>
    <t>CONVALESCENT MANAGEMENT INC</t>
  </si>
  <si>
    <t>CHERRY STREET MANOR</t>
  </si>
  <si>
    <t>DENISON NURSING CENTER</t>
  </si>
  <si>
    <t>17513344832000</t>
  </si>
  <si>
    <t>OLSEN MANOR INC</t>
  </si>
  <si>
    <t>OLSEN MANOR NURSING HOME</t>
  </si>
  <si>
    <t>17516384488004</t>
  </si>
  <si>
    <t>AMERICAN MEDICAL MGT COR</t>
  </si>
  <si>
    <t>TERRELL CONV CENTER 2</t>
  </si>
  <si>
    <t>SOUTHWEST HERITAGE NH</t>
  </si>
  <si>
    <t>17416016685001</t>
  </si>
  <si>
    <t>VLY GRDE MNR N &amp; CON HM I</t>
  </si>
  <si>
    <t>FREDERICKSBURG N H INC</t>
  </si>
  <si>
    <t>17513206189003</t>
  </si>
  <si>
    <t>GREEN ACRES CONV CTR INC</t>
  </si>
  <si>
    <t>HILLCREST HOME</t>
  </si>
  <si>
    <t>16207258910012</t>
  </si>
  <si>
    <t>NME PROPERTIES CORP.</t>
  </si>
  <si>
    <t>FOUR STATES NURS HOME INC</t>
  </si>
  <si>
    <t>17509399360000</t>
  </si>
  <si>
    <t>LILLIAN M HUDSPETH MEM HOSP</t>
  </si>
  <si>
    <t>LILLIAN M HUDSPETH NH</t>
  </si>
  <si>
    <t>17418588954</t>
  </si>
  <si>
    <t>MID-TEX NURSING HOMES INC</t>
  </si>
  <si>
    <t>SWEETBRIAR-HEMPSTEAD</t>
  </si>
  <si>
    <t>17516069162002</t>
  </si>
  <si>
    <t>GOLDEN AGE NURS HOMES IN</t>
  </si>
  <si>
    <t>GOLDEN AGE MANOR</t>
  </si>
  <si>
    <t>MONTICELLO RET CNTR INC</t>
  </si>
  <si>
    <t>17418494476010</t>
  </si>
  <si>
    <t>QUALITY CARE INC</t>
  </si>
  <si>
    <t>FRANCIS HOSPITEL</t>
  </si>
  <si>
    <t>17516097551</t>
  </si>
  <si>
    <t>CARE ONE INC</t>
  </si>
  <si>
    <t>TOWN &amp; COUNTRY N H INC</t>
  </si>
  <si>
    <t>17416131526</t>
  </si>
  <si>
    <t>RETAMA MANOR NURS CTR INC</t>
  </si>
  <si>
    <t>HERMES CARTWHEEL LODGE</t>
  </si>
  <si>
    <t>17413045059001</t>
  </si>
  <si>
    <t>SPJST REST HOME</t>
  </si>
  <si>
    <t>S.P.J.S.T. REST HOME NO.2</t>
  </si>
  <si>
    <t>17517453795016</t>
  </si>
  <si>
    <t>STONEBROOK PROPERTIES INC</t>
  </si>
  <si>
    <t>SEVEN OAKS NURS HOME INC</t>
  </si>
  <si>
    <t>17419348945000</t>
  </si>
  <si>
    <t>TAFT NURSING HOME INC</t>
  </si>
  <si>
    <t>HITCHCOCK NURSING HOME</t>
  </si>
  <si>
    <t>14108483414026</t>
  </si>
  <si>
    <t>GOLDEN HERITAGE NH II</t>
  </si>
  <si>
    <t>HUNTLEY CONV CENTER</t>
  </si>
  <si>
    <t>17515155988000</t>
  </si>
  <si>
    <t>M D NURSING HOME INC</t>
  </si>
  <si>
    <t>CARTWHEEL LODGE ROBSTOWN</t>
  </si>
  <si>
    <t>17516454117001</t>
  </si>
  <si>
    <t>DAGMAR INC</t>
  </si>
  <si>
    <t>PLEASANT HAVEN NURS HOME</t>
  </si>
  <si>
    <t>EULESS NURS CENTER INC</t>
  </si>
  <si>
    <t>SAN ANGELO NURSING CENTER</t>
  </si>
  <si>
    <t>17514074404000</t>
  </si>
  <si>
    <t>WEDGWOOD NURSING HOMES INC</t>
  </si>
  <si>
    <t>MEADOWBROOK NURS HOME INC</t>
  </si>
  <si>
    <t>WOOD NURS-CONV CNTR 2</t>
  </si>
  <si>
    <t>17307834840</t>
  </si>
  <si>
    <t>FOUR SEASONS NURSING CENTERS INC</t>
  </si>
  <si>
    <t>FOUR SEASONS NURS CENTER</t>
  </si>
  <si>
    <t>17513180590001</t>
  </si>
  <si>
    <t>HALTOM MEM CONV CENTER, A PARTNERSHIP</t>
  </si>
  <si>
    <t>WOOD NURS AND CONV CENTER</t>
  </si>
  <si>
    <t>19106280399</t>
  </si>
  <si>
    <t>HILL HAVEN INC</t>
  </si>
  <si>
    <t>HILLHAVEN CONV CENTER</t>
  </si>
  <si>
    <t>CROCKETT NURSING CENTER</t>
  </si>
  <si>
    <t>17417055534011</t>
  </si>
  <si>
    <t>TRUCO PROPERTIES INC</t>
  </si>
  <si>
    <t>ELMWOOD NURS HOME</t>
  </si>
  <si>
    <t>DENTON NURSING HOME</t>
  </si>
  <si>
    <t>17418409979001</t>
  </si>
  <si>
    <t>KINZEL ENTERPRISES INC</t>
  </si>
  <si>
    <t>AUTUMN WINDS RET LODGE</t>
  </si>
  <si>
    <t>17307834840039</t>
  </si>
  <si>
    <t>AVALON PLACE SAN ANTONIO</t>
  </si>
  <si>
    <t>17422856587077</t>
  </si>
  <si>
    <t>DAYBREAK HEALTHCARE INC</t>
  </si>
  <si>
    <t>FOUR SEASONS NC-EL PASO</t>
  </si>
  <si>
    <t>17513617690001</t>
  </si>
  <si>
    <t>WHISPERING PINES NURSING HOME INC</t>
  </si>
  <si>
    <t>WHISPERING PINES NURS HM</t>
  </si>
  <si>
    <t>17517453795028</t>
  </si>
  <si>
    <t>BEAUMONT CONV CENTER INC</t>
  </si>
  <si>
    <t>ALLIANCE VILLAGE</t>
  </si>
  <si>
    <t>17513156848000</t>
  </si>
  <si>
    <t>HELEN ALLEN</t>
  </si>
  <si>
    <t>STEPHENVILLE NURS HOME</t>
  </si>
  <si>
    <t>17516019498</t>
  </si>
  <si>
    <t>CANTEX HEALTH CARE CENTERS LLC</t>
  </si>
  <si>
    <t>FOUR SEASONS NURSING CENT</t>
  </si>
  <si>
    <t>17416520728000</t>
  </si>
  <si>
    <t>GROVETON TEXAS HOSPITAL AUTHORITY</t>
  </si>
  <si>
    <t>GROVETON HOSPITAL &amp; NURSING HOME</t>
  </si>
  <si>
    <t>LEISURE LODGE WACO</t>
  </si>
  <si>
    <t>17418576751010</t>
  </si>
  <si>
    <t>SOUTHWESTERN MED CTRS INC</t>
  </si>
  <si>
    <t>HENNESEY NURS HM INC</t>
  </si>
  <si>
    <t>17519734549001</t>
  </si>
  <si>
    <t>FUNDAMENTAL CARE CORP INC</t>
  </si>
  <si>
    <t>AFTON OAKS NURSING CENTER</t>
  </si>
  <si>
    <t>17516050014</t>
  </si>
  <si>
    <t>BURGESS NURS CENTERS INC</t>
  </si>
  <si>
    <t>VILLA HAVEN</t>
  </si>
  <si>
    <t>17417672361001</t>
  </si>
  <si>
    <t>ALPINE TERRACE INC</t>
  </si>
  <si>
    <t>COLONIAL NURSING HOME</t>
  </si>
  <si>
    <t>17512966585005</t>
  </si>
  <si>
    <t>ANGELINA NURSING HOME IN</t>
  </si>
  <si>
    <t>ANGELINA NURS HOME INC</t>
  </si>
  <si>
    <t>17513660831003</t>
  </si>
  <si>
    <t>MIDAS INVESTMENT CORP</t>
  </si>
  <si>
    <t>EASTWOOD VILL N&amp;RET CNTR</t>
  </si>
  <si>
    <t>17513069983000</t>
  </si>
  <si>
    <t>WINNWOOD NURISNG HOME INC</t>
  </si>
  <si>
    <t>WINNWOOD NURS HM INC</t>
  </si>
  <si>
    <t>17513692982</t>
  </si>
  <si>
    <t>GARDEN TERRACE NURSING INC</t>
  </si>
  <si>
    <t>BURGESS MANOR INC</t>
  </si>
  <si>
    <t>CARTWHEEL LODGE OF TAFT</t>
  </si>
  <si>
    <t>17517453795023</t>
  </si>
  <si>
    <t>LANES CONV HOME INC</t>
  </si>
  <si>
    <t>CALDWELL NURS CENTER INC</t>
  </si>
  <si>
    <t>CARE INN OF GLADEWATER</t>
  </si>
  <si>
    <t>17420220877007</t>
  </si>
  <si>
    <t>BELLAIRE GEN HOSPITAL LT</t>
  </si>
  <si>
    <t>THE YORKTOWN NURS HM INC</t>
  </si>
  <si>
    <t>17416131526037</t>
  </si>
  <si>
    <t>RETAMA MANOR WEST</t>
  </si>
  <si>
    <t>19523015147205</t>
  </si>
  <si>
    <t>BEVERLY CORP</t>
  </si>
  <si>
    <t>STANFORD CON CTR-HEMPHILL</t>
  </si>
  <si>
    <t>MUNDAY NURS CENTER INC</t>
  </si>
  <si>
    <t>17307662225004</t>
  </si>
  <si>
    <t>NICHOLS-HOMESHIELD INC -</t>
  </si>
  <si>
    <t>MANORCARE HEALTH SERVICES</t>
  </si>
  <si>
    <t>RETIREMENT NURSING HOME</t>
  </si>
  <si>
    <t>17416131526001</t>
  </si>
  <si>
    <t>BRAZOSVIEW HEALTHCARE CTR</t>
  </si>
  <si>
    <t>17417163809003</t>
  </si>
  <si>
    <t>NATIONAL LIVING CENTERS INC #3</t>
  </si>
  <si>
    <t>HICKMAN NURS HOME 1</t>
  </si>
  <si>
    <t>17516691114</t>
  </si>
  <si>
    <t>JACKSONBURG INC</t>
  </si>
  <si>
    <t>GOLDEN MANOR OF PITTSBURG</t>
  </si>
  <si>
    <t>LEISURE LODGE TEMPLE</t>
  </si>
  <si>
    <t>17460750700001</t>
  </si>
  <si>
    <t>ITASCA HILL MCCORMICK FOUNDATION</t>
  </si>
  <si>
    <t>PARKVIEW MANOR NURS HOME</t>
  </si>
  <si>
    <t>17419075241012</t>
  </si>
  <si>
    <t>MARWITZ BROTHERS INC</t>
  </si>
  <si>
    <t>THE MANOR RET &amp; CONV CTR</t>
  </si>
  <si>
    <t>19999999998000</t>
  </si>
  <si>
    <t>MAP TODAYS OPTIONS OF TEXAS INC</t>
  </si>
  <si>
    <t>HARLINGEN GOOD SAM CENTER</t>
  </si>
  <si>
    <t>BRADY HILLS NURS CENTER</t>
  </si>
  <si>
    <t>17421177886001</t>
  </si>
  <si>
    <t>DEL RIO N H INC</t>
  </si>
  <si>
    <t>DEL RIO NURSING HOME</t>
  </si>
  <si>
    <t>17517306118001</t>
  </si>
  <si>
    <t>WICHITA MANOR CA CT INC</t>
  </si>
  <si>
    <t>MONTEREY MANOR</t>
  </si>
  <si>
    <t>LEISURE LODGE SULPHUR SPR</t>
  </si>
  <si>
    <t>17516769050001</t>
  </si>
  <si>
    <t>HICO CONV CENTER INC</t>
  </si>
  <si>
    <t>VILLAGE NURSING HOME INC</t>
  </si>
  <si>
    <t>17416131526036</t>
  </si>
  <si>
    <t>RETAMA MNR NC-EDINBURG</t>
  </si>
  <si>
    <t>17416131526018</t>
  </si>
  <si>
    <t>CARTWHEEL LODGE</t>
  </si>
  <si>
    <t>17417935313000</t>
  </si>
  <si>
    <t>TOWN &amp; COUNTRY MANOR INC</t>
  </si>
  <si>
    <t>TOWN &amp; COUNTRY MANOR</t>
  </si>
  <si>
    <t>PALO PINTO NURS CNTR INC</t>
  </si>
  <si>
    <t>LEISURE LODGE TYLER</t>
  </si>
  <si>
    <t>OAK MANOR NURSING HOME</t>
  </si>
  <si>
    <t>MEDICAL DRIVE CONV CNTR</t>
  </si>
  <si>
    <t>17519397412002</t>
  </si>
  <si>
    <t>OGF NURSING HOMES INC</t>
  </si>
  <si>
    <t>MERRITT PLAZA NURS HM</t>
  </si>
  <si>
    <t>17416131526035</t>
  </si>
  <si>
    <t>CUERO NURSING HOME</t>
  </si>
  <si>
    <t>LOVELACE LODGE</t>
  </si>
  <si>
    <t>WHITE SETTLEMENT N C INC</t>
  </si>
  <si>
    <t>17513291223</t>
  </si>
  <si>
    <t>OAKHAVEN NURSING CENTER</t>
  </si>
  <si>
    <t>WAGGON WHEEL LODGE</t>
  </si>
  <si>
    <t>17516265513</t>
  </si>
  <si>
    <t>AMH OF WEST TEXAS INC</t>
  </si>
  <si>
    <t>ANDREWS NURSING HOME</t>
  </si>
  <si>
    <t>17416131526049</t>
  </si>
  <si>
    <t>RETAMA MANOR HARLINGEN</t>
  </si>
  <si>
    <t>ALVIN CONV CENTER</t>
  </si>
  <si>
    <t>15816181356002</t>
  </si>
  <si>
    <t>CONSOLID RES H C FUND V</t>
  </si>
  <si>
    <t>STEVENS CONV CENTER</t>
  </si>
  <si>
    <t>BROWNSVILLE GOOD SAM CNTR</t>
  </si>
  <si>
    <t>17413851910001</t>
  </si>
  <si>
    <t>SISTERS OF THE HOLY GRAIL &amp; MARY IMMACULATE</t>
  </si>
  <si>
    <t>MOTHER OF PERPETUAL HELP</t>
  </si>
  <si>
    <t>17517414938001</t>
  </si>
  <si>
    <t>SHADY OAKS LODGE 2</t>
  </si>
  <si>
    <t>17418011387</t>
  </si>
  <si>
    <t>KOUNTZE NURSING CENTER</t>
  </si>
  <si>
    <t>SCHLEICHER COUNTY MEDICAL CTR</t>
  </si>
  <si>
    <t>SCHLEICHER COUNTY MEDICAL CENTER</t>
  </si>
  <si>
    <t>WEAVER LODGE</t>
  </si>
  <si>
    <t>VILLA SIESTA NURS HOME</t>
  </si>
  <si>
    <t>17516785643001</t>
  </si>
  <si>
    <t>HINTON HOME INC</t>
  </si>
  <si>
    <t>MANOR CUSTODIAL HOME</t>
  </si>
  <si>
    <t>17418739649003</t>
  </si>
  <si>
    <t>MEDICAL MANAGEMENT SYSTEMS INC</t>
  </si>
  <si>
    <t>SUNSET NURSING HOME INC</t>
  </si>
  <si>
    <t>19111725065020</t>
  </si>
  <si>
    <t>GREAT SOUTHWEST CONV CNTR</t>
  </si>
  <si>
    <t>17312310042002</t>
  </si>
  <si>
    <t>JULY ASSOCIATES II</t>
  </si>
  <si>
    <t>BOULEVARD MNR CARE CENTER</t>
  </si>
  <si>
    <t>17512903059000</t>
  </si>
  <si>
    <t>MISSION MANOR N H INC</t>
  </si>
  <si>
    <t>MISSION MANOR NURSING HM</t>
  </si>
  <si>
    <t>17416938557</t>
  </si>
  <si>
    <t>BLALOCK NURSING HOME SPRING BRANCH</t>
  </si>
  <si>
    <t>BLALOCK NH SPRING BRANCH</t>
  </si>
  <si>
    <t>NACOGDOCHES CONV CENTER</t>
  </si>
  <si>
    <t>SILSBEE CONV CENTER</t>
  </si>
  <si>
    <t>17518801554001</t>
  </si>
  <si>
    <t>SID POSPISIL &amp; ASSNS INC</t>
  </si>
  <si>
    <t>GOLDEN AGE NURS HOME</t>
  </si>
  <si>
    <t>LEISURE LODGE KAUFMAN</t>
  </si>
  <si>
    <t>WOODVILLE CONV CNTR</t>
  </si>
  <si>
    <t>17416131526016</t>
  </si>
  <si>
    <t>RETAMA MANOR NC-MCALLEN</t>
  </si>
  <si>
    <t>17416233710088</t>
  </si>
  <si>
    <t>BAY VILLA HEALTH CARE CTR</t>
  </si>
  <si>
    <t>17416233710</t>
  </si>
  <si>
    <t>SWEETBRIAR NURSING HOME</t>
  </si>
  <si>
    <t>17515537649</t>
  </si>
  <si>
    <t>DELTA COUNTY NURS HOME</t>
  </si>
  <si>
    <t>EDGECLIFF MNR SWEETWATER</t>
  </si>
  <si>
    <t>17418785287</t>
  </si>
  <si>
    <t>MCCAULEY ENTERPRISES INC</t>
  </si>
  <si>
    <t>MCGEE NURSING HOME</t>
  </si>
  <si>
    <t>17416016685000</t>
  </si>
  <si>
    <t>VALLEY GRANDE MANOR N H</t>
  </si>
  <si>
    <t>19111725065011</t>
  </si>
  <si>
    <t>HOLIDAY RETIREMENT CENTER</t>
  </si>
  <si>
    <t>PARK HIGHLANDS NURS CTR</t>
  </si>
  <si>
    <t>17515409773000</t>
  </si>
  <si>
    <t>AMERICAN HEALTH SRVS INC</t>
  </si>
  <si>
    <t>COLONIAL MANOR OF TYLER</t>
  </si>
  <si>
    <t>CRESTVIEW LODGE INC</t>
  </si>
  <si>
    <t>17416131526044</t>
  </si>
  <si>
    <t>PALM RIDGE MANOR INC</t>
  </si>
  <si>
    <t>1741652245 001</t>
  </si>
  <si>
    <t>FORT BEND NURS HOME INC</t>
  </si>
  <si>
    <t>FORT BEND NURSING HOME</t>
  </si>
  <si>
    <t>17418576751012</t>
  </si>
  <si>
    <t>SHADY OAK N H INC</t>
  </si>
  <si>
    <t>17512523188</t>
  </si>
  <si>
    <t>CLEAR VIEW LODGE INC</t>
  </si>
  <si>
    <t>VICTORIA CONV CNTR</t>
  </si>
  <si>
    <t>LAKESIDE CARE CENTER</t>
  </si>
  <si>
    <t>17523815037001</t>
  </si>
  <si>
    <t>MAYWOOD MANAGEMENT CO INC</t>
  </si>
  <si>
    <t>MAYWOOD MANOR</t>
  </si>
  <si>
    <t>17421527882000</t>
  </si>
  <si>
    <t>ST THOMAS CONVALESCENT CENTER</t>
  </si>
  <si>
    <t>ST THOMAS CONV CENTER</t>
  </si>
  <si>
    <t>17418660787000</t>
  </si>
  <si>
    <t>SUNSET HAVEN INC</t>
  </si>
  <si>
    <t>17416462921</t>
  </si>
  <si>
    <t>CONVALESCENT ENTER INC</t>
  </si>
  <si>
    <t>JASPER CONV CNTR</t>
  </si>
  <si>
    <t>OAK MANOR NURS HOME</t>
  </si>
  <si>
    <t>17415614282</t>
  </si>
  <si>
    <t>RETAMA MANOR NURSING CENTER INC</t>
  </si>
  <si>
    <t>RETAMA MANOR NURS CNTR</t>
  </si>
  <si>
    <t>17413884200004</t>
  </si>
  <si>
    <t>MORNINGSIDE MINISTRIES</t>
  </si>
  <si>
    <t>MORNINGSIDE MANOR</t>
  </si>
  <si>
    <t>SOUTH MEADOWS NURS HOME</t>
  </si>
  <si>
    <t>CARE INNS OF TEXAS INC</t>
  </si>
  <si>
    <t>CARE INN WACO</t>
  </si>
  <si>
    <t>17416066896001</t>
  </si>
  <si>
    <t>GOLDEN AGE MANOR BLFT INC</t>
  </si>
  <si>
    <t>GOLDEN AGE MANOR-BELLFORT</t>
  </si>
  <si>
    <t>19111725065009</t>
  </si>
  <si>
    <t>GOLDEN AGE MNR N LOOP INC</t>
  </si>
  <si>
    <t>17514918956004</t>
  </si>
  <si>
    <t>TLC CARE CENTERS INC</t>
  </si>
  <si>
    <t>MEADOWBROOK NURSING HOME</t>
  </si>
  <si>
    <t>SOUTH DALLAS NURSING HOME</t>
  </si>
  <si>
    <t>17418287532</t>
  </si>
  <si>
    <t>OPAL A MENNELLA</t>
  </si>
  <si>
    <t>LAKESIDE REST HOME INC</t>
  </si>
  <si>
    <t>17513344832</t>
  </si>
  <si>
    <t>GOLDEN SPREAD CONV HOME</t>
  </si>
  <si>
    <t>17417408923002</t>
  </si>
  <si>
    <t>FRIENSHIP VILLAS LTD</t>
  </si>
  <si>
    <t>LEISURE LODGES N &amp; C CNTR</t>
  </si>
  <si>
    <t>17515219610001</t>
  </si>
  <si>
    <t>RBL MANAGEMENT CO INC</t>
  </si>
  <si>
    <t>WYSONG NURS CNTR INC</t>
  </si>
  <si>
    <t>HILLCREST LODGE INC</t>
  </si>
  <si>
    <t>17513291223012</t>
  </si>
  <si>
    <t>TURNER NURSING HOME</t>
  </si>
  <si>
    <t>17417774985003</t>
  </si>
  <si>
    <t>AUTUMN HILLS CONV CTRS INC</t>
  </si>
  <si>
    <t>GIDDINGS NURSING HOME</t>
  </si>
  <si>
    <t>LEVELLAND NURSING HOME</t>
  </si>
  <si>
    <t>17417774985005</t>
  </si>
  <si>
    <t>MILAM NURSING HOME 2</t>
  </si>
  <si>
    <t>17520635636007</t>
  </si>
  <si>
    <t>ALL SEASONS CARE CTRS IN</t>
  </si>
  <si>
    <t>AUTUMN LEAF LODGE</t>
  </si>
  <si>
    <t>17517453795004</t>
  </si>
  <si>
    <t>PARK PLAZA NURS HOME</t>
  </si>
  <si>
    <t>LEISURE LODGE PARIS</t>
  </si>
  <si>
    <t>HERITAGE MANOR</t>
  </si>
  <si>
    <t>17417774985018</t>
  </si>
  <si>
    <t>SILVER THREADS NURS HOME</t>
  </si>
  <si>
    <t>17415580020000</t>
  </si>
  <si>
    <t>HILLSIDE MANOR NURSHING HOME INC</t>
  </si>
  <si>
    <t>HILLSIDE MANOR N H INC</t>
  </si>
  <si>
    <t>17416635245000</t>
  </si>
  <si>
    <t>LA HACIENDA NURSING HOME INC</t>
  </si>
  <si>
    <t>COLONIAL MNR OF EDINBURG</t>
  </si>
  <si>
    <t>17415413214000</t>
  </si>
  <si>
    <t>MCGREGOR NURSING HOME INC</t>
  </si>
  <si>
    <t>WESTVIEW MANOR NURSING HOME</t>
  </si>
  <si>
    <t>GUADALUPE VALLEY N H</t>
  </si>
  <si>
    <t>17416131526034</t>
  </si>
  <si>
    <t>STONEGATE NURSING HOME</t>
  </si>
  <si>
    <t>PINECREST CONV HOME</t>
  </si>
  <si>
    <t>17412187886</t>
  </si>
  <si>
    <t>POWELLS NURSING HOME</t>
  </si>
  <si>
    <t>ROLLING HILLS LODGE INC</t>
  </si>
  <si>
    <t>17503545612000</t>
  </si>
  <si>
    <t>THE GRAND LODGE I O O F OF TEXAS</t>
  </si>
  <si>
    <t>ODD FELLOWS-REBEKAH NURSING HOME</t>
  </si>
  <si>
    <t>17514918956005</t>
  </si>
  <si>
    <t>TULIA CARE CENTER</t>
  </si>
  <si>
    <t>LEISURE LODGE HENDERSON</t>
  </si>
  <si>
    <t>17414714109002</t>
  </si>
  <si>
    <t>ALLAN MCDONNELL FOUNDATI</t>
  </si>
  <si>
    <t>ST ELIZABETH'S NURS HOME</t>
  </si>
  <si>
    <t>14654861798000</t>
  </si>
  <si>
    <t>DORA PERRY</t>
  </si>
  <si>
    <t>SUNNY ACRES DE KALB INC</t>
  </si>
  <si>
    <t>17418931667</t>
  </si>
  <si>
    <t>CASA DE CUIDAR INC</t>
  </si>
  <si>
    <t>REFUGIO MANOR</t>
  </si>
  <si>
    <t>17514063134</t>
  </si>
  <si>
    <t>TC CHANEY ENTERPRISES INC</t>
  </si>
  <si>
    <t>VALLEY VIEW NURS HO</t>
  </si>
  <si>
    <t>GLOVERS NURS HOME INC</t>
  </si>
  <si>
    <t>OAK CREST MANOR NURS HOME</t>
  </si>
  <si>
    <t>17416462921001</t>
  </si>
  <si>
    <t>COLONIAL MANOR OF MCALLEN</t>
  </si>
  <si>
    <t>LLANO NURSING HOME</t>
  </si>
  <si>
    <t>17419020999000</t>
  </si>
  <si>
    <t>POTEET NURSING HOME INC</t>
  </si>
  <si>
    <t>POTEET NURSING HOME</t>
  </si>
  <si>
    <t>CARE INN OF DEL RIO</t>
  </si>
  <si>
    <t>15819587112000</t>
  </si>
  <si>
    <t>PANOLA HLTH CARE PRTS I</t>
  </si>
  <si>
    <t>PANOLA NURSING HO</t>
  </si>
  <si>
    <t>17415523970000</t>
  </si>
  <si>
    <t>SAN JUAN NURSING HOME INC</t>
  </si>
  <si>
    <t>SAN JUAN NURS HOME INC</t>
  </si>
  <si>
    <t>17415365802</t>
  </si>
  <si>
    <t>THE OAKS NURSING HOME INC</t>
  </si>
  <si>
    <t>THE OAKS NURSING HOME</t>
  </si>
  <si>
    <t>17423901663001</t>
  </si>
  <si>
    <t>PURPLE HILLS MANOR INC</t>
  </si>
  <si>
    <t>PURPLE HILLS NURS HM INC</t>
  </si>
  <si>
    <t>17517453795022</t>
  </si>
  <si>
    <t>LANES NURSING HOME INC</t>
  </si>
  <si>
    <t>17514888357001</t>
  </si>
  <si>
    <t>WESTBROOK CARE CENTER IN</t>
  </si>
  <si>
    <t>FLOYDADA NURSING HOME</t>
  </si>
  <si>
    <t>10005659856000</t>
  </si>
  <si>
    <t>COLONIAL MANOR NURS HOME</t>
  </si>
  <si>
    <t>17511762886</t>
  </si>
  <si>
    <t>NATIONAL LIVING CENTER INC</t>
  </si>
  <si>
    <t>BIG TOWN NURSING HOME</t>
  </si>
  <si>
    <t>BROWNS NURS &amp; CONV CNTR</t>
  </si>
  <si>
    <t>13910452716002</t>
  </si>
  <si>
    <t>EXTENDICARE HEALTH FACILITIES INC</t>
  </si>
  <si>
    <t>RICHLAND HILLS NURS CTR</t>
  </si>
  <si>
    <t>17516629999005</t>
  </si>
  <si>
    <t>COMMUNITY NURSING HOMES TX INC</t>
  </si>
  <si>
    <t>BROOKHAVEN NURS &amp; CONV C</t>
  </si>
  <si>
    <t>17516384488010</t>
  </si>
  <si>
    <t>TERRELL CONV CENTER</t>
  </si>
  <si>
    <t>17419349117001</t>
  </si>
  <si>
    <t>FRIENDSHIP VILLAS OF SAN ANTONI</t>
  </si>
  <si>
    <t>COLONIAL HILLS NH INC</t>
  </si>
  <si>
    <t>17514043672</t>
  </si>
  <si>
    <t>CLEBURNE NURSING HOME INC</t>
  </si>
  <si>
    <t>COLONIAL MANOR N &amp; C CNTR</t>
  </si>
  <si>
    <t>10001195038001</t>
  </si>
  <si>
    <t>NORTHAVEN</t>
  </si>
  <si>
    <t>17516192832</t>
  </si>
  <si>
    <t>SOUTH PLAINS &amp; CAPROCK INC</t>
  </si>
  <si>
    <t>PARK MANOR NURS HOME</t>
  </si>
  <si>
    <t>1000000000 000</t>
  </si>
  <si>
    <t>BERTRAM NURSING HOME</t>
  </si>
  <si>
    <t>17518818376012</t>
  </si>
  <si>
    <t>SOUTHWEST HEALTH VILLAS INC</t>
  </si>
  <si>
    <t>BROOKHOLLOW MANOR NH INC</t>
  </si>
  <si>
    <t>CLEAVER MEM CONV CNTR</t>
  </si>
  <si>
    <t>KNOPP NURSING HOME #1</t>
  </si>
  <si>
    <t>13633306033001</t>
  </si>
  <si>
    <t>ST JO NURSING CENTER INC</t>
  </si>
  <si>
    <t>YES-TER-YEAR INC</t>
  </si>
  <si>
    <t>17207578364001</t>
  </si>
  <si>
    <t>KEENELAND INC</t>
  </si>
  <si>
    <t>19111725065007</t>
  </si>
  <si>
    <t>KILGORE NURSING CENTER</t>
  </si>
  <si>
    <t>17514918956</t>
  </si>
  <si>
    <t>LOCKNEY NURSING HOME</t>
  </si>
  <si>
    <t>VALLI HI N &amp; C HOME INC</t>
  </si>
  <si>
    <t>15132484286</t>
  </si>
  <si>
    <t>PAUL R &amp; MARY SNOW</t>
  </si>
  <si>
    <t>AMHERST MANOR NURS HOME</t>
  </si>
  <si>
    <t>17513291223017</t>
  </si>
  <si>
    <t>MEL-ROSE CONV HOME</t>
  </si>
  <si>
    <t>17418576751001</t>
  </si>
  <si>
    <t>14334001336001</t>
  </si>
  <si>
    <t>RAY J HYMEL</t>
  </si>
  <si>
    <t>HARRISON COUNTY NURS HO</t>
  </si>
  <si>
    <t>17515277279</t>
  </si>
  <si>
    <t>GOLDEN VENTURE INC</t>
  </si>
  <si>
    <t>GOLDEN YEARS HAVEN</t>
  </si>
  <si>
    <t>17416131526048</t>
  </si>
  <si>
    <t>LIVE OAK LODGE INC</t>
  </si>
  <si>
    <t>17415942113002</t>
  </si>
  <si>
    <t>BROOKSHIRE NURSING HM IN</t>
  </si>
  <si>
    <t>BROOKSHIRE NURSING CENTER</t>
  </si>
  <si>
    <t>17417774985001</t>
  </si>
  <si>
    <t>CONROE NURSING CENTER</t>
  </si>
  <si>
    <t>BANGS REST HOME</t>
  </si>
  <si>
    <t>17415304439000</t>
  </si>
  <si>
    <t>ASSOC REST HOMES INC</t>
  </si>
  <si>
    <t>CAMERON VILLA REST HOME</t>
  </si>
  <si>
    <t>17516505520</t>
  </si>
  <si>
    <t>TEX MED INC</t>
  </si>
  <si>
    <t>LIVE OAKS CONV CNTR INC</t>
  </si>
  <si>
    <t>17525032334001</t>
  </si>
  <si>
    <t>SEARS PANHANDLE RETIREMENT CORPORATION</t>
  </si>
  <si>
    <t>KINGS MANOR METH HM INC</t>
  </si>
  <si>
    <t>14565076254001</t>
  </si>
  <si>
    <t>JACK L REYNOLDS</t>
  </si>
  <si>
    <t>HILLTOP VILLAGE INC</t>
  </si>
  <si>
    <t>17414820823001</t>
  </si>
  <si>
    <t>SEALY NURSING HOME INC</t>
  </si>
  <si>
    <t>AZALEA MANOR NURSING HOME</t>
  </si>
  <si>
    <t>PHYSICIANS CONV CENTER</t>
  </si>
  <si>
    <t>17513108096000</t>
  </si>
  <si>
    <t>CHAPEL OF CARE NURSING HOME TX INC</t>
  </si>
  <si>
    <t>CHAPEL OF CARE N H OF TEX</t>
  </si>
  <si>
    <t>17414857502001</t>
  </si>
  <si>
    <t>PREMONT REST HOME INC</t>
  </si>
  <si>
    <t>PREMONT NURSING HOME</t>
  </si>
  <si>
    <t>17512108444002</t>
  </si>
  <si>
    <t>MARSHALL MANOR NH INC</t>
  </si>
  <si>
    <t>MARSHALL MANOR N&amp;R CENTER</t>
  </si>
  <si>
    <t>DECATUR CONV CENTER</t>
  </si>
  <si>
    <t>17415491376001</t>
  </si>
  <si>
    <t>PRICE &amp; PRICE</t>
  </si>
  <si>
    <t>PARK PLAZA NURSING HOME</t>
  </si>
  <si>
    <t>17420581500001</t>
  </si>
  <si>
    <t>NESBIT NURSING HOME INC</t>
  </si>
  <si>
    <t>NESBIT NURSING HOME</t>
  </si>
  <si>
    <t>14545015885</t>
  </si>
  <si>
    <t>SHIRLEY ANN MATTHEWS</t>
  </si>
  <si>
    <t>TWIN OAKS NURS HOME</t>
  </si>
  <si>
    <t>17562082341000</t>
  </si>
  <si>
    <t>E S STERLING</t>
  </si>
  <si>
    <t>MEL HAVEN CONV HOME</t>
  </si>
  <si>
    <t>15381052254001</t>
  </si>
  <si>
    <t>CHARLES W YEILDING</t>
  </si>
  <si>
    <t>LEWISVILLE NURSING HOME</t>
  </si>
  <si>
    <t>17414936058000</t>
  </si>
  <si>
    <t>HAMILTON NURSING HOME INC</t>
  </si>
  <si>
    <t>SPRING CREEK MANOR</t>
  </si>
  <si>
    <t>17517373696000</t>
  </si>
  <si>
    <t>BAYLOR CARE CENTER AT GILMER INC</t>
  </si>
  <si>
    <t>GILMER CONVALESCENT CNTR</t>
  </si>
  <si>
    <t>17513939904000</t>
  </si>
  <si>
    <t>RNG PK HSP &amp; RNG PK INN INC</t>
  </si>
  <si>
    <t>RANGER PARK INN</t>
  </si>
  <si>
    <t>17515525313003</t>
  </si>
  <si>
    <t>HUGHES N &amp; CONV CTRS INC</t>
  </si>
  <si>
    <t>TWILIGHT ACRE INC</t>
  </si>
  <si>
    <t>19523015147232</t>
  </si>
  <si>
    <t>SENIOR VILLAGE NH INC</t>
  </si>
  <si>
    <t>17415078686000</t>
  </si>
  <si>
    <t>YOAKUM MEMORIAL NURSING HOME INC</t>
  </si>
  <si>
    <t>YOAKUM MEMORIAL N H</t>
  </si>
  <si>
    <t>17416017865000</t>
  </si>
  <si>
    <t>AUSTIN NURS CONV CTR INC</t>
  </si>
  <si>
    <t>AUSTIN NURS CENTER INC</t>
  </si>
  <si>
    <t>17414856611002</t>
  </si>
  <si>
    <t>HILMAR E BINDSEIL</t>
  </si>
  <si>
    <t>BLANCO HEALTH CARE CTR</t>
  </si>
  <si>
    <t>17513180590</t>
  </si>
  <si>
    <t>GOLDEN AGE HOME</t>
  </si>
  <si>
    <t>15208957249002</t>
  </si>
  <si>
    <t>MSC CORPORATION</t>
  </si>
  <si>
    <t>HUBER MNR CON HM OF TX</t>
  </si>
  <si>
    <t>LORAINE NURSING HOME</t>
  </si>
  <si>
    <t>MILAM CARE CENTER</t>
  </si>
  <si>
    <t>RIDGECREST CONV &amp; NURS HO</t>
  </si>
  <si>
    <t>17513291223018</t>
  </si>
  <si>
    <t>TERRY HAVEN NURS HOME INC</t>
  </si>
  <si>
    <t>17519084127000</t>
  </si>
  <si>
    <t>SOUTH PLAINS ECON DEV CORP</t>
  </si>
  <si>
    <t>SHADY ACRES HEALTH CR CTR</t>
  </si>
  <si>
    <t>HERITAGE CONV HOME INC</t>
  </si>
  <si>
    <t>17418429720000</t>
  </si>
  <si>
    <t>RESTFUL ACRES NURS HOME</t>
  </si>
  <si>
    <t>17518818376011</t>
  </si>
  <si>
    <t>GILBERT NURSING HOME</t>
  </si>
  <si>
    <t>HILLCREST HAVEN OF OLNEY</t>
  </si>
  <si>
    <t>17416730673001</t>
  </si>
  <si>
    <t>BLALOCK NH SOUTHWEST INC</t>
  </si>
  <si>
    <t>STONEYBROOK HLTHCA CT</t>
  </si>
  <si>
    <t>17515525313001</t>
  </si>
  <si>
    <t>17416251472011</t>
  </si>
  <si>
    <t>CARE INN OF SHAMROCK</t>
  </si>
  <si>
    <t>PINE HAVEN NURSING HM</t>
  </si>
  <si>
    <t>FAIR PARK NURSING HOME</t>
  </si>
  <si>
    <t>17511565602001</t>
  </si>
  <si>
    <t>EDWARD ABRAHAM MEMORIAL HOME INC</t>
  </si>
  <si>
    <t>17422513956002</t>
  </si>
  <si>
    <t>MERIDIAN GERIATRIC CNTR</t>
  </si>
  <si>
    <t>13710899363001</t>
  </si>
  <si>
    <t>TX COMMERCIAL MGT CORP</t>
  </si>
  <si>
    <t>FIRESIDE MANOR NURS CNTR</t>
  </si>
  <si>
    <t>17420064648000</t>
  </si>
  <si>
    <t>SHERWOOD HEALTH CARE INC</t>
  </si>
  <si>
    <t>17417774985010</t>
  </si>
  <si>
    <t>COLUMBUS CONV HOME INC</t>
  </si>
  <si>
    <t>BRITAIN CONVALESCENT CTR</t>
  </si>
  <si>
    <t>FAIRVIEW MANOR NSG CENTER</t>
  </si>
  <si>
    <t>17517306092001</t>
  </si>
  <si>
    <t>WEST VIEW CARE CENTER INC</t>
  </si>
  <si>
    <t>WESTVIEW MANOR</t>
  </si>
  <si>
    <t>17307834840015</t>
  </si>
  <si>
    <t>ENNIS NURSING HOME</t>
  </si>
  <si>
    <t>19537442568316</t>
  </si>
  <si>
    <t>BEVERLY ENTERPRISES OF TX INC</t>
  </si>
  <si>
    <t>BELLMIRE HOME INC</t>
  </si>
  <si>
    <t>19111725065026</t>
  </si>
  <si>
    <t>JONES HEALTH CENTER INC</t>
  </si>
  <si>
    <t>DUMAS CONV CENTER</t>
  </si>
  <si>
    <t>17517306126002</t>
  </si>
  <si>
    <t>EVERGREEN MANOR NURS HOME</t>
  </si>
  <si>
    <t>17514860513001</t>
  </si>
  <si>
    <t>PALO DURO CONVALESCENT HOME INC</t>
  </si>
  <si>
    <t>PALO DURO CONV HOME</t>
  </si>
  <si>
    <t>17513226112</t>
  </si>
  <si>
    <t>HERITAGE NURSING HOME IN</t>
  </si>
  <si>
    <t>HERITAGE NURS HOME INC</t>
  </si>
  <si>
    <t>17508914433006</t>
  </si>
  <si>
    <t>BUCKNER BAPTIST BENEVOLENCE</t>
  </si>
  <si>
    <t>MONTE SIESTA RETRMNT CTR</t>
  </si>
  <si>
    <t>TEXANA HOME INC</t>
  </si>
  <si>
    <t>ANSON CARE HOME</t>
  </si>
  <si>
    <t>17516629999003</t>
  </si>
  <si>
    <t>KENNEDALE N H &amp; MEDI CNTR</t>
  </si>
  <si>
    <t>14160084910004</t>
  </si>
  <si>
    <t>TOWN HALL ESTATES - KEENE INC</t>
  </si>
  <si>
    <t>TOWN HALL ESTATES</t>
  </si>
  <si>
    <t>19523015147231</t>
  </si>
  <si>
    <t>CRESTVIEW MANOR NH INC</t>
  </si>
  <si>
    <t>19537442568318</t>
  </si>
  <si>
    <t>HOLIDAY LODGE</t>
  </si>
  <si>
    <t>19111725065016</t>
  </si>
  <si>
    <t>GOLDEN AGE MNR ROOKIN INC</t>
  </si>
  <si>
    <t>17417774985015</t>
  </si>
  <si>
    <t>HERMANN PARK MANOR</t>
  </si>
  <si>
    <t>CLYDE NURSING HOME INC</t>
  </si>
  <si>
    <t>17516629999001</t>
  </si>
  <si>
    <t>BURLESON NURSING HOME</t>
  </si>
  <si>
    <t>17416233710016</t>
  </si>
  <si>
    <t>BLALOCK NH-NORTHSHORES</t>
  </si>
  <si>
    <t>14652215617001</t>
  </si>
  <si>
    <t>FORREST S TATUM</t>
  </si>
  <si>
    <t>HURLEY NURSING HOME</t>
  </si>
  <si>
    <t>17416672354005</t>
  </si>
  <si>
    <t>NATIONAL G SOUTH INC</t>
  </si>
  <si>
    <t>TWIN OAKS RET CENTER</t>
  </si>
  <si>
    <t>17513206189000</t>
  </si>
  <si>
    <t>WOOD CONV CT OF IOWA PARK</t>
  </si>
  <si>
    <t>17415622160</t>
  </si>
  <si>
    <t>STOCKDALE NURSING HOME INC</t>
  </si>
  <si>
    <t>GOLIAD NURS HOME INC</t>
  </si>
  <si>
    <t>17513180608001</t>
  </si>
  <si>
    <t>PARK HAVEN NURS CNTR</t>
  </si>
  <si>
    <t>17416672362</t>
  </si>
  <si>
    <t>HOLIDAY LODGE NURS HOME</t>
  </si>
  <si>
    <t>17416233710042</t>
  </si>
  <si>
    <t>FAIRVIEW NURSING HOME</t>
  </si>
  <si>
    <t>17511635280001</t>
  </si>
  <si>
    <t>PINE LODGE N H INC</t>
  </si>
  <si>
    <t>GOLDEN VILLA</t>
  </si>
  <si>
    <t>17513067557001</t>
  </si>
  <si>
    <t>STONEHEDGE REALTY CORP</t>
  </si>
  <si>
    <t>LAKE PARK N &amp; RETIREMT CT</t>
  </si>
  <si>
    <t>THE SARAH ROBERTS FRENCH HOME INC</t>
  </si>
  <si>
    <t>THE SARAH ROBERTS FRENCH HOME</t>
  </si>
  <si>
    <t>10003985386</t>
  </si>
  <si>
    <t>OAK LAWN NURS HOME INC</t>
  </si>
  <si>
    <t>19111725065005</t>
  </si>
  <si>
    <t>GOLDEN AGE MNR LONG POINT</t>
  </si>
  <si>
    <t>17514918956002</t>
  </si>
  <si>
    <t>CROSBYTON NURSING HOME</t>
  </si>
  <si>
    <t>17514042443</t>
  </si>
  <si>
    <t>SUNSET CARE CENTER INC</t>
  </si>
  <si>
    <t>SUNSET CARE CENTER</t>
  </si>
  <si>
    <t>FAITH MEMORIAL NURS HOME</t>
  </si>
  <si>
    <t>17516678954000</t>
  </si>
  <si>
    <t>CEDAR LAKE NURSING HOME INC</t>
  </si>
  <si>
    <t>CEDAR LAKE NURSING HOME</t>
  </si>
  <si>
    <t>17516384488007</t>
  </si>
  <si>
    <t>ITALY CONV CENTER</t>
  </si>
  <si>
    <t>17514008394</t>
  </si>
  <si>
    <t>SENIOR CITIZENS NURS HOME</t>
  </si>
  <si>
    <t>MANSFIELD NURSING HOME</t>
  </si>
  <si>
    <t>17417373341001</t>
  </si>
  <si>
    <t>AUTUMN HILLS CONV CTR</t>
  </si>
  <si>
    <t>17418027086</t>
  </si>
  <si>
    <t>OAK HILLS HAVEN</t>
  </si>
  <si>
    <t>17514089170</t>
  </si>
  <si>
    <t>HERITAGE MNR-BLALOCK PRO</t>
  </si>
  <si>
    <t>HERITAGE MANOR INC</t>
  </si>
  <si>
    <t>17307834840035</t>
  </si>
  <si>
    <t>FOUR SEASONS NC OF ODESSA</t>
  </si>
  <si>
    <t>17414030886003</t>
  </si>
  <si>
    <t>CRESTVIEW RETIREMENT COMM</t>
  </si>
  <si>
    <t>17417675497001</t>
  </si>
  <si>
    <t>HILLSIDE MANOR SAN MARCOS INC</t>
  </si>
  <si>
    <t>HILLSIDE MANOR NURS HOME</t>
  </si>
  <si>
    <t>SOUTHWEST CONV CENTER INC</t>
  </si>
  <si>
    <t>RAYS HOSPITALITY HOME</t>
  </si>
  <si>
    <t>15211956709001</t>
  </si>
  <si>
    <t>SHADY OAKS N H OF TEX INC</t>
  </si>
  <si>
    <t>17517306167001</t>
  </si>
  <si>
    <t>VERNON CARE CENTER INC</t>
  </si>
  <si>
    <t>MONTEREY VILLA II</t>
  </si>
  <si>
    <t>17414856611003</t>
  </si>
  <si>
    <t>SUNNYSIDE NURS HOME</t>
  </si>
  <si>
    <t>17511572657000</t>
  </si>
  <si>
    <t>EDWIN M BILGER SR</t>
  </si>
  <si>
    <t>LA DORA LODGE NURSING HO</t>
  </si>
  <si>
    <t>WOOD LAKE NURSING HOME</t>
  </si>
  <si>
    <t>17416939076001</t>
  </si>
  <si>
    <t>BLALOCK NURSING HOME INC</t>
  </si>
  <si>
    <t>BLALOCK N H SOUTHEAST</t>
  </si>
  <si>
    <t>17518609692001</t>
  </si>
  <si>
    <t>COLONIAL MANOR NURS HM</t>
  </si>
  <si>
    <t>CHAFFINS NURSING HOME</t>
  </si>
  <si>
    <t>SANGER MANOR INC</t>
  </si>
  <si>
    <t>RALLS NURSING HOME</t>
  </si>
  <si>
    <t>COX NURSING HOME</t>
  </si>
  <si>
    <t>17515525313002</t>
  </si>
  <si>
    <t>SAN ANTONIO CONV CENTER</t>
  </si>
  <si>
    <t>17416739070</t>
  </si>
  <si>
    <t>BLALOCK NURS HOME INC</t>
  </si>
  <si>
    <t>17524514050000</t>
  </si>
  <si>
    <t>ERMA LEE ESTATE</t>
  </si>
  <si>
    <t>COLONIAL OAKS NURSING HO</t>
  </si>
  <si>
    <t>17513623680001</t>
  </si>
  <si>
    <t>STAREX CORPORATION</t>
  </si>
  <si>
    <t>BLUEBONNET VILLAGE INC</t>
  </si>
  <si>
    <t>17517306027002</t>
  </si>
  <si>
    <t>COTTONWOOD MANOR INC</t>
  </si>
  <si>
    <t>17515172074000</t>
  </si>
  <si>
    <t>RUSH WHEELER</t>
  </si>
  <si>
    <t>SLATON CARE CENTER</t>
  </si>
  <si>
    <t>17512340252</t>
  </si>
  <si>
    <t>HOLIDAY NURSING HOME INC OF CENTER</t>
  </si>
  <si>
    <t>HOLIDAY NURSING HOME</t>
  </si>
  <si>
    <t>COLONIAL GUEST HOME</t>
  </si>
  <si>
    <t>17510863859002</t>
  </si>
  <si>
    <t>NAPLES BUILDERS INC</t>
  </si>
  <si>
    <t>REDBUD RETREAT</t>
  </si>
  <si>
    <t>17516902297001</t>
  </si>
  <si>
    <t>VALLEY VIEW HOME INC</t>
  </si>
  <si>
    <t>LAKEVIEW MANOR INC</t>
  </si>
  <si>
    <t>17414764393000</t>
  </si>
  <si>
    <t>MADISONVILLE NURSING HOME INC</t>
  </si>
  <si>
    <t>MADISONVILLE NURS HOME #1</t>
  </si>
  <si>
    <t>17514005101003</t>
  </si>
  <si>
    <t>SUNDIAL MANORS N H INC</t>
  </si>
  <si>
    <t>SUNDIAL NURSING HOME</t>
  </si>
  <si>
    <t>17513202337000</t>
  </si>
  <si>
    <t>NATIONAL LIVING CTRS INC</t>
  </si>
  <si>
    <t>COLONIAL NURSING HOME OF TAHOKA</t>
  </si>
  <si>
    <t>17417055534</t>
  </si>
  <si>
    <t>OAKS MANOR NURS HOME</t>
  </si>
  <si>
    <t>17417774985016</t>
  </si>
  <si>
    <t>MILAM NURSING HOME</t>
  </si>
  <si>
    <t>14160084910002</t>
  </si>
  <si>
    <t>NELSON NURSING HOME</t>
  </si>
  <si>
    <t>19111725065003</t>
  </si>
  <si>
    <t>GOLDEN AGE MANOR HOLMES</t>
  </si>
  <si>
    <t>SOUTH PARK MANOR</t>
  </si>
  <si>
    <t>FLEET CARE HOME</t>
  </si>
  <si>
    <t>ROBERTS MEMORIAL NURS HO</t>
  </si>
  <si>
    <t>17520238753001</t>
  </si>
  <si>
    <t>BEAUMONT DENTON ASSOCS</t>
  </si>
  <si>
    <t>BEAUMONT NURS HOME</t>
  </si>
  <si>
    <t>17422856587122</t>
  </si>
  <si>
    <t>LEISURE ARMS NURSING HOME</t>
  </si>
  <si>
    <t>17517179259010</t>
  </si>
  <si>
    <t>CENTRAL CARE SYSTEMS INC</t>
  </si>
  <si>
    <t>MAGIC PLAINS NURS HOME</t>
  </si>
  <si>
    <t>17511896734000</t>
  </si>
  <si>
    <t>PINE CREST NURS HOME INC</t>
  </si>
  <si>
    <t>19523015147230</t>
  </si>
  <si>
    <t>KILLEEN NURSING HOME</t>
  </si>
  <si>
    <t>19307653436001</t>
  </si>
  <si>
    <t>FIFTH AVE CARE CENTER</t>
  </si>
  <si>
    <t>FIFTH AVENUE HOME</t>
  </si>
  <si>
    <t>17510941408001</t>
  </si>
  <si>
    <t>GRACE PRESBYTERIAN MINISTRIES INC</t>
  </si>
  <si>
    <t>GRACE PRESBYTERIAN VILLAGE</t>
  </si>
  <si>
    <t>17514918956001</t>
  </si>
  <si>
    <t>BROWNFIELD NURSING HOME</t>
  </si>
  <si>
    <t>17511560850000</t>
  </si>
  <si>
    <t>RICE SPRINGS CARE HM INC</t>
  </si>
  <si>
    <t>RICE SPRINGS CARE HO INC</t>
  </si>
  <si>
    <t>LEISURE LODGE MIDLAND</t>
  </si>
  <si>
    <t>17418576751006</t>
  </si>
  <si>
    <t>STOCKDALE NURS HOME INC</t>
  </si>
  <si>
    <t>17513644520</t>
  </si>
  <si>
    <t>D&amp;B ASSOCIATES</t>
  </si>
  <si>
    <t>ARLINGTON CONV CENTER</t>
  </si>
  <si>
    <t>17512948567</t>
  </si>
  <si>
    <t>17414718068000</t>
  </si>
  <si>
    <t>WILL-O-BELL INC</t>
  </si>
  <si>
    <t>WILL-O-BELL NURS H INC</t>
  </si>
  <si>
    <t>17514542434</t>
  </si>
  <si>
    <t>MILLERS NURSING HOME</t>
  </si>
  <si>
    <t>17519142552003</t>
  </si>
  <si>
    <t>PARENT CARE INC</t>
  </si>
  <si>
    <t>COLLINSVILLE CARE HM INC</t>
  </si>
  <si>
    <t>19308070150001</t>
  </si>
  <si>
    <t>TRIPLE C OF TEXAS</t>
  </si>
  <si>
    <t>WOODLAWN HILLS N H INC</t>
  </si>
  <si>
    <t>17513135990</t>
  </si>
  <si>
    <t>19537442568039</t>
  </si>
  <si>
    <t>RED RIVER HAVEN NURS HO</t>
  </si>
  <si>
    <t>14584676795001</t>
  </si>
  <si>
    <t>C EVELYN HUEBOTTER</t>
  </si>
  <si>
    <t>ROMA MEMORIAL NURS HOME</t>
  </si>
  <si>
    <t>17511527032000</t>
  </si>
  <si>
    <t>FT WORTH NURSING HOME LTD</t>
  </si>
  <si>
    <t>HEARTHSTONE NURSING HOME</t>
  </si>
  <si>
    <t>17416898546001</t>
  </si>
  <si>
    <t>GOLDEN VILLA NURS H INC</t>
  </si>
  <si>
    <t>COUNTRY VILLAGE CARE INC</t>
  </si>
  <si>
    <t>17416857435004</t>
  </si>
  <si>
    <t>NATIONAL LIVING CNTRS IN</t>
  </si>
  <si>
    <t>PORT LAVACA HEA CA CR INC</t>
  </si>
  <si>
    <t>17411097458014</t>
  </si>
  <si>
    <t>LUTHERAN SOCIAL SERVICES OF THE SOUTH IN</t>
  </si>
  <si>
    <t>TRINITY LUTHERAN HOME</t>
  </si>
  <si>
    <t>17513979090001</t>
  </si>
  <si>
    <t>AM REL TOWN HALL MEETING</t>
  </si>
  <si>
    <t>BRECKENRIDGE NURS HOME</t>
  </si>
  <si>
    <t>14463406827000</t>
  </si>
  <si>
    <t>CARL L HALL</t>
  </si>
  <si>
    <t>MABANK NURSING HOME</t>
  </si>
  <si>
    <t>HICKMAN NURSING HOME 3</t>
  </si>
  <si>
    <t>17417055534010</t>
  </si>
  <si>
    <t>BRAZOS VALLEY CA HM INC</t>
  </si>
  <si>
    <t>17512203773</t>
  </si>
  <si>
    <t>THOMAS B BUCKNER</t>
  </si>
  <si>
    <t>GOLDEN HOLIDAY NURS HOME</t>
  </si>
  <si>
    <t>17418978718</t>
  </si>
  <si>
    <t>FRANCIS HOSPITEL-CORPUS</t>
  </si>
  <si>
    <t>17515737074000</t>
  </si>
  <si>
    <t>CRYSTAL HILL NURSING HOME INC</t>
  </si>
  <si>
    <t>CRYSTAL HILL INN INC</t>
  </si>
  <si>
    <t>14108483414022</t>
  </si>
  <si>
    <t>GOLDEN HERITAGE NH #1</t>
  </si>
  <si>
    <t>14542802145001</t>
  </si>
  <si>
    <t>EDITH LAWRENCE</t>
  </si>
  <si>
    <t>ARCHER NURSING HOME INC</t>
  </si>
  <si>
    <t>17515275984</t>
  </si>
  <si>
    <t>WEBBERS NURS CENTER NO 2</t>
  </si>
  <si>
    <t>17518331685001</t>
  </si>
  <si>
    <t>ARLINGTON VILLA PARTNERS</t>
  </si>
  <si>
    <t>ARLINGTON VILLA SR CITIZN</t>
  </si>
  <si>
    <t>10005444275</t>
  </si>
  <si>
    <t>COLONIAL NURS HM OF LUB</t>
  </si>
  <si>
    <t>17419103324</t>
  </si>
  <si>
    <t>AVONDALE NURSING HOME</t>
  </si>
  <si>
    <t>17416233710118</t>
  </si>
  <si>
    <t>SHERMAN HABLTATION CTR I</t>
  </si>
  <si>
    <t>WESTERN HILLS N H</t>
  </si>
  <si>
    <t>17510975356001</t>
  </si>
  <si>
    <t>LINDELL &amp; VERNA R ONEAL</t>
  </si>
  <si>
    <t>HORIZON MANOR INC</t>
  </si>
  <si>
    <t>17514793607000</t>
  </si>
  <si>
    <t>HOUSTON COUNTY NUR HM IN</t>
  </si>
  <si>
    <t>HOUSTON COUNTY NURS HO</t>
  </si>
  <si>
    <t>17420220877002</t>
  </si>
  <si>
    <t>LAMPASAS NURS HOME INC</t>
  </si>
  <si>
    <t>MITCHELL COUNTY HOSPITAL DISTRICT</t>
  </si>
  <si>
    <t>MITCHELL COUNTY NURSING AND REHABILITAITON CENTER</t>
  </si>
  <si>
    <t>17513226112001</t>
  </si>
  <si>
    <t>DELEON NURSING HOME</t>
  </si>
  <si>
    <t>SAN SABA NH INC</t>
  </si>
  <si>
    <t>OAK HAVEN RETIRE &amp; NH</t>
  </si>
  <si>
    <t>17422845226003</t>
  </si>
  <si>
    <t>WESTWORLD COMM HC TX INC</t>
  </si>
  <si>
    <t>MULESHOE NURSING HOME</t>
  </si>
  <si>
    <t>WILLIAMSBURG GERIATRIC</t>
  </si>
  <si>
    <t>15193450043005</t>
  </si>
  <si>
    <t>JAMES F COTTER</t>
  </si>
  <si>
    <t>BROWNS NURSING HOME INC</t>
  </si>
  <si>
    <t>17517179259005</t>
  </si>
  <si>
    <t>BELLMEAD N H INC</t>
  </si>
  <si>
    <t>17510429909</t>
  </si>
  <si>
    <t>PIKE C NICHOLS</t>
  </si>
  <si>
    <t>KENT COUNTY NURS HO</t>
  </si>
  <si>
    <t>COLONIAL MANOR</t>
  </si>
  <si>
    <t>17418095901002</t>
  </si>
  <si>
    <t>NEDERLAND NURS HOME INC</t>
  </si>
  <si>
    <t>SIMONS MIDCOUNTY HOME</t>
  </si>
  <si>
    <t>17510935293002</t>
  </si>
  <si>
    <t>WINDELL J BYLER (MRS)</t>
  </si>
  <si>
    <t>TWILIGHT NURSING HOME INC</t>
  </si>
  <si>
    <t>17106335700000</t>
  </si>
  <si>
    <t>CAMPBELL CARE WHITEWRIGH</t>
  </si>
  <si>
    <t>WHITEWRIGHT NURS HOME INC</t>
  </si>
  <si>
    <t>17417055534004</t>
  </si>
  <si>
    <t>17418576751003</t>
  </si>
  <si>
    <t>BOSWELLS REST HOME NO 2</t>
  </si>
  <si>
    <t>17516314741001</t>
  </si>
  <si>
    <t>MULLIN &amp; MULLIN, INC.</t>
  </si>
  <si>
    <t>LOCUST GROVE NURSING HOME</t>
  </si>
  <si>
    <t>17516223900000</t>
  </si>
  <si>
    <t>ANDERSON MEM CARE HOMES INC</t>
  </si>
  <si>
    <t>ANDERSON NURSING CENTER</t>
  </si>
  <si>
    <t>17421479928001</t>
  </si>
  <si>
    <t>TEX-HOME PROPERTIES LTD</t>
  </si>
  <si>
    <t>HARDYS NURSING HOME NO2</t>
  </si>
  <si>
    <t>70010143041003</t>
  </si>
  <si>
    <t>INEZ BROWN SOLE PROPRIETORSHIP</t>
  </si>
  <si>
    <t>LULING CARE CENTER</t>
  </si>
  <si>
    <t>PLAINS CONV CENTER</t>
  </si>
  <si>
    <t>17415095359004</t>
  </si>
  <si>
    <t>CLINT L HINES INC</t>
  </si>
  <si>
    <t>EAST TEXAS CONV HOME</t>
  </si>
  <si>
    <t>17420491460</t>
  </si>
  <si>
    <t>BAKERS CONVALESCENT REST HOME INC</t>
  </si>
  <si>
    <t>BAKERS CONV &amp; REST HOME</t>
  </si>
  <si>
    <t>17509645465000</t>
  </si>
  <si>
    <t>HOLIDAY HILL INC</t>
  </si>
  <si>
    <t>17418494476008</t>
  </si>
  <si>
    <t>HIGHLAND PINES INC</t>
  </si>
  <si>
    <t>17420583407001</t>
  </si>
  <si>
    <t>TRIANA ENTERPRISES INC</t>
  </si>
  <si>
    <t>HIGHLANDS NURSING HOME</t>
  </si>
  <si>
    <t>17515081309</t>
  </si>
  <si>
    <t>BROOKHAVEN NURSING HOME INC</t>
  </si>
  <si>
    <t>BROOKHAVEN N H INC</t>
  </si>
  <si>
    <t>17509171264000</t>
  </si>
  <si>
    <t>JACK D RUDE</t>
  </si>
  <si>
    <t>VIVIANS NURSING HOME</t>
  </si>
  <si>
    <t>17512471636000</t>
  </si>
  <si>
    <t>ASA G YARBROUGH</t>
  </si>
  <si>
    <t>GARRISON NURS HOME INC</t>
  </si>
  <si>
    <t>17420255824000</t>
  </si>
  <si>
    <t>BRENHAM REST HOME INC</t>
  </si>
  <si>
    <t>BRENHAM REST HOME</t>
  </si>
  <si>
    <t>17418370981000</t>
  </si>
  <si>
    <t>LYTLE NURSING HOME INC LYTLE TEXAS 78052</t>
  </si>
  <si>
    <t>LYTLE NURSING HOME INC</t>
  </si>
  <si>
    <t>17421403100001</t>
  </si>
  <si>
    <t>LA PORTE CAER CENTER INC</t>
  </si>
  <si>
    <t>MONTEREY BAYSHORE NUR INN</t>
  </si>
  <si>
    <t>17510911146000</t>
  </si>
  <si>
    <t>MARY HELEN LAWRENCE</t>
  </si>
  <si>
    <t>WINNSBORO NURSING HOME</t>
  </si>
  <si>
    <t>17418576751005</t>
  </si>
  <si>
    <t>CAMERON NURSING HOME</t>
  </si>
  <si>
    <t>14609679410000</t>
  </si>
  <si>
    <t>JOHN R FOLOWELL</t>
  </si>
  <si>
    <t>SULPHUR SPRINGS NURS HOME</t>
  </si>
  <si>
    <t>FRIENDSWOOD ARMS</t>
  </si>
  <si>
    <t>17509838375002</t>
  </si>
  <si>
    <t>BAPTIST MEM MINSTRIES</t>
  </si>
  <si>
    <t>BAPTIST MEM GERIATRIC CN</t>
  </si>
  <si>
    <t>HILL HAVEN CONV CNTR</t>
  </si>
  <si>
    <t>17514765837</t>
  </si>
  <si>
    <t>PAUL D ASHTON</t>
  </si>
  <si>
    <t>STARR NURSING HOME</t>
  </si>
  <si>
    <t>D000411501</t>
  </si>
  <si>
    <t>WHARTON MANOR</t>
  </si>
  <si>
    <t>17511520292000</t>
  </si>
  <si>
    <t>RENFRO NH WAXAHACHIE TX</t>
  </si>
  <si>
    <t>RENFRO NH WAXAHACHIE INC</t>
  </si>
  <si>
    <t>17413218946000</t>
  </si>
  <si>
    <t>GERTRUDE M HAYNES</t>
  </si>
  <si>
    <t>MERCY NURSING HOME INC</t>
  </si>
  <si>
    <t>17520027784000</t>
  </si>
  <si>
    <t>L &amp; L EQUITIES INC</t>
  </si>
  <si>
    <t>GREENS REST HOME</t>
  </si>
  <si>
    <t>S.P.J.S.T. REST HOME 1</t>
  </si>
  <si>
    <t>17412222865001</t>
  </si>
  <si>
    <t>CZECH CATHOLIC HOME FOR AGED INC</t>
  </si>
  <si>
    <t>CZECH CATHOLIC HOME FOR AGED</t>
  </si>
  <si>
    <t>17509307769</t>
  </si>
  <si>
    <t>ROSE HAVEN KAUFMAN INC</t>
  </si>
  <si>
    <t>ROSE HAVEN RETREAT N H</t>
  </si>
  <si>
    <t>SKYLINE NURS HOME INC</t>
  </si>
  <si>
    <t>HHSC FOR WEST COKE CNTY HOSPITAL DISTRIC</t>
  </si>
  <si>
    <t>ROBERT LEE CARE CENTER</t>
  </si>
  <si>
    <t>17418649608000</t>
  </si>
  <si>
    <t>THE SERAPHIC SISTERS INC DBA JOHN PAUL I</t>
  </si>
  <si>
    <t>ST. FRANCIS NURSING HOME</t>
  </si>
  <si>
    <t>MORRIS NURSING HOME</t>
  </si>
  <si>
    <t>17418649608001</t>
  </si>
  <si>
    <t>JOHN PAUL II NURS HOME</t>
  </si>
  <si>
    <t>17517130286000</t>
  </si>
  <si>
    <t>CHRISTOVAL GOLDEN YEARS NH INC</t>
  </si>
  <si>
    <t>CHRISTOVAL HEALTHCARE CTR</t>
  </si>
  <si>
    <t>17518589936001</t>
  </si>
  <si>
    <t>ST ANTHONY DV CO AMARILLO TX</t>
  </si>
  <si>
    <t>COON MEMORIAL HOME</t>
  </si>
  <si>
    <t>17508914433005</t>
  </si>
  <si>
    <t>PARKWAY PLACE</t>
  </si>
  <si>
    <t>ROCKWALL NURSING HOME INC</t>
  </si>
  <si>
    <t>17417596123000</t>
  </si>
  <si>
    <t>MENARD COUNTY</t>
  </si>
  <si>
    <t>MENARD MANOR</t>
  </si>
  <si>
    <t>17416131526015</t>
  </si>
  <si>
    <t>EVERGREEN CARE CENTER</t>
  </si>
  <si>
    <t>17511607149001</t>
  </si>
  <si>
    <t>HIGH PLAINS HOSPITALITY HOME INC</t>
  </si>
  <si>
    <t>BENDER TERRACE</t>
  </si>
  <si>
    <t>17600831287001</t>
  </si>
  <si>
    <t>BARRETT HEALTHCARE LP</t>
  </si>
  <si>
    <t>CAROLINE-WHEELER N H INC</t>
  </si>
  <si>
    <t>17412776621001</t>
  </si>
  <si>
    <t>AW SCHLESINGER GERIATRIC CENTER</t>
  </si>
  <si>
    <t>A W SCHLESINGER GER CNTR</t>
  </si>
  <si>
    <t>MULLICAN NURSING HOME</t>
  </si>
  <si>
    <t>17412116620002</t>
  </si>
  <si>
    <t>CLIFTON LUTHERAN SUNSET HOME INC</t>
  </si>
  <si>
    <t>CLIFTON LUTHERAN SUNSET HOME</t>
  </si>
  <si>
    <t>17419075241001</t>
  </si>
  <si>
    <t>GOLDEN AGE NURSING HOME</t>
  </si>
  <si>
    <t>SUNSET NURSING HOME</t>
  </si>
  <si>
    <t>17514856370000</t>
  </si>
  <si>
    <t>STEPHENVILLE NURS HM INC</t>
  </si>
  <si>
    <t>STEPHENVILLE NURSING HOME</t>
  </si>
  <si>
    <t>17514369903006</t>
  </si>
  <si>
    <t>TEXAS HEALTHCARE FACILITIES INC</t>
  </si>
  <si>
    <t>SEGUIN CONV HOME</t>
  </si>
  <si>
    <t>17411387974000</t>
  </si>
  <si>
    <t>EDNA M WRIGHT</t>
  </si>
  <si>
    <t>WRIGHT NURSING HOME</t>
  </si>
  <si>
    <t>17418599100</t>
  </si>
  <si>
    <t>HAMILTON NURSING HOME</t>
  </si>
  <si>
    <t>17513309983</t>
  </si>
  <si>
    <t>E Y ASHCRAFT</t>
  </si>
  <si>
    <t>KENWOOD NURS HOME</t>
  </si>
  <si>
    <t>19538571324011</t>
  </si>
  <si>
    <t>SUMMIT CARE-TX INC</t>
  </si>
  <si>
    <t>GERAS NURSING HOME</t>
  </si>
  <si>
    <t>THURMONS CONV HOME</t>
  </si>
  <si>
    <t>17412672077002</t>
  </si>
  <si>
    <t>WOODLAND SPRINGS NS CT IN</t>
  </si>
  <si>
    <t>WOODLANDS SPRINGS NURS CT</t>
  </si>
  <si>
    <t>17514591357000</t>
  </si>
  <si>
    <t>HAPPY HAVEN CONVALESCENT INC</t>
  </si>
  <si>
    <t>HAPPY HAVEN NURSING HOME</t>
  </si>
  <si>
    <t>17516629999006</t>
  </si>
  <si>
    <t>BOWIE CONVALESCING HOME</t>
  </si>
  <si>
    <t>19523015147066</t>
  </si>
  <si>
    <t>WOOD N H &amp; CONV CNTR</t>
  </si>
  <si>
    <t>CEDAR CREST NURS HO</t>
  </si>
  <si>
    <t>17416672354004</t>
  </si>
  <si>
    <t>PARKVIEW NURSING HOME</t>
  </si>
  <si>
    <t>17418682047</t>
  </si>
  <si>
    <t>VIDOR NURSING CENTER</t>
  </si>
  <si>
    <t>17522518319001</t>
  </si>
  <si>
    <t>PLEASANT STAR N H INC</t>
  </si>
  <si>
    <t>WOOD NURSING HOME</t>
  </si>
  <si>
    <t>17417923640</t>
  </si>
  <si>
    <t>HILLCREST N H INC</t>
  </si>
  <si>
    <t>17515634271001</t>
  </si>
  <si>
    <t>WBBKS INC</t>
  </si>
  <si>
    <t>HAMILTON CONV HOME</t>
  </si>
  <si>
    <t>17513312508</t>
  </si>
  <si>
    <t>ATHENS NURSING HOME</t>
  </si>
  <si>
    <t>24653097386001</t>
  </si>
  <si>
    <t>BETTY L PRICE</t>
  </si>
  <si>
    <t>HILLTOP NURSING HOME INC</t>
  </si>
  <si>
    <t>HAVEN MANOR INC</t>
  </si>
  <si>
    <t>17418494476007</t>
  </si>
  <si>
    <t>FRANCIS CONV CENTER</t>
  </si>
  <si>
    <t>17412433785002</t>
  </si>
  <si>
    <t>BENNER SANITARIUM INC</t>
  </si>
  <si>
    <t>BENNER CONV CENTER</t>
  </si>
  <si>
    <t>17513321277000</t>
  </si>
  <si>
    <t>KENT NURSING HOMES INC</t>
  </si>
  <si>
    <t>KENTS NURSING CENTER</t>
  </si>
  <si>
    <t>13910452716001</t>
  </si>
  <si>
    <t>THE CONVALESCENT CENTER</t>
  </si>
  <si>
    <t>17418815241</t>
  </si>
  <si>
    <t>CARTWHEEL LODGE-LOCKHART</t>
  </si>
  <si>
    <t>CARTWHEEL LODGE LOCKHART</t>
  </si>
  <si>
    <t>14502280556003</t>
  </si>
  <si>
    <t>THE EVANGELICAL LUTHERAN GOOD SAMARITAN</t>
  </si>
  <si>
    <t>BLALOCK NH-SPRING BRANCH</t>
  </si>
  <si>
    <t>17416938540003</t>
  </si>
  <si>
    <t>BLALOCK NURSING HM-N INC</t>
  </si>
  <si>
    <t>NORTHWAY HLTHCARE CENTER</t>
  </si>
  <si>
    <t>15812411187</t>
  </si>
  <si>
    <t>HOSPITALITY CA CENTERS TX</t>
  </si>
  <si>
    <t>NURSECARE NURSING CENTER</t>
  </si>
  <si>
    <t>CENTRAL NURSING CENTER</t>
  </si>
  <si>
    <t>14160084910005</t>
  </si>
  <si>
    <t>TOWN HALL EST-WHITNEY INC</t>
  </si>
  <si>
    <t>17417163809001</t>
  </si>
  <si>
    <t>HICKMANS NURS HO NO 5</t>
  </si>
  <si>
    <t>17523431389002</t>
  </si>
  <si>
    <t>ARCADY HEALTH SYSTEMS INC</t>
  </si>
  <si>
    <t>DOCTORS NURS CNTR FOUNDA</t>
  </si>
  <si>
    <t>17513691984</t>
  </si>
  <si>
    <t>GARDEN TERRACE NURSING HOME INC</t>
  </si>
  <si>
    <t>GARDEN TERRACE NURS HOME</t>
  </si>
  <si>
    <t>17417055534005</t>
  </si>
  <si>
    <t>17417055534006</t>
  </si>
  <si>
    <t>REGENCY CONV CENTER</t>
  </si>
  <si>
    <t>PAMPA NURSING HOME</t>
  </si>
  <si>
    <t>17508717331003</t>
  </si>
  <si>
    <t>DALLAS HOME FOR JEWISH AGED INC</t>
  </si>
  <si>
    <t>DALLAS HOME - JEWISH AGED</t>
  </si>
  <si>
    <t>EASTLAND MANOR INC</t>
  </si>
  <si>
    <t>PECOS NURSING HOME</t>
  </si>
  <si>
    <t>EAST COKE COUNTY HOSPITAL DISTRICT</t>
  </si>
  <si>
    <t>BRONTE HEALTH AND REHAB CENTER</t>
  </si>
  <si>
    <t>17504657887</t>
  </si>
  <si>
    <t>LEISURE LODGE JACKSBORO</t>
  </si>
  <si>
    <t>17418542514001</t>
  </si>
  <si>
    <t>SAN PEDRO MANOR</t>
  </si>
  <si>
    <t>17516629999007</t>
  </si>
  <si>
    <t>FOREST HILL NURS CENTER</t>
  </si>
  <si>
    <t>17420420824</t>
  </si>
  <si>
    <t>MONTROSE CARE CENTER GENERAL PARTNER</t>
  </si>
  <si>
    <t>15209736261</t>
  </si>
  <si>
    <t>MANOR CARE WINTER HAVEN INC</t>
  </si>
  <si>
    <t>WINTER HAVEN NURS HOME</t>
  </si>
  <si>
    <t>17417774985008</t>
  </si>
  <si>
    <t>AUTUMN HILLS CONV CENTER</t>
  </si>
  <si>
    <t>17413569975000</t>
  </si>
  <si>
    <t>GEORGETOWN SWEETBRIAR N H INC</t>
  </si>
  <si>
    <t>RIVER HAVEN NSG HOME</t>
  </si>
  <si>
    <t>19538571324008</t>
  </si>
  <si>
    <t>GARLAND SENIOR CITIZEN HO</t>
  </si>
  <si>
    <t>14664669801001</t>
  </si>
  <si>
    <t>JEAN CHESHIER</t>
  </si>
  <si>
    <t>KNIGHTS NURSING HOME</t>
  </si>
  <si>
    <t>17311629855001</t>
  </si>
  <si>
    <t>FUTURA HEALTH CARE SERVICES INC</t>
  </si>
  <si>
    <t>LBJ MEMORIAL NH</t>
  </si>
  <si>
    <t>17514564313</t>
  </si>
  <si>
    <t>WESTERN MANOR INC</t>
  </si>
  <si>
    <t>ROTUNDA RET &amp; CONV FAC</t>
  </si>
  <si>
    <t>17307834840034</t>
  </si>
  <si>
    <t>17307834840033</t>
  </si>
  <si>
    <t>BROWNWOOD CARE CENTER</t>
  </si>
  <si>
    <t>17416939860</t>
  </si>
  <si>
    <t>BLALOCK NURSHIG HOME-EAST INC</t>
  </si>
  <si>
    <t>BLALOCK NURS HOME-EAST IN</t>
  </si>
  <si>
    <t>17514936552</t>
  </si>
  <si>
    <t>WM INC</t>
  </si>
  <si>
    <t>PARK PLACE NURS HOME</t>
  </si>
  <si>
    <t>RETAMA MANOR NORTH</t>
  </si>
  <si>
    <t>17418015081</t>
  </si>
  <si>
    <t>NORTH TX HEALTH CARE INC</t>
  </si>
  <si>
    <t>DENISON HEALTH CENTER</t>
  </si>
  <si>
    <t>TEAKWOOD MANOR</t>
  </si>
  <si>
    <t>17517306050001</t>
  </si>
  <si>
    <t>PIONEER MANOR</t>
  </si>
  <si>
    <t>LEISURE LODGE HAMILTON</t>
  </si>
  <si>
    <t>17508006941000</t>
  </si>
  <si>
    <t>C C YOUNG MEMORIAL HOME</t>
  </si>
  <si>
    <t>17417072927000</t>
  </si>
  <si>
    <t>SAN SABA NURSING HOME INC</t>
  </si>
  <si>
    <t>17520635636005</t>
  </si>
  <si>
    <t>JACKSON SQ NC OF TX INC</t>
  </si>
  <si>
    <t>17517229815002</t>
  </si>
  <si>
    <t>DEPORT NURSING HOME INC</t>
  </si>
  <si>
    <t>17516265471</t>
  </si>
  <si>
    <t>AMH OF LUBBOCK INC</t>
  </si>
  <si>
    <t>JEWELLS HOLIDAY HOUSE NH</t>
  </si>
  <si>
    <t>17417774985014</t>
  </si>
  <si>
    <t>GALAXY MANOR N H</t>
  </si>
  <si>
    <t>17524508953001</t>
  </si>
  <si>
    <t>SWEETBRIAR NH-BRENHAM IN</t>
  </si>
  <si>
    <t>SWEETBRIAR N H</t>
  </si>
  <si>
    <t>17515370694000</t>
  </si>
  <si>
    <t>SOUTHWOOD CONV CNTR INC</t>
  </si>
  <si>
    <t>TX CHOICE COMM N &amp; R CTR</t>
  </si>
  <si>
    <t>17105350932001</t>
  </si>
  <si>
    <t>MAGNOLIA MANOR INC</t>
  </si>
  <si>
    <t>MAGNOLIA MANOR NURS HOME</t>
  </si>
  <si>
    <t>17417352592</t>
  </si>
  <si>
    <t>P&amp;H ENTERPRISES INC</t>
  </si>
  <si>
    <t>WILLIAMS REST HOME</t>
  </si>
  <si>
    <t>OAKVIEW MANOR NURS CNTR</t>
  </si>
  <si>
    <t>LEISURE LODGE CENTERVILLE</t>
  </si>
  <si>
    <t>LEON COUNTY NH FOUNDATION</t>
  </si>
  <si>
    <t>17416131526004</t>
  </si>
  <si>
    <t>BASTROP NURSING CENTER</t>
  </si>
  <si>
    <t>17418611509</t>
  </si>
  <si>
    <t>JEWELL CARE CENTER INC</t>
  </si>
  <si>
    <t>FRONTIER MANOR CARE CENTE</t>
  </si>
  <si>
    <t>SOUTHWEST HERITAGE N H</t>
  </si>
  <si>
    <t>17514984586</t>
  </si>
  <si>
    <t>GOLDEN ESTAES INC</t>
  </si>
  <si>
    <t>GOLDEN AGE CARE CENTER</t>
  </si>
  <si>
    <t>17416131526032</t>
  </si>
  <si>
    <t>CARE INN OF LA GRANGE</t>
  </si>
  <si>
    <t>WAGON WHEEL CARE CENTER</t>
  </si>
  <si>
    <t>RETAMA MANOR NC-SOUTH</t>
  </si>
  <si>
    <t>LIVINGSTON CONV CENTER</t>
  </si>
  <si>
    <t>LITTLEFIELD HOSP HOUSE</t>
  </si>
  <si>
    <t>17517453795002</t>
  </si>
  <si>
    <t>ITASCA NURSING HOME</t>
  </si>
  <si>
    <t>FRANKSTON N AND CONV HOME</t>
  </si>
  <si>
    <t>RETAMA MANOR NURSING CNTR</t>
  </si>
  <si>
    <t>17417201336003</t>
  </si>
  <si>
    <t>MANOR CARE OF TEXAS CITY INC</t>
  </si>
  <si>
    <t>BALLINGER MANOR N H</t>
  </si>
  <si>
    <t>HILLVIEW MANOR</t>
  </si>
  <si>
    <t>BANGS NURSING HOME</t>
  </si>
  <si>
    <t>17514231921</t>
  </si>
  <si>
    <t>RR GILLUM</t>
  </si>
  <si>
    <t>WOODHAVEN MANOR N H</t>
  </si>
  <si>
    <t>17515665846</t>
  </si>
  <si>
    <t>BROWNWOOD NURSING HOME INC</t>
  </si>
  <si>
    <t>CROSS COUNTRY CARE CNTRS</t>
  </si>
  <si>
    <t>10002771498001</t>
  </si>
  <si>
    <t>CISCO NURSING CENTER</t>
  </si>
  <si>
    <t>TWIN OAKS NURSING HOME</t>
  </si>
  <si>
    <t>17416233710024</t>
  </si>
  <si>
    <t>17513795736001</t>
  </si>
  <si>
    <t>DONLEY COUNTY HOSPITAL DISTRICT</t>
  </si>
  <si>
    <t>MEDICAL CENTER NURSING HOME</t>
  </si>
  <si>
    <t>LEISURE LODGE RUSK</t>
  </si>
  <si>
    <t>OAK CREST INN</t>
  </si>
  <si>
    <t>CARE INN OF SEGUIN</t>
  </si>
  <si>
    <t>17513969521000</t>
  </si>
  <si>
    <t>PARK PLAZA NURSING CENTER INC</t>
  </si>
  <si>
    <t>17518893551004</t>
  </si>
  <si>
    <t>TEXAS LIFE CARE INC</t>
  </si>
  <si>
    <t>KEMP CARE CENTER INC</t>
  </si>
  <si>
    <t>17513942361000</t>
  </si>
  <si>
    <t>MOUNTAIN VIEW LODGE INC</t>
  </si>
  <si>
    <t>MOUNTAIN VIEW LODGE</t>
  </si>
  <si>
    <t>17513110688</t>
  </si>
  <si>
    <t>BURMONT INC</t>
  </si>
  <si>
    <t>NORTH PARK MANOR</t>
  </si>
  <si>
    <t>LEISURE LODGE CARTHAGE</t>
  </si>
  <si>
    <t>17514369903004</t>
  </si>
  <si>
    <t>STEVENS NURSING HOME INC</t>
  </si>
  <si>
    <t>SOUTHFIELD HEALTHCARE CTR</t>
  </si>
  <si>
    <t>14553251034002</t>
  </si>
  <si>
    <t>HARLIN L SADLER</t>
  </si>
  <si>
    <t>PHARR NURSING HOME</t>
  </si>
  <si>
    <t>17517524637001</t>
  </si>
  <si>
    <t>CAREWELL CORPORATION OF TEXAS</t>
  </si>
  <si>
    <t>HICKORY ELM CONVALESCENT</t>
  </si>
  <si>
    <t>17416474132001</t>
  </si>
  <si>
    <t>NURSE-CON CORPORATION</t>
  </si>
  <si>
    <t>ELMWOOD NURSING CENTER</t>
  </si>
  <si>
    <t>17260242536002</t>
  </si>
  <si>
    <t>PLEASANT MANOR CORP</t>
  </si>
  <si>
    <t>HILLTOP MANOR NURS HOME</t>
  </si>
  <si>
    <t>17515737520000</t>
  </si>
  <si>
    <t>TWIN OAKS CONV CTR INC</t>
  </si>
  <si>
    <t>GUNTER TWIN OAKS CONV CTR</t>
  </si>
  <si>
    <t>LEISURE LODGE CLEBURNE</t>
  </si>
  <si>
    <t>BAYSIDE NURSING CENTER</t>
  </si>
  <si>
    <t>17517272682001</t>
  </si>
  <si>
    <t>TEXAS HOME FOR ELDERLY INC</t>
  </si>
  <si>
    <t>WEBBER NURSING CENTER</t>
  </si>
  <si>
    <t>17205918646001</t>
  </si>
  <si>
    <t>LOUISIANA NURSING HOMES INC</t>
  </si>
  <si>
    <t>HERITAGE HOME</t>
  </si>
  <si>
    <t>17205918646002</t>
  </si>
  <si>
    <t>17413695945001</t>
  </si>
  <si>
    <t>17513100473001</t>
  </si>
  <si>
    <t>SENIOR CARE SERVICES INC</t>
  </si>
  <si>
    <t>FREE STATE CRESTWOOD</t>
  </si>
  <si>
    <t>14108483414</t>
  </si>
  <si>
    <t>WEST WINDS CARE CENTER</t>
  </si>
  <si>
    <t>17417806274000</t>
  </si>
  <si>
    <t>EVENTIDE NURS HOME INC</t>
  </si>
  <si>
    <t>EVENTIDE NURSING HOME</t>
  </si>
  <si>
    <t>14633037478002</t>
  </si>
  <si>
    <t>OPAL S MENNELLA</t>
  </si>
  <si>
    <t>SWEETBRIAR NURS HO</t>
  </si>
  <si>
    <t>17514816622000</t>
  </si>
  <si>
    <t>GARLAND NURSING HOME INC</t>
  </si>
  <si>
    <t>SILVER LEAVES - GARLAND</t>
  </si>
  <si>
    <t>17417273442001</t>
  </si>
  <si>
    <t>THE BERTRAM DEVELOPMENT COMPANY INC</t>
  </si>
  <si>
    <t>17420510772003</t>
  </si>
  <si>
    <t>KNOPP NURSING HOME INC</t>
  </si>
  <si>
    <t>17518893551102</t>
  </si>
  <si>
    <t>17514415458000</t>
  </si>
  <si>
    <t>THOMAS NURS CENTERS INC</t>
  </si>
  <si>
    <t>WELLINGTON N C</t>
  </si>
  <si>
    <t>TEAKWOOD MANOR INC</t>
  </si>
  <si>
    <t>17513368567001</t>
  </si>
  <si>
    <t>BENDEL CORPORATION</t>
  </si>
  <si>
    <t>SEVEN OAKS NURSING HOME</t>
  </si>
  <si>
    <t>17513206189005</t>
  </si>
  <si>
    <t>GREEN ACRES CONV CENTER</t>
  </si>
  <si>
    <t>VALLEY VIEW LODGE</t>
  </si>
  <si>
    <t>PARK PLAZA NURS CTR INC</t>
  </si>
  <si>
    <t>14109805755</t>
  </si>
  <si>
    <t>RO-VIS INC</t>
  </si>
  <si>
    <t>TEXAS CARE CENTERS INC</t>
  </si>
  <si>
    <t>17417055534007</t>
  </si>
  <si>
    <t>14454411091002</t>
  </si>
  <si>
    <t>LEAMON M SMITH</t>
  </si>
  <si>
    <t>17414556559</t>
  </si>
  <si>
    <t>HIGHLAND RETIREMENT CNTR</t>
  </si>
  <si>
    <t>17516084427</t>
  </si>
  <si>
    <t>17414966329002</t>
  </si>
  <si>
    <t>ELGIN GOLDEN YEARS NRSING &amp; REHABILITATION CTR INC</t>
  </si>
  <si>
    <t>ELGIN GOLDEN YEARS NURSING &amp; REHAB CENTER INC</t>
  </si>
  <si>
    <t>VICTORIA CONV CENTER</t>
  </si>
  <si>
    <t>17516334632003</t>
  </si>
  <si>
    <t>ROBERT WILSON</t>
  </si>
  <si>
    <t>VALLEY VIEW NURSING HOME</t>
  </si>
  <si>
    <t>17514043672003</t>
  </si>
  <si>
    <t>17417774985012</t>
  </si>
  <si>
    <t>16211911124001</t>
  </si>
  <si>
    <t>AMERICAN HEALTH CENTERS INC</t>
  </si>
  <si>
    <t>AUT HILLS CC-HER PRK MAR</t>
  </si>
  <si>
    <t>CAREAGE PLACE</t>
  </si>
  <si>
    <t>17517048975001</t>
  </si>
  <si>
    <t>COMPLETE CARE CENTERS IN</t>
  </si>
  <si>
    <t>17418098533002</t>
  </si>
  <si>
    <t>PEARLAND CONVALESCENT CENTER INC</t>
  </si>
  <si>
    <t>ANGLETON DANBURY CONV CTR</t>
  </si>
  <si>
    <t>19523015147212</t>
  </si>
  <si>
    <t>FAIR PARK NURSING CENTER</t>
  </si>
  <si>
    <t>14626279756005</t>
  </si>
  <si>
    <t>JAMES A FINCH FR</t>
  </si>
  <si>
    <t>FISHER COUNTY NURS HOME</t>
  </si>
  <si>
    <t>17414958177002</t>
  </si>
  <si>
    <t>COLONIAL CONVALESCENT NURSING HOME INC</t>
  </si>
  <si>
    <t>COLONIAL CONV &amp; NSG HOME</t>
  </si>
  <si>
    <t>17513804967</t>
  </si>
  <si>
    <t>QUAKER MANOR INC</t>
  </si>
  <si>
    <t>QUAKER MANOR N H</t>
  </si>
  <si>
    <t>17415510407001</t>
  </si>
  <si>
    <t>AMELIORATE INC</t>
  </si>
  <si>
    <t>CARE INN OF VICTORIA-NORT</t>
  </si>
  <si>
    <t>24612460337001</t>
  </si>
  <si>
    <t>L F MCDONNELL</t>
  </si>
  <si>
    <t>SUNNY HILLS NURSING CENTER</t>
  </si>
  <si>
    <t>17417435470</t>
  </si>
  <si>
    <t>LA HACIENDA CARE CENTER INC</t>
  </si>
  <si>
    <t>LA HACIENDA CARE CTR INC</t>
  </si>
  <si>
    <t>17416241069000</t>
  </si>
  <si>
    <t>ARMS OF MERCY NURS HM IN</t>
  </si>
  <si>
    <t>ARMS OF MERCY NSG HM INC</t>
  </si>
  <si>
    <t>17517179259011</t>
  </si>
  <si>
    <t>GROESBECK PARK PLAZA</t>
  </si>
  <si>
    <t>17307834840023</t>
  </si>
  <si>
    <t>FRIENDSHIP VILLA SOUTH</t>
  </si>
  <si>
    <t>10004679723002</t>
  </si>
  <si>
    <t>WOOD CONVALESCENT CENTER</t>
  </si>
  <si>
    <t>13107437512001</t>
  </si>
  <si>
    <t>MLS INDUSTRIES INC</t>
  </si>
  <si>
    <t>SHUFFIELD REST H INC NO 2</t>
  </si>
  <si>
    <t>17516592411003</t>
  </si>
  <si>
    <t>PEOPLA CA CENTERS OF TEXAS INC</t>
  </si>
  <si>
    <t>17600197531000</t>
  </si>
  <si>
    <t>GOLDEN YEARS RETREAT</t>
  </si>
  <si>
    <t>17513206189001</t>
  </si>
  <si>
    <t>17416769754</t>
  </si>
  <si>
    <t>17517179259001</t>
  </si>
  <si>
    <t>SOUTH HILLS MANOR INC</t>
  </si>
  <si>
    <t>17515663270</t>
  </si>
  <si>
    <t>JEWELL CARE INNS INC</t>
  </si>
  <si>
    <t>CARE INN OF VICTORIA-WEST</t>
  </si>
  <si>
    <t>17416251472004</t>
  </si>
  <si>
    <t>CARE INN OF EDNA</t>
  </si>
  <si>
    <t>18703471922</t>
  </si>
  <si>
    <t>W DAVIS MGMNT CONSULT INC</t>
  </si>
  <si>
    <t>LA CASA CANYON NURS HO</t>
  </si>
  <si>
    <t>AMARILLO HLTH CR CNTR INC</t>
  </si>
  <si>
    <t>CONROE CONV CTR INC</t>
  </si>
  <si>
    <t>17416857435003</t>
  </si>
  <si>
    <t>CANTERBURY VILLA OF FAL</t>
  </si>
  <si>
    <t>17418736629001</t>
  </si>
  <si>
    <t>SAGE NURSING CENTERS INC</t>
  </si>
  <si>
    <t>HILLSIDE LODGE INC</t>
  </si>
  <si>
    <t>LEISURE LODGE WEATHERFORD</t>
  </si>
  <si>
    <t>HUGHES SPRINGS CONV CENT</t>
  </si>
  <si>
    <t>17417055534001</t>
  </si>
  <si>
    <t>19308070150007</t>
  </si>
  <si>
    <t>BETHESDA CARE CENTER</t>
  </si>
  <si>
    <t>17417055534002</t>
  </si>
  <si>
    <t>17417846064</t>
  </si>
  <si>
    <t>AUSTIN CONVALESCENT HOME INC</t>
  </si>
  <si>
    <t>AUSTIN CUSTODIAL CARE</t>
  </si>
  <si>
    <t>CANTERBURY VILLA OF KINGS</t>
  </si>
  <si>
    <t>17415072127000</t>
  </si>
  <si>
    <t>THE REV &amp; MRS OWEN</t>
  </si>
  <si>
    <t>PINE SHADOW RETREAT</t>
  </si>
  <si>
    <t>19523015147147</t>
  </si>
  <si>
    <t>HILL COUNTRY MANOR</t>
  </si>
  <si>
    <t>17517486027001</t>
  </si>
  <si>
    <t>REEDCO ENTERPRISES INC</t>
  </si>
  <si>
    <t>WATSON MEMORIAL NURS HOME</t>
  </si>
  <si>
    <t>17418494476011</t>
  </si>
  <si>
    <t>FRANCIS RETIREMENT</t>
  </si>
  <si>
    <t>17420220877004</t>
  </si>
  <si>
    <t>10005659849001</t>
  </si>
  <si>
    <t>CARRIAGE SQUARE NURS HM</t>
  </si>
  <si>
    <t>LEISURE LODGE LUFKIN</t>
  </si>
  <si>
    <t>19537442568100</t>
  </si>
  <si>
    <t>WEDGWOOD NURSING HOME</t>
  </si>
  <si>
    <t>17416233710087</t>
  </si>
  <si>
    <t>LOVING CARE INC NURS CTR</t>
  </si>
  <si>
    <t>17419926757001</t>
  </si>
  <si>
    <t>MANOR CARE - WINTERHAVEN</t>
  </si>
  <si>
    <t>17416543795000</t>
  </si>
  <si>
    <t>BEVERLY MANOR INC</t>
  </si>
  <si>
    <t>17418576751008</t>
  </si>
  <si>
    <t>MANOR OAKS INC</t>
  </si>
  <si>
    <t>17418490573</t>
  </si>
  <si>
    <t>POLLEYS REST HOME</t>
  </si>
  <si>
    <t>H.E.B. NURSING CENTER</t>
  </si>
  <si>
    <t>LEISURE LODGE JUNCTION</t>
  </si>
  <si>
    <t>17416233710109</t>
  </si>
  <si>
    <t>LEON CTY NURS H COMPANY</t>
  </si>
  <si>
    <t>19537442568011</t>
  </si>
  <si>
    <t>AUTUMN HILLS CC-TX CITY</t>
  </si>
  <si>
    <t>CARTWHEEL LODGE-GONZALES</t>
  </si>
  <si>
    <t>17416233710038</t>
  </si>
  <si>
    <t>19523015147209</t>
  </si>
  <si>
    <t>GALAXY MANOR NURSING HOME</t>
  </si>
  <si>
    <t>CRESTVIEW NURSING HOME</t>
  </si>
  <si>
    <t>SKYLINE NURSING HOME</t>
  </si>
  <si>
    <t>17516384488001</t>
  </si>
  <si>
    <t>SAN JACINTO MANOR</t>
  </si>
  <si>
    <t>19523015147150</t>
  </si>
  <si>
    <t>NORTHWEST MEDIPLEX</t>
  </si>
  <si>
    <t>17515837700001</t>
  </si>
  <si>
    <t>THERON GRAINGER NURSING HOME INC</t>
  </si>
  <si>
    <t>THERON GRAINGER NURS HOME</t>
  </si>
  <si>
    <t>17415445679001</t>
  </si>
  <si>
    <t>HIGHLANDS NURSING HOME INC</t>
  </si>
  <si>
    <t>MASON NURSING HOME</t>
  </si>
  <si>
    <t>LEISURE LODGE CORSICANA</t>
  </si>
  <si>
    <t>17508596644000</t>
  </si>
  <si>
    <t>CHRISTIAN CARE CENTERS INC</t>
  </si>
  <si>
    <t>CHRISTIAN CARE CENTER</t>
  </si>
  <si>
    <t>17420220877005</t>
  </si>
  <si>
    <t>17417644469</t>
  </si>
  <si>
    <t>OAKCREST MANOR NURS H INC</t>
  </si>
  <si>
    <t>17516061466000</t>
  </si>
  <si>
    <t>W V REYNOLDS</t>
  </si>
  <si>
    <t>JEWELLS HOSP HOUSE</t>
  </si>
  <si>
    <t>17417706763000</t>
  </si>
  <si>
    <t>17413824867001</t>
  </si>
  <si>
    <t>TWIN PINES NURS HOME INC</t>
  </si>
  <si>
    <t>TWIN PINES NURSING HOME</t>
  </si>
  <si>
    <t>LAMESA MANOR INC</t>
  </si>
  <si>
    <t>15815823701000</t>
  </si>
  <si>
    <t>CONSOLID RES HE C FUND I</t>
  </si>
  <si>
    <t>17521642714001</t>
  </si>
  <si>
    <t>SOUTHWEST ADVISORY SERVICES</t>
  </si>
  <si>
    <t>17515891582</t>
  </si>
  <si>
    <t>DALLAS NURSING HOMES INC</t>
  </si>
  <si>
    <t>BALLINGER MANOR</t>
  </si>
  <si>
    <t>DENTON NURSING CENTER</t>
  </si>
  <si>
    <t>17523463515001</t>
  </si>
  <si>
    <t>14553251034003</t>
  </si>
  <si>
    <t>COLONIAL MNR - EDINBURG</t>
  </si>
  <si>
    <t>19537442568013</t>
  </si>
  <si>
    <t>10003453138000</t>
  </si>
  <si>
    <t>PERMIAN LODGE INC</t>
  </si>
  <si>
    <t>17514032261000</t>
  </si>
  <si>
    <t>CUSHING CARE CENTER INC</t>
  </si>
  <si>
    <t>CUSHING CARE CENTER</t>
  </si>
  <si>
    <t>15816181356001</t>
  </si>
  <si>
    <t>FT WORTH WESTERN HILLS NH</t>
  </si>
  <si>
    <t>LEISURE LODGE PALACIOS</t>
  </si>
  <si>
    <t>19800688848002</t>
  </si>
  <si>
    <t>612121 ONTARIO LIMITED</t>
  </si>
  <si>
    <t>CORONADO NURS CENTER INC</t>
  </si>
  <si>
    <t>17510998184000</t>
  </si>
  <si>
    <t>17416131526042</t>
  </si>
  <si>
    <t>RETEMA MANOR NURSING CTR</t>
  </si>
  <si>
    <t>17421227731000</t>
  </si>
  <si>
    <t>CASA DE VIDA CARE CTR LT</t>
  </si>
  <si>
    <t>MANOR SQUARE CONVALES HM</t>
  </si>
  <si>
    <t>WORTHAM HERITAGE HOME</t>
  </si>
  <si>
    <t>17419552041</t>
  </si>
  <si>
    <t>ARA FACILITIES MANAGE CO</t>
  </si>
  <si>
    <t>FAIR HAVEN NHS I II III</t>
  </si>
  <si>
    <t>AVALON PLACE-TEXAS CITY</t>
  </si>
  <si>
    <t>MARINER HLTH OF MCKINNEY NURS AND REHAB CTR</t>
  </si>
  <si>
    <t>10000564754005</t>
  </si>
  <si>
    <t>VALLI HI NURSING HOME</t>
  </si>
  <si>
    <t>CHAPARRAL LODGE INC</t>
  </si>
  <si>
    <t>17515371866002</t>
  </si>
  <si>
    <t>PINE TREE NURSING CENTER INC</t>
  </si>
  <si>
    <t>PINE TREE LODGE N C</t>
  </si>
  <si>
    <t>14108483414023</t>
  </si>
  <si>
    <t>STANTON VIEW MANOR</t>
  </si>
  <si>
    <t>17421955489002</t>
  </si>
  <si>
    <t>ARANSAS PASS N&amp;CC INC</t>
  </si>
  <si>
    <t>17418593715</t>
  </si>
  <si>
    <t>FRIENDSHIP VILLAS INC</t>
  </si>
  <si>
    <t>EVENTIDE NURSING HOME INC</t>
  </si>
  <si>
    <t>SMITHVILLE HOSPITAL AUTHORITY</t>
  </si>
  <si>
    <t>TOWERS NURSING HOME</t>
  </si>
  <si>
    <t>17416131526039</t>
  </si>
  <si>
    <t>RIO GRANDE CITY NURS CNTR</t>
  </si>
  <si>
    <t>OVERTON MANOR</t>
  </si>
  <si>
    <t>17516072232001</t>
  </si>
  <si>
    <t>STONE ROAD NURS CTR INC</t>
  </si>
  <si>
    <t>STONE ROAD NURSING CNTR</t>
  </si>
  <si>
    <t>17521772008005</t>
  </si>
  <si>
    <t>MASON MANAGEMENT COMPANY</t>
  </si>
  <si>
    <t>17515071011001</t>
  </si>
  <si>
    <t>MASON LONG TERM CARE INC</t>
  </si>
  <si>
    <t>JUNNIE WOOD MEM CONV CNTR</t>
  </si>
  <si>
    <t>17525144964001</t>
  </si>
  <si>
    <t>PINNACLE CARE CENTERS INC</t>
  </si>
  <si>
    <t>SMITHS NURSING HOME</t>
  </si>
  <si>
    <t>17413489976</t>
  </si>
  <si>
    <t>FLORESVILLE NURSING HOME</t>
  </si>
  <si>
    <t>17418576751</t>
  </si>
  <si>
    <t>POWELLS NURS HOME INC</t>
  </si>
  <si>
    <t>19523015147203</t>
  </si>
  <si>
    <t>STANFORD C C-PENNSYLVANIA</t>
  </si>
  <si>
    <t>19523015147213</t>
  </si>
  <si>
    <t>AUTUMN HILLS CC-BEAU NO 2</t>
  </si>
  <si>
    <t>19523015147208</t>
  </si>
  <si>
    <t>AUTUMN HILLS CC-BEAU NO 1</t>
  </si>
  <si>
    <t>14603583809001</t>
  </si>
  <si>
    <t>MED WEST HC MANAGEMENT CORP</t>
  </si>
  <si>
    <t>TLC NURSING CENTER</t>
  </si>
  <si>
    <t>CARE INN OF SAN MARCOS</t>
  </si>
  <si>
    <t>19523015147141</t>
  </si>
  <si>
    <t>COURTYARD CONV CENTER</t>
  </si>
  <si>
    <t>RETAMA MANOR LIVING CTR</t>
  </si>
  <si>
    <t>CARE INN OF VICTORIA-SOUT</t>
  </si>
  <si>
    <t>WELLINGTON CARE CENTER</t>
  </si>
  <si>
    <t>CARE INN OF PLAINVIEW</t>
  </si>
  <si>
    <t>17514476336000</t>
  </si>
  <si>
    <t>ST PAUL AME CHURCH</t>
  </si>
  <si>
    <t>17516629999004</t>
  </si>
  <si>
    <t>TEX HEALTHCARE FAC INC</t>
  </si>
  <si>
    <t>17418923771</t>
  </si>
  <si>
    <t>MAYNARD NURSING HOME INC</t>
  </si>
  <si>
    <t>GOOD SAMARITAN NURS HOME</t>
  </si>
  <si>
    <t>RETAMA MNC-RIO GRANDE CIT</t>
  </si>
  <si>
    <t>17416233710048</t>
  </si>
  <si>
    <t>GREEN ACRES NSG &amp; DEV CTR</t>
  </si>
  <si>
    <t>17518818376010</t>
  </si>
  <si>
    <t>AUSTIN MANOR NURSING HOME</t>
  </si>
  <si>
    <t>17416233710055</t>
  </si>
  <si>
    <t>PINECREST CONV HOME INC</t>
  </si>
  <si>
    <t>17419929710</t>
  </si>
  <si>
    <t>DALEDO CARE CENTERS INC</t>
  </si>
  <si>
    <t>HILLCREST NURSING HOME</t>
  </si>
  <si>
    <t>LEISURE LODGE DEVINE</t>
  </si>
  <si>
    <t>17517179259009</t>
  </si>
  <si>
    <t>CELINA NURSING CENTER</t>
  </si>
  <si>
    <t>14160084910003</t>
  </si>
  <si>
    <t>17416233710057</t>
  </si>
  <si>
    <t>ROBINSON NURSING HOME</t>
  </si>
  <si>
    <t>17517453795027</t>
  </si>
  <si>
    <t>RETAMA MNR NC EAGLE PASS</t>
  </si>
  <si>
    <t>17514386584001</t>
  </si>
  <si>
    <t>BRIARWOOD MANOR INC</t>
  </si>
  <si>
    <t>WORTHAM HERITAGE CARE C</t>
  </si>
  <si>
    <t>17515908097</t>
  </si>
  <si>
    <t>17411430865003</t>
  </si>
  <si>
    <t>HHSC FOR SEVEN ACRES JEWISH SENIOR CARE</t>
  </si>
  <si>
    <t>SEVEN ACRES JEWISH SENIOR CARE SERVICES INC</t>
  </si>
  <si>
    <t>17416251472007</t>
  </si>
  <si>
    <t>CARE INN OF LLANO</t>
  </si>
  <si>
    <t>17513292999001</t>
  </si>
  <si>
    <t>NATIONAL NURSING RETIREMENT HOMES INC</t>
  </si>
  <si>
    <t>HAWKINS NURSING HOME</t>
  </si>
  <si>
    <t>17516204512002</t>
  </si>
  <si>
    <t>POLLARD ENTERPRISES INC</t>
  </si>
  <si>
    <t>GARDENDALE INC</t>
  </si>
  <si>
    <t>17413588124002</t>
  </si>
  <si>
    <t>TEXAS HEALTH SERVICES INC</t>
  </si>
  <si>
    <t>CLEAVER MEM CONV CNTR INC</t>
  </si>
  <si>
    <t>17417416579001</t>
  </si>
  <si>
    <t>ANDREW J HOLMES</t>
  </si>
  <si>
    <t>TEAGUE NURSING HOME</t>
  </si>
  <si>
    <t>14806905171</t>
  </si>
  <si>
    <t>PIONEER NURS CENTERS INC</t>
  </si>
  <si>
    <t>PIONEER MANOR CARE CENTER</t>
  </si>
  <si>
    <t>19538571324010</t>
  </si>
  <si>
    <t>17520123286008</t>
  </si>
  <si>
    <t>SOUTHMARK HERITAGE TX INC</t>
  </si>
  <si>
    <t>KEENELAND NURSING HOME</t>
  </si>
  <si>
    <t>ROSCOE NURSING HOME</t>
  </si>
  <si>
    <t>MCDONNELL NURS CENTER INC</t>
  </si>
  <si>
    <t>LYNN LODGE</t>
  </si>
  <si>
    <t>SWEENY HOUSE</t>
  </si>
  <si>
    <t>17418075986002</t>
  </si>
  <si>
    <t>BROWNS NURSING &amp; CONVALESCENT CENTER INC</t>
  </si>
  <si>
    <t>BROWNS NURS &amp; CC INC</t>
  </si>
  <si>
    <t>17418597310</t>
  </si>
  <si>
    <t>17515125999</t>
  </si>
  <si>
    <t>17513961833000</t>
  </si>
  <si>
    <t>CLAXTON LODGE INC</t>
  </si>
  <si>
    <t>KRISTI LEE MANOR INC</t>
  </si>
  <si>
    <t>17515969651</t>
  </si>
  <si>
    <t>GOLDEN MANOR CONV CTR INC</t>
  </si>
  <si>
    <t>LEISURE LODGE BRYAN</t>
  </si>
  <si>
    <t>17416205908004</t>
  </si>
  <si>
    <t>SHUFFIELD REST HOME INC</t>
  </si>
  <si>
    <t>15810532729</t>
  </si>
  <si>
    <t>MEDICAL INVESTMENTS CORP</t>
  </si>
  <si>
    <t>PLANO NURSING HOME</t>
  </si>
  <si>
    <t>17417055534003</t>
  </si>
  <si>
    <t>GOLDEN YEARS LODGE &amp; CC</t>
  </si>
  <si>
    <t>17423210479002</t>
  </si>
  <si>
    <t>ROBERT E GAY III INC</t>
  </si>
  <si>
    <t>COLUMBUS CONV CENTER</t>
  </si>
  <si>
    <t>LEISURE LODGE PEARSALL</t>
  </si>
  <si>
    <t>LEISURE LODGE LAMPASAS</t>
  </si>
  <si>
    <t>17601156072001</t>
  </si>
  <si>
    <t>ANTIQUITIES INC</t>
  </si>
  <si>
    <t>KATYVILLE HEALTHCARE CTR</t>
  </si>
  <si>
    <t>MCCAMEY COUNTY HOSPITAL DISTRICT</t>
  </si>
  <si>
    <t>MCCAMEY HOSPITAL &amp; CONVALESCENT CENTER</t>
  </si>
  <si>
    <t>17560149357015</t>
  </si>
  <si>
    <t>PINEWOOD MANOR NURS HOME</t>
  </si>
  <si>
    <t>17522071715002</t>
  </si>
  <si>
    <t>ACCU-CARE INVESTMENTS INC</t>
  </si>
  <si>
    <t>HINES NURSING HOME</t>
  </si>
  <si>
    <t>17208594576001</t>
  </si>
  <si>
    <t>JASPER CONVALESCENT CENTER INC</t>
  </si>
  <si>
    <t>BRITAIN CARE CENTER</t>
  </si>
  <si>
    <t>LEISURE LODGE NACOGDOCHES</t>
  </si>
  <si>
    <t>LEISURE LODGE HONDO</t>
  </si>
  <si>
    <t>17415316557000</t>
  </si>
  <si>
    <t>HILL COUNTRY MANOR INC</t>
  </si>
  <si>
    <t>LEISURE LODGE ENNIS</t>
  </si>
  <si>
    <t>17515421034000</t>
  </si>
  <si>
    <t>LAWNDALE HOME SR CITIZENS</t>
  </si>
  <si>
    <t>17514564313000</t>
  </si>
  <si>
    <t>WESTERN MANOR</t>
  </si>
  <si>
    <t>CARE INN OF ABILENE</t>
  </si>
  <si>
    <t>17518543537002</t>
  </si>
  <si>
    <t>H SHILLING PA &amp; ADAMS MS</t>
  </si>
  <si>
    <t>HAPPY HAVEN CONV CNTR INC</t>
  </si>
  <si>
    <t>17514698111</t>
  </si>
  <si>
    <t>MESQUITE TREE NURSING CENTER INC</t>
  </si>
  <si>
    <t>OAK CLIFF NC- LASALLE NAT</t>
  </si>
  <si>
    <t>17518965631001</t>
  </si>
  <si>
    <t>NNH INC</t>
  </si>
  <si>
    <t>NORTH SHORES HEALTHCR CT</t>
  </si>
  <si>
    <t>17601572328002</t>
  </si>
  <si>
    <t>AMBULATORY HOSPITAL OF CC INC</t>
  </si>
  <si>
    <t>RETAMA MANOR N C - WEST</t>
  </si>
  <si>
    <t>17421227707</t>
  </si>
  <si>
    <t>OAK HILLS CARE CENTER</t>
  </si>
  <si>
    <t>17416251472009</t>
  </si>
  <si>
    <t>CARE INN OF SANGER</t>
  </si>
  <si>
    <t>BUFFALO INN NURSING CNTR</t>
  </si>
  <si>
    <t>17416233710005</t>
  </si>
  <si>
    <t>WEST PARK NURSING CENTER</t>
  </si>
  <si>
    <t>17418958553001</t>
  </si>
  <si>
    <t>RIVER HAVEN NURS HOME IN</t>
  </si>
  <si>
    <t>17515727943000</t>
  </si>
  <si>
    <t>AUTUMN LEAVES NURSING AND REHAB INC</t>
  </si>
  <si>
    <t>17513110688000</t>
  </si>
  <si>
    <t>SUNNY DALE INC</t>
  </si>
  <si>
    <t>17520614904001</t>
  </si>
  <si>
    <t>ELKHART NURSING HOME INC</t>
  </si>
  <si>
    <t>17516068107002</t>
  </si>
  <si>
    <t>LAKE WORTH INVESTMENTS INC</t>
  </si>
  <si>
    <t>LAKE WORTH N H INC</t>
  </si>
  <si>
    <t>17418494476009</t>
  </si>
  <si>
    <t>FRANCIS HOSP-AMARILLO</t>
  </si>
  <si>
    <t>CRESTVIEW MANOR RET &amp; CC</t>
  </si>
  <si>
    <t>LEISURE LODGE CHILDRESS</t>
  </si>
  <si>
    <t>OAK HAVEN NURSING HOME</t>
  </si>
  <si>
    <t>17417797812000</t>
  </si>
  <si>
    <t>WRIGHT NURSING HOME INC</t>
  </si>
  <si>
    <t>MAYFIELD CARE CENTER</t>
  </si>
  <si>
    <t>14108363798</t>
  </si>
  <si>
    <t>CONSTRUCTION STEEL INC</t>
  </si>
  <si>
    <t>PASADENA CARE CENTER</t>
  </si>
  <si>
    <t>FRIENDSWOOD ARMS CONVALESCENT CENTER</t>
  </si>
  <si>
    <t>MESQUITE TREE NURS CNTR</t>
  </si>
  <si>
    <t>17517179259008</t>
  </si>
  <si>
    <t>MEDI PARK CARE CENTER INC</t>
  </si>
  <si>
    <t>17419521731000</t>
  </si>
  <si>
    <t>CARTWHEEL LODGE OF LULING INC</t>
  </si>
  <si>
    <t>CARTWHEEL LODGE OF LULING</t>
  </si>
  <si>
    <t>LEISURE LODGE BORGER</t>
  </si>
  <si>
    <t>WINSLOW MEMORIAL N H</t>
  </si>
  <si>
    <t>17517179259006</t>
  </si>
  <si>
    <t>GEORGIA MANOR NURS HOME</t>
  </si>
  <si>
    <t>15528842906001</t>
  </si>
  <si>
    <t>KEITH KEVIN NICHOLS</t>
  </si>
  <si>
    <t>GOLDEN AGE MNR NURS CNTR</t>
  </si>
  <si>
    <t>17516127267</t>
  </si>
  <si>
    <t>GREAT SW CARE CENTERS INC</t>
  </si>
  <si>
    <t>MEDICENTER-DALLAS</t>
  </si>
  <si>
    <t>LEISURE LODGE PAMPA</t>
  </si>
  <si>
    <t>ALLENBROOK HEALTHCARE CNT</t>
  </si>
  <si>
    <t>17512489539</t>
  </si>
  <si>
    <t>HEALTH CARE INC</t>
  </si>
  <si>
    <t>FOREST MANOR NURSING HOME</t>
  </si>
  <si>
    <t>SPANISH OAKS CARE CENTER</t>
  </si>
  <si>
    <t>17416233710017</t>
  </si>
  <si>
    <t>BONHAM NURSING CENTER</t>
  </si>
  <si>
    <t>17513736565003</t>
  </si>
  <si>
    <t>GREB CONSTRUCTION INC</t>
  </si>
  <si>
    <t>PARKVIEW CONV CENTER</t>
  </si>
  <si>
    <t>17516265497</t>
  </si>
  <si>
    <t>17513803464</t>
  </si>
  <si>
    <t>JEWELLS HOSPITALITY H</t>
  </si>
  <si>
    <t>17423034804001</t>
  </si>
  <si>
    <t>CONV SRVS-TOWN PARK INC</t>
  </si>
  <si>
    <t>BAYOU GLEN NURSING CENTER</t>
  </si>
  <si>
    <t>17414595995005</t>
  </si>
  <si>
    <t>WESLEYAN HOMES INC</t>
  </si>
  <si>
    <t>THE WESLEYAN AT SCENIC</t>
  </si>
  <si>
    <t>17418262790000</t>
  </si>
  <si>
    <t>GRAYSON SQUARE HEALTH CARE CENTER INCORPORATED</t>
  </si>
  <si>
    <t>17210584102001</t>
  </si>
  <si>
    <t>PLEASANT MANOR NURSING HOME INC</t>
  </si>
  <si>
    <t>PLEASANT MANOR-WAXAHACHIE</t>
  </si>
  <si>
    <t>17418576751004</t>
  </si>
  <si>
    <t>17420596581001</t>
  </si>
  <si>
    <t>GEETA ENTERPRISES INC</t>
  </si>
  <si>
    <t>SUNNY SIDE RET CNTR NO 2</t>
  </si>
  <si>
    <t>17416233710072</t>
  </si>
  <si>
    <t>CARROLLTON MANOR</t>
  </si>
  <si>
    <t>17416131526020</t>
  </si>
  <si>
    <t>CARE INN SOUTH</t>
  </si>
  <si>
    <t>THE ARBORETUM-SAN MARCOS</t>
  </si>
  <si>
    <t>THE ARBORETUM-NEW BRAUNFE</t>
  </si>
  <si>
    <t>17416131526021</t>
  </si>
  <si>
    <t>CARE INN NORTH</t>
  </si>
  <si>
    <t>17416131526022</t>
  </si>
  <si>
    <t>CARE INN WEST</t>
  </si>
  <si>
    <t>17416131526043</t>
  </si>
  <si>
    <t>CARE INN OF GONZALES</t>
  </si>
  <si>
    <t>D000440703</t>
  </si>
  <si>
    <t>17525181313001</t>
  </si>
  <si>
    <t>WOODHAVEN NURSING HOME I</t>
  </si>
  <si>
    <t>WOODHAVEN NURSING HOME</t>
  </si>
  <si>
    <t>17416233710064</t>
  </si>
  <si>
    <t>WILLIS CONV CENTER</t>
  </si>
  <si>
    <t>17209525314000</t>
  </si>
  <si>
    <t>HOLIDAY PINES LODGE</t>
  </si>
  <si>
    <t>HOLIDAY PINES LODGE INC</t>
  </si>
  <si>
    <t>17206968442</t>
  </si>
  <si>
    <t>MISSISSIPPA EXT CA CT INC</t>
  </si>
  <si>
    <t>H E B NURSING CENTER INC</t>
  </si>
  <si>
    <t>EDINBURG COLONIAL MNR INC</t>
  </si>
  <si>
    <t>17511564522</t>
  </si>
  <si>
    <t>17523463481001</t>
  </si>
  <si>
    <t>NEW BOSTON NURSING CENTER</t>
  </si>
  <si>
    <t>17514765837000</t>
  </si>
  <si>
    <t>MERKEL NURSING CENTER</t>
  </si>
  <si>
    <t>17417221870002</t>
  </si>
  <si>
    <t>RIO GRANDE RESIDENT CARE INC</t>
  </si>
  <si>
    <t>TWINBROOKE SOUTH-MCALLEN</t>
  </si>
  <si>
    <t>CROCKETT COUNTY</t>
  </si>
  <si>
    <t>CROCKETT COUNTY CARE CENTER</t>
  </si>
  <si>
    <t>17418098533001</t>
  </si>
  <si>
    <t>WINDSONG VILLAGE CONV CTR</t>
  </si>
  <si>
    <t>17416178121001</t>
  </si>
  <si>
    <t>EDDIE T HUDSPETH JR</t>
  </si>
  <si>
    <t>CARTWHEEL LODGE-AUSTIN</t>
  </si>
  <si>
    <t>17420695151001</t>
  </si>
  <si>
    <t>A JOINT VENTURE AGRMT</t>
  </si>
  <si>
    <t>17418490573000</t>
  </si>
  <si>
    <t>POLLEYS REST HOME INC</t>
  </si>
  <si>
    <t>17418316752000</t>
  </si>
  <si>
    <t>BARTON HEIGHTS N H INC</t>
  </si>
  <si>
    <t>19523015147161</t>
  </si>
  <si>
    <t>GIBSON MEMORIAL NURS HOME</t>
  </si>
  <si>
    <t>17417774985002</t>
  </si>
  <si>
    <t>CARTWHEEL LODGE-LIBERTY</t>
  </si>
  <si>
    <t>17414966881000</t>
  </si>
  <si>
    <t>SINTON NURS HOME INC</t>
  </si>
  <si>
    <t>SINTON MANOR NURSING HOME</t>
  </si>
  <si>
    <t>19111725065018</t>
  </si>
  <si>
    <t>19111725065017</t>
  </si>
  <si>
    <t>17414715239001</t>
  </si>
  <si>
    <t>CAMLU CARE CTR TEMPLE INC</t>
  </si>
  <si>
    <t>CAMLU CARE CENTERS-TEMPLE</t>
  </si>
  <si>
    <t>17515018616</t>
  </si>
  <si>
    <t>CROWELL NURSING CENTER</t>
  </si>
  <si>
    <t>17416131526029</t>
  </si>
  <si>
    <t>RETAMA MANOR NURSING CTR</t>
  </si>
  <si>
    <t>19111725065004</t>
  </si>
  <si>
    <t>PLEASANT GROVE NURS HOME</t>
  </si>
  <si>
    <t>17417221870001</t>
  </si>
  <si>
    <t>TWINBROOKE SOUTH-SAN BENITO</t>
  </si>
  <si>
    <t>17411430303000</t>
  </si>
  <si>
    <t>EDEN HOME INC</t>
  </si>
  <si>
    <t>17416233710062</t>
  </si>
  <si>
    <t>BUR-MONT NURSING CENTER</t>
  </si>
  <si>
    <t>17418269506004</t>
  </si>
  <si>
    <t>R L TOMS INC</t>
  </si>
  <si>
    <t>LIVE OAK MEDICAL CENTER</t>
  </si>
  <si>
    <t>LEISURE LODGE TEXARKANA</t>
  </si>
  <si>
    <t>METROPLEX NURSING CENTER</t>
  </si>
  <si>
    <t>17418416784001</t>
  </si>
  <si>
    <t>LEWIS HEALTH CARE FACILITY INC</t>
  </si>
  <si>
    <t>19523015147060</t>
  </si>
  <si>
    <t>19523015147005</t>
  </si>
  <si>
    <t>19523015147020</t>
  </si>
  <si>
    <t>19523015147050</t>
  </si>
  <si>
    <t>19523015147031</t>
  </si>
  <si>
    <t>19523015147240</t>
  </si>
  <si>
    <t>19523015147015</t>
  </si>
  <si>
    <t>19523015147041</t>
  </si>
  <si>
    <t>19523015147063</t>
  </si>
  <si>
    <t>19523015147007</t>
  </si>
  <si>
    <t>19523015147044</t>
  </si>
  <si>
    <t>19523015147012</t>
  </si>
  <si>
    <t>19523015147009</t>
  </si>
  <si>
    <t>19523015147054</t>
  </si>
  <si>
    <t>LEISURE LODGE LAMESA-N 7</t>
  </si>
  <si>
    <t>19523015147027</t>
  </si>
  <si>
    <t>19523015147010</t>
  </si>
  <si>
    <t>19523015147038</t>
  </si>
  <si>
    <t>19523015147032</t>
  </si>
  <si>
    <t>19523015147035</t>
  </si>
  <si>
    <t>19523015147033</t>
  </si>
  <si>
    <t>19523015147021</t>
  </si>
  <si>
    <t>LEISURE LODGE EULESS</t>
  </si>
  <si>
    <t>LEISURE LODGE SAN ANGELO</t>
  </si>
  <si>
    <t>19523015147016</t>
  </si>
  <si>
    <t>LEISURE LODGE CROCKETT</t>
  </si>
  <si>
    <t>19523015147241</t>
  </si>
  <si>
    <t>19523015147008</t>
  </si>
  <si>
    <t>LEISURE LODGE CALDWELL</t>
  </si>
  <si>
    <t>19523015147043</t>
  </si>
  <si>
    <t>LEISURE LODGE MUNDAY</t>
  </si>
  <si>
    <t>19523015147059</t>
  </si>
  <si>
    <t>19523015147006</t>
  </si>
  <si>
    <t>LEISURE LODGE BRADY</t>
  </si>
  <si>
    <t>19523015147057</t>
  </si>
  <si>
    <t>19523015147</t>
  </si>
  <si>
    <t>LEISURE LODGE MINERAL WEL</t>
  </si>
  <si>
    <t>19523015147061</t>
  </si>
  <si>
    <t>19523015147064</t>
  </si>
  <si>
    <t>LEISURE LODGE WHITE SETTL</t>
  </si>
  <si>
    <t>19523015147029</t>
  </si>
  <si>
    <t>LEISURE LODGE HEARNE</t>
  </si>
  <si>
    <t>LEISURE LODGE LAMESA-N 15</t>
  </si>
  <si>
    <t>19523015147034</t>
  </si>
  <si>
    <t>LEISURE LODGE SWEETWATER</t>
  </si>
  <si>
    <t>19523015147053</t>
  </si>
  <si>
    <t>LEISURE LODGE ROTAN</t>
  </si>
  <si>
    <t>19523015147028</t>
  </si>
  <si>
    <t>LEISURE LODGE HASKELL</t>
  </si>
  <si>
    <t>LEISURE LODGE SNYDER</t>
  </si>
  <si>
    <t>19523015147049</t>
  </si>
  <si>
    <t>LEISURE LODGE COLEMAN</t>
  </si>
  <si>
    <t>19523015147030</t>
  </si>
  <si>
    <t>19523015147045</t>
  </si>
  <si>
    <t>LEISURE LODGE OLNEY</t>
  </si>
  <si>
    <t>19523015147004</t>
  </si>
  <si>
    <t>LEISURE LODGE ANSON</t>
  </si>
  <si>
    <t>19523015147013</t>
  </si>
  <si>
    <t>LEISURE LODGE CLYDE</t>
  </si>
  <si>
    <t>HOSPITALITY CA CTR-CORPUS</t>
  </si>
  <si>
    <t>17604055966003</t>
  </si>
  <si>
    <t>LIVING CTRS HOLDING CO</t>
  </si>
  <si>
    <t>EDGEWATER CARE CENTER</t>
  </si>
  <si>
    <t>JEWELLS LAKESIDE LODGE</t>
  </si>
  <si>
    <t>FLOYDADA REHAB &amp; CARE CTR</t>
  </si>
  <si>
    <t>17515094005</t>
  </si>
  <si>
    <t>CHRISTIAN CENTER FOR AGING</t>
  </si>
  <si>
    <t>BRITAIN CONV CENTER</t>
  </si>
  <si>
    <t>17416672354002</t>
  </si>
  <si>
    <t>GOLDEN YEARS REST HOME</t>
  </si>
  <si>
    <t>17513621007001</t>
  </si>
  <si>
    <t>SR CITIZENS MANAGE CORP</t>
  </si>
  <si>
    <t>SILVER HAVEN CARE CENTER</t>
  </si>
  <si>
    <t>17417925827001</t>
  </si>
  <si>
    <t>LYNNHAVEN NURS CENTER INC</t>
  </si>
  <si>
    <t>LYNNHAVEN NURSING CENTER</t>
  </si>
  <si>
    <t>14310835138</t>
  </si>
  <si>
    <t>JOHN KNOX COMMUNITIES INC</t>
  </si>
  <si>
    <t>JEWELLS WEST WIND CA CTR</t>
  </si>
  <si>
    <t>GIDDINGS CONVALESCENT CTR</t>
  </si>
  <si>
    <t>17516019498014</t>
  </si>
  <si>
    <t>KENWOOD NURSING HOME</t>
  </si>
  <si>
    <t>RIVER SPRINGS H &amp; R CNTR</t>
  </si>
  <si>
    <t>HEALTH CARE PLAZA</t>
  </si>
  <si>
    <t>17421837018001</t>
  </si>
  <si>
    <t>CARTWHEEL LODGE OF LULING LTD</t>
  </si>
  <si>
    <t>DUBLIN NURS &amp; CONV CNTR</t>
  </si>
  <si>
    <t>19523015147152</t>
  </si>
  <si>
    <t>SOUTHEAST NURSING CENTER</t>
  </si>
  <si>
    <t>PINE VILLAGE NURS HOME</t>
  </si>
  <si>
    <t>17517453795007</t>
  </si>
  <si>
    <t>CHAPARRAL LODGE</t>
  </si>
  <si>
    <t>17516019498016</t>
  </si>
  <si>
    <t>17419720408000</t>
  </si>
  <si>
    <t>THOMAS CARE CENTERS INC</t>
  </si>
  <si>
    <t>MEDICAL DRIVE MNR NURS H</t>
  </si>
  <si>
    <t>17514369903008</t>
  </si>
  <si>
    <t>GARDEN VILLA NURS HOME</t>
  </si>
  <si>
    <t>17516337601006</t>
  </si>
  <si>
    <t>DEL-KY INC</t>
  </si>
  <si>
    <t>LOCKNEY CARE CENTER</t>
  </si>
  <si>
    <t>17516337601004</t>
  </si>
  <si>
    <t>CROSBYTON CARE CENTER</t>
  </si>
  <si>
    <t>FOUR SEASONS NURSING CENTER OF ODESSA</t>
  </si>
  <si>
    <t>17516337601003</t>
  </si>
  <si>
    <t>17514950561001</t>
  </si>
  <si>
    <t>GARRISON NURSING HOME IN</t>
  </si>
  <si>
    <t>GARRISON NURSING HOME INC</t>
  </si>
  <si>
    <t>BRYANWOOD MNR NURS HOME</t>
  </si>
  <si>
    <t>17517453795024</t>
  </si>
  <si>
    <t>17421929237001</t>
  </si>
  <si>
    <t>JONES HEALTH CENTER</t>
  </si>
  <si>
    <t>17515173445001</t>
  </si>
  <si>
    <t>PALESTINE P&amp;B CORPORATION</t>
  </si>
  <si>
    <t>PALESTINE NURSING CENTER</t>
  </si>
  <si>
    <t>17513621007003</t>
  </si>
  <si>
    <t>MIMOSA MANOR</t>
  </si>
  <si>
    <t>17523948978000</t>
  </si>
  <si>
    <t>GLENVIEW NURSING INC</t>
  </si>
  <si>
    <t>GLENVIEW OF TYLER NH INC</t>
  </si>
  <si>
    <t>16212450379002</t>
  </si>
  <si>
    <t>COLUMBIA HEALTHCARE</t>
  </si>
  <si>
    <t>17512854476</t>
  </si>
  <si>
    <t>STANFORD CONV CENTERS IN</t>
  </si>
  <si>
    <t>HERITAGE HOME OF BEDFORD</t>
  </si>
  <si>
    <t>17413588124</t>
  </si>
  <si>
    <t>SUNRISE NURSING CENTER</t>
  </si>
  <si>
    <t>17516337601007</t>
  </si>
  <si>
    <t>MEADOWBROOK CARE CENTER</t>
  </si>
  <si>
    <t>HERITAGE MANOR CARE CNTR</t>
  </si>
  <si>
    <t>17511740254001</t>
  </si>
  <si>
    <t>WOOD MEM HOSP &amp; NH INC</t>
  </si>
  <si>
    <t>WOOD MEMORIAL NURSING HM</t>
  </si>
  <si>
    <t>17512933510001</t>
  </si>
  <si>
    <t>NURSING HOME OF MIDLAND &amp; ODESSA INC</t>
  </si>
  <si>
    <t>DEERINGS OF ODESSA INC</t>
  </si>
  <si>
    <t>17414758338001</t>
  </si>
  <si>
    <t>COLONIAL NURSING HOME INC</t>
  </si>
  <si>
    <t>17418801332</t>
  </si>
  <si>
    <t>OAK TREE LODGE</t>
  </si>
  <si>
    <t>19523015147153</t>
  </si>
  <si>
    <t>SOUTHWEST MEDIPLEX</t>
  </si>
  <si>
    <t>17516544040001</t>
  </si>
  <si>
    <t>PHARMACARE INC</t>
  </si>
  <si>
    <t>WILEYVALE COMMUNITY N H</t>
  </si>
  <si>
    <t>17516265455</t>
  </si>
  <si>
    <t>AMH OF CENTRAL TEXAS INC</t>
  </si>
  <si>
    <t>QUALITY CARE OF WACO</t>
  </si>
  <si>
    <t>17416233710095</t>
  </si>
  <si>
    <t>NORTHWOOD HEALTHCARE CNTR</t>
  </si>
  <si>
    <t>17512354329002</t>
  </si>
  <si>
    <t>RUSK NURSING HOME INC</t>
  </si>
  <si>
    <t>RUSK NURSING &amp; REHAB CTR</t>
  </si>
  <si>
    <t>17516544040002</t>
  </si>
  <si>
    <t>ALDINE COMMUNITY CARE CTR</t>
  </si>
  <si>
    <t>16211911124002</t>
  </si>
  <si>
    <t>17418978718001</t>
  </si>
  <si>
    <t>RETIREMENT &amp; NURSING CTR</t>
  </si>
  <si>
    <t>HIGHLAND PINES NURS HOME</t>
  </si>
  <si>
    <t>RETIREMENT &amp; NURSING CNTR</t>
  </si>
  <si>
    <t>17515891582002</t>
  </si>
  <si>
    <t>GRAPEVINE NURSING HOME</t>
  </si>
  <si>
    <t>19538571324019</t>
  </si>
  <si>
    <t>JARVIS HEIGHTS NURS CNTR</t>
  </si>
  <si>
    <t>15816075178001</t>
  </si>
  <si>
    <t>VILLA MED INVESTORS LTD</t>
  </si>
  <si>
    <t>VILLA NURSING CENTER INC</t>
  </si>
  <si>
    <t>17420510772004</t>
  </si>
  <si>
    <t>KNOPP NURSING HOME #2</t>
  </si>
  <si>
    <t>17416233710099</t>
  </si>
  <si>
    <t>HEMPSTEAD NURSING HOME</t>
  </si>
  <si>
    <t>17420718672001</t>
  </si>
  <si>
    <t>LONE STAR NUSING HOMES INC</t>
  </si>
  <si>
    <t>SADLER CONV CENTER INC</t>
  </si>
  <si>
    <t>MANOR OAKS NURSING CENTER</t>
  </si>
  <si>
    <t>17416233710098</t>
  </si>
  <si>
    <t>CARE INN OF DENISON</t>
  </si>
  <si>
    <t>17515055113001</t>
  </si>
  <si>
    <t>MT VERNON NURSING HOME INC</t>
  </si>
  <si>
    <t>MISSION MANOR NURSING HOME</t>
  </si>
  <si>
    <t>19800688848001</t>
  </si>
  <si>
    <t>SUNSET HAVEN NUR CTR LTD</t>
  </si>
  <si>
    <t>17513291223014</t>
  </si>
  <si>
    <t>ARLINGTON NURSING CENTER</t>
  </si>
  <si>
    <t>14114134423001</t>
  </si>
  <si>
    <t>CCC OF COUNCIL BLUFFS INC</t>
  </si>
  <si>
    <t>VISTA HILLS HEALTH CA CTR</t>
  </si>
  <si>
    <t>GOLDEN HOLIDAY N H INC</t>
  </si>
  <si>
    <t>15193450043008</t>
  </si>
  <si>
    <t>WICHITA FALLS CONV CENTER</t>
  </si>
  <si>
    <t>17519397412001</t>
  </si>
  <si>
    <t>COLONIAL PARK NURS HOME</t>
  </si>
  <si>
    <t>17416016685</t>
  </si>
  <si>
    <t>17516204512001</t>
  </si>
  <si>
    <t>17418701755000</t>
  </si>
  <si>
    <t>LIFECARE CORPORATION</t>
  </si>
  <si>
    <t>BENNER CONVALESCENT CENTER</t>
  </si>
  <si>
    <t>17419392927</t>
  </si>
  <si>
    <t>CARTWHEEL LODGE-GATESVILL</t>
  </si>
  <si>
    <t>17418291914000</t>
  </si>
  <si>
    <t>SWEETBRIAR NURSING HOMES INC</t>
  </si>
  <si>
    <t>BRAZOS VALLEY GER CNTR</t>
  </si>
  <si>
    <t>16216078416002</t>
  </si>
  <si>
    <t>GRANBURY HEALTHCARE INVESTORS LP</t>
  </si>
  <si>
    <t>GRANBURY CARE CENTER</t>
  </si>
  <si>
    <t>17414689020003</t>
  </si>
  <si>
    <t>NORMANDY TERRACE INC</t>
  </si>
  <si>
    <t>NORMANDY TERRACE S.E.</t>
  </si>
  <si>
    <t>OVERTON MANOR NURS HOME</t>
  </si>
  <si>
    <t>17518383041000</t>
  </si>
  <si>
    <t>SLATON REST HOME</t>
  </si>
  <si>
    <t>17519804474004</t>
  </si>
  <si>
    <t>MILL CREEK PROPERTIES INC</t>
  </si>
  <si>
    <t>HOLIDAY CARE CENTER</t>
  </si>
  <si>
    <t>10002804299001</t>
  </si>
  <si>
    <t>HILLSIDE LODGE</t>
  </si>
  <si>
    <t>17416233710097</t>
  </si>
  <si>
    <t>DALWORTH CARE CENTER</t>
  </si>
  <si>
    <t>17415591860000</t>
  </si>
  <si>
    <t>FLORENCE M GRAY</t>
  </si>
  <si>
    <t>17418563940000</t>
  </si>
  <si>
    <t>BEAUMONT EXT CARE CTR INC</t>
  </si>
  <si>
    <t>GREEN ACRES C C-PARKDALE</t>
  </si>
  <si>
    <t>17513180590006</t>
  </si>
  <si>
    <t>HALTOM MEMORIAL CONV CNTR</t>
  </si>
  <si>
    <t>17417970948002</t>
  </si>
  <si>
    <t>HEALTH CARE MANAGEMENT INC</t>
  </si>
  <si>
    <t>FARWELL CONVALESCENT CNTR</t>
  </si>
  <si>
    <t>17520092929003</t>
  </si>
  <si>
    <t>CONTINENTAL HH SRVS INC</t>
  </si>
  <si>
    <t>17515311805</t>
  </si>
  <si>
    <t>JEWELL BROTHERS ENTERPRISES INC</t>
  </si>
  <si>
    <t>WORTHAM HERITAGE NURS HM</t>
  </si>
  <si>
    <t>17519151256003</t>
  </si>
  <si>
    <t>GOLDEN HORIZON CARE CTRS</t>
  </si>
  <si>
    <t>SPUR CARE CENTER</t>
  </si>
  <si>
    <t>GAINESVILLE NURS CENTER</t>
  </si>
  <si>
    <t>17420691473001</t>
  </si>
  <si>
    <t>INTERNATIONAL HEALTH CARE CORPORATION</t>
  </si>
  <si>
    <t>CHRISTIAN HOME OF IRVING</t>
  </si>
  <si>
    <t>17560005302003</t>
  </si>
  <si>
    <t>CITY OF FRIONA</t>
  </si>
  <si>
    <t>PRAIRIE ACRES</t>
  </si>
  <si>
    <t>17419376813000</t>
  </si>
  <si>
    <t>OAK GROVE NURSING HOME INC</t>
  </si>
  <si>
    <t>17417510561001</t>
  </si>
  <si>
    <t>17516019498010</t>
  </si>
  <si>
    <t>17516019498019</t>
  </si>
  <si>
    <t>OAKWOOD MANOR NURS HOME</t>
  </si>
  <si>
    <t>RETAMA MANOR N C EAST</t>
  </si>
  <si>
    <t>17516019498002</t>
  </si>
  <si>
    <t>17418785287007</t>
  </si>
  <si>
    <t>17519804474003</t>
  </si>
  <si>
    <t>GORMAN CARE CENTER</t>
  </si>
  <si>
    <t>17515667909</t>
  </si>
  <si>
    <t>SRF &amp; B ENTERPRISES INC</t>
  </si>
  <si>
    <t>TWIN OAK NURSING HOME</t>
  </si>
  <si>
    <t>17513291223013</t>
  </si>
  <si>
    <t>17418649608002</t>
  </si>
  <si>
    <t>JOHN PAUL II NURSING HOME</t>
  </si>
  <si>
    <t>OAK CLIFF NURSING CENTER</t>
  </si>
  <si>
    <t>17515746273000</t>
  </si>
  <si>
    <t>LUXTON NURSING CENTER INC</t>
  </si>
  <si>
    <t>CRESCENT &amp; STAR NURS CTRS</t>
  </si>
  <si>
    <t>UNIVERSITY NURSING CENTER</t>
  </si>
  <si>
    <t>17418611509001</t>
  </si>
  <si>
    <t>GAINESVILLE CONV CENTER</t>
  </si>
  <si>
    <t>17513017917</t>
  </si>
  <si>
    <t>MBFA FOUNDATION INC</t>
  </si>
  <si>
    <t>ANGELA CONVALESCENT CNTR</t>
  </si>
  <si>
    <t>17514074404012</t>
  </si>
  <si>
    <t>CEDAR HILL-DUNCANVILLE NC</t>
  </si>
  <si>
    <t>17517453795006</t>
  </si>
  <si>
    <t>SWEETBRIAR NURS HOME</t>
  </si>
  <si>
    <t>ROSEWOOD REHAB &amp; NSG CTR</t>
  </si>
  <si>
    <t>LAKE PARK MANOR</t>
  </si>
  <si>
    <t>19523015147211</t>
  </si>
  <si>
    <t>17514369903005</t>
  </si>
  <si>
    <t>10002517032000</t>
  </si>
  <si>
    <t>17516320599001</t>
  </si>
  <si>
    <t>FRANCIS HOSPITALITY HOUSE INC</t>
  </si>
  <si>
    <t>LUBBOCK HOSP HOUSE INC</t>
  </si>
  <si>
    <t>17514074404030</t>
  </si>
  <si>
    <t>SILVER LEAVES INC</t>
  </si>
  <si>
    <t>10002517032001</t>
  </si>
  <si>
    <t>17419194901001</t>
  </si>
  <si>
    <t>HILLCREST HAVEN INC</t>
  </si>
  <si>
    <t>19537442568101</t>
  </si>
  <si>
    <t>HOLIDAY HILLS RET &amp; NC IN</t>
  </si>
  <si>
    <t>17518543537001</t>
  </si>
  <si>
    <t>VALVISTA PAVLN N &amp; C HM</t>
  </si>
  <si>
    <t>17521772008000</t>
  </si>
  <si>
    <t>CAMLU CA CENTERS-MCALLEN</t>
  </si>
  <si>
    <t>17419934082002</t>
  </si>
  <si>
    <t>NURSING HOMES-TEXAS INC</t>
  </si>
  <si>
    <t>CAMERON NURSING CENTER</t>
  </si>
  <si>
    <t>17418923771000</t>
  </si>
  <si>
    <t>C C MANOR</t>
  </si>
  <si>
    <t>17516019498001</t>
  </si>
  <si>
    <t>17516019498003</t>
  </si>
  <si>
    <t>14582455044</t>
  </si>
  <si>
    <t>CECIL W MCGEE</t>
  </si>
  <si>
    <t>17515971228005</t>
  </si>
  <si>
    <t>REJ ENTERPRISES INC</t>
  </si>
  <si>
    <t>17515514705002</t>
  </si>
  <si>
    <t>C F &amp; H CORPORATION</t>
  </si>
  <si>
    <t>17422111769003</t>
  </si>
  <si>
    <t>VELMA MYNIER INC</t>
  </si>
  <si>
    <t>17520123286007</t>
  </si>
  <si>
    <t>17516019498006</t>
  </si>
  <si>
    <t>17422111769002</t>
  </si>
  <si>
    <t>17520123286004</t>
  </si>
  <si>
    <t>17516592411001</t>
  </si>
  <si>
    <t>STRATFORD HOSPITAL DISTRICT</t>
  </si>
  <si>
    <t>COLDWATER MANOR NURSING HOME</t>
  </si>
  <si>
    <t>17416233710102</t>
  </si>
  <si>
    <t>METROPLEX CARE CENTER</t>
  </si>
  <si>
    <t>19523015147048</t>
  </si>
  <si>
    <t>17517453795039</t>
  </si>
  <si>
    <t>VALLE HI NURSING HOME</t>
  </si>
  <si>
    <t>CARE INN OF WACO</t>
  </si>
  <si>
    <t>17425891664000</t>
  </si>
  <si>
    <t>VALLEY GRANDE MANOR INC</t>
  </si>
  <si>
    <t>VALLEY GRANDE MANOR</t>
  </si>
  <si>
    <t>14503095465004</t>
  </si>
  <si>
    <t>VERNON E MULLICAN</t>
  </si>
  <si>
    <t>17514074404004</t>
  </si>
  <si>
    <t>DE SOTO NURSING HOME INC</t>
  </si>
  <si>
    <t>14616445995000</t>
  </si>
  <si>
    <t>CHRISTINE J PAPPAS</t>
  </si>
  <si>
    <t>SKYVIEW MEMORIAL HOME</t>
  </si>
  <si>
    <t>VILLA SIESTA NURSING HOME</t>
  </si>
  <si>
    <t>24669879421000</t>
  </si>
  <si>
    <t>DAVID GREG JOHNS</t>
  </si>
  <si>
    <t>17512843693</t>
  </si>
  <si>
    <t>SOUTHERN HERITAGE INC</t>
  </si>
  <si>
    <t>SOUTHERN HERITAGE RET HO</t>
  </si>
  <si>
    <t>19523015147156</t>
  </si>
  <si>
    <t>DUMAS MEMORIAL HOME</t>
  </si>
  <si>
    <t>17516019498013</t>
  </si>
  <si>
    <t>COUNTRY INN CARE CENTER</t>
  </si>
  <si>
    <t>CRESTVIEW MEMORIAL HOME</t>
  </si>
  <si>
    <t>17515971228</t>
  </si>
  <si>
    <t>ROCKWALL NURSING HOME</t>
  </si>
  <si>
    <t>17419787886001</t>
  </si>
  <si>
    <t>FRANCIS SOUTHWOOD NURSING HOME INC</t>
  </si>
  <si>
    <t>SOUTHWOOD NURS HOME INC</t>
  </si>
  <si>
    <t>PEOPLE'S NURSING CENTER</t>
  </si>
  <si>
    <t>19523015147160</t>
  </si>
  <si>
    <t>SOUTH PLAINS MEMORIAL HME</t>
  </si>
  <si>
    <t>19538571324009</t>
  </si>
  <si>
    <t>17515264368007</t>
  </si>
  <si>
    <t>AMERICAN CAER CENTERS INC</t>
  </si>
  <si>
    <t>RIDGEWOOD MANOR</t>
  </si>
  <si>
    <t>17416233710086</t>
  </si>
  <si>
    <t>MONTROSE CARE CENTER</t>
  </si>
  <si>
    <t>17513621007002</t>
  </si>
  <si>
    <t>RICHARDSON MANOR</t>
  </si>
  <si>
    <t>14108363798001</t>
  </si>
  <si>
    <t>17515675621</t>
  </si>
  <si>
    <t>HERITAGE CARE INC</t>
  </si>
  <si>
    <t>WESTERN HILLS MANOR</t>
  </si>
  <si>
    <t>MINERAL WELLS HLTH CA CTR</t>
  </si>
  <si>
    <t>17515586349005</t>
  </si>
  <si>
    <t>WEATHERFORD HEALTHCARE CT</t>
  </si>
  <si>
    <t>17515586349002</t>
  </si>
  <si>
    <t>17419194901000</t>
  </si>
  <si>
    <t>HILLCREST MANOR NURS HOME</t>
  </si>
  <si>
    <t>17418971382000</t>
  </si>
  <si>
    <t>VISTA CONTINUING CARE CENTER INC</t>
  </si>
  <si>
    <t>D000457203</t>
  </si>
  <si>
    <t>10004489164001</t>
  </si>
  <si>
    <t>19523015147003</t>
  </si>
  <si>
    <t>LEISURE LODGE ANAHUAC</t>
  </si>
  <si>
    <t>14704977538003</t>
  </si>
  <si>
    <t>BETHESDA FOUNDATION</t>
  </si>
  <si>
    <t>17512839717</t>
  </si>
  <si>
    <t>DELTA COUNTY NURS HO</t>
  </si>
  <si>
    <t>19538571324007</t>
  </si>
  <si>
    <t>17518893551006</t>
  </si>
  <si>
    <t>17522103690001</t>
  </si>
  <si>
    <t>MULLICAN NURSING HOME IN</t>
  </si>
  <si>
    <t>17424290231001</t>
  </si>
  <si>
    <t>M &amp; M CARE CENTER INC</t>
  </si>
  <si>
    <t>LEON VALLEY LODGE</t>
  </si>
  <si>
    <t>THE CHANDLER ESTATE IN LAUREL HEIGHTS</t>
  </si>
  <si>
    <t>17307834840024</t>
  </si>
  <si>
    <t>FRIENDSHIP VILLA OF HONDO</t>
  </si>
  <si>
    <t>10004911902002</t>
  </si>
  <si>
    <t>ANDERSON LANE NURS HOME</t>
  </si>
  <si>
    <t>HIGH PLAINS NURSING HOME</t>
  </si>
  <si>
    <t>17519142552002</t>
  </si>
  <si>
    <t>NATL NURS RET HOMES INC</t>
  </si>
  <si>
    <t>FAIR HAVENS NURS HM NO 4</t>
  </si>
  <si>
    <t>17514046485001</t>
  </si>
  <si>
    <t>GRAPELAND NURSING HOME INC</t>
  </si>
  <si>
    <t>GRAPELAND NURSING CTR INC</t>
  </si>
  <si>
    <t>WESTGATE MANOR</t>
  </si>
  <si>
    <t>17513110688011</t>
  </si>
  <si>
    <t>17416672354001</t>
  </si>
  <si>
    <t>MEMORIAL MEDICAL NSG CTR</t>
  </si>
  <si>
    <t>17515473936000</t>
  </si>
  <si>
    <t>ROBERT G HUFFMAN</t>
  </si>
  <si>
    <t>MEMPHIS CONV CENTER</t>
  </si>
  <si>
    <t>ST RICHARDS VILLA</t>
  </si>
  <si>
    <t>COUNTRY CLUB MANOR</t>
  </si>
  <si>
    <t>CROSS COUNTRY CARE CENTER</t>
  </si>
  <si>
    <t>17516019498008</t>
  </si>
  <si>
    <t>17517179259014</t>
  </si>
  <si>
    <t>AUTUMN PLACE</t>
  </si>
  <si>
    <t>SNYDER OAKS NURS HOME INC</t>
  </si>
  <si>
    <t>17514369903009</t>
  </si>
  <si>
    <t>KINGSLAND HILL CARE CNTR</t>
  </si>
  <si>
    <t>LINWOOD PLACE</t>
  </si>
  <si>
    <t>RETAMA MANOR NC - WEST</t>
  </si>
  <si>
    <t>17420695151002</t>
  </si>
  <si>
    <t>17420119509000</t>
  </si>
  <si>
    <t>BIG TOWN N H</t>
  </si>
  <si>
    <t>LITTLEFIELD HOSPITALITY</t>
  </si>
  <si>
    <t>17420119517001</t>
  </si>
  <si>
    <t>LONGVIEW NH-JT VENTURE</t>
  </si>
  <si>
    <t>HOLIDAY LODGE N H</t>
  </si>
  <si>
    <t>10003795504</t>
  </si>
  <si>
    <t>OAKS MEMORIAL HOME</t>
  </si>
  <si>
    <t>COASTAL HLTH CARE CENTER</t>
  </si>
  <si>
    <t>14809701593001</t>
  </si>
  <si>
    <t>NOCONA-HENRIETTA HEALTH PROPERTIES INC</t>
  </si>
  <si>
    <t>HORIZON MANOR</t>
  </si>
  <si>
    <t>14516228970001</t>
  </si>
  <si>
    <t>JOYCE REYNOLDS</t>
  </si>
  <si>
    <t>KENT COUNTY MEMORIAL HOME</t>
  </si>
  <si>
    <t>17515264368006</t>
  </si>
  <si>
    <t>WILLOWBROOK MANOR NH</t>
  </si>
  <si>
    <t>17518551357002</t>
  </si>
  <si>
    <t>ROTUNDA RET &amp; CON FAC INC</t>
  </si>
  <si>
    <t>HILLSIDE MANOR NURS CNTR</t>
  </si>
  <si>
    <t>19523015147214</t>
  </si>
  <si>
    <t>AUTUMN HILL C CTR-LIB N</t>
  </si>
  <si>
    <t>19308070150003</t>
  </si>
  <si>
    <t>FREDERICKSBURG NURS HOME</t>
  </si>
  <si>
    <t>17419723766000</t>
  </si>
  <si>
    <t>NASMA INC</t>
  </si>
  <si>
    <t>OAKCREST MANOR</t>
  </si>
  <si>
    <t>PREMONT NURSING HOME INC</t>
  </si>
  <si>
    <t>17416131526031</t>
  </si>
  <si>
    <t>RETAMA MANOR - ROBSTOWN</t>
  </si>
  <si>
    <t>14572495208001</t>
  </si>
  <si>
    <t>BELLE MT NURSING CENTER</t>
  </si>
  <si>
    <t>TRAILWOOD MANOR</t>
  </si>
  <si>
    <t>17515737066002</t>
  </si>
  <si>
    <t>LUBBOCK NURSING HOME INC</t>
  </si>
  <si>
    <t>LUBBOCK CHRISTIAN CONV CT</t>
  </si>
  <si>
    <t>17512933510004</t>
  </si>
  <si>
    <t>WESTGATE MANOR NURS CNTR</t>
  </si>
  <si>
    <t>13514364911000</t>
  </si>
  <si>
    <t>SUN BELT LIVING CENTERS INC</t>
  </si>
  <si>
    <t>TWIN OAKS CONV CNTR INC</t>
  </si>
  <si>
    <t>17418701755003</t>
  </si>
  <si>
    <t>14592054324001</t>
  </si>
  <si>
    <t>ESTATE OF SAM HARDY</t>
  </si>
  <si>
    <t>CALVERT NURSING CENTER</t>
  </si>
  <si>
    <t>17514074404013</t>
  </si>
  <si>
    <t>CAPITOL CITY N H</t>
  </si>
  <si>
    <t>17416233710094</t>
  </si>
  <si>
    <t>SEABREEZE CARE CENTER</t>
  </si>
  <si>
    <t>ANDREWS MEMORIAL HOME</t>
  </si>
  <si>
    <t>17420220877001</t>
  </si>
  <si>
    <t>GOLIAD NURSING HOME</t>
  </si>
  <si>
    <t>17416131526041</t>
  </si>
  <si>
    <t>RETAMA MANOR LAREDO SOUTH</t>
  </si>
  <si>
    <t>17515780645001</t>
  </si>
  <si>
    <t>LAKE LODGE INC</t>
  </si>
  <si>
    <t>LAKE LODGE</t>
  </si>
  <si>
    <t>17518818376003</t>
  </si>
  <si>
    <t>THERON GRAINGER N H INC</t>
  </si>
  <si>
    <t>17518029883001</t>
  </si>
  <si>
    <t>HILLHAVEN CORP-TX INC</t>
  </si>
  <si>
    <t>QUAKER VILLA</t>
  </si>
  <si>
    <t>19537442568300</t>
  </si>
  <si>
    <t>17416431041001</t>
  </si>
  <si>
    <t>UNIVERSITY VILLA</t>
  </si>
  <si>
    <t>17416233710089</t>
  </si>
  <si>
    <t>BRYANWOOD CARE CENTER</t>
  </si>
  <si>
    <t>BROADWAY LODGE CONV CTR</t>
  </si>
  <si>
    <t>17512933510005</t>
  </si>
  <si>
    <t>17510365277001</t>
  </si>
  <si>
    <t>RW MCDONNELL CONSTRUCTION CO INC</t>
  </si>
  <si>
    <t>MIDLAND CARE CENTER INC</t>
  </si>
  <si>
    <t>17416233710096</t>
  </si>
  <si>
    <t>BALLINGER HEALTHCARE CNTR</t>
  </si>
  <si>
    <t>17519659290001</t>
  </si>
  <si>
    <t>SEMINOLE NURSING CENTER INC</t>
  </si>
  <si>
    <t>SEMINOLE NURSING CENTER</t>
  </si>
  <si>
    <t>17521466684002</t>
  </si>
  <si>
    <t>D J MANAGEMENT SRVCS INC</t>
  </si>
  <si>
    <t>BALLINGER NURSING CENTER</t>
  </si>
  <si>
    <t>RISING STAR NURSING CNTR</t>
  </si>
  <si>
    <t>17416233710104</t>
  </si>
  <si>
    <t>DENISON MANOR</t>
  </si>
  <si>
    <t>17415980006002</t>
  </si>
  <si>
    <t>AMERICAN MED FAC INC</t>
  </si>
  <si>
    <t>GOLDEN TRIANGLE CONV CNTR</t>
  </si>
  <si>
    <t>17423648991002</t>
  </si>
  <si>
    <t>HOUSTON-NW MEDICAL INVESTMENTS LTD</t>
  </si>
  <si>
    <t>VILLA NORTHWEST CC INC</t>
  </si>
  <si>
    <t>17518371152001</t>
  </si>
  <si>
    <t>GRAPEVINE CONV CENTER IN</t>
  </si>
  <si>
    <t>19523015147046</t>
  </si>
  <si>
    <t>LEISURE LODGE OVERTON</t>
  </si>
  <si>
    <t>19523015147065</t>
  </si>
  <si>
    <t>LEISURE LODGE WORTHAM</t>
  </si>
  <si>
    <t>19523015147019</t>
  </si>
  <si>
    <t>LEISURE LODGE EASTLAND-OS</t>
  </si>
  <si>
    <t>17515664344</t>
  </si>
  <si>
    <t>JEWELL ENTERPRISES</t>
  </si>
  <si>
    <t>MEMORIAL CONV CENTER</t>
  </si>
  <si>
    <t>19523015147025</t>
  </si>
  <si>
    <t>LEISURE LODGE GRAHAM-CORV</t>
  </si>
  <si>
    <t>19523015147018</t>
  </si>
  <si>
    <t>LEISURE LODGE EASTLAND-CO</t>
  </si>
  <si>
    <t>19523015147023</t>
  </si>
  <si>
    <t>LEISURE LODGE GRAHAM-BRAZ</t>
  </si>
  <si>
    <t>19523015147040</t>
  </si>
  <si>
    <t>LEISURE LODGE LORAINE</t>
  </si>
  <si>
    <t>ARCHER NURSING HOME</t>
  </si>
  <si>
    <t>19523015147353</t>
  </si>
  <si>
    <t>LEISURE LODGE ROSCOE</t>
  </si>
  <si>
    <t>16207258910020</t>
  </si>
  <si>
    <t>HILLHAVEN-CORPUS CHRISTI</t>
  </si>
  <si>
    <t>HAVEN MANOR</t>
  </si>
  <si>
    <t>17514074404011</t>
  </si>
  <si>
    <t>GREENVILLE NURS HOME INC</t>
  </si>
  <si>
    <t>14309659911</t>
  </si>
  <si>
    <t>CHRISTIAN SERV INTER INC</t>
  </si>
  <si>
    <t>HIGH PLS LIFE CR RET COMM</t>
  </si>
  <si>
    <t>THOMAS CARE CENTER</t>
  </si>
  <si>
    <t>17418739649</t>
  </si>
  <si>
    <t>GOLDEN MANOR NURSING HOME</t>
  </si>
  <si>
    <t>17522206683002</t>
  </si>
  <si>
    <t>CHERRY STREET ANNEX</t>
  </si>
  <si>
    <t>LEISURE LODGE ABILENE-ANS</t>
  </si>
  <si>
    <t>15921038400004</t>
  </si>
  <si>
    <t>DIVERSICARE</t>
  </si>
  <si>
    <t>17416131526030</t>
  </si>
  <si>
    <t>SHORELINE HEALTHCARE CNR</t>
  </si>
  <si>
    <t>17516195702000</t>
  </si>
  <si>
    <t>LA DORA LODGE INC</t>
  </si>
  <si>
    <t>LA DORA LODGE NURSING HOME</t>
  </si>
  <si>
    <t>17416233710076</t>
  </si>
  <si>
    <t>FAIR HAVEN NURSING HOME 3</t>
  </si>
  <si>
    <t>FAIR HAVEN NURSING HOME 4</t>
  </si>
  <si>
    <t>FAIR HAVEN NURSING HOME 2</t>
  </si>
  <si>
    <t>17560664553005</t>
  </si>
  <si>
    <t>HHSC FOR MISSIONARY BAPTIST FOUNDATION O</t>
  </si>
  <si>
    <t>LAKESIDE REHAB &amp; CARE CTR</t>
  </si>
  <si>
    <t>19538571324004</t>
  </si>
  <si>
    <t>FRANCIS SOUTHWOOD NH INC</t>
  </si>
  <si>
    <t>17416131526023</t>
  </si>
  <si>
    <t>RETAMA MANOR SOUTH</t>
  </si>
  <si>
    <t>15919232684000</t>
  </si>
  <si>
    <t>RABER CORPORATION</t>
  </si>
  <si>
    <t>19523015147022</t>
  </si>
  <si>
    <t>LEISURE LODGE GILMER</t>
  </si>
  <si>
    <t>TOMBALL NURSING CTR INC</t>
  </si>
  <si>
    <t>ALVIN HLTH CR CTR LTD CO</t>
  </si>
  <si>
    <t>17518818376009</t>
  </si>
  <si>
    <t>RETAMA MANOR-DEL RIO</t>
  </si>
  <si>
    <t>13300987537001</t>
  </si>
  <si>
    <t>MASON CARE CENTER</t>
  </si>
  <si>
    <t>WINDSOR PLACE</t>
  </si>
  <si>
    <t>17516765884001</t>
  </si>
  <si>
    <t>W E CAMPBELL INC</t>
  </si>
  <si>
    <t>RETAMA MANOR NC-NORTH</t>
  </si>
  <si>
    <t>17517453795035</t>
  </si>
  <si>
    <t>CARRIZO SPRINGS N H INC</t>
  </si>
  <si>
    <t>17518414796001</t>
  </si>
  <si>
    <t>FAIR PARK HLTH CARE INC</t>
  </si>
  <si>
    <t>FAIR PARK HEALTH CARE CTR</t>
  </si>
  <si>
    <t>19523015147052</t>
  </si>
  <si>
    <t>LEISURE LODGE ROSENBERG</t>
  </si>
  <si>
    <t>17523940975001</t>
  </si>
  <si>
    <t>LAKE WORTH NH INC</t>
  </si>
  <si>
    <t>LAKE WORTH NURSING HOME</t>
  </si>
  <si>
    <t>17516061607001</t>
  </si>
  <si>
    <t>17516050014001</t>
  </si>
  <si>
    <t>VILLA HAVN HLTH &amp; REHB CT</t>
  </si>
  <si>
    <t>14325821882002</t>
  </si>
  <si>
    <t>KENNETH W JEWELL</t>
  </si>
  <si>
    <t>14568424881002</t>
  </si>
  <si>
    <t>17416233710070</t>
  </si>
  <si>
    <t>OAKS MANOR NURSING HOME</t>
  </si>
  <si>
    <t>14325821882003</t>
  </si>
  <si>
    <t>17509307769001</t>
  </si>
  <si>
    <t>ROSE HAVEN NURSING HOME</t>
  </si>
  <si>
    <t>19537442568110</t>
  </si>
  <si>
    <t>17416131526019</t>
  </si>
  <si>
    <t>RETAMA MANOR WEST-S.A.</t>
  </si>
  <si>
    <t>19523015147069</t>
  </si>
  <si>
    <t>PLANO NURS HOME</t>
  </si>
  <si>
    <t>AUTUMN HILLS CC-TOMBALL</t>
  </si>
  <si>
    <t>19523015147039</t>
  </si>
  <si>
    <t>LEISURE LODGE LEWISVILLE</t>
  </si>
  <si>
    <t>19523015147188</t>
  </si>
  <si>
    <t>19523015147187</t>
  </si>
  <si>
    <t>FRANKSTON N &amp; CONV CNTR</t>
  </si>
  <si>
    <t>19523015147186</t>
  </si>
  <si>
    <t>TOWN AND COUNTRY NURS HM</t>
  </si>
  <si>
    <t>19523015147185</t>
  </si>
  <si>
    <t>19523015147184</t>
  </si>
  <si>
    <t>VILLA INN OF WESTWOOD</t>
  </si>
  <si>
    <t>19523015147183</t>
  </si>
  <si>
    <t>19523015147181</t>
  </si>
  <si>
    <t>COLONIAL GUEST NURSING HO</t>
  </si>
  <si>
    <t>19523015147180</t>
  </si>
  <si>
    <t>17411097458012</t>
  </si>
  <si>
    <t>SAGE HEALTHCARE CENTER</t>
  </si>
  <si>
    <t>14627086986001</t>
  </si>
  <si>
    <t>REX ROBINSON</t>
  </si>
  <si>
    <t>19523015147067</t>
  </si>
  <si>
    <t>15813533476002</t>
  </si>
  <si>
    <t>A E FOGG HEALTH CARE INC</t>
  </si>
  <si>
    <t>SNYDER OAKS CARE CENTER</t>
  </si>
  <si>
    <t>17521498737000</t>
  </si>
  <si>
    <t>ARBOR LIVING CENTER OF TEXAS INC</t>
  </si>
  <si>
    <t>17516456286001</t>
  </si>
  <si>
    <t>OAK TREE INN</t>
  </si>
  <si>
    <t>17600885143002</t>
  </si>
  <si>
    <t>WINTER HAVEN NURSING HOME</t>
  </si>
  <si>
    <t>17420117867000</t>
  </si>
  <si>
    <t>EAST NH-JT VENTURE</t>
  </si>
  <si>
    <t>17420124137002</t>
  </si>
  <si>
    <t>SPRING BRANCH NH-JT VENT</t>
  </si>
  <si>
    <t>17420009577000</t>
  </si>
  <si>
    <t>NW NH-A JOINT VENTURE</t>
  </si>
  <si>
    <t>13514426058</t>
  </si>
  <si>
    <t>EXECUTIVE MEDICAL MGRS INC</t>
  </si>
  <si>
    <t>GOLDEN HOLIDAY CARE CNTR</t>
  </si>
  <si>
    <t>14666840558002</t>
  </si>
  <si>
    <t>PAT POLLAN</t>
  </si>
  <si>
    <t>EDGEWOOD MANOR NURSING HM</t>
  </si>
  <si>
    <t>D000503501</t>
  </si>
  <si>
    <t>WINCHESTER LODGE HEALTHCARE CENTER</t>
  </si>
  <si>
    <t>17423034663001</t>
  </si>
  <si>
    <t>CONVALESCENT SERVICES-GULF BANK INC</t>
  </si>
  <si>
    <t>BAYOU GLEN NORTHWEST NC</t>
  </si>
  <si>
    <t>17516134180000</t>
  </si>
  <si>
    <t>TRAILWOOD MANOR INC</t>
  </si>
  <si>
    <t>19523015147162</t>
  </si>
  <si>
    <t>CROWELL MEMORIAL HOME</t>
  </si>
  <si>
    <t>10003961601</t>
  </si>
  <si>
    <t>RICHARDSON MANOR CARE CTR</t>
  </si>
  <si>
    <t>17600765725001</t>
  </si>
  <si>
    <t>CROSS HEALTH CARE CENTERS INC</t>
  </si>
  <si>
    <t>17520983291001</t>
  </si>
  <si>
    <t>17515567919002</t>
  </si>
  <si>
    <t>NORTH DALLAS NURS HM INC</t>
  </si>
  <si>
    <t>19537442568111</t>
  </si>
  <si>
    <t>NORTHWOOD MANOR NURS HOME</t>
  </si>
  <si>
    <t>17516154303002</t>
  </si>
  <si>
    <t>LNH INC</t>
  </si>
  <si>
    <t>LANCASTER NURS HOME INC</t>
  </si>
  <si>
    <t>17515321952002</t>
  </si>
  <si>
    <t>SERENITY HAVEN INC</t>
  </si>
  <si>
    <t>SERENITY HAVEN NSG HOME</t>
  </si>
  <si>
    <t>19537442568093</t>
  </si>
  <si>
    <t>17514074404007</t>
  </si>
  <si>
    <t>CORSICANA NURS HOME INC</t>
  </si>
  <si>
    <t>17519142552004</t>
  </si>
  <si>
    <t>TWIN PINES NURSING CENTER</t>
  </si>
  <si>
    <t>19537442568091</t>
  </si>
  <si>
    <t>CORONADO NURSING CENTER</t>
  </si>
  <si>
    <t>MEDI-PARK CARE CENTER</t>
  </si>
  <si>
    <t>19537442568071</t>
  </si>
  <si>
    <t>BORGER NURSING CENTER</t>
  </si>
  <si>
    <t>19537442568090</t>
  </si>
  <si>
    <t>CHILDRESS NURSING CENTER</t>
  </si>
  <si>
    <t>19537442568070</t>
  </si>
  <si>
    <t>CLAYSTONE MANOR</t>
  </si>
  <si>
    <t>17416655938003</t>
  </si>
  <si>
    <t>AMISTAD NURSING HOME INC</t>
  </si>
  <si>
    <t>FRIO COUNTY NURSING CEN</t>
  </si>
  <si>
    <t>17423250475001</t>
  </si>
  <si>
    <t>HERITAGE MNR CR CTR HNDO</t>
  </si>
  <si>
    <t>HONDO NURSING CENTER</t>
  </si>
  <si>
    <t>17423080443001</t>
  </si>
  <si>
    <t>COUNTRY CARE CENTER</t>
  </si>
  <si>
    <t>WORTHAM NURSING CENTER</t>
  </si>
  <si>
    <t>19537442568069</t>
  </si>
  <si>
    <t>19537442568057</t>
  </si>
  <si>
    <t>19537442568067</t>
  </si>
  <si>
    <t>LUFKIN NURSING CENTER</t>
  </si>
  <si>
    <t>19537442568066</t>
  </si>
  <si>
    <t>19537442568065</t>
  </si>
  <si>
    <t>19537442568086</t>
  </si>
  <si>
    <t>TIMBERLAND NURSING CENTER</t>
  </si>
  <si>
    <t>19537442568357</t>
  </si>
  <si>
    <t>19537442568087</t>
  </si>
  <si>
    <t>19537442568064</t>
  </si>
  <si>
    <t>19537442568088</t>
  </si>
  <si>
    <t>19537442568056</t>
  </si>
  <si>
    <t>LAMESA NURSING CENTER</t>
  </si>
  <si>
    <t>19537442568089</t>
  </si>
  <si>
    <t>19537442568083</t>
  </si>
  <si>
    <t>19537442568063</t>
  </si>
  <si>
    <t>19537442568082</t>
  </si>
  <si>
    <t>19537442568343</t>
  </si>
  <si>
    <t>GARDEN TERRACE NUR CEN</t>
  </si>
  <si>
    <t>19537442568062</t>
  </si>
  <si>
    <t>JACKSBORO NURSING CENTER</t>
  </si>
  <si>
    <t>19537442568085</t>
  </si>
  <si>
    <t>KERMIT NURSING CENTER</t>
  </si>
  <si>
    <t>19537442568356</t>
  </si>
  <si>
    <t>EASTLAND MANOR</t>
  </si>
  <si>
    <t>19537442568061</t>
  </si>
  <si>
    <t>19537442568055</t>
  </si>
  <si>
    <t>EULESS NURSING CENTER</t>
  </si>
  <si>
    <t>19537442568054</t>
  </si>
  <si>
    <t>RIVERSIDE MANOR</t>
  </si>
  <si>
    <t>19537442568053</t>
  </si>
  <si>
    <t>19537442568355</t>
  </si>
  <si>
    <t>JEFFREY PLACE NURSING CT</t>
  </si>
  <si>
    <t>19537442568347</t>
  </si>
  <si>
    <t>BURGESS MANOR NURSING C</t>
  </si>
  <si>
    <t>19537442568052</t>
  </si>
  <si>
    <t>19537442568051</t>
  </si>
  <si>
    <t>MUNDAY NURSING CENTER</t>
  </si>
  <si>
    <t>19537442568059</t>
  </si>
  <si>
    <t>REGENCY MANOR NURSING CTR</t>
  </si>
  <si>
    <t>19537442568050</t>
  </si>
  <si>
    <t>19537442568060</t>
  </si>
  <si>
    <t>19523015147042</t>
  </si>
  <si>
    <t>PALO PINTO NURSING CENTER</t>
  </si>
  <si>
    <t>19537442568078</t>
  </si>
  <si>
    <t>WHITE SETTLEMENT NRS.CN.</t>
  </si>
  <si>
    <t>19537442568048</t>
  </si>
  <si>
    <t>19523015147037</t>
  </si>
  <si>
    <t>HERITAGE NURSING CENTER</t>
  </si>
  <si>
    <t>19523015147058</t>
  </si>
  <si>
    <t>SWEETWATER NURS CENTER</t>
  </si>
  <si>
    <t>19537442568045</t>
  </si>
  <si>
    <t>ROTAN NURSING CENTER</t>
  </si>
  <si>
    <t>19537442568044</t>
  </si>
  <si>
    <t>HASKELL NURSING CENTER</t>
  </si>
  <si>
    <t>19537442568043</t>
  </si>
  <si>
    <t>SNYDER NURSING CENTER</t>
  </si>
  <si>
    <t>19537442568042</t>
  </si>
  <si>
    <t>MEDICAL PLAZA NURSING CNR</t>
  </si>
  <si>
    <t>19523015147014</t>
  </si>
  <si>
    <t>19537442568079</t>
  </si>
  <si>
    <t>17415491376000</t>
  </si>
  <si>
    <t>19537442568354</t>
  </si>
  <si>
    <t>19537442568077</t>
  </si>
  <si>
    <t>OLNEY NURSING CENTER</t>
  </si>
  <si>
    <t>19537442568076</t>
  </si>
  <si>
    <t>BRIARSTONE MANOR</t>
  </si>
  <si>
    <t>19537442568075</t>
  </si>
  <si>
    <t>CLYDE NURSING CENTER</t>
  </si>
  <si>
    <t>17516602772005</t>
  </si>
  <si>
    <t>MODERN HEALTH SYSTEMS IN</t>
  </si>
  <si>
    <t>BRYAN MANOR</t>
  </si>
  <si>
    <t>19537442568352</t>
  </si>
  <si>
    <t>NORTHLINE MANOR</t>
  </si>
  <si>
    <t>17517453795009</t>
  </si>
  <si>
    <t>CANTEX HLTHCARE CTRS-REAL</t>
  </si>
  <si>
    <t>17516749854</t>
  </si>
  <si>
    <t>CARTER NURSING HOME CORP</t>
  </si>
  <si>
    <t>CANTEX HLH CR CNS-DENISON</t>
  </si>
  <si>
    <t>17560664553011</t>
  </si>
  <si>
    <t>TAHOKA CARE CENTER</t>
  </si>
  <si>
    <t>17515732216002</t>
  </si>
  <si>
    <t>IRVING NURSING HOME INC</t>
  </si>
  <si>
    <t>PIONEER PLACE</t>
  </si>
  <si>
    <t>17513253926</t>
  </si>
  <si>
    <t>WOOD NH WICHITA FALLS INC</t>
  </si>
  <si>
    <t>19523015147154</t>
  </si>
  <si>
    <t>19538571324003</t>
  </si>
  <si>
    <t>FRANCIS HOSPITALITY HOUSE</t>
  </si>
  <si>
    <t>17425115353000</t>
  </si>
  <si>
    <t>WINDSOR NURSING HOME INC</t>
  </si>
  <si>
    <t>19523015147332</t>
  </si>
  <si>
    <t>APPLE TREE INN</t>
  </si>
  <si>
    <t>19523015147202</t>
  </si>
  <si>
    <t>STANFORD CONV CTR-BEDFORD</t>
  </si>
  <si>
    <t>17520629829001</t>
  </si>
  <si>
    <t>COLONIAL OF SAN ANGELO</t>
  </si>
  <si>
    <t>17514415458001</t>
  </si>
  <si>
    <t>MCLEAN CARE CENTER</t>
  </si>
  <si>
    <t>17412382784001</t>
  </si>
  <si>
    <t>HOSPITALITY HOUSE INC</t>
  </si>
  <si>
    <t>15921038400002</t>
  </si>
  <si>
    <t>GOLIAD MANOR</t>
  </si>
  <si>
    <t>14108483414024</t>
  </si>
  <si>
    <t>GOLDEN HERITAGE CARE CTR</t>
  </si>
  <si>
    <t>17517453795021</t>
  </si>
  <si>
    <t>SPRING BRANCH HLTHCARE CT</t>
  </si>
  <si>
    <t>17519804474008</t>
  </si>
  <si>
    <t>JASPER CONV CENTER INC</t>
  </si>
  <si>
    <t>17518029883002</t>
  </si>
  <si>
    <t>UNIVERSITY MANOR</t>
  </si>
  <si>
    <t>19307653436000</t>
  </si>
  <si>
    <t>17516384488006</t>
  </si>
  <si>
    <t>17514890973</t>
  </si>
  <si>
    <t>NAZARENE CARE CENTER INC</t>
  </si>
  <si>
    <t>DALLAS MEMORIAL CARE CTR</t>
  </si>
  <si>
    <t>17417315219002</t>
  </si>
  <si>
    <t>POWELLS NURSING HOME INC</t>
  </si>
  <si>
    <t>17417315219001</t>
  </si>
  <si>
    <t>PHARMACARE - ALDINE</t>
  </si>
  <si>
    <t>17517453795020</t>
  </si>
  <si>
    <t>CARE INN OF COMMERCE</t>
  </si>
  <si>
    <t>17517179259007</t>
  </si>
  <si>
    <t>DELTA NURSING HOME</t>
  </si>
  <si>
    <t>17517453795034</t>
  </si>
  <si>
    <t>LIVE OAK CONV CENTER</t>
  </si>
  <si>
    <t>HIGH PLAINS MEMORIAL HOME</t>
  </si>
  <si>
    <t>14596252726001</t>
  </si>
  <si>
    <t>DENTON O BATES</t>
  </si>
  <si>
    <t>19523015147204</t>
  </si>
  <si>
    <t>STANFORD CONV CT-JENNINGS</t>
  </si>
  <si>
    <t>17519734549005</t>
  </si>
  <si>
    <t>NOTTINGHAM MANOR</t>
  </si>
  <si>
    <t>17416233710078</t>
  </si>
  <si>
    <t>DEVONSHIRE MANOR</t>
  </si>
  <si>
    <t>17519980027002</t>
  </si>
  <si>
    <t>PEOPLECARE PLANO WEST INC</t>
  </si>
  <si>
    <t>17416233710077</t>
  </si>
  <si>
    <t>KENSINGTON MANOR</t>
  </si>
  <si>
    <t>17514369903003</t>
  </si>
  <si>
    <t>17514369903002</t>
  </si>
  <si>
    <t>17522944226002</t>
  </si>
  <si>
    <t>PEOPLECARE HER MNR CAN INC</t>
  </si>
  <si>
    <t>17420220877006</t>
  </si>
  <si>
    <t>BAKERS CONV &amp; REST HM INC</t>
  </si>
  <si>
    <t>17514369903001</t>
  </si>
  <si>
    <t>17418815225000</t>
  </si>
  <si>
    <t>19111725065014</t>
  </si>
  <si>
    <t>DEERINGS WEST NURS CENTER</t>
  </si>
  <si>
    <t>19523015147151</t>
  </si>
  <si>
    <t>GARDENDALE NURSING HOME</t>
  </si>
  <si>
    <t>SOUTHAVEN NURSING CENTER</t>
  </si>
  <si>
    <t>19523015147149</t>
  </si>
  <si>
    <t>GOLDEN MANOR NURS HOME</t>
  </si>
  <si>
    <t>19538571324014</t>
  </si>
  <si>
    <t>KENNEDALE NURSING HOME</t>
  </si>
  <si>
    <t>19538571324013</t>
  </si>
  <si>
    <t>19523015147148</t>
  </si>
  <si>
    <t>17516571530002</t>
  </si>
  <si>
    <t>GRANDVIEW RESTHOME ASSOCIATION INC GRAND</t>
  </si>
  <si>
    <t>GRANDVIEW NURSING &amp; REHABILITATION CENTER</t>
  </si>
  <si>
    <t>17420719969001</t>
  </si>
  <si>
    <t>RETAMA MANOR CORPUS NORTH</t>
  </si>
  <si>
    <t>FLORESVILLE NSG &amp; RHB CTR</t>
  </si>
  <si>
    <t>MANOR SQUARE</t>
  </si>
  <si>
    <t>STOCKDALE NURSING CENTER</t>
  </si>
  <si>
    <t>TAYLOR CARE CENTER</t>
  </si>
  <si>
    <t>HILLTOP VILLAGE</t>
  </si>
  <si>
    <t>17516571050000</t>
  </si>
  <si>
    <t>BREMOND NURS CENTER INC</t>
  </si>
  <si>
    <t>BREMOND NURSING CENTER</t>
  </si>
  <si>
    <t>19111725065015</t>
  </si>
  <si>
    <t>TERRACE WEST NURSING CTR</t>
  </si>
  <si>
    <t>17519066231002</t>
  </si>
  <si>
    <t>PEOPLECARE RICHARDSON IN</t>
  </si>
  <si>
    <t>HERITAGE VILLAGE</t>
  </si>
  <si>
    <t>17209723216001</t>
  </si>
  <si>
    <t>CARE INN OF CONROE INC</t>
  </si>
  <si>
    <t>VILLA INN OF CONROE</t>
  </si>
  <si>
    <t>17520635636012</t>
  </si>
  <si>
    <t>17416233710207</t>
  </si>
  <si>
    <t>SHADYSIDE INC</t>
  </si>
  <si>
    <t>17518035377001</t>
  </si>
  <si>
    <t>EMPIRE HC SERVICES INC</t>
  </si>
  <si>
    <t>19537442568074</t>
  </si>
  <si>
    <t>ELECTRA NURSING CENTER</t>
  </si>
  <si>
    <t>17516827833001</t>
  </si>
  <si>
    <t>KEN-MYER INC</t>
  </si>
  <si>
    <t>WARD COUNTY NURSING HOME</t>
  </si>
  <si>
    <t>TEXAS HEALTHCARE CENTER</t>
  </si>
  <si>
    <t>13910452716006</t>
  </si>
  <si>
    <t>RICHLAND HILS NSG &amp; RHB C</t>
  </si>
  <si>
    <t>17516749854000</t>
  </si>
  <si>
    <t>CARTER NURS HO CORP</t>
  </si>
  <si>
    <t>17516384488005</t>
  </si>
  <si>
    <t>MIDWESTERN CONV CENTER</t>
  </si>
  <si>
    <t>17516384488003</t>
  </si>
  <si>
    <t>14647412188002</t>
  </si>
  <si>
    <t>GARLAND M STANLEY</t>
  </si>
  <si>
    <t>WOOD CONV CENTER #2</t>
  </si>
  <si>
    <t>14647412188001</t>
  </si>
  <si>
    <t>17516384488009</t>
  </si>
  <si>
    <t>17514074404031</t>
  </si>
  <si>
    <t>LAKE JACKSON NURSING HOME</t>
  </si>
  <si>
    <t>VILLAGE NURSING HOME</t>
  </si>
  <si>
    <t>19538571324006</t>
  </si>
  <si>
    <t>IRVING CONVALESCENT CTR</t>
  </si>
  <si>
    <t>ROCKWALL NURS CARE CTR</t>
  </si>
  <si>
    <t>17514074404009</t>
  </si>
  <si>
    <t>BALCH SPRINGS NURS HOME</t>
  </si>
  <si>
    <t>10005719437000</t>
  </si>
  <si>
    <t>HUNTLEY NURSING HOME</t>
  </si>
  <si>
    <t>17560664553008</t>
  </si>
  <si>
    <t>17518818376006</t>
  </si>
  <si>
    <t>17518818376007</t>
  </si>
  <si>
    <t>BRYAN MANOR NURSING HOME</t>
  </si>
  <si>
    <t>MCGEE NURS HOME OF MEXIA</t>
  </si>
  <si>
    <t>10006609173001</t>
  </si>
  <si>
    <t>17521672992002</t>
  </si>
  <si>
    <t>WILLIAM R OWENS</t>
  </si>
  <si>
    <t>PECAN GROVE NURSING CTR</t>
  </si>
  <si>
    <t>17509688499002</t>
  </si>
  <si>
    <t>GREGG HOME FOR AGED INCORPORATED</t>
  </si>
  <si>
    <t>17513621007004</t>
  </si>
  <si>
    <t>IHS OF KELLER @ MIMOSA</t>
  </si>
  <si>
    <t>19537442568084</t>
  </si>
  <si>
    <t>CORPUS CHRISTI NURS CTR</t>
  </si>
  <si>
    <t>16212450379003</t>
  </si>
  <si>
    <t>FOUR SEASONS NC-ENNIS</t>
  </si>
  <si>
    <t>17518818376005</t>
  </si>
  <si>
    <t>VALLEY VIEW HOME</t>
  </si>
  <si>
    <t>MENARD COUNTY HOSPITAL DISTRICT OF MENAR</t>
  </si>
  <si>
    <t>17508423708002</t>
  </si>
  <si>
    <t>MARY E BIVINS FOUNDATION</t>
  </si>
  <si>
    <t>ELIZABETH JANE BIVINS HM</t>
  </si>
  <si>
    <t>17514900343001</t>
  </si>
  <si>
    <t>WOOD FAMILY ENTERPRISES INC</t>
  </si>
  <si>
    <t>17420220877013</t>
  </si>
  <si>
    <t>17517453795003</t>
  </si>
  <si>
    <t>HILL HAVEN NURS HOME</t>
  </si>
  <si>
    <t>17518818376008</t>
  </si>
  <si>
    <t>MAGNOLIA MANOR, INC.</t>
  </si>
  <si>
    <t>17512349170001</t>
  </si>
  <si>
    <t>SEARS METHODIST CENTERS INC</t>
  </si>
  <si>
    <t>SEARS METHODIST CENTER</t>
  </si>
  <si>
    <t>19537442568345</t>
  </si>
  <si>
    <t>14646453191001</t>
  </si>
  <si>
    <t>DAVID L BARTLETT</t>
  </si>
  <si>
    <t>15921038400001</t>
  </si>
  <si>
    <t>LAMPASAS MANOR</t>
  </si>
  <si>
    <t>17524353657001</t>
  </si>
  <si>
    <t>DEDICATED CARE INC XXIV</t>
  </si>
  <si>
    <t>10005284028002</t>
  </si>
  <si>
    <t>NORTH PARK CARE CENTER</t>
  </si>
  <si>
    <t>17208971386006</t>
  </si>
  <si>
    <t>SOUTHEASTERN HEALTH CARE</t>
  </si>
  <si>
    <t>17519804474001</t>
  </si>
  <si>
    <t>GOLDEN HOLIDAY CARE CNT</t>
  </si>
  <si>
    <t>ANDREWS CARE CENTER</t>
  </si>
  <si>
    <t>17307834840025</t>
  </si>
  <si>
    <t>COLONIAL HILL N H</t>
  </si>
  <si>
    <t>14559094354002</t>
  </si>
  <si>
    <t>SANDRA E HUDSON</t>
  </si>
  <si>
    <t>KENT COUNTY NURSING HOME</t>
  </si>
  <si>
    <t>17518306562001</t>
  </si>
  <si>
    <t>MUTZIG NURSING CTR INC</t>
  </si>
  <si>
    <t>PEARSALL MANOR</t>
  </si>
  <si>
    <t>17508006552002</t>
  </si>
  <si>
    <t>JULIETTE FOWLER HOMES INC</t>
  </si>
  <si>
    <t>JULIETTE FOWLER COMMUNITIES</t>
  </si>
  <si>
    <t>17418533026001</t>
  </si>
  <si>
    <t>JOHNSON CUSTODIAL HOME INC</t>
  </si>
  <si>
    <t>MAGGIE JOHNSON NURSING CENTER</t>
  </si>
  <si>
    <t>17517432971</t>
  </si>
  <si>
    <t>W-T MANAGEMENT INC</t>
  </si>
  <si>
    <t>15921038400005</t>
  </si>
  <si>
    <t>14603583809009</t>
  </si>
  <si>
    <t>19538571324016</t>
  </si>
  <si>
    <t>17421227707001</t>
  </si>
  <si>
    <t>17522107436001</t>
  </si>
  <si>
    <t>HYMARK INVESTMENTS INC</t>
  </si>
  <si>
    <t>10005553497001</t>
  </si>
  <si>
    <t>UNITED CHRISTIAN CARE-CTR</t>
  </si>
  <si>
    <t>14534638820001</t>
  </si>
  <si>
    <t>EDWARD P BURNS JR</t>
  </si>
  <si>
    <t>JEWELLS HOLIDAY HOUSE</t>
  </si>
  <si>
    <t>17517225821002</t>
  </si>
  <si>
    <t>BRITTANIA HLTH CA FAC IN</t>
  </si>
  <si>
    <t>DOGWOOD TRAILS ADV HLTHCR</t>
  </si>
  <si>
    <t>17517178269001</t>
  </si>
  <si>
    <t>FERRIS NURSING HOME INC</t>
  </si>
  <si>
    <t>FERRIS NURSING CARE CTR</t>
  </si>
  <si>
    <t>17313334777010</t>
  </si>
  <si>
    <t>HONORCARE OPER CO INC</t>
  </si>
  <si>
    <t>WELLS NURSING HOME</t>
  </si>
  <si>
    <t>19308070150006</t>
  </si>
  <si>
    <t>BETHESDA CC OF OAK HILLS</t>
  </si>
  <si>
    <t>15101935490000</t>
  </si>
  <si>
    <t>TEXHOMA CHRISTIAN CARE CENTER INC</t>
  </si>
  <si>
    <t>14114134423002</t>
  </si>
  <si>
    <t>EL PASO CONVALESCENT CTR</t>
  </si>
  <si>
    <t>19537442568339</t>
  </si>
  <si>
    <t>WESTVIEW CARE CENTER</t>
  </si>
  <si>
    <t>19537442568335</t>
  </si>
  <si>
    <t>17518537471000</t>
  </si>
  <si>
    <t>HENRIETTA CARE CENTER, A PARTNERSHIP</t>
  </si>
  <si>
    <t>HENRIETTA CARE CENTER</t>
  </si>
  <si>
    <t>19537442568338</t>
  </si>
  <si>
    <t>VERNON CARE CENTER</t>
  </si>
  <si>
    <t>RIVER OAKS CARE CENTER</t>
  </si>
  <si>
    <t>19537442568336</t>
  </si>
  <si>
    <t>LAPORTE CARE CENTER</t>
  </si>
  <si>
    <t>14603583809008</t>
  </si>
  <si>
    <t>SOUTH HILLS MANOR</t>
  </si>
  <si>
    <t>19537442568302</t>
  </si>
  <si>
    <t>PITTSBURG NURSING CENTER</t>
  </si>
  <si>
    <t>17522070428001</t>
  </si>
  <si>
    <t>SPECTRUM N HMS OF TX INC</t>
  </si>
  <si>
    <t>BENBROOK SWEETBRIAR NH</t>
  </si>
  <si>
    <t>19537442568308</t>
  </si>
  <si>
    <t>17518787050000</t>
  </si>
  <si>
    <t>PARKWAY MANOR NURS HME</t>
  </si>
  <si>
    <t>19537442568344</t>
  </si>
  <si>
    <t>19537442568092</t>
  </si>
  <si>
    <t>19537442568346</t>
  </si>
  <si>
    <t>17520123286012</t>
  </si>
  <si>
    <t>SAN JACINTO HERITAGE MNR</t>
  </si>
  <si>
    <t>15922076458001</t>
  </si>
  <si>
    <t>FIRST NURSING CORP</t>
  </si>
  <si>
    <t>19537442568342</t>
  </si>
  <si>
    <t>17517391763000</t>
  </si>
  <si>
    <t>LABOURE CARE CTR INC</t>
  </si>
  <si>
    <t>17517851006001</t>
  </si>
  <si>
    <t>SHERWOOD HEALTH CARE OF LUBBOCK</t>
  </si>
  <si>
    <t>HIGH PLS HLTH CA CTR INC</t>
  </si>
  <si>
    <t>17508006776007</t>
  </si>
  <si>
    <t>ST PAUL MEDICAL CENTER</t>
  </si>
  <si>
    <t>LABOURE CARE CENTER</t>
  </si>
  <si>
    <t>19523015147170</t>
  </si>
  <si>
    <t>CANTERBURY VILLA HILLS</t>
  </si>
  <si>
    <t>WATSON NURSING HOME</t>
  </si>
  <si>
    <t>17519142552000</t>
  </si>
  <si>
    <t>17515664344004</t>
  </si>
  <si>
    <t>SOUTH PLAINS NURSING HOME</t>
  </si>
  <si>
    <t>17517453795037</t>
  </si>
  <si>
    <t>17513644520003</t>
  </si>
  <si>
    <t>ANDREWS NURSING CENTER</t>
  </si>
  <si>
    <t>19523015147158</t>
  </si>
  <si>
    <t>UVALDE NURSING CENTER</t>
  </si>
  <si>
    <t>14630923357001</t>
  </si>
  <si>
    <t>IRLESS JORDAN</t>
  </si>
  <si>
    <t>19537442568073</t>
  </si>
  <si>
    <t>17604201735027</t>
  </si>
  <si>
    <t>HEALTHCARE CENTERS TX INC</t>
  </si>
  <si>
    <t>GIBSON NURSING CENTER</t>
  </si>
  <si>
    <t>19537442568358</t>
  </si>
  <si>
    <t>SOUTH PLAINS NURSING CENT</t>
  </si>
  <si>
    <t>19537442568353</t>
  </si>
  <si>
    <t>DUMAS NURSING CENTER</t>
  </si>
  <si>
    <t>AMARILLO NURSING CENTER</t>
  </si>
  <si>
    <t>19523015147155</t>
  </si>
  <si>
    <t>THROCKMORTON NURSING CTR</t>
  </si>
  <si>
    <t>17418701755004</t>
  </si>
  <si>
    <t>17520123286013</t>
  </si>
  <si>
    <t>MIDWESTERN PKWY HER MANOR</t>
  </si>
  <si>
    <t>17520123286011</t>
  </si>
  <si>
    <t>UNIVERSITY PARK HER MANOR</t>
  </si>
  <si>
    <t>17520123286006</t>
  </si>
  <si>
    <t>HERITAGE MNR OF IOWA PARK</t>
  </si>
  <si>
    <t>15208957249001</t>
  </si>
  <si>
    <t>SHADY OAKS NURSING CENTER</t>
  </si>
  <si>
    <t>15613455573000</t>
  </si>
  <si>
    <t>UNITED CONVALESCENT OF POST LTD</t>
  </si>
  <si>
    <t>UNITED CONV OF POST</t>
  </si>
  <si>
    <t>19537442568326</t>
  </si>
  <si>
    <t>BLUEBONNET NURSING HOME</t>
  </si>
  <si>
    <t>UNITED HEALTH CARE CENTER</t>
  </si>
  <si>
    <t>14603583809006</t>
  </si>
  <si>
    <t>BELMEAD NURSING HOME</t>
  </si>
  <si>
    <t>17517453795031</t>
  </si>
  <si>
    <t>17517453795036</t>
  </si>
  <si>
    <t>GRAND SALINE MANOR</t>
  </si>
  <si>
    <t>GILMER CARE CENTER</t>
  </si>
  <si>
    <t>70000193386002</t>
  </si>
  <si>
    <t>CAMLU CR CTR SAN ANTONIO</t>
  </si>
  <si>
    <t>CONCHO NURSING CENTER INC</t>
  </si>
  <si>
    <t>17520123286014</t>
  </si>
  <si>
    <t>TERRELL CARE CENTER</t>
  </si>
  <si>
    <t>17516757923002</t>
  </si>
  <si>
    <t>NETREBAS MEDICAL CORP P</t>
  </si>
  <si>
    <t>HICKORY ELM CONV CENTER</t>
  </si>
  <si>
    <t>17520123286010</t>
  </si>
  <si>
    <t>17520123286009</t>
  </si>
  <si>
    <t>TERRELL CONV CENTER #1</t>
  </si>
  <si>
    <t>17520123286005</t>
  </si>
  <si>
    <t>25404838523002</t>
  </si>
  <si>
    <t>CLARENCE F STROH</t>
  </si>
  <si>
    <t>25404838523000</t>
  </si>
  <si>
    <t>QUANAH CARE CENTER</t>
  </si>
  <si>
    <t>COTTLE COUNTY NURSING HM</t>
  </si>
  <si>
    <t>RETIREMENT CC-HEMPSTEAD</t>
  </si>
  <si>
    <t>17421835988001</t>
  </si>
  <si>
    <t>CARTWHEEL LODGE OF DUBLIN</t>
  </si>
  <si>
    <t>19537442568310</t>
  </si>
  <si>
    <t>BUFFALO INN NURSING CENTE</t>
  </si>
  <si>
    <t>19537442568309</t>
  </si>
  <si>
    <t>FRANKSTON NURSING CENTER</t>
  </si>
  <si>
    <t>19537442568303</t>
  </si>
  <si>
    <t>CANTON NURSING CENTER</t>
  </si>
  <si>
    <t>17422856587009</t>
  </si>
  <si>
    <t>SEVEN OAKS CARE CENTER</t>
  </si>
  <si>
    <t>17517272682004</t>
  </si>
  <si>
    <t>EASTWOOD VILLA NURS CTR</t>
  </si>
  <si>
    <t>15921038400003</t>
  </si>
  <si>
    <t>YORKTOWN MANOR</t>
  </si>
  <si>
    <t>19537442568033</t>
  </si>
  <si>
    <t>VILLA INN NURSING CENTER</t>
  </si>
  <si>
    <t>19537442568306</t>
  </si>
  <si>
    <t>PHYSICIANS NURS &amp; CONV CT</t>
  </si>
  <si>
    <t>13634586203001</t>
  </si>
  <si>
    <t>ROCKPORT ASSOCIATES LTD</t>
  </si>
  <si>
    <t>HERITAGE NURSING HOME</t>
  </si>
  <si>
    <t>LINDALE NURSING CENTER</t>
  </si>
  <si>
    <t>19537442568305</t>
  </si>
  <si>
    <t>14639440585001</t>
  </si>
  <si>
    <t>BISHOP JOHN L MORKOVSKY-ST DOMINIC CTR</t>
  </si>
  <si>
    <t>ST DOMINIC NURSING HOME</t>
  </si>
  <si>
    <t>17421835988003</t>
  </si>
  <si>
    <t>17421835988002</t>
  </si>
  <si>
    <t>17602052999001</t>
  </si>
  <si>
    <t>ROMAN CENTERS INC</t>
  </si>
  <si>
    <t>FERGUSON NURSING CENTER</t>
  </si>
  <si>
    <t>HILLTOP HAVEN NURSING HOME</t>
  </si>
  <si>
    <t>17518818376014</t>
  </si>
  <si>
    <t>CHANGING SEASONS COM CC</t>
  </si>
  <si>
    <t>19538571324002</t>
  </si>
  <si>
    <t>17513188932000</t>
  </si>
  <si>
    <t>ROSE HAVEN RETREAT INC</t>
  </si>
  <si>
    <t>ROSE HAVEN RETREAT</t>
  </si>
  <si>
    <t>19538571324001</t>
  </si>
  <si>
    <t>COLONIAL MANOR NURSING HM</t>
  </si>
  <si>
    <t>16212114140001</t>
  </si>
  <si>
    <t>COUNSEL NURSING PROP INC</t>
  </si>
  <si>
    <t>ARANSAS PASS N &amp; CONV CT</t>
  </si>
  <si>
    <t>17519324556001</t>
  </si>
  <si>
    <t>ARVADA NURSHING HOME INC</t>
  </si>
  <si>
    <t>17424893315001</t>
  </si>
  <si>
    <t>PAXTON ENTERPRISES INC</t>
  </si>
  <si>
    <t>19537442568337</t>
  </si>
  <si>
    <t>MONTEREY CARE CENTER</t>
  </si>
  <si>
    <t>17421972427000</t>
  </si>
  <si>
    <t>D000500603</t>
  </si>
  <si>
    <t>F E DEERE INC</t>
  </si>
  <si>
    <t>WESTWOOD MANOR</t>
  </si>
  <si>
    <t>19538571324017</t>
  </si>
  <si>
    <t>19538571324005</t>
  </si>
  <si>
    <t>17417981903002</t>
  </si>
  <si>
    <t>TUTOR NURSING HOME INC</t>
  </si>
  <si>
    <t>STONEBROOK</t>
  </si>
  <si>
    <t>17517789511003</t>
  </si>
  <si>
    <t>ATLANTA NURSING HOMES INC</t>
  </si>
  <si>
    <t>CANTERBURY VILLA-NAVASOTA</t>
  </si>
  <si>
    <t>17517789511001</t>
  </si>
  <si>
    <t>17518190602001</t>
  </si>
  <si>
    <t>COLONIAL CARE INC</t>
  </si>
  <si>
    <t>17519225548001</t>
  </si>
  <si>
    <t>WHITEROCK MANAGEMENT INC</t>
  </si>
  <si>
    <t>SOUTHWEST CARE CENTER</t>
  </si>
  <si>
    <t>FOREST OAKS NURSING HOME</t>
  </si>
  <si>
    <t>SHERWOOD HL CA OF LUB INC</t>
  </si>
  <si>
    <t>15921038400012</t>
  </si>
  <si>
    <t>15921038400011</t>
  </si>
  <si>
    <t>17519151256001</t>
  </si>
  <si>
    <t>13516297879001</t>
  </si>
  <si>
    <t>17518743202001</t>
  </si>
  <si>
    <t>CECIL W BARCELO</t>
  </si>
  <si>
    <t>BAYWIND VILLAGE CONV CTR</t>
  </si>
  <si>
    <t>19537442568000</t>
  </si>
  <si>
    <t>CLARKSVILLE NURSING CT</t>
  </si>
  <si>
    <t>19537442568038</t>
  </si>
  <si>
    <t>19537442568037</t>
  </si>
  <si>
    <t>STANFORD CONV CTR - PENNS</t>
  </si>
  <si>
    <t>19537442568036</t>
  </si>
  <si>
    <t>19537442568035</t>
  </si>
  <si>
    <t>17519760940001</t>
  </si>
  <si>
    <t>HYMARK HEALTH CARE INC</t>
  </si>
  <si>
    <t>16212854695001</t>
  </si>
  <si>
    <t>CANYON ASSOCIATES LP</t>
  </si>
  <si>
    <t>GOLDEN PLAINS CARE CENTER</t>
  </si>
  <si>
    <t>17422856587089</t>
  </si>
  <si>
    <t>17416233710101</t>
  </si>
  <si>
    <t>MINERAL WELLS HEALTH C C</t>
  </si>
  <si>
    <t>RIVER VALLEY H &amp; R CTR</t>
  </si>
  <si>
    <t>CARE INN NRS &amp; REHAB CTR</t>
  </si>
  <si>
    <t>DALWORTH NRS &amp; REHAB CTR</t>
  </si>
  <si>
    <t>17515891582004</t>
  </si>
  <si>
    <t>NORTHWOOD HEALTH CARE CTR</t>
  </si>
  <si>
    <t>19111725065022</t>
  </si>
  <si>
    <t>17208971386005</t>
  </si>
  <si>
    <t>HERITAGE MANOR CARE CTR</t>
  </si>
  <si>
    <t>17517453795015</t>
  </si>
  <si>
    <t>COLONIAL CARE CENTER</t>
  </si>
  <si>
    <t>17520516232001</t>
  </si>
  <si>
    <t>TB CORPORATION</t>
  </si>
  <si>
    <t>EASTERN HILLS CONV CENTER</t>
  </si>
  <si>
    <t>19537442568334</t>
  </si>
  <si>
    <t>19537442568010</t>
  </si>
  <si>
    <t>GOLDEN CHARM NURS CENTER</t>
  </si>
  <si>
    <t>19537442568009</t>
  </si>
  <si>
    <t>COLLEGE STREET NURS CENTE</t>
  </si>
  <si>
    <t>19537442568008</t>
  </si>
  <si>
    <t>SILVER THREADS NURS CTR</t>
  </si>
  <si>
    <t>19537442568006</t>
  </si>
  <si>
    <t>19537442568003</t>
  </si>
  <si>
    <t>GALAXY MANOR NURSING CTR</t>
  </si>
  <si>
    <t>19537442568002</t>
  </si>
  <si>
    <t>GLAD DAYS NURSING CENTER</t>
  </si>
  <si>
    <t>17519804474002</t>
  </si>
  <si>
    <t>CISCO NURSING CARE CENTER</t>
  </si>
  <si>
    <t>17307834840004</t>
  </si>
  <si>
    <t>MANOR CARE HLTH SVCS</t>
  </si>
  <si>
    <t>16212195412002</t>
  </si>
  <si>
    <t>COLUMBIA CORPORATION</t>
  </si>
  <si>
    <t>FOUR SNS NC-SAN ANTONIO S</t>
  </si>
  <si>
    <t>16212450379001</t>
  </si>
  <si>
    <t>FOUR SNS N CT-HONDO</t>
  </si>
  <si>
    <t>16212195412001</t>
  </si>
  <si>
    <t>FOUR SNS NCT-KARNES CITY</t>
  </si>
  <si>
    <t>17519799369002</t>
  </si>
  <si>
    <t>BSB INVESTMENTS INC</t>
  </si>
  <si>
    <t>BRAZOS VALLEY CARE HOME</t>
  </si>
  <si>
    <t>17422359798002</t>
  </si>
  <si>
    <t>PEOPLE CARE PLANO INC</t>
  </si>
  <si>
    <t>PARK PLACE NURSING CENTER</t>
  </si>
  <si>
    <t>MEXIA NURSING HOME</t>
  </si>
  <si>
    <t>14496211095001</t>
  </si>
  <si>
    <t>PAUL THOMPSON</t>
  </si>
  <si>
    <t>17423034861001</t>
  </si>
  <si>
    <t>CONV SRVS-JONES RD INC</t>
  </si>
  <si>
    <t>BAYOU GLEN-JONES RD NC</t>
  </si>
  <si>
    <t>17523542615000</t>
  </si>
  <si>
    <t>CARE CONCEPTS DEVELOP IN</t>
  </si>
  <si>
    <t>HERITAGE HOUSE NURS HM</t>
  </si>
  <si>
    <t>17312310042001</t>
  </si>
  <si>
    <t>MERIDIAN NC-CHAPEL OF CR</t>
  </si>
  <si>
    <t>MERIDIAN NC-BEEVILLE</t>
  </si>
  <si>
    <t>MERIDIAN NC-SHADY OAKS</t>
  </si>
  <si>
    <t>GLEN ROSE MED CTR/NSG HM</t>
  </si>
  <si>
    <t>19537442568341</t>
  </si>
  <si>
    <t>SUBURBAN ACRES NURS CTR</t>
  </si>
  <si>
    <t>19537442568007</t>
  </si>
  <si>
    <t>SENIOR VILLAGE NURS HOME</t>
  </si>
  <si>
    <t>19537442568005</t>
  </si>
  <si>
    <t>CRESTVIEW MANOR NURS CTR</t>
  </si>
  <si>
    <t>12322459442001</t>
  </si>
  <si>
    <t>HGCC OF CENTER INC</t>
  </si>
  <si>
    <t>17517453795025</t>
  </si>
  <si>
    <t>PLEASANT GROVE NURS HM</t>
  </si>
  <si>
    <t>19537442568001</t>
  </si>
  <si>
    <t>17523466252002</t>
  </si>
  <si>
    <t>PEOPLECARE HER PARK INC</t>
  </si>
  <si>
    <t>HERITAGE PARK</t>
  </si>
  <si>
    <t>17517943233000</t>
  </si>
  <si>
    <t>15816053340000</t>
  </si>
  <si>
    <t>CONVALESCENT SERVICES IN</t>
  </si>
  <si>
    <t>ARLINGTON HEIGHTS N C INC</t>
  </si>
  <si>
    <t>17518383041001</t>
  </si>
  <si>
    <t>14603583809004</t>
  </si>
  <si>
    <t>17411097458011</t>
  </si>
  <si>
    <t>HOLIDAY HOUSE</t>
  </si>
  <si>
    <t>14603583809003</t>
  </si>
  <si>
    <t>17518495555000</t>
  </si>
  <si>
    <t>14612485151001</t>
  </si>
  <si>
    <t>BJ MULLIN</t>
  </si>
  <si>
    <t>14603583809010</t>
  </si>
  <si>
    <t>19538571324015</t>
  </si>
  <si>
    <t>NORTHAVEN NURSING CENTER</t>
  </si>
  <si>
    <t>17516150749002</t>
  </si>
  <si>
    <t>D000442802</t>
  </si>
  <si>
    <t>WHITEHALL NURS CNTR INC</t>
  </si>
  <si>
    <t>17519734549003</t>
  </si>
  <si>
    <t>HILLCREST NURSING CENTER</t>
  </si>
  <si>
    <t>17519131514002</t>
  </si>
  <si>
    <t>MIKE MAYO</t>
  </si>
  <si>
    <t>17519804474009</t>
  </si>
  <si>
    <t>HOLIDAY PINES MANOR</t>
  </si>
  <si>
    <t>17422856587024</t>
  </si>
  <si>
    <t>STONEBROOK N C - NOCONA</t>
  </si>
  <si>
    <t>17422856587011</t>
  </si>
  <si>
    <t>STONEBROOK -W F #2</t>
  </si>
  <si>
    <t>16406958161003</t>
  </si>
  <si>
    <t>TEXAS WAVERLEY GROUP INC</t>
  </si>
  <si>
    <t>DENVER MANOR NURSING HOME</t>
  </si>
  <si>
    <t>17516337601005</t>
  </si>
  <si>
    <t>LOCKNEY HLTH &amp; REHAB CTR</t>
  </si>
  <si>
    <t>17517453795033</t>
  </si>
  <si>
    <t>TERRY HAVEN NURSING HOME</t>
  </si>
  <si>
    <t>14809701593002</t>
  </si>
  <si>
    <t>CROSBYTON NSG &amp; REHAB CTR</t>
  </si>
  <si>
    <t>16406958161002</t>
  </si>
  <si>
    <t>17422161772000</t>
  </si>
  <si>
    <t>BROWNFIELD REHAB &amp; CR CTR</t>
  </si>
  <si>
    <t>17518559541000</t>
  </si>
  <si>
    <t>CHRISTIAN NURSING CENTERS INC</t>
  </si>
  <si>
    <t>CHRISTIAN NURSING CENTER</t>
  </si>
  <si>
    <t>17519131514001</t>
  </si>
  <si>
    <t>17518559384001</t>
  </si>
  <si>
    <t>ROY B ROBERTSON &amp; ASSOC INC</t>
  </si>
  <si>
    <t>SUNRISE C&amp;R WHEELER</t>
  </si>
  <si>
    <t>17517179259012</t>
  </si>
  <si>
    <t>POWELLS NURS HM-WILEYVALE</t>
  </si>
  <si>
    <t>17517179259013</t>
  </si>
  <si>
    <t>POWELL'S NURSING HOME</t>
  </si>
  <si>
    <t>17517453795038</t>
  </si>
  <si>
    <t>MIDLAND CARE CENTER</t>
  </si>
  <si>
    <t>STONEBROOK CARE CTR-PARIS</t>
  </si>
  <si>
    <t>17520899323001</t>
  </si>
  <si>
    <t>NFCC/NASH JOINT VENTURE</t>
  </si>
  <si>
    <t>CHRISTIAN NURSING CTR,INC</t>
  </si>
  <si>
    <t>14502280556005</t>
  </si>
  <si>
    <t>GOOD SAMARITAN SOCIETY - WHITE ACRES</t>
  </si>
  <si>
    <t>19537442568012</t>
  </si>
  <si>
    <t>MCALLEN NURSING CENTER</t>
  </si>
  <si>
    <t>19538571324020</t>
  </si>
  <si>
    <t>VALVISTA PAVILLION</t>
  </si>
  <si>
    <t>17517453795041</t>
  </si>
  <si>
    <t>BALLINGER MNR-STONEBROOK</t>
  </si>
  <si>
    <t>17601636636001</t>
  </si>
  <si>
    <t>COLONIAL MANOR NURS HOM</t>
  </si>
  <si>
    <t>BRENTWOOD MANOR CARE CTR</t>
  </si>
  <si>
    <t>FARWELL HOSPITAL DISTRICT</t>
  </si>
  <si>
    <t>FARWELL CARE AND REHABILITATION CENTER</t>
  </si>
  <si>
    <t>17519235398002</t>
  </si>
  <si>
    <t>FIRST CARE INC</t>
  </si>
  <si>
    <t>SOUTHVIEW NURSING CENTER</t>
  </si>
  <si>
    <t>LAKESHORE VILLAGE</t>
  </si>
  <si>
    <t>14603583809012</t>
  </si>
  <si>
    <t>WILEYVALE COMM NURS HOME</t>
  </si>
  <si>
    <t>14603583809011</t>
  </si>
  <si>
    <t>ALDINE COMM CARE CTR</t>
  </si>
  <si>
    <t>17517048272001</t>
  </si>
  <si>
    <t>WOOD MEMORIAL HOSPITAL AND NURSING HOME</t>
  </si>
  <si>
    <t>WOOD MEMORIAL NURSING HOME</t>
  </si>
  <si>
    <t>14603583809005</t>
  </si>
  <si>
    <t>PARK PLAZA CARE CENTER</t>
  </si>
  <si>
    <t>GARDEN'S CARE CENTER (THE</t>
  </si>
  <si>
    <t>17208971386008</t>
  </si>
  <si>
    <t>QUANAH PARKER NSG CTR</t>
  </si>
  <si>
    <t>STONEBROOK CC-BEAUMONT</t>
  </si>
  <si>
    <t>VILLA SIESTA NURSING CTR</t>
  </si>
  <si>
    <t>PADUCAH NURSING CENTER</t>
  </si>
  <si>
    <t>13444025103008</t>
  </si>
  <si>
    <t>HEALTH CARE &amp; RET CORP AMER</t>
  </si>
  <si>
    <t>HERITAGE CONVALESCENT CTR</t>
  </si>
  <si>
    <t>17422856587032</t>
  </si>
  <si>
    <t>STONEBROOK CC-EAGLE PASS</t>
  </si>
  <si>
    <t>17518818376001</t>
  </si>
  <si>
    <t>16207258910022</t>
  </si>
  <si>
    <t>T L C NURSING CENTER</t>
  </si>
  <si>
    <t>19538571324012</t>
  </si>
  <si>
    <t>HAPPY HAVEN NURSING CNTR</t>
  </si>
  <si>
    <t>14537254880003</t>
  </si>
  <si>
    <t>THOMAS T MCGRATH JR</t>
  </si>
  <si>
    <t>STONEBROOK-BOWIE</t>
  </si>
  <si>
    <t>IHS @ THERON GRAINGER</t>
  </si>
  <si>
    <t>MAGNOLIA MANOR NURS HM</t>
  </si>
  <si>
    <t>17522707870003</t>
  </si>
  <si>
    <t>SAGE INC</t>
  </si>
  <si>
    <t>LUTHERAN HOME</t>
  </si>
  <si>
    <t>19540608478006</t>
  </si>
  <si>
    <t>SUMMIT CARE TEXAS #2 INC</t>
  </si>
  <si>
    <t>SOUTHWOOD NURSING HOME</t>
  </si>
  <si>
    <t>CASTLE HILLS MANOR</t>
  </si>
  <si>
    <t>19540608478003</t>
  </si>
  <si>
    <t>IRVING CAMPUS OF CARE</t>
  </si>
  <si>
    <t>19540608478002</t>
  </si>
  <si>
    <t>LUBBOCK HOSPITALITY HOUSE</t>
  </si>
  <si>
    <t>19111725065025</t>
  </si>
  <si>
    <t>OAKS LIVING CENTER</t>
  </si>
  <si>
    <t>14313004948000</t>
  </si>
  <si>
    <t>AMARILLO HLTH PROP INC</t>
  </si>
  <si>
    <t>TOWN PARK CONV CENTER</t>
  </si>
  <si>
    <t>LUTHERAN HM-PERMIAN BASIN</t>
  </si>
  <si>
    <t>17516610122001</t>
  </si>
  <si>
    <t>NATATANA HLTH CA FAC INC</t>
  </si>
  <si>
    <t>CANTERBURY VILLA-DELEON</t>
  </si>
  <si>
    <t>CARE INN OF CONROE</t>
  </si>
  <si>
    <t>17516337601000</t>
  </si>
  <si>
    <t>14603583809002</t>
  </si>
  <si>
    <t>17600988129002</t>
  </si>
  <si>
    <t>THE WESTWIND CORPORATION</t>
  </si>
  <si>
    <t>MONAHANS NURSING HOME</t>
  </si>
  <si>
    <t>19537442568116</t>
  </si>
  <si>
    <t>IRVING NURSING HOME</t>
  </si>
  <si>
    <t>19537442568114</t>
  </si>
  <si>
    <t>19537442568113</t>
  </si>
  <si>
    <t>19537442568109</t>
  </si>
  <si>
    <t>DESOTO NURSING HOME</t>
  </si>
  <si>
    <t>19537442568108</t>
  </si>
  <si>
    <t>LANCASTER NURSING HOME</t>
  </si>
  <si>
    <t>19537442568107</t>
  </si>
  <si>
    <t>SERENITY HAVEN</t>
  </si>
  <si>
    <t>19537442568106</t>
  </si>
  <si>
    <t>CORSICANA NURSING HOME</t>
  </si>
  <si>
    <t>GREENVILLE NURSING HOME</t>
  </si>
  <si>
    <t>19537442568103</t>
  </si>
  <si>
    <t>CEDAR HILL-DUNCANVILLE NH</t>
  </si>
  <si>
    <t>CROSS HEALTH CARE CENTER</t>
  </si>
  <si>
    <t>17600709368000</t>
  </si>
  <si>
    <t>CON-EL NURS HOME INC</t>
  </si>
  <si>
    <t>19537442568095</t>
  </si>
  <si>
    <t>CROSS COUNTRY CA CT-BRNWD</t>
  </si>
  <si>
    <t>17514074404027</t>
  </si>
  <si>
    <t>NEDERLAND NURSING HOME</t>
  </si>
  <si>
    <t>COLLEGE PARK CARE CENTER</t>
  </si>
  <si>
    <t>17420358883001</t>
  </si>
  <si>
    <t>JUDY AND THRASHER INC</t>
  </si>
  <si>
    <t>OAKS NURSING HOME</t>
  </si>
  <si>
    <t>14502280550002</t>
  </si>
  <si>
    <t>AMARILLO GOOD SAM RETMT C</t>
  </si>
  <si>
    <t>17600770675000</t>
  </si>
  <si>
    <t>CENTRAL TEXAS EQUITIES INC</t>
  </si>
  <si>
    <t>MEMPHIS CONVALESCENT CENTER</t>
  </si>
  <si>
    <t>17514705874003</t>
  </si>
  <si>
    <t>NE TEXAS HEALTH SERVICES INC</t>
  </si>
  <si>
    <t>QUITMAN NURSING HOME</t>
  </si>
  <si>
    <t>COLLINSVILLE CARE CENTER</t>
  </si>
  <si>
    <t>17519804474011</t>
  </si>
  <si>
    <t>CAMLU CA C-WOODLAWN HILLS</t>
  </si>
  <si>
    <t>17312836194004</t>
  </si>
  <si>
    <t>MAY ASSOCIATES</t>
  </si>
  <si>
    <t>JACINTO CITY HLTHCA CT</t>
  </si>
  <si>
    <t>17415032295001</t>
  </si>
  <si>
    <t>GARRETT-BECK CORPORATION</t>
  </si>
  <si>
    <t>GOOSE CREEK REHABILITATION AND HEALTH CARE CENTER</t>
  </si>
  <si>
    <t>CANTERBURY VILLA CAR SPRG</t>
  </si>
  <si>
    <t>17422856587019</t>
  </si>
  <si>
    <t>HAWKINS CARE CENTER</t>
  </si>
  <si>
    <t>17422856587003</t>
  </si>
  <si>
    <t>GARLAND CONVALESCENT CTR</t>
  </si>
  <si>
    <t>17520027784004</t>
  </si>
  <si>
    <t>19523015147337</t>
  </si>
  <si>
    <t>TEXARKANA NURSING CENTER</t>
  </si>
  <si>
    <t>17521271043003</t>
  </si>
  <si>
    <t>PEOPLECARE HER FORREST LANE INC</t>
  </si>
  <si>
    <t>CHRISTIAN CARE CTR NORTH</t>
  </si>
  <si>
    <t>CAMLU CARE CTR-BANDERA RD</t>
  </si>
  <si>
    <t>17625006337000</t>
  </si>
  <si>
    <t>ADVANCED CARE CENTER GRAND SALINE LLC</t>
  </si>
  <si>
    <t>17518035377002</t>
  </si>
  <si>
    <t>GOLDEN PLAINS CC-POST</t>
  </si>
  <si>
    <t>17307834840031</t>
  </si>
  <si>
    <t>PONDEROSA CARE CENTER</t>
  </si>
  <si>
    <t>13515984667038</t>
  </si>
  <si>
    <t>AMERICAN HABILITATION SERVICES INC</t>
  </si>
  <si>
    <t>ROBINSON NSG &amp; DEV CTR</t>
  </si>
  <si>
    <t>17106184512001</t>
  </si>
  <si>
    <t>CAMPBELL CARE OF STANTON</t>
  </si>
  <si>
    <t>STANTON CARE CENTER</t>
  </si>
  <si>
    <t>17519804474013</t>
  </si>
  <si>
    <t>CAMLU CC-FREDERICKSBURG</t>
  </si>
  <si>
    <t>SEVEN OAKS CONV CENTER</t>
  </si>
  <si>
    <t>17106184496001</t>
  </si>
  <si>
    <t>CAMPBELL CARE OF VALLEY MILLS INC</t>
  </si>
  <si>
    <t>VALLEY MILLS CARE CTR</t>
  </si>
  <si>
    <t>HENNESEY NURSING HOME</t>
  </si>
  <si>
    <t>CANTERBURY VILLA OF GATES</t>
  </si>
  <si>
    <t>RETAMA MNR NC-BROWNSVILLE</t>
  </si>
  <si>
    <t>19110655560001</t>
  </si>
  <si>
    <t>VALLEY INVESTMENT ASSOCIATES</t>
  </si>
  <si>
    <t>CAMLU CARE CTR-OAK HILLS</t>
  </si>
  <si>
    <t>17426958033006</t>
  </si>
  <si>
    <t>TX LONG TERM CR MGT INC</t>
  </si>
  <si>
    <t>17423772197000</t>
  </si>
  <si>
    <t>MOODY CARE CENTER</t>
  </si>
  <si>
    <t>14602008518004</t>
  </si>
  <si>
    <t>DELTA NATIONAL BANK</t>
  </si>
  <si>
    <t>GREEN ACRES NURSING HM</t>
  </si>
  <si>
    <t>17601442399000</t>
  </si>
  <si>
    <t>HIGHLAND PARK CARE CENTER</t>
  </si>
  <si>
    <t>17520123286003</t>
  </si>
  <si>
    <t>HILLCREST MANOR NH</t>
  </si>
  <si>
    <t>17312007721002</t>
  </si>
  <si>
    <t>ABILENE LTD</t>
  </si>
  <si>
    <t>17520123286002</t>
  </si>
  <si>
    <t>NORTHVIEW NURSING CENTER</t>
  </si>
  <si>
    <t>BROWN'S NURSING HOME</t>
  </si>
  <si>
    <t>17208971386003</t>
  </si>
  <si>
    <t>17603095419001</t>
  </si>
  <si>
    <t>PLANTATION HLTH CR CTR I</t>
  </si>
  <si>
    <t>16300183155001</t>
  </si>
  <si>
    <t>17520027784001</t>
  </si>
  <si>
    <t>17423498363001</t>
  </si>
  <si>
    <t>PEDERNALES HOSP AUTH</t>
  </si>
  <si>
    <t>MARINER HLTH-CYPRESS WOOD</t>
  </si>
  <si>
    <t>15818153593002</t>
  </si>
  <si>
    <t>NORTHWEST HEALTHCARE L P</t>
  </si>
  <si>
    <t>BAYOU GLEN-NORTHWEST</t>
  </si>
  <si>
    <t>19537442568102</t>
  </si>
  <si>
    <t>14603583809013</t>
  </si>
  <si>
    <t>17518996479000</t>
  </si>
  <si>
    <t>ST JOHNS EPISCOPAL RETIREMENT CORPORATION</t>
  </si>
  <si>
    <t>SEABURY CENTER NCU</t>
  </si>
  <si>
    <t>10311441180003</t>
  </si>
  <si>
    <t>ALPINE FAMILY CARE INC</t>
  </si>
  <si>
    <t>17601188992002</t>
  </si>
  <si>
    <t>17600988129001</t>
  </si>
  <si>
    <t>STONEBROOK CC-MIDLAND</t>
  </si>
  <si>
    <t>CANTERBURY VILLA-DIMMITT</t>
  </si>
  <si>
    <t>17312310042004</t>
  </si>
  <si>
    <t>17600616241001</t>
  </si>
  <si>
    <t>RETIREMENT CA CORP AMERI</t>
  </si>
  <si>
    <t>17522944168001</t>
  </si>
  <si>
    <t>PEOPLECARE WINTERHAVEN INC</t>
  </si>
  <si>
    <t>19537442568099</t>
  </si>
  <si>
    <t>19540608478004</t>
  </si>
  <si>
    <t>19537442568098</t>
  </si>
  <si>
    <t>GEORGIA STAR NURSING HOME</t>
  </si>
  <si>
    <t>17601188992001</t>
  </si>
  <si>
    <t>ALDINE COMM CARE CENTER</t>
  </si>
  <si>
    <t>19537442568097</t>
  </si>
  <si>
    <t>17522107436002</t>
  </si>
  <si>
    <t>MAGIC STAR NURS HM</t>
  </si>
  <si>
    <t>19537442568096</t>
  </si>
  <si>
    <t>SILVER LEAVES NURSING HOM</t>
  </si>
  <si>
    <t>CRYSTAL HILL NURS HOME</t>
  </si>
  <si>
    <t>17425301771000</t>
  </si>
  <si>
    <t>BELLMEAD FAMILY CARE INC</t>
  </si>
  <si>
    <t>BELLMEAD NURSING HOME</t>
  </si>
  <si>
    <t>19537442568094</t>
  </si>
  <si>
    <t>17522062581001</t>
  </si>
  <si>
    <t>CANNON MANOR</t>
  </si>
  <si>
    <t>17600988129003</t>
  </si>
  <si>
    <t>17424585853001</t>
  </si>
  <si>
    <t>EASTFAIR CARE CENTER</t>
  </si>
  <si>
    <t>19536562978012</t>
  </si>
  <si>
    <t>SUMMIT CARE CORPORATION</t>
  </si>
  <si>
    <t>CLAIRMONT THE</t>
  </si>
  <si>
    <t>17507254286005</t>
  </si>
  <si>
    <t>HI-PLAINS HOSPITAL</t>
  </si>
  <si>
    <t>HI PLAINS NURSING HOME</t>
  </si>
  <si>
    <t>17519445583001</t>
  </si>
  <si>
    <t>THE WOODRIDGE OF LEWISVILLE</t>
  </si>
  <si>
    <t>IHS @ WOODRIDGE</t>
  </si>
  <si>
    <t>LEISURE LODGE OF GILMER</t>
  </si>
  <si>
    <t>17422856587023</t>
  </si>
  <si>
    <t>ABILENE CONV CENTER</t>
  </si>
  <si>
    <t>CROCKETT CARE CENTER</t>
  </si>
  <si>
    <t>CALDWELL HLTH &amp; REHAB CTR</t>
  </si>
  <si>
    <t>17428260875049</t>
  </si>
  <si>
    <t>22 TEXAS SERVICES LP</t>
  </si>
  <si>
    <t>SHUFFIELD III N &amp; CONV CT</t>
  </si>
  <si>
    <t>15193450043007</t>
  </si>
  <si>
    <t>19537442568046</t>
  </si>
  <si>
    <t>MERIDIAN MANOR</t>
  </si>
  <si>
    <t>17518893551002</t>
  </si>
  <si>
    <t>LAKE COUNTRY MANOR</t>
  </si>
  <si>
    <t>17106340940001</t>
  </si>
  <si>
    <t>CAMPBELL CARE OF CTRL TX INC</t>
  </si>
  <si>
    <t>GOLDEN CHARM NURSING CENTER</t>
  </si>
  <si>
    <t>17514900343002</t>
  </si>
  <si>
    <t>ROSENBERG HLTH &amp; REHAB CT</t>
  </si>
  <si>
    <t>19537442568072</t>
  </si>
  <si>
    <t>AMISTAD CC OF FRIO COUNTY</t>
  </si>
  <si>
    <t>PALACIOS BAY NSG &amp; REHB C</t>
  </si>
  <si>
    <t>16406958161005</t>
  </si>
  <si>
    <t>16406958161004</t>
  </si>
  <si>
    <t>BIRMINGHAM HEALTH CARE</t>
  </si>
  <si>
    <t>LEISURE LODGE OF LAMPASAS</t>
  </si>
  <si>
    <t>LEISURE LODGE OF JUNCTION</t>
  </si>
  <si>
    <t>17422856587025</t>
  </si>
  <si>
    <t>SLULPHUR SPRGS HLTH &amp; RHB</t>
  </si>
  <si>
    <t>LEISURE LODGE NURSING CTR</t>
  </si>
  <si>
    <t>LEISURE LODGE</t>
  </si>
  <si>
    <t>17416655938006</t>
  </si>
  <si>
    <t>UVALDE SOUTHWOOD INC</t>
  </si>
  <si>
    <t>19537442568058</t>
  </si>
  <si>
    <t>17519531622001</t>
  </si>
  <si>
    <t>D&amp;D HEALTHCARE INC</t>
  </si>
  <si>
    <t>17520813183002</t>
  </si>
  <si>
    <t>D &amp; D INVESTMENTS INC</t>
  </si>
  <si>
    <t>17518893551012</t>
  </si>
  <si>
    <t>17312836194001</t>
  </si>
  <si>
    <t>HERITAGE MCC OF HONDO INC</t>
  </si>
  <si>
    <t>10311441180002</t>
  </si>
  <si>
    <t>WESTWIND CC-MONAHANS</t>
  </si>
  <si>
    <t>LAKESIDE CONV CENTER</t>
  </si>
  <si>
    <t>17312836194003</t>
  </si>
  <si>
    <t>19538571324018</t>
  </si>
  <si>
    <t>WESTWIND CARE CTR-MIDLAND</t>
  </si>
  <si>
    <t>17106340940003</t>
  </si>
  <si>
    <t>WESTWIND CC-ALPINE</t>
  </si>
  <si>
    <t>BURLESON NURSING CENTER</t>
  </si>
  <si>
    <t>17600866788000</t>
  </si>
  <si>
    <t>HITCHCOCK NURSING HOME INC</t>
  </si>
  <si>
    <t>HITCHCOCK NURSING HM INC</t>
  </si>
  <si>
    <t>13635529020001</t>
  </si>
  <si>
    <t>SEMINOLE ASSOCIATES INC</t>
  </si>
  <si>
    <t>19537442568351</t>
  </si>
  <si>
    <t>PIONEER PLACE NURS HOME</t>
  </si>
  <si>
    <t>LUBBOCK HEALTH CARE CTR</t>
  </si>
  <si>
    <t>17523722118001</t>
  </si>
  <si>
    <t>PEOPLE CARE HER LONGVIEW</t>
  </si>
  <si>
    <t>17523722043001</t>
  </si>
  <si>
    <t>PEOPLE CARE HER CARR INC</t>
  </si>
  <si>
    <t>17523722159001</t>
  </si>
  <si>
    <t>PEOPLECARE HER ESTATES INC</t>
  </si>
  <si>
    <t>SERENITY HAVEN NH</t>
  </si>
  <si>
    <t>CEDAR HILL NURSING HOME</t>
  </si>
  <si>
    <t>HOLIDAY HILLS REHAB &amp; C C</t>
  </si>
  <si>
    <t>CLEBURNE REHAB &amp; HLTH C C</t>
  </si>
  <si>
    <t>PARK VIEW CARE CENTER</t>
  </si>
  <si>
    <t>MERRITT PLZA REHAB/LIV CT</t>
  </si>
  <si>
    <t>16406625752002</t>
  </si>
  <si>
    <t>THE WAVERLEY GROUP INC</t>
  </si>
  <si>
    <t>COLONIAL MANOR NSG CTR</t>
  </si>
  <si>
    <t>16406625752001</t>
  </si>
  <si>
    <t>LINDBERGH HLTH CARE CTR</t>
  </si>
  <si>
    <t>THE HERITAGE NURSING HOME</t>
  </si>
  <si>
    <t>17521498737005</t>
  </si>
  <si>
    <t>17522627888009</t>
  </si>
  <si>
    <t>3927 FOUNDATION INC</t>
  </si>
  <si>
    <t>17523760167001</t>
  </si>
  <si>
    <t>MEDICAL RES CO OF AMERIC</t>
  </si>
  <si>
    <t>17601130994000</t>
  </si>
  <si>
    <t>19423163880002</t>
  </si>
  <si>
    <t>PTLA A CORPORATION</t>
  </si>
  <si>
    <t>17422856587026</t>
  </si>
  <si>
    <t>CANTERBURY VILLA OF DC</t>
  </si>
  <si>
    <t>17521672992001</t>
  </si>
  <si>
    <t>CANTERBURY VILLA-NOCONA</t>
  </si>
  <si>
    <t>10113287020001</t>
  </si>
  <si>
    <t>LEONARD NURSING HOME</t>
  </si>
  <si>
    <t>17513068100001</t>
  </si>
  <si>
    <t>CURREY NURS HOME INC</t>
  </si>
  <si>
    <t>CURREY NURSING HOME INC</t>
  </si>
  <si>
    <t>17518691773002</t>
  </si>
  <si>
    <t>CARE MANOR NURS CTR INC</t>
  </si>
  <si>
    <t>HICKORY ELM CONV</t>
  </si>
  <si>
    <t>17521498737003</t>
  </si>
  <si>
    <t>BROOKHOLLOW MANOR NH</t>
  </si>
  <si>
    <t>17422856587036</t>
  </si>
  <si>
    <t>CISCO NURS CARE CENTER</t>
  </si>
  <si>
    <t>LBJ MEDICAL CENTER</t>
  </si>
  <si>
    <t>17523396251000</t>
  </si>
  <si>
    <t>ROBERTS ROBERTS ARTHUR I</t>
  </si>
  <si>
    <t>17520362843000</t>
  </si>
  <si>
    <t>JORDAN &amp; GILLIS INC</t>
  </si>
  <si>
    <t>VILLAGE MANOR NURSING HM</t>
  </si>
  <si>
    <t>REAGAN HOSPITAL DISTRICT</t>
  </si>
  <si>
    <t>REAGAN COUNTY CARE CENTER</t>
  </si>
  <si>
    <t>17518893551005</t>
  </si>
  <si>
    <t>15815823701003</t>
  </si>
  <si>
    <t>17522900434000</t>
  </si>
  <si>
    <t>MELROSE MANAGEMENT CO</t>
  </si>
  <si>
    <t>MELROSE NURSING HOME</t>
  </si>
  <si>
    <t>17424698870000</t>
  </si>
  <si>
    <t>SHERMAN HEALTH CARE INC</t>
  </si>
  <si>
    <t>CHAPEL OF CARE NURS CTR</t>
  </si>
  <si>
    <t>17601245321000</t>
  </si>
  <si>
    <t>VECTOR CARE INC</t>
  </si>
  <si>
    <t>17520091624003</t>
  </si>
  <si>
    <t>DALHART CATH HLTHCR CORP</t>
  </si>
  <si>
    <t>17520497334003</t>
  </si>
  <si>
    <t>NATIONAL CONVALESCENT CARE CENTERS</t>
  </si>
  <si>
    <t>BOWIE MANOR NURS CENTER</t>
  </si>
  <si>
    <t>17460787371000</t>
  </si>
  <si>
    <t>HAPPY HARBOR METHODIST HOME INC</t>
  </si>
  <si>
    <t>HAPPY HARBOR METHODIST HOME</t>
  </si>
  <si>
    <t>17519804474005</t>
  </si>
  <si>
    <t>16207258910021</t>
  </si>
  <si>
    <t>FOUR STATES NURSING HOME</t>
  </si>
  <si>
    <t>17601254307001</t>
  </si>
  <si>
    <t>GERIATRIC CARE OF TEXAS INC</t>
  </si>
  <si>
    <t>COASTAL PINES CARE CTR</t>
  </si>
  <si>
    <t>LYNN LODGE NURSING HOME</t>
  </si>
  <si>
    <t>GOLDEN AGE MANOR/ROOKIN</t>
  </si>
  <si>
    <t>17520807813001</t>
  </si>
  <si>
    <t>SOUTHMARK HERITAGE CORP</t>
  </si>
  <si>
    <t>17210877241001</t>
  </si>
  <si>
    <t>MIDWESTERN ASSOC LTD</t>
  </si>
  <si>
    <t>17522900368000</t>
  </si>
  <si>
    <t>SAN JACINTO MANAGEMENT C</t>
  </si>
  <si>
    <t>13225854407003</t>
  </si>
  <si>
    <t>MAGNOLIA FEDERAL BANK FOR SAVINGS</t>
  </si>
  <si>
    <t>PARKWAY MANOR NURSING HOM</t>
  </si>
  <si>
    <t>UNIV PARK HLTH &amp; REHAB</t>
  </si>
  <si>
    <t>17520497334001</t>
  </si>
  <si>
    <t>11333793120001</t>
  </si>
  <si>
    <t>TEXAS HLTH CR ASSOC LTD</t>
  </si>
  <si>
    <t>17522900491001</t>
  </si>
  <si>
    <t>KEENELAND MANAGEMENT CO</t>
  </si>
  <si>
    <t>17520807813002</t>
  </si>
  <si>
    <t>11333793120002</t>
  </si>
  <si>
    <t>17522900558001</t>
  </si>
  <si>
    <t>ITALY MANAGEMENT COMPANY</t>
  </si>
  <si>
    <t>13225854407002</t>
  </si>
  <si>
    <t>13225854407001</t>
  </si>
  <si>
    <t>17520950407001</t>
  </si>
  <si>
    <t>PHOENIX HEALTH CARE INC</t>
  </si>
  <si>
    <t>PLAINS CONVALESCENT HOME</t>
  </si>
  <si>
    <t>19111725065021</t>
  </si>
  <si>
    <t>PRAIRIE BREEZE CONV CENTE</t>
  </si>
  <si>
    <t>ALTA VISTA NURSING CTR</t>
  </si>
  <si>
    <t>14545028623001</t>
  </si>
  <si>
    <t>WALNUT HILLS CONV CENTER</t>
  </si>
  <si>
    <t>17523495822001</t>
  </si>
  <si>
    <t>SOUTHWEST MANOR INC</t>
  </si>
  <si>
    <t>SUNSET HAVEN NURS CENTER</t>
  </si>
  <si>
    <t>17520092929001</t>
  </si>
  <si>
    <t>13914412872000</t>
  </si>
  <si>
    <t>EXTENDICARE HOMES INC</t>
  </si>
  <si>
    <t>DALLAS HEALTH &amp; REHAB CTR</t>
  </si>
  <si>
    <t>CHISHOLM TRAIL LIV &amp; RHAB</t>
  </si>
  <si>
    <t>PARK ROW HEALTH CARE CTR</t>
  </si>
  <si>
    <t>17422858419001</t>
  </si>
  <si>
    <t>THE HEARTH NURISNG HOME INC</t>
  </si>
  <si>
    <t>WOOLDRIDGE PLACE</t>
  </si>
  <si>
    <t>RESTFUL ACRES CARE CENTER</t>
  </si>
  <si>
    <t>GREENS NURSING CENTER</t>
  </si>
  <si>
    <t>17520566898003</t>
  </si>
  <si>
    <t>FOUR SEASONS N C-MESQUITE</t>
  </si>
  <si>
    <t>17411830957003</t>
  </si>
  <si>
    <t>HHSC FOR MARBRIDGE FOUNDATION INC</t>
  </si>
  <si>
    <t>MARBRIDGE VILLA</t>
  </si>
  <si>
    <t>17600408656001</t>
  </si>
  <si>
    <t>ST DOMINIC CENTER</t>
  </si>
  <si>
    <t>13410966348006</t>
  </si>
  <si>
    <t>HEALTH CARE REIT INC</t>
  </si>
  <si>
    <t>13410966348005</t>
  </si>
  <si>
    <t>17422856587031</t>
  </si>
  <si>
    <t>VIDA NUEVA CARE CENTER</t>
  </si>
  <si>
    <t>17601784824001</t>
  </si>
  <si>
    <t>WILEYVALE COM NURS HM IN</t>
  </si>
  <si>
    <t>WILEYVALE COMMUNITY CARE</t>
  </si>
  <si>
    <t>13410966348003</t>
  </si>
  <si>
    <t>JASPER CONV CENTER</t>
  </si>
  <si>
    <t>19111725065010</t>
  </si>
  <si>
    <t>10424327806002</t>
  </si>
  <si>
    <t>FIRST HEALTHCARE CORP</t>
  </si>
  <si>
    <t>17601785789001</t>
  </si>
  <si>
    <t>ALDINE HEALTHCARE CENTER INC</t>
  </si>
  <si>
    <t>70027733040000</t>
  </si>
  <si>
    <t>DAVID W NESBIT</t>
  </si>
  <si>
    <t>NESBIT LIVING AND RECOVERY CENTER</t>
  </si>
  <si>
    <t>19111725065IRS</t>
  </si>
  <si>
    <t>10424327806000</t>
  </si>
  <si>
    <t>17520027784010</t>
  </si>
  <si>
    <t>17520362843001</t>
  </si>
  <si>
    <t>17414030886004</t>
  </si>
  <si>
    <t>ELLA SMITHER GERIATRIC CENTER</t>
  </si>
  <si>
    <t>17520497334002</t>
  </si>
  <si>
    <t>GREEN ACRES CONV C HUMBLE</t>
  </si>
  <si>
    <t>13410966348004</t>
  </si>
  <si>
    <t>13410966348002</t>
  </si>
  <si>
    <t>13410966348001</t>
  </si>
  <si>
    <t>WOODLAWN HILLS CARE CTR</t>
  </si>
  <si>
    <t>17422856587052</t>
  </si>
  <si>
    <t>DEERINGS NURSING HOME</t>
  </si>
  <si>
    <t>17422856587056</t>
  </si>
  <si>
    <t>17460614492000</t>
  </si>
  <si>
    <t>THE GOLDEN MANOR</t>
  </si>
  <si>
    <t>GOLDEN MANOR JEWISH HOME FOR THE AGED</t>
  </si>
  <si>
    <t>19113468995006</t>
  </si>
  <si>
    <t>HORIZON/CMS HLTHCR CORP</t>
  </si>
  <si>
    <t>VILLA NURSING CENTER</t>
  </si>
  <si>
    <t>PINEYWOOD ACRES NURS HM</t>
  </si>
  <si>
    <t>17511040754001</t>
  </si>
  <si>
    <t>CATHOLIC DIOCESE OF AMARILLO</t>
  </si>
  <si>
    <t>ST ANNS NURSING HOME</t>
  </si>
  <si>
    <t>17423842644001</t>
  </si>
  <si>
    <t>COMFORT GARDENS HOME ENT</t>
  </si>
  <si>
    <t>COMFORT GARDEN HOME</t>
  </si>
  <si>
    <t>19537442568115</t>
  </si>
  <si>
    <t>CAPITAL CTY N &amp; REHAB CTR</t>
  </si>
  <si>
    <t>17423652936002</t>
  </si>
  <si>
    <t>HOUSTON-NW MED INVEST LT</t>
  </si>
  <si>
    <t>VILLA NORTHWEST CONV CTR</t>
  </si>
  <si>
    <t>19537442568312</t>
  </si>
  <si>
    <t>17106267820004</t>
  </si>
  <si>
    <t>CAMPBELL CARE INC</t>
  </si>
  <si>
    <t>GARDENDALE RHAB &amp; NSG CTR</t>
  </si>
  <si>
    <t>SUN VALLEY HLTH C CTR</t>
  </si>
  <si>
    <t>17520635636003</t>
  </si>
  <si>
    <t>19537442568304</t>
  </si>
  <si>
    <t>EASTVIEW NURSING CENTER</t>
  </si>
  <si>
    <t>17106267820002</t>
  </si>
  <si>
    <t>17524790676000</t>
  </si>
  <si>
    <t>THE NATL CTR-INTEGRATED INC</t>
  </si>
  <si>
    <t>ALL SEASONS NURSING CTR</t>
  </si>
  <si>
    <t>CHAVANEAUX HLTH &amp; RHB CTR</t>
  </si>
  <si>
    <t>16212195412004</t>
  </si>
  <si>
    <t>COMM CARE CTR OF HONDO</t>
  </si>
  <si>
    <t>KARNES CITY HLTH &amp; RHB CT</t>
  </si>
  <si>
    <t>16212854646000</t>
  </si>
  <si>
    <t>SOUTHWEST CARE ASSOC LP</t>
  </si>
  <si>
    <t>16212195412003</t>
  </si>
  <si>
    <t>ENNIS CARE CENTER</t>
  </si>
  <si>
    <t>BELLMIRE HEALTH CARE FAC</t>
  </si>
  <si>
    <t>HOLIDAY NURSING CENTER</t>
  </si>
  <si>
    <t>17521772008001</t>
  </si>
  <si>
    <t>17602254645001</t>
  </si>
  <si>
    <t>DE SOTO NURSING HOME</t>
  </si>
  <si>
    <t>17510974276001</t>
  </si>
  <si>
    <t>WHITESBORO NURSING HOME PARTNERS LTD</t>
  </si>
  <si>
    <t>17519793412000</t>
  </si>
  <si>
    <t>D &amp; H ENTERPRISES INC</t>
  </si>
  <si>
    <t>TWIN LAKES REHABILITATION AND CARE CENTER</t>
  </si>
  <si>
    <t>17518691773003</t>
  </si>
  <si>
    <t>17520635636010</t>
  </si>
  <si>
    <t>ELKHART MNR NURSING HOME</t>
  </si>
  <si>
    <t>HUGHES SPRINGS CONV CTR</t>
  </si>
  <si>
    <t>DEL MAR HLTH CARE CENTER</t>
  </si>
  <si>
    <t>17416058323000</t>
  </si>
  <si>
    <t>WILLIAMS NURSING HOME IN</t>
  </si>
  <si>
    <t>17416737611012</t>
  </si>
  <si>
    <t>SISTERS/CHARITY/INC WD HT</t>
  </si>
  <si>
    <t>24654861798000</t>
  </si>
  <si>
    <t>SUNNY ACRES OF DEKALB INC</t>
  </si>
  <si>
    <t>10011063622001</t>
  </si>
  <si>
    <t>15820285359001</t>
  </si>
  <si>
    <t>INTNAT'L HLT C PROP XX L</t>
  </si>
  <si>
    <t>15927726305000</t>
  </si>
  <si>
    <t>MEDICAL INC PRO 2A 2B LT</t>
  </si>
  <si>
    <t>RENAISSANCE PLACE-KATY</t>
  </si>
  <si>
    <t>CAMLU CC-LOUIS PASTEUR</t>
  </si>
  <si>
    <t>17522944200001</t>
  </si>
  <si>
    <t>PEOPLECARE HER PLACE INC</t>
  </si>
  <si>
    <t>HERITAGE PLACE</t>
  </si>
  <si>
    <t>17525006296000</t>
  </si>
  <si>
    <t>ADVANCED CARE CENTER STEPHENVILLE LLC</t>
  </si>
  <si>
    <t>CANTERBURY VILLA STEPHEN</t>
  </si>
  <si>
    <t>17521498737007</t>
  </si>
  <si>
    <t>17520586227003</t>
  </si>
  <si>
    <t>MCLENNAN COUNTY NURSING HOME LTD</t>
  </si>
  <si>
    <t>17521498737004</t>
  </si>
  <si>
    <t>ALL SEASONS HLTH C CNTR</t>
  </si>
  <si>
    <t>17423783533002</t>
  </si>
  <si>
    <t>AUSTIN NURSING CENTER IN</t>
  </si>
  <si>
    <t>17416016685002</t>
  </si>
  <si>
    <t>CANTERBURY VILLA GORMAN</t>
  </si>
  <si>
    <t>17520586268001</t>
  </si>
  <si>
    <t>RETIREMENT &amp; NURSING CTR CC</t>
  </si>
  <si>
    <t>17520586276001</t>
  </si>
  <si>
    <t>HIGHLAND PINES NURSING HOME LTD</t>
  </si>
  <si>
    <t>HIGHLAND PINES NURSING HOME</t>
  </si>
  <si>
    <t>17520586235002</t>
  </si>
  <si>
    <t>HERITAGE CONVALESCENT CENTER LTD</t>
  </si>
  <si>
    <t>HERITAGE CONVALESCENT CENTER</t>
  </si>
  <si>
    <t>17520586219001</t>
  </si>
  <si>
    <t>FORT WORTH NURSING AND REHABILITATION CENTER LTD</t>
  </si>
  <si>
    <t>17521893440001</t>
  </si>
  <si>
    <t>CENTURY CARE OF AMERICA INC</t>
  </si>
  <si>
    <t>ALTA MESA NURSING CENTER</t>
  </si>
  <si>
    <t>16212854679001</t>
  </si>
  <si>
    <t>HEREFORD ASSOCIATES LP</t>
  </si>
  <si>
    <t>GOLDEN PLAINS CC-HEREFORD</t>
  </si>
  <si>
    <t>17520668876000</t>
  </si>
  <si>
    <t>NCM OF TEXAS INC</t>
  </si>
  <si>
    <t>17522900350001</t>
  </si>
  <si>
    <t>WINNWOOD MANAGEMENT COMPANY</t>
  </si>
  <si>
    <t>WINNWOOD NURSING HOME</t>
  </si>
  <si>
    <t>17601244050001</t>
  </si>
  <si>
    <t>AVALON PLACE-TRINITY INC</t>
  </si>
  <si>
    <t>AVALON PLACE TRINITY</t>
  </si>
  <si>
    <t>WOODLAND MANOR NURS HM</t>
  </si>
  <si>
    <t>17422856587062</t>
  </si>
  <si>
    <t>MULBERRY MANOR</t>
  </si>
  <si>
    <t>17423432057001</t>
  </si>
  <si>
    <t>PENTA MEDICAL GROUP INC</t>
  </si>
  <si>
    <t>13112410520001</t>
  </si>
  <si>
    <t>MARABLE-STONE INC</t>
  </si>
  <si>
    <t>CARE MNR N CTR HENRIETTA</t>
  </si>
  <si>
    <t>17425758392001</t>
  </si>
  <si>
    <t>BANDERA NURSING HOME INC</t>
  </si>
  <si>
    <t>ALL SEASONS CARE CENTER</t>
  </si>
  <si>
    <t>17521887269001</t>
  </si>
  <si>
    <t>ROBERTS MEMORIAL NURSING HOME INC</t>
  </si>
  <si>
    <t>16108791415001</t>
  </si>
  <si>
    <t>EXCEPTICON OF INDIANA INC</t>
  </si>
  <si>
    <t>15815745771001</t>
  </si>
  <si>
    <t>15815745771004</t>
  </si>
  <si>
    <t>14808437975001</t>
  </si>
  <si>
    <t>TOP MANAGEMENT SERVICES</t>
  </si>
  <si>
    <t>SUNSET MANOR</t>
  </si>
  <si>
    <t>SEAGO MANOR</t>
  </si>
  <si>
    <t>CARE MNR N CT BURKBURNETT</t>
  </si>
  <si>
    <t>13300913772001</t>
  </si>
  <si>
    <t>HEALTH CA PROP INVEST IN</t>
  </si>
  <si>
    <t>24520178732001</t>
  </si>
  <si>
    <t>E D CAYLOR</t>
  </si>
  <si>
    <t>TWIN CEDAR NURSING FAC</t>
  </si>
  <si>
    <t>ARANSAS PSS NSG &amp; CON CTR</t>
  </si>
  <si>
    <t>PARK PLAZA NURSING CENTER</t>
  </si>
  <si>
    <t>17422856587059</t>
  </si>
  <si>
    <t>17520813183001</t>
  </si>
  <si>
    <t>LANCASTER HLTH &amp; REHAB CT</t>
  </si>
  <si>
    <t>WEST WIND CARE CENTER</t>
  </si>
  <si>
    <t>19111725065023</t>
  </si>
  <si>
    <t>LAKE LODGE CARE CENTER</t>
  </si>
  <si>
    <t>17520867353000</t>
  </si>
  <si>
    <t>WOODRIDGE CONV CTR INC</t>
  </si>
  <si>
    <t>17106340957002</t>
  </si>
  <si>
    <t>CAMPBELL CARE N DALLAS I</t>
  </si>
  <si>
    <t>17106340940004</t>
  </si>
  <si>
    <t>10011063614002</t>
  </si>
  <si>
    <t>17520748595001</t>
  </si>
  <si>
    <t>17520635636006</t>
  </si>
  <si>
    <t>10011063614001</t>
  </si>
  <si>
    <t>BOWIE NURSING HOME</t>
  </si>
  <si>
    <t>19537442568104</t>
  </si>
  <si>
    <t>RADFORD HILLS CONV CTR</t>
  </si>
  <si>
    <t>19309070142001</t>
  </si>
  <si>
    <t>BROOKHAVEN NH LTD</t>
  </si>
  <si>
    <t>BROOKHAVEN NURSING CENTER</t>
  </si>
  <si>
    <t>BRENTWOOD PLACE TWO</t>
  </si>
  <si>
    <t>15815745771002</t>
  </si>
  <si>
    <t>BRENTWOOD PLACE THREE</t>
  </si>
  <si>
    <t>17601244043001</t>
  </si>
  <si>
    <t>AVALON PLACE KIRBYVILLE</t>
  </si>
  <si>
    <t>AVALON PLACE - KIRBYVILLE</t>
  </si>
  <si>
    <t>17523791055001</t>
  </si>
  <si>
    <t>GREEN ACRES PARTNERS LTD</t>
  </si>
  <si>
    <t>10009986685000</t>
  </si>
  <si>
    <t>17521583553001</t>
  </si>
  <si>
    <t>CREEKBEND ENTERPRISES IN</t>
  </si>
  <si>
    <t>WESTWIND CARE CENTER</t>
  </si>
  <si>
    <t>17210239889005</t>
  </si>
  <si>
    <t>BRYAN-EDMOND OAKS INC</t>
  </si>
  <si>
    <t>17522518699000</t>
  </si>
  <si>
    <t>BUFFALO NURSING HOME INC</t>
  </si>
  <si>
    <t>70000193386007</t>
  </si>
  <si>
    <t>SHADY OAKS MANOR #2</t>
  </si>
  <si>
    <t>17520635636008</t>
  </si>
  <si>
    <t>17508510397000</t>
  </si>
  <si>
    <t>TWILIGHT HOME</t>
  </si>
  <si>
    <t>10311441180001</t>
  </si>
  <si>
    <t>ALPINE NURSING CENTER</t>
  </si>
  <si>
    <t>19536562978000</t>
  </si>
  <si>
    <t>WEST SIDE CARE CTR INC</t>
  </si>
  <si>
    <t>19537442568105</t>
  </si>
  <si>
    <t>GREENVILLE HLTH &amp; REHAB C</t>
  </si>
  <si>
    <t>17601798105000</t>
  </si>
  <si>
    <t>MCLEAN CARE CENTER INC</t>
  </si>
  <si>
    <t>17519084127002</t>
  </si>
  <si>
    <t>HINES HEALTH CARE CENTER</t>
  </si>
  <si>
    <t>16801220050002</t>
  </si>
  <si>
    <t>PACIFIC STANDARD LIVE INSURANCE CO</t>
  </si>
  <si>
    <t>WESTERN HILLS NURS HOME</t>
  </si>
  <si>
    <t>17601799681002</t>
  </si>
  <si>
    <t>WELLINGTON CARE CENTER INC</t>
  </si>
  <si>
    <t>17422715858001</t>
  </si>
  <si>
    <t>HILL COUNTRY CARE INC</t>
  </si>
  <si>
    <t>17524556077001</t>
  </si>
  <si>
    <t>HEALTH PROPERTIES INC</t>
  </si>
  <si>
    <t>17521887269002</t>
  </si>
  <si>
    <t>AMHERST MANOR</t>
  </si>
  <si>
    <t>13636272836001</t>
  </si>
  <si>
    <t>ROSIN ENTERPRISES INC</t>
  </si>
  <si>
    <t>17106335700001</t>
  </si>
  <si>
    <t>SUNRISE C&amp;R WHITEWRIGHT</t>
  </si>
  <si>
    <t>14586297913001</t>
  </si>
  <si>
    <t>CARROL E NASH, SOLE PROPRIETORSHIP</t>
  </si>
  <si>
    <t>ALL SEASONS CENTRAL CA CT</t>
  </si>
  <si>
    <t>11609606451003</t>
  </si>
  <si>
    <t>LESLIE PLACE</t>
  </si>
  <si>
    <t>SILVER CREEK MANOR</t>
  </si>
  <si>
    <t>17519225548002</t>
  </si>
  <si>
    <t>EAST PARK MANOR NSG CTR</t>
  </si>
  <si>
    <t>17514959109000</t>
  </si>
  <si>
    <t>CARE &amp; REHAB ENVIRONMENTS INC</t>
  </si>
  <si>
    <t>C.A.R.E. INC NURSING CENTER</t>
  </si>
  <si>
    <t>17601356185001</t>
  </si>
  <si>
    <t>PARK CENTRAL NURS HM LTD</t>
  </si>
  <si>
    <t>PARK CENTRAL NURSING HOME LTD</t>
  </si>
  <si>
    <t>17418576751011</t>
  </si>
  <si>
    <t>VICTORIA NURS &amp; REHAB CTR</t>
  </si>
  <si>
    <t>17517048975002</t>
  </si>
  <si>
    <t>COMMUNITY NURSING HOME</t>
  </si>
  <si>
    <t>15927726305001</t>
  </si>
  <si>
    <t>RENAISSANCE PLACE HUMBLE</t>
  </si>
  <si>
    <t>11333465661000</t>
  </si>
  <si>
    <t>11333465661001</t>
  </si>
  <si>
    <t>17416058323001</t>
  </si>
  <si>
    <t>SOUTHWOOD CARE CENTER</t>
  </si>
  <si>
    <t>17514854607004</t>
  </si>
  <si>
    <t>VALLE VISTA PROPERTIES INC</t>
  </si>
  <si>
    <t>COLONIAL MANOR C CENTER</t>
  </si>
  <si>
    <t>19540608478001</t>
  </si>
  <si>
    <t>17601784824002</t>
  </si>
  <si>
    <t>ATRIUM HEALTH CENTER INC</t>
  </si>
  <si>
    <t>17106503281004</t>
  </si>
  <si>
    <t>JUNE ASSOCIATES</t>
  </si>
  <si>
    <t>19537442568333</t>
  </si>
  <si>
    <t>19540954328002</t>
  </si>
  <si>
    <t>CARE DESIGN INC</t>
  </si>
  <si>
    <t>GOLDEN PLAINS CARE CTR</t>
  </si>
  <si>
    <t>17424784639000</t>
  </si>
  <si>
    <t>COMFORT GARDEN HOME INC</t>
  </si>
  <si>
    <t>COMFORT GARDEN HOME ENTER</t>
  </si>
  <si>
    <t>D000477903</t>
  </si>
  <si>
    <t>17426342790003</t>
  </si>
  <si>
    <t>FLEET NURSING HOMES INC</t>
  </si>
  <si>
    <t>GOLDTHWAITE NURSING HOME</t>
  </si>
  <si>
    <t>19540954328001</t>
  </si>
  <si>
    <t>17523421919001</t>
  </si>
  <si>
    <t>BOWIE MANAGEMENT COMPANY</t>
  </si>
  <si>
    <t>17521963037000</t>
  </si>
  <si>
    <t>ARLINGTON VILLA INC</t>
  </si>
  <si>
    <t>HOUSTON COUNTY NURSING HM</t>
  </si>
  <si>
    <t>17106340965001</t>
  </si>
  <si>
    <t>CAMPBELL CARE OF WYLIE INC</t>
  </si>
  <si>
    <t>10009986685001</t>
  </si>
  <si>
    <t>ALL SEASONS CARE CT-TYLER</t>
  </si>
  <si>
    <t>17312836194002</t>
  </si>
  <si>
    <t>WESTRIDGE NURSING CENTER</t>
  </si>
  <si>
    <t>THE SPRINGS</t>
  </si>
  <si>
    <t>FOREST HILL NURSING CENTER</t>
  </si>
  <si>
    <t>19423163880000</t>
  </si>
  <si>
    <t>17514369903007</t>
  </si>
  <si>
    <t>STEVENS NURSING HOME</t>
  </si>
  <si>
    <t>17313334777000</t>
  </si>
  <si>
    <t>17312836236001</t>
  </si>
  <si>
    <t>KARAN ASSOCIATES TWO</t>
  </si>
  <si>
    <t>IRVING LIVING CENTER</t>
  </si>
  <si>
    <t>MANSFIELD NURSING CENTER</t>
  </si>
  <si>
    <t>17525310003001</t>
  </si>
  <si>
    <t>SULPHUR SPRINGS NSG HM I</t>
  </si>
  <si>
    <t>17523948887001</t>
  </si>
  <si>
    <t>COLONIAL HEALTHCARE INC</t>
  </si>
  <si>
    <t>COLONIAL NURSING CENTER</t>
  </si>
  <si>
    <t>17523466328001</t>
  </si>
  <si>
    <t>PEOPLECARE HER MANAGEMENT INC</t>
  </si>
  <si>
    <t>17601528015005</t>
  </si>
  <si>
    <t>CHS MANAGEMENT CORP</t>
  </si>
  <si>
    <t>COLONIAL MANOR NURS CTR</t>
  </si>
  <si>
    <t>17512850011007</t>
  </si>
  <si>
    <t>WEST PLAINS MED CTR INC</t>
  </si>
  <si>
    <t>17508423708001</t>
  </si>
  <si>
    <t>BIVINS MEMORIAL NURSING HOME</t>
  </si>
  <si>
    <t>17523832768000</t>
  </si>
  <si>
    <t>KEMP CARE PARTNERS LTD</t>
  </si>
  <si>
    <t>KEMP CARE CENTER</t>
  </si>
  <si>
    <t>17422856587050</t>
  </si>
  <si>
    <t>17521290993001</t>
  </si>
  <si>
    <t>BOB &amp; NICK ENTERPRISES INC</t>
  </si>
  <si>
    <t>15817401043001</t>
  </si>
  <si>
    <t>CORPUS CHRISTI MED INVT</t>
  </si>
  <si>
    <t>ALAMEDA OAKS NURSING CTR</t>
  </si>
  <si>
    <t>GARDEN TERRACE H &amp; R CTR</t>
  </si>
  <si>
    <t>10009942134002</t>
  </si>
  <si>
    <t>ELKHART MANOR</t>
  </si>
  <si>
    <t>THE ARBOR NURSING CENTER</t>
  </si>
  <si>
    <t>BURGESS MANOR</t>
  </si>
  <si>
    <t>17313334777007</t>
  </si>
  <si>
    <t>17424347031001</t>
  </si>
  <si>
    <t>PREMONT NURISNG HOME INC</t>
  </si>
  <si>
    <t>17522161698001</t>
  </si>
  <si>
    <t>CHEROKEE LAND COMPANY</t>
  </si>
  <si>
    <t>17522071715001</t>
  </si>
  <si>
    <t>17521397780000</t>
  </si>
  <si>
    <t>TEXOMA INVESTMENTS INC</t>
  </si>
  <si>
    <t>BOWIE NURSING CENTER</t>
  </si>
  <si>
    <t>SAN JOSE NURS CENTER</t>
  </si>
  <si>
    <t>SAN ANTONIO HEALTH SERVICE CORPORATION</t>
  </si>
  <si>
    <t>19423163880001</t>
  </si>
  <si>
    <t>KINGSLAND HILLS CARE CTR</t>
  </si>
  <si>
    <t>17625006352000</t>
  </si>
  <si>
    <t>ADVANCED CARE CENTER TYLER LLC</t>
  </si>
  <si>
    <t>11333793120000</t>
  </si>
  <si>
    <t>25528842906000</t>
  </si>
  <si>
    <t>11333793120003</t>
  </si>
  <si>
    <t>COASTAL HEALTH CARE CENTER</t>
  </si>
  <si>
    <t>17418370981001</t>
  </si>
  <si>
    <t>LYTLE NURSING HOME</t>
  </si>
  <si>
    <t>KERN PLACE</t>
  </si>
  <si>
    <t>MORNINGSIDE HLTH &amp; REHAB</t>
  </si>
  <si>
    <t>17210877241000</t>
  </si>
  <si>
    <t>24575292438001</t>
  </si>
  <si>
    <t>ANDREW JAMES HOLMES JR</t>
  </si>
  <si>
    <t>FRANKLIN NURSING HOME</t>
  </si>
  <si>
    <t>17525286013001</t>
  </si>
  <si>
    <t>SILVER MANAGEMENT INC</t>
  </si>
  <si>
    <t>IHS/BURLESON @ SLVR HAVN</t>
  </si>
  <si>
    <t>17521967897004</t>
  </si>
  <si>
    <t>TEXAS HEALTH CARE PARTNERSHIP</t>
  </si>
  <si>
    <t>16406625752004</t>
  </si>
  <si>
    <t>HLTH CARE &amp; REHAB OF CORS</t>
  </si>
  <si>
    <t>17521498737006</t>
  </si>
  <si>
    <t>16406625752003</t>
  </si>
  <si>
    <t>CYPRESS WOODS CARE CENTER</t>
  </si>
  <si>
    <t>17521967897005</t>
  </si>
  <si>
    <t>COLLEGE STREET NURS CTR</t>
  </si>
  <si>
    <t>HURST CARE CENTER</t>
  </si>
  <si>
    <t>HERITAGE OAKS ESTATE</t>
  </si>
  <si>
    <t>17521466684001</t>
  </si>
  <si>
    <t>RISING STAR NURSING CENTER</t>
  </si>
  <si>
    <t>17525880625001</t>
  </si>
  <si>
    <t>CRYSTAL HILLS CARE INC</t>
  </si>
  <si>
    <t>KNIGHT'S NURSING HOME INC</t>
  </si>
  <si>
    <t>MARINER HLTH OF NW HSTN</t>
  </si>
  <si>
    <t>19537442568350</t>
  </si>
  <si>
    <t>17518211002004</t>
  </si>
  <si>
    <t>PILOT POINT ENTER INC</t>
  </si>
  <si>
    <t>KERN MANOR</t>
  </si>
  <si>
    <t>CELINA CARE CENTER</t>
  </si>
  <si>
    <t>17522206683001</t>
  </si>
  <si>
    <t>TULIA HEALTH AND REHAB CENTER</t>
  </si>
  <si>
    <t>17521561799008</t>
  </si>
  <si>
    <t>SENSITIVE CARE INC</t>
  </si>
  <si>
    <t>17522425473007</t>
  </si>
  <si>
    <t>AVALON CARE INC</t>
  </si>
  <si>
    <t>PINE GROVE NURSING CTR</t>
  </si>
  <si>
    <t>MARINER HLTH-S W HOUSTON</t>
  </si>
  <si>
    <t>17520414818002</t>
  </si>
  <si>
    <t>CHANDLER NURSING CTR INC</t>
  </si>
  <si>
    <t>ATRIA CHANDLER NSG CTR</t>
  </si>
  <si>
    <t>17522471519000</t>
  </si>
  <si>
    <t>ROCKWOOD MANOR</t>
  </si>
  <si>
    <t>TEXOMA SPECIALTY CARE CENTER</t>
  </si>
  <si>
    <t>NOCONA NURSING HOME</t>
  </si>
  <si>
    <t>MCKINNEY HLTHCARE CTR</t>
  </si>
  <si>
    <t>MULESHOE AREA HLTHCR CTR</t>
  </si>
  <si>
    <t>17523422958001</t>
  </si>
  <si>
    <t>BIRCHCLIFF MANAGEMENT IN</t>
  </si>
  <si>
    <t>13415659963000</t>
  </si>
  <si>
    <t>HCR LIMITED PARTNERSHIP</t>
  </si>
  <si>
    <t>HEARTLAND OF CC</t>
  </si>
  <si>
    <t>17560008942005</t>
  </si>
  <si>
    <t>CRANE COUNTY</t>
  </si>
  <si>
    <t>17601244068001</t>
  </si>
  <si>
    <t>AVALON PLACE-WHARTON INC</t>
  </si>
  <si>
    <t>WESSEX HOUSE (THE)</t>
  </si>
  <si>
    <t>17520684535000</t>
  </si>
  <si>
    <t>NORTH PLACE HEALTH CARE GR</t>
  </si>
  <si>
    <t>NORTH PLACE HLTH CARE GRP</t>
  </si>
  <si>
    <t>VALLEY VIEW CARE CENTER</t>
  </si>
  <si>
    <t>RICHARDSON MNR H &amp; R CTR</t>
  </si>
  <si>
    <t>17521498737009</t>
  </si>
  <si>
    <t>IHS OF KELLER AT MIMOSA</t>
  </si>
  <si>
    <t>17517762120006</t>
  </si>
  <si>
    <t>SENIOR CARE CONSULTANTS INC</t>
  </si>
  <si>
    <t>SENIOR CARE HEALTH &amp; REHABILITATION CENTER-DALLAS</t>
  </si>
  <si>
    <t>LORAINE MANOR INC</t>
  </si>
  <si>
    <t>RED OAK HEALTH AND REHABILITATION CENTER</t>
  </si>
  <si>
    <t>ROCKWALL NURSING CARE CENTER</t>
  </si>
  <si>
    <t>17313280376000</t>
  </si>
  <si>
    <t>VINTAGE HEALTH CENTER</t>
  </si>
  <si>
    <t>17521484083002</t>
  </si>
  <si>
    <t>BRIARCLIFF VILLAGE HLTH CT INC</t>
  </si>
  <si>
    <t>ATRIA BRIARCLIFF HLTH CTR</t>
  </si>
  <si>
    <t>17518893551007</t>
  </si>
  <si>
    <t>WOODLANDS NURS CTR (THE)</t>
  </si>
  <si>
    <t>17523466294001</t>
  </si>
  <si>
    <t>17521757140001</t>
  </si>
  <si>
    <t>WALNUT HILLS CONVALESCENT CENTER INC</t>
  </si>
  <si>
    <t>WALNUT HILLS CONVALESCENT CENTER</t>
  </si>
  <si>
    <t>VILLAGE HEALTHCARE CT THE</t>
  </si>
  <si>
    <t>17522076631001</t>
  </si>
  <si>
    <t>WESTCLIFF MANOR NURS HOME</t>
  </si>
  <si>
    <t>17418576751013</t>
  </si>
  <si>
    <t>DEER CREEK NURSING CENTER</t>
  </si>
  <si>
    <t>17522506512002</t>
  </si>
  <si>
    <t>ALTA MESA NURSING CTR INC</t>
  </si>
  <si>
    <t>17522534001002</t>
  </si>
  <si>
    <t>TEXARKANA MANAGEMENT CO</t>
  </si>
  <si>
    <t>10010740881001</t>
  </si>
  <si>
    <t>HARBOUR HEALTH CARE INC</t>
  </si>
  <si>
    <t>HEB NURSING CENTER</t>
  </si>
  <si>
    <t>17106503281002</t>
  </si>
  <si>
    <t>SUNRISE C&amp;R SHERMAN</t>
  </si>
  <si>
    <t>RENFRO NURSING HOME</t>
  </si>
  <si>
    <t>17600831287000</t>
  </si>
  <si>
    <t>11333042809001</t>
  </si>
  <si>
    <t>ENCORE NURSING CENTER PARTNERS LTD-85</t>
  </si>
  <si>
    <t>SUNRISE CONVALESCENT CTR</t>
  </si>
  <si>
    <t>17417343690000</t>
  </si>
  <si>
    <t>MANDA ANN CONVALESCENT HOME INC</t>
  </si>
  <si>
    <t>17519813723000</t>
  </si>
  <si>
    <t>D&amp;B MEDICAL EQUIPMENT CO</t>
  </si>
  <si>
    <t>COLLIN CARE CENTER</t>
  </si>
  <si>
    <t>CASTLE MANOR</t>
  </si>
  <si>
    <t>PARKWOOD PLACE</t>
  </si>
  <si>
    <t>17521889349000</t>
  </si>
  <si>
    <t>WESTRIDGE MANOR INC</t>
  </si>
  <si>
    <t>WESTRIDGE MANOR</t>
  </si>
  <si>
    <t>17419148147000</t>
  </si>
  <si>
    <t>ROMA MEMORIAL NURS HM IN</t>
  </si>
  <si>
    <t>17420220877014</t>
  </si>
  <si>
    <t>MONUMENT HILL NURS CTR</t>
  </si>
  <si>
    <t>17424697518000</t>
  </si>
  <si>
    <t>PARK PLACE MANOR INC</t>
  </si>
  <si>
    <t>HERITAGE FOREST LANE</t>
  </si>
  <si>
    <t>17525090688000</t>
  </si>
  <si>
    <t>VC LAND COMPANY</t>
  </si>
  <si>
    <t>VILLA CARE CENTER</t>
  </si>
  <si>
    <t>17521772008003</t>
  </si>
  <si>
    <t>THE VILLAGE CARE CENTER</t>
  </si>
  <si>
    <t>17525092809000</t>
  </si>
  <si>
    <t>LOUIS PASTEUR LAND CO</t>
  </si>
  <si>
    <t>LOUIS PASTEUR CARE CENTER</t>
  </si>
  <si>
    <t>15217090255005</t>
  </si>
  <si>
    <t>TEXAS LPC INC</t>
  </si>
  <si>
    <t>VALLEY VIEW NURSING CTR</t>
  </si>
  <si>
    <t>17426958033007</t>
  </si>
  <si>
    <t>CANTERBURY VILLA/HOUSTON</t>
  </si>
  <si>
    <t>17523039505003</t>
  </si>
  <si>
    <t>PRUSAK HEALTH CARE GROUP</t>
  </si>
  <si>
    <t>SOUTH PLACE NURSING CTR</t>
  </si>
  <si>
    <t>PEOPLES NSG CTRS/BEEVILLE</t>
  </si>
  <si>
    <t>RIVER OAKS NC CENTER INC</t>
  </si>
  <si>
    <t>PINECREST NSG &amp; REHAB CTR</t>
  </si>
  <si>
    <t>17522909971001</t>
  </si>
  <si>
    <t>GRACE PONDS CARE CTRS INC</t>
  </si>
  <si>
    <t>COLONIAL PARK MANOR</t>
  </si>
  <si>
    <t>17523011827001</t>
  </si>
  <si>
    <t>HEALTHCARE NETWORK INC</t>
  </si>
  <si>
    <t>14154276927002</t>
  </si>
  <si>
    <t>BILL OWENS</t>
  </si>
  <si>
    <t>17523832776002</t>
  </si>
  <si>
    <t>WINNSBORO NURSING PARTNERSHIP</t>
  </si>
  <si>
    <t>17523150328000</t>
  </si>
  <si>
    <t>ALTO NURSING CENTER INC</t>
  </si>
  <si>
    <t>CARRIAGE PARK NURSING CTR</t>
  </si>
  <si>
    <t>17522425473003</t>
  </si>
  <si>
    <t>HEMPHILL CARE CENTER</t>
  </si>
  <si>
    <t>MOUNTAIN VIEW PLACE</t>
  </si>
  <si>
    <t>19960408961001</t>
  </si>
  <si>
    <t>RUTH E OCONNOR LVNG TRST</t>
  </si>
  <si>
    <t>GEORGIA MNR NURSING HOME</t>
  </si>
  <si>
    <t>17427866995000</t>
  </si>
  <si>
    <t>BEXAR COUNTY MGMT CO</t>
  </si>
  <si>
    <t>RETAMA MNR NC-SOUTH</t>
  </si>
  <si>
    <t>RETAMA MANOR NURSING CENTER/LAREDO-SOUTH</t>
  </si>
  <si>
    <t>D000494604</t>
  </si>
  <si>
    <t>RETAMA MANOR NURSING CENTER/VICTORIA SOUTH</t>
  </si>
  <si>
    <t>RETAMA MANOR NSG CTR/SAN ANTONIO WEST</t>
  </si>
  <si>
    <t>17211197672005</t>
  </si>
  <si>
    <t>SOUTH GULF HOMES INC</t>
  </si>
  <si>
    <t>17526552710000</t>
  </si>
  <si>
    <t>NORTH RICHLAND GROUP LLC</t>
  </si>
  <si>
    <t>RETAMA MANOR WEST NSG CTR</t>
  </si>
  <si>
    <t>17521529333001</t>
  </si>
  <si>
    <t>SUTTON COUNTY HOSP DIST</t>
  </si>
  <si>
    <t>PEOPLE'S NSG CTR CUERO E</t>
  </si>
  <si>
    <t>THE ARBORETUM OF VICTORIA</t>
  </si>
  <si>
    <t>STONEYBROOK HEALTHCARE CENTER</t>
  </si>
  <si>
    <t>D000433703</t>
  </si>
  <si>
    <t>ARLINGTON VILLA</t>
  </si>
  <si>
    <t>17416512667006</t>
  </si>
  <si>
    <t>MERIDIAN HOSPITAL AUTHORITY</t>
  </si>
  <si>
    <t>17523512758001</t>
  </si>
  <si>
    <t>NEW GRAHAM OAKS CARE CTR INC</t>
  </si>
  <si>
    <t>GRAHAM OAKS CARE CENTER</t>
  </si>
  <si>
    <t>17424805970000</t>
  </si>
  <si>
    <t>NEW HOPE MANOR INC</t>
  </si>
  <si>
    <t>16213173277000</t>
  </si>
  <si>
    <t>JACQUES-MILLER HC PROP L</t>
  </si>
  <si>
    <t>TRINITY HILLS MANOR</t>
  </si>
  <si>
    <t>17519760940003</t>
  </si>
  <si>
    <t>PINETREE LODGE</t>
  </si>
  <si>
    <t>17522790207001</t>
  </si>
  <si>
    <t>L &amp; D HEALTH PROP INC</t>
  </si>
  <si>
    <t>17514778012003</t>
  </si>
  <si>
    <t>WOODCREEK NURSING CENTER</t>
  </si>
  <si>
    <t>17600770675002</t>
  </si>
  <si>
    <t>PECAN TREE LODGE</t>
  </si>
  <si>
    <t>STONELEIGH ESTATES</t>
  </si>
  <si>
    <t>17522161698002</t>
  </si>
  <si>
    <t>17523704652001</t>
  </si>
  <si>
    <t>COLONIAL CARE CENTER INC</t>
  </si>
  <si>
    <t>17522425473001</t>
  </si>
  <si>
    <t>ALL SEASONS NURSING HOME</t>
  </si>
  <si>
    <t>OAKBROOK NSG &amp; REHAB CTR</t>
  </si>
  <si>
    <t>NORTH PLAINS CARE CENTER</t>
  </si>
  <si>
    <t>17424899254002</t>
  </si>
  <si>
    <t>TIMBERWOOD NURSING HM IN</t>
  </si>
  <si>
    <t>TIMBERWOOD NURSING HOME</t>
  </si>
  <si>
    <t>17521950430000</t>
  </si>
  <si>
    <t>REGENCY HEALTHCARE INC</t>
  </si>
  <si>
    <t>HARBOR VIEW CARE CENTER</t>
  </si>
  <si>
    <t>SUN VALLEY HLTH CARE CTR</t>
  </si>
  <si>
    <t>17424929671002</t>
  </si>
  <si>
    <t>MADISONVILLE NURSING HOMES INC</t>
  </si>
  <si>
    <t>DAS EDEN HEIM</t>
  </si>
  <si>
    <t>17522596141002</t>
  </si>
  <si>
    <t>B D HEALTH CARE INC</t>
  </si>
  <si>
    <t>SILVER SEASONS CARE CTR</t>
  </si>
  <si>
    <t>SILVER PINE GERIATRIC CTR</t>
  </si>
  <si>
    <t>17522189939000</t>
  </si>
  <si>
    <t>OAK RIDGE MANOR INC</t>
  </si>
  <si>
    <t>15217971074002</t>
  </si>
  <si>
    <t>BRITWILL INVSTMNTS-II INC</t>
  </si>
  <si>
    <t>BOOKER HOSPITAL DISTRICT</t>
  </si>
  <si>
    <t>TWIN OAKS MANOR</t>
  </si>
  <si>
    <t>16214012797000</t>
  </si>
  <si>
    <t>RETAMA MANOR NURSING CENTER/LAREDO-WEST</t>
  </si>
  <si>
    <t>17424557100009</t>
  </si>
  <si>
    <t>ADVANCED LIVING TECHNOLOGIES INC</t>
  </si>
  <si>
    <t>VICTORIA NURSING AND REHABILITATION CENTER</t>
  </si>
  <si>
    <t>SUNRISE C&amp;R HUMBLE</t>
  </si>
  <si>
    <t>SUNRISE C&amp;R KATY</t>
  </si>
  <si>
    <t>17526208834001</t>
  </si>
  <si>
    <t>GREB MANAGEMENT INC</t>
  </si>
  <si>
    <t>COUNTRY CARE PLEX</t>
  </si>
  <si>
    <t>FLORESVILLE NURSING AND REHAB CENTER</t>
  </si>
  <si>
    <t>13300913772003</t>
  </si>
  <si>
    <t>15817744467000</t>
  </si>
  <si>
    <t>METRO HEALTH FOUND INC</t>
  </si>
  <si>
    <t>OAK BROOK HEALTH CARE CTR</t>
  </si>
  <si>
    <t>MOORE COUNTY HOSPITAL DISTRICT</t>
  </si>
  <si>
    <t>MEMORIAL NURSING AND REHABILITATION CENTER</t>
  </si>
  <si>
    <t>SILVER HAVEN NURSING CTR</t>
  </si>
  <si>
    <t>17523348054001</t>
  </si>
  <si>
    <t>SHERMAN CARE ASSOCIATES LTD</t>
  </si>
  <si>
    <t>WEST PLACE NURS CENTER</t>
  </si>
  <si>
    <t>17526208834002</t>
  </si>
  <si>
    <t>CHERRY ST ANNEX NSG FAC</t>
  </si>
  <si>
    <t>17526208834000</t>
  </si>
  <si>
    <t>CHERRY STREET MNR NSG FAC</t>
  </si>
  <si>
    <t>17524796145000</t>
  </si>
  <si>
    <t>LEWISVILLE MANAGEMENT CO</t>
  </si>
  <si>
    <t>AUTUMN OAKS CARE CENTER</t>
  </si>
  <si>
    <t>MT PLEASANT HEATLHCARE CT</t>
  </si>
  <si>
    <t>17522474299002</t>
  </si>
  <si>
    <t>BOWIE BURK CORPORATION INC</t>
  </si>
  <si>
    <t>CARE MANOR NURSING CENTER</t>
  </si>
  <si>
    <t>17522474299004</t>
  </si>
  <si>
    <t>17521682066001</t>
  </si>
  <si>
    <t>SOUTHLAND HEALTH CARE CENTER LTD</t>
  </si>
  <si>
    <t>SOUTHLAND HEALTH CARE CTR</t>
  </si>
  <si>
    <t>WOODLANDS NURSING CENTER</t>
  </si>
  <si>
    <t>17524638271000</t>
  </si>
  <si>
    <t>17425056961002</t>
  </si>
  <si>
    <t>WOOLDRIDGE PLACE NC INC</t>
  </si>
  <si>
    <t>WOOLDRIDGE PLACE NSG CTR</t>
  </si>
  <si>
    <t>30010740881001</t>
  </si>
  <si>
    <t>17425040650000</t>
  </si>
  <si>
    <t>TOWN HALL ESTATES - WHITNEY INC</t>
  </si>
  <si>
    <t>17513384432000</t>
  </si>
  <si>
    <t>AMERICAN RELIGIOUS TOWN HALL MEETING INC</t>
  </si>
  <si>
    <t>16215843760000</t>
  </si>
  <si>
    <t>CANYON HEALTHCARE CORPORATION</t>
  </si>
  <si>
    <t>GLDN PLNS CARE CTR CANYON</t>
  </si>
  <si>
    <t>17416971350002</t>
  </si>
  <si>
    <t>TOWN HALL ESTATES-HILLSBORO INC</t>
  </si>
  <si>
    <t>MULLICAN CARE CENTER</t>
  </si>
  <si>
    <t>CALVERT NURSING HOME</t>
  </si>
  <si>
    <t>HEARTLAND NE SAN ANTONIO</t>
  </si>
  <si>
    <t>17426555474001</t>
  </si>
  <si>
    <t>VALLEY CARE INC</t>
  </si>
  <si>
    <t>EBONY LAKE CONV CENTER</t>
  </si>
  <si>
    <t>17425442823000</t>
  </si>
  <si>
    <t>SUNSET PLACE</t>
  </si>
  <si>
    <t>17523056517000</t>
  </si>
  <si>
    <t>ART NURSING</t>
  </si>
  <si>
    <t>BRENTWOOD PLACE ONE</t>
  </si>
  <si>
    <t>17212973170000</t>
  </si>
  <si>
    <t>HCC PARK MANOR INC</t>
  </si>
  <si>
    <t>PARK MANOR</t>
  </si>
  <si>
    <t>17425009259002</t>
  </si>
  <si>
    <t>MISSION NURSING HOME INC</t>
  </si>
  <si>
    <t>MISSION NSG &amp; REHAB CTR</t>
  </si>
  <si>
    <t>COMFORT SENIOR LIV CTR</t>
  </si>
  <si>
    <t>17425045170000</t>
  </si>
  <si>
    <t>CAM-COL PARTNERSHIP</t>
  </si>
  <si>
    <t>OAK PARK CARE CENTER</t>
  </si>
  <si>
    <t>19536562978007</t>
  </si>
  <si>
    <t>17602344131000</t>
  </si>
  <si>
    <t>HEARTWAY III CORPORATION</t>
  </si>
  <si>
    <t>17420886610001</t>
  </si>
  <si>
    <t>BAYWIND VILLAGE INC</t>
  </si>
  <si>
    <t>BAYWIND VILLAGE CONVALESCENT CENTER</t>
  </si>
  <si>
    <t>19536562978004</t>
  </si>
  <si>
    <t>17524099243000</t>
  </si>
  <si>
    <t>SPUR N H INC</t>
  </si>
  <si>
    <t>D000456704</t>
  </si>
  <si>
    <t>17416233710189</t>
  </si>
  <si>
    <t>WILLOW BEND CARE CENTER</t>
  </si>
  <si>
    <t>17522305998004</t>
  </si>
  <si>
    <t>HHSC FOR PREFERRED CARE HEALTH FACILITIE</t>
  </si>
  <si>
    <t>PLEASANT STAR MANOR</t>
  </si>
  <si>
    <t>17517731679001</t>
  </si>
  <si>
    <t>CONSUMER RETIREMENT SERVICES INC</t>
  </si>
  <si>
    <t>AUTUMN CARE CANNON MANOR</t>
  </si>
  <si>
    <t>17425099102000</t>
  </si>
  <si>
    <t>GRACYWOODS NURSING CENTER INC</t>
  </si>
  <si>
    <t>GRACY WOODS NURSING CENTER</t>
  </si>
  <si>
    <t>WINDSOR NURSING CENTER</t>
  </si>
  <si>
    <t>17522484132002</t>
  </si>
  <si>
    <t>RADFORD HILLS CONV CTR I</t>
  </si>
  <si>
    <t>17425147497000</t>
  </si>
  <si>
    <t>CHAVANEAUX CARE CTR INC</t>
  </si>
  <si>
    <t>17106267820003</t>
  </si>
  <si>
    <t>SUNRISE C&amp;R STANTON</t>
  </si>
  <si>
    <t>SUNRISE C&amp;R VALLEY MILLS</t>
  </si>
  <si>
    <t>HERITAGE OAKS</t>
  </si>
  <si>
    <t>17523133746001</t>
  </si>
  <si>
    <t>LAKE COUNTRY MANOR INC</t>
  </si>
  <si>
    <t>17106267820001</t>
  </si>
  <si>
    <t>SUNRISE C&amp;R MOODY</t>
  </si>
  <si>
    <t>17419989284002</t>
  </si>
  <si>
    <t>BOWERS DEVELOPMENT CO</t>
  </si>
  <si>
    <t>REGENCY VILLAGE CARE CTR</t>
  </si>
  <si>
    <t>17522522907001</t>
  </si>
  <si>
    <t>DICKENS COUNTY NURSING H</t>
  </si>
  <si>
    <t>15615469473000</t>
  </si>
  <si>
    <t>PENAN PARTNERSHIP A LIMITED PARTNERSHIP</t>
  </si>
  <si>
    <t>PEBBLE CREEK NURSING CENTER</t>
  </si>
  <si>
    <t>17510807492000</t>
  </si>
  <si>
    <t>MOORE'S NSG HM A PARTNRSP</t>
  </si>
  <si>
    <t>MOORES NURSING HOME</t>
  </si>
  <si>
    <t>MATHIS NURSING CENTER</t>
  </si>
  <si>
    <t>17524706110001</t>
  </si>
  <si>
    <t>AUSTIN-ESTRN HLLS C C IN</t>
  </si>
  <si>
    <t>17522553969002</t>
  </si>
  <si>
    <t>LM HEALTH CARE CENTER INC</t>
  </si>
  <si>
    <t>LONG MEADOW CARE CENTER</t>
  </si>
  <si>
    <t>17417510561000</t>
  </si>
  <si>
    <t>PLEASANT MANOR LIVING CTR</t>
  </si>
  <si>
    <t>BUFFALO NURSING HOME</t>
  </si>
  <si>
    <t>17522536709001</t>
  </si>
  <si>
    <t>RUSH AND MIKE WHEELER INC</t>
  </si>
  <si>
    <t>17425175407000</t>
  </si>
  <si>
    <t>JANUARY CARE HOME INC</t>
  </si>
  <si>
    <t>JANUARY CARE HOME</t>
  </si>
  <si>
    <t>HEARTLAND HEALTH CARE CTR</t>
  </si>
  <si>
    <t>17522070428005</t>
  </si>
  <si>
    <t>ALAMO HGTS HLTH &amp; RHB CTR</t>
  </si>
  <si>
    <t>THE OAKS AT BROOKSHIRE</t>
  </si>
  <si>
    <t>17523181174001</t>
  </si>
  <si>
    <t>GREEN OAKS MANAGEMENT CO</t>
  </si>
  <si>
    <t>GREEN OAKS NURSING HOME</t>
  </si>
  <si>
    <t>SUNRISE C&amp;R CORRIGAN</t>
  </si>
  <si>
    <t>15822384895000</t>
  </si>
  <si>
    <t>MARINER HEALTH CARE OF NASHVILLE INC</t>
  </si>
  <si>
    <t>SUNRISE C&amp;R WELLS</t>
  </si>
  <si>
    <t>17522584667000</t>
  </si>
  <si>
    <t>GRAPELAND NURSING CENTER LTD</t>
  </si>
  <si>
    <t>WINFIELD HEALTHCARE</t>
  </si>
  <si>
    <t>17522552698001</t>
  </si>
  <si>
    <t>DSJ HEALTHCARE INC</t>
  </si>
  <si>
    <t>COLLINWOOD CARE CENTER</t>
  </si>
  <si>
    <t>SUNRISE C&amp;R GROESBECK</t>
  </si>
  <si>
    <t>SUNRISE C&amp;R LUFKIN</t>
  </si>
  <si>
    <t>17523948929001</t>
  </si>
  <si>
    <t>WOODCREEK NURSING CTR IN</t>
  </si>
  <si>
    <t>17522503253001</t>
  </si>
  <si>
    <t>TEXHEALTH PROP LEASING I</t>
  </si>
  <si>
    <t>PRAIRIE MEADOWS</t>
  </si>
  <si>
    <t>17313334777001</t>
  </si>
  <si>
    <t>ASHFORD HALL</t>
  </si>
  <si>
    <t>SOUTHERN MANOR NURSING HM</t>
  </si>
  <si>
    <t>SYCAMORE CARE CENTER</t>
  </si>
  <si>
    <t>12374084411001</t>
  </si>
  <si>
    <t>CROSSROADS EVANGELISM INC</t>
  </si>
  <si>
    <t>17417510561006</t>
  </si>
  <si>
    <t>CENTEX CARE CENTER</t>
  </si>
  <si>
    <t>CANTERBURY VILLA-FT WORTH</t>
  </si>
  <si>
    <t>BROWNWOOD NURSING HOME</t>
  </si>
  <si>
    <t>17520905609001</t>
  </si>
  <si>
    <t>SOUTHWESTERN ADV H SVS I</t>
  </si>
  <si>
    <t>HUGULEY NURSING CENTER</t>
  </si>
  <si>
    <t>AVALON PLACE</t>
  </si>
  <si>
    <t>17522634017001</t>
  </si>
  <si>
    <t>CANTERBURY VILLA EAGLE PA</t>
  </si>
  <si>
    <t>17524207036002</t>
  </si>
  <si>
    <t>CS DENTON PARTNERS LTD</t>
  </si>
  <si>
    <t>VINTAGE HEALTH CARE CTR</t>
  </si>
  <si>
    <t>17521843155002</t>
  </si>
  <si>
    <t>HEMPHILL CARE CENTER INC</t>
  </si>
  <si>
    <t>AVALON PLACE-HEMPHILL</t>
  </si>
  <si>
    <t>COLUMBUS CARE CENTER</t>
  </si>
  <si>
    <t>17602344123000</t>
  </si>
  <si>
    <t>HEARTWAY CORPORATION</t>
  </si>
  <si>
    <t>17602738183001</t>
  </si>
  <si>
    <t>17425295395000</t>
  </si>
  <si>
    <t>WECARE TOO INC</t>
  </si>
  <si>
    <t>SUNNYBROOK HEALTH CARE CT</t>
  </si>
  <si>
    <t>17522707870002</t>
  </si>
  <si>
    <t>FAMILY HERITAGE</t>
  </si>
  <si>
    <t>17425351446001</t>
  </si>
  <si>
    <t>AMEER KHAN, INC.</t>
  </si>
  <si>
    <t>17522707870001</t>
  </si>
  <si>
    <t>COURTYARD CARE CENTER</t>
  </si>
  <si>
    <t>17522737786001</t>
  </si>
  <si>
    <t>REGENCY NURSING CTR INC</t>
  </si>
  <si>
    <t>REGENCY NURSING HOME INC</t>
  </si>
  <si>
    <t>IHS OF TEXOMA @ SHERMAN</t>
  </si>
  <si>
    <t>16207258910001</t>
  </si>
  <si>
    <t>D000520203</t>
  </si>
  <si>
    <t>SPUR NURSING HOME</t>
  </si>
  <si>
    <t>17425372681000</t>
  </si>
  <si>
    <t>17522823826000</t>
  </si>
  <si>
    <t>ROTAN NURSING HOME INC</t>
  </si>
  <si>
    <t>17425372640000</t>
  </si>
  <si>
    <t>PHARR NURSING HOME INC</t>
  </si>
  <si>
    <t>17425390790001</t>
  </si>
  <si>
    <t>AVANTE VILLA AT CORPUS C</t>
  </si>
  <si>
    <t>SUNRISE C&amp;R CORPUS CHRIST</t>
  </si>
  <si>
    <t>IHS OF BENBRK @ TRNTY HLS</t>
  </si>
  <si>
    <t>17522828890002</t>
  </si>
  <si>
    <t>ASHFORD HALL INC</t>
  </si>
  <si>
    <t>COLONIAL PINES HLTH C CTR</t>
  </si>
  <si>
    <t>17523334906001</t>
  </si>
  <si>
    <t>HUDSON NURS HMS A NP COR</t>
  </si>
  <si>
    <t>HONEY GROVE NURSING CTR</t>
  </si>
  <si>
    <t>17506974124001</t>
  </si>
  <si>
    <t>NEWBURN HEALTH SERVICES INC</t>
  </si>
  <si>
    <t>BONNER PLACE</t>
  </si>
  <si>
    <t>BELLMEAD FAMILY CARE</t>
  </si>
  <si>
    <t>15216797470000</t>
  </si>
  <si>
    <t>INTEGRATED OF AMARILLO INC</t>
  </si>
  <si>
    <t>17522900517001</t>
  </si>
  <si>
    <t>CRANE MANAGEMENT COMPANY</t>
  </si>
  <si>
    <t>17522900533001</t>
  </si>
  <si>
    <t>MCCAMEY MANAGEMENT CO</t>
  </si>
  <si>
    <t>COUNTRY VIEW MANOR</t>
  </si>
  <si>
    <t>17525286070001</t>
  </si>
  <si>
    <t>WINNWOOD CARE INC</t>
  </si>
  <si>
    <t>HOT HC&amp;R CTR-BROOKHOLLOW</t>
  </si>
  <si>
    <t>MELROSE NURSING CENTER</t>
  </si>
  <si>
    <t>17524027251002</t>
  </si>
  <si>
    <t>ASPEN HEALTH CARE LTD</t>
  </si>
  <si>
    <t>17525286054001</t>
  </si>
  <si>
    <t>ITALY CARE INC</t>
  </si>
  <si>
    <t>17425407867000</t>
  </si>
  <si>
    <t>SIERRA HEALTH SYSTEMS IN</t>
  </si>
  <si>
    <t>STONEBRIDGE HLTH CENTER</t>
  </si>
  <si>
    <t>MULESHOE AREA HOSPITAL DISTRICT</t>
  </si>
  <si>
    <t>PARK VIEW NURSING CARE CENTER</t>
  </si>
  <si>
    <t>17522937907001</t>
  </si>
  <si>
    <t>TEAGUE MANAGEMENT COMPANY</t>
  </si>
  <si>
    <t>17425464421001</t>
  </si>
  <si>
    <t>ROBERTSON COUNTY NURSING HOME INC</t>
  </si>
  <si>
    <t>ARBORETUM HLTH CARE CTR</t>
  </si>
  <si>
    <t>17418591537006</t>
  </si>
  <si>
    <t>HEALTH CARE ADMINISTRATION COMPANY</t>
  </si>
  <si>
    <t>17522937873001</t>
  </si>
  <si>
    <t>ROBERTSON MANAGEMENT CORPORATION</t>
  </si>
  <si>
    <t>HOT HC&amp;R CTR - DEL MAR</t>
  </si>
  <si>
    <t>17522951486000</t>
  </si>
  <si>
    <t>SHIELDS CARE CENTER INC</t>
  </si>
  <si>
    <t>DENTON REHAB &amp; NURSNG CTR</t>
  </si>
  <si>
    <t>HOT HC&amp;R CTR-ANDERSON LN</t>
  </si>
  <si>
    <t>17524299827001</t>
  </si>
  <si>
    <t>BERGERSON FAMILY CARE INC</t>
  </si>
  <si>
    <t>HOT HC&amp;R CTR-BRYAN MANOR</t>
  </si>
  <si>
    <t>HOT HC&amp;R CTR-MASON</t>
  </si>
  <si>
    <t>DALLAM-HARTLEY COUNTIES HOSPITAL DISTRIC</t>
  </si>
  <si>
    <t>17212599314000</t>
  </si>
  <si>
    <t>HAMILTON PREMIER HLTH IN</t>
  </si>
  <si>
    <t>17602184966000</t>
  </si>
  <si>
    <t>GREENTREE HEALTH CTR INC</t>
  </si>
  <si>
    <t>17602738175001</t>
  </si>
  <si>
    <t>AZALEA PLACE INC</t>
  </si>
  <si>
    <t>SUNRISE C&amp;R WYLIE</t>
  </si>
  <si>
    <t>17523517054001</t>
  </si>
  <si>
    <t>DALLAS NORTH HLTH CA INC</t>
  </si>
  <si>
    <t>17524505942001</t>
  </si>
  <si>
    <t>CHESHIER INC</t>
  </si>
  <si>
    <t>13635940961002</t>
  </si>
  <si>
    <t>ARMSTRONG NURSING CENTER</t>
  </si>
  <si>
    <t>17416016685003</t>
  </si>
  <si>
    <t>RIVER OAKS HEALTH AND REHABILITATION CENTER</t>
  </si>
  <si>
    <t>19536562978008</t>
  </si>
  <si>
    <t>17522533227000</t>
  </si>
  <si>
    <t>VAN ZANDT ENTERPISES INC</t>
  </si>
  <si>
    <t>COUNTRY TRAILS CARE CTR</t>
  </si>
  <si>
    <t>17523056517001</t>
  </si>
  <si>
    <t>17523056517002</t>
  </si>
  <si>
    <t>BRENTWOOD PLACE III</t>
  </si>
  <si>
    <t>10424327806003</t>
  </si>
  <si>
    <t>BRIARWOOD HEALTHCARE CTR</t>
  </si>
  <si>
    <t>SENSITIVE CARE LPHC INC</t>
  </si>
  <si>
    <t>AUTUMN HILLS C C-RICHMOND</t>
  </si>
  <si>
    <t>SNSTV CR GLDN AGE MNR INC</t>
  </si>
  <si>
    <t>17512478979003</t>
  </si>
  <si>
    <t>CAPROCK COM ACT ASSOC IN</t>
  </si>
  <si>
    <t>17523562712000</t>
  </si>
  <si>
    <t>TRILLIUM HEALTHCARE INC</t>
  </si>
  <si>
    <t>17523109704004</t>
  </si>
  <si>
    <t>BRENTWOOD HEALTHCARE, LTD.</t>
  </si>
  <si>
    <t>17519084127001</t>
  </si>
  <si>
    <t>17523088825000</t>
  </si>
  <si>
    <t>K NICHOLS &amp; B NICHOLS HEALTHCARE INC</t>
  </si>
  <si>
    <t>17523011827004</t>
  </si>
  <si>
    <t>CANTERBURY VILLA-BALLINGR</t>
  </si>
  <si>
    <t>19536562978006</t>
  </si>
  <si>
    <t>GUADALUPE VALLEY NURS CTR</t>
  </si>
  <si>
    <t>17211609965001</t>
  </si>
  <si>
    <t>SOUTHERN HEALTHCARE SYSTEMS INC</t>
  </si>
  <si>
    <t>PINECREST NURSING &amp; REHAB CENTER</t>
  </si>
  <si>
    <t>ASHFORD GARDENS</t>
  </si>
  <si>
    <t>17211609965000</t>
  </si>
  <si>
    <t>17524254707001</t>
  </si>
  <si>
    <t>DEDICATED CARE INC XXII</t>
  </si>
  <si>
    <t>17416205908005</t>
  </si>
  <si>
    <t>TEXOMA REGIONAL CARE CTR</t>
  </si>
  <si>
    <t>17523517492000</t>
  </si>
  <si>
    <t>QUAIL CREEK N&amp;R REHAB CT</t>
  </si>
  <si>
    <t>VILLAGE AT VALLEY INN</t>
  </si>
  <si>
    <t>DE LEON NURS HOME</t>
  </si>
  <si>
    <t>17524793076001</t>
  </si>
  <si>
    <t>PEOPLECARE HRTG CTRY MN</t>
  </si>
  <si>
    <t>COUNTRY MANOR CARE CTR</t>
  </si>
  <si>
    <t>17603095419000</t>
  </si>
  <si>
    <t>VILLAGE ON THE CREEK HCC</t>
  </si>
  <si>
    <t>17523351512001</t>
  </si>
  <si>
    <t>MARION COUNTY MANAGEMENT</t>
  </si>
  <si>
    <t>MAGNOLIA MANOR NURSING HOME</t>
  </si>
  <si>
    <t>17522522923001</t>
  </si>
  <si>
    <t>HEALTH RELATED SERV INC</t>
  </si>
  <si>
    <t>17522790207000</t>
  </si>
  <si>
    <t>17520813183000</t>
  </si>
  <si>
    <t>17523380008000</t>
  </si>
  <si>
    <t>LAKE PARK NURSING &amp; REHAB</t>
  </si>
  <si>
    <t>17523395048000</t>
  </si>
  <si>
    <t>TEXARKANA LEISURE LODGE</t>
  </si>
  <si>
    <t>PINE HAVEN CARE CENTER</t>
  </si>
  <si>
    <t>17524969072001</t>
  </si>
  <si>
    <t>PEOPLECARE HER W HILLS INC</t>
  </si>
  <si>
    <t>17521498737013</t>
  </si>
  <si>
    <t>I H S OF BENBROOK AT TRINITY HILLS</t>
  </si>
  <si>
    <t>AVALON PLACE-ODESSA</t>
  </si>
  <si>
    <t>17524556044002</t>
  </si>
  <si>
    <t>RED RIVER HLTH PROP INC</t>
  </si>
  <si>
    <t>THE OAKS OF ORANGE</t>
  </si>
  <si>
    <t>17524254699001</t>
  </si>
  <si>
    <t>DEDICATED CARE INC XXI</t>
  </si>
  <si>
    <t>JONES HEALTH CARE CENTER</t>
  </si>
  <si>
    <t>17602887691000</t>
  </si>
  <si>
    <t>HARBOURVIEW CARE CENTER INC</t>
  </si>
  <si>
    <t>10424327806001</t>
  </si>
  <si>
    <t>SENS CR WIND PL HLTHCR IN</t>
  </si>
  <si>
    <t>LALLA INVESTMENTS INC</t>
  </si>
  <si>
    <t>LALLA CONV CENTER</t>
  </si>
  <si>
    <t>HERITAGE PARK NURSING HM</t>
  </si>
  <si>
    <t>19113468995015</t>
  </si>
  <si>
    <t>HERITAGE MANOR/PLANO</t>
  </si>
  <si>
    <t>CANTERBURY VILLA OF CISCO</t>
  </si>
  <si>
    <t>PINE HILL TERRACE</t>
  </si>
  <si>
    <t>17523495046000</t>
  </si>
  <si>
    <t>WBM MANAGEMENT COMPANY</t>
  </si>
  <si>
    <t>17520349006001</t>
  </si>
  <si>
    <t>ROCKPORT NURSING CTR INC</t>
  </si>
  <si>
    <t>ROCKPORT CARE CENTER</t>
  </si>
  <si>
    <t>17425557810000</t>
  </si>
  <si>
    <t>WINNIE L CORPORATION</t>
  </si>
  <si>
    <t>WINNIE L NURSING FACILITY</t>
  </si>
  <si>
    <t>CORONADO NSG CTR</t>
  </si>
  <si>
    <t>17522875180001</t>
  </si>
  <si>
    <t>GRAPEVINE 400 INC</t>
  </si>
  <si>
    <t>17522557036000</t>
  </si>
  <si>
    <t>FRANKLIN COUNTY B &amp; D IN</t>
  </si>
  <si>
    <t>ROWLETT NURSING CENTER</t>
  </si>
  <si>
    <t>17420806196003</t>
  </si>
  <si>
    <t>OAK MANOR INC</t>
  </si>
  <si>
    <t>SCHULENBURG REGENCY NURSING CENTER</t>
  </si>
  <si>
    <t>17425821703000</t>
  </si>
  <si>
    <t>LUMBERTON CARE CENTER INC</t>
  </si>
  <si>
    <t>LUMBERTON NSG &amp; REHAB CTR</t>
  </si>
  <si>
    <t>17524796145004</t>
  </si>
  <si>
    <t>CAMELOT CTR OF LEWISV'LL</t>
  </si>
  <si>
    <t>WINDSOR MANOR NURSING CTR</t>
  </si>
  <si>
    <t>ARCHER CITY NSG CTR</t>
  </si>
  <si>
    <t>17520586128000</t>
  </si>
  <si>
    <t>RETIREMENT AND NURSING CENTER AUSTIN LTD</t>
  </si>
  <si>
    <t>RETIREMENT &amp; NURSING CENTER</t>
  </si>
  <si>
    <t>14809701593004</t>
  </si>
  <si>
    <t>HORIZON MANOR NURSING HOME</t>
  </si>
  <si>
    <t>14502280556012</t>
  </si>
  <si>
    <t>GOOD SAMARITAN SOCIETY - BROWNSVILLE</t>
  </si>
  <si>
    <t>CANTERBURY VILLA OF BAIRD</t>
  </si>
  <si>
    <t>SILVER LEAVES NURSING CTR</t>
  </si>
  <si>
    <t>GOOD SAMARITAN SOCIETY - LAKE FOREST VILLAGE</t>
  </si>
  <si>
    <t>COVENANT CARE CENTER</t>
  </si>
  <si>
    <t>LAMPASAS NSG &amp; REHAB CTR</t>
  </si>
  <si>
    <t>17523334906002</t>
  </si>
  <si>
    <t>17416655938005</t>
  </si>
  <si>
    <t>AMISTAD NURS HOME INC</t>
  </si>
  <si>
    <t>19536562978011</t>
  </si>
  <si>
    <t>CLAIRMONT (THE)</t>
  </si>
  <si>
    <t>17419733526002</t>
  </si>
  <si>
    <t>SAN PEDRO MANOR INC</t>
  </si>
  <si>
    <t>MARINER HLTH OF FT WORTH</t>
  </si>
  <si>
    <t>LYNWOOD MANOR</t>
  </si>
  <si>
    <t>CONCHO HEALTH &amp; REHAB CENTER</t>
  </si>
  <si>
    <t>17519799369003</t>
  </si>
  <si>
    <t>BRIDGEPORT CARE CENTER</t>
  </si>
  <si>
    <t>VALLEY GRANDE MANOR, INC.</t>
  </si>
  <si>
    <t>14502280556007</t>
  </si>
  <si>
    <t>THE PARKS METHDST RET VIL</t>
  </si>
  <si>
    <t>16212114140000</t>
  </si>
  <si>
    <t>SAINT JO NURSING CENTER</t>
  </si>
  <si>
    <t>HEARTLAND HLTH CC-AUSTIN</t>
  </si>
  <si>
    <t>17415462013003</t>
  </si>
  <si>
    <t>CITY OF CAMP WOOD TEXAS</t>
  </si>
  <si>
    <t>CAMP WOOD CONV CENTER</t>
  </si>
  <si>
    <t>14502280556004</t>
  </si>
  <si>
    <t>GOOD SAMARITAN SOCIETY - MCALLEN</t>
  </si>
  <si>
    <t>RETAMA MANOR NURSING CENTER JOURDANTON</t>
  </si>
  <si>
    <t>17511075743000</t>
  </si>
  <si>
    <t>RESORT LODGE INC</t>
  </si>
  <si>
    <t>RESORT LODGE</t>
  </si>
  <si>
    <t>15815823701001</t>
  </si>
  <si>
    <t>KENT NURSING CENTER</t>
  </si>
  <si>
    <t>MARINER HLTH OF ARLINGTON</t>
  </si>
  <si>
    <t>HEARTLAND HLTH CC-BEDFORD</t>
  </si>
  <si>
    <t>16212114140002</t>
  </si>
  <si>
    <t>17106932225001</t>
  </si>
  <si>
    <t>CROCKETT HEALTH CARE ASSOCIATES INC</t>
  </si>
  <si>
    <t>HOUSTON COUNTY NURSING HOME</t>
  </si>
  <si>
    <t>17107656252001</t>
  </si>
  <si>
    <t>LOS LOBOS MANAGEMENT INC</t>
  </si>
  <si>
    <t>UPSHUR MANOR</t>
  </si>
  <si>
    <t>MARINER HEALTH OF SAN ANTONIO</t>
  </si>
  <si>
    <t>17524254749001</t>
  </si>
  <si>
    <t>DEDICATED CARE INC XXIII</t>
  </si>
  <si>
    <t>KIRKWOOD MANOR</t>
  </si>
  <si>
    <t>KEENELAND HLTH &amp; REHAB CT</t>
  </si>
  <si>
    <t>IHS TX @ TERRELL CARE CTR</t>
  </si>
  <si>
    <t>IHS OF WICHITA FALLS</t>
  </si>
  <si>
    <t>HERITAGE GARDENS</t>
  </si>
  <si>
    <t>HERITAGE ESTATES</t>
  </si>
  <si>
    <t>IHS OF TERRELL</t>
  </si>
  <si>
    <t>IHS OF PLAINVIEW</t>
  </si>
  <si>
    <t>IHS OF IOWA PARK</t>
  </si>
  <si>
    <t>13516868000001</t>
  </si>
  <si>
    <t>FORUM GROUP INC</t>
  </si>
  <si>
    <t>HEALTH CT MONTEVISTA-CRDO</t>
  </si>
  <si>
    <t>OAK BROOK HLTH CR CTR</t>
  </si>
  <si>
    <t>LAKEVIEW MANOR</t>
  </si>
  <si>
    <t>17523039505001</t>
  </si>
  <si>
    <t>WEST PLACE NURSING CENTER</t>
  </si>
  <si>
    <t>15817086000002</t>
  </si>
  <si>
    <t>HILL COUNTRY MEM HOSPITA</t>
  </si>
  <si>
    <t>MARINER HLTH OF 1ST COLNY</t>
  </si>
  <si>
    <t>19536562978013</t>
  </si>
  <si>
    <t>COMANCHE TRAIL NURSING CT</t>
  </si>
  <si>
    <t>17414974851002</t>
  </si>
  <si>
    <t>MEDEDICAL HOSPITAL OF BUNA TX INC</t>
  </si>
  <si>
    <t>BUNA NURSING HOME</t>
  </si>
  <si>
    <t>HERITAGE MANOR/LONGVIEW</t>
  </si>
  <si>
    <t>17522823032002</t>
  </si>
  <si>
    <t>PREFERRED CARE HEALTH FACILITIES OF TEXAS II INC</t>
  </si>
  <si>
    <t>PROFESSIONAL CARE CENTER</t>
  </si>
  <si>
    <t>17514292402002</t>
  </si>
  <si>
    <t>AZLE MANOR INC</t>
  </si>
  <si>
    <t>ALTO CARE CENTER</t>
  </si>
  <si>
    <t>17524974635001</t>
  </si>
  <si>
    <t>EMORY CARE CENTER INC</t>
  </si>
  <si>
    <t>17603383526001</t>
  </si>
  <si>
    <t>KERENS SOUTHWOOD</t>
  </si>
  <si>
    <t>19536562978001</t>
  </si>
  <si>
    <t>OAK CREST NURSING CTR INC</t>
  </si>
  <si>
    <t>HOT HC&amp;R CTR-POTEET</t>
  </si>
  <si>
    <t>WESTHAVEN NURSING CENTER</t>
  </si>
  <si>
    <t>17425950999001</t>
  </si>
  <si>
    <t>CAREAGE PL-PILOT PNT INC</t>
  </si>
  <si>
    <t>17418588954000</t>
  </si>
  <si>
    <t>COLONIAL BELLE NURSING HM</t>
  </si>
  <si>
    <t>BURMONT NURSING CENTER</t>
  </si>
  <si>
    <t>17524588872001</t>
  </si>
  <si>
    <t>LUBBOCK HEALTH CARE INC</t>
  </si>
  <si>
    <t>PARKWAY MANOR CARE CENTER</t>
  </si>
  <si>
    <t>17525235127001</t>
  </si>
  <si>
    <t>SANTA ANNA HLTH PROP INC</t>
  </si>
  <si>
    <t>17524254673000</t>
  </si>
  <si>
    <t>DEDICATED CARE INC XX</t>
  </si>
  <si>
    <t>17526076439000</t>
  </si>
  <si>
    <t>LTC HEALTH MANAGEMENT INC</t>
  </si>
  <si>
    <t>25528842906001</t>
  </si>
  <si>
    <t>17523098873002</t>
  </si>
  <si>
    <t>PALUXY ROAD HLTH CARE INC</t>
  </si>
  <si>
    <t>GRANBURY VILLA</t>
  </si>
  <si>
    <t>HEARTLAND OF SAN ANTONIO</t>
  </si>
  <si>
    <t>SPRING OAKS TERRACE</t>
  </si>
  <si>
    <t>SOUTHERN MANOR INC</t>
  </si>
  <si>
    <t>17425736794001</t>
  </si>
  <si>
    <t>WINDCREST N&amp;REHAB CTR IN</t>
  </si>
  <si>
    <t>WINDCREST N&amp;REHAB CTR INC</t>
  </si>
  <si>
    <t>RICHLAND MANOR</t>
  </si>
  <si>
    <t>19536562978009</t>
  </si>
  <si>
    <t>10442016448001</t>
  </si>
  <si>
    <t>HUGH LAMARCHE</t>
  </si>
  <si>
    <t>WINNSBORO LIVING CENTER</t>
  </si>
  <si>
    <t>17509838375003</t>
  </si>
  <si>
    <t>CRANE COUNTY CARE CENTER</t>
  </si>
  <si>
    <t>17422890859001</t>
  </si>
  <si>
    <t>RIDGECREST RETIREMENT CENTER LTD</t>
  </si>
  <si>
    <t>RIDGECREST RETIREMENT CENTER</t>
  </si>
  <si>
    <t>17522048838000</t>
  </si>
  <si>
    <t>STHWSTN ADVENTIST HLTH SVC SM INC</t>
  </si>
  <si>
    <t>HAYS NURSING CENTER</t>
  </si>
  <si>
    <t>HEARTHSTONE OF ROUND ROCK</t>
  </si>
  <si>
    <t>19537442568361</t>
  </si>
  <si>
    <t>LAKEVIEW HEALTH CARE CTR</t>
  </si>
  <si>
    <t>HANSFORD COUNTY HOSPITAL DISTRICT</t>
  </si>
  <si>
    <t>HANSFORD MANOR</t>
  </si>
  <si>
    <t>17512419460002</t>
  </si>
  <si>
    <t>J MOORE INVESTMENTS INC</t>
  </si>
  <si>
    <t>ALVARADO NURSING HOME</t>
  </si>
  <si>
    <t>HARVEST CARE CTR/PEARSALL</t>
  </si>
  <si>
    <t>19801132267004</t>
  </si>
  <si>
    <t>TEXAS DIVERSICARE L P</t>
  </si>
  <si>
    <t>19801132267005</t>
  </si>
  <si>
    <t>19801132267006</t>
  </si>
  <si>
    <t>19801132267002</t>
  </si>
  <si>
    <t>19801132267001</t>
  </si>
  <si>
    <t>19801132267007</t>
  </si>
  <si>
    <t>17523907677000</t>
  </si>
  <si>
    <t>HAMILTON COUNTY NURSING HOME INC</t>
  </si>
  <si>
    <t>18504334055000</t>
  </si>
  <si>
    <t>HHC NSG FACILIITES INC</t>
  </si>
  <si>
    <t>GRACE CARE CENTER</t>
  </si>
  <si>
    <t>17426040832001</t>
  </si>
  <si>
    <t>PFLUGERVILLE CARE CTR IN</t>
  </si>
  <si>
    <t>PFLUGERVILLE CARE CENTER</t>
  </si>
  <si>
    <t>14809701593005</t>
  </si>
  <si>
    <t>17425147513000</t>
  </si>
  <si>
    <t>KARNES CITY CARE CTR INC</t>
  </si>
  <si>
    <t>17425934969001</t>
  </si>
  <si>
    <t>LA VERNIA NURSING FACILITY INC</t>
  </si>
  <si>
    <t>COUNTRY CARE MANOR</t>
  </si>
  <si>
    <t>17522363559001</t>
  </si>
  <si>
    <t>PARK HAVEN INC</t>
  </si>
  <si>
    <t>PARK HAVEN HEALTHCARE CTR</t>
  </si>
  <si>
    <t>17524219015000</t>
  </si>
  <si>
    <t>KILLEEN NURSING CTR INC</t>
  </si>
  <si>
    <t>17603870084000</t>
  </si>
  <si>
    <t>DAYTON HEALTHCARE INC</t>
  </si>
  <si>
    <t>SUNRISE C&amp;R CARTHAGE</t>
  </si>
  <si>
    <t>17426128892000</t>
  </si>
  <si>
    <t>ARBORETUM HEALTH CARE INC</t>
  </si>
  <si>
    <t>ARBORETUM HEALTH CARE CENTER</t>
  </si>
  <si>
    <t>17605501208000</t>
  </si>
  <si>
    <t>REGENT CARE CENTER OF LAREDO LIMITED PAR</t>
  </si>
  <si>
    <t>REGENT CARE CENTER OF LAREDO</t>
  </si>
  <si>
    <t>17524353715001</t>
  </si>
  <si>
    <t>DEDICATED CARE INC XXVII</t>
  </si>
  <si>
    <t>TRUMAN W SMITH CHLDNS CC</t>
  </si>
  <si>
    <t>17523936254001</t>
  </si>
  <si>
    <t>SOUTHBROOK MANOR NURSING AND REHAB CENTER INC</t>
  </si>
  <si>
    <t>SOUTHBROOK MANOR NURSING AND REHAB CENTER</t>
  </si>
  <si>
    <t>17420026423000</t>
  </si>
  <si>
    <t>WIND CREST INC</t>
  </si>
  <si>
    <t>WIND CREST NURSING CENTER</t>
  </si>
  <si>
    <t>GOOD SAMARITAN SOCIETY - DENTON VILLAGE</t>
  </si>
  <si>
    <t>17523028755000</t>
  </si>
  <si>
    <t>ROCK HAVEN NURSING HOME INC</t>
  </si>
  <si>
    <t>ROCK HAVEN NURS HOME INC</t>
  </si>
  <si>
    <t>14810005232000</t>
  </si>
  <si>
    <t>SEVEN OAKS NURSING HOME INC</t>
  </si>
  <si>
    <t>WHITE SETTLEMENT NURS CTR</t>
  </si>
  <si>
    <t>17415515497000</t>
  </si>
  <si>
    <t>WEST REST HAVEN INC</t>
  </si>
  <si>
    <t>GLENVIEW NURSING CENTER</t>
  </si>
  <si>
    <t>17523982472001</t>
  </si>
  <si>
    <t>17426120949001</t>
  </si>
  <si>
    <t>PRAMANIK INC</t>
  </si>
  <si>
    <t>17413552195000</t>
  </si>
  <si>
    <t>ST JAMES HOUSE BAYTOWN</t>
  </si>
  <si>
    <t>17521689228001</t>
  </si>
  <si>
    <t>SENIOR CARE MANAGEMENT INC</t>
  </si>
  <si>
    <t>16214806602002</t>
  </si>
  <si>
    <t>WESTWARD TRAILS INC</t>
  </si>
  <si>
    <t>WESTWARD TRAILS MANOR</t>
  </si>
  <si>
    <t>17426081406000</t>
  </si>
  <si>
    <t>CRESTWAY CARE CENTER INC</t>
  </si>
  <si>
    <t>CRESTWAY CARE CENTER</t>
  </si>
  <si>
    <t>17417163114000</t>
  </si>
  <si>
    <t>HOUSE MED CONV CTR HM INC</t>
  </si>
  <si>
    <t>BELL HAVEN CONV &amp; NSG CTR</t>
  </si>
  <si>
    <t>INTEGRATED HL SV/AMARILLO</t>
  </si>
  <si>
    <t>HEARTLAND HLTH CC-TEMPLE</t>
  </si>
  <si>
    <t>17523035701000</t>
  </si>
  <si>
    <t>PALO DURO NURSING HOME INC</t>
  </si>
  <si>
    <t>PALO DURO NURSING HOME</t>
  </si>
  <si>
    <t>17460250693002</t>
  </si>
  <si>
    <t>MATAGORDA COUNTY HOSPITAL DISTRICT</t>
  </si>
  <si>
    <t>MATAGORDA HOUSE HLTHCR CT</t>
  </si>
  <si>
    <t>17521772008007</t>
  </si>
  <si>
    <t>HONDO SKLD NSG &amp; REHAB CT</t>
  </si>
  <si>
    <t>COMMUNITY CARE CENTER</t>
  </si>
  <si>
    <t>OAKLAND MANOR</t>
  </si>
  <si>
    <t>17521204994001</t>
  </si>
  <si>
    <t>SUMMER MEADOWS INC</t>
  </si>
  <si>
    <t>SUMMER MEADOWS</t>
  </si>
  <si>
    <t>17417588120000</t>
  </si>
  <si>
    <t>GASPARDS NURS CA CTR INC</t>
  </si>
  <si>
    <t>GASPARDS NURS CARE C INC</t>
  </si>
  <si>
    <t>17514887474001</t>
  </si>
  <si>
    <t>BISHOP DAVIES CENTER INC</t>
  </si>
  <si>
    <t>JARVIS HEIGHTS NURS C CTR</t>
  </si>
  <si>
    <t>17513639439001</t>
  </si>
  <si>
    <t>JACKSON SQUARE NC-FTW IN</t>
  </si>
  <si>
    <t>JACKSON SQ NC OF E FT WTH</t>
  </si>
  <si>
    <t>17524035338003</t>
  </si>
  <si>
    <t>B T HEALTH CARE INC</t>
  </si>
  <si>
    <t>17411096369012</t>
  </si>
  <si>
    <t>PROVIDENCE HEALTH SERVICES OF WACO</t>
  </si>
  <si>
    <t>SAINT CATHERINE CENTER</t>
  </si>
  <si>
    <t>17522937899001</t>
  </si>
  <si>
    <t>COURTYARD CARE MGMT CO</t>
  </si>
  <si>
    <t>17512906854000</t>
  </si>
  <si>
    <t>AUTUMN YEARS LODGE INC</t>
  </si>
  <si>
    <t>AUTUMN YEARS LODGE</t>
  </si>
  <si>
    <t>17523011827003</t>
  </si>
  <si>
    <t>MORTON MANOR NURSING HOME</t>
  </si>
  <si>
    <t>17524035338002</t>
  </si>
  <si>
    <t>D000452004</t>
  </si>
  <si>
    <t>14639220474000</t>
  </si>
  <si>
    <t>LINDA FINCH</t>
  </si>
  <si>
    <t>17522992464001</t>
  </si>
  <si>
    <t>REGENCY TERRACE N C INC</t>
  </si>
  <si>
    <t>REGENCY TERRACE NURS CTR</t>
  </si>
  <si>
    <t>17522425473002</t>
  </si>
  <si>
    <t>BIG SPRING CARE CENTER</t>
  </si>
  <si>
    <t>17517938787001</t>
  </si>
  <si>
    <t>SILENT NIGHT NURS HM INC</t>
  </si>
  <si>
    <t>INN ON THE PARK</t>
  </si>
  <si>
    <t>BAKER-BRAME SN&amp;RCI</t>
  </si>
  <si>
    <t>17524193004001</t>
  </si>
  <si>
    <t>SUNNY HILLS INC</t>
  </si>
  <si>
    <t>KIRKLAND COURT HEALTH &amp; REHABILITATION</t>
  </si>
  <si>
    <t>17522425473004</t>
  </si>
  <si>
    <t>OAKWOOD HEALTH CARE CTR</t>
  </si>
  <si>
    <t>HEB NURSING CARE CENTER</t>
  </si>
  <si>
    <t>17524383571000</t>
  </si>
  <si>
    <t>STOCKTON NURSING INC</t>
  </si>
  <si>
    <t>FORT STOCKTON NURSING CTR</t>
  </si>
  <si>
    <t>17523657371000</t>
  </si>
  <si>
    <t>GLENROSE MANAGEMENT CO</t>
  </si>
  <si>
    <t>CHEROKEE ROSE MANOR</t>
  </si>
  <si>
    <t>THE VILLAGE AT VALLEY INN</t>
  </si>
  <si>
    <t>THE VINTAGE HEALTH CA CTR</t>
  </si>
  <si>
    <t>17603657200001</t>
  </si>
  <si>
    <t>MID-TEX GERIATRIC INC</t>
  </si>
  <si>
    <t>COLONIAL BELLE NURSING HOME</t>
  </si>
  <si>
    <t>17603640883001</t>
  </si>
  <si>
    <t>SENSITIVE CARE-BHCI</t>
  </si>
  <si>
    <t>17603640867001</t>
  </si>
  <si>
    <t>SENSITIVE CARE - LEXINGT</t>
  </si>
  <si>
    <t>LEXINGTON PL HLTH CR CTR</t>
  </si>
  <si>
    <t>17603640909001</t>
  </si>
  <si>
    <t>SENSITIVE-CARE W P H C I</t>
  </si>
  <si>
    <t>WINDSOR PL HLTH CR CTR</t>
  </si>
  <si>
    <t>17603640859000</t>
  </si>
  <si>
    <t>SENSTV CR GLDNAGE MNR INC</t>
  </si>
  <si>
    <t>17524057167000</t>
  </si>
  <si>
    <t>WINTERS HEALTH CARE INC</t>
  </si>
  <si>
    <t>COLONIAL RIDGE NSG HOME</t>
  </si>
  <si>
    <t>COTTONWOOD MANOR</t>
  </si>
  <si>
    <t>15818153593001</t>
  </si>
  <si>
    <t>MARINER HLTH @ WOODWND LK</t>
  </si>
  <si>
    <t>17524283037001</t>
  </si>
  <si>
    <t>CARRIAGE HOUSE MANOR INC</t>
  </si>
  <si>
    <t>CARRIAGE HOUSE MANOR</t>
  </si>
  <si>
    <t>17417055534019</t>
  </si>
  <si>
    <t>17417055534017</t>
  </si>
  <si>
    <t>CRESTVIEW MANOR NURS AND REHAB CTR</t>
  </si>
  <si>
    <t>RANCIER NURSING CENTER</t>
  </si>
  <si>
    <t>17417055534016</t>
  </si>
  <si>
    <t>17107181459000</t>
  </si>
  <si>
    <t>EMSCO OF BROWNWOOD INC</t>
  </si>
  <si>
    <t>SONGBIRD LODGE</t>
  </si>
  <si>
    <t>LUTHERAN HOME OF WEST TX</t>
  </si>
  <si>
    <t>SEMINOLE NURSING HOME</t>
  </si>
  <si>
    <t>17524244534001</t>
  </si>
  <si>
    <t>NURSING HOME PROP INC</t>
  </si>
  <si>
    <t>DOGWOOD TRAILS MANOR</t>
  </si>
  <si>
    <t>19536562978005</t>
  </si>
  <si>
    <t>OAKLAND MANOR NURS CTR</t>
  </si>
  <si>
    <t>19536562978002</t>
  </si>
  <si>
    <t>SOUTHERN MANOR NURS CTR</t>
  </si>
  <si>
    <t>17417055534020</t>
  </si>
  <si>
    <t>17417055534018</t>
  </si>
  <si>
    <t>17524575242000</t>
  </si>
  <si>
    <t>TAYLOR NURSING HOME INC</t>
  </si>
  <si>
    <t>17426140574000</t>
  </si>
  <si>
    <t>MEDINA CARE CENTER INC</t>
  </si>
  <si>
    <t>MEDINA VALLEY CARE CT INC</t>
  </si>
  <si>
    <t>17603163100003</t>
  </si>
  <si>
    <t>COASTAL PINES CARE CTR I</t>
  </si>
  <si>
    <t>16216703393000</t>
  </si>
  <si>
    <t>FORT STOCKTON HLTHCR LLC</t>
  </si>
  <si>
    <t>17525754812000</t>
  </si>
  <si>
    <t>BAKER-BRAME SH&amp;RC MONHNS</t>
  </si>
  <si>
    <t>MONAHANS CARE CENTER</t>
  </si>
  <si>
    <t>17524115940002</t>
  </si>
  <si>
    <t>MCGEE MANAGEMENT COMPANY</t>
  </si>
  <si>
    <t>17426230250001</t>
  </si>
  <si>
    <t>MEXIA MANAGEMENT COMPANY</t>
  </si>
  <si>
    <t>17460554458001</t>
  </si>
  <si>
    <t>CONGREGATION OF DIVINE PROVIDENCE INC</t>
  </si>
  <si>
    <t>MCCULLOUGH NURSING CENTER</t>
  </si>
  <si>
    <t>17426408344001</t>
  </si>
  <si>
    <t>CUERO MANOR INC</t>
  </si>
  <si>
    <t>CUERO NURSING AND REHABILITATION CENTER</t>
  </si>
  <si>
    <t>17523982035002</t>
  </si>
  <si>
    <t>TRILLIUM ALTO INC</t>
  </si>
  <si>
    <t>17524388158000</t>
  </si>
  <si>
    <t>WORTHAM NURSING CTR INC</t>
  </si>
  <si>
    <t>HORIZON HLTHCR EL PASO</t>
  </si>
  <si>
    <t>SEGUIN NSG &amp; REHAB CTR</t>
  </si>
  <si>
    <t>FOUR STATES CARE CENTER</t>
  </si>
  <si>
    <t>17524508946000</t>
  </si>
  <si>
    <t>SWEETBRIAR NH-BELLVILLE</t>
  </si>
  <si>
    <t>ROLLING OAKS CARE CENTER</t>
  </si>
  <si>
    <t>17516749854001</t>
  </si>
  <si>
    <t>OAK GROVE CARE CENTER</t>
  </si>
  <si>
    <t>17524508953000</t>
  </si>
  <si>
    <t>CAROUSEL MANOR</t>
  </si>
  <si>
    <t>SUNRISE C&amp;R OMAHA</t>
  </si>
  <si>
    <t>SUNRISE C&amp;R LINDEN</t>
  </si>
  <si>
    <t>SUNRISE C&amp;R NEW BOSTON</t>
  </si>
  <si>
    <t>17427772979001</t>
  </si>
  <si>
    <t>CARROLLTON-GLYNDANA LP</t>
  </si>
  <si>
    <t>TWIN PINES OF CARROLLTON</t>
  </si>
  <si>
    <t>MEDICAL CENTER NSG FAC</t>
  </si>
  <si>
    <t>17526318831001</t>
  </si>
  <si>
    <t>LAMB COUNTY CARE CTR INC</t>
  </si>
  <si>
    <t>AMHERST MANOR LIVING CTR</t>
  </si>
  <si>
    <t>17524992181001</t>
  </si>
  <si>
    <t>PALESTINE NSG CTR INC</t>
  </si>
  <si>
    <t>17603163100002</t>
  </si>
  <si>
    <t>MARINER HEALTH DOWNTOWN</t>
  </si>
  <si>
    <t>17525880666001</t>
  </si>
  <si>
    <t>SOUTH MEADOWS CARE INC</t>
  </si>
  <si>
    <t>IHS @ SOUTH MEADOWS</t>
  </si>
  <si>
    <t>PEOPLES NSG CTRS/HURST</t>
  </si>
  <si>
    <t>17604737977000</t>
  </si>
  <si>
    <t>RELIANCE HLTHCR HOUSTN INC</t>
  </si>
  <si>
    <t>PRO-CARE NURSING HOME</t>
  </si>
  <si>
    <t>17525286039001</t>
  </si>
  <si>
    <t>VALLEY VIEW CARE INC</t>
  </si>
  <si>
    <t>IHS OF GRANBURY</t>
  </si>
  <si>
    <t>17524555343001</t>
  </si>
  <si>
    <t>DENISON CARE CENTER INC</t>
  </si>
  <si>
    <t>THE HOMESTEAD OF DENISON</t>
  </si>
  <si>
    <t>19536562978003</t>
  </si>
  <si>
    <t>LIVE OAK NURSING CENTER</t>
  </si>
  <si>
    <t>BEECHNUT MANOR</t>
  </si>
  <si>
    <t>SUNRISE C&amp;R GLADEWATER</t>
  </si>
  <si>
    <t>17603870084001</t>
  </si>
  <si>
    <t>FRNDSHP HVN HLC &amp; REHAB C</t>
  </si>
  <si>
    <t>EBONY LAKE HEALTHCARE CTR</t>
  </si>
  <si>
    <t>19540954328005</t>
  </si>
  <si>
    <t>17523760167002</t>
  </si>
  <si>
    <t>17520019831001</t>
  </si>
  <si>
    <t>RUNNINGWATER DRAW CARE CENTER INC #5318-</t>
  </si>
  <si>
    <t>RUNNINGWATER DRAW CARE CENTER INC</t>
  </si>
  <si>
    <t>15820049482001</t>
  </si>
  <si>
    <t>METRO HEALTH FOUNDATION OAK BROOK INC</t>
  </si>
  <si>
    <t>OAK BROOK HEALTH CARE CENTER</t>
  </si>
  <si>
    <t>17524633512001</t>
  </si>
  <si>
    <t>CANYON VIEW MANOR INC</t>
  </si>
  <si>
    <t>CANYON VIEW MANOR</t>
  </si>
  <si>
    <t>17426607374000</t>
  </si>
  <si>
    <t>RANCIER NURSING CENTER INC</t>
  </si>
  <si>
    <t>THE ROSEWOOD</t>
  </si>
  <si>
    <t>17422372718000</t>
  </si>
  <si>
    <t>YOAKUM MEMORIAL N H INC</t>
  </si>
  <si>
    <t>PEOPLE'S NSG CTR RVR OAKS</t>
  </si>
  <si>
    <t>17524730359002</t>
  </si>
  <si>
    <t>WESTGROVE HEALTHCARE INC</t>
  </si>
  <si>
    <t>KENT COUNTY</t>
  </si>
  <si>
    <t>HERITAGE PARK REHAB &amp; N C</t>
  </si>
  <si>
    <t>17524723966001</t>
  </si>
  <si>
    <t>TRILLIUM HEREFORD INC</t>
  </si>
  <si>
    <t>HEREFORD CARE CENTER</t>
  </si>
  <si>
    <t>HERITAGE COUNTRY MANOR</t>
  </si>
  <si>
    <t>19537442568117</t>
  </si>
  <si>
    <t>SUNRISE CONV &amp; REHAB CTR</t>
  </si>
  <si>
    <t>WHISPERING PALMS &amp; DEV CT</t>
  </si>
  <si>
    <t>17524778242001</t>
  </si>
  <si>
    <t>PRESTON INVESTMENTS INC</t>
  </si>
  <si>
    <t>17524818022001</t>
  </si>
  <si>
    <t>SOUTH TEXAS CARE CTR INC</t>
  </si>
  <si>
    <t>SOUTH TX SKILLED NSG CTR</t>
  </si>
  <si>
    <t>SUNRISE C&amp;R ORANGE</t>
  </si>
  <si>
    <t>HOT HC&amp;R CTR-GRACE PONDS</t>
  </si>
  <si>
    <t>17426479519001</t>
  </si>
  <si>
    <t>ROBERT CRONE-S TX HLTH CARE INC</t>
  </si>
  <si>
    <t>BRIARCLIFF NSG &amp; REHAB CT</t>
  </si>
  <si>
    <t>17524263450001</t>
  </si>
  <si>
    <t>LINRICH MGMNT &amp; INVESTMT CORP</t>
  </si>
  <si>
    <t>17525754796001</t>
  </si>
  <si>
    <t>BAKER-BRAME SH&amp;RCI</t>
  </si>
  <si>
    <t>COLONIAL OAKS NRS HOME</t>
  </si>
  <si>
    <t>17524883372000</t>
  </si>
  <si>
    <t>HEARTHSTONE CARE CTR INC</t>
  </si>
  <si>
    <t>WELLINGTON OAKS</t>
  </si>
  <si>
    <t>18503708028038</t>
  </si>
  <si>
    <t>SUNBRIDGE HEALTHCARE CORPORATION</t>
  </si>
  <si>
    <t>SUNBRIDGE CARE &amp; REHAB FOR CORRIGAN</t>
  </si>
  <si>
    <t>SUNBRIDGE CARE &amp; REHAB FOR WELLS</t>
  </si>
  <si>
    <t>SUNBRIDGE C&amp;R WYLIE</t>
  </si>
  <si>
    <t>SUNBRIDGE C&amp;R GROESBECK</t>
  </si>
  <si>
    <t>SUNBRIDGE C&amp;R LUFKIN</t>
  </si>
  <si>
    <t>17426764092001</t>
  </si>
  <si>
    <t>17512349170002</t>
  </si>
  <si>
    <t>WINDFLOWER HEALTH CR CTR</t>
  </si>
  <si>
    <t>OSAGE CARE CENTER</t>
  </si>
  <si>
    <t>HERITAGE MANOR OF GORMAN</t>
  </si>
  <si>
    <t>LA PALOMA NURSING CENTER</t>
  </si>
  <si>
    <t>DOCTORS HEALTHCARE CTR</t>
  </si>
  <si>
    <t>17107395927001</t>
  </si>
  <si>
    <t>CONTINUED CARE INC</t>
  </si>
  <si>
    <t>GULF HCC-PORT ARTHUR</t>
  </si>
  <si>
    <t>SR HLTH CTR OF PALESTINE</t>
  </si>
  <si>
    <t>HOT HC&amp;R CR-COLONIAL PARK</t>
  </si>
  <si>
    <t>HERITAGE WESTERN HILLS</t>
  </si>
  <si>
    <t>HOT HC&amp;R CTR-ALL SEASONS</t>
  </si>
  <si>
    <t>17524974635000</t>
  </si>
  <si>
    <t>17415452667004</t>
  </si>
  <si>
    <t>COLORADO FAYETTE MEDICAL</t>
  </si>
  <si>
    <t>17604063168001</t>
  </si>
  <si>
    <t>17426106062000</t>
  </si>
  <si>
    <t>LAKE VIEW CONV SERV INC</t>
  </si>
  <si>
    <t>17525032334000</t>
  </si>
  <si>
    <t>WINDFLOWER HEALTH CARE CENTER</t>
  </si>
  <si>
    <t>17524182239002</t>
  </si>
  <si>
    <t>WESTMINISTER HLTH CARE INC</t>
  </si>
  <si>
    <t>HOMESTEAD OF MCKINNEY</t>
  </si>
  <si>
    <t>17107017570000</t>
  </si>
  <si>
    <t>EMSCO OF GAINESVILLE, IN</t>
  </si>
  <si>
    <t>PECAN TREE MANOR NURS HM</t>
  </si>
  <si>
    <t>17525941096000</t>
  </si>
  <si>
    <t>RELIANCE HEALTHCARE TX INC</t>
  </si>
  <si>
    <t>ADVNCD CR CT GRND SALN LC</t>
  </si>
  <si>
    <t>17525941096001</t>
  </si>
  <si>
    <t>ADVNCD CR CT STEPHNVLE PC</t>
  </si>
  <si>
    <t>17525941096006</t>
  </si>
  <si>
    <t>ADVNCD CR CTR AMARIL LC</t>
  </si>
  <si>
    <t>17525941096002</t>
  </si>
  <si>
    <t>ADVNCD CARE CTR TYLER LC</t>
  </si>
  <si>
    <t>17426729178000</t>
  </si>
  <si>
    <t>HAVEN NURSING HOME CORPORATION</t>
  </si>
  <si>
    <t>17525941096003</t>
  </si>
  <si>
    <t>ADVNCD CR CT KENNEDALE LC</t>
  </si>
  <si>
    <t>17525941096004</t>
  </si>
  <si>
    <t>ADVNCD CR CTR AMARIL E LC</t>
  </si>
  <si>
    <t>17525941096005</t>
  </si>
  <si>
    <t>ADVNCD CARE CTR ATHENS LC</t>
  </si>
  <si>
    <t>15820604344000</t>
  </si>
  <si>
    <t>CENTENNIAL HLTHCR PROP CO</t>
  </si>
  <si>
    <t>17107447199000</t>
  </si>
  <si>
    <t>EMSCO OF GLADEWATER INC</t>
  </si>
  <si>
    <t>GLADEWATER NURSING HOME</t>
  </si>
  <si>
    <t>17107420584001</t>
  </si>
  <si>
    <t>GULF HEALTH CARE INC</t>
  </si>
  <si>
    <t>GULF HCC-TEXAS CITY</t>
  </si>
  <si>
    <t>17426828137000</t>
  </si>
  <si>
    <t>SUMMIT CARE-TEXAS #3 INC</t>
  </si>
  <si>
    <t>THE WOODLANDS HLTH CR CTR</t>
  </si>
  <si>
    <t>15217971074006</t>
  </si>
  <si>
    <t>SUNBRIDGE C&amp;R MOUNT PLEASAN</t>
  </si>
  <si>
    <t>SUNBRIDGE C&amp;R SHERMAN</t>
  </si>
  <si>
    <t>15217971074007</t>
  </si>
  <si>
    <t>SUNBRIDGE C&amp;R OMAHA</t>
  </si>
  <si>
    <t>SUNBRIDGE C&amp;R GLADEWATER</t>
  </si>
  <si>
    <t>17426773598004</t>
  </si>
  <si>
    <t>TWIN PINES NURSING AND REHABILITATION INC</t>
  </si>
  <si>
    <t>SUNBRIDGE C&amp;R LINDEN</t>
  </si>
  <si>
    <t>17523776031001</t>
  </si>
  <si>
    <t>SOUTHERN MANNER INC</t>
  </si>
  <si>
    <t>SUNBRIDGE CARE &amp; REHAB NEW BOSTON</t>
  </si>
  <si>
    <t>17524501065001</t>
  </si>
  <si>
    <t>BRIARCLIFF HEALTH CENTER LTD</t>
  </si>
  <si>
    <t>BRIARCLIFF HEALTH CENTER INC CARTHAGE</t>
  </si>
  <si>
    <t>THE WILLIAMSBURG CARE CTR</t>
  </si>
  <si>
    <t>17523609000001</t>
  </si>
  <si>
    <t>PRAIRIE HOUSE LIVING CENTER, INC.</t>
  </si>
  <si>
    <t>PRAIRIE HOUSE LIVING CTR</t>
  </si>
  <si>
    <t>13519041589000</t>
  </si>
  <si>
    <t>CCC FINANCING LIMITED LP</t>
  </si>
  <si>
    <t>THE HEALTH CENTER AT THE MONTEVISTA AT CORONADO</t>
  </si>
  <si>
    <t>LAKE JACKSON HLTHCR CTR</t>
  </si>
  <si>
    <t>17525032870001</t>
  </si>
  <si>
    <t>EAST TEXAS HLTHCRE II IN</t>
  </si>
  <si>
    <t>GIBSON HLTH CARE CENTER</t>
  </si>
  <si>
    <t>SUNBRIDGE C&amp;R STANTON</t>
  </si>
  <si>
    <t>VALLEY VIEW HLTH CARE CTR</t>
  </si>
  <si>
    <t>FRANKSTON HEALTHCARE CTR</t>
  </si>
  <si>
    <t>LAMESA HEALTHCARE CENTER</t>
  </si>
  <si>
    <t>17525112920001</t>
  </si>
  <si>
    <t>LAMPASAS HEALTHCARE INC</t>
  </si>
  <si>
    <t>ANAHUAC HEALTHCARE CENTER</t>
  </si>
  <si>
    <t>GARDEN TERRACE HLTHCR CTR</t>
  </si>
  <si>
    <t>17525109405000</t>
  </si>
  <si>
    <t>SOMERVELL CO HLTH CR AUT</t>
  </si>
  <si>
    <t>EASTLAND HEALTHCARE CTR</t>
  </si>
  <si>
    <t>17525112995000</t>
  </si>
  <si>
    <t>JUNCTION HLTHCR INC</t>
  </si>
  <si>
    <t>SUNBRIDGE C&amp;R VALLEY MILLS</t>
  </si>
  <si>
    <t>17525112987001</t>
  </si>
  <si>
    <t>CROCKETT NURSING CTR INC</t>
  </si>
  <si>
    <t>GRAHAM HEALTHCARE CENTER</t>
  </si>
  <si>
    <t>17524956780001</t>
  </si>
  <si>
    <t>EAST TEXAS HLTHCRE I INC</t>
  </si>
  <si>
    <t>HEARNE HEALTHCARE CENTER</t>
  </si>
  <si>
    <t>VAN HEALTHCARE CENTER</t>
  </si>
  <si>
    <t>17604177257001</t>
  </si>
  <si>
    <t>REBECCA ANN INC</t>
  </si>
  <si>
    <t>VILLAGE ON THE CREEK HEALTH CARE CENTER</t>
  </si>
  <si>
    <t>SWEETWATER HEALTHCARE CTR</t>
  </si>
  <si>
    <t>HASKELL HEALTHCARE CENTER</t>
  </si>
  <si>
    <t>SNYDER HEATLHCARE CENTER</t>
  </si>
  <si>
    <t>PARIS HEALTHCARE CENTER</t>
  </si>
  <si>
    <t>PALESTINE HEALTHCARE CTR</t>
  </si>
  <si>
    <t>17525093542001</t>
  </si>
  <si>
    <t>J NISSI HEALTHCARE INC</t>
  </si>
  <si>
    <t>COLEMAN HEALTHCARE CENTER</t>
  </si>
  <si>
    <t>17525112979001</t>
  </si>
  <si>
    <t>MARSHALL HEALTHCARE INC</t>
  </si>
  <si>
    <t>OLNEY HEALTHCARE CENTER</t>
  </si>
  <si>
    <t>15933375634001</t>
  </si>
  <si>
    <t>SEAGOVILLE ASSET CORP</t>
  </si>
  <si>
    <t>17525112904000</t>
  </si>
  <si>
    <t>SEYMOUR HEALTHCARE INC</t>
  </si>
  <si>
    <t>ANSON HEALTHCARE CENTER</t>
  </si>
  <si>
    <t>COUNTRY INN HLTHCARE CTR</t>
  </si>
  <si>
    <t>RED RIVER HLTH CARE CTR</t>
  </si>
  <si>
    <t>SUNBRIDGE CARE &amp; REHABILITATION OF MOODY</t>
  </si>
  <si>
    <t>SUNBRIDGE C&amp;R WHITEWRIGHT</t>
  </si>
  <si>
    <t>ROSCOE HEALTHCARE CENTER</t>
  </si>
  <si>
    <t>HILL COUNTRY HLTH CR CTR</t>
  </si>
  <si>
    <t>17426617563000</t>
  </si>
  <si>
    <t>17525145391000</t>
  </si>
  <si>
    <t>LONG TERM CARE OF FW INC</t>
  </si>
  <si>
    <t>VILLAGE CREEK NURSING HM</t>
  </si>
  <si>
    <t>17508914433020</t>
  </si>
  <si>
    <t>BUCKNER RYBURN NURS CTR</t>
  </si>
  <si>
    <t>17522552698002</t>
  </si>
  <si>
    <t>PIONEER REHAB &amp; CARE CTR</t>
  </si>
  <si>
    <t>THE ARBORETUM-NEW BRAUNFELS</t>
  </si>
  <si>
    <t>19540438645000</t>
  </si>
  <si>
    <t>CS INC</t>
  </si>
  <si>
    <t>ARLINGTON VILLA RET COMM</t>
  </si>
  <si>
    <t>17107420584002</t>
  </si>
  <si>
    <t>GULF H CC-GALVESTON</t>
  </si>
  <si>
    <t>WILLIS CENTER</t>
  </si>
  <si>
    <t>THE FREDERICKSBURG CR CTR</t>
  </si>
  <si>
    <t>GLDN PLNS CR CTR-HEREFORD</t>
  </si>
  <si>
    <t>17525222729001</t>
  </si>
  <si>
    <t>SILVER HAVEN INC</t>
  </si>
  <si>
    <t>17426958033003</t>
  </si>
  <si>
    <t>17525181289000</t>
  </si>
  <si>
    <t>17525189936001</t>
  </si>
  <si>
    <t>BMW HEALTHCARE INC</t>
  </si>
  <si>
    <t>HAMILTON PREMIER HLTH INC</t>
  </si>
  <si>
    <t>BLUEBONNET MANOR</t>
  </si>
  <si>
    <t>WINNWOOD HLTH &amp; REHAB CTR</t>
  </si>
  <si>
    <t>17525109736001</t>
  </si>
  <si>
    <t>SUNNY ACRES DEKALB INC</t>
  </si>
  <si>
    <t>ITALY HLTH &amp; REHAB CTR</t>
  </si>
  <si>
    <t>17516602772001</t>
  </si>
  <si>
    <t>HORIZON NURSING CENTER</t>
  </si>
  <si>
    <t>17426958033008</t>
  </si>
  <si>
    <t>17426958033002</t>
  </si>
  <si>
    <t>17427859040000</t>
  </si>
  <si>
    <t>GERITECH PROVIDERS INC</t>
  </si>
  <si>
    <t>12934821376001</t>
  </si>
  <si>
    <t>HELEN TYLER</t>
  </si>
  <si>
    <t>RIVERVIEW CARE CENTER</t>
  </si>
  <si>
    <t>17107429908001</t>
  </si>
  <si>
    <t>BAY CITY SKILLED CARE INC</t>
  </si>
  <si>
    <t>SEA BREEZE</t>
  </si>
  <si>
    <t>KINGS MANOR METHODIST HM</t>
  </si>
  <si>
    <t>24639220474000</t>
  </si>
  <si>
    <t>PEOPLE'S NSG CTR-AUSTIN</t>
  </si>
  <si>
    <t>17522537582001</t>
  </si>
  <si>
    <t>HINES HEALTHCARE INC</t>
  </si>
  <si>
    <t>SOUTHWOOD</t>
  </si>
  <si>
    <t>19540608478007</t>
  </si>
  <si>
    <t>HERITAGE OAKS N&amp;R CTR</t>
  </si>
  <si>
    <t>17524414996002</t>
  </si>
  <si>
    <t>SUNFLOWER PARK N H INC</t>
  </si>
  <si>
    <t>SUNFLOWER PARK NURSING HOME INC</t>
  </si>
  <si>
    <t>17605501190000</t>
  </si>
  <si>
    <t>REGENT CARE CENTER OF SAN ANTONIO LIMITE</t>
  </si>
  <si>
    <t>REGENT CARE CENTER OF SAN ANTONIO</t>
  </si>
  <si>
    <t>17525426163000</t>
  </si>
  <si>
    <t>16213177054002</t>
  </si>
  <si>
    <t>DIVERSICARE LEASING CORP</t>
  </si>
  <si>
    <t>16213177054009</t>
  </si>
  <si>
    <t>17603835293001</t>
  </si>
  <si>
    <t>NEW COVENANT CARE OF TX</t>
  </si>
  <si>
    <t>STEVENS HEALTH CARE &amp; REHAB CENTER</t>
  </si>
  <si>
    <t>17427091107001</t>
  </si>
  <si>
    <t>BRENHAM HEALTH CARE LTD</t>
  </si>
  <si>
    <t>OVERTON HEALTHCARE CENTER</t>
  </si>
  <si>
    <t>15218317178001</t>
  </si>
  <si>
    <t>PERSONACARE OF SAN PEDRO INC</t>
  </si>
  <si>
    <t>D000512204</t>
  </si>
  <si>
    <t>WINTERHAVEN NURSING HOME</t>
  </si>
  <si>
    <t>HERITAGE MANOR CANTON</t>
  </si>
  <si>
    <t>15214992818002</t>
  </si>
  <si>
    <t>PARK MANOR SR CARE INC</t>
  </si>
  <si>
    <t>SHADYSIDE NURSING HOME</t>
  </si>
  <si>
    <t>LA BAHIA HEALTH CARE CTR</t>
  </si>
  <si>
    <t>MARINER HEALTH OF FIRST COLONY</t>
  </si>
  <si>
    <t>WEST SIDE CARE CENTER</t>
  </si>
  <si>
    <t>15218739173002</t>
  </si>
  <si>
    <t>INTRGRATD HL SV LESTER I</t>
  </si>
  <si>
    <t>15218739173005</t>
  </si>
  <si>
    <t>15218739173004</t>
  </si>
  <si>
    <t>15218739173001</t>
  </si>
  <si>
    <t>15218739173003</t>
  </si>
  <si>
    <t>PINE ARBOR</t>
  </si>
  <si>
    <t>17427743889001</t>
  </si>
  <si>
    <t>GLYNDANA-WINDSOR LP</t>
  </si>
  <si>
    <t>DALLAS NSG &amp; REHAB CENTER</t>
  </si>
  <si>
    <t>OAK CREST NURSING CENTER</t>
  </si>
  <si>
    <t>16209638622001</t>
  </si>
  <si>
    <t>LIFE CARE CENTERS OF AMERICA INC</t>
  </si>
  <si>
    <t>ALAMEDA OAKS NURSING CENTER</t>
  </si>
  <si>
    <t>CEDAR HILL HLTHCR CTR</t>
  </si>
  <si>
    <t>CORONADO HLTHCR CTR</t>
  </si>
  <si>
    <t>CHILDRESS HLTHCR CTR</t>
  </si>
  <si>
    <t>CLAYSTONE HLTHCR CTR</t>
  </si>
  <si>
    <t>SOUTH PLAINS HLTHCR CTR</t>
  </si>
  <si>
    <t>PALACIOS HEALTHCARE CTR</t>
  </si>
  <si>
    <t>CARTHAGE HLTHCR CTR</t>
  </si>
  <si>
    <t>HAMILTON HEALTHCARE CTR</t>
  </si>
  <si>
    <t>CENTERVILLE HLTHCR CTR</t>
  </si>
  <si>
    <t>JACKSBORO HLTHCR CTR</t>
  </si>
  <si>
    <t>KERMIT HLTHCR CTR</t>
  </si>
  <si>
    <t>CANTON HLTHCR CTR</t>
  </si>
  <si>
    <t>RIVERSIDE HC &amp; REHAB CTR</t>
  </si>
  <si>
    <t>JEFFREY PL HC &amp; REHAB CTR</t>
  </si>
  <si>
    <t>ANDREWS HLTHCR CTR</t>
  </si>
  <si>
    <t>KAUFMAN HLTHCR CTR</t>
  </si>
  <si>
    <t>ROTAN HLTHCR CTR</t>
  </si>
  <si>
    <t>HOLIDAY LODGE HLTHCR CTR</t>
  </si>
  <si>
    <t>JACKSONVILLE HLTHCR CTR</t>
  </si>
  <si>
    <t>LINDALE HLTHCR CTR</t>
  </si>
  <si>
    <t>CROSS COUNTRY HLTHCR CTR</t>
  </si>
  <si>
    <t>THROCKMORTON H C C</t>
  </si>
  <si>
    <t>17525567859000</t>
  </si>
  <si>
    <t>DELEON NURSING HOME INC</t>
  </si>
  <si>
    <t>NEDERLAND HLTHCR CTR</t>
  </si>
  <si>
    <t>LAPORTE HLTHCR CTR</t>
  </si>
  <si>
    <t>RENFRO HLTHCR CTR</t>
  </si>
  <si>
    <t>ELECTRA HLTHCR CTR</t>
  </si>
  <si>
    <t>17525107649001</t>
  </si>
  <si>
    <t>LION HLTH CTRS (WF ) INC</t>
  </si>
  <si>
    <t>PARK PLACE LIVING CENTER</t>
  </si>
  <si>
    <t>17107619540001</t>
  </si>
  <si>
    <t>EMSCO OF EULESS INC</t>
  </si>
  <si>
    <t>17525633321002</t>
  </si>
  <si>
    <t>2MC INC</t>
  </si>
  <si>
    <t>PEOPLE'S NSG CTR ELKHART</t>
  </si>
  <si>
    <t>MARINER HEALTH OF FT WORTH NSG AND REHAB CTR</t>
  </si>
  <si>
    <t>17426395467001</t>
  </si>
  <si>
    <t>MOTHER OF PERPETUAL HELP NURSING HOME INC</t>
  </si>
  <si>
    <t>THE CLARK HOUSE</t>
  </si>
  <si>
    <t>17525471623001</t>
  </si>
  <si>
    <t>SOUTHERN CARE CENTERS OF TEXAS INC</t>
  </si>
  <si>
    <t>LAS PALMAS HEALTHCARE CTR</t>
  </si>
  <si>
    <t>THE CLAIRMONT-BEAUMONT</t>
  </si>
  <si>
    <t>THE CLAIRMONT-LONGVIEW</t>
  </si>
  <si>
    <t>16215794005000</t>
  </si>
  <si>
    <t>WOOLDRIDGE MEDICAL INVESTORS LLC</t>
  </si>
  <si>
    <t>WOOLDRIDGE PLACE NURSING CENTER</t>
  </si>
  <si>
    <t>THE CLAIRMONT-TYLER</t>
  </si>
  <si>
    <t>COLONIAL MANOR-TYLER</t>
  </si>
  <si>
    <t>17526252055000</t>
  </si>
  <si>
    <t>VICTORIAN HEALTH CARE IN</t>
  </si>
  <si>
    <t>TYLER SK NSG &amp; REHAB CTR</t>
  </si>
  <si>
    <t>SPANISH MEADOWS NSG CTR</t>
  </si>
  <si>
    <t>BORGER HEALTHCARE CENTER</t>
  </si>
  <si>
    <t>REHAB &amp; HLTHCR CTR-GILMER</t>
  </si>
  <si>
    <t>LONGMEADOW CARE CENTER</t>
  </si>
  <si>
    <t>HERITAGE PLACE-GRND PRARI</t>
  </si>
  <si>
    <t>BLANCO VSTA NS &amp; REHAB CT</t>
  </si>
  <si>
    <t>17427230960001</t>
  </si>
  <si>
    <t>HCCI-SAN ANTONIO INC</t>
  </si>
  <si>
    <t>EVERGREEN HEALTHCARE CTR</t>
  </si>
  <si>
    <t>17604489645001</t>
  </si>
  <si>
    <t>HCCI-HOUSTON INC</t>
  </si>
  <si>
    <t>SLVR SPRINGS NSG &amp; RHB CT</t>
  </si>
  <si>
    <t>GOLDEN PLAINS C C CANYON</t>
  </si>
  <si>
    <t>17525729145001</t>
  </si>
  <si>
    <t>LAKE PARK NSG &amp; RTRMT CTR INC</t>
  </si>
  <si>
    <t>LAKE PARK NSG &amp; RETIREMENT CTR</t>
  </si>
  <si>
    <t>24463406827000</t>
  </si>
  <si>
    <t>17520813183006</t>
  </si>
  <si>
    <t>17419929710000</t>
  </si>
  <si>
    <t>FOREST RIDGE CARE CENTER</t>
  </si>
  <si>
    <t>RENAISSANCE CARE CENTER</t>
  </si>
  <si>
    <t>17426792275000</t>
  </si>
  <si>
    <t>SIERRA HLTH SYS OF MADISON COUNTY INC</t>
  </si>
  <si>
    <t>SIERRA HEALTH CTR MADISNVLE</t>
  </si>
  <si>
    <t>17512349170003</t>
  </si>
  <si>
    <t>WINDCREST ALZHEIMERS CARE CENTER</t>
  </si>
  <si>
    <t>17604564215001</t>
  </si>
  <si>
    <t>BROWNSVILLE NURSING CENTER INC</t>
  </si>
  <si>
    <t>EBONY LAKE HEALTHCARE CENTER</t>
  </si>
  <si>
    <t>MONAHANS SENIOR HLTH CTR</t>
  </si>
  <si>
    <t>17604564223001</t>
  </si>
  <si>
    <t>CORPUS CHRISTI NSG CTR IN</t>
  </si>
  <si>
    <t>17525754796000</t>
  </si>
  <si>
    <t>GOLDTHWAITE SR HLTH CTR</t>
  </si>
  <si>
    <t>REUNION PLZ SR CR &amp;RET CT</t>
  </si>
  <si>
    <t>HERITAGE PLAZA NSG CTR</t>
  </si>
  <si>
    <t>REGENCY MANOR</t>
  </si>
  <si>
    <t>17604576995001</t>
  </si>
  <si>
    <t>GREENCREST MGMT LLC</t>
  </si>
  <si>
    <t>WEST OAKS GERIATRIC CTR</t>
  </si>
  <si>
    <t>17428306116000</t>
  </si>
  <si>
    <t>SOUTHERN OF CONVERSE INC</t>
  </si>
  <si>
    <t>ROSEWOOD</t>
  </si>
  <si>
    <t>17427375450000</t>
  </si>
  <si>
    <t>THE LAURENWOOD NSG &amp; RHB</t>
  </si>
  <si>
    <t>19113468995035</t>
  </si>
  <si>
    <t>17525810143001</t>
  </si>
  <si>
    <t>LAWRENCE AND RICHARD ENTERPRISES INC</t>
  </si>
  <si>
    <t>AZALEA TRAIL</t>
  </si>
  <si>
    <t>CANTERBURY VILLA-STEPHNVL</t>
  </si>
  <si>
    <t>PALO DURO CARE CENTER</t>
  </si>
  <si>
    <t>PECAN MANOR</t>
  </si>
  <si>
    <t>PANHANDLE CARE CENTER</t>
  </si>
  <si>
    <t>DOGWOOD TERRACE</t>
  </si>
  <si>
    <t>S MEADOWS HLTH &amp; RHAB CTR</t>
  </si>
  <si>
    <t>17525729145003</t>
  </si>
  <si>
    <t>CRYSTAL HILL H&amp;R CTR</t>
  </si>
  <si>
    <t>RIVERRIDGE NURSING CENTER</t>
  </si>
  <si>
    <t>17605364136000</t>
  </si>
  <si>
    <t>SOUTHERN OF SHEPHERD INC</t>
  </si>
  <si>
    <t>WOODLAND PARK</t>
  </si>
  <si>
    <t>SUNRISE C&amp;R DESOTO</t>
  </si>
  <si>
    <t>17427414200001</t>
  </si>
  <si>
    <t>HONDO MANAGEMENT INC</t>
  </si>
  <si>
    <t>STRLING MNR ON LNCSTR LLC</t>
  </si>
  <si>
    <t>17525331090000</t>
  </si>
  <si>
    <t>SAINT ANNS NURSING HOME</t>
  </si>
  <si>
    <t>ROSE GARDEN CARE CENTER</t>
  </si>
  <si>
    <t>17525911347001</t>
  </si>
  <si>
    <t>REMBRANDT CENTER LLC</t>
  </si>
  <si>
    <t>REMBRANDT CENTER</t>
  </si>
  <si>
    <t>15821758990001</t>
  </si>
  <si>
    <t>MADISNVLE HLTHCR INVST LP</t>
  </si>
  <si>
    <t>RIVERWOOD HLTHCR &amp; REHAB</t>
  </si>
  <si>
    <t>15821846720000</t>
  </si>
  <si>
    <t>HAYS NURSING CENTER INC</t>
  </si>
  <si>
    <t>15821846746000</t>
  </si>
  <si>
    <t>HUGULEY NURSING CTR INC</t>
  </si>
  <si>
    <t>15933240259001</t>
  </si>
  <si>
    <t>MANAGED CARE LC DBA BIG SPRING SENIOR CARE LC</t>
  </si>
  <si>
    <t>15821844774002</t>
  </si>
  <si>
    <t>TYLER HLTHCR INVES LP</t>
  </si>
  <si>
    <t>SUNBRIDGE C&amp;R WHEELER</t>
  </si>
  <si>
    <t>17427507367001</t>
  </si>
  <si>
    <t>REGENCY NURSING CENTER PARTNERS OF PEARSALL LTD</t>
  </si>
  <si>
    <t>PEARSALL NURSING AND REHABILITATION CENTER NORTH</t>
  </si>
  <si>
    <t>17526423904000</t>
  </si>
  <si>
    <t>KEMP HEALTH SERVICES INC</t>
  </si>
  <si>
    <t>17427507375001</t>
  </si>
  <si>
    <t>REGENCY NURSING CENTER PARTNERS OF AUSTIN LTD</t>
  </si>
  <si>
    <t>HERITAGE PARK REHABILITATION AND NURSING CENTER</t>
  </si>
  <si>
    <t>20442016448001</t>
  </si>
  <si>
    <t>17427555044002</t>
  </si>
  <si>
    <t>FIRST MISSION NSG HM L P</t>
  </si>
  <si>
    <t>OAK GROVE CARE CENT LTD</t>
  </si>
  <si>
    <t>SUNBRIDGE C&amp;R CLIFTON</t>
  </si>
  <si>
    <t>15219444450001</t>
  </si>
  <si>
    <t>CPL RICHARDSON INC</t>
  </si>
  <si>
    <t>SILVR HVN HLTH &amp; REHAB CT</t>
  </si>
  <si>
    <t>17422322473001</t>
  </si>
  <si>
    <t>CARE INN PROPERTIES INC</t>
  </si>
  <si>
    <t>DEL RIO NURSING AND REHAB CENTER</t>
  </si>
  <si>
    <t>VALLEY VW HLTH &amp; REHAB CT</t>
  </si>
  <si>
    <t>17427165703000</t>
  </si>
  <si>
    <t>ZAPATA NURSING CENTER INC</t>
  </si>
  <si>
    <t>17604839104000</t>
  </si>
  <si>
    <t>HASMARK OF TEXAS INC</t>
  </si>
  <si>
    <t>17526193366001</t>
  </si>
  <si>
    <t>WELLINGTON OAKS L.P.</t>
  </si>
  <si>
    <t>17427393057002</t>
  </si>
  <si>
    <t>COPPERAS COVE L L C</t>
  </si>
  <si>
    <t>HILL COUNTRY</t>
  </si>
  <si>
    <t>CEDAR FALLS CARE CENTER</t>
  </si>
  <si>
    <t>17526216936001</t>
  </si>
  <si>
    <t>DFW NOCONA PROPERTIES LLC</t>
  </si>
  <si>
    <t>16213177054013</t>
  </si>
  <si>
    <t>17526235316001</t>
  </si>
  <si>
    <t>WINNSBORO NURSING HOME INC</t>
  </si>
  <si>
    <t>17416233710036</t>
  </si>
  <si>
    <t>17526240076000</t>
  </si>
  <si>
    <t>LINDALE HEALTH CARE L L C</t>
  </si>
  <si>
    <t>17427407014001</t>
  </si>
  <si>
    <t>NEW COVENANT CR-KNGSLD LT</t>
  </si>
  <si>
    <t>17604642136001</t>
  </si>
  <si>
    <t>NEW COVENANT CARE EL CAMPO LTD</t>
  </si>
  <si>
    <t>17526219799001</t>
  </si>
  <si>
    <t>ELDERCARE PROPERTIES LTD</t>
  </si>
  <si>
    <t>17427406982001</t>
  </si>
  <si>
    <t>NEW COVENANT CR-SEGUIN LT</t>
  </si>
  <si>
    <t>17415466196003</t>
  </si>
  <si>
    <t>GOODALL-WITCHER HEALTH CARE FOUNDATION</t>
  </si>
  <si>
    <t>GOODALL-WITCHER NURSING FACILITY</t>
  </si>
  <si>
    <t>WHITE DOVE NSG &amp; RHB CTR</t>
  </si>
  <si>
    <t>15218558490000</t>
  </si>
  <si>
    <t>IHS @ GREAT BEND INC</t>
  </si>
  <si>
    <t>THE VINTAGE HEALTH CARE CENTER</t>
  </si>
  <si>
    <t>17427696483002</t>
  </si>
  <si>
    <t>R.A.G. ENTERPRISES INC</t>
  </si>
  <si>
    <t>17427401918000</t>
  </si>
  <si>
    <t>GRACY WOODS II NSG CTR IN</t>
  </si>
  <si>
    <t>GRACY WOODS II LIV CTR</t>
  </si>
  <si>
    <t>17526378595000</t>
  </si>
  <si>
    <t>DALLAS NSG &amp; REHAB CTR IN</t>
  </si>
  <si>
    <t>17427648989000</t>
  </si>
  <si>
    <t>MART NURSING HOME INC</t>
  </si>
  <si>
    <t>17526323971000</t>
  </si>
  <si>
    <t>GOLDTHWAITE SR HLTH CT IN</t>
  </si>
  <si>
    <t>WINDSOR CARE CENTER</t>
  </si>
  <si>
    <t>17524979873001</t>
  </si>
  <si>
    <t>TERRICK INC</t>
  </si>
  <si>
    <t>KEMP HLTH CARE CTR</t>
  </si>
  <si>
    <t>17427651090000</t>
  </si>
  <si>
    <t>STERLING CARE INC</t>
  </si>
  <si>
    <t>17526417948000</t>
  </si>
  <si>
    <t>KINGS MANOR METHODIST RETIREMENT SYSTEM</t>
  </si>
  <si>
    <t>KINGS MANOR METHODIST HOME</t>
  </si>
  <si>
    <t>SUNBRIDGE POST OAK CARE &amp; REHAB</t>
  </si>
  <si>
    <t>RGNCY MNR HLTHCR &amp; RHB CT</t>
  </si>
  <si>
    <t>CRANE SKLD NSG &amp; REHAB CT</t>
  </si>
  <si>
    <t>17604901540000</t>
  </si>
  <si>
    <t>CSC NURSING HOMES INC</t>
  </si>
  <si>
    <t>17524730375001</t>
  </si>
  <si>
    <t>DALLAS HEALTHCARE INC</t>
  </si>
  <si>
    <t>TERRACE WEST NURSING CENTER</t>
  </si>
  <si>
    <t>17526155548000</t>
  </si>
  <si>
    <t>HERITAGE OAKS CARE CT LLC</t>
  </si>
  <si>
    <t>HERITAGE OAKS RETIRE VILL</t>
  </si>
  <si>
    <t>PARIS NURSING HOME</t>
  </si>
  <si>
    <t>17427784610000</t>
  </si>
  <si>
    <t>D000434808</t>
  </si>
  <si>
    <t>AMARILLO NURSING CENTER INC</t>
  </si>
  <si>
    <t>TX CHOICE COMM N &amp; RC</t>
  </si>
  <si>
    <t>UPSHUR MANOR NSG HOME</t>
  </si>
  <si>
    <t>17526478353001</t>
  </si>
  <si>
    <t>FORT WORTH NSG HM PRT LP</t>
  </si>
  <si>
    <t>17526487693000</t>
  </si>
  <si>
    <t>MOORE HEALTH SERVICES CORPORATION</t>
  </si>
  <si>
    <t>GEORGIA MANOR NURSING HOME</t>
  </si>
  <si>
    <t>17526478379000</t>
  </si>
  <si>
    <t>SAN MARCOS NSG HM PRT LP</t>
  </si>
  <si>
    <t>17427767730000</t>
  </si>
  <si>
    <t>HARLINGEN HEALTHCARE CORPORATION</t>
  </si>
  <si>
    <t>HARLINGEN NURSING AND REHABILITATION CENTER</t>
  </si>
  <si>
    <t>15619746991000</t>
  </si>
  <si>
    <t>LYNNHAVEN III LLC</t>
  </si>
  <si>
    <t>MISSION OAKS MANOR</t>
  </si>
  <si>
    <t>SUNBRIDGE C&amp;R ORANGE</t>
  </si>
  <si>
    <t>WHISPERING OAKS MANOR</t>
  </si>
  <si>
    <t>17526579085001</t>
  </si>
  <si>
    <t>STERLING MANOR LNCSTR LLC</t>
  </si>
  <si>
    <t>VISTA GAR HLTH &amp; REHAB CT</t>
  </si>
  <si>
    <t>SUNBRIDGE CARE AND REHABILITATION FOR PINEHURST</t>
  </si>
  <si>
    <t>17520813183003</t>
  </si>
  <si>
    <t>SENIOR CARE AT LAKE POINTE</t>
  </si>
  <si>
    <t>CANTERBURY VILLA-BEAUMONT</t>
  </si>
  <si>
    <t>17514509409000</t>
  </si>
  <si>
    <t>HILLVIEW NURSING HOME INC</t>
  </si>
  <si>
    <t>HARVEST CARE CTR/MINEOLA</t>
  </si>
  <si>
    <t>17314982939001</t>
  </si>
  <si>
    <t>SWTBRIR NSG CTR TAYLOR IN</t>
  </si>
  <si>
    <t>SUNBRIDGE C&amp;R CORPUS CHRIST</t>
  </si>
  <si>
    <t>17427949510003</t>
  </si>
  <si>
    <t>D GREEN INC</t>
  </si>
  <si>
    <t>24621052547000</t>
  </si>
  <si>
    <t>BILLIE MAE CAYLOR</t>
  </si>
  <si>
    <t>17526717842000</t>
  </si>
  <si>
    <t>OAK GROVE CENTER</t>
  </si>
  <si>
    <t>VAN ZANDT HEALTHCARE PROPERTY INC</t>
  </si>
  <si>
    <t>17427886688006</t>
  </si>
  <si>
    <t>HCRA OF TEXAS INC</t>
  </si>
  <si>
    <t>HEARTLAND HEALTH CARE CENTER-BEDFORD</t>
  </si>
  <si>
    <t>HEARTLAND HEALTH CARE CENTER AUSTIN</t>
  </si>
  <si>
    <t>17526638717000</t>
  </si>
  <si>
    <t>SR HLTH CTR PALESTINE INC</t>
  </si>
  <si>
    <t>17428008472000</t>
  </si>
  <si>
    <t>STONEBRIDGE HEALTH CENTER INC</t>
  </si>
  <si>
    <t>STONEBRIDGE HEALTH CENTER</t>
  </si>
  <si>
    <t>17422112932001</t>
  </si>
  <si>
    <t>CAMLU CARE CENTERS INC</t>
  </si>
  <si>
    <t>17525713941001</t>
  </si>
  <si>
    <t>BUCKNER RETIREMENT SERVICES INC</t>
  </si>
  <si>
    <t>17525713941000</t>
  </si>
  <si>
    <t>17425876020000</t>
  </si>
  <si>
    <t>MARWITZ HEALTHCARE SERVICES INC</t>
  </si>
  <si>
    <t>16216199154002</t>
  </si>
  <si>
    <t>HLTHCR CAPITAL MGMT LLC</t>
  </si>
  <si>
    <t>TIMBERLAKE HLTH &amp; REHAB C</t>
  </si>
  <si>
    <t>16216199154000</t>
  </si>
  <si>
    <t>PINELAND HLTH &amp; REHAB CTR</t>
  </si>
  <si>
    <t>17526811553002</t>
  </si>
  <si>
    <t>CWC NURSING HM PARTNRS LP</t>
  </si>
  <si>
    <t>16216199154001</t>
  </si>
  <si>
    <t>SHADY ACRES HLTH &amp; REHAB</t>
  </si>
  <si>
    <t>OAKVIEW MANOR NURSING CENTER</t>
  </si>
  <si>
    <t>CRESTVIEW MANOR RETIREMENT &amp; CARE CENTER</t>
  </si>
  <si>
    <t>MARINER HLTH OF N DALLAS</t>
  </si>
  <si>
    <t>FT STOCKTON NSG CTR INC</t>
  </si>
  <si>
    <t>17605243421000</t>
  </si>
  <si>
    <t>PEOPLE'S NSG CT VIDOR INC</t>
  </si>
  <si>
    <t>17428082410000</t>
  </si>
  <si>
    <t>PEOPLE'S NSG CT CUERO INC</t>
  </si>
  <si>
    <t>17522824717002</t>
  </si>
  <si>
    <t>BRIARCLIFF HEALTH CENTER OF GREENVILLE I</t>
  </si>
  <si>
    <t>BRIARCLIFF HEALTH CENTER OF GREENVILLE INC</t>
  </si>
  <si>
    <t>LAKERIDGE NURSING CENTER</t>
  </si>
  <si>
    <t>17604839104002</t>
  </si>
  <si>
    <t>17604839104004</t>
  </si>
  <si>
    <t>15818497628001</t>
  </si>
  <si>
    <t>GEORGIA SALEM HOUSING CORPORATION</t>
  </si>
  <si>
    <t>15818497628000</t>
  </si>
  <si>
    <t>15822904379000</t>
  </si>
  <si>
    <t>H P SUNNYBROOK INC</t>
  </si>
  <si>
    <t>SUNNYBROOK HEALTH CARE CENTER</t>
  </si>
  <si>
    <t>17213613940000</t>
  </si>
  <si>
    <t>KERENS SOUTHWOOD INC</t>
  </si>
  <si>
    <t>CARTMELL HOME FOR AGED INC</t>
  </si>
  <si>
    <t>17604839104008</t>
  </si>
  <si>
    <t>SEA BREEZE REHABILITATION AND CARE CENTER</t>
  </si>
  <si>
    <t>17213602018000</t>
  </si>
  <si>
    <t>PIONEER CARE CENTER INC</t>
  </si>
  <si>
    <t>17526849587000</t>
  </si>
  <si>
    <t>MARSHALL SENIOR CARE LLC</t>
  </si>
  <si>
    <t>THE WILLIAMSBURG CARE COMPANY LP</t>
  </si>
  <si>
    <t>INSPIRATION HILLS REHABILITATION CENTER</t>
  </si>
  <si>
    <t>17428257772000</t>
  </si>
  <si>
    <t>THE FREDERICKSBURG CARE COMPANY LP</t>
  </si>
  <si>
    <t>PRINCETON PLACE REHAB &amp; HEALTHCARE MEDICAL CENTER</t>
  </si>
  <si>
    <t>13115042288002</t>
  </si>
  <si>
    <t>HARVEST COMMUNITIES INC</t>
  </si>
  <si>
    <t>HARVEST CARE CTR/MEDINA</t>
  </si>
  <si>
    <t>17605349954002</t>
  </si>
  <si>
    <t>TRINITY RETIREMENT COMMUNITIES INC</t>
  </si>
  <si>
    <t>TRINITY CARE CENTER</t>
  </si>
  <si>
    <t>13115042288001</t>
  </si>
  <si>
    <t>HARVEST CR CTR/LUMBERTON</t>
  </si>
  <si>
    <t>13115042288000</t>
  </si>
  <si>
    <t>17527029163000</t>
  </si>
  <si>
    <t>KEENELAND HLTH SVCS INC</t>
  </si>
  <si>
    <t>13115042288003</t>
  </si>
  <si>
    <t>HARVEST CARE CENTER PEARSALL</t>
  </si>
  <si>
    <t>17527007557000</t>
  </si>
  <si>
    <t>CARLSON HEALTHCARE GROUP LLC</t>
  </si>
  <si>
    <t>MISSION RIDGE REHABILITATION &amp; NURSING CENTER</t>
  </si>
  <si>
    <t>15620115293002</t>
  </si>
  <si>
    <t>LYNNHAVEN VIII LLC</t>
  </si>
  <si>
    <t>15620115301000</t>
  </si>
  <si>
    <t>LYNNHAVEN IX LLC</t>
  </si>
  <si>
    <t>TWIN OAKS CONVALESCENT CENTER</t>
  </si>
  <si>
    <t>ROSEWOOD REHAB &amp; CR CTR</t>
  </si>
  <si>
    <t>LAKEVIEW HEALTH CARE CENTER</t>
  </si>
  <si>
    <t>SUNRISE CONVALESCENT &amp; REHAB CENTER</t>
  </si>
  <si>
    <t>17527076081000</t>
  </si>
  <si>
    <t>SEARS PERMIAN RETIREMENT CORPORATION</t>
  </si>
  <si>
    <t>THE PARKS METHODIST RETIREMENT VILLAGE</t>
  </si>
  <si>
    <t>SUNBRIDGE CARE &amp; REHABILITATION FOR HUMBLE</t>
  </si>
  <si>
    <t>SUNBRIDGE C&amp;R KATY</t>
  </si>
  <si>
    <t>EL PASO CONVALESCENT CENTER</t>
  </si>
  <si>
    <t>CAPITAL CITY NURSING &amp; REHAB CENTER</t>
  </si>
  <si>
    <t>15619312588001</t>
  </si>
  <si>
    <t>LYNNHAVEN I LLC</t>
  </si>
  <si>
    <t>GARDEN TERRACE HEALTHCARE &amp; RETIREMENT CENTER</t>
  </si>
  <si>
    <t>SOUTHEAST NSG &amp; REHAB CTR</t>
  </si>
  <si>
    <t>HERITAGE DUVAL GARDENS</t>
  </si>
  <si>
    <t>SANTA FE HLTH &amp; REHAB CTR</t>
  </si>
  <si>
    <t>SULPHUR SPRGS HLTH &amp; RHB</t>
  </si>
  <si>
    <t>17605363211000</t>
  </si>
  <si>
    <t>ALVIN HEALTH CARE CENTER LTD CO</t>
  </si>
  <si>
    <t>LAUREL COURT</t>
  </si>
  <si>
    <t>HENDERSON HLTH &amp; REHAB CT</t>
  </si>
  <si>
    <t>17523088825001</t>
  </si>
  <si>
    <t>17527058717000</t>
  </si>
  <si>
    <t>DENISON HEALTH CARE CENTER LTD CO</t>
  </si>
  <si>
    <t>BEACON HILL</t>
  </si>
  <si>
    <t>17527025583000</t>
  </si>
  <si>
    <t>PEOPLE'S NSG CT HURST INC</t>
  </si>
  <si>
    <t>17527025609000</t>
  </si>
  <si>
    <t>PEOPLE'S NSG CT BEEVIL IN</t>
  </si>
  <si>
    <t>17525052282000</t>
  </si>
  <si>
    <t>MICWAL INC</t>
  </si>
  <si>
    <t>CROSS TIMBERS CARE CENTER</t>
  </si>
  <si>
    <t>17527149730000</t>
  </si>
  <si>
    <t>WOODLAND SPRINGS NURSING CENTER INC</t>
  </si>
  <si>
    <t>WOODLAND SPRINGS NURSING CENTER</t>
  </si>
  <si>
    <t>17526301407000</t>
  </si>
  <si>
    <t>JAN DEE MANAGEMENT SERVICES INC</t>
  </si>
  <si>
    <t>HARMONEE HOUSE</t>
  </si>
  <si>
    <t>17427797281000</t>
  </si>
  <si>
    <t>PARK PLACE LIVING CTRS IN</t>
  </si>
  <si>
    <t>PARK PLACE CARE CENTER</t>
  </si>
  <si>
    <t>17605441199000</t>
  </si>
  <si>
    <t>OAKWOOD HEALTH CARE CENTER LTD CO</t>
  </si>
  <si>
    <t>17605441405000</t>
  </si>
  <si>
    <t>LIVINGSTON HEALTH CARE CENTER LTD CO</t>
  </si>
  <si>
    <t>THE BRADFORD AT BROOKSIDE</t>
  </si>
  <si>
    <t>17527185882000</t>
  </si>
  <si>
    <t>NACOGDOCHES HLTH CR CT LT</t>
  </si>
  <si>
    <t>17605441231000</t>
  </si>
  <si>
    <t>SILSBEE HEALTH CARE CENTER LTD CO</t>
  </si>
  <si>
    <t>17527185841000</t>
  </si>
  <si>
    <t>WOODVILLE HEALTH CARE CENTER LTD CO</t>
  </si>
  <si>
    <t>WOODVILLE HEALTH AND REHABILITATION CENTER</t>
  </si>
  <si>
    <t>17605441181000</t>
  </si>
  <si>
    <t>CRESTHAVEN HEALTH CARE CENTER LTD CO</t>
  </si>
  <si>
    <t>MAGNOLIA MANOR</t>
  </si>
  <si>
    <t>19546427113028</t>
  </si>
  <si>
    <t>SUMMIT CARE TEXAS LP</t>
  </si>
  <si>
    <t>HALLETTSVILLE RH&amp;NSG CTR</t>
  </si>
  <si>
    <t>17428468841000</t>
  </si>
  <si>
    <t>PEOPLE'S NURSING CENTERS OF AUSTIN, INC.</t>
  </si>
  <si>
    <t>17525189936002</t>
  </si>
  <si>
    <t>WHT DOVE NSG CTR TYLER</t>
  </si>
  <si>
    <t>HOT HC&amp;R CTR - LEONARD</t>
  </si>
  <si>
    <t>17605477953000</t>
  </si>
  <si>
    <t>GRANBURY VILLA NSG CTR IN</t>
  </si>
  <si>
    <t>17605477961000</t>
  </si>
  <si>
    <t>ATHENS NSG CTR INC</t>
  </si>
  <si>
    <t>17605475155000</t>
  </si>
  <si>
    <t>SAN ANTONIO NST CTR INC</t>
  </si>
  <si>
    <t>13115506423000</t>
  </si>
  <si>
    <t>TEXAS CHOICE COMM INC</t>
  </si>
  <si>
    <t>17525189936003</t>
  </si>
  <si>
    <t>17525189936006</t>
  </si>
  <si>
    <t>D000493606</t>
  </si>
  <si>
    <t>17605478191000</t>
  </si>
  <si>
    <t>WHISPERING OAKS NSG CT IN</t>
  </si>
  <si>
    <t>17605475163000</t>
  </si>
  <si>
    <t>TYLER NURSING CENTER INC</t>
  </si>
  <si>
    <t>17427395060000</t>
  </si>
  <si>
    <t>YOAKUM HEALTHCARE CORPORATION</t>
  </si>
  <si>
    <t>YOAKUM NURSING AND REHABILITATION CENTER</t>
  </si>
  <si>
    <t>SHADY ACRES HEALTH AND REHAB</t>
  </si>
  <si>
    <t>17605535370000</t>
  </si>
  <si>
    <t>SUGAR LAND HEALTH CARE LP</t>
  </si>
  <si>
    <t>SUNBRIDGE CARE CENTER PARK MANOR</t>
  </si>
  <si>
    <t>SUNBRIDGE CARE AND REHABILITATION FOR PANOLA</t>
  </si>
  <si>
    <t>GOLDEN PLAINS CC HEREFORD</t>
  </si>
  <si>
    <t>17428620896000</t>
  </si>
  <si>
    <t>2ND TIMBERWOOD LTD PART</t>
  </si>
  <si>
    <t>16311902833000</t>
  </si>
  <si>
    <t>SALEM NURSING &amp; REHAB CENTER OF JASPER INC</t>
  </si>
  <si>
    <t>HERITAGE MNR CR CTR-HONDO</t>
  </si>
  <si>
    <t>16311903831000</t>
  </si>
  <si>
    <t>SALEM NURSING &amp; REHAB CENTER OF PINELAND INC</t>
  </si>
  <si>
    <t>17428446243000</t>
  </si>
  <si>
    <t>REGENT CARE CENTER OF THE WOODLANDS LP #</t>
  </si>
  <si>
    <t>REGENT CARE CENTER THE WOODLANDS</t>
  </si>
  <si>
    <t>17605147929000</t>
  </si>
  <si>
    <t>HERITAGE GERI HSNG DEV 7</t>
  </si>
  <si>
    <t>HERITAGE DANFORTH GARDENS</t>
  </si>
  <si>
    <t>17516069162004</t>
  </si>
  <si>
    <t>FIRESIDE LODGE</t>
  </si>
  <si>
    <t>17421211792002</t>
  </si>
  <si>
    <t>WESTBURY ASSOCIATES LP</t>
  </si>
  <si>
    <t>THE WESTBURY PLACE</t>
  </si>
  <si>
    <t>17428654358000</t>
  </si>
  <si>
    <t>LOTUS HEALTHCARE INC</t>
  </si>
  <si>
    <t>15220670762000</t>
  </si>
  <si>
    <t>IHS ACQUISITION NO 144 INC</t>
  </si>
  <si>
    <t>I H S AT GRACE CARE CENTER</t>
  </si>
  <si>
    <t>15220670671018</t>
  </si>
  <si>
    <t>IHS ACQUISITION #151 INC.</t>
  </si>
  <si>
    <t>IHS OF BROWNSVILLE</t>
  </si>
  <si>
    <t>15220670911000</t>
  </si>
  <si>
    <t>IHS ACQUISITION #137 INC</t>
  </si>
  <si>
    <t>I H S OF LONGMEADOW AT JUSTIN</t>
  </si>
  <si>
    <t>15220670853000</t>
  </si>
  <si>
    <t>IHS ACQUISITION #141 INC</t>
  </si>
  <si>
    <t>IHS OF SHERMAN</t>
  </si>
  <si>
    <t>15220670804000</t>
  </si>
  <si>
    <t>IHS ACQUISITION #143 INC</t>
  </si>
  <si>
    <t>IHS OF MOUNT PLEASANT</t>
  </si>
  <si>
    <t>15220670671010</t>
  </si>
  <si>
    <t>I H S OF THE VILLAGE AT RICHARDSON</t>
  </si>
  <si>
    <t>15220670671012</t>
  </si>
  <si>
    <t>I H S OF MESQUITE</t>
  </si>
  <si>
    <t>15220670820000</t>
  </si>
  <si>
    <t>IHS ACQUISITION #142 INC</t>
  </si>
  <si>
    <t>IHS AT THE PARK</t>
  </si>
  <si>
    <t>15220670671005</t>
  </si>
  <si>
    <t>I H S AT FOREST LANE</t>
  </si>
  <si>
    <t>15220671034000</t>
  </si>
  <si>
    <t>IHS ACQUISITION NO 132 INC</t>
  </si>
  <si>
    <t>HERITAGE GARDENS HEALTHCARE CENTER</t>
  </si>
  <si>
    <t>15220671018000</t>
  </si>
  <si>
    <t>IHS ACQUISITION #134 INC</t>
  </si>
  <si>
    <t>ESTATES AT FORT WORTH HEALTHCARE CENTER</t>
  </si>
  <si>
    <t>17425891664001</t>
  </si>
  <si>
    <t>15220670671002</t>
  </si>
  <si>
    <t>I H S OF HARLINGEN</t>
  </si>
  <si>
    <t>15220671059000</t>
  </si>
  <si>
    <t>IHS ACQUISITION #130 INC</t>
  </si>
  <si>
    <t>IHS OF FORT WORTH</t>
  </si>
  <si>
    <t>15220670671009</t>
  </si>
  <si>
    <t>I H S OF SAN JACINTO</t>
  </si>
  <si>
    <t>15220670671016</t>
  </si>
  <si>
    <t>I H S OF BONHAM</t>
  </si>
  <si>
    <t>15220670671011</t>
  </si>
  <si>
    <t>I H S AT WINTERHAVEN</t>
  </si>
  <si>
    <t>15220670671001</t>
  </si>
  <si>
    <t>15220670671006</t>
  </si>
  <si>
    <t>I H S OF ARLINGTON</t>
  </si>
  <si>
    <t>15220670671003</t>
  </si>
  <si>
    <t>I H S OF BLANCO VISTA</t>
  </si>
  <si>
    <t>15220667768000</t>
  </si>
  <si>
    <t>IHS ACQUISITION # 128 INC</t>
  </si>
  <si>
    <t>DOCTORS HEALTHCARE CENTER</t>
  </si>
  <si>
    <t>15220670937000</t>
  </si>
  <si>
    <t>IHS ACQUISITION NO 136, INC</t>
  </si>
  <si>
    <t>SILVER SPRINGS HEALTHCARE CENTER</t>
  </si>
  <si>
    <t>15220670671008</t>
  </si>
  <si>
    <t>IHS OF CANYON</t>
  </si>
  <si>
    <t>15220670671007</t>
  </si>
  <si>
    <t>I H S MEDICAL CENTER AT SAN ANTONIO</t>
  </si>
  <si>
    <t>15220670671017</t>
  </si>
  <si>
    <t>I H S OF CANTON</t>
  </si>
  <si>
    <t>17604177257003</t>
  </si>
  <si>
    <t>THE PLANTATION HEALTH CARE CENTER</t>
  </si>
  <si>
    <t>16113180299001</t>
  </si>
  <si>
    <t>ATRIA HEALTH CENTERS INC</t>
  </si>
  <si>
    <t>16113180299000</t>
  </si>
  <si>
    <t>17214099321000</t>
  </si>
  <si>
    <t>CAMELOT CTR @LEWISVL LLC</t>
  </si>
  <si>
    <t>17527449668000</t>
  </si>
  <si>
    <t>CRANE SKILLED NSG &amp; REHAB CTR LP</t>
  </si>
  <si>
    <t>18303201802000</t>
  </si>
  <si>
    <t>SENIOR LIVING PROPERTIES LLC</t>
  </si>
  <si>
    <t>LAKE JACKSON HEALTHCARE CENTER</t>
  </si>
  <si>
    <t>CEDAR HILL HEALTHCARE CENTER</t>
  </si>
  <si>
    <t>CORONADO HEALTHCARE CENTER</t>
  </si>
  <si>
    <t>CHILDRESS HEALTHCARE CENTER</t>
  </si>
  <si>
    <t>CLAYSTONE HEALTHCARE CENTER</t>
  </si>
  <si>
    <t>PALACIOS HEALTHCARE CENTER</t>
  </si>
  <si>
    <t>VALLEY VIEW HEALTHCARE CENTER</t>
  </si>
  <si>
    <t>CARTHAGE HEALTHCARE CENTER</t>
  </si>
  <si>
    <t>FRANKSTON HEALTHCARE CENTER</t>
  </si>
  <si>
    <t>HAMILTON HEALTHCARE CENTER</t>
  </si>
  <si>
    <t>CENTERVILLE HEALTHCARE CENTER</t>
  </si>
  <si>
    <t>GARDEN TERRACE HEALTHCARE CENTER</t>
  </si>
  <si>
    <t>JACKSBORO HEALTHCARE CENTER</t>
  </si>
  <si>
    <t>KERMIT HEALTHCARE CENTER</t>
  </si>
  <si>
    <t>EASTLAND HEALTHCARE CENTER</t>
  </si>
  <si>
    <t>CANTON HEALTHCARE CENTER</t>
  </si>
  <si>
    <t>JEFFREY PLACE HEALTHCARE CENTER</t>
  </si>
  <si>
    <t>REGENCY MANOR HEALTHCARE CENTER</t>
  </si>
  <si>
    <t>KAUFMAN HEALTHCARE CENTER</t>
  </si>
  <si>
    <t>SWEETWATER HEALTHCARE CENTER</t>
  </si>
  <si>
    <t>ROTAN HEALTHCARE CENTER</t>
  </si>
  <si>
    <t>PALESTINE HEALTHCARE CENTER</t>
  </si>
  <si>
    <t>EVERGREEN HEALTHCARE CENTER</t>
  </si>
  <si>
    <t>JACKSONVILLE HEALTHCARE CENTER</t>
  </si>
  <si>
    <t>COUNTRY INN HEALTHCARE CENTER</t>
  </si>
  <si>
    <t>CROSS COUNTRY HEALTHCARE CENTER</t>
  </si>
  <si>
    <t>THROCKMORTON HEALTHCARE CENTER</t>
  </si>
  <si>
    <t>LAPORTE HEALTHCARE CENTER</t>
  </si>
  <si>
    <t>HILL COUNTRY HEALTH CARE CENTER</t>
  </si>
  <si>
    <t>ELECTRA HEALTHCARE CENTER</t>
  </si>
  <si>
    <t>UNIVERSITY HILLS NSG CTR</t>
  </si>
  <si>
    <t>17527006823000</t>
  </si>
  <si>
    <t>PEOPLE'S NSG CT OF DUBLIN</t>
  </si>
  <si>
    <t>PEOPLE'S NSG CTRS DUBLIN</t>
  </si>
  <si>
    <t>17605611288000</t>
  </si>
  <si>
    <t>AMITY FELLOWSERVE OF KATY INC</t>
  </si>
  <si>
    <t>KATYVILLE HEALTHCARE CENTER</t>
  </si>
  <si>
    <t>17527256196000</t>
  </si>
  <si>
    <t>WINDSOR PLACE HEALTH CARE CENTER LTD CO</t>
  </si>
  <si>
    <t>17605533490000</t>
  </si>
  <si>
    <t>FRIENDSHIP HAVEN NURSING CENTERS LTD</t>
  </si>
  <si>
    <t>FRIENDSHIP HAVEN HEALTHCARE &amp; REHAB CENTER</t>
  </si>
  <si>
    <t>17527506715000</t>
  </si>
  <si>
    <t>NAVARRO CONVALESCENT INC</t>
  </si>
  <si>
    <t>HERITAGE OAKS RETIREMENT VILLAGE</t>
  </si>
  <si>
    <t>17527527455000</t>
  </si>
  <si>
    <t>PEOPLE'S NSG CT ELKHART I</t>
  </si>
  <si>
    <t>17521838809000</t>
  </si>
  <si>
    <t>FIRESIDE LODGE RETIREMENT CENTER INC #53</t>
  </si>
  <si>
    <t>FIRESIDE LODGE RETIREMENT CENTER INC</t>
  </si>
  <si>
    <t>GREENCREST MANOR</t>
  </si>
  <si>
    <t>IMMANUELS NURSING CENTER</t>
  </si>
  <si>
    <t>NEW HORIZON NURSING CTR</t>
  </si>
  <si>
    <t>17522951486001</t>
  </si>
  <si>
    <t>DENTON REHABILITATION AND NURSING CENTER</t>
  </si>
  <si>
    <t>17428481307000</t>
  </si>
  <si>
    <t>OAKS NURSING HOME LLC</t>
  </si>
  <si>
    <t>17605645138000</t>
  </si>
  <si>
    <t>FORT STOCKTON NSG CTR INC</t>
  </si>
  <si>
    <t>17527309391000</t>
  </si>
  <si>
    <t>GAINESVILLE HEALTH CARE CENTER LTD CO</t>
  </si>
  <si>
    <t>17522062680002</t>
  </si>
  <si>
    <t>BAPTIST COMMUNITY SERVICES</t>
  </si>
  <si>
    <t>WARE MEMORIAL CARE CENTER</t>
  </si>
  <si>
    <t>17526762855000</t>
  </si>
  <si>
    <t>WILLIAMSBURG VILLAGE HEALTHCARE MGMT LLC</t>
  </si>
  <si>
    <t>WILLIAMSBURG VILL NSG CTR</t>
  </si>
  <si>
    <t>17519883197000</t>
  </si>
  <si>
    <t>MESA SPRINGS RETIREMENT VILLAGE INC</t>
  </si>
  <si>
    <t>HENDRICK HEALTHCARE CENTER</t>
  </si>
  <si>
    <t>17416233710244</t>
  </si>
  <si>
    <t>15823283567001</t>
  </si>
  <si>
    <t>NEWCARE NURSING CORPORATION</t>
  </si>
  <si>
    <t>19118967884000</t>
  </si>
  <si>
    <t>PREMIER CR HLTH SVC LLC</t>
  </si>
  <si>
    <t>THE WOODLANDS HEALTH CARE CENTER</t>
  </si>
  <si>
    <t>13115953591000</t>
  </si>
  <si>
    <t>TEXAS CARE COMMUNITIES INC DBA SENIOR LIV CTRS TX</t>
  </si>
  <si>
    <t>COMFORT SENIOR LIVING CENTER</t>
  </si>
  <si>
    <t>17527656395000</t>
  </si>
  <si>
    <t>TYLER WHITE DOVE INC</t>
  </si>
  <si>
    <t>SILVER HAVEN HEALTH AND REHABILITATION CENTER</t>
  </si>
  <si>
    <t>17527647063000</t>
  </si>
  <si>
    <t>PEOPLE'S NSG CT RIVER OAK</t>
  </si>
  <si>
    <t>17512442892001</t>
  </si>
  <si>
    <t>MUENSTER HOSPITAL DIST</t>
  </si>
  <si>
    <t>ITALY HEALTH AND REHABILITATION CENTER</t>
  </si>
  <si>
    <t>17527088847000</t>
  </si>
  <si>
    <t>LITTLEFIELD FAM HER CR CT</t>
  </si>
  <si>
    <t>WHITE DOVE NURSING &amp; REHAB CENTER</t>
  </si>
  <si>
    <t>SMITH'S NURSING HOME</t>
  </si>
  <si>
    <t>17527699874000</t>
  </si>
  <si>
    <t>NADINE HALL</t>
  </si>
  <si>
    <t>17107499828001</t>
  </si>
  <si>
    <t>EMSCO OF LONGVIEW INC</t>
  </si>
  <si>
    <t>WHISPERING PINES LODGE</t>
  </si>
  <si>
    <t>15221056052000</t>
  </si>
  <si>
    <t>22 KEYSTONE SERVICES LP</t>
  </si>
  <si>
    <t>LUBBOCK HEALTH CARE CENTER</t>
  </si>
  <si>
    <t>17526135144001</t>
  </si>
  <si>
    <t>HOLLAND LAKE NSG CTR L C</t>
  </si>
  <si>
    <t>HOLLAND LAKE NURSING CTR</t>
  </si>
  <si>
    <t>17425706037000</t>
  </si>
  <si>
    <t>PERSONACARE OF SAN ANTONIO INC</t>
  </si>
  <si>
    <t>NORMANDY TERRACE-NORTHEAST</t>
  </si>
  <si>
    <t>17526019348001</t>
  </si>
  <si>
    <t>HI PLAINS TRANSTL CARE CT</t>
  </si>
  <si>
    <t>HIGH PLAINS TRANS CR CTR</t>
  </si>
  <si>
    <t>19510821200000</t>
  </si>
  <si>
    <t>HERITAGE HLTHCARE OF AMERICA INC</t>
  </si>
  <si>
    <t>15824016412000</t>
  </si>
  <si>
    <t>H P TEXAS PROPERTIES INC</t>
  </si>
  <si>
    <t>17527713626000</t>
  </si>
  <si>
    <t>J ROPHE HEALTHCARE INC</t>
  </si>
  <si>
    <t>17428871945000</t>
  </si>
  <si>
    <t>CORPUS DEL MAR HC&amp;R CTR</t>
  </si>
  <si>
    <t>17605781545000</t>
  </si>
  <si>
    <t>POTEET HC&amp;R CTR</t>
  </si>
  <si>
    <t>17527748614000</t>
  </si>
  <si>
    <t>MINTERS CHAPEL HC&amp;R CTR</t>
  </si>
  <si>
    <t>17428871937000</t>
  </si>
  <si>
    <t>ANDERSON LANE HEALTH CARE &amp; REHAB CENTER</t>
  </si>
  <si>
    <t>HEART OF TX HLTH CARE &amp; REHAB CTR-ANDERSON LN</t>
  </si>
  <si>
    <t>17527748291000</t>
  </si>
  <si>
    <t>LEONARD HC&amp;R CTR</t>
  </si>
  <si>
    <t>17527748317000</t>
  </si>
  <si>
    <t>BRYAN MANOR HC&amp;R CTR</t>
  </si>
  <si>
    <t>17527748333000</t>
  </si>
  <si>
    <t>MASON HEALTHCARE AND REHAB CENTER</t>
  </si>
  <si>
    <t>17605781537000</t>
  </si>
  <si>
    <t>CHANGING SEASONS HEALTHCARE &amp; REHAB CENTER</t>
  </si>
  <si>
    <t>HEART OF TX HEALTHCARE &amp; REHAB CENTER CHANGING SNS</t>
  </si>
  <si>
    <t>12329713965000</t>
  </si>
  <si>
    <t>22 ACQUISITION CORP</t>
  </si>
  <si>
    <t>COLONIAL PARK NSG HOME</t>
  </si>
  <si>
    <t>REGAL NURSING &amp; REHABILITATION CENTER</t>
  </si>
  <si>
    <t>COMM CARE CTR CROCKETT</t>
  </si>
  <si>
    <t>COMMUNITY CARE CENTER OF BAYLOR COUNTY</t>
  </si>
  <si>
    <t>COMMUNITY CARE CENTER OF GARLAND</t>
  </si>
  <si>
    <t>17527492585000</t>
  </si>
  <si>
    <t>STONEGATE NURSING CTR L C</t>
  </si>
  <si>
    <t>STONEGATE NURSING CENTER</t>
  </si>
  <si>
    <t>17605710163000</t>
  </si>
  <si>
    <t>K A H HEALTH CARE INC</t>
  </si>
  <si>
    <t>TERRACE GARDENS NSG CTR</t>
  </si>
  <si>
    <t>17605611288001</t>
  </si>
  <si>
    <t>VILLA HERMOSA</t>
  </si>
  <si>
    <t>SOUTHWEST PKWY NSG CTR</t>
  </si>
  <si>
    <t>17428872711000</t>
  </si>
  <si>
    <t>DEVINE COLONIAL PARK HC&amp;R CTR</t>
  </si>
  <si>
    <t>17527749844000</t>
  </si>
  <si>
    <t>GRACE PONDS HEALTH CARE AND REHABILITATION CENTER</t>
  </si>
  <si>
    <t>17605782410000</t>
  </si>
  <si>
    <t>ALL SEASONS HC&amp;R CNTR</t>
  </si>
  <si>
    <t>17214209037000</t>
  </si>
  <si>
    <t>HEALTHMARK PARTNERS LLC</t>
  </si>
  <si>
    <t>17527746469000</t>
  </si>
  <si>
    <t>MEANDER INC</t>
  </si>
  <si>
    <t>17605147937000</t>
  </si>
  <si>
    <t>HERITAGE GERIATRIC HOUSING DEV V I I I INC</t>
  </si>
  <si>
    <t>HERITAGE SAM HOUSTON GARDENS</t>
  </si>
  <si>
    <t>17527724425000</t>
  </si>
  <si>
    <t>DUNCANVILLE NURSING LTD</t>
  </si>
  <si>
    <t>THE LAURENWOOD NURSING AND REHAB</t>
  </si>
  <si>
    <t>17315094122000</t>
  </si>
  <si>
    <t>TLC HEALTH CARE INC</t>
  </si>
  <si>
    <t>CRESCENT N&amp;R C/SAN ANGELO</t>
  </si>
  <si>
    <t>17422322473002</t>
  </si>
  <si>
    <t>CRESCENT CARE CENTER OF TAYLOR</t>
  </si>
  <si>
    <t>17211702950001</t>
  </si>
  <si>
    <t>RIVERSIDE HEALTHCARE INC</t>
  </si>
  <si>
    <t>17428877629000</t>
  </si>
  <si>
    <t>MICRAH HEALTHCARE ENTERPRISES INC</t>
  </si>
  <si>
    <t>17527787448000</t>
  </si>
  <si>
    <t>BALMORAL LTD</t>
  </si>
  <si>
    <t>17605820723000</t>
  </si>
  <si>
    <t>MORNINGSTAR OPERATING #1 LTD</t>
  </si>
  <si>
    <t>FIRESIDE LODGE REHABILITATION CENTER OF CLEBURNE</t>
  </si>
  <si>
    <t>17605820699000</t>
  </si>
  <si>
    <t>MORNINGSTAR OPERATING #2 LTD</t>
  </si>
  <si>
    <t>SUNRISE REHABILITATION CENTER OF CLEBURNE</t>
  </si>
  <si>
    <t>17605820756000</t>
  </si>
  <si>
    <t>MORNINGSTAR OPERATING #3 LTD</t>
  </si>
  <si>
    <t>ALVARADO MEADOWS REHABILITATION CENTER</t>
  </si>
  <si>
    <t>17605820764000</t>
  </si>
  <si>
    <t>MORNING STAR OPERATING #4 LTD</t>
  </si>
  <si>
    <t>BELLMEAD REHABILITATION CENTER</t>
  </si>
  <si>
    <t>15221199837000</t>
  </si>
  <si>
    <t>I H S OF OAKWOOD AT ARLINGTON INC</t>
  </si>
  <si>
    <t>OAKWOOD CARE CENTER</t>
  </si>
  <si>
    <t>17526614965000</t>
  </si>
  <si>
    <t>SAN ANGELO REGENCY HOUSE LIMITED PARTNERSHIP</t>
  </si>
  <si>
    <t>SAN ANGELO REGENCY HOUSE L P</t>
  </si>
  <si>
    <t>17420537577000</t>
  </si>
  <si>
    <t>J SQUARED INC</t>
  </si>
  <si>
    <t>MOUNTAIN VILLA NURSING CENTER</t>
  </si>
  <si>
    <t>16803243399000</t>
  </si>
  <si>
    <t>BATJET INC</t>
  </si>
  <si>
    <t>17214223434000</t>
  </si>
  <si>
    <t>CROSS TIMBERS CARE CENTER INC</t>
  </si>
  <si>
    <t>17527868669000</t>
  </si>
  <si>
    <t>CAROUSEL CARE CORPORATION</t>
  </si>
  <si>
    <t>CAROUSEL CARE CENTER</t>
  </si>
  <si>
    <t>17527730695002</t>
  </si>
  <si>
    <t>PYRAMID HEALTHCARE CORP DBA TRES LOCOS INC</t>
  </si>
  <si>
    <t>CANTERBURY VILLA OF STEPHENVILLE</t>
  </si>
  <si>
    <t>17527914596000</t>
  </si>
  <si>
    <t>PEOPLE'S NURSING CENTER OF TYLER INC</t>
  </si>
  <si>
    <t>PEOPLE'S NURSING CENTER OF TYLER</t>
  </si>
  <si>
    <t>CANTERBURY VILLA OF DENVER CITY</t>
  </si>
  <si>
    <t>ABILENE CONVALESCENT CENTER</t>
  </si>
  <si>
    <t>CANTERBURY VILLA OF BALLINGER</t>
  </si>
  <si>
    <t>CANTERBURY VILLA OF HILLSBORO</t>
  </si>
  <si>
    <t>17526831635000</t>
  </si>
  <si>
    <t>HERITAGE GERIATRIC HOUSING DEV I X INC</t>
  </si>
  <si>
    <t>HERITAGE ST JOSEPH GARDEN</t>
  </si>
  <si>
    <t>17605304017000</t>
  </si>
  <si>
    <t>SCTW HEALTH CARE CENTER INC</t>
  </si>
  <si>
    <t>BAYOU PINES CARE CENTER</t>
  </si>
  <si>
    <t>00000000000000</t>
  </si>
  <si>
    <t>PLEASE DELETE THIS RECORD IT'S A DUPLICATE</t>
  </si>
  <si>
    <t>CRESCENT CARE CENTER AT WEILER</t>
  </si>
  <si>
    <t>17428979474000</t>
  </si>
  <si>
    <t>LA BAHIA HEALTH CARE CENTER LLC</t>
  </si>
  <si>
    <t>17527910081000</t>
  </si>
  <si>
    <t>GLEN ROSE HEALTHCARE LLC</t>
  </si>
  <si>
    <t>17527910008000</t>
  </si>
  <si>
    <t>PINE HILL TERRACE LLC</t>
  </si>
  <si>
    <t>17527910024000</t>
  </si>
  <si>
    <t>LYNWOOD MANOR LLC</t>
  </si>
  <si>
    <t>17428855047000</t>
  </si>
  <si>
    <t>REGENCY VILLAGE CARE CENTER LTD</t>
  </si>
  <si>
    <t>REGENCY VILLAGE CARE CENTER</t>
  </si>
  <si>
    <t>17428978856000</t>
  </si>
  <si>
    <t>HIDALGO NURSING HOME LIMITED PARTNERSHIP</t>
  </si>
  <si>
    <t>MISSION NURSING AND REHABILITATION CENTER</t>
  </si>
  <si>
    <t>17428979508000</t>
  </si>
  <si>
    <t>SILVER PINES GERIATRIC CENTER LLC</t>
  </si>
  <si>
    <t>17605879638000</t>
  </si>
  <si>
    <t>POLK NURSING HOME LIMITED PARTNERSHIP</t>
  </si>
  <si>
    <t>TIMBERWOOD NURSING AND REHABILITATION CENTER</t>
  </si>
  <si>
    <t>17527910016000</t>
  </si>
  <si>
    <t>KERN MANOR LLC</t>
  </si>
  <si>
    <t>17428801868000</t>
  </si>
  <si>
    <t>PEOPLE'S NURSING CENTER OF ROCKPORT INC</t>
  </si>
  <si>
    <t>PEOPLE'S NURSING CENTER OF ROCKPORT</t>
  </si>
  <si>
    <t>17524535683002</t>
  </si>
  <si>
    <t>LONG TERM CR OF TEXAS INC</t>
  </si>
  <si>
    <t>LAKE PARK NURSING &amp; REHABILITATION CENTER</t>
  </si>
  <si>
    <t>17527910099000</t>
  </si>
  <si>
    <t>LAKERIDGE NURSING &amp; REHAB CENTER LLC</t>
  </si>
  <si>
    <t>17527910040000</t>
  </si>
  <si>
    <t>CARRIZO SPRINGS HEALTHCARE LLC</t>
  </si>
  <si>
    <t>CANTERBURY VILLA OF CARRIZO SPRINGS</t>
  </si>
  <si>
    <t>17527973154000</t>
  </si>
  <si>
    <t>BANDERA NURSING CENTER LLC</t>
  </si>
  <si>
    <t>BANDERA NURSING CENTER</t>
  </si>
  <si>
    <t>17527910073000</t>
  </si>
  <si>
    <t>KILGORE NURSING CENTER LLC</t>
  </si>
  <si>
    <t>17527909141000</t>
  </si>
  <si>
    <t>ERATH NURSING HOME LIMITED PARTNERSHIP</t>
  </si>
  <si>
    <t>COMMUNITY NURSING AND REHABILITATION CENTER</t>
  </si>
  <si>
    <t>13115946058000</t>
  </si>
  <si>
    <t>AMITY FELLOWSERVE OF HONDO INC</t>
  </si>
  <si>
    <t>HONDO HEALTHCARE &amp; REHABILITATION CENTER</t>
  </si>
  <si>
    <t>HARVEST COMMUNITIES OF LOCKWOOD</t>
  </si>
  <si>
    <t>HARVEST COMMUNITIES ON AIRLINE DRIVE</t>
  </si>
  <si>
    <t>17527952877000</t>
  </si>
  <si>
    <t>HOLLAND LAKE NURSING CENTER LTD</t>
  </si>
  <si>
    <t>HOLLAND LAKE NURISNG CENTER LTD</t>
  </si>
  <si>
    <t>15922910466000</t>
  </si>
  <si>
    <t>SHCC SERVICES INC</t>
  </si>
  <si>
    <t>17429017399000</t>
  </si>
  <si>
    <t>CHRISTUS HEALTH WACO</t>
  </si>
  <si>
    <t>CHRISTUS ST ELIZABETH NURSING HOME</t>
  </si>
  <si>
    <t>17527965184000</t>
  </si>
  <si>
    <t>PEOPLES NURSING CENTER OF PALESTINE INC</t>
  </si>
  <si>
    <t>PEOPLES NURSING CENTER OF PALESTINE</t>
  </si>
  <si>
    <t>17527554004001</t>
  </si>
  <si>
    <t>BAPTIST MEMORIALS MINISTRIES</t>
  </si>
  <si>
    <t>ELSIE GAYER HEALTH CARE CENTER</t>
  </si>
  <si>
    <t>17107274650000</t>
  </si>
  <si>
    <t>EMSCO OF PARIS INC</t>
  </si>
  <si>
    <t>HERITAGE CARE CENTER</t>
  </si>
  <si>
    <t>17527058766000</t>
  </si>
  <si>
    <t>VILLA HEALTH CARE CENTER LTD CO</t>
  </si>
  <si>
    <t>THE VILLA AT MOUNTAIN VIEW</t>
  </si>
  <si>
    <t>15824373805000</t>
  </si>
  <si>
    <t>NOCONA NURSING HOME INC</t>
  </si>
  <si>
    <t>NOCONA NURSING AND REHABILITATION CENTER</t>
  </si>
  <si>
    <t>17214308755000</t>
  </si>
  <si>
    <t>HERITAGE OAKS HELATHCARE INC</t>
  </si>
  <si>
    <t>LA VIDA SERENA</t>
  </si>
  <si>
    <t>18606863019001</t>
  </si>
  <si>
    <t>SUN QUEST SPC INC</t>
  </si>
  <si>
    <t>18606863019000</t>
  </si>
  <si>
    <t>17527244820000</t>
  </si>
  <si>
    <t>SHAMROCK CARE CENTER INC</t>
  </si>
  <si>
    <t>HERITAGE OAKS WEST RETIREMENT VILLAGE</t>
  </si>
  <si>
    <t>13709088408000</t>
  </si>
  <si>
    <t>ROLLINS BEDFORD CORPORATION</t>
  </si>
  <si>
    <t>17525189936004</t>
  </si>
  <si>
    <t>17525189936009</t>
  </si>
  <si>
    <t>BRIARWOOD HEALTH CARE CENTER</t>
  </si>
  <si>
    <t>17525189936005</t>
  </si>
  <si>
    <t>LEXINGTON PLACE HEALTH CARE</t>
  </si>
  <si>
    <t>17525189936007</t>
  </si>
  <si>
    <t>WINDSOR PLACE HEALTH CARE CENTER</t>
  </si>
  <si>
    <t>17525189936008</t>
  </si>
  <si>
    <t>13642755329000</t>
  </si>
  <si>
    <t>GILMER TEXAS NURSING HOME, L.L.C.</t>
  </si>
  <si>
    <t>13642755311000</t>
  </si>
  <si>
    <t>KARAN TEXAS NURSING HOME LLC</t>
  </si>
  <si>
    <t>SOUTHLAND VILLA CARE CENTER</t>
  </si>
  <si>
    <t>13642755311002</t>
  </si>
  <si>
    <t>MANSFIELD CARE CENTER</t>
  </si>
  <si>
    <t>13642755311001</t>
  </si>
  <si>
    <t>GARLAND CARE CENTER</t>
  </si>
  <si>
    <t>E F AND BERTHA KRUSE MEMORIAL LUTHERAN VILLAGE</t>
  </si>
  <si>
    <t>15824366189000</t>
  </si>
  <si>
    <t>TEXARKANA HEALTHCARE INVESTORS L.P.</t>
  </si>
  <si>
    <t>TEXARKANA NURSING &amp; HEALTH CARE CENTER</t>
  </si>
  <si>
    <t>17512278825002</t>
  </si>
  <si>
    <t>HHSC FOR MANOR PARK INC</t>
  </si>
  <si>
    <t>MABEE HEALTH CARE CENTER</t>
  </si>
  <si>
    <t>17315569826000</t>
  </si>
  <si>
    <t>G.S. PARTNERS LTD</t>
  </si>
  <si>
    <t>COUNTRY TRAILS CARE CENTER</t>
  </si>
  <si>
    <t>16207623022000</t>
  </si>
  <si>
    <t>MID-SOUTH NURSING HOMES INC</t>
  </si>
  <si>
    <t>17605677529000</t>
  </si>
  <si>
    <t>COMMERCE NURSING HOME ASSOCIATES INC</t>
  </si>
  <si>
    <t>BIRCHWOOD MANOR NURSING HOME</t>
  </si>
  <si>
    <t>SMITH NURSING CENTER</t>
  </si>
  <si>
    <t>19547145839000</t>
  </si>
  <si>
    <t>TLC HEALTH CARE OF ILLINOIS, INC.</t>
  </si>
  <si>
    <t>PARKVIEW CARE CENTER</t>
  </si>
  <si>
    <t>CRESCENT CARE CENTER OF PARIS</t>
  </si>
  <si>
    <t>CRESCENT CARE CENTER AT THE LAKE</t>
  </si>
  <si>
    <t>17528030038000</t>
  </si>
  <si>
    <t>DUAL D HEALTH CARE OPERATIONS INC</t>
  </si>
  <si>
    <t>19546486705000</t>
  </si>
  <si>
    <t>MARION HEALTHCARE SYSTEMS INC</t>
  </si>
  <si>
    <t>SEA BREEZE CARE CENTER</t>
  </si>
  <si>
    <t>17528142916000</t>
  </si>
  <si>
    <t>TRINITY HAVEN HEALTHCARE CENTER INC.</t>
  </si>
  <si>
    <t>TRINITY HAVEN OF MIDLAND</t>
  </si>
  <si>
    <t>17428963692000</t>
  </si>
  <si>
    <t>REGENCY NURSING CENTER PARTNERS OF EDINBURG LTD</t>
  </si>
  <si>
    <t>EDINBURG NURSING &amp; REHAB CENTER</t>
  </si>
  <si>
    <t>17429150125000</t>
  </si>
  <si>
    <t>DAK NURSING HOME OF TEXAS LLC</t>
  </si>
  <si>
    <t>RIVER SPRINGS HLTHCR &amp; REHAB CENTER</t>
  </si>
  <si>
    <t>17527839215000</t>
  </si>
  <si>
    <t>STONEGATE NURSING CENTER LTD</t>
  </si>
  <si>
    <t>CRESCENT CARE CENTER OF WINNSBORO</t>
  </si>
  <si>
    <t>CRESCENT CARE CENTER OF BURKBURNETT</t>
  </si>
  <si>
    <t>SILVER PINES GERIATRIC CENTER</t>
  </si>
  <si>
    <t>COUNTRYSIDE NURSING AND REHABILITATION CENTER</t>
  </si>
  <si>
    <t>LABAHIA HEALTH CARE CENTER</t>
  </si>
  <si>
    <t>17429077013000</t>
  </si>
  <si>
    <t>COASTAL PALMS NURSING &amp; REHAB CENTER LLC</t>
  </si>
  <si>
    <t>COASTAL PALMS NURSING &amp; REHAB CENTER, LLC</t>
  </si>
  <si>
    <t>17429116993000</t>
  </si>
  <si>
    <t>BELL HEALTHCARE MANAGEMENT INC</t>
  </si>
  <si>
    <t>WESTON INN HEALTH CENTER</t>
  </si>
  <si>
    <t>17429139318000</t>
  </si>
  <si>
    <t>BURLESON ST. JOSEPH MANOR</t>
  </si>
  <si>
    <t>17605819121000</t>
  </si>
  <si>
    <t>ARBORETUM NURSING AND REHAB CTR OF WINNIE INC</t>
  </si>
  <si>
    <t>ARBORETUM NURSING AND REHABILITATION CTR OF WINNIE</t>
  </si>
  <si>
    <t>LAKE RIDGE NURSING AND REHAB CENTER</t>
  </si>
  <si>
    <t>17528255718000</t>
  </si>
  <si>
    <t>VILLAGE CREEK NURSING HOME OF TX LLC</t>
  </si>
  <si>
    <t>VILLAGE CREEK NURSING HOME</t>
  </si>
  <si>
    <t>DALLAS HEALTH AND REHABILITATION CENTER</t>
  </si>
  <si>
    <t>15220608077000</t>
  </si>
  <si>
    <t>IHS ACQUISITION XXVIII INC</t>
  </si>
  <si>
    <t>INTEGRATED HEALTH SERVICES OF TEXOMA AT SHERMAN</t>
  </si>
  <si>
    <t>17524055138001</t>
  </si>
  <si>
    <t>LTC INFORMATION SYSTEMS INC</t>
  </si>
  <si>
    <t>COLONIAL RIDGE NURSING HOME</t>
  </si>
  <si>
    <t>HILL COUNTRY CARE CENTER</t>
  </si>
  <si>
    <t>17523512758002</t>
  </si>
  <si>
    <t>D001000606</t>
  </si>
  <si>
    <t>WORTHAM REHABILITATION CENTER</t>
  </si>
  <si>
    <t>17601398021000</t>
  </si>
  <si>
    <t>ST DOMINIC VILLAGE</t>
  </si>
  <si>
    <t>SAINT DOMINIC VILLAGE NURSING HOME</t>
  </si>
  <si>
    <t>17428475945000</t>
  </si>
  <si>
    <t>ST JOSEPH MANOR</t>
  </si>
  <si>
    <t>17528035805000</t>
  </si>
  <si>
    <t>SPRING SEASON INC</t>
  </si>
  <si>
    <t>QUANAH PARKER NURSING CENTER</t>
  </si>
  <si>
    <t>ARCHER CITY NURSIN CENTER</t>
  </si>
  <si>
    <t>GREENBELT NURSING &amp; REHABILITATION CENTER</t>
  </si>
  <si>
    <t>SOUTHWEST PARKWAY NURSING CENTER</t>
  </si>
  <si>
    <t>19547302265000</t>
  </si>
  <si>
    <t>TLC ACQUISITION INC</t>
  </si>
  <si>
    <t>CRESCENT CARE CENTER OF LAKE WORTH</t>
  </si>
  <si>
    <t>CRESCENT CARE CENTER OF SULPHUR SPRINGS</t>
  </si>
  <si>
    <t>CRESCENT CARE CENTER OF BUFFALO</t>
  </si>
  <si>
    <t>CRESCENT CARE CENTER OF BANDERA</t>
  </si>
  <si>
    <t>CRESCENT CARE CENTER OF SPUR</t>
  </si>
  <si>
    <t>SULPHUR SPRINGS NURSING HOME</t>
  </si>
  <si>
    <t>WESTRIDGE CARE CENTER</t>
  </si>
  <si>
    <t>17520809850000</t>
  </si>
  <si>
    <t>PARK PLACE LTD</t>
  </si>
  <si>
    <t>17528295870000</t>
  </si>
  <si>
    <t>AUGUST HEALTHCARE INC</t>
  </si>
  <si>
    <t>17528336971000</t>
  </si>
  <si>
    <t>CORYELL CARE CENTER</t>
  </si>
  <si>
    <t>17606144636000</t>
  </si>
  <si>
    <t>MID-TEX BRIARWOOD INC</t>
  </si>
  <si>
    <t>BRIARWOOD MANOR CARE CENTER</t>
  </si>
  <si>
    <t>13308612632001</t>
  </si>
  <si>
    <t>THE ENSIGN GROUP INC</t>
  </si>
  <si>
    <t>NORTHERN OAKS NURSING AND REHABILITATION CENTER</t>
  </si>
  <si>
    <t>17426632299000</t>
  </si>
  <si>
    <t>BRENHAM CARE CENTER</t>
  </si>
  <si>
    <t>17214413761000</t>
  </si>
  <si>
    <t>HEALTHMARK PARK MANOR II L P</t>
  </si>
  <si>
    <t>17214391629000</t>
  </si>
  <si>
    <t>DK LANCASTER LAND COMPANY LP</t>
  </si>
  <si>
    <t>THE LENNWOOD NURSING AND REHABILITATION</t>
  </si>
  <si>
    <t>13308612632000</t>
  </si>
  <si>
    <t>CAMLU CARE CENTER TEMPLE</t>
  </si>
  <si>
    <t>CAMLU CARE CENTER SAN ANTONIO</t>
  </si>
  <si>
    <t>17429283751000</t>
  </si>
  <si>
    <t>KPK NURSING HOME INC</t>
  </si>
  <si>
    <t>BLUEBONNET HILLS CARE CENTER</t>
  </si>
  <si>
    <t>17521536668000</t>
  </si>
  <si>
    <t>PARIS NURSING HOME INC</t>
  </si>
  <si>
    <t>17528097201000</t>
  </si>
  <si>
    <t>SOLACE HEALTHCARE MANAGEMENT CORP</t>
  </si>
  <si>
    <t>DALLAS NURSING AND REHABILITATION CENTER</t>
  </si>
  <si>
    <t>17528400009000</t>
  </si>
  <si>
    <t>ROYAL MANOR CARE CENTER INC</t>
  </si>
  <si>
    <t>ROYAL MANOR CARE CENTER</t>
  </si>
  <si>
    <t>17528392016000</t>
  </si>
  <si>
    <t>CONVACARE INC</t>
  </si>
  <si>
    <t>MI CASITA CARE CENTER</t>
  </si>
  <si>
    <t>17528392016001</t>
  </si>
  <si>
    <t>LAKERIDGE REHABILITATION AND NURSING CENTER</t>
  </si>
  <si>
    <t>SOUTHERN MANOR NURSING HOME</t>
  </si>
  <si>
    <t>17528386539000</t>
  </si>
  <si>
    <t>HEART OF TEXAS-KILGORE INC</t>
  </si>
  <si>
    <t>HEART OF TEXAS-KILGORE</t>
  </si>
  <si>
    <t>17528386521000</t>
  </si>
  <si>
    <t>HEART OF TEXAS-HICO INC</t>
  </si>
  <si>
    <t>HEART OF TEXAS-HICO</t>
  </si>
  <si>
    <t>GOLDTHWAITE SENIOR HEALTH CENTER</t>
  </si>
  <si>
    <t>17528411758000</t>
  </si>
  <si>
    <t>B &amp; T MANAGED CARE LLC</t>
  </si>
  <si>
    <t>MONAHANS MANAGED CARE CENTER</t>
  </si>
  <si>
    <t>17705238727000</t>
  </si>
  <si>
    <t>LTC HEALTHCARE OF CONVERSE INC</t>
  </si>
  <si>
    <t>ROSEWOOD REHABILITATION &amp; CARE CENTER</t>
  </si>
  <si>
    <t>17705238719001</t>
  </si>
  <si>
    <t>LTC HEALTHCARE OF SHEPARD INC</t>
  </si>
  <si>
    <t>16215853942000</t>
  </si>
  <si>
    <t>LEGACY HEALTHCARE CORPORATION</t>
  </si>
  <si>
    <t>RIVERWOOD HEALTHCARE AND REHAB</t>
  </si>
  <si>
    <t>17524841222000</t>
  </si>
  <si>
    <t>WINDSOR HEALTH CARE II CORPORATION</t>
  </si>
  <si>
    <t>BRIARCLIFF HEALTH CENTER</t>
  </si>
  <si>
    <t>17524841222001</t>
  </si>
  <si>
    <t>CHANDLER NURSING CENTER</t>
  </si>
  <si>
    <t>17528302197000</t>
  </si>
  <si>
    <t>GILMER SENIOR CARE LP</t>
  </si>
  <si>
    <t>17528399813000</t>
  </si>
  <si>
    <t>BTCH I LLC</t>
  </si>
  <si>
    <t>17528399813001</t>
  </si>
  <si>
    <t>17528399813002</t>
  </si>
  <si>
    <t>17528370434002</t>
  </si>
  <si>
    <t>CASCADE NACOGDOCHES HEALTH SERVICES LTD</t>
  </si>
  <si>
    <t>WILLOWBROOK NURSING CENTER</t>
  </si>
  <si>
    <t>13643125795000</t>
  </si>
  <si>
    <t>FOREST HILLS / GERAS NURSING HOME, LLC</t>
  </si>
  <si>
    <t>17528381258000</t>
  </si>
  <si>
    <t>UNLIMITED FAITH INC</t>
  </si>
  <si>
    <t>IMMANUEL'S NURSING CENTER</t>
  </si>
  <si>
    <t>17315695738000</t>
  </si>
  <si>
    <t>VICTORIA GARDENS OF FRISCO LLC</t>
  </si>
  <si>
    <t>VICTORIA GARDENS OF FRISCO</t>
  </si>
  <si>
    <t>16214037489000</t>
  </si>
  <si>
    <t>UNITED INVESTORS LIMITED PARTNERSHIP</t>
  </si>
  <si>
    <t>RENASSIANCE PARK MULTI CARE CENTER</t>
  </si>
  <si>
    <t>17428963676000</t>
  </si>
  <si>
    <t>REGENCY NURSING CENTER PARTNERS OF KINGSVILLE LTD</t>
  </si>
  <si>
    <t>KINGSVILLE NURSING AND REHABILITATION CENTER</t>
  </si>
  <si>
    <t>17528487824000</t>
  </si>
  <si>
    <t>PINNACLE HEALTH FACILITIES OF TEXAS I LLC</t>
  </si>
  <si>
    <t>COASTAL PALMS NURSING AND REHABILITATION CENTER</t>
  </si>
  <si>
    <t>17315758148000</t>
  </si>
  <si>
    <t>D001001232</t>
  </si>
  <si>
    <t>WICHITA FALLS CARE CENTER INC</t>
  </si>
  <si>
    <t>WICHITA FALLS CARE CENTER</t>
  </si>
  <si>
    <t>17214483160000</t>
  </si>
  <si>
    <t>HEALTHMARK PARK MANOR LP</t>
  </si>
  <si>
    <t>PARK MANOR OF SOUTH BELT</t>
  </si>
  <si>
    <t>17517149294000</t>
  </si>
  <si>
    <t>GO GO INC</t>
  </si>
  <si>
    <t>TRUMAN W. SMITH CHILDREN'S CARE CENTER</t>
  </si>
  <si>
    <t>70032242193000</t>
  </si>
  <si>
    <t>WALTER L FOX SUCCESSER TRUS FOX FAM REVOC TRUST</t>
  </si>
  <si>
    <t>UVALDE HEALTHCARE &amp; REHABILITATION CENTER</t>
  </si>
  <si>
    <t>SENIOR CARE BELTLINE</t>
  </si>
  <si>
    <t>PARK MANOR OF CYFAIR</t>
  </si>
  <si>
    <t>17516068107000</t>
  </si>
  <si>
    <t>17605852494000</t>
  </si>
  <si>
    <t>REGENT CARE CENTER OF EL PASO LTD</t>
  </si>
  <si>
    <t>REGENT CARE CENTER OF EL PASO</t>
  </si>
  <si>
    <t>17429338688000</t>
  </si>
  <si>
    <t>BOERNE INVESTMENTS INC</t>
  </si>
  <si>
    <t>FALCON LAKE NURSING HOME</t>
  </si>
  <si>
    <t>17517149294001</t>
  </si>
  <si>
    <t>RUNNELS COUNTY REHABILITATION AND NURSING CENTER</t>
  </si>
  <si>
    <t>CRESCENT CARE CENTER OF LANCASTER</t>
  </si>
  <si>
    <t>17429370301000</t>
  </si>
  <si>
    <t>SULIK SHERIDAN ROCK PRAIRIE INC</t>
  </si>
  <si>
    <t>SHERIDAN ON ROCK PRAIRIE</t>
  </si>
  <si>
    <t>17528608627000</t>
  </si>
  <si>
    <t>SPRING SEASON OF ELKHART INC</t>
  </si>
  <si>
    <t>17528608544000</t>
  </si>
  <si>
    <t>SPRING SEASON OF ABILENE INC</t>
  </si>
  <si>
    <t>17528608635000</t>
  </si>
  <si>
    <t>SPRING SEASON OF MART INC</t>
  </si>
  <si>
    <t>17528472008000</t>
  </si>
  <si>
    <t>SPRING SEASON OF DUBLIN INC</t>
  </si>
  <si>
    <t>17528608577000</t>
  </si>
  <si>
    <t>SPRING SEASON OF AUSTIN INC</t>
  </si>
  <si>
    <t>17528608676000</t>
  </si>
  <si>
    <t>SPRING SEASON OF VIDOR INC</t>
  </si>
  <si>
    <t>17528608643000</t>
  </si>
  <si>
    <t>SPRING SEASON OF RIVER OAKS INC</t>
  </si>
  <si>
    <t>17528472016000</t>
  </si>
  <si>
    <t>SPRING SEASON OF DFW INC</t>
  </si>
  <si>
    <t>SPRING SEASON OF HURST</t>
  </si>
  <si>
    <t>17528608593000</t>
  </si>
  <si>
    <t>SPRING SEASON OF BEEVILLE INC</t>
  </si>
  <si>
    <t>17528505955000</t>
  </si>
  <si>
    <t>EMORY PROPERTIES LLC</t>
  </si>
  <si>
    <t>GREEN ACRES NURSING HOME</t>
  </si>
  <si>
    <t>17528608601000</t>
  </si>
  <si>
    <t>SPRING SEASON OF CUERO INC</t>
  </si>
  <si>
    <t>DESERT VIEW MANOR</t>
  </si>
  <si>
    <t>17107600839000</t>
  </si>
  <si>
    <t>HEMPHILL CARE LLC</t>
  </si>
  <si>
    <t>HEMPHILL CARE AND REHABILITATION CENTER</t>
  </si>
  <si>
    <t>17315821714000</t>
  </si>
  <si>
    <t>VICTORIA GARDENS OF MCKINNEY LLC</t>
  </si>
  <si>
    <t>13835178867000</t>
  </si>
  <si>
    <t>WEST ATHENS HEALTHCARE ASSOCIATES INC</t>
  </si>
  <si>
    <t>13835178800000</t>
  </si>
  <si>
    <t>SOUTH ATHENS HEALTHCARE ASSOCIATES INC</t>
  </si>
  <si>
    <t>SOUTH PLACE NURSING CENTER</t>
  </si>
  <si>
    <t>17427696483001</t>
  </si>
  <si>
    <t>CHAVANEAUX HEALTH &amp; REHABILITATION</t>
  </si>
  <si>
    <t>13835178651000</t>
  </si>
  <si>
    <t>REUNION TEXARKANA HEALTHCARE ASSOCIATES INC</t>
  </si>
  <si>
    <t>REUNION PLAZA SENIOR CARE AND RETIREMENT CENTER</t>
  </si>
  <si>
    <t>13835178842000</t>
  </si>
  <si>
    <t>WAXAHACHIE HEALTHCARE ASSOCIATES INC</t>
  </si>
  <si>
    <t>PLEASANT MANOR LIVING CENTER</t>
  </si>
  <si>
    <t>13835178644000</t>
  </si>
  <si>
    <t>PINE TEXARKANA HEALTHCARE ASSOCIATES INC</t>
  </si>
  <si>
    <t>13835178610000</t>
  </si>
  <si>
    <t>HERITAGE TEXARKANA HEALTHCARE ASSOCIATES INC</t>
  </si>
  <si>
    <t>HERITAGE PLAZA NURSING CENTER</t>
  </si>
  <si>
    <t>13835178669000</t>
  </si>
  <si>
    <t>SAN AUGUSTINE HEALTHCARE ASSOCIATES INC</t>
  </si>
  <si>
    <t>COLONIAL PINES HEALTHCARE CENTER</t>
  </si>
  <si>
    <t>17427696483000</t>
  </si>
  <si>
    <t>KARNES CITY HEALTH AND REHABILITATION CENTER</t>
  </si>
  <si>
    <t>13835178446000</t>
  </si>
  <si>
    <t>CENTER HEALTHCARE ASSOCIATES INC</t>
  </si>
  <si>
    <t>PINE GROVE NURSING CENTER</t>
  </si>
  <si>
    <t>17513291223000</t>
  </si>
  <si>
    <t>GREENBRIAR NURSING &amp; REHAB CENTER OF TYLER</t>
  </si>
  <si>
    <t>GREENBRIAR NURSING &amp; REHAB CENTER OF PALESTINE</t>
  </si>
  <si>
    <t>17426038448000</t>
  </si>
  <si>
    <t>DRAKE-C INC</t>
  </si>
  <si>
    <t>HOSPITALITY HOUSE OF HEBBRONVILLE</t>
  </si>
  <si>
    <t>16218108666000</t>
  </si>
  <si>
    <t>LANDMARK OF RICHARDSON HEALTH &amp; REHAB CENTER LP</t>
  </si>
  <si>
    <t>LANDMARK OF RICHARDSON HEALTH &amp; REHAB CENTER</t>
  </si>
  <si>
    <t>17528519055000</t>
  </si>
  <si>
    <t>BROOKWOODS ELDER CARE INC</t>
  </si>
  <si>
    <t>BROOKWOODS CARE CENTER</t>
  </si>
  <si>
    <t>17429483401000</t>
  </si>
  <si>
    <t>ROCKPORT COASTAL CARE CENTER INC</t>
  </si>
  <si>
    <t>17528635497000</t>
  </si>
  <si>
    <t>BTHC VI LLC</t>
  </si>
  <si>
    <t>UNIVERSITY PARK HEALTH AND REHABILITATION CENTER</t>
  </si>
  <si>
    <t>17528630167000</t>
  </si>
  <si>
    <t>BTHC V LLC</t>
  </si>
  <si>
    <t>KEENELAND HEALTH &amp; REHABILITATION CENTER</t>
  </si>
  <si>
    <t>HEARTLAND HEALTH CARE CENTER AT WILLOWBROOK</t>
  </si>
  <si>
    <t>17528581956000</t>
  </si>
  <si>
    <t>BTHC IV LLC</t>
  </si>
  <si>
    <t>WELLINGTON OAKS NURSING HOME</t>
  </si>
  <si>
    <t>16213839448000</t>
  </si>
  <si>
    <t>PLANO MEDICAL INVESTORS LIMITED PARTNERS</t>
  </si>
  <si>
    <t>LIFE CARE CENTER OF PLANO</t>
  </si>
  <si>
    <t>17429480662000</t>
  </si>
  <si>
    <t>DKRJ INC</t>
  </si>
  <si>
    <t>LEON VALLEY CARE CENTER</t>
  </si>
  <si>
    <t>17429288693000</t>
  </si>
  <si>
    <t>THE ROSEWOOD RETIREMENT CENTER INC</t>
  </si>
  <si>
    <t>HILL COUNTRY REHABILITATION &amp; NURSING CENTER</t>
  </si>
  <si>
    <t>17429520897000</t>
  </si>
  <si>
    <t>AMOS MANAGEMENT COMPANY INC</t>
  </si>
  <si>
    <t>17529543070000</t>
  </si>
  <si>
    <t>AUGUST HEALTHCARE HEREFORD INC</t>
  </si>
  <si>
    <t>15222311084000</t>
  </si>
  <si>
    <t>BTHC VII LLC</t>
  </si>
  <si>
    <t>MARINE CREEK HEALTH &amp; REHABILITATION</t>
  </si>
  <si>
    <t>17429362399000</t>
  </si>
  <si>
    <t>GERONTOLOGICAL MANAGEMENT SERVICES INC</t>
  </si>
  <si>
    <t>GREEN'S NURSING CENTER</t>
  </si>
  <si>
    <t>17705214405002</t>
  </si>
  <si>
    <t>CENTERS FOR LONG TERM CARE OF TEXAS INC</t>
  </si>
  <si>
    <t>CLC CUSHING</t>
  </si>
  <si>
    <t>17705214405001</t>
  </si>
  <si>
    <t>CLC OAK PARK</t>
  </si>
  <si>
    <t>17606375818000</t>
  </si>
  <si>
    <t>D001001551</t>
  </si>
  <si>
    <t>JRL PROPERTIES INTERNATIONAL INC</t>
  </si>
  <si>
    <t>THE GARDENS CARE CENTER</t>
  </si>
  <si>
    <t>17528399839000</t>
  </si>
  <si>
    <t>BTHC II LLC</t>
  </si>
  <si>
    <t>15222378596000</t>
  </si>
  <si>
    <t>BTHC VIII LLC</t>
  </si>
  <si>
    <t>HERITAGE MANOR CARE CENTER</t>
  </si>
  <si>
    <t>15220855629000</t>
  </si>
  <si>
    <t>VENCOR NURSING CENTERS LIMITED PARTNERSHIP</t>
  </si>
  <si>
    <t>17605852379000</t>
  </si>
  <si>
    <t>REGENT CARE CENTER OF SAN ANTONIO II LIM</t>
  </si>
  <si>
    <t>REGENT CARE CENTER OAKWELL FARMS</t>
  </si>
  <si>
    <t>17526235316000</t>
  </si>
  <si>
    <t>WHISPERING PINES CARE CENTER</t>
  </si>
  <si>
    <t>17528714375000</t>
  </si>
  <si>
    <t>PT MANOR LP</t>
  </si>
  <si>
    <t>PECAN TREE MANOR</t>
  </si>
  <si>
    <t>17528784972000</t>
  </si>
  <si>
    <t>HEALTHCOM CARE LLC</t>
  </si>
  <si>
    <t>HERITAGE HOUSE OF SAN ANGELO</t>
  </si>
  <si>
    <t>15222577411000</t>
  </si>
  <si>
    <t>CCOP SENIOR LIVING LLC</t>
  </si>
  <si>
    <t>THE MONTEVISTA AT CORONADO</t>
  </si>
  <si>
    <t>16218225171000</t>
  </si>
  <si>
    <t>THE TROUSDALE FOUNDATION OF DEPORT INC</t>
  </si>
  <si>
    <t>DEPORT NURSING HOME</t>
  </si>
  <si>
    <t>17528848819000</t>
  </si>
  <si>
    <t>BTHC XVIII LLC</t>
  </si>
  <si>
    <t>17528861705000</t>
  </si>
  <si>
    <t>BTHC XX LLC</t>
  </si>
  <si>
    <t>CLIFTON CARE CENTER</t>
  </si>
  <si>
    <t>17528848843000</t>
  </si>
  <si>
    <t>BTHC XVII LLC</t>
  </si>
  <si>
    <t>VALLEY MILLS CARE CENTER</t>
  </si>
  <si>
    <t>17606382210000</t>
  </si>
  <si>
    <t>WT MANOR LP</t>
  </si>
  <si>
    <t>17528848850000</t>
  </si>
  <si>
    <t>BTHC XVI LLC</t>
  </si>
  <si>
    <t>STANTON CARE AND REHABILITATION CENTER</t>
  </si>
  <si>
    <t>17528848801000</t>
  </si>
  <si>
    <t>BTHC XIX LLC</t>
  </si>
  <si>
    <t>WHEELER CARE CENTER</t>
  </si>
  <si>
    <t>17524535683001</t>
  </si>
  <si>
    <t>TERRY HAVEN NURSING CENTER</t>
  </si>
  <si>
    <t>17705237679000</t>
  </si>
  <si>
    <t>CENTERS FOR LONG TERM CARE OF RICHLAND HILLS INC</t>
  </si>
  <si>
    <t>CLC RICHLAND HILLS</t>
  </si>
  <si>
    <t>17528951613000</t>
  </si>
  <si>
    <t>THE ARBORS HEALTHCARE AND REHABILITATION CENTER</t>
  </si>
  <si>
    <t>17528885738000</t>
  </si>
  <si>
    <t>FT WORTH SOUTHWEST NURSING CENTER LLC</t>
  </si>
  <si>
    <t>SOUTHWEST NURSING AND REHABILITATION CENTER</t>
  </si>
  <si>
    <t>NORMANDY TERRACE NORTHEAST</t>
  </si>
  <si>
    <t>17606331548000</t>
  </si>
  <si>
    <t>TREYMOR INC</t>
  </si>
  <si>
    <t>CYPRESS GLEN</t>
  </si>
  <si>
    <t>17429578838000</t>
  </si>
  <si>
    <t>THE REHABILITATION &amp; HEALTHCARE CTR AT BAYTOWN LP</t>
  </si>
  <si>
    <t>THE REHABILITATION &amp; HEALTHCARE CENTER BAYTOWN LP</t>
  </si>
  <si>
    <t>CRYSTAL HILL HEALTH AND REHABILITATION CENTER</t>
  </si>
  <si>
    <t>17429653128000</t>
  </si>
  <si>
    <t>MADISONVILLE MANAGEMENT COMPANY</t>
  </si>
  <si>
    <t>MADISONVILLE CARE CENTER</t>
  </si>
  <si>
    <t>17429705514000</t>
  </si>
  <si>
    <t>SULIK SHERIDAN ANDERSON INC</t>
  </si>
  <si>
    <t>SHERIDAN ON ANDERSON</t>
  </si>
  <si>
    <t>17528915519000</t>
  </si>
  <si>
    <t>SPRING SEASON OF SHERMAN INC</t>
  </si>
  <si>
    <t>POST OAK CARE &amp; REHABILITATION</t>
  </si>
  <si>
    <t>16409290448000</t>
  </si>
  <si>
    <t>TEXAS-WAVERLEY GROUP INC</t>
  </si>
  <si>
    <t>CLEBURNE REHABILITATION AND HEALTH CARE CENTER</t>
  </si>
  <si>
    <t>HEALTH CARE &amp; REHAB OF CORSICANA</t>
  </si>
  <si>
    <t>17528923117000</t>
  </si>
  <si>
    <t>ROYAL LANE HEALTH CENTER INC</t>
  </si>
  <si>
    <t>ROYAL MANOR</t>
  </si>
  <si>
    <t>17429585338000</t>
  </si>
  <si>
    <t>THE POINT REHABILITATION &amp; HEALTHCARE CENTER LP</t>
  </si>
  <si>
    <t>17429665767000</t>
  </si>
  <si>
    <t>TRINITY HM OF TEXAS LLC</t>
  </si>
  <si>
    <t>TRINITY REHABILITATION AND RETIREMENT COMMUNITY OF</t>
  </si>
  <si>
    <t>CRESCENT CARE CENTER OF BRIDGEPORT</t>
  </si>
  <si>
    <t>17426196352000</t>
  </si>
  <si>
    <t>PATRIOT HEIGHTS INC</t>
  </si>
  <si>
    <t>PATRIOT HEIGHTS HEALTH CARE CENTER</t>
  </si>
  <si>
    <t>17528501384000</t>
  </si>
  <si>
    <t>SAINT JO NURSING HOME INC</t>
  </si>
  <si>
    <t>17528386968000</t>
  </si>
  <si>
    <t>TEXARKANA NURSING &amp; HEALTHCARE CENTER LLC</t>
  </si>
  <si>
    <t>17606483117000</t>
  </si>
  <si>
    <t>CENTURY MISSION OAKS GEAC LLC</t>
  </si>
  <si>
    <t>17606483109000</t>
  </si>
  <si>
    <t>CENTURY FORT STOCKTON GEAC LLC</t>
  </si>
  <si>
    <t>FORT STOCKTON NURSING CENTER</t>
  </si>
  <si>
    <t>17606484057000</t>
  </si>
  <si>
    <t>CENTURY EBONY LAKE GEAC LLC</t>
  </si>
  <si>
    <t>17429331642000</t>
  </si>
  <si>
    <t>CENTURY EASTVIEW GEAC LLC</t>
  </si>
  <si>
    <t>DIVERSICARE AFTON OAKS LLC</t>
  </si>
  <si>
    <t>17513932321000</t>
  </si>
  <si>
    <t>WICHITA FALLS NURSING CENTER INC</t>
  </si>
  <si>
    <t>17529083309000</t>
  </si>
  <si>
    <t>PADUCAH NURSING CENTER INC</t>
  </si>
  <si>
    <t>17529083283000</t>
  </si>
  <si>
    <t>VERNON NURSING CENTER INC</t>
  </si>
  <si>
    <t>VERNON NURSING CENTER</t>
  </si>
  <si>
    <t>17529083291000</t>
  </si>
  <si>
    <t>QUANAH NURSING CENTER INC</t>
  </si>
  <si>
    <t>QUANAH NURSING CENTER</t>
  </si>
  <si>
    <t>17524488016000</t>
  </si>
  <si>
    <t>D001001752</t>
  </si>
  <si>
    <t>ARCHER CITY NURSING CENTER INC</t>
  </si>
  <si>
    <t>ARCHER CITY NURSING CENTER</t>
  </si>
  <si>
    <t>17212973170001</t>
  </si>
  <si>
    <t>PARK MANOR NURSING HOME</t>
  </si>
  <si>
    <t>17529001582000</t>
  </si>
  <si>
    <t>ST. PAUL PROFESSIONAL CARE CENTER INC</t>
  </si>
  <si>
    <t>ST PAUL PROFESSIONAL CARE CENTER INC</t>
  </si>
  <si>
    <t>17529084604000</t>
  </si>
  <si>
    <t>BTHC XIV LLC</t>
  </si>
  <si>
    <t>WHITESBORO NURSING CENTER</t>
  </si>
  <si>
    <t>17528796729000</t>
  </si>
  <si>
    <t>KERENS OPERATIONS INC</t>
  </si>
  <si>
    <t>KERENS CARE CENTER</t>
  </si>
  <si>
    <t>17606483174000</t>
  </si>
  <si>
    <t>CENTURY LYNNHAVEN GEAC LLC</t>
  </si>
  <si>
    <t>17429801941000</t>
  </si>
  <si>
    <t>CRESTVIEW HEALTHCARE RESIDENCE LTD</t>
  </si>
  <si>
    <t>17429801966000</t>
  </si>
  <si>
    <t>FAIRVIEW HEALTHCARE RESIDENCE LTD</t>
  </si>
  <si>
    <t>17429802014000</t>
  </si>
  <si>
    <t>THE MANOR HEALTHCARE RESIDENCE LTD</t>
  </si>
  <si>
    <t>17429801990002</t>
  </si>
  <si>
    <t>OAKVIEW HEALTHCARE RESIDENCE LTD</t>
  </si>
  <si>
    <t>17429802121001</t>
  </si>
  <si>
    <t>LIMESTONE HEALTHCARE LTD</t>
  </si>
  <si>
    <t>WINDSOR HEALTHCARE RESIDENCE LTD</t>
  </si>
  <si>
    <t>17429754165000</t>
  </si>
  <si>
    <t>REGENCY NURSING CENTER PARTNERS OF PORT LAVACA LTD</t>
  </si>
  <si>
    <t>PORT LAVACA NURSING AND REHABILITATION CENTER</t>
  </si>
  <si>
    <t>17529023164000</t>
  </si>
  <si>
    <t>MAGNOLIA PLACE HEALTHCARE LLP #5281/1001</t>
  </si>
  <si>
    <t>MAGNOLIA PLACE HEALTH CARE LLP</t>
  </si>
  <si>
    <t>17529023149000</t>
  </si>
  <si>
    <t>SILSBEE OAKS HEALTHCARE LLP</t>
  </si>
  <si>
    <t>SILSBEE OAKS HEALTH CARE LLP</t>
  </si>
  <si>
    <t>17529023172000</t>
  </si>
  <si>
    <t>PINE RIDGE HEALTH CARE LLP</t>
  </si>
  <si>
    <t>17529023123000</t>
  </si>
  <si>
    <t>SUNRISE OAKS HEALTH CARE LLP</t>
  </si>
  <si>
    <t>17429802097000</t>
  </si>
  <si>
    <t>WESTERN HILLS HEALTHCARE RESIDENCE LTD</t>
  </si>
  <si>
    <t>17529090940000</t>
  </si>
  <si>
    <t>CREATIVE SOLUTIONS IN HEALTHCARE AT GRAN</t>
  </si>
  <si>
    <t>17429747318000</t>
  </si>
  <si>
    <t>ROSILLO CREEK REHABILITATION &amp; HEALTHCARE LP</t>
  </si>
  <si>
    <t>PARAMOUNT REHABILITATION &amp; HEALTHCARE CENTER</t>
  </si>
  <si>
    <t>13642481140000</t>
  </si>
  <si>
    <t>LASALLE BANK NATIONAL ASSOCIATION</t>
  </si>
  <si>
    <t>PANOLA CARE &amp; REHABILITATION CENTER</t>
  </si>
  <si>
    <t>ARBOR TERRACE HEALTH CARE CENTER</t>
  </si>
  <si>
    <t>17528959129000</t>
  </si>
  <si>
    <t>D001001820</t>
  </si>
  <si>
    <t>SUNFLOWER PARK HEALTH CARE INC</t>
  </si>
  <si>
    <t>16804627384000</t>
  </si>
  <si>
    <t>HEREFORD INVESTMENT GROUP LLC</t>
  </si>
  <si>
    <t>17429451093000</t>
  </si>
  <si>
    <t>PARK BEND HEALTH CENTER INC</t>
  </si>
  <si>
    <t>PARK BEND HEALTH CENTER</t>
  </si>
  <si>
    <t>17529184941000</t>
  </si>
  <si>
    <t>SENIOR MANAGEMENT SERVICES OF GAINESVILLE INC</t>
  </si>
  <si>
    <t>GAINESVILLE CONVALESCENT CENTER</t>
  </si>
  <si>
    <t>17528904331000</t>
  </si>
  <si>
    <t>BTHC XII LLC</t>
  </si>
  <si>
    <t>17529165312000</t>
  </si>
  <si>
    <t>CROSBYTON HEALTH SERVICES CORPORATION</t>
  </si>
  <si>
    <t>17528449691000</t>
  </si>
  <si>
    <t>BTHC III LLC</t>
  </si>
  <si>
    <t>16218425730000</t>
  </si>
  <si>
    <t>TRINITY MISSION OF COMFORT LLC</t>
  </si>
  <si>
    <t>TRINITY MISSION HEALTH &amp; REHAB OF COMFORT</t>
  </si>
  <si>
    <t>16218425839000</t>
  </si>
  <si>
    <t>TRINITY MISSION OF WINNSBORO LLC</t>
  </si>
  <si>
    <t>TRINITY MISSION HEALTH &amp; REHAB OF WINNSBORO</t>
  </si>
  <si>
    <t>16218425821000</t>
  </si>
  <si>
    <t>TRINITY MISSION OF GRANBURY LLC</t>
  </si>
  <si>
    <t>TRINITY MISSION HEALTH &amp; REHAB OF GRANBURY</t>
  </si>
  <si>
    <t>16218425763000</t>
  </si>
  <si>
    <t>TRINITY MISSION OF ITALY LLC</t>
  </si>
  <si>
    <t>TRINITY MISSION HEALTH &amp; REHAB OF ITALY</t>
  </si>
  <si>
    <t>16218425854000</t>
  </si>
  <si>
    <t>TRINITY MISSION OF BURLESON LLC</t>
  </si>
  <si>
    <t>TRINITY MISSION HEALTH &amp; REHABILITION OF BURLESON</t>
  </si>
  <si>
    <t>15825897737000</t>
  </si>
  <si>
    <t>HP/SUNNYBROOK OF TEXAS INC</t>
  </si>
  <si>
    <t>17529118691000</t>
  </si>
  <si>
    <t>BTHC XV LLC</t>
  </si>
  <si>
    <t>OAKWOOD HEALTHCARE CENTER</t>
  </si>
  <si>
    <t>17705214405000</t>
  </si>
  <si>
    <t>CLC WHITEWRIGHT</t>
  </si>
  <si>
    <t>17429974631000</t>
  </si>
  <si>
    <t>D001001932</t>
  </si>
  <si>
    <t>LIVE OAK INN INC</t>
  </si>
  <si>
    <t>LIVE OAK INN</t>
  </si>
  <si>
    <t>HEALTH SELECT INC</t>
  </si>
  <si>
    <t>17107429908000</t>
  </si>
  <si>
    <t>SEA BREEZE REHABILITATION &amp; CARE CENTER</t>
  </si>
  <si>
    <t>13714065987000</t>
  </si>
  <si>
    <t>NEXION HEALTH AT FLOWER MOUND, INC</t>
  </si>
  <si>
    <t>CROSS TIMBERS REHABILITATION AND HEALTHCARE CENTER</t>
  </si>
  <si>
    <t>17529299053000</t>
  </si>
  <si>
    <t>RCAST PARTNERS LTD</t>
  </si>
  <si>
    <t>17529317285000</t>
  </si>
  <si>
    <t>PARKVIEW-ESKCO OF PARIS INC</t>
  </si>
  <si>
    <t>17528519055001</t>
  </si>
  <si>
    <t>WOODHAVEN NURSING AND REHAB</t>
  </si>
  <si>
    <t>17528519055002</t>
  </si>
  <si>
    <t>17529330585000</t>
  </si>
  <si>
    <t>RIVER CITY CARE CENTER INC</t>
  </si>
  <si>
    <t>RIVER CITY CARE CENTER</t>
  </si>
  <si>
    <t>17528519055003</t>
  </si>
  <si>
    <t>17429981669000</t>
  </si>
  <si>
    <t>MARVIN E COLE &amp; BRUCE W HARKEY</t>
  </si>
  <si>
    <t>HEARTWOOD NURSING AND REHAB CTR OF TAYLOR</t>
  </si>
  <si>
    <t>17507112765002</t>
  </si>
  <si>
    <t>CROSBYTON CLINIC HOSPITAL</t>
  </si>
  <si>
    <t>17527554004002</t>
  </si>
  <si>
    <t>SAGECREST ALZHEIMERS CARE CENTER</t>
  </si>
  <si>
    <t>17430000103000</t>
  </si>
  <si>
    <t>BANDERA NURSING CENTER INC</t>
  </si>
  <si>
    <t>RIVER HILLS CARE CENTER</t>
  </si>
  <si>
    <t>17429854890000</t>
  </si>
  <si>
    <t>HEARTHSTONE HEALTH CENTER, INC.</t>
  </si>
  <si>
    <t>HEARTHSTONE HEALTH CENTER</t>
  </si>
  <si>
    <t>HMG PARK MANOR OF CYFAIR, LLC</t>
  </si>
  <si>
    <t>HMG PARK MANOR OF SOUTHBELT LLC</t>
  </si>
  <si>
    <t>16218471817000</t>
  </si>
  <si>
    <t>HMG NORTH PARK MANOR, L.L.C.</t>
  </si>
  <si>
    <t>17529378436000</t>
  </si>
  <si>
    <t>SENIOR MANAGEMENT SERVICES OF TYLER INC</t>
  </si>
  <si>
    <t>GREENBRIER NURSING AND REHAB CENTER OF TYLER</t>
  </si>
  <si>
    <t>17529378444000</t>
  </si>
  <si>
    <t>SENIOR MANAGEMENT SERVICES OF PALESTINE INC</t>
  </si>
  <si>
    <t>17604093272000</t>
  </si>
  <si>
    <t>IMPERIAL HEALTH RESOURCES, INC.</t>
  </si>
  <si>
    <t>CAMELOT SKILLED NURSING &amp; RHEAB CENTER OF TYLER</t>
  </si>
  <si>
    <t>17529450144000</t>
  </si>
  <si>
    <t>D001003140</t>
  </si>
  <si>
    <t>DS HEALTH DEVELOPMENT LLC</t>
  </si>
  <si>
    <t>PILOT POINT CARE CENTER</t>
  </si>
  <si>
    <t>17529378451000</t>
  </si>
  <si>
    <t>SENIOR MANAGEMENT SERVICES OF EL PASO CORONADO INC</t>
  </si>
  <si>
    <t>17529378477000</t>
  </si>
  <si>
    <t>SENIOR MANAGEMENT SERVICES OF EL PASO SUNSET INC</t>
  </si>
  <si>
    <t>SUNSET HAVEN NURSING CENTER</t>
  </si>
  <si>
    <t>17528370434000</t>
  </si>
  <si>
    <t>17529480414000</t>
  </si>
  <si>
    <t>HICO NURSING &amp; REHABILITATION INC</t>
  </si>
  <si>
    <t>17529491676000</t>
  </si>
  <si>
    <t>PAT WILSON MANAGEMENT LLC</t>
  </si>
  <si>
    <t>19121389837000</t>
  </si>
  <si>
    <t>WESTERN MANOR LLC</t>
  </si>
  <si>
    <t>19121389845000</t>
  </si>
  <si>
    <t>MERKEL NURSING CENTER LLC</t>
  </si>
  <si>
    <t>CORYELL COUNTY MEMORIAL HOSPITAL AUTHORI</t>
  </si>
  <si>
    <t>THE MEADOWS</t>
  </si>
  <si>
    <t>17430007702000</t>
  </si>
  <si>
    <t>GRANGER VILLA INC</t>
  </si>
  <si>
    <t>KATELAND SQUARE GERI CTR</t>
  </si>
  <si>
    <t>REFUGIO NURSING AND REHABILITATION CENTER</t>
  </si>
  <si>
    <t>GOLIAD NURSING &amp; REHAB CENTER</t>
  </si>
  <si>
    <t>YORKTOWN NURSING &amp; REHAB CENTER</t>
  </si>
  <si>
    <t>CHISOLM TRAIL NURSING AND REHABILITATION CENTER</t>
  </si>
  <si>
    <t>HILLCREST MANOR NURSING AND REHABILITATION CENTER</t>
  </si>
  <si>
    <t>LAMPASAS NURSING AND REHABILITATION CENTER</t>
  </si>
  <si>
    <t>17430000103001</t>
  </si>
  <si>
    <t>LEONARD CARE CENTER</t>
  </si>
  <si>
    <t>17529498812000</t>
  </si>
  <si>
    <t>KB HEALTHCARE INC</t>
  </si>
  <si>
    <t>17529504775000</t>
  </si>
  <si>
    <t>NEXION HEALTH AT GLADEWATER INC</t>
  </si>
  <si>
    <t>GLADEWATER HEALTHCARE CENTER</t>
  </si>
  <si>
    <t>17529505186000</t>
  </si>
  <si>
    <t>NEXION HEALTH AT OMAHA INC</t>
  </si>
  <si>
    <t>OMAHA HEALTHCARE CENTER</t>
  </si>
  <si>
    <t>17529504973000</t>
  </si>
  <si>
    <t>NEXION HEALTH AT MOUNT PLEASANT INC</t>
  </si>
  <si>
    <t>MOUNT PLEASANT HEALTHCARE CENTER</t>
  </si>
  <si>
    <t>17529505152000</t>
  </si>
  <si>
    <t>NEXION HEALTH AT LINDEN INC</t>
  </si>
  <si>
    <t>LINDEN HEALTHCARE CENTER</t>
  </si>
  <si>
    <t>17529505194000</t>
  </si>
  <si>
    <t>NEXION HEALTH AT NEW BOSTON INC</t>
  </si>
  <si>
    <t>NEW BOSTON HEALTHCARE CENTER</t>
  </si>
  <si>
    <t>17529504734000</t>
  </si>
  <si>
    <t>NEXION HEALTH AT GARLAND INC</t>
  </si>
  <si>
    <t>PLEASANT VALLEY HEALTHCARE &amp; REHABILITATION CENTER</t>
  </si>
  <si>
    <t>17606881724000</t>
  </si>
  <si>
    <t>NEXION HEALTH AT BAYTOWN INC</t>
  </si>
  <si>
    <t>GREEN ACRES OF BAYTOWN</t>
  </si>
  <si>
    <t>17606881732000</t>
  </si>
  <si>
    <t>NEXION HEALTH AT ALLENBROOK INC</t>
  </si>
  <si>
    <t>ALLENBROOK HEALTHCARE CENTER</t>
  </si>
  <si>
    <t>17430110969000</t>
  </si>
  <si>
    <t>NEXION HEALTH AT SAN ANTONIO INC</t>
  </si>
  <si>
    <t>SAN ANTONIO HEALTHCARE CENTER</t>
  </si>
  <si>
    <t>17529505160000</t>
  </si>
  <si>
    <t>NEXION HEALTH AT SHERMAN INC</t>
  </si>
  <si>
    <t>SHERMAN HEALTHCARE CENTER</t>
  </si>
  <si>
    <t>17529505244000</t>
  </si>
  <si>
    <t>NEXION HEALTH AT CENTER INC</t>
  </si>
  <si>
    <t>GREEN ACRES OF CENTER</t>
  </si>
  <si>
    <t>17430110738000</t>
  </si>
  <si>
    <t>NEXION HEALTH AT BROADWAY INC</t>
  </si>
  <si>
    <t>BROADWAY LODGE</t>
  </si>
  <si>
    <t>17606881286000</t>
  </si>
  <si>
    <t>NEXION HEALTH AT HUMBLE INC</t>
  </si>
  <si>
    <t>HUMBLE HEALTHCARE CENTER</t>
  </si>
  <si>
    <t>17606881765000</t>
  </si>
  <si>
    <t>NEXION HEALTH AT HUNTSVILLE INC</t>
  </si>
  <si>
    <t>GREEN ACRES OF HUNTSVILLE</t>
  </si>
  <si>
    <t>17606881666000</t>
  </si>
  <si>
    <t>NEXION HEALTH AT HERITAGE INC</t>
  </si>
  <si>
    <t>17529505251000</t>
  </si>
  <si>
    <t>NEXION HEALTH AT OAK MANOR INC</t>
  </si>
  <si>
    <t>33283283282005</t>
  </si>
  <si>
    <t>STATE OF TEXAS VETERANS LAND BOARD</t>
  </si>
  <si>
    <t>CLYDE W COSPER TEXAS STATE VETERANS HOME</t>
  </si>
  <si>
    <t>33283283282004</t>
  </si>
  <si>
    <t>LAMUN-LUSK-SANCHEZ TEXAS STATE VETERANS HOME</t>
  </si>
  <si>
    <t>33283283282002</t>
  </si>
  <si>
    <t>WILLIAM R COURTNEY TEXAS STATE VETERAN HOME</t>
  </si>
  <si>
    <t>33283283282003</t>
  </si>
  <si>
    <t>FRANK M TEJEDA TEXAS STATE VETERANS HOME</t>
  </si>
  <si>
    <t>17430004386000</t>
  </si>
  <si>
    <t>KNOPP NURSING &amp; REHAB CENTER INC</t>
  </si>
  <si>
    <t>17430004436000</t>
  </si>
  <si>
    <t>KNOPP HEALTHCARE &amp; REHAB CENTER INC</t>
  </si>
  <si>
    <t>17524019506000</t>
  </si>
  <si>
    <t>AMITY FELLOWSERVE OF KARNES CITY INC</t>
  </si>
  <si>
    <t>KARNES CITY HEALTH &amp; REHABILITATION CENTER</t>
  </si>
  <si>
    <t>17529565560000</t>
  </si>
  <si>
    <t>TEAKWOOD MANOR LLC</t>
  </si>
  <si>
    <t>PLEASANT MANOR HEALTH AND REHABILITATION CENTER</t>
  </si>
  <si>
    <t>12518932210000</t>
  </si>
  <si>
    <t>SENIOR HEALTH-TEXOMA LLC</t>
  </si>
  <si>
    <t>12518932202000</t>
  </si>
  <si>
    <t>SENIOR HEALTH-RIVER VALLEY LLC</t>
  </si>
  <si>
    <t>RIVER VALLEY HEALTH &amp; REHABILITATION CENTER</t>
  </si>
  <si>
    <t>12518932186000</t>
  </si>
  <si>
    <t>SENIOR HEALTH-RICHLAND LLC</t>
  </si>
  <si>
    <t>RICHLAND HILLS NURSING &amp; REHABILITATION CENTER</t>
  </si>
  <si>
    <t>12518932160000</t>
  </si>
  <si>
    <t>SENIOR HEALTH-MEADOWBROOK LLC</t>
  </si>
  <si>
    <t>12518931360000</t>
  </si>
  <si>
    <t>SENIOR HEALTH-DALWORTH LLC</t>
  </si>
  <si>
    <t>DALWORTH NURSING &amp; REHABILITATION CENTER</t>
  </si>
  <si>
    <t>12518931337000</t>
  </si>
  <si>
    <t>SENIOR HEALTH-BROWNFIELD LLC</t>
  </si>
  <si>
    <t>BROWNFIELD REHAB &amp; CARE CENTER</t>
  </si>
  <si>
    <t>12518932228000</t>
  </si>
  <si>
    <t>SENIOR HEALTH-TULIA LLC</t>
  </si>
  <si>
    <t>TULIA HEALTH &amp; REHAB CENTER</t>
  </si>
  <si>
    <t>12518931311000</t>
  </si>
  <si>
    <t>SENIOR HEALTH-BREMOND,LLC</t>
  </si>
  <si>
    <t>BREMOND NURSING &amp; REHABILITATION CENTER</t>
  </si>
  <si>
    <t>12518931386000</t>
  </si>
  <si>
    <t>SENIOR HEALTH-KIRKLAND LLC</t>
  </si>
  <si>
    <t>KIRKLAND COURT HEALTH &amp; REHAB CENTER</t>
  </si>
  <si>
    <t>12518931378000</t>
  </si>
  <si>
    <t>SENIOR HEALTH-FLOYDADA LLC</t>
  </si>
  <si>
    <t>FLOYDADA REHAB &amp; CARE CENTER</t>
  </si>
  <si>
    <t>12518931345000</t>
  </si>
  <si>
    <t>SENIOR HEALTH-CONCHO LLC</t>
  </si>
  <si>
    <t>CONCHO HEALTH &amp; REHABILITATION CENTER</t>
  </si>
  <si>
    <t>12518932236000</t>
  </si>
  <si>
    <t>SENIOR HEALTH-VILLA HAVEN LLC</t>
  </si>
  <si>
    <t>VILLA HAVEN HEALTH &amp; REHABILITATION CENTER</t>
  </si>
  <si>
    <t>12518932178000</t>
  </si>
  <si>
    <t>SENIOR HEALTH-NORTHWOOD, LLC</t>
  </si>
  <si>
    <t>NORTHWOOD HEALTH CARE CENTER</t>
  </si>
  <si>
    <t>12518931402000</t>
  </si>
  <si>
    <t>SENIOR HEALTH-LAKESIDE LLC</t>
  </si>
  <si>
    <t>LAKESIDE REHAB &amp; CARE CENTER</t>
  </si>
  <si>
    <t>12518931410000</t>
  </si>
  <si>
    <t>SENIOR HEALTH-LOCKNEY LLC</t>
  </si>
  <si>
    <t>LOCKNEY HEALTH &amp; REHAB CENTER</t>
  </si>
  <si>
    <t>12518931352000</t>
  </si>
  <si>
    <t>SENIOR HEALTH-CROSBYTON LLC</t>
  </si>
  <si>
    <t>CROSBYTON NURSING &amp; REHAB CENTER</t>
  </si>
  <si>
    <t>17429985470000</t>
  </si>
  <si>
    <t>REGENT CARE CENTER OF SAN ANTONIO III LI</t>
  </si>
  <si>
    <t>REGENT CARE AT MEDICAL CENTER</t>
  </si>
  <si>
    <t>17529586764000</t>
  </si>
  <si>
    <t>AUGUST HEALTHCARE BRIDGEPORT INC</t>
  </si>
  <si>
    <t>AUGUST HEALTHCARE BRIDGEPORT</t>
  </si>
  <si>
    <t>AZALEA PLACE</t>
  </si>
  <si>
    <t>17529578712000</t>
  </si>
  <si>
    <t>SOUTH PLACE SNF LP</t>
  </si>
  <si>
    <t>17529579884000</t>
  </si>
  <si>
    <t>REUNION SNF LP</t>
  </si>
  <si>
    <t>REUNION PLAZA SENIOR CARE &amp; REHAB CENTER</t>
  </si>
  <si>
    <t>17529578704000</t>
  </si>
  <si>
    <t>WEST PLACE SNF LP</t>
  </si>
  <si>
    <t>17527028454000</t>
  </si>
  <si>
    <t>MCDONNELL MAYS PARTNERSHIP LP</t>
  </si>
  <si>
    <t>17529579900000</t>
  </si>
  <si>
    <t>HERITAGE SNF LP</t>
  </si>
  <si>
    <t>17529578746000</t>
  </si>
  <si>
    <t>PINE GROVE SNF, LP</t>
  </si>
  <si>
    <t>17529579926000</t>
  </si>
  <si>
    <t>COLONIAL SNF LP</t>
  </si>
  <si>
    <t>PIONEER REHABILITATION &amp; CARE CENTER</t>
  </si>
  <si>
    <t>17529575015000</t>
  </si>
  <si>
    <t>D001003323</t>
  </si>
  <si>
    <t>TEXAN NURSING &amp; REHAB OF PLAINVIEW LLC</t>
  </si>
  <si>
    <t>CARE INN OF PLAINVIEW LLC</t>
  </si>
  <si>
    <t>17430172837000</t>
  </si>
  <si>
    <t>MATAGORDA NURSING AND REHABILITATION CENTER LLC</t>
  </si>
  <si>
    <t>MATAGORDA NURSING &amp; REHABILITATION CENTER</t>
  </si>
  <si>
    <t>17529256491000</t>
  </si>
  <si>
    <t>MERIDIAN ROCKPORT SNF LP</t>
  </si>
  <si>
    <t>GULF POINTE PLAZA</t>
  </si>
  <si>
    <t>17526465053000</t>
  </si>
  <si>
    <t>JF HEALTHCARE INC</t>
  </si>
  <si>
    <t>HALE COUNTY NURSING CENTER</t>
  </si>
  <si>
    <t>17430162705000</t>
  </si>
  <si>
    <t>TEXAN NURSING&amp; REHAB OF GONZALES LLC</t>
  </si>
  <si>
    <t>CARE INN OF GONZALES LLC</t>
  </si>
  <si>
    <t>17705816282000</t>
  </si>
  <si>
    <t>CENTERS FOR LONG TERM CARE OF WOODRIDGE INC</t>
  </si>
  <si>
    <t>CLC WOODRIDGE</t>
  </si>
  <si>
    <t>17606895435000</t>
  </si>
  <si>
    <t>HMG PARK MANOR OF CONROE LLC</t>
  </si>
  <si>
    <t>PARK MANOR OF CONROE</t>
  </si>
  <si>
    <t>16218425813000</t>
  </si>
  <si>
    <t>TRINITY MISSION OF DIBOLL LLC</t>
  </si>
  <si>
    <t>TRINITY MISSION HLTH &amp; REHAB OF DIBOLL</t>
  </si>
  <si>
    <t>17430240212000</t>
  </si>
  <si>
    <t>PM MANAGEMENT-AUSTIN NC, LLC</t>
  </si>
  <si>
    <t>17430240204000</t>
  </si>
  <si>
    <t>PM MANAGEMENT-AUSTIN II NC, LLC</t>
  </si>
  <si>
    <t>GRACY WOODS II NURSING CENTER</t>
  </si>
  <si>
    <t>17430240063000</t>
  </si>
  <si>
    <t>PM MANAGEMENT-PFLUGERVILLE NC,LLC</t>
  </si>
  <si>
    <t>17430240188000</t>
  </si>
  <si>
    <t>PM MANAGEMENT-GEORGETOWN NC, LLC</t>
  </si>
  <si>
    <t>17529684601000</t>
  </si>
  <si>
    <t>SENIOR MANAGEMENT SERVICES OF BENBROOK INC</t>
  </si>
  <si>
    <t>BENBROOK NURSING &amp; REHABILITATION CENTER</t>
  </si>
  <si>
    <t>17430176010000</t>
  </si>
  <si>
    <t>REGENCY NSG CTR PRTNERS ARTHUR-GOLDEN TRIANGLE LTD</t>
  </si>
  <si>
    <t>SENIOR REHABILITATION AND SKILLED NURSING CENTER</t>
  </si>
  <si>
    <t>17430227011000</t>
  </si>
  <si>
    <t>OAK CREST MANOR NURSING HOME LLC</t>
  </si>
  <si>
    <t>OAKCREST MANOR NURSING HOME</t>
  </si>
  <si>
    <t>17529664264000</t>
  </si>
  <si>
    <t>DEKALB HEALTH CARE LLC</t>
  </si>
  <si>
    <t>SUNNY ACRES OF DEKALB</t>
  </si>
  <si>
    <t>17430162713000</t>
  </si>
  <si>
    <t>TEXAN NURSING &amp; REHAB OF WACO LLC</t>
  </si>
  <si>
    <t>CARE INN OF WACO LLC</t>
  </si>
  <si>
    <t>17529656393000</t>
  </si>
  <si>
    <t>CROSS PLAINS CARE CENTER INC</t>
  </si>
  <si>
    <t>17430000103003</t>
  </si>
  <si>
    <t>WELLS CARE CENTER</t>
  </si>
  <si>
    <t>17430000103002</t>
  </si>
  <si>
    <t>CORRIGAN CARE &amp; REHABILITATION CENTER</t>
  </si>
  <si>
    <t>17430236137000</t>
  </si>
  <si>
    <t>NEXION HEALTH AT GILMER INC</t>
  </si>
  <si>
    <t>UPSHUR MANOR NURSING HOME</t>
  </si>
  <si>
    <t>17430236145000</t>
  </si>
  <si>
    <t>NEXION HEALTH AT BOGATA INC</t>
  </si>
  <si>
    <t>REGENCY HEALTHCARE AND REHAB CENTER AT RED RIVER</t>
  </si>
  <si>
    <t>17430236111000</t>
  </si>
  <si>
    <t>NEXION HEALTH AT WAXAHACHIE INC</t>
  </si>
  <si>
    <t>RENFRO HEALTHCARE CENTER</t>
  </si>
  <si>
    <t>17430236152000</t>
  </si>
  <si>
    <t>NEXION HEALTH AT MCKINNEY INC</t>
  </si>
  <si>
    <t>MCKINNEY HEALTHCARE AND REHABILITATION CENTER</t>
  </si>
  <si>
    <t>10469548977000</t>
  </si>
  <si>
    <t>FS TENANT POOL I TRUST</t>
  </si>
  <si>
    <t>17430251912000</t>
  </si>
  <si>
    <t>JOHNSON AND SMITH ENTERPRISES, INC</t>
  </si>
  <si>
    <t>17605680929002</t>
  </si>
  <si>
    <t>IMPACT COMMUNITY DEVELOPMENT CORPORATION</t>
  </si>
  <si>
    <t>CHRISTIAN CARE CENTER OF TEXARKANA</t>
  </si>
  <si>
    <t>10303788037000</t>
  </si>
  <si>
    <t>TEXAN NURSING &amp; REHAB OF VICTORIA EAST LLC</t>
  </si>
  <si>
    <t>LINWOOD PLACE LLC</t>
  </si>
  <si>
    <t>12600344159000</t>
  </si>
  <si>
    <t>CRESTCARE NURSING &amp; REHABHABILITATION CENTER LLC</t>
  </si>
  <si>
    <t>CRESTCARE NURSING &amp; REHABILITATION CENTER LLC</t>
  </si>
  <si>
    <t>17530101447000</t>
  </si>
  <si>
    <t>MISSION RIDGE REHABILITATION &amp; NURSING C</t>
  </si>
  <si>
    <t>MISSION RIDGE REHABILITATION &amp; NURSING CENTER LP</t>
  </si>
  <si>
    <t>17529693727000</t>
  </si>
  <si>
    <t>DELEON NURSING &amp; REHABILITATION LP #0010</t>
  </si>
  <si>
    <t>DELEON NURSING AND REHABILITATION LP</t>
  </si>
  <si>
    <t>13200032707000</t>
  </si>
  <si>
    <t>PROVIDER HEALTHCARE SERVICES OF CONCHO LP</t>
  </si>
  <si>
    <t>10303788086000</t>
  </si>
  <si>
    <t>CARE INN OF SHAMROCK LLC</t>
  </si>
  <si>
    <t>13644868708000</t>
  </si>
  <si>
    <t>KARAN BLANCO VISTA LLC</t>
  </si>
  <si>
    <t>BLANCO VISTA</t>
  </si>
  <si>
    <t>SIENNA NURSING AND REHABILITATION LP</t>
  </si>
  <si>
    <t>MARINER HEALTH AT WOODWIND LAKE</t>
  </si>
  <si>
    <t>18205404983000</t>
  </si>
  <si>
    <t>WHISPERING PINES LODGE I LLP</t>
  </si>
  <si>
    <t>17604867303000</t>
  </si>
  <si>
    <t>MRC EDGEWATER</t>
  </si>
  <si>
    <t>17422623094000</t>
  </si>
  <si>
    <t>FORT WORTH MED INVEST LT</t>
  </si>
  <si>
    <t>10105779754000</t>
  </si>
  <si>
    <t>KIRBY MANOR OF CARROLLTON INC</t>
  </si>
  <si>
    <t>14318218220000</t>
  </si>
  <si>
    <t>AUTUMN HILLS HEALTH FOUNDATION</t>
  </si>
  <si>
    <t>AUTUMN HILLS CONVALESCENT CENTER-RICHMOND</t>
  </si>
  <si>
    <t>TOWN PARK CONVALESCENT CENTER</t>
  </si>
  <si>
    <t>LINDBERGH HEALTH CARE CENTER</t>
  </si>
  <si>
    <t>AUTUMN HILLS CONVALESCENT CENTER-JANISCH STREET</t>
  </si>
  <si>
    <t>AUTUMN HILLS CONVALESCENT CENTER-SUGARLAND</t>
  </si>
  <si>
    <t>COLLEGE STREET NURSING CENTER</t>
  </si>
  <si>
    <t>CONROE CONVALESCENT CENTER</t>
  </si>
  <si>
    <t>AUTUMN HILLS CONVALESCENT CENTER -TOMBALL</t>
  </si>
  <si>
    <t>GALAXY MANOR NURSING CENTER</t>
  </si>
  <si>
    <t>17527682334000</t>
  </si>
  <si>
    <t>SEARS PLAINS RETIREMENT CORPORATION</t>
  </si>
  <si>
    <t>MILDRED &amp; SHIRLEY L GARRISON GERI ED &amp; CARE CENTER</t>
  </si>
  <si>
    <t>14120369948000</t>
  </si>
  <si>
    <t>HEARTWOOD NURSING AND REHABILITATION CENTER INC</t>
  </si>
  <si>
    <t>10436505381000</t>
  </si>
  <si>
    <t>PM MANAGEMENT-TRINITY NC, LLC</t>
  </si>
  <si>
    <t>10106738239000</t>
  </si>
  <si>
    <t>LINDAN PARK CARE CENTER LP</t>
  </si>
  <si>
    <t>17605204142000</t>
  </si>
  <si>
    <t>MRC CRESTVIEW</t>
  </si>
  <si>
    <t>CRESTVIEW RETIREMENT COMMUNITY</t>
  </si>
  <si>
    <t>MONTE SIESTA NURSING AND REHABILITATION</t>
  </si>
  <si>
    <t>MONTE SIESTA NURSING AND REHABILITATION LP</t>
  </si>
  <si>
    <t>12600343896000</t>
  </si>
  <si>
    <t>HAVENCARE NURSING &amp; REHABILITATION CENTE</t>
  </si>
  <si>
    <t>HAVENCARE NURSING &amp; REHABILITATION CENTER LLC</t>
  </si>
  <si>
    <t>10303788185000</t>
  </si>
  <si>
    <t>D001003934</t>
  </si>
  <si>
    <t>TEXAN NURSING &amp; REHAB OF GLADEWATER LLC</t>
  </si>
  <si>
    <t>CARE INN OF GLADEWATER LLC</t>
  </si>
  <si>
    <t>17417384751005</t>
  </si>
  <si>
    <t>JACKSON COUNTY HOSPITAL</t>
  </si>
  <si>
    <t>JACKSON NURSING AND REHABILITATION CENTER</t>
  </si>
  <si>
    <t>12600366533000</t>
  </si>
  <si>
    <t>BISHOP HEALTHCARE LLC</t>
  </si>
  <si>
    <t>BISHOP DAVIES NURSING CENTER</t>
  </si>
  <si>
    <t>16218729198000</t>
  </si>
  <si>
    <t>HALTOM MEDICAL INVESTORS LLC</t>
  </si>
  <si>
    <t>LIFE CARE CENTER OF HALTOM</t>
  </si>
  <si>
    <t>10304418980000</t>
  </si>
  <si>
    <t>REGENT CARE CENTER OF BROWNSVILLE LP</t>
  </si>
  <si>
    <t>17606689929000</t>
  </si>
  <si>
    <t>MRC TOWNCREEK</t>
  </si>
  <si>
    <t>MRC CREEKSIDE</t>
  </si>
  <si>
    <t>10436498678000</t>
  </si>
  <si>
    <t>LA DORA MANAGEMENT LTD</t>
  </si>
  <si>
    <t>17430450829000</t>
  </si>
  <si>
    <t>OAK MANOR NURSING AND REHABILITATION LP</t>
  </si>
  <si>
    <t>10106946675000</t>
  </si>
  <si>
    <t>COTTONWOOD NURSING AND REHABILITATION LP</t>
  </si>
  <si>
    <t>10304468191000</t>
  </si>
  <si>
    <t>SPRING OAKS NURSING AND REHAB LP</t>
  </si>
  <si>
    <t>SPRING OAKS NURSING AND REHABILITATION LP</t>
  </si>
  <si>
    <t>10106947913000</t>
  </si>
  <si>
    <t>BEAUMONT NURSING AND REHABILITATION LP</t>
  </si>
  <si>
    <t>14120429056000</t>
  </si>
  <si>
    <t>BLUEBONNET NURSING AND REHABILITATION LP</t>
  </si>
  <si>
    <t>TERRACE WEST NURSING AND REHABILITATION</t>
  </si>
  <si>
    <t>TERRACE WEST NURSING AND REHABILITATION LP</t>
  </si>
  <si>
    <t>10106972036000</t>
  </si>
  <si>
    <t>REGENCY NURSING CENTER PARTNERS OF CRANE LTD</t>
  </si>
  <si>
    <t>CRANE NURSING &amp; REHABILITATION CENTER</t>
  </si>
  <si>
    <t>CITYVIEW CARE CENTER</t>
  </si>
  <si>
    <t>15223230242002</t>
  </si>
  <si>
    <t>D001004103</t>
  </si>
  <si>
    <t>AMBASSADOR HEALTH CARE OF BRADY INC</t>
  </si>
  <si>
    <t>15223230242001</t>
  </si>
  <si>
    <t>15223230242000</t>
  </si>
  <si>
    <t>17425560731000</t>
  </si>
  <si>
    <t>HOUSE CROSS CARE CENTERS INC</t>
  </si>
  <si>
    <t>INDIAN OAKS LIVING CENTER</t>
  </si>
  <si>
    <t>17528439015000</t>
  </si>
  <si>
    <t>GOLDENLIFE SENIOR CARE INC</t>
  </si>
  <si>
    <t>VERANDA HOLLAND LAKE PLACE</t>
  </si>
  <si>
    <t>ALPINE VALLEY CARE CENTER</t>
  </si>
  <si>
    <t>SALADO CREEK SENIOR CARE INC</t>
  </si>
  <si>
    <t>SALADO CREEK LIVING &amp; REHABILITATION CENTER</t>
  </si>
  <si>
    <t>17530729262000</t>
  </si>
  <si>
    <t>WELLINGTON HEALTHCARE INC</t>
  </si>
  <si>
    <t>WELLINGTON REHABILITATION AND HEALTHCARE</t>
  </si>
  <si>
    <t>17530729221000</t>
  </si>
  <si>
    <t>NORTHERN OAKS HEALTHCARE INC</t>
  </si>
  <si>
    <t>NORTHERN OAKS LIVING &amp; REHABILITATION CENTER</t>
  </si>
  <si>
    <t>13310156842000</t>
  </si>
  <si>
    <t>SHADY GROVE NURSING HOME INC</t>
  </si>
  <si>
    <t>SHADY GROVE NURSING HOME</t>
  </si>
  <si>
    <t>17530385339000</t>
  </si>
  <si>
    <t>WEDGEWOOD NURSING HOME LP</t>
  </si>
  <si>
    <t>WEDGEWOOD NURSING HOME</t>
  </si>
  <si>
    <t>10106295818000</t>
  </si>
  <si>
    <t>SANTA FE HEALTH &amp; REHABILITATION CENTER LP</t>
  </si>
  <si>
    <t>SANTA FE HEALTH &amp; REHABILITATION CENTER</t>
  </si>
  <si>
    <t>17530372865000</t>
  </si>
  <si>
    <t>BALCH SPRINGS NURSING HOME LP</t>
  </si>
  <si>
    <t>BALCH SPRINGS NURSING HOME</t>
  </si>
  <si>
    <t>17607008269000</t>
  </si>
  <si>
    <t>PARK VIEW CARE CENTER LP</t>
  </si>
  <si>
    <t>10106296204000</t>
  </si>
  <si>
    <t>HOLIDAY HILLS REHABILITATION &amp; CARE CENTER LP</t>
  </si>
  <si>
    <t>THE RENAISSANCE AT KESSLER PARK</t>
  </si>
  <si>
    <t>10106294381000</t>
  </si>
  <si>
    <t>LUBBOCK NURSING CENTER LP</t>
  </si>
  <si>
    <t>10106296071000</t>
  </si>
  <si>
    <t>CLARKSVILLE NURSING CENTER LP</t>
  </si>
  <si>
    <t>CLARKSVILLE NURSING CENTER</t>
  </si>
  <si>
    <t>10304053779000</t>
  </si>
  <si>
    <t>HENDERSON HEALTH &amp; REHABILITATION CENTER LP</t>
  </si>
  <si>
    <t>HENDERSON HEALTH &amp; REHABILITATION CENTER</t>
  </si>
  <si>
    <t>17530385438000</t>
  </si>
  <si>
    <t>SULPHUR SPRINGS HEALTH &amp; REHABILITATION LP</t>
  </si>
  <si>
    <t>SULPHUR SPRINGS HEALTH &amp; REHABILITATION</t>
  </si>
  <si>
    <t>10106296295000</t>
  </si>
  <si>
    <t>BIRMINGHAM HEALTH CARE CENTER LP</t>
  </si>
  <si>
    <t>BIRMINGHAM HEALTH CARE CENTER</t>
  </si>
  <si>
    <t>10106296360000</t>
  </si>
  <si>
    <t>CAPITOL CITY HEALTH &amp; REHABILITATION CENTER LLC</t>
  </si>
  <si>
    <t>CAPITOL CITY HEALTH &amp; REHABILITATION CENTER</t>
  </si>
  <si>
    <t>17530386311000</t>
  </si>
  <si>
    <t>VERNON CARE CENTER LP</t>
  </si>
  <si>
    <t>10205625030000</t>
  </si>
  <si>
    <t>MCALLEN NURSING CENTER LP</t>
  </si>
  <si>
    <t>10436494669000</t>
  </si>
  <si>
    <t>COLONIAL MANOR - MCALLEN LP</t>
  </si>
  <si>
    <t>10106294118000</t>
  </si>
  <si>
    <t>CLYDE NURSING CENTER LP</t>
  </si>
  <si>
    <t>10436200116000</t>
  </si>
  <si>
    <t>BLUEBONNET OPERATIONS NURSING CENTER LP</t>
  </si>
  <si>
    <t>17606345787000</t>
  </si>
  <si>
    <t>SCHWINGER ENTERPRISES INC</t>
  </si>
  <si>
    <t>MORNING MIST MANOR</t>
  </si>
  <si>
    <t>14215395378000</t>
  </si>
  <si>
    <t>DEERINGS NURSING AND REHABILITATION LP #</t>
  </si>
  <si>
    <t>DEERINGS NURSING AND REHABILITATION LP</t>
  </si>
  <si>
    <t>NAVASOTA NURSING &amp; REHABILITATION LP</t>
  </si>
  <si>
    <t>NAVASOTA NURSING AND REHABILITATION LP</t>
  </si>
  <si>
    <t>SPRING CREEK NURSING AND REHABILITATION</t>
  </si>
  <si>
    <t>SPRING CREEK NURSING AND REHABILITATION LP</t>
  </si>
  <si>
    <t>14215395386000</t>
  </si>
  <si>
    <t>RIVERVIEW NURSING AND REHABILITATION LP</t>
  </si>
  <si>
    <t>17422322473003</t>
  </si>
  <si>
    <t>14215395493000</t>
  </si>
  <si>
    <t>MINERAL WELLS NURSING AND REHABILITATION LP</t>
  </si>
  <si>
    <t>10106749624000</t>
  </si>
  <si>
    <t>SHINER NURSING AND REHABILITATION CENTER</t>
  </si>
  <si>
    <t>SHINER NURSING AND REHABILITATION CENTER INC</t>
  </si>
  <si>
    <t>17530729304000</t>
  </si>
  <si>
    <t>D001004258</t>
  </si>
  <si>
    <t>MCALLEN COMMUNITY HEALTHCARE INC</t>
  </si>
  <si>
    <t>17429985488000</t>
  </si>
  <si>
    <t>REGENT CARE CENTER OF WOODWAY LP</t>
  </si>
  <si>
    <t>REGENT CARE CENTER OF WOODWAY</t>
  </si>
  <si>
    <t>13521713076000</t>
  </si>
  <si>
    <t>CEDAR HILLS HEALTHCARE LP</t>
  </si>
  <si>
    <t>CEDAR HILLS GERIATRIC CENTER</t>
  </si>
  <si>
    <t>10304794158000</t>
  </si>
  <si>
    <t>HMS HOLDING OF TEXARKANA LLC</t>
  </si>
  <si>
    <t>17528904299001</t>
  </si>
  <si>
    <t>BTHC X LLC</t>
  </si>
  <si>
    <t>11616180656000</t>
  </si>
  <si>
    <t>PINE HILL NURSING AND REHABILITATION LP</t>
  </si>
  <si>
    <t>11616180698000</t>
  </si>
  <si>
    <t>HERITAGE HOUSE NURSING AND REHABILITATION LP</t>
  </si>
  <si>
    <t>11616180623000</t>
  </si>
  <si>
    <t>WOODLAND MANOR NURSING AND REHABILITATIO</t>
  </si>
  <si>
    <t>WOODLAND MANOR NURSING AND REHABILITATION LP</t>
  </si>
  <si>
    <t>11616180672000</t>
  </si>
  <si>
    <t>HOLIDAY PINES NURSING AND REHABILITATION LP</t>
  </si>
  <si>
    <t>17529274650000</t>
  </si>
  <si>
    <t>MATHIS HEALTH CARE CENTER LTD CO</t>
  </si>
  <si>
    <t>11616180664000</t>
  </si>
  <si>
    <t>PECAN MANOR NURSING AND REHABILITATION LP</t>
  </si>
  <si>
    <t>11616180730000</t>
  </si>
  <si>
    <t>EAGLE PASS NURSING AND REHABILITATION LP</t>
  </si>
  <si>
    <t>17530384191000</t>
  </si>
  <si>
    <t>GARDENDALE REHABILITATION &amp; NURSING CENTER LP</t>
  </si>
  <si>
    <t>GARDENDALE REHABILITATION &amp; NURSING CENTER</t>
  </si>
  <si>
    <t>17530382633000</t>
  </si>
  <si>
    <t>SOUTHEAST NURSING &amp; REHABILITATION CENTER LP</t>
  </si>
  <si>
    <t>SOUTHEAST NURSING &amp; REHABILITATION CENTER</t>
  </si>
  <si>
    <t>10436189681000</t>
  </si>
  <si>
    <t>COURTYARD CONVALESCENT CENTER LP</t>
  </si>
  <si>
    <t>COURTYARD CONVALESCENT CENTER</t>
  </si>
  <si>
    <t>17530385321000</t>
  </si>
  <si>
    <t>WHITE SETTLEMENT NURSING CENTER LP</t>
  </si>
  <si>
    <t>WHITE SETTLEMENT NURSING CENTER</t>
  </si>
  <si>
    <t>10106294852000</t>
  </si>
  <si>
    <t>PALO PINTO NURSING CENTER LP</t>
  </si>
  <si>
    <t>17530373293000</t>
  </si>
  <si>
    <t>GREENVILLE NURSING CENTER LP</t>
  </si>
  <si>
    <t>GREENVILLE HEALTH &amp; REHABILITATION CENTER</t>
  </si>
  <si>
    <t>17530364268000</t>
  </si>
  <si>
    <t>COLONIAL MANOR NURSING CENTER - CLEBURNE LP</t>
  </si>
  <si>
    <t>COLONIAL MANOR NURSING CENTER</t>
  </si>
  <si>
    <t>17530370612000</t>
  </si>
  <si>
    <t>CROWELL NURSING CENTER LP</t>
  </si>
  <si>
    <t>10106295008000</t>
  </si>
  <si>
    <t>MUNDAY NURSING CENTER LP</t>
  </si>
  <si>
    <t>17530387848000</t>
  </si>
  <si>
    <t>RIVER OAKS CARE CENTER LP</t>
  </si>
  <si>
    <t>13000880172000</t>
  </si>
  <si>
    <t>PINNACLE HEALTH FACILITIES OF TEXAS II L</t>
  </si>
  <si>
    <t>LA HACIENDA HEALTHCARE</t>
  </si>
  <si>
    <t>15826312983000</t>
  </si>
  <si>
    <t>HP/HERMANN PARK INC</t>
  </si>
  <si>
    <t>15826312991000</t>
  </si>
  <si>
    <t>HP/ALTA VISTA INC</t>
  </si>
  <si>
    <t>ALTA VISTA NURSING CENTER</t>
  </si>
  <si>
    <t>17529270088000</t>
  </si>
  <si>
    <t>MERIDIAN ARLINGTON SNF LP</t>
  </si>
  <si>
    <t>ARBROOK PLAZA</t>
  </si>
  <si>
    <t>17521140545002</t>
  </si>
  <si>
    <t>CAMBRIDGE GROUP OF TEXAS INC</t>
  </si>
  <si>
    <t>INTEGRATED HEALTH SERVICES OF DALLAS AT TREEMONT</t>
  </si>
  <si>
    <t>LAKEWOOD VILLAGE HEALTH CARE CENTER</t>
  </si>
  <si>
    <t>18205632690000</t>
  </si>
  <si>
    <t>HOMETOWN CARE CENTER LLC</t>
  </si>
  <si>
    <t>HOMETOWN CARE CENTER</t>
  </si>
  <si>
    <t>17517149294003</t>
  </si>
  <si>
    <t>17530373095000</t>
  </si>
  <si>
    <t>DESOTO NURSING HOME LLC</t>
  </si>
  <si>
    <t>17530374705000</t>
  </si>
  <si>
    <t>MESQUITE NURSING CENTER LP</t>
  </si>
  <si>
    <t>MESQUITE TREE NURSING CENTER</t>
  </si>
  <si>
    <t>SEABREEZE NURSING AND REHABILITATION LP</t>
  </si>
  <si>
    <t>17530373525000</t>
  </si>
  <si>
    <t>LANCASTER HEALTH &amp; REHABILITATION CENTER LLC</t>
  </si>
  <si>
    <t>LANCASTER HEALTH &amp; REHABILITATION CENTER</t>
  </si>
  <si>
    <t>11418437809000</t>
  </si>
  <si>
    <t>REGENCY MANOR NURSING AND REHABILITATION</t>
  </si>
  <si>
    <t>REGENCY MANOR NURSING AND REHABILITATION LP</t>
  </si>
  <si>
    <t>11418437908000</t>
  </si>
  <si>
    <t>DIMMITT NURSING AND REHABILITATION LP</t>
  </si>
  <si>
    <t>11418437866000</t>
  </si>
  <si>
    <t>METROPLEX NURSING AND REHABILITATION LP</t>
  </si>
  <si>
    <t>11418437858000</t>
  </si>
  <si>
    <t>COUNTRYSIDE NURSING AND REHABILITATION L</t>
  </si>
  <si>
    <t>COUNTRYSIDE NURSING AND REHABILITATION LP</t>
  </si>
  <si>
    <t>17530385552000</t>
  </si>
  <si>
    <t>PITTSBURG NURSING CENTER LP</t>
  </si>
  <si>
    <t>17530385024000</t>
  </si>
  <si>
    <t>SUNRISE CONVALESCENT &amp; REHABILITATION CENTER LP</t>
  </si>
  <si>
    <t>SUNRISE CONVALESCENT &amp; REHABILITATION CENTER</t>
  </si>
  <si>
    <t>11418437924000</t>
  </si>
  <si>
    <t>KLEBERG COUNTY NURSING &amp; REHABILITATION</t>
  </si>
  <si>
    <t>KLEBERG COUNTY NURSING AND REHABILITATION LP</t>
  </si>
  <si>
    <t>10436190192000</t>
  </si>
  <si>
    <t>ROSENBERG HEALTH &amp; REHABILITATION CENTER LP</t>
  </si>
  <si>
    <t>ROSENBERG HEALTH &amp; REHABILITATION CENTER</t>
  </si>
  <si>
    <t>10106299158000</t>
  </si>
  <si>
    <t>BAY OAKS HEALTH CARE CENTER LP</t>
  </si>
  <si>
    <t>BAY OAKS HEALTH CARE CENTER</t>
  </si>
  <si>
    <t>10106294605000</t>
  </si>
  <si>
    <t>MONTEREY CARE CENTER LP</t>
  </si>
  <si>
    <t>10106295958000</t>
  </si>
  <si>
    <t>VISTA HILLS HEALTH CARE CENTER LP</t>
  </si>
  <si>
    <t>VISTA HILLS HEALTH CARE CENTER</t>
  </si>
  <si>
    <t>17530362940000</t>
  </si>
  <si>
    <t>BELLMIRE HEALTH CARE FACILITIES LP</t>
  </si>
  <si>
    <t>BELLMIRE HEALTH CARE FACILITIES</t>
  </si>
  <si>
    <t>17530387798000</t>
  </si>
  <si>
    <t>EL PASO OPERATIONS HEALTHCARE CENTER LP</t>
  </si>
  <si>
    <t>EL PASO HEALTH &amp; REHABILITATION CENTER</t>
  </si>
  <si>
    <t>11616274897000</t>
  </si>
  <si>
    <t>GOLDTHWAITE SENIOR HEALTH CENTER INC</t>
  </si>
  <si>
    <t>10304803330000</t>
  </si>
  <si>
    <t>CELINA CARE CENTER INC</t>
  </si>
  <si>
    <t>AUGUST HEALTHCARE CELINA</t>
  </si>
  <si>
    <t>10505289370000</t>
  </si>
  <si>
    <t>AHL ENTERPRISES INC</t>
  </si>
  <si>
    <t>AUGUST HEALTHCARE LUBBOCK</t>
  </si>
  <si>
    <t>12238676105000</t>
  </si>
  <si>
    <t>BRIDGEPORT CARE CENTER INC</t>
  </si>
  <si>
    <t>14120667630000</t>
  </si>
  <si>
    <t>D001004420</t>
  </si>
  <si>
    <t>HONOR SERVICES INC</t>
  </si>
  <si>
    <t>TUMBLEWEED</t>
  </si>
  <si>
    <t>NEXION HEALTH AT TERRELL INC</t>
  </si>
  <si>
    <t>TERRELL HEALTHCARE CENTER</t>
  </si>
  <si>
    <t>12600368000000</t>
  </si>
  <si>
    <t>NEXION HEALTH AT TERRELL MANOR INC</t>
  </si>
  <si>
    <t>TERRELL MANOR</t>
  </si>
  <si>
    <t>12600369404000</t>
  </si>
  <si>
    <t>NEXION HEALTH AT PLAINVIEW INC</t>
  </si>
  <si>
    <t>PLAINVIEW HEALTHCARE CENTER</t>
  </si>
  <si>
    <t>10107427527000</t>
  </si>
  <si>
    <t>LAKE LODGE NURSING &amp; REHABILITATION LP</t>
  </si>
  <si>
    <t>LAKE LODGE NURSING AND REHABILITATION LP</t>
  </si>
  <si>
    <t>10107427535000</t>
  </si>
  <si>
    <t>FAIRVIEW NURSING AND REHABILITATION LP</t>
  </si>
  <si>
    <t>10107427543000</t>
  </si>
  <si>
    <t>COLUMBUS NURSING AND REHABILITATION LP</t>
  </si>
  <si>
    <t>CARRIZO SPRINGS NURSING AND REHABILITATI</t>
  </si>
  <si>
    <t>CARRIZO SPRINGS NURSING AND REHABILITATION LP</t>
  </si>
  <si>
    <t>10107427295000</t>
  </si>
  <si>
    <t>JASPER NURSING AND REHABILITATION LP</t>
  </si>
  <si>
    <t>JASPER NURSING AND REHABLITATION LP</t>
  </si>
  <si>
    <t>10107427493000</t>
  </si>
  <si>
    <t>D001004348</t>
  </si>
  <si>
    <t>PALO DURO NURSING AND REHABILITATION LP</t>
  </si>
  <si>
    <t>D001004347</t>
  </si>
  <si>
    <t>NEXION HEALTH AT WICHITA FALLS INC</t>
  </si>
  <si>
    <t>MIDWESTERN HEALTHCARE CENTER</t>
  </si>
  <si>
    <t>12600367630000</t>
  </si>
  <si>
    <t>NEXION HEALTH AT IOWA PARK INC</t>
  </si>
  <si>
    <t>IOWA PARK HEALTHCARE CENTER</t>
  </si>
  <si>
    <t>14604973363000</t>
  </si>
  <si>
    <t>D001004345</t>
  </si>
  <si>
    <t>PO2002LP</t>
  </si>
  <si>
    <t>17429790979000</t>
  </si>
  <si>
    <t>SAGEBROOK HEALTH CENTER INC</t>
  </si>
  <si>
    <t>SAGEBROOK HEALTH CENTER</t>
  </si>
  <si>
    <t>17423888746000</t>
  </si>
  <si>
    <t>THE GARDENS OF RICHARDSON RETIRMENT CENTER LTD</t>
  </si>
  <si>
    <t>THE GARDENS OF RICHARDSON</t>
  </si>
  <si>
    <t>17529165312001</t>
  </si>
  <si>
    <t>SPUR NURSING HOME AND CARE CENTER</t>
  </si>
  <si>
    <t>15223319870000</t>
  </si>
  <si>
    <t>HSMTX/FRIENDSWOOD LLC</t>
  </si>
  <si>
    <t>FRIENDSWOOD HEALTH CARE CENTER</t>
  </si>
  <si>
    <t>15223319946000</t>
  </si>
  <si>
    <t>HSMTX/LINDBERGH-BEAUMONT LLC</t>
  </si>
  <si>
    <t>BEAUMONT HEALTH CARE CENTER</t>
  </si>
  <si>
    <t>15223320175000</t>
  </si>
  <si>
    <t>HSMTX/LIBERTY LLC</t>
  </si>
  <si>
    <t>LIBERTY HEALTH CARE CENTER</t>
  </si>
  <si>
    <t>15223320159000</t>
  </si>
  <si>
    <t>HSMTX HUNTSVILLE LLC</t>
  </si>
  <si>
    <t>HUNTSVILLE HEALTH CARE CENTER</t>
  </si>
  <si>
    <t>15223320167000</t>
  </si>
  <si>
    <t>HSMTX/CLEVELAND LLC</t>
  </si>
  <si>
    <t>CLEVELAND HEALTH CARE CENTER</t>
  </si>
  <si>
    <t>15223319847000</t>
  </si>
  <si>
    <t>HSMTX/ALMEDA-HOUSTON LLC</t>
  </si>
  <si>
    <t>ALMEDA HEALTH CARE CENTER</t>
  </si>
  <si>
    <t>15223320027000</t>
  </si>
  <si>
    <t>HSMTX/CONROE LLC</t>
  </si>
  <si>
    <t>CONROE HEALTH CARE CENTER</t>
  </si>
  <si>
    <t>15223319953000</t>
  </si>
  <si>
    <t>HSMTX/JANISCH-HOUSTON LLC</t>
  </si>
  <si>
    <t>WEST JANISCH HEALTH CARE CENTER</t>
  </si>
  <si>
    <t>15223319979000</t>
  </si>
  <si>
    <t>HSMTX/BEAUMONT LLC</t>
  </si>
  <si>
    <t>COLLEGE STREET HEALTH CARE CENTER</t>
  </si>
  <si>
    <t>15223320142000</t>
  </si>
  <si>
    <t>HSMTX/RICHMOND LLC</t>
  </si>
  <si>
    <t>RICHMOND HEALTH CARE CENTER</t>
  </si>
  <si>
    <t>15223320068000</t>
  </si>
  <si>
    <t>HSMTX/SUGAR LAND LLC</t>
  </si>
  <si>
    <t>SUGAR LAND HEALTH CARE CENTER</t>
  </si>
  <si>
    <t>15223320209000</t>
  </si>
  <si>
    <t>HSMTX/LAWRENCE-TOMBALL LLC</t>
  </si>
  <si>
    <t>LAWRENCE STREET HEALTH CARE CENTER</t>
  </si>
  <si>
    <t>14604939919000</t>
  </si>
  <si>
    <t>PENBAR INC</t>
  </si>
  <si>
    <t>REGENCY VILLAGE</t>
  </si>
  <si>
    <t>17430649792000</t>
  </si>
  <si>
    <t>HILLSIDE NURSING AND REHABILITATION LP</t>
  </si>
  <si>
    <t>17430649768000</t>
  </si>
  <si>
    <t>LA VIDA SERENA NURSING AND REHABILITATION LP</t>
  </si>
  <si>
    <t>17430649628000</t>
  </si>
  <si>
    <t>FALFURRIAS NURSING AND REHABILITATION LP</t>
  </si>
  <si>
    <t>FALFURRIAS NURSING AND REHABILITATION</t>
  </si>
  <si>
    <t>13836627284000</t>
  </si>
  <si>
    <t>CHEROKEE ROSE NURSING AND REHABILITATION LP</t>
  </si>
  <si>
    <t>17430649669000</t>
  </si>
  <si>
    <t>PARK HAVEN NURSING AND REHABILITATON LP</t>
  </si>
  <si>
    <t>PARK HAVEN NURSING AND REHABILITATION LP</t>
  </si>
  <si>
    <t>17430649719000</t>
  </si>
  <si>
    <t>LYNWOOD NURSING AND REHABILITATION LP</t>
  </si>
  <si>
    <t>VINTAGE HEALTH CARE CENTER</t>
  </si>
  <si>
    <t>19201784790000</t>
  </si>
  <si>
    <t>BROWNWOOD OPERATIONS I LTD</t>
  </si>
  <si>
    <t>14812807916000</t>
  </si>
  <si>
    <t>WARD &amp; BLAKE INVESTMENTS LLC</t>
  </si>
  <si>
    <t>ARLINGTON VILLA RETIREMENT COMMUNITY</t>
  </si>
  <si>
    <t>17529274668000</t>
  </si>
  <si>
    <t>SEAGO HEALTH CARE CENTER LTD CO</t>
  </si>
  <si>
    <t>THE MANOR AT SEAGOVILLE</t>
  </si>
  <si>
    <t>16114323724000</t>
  </si>
  <si>
    <t>DENISON NURSING AND REHABILITATION LP</t>
  </si>
  <si>
    <t>BONHAM NURSING AND REHABILITATION LP</t>
  </si>
  <si>
    <t>WILLIS NURSING AND REHABILITATION LP</t>
  </si>
  <si>
    <t>11342258206000</t>
  </si>
  <si>
    <t>NOLAN NURSING AND REHABILITATION LP</t>
  </si>
  <si>
    <t>COUNTRY CLUB NURSING AND REHABILITATION</t>
  </si>
  <si>
    <t>COUNTRY CLUB NURSING AND REHABILITATION LP</t>
  </si>
  <si>
    <t>13521885742000</t>
  </si>
  <si>
    <t>FREDERICKSBURG NURSING AND REHABILITATIO</t>
  </si>
  <si>
    <t>FREDERICKSBURG NURSING AND REHABILITATION LP</t>
  </si>
  <si>
    <t>17524304759000</t>
  </si>
  <si>
    <t>LEGACY CARE CENTERS INC</t>
  </si>
  <si>
    <t>18504793169000</t>
  </si>
  <si>
    <t>BTHC XXI LLC</t>
  </si>
  <si>
    <t>17513643480000</t>
  </si>
  <si>
    <t>TOWN HALL ESTATES - ARLINGTON INC</t>
  </si>
  <si>
    <t>12238908706000</t>
  </si>
  <si>
    <t>AURORA CAROUSEL INC</t>
  </si>
  <si>
    <t>AURORA CAROUSEL</t>
  </si>
  <si>
    <t>15208840916002</t>
  </si>
  <si>
    <t>STUTEX CORP</t>
  </si>
  <si>
    <t>MANORCARE HEALTH SERVICES-SHARPVIEW</t>
  </si>
  <si>
    <t>17427886688007</t>
  </si>
  <si>
    <t>HEARTLAND HEALTH CARE CENTER-WEST HOUSTON</t>
  </si>
  <si>
    <t>COLONIAL CARE CENTER LLC</t>
  </si>
  <si>
    <t>13200446949000</t>
  </si>
  <si>
    <t>SENIOR MANAGEMENT SERVICES OF TREEMONT INC</t>
  </si>
  <si>
    <t>TREEMONT NURSING AND REHABILITATION CENTER</t>
  </si>
  <si>
    <t>17529693669000</t>
  </si>
  <si>
    <t>HOUSTON NURSING AND REHABILITATION LP#10</t>
  </si>
  <si>
    <t>HOUSTON NURSING AND REHABILITATION LP</t>
  </si>
  <si>
    <t>SILVER PINES NURSING AND REHABILITATION</t>
  </si>
  <si>
    <t>SILVER PINES NURSING AND REHABILITATION LP</t>
  </si>
  <si>
    <t>17529299772000</t>
  </si>
  <si>
    <t>WILLOWBEND NURSING AND REHABILITATION LP</t>
  </si>
  <si>
    <t>14215640237000</t>
  </si>
  <si>
    <t>TERRY HAVEN NURSING AND REHABILITATION LP</t>
  </si>
  <si>
    <t>13200459942000</t>
  </si>
  <si>
    <t>LA BAHIA NURSING AND REHABILITATION LP</t>
  </si>
  <si>
    <t>14215640203000</t>
  </si>
  <si>
    <t>TURNER NURSING AND REHABILITATION LP</t>
  </si>
  <si>
    <t>13200460007000</t>
  </si>
  <si>
    <t>DECATUR NURSING AND REHABILITATION LP #1</t>
  </si>
  <si>
    <t>HERITAGE PLACE OF DECATUR</t>
  </si>
  <si>
    <t>ANDREWS COUNTY HOSPITAL DISTRICT</t>
  </si>
  <si>
    <t>PERMIAN RESIDENTIAL CARE CENTER</t>
  </si>
  <si>
    <t>14812998624000</t>
  </si>
  <si>
    <t>ASPERMONT HEALTHCARE LLC</t>
  </si>
  <si>
    <t>GIBSON CARE CENTER</t>
  </si>
  <si>
    <t>13001468977000</t>
  </si>
  <si>
    <t>HC HEALTHCARE INVESTORS INC</t>
  </si>
  <si>
    <t>REDSTONE NURSING &amp; REHAB CENTER</t>
  </si>
  <si>
    <t>14709062526000</t>
  </si>
  <si>
    <t>REGENCY NURSING CENTER PARTNERS OF FRIO COUNTY LTD</t>
  </si>
  <si>
    <t>PEARSALL NURSING AND REHAB CENTER-SOUTH</t>
  </si>
  <si>
    <t>17426223677001</t>
  </si>
  <si>
    <t>HHSC FOR MCCULLOUGH HALL NURSING CENTER</t>
  </si>
  <si>
    <t>MCCULLOUGH HALL NURSING CENTER INC</t>
  </si>
  <si>
    <t>18303511895000</t>
  </si>
  <si>
    <t>HEALTH CARE CENTER OF MINEOLA LTD</t>
  </si>
  <si>
    <t>COMMUNITY CARE CENTER OF MINEOLA</t>
  </si>
  <si>
    <t>18416179986000</t>
  </si>
  <si>
    <t>WYLIE HEALTHCARE LLC</t>
  </si>
  <si>
    <t>18416179960000</t>
  </si>
  <si>
    <t>CARDINAL DRIVE HEALTHCARE LLC</t>
  </si>
  <si>
    <t>PINEHURST NURSING &amp; REHABILITATION</t>
  </si>
  <si>
    <t>18416179929000</t>
  </si>
  <si>
    <t>ORANGE HEALTHCARE LLC</t>
  </si>
  <si>
    <t>ORANGE HEALTH &amp; REHABILITATION</t>
  </si>
  <si>
    <t>18416179978000</t>
  </si>
  <si>
    <t>CORPUS CHRISTI CARE AND REHABILITATION LLC</t>
  </si>
  <si>
    <t>THE PALMS</t>
  </si>
  <si>
    <t>10437170151000</t>
  </si>
  <si>
    <t>MARSHALL MANOR NURSING HOME &amp; REHABILITATION LLC</t>
  </si>
  <si>
    <t>MARSHALL MANOR NURSING &amp; REHABILITATION CENTER</t>
  </si>
  <si>
    <t>18105982823000</t>
  </si>
  <si>
    <t>LA DORA MANAGEMENT INC</t>
  </si>
  <si>
    <t>18205884077000</t>
  </si>
  <si>
    <t>VGM MANAGEMENT INC</t>
  </si>
  <si>
    <t>10436130941000</t>
  </si>
  <si>
    <t>CASCADE-ANGELINA HEALTH SERVICES LTD</t>
  </si>
  <si>
    <t>CASTLE PINES HEALTH AND REHABILITATION</t>
  </si>
  <si>
    <t>14505019456000</t>
  </si>
  <si>
    <t>NORTH POINTE HEALTH &amp; REHABILITATION LLC</t>
  </si>
  <si>
    <t>NORTH POINTE HEALTH &amp; REHABILITATION</t>
  </si>
  <si>
    <t>17528439015001</t>
  </si>
  <si>
    <t>VERANDA PRESTON HOLLOW NURSING CENTER</t>
  </si>
  <si>
    <t>14120667630001</t>
  </si>
  <si>
    <t>CHILDREN OF THE PIONEERS</t>
  </si>
  <si>
    <t>15508264205000</t>
  </si>
  <si>
    <t>LUFKIN LTC LLC</t>
  </si>
  <si>
    <t>THE GRACE CARE CENTER OF LUFKIN</t>
  </si>
  <si>
    <t>17109381149000</t>
  </si>
  <si>
    <t>D001004680</t>
  </si>
  <si>
    <t>HEALTH CARE CENTER OF HENDERSON LTD</t>
  </si>
  <si>
    <t>SOUTHWOOD NURSING AND REHABIITATION</t>
  </si>
  <si>
    <t>13645248587000</t>
  </si>
  <si>
    <t>CARE CENTER LTD</t>
  </si>
  <si>
    <t>LUMBERTON REHABILITATION</t>
  </si>
  <si>
    <t>COASTAL PALMS NURSING &amp; REHAB CENTER</t>
  </si>
  <si>
    <t>13001611873000</t>
  </si>
  <si>
    <t>PM MANAGEMENT-TEMPLE NC I LLC</t>
  </si>
  <si>
    <t>16114443373000</t>
  </si>
  <si>
    <t>LITTLEFIELD NURSING AND REHABILITATION L</t>
  </si>
  <si>
    <t>LITTLEFIELD NURSING AND REHABILITATION LP</t>
  </si>
  <si>
    <t>14215822595000</t>
  </si>
  <si>
    <t>SOUTHWEST LTC-PARK MANOR II LTD</t>
  </si>
  <si>
    <t>PARK MANOR HEALTH CARE &amp; REHABILITATION</t>
  </si>
  <si>
    <t>15508081674000</t>
  </si>
  <si>
    <t>HERITAGE OAKS MANAGEMENT LLC</t>
  </si>
  <si>
    <t>STONE OAK CARE CENTER</t>
  </si>
  <si>
    <t>17529270161000</t>
  </si>
  <si>
    <t>MERIDIAN IRVING SNF LP</t>
  </si>
  <si>
    <t>NORTHGATE PLAZA NURSING &amp; REHABILITATION CENTER</t>
  </si>
  <si>
    <t>17524611245000</t>
  </si>
  <si>
    <t>HML TEXAS LLC</t>
  </si>
  <si>
    <t>SETTLERS RIDGE CARE CENTER</t>
  </si>
  <si>
    <t>15711575637000</t>
  </si>
  <si>
    <t>LEONARD COUNTRY CARE &amp; REHAB INC</t>
  </si>
  <si>
    <t>12000119987000</t>
  </si>
  <si>
    <t>HURST PLAZA NURSING &amp; REHAB CENTER INC</t>
  </si>
  <si>
    <t>17607274291000</t>
  </si>
  <si>
    <t>CRESTVIEW VILLA INC</t>
  </si>
  <si>
    <t>10107725045000</t>
  </si>
  <si>
    <t>COPPER VALLEY INC</t>
  </si>
  <si>
    <t>15421019413000</t>
  </si>
  <si>
    <t>SUNBRANCH NURSING CENTER INC</t>
  </si>
  <si>
    <t>10107724998000</t>
  </si>
  <si>
    <t>HILLSIDE HEALTH &amp; REHAB INC</t>
  </si>
  <si>
    <t>17531120701000</t>
  </si>
  <si>
    <t>PM MANAGEMENT - TEMPLE NC III LLC</t>
  </si>
  <si>
    <t>TEMPLE LIVING CENTER WEST</t>
  </si>
  <si>
    <t>17531120685000</t>
  </si>
  <si>
    <t>PM MANAGEMENT - TEMPLE NC II LLC</t>
  </si>
  <si>
    <t>TEMPLE LIVING CENTER WESTERN HILLS</t>
  </si>
  <si>
    <t>17531120727000</t>
  </si>
  <si>
    <t>PM MANAGEMENT - TEMPLE NC IV LLC</t>
  </si>
  <si>
    <t>TEMPLE LIVING CENTER EAST</t>
  </si>
  <si>
    <t>19000721787000</t>
  </si>
  <si>
    <t>CASCADE-MEDINA HEALTH SERVICES LTD</t>
  </si>
  <si>
    <t>MEDINA VALLEY HEALTH AND REHABILITATION CENTER</t>
  </si>
  <si>
    <t>AUGUST HEATLHCARE LUBBOCK</t>
  </si>
  <si>
    <t>10305204173000</t>
  </si>
  <si>
    <t>LONGVIEW I ENTERPRISES LLC</t>
  </si>
  <si>
    <t>PINE TREE LODGE NURSING CENTER</t>
  </si>
  <si>
    <t>10305204405000</t>
  </si>
  <si>
    <t>JACKSONVILLE III ENTERPRISES LLC</t>
  </si>
  <si>
    <t>TWIN OAKS HEALTH AND REHABILITATION</t>
  </si>
  <si>
    <t>10305204256000</t>
  </si>
  <si>
    <t>WOODVILLE II ENTERPRISES LLC</t>
  </si>
  <si>
    <t>10107778408000</t>
  </si>
  <si>
    <t>SENIOR MANAGEMENT SERVICES OF HUMBLE INC</t>
  </si>
  <si>
    <t>OAKMONT NURSING &amp; REHAB CENTER OF HUMBLE</t>
  </si>
  <si>
    <t>10107778374000</t>
  </si>
  <si>
    <t>SENIOR MANAGEMENT SERVICES OF KATY INC</t>
  </si>
  <si>
    <t>OAKMONT NURSING &amp; REHAB CENTER OF KATY</t>
  </si>
  <si>
    <t>17706004904000</t>
  </si>
  <si>
    <t>SOUTHWEST LTC-SAN PEDRO LTD</t>
  </si>
  <si>
    <t>15508322458000</t>
  </si>
  <si>
    <t>PHP MISSION CARE CENTERS</t>
  </si>
  <si>
    <t>MISSION CARE CENTERS-ALL SEASONS</t>
  </si>
  <si>
    <t>14709187141000</t>
  </si>
  <si>
    <t>DISTINGUISHED HEALTH CARE INC</t>
  </si>
  <si>
    <t>RANGER CARE CENTER</t>
  </si>
  <si>
    <t>13714669531000</t>
  </si>
  <si>
    <t>MYA HEALTH CARE LLC</t>
  </si>
  <si>
    <t>MYA HEALTH CARE</t>
  </si>
  <si>
    <t>HMG PARK MANOR OF CYPRESS STATION LLC</t>
  </si>
  <si>
    <t>PARK MANOR OF CYPRESS STATION</t>
  </si>
  <si>
    <t>14319991833000</t>
  </si>
  <si>
    <t>CARECHOICE LTD</t>
  </si>
  <si>
    <t>CARECHOICE OF BOERNE</t>
  </si>
  <si>
    <t>16805444987000</t>
  </si>
  <si>
    <t>MERIDIAN WILLIAMSBURG ACQUISTION PARTNERS LP</t>
  </si>
  <si>
    <t>WILLIAMSBURG VILLAGE HEALTHCARE CAMPUS</t>
  </si>
  <si>
    <t>MARINE CREEK NURSING AND REHABILITATION</t>
  </si>
  <si>
    <t>MARINE CREEK NURSING AND REHABILITATION LP</t>
  </si>
  <si>
    <t>15623732714000</t>
  </si>
  <si>
    <t>HILLCREST NURSING AND REHABILITATION LP</t>
  </si>
  <si>
    <t>13714699355000</t>
  </si>
  <si>
    <t>FOREST HILLS NURSING AND REHABILITATION LP</t>
  </si>
  <si>
    <t>IRVING NURSING AND REHABILITATION LP</t>
  </si>
  <si>
    <t>IRVING NURSING AND REHABILITATION</t>
  </si>
  <si>
    <t>15623732748000</t>
  </si>
  <si>
    <t>COUNTRY VIEW NURSING AND REHABILITATION</t>
  </si>
  <si>
    <t>COUNTRY VIEW NURSING AND REHABILITATION LP</t>
  </si>
  <si>
    <t>13714699199000</t>
  </si>
  <si>
    <t>KEENELAND NURSING AND REHABILITATION LP</t>
  </si>
  <si>
    <t>13714699231000</t>
  </si>
  <si>
    <t>GARLAND NURSING AND REHABILITATION LP</t>
  </si>
  <si>
    <t>13714699041000</t>
  </si>
  <si>
    <t>MANSFIELD NURSING AND REHABILITATION LP</t>
  </si>
  <si>
    <t>13714699082000</t>
  </si>
  <si>
    <t>OAKWOOD NURSING AND REHABILITATION LP</t>
  </si>
  <si>
    <t>NORTH POINTE NURSING AND REHABILITATION</t>
  </si>
  <si>
    <t>NORTH POINTE NURSING AND REHABILITATION LP</t>
  </si>
  <si>
    <t>WESTRIDGE NURSING AND REHABILITATION LP</t>
  </si>
  <si>
    <t>13714699363000</t>
  </si>
  <si>
    <t>CLIFTON NURSING AND REHABILITATION LP</t>
  </si>
  <si>
    <t>13714698886000</t>
  </si>
  <si>
    <t>ORANGE VILLA NURSING AND REHABILITATION</t>
  </si>
  <si>
    <t>ORANGE VILLA NURSING AND REHABILITATION LP</t>
  </si>
  <si>
    <t>13714698985000</t>
  </si>
  <si>
    <t>WHEELER NURSING AND REHABILITATION LP</t>
  </si>
  <si>
    <t>13200827775000</t>
  </si>
  <si>
    <t>VALLEY MILLS NURSING AND REHABILITATION</t>
  </si>
  <si>
    <t>VALLEY MILLS NURSING AND REHABILITATION LP</t>
  </si>
  <si>
    <t>13714698860000</t>
  </si>
  <si>
    <t>HERITAGE VILLA NURSING AND REHABILITATIO</t>
  </si>
  <si>
    <t>HERITAGE VILLA NURSING AND REHABILITATION LP</t>
  </si>
  <si>
    <t>13714699074000</t>
  </si>
  <si>
    <t>PINEHURST NURSING AND REHABILITATION LP</t>
  </si>
  <si>
    <t>13714699165000</t>
  </si>
  <si>
    <t>SMITH NURSING AND REHABILITATION LP</t>
  </si>
  <si>
    <t>WELLINGTON OAKS NURSING AND REHABILITATI</t>
  </si>
  <si>
    <t>WELLINGTON OAKS NURSING AND REHABILITATION LP</t>
  </si>
  <si>
    <t>13714699421000</t>
  </si>
  <si>
    <t>BIRCHWOOD NURSING AND REHABILITATION LP</t>
  </si>
  <si>
    <t>13522090219000</t>
  </si>
  <si>
    <t>THE PALMS NURSING AND REHABILITATION LP</t>
  </si>
  <si>
    <t>13714699371000</t>
  </si>
  <si>
    <t>BROWNWOOD NURSING AND REHABILITATION LP</t>
  </si>
  <si>
    <t>13714699405000</t>
  </si>
  <si>
    <t>BLANCO VILLA NURSING AND REHABILITATION</t>
  </si>
  <si>
    <t>BLANCO VILLA NURSING AND REHABILITATION LP</t>
  </si>
  <si>
    <t>UNIVERSITY PARK NURSING AND REHABILITATI</t>
  </si>
  <si>
    <t>UNIVERSITY PARK NURSING AND REHABILITATION LP</t>
  </si>
  <si>
    <t>13645346852000</t>
  </si>
  <si>
    <t>STANTON NURSING &amp; REHABILITATION LP</t>
  </si>
  <si>
    <t>STANTON NURSING AND REHABILITATION LP</t>
  </si>
  <si>
    <t>17529356929001</t>
  </si>
  <si>
    <t>VICTORIA GARDENS OF ALLEN LLC</t>
  </si>
  <si>
    <t>VICTORIA GARDENS OF ALLEN</t>
  </si>
  <si>
    <t>12000818547000</t>
  </si>
  <si>
    <t>OAKLAND MANOR NURSING CENTER LLC</t>
  </si>
  <si>
    <t>OAKLAND MANOR NURSING CENTER LP</t>
  </si>
  <si>
    <t>12000816624000</t>
  </si>
  <si>
    <t>CLAIRMONT BEAUMONT LLC</t>
  </si>
  <si>
    <t>CLAIRMONT BEAUMONT LP</t>
  </si>
  <si>
    <t>12000819230000</t>
  </si>
  <si>
    <t>THE WOODLANDS HEALTHCARE CENTER LLC</t>
  </si>
  <si>
    <t>THE WOODLANDS HEALTHCARE CENTER LP</t>
  </si>
  <si>
    <t>12000818315000</t>
  </si>
  <si>
    <t>MONUMENT REHABILITATION AND NURSING CENTER LLC</t>
  </si>
  <si>
    <t>MONUMENT REHABILITATION AND NURSING CENTER LP</t>
  </si>
  <si>
    <t>12000818612000</t>
  </si>
  <si>
    <t>SOUTHWOOD CARE CENTER LLC</t>
  </si>
  <si>
    <t>SOUTHWOOD CARE CENTER LP</t>
  </si>
  <si>
    <t>12000819180000</t>
  </si>
  <si>
    <t>WEST SIDE CAMPUS OF CARE LP</t>
  </si>
  <si>
    <t>12000818182000</t>
  </si>
  <si>
    <t>HOSPITALITY NURSING AND REHABILITATION CENTER LLC</t>
  </si>
  <si>
    <t>HOSPITALITY NURSING AND REHABILITATION CENTER LP</t>
  </si>
  <si>
    <t>12000817887000</t>
  </si>
  <si>
    <t>FLATONIA OAK MANOR LLC</t>
  </si>
  <si>
    <t>FLATONIA OAK MANOR NURSING CENTER LP</t>
  </si>
  <si>
    <t>12000818711000</t>
  </si>
  <si>
    <t>TEXAS CITYVIEW CARE CENTER LLC</t>
  </si>
  <si>
    <t>TEXAS CITYVIEW CARE CENTER LP</t>
  </si>
  <si>
    <t>12000819149000</t>
  </si>
  <si>
    <t>TOWN AND COUNTRY MANOR LLC</t>
  </si>
  <si>
    <t>TOWN AND COUNTRY MANOR LP</t>
  </si>
  <si>
    <t>12000818075000</t>
  </si>
  <si>
    <t>HALLETTSVILLE REHABILITATION AND NURSING CENTER LL</t>
  </si>
  <si>
    <t>HALLETTSVILLE REHABILITATION AND NURSING CENTER LP</t>
  </si>
  <si>
    <t>12000818885000</t>
  </si>
  <si>
    <t>TEXAS HERITAGE OAKS NURSING AND REHAB CTR LLC</t>
  </si>
  <si>
    <t>TEXAS HERITAGE OAKS NURSING AND REHABILITATION LP</t>
  </si>
  <si>
    <t>12000818018000</t>
  </si>
  <si>
    <t>GUADALUPE VALLEY NURSING CENTER LLC</t>
  </si>
  <si>
    <t>GUADALUPE VALLEY NURSING CENTER LP</t>
  </si>
  <si>
    <t>12000816947000</t>
  </si>
  <si>
    <t>COLONIAL NEW BRAUNFELS CARE CENTER LLC</t>
  </si>
  <si>
    <t>COLONIAL NEW BRAUNFELS CARE CENTER LP</t>
  </si>
  <si>
    <t>12000818281000</t>
  </si>
  <si>
    <t>LIVE OAK NURSING CENTER LLC</t>
  </si>
  <si>
    <t>LIVE OAK NURSING CENTER LP</t>
  </si>
  <si>
    <t>12000818414000</t>
  </si>
  <si>
    <t>OAK CREST NURSING CENTER LLC</t>
  </si>
  <si>
    <t>OAK CREST NURSING CENTER LP</t>
  </si>
  <si>
    <t>12000817762000</t>
  </si>
  <si>
    <t>CORONADO NURSING CENTER LLC</t>
  </si>
  <si>
    <t>CORONADO NURSING CENTER LP</t>
  </si>
  <si>
    <t>12000817051000</t>
  </si>
  <si>
    <t>COLONIAL TYLER CARE CENTER LLC</t>
  </si>
  <si>
    <t>COLONIAL TYLER CARE CENTER LP</t>
  </si>
  <si>
    <t>12000817648000</t>
  </si>
  <si>
    <t>COMANCHE NURSING CENTER LP</t>
  </si>
  <si>
    <t>12000819099000</t>
  </si>
  <si>
    <t>THE CLAIRMONT TYLER LLC</t>
  </si>
  <si>
    <t>THE CLAIRMONT TYLER LP</t>
  </si>
  <si>
    <t>12000816822000</t>
  </si>
  <si>
    <t>CLAIRMONT LONGVIEW LLC</t>
  </si>
  <si>
    <t>CLAIRMONT LONGVIEW LP</t>
  </si>
  <si>
    <t>12000816467000</t>
  </si>
  <si>
    <t>BRIARCLIFF NURSING AND REHABILITATION CENTER LLC</t>
  </si>
  <si>
    <t>BRIARCLIFF NURSING AND REHABILITATION CENTER LP</t>
  </si>
  <si>
    <t>17607357724000</t>
  </si>
  <si>
    <t>MEL-ROSE HEALTHCARE LLC</t>
  </si>
  <si>
    <t>MEL-ROSE NURSING AND REHABILITATION CENTER</t>
  </si>
  <si>
    <t>15220670671015</t>
  </si>
  <si>
    <t>12000403191000</t>
  </si>
  <si>
    <t>D001012040</t>
  </si>
  <si>
    <t>THI OF TEXAS AT CANYON LLC</t>
  </si>
  <si>
    <t>CANYON HEALTHCARE</t>
  </si>
  <si>
    <t>12000392469000</t>
  </si>
  <si>
    <t>D001012033</t>
  </si>
  <si>
    <t>THI OF TEXAS AT LONGMEADOW LLC</t>
  </si>
  <si>
    <t>D001012030</t>
  </si>
  <si>
    <t>THI OF TEXAS AT RICHARDSON LLC</t>
  </si>
  <si>
    <t>THE VILLAGE AT RICHARDSON</t>
  </si>
  <si>
    <t>12000392931000</t>
  </si>
  <si>
    <t>D001012028</t>
  </si>
  <si>
    <t>THI OF TEXAS AT FORT WORTH LLC</t>
  </si>
  <si>
    <t>WESTERN HILLS OF FORT WORTH</t>
  </si>
  <si>
    <t>12000398177000</t>
  </si>
  <si>
    <t>D001012025</t>
  </si>
  <si>
    <t>THI OF TEXAS AT ARLINGTON II LLC</t>
  </si>
  <si>
    <t>12000393178000</t>
  </si>
  <si>
    <t>D001012018</t>
  </si>
  <si>
    <t>THI OF TEXAS AT MOUNT PLEASANT II LLC</t>
  </si>
  <si>
    <t>12000394127000</t>
  </si>
  <si>
    <t>D001012017</t>
  </si>
  <si>
    <t>THI OF TEXAS AT SHERMAN LLC</t>
  </si>
  <si>
    <t>12000397922000</t>
  </si>
  <si>
    <t>D001012016</t>
  </si>
  <si>
    <t>THI OF TEXAS AT CANTON LLC</t>
  </si>
  <si>
    <t>HERITAGE MANOR OF CANTON</t>
  </si>
  <si>
    <t>12000393855000</t>
  </si>
  <si>
    <t>THI OF TEXAS AT THERON GRAINGER LLC</t>
  </si>
  <si>
    <t>THERON GRAINGER NURSING AND REHABILITATION CENTER</t>
  </si>
  <si>
    <t>12000400361000</t>
  </si>
  <si>
    <t>D001012014</t>
  </si>
  <si>
    <t>THI OF TEXAS AT MESQUITE LLC</t>
  </si>
  <si>
    <t>12000394523000</t>
  </si>
  <si>
    <t>D001012010</t>
  </si>
  <si>
    <t>THI OF TEXAS AT FOREST LANE LLC</t>
  </si>
  <si>
    <t>FOREST LANE HEALTHCARE CENTER</t>
  </si>
  <si>
    <t>12000392329000</t>
  </si>
  <si>
    <t>D001012005</t>
  </si>
  <si>
    <t>THI OF TEXAS AT PLANO LLC</t>
  </si>
  <si>
    <t>THE PARK IN PLANO</t>
  </si>
  <si>
    <t>12000402789000</t>
  </si>
  <si>
    <t>D001012003</t>
  </si>
  <si>
    <t>THI OF TEXAS AT WINTERHAVEN LLC</t>
  </si>
  <si>
    <t>WINTERHAVEN HEALTHCARE CENTER</t>
  </si>
  <si>
    <t>12000399969000</t>
  </si>
  <si>
    <t>D001012002</t>
  </si>
  <si>
    <t>MARKET PLACE HEALTHCARE LLC</t>
  </si>
  <si>
    <t>12000385596000</t>
  </si>
  <si>
    <t>D001004821</t>
  </si>
  <si>
    <t>THI OF TEXAS AT SAN ANTONIO III LLC</t>
  </si>
  <si>
    <t>TEXAS SPECIALTY NURSING AND REHAB CENTER</t>
  </si>
  <si>
    <t>12000399365000</t>
  </si>
  <si>
    <t>D001004820</t>
  </si>
  <si>
    <t>THI OF TEXAS AT MIMOSA LLC</t>
  </si>
  <si>
    <t>12000386842000</t>
  </si>
  <si>
    <t>D001004819</t>
  </si>
  <si>
    <t>THI OF TEXAS AT GRACE CARE CENTER LLC</t>
  </si>
  <si>
    <t>12001436059000</t>
  </si>
  <si>
    <t>WOB FACILITY MANAGEMENT LLC</t>
  </si>
  <si>
    <t>WILL-O-BELL</t>
  </si>
  <si>
    <t>12001187157000</t>
  </si>
  <si>
    <t>EMPIRE SPANISH MEADOWS LTD</t>
  </si>
  <si>
    <t>SPANISH MEADOWS</t>
  </si>
  <si>
    <t>17530096993001</t>
  </si>
  <si>
    <t>LEE BIVINS FOUNDATION</t>
  </si>
  <si>
    <t>12002590524000</t>
  </si>
  <si>
    <t>LEONARD MANOR INC</t>
  </si>
  <si>
    <t>LEONARD MANOR</t>
  </si>
  <si>
    <t>17316799224000</t>
  </si>
  <si>
    <t>PARK PLACE TYLER HEALTHCARE LLC</t>
  </si>
  <si>
    <t>PARK PLACE NURSING &amp; REHABILITATION CENTER</t>
  </si>
  <si>
    <t>12001546360000</t>
  </si>
  <si>
    <t>GLEN ROSE MEDICAL CENTER NURSING HOME LLC</t>
  </si>
  <si>
    <t>PINNACLE HEALTH FACILITIES OF TEXAS V LP</t>
  </si>
  <si>
    <t>LANCASTER NURSING &amp; REHABILITATION CENTER</t>
  </si>
  <si>
    <t>PINNACLE HEALTH FACILITIES OF TEXAS IV L</t>
  </si>
  <si>
    <t>DESOTO NURSING &amp; REHABILITATION CENTER</t>
  </si>
  <si>
    <t>14216027855000</t>
  </si>
  <si>
    <t>SEVEN OAKS NURSING AND REHABILITATION LP</t>
  </si>
  <si>
    <t>13001018970000</t>
  </si>
  <si>
    <t>D001012060</t>
  </si>
  <si>
    <t>TEXAN NURSING &amp; REHAB OF VICTORIA WEST LLC</t>
  </si>
  <si>
    <t>RETAMA WEST OF VICTORIA</t>
  </si>
  <si>
    <t>10304751711000</t>
  </si>
  <si>
    <t>TEXAN NURSING &amp; REHAB OF SAN MARCOS LLC</t>
  </si>
  <si>
    <t>17524938275000</t>
  </si>
  <si>
    <t>SOUTHEAST HEALTHCARE INVESTORS LP</t>
  </si>
  <si>
    <t>HMG PARK MANOR OF HUMBLE LLC</t>
  </si>
  <si>
    <t>PARK MANOR OF HUMBLE</t>
  </si>
  <si>
    <t>12002468234000</t>
  </si>
  <si>
    <t>VIDOR MANOR INC</t>
  </si>
  <si>
    <t>LEGACY LIVING CENTERS</t>
  </si>
  <si>
    <t>12002469281000</t>
  </si>
  <si>
    <t>MASON CONVALESCENT CARE CENTER INC</t>
  </si>
  <si>
    <t>12002470206000</t>
  </si>
  <si>
    <t>DEVINE CONVALESCENT CARE CENTER INC</t>
  </si>
  <si>
    <t>12002469505000</t>
  </si>
  <si>
    <t>POTEET MANOR INC</t>
  </si>
  <si>
    <t>12002467194000</t>
  </si>
  <si>
    <t>FORT WORTH MANOR INC</t>
  </si>
  <si>
    <t>12002469752000</t>
  </si>
  <si>
    <t>KILGORE MANOR INC</t>
  </si>
  <si>
    <t>WHISPERWOOD NURSING &amp; REHABILITATION CENTER</t>
  </si>
  <si>
    <t>12003374845000</t>
  </si>
  <si>
    <t>VPH SENIOR CARE INC</t>
  </si>
  <si>
    <t>11136892806000</t>
  </si>
  <si>
    <t>BLENDED HEALTH LLC</t>
  </si>
  <si>
    <t>CYPRESS GLEN EAST NURSING &amp; REHABILIATION</t>
  </si>
  <si>
    <t>WEST OAKS REHABILITATION AND HEALTHCARE CENTER</t>
  </si>
  <si>
    <t>17530096993000</t>
  </si>
  <si>
    <t>ELIZABETH J BIVINS HOME FOR THE AGED</t>
  </si>
  <si>
    <t>12600728575000</t>
  </si>
  <si>
    <t>WINDSOR NURSING CNTR PARTNERS OF HALLETTSVILLE LTD</t>
  </si>
  <si>
    <t>STEVENS NURSING &amp; REHAB CENTER OF HALLETTSVILLE</t>
  </si>
  <si>
    <t>SENIOR CARE HEALTH AND REHABILITATION CENTER</t>
  </si>
  <si>
    <t>17607052630000</t>
  </si>
  <si>
    <t>SOUTHHAVEN ENTERPRISES LLC</t>
  </si>
  <si>
    <t>17316876089000</t>
  </si>
  <si>
    <t>GOLDEN AGE MANAGEMENT COMPANY LLC</t>
  </si>
  <si>
    <t>GOLDEN AGE MANOR NURSING CENTER</t>
  </si>
  <si>
    <t>17316876097000</t>
  </si>
  <si>
    <t>FORREST OAKS MANAGEMENT COMPANY LLC</t>
  </si>
  <si>
    <t>14215815433000</t>
  </si>
  <si>
    <t>RIVER CREST NURSING &amp; REHABILITATION INC</t>
  </si>
  <si>
    <t>12001858609000</t>
  </si>
  <si>
    <t>THREE RIVERS NURSING HOME LLC</t>
  </si>
  <si>
    <t>14709187141001</t>
  </si>
  <si>
    <t>18303422721000</t>
  </si>
  <si>
    <t>WTCS HEALTH CARE CENTER INC</t>
  </si>
  <si>
    <t>ASHTON PARKE CARE CENTER</t>
  </si>
  <si>
    <t>17521893440003</t>
  </si>
  <si>
    <t>TOMBALL NURSING CENTER INC</t>
  </si>
  <si>
    <t>17521893440004</t>
  </si>
  <si>
    <t>AUSTIN NURSING CENTER</t>
  </si>
  <si>
    <t>17521893440000</t>
  </si>
  <si>
    <t>GRANBURY VILLA NURSING CENTER INC</t>
  </si>
  <si>
    <t>17521893440002</t>
  </si>
  <si>
    <t>15937813622000</t>
  </si>
  <si>
    <t>HIGH PLAINS LEGENDS INC</t>
  </si>
  <si>
    <t>LEGEND OF THE PLAINS</t>
  </si>
  <si>
    <t>12006540657000</t>
  </si>
  <si>
    <t>TAHOKA CARE CENTER LLC</t>
  </si>
  <si>
    <t>12005178160000</t>
  </si>
  <si>
    <t>PM MANAGEMENT-WINDCREST NC LLC</t>
  </si>
  <si>
    <t>TRISUN CARE CENTER WINDCREST</t>
  </si>
  <si>
    <t>12005178293000</t>
  </si>
  <si>
    <t>PM MANAGEMENT BABCOCK NC LLC</t>
  </si>
  <si>
    <t>MESA VISTA INN HEALTH CENTER</t>
  </si>
  <si>
    <t>12005178103000</t>
  </si>
  <si>
    <t>PM MANAGEMENT-WURZBACH NC LLC</t>
  </si>
  <si>
    <t>TRISUN CARE CENTER WURZBACH</t>
  </si>
  <si>
    <t>12005177972000</t>
  </si>
  <si>
    <t>PM MANAGEMENT-CORPUS CHRISTI NC LLC</t>
  </si>
  <si>
    <t>TRISUN CARE CENTER CORPUS CHRISTI</t>
  </si>
  <si>
    <t>13836946023000</t>
  </si>
  <si>
    <t>BROADWAY CONVALESCENT CENTER LP</t>
  </si>
  <si>
    <t>STONEBROOK MANOR AT BROADWAY</t>
  </si>
  <si>
    <t>10105980535000</t>
  </si>
  <si>
    <t>SEARS BRAZOS RETIREMENT CORPORATION</t>
  </si>
  <si>
    <t>WESLEY WOODS ALZHEIMERS CARE CENTER</t>
  </si>
  <si>
    <t>10206761693000</t>
  </si>
  <si>
    <t>GOVALLE HEALTHCARE INC</t>
  </si>
  <si>
    <t>GOVALLE CARE CENTER</t>
  </si>
  <si>
    <t>12004647975000</t>
  </si>
  <si>
    <t>EDEN CARE CENTER INC</t>
  </si>
  <si>
    <t>12004647751000</t>
  </si>
  <si>
    <t>COPPER CREEK NURSING &amp; REHAB CENTER INC</t>
  </si>
  <si>
    <t>COPPER CREEK NURSING &amp; REHAB CENTER</t>
  </si>
  <si>
    <t>12004704602000</t>
  </si>
  <si>
    <t>SUNNY SPRING NURSING &amp; REHAB INC</t>
  </si>
  <si>
    <t>12004704305000</t>
  </si>
  <si>
    <t>OAK AVENUE HEALTH &amp; REHAB INC</t>
  </si>
  <si>
    <t>OAK AVENUE HEALTH &amp; REHAB</t>
  </si>
  <si>
    <t>10106913725000</t>
  </si>
  <si>
    <t>WILLOW BLUFF LLC</t>
  </si>
  <si>
    <t>THE WILLOWS OF KILGORE</t>
  </si>
  <si>
    <t>13201054841000</t>
  </si>
  <si>
    <t>THE NURSING &amp; REHAB CENTER OF PINECREST LP</t>
  </si>
  <si>
    <t>PINECREST NURSING &amp; REHABILITATION CENTER</t>
  </si>
  <si>
    <t>18106431135000</t>
  </si>
  <si>
    <t>DUMAS NURSING AND REHABILITATION LP</t>
  </si>
  <si>
    <t>12007879310000</t>
  </si>
  <si>
    <t>SHAMROCK NURSING CENTER LLC</t>
  </si>
  <si>
    <t>SHAMROCK NURSING CENTER</t>
  </si>
  <si>
    <t>12006935618000</t>
  </si>
  <si>
    <t>CONIFER CARE INC</t>
  </si>
  <si>
    <t>THERON GRAINGER NURSING &amp; REHAB</t>
  </si>
  <si>
    <t>13645348700000</t>
  </si>
  <si>
    <t>MYSTIC PARK REHABILITATION CENTER LP</t>
  </si>
  <si>
    <t>MYSTIC PARK REHABILITATION AND HEALTHCARE CENTER</t>
  </si>
  <si>
    <t>12010182660000</t>
  </si>
  <si>
    <t>TRINITY R &amp; R I LP</t>
  </si>
  <si>
    <t>TRINITY REHAB &amp; RETIREMNT COMM OF SAN AUGUSTINE</t>
  </si>
  <si>
    <t>14216273160000</t>
  </si>
  <si>
    <t>SOUTHWEST LTC-BRADY WEST LTD</t>
  </si>
  <si>
    <t>BRADY WEST NURSING AND CONVALESCENT CENTER</t>
  </si>
  <si>
    <t>14216273095000</t>
  </si>
  <si>
    <t>SOUTHWEST LTC-BRADY EAST LTD</t>
  </si>
  <si>
    <t>BRADY EAST NURSING AND CONVALESCENT CENTER</t>
  </si>
  <si>
    <t>11342719165000</t>
  </si>
  <si>
    <t>SENIOR MGMNT SRVS OF DOCTORS AT DALLAS INC</t>
  </si>
  <si>
    <t>11342719140000</t>
  </si>
  <si>
    <t>SENIOR MGMNT SRVS OF ESTATES @ FT WORTH INC</t>
  </si>
  <si>
    <t>ESTATES HEALTHCARE CENTER</t>
  </si>
  <si>
    <t>TWIN PINES NURSING AND REHABILITATION CENTER</t>
  </si>
  <si>
    <t>12738471239000</t>
  </si>
  <si>
    <t>SHADY OAK NURSING AND REHABILITATION, LLC</t>
  </si>
  <si>
    <t>SHADY OAK NURSING AND REHABILITATION</t>
  </si>
  <si>
    <t>13001495392000</t>
  </si>
  <si>
    <t>SULIK SHERIDAN BRYAN INC</t>
  </si>
  <si>
    <t>SHERIDAN OF BRYAN</t>
  </si>
  <si>
    <t>10108144089000</t>
  </si>
  <si>
    <t>TERRICK PROPERTIES INC</t>
  </si>
  <si>
    <t>SOUTHERN SPECIALITY REHAB AND NURSING</t>
  </si>
  <si>
    <t>14215815433001</t>
  </si>
  <si>
    <t>RIVER CREST NURSING &amp; REHAB INC</t>
  </si>
  <si>
    <t>15421019413001</t>
  </si>
  <si>
    <t>17607274291001</t>
  </si>
  <si>
    <t>10107724998001</t>
  </si>
  <si>
    <t>HILLSIDE HEALTH AND REHAB INC</t>
  </si>
  <si>
    <t>12000119987001</t>
  </si>
  <si>
    <t>HURST PLAZA NURSING &amp; REHAB INC</t>
  </si>
  <si>
    <t>10107725045001</t>
  </si>
  <si>
    <t>11418775364000</t>
  </si>
  <si>
    <t>PINNACLE HEALTH FACILITIES OF TEXAS III</t>
  </si>
  <si>
    <t>KELLER OAKS HEALTHCARE CENTER</t>
  </si>
  <si>
    <t>12012260936000</t>
  </si>
  <si>
    <t>AZALEA PLACE OPERATING COMPANY LLC</t>
  </si>
  <si>
    <t>12011859852000</t>
  </si>
  <si>
    <t>DAVENPORT HEALTH CARE SYSTEM LLC</t>
  </si>
  <si>
    <t>COLONIAL RIDGE HEALTH &amp; REHABILITATION</t>
  </si>
  <si>
    <t>15217993466000</t>
  </si>
  <si>
    <t>INTEGRATED HEALTH SERVICES AT HANOVER HOUSE INC</t>
  </si>
  <si>
    <t>MOUNTAIN VIEW HEALTHCARE CENTER</t>
  </si>
  <si>
    <t>12011378648000</t>
  </si>
  <si>
    <t>ST RICHARDS VILLA LLC</t>
  </si>
  <si>
    <t>14605148791000</t>
  </si>
  <si>
    <t>GRACE CARE OF TEXAS INC DBA PROVIDENT CR CTRS TX I</t>
  </si>
  <si>
    <t>REGAL NURSING &amp; REHABILITATION</t>
  </si>
  <si>
    <t>COMMUNITY CARE CENTER OF MARSHALL</t>
  </si>
  <si>
    <t>COMMMUNITY CARE CENTER OF CROCKETT</t>
  </si>
  <si>
    <t>GROVE GARDENS CARE CENTER</t>
  </si>
  <si>
    <t>12014601160000</t>
  </si>
  <si>
    <t>KENEDY MANOR NURSING HOME INC</t>
  </si>
  <si>
    <t>12015244093000</t>
  </si>
  <si>
    <t>LOUMAC MANAGEMENT LLC</t>
  </si>
  <si>
    <t>15624705198000</t>
  </si>
  <si>
    <t>HMG LEWISVILLE SNF OPERATIONS LP</t>
  </si>
  <si>
    <t>VISTA RIDGE NURSING &amp; REHABILITATION CENTER</t>
  </si>
  <si>
    <t>12013886036000</t>
  </si>
  <si>
    <t>CEDAR CREEK NURSING CENTER INC</t>
  </si>
  <si>
    <t>12013885590000</t>
  </si>
  <si>
    <t>ELM FORK CARE CENTER INC</t>
  </si>
  <si>
    <t>17429184272000</t>
  </si>
  <si>
    <t>REGENCY NURSING CENTER PARTNERS OF WESLACO LTD</t>
  </si>
  <si>
    <t>WESLACO NURSING AND REHABILITATION CENTER</t>
  </si>
  <si>
    <t>17317207599000</t>
  </si>
  <si>
    <t>JAMES W JEWEL</t>
  </si>
  <si>
    <t>AMBERWOOD CARE CENTER</t>
  </si>
  <si>
    <t>PARIS NURSING &amp; REHABILITATION CENTER</t>
  </si>
  <si>
    <t>13420179353000</t>
  </si>
  <si>
    <t>J-S FRISCO OPERATIONS LP</t>
  </si>
  <si>
    <t>13420179411000</t>
  </si>
  <si>
    <t>J-S ALLEN OPERATIONS LP</t>
  </si>
  <si>
    <t>13420179452000</t>
  </si>
  <si>
    <t>J-S DENISON OPERATIONS LP</t>
  </si>
  <si>
    <t>DENVER MANOR</t>
  </si>
  <si>
    <t>12018321112000</t>
  </si>
  <si>
    <t>TEXARKANA ELDER SERVICES INC</t>
  </si>
  <si>
    <t>EDGEWOOD MANOR</t>
  </si>
  <si>
    <t>BETHANY PLACE</t>
  </si>
  <si>
    <t>16805956527000</t>
  </si>
  <si>
    <t>SENIOR MANAGEMENT SERVICES OF PARIS INC</t>
  </si>
  <si>
    <t>12017559605000</t>
  </si>
  <si>
    <t>BAYSHORE NURSING &amp; REHAB CENTER INC</t>
  </si>
  <si>
    <t>12017559886000</t>
  </si>
  <si>
    <t>D001012946</t>
  </si>
  <si>
    <t>BEEVILLE REGIONAL NURSING &amp; REHAB CENTER INC</t>
  </si>
  <si>
    <t>10207301713000</t>
  </si>
  <si>
    <t>HMG GARLAND SNF OPERATIONS LP</t>
  </si>
  <si>
    <t>WINTERS PARK NURSING AND REHABILITATION CENTER</t>
  </si>
  <si>
    <t>17423167737000</t>
  </si>
  <si>
    <t>GOLDEN PALMS RETIREMENT &amp; HEALTH CENTER</t>
  </si>
  <si>
    <t>17526784545000</t>
  </si>
  <si>
    <t>ACTIVCARE AT TURTLE CREEK A TX LIMITED PARTNERSHIP</t>
  </si>
  <si>
    <t>ASHLEY COURT AT TURTLE CREEK</t>
  </si>
  <si>
    <t>12014237254000</t>
  </si>
  <si>
    <t>SSC GOLDTHWAITE OPERATING COMPANY LLC</t>
  </si>
  <si>
    <t>12014247766000</t>
  </si>
  <si>
    <t>SSC PLEASANTON NORTH OPERATING COMPANY LLC</t>
  </si>
  <si>
    <t>RETAMA MANOR NURSING CENTER PLEASANTON NORTH</t>
  </si>
  <si>
    <t>12014233337000</t>
  </si>
  <si>
    <t>SSC MARLIN OPERATING COMPANY LLC</t>
  </si>
  <si>
    <t>12014248020000</t>
  </si>
  <si>
    <t>SSC PLEASANTON SOUTH OPERATING COMPANY LLC</t>
  </si>
  <si>
    <t>RETAMA MANOR NURSING CENTER PLEASANTON SOUTH</t>
  </si>
  <si>
    <t>15221892944000</t>
  </si>
  <si>
    <t>FOURTH STREET SOLUTIONS LLC</t>
  </si>
  <si>
    <t>DEPORT NURSING CENTER</t>
  </si>
  <si>
    <t>D001013039</t>
  </si>
  <si>
    <t>MYA HEALTHCARE</t>
  </si>
  <si>
    <t>14121590336007</t>
  </si>
  <si>
    <t>SOUTHWEST LTC-GULF HEALTHCARE LTD</t>
  </si>
  <si>
    <t>GULF HEALTHCARE CENTER GALVESTON</t>
  </si>
  <si>
    <t>14121590336006</t>
  </si>
  <si>
    <t>GULF HEALTHCARE CENTER-TEXAS CITY</t>
  </si>
  <si>
    <t>14121590336000</t>
  </si>
  <si>
    <t>GULF HEALTHCARE CENTER-PORT ARTHUR</t>
  </si>
  <si>
    <t>17607701665004</t>
  </si>
  <si>
    <t>PHPM MISSION CARE CENTERS- NEW COVENANT</t>
  </si>
  <si>
    <t>GARDEN VILLA NURSING HOME</t>
  </si>
  <si>
    <t>KINGSLAND HILLS CARE CENTER</t>
  </si>
  <si>
    <t>17606735888000</t>
  </si>
  <si>
    <t>ASHFORD HEALTH CARE CENTER LTD CO</t>
  </si>
  <si>
    <t>17607702762000</t>
  </si>
  <si>
    <t>DREWERY HEALTHCARE SERVICES LLC</t>
  </si>
  <si>
    <t>PINECREST NURSING HOME</t>
  </si>
  <si>
    <t>STEVENS HEALTH CARE AND REHAB CENTER</t>
  </si>
  <si>
    <t>HACIENDA OAKS NURSING &amp; REHAB</t>
  </si>
  <si>
    <t>16218520126003</t>
  </si>
  <si>
    <t>D001004480</t>
  </si>
  <si>
    <t>MID-SOUTH MANAGEMENT LLC</t>
  </si>
  <si>
    <t>REUNION PLAZA SENIOR CARE</t>
  </si>
  <si>
    <t>17429518172000</t>
  </si>
  <si>
    <t>TRAVIS HEIGHTS HEALTHCARE INC</t>
  </si>
  <si>
    <t>SAINT RICHARDS VILLA</t>
  </si>
  <si>
    <t>16512377967000</t>
  </si>
  <si>
    <t>BENBROOK NURSING &amp; REHABILITATION CENTER LP</t>
  </si>
  <si>
    <t>12021504779000</t>
  </si>
  <si>
    <t>SOUTHWEST LTC-ATHENS LTD</t>
  </si>
  <si>
    <t>GREEN OAKS HEALTH &amp; REHABILITATION CENTER</t>
  </si>
  <si>
    <t>12021505156000</t>
  </si>
  <si>
    <t>SOUTHWEST LTC-GRANBURY LTD</t>
  </si>
  <si>
    <t>GRANBURY VILLA NURSING CENTER</t>
  </si>
  <si>
    <t>12020718255000</t>
  </si>
  <si>
    <t>REFUGIO NURSING AND REHABILITATION CENTER INC</t>
  </si>
  <si>
    <t>12021505420000</t>
  </si>
  <si>
    <t>SOUTHWEST LTC-CUERO LTD</t>
  </si>
  <si>
    <t>WHISPERING OAKS NURSING CENTER</t>
  </si>
  <si>
    <t>12021504365000</t>
  </si>
  <si>
    <t>SOUTHWEST LTC-TOMBALL LTD</t>
  </si>
  <si>
    <t>TOMBALL NURSING CENTER</t>
  </si>
  <si>
    <t>12020718016000</t>
  </si>
  <si>
    <t>GOLIAD MANOR INC</t>
  </si>
  <si>
    <t>12023517498000</t>
  </si>
  <si>
    <t>CARTHAGE SNF LP</t>
  </si>
  <si>
    <t>BRIARCLIFF SKILLED NURSING FACILITY</t>
  </si>
  <si>
    <t>17560009247005</t>
  </si>
  <si>
    <t>COUNTY OF DICKENS TX</t>
  </si>
  <si>
    <t>DICKENS COUNTY NURSING</t>
  </si>
  <si>
    <t>12025706511000</t>
  </si>
  <si>
    <t>RJ MERIDIAN CARE OF SAN ANTONIO LTD</t>
  </si>
  <si>
    <t>MERIDIAN CARE</t>
  </si>
  <si>
    <t>11137495831000</t>
  </si>
  <si>
    <t>PECAN GROVE HEALTH CARE LP</t>
  </si>
  <si>
    <t>KATELAND SQUARE</t>
  </si>
  <si>
    <t>12023409928000</t>
  </si>
  <si>
    <t>PM MANAGEMENT - SAN ANGELO NC II LLC</t>
  </si>
  <si>
    <t>TRISUN CARE CENTER REGENCY HOUSE</t>
  </si>
  <si>
    <t>SSC PASADENA OPERATING COMPANY LLC</t>
  </si>
  <si>
    <t>FAITH MEMORIAL NURSING HOME</t>
  </si>
  <si>
    <t>12014259563000</t>
  </si>
  <si>
    <t>SSC HOUSTON SOUTHWEST OPERATING COMPANY LLC</t>
  </si>
  <si>
    <t>WESTCHASE HEALTH AND REHABILITATION CENTER</t>
  </si>
  <si>
    <t>12014236561000</t>
  </si>
  <si>
    <t>SSC ATHENS OPERATING COMPANY LLC</t>
  </si>
  <si>
    <t>PARK HIGHLAND NURSING CENTER</t>
  </si>
  <si>
    <t>12014256296000</t>
  </si>
  <si>
    <t>SSC SAN DIEGO LA PALOMA OPERATING COMPANY LLC</t>
  </si>
  <si>
    <t>12014254630000</t>
  </si>
  <si>
    <t>SSC WEATHERFORD PEACH TREE OPERATING COMPANY LLC</t>
  </si>
  <si>
    <t>12014233907000</t>
  </si>
  <si>
    <t>SSC SAN ANTONIO MEMORIAL OPERATING COMPANY LLC</t>
  </si>
  <si>
    <t>MEMORIAL MEDICAL NURSING CENTER</t>
  </si>
  <si>
    <t>SSC MCALLEN RETAMA OPERATING COMPANY LLC</t>
  </si>
  <si>
    <t>RETAMA MANOR NURSING CENTER MCALLEN</t>
  </si>
  <si>
    <t>SSC EDINBURG OPERATING COMPANY LLC</t>
  </si>
  <si>
    <t>RETAMA MANOR NURSING CENTER EDINBURG</t>
  </si>
  <si>
    <t>12014246495000</t>
  </si>
  <si>
    <t>SSC LAREDO SOUTH OPERATING COMPANY LLC</t>
  </si>
  <si>
    <t>RETAMA MANOR NURSING CENTER LAREDO SOUTH</t>
  </si>
  <si>
    <t>13002836297000</t>
  </si>
  <si>
    <t>BLC-PATRIOT HEIGHTS LLC</t>
  </si>
  <si>
    <t>BROOKDALE PATRIOT HEIGHTS</t>
  </si>
  <si>
    <t>17529564316002</t>
  </si>
  <si>
    <t>CASCADE SABINE HEALTH SERVICES LTD</t>
  </si>
  <si>
    <t>24377404819000</t>
  </si>
  <si>
    <t>JOSEPH P. VERRETT A SOLE PROPRIETOR</t>
  </si>
  <si>
    <t>GOLDEN NUGGET CARE CENTER</t>
  </si>
  <si>
    <t>PIONEER REHABILITATION AND CARE CENTER</t>
  </si>
  <si>
    <t>SSC WESLACO OPERATING COMPANY LLC</t>
  </si>
  <si>
    <t>RETAMA MANOR NURSING CENTER/WESLACO</t>
  </si>
  <si>
    <t>SSC RIO GRANDE CITY OPERATING COMPANY LL</t>
  </si>
  <si>
    <t>RETAMA MANOR NURSING CENTER/RIO GRANDE CITY</t>
  </si>
  <si>
    <t>12014258839000</t>
  </si>
  <si>
    <t>SSC FORT WORTH NURSING &amp; REHAB OPERATING CO LLC</t>
  </si>
  <si>
    <t>ARLINGTON HEIGHTS HEALTH AND REHABILITATION CENTER</t>
  </si>
  <si>
    <t>SSC HARLINGEN OPERATING COMPANY LLC</t>
  </si>
  <si>
    <t>RETAMA MANOR NURSING CENTER/HARLINGEN</t>
  </si>
  <si>
    <t>12014245901000</t>
  </si>
  <si>
    <t>SSC JOURDANTON OPERATING COMPANY LLC</t>
  </si>
  <si>
    <t>12014244243000</t>
  </si>
  <si>
    <t>SSC SAN ANTONIO NORTH OPERATING COMPANY LLC</t>
  </si>
  <si>
    <t>RETAMA MANOR NURSING CENTER/SAN ANTONIO NORTH</t>
  </si>
  <si>
    <t>SSC SAN ANTONIO WEST OPERATING COMPANY L</t>
  </si>
  <si>
    <t>RETAMA MANOR NURSING CENTER/SAN ANTONIO WEST</t>
  </si>
  <si>
    <t>12014236058000</t>
  </si>
  <si>
    <t>SSC MCKINNEY OPERATING COMPANY LLC</t>
  </si>
  <si>
    <t>12014244862000</t>
  </si>
  <si>
    <t>SSC ALICE OPERATING COMPANY LLC</t>
  </si>
  <si>
    <t>RETAMA MANOR NURSING CENTER/ALICE</t>
  </si>
  <si>
    <t>12014239474000</t>
  </si>
  <si>
    <t>SSC ALVIN OPERATING COMPANY LLC</t>
  </si>
  <si>
    <t>12014187475000</t>
  </si>
  <si>
    <t>SSC MISSOURI CITY OPERATING COMPANY LLC</t>
  </si>
  <si>
    <t>FIRST COLONY HEALTH AND REHABILITATION CENTER</t>
  </si>
  <si>
    <t>SSC SWEENY OPERATING COMPANY LLC</t>
  </si>
  <si>
    <t>12014241850000</t>
  </si>
  <si>
    <t>SSC RICHMOND OPERATING COMPANY LLC</t>
  </si>
  <si>
    <t>BRAZOSVIEW HEALTHCARE CENTER</t>
  </si>
  <si>
    <t>13420025960000</t>
  </si>
  <si>
    <t>COVENANT CARE CENTER OF ARCHER CITY LLC</t>
  </si>
  <si>
    <t>13420025978000</t>
  </si>
  <si>
    <t>COVENANT CARE CENTER OF PADUCAH LLC</t>
  </si>
  <si>
    <t>13420025911000</t>
  </si>
  <si>
    <t>COVENANT CARE CENTER OF QUANAH LLC</t>
  </si>
  <si>
    <t>13420025994000</t>
  </si>
  <si>
    <t>COVENANT CARE CENTER OF VERNON LLC</t>
  </si>
  <si>
    <t>12025980967000</t>
  </si>
  <si>
    <t>RALLS NURSING CENTER INC</t>
  </si>
  <si>
    <t>12012001728000</t>
  </si>
  <si>
    <t>HEALTHCARE INVESTMENTS OF PASADENA LP</t>
  </si>
  <si>
    <t>PARAMOUNT REHABILITATION AND HEALTHCARE CENTER</t>
  </si>
  <si>
    <t>IMMANUELS HEALTHCARE</t>
  </si>
  <si>
    <t>12023427573000</t>
  </si>
  <si>
    <t>HEATH CAROTEX LLC</t>
  </si>
  <si>
    <t>GEORGETOWN NURSING &amp; REHABILITATION CENTER</t>
  </si>
  <si>
    <t>12014259134000</t>
  </si>
  <si>
    <t>SSC ARLINGTON OPERATING COMPANY LLC</t>
  </si>
  <si>
    <t>12014243641000</t>
  </si>
  <si>
    <t>SSC KOUNTZ OPERATING COMPANY LLC</t>
  </si>
  <si>
    <t>SSC RAYMONDVILLE OPERATING COMPANY LLC</t>
  </si>
  <si>
    <t>RETAMA MANOR NURSING CENTER RAYMONDVILLE</t>
  </si>
  <si>
    <t>12014254184000</t>
  </si>
  <si>
    <t>SSC WEATHERFORD CARE CENTER OPERATING COMPANY LLC</t>
  </si>
  <si>
    <t>WEATHERFORD HEALTH CARE CENTER</t>
  </si>
  <si>
    <t>12014255108000</t>
  </si>
  <si>
    <t>SSC FORT WORTH DOWNTOWN OPERATING COMPANY LLC</t>
  </si>
  <si>
    <t>SSC ROBSTOWN OPERATING COMPANY LLC</t>
  </si>
  <si>
    <t>RETAMA MANOR NURSING CENTER ROBSTOWN</t>
  </si>
  <si>
    <t>12014256775000</t>
  </si>
  <si>
    <t>SSC MCALLEN LAS PALMAS OPERATING COMPANY</t>
  </si>
  <si>
    <t>LAS PALMAS HEALTHCARE CENTER</t>
  </si>
  <si>
    <t>12014246784000</t>
  </si>
  <si>
    <t>SSC LAREDO WEST OPERATING COMPANY LLC</t>
  </si>
  <si>
    <t>RETAMA MANOR NURSING CENTER LAREDO WEST</t>
  </si>
  <si>
    <t>12014260967000</t>
  </si>
  <si>
    <t>SSC HOUSTON WESTBURY PLACE OPERATING COMPANY LLC</t>
  </si>
  <si>
    <t>12014259274000</t>
  </si>
  <si>
    <t>SSC HOUSTON CYPRESS WOOD OPERATING COMPANY LLC</t>
  </si>
  <si>
    <t>CYPRESSWOOD HEALTH AND REHABILITATION</t>
  </si>
  <si>
    <t>13837205650000</t>
  </si>
  <si>
    <t>SENIOR MANAGEMENT SERVICES OF CRANE INC</t>
  </si>
  <si>
    <t>13837205643000</t>
  </si>
  <si>
    <t>SENIOR MGMNT SVCS OF HERITAGE OAKS AT BALLINGER IN</t>
  </si>
  <si>
    <t>HERITAGE OAKS NURSING &amp; REHABILITATION CENTER</t>
  </si>
  <si>
    <t>13837205601000</t>
  </si>
  <si>
    <t>SENIOR MGMNT SVCS OF NORMANDY AT SAN ANTONIO INC</t>
  </si>
  <si>
    <t>NORMANDY TERRACE NURSING &amp; REHABILITATION CENTER</t>
  </si>
  <si>
    <t>12014257997000</t>
  </si>
  <si>
    <t>SSC KERRVILLE EDGEWATER OPERATING COMPANY LLC</t>
  </si>
  <si>
    <t>12014256031000</t>
  </si>
  <si>
    <t>SSC WIMBERLEY OPERATING COMPANY LLC</t>
  </si>
  <si>
    <t>DEER CREEK OF WIMBERLEY</t>
  </si>
  <si>
    <t>12014257062000</t>
  </si>
  <si>
    <t>SSC KERRVILLE HILLTOP VILLAGE OPERATING CO LLC</t>
  </si>
  <si>
    <t>12019292965000</t>
  </si>
  <si>
    <t>SSC SAN ANTONIO NORTHGATE OPERATING COMPANY LLC</t>
  </si>
  <si>
    <t>NORTHGATE HEALTH AND REHABILITATION CENTER</t>
  </si>
  <si>
    <t>12019292122000</t>
  </si>
  <si>
    <t>SSC WACO LAKESHORE VILAGE OPERATING COMPANY LLC</t>
  </si>
  <si>
    <t>LAKE SHORE VILLAGE HEALTHCARE CENTER</t>
  </si>
  <si>
    <t>17527915510000</t>
  </si>
  <si>
    <t>CARTWHEEL-GONZALES REAL ESTATE PARTNERSHIP LTD</t>
  </si>
  <si>
    <t>CARTWHEEL LODGE OF GONZALES</t>
  </si>
  <si>
    <t>12029459240000</t>
  </si>
  <si>
    <t>CEDAR PARK NURSING AND REHAB CENTER LLC</t>
  </si>
  <si>
    <t>CEDAR MANOR NURSING AND REHAB CENTER LLC</t>
  </si>
  <si>
    <t>STONEWALL MEMORIAL HOSPITAL</t>
  </si>
  <si>
    <t>12014242320000</t>
  </si>
  <si>
    <t>SSC BEAUMONT GREEN ACRES OPERATING COMPANY LP</t>
  </si>
  <si>
    <t>PINE FOREST NURSING AND REHABILITATION CENTER</t>
  </si>
  <si>
    <t>12014240407000</t>
  </si>
  <si>
    <t>SSC WACO GREENVIEW OPERATING COMPANY LLC</t>
  </si>
  <si>
    <t>12014239052000</t>
  </si>
  <si>
    <t>SSC PAMPA OPERATING COMPANY LLC</t>
  </si>
  <si>
    <t>12014237874000</t>
  </si>
  <si>
    <t>SSC BANGS OPERATING COMPANY LLC</t>
  </si>
  <si>
    <t>BANGS NURSING AND REHABILITATION CENTER</t>
  </si>
  <si>
    <t>12014236876000</t>
  </si>
  <si>
    <t>SSC LEVELLAND OPERATING COMPANY LLC</t>
  </si>
  <si>
    <t>12014188622000</t>
  </si>
  <si>
    <t>SSC HOUSTON WOODWIND OPERATING COMPANY LLC</t>
  </si>
  <si>
    <t>WOODWIND LAKES HEALTH AND REHABILTATION CENTER</t>
  </si>
  <si>
    <t>12014235308000</t>
  </si>
  <si>
    <t>SSC BAY CITY OPERATING COMPANY LLC</t>
  </si>
  <si>
    <t>BAY VILLA HEALTHCARE CENTER</t>
  </si>
  <si>
    <t>12014242643000</t>
  </si>
  <si>
    <t>SSC BASTROP OPERATING COMPANY LLC</t>
  </si>
  <si>
    <t>12014256528000</t>
  </si>
  <si>
    <t>SSC SILSBEE OPERATING COMPANY LLC</t>
  </si>
  <si>
    <t>12014243120000</t>
  </si>
  <si>
    <t>SSC LAGRANGE OPERATING COMPANY LLC</t>
  </si>
  <si>
    <t>CARE INN OF LAGRANGE</t>
  </si>
  <si>
    <t>12030871920000</t>
  </si>
  <si>
    <t>VIDOR MANOR NURSING HOME INC</t>
  </si>
  <si>
    <t>13645766398000</t>
  </si>
  <si>
    <t>TEXAS AHCS 1 LP</t>
  </si>
  <si>
    <t>HILLSIDE PLAZA</t>
  </si>
  <si>
    <t>16114901339000</t>
  </si>
  <si>
    <t>TEXAS AHCS 2 LP</t>
  </si>
  <si>
    <t>PARK PLAZA</t>
  </si>
  <si>
    <t>12030872316000</t>
  </si>
  <si>
    <t>CUERO NURSING HOME INC</t>
  </si>
  <si>
    <t>11419327710000</t>
  </si>
  <si>
    <t>PINNACLE HEALTH FACILITIES OF TEXAS VIII</t>
  </si>
  <si>
    <t>ELKHART OAKS CARE CENTER</t>
  </si>
  <si>
    <t>11419327819000</t>
  </si>
  <si>
    <t>PHP MISSION CARE CENTERS-SHERMAN LP</t>
  </si>
  <si>
    <t>MISSION OAKS CARE CENTER</t>
  </si>
  <si>
    <t>11419327728000</t>
  </si>
  <si>
    <t>PINNACLE HEALTH FACILITIES OF TEXAS IX L</t>
  </si>
  <si>
    <t>HACIENDA OAKS AT BEEVILLE</t>
  </si>
  <si>
    <t>PINNACLE HEALTH FACILITIES OF TEXAS VII</t>
  </si>
  <si>
    <t>HURST PLAZA NURSING AND REHAB</t>
  </si>
  <si>
    <t>PINNACLE HEALTH FACILITIES OF TEXAS VI L</t>
  </si>
  <si>
    <t>11419327785000</t>
  </si>
  <si>
    <t>PINNACLE HEALTH FACILITIES OF TEXAS X LP</t>
  </si>
  <si>
    <t>THE OAKS AT RADFORD HILLS</t>
  </si>
  <si>
    <t>12030837053000</t>
  </si>
  <si>
    <t>CORRIGAN LTC PARTNERS INC</t>
  </si>
  <si>
    <t>GROESBECK LTC PARTNERS INC</t>
  </si>
  <si>
    <t>33283283282007</t>
  </si>
  <si>
    <t>ALFREDO GONZALEZ TEXAS STATE VETERANS HOME</t>
  </si>
  <si>
    <t>17526219799000</t>
  </si>
  <si>
    <t>12030797034001</t>
  </si>
  <si>
    <t>HEMPHILL LTC PARTNERS INC</t>
  </si>
  <si>
    <t>33283283282008</t>
  </si>
  <si>
    <t>AMBROSIO GUILLEN TEXAS STATE VETERANS HOME</t>
  </si>
  <si>
    <t>12022049683000</t>
  </si>
  <si>
    <t>HMG PARK MANOR OF WESTCHASE LLC</t>
  </si>
  <si>
    <t>PARK MANOR OF WESTCHASE</t>
  </si>
  <si>
    <t>18416880419000</t>
  </si>
  <si>
    <t>CEDAR SENIOR SERVICES LP</t>
  </si>
  <si>
    <t>12519220185000</t>
  </si>
  <si>
    <t>PRAIRIE LIVING CENTER LP</t>
  </si>
  <si>
    <t>PRAIRIE HOUSE LIVING CENTER</t>
  </si>
  <si>
    <t>12028182348000</t>
  </si>
  <si>
    <t>AMERICAN EAGLE NURSING HOME CO OF WHITEHOUSE LLC</t>
  </si>
  <si>
    <t>12024876679000</t>
  </si>
  <si>
    <t>SPANISH MEADOWS OF KATY LTD</t>
  </si>
  <si>
    <t>SPANISH MEADOWS NURSING &amp; REHAB</t>
  </si>
  <si>
    <t>12033702932000</t>
  </si>
  <si>
    <t>BILLINGSGATE LIMITED PARTNERSHIP</t>
  </si>
  <si>
    <t>WINDCREST NURSING &amp; REHABILITATION CENTER</t>
  </si>
  <si>
    <t>12032751997000</t>
  </si>
  <si>
    <t>D001013677</t>
  </si>
  <si>
    <t>BELL COUNTY NURSING AND REHAB CENTER OF TEMPLE INC</t>
  </si>
  <si>
    <t>17429304177000</t>
  </si>
  <si>
    <t>FALCON LAKE HEALTH CARE LTD</t>
  </si>
  <si>
    <t>12030720192000</t>
  </si>
  <si>
    <t>DIVERSIFIED HEALTHCARE-DALLAS LLC</t>
  </si>
  <si>
    <t>10207491316000</t>
  </si>
  <si>
    <t>NEXION HEALTH AT LUMBERTON INC</t>
  </si>
  <si>
    <t>VILLAGE CREEK REHABILITATION AND NURSING CENTER</t>
  </si>
  <si>
    <t>10207491365000</t>
  </si>
  <si>
    <t>NEXION HEALTH AT SOUTHWOOD INC</t>
  </si>
  <si>
    <t>FAIR PARK HEALTHCARE AND REHABILITATION CENTER</t>
  </si>
  <si>
    <t>10506282747000</t>
  </si>
  <si>
    <t>COVENANT CARE CENTER OF BIG SPRING LLC</t>
  </si>
  <si>
    <t>18611490741000</t>
  </si>
  <si>
    <t>CCCFW LLC</t>
  </si>
  <si>
    <t>COMMUNITY CARE CENTER OF FORT WORTH</t>
  </si>
  <si>
    <t>10207491399000</t>
  </si>
  <si>
    <t>NEXION HEALTH AT TRUMAN INC</t>
  </si>
  <si>
    <t>TRUMAN W SMITH CHILDRENS CARE CENTER</t>
  </si>
  <si>
    <t>12033643037000</t>
  </si>
  <si>
    <t>LAKEWOOD SENIOR LIVING OF HERMANN PARK LLC</t>
  </si>
  <si>
    <t>LAKEWOOD SENIOR LIVING OF HERMANN PARK</t>
  </si>
  <si>
    <t>12033643995000</t>
  </si>
  <si>
    <t>LAKEWOOD SENIOR LIVING OF ALTA VISTA LLC</t>
  </si>
  <si>
    <t>LAKEWOOD SENIOR LIVING OF ALTA VISTA</t>
  </si>
  <si>
    <t>12031177863000</t>
  </si>
  <si>
    <t>VCKB MANAGEMENT LTD</t>
  </si>
  <si>
    <t>PARKVIEW NURSING AND REHABILITATION CENTER</t>
  </si>
  <si>
    <t>12022052802000</t>
  </si>
  <si>
    <t>HMG PARK MANOR OF QUAIL VALLEY LLC</t>
  </si>
  <si>
    <t>PARK MANOR OF QUAIL VALLEY</t>
  </si>
  <si>
    <t>TIMBERLAKE HEALTH AND REHABILITATION CENTER</t>
  </si>
  <si>
    <t>12014188010000</t>
  </si>
  <si>
    <t>SSC DALLAS OPERATING COMPANY LLC</t>
  </si>
  <si>
    <t>SSC HOUSTON NORTHWEST OPERATING COMPANY</t>
  </si>
  <si>
    <t>NORTHWEST HEALTH AND REHABILITATION CENTER</t>
  </si>
  <si>
    <t>13715010347000</t>
  </si>
  <si>
    <t>WINDSOR NURSING CENTER PARTNERS OF BROWNSVILLE LTD</t>
  </si>
  <si>
    <t>BROWNSVILLE NURSING AND REHABILITATION CENTER</t>
  </si>
  <si>
    <t>16804426076000</t>
  </si>
  <si>
    <t>UHRC ADM LLC</t>
  </si>
  <si>
    <t>UVALDE HEALTHCARE AND REHAB CENTER</t>
  </si>
  <si>
    <t>HALLETTSVILLE REHABILITATION AND NURSING CENTER</t>
  </si>
  <si>
    <t>GUADALUPE VALLEY NURSING CENTER</t>
  </si>
  <si>
    <t>COLONIAL MANOR CARE CENTER</t>
  </si>
  <si>
    <t>MONUMENT HILL REHABILITATION AND NURSING CENTER</t>
  </si>
  <si>
    <t>12000816822002</t>
  </si>
  <si>
    <t>WEST SIDE CAMPUS OF CARE</t>
  </si>
  <si>
    <t>12000819230002</t>
  </si>
  <si>
    <t>BRIARCLIFF NURSING AND REHABILITATION CENTER</t>
  </si>
  <si>
    <t>OAKLAND MANOR NURSING CENTER</t>
  </si>
  <si>
    <t>TOWN AND COUNTRY MANOR</t>
  </si>
  <si>
    <t>13420391925000</t>
  </si>
  <si>
    <t>WEST 380 NURSING HOME FACILITY</t>
  </si>
  <si>
    <t>17529274676000</t>
  </si>
  <si>
    <t>STONELEIGH HEALTH CARE CENTER LTD CO</t>
  </si>
  <si>
    <t>LARKSPUR</t>
  </si>
  <si>
    <t>12038195942000</t>
  </si>
  <si>
    <t>PANOLA 501 PARTNERS LP</t>
  </si>
  <si>
    <t>PANOLA NURSING &amp; REHABILITATION CENTER</t>
  </si>
  <si>
    <t>12039879759000</t>
  </si>
  <si>
    <t>D001013989</t>
  </si>
  <si>
    <t>CARROLLTON ESSENTIAL CARE PRACTICES LLC</t>
  </si>
  <si>
    <t>ELM FORK CARE CENTER</t>
  </si>
  <si>
    <t>PINNACLE HEALTH FACILITIES OF TEXAS XI L</t>
  </si>
  <si>
    <t>PHP THE OAKS AT BEAUMONT</t>
  </si>
  <si>
    <t>17527726396000</t>
  </si>
  <si>
    <t>BAPTIST COMMUNITY AFFORDABLE HOUSING FOU</t>
  </si>
  <si>
    <t>THE ARBORS</t>
  </si>
  <si>
    <t>18303638888000</t>
  </si>
  <si>
    <t>CASCADE NUECES HEALTH SERVICES LTD</t>
  </si>
  <si>
    <t>CIMARRON PLACE HEALTH &amp; REHABILITATION CENTER</t>
  </si>
  <si>
    <t>12017187274000</t>
  </si>
  <si>
    <t>MSHC THE WATERTON AT COWHORN CREEK LLC</t>
  </si>
  <si>
    <t>MSHC THE WATERTON AT COWHORN CREEK</t>
  </si>
  <si>
    <t>15625541956000</t>
  </si>
  <si>
    <t>STATEGIC CARE OF BROWNWOOD LLC</t>
  </si>
  <si>
    <t>CARE NURSING CENTER</t>
  </si>
  <si>
    <t>12021538314000</t>
  </si>
  <si>
    <t>MELISSA HEALTH LLC</t>
  </si>
  <si>
    <t>THE MEADOWS OF ORANGE</t>
  </si>
  <si>
    <t>10207301788000</t>
  </si>
  <si>
    <t>HMG RIDGEMAR SNF OPERATIONS LP</t>
  </si>
  <si>
    <t>THE PLAZA AT RIDGEMAR</t>
  </si>
  <si>
    <t>12022002518000</t>
  </si>
  <si>
    <t>RICHARDSON SNF OPERATIONS LP</t>
  </si>
  <si>
    <t>THE PLAZA AT RICHARDSON</t>
  </si>
  <si>
    <t>HILLSIDE HEIGHTS REHABILITATION SUITES</t>
  </si>
  <si>
    <t>THE HIGHLANDS OF DALLAS</t>
  </si>
  <si>
    <t>THE COURTYARDS AT FORT WORTH</t>
  </si>
  <si>
    <t>12012001769000</t>
  </si>
  <si>
    <t>HEALTHCARE INVESTMENTS OF AUSTIN LP</t>
  </si>
  <si>
    <t>12039958868000</t>
  </si>
  <si>
    <t>FMSC CLUTE OPERATING COMPANY LP</t>
  </si>
  <si>
    <t>WOODLAKE NURSING HOME</t>
  </si>
  <si>
    <t>12041668919000</t>
  </si>
  <si>
    <t>PINNACLE HEALTH FACILITIES OF TEXAS XII</t>
  </si>
  <si>
    <t>MATAGORDA HOUSE HEALTHCARE CENTER</t>
  </si>
  <si>
    <t>12042683396000</t>
  </si>
  <si>
    <t>WILLIAMS HEALTHCARE INC</t>
  </si>
  <si>
    <t>PARK TERRACE NURSING AND REHAB</t>
  </si>
  <si>
    <t>12036194194000</t>
  </si>
  <si>
    <t>BBV TEXAS DEVELOPMENT LLC</t>
  </si>
  <si>
    <t>BAYBROOKE VILLAGE CARE AND REHAB CENTER</t>
  </si>
  <si>
    <t>12043866685000</t>
  </si>
  <si>
    <t>SUNFLOWER PARK HEALTH CARE PROVIDERS LP</t>
  </si>
  <si>
    <t>SUNFLOWER PARK HEALTH CARE</t>
  </si>
  <si>
    <t>12042672373000</t>
  </si>
  <si>
    <t>RUNNELS COUNTY REHABILITATION &amp; NURSING CENTR I LP</t>
  </si>
  <si>
    <t>RUNNELS COUNTY REHABILITATION &amp; NURSING CENTER LP</t>
  </si>
  <si>
    <t>17608250027000</t>
  </si>
  <si>
    <t>LIVINGSTON CARE ASSOCIATES INC</t>
  </si>
  <si>
    <t>16805277015000</t>
  </si>
  <si>
    <t>AMBASSADOR MEDICAL SUPPLY OF TEXAS INC</t>
  </si>
  <si>
    <t>COMMUNITY CARE CENTER OF STAMFORD</t>
  </si>
  <si>
    <t>12046082967000</t>
  </si>
  <si>
    <t>LUFKIN I ENTERPRISES LLC</t>
  </si>
  <si>
    <t>CASTLE PINES HEALTH &amp; REHABILITATION</t>
  </si>
  <si>
    <t>14320385561000</t>
  </si>
  <si>
    <t>THE LINDERIAN COMPANY LTD</t>
  </si>
  <si>
    <t>12046793506000</t>
  </si>
  <si>
    <t>PENNSYLVANIA REHAB LP</t>
  </si>
  <si>
    <t>14120667630005</t>
  </si>
  <si>
    <t>D001014352</t>
  </si>
  <si>
    <t>DIMMITT NURSING AND REHABILITATION</t>
  </si>
  <si>
    <t>14120667630003</t>
  </si>
  <si>
    <t>D001014350</t>
  </si>
  <si>
    <t>PALO DURO NURSING AND REHABILITATION</t>
  </si>
  <si>
    <t>12047641761000</t>
  </si>
  <si>
    <t>HJF MANAGEMENT SERVICES LLC</t>
  </si>
  <si>
    <t>LEGENDS OF THE PLAINS</t>
  </si>
  <si>
    <t>12046332818000</t>
  </si>
  <si>
    <t>SUNVIEW CARE &amp; REHAB CENTER LLC</t>
  </si>
  <si>
    <t>12046332818001</t>
  </si>
  <si>
    <t>12047689166000</t>
  </si>
  <si>
    <t>SOUTHWEST LTC-WHARTON LTD</t>
  </si>
  <si>
    <t>AVALON PLACE WHARTON</t>
  </si>
  <si>
    <t>12047686808000</t>
  </si>
  <si>
    <t>SOUTHWEST LTC-TRINITY LTD</t>
  </si>
  <si>
    <t>AVALON PLACE-TRINITY</t>
  </si>
  <si>
    <t>12047681536000</t>
  </si>
  <si>
    <t>SOUTHWEST LTC-KIRBYILLE LTD</t>
  </si>
  <si>
    <t>AVALON PLACE-KIRBYVILLE</t>
  </si>
  <si>
    <t>12014257633000</t>
  </si>
  <si>
    <t>SSC KERRVILLE ALPINE TERRACE OPERATING COMPANY LLC</t>
  </si>
  <si>
    <t>ALPINE TERRACE</t>
  </si>
  <si>
    <t>12038529579000</t>
  </si>
  <si>
    <t>HMG GRAPEVINE SNF OPERATIONS LP</t>
  </si>
  <si>
    <t>LONE STAR COMPREHENSIVE ADULT CARE</t>
  </si>
  <si>
    <t>12015666162000</t>
  </si>
  <si>
    <t>PROVIDER HEALTHCARE SERVICES OF LULING LLC</t>
  </si>
  <si>
    <t>OAKCREEK NURSING AND REHABILITATION</t>
  </si>
  <si>
    <t>WINDSONG VILLAGE CONVALESCENT CENTER INC</t>
  </si>
  <si>
    <t>12051060346000</t>
  </si>
  <si>
    <t>BAYBROOKE SNF OPERATIONS LLC</t>
  </si>
  <si>
    <t>12051060841000</t>
  </si>
  <si>
    <t>SETTLERS RIDGE SNF OPERATIONS LLC</t>
  </si>
  <si>
    <t>12047551291000</t>
  </si>
  <si>
    <t>PM MANAGEMENT-CORPUS CHRISTI NC III LLC</t>
  </si>
  <si>
    <t>TRISUN CARE CENTER-WESTWOOD</t>
  </si>
  <si>
    <t>12047549287000</t>
  </si>
  <si>
    <t>PM MANAGEMENT-PORTLAND NC LLC</t>
  </si>
  <si>
    <t>TRISUN CARE CENTER-COASTAL PALMS</t>
  </si>
  <si>
    <t>12047553107000</t>
  </si>
  <si>
    <t>PM MANAGEMENT-SINTON NC LLC</t>
  </si>
  <si>
    <t>TRISUN CARE CENTER-SINTON</t>
  </si>
  <si>
    <t>12047552315000</t>
  </si>
  <si>
    <t>PM MANAGEMENT-CORPUS CHRISTI NC II LLC</t>
  </si>
  <si>
    <t>TRISUN CARE CENTER-RIVER RIDGE</t>
  </si>
  <si>
    <t>12039973131000</t>
  </si>
  <si>
    <t>FMSC LLANO OPERATING COMPANY LP</t>
  </si>
  <si>
    <t>12039971952000</t>
  </si>
  <si>
    <t>FMSC EDNA OPERATING COMPANY LP</t>
  </si>
  <si>
    <t>12039959353002</t>
  </si>
  <si>
    <t>FMSC VICTORIA OPERATING COMPANY LP</t>
  </si>
  <si>
    <t>RETAMA MANOR NURSING CENTER -VICTORIA SOUTH</t>
  </si>
  <si>
    <t>12039973826000</t>
  </si>
  <si>
    <t>FMSC ABILENE OPERATING COMPANY LP</t>
  </si>
  <si>
    <t>12039975953000</t>
  </si>
  <si>
    <t>FMSC DEL RIO OPERATING COMPANY LP</t>
  </si>
  <si>
    <t>RETAMA MANOR DEL RIO</t>
  </si>
  <si>
    <t>12039972232000</t>
  </si>
  <si>
    <t>FMSC SEGUIN OPERATING COMPANY LP</t>
  </si>
  <si>
    <t>12029602369000</t>
  </si>
  <si>
    <t>LUBBOCK SNF OPERATIONS LP</t>
  </si>
  <si>
    <t>THE PLAZA AT LUBBOCK</t>
  </si>
  <si>
    <t>10305958117000</t>
  </si>
  <si>
    <t>STRATEGIC CARE OF DECATUR LLC</t>
  </si>
  <si>
    <t>SUNNY HILLS NURSING &amp; REHABILITATION</t>
  </si>
  <si>
    <t>17422322473000</t>
  </si>
  <si>
    <t>WESTWOOD NURSING &amp; REHABILITATION CENTER</t>
  </si>
  <si>
    <t>TEXAN NURSING &amp; REHAB OF GONZALES LLC</t>
  </si>
  <si>
    <t>TEXAN NURSING &amp; REHAB OF AMARILLO LLC</t>
  </si>
  <si>
    <t>NORTHEAST REHABILITATION AND HEALTHCARE CENTER</t>
  </si>
  <si>
    <t>17429448552000</t>
  </si>
  <si>
    <t>REGENCY NURSING CENTER PARNTERS OF WHARTON LTD</t>
  </si>
  <si>
    <t>WHARTON NURSING AND REHABILITATION CENTER</t>
  </si>
  <si>
    <t>12048243088000</t>
  </si>
  <si>
    <t>DIVERSICARE YORKTOWN LLC</t>
  </si>
  <si>
    <t>YORKTOWN NURSING AND REHABILITATION CENTER</t>
  </si>
  <si>
    <t>12048242916000</t>
  </si>
  <si>
    <t>DIVERSICARE LAMPASAS LLC</t>
  </si>
  <si>
    <t>12048242460000</t>
  </si>
  <si>
    <t>DIVERSICARE CHISOLM LLC</t>
  </si>
  <si>
    <t>12048242627000</t>
  </si>
  <si>
    <t>DIVERSICARE HILLCREST LLC</t>
  </si>
  <si>
    <t>DIVERSICARE OF LULING</t>
  </si>
  <si>
    <t>18416864132000</t>
  </si>
  <si>
    <t>WINDSOR NURSING CTR PARTNERS OF CORPUS CHRISTI LTD</t>
  </si>
  <si>
    <t>CORPUS CHRISTI NURSING AND REHABILITATION CENTER</t>
  </si>
  <si>
    <t>17607962903000</t>
  </si>
  <si>
    <t>SENIOR MANAGEMENT SERVICES OF KERRVILLE INC</t>
  </si>
  <si>
    <t>RIVER HILLS HEALTH &amp; REHABILITATION CENTER</t>
  </si>
  <si>
    <t>12031219186000</t>
  </si>
  <si>
    <t>FM 1382 HEALTH CARE CENTER LTD CO</t>
  </si>
  <si>
    <t>CRESTVIEW COURT</t>
  </si>
  <si>
    <t>11137854284000</t>
  </si>
  <si>
    <t>RICHMOND SENIOR SERVICES INC</t>
  </si>
  <si>
    <t>CAMBRIDGE HEALTH AND REHABILITATION CENTER</t>
  </si>
  <si>
    <t>ALVARADO LTC PARTNERS INC</t>
  </si>
  <si>
    <t>SSC HARRIS JACINTO CITY LLC</t>
  </si>
  <si>
    <t>JACINTO CITY HEALTHCARE CENTER</t>
  </si>
  <si>
    <t>12050730816000</t>
  </si>
  <si>
    <t>SSC HARRIS SPRING BRANCH LLC</t>
  </si>
  <si>
    <t>SPRING BRANCH HEALTHCARE CENTER</t>
  </si>
  <si>
    <t>SSC HARRIS VILLAGE LLC</t>
  </si>
  <si>
    <t>THE VILLAGE HEALTHCARE CENTER</t>
  </si>
  <si>
    <t>SSC NUECES RETAMA LLC</t>
  </si>
  <si>
    <t>13522735961000</t>
  </si>
  <si>
    <t>PINNACLE HEALTH FACILITIES OF TEXAS XIV</t>
  </si>
  <si>
    <t>HERITAGE TRAILS NURSING AND REHABILITATION CENTER</t>
  </si>
  <si>
    <t>12039964478000</t>
  </si>
  <si>
    <t>FMSC BELTON OPERATING COMPANY LP</t>
  </si>
  <si>
    <t>CRESTVIEW MANOR NURSING AND REHABILITATION CENTER</t>
  </si>
  <si>
    <t>12039961201000</t>
  </si>
  <si>
    <t>FMSC SANGER OPERATING COMPANY LP</t>
  </si>
  <si>
    <t>12054803460000</t>
  </si>
  <si>
    <t>WESTWARD TRAILS OPERATOR LLC</t>
  </si>
  <si>
    <t>WESTWARD TRAILS HEALTH AND REHAB</t>
  </si>
  <si>
    <t>12035262539002</t>
  </si>
  <si>
    <t>WINDSOR NURSING CTR PRTNERS OF RIO GRANDE CITY LTD</t>
  </si>
  <si>
    <t>RIO GRANDE CITY NURSING AND REHABILITATION CENTER</t>
  </si>
  <si>
    <t>12057681418000</t>
  </si>
  <si>
    <t>AUTUMN CARE RETIREMENT CENTER OF HEMPSTEAD LLC</t>
  </si>
  <si>
    <t>AUTUMN CARE RETIREMENT CENTER</t>
  </si>
  <si>
    <t>12056891745000</t>
  </si>
  <si>
    <t>WORTHAM I ENTERPRISES LLC</t>
  </si>
  <si>
    <t>PINNACLE HEALTH FACILITIES XV LP</t>
  </si>
  <si>
    <t>WOODRIDGE NURSING &amp; REHABILITATION</t>
  </si>
  <si>
    <t>BRIARWOOD NURSING &amp; REHABILITATION</t>
  </si>
  <si>
    <t>LEXINGTON PLACE NURSING &amp; REHABILITATION</t>
  </si>
  <si>
    <t>BROOKHOLLOW HEIGHTS TRANSITIONAL CARE CENTER</t>
  </si>
  <si>
    <t>12046007709000</t>
  </si>
  <si>
    <t>HEALTHCARE INVESTMENTS OF HOUSTON LP</t>
  </si>
  <si>
    <t>WESTWOOD REHABILITATION AND HEALTHCARE CENTER</t>
  </si>
  <si>
    <t>12019808729000</t>
  </si>
  <si>
    <t>J-S SHERMAN OPERATIONS LP</t>
  </si>
  <si>
    <t>THE HOMESTEAD OF SHERMAN</t>
  </si>
  <si>
    <t>12056999308000</t>
  </si>
  <si>
    <t>P &amp; S HEALTHCARE LP</t>
  </si>
  <si>
    <t>SOUTHLAND HEALTH CARE CENTER</t>
  </si>
  <si>
    <t>18304471933000</t>
  </si>
  <si>
    <t>GRCC HOLDINGS LTD</t>
  </si>
  <si>
    <t>SILVER TREE NURSING AND REHABILITATION CENTER</t>
  </si>
  <si>
    <t>11343114655000</t>
  </si>
  <si>
    <t>TRISTAR CARE CENTER INC</t>
  </si>
  <si>
    <t>15626164014000</t>
  </si>
  <si>
    <t>CARROLLTON HEIGHTS HEALTHCARE INC</t>
  </si>
  <si>
    <t>CARROLLTON HEALTH AND REHABILITATION CENTER</t>
  </si>
  <si>
    <t>12049044055000</t>
  </si>
  <si>
    <t>FAIRFIELD I ENTERPRISES LLC</t>
  </si>
  <si>
    <t>FAIRFIELD NURSING &amp; REHABILITATION CENTER</t>
  </si>
  <si>
    <t>10617983977000</t>
  </si>
  <si>
    <t>FWM HEALTHCARE LLC</t>
  </si>
  <si>
    <t>FORT WORTH MANOR</t>
  </si>
  <si>
    <t>12057822434000</t>
  </si>
  <si>
    <t>BURLESON NURSING &amp; REHAB CENTER INC</t>
  </si>
  <si>
    <t>HUGULEY NURSING &amp; REHAB CENTER</t>
  </si>
  <si>
    <t>12057822244000</t>
  </si>
  <si>
    <t>SAN MARCOS NURSING &amp; REHAB CENTER INC #0</t>
  </si>
  <si>
    <t>HAYS NURSING &amp; REHAB CENTER</t>
  </si>
  <si>
    <t>12080535326000</t>
  </si>
  <si>
    <t>DANFORTH GARDENS NURSING &amp; REHABILITATION LP</t>
  </si>
  <si>
    <t>OCEANVIEW TRANSITIONAL CARE CENTER</t>
  </si>
  <si>
    <t>12058367223000</t>
  </si>
  <si>
    <t>DUVAL GARDENS NURSING &amp; REHABILITATION LP</t>
  </si>
  <si>
    <t>12080535268000</t>
  </si>
  <si>
    <t>SAM HOUSTON GARDENS NURSING &amp; REHAB LP</t>
  </si>
  <si>
    <t>SPRING BRANCH TRANSITIONAL CARE CENTER</t>
  </si>
  <si>
    <t>10617907265000</t>
  </si>
  <si>
    <t>EKKLESIA HEALTHCARE LLC</t>
  </si>
  <si>
    <t>AZALEA TRAIL NURSING AND REHABILITATION CENTER</t>
  </si>
  <si>
    <t>12057800786000</t>
  </si>
  <si>
    <t>SA-ENC SUNRISE GP LLC</t>
  </si>
  <si>
    <t>SUNRISE CONVALESCENT AND REHABILITATION CENTER</t>
  </si>
  <si>
    <t>12057529831000</t>
  </si>
  <si>
    <t>REFUGIO MANAGEMENT INC</t>
  </si>
  <si>
    <t>12058268678000</t>
  </si>
  <si>
    <t>SOUTHWEST LTC-CROCKETT 11LTD</t>
  </si>
  <si>
    <t>WINFIELD NURSING CENTER</t>
  </si>
  <si>
    <t>12058268165000</t>
  </si>
  <si>
    <t>SOUTHWEST LTC-CROCKETT 1 LTD</t>
  </si>
  <si>
    <t>WHITEHALL NURSING CENTER</t>
  </si>
  <si>
    <t>12057293636000</t>
  </si>
  <si>
    <t>HEALTHCARE MANAGEMENT PARTNERS OF DALLAS LLC</t>
  </si>
  <si>
    <t>COMMUNITY CARE CENTER OF CROCKETT</t>
  </si>
  <si>
    <t>REGAL NURSING AND REHABILITATION CENTER</t>
  </si>
  <si>
    <t>12032599610000</t>
  </si>
  <si>
    <t>BUENA VIDA HEALTH SERVICES INC</t>
  </si>
  <si>
    <t>BUENA VIDA NURSING &amp; REHAB CENTER OF ODESSA</t>
  </si>
  <si>
    <t>BUENA VIDA NURSING &amp; REHAB CENTER OF SAN ANTONIO</t>
  </si>
  <si>
    <t>12038785056000</t>
  </si>
  <si>
    <t>CARROLLTON HEALTH CARE CENTER LTD CO</t>
  </si>
  <si>
    <t>THE MADISON ON MARSH</t>
  </si>
  <si>
    <t>12082996534000</t>
  </si>
  <si>
    <t>TLC GP LLC</t>
  </si>
  <si>
    <t>CEDAR CREST CARE CENTER</t>
  </si>
  <si>
    <t>12083070271000</t>
  </si>
  <si>
    <t>PILOT POINT OPERATIONS LLC</t>
  </si>
  <si>
    <t>12081642576000</t>
  </si>
  <si>
    <t>GRAHAM CC LLC</t>
  </si>
  <si>
    <t>12081641172000</t>
  </si>
  <si>
    <t>TEAGUE I ENTERPRISES LLC</t>
  </si>
  <si>
    <t>12038454232000</t>
  </si>
  <si>
    <t>D001014582</t>
  </si>
  <si>
    <t>J-S NORTH RICHLAND HILLS OPERATIONS LP</t>
  </si>
  <si>
    <t>EMERALD HILLS REHABILITATION AND HEALTHCARE CENTER</t>
  </si>
  <si>
    <t>12083619234000</t>
  </si>
  <si>
    <t>C &amp; C MANAGED CARE LLC</t>
  </si>
  <si>
    <t>FRANKLIN HEIGHTS NURSING AND REHABILITATION CENTER</t>
  </si>
  <si>
    <t>12083619192000</t>
  </si>
  <si>
    <t>K &amp; Z MANAGED CARE LLC</t>
  </si>
  <si>
    <t>OASIS NURSING &amp; REHAB CENTER</t>
  </si>
  <si>
    <t>GAINESVILLE I ENTERPRISES LLC</t>
  </si>
  <si>
    <t>17417981903000</t>
  </si>
  <si>
    <t>12058501458000</t>
  </si>
  <si>
    <t>RETAMA MANOR DEL RIO LLC</t>
  </si>
  <si>
    <t>12084228548000</t>
  </si>
  <si>
    <t>GRAND VILLA PHX INC</t>
  </si>
  <si>
    <t>LAKE VILLAGE NURSING AND REHABILITATION CENTER</t>
  </si>
  <si>
    <t>12085333008000</t>
  </si>
  <si>
    <t>JF HOSPITALITY INC</t>
  </si>
  <si>
    <t>12084224752000</t>
  </si>
  <si>
    <t>TOWN EAST HEALTHCARE INC</t>
  </si>
  <si>
    <t>WILLOWBEND NURSING AND REHABILITATION CENTER</t>
  </si>
  <si>
    <t>12058485173000</t>
  </si>
  <si>
    <t>CARE INN OF EDNA LLC DBA EDNA CARE LLC</t>
  </si>
  <si>
    <t>12058484507000</t>
  </si>
  <si>
    <t>CARE INN OF SEGUIN LLC DBA SEGUIN CARE LLC</t>
  </si>
  <si>
    <t>CARE INN OF LLANO LLC</t>
  </si>
  <si>
    <t>DTD DEVELOPMENT COMPANY LLC</t>
  </si>
  <si>
    <t>TRAIL LAKE NURSING &amp; REHABILITATION</t>
  </si>
  <si>
    <t>12086327959000</t>
  </si>
  <si>
    <t>SOUTHWEST LTC KERRVILLE LTD</t>
  </si>
  <si>
    <t>RIVER HILLS HEALTH AND REHABILITATION CENTER</t>
  </si>
  <si>
    <t>12086326506000</t>
  </si>
  <si>
    <t>SOUTHWEST LTC CRANE LTD</t>
  </si>
  <si>
    <t>CRANE NURSING AND REHABILITATION CENTER</t>
  </si>
  <si>
    <t>12083315387000</t>
  </si>
  <si>
    <t>PALESTINE I ENTERPRISES LLC</t>
  </si>
  <si>
    <t>GREENBRIER NURSING &amp; REHAB CENTER OF PALESTINE</t>
  </si>
  <si>
    <t>12084900880000</t>
  </si>
  <si>
    <t>PHCC - WEST OAKS REAHB HEALTH CARE CTR HOUSTON LLC</t>
  </si>
  <si>
    <t>WEST OAKS REHAB AND HEALTHCARE CENTER</t>
  </si>
  <si>
    <t>12084898654000</t>
  </si>
  <si>
    <t>PHCC - THE POINTE REHAB AND HEALTH CARE CENTER LLC</t>
  </si>
  <si>
    <t>THE POINTE REHAB AND HEALTHCARE CENTER</t>
  </si>
  <si>
    <t>12084899355000</t>
  </si>
  <si>
    <t>PHCC - REHAB &amp; HEALTH CARE CENTER OF BAYTOWN LLC</t>
  </si>
  <si>
    <t>THE REHAB AND HEALTHCARE CENTER AT BAYTOWN</t>
  </si>
  <si>
    <t>12084897342000</t>
  </si>
  <si>
    <t>PHCC- PARAMOUNT REHAB &amp; HEALTHCARE CTR PASADENA LL</t>
  </si>
  <si>
    <t>PARAMOUNT REHAB &amp; HEALTHCARE CENTER</t>
  </si>
  <si>
    <t>12085430846000</t>
  </si>
  <si>
    <t>LAKE COUNTRY HEALTHCARE LLC</t>
  </si>
  <si>
    <t>GREEN ACRES</t>
  </si>
  <si>
    <t>12030006352000</t>
  </si>
  <si>
    <t>HUGHES SPRINGS LTC PARTNERS INC</t>
  </si>
  <si>
    <t>12084900096000</t>
  </si>
  <si>
    <t>PHCC - WEST OAKS REHAB &amp; HLTH CR CTR AUSTIN LLC</t>
  </si>
  <si>
    <t>12084898043000</t>
  </si>
  <si>
    <t>PHCC - PARAMOUNT REHAB &amp; HLTH CARE CTR SAN ANT LLC</t>
  </si>
  <si>
    <t>PARAMOUNT REHABILITATION AND HEALTCARE CENTER</t>
  </si>
  <si>
    <t>12084901540000</t>
  </si>
  <si>
    <t>PHCC - WESTWOOD REHAB &amp; HEALTH CARE CTR LLC</t>
  </si>
  <si>
    <t>12084896427000</t>
  </si>
  <si>
    <t>PHCC - MYSTIC PARK REHAB &amp; HEALTH CARE CTR LLC</t>
  </si>
  <si>
    <t>12086955015000</t>
  </si>
  <si>
    <t>TYLER II ENTERPRISES LLC</t>
  </si>
  <si>
    <t>GREENBRIER NURSING &amp; REHABILITATION CNTER OF TYLER</t>
  </si>
  <si>
    <t>17529672754000</t>
  </si>
  <si>
    <t>HACKBERRY CREEK CARE CENTER INC</t>
  </si>
  <si>
    <t>12087096314000</t>
  </si>
  <si>
    <t>ABILENE HELPING HANDS INC</t>
  </si>
  <si>
    <t>17532351297000</t>
  </si>
  <si>
    <t>AMANA ROSE LLC</t>
  </si>
  <si>
    <t>PIONEER NURSING AND REHABILITATION CENTER</t>
  </si>
  <si>
    <t>12058086567000</t>
  </si>
  <si>
    <t>WINDSOR NURSING CENTER PARTNERS OF EAGLE PASS LTD</t>
  </si>
  <si>
    <t>MAVERICK NURSING AND REHABILITATION CENTER</t>
  </si>
  <si>
    <t>12087097304000</t>
  </si>
  <si>
    <t>ATHENS HELPING HANDS INC</t>
  </si>
  <si>
    <t>12020039421000</t>
  </si>
  <si>
    <t>CASCADE-BEXAR HEALTH SERVICES LTD</t>
  </si>
  <si>
    <t>HUEBNER CREEK HEALTH AND REHABILITATION CENTER</t>
  </si>
  <si>
    <t>12084734115000</t>
  </si>
  <si>
    <t>GIDDINGS LTC CORPORATION</t>
  </si>
  <si>
    <t>GIDDINGS HEALTHCARE CENTER</t>
  </si>
  <si>
    <t>12084733372000</t>
  </si>
  <si>
    <t>FORT BEND LTC CORPORATION</t>
  </si>
  <si>
    <t>FORT BEND HEALTHCARE CENTER</t>
  </si>
  <si>
    <t>12082739983000</t>
  </si>
  <si>
    <t>MSPF II ARLINGTON OE LP</t>
  </si>
  <si>
    <t>GREEN OAKS NURSING AND REHABILITATION CENTER</t>
  </si>
  <si>
    <t>12084581169000</t>
  </si>
  <si>
    <t>PLAINVIEW HEALTHCARE CENTER LLC</t>
  </si>
  <si>
    <t>12031769834000</t>
  </si>
  <si>
    <t>HILL COUNTRY NURSING AND REHABILITATION CENTER LTD</t>
  </si>
  <si>
    <t>HILL COUNTRY REHABILITATION AND NURSING CENTER LTD</t>
  </si>
  <si>
    <t>12043708044000</t>
  </si>
  <si>
    <t>J-S MANSFIELD OPERATIONS LP</t>
  </si>
  <si>
    <t>THE PLAZA AT MANSFIELD</t>
  </si>
  <si>
    <t>12085333008001</t>
  </si>
  <si>
    <t>CHILDREN OF THE PIONEER</t>
  </si>
  <si>
    <t>12058501649000</t>
  </si>
  <si>
    <t>CARE INN OF SANGER LLC DBA SANGER CARE LLC</t>
  </si>
  <si>
    <t>33283283282000</t>
  </si>
  <si>
    <t>USSERY-ROAN TEXAS STATE VETERANS HOME</t>
  </si>
  <si>
    <t>MCCASKILL HEALTH CARE LLC</t>
  </si>
  <si>
    <t>COURTYARD GARDENS</t>
  </si>
  <si>
    <t>12602409208000</t>
  </si>
  <si>
    <t>AMERISA INC</t>
  </si>
  <si>
    <t>TUMBLEWEED CARE CENTER</t>
  </si>
  <si>
    <t>17110195637000</t>
  </si>
  <si>
    <t>APHRODITE LEASING LLC</t>
  </si>
  <si>
    <t>WHITE RIVER CARE CENTER</t>
  </si>
  <si>
    <t>CRESTVIEW MANOR NURSING AND REHAB CENTER LLC</t>
  </si>
  <si>
    <t>CREEKSIDE TERRACE REHABILITATION</t>
  </si>
  <si>
    <t>12603377172000</t>
  </si>
  <si>
    <t>STRATEGIC CARE OF HEREFORD LLC</t>
  </si>
  <si>
    <t>HEREFORD NURSING AND REHAB</t>
  </si>
  <si>
    <t>12058486320000</t>
  </si>
  <si>
    <t>STONEYBROOK HEALTHCARE CENTER LLC</t>
  </si>
  <si>
    <t>12602764602000</t>
  </si>
  <si>
    <t>BAIRD LONG TERM CARE LLC</t>
  </si>
  <si>
    <t>HOMESTEAD NURSING AND REHABILITATION OF BAIRD</t>
  </si>
  <si>
    <t>12602764784000</t>
  </si>
  <si>
    <t>CISCO LONG TERM CARE LLC</t>
  </si>
  <si>
    <t>HOMESTEAD NURSING AND REHABILITATION OF CISCO</t>
  </si>
  <si>
    <t>12602765575000</t>
  </si>
  <si>
    <t>COLLINSVILLE LONG TERM CARE LLC</t>
  </si>
  <si>
    <t>HOMESTEAD NURSING &amp; REHABILITATION OF COLLINSVILLE</t>
  </si>
  <si>
    <t>12602765203000</t>
  </si>
  <si>
    <t>GORMAN LONG TERM CARE LLC</t>
  </si>
  <si>
    <t>HOMESTEAD NURSING AND REHABILITATION OF GORMAN</t>
  </si>
  <si>
    <t>12602764974000</t>
  </si>
  <si>
    <t>HILLSBORO LONG TERM CARE LLC</t>
  </si>
  <si>
    <t>HOMESTEAD NURSING AND REHABILITATION OF HILLSBORO</t>
  </si>
  <si>
    <t>12602765096000</t>
  </si>
  <si>
    <t>ITASCA LONG TERM CARE LLC</t>
  </si>
  <si>
    <t>HOMESTEAD NURSING AND REHABILITATION OF ITASCA</t>
  </si>
  <si>
    <t>12084389928000</t>
  </si>
  <si>
    <t>GARRISON HEALTHCARE LP</t>
  </si>
  <si>
    <t>GARRISON NURSING HOME &amp; REHABILITATION CENTER</t>
  </si>
  <si>
    <t>17110206384000</t>
  </si>
  <si>
    <t>MSPF II NACOGDOCHES OE LP</t>
  </si>
  <si>
    <t>STALLINGS COURT NURSING AND REHABLITATION CENTER</t>
  </si>
  <si>
    <t>12604596978000</t>
  </si>
  <si>
    <t>HAMILTON RIDGE OPERATIONS LLC</t>
  </si>
  <si>
    <t>DOVE HILL CARE CENTER &amp; VILLAS</t>
  </si>
  <si>
    <t>16218425813002</t>
  </si>
  <si>
    <t>TRINITY MISSION HEALTH &amp; REHAB OF DIBOLL</t>
  </si>
  <si>
    <t>16218425763002</t>
  </si>
  <si>
    <t>16218425821001</t>
  </si>
  <si>
    <t>16218425839002</t>
  </si>
  <si>
    <t>16218425854001</t>
  </si>
  <si>
    <t>TRINITY MISSION HEALTH &amp; REHAB OF BURLESON</t>
  </si>
  <si>
    <t>16218425730003</t>
  </si>
  <si>
    <t>17508717331002</t>
  </si>
  <si>
    <t>THE LEGACY AT PRESTON HOLLOW</t>
  </si>
  <si>
    <t>12085474877000</t>
  </si>
  <si>
    <t>HALTOM OPERATIONS LLC</t>
  </si>
  <si>
    <t>12058485801000</t>
  </si>
  <si>
    <t>WOODLAKE NURSING HOME LLC</t>
  </si>
  <si>
    <t>17110195678000</t>
  </si>
  <si>
    <t>ATHENA LEASING LLC</t>
  </si>
  <si>
    <t>DIMMITT NURSING AND REHABILITATION CENTER</t>
  </si>
  <si>
    <t>12605214753000</t>
  </si>
  <si>
    <t>DIVERSICARE KATY LLC</t>
  </si>
  <si>
    <t>OAKMONT HEALTHCARE AND REHAB CENTER OF KATY</t>
  </si>
  <si>
    <t>12605214068000</t>
  </si>
  <si>
    <t>DIVERSICARE HUMBLE LLC</t>
  </si>
  <si>
    <t>OAKMONT HEALTHCARE AND REHAB CENTER OF HUMBLE</t>
  </si>
  <si>
    <t>12605216006000</t>
  </si>
  <si>
    <t>DIVERSICARE TREEMONT LLC</t>
  </si>
  <si>
    <t>TREEMONT HEALTHCARE AND REHABILITATION CENTER</t>
  </si>
  <si>
    <t>12605213375000</t>
  </si>
  <si>
    <t>DIVERSICARE ESTATES LLC</t>
  </si>
  <si>
    <t>ESTATES HEALTHCARE AND REHABILITATION CENTER</t>
  </si>
  <si>
    <t>12605212872000</t>
  </si>
  <si>
    <t>DIVERSICARE DOCTORS LLC</t>
  </si>
  <si>
    <t>DIVERSICARE OF LAKE HIGHLANDS</t>
  </si>
  <si>
    <t>12605215396000</t>
  </si>
  <si>
    <t>DIVERSICARE NORMANDY TERRACE LLC</t>
  </si>
  <si>
    <t>NORMANDY TERRACE HEALTHCARE AND REHABILITATION CTR</t>
  </si>
  <si>
    <t>12605212203000</t>
  </si>
  <si>
    <t>DIVERSICARE BALLINGER LLC</t>
  </si>
  <si>
    <t>BALLINGER HEALTHCARE AND REHABILITATION CENTER</t>
  </si>
  <si>
    <t>12026802194000</t>
  </si>
  <si>
    <t>J-S MESQUITE OPERATIONS LP</t>
  </si>
  <si>
    <t>TOWN EAST REHABILITATION AND HEALTHCARE CENTER</t>
  </si>
  <si>
    <t>14216137936000</t>
  </si>
  <si>
    <t>NEXION HEALTH AT NORTH RICHLAND HILLS INC</t>
  </si>
  <si>
    <t>GREEN VALLEY HEALTHCARE AND REHABILITATION CENTER</t>
  </si>
  <si>
    <t>12605497341001</t>
  </si>
  <si>
    <t>HIGHLAND PARK HEALTHCARE LP</t>
  </si>
  <si>
    <t>12606367188000</t>
  </si>
  <si>
    <t>AUSTIN REHAB OPERATIONS LLC</t>
  </si>
  <si>
    <t>12081671468000</t>
  </si>
  <si>
    <t>MAGNOLIA MANOR MANAGEMENT INC</t>
  </si>
  <si>
    <t>12086410060000</t>
  </si>
  <si>
    <t>J-S FREDERICKSBURG OPERATIONS LP</t>
  </si>
  <si>
    <t>WINDCREST NURSING ADN REHABILITATION CENTER</t>
  </si>
  <si>
    <t>12081964285000</t>
  </si>
  <si>
    <t>RED BLUFF LLC</t>
  </si>
  <si>
    <t>THE COURTYARDS AT PASADENA</t>
  </si>
  <si>
    <t>12054064915000</t>
  </si>
  <si>
    <t>REGENT CARE CENTER OF LEAGUE CITY LP</t>
  </si>
  <si>
    <t>REGENT CARE CENTER OF LEAGUE CITY</t>
  </si>
  <si>
    <t>12044894645000</t>
  </si>
  <si>
    <t>SUTTON HEALTH CARE CENTER LTD CO</t>
  </si>
  <si>
    <t>PRAIRIE ESTATES</t>
  </si>
  <si>
    <t>12086772584000</t>
  </si>
  <si>
    <t>SENIOR CARE RESOURCES INC</t>
  </si>
  <si>
    <t>SENIOR CARE HEALTH &amp; REHABILITATION CENTER</t>
  </si>
  <si>
    <t>12603006441000</t>
  </si>
  <si>
    <t>DALLAS NURSING HOME LLC</t>
  </si>
  <si>
    <t>GOLDEN ACRES</t>
  </si>
  <si>
    <t>12054065755000</t>
  </si>
  <si>
    <t>REGENT CARE CENTER OF KINGWOOD LP</t>
  </si>
  <si>
    <t>REGENT CARE CENTER OF KINGWOOD</t>
  </si>
  <si>
    <t>12607249682000</t>
  </si>
  <si>
    <t>SILVERADO SENIOR LIVING TURTLE CREEK INC</t>
  </si>
  <si>
    <t>SILVERADO SENIOR LIVING TURTLE CREEK</t>
  </si>
  <si>
    <t>12044116221000</t>
  </si>
  <si>
    <t>PRESTONWOOD REHABILITATION &amp; NURSING CENTER INC</t>
  </si>
  <si>
    <t>12611091658000</t>
  </si>
  <si>
    <t>DIVERSICARE PARIS LLC</t>
  </si>
  <si>
    <t>BRENTWOOD TERRACE HEALTHCARE &amp; REHABILITATION CTR</t>
  </si>
  <si>
    <t>12055823426001</t>
  </si>
  <si>
    <t>PINNACLE HEALTH FACILITIES XXII LP</t>
  </si>
  <si>
    <t>BUENA VIDA NURSING AND REHAB - SAN ANTONIO</t>
  </si>
  <si>
    <t>12055823426000</t>
  </si>
  <si>
    <t>BUENA VIDA NURSING AND REHAB - ODESSA</t>
  </si>
  <si>
    <t>12611510335000</t>
  </si>
  <si>
    <t>STRATIGIC CARE OF STEPHENVILLE LLC</t>
  </si>
  <si>
    <t>CASTLEVIEW NURSING AND REHAB OF STEPHENVILLE</t>
  </si>
  <si>
    <t>TEXOMA LONG TERM CARE LLC</t>
  </si>
  <si>
    <t>THE TERRACE AT DENISON</t>
  </si>
  <si>
    <t>RIVER VALLEY HEALTH CARE LLC</t>
  </si>
  <si>
    <t>12603803391000</t>
  </si>
  <si>
    <t>RICHLAND HILLS HEALTH CARE LLC</t>
  </si>
  <si>
    <t>12603795076000</t>
  </si>
  <si>
    <t>ALAMO HEIGHTS HEALTH CARE LLC</t>
  </si>
  <si>
    <t>ALAMO HEIGHTS HEALTH AND REHABILITATION CENTER</t>
  </si>
  <si>
    <t>MEADOWBROOK HEALTH CARE LLC</t>
  </si>
  <si>
    <t>12603797874000</t>
  </si>
  <si>
    <t>DALWORTH HEALTH CARE LLC</t>
  </si>
  <si>
    <t>12603889374000</t>
  </si>
  <si>
    <t>TULIA HEALTH CARE LLC</t>
  </si>
  <si>
    <t>TULIA HEALTH AND REHABILITATION CENTER</t>
  </si>
  <si>
    <t>12603798286000</t>
  </si>
  <si>
    <t>FLOYDADA HEALTH CARE, LLC</t>
  </si>
  <si>
    <t>FLOYDADA REHABILITATION AND CARE CENTER</t>
  </si>
  <si>
    <t>12604396064000</t>
  </si>
  <si>
    <t>LAKESIDE SENIOR CARE LLC</t>
  </si>
  <si>
    <t>LAKESIDE REHABILITATION AND CARE CENTER</t>
  </si>
  <si>
    <t>12603796108000</t>
  </si>
  <si>
    <t>BROWNFIELD HEALTH CARE LLC</t>
  </si>
  <si>
    <t>BROWNFIELD REHABILITATION AND CARE CENTER</t>
  </si>
  <si>
    <t>12603800991000</t>
  </si>
  <si>
    <t>LOCKNEY HEALTH CARE LLC</t>
  </si>
  <si>
    <t>LOCKNEY HEALTH AND REHABILITATION CENTER</t>
  </si>
  <si>
    <t>12603796744000</t>
  </si>
  <si>
    <t>CROSBYTON LONG TERM CARE LLC</t>
  </si>
  <si>
    <t>CROSBYTON NURSING AND REHABILITATION CENTER</t>
  </si>
  <si>
    <t>12603798732000</t>
  </si>
  <si>
    <t>KIRKLAND COURT HEALTH CARE LLC</t>
  </si>
  <si>
    <t>KIRKLAND COURT HEALTH AND REHABILITATION CENTER</t>
  </si>
  <si>
    <t>12603890356000</t>
  </si>
  <si>
    <t>VILLA HAVEN HEALTH CARE LLC</t>
  </si>
  <si>
    <t>VILLA HAVEN HEALTH AND REHABILITATION CENTER</t>
  </si>
  <si>
    <t>12603795514000</t>
  </si>
  <si>
    <t>BREMOND HEALTH CARE LLC</t>
  </si>
  <si>
    <t>BREMOND NURSING AND REHABILITATION CENTER</t>
  </si>
  <si>
    <t>12603802377000</t>
  </si>
  <si>
    <t>NORTHWOOD HEALTH CARE LLC</t>
  </si>
  <si>
    <t>17522561145000</t>
  </si>
  <si>
    <t>WHISPERING PINES A TEXAS GENERAL PARTNERSHIP</t>
  </si>
  <si>
    <t>12084201388000</t>
  </si>
  <si>
    <t>J-A NORTH SAN ANTONIO OPERATIONS LP</t>
  </si>
  <si>
    <t>SONTERRA HEALTH CENTER</t>
  </si>
  <si>
    <t>12613178909000</t>
  </si>
  <si>
    <t>AHCS 3 LP</t>
  </si>
  <si>
    <t>COPPER CREEK PLAZA</t>
  </si>
  <si>
    <t>12030005982000</t>
  </si>
  <si>
    <t>CAMBRIDGE LTC PARTNERS INC</t>
  </si>
  <si>
    <t>17532280033000</t>
  </si>
  <si>
    <t>MSPF II CROWLEY OE LP</t>
  </si>
  <si>
    <t>CROWLEY NURSING AND REHABILITATION CENTER</t>
  </si>
  <si>
    <t>12614634496000</t>
  </si>
  <si>
    <t>FRANKLIN II ENTERPRISES LLC</t>
  </si>
  <si>
    <t>12614635311000</t>
  </si>
  <si>
    <t>MEXIA I ENTERPRISES LLC</t>
  </si>
  <si>
    <t>12614637226000</t>
  </si>
  <si>
    <t>MADISONVILLE II ENTERPRISES LLC</t>
  </si>
  <si>
    <t>12613612782000</t>
  </si>
  <si>
    <t>AMISTAD NURSING AND REHABILITATION CENTER LLC</t>
  </si>
  <si>
    <t>12047171538000</t>
  </si>
  <si>
    <t>RAMBLING OAKS COURTYARD ECC HIGHLAND VIL</t>
  </si>
  <si>
    <t>RAMBLING OAKS COURTYARD EXTENSIVE CARE COMMUNITY</t>
  </si>
  <si>
    <t>HMG PARK MANOR OF TOMBALL LLC</t>
  </si>
  <si>
    <t>PARK MANOR OF TOMBALL</t>
  </si>
  <si>
    <t>14216016239000</t>
  </si>
  <si>
    <t>MURPHY HEALTHCARE III LLC</t>
  </si>
  <si>
    <t>14217462838000</t>
  </si>
  <si>
    <t>TEXAS FAMILY TREE LLC</t>
  </si>
  <si>
    <t>12614243801000</t>
  </si>
  <si>
    <t>OXBOW HEALTHCARE LLC</t>
  </si>
  <si>
    <t>AVANTE REHABILITATION CENTER</t>
  </si>
  <si>
    <t>12614640394000</t>
  </si>
  <si>
    <t>SOUTHWEST LTC-LAMAR LTD</t>
  </si>
  <si>
    <t>12089578525000</t>
  </si>
  <si>
    <t>REGENCY NURSING CENTER PARTNERS OF ELGIN LTD</t>
  </si>
  <si>
    <t>ELGIN NURSING AND REHABILITATION CENTER</t>
  </si>
  <si>
    <t>12617042176000</t>
  </si>
  <si>
    <t>NKAJ ENTERPRISES LLC</t>
  </si>
  <si>
    <t>COUNTRY VILLAGE NURSING AND REHAB</t>
  </si>
  <si>
    <t>13004442375000</t>
  </si>
  <si>
    <t>HUNTINGTON HEALTH CARE &amp; REHABILITATION</t>
  </si>
  <si>
    <t>12619387611000</t>
  </si>
  <si>
    <t>MSPF-IV MANSFIELD OE LP</t>
  </si>
  <si>
    <t>12619385623000</t>
  </si>
  <si>
    <t>MSPF-IV GRAPEVINE OE LP</t>
  </si>
  <si>
    <t>12619389112000</t>
  </si>
  <si>
    <t>MSPF-IV RIDGEMAR OE LP</t>
  </si>
  <si>
    <t>12620493556000</t>
  </si>
  <si>
    <t>NACOGDOCHES CSNHC ENTERPRISES LLC</t>
  </si>
  <si>
    <t>12620237987000</t>
  </si>
  <si>
    <t>BRIDGEPORT ESSENTIAL PRACTICES LLC</t>
  </si>
  <si>
    <t>BRIDGEPORT HEALTH CARE CENTER</t>
  </si>
  <si>
    <t>10207095810000</t>
  </si>
  <si>
    <t>SEARS CAPROCK RETIREMENT CORPORATION</t>
  </si>
  <si>
    <t>MESA SPRINGS HEALTHCARE CENTER</t>
  </si>
  <si>
    <t>14216137928000</t>
  </si>
  <si>
    <t>NEXION HEALTH AT DUNCANVILLE INC</t>
  </si>
  <si>
    <t>DUNCANVILLE HEALTHCARE AND REHABILITATION CENTER</t>
  </si>
  <si>
    <t>12004704602002</t>
  </si>
  <si>
    <t>SUNNY SPRINGS NURSING &amp; REHAB INC</t>
  </si>
  <si>
    <t>12013886036001</t>
  </si>
  <si>
    <t>CEDAR CREEK NURSING AND REHABILITATION CENTER INC</t>
  </si>
  <si>
    <t>13202413145000</t>
  </si>
  <si>
    <t>FORTRESS HEALTH &amp; REHAB OF ROCK PRAIRIE LLC</t>
  </si>
  <si>
    <t>13646290604000</t>
  </si>
  <si>
    <t>MAGNIFIED HEALTH &amp; REHAB OF ANDERSON LLC</t>
  </si>
  <si>
    <t>12619633949000</t>
  </si>
  <si>
    <t>WOODLAND SPRINGS HEALTHCARE LP</t>
  </si>
  <si>
    <t>12622697485000</t>
  </si>
  <si>
    <t>FAMILY OF PARK PLAZA LLC</t>
  </si>
  <si>
    <t>12622689565001</t>
  </si>
  <si>
    <t>PREMONT REHAB AND NURSING CENTER INC</t>
  </si>
  <si>
    <t>PREMONT REHAB AND NURSING CENTER</t>
  </si>
  <si>
    <t>12059209903001</t>
  </si>
  <si>
    <t>TOUCHSTONE STRATEGIES LLC</t>
  </si>
  <si>
    <t>THE HEIGHTS</t>
  </si>
  <si>
    <t>12624020587000</t>
  </si>
  <si>
    <t>MADISON OAK MANAGEMENT INC</t>
  </si>
  <si>
    <t>LABRANJOR HEALTH CARE LLC</t>
  </si>
  <si>
    <t>18001713306000</t>
  </si>
  <si>
    <t>TTCM 1 LP</t>
  </si>
  <si>
    <t>HICO CARE CENTER</t>
  </si>
  <si>
    <t>12622450356000</t>
  </si>
  <si>
    <t>GOLDEN REHABILITATION CENTER LLC</t>
  </si>
  <si>
    <t>GOLDEN ESTATES REHABILITATION CENTER</t>
  </si>
  <si>
    <t>13004720028000</t>
  </si>
  <si>
    <t>LAMPSTAND HEALTH &amp; REHAB OF BRYAN LLC</t>
  </si>
  <si>
    <t>17432003063000</t>
  </si>
  <si>
    <t>MSPF II GRANBURY OE LP</t>
  </si>
  <si>
    <t>HARBOR LAKES PLAZA NURSING AND REHABILITATION CENT</t>
  </si>
  <si>
    <t>HOMEPLACE MANOR</t>
  </si>
  <si>
    <t>12626837772000</t>
  </si>
  <si>
    <t>GRAHAM OPERATORS LLC</t>
  </si>
  <si>
    <t>RJ MERIDIAN CARE OF HEBBRONVILLE LTD</t>
  </si>
  <si>
    <t>MERIDIAN CARE OF HEBBRONVILLE</t>
  </si>
  <si>
    <t>12623610537000</t>
  </si>
  <si>
    <t>WEST TEXAS LTC PARTNERS INC</t>
  </si>
  <si>
    <t>CEDAR MANOR NURSING AND REHABILITATION</t>
  </si>
  <si>
    <t>12620409412000</t>
  </si>
  <si>
    <t>CLARENDON SKILLED CARE LTD</t>
  </si>
  <si>
    <t>COMMUNITY CARE CENTER OF CLARENDON</t>
  </si>
  <si>
    <t>12607792871000</t>
  </si>
  <si>
    <t>SOUTHWEST LTC MARSHALL LTD</t>
  </si>
  <si>
    <t>HERITAGE HOUSE OF MARSHALL HEALTH &amp; REHAB CENTER</t>
  </si>
  <si>
    <t>12617761007000</t>
  </si>
  <si>
    <t>BROADMORE SNF OPERATIONS LLC</t>
  </si>
  <si>
    <t>PROVIDENCE PARK REHAB &amp; SKILLED NURSING</t>
  </si>
  <si>
    <t>12028039563000</t>
  </si>
  <si>
    <t>THE LEGACY AT WILLOW BEND RETIREMENT COM</t>
  </si>
  <si>
    <t>THE LEGACY AT WILLOW BEND</t>
  </si>
  <si>
    <t>12058559019000</t>
  </si>
  <si>
    <t>NEXION HEALTH AT LANCASTER INC</t>
  </si>
  <si>
    <t>MILLBROOK HEALTHCARE AND REHABILITATION CENTER</t>
  </si>
  <si>
    <t>CORSICANA HEALTH CARE LLC</t>
  </si>
  <si>
    <t>COUNTRY MEADOWS NURSING AND REHABILITATION CENTER</t>
  </si>
  <si>
    <t>12628662988000</t>
  </si>
  <si>
    <t>CLEBURNE HEALTH CARE LLC</t>
  </si>
  <si>
    <t>12619609709000</t>
  </si>
  <si>
    <t>GH SNF OPERATIONS LLC</t>
  </si>
  <si>
    <t>GARNET HILL REHABILITATION AND SKILLED CARE</t>
  </si>
  <si>
    <t>18002345009000</t>
  </si>
  <si>
    <t>CHILDRESS LIVING CENTER INC</t>
  </si>
  <si>
    <t>THE LIVING CENTER OF CHILDRESS</t>
  </si>
  <si>
    <t>MASON FRIENDSWOOD OP LLC</t>
  </si>
  <si>
    <t>FRIENDSHIP HAVEN HEALTHCARE AND REHABILITATION CTR</t>
  </si>
  <si>
    <t>12044186570000</t>
  </si>
  <si>
    <t>D001016279</t>
  </si>
  <si>
    <t>MSHC THE WATERTON PLAZA SENIOR CARE LLC</t>
  </si>
  <si>
    <t>12087400995000</t>
  </si>
  <si>
    <t>J-S CLEBURNE OPERATIONS LP</t>
  </si>
  <si>
    <t>RIDGEVIEW REHABILITATION AND SKILLED NURSING</t>
  </si>
  <si>
    <t>12045062937000</t>
  </si>
  <si>
    <t>PM MANAGEMENT-NEW BRAUNFELS NC LLC</t>
  </si>
  <si>
    <t>SUNDANCE INN HEALTH CENTER</t>
  </si>
  <si>
    <t>12632365693000</t>
  </si>
  <si>
    <t>ARBOR REHABILITATION &amp; NURSING CENTER LLC</t>
  </si>
  <si>
    <t>ARBOR VIEW REHABILITATION &amp; NURSING CENTER</t>
  </si>
  <si>
    <t>KARNES CITY NURSING &amp; REHAB CENTER LLC</t>
  </si>
  <si>
    <t>18001359282000</t>
  </si>
  <si>
    <t>KATY LTC HOLDINGS GROUP LTD</t>
  </si>
  <si>
    <t>THE GRACE CENTER OF KATY</t>
  </si>
  <si>
    <t>12604967518000</t>
  </si>
  <si>
    <t>CANE ISLAND CARE CENTER LP</t>
  </si>
  <si>
    <t>CANE ISLAND POST ACUTE CARE CENTER</t>
  </si>
  <si>
    <t>12626847581000</t>
  </si>
  <si>
    <t>LINBAR ENTERPRISES LLC</t>
  </si>
  <si>
    <t>TUSCANY VILLAGE</t>
  </si>
  <si>
    <t>12043403448000</t>
  </si>
  <si>
    <t>CORNERSTONE GARDENS LLP</t>
  </si>
  <si>
    <t>12012034794000</t>
  </si>
  <si>
    <t>BARTON CREEK SENIOR LIVING CENTER INC</t>
  </si>
  <si>
    <t>QUERENCIA AT BARTON CREEK</t>
  </si>
  <si>
    <t>17518750363000</t>
  </si>
  <si>
    <t>WICHITA FALLS RETIREMENT FOUNDATION</t>
  </si>
  <si>
    <t>ROLLING MEADOWS</t>
  </si>
  <si>
    <t>13118250524000</t>
  </si>
  <si>
    <t>R A M M HEALTH CARE CORPORATION</t>
  </si>
  <si>
    <t>12632366048000</t>
  </si>
  <si>
    <t>ATRIUM REHAB &amp; NURSING CENTER OF HARLINGEN LLC</t>
  </si>
  <si>
    <t>ATRIUM PLACE REHABILITATION &amp; NURSING CENTER</t>
  </si>
  <si>
    <t>12633818435000</t>
  </si>
  <si>
    <t>GROVETON I ENTERPRISES LLC</t>
  </si>
  <si>
    <t>GROVETON NURSING HOME</t>
  </si>
  <si>
    <t>12614012917000</t>
  </si>
  <si>
    <t>PINNACLE HEALTH FACILITIES XXVII LP</t>
  </si>
  <si>
    <t>12634304815000</t>
  </si>
  <si>
    <t>GOLDEN PALMS OPERATING COMPANY LLC</t>
  </si>
  <si>
    <t>GOLDEN PALMS RETIREMENT AND HEALTH CENTER</t>
  </si>
  <si>
    <t>13646071863000</t>
  </si>
  <si>
    <t>PM MANAGEMENT - PARK VALLEY NC LLC</t>
  </si>
  <si>
    <t>PARK VALLEY INN HEALTH CENTER</t>
  </si>
  <si>
    <t>18611757032000</t>
  </si>
  <si>
    <t>PEND OREILLE RIVER ASSOCIATES LLC</t>
  </si>
  <si>
    <t>LEGEND OAKS HEALTHCARE AND REHAB CTR - NW HOUSTON</t>
  </si>
  <si>
    <t>15625663875000</t>
  </si>
  <si>
    <t>LEGEND OAKS - SOUTH SAN ANTONIO LLC</t>
  </si>
  <si>
    <t>LEGEND OAKS HEALTHCARE AND REHAB CTR-SAN ANTONIO</t>
  </si>
  <si>
    <t>12037529174000</t>
  </si>
  <si>
    <t>LEGEND HEALTHCARE JACKSONVILLE LLC</t>
  </si>
  <si>
    <t>LEGEND OAKS HLTHCR AND REHAB CENTER JACKSONVILLE</t>
  </si>
  <si>
    <t>12034784590000</t>
  </si>
  <si>
    <t>LEGEND OAKS - SAN ANGELO LLC</t>
  </si>
  <si>
    <t>LEGEND OAKS HLTHCR AND REHAB CENTER - SAN ANGELO</t>
  </si>
  <si>
    <t>12028668791000</t>
  </si>
  <si>
    <t>LEGEND OAKS - EAST HOUSTON LP</t>
  </si>
  <si>
    <t>LEGEND OAKS HEALTHCARE AND REHABILITATION CENTER</t>
  </si>
  <si>
    <t>12017994547000</t>
  </si>
  <si>
    <t>LEGEND HEALTHCARE HERITAGE PARIS LP</t>
  </si>
  <si>
    <t>LEGEND HEALTHCARE AND REHAB - PARIS</t>
  </si>
  <si>
    <t>12017993820000</t>
  </si>
  <si>
    <t>LEGEND HEALTHCARE GLADEWATER LP</t>
  </si>
  <si>
    <t>LEGEND OAKS HEALTHCARE AND REHAB CTR -GLADEWATER</t>
  </si>
  <si>
    <t>12017989588000</t>
  </si>
  <si>
    <t>LEGEND HEALTHCARE EULESS LP</t>
  </si>
  <si>
    <t>LEGEND HEALTHCARE AND REHABILITATION EULESS</t>
  </si>
  <si>
    <t>17109621916000</t>
  </si>
  <si>
    <t>LEGEND HEALTHCARE DRIPPING SPRINGS LP</t>
  </si>
  <si>
    <t>HILL COUNTRY CARE</t>
  </si>
  <si>
    <t>15623940127000</t>
  </si>
  <si>
    <t>LEGEND HEALTHCARE GAINESVILLE LP</t>
  </si>
  <si>
    <t>14505667916000</t>
  </si>
  <si>
    <t>LEGEND HEALTHCARE MIDLAND LLC</t>
  </si>
  <si>
    <t>LEGEND HEALTHCARE AND REHABILITATION MIDLAND</t>
  </si>
  <si>
    <t>18105549580000</t>
  </si>
  <si>
    <t>LEGEND GREENVILLE HEALTHCARE LLC</t>
  </si>
  <si>
    <t>LEGEND HEALTHCARE AND REHABILITATION-GREENVILLE</t>
  </si>
  <si>
    <t>12636318334000</t>
  </si>
  <si>
    <t>RJ MERIDIAN CARE OF ALICE LTD</t>
  </si>
  <si>
    <t>MERIDIAN CARE OF ALICE</t>
  </si>
  <si>
    <t>12635661031000</t>
  </si>
  <si>
    <t>EDEN II ENTERPRISES L L C</t>
  </si>
  <si>
    <t>12618789023000</t>
  </si>
  <si>
    <t>PHCC - CEDAR BAYOU REHAB &amp; HEALTH CARE CENTER LLC</t>
  </si>
  <si>
    <t>CEDAR BAYOU REHAB &amp; HEALTH CARE CENTER</t>
  </si>
  <si>
    <t>12630065493000</t>
  </si>
  <si>
    <t>CRESCENT SENIOR CARE LLC</t>
  </si>
  <si>
    <t>12637467122000</t>
  </si>
  <si>
    <t>JEFFERSON I ENTERPRISES LLC</t>
  </si>
  <si>
    <t>PINE HILL NURSING AND REHABILITATION</t>
  </si>
  <si>
    <t>12638889183000</t>
  </si>
  <si>
    <t>MEMPHIS I ENTERPRISES LLC</t>
  </si>
  <si>
    <t>12638887864000</t>
  </si>
  <si>
    <t>SLATON I ENTERPRISES LLC</t>
  </si>
  <si>
    <t>12638888565000</t>
  </si>
  <si>
    <t>MCLEAN I ENTERPRISES LLC</t>
  </si>
  <si>
    <t>12638887013000</t>
  </si>
  <si>
    <t>WELLINGTON I ENTERPRISES LLC</t>
  </si>
  <si>
    <t>12638886064000</t>
  </si>
  <si>
    <t>AMARILLO VI ENTERPRISES LLC</t>
  </si>
  <si>
    <t>12639459275000</t>
  </si>
  <si>
    <t>WINDSOR NURSING CENTER PARTNERS OF LLANO LTD</t>
  </si>
  <si>
    <t>LLANO NURSING AND REHABILITATION CENTER</t>
  </si>
  <si>
    <t>12639461164000</t>
  </si>
  <si>
    <t>WINDSOR NURSING CENTER PARTNERS OF DEL RIO LTD</t>
  </si>
  <si>
    <t>VAL VERDE NURSING AND REHABILITATION CENTER</t>
  </si>
  <si>
    <t>12639461701000</t>
  </si>
  <si>
    <t>WINDSOR NURSING CENTER PARTNERS OF SEGUIN LTD</t>
  </si>
  <si>
    <t>WINDSOR NURSING AND REHAB CENTER OF SEGUIN</t>
  </si>
  <si>
    <t>12058501193000</t>
  </si>
  <si>
    <t>MULBERRY MANOR LLC</t>
  </si>
  <si>
    <t>12086772584001</t>
  </si>
  <si>
    <t>SENIOR CARE &amp; REHABILITATION CENTER - DECATUR</t>
  </si>
  <si>
    <t>12617217711000</t>
  </si>
  <si>
    <t>CYPRESSCARE LP</t>
  </si>
  <si>
    <t>GRACE CARE CENTER OF CYPRESS</t>
  </si>
  <si>
    <t>12632730318000</t>
  </si>
  <si>
    <t>RWS WEATHERFORD OPERATOR LLC</t>
  </si>
  <si>
    <t>COLLEGE PARK REHABILITATION AND CARE CENTER</t>
  </si>
  <si>
    <t>12088275461000</t>
  </si>
  <si>
    <t>COLONNADES HEALTH CARE CENTER LTD CO</t>
  </si>
  <si>
    <t>THE COLONNADES AT REFLECTION BAY</t>
  </si>
  <si>
    <t>12639305999000</t>
  </si>
  <si>
    <t>PM MANAGEMENT - FREDERICKSBURG NC LLC</t>
  </si>
  <si>
    <t>WINDCREST NURSING AND REHABILITATION CENTER</t>
  </si>
  <si>
    <t>12640170028000</t>
  </si>
  <si>
    <t>GFG MANAGEMENT SERVICES LLC</t>
  </si>
  <si>
    <t>17527149730004</t>
  </si>
  <si>
    <t>15625462955000</t>
  </si>
  <si>
    <t>CLEBURNE COUNTRY LLC</t>
  </si>
  <si>
    <t>SUMMER PLACE NURSING &amp; REHABILITATION</t>
  </si>
  <si>
    <t>12641364240000</t>
  </si>
  <si>
    <t>MINEOLA HEALTHCARE LLC</t>
  </si>
  <si>
    <t>12056999308001</t>
  </si>
  <si>
    <t>12058552980000</t>
  </si>
  <si>
    <t>THE DALLAS CENTER OF REHABILITATION LLC</t>
  </si>
  <si>
    <t>THE DALLAS CENTER OF REHABILITATION</t>
  </si>
  <si>
    <t>18416864165000</t>
  </si>
  <si>
    <t>WINDSOR N.H.R. PARTNERS OF BEAUMONT LTD</t>
  </si>
  <si>
    <t>JEFFERSON NURSING AND REHABILITATION CENTER</t>
  </si>
  <si>
    <t>12637898094000</t>
  </si>
  <si>
    <t>PM MANAGEMENT - HEWITT NC LLC</t>
  </si>
  <si>
    <t>THE COURTYARD AT HEWITT NURSING AND REHAB CENTER</t>
  </si>
  <si>
    <t>12642218122000</t>
  </si>
  <si>
    <t>EL PASO I ENTERPRISES L L C</t>
  </si>
  <si>
    <t>FRANKLIN HEIGHTS NURSING &amp; REHABILITATION</t>
  </si>
  <si>
    <t>EL PASO II ENTERPRISES L L C</t>
  </si>
  <si>
    <t>OASIS NURSING &amp; REHABILITATION CENTER</t>
  </si>
  <si>
    <t>12641346130000</t>
  </si>
  <si>
    <t>ARCHER HEALTHCARE PROVIDERS LLC</t>
  </si>
  <si>
    <t>12641344853000</t>
  </si>
  <si>
    <t>VERNON HEALTHCARE PROVIDERS LLC</t>
  </si>
  <si>
    <t>VERNON NURSING &amp; REHABILITATION CENTER</t>
  </si>
  <si>
    <t>12641347377000</t>
  </si>
  <si>
    <t>PADUCAH HEALTHCARE PROVIDERS LLC</t>
  </si>
  <si>
    <t>13522752115000</t>
  </si>
  <si>
    <t>TI - KERRVILLE LLC DBA TILLC - KERRVILLE LLC</t>
  </si>
  <si>
    <t>PLAZA ON THE RIVER NURSING &amp; REHABILITATION CENTER</t>
  </si>
  <si>
    <t>12086772584003</t>
  </si>
  <si>
    <t>ROYSE CITY HEALTH AND REHABILITATION CENTER</t>
  </si>
  <si>
    <t>12643992022000</t>
  </si>
  <si>
    <t>CEDAR HILL NURSING HOME INC</t>
  </si>
  <si>
    <t>12637973046000</t>
  </si>
  <si>
    <t>BRINKER SCC LLC</t>
  </si>
  <si>
    <t>SENIOR CARE HEALTH &amp; REHAB CENTER-DENTON</t>
  </si>
  <si>
    <t>12637974150000</t>
  </si>
  <si>
    <t>HG SCC LLC</t>
  </si>
  <si>
    <t>HONEY GROVE NURSING CENTER</t>
  </si>
  <si>
    <t>12637973491000</t>
  </si>
  <si>
    <t>CRESTWOOD SCC LLC</t>
  </si>
  <si>
    <t>12637972642000</t>
  </si>
  <si>
    <t>BELTLINE SCC LLC</t>
  </si>
  <si>
    <t>12637973814000</t>
  </si>
  <si>
    <t>FAIRPARK SCC LLC</t>
  </si>
  <si>
    <t>SENIOR CARE HEALTH AND REHAB CENTER DALLAS</t>
  </si>
  <si>
    <t>12637974572000</t>
  </si>
  <si>
    <t>LAKEPOINTE SCC LLC</t>
  </si>
  <si>
    <t>12637976312000</t>
  </si>
  <si>
    <t>RW SCC LLC</t>
  </si>
  <si>
    <t>12637975694000</t>
  </si>
  <si>
    <t>REDOAK SCC LLC</t>
  </si>
  <si>
    <t>12637975363000</t>
  </si>
  <si>
    <t>PLEASANTMANOR SCC LLC</t>
  </si>
  <si>
    <t>12637976064000</t>
  </si>
  <si>
    <t>ROWLETT SCC LLC</t>
  </si>
  <si>
    <t>ROWLETT HEALTH AND REHABILITATION CENTER</t>
  </si>
  <si>
    <t>12637977450000</t>
  </si>
  <si>
    <t>WHITESBORO SCC LLC</t>
  </si>
  <si>
    <t>WHITESBORO HEALTH AND REHABILITATION CENTER</t>
  </si>
  <si>
    <t>12637974994000</t>
  </si>
  <si>
    <t>MULLICAN SENIOR CARE CENTER LLC</t>
  </si>
  <si>
    <t>12637977104000</t>
  </si>
  <si>
    <t>VINTAGE SCC LLC</t>
  </si>
  <si>
    <t>17430180467000</t>
  </si>
  <si>
    <t>THE VILLAGE AT GLEANNLOCH FARMS INC</t>
  </si>
  <si>
    <t>THE VILLAGE AT GLEANNLOCH FARMS</t>
  </si>
  <si>
    <t>12646162771000</t>
  </si>
  <si>
    <t>MERIDIAN HELPING HANDS INC</t>
  </si>
  <si>
    <t>12602409208002</t>
  </si>
  <si>
    <t>AMERISA COURT</t>
  </si>
  <si>
    <t>12641877068000</t>
  </si>
  <si>
    <t>MARSHALL MANOR HEALTHCARE LLC</t>
  </si>
  <si>
    <t>MARSHALL MANOR NURSING AND REHABILITATION CENTER</t>
  </si>
  <si>
    <t>18003910413000</t>
  </si>
  <si>
    <t>S.U.R. LLC</t>
  </si>
  <si>
    <t>ABILENE NURSING AND REHABILITATION CENTER</t>
  </si>
  <si>
    <t>CYPRESS HEALTH CARE INC</t>
  </si>
  <si>
    <t>ATHENS HEALTHCARE AND REHABILITATION CENTER</t>
  </si>
  <si>
    <t>13523614587000</t>
  </si>
  <si>
    <t>12646120092000</t>
  </si>
  <si>
    <t>PARK PLAZA LTC PARTNERS INC</t>
  </si>
  <si>
    <t>12644649829000</t>
  </si>
  <si>
    <t>BANDERA ELITE HOLDINGS INC</t>
  </si>
  <si>
    <t>CEDAR CREEK NURSING AND REHABILITATION CENTER</t>
  </si>
  <si>
    <t>12644649118000</t>
  </si>
  <si>
    <t>SULPHUR SPRINGS ELITE HOLDINGS INC</t>
  </si>
  <si>
    <t>SUNNY SPRINGS NURSING AND REHAB</t>
  </si>
  <si>
    <t>12604326962000</t>
  </si>
  <si>
    <t>GRANITE MESA HEALTH CENTER LTD</t>
  </si>
  <si>
    <t>GRANITE MESA HEALTH CENTER</t>
  </si>
  <si>
    <t>12621983035000</t>
  </si>
  <si>
    <t>HERITAGE PARK OF KATY LLC</t>
  </si>
  <si>
    <t>HERITAGE PARK OF KATY NURSING AND REHABILITATION</t>
  </si>
  <si>
    <t>12645371498000</t>
  </si>
  <si>
    <t>CALDWELL II ENTERPRISES LLC</t>
  </si>
  <si>
    <t>COPPERAS HOLLOW NURSING &amp; REHABILITATION CENTER</t>
  </si>
  <si>
    <t>12614013295000</t>
  </si>
  <si>
    <t>PINNACLE HEALTH FACILITIES XXX LP</t>
  </si>
  <si>
    <t>12614013139000</t>
  </si>
  <si>
    <t>PINNACLE HEALTH FACILITIES XXIX LP</t>
  </si>
  <si>
    <t>12619093607000</t>
  </si>
  <si>
    <t>REGENCY NURSING CENTER PARTNERS OF BASTROP LTD</t>
  </si>
  <si>
    <t>BASTROP LOST PINES NURSING &amp; REHABILITATION CENTER</t>
  </si>
  <si>
    <t>17422322473005</t>
  </si>
  <si>
    <t>THE HEIGHTS ON HUEBNER</t>
  </si>
  <si>
    <t>12705385156000</t>
  </si>
  <si>
    <t>COUNTY OF THROCKMORTON</t>
  </si>
  <si>
    <t>THROCKMORTON COUNTY NURSING HOME</t>
  </si>
  <si>
    <t>17413884200005</t>
  </si>
  <si>
    <t>KENDALL HOUSE WELLNESS AND REHABILITATION</t>
  </si>
  <si>
    <t>COLORADO COUNTY DEVELOPMENT GROUP LLC</t>
  </si>
  <si>
    <t>TRUCARE LIVING CENTERS-COLUMBUS</t>
  </si>
  <si>
    <t>12701465606000</t>
  </si>
  <si>
    <t>B &amp; H CARE CENTERS LLC</t>
  </si>
  <si>
    <t>17524131079001</t>
  </si>
  <si>
    <t>TEXADA INC</t>
  </si>
  <si>
    <t>WISTERIA PLACE NURSING &amp; REHABILITATION CENTER</t>
  </si>
  <si>
    <t>12703285531000</t>
  </si>
  <si>
    <t>SCC PARTNERS INC</t>
  </si>
  <si>
    <t>SENIOR CARE HEALTH AND REHAB CENTER - BRIDGEPORT</t>
  </si>
  <si>
    <t>18707941722000</t>
  </si>
  <si>
    <t>REGENT CARE SAN MARCOS B-3 LIMITED PARTN</t>
  </si>
  <si>
    <t>REGENT CARE CENTER OF SAN MARCOS</t>
  </si>
  <si>
    <t>12635202471000</t>
  </si>
  <si>
    <t>LEGEND OAKS - WEST HOUSTON LLC</t>
  </si>
  <si>
    <t>LEGEND OAKS HEALTHCARE AND REHAB - WEST HOUSTON</t>
  </si>
  <si>
    <t>12646210208000</t>
  </si>
  <si>
    <t>SSNC, INC.</t>
  </si>
  <si>
    <t>ROCK CREEK HEALTH AND REHABILITATION</t>
  </si>
  <si>
    <t>15625979560000</t>
  </si>
  <si>
    <t>ARC LAKEWAY SNF LLC</t>
  </si>
  <si>
    <t>BROOKDALE LAKEWAY 2</t>
  </si>
  <si>
    <t>12627475135000</t>
  </si>
  <si>
    <t>LIFELONG INDEPENDENCE &amp; FITNESS ENRICHMENT CTR INC</t>
  </si>
  <si>
    <t>LIFE CENTER SPECIALTY HOSPITAL</t>
  </si>
  <si>
    <t>12627462273000</t>
  </si>
  <si>
    <t>BANDERA HEALTHCARE AND REHABILITATION CENTER LLC</t>
  </si>
  <si>
    <t>BANDERA REHABILITATION AND HEALTH CARE CENTER</t>
  </si>
  <si>
    <t>12626378181000</t>
  </si>
  <si>
    <t>BELMONT CARE CENTER LTD CO</t>
  </si>
  <si>
    <t>THE BELMONT AT TWIN CREEKS</t>
  </si>
  <si>
    <t>18000048233000</t>
  </si>
  <si>
    <t>ARC WILLOWBROOK LLC</t>
  </si>
  <si>
    <t>BROOKDALE WILLOWBROOK PLACE</t>
  </si>
  <si>
    <t>12708065086000</t>
  </si>
  <si>
    <t>GOLDTHWAITE I ENTERPRISES LLC</t>
  </si>
  <si>
    <t>GOLDTHWAITE HEALTH &amp; REHABILITATION CENTER</t>
  </si>
  <si>
    <t>19434865903000</t>
  </si>
  <si>
    <t>OAKS BHP, LLC</t>
  </si>
  <si>
    <t>OAKS NURSING CENTER</t>
  </si>
  <si>
    <t>12602419884000</t>
  </si>
  <si>
    <t>POMERADO RANCH HEALTHCARE INC</t>
  </si>
  <si>
    <t>GOLDEN ACRES LIVING AND REHABILITATION CENTER</t>
  </si>
  <si>
    <t>12647703169000</t>
  </si>
  <si>
    <t>MASON DESSAU OP LLC</t>
  </si>
  <si>
    <t>CEDAR VIEW REHABILITATION AND HEALTHCARE CENTER</t>
  </si>
  <si>
    <t>12709336239000</t>
  </si>
  <si>
    <t>HSMTX REUNION PLAZA LLC</t>
  </si>
  <si>
    <t>REUNION PLAZA SENIOR CARE CENTER</t>
  </si>
  <si>
    <t>12709338318000</t>
  </si>
  <si>
    <t>HSMTX WATERTON PLAZA LLC</t>
  </si>
  <si>
    <t>THE WATERTON PLAZA SENIOR CARE</t>
  </si>
  <si>
    <t>12708602813000</t>
  </si>
  <si>
    <t>VIDOR I ENTERPRISES LLC</t>
  </si>
  <si>
    <t>VIDOR HEALTH &amp; REHABILITATION CENTER</t>
  </si>
  <si>
    <t>12606684012000</t>
  </si>
  <si>
    <t>CYPRESSWOOD SNF OPERATIONS LLC</t>
  </si>
  <si>
    <t>VILLA TOSCANA AT CYPRESS WOODS</t>
  </si>
  <si>
    <t>12711426762000</t>
  </si>
  <si>
    <t>HARLINGEN HEALTHCARE INC</t>
  </si>
  <si>
    <t>VERANDA REHABILITATION AND HEALTHCARE</t>
  </si>
  <si>
    <t>MCALLEN CARE ASSOCIATES INC</t>
  </si>
  <si>
    <t>GRAND TERRACE REHABILITATION AND HEALTHCARE</t>
  </si>
  <si>
    <t>12711427059000</t>
  </si>
  <si>
    <t>BROWNSVILLE CARE ASSOCIATES INC</t>
  </si>
  <si>
    <t>ALTA VISTA REHABILITATION AND HEALTHCARE</t>
  </si>
  <si>
    <t>12709802396000</t>
  </si>
  <si>
    <t>BAY OAKS SNF LLC</t>
  </si>
  <si>
    <t>THE LAKES AT TEXAS CITY</t>
  </si>
  <si>
    <t>12709804087000</t>
  </si>
  <si>
    <t>BELLMIRE SNF, LLC</t>
  </si>
  <si>
    <t>12709804806000</t>
  </si>
  <si>
    <t>BIRMINGHAM SNF, LLC</t>
  </si>
  <si>
    <t>12709807601000</t>
  </si>
  <si>
    <t>BLUEBONNET SNF, LLC</t>
  </si>
  <si>
    <t>12709807890000</t>
  </si>
  <si>
    <t>CLARKSVILLE SNF LLC</t>
  </si>
  <si>
    <t>12709808906000</t>
  </si>
  <si>
    <t>COLONIAL MANOR NH SNF LLC</t>
  </si>
  <si>
    <t>12709825249000</t>
  </si>
  <si>
    <t>WHITE SETTLEMENT SNF LLC</t>
  </si>
  <si>
    <t>12709824838000</t>
  </si>
  <si>
    <t>WEDGEWOOD SNF LLC</t>
  </si>
  <si>
    <t>12709822154000</t>
  </si>
  <si>
    <t>SANTA FE SNF LLC</t>
  </si>
  <si>
    <t>12709818210000</t>
  </si>
  <si>
    <t>PARK VIEW SNF LLC</t>
  </si>
  <si>
    <t>12709817931000</t>
  </si>
  <si>
    <t>PALO PINTO SNF LLC</t>
  </si>
  <si>
    <t>MESQUITE NH SNF LLC</t>
  </si>
  <si>
    <t>RENAISSANCE SNF LLC</t>
  </si>
  <si>
    <t>12709808203000</t>
  </si>
  <si>
    <t>CLYDE SNF, LLC</t>
  </si>
  <si>
    <t>12709809284000</t>
  </si>
  <si>
    <t>COURTYARD SNF LLC</t>
  </si>
  <si>
    <t>12709812205000</t>
  </si>
  <si>
    <t>CROWELL SNF, LLC</t>
  </si>
  <si>
    <t>12709813781000</t>
  </si>
  <si>
    <t>GREENVILLE SNF LLC</t>
  </si>
  <si>
    <t>12709801844000</t>
  </si>
  <si>
    <t>BALCH SPRINGS SNF LLC</t>
  </si>
  <si>
    <t>12709822840000</t>
  </si>
  <si>
    <t>STONEBROOK MANOR SNF LLC</t>
  </si>
  <si>
    <t>ADVANCED REHABILITATION &amp; HEALTHCARE OF LIVE OAK</t>
  </si>
  <si>
    <t>SOUTHEAST SNF LLC</t>
  </si>
  <si>
    <t>MCALLEN SNF LLC</t>
  </si>
  <si>
    <t>COLONIAL MANOR SNF LLC</t>
  </si>
  <si>
    <t>12709813484000</t>
  </si>
  <si>
    <t>GARDENDALE SNF, LLC</t>
  </si>
  <si>
    <t>HENDERSON SNF LLC</t>
  </si>
  <si>
    <t>12709814201000</t>
  </si>
  <si>
    <t>LUBBOCK NH SNF, LLC</t>
  </si>
  <si>
    <t>12709824465000</t>
  </si>
  <si>
    <t>VISTA HILLS SNF LLC</t>
  </si>
  <si>
    <t>12709816115000</t>
  </si>
  <si>
    <t>MONTEREY SNF, LLC</t>
  </si>
  <si>
    <t>12709816735000</t>
  </si>
  <si>
    <t>MUNDAY SNF, LLC</t>
  </si>
  <si>
    <t>12709819465000</t>
  </si>
  <si>
    <t>PITTSBURG SNF, LLC</t>
  </si>
  <si>
    <t>12709819804000</t>
  </si>
  <si>
    <t>PRAIRIE HOUSE SNF, LLC</t>
  </si>
  <si>
    <t>EL PASO SNF LLC</t>
  </si>
  <si>
    <t>12709820059000</t>
  </si>
  <si>
    <t>RIVER OAKS SNF, LLC</t>
  </si>
  <si>
    <t>ROSENBERG SNF LLC</t>
  </si>
  <si>
    <t>12709823103000</t>
  </si>
  <si>
    <t>SULPHUR SPRINGS SNF LLC</t>
  </si>
  <si>
    <t>12709824234000</t>
  </si>
  <si>
    <t>VERNON SNF, LLC</t>
  </si>
  <si>
    <t>ADVANCED REHABILITATION AND HEALTHCARE OF VERNON</t>
  </si>
  <si>
    <t>12708995712000</t>
  </si>
  <si>
    <t>SAGEBROOK SCC LLC</t>
  </si>
  <si>
    <t>SAGEBROOK SN HEALTH CENTER</t>
  </si>
  <si>
    <t>12708991547000</t>
  </si>
  <si>
    <t>HEARTHSTONE SCC LLC</t>
  </si>
  <si>
    <t>HEARTHSTONE SN HEALTH CENTER</t>
  </si>
  <si>
    <t>12708994103000</t>
  </si>
  <si>
    <t>PARK BEND SCC LLC</t>
  </si>
  <si>
    <t>PARK BEND SN HEALTH CENTER</t>
  </si>
  <si>
    <t>12708992347000</t>
  </si>
  <si>
    <t>STONEBRIDGE SCC LLC</t>
  </si>
  <si>
    <t>STONEBRIDGE SN HEALTH CENTER</t>
  </si>
  <si>
    <t>12633775734000</t>
  </si>
  <si>
    <t>CASCADE-KENDALL HEALTH SERVICES LTD</t>
  </si>
  <si>
    <t>CIBOLO CREEK</t>
  </si>
  <si>
    <t>12648018344000</t>
  </si>
  <si>
    <t>THE VILLAS OF MOUNT PLEASANT LLC</t>
  </si>
  <si>
    <t>GREENHILL VILLAS</t>
  </si>
  <si>
    <t>12715721325000</t>
  </si>
  <si>
    <t>SOMERVELL COUNTY HOSPITAL AUTHORITY</t>
  </si>
  <si>
    <t>GLEN ROSE NURSING AND REHAB CENTER</t>
  </si>
  <si>
    <t>12711811906000</t>
  </si>
  <si>
    <t>WINDSOR NURSING CENTER PARTNERS OF DUVAL, LTD.</t>
  </si>
  <si>
    <t>WINDSOR NURSING AND REHABILITATION CENTER OF DUVAL</t>
  </si>
  <si>
    <t>RJ MERIDIAN CARE ALTA VISTA LLC</t>
  </si>
  <si>
    <t>MERIDIAN CARE MONTE VISTA</t>
  </si>
  <si>
    <t>12709470772000</t>
  </si>
  <si>
    <t>SENIOR SUITE CARE &amp; REHAB LLC</t>
  </si>
  <si>
    <t>63SENIOR SUITE CARE &amp; REHAB LLC</t>
  </si>
  <si>
    <t>12705785827000</t>
  </si>
  <si>
    <t>NORTHPOINTE LTC LTD</t>
  </si>
  <si>
    <t>GRACE CARE CENTER AT NORTHPOINTE</t>
  </si>
  <si>
    <t>12716874347000</t>
  </si>
  <si>
    <t>STEPHENVILLE I ENTERPRISES, LLC</t>
  </si>
  <si>
    <t>STEPHENVILLE NURSING AND REHABILITATION</t>
  </si>
  <si>
    <t>12717750827000</t>
  </si>
  <si>
    <t>PM MANAGEMENT - FRISCO NC LLC</t>
  </si>
  <si>
    <t>12717751379000</t>
  </si>
  <si>
    <t>PM MANAGEMENT GARLAND NC LLC</t>
  </si>
  <si>
    <t>12717752963000</t>
  </si>
  <si>
    <t>PM MANAGEMENT LEWISVILLE NC LLC</t>
  </si>
  <si>
    <t>12717750223000</t>
  </si>
  <si>
    <t>PM MANAGEMENT - DENISON NC LLC</t>
  </si>
  <si>
    <t>12717749613000</t>
  </si>
  <si>
    <t>PM MANAGEMENT - ALLEN NC LLC</t>
  </si>
  <si>
    <t>12709823590000</t>
  </si>
  <si>
    <t>PINECREST SNF, LLC</t>
  </si>
  <si>
    <t>12709804426000</t>
  </si>
  <si>
    <t>BENBROOK SNF LLC</t>
  </si>
  <si>
    <t>12711411319000</t>
  </si>
  <si>
    <t>MASON COPPELL OP LLC</t>
  </si>
  <si>
    <t>SANDY LAKE REHABILITATION AND CARE CENTER</t>
  </si>
  <si>
    <t>12708003889000</t>
  </si>
  <si>
    <t>WINDSOR NURSING CENTER PARTNERS PFLUGERVILLE, LTD.</t>
  </si>
  <si>
    <t>PFLUGERVILLE NURSING AND REHABILITATION CENTER</t>
  </si>
  <si>
    <t>12642453190000</t>
  </si>
  <si>
    <t>PHCC-RIVERSIDE REHAB AND HEALTH CARE CENTER, LLC</t>
  </si>
  <si>
    <t>RIVERSIDE REHABILITATION AND HEALTH CARE CENTER</t>
  </si>
  <si>
    <t>12641984484001</t>
  </si>
  <si>
    <t>CARLYLE HEALTH CARE CENTER LTD CO</t>
  </si>
  <si>
    <t>THE CARLYLE AT STONEBRIDGE PARK</t>
  </si>
  <si>
    <t>12716891754001</t>
  </si>
  <si>
    <t>MARSHALL SNF, LLC</t>
  </si>
  <si>
    <t>MARSHALL MANOR WEST</t>
  </si>
  <si>
    <t>12720627160000</t>
  </si>
  <si>
    <t>REGAL SNF, LLC</t>
  </si>
  <si>
    <t>12720624019000</t>
  </si>
  <si>
    <t>SEYMOUR SNF, LLC</t>
  </si>
  <si>
    <t>12720746952000</t>
  </si>
  <si>
    <t>CROCKETT SENIOR CARE, LLC</t>
  </si>
  <si>
    <t>GARLAND SNF LLC</t>
  </si>
  <si>
    <t>ADVANCED HEALTH &amp; REHAB CENTER OF GARLAND</t>
  </si>
  <si>
    <t>12709998335000</t>
  </si>
  <si>
    <t>PECAN VALLEY HEALTHCARE, LLC</t>
  </si>
  <si>
    <t>PECAN VALLEY REHABILITATION AND HEALTHCARE CENTER</t>
  </si>
  <si>
    <t>12709816974000</t>
  </si>
  <si>
    <t>LEGEND OAKS - NORTH HOUSTON LLC</t>
  </si>
  <si>
    <t>LEGEND OAKS HEALTHCARE AND REHAB N. WILLOWBROOK</t>
  </si>
  <si>
    <t>15216797470001</t>
  </si>
  <si>
    <t>D000523106</t>
  </si>
  <si>
    <t>PLUM CREEK HEALTH CARE CENTER</t>
  </si>
  <si>
    <t>15220670887000</t>
  </si>
  <si>
    <t>D000521503</t>
  </si>
  <si>
    <t>IHS ACQUISITION NO 139 INC</t>
  </si>
  <si>
    <t>PARKWOOD PLACE HEALTHCARE CENTER</t>
  </si>
  <si>
    <t>15220671026000</t>
  </si>
  <si>
    <t>D000518805</t>
  </si>
  <si>
    <t>IHS ACQUISITION NO 133 INC</t>
  </si>
  <si>
    <t>GRAND PRAIRIE HEALTHCARE CENTER</t>
  </si>
  <si>
    <t>15220670903000</t>
  </si>
  <si>
    <t>D000512905</t>
  </si>
  <si>
    <t>IHS ACQUISITION NO I38 INC</t>
  </si>
  <si>
    <t>HERITAGE AT LONGVIEW HEALTHCARE CENTER</t>
  </si>
  <si>
    <t>15220670861000</t>
  </si>
  <si>
    <t>D000511404</t>
  </si>
  <si>
    <t>IHS ACQUISITION NO 140 INC</t>
  </si>
  <si>
    <t>15220667750000</t>
  </si>
  <si>
    <t>IHS ACQUISITION NO 129 INC</t>
  </si>
  <si>
    <t>HERITAGE MANOR HEALTHCARE CENTER</t>
  </si>
  <si>
    <t>15220671042000</t>
  </si>
  <si>
    <t>D000499404</t>
  </si>
  <si>
    <t>IHS ACQUISITION NO 131 INC</t>
  </si>
  <si>
    <t>HORIZON HEALTHCARE CENTER OF EL PASO</t>
  </si>
  <si>
    <t>12720114268000</t>
  </si>
  <si>
    <t>MARKET BAYOU HEALTHCARE INC</t>
  </si>
  <si>
    <t>MONTEBELLO WELLNESS CENTER</t>
  </si>
  <si>
    <t>12719310935000</t>
  </si>
  <si>
    <t>SAVOY HEALTHCARE INC</t>
  </si>
  <si>
    <t>HERITAGE GARDENS REHABILITATION AND HEALTHCARE</t>
  </si>
  <si>
    <t>D001000665</t>
  </si>
  <si>
    <t>12723735499000</t>
  </si>
  <si>
    <t>KILGORE I ENTERPRISES, LLC</t>
  </si>
  <si>
    <t>KILGORE HEALTH &amp; REHABILITATION</t>
  </si>
  <si>
    <t>12724317164000</t>
  </si>
  <si>
    <t>MUENSTER I ENTERPRISES, LLC</t>
  </si>
  <si>
    <t>MUENSTER HEALTH &amp; REHABILITATION</t>
  </si>
  <si>
    <t>12723565698000</t>
  </si>
  <si>
    <t>ELITE LTC PROPERTIES OF BERTRAM, LLC</t>
  </si>
  <si>
    <t>BERTRAM NURSING AND REHAB CENTER</t>
  </si>
  <si>
    <t>12723736810000</t>
  </si>
  <si>
    <t>CUERO I ENTERPRISES LLC</t>
  </si>
  <si>
    <t>MISSION NURSING &amp; REHABILITATION</t>
  </si>
  <si>
    <t>MEXIA LTC PARTNERS INC</t>
  </si>
  <si>
    <t>MEXIA LTC NURSING AND REHABILITATION</t>
  </si>
  <si>
    <t>12717582543000</t>
  </si>
  <si>
    <t>LEGEND OAKS - ENNIS, LLC</t>
  </si>
  <si>
    <t>LEGEND OAKS HEALTHCARE AND REHABILITATION - ENNIS</t>
  </si>
  <si>
    <t>12020418146000</t>
  </si>
  <si>
    <t>PM MANAGEMENT - SAN ANGELO NC I, LLC</t>
  </si>
  <si>
    <t>TRISUN CARE CENTER MEADOW CREEK</t>
  </si>
  <si>
    <t>12718614527000</t>
  </si>
  <si>
    <t>T &amp; M GERIATRIC REHABILITATION, LLC</t>
  </si>
  <si>
    <t>FALLBROOK NURSING &amp; REHABILITATION</t>
  </si>
  <si>
    <t>12634113976000</t>
  </si>
  <si>
    <t>SR SENIOR COMMUNITY LTD CO</t>
  </si>
  <si>
    <t>SAN REMO</t>
  </si>
  <si>
    <t>12724742411000</t>
  </si>
  <si>
    <t>PECAN TREE SCC LLC</t>
  </si>
  <si>
    <t>PECAN TREE REHAB AND HEALTHCARE CENTER</t>
  </si>
  <si>
    <t>12724741991000</t>
  </si>
  <si>
    <t>HILL COUNTRY SCC LLC</t>
  </si>
  <si>
    <t>SENIOR CARE OF DRIPPING SPRINGS</t>
  </si>
  <si>
    <t>12724742163000</t>
  </si>
  <si>
    <t>JACKSONVILLE SCC LLC</t>
  </si>
  <si>
    <t>SENIOR CARE OF JACKSONVILLE</t>
  </si>
  <si>
    <t>12724742312000</t>
  </si>
  <si>
    <t>MIDLAND SCC LLC</t>
  </si>
  <si>
    <t>SENIOR CARE OF MIDLAND</t>
  </si>
  <si>
    <t>12724742544000</t>
  </si>
  <si>
    <t>SAN ANGELO SCC LLC</t>
  </si>
  <si>
    <t>SENIOR CARE OF SAN ANGELO</t>
  </si>
  <si>
    <t>12724716670000</t>
  </si>
  <si>
    <t>DEVINE I ENTERPRISES LLC</t>
  </si>
  <si>
    <t>DEVINE HEALTH &amp; REHABILITATION</t>
  </si>
  <si>
    <t>KENEDY I ENTERPRISES LLC</t>
  </si>
  <si>
    <t>KENEDY HEALTH &amp; REHABILITATION</t>
  </si>
  <si>
    <t>12718288553000</t>
  </si>
  <si>
    <t>MEDSTAR CARE CENTER INC</t>
  </si>
  <si>
    <t>12728399168000</t>
  </si>
  <si>
    <t>VAN HEALTHCARE PARTNERS, LLC</t>
  </si>
  <si>
    <t>VAN HEALTHCARE, LLC</t>
  </si>
  <si>
    <t>PALESTINE DEVELOPMENT GROUP LLC</t>
  </si>
  <si>
    <t>TRUCARE LIVING CENTERS</t>
  </si>
  <si>
    <t>12632350471000</t>
  </si>
  <si>
    <t>FORT WORTH CENTER OF REHABILITATION LLC</t>
  </si>
  <si>
    <t>FORT WORTH CENTER OF REHABILITATION</t>
  </si>
  <si>
    <t>12728464012000</t>
  </si>
  <si>
    <t>HEREFORD I ENTERPRISES, LLC</t>
  </si>
  <si>
    <t>HEREFORD NURSING &amp; REHABILITATION</t>
  </si>
  <si>
    <t>12732034405000</t>
  </si>
  <si>
    <t>MERIDIAN LTC LTD</t>
  </si>
  <si>
    <t>APEX SECURE CARE BROWNFIELD</t>
  </si>
  <si>
    <t>YOAKUM COUNTY</t>
  </si>
  <si>
    <t>SHINNERY OAKS COMMUNITY</t>
  </si>
  <si>
    <t>12729516778000</t>
  </si>
  <si>
    <t>RS GOLDEN TRIANGLE LLC</t>
  </si>
  <si>
    <t>OAK GROVE NURSING HOME</t>
  </si>
  <si>
    <t>12728871521000</t>
  </si>
  <si>
    <t>BROWNWOOD III ENTERPRISES LLC</t>
  </si>
  <si>
    <t>CARE NURSING &amp; REHABILITATION</t>
  </si>
  <si>
    <t>MI CASITA LTC PARTNERS INC</t>
  </si>
  <si>
    <t>LAKERIDGE LTC PARTNERS INC</t>
  </si>
  <si>
    <t>LAKERIDGE LTC PARTNERS, INC.</t>
  </si>
  <si>
    <t>12055821859000</t>
  </si>
  <si>
    <t>PINNACLE HEALTH FACILITIES XIX LP</t>
  </si>
  <si>
    <t>12728870416000</t>
  </si>
  <si>
    <t>BROWNWOOD II ENTERPRISES LLC</t>
  </si>
  <si>
    <t>OAK RIDGE MANOR</t>
  </si>
  <si>
    <t>12722043085000</t>
  </si>
  <si>
    <t>RJ MERIDIAN CARE OF GALVESTON LLC</t>
  </si>
  <si>
    <t>THE MERIDIAN</t>
  </si>
  <si>
    <t>12607178618000</t>
  </si>
  <si>
    <t>KND DEVELOPMENT 57 LLC</t>
  </si>
  <si>
    <t>12607178618001</t>
  </si>
  <si>
    <t>12607178618002</t>
  </si>
  <si>
    <t>KINDRED TRANSITIONAL CARE AND REHAB GRAPEVINE</t>
  </si>
  <si>
    <t>12055822469000</t>
  </si>
  <si>
    <t>PINNACLE HEALTH FACILITIES XX LP</t>
  </si>
  <si>
    <t>OAK PARK NURSING AND REHABILITATION CENTER</t>
  </si>
  <si>
    <t>12007099810001</t>
  </si>
  <si>
    <t>LONGHORN VILLAGE</t>
  </si>
  <si>
    <t>12712962609000</t>
  </si>
  <si>
    <t>PHCC - BRODIE RANCH REHAB &amp; HEALTHCARE CTR LLC</t>
  </si>
  <si>
    <t>SOUTH OAKS REHABILITATION AND HEALTHCARE CENTER</t>
  </si>
  <si>
    <t>12720527220000</t>
  </si>
  <si>
    <t>PALO DURO MANAGEMENT LLC</t>
  </si>
  <si>
    <t>THE HEIGHTS OF GONZALES</t>
  </si>
  <si>
    <t>12735617701000</t>
  </si>
  <si>
    <t>TRINITY NURSING AND REHABILITATION LP</t>
  </si>
  <si>
    <t>12734079481000</t>
  </si>
  <si>
    <t>SCHERTZ I ENTERPRISES LLC</t>
  </si>
  <si>
    <t>SILVER TREE NURSING AND REHAB CENTER</t>
  </si>
  <si>
    <t>12645496816000</t>
  </si>
  <si>
    <t>JSC LAKE HIGHLANDS OPERATIONS LP</t>
  </si>
  <si>
    <t>VILLAGES OF LAKE HIGHLANDS</t>
  </si>
  <si>
    <t>12737579511000</t>
  </si>
  <si>
    <t>COMMUNITY SCC LLC</t>
  </si>
  <si>
    <t>SENIOR CARE AT STEPHENVILLE</t>
  </si>
  <si>
    <t>12735155215000</t>
  </si>
  <si>
    <t>SOUTHWEST LTC KILGORE, LTD.</t>
  </si>
  <si>
    <t>12737580865000</t>
  </si>
  <si>
    <t>MISSION SCC LLC</t>
  </si>
  <si>
    <t>MISSION NURSING &amp; REHABILITATION CENTER</t>
  </si>
  <si>
    <t>HMG PARK MANOR OF DEERBROOK LLC</t>
  </si>
  <si>
    <t>DEERBROOK SKILLED NURSING AND REHAB CENTER</t>
  </si>
  <si>
    <t>12059209903000</t>
  </si>
  <si>
    <t>THE HEIGHTS OF TYLER</t>
  </si>
  <si>
    <t>17523109704003</t>
  </si>
  <si>
    <t>17532650201000</t>
  </si>
  <si>
    <t>NEW ERA NURSING &amp; REHABILITATION LLP</t>
  </si>
  <si>
    <t>12635854784000</t>
  </si>
  <si>
    <t>EMERICARE, INC.</t>
  </si>
  <si>
    <t>EMERITUS AT PLAZA ON THE RIVER</t>
  </si>
  <si>
    <t>12740994780000</t>
  </si>
  <si>
    <t>PM MANAGEMENT - GOLDEN TRIANGLE NC I LLC</t>
  </si>
  <si>
    <t>12740995977000</t>
  </si>
  <si>
    <t>PM MANAGEMENT-GOLDEN TRIANGLE NC III LLC</t>
  </si>
  <si>
    <t>12740992818000</t>
  </si>
  <si>
    <t>PM MANAGEMENT - CORSICANA NC II LLC</t>
  </si>
  <si>
    <t>12739550239000</t>
  </si>
  <si>
    <t>FORT WORTH WEST SIDE LTD</t>
  </si>
  <si>
    <t>12739190671000</t>
  </si>
  <si>
    <t>WEIMAR LTC PARTNERS INC</t>
  </si>
  <si>
    <t>PARKVIEW MANOR NURSING AND REHABILITATION</t>
  </si>
  <si>
    <t>12740192328000</t>
  </si>
  <si>
    <t>SOUTHERN OAKS HEALTHCARE, INC.</t>
  </si>
  <si>
    <t>WISTERIA PLACE</t>
  </si>
  <si>
    <t>12740996546000</t>
  </si>
  <si>
    <t>PM MANAGEMENT - GOLDEN TRIANGLE NC IV LL</t>
  </si>
  <si>
    <t>LAKE ARTHUR PLACE</t>
  </si>
  <si>
    <t>12740993535000</t>
  </si>
  <si>
    <t>PM MANAGEMENT - CORSICANA NC III LLC</t>
  </si>
  <si>
    <t>12740995365000</t>
  </si>
  <si>
    <t>PM MANAGEMENT - GOLDEN TRIANGLE NC II LL</t>
  </si>
  <si>
    <t>12734226538000</t>
  </si>
  <si>
    <t>SWEET NECHES PROPERTIES LTD</t>
  </si>
  <si>
    <t>RAYBURN HEALTH CARE &amp; REHABILITATION</t>
  </si>
  <si>
    <t>SOUTH DALLAS NURSING AND REHABILITATION</t>
  </si>
  <si>
    <t>12734629905000</t>
  </si>
  <si>
    <t>LEGEND OAKS - KYLE LLC</t>
  </si>
  <si>
    <t>LEGEND OAKS HEALTHCARE AND REHABILITATION - KYLE</t>
  </si>
  <si>
    <t>12736474250000</t>
  </si>
  <si>
    <t>ONION CREEK SCC LLC</t>
  </si>
  <si>
    <t>SENIOR CARE OF ONION CREEK</t>
  </si>
  <si>
    <t>HMG PARK MANOR OF THE WOODLANDS LLC</t>
  </si>
  <si>
    <t>PARK MANOR OF THE WOODLANDS</t>
  </si>
  <si>
    <t>12746432454000</t>
  </si>
  <si>
    <t>PM MANAGEMENT - KILLEEN III NC LLC</t>
  </si>
  <si>
    <t>HILL COUNTRY REHABILITATION AND NURSING CENTER</t>
  </si>
  <si>
    <t>12746431795000</t>
  </si>
  <si>
    <t>PM MANAGEMENT - KILLEEN II NC LLC</t>
  </si>
  <si>
    <t>12745469358000</t>
  </si>
  <si>
    <t>DECATUR I ENTERPRISES LLC</t>
  </si>
  <si>
    <t>THE HILLS NURSING &amp; REHABILITATION</t>
  </si>
  <si>
    <t>12746431050000</t>
  </si>
  <si>
    <t>PM MANAGEMENT-KILLEEN I NC LLC</t>
  </si>
  <si>
    <t>THE ROSEWOOD RETIREMENT COMMUNITY</t>
  </si>
  <si>
    <t>12746433031000</t>
  </si>
  <si>
    <t>PM MANAGEMENT - KILLEEN IV NC LLC</t>
  </si>
  <si>
    <t>WNDCREST REHAB AND NURSING CENTER</t>
  </si>
  <si>
    <t>12730145666000</t>
  </si>
  <si>
    <t>REMARKABLE HEALTHCARE OF SEGUIN LP</t>
  </si>
  <si>
    <t>REMARKABLE HEALTHCARE OF SEGUIN</t>
  </si>
  <si>
    <t>12625274399000</t>
  </si>
  <si>
    <t>GANADO NURSING AND REHABILITATION CENTER, LLC</t>
  </si>
  <si>
    <t>12712615744000</t>
  </si>
  <si>
    <t>NEXION HEALTH AT FORNEY INC</t>
  </si>
  <si>
    <t>RIDGECREST HEALTHCARE AND REHABILITATION CENTER</t>
  </si>
  <si>
    <t>MCGREGOR SENIOR CARE LLC</t>
  </si>
  <si>
    <t>13920603175000</t>
  </si>
  <si>
    <t>J G &amp; M LLC</t>
  </si>
  <si>
    <t>BROWNWOOD SKILLED NURSING CENTER</t>
  </si>
  <si>
    <t>12606234974000</t>
  </si>
  <si>
    <t>MANOR CARE OF DALLAS TX LLC</t>
  </si>
  <si>
    <t>12606235385000</t>
  </si>
  <si>
    <t>MANOR CARE OF FORT WORTH TX (NRH) LLC</t>
  </si>
  <si>
    <t>HEARTLAND HEALTH CARE CENTER-NORTH RICHLAND HILLS</t>
  </si>
  <si>
    <t>12606244080000</t>
  </si>
  <si>
    <t>HEARTLAND WILLOWBROOK OF HOUSTON TX LLC</t>
  </si>
  <si>
    <t>HEARTLAND HEALTHCARE CENTER AT WILLOWBROOK</t>
  </si>
  <si>
    <t>12606237019000</t>
  </si>
  <si>
    <t>HEARTLAND OF SAN ANTONIO TX LLC</t>
  </si>
  <si>
    <t>HEARTLAND HEALTH CARE OF SAN ANTONIO</t>
  </si>
  <si>
    <t>12606245111000</t>
  </si>
  <si>
    <t>HEARTLAND OF BEDFORD TX LLC</t>
  </si>
  <si>
    <t>HEARTLAND HEALTH CARE CENTER</t>
  </si>
  <si>
    <t>12606244882000</t>
  </si>
  <si>
    <t>HOLIDAY NURSING CENTER CENTER TX LLC</t>
  </si>
  <si>
    <t>12606245335000</t>
  </si>
  <si>
    <t>HEARTLAND OF AUSTIN TX LLC</t>
  </si>
  <si>
    <t>HEARTLAND HEALTHCARE CENTER AUSTIN</t>
  </si>
  <si>
    <t>12606236847000</t>
  </si>
  <si>
    <t>HEARTLAND OF WEST HOUSTON TX LLC</t>
  </si>
  <si>
    <t>MANORCARE HEALTH SERVICES-WEST HOUSTON</t>
  </si>
  <si>
    <t>12606236565000</t>
  </si>
  <si>
    <t>MANOR CARE SHARPVIEW OF HOUSTON TX LLC</t>
  </si>
  <si>
    <t>12606236003000</t>
  </si>
  <si>
    <t>MANOR CARE OF SAN ANTONIO NORTH TX LLC</t>
  </si>
  <si>
    <t>12606235708000</t>
  </si>
  <si>
    <t>MANOR CARE OF FORT WORTH TX (NW) LLC</t>
  </si>
  <si>
    <t>12606236375000</t>
  </si>
  <si>
    <t>MANOR CARE OF WEBSTER TX LLC</t>
  </si>
  <si>
    <t>12751685103000</t>
  </si>
  <si>
    <t>DHC OPCO-CARROLLTON LLC</t>
  </si>
  <si>
    <t>BROOKHAVEN NURSING AND REHABILITATION CENTER</t>
  </si>
  <si>
    <t>12741820836000</t>
  </si>
  <si>
    <t>J F HERITAGE LLC</t>
  </si>
  <si>
    <t>CROWN POINT HEALTH SUITES</t>
  </si>
  <si>
    <t>12719790433000</t>
  </si>
  <si>
    <t>MASON GEORGETOWN OP LLC</t>
  </si>
  <si>
    <t>ESTRELLA OAKS REHABILITATION AND CARE CENTER</t>
  </si>
  <si>
    <t>12737616875000</t>
  </si>
  <si>
    <t>BALLINGER I ENTERPRISES LLC</t>
  </si>
  <si>
    <t>CENTRAL TEXAS NURSING &amp; REHABILITATION</t>
  </si>
  <si>
    <t>14507093186000</t>
  </si>
  <si>
    <t>WSE ENTERPRISES, LLC</t>
  </si>
  <si>
    <t>THROCKMORTON NURSING &amp; REHABILITATION</t>
  </si>
  <si>
    <t>17416236705001</t>
  </si>
  <si>
    <t>OAK VILLAGE HEALTHCARE</t>
  </si>
  <si>
    <t>17416236705000</t>
  </si>
  <si>
    <t>CREEKSIDE VILLAGE HEALTHCARE</t>
  </si>
  <si>
    <t>14509257060000</t>
  </si>
  <si>
    <t>EASTWOOD CARE &amp; REHAB LLC</t>
  </si>
  <si>
    <t>12720649073000</t>
  </si>
  <si>
    <t>CLASSIC DRIVE HEALTHCARE AND REHAB LLC</t>
  </si>
  <si>
    <t>WESTOVER HILLS REHAB AND HEALTHCARE CENTER</t>
  </si>
  <si>
    <t>12723143660000</t>
  </si>
  <si>
    <t>LAKEWEST SNF OPERATIONS, LLC</t>
  </si>
  <si>
    <t>LAKEWEST REHABILITATION AND SKILLED CARE</t>
  </si>
  <si>
    <t>12735743044000</t>
  </si>
  <si>
    <t>BRYAN SNF LLC</t>
  </si>
  <si>
    <t>ISLE AT WATERCREST - BRYAN</t>
  </si>
  <si>
    <t>12746429658000</t>
  </si>
  <si>
    <t>PM MANAGEMENT - EL PASO I NC LLC</t>
  </si>
  <si>
    <t>TRISUN CARE CENTER NORTHEAST EL PASO</t>
  </si>
  <si>
    <t>12743434495000</t>
  </si>
  <si>
    <t>SUBTENANT 3611 DICKASON AVENUE, LLC</t>
  </si>
  <si>
    <t>17414726400320</t>
  </si>
  <si>
    <t>BRAZOS PRESBYTERIAN HOMES INC</t>
  </si>
  <si>
    <t>BAYOU MANOR</t>
  </si>
  <si>
    <t>12735741568000</t>
  </si>
  <si>
    <t>MANSFIELD SNF LLC</t>
  </si>
  <si>
    <t>ISLE AT WATERCREST MANSFIELD</t>
  </si>
  <si>
    <t>12743716925000</t>
  </si>
  <si>
    <t>REMARKABLE HEALTHCARE OF FORT WORTH LP</t>
  </si>
  <si>
    <t>REMARKABLE HEALTHCARE OF FORT WORTH</t>
  </si>
  <si>
    <t>14519667159000</t>
  </si>
  <si>
    <t>MSHC BONNER STREET PLAZA, LLC</t>
  </si>
  <si>
    <t>LA SALLE COUNTY</t>
  </si>
  <si>
    <t>LAS PALMAS</t>
  </si>
  <si>
    <t>RJ MERIDIAN CARE OF SAN ANTONIO III LLC</t>
  </si>
  <si>
    <t>MERIDIAN CARE AT GRAYSON SQUARE</t>
  </si>
  <si>
    <t>14507029842000</t>
  </si>
  <si>
    <t>SOUTHWEST LTC KELLER LLC</t>
  </si>
  <si>
    <t>HERITAGE HOUSE OF KELLER HEALTH &amp; REHAB CENTER</t>
  </si>
  <si>
    <t>17411096435004</t>
  </si>
  <si>
    <t>SETON FAMILY OF HOSPITALS</t>
  </si>
  <si>
    <t>SETON HEALTHCARE</t>
  </si>
  <si>
    <t>14523703750000</t>
  </si>
  <si>
    <t>CALVERT SENIOR SERVICES LLC</t>
  </si>
  <si>
    <t>12725049402000</t>
  </si>
  <si>
    <t>AMITY FELLOWSERVE OF MIDLAND INC</t>
  </si>
  <si>
    <t>14506105288000</t>
  </si>
  <si>
    <t>THE ATRIUM OF BELLMEAD LLC</t>
  </si>
  <si>
    <t>THE ATRIUM OF BELLMEAD, LLC</t>
  </si>
  <si>
    <t>HILLSIDE MEDICAL LODGE</t>
  </si>
  <si>
    <t>14524872372000</t>
  </si>
  <si>
    <t>HEWITT SCC LLC</t>
  </si>
  <si>
    <t>SENIOR CARE OF HEWITT</t>
  </si>
  <si>
    <t>14528220578000</t>
  </si>
  <si>
    <t>SAN SABA SNF LLC</t>
  </si>
  <si>
    <t>14528221980000</t>
  </si>
  <si>
    <t>RISING STAR SNF LLC</t>
  </si>
  <si>
    <t>14525720075000</t>
  </si>
  <si>
    <t>SPRING BRANCH SNF LLC</t>
  </si>
  <si>
    <t>CANTON LONG TERM CARE, LLC</t>
  </si>
  <si>
    <t>CANTON OAKS</t>
  </si>
  <si>
    <t>14525066974000</t>
  </si>
  <si>
    <t>CROWLEY SCC LLC</t>
  </si>
  <si>
    <t>SENIOR CARE OF CROWLEY</t>
  </si>
  <si>
    <t>14525073939000</t>
  </si>
  <si>
    <t>STALLINGS COURT SCC LLC</t>
  </si>
  <si>
    <t>14525072998000</t>
  </si>
  <si>
    <t>HARBOR LAKES SCC LLC</t>
  </si>
  <si>
    <t>SENIOR CARE OF HARBOR LAKES</t>
  </si>
  <si>
    <t>14525072188000</t>
  </si>
  <si>
    <t>GREEN OAKS SCC LLC</t>
  </si>
  <si>
    <t>SENIOR CARE OF GREEN OAKS</t>
  </si>
  <si>
    <t>12753017990000</t>
  </si>
  <si>
    <t>BRENTWOOD FOUR SNF LTD</t>
  </si>
  <si>
    <t>12644242955000</t>
  </si>
  <si>
    <t>PREMIER TRANSITIONAL CARE OF DALLAS LLC</t>
  </si>
  <si>
    <t>14531130269000</t>
  </si>
  <si>
    <t>BURNET I ENTERPRISES LLC</t>
  </si>
  <si>
    <t>14516592814000</t>
  </si>
  <si>
    <t>TULIA MANAGEMENT LLC</t>
  </si>
  <si>
    <t>14516583193000</t>
  </si>
  <si>
    <t>LOCKNEY MANAGEMENT LLC</t>
  </si>
  <si>
    <t>14524649598000</t>
  </si>
  <si>
    <t>BEAUMONT I ENTERPRISES LLC</t>
  </si>
  <si>
    <t>BEAUMONT NURSING AND REHABILITATION</t>
  </si>
  <si>
    <t>14524810182000</t>
  </si>
  <si>
    <t>ROSEBUD I ENTERPRISES LLC</t>
  </si>
  <si>
    <t>HERITAGE HOUSE NURSING AND REHABILITATION</t>
  </si>
  <si>
    <t>14529405426000</t>
  </si>
  <si>
    <t>CARTHAGE LTC PARTNERS INC</t>
  </si>
  <si>
    <t>12735261898000</t>
  </si>
  <si>
    <t>LTC OF AUSTIN COUNTY I LLC</t>
  </si>
  <si>
    <t>COLONIAL BELLE NURSING HOME SEALY</t>
  </si>
  <si>
    <t>12735262599000</t>
  </si>
  <si>
    <t>LTC OF AUSTIN COUNTY III LLC</t>
  </si>
  <si>
    <t>12735262219000</t>
  </si>
  <si>
    <t>LTC OF AUSTIN COUNTY II LLC</t>
  </si>
  <si>
    <t>12708713339000</t>
  </si>
  <si>
    <t>PM MANAGEMENT - CORSICANA NC LLC</t>
  </si>
  <si>
    <t>TRISUN CARE CENTER - CORSICANA</t>
  </si>
  <si>
    <t>14524430759000</t>
  </si>
  <si>
    <t>SPECIALTY SELECT CARE CENTER OF SAN ANTONIO, LLC</t>
  </si>
  <si>
    <t>CASA RIO HEALTHCARE AND REHABILITATION</t>
  </si>
  <si>
    <t>12707995200000</t>
  </si>
  <si>
    <t>WINDSOR NURS CTR PARTNERS OF SOUTHPARK MEADOWS LTD</t>
  </si>
  <si>
    <t>12724033613000</t>
  </si>
  <si>
    <t>SOUTHWEST LTC PARIS, LTD</t>
  </si>
  <si>
    <t>HERITAGE HOUSE OF PARIS HEALTH &amp; REHAB CENTER</t>
  </si>
  <si>
    <t>12726289064000</t>
  </si>
  <si>
    <t>DIGNITY HEALTHCARE LLC</t>
  </si>
  <si>
    <t>UVALDE HEALTHCARE AND REHABILITATION CENTER</t>
  </si>
  <si>
    <t>14532772754000</t>
  </si>
  <si>
    <t>WINDCREST HEALTHCARE CENTER, INC.</t>
  </si>
  <si>
    <t>14532770519000</t>
  </si>
  <si>
    <t>WESLEY WOODS HEALTHCARE CENTER, INC.</t>
  </si>
  <si>
    <t>14524647303000</t>
  </si>
  <si>
    <t>GLEN ROSE I ENTERPRISES LLC</t>
  </si>
  <si>
    <t>CHEROKEE NURSING AND REHABILITATION</t>
  </si>
  <si>
    <t>12735742509000</t>
  </si>
  <si>
    <t>CEDAR PARK SNF, LLC</t>
  </si>
  <si>
    <t>THE ISLE AT CEDAR RIDGE</t>
  </si>
  <si>
    <t>14536030779000</t>
  </si>
  <si>
    <t>WINNIE L LTC PARTNERS INC</t>
  </si>
  <si>
    <t>12080686020000</t>
  </si>
  <si>
    <t>TARRANT COUNTY SENIOR LIVING CENTER, INC.</t>
  </si>
  <si>
    <t>THE STAYTON AT MUSEUM WAY</t>
  </si>
  <si>
    <t>12617789123000</t>
  </si>
  <si>
    <t>SQLC SENIOR LIVING CENTER AT CORPUS CHRI</t>
  </si>
  <si>
    <t>MIRADOR</t>
  </si>
  <si>
    <t>12614013980000</t>
  </si>
  <si>
    <t>PINNACLE HEALTH FACILITIES XXXIV LP</t>
  </si>
  <si>
    <t>DESERT GARDENS NURSING AND REHABILITATION CENTER</t>
  </si>
  <si>
    <t>13647130296000</t>
  </si>
  <si>
    <t>ROCK CREEK HEALTH AND REHABILITATION LLC</t>
  </si>
  <si>
    <t>19007743115000</t>
  </si>
  <si>
    <t>WALNUT HILLS NURSING AND REHABILITATION LTD</t>
  </si>
  <si>
    <t>14536444574000</t>
  </si>
  <si>
    <t>WINDSOR NURSING CENTER PARTNERS OF BRENHAM LTD</t>
  </si>
  <si>
    <t>BRENHAM NURSING AND REHABILITATION CENTER</t>
  </si>
  <si>
    <t>17706070343000</t>
  </si>
  <si>
    <t>SULIK SHERIDAN NAVASOTA INC</t>
  </si>
  <si>
    <t>SHERIDAN OF NAVASOTA</t>
  </si>
  <si>
    <t>12719791035000</t>
  </si>
  <si>
    <t>MASON ROUND ROCK OP LLC</t>
  </si>
  <si>
    <t>SAN GABRIEL REHABILITATION AND CARE CENTER</t>
  </si>
  <si>
    <t>12000392691002</t>
  </si>
  <si>
    <t>THI OF TEXAS AT LUBBOCK II LLC</t>
  </si>
  <si>
    <t>17411573540001</t>
  </si>
  <si>
    <t>HOLLY HALL</t>
  </si>
  <si>
    <t>33283283282001</t>
  </si>
  <si>
    <t>14543396783000</t>
  </si>
  <si>
    <t>NACHONICHE PROPERTIES LLC</t>
  </si>
  <si>
    <t>14541323656000</t>
  </si>
  <si>
    <t>BOATRIGHT NURSING CENTERS, INC.</t>
  </si>
  <si>
    <t>14543711700000</t>
  </si>
  <si>
    <t>RUSK SNF, LLC</t>
  </si>
  <si>
    <t>CHEROKEE TRAILS REHAB &amp; HEALTHCARE</t>
  </si>
  <si>
    <t>14542677282000</t>
  </si>
  <si>
    <t>ROSE HAVEN HEALTHCARE LLC</t>
  </si>
  <si>
    <t>14524648210000</t>
  </si>
  <si>
    <t>DUMAS I ENTERPRISES LLC</t>
  </si>
  <si>
    <t>GREAT PLAINS NURSING AND REHABILITATION</t>
  </si>
  <si>
    <t>14524660934000</t>
  </si>
  <si>
    <t>GREENVILLE I ENTERPRISES, LLC</t>
  </si>
  <si>
    <t>PARK HAVEN NURSING AND REHABILITATION</t>
  </si>
  <si>
    <t>12745673074000</t>
  </si>
  <si>
    <t>BOWIE SNF, LLC</t>
  </si>
  <si>
    <t>ADVANCED REHABILITATION AND HEALTHCARE OF BOWIE</t>
  </si>
  <si>
    <t>12742733335000</t>
  </si>
  <si>
    <t>SOLERA TRANSITIONAL HEALTH CARE LTD CO</t>
  </si>
  <si>
    <t>SOLERA AT WEST HOUSTON</t>
  </si>
  <si>
    <t>14549692664000</t>
  </si>
  <si>
    <t>BAYLOR SNF LLC</t>
  </si>
  <si>
    <t>SEYMOUR REHABILITATION AND HEALTHCARE</t>
  </si>
  <si>
    <t>18007863873000</t>
  </si>
  <si>
    <t>WINDSOR NURSING CTR PARTNERS OF MISSION OAKS, LTD.</t>
  </si>
  <si>
    <t>WINDSOR MISSION OAKS</t>
  </si>
  <si>
    <t>14547812710000</t>
  </si>
  <si>
    <t>CAMP WOOD SNF, LLC</t>
  </si>
  <si>
    <t>14547671256000</t>
  </si>
  <si>
    <t>EAST TEXAS LTC AT RICE ROAD LLC</t>
  </si>
  <si>
    <t>14547673914000</t>
  </si>
  <si>
    <t>EAST TEXAS LTC THE WATERTON AT SHILOH LLC</t>
  </si>
  <si>
    <t>14527987771000</t>
  </si>
  <si>
    <t>BRENHAM HC HOLDINGS LLC</t>
  </si>
  <si>
    <t>14526577128000</t>
  </si>
  <si>
    <t>LEGEND OAKS - WEST SAN ANTONIO LLC</t>
  </si>
  <si>
    <t>LEGEND OAKS HEALTHCARE AND REHAB WEST SAN ANTONIO</t>
  </si>
  <si>
    <t>14530214536000</t>
  </si>
  <si>
    <t>PHCC-LA HACIENDA REHABILITATION &amp; HEALTH CARE CENT</t>
  </si>
  <si>
    <t>LA HACIENDA REHABILITATION &amp; HEALTH CARE CENTER</t>
  </si>
  <si>
    <t>12732597682000</t>
  </si>
  <si>
    <t>LAREDO OPERATOR LTD</t>
  </si>
  <si>
    <t>LAREDO NURSING AND REHABILITATION CENTER</t>
  </si>
  <si>
    <t>16116557048000</t>
  </si>
  <si>
    <t>PREMIER TRANSITIONAL CARE ON HILLCREST LLC</t>
  </si>
  <si>
    <t>PREMIER TRANSITIONAL CARE ON HILLCREST</t>
  </si>
  <si>
    <t>18008206775000</t>
  </si>
  <si>
    <t>BROWNWOOD SCC LLC</t>
  </si>
  <si>
    <t>CORINTH HEALTH CARE LLC</t>
  </si>
  <si>
    <t>CORINTH REHABILITATION SUITES ON THE PARKWAY</t>
  </si>
  <si>
    <t>12723382425000</t>
  </si>
  <si>
    <t>FW SENIOR COMMUNITY LTD CO</t>
  </si>
  <si>
    <t>THE HARRISON AT HERITAGE</t>
  </si>
  <si>
    <t>14605645168000</t>
  </si>
  <si>
    <t>TICKNOR ENTERPRISES STEPHENVILLE LLC</t>
  </si>
  <si>
    <t>14519863907000</t>
  </si>
  <si>
    <t>WINDSOR NURSING CENTER PARTNERS OF CORPUS-TWO, LTD</t>
  </si>
  <si>
    <t>WINDSOR NURSING AND REHAB CENTER OF CORPUS CHRISTI</t>
  </si>
  <si>
    <t>14515649359000</t>
  </si>
  <si>
    <t>PHCC-WINDMILL REHABILITATION &amp; HEALTH CARE CENTER</t>
  </si>
  <si>
    <t>12742512168000</t>
  </si>
  <si>
    <t>PM MANAGEMENT - SAN ANTONIO NC LLC</t>
  </si>
  <si>
    <t>14608925062000</t>
  </si>
  <si>
    <t>LEGEND OAKS - KATY LLC</t>
  </si>
  <si>
    <t>14608562337000</t>
  </si>
  <si>
    <t>THROCKMORTON I ENTERPRISES LLC</t>
  </si>
  <si>
    <t>14606276831000</t>
  </si>
  <si>
    <t>PECAN VALLEY NURSING AND REHAB CENTER LLC</t>
  </si>
  <si>
    <t>PECAN VALLEY NURSING AND REHAB CENTER</t>
  </si>
  <si>
    <t>RISING STAR SENIOR CARE LLC</t>
  </si>
  <si>
    <t>18007999644000</t>
  </si>
  <si>
    <t>ARLINGTON TX MANAGEMENT LLC</t>
  </si>
  <si>
    <t>12710452215001</t>
  </si>
  <si>
    <t>CONTINUUM REHABILITATION HOSPITAL OF NORTH TEXAS L</t>
  </si>
  <si>
    <t>RIVERWOOD HEALTHCARE LLC</t>
  </si>
  <si>
    <t>18008516702000</t>
  </si>
  <si>
    <t>HONDO NURSING AND REHABILITATION LP</t>
  </si>
  <si>
    <t>14606548023000</t>
  </si>
  <si>
    <t>LUBBOCK II ENTERPRISES LLC</t>
  </si>
  <si>
    <t>19008941445000</t>
  </si>
  <si>
    <t>AUSTIN HEALTH FACILITIES LP</t>
  </si>
  <si>
    <t>STONEBRIAR NURSING AND REHABILITATION CENTER</t>
  </si>
  <si>
    <t>13007517256000</t>
  </si>
  <si>
    <t>HAMILTON HEALTH FACILITIES LP</t>
  </si>
  <si>
    <t>DOVE HILL CARE CENTERS AND VILLAS</t>
  </si>
  <si>
    <t>NEW HOPE SNF LLC</t>
  </si>
  <si>
    <t>NEW HOPE MANOR</t>
  </si>
  <si>
    <t>14610552656000</t>
  </si>
  <si>
    <t>WESTWARD NURSING AND REHABILITATION LP</t>
  </si>
  <si>
    <t>WESTWARD TRAILS NURSING AND REHABILITATION</t>
  </si>
  <si>
    <t>14611152506000</t>
  </si>
  <si>
    <t>SEGUIN NURSING OPERATIONS LLC</t>
  </si>
  <si>
    <t>NESBIT LIVING &amp; RECOVERY CENTER</t>
  </si>
  <si>
    <t>14533390796000</t>
  </si>
  <si>
    <t>CRESCENT CONTINUING CARE CENTER LTD CO</t>
  </si>
  <si>
    <t>THE CRESCENT</t>
  </si>
  <si>
    <t>14531410505000</t>
  </si>
  <si>
    <t>PM MANAGEMENT - CEDAR PARK NC LLC</t>
  </si>
  <si>
    <t>PM MANAGEMENT-CEDAR PARK NC LLC</t>
  </si>
  <si>
    <t>GOODALL-WITCHER HOSPITAL AUTHORITY</t>
  </si>
  <si>
    <t>KNOX COUNTY HOSPITAL DISTRICT</t>
  </si>
  <si>
    <t>14612955212000</t>
  </si>
  <si>
    <t>THE COPPERAS HOLLOW LLC DBA CALDWELL OPERATOR LLC</t>
  </si>
  <si>
    <t>14612906215000</t>
  </si>
  <si>
    <t>FOSSIL CREEK HEALTHCARE INC</t>
  </si>
  <si>
    <t>14612358250000</t>
  </si>
  <si>
    <t>BRADY WEST SNF LLC</t>
  </si>
  <si>
    <t>BRADY WEST REHAB &amp; NURSING</t>
  </si>
  <si>
    <t>WHITEHALL SNF LLC</t>
  </si>
  <si>
    <t>WHITEHALL REHAB &amp; NURSING</t>
  </si>
  <si>
    <t>GREEN OAKS SNF LLC</t>
  </si>
  <si>
    <t>GREEN OAKS REHAB &amp; NURSING</t>
  </si>
  <si>
    <t>WINFIELD SNF LLC</t>
  </si>
  <si>
    <t>WINFIELD REHAB &amp; NURSING</t>
  </si>
  <si>
    <t>14612608530000</t>
  </si>
  <si>
    <t>WHISPERING OAKS SNF LLC</t>
  </si>
  <si>
    <t>14612356734000</t>
  </si>
  <si>
    <t>GRANBURY SNF LLC</t>
  </si>
  <si>
    <t>GRANBURY REHAB &amp; NURSING</t>
  </si>
  <si>
    <t>14612465055000</t>
  </si>
  <si>
    <t>KELLER SNF LLC</t>
  </si>
  <si>
    <t>HERITAGE HOUSE AT KELLER REHAB &amp; NURSING</t>
  </si>
  <si>
    <t>14612535907000</t>
  </si>
  <si>
    <t>PARIS SNF LLC</t>
  </si>
  <si>
    <t>HERITAGE HOUSE AT PARIS REHAB &amp; NURSING</t>
  </si>
  <si>
    <t>D001020960</t>
  </si>
  <si>
    <t>TOMBALL SNF LLC</t>
  </si>
  <si>
    <t>TOMBALL REHAB &amp; NURSING</t>
  </si>
  <si>
    <t>12749676131001</t>
  </si>
  <si>
    <t>18008528533000</t>
  </si>
  <si>
    <t>HMG PARK MANOR OF MCKINNEY LLC</t>
  </si>
  <si>
    <t>PARK MANOR OF MCKINNEY</t>
  </si>
  <si>
    <t>14612724329000</t>
  </si>
  <si>
    <t>WILLOW SNF LLC</t>
  </si>
  <si>
    <t>WILLOW REHAB &amp; NURSING</t>
  </si>
  <si>
    <t>14610254253000</t>
  </si>
  <si>
    <t>GLEN ROSE NURSING AND REHABILITATION LLC</t>
  </si>
  <si>
    <t>14613223271000</t>
  </si>
  <si>
    <t>MINERAL WELLS I ENTERPRISES LLC</t>
  </si>
  <si>
    <t>MINERAL WELLS NURSING &amp; REHABILITATION</t>
  </si>
  <si>
    <t>14618547757000</t>
  </si>
  <si>
    <t>BANDERA I ENTERPRISES LLC</t>
  </si>
  <si>
    <t>14618649983000</t>
  </si>
  <si>
    <t>SULPHUR SPRINGS I ENTERPRISES LLC</t>
  </si>
  <si>
    <t>SUNNY SPRINGS NURSING &amp; REHAB</t>
  </si>
  <si>
    <t>14605930727001</t>
  </si>
  <si>
    <t>THE HILLS OF WESTOVER OPERATING LLC</t>
  </si>
  <si>
    <t>LAS COLINAS OF WESTOVER REHABILITATION CENTER</t>
  </si>
  <si>
    <t>15105368920000</t>
  </si>
  <si>
    <t>HIGHLAND SPRINGS INC</t>
  </si>
  <si>
    <t>HIGHLAND SPRINGS, INC.</t>
  </si>
  <si>
    <t>14512650186000</t>
  </si>
  <si>
    <t>KINGWOOD SNF LLC</t>
  </si>
  <si>
    <t>EMERITUS AT KINGWOOD</t>
  </si>
  <si>
    <t>14608589538000</t>
  </si>
  <si>
    <t>TRADEWIND HEALTHCARE INC</t>
  </si>
  <si>
    <t>LEGACY REHABILITATION AND LIVING</t>
  </si>
  <si>
    <t>14616493707000</t>
  </si>
  <si>
    <t>DEKALB GREENLAW HEALTH CARE LLC</t>
  </si>
  <si>
    <t>PONDEROSA NURSING &amp; REHABILITATION</t>
  </si>
  <si>
    <t>14555583880000</t>
  </si>
  <si>
    <t>CLEAR BROOK COSSING REHABILITATION &amp; HEALTHCARE LL</t>
  </si>
  <si>
    <t>14554447236000</t>
  </si>
  <si>
    <t>HUNTERS POND HEALTHCARE LLC</t>
  </si>
  <si>
    <t>HUNTERS POND REHABILITATION AND HEALTHCARE CENTER</t>
  </si>
  <si>
    <t>12742680015000</t>
  </si>
  <si>
    <t>APOLLO HEALTHCARE AT BAY AREA LP</t>
  </si>
  <si>
    <t>THE MEDICAL RESORT AT BAY AREA</t>
  </si>
  <si>
    <t>12704089288000</t>
  </si>
  <si>
    <t>SUGAR LAND GARDENS LLC</t>
  </si>
  <si>
    <t>CHELSEA GARDENS</t>
  </si>
  <si>
    <t>14552466352000</t>
  </si>
  <si>
    <t>RALLS NH OPERATIONS LTD</t>
  </si>
  <si>
    <t>14608589413000</t>
  </si>
  <si>
    <t>CHAPARRAL HEALTHCARE INC</t>
  </si>
  <si>
    <t>THE COURTYARD REHABILITATION AND HEALTHCARE CENTER</t>
  </si>
  <si>
    <t>12719311651000</t>
  </si>
  <si>
    <t>WOOD BAYOU HEALTHCARE INC</t>
  </si>
  <si>
    <t>14618761333000</t>
  </si>
  <si>
    <t>GONZALES NURSING OPERATIONS LLC</t>
  </si>
  <si>
    <t>TEXAN NURSING &amp; REHAB OF GONZALES</t>
  </si>
  <si>
    <t>14617608659000</t>
  </si>
  <si>
    <t>SPRING CREEK HEALTHCARE INC</t>
  </si>
  <si>
    <t>19009385675000</t>
  </si>
  <si>
    <t>GILMER NURSING AND REHABILITATION LP</t>
  </si>
  <si>
    <t>19008334187000</t>
  </si>
  <si>
    <t>REMARKABLE HEALTHCARE OF DALLAS LP</t>
  </si>
  <si>
    <t>14541699733000</t>
  </si>
  <si>
    <t>BORGER I ENTERPRISES LLC</t>
  </si>
  <si>
    <t>CAPROCK NURSING &amp; REHABILITATION</t>
  </si>
  <si>
    <t>15104679376001</t>
  </si>
  <si>
    <t>QUILTED CARE-HOUSTON LLC</t>
  </si>
  <si>
    <t>TREEMONT HEALTH CARE CENTER</t>
  </si>
  <si>
    <t>BROADMOOR MEDICAL LODGE</t>
  </si>
  <si>
    <t>12724419069000</t>
  </si>
  <si>
    <t>WINDSOR NURSING CENTER PARTNERS OF HOUSTON LTD</t>
  </si>
  <si>
    <t>10304986838000</t>
  </si>
  <si>
    <t>EAGLE'S TRACE INC</t>
  </si>
  <si>
    <t>CONTINUING CARE AT EAGLES TRACE</t>
  </si>
  <si>
    <t>14625975041000</t>
  </si>
  <si>
    <t>TICKNOR ENTERPRISES HICO LLC</t>
  </si>
  <si>
    <t>HICO NURSING AND REHABILITATION</t>
  </si>
  <si>
    <t>14624999885000</t>
  </si>
  <si>
    <t>CORPUS CHRISTI HEALTH FACILITIES LP</t>
  </si>
  <si>
    <t>SAN RAFAEL NURSING AND REHABILITATION CENTER</t>
  </si>
  <si>
    <t>14624897022000</t>
  </si>
  <si>
    <t>JEFF D MILLER LLC</t>
  </si>
  <si>
    <t>ROCK HAVEN NURSING HOME</t>
  </si>
  <si>
    <t>19009889858000</t>
  </si>
  <si>
    <t>ROCKDALE TX SNF MANAGEMENT LLC</t>
  </si>
  <si>
    <t>ROCKDALE RESIDENCE AND REHABILITATION CENTER</t>
  </si>
  <si>
    <t>19009897893000</t>
  </si>
  <si>
    <t>GIDDINGS TX SNF MANAGEMENT LLC</t>
  </si>
  <si>
    <t>GIDDINGS RESIDENCE AND REHABILITATION CENTER</t>
  </si>
  <si>
    <t>14629766610000</t>
  </si>
  <si>
    <t>EAST TEXAS AZALEA OPERATING COMPANY LLC</t>
  </si>
  <si>
    <t>14626573282000</t>
  </si>
  <si>
    <t>TOUCHSTONE STRATEGIES LAVERNIA LLC</t>
  </si>
  <si>
    <t>13524772418000</t>
  </si>
  <si>
    <t>RUSK NURSING &amp; REHAB CENTER LLC</t>
  </si>
  <si>
    <t>CHEROKEE TRAILS NURSING HOME</t>
  </si>
  <si>
    <t>13007850715000</t>
  </si>
  <si>
    <t>VICTORIA TX SNF MANAGEMENT LLC</t>
  </si>
  <si>
    <t>VICTORIA RESIDENCE AND REHABILITATION CENTER</t>
  </si>
  <si>
    <t>19009911058000</t>
  </si>
  <si>
    <t>BROOKSHIRE TX SNF MANAGEMENT LLC</t>
  </si>
  <si>
    <t>BROOKSHIRE RESIDENCE AND REHABILITATION CENTER</t>
  </si>
  <si>
    <t>18009296478000</t>
  </si>
  <si>
    <t>FLORESVILLE TX SNF MANAGEMENT LLC</t>
  </si>
  <si>
    <t>13717336559000</t>
  </si>
  <si>
    <t>STOCKDALE TX SNF MANAGEMENT LLC</t>
  </si>
  <si>
    <t>CROCKETT SNF LLC</t>
  </si>
  <si>
    <t>14626276902000</t>
  </si>
  <si>
    <t>DIGNITY HEALTHCARE II LLC</t>
  </si>
  <si>
    <t>14627059356000</t>
  </si>
  <si>
    <t>HOLLAND LAKE OHANA LLC</t>
  </si>
  <si>
    <t>HILLTOP PARK REHABILITATION AND CARE CENTER</t>
  </si>
  <si>
    <t>14626565742000</t>
  </si>
  <si>
    <t>14624385234000</t>
  </si>
  <si>
    <t>ST TERESA NURSING AND REHABILITATION CENTER LLC</t>
  </si>
  <si>
    <t>ST TERESA NURSING AND REHABILITATION CENTER</t>
  </si>
  <si>
    <t>16117116588000</t>
  </si>
  <si>
    <t>7 X 7 HEALTHCARE MANAGEMENT - LA DORA LODGE LTD</t>
  </si>
  <si>
    <t>LA DORA NURSING AND REHABILITATION CENTER</t>
  </si>
  <si>
    <t>14627595623000</t>
  </si>
  <si>
    <t>MSL MERIDIAN LLC</t>
  </si>
  <si>
    <t>HILLTOP ON MAIN</t>
  </si>
  <si>
    <t>12029602369002</t>
  </si>
  <si>
    <t>14631911832000</t>
  </si>
  <si>
    <t>MAGNOLIA LIVING &amp; REHABILITATION</t>
  </si>
  <si>
    <t>14631736569000</t>
  </si>
  <si>
    <t>ARBOR GRACE SKILLED NURSING &amp; REHAB LLC</t>
  </si>
  <si>
    <t>ARBOR GRACE SKILLED NURSING AND REHABILITATION LLC</t>
  </si>
  <si>
    <t>13204164795000</t>
  </si>
  <si>
    <t>AZLE MANOR HEALTH CARE LLLP</t>
  </si>
  <si>
    <t>AZLE MANOR HEALTH CARE AND REHABILITATION</t>
  </si>
  <si>
    <t>NORTHGATE PLAZA NURSING AND REHABILITATION CENTER</t>
  </si>
  <si>
    <t>PROVIDENCE PARK REHABILITATION AND SKILLED NURSING</t>
  </si>
  <si>
    <t>12023517498004</t>
  </si>
  <si>
    <t>19008663742000</t>
  </si>
  <si>
    <t>BEL AIR CONTINUING CARE CENTER LTD CO</t>
  </si>
  <si>
    <t>BEL AIR AT TERAVISTA</t>
  </si>
  <si>
    <t>14621560862000</t>
  </si>
  <si>
    <t>ROYAL MANOR II LLC</t>
  </si>
  <si>
    <t>JACK COUNTY HOSPITAL DISTRICT</t>
  </si>
  <si>
    <t>ARLINGTON RESIDENCE AND REHABILITATION CENTER</t>
  </si>
  <si>
    <t>CHILDRESS COUNTY HOSPITAL DISTRICT</t>
  </si>
  <si>
    <t>14628464092000</t>
  </si>
  <si>
    <t>J JIREH LLC</t>
  </si>
  <si>
    <t>14632992799000</t>
  </si>
  <si>
    <t>PERFORMANCE CARE CENTERS LLC</t>
  </si>
  <si>
    <t>MIRA VISTA COURT</t>
  </si>
  <si>
    <t>14634552005000</t>
  </si>
  <si>
    <t>BEXAR I ENTERPRISES LLC</t>
  </si>
  <si>
    <t>HUEBNER CREEK HEALTH &amp; REHABILITATION CENTER</t>
  </si>
  <si>
    <t>14628593924000</t>
  </si>
  <si>
    <t>J ORI LLC</t>
  </si>
  <si>
    <t>14633503868000</t>
  </si>
  <si>
    <t>TOUCHSTONE STRATEGIES - TYLER LLC</t>
  </si>
  <si>
    <t>13647142341000</t>
  </si>
  <si>
    <t>MOUNT MORIAH HEALTH AND REHABILITATION L</t>
  </si>
  <si>
    <t>SHADY SHORES OF HEMPHILL</t>
  </si>
  <si>
    <t>14635278543000</t>
  </si>
  <si>
    <t>LUFKIN SNF LLC</t>
  </si>
  <si>
    <t>12627649275000</t>
  </si>
  <si>
    <t>AMARILLO II ENTERPRISES LLC</t>
  </si>
  <si>
    <t>AMARILLO CENTER FOR SKILLED CARE</t>
  </si>
  <si>
    <t>18008211957000</t>
  </si>
  <si>
    <t>SCC EDINBURG LLC</t>
  </si>
  <si>
    <t>SENIOR CARE OF EDINBURG</t>
  </si>
  <si>
    <t>14638836529000</t>
  </si>
  <si>
    <t>CHARLESTON DFW OPERATIONS LLC</t>
  </si>
  <si>
    <t>DFW NURSING &amp; REHAB</t>
  </si>
  <si>
    <t>14638826728000</t>
  </si>
  <si>
    <t>CHARLESTON WACO OPERATIONS LLC</t>
  </si>
  <si>
    <t>14639140541001</t>
  </si>
  <si>
    <t>LEGEND OAKS - SONTERRA LLC</t>
  </si>
  <si>
    <t>19010227411000</t>
  </si>
  <si>
    <t>THE REHABILITATION &amp; WELLNESS CENTRE OF</t>
  </si>
  <si>
    <t>THE REHABILITATION &amp; WELLNESS CENTRE OF DALLAS LLC</t>
  </si>
  <si>
    <t>14639389379000</t>
  </si>
  <si>
    <t>LEGEND OAKS - GRANITE MESA LLC</t>
  </si>
  <si>
    <t>14549029453000</t>
  </si>
  <si>
    <t>SHG ODESSA INC</t>
  </si>
  <si>
    <t>MADISON MEDICAL RESORT</t>
  </si>
  <si>
    <t>17411525979057</t>
  </si>
  <si>
    <t>MEMORIAL HOSPITAL SOUTHEAST</t>
  </si>
  <si>
    <t>MEMORIAL HERMANN HOSPITAL SYSTEM</t>
  </si>
  <si>
    <t>14607766236000</t>
  </si>
  <si>
    <t>PLANO SNF OPERATIONS LLC</t>
  </si>
  <si>
    <t>ACCEL AT WILLOW BEND</t>
  </si>
  <si>
    <t>TOUCHSTONE STRATEGIES - TOMBALL LLC</t>
  </si>
  <si>
    <t>THE HEIGHTS OF TOMBALL</t>
  </si>
  <si>
    <t>GONZALES COUNTY HOSPITAL DISTRICT</t>
  </si>
  <si>
    <t>18009521925000</t>
  </si>
  <si>
    <t>MARLANDWOOD WEST SCC LLC</t>
  </si>
  <si>
    <t>SENIOR CARE OF MARLANDWOOD WEST</t>
  </si>
  <si>
    <t>19010199206000</t>
  </si>
  <si>
    <t>WURZBACH SCC LLC</t>
  </si>
  <si>
    <t>SENIOR CARE OF WURZBACH</t>
  </si>
  <si>
    <t>13007978714000</t>
  </si>
  <si>
    <t>WESTON INN SCC LLC</t>
  </si>
  <si>
    <t>SENIOR CARE OF WESTON INN</t>
  </si>
  <si>
    <t>16117210662000</t>
  </si>
  <si>
    <t>JUSTIN OPERATING COMPANY LLC</t>
  </si>
  <si>
    <t>19010195410000</t>
  </si>
  <si>
    <t>WINDCREST SCC LLC</t>
  </si>
  <si>
    <t>SENIOR CARE OF WINDCREST</t>
  </si>
  <si>
    <t>19010177822000</t>
  </si>
  <si>
    <t>SUMMER REGENCY SCC LLC</t>
  </si>
  <si>
    <t>16117218715000</t>
  </si>
  <si>
    <t>MARLANDWOOD EAST SCC LLC</t>
  </si>
  <si>
    <t>14640699790000</t>
  </si>
  <si>
    <t>OLD TOWN HEALTH CARE LTD</t>
  </si>
  <si>
    <t>17425081217000</t>
  </si>
  <si>
    <t>JC-PC INC</t>
  </si>
  <si>
    <t>CAMERON NURSING AND REHAB</t>
  </si>
  <si>
    <t>WELLS LTC PARTNERS INC</t>
  </si>
  <si>
    <t>PLANO OPERATING COMPANY LLC</t>
  </si>
  <si>
    <t>14641551321000</t>
  </si>
  <si>
    <t>FORT STOCKTON NURSING OPERATIONS LLC</t>
  </si>
  <si>
    <t>SUNSET HOME</t>
  </si>
  <si>
    <t>13204198074000</t>
  </si>
  <si>
    <t>CORPUS CHRISTI SCC LLC</t>
  </si>
  <si>
    <t>SENIOR CARE OF CORPUS CHRISTI</t>
  </si>
  <si>
    <t>13204192788000</t>
  </si>
  <si>
    <t>MEADOW CREEK SCC LLC</t>
  </si>
  <si>
    <t>SENIOR CARE OF MEADOW CREEK</t>
  </si>
  <si>
    <t>18009519226000</t>
  </si>
  <si>
    <t>WESTERN HILLS SCC LLC</t>
  </si>
  <si>
    <t>SENIOR CARE OF WESTERN HILLS</t>
  </si>
  <si>
    <t>ROUND ROCK SCC LLC</t>
  </si>
  <si>
    <t>14640909819000</t>
  </si>
  <si>
    <t>SOUTHWEST LTC CEDAR HILL LLC</t>
  </si>
  <si>
    <t>19008738916000</t>
  </si>
  <si>
    <t>CORONADO CONTINUING CARE CENTER LTD CO</t>
  </si>
  <si>
    <t>CORONADO AT STONE OAK</t>
  </si>
  <si>
    <t>16216077772001</t>
  </si>
  <si>
    <t>TRINITY TOWERS LIMITED PARTNERSHIP</t>
  </si>
  <si>
    <t>HOLMGREEN CENTER</t>
  </si>
  <si>
    <t>14636024052000</t>
  </si>
  <si>
    <t>SWC FORT WORTH OPERATING COMPANY LLC</t>
  </si>
  <si>
    <t>14527994801000</t>
  </si>
  <si>
    <t>THE NORTH TOWER CARE GROUP LP</t>
  </si>
  <si>
    <t>NORTH TOWER CARE GROUP LP</t>
  </si>
  <si>
    <t>TOUCHSTONE STRATEGIES-NW HOUSTON LLC</t>
  </si>
  <si>
    <t>THE HEIGHTS OF NORTH HOUSTON</t>
  </si>
  <si>
    <t>LUBBOCK III ENTERPRISES LLC</t>
  </si>
  <si>
    <t>GIDDINGS RESIDENCE &amp; REHABILITATION CENTER</t>
  </si>
  <si>
    <t>14620053521000</t>
  </si>
  <si>
    <t>STONEMERE REHABILITATION CENTER LLC</t>
  </si>
  <si>
    <t>STONEMERE REHABILITATION CENTER</t>
  </si>
  <si>
    <t>16218020861001</t>
  </si>
  <si>
    <t>ARC PARKLANE INC</t>
  </si>
  <si>
    <t>PARKLANE WEST HEALTH CARE CENTER</t>
  </si>
  <si>
    <t>14551451371000</t>
  </si>
  <si>
    <t>HP SNF OPCO LLC</t>
  </si>
  <si>
    <t>ACCEL AT HERMANN PARK</t>
  </si>
  <si>
    <t>14644556988000</t>
  </si>
  <si>
    <t>LEGEND OAKS - AUSTIN LLC</t>
  </si>
  <si>
    <t>LEGEND OAKS HEALTHCARE AND REHABILITATION - NORTH</t>
  </si>
  <si>
    <t>14548654004000</t>
  </si>
  <si>
    <t>J-S IRVING OPERATIONS LP</t>
  </si>
  <si>
    <t>THE VILLAGES ON MACARTHUR</t>
  </si>
  <si>
    <t>14639000596000</t>
  </si>
  <si>
    <t>CHP ISLE AT CEDAR RIDGE TX TENANT CORP</t>
  </si>
  <si>
    <t>ISLE AT CEDAR RIDGE</t>
  </si>
  <si>
    <t>17416981433019</t>
  </si>
  <si>
    <t>CITIZENS MEDICAL CENTER</t>
  </si>
  <si>
    <t>ARBORETUM NURSING AND REHAB. CENTER OF WINNIE</t>
  </si>
  <si>
    <t>GANADO NURSING AND REHABILITATION CETNER</t>
  </si>
  <si>
    <t>TWIN PINES NURSING AND REHABILITATION</t>
  </si>
  <si>
    <t>17416981433017</t>
  </si>
  <si>
    <t>AMISTAD NURSING AND REHABILITATION CENTER</t>
  </si>
  <si>
    <t>SOUTHBROOKE MANOR NURSING &amp; REHABILITATION CENTER</t>
  </si>
  <si>
    <t>STEVENS NURSING AND REHABILITATION CENTER OF HALLE</t>
  </si>
  <si>
    <t>19009858366000</t>
  </si>
  <si>
    <t>GAZEBO TERRACE SKILLED CARE AND REHABILITATION LLC</t>
  </si>
  <si>
    <t>GAZEBO TERRACE SKILLED CARE AND REHABILITATION</t>
  </si>
  <si>
    <t>19010317915000</t>
  </si>
  <si>
    <t>PROMISE SKILLED NURSING FACILITY OF WICH</t>
  </si>
  <si>
    <t>PROMISED SKILLED NURSING FACILITY OF WICHITA FALLS</t>
  </si>
  <si>
    <t>13647792301000</t>
  </si>
  <si>
    <t>SOUTHWEST LTC - WATERTON LLC</t>
  </si>
  <si>
    <t>THE WATERTON HEALTHCARE &amp; REHABILITATION</t>
  </si>
  <si>
    <t>12046795071000</t>
  </si>
  <si>
    <t>KARISSA HEALTH CARE LLC</t>
  </si>
  <si>
    <t>BRIDGECREST REHABILITATION SUITES</t>
  </si>
  <si>
    <t>18008663769000</t>
  </si>
  <si>
    <t>BROADMOOR CONTINUING CARE CENTER LTD CO</t>
  </si>
  <si>
    <t>BROADMOOR AT CREEKSIDE FOREST DRIVE</t>
  </si>
  <si>
    <t>HHSC FOR BURLESON COUNTY HOSPITAL DISTRI</t>
  </si>
  <si>
    <t>BURLESON ST JOSEPH MANOR</t>
  </si>
  <si>
    <t>14639104935000</t>
  </si>
  <si>
    <t>CHP ISLE AT WATERCREST-BRYAN TX TENANT CORP</t>
  </si>
  <si>
    <t>17604544860001</t>
  </si>
  <si>
    <t>MRC CORNERSTONE</t>
  </si>
  <si>
    <t>CORNERSTONE RETIREMENT COMMUNTY</t>
  </si>
  <si>
    <t>14651607849000</t>
  </si>
  <si>
    <t>STEPHENVILLE NURSING OPERATIONS LLC</t>
  </si>
  <si>
    <t>TEAGUE LTC PARTNERS INC</t>
  </si>
  <si>
    <t>TEAGUE LTC PARTNERS INC.</t>
  </si>
  <si>
    <t>14650208813000</t>
  </si>
  <si>
    <t>TERREL I INVESTMENTS LLC</t>
  </si>
  <si>
    <t>14651658305000</t>
  </si>
  <si>
    <t>FRIENDSWOOD TRS LLC</t>
  </si>
  <si>
    <t>FRIENDSHIP HAVEN HEALTHCARE AND REHAB. CENTER</t>
  </si>
  <si>
    <t>19009139700000</t>
  </si>
  <si>
    <t>EAGLE LAKE NURSING AND REHABILITAION LP</t>
  </si>
  <si>
    <t>EAGLE LAKE NURSING AND REHABILITATION LP</t>
  </si>
  <si>
    <t>14652107146000</t>
  </si>
  <si>
    <t>SBS LEASECO BRIARCLIFF LLC</t>
  </si>
  <si>
    <t>14652107971000</t>
  </si>
  <si>
    <t>SBS LEASECO CHANDLER LLC</t>
  </si>
  <si>
    <t>14635391536000</t>
  </si>
  <si>
    <t>VILLA DEL MAR AT MAINLAND CENTER LLC</t>
  </si>
  <si>
    <t>THE RIO AT MAINLAND CENTER</t>
  </si>
  <si>
    <t>HALE CENTER HEALTH AND REHABILITATION</t>
  </si>
  <si>
    <t>MEDINA COUNTY HOSPITAL DISTRICT</t>
  </si>
  <si>
    <t>13647830762000</t>
  </si>
  <si>
    <t>FORT BEND CONTINUING CARE CENTER LTD CO</t>
  </si>
  <si>
    <t>MCCULLOCH COUNTY HOSPITAL DISTRICT</t>
  </si>
  <si>
    <t>LUBBOCK HOSPITALITY NURSING AND REHABILITATION CTR</t>
  </si>
  <si>
    <t>14651591589000</t>
  </si>
  <si>
    <t>CONVERSE SENIOR CARE LLC</t>
  </si>
  <si>
    <t>ROSEWOOD REHABILITATION AND CARE CENTER</t>
  </si>
  <si>
    <t>14656152312000</t>
  </si>
  <si>
    <t>CHARLESTON BOERNE OPERATIONS LLC</t>
  </si>
  <si>
    <t>UVALDE COUNTY HOSPITAL AUTHORITY</t>
  </si>
  <si>
    <t>14656878353000</t>
  </si>
  <si>
    <t>NEXION HEALTH AT NAVASOTA INC</t>
  </si>
  <si>
    <t>GOLDEN CREEK HEALTHCARE AND REHABILITATION CENTER</t>
  </si>
  <si>
    <t>14656395390000</t>
  </si>
  <si>
    <t>COPPERAS COVE LTC PARTNERS INC</t>
  </si>
  <si>
    <t>CHAMBERS COUNTY PUBLIC HOSPITAL DISTRICT</t>
  </si>
  <si>
    <t>STONEYBROOK RESIDENCE AND REHABILITATION CENTER</t>
  </si>
  <si>
    <t>14632531605000</t>
  </si>
  <si>
    <t>TRINITY NURSING AND REHABILITATION OF CO</t>
  </si>
  <si>
    <t>TRINITY NURSING AND REHABILITATION OF COMFORT LP</t>
  </si>
  <si>
    <t>14632831617000</t>
  </si>
  <si>
    <t>TRINITY NURSING AND REHABILITATION OF IT</t>
  </si>
  <si>
    <t>TRINITY NURSING AND REHABILITATION OF ITALY LP</t>
  </si>
  <si>
    <t>14632629797000</t>
  </si>
  <si>
    <t>TRINITY NURSING AND REHABILITATION OF DI</t>
  </si>
  <si>
    <t>TRINITY NURSING AND REHABILITATION OF DIBOLL LP</t>
  </si>
  <si>
    <t>14632945029000</t>
  </si>
  <si>
    <t>TRINITY NURSING AND REHABILITATION OF WI</t>
  </si>
  <si>
    <t>TRINITY NURSING AND REHABILITATION OF WINNSBORO LP</t>
  </si>
  <si>
    <t>14654057273000</t>
  </si>
  <si>
    <t>LAMPSTAND NURSING AND REHABILITATION LP</t>
  </si>
  <si>
    <t>14632421823000</t>
  </si>
  <si>
    <t>TRINITY NURSING AND REHABILITATION OF BU</t>
  </si>
  <si>
    <t>TRINITY NURSING AND REHABILITATION OF BURLESON LP</t>
  </si>
  <si>
    <t>14632149655000</t>
  </si>
  <si>
    <t>MAGNIFIED NURSING AND REHABILITATION LP</t>
  </si>
  <si>
    <t>14632209673000</t>
  </si>
  <si>
    <t>FORTRESS NURSING AND REHABILITATION LP</t>
  </si>
  <si>
    <t>14632759412000</t>
  </si>
  <si>
    <t>TRINITY NURSING AND REHABILITATION OF GR</t>
  </si>
  <si>
    <t>TRINITY NURSING AND REHABILITATION OF GRANBURY LP</t>
  </si>
  <si>
    <t>HOPKINS CO MEMORIAL HOSPITAL</t>
  </si>
  <si>
    <t>COLONIAL TYLER CARE CENTER</t>
  </si>
  <si>
    <t>CLAIRMONT LONGVIEW</t>
  </si>
  <si>
    <t>THE CLAIRMONT TYLER</t>
  </si>
  <si>
    <t>14709598446000</t>
  </si>
  <si>
    <t>TEMPLE MERIDIAN LP</t>
  </si>
  <si>
    <t>TEMPLE MERIDIAN</t>
  </si>
  <si>
    <t>WINNIE-STOWELL HOSPITAL DISTRICT</t>
  </si>
  <si>
    <t>14655584770000</t>
  </si>
  <si>
    <t>FOURSQUARE SNF INC</t>
  </si>
  <si>
    <t>TRAYMORE NURSING CENTER</t>
  </si>
  <si>
    <t>WISE REGIONAL HEALTH SYSTEM</t>
  </si>
  <si>
    <t>MEDINA VALLEY HEALTH &amp; REHABILITATION CENTER</t>
  </si>
  <si>
    <t>14711520628000</t>
  </si>
  <si>
    <t>MONAHANS NURSING OPERATIONS LLC</t>
  </si>
  <si>
    <t>13839284232000</t>
  </si>
  <si>
    <t>NORTHCREEK HEALTHCARE LLC</t>
  </si>
  <si>
    <t>THE MELROSE</t>
  </si>
  <si>
    <t>EASTLAND MEMORIAL HOSPITAL DISTRICT</t>
  </si>
  <si>
    <t>HERITAGE OAKS NURSING AND REHABILITATION CENTER</t>
  </si>
  <si>
    <t>CLAIRMONT BEAUMONT</t>
  </si>
  <si>
    <t>14628198450000</t>
  </si>
  <si>
    <t>BELTERRA HEALTH &amp; REHAB LLC</t>
  </si>
  <si>
    <t>BELTERRA HEALTH &amp; REHAB</t>
  </si>
  <si>
    <t>13525092592000</t>
  </si>
  <si>
    <t>S-H OPCO PLAZA ON THE RIVER LLC</t>
  </si>
  <si>
    <t>BROOKDALE GUADALUPE RIVER PLAZA</t>
  </si>
  <si>
    <t>NOCONA HOSPITAL DISTRICT</t>
  </si>
  <si>
    <t>GRACE CARE CENTER OF NOCONA</t>
  </si>
  <si>
    <t>WALNUT HILLS NURSING AND REHABILITATION</t>
  </si>
  <si>
    <t>GARDENDALE REHABILITATION AND NURSING CENTER</t>
  </si>
  <si>
    <t>GRACE CARE CENTER OF HENRIETTA</t>
  </si>
  <si>
    <t>GRACY WOODS HEALTHCARE LLC</t>
  </si>
  <si>
    <t>GRACY WOODS II LIVING CENTER</t>
  </si>
  <si>
    <t>14650548523000</t>
  </si>
  <si>
    <t>LONGVIEW SNF OPERATIONS LLC</t>
  </si>
  <si>
    <t>TREVISO TRANSITIONAL CARE</t>
  </si>
  <si>
    <t>14622659606000</t>
  </si>
  <si>
    <t>REMARKABLE HEALTHCARE OF CARROLLTON LP</t>
  </si>
  <si>
    <t>REMARKABLE HEALTHCARE OF PRESTONWOOD</t>
  </si>
  <si>
    <t>14622606383000</t>
  </si>
  <si>
    <t>WILLOW PARK REHABILITATION AND CARE CENTER LLC</t>
  </si>
  <si>
    <t>WILLOW PARK REHABILITATION AND CARE CENTER</t>
  </si>
  <si>
    <t>SUNRISE NURSING CARE CENTER LLC</t>
  </si>
  <si>
    <t>SUNRISE NURSING AND REHABILITATION CENTER</t>
  </si>
  <si>
    <t>13839213140000</t>
  </si>
  <si>
    <t>WINDSOR QUAIL VALLEY LTD.</t>
  </si>
  <si>
    <t>WINDSOR QUAIL VALLEY POST ACUTE-HEALTHCARE</t>
  </si>
  <si>
    <t>18009101611000</t>
  </si>
  <si>
    <t>HOLLYMEAD CONTINUING CARE CENTER LTD CO</t>
  </si>
  <si>
    <t>HOLLYMEAD</t>
  </si>
  <si>
    <t>17513626717006</t>
  </si>
  <si>
    <t>LEVELLAND NURSING &amp; REHABILITATION CENTER</t>
  </si>
  <si>
    <t>BALLINGER MEMORIAL HOSPITAL</t>
  </si>
  <si>
    <t>BAYLOR COUNTY HOSPITAL DISTRICT</t>
  </si>
  <si>
    <t>ADVANCED REHABILITATION AND HEALTHCARE CENTER</t>
  </si>
  <si>
    <t>PALO PINTO CO HOSP DIST DBA PALO PINTO G</t>
  </si>
  <si>
    <t>DEWITT MEDICAL DISTRICT/CUERO COMMUNITY</t>
  </si>
  <si>
    <t>STOCKDALE RESIDENCE AND REHABILITATION CENTER</t>
  </si>
  <si>
    <t>17522999220003</t>
  </si>
  <si>
    <t>FLORESVILLE RESIDENCE AND REHABILITATION CENTER</t>
  </si>
  <si>
    <t>FAIRVIEW HEALTHCARE RESIDENCE</t>
  </si>
  <si>
    <t>WINDSOR HEALTHCARE RESIDENCE</t>
  </si>
  <si>
    <t>CRESTVIEW HEALTHCARE RESIDENCE</t>
  </si>
  <si>
    <t>WESTERN HILLS HEALTHCARE RESIDENCE</t>
  </si>
  <si>
    <t>THE MANOR HEALTHCARE RESIDENCE</t>
  </si>
  <si>
    <t>14716952388000</t>
  </si>
  <si>
    <t>LUFKIN II ENTERPRISES LLC</t>
  </si>
  <si>
    <t>LUFKIN SKILLED CARE</t>
  </si>
  <si>
    <t>14717052782000</t>
  </si>
  <si>
    <t>GRACY WOODS SNF LLC</t>
  </si>
  <si>
    <t>14714775021000</t>
  </si>
  <si>
    <t>WHISPERING PINES NURSING AND REHABILITATION LP</t>
  </si>
  <si>
    <t>17460755881010</t>
  </si>
  <si>
    <t>17513152052000</t>
  </si>
  <si>
    <t>STAMFORD HOSPITAL DISTRICT</t>
  </si>
  <si>
    <t>STAMFORD RESIDENCE AND REHABILITATION CENTER</t>
  </si>
  <si>
    <t>THI OF SOUTH CAROLINA AT HILLTOP LLC</t>
  </si>
  <si>
    <t>MONARCH PAVILION REHABILITATION SUITES</t>
  </si>
  <si>
    <t>BROWNSVILLE LONG TERM CARE LLC</t>
  </si>
  <si>
    <t>THE HILLCREST OF NORTH DALLAS</t>
  </si>
  <si>
    <t>14719822091000</t>
  </si>
  <si>
    <t>CISCO NURSING OPERATIONS LLC</t>
  </si>
  <si>
    <t>CISCO NURSING &amp; REHABILITATION</t>
  </si>
  <si>
    <t>JEFFEREY PLACE HEALTHCARE CENTER</t>
  </si>
  <si>
    <t>17513152052008</t>
  </si>
  <si>
    <t>14611580839000</t>
  </si>
  <si>
    <t>TWIN PINES NORTH NURSING AND REHABILITAT</t>
  </si>
  <si>
    <t>TWIN PINES NORTH NURSING AND REHAB CTR LLC</t>
  </si>
  <si>
    <t>17560011789003</t>
  </si>
  <si>
    <t>SNYDER HEALTHCARE CENTER</t>
  </si>
  <si>
    <t>LIBERTY COUNTY HOSPITAL DISTRICT NO 1</t>
  </si>
  <si>
    <t>SENIOR REHABILITATION &amp; SKILLED NURSING CENTER</t>
  </si>
  <si>
    <t>KINDRED TRANSITIONAL CARE AND REHABILITATION-MANSF</t>
  </si>
  <si>
    <t>17512464888005</t>
  </si>
  <si>
    <t>KRISTI LEE MANOR</t>
  </si>
  <si>
    <t>KINDRED TRANSITIONAL CARE AND REHABILITATION-RIDGM</t>
  </si>
  <si>
    <t>KINDRED TRANSITIONAL CARE AND REHAB. -GRAPEVINE</t>
  </si>
  <si>
    <t>13839350579000</t>
  </si>
  <si>
    <t>ANGLETON HEALTH FACILITIES LP</t>
  </si>
  <si>
    <t>18009223951000</t>
  </si>
  <si>
    <t>MERIDIAN HMG BEE CAVE LLC</t>
  </si>
  <si>
    <t>PARK MANOR BEE CAVE</t>
  </si>
  <si>
    <t>HAMILTON COUNTY HOSPITAL DISTRICT</t>
  </si>
  <si>
    <t>14520399750000</t>
  </si>
  <si>
    <t>CASCADE-ABILENE HEALTH SERVICES LTD</t>
  </si>
  <si>
    <t>SILVER SPRING</t>
  </si>
  <si>
    <t>WINDSOR NURSING AND REHABILITATION CENTER OF CORPU</t>
  </si>
  <si>
    <t>14723757119000</t>
  </si>
  <si>
    <t>KILGORE HEALTHCARE LLC</t>
  </si>
  <si>
    <t>14718836837000</t>
  </si>
  <si>
    <t>HUB CITY HEALTHCARE INC</t>
  </si>
  <si>
    <t>THE MILDRED &amp; SHIRLEY L GARRISON GERIATRIC EDUCATI</t>
  </si>
  <si>
    <t>VAL VERDE COUNTY HOSPITAL DISTRICT</t>
  </si>
  <si>
    <t>HEMPHILL COUNTY HOSPITAL</t>
  </si>
  <si>
    <t>EDWARD ABRAHAM MEMORIAL HOME</t>
  </si>
  <si>
    <t>14716890620000</t>
  </si>
  <si>
    <t>ARBOR VIEW POST-ACUTE HEALTHCARE LTD</t>
  </si>
  <si>
    <t>WINDSOR ARBOR VIEW</t>
  </si>
  <si>
    <t>SWEENY COMMUNITY HOSPITAL</t>
  </si>
  <si>
    <t>WINDSOR NURSING AND REHABILITATION CENTER OF SEGUI</t>
  </si>
  <si>
    <t>14716763785000</t>
  </si>
  <si>
    <t>ATRIUM POST-ACUTE HEALTHCARE LTD</t>
  </si>
  <si>
    <t>WINDSOR ATRIUM</t>
  </si>
  <si>
    <t>PEARSALL NURSING AND REHABILITATION CENTER- NORTH</t>
  </si>
  <si>
    <t>PARKER COUNTY HOSPITAL DISTRICT</t>
  </si>
  <si>
    <t>SORRENTO CONTINUING CARE CENTER LTD CO</t>
  </si>
  <si>
    <t>SORRENTO</t>
  </si>
  <si>
    <t>SOUTH LIMESTONE HOSPITAL DISTRICT</t>
  </si>
  <si>
    <t>14648729359000</t>
  </si>
  <si>
    <t>ST GILES NURSING AND REHABILITATION CENTER LLC</t>
  </si>
  <si>
    <t>ST GILES NURSING AND REHABILITATION CENTER</t>
  </si>
  <si>
    <t>14724182739000</t>
  </si>
  <si>
    <t>MOUNT VERNON HEALTHCARE RESIDENCE LLC</t>
  </si>
  <si>
    <t>MISSION MANOR HEALTHCARE RESIDENCE</t>
  </si>
  <si>
    <t>13717706173000</t>
  </si>
  <si>
    <t>BANDERA SCC LLC</t>
  </si>
  <si>
    <t>BANDERA NURSING &amp; REHAB CENTER</t>
  </si>
  <si>
    <t>13525218890000</t>
  </si>
  <si>
    <t>RIVERSIDE SCC LLC</t>
  </si>
  <si>
    <t>RIVERSIDE NURSING &amp; REHAB CENTER</t>
  </si>
  <si>
    <t>13008519137000</t>
  </si>
  <si>
    <t>PRESIDENTIAL SCC LLC</t>
  </si>
  <si>
    <t>PARAMOUNT SENIOR CARE CENTERS AT SAN ANTONIO</t>
  </si>
  <si>
    <t>13204551371000</t>
  </si>
  <si>
    <t>MILL FOREST ROAD SCC LLC</t>
  </si>
  <si>
    <t>THE POINTE NURSING &amp; REHAB CENTER</t>
  </si>
  <si>
    <t>13008488895000</t>
  </si>
  <si>
    <t>CEDAR BAYOU SCC LLC</t>
  </si>
  <si>
    <t>CEDAR BAYOU NURSING &amp; REHAB CENTER</t>
  </si>
  <si>
    <t>13008516943000</t>
  </si>
  <si>
    <t>PASADENA SCC LLC</t>
  </si>
  <si>
    <t>PARAMOUNT SENIOR CARE CENTERS AT PASADENA</t>
  </si>
  <si>
    <t>SOUTHPARK MEADOWS NURSING AND REHABILITATION CENTE</t>
  </si>
  <si>
    <t>13008480025000</t>
  </si>
  <si>
    <t>SOUTH OAKS SCC LLC</t>
  </si>
  <si>
    <t>BRODIE RANCH NURSING &amp; REHAB CENTER</t>
  </si>
  <si>
    <t>TYLER COUNTY HOSPITAL</t>
  </si>
  <si>
    <t>SILSBEE CONVALESCENT CENTER</t>
  </si>
  <si>
    <t>14724158036000</t>
  </si>
  <si>
    <t>MINEOLA NURSING AND REHAB CENTER LLC</t>
  </si>
  <si>
    <t>MINEOLA HEALTHCARE RESIDENCE</t>
  </si>
  <si>
    <t>PECAN VALLEY HEALTHCARE RESIDENCE</t>
  </si>
  <si>
    <t>12000816947004</t>
  </si>
  <si>
    <t>MEMORIAL MEDICAL CENTER</t>
  </si>
  <si>
    <t>13647995359000</t>
  </si>
  <si>
    <t>WEST OAKS SCC LLC</t>
  </si>
  <si>
    <t>WEST OAKS NURSING &amp; REHAB CENTER</t>
  </si>
  <si>
    <t>14724158911000</t>
  </si>
  <si>
    <t>QUITMAN NURSING AND REHAB CENTER LLC</t>
  </si>
  <si>
    <t>HERITAGE HEALTHCARE RESIDENCE</t>
  </si>
  <si>
    <t>REGAL HEALTHCARE RESIDENCE</t>
  </si>
  <si>
    <t>13525217504000</t>
  </si>
  <si>
    <t>CAPITOL SCC LLC</t>
  </si>
  <si>
    <t>SENIOR CARE OF WEST OAKS</t>
  </si>
  <si>
    <t>13717707783000</t>
  </si>
  <si>
    <t>BAYTOWN SCC LLC</t>
  </si>
  <si>
    <t>BAYTOWN NURSING AND REHAB CENTER</t>
  </si>
  <si>
    <t>13008480678000</t>
  </si>
  <si>
    <t>WINDMILL SCC LLC</t>
  </si>
  <si>
    <t>WINDMILL NURSING &amp; REHAB CENTER</t>
  </si>
  <si>
    <t>13717710746000</t>
  </si>
  <si>
    <t>LA HACIENDA SCC LLC</t>
  </si>
  <si>
    <t>LA HACIENDA NURSING &amp; REHAB CENTER</t>
  </si>
  <si>
    <t>13008518980000</t>
  </si>
  <si>
    <t>MYSTIC PARK SCC LLC</t>
  </si>
  <si>
    <t>MYSTIC PARK NURSING &amp; REHAB CENTER</t>
  </si>
  <si>
    <t>13717705233000</t>
  </si>
  <si>
    <t>ALIEF SCC LLC</t>
  </si>
  <si>
    <t>SENIOR CARE OF WESTWOOD</t>
  </si>
  <si>
    <t>14722788453000</t>
  </si>
  <si>
    <t>FORREST HILL HEALTHCARE INC.</t>
  </si>
  <si>
    <t>THE BROADMOOR AT CREEKSIDE PARK</t>
  </si>
  <si>
    <t>PALMA REAL</t>
  </si>
  <si>
    <t>BASTROP LOST PINES NURSING AND REHABILITATION CENT</t>
  </si>
  <si>
    <t>14725532171000</t>
  </si>
  <si>
    <t>PILOT POINT CARE INC</t>
  </si>
  <si>
    <t>14613532945008</t>
  </si>
  <si>
    <t>FANNIN COUNTY HOSPITAL AUTHORITY</t>
  </si>
  <si>
    <t>14613532945003</t>
  </si>
  <si>
    <t>14613532945009</t>
  </si>
  <si>
    <t>14613532945005</t>
  </si>
  <si>
    <t>14613532945007</t>
  </si>
  <si>
    <t>14613532945004</t>
  </si>
  <si>
    <t>LINDALE HEALTHCARE CENTER</t>
  </si>
  <si>
    <t>14613532945006</t>
  </si>
  <si>
    <t>DALLAS COUNTY HOSPITAL DISTRICT(PARKLAND</t>
  </si>
  <si>
    <t>WINDSOR GARDENS</t>
  </si>
  <si>
    <t>14638726688000</t>
  </si>
  <si>
    <t>NORTH HOUSTON MC LLC</t>
  </si>
  <si>
    <t>PATHWAYS MEMORY CARE AT VILLA TOSCANA</t>
  </si>
  <si>
    <t>14715091303000</t>
  </si>
  <si>
    <t>MHC DEVELOPMENT LLC</t>
  </si>
  <si>
    <t>MIDLOTHIAN HEALTHCARE CENTER</t>
  </si>
  <si>
    <t>BRENTWOOD PLACE FOUR</t>
  </si>
  <si>
    <t>14525446218000</t>
  </si>
  <si>
    <t>OCEANVIEW HEALTHCARE, INC.</t>
  </si>
  <si>
    <t>12638008974000</t>
  </si>
  <si>
    <t>PINEY LUFKIN HEALTHCARE INC</t>
  </si>
  <si>
    <t>SOUTHLAND REHABILITATION AND HEALTHCARE CENTER</t>
  </si>
  <si>
    <t>BRYANT IRVIN CONSULTING LLC DBA PCC CONSULTING, LL</t>
  </si>
  <si>
    <t>HIGH HOPE CARE CENTER OF BRENHAM</t>
  </si>
  <si>
    <t>17603394622006</t>
  </si>
  <si>
    <t>OAKBEND MEDICAL CENTER</t>
  </si>
  <si>
    <t>WILLIAMSBURG VILLAGE HEATLHCARE CAMPUS</t>
  </si>
  <si>
    <t>CHAMBERS COUNTY</t>
  </si>
  <si>
    <t>ARBORETUM NURSING AND REHABILITATION CENTER OF WI</t>
  </si>
  <si>
    <t>WINDSOR QUAIL VALLEY POST-ACUTE HEALTHCARE</t>
  </si>
  <si>
    <t>17523029282004</t>
  </si>
  <si>
    <t>ECTOR COUNTY HOSPITAL DISTRICT</t>
  </si>
  <si>
    <t>PARKS HEALTH CENTER</t>
  </si>
  <si>
    <t>WINDSOR HOUSTON</t>
  </si>
  <si>
    <t>HILLTOP VILLAGE NURSING AND REHABLITATION CENTER</t>
  </si>
  <si>
    <t>RETAMA MANOR/LAREDO SOUTH</t>
  </si>
  <si>
    <t>DIMMIT REGIONAL HOSPITAL DISTRICT</t>
  </si>
  <si>
    <t>RETAMA MANOR NRUSING CENTER/PLEASANTON SOUTH</t>
  </si>
  <si>
    <t>14725599238000</t>
  </si>
  <si>
    <t>SOUTHWEST LTC CORPUS LLC</t>
  </si>
  <si>
    <t>14724707204000</t>
  </si>
  <si>
    <t>GOLDTHWAITE SKILLED CARE LLC</t>
  </si>
  <si>
    <t>GOLDTHWAITE HEALTH &amp; REHAB CENTER</t>
  </si>
  <si>
    <t>PLUM CREEK HEALTHCARE CENTER</t>
  </si>
  <si>
    <t>FT WORTH SOUTHWEST NURSING CENTER</t>
  </si>
  <si>
    <t>GREENVILLE GARDENS</t>
  </si>
  <si>
    <t>RETIREMENT AND NURSING CENTER-AUSTIN</t>
  </si>
  <si>
    <t>14725471933000</t>
  </si>
  <si>
    <t>SOUTHWEST LTC-GRAND PRAIRIE LLC</t>
  </si>
  <si>
    <t>14725345962000</t>
  </si>
  <si>
    <t>SOUTHWEST LTC - LONGVIEW, LLC</t>
  </si>
  <si>
    <t>12629341442001</t>
  </si>
  <si>
    <t>RELIANT REHABILITATION HOSPITAL DALLAS L</t>
  </si>
  <si>
    <t>RELIANT DALLAS SUB-ACUTE</t>
  </si>
  <si>
    <t>14710544850000</t>
  </si>
  <si>
    <t>BIG SPRING I ENTERPRISES LLC</t>
  </si>
  <si>
    <t>BIG SPRING CENTER FOR SKILLED CARE</t>
  </si>
  <si>
    <t>14731051323000</t>
  </si>
  <si>
    <t>PLANO HEALTHCARE RESIDENCE OPERATOR LLC</t>
  </si>
  <si>
    <t>HERITAGE MANOR HEALTHCARE RESIDENCE</t>
  </si>
  <si>
    <t>14712379453000</t>
  </si>
  <si>
    <t>ALAMEDA OAKS MEDICAL INVESTORS LLC</t>
  </si>
  <si>
    <t>14730785483000</t>
  </si>
  <si>
    <t>MESA HILLS HEALTHCARE RESIDENCE OPERATOR</t>
  </si>
  <si>
    <t>MESA HILLS HEALTHCARE RESIDENCE</t>
  </si>
  <si>
    <t>12058501458002</t>
  </si>
  <si>
    <t>FALCON RIDGE REHABILITATION</t>
  </si>
  <si>
    <t>14629794182000</t>
  </si>
  <si>
    <t>MISSION BEND HEALTHCARE AND REHABILITATION LLC</t>
  </si>
  <si>
    <t>WEST HOUSTON REHABILITATION AND HEALTHCARE CENTER</t>
  </si>
  <si>
    <t>FORT WORTH SKILLED CARE LLC</t>
  </si>
  <si>
    <t>IMMAUNELS HEALTHCARE</t>
  </si>
  <si>
    <t>14733331780000</t>
  </si>
  <si>
    <t>PARK PLACE HEALTH CARE CENTER LLC</t>
  </si>
  <si>
    <t>14733878996000</t>
  </si>
  <si>
    <t>PFLUGERVILLE HEALTH CARE CENTER LLC</t>
  </si>
  <si>
    <t>14735033921000</t>
  </si>
  <si>
    <t>CAMP HEALTHCARE PARTNERS LLC</t>
  </si>
  <si>
    <t>COUNTRY TRAILS WELLNESS &amp; REHABILITATION CENTER</t>
  </si>
  <si>
    <t>OCEANVIEW HEALTHCARE AND REHABILITATION</t>
  </si>
  <si>
    <t>14627640049000</t>
  </si>
  <si>
    <t>HEARNE I ENTERPRISES LLC</t>
  </si>
  <si>
    <t>CROSSROADS NURSING &amp; REHABILITATION</t>
  </si>
  <si>
    <t>14731014461000</t>
  </si>
  <si>
    <t>J AND B ASSOCIATES LLC</t>
  </si>
  <si>
    <t>14717460860000</t>
  </si>
  <si>
    <t>TRILOK AT NEW BOSTON INC</t>
  </si>
  <si>
    <t>16117601258000</t>
  </si>
  <si>
    <t>DHC OPCO - WACO LLC</t>
  </si>
  <si>
    <t>RIDGECREST RETIREMENT AND HEALTHCARE COMMUNITY</t>
  </si>
  <si>
    <t>13525314699000</t>
  </si>
  <si>
    <t>DHC OPCO - AUSTIN LLC</t>
  </si>
  <si>
    <t>BRUSH COUNTRY NURSING AND REHABILITATION</t>
  </si>
  <si>
    <t>13648081233000</t>
  </si>
  <si>
    <t>DHC OPCO RICHARDSON LLC</t>
  </si>
  <si>
    <t>COTTONWOOD CREEK HEALTHCRE COMMUNITY</t>
  </si>
  <si>
    <t>RETAMA MANOR NURSING CENTER/JOURDANTON</t>
  </si>
  <si>
    <t>14632559812000</t>
  </si>
  <si>
    <t>ELLM HEALTHCARE LLC</t>
  </si>
  <si>
    <t>HIGHLAND MEADOWS HEALTH &amp; REHAB</t>
  </si>
  <si>
    <t>14737354119001</t>
  </si>
  <si>
    <t>S-H THIRTY-FIVE OPCO - TEMPLE MERIDIAN L</t>
  </si>
  <si>
    <t>BROOKDALE MERIDIAN TEMPLE</t>
  </si>
  <si>
    <t>13648095852000</t>
  </si>
  <si>
    <t>PECAN VALLEY SCC LLC</t>
  </si>
  <si>
    <t>SCC AT PECAN VALLEY REHABILITATION AND HEALTHCARE</t>
  </si>
  <si>
    <t>13525333038000</t>
  </si>
  <si>
    <t>WESTOVER HILLS SCC LLC</t>
  </si>
  <si>
    <t>SCC AT WESTOVER HILLS REHABILITATION AND HEALTHCAR</t>
  </si>
  <si>
    <t>16117618773000</t>
  </si>
  <si>
    <t>CLEAR BROOK SCC LLC</t>
  </si>
  <si>
    <t>SCC AT CLEAR BROOK CROSSING REHAB AND HLTHCARE CTR</t>
  </si>
  <si>
    <t>14740452439000</t>
  </si>
  <si>
    <t>GIBBONS TX MANAGEMENT LLC</t>
  </si>
  <si>
    <t>VALLEY GRANDE SCC LLC</t>
  </si>
  <si>
    <t>SCC AT VALLEY GRANDE</t>
  </si>
  <si>
    <t>14737422023000</t>
  </si>
  <si>
    <t>CNC SNF OPERATIONS LLC</t>
  </si>
  <si>
    <t>COLONIAL NURSING &amp; REHABILITATION CENTER</t>
  </si>
  <si>
    <t>14737641176000</t>
  </si>
  <si>
    <t>TYLER PP OPERATIONS LLC</t>
  </si>
  <si>
    <t>13525328863000</t>
  </si>
  <si>
    <t>HUNTERS POND SCC LLC</t>
  </si>
  <si>
    <t>SCC AT HUNTERS POND REHABILITATION AND HC CENTER</t>
  </si>
  <si>
    <t>14744862849000</t>
  </si>
  <si>
    <t>LULING CARE NURSING OPERATIONS LLC</t>
  </si>
  <si>
    <t>14743458581000</t>
  </si>
  <si>
    <t>TIMBERIDGE NURSING AND REHABILITATION CE</t>
  </si>
  <si>
    <t>TIMBERIDGE NURSING AND REHABILITATION CENTER</t>
  </si>
  <si>
    <t>14744895385000</t>
  </si>
  <si>
    <t>WACO SNF LLC</t>
  </si>
  <si>
    <t>WESLEY WOODS HEALTH &amp; REHABILITATION</t>
  </si>
  <si>
    <t>14741347570000</t>
  </si>
  <si>
    <t>DHC OPCO - COLUMBUS LLC</t>
  </si>
  <si>
    <t>COLUMBUS OAKS HEALTHCARE COMMUNITY</t>
  </si>
  <si>
    <t>12001302632000</t>
  </si>
  <si>
    <t>MANSFIELD LONG TERM CARE LLC</t>
  </si>
  <si>
    <t>THE PAVILLION AT CREEKWOOD</t>
  </si>
  <si>
    <t>17415515497002</t>
  </si>
  <si>
    <t>14745603242000</t>
  </si>
  <si>
    <t>LEONARD NURSING HOME AND REHABILITATION</t>
  </si>
  <si>
    <t>14743804990000</t>
  </si>
  <si>
    <t>MTR MANAGEMENT GROUP LLC</t>
  </si>
  <si>
    <t>SHADY SHORES OF PREMONT LLC</t>
  </si>
  <si>
    <t>14746368415000</t>
  </si>
  <si>
    <t>SHADY SHORES OF BERTRAM LLC</t>
  </si>
  <si>
    <t>SHADY SHORES OF REFUGIO LLC</t>
  </si>
  <si>
    <t>REFUGIO NURSING &amp; REHAB CENTER</t>
  </si>
  <si>
    <t>14743276652000</t>
  </si>
  <si>
    <t>RUSK I ENTERPRISES LLC</t>
  </si>
  <si>
    <t>RETAMA MANOR NURSING CENTER/VICTORIA SOU</t>
  </si>
  <si>
    <t>17513686489015</t>
  </si>
  <si>
    <t>LEXINGTON MEDICAL LODGE</t>
  </si>
  <si>
    <t>14747396969000</t>
  </si>
  <si>
    <t>BR HEALTHCARE SOLUTIONS LLC</t>
  </si>
  <si>
    <t>14747361385000</t>
  </si>
  <si>
    <t>WEST LAKE HEALTHCARE RESIDENCE OPERATOR</t>
  </si>
  <si>
    <t>WEST LAKE HEALTHCARE RESIDENCE</t>
  </si>
  <si>
    <t>14747364926000</t>
  </si>
  <si>
    <t>WINTERHAVEN HEALTHCARE RESIDENCE OPERATO</t>
  </si>
  <si>
    <t>WINTERHAVEN HEALTHCARE RESIDENCE</t>
  </si>
  <si>
    <t>JEFFERSON POST-ACUTE 2015 OPCO LLC</t>
  </si>
  <si>
    <t>MAGNOLIA PLACE</t>
  </si>
  <si>
    <t>14730474401000</t>
  </si>
  <si>
    <t>LEGEND OAKS - NEW BRAUNFELS LLC</t>
  </si>
  <si>
    <t>LEGEND OAKS HEALTHCARE AND REHABILITATION-NEW BRAU</t>
  </si>
  <si>
    <t>12014256775001</t>
  </si>
  <si>
    <t>14742480636000</t>
  </si>
  <si>
    <t>VISTA LIVING OF VERNON INC</t>
  </si>
  <si>
    <t>VISTA LIVING OF VERNON</t>
  </si>
  <si>
    <t>TOUCHSTONE STRATEGIES - MC1 LLC</t>
  </si>
  <si>
    <t>14645544637000</t>
  </si>
  <si>
    <t>WINDSOR POST-ACUTE CALALLEN LTD</t>
  </si>
  <si>
    <t>WINDSOR CALALLEN</t>
  </si>
  <si>
    <t>12000405923000</t>
  </si>
  <si>
    <t>DENISON LONG TERM CARE LLC</t>
  </si>
  <si>
    <t>WOODLANDS PLACE REHABILITATION SUITES</t>
  </si>
  <si>
    <t>13525430057000</t>
  </si>
  <si>
    <t>STONEGATE SCC LLC</t>
  </si>
  <si>
    <t>SENIOR CARE OF STONEGATE</t>
  </si>
  <si>
    <t>13839814277000</t>
  </si>
  <si>
    <t>HOLLAND LAKE SCC LLC</t>
  </si>
  <si>
    <t>SENIOR CARE AT HOLLAND LAKE</t>
  </si>
  <si>
    <t>13204782174001</t>
  </si>
  <si>
    <t>CENTER NURSING &amp; REHAB LLC</t>
  </si>
  <si>
    <t>14750837057000</t>
  </si>
  <si>
    <t>VISTA LIVING OF ARCHER INC</t>
  </si>
  <si>
    <t>VISTA LIVING OF ARCHER</t>
  </si>
  <si>
    <t>13204782877000</t>
  </si>
  <si>
    <t>LTC OF WEST HOUSTON LLC</t>
  </si>
  <si>
    <t>14751451973000</t>
  </si>
  <si>
    <t>SCHERTZ NURSING OPERATIONS LLC</t>
  </si>
  <si>
    <t>AUTUMN WINDS LIVING &amp; REHABILITATION</t>
  </si>
  <si>
    <t>SHADY SHORES OF POTEET LLC</t>
  </si>
  <si>
    <t>POTEET MANOR</t>
  </si>
  <si>
    <t>S.P.J.S.T. REST HOME 3</t>
  </si>
  <si>
    <t>TRINITY HC OPERATOR LLC</t>
  </si>
  <si>
    <t>TRINITY HEALTHCARE RESIDENCE</t>
  </si>
  <si>
    <t>14753966689000</t>
  </si>
  <si>
    <t>PITTSBURG SENIOR CARE LLC</t>
  </si>
  <si>
    <t>14744833279000</t>
  </si>
  <si>
    <t>GOLDEN HC OPERATOR LLC</t>
  </si>
  <si>
    <t>GOLDEN AGE HEALTHCARE RESIDENCE</t>
  </si>
  <si>
    <t>14755759629000</t>
  </si>
  <si>
    <t>MIDLAND NURSING OPERATIONS, LLC</t>
  </si>
  <si>
    <t>14754778711000</t>
  </si>
  <si>
    <t>WEBSTER SNF MANAGEMENT LLC</t>
  </si>
  <si>
    <t>WEBSTER RESIDENCE AND REHABILITATION CENTER</t>
  </si>
  <si>
    <t>14754580984000</t>
  </si>
  <si>
    <t>SHARPVIEW SNF MANAGEMENT LLC</t>
  </si>
  <si>
    <t>SHARPVIEW RESIDENCE AND REHABILITATION CENTER</t>
  </si>
  <si>
    <t>14754583152000</t>
  </si>
  <si>
    <t>SAN ANTONIO SNF MANAGEMENT LLC</t>
  </si>
  <si>
    <t>SAN ANTONIO RESIDENCE AND REHABILITATION CENTER</t>
  </si>
  <si>
    <t>14754778380000</t>
  </si>
  <si>
    <t>WILLOWBROOK SNF MANAGEMENT LLC</t>
  </si>
  <si>
    <t>WILLOWBROOK RESIDENCE AND REHABILITATION CENTER</t>
  </si>
  <si>
    <t>14754987247000</t>
  </si>
  <si>
    <t>WEST HOUSTON SNF MANAGEMENT LLC</t>
  </si>
  <si>
    <t>ROYAL OAKS RESIDENCE AND REHABILITATION CENTER</t>
  </si>
  <si>
    <t>ROCKDALE SNF LLC</t>
  </si>
  <si>
    <t>RENAISSANCE VILLA</t>
  </si>
  <si>
    <t>17460755881022</t>
  </si>
  <si>
    <t>13839354597000</t>
  </si>
  <si>
    <t>SCC SOCORRO LLC</t>
  </si>
  <si>
    <t>LAS VENTANAS DE SOCORRO</t>
  </si>
  <si>
    <t>17417942566011</t>
  </si>
  <si>
    <t>STARR COUNTY HOSPITAL DISTRICT</t>
  </si>
  <si>
    <t>17417942566001</t>
  </si>
  <si>
    <t>EDINBURG NURSING AND REHABILITATION CENTER</t>
  </si>
  <si>
    <t>18109468019001</t>
  </si>
  <si>
    <t>REGENCY IHS OF WINDSOR ATRIUM LLC</t>
  </si>
  <si>
    <t>REGENCY IHS OF BROWNSVILLE LLC</t>
  </si>
  <si>
    <t>REGENCY IHS OF HARLINGEN LLC</t>
  </si>
  <si>
    <t>REGENCY IHS OF EBONY LAKE LLC</t>
  </si>
  <si>
    <t>EBONY LAKE NURSING AND REHABILITATION CENTER</t>
  </si>
  <si>
    <t>18112385663000</t>
  </si>
  <si>
    <t>LUFKIN HEALTHCARE LLC</t>
  </si>
  <si>
    <t>UNIVERSITY HEALTH SYSTEM</t>
  </si>
  <si>
    <t>MRC THE CROSSINGS</t>
  </si>
  <si>
    <t>PARMER COUNTY HOSPITAL DISTRICT</t>
  </si>
  <si>
    <t>14749767704000</t>
  </si>
  <si>
    <t>WINTERS HC OPERATOR LLC</t>
  </si>
  <si>
    <t>WINTERS HEALTHCARE RESIDENCE</t>
  </si>
  <si>
    <t>18110496686000</t>
  </si>
  <si>
    <t>SHADY SHORES OF EL PASO LLC</t>
  </si>
  <si>
    <t>MOUNTAIN VIEW HEALTH &amp; REHABILITATION</t>
  </si>
  <si>
    <t>18110318674000</t>
  </si>
  <si>
    <t>SHADY SHORES OF CORPUS CHRISTI LLC</t>
  </si>
  <si>
    <t>VISTA DEL MAR HEALTH &amp; REHABILITATION</t>
  </si>
  <si>
    <t>18112561081000</t>
  </si>
  <si>
    <t>CHG SENIOR LIVING PRESTON HOLLOW LLC</t>
  </si>
  <si>
    <t>CRYSTAL CREEK AT PRESTON HOLLOW</t>
  </si>
  <si>
    <t>REGENCY IHS OF EDINBURG LLC</t>
  </si>
  <si>
    <t>18110275577000</t>
  </si>
  <si>
    <t>REGENCY IHS OF WESLACO LLC</t>
  </si>
  <si>
    <t>18110424860000</t>
  </si>
  <si>
    <t>REGENCY IHS OF WINDSOR ARBOR VIEW LLC</t>
  </si>
  <si>
    <t>17603470786000</t>
  </si>
  <si>
    <t>MRC PINECREST</t>
  </si>
  <si>
    <t>PINECREST RETIREMENT COMMUNITY</t>
  </si>
  <si>
    <t>18115435184000</t>
  </si>
  <si>
    <t>WALLSVILLE HEALTHCARE, INC.</t>
  </si>
  <si>
    <t>18115438063000</t>
  </si>
  <si>
    <t>BERTETTI HEALTHCARE INC</t>
  </si>
  <si>
    <t>LEGEND OAKS HEALTHCARE AND REHABILITATION-WEST SAN</t>
  </si>
  <si>
    <t>18115960868000</t>
  </si>
  <si>
    <t>DESSAU HEALTHCARE INC</t>
  </si>
  <si>
    <t>LEGEND OAKS HEALTHCARE AND REHAB- NORTH AUSTIN</t>
  </si>
  <si>
    <t>18115622138000</t>
  </si>
  <si>
    <t>MISTY WILLOW HEALTHCARE INC</t>
  </si>
  <si>
    <t>18117394371000</t>
  </si>
  <si>
    <t>ARMSTRONG HEALTHCARE INC</t>
  </si>
  <si>
    <t>18115962484000</t>
  </si>
  <si>
    <t>JACK FINNEY HEALTHCARE INC</t>
  </si>
  <si>
    <t>LEGEND HEALTHCARE AND REHABILITATION - GREENVILLE</t>
  </si>
  <si>
    <t>14747982107000</t>
  </si>
  <si>
    <t>RIVERWALK HEALTHCARE INC</t>
  </si>
  <si>
    <t>LEGEND OAKS HEALTHCARE AND REHABILITION - NEW BRAU</t>
  </si>
  <si>
    <t>18115436984000</t>
  </si>
  <si>
    <t>HUTCHINS HEALTHCARE INC</t>
  </si>
  <si>
    <t>LEGEND OAKS HEALTHCARE AND REHABILITATION CENTER S</t>
  </si>
  <si>
    <t>18115624969000</t>
  </si>
  <si>
    <t>DAFFODIL HEALTHCARE INC</t>
  </si>
  <si>
    <t>LEGEND OAKS HEALTH AND REHABILITATION CENTER GLADE</t>
  </si>
  <si>
    <t>18116066111000</t>
  </si>
  <si>
    <t>TREE CITY HEALTHCARE, INC.</t>
  </si>
  <si>
    <t>LEGEND OAKS HEALTH AND REHABILITATION - EULESS</t>
  </si>
  <si>
    <t>18115435655000</t>
  </si>
  <si>
    <t>QUEENSTON HEALTHCARE, INC.</t>
  </si>
  <si>
    <t>LEGEND OAKS HEALTH AND REHABILITATION-WEST HOUSTON</t>
  </si>
  <si>
    <t>18116064991000</t>
  </si>
  <si>
    <t>TREATY HEALTHCARE, INC.</t>
  </si>
  <si>
    <t>18115962179000</t>
  </si>
  <si>
    <t>GETZENDANER HEALTHCARE, INC.</t>
  </si>
  <si>
    <t>LEGEND OAKS HEALTH AND REHABILITATION - ENNIS</t>
  </si>
  <si>
    <t>18116062169000</t>
  </si>
  <si>
    <t>CANE ISLAND HEALTHCARE, INC</t>
  </si>
  <si>
    <t>LEGEND OAKS HEALTH AND REHABILITATION - KATY</t>
  </si>
  <si>
    <t>18115624258000</t>
  </si>
  <si>
    <t>COPELAND HEALTHCARE INC</t>
  </si>
  <si>
    <t>18115623508000</t>
  </si>
  <si>
    <t>BRACKENRIDGE HEALTHCARE INC</t>
  </si>
  <si>
    <t>14709855663000</t>
  </si>
  <si>
    <t>LCS-WP LLC</t>
  </si>
  <si>
    <t>WALNUT PLACE</t>
  </si>
  <si>
    <t>14639503987000</t>
  </si>
  <si>
    <t>OAK POINT HEALTHCARE INC</t>
  </si>
  <si>
    <t>THE HEALTHCARE RESORT OF PLANO</t>
  </si>
  <si>
    <t>18119909044000</t>
  </si>
  <si>
    <t>INSPIRE NEW BOSTON LLC</t>
  </si>
  <si>
    <t>18120049020000</t>
  </si>
  <si>
    <t>GRACE VM HOLDINGS GROUP LP</t>
  </si>
  <si>
    <t>GRACE CARE CENTER AT VETERANS MEMORIAL</t>
  </si>
  <si>
    <t>CWP APOLLO HEALTHCARE AT TEXAS CITY, LLC</t>
  </si>
  <si>
    <t>THE RESORT AT TEXAS CITY</t>
  </si>
  <si>
    <t>13717678489000</t>
  </si>
  <si>
    <t>WESTOVER CONTINUING CARE CENTER LTD CO</t>
  </si>
  <si>
    <t>WINDEMERE AT WESTOVER HILLS</t>
  </si>
  <si>
    <t>18112844040000</t>
  </si>
  <si>
    <t>RIO AT FOX HOLLOW LLC</t>
  </si>
  <si>
    <t>THE RIO AT FOX HOLLOW</t>
  </si>
  <si>
    <t>14733134473000</t>
  </si>
  <si>
    <t>RIO ONE AT TARRANT COUNTY LLC</t>
  </si>
  <si>
    <t>THE LODGE AT BEAR CREEK</t>
  </si>
  <si>
    <t>18137307957000</t>
  </si>
  <si>
    <t>BAYTOWN TRANSITIONAL CARE CENTER LLC</t>
  </si>
  <si>
    <t>13205034385000</t>
  </si>
  <si>
    <t>HP NURSING &amp; REHAB LLC</t>
  </si>
  <si>
    <t>18135859199000</t>
  </si>
  <si>
    <t>ODESSA NURSING OPERATIONS LLC</t>
  </si>
  <si>
    <t>SEABURY NURSING &amp; REHABILITATION</t>
  </si>
  <si>
    <t>PINECREST SENIOR CARE LLC</t>
  </si>
  <si>
    <t>PINECREST NURSING AND REHABILITATION CENTER</t>
  </si>
  <si>
    <t>18121104766000</t>
  </si>
  <si>
    <t>SELMA MANAGEMENT LLC</t>
  </si>
  <si>
    <t>TRUCARE LIVING CENTERS - SELMA</t>
  </si>
  <si>
    <t>THE BRAZOS OF WACO</t>
  </si>
  <si>
    <t>NORTHWEST HEALTH AND REHABILITATION</t>
  </si>
  <si>
    <t>18140118375000</t>
  </si>
  <si>
    <t>FOUNDATION CARE PARTNERS LLC</t>
  </si>
  <si>
    <t>WINDSONG CARE CENTER</t>
  </si>
  <si>
    <t>SUMMIT LTC WINNSBORO LLC</t>
  </si>
  <si>
    <t>WHISPERING PINES NURSING &amp; REHAB</t>
  </si>
  <si>
    <t>SUMMIT LTC SAN AUGUSTINE LLC</t>
  </si>
  <si>
    <t>TRINITY NURSING AND REHABILITATION</t>
  </si>
  <si>
    <t>SUMMIT LTC KENNEDALE LLC</t>
  </si>
  <si>
    <t>PECAN MANOR NURSING AND REHABILITATION</t>
  </si>
  <si>
    <t>13007415956000</t>
  </si>
  <si>
    <t>KRUSE VILLAGE LLC</t>
  </si>
  <si>
    <t>13525482603000</t>
  </si>
  <si>
    <t>LTC OF FALL CREEK LLC</t>
  </si>
  <si>
    <t>FALL CREEK REHABILITATION AND HEALTHCARE CENTER</t>
  </si>
  <si>
    <t>18117237729000</t>
  </si>
  <si>
    <t>CLARENDON NH OPERATIONS LTD</t>
  </si>
  <si>
    <t>CLARENDON NURSING HOME</t>
  </si>
  <si>
    <t>18140644461000</t>
  </si>
  <si>
    <t>VAN SENIOR CARE LLC</t>
  </si>
  <si>
    <t>VAN HEALTHCARE</t>
  </si>
  <si>
    <t>18143692640000</t>
  </si>
  <si>
    <t>WHITEHOUSE SNF LLC</t>
  </si>
  <si>
    <t>18142929126000</t>
  </si>
  <si>
    <t>PMG OPCO ROYSE CITY LLC</t>
  </si>
  <si>
    <t>PMP OPCO-ROYSE CITY LLC</t>
  </si>
  <si>
    <t>PENNSYLVANIA NURSING AND REHABILITATION CENTER</t>
  </si>
  <si>
    <t>18142700212000</t>
  </si>
  <si>
    <t>PMG OPCO-ROCKWALL LLC</t>
  </si>
  <si>
    <t>18142664475000</t>
  </si>
  <si>
    <t>PMG OPCO-BRIDGEPORT LLC</t>
  </si>
  <si>
    <t>18144093236000</t>
  </si>
  <si>
    <t>CLUTE LTC PARTNERS INC</t>
  </si>
  <si>
    <t>CLUTE LTC PARTNERS, INC.</t>
  </si>
  <si>
    <t>18146577558000</t>
  </si>
  <si>
    <t>SILVERADO HERMANN PARK LLC</t>
  </si>
  <si>
    <t>SILVERADO HERMANN PARK</t>
  </si>
  <si>
    <t>18142677048000</t>
  </si>
  <si>
    <t>PMG OPCO-DECATUR LLC</t>
  </si>
  <si>
    <t>SENIOR CARE HEALTH &amp; REHABILITATION CENTER-DECATUR</t>
  </si>
  <si>
    <t>14656920098000</t>
  </si>
  <si>
    <t>ONPOINTE TX DAL LLC</t>
  </si>
  <si>
    <t>ONPOINTE TRANSITIONAL CARE AT TEXAS HEALTH PRESBYT</t>
  </si>
  <si>
    <t>14748090116000</t>
  </si>
  <si>
    <t>TOUCHSTONE STRATEGIES - MERCEDES LLC</t>
  </si>
  <si>
    <t>MID VALLEY NURSING &amp; REHABILITATION</t>
  </si>
  <si>
    <t>13204597846000</t>
  </si>
  <si>
    <t>KATY LONG TERM CARE LLC</t>
  </si>
  <si>
    <t>STERLING OAKS REHABILITATION</t>
  </si>
  <si>
    <t>14709819628000</t>
  </si>
  <si>
    <t>LCS-AL LLC</t>
  </si>
  <si>
    <t>AUTUMN LEAVES</t>
  </si>
  <si>
    <t>18123230668000</t>
  </si>
  <si>
    <t>COW CREEK HEALTHCARE INC</t>
  </si>
  <si>
    <t>LEGEND OAKS HEALTHCARE AND REHABILITATION WAXAHACH</t>
  </si>
  <si>
    <t>13840231719000</t>
  </si>
  <si>
    <t>FPACP UPSHUR LLC</t>
  </si>
  <si>
    <t>FOCUSED CARE OF GILMER</t>
  </si>
  <si>
    <t>16118115779000</t>
  </si>
  <si>
    <t>FPACP MOUNT PLEASANT LLC</t>
  </si>
  <si>
    <t>FOCUSED CARE AT MOUNT PLEASANT</t>
  </si>
  <si>
    <t>13718451605000</t>
  </si>
  <si>
    <t>FPACP BEECHNUT LLC</t>
  </si>
  <si>
    <t>FOCUSED CARE AT BEECHNUT</t>
  </si>
  <si>
    <t>13648557893000</t>
  </si>
  <si>
    <t>FPACP SHERMAN LLC</t>
  </si>
  <si>
    <t>FOCUSED CARE AT SHERMAN</t>
  </si>
  <si>
    <t>13525801901000</t>
  </si>
  <si>
    <t>FPACP ALLENBROOK LLC</t>
  </si>
  <si>
    <t>FOCUSED CARE AT ALLENBROOK</t>
  </si>
  <si>
    <t>13718459574000</t>
  </si>
  <si>
    <t>FPACP TIMPSON LLC</t>
  </si>
  <si>
    <t>FOCUSED CARE OF CENTER</t>
  </si>
  <si>
    <t>13648551953000</t>
  </si>
  <si>
    <t>FPACP ELLIS LLC</t>
  </si>
  <si>
    <t>FOCUSED CARE OF WAXAHACHIE</t>
  </si>
  <si>
    <t>13718450334000</t>
  </si>
  <si>
    <t>FPACP BAYTOWN LLC</t>
  </si>
  <si>
    <t>FOCUSED CARE AT BAYTOWN</t>
  </si>
  <si>
    <t>16118112438000</t>
  </si>
  <si>
    <t>FPACP HUMBLE LLC</t>
  </si>
  <si>
    <t>FOCUSED CARE AT HUMBLE</t>
  </si>
  <si>
    <t>13718454302000</t>
  </si>
  <si>
    <t>FPACP HUNTSVILLE LLC</t>
  </si>
  <si>
    <t>FOCUSED CARE AT HUNTSVILLE</t>
  </si>
  <si>
    <t>13525808989000</t>
  </si>
  <si>
    <t>FPACP LINDEN LLC</t>
  </si>
  <si>
    <t>FOCUSED CARE AT LINDEN</t>
  </si>
  <si>
    <t>18137199719000</t>
  </si>
  <si>
    <t>TOWERS PARK HEALTHCARE INC</t>
  </si>
  <si>
    <t>PARKLANE WEST HEALTHCARE CENTER</t>
  </si>
  <si>
    <t>COMMUNITY CARE CENTER OF HONDO</t>
  </si>
  <si>
    <t>18109416505000</t>
  </si>
  <si>
    <t>FOURSQUARE TEXAS 16 LLC</t>
  </si>
  <si>
    <t>SHERIDAN MEDICAL LODGE</t>
  </si>
  <si>
    <t>18123229405001</t>
  </si>
  <si>
    <t>DUCK CREEK HEALTHCARE INC</t>
  </si>
  <si>
    <t>LEGEND OAKS HEALTHCARE AND REHABILITATION GARLAND</t>
  </si>
  <si>
    <t>16117938692000</t>
  </si>
  <si>
    <t>THE RIO AT CONROE LLC</t>
  </si>
  <si>
    <t>BRIGHTPOINTE AT RIVERSHIRE</t>
  </si>
  <si>
    <t>PDM OPERATORS LLC</t>
  </si>
  <si>
    <t>ARBOR GRACE WELLNESS CENTER</t>
  </si>
  <si>
    <t>STEPHENS MEMORIAL HOSPITAL DISTRICT</t>
  </si>
  <si>
    <t>17523132557019</t>
  </si>
  <si>
    <t>17523132557018</t>
  </si>
  <si>
    <t>GUADALUPE COUNTY HOSPITAL BOARD</t>
  </si>
  <si>
    <t>13008736350000</t>
  </si>
  <si>
    <t>PALOMINO CONTINUING CARE CENTER LTD CO</t>
  </si>
  <si>
    <t>PALOMINO CONTINUING CARE CENTER LTD. CO.</t>
  </si>
  <si>
    <t>18140039241000</t>
  </si>
  <si>
    <t>TOUCHSTONE STRATEGIES - BULVERDE LLC</t>
  </si>
  <si>
    <t>THE HEIGHTS OF BULVERDE</t>
  </si>
  <si>
    <t>REUNION PLAZA SENIOR CARE AND REHABILITATION CENTE</t>
  </si>
  <si>
    <t>SOUTH PLACE REHABILITATION AND SKILLED NURSING</t>
  </si>
  <si>
    <t>INTERLOCHEN HEALTH AND REHABILITATION</t>
  </si>
  <si>
    <t>16115005601016</t>
  </si>
  <si>
    <t>16115005601015</t>
  </si>
  <si>
    <t>17560042214073</t>
  </si>
  <si>
    <t>EDGEWOOD REHABILITATION AND CARE CENTER</t>
  </si>
  <si>
    <t>12027978530018</t>
  </si>
  <si>
    <t>FOUNDERS PLAZA NURSING &amp; REHAB</t>
  </si>
  <si>
    <t>17560042214072</t>
  </si>
  <si>
    <t>MEADOW BROOK CARE CENTER</t>
  </si>
  <si>
    <t>17417440892025</t>
  </si>
  <si>
    <t>NACOGDOCHES MEMORIAL HOSPITAL</t>
  </si>
  <si>
    <t>TWIN LAES REHABILITATION AND CARE CENTER</t>
  </si>
  <si>
    <t>17560042214020</t>
  </si>
  <si>
    <t>12027978530016</t>
  </si>
  <si>
    <t>BONNER STREET PLAZA HEALTHCARE &amp; REHABILITATION</t>
  </si>
  <si>
    <t>17560042214071</t>
  </si>
  <si>
    <t>17560042214070</t>
  </si>
  <si>
    <t>LEGEND OAKS HEALTHCARE AND REHABILITATION-WEST HOU</t>
  </si>
  <si>
    <t>HERITAGE HOUSE OF MARSHALL HEALTH &amp; REHABILITATION</t>
  </si>
  <si>
    <t>17512504501029</t>
  </si>
  <si>
    <t>PONDEROSA NURSING AND REHABILITATION CENTER</t>
  </si>
  <si>
    <t>FARMERSVILLE HEALTH AND REHABILITATION</t>
  </si>
  <si>
    <t>OAKWOOD MANOR NURSING HOME</t>
  </si>
  <si>
    <t>18206563753000</t>
  </si>
  <si>
    <t>MPD OPERATORS ABILENE LLC</t>
  </si>
  <si>
    <t>BRIGHTPOINTE AT LYTLE LAKE</t>
  </si>
  <si>
    <t>LIBERTY COUNTY HOSPITAL DISTRICT NO. 1</t>
  </si>
  <si>
    <t>AVALON PLACE - WHARTON</t>
  </si>
  <si>
    <t>12027978530011</t>
  </si>
  <si>
    <t>RICHLAND HILLS REHABILITATION &amp; HEALTHCARE CENTER</t>
  </si>
  <si>
    <t>LEGEND OAKS HEALTHCARE &amp; REHAB - W SAN ANTONIO</t>
  </si>
  <si>
    <t>HERITAGE AT TURNER PARK HEALTH &amp; REHAB</t>
  </si>
  <si>
    <t>LEGEND OAKS HEALTHCARE &amp; REHAB CTR - SAN ANTONIO</t>
  </si>
  <si>
    <t>S.P.J.S.T. REST HOME 2</t>
  </si>
  <si>
    <t>17512504501026</t>
  </si>
  <si>
    <t>GOOD SAMARITAN SOCIETY-DENTON VILLAGE</t>
  </si>
  <si>
    <t>FRIO HOSPITAL DISTRICT</t>
  </si>
  <si>
    <t>LEGEND OAKS HEALTHCARE AND REHAB - NORTH AUST</t>
  </si>
  <si>
    <t>PARK MANOR HEALTH CARE AND REHABILITATION</t>
  </si>
  <si>
    <t>17512504501027</t>
  </si>
  <si>
    <t>GOOD SAMARITAN SOCIETY-LAKE FOREST VILLAGE</t>
  </si>
  <si>
    <t>LAS COLINAS OF WESTOVER</t>
  </si>
  <si>
    <t>SAN MARCOS REHABILITATION AND HEALTHCARE CENTER</t>
  </si>
  <si>
    <t>LARKSPUR NP</t>
  </si>
  <si>
    <t>MIDLAND COUNTY HOSPITAL DISTRICT</t>
  </si>
  <si>
    <t>MILDRED &amp; SHIRLEY L GARRISON GERIATRIC ED &amp; CARE C</t>
  </si>
  <si>
    <t>HOGAN PARK NURSING &amp; REHABILITATION</t>
  </si>
  <si>
    <t>FORT STOCKTON LIVING &amp; REHABILITATION</t>
  </si>
  <si>
    <t>17523132557020</t>
  </si>
  <si>
    <t>17512569488021</t>
  </si>
  <si>
    <t>WINDCREST HEALTH &amp; REHABILITATION</t>
  </si>
  <si>
    <t>17413860531013</t>
  </si>
  <si>
    <t>14743189277000</t>
  </si>
  <si>
    <t>EAGLE PASS II ENTERPRISES LLC</t>
  </si>
  <si>
    <t>LA HACIENDA DE PAZ REHABILITATION AND CARE CENTER</t>
  </si>
  <si>
    <t>14709991401000</t>
  </si>
  <si>
    <t>LCS-SP LLC</t>
  </si>
  <si>
    <t>SIGNATURE POINTE</t>
  </si>
  <si>
    <t>18112185063000</t>
  </si>
  <si>
    <t>TOUCHSTONE STRATEGIES - STONE OAK2 LLC</t>
  </si>
  <si>
    <t>THE ENCLAVE</t>
  </si>
  <si>
    <t>18209547134000</t>
  </si>
  <si>
    <t>SCHULENBURG NURSING OPERATIONS LLC</t>
  </si>
  <si>
    <t>SLP KAUFMAN LLC</t>
  </si>
  <si>
    <t>SLP LAPORTE LLC</t>
  </si>
  <si>
    <t>SLP LAPORTE, LLC</t>
  </si>
  <si>
    <t>13205195293000</t>
  </si>
  <si>
    <t>SLP HEARNE LLC</t>
  </si>
  <si>
    <t>SLP KNOX CITY LLC</t>
  </si>
  <si>
    <t>18210783710000</t>
  </si>
  <si>
    <t>ST JOES LLC</t>
  </si>
  <si>
    <t>MATLOCK PLACE HEALTH &amp; REHABILITATION CENTER</t>
  </si>
  <si>
    <t>18208984759000</t>
  </si>
  <si>
    <t>SIGNPOST MANAGEMENT LLC</t>
  </si>
  <si>
    <t>GRACE HILL NURSING CENTER</t>
  </si>
  <si>
    <t>18116686264000</t>
  </si>
  <si>
    <t>NB BROWN ROCK HEALTHCARE INC</t>
  </si>
  <si>
    <t>LEGEND OAKS HEALTHCARE &amp; REHAB.-FT.WORTH/SOUTHLAKE</t>
  </si>
  <si>
    <t>17414726400002</t>
  </si>
  <si>
    <t>THE HALLMARK</t>
  </si>
  <si>
    <t>14643246110000</t>
  </si>
  <si>
    <t>MEXIA II ENTERPRISES LLC</t>
  </si>
  <si>
    <t>SKILLED CARE OF MEXIA</t>
  </si>
  <si>
    <t>13717998614000</t>
  </si>
  <si>
    <t>PLANO CONTINUING CARE CENTER LTD CO</t>
  </si>
  <si>
    <t>CAPSTONE ENNIS OPCP LLC</t>
  </si>
  <si>
    <t>18218072702000</t>
  </si>
  <si>
    <t>WOOD SENIOR CARE LLC</t>
  </si>
  <si>
    <t>13009946867000</t>
  </si>
  <si>
    <t>FPACP BRENHAM LLC</t>
  </si>
  <si>
    <t>FOCUSED CARE AT BRENHAM</t>
  </si>
  <si>
    <t>18218123828000</t>
  </si>
  <si>
    <t>PASADENA SENIOR CARE LLC</t>
  </si>
  <si>
    <t>VISTA NURSING AND REHABILITATION CENTER</t>
  </si>
  <si>
    <t>18215643877000</t>
  </si>
  <si>
    <t>CYPRESSWOOD TX MANAGEMENT LLC</t>
  </si>
  <si>
    <t>TEXAS INSTITUTE FOR CLINICALLY COMPLEX CARE</t>
  </si>
  <si>
    <t>18207574577000</t>
  </si>
  <si>
    <t>MPD OPERATORS EL PASO LLC</t>
  </si>
  <si>
    <t>13205110789000</t>
  </si>
  <si>
    <t>SLP HAMLIN LLC</t>
  </si>
  <si>
    <t>18221541263000</t>
  </si>
  <si>
    <t>VGM VALLEY GRANDE MANOR WESLACO OPS INC</t>
  </si>
  <si>
    <t>18212053427000</t>
  </si>
  <si>
    <t>MPD OPERATORS MESA HILLS LLC</t>
  </si>
  <si>
    <t>14729081357000</t>
  </si>
  <si>
    <t>ER OPCO PARKS LLC</t>
  </si>
  <si>
    <t>18223797293000</t>
  </si>
  <si>
    <t>MPD BENDER TERRACE OF LUBBOCK LLC</t>
  </si>
  <si>
    <t>18224864027000</t>
  </si>
  <si>
    <t>TRINITY FPACP PECOS LLC</t>
  </si>
  <si>
    <t>14647022657000</t>
  </si>
  <si>
    <t>STAMFORD TX MANAGEMENT LLC</t>
  </si>
  <si>
    <t>18225750639000</t>
  </si>
  <si>
    <t>SUMMIT LTC SAN ANTONIO LLC</t>
  </si>
  <si>
    <t>18223595093000</t>
  </si>
  <si>
    <t>NB CARE LLC</t>
  </si>
  <si>
    <t>18223803638000</t>
  </si>
  <si>
    <t>CREEKSIDE VILLAGE HEALTHCARE LTC PARTNER</t>
  </si>
  <si>
    <t>18223802515000</t>
  </si>
  <si>
    <t>OAK VILLAGE HEALTHCARE LTC PARTNERS INC</t>
  </si>
  <si>
    <t>18226901926000</t>
  </si>
  <si>
    <t>KENNEDY REHABILITATION AND HEALTHCARE LL</t>
  </si>
  <si>
    <t>18109416505001</t>
  </si>
  <si>
    <t>13008678701000</t>
  </si>
  <si>
    <t>COTTONWOOD LONG TERM CARE LLC</t>
  </si>
  <si>
    <t>14742899306000</t>
  </si>
  <si>
    <t>VIBRALIFE OF EL PASO LLC</t>
  </si>
  <si>
    <t>18213218862000</t>
  </si>
  <si>
    <t>WEBSTERIDENCE OPCO LLC</t>
  </si>
  <si>
    <t>18216208340000</t>
  </si>
  <si>
    <t>LANDMARK OF PLANO REHABILITATION AND NUR</t>
  </si>
  <si>
    <t>18224298622000</t>
  </si>
  <si>
    <t>JACINTO NURSING &amp; REHABILITATION CENTER</t>
  </si>
  <si>
    <t>14724650891000</t>
  </si>
  <si>
    <t>APOLLO HEALTHCARE AT WILLOWBROOK LLC</t>
  </si>
  <si>
    <t>18228781003000</t>
  </si>
  <si>
    <t>MPD TEXAS RESOURCES OF KILGORE LLC</t>
  </si>
  <si>
    <t>18108391659000</t>
  </si>
  <si>
    <t>CS SNF OPS LLC</t>
  </si>
  <si>
    <t>18210273647000</t>
  </si>
  <si>
    <t>HOUSTONIDENCE OPCO LLC</t>
  </si>
  <si>
    <t>18228636942000</t>
  </si>
  <si>
    <t>UPTOWN FS LLC</t>
  </si>
  <si>
    <t>18235732510000</t>
  </si>
  <si>
    <t>MPD OPERATORS MCKINNEY LLC</t>
  </si>
  <si>
    <t>14710136095001</t>
  </si>
  <si>
    <t>LCS-PHC LLC</t>
  </si>
  <si>
    <t>14718110241000</t>
  </si>
  <si>
    <t>TRINITY RHC LLC</t>
  </si>
  <si>
    <t>18141123556000</t>
  </si>
  <si>
    <t>BELL NURSING OPERATIONS LLC</t>
  </si>
  <si>
    <t>STANWICK SENIOR CARE LLC</t>
  </si>
  <si>
    <t>18238188256000</t>
  </si>
  <si>
    <t>EL PASO III ENTERPRISES LLC</t>
  </si>
  <si>
    <t>18146546819000</t>
  </si>
  <si>
    <t>MOC ROUND ROCK LLC</t>
  </si>
  <si>
    <t>18106984521000</t>
  </si>
  <si>
    <t>APOLLO HEALTHCARE AT PEARLAND LLC</t>
  </si>
  <si>
    <t>16118189782000</t>
  </si>
  <si>
    <t>REGENCY IHS OF ROBSTOWN LLC</t>
  </si>
  <si>
    <t>17560045852018</t>
  </si>
  <si>
    <t>16118011473000</t>
  </si>
  <si>
    <t>ROLLINGBROOK REHAB LLC</t>
  </si>
  <si>
    <t>12372971908010</t>
  </si>
  <si>
    <t>17417942566016</t>
  </si>
  <si>
    <t>17512283494022</t>
  </si>
  <si>
    <t>17560039350015</t>
  </si>
  <si>
    <t>TITUS COUNTY HOSPITAL DISTRICT</t>
  </si>
  <si>
    <t>18222366496000</t>
  </si>
  <si>
    <t>MPD OPERATORS NAZARETH HALL LLC</t>
  </si>
  <si>
    <t>16115005601023</t>
  </si>
  <si>
    <t>17417440892021</t>
  </si>
  <si>
    <t>17417440892006</t>
  </si>
  <si>
    <t>17417440892015</t>
  </si>
  <si>
    <t>16115005601022</t>
  </si>
  <si>
    <t>17417942566014</t>
  </si>
  <si>
    <t>17560011789010</t>
  </si>
  <si>
    <t>17523132557028</t>
  </si>
  <si>
    <t>17417942566015</t>
  </si>
  <si>
    <t>17603394622007</t>
  </si>
  <si>
    <t>17417942566008</t>
  </si>
  <si>
    <t>16115005601024</t>
  </si>
  <si>
    <t>17425481540002</t>
  </si>
  <si>
    <t>16115005601021</t>
  </si>
  <si>
    <t>17601536299008</t>
  </si>
  <si>
    <t>17417067349008</t>
  </si>
  <si>
    <t>12027978530030</t>
  </si>
  <si>
    <t>12372971908009</t>
  </si>
  <si>
    <t>17416031205005</t>
  </si>
  <si>
    <t>17560017273008</t>
  </si>
  <si>
    <t>14613532945035</t>
  </si>
  <si>
    <t>14613532945036</t>
  </si>
  <si>
    <t>17513686489021</t>
  </si>
  <si>
    <t>17604881205003</t>
  </si>
  <si>
    <t>WEST WHARTON COUNTY HOSPITAL DISTRICT</t>
  </si>
  <si>
    <t>17604881205002</t>
  </si>
  <si>
    <t>17425700683013</t>
  </si>
  <si>
    <t>17604881205005</t>
  </si>
  <si>
    <t>14613532945034</t>
  </si>
  <si>
    <t>18141202483000</t>
  </si>
  <si>
    <t>TOUCHSTONE STRATEGIES-ALAMO LLC</t>
  </si>
  <si>
    <t>14530603464000</t>
  </si>
  <si>
    <t>SUNNYBROOK SNF LLC</t>
  </si>
  <si>
    <t>14539291212000</t>
  </si>
  <si>
    <t>REGAL SENIOR CARE LLC</t>
  </si>
  <si>
    <t>18007755392000</t>
  </si>
  <si>
    <t>FRANKSTON HEALTHCARE CENTER LP</t>
  </si>
  <si>
    <t>14524810570000</t>
  </si>
  <si>
    <t>DEL RIO I ENTERPRISES LLC</t>
  </si>
  <si>
    <t>LA VIDA SERENA NURSING AND REHABILITATION</t>
  </si>
  <si>
    <t>14524660462000</t>
  </si>
  <si>
    <t>EAGLE PASS I ENTERPRISES LLC</t>
  </si>
  <si>
    <t>EAGLE PASS NURSING AND REHABILITATION</t>
  </si>
  <si>
    <t>14542041208000</t>
  </si>
  <si>
    <t>GOLDEN VILLA HEALTHCARE LLC</t>
  </si>
  <si>
    <t>18007765565000</t>
  </si>
  <si>
    <t>WINDSOR NURSING CENTER PARTNERS OF EBONY LAKE LTD</t>
  </si>
  <si>
    <t>LUBBOCK I ENTERPRISES LLC</t>
  </si>
  <si>
    <t>SOUTHERN SPECIALTY REHAB &amp; NURSING</t>
  </si>
  <si>
    <t>14535398839000</t>
  </si>
  <si>
    <t>BAYWOOD CRENSHAW LLC</t>
  </si>
  <si>
    <t>BAYWOOD CROSSING REHABILITATION &amp; HEALTHCARE CENTE</t>
  </si>
  <si>
    <t>13008093802000</t>
  </si>
  <si>
    <t>SOUTHWEST LLC REUNION PLAZA LLC</t>
  </si>
  <si>
    <t>REUNION PLAZA HEALTHCARE &amp; REHABILITATION</t>
  </si>
  <si>
    <t>13524953638000</t>
  </si>
  <si>
    <t>SOUTHWEST LTC-AZALEA LLC</t>
  </si>
  <si>
    <t>AZALEA PLACE HEALTHCARE &amp; REHABILITATION</t>
  </si>
  <si>
    <t>13839247338000</t>
  </si>
  <si>
    <t>SOUTHWEST LTC-BONNER LLC</t>
  </si>
  <si>
    <t>BONNER STREET PLAZA HEATLHCARE &amp; REHABILITATION</t>
  </si>
  <si>
    <t>13647773533000</t>
  </si>
  <si>
    <t>SOUTHWEST LTC PORT ARTHUR LLC</t>
  </si>
  <si>
    <t>WESTVIEW MANOR AND REHABILITATION CENTER</t>
  </si>
  <si>
    <t>14719659097000</t>
  </si>
  <si>
    <t>EASTLAND NURSING OPERATIONS LLC</t>
  </si>
  <si>
    <t>ITASCA NURSING OPERATIONS, LLC</t>
  </si>
  <si>
    <t>14711407370001</t>
  </si>
  <si>
    <t>BAIRD NURSING OPERATIONS LLC</t>
  </si>
  <si>
    <t>HILLSBORO NURSING OPERATIONS LLC</t>
  </si>
  <si>
    <t>COLLINSVILLE NURSING OPERATIONS LLC</t>
  </si>
  <si>
    <t>HOMESTEAD NURSING AND REHABILITATION OF COLLINVILL</t>
  </si>
  <si>
    <t>BRENHAM NURSING AND REHABLITATION CENTER</t>
  </si>
  <si>
    <t>RETAMA MANOR NURSING CENTER/PLEASANTON NORTH</t>
  </si>
  <si>
    <t>HERITAGE PARK REHBILITATION AND SKILLED NURSING CT</t>
  </si>
  <si>
    <t>WINDFLOWER HEALTH CENTER</t>
  </si>
  <si>
    <t>SENIOR CARE HEALTH &amp; REHAB CTR WICHITA FALLS</t>
  </si>
  <si>
    <t>DEL RIO NURSING AND REHABILITATION CENTER</t>
  </si>
  <si>
    <t>EASTLAND NURSING &amp; REHABILITATION</t>
  </si>
  <si>
    <t>16117593042000</t>
  </si>
  <si>
    <t>PROVIDENCE PARK INC</t>
  </si>
  <si>
    <t>ST. CATHERINE CENTER</t>
  </si>
  <si>
    <t>LUBBOCK OPERATING COMPANY LLC</t>
  </si>
  <si>
    <t>MATADOR HEALTH AND REHABILITATION CENTER</t>
  </si>
  <si>
    <t>14642892989000</t>
  </si>
  <si>
    <t>APOLLO HEALTHCARE AT SUGARLAND LP</t>
  </si>
  <si>
    <t>THE MEDICAL RESORT AT SUGAR LAND</t>
  </si>
  <si>
    <t>RETAMA MANOR NURSING CENTER/EDINBURG</t>
  </si>
  <si>
    <t>19812551653000</t>
  </si>
  <si>
    <t>GRUENEPOINTE 1 MT PLEASANT LLC</t>
  </si>
  <si>
    <t>ABILENE SNF LLC</t>
  </si>
  <si>
    <t>13204709375000</t>
  </si>
  <si>
    <t>GRUENEPOINTE 1 EL PASO LLC</t>
  </si>
  <si>
    <t>19812551588000</t>
  </si>
  <si>
    <t>GRUENEPOINTE 1 ST GILES LLC</t>
  </si>
  <si>
    <t>19812551737000</t>
  </si>
  <si>
    <t>GRUENEPOINTE 1 BROWNWOOD LLC</t>
  </si>
  <si>
    <t>19812551893001</t>
  </si>
  <si>
    <t>GRUENEPOINTE 1 KEMP LLC</t>
  </si>
  <si>
    <t>GRUENEPOINTE 1 RIVER CITY LLC</t>
  </si>
  <si>
    <t>GRUENEPOINTE 1 KERENS LLC</t>
  </si>
  <si>
    <t>12058500658000</t>
  </si>
  <si>
    <t>CARE INN OF ABILENE LLC</t>
  </si>
  <si>
    <t>WILLOW SPRINGS HEALTH &amp; REHABILITATION CENTER</t>
  </si>
  <si>
    <t>19812546976000</t>
  </si>
  <si>
    <t>GRUENEPOINTE 1 CASA RIO LLC</t>
  </si>
  <si>
    <t>THE RIO AT MISSION TRAILS</t>
  </si>
  <si>
    <t>19812549418001</t>
  </si>
  <si>
    <t>GRUENEPOINTE 1 LONGVIEW LLC</t>
  </si>
  <si>
    <t>19812545408001</t>
  </si>
  <si>
    <t>GRUENEPOINTE 1 KAUFMAN LLC</t>
  </si>
  <si>
    <t>18129312577000</t>
  </si>
  <si>
    <t>MIDLAND SAGE NURSING OPERATIONS LLC</t>
  </si>
  <si>
    <t>14721871755000</t>
  </si>
  <si>
    <t>OP OPS ARL TX LLC</t>
  </si>
  <si>
    <t>ONPOINTE TRANSITIONAL CARE AT TEXAS HEALTH ARLINGT</t>
  </si>
  <si>
    <t>14740575171000</t>
  </si>
  <si>
    <t>SHADY SHORES OF SAN SABA LLC</t>
  </si>
  <si>
    <t>SHADY SHORES OF SAN SABA</t>
  </si>
  <si>
    <t>SHEPHERD LTC PARTNERS INC</t>
  </si>
  <si>
    <t>14651372311000</t>
  </si>
  <si>
    <t>HEB SNF OE LP</t>
  </si>
  <si>
    <t>FORUM PARKWAY HEALTH &amp; REHABILITATION</t>
  </si>
  <si>
    <t>18131656987000</t>
  </si>
  <si>
    <t>OAKCREST OPERATING LLC</t>
  </si>
  <si>
    <t>OAKCREST NURSING AND REHABILITATION CENTER</t>
  </si>
  <si>
    <t>14735503634000</t>
  </si>
  <si>
    <t>RIVERWOOD-LTC LLC</t>
  </si>
  <si>
    <t>RIVERWOOD HEALTHCARE</t>
  </si>
  <si>
    <t>16115005601014</t>
  </si>
  <si>
    <t>PARK HIGHLANDS NURSING &amp; REHABILITATION CENTER</t>
  </si>
  <si>
    <t>WOODWIND LAKES HEALTH AND REHABILITATION CENTER</t>
  </si>
  <si>
    <t>LEGEND OAKS HEALTHCARE AND REHABILITATION-NORTH WI</t>
  </si>
  <si>
    <t>LEGEND OAKS HEALTHCARE AND REHABILITATION CENTER-N</t>
  </si>
  <si>
    <t>LEGEND OAKS HEALTH AND REHABILITATION-KATY</t>
  </si>
  <si>
    <t>12027978530024</t>
  </si>
  <si>
    <t>17418571000049</t>
  </si>
  <si>
    <t>LEGEND HEALTHCARE AND REHABILITATION-PARIS</t>
  </si>
  <si>
    <t>17418571000047</t>
  </si>
  <si>
    <t>COMMUNITY CARE CNETER OF CROCKETT</t>
  </si>
  <si>
    <t>17418571000046</t>
  </si>
  <si>
    <t>17418571000044</t>
  </si>
  <si>
    <t>STILLHOUSE REHABILITATION AND HEALTHCARE CENTER</t>
  </si>
  <si>
    <t>17418571000045</t>
  </si>
  <si>
    <t>PRESTONWOOD REHABILITATION &amp; NURSING CENTER</t>
  </si>
  <si>
    <t>17417914417017</t>
  </si>
  <si>
    <t>17417440892013</t>
  </si>
  <si>
    <t>17418571000043</t>
  </si>
  <si>
    <t>LEGEND HEALTHCARE AND REHABILITATION CENTER GLADEW</t>
  </si>
  <si>
    <t>17560042214078</t>
  </si>
  <si>
    <t>18149999403000</t>
  </si>
  <si>
    <t>MOC WACO LLC</t>
  </si>
  <si>
    <t>RAPID RECOVERY CENTER OF WACO</t>
  </si>
  <si>
    <t>17560042214077</t>
  </si>
  <si>
    <t>17560042214076</t>
  </si>
  <si>
    <t>17560042214075</t>
  </si>
  <si>
    <t>17417440892026</t>
  </si>
  <si>
    <t>17560042214030</t>
  </si>
  <si>
    <t>End Date</t>
  </si>
  <si>
    <t>Begin Date</t>
  </si>
  <si>
    <t>Legal Entity</t>
  </si>
  <si>
    <t>DBANAME</t>
  </si>
  <si>
    <t>Con_No</t>
  </si>
  <si>
    <t>FacilityNo</t>
  </si>
  <si>
    <t>Comp 1 Payment Factor Missed</t>
  </si>
  <si>
    <t>Comp 1 Missed</t>
  </si>
  <si>
    <t>WITHHELD</t>
  </si>
  <si>
    <t>MIN DATA</t>
  </si>
  <si>
    <t>Comp Missed Metic columns need to be convered to the new quarter each quarterly calculation</t>
  </si>
  <si>
    <t>6 Month IGT Needed
Plus 10%</t>
  </si>
  <si>
    <t>Aug 2019</t>
  </si>
  <si>
    <t>August 2020</t>
  </si>
  <si>
    <t>September 2020</t>
  </si>
  <si>
    <t>July 2021</t>
  </si>
  <si>
    <t>Amount Left with MCO</t>
  </si>
  <si>
    <t>Provider's Portion</t>
  </si>
  <si>
    <t>Bump to MCO</t>
  </si>
  <si>
    <t>Retroactive Revised Rates</t>
  </si>
  <si>
    <t>Original Rates</t>
  </si>
  <si>
    <t>JEFFERSON</t>
  </si>
  <si>
    <t>TRAVIS</t>
  </si>
  <si>
    <t>VAN ZANDT</t>
  </si>
  <si>
    <t>STARR</t>
  </si>
  <si>
    <t>LAMB</t>
  </si>
  <si>
    <t>SAN JACINTO</t>
  </si>
  <si>
    <t>BEXAR</t>
  </si>
  <si>
    <t>COMAL</t>
  </si>
  <si>
    <t>TARRANT</t>
  </si>
  <si>
    <t>DALLAS</t>
  </si>
  <si>
    <t>CHEROKEE</t>
  </si>
  <si>
    <t>HIDALGO</t>
  </si>
  <si>
    <t>EL PASO</t>
  </si>
  <si>
    <t>MIDLAND</t>
  </si>
  <si>
    <t>JIM HOGG</t>
  </si>
  <si>
    <t>WICHITA</t>
  </si>
  <si>
    <t>GALVESTON</t>
  </si>
  <si>
    <t>ECTOR</t>
  </si>
  <si>
    <t>COLLIN</t>
  </si>
  <si>
    <t>BRAZORIA</t>
  </si>
  <si>
    <t>LUBBOCK</t>
  </si>
  <si>
    <t>WILLIAMSON</t>
  </si>
  <si>
    <t>NACOGDOCHES</t>
  </si>
  <si>
    <t>HARRIS</t>
  </si>
  <si>
    <t>FORT BEND</t>
  </si>
  <si>
    <t>MONTGOMERY</t>
  </si>
  <si>
    <t>CAMERON</t>
  </si>
  <si>
    <t>DIMMITT</t>
  </si>
  <si>
    <t>FANNIN</t>
  </si>
  <si>
    <t>KARNES</t>
  </si>
  <si>
    <t>HOUSTON</t>
  </si>
  <si>
    <t>SAN AUGUSTINE</t>
  </si>
  <si>
    <t>JOHNSON</t>
  </si>
  <si>
    <t>GRIMES</t>
  </si>
  <si>
    <t>NAVARRO</t>
  </si>
  <si>
    <t>HENDERSON</t>
  </si>
  <si>
    <t>NUECES</t>
  </si>
  <si>
    <t>POTTER</t>
  </si>
  <si>
    <t>MILAM</t>
  </si>
  <si>
    <t>BOWIE</t>
  </si>
  <si>
    <t>ATASCOSA</t>
  </si>
  <si>
    <t>NEWTON</t>
  </si>
  <si>
    <t>REEVES</t>
  </si>
  <si>
    <t>KNOX</t>
  </si>
  <si>
    <t>RUSK</t>
  </si>
  <si>
    <t>FAYETTE</t>
  </si>
  <si>
    <t>REFUGIO</t>
  </si>
  <si>
    <t>JIM WELLS</t>
  </si>
  <si>
    <t>SMITH</t>
  </si>
  <si>
    <t>SHERMAN</t>
  </si>
  <si>
    <t>YOUNG</t>
  </si>
  <si>
    <t>BRAZOS</t>
  </si>
  <si>
    <t>DENTON</t>
  </si>
  <si>
    <t>TAYLOR</t>
  </si>
  <si>
    <t>HARTLEY</t>
  </si>
  <si>
    <t>WISE</t>
  </si>
  <si>
    <t>TERRY</t>
  </si>
  <si>
    <t>CROSBY</t>
  </si>
  <si>
    <t>GREGG</t>
  </si>
  <si>
    <t>TOM GREEN</t>
  </si>
  <si>
    <t>GRAYSON</t>
  </si>
  <si>
    <t>MEDINA</t>
  </si>
  <si>
    <t>MCLENNAN</t>
  </si>
  <si>
    <t>COLORADO</t>
  </si>
  <si>
    <t>KERR</t>
  </si>
  <si>
    <t>KENT</t>
  </si>
  <si>
    <t>COKE</t>
  </si>
  <si>
    <t>WALLER</t>
  </si>
  <si>
    <t>BOSQUE</t>
  </si>
  <si>
    <t>HANSFORD</t>
  </si>
  <si>
    <t>LAMPASAS</t>
  </si>
  <si>
    <t>HARDIN</t>
  </si>
  <si>
    <t>REAGAN</t>
  </si>
  <si>
    <t>GRAY</t>
  </si>
  <si>
    <t>ANDERSON</t>
  </si>
  <si>
    <t>HALE</t>
  </si>
  <si>
    <t>KAUFMAN</t>
  </si>
  <si>
    <t>STEPHENS</t>
  </si>
  <si>
    <t>HAMILTON</t>
  </si>
  <si>
    <t>FRANKLIN</t>
  </si>
  <si>
    <t>PARKER</t>
  </si>
  <si>
    <t>BASTROP</t>
  </si>
  <si>
    <t>GUADALUPE</t>
  </si>
  <si>
    <t>STONEWALL</t>
  </si>
  <si>
    <t>HUNT</t>
  </si>
  <si>
    <t>KENDALL</t>
  </si>
  <si>
    <t>ANDREWS</t>
  </si>
  <si>
    <t>LAVACA</t>
  </si>
  <si>
    <t>WASHINGTON</t>
  </si>
  <si>
    <t>RANDALL</t>
  </si>
  <si>
    <t>BELL</t>
  </si>
  <si>
    <t>MOORE</t>
  </si>
  <si>
    <t>JACK</t>
  </si>
  <si>
    <t>CORYELL</t>
  </si>
  <si>
    <t>WILSON</t>
  </si>
  <si>
    <t>LIVE OAK</t>
  </si>
  <si>
    <t>COMANCHE</t>
  </si>
  <si>
    <t>ORANGE</t>
  </si>
  <si>
    <t>COOKE</t>
  </si>
  <si>
    <t>HOCKLEY</t>
  </si>
  <si>
    <t>BURNET</t>
  </si>
  <si>
    <t>FREESTONE</t>
  </si>
  <si>
    <t>CLAY</t>
  </si>
  <si>
    <t>LIMESTONE</t>
  </si>
  <si>
    <t>SAN SABA</t>
  </si>
  <si>
    <t>SCHLEICHER</t>
  </si>
  <si>
    <t>MENARD</t>
  </si>
  <si>
    <t>DE WITT</t>
  </si>
  <si>
    <t>BURLESON</t>
  </si>
  <si>
    <t>EASTLAND</t>
  </si>
  <si>
    <t>ELLIS</t>
  </si>
  <si>
    <t>LIPSCOMB</t>
  </si>
  <si>
    <t>LEE</t>
  </si>
  <si>
    <t>GONZALES</t>
  </si>
  <si>
    <t>HEMPHILL</t>
  </si>
  <si>
    <t>CALLAHAN</t>
  </si>
  <si>
    <t>BAYLOR</t>
  </si>
  <si>
    <t>MONTAGUE</t>
  </si>
  <si>
    <t>FOARD</t>
  </si>
  <si>
    <t>ANGELINA</t>
  </si>
  <si>
    <t>CHILDRESS</t>
  </si>
  <si>
    <t>MATAGORDA</t>
  </si>
  <si>
    <t>YOAKUM</t>
  </si>
  <si>
    <t>WILBARGER</t>
  </si>
  <si>
    <t>FALLS</t>
  </si>
  <si>
    <t>ARANSAS</t>
  </si>
  <si>
    <t>POLK</t>
  </si>
  <si>
    <t>BAILEY</t>
  </si>
  <si>
    <t>LLANO</t>
  </si>
  <si>
    <t>WARD</t>
  </si>
  <si>
    <t>PECOS</t>
  </si>
  <si>
    <t>CRANE</t>
  </si>
  <si>
    <t>CHAMBERS</t>
  </si>
  <si>
    <t>MARION</t>
  </si>
  <si>
    <t>JACKSON</t>
  </si>
  <si>
    <t>JASPER</t>
  </si>
  <si>
    <t>HARRISON</t>
  </si>
  <si>
    <t>ROBERTSON</t>
  </si>
  <si>
    <t>PARMER</t>
  </si>
  <si>
    <t>WEBB</t>
  </si>
  <si>
    <t>ERATH</t>
  </si>
  <si>
    <t>MCCULLOCH</t>
  </si>
  <si>
    <t>HAYS</t>
  </si>
  <si>
    <t>HOPKINS</t>
  </si>
  <si>
    <t>PALO PINTO</t>
  </si>
  <si>
    <t>TITUS</t>
  </si>
  <si>
    <t>LAMAR</t>
  </si>
  <si>
    <t>HILL</t>
  </si>
  <si>
    <t>VICTORIA</t>
  </si>
  <si>
    <t>UVALDE</t>
  </si>
  <si>
    <t>CROCKETT</t>
  </si>
  <si>
    <t>WHARTON</t>
  </si>
  <si>
    <t>SCURRY</t>
  </si>
  <si>
    <t>LEON</t>
  </si>
  <si>
    <t>HOOD</t>
  </si>
  <si>
    <t>WILLACY</t>
  </si>
  <si>
    <t>CALHOUN</t>
  </si>
  <si>
    <t>TYLER</t>
  </si>
  <si>
    <t>KLEBERG</t>
  </si>
  <si>
    <t>DAWSON</t>
  </si>
  <si>
    <t>STERLING</t>
  </si>
  <si>
    <t>MITCHELL</t>
  </si>
  <si>
    <t>NOLAN</t>
  </si>
  <si>
    <t>ARMSTRONG</t>
  </si>
  <si>
    <t>FLOYD</t>
  </si>
  <si>
    <t>COLEMAN</t>
  </si>
  <si>
    <t>HASKELL</t>
  </si>
  <si>
    <t>VAL VERDE</t>
  </si>
  <si>
    <t>GAINES</t>
  </si>
  <si>
    <t>GARZA</t>
  </si>
  <si>
    <t>HUTCHINSON</t>
  </si>
  <si>
    <t>SAN PATRICIO</t>
  </si>
  <si>
    <t>LA SALLE</t>
  </si>
  <si>
    <t>DUVAL</t>
  </si>
  <si>
    <t>BROWN</t>
  </si>
  <si>
    <t>CALDWELL</t>
  </si>
  <si>
    <t>REAL</t>
  </si>
  <si>
    <t>MAVERICK</t>
  </si>
  <si>
    <t>FRIO</t>
  </si>
  <si>
    <t>MOTLEY</t>
  </si>
  <si>
    <t>UPTON</t>
  </si>
  <si>
    <t>Service Delivery Area (SDA)</t>
  </si>
  <si>
    <t>Provider</t>
  </si>
  <si>
    <t>Estimated Value of Component 1</t>
  </si>
  <si>
    <t>Mid Year Funding amounts</t>
  </si>
  <si>
    <t>Actual IGT Amount Received
(Second Half)</t>
  </si>
  <si>
    <t>IGT Amount Request in May
(First Half)</t>
  </si>
  <si>
    <t>Total IGT Amount</t>
  </si>
  <si>
    <t>Component 2/3 Percent</t>
  </si>
  <si>
    <t>Component 1 Percent</t>
  </si>
  <si>
    <t>Facility Identification Number</t>
  </si>
  <si>
    <t>Total Component 1 Funds</t>
  </si>
  <si>
    <t>Estimated Full Year of IGT</t>
  </si>
  <si>
    <t>Total IGT Received
(Second Half)</t>
  </si>
  <si>
    <t>Total March IGT Request</t>
  </si>
  <si>
    <t>Total IGT Amount Requested</t>
  </si>
  <si>
    <t>SDA Mar - Aug</t>
  </si>
  <si>
    <t>Caseload Mar - Aug</t>
  </si>
  <si>
    <t>C2 per Quarter</t>
  </si>
  <si>
    <t>C3 Per Quarter</t>
  </si>
  <si>
    <t>Quarter 3 (from Mar - Aug)</t>
  </si>
  <si>
    <t>Quarter 4 (from Mar - Aug)</t>
  </si>
  <si>
    <t>SDA (Based on Original Enrolled County) (Used in first half)</t>
  </si>
  <si>
    <t>SDA (HHSC Updated if Original was Incorrect) (Used in second half)</t>
  </si>
  <si>
    <t>G</t>
  </si>
  <si>
    <t>QRU ID_FACILITY</t>
  </si>
  <si>
    <t>102868v01</t>
  </si>
  <si>
    <t>005273v01</t>
  </si>
  <si>
    <t>004598v01</t>
  </si>
  <si>
    <t>SDA Mar - Aug:</t>
  </si>
  <si>
    <t>ALL MCO Totals for Year to Date</t>
  </si>
  <si>
    <t>.</t>
  </si>
  <si>
    <t>SDA Sep - 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</si>
</sst>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
    <numFmt numFmtId="169" formatCode="0.000%"/>
    <numFmt numFmtId="170" formatCode="0.0000%"/>
    <numFmt numFmtId="171" formatCode="0.0000000"/>
  </numFmts>
  <fonts count="57"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sz val="11"/>
      <color indexed="8"/>
      <name val="Calibri"/>
      <family val="2"/>
      <scheme val="minor"/>
    </font>
    <font>
      <sz val="10"/>
      <name val="MS Sans Serif"/>
      <family val="2"/>
    </font>
    <font>
      <sz val="8"/>
      <name val="Calibri"/>
      <family val="2"/>
    </font>
    <font>
      <sz val="9"/>
      <color indexed="8"/>
      <name val="Calibri"/>
      <family val="2"/>
    </font>
    <font>
      <sz val="10"/>
      <color indexed="8"/>
      <name val="Arial"/>
      <family val="2"/>
    </font>
    <font>
      <sz val="11"/>
      <color rgb="FFFF0000"/>
      <name val="Calibri"/>
      <family val="2"/>
    </font>
    <font>
      <b/>
      <sz val="11"/>
      <name val="Calibri"/>
      <family val="2"/>
      <scheme val="minor"/>
    </font>
    <font>
      <b/>
      <sz val="11"/>
      <color rgb="FF000000"/>
      <name val="Calibri"/>
      <family val="2"/>
      <scheme val="minor"/>
    </font>
    <font>
      <sz val="11"/>
      <name val="Calibri"/>
      <family val="2"/>
      <scheme val="minor"/>
    </font>
    <font>
      <b/>
      <sz val="16"/>
      <name val="Calibri"/>
      <family val="2"/>
      <scheme val="minor"/>
    </font>
  </fonts>
  <fills count="60">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5" tint="0.79998168889431442"/>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5" tint="0.39997558519241921"/>
        <bgColor rgb="FFC0C0C0"/>
      </patternFill>
    </fill>
    <fill>
      <patternFill patternType="solid">
        <fgColor theme="5" tint="0.79998168889431442"/>
        <bgColor rgb="FFC0C0C0"/>
      </patternFill>
    </fill>
    <fill>
      <patternFill patternType="solid">
        <fgColor rgb="FFCCFFCC"/>
        <bgColor indexed="0"/>
      </patternFill>
    </fill>
    <fill>
      <patternFill patternType="solid">
        <fgColor theme="7" tint="0.79998168889431442"/>
        <bgColor indexed="0"/>
      </patternFill>
    </fill>
    <fill>
      <patternFill patternType="solid">
        <fgColor rgb="FFABFFAB"/>
        <bgColor indexed="0"/>
      </patternFill>
    </fill>
    <fill>
      <patternFill patternType="solid">
        <fgColor theme="7" tint="0.39997558519241921"/>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FFE5"/>
        <bgColor indexed="64"/>
      </patternFill>
    </fill>
  </fills>
  <borders count="192">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indexed="64"/>
      </bottom>
      <diagonal/>
    </border>
    <border>
      <left/>
      <right style="thin">
        <color theme="0" tint="-4.9989318521683403E-2"/>
      </right>
      <top style="thin">
        <color indexed="64"/>
      </top>
      <bottom style="thin">
        <color theme="0" tint="-4.9989318521683403E-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medium">
        <color theme="0" tint="-0.499984740745262"/>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499984740745262"/>
      </bottom>
      <diagonal/>
    </border>
    <border>
      <left style="thin">
        <color theme="0" tint="-0.249977111117893"/>
      </left>
      <right style="medium">
        <color theme="0" tint="-0.499984740745262"/>
      </right>
      <top style="thin">
        <color theme="0" tint="-0.249977111117893"/>
      </top>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top style="thin">
        <color theme="0" tint="-0.249977111117893"/>
      </top>
      <bottom style="thin">
        <color auto="1"/>
      </bottom>
      <diagonal/>
    </border>
    <border>
      <left style="medium">
        <color theme="0" tint="-0.499984740745262"/>
      </left>
      <right style="thin">
        <color theme="0" tint="-0.249977111117893"/>
      </right>
      <top style="medium">
        <color theme="0" tint="-0.499984740745262"/>
      </top>
      <bottom style="thin">
        <color auto="1"/>
      </bottom>
      <diagonal/>
    </border>
    <border>
      <left style="thin">
        <color theme="0" tint="-0.249977111117893"/>
      </left>
      <right style="thin">
        <color theme="0" tint="-0.249977111117893"/>
      </right>
      <top style="thin">
        <color theme="0" tint="-0.249977111117893"/>
      </top>
      <bottom style="thin">
        <color auto="1"/>
      </bottom>
      <diagonal/>
    </border>
    <border>
      <left style="medium">
        <color theme="0" tint="-0.499984740745262"/>
      </left>
      <right/>
      <top style="medium">
        <color theme="0" tint="-0.499984740745262"/>
      </top>
      <bottom style="thin">
        <color auto="1"/>
      </bottom>
      <diagonal/>
    </border>
    <border>
      <left style="thin">
        <color theme="0" tint="-0.24994659260841701"/>
      </left>
      <right style="thin">
        <color theme="0" tint="-0.249977111117893"/>
      </right>
      <top style="thin">
        <color theme="0" tint="-0.24994659260841701"/>
      </top>
      <bottom style="thin">
        <color auto="1"/>
      </bottom>
      <diagonal/>
    </border>
    <border>
      <left style="thin">
        <color theme="0" tint="-0.249977111117893"/>
      </left>
      <right style="thin">
        <color theme="0" tint="-0.249977111117893"/>
      </right>
      <top style="thin">
        <color theme="0" tint="-0.249977111117893"/>
      </top>
      <bottom style="thin">
        <color theme="1" tint="0.14999847407452621"/>
      </bottom>
      <diagonal/>
    </border>
    <border>
      <left style="thin">
        <color theme="0" tint="-0.249977111117893"/>
      </left>
      <right style="thin">
        <color theme="0" tint="-0.249977111117893"/>
      </right>
      <top/>
      <bottom style="thin">
        <color auto="1"/>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style="medium">
        <color theme="0" tint="-0.499984740745262"/>
      </right>
      <top style="thin">
        <color theme="1" tint="0.14999847407452621"/>
      </top>
      <bottom/>
      <diagonal/>
    </border>
    <border>
      <left style="thin">
        <color theme="0" tint="-0.249977111117893"/>
      </left>
      <right/>
      <top style="thin">
        <color auto="1"/>
      </top>
      <bottom style="medium">
        <color theme="0" tint="-0.499984740745262"/>
      </bottom>
      <diagonal/>
    </border>
    <border>
      <left style="thin">
        <color theme="0" tint="-0.249977111117893"/>
      </left>
      <right style="thin">
        <color theme="0" tint="-0.249977111117893"/>
      </right>
      <top style="thin">
        <color auto="1"/>
      </top>
      <bottom/>
      <diagonal/>
    </border>
    <border>
      <left style="thin">
        <color theme="0" tint="-0.249977111117893"/>
      </left>
      <right/>
      <top style="thin">
        <color theme="0" tint="-0.249977111117893"/>
      </top>
      <bottom style="medium">
        <color theme="0" tint="-0.499984740745262"/>
      </bottom>
      <diagonal/>
    </border>
    <border>
      <left/>
      <right style="thin">
        <color theme="0" tint="-0.249977111117893"/>
      </right>
      <top/>
      <bottom style="thin">
        <color auto="1"/>
      </bottom>
      <diagonal/>
    </border>
    <border>
      <left style="thin">
        <color theme="0" tint="-0.249977111117893"/>
      </left>
      <right style="thin">
        <color theme="0" tint="-0.249977111117893"/>
      </right>
      <top style="thin">
        <color auto="1"/>
      </top>
      <bottom style="thin">
        <color theme="0" tint="-0.249977111117893"/>
      </bottom>
      <diagonal/>
    </border>
    <border>
      <left style="thin">
        <color theme="0" tint="-0.249977111117893"/>
      </left>
      <right style="medium">
        <color theme="0" tint="-0.499984740745262"/>
      </right>
      <top style="thin">
        <color auto="1"/>
      </top>
      <bottom style="medium">
        <color theme="0" tint="-0.499984740745262"/>
      </bottom>
      <diagonal/>
    </border>
    <border>
      <left style="thin">
        <color theme="0" tint="-0.249977111117893"/>
      </left>
      <right style="medium">
        <color theme="0" tint="-0.499984740745262"/>
      </right>
      <top style="thin">
        <color theme="0" tint="-0.249977111117893"/>
      </top>
      <bottom style="thin">
        <color theme="0" tint="-0.249977111117893"/>
      </bottom>
      <diagonal/>
    </border>
  </borders>
  <cellStyleXfs count="22">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4" fillId="0" borderId="0"/>
    <xf numFmtId="0" fontId="22" fillId="0" borderId="0"/>
    <xf numFmtId="0" fontId="22" fillId="0" borderId="0"/>
    <xf numFmtId="0" fontId="22" fillId="0" borderId="0"/>
    <xf numFmtId="0" fontId="22" fillId="0" borderId="0"/>
    <xf numFmtId="0" fontId="48" fillId="0" borderId="0"/>
    <xf numFmtId="0" fontId="22" fillId="0" borderId="0"/>
    <xf numFmtId="0" fontId="51" fillId="0" borderId="0"/>
    <xf numFmtId="0" fontId="24" fillId="0" borderId="0"/>
    <xf numFmtId="44" fontId="5" fillId="0" borderId="0" applyFont="0" applyFill="0" applyBorder="0" applyAlignment="0" applyProtection="0"/>
    <xf numFmtId="43" fontId="1" fillId="0" borderId="0" applyFont="0" applyFill="0" applyBorder="0" applyAlignment="0" applyProtection="0"/>
  </cellStyleXfs>
  <cellXfs count="820">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0" xfId="9" applyNumberFormat="1" applyFont="1" applyFill="1" applyBorder="1" applyAlignment="1">
      <alignment horizontal="center" vertical="center" wrapText="1"/>
    </xf>
    <xf numFmtId="0" fontId="5" fillId="15" borderId="31" xfId="6" applyFill="1" applyBorder="1" applyAlignment="1">
      <alignment horizontal="center" vertical="center" wrapText="1"/>
    </xf>
    <xf numFmtId="0" fontId="5" fillId="15" borderId="32" xfId="6" applyFill="1" applyBorder="1" applyAlignment="1">
      <alignment horizontal="center" vertical="center" wrapText="1"/>
    </xf>
    <xf numFmtId="0" fontId="5" fillId="16" borderId="32" xfId="6" applyFill="1" applyBorder="1" applyAlignment="1">
      <alignment horizontal="center" vertical="center" wrapText="1"/>
    </xf>
    <xf numFmtId="0" fontId="5" fillId="10" borderId="31" xfId="6" applyFill="1" applyBorder="1" applyAlignment="1">
      <alignment horizontal="center" wrapText="1"/>
    </xf>
    <xf numFmtId="0" fontId="5" fillId="0" borderId="0" xfId="6" applyAlignment="1">
      <alignment vertical="center"/>
    </xf>
    <xf numFmtId="166" fontId="0" fillId="0" borderId="39" xfId="10" applyNumberFormat="1" applyFont="1" applyFill="1" applyBorder="1"/>
    <xf numFmtId="167" fontId="5" fillId="0" borderId="31" xfId="6" applyNumberFormat="1" applyBorder="1"/>
    <xf numFmtId="165" fontId="0" fillId="0" borderId="0" xfId="9" applyNumberFormat="1" applyFont="1"/>
    <xf numFmtId="0" fontId="20" fillId="19" borderId="31" xfId="6" applyFont="1" applyFill="1" applyBorder="1" applyAlignment="1" applyProtection="1">
      <alignment horizontal="center" vertical="center" wrapText="1"/>
    </xf>
    <xf numFmtId="0" fontId="20" fillId="19" borderId="31" xfId="6" applyFont="1" applyFill="1" applyBorder="1" applyAlignment="1" applyProtection="1">
      <alignment horizontal="center" vertical="center"/>
    </xf>
    <xf numFmtId="0" fontId="20" fillId="20" borderId="31" xfId="6" applyFont="1" applyFill="1" applyBorder="1" applyAlignment="1" applyProtection="1">
      <alignment horizontal="center" vertical="center" wrapText="1"/>
    </xf>
    <xf numFmtId="0" fontId="21" fillId="21" borderId="31" xfId="6" applyFont="1" applyFill="1" applyBorder="1" applyAlignment="1">
      <alignment horizontal="center" vertical="center" textRotation="90" wrapText="1"/>
    </xf>
    <xf numFmtId="0" fontId="5" fillId="21" borderId="31" xfId="6" applyFill="1" applyBorder="1" applyAlignment="1">
      <alignment horizontal="center" vertical="center" textRotation="90" wrapText="1"/>
    </xf>
    <xf numFmtId="0" fontId="20" fillId="22" borderId="40" xfId="6" applyFont="1" applyFill="1" applyBorder="1" applyAlignment="1" applyProtection="1">
      <alignment horizontal="center" vertical="center" wrapText="1"/>
    </xf>
    <xf numFmtId="0" fontId="20" fillId="22" borderId="41" xfId="6" applyFont="1" applyFill="1" applyBorder="1" applyAlignment="1" applyProtection="1">
      <alignment horizontal="center" vertical="center" wrapText="1"/>
    </xf>
    <xf numFmtId="0" fontId="20" fillId="23" borderId="32" xfId="6" applyFont="1" applyFill="1" applyBorder="1" applyAlignment="1" applyProtection="1">
      <alignment horizontal="center" vertical="center" wrapText="1"/>
    </xf>
    <xf numFmtId="0" fontId="20" fillId="23" borderId="31" xfId="6" applyFont="1" applyFill="1" applyBorder="1" applyAlignment="1" applyProtection="1">
      <alignment horizontal="center" vertical="center" wrapText="1"/>
    </xf>
    <xf numFmtId="0" fontId="20" fillId="24" borderId="31" xfId="6" applyFont="1" applyFill="1" applyBorder="1" applyAlignment="1" applyProtection="1">
      <alignment horizontal="center" vertical="center" wrapText="1"/>
    </xf>
    <xf numFmtId="0" fontId="5" fillId="16" borderId="31" xfId="6" applyFill="1" applyBorder="1" applyAlignment="1">
      <alignment horizontal="center" vertical="center" wrapText="1"/>
    </xf>
    <xf numFmtId="0" fontId="5" fillId="25" borderId="31" xfId="6" applyFill="1" applyBorder="1" applyAlignment="1">
      <alignment horizontal="center" vertical="center" wrapText="1"/>
    </xf>
    <xf numFmtId="0" fontId="5" fillId="17" borderId="31" xfId="6" applyFill="1" applyBorder="1" applyAlignment="1">
      <alignment horizontal="center" vertical="center" wrapText="1"/>
    </xf>
    <xf numFmtId="0" fontId="5" fillId="26" borderId="31" xfId="6" applyFill="1" applyBorder="1" applyAlignment="1">
      <alignment horizontal="center" vertical="center" wrapText="1"/>
    </xf>
    <xf numFmtId="0" fontId="5" fillId="18" borderId="31" xfId="6" applyFill="1" applyBorder="1" applyAlignment="1">
      <alignment horizontal="center" vertical="center" wrapText="1"/>
    </xf>
    <xf numFmtId="0" fontId="5" fillId="10" borderId="42" xfId="6" applyFill="1" applyBorder="1" applyAlignment="1">
      <alignment horizontal="center" vertical="center" wrapText="1"/>
    </xf>
    <xf numFmtId="0" fontId="5" fillId="0" borderId="31" xfId="6" applyBorder="1" applyAlignment="1">
      <alignment horizontal="center" vertical="center" wrapText="1"/>
    </xf>
    <xf numFmtId="0" fontId="5" fillId="0" borderId="0" xfId="6" applyAlignment="1">
      <alignment horizontal="center" vertical="center" wrapText="1"/>
    </xf>
    <xf numFmtId="0" fontId="5" fillId="0" borderId="43" xfId="6" applyFill="1" applyBorder="1" applyAlignment="1">
      <alignment horizontal="center"/>
    </xf>
    <xf numFmtId="10" fontId="0" fillId="0" borderId="43" xfId="7" applyNumberFormat="1" applyFont="1" applyFill="1" applyBorder="1" applyAlignment="1">
      <alignment horizontal="center"/>
    </xf>
    <xf numFmtId="165" fontId="0" fillId="0" borderId="35" xfId="9" applyNumberFormat="1" applyFont="1" applyFill="1" applyBorder="1" applyAlignment="1">
      <alignment horizontal="center"/>
    </xf>
    <xf numFmtId="167" fontId="5" fillId="0" borderId="34" xfId="6" applyNumberFormat="1" applyFill="1" applyBorder="1"/>
    <xf numFmtId="167" fontId="5" fillId="0" borderId="45" xfId="6" applyNumberFormat="1" applyFill="1" applyBorder="1"/>
    <xf numFmtId="167" fontId="5" fillId="0" borderId="44" xfId="6" applyNumberFormat="1" applyFill="1" applyBorder="1"/>
    <xf numFmtId="167" fontId="5" fillId="0" borderId="0" xfId="6" applyNumberFormat="1" applyFill="1" applyBorder="1"/>
    <xf numFmtId="167" fontId="5" fillId="0" borderId="39" xfId="6" applyNumberFormat="1" applyFill="1" applyBorder="1"/>
    <xf numFmtId="0" fontId="5" fillId="0" borderId="0" xfId="6" applyFill="1" applyBorder="1" applyAlignment="1">
      <alignment horizontal="center"/>
    </xf>
    <xf numFmtId="0" fontId="5" fillId="0" borderId="0" xfId="6" applyFill="1"/>
    <xf numFmtId="10" fontId="0" fillId="0" borderId="0" xfId="7" applyNumberFormat="1" applyFont="1" applyFill="1" applyBorder="1" applyAlignment="1">
      <alignment horizontal="center"/>
    </xf>
    <xf numFmtId="165" fontId="0" fillId="0" borderId="45" xfId="9" applyNumberFormat="1" applyFont="1" applyFill="1" applyBorder="1" applyAlignment="1">
      <alignment horizontal="center"/>
    </xf>
    <xf numFmtId="0" fontId="5" fillId="0" borderId="0" xfId="6" applyFill="1" applyBorder="1"/>
    <xf numFmtId="165" fontId="0" fillId="0" borderId="0" xfId="9" applyNumberFormat="1" applyFont="1" applyAlignment="1">
      <alignment horizontal="center"/>
    </xf>
    <xf numFmtId="0" fontId="5" fillId="0" borderId="0" xfId="6" applyNumberFormat="1"/>
    <xf numFmtId="44" fontId="0" fillId="0" borderId="0" xfId="0" applyNumberFormat="1"/>
    <xf numFmtId="0" fontId="23" fillId="28" borderId="31" xfId="12" applyFont="1" applyFill="1" applyBorder="1" applyAlignment="1">
      <alignment horizontal="center" vertical="center" wrapText="1"/>
    </xf>
    <xf numFmtId="0" fontId="0" fillId="0" borderId="0" xfId="0" applyAlignment="1">
      <alignment vertical="center" wrapText="1"/>
    </xf>
    <xf numFmtId="0" fontId="23" fillId="0" borderId="46" xfId="12" applyFont="1" applyFill="1" applyBorder="1" applyAlignment="1">
      <alignment horizontal="right" wrapText="1"/>
    </xf>
    <xf numFmtId="0" fontId="0" fillId="0" borderId="0" xfId="0" applyAlignment="1">
      <alignment horizontal="left"/>
    </xf>
    <xf numFmtId="0" fontId="18" fillId="27" borderId="53" xfId="0" applyFont="1" applyFill="1" applyBorder="1" applyAlignment="1">
      <alignment horizontal="left"/>
    </xf>
    <xf numFmtId="0" fontId="18" fillId="27" borderId="57" xfId="0" applyFont="1" applyFill="1" applyBorder="1"/>
    <xf numFmtId="0" fontId="0" fillId="0" borderId="0" xfId="0" applyNumberFormat="1"/>
    <xf numFmtId="0" fontId="18" fillId="27" borderId="53" xfId="0" applyNumberFormat="1" applyFont="1" applyFill="1" applyBorder="1"/>
    <xf numFmtId="0" fontId="23" fillId="0" borderId="46" xfId="12"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7" fillId="0" borderId="0" xfId="0" applyFont="1" applyAlignment="1">
      <alignment horizontal="left"/>
    </xf>
    <xf numFmtId="0" fontId="28"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59" xfId="12" applyFont="1" applyFill="1" applyBorder="1" applyAlignment="1">
      <alignment horizontal="right" wrapText="1"/>
    </xf>
    <xf numFmtId="0" fontId="9" fillId="4" borderId="16" xfId="0" applyFont="1" applyFill="1" applyBorder="1" applyAlignment="1">
      <alignment horizontal="center"/>
    </xf>
    <xf numFmtId="0" fontId="29" fillId="4" borderId="0" xfId="0" applyFont="1" applyFill="1"/>
    <xf numFmtId="0" fontId="31" fillId="4" borderId="0" xfId="0" applyFont="1" applyFill="1"/>
    <xf numFmtId="0" fontId="32" fillId="4" borderId="0" xfId="0" applyFont="1" applyFill="1"/>
    <xf numFmtId="0" fontId="29" fillId="0" borderId="0" xfId="0" applyFont="1"/>
    <xf numFmtId="0" fontId="29" fillId="4" borderId="0" xfId="0" applyFont="1" applyFill="1" applyAlignment="1">
      <alignment horizontal="center" vertical="center"/>
    </xf>
    <xf numFmtId="0" fontId="29" fillId="0" borderId="0" xfId="0" applyFont="1" applyAlignment="1">
      <alignment horizontal="center" vertical="center"/>
    </xf>
    <xf numFmtId="165" fontId="29" fillId="4" borderId="4" xfId="8" applyNumberFormat="1" applyFont="1" applyFill="1" applyBorder="1"/>
    <xf numFmtId="0" fontId="29" fillId="4" borderId="0" xfId="0" applyFont="1" applyFill="1" applyBorder="1"/>
    <xf numFmtId="0" fontId="29" fillId="4" borderId="0" xfId="0" applyFont="1" applyFill="1" applyBorder="1" applyAlignment="1">
      <alignment vertical="top" wrapText="1"/>
    </xf>
    <xf numFmtId="0" fontId="31" fillId="4" borderId="0" xfId="0" applyFont="1" applyFill="1" applyAlignment="1">
      <alignment vertical="top" wrapText="1"/>
    </xf>
    <xf numFmtId="0" fontId="29" fillId="10" borderId="2" xfId="0" quotePrefix="1" applyFont="1" applyFill="1" applyBorder="1" applyAlignment="1">
      <alignment horizontal="center" vertical="center"/>
    </xf>
    <xf numFmtId="0" fontId="29" fillId="10" borderId="2" xfId="0" applyFont="1" applyFill="1" applyBorder="1" applyAlignment="1">
      <alignment horizontal="center" vertical="center"/>
    </xf>
    <xf numFmtId="0" fontId="31" fillId="4" borderId="0" xfId="0" applyFont="1" applyFill="1" applyAlignment="1">
      <alignment horizontal="left" vertical="top"/>
    </xf>
    <xf numFmtId="164" fontId="29" fillId="4" borderId="9" xfId="0" applyNumberFormat="1" applyFont="1" applyFill="1" applyBorder="1" applyAlignment="1">
      <alignment vertical="center"/>
    </xf>
    <xf numFmtId="164" fontId="29" fillId="4" borderId="21" xfId="0" applyNumberFormat="1" applyFont="1" applyFill="1" applyBorder="1" applyAlignment="1">
      <alignment vertical="center"/>
    </xf>
    <xf numFmtId="164" fontId="31" fillId="4" borderId="12" xfId="1" applyNumberFormat="1" applyFont="1" applyFill="1" applyBorder="1" applyAlignment="1"/>
    <xf numFmtId="0" fontId="20" fillId="31" borderId="31" xfId="6" applyFont="1" applyFill="1" applyBorder="1" applyAlignment="1" applyProtection="1">
      <alignment horizontal="center" vertical="center" wrapText="1"/>
    </xf>
    <xf numFmtId="0" fontId="29" fillId="4" borderId="0" xfId="0" applyFont="1" applyFill="1" applyAlignment="1">
      <alignment vertical="center"/>
    </xf>
    <xf numFmtId="0" fontId="32" fillId="4" borderId="0" xfId="0" applyFont="1" applyFill="1" applyAlignment="1">
      <alignment vertical="center"/>
    </xf>
    <xf numFmtId="0" fontId="29" fillId="0" borderId="0" xfId="0" applyFont="1" applyAlignment="1">
      <alignment vertical="center"/>
    </xf>
    <xf numFmtId="0" fontId="29" fillId="10" borderId="71" xfId="0" applyFont="1" applyFill="1" applyBorder="1" applyAlignment="1">
      <alignment horizontal="center"/>
    </xf>
    <xf numFmtId="0" fontId="29" fillId="10" borderId="72" xfId="0" applyFont="1" applyFill="1" applyBorder="1" applyAlignment="1">
      <alignment horizontal="center"/>
    </xf>
    <xf numFmtId="0" fontId="29" fillId="10" borderId="73" xfId="0" applyFont="1" applyFill="1" applyBorder="1" applyAlignment="1">
      <alignment horizontal="center"/>
    </xf>
    <xf numFmtId="167" fontId="29" fillId="21" borderId="65" xfId="0" applyNumberFormat="1" applyFont="1" applyFill="1" applyBorder="1"/>
    <xf numFmtId="167" fontId="29" fillId="21" borderId="66" xfId="0" applyNumberFormat="1" applyFont="1" applyFill="1" applyBorder="1"/>
    <xf numFmtId="167" fontId="29" fillId="21" borderId="67" xfId="0" applyNumberFormat="1" applyFont="1" applyFill="1" applyBorder="1"/>
    <xf numFmtId="167" fontId="29" fillId="21" borderId="68" xfId="0" applyNumberFormat="1" applyFont="1" applyFill="1" applyBorder="1"/>
    <xf numFmtId="167" fontId="29" fillId="21" borderId="69" xfId="0" applyNumberFormat="1" applyFont="1" applyFill="1" applyBorder="1"/>
    <xf numFmtId="167" fontId="29" fillId="21" borderId="70" xfId="0" applyNumberFormat="1" applyFont="1" applyFill="1" applyBorder="1"/>
    <xf numFmtId="167" fontId="29" fillId="0" borderId="51" xfId="0" applyNumberFormat="1" applyFont="1" applyFill="1" applyBorder="1"/>
    <xf numFmtId="167" fontId="29" fillId="21" borderId="75" xfId="0" applyNumberFormat="1" applyFont="1" applyFill="1" applyBorder="1"/>
    <xf numFmtId="167" fontId="29" fillId="21" borderId="76" xfId="0" applyNumberFormat="1" applyFont="1" applyFill="1" applyBorder="1"/>
    <xf numFmtId="167" fontId="29" fillId="21" borderId="77" xfId="0" applyNumberFormat="1" applyFont="1" applyFill="1" applyBorder="1"/>
    <xf numFmtId="167" fontId="29" fillId="4" borderId="74" xfId="0" applyNumberFormat="1" applyFont="1" applyFill="1" applyBorder="1"/>
    <xf numFmtId="167" fontId="29" fillId="0" borderId="78" xfId="0" applyNumberFormat="1" applyFont="1" applyFill="1" applyBorder="1"/>
    <xf numFmtId="167" fontId="29" fillId="4" borderId="51" xfId="0" applyNumberFormat="1" applyFont="1" applyFill="1" applyBorder="1"/>
    <xf numFmtId="167" fontId="29" fillId="4" borderId="78" xfId="0" applyNumberFormat="1" applyFont="1" applyFill="1" applyBorder="1"/>
    <xf numFmtId="167" fontId="29" fillId="4" borderId="79" xfId="0" applyNumberFormat="1" applyFont="1" applyFill="1" applyBorder="1"/>
    <xf numFmtId="167" fontId="29" fillId="4" borderId="80" xfId="0" applyNumberFormat="1" applyFont="1" applyFill="1" applyBorder="1"/>
    <xf numFmtId="167" fontId="29" fillId="21" borderId="81" xfId="0" applyNumberFormat="1" applyFont="1" applyFill="1" applyBorder="1"/>
    <xf numFmtId="167" fontId="29" fillId="4" borderId="82" xfId="0" applyNumberFormat="1" applyFont="1" applyFill="1" applyBorder="1"/>
    <xf numFmtId="167" fontId="29" fillId="4" borderId="83" xfId="0" applyNumberFormat="1" applyFont="1" applyFill="1" applyBorder="1"/>
    <xf numFmtId="167" fontId="29" fillId="4" borderId="84" xfId="0" applyNumberFormat="1" applyFont="1" applyFill="1" applyBorder="1"/>
    <xf numFmtId="167" fontId="29" fillId="4" borderId="85" xfId="0" applyNumberFormat="1" applyFont="1" applyFill="1" applyBorder="1"/>
    <xf numFmtId="167" fontId="29" fillId="0" borderId="50" xfId="0" applyNumberFormat="1" applyFont="1" applyFill="1" applyBorder="1"/>
    <xf numFmtId="167" fontId="29" fillId="4" borderId="39" xfId="0" applyNumberFormat="1" applyFont="1" applyFill="1" applyBorder="1"/>
    <xf numFmtId="0" fontId="31" fillId="4" borderId="0" xfId="0" applyFont="1" applyFill="1" applyAlignment="1">
      <alignment horizontal="center"/>
    </xf>
    <xf numFmtId="0" fontId="31" fillId="4" borderId="0" xfId="0" applyFont="1" applyFill="1" applyAlignment="1">
      <alignment horizontal="right"/>
    </xf>
    <xf numFmtId="0" fontId="9" fillId="4" borderId="16" xfId="3" applyFont="1" applyFill="1" applyBorder="1" applyAlignment="1"/>
    <xf numFmtId="0" fontId="8" fillId="0" borderId="0" xfId="0" applyFont="1" applyFill="1"/>
    <xf numFmtId="0" fontId="29" fillId="0" borderId="0" xfId="0" applyFont="1" applyFill="1"/>
    <xf numFmtId="167" fontId="29" fillId="4" borderId="50" xfId="0" applyNumberFormat="1" applyFont="1" applyFill="1" applyBorder="1"/>
    <xf numFmtId="0" fontId="29" fillId="4" borderId="0" xfId="0" applyFont="1" applyFill="1" applyBorder="1" applyAlignment="1">
      <alignment horizontal="center"/>
    </xf>
    <xf numFmtId="167" fontId="29" fillId="4" borderId="0" xfId="0" applyNumberFormat="1" applyFont="1" applyFill="1" applyBorder="1" applyAlignment="1">
      <alignment horizontal="center"/>
    </xf>
    <xf numFmtId="167" fontId="29" fillId="4" borderId="0" xfId="0" applyNumberFormat="1" applyFont="1" applyFill="1"/>
    <xf numFmtId="0" fontId="35" fillId="21" borderId="31" xfId="0" applyFont="1" applyFill="1" applyBorder="1" applyAlignment="1">
      <alignment horizontal="center" vertical="center"/>
    </xf>
    <xf numFmtId="0" fontId="29" fillId="4" borderId="0" xfId="0" quotePrefix="1" applyFont="1" applyFill="1"/>
    <xf numFmtId="17" fontId="29" fillId="4" borderId="0" xfId="0" quotePrefix="1" applyNumberFormat="1" applyFont="1" applyFill="1"/>
    <xf numFmtId="167" fontId="29" fillId="4" borderId="89" xfId="0" applyNumberFormat="1" applyFont="1" applyFill="1" applyBorder="1"/>
    <xf numFmtId="167" fontId="29" fillId="4" borderId="90" xfId="0" applyNumberFormat="1" applyFont="1" applyFill="1" applyBorder="1"/>
    <xf numFmtId="167" fontId="29" fillId="4" borderId="91" xfId="0" applyNumberFormat="1" applyFont="1" applyFill="1" applyBorder="1"/>
    <xf numFmtId="167" fontId="29" fillId="4" borderId="92" xfId="0" applyNumberFormat="1" applyFont="1" applyFill="1" applyBorder="1"/>
    <xf numFmtId="167" fontId="29" fillId="4" borderId="86" xfId="0" applyNumberFormat="1" applyFont="1" applyFill="1" applyBorder="1"/>
    <xf numFmtId="167" fontId="29" fillId="4" borderId="93" xfId="0" applyNumberFormat="1" applyFont="1" applyFill="1" applyBorder="1"/>
    <xf numFmtId="167" fontId="29" fillId="4" borderId="94" xfId="0" applyNumberFormat="1" applyFont="1" applyFill="1" applyBorder="1"/>
    <xf numFmtId="167" fontId="29" fillId="4" borderId="95" xfId="0" applyNumberFormat="1" applyFont="1" applyFill="1" applyBorder="1"/>
    <xf numFmtId="167" fontId="29" fillId="4" borderId="96" xfId="0" applyNumberFormat="1" applyFont="1" applyFill="1" applyBorder="1"/>
    <xf numFmtId="167" fontId="29" fillId="4" borderId="98" xfId="0" applyNumberFormat="1" applyFont="1" applyFill="1" applyBorder="1"/>
    <xf numFmtId="167" fontId="29" fillId="4" borderId="111" xfId="0" applyNumberFormat="1" applyFont="1" applyFill="1" applyBorder="1"/>
    <xf numFmtId="167" fontId="29" fillId="4" borderId="87" xfId="0" applyNumberFormat="1" applyFont="1" applyFill="1" applyBorder="1"/>
    <xf numFmtId="167" fontId="29" fillId="21" borderId="116" xfId="0" applyNumberFormat="1" applyFont="1" applyFill="1" applyBorder="1"/>
    <xf numFmtId="167" fontId="29" fillId="21" borderId="117" xfId="0" applyNumberFormat="1" applyFont="1" applyFill="1" applyBorder="1"/>
    <xf numFmtId="167" fontId="29" fillId="21" borderId="118" xfId="0" applyNumberFormat="1" applyFont="1" applyFill="1" applyBorder="1"/>
    <xf numFmtId="167" fontId="29" fillId="21" borderId="119" xfId="0" applyNumberFormat="1" applyFont="1" applyFill="1" applyBorder="1"/>
    <xf numFmtId="167" fontId="29" fillId="21" borderId="120" xfId="0" applyNumberFormat="1" applyFont="1" applyFill="1" applyBorder="1"/>
    <xf numFmtId="0" fontId="33" fillId="4" borderId="31" xfId="0" applyFont="1" applyFill="1" applyBorder="1" applyAlignment="1">
      <alignment horizontal="center" vertical="center"/>
    </xf>
    <xf numFmtId="0" fontId="33" fillId="6" borderId="31" xfId="0" applyFont="1" applyFill="1" applyBorder="1" applyAlignment="1">
      <alignment horizontal="center" vertical="center"/>
    </xf>
    <xf numFmtId="0" fontId="33" fillId="13" borderId="31" xfId="0" applyFont="1" applyFill="1" applyBorder="1" applyAlignment="1">
      <alignment horizontal="center" vertical="center"/>
    </xf>
    <xf numFmtId="0" fontId="33" fillId="12" borderId="31" xfId="0" applyFont="1" applyFill="1" applyBorder="1" applyAlignment="1">
      <alignment horizontal="center" vertical="center"/>
    </xf>
    <xf numFmtId="0" fontId="33" fillId="33" borderId="31" xfId="0" applyFont="1" applyFill="1" applyBorder="1" applyAlignment="1">
      <alignment horizontal="center" vertical="center"/>
    </xf>
    <xf numFmtId="0" fontId="33" fillId="8" borderId="31" xfId="0" applyFont="1" applyFill="1" applyBorder="1" applyAlignment="1">
      <alignment horizontal="center" vertical="center"/>
    </xf>
    <xf numFmtId="0" fontId="33" fillId="10" borderId="31" xfId="0" applyFont="1" applyFill="1" applyBorder="1" applyAlignment="1">
      <alignment horizontal="center" vertical="center"/>
    </xf>
    <xf numFmtId="167" fontId="31" fillId="4" borderId="50" xfId="0" applyNumberFormat="1" applyFont="1" applyFill="1" applyBorder="1"/>
    <xf numFmtId="0" fontId="31" fillId="21" borderId="34" xfId="0" applyFont="1" applyFill="1" applyBorder="1" applyAlignment="1">
      <alignment horizontal="right" vertical="center"/>
    </xf>
    <xf numFmtId="167" fontId="31" fillId="4" borderId="114" xfId="0" applyNumberFormat="1" applyFont="1" applyFill="1" applyBorder="1" applyAlignment="1">
      <alignment horizontal="right" vertical="center"/>
    </xf>
    <xf numFmtId="167" fontId="31" fillId="4" borderId="90" xfId="0" applyNumberFormat="1" applyFont="1" applyFill="1" applyBorder="1" applyAlignment="1">
      <alignment horizontal="right" vertical="center"/>
    </xf>
    <xf numFmtId="167" fontId="31" fillId="4" borderId="91" xfId="0" applyNumberFormat="1" applyFont="1" applyFill="1" applyBorder="1" applyAlignment="1">
      <alignment horizontal="right" vertical="center"/>
    </xf>
    <xf numFmtId="167" fontId="31" fillId="4" borderId="98" xfId="0" applyNumberFormat="1" applyFont="1" applyFill="1" applyBorder="1" applyAlignment="1">
      <alignment horizontal="right" vertical="center"/>
    </xf>
    <xf numFmtId="0" fontId="31" fillId="21" borderId="65" xfId="0" applyFont="1" applyFill="1" applyBorder="1" applyAlignment="1">
      <alignment horizontal="right" vertical="center"/>
    </xf>
    <xf numFmtId="0" fontId="31" fillId="21" borderId="0" xfId="0" applyFont="1" applyFill="1" applyBorder="1" applyAlignment="1">
      <alignment horizontal="right" vertical="center"/>
    </xf>
    <xf numFmtId="167" fontId="31" fillId="4" borderId="113" xfId="0" applyNumberFormat="1" applyFont="1" applyFill="1" applyBorder="1" applyAlignment="1">
      <alignment horizontal="right" vertical="center"/>
    </xf>
    <xf numFmtId="167" fontId="31" fillId="4" borderId="93" xfId="0" applyNumberFormat="1" applyFont="1" applyFill="1" applyBorder="1" applyAlignment="1">
      <alignment horizontal="right" vertical="center"/>
    </xf>
    <xf numFmtId="167" fontId="31" fillId="4" borderId="88" xfId="0" applyNumberFormat="1" applyFont="1" applyFill="1" applyBorder="1" applyAlignment="1">
      <alignment horizontal="right" vertical="center"/>
    </xf>
    <xf numFmtId="0" fontId="31" fillId="21" borderId="129" xfId="0" applyFont="1" applyFill="1" applyBorder="1" applyAlignment="1">
      <alignment horizontal="right" vertical="center"/>
    </xf>
    <xf numFmtId="167" fontId="31" fillId="21" borderId="0" xfId="0" applyNumberFormat="1" applyFont="1" applyFill="1" applyBorder="1" applyAlignment="1">
      <alignment horizontal="right" vertical="center"/>
    </xf>
    <xf numFmtId="167" fontId="31" fillId="4" borderId="112" xfId="0" applyNumberFormat="1" applyFont="1" applyFill="1" applyBorder="1" applyAlignment="1">
      <alignment horizontal="right" vertical="center"/>
    </xf>
    <xf numFmtId="0" fontId="31" fillId="21" borderId="68" xfId="0" applyFont="1" applyFill="1" applyBorder="1" applyAlignment="1">
      <alignment horizontal="right" vertical="center"/>
    </xf>
    <xf numFmtId="0" fontId="31" fillId="21" borderId="128" xfId="0" applyFont="1" applyFill="1" applyBorder="1" applyAlignment="1">
      <alignment horizontal="right" vertical="center"/>
    </xf>
    <xf numFmtId="167" fontId="31" fillId="21" borderId="48" xfId="0" applyNumberFormat="1" applyFont="1" applyFill="1" applyBorder="1" applyAlignment="1">
      <alignment horizontal="right" vertical="center"/>
    </xf>
    <xf numFmtId="167" fontId="31" fillId="4" borderId="99" xfId="0" applyNumberFormat="1" applyFont="1" applyFill="1" applyBorder="1" applyAlignment="1">
      <alignment horizontal="right" vertical="center"/>
    </xf>
    <xf numFmtId="167" fontId="31" fillId="4" borderId="96" xfId="0" applyNumberFormat="1" applyFont="1" applyFill="1" applyBorder="1" applyAlignment="1">
      <alignment horizontal="right" vertical="center"/>
    </xf>
    <xf numFmtId="167" fontId="31" fillId="4" borderId="101" xfId="0" applyNumberFormat="1" applyFont="1" applyFill="1" applyBorder="1" applyAlignment="1">
      <alignment horizontal="right" vertical="center"/>
    </xf>
    <xf numFmtId="167" fontId="31" fillId="4" borderId="126" xfId="0" applyNumberFormat="1" applyFont="1" applyFill="1" applyBorder="1" applyAlignment="1">
      <alignment horizontal="right" vertical="center"/>
    </xf>
    <xf numFmtId="167" fontId="31" fillId="4" borderId="127" xfId="0" applyNumberFormat="1" applyFont="1" applyFill="1" applyBorder="1" applyAlignment="1">
      <alignment horizontal="right" vertical="center"/>
    </xf>
    <xf numFmtId="167" fontId="31" fillId="21" borderId="130" xfId="0" applyNumberFormat="1" applyFont="1" applyFill="1" applyBorder="1" applyAlignment="1">
      <alignment horizontal="right" vertical="center"/>
    </xf>
    <xf numFmtId="167" fontId="31" fillId="21" borderId="116" xfId="0" applyNumberFormat="1" applyFont="1" applyFill="1" applyBorder="1" applyAlignment="1">
      <alignment horizontal="right" vertical="center"/>
    </xf>
    <xf numFmtId="167" fontId="31" fillId="21" borderId="119" xfId="0" applyNumberFormat="1" applyFont="1" applyFill="1" applyBorder="1" applyAlignment="1">
      <alignment horizontal="right" vertical="center"/>
    </xf>
    <xf numFmtId="167" fontId="31" fillId="4" borderId="92" xfId="0" applyNumberFormat="1" applyFont="1" applyFill="1" applyBorder="1" applyAlignment="1">
      <alignment horizontal="right" vertical="center"/>
    </xf>
    <xf numFmtId="167" fontId="31" fillId="4" borderId="86" xfId="0" applyNumberFormat="1" applyFont="1" applyFill="1" applyBorder="1" applyAlignment="1">
      <alignment horizontal="right" vertical="center"/>
    </xf>
    <xf numFmtId="167" fontId="31" fillId="21" borderId="65" xfId="0" applyNumberFormat="1" applyFont="1" applyFill="1" applyBorder="1" applyAlignment="1">
      <alignment horizontal="right" vertical="center"/>
    </xf>
    <xf numFmtId="167" fontId="31" fillId="21" borderId="66" xfId="0" applyNumberFormat="1" applyFont="1" applyFill="1" applyBorder="1" applyAlignment="1">
      <alignment horizontal="right" vertical="center"/>
    </xf>
    <xf numFmtId="167" fontId="31" fillId="21" borderId="67" xfId="0" applyNumberFormat="1" applyFont="1" applyFill="1" applyBorder="1" applyAlignment="1">
      <alignment horizontal="right" vertical="center"/>
    </xf>
    <xf numFmtId="167" fontId="31" fillId="4" borderId="94" xfId="0" applyNumberFormat="1" applyFont="1" applyFill="1" applyBorder="1" applyAlignment="1">
      <alignment horizontal="right" vertical="center"/>
    </xf>
    <xf numFmtId="167" fontId="31" fillId="4" borderId="95" xfId="0" applyNumberFormat="1" applyFont="1" applyFill="1" applyBorder="1" applyAlignment="1">
      <alignment horizontal="right" vertical="center"/>
    </xf>
    <xf numFmtId="167" fontId="31" fillId="21" borderId="68" xfId="0" applyNumberFormat="1" applyFont="1" applyFill="1" applyBorder="1" applyAlignment="1">
      <alignment horizontal="right" vertical="center"/>
    </xf>
    <xf numFmtId="167" fontId="31" fillId="21" borderId="69" xfId="0" applyNumberFormat="1" applyFont="1" applyFill="1" applyBorder="1" applyAlignment="1">
      <alignment horizontal="right" vertical="center"/>
    </xf>
    <xf numFmtId="167" fontId="31" fillId="21" borderId="70" xfId="0" applyNumberFormat="1" applyFont="1" applyFill="1" applyBorder="1" applyAlignment="1">
      <alignment horizontal="right" vertical="center"/>
    </xf>
    <xf numFmtId="164" fontId="29" fillId="21" borderId="13" xfId="1" applyNumberFormat="1" applyFont="1" applyFill="1" applyBorder="1" applyAlignment="1">
      <alignment horizontal="center"/>
    </xf>
    <xf numFmtId="164" fontId="29" fillId="21" borderId="17" xfId="1" applyNumberFormat="1" applyFont="1" applyFill="1" applyBorder="1" applyAlignment="1">
      <alignment horizontal="center"/>
    </xf>
    <xf numFmtId="164" fontId="29" fillId="21" borderId="14" xfId="1" applyNumberFormat="1" applyFont="1" applyFill="1" applyBorder="1" applyAlignment="1">
      <alignment horizontal="center"/>
    </xf>
    <xf numFmtId="0" fontId="38" fillId="0" borderId="0" xfId="0" applyFont="1"/>
    <xf numFmtId="0" fontId="5" fillId="12" borderId="137" xfId="6" applyFill="1" applyBorder="1" applyAlignment="1">
      <alignment horizontal="center" vertical="center" wrapText="1"/>
    </xf>
    <xf numFmtId="0" fontId="5" fillId="12" borderId="138" xfId="6" applyFill="1" applyBorder="1" applyAlignment="1">
      <alignment horizontal="center" vertical="center" wrapText="1"/>
    </xf>
    <xf numFmtId="0" fontId="5" fillId="8" borderId="138" xfId="6" applyFill="1" applyBorder="1" applyAlignment="1">
      <alignment horizontal="center" vertical="center" wrapText="1"/>
    </xf>
    <xf numFmtId="0" fontId="5" fillId="8" borderId="139" xfId="6" applyFill="1" applyBorder="1" applyAlignment="1">
      <alignment horizontal="center" vertical="center" wrapText="1"/>
    </xf>
    <xf numFmtId="10" fontId="29" fillId="0" borderId="0" xfId="0" applyNumberFormat="1" applyFont="1"/>
    <xf numFmtId="43" fontId="5" fillId="0" borderId="39" xfId="6" applyNumberFormat="1" applyFill="1" applyBorder="1"/>
    <xf numFmtId="165" fontId="5" fillId="0" borderId="39" xfId="6" applyNumberFormat="1" applyFill="1" applyBorder="1"/>
    <xf numFmtId="0" fontId="5" fillId="30" borderId="0" xfId="6" applyFill="1" applyBorder="1" applyAlignment="1">
      <alignment horizontal="center" vertical="center" wrapText="1"/>
    </xf>
    <xf numFmtId="0" fontId="37" fillId="4" borderId="0" xfId="0" applyFont="1" applyFill="1" applyAlignment="1">
      <alignment vertical="center"/>
    </xf>
    <xf numFmtId="0" fontId="0" fillId="0" borderId="0" xfId="0" applyFill="1"/>
    <xf numFmtId="0" fontId="0" fillId="0" borderId="0" xfId="0" applyNumberFormat="1" applyFill="1"/>
    <xf numFmtId="10" fontId="41" fillId="0" borderId="2" xfId="0" applyNumberFormat="1" applyFont="1" applyBorder="1" applyAlignment="1">
      <alignment horizontal="center"/>
    </xf>
    <xf numFmtId="0" fontId="5" fillId="18" borderId="31"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5" fillId="0" borderId="32" xfId="6" applyBorder="1" applyAlignment="1">
      <alignment horizontal="center" vertical="center" wrapText="1"/>
    </xf>
    <xf numFmtId="10" fontId="5" fillId="0" borderId="30" xfId="6" applyNumberFormat="1" applyBorder="1" applyAlignment="1">
      <alignment horizontal="center" vertical="center"/>
    </xf>
    <xf numFmtId="0" fontId="5" fillId="0" borderId="32" xfId="6" applyBorder="1" applyAlignment="1">
      <alignment horizontal="center" vertical="center"/>
    </xf>
    <xf numFmtId="0" fontId="5" fillId="0" borderId="30" xfId="6" applyBorder="1" applyAlignment="1">
      <alignment horizontal="center" vertical="center"/>
    </xf>
    <xf numFmtId="0" fontId="5" fillId="0" borderId="34" xfId="6" applyBorder="1" applyAlignment="1">
      <alignment horizontal="center" vertical="center"/>
    </xf>
    <xf numFmtId="0" fontId="5" fillId="0" borderId="35" xfId="6" applyBorder="1" applyAlignment="1">
      <alignment horizontal="center" vertical="center"/>
    </xf>
    <xf numFmtId="0" fontId="5" fillId="40" borderId="31" xfId="6" applyFill="1" applyBorder="1" applyAlignment="1">
      <alignment horizontal="center" vertical="center" wrapText="1"/>
    </xf>
    <xf numFmtId="0" fontId="5" fillId="10" borderId="34" xfId="6" applyFill="1" applyBorder="1" applyAlignment="1">
      <alignment horizontal="center" vertical="center" wrapText="1"/>
    </xf>
    <xf numFmtId="0" fontId="5" fillId="16" borderId="147" xfId="6" applyFill="1" applyBorder="1" applyAlignment="1">
      <alignment horizontal="center" vertical="center" wrapText="1"/>
    </xf>
    <xf numFmtId="0" fontId="5" fillId="8" borderId="31" xfId="6" applyFill="1" applyBorder="1" applyAlignment="1">
      <alignment horizontal="center" vertical="center" wrapText="1"/>
    </xf>
    <xf numFmtId="0" fontId="5" fillId="18" borderId="148" xfId="6" applyFill="1" applyBorder="1" applyAlignment="1">
      <alignment horizontal="center" vertical="center" wrapText="1"/>
    </xf>
    <xf numFmtId="0" fontId="5" fillId="16" borderId="30" xfId="6" applyFill="1" applyBorder="1" applyAlignment="1">
      <alignment horizontal="center" vertical="center" wrapText="1"/>
    </xf>
    <xf numFmtId="165" fontId="5" fillId="0" borderId="44" xfId="6" applyNumberFormat="1" applyFill="1" applyBorder="1"/>
    <xf numFmtId="165" fontId="5" fillId="0" borderId="0" xfId="6" applyNumberFormat="1" applyFill="1" applyBorder="1"/>
    <xf numFmtId="165" fontId="5" fillId="0" borderId="45" xfId="6" applyNumberFormat="1" applyFill="1" applyBorder="1"/>
    <xf numFmtId="43" fontId="5" fillId="0" borderId="44" xfId="6" applyNumberFormat="1" applyFill="1" applyBorder="1"/>
    <xf numFmtId="43" fontId="5" fillId="0" borderId="0" xfId="6" applyNumberFormat="1" applyFill="1" applyBorder="1"/>
    <xf numFmtId="43" fontId="5" fillId="21" borderId="149" xfId="6" applyNumberFormat="1" applyFill="1" applyBorder="1"/>
    <xf numFmtId="43" fontId="5" fillId="21" borderId="150" xfId="6" applyNumberFormat="1" applyFill="1" applyBorder="1"/>
    <xf numFmtId="43" fontId="5" fillId="0" borderId="151" xfId="6" applyNumberFormat="1" applyFill="1" applyBorder="1"/>
    <xf numFmtId="43" fontId="5" fillId="0" borderId="152" xfId="6" applyNumberFormat="1" applyFill="1" applyBorder="1"/>
    <xf numFmtId="43" fontId="5" fillId="21" borderId="153" xfId="6" applyNumberFormat="1" applyFill="1" applyBorder="1"/>
    <xf numFmtId="43" fontId="5" fillId="21" borderId="154" xfId="6" applyNumberFormat="1" applyFill="1" applyBorder="1"/>
    <xf numFmtId="165" fontId="0" fillId="0" borderId="49" xfId="9" applyNumberFormat="1" applyFont="1" applyFill="1" applyBorder="1"/>
    <xf numFmtId="0" fontId="19" fillId="27" borderId="31"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53" xfId="6" applyFont="1" applyFill="1" applyBorder="1" applyAlignment="1">
      <alignment horizontal="left"/>
    </xf>
    <xf numFmtId="2" fontId="19" fillId="27" borderId="53" xfId="6" applyNumberFormat="1" applyFont="1" applyFill="1" applyBorder="1"/>
    <xf numFmtId="0" fontId="5" fillId="7" borderId="31" xfId="6" applyFill="1" applyBorder="1"/>
    <xf numFmtId="0" fontId="5" fillId="7" borderId="0" xfId="6" applyFill="1"/>
    <xf numFmtId="2" fontId="5" fillId="0" borderId="0" xfId="6" applyNumberFormat="1" applyAlignment="1">
      <alignment horizontal="center" vertical="center"/>
    </xf>
    <xf numFmtId="164" fontId="0" fillId="0" borderId="0" xfId="0" applyNumberFormat="1"/>
    <xf numFmtId="165" fontId="44" fillId="4" borderId="16" xfId="8" applyNumberFormat="1" applyFont="1" applyFill="1" applyBorder="1" applyAlignment="1"/>
    <xf numFmtId="0" fontId="43" fillId="0" borderId="0" xfId="0" applyFont="1"/>
    <xf numFmtId="167" fontId="0" fillId="0" borderId="0" xfId="0" applyNumberFormat="1"/>
    <xf numFmtId="43" fontId="5" fillId="0" borderId="0" xfId="6" applyNumberFormat="1" applyFill="1"/>
    <xf numFmtId="165" fontId="5" fillId="0" borderId="0" xfId="6" applyNumberFormat="1" applyFill="1"/>
    <xf numFmtId="165" fontId="5" fillId="0" borderId="0" xfId="8" applyNumberFormat="1" applyFont="1" applyFill="1"/>
    <xf numFmtId="0" fontId="45" fillId="29" borderId="155" xfId="6" applyFont="1" applyFill="1" applyBorder="1" applyAlignment="1">
      <alignment horizontal="center" vertical="center" wrapText="1"/>
    </xf>
    <xf numFmtId="0" fontId="45" fillId="29" borderId="156" xfId="6" applyFont="1" applyFill="1" applyBorder="1" applyAlignment="1">
      <alignment horizontal="center" vertical="center" wrapText="1"/>
    </xf>
    <xf numFmtId="165" fontId="45" fillId="29" borderId="156" xfId="8" applyNumberFormat="1" applyFont="1" applyFill="1" applyBorder="1" applyAlignment="1">
      <alignment horizontal="center" vertical="center" wrapText="1"/>
    </xf>
    <xf numFmtId="0" fontId="45" fillId="29" borderId="157" xfId="6" applyFont="1" applyFill="1" applyBorder="1" applyAlignment="1">
      <alignment horizontal="center" vertical="center" wrapText="1"/>
    </xf>
    <xf numFmtId="168" fontId="5" fillId="0" borderId="0" xfId="2" applyNumberFormat="1" applyFont="1"/>
    <xf numFmtId="10" fontId="5" fillId="0" borderId="0" xfId="2" applyNumberFormat="1" applyFont="1"/>
    <xf numFmtId="0" fontId="5" fillId="0" borderId="0" xfId="6" applyAlignment="1">
      <alignment horizontal="right"/>
    </xf>
    <xf numFmtId="0" fontId="5" fillId="18" borderId="32" xfId="6" applyFill="1" applyBorder="1" applyAlignment="1">
      <alignment horizontal="center" vertical="center" wrapText="1"/>
    </xf>
    <xf numFmtId="0" fontId="5" fillId="42" borderId="31" xfId="6" applyFill="1" applyBorder="1" applyAlignment="1">
      <alignment horizontal="center" vertical="center" wrapText="1"/>
    </xf>
    <xf numFmtId="0" fontId="5" fillId="41" borderId="31" xfId="6" applyFill="1" applyBorder="1" applyAlignment="1">
      <alignment horizontal="center" vertical="center" wrapText="1"/>
    </xf>
    <xf numFmtId="0" fontId="5" fillId="43" borderId="31" xfId="6" applyFill="1" applyBorder="1" applyAlignment="1">
      <alignment horizontal="center" vertical="center" wrapText="1"/>
    </xf>
    <xf numFmtId="0" fontId="5" fillId="44" borderId="31" xfId="6" applyFill="1" applyBorder="1" applyAlignment="1">
      <alignment horizontal="center" vertical="center" wrapText="1"/>
    </xf>
    <xf numFmtId="0" fontId="5" fillId="0" borderId="45" xfId="6" applyFill="1" applyBorder="1"/>
    <xf numFmtId="43" fontId="5" fillId="0" borderId="45" xfId="6" applyNumberFormat="1" applyFill="1" applyBorder="1"/>
    <xf numFmtId="169" fontId="5" fillId="0" borderId="45" xfId="2" applyNumberFormat="1" applyFont="1" applyFill="1" applyBorder="1"/>
    <xf numFmtId="2" fontId="5" fillId="0" borderId="45" xfId="6" applyNumberFormat="1" applyFill="1" applyBorder="1"/>
    <xf numFmtId="169"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53" xfId="8" applyNumberFormat="1" applyFont="1" applyFill="1" applyBorder="1"/>
    <xf numFmtId="9" fontId="19" fillId="27" borderId="53" xfId="2" applyFont="1" applyFill="1" applyBorder="1"/>
    <xf numFmtId="43" fontId="19" fillId="27" borderId="53" xfId="8" applyNumberFormat="1" applyFont="1" applyFill="1" applyBorder="1"/>
    <xf numFmtId="0" fontId="32" fillId="4" borderId="0" xfId="0" applyFont="1" applyFill="1" applyAlignment="1"/>
    <xf numFmtId="17" fontId="5" fillId="7" borderId="31" xfId="6" applyNumberFormat="1" applyFill="1" applyBorder="1" applyAlignment="1">
      <alignment horizontal="left"/>
    </xf>
    <xf numFmtId="17" fontId="5" fillId="7" borderId="31" xfId="6" applyNumberFormat="1" applyFill="1" applyBorder="1" applyAlignment="1">
      <alignment horizontal="center" vertical="center" wrapText="1"/>
    </xf>
    <xf numFmtId="0" fontId="5" fillId="7" borderId="31" xfId="6" applyFill="1" applyBorder="1" applyAlignment="1">
      <alignment horizontal="left"/>
    </xf>
    <xf numFmtId="0" fontId="47" fillId="0" borderId="46" xfId="13" applyNumberFormat="1" applyFont="1" applyFill="1" applyBorder="1" applyAlignment="1"/>
    <xf numFmtId="1" fontId="5" fillId="0" borderId="0" xfId="6" applyNumberFormat="1" applyAlignment="1">
      <alignment horizontal="center"/>
    </xf>
    <xf numFmtId="0" fontId="47" fillId="0" borderId="46" xfId="13" applyFont="1" applyFill="1" applyBorder="1" applyAlignment="1"/>
    <xf numFmtId="0" fontId="5" fillId="7" borderId="0" xfId="6" applyFill="1" applyAlignment="1">
      <alignment horizontal="center"/>
    </xf>
    <xf numFmtId="0" fontId="23" fillId="0" borderId="46" xfId="13" applyFont="1" applyFill="1" applyBorder="1" applyAlignment="1">
      <alignment horizontal="center"/>
    </xf>
    <xf numFmtId="0" fontId="23" fillId="0" borderId="46" xfId="13" applyFont="1" applyFill="1" applyBorder="1" applyAlignment="1"/>
    <xf numFmtId="165" fontId="47" fillId="0" borderId="46" xfId="8" applyNumberFormat="1" applyFont="1" applyFill="1" applyBorder="1" applyAlignment="1"/>
    <xf numFmtId="14" fontId="47" fillId="0" borderId="46" xfId="13" applyNumberFormat="1" applyFont="1" applyFill="1" applyBorder="1" applyAlignment="1"/>
    <xf numFmtId="166" fontId="0" fillId="0" borderId="39" xfId="1" applyNumberFormat="1" applyFont="1" applyFill="1" applyBorder="1"/>
    <xf numFmtId="0" fontId="5" fillId="0" borderId="52" xfId="0" applyFont="1" applyBorder="1"/>
    <xf numFmtId="165" fontId="5" fillId="0" borderId="52" xfId="0" applyNumberFormat="1" applyFont="1" applyBorder="1"/>
    <xf numFmtId="166" fontId="5" fillId="0" borderId="52" xfId="0" applyNumberFormat="1" applyFont="1" applyBorder="1"/>
    <xf numFmtId="0" fontId="5" fillId="0" borderId="52" xfId="0" applyFont="1" applyBorder="1" applyAlignment="1">
      <alignment horizontal="center"/>
    </xf>
    <xf numFmtId="1" fontId="5" fillId="30" borderId="22" xfId="6" applyNumberFormat="1" applyFill="1" applyBorder="1" applyAlignment="1">
      <alignment horizontal="center" vertical="center" wrapText="1"/>
    </xf>
    <xf numFmtId="0" fontId="47" fillId="0" borderId="46" xfId="14" applyNumberFormat="1" applyFont="1" applyFill="1" applyBorder="1" applyAlignment="1"/>
    <xf numFmtId="0" fontId="47" fillId="0" borderId="46" xfId="14" applyFont="1" applyFill="1" applyBorder="1" applyAlignment="1"/>
    <xf numFmtId="0" fontId="47" fillId="0" borderId="46" xfId="15" applyNumberFormat="1" applyFont="1" applyFill="1" applyBorder="1" applyAlignment="1"/>
    <xf numFmtId="0" fontId="47" fillId="0" borderId="46" xfId="15" applyFont="1" applyFill="1" applyBorder="1" applyAlignment="1"/>
    <xf numFmtId="0" fontId="5" fillId="0" borderId="46" xfId="6" applyFont="1" applyFill="1" applyBorder="1" applyAlignment="1">
      <alignment horizontal="center"/>
    </xf>
    <xf numFmtId="0" fontId="47" fillId="45" borderId="46" xfId="13" applyNumberFormat="1" applyFont="1" applyFill="1" applyBorder="1" applyAlignment="1"/>
    <xf numFmtId="0" fontId="47" fillId="45" borderId="46" xfId="13" applyFont="1" applyFill="1" applyBorder="1" applyAlignment="1"/>
    <xf numFmtId="0" fontId="23" fillId="0" borderId="0" xfId="13" applyFont="1" applyFill="1" applyBorder="1" applyAlignment="1"/>
    <xf numFmtId="0" fontId="5" fillId="0" borderId="46" xfId="6" applyBorder="1" applyAlignment="1">
      <alignment vertical="center"/>
    </xf>
    <xf numFmtId="17" fontId="35" fillId="21" borderId="31" xfId="0" applyNumberFormat="1" applyFont="1" applyFill="1" applyBorder="1" applyAlignment="1">
      <alignment horizontal="center" vertical="center"/>
    </xf>
    <xf numFmtId="49" fontId="5" fillId="7" borderId="31" xfId="6" applyNumberFormat="1" applyFill="1" applyBorder="1"/>
    <xf numFmtId="49" fontId="47" fillId="0" borderId="46" xfId="13" applyNumberFormat="1" applyFont="1" applyFill="1" applyBorder="1" applyAlignment="1"/>
    <xf numFmtId="0" fontId="49" fillId="0" borderId="0" xfId="16" applyFont="1"/>
    <xf numFmtId="0" fontId="49" fillId="0" borderId="0" xfId="16" applyFont="1" applyAlignment="1">
      <alignment shrinkToFit="1"/>
    </xf>
    <xf numFmtId="14" fontId="49" fillId="0" borderId="0" xfId="16" applyNumberFormat="1" applyFont="1" applyAlignment="1">
      <alignment shrinkToFit="1"/>
    </xf>
    <xf numFmtId="0" fontId="49" fillId="0" borderId="0" xfId="16" applyFont="1" applyAlignment="1">
      <alignment horizontal="left" shrinkToFit="1"/>
    </xf>
    <xf numFmtId="0" fontId="50" fillId="0" borderId="46" xfId="17" applyFont="1" applyFill="1" applyBorder="1" applyAlignment="1">
      <alignment wrapText="1"/>
    </xf>
    <xf numFmtId="14" fontId="50" fillId="0" borderId="46" xfId="17" applyNumberFormat="1" applyFont="1" applyFill="1" applyBorder="1" applyAlignment="1">
      <alignment wrapText="1"/>
    </xf>
    <xf numFmtId="14" fontId="50" fillId="0" borderId="46" xfId="17" applyNumberFormat="1" applyFont="1" applyFill="1" applyBorder="1" applyAlignment="1">
      <alignment shrinkToFit="1"/>
    </xf>
    <xf numFmtId="0" fontId="50" fillId="0" borderId="46" xfId="17" applyFont="1" applyFill="1" applyBorder="1" applyAlignment="1">
      <alignment horizontal="left" shrinkToFit="1"/>
    </xf>
    <xf numFmtId="0" fontId="50" fillId="0" borderId="46" xfId="18" applyFont="1" applyFill="1" applyBorder="1" applyAlignment="1">
      <alignment wrapText="1"/>
    </xf>
    <xf numFmtId="14" fontId="50" fillId="0" borderId="46" xfId="18" applyNumberFormat="1" applyFont="1" applyFill="1" applyBorder="1" applyAlignment="1">
      <alignment wrapText="1"/>
    </xf>
    <xf numFmtId="14" fontId="50" fillId="0" borderId="46" xfId="18" applyNumberFormat="1" applyFont="1" applyFill="1" applyBorder="1" applyAlignment="1">
      <alignment shrinkToFit="1"/>
    </xf>
    <xf numFmtId="0" fontId="50" fillId="0" borderId="46" xfId="18" applyFont="1" applyFill="1" applyBorder="1" applyAlignment="1">
      <alignment horizontal="left" shrinkToFit="1"/>
    </xf>
    <xf numFmtId="0" fontId="50" fillId="28" borderId="159" xfId="18" applyFont="1" applyFill="1" applyBorder="1" applyAlignment="1">
      <alignment horizontal="center"/>
    </xf>
    <xf numFmtId="0" fontId="50" fillId="28" borderId="159" xfId="18" applyFont="1" applyFill="1" applyBorder="1" applyAlignment="1">
      <alignment horizontal="left" shrinkToFit="1"/>
    </xf>
    <xf numFmtId="0" fontId="47" fillId="46" borderId="46" xfId="13" applyNumberFormat="1" applyFont="1" applyFill="1" applyBorder="1" applyAlignment="1"/>
    <xf numFmtId="0" fontId="47" fillId="46" borderId="46" xfId="14" applyNumberFormat="1" applyFont="1" applyFill="1" applyBorder="1" applyAlignment="1"/>
    <xf numFmtId="10" fontId="5" fillId="42" borderId="22" xfId="2" applyNumberFormat="1" applyFont="1" applyFill="1" applyBorder="1" applyAlignment="1">
      <alignment horizontal="center" vertical="center" wrapText="1"/>
    </xf>
    <xf numFmtId="0" fontId="52" fillId="0" borderId="46" xfId="13" applyFont="1" applyFill="1" applyBorder="1" applyAlignment="1">
      <alignment horizontal="center"/>
    </xf>
    <xf numFmtId="165" fontId="5" fillId="0" borderId="31" xfId="8" applyNumberFormat="1" applyFont="1" applyBorder="1"/>
    <xf numFmtId="10" fontId="5" fillId="0" borderId="52" xfId="2" applyNumberFormat="1" applyFont="1" applyBorder="1"/>
    <xf numFmtId="0" fontId="5" fillId="0" borderId="0" xfId="6" applyBorder="1" applyAlignment="1">
      <alignment vertical="center"/>
    </xf>
    <xf numFmtId="44" fontId="5" fillId="0" borderId="0" xfId="6" applyNumberFormat="1"/>
    <xf numFmtId="169" fontId="5" fillId="0" borderId="0" xfId="2" applyNumberFormat="1" applyFont="1" applyFill="1" applyAlignment="1"/>
    <xf numFmtId="170" fontId="5" fillId="0" borderId="0" xfId="2" applyNumberFormat="1" applyFont="1" applyFill="1" applyAlignment="1"/>
    <xf numFmtId="0" fontId="5" fillId="0" borderId="0" xfId="6" applyNumberFormat="1" applyAlignment="1">
      <alignment horizontal="center"/>
    </xf>
    <xf numFmtId="0" fontId="5" fillId="0" borderId="0" xfId="0" applyFont="1"/>
    <xf numFmtId="44" fontId="5" fillId="0" borderId="0" xfId="0" applyNumberFormat="1" applyFont="1"/>
    <xf numFmtId="43" fontId="5" fillId="0" borderId="0" xfId="0" applyNumberFormat="1" applyFont="1"/>
    <xf numFmtId="43" fontId="5" fillId="0" borderId="48" xfId="0" applyNumberFormat="1" applyFont="1" applyBorder="1"/>
    <xf numFmtId="43" fontId="5" fillId="0" borderId="40" xfId="8" applyFont="1" applyBorder="1"/>
    <xf numFmtId="43" fontId="5" fillId="0" borderId="41" xfId="8" applyFont="1" applyBorder="1"/>
    <xf numFmtId="0" fontId="0" fillId="0" borderId="41" xfId="0" applyBorder="1"/>
    <xf numFmtId="10" fontId="5" fillId="0" borderId="0" xfId="0" applyNumberFormat="1" applyFont="1"/>
    <xf numFmtId="43" fontId="5" fillId="0" borderId="45" xfId="0" applyNumberFormat="1" applyFont="1" applyBorder="1"/>
    <xf numFmtId="43" fontId="5" fillId="0" borderId="39" xfId="8" applyFont="1" applyBorder="1"/>
    <xf numFmtId="43" fontId="5" fillId="0" borderId="44" xfId="8" applyFont="1" applyBorder="1"/>
    <xf numFmtId="0" fontId="0" fillId="0" borderId="44" xfId="0" applyBorder="1"/>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18" fillId="0" borderId="31" xfId="0" applyFont="1" applyBorder="1" applyAlignment="1">
      <alignment horizontal="center" vertical="center" wrapText="1"/>
    </xf>
    <xf numFmtId="0" fontId="5" fillId="0" borderId="0" xfId="0" applyFont="1" applyAlignment="1">
      <alignment horizontal="center" vertical="center" wrapText="1"/>
    </xf>
    <xf numFmtId="44" fontId="5" fillId="0" borderId="0" xfId="0" applyNumberFormat="1" applyFont="1" applyAlignment="1">
      <alignment horizontal="center" vertical="center" wrapText="1"/>
    </xf>
    <xf numFmtId="166" fontId="5" fillId="0" borderId="0" xfId="0" applyNumberFormat="1" applyFont="1"/>
    <xf numFmtId="166" fontId="19" fillId="0" borderId="52" xfId="0" applyNumberFormat="1" applyFont="1" applyBorder="1"/>
    <xf numFmtId="44" fontId="5" fillId="0" borderId="52" xfId="0" applyNumberFormat="1" applyFont="1" applyBorder="1"/>
    <xf numFmtId="169" fontId="5" fillId="0" borderId="52" xfId="2" applyNumberFormat="1" applyFont="1" applyBorder="1"/>
    <xf numFmtId="0" fontId="5" fillId="0" borderId="0" xfId="0" applyFont="1" applyFill="1"/>
    <xf numFmtId="166" fontId="5" fillId="0" borderId="0" xfId="0" applyNumberFormat="1" applyFont="1" applyFill="1" applyAlignment="1"/>
    <xf numFmtId="166" fontId="5" fillId="0" borderId="0" xfId="1" applyNumberFormat="1" applyFont="1" applyFill="1" applyAlignment="1"/>
    <xf numFmtId="44" fontId="5" fillId="0" borderId="0" xfId="0" applyNumberFormat="1" applyFont="1" applyFill="1" applyAlignment="1"/>
    <xf numFmtId="43" fontId="5" fillId="0" borderId="45" xfId="8" applyFont="1" applyFill="1" applyBorder="1"/>
    <xf numFmtId="43" fontId="5" fillId="0" borderId="0" xfId="8" applyFont="1" applyFill="1" applyBorder="1"/>
    <xf numFmtId="43" fontId="5" fillId="0" borderId="44" xfId="8" applyFont="1" applyFill="1" applyBorder="1"/>
    <xf numFmtId="165" fontId="5" fillId="0" borderId="0" xfId="8" applyNumberFormat="1" applyFont="1" applyFill="1" applyBorder="1"/>
    <xf numFmtId="165" fontId="5" fillId="0" borderId="44" xfId="8" applyNumberFormat="1" applyFont="1" applyFill="1" applyBorder="1"/>
    <xf numFmtId="0" fontId="5" fillId="0" borderId="46" xfId="19" applyFont="1" applyFill="1" applyBorder="1" applyAlignment="1">
      <alignment horizontal="center"/>
    </xf>
    <xf numFmtId="44" fontId="44" fillId="0" borderId="0" xfId="0" applyNumberFormat="1" applyFont="1" applyFill="1" applyAlignment="1"/>
    <xf numFmtId="0" fontId="5" fillId="10" borderId="31" xfId="19" applyFont="1" applyFill="1" applyBorder="1" applyAlignment="1">
      <alignment horizontal="center" vertical="center" wrapText="1"/>
    </xf>
    <xf numFmtId="0" fontId="5" fillId="18" borderId="31" xfId="19" applyFont="1" applyFill="1" applyBorder="1" applyAlignment="1">
      <alignment horizontal="center" vertical="center" wrapText="1"/>
    </xf>
    <xf numFmtId="0" fontId="5" fillId="17" borderId="31" xfId="19" applyFont="1" applyFill="1" applyBorder="1" applyAlignment="1">
      <alignment horizontal="center" vertical="center" wrapText="1"/>
    </xf>
    <xf numFmtId="0" fontId="5" fillId="16" borderId="31" xfId="19" applyFont="1" applyFill="1" applyBorder="1" applyAlignment="1">
      <alignment horizontal="center" vertical="center" wrapText="1"/>
    </xf>
    <xf numFmtId="0" fontId="5" fillId="26" borderId="31" xfId="19" applyFont="1" applyFill="1" applyBorder="1" applyAlignment="1">
      <alignment horizontal="center" vertical="center" wrapText="1"/>
    </xf>
    <xf numFmtId="0" fontId="5" fillId="25" borderId="31" xfId="19" applyFont="1" applyFill="1" applyBorder="1" applyAlignment="1">
      <alignment horizontal="center" vertical="center" wrapText="1"/>
    </xf>
    <xf numFmtId="0" fontId="5" fillId="40" borderId="31" xfId="19" applyFont="1" applyFill="1" applyBorder="1" applyAlignment="1">
      <alignment horizontal="center" vertical="center" wrapText="1"/>
    </xf>
    <xf numFmtId="0" fontId="53" fillId="0" borderId="31" xfId="19" applyFont="1" applyFill="1" applyBorder="1" applyAlignment="1">
      <alignment horizontal="center" vertical="center" wrapText="1"/>
    </xf>
    <xf numFmtId="0" fontId="5" fillId="10" borderId="42" xfId="19" applyFont="1" applyFill="1" applyBorder="1" applyAlignment="1">
      <alignment horizontal="center" vertical="center" wrapText="1"/>
    </xf>
    <xf numFmtId="0" fontId="5" fillId="18" borderId="42" xfId="19" applyFont="1" applyFill="1" applyBorder="1" applyAlignment="1">
      <alignment horizontal="center" vertical="center" wrapText="1"/>
    </xf>
    <xf numFmtId="0" fontId="5" fillId="26" borderId="42" xfId="19" applyFont="1" applyFill="1" applyBorder="1" applyAlignment="1">
      <alignment horizontal="center" vertical="center" wrapText="1"/>
    </xf>
    <xf numFmtId="0" fontId="5" fillId="17" borderId="42" xfId="19" applyFont="1" applyFill="1" applyBorder="1" applyAlignment="1">
      <alignment horizontal="center" vertical="center" wrapText="1"/>
    </xf>
    <xf numFmtId="0" fontId="5" fillId="25" borderId="42" xfId="19" applyFont="1" applyFill="1" applyBorder="1" applyAlignment="1">
      <alignment horizontal="center" vertical="center" wrapText="1"/>
    </xf>
    <xf numFmtId="0" fontId="5" fillId="16" borderId="42" xfId="19" applyFont="1" applyFill="1" applyBorder="1" applyAlignment="1">
      <alignment horizontal="center" vertical="center" wrapText="1"/>
    </xf>
    <xf numFmtId="0" fontId="54" fillId="48" borderId="35" xfId="19" applyFont="1" applyFill="1" applyBorder="1" applyAlignment="1" applyProtection="1">
      <alignment horizontal="center" vertical="center" wrapText="1"/>
    </xf>
    <xf numFmtId="44" fontId="54" fillId="49" borderId="30" xfId="19" applyNumberFormat="1" applyFont="1" applyFill="1" applyBorder="1" applyAlignment="1" applyProtection="1">
      <alignment horizontal="center" vertical="center" wrapText="1"/>
    </xf>
    <xf numFmtId="0" fontId="54" fillId="49" borderId="30" xfId="19" applyFont="1" applyFill="1" applyBorder="1" applyAlignment="1" applyProtection="1">
      <alignment horizontal="center" vertical="center" wrapText="1"/>
    </xf>
    <xf numFmtId="0" fontId="54" fillId="23" borderId="30" xfId="19" applyFont="1" applyFill="1" applyBorder="1" applyAlignment="1" applyProtection="1">
      <alignment horizontal="center" vertical="center" wrapText="1"/>
    </xf>
    <xf numFmtId="0" fontId="47" fillId="28" borderId="159" xfId="13" applyFont="1" applyFill="1" applyBorder="1" applyAlignment="1">
      <alignment horizontal="center" vertical="center" wrapText="1"/>
    </xf>
    <xf numFmtId="0" fontId="47" fillId="51" borderId="159" xfId="13" applyFont="1" applyFill="1" applyBorder="1" applyAlignment="1">
      <alignment horizontal="center" vertical="center" wrapText="1"/>
    </xf>
    <xf numFmtId="166" fontId="5" fillId="0" borderId="39" xfId="20" applyNumberFormat="1" applyFont="1" applyFill="1" applyBorder="1"/>
    <xf numFmtId="0" fontId="5" fillId="0" borderId="0" xfId="0" applyFont="1" applyAlignment="1">
      <alignment horizontal="left"/>
    </xf>
    <xf numFmtId="0" fontId="5" fillId="0" borderId="0" xfId="19" applyFont="1"/>
    <xf numFmtId="44" fontId="5" fillId="41" borderId="47" xfId="1" applyFont="1" applyFill="1" applyBorder="1" applyAlignment="1"/>
    <xf numFmtId="44" fontId="5" fillId="41" borderId="0" xfId="1" applyFont="1" applyFill="1"/>
    <xf numFmtId="44" fontId="5" fillId="41" borderId="0" xfId="1" applyNumberFormat="1" applyFont="1" applyFill="1"/>
    <xf numFmtId="44" fontId="5" fillId="0" borderId="0" xfId="1" applyFont="1"/>
    <xf numFmtId="0" fontId="5" fillId="15" borderId="160" xfId="19" applyFont="1" applyFill="1" applyBorder="1" applyAlignment="1">
      <alignment horizontal="center" vertical="center" wrapText="1"/>
    </xf>
    <xf numFmtId="0" fontId="47" fillId="51" borderId="161" xfId="13" applyFont="1" applyFill="1" applyBorder="1" applyAlignment="1">
      <alignment horizontal="center" vertical="center" wrapText="1"/>
    </xf>
    <xf numFmtId="0" fontId="47" fillId="50" borderId="162" xfId="13" applyFont="1" applyFill="1" applyBorder="1" applyAlignment="1">
      <alignment horizontal="center" vertical="center" wrapText="1"/>
    </xf>
    <xf numFmtId="44" fontId="47" fillId="50" borderId="162" xfId="13" applyNumberFormat="1" applyFont="1" applyFill="1" applyBorder="1" applyAlignment="1">
      <alignment horizontal="center" vertical="center" wrapText="1"/>
    </xf>
    <xf numFmtId="0" fontId="47" fillId="52" borderId="162" xfId="13" applyFont="1" applyFill="1" applyBorder="1" applyAlignment="1">
      <alignment horizontal="center" vertical="center" wrapText="1"/>
    </xf>
    <xf numFmtId="0" fontId="5" fillId="16" borderId="163" xfId="19" applyFont="1" applyFill="1" applyBorder="1" applyAlignment="1">
      <alignment horizontal="center" vertical="center" wrapText="1"/>
    </xf>
    <xf numFmtId="0" fontId="5" fillId="10" borderId="160" xfId="19" applyFont="1" applyFill="1" applyBorder="1" applyAlignment="1">
      <alignment horizontal="center" vertical="center" wrapText="1"/>
    </xf>
    <xf numFmtId="0" fontId="5" fillId="0" borderId="163" xfId="19" applyFont="1" applyBorder="1" applyAlignment="1">
      <alignment horizontal="center" vertical="center" wrapText="1"/>
    </xf>
    <xf numFmtId="10" fontId="5" fillId="0" borderId="165" xfId="19" applyNumberFormat="1" applyFont="1" applyBorder="1" applyAlignment="1">
      <alignment horizontal="center" vertical="center"/>
    </xf>
    <xf numFmtId="165" fontId="5" fillId="0" borderId="160" xfId="8" applyNumberFormat="1" applyFont="1" applyBorder="1"/>
    <xf numFmtId="166" fontId="5" fillId="0" borderId="160" xfId="1" applyNumberFormat="1" applyFont="1" applyBorder="1"/>
    <xf numFmtId="166" fontId="5" fillId="0" borderId="160" xfId="0" applyNumberFormat="1" applyFont="1" applyBorder="1"/>
    <xf numFmtId="44" fontId="5" fillId="0" borderId="160" xfId="0" applyNumberFormat="1" applyFont="1" applyBorder="1"/>
    <xf numFmtId="167" fontId="5" fillId="0" borderId="160" xfId="19" applyNumberFormat="1" applyFont="1" applyBorder="1"/>
    <xf numFmtId="0" fontId="5" fillId="47" borderId="0" xfId="0" applyFont="1" applyFill="1" applyAlignment="1">
      <alignment horizontal="center" vertical="center" wrapText="1"/>
    </xf>
    <xf numFmtId="43" fontId="5" fillId="0" borderId="0" xfId="0" applyNumberFormat="1" applyFont="1" applyFill="1"/>
    <xf numFmtId="0" fontId="5" fillId="0" borderId="0" xfId="0" applyFont="1" applyFill="1" applyAlignment="1">
      <alignment horizontal="center" vertical="center" wrapText="1"/>
    </xf>
    <xf numFmtId="0" fontId="5" fillId="45" borderId="22" xfId="6" applyFill="1" applyBorder="1" applyAlignment="1">
      <alignment horizontal="center" vertical="center" wrapText="1"/>
    </xf>
    <xf numFmtId="43" fontId="5" fillId="0" borderId="0" xfId="8" applyNumberFormat="1" applyFont="1" applyFill="1" applyBorder="1"/>
    <xf numFmtId="0" fontId="5" fillId="0" borderId="0" xfId="6" applyNumberFormat="1" applyFill="1" applyAlignment="1">
      <alignment horizontal="center"/>
    </xf>
    <xf numFmtId="0" fontId="47" fillId="53" borderId="46" xfId="13" applyFont="1" applyFill="1" applyBorder="1" applyAlignment="1"/>
    <xf numFmtId="164" fontId="5" fillId="0" borderId="0" xfId="6" applyNumberFormat="1"/>
    <xf numFmtId="0" fontId="5" fillId="54" borderId="22" xfId="6" applyFill="1" applyBorder="1" applyAlignment="1">
      <alignment horizontal="center" vertical="center" wrapText="1"/>
    </xf>
    <xf numFmtId="171" fontId="5" fillId="0" borderId="0" xfId="6" applyNumberFormat="1" applyAlignment="1">
      <alignment horizontal="center" vertical="center"/>
    </xf>
    <xf numFmtId="0" fontId="55" fillId="0" borderId="0" xfId="6" applyFont="1" applyAlignment="1">
      <alignment horizontal="center" vertical="center"/>
    </xf>
    <xf numFmtId="0" fontId="38" fillId="55" borderId="0" xfId="15" applyFont="1" applyFill="1" applyAlignment="1">
      <alignment horizontal="center" vertical="center"/>
    </xf>
    <xf numFmtId="167" fontId="29" fillId="4" borderId="166" xfId="0" applyNumberFormat="1" applyFont="1" applyFill="1" applyBorder="1"/>
    <xf numFmtId="167" fontId="29" fillId="4" borderId="115" xfId="0" applyNumberFormat="1" applyFont="1" applyFill="1" applyBorder="1"/>
    <xf numFmtId="167" fontId="29" fillId="4" borderId="121" xfId="0" applyNumberFormat="1" applyFont="1" applyFill="1" applyBorder="1"/>
    <xf numFmtId="167" fontId="29" fillId="4" borderId="88" xfId="0" applyNumberFormat="1" applyFont="1" applyFill="1" applyBorder="1"/>
    <xf numFmtId="167" fontId="29" fillId="4" borderId="99" xfId="0" applyNumberFormat="1" applyFont="1" applyFill="1" applyBorder="1"/>
    <xf numFmtId="167" fontId="29" fillId="4" borderId="126" xfId="0" applyNumberFormat="1" applyFont="1" applyFill="1" applyBorder="1"/>
    <xf numFmtId="167" fontId="29" fillId="4" borderId="167" xfId="0" applyNumberFormat="1" applyFont="1" applyFill="1" applyBorder="1"/>
    <xf numFmtId="167" fontId="29" fillId="4" borderId="168" xfId="0" applyNumberFormat="1" applyFont="1" applyFill="1" applyBorder="1"/>
    <xf numFmtId="167" fontId="29" fillId="4" borderId="169" xfId="0" applyNumberFormat="1" applyFont="1" applyFill="1" applyBorder="1"/>
    <xf numFmtId="167" fontId="29" fillId="4" borderId="170" xfId="0" applyNumberFormat="1" applyFont="1" applyFill="1" applyBorder="1"/>
    <xf numFmtId="0" fontId="14" fillId="3" borderId="13" xfId="0" applyFont="1" applyFill="1" applyBorder="1" applyAlignment="1">
      <alignment horizontal="right"/>
    </xf>
    <xf numFmtId="0" fontId="14" fillId="3" borderId="58" xfId="0" applyFont="1" applyFill="1" applyBorder="1" applyAlignment="1">
      <alignment horizontal="right"/>
    </xf>
    <xf numFmtId="0" fontId="21" fillId="38" borderId="15" xfId="0" applyFont="1" applyFill="1" applyBorder="1" applyAlignment="1">
      <alignment horizontal="left"/>
    </xf>
    <xf numFmtId="0" fontId="21" fillId="38" borderId="8" xfId="0" applyFont="1" applyFill="1" applyBorder="1" applyAlignment="1">
      <alignment horizontal="lef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23" fillId="0" borderId="0" xfId="12" applyFont="1" applyFill="1" applyBorder="1" applyAlignment="1">
      <alignment wrapText="1"/>
    </xf>
    <xf numFmtId="0" fontId="23" fillId="0" borderId="0" xfId="12" applyFont="1" applyFill="1" applyBorder="1" applyAlignment="1">
      <alignment horizontal="right" wrapText="1"/>
    </xf>
    <xf numFmtId="0" fontId="0" fillId="0" borderId="0" xfId="0" applyBorder="1" applyAlignment="1">
      <alignment wrapText="1"/>
    </xf>
    <xf numFmtId="0" fontId="0" fillId="0" borderId="158" xfId="0" applyFill="1" applyBorder="1"/>
    <xf numFmtId="0" fontId="0" fillId="0" borderId="158" xfId="0" applyBorder="1"/>
    <xf numFmtId="0" fontId="0" fillId="0" borderId="46" xfId="0" applyBorder="1"/>
    <xf numFmtId="0" fontId="0" fillId="0" borderId="158" xfId="0" applyNumberFormat="1" applyFill="1" applyBorder="1"/>
    <xf numFmtId="0" fontId="23" fillId="0" borderId="0" xfId="12" applyNumberFormat="1" applyFont="1" applyFill="1" applyBorder="1" applyAlignment="1">
      <alignment wrapText="1"/>
    </xf>
    <xf numFmtId="0" fontId="23" fillId="0" borderId="158" xfId="12" applyNumberFormat="1" applyFont="1" applyFill="1" applyBorder="1" applyAlignment="1">
      <alignment wrapText="1"/>
    </xf>
    <xf numFmtId="0" fontId="0" fillId="0" borderId="46" xfId="0" applyBorder="1" applyAlignment="1">
      <alignment wrapText="1"/>
    </xf>
    <xf numFmtId="0" fontId="0" fillId="0" borderId="0" xfId="0" applyFill="1" applyBorder="1"/>
    <xf numFmtId="0" fontId="0" fillId="0" borderId="0" xfId="0" applyNumberFormat="1" applyBorder="1"/>
    <xf numFmtId="0" fontId="0" fillId="0" borderId="0" xfId="0" applyBorder="1"/>
    <xf numFmtId="0" fontId="0" fillId="0" borderId="0" xfId="0" applyNumberFormat="1" applyFill="1" applyBorder="1"/>
    <xf numFmtId="165" fontId="29" fillId="4" borderId="24" xfId="21" applyNumberFormat="1" applyFont="1" applyFill="1" applyBorder="1" applyProtection="1"/>
    <xf numFmtId="165" fontId="29" fillId="4" borderId="7" xfId="21" applyNumberFormat="1" applyFont="1" applyFill="1" applyBorder="1" applyProtection="1"/>
    <xf numFmtId="165" fontId="29" fillId="6" borderId="56" xfId="21" applyNumberFormat="1" applyFont="1" applyFill="1" applyBorder="1" applyProtection="1"/>
    <xf numFmtId="165" fontId="29" fillId="6" borderId="24" xfId="21" applyNumberFormat="1" applyFont="1" applyFill="1" applyBorder="1" applyProtection="1"/>
    <xf numFmtId="165" fontId="29" fillId="6" borderId="7" xfId="21" applyNumberFormat="1" applyFont="1" applyFill="1" applyBorder="1" applyProtection="1"/>
    <xf numFmtId="165" fontId="29" fillId="13" borderId="56" xfId="21" applyNumberFormat="1" applyFont="1" applyFill="1" applyBorder="1" applyProtection="1"/>
    <xf numFmtId="165" fontId="29" fillId="13" borderId="24" xfId="21" applyNumberFormat="1" applyFont="1" applyFill="1" applyBorder="1" applyProtection="1"/>
    <xf numFmtId="165" fontId="29" fillId="13" borderId="7" xfId="21" applyNumberFormat="1" applyFont="1" applyFill="1" applyBorder="1" applyProtection="1"/>
    <xf numFmtId="165" fontId="29" fillId="12" borderId="56" xfId="21" applyNumberFormat="1" applyFont="1" applyFill="1" applyBorder="1" applyProtection="1"/>
    <xf numFmtId="165" fontId="29" fillId="12" borderId="24" xfId="21" applyNumberFormat="1" applyFont="1" applyFill="1" applyBorder="1" applyProtection="1"/>
    <xf numFmtId="165" fontId="29" fillId="12" borderId="7" xfId="21" applyNumberFormat="1" applyFont="1" applyFill="1" applyBorder="1" applyProtection="1"/>
    <xf numFmtId="165" fontId="29" fillId="33" borderId="56" xfId="21" applyNumberFormat="1" applyFont="1" applyFill="1" applyBorder="1" applyProtection="1"/>
    <xf numFmtId="165" fontId="29" fillId="33" borderId="24" xfId="21" applyNumberFormat="1" applyFont="1" applyFill="1" applyBorder="1" applyProtection="1"/>
    <xf numFmtId="165" fontId="29" fillId="33" borderId="171" xfId="21" applyNumberFormat="1" applyFont="1" applyFill="1" applyBorder="1" applyProtection="1"/>
    <xf numFmtId="165" fontId="29" fillId="8" borderId="172" xfId="21" applyNumberFormat="1" applyFont="1" applyFill="1" applyBorder="1" applyProtection="1"/>
    <xf numFmtId="165" fontId="29" fillId="8" borderId="24" xfId="21" applyNumberFormat="1" applyFont="1" applyFill="1" applyBorder="1" applyProtection="1"/>
    <xf numFmtId="165" fontId="29" fillId="8" borderId="173" xfId="21" applyNumberFormat="1" applyFont="1" applyFill="1" applyBorder="1" applyProtection="1"/>
    <xf numFmtId="165" fontId="29" fillId="4" borderId="2" xfId="21" applyNumberFormat="1" applyFont="1" applyFill="1" applyBorder="1" applyProtection="1"/>
    <xf numFmtId="165" fontId="29" fillId="4" borderId="9" xfId="21" applyNumberFormat="1" applyFont="1" applyFill="1" applyBorder="1" applyProtection="1"/>
    <xf numFmtId="165" fontId="29" fillId="6" borderId="55" xfId="21" applyNumberFormat="1" applyFont="1" applyFill="1" applyBorder="1" applyProtection="1"/>
    <xf numFmtId="165" fontId="29" fillId="6" borderId="2" xfId="21" applyNumberFormat="1" applyFont="1" applyFill="1" applyBorder="1" applyProtection="1"/>
    <xf numFmtId="165" fontId="29" fillId="6" borderId="9" xfId="21" applyNumberFormat="1" applyFont="1" applyFill="1" applyBorder="1" applyProtection="1"/>
    <xf numFmtId="165" fontId="29" fillId="13" borderId="54" xfId="21" applyNumberFormat="1" applyFont="1" applyFill="1" applyBorder="1" applyProtection="1"/>
    <xf numFmtId="165" fontId="29" fillId="13" borderId="2" xfId="21" applyNumberFormat="1" applyFont="1" applyFill="1" applyBorder="1" applyProtection="1"/>
    <xf numFmtId="165" fontId="29" fillId="13" borderId="9" xfId="21" applyNumberFormat="1" applyFont="1" applyFill="1" applyBorder="1" applyProtection="1"/>
    <xf numFmtId="165" fontId="29" fillId="12" borderId="55" xfId="21" applyNumberFormat="1" applyFont="1" applyFill="1" applyBorder="1" applyProtection="1"/>
    <xf numFmtId="165" fontId="29" fillId="12" borderId="2" xfId="21" applyNumberFormat="1" applyFont="1" applyFill="1" applyBorder="1" applyProtection="1"/>
    <xf numFmtId="165" fontId="29" fillId="12" borderId="9" xfId="21" applyNumberFormat="1" applyFont="1" applyFill="1" applyBorder="1" applyProtection="1"/>
    <xf numFmtId="165" fontId="29" fillId="33" borderId="55" xfId="21" applyNumberFormat="1" applyFont="1" applyFill="1" applyBorder="1" applyProtection="1"/>
    <xf numFmtId="165" fontId="29" fillId="33" borderId="23" xfId="21" applyNumberFormat="1" applyFont="1" applyFill="1" applyBorder="1" applyProtection="1"/>
    <xf numFmtId="165" fontId="29" fillId="33" borderId="174" xfId="21" applyNumberFormat="1" applyFont="1" applyFill="1" applyBorder="1" applyProtection="1"/>
    <xf numFmtId="165" fontId="29" fillId="8" borderId="19" xfId="21" applyNumberFormat="1" applyFont="1" applyFill="1" applyBorder="1" applyProtection="1"/>
    <xf numFmtId="165" fontId="29" fillId="8" borderId="7" xfId="21" applyNumberFormat="1" applyFont="1" applyFill="1" applyBorder="1" applyProtection="1"/>
    <xf numFmtId="165" fontId="29" fillId="10" borderId="175" xfId="21" applyNumberFormat="1" applyFont="1" applyFill="1" applyBorder="1" applyProtection="1"/>
    <xf numFmtId="165" fontId="29" fillId="4" borderId="176" xfId="21" applyNumberFormat="1" applyFont="1" applyFill="1" applyBorder="1" applyProtection="1"/>
    <xf numFmtId="165" fontId="29" fillId="6" borderId="177" xfId="21" applyNumberFormat="1" applyFont="1" applyFill="1" applyBorder="1" applyProtection="1"/>
    <xf numFmtId="165" fontId="29" fillId="6" borderId="178" xfId="21" applyNumberFormat="1" applyFont="1" applyFill="1" applyBorder="1" applyProtection="1"/>
    <xf numFmtId="165" fontId="29" fillId="6" borderId="171" xfId="21" applyNumberFormat="1" applyFont="1" applyFill="1" applyBorder="1" applyProtection="1"/>
    <xf numFmtId="165" fontId="29" fillId="13" borderId="179" xfId="21" applyNumberFormat="1" applyFont="1" applyFill="1" applyBorder="1" applyProtection="1"/>
    <xf numFmtId="165" fontId="29" fillId="13" borderId="180" xfId="21" applyNumberFormat="1" applyFont="1" applyFill="1" applyBorder="1" applyProtection="1"/>
    <xf numFmtId="165" fontId="29" fillId="13" borderId="171" xfId="21" applyNumberFormat="1" applyFont="1" applyFill="1" applyBorder="1" applyProtection="1"/>
    <xf numFmtId="165" fontId="29" fillId="12" borderId="177" xfId="21" applyNumberFormat="1" applyFont="1" applyFill="1" applyBorder="1" applyProtection="1"/>
    <xf numFmtId="165" fontId="29" fillId="12" borderId="178" xfId="21" applyNumberFormat="1" applyFont="1" applyFill="1" applyBorder="1" applyProtection="1"/>
    <xf numFmtId="165" fontId="29" fillId="33" borderId="177" xfId="21" applyNumberFormat="1" applyFont="1" applyFill="1" applyBorder="1" applyProtection="1"/>
    <xf numFmtId="165" fontId="29" fillId="33" borderId="178" xfId="21" applyNumberFormat="1" applyFont="1" applyFill="1" applyBorder="1" applyProtection="1"/>
    <xf numFmtId="165" fontId="29" fillId="33" borderId="181" xfId="21" applyNumberFormat="1" applyFont="1" applyFill="1" applyBorder="1" applyProtection="1"/>
    <xf numFmtId="165" fontId="29" fillId="33" borderId="9" xfId="21" applyNumberFormat="1" applyFont="1" applyFill="1" applyBorder="1" applyProtection="1"/>
    <xf numFmtId="165" fontId="29" fillId="8" borderId="177" xfId="21" applyNumberFormat="1" applyFont="1" applyFill="1" applyBorder="1" applyProtection="1"/>
    <xf numFmtId="165" fontId="29" fillId="8" borderId="182" xfId="21" applyNumberFormat="1" applyFont="1" applyFill="1" applyBorder="1" applyProtection="1"/>
    <xf numFmtId="165" fontId="29" fillId="10" borderId="177" xfId="21" applyNumberFormat="1" applyFont="1" applyFill="1" applyBorder="1" applyProtection="1"/>
    <xf numFmtId="165" fontId="29" fillId="10" borderId="176" xfId="21" applyNumberFormat="1" applyFont="1" applyFill="1" applyBorder="1" applyProtection="1"/>
    <xf numFmtId="165" fontId="29" fillId="6" borderId="183" xfId="21" applyNumberFormat="1" applyFont="1" applyFill="1" applyBorder="1" applyProtection="1"/>
    <xf numFmtId="165" fontId="29" fillId="33" borderId="7" xfId="21" applyNumberFormat="1" applyFont="1" applyFill="1" applyBorder="1" applyProtection="1"/>
    <xf numFmtId="165" fontId="29" fillId="33" borderId="184" xfId="21" applyNumberFormat="1" applyFont="1" applyFill="1" applyBorder="1" applyProtection="1"/>
    <xf numFmtId="165" fontId="29" fillId="8" borderId="55" xfId="21" applyNumberFormat="1" applyFont="1" applyFill="1" applyBorder="1" applyProtection="1"/>
    <xf numFmtId="165" fontId="29" fillId="8" borderId="185" xfId="21" applyNumberFormat="1" applyFont="1" applyFill="1" applyBorder="1" applyProtection="1"/>
    <xf numFmtId="165" fontId="29" fillId="10" borderId="55" xfId="21" applyNumberFormat="1" applyFont="1" applyFill="1" applyBorder="1" applyProtection="1"/>
    <xf numFmtId="165" fontId="29" fillId="10" borderId="24" xfId="21" applyNumberFormat="1" applyFont="1" applyFill="1" applyBorder="1" applyProtection="1"/>
    <xf numFmtId="165" fontId="29" fillId="10" borderId="18" xfId="21" applyNumberFormat="1" applyFont="1" applyFill="1" applyBorder="1" applyProtection="1"/>
    <xf numFmtId="165" fontId="29" fillId="13" borderId="55" xfId="21" applyNumberFormat="1" applyFont="1" applyFill="1" applyBorder="1" applyProtection="1"/>
    <xf numFmtId="165" fontId="29" fillId="33" borderId="2" xfId="21" applyNumberFormat="1" applyFont="1" applyFill="1" applyBorder="1" applyProtection="1"/>
    <xf numFmtId="165" fontId="29" fillId="8" borderId="2" xfId="21" applyNumberFormat="1" applyFont="1" applyFill="1" applyBorder="1" applyProtection="1"/>
    <xf numFmtId="165" fontId="29" fillId="8" borderId="9" xfId="21" applyNumberFormat="1" applyFont="1" applyFill="1" applyBorder="1" applyProtection="1"/>
    <xf numFmtId="165" fontId="29" fillId="10" borderId="56" xfId="21" applyNumberFormat="1" applyFont="1" applyFill="1" applyBorder="1" applyProtection="1"/>
    <xf numFmtId="165" fontId="29" fillId="10" borderId="2" xfId="21" applyNumberFormat="1" applyFont="1" applyFill="1" applyBorder="1" applyProtection="1"/>
    <xf numFmtId="165" fontId="29" fillId="10" borderId="5" xfId="21" applyNumberFormat="1" applyFont="1" applyFill="1" applyBorder="1" applyProtection="1"/>
    <xf numFmtId="165" fontId="29" fillId="6" borderId="176" xfId="21" applyNumberFormat="1" applyFont="1" applyFill="1" applyBorder="1" applyProtection="1"/>
    <xf numFmtId="165" fontId="29" fillId="13" borderId="177" xfId="21" applyNumberFormat="1" applyFont="1" applyFill="1" applyBorder="1" applyProtection="1"/>
    <xf numFmtId="165" fontId="29" fillId="13" borderId="178" xfId="21" applyNumberFormat="1" applyFont="1" applyFill="1" applyBorder="1" applyProtection="1"/>
    <xf numFmtId="165" fontId="29" fillId="12" borderId="171" xfId="21" applyNumberFormat="1" applyFont="1" applyFill="1" applyBorder="1" applyProtection="1"/>
    <xf numFmtId="165" fontId="29" fillId="33" borderId="176" xfId="21" applyNumberFormat="1" applyFont="1" applyFill="1" applyBorder="1" applyProtection="1"/>
    <xf numFmtId="165" fontId="29" fillId="8" borderId="178" xfId="21" applyNumberFormat="1" applyFont="1" applyFill="1" applyBorder="1" applyProtection="1"/>
    <xf numFmtId="165" fontId="29" fillId="10" borderId="178" xfId="21" applyNumberFormat="1" applyFont="1" applyFill="1" applyBorder="1" applyProtection="1"/>
    <xf numFmtId="165" fontId="29" fillId="13" borderId="183" xfId="21" applyNumberFormat="1" applyFont="1" applyFill="1" applyBorder="1" applyProtection="1"/>
    <xf numFmtId="165" fontId="29" fillId="33" borderId="186" xfId="21" applyNumberFormat="1" applyFont="1" applyFill="1" applyBorder="1" applyProtection="1"/>
    <xf numFmtId="165" fontId="29" fillId="33" borderId="0" xfId="21" applyNumberFormat="1" applyFont="1" applyFill="1" applyBorder="1" applyProtection="1"/>
    <xf numFmtId="165" fontId="29" fillId="8" borderId="56" xfId="21" applyNumberFormat="1" applyFont="1" applyFill="1" applyBorder="1" applyProtection="1"/>
    <xf numFmtId="165" fontId="29" fillId="33" borderId="10" xfId="21" applyNumberFormat="1" applyFont="1" applyFill="1" applyBorder="1" applyProtection="1"/>
    <xf numFmtId="165" fontId="29" fillId="8" borderId="187" xfId="21" applyNumberFormat="1" applyFont="1" applyFill="1" applyBorder="1" applyProtection="1"/>
    <xf numFmtId="165" fontId="29" fillId="13" borderId="176" xfId="21" applyNumberFormat="1" applyFont="1" applyFill="1" applyBorder="1" applyProtection="1"/>
    <xf numFmtId="165" fontId="29" fillId="8" borderId="176" xfId="21" applyNumberFormat="1" applyFont="1" applyFill="1" applyBorder="1" applyProtection="1"/>
    <xf numFmtId="165" fontId="29" fillId="8" borderId="174" xfId="21" applyNumberFormat="1" applyFont="1" applyFill="1" applyBorder="1" applyProtection="1"/>
    <xf numFmtId="165" fontId="29" fillId="10" borderId="188" xfId="21" applyNumberFormat="1" applyFont="1" applyFill="1" applyBorder="1" applyProtection="1"/>
    <xf numFmtId="165" fontId="29" fillId="12" borderId="183" xfId="21" applyNumberFormat="1" applyFont="1" applyFill="1" applyBorder="1" applyProtection="1"/>
    <xf numFmtId="165" fontId="29" fillId="33" borderId="189" xfId="21" applyNumberFormat="1" applyFont="1" applyFill="1" applyBorder="1" applyProtection="1"/>
    <xf numFmtId="165" fontId="29" fillId="33" borderId="190" xfId="21" applyNumberFormat="1" applyFont="1" applyFill="1" applyBorder="1" applyProtection="1"/>
    <xf numFmtId="165" fontId="29" fillId="8" borderId="171" xfId="21" applyNumberFormat="1" applyFont="1" applyFill="1" applyBorder="1" applyProtection="1"/>
    <xf numFmtId="165" fontId="29" fillId="12" borderId="5" xfId="21" applyNumberFormat="1" applyFont="1" applyFill="1" applyBorder="1" applyProtection="1"/>
    <xf numFmtId="165" fontId="29" fillId="33" borderId="5" xfId="21" applyNumberFormat="1" applyFont="1" applyFill="1" applyBorder="1" applyProtection="1"/>
    <xf numFmtId="165" fontId="29" fillId="33" borderId="191" xfId="21" applyNumberFormat="1" applyFont="1" applyFill="1" applyBorder="1" applyProtection="1"/>
    <xf numFmtId="165" fontId="29" fillId="8" borderId="5" xfId="21" applyNumberFormat="1" applyFont="1" applyFill="1" applyBorder="1" applyProtection="1"/>
    <xf numFmtId="165" fontId="29" fillId="8" borderId="191" xfId="21" applyNumberFormat="1" applyFont="1" applyFill="1" applyBorder="1" applyProtection="1"/>
    <xf numFmtId="165" fontId="29" fillId="10" borderId="19" xfId="21" applyNumberFormat="1" applyFont="1" applyFill="1" applyBorder="1" applyProtection="1"/>
    <xf numFmtId="0" fontId="0" fillId="0" borderId="158" xfId="0" applyBorder="1" applyAlignment="1">
      <alignment wrapText="1"/>
    </xf>
    <xf numFmtId="0" fontId="0" fillId="0" borderId="158" xfId="0" applyNumberFormat="1" applyBorder="1"/>
    <xf numFmtId="0" fontId="23" fillId="0" borderId="158" xfId="12" applyFont="1" applyFill="1" applyBorder="1" applyAlignment="1">
      <alignment horizontal="right" wrapText="1"/>
    </xf>
    <xf numFmtId="0" fontId="23" fillId="0" borderId="158" xfId="12" applyFont="1" applyFill="1" applyBorder="1" applyAlignment="1">
      <alignment wrapText="1"/>
    </xf>
    <xf numFmtId="164" fontId="29" fillId="4" borderId="84" xfId="0" applyNumberFormat="1" applyFont="1" applyFill="1" applyBorder="1"/>
    <xf numFmtId="164" fontId="29" fillId="4" borderId="80" xfId="0" applyNumberFormat="1" applyFont="1" applyFill="1" applyBorder="1"/>
    <xf numFmtId="0" fontId="11" fillId="0" borderId="16" xfId="0" applyFont="1" applyFill="1" applyBorder="1"/>
    <xf numFmtId="0" fontId="56" fillId="0" borderId="16" xfId="0" applyFont="1" applyFill="1" applyBorder="1" applyAlignment="1">
      <alignment horizontal="right"/>
    </xf>
    <xf numFmtId="0" fontId="42" fillId="17" borderId="146" xfId="6" applyFont="1" applyFill="1" applyBorder="1" applyAlignment="1">
      <alignment vertical="center"/>
    </xf>
    <xf numFmtId="0" fontId="42" fillId="17" borderId="144" xfId="6" applyFont="1" applyFill="1" applyBorder="1" applyAlignment="1">
      <alignment vertical="center"/>
    </xf>
    <xf numFmtId="0" fontId="42" fillId="17" borderId="145" xfId="6" applyFont="1" applyFill="1" applyBorder="1" applyAlignment="1">
      <alignment vertical="center"/>
    </xf>
    <xf numFmtId="0" fontId="42" fillId="18" borderId="146" xfId="6" applyFont="1" applyFill="1" applyBorder="1" applyAlignment="1">
      <alignment vertical="center"/>
    </xf>
    <xf numFmtId="0" fontId="42" fillId="18" borderId="144" xfId="6" applyFont="1" applyFill="1" applyBorder="1" applyAlignment="1">
      <alignment vertical="center"/>
    </xf>
    <xf numFmtId="0" fontId="42" fillId="18" borderId="145" xfId="6" applyFont="1" applyFill="1" applyBorder="1" applyAlignment="1">
      <alignment vertical="center"/>
    </xf>
    <xf numFmtId="0" fontId="5" fillId="56" borderId="22" xfId="6" applyFill="1" applyBorder="1" applyAlignment="1">
      <alignment horizontal="center" vertical="center" wrapText="1"/>
    </xf>
    <xf numFmtId="0" fontId="0" fillId="0" borderId="46" xfId="0" applyFill="1" applyBorder="1"/>
    <xf numFmtId="0" fontId="0" fillId="0" borderId="46" xfId="0" applyNumberFormat="1" applyFill="1" applyBorder="1"/>
    <xf numFmtId="0" fontId="0" fillId="0" borderId="46" xfId="0" applyNumberFormat="1" applyBorder="1"/>
    <xf numFmtId="0" fontId="5" fillId="57" borderId="22" xfId="6" applyFill="1" applyBorder="1" applyAlignment="1">
      <alignment horizontal="center" vertical="center" wrapText="1"/>
    </xf>
    <xf numFmtId="0" fontId="5" fillId="58" borderId="22" xfId="6" applyFill="1" applyBorder="1" applyAlignment="1">
      <alignment horizontal="center" vertical="center" wrapText="1"/>
    </xf>
    <xf numFmtId="164" fontId="0" fillId="59" borderId="0" xfId="0" applyNumberFormat="1" applyFill="1"/>
    <xf numFmtId="0" fontId="21" fillId="38" borderId="5" xfId="0" applyFont="1" applyFill="1" applyBorder="1" applyAlignment="1" applyProtection="1">
      <alignment horizontal="left"/>
      <protection locked="0"/>
    </xf>
    <xf numFmtId="0" fontId="5" fillId="0" borderId="0" xfId="6" applyNumberFormat="1" applyFill="1"/>
    <xf numFmtId="0" fontId="9" fillId="4" borderId="16" xfId="3" applyFont="1" applyFill="1" applyBorder="1" applyAlignment="1" applyProtection="1">
      <alignment horizontal="center"/>
      <protection locked="0"/>
    </xf>
    <xf numFmtId="0" fontId="29" fillId="4" borderId="12" xfId="0" applyFont="1" applyFill="1" applyBorder="1" applyAlignment="1">
      <alignment horizontal="center"/>
    </xf>
    <xf numFmtId="164" fontId="29" fillId="0" borderId="12" xfId="1" applyNumberFormat="1" applyFont="1" applyFill="1" applyBorder="1" applyAlignment="1">
      <alignment horizontal="center"/>
    </xf>
    <xf numFmtId="0" fontId="29" fillId="4" borderId="13" xfId="0" applyFont="1" applyFill="1" applyBorder="1" applyAlignment="1">
      <alignment horizontal="center"/>
    </xf>
    <xf numFmtId="0" fontId="29" fillId="4" borderId="14" xfId="0" applyFont="1" applyFill="1" applyBorder="1" applyAlignment="1">
      <alignment horizontal="center"/>
    </xf>
    <xf numFmtId="0" fontId="14" fillId="3" borderId="13" xfId="0" applyFont="1" applyFill="1" applyBorder="1" applyAlignment="1">
      <alignment horizontal="right"/>
    </xf>
    <xf numFmtId="0" fontId="14" fillId="3" borderId="14" xfId="0"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164" fontId="29" fillId="4" borderId="12" xfId="1" applyNumberFormat="1" applyFont="1" applyFill="1" applyBorder="1" applyAlignment="1">
      <alignment horizontal="center"/>
    </xf>
    <xf numFmtId="0" fontId="29" fillId="21" borderId="12" xfId="0" applyFont="1" applyFill="1" applyBorder="1" applyAlignment="1">
      <alignment horizontal="center"/>
    </xf>
    <xf numFmtId="164" fontId="29" fillId="21" borderId="12" xfId="1" applyNumberFormat="1" applyFont="1" applyFill="1" applyBorder="1" applyAlignment="1">
      <alignment horizontal="center"/>
    </xf>
    <xf numFmtId="0" fontId="40" fillId="38" borderId="16" xfId="3" applyFont="1" applyFill="1" applyBorder="1" applyAlignment="1">
      <alignment horizontal="center"/>
    </xf>
    <xf numFmtId="0" fontId="13" fillId="0" borderId="0" xfId="0" applyFont="1" applyFill="1" applyAlignment="1">
      <alignment horizontal="center" vertic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41" fillId="0" borderId="27"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0" borderId="29" xfId="0" applyFont="1" applyFill="1" applyBorder="1" applyAlignment="1">
      <alignment horizontal="left" vertical="center" wrapText="1"/>
    </xf>
    <xf numFmtId="0" fontId="41" fillId="0" borderId="151"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152" xfId="0" applyFont="1" applyFill="1" applyBorder="1" applyAlignment="1">
      <alignment horizontal="left" vertical="center" wrapText="1"/>
    </xf>
    <xf numFmtId="0" fontId="41" fillId="0" borderId="36"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12" fillId="4" borderId="0" xfId="5" applyFont="1" applyFill="1" applyAlignment="1">
      <alignment horizontal="left" vertical="center"/>
    </xf>
    <xf numFmtId="0" fontId="34" fillId="3" borderId="0" xfId="0" applyFont="1" applyFill="1" applyAlignment="1">
      <alignment horizontal="center" vertical="center" wrapText="1"/>
    </xf>
    <xf numFmtId="0" fontId="34" fillId="3" borderId="20" xfId="0" applyFont="1" applyFill="1" applyBorder="1" applyAlignment="1">
      <alignment horizontal="center" vertical="center" wrapText="1"/>
    </xf>
    <xf numFmtId="0" fontId="14" fillId="3" borderId="58" xfId="0" applyFont="1" applyFill="1" applyBorder="1" applyAlignment="1">
      <alignment horizontal="right"/>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9" fillId="0" borderId="16" xfId="3" applyFont="1" applyFill="1" applyBorder="1" applyAlignment="1">
      <alignment horizontal="right"/>
    </xf>
    <xf numFmtId="164" fontId="34" fillId="3" borderId="13" xfId="1" applyNumberFormat="1" applyFont="1" applyFill="1" applyBorder="1" applyAlignment="1">
      <alignment horizontal="center"/>
    </xf>
    <xf numFmtId="164" fontId="34" fillId="3" borderId="17" xfId="1" applyNumberFormat="1" applyFont="1" applyFill="1" applyBorder="1" applyAlignment="1">
      <alignment horizontal="center"/>
    </xf>
    <xf numFmtId="164" fontId="34" fillId="3" borderId="14" xfId="1"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9" fillId="4" borderId="16" xfId="3" applyFont="1" applyFill="1" applyBorder="1" applyAlignment="1">
      <alignment horizontal="left"/>
    </xf>
    <xf numFmtId="0" fontId="21" fillId="38" borderId="5" xfId="0" applyFont="1" applyFill="1" applyBorder="1" applyAlignment="1" applyProtection="1">
      <alignment horizontal="left"/>
      <protection locked="0"/>
    </xf>
    <xf numFmtId="0" fontId="21" fillId="38" borderId="15" xfId="0" applyFont="1" applyFill="1" applyBorder="1" applyAlignment="1" applyProtection="1">
      <alignment horizontal="left"/>
      <protection locked="0"/>
    </xf>
    <xf numFmtId="0" fontId="21" fillId="38" borderId="8" xfId="0" applyFont="1" applyFill="1" applyBorder="1" applyAlignment="1" applyProtection="1">
      <alignment horizontal="left"/>
      <protection locked="0"/>
    </xf>
    <xf numFmtId="164" fontId="29" fillId="21" borderId="13" xfId="1" applyNumberFormat="1" applyFont="1" applyFill="1" applyBorder="1" applyAlignment="1">
      <alignment horizontal="center"/>
    </xf>
    <xf numFmtId="164" fontId="29" fillId="21" borderId="14" xfId="1" applyNumberFormat="1" applyFont="1" applyFill="1" applyBorder="1" applyAlignment="1">
      <alignment horizontal="center"/>
    </xf>
    <xf numFmtId="17" fontId="29" fillId="11" borderId="7" xfId="0" applyNumberFormat="1" applyFont="1" applyFill="1" applyBorder="1" applyAlignment="1">
      <alignment horizontal="right"/>
    </xf>
    <xf numFmtId="0" fontId="29" fillId="11" borderId="11" xfId="0" applyFont="1" applyFill="1" applyBorder="1" applyAlignment="1">
      <alignment horizontal="right"/>
    </xf>
    <xf numFmtId="17" fontId="29" fillId="11" borderId="18" xfId="0" applyNumberFormat="1" applyFont="1" applyFill="1" applyBorder="1" applyAlignment="1">
      <alignment horizontal="right"/>
    </xf>
    <xf numFmtId="0" fontId="29" fillId="11" borderId="19" xfId="0" applyFont="1" applyFill="1" applyBorder="1" applyAlignment="1">
      <alignment horizontal="right"/>
    </xf>
    <xf numFmtId="0" fontId="17" fillId="3" borderId="0" xfId="0" applyFont="1" applyFill="1" applyBorder="1" applyAlignment="1">
      <alignment horizontal="center"/>
    </xf>
    <xf numFmtId="0" fontId="17" fillId="3" borderId="11" xfId="0" applyFont="1" applyFill="1" applyBorder="1" applyAlignment="1">
      <alignment horizontal="center"/>
    </xf>
    <xf numFmtId="164" fontId="29" fillId="4" borderId="3" xfId="0" applyNumberFormat="1" applyFont="1" applyFill="1" applyBorder="1" applyAlignment="1">
      <alignment horizontal="center" vertical="center" wrapText="1"/>
    </xf>
    <xf numFmtId="164" fontId="29" fillId="4" borderId="23" xfId="0" applyNumberFormat="1" applyFont="1" applyFill="1" applyBorder="1" applyAlignment="1">
      <alignment horizontal="center" vertical="center" wrapText="1"/>
    </xf>
    <xf numFmtId="164" fontId="29" fillId="4" borderId="24" xfId="0" applyNumberFormat="1" applyFont="1" applyFill="1" applyBorder="1" applyAlignment="1">
      <alignment horizontal="center" vertical="center" wrapText="1"/>
    </xf>
    <xf numFmtId="164" fontId="29" fillId="4" borderId="18" xfId="0" applyNumberFormat="1" applyFont="1" applyFill="1" applyBorder="1" applyAlignment="1">
      <alignment horizontal="center"/>
    </xf>
    <xf numFmtId="164" fontId="29" fillId="4" borderId="19" xfId="0" applyNumberFormat="1" applyFont="1" applyFill="1" applyBorder="1" applyAlignment="1">
      <alignment horizontal="center"/>
    </xf>
    <xf numFmtId="164" fontId="29" fillId="4" borderId="5" xfId="0" applyNumberFormat="1" applyFont="1" applyFill="1" applyBorder="1" applyAlignment="1">
      <alignment horizontal="center"/>
    </xf>
    <xf numFmtId="164" fontId="29" fillId="4" borderId="8" xfId="0" applyNumberFormat="1" applyFont="1" applyFill="1" applyBorder="1" applyAlignment="1">
      <alignment horizontal="center"/>
    </xf>
    <xf numFmtId="0" fontId="6" fillId="0" borderId="12" xfId="4" applyFont="1" applyFill="1" applyBorder="1" applyAlignment="1">
      <alignment horizontal="center" wrapText="1"/>
    </xf>
    <xf numFmtId="0" fontId="34" fillId="9" borderId="12" xfId="0" applyFont="1" applyFill="1" applyBorder="1" applyAlignment="1">
      <alignment horizontal="center" vertical="center"/>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29" fillId="10" borderId="12" xfId="0" applyFont="1" applyFill="1" applyBorder="1" applyAlignment="1">
      <alignment horizontal="left"/>
    </xf>
    <xf numFmtId="49" fontId="29" fillId="10" borderId="12" xfId="0" applyNumberFormat="1" applyFont="1" applyFill="1" applyBorder="1" applyAlignment="1">
      <alignment horizontal="center"/>
    </xf>
    <xf numFmtId="0" fontId="29" fillId="14" borderId="12" xfId="0" applyFont="1" applyFill="1" applyBorder="1" applyAlignment="1">
      <alignment horizontal="left"/>
    </xf>
    <xf numFmtId="49" fontId="29" fillId="13" borderId="12" xfId="0" applyNumberFormat="1" applyFont="1" applyFill="1" applyBorder="1" applyAlignment="1">
      <alignment horizontal="center"/>
    </xf>
    <xf numFmtId="49" fontId="29" fillId="12" borderId="12" xfId="0" applyNumberFormat="1" applyFont="1" applyFill="1" applyBorder="1" applyAlignment="1">
      <alignment horizontal="center"/>
    </xf>
    <xf numFmtId="49" fontId="29" fillId="14" borderId="12" xfId="0" applyNumberFormat="1" applyFont="1" applyFill="1" applyBorder="1" applyAlignment="1">
      <alignment horizontal="center"/>
    </xf>
    <xf numFmtId="0" fontId="29" fillId="12" borderId="12" xfId="0" applyFont="1" applyFill="1" applyBorder="1" applyAlignment="1">
      <alignment horizontal="left"/>
    </xf>
    <xf numFmtId="164" fontId="29" fillId="4" borderId="3" xfId="0" applyNumberFormat="1" applyFont="1" applyFill="1" applyBorder="1" applyAlignment="1">
      <alignment horizontal="center" vertical="center"/>
    </xf>
    <xf numFmtId="164" fontId="29" fillId="4" borderId="23" xfId="0" applyNumberFormat="1" applyFont="1" applyFill="1" applyBorder="1" applyAlignment="1">
      <alignment horizontal="center" vertical="center"/>
    </xf>
    <xf numFmtId="164" fontId="29" fillId="4" borderId="24" xfId="0" applyNumberFormat="1" applyFont="1" applyFill="1" applyBorder="1" applyAlignment="1">
      <alignment horizontal="center" vertical="center"/>
    </xf>
    <xf numFmtId="0" fontId="29" fillId="8" borderId="12" xfId="0" applyFont="1" applyFill="1" applyBorder="1" applyAlignment="1">
      <alignment horizontal="left"/>
    </xf>
    <xf numFmtId="49" fontId="29" fillId="8" borderId="12" xfId="0" applyNumberFormat="1" applyFont="1" applyFill="1" applyBorder="1" applyAlignment="1">
      <alignment horizontal="center"/>
    </xf>
    <xf numFmtId="49" fontId="29" fillId="6" borderId="12" xfId="0" applyNumberFormat="1" applyFont="1" applyFill="1" applyBorder="1" applyAlignment="1">
      <alignment horizontal="center"/>
    </xf>
    <xf numFmtId="0" fontId="29" fillId="13" borderId="12" xfId="0" applyFont="1" applyFill="1" applyBorder="1" applyAlignment="1">
      <alignment horizontal="left"/>
    </xf>
    <xf numFmtId="0" fontId="15" fillId="3" borderId="0" xfId="0" applyFont="1" applyFill="1" applyBorder="1" applyAlignment="1">
      <alignment horizontal="center" vertical="center" wrapText="1"/>
    </xf>
    <xf numFmtId="0" fontId="15" fillId="3" borderId="11" xfId="0" applyFont="1" applyFill="1" applyBorder="1" applyAlignment="1">
      <alignment horizontal="center" vertical="center" wrapText="1"/>
    </xf>
    <xf numFmtId="17" fontId="29" fillId="11" borderId="25" xfId="0" applyNumberFormat="1" applyFont="1" applyFill="1" applyBorder="1" applyAlignment="1">
      <alignment horizontal="right"/>
    </xf>
    <xf numFmtId="0" fontId="29" fillId="11" borderId="26" xfId="0" applyFont="1" applyFill="1" applyBorder="1" applyAlignment="1">
      <alignment horizontal="right"/>
    </xf>
    <xf numFmtId="0" fontId="29" fillId="11" borderId="0" xfId="0" applyFont="1" applyFill="1" applyBorder="1" applyAlignment="1">
      <alignment horizontal="right"/>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7" fillId="3" borderId="2" xfId="0" applyFont="1" applyFill="1" applyBorder="1" applyAlignment="1">
      <alignment horizontal="center" vertical="center" wrapText="1"/>
    </xf>
    <xf numFmtId="0" fontId="31" fillId="4" borderId="0" xfId="0" applyFont="1" applyFill="1" applyAlignment="1">
      <alignment horizontal="left" vertical="top" wrapText="1"/>
    </xf>
    <xf numFmtId="0" fontId="29" fillId="6" borderId="12" xfId="0" applyFont="1" applyFill="1" applyBorder="1" applyAlignment="1">
      <alignment horizontal="left"/>
    </xf>
    <xf numFmtId="0" fontId="15" fillId="3" borderId="2" xfId="0" applyFont="1" applyFill="1" applyBorder="1" applyAlignment="1">
      <alignment horizontal="center" vertical="center" wrapText="1"/>
    </xf>
    <xf numFmtId="164" fontId="29" fillId="4" borderId="13" xfId="0" applyNumberFormat="1" applyFont="1" applyFill="1" applyBorder="1" applyAlignment="1">
      <alignment horizontal="center"/>
    </xf>
    <xf numFmtId="164" fontId="29" fillId="4" borderId="14" xfId="0" applyNumberFormat="1" applyFont="1" applyFill="1" applyBorder="1" applyAlignment="1">
      <alignment horizontal="center"/>
    </xf>
    <xf numFmtId="164" fontId="29" fillId="21" borderId="13" xfId="0" applyNumberFormat="1" applyFont="1" applyFill="1" applyBorder="1" applyAlignment="1">
      <alignment horizontal="center"/>
    </xf>
    <xf numFmtId="164" fontId="29" fillId="21" borderId="14" xfId="0" applyNumberFormat="1" applyFont="1" applyFill="1" applyBorder="1" applyAlignment="1">
      <alignment horizontal="center"/>
    </xf>
    <xf numFmtId="0" fontId="29" fillId="21" borderId="13" xfId="0" applyFont="1" applyFill="1" applyBorder="1" applyAlignment="1">
      <alignment horizontal="center"/>
    </xf>
    <xf numFmtId="0" fontId="29" fillId="21" borderId="14" xfId="0" applyFont="1" applyFill="1" applyBorder="1" applyAlignment="1">
      <alignment horizontal="center"/>
    </xf>
    <xf numFmtId="0" fontId="29" fillId="4" borderId="13" xfId="0" applyFont="1" applyFill="1" applyBorder="1" applyAlignment="1">
      <alignment horizontal="right"/>
    </xf>
    <xf numFmtId="0" fontId="29" fillId="4" borderId="14" xfId="0" applyFont="1" applyFill="1" applyBorder="1" applyAlignment="1">
      <alignment horizontal="right"/>
    </xf>
    <xf numFmtId="0" fontId="29" fillId="0" borderId="12" xfId="0" applyFont="1" applyBorder="1" applyAlignment="1">
      <alignment horizontal="left"/>
    </xf>
    <xf numFmtId="49" fontId="29" fillId="0" borderId="12" xfId="0" applyNumberFormat="1" applyFont="1" applyBorder="1" applyAlignment="1">
      <alignment horizontal="center"/>
    </xf>
    <xf numFmtId="44" fontId="6" fillId="0" borderId="12" xfId="4" applyNumberFormat="1" applyFont="1" applyFill="1" applyBorder="1" applyAlignment="1">
      <alignment horizontal="center"/>
    </xf>
    <xf numFmtId="167" fontId="29" fillId="4" borderId="163" xfId="0" applyNumberFormat="1" applyFont="1" applyFill="1" applyBorder="1" applyAlignment="1">
      <alignment horizontal="center"/>
    </xf>
    <xf numFmtId="167" fontId="29" fillId="4" borderId="164" xfId="0" applyNumberFormat="1" applyFont="1" applyFill="1" applyBorder="1" applyAlignment="1">
      <alignment horizontal="center"/>
    </xf>
    <xf numFmtId="167" fontId="29" fillId="4" borderId="165" xfId="0" applyNumberFormat="1" applyFont="1" applyFill="1" applyBorder="1" applyAlignment="1">
      <alignment horizontal="center"/>
    </xf>
    <xf numFmtId="167" fontId="29" fillId="4" borderId="109" xfId="0" applyNumberFormat="1" applyFont="1" applyFill="1" applyBorder="1" applyAlignment="1">
      <alignment horizontal="center"/>
    </xf>
    <xf numFmtId="167" fontId="29" fillId="4" borderId="110" xfId="0" applyNumberFormat="1" applyFont="1" applyFill="1" applyBorder="1" applyAlignment="1">
      <alignment horizontal="center"/>
    </xf>
    <xf numFmtId="0" fontId="21" fillId="33" borderId="163" xfId="0" applyFont="1" applyFill="1" applyBorder="1" applyAlignment="1">
      <alignment horizontal="center" vertical="center"/>
    </xf>
    <xf numFmtId="0" fontId="21" fillId="33" borderId="164" xfId="0" applyFont="1" applyFill="1" applyBorder="1" applyAlignment="1">
      <alignment horizontal="center" vertical="center"/>
    </xf>
    <xf numFmtId="0" fontId="21" fillId="33" borderId="165" xfId="0" applyFont="1" applyFill="1" applyBorder="1" applyAlignment="1">
      <alignment horizontal="center" vertical="center"/>
    </xf>
    <xf numFmtId="0" fontId="21" fillId="8" borderId="163" xfId="0" applyFont="1" applyFill="1" applyBorder="1" applyAlignment="1">
      <alignment horizontal="center" vertical="center"/>
    </xf>
    <xf numFmtId="0" fontId="21" fillId="8" borderId="164" xfId="0" applyFont="1" applyFill="1" applyBorder="1" applyAlignment="1">
      <alignment horizontal="center" vertical="center"/>
    </xf>
    <xf numFmtId="0" fontId="21" fillId="8" borderId="165" xfId="0" applyFont="1" applyFill="1" applyBorder="1" applyAlignment="1">
      <alignment horizontal="center" vertical="center"/>
    </xf>
    <xf numFmtId="0" fontId="21" fillId="10" borderId="163" xfId="0" applyFont="1" applyFill="1" applyBorder="1" applyAlignment="1">
      <alignment horizontal="center" vertical="center"/>
    </xf>
    <xf numFmtId="0" fontId="21" fillId="10" borderId="164" xfId="0" applyFont="1" applyFill="1" applyBorder="1" applyAlignment="1">
      <alignment horizontal="center" vertical="center"/>
    </xf>
    <xf numFmtId="0" fontId="21" fillId="10" borderId="165" xfId="0" applyFont="1" applyFill="1" applyBorder="1" applyAlignment="1">
      <alignment horizontal="center" vertical="center"/>
    </xf>
    <xf numFmtId="167" fontId="29" fillId="4" borderId="108" xfId="0" applyNumberFormat="1" applyFont="1" applyFill="1" applyBorder="1" applyAlignment="1">
      <alignment horizontal="center"/>
    </xf>
    <xf numFmtId="0" fontId="17" fillId="9" borderId="34" xfId="0" applyFont="1" applyFill="1" applyBorder="1" applyAlignment="1">
      <alignment horizontal="center" vertical="center" wrapText="1"/>
    </xf>
    <xf numFmtId="0" fontId="17" fillId="9" borderId="103" xfId="0" applyFont="1" applyFill="1" applyBorder="1" applyAlignment="1">
      <alignment horizontal="center" vertical="center" wrapText="1"/>
    </xf>
    <xf numFmtId="0" fontId="17" fillId="9" borderId="104" xfId="0" applyFont="1" applyFill="1" applyBorder="1" applyAlignment="1">
      <alignment horizontal="center" vertical="center" wrapText="1"/>
    </xf>
    <xf numFmtId="0" fontId="17" fillId="9" borderId="105" xfId="0" applyFont="1" applyFill="1" applyBorder="1" applyAlignment="1">
      <alignment horizontal="center" vertical="center" wrapText="1"/>
    </xf>
    <xf numFmtId="0" fontId="34" fillId="9" borderId="106" xfId="0" applyFont="1" applyFill="1" applyBorder="1" applyAlignment="1">
      <alignment horizontal="center" vertical="center"/>
    </xf>
    <xf numFmtId="0" fontId="34" fillId="9" borderId="107" xfId="0" applyFont="1" applyFill="1" applyBorder="1" applyAlignment="1">
      <alignment horizontal="center" vertical="center"/>
    </xf>
    <xf numFmtId="0" fontId="21" fillId="21" borderId="32" xfId="0" applyFont="1" applyFill="1" applyBorder="1" applyAlignment="1">
      <alignment horizontal="center" vertical="center"/>
    </xf>
    <xf numFmtId="0" fontId="21" fillId="21" borderId="33" xfId="0" applyFont="1" applyFill="1" applyBorder="1" applyAlignment="1">
      <alignment horizontal="center" vertical="center"/>
    </xf>
    <xf numFmtId="0" fontId="21" fillId="21" borderId="30" xfId="0" applyFont="1" applyFill="1" applyBorder="1" applyAlignment="1">
      <alignment horizontal="center" vertical="center"/>
    </xf>
    <xf numFmtId="0" fontId="21" fillId="12" borderId="32" xfId="0" applyFont="1" applyFill="1" applyBorder="1" applyAlignment="1">
      <alignment horizontal="center" vertical="center"/>
    </xf>
    <xf numFmtId="0" fontId="21" fillId="12" borderId="33" xfId="0" applyFont="1" applyFill="1" applyBorder="1" applyAlignment="1">
      <alignment horizontal="center" vertical="center"/>
    </xf>
    <xf numFmtId="0" fontId="21" fillId="12" borderId="30" xfId="0" applyFont="1" applyFill="1" applyBorder="1" applyAlignment="1">
      <alignment horizontal="center" vertical="center"/>
    </xf>
    <xf numFmtId="167" fontId="29" fillId="0" borderId="40" xfId="0" applyNumberFormat="1" applyFont="1" applyFill="1" applyBorder="1" applyAlignment="1">
      <alignment horizontal="center"/>
    </xf>
    <xf numFmtId="0" fontId="33" fillId="10" borderId="65" xfId="0" applyFont="1" applyFill="1" applyBorder="1" applyAlignment="1">
      <alignment horizontal="right"/>
    </xf>
    <xf numFmtId="0" fontId="33" fillId="10" borderId="66" xfId="0" applyFont="1" applyFill="1" applyBorder="1" applyAlignment="1">
      <alignment horizontal="right"/>
    </xf>
    <xf numFmtId="0" fontId="33" fillId="10" borderId="68" xfId="0" applyFont="1" applyFill="1" applyBorder="1" applyAlignment="1">
      <alignment horizontal="right"/>
    </xf>
    <xf numFmtId="0" fontId="33" fillId="10" borderId="69" xfId="0" applyFont="1" applyFill="1" applyBorder="1" applyAlignment="1">
      <alignment horizontal="right"/>
    </xf>
    <xf numFmtId="0" fontId="29" fillId="0" borderId="50" xfId="0" applyFont="1" applyBorder="1" applyAlignment="1">
      <alignment horizontal="center"/>
    </xf>
    <xf numFmtId="0" fontId="29" fillId="0" borderId="49" xfId="0" applyFont="1" applyBorder="1" applyAlignment="1">
      <alignment horizontal="center"/>
    </xf>
    <xf numFmtId="0" fontId="21" fillId="0" borderId="32" xfId="0" applyFont="1" applyFill="1" applyBorder="1" applyAlignment="1">
      <alignment horizontal="center" vertical="center"/>
    </xf>
    <xf numFmtId="0" fontId="21" fillId="0" borderId="33" xfId="0" applyFont="1" applyFill="1" applyBorder="1" applyAlignment="1">
      <alignment horizontal="center" vertical="center"/>
    </xf>
    <xf numFmtId="0" fontId="21" fillId="0" borderId="30" xfId="0" applyFont="1" applyFill="1" applyBorder="1" applyAlignment="1">
      <alignment horizontal="center" vertical="center"/>
    </xf>
    <xf numFmtId="165" fontId="21" fillId="6" borderId="32" xfId="8" applyNumberFormat="1" applyFont="1" applyFill="1" applyBorder="1" applyAlignment="1">
      <alignment horizontal="center"/>
    </xf>
    <xf numFmtId="165" fontId="21" fillId="6" borderId="33" xfId="8" applyNumberFormat="1" applyFont="1" applyFill="1" applyBorder="1" applyAlignment="1">
      <alignment horizontal="center"/>
    </xf>
    <xf numFmtId="165" fontId="21" fillId="6" borderId="30" xfId="8" applyNumberFormat="1" applyFont="1" applyFill="1" applyBorder="1" applyAlignment="1">
      <alignment horizontal="center"/>
    </xf>
    <xf numFmtId="0" fontId="21" fillId="13" borderId="32" xfId="0" applyFont="1" applyFill="1" applyBorder="1" applyAlignment="1">
      <alignment horizontal="center" vertical="center"/>
    </xf>
    <xf numFmtId="0" fontId="21" fillId="13" borderId="33" xfId="0" applyFont="1" applyFill="1" applyBorder="1" applyAlignment="1">
      <alignment horizontal="center" vertical="center"/>
    </xf>
    <xf numFmtId="0" fontId="21" fillId="13" borderId="30" xfId="0" applyFont="1" applyFill="1" applyBorder="1" applyAlignment="1">
      <alignment horizontal="center" vertical="center"/>
    </xf>
    <xf numFmtId="0" fontId="35" fillId="10" borderId="122" xfId="0" applyFont="1" applyFill="1" applyBorder="1" applyAlignment="1">
      <alignment horizontal="right" vertical="center"/>
    </xf>
    <xf numFmtId="0" fontId="35" fillId="10" borderId="123" xfId="0" applyFont="1" applyFill="1" applyBorder="1" applyAlignment="1">
      <alignment horizontal="right" vertical="center"/>
    </xf>
    <xf numFmtId="0" fontId="17" fillId="32" borderId="31" xfId="0" applyFont="1" applyFill="1" applyBorder="1" applyAlignment="1">
      <alignment horizontal="center" vertical="center"/>
    </xf>
    <xf numFmtId="0" fontId="29" fillId="4" borderId="97" xfId="0" applyFont="1" applyFill="1" applyBorder="1" applyAlignment="1">
      <alignment horizontal="right"/>
    </xf>
    <xf numFmtId="0" fontId="29" fillId="4" borderId="100" xfId="0" applyFont="1" applyFill="1" applyBorder="1" applyAlignment="1">
      <alignment horizontal="right"/>
    </xf>
    <xf numFmtId="0" fontId="35" fillId="10" borderId="125" xfId="0" applyFont="1" applyFill="1" applyBorder="1" applyAlignment="1">
      <alignment horizontal="right" vertical="center"/>
    </xf>
    <xf numFmtId="0" fontId="35" fillId="10" borderId="115" xfId="0" applyFont="1" applyFill="1" applyBorder="1" applyAlignment="1">
      <alignment horizontal="right" vertical="center"/>
    </xf>
    <xf numFmtId="0" fontId="35" fillId="10" borderId="124" xfId="0" applyFont="1" applyFill="1" applyBorder="1" applyAlignment="1">
      <alignment horizontal="right" vertical="center"/>
    </xf>
    <xf numFmtId="0" fontId="35" fillId="10" borderId="121" xfId="0" applyFont="1" applyFill="1" applyBorder="1" applyAlignment="1">
      <alignment horizontal="right" vertical="center"/>
    </xf>
    <xf numFmtId="0" fontId="29" fillId="10" borderId="67" xfId="0" applyFont="1" applyFill="1" applyBorder="1" applyAlignment="1">
      <alignment horizontal="center" vertical="center"/>
    </xf>
    <xf numFmtId="0" fontId="29" fillId="10" borderId="70" xfId="0" applyFont="1" applyFill="1" applyBorder="1" applyAlignment="1">
      <alignment horizontal="center" vertical="center"/>
    </xf>
    <xf numFmtId="0" fontId="29" fillId="10" borderId="102" xfId="0" applyFont="1" applyFill="1" applyBorder="1" applyAlignment="1">
      <alignment horizontal="center" vertical="center"/>
    </xf>
    <xf numFmtId="0" fontId="29" fillId="0" borderId="40" xfId="0" applyFont="1" applyBorder="1" applyAlignment="1">
      <alignment horizontal="center"/>
    </xf>
    <xf numFmtId="0" fontId="29" fillId="0" borderId="41" xfId="0" applyFont="1" applyBorder="1" applyAlignment="1">
      <alignment horizontal="center"/>
    </xf>
    <xf numFmtId="167" fontId="29" fillId="4" borderId="40" xfId="0" applyNumberFormat="1" applyFont="1" applyFill="1" applyBorder="1" applyAlignment="1">
      <alignment horizontal="center"/>
    </xf>
    <xf numFmtId="167" fontId="29" fillId="4" borderId="41" xfId="0" applyNumberFormat="1" applyFont="1" applyFill="1" applyBorder="1" applyAlignment="1">
      <alignment horizontal="center"/>
    </xf>
    <xf numFmtId="0" fontId="36" fillId="4" borderId="60" xfId="0" applyFont="1" applyFill="1" applyBorder="1" applyAlignment="1">
      <alignment horizontal="center" vertical="center"/>
    </xf>
    <xf numFmtId="0" fontId="36" fillId="4" borderId="61" xfId="0" applyFont="1" applyFill="1" applyBorder="1" applyAlignment="1">
      <alignment horizontal="center" vertical="center"/>
    </xf>
    <xf numFmtId="0" fontId="21" fillId="21" borderId="61" xfId="0" applyFont="1" applyFill="1" applyBorder="1" applyAlignment="1">
      <alignment horizontal="center" vertical="center"/>
    </xf>
    <xf numFmtId="0" fontId="21" fillId="21" borderId="62" xfId="0" applyFont="1" applyFill="1" applyBorder="1" applyAlignment="1">
      <alignment horizontal="center" vertical="center"/>
    </xf>
    <xf numFmtId="0" fontId="33" fillId="10" borderId="63" xfId="0" applyFont="1" applyFill="1" applyBorder="1" applyAlignment="1">
      <alignment horizontal="right"/>
    </xf>
    <xf numFmtId="0" fontId="33" fillId="10" borderId="64" xfId="0" applyFont="1" applyFill="1" applyBorder="1" applyAlignment="1">
      <alignment horizontal="right"/>
    </xf>
    <xf numFmtId="0" fontId="29" fillId="4" borderId="50" xfId="0" applyFont="1" applyFill="1" applyBorder="1" applyAlignment="1">
      <alignment horizontal="center"/>
    </xf>
    <xf numFmtId="0" fontId="29" fillId="4" borderId="49" xfId="0" applyFont="1" applyFill="1" applyBorder="1" applyAlignment="1">
      <alignment horizontal="center"/>
    </xf>
    <xf numFmtId="0" fontId="29" fillId="4" borderId="40" xfId="0" applyFont="1" applyFill="1" applyBorder="1" applyAlignment="1">
      <alignment horizontal="center"/>
    </xf>
    <xf numFmtId="0" fontId="29" fillId="4" borderId="41" xfId="0" applyFont="1" applyFill="1" applyBorder="1" applyAlignment="1">
      <alignment horizont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17" fontId="37" fillId="4" borderId="0" xfId="0" applyNumberFormat="1" applyFont="1" applyFill="1" applyAlignment="1">
      <alignment horizontal="left" vertical="top"/>
    </xf>
    <xf numFmtId="0" fontId="37" fillId="4" borderId="0" xfId="0" applyFont="1" applyFill="1" applyAlignment="1">
      <alignment horizontal="left" vertical="top"/>
    </xf>
    <xf numFmtId="0" fontId="37" fillId="4" borderId="47" xfId="0" applyFont="1" applyFill="1" applyBorder="1" applyAlignment="1">
      <alignment horizontal="left" vertical="top"/>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5" fillId="21" borderId="131" xfId="0" applyFont="1" applyFill="1" applyBorder="1" applyAlignment="1">
      <alignment horizontal="right" vertical="center"/>
    </xf>
    <xf numFmtId="0" fontId="35" fillId="21" borderId="132" xfId="0" applyFont="1" applyFill="1" applyBorder="1" applyAlignment="1">
      <alignment horizontal="right" vertical="center"/>
    </xf>
    <xf numFmtId="0" fontId="35" fillId="21" borderId="133" xfId="0" applyFont="1" applyFill="1" applyBorder="1" applyAlignment="1">
      <alignment horizontal="right" vertical="center"/>
    </xf>
    <xf numFmtId="0" fontId="35" fillId="21" borderId="134" xfId="0" applyFont="1" applyFill="1" applyBorder="1" applyAlignment="1">
      <alignment horizontal="right" vertical="center"/>
    </xf>
    <xf numFmtId="0" fontId="35" fillId="21" borderId="135" xfId="0" applyFont="1" applyFill="1" applyBorder="1" applyAlignment="1">
      <alignment horizontal="right" vertical="center"/>
    </xf>
    <xf numFmtId="0" fontId="35" fillId="21" borderId="136" xfId="0" applyFont="1" applyFill="1" applyBorder="1" applyAlignment="1">
      <alignment horizontal="right" vertical="center"/>
    </xf>
    <xf numFmtId="0" fontId="9" fillId="4" borderId="16" xfId="3" applyFont="1" applyFill="1" applyBorder="1" applyAlignment="1">
      <alignment horizontal="right"/>
    </xf>
    <xf numFmtId="0" fontId="37" fillId="4" borderId="0" xfId="0" applyFont="1" applyFill="1" applyAlignment="1">
      <alignment horizontal="right" vertical="top"/>
    </xf>
    <xf numFmtId="0" fontId="37" fillId="4" borderId="47" xfId="0" applyFont="1" applyFill="1" applyBorder="1" applyAlignment="1">
      <alignment horizontal="right" vertical="top"/>
    </xf>
    <xf numFmtId="0" fontId="39" fillId="34" borderId="140" xfId="6" applyFont="1" applyFill="1" applyBorder="1" applyAlignment="1">
      <alignment horizontal="center" vertical="center" wrapText="1"/>
    </xf>
    <xf numFmtId="0" fontId="39" fillId="34" borderId="141" xfId="6" applyFont="1" applyFill="1" applyBorder="1" applyAlignment="1">
      <alignment horizontal="center" vertical="center" wrapText="1"/>
    </xf>
    <xf numFmtId="0" fontId="39" fillId="35" borderId="141" xfId="6" applyFont="1" applyFill="1" applyBorder="1" applyAlignment="1">
      <alignment horizontal="center" vertical="center" wrapText="1"/>
    </xf>
    <xf numFmtId="0" fontId="39" fillId="36" borderId="141" xfId="6" applyFont="1" applyFill="1" applyBorder="1" applyAlignment="1">
      <alignment horizontal="center" vertical="center" wrapText="1"/>
    </xf>
    <xf numFmtId="0" fontId="39" fillId="37" borderId="141" xfId="6" applyFont="1" applyFill="1" applyBorder="1" applyAlignment="1">
      <alignment horizontal="center" vertical="center" wrapText="1"/>
    </xf>
    <xf numFmtId="0" fontId="13" fillId="38" borderId="141" xfId="6" applyFont="1" applyFill="1" applyBorder="1" applyAlignment="1">
      <alignment horizontal="center" vertical="center" wrapText="1"/>
    </xf>
    <xf numFmtId="0" fontId="13" fillId="38" borderId="142" xfId="6" applyFont="1" applyFill="1" applyBorder="1" applyAlignment="1">
      <alignment horizontal="center" vertical="center" wrapText="1"/>
    </xf>
    <xf numFmtId="0" fontId="5" fillId="41" borderId="0" xfId="6" applyFill="1" applyAlignment="1">
      <alignment horizontal="center" wrapText="1"/>
    </xf>
    <xf numFmtId="0" fontId="5" fillId="0" borderId="27" xfId="6" applyBorder="1" applyAlignment="1">
      <alignment horizontal="left" wrapText="1"/>
    </xf>
    <xf numFmtId="0" fontId="5" fillId="0" borderId="28" xfId="6" applyBorder="1" applyAlignment="1">
      <alignment horizontal="left" wrapText="1"/>
    </xf>
    <xf numFmtId="0" fontId="5" fillId="0" borderId="29" xfId="6" applyBorder="1" applyAlignment="1">
      <alignment horizontal="left" wrapText="1"/>
    </xf>
    <xf numFmtId="0" fontId="5" fillId="0" borderId="36" xfId="6" applyBorder="1" applyAlignment="1">
      <alignment horizontal="left" wrapText="1"/>
    </xf>
    <xf numFmtId="0" fontId="5" fillId="0" borderId="37" xfId="6" applyBorder="1" applyAlignment="1">
      <alignment horizontal="left" wrapText="1"/>
    </xf>
    <xf numFmtId="0" fontId="5" fillId="0" borderId="38" xfId="6" applyBorder="1" applyAlignment="1">
      <alignment horizontal="left" wrapText="1"/>
    </xf>
    <xf numFmtId="0" fontId="5" fillId="17" borderId="32" xfId="6" applyFill="1" applyBorder="1" applyAlignment="1">
      <alignment horizontal="center" vertical="center" wrapText="1"/>
    </xf>
    <xf numFmtId="0" fontId="5" fillId="17" borderId="33" xfId="6" applyFill="1" applyBorder="1" applyAlignment="1">
      <alignment horizontal="center" vertical="center" wrapText="1"/>
    </xf>
    <xf numFmtId="0" fontId="5" fillId="17" borderId="30" xfId="6" applyFill="1" applyBorder="1" applyAlignment="1">
      <alignment horizontal="center" vertical="center" wrapText="1"/>
    </xf>
    <xf numFmtId="0" fontId="5" fillId="18" borderId="31" xfId="6" applyFill="1" applyBorder="1" applyAlignment="1">
      <alignment horizontal="center" vertical="center" wrapText="1"/>
    </xf>
    <xf numFmtId="167" fontId="0" fillId="0" borderId="31" xfId="9" applyNumberFormat="1" applyFont="1" applyBorder="1" applyAlignment="1">
      <alignment horizontal="center"/>
    </xf>
    <xf numFmtId="0" fontId="5" fillId="8" borderId="31" xfId="6" applyFill="1" applyBorder="1" applyAlignment="1">
      <alignment horizontal="center"/>
    </xf>
    <xf numFmtId="0" fontId="42" fillId="39" borderId="31" xfId="6" applyFont="1" applyFill="1" applyBorder="1" applyAlignment="1">
      <alignment horizontal="center" vertical="center"/>
    </xf>
    <xf numFmtId="0" fontId="42" fillId="39" borderId="32" xfId="6" applyFont="1" applyFill="1" applyBorder="1" applyAlignment="1">
      <alignment horizontal="center" vertical="center"/>
    </xf>
    <xf numFmtId="0" fontId="42" fillId="16" borderId="143" xfId="6" applyFont="1" applyFill="1" applyBorder="1" applyAlignment="1">
      <alignment horizontal="center" vertical="center"/>
    </xf>
    <xf numFmtId="0" fontId="42" fillId="16" borderId="144" xfId="6" applyFont="1" applyFill="1" applyBorder="1" applyAlignment="1">
      <alignment horizontal="center" vertical="center"/>
    </xf>
    <xf numFmtId="0" fontId="42" fillId="16" borderId="145" xfId="6" applyFont="1" applyFill="1" applyBorder="1" applyAlignment="1">
      <alignment horizontal="center" vertical="center"/>
    </xf>
    <xf numFmtId="0" fontId="42" fillId="8" borderId="146" xfId="6" applyFont="1" applyFill="1" applyBorder="1" applyAlignment="1">
      <alignment horizontal="center" vertical="center"/>
    </xf>
    <xf numFmtId="0" fontId="42" fillId="8" borderId="144" xfId="6" applyFont="1" applyFill="1" applyBorder="1" applyAlignment="1">
      <alignment horizontal="center" vertical="center"/>
    </xf>
    <xf numFmtId="0" fontId="42" fillId="8" borderId="145" xfId="6" applyFont="1" applyFill="1" applyBorder="1" applyAlignment="1">
      <alignment horizontal="center" vertical="center"/>
    </xf>
    <xf numFmtId="0" fontId="53" fillId="39" borderId="160" xfId="19" applyFont="1" applyFill="1" applyBorder="1" applyAlignment="1">
      <alignment horizontal="center" vertical="center"/>
    </xf>
    <xf numFmtId="0" fontId="5" fillId="17" borderId="163" xfId="19" applyFont="1" applyFill="1" applyBorder="1" applyAlignment="1">
      <alignment horizontal="center" vertical="center" wrapText="1"/>
    </xf>
    <xf numFmtId="0" fontId="5" fillId="17" borderId="164" xfId="19" applyFont="1" applyFill="1" applyBorder="1" applyAlignment="1">
      <alignment horizontal="center" vertical="center" wrapText="1"/>
    </xf>
    <xf numFmtId="0" fontId="5" fillId="17" borderId="165" xfId="19" applyFont="1" applyFill="1" applyBorder="1" applyAlignment="1">
      <alignment horizontal="center" vertical="center" wrapText="1"/>
    </xf>
    <xf numFmtId="0" fontId="5" fillId="18" borderId="160" xfId="19" applyFont="1" applyFill="1" applyBorder="1" applyAlignment="1">
      <alignment horizontal="center" vertical="center" wrapText="1"/>
    </xf>
    <xf numFmtId="167" fontId="5" fillId="0" borderId="160" xfId="9" applyNumberFormat="1" applyFont="1" applyBorder="1" applyAlignment="1">
      <alignment horizontal="center"/>
    </xf>
    <xf numFmtId="0" fontId="5" fillId="8" borderId="160" xfId="19" applyFont="1" applyFill="1" applyBorder="1" applyAlignment="1">
      <alignment horizontal="center"/>
    </xf>
    <xf numFmtId="0" fontId="30" fillId="13" borderId="32" xfId="0" applyFont="1" applyFill="1" applyBorder="1" applyAlignment="1">
      <alignment horizontal="center"/>
    </xf>
    <xf numFmtId="0" fontId="30" fillId="13" borderId="33" xfId="0" applyFont="1" applyFill="1" applyBorder="1" applyAlignment="1">
      <alignment horizontal="center"/>
    </xf>
    <xf numFmtId="0" fontId="30" fillId="13" borderId="30" xfId="0" applyFont="1" applyFill="1" applyBorder="1" applyAlignment="1">
      <alignment horizontal="center"/>
    </xf>
  </cellXfs>
  <cellStyles count="22">
    <cellStyle name="Comma" xfId="8" builtinId="3"/>
    <cellStyle name="Comma 2" xfId="9" xr:uid="{00000000-0005-0000-0000-000001000000}"/>
    <cellStyle name="Comma 3" xfId="21" xr:uid="{7250DD5B-AC52-43AD-865B-F83179A81BA8}"/>
    <cellStyle name="Currency" xfId="1" builtinId="4"/>
    <cellStyle name="Currency 2" xfId="10" xr:uid="{00000000-0005-0000-0000-000003000000}"/>
    <cellStyle name="Currency 3" xfId="20" xr:uid="{00000000-0005-0000-0000-000004000000}"/>
    <cellStyle name="Explanatory Text" xfId="5" builtinId="53"/>
    <cellStyle name="Good" xfId="4" builtinId="26"/>
    <cellStyle name="Heading 1" xfId="3" builtinId="16"/>
    <cellStyle name="Normal" xfId="0" builtinId="0"/>
    <cellStyle name="Normal 2" xfId="6" xr:uid="{00000000-0005-0000-0000-000009000000}"/>
    <cellStyle name="Normal 2 2" xfId="19" xr:uid="{00000000-0005-0000-0000-00000A000000}"/>
    <cellStyle name="Normal 3" xfId="11" xr:uid="{00000000-0005-0000-0000-00000B000000}"/>
    <cellStyle name="Normal 4" xfId="16" xr:uid="{00000000-0005-0000-0000-00000C000000}"/>
    <cellStyle name="Normal_Application Database" xfId="14" xr:uid="{00000000-0005-0000-0000-00000D000000}"/>
    <cellStyle name="Normal_Application Database_1" xfId="15" xr:uid="{00000000-0005-0000-0000-00000E000000}"/>
    <cellStyle name="Normal_Medicaid NFs &amp; ICF-IIDs" xfId="18" xr:uid="{00000000-0005-0000-0000-00000F000000}"/>
    <cellStyle name="Normal_Medicaid NFs &amp; ICF-IIDs_1" xfId="17" xr:uid="{00000000-0005-0000-0000-000010000000}"/>
    <cellStyle name="Normal_Sheet1" xfId="13" xr:uid="{00000000-0005-0000-0000-000011000000}"/>
    <cellStyle name="Normal_Sheet2" xfId="12" xr:uid="{00000000-0005-0000-0000-000012000000}"/>
    <cellStyle name="Percent" xfId="2" builtinId="5"/>
    <cellStyle name="Percent 2" xfId="7" xr:uid="{00000000-0005-0000-0000-000014000000}"/>
  </cellStyles>
  <dxfs count="2">
    <dxf>
      <fill>
        <patternFill>
          <bgColor rgb="FFCCFFCC"/>
        </patternFill>
      </fill>
    </dxf>
    <dxf>
      <fill>
        <patternFill>
          <bgColor rgb="FFCCFFCC"/>
        </patternFill>
      </fill>
    </dxf>
  </dxfs>
  <tableStyles count="0" defaultTableStyle="TableStyleMedium2" defaultPivotStyle="PivotStyleLight16"/>
  <colors>
    <mruColors>
      <color rgb="FFFFFFE5"/>
      <color rgb="FFFFFF99"/>
      <color rgb="FFFFD9FF"/>
      <color rgb="FFE5FFE5"/>
      <color rgb="FFE6D5FF"/>
      <color rgb="FFB3D2FF"/>
      <color rgb="FFFF3300"/>
      <color rgb="FF00CC99"/>
      <color rgb="FF9966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xhhs.sharepoint.com/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xhhs.sharepoint.com/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 val="FY2019_ALL_Target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80" zoomScaleNormal="80" workbookViewId="0">
      <selection activeCell="Q27" sqref="Q27"/>
    </sheetView>
  </sheetViews>
  <sheetFormatPr defaultColWidth="0" defaultRowHeight="12.75" zeroHeight="1" x14ac:dyDescent="0.2"/>
  <cols>
    <col min="1" max="1" width="1.140625" style="96" customWidth="1"/>
    <col min="2" max="2" width="9.5703125" style="96" customWidth="1"/>
    <col min="3" max="3" width="10" style="96" customWidth="1"/>
    <col min="4" max="4" width="15" style="96" customWidth="1"/>
    <col min="5" max="21" width="10" style="96" customWidth="1"/>
    <col min="22" max="22" width="11.5703125" style="96" customWidth="1"/>
    <col min="23" max="28" width="10" style="96" customWidth="1"/>
    <col min="29" max="29" width="1.42578125" style="96" customWidth="1"/>
    <col min="30" max="32" width="0" style="96" hidden="1" customWidth="1"/>
    <col min="33" max="16384" width="9.140625" style="96" hidden="1"/>
  </cols>
  <sheetData>
    <row r="1" spans="1:29" s="1" customFormat="1" ht="22.5" customHeight="1" thickBot="1" x14ac:dyDescent="0.45">
      <c r="B1" s="634" t="s">
        <v>3191</v>
      </c>
      <c r="C1" s="634"/>
      <c r="D1" s="634"/>
      <c r="E1" s="634"/>
      <c r="F1" s="634"/>
      <c r="G1" s="634"/>
      <c r="H1" s="634"/>
      <c r="I1" s="634"/>
      <c r="J1" s="634"/>
      <c r="K1" s="6"/>
      <c r="L1" s="593" t="s">
        <v>1296</v>
      </c>
      <c r="M1" s="593"/>
      <c r="N1" s="593"/>
      <c r="O1" s="593"/>
      <c r="P1" s="593"/>
      <c r="Q1" s="593"/>
      <c r="R1" s="593"/>
      <c r="S1" s="7"/>
      <c r="T1" s="265"/>
      <c r="U1" s="563"/>
      <c r="V1" s="563"/>
      <c r="W1" s="564"/>
      <c r="X1" s="7"/>
      <c r="Y1" s="619" t="s">
        <v>821</v>
      </c>
      <c r="Z1" s="619"/>
      <c r="AA1" s="85">
        <v>4</v>
      </c>
      <c r="AB1" s="84"/>
    </row>
    <row r="2" spans="1:29" s="93" customFormat="1" ht="6" customHeight="1" x14ac:dyDescent="0.3">
      <c r="C2" s="4"/>
      <c r="D2" s="4"/>
      <c r="E2" s="4"/>
      <c r="F2" s="4"/>
      <c r="G2" s="4"/>
      <c r="H2" s="5"/>
      <c r="I2" s="5"/>
      <c r="J2" s="5"/>
      <c r="K2" s="5"/>
      <c r="L2" s="5"/>
      <c r="M2" s="5"/>
      <c r="N2" s="4"/>
      <c r="O2" s="94"/>
      <c r="P2" s="94"/>
      <c r="Q2" s="94"/>
      <c r="R2" s="94"/>
      <c r="S2" s="94"/>
      <c r="T2" s="4"/>
      <c r="U2" s="94"/>
      <c r="V2" s="94"/>
      <c r="W2" s="94"/>
      <c r="X2" s="594" t="str">
        <f>+IF(AND(Y1="Quarter",AA1=1),"September 2018 - November 2018",IF(AND(Y1="Quarter",AA1=2),"December 2018 - February 2019",IF(AND(Y1="Quarter",AA1=3),"March 2019 - May 2019",IF(AND(Y1="Quarter",AA1=4),"June 2019 - August 2019",IF(AND(Y1="Adjustment",AA1=1),"September 2019 - November 2019",IF(AND(Y1="Adjustment",AA1=2),"December 2019 - May 2020",IF(AND(Y1="Adjustment",AA1=3),"June 2020 - July 2021",)))))))</f>
        <v>June 2019 - August 2019</v>
      </c>
      <c r="Y2" s="594"/>
      <c r="Z2" s="594"/>
      <c r="AA2" s="594"/>
      <c r="AB2" s="594"/>
    </row>
    <row r="3" spans="1:29" s="93" customFormat="1" ht="13.5" customHeight="1" x14ac:dyDescent="0.3">
      <c r="B3" s="613" t="s">
        <v>20</v>
      </c>
      <c r="C3" s="613"/>
      <c r="D3" s="613"/>
      <c r="E3" s="613"/>
      <c r="F3" s="613"/>
      <c r="G3" s="613"/>
      <c r="H3" s="4"/>
      <c r="I3" s="4"/>
      <c r="J3" s="4"/>
      <c r="K3" s="4"/>
      <c r="L3" s="4"/>
      <c r="M3" s="4"/>
      <c r="N3" s="4"/>
      <c r="O3" s="94"/>
      <c r="P3" s="94"/>
      <c r="Q3" s="94"/>
      <c r="R3" s="94"/>
      <c r="S3" s="94"/>
      <c r="T3" s="4"/>
      <c r="U3" s="94"/>
      <c r="V3" s="94"/>
      <c r="W3" s="94"/>
      <c r="X3" s="594"/>
      <c r="Y3" s="594"/>
      <c r="Z3" s="594"/>
      <c r="AA3" s="594"/>
      <c r="AB3" s="594"/>
    </row>
    <row r="4" spans="1:29" s="93" customFormat="1" ht="6" customHeight="1" thickBot="1" x14ac:dyDescent="0.25">
      <c r="S4" s="95"/>
      <c r="T4" s="95"/>
      <c r="U4" s="95"/>
    </row>
    <row r="5" spans="1:29" ht="15" customHeight="1" x14ac:dyDescent="0.25">
      <c r="A5" s="93"/>
      <c r="B5" s="585" t="s">
        <v>22</v>
      </c>
      <c r="C5" s="586"/>
      <c r="D5" s="635" t="s">
        <v>1239</v>
      </c>
      <c r="E5" s="636"/>
      <c r="F5" s="636"/>
      <c r="G5" s="636"/>
      <c r="H5" s="636"/>
      <c r="I5" s="636"/>
      <c r="J5" s="637"/>
      <c r="K5" s="93"/>
      <c r="L5" s="614" t="s">
        <v>43</v>
      </c>
      <c r="M5" s="614"/>
      <c r="N5" s="614" t="s">
        <v>48</v>
      </c>
      <c r="O5" s="614"/>
      <c r="P5" s="614"/>
      <c r="Q5" s="614" t="str">
        <f>+"Quarter "&amp;AA1&amp;" Payment"</f>
        <v>Quarter 4 Payment</v>
      </c>
      <c r="R5" s="614"/>
      <c r="S5" s="95"/>
      <c r="T5" s="604" t="s">
        <v>2280</v>
      </c>
      <c r="U5" s="605"/>
      <c r="V5" s="605"/>
      <c r="W5" s="606"/>
      <c r="X5" s="93"/>
      <c r="Y5" s="614" t="s">
        <v>50</v>
      </c>
      <c r="Z5" s="614"/>
      <c r="AA5" s="614" t="s">
        <v>51</v>
      </c>
      <c r="AB5" s="614"/>
      <c r="AC5" s="93"/>
    </row>
    <row r="6" spans="1:29" ht="15" customHeight="1" x14ac:dyDescent="0.25">
      <c r="A6" s="93"/>
      <c r="B6" s="585" t="s">
        <v>15081</v>
      </c>
      <c r="C6" s="586"/>
      <c r="D6" s="587" t="str">
        <f>+INDEX(FY2019_ALL_Targets!F:F,MATCH('QIPP Scorecard'!$D$10:$J$10,FY2019_ALL_Targets!A:A,0))</f>
        <v>Tarrant</v>
      </c>
      <c r="E6" s="588"/>
      <c r="F6" s="588"/>
      <c r="G6" s="588"/>
      <c r="H6" s="588"/>
      <c r="I6" s="588"/>
      <c r="J6" s="589"/>
      <c r="K6" s="93"/>
      <c r="L6" s="581" t="s">
        <v>1</v>
      </c>
      <c r="M6" s="581"/>
      <c r="N6" s="108">
        <f>IF($AA$1=1,D49,IF($AA$1=2,D52,IF($AA$1=3,D55,IF($AA$1=4,D58,"ISSUE"))))</f>
        <v>5.48</v>
      </c>
      <c r="O6" s="108">
        <f>+IF($AA$1=1,D50,IF($AA$1=2,D53,IF($AA$1=3,D56,IF($AA$1=4,D59,"ISSUE"))))</f>
        <v>5.48</v>
      </c>
      <c r="P6" s="108">
        <f>+IF($AA$1=1,D51,IF($AA$1=2,D54,IF($AA$1=3,D57,IF($AA$1=4,D60,"ISSUE"))))</f>
        <v>5.48</v>
      </c>
      <c r="Q6" s="582">
        <f>+IF(Y1="Adjustment","",IF($AA$1=1,(D49*(D34+E34+F34))+(D50*(D35+E35))+(D51*D36),IF($AA$1=2,D52*(D37+E37+F37)+D53*(D38+E38)+D54*D39,IF($AA$1=3,D55*(D40+E40+F40)+D56*(D41+E41)+D57*D42,+IF($AA$1=4,D58*(D43+E43+F43)+D59*(D44+E44)+D60*D45,"Issue")))))</f>
        <v>90403.56</v>
      </c>
      <c r="R6" s="582"/>
      <c r="S6" s="94"/>
      <c r="T6" s="607"/>
      <c r="U6" s="608"/>
      <c r="V6" s="608"/>
      <c r="W6" s="609"/>
      <c r="X6" s="93"/>
      <c r="Y6" s="615"/>
      <c r="Z6" s="615"/>
      <c r="AA6" s="615"/>
      <c r="AB6" s="615"/>
      <c r="AC6" s="93"/>
    </row>
    <row r="7" spans="1:29" ht="15" customHeight="1" thickBot="1" x14ac:dyDescent="0.3">
      <c r="A7" s="93"/>
      <c r="B7" s="585" t="s">
        <v>15078</v>
      </c>
      <c r="C7" s="586"/>
      <c r="D7" s="587" t="str">
        <f>+INDEX(FY2019_ALL_Targets!E:E,MATCH('QIPP Scorecard'!$D$10:$J$10,FY2019_ALL_Targets!A:A,0))</f>
        <v>Tarrant</v>
      </c>
      <c r="E7" s="588"/>
      <c r="F7" s="588"/>
      <c r="G7" s="588"/>
      <c r="H7" s="588"/>
      <c r="I7" s="588"/>
      <c r="J7" s="589"/>
      <c r="K7" s="93"/>
      <c r="L7" s="581" t="s">
        <v>44</v>
      </c>
      <c r="M7" s="581"/>
      <c r="N7" s="590">
        <f>IF(W1="Component 1 Only","",IF(AA1=1,F49+G49+H49+I49,IF(AA1=2,F52+G52+H52+I52,IF(AA1=3,F55+G55+H55+I55,IF(AA1=4,F58+G58+H58+I58,"Issue")))))</f>
        <v>1.48</v>
      </c>
      <c r="O7" s="590"/>
      <c r="P7" s="590"/>
      <c r="Q7" s="582">
        <f>IF(W1="Component 1 Only","",IF(Y1="Adjustment","",IF($AA$1=1,SUM(F49:I51)*SUM(D34:F34,D35:E35,D36),IF($AA$1=2,SUM(F52:I54)*SUM(D37:F37,D38:E38,D39),IF($AA$1=3,SUM(F55:I57)*SUM(D40:F40,D41:E41,D42),IF($AA$1=4,SUM(F58:I60)*SUM(D43:F43,D44:E44,D45),"Issue"))))))</f>
        <v>24415.56</v>
      </c>
      <c r="R7" s="582"/>
      <c r="S7" s="93"/>
      <c r="T7" s="610"/>
      <c r="U7" s="611"/>
      <c r="V7" s="611"/>
      <c r="W7" s="612"/>
      <c r="X7" s="93"/>
      <c r="Y7" s="583" t="s">
        <v>2</v>
      </c>
      <c r="Z7" s="584"/>
      <c r="AA7" s="683">
        <f>+SUM(D34:AA34)*D49+SUM(D35:AA35)*D50+SUM(D36:AA36)*D51+SUM(F49:O51)*SUM(D34:AA36)</f>
        <v>172604.97</v>
      </c>
      <c r="AB7" s="684"/>
      <c r="AC7" s="93"/>
    </row>
    <row r="8" spans="1:29" ht="15" customHeight="1" x14ac:dyDescent="0.25">
      <c r="A8" s="93"/>
      <c r="B8" s="585" t="s">
        <v>23</v>
      </c>
      <c r="C8" s="616"/>
      <c r="D8" s="587" t="str">
        <f>+INDEX(FY2019_ALL_Targets!J:J,MATCH('QIPP Scorecard'!$D$10:$J$10,FY2019_ALL_Targets!A:A,0))</f>
        <v>Cross Timbers Rehabilitation and Healthcare Center</v>
      </c>
      <c r="E8" s="588"/>
      <c r="F8" s="588"/>
      <c r="G8" s="588"/>
      <c r="H8" s="588"/>
      <c r="I8" s="588"/>
      <c r="J8" s="589"/>
      <c r="K8" s="93"/>
      <c r="L8" s="581" t="s">
        <v>45</v>
      </c>
      <c r="M8" s="581"/>
      <c r="N8" s="590">
        <f>IF(W1="Component 1 Only","",IF(AA1=1,J49+K49+L49+M49,IF(AA1=2,J52+K52+L52+M52,IF(AA1=3,J55+K55+L55+M55,IF(AA1=4,J58+K58+L58+M58,"Issue")))))</f>
        <v>2.76</v>
      </c>
      <c r="O8" s="590"/>
      <c r="P8" s="590"/>
      <c r="Q8" s="582">
        <f>IF(W1="Component 1 Only","",IF(Y1="Adjustment","",IF($AA$1=1,SUM(J49:M51)*SUM(D34:F34,D35:E35,D36),IF($AA$1=2,SUM(J52:M54)*SUM(D37:F37,D38:E38,D39),IF($AA$1=3,SUM(J55:M57)*SUM(D40:F40,D41:E41,D42),IF($AA$1=4,SUM(J58:M60)*SUM(D43:F43,D44:E44,D45),"Issue"))))))</f>
        <v>45531.719999999994</v>
      </c>
      <c r="R8" s="582"/>
      <c r="S8" s="93"/>
      <c r="T8" s="293"/>
      <c r="U8" s="293"/>
      <c r="V8" s="293"/>
      <c r="W8" s="293"/>
      <c r="X8" s="93"/>
      <c r="Y8" s="687" t="s">
        <v>3</v>
      </c>
      <c r="Z8" s="688"/>
      <c r="AA8" s="685">
        <f>++SUM(D37:AA37)*D52+SUM(D38:AA38)*D53+SUM(D39:AA39)*D54+SUM(F52:O54)*SUM(D37:AA39)</f>
        <v>175023.52000000002</v>
      </c>
      <c r="AB8" s="686"/>
      <c r="AC8" s="93"/>
    </row>
    <row r="9" spans="1:29" ht="15" customHeight="1" x14ac:dyDescent="0.25">
      <c r="A9" s="93"/>
      <c r="B9" s="443" t="s">
        <v>24</v>
      </c>
      <c r="C9" s="444"/>
      <c r="D9" s="447" t="str">
        <f>+INDEX(FY2019_ALL_Targets!K:K,MATCH('QIPP Scorecard'!$D$10:$J$10,FY2019_ALL_Targets!A:A,0))</f>
        <v>Eastland Memorial Hospital District</v>
      </c>
      <c r="E9" s="448"/>
      <c r="F9" s="448"/>
      <c r="G9" s="448"/>
      <c r="H9" s="448"/>
      <c r="I9" s="448"/>
      <c r="J9" s="449"/>
      <c r="K9" s="93"/>
      <c r="L9" s="581" t="s">
        <v>46</v>
      </c>
      <c r="M9" s="581"/>
      <c r="N9" s="590">
        <f>IF(W1="Component 1 Only","",IF(AA1=1,N49,IF(AA1=2,N52,IF(AA1=3,N55,IF(AA1=4,N58,"Issue")))))</f>
        <v>1.1599999999999999</v>
      </c>
      <c r="O9" s="590"/>
      <c r="P9" s="590"/>
      <c r="Q9" s="582">
        <f>IF(W1="Component 1 Only","",IF(Y1="Adjustment","",IF($AA$1=1,SUM(N49:N51)*SUM(D34:F34,D35:E35,D36),IF($AA$1=2,SUM(N52:N54)*SUM(D37:F37,D38:E38,D39),IF($AA$1=3,SUM(N55:N57)*SUM(D40:F40,D41:E41,D42),IF($AA$1=4,SUM(N58:N60)*SUM(D43:F43,D44:E44,D45),"Issue"))))))</f>
        <v>19136.52</v>
      </c>
      <c r="R9" s="582"/>
      <c r="S9" s="93"/>
      <c r="T9" s="293"/>
      <c r="U9" s="293"/>
      <c r="V9" s="293"/>
      <c r="W9" s="293"/>
      <c r="X9" s="93"/>
      <c r="Y9" s="687" t="s">
        <v>4</v>
      </c>
      <c r="Z9" s="688"/>
      <c r="AA9" s="685">
        <f>++SUM(D40:AA40)*D55+SUM(D41:AA41)*D56+SUM(D42:AA42)*D57+SUM(F55:O57)*SUM(D40:AA42)</f>
        <v>188020.42</v>
      </c>
      <c r="AB9" s="686"/>
      <c r="AC9" s="93"/>
    </row>
    <row r="10" spans="1:29" ht="15" customHeight="1" x14ac:dyDescent="0.25">
      <c r="A10" s="93"/>
      <c r="B10" s="443" t="s">
        <v>25</v>
      </c>
      <c r="C10" s="444"/>
      <c r="D10" s="447">
        <f>+INDEX(FY2019_ALL_Targets!A:A,MATCH('QIPP Scorecard'!$D$11:$J$11,FY2019_ALL_Targets!B:B,0))</f>
        <v>5349</v>
      </c>
      <c r="E10" s="448"/>
      <c r="F10" s="448"/>
      <c r="G10" s="448"/>
      <c r="H10" s="448"/>
      <c r="I10" s="448"/>
      <c r="J10" s="449"/>
      <c r="K10" s="93"/>
      <c r="L10" s="591" t="s">
        <v>52</v>
      </c>
      <c r="M10" s="591"/>
      <c r="N10" s="592"/>
      <c r="O10" s="592"/>
      <c r="P10" s="592"/>
      <c r="Q10" s="592">
        <f>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f>
        <v>-88.47</v>
      </c>
      <c r="R10" s="592"/>
      <c r="S10" s="93"/>
      <c r="T10" s="293"/>
      <c r="U10" s="293"/>
      <c r="V10" s="293"/>
      <c r="W10" s="293"/>
      <c r="X10" s="93"/>
      <c r="Y10" s="687" t="s">
        <v>5</v>
      </c>
      <c r="Z10" s="688"/>
      <c r="AA10" s="685">
        <f>+SUM(D43:AA43)*D58+SUM(D44:AA44)*D59+SUM(D45:AA45)*D60+SUM(F58:O60)*SUM(D43:AA45)</f>
        <v>179487.35999999999</v>
      </c>
      <c r="AB10" s="686"/>
      <c r="AC10" s="93"/>
    </row>
    <row r="11" spans="1:29" ht="15" customHeight="1" x14ac:dyDescent="0.25">
      <c r="A11" s="93"/>
      <c r="B11" s="443" t="s">
        <v>1291</v>
      </c>
      <c r="C11" s="444"/>
      <c r="D11" s="578">
        <v>675703</v>
      </c>
      <c r="E11" s="445"/>
      <c r="F11" s="445"/>
      <c r="G11" s="445"/>
      <c r="H11" s="445"/>
      <c r="I11" s="445"/>
      <c r="J11" s="446"/>
      <c r="K11" s="93"/>
      <c r="L11" s="591" t="s">
        <v>53</v>
      </c>
      <c r="M11" s="591"/>
      <c r="N11" s="592"/>
      <c r="O11" s="592"/>
      <c r="P11" s="592"/>
      <c r="Q11" s="592">
        <f>IF(W1="Component 1 Only","",IF(AND(Y1="Quarter",AA1=3),D52*SUM(G37:I37)+D53*SUM(F38:H38)+D54*SUM(E39:G39)+SUM(F52:I54)*SUM(E39:G39,F38:H38,G37:I37)+SUM(J52:M54)*SUM(E39:G39,F38:H38,G37:I37)+N52*SUM(E39:G39,F38:H38,G37:I37),IF(AND(Y1="Quarter",AA1=4),D52*SUM(J37:L37)+D53*SUM(I38:K38)+D54*SUM(H39:J39)+SUM(F52:I54)*SUM(H39:J39,I38:K38,J37:L37)+SUM(J52:M54)*SUM(H39:J39,I38:K38,J37:L37)+N52*SUM(H39:J39,I38:K38,J37:L37),IF(AND(Y1="Adjustment",AA1=1),D52*SUM(M37:O37)+D53*SUM(L38:N38)+D54*SUM(K39:M39)+SUM(F52:I54)*SUM(K39:M39,L38:N38,M37:O37)+SUM(J52:M54)*SUM(K39:M39,L38:N38,M37:O37)+N52*SUM(K39:M39,L38:N38,M37:O37),IF(AND(Y1="Adjustment",AA1=2),D52*SUM(P37:U37)+D53*SUM(O38:T38)+D54*SUM(N39:S39)+SUM(F52:I54)*SUM(N39:S39,O38:T38,P37:U37)+SUM(J52:M54)*SUM(N39:S39,O38:T38,P37:U37)+N52*SUM(N39:S39,O38:T38,P37:U37),IF(AND(Y1="Adjustment",AA1=3),D52*SUM(V37:AA37)+D53*SUM(U38:AA38)+D54*SUM(T39:AA39)+SUM(F52:I54)*SUM(T39:AA39,U38:AA38,V37:AA37)+SUM(J52:M54)*SUM(T39:AA39,U38:AA38,V37:AA37)+N52*SUM(T39:AA39,U38:AA38,V37:AA37),""))))))</f>
        <v>149.1</v>
      </c>
      <c r="R11" s="592"/>
      <c r="T11" s="293"/>
      <c r="U11" s="293"/>
      <c r="V11" s="293"/>
      <c r="W11" s="293"/>
      <c r="X11" s="93"/>
      <c r="Y11" s="689" t="s">
        <v>0</v>
      </c>
      <c r="Z11" s="690"/>
      <c r="AA11" s="683">
        <f>+SUM(AA7:AB10)</f>
        <v>715136.27</v>
      </c>
      <c r="AB11" s="684"/>
      <c r="AC11" s="93"/>
    </row>
    <row r="12" spans="1:29" ht="15.75" x14ac:dyDescent="0.25">
      <c r="A12" s="93"/>
      <c r="B12" s="443" t="s">
        <v>1180</v>
      </c>
      <c r="C12" s="444"/>
      <c r="D12" s="447">
        <f>+INDEX(FY2019_ALL_Targets!D:D,MATCH('QIPP Scorecard'!$D$10:$J$10,FY2019_ALL_Targets!A:A,0))</f>
        <v>1407817273</v>
      </c>
      <c r="E12" s="448"/>
      <c r="F12" s="448"/>
      <c r="G12" s="448"/>
      <c r="H12" s="448"/>
      <c r="I12" s="448"/>
      <c r="J12" s="449"/>
      <c r="K12" s="93"/>
      <c r="L12" s="591" t="s">
        <v>54</v>
      </c>
      <c r="M12" s="591"/>
      <c r="N12" s="592"/>
      <c r="O12" s="592"/>
      <c r="P12" s="592"/>
      <c r="Q12" s="592">
        <f>IF(W1="Component 1 Only","",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5974.46</v>
      </c>
      <c r="R12" s="592"/>
      <c r="S12" s="93"/>
      <c r="T12" s="293"/>
      <c r="U12" s="293"/>
      <c r="V12" s="293"/>
      <c r="W12" s="293"/>
      <c r="X12" s="93"/>
      <c r="Y12" s="93"/>
      <c r="Z12" s="93"/>
      <c r="AA12" s="93"/>
      <c r="AB12" s="93"/>
      <c r="AC12" s="93"/>
    </row>
    <row r="13" spans="1:29" ht="15.75" x14ac:dyDescent="0.25">
      <c r="A13" s="93"/>
      <c r="B13" s="443" t="s">
        <v>1292</v>
      </c>
      <c r="C13" s="444"/>
      <c r="D13" s="447">
        <f>+INDEX(FY2019_ALL_Targets!C:C,MATCH('QIPP Scorecard'!$D$11:$J$11,FY2019_ALL_Targets!B:B,0))</f>
        <v>1028699</v>
      </c>
      <c r="E13" s="448"/>
      <c r="F13" s="448" t="s">
        <v>21</v>
      </c>
      <c r="G13" s="448"/>
      <c r="H13" s="448"/>
      <c r="I13" s="448"/>
      <c r="J13" s="449"/>
      <c r="K13" s="93"/>
      <c r="L13" s="591" t="s">
        <v>1276</v>
      </c>
      <c r="M13" s="591"/>
      <c r="N13" s="210"/>
      <c r="O13" s="211"/>
      <c r="P13" s="212"/>
      <c r="Q13" s="638"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639"/>
      <c r="T13" s="293"/>
      <c r="U13" s="293"/>
      <c r="V13" s="293"/>
      <c r="W13" s="293"/>
      <c r="X13" s="93"/>
      <c r="Y13" s="93"/>
      <c r="Z13" s="93"/>
      <c r="AA13" s="93"/>
      <c r="AB13" s="93"/>
      <c r="AC13" s="93"/>
    </row>
    <row r="14" spans="1:29" x14ac:dyDescent="0.2">
      <c r="A14" s="93"/>
      <c r="B14" s="93"/>
      <c r="C14" s="93"/>
      <c r="D14" s="93"/>
      <c r="E14" s="93"/>
      <c r="F14" s="93"/>
      <c r="G14" s="93"/>
      <c r="H14" s="93"/>
      <c r="I14" s="93"/>
      <c r="J14" s="93"/>
      <c r="K14" s="93"/>
      <c r="L14" s="614" t="s">
        <v>47</v>
      </c>
      <c r="M14" s="614"/>
      <c r="N14" s="620"/>
      <c r="O14" s="621"/>
      <c r="P14" s="622"/>
      <c r="Q14" s="620">
        <f>+SUM(Q6:R13)</f>
        <v>185522.44999999998</v>
      </c>
      <c r="R14" s="622"/>
      <c r="S14" s="93"/>
      <c r="T14" s="293"/>
      <c r="U14" s="293"/>
      <c r="V14" s="293"/>
      <c r="W14" s="293"/>
      <c r="X14" s="93"/>
      <c r="Y14" s="93"/>
      <c r="Z14" s="93"/>
      <c r="AA14" s="93"/>
      <c r="AB14" s="93"/>
      <c r="AC14" s="93"/>
    </row>
    <row r="15" spans="1:29" ht="6" customHeight="1" x14ac:dyDescent="0.2">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row>
    <row r="16" spans="1:29" ht="15.75" customHeight="1" x14ac:dyDescent="0.2">
      <c r="A16" s="93"/>
      <c r="B16" s="595" t="s">
        <v>808</v>
      </c>
      <c r="C16" s="596"/>
      <c r="D16" s="596"/>
      <c r="E16" s="596"/>
      <c r="F16" s="596"/>
      <c r="G16" s="597"/>
      <c r="H16" s="93"/>
      <c r="I16" s="595" t="s">
        <v>807</v>
      </c>
      <c r="J16" s="596"/>
      <c r="K16" s="596"/>
      <c r="L16" s="596"/>
      <c r="M16" s="596"/>
      <c r="N16" s="597"/>
      <c r="O16" s="93"/>
      <c r="P16" s="595" t="s">
        <v>810</v>
      </c>
      <c r="Q16" s="596"/>
      <c r="R16" s="596"/>
      <c r="S16" s="596"/>
      <c r="T16" s="596"/>
      <c r="U16" s="597"/>
      <c r="V16" s="93"/>
      <c r="W16" s="595" t="s">
        <v>809</v>
      </c>
      <c r="X16" s="596"/>
      <c r="Y16" s="596"/>
      <c r="Z16" s="596"/>
      <c r="AA16" s="596"/>
      <c r="AB16" s="597"/>
      <c r="AC16" s="93"/>
    </row>
    <row r="17" spans="1:31" ht="12.75" customHeight="1" x14ac:dyDescent="0.2">
      <c r="A17" s="93"/>
      <c r="B17" s="598" t="s">
        <v>27</v>
      </c>
      <c r="C17" s="599"/>
      <c r="D17" s="599"/>
      <c r="E17" s="599"/>
      <c r="F17" s="599"/>
      <c r="G17" s="600"/>
      <c r="H17" s="93"/>
      <c r="I17" s="598" t="s">
        <v>26</v>
      </c>
      <c r="J17" s="599"/>
      <c r="K17" s="599"/>
      <c r="L17" s="599"/>
      <c r="M17" s="599"/>
      <c r="N17" s="600"/>
      <c r="O17" s="93"/>
      <c r="P17" s="598" t="s">
        <v>29</v>
      </c>
      <c r="Q17" s="599"/>
      <c r="R17" s="599"/>
      <c r="S17" s="599"/>
      <c r="T17" s="599"/>
      <c r="U17" s="600"/>
      <c r="V17" s="93"/>
      <c r="W17" s="598" t="s">
        <v>28</v>
      </c>
      <c r="X17" s="599"/>
      <c r="Y17" s="599"/>
      <c r="Z17" s="599"/>
      <c r="AA17" s="599"/>
      <c r="AB17" s="600"/>
      <c r="AC17" s="93"/>
    </row>
    <row r="18" spans="1:31" x14ac:dyDescent="0.2">
      <c r="A18" s="93"/>
      <c r="B18" s="601"/>
      <c r="C18" s="602"/>
      <c r="D18" s="602"/>
      <c r="E18" s="602"/>
      <c r="F18" s="602"/>
      <c r="G18" s="603"/>
      <c r="H18" s="93"/>
      <c r="I18" s="601"/>
      <c r="J18" s="602"/>
      <c r="K18" s="602"/>
      <c r="L18" s="602"/>
      <c r="M18" s="602"/>
      <c r="N18" s="603"/>
      <c r="O18" s="93"/>
      <c r="P18" s="601"/>
      <c r="Q18" s="602"/>
      <c r="R18" s="602"/>
      <c r="S18" s="602"/>
      <c r="T18" s="602"/>
      <c r="U18" s="603"/>
      <c r="V18" s="93"/>
      <c r="W18" s="601"/>
      <c r="X18" s="602"/>
      <c r="Y18" s="602"/>
      <c r="Z18" s="602"/>
      <c r="AA18" s="602"/>
      <c r="AB18" s="603"/>
      <c r="AC18" s="93"/>
    </row>
    <row r="19" spans="1:31" ht="12.75" customHeight="1" x14ac:dyDescent="0.2">
      <c r="A19" s="93"/>
      <c r="B19" s="628">
        <f>IF(W1="Component 1 Only","",INDEX(FY2019_ALL_Targets!BQ:BQ,MATCH('QIPP Scorecard'!$D$10,FY2019_ALL_Targets!A:A,0)))</f>
        <v>2.2988505747126398E-2</v>
      </c>
      <c r="C19" s="629"/>
      <c r="D19" s="629"/>
      <c r="E19" s="629"/>
      <c r="F19" s="629"/>
      <c r="G19" s="630"/>
      <c r="H19" s="93"/>
      <c r="I19" s="628">
        <f>IF(W1="Component 1 Only","",INDEX(FY2019_ALL_Targets!BR:BR,MATCH('QIPP Scorecard'!$D$10,FY2019_ALL_Targets!A:A,0)))</f>
        <v>2.8169014084507001E-2</v>
      </c>
      <c r="J19" s="629"/>
      <c r="K19" s="629"/>
      <c r="L19" s="629"/>
      <c r="M19" s="629"/>
      <c r="N19" s="630"/>
      <c r="O19" s="93"/>
      <c r="P19" s="628">
        <f>IF(W1="Component 1 Only","",INDEX(FY2019_ALL_Targets!BS:BS,MATCH('QIPP Scorecard'!$D$10,FY2019_ALL_Targets!A:A,0)))</f>
        <v>0</v>
      </c>
      <c r="Q19" s="629"/>
      <c r="R19" s="629"/>
      <c r="S19" s="629"/>
      <c r="T19" s="629"/>
      <c r="U19" s="630"/>
      <c r="V19" s="93"/>
      <c r="W19" s="628">
        <f>IF(W1="Component 1 Only","",INDEX(FY2019_ALL_Targets!BT:BT,MATCH('QIPP Scorecard'!$D$10,FY2019_ALL_Targets!A:A,0)))</f>
        <v>6.02409638554217E-2</v>
      </c>
      <c r="X19" s="629"/>
      <c r="Y19" s="629"/>
      <c r="Z19" s="629"/>
      <c r="AA19" s="629"/>
      <c r="AB19" s="630"/>
      <c r="AC19" s="93"/>
    </row>
    <row r="20" spans="1:31" ht="12.75" customHeight="1" x14ac:dyDescent="0.2">
      <c r="A20" s="93"/>
      <c r="B20" s="631"/>
      <c r="C20" s="632"/>
      <c r="D20" s="632"/>
      <c r="E20" s="632"/>
      <c r="F20" s="632"/>
      <c r="G20" s="633"/>
      <c r="H20" s="93"/>
      <c r="I20" s="631"/>
      <c r="J20" s="632"/>
      <c r="K20" s="632"/>
      <c r="L20" s="632"/>
      <c r="M20" s="632"/>
      <c r="N20" s="633"/>
      <c r="O20" s="93"/>
      <c r="P20" s="631"/>
      <c r="Q20" s="632"/>
      <c r="R20" s="632"/>
      <c r="S20" s="632"/>
      <c r="T20" s="632"/>
      <c r="U20" s="633"/>
      <c r="V20" s="93"/>
      <c r="W20" s="631"/>
      <c r="X20" s="632"/>
      <c r="Y20" s="632"/>
      <c r="Z20" s="632"/>
      <c r="AA20" s="632"/>
      <c r="AB20" s="633"/>
      <c r="AC20" s="93"/>
    </row>
    <row r="21" spans="1:31" ht="6" customHeight="1" x14ac:dyDescent="0.2">
      <c r="A21" s="93"/>
      <c r="B21" s="93" t="s">
        <v>15080</v>
      </c>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row>
    <row r="22" spans="1:31" ht="15.75" customHeight="1" x14ac:dyDescent="0.25">
      <c r="A22" s="93"/>
      <c r="B22" s="626" t="s">
        <v>30</v>
      </c>
      <c r="C22" s="626"/>
      <c r="D22" s="225">
        <f>+INDEX(FY2019_ALL_Targets!Q:Q,MATCH('QIPP Scorecard'!$D$10,FY2019_ALL_Targets!A:A,0))</f>
        <v>3.3690650000000003E-2</v>
      </c>
      <c r="E22" s="627" t="s">
        <v>31</v>
      </c>
      <c r="F22" s="627"/>
      <c r="G22" s="225">
        <f>+INDEX(FY2019_ALL_Targets!M:M,MATCH('QIPP Scorecard'!$D$10,FY2019_ALL_Targets!A:A,0))</f>
        <v>6.1403520000000003E-2</v>
      </c>
      <c r="H22" s="93"/>
      <c r="I22" s="626" t="s">
        <v>30</v>
      </c>
      <c r="J22" s="626"/>
      <c r="K22" s="225">
        <f>+INDEX(FY2019_ALL_Targets!R:R,MATCH('QIPP Scorecard'!$D$10,FY2019_ALL_Targets!A:A,0))</f>
        <v>5.5747400000000003E-2</v>
      </c>
      <c r="L22" s="627" t="s">
        <v>31</v>
      </c>
      <c r="M22" s="627"/>
      <c r="N22" s="225">
        <f>+INDEX(FY2019_ALL_Targets!N:N,MATCH('QIPP Scorecard'!$D$10,FY2019_ALL_Targets!A:A,0))</f>
        <v>3.058106E-2</v>
      </c>
      <c r="O22" s="93"/>
      <c r="P22" s="626" t="s">
        <v>30</v>
      </c>
      <c r="Q22" s="626"/>
      <c r="R22" s="225">
        <f>+INDEX(FY2019_ALL_Targets!S:S,MATCH('QIPP Scorecard'!$D$10,FY2019_ALL_Targets!A:A,0))</f>
        <v>3.7344499999999998E-3</v>
      </c>
      <c r="S22" s="627" t="s">
        <v>31</v>
      </c>
      <c r="T22" s="627"/>
      <c r="U22" s="225">
        <f>+INDEX(FY2019_ALL_Targets!O:O,MATCH('QIPP Scorecard'!$D$10,FY2019_ALL_Targets!A:A,0))</f>
        <v>0</v>
      </c>
      <c r="V22" s="93"/>
      <c r="W22" s="626" t="s">
        <v>30</v>
      </c>
      <c r="X22" s="626"/>
      <c r="Y22" s="225">
        <f>+INDEX(FY2019_ALL_Targets!T:T,MATCH('QIPP Scorecard'!$D$10,FY2019_ALL_Targets!A:A,0))</f>
        <v>0.15247816</v>
      </c>
      <c r="Z22" s="627" t="s">
        <v>31</v>
      </c>
      <c r="AA22" s="627"/>
      <c r="AB22" s="225">
        <f>+INDEX(FY2019_ALL_Targets!P:P,MATCH('QIPP Scorecard'!$D$10,FY2019_ALL_Targets!A:A,0))</f>
        <v>0.16049384</v>
      </c>
      <c r="AC22" s="93"/>
    </row>
    <row r="23" spans="1:31" ht="6" customHeight="1" x14ac:dyDescent="0.2">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row>
    <row r="24" spans="1:31" ht="15.75" x14ac:dyDescent="0.25">
      <c r="A24" s="93"/>
      <c r="B24" s="623" t="s">
        <v>49</v>
      </c>
      <c r="C24" s="624"/>
      <c r="D24" s="8" t="s">
        <v>32</v>
      </c>
      <c r="E24" s="8" t="s">
        <v>33</v>
      </c>
      <c r="F24" s="623" t="s">
        <v>34</v>
      </c>
      <c r="G24" s="625"/>
      <c r="H24" s="93"/>
      <c r="I24" s="623" t="s">
        <v>49</v>
      </c>
      <c r="J24" s="624"/>
      <c r="K24" s="8" t="s">
        <v>32</v>
      </c>
      <c r="L24" s="8" t="s">
        <v>33</v>
      </c>
      <c r="M24" s="623" t="s">
        <v>34</v>
      </c>
      <c r="N24" s="625"/>
      <c r="O24" s="93"/>
      <c r="P24" s="623" t="s">
        <v>49</v>
      </c>
      <c r="Q24" s="624"/>
      <c r="R24" s="8" t="s">
        <v>32</v>
      </c>
      <c r="S24" s="8" t="s">
        <v>33</v>
      </c>
      <c r="T24" s="623" t="s">
        <v>34</v>
      </c>
      <c r="U24" s="625"/>
      <c r="V24" s="93"/>
      <c r="W24" s="623" t="s">
        <v>49</v>
      </c>
      <c r="X24" s="624"/>
      <c r="Y24" s="8" t="s">
        <v>32</v>
      </c>
      <c r="Z24" s="8" t="s">
        <v>33</v>
      </c>
      <c r="AA24" s="623" t="s">
        <v>34</v>
      </c>
      <c r="AB24" s="625"/>
      <c r="AC24" s="93"/>
    </row>
    <row r="25" spans="1:31" ht="15.75" customHeight="1" x14ac:dyDescent="0.25">
      <c r="A25" s="93"/>
      <c r="B25" s="617" t="s">
        <v>44</v>
      </c>
      <c r="C25" s="617"/>
      <c r="D25" s="87">
        <f>+IF($AA$1=1,D29,IF($AA$1=2,E29,IF($AA$1=3,F29,IF($AA$1=4,G29,"ISSUE"))))</f>
        <v>5.7105273599999999E-2</v>
      </c>
      <c r="E25" s="87" t="str">
        <f>+INDEX(FY2019_ALL_Targets!BU:BU,MATCH('QIPP Scorecard'!$D$10,FY2019_ALL_Targets!A:A,0))</f>
        <v>Yes</v>
      </c>
      <c r="F25" s="618">
        <f>+IF(E25="yes",IF($AA$1=1,$F$49,IF($AA$1=2,$F$52,IF($AA$1=3,$F$55,IF($AA$1=4,$F$58,"issue")))),IF(E25="no",0,""))</f>
        <v>0.37</v>
      </c>
      <c r="G25" s="618"/>
      <c r="H25" s="93"/>
      <c r="I25" s="617" t="s">
        <v>44</v>
      </c>
      <c r="J25" s="617"/>
      <c r="K25" s="87">
        <f>+IF($AA$1=1,K29,IF($AA$1=2,L29,IF($AA$1=3,M29,IF($AA$1=4,N29,"ISSUE"))))</f>
        <v>5.5747400000000003E-2</v>
      </c>
      <c r="L25" s="87" t="str">
        <f>+INDEX(FY2019_ALL_Targets!BV:BV,MATCH('QIPP Scorecard'!$D$10,FY2019_ALL_Targets!A:A,0))</f>
        <v>Yes</v>
      </c>
      <c r="M25" s="618">
        <f>+IF(L25="yes",IF($AA$1=1,$G$49,IF($AA$1=2,$G$52,IF($AA$1=3,$G$55,IF($AA$1=4,$G$58,"issue")))),IF(L25="no",0,""))</f>
        <v>0.37</v>
      </c>
      <c r="N25" s="618"/>
      <c r="O25" s="93"/>
      <c r="P25" s="617" t="s">
        <v>44</v>
      </c>
      <c r="Q25" s="617"/>
      <c r="R25" s="87">
        <f>+IF($AA$1=1,R29,IF($AA$1=2,S29,IF($AA$1=3,T29,IF($AA$1=4,U29,"ISSUE"))))</f>
        <v>3.7344499999999998E-3</v>
      </c>
      <c r="S25" s="87" t="str">
        <f>+INDEX(FY2019_ALL_Targets!BW:BW,MATCH('QIPP Scorecard'!$D$10,FY2019_ALL_Targets!A:A,0))</f>
        <v>Yes</v>
      </c>
      <c r="T25" s="618">
        <f>+IF(S25="yes",IF($AA$1=1,$H$49,IF($AA$1=2,$H$52,IF($AA$1=3,$H$55,IF($AA$1=4,$H$58,"issue")))),IF(S25="no",0,""))</f>
        <v>0.37</v>
      </c>
      <c r="U25" s="618"/>
      <c r="V25" s="93"/>
      <c r="W25" s="653" t="s">
        <v>44</v>
      </c>
      <c r="X25" s="653"/>
      <c r="Y25" s="10">
        <f>+IF($AA$1=1,Y29,IF($AA$1=2,Z29,IF($AA$1=3,AA29,IF($AA$1=4,AB29,"ISSUE"))))</f>
        <v>0.15247816</v>
      </c>
      <c r="Z25" s="87" t="str">
        <f>+INDEX(FY2019_ALL_Targets!BX:BX,MATCH('QIPP Scorecard'!$D$10,FY2019_ALL_Targets!A:A,0))</f>
        <v>Yes</v>
      </c>
      <c r="AA25" s="693">
        <f>+IF(Z25="yes",IF($AA$1=1,$I$49,IF($AA$1=2,$I$52,IF($AA$1=3,$I$55,IF($AA$1=4,$I$58,"issue")))),IF(Z25="no",0,""))</f>
        <v>0.37</v>
      </c>
      <c r="AB25" s="693"/>
      <c r="AC25" s="93"/>
    </row>
    <row r="26" spans="1:31" ht="15.75" customHeight="1" x14ac:dyDescent="0.25">
      <c r="A26" s="93"/>
      <c r="B26" s="617" t="s">
        <v>45</v>
      </c>
      <c r="C26" s="617"/>
      <c r="D26" s="87">
        <f>+IF($AA$1=1,D30,IF($AA$1=2,E30,IF($AA$1=3,F30,IF($AA$1=4,G30,"ISSUE"))))</f>
        <v>4.9122816E-2</v>
      </c>
      <c r="E26" s="87" t="str">
        <f>+INDEX(FY2019_ALL_Targets!BY:BY,MATCH('QIPP Scorecard'!$D$10,FY2019_ALL_Targets!A:A,0))</f>
        <v>Yes</v>
      </c>
      <c r="F26" s="618">
        <f>+IF(E26="yes",IF($AA$1=1,$J$49,IF($AA$1=2,$J$52,IF($AA$1=3,$J$55,IF($AA$1=4,$J$58,"issue")))),IF(E26="no",0,""))</f>
        <v>0.69</v>
      </c>
      <c r="G26" s="618"/>
      <c r="H26" s="93"/>
      <c r="I26" s="617" t="s">
        <v>45</v>
      </c>
      <c r="J26" s="617"/>
      <c r="K26" s="87">
        <f>+IF($AA$1=1,K30,IF($AA$1=2,L30,IF($AA$1=3,M30,IF($AA$1=4,N30,"ISSUE"))))</f>
        <v>5.5747400000000003E-2</v>
      </c>
      <c r="L26" s="87" t="str">
        <f>+INDEX(FY2019_ALL_Targets!BZ:BZ,MATCH('QIPP Scorecard'!$D$10,FY2019_ALL_Targets!A:A,0))</f>
        <v>Yes</v>
      </c>
      <c r="M26" s="618">
        <f>+IF(L26="yes",IF($AA$1=1,$K$49,IF($AA$1=2,$K$52,IF($AA$1=3,$K$55,IF($AA$1=4,$K$58,"issue")))),IF(L26="no",0,""))</f>
        <v>0.69</v>
      </c>
      <c r="N26" s="618"/>
      <c r="O26" s="93"/>
      <c r="P26" s="617" t="s">
        <v>45</v>
      </c>
      <c r="Q26" s="617"/>
      <c r="R26" s="87">
        <f>+IF($AA$1=1,R30,IF($AA$1=2,S30,IF($AA$1=3,T30,IF($AA$1=4,U30,"ISSUE"))))</f>
        <v>3.7344499999999998E-3</v>
      </c>
      <c r="S26" s="87" t="str">
        <f>+INDEX(FY2019_ALL_Targets!CA:CA,MATCH('QIPP Scorecard'!$D$10,FY2019_ALL_Targets!A:A,0))</f>
        <v>Yes</v>
      </c>
      <c r="T26" s="618">
        <f>+IF(S26="yes",IF($AA$1=1,$L$49,IF($AA$1=2,$L$52,IF($AA$1=3,$L$55,IF($AA$1=4,$L$58,"issue")))),IF(S26="no",0,""))</f>
        <v>0.69</v>
      </c>
      <c r="U26" s="618"/>
      <c r="V26" s="93"/>
      <c r="W26" s="653" t="s">
        <v>45</v>
      </c>
      <c r="X26" s="653"/>
      <c r="Y26" s="10">
        <f>+IF($AA$1=1,Y30,IF($AA$1=2,Z30,IF($AA$1=3,AA30,IF($AA$1=4,AB30,"ISSUE"))))</f>
        <v>0.15247816</v>
      </c>
      <c r="Z26" s="87" t="str">
        <f>+INDEX(FY2019_ALL_Targets!CB:CB,MATCH('QIPP Scorecard'!$D$10,FY2019_ALL_Targets!A:A,0))</f>
        <v>Yes</v>
      </c>
      <c r="AA26" s="693">
        <f>+IF(Z26="yes",IF($AA$1=1,$M$49,IF($AA$1=2,$M$52,IF($AA$1=3,$M$55,IF($AA$1=4,$M$58,"issue")))),IF(Z26="no",0,""))</f>
        <v>0.69</v>
      </c>
      <c r="AB26" s="693"/>
      <c r="AC26" s="93"/>
    </row>
    <row r="27" spans="1:31" ht="6" customHeight="1" x14ac:dyDescent="0.2">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row>
    <row r="28" spans="1:31" ht="15.75" x14ac:dyDescent="0.25">
      <c r="A28" s="93"/>
      <c r="B28" s="644" t="s">
        <v>37</v>
      </c>
      <c r="C28" s="645"/>
      <c r="D28" s="9" t="s">
        <v>38</v>
      </c>
      <c r="E28" s="9" t="s">
        <v>39</v>
      </c>
      <c r="F28" s="9" t="s">
        <v>40</v>
      </c>
      <c r="G28" s="9" t="s">
        <v>41</v>
      </c>
      <c r="H28" s="93"/>
      <c r="I28" s="644" t="s">
        <v>37</v>
      </c>
      <c r="J28" s="645"/>
      <c r="K28" s="3" t="s">
        <v>38</v>
      </c>
      <c r="L28" s="3" t="s">
        <v>39</v>
      </c>
      <c r="M28" s="3" t="s">
        <v>40</v>
      </c>
      <c r="N28" s="3" t="s">
        <v>41</v>
      </c>
      <c r="O28" s="93"/>
      <c r="P28" s="644" t="s">
        <v>37</v>
      </c>
      <c r="Q28" s="645"/>
      <c r="R28" s="9" t="s">
        <v>38</v>
      </c>
      <c r="S28" s="9" t="s">
        <v>39</v>
      </c>
      <c r="T28" s="9" t="s">
        <v>40</v>
      </c>
      <c r="U28" s="9" t="s">
        <v>41</v>
      </c>
      <c r="V28" s="93"/>
      <c r="W28" s="644" t="s">
        <v>37</v>
      </c>
      <c r="X28" s="645"/>
      <c r="Y28" s="9" t="s">
        <v>38</v>
      </c>
      <c r="Z28" s="9" t="s">
        <v>39</v>
      </c>
      <c r="AA28" s="9" t="s">
        <v>40</v>
      </c>
      <c r="AB28" s="9" t="s">
        <v>41</v>
      </c>
      <c r="AC28" s="93"/>
    </row>
    <row r="29" spans="1:31" ht="15.75" customHeight="1" x14ac:dyDescent="0.25">
      <c r="A29" s="93"/>
      <c r="B29" s="653" t="s">
        <v>44</v>
      </c>
      <c r="C29" s="653"/>
      <c r="D29" s="11">
        <f>+INDEX(FY2019_ALL_Targets!U:U,MATCH('QIPP Scorecard'!$D$10,FY2019_ALL_Targets!A:A,0))</f>
        <v>6.0359660160000002E-2</v>
      </c>
      <c r="E29" s="11">
        <f>+INDEX(FY2019_ALL_Targets!AC:AC,MATCH('QIPP Scorecard'!$D$10,FY2019_ALL_Targets!A:A,0))</f>
        <v>5.9315800320000001E-2</v>
      </c>
      <c r="F29" s="11">
        <f>+INDEX(FY2019_ALL_Targets!AK:AK,MATCH('QIPP Scorecard'!$D$10,FY2019_ALL_Targets!A:A,0))</f>
        <v>5.8271940479999999E-2</v>
      </c>
      <c r="G29" s="11">
        <f>+INDEX(FY2019_ALL_Targets!AS:AS,MATCH('QIPP Scorecard'!$D$10,FY2019_ALL_Targets!A:A,0))</f>
        <v>5.7105273599999999E-2</v>
      </c>
      <c r="H29" s="93"/>
      <c r="I29" s="655" t="s">
        <v>44</v>
      </c>
      <c r="J29" s="656"/>
      <c r="K29" s="2">
        <f>+INDEX(FY2019_ALL_Targets!V:V,MATCH('QIPP Scorecard'!$D$10,FY2019_ALL_Targets!A:A,0))</f>
        <v>5.5747400000000003E-2</v>
      </c>
      <c r="L29" s="2">
        <f>+INDEX(FY2019_ALL_Targets!AD:AD,MATCH('QIPP Scorecard'!$D$10,FY2019_ALL_Targets!A:A,0))</f>
        <v>5.5747400000000003E-2</v>
      </c>
      <c r="M29" s="19">
        <f>+INDEX(FY2019_ALL_Targets!AL:AL,MATCH('QIPP Scorecard'!$D$10,FY2019_ALL_Targets!A:A,0))</f>
        <v>5.5747400000000003E-2</v>
      </c>
      <c r="N29" s="2">
        <f>+INDEX(FY2019_ALL_Targets!AT:AT,MATCH('QIPP Scorecard'!$D$10,FY2019_ALL_Targets!A:A,0))</f>
        <v>5.5747400000000003E-2</v>
      </c>
      <c r="O29" s="93"/>
      <c r="P29" s="653" t="s">
        <v>44</v>
      </c>
      <c r="Q29" s="653"/>
      <c r="R29" s="11">
        <f>+INDEX(FY2019_ALL_Targets!W:W,MATCH('QIPP Scorecard'!$D$10,FY2019_ALL_Targets!A:A,0))</f>
        <v>3.7344499999999998E-3</v>
      </c>
      <c r="S29" s="11">
        <f>+INDEX(FY2019_ALL_Targets!AE:AE,MATCH('QIPP Scorecard'!$D$10,FY2019_ALL_Targets!A:A,0))</f>
        <v>3.7344499999999998E-3</v>
      </c>
      <c r="T29" s="11">
        <f>+INDEX(FY2019_ALL_Targets!AM:AM,MATCH('QIPP Scorecard'!$D$10,FY2019_ALL_Targets!A:A,0))</f>
        <v>3.7344499999999998E-3</v>
      </c>
      <c r="U29" s="11">
        <f>+INDEX(FY2019_ALL_Targets!AU:AU,MATCH('QIPP Scorecard'!$D$10,FY2019_ALL_Targets!A:A,0))</f>
        <v>3.7344499999999998E-3</v>
      </c>
      <c r="V29" s="93"/>
      <c r="W29" s="653" t="s">
        <v>44</v>
      </c>
      <c r="X29" s="653"/>
      <c r="Y29" s="11">
        <f>+INDEX(FY2019_ALL_Targets!X:X,MATCH('QIPP Scorecard'!$D$10,FY2019_ALL_Targets!A:A,0))</f>
        <v>0.15776544472000001</v>
      </c>
      <c r="Z29" s="11">
        <f>+INDEX(FY2019_ALL_Targets!AF:AF,MATCH('QIPP Scorecard'!$D$10,FY2019_ALL_Targets!A:A,0))</f>
        <v>0.15503704943999999</v>
      </c>
      <c r="AA29" s="11">
        <f>+INDEX(FY2019_ALL_Targets!AN:AN,MATCH('QIPP Scorecard'!$D$10,FY2019_ALL_Targets!A:A,0))</f>
        <v>0.15247816</v>
      </c>
      <c r="AB29" s="11">
        <f>+INDEX(FY2019_ALL_Targets!AV:AV,MATCH('QIPP Scorecard'!$D$10,FY2019_ALL_Targets!A:A,0))</f>
        <v>0.15247816</v>
      </c>
      <c r="AC29" s="93"/>
      <c r="AE29" s="218"/>
    </row>
    <row r="30" spans="1:31" ht="15.75" customHeight="1" x14ac:dyDescent="0.25">
      <c r="A30" s="93"/>
      <c r="B30" s="653" t="s">
        <v>45</v>
      </c>
      <c r="C30" s="653"/>
      <c r="D30" s="11">
        <f>+INDEX(FY2019_ALL_Targets!Y:Y,MATCH('QIPP Scorecard'!$D$10,FY2019_ALL_Targets!A:A,0))</f>
        <v>5.8333344000000002E-2</v>
      </c>
      <c r="E30" s="11">
        <f>+INDEX(FY2019_ALL_Targets!AG:AG,MATCH('QIPP Scorecard'!$D$10,FY2019_ALL_Targets!A:A,0))</f>
        <v>5.5263168000000001E-2</v>
      </c>
      <c r="F30" s="11">
        <f>+INDEX(FY2019_ALL_Targets!AO:AO,MATCH('QIPP Scorecard'!$D$10,FY2019_ALL_Targets!A:A,0))</f>
        <v>5.2192992000000001E-2</v>
      </c>
      <c r="G30" s="11">
        <f>+INDEX(FY2019_ALL_Targets!AW:AW,MATCH('QIPP Scorecard'!$D$10,FY2019_ALL_Targets!A:A,0))</f>
        <v>4.9122816E-2</v>
      </c>
      <c r="H30" s="93"/>
      <c r="I30" s="655" t="s">
        <v>45</v>
      </c>
      <c r="J30" s="656"/>
      <c r="K30" s="2">
        <f>+INDEX(FY2019_ALL_Targets!Z:Z,MATCH('QIPP Scorecard'!$D$10,FY2019_ALL_Targets!A:A,0))</f>
        <v>5.5747400000000003E-2</v>
      </c>
      <c r="L30" s="2">
        <f>+INDEX(FY2019_ALL_Targets!AH:AH,MATCH('QIPP Scorecard'!$D$10,FY2019_ALL_Targets!A:A,0))</f>
        <v>5.5747400000000003E-2</v>
      </c>
      <c r="M30" s="2">
        <f>+INDEX(FY2019_ALL_Targets!AP:AP,MATCH('QIPP Scorecard'!$D$10,FY2019_ALL_Targets!A:A,0))</f>
        <v>5.5747400000000003E-2</v>
      </c>
      <c r="N30" s="2">
        <f>+INDEX(FY2019_ALL_Targets!AX:AX,MATCH('QIPP Scorecard'!$D$10,FY2019_ALL_Targets!A:A,0))</f>
        <v>5.5747400000000003E-2</v>
      </c>
      <c r="O30" s="93"/>
      <c r="P30" s="653" t="s">
        <v>45</v>
      </c>
      <c r="Q30" s="653"/>
      <c r="R30" s="11">
        <f>+INDEX(FY2019_ALL_Targets!AA:AA,MATCH('QIPP Scorecard'!$D$10,FY2019_ALL_Targets!A:A,0))</f>
        <v>3.7344499999999998E-3</v>
      </c>
      <c r="S30" s="11">
        <f>+INDEX(FY2019_ALL_Targets!AI:AI,MATCH('QIPP Scorecard'!$D$10,FY2019_ALL_Targets!A:A,0))</f>
        <v>3.7344499999999998E-3</v>
      </c>
      <c r="T30" s="11">
        <f>+INDEX(FY2019_ALL_Targets!AQ:AQ,MATCH('QIPP Scorecard'!$D$10,FY2019_ALL_Targets!A:A,0))</f>
        <v>3.7344499999999998E-3</v>
      </c>
      <c r="U30" s="11">
        <f>+INDEX(FY2019_ALL_Targets!AY:AY,MATCH('QIPP Scorecard'!$D$10,FY2019_ALL_Targets!A:A,0))</f>
        <v>3.7344499999999998E-3</v>
      </c>
      <c r="V30" s="93"/>
      <c r="W30" s="653" t="s">
        <v>45</v>
      </c>
      <c r="X30" s="653"/>
      <c r="Y30" s="11">
        <f>+INDEX(FY2019_ALL_Targets!AB:AB,MATCH('QIPP Scorecard'!$D$10,FY2019_ALL_Targets!A:A,0))</f>
        <v>0.15247816</v>
      </c>
      <c r="Z30" s="11">
        <f>+INDEX(FY2019_ALL_Targets!AJ:AJ,MATCH('QIPP Scorecard'!$D$10,FY2019_ALL_Targets!A:A,0))</f>
        <v>0.15247816</v>
      </c>
      <c r="AA30" s="11">
        <f>+INDEX(FY2019_ALL_Targets!AR:AR,MATCH('QIPP Scorecard'!$D$10,FY2019_ALL_Targets!A:A,0))</f>
        <v>0.15247816</v>
      </c>
      <c r="AB30" s="11">
        <f>+INDEX(FY2019_ALL_Targets!AZ:AZ,MATCH('QIPP Scorecard'!$D$10,FY2019_ALL_Targets!A:A,0))</f>
        <v>0.15247816</v>
      </c>
      <c r="AC30" s="93"/>
    </row>
    <row r="31" spans="1:31" ht="15.75" x14ac:dyDescent="0.25">
      <c r="A31" s="93"/>
      <c r="B31" s="678" t="s">
        <v>42</v>
      </c>
      <c r="C31" s="678"/>
      <c r="D31" s="11">
        <f>+INDEX(FY2019_ALL_Targets!BA:BA,MATCH('QIPP Scorecard'!$D$10,FY2019_ALL_Targets!A:A,0))</f>
        <v>7.0588235294117604E-2</v>
      </c>
      <c r="E31" s="2">
        <f>+INDEX(FY2019_ALL_Targets!BE:BE,MATCH('QIPP Scorecard'!$D$10,FY2019_ALL_Targets!A:A,0))</f>
        <v>4.7619047619047603E-2</v>
      </c>
      <c r="F31" s="2">
        <f>+INDEX(FY2019_ALL_Targets!BI:BI,MATCH('QIPP Scorecard'!$D$10,FY2019_ALL_Targets!A:A,0))</f>
        <v>2.4390243902439001E-2</v>
      </c>
      <c r="G31" s="2">
        <f>+INDEX(FY2019_ALL_Targets!BM:BM,MATCH('QIPP Scorecard'!$D$10,FY2019_ALL_Targets!A:A,0))</f>
        <v>2.2988505747126398E-2</v>
      </c>
      <c r="H31" s="93"/>
      <c r="I31" s="676" t="s">
        <v>42</v>
      </c>
      <c r="J31" s="677"/>
      <c r="K31" s="2">
        <f>+INDEX(FY2019_ALL_Targets!BB:BB,MATCH('QIPP Scorecard'!$D$10,FY2019_ALL_Targets!A:A,0))</f>
        <v>2.4390243902439001E-2</v>
      </c>
      <c r="L31" s="2">
        <f>+INDEX(FY2019_ALL_Targets!BF:BF,MATCH('QIPP Scorecard'!$D$10,FY2019_ALL_Targets!A:A,0))</f>
        <v>6.0975609756097601E-2</v>
      </c>
      <c r="M31" s="2">
        <f>+INDEX(FY2019_ALL_Targets!BJ:BJ,MATCH('QIPP Scorecard'!$D$10,FY2019_ALL_Targets!A:A,0))</f>
        <v>1.26582278481013E-2</v>
      </c>
      <c r="N31" s="2">
        <f>+INDEX(FY2019_ALL_Targets!BN:BN,MATCH('QIPP Scorecard'!$D$10,FY2019_ALL_Targets!A:A,0))</f>
        <v>2.8169014084507001E-2</v>
      </c>
      <c r="O31" s="93"/>
      <c r="P31" s="678" t="s">
        <v>42</v>
      </c>
      <c r="Q31" s="678"/>
      <c r="R31" s="11">
        <f>+INDEX(FY2019_ALL_Targets!BC:BC,MATCH('QIPP Scorecard'!$D$10,FY2019_ALL_Targets!A:A,0))</f>
        <v>0</v>
      </c>
      <c r="S31" s="11">
        <f>+INDEX(FY2019_ALL_Targets!BG:BG,MATCH('QIPP Scorecard'!$D$10,FY2019_ALL_Targets!A:A,0))</f>
        <v>0</v>
      </c>
      <c r="T31" s="11">
        <f>+INDEX(FY2019_ALL_Targets!BK:BK,MATCH('QIPP Scorecard'!$D$10,FY2019_ALL_Targets!A:A,0))</f>
        <v>0</v>
      </c>
      <c r="U31" s="11">
        <f>+INDEX(FY2019_ALL_Targets!BO:BO,MATCH('QIPP Scorecard'!$D$10,FY2019_ALL_Targets!A:A,0))</f>
        <v>0</v>
      </c>
      <c r="V31" s="93"/>
      <c r="W31" s="678" t="s">
        <v>42</v>
      </c>
      <c r="X31" s="678"/>
      <c r="Y31" s="11">
        <f>+INDEX(FY2019_ALL_Targets!BD:BD,MATCH('QIPP Scorecard'!$D$10,FY2019_ALL_Targets!A:A,0))</f>
        <v>6.1728395061728399E-2</v>
      </c>
      <c r="Z31" s="11">
        <f>+INDEX(FY2019_ALL_Targets!BH:BH,MATCH('QIPP Scorecard'!$D$10,FY2019_ALL_Targets!A:A,0))</f>
        <v>7.2289156626505993E-2</v>
      </c>
      <c r="AA31" s="11">
        <f>+INDEX(FY2019_ALL_Targets!BL:BL,MATCH('QIPP Scorecard'!$D$10,FY2019_ALL_Targets!A:A,0))</f>
        <v>6.3291139240506306E-2</v>
      </c>
      <c r="AB31" s="11">
        <f>+INDEX(FY2019_ALL_Targets!BP:BP,MATCH('QIPP Scorecard'!$D$10,FY2019_ALL_Targets!A:A,0))</f>
        <v>6.02409638554217E-2</v>
      </c>
      <c r="AC31" s="93"/>
    </row>
    <row r="32" spans="1:31" ht="6" customHeight="1" x14ac:dyDescent="0.2">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row>
    <row r="33" spans="1:29" s="98" customFormat="1" ht="32.25" customHeight="1" x14ac:dyDescent="0.2">
      <c r="A33" s="97"/>
      <c r="B33" s="671" t="s">
        <v>18</v>
      </c>
      <c r="C33" s="672"/>
      <c r="D33" s="88">
        <v>1</v>
      </c>
      <c r="E33" s="88">
        <v>2</v>
      </c>
      <c r="F33" s="88">
        <v>3</v>
      </c>
      <c r="G33" s="88">
        <v>4</v>
      </c>
      <c r="H33" s="88">
        <v>5</v>
      </c>
      <c r="I33" s="88">
        <v>6</v>
      </c>
      <c r="J33" s="88">
        <v>7</v>
      </c>
      <c r="K33" s="432">
        <v>8</v>
      </c>
      <c r="L33" s="88">
        <v>9</v>
      </c>
      <c r="M33" s="88">
        <v>10</v>
      </c>
      <c r="N33" s="88">
        <v>11</v>
      </c>
      <c r="O33" s="88">
        <v>12</v>
      </c>
      <c r="P33" s="88">
        <v>13</v>
      </c>
      <c r="Q33" s="88">
        <v>14</v>
      </c>
      <c r="R33" s="88">
        <v>15</v>
      </c>
      <c r="S33" s="88">
        <v>16</v>
      </c>
      <c r="T33" s="88">
        <v>17</v>
      </c>
      <c r="U33" s="88">
        <v>18</v>
      </c>
      <c r="V33" s="88">
        <v>19</v>
      </c>
      <c r="W33" s="88">
        <v>20</v>
      </c>
      <c r="X33" s="88">
        <v>21</v>
      </c>
      <c r="Y33" s="88">
        <v>22</v>
      </c>
      <c r="Z33" s="88">
        <v>23</v>
      </c>
      <c r="AA33" s="88">
        <v>24</v>
      </c>
      <c r="AB33" s="88" t="s">
        <v>0</v>
      </c>
      <c r="AC33" s="97"/>
    </row>
    <row r="34" spans="1:29" ht="13.5" thickBot="1" x14ac:dyDescent="0.25">
      <c r="A34" s="93"/>
      <c r="B34" s="673">
        <v>43344</v>
      </c>
      <c r="C34" s="674"/>
      <c r="D34" s="464">
        <f>+'Member Months'!L11</f>
        <v>5470</v>
      </c>
      <c r="E34" s="464">
        <f>+'Member Months'!M11</f>
        <v>57</v>
      </c>
      <c r="F34" s="465">
        <f>+'Member Months'!N11</f>
        <v>207</v>
      </c>
      <c r="G34" s="466">
        <f>+'Member Months'!O11</f>
        <v>49</v>
      </c>
      <c r="H34" s="467">
        <f>+'Member Months'!P11</f>
        <v>21</v>
      </c>
      <c r="I34" s="468">
        <f>+'Member Months'!Q11</f>
        <v>11</v>
      </c>
      <c r="J34" s="469">
        <f>+'Member Months'!R11</f>
        <v>13</v>
      </c>
      <c r="K34" s="470">
        <f>+'Member Months'!S11</f>
        <v>22</v>
      </c>
      <c r="L34" s="471">
        <f>+'Member Months'!T11</f>
        <v>14</v>
      </c>
      <c r="M34" s="472">
        <f>+'Member Months'!U11</f>
        <v>-3</v>
      </c>
      <c r="N34" s="473">
        <f>+'Member Months'!V11</f>
        <v>-4</v>
      </c>
      <c r="O34" s="474">
        <f>+'Member Months'!W11</f>
        <v>4</v>
      </c>
      <c r="P34" s="475">
        <f>+'Member Months'!X11</f>
        <v>0</v>
      </c>
      <c r="Q34" s="476">
        <f>+'Member Months'!Y11</f>
        <v>0</v>
      </c>
      <c r="R34" s="476">
        <f>+'Member Months'!Z11</f>
        <v>0</v>
      </c>
      <c r="S34" s="477">
        <f>+'Member Months'!AA11</f>
        <v>0</v>
      </c>
      <c r="T34" s="478">
        <f>+'Member Months'!AB11</f>
        <v>0</v>
      </c>
      <c r="U34" s="479">
        <f>+'Member Months'!AC11</f>
        <v>0</v>
      </c>
      <c r="V34" s="479">
        <f>+'Member Months'!AD11</f>
        <v>0</v>
      </c>
      <c r="W34" s="479">
        <f>+'Member Months'!AE11</f>
        <v>0</v>
      </c>
      <c r="X34" s="479">
        <f>+'Member Months'!AF11</f>
        <v>0</v>
      </c>
      <c r="Y34" s="479">
        <f>+'Member Months'!AG11</f>
        <v>0</v>
      </c>
      <c r="Z34" s="479">
        <f>+'Member Months'!AH11</f>
        <v>0</v>
      </c>
      <c r="AA34" s="480">
        <f>+'Member Months'!AI11</f>
        <v>0</v>
      </c>
      <c r="AB34" s="99">
        <f>+SUM(D34:AA34)</f>
        <v>5861</v>
      </c>
      <c r="AC34" s="93"/>
    </row>
    <row r="35" spans="1:29" ht="13.5" thickBot="1" x14ac:dyDescent="0.25">
      <c r="A35" s="93"/>
      <c r="B35" s="673">
        <v>43374</v>
      </c>
      <c r="C35" s="674"/>
      <c r="D35" s="481">
        <f>+'Member Months'!M12</f>
        <v>5442</v>
      </c>
      <c r="E35" s="482">
        <f>+'Member Months'!N12</f>
        <v>144</v>
      </c>
      <c r="F35" s="483">
        <f>+'Member Months'!O12</f>
        <v>152</v>
      </c>
      <c r="G35" s="484">
        <f>+'Member Months'!P12</f>
        <v>41</v>
      </c>
      <c r="H35" s="485">
        <f>+'Member Months'!Q12</f>
        <v>17</v>
      </c>
      <c r="I35" s="486">
        <f>+'Member Months'!R12</f>
        <v>21</v>
      </c>
      <c r="J35" s="487">
        <f>+'Member Months'!S12</f>
        <v>27</v>
      </c>
      <c r="K35" s="488">
        <f>+'Member Months'!T12</f>
        <v>9</v>
      </c>
      <c r="L35" s="489">
        <f>+'Member Months'!U12</f>
        <v>-3</v>
      </c>
      <c r="M35" s="490">
        <f>+'Member Months'!V12</f>
        <v>-1</v>
      </c>
      <c r="N35" s="491">
        <f>+'Member Months'!W12</f>
        <v>1</v>
      </c>
      <c r="O35" s="492">
        <f>+'Member Months'!X12</f>
        <v>0</v>
      </c>
      <c r="P35" s="476">
        <f>+'Member Months'!Y12</f>
        <v>0</v>
      </c>
      <c r="Q35" s="493">
        <f>+'Member Months'!Z12</f>
        <v>0</v>
      </c>
      <c r="R35" s="494">
        <f>+'Member Months'!AA12</f>
        <v>0</v>
      </c>
      <c r="S35" s="495">
        <f>+'Member Months'!AB12</f>
        <v>0</v>
      </c>
      <c r="T35" s="479">
        <f>+'Member Months'!AC12</f>
        <v>0</v>
      </c>
      <c r="U35" s="479">
        <f>+'Member Months'!AD12</f>
        <v>0</v>
      </c>
      <c r="V35" s="479">
        <f>+'Member Months'!AE12</f>
        <v>0</v>
      </c>
      <c r="W35" s="479">
        <f>+'Member Months'!AF12</f>
        <v>0</v>
      </c>
      <c r="X35" s="479">
        <f>+'Member Months'!AG12</f>
        <v>0</v>
      </c>
      <c r="Y35" s="479">
        <f>+'Member Months'!AH12</f>
        <v>0</v>
      </c>
      <c r="Z35" s="496">
        <f>+'Member Months'!AI12</f>
        <v>0</v>
      </c>
      <c r="AA35" s="497">
        <f>+'Member Months'!AJ12</f>
        <v>0</v>
      </c>
      <c r="AB35" s="99">
        <f t="shared" ref="AB35:AB45" si="0">+SUM(D35:AA35)</f>
        <v>5850</v>
      </c>
      <c r="AC35" s="93"/>
    </row>
    <row r="36" spans="1:29" ht="13.5" thickBot="1" x14ac:dyDescent="0.25">
      <c r="A36" s="93"/>
      <c r="B36" s="673">
        <v>43405</v>
      </c>
      <c r="C36" s="674"/>
      <c r="D36" s="498">
        <f>+'Member Months'!N13</f>
        <v>5465</v>
      </c>
      <c r="E36" s="499">
        <f>+'Member Months'!O13</f>
        <v>106</v>
      </c>
      <c r="F36" s="500">
        <f>+'Member Months'!P13</f>
        <v>129</v>
      </c>
      <c r="G36" s="501">
        <f>+'Member Months'!Q13</f>
        <v>59</v>
      </c>
      <c r="H36" s="502">
        <f>+'Member Months'!R13</f>
        <v>46</v>
      </c>
      <c r="I36" s="503">
        <f>+'Member Months'!S13</f>
        <v>33</v>
      </c>
      <c r="J36" s="504">
        <f>+'Member Months'!T13</f>
        <v>13</v>
      </c>
      <c r="K36" s="505">
        <f>+'Member Months'!U13</f>
        <v>-5</v>
      </c>
      <c r="L36" s="506">
        <f>+'Member Months'!V13</f>
        <v>0</v>
      </c>
      <c r="M36" s="491">
        <f>+'Member Months'!W13</f>
        <v>2</v>
      </c>
      <c r="N36" s="507">
        <f>+'Member Months'!X13</f>
        <v>0</v>
      </c>
      <c r="O36" s="508">
        <f>+'Member Months'!Y13</f>
        <v>0</v>
      </c>
      <c r="P36" s="509">
        <f>+'Member Months'!Z13</f>
        <v>0</v>
      </c>
      <c r="Q36" s="510">
        <f>+'Member Months'!AA13</f>
        <v>0</v>
      </c>
      <c r="R36" s="511">
        <f>+'Member Months'!AB13</f>
        <v>0</v>
      </c>
      <c r="S36" s="512">
        <f>+'Member Months'!AC13</f>
        <v>0</v>
      </c>
      <c r="T36" s="512">
        <f>+'Member Months'!AD13</f>
        <v>0</v>
      </c>
      <c r="U36" s="512">
        <f>+'Member Months'!AE13</f>
        <v>0</v>
      </c>
      <c r="V36" s="512">
        <f>+'Member Months'!AF13</f>
        <v>0</v>
      </c>
      <c r="W36" s="512">
        <f>+'Member Months'!AG13</f>
        <v>0</v>
      </c>
      <c r="X36" s="512">
        <f>+'Member Months'!AH13</f>
        <v>0</v>
      </c>
      <c r="Y36" s="496">
        <f>+'Member Months'!AI13</f>
        <v>0</v>
      </c>
      <c r="Z36" s="513">
        <f>+'Member Months'!AJ13</f>
        <v>0</v>
      </c>
      <c r="AA36" s="514">
        <f>+'Member Months'!AK13</f>
        <v>0</v>
      </c>
      <c r="AB36" s="99">
        <f t="shared" si="0"/>
        <v>5848</v>
      </c>
      <c r="AC36" s="93"/>
    </row>
    <row r="37" spans="1:29" ht="13.5" thickBot="1" x14ac:dyDescent="0.25">
      <c r="A37" s="93"/>
      <c r="B37" s="640">
        <v>43435</v>
      </c>
      <c r="C37" s="675"/>
      <c r="D37" s="515">
        <f>+'Member Months'!O14</f>
        <v>5499</v>
      </c>
      <c r="E37" s="467">
        <f>+'Member Months'!P14</f>
        <v>57</v>
      </c>
      <c r="F37" s="468">
        <f>+'Member Months'!Q14</f>
        <v>179</v>
      </c>
      <c r="G37" s="469">
        <f>+'Member Months'!R14</f>
        <v>75</v>
      </c>
      <c r="H37" s="470">
        <f>+'Member Months'!S14</f>
        <v>41</v>
      </c>
      <c r="I37" s="471">
        <f>+'Member Months'!T14</f>
        <v>26</v>
      </c>
      <c r="J37" s="472">
        <f>+'Member Months'!U14</f>
        <v>-5</v>
      </c>
      <c r="K37" s="473">
        <f>+'Member Months'!V14</f>
        <v>-2</v>
      </c>
      <c r="L37" s="474">
        <f>+'Member Months'!W14</f>
        <v>2</v>
      </c>
      <c r="M37" s="492">
        <f>+'Member Months'!X14</f>
        <v>0</v>
      </c>
      <c r="N37" s="476">
        <f>+'Member Months'!Y14</f>
        <v>0</v>
      </c>
      <c r="O37" s="516">
        <f>+'Member Months'!Z14</f>
        <v>0</v>
      </c>
      <c r="P37" s="517">
        <f>+'Member Months'!AA14</f>
        <v>0</v>
      </c>
      <c r="Q37" s="518">
        <f>+'Member Months'!AB14</f>
        <v>0</v>
      </c>
      <c r="R37" s="479">
        <f>+'Member Months'!AC14</f>
        <v>0</v>
      </c>
      <c r="S37" s="479">
        <f>+'Member Months'!AD14</f>
        <v>0</v>
      </c>
      <c r="T37" s="479">
        <f>+'Member Months'!AE14</f>
        <v>0</v>
      </c>
      <c r="U37" s="479">
        <f>+'Member Months'!AF14</f>
        <v>0</v>
      </c>
      <c r="V37" s="479">
        <f>+'Member Months'!AG14</f>
        <v>0</v>
      </c>
      <c r="W37" s="479">
        <f>+'Member Months'!AH14</f>
        <v>0</v>
      </c>
      <c r="X37" s="519">
        <f>+'Member Months'!AI14</f>
        <v>0</v>
      </c>
      <c r="Y37" s="520">
        <f>+'Member Months'!AJ14</f>
        <v>0</v>
      </c>
      <c r="Z37" s="521">
        <f>+'Member Months'!AK14</f>
        <v>0</v>
      </c>
      <c r="AA37" s="522">
        <f>+'Member Months'!AL14</f>
        <v>0</v>
      </c>
      <c r="AB37" s="99">
        <f t="shared" si="0"/>
        <v>5872</v>
      </c>
      <c r="AC37" s="93"/>
    </row>
    <row r="38" spans="1:29" ht="13.5" thickBot="1" x14ac:dyDescent="0.25">
      <c r="A38" s="93"/>
      <c r="B38" s="640">
        <v>43466</v>
      </c>
      <c r="C38" s="641"/>
      <c r="D38" s="515">
        <f>+'Member Months'!P15</f>
        <v>5478</v>
      </c>
      <c r="E38" s="485">
        <f>+'Member Months'!Q15</f>
        <v>93</v>
      </c>
      <c r="F38" s="523">
        <f>+'Member Months'!R15</f>
        <v>180</v>
      </c>
      <c r="G38" s="487">
        <f>+'Member Months'!S15</f>
        <v>101</v>
      </c>
      <c r="H38" s="488">
        <f>+'Member Months'!T15</f>
        <v>37</v>
      </c>
      <c r="I38" s="489">
        <f>+'Member Months'!U15</f>
        <v>-2</v>
      </c>
      <c r="J38" s="490">
        <f>+'Member Months'!V15</f>
        <v>-1</v>
      </c>
      <c r="K38" s="491">
        <f>+'Member Months'!W15</f>
        <v>1</v>
      </c>
      <c r="L38" s="492">
        <f>+'Member Months'!X15</f>
        <v>0</v>
      </c>
      <c r="M38" s="524">
        <f>+'Member Months'!Y15</f>
        <v>0</v>
      </c>
      <c r="N38" s="524">
        <f>+'Member Months'!Z15</f>
        <v>0</v>
      </c>
      <c r="O38" s="477">
        <f>+'Member Months'!AA15</f>
        <v>0</v>
      </c>
      <c r="P38" s="518">
        <f>+'Member Months'!AB15</f>
        <v>0</v>
      </c>
      <c r="Q38" s="525">
        <f>+'Member Months'!AC15</f>
        <v>0</v>
      </c>
      <c r="R38" s="525">
        <f>+'Member Months'!AD15</f>
        <v>0</v>
      </c>
      <c r="S38" s="525">
        <f>+'Member Months'!AE15</f>
        <v>0</v>
      </c>
      <c r="T38" s="479">
        <f>+'Member Months'!AF15</f>
        <v>0</v>
      </c>
      <c r="U38" s="479">
        <f>+'Member Months'!AG15</f>
        <v>0</v>
      </c>
      <c r="V38" s="479">
        <f>+'Member Months'!AH15</f>
        <v>0</v>
      </c>
      <c r="W38" s="526">
        <f>+'Member Months'!AI15</f>
        <v>0</v>
      </c>
      <c r="X38" s="527">
        <f>+'Member Months'!AJ15</f>
        <v>0</v>
      </c>
      <c r="Y38" s="528">
        <f>+'Member Months'!AK15</f>
        <v>0</v>
      </c>
      <c r="Z38" s="528">
        <f>+'Member Months'!AL15</f>
        <v>0</v>
      </c>
      <c r="AA38" s="529">
        <f>+'Member Months'!AM15</f>
        <v>0</v>
      </c>
      <c r="AB38" s="99">
        <f t="shared" si="0"/>
        <v>5887</v>
      </c>
      <c r="AC38" s="93"/>
    </row>
    <row r="39" spans="1:29" ht="13.5" thickBot="1" x14ac:dyDescent="0.25">
      <c r="A39" s="93"/>
      <c r="B39" s="673">
        <v>43497</v>
      </c>
      <c r="C39" s="674"/>
      <c r="D39" s="530">
        <f>+'Member Months'!Q16</f>
        <v>5417</v>
      </c>
      <c r="E39" s="531">
        <f>+'Member Months'!R16</f>
        <v>117</v>
      </c>
      <c r="F39" s="532">
        <f>+'Member Months'!S16</f>
        <v>221</v>
      </c>
      <c r="G39" s="488">
        <f>+'Member Months'!T16</f>
        <v>72</v>
      </c>
      <c r="H39" s="505">
        <f>+'Member Months'!U16</f>
        <v>12</v>
      </c>
      <c r="I39" s="506">
        <f>+'Member Months'!V16</f>
        <v>5</v>
      </c>
      <c r="J39" s="533">
        <f>+'Member Months'!W16</f>
        <v>5</v>
      </c>
      <c r="K39" s="507">
        <f>+'Member Months'!X16</f>
        <v>0</v>
      </c>
      <c r="L39" s="508">
        <f>+'Member Months'!Y16</f>
        <v>0</v>
      </c>
      <c r="M39" s="534">
        <f>+'Member Months'!Z16</f>
        <v>0</v>
      </c>
      <c r="N39" s="477">
        <f>+'Member Months'!AA16</f>
        <v>0</v>
      </c>
      <c r="O39" s="511">
        <f>+'Member Months'!AB16</f>
        <v>0</v>
      </c>
      <c r="P39" s="535">
        <f>+'Member Months'!AC16</f>
        <v>0</v>
      </c>
      <c r="Q39" s="535">
        <f>+'Member Months'!AD16</f>
        <v>0</v>
      </c>
      <c r="R39" s="535">
        <f>+'Member Months'!AE16</f>
        <v>0</v>
      </c>
      <c r="S39" s="512">
        <f>+'Member Months'!AF16</f>
        <v>0</v>
      </c>
      <c r="T39" s="512">
        <f>+'Member Months'!AG16</f>
        <v>0</v>
      </c>
      <c r="U39" s="512">
        <f>+'Member Months'!AH16</f>
        <v>0</v>
      </c>
      <c r="V39" s="496">
        <f>+'Member Months'!AI16</f>
        <v>0</v>
      </c>
      <c r="W39" s="513">
        <f>+'Member Months'!AJ16</f>
        <v>0</v>
      </c>
      <c r="X39" s="536">
        <f>+'Member Months'!AK16</f>
        <v>0</v>
      </c>
      <c r="Y39" s="536">
        <f>+'Member Months'!AL16</f>
        <v>0</v>
      </c>
      <c r="Z39" s="536">
        <f>+'Member Months'!AM16</f>
        <v>0</v>
      </c>
      <c r="AA39" s="514">
        <f>+'Member Months'!AN16</f>
        <v>0</v>
      </c>
      <c r="AB39" s="99">
        <f t="shared" si="0"/>
        <v>5849</v>
      </c>
      <c r="AC39" s="93"/>
    </row>
    <row r="40" spans="1:29" ht="13.5" thickBot="1" x14ac:dyDescent="0.25">
      <c r="A40" s="93"/>
      <c r="B40" s="640">
        <v>43525</v>
      </c>
      <c r="C40" s="675"/>
      <c r="D40" s="537">
        <f>+'Member Months'!R17</f>
        <v>5384</v>
      </c>
      <c r="E40" s="470">
        <f>+'Member Months'!S17</f>
        <v>124</v>
      </c>
      <c r="F40" s="471">
        <f>+'Member Months'!T17</f>
        <v>195</v>
      </c>
      <c r="G40" s="489">
        <f>+'Member Months'!U17</f>
        <v>37</v>
      </c>
      <c r="H40" s="473">
        <f>+'Member Months'!V17</f>
        <v>14</v>
      </c>
      <c r="I40" s="474">
        <f>+'Member Months'!W17</f>
        <v>12</v>
      </c>
      <c r="J40" s="475">
        <f>+'Member Months'!X17</f>
        <v>0</v>
      </c>
      <c r="K40" s="476">
        <f>+'Member Months'!Y17</f>
        <v>0</v>
      </c>
      <c r="L40" s="538">
        <f>+'Member Months'!Z17</f>
        <v>0</v>
      </c>
      <c r="M40" s="539">
        <f>+'Member Months'!AA17</f>
        <v>0</v>
      </c>
      <c r="N40" s="540">
        <f>+'Member Months'!AB17</f>
        <v>0</v>
      </c>
      <c r="O40" s="479">
        <f>+'Member Months'!AC17</f>
        <v>0</v>
      </c>
      <c r="P40" s="479">
        <f>+'Member Months'!AD17</f>
        <v>0</v>
      </c>
      <c r="Q40" s="479">
        <f>+'Member Months'!AE17</f>
        <v>0</v>
      </c>
      <c r="R40" s="479">
        <f>+'Member Months'!AF17</f>
        <v>0</v>
      </c>
      <c r="S40" s="479">
        <f>+'Member Months'!AG17</f>
        <v>0</v>
      </c>
      <c r="T40" s="479">
        <f>+'Member Months'!AH17</f>
        <v>0</v>
      </c>
      <c r="U40" s="496">
        <f>+'Member Months'!AI17</f>
        <v>0</v>
      </c>
      <c r="V40" s="520">
        <f>+'Member Months'!AJ17</f>
        <v>0</v>
      </c>
      <c r="W40" s="521">
        <f>+'Member Months'!AK17</f>
        <v>0</v>
      </c>
      <c r="X40" s="521">
        <f>+'Member Months'!AL17</f>
        <v>0</v>
      </c>
      <c r="Y40" s="521">
        <f>+'Member Months'!AM17</f>
        <v>0</v>
      </c>
      <c r="Z40" s="521">
        <f>+'Member Months'!AN17</f>
        <v>0</v>
      </c>
      <c r="AA40" s="522">
        <f>+'Member Months'!AO17</f>
        <v>0</v>
      </c>
      <c r="AB40" s="99">
        <f t="shared" si="0"/>
        <v>5766</v>
      </c>
      <c r="AC40" s="93"/>
    </row>
    <row r="41" spans="1:29" ht="13.5" thickBot="1" x14ac:dyDescent="0.25">
      <c r="A41" s="93"/>
      <c r="B41" s="640">
        <v>43556</v>
      </c>
      <c r="C41" s="641"/>
      <c r="D41" s="487">
        <f>+'Member Months'!S18</f>
        <v>5433</v>
      </c>
      <c r="E41" s="488">
        <f>+'Member Months'!T18</f>
        <v>131</v>
      </c>
      <c r="F41" s="489">
        <f>+'Member Months'!U18</f>
        <v>118</v>
      </c>
      <c r="G41" s="490">
        <f>+'Member Months'!V18</f>
        <v>50</v>
      </c>
      <c r="H41" s="491">
        <f>+'Member Months'!W18</f>
        <v>19</v>
      </c>
      <c r="I41" s="492">
        <f>+'Member Months'!X18</f>
        <v>0</v>
      </c>
      <c r="J41" s="524">
        <f>+'Member Months'!Y18</f>
        <v>0</v>
      </c>
      <c r="K41" s="524">
        <f>+'Member Months'!Z18</f>
        <v>0</v>
      </c>
      <c r="L41" s="541">
        <f>+'Member Months'!AA18</f>
        <v>0</v>
      </c>
      <c r="M41" s="518">
        <f>+'Member Months'!AB18</f>
        <v>0</v>
      </c>
      <c r="N41" s="525">
        <f>+'Member Months'!AC18</f>
        <v>0</v>
      </c>
      <c r="O41" s="525">
        <f>+'Member Months'!AD18</f>
        <v>0</v>
      </c>
      <c r="P41" s="525">
        <f>+'Member Months'!AE18</f>
        <v>0</v>
      </c>
      <c r="Q41" s="525">
        <f>+'Member Months'!AF18</f>
        <v>0</v>
      </c>
      <c r="R41" s="525">
        <f>+'Member Months'!AG18</f>
        <v>0</v>
      </c>
      <c r="S41" s="479">
        <f>+'Member Months'!AH18</f>
        <v>0</v>
      </c>
      <c r="T41" s="542">
        <f>+'Member Months'!AI18</f>
        <v>0</v>
      </c>
      <c r="U41" s="520">
        <f>+'Member Months'!AJ18</f>
        <v>0</v>
      </c>
      <c r="V41" s="528">
        <f>+'Member Months'!AK18</f>
        <v>0</v>
      </c>
      <c r="W41" s="528">
        <f>+'Member Months'!AL18</f>
        <v>0</v>
      </c>
      <c r="X41" s="528">
        <f>+'Member Months'!AM18</f>
        <v>0</v>
      </c>
      <c r="Y41" s="528">
        <f>+'Member Months'!AN18</f>
        <v>0</v>
      </c>
      <c r="Z41" s="528">
        <f>+'Member Months'!AO18</f>
        <v>0</v>
      </c>
      <c r="AA41" s="529">
        <f>+'Member Months'!AP18</f>
        <v>0</v>
      </c>
      <c r="AB41" s="99">
        <f t="shared" si="0"/>
        <v>5751</v>
      </c>
      <c r="AC41" s="93"/>
    </row>
    <row r="42" spans="1:29" ht="13.5" thickBot="1" x14ac:dyDescent="0.25">
      <c r="A42" s="93"/>
      <c r="B42" s="673">
        <v>43586</v>
      </c>
      <c r="C42" s="674"/>
      <c r="D42" s="543">
        <f>+'Member Months'!T19</f>
        <v>5424</v>
      </c>
      <c r="E42" s="505">
        <f>+'Member Months'!U19</f>
        <v>90</v>
      </c>
      <c r="F42" s="506">
        <f>+'Member Months'!V19</f>
        <v>135</v>
      </c>
      <c r="G42" s="533">
        <f>+'Member Months'!W19</f>
        <v>73</v>
      </c>
      <c r="H42" s="507">
        <f>+'Member Months'!X19</f>
        <v>0</v>
      </c>
      <c r="I42" s="508">
        <f>+'Member Months'!Y19</f>
        <v>0</v>
      </c>
      <c r="J42" s="534">
        <f>+'Member Months'!Z19</f>
        <v>0</v>
      </c>
      <c r="K42" s="510">
        <f>+'Member Months'!AA19</f>
        <v>0</v>
      </c>
      <c r="L42" s="511">
        <f>+'Member Months'!AB19</f>
        <v>0</v>
      </c>
      <c r="M42" s="535">
        <f>+'Member Months'!AC19</f>
        <v>0</v>
      </c>
      <c r="N42" s="535">
        <f>+'Member Months'!AD19</f>
        <v>0</v>
      </c>
      <c r="O42" s="535">
        <f>+'Member Months'!AE19</f>
        <v>0</v>
      </c>
      <c r="P42" s="544">
        <f>+'Member Months'!AF19</f>
        <v>0</v>
      </c>
      <c r="Q42" s="535">
        <f>+'Member Months'!AG19</f>
        <v>0</v>
      </c>
      <c r="R42" s="535">
        <f>+'Member Months'!AH19</f>
        <v>0</v>
      </c>
      <c r="S42" s="545">
        <f>+'Member Months'!AI19</f>
        <v>0</v>
      </c>
      <c r="T42" s="546">
        <f>+'Member Months'!AJ19</f>
        <v>0</v>
      </c>
      <c r="U42" s="536">
        <f>+'Member Months'!AK19</f>
        <v>0</v>
      </c>
      <c r="V42" s="536">
        <f>+'Member Months'!AL19</f>
        <v>0</v>
      </c>
      <c r="W42" s="536">
        <f>+'Member Months'!AM19</f>
        <v>0</v>
      </c>
      <c r="X42" s="536">
        <f>+'Member Months'!AN19</f>
        <v>0</v>
      </c>
      <c r="Y42" s="536">
        <f>+'Member Months'!AO19</f>
        <v>0</v>
      </c>
      <c r="Z42" s="536">
        <f>+'Member Months'!AP19</f>
        <v>0</v>
      </c>
      <c r="AA42" s="514">
        <f>+'Member Months'!AQ19</f>
        <v>0</v>
      </c>
      <c r="AB42" s="99">
        <f t="shared" si="0"/>
        <v>5722</v>
      </c>
      <c r="AC42" s="93"/>
    </row>
    <row r="43" spans="1:29" ht="13.5" thickBot="1" x14ac:dyDescent="0.25">
      <c r="A43" s="93"/>
      <c r="B43" s="640">
        <v>43617</v>
      </c>
      <c r="C43" s="675"/>
      <c r="D43" s="547">
        <f>+'Member Months'!U20</f>
        <v>5402</v>
      </c>
      <c r="E43" s="473">
        <f>+'Member Months'!V20</f>
        <v>90</v>
      </c>
      <c r="F43" s="474">
        <f>+'Member Months'!W20</f>
        <v>152</v>
      </c>
      <c r="G43" s="492">
        <f>+'Member Months'!X20</f>
        <v>0</v>
      </c>
      <c r="H43" s="476">
        <f>+'Member Months'!Y20</f>
        <v>0</v>
      </c>
      <c r="I43" s="548">
        <f>+'Member Months'!Z20</f>
        <v>0</v>
      </c>
      <c r="J43" s="549">
        <f>+'Member Months'!AA20</f>
        <v>0</v>
      </c>
      <c r="K43" s="518">
        <f>+'Member Months'!AB20</f>
        <v>0</v>
      </c>
      <c r="L43" s="479">
        <f>+'Member Months'!AC20</f>
        <v>0</v>
      </c>
      <c r="M43" s="479">
        <f>+'Member Months'!AD20</f>
        <v>0</v>
      </c>
      <c r="N43" s="479">
        <f>+'Member Months'!AE20</f>
        <v>0</v>
      </c>
      <c r="O43" s="479">
        <f>+'Member Months'!AF20</f>
        <v>0</v>
      </c>
      <c r="P43" s="479">
        <f>+'Member Months'!AG20</f>
        <v>0</v>
      </c>
      <c r="Q43" s="479">
        <f>+'Member Months'!AH20</f>
        <v>0</v>
      </c>
      <c r="R43" s="496">
        <f>+'Member Months'!AI20</f>
        <v>0</v>
      </c>
      <c r="S43" s="520">
        <f>+'Member Months'!AJ20</f>
        <v>0</v>
      </c>
      <c r="T43" s="521">
        <f>+'Member Months'!AK20</f>
        <v>0</v>
      </c>
      <c r="U43" s="521">
        <f>+'Member Months'!AL20</f>
        <v>0</v>
      </c>
      <c r="V43" s="521">
        <f>+'Member Months'!AM20</f>
        <v>0</v>
      </c>
      <c r="W43" s="521">
        <f>+'Member Months'!AN20</f>
        <v>0</v>
      </c>
      <c r="X43" s="521">
        <f>+'Member Months'!AO20</f>
        <v>0</v>
      </c>
      <c r="Y43" s="521">
        <f>+'Member Months'!AP20</f>
        <v>0</v>
      </c>
      <c r="Z43" s="521">
        <f>+'Member Months'!AQ20</f>
        <v>0</v>
      </c>
      <c r="AA43" s="522">
        <f>+'Member Months'!AR20</f>
        <v>0</v>
      </c>
      <c r="AB43" s="99">
        <f t="shared" si="0"/>
        <v>5644</v>
      </c>
      <c r="AC43" s="93"/>
    </row>
    <row r="44" spans="1:29" ht="13.5" thickBot="1" x14ac:dyDescent="0.25">
      <c r="A44" s="93"/>
      <c r="B44" s="640">
        <v>43647</v>
      </c>
      <c r="C44" s="641"/>
      <c r="D44" s="490">
        <f>+'Member Months'!V21</f>
        <v>5386</v>
      </c>
      <c r="E44" s="491">
        <f>+'Member Months'!W21</f>
        <v>78</v>
      </c>
      <c r="F44" s="492">
        <f>+'Member Months'!X21</f>
        <v>0</v>
      </c>
      <c r="G44" s="524">
        <f>+'Member Months'!Y21</f>
        <v>0</v>
      </c>
      <c r="H44" s="510">
        <f>+'Member Months'!Z21</f>
        <v>0</v>
      </c>
      <c r="I44" s="494">
        <f>+'Member Months'!AA21</f>
        <v>0</v>
      </c>
      <c r="J44" s="495">
        <f>+'Member Months'!AB21</f>
        <v>0</v>
      </c>
      <c r="K44" s="525">
        <f>+'Member Months'!AC21</f>
        <v>0</v>
      </c>
      <c r="L44" s="525">
        <f>+'Member Months'!AD21</f>
        <v>0</v>
      </c>
      <c r="M44" s="525">
        <f>+'Member Months'!AE21</f>
        <v>0</v>
      </c>
      <c r="N44" s="525">
        <f>+'Member Months'!AF21</f>
        <v>0</v>
      </c>
      <c r="O44" s="525">
        <f>+'Member Months'!AG21</f>
        <v>0</v>
      </c>
      <c r="P44" s="525">
        <f>+'Member Months'!AH21</f>
        <v>0</v>
      </c>
      <c r="Q44" s="550">
        <f>+'Member Months'!AI21</f>
        <v>0</v>
      </c>
      <c r="R44" s="520">
        <f>+'Member Months'!AJ21</f>
        <v>0</v>
      </c>
      <c r="S44" s="528">
        <f>+'Member Months'!AK21</f>
        <v>0</v>
      </c>
      <c r="T44" s="528">
        <f>+'Member Months'!AL21</f>
        <v>0</v>
      </c>
      <c r="U44" s="528">
        <f>+'Member Months'!AM21</f>
        <v>0</v>
      </c>
      <c r="V44" s="528">
        <f>+'Member Months'!AN21</f>
        <v>0</v>
      </c>
      <c r="W44" s="528">
        <f>+'Member Months'!AO21</f>
        <v>0</v>
      </c>
      <c r="X44" s="528">
        <f>+'Member Months'!AP21</f>
        <v>0</v>
      </c>
      <c r="Y44" s="528">
        <f>+'Member Months'!AQ21</f>
        <v>0</v>
      </c>
      <c r="Z44" s="528">
        <f>+'Member Months'!AR21</f>
        <v>0</v>
      </c>
      <c r="AA44" s="529">
        <f>+'Member Months'!AS21</f>
        <v>0</v>
      </c>
      <c r="AB44" s="99">
        <f t="shared" si="0"/>
        <v>5464</v>
      </c>
      <c r="AC44" s="93"/>
    </row>
    <row r="45" spans="1:29" x14ac:dyDescent="0.2">
      <c r="A45" s="93"/>
      <c r="B45" s="642">
        <v>43678</v>
      </c>
      <c r="C45" s="643"/>
      <c r="D45" s="551">
        <f>+'Member Months'!W22</f>
        <v>5389</v>
      </c>
      <c r="E45" s="492">
        <f>+'Member Months'!X22</f>
        <v>0</v>
      </c>
      <c r="F45" s="524">
        <f>+'Member Months'!Y22</f>
        <v>0</v>
      </c>
      <c r="G45" s="552">
        <f>+'Member Months'!Z22</f>
        <v>0</v>
      </c>
      <c r="H45" s="553">
        <f>+'Member Months'!AA22</f>
        <v>0</v>
      </c>
      <c r="I45" s="518">
        <f>+'Member Months'!AB22</f>
        <v>0</v>
      </c>
      <c r="J45" s="525">
        <f>+'Member Months'!AC22</f>
        <v>0</v>
      </c>
      <c r="K45" s="525">
        <f>+'Member Months'!AD22</f>
        <v>0</v>
      </c>
      <c r="L45" s="525">
        <f>+'Member Months'!AE22</f>
        <v>0</v>
      </c>
      <c r="M45" s="554">
        <f>+'Member Months'!AF22</f>
        <v>0</v>
      </c>
      <c r="N45" s="525">
        <f>+'Member Months'!AG22</f>
        <v>0</v>
      </c>
      <c r="O45" s="525">
        <f>+'Member Months'!AH22</f>
        <v>0</v>
      </c>
      <c r="P45" s="555">
        <f>+'Member Months'!AI22</f>
        <v>0</v>
      </c>
      <c r="Q45" s="556">
        <f>+'Member Months'!AJ22</f>
        <v>0</v>
      </c>
      <c r="R45" s="528">
        <f>+'Member Months'!AK22</f>
        <v>0</v>
      </c>
      <c r="S45" s="528">
        <f>+'Member Months'!AL22</f>
        <v>0</v>
      </c>
      <c r="T45" s="528">
        <f>+'Member Months'!AM22</f>
        <v>0</v>
      </c>
      <c r="U45" s="528">
        <f>+'Member Months'!AN22</f>
        <v>0</v>
      </c>
      <c r="V45" s="528">
        <f>+'Member Months'!AO22</f>
        <v>0</v>
      </c>
      <c r="W45" s="528">
        <f>+'Member Months'!AP22</f>
        <v>0</v>
      </c>
      <c r="X45" s="528">
        <f>+'Member Months'!AQ22</f>
        <v>0</v>
      </c>
      <c r="Y45" s="528">
        <f>+'Member Months'!AR22</f>
        <v>0</v>
      </c>
      <c r="Z45" s="528">
        <f>+'Member Months'!AS22</f>
        <v>0</v>
      </c>
      <c r="AA45" s="529">
        <f>+'Member Months'!AT22</f>
        <v>0</v>
      </c>
      <c r="AB45" s="99">
        <f t="shared" si="0"/>
        <v>5389</v>
      </c>
      <c r="AC45" s="93"/>
    </row>
    <row r="46" spans="1:29" ht="6" customHeight="1" x14ac:dyDescent="0.2">
      <c r="A46" s="93"/>
      <c r="B46" s="93"/>
      <c r="C46" s="93"/>
      <c r="D46" s="93"/>
      <c r="E46" s="93"/>
      <c r="F46" s="93"/>
      <c r="G46" s="93"/>
      <c r="H46" s="93"/>
      <c r="I46" s="93"/>
      <c r="J46" s="93"/>
      <c r="K46" s="93"/>
      <c r="L46" s="100"/>
      <c r="M46" s="100"/>
      <c r="N46" s="100"/>
      <c r="O46" s="100"/>
      <c r="P46" s="100"/>
      <c r="Q46" s="100"/>
      <c r="R46" s="100"/>
      <c r="S46" s="100"/>
      <c r="T46" s="100"/>
      <c r="U46" s="100"/>
      <c r="V46" s="100"/>
      <c r="W46" s="100"/>
      <c r="X46" s="100"/>
      <c r="Y46" s="100"/>
      <c r="Z46" s="100"/>
      <c r="AA46" s="100"/>
      <c r="AB46" s="100"/>
      <c r="AC46" s="93"/>
    </row>
    <row r="47" spans="1:29" ht="24" customHeight="1" x14ac:dyDescent="0.2">
      <c r="A47" s="93"/>
      <c r="B47" s="682" t="s">
        <v>1071</v>
      </c>
      <c r="C47" s="682"/>
      <c r="D47" s="679" t="s">
        <v>1</v>
      </c>
      <c r="E47" s="679"/>
      <c r="F47" s="679" t="s">
        <v>44</v>
      </c>
      <c r="G47" s="679"/>
      <c r="H47" s="679"/>
      <c r="I47" s="679"/>
      <c r="J47" s="679" t="s">
        <v>45</v>
      </c>
      <c r="K47" s="679"/>
      <c r="L47" s="679"/>
      <c r="M47" s="679"/>
      <c r="N47" s="679" t="s">
        <v>46</v>
      </c>
      <c r="O47" s="101"/>
      <c r="P47" s="680" t="s">
        <v>2279</v>
      </c>
      <c r="Q47" s="680"/>
      <c r="R47" s="680"/>
      <c r="S47" s="680"/>
      <c r="T47" s="680"/>
      <c r="U47" s="680"/>
      <c r="V47" s="102"/>
      <c r="W47" s="654" t="s">
        <v>818</v>
      </c>
      <c r="X47" s="654"/>
      <c r="Y47" s="654" t="s">
        <v>819</v>
      </c>
      <c r="Z47" s="654"/>
      <c r="AA47" s="654" t="s">
        <v>820</v>
      </c>
      <c r="AB47" s="654"/>
      <c r="AC47" s="93"/>
    </row>
    <row r="48" spans="1:29" ht="15.75" customHeight="1" x14ac:dyDescent="0.2">
      <c r="A48" s="93"/>
      <c r="B48" s="682"/>
      <c r="C48" s="682"/>
      <c r="D48" s="679"/>
      <c r="E48" s="679"/>
      <c r="F48" s="103" t="s">
        <v>869</v>
      </c>
      <c r="G48" s="103" t="s">
        <v>834</v>
      </c>
      <c r="H48" s="103" t="s">
        <v>835</v>
      </c>
      <c r="I48" s="104" t="s">
        <v>836</v>
      </c>
      <c r="J48" s="103" t="s">
        <v>869</v>
      </c>
      <c r="K48" s="103" t="s">
        <v>834</v>
      </c>
      <c r="L48" s="103" t="s">
        <v>835</v>
      </c>
      <c r="M48" s="104" t="s">
        <v>836</v>
      </c>
      <c r="N48" s="679"/>
      <c r="O48" s="101"/>
      <c r="P48" s="680"/>
      <c r="Q48" s="680"/>
      <c r="R48" s="680"/>
      <c r="S48" s="680"/>
      <c r="T48" s="680"/>
      <c r="U48" s="680"/>
      <c r="V48" s="102"/>
      <c r="W48" s="691" t="s">
        <v>2</v>
      </c>
      <c r="X48" s="691" t="s">
        <v>2</v>
      </c>
      <c r="Y48" s="692" t="s">
        <v>814</v>
      </c>
      <c r="Z48" s="692"/>
      <c r="AA48" s="692" t="s">
        <v>815</v>
      </c>
      <c r="AB48" s="692"/>
      <c r="AC48" s="105"/>
    </row>
    <row r="49" spans="1:29" x14ac:dyDescent="0.2">
      <c r="A49" s="93"/>
      <c r="B49" s="640">
        <v>43344</v>
      </c>
      <c r="C49" s="641"/>
      <c r="D49" s="649">
        <f>+INDEX(FY2019_ALL_Targets!CC:CC,MATCH('QIPP Scorecard'!$D$10,FY2019_ALL_Targets!$A:$A,0))</f>
        <v>5.66</v>
      </c>
      <c r="E49" s="650"/>
      <c r="F49" s="647">
        <f>+INDEX(FY2019_ALL_Targets!CO:CO,MATCH('QIPP Scorecard'!$D$10,FY2019_ALL_Targets!$A:$A,0))</f>
        <v>0</v>
      </c>
      <c r="G49" s="647">
        <f>+INDEX(FY2019_ALL_Targets!CP:CP,MATCH('QIPP Scorecard'!$D$10,FY2019_ALL_Targets!$A:$A,0))</f>
        <v>0.38</v>
      </c>
      <c r="H49" s="647">
        <f>+INDEX(FY2019_ALL_Targets!CQ:CQ,MATCH('QIPP Scorecard'!$D$10,FY2019_ALL_Targets!$A:$A,0))</f>
        <v>0.38</v>
      </c>
      <c r="I49" s="647">
        <f>+INDEX(FY2019_ALL_Targets!CR:CR,MATCH('QIPP Scorecard'!$D$10,FY2019_ALL_Targets!$A:$A,0))</f>
        <v>0.38</v>
      </c>
      <c r="J49" s="647">
        <f>+INDEX(FY2019_ALL_Targets!DE:DE,MATCH('QIPP Scorecard'!$D$10,FY2019_ALL_Targets!$A:$A,0))</f>
        <v>0</v>
      </c>
      <c r="K49" s="647">
        <f>+INDEX(FY2019_ALL_Targets!DF:DF,MATCH('QIPP Scorecard'!$D$10,FY2019_ALL_Targets!$A:$A,0))</f>
        <v>0.71</v>
      </c>
      <c r="L49" s="647">
        <f>+INDEX(FY2019_ALL_Targets!DG:DG,MATCH('QIPP Scorecard'!$D$10,FY2019_ALL_Targets!$A:$A,0))</f>
        <v>0.71</v>
      </c>
      <c r="M49" s="647">
        <f>+INDEX(FY2019_ALL_Targets!DH:DH,MATCH('QIPP Scorecard'!$D$10,FY2019_ALL_Targets!$A:$A,0))</f>
        <v>0.71</v>
      </c>
      <c r="N49" s="665">
        <f>+INDEX(FY2019_ALL_Targets!DU:DU,MATCH('QIPP Scorecard'!$D$10,FY2019_ALL_Targets!$A:$A,0))</f>
        <v>0.9</v>
      </c>
      <c r="O49" s="101"/>
      <c r="P49" s="680"/>
      <c r="Q49" s="680"/>
      <c r="R49" s="680"/>
      <c r="S49" s="680"/>
      <c r="T49" s="680"/>
      <c r="U49" s="680"/>
      <c r="V49" s="102"/>
      <c r="W49" s="681" t="s">
        <v>3</v>
      </c>
      <c r="X49" s="681"/>
      <c r="Y49" s="669" t="s">
        <v>816</v>
      </c>
      <c r="Z49" s="669"/>
      <c r="AA49" s="669" t="s">
        <v>1283</v>
      </c>
      <c r="AB49" s="669"/>
      <c r="AC49" s="105"/>
    </row>
    <row r="50" spans="1:29" x14ac:dyDescent="0.2">
      <c r="A50" s="93"/>
      <c r="B50" s="640">
        <v>43374</v>
      </c>
      <c r="C50" s="641"/>
      <c r="D50" s="651">
        <f>+INDEX(FY2019_ALL_Targets!CD:CD,MATCH('QIPP Scorecard'!$D$10,FY2019_ALL_Targets!$A:$A,0))</f>
        <v>5.66</v>
      </c>
      <c r="E50" s="652"/>
      <c r="F50" s="647"/>
      <c r="G50" s="647"/>
      <c r="H50" s="647"/>
      <c r="I50" s="647"/>
      <c r="J50" s="647"/>
      <c r="K50" s="647"/>
      <c r="L50" s="647"/>
      <c r="M50" s="647"/>
      <c r="N50" s="665"/>
      <c r="O50" s="101"/>
      <c r="P50" s="680"/>
      <c r="Q50" s="680"/>
      <c r="R50" s="680"/>
      <c r="S50" s="680"/>
      <c r="T50" s="680"/>
      <c r="U50" s="680"/>
      <c r="V50" s="102"/>
      <c r="W50" s="670" t="s">
        <v>4</v>
      </c>
      <c r="X50" s="670"/>
      <c r="Y50" s="660" t="s">
        <v>1284</v>
      </c>
      <c r="Z50" s="660"/>
      <c r="AA50" s="660" t="s">
        <v>1258</v>
      </c>
      <c r="AB50" s="660"/>
      <c r="AC50" s="105"/>
    </row>
    <row r="51" spans="1:29" x14ac:dyDescent="0.2">
      <c r="A51" s="93"/>
      <c r="B51" s="640">
        <v>43405</v>
      </c>
      <c r="C51" s="641"/>
      <c r="D51" s="651">
        <f>+INDEX(FY2019_ALL_Targets!CE:CE,MATCH('QIPP Scorecard'!$D$10,FY2019_ALL_Targets!$A:$A,0))</f>
        <v>5.66</v>
      </c>
      <c r="E51" s="652"/>
      <c r="F51" s="648"/>
      <c r="G51" s="648"/>
      <c r="H51" s="648"/>
      <c r="I51" s="648"/>
      <c r="J51" s="648"/>
      <c r="K51" s="648"/>
      <c r="L51" s="648"/>
      <c r="M51" s="648"/>
      <c r="N51" s="666"/>
      <c r="O51" s="101"/>
      <c r="P51" s="680"/>
      <c r="Q51" s="680"/>
      <c r="R51" s="680"/>
      <c r="S51" s="680"/>
      <c r="T51" s="680"/>
      <c r="U51" s="680"/>
      <c r="V51" s="102"/>
      <c r="W51" s="663" t="s">
        <v>5</v>
      </c>
      <c r="X51" s="663"/>
      <c r="Y51" s="661" t="s">
        <v>1259</v>
      </c>
      <c r="Z51" s="661"/>
      <c r="AA51" s="661" t="s">
        <v>14860</v>
      </c>
      <c r="AB51" s="661"/>
      <c r="AC51" s="105"/>
    </row>
    <row r="52" spans="1:29" x14ac:dyDescent="0.2">
      <c r="A52" s="93"/>
      <c r="B52" s="640">
        <v>43435</v>
      </c>
      <c r="C52" s="641"/>
      <c r="D52" s="651">
        <f>+INDEX(FY2019_ALL_Targets!CF:CF,MATCH('QIPP Scorecard'!$D$10,FY2019_ALL_Targets!$A:$A,0))</f>
        <v>5.66</v>
      </c>
      <c r="E52" s="652"/>
      <c r="F52" s="646">
        <f>+INDEX(FY2019_ALL_Targets!CS:CS,MATCH('QIPP Scorecard'!$D$10,FY2019_ALL_Targets!$A:$A,0))</f>
        <v>0.38</v>
      </c>
      <c r="G52" s="646">
        <f>+INDEX(FY2019_ALL_Targets!CT:CT,MATCH('QIPP Scorecard'!$D$10,FY2019_ALL_Targets!$A:$A,0))</f>
        <v>0</v>
      </c>
      <c r="H52" s="646">
        <f>+INDEX(FY2019_ALL_Targets!CU:CU,MATCH('QIPP Scorecard'!$D$10,FY2019_ALL_Targets!$A:$A,0))</f>
        <v>0.38</v>
      </c>
      <c r="I52" s="646">
        <f>+INDEX(FY2019_ALL_Targets!CV:CV,MATCH('QIPP Scorecard'!$D$10,FY2019_ALL_Targets!$A:$A,0))</f>
        <v>0.38</v>
      </c>
      <c r="J52" s="646">
        <f>+INDEX(FY2019_ALL_Targets!DI:DI,MATCH('QIPP Scorecard'!$D$10,FY2019_ALL_Targets!$A:$A,0))</f>
        <v>0.71</v>
      </c>
      <c r="K52" s="646">
        <f>+INDEX(FY2019_ALL_Targets!DJ:DJ,MATCH('QIPP Scorecard'!$D$10,FY2019_ALL_Targets!$A:$A,0))</f>
        <v>0</v>
      </c>
      <c r="L52" s="646">
        <f>+INDEX(FY2019_ALL_Targets!DK:DK,MATCH('QIPP Scorecard'!$D$10,FY2019_ALL_Targets!$A:$A,0))</f>
        <v>0.71</v>
      </c>
      <c r="M52" s="646">
        <f>+INDEX(FY2019_ALL_Targets!DL:DL,MATCH('QIPP Scorecard'!$D$10,FY2019_ALL_Targets!$A:$A,0))</f>
        <v>0.71</v>
      </c>
      <c r="N52" s="664">
        <f>+INDEX(FY2019_ALL_Targets!DV:DV,MATCH('QIPP Scorecard'!$D$10,FY2019_ALL_Targets!$A:$A,0))</f>
        <v>1.01</v>
      </c>
      <c r="O52" s="101"/>
      <c r="P52" s="680"/>
      <c r="Q52" s="680"/>
      <c r="R52" s="680"/>
      <c r="S52" s="680"/>
      <c r="T52" s="680"/>
      <c r="U52" s="680"/>
      <c r="V52" s="102"/>
      <c r="W52" s="659" t="s">
        <v>811</v>
      </c>
      <c r="X52" s="659"/>
      <c r="Y52" s="662" t="s">
        <v>1278</v>
      </c>
      <c r="Z52" s="662"/>
      <c r="AA52" s="662" t="s">
        <v>1281</v>
      </c>
      <c r="AB52" s="662"/>
      <c r="AC52" s="105"/>
    </row>
    <row r="53" spans="1:29" x14ac:dyDescent="0.2">
      <c r="A53" s="93"/>
      <c r="B53" s="640">
        <v>43466</v>
      </c>
      <c r="C53" s="641"/>
      <c r="D53" s="651">
        <f>+INDEX(FY2019_ALL_Targets!CG:CG,MATCH('QIPP Scorecard'!$D$10,FY2019_ALL_Targets!$A:$A,0))</f>
        <v>5.66</v>
      </c>
      <c r="E53" s="652"/>
      <c r="F53" s="647"/>
      <c r="G53" s="647"/>
      <c r="H53" s="647"/>
      <c r="I53" s="647"/>
      <c r="J53" s="647"/>
      <c r="K53" s="647"/>
      <c r="L53" s="647"/>
      <c r="M53" s="647"/>
      <c r="N53" s="665"/>
      <c r="O53" s="101"/>
      <c r="P53" s="680"/>
      <c r="Q53" s="680"/>
      <c r="R53" s="680"/>
      <c r="S53" s="680"/>
      <c r="T53" s="680"/>
      <c r="U53" s="680"/>
      <c r="V53" s="102"/>
      <c r="W53" s="667" t="s">
        <v>813</v>
      </c>
      <c r="X53" s="667"/>
      <c r="Y53" s="668" t="s">
        <v>1287</v>
      </c>
      <c r="Z53" s="668"/>
      <c r="AA53" s="668" t="s">
        <v>14861</v>
      </c>
      <c r="AB53" s="668"/>
      <c r="AC53" s="105"/>
    </row>
    <row r="54" spans="1:29" x14ac:dyDescent="0.2">
      <c r="A54" s="93"/>
      <c r="B54" s="640">
        <v>43497</v>
      </c>
      <c r="C54" s="641"/>
      <c r="D54" s="651">
        <f>+INDEX(FY2019_ALL_Targets!CH:CH,MATCH('QIPP Scorecard'!$D$10,FY2019_ALL_Targets!$A:$A,0))</f>
        <v>5.66</v>
      </c>
      <c r="E54" s="652"/>
      <c r="F54" s="648"/>
      <c r="G54" s="648"/>
      <c r="H54" s="648"/>
      <c r="I54" s="648"/>
      <c r="J54" s="648"/>
      <c r="K54" s="648"/>
      <c r="L54" s="648"/>
      <c r="M54" s="648"/>
      <c r="N54" s="666"/>
      <c r="O54" s="101"/>
      <c r="P54" s="680"/>
      <c r="Q54" s="680"/>
      <c r="R54" s="680"/>
      <c r="S54" s="680"/>
      <c r="T54" s="680"/>
      <c r="U54" s="680"/>
      <c r="V54" s="102"/>
      <c r="W54" s="657" t="s">
        <v>812</v>
      </c>
      <c r="X54" s="657"/>
      <c r="Y54" s="658" t="s">
        <v>14862</v>
      </c>
      <c r="Z54" s="658"/>
      <c r="AA54" s="658" t="s">
        <v>14863</v>
      </c>
      <c r="AB54" s="658"/>
      <c r="AC54" s="105"/>
    </row>
    <row r="55" spans="1:29" x14ac:dyDescent="0.2">
      <c r="A55" s="93"/>
      <c r="B55" s="640">
        <v>43525</v>
      </c>
      <c r="C55" s="641"/>
      <c r="D55" s="651">
        <f>+INDEX(FY2019_ALL_Targets!CI:CI,MATCH('QIPP Scorecard'!$D$10,FY2019_ALL_Targets!$A:$A,0))</f>
        <v>5.5</v>
      </c>
      <c r="E55" s="652"/>
      <c r="F55" s="646">
        <f>+INDEX(FY2019_ALL_Targets!CW:CW,MATCH('QIPP Scorecard'!$D$10,FY2019_ALL_Targets!$A:$A,0))</f>
        <v>0.37</v>
      </c>
      <c r="G55" s="646">
        <f>+INDEX(FY2019_ALL_Targets!CX:CX,MATCH('QIPP Scorecard'!$D$10,FY2019_ALL_Targets!$A:$A,0))</f>
        <v>0.37</v>
      </c>
      <c r="H55" s="646">
        <f>+INDEX(FY2019_ALL_Targets!CY:CY,MATCH('QIPP Scorecard'!$D$10,FY2019_ALL_Targets!$A:$A,0))</f>
        <v>0.37</v>
      </c>
      <c r="I55" s="646">
        <f>+INDEX(FY2019_ALL_Targets!CZ:CZ,MATCH('QIPP Scorecard'!$D$10,FY2019_ALL_Targets!$A:$A,0))</f>
        <v>0.37</v>
      </c>
      <c r="J55" s="646">
        <f>+INDEX(FY2019_ALL_Targets!DM:DM,MATCH('QIPP Scorecard'!$D$10,FY2019_ALL_Targets!$A:$A,0))</f>
        <v>0.69</v>
      </c>
      <c r="K55" s="646">
        <f>+INDEX(FY2019_ALL_Targets!DN:DN,MATCH('QIPP Scorecard'!$D$10,FY2019_ALL_Targets!$A:$A,0))</f>
        <v>0.69</v>
      </c>
      <c r="L55" s="646">
        <f>+INDEX(FY2019_ALL_Targets!DO:DO,MATCH('QIPP Scorecard'!$D$10,FY2019_ALL_Targets!$A:$A,0))</f>
        <v>0.69</v>
      </c>
      <c r="M55" s="646">
        <f>+INDEX(FY2019_ALL_Targets!DP:DP,MATCH('QIPP Scorecard'!$D$10,FY2019_ALL_Targets!$A:$A,0))</f>
        <v>0.69</v>
      </c>
      <c r="N55" s="664">
        <f>+INDEX(FY2019_ALL_Targets!DW:DW,MATCH('QIPP Scorecard'!$D$10,FY2019_ALL_Targets!$A:$A,0))</f>
        <v>1.18</v>
      </c>
      <c r="O55" s="101"/>
      <c r="P55" s="680"/>
      <c r="Q55" s="680"/>
      <c r="R55" s="680"/>
      <c r="S55" s="680"/>
      <c r="T55" s="680"/>
      <c r="U55" s="680"/>
      <c r="V55" s="101"/>
      <c r="W55" s="93"/>
      <c r="X55" s="93"/>
      <c r="Y55" s="93"/>
      <c r="Z55" s="93"/>
      <c r="AA55" s="93"/>
      <c r="AB55" s="93"/>
      <c r="AC55" s="93"/>
    </row>
    <row r="56" spans="1:29" x14ac:dyDescent="0.2">
      <c r="A56" s="93"/>
      <c r="B56" s="640">
        <v>43556</v>
      </c>
      <c r="C56" s="641"/>
      <c r="D56" s="651">
        <f>+INDEX(FY2019_ALL_Targets!CJ:CJ,MATCH('QIPP Scorecard'!$D$10,FY2019_ALL_Targets!$A:$A,0))</f>
        <v>5.48</v>
      </c>
      <c r="E56" s="652"/>
      <c r="F56" s="647"/>
      <c r="G56" s="647"/>
      <c r="H56" s="647"/>
      <c r="I56" s="647"/>
      <c r="J56" s="647"/>
      <c r="K56" s="647"/>
      <c r="L56" s="647"/>
      <c r="M56" s="647"/>
      <c r="N56" s="665"/>
      <c r="O56" s="101"/>
      <c r="P56" s="680"/>
      <c r="Q56" s="680"/>
      <c r="R56" s="680"/>
      <c r="S56" s="680"/>
      <c r="T56" s="680"/>
      <c r="U56" s="680"/>
      <c r="V56" s="101"/>
      <c r="W56" s="93"/>
      <c r="X56" s="93"/>
      <c r="Y56" s="93"/>
      <c r="Z56" s="93"/>
      <c r="AA56" s="93"/>
      <c r="AB56" s="93"/>
      <c r="AC56" s="93"/>
    </row>
    <row r="57" spans="1:29" x14ac:dyDescent="0.2">
      <c r="A57" s="93"/>
      <c r="B57" s="640">
        <v>43586</v>
      </c>
      <c r="C57" s="641"/>
      <c r="D57" s="651">
        <f>+INDEX(FY2019_ALL_Targets!CK:CK,MATCH('QIPP Scorecard'!$D$10,FY2019_ALL_Targets!$A:$A,0))</f>
        <v>5.48</v>
      </c>
      <c r="E57" s="652"/>
      <c r="F57" s="648"/>
      <c r="G57" s="648"/>
      <c r="H57" s="648"/>
      <c r="I57" s="648"/>
      <c r="J57" s="648"/>
      <c r="K57" s="648"/>
      <c r="L57" s="648"/>
      <c r="M57" s="648"/>
      <c r="N57" s="666"/>
      <c r="O57" s="101"/>
      <c r="P57" s="680"/>
      <c r="Q57" s="680"/>
      <c r="R57" s="680"/>
      <c r="S57" s="680"/>
      <c r="T57" s="680"/>
      <c r="U57" s="680"/>
      <c r="V57" s="101"/>
      <c r="W57" s="93"/>
      <c r="X57" s="93"/>
      <c r="Y57" s="93"/>
      <c r="Z57" s="93"/>
      <c r="AA57" s="93"/>
      <c r="AB57" s="93"/>
      <c r="AC57" s="93"/>
    </row>
    <row r="58" spans="1:29" x14ac:dyDescent="0.2">
      <c r="A58" s="93"/>
      <c r="B58" s="640">
        <v>43617</v>
      </c>
      <c r="C58" s="641"/>
      <c r="D58" s="651">
        <f>+INDEX(FY2019_ALL_Targets!CL:CL,MATCH('QIPP Scorecard'!$D$10,FY2019_ALL_Targets!$A:$A,0))</f>
        <v>5.48</v>
      </c>
      <c r="E58" s="652"/>
      <c r="F58" s="646">
        <f>+INDEX(FY2019_ALL_Targets!DA:DA,MATCH('QIPP Scorecard'!$D$10,FY2019_ALL_Targets!$A:$A,0))</f>
        <v>0.37</v>
      </c>
      <c r="G58" s="646">
        <f>+INDEX(FY2019_ALL_Targets!DB:DB,MATCH('QIPP Scorecard'!$D$10,FY2019_ALL_Targets!$A:$A,0))</f>
        <v>0.37</v>
      </c>
      <c r="H58" s="646">
        <f>+INDEX(FY2019_ALL_Targets!DC:DC,MATCH('QIPP Scorecard'!$D$10,FY2019_ALL_Targets!$A:$A,0))</f>
        <v>0.37</v>
      </c>
      <c r="I58" s="646">
        <f>+INDEX(FY2019_ALL_Targets!DD:DD,MATCH('QIPP Scorecard'!$D$10,FY2019_ALL_Targets!$A:$A,0))</f>
        <v>0.37</v>
      </c>
      <c r="J58" s="646">
        <f>+INDEX(FY2019_ALL_Targets!DQ:DQ,MATCH('QIPP Scorecard'!$D$10,FY2019_ALL_Targets!$A:$A,0))</f>
        <v>0.69</v>
      </c>
      <c r="K58" s="646">
        <f>+INDEX(FY2019_ALL_Targets!DR:DR,MATCH('QIPP Scorecard'!$D$10,FY2019_ALL_Targets!$A:$A,0))</f>
        <v>0.69</v>
      </c>
      <c r="L58" s="646">
        <f>+INDEX(FY2019_ALL_Targets!DS:DS,MATCH('QIPP Scorecard'!$D$10,FY2019_ALL_Targets!$A:$A,0))</f>
        <v>0.69</v>
      </c>
      <c r="M58" s="646">
        <f>+INDEX(FY2019_ALL_Targets!DT:DT,MATCH('QIPP Scorecard'!$D$10,FY2019_ALL_Targets!$A:$A,0))</f>
        <v>0.69</v>
      </c>
      <c r="N58" s="664">
        <f>+INDEX(FY2019_ALL_Targets!DX:DX,MATCH('QIPP Scorecard'!$D$10,FY2019_ALL_Targets!$A:$A,0))</f>
        <v>1.1599999999999999</v>
      </c>
      <c r="O58" s="101"/>
      <c r="P58" s="680"/>
      <c r="Q58" s="680"/>
      <c r="R58" s="680"/>
      <c r="S58" s="680"/>
      <c r="T58" s="680"/>
      <c r="U58" s="680"/>
      <c r="V58" s="101"/>
      <c r="W58" s="93"/>
      <c r="X58" s="93"/>
      <c r="Y58" s="93"/>
      <c r="Z58" s="93"/>
      <c r="AA58" s="93"/>
      <c r="AB58" s="93"/>
      <c r="AC58" s="93"/>
    </row>
    <row r="59" spans="1:29" x14ac:dyDescent="0.2">
      <c r="A59" s="93"/>
      <c r="B59" s="640">
        <v>43647</v>
      </c>
      <c r="C59" s="641"/>
      <c r="D59" s="651">
        <f>+INDEX(FY2019_ALL_Targets!CM:CM,MATCH('QIPP Scorecard'!$D$10,FY2019_ALL_Targets!$A:$A,0))</f>
        <v>5.48</v>
      </c>
      <c r="E59" s="652"/>
      <c r="F59" s="647"/>
      <c r="G59" s="647"/>
      <c r="H59" s="647"/>
      <c r="I59" s="647"/>
      <c r="J59" s="647"/>
      <c r="K59" s="647"/>
      <c r="L59" s="647"/>
      <c r="M59" s="647"/>
      <c r="N59" s="665"/>
      <c r="O59" s="101"/>
      <c r="P59" s="680"/>
      <c r="Q59" s="680"/>
      <c r="R59" s="680"/>
      <c r="S59" s="680"/>
      <c r="T59" s="680"/>
      <c r="U59" s="680"/>
      <c r="V59" s="101"/>
      <c r="W59" s="93"/>
      <c r="X59" s="93"/>
      <c r="Y59" s="93"/>
      <c r="Z59" s="93"/>
      <c r="AA59" s="93"/>
      <c r="AB59" s="93"/>
      <c r="AC59" s="93"/>
    </row>
    <row r="60" spans="1:29" x14ac:dyDescent="0.2">
      <c r="A60" s="93"/>
      <c r="B60" s="642">
        <v>43678</v>
      </c>
      <c r="C60" s="643"/>
      <c r="D60" s="651">
        <f>+INDEX(FY2019_ALL_Targets!CN:CN,MATCH('QIPP Scorecard'!$D$10,FY2019_ALL_Targets!$A:$A,0))</f>
        <v>5.48</v>
      </c>
      <c r="E60" s="652"/>
      <c r="F60" s="648"/>
      <c r="G60" s="648"/>
      <c r="H60" s="648"/>
      <c r="I60" s="648"/>
      <c r="J60" s="648"/>
      <c r="K60" s="648"/>
      <c r="L60" s="648"/>
      <c r="M60" s="648"/>
      <c r="N60" s="666"/>
      <c r="O60" s="101"/>
      <c r="P60" s="680"/>
      <c r="Q60" s="680"/>
      <c r="R60" s="680"/>
      <c r="S60" s="680"/>
      <c r="T60" s="680"/>
      <c r="U60" s="680"/>
      <c r="V60" s="101"/>
      <c r="W60" s="93"/>
      <c r="X60" s="93"/>
      <c r="Y60" s="93"/>
      <c r="Z60" s="93"/>
      <c r="AA60" s="93"/>
      <c r="AB60" s="93"/>
      <c r="AC60" s="93"/>
    </row>
    <row r="61" spans="1:29" ht="8.25" customHeight="1" x14ac:dyDescent="0.2">
      <c r="A61" s="93"/>
      <c r="B61" s="93"/>
      <c r="C61" s="93"/>
      <c r="D61" s="93"/>
      <c r="E61" s="93"/>
      <c r="F61" s="93"/>
      <c r="G61" s="93"/>
      <c r="H61" s="93"/>
      <c r="I61" s="93"/>
      <c r="J61" s="106"/>
      <c r="K61" s="107"/>
      <c r="L61" s="100"/>
      <c r="M61" s="100"/>
      <c r="N61" s="100"/>
      <c r="O61" s="100"/>
      <c r="P61" s="100"/>
      <c r="Q61" s="100"/>
      <c r="R61" s="100"/>
      <c r="S61" s="100"/>
      <c r="T61" s="100"/>
      <c r="U61" s="100"/>
      <c r="V61" s="100"/>
      <c r="W61" s="100"/>
      <c r="X61" s="100"/>
      <c r="Y61" s="100"/>
      <c r="Z61" s="100"/>
      <c r="AA61" s="100"/>
      <c r="AB61" s="100"/>
      <c r="AC61" s="93"/>
    </row>
  </sheetData>
  <sheetProtection sheet="1" formatCells="0" formatColumns="0" formatRows="0" insertColumns="0" insertRows="0" insertHyperlinks="0" deleteColumns="0" deleteRows="0" autoFilter="0" pivotTables="0"/>
  <dataConsolidate/>
  <mergeCells count="217">
    <mergeCell ref="AA7:AB7"/>
    <mergeCell ref="AA9:AB9"/>
    <mergeCell ref="AA10:AB10"/>
    <mergeCell ref="AA11:AB11"/>
    <mergeCell ref="Y9:Z9"/>
    <mergeCell ref="Y10:Z10"/>
    <mergeCell ref="Y11:Z11"/>
    <mergeCell ref="W48:X48"/>
    <mergeCell ref="Y48:Z48"/>
    <mergeCell ref="AA48:AB48"/>
    <mergeCell ref="Y8:Z8"/>
    <mergeCell ref="AA8:AB8"/>
    <mergeCell ref="W25:X25"/>
    <mergeCell ref="AA26:AB26"/>
    <mergeCell ref="Y47:Z47"/>
    <mergeCell ref="W26:X26"/>
    <mergeCell ref="AA25:AB25"/>
    <mergeCell ref="T26:U26"/>
    <mergeCell ref="W28:X28"/>
    <mergeCell ref="B45:C45"/>
    <mergeCell ref="I24:J24"/>
    <mergeCell ref="N55:N57"/>
    <mergeCell ref="N58:N60"/>
    <mergeCell ref="N47:N48"/>
    <mergeCell ref="P47:U60"/>
    <mergeCell ref="W49:X49"/>
    <mergeCell ref="B41:C41"/>
    <mergeCell ref="B42:C42"/>
    <mergeCell ref="M49:M51"/>
    <mergeCell ref="N49:N51"/>
    <mergeCell ref="H49:H51"/>
    <mergeCell ref="I49:I51"/>
    <mergeCell ref="D47:E48"/>
    <mergeCell ref="B49:C49"/>
    <mergeCell ref="J49:J51"/>
    <mergeCell ref="B47:C48"/>
    <mergeCell ref="F47:I47"/>
    <mergeCell ref="J47:M47"/>
    <mergeCell ref="B50:C50"/>
    <mergeCell ref="AA49:AB49"/>
    <mergeCell ref="W50:X50"/>
    <mergeCell ref="M24:N24"/>
    <mergeCell ref="AA53:AB53"/>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B43:C43"/>
    <mergeCell ref="B44:C44"/>
    <mergeCell ref="B39:C39"/>
    <mergeCell ref="B40:C40"/>
    <mergeCell ref="B29:C29"/>
    <mergeCell ref="D60:E60"/>
    <mergeCell ref="K52:K54"/>
    <mergeCell ref="W54:X54"/>
    <mergeCell ref="Y54:Z54"/>
    <mergeCell ref="L52:L54"/>
    <mergeCell ref="AA54:AB54"/>
    <mergeCell ref="W52:X52"/>
    <mergeCell ref="AA50:AB50"/>
    <mergeCell ref="AA51:AB51"/>
    <mergeCell ref="AA52:AB52"/>
    <mergeCell ref="Y52:Z52"/>
    <mergeCell ref="Y50:Z50"/>
    <mergeCell ref="W51:X51"/>
    <mergeCell ref="Y51:Z51"/>
    <mergeCell ref="N52:N54"/>
    <mergeCell ref="W53:X53"/>
    <mergeCell ref="Y53:Z53"/>
    <mergeCell ref="K49:K51"/>
    <mergeCell ref="L49:L51"/>
    <mergeCell ref="I52:I54"/>
    <mergeCell ref="G52:G54"/>
    <mergeCell ref="H52:H54"/>
    <mergeCell ref="D55:E55"/>
    <mergeCell ref="Y49:Z49"/>
    <mergeCell ref="D57:E57"/>
    <mergeCell ref="D58:E58"/>
    <mergeCell ref="D52:E52"/>
    <mergeCell ref="D53:E53"/>
    <mergeCell ref="W29:X29"/>
    <mergeCell ref="W47:X47"/>
    <mergeCell ref="P29:Q29"/>
    <mergeCell ref="I29:J29"/>
    <mergeCell ref="F55:F57"/>
    <mergeCell ref="B58:C58"/>
    <mergeCell ref="D49:E49"/>
    <mergeCell ref="D50:E50"/>
    <mergeCell ref="D51:E51"/>
    <mergeCell ref="G49:G51"/>
    <mergeCell ref="J58:J60"/>
    <mergeCell ref="K58:K60"/>
    <mergeCell ref="L58:L60"/>
    <mergeCell ref="M58:M60"/>
    <mergeCell ref="M52:M54"/>
    <mergeCell ref="J55:J57"/>
    <mergeCell ref="K55:K57"/>
    <mergeCell ref="L55:L57"/>
    <mergeCell ref="M55:M57"/>
    <mergeCell ref="D54:E54"/>
    <mergeCell ref="F58:F60"/>
    <mergeCell ref="D59:E59"/>
    <mergeCell ref="G55:G57"/>
    <mergeCell ref="H55:H57"/>
    <mergeCell ref="I55:I57"/>
    <mergeCell ref="G58:G60"/>
    <mergeCell ref="H58:H60"/>
    <mergeCell ref="I58:I60"/>
    <mergeCell ref="D56:E56"/>
    <mergeCell ref="P28:Q28"/>
    <mergeCell ref="B28:C28"/>
    <mergeCell ref="F26:G26"/>
    <mergeCell ref="I26:J26"/>
    <mergeCell ref="M26:N26"/>
    <mergeCell ref="I28:J28"/>
    <mergeCell ref="J52:J54"/>
    <mergeCell ref="F49:F51"/>
    <mergeCell ref="F52:F54"/>
    <mergeCell ref="P26:Q26"/>
    <mergeCell ref="B51:C51"/>
    <mergeCell ref="B26:C26"/>
    <mergeCell ref="B59:C59"/>
    <mergeCell ref="B60:C60"/>
    <mergeCell ref="B55:C55"/>
    <mergeCell ref="B56:C56"/>
    <mergeCell ref="B57:C57"/>
    <mergeCell ref="B52:C52"/>
    <mergeCell ref="B53:C53"/>
    <mergeCell ref="B54:C54"/>
    <mergeCell ref="W19:AB20"/>
    <mergeCell ref="P19:U20"/>
    <mergeCell ref="I22:J22"/>
    <mergeCell ref="L22:M22"/>
    <mergeCell ref="W22:X22"/>
    <mergeCell ref="Z22:AA22"/>
    <mergeCell ref="P22:Q22"/>
    <mergeCell ref="S22:T22"/>
    <mergeCell ref="I19:N20"/>
    <mergeCell ref="AA24:AB24"/>
    <mergeCell ref="P24:Q24"/>
    <mergeCell ref="T24:U24"/>
    <mergeCell ref="P25:Q25"/>
    <mergeCell ref="T25:U25"/>
    <mergeCell ref="I25:J25"/>
    <mergeCell ref="M25:N25"/>
    <mergeCell ref="B25:C25"/>
    <mergeCell ref="F25:G25"/>
    <mergeCell ref="Y1:Z1"/>
    <mergeCell ref="L9:M9"/>
    <mergeCell ref="N9:P9"/>
    <mergeCell ref="N14:P14"/>
    <mergeCell ref="Q14:R14"/>
    <mergeCell ref="L14:M14"/>
    <mergeCell ref="L8:M8"/>
    <mergeCell ref="B24:C24"/>
    <mergeCell ref="F24:G24"/>
    <mergeCell ref="W24:X24"/>
    <mergeCell ref="B22:C22"/>
    <mergeCell ref="E22:F22"/>
    <mergeCell ref="B19:G20"/>
    <mergeCell ref="W16:AB16"/>
    <mergeCell ref="B1:J1"/>
    <mergeCell ref="B5:C5"/>
    <mergeCell ref="D5:J5"/>
    <mergeCell ref="L5:M5"/>
    <mergeCell ref="N5:P5"/>
    <mergeCell ref="Q5:R5"/>
    <mergeCell ref="L13:M13"/>
    <mergeCell ref="Q13:R13"/>
    <mergeCell ref="L1:R1"/>
    <mergeCell ref="L10:M10"/>
    <mergeCell ref="X2:AB3"/>
    <mergeCell ref="I16:N16"/>
    <mergeCell ref="B16:G16"/>
    <mergeCell ref="B17:G18"/>
    <mergeCell ref="P16:U16"/>
    <mergeCell ref="I17:N18"/>
    <mergeCell ref="T5:W7"/>
    <mergeCell ref="W17:AB18"/>
    <mergeCell ref="P17:U18"/>
    <mergeCell ref="B3:G3"/>
    <mergeCell ref="Y5:Z6"/>
    <mergeCell ref="L12:M12"/>
    <mergeCell ref="N12:P12"/>
    <mergeCell ref="Q12:R12"/>
    <mergeCell ref="D6:J6"/>
    <mergeCell ref="AA5:AB6"/>
    <mergeCell ref="B8:C8"/>
    <mergeCell ref="L7:M7"/>
    <mergeCell ref="N7:P7"/>
    <mergeCell ref="Q7:R7"/>
    <mergeCell ref="D8:J8"/>
    <mergeCell ref="B6:C6"/>
    <mergeCell ref="L6:M6"/>
    <mergeCell ref="Q6:R6"/>
    <mergeCell ref="Y7:Z7"/>
    <mergeCell ref="Q9:R9"/>
    <mergeCell ref="B7:C7"/>
    <mergeCell ref="D7:J7"/>
    <mergeCell ref="N8:P8"/>
    <mergeCell ref="Q8:R8"/>
    <mergeCell ref="L11:M11"/>
    <mergeCell ref="N11:P11"/>
    <mergeCell ref="Q11:R11"/>
    <mergeCell ref="N10:P10"/>
    <mergeCell ref="Q10:R10"/>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FY2019_ALL_Targets!$B:$B</xm:f>
          </x14:formula1>
          <xm:sqref>D11:J11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dimension ref="A1:J46"/>
  <sheetViews>
    <sheetView workbookViewId="0">
      <pane ySplit="1" topLeftCell="A2" activePane="bottomLeft" state="frozen"/>
      <selection activeCell="M52" sqref="M52"/>
      <selection pane="bottomLeft" activeCell="M20" sqref="M20"/>
    </sheetView>
  </sheetViews>
  <sheetFormatPr defaultRowHeight="12.75" x14ac:dyDescent="0.2"/>
  <cols>
    <col min="1" max="1" width="10.42578125" style="229" bestFit="1" customWidth="1"/>
    <col min="2" max="2" width="14.42578125" bestFit="1" customWidth="1"/>
    <col min="3" max="3" width="22.140625" customWidth="1"/>
    <col min="4" max="4" width="26.140625" bestFit="1" customWidth="1"/>
  </cols>
  <sheetData>
    <row r="1" spans="1:10" s="228" customFormat="1" x14ac:dyDescent="0.2">
      <c r="A1" s="227" t="s">
        <v>1074</v>
      </c>
      <c r="B1" s="228" t="s">
        <v>1297</v>
      </c>
      <c r="C1" s="228" t="s">
        <v>1298</v>
      </c>
      <c r="D1" s="228" t="s">
        <v>879</v>
      </c>
      <c r="F1" s="228" t="s">
        <v>1299</v>
      </c>
    </row>
    <row r="2" spans="1:10" x14ac:dyDescent="0.2">
      <c r="A2" s="229" t="s">
        <v>1300</v>
      </c>
      <c r="B2" t="s">
        <v>1301</v>
      </c>
      <c r="C2" t="s">
        <v>1068</v>
      </c>
      <c r="D2" t="s">
        <v>920</v>
      </c>
      <c r="F2" t="s">
        <v>1068</v>
      </c>
      <c r="J2" t="s">
        <v>920</v>
      </c>
    </row>
    <row r="3" spans="1:10" x14ac:dyDescent="0.2">
      <c r="A3" s="229">
        <v>45</v>
      </c>
      <c r="B3" t="s">
        <v>1302</v>
      </c>
      <c r="C3" t="s">
        <v>1068</v>
      </c>
      <c r="D3" t="s">
        <v>920</v>
      </c>
      <c r="F3" t="s">
        <v>1070</v>
      </c>
      <c r="J3" t="s">
        <v>941</v>
      </c>
    </row>
    <row r="4" spans="1:10" x14ac:dyDescent="0.2">
      <c r="A4" s="229" t="s">
        <v>1309</v>
      </c>
      <c r="B4" t="s">
        <v>1301</v>
      </c>
      <c r="C4" t="s">
        <v>1068</v>
      </c>
      <c r="D4" t="s">
        <v>1024</v>
      </c>
      <c r="F4" t="s">
        <v>1069</v>
      </c>
      <c r="J4" t="s">
        <v>1024</v>
      </c>
    </row>
    <row r="5" spans="1:10" x14ac:dyDescent="0.2">
      <c r="A5" s="229">
        <v>34</v>
      </c>
      <c r="B5" t="s">
        <v>1302</v>
      </c>
      <c r="C5" t="s">
        <v>1068</v>
      </c>
      <c r="D5" t="s">
        <v>1024</v>
      </c>
      <c r="F5" t="s">
        <v>1066</v>
      </c>
      <c r="J5" t="s">
        <v>930</v>
      </c>
    </row>
    <row r="6" spans="1:10" x14ac:dyDescent="0.2">
      <c r="A6" s="229" t="s">
        <v>1311</v>
      </c>
      <c r="B6" t="s">
        <v>1301</v>
      </c>
      <c r="C6" t="s">
        <v>1068</v>
      </c>
      <c r="D6" t="s">
        <v>930</v>
      </c>
      <c r="F6" t="s">
        <v>1067</v>
      </c>
      <c r="J6" t="s">
        <v>1003</v>
      </c>
    </row>
    <row r="7" spans="1:10" x14ac:dyDescent="0.2">
      <c r="A7" s="229" t="s">
        <v>1312</v>
      </c>
      <c r="B7" t="s">
        <v>1302</v>
      </c>
      <c r="C7" t="s">
        <v>1068</v>
      </c>
      <c r="D7" t="s">
        <v>930</v>
      </c>
      <c r="J7" t="s">
        <v>928</v>
      </c>
    </row>
    <row r="8" spans="1:10" x14ac:dyDescent="0.2">
      <c r="A8" s="229" t="s">
        <v>1323</v>
      </c>
      <c r="B8" t="s">
        <v>1302</v>
      </c>
      <c r="C8" t="s">
        <v>1068</v>
      </c>
      <c r="D8" t="s">
        <v>928</v>
      </c>
      <c r="J8" t="s">
        <v>923</v>
      </c>
    </row>
    <row r="9" spans="1:10" x14ac:dyDescent="0.2">
      <c r="A9" s="229" t="s">
        <v>1326</v>
      </c>
      <c r="B9" t="s">
        <v>1302</v>
      </c>
      <c r="C9" t="s">
        <v>1068</v>
      </c>
      <c r="D9" t="s">
        <v>923</v>
      </c>
      <c r="J9" t="s">
        <v>925</v>
      </c>
    </row>
    <row r="10" spans="1:10" x14ac:dyDescent="0.2">
      <c r="A10" s="229" t="s">
        <v>1332</v>
      </c>
      <c r="B10" t="s">
        <v>1302</v>
      </c>
      <c r="C10" t="s">
        <v>1068</v>
      </c>
      <c r="D10" t="s">
        <v>913</v>
      </c>
      <c r="J10" t="s">
        <v>939</v>
      </c>
    </row>
    <row r="11" spans="1:10" x14ac:dyDescent="0.2">
      <c r="A11" s="229" t="s">
        <v>1334</v>
      </c>
      <c r="B11" t="s">
        <v>1301</v>
      </c>
      <c r="C11" t="s">
        <v>1068</v>
      </c>
      <c r="D11" t="s">
        <v>937</v>
      </c>
      <c r="J11" t="s">
        <v>913</v>
      </c>
    </row>
    <row r="12" spans="1:10" x14ac:dyDescent="0.2">
      <c r="A12" s="229">
        <v>69</v>
      </c>
      <c r="B12" t="s">
        <v>1302</v>
      </c>
      <c r="C12" t="s">
        <v>1068</v>
      </c>
      <c r="D12" t="s">
        <v>937</v>
      </c>
      <c r="J12" t="s">
        <v>935</v>
      </c>
    </row>
    <row r="13" spans="1:10" x14ac:dyDescent="0.2">
      <c r="A13" s="229">
        <v>19</v>
      </c>
      <c r="B13" t="s">
        <v>1302</v>
      </c>
      <c r="C13" t="s">
        <v>1068</v>
      </c>
      <c r="D13" t="s">
        <v>940</v>
      </c>
      <c r="J13" t="s">
        <v>937</v>
      </c>
    </row>
    <row r="14" spans="1:10" x14ac:dyDescent="0.2">
      <c r="A14" s="229" t="s">
        <v>1317</v>
      </c>
      <c r="B14" t="s">
        <v>1301</v>
      </c>
      <c r="C14" t="s">
        <v>1070</v>
      </c>
      <c r="D14" t="s">
        <v>1003</v>
      </c>
      <c r="J14" t="s">
        <v>940</v>
      </c>
    </row>
    <row r="15" spans="1:10" x14ac:dyDescent="0.2">
      <c r="A15" s="229" t="s">
        <v>1318</v>
      </c>
      <c r="B15" t="s">
        <v>1302</v>
      </c>
      <c r="C15" t="s">
        <v>1070</v>
      </c>
      <c r="D15" t="s">
        <v>1003</v>
      </c>
    </row>
    <row r="16" spans="1:10" x14ac:dyDescent="0.2">
      <c r="A16" s="229" t="s">
        <v>1330</v>
      </c>
      <c r="B16" t="s">
        <v>1302</v>
      </c>
      <c r="C16" t="s">
        <v>1070</v>
      </c>
      <c r="D16" t="s">
        <v>939</v>
      </c>
    </row>
    <row r="17" spans="1:4" x14ac:dyDescent="0.2">
      <c r="A17" s="229" t="s">
        <v>1335</v>
      </c>
      <c r="B17" t="s">
        <v>1301</v>
      </c>
      <c r="C17" t="s">
        <v>1070</v>
      </c>
      <c r="D17" t="s">
        <v>937</v>
      </c>
    </row>
    <row r="18" spans="1:4" x14ac:dyDescent="0.2">
      <c r="A18" s="229" t="s">
        <v>1336</v>
      </c>
      <c r="B18" t="s">
        <v>1302</v>
      </c>
      <c r="C18" t="s">
        <v>1070</v>
      </c>
      <c r="D18" t="s">
        <v>937</v>
      </c>
    </row>
    <row r="19" spans="1:4" x14ac:dyDescent="0.2">
      <c r="A19" s="229" t="s">
        <v>1303</v>
      </c>
      <c r="B19" t="s">
        <v>1301</v>
      </c>
      <c r="C19" t="s">
        <v>1069</v>
      </c>
      <c r="D19" t="s">
        <v>920</v>
      </c>
    </row>
    <row r="20" spans="1:4" x14ac:dyDescent="0.2">
      <c r="A20" s="229">
        <v>46</v>
      </c>
      <c r="B20" t="s">
        <v>1302</v>
      </c>
      <c r="C20" t="s">
        <v>1069</v>
      </c>
      <c r="D20" t="s">
        <v>920</v>
      </c>
    </row>
    <row r="21" spans="1:4" x14ac:dyDescent="0.2">
      <c r="A21" s="229" t="s">
        <v>1305</v>
      </c>
      <c r="B21" t="s">
        <v>1301</v>
      </c>
      <c r="C21" t="s">
        <v>1069</v>
      </c>
      <c r="D21" t="s">
        <v>941</v>
      </c>
    </row>
    <row r="22" spans="1:4" x14ac:dyDescent="0.2">
      <c r="A22" s="229" t="s">
        <v>1306</v>
      </c>
      <c r="B22" t="s">
        <v>1302</v>
      </c>
      <c r="C22" t="s">
        <v>1069</v>
      </c>
      <c r="D22" t="s">
        <v>941</v>
      </c>
    </row>
    <row r="23" spans="1:4" x14ac:dyDescent="0.2">
      <c r="A23" s="229" t="s">
        <v>1310</v>
      </c>
      <c r="B23" t="s">
        <v>1301</v>
      </c>
      <c r="C23" t="s">
        <v>1069</v>
      </c>
      <c r="D23" t="s">
        <v>1024</v>
      </c>
    </row>
    <row r="24" spans="1:4" x14ac:dyDescent="0.2">
      <c r="A24" s="229">
        <v>33</v>
      </c>
      <c r="B24" t="s">
        <v>1302</v>
      </c>
      <c r="C24" t="s">
        <v>1069</v>
      </c>
      <c r="D24" t="s">
        <v>1024</v>
      </c>
    </row>
    <row r="25" spans="1:4" x14ac:dyDescent="0.2">
      <c r="A25" s="229" t="s">
        <v>1313</v>
      </c>
      <c r="B25" t="s">
        <v>1301</v>
      </c>
      <c r="C25" t="s">
        <v>1069</v>
      </c>
      <c r="D25" t="s">
        <v>930</v>
      </c>
    </row>
    <row r="26" spans="1:4" x14ac:dyDescent="0.2">
      <c r="A26" s="229" t="s">
        <v>1314</v>
      </c>
      <c r="B26" t="s">
        <v>1302</v>
      </c>
      <c r="C26" t="s">
        <v>1069</v>
      </c>
      <c r="D26" t="s">
        <v>930</v>
      </c>
    </row>
    <row r="27" spans="1:4" x14ac:dyDescent="0.2">
      <c r="A27" s="229" t="s">
        <v>1319</v>
      </c>
      <c r="B27" t="s">
        <v>1301</v>
      </c>
      <c r="C27" t="s">
        <v>1069</v>
      </c>
      <c r="D27" t="s">
        <v>1003</v>
      </c>
    </row>
    <row r="28" spans="1:4" x14ac:dyDescent="0.2">
      <c r="A28" s="229" t="s">
        <v>1320</v>
      </c>
      <c r="B28" t="s">
        <v>1302</v>
      </c>
      <c r="C28" t="s">
        <v>1069</v>
      </c>
      <c r="D28" t="s">
        <v>1003</v>
      </c>
    </row>
    <row r="29" spans="1:4" x14ac:dyDescent="0.2">
      <c r="A29" s="229" t="s">
        <v>1324</v>
      </c>
      <c r="B29" t="s">
        <v>1302</v>
      </c>
      <c r="C29" t="s">
        <v>1069</v>
      </c>
      <c r="D29" t="s">
        <v>928</v>
      </c>
    </row>
    <row r="30" spans="1:4" x14ac:dyDescent="0.2">
      <c r="A30" s="229" t="s">
        <v>1304</v>
      </c>
      <c r="B30" t="s">
        <v>1301</v>
      </c>
      <c r="C30" t="s">
        <v>1066</v>
      </c>
      <c r="D30" t="s">
        <v>920</v>
      </c>
    </row>
    <row r="31" spans="1:4" x14ac:dyDescent="0.2">
      <c r="A31" s="229">
        <v>47</v>
      </c>
      <c r="B31" t="s">
        <v>1302</v>
      </c>
      <c r="C31" t="s">
        <v>1066</v>
      </c>
      <c r="D31" t="s">
        <v>920</v>
      </c>
    </row>
    <row r="32" spans="1:4" x14ac:dyDescent="0.2">
      <c r="A32" s="229" t="s">
        <v>1307</v>
      </c>
      <c r="B32" t="s">
        <v>1301</v>
      </c>
      <c r="C32" t="s">
        <v>1066</v>
      </c>
      <c r="D32" t="s">
        <v>941</v>
      </c>
    </row>
    <row r="33" spans="1:4" x14ac:dyDescent="0.2">
      <c r="A33" s="229" t="s">
        <v>1308</v>
      </c>
      <c r="B33" t="s">
        <v>1302</v>
      </c>
      <c r="C33" t="s">
        <v>1066</v>
      </c>
      <c r="D33" t="s">
        <v>941</v>
      </c>
    </row>
    <row r="34" spans="1:4" x14ac:dyDescent="0.2">
      <c r="A34" s="229" t="s">
        <v>1321</v>
      </c>
      <c r="B34" t="s">
        <v>1301</v>
      </c>
      <c r="C34" t="s">
        <v>1066</v>
      </c>
      <c r="D34" t="s">
        <v>1003</v>
      </c>
    </row>
    <row r="35" spans="1:4" x14ac:dyDescent="0.2">
      <c r="A35" s="229" t="s">
        <v>1322</v>
      </c>
      <c r="B35" t="s">
        <v>1302</v>
      </c>
      <c r="C35" t="s">
        <v>1066</v>
      </c>
      <c r="D35" t="s">
        <v>1003</v>
      </c>
    </row>
    <row r="36" spans="1:4" x14ac:dyDescent="0.2">
      <c r="A36" s="229" t="s">
        <v>1327</v>
      </c>
      <c r="B36" t="s">
        <v>1302</v>
      </c>
      <c r="C36" t="s">
        <v>1066</v>
      </c>
      <c r="D36" t="s">
        <v>923</v>
      </c>
    </row>
    <row r="37" spans="1:4" x14ac:dyDescent="0.2">
      <c r="A37" s="229" t="s">
        <v>1328</v>
      </c>
      <c r="B37" t="s">
        <v>1302</v>
      </c>
      <c r="C37" t="s">
        <v>1066</v>
      </c>
      <c r="D37" t="s">
        <v>925</v>
      </c>
    </row>
    <row r="38" spans="1:4" x14ac:dyDescent="0.2">
      <c r="A38" s="229" t="s">
        <v>1333</v>
      </c>
      <c r="B38" t="s">
        <v>1302</v>
      </c>
      <c r="C38" t="s">
        <v>1066</v>
      </c>
      <c r="D38" t="s">
        <v>913</v>
      </c>
    </row>
    <row r="39" spans="1:4" x14ac:dyDescent="0.2">
      <c r="A39" s="229">
        <v>86</v>
      </c>
      <c r="B39" t="s">
        <v>1302</v>
      </c>
      <c r="C39" t="s">
        <v>1066</v>
      </c>
      <c r="D39" t="s">
        <v>935</v>
      </c>
    </row>
    <row r="40" spans="1:4" x14ac:dyDescent="0.2">
      <c r="A40" s="229" t="s">
        <v>1315</v>
      </c>
      <c r="B40" t="s">
        <v>1301</v>
      </c>
      <c r="C40" t="s">
        <v>1067</v>
      </c>
      <c r="D40" t="s">
        <v>930</v>
      </c>
    </row>
    <row r="41" spans="1:4" x14ac:dyDescent="0.2">
      <c r="A41" s="229" t="s">
        <v>1316</v>
      </c>
      <c r="B41" t="s">
        <v>1302</v>
      </c>
      <c r="C41" t="s">
        <v>1067</v>
      </c>
      <c r="D41" t="s">
        <v>930</v>
      </c>
    </row>
    <row r="42" spans="1:4" x14ac:dyDescent="0.2">
      <c r="A42" s="229" t="s">
        <v>1325</v>
      </c>
      <c r="B42" t="s">
        <v>1302</v>
      </c>
      <c r="C42" t="s">
        <v>1067</v>
      </c>
      <c r="D42" t="s">
        <v>928</v>
      </c>
    </row>
    <row r="43" spans="1:4" x14ac:dyDescent="0.2">
      <c r="A43" s="229" t="s">
        <v>1329</v>
      </c>
      <c r="B43" t="s">
        <v>1302</v>
      </c>
      <c r="C43" t="s">
        <v>1067</v>
      </c>
      <c r="D43" t="s">
        <v>925</v>
      </c>
    </row>
    <row r="44" spans="1:4" x14ac:dyDescent="0.2">
      <c r="A44" s="229" t="s">
        <v>1331</v>
      </c>
      <c r="B44" t="s">
        <v>1302</v>
      </c>
      <c r="C44" t="s">
        <v>1067</v>
      </c>
      <c r="D44" t="s">
        <v>939</v>
      </c>
    </row>
    <row r="45" spans="1:4" x14ac:dyDescent="0.2">
      <c r="A45" s="229">
        <v>85</v>
      </c>
      <c r="B45" t="s">
        <v>1302</v>
      </c>
      <c r="C45" t="s">
        <v>1067</v>
      </c>
      <c r="D45" t="s">
        <v>935</v>
      </c>
    </row>
    <row r="46" spans="1:4" x14ac:dyDescent="0.2">
      <c r="A46" s="229">
        <v>18</v>
      </c>
      <c r="B46" t="s">
        <v>1302</v>
      </c>
      <c r="C46" t="s">
        <v>1067</v>
      </c>
      <c r="D46" t="s">
        <v>940</v>
      </c>
    </row>
  </sheetData>
  <autoFilter ref="A1:D46" xr:uid="{00000000-0009-0000-0000-000009000000}">
    <sortState ref="A2:D46">
      <sortCondition ref="C1:C46"/>
    </sortState>
  </autoFilter>
  <sortState ref="J2:J14">
    <sortCondition ref="J2"/>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Z453"/>
  <sheetViews>
    <sheetView topLeftCell="A105" workbookViewId="0">
      <selection activeCell="C136" sqref="C136"/>
    </sheetView>
  </sheetViews>
  <sheetFormatPr defaultColWidth="8.85546875" defaultRowHeight="15" x14ac:dyDescent="0.25"/>
  <cols>
    <col min="1" max="3" width="8.85546875" style="12"/>
    <col min="4" max="4" width="70.7109375" style="12" bestFit="1" customWidth="1"/>
    <col min="5" max="5" width="11" style="12" bestFit="1" customWidth="1"/>
    <col min="6" max="6" width="10.7109375" style="12" bestFit="1" customWidth="1"/>
    <col min="7" max="7" width="11.28515625" style="12" bestFit="1" customWidth="1"/>
    <col min="8" max="8" width="11" style="12" bestFit="1" customWidth="1"/>
    <col min="9" max="9" width="10.5703125" style="12" bestFit="1" customWidth="1"/>
    <col min="10" max="10" width="11" style="12" bestFit="1" customWidth="1"/>
    <col min="11" max="11" width="13.42578125" style="20" bestFit="1" customWidth="1"/>
    <col min="12" max="12" width="13.140625" style="20" bestFit="1" customWidth="1"/>
    <col min="13" max="13" width="13.7109375" style="20" bestFit="1" customWidth="1"/>
    <col min="14" max="14" width="13" style="20" bestFit="1" customWidth="1"/>
    <col min="15" max="16" width="9.7109375" style="12" customWidth="1"/>
    <col min="17" max="17" width="60.28515625" style="12" customWidth="1"/>
    <col min="18" max="18" width="31" style="12" bestFit="1" customWidth="1"/>
    <col min="19" max="19" width="20.85546875" style="12" bestFit="1" customWidth="1"/>
    <col min="20" max="20" width="22" style="12" bestFit="1" customWidth="1"/>
    <col min="21" max="21" width="20.140625" style="256" bestFit="1" customWidth="1"/>
    <col min="22" max="22" width="45.140625" style="12" bestFit="1" customWidth="1"/>
    <col min="23" max="23" width="19.140625" style="12" bestFit="1" customWidth="1"/>
    <col min="24" max="24" width="20.42578125" style="12" bestFit="1" customWidth="1"/>
    <col min="25" max="25" width="18.42578125" style="256" bestFit="1" customWidth="1"/>
    <col min="26" max="26" width="21.140625" style="12" bestFit="1" customWidth="1"/>
    <col min="27" max="16384" width="8.85546875" style="12"/>
  </cols>
  <sheetData>
    <row r="1" spans="1:26" x14ac:dyDescent="0.25">
      <c r="A1" s="261" t="s">
        <v>55</v>
      </c>
      <c r="B1" s="321" t="s">
        <v>15074</v>
      </c>
      <c r="C1" s="261" t="s">
        <v>1353</v>
      </c>
      <c r="D1" s="261" t="s">
        <v>56</v>
      </c>
      <c r="E1" s="294">
        <v>43344</v>
      </c>
      <c r="F1" s="294">
        <v>43374</v>
      </c>
      <c r="G1" s="294">
        <v>43405</v>
      </c>
      <c r="H1" s="294">
        <v>43435</v>
      </c>
      <c r="I1" s="294">
        <v>43466</v>
      </c>
      <c r="J1" s="294">
        <v>43497</v>
      </c>
      <c r="K1" s="295">
        <v>43525</v>
      </c>
      <c r="L1" s="295">
        <v>43556</v>
      </c>
      <c r="M1" s="295">
        <v>43586</v>
      </c>
      <c r="N1" s="295">
        <v>43617</v>
      </c>
      <c r="O1" s="294">
        <v>43647</v>
      </c>
      <c r="P1" s="294">
        <v>43678</v>
      </c>
      <c r="Q1" s="261" t="s">
        <v>880</v>
      </c>
      <c r="R1" s="261" t="s">
        <v>57</v>
      </c>
      <c r="S1" s="261" t="s">
        <v>1354</v>
      </c>
      <c r="T1" s="261" t="s">
        <v>1355</v>
      </c>
      <c r="U1" s="296" t="s">
        <v>1356</v>
      </c>
      <c r="V1" s="261" t="s">
        <v>1357</v>
      </c>
      <c r="W1" s="261" t="s">
        <v>1358</v>
      </c>
      <c r="X1" s="261" t="s">
        <v>1359</v>
      </c>
      <c r="Y1" s="296" t="s">
        <v>1360</v>
      </c>
      <c r="Z1" s="261" t="s">
        <v>1361</v>
      </c>
    </row>
    <row r="2" spans="1:26" x14ac:dyDescent="0.25">
      <c r="A2" s="297">
        <v>5024</v>
      </c>
      <c r="B2" s="322">
        <v>5024</v>
      </c>
      <c r="C2" s="298" t="s">
        <v>1184</v>
      </c>
      <c r="D2" s="299" t="s">
        <v>240</v>
      </c>
      <c r="E2" s="262" t="s">
        <v>35</v>
      </c>
      <c r="F2" s="262" t="s">
        <v>35</v>
      </c>
      <c r="G2" s="262" t="s">
        <v>35</v>
      </c>
      <c r="H2" s="262" t="s">
        <v>35</v>
      </c>
      <c r="I2" s="262" t="s">
        <v>35</v>
      </c>
      <c r="J2" s="262" t="s">
        <v>35</v>
      </c>
      <c r="K2" s="300" t="s">
        <v>35</v>
      </c>
      <c r="L2" s="300" t="s">
        <v>35</v>
      </c>
      <c r="M2" s="300" t="s">
        <v>35</v>
      </c>
      <c r="N2" s="300" t="s">
        <v>35</v>
      </c>
      <c r="O2" s="300" t="s">
        <v>35</v>
      </c>
      <c r="P2" s="300" t="s">
        <v>35</v>
      </c>
      <c r="Q2" s="299" t="s">
        <v>979</v>
      </c>
      <c r="R2" s="299" t="s">
        <v>241</v>
      </c>
      <c r="S2" s="12" t="s">
        <v>1385</v>
      </c>
      <c r="T2" s="12" t="s">
        <v>1363</v>
      </c>
      <c r="U2" s="256" t="s">
        <v>1386</v>
      </c>
      <c r="V2" s="12" t="s">
        <v>1387</v>
      </c>
      <c r="W2" s="12" t="s">
        <v>1385</v>
      </c>
      <c r="X2" s="12" t="s">
        <v>1363</v>
      </c>
      <c r="Y2" s="256" t="s">
        <v>1386</v>
      </c>
      <c r="Z2" s="12" t="s">
        <v>1388</v>
      </c>
    </row>
    <row r="3" spans="1:26" x14ac:dyDescent="0.25">
      <c r="A3" s="297">
        <v>4668</v>
      </c>
      <c r="B3" s="322">
        <v>4668</v>
      </c>
      <c r="C3" s="347">
        <v>676424</v>
      </c>
      <c r="D3" s="299" t="s">
        <v>565</v>
      </c>
      <c r="E3" s="262" t="s">
        <v>35</v>
      </c>
      <c r="F3" s="262" t="s">
        <v>35</v>
      </c>
      <c r="G3" s="262" t="s">
        <v>35</v>
      </c>
      <c r="H3" s="262" t="s">
        <v>35</v>
      </c>
      <c r="I3" s="262" t="s">
        <v>35</v>
      </c>
      <c r="J3" s="262" t="s">
        <v>35</v>
      </c>
      <c r="K3" s="300" t="s">
        <v>35</v>
      </c>
      <c r="L3" s="300" t="s">
        <v>35</v>
      </c>
      <c r="M3" s="300" t="s">
        <v>35</v>
      </c>
      <c r="N3" s="300" t="s">
        <v>35</v>
      </c>
      <c r="O3" s="300" t="s">
        <v>35</v>
      </c>
      <c r="P3" s="300" t="s">
        <v>35</v>
      </c>
      <c r="Q3" s="299" t="s">
        <v>994</v>
      </c>
      <c r="R3" s="299" t="s">
        <v>566</v>
      </c>
      <c r="S3" s="12" t="s">
        <v>1650</v>
      </c>
      <c r="T3" s="12" t="s">
        <v>1363</v>
      </c>
      <c r="U3" s="256" t="s">
        <v>1651</v>
      </c>
      <c r="V3" s="12" t="s">
        <v>566</v>
      </c>
      <c r="W3" s="12" t="s">
        <v>1650</v>
      </c>
      <c r="X3" s="12" t="s">
        <v>1363</v>
      </c>
      <c r="Y3" s="256" t="s">
        <v>1651</v>
      </c>
      <c r="Z3" s="12" t="s">
        <v>1652</v>
      </c>
    </row>
    <row r="4" spans="1:26" x14ac:dyDescent="0.25">
      <c r="A4" s="297">
        <v>102868</v>
      </c>
      <c r="B4" s="322" t="s">
        <v>15075</v>
      </c>
      <c r="C4" s="347">
        <v>676389</v>
      </c>
      <c r="D4" s="299" t="s">
        <v>2281</v>
      </c>
      <c r="E4" s="262" t="s">
        <v>35</v>
      </c>
      <c r="F4" s="262" t="s">
        <v>35</v>
      </c>
      <c r="G4" s="262" t="s">
        <v>35</v>
      </c>
      <c r="H4" s="262" t="s">
        <v>35</v>
      </c>
      <c r="I4" s="262" t="s">
        <v>35</v>
      </c>
      <c r="J4" s="262" t="s">
        <v>35</v>
      </c>
      <c r="K4" s="300" t="s">
        <v>35</v>
      </c>
      <c r="L4" s="300" t="s">
        <v>35</v>
      </c>
      <c r="M4" s="300" t="s">
        <v>35</v>
      </c>
      <c r="N4" s="300" t="s">
        <v>35</v>
      </c>
      <c r="O4" s="300" t="s">
        <v>35</v>
      </c>
      <c r="P4" s="300" t="s">
        <v>35</v>
      </c>
      <c r="Q4" s="299" t="s">
        <v>932</v>
      </c>
      <c r="R4" s="299" t="s">
        <v>2282</v>
      </c>
      <c r="S4" s="12" t="s">
        <v>2283</v>
      </c>
      <c r="T4" s="12" t="s">
        <v>1363</v>
      </c>
      <c r="U4" s="256" t="s">
        <v>2284</v>
      </c>
      <c r="V4" s="12" t="s">
        <v>2282</v>
      </c>
      <c r="W4" s="12" t="s">
        <v>2283</v>
      </c>
      <c r="X4" s="12" t="s">
        <v>1363</v>
      </c>
      <c r="Y4" s="256" t="s">
        <v>2284</v>
      </c>
      <c r="Z4" s="12" t="s">
        <v>2285</v>
      </c>
    </row>
    <row r="5" spans="1:26" x14ac:dyDescent="0.25">
      <c r="A5" s="297">
        <v>102925</v>
      </c>
      <c r="B5" s="322">
        <v>102925</v>
      </c>
      <c r="C5" s="347">
        <v>676133</v>
      </c>
      <c r="D5" s="299" t="s">
        <v>329</v>
      </c>
      <c r="E5" s="262" t="s">
        <v>35</v>
      </c>
      <c r="F5" s="262" t="s">
        <v>35</v>
      </c>
      <c r="G5" s="262" t="s">
        <v>35</v>
      </c>
      <c r="H5" s="262" t="s">
        <v>35</v>
      </c>
      <c r="I5" s="262" t="s">
        <v>35</v>
      </c>
      <c r="J5" s="262" t="s">
        <v>35</v>
      </c>
      <c r="K5" s="300" t="s">
        <v>35</v>
      </c>
      <c r="L5" s="300" t="s">
        <v>35</v>
      </c>
      <c r="M5" s="300" t="s">
        <v>35</v>
      </c>
      <c r="N5" s="300" t="s">
        <v>35</v>
      </c>
      <c r="O5" s="300" t="s">
        <v>35</v>
      </c>
      <c r="P5" s="300" t="s">
        <v>35</v>
      </c>
      <c r="Q5" s="299" t="s">
        <v>2287</v>
      </c>
      <c r="R5" s="299" t="s">
        <v>330</v>
      </c>
      <c r="S5" s="12" t="s">
        <v>1878</v>
      </c>
      <c r="T5" s="12" t="s">
        <v>1363</v>
      </c>
      <c r="U5" s="256" t="s">
        <v>1879</v>
      </c>
      <c r="V5" s="12" t="s">
        <v>330</v>
      </c>
      <c r="W5" s="12" t="s">
        <v>1878</v>
      </c>
      <c r="X5" s="12" t="s">
        <v>1363</v>
      </c>
      <c r="Y5" s="256" t="s">
        <v>1879</v>
      </c>
      <c r="Z5" s="12" t="s">
        <v>1880</v>
      </c>
    </row>
    <row r="6" spans="1:26" x14ac:dyDescent="0.25">
      <c r="A6" s="297">
        <v>4814</v>
      </c>
      <c r="B6" s="322">
        <v>4814</v>
      </c>
      <c r="C6" s="347">
        <v>455606</v>
      </c>
      <c r="D6" s="299" t="s">
        <v>218</v>
      </c>
      <c r="E6" s="262" t="s">
        <v>35</v>
      </c>
      <c r="F6" s="262" t="s">
        <v>35</v>
      </c>
      <c r="G6" s="262" t="s">
        <v>35</v>
      </c>
      <c r="H6" s="262" t="s">
        <v>35</v>
      </c>
      <c r="I6" s="262" t="s">
        <v>35</v>
      </c>
      <c r="J6" s="262" t="s">
        <v>35</v>
      </c>
      <c r="K6" s="300" t="s">
        <v>35</v>
      </c>
      <c r="L6" s="300" t="s">
        <v>35</v>
      </c>
      <c r="M6" s="300" t="s">
        <v>35</v>
      </c>
      <c r="N6" s="300" t="s">
        <v>35</v>
      </c>
      <c r="O6" s="300" t="s">
        <v>35</v>
      </c>
      <c r="P6" s="300" t="s">
        <v>35</v>
      </c>
      <c r="Q6" s="299" t="s">
        <v>977</v>
      </c>
      <c r="R6" s="299" t="s">
        <v>219</v>
      </c>
      <c r="S6" s="12" t="s">
        <v>1382</v>
      </c>
      <c r="T6" s="12" t="s">
        <v>1363</v>
      </c>
      <c r="U6" s="256" t="s">
        <v>1963</v>
      </c>
      <c r="V6" s="12" t="s">
        <v>219</v>
      </c>
      <c r="W6" s="12" t="s">
        <v>1382</v>
      </c>
      <c r="X6" s="12" t="s">
        <v>1363</v>
      </c>
      <c r="Y6" s="256" t="s">
        <v>1963</v>
      </c>
      <c r="Z6" s="12" t="s">
        <v>1964</v>
      </c>
    </row>
    <row r="7" spans="1:26" x14ac:dyDescent="0.25">
      <c r="A7" s="297">
        <v>4751</v>
      </c>
      <c r="B7" s="322">
        <v>4751</v>
      </c>
      <c r="C7" s="347">
        <v>675420</v>
      </c>
      <c r="D7" s="299" t="s">
        <v>209</v>
      </c>
      <c r="E7" s="262" t="s">
        <v>35</v>
      </c>
      <c r="F7" s="262" t="s">
        <v>35</v>
      </c>
      <c r="G7" s="262" t="s">
        <v>35</v>
      </c>
      <c r="H7" s="262" t="s">
        <v>35</v>
      </c>
      <c r="I7" s="262" t="s">
        <v>35</v>
      </c>
      <c r="J7" s="262" t="s">
        <v>35</v>
      </c>
      <c r="K7" s="300" t="s">
        <v>35</v>
      </c>
      <c r="L7" s="300" t="s">
        <v>35</v>
      </c>
      <c r="M7" s="300" t="s">
        <v>35</v>
      </c>
      <c r="N7" s="300" t="s">
        <v>35</v>
      </c>
      <c r="O7" s="300" t="s">
        <v>35</v>
      </c>
      <c r="P7" s="300" t="s">
        <v>35</v>
      </c>
      <c r="Q7" s="299" t="s">
        <v>995</v>
      </c>
      <c r="R7" s="299" t="s">
        <v>210</v>
      </c>
      <c r="S7" s="12" t="s">
        <v>1481</v>
      </c>
      <c r="T7" s="12" t="s">
        <v>1363</v>
      </c>
      <c r="U7" s="256" t="s">
        <v>1482</v>
      </c>
      <c r="V7" s="12" t="s">
        <v>210</v>
      </c>
      <c r="W7" s="12" t="s">
        <v>1481</v>
      </c>
      <c r="X7" s="12" t="s">
        <v>1363</v>
      </c>
      <c r="Y7" s="256" t="s">
        <v>1482</v>
      </c>
      <c r="Z7" s="12" t="s">
        <v>1483</v>
      </c>
    </row>
    <row r="8" spans="1:26" x14ac:dyDescent="0.25">
      <c r="A8" s="297">
        <v>4982</v>
      </c>
      <c r="B8" s="322">
        <v>4982</v>
      </c>
      <c r="C8" s="347">
        <v>675985</v>
      </c>
      <c r="D8" s="299" t="s">
        <v>633</v>
      </c>
      <c r="E8" s="262" t="s">
        <v>35</v>
      </c>
      <c r="F8" s="262" t="s">
        <v>35</v>
      </c>
      <c r="G8" s="262" t="s">
        <v>35</v>
      </c>
      <c r="H8" s="262" t="s">
        <v>35</v>
      </c>
      <c r="I8" s="262" t="s">
        <v>35</v>
      </c>
      <c r="J8" s="262" t="s">
        <v>35</v>
      </c>
      <c r="K8" s="300" t="s">
        <v>35</v>
      </c>
      <c r="L8" s="300" t="s">
        <v>35</v>
      </c>
      <c r="M8" s="300" t="s">
        <v>35</v>
      </c>
      <c r="N8" s="300" t="s">
        <v>35</v>
      </c>
      <c r="O8" s="300" t="s">
        <v>35</v>
      </c>
      <c r="P8" s="300" t="s">
        <v>35</v>
      </c>
      <c r="Q8" s="299" t="s">
        <v>986</v>
      </c>
      <c r="R8" s="299" t="s">
        <v>2288</v>
      </c>
      <c r="S8" s="12" t="s">
        <v>1763</v>
      </c>
      <c r="T8" s="12" t="s">
        <v>1363</v>
      </c>
      <c r="U8" s="256" t="s">
        <v>1764</v>
      </c>
      <c r="V8" s="12" t="s">
        <v>2288</v>
      </c>
      <c r="W8" s="12" t="s">
        <v>1763</v>
      </c>
      <c r="X8" s="12" t="s">
        <v>1363</v>
      </c>
      <c r="Y8" s="256" t="s">
        <v>1764</v>
      </c>
      <c r="Z8" s="12" t="s">
        <v>2289</v>
      </c>
    </row>
    <row r="9" spans="1:26" x14ac:dyDescent="0.25">
      <c r="A9" s="297">
        <v>5273</v>
      </c>
      <c r="B9" s="322" t="s">
        <v>15076</v>
      </c>
      <c r="C9" s="347">
        <v>675931</v>
      </c>
      <c r="D9" s="299" t="s">
        <v>267</v>
      </c>
      <c r="E9" s="262" t="s">
        <v>35</v>
      </c>
      <c r="F9" s="262" t="s">
        <v>35</v>
      </c>
      <c r="G9" s="262" t="s">
        <v>35</v>
      </c>
      <c r="H9" s="262" t="s">
        <v>35</v>
      </c>
      <c r="I9" s="262" t="s">
        <v>35</v>
      </c>
      <c r="J9" s="262" t="s">
        <v>35</v>
      </c>
      <c r="K9" s="300" t="s">
        <v>35</v>
      </c>
      <c r="L9" s="300" t="s">
        <v>35</v>
      </c>
      <c r="M9" s="300" t="s">
        <v>35</v>
      </c>
      <c r="N9" s="300" t="s">
        <v>35</v>
      </c>
      <c r="O9" s="300" t="s">
        <v>35</v>
      </c>
      <c r="P9" s="300" t="s">
        <v>35</v>
      </c>
      <c r="Q9" s="299" t="s">
        <v>1016</v>
      </c>
      <c r="R9" s="299" t="s">
        <v>268</v>
      </c>
      <c r="S9" s="12" t="s">
        <v>1522</v>
      </c>
      <c r="T9" s="12" t="s">
        <v>1363</v>
      </c>
      <c r="U9" s="256" t="s">
        <v>1523</v>
      </c>
      <c r="V9" s="12" t="s">
        <v>268</v>
      </c>
      <c r="W9" s="12" t="s">
        <v>1522</v>
      </c>
      <c r="X9" s="12" t="s">
        <v>1363</v>
      </c>
      <c r="Y9" s="256" t="s">
        <v>1523</v>
      </c>
      <c r="Z9" s="12" t="s">
        <v>2290</v>
      </c>
    </row>
    <row r="10" spans="1:26" x14ac:dyDescent="0.25">
      <c r="A10" s="297">
        <v>5148</v>
      </c>
      <c r="B10" s="322">
        <v>5148</v>
      </c>
      <c r="C10" s="347">
        <v>675702</v>
      </c>
      <c r="D10" s="299" t="s">
        <v>686</v>
      </c>
      <c r="E10" s="262" t="s">
        <v>35</v>
      </c>
      <c r="F10" s="262" t="s">
        <v>35</v>
      </c>
      <c r="G10" s="262" t="s">
        <v>35</v>
      </c>
      <c r="H10" s="262" t="s">
        <v>35</v>
      </c>
      <c r="I10" s="262" t="s">
        <v>35</v>
      </c>
      <c r="J10" s="262" t="s">
        <v>35</v>
      </c>
      <c r="K10" s="300" t="s">
        <v>35</v>
      </c>
      <c r="L10" s="300" t="s">
        <v>35</v>
      </c>
      <c r="M10" s="300" t="s">
        <v>35</v>
      </c>
      <c r="N10" s="300" t="s">
        <v>35</v>
      </c>
      <c r="O10" s="300" t="s">
        <v>35</v>
      </c>
      <c r="P10" s="300" t="s">
        <v>35</v>
      </c>
      <c r="Q10" s="299" t="s">
        <v>938</v>
      </c>
      <c r="R10" s="299" t="s">
        <v>2291</v>
      </c>
      <c r="S10" s="12" t="s">
        <v>941</v>
      </c>
      <c r="T10" s="12" t="s">
        <v>1363</v>
      </c>
      <c r="U10" s="256">
        <v>75227</v>
      </c>
      <c r="V10" s="12" t="s">
        <v>2291</v>
      </c>
      <c r="W10" s="12" t="s">
        <v>941</v>
      </c>
      <c r="X10" s="12" t="s">
        <v>1363</v>
      </c>
      <c r="Y10" s="256">
        <v>75227</v>
      </c>
      <c r="Z10" s="12" t="s">
        <v>1491</v>
      </c>
    </row>
    <row r="11" spans="1:26" x14ac:dyDescent="0.25">
      <c r="A11" s="297">
        <v>4105</v>
      </c>
      <c r="B11" s="322">
        <v>4105</v>
      </c>
      <c r="C11" s="347">
        <v>676396</v>
      </c>
      <c r="D11" s="299" t="s">
        <v>2292</v>
      </c>
      <c r="E11" s="262" t="s">
        <v>35</v>
      </c>
      <c r="F11" s="262" t="s">
        <v>35</v>
      </c>
      <c r="G11" s="262" t="s">
        <v>35</v>
      </c>
      <c r="H11" s="262" t="s">
        <v>35</v>
      </c>
      <c r="I11" s="262" t="s">
        <v>35</v>
      </c>
      <c r="J11" s="262" t="s">
        <v>35</v>
      </c>
      <c r="K11" s="300" t="s">
        <v>35</v>
      </c>
      <c r="L11" s="300" t="s">
        <v>35</v>
      </c>
      <c r="M11" s="300" t="s">
        <v>35</v>
      </c>
      <c r="N11" s="300" t="s">
        <v>35</v>
      </c>
      <c r="O11" s="300" t="s">
        <v>35</v>
      </c>
      <c r="P11" s="300" t="s">
        <v>35</v>
      </c>
      <c r="Q11" s="299" t="s">
        <v>2293</v>
      </c>
      <c r="R11" s="299" t="s">
        <v>2294</v>
      </c>
      <c r="S11" s="12" t="s">
        <v>2295</v>
      </c>
      <c r="T11" s="12" t="s">
        <v>1363</v>
      </c>
      <c r="U11" s="256" t="s">
        <v>2296</v>
      </c>
      <c r="V11" s="12" t="s">
        <v>2294</v>
      </c>
      <c r="W11" s="12" t="s">
        <v>2295</v>
      </c>
      <c r="X11" s="12" t="s">
        <v>1363</v>
      </c>
      <c r="Y11" s="256" t="s">
        <v>2296</v>
      </c>
      <c r="Z11" s="12" t="s">
        <v>2297</v>
      </c>
    </row>
    <row r="12" spans="1:26" x14ac:dyDescent="0.25">
      <c r="A12" s="297">
        <v>4446</v>
      </c>
      <c r="B12" s="322">
        <v>4446</v>
      </c>
      <c r="C12" s="347">
        <v>675078</v>
      </c>
      <c r="D12" s="299" t="s">
        <v>495</v>
      </c>
      <c r="E12" s="262" t="s">
        <v>35</v>
      </c>
      <c r="F12" s="262" t="s">
        <v>35</v>
      </c>
      <c r="G12" s="262" t="s">
        <v>35</v>
      </c>
      <c r="H12" s="262" t="s">
        <v>35</v>
      </c>
      <c r="I12" s="262" t="s">
        <v>35</v>
      </c>
      <c r="J12" s="262" t="s">
        <v>35</v>
      </c>
      <c r="K12" s="300" t="s">
        <v>35</v>
      </c>
      <c r="L12" s="300" t="s">
        <v>35</v>
      </c>
      <c r="M12" s="300" t="s">
        <v>35</v>
      </c>
      <c r="N12" s="300" t="s">
        <v>35</v>
      </c>
      <c r="O12" s="300" t="s">
        <v>35</v>
      </c>
      <c r="P12" s="300" t="s">
        <v>35</v>
      </c>
      <c r="Q12" s="299" t="s">
        <v>931</v>
      </c>
      <c r="R12" s="299" t="s">
        <v>496</v>
      </c>
      <c r="S12" s="12" t="s">
        <v>1443</v>
      </c>
      <c r="T12" s="12" t="s">
        <v>1363</v>
      </c>
      <c r="U12" s="256">
        <v>77063</v>
      </c>
      <c r="V12" s="12" t="s">
        <v>496</v>
      </c>
      <c r="W12" s="12" t="s">
        <v>1443</v>
      </c>
      <c r="X12" s="12" t="s">
        <v>1363</v>
      </c>
      <c r="Y12" s="256">
        <v>77063</v>
      </c>
      <c r="Z12" s="12" t="s">
        <v>1673</v>
      </c>
    </row>
    <row r="13" spans="1:26" x14ac:dyDescent="0.25">
      <c r="A13" s="297">
        <v>102773</v>
      </c>
      <c r="B13" s="322">
        <v>102773</v>
      </c>
      <c r="C13" s="347">
        <v>676119</v>
      </c>
      <c r="D13" s="299" t="s">
        <v>319</v>
      </c>
      <c r="E13" s="262" t="s">
        <v>35</v>
      </c>
      <c r="F13" s="262" t="s">
        <v>35</v>
      </c>
      <c r="G13" s="262" t="s">
        <v>35</v>
      </c>
      <c r="H13" s="262" t="s">
        <v>35</v>
      </c>
      <c r="I13" s="262" t="s">
        <v>35</v>
      </c>
      <c r="J13" s="262" t="s">
        <v>35</v>
      </c>
      <c r="K13" s="300" t="s">
        <v>35</v>
      </c>
      <c r="L13" s="300" t="s">
        <v>35</v>
      </c>
      <c r="M13" s="300" t="s">
        <v>35</v>
      </c>
      <c r="N13" s="300" t="s">
        <v>35</v>
      </c>
      <c r="O13" s="300" t="s">
        <v>35</v>
      </c>
      <c r="P13" s="300" t="s">
        <v>35</v>
      </c>
      <c r="Q13" s="299" t="s">
        <v>1004</v>
      </c>
      <c r="R13" s="299" t="s">
        <v>320</v>
      </c>
      <c r="S13" s="12" t="s">
        <v>2032</v>
      </c>
      <c r="T13" s="12" t="s">
        <v>1363</v>
      </c>
      <c r="U13" s="256" t="s">
        <v>2033</v>
      </c>
      <c r="V13" s="12" t="s">
        <v>320</v>
      </c>
      <c r="W13" s="12" t="s">
        <v>2032</v>
      </c>
      <c r="X13" s="12" t="s">
        <v>1363</v>
      </c>
      <c r="Y13" s="256" t="s">
        <v>2033</v>
      </c>
      <c r="Z13" s="12" t="s">
        <v>2034</v>
      </c>
    </row>
    <row r="14" spans="1:26" x14ac:dyDescent="0.25">
      <c r="A14" s="297">
        <v>4177</v>
      </c>
      <c r="B14" s="322">
        <v>4177</v>
      </c>
      <c r="C14" s="347">
        <v>676292</v>
      </c>
      <c r="D14" s="299" t="s">
        <v>441</v>
      </c>
      <c r="E14" s="262" t="s">
        <v>35</v>
      </c>
      <c r="F14" s="262" t="s">
        <v>35</v>
      </c>
      <c r="G14" s="262" t="s">
        <v>35</v>
      </c>
      <c r="H14" s="262" t="s">
        <v>35</v>
      </c>
      <c r="I14" s="262" t="s">
        <v>35</v>
      </c>
      <c r="J14" s="262" t="s">
        <v>35</v>
      </c>
      <c r="K14" s="300" t="s">
        <v>35</v>
      </c>
      <c r="L14" s="300" t="s">
        <v>35</v>
      </c>
      <c r="M14" s="300" t="s">
        <v>35</v>
      </c>
      <c r="N14" s="300" t="s">
        <v>35</v>
      </c>
      <c r="O14" s="300" t="s">
        <v>35</v>
      </c>
      <c r="P14" s="300" t="s">
        <v>35</v>
      </c>
      <c r="Q14" s="299" t="s">
        <v>2301</v>
      </c>
      <c r="R14" s="299" t="s">
        <v>442</v>
      </c>
      <c r="S14" s="12" t="s">
        <v>1869</v>
      </c>
      <c r="T14" s="12" t="s">
        <v>1363</v>
      </c>
      <c r="U14" s="256" t="s">
        <v>1870</v>
      </c>
      <c r="V14" s="12" t="s">
        <v>442</v>
      </c>
      <c r="W14" s="12" t="s">
        <v>1869</v>
      </c>
      <c r="X14" s="12" t="s">
        <v>1363</v>
      </c>
      <c r="Y14" s="256" t="s">
        <v>1870</v>
      </c>
      <c r="Z14" s="12" t="s">
        <v>1871</v>
      </c>
    </row>
    <row r="15" spans="1:26" x14ac:dyDescent="0.25">
      <c r="A15" s="297">
        <v>4294</v>
      </c>
      <c r="B15" s="322">
        <v>4294</v>
      </c>
      <c r="C15" s="347">
        <v>675712</v>
      </c>
      <c r="D15" s="299" t="s">
        <v>170</v>
      </c>
      <c r="E15" s="262" t="s">
        <v>35</v>
      </c>
      <c r="F15" s="262" t="s">
        <v>35</v>
      </c>
      <c r="G15" s="262" t="s">
        <v>35</v>
      </c>
      <c r="H15" s="262" t="s">
        <v>35</v>
      </c>
      <c r="I15" s="262" t="s">
        <v>35</v>
      </c>
      <c r="J15" s="262" t="s">
        <v>35</v>
      </c>
      <c r="K15" s="300" t="s">
        <v>35</v>
      </c>
      <c r="L15" s="300" t="s">
        <v>35</v>
      </c>
      <c r="M15" s="300" t="s">
        <v>35</v>
      </c>
      <c r="N15" s="300" t="s">
        <v>35</v>
      </c>
      <c r="O15" s="300" t="s">
        <v>35</v>
      </c>
      <c r="P15" s="300" t="s">
        <v>35</v>
      </c>
      <c r="Q15" s="299" t="s">
        <v>965</v>
      </c>
      <c r="R15" s="299" t="s">
        <v>2303</v>
      </c>
      <c r="S15" s="12" t="s">
        <v>1770</v>
      </c>
      <c r="T15" s="12" t="s">
        <v>1363</v>
      </c>
      <c r="U15" s="256" t="s">
        <v>1771</v>
      </c>
      <c r="V15" s="12" t="s">
        <v>2303</v>
      </c>
      <c r="W15" s="12" t="s">
        <v>1770</v>
      </c>
      <c r="X15" s="12" t="s">
        <v>1363</v>
      </c>
      <c r="Y15" s="256" t="s">
        <v>1771</v>
      </c>
      <c r="Z15" s="12" t="s">
        <v>1772</v>
      </c>
    </row>
    <row r="16" spans="1:26" x14ac:dyDescent="0.25">
      <c r="A16" s="297">
        <v>4628</v>
      </c>
      <c r="B16" s="322">
        <v>4628</v>
      </c>
      <c r="C16" s="347">
        <v>675663</v>
      </c>
      <c r="D16" s="299" t="s">
        <v>550</v>
      </c>
      <c r="E16" s="262" t="s">
        <v>35</v>
      </c>
      <c r="F16" s="262" t="s">
        <v>35</v>
      </c>
      <c r="G16" s="262" t="s">
        <v>35</v>
      </c>
      <c r="H16" s="262" t="s">
        <v>35</v>
      </c>
      <c r="I16" s="262" t="s">
        <v>35</v>
      </c>
      <c r="J16" s="262" t="s">
        <v>35</v>
      </c>
      <c r="K16" s="300" t="s">
        <v>35</v>
      </c>
      <c r="L16" s="300" t="s">
        <v>35</v>
      </c>
      <c r="M16" s="300" t="s">
        <v>35</v>
      </c>
      <c r="N16" s="300" t="s">
        <v>35</v>
      </c>
      <c r="O16" s="300" t="s">
        <v>35</v>
      </c>
      <c r="P16" s="300" t="s">
        <v>35</v>
      </c>
      <c r="Q16" s="299" t="s">
        <v>983</v>
      </c>
      <c r="R16" s="299" t="s">
        <v>551</v>
      </c>
      <c r="S16" s="12" t="s">
        <v>1662</v>
      </c>
      <c r="T16" s="12" t="s">
        <v>1363</v>
      </c>
      <c r="U16" s="256" t="s">
        <v>1663</v>
      </c>
      <c r="V16" s="12" t="s">
        <v>1445</v>
      </c>
      <c r="W16" s="12" t="s">
        <v>1446</v>
      </c>
      <c r="X16" s="12" t="s">
        <v>1363</v>
      </c>
      <c r="Y16" s="256" t="s">
        <v>1447</v>
      </c>
      <c r="Z16" s="12" t="s">
        <v>1664</v>
      </c>
    </row>
    <row r="17" spans="1:26" x14ac:dyDescent="0.25">
      <c r="A17" s="297">
        <v>5383</v>
      </c>
      <c r="B17" s="322">
        <v>5383</v>
      </c>
      <c r="C17" s="347">
        <v>675764</v>
      </c>
      <c r="D17" s="299" t="s">
        <v>791</v>
      </c>
      <c r="E17" s="262" t="s">
        <v>35</v>
      </c>
      <c r="F17" s="262" t="s">
        <v>35</v>
      </c>
      <c r="G17" s="262" t="s">
        <v>35</v>
      </c>
      <c r="H17" s="262" t="s">
        <v>35</v>
      </c>
      <c r="I17" s="262" t="s">
        <v>35</v>
      </c>
      <c r="J17" s="262" t="s">
        <v>35</v>
      </c>
      <c r="K17" s="300" t="s">
        <v>35</v>
      </c>
      <c r="L17" s="300" t="s">
        <v>35</v>
      </c>
      <c r="M17" s="300" t="s">
        <v>35</v>
      </c>
      <c r="N17" s="300" t="s">
        <v>35</v>
      </c>
      <c r="O17" s="300" t="s">
        <v>35</v>
      </c>
      <c r="P17" s="300" t="s">
        <v>35</v>
      </c>
      <c r="Q17" s="299" t="s">
        <v>1020</v>
      </c>
      <c r="R17" s="299" t="s">
        <v>792</v>
      </c>
      <c r="S17" s="12" t="s">
        <v>1443</v>
      </c>
      <c r="T17" s="12" t="s">
        <v>1363</v>
      </c>
      <c r="U17" s="256" t="s">
        <v>2089</v>
      </c>
      <c r="V17" s="12" t="s">
        <v>1683</v>
      </c>
      <c r="W17" s="12" t="s">
        <v>1684</v>
      </c>
      <c r="X17" s="12" t="s">
        <v>1363</v>
      </c>
      <c r="Y17" s="256" t="s">
        <v>1685</v>
      </c>
      <c r="Z17" s="12" t="s">
        <v>1686</v>
      </c>
    </row>
    <row r="18" spans="1:26" x14ac:dyDescent="0.25">
      <c r="A18" s="297">
        <v>4988</v>
      </c>
      <c r="B18" s="322">
        <v>4988</v>
      </c>
      <c r="C18" s="347">
        <v>675352</v>
      </c>
      <c r="D18" s="299" t="s">
        <v>635</v>
      </c>
      <c r="E18" s="262" t="s">
        <v>35</v>
      </c>
      <c r="F18" s="262" t="s">
        <v>35</v>
      </c>
      <c r="G18" s="262" t="s">
        <v>35</v>
      </c>
      <c r="H18" s="262" t="s">
        <v>35</v>
      </c>
      <c r="I18" s="262" t="s">
        <v>35</v>
      </c>
      <c r="J18" s="262" t="s">
        <v>35</v>
      </c>
      <c r="K18" s="300" t="s">
        <v>35</v>
      </c>
      <c r="L18" s="300" t="s">
        <v>35</v>
      </c>
      <c r="M18" s="300" t="s">
        <v>35</v>
      </c>
      <c r="N18" s="300" t="s">
        <v>35</v>
      </c>
      <c r="O18" s="300" t="s">
        <v>35</v>
      </c>
      <c r="P18" s="300" t="s">
        <v>35</v>
      </c>
      <c r="Q18" s="299" t="s">
        <v>938</v>
      </c>
      <c r="R18" s="299" t="s">
        <v>2307</v>
      </c>
      <c r="S18" s="12" t="s">
        <v>941</v>
      </c>
      <c r="T18" s="12" t="s">
        <v>1363</v>
      </c>
      <c r="U18" s="256">
        <v>75227</v>
      </c>
      <c r="V18" s="12" t="s">
        <v>2307</v>
      </c>
      <c r="W18" s="12" t="s">
        <v>941</v>
      </c>
      <c r="X18" s="12" t="s">
        <v>1363</v>
      </c>
      <c r="Y18" s="256">
        <v>75227</v>
      </c>
      <c r="Z18" s="12" t="s">
        <v>1491</v>
      </c>
    </row>
    <row r="19" spans="1:26" x14ac:dyDescent="0.25">
      <c r="A19" s="297">
        <v>104157</v>
      </c>
      <c r="B19" s="322">
        <v>104157</v>
      </c>
      <c r="C19" s="347">
        <v>676245</v>
      </c>
      <c r="D19" s="299" t="s">
        <v>2308</v>
      </c>
      <c r="E19" s="262" t="s">
        <v>35</v>
      </c>
      <c r="F19" s="262" t="s">
        <v>35</v>
      </c>
      <c r="G19" s="262" t="s">
        <v>35</v>
      </c>
      <c r="H19" s="262" t="s">
        <v>35</v>
      </c>
      <c r="I19" s="262" t="s">
        <v>35</v>
      </c>
      <c r="J19" s="262" t="s">
        <v>35</v>
      </c>
      <c r="K19" s="300" t="s">
        <v>35</v>
      </c>
      <c r="L19" s="300" t="s">
        <v>35</v>
      </c>
      <c r="M19" s="300" t="s">
        <v>35</v>
      </c>
      <c r="N19" s="300" t="s">
        <v>35</v>
      </c>
      <c r="O19" s="300" t="s">
        <v>35</v>
      </c>
      <c r="P19" s="300" t="s">
        <v>35</v>
      </c>
      <c r="Q19" s="299" t="s">
        <v>961</v>
      </c>
      <c r="R19" s="299" t="s">
        <v>359</v>
      </c>
      <c r="S19" s="12" t="s">
        <v>2309</v>
      </c>
      <c r="T19" s="12" t="s">
        <v>1363</v>
      </c>
      <c r="U19" s="256" t="s">
        <v>1971</v>
      </c>
      <c r="V19" s="12" t="s">
        <v>359</v>
      </c>
      <c r="W19" s="12" t="s">
        <v>2309</v>
      </c>
      <c r="X19" s="12" t="s">
        <v>1363</v>
      </c>
      <c r="Y19" s="256" t="s">
        <v>1971</v>
      </c>
      <c r="Z19" s="12" t="s">
        <v>1973</v>
      </c>
    </row>
    <row r="20" spans="1:26" x14ac:dyDescent="0.25">
      <c r="A20" s="297">
        <v>5126</v>
      </c>
      <c r="B20" s="322">
        <v>5126</v>
      </c>
      <c r="C20" s="347">
        <v>675680</v>
      </c>
      <c r="D20" s="299" t="s">
        <v>676</v>
      </c>
      <c r="E20" s="262" t="s">
        <v>35</v>
      </c>
      <c r="F20" s="262" t="s">
        <v>35</v>
      </c>
      <c r="G20" s="262" t="s">
        <v>35</v>
      </c>
      <c r="H20" s="262" t="s">
        <v>35</v>
      </c>
      <c r="I20" s="262" t="s">
        <v>35</v>
      </c>
      <c r="J20" s="262" t="s">
        <v>35</v>
      </c>
      <c r="K20" s="300" t="s">
        <v>35</v>
      </c>
      <c r="L20" s="300" t="s">
        <v>35</v>
      </c>
      <c r="M20" s="300" t="s">
        <v>35</v>
      </c>
      <c r="N20" s="300" t="s">
        <v>35</v>
      </c>
      <c r="O20" s="300" t="s">
        <v>35</v>
      </c>
      <c r="P20" s="300" t="s">
        <v>35</v>
      </c>
      <c r="Q20" s="299" t="s">
        <v>938</v>
      </c>
      <c r="R20" s="299" t="s">
        <v>2310</v>
      </c>
      <c r="S20" s="12" t="s">
        <v>941</v>
      </c>
      <c r="T20" s="12" t="s">
        <v>1363</v>
      </c>
      <c r="U20" s="256">
        <v>75227</v>
      </c>
      <c r="V20" s="12" t="s">
        <v>2310</v>
      </c>
      <c r="W20" s="12" t="s">
        <v>941</v>
      </c>
      <c r="X20" s="12" t="s">
        <v>1363</v>
      </c>
      <c r="Y20" s="256">
        <v>75227</v>
      </c>
      <c r="Z20" s="12" t="s">
        <v>1491</v>
      </c>
    </row>
    <row r="21" spans="1:26" x14ac:dyDescent="0.25">
      <c r="A21" s="297">
        <v>4955</v>
      </c>
      <c r="B21" s="322">
        <v>4955</v>
      </c>
      <c r="C21" s="347">
        <v>455957</v>
      </c>
      <c r="D21" s="299" t="s">
        <v>235</v>
      </c>
      <c r="E21" s="262" t="s">
        <v>35</v>
      </c>
      <c r="F21" s="262" t="s">
        <v>35</v>
      </c>
      <c r="G21" s="262" t="s">
        <v>35</v>
      </c>
      <c r="H21" s="262" t="s">
        <v>35</v>
      </c>
      <c r="I21" s="262" t="s">
        <v>35</v>
      </c>
      <c r="J21" s="262" t="s">
        <v>35</v>
      </c>
      <c r="K21" s="300" t="s">
        <v>35</v>
      </c>
      <c r="L21" s="300" t="s">
        <v>35</v>
      </c>
      <c r="M21" s="300" t="s">
        <v>35</v>
      </c>
      <c r="N21" s="300" t="s">
        <v>35</v>
      </c>
      <c r="O21" s="300" t="s">
        <v>35</v>
      </c>
      <c r="P21" s="300" t="s">
        <v>35</v>
      </c>
      <c r="Q21" s="299" t="s">
        <v>997</v>
      </c>
      <c r="R21" s="299" t="s">
        <v>2311</v>
      </c>
      <c r="S21" s="12" t="s">
        <v>2312</v>
      </c>
      <c r="T21" s="12" t="s">
        <v>1363</v>
      </c>
      <c r="U21" s="256">
        <v>76086</v>
      </c>
      <c r="V21" s="12" t="s">
        <v>2311</v>
      </c>
      <c r="W21" s="12" t="s">
        <v>2312</v>
      </c>
      <c r="X21" s="12" t="s">
        <v>1363</v>
      </c>
      <c r="Y21" s="256">
        <v>76086</v>
      </c>
      <c r="Z21" s="12" t="s">
        <v>2053</v>
      </c>
    </row>
    <row r="22" spans="1:26" x14ac:dyDescent="0.25">
      <c r="A22" s="297">
        <v>4062</v>
      </c>
      <c r="B22" s="322">
        <v>4062</v>
      </c>
      <c r="C22" s="347">
        <v>675493</v>
      </c>
      <c r="D22" s="299" t="s">
        <v>154</v>
      </c>
      <c r="E22" s="262" t="s">
        <v>35</v>
      </c>
      <c r="F22" s="262" t="s">
        <v>35</v>
      </c>
      <c r="G22" s="262" t="s">
        <v>35</v>
      </c>
      <c r="H22" s="262" t="s">
        <v>35</v>
      </c>
      <c r="I22" s="262" t="s">
        <v>35</v>
      </c>
      <c r="J22" s="262" t="s">
        <v>35</v>
      </c>
      <c r="K22" s="300" t="s">
        <v>35</v>
      </c>
      <c r="L22" s="300" t="s">
        <v>35</v>
      </c>
      <c r="M22" s="300" t="s">
        <v>35</v>
      </c>
      <c r="N22" s="300" t="s">
        <v>35</v>
      </c>
      <c r="O22" s="300" t="s">
        <v>35</v>
      </c>
      <c r="P22" s="300" t="s">
        <v>35</v>
      </c>
      <c r="Q22" s="299" t="s">
        <v>1020</v>
      </c>
      <c r="R22" s="299" t="s">
        <v>155</v>
      </c>
      <c r="S22" s="12" t="s">
        <v>1443</v>
      </c>
      <c r="T22" s="12" t="s">
        <v>1363</v>
      </c>
      <c r="U22" s="256" t="s">
        <v>1757</v>
      </c>
      <c r="V22" s="12" t="s">
        <v>1683</v>
      </c>
      <c r="W22" s="12" t="s">
        <v>1684</v>
      </c>
      <c r="X22" s="12" t="s">
        <v>1363</v>
      </c>
      <c r="Y22" s="256" t="s">
        <v>1685</v>
      </c>
      <c r="Z22" s="12" t="s">
        <v>1686</v>
      </c>
    </row>
    <row r="23" spans="1:26" x14ac:dyDescent="0.25">
      <c r="A23" s="297">
        <v>5361</v>
      </c>
      <c r="B23" s="322">
        <v>5361</v>
      </c>
      <c r="C23" s="347">
        <v>455463</v>
      </c>
      <c r="D23" s="299" t="s">
        <v>2313</v>
      </c>
      <c r="E23" s="262" t="s">
        <v>35</v>
      </c>
      <c r="F23" s="262" t="s">
        <v>35</v>
      </c>
      <c r="G23" s="262" t="s">
        <v>35</v>
      </c>
      <c r="H23" s="262" t="s">
        <v>35</v>
      </c>
      <c r="I23" s="262" t="s">
        <v>35</v>
      </c>
      <c r="J23" s="262" t="s">
        <v>35</v>
      </c>
      <c r="K23" s="300" t="s">
        <v>35</v>
      </c>
      <c r="L23" s="300" t="s">
        <v>35</v>
      </c>
      <c r="M23" s="300" t="s">
        <v>35</v>
      </c>
      <c r="N23" s="300" t="s">
        <v>35</v>
      </c>
      <c r="O23" s="300" t="s">
        <v>35</v>
      </c>
      <c r="P23" s="300" t="s">
        <v>35</v>
      </c>
      <c r="Q23" s="299" t="s">
        <v>966</v>
      </c>
      <c r="R23" s="299" t="s">
        <v>781</v>
      </c>
      <c r="S23" s="12" t="s">
        <v>941</v>
      </c>
      <c r="T23" s="12" t="s">
        <v>1363</v>
      </c>
      <c r="U23" s="256" t="s">
        <v>2155</v>
      </c>
      <c r="V23" s="12" t="s">
        <v>781</v>
      </c>
      <c r="W23" s="12" t="s">
        <v>941</v>
      </c>
      <c r="X23" s="12" t="s">
        <v>1363</v>
      </c>
      <c r="Y23" s="256" t="s">
        <v>2155</v>
      </c>
      <c r="Z23" s="12" t="s">
        <v>2156</v>
      </c>
    </row>
    <row r="24" spans="1:26" x14ac:dyDescent="0.25">
      <c r="A24" s="297">
        <v>4960</v>
      </c>
      <c r="B24" s="322">
        <v>4960</v>
      </c>
      <c r="C24" s="347">
        <v>455572</v>
      </c>
      <c r="D24" s="299" t="s">
        <v>627</v>
      </c>
      <c r="E24" s="262" t="s">
        <v>35</v>
      </c>
      <c r="F24" s="262" t="s">
        <v>35</v>
      </c>
      <c r="G24" s="262" t="s">
        <v>35</v>
      </c>
      <c r="H24" s="262" t="s">
        <v>35</v>
      </c>
      <c r="I24" s="262" t="s">
        <v>35</v>
      </c>
      <c r="J24" s="262" t="s">
        <v>35</v>
      </c>
      <c r="K24" s="300" t="s">
        <v>35</v>
      </c>
      <c r="L24" s="300" t="s">
        <v>35</v>
      </c>
      <c r="M24" s="300" t="s">
        <v>35</v>
      </c>
      <c r="N24" s="300" t="s">
        <v>35</v>
      </c>
      <c r="O24" s="300" t="s">
        <v>35</v>
      </c>
      <c r="P24" s="300" t="s">
        <v>35</v>
      </c>
      <c r="Q24" s="299" t="s">
        <v>997</v>
      </c>
      <c r="R24" s="299" t="s">
        <v>2314</v>
      </c>
      <c r="S24" s="12" t="s">
        <v>1382</v>
      </c>
      <c r="T24" s="12" t="s">
        <v>1363</v>
      </c>
      <c r="U24" s="256">
        <v>76133</v>
      </c>
      <c r="V24" s="12" t="s">
        <v>2314</v>
      </c>
      <c r="W24" s="12" t="s">
        <v>1382</v>
      </c>
      <c r="X24" s="12" t="s">
        <v>1363</v>
      </c>
      <c r="Y24" s="256">
        <v>76133</v>
      </c>
      <c r="Z24" s="12" t="s">
        <v>2198</v>
      </c>
    </row>
    <row r="25" spans="1:26" x14ac:dyDescent="0.25">
      <c r="A25" s="297">
        <v>5018</v>
      </c>
      <c r="B25" s="322">
        <v>5018</v>
      </c>
      <c r="C25" s="347">
        <v>455819</v>
      </c>
      <c r="D25" s="299" t="s">
        <v>643</v>
      </c>
      <c r="E25" s="262" t="s">
        <v>35</v>
      </c>
      <c r="F25" s="262" t="s">
        <v>35</v>
      </c>
      <c r="G25" s="262" t="s">
        <v>35</v>
      </c>
      <c r="H25" s="262" t="s">
        <v>35</v>
      </c>
      <c r="I25" s="262" t="s">
        <v>35</v>
      </c>
      <c r="J25" s="262" t="s">
        <v>35</v>
      </c>
      <c r="K25" s="300" t="s">
        <v>35</v>
      </c>
      <c r="L25" s="300" t="s">
        <v>35</v>
      </c>
      <c r="M25" s="300" t="s">
        <v>35</v>
      </c>
      <c r="N25" s="300" t="s">
        <v>35</v>
      </c>
      <c r="O25" s="300" t="s">
        <v>35</v>
      </c>
      <c r="P25" s="300" t="s">
        <v>35</v>
      </c>
      <c r="Q25" s="299" t="s">
        <v>966</v>
      </c>
      <c r="R25" s="299" t="s">
        <v>2315</v>
      </c>
      <c r="S25" s="12" t="s">
        <v>2316</v>
      </c>
      <c r="T25" s="12" t="s">
        <v>1363</v>
      </c>
      <c r="U25" s="256" t="s">
        <v>1438</v>
      </c>
      <c r="V25" s="12" t="s">
        <v>2315</v>
      </c>
      <c r="W25" s="12" t="s">
        <v>2316</v>
      </c>
      <c r="X25" s="12" t="s">
        <v>1363</v>
      </c>
      <c r="Y25" s="256" t="s">
        <v>1438</v>
      </c>
      <c r="Z25" s="12" t="s">
        <v>1439</v>
      </c>
    </row>
    <row r="26" spans="1:26" x14ac:dyDescent="0.25">
      <c r="A26" s="297">
        <v>5321</v>
      </c>
      <c r="B26" s="322">
        <v>5321</v>
      </c>
      <c r="C26" s="347">
        <v>675162</v>
      </c>
      <c r="D26" s="299" t="s">
        <v>2317</v>
      </c>
      <c r="E26" s="262" t="s">
        <v>35</v>
      </c>
      <c r="F26" s="262" t="s">
        <v>35</v>
      </c>
      <c r="G26" s="262" t="s">
        <v>35</v>
      </c>
      <c r="H26" s="262" t="s">
        <v>35</v>
      </c>
      <c r="I26" s="262" t="s">
        <v>35</v>
      </c>
      <c r="J26" s="262" t="s">
        <v>35</v>
      </c>
      <c r="K26" s="300" t="s">
        <v>35</v>
      </c>
      <c r="L26" s="300" t="s">
        <v>35</v>
      </c>
      <c r="M26" s="300" t="s">
        <v>35</v>
      </c>
      <c r="N26" s="300" t="s">
        <v>35</v>
      </c>
      <c r="O26" s="300" t="s">
        <v>35</v>
      </c>
      <c r="P26" s="300" t="s">
        <v>35</v>
      </c>
      <c r="Q26" s="299" t="s">
        <v>1016</v>
      </c>
      <c r="R26" s="299" t="s">
        <v>2318</v>
      </c>
      <c r="S26" s="12" t="s">
        <v>1492</v>
      </c>
      <c r="T26" s="12" t="s">
        <v>1363</v>
      </c>
      <c r="U26" s="256" t="s">
        <v>1493</v>
      </c>
      <c r="V26" s="12" t="s">
        <v>2318</v>
      </c>
      <c r="W26" s="12" t="s">
        <v>1492</v>
      </c>
      <c r="X26" s="12" t="s">
        <v>1363</v>
      </c>
      <c r="Y26" s="256" t="s">
        <v>1493</v>
      </c>
      <c r="Z26" s="12" t="s">
        <v>1494</v>
      </c>
    </row>
    <row r="27" spans="1:26" x14ac:dyDescent="0.25">
      <c r="A27" s="297">
        <v>4266</v>
      </c>
      <c r="B27" s="322">
        <v>4266</v>
      </c>
      <c r="C27" s="347">
        <v>675017</v>
      </c>
      <c r="D27" s="299" t="s">
        <v>459</v>
      </c>
      <c r="E27" s="262" t="s">
        <v>35</v>
      </c>
      <c r="F27" s="262" t="s">
        <v>35</v>
      </c>
      <c r="G27" s="262" t="s">
        <v>35</v>
      </c>
      <c r="H27" s="262" t="s">
        <v>35</v>
      </c>
      <c r="I27" s="262" t="s">
        <v>35</v>
      </c>
      <c r="J27" s="262" t="s">
        <v>35</v>
      </c>
      <c r="K27" s="300" t="s">
        <v>35</v>
      </c>
      <c r="L27" s="300" t="s">
        <v>35</v>
      </c>
      <c r="M27" s="300" t="s">
        <v>35</v>
      </c>
      <c r="N27" s="300" t="s">
        <v>35</v>
      </c>
      <c r="O27" s="300" t="s">
        <v>35</v>
      </c>
      <c r="P27" s="300" t="s">
        <v>35</v>
      </c>
      <c r="Q27" s="299" t="s">
        <v>918</v>
      </c>
      <c r="R27" s="299" t="s">
        <v>460</v>
      </c>
      <c r="S27" s="12" t="s">
        <v>1596</v>
      </c>
      <c r="T27" s="12" t="s">
        <v>1363</v>
      </c>
      <c r="U27" s="256" t="s">
        <v>1597</v>
      </c>
      <c r="V27" s="12" t="s">
        <v>460</v>
      </c>
      <c r="W27" s="12" t="s">
        <v>1596</v>
      </c>
      <c r="X27" s="12" t="s">
        <v>1363</v>
      </c>
      <c r="Y27" s="256" t="s">
        <v>1597</v>
      </c>
      <c r="Z27" s="12" t="s">
        <v>1598</v>
      </c>
    </row>
    <row r="28" spans="1:26" x14ac:dyDescent="0.25">
      <c r="A28" s="297">
        <v>4426</v>
      </c>
      <c r="B28" s="322">
        <v>4426</v>
      </c>
      <c r="C28" s="347">
        <v>455748</v>
      </c>
      <c r="D28" s="299" t="s">
        <v>490</v>
      </c>
      <c r="E28" s="262" t="s">
        <v>35</v>
      </c>
      <c r="F28" s="262" t="s">
        <v>35</v>
      </c>
      <c r="G28" s="262" t="s">
        <v>35</v>
      </c>
      <c r="H28" s="262" t="s">
        <v>35</v>
      </c>
      <c r="I28" s="262" t="s">
        <v>35</v>
      </c>
      <c r="J28" s="262" t="s">
        <v>35</v>
      </c>
      <c r="K28" s="300" t="s">
        <v>35</v>
      </c>
      <c r="L28" s="300" t="s">
        <v>35</v>
      </c>
      <c r="M28" s="300" t="s">
        <v>35</v>
      </c>
      <c r="N28" s="300" t="s">
        <v>35</v>
      </c>
      <c r="O28" s="300" t="s">
        <v>35</v>
      </c>
      <c r="P28" s="300" t="s">
        <v>35</v>
      </c>
      <c r="Q28" s="299" t="s">
        <v>945</v>
      </c>
      <c r="R28" s="299" t="s">
        <v>491</v>
      </c>
      <c r="S28" s="12" t="s">
        <v>1449</v>
      </c>
      <c r="T28" s="12" t="s">
        <v>1363</v>
      </c>
      <c r="U28" s="256" t="s">
        <v>1450</v>
      </c>
      <c r="V28" s="12" t="s">
        <v>491</v>
      </c>
      <c r="W28" s="12" t="s">
        <v>1449</v>
      </c>
      <c r="X28" s="12" t="s">
        <v>1363</v>
      </c>
      <c r="Y28" s="256" t="s">
        <v>1450</v>
      </c>
      <c r="Z28" s="12" t="s">
        <v>1451</v>
      </c>
    </row>
    <row r="29" spans="1:26" x14ac:dyDescent="0.25">
      <c r="A29" s="297">
        <v>4570</v>
      </c>
      <c r="B29" s="322">
        <v>4570</v>
      </c>
      <c r="C29" s="347">
        <v>675459</v>
      </c>
      <c r="D29" s="299" t="s">
        <v>531</v>
      </c>
      <c r="E29" s="262" t="s">
        <v>35</v>
      </c>
      <c r="F29" s="262" t="s">
        <v>35</v>
      </c>
      <c r="G29" s="262" t="s">
        <v>35</v>
      </c>
      <c r="H29" s="262" t="s">
        <v>35</v>
      </c>
      <c r="I29" s="262" t="s">
        <v>35</v>
      </c>
      <c r="J29" s="262" t="s">
        <v>35</v>
      </c>
      <c r="K29" s="300" t="s">
        <v>35</v>
      </c>
      <c r="L29" s="300" t="s">
        <v>35</v>
      </c>
      <c r="M29" s="300" t="s">
        <v>35</v>
      </c>
      <c r="N29" s="300" t="s">
        <v>35</v>
      </c>
      <c r="O29" s="300" t="s">
        <v>35</v>
      </c>
      <c r="P29" s="300" t="s">
        <v>35</v>
      </c>
      <c r="Q29" s="299" t="s">
        <v>938</v>
      </c>
      <c r="R29" s="299" t="s">
        <v>532</v>
      </c>
      <c r="S29" s="12" t="s">
        <v>1714</v>
      </c>
      <c r="T29" s="12" t="s">
        <v>1363</v>
      </c>
      <c r="U29" s="256">
        <v>78723</v>
      </c>
      <c r="V29" s="12" t="s">
        <v>532</v>
      </c>
      <c r="W29" s="12" t="s">
        <v>1714</v>
      </c>
      <c r="X29" s="12" t="s">
        <v>1363</v>
      </c>
      <c r="Y29" s="256">
        <v>78723</v>
      </c>
      <c r="Z29" s="12" t="s">
        <v>2196</v>
      </c>
    </row>
    <row r="30" spans="1:26" x14ac:dyDescent="0.25">
      <c r="A30" s="297">
        <v>4525</v>
      </c>
      <c r="B30" s="322">
        <v>4525</v>
      </c>
      <c r="C30" s="347">
        <v>455631</v>
      </c>
      <c r="D30" s="299" t="s">
        <v>2319</v>
      </c>
      <c r="E30" s="262" t="s">
        <v>35</v>
      </c>
      <c r="F30" s="262" t="s">
        <v>35</v>
      </c>
      <c r="G30" s="262" t="s">
        <v>35</v>
      </c>
      <c r="H30" s="262" t="s">
        <v>35</v>
      </c>
      <c r="I30" s="262" t="s">
        <v>35</v>
      </c>
      <c r="J30" s="262" t="s">
        <v>35</v>
      </c>
      <c r="K30" s="300" t="s">
        <v>35</v>
      </c>
      <c r="L30" s="300" t="s">
        <v>35</v>
      </c>
      <c r="M30" s="300" t="s">
        <v>35</v>
      </c>
      <c r="N30" s="300" t="s">
        <v>35</v>
      </c>
      <c r="O30" s="300" t="s">
        <v>35</v>
      </c>
      <c r="P30" s="300" t="s">
        <v>35</v>
      </c>
      <c r="Q30" s="299" t="s">
        <v>938</v>
      </c>
      <c r="R30" s="299" t="s">
        <v>2320</v>
      </c>
      <c r="S30" s="12" t="s">
        <v>2029</v>
      </c>
      <c r="T30" s="12" t="s">
        <v>1363</v>
      </c>
      <c r="U30" s="256">
        <v>76033</v>
      </c>
      <c r="V30" s="12" t="s">
        <v>2320</v>
      </c>
      <c r="W30" s="12" t="s">
        <v>2029</v>
      </c>
      <c r="X30" s="12" t="s">
        <v>1363</v>
      </c>
      <c r="Y30" s="256">
        <v>76033</v>
      </c>
      <c r="Z30" s="12" t="s">
        <v>1552</v>
      </c>
    </row>
    <row r="31" spans="1:26" x14ac:dyDescent="0.25">
      <c r="A31" s="297">
        <v>4002</v>
      </c>
      <c r="B31" s="322">
        <v>4002</v>
      </c>
      <c r="C31" s="347">
        <v>455881</v>
      </c>
      <c r="D31" s="299" t="s">
        <v>2321</v>
      </c>
      <c r="E31" s="262" t="s">
        <v>35</v>
      </c>
      <c r="F31" s="262" t="s">
        <v>35</v>
      </c>
      <c r="G31" s="262" t="s">
        <v>35</v>
      </c>
      <c r="H31" s="262" t="s">
        <v>35</v>
      </c>
      <c r="I31" s="262" t="s">
        <v>35</v>
      </c>
      <c r="J31" s="262" t="s">
        <v>35</v>
      </c>
      <c r="K31" s="300" t="s">
        <v>35</v>
      </c>
      <c r="L31" s="300" t="s">
        <v>35</v>
      </c>
      <c r="M31" s="300" t="s">
        <v>35</v>
      </c>
      <c r="N31" s="300" t="s">
        <v>35</v>
      </c>
      <c r="O31" s="300" t="s">
        <v>35</v>
      </c>
      <c r="P31" s="300" t="s">
        <v>35</v>
      </c>
      <c r="Q31" s="299" t="s">
        <v>951</v>
      </c>
      <c r="R31" s="299" t="s">
        <v>416</v>
      </c>
      <c r="S31" s="12" t="s">
        <v>1382</v>
      </c>
      <c r="T31" s="12" t="s">
        <v>1363</v>
      </c>
      <c r="U31" s="256" t="s">
        <v>1619</v>
      </c>
      <c r="V31" s="12" t="s">
        <v>2322</v>
      </c>
      <c r="W31" s="12" t="s">
        <v>1516</v>
      </c>
      <c r="X31" s="12" t="s">
        <v>1363</v>
      </c>
      <c r="Y31" s="256" t="s">
        <v>1517</v>
      </c>
      <c r="Z31" s="12" t="s">
        <v>1620</v>
      </c>
    </row>
    <row r="32" spans="1:26" x14ac:dyDescent="0.25">
      <c r="A32" s="297">
        <v>5302</v>
      </c>
      <c r="B32" s="322">
        <v>5302</v>
      </c>
      <c r="C32" s="347">
        <v>675159</v>
      </c>
      <c r="D32" s="299" t="s">
        <v>757</v>
      </c>
      <c r="E32" s="262" t="s">
        <v>35</v>
      </c>
      <c r="F32" s="262" t="s">
        <v>35</v>
      </c>
      <c r="G32" s="262" t="s">
        <v>35</v>
      </c>
      <c r="H32" s="262" t="s">
        <v>35</v>
      </c>
      <c r="I32" s="262" t="s">
        <v>35</v>
      </c>
      <c r="J32" s="262" t="s">
        <v>35</v>
      </c>
      <c r="K32" s="300" t="s">
        <v>35</v>
      </c>
      <c r="L32" s="300" t="s">
        <v>35</v>
      </c>
      <c r="M32" s="300" t="s">
        <v>35</v>
      </c>
      <c r="N32" s="300" t="s">
        <v>35</v>
      </c>
      <c r="O32" s="300" t="s">
        <v>35</v>
      </c>
      <c r="P32" s="300" t="s">
        <v>35</v>
      </c>
      <c r="Q32" s="299" t="s">
        <v>933</v>
      </c>
      <c r="R32" s="299" t="s">
        <v>758</v>
      </c>
      <c r="S32" s="12" t="s">
        <v>2080</v>
      </c>
      <c r="T32" s="12" t="s">
        <v>1363</v>
      </c>
      <c r="U32" s="256" t="s">
        <v>2081</v>
      </c>
      <c r="V32" s="12" t="s">
        <v>758</v>
      </c>
      <c r="W32" s="12" t="s">
        <v>2080</v>
      </c>
      <c r="X32" s="12" t="s">
        <v>1363</v>
      </c>
      <c r="Y32" s="256" t="s">
        <v>2081</v>
      </c>
      <c r="Z32" s="12" t="s">
        <v>2082</v>
      </c>
    </row>
    <row r="33" spans="1:26" x14ac:dyDescent="0.25">
      <c r="A33" s="297">
        <v>4491</v>
      </c>
      <c r="B33" s="322">
        <v>4491</v>
      </c>
      <c r="C33" s="347">
        <v>675842</v>
      </c>
      <c r="D33" s="299" t="s">
        <v>2323</v>
      </c>
      <c r="E33" s="262" t="s">
        <v>35</v>
      </c>
      <c r="F33" s="262" t="s">
        <v>35</v>
      </c>
      <c r="G33" s="262" t="s">
        <v>35</v>
      </c>
      <c r="H33" s="262" t="s">
        <v>35</v>
      </c>
      <c r="I33" s="262" t="s">
        <v>35</v>
      </c>
      <c r="J33" s="262" t="s">
        <v>35</v>
      </c>
      <c r="K33" s="300" t="s">
        <v>35</v>
      </c>
      <c r="L33" s="300" t="s">
        <v>35</v>
      </c>
      <c r="M33" s="300" t="s">
        <v>35</v>
      </c>
      <c r="N33" s="300" t="s">
        <v>35</v>
      </c>
      <c r="O33" s="300" t="s">
        <v>35</v>
      </c>
      <c r="P33" s="300" t="s">
        <v>35</v>
      </c>
      <c r="Q33" s="299" t="s">
        <v>974</v>
      </c>
      <c r="R33" s="299" t="s">
        <v>2324</v>
      </c>
      <c r="S33" s="12" t="s">
        <v>923</v>
      </c>
      <c r="T33" s="12" t="s">
        <v>1363</v>
      </c>
      <c r="U33" s="256" t="s">
        <v>1805</v>
      </c>
      <c r="V33" s="12" t="s">
        <v>2324</v>
      </c>
      <c r="W33" s="12" t="s">
        <v>923</v>
      </c>
      <c r="X33" s="12" t="s">
        <v>1363</v>
      </c>
      <c r="Y33" s="256" t="s">
        <v>1805</v>
      </c>
      <c r="Z33" s="12" t="s">
        <v>2325</v>
      </c>
    </row>
    <row r="34" spans="1:26" x14ac:dyDescent="0.25">
      <c r="A34" s="297">
        <v>5139</v>
      </c>
      <c r="B34" s="322">
        <v>5139</v>
      </c>
      <c r="C34" s="347">
        <v>455477</v>
      </c>
      <c r="D34" s="299" t="s">
        <v>682</v>
      </c>
      <c r="E34" s="262" t="s">
        <v>35</v>
      </c>
      <c r="F34" s="262" t="s">
        <v>35</v>
      </c>
      <c r="G34" s="262" t="s">
        <v>35</v>
      </c>
      <c r="H34" s="262" t="s">
        <v>35</v>
      </c>
      <c r="I34" s="262" t="s">
        <v>35</v>
      </c>
      <c r="J34" s="262" t="s">
        <v>35</v>
      </c>
      <c r="K34" s="300" t="s">
        <v>35</v>
      </c>
      <c r="L34" s="300" t="s">
        <v>35</v>
      </c>
      <c r="M34" s="300" t="s">
        <v>35</v>
      </c>
      <c r="N34" s="300" t="s">
        <v>35</v>
      </c>
      <c r="O34" s="300" t="s">
        <v>35</v>
      </c>
      <c r="P34" s="300" t="s">
        <v>35</v>
      </c>
      <c r="Q34" s="299" t="s">
        <v>993</v>
      </c>
      <c r="R34" s="299" t="s">
        <v>683</v>
      </c>
      <c r="S34" s="12" t="s">
        <v>1800</v>
      </c>
      <c r="T34" s="12" t="s">
        <v>1363</v>
      </c>
      <c r="U34" s="256" t="s">
        <v>1801</v>
      </c>
      <c r="V34" s="12" t="s">
        <v>683</v>
      </c>
      <c r="W34" s="12" t="s">
        <v>1800</v>
      </c>
      <c r="X34" s="12" t="s">
        <v>1363</v>
      </c>
      <c r="Y34" s="256" t="s">
        <v>1801</v>
      </c>
      <c r="Z34" s="12" t="s">
        <v>1802</v>
      </c>
    </row>
    <row r="35" spans="1:26" x14ac:dyDescent="0.25">
      <c r="A35" s="297">
        <v>4852</v>
      </c>
      <c r="B35" s="322">
        <v>4852</v>
      </c>
      <c r="C35" s="347">
        <v>455872</v>
      </c>
      <c r="D35" s="299" t="s">
        <v>224</v>
      </c>
      <c r="E35" s="262" t="s">
        <v>35</v>
      </c>
      <c r="F35" s="262" t="s">
        <v>35</v>
      </c>
      <c r="G35" s="262" t="s">
        <v>35</v>
      </c>
      <c r="H35" s="262" t="s">
        <v>35</v>
      </c>
      <c r="I35" s="262" t="s">
        <v>35</v>
      </c>
      <c r="J35" s="262" t="s">
        <v>35</v>
      </c>
      <c r="K35" s="300" t="s">
        <v>35</v>
      </c>
      <c r="L35" s="300" t="s">
        <v>35</v>
      </c>
      <c r="M35" s="300" t="s">
        <v>35</v>
      </c>
      <c r="N35" s="300" t="s">
        <v>35</v>
      </c>
      <c r="O35" s="300" t="s">
        <v>35</v>
      </c>
      <c r="P35" s="300" t="s">
        <v>35</v>
      </c>
      <c r="Q35" s="299" t="s">
        <v>977</v>
      </c>
      <c r="R35" s="299" t="s">
        <v>225</v>
      </c>
      <c r="S35" s="12" t="s">
        <v>1440</v>
      </c>
      <c r="T35" s="12" t="s">
        <v>1363</v>
      </c>
      <c r="U35" s="256" t="s">
        <v>1441</v>
      </c>
      <c r="V35" s="12" t="s">
        <v>225</v>
      </c>
      <c r="W35" s="12" t="s">
        <v>1440</v>
      </c>
      <c r="X35" s="12" t="s">
        <v>1363</v>
      </c>
      <c r="Y35" s="256" t="s">
        <v>1441</v>
      </c>
      <c r="Z35" s="12" t="s">
        <v>1442</v>
      </c>
    </row>
    <row r="36" spans="1:26" x14ac:dyDescent="0.25">
      <c r="A36" s="297">
        <v>4737</v>
      </c>
      <c r="B36" s="322">
        <v>4737</v>
      </c>
      <c r="C36" s="347">
        <v>675428</v>
      </c>
      <c r="D36" s="299" t="s">
        <v>2326</v>
      </c>
      <c r="E36" s="262" t="s">
        <v>35</v>
      </c>
      <c r="F36" s="262" t="s">
        <v>35</v>
      </c>
      <c r="G36" s="262" t="s">
        <v>35</v>
      </c>
      <c r="H36" s="262" t="s">
        <v>35</v>
      </c>
      <c r="I36" s="262" t="s">
        <v>35</v>
      </c>
      <c r="J36" s="262" t="s">
        <v>35</v>
      </c>
      <c r="K36" s="300" t="s">
        <v>35</v>
      </c>
      <c r="L36" s="300" t="s">
        <v>35</v>
      </c>
      <c r="M36" s="300" t="s">
        <v>35</v>
      </c>
      <c r="N36" s="300" t="s">
        <v>35</v>
      </c>
      <c r="O36" s="300" t="s">
        <v>35</v>
      </c>
      <c r="P36" s="300" t="s">
        <v>35</v>
      </c>
      <c r="Q36" s="299" t="s">
        <v>963</v>
      </c>
      <c r="R36" s="299" t="s">
        <v>2327</v>
      </c>
      <c r="S36" s="12" t="s">
        <v>2014</v>
      </c>
      <c r="T36" s="12" t="s">
        <v>1363</v>
      </c>
      <c r="U36" s="256" t="s">
        <v>2015</v>
      </c>
      <c r="V36" s="12" t="s">
        <v>2327</v>
      </c>
      <c r="W36" s="12" t="s">
        <v>2014</v>
      </c>
      <c r="X36" s="12" t="s">
        <v>1363</v>
      </c>
      <c r="Y36" s="256" t="s">
        <v>2015</v>
      </c>
      <c r="Z36" s="12" t="s">
        <v>2328</v>
      </c>
    </row>
    <row r="37" spans="1:26" x14ac:dyDescent="0.25">
      <c r="A37" s="297">
        <v>4833</v>
      </c>
      <c r="B37" s="322">
        <v>4833</v>
      </c>
      <c r="C37" s="347">
        <v>675309</v>
      </c>
      <c r="D37" s="299" t="s">
        <v>2329</v>
      </c>
      <c r="E37" s="262" t="s">
        <v>35</v>
      </c>
      <c r="F37" s="262" t="s">
        <v>35</v>
      </c>
      <c r="G37" s="262" t="s">
        <v>35</v>
      </c>
      <c r="H37" s="262" t="s">
        <v>35</v>
      </c>
      <c r="I37" s="262" t="s">
        <v>35</v>
      </c>
      <c r="J37" s="262" t="s">
        <v>35</v>
      </c>
      <c r="K37" s="300" t="s">
        <v>35</v>
      </c>
      <c r="L37" s="300" t="s">
        <v>35</v>
      </c>
      <c r="M37" s="300" t="s">
        <v>35</v>
      </c>
      <c r="N37" s="300" t="s">
        <v>35</v>
      </c>
      <c r="O37" s="300" t="s">
        <v>35</v>
      </c>
      <c r="P37" s="300" t="s">
        <v>35</v>
      </c>
      <c r="Q37" s="299" t="s">
        <v>1016</v>
      </c>
      <c r="R37" s="299" t="s">
        <v>606</v>
      </c>
      <c r="S37" s="12" t="s">
        <v>2019</v>
      </c>
      <c r="T37" s="12" t="s">
        <v>1363</v>
      </c>
      <c r="U37" s="256" t="s">
        <v>2020</v>
      </c>
      <c r="V37" s="12" t="s">
        <v>606</v>
      </c>
      <c r="W37" s="12" t="s">
        <v>2019</v>
      </c>
      <c r="X37" s="12" t="s">
        <v>1363</v>
      </c>
      <c r="Y37" s="256" t="s">
        <v>2020</v>
      </c>
      <c r="Z37" s="12" t="s">
        <v>2021</v>
      </c>
    </row>
    <row r="38" spans="1:26" x14ac:dyDescent="0.25">
      <c r="A38" s="297">
        <v>4650</v>
      </c>
      <c r="B38" s="322">
        <v>4650</v>
      </c>
      <c r="C38" s="347">
        <v>455582</v>
      </c>
      <c r="D38" s="299" t="s">
        <v>560</v>
      </c>
      <c r="E38" s="262" t="s">
        <v>35</v>
      </c>
      <c r="F38" s="262" t="s">
        <v>35</v>
      </c>
      <c r="G38" s="262" t="s">
        <v>35</v>
      </c>
      <c r="H38" s="262" t="s">
        <v>35</v>
      </c>
      <c r="I38" s="262" t="s">
        <v>35</v>
      </c>
      <c r="J38" s="262" t="s">
        <v>35</v>
      </c>
      <c r="K38" s="300" t="s">
        <v>35</v>
      </c>
      <c r="L38" s="300" t="s">
        <v>35</v>
      </c>
      <c r="M38" s="300" t="s">
        <v>35</v>
      </c>
      <c r="N38" s="300" t="s">
        <v>35</v>
      </c>
      <c r="O38" s="300" t="s">
        <v>35</v>
      </c>
      <c r="P38" s="300" t="s">
        <v>35</v>
      </c>
      <c r="Q38" s="299" t="s">
        <v>995</v>
      </c>
      <c r="R38" s="299" t="s">
        <v>561</v>
      </c>
      <c r="S38" s="12" t="s">
        <v>1462</v>
      </c>
      <c r="T38" s="12" t="s">
        <v>1363</v>
      </c>
      <c r="U38" s="256" t="s">
        <v>1463</v>
      </c>
      <c r="V38" s="12" t="s">
        <v>561</v>
      </c>
      <c r="W38" s="12" t="s">
        <v>1462</v>
      </c>
      <c r="X38" s="12" t="s">
        <v>1363</v>
      </c>
      <c r="Y38" s="256" t="s">
        <v>1463</v>
      </c>
      <c r="Z38" s="12" t="s">
        <v>1464</v>
      </c>
    </row>
    <row r="39" spans="1:26" x14ac:dyDescent="0.25">
      <c r="A39" s="297">
        <v>105428</v>
      </c>
      <c r="B39" s="322">
        <v>105428</v>
      </c>
      <c r="C39" s="347">
        <v>676337</v>
      </c>
      <c r="D39" s="299" t="s">
        <v>395</v>
      </c>
      <c r="E39" s="262" t="s">
        <v>35</v>
      </c>
      <c r="F39" s="262" t="s">
        <v>35</v>
      </c>
      <c r="G39" s="262" t="s">
        <v>35</v>
      </c>
      <c r="H39" s="262" t="s">
        <v>35</v>
      </c>
      <c r="I39" s="262" t="s">
        <v>35</v>
      </c>
      <c r="J39" s="262" t="s">
        <v>35</v>
      </c>
      <c r="K39" s="300" t="s">
        <v>35</v>
      </c>
      <c r="L39" s="300" t="s">
        <v>35</v>
      </c>
      <c r="M39" s="300" t="s">
        <v>35</v>
      </c>
      <c r="N39" s="300" t="s">
        <v>35</v>
      </c>
      <c r="O39" s="300" t="s">
        <v>35</v>
      </c>
      <c r="P39" s="300" t="s">
        <v>35</v>
      </c>
      <c r="Q39" s="299" t="s">
        <v>995</v>
      </c>
      <c r="R39" s="299" t="s">
        <v>396</v>
      </c>
      <c r="S39" s="12" t="s">
        <v>1443</v>
      </c>
      <c r="T39" s="12" t="s">
        <v>1363</v>
      </c>
      <c r="U39" s="256" t="s">
        <v>2231</v>
      </c>
      <c r="V39" s="12" t="s">
        <v>396</v>
      </c>
      <c r="W39" s="12" t="s">
        <v>1443</v>
      </c>
      <c r="X39" s="12" t="s">
        <v>1363</v>
      </c>
      <c r="Y39" s="256" t="s">
        <v>2231</v>
      </c>
      <c r="Z39" s="12" t="s">
        <v>2232</v>
      </c>
    </row>
    <row r="40" spans="1:26" x14ac:dyDescent="0.25">
      <c r="A40" s="297">
        <v>4758</v>
      </c>
      <c r="B40" s="322">
        <v>4758</v>
      </c>
      <c r="C40" s="347">
        <v>455528</v>
      </c>
      <c r="D40" s="299" t="s">
        <v>2330</v>
      </c>
      <c r="E40" s="262" t="s">
        <v>35</v>
      </c>
      <c r="F40" s="262" t="s">
        <v>35</v>
      </c>
      <c r="G40" s="262" t="s">
        <v>35</v>
      </c>
      <c r="H40" s="262" t="s">
        <v>35</v>
      </c>
      <c r="I40" s="262" t="s">
        <v>35</v>
      </c>
      <c r="J40" s="262" t="s">
        <v>35</v>
      </c>
      <c r="K40" s="300" t="s">
        <v>35</v>
      </c>
      <c r="L40" s="300" t="s">
        <v>35</v>
      </c>
      <c r="M40" s="300" t="s">
        <v>35</v>
      </c>
      <c r="N40" s="300" t="s">
        <v>35</v>
      </c>
      <c r="O40" s="300" t="s">
        <v>35</v>
      </c>
      <c r="P40" s="300" t="s">
        <v>35</v>
      </c>
      <c r="Q40" s="299" t="s">
        <v>1016</v>
      </c>
      <c r="R40" s="299" t="s">
        <v>2331</v>
      </c>
      <c r="S40" s="12" t="s">
        <v>1809</v>
      </c>
      <c r="T40" s="12" t="s">
        <v>1363</v>
      </c>
      <c r="U40" s="256" t="s">
        <v>2010</v>
      </c>
      <c r="V40" s="12" t="s">
        <v>2331</v>
      </c>
      <c r="W40" s="12" t="s">
        <v>1809</v>
      </c>
      <c r="X40" s="12" t="s">
        <v>1363</v>
      </c>
      <c r="Y40" s="256" t="s">
        <v>2010</v>
      </c>
      <c r="Z40" s="12" t="s">
        <v>2017</v>
      </c>
    </row>
    <row r="41" spans="1:26" x14ac:dyDescent="0.25">
      <c r="A41" s="297">
        <v>5323</v>
      </c>
      <c r="B41" s="322">
        <v>5323</v>
      </c>
      <c r="C41" s="347">
        <v>675170</v>
      </c>
      <c r="D41" s="299" t="s">
        <v>760</v>
      </c>
      <c r="E41" s="262" t="s">
        <v>35</v>
      </c>
      <c r="F41" s="262" t="s">
        <v>35</v>
      </c>
      <c r="G41" s="262" t="s">
        <v>35</v>
      </c>
      <c r="H41" s="262" t="s">
        <v>35</v>
      </c>
      <c r="I41" s="262" t="s">
        <v>35</v>
      </c>
      <c r="J41" s="262" t="s">
        <v>35</v>
      </c>
      <c r="K41" s="300" t="s">
        <v>35</v>
      </c>
      <c r="L41" s="300" t="s">
        <v>35</v>
      </c>
      <c r="M41" s="300" t="s">
        <v>35</v>
      </c>
      <c r="N41" s="300" t="s">
        <v>35</v>
      </c>
      <c r="O41" s="300" t="s">
        <v>35</v>
      </c>
      <c r="P41" s="300" t="s">
        <v>35</v>
      </c>
      <c r="Q41" s="299" t="s">
        <v>1016</v>
      </c>
      <c r="R41" s="299" t="s">
        <v>2332</v>
      </c>
      <c r="S41" s="12" t="s">
        <v>1795</v>
      </c>
      <c r="T41" s="12" t="s">
        <v>1363</v>
      </c>
      <c r="U41" s="256" t="s">
        <v>1796</v>
      </c>
      <c r="V41" s="12" t="s">
        <v>2332</v>
      </c>
      <c r="W41" s="12" t="s">
        <v>1795</v>
      </c>
      <c r="X41" s="12" t="s">
        <v>1363</v>
      </c>
      <c r="Y41" s="256" t="s">
        <v>1796</v>
      </c>
      <c r="Z41" s="12" t="s">
        <v>1797</v>
      </c>
    </row>
    <row r="42" spans="1:26" x14ac:dyDescent="0.25">
      <c r="A42" s="297">
        <v>4347</v>
      </c>
      <c r="B42" s="322">
        <v>4347</v>
      </c>
      <c r="C42" s="347">
        <v>455940</v>
      </c>
      <c r="D42" s="299" t="s">
        <v>2333</v>
      </c>
      <c r="E42" s="262" t="s">
        <v>35</v>
      </c>
      <c r="F42" s="262" t="s">
        <v>35</v>
      </c>
      <c r="G42" s="262" t="s">
        <v>35</v>
      </c>
      <c r="H42" s="262" t="s">
        <v>35</v>
      </c>
      <c r="I42" s="262" t="s">
        <v>35</v>
      </c>
      <c r="J42" s="262" t="s">
        <v>35</v>
      </c>
      <c r="K42" s="300" t="s">
        <v>35</v>
      </c>
      <c r="L42" s="300" t="s">
        <v>35</v>
      </c>
      <c r="M42" s="300" t="s">
        <v>35</v>
      </c>
      <c r="N42" s="300" t="s">
        <v>35</v>
      </c>
      <c r="O42" s="300" t="s">
        <v>35</v>
      </c>
      <c r="P42" s="300" t="s">
        <v>35</v>
      </c>
      <c r="Q42" s="299" t="s">
        <v>1011</v>
      </c>
      <c r="R42" s="299" t="s">
        <v>469</v>
      </c>
      <c r="S42" s="12" t="s">
        <v>923</v>
      </c>
      <c r="T42" s="12" t="s">
        <v>1363</v>
      </c>
      <c r="U42" s="256" t="s">
        <v>1867</v>
      </c>
      <c r="V42" s="12" t="s">
        <v>469</v>
      </c>
      <c r="W42" s="12" t="s">
        <v>923</v>
      </c>
      <c r="X42" s="12" t="s">
        <v>1363</v>
      </c>
      <c r="Y42" s="256" t="s">
        <v>1867</v>
      </c>
      <c r="Z42" s="12" t="s">
        <v>1868</v>
      </c>
    </row>
    <row r="43" spans="1:26" x14ac:dyDescent="0.25">
      <c r="A43" s="297">
        <v>5158</v>
      </c>
      <c r="B43" s="322">
        <v>5158</v>
      </c>
      <c r="C43" s="347">
        <v>675879</v>
      </c>
      <c r="D43" s="299" t="s">
        <v>693</v>
      </c>
      <c r="E43" s="262" t="s">
        <v>35</v>
      </c>
      <c r="F43" s="262" t="s">
        <v>35</v>
      </c>
      <c r="G43" s="262" t="s">
        <v>35</v>
      </c>
      <c r="H43" s="262" t="s">
        <v>35</v>
      </c>
      <c r="I43" s="262" t="s">
        <v>35</v>
      </c>
      <c r="J43" s="262" t="s">
        <v>35</v>
      </c>
      <c r="K43" s="300" t="s">
        <v>35</v>
      </c>
      <c r="L43" s="300" t="s">
        <v>35</v>
      </c>
      <c r="M43" s="300" t="s">
        <v>35</v>
      </c>
      <c r="N43" s="300" t="s">
        <v>35</v>
      </c>
      <c r="O43" s="300" t="s">
        <v>35</v>
      </c>
      <c r="P43" s="300" t="s">
        <v>35</v>
      </c>
      <c r="Q43" s="299" t="s">
        <v>965</v>
      </c>
      <c r="R43" s="299" t="s">
        <v>2334</v>
      </c>
      <c r="S43" s="12" t="s">
        <v>2335</v>
      </c>
      <c r="T43" s="12" t="s">
        <v>1363</v>
      </c>
      <c r="U43" s="256" t="s">
        <v>2336</v>
      </c>
      <c r="V43" s="12" t="s">
        <v>2334</v>
      </c>
      <c r="W43" s="12" t="s">
        <v>2335</v>
      </c>
      <c r="X43" s="12" t="s">
        <v>1363</v>
      </c>
      <c r="Y43" s="256" t="s">
        <v>2336</v>
      </c>
      <c r="Z43" s="12" t="s">
        <v>2337</v>
      </c>
    </row>
    <row r="44" spans="1:26" x14ac:dyDescent="0.25">
      <c r="A44" s="297">
        <v>4811</v>
      </c>
      <c r="B44" s="322">
        <v>4811</v>
      </c>
      <c r="C44" s="347">
        <v>675423</v>
      </c>
      <c r="D44" s="299" t="s">
        <v>597</v>
      </c>
      <c r="E44" s="262" t="s">
        <v>35</v>
      </c>
      <c r="F44" s="262" t="s">
        <v>35</v>
      </c>
      <c r="G44" s="262" t="s">
        <v>35</v>
      </c>
      <c r="H44" s="262" t="s">
        <v>35</v>
      </c>
      <c r="I44" s="262" t="s">
        <v>35</v>
      </c>
      <c r="J44" s="262" t="s">
        <v>35</v>
      </c>
      <c r="K44" s="300" t="s">
        <v>35</v>
      </c>
      <c r="L44" s="300" t="s">
        <v>35</v>
      </c>
      <c r="M44" s="300" t="s">
        <v>35</v>
      </c>
      <c r="N44" s="300" t="s">
        <v>35</v>
      </c>
      <c r="O44" s="300" t="s">
        <v>35</v>
      </c>
      <c r="P44" s="300" t="s">
        <v>35</v>
      </c>
      <c r="Q44" s="299" t="s">
        <v>982</v>
      </c>
      <c r="R44" s="299" t="s">
        <v>598</v>
      </c>
      <c r="S44" s="12" t="s">
        <v>1443</v>
      </c>
      <c r="T44" s="12" t="s">
        <v>1363</v>
      </c>
      <c r="U44" s="256" t="s">
        <v>1444</v>
      </c>
      <c r="V44" s="12" t="s">
        <v>1445</v>
      </c>
      <c r="W44" s="12" t="s">
        <v>2166</v>
      </c>
      <c r="X44" s="12" t="s">
        <v>1363</v>
      </c>
      <c r="Y44" s="256" t="s">
        <v>1447</v>
      </c>
      <c r="Z44" s="12" t="s">
        <v>1448</v>
      </c>
    </row>
    <row r="45" spans="1:26" x14ac:dyDescent="0.25">
      <c r="A45" s="297">
        <v>5056</v>
      </c>
      <c r="B45" s="322">
        <v>5056</v>
      </c>
      <c r="C45" s="347">
        <v>455800</v>
      </c>
      <c r="D45" s="299" t="s">
        <v>655</v>
      </c>
      <c r="E45" s="262" t="s">
        <v>35</v>
      </c>
      <c r="F45" s="262" t="s">
        <v>35</v>
      </c>
      <c r="G45" s="262" t="s">
        <v>35</v>
      </c>
      <c r="H45" s="262" t="s">
        <v>35</v>
      </c>
      <c r="I45" s="262" t="s">
        <v>35</v>
      </c>
      <c r="J45" s="262" t="s">
        <v>35</v>
      </c>
      <c r="K45" s="300" t="s">
        <v>35</v>
      </c>
      <c r="L45" s="300" t="s">
        <v>35</v>
      </c>
      <c r="M45" s="300" t="s">
        <v>35</v>
      </c>
      <c r="N45" s="300" t="s">
        <v>35</v>
      </c>
      <c r="O45" s="300" t="s">
        <v>35</v>
      </c>
      <c r="P45" s="300" t="s">
        <v>35</v>
      </c>
      <c r="Q45" s="299" t="s">
        <v>995</v>
      </c>
      <c r="R45" s="299" t="s">
        <v>656</v>
      </c>
      <c r="S45" s="12" t="s">
        <v>1443</v>
      </c>
      <c r="T45" s="12" t="s">
        <v>1363</v>
      </c>
      <c r="U45" s="256" t="s">
        <v>2206</v>
      </c>
      <c r="V45" s="12" t="s">
        <v>656</v>
      </c>
      <c r="W45" s="12" t="s">
        <v>1443</v>
      </c>
      <c r="X45" s="12" t="s">
        <v>1363</v>
      </c>
      <c r="Y45" s="256" t="s">
        <v>2206</v>
      </c>
      <c r="Z45" s="12" t="s">
        <v>2207</v>
      </c>
    </row>
    <row r="46" spans="1:26" x14ac:dyDescent="0.25">
      <c r="A46" s="297">
        <v>4837</v>
      </c>
      <c r="B46" s="322">
        <v>4837</v>
      </c>
      <c r="C46" s="347">
        <v>455478</v>
      </c>
      <c r="D46" s="299" t="s">
        <v>2338</v>
      </c>
      <c r="E46" s="262" t="s">
        <v>35</v>
      </c>
      <c r="F46" s="262" t="s">
        <v>35</v>
      </c>
      <c r="G46" s="262" t="s">
        <v>35</v>
      </c>
      <c r="H46" s="262" t="s">
        <v>35</v>
      </c>
      <c r="I46" s="262" t="s">
        <v>35</v>
      </c>
      <c r="J46" s="262" t="s">
        <v>35</v>
      </c>
      <c r="K46" s="300" t="s">
        <v>35</v>
      </c>
      <c r="L46" s="300" t="s">
        <v>35</v>
      </c>
      <c r="M46" s="300" t="s">
        <v>35</v>
      </c>
      <c r="N46" s="300" t="s">
        <v>35</v>
      </c>
      <c r="O46" s="300" t="s">
        <v>35</v>
      </c>
      <c r="P46" s="300" t="s">
        <v>35</v>
      </c>
      <c r="Q46" s="299" t="s">
        <v>938</v>
      </c>
      <c r="R46" s="299" t="s">
        <v>607</v>
      </c>
      <c r="S46" s="12" t="s">
        <v>1473</v>
      </c>
      <c r="T46" s="12" t="s">
        <v>1363</v>
      </c>
      <c r="U46" s="256">
        <v>76707</v>
      </c>
      <c r="V46" s="12" t="s">
        <v>607</v>
      </c>
      <c r="W46" s="12" t="s">
        <v>1473</v>
      </c>
      <c r="X46" s="12" t="s">
        <v>1363</v>
      </c>
      <c r="Y46" s="256">
        <v>76707</v>
      </c>
      <c r="Z46" s="12" t="s">
        <v>2000</v>
      </c>
    </row>
    <row r="47" spans="1:26" x14ac:dyDescent="0.25">
      <c r="A47" s="297">
        <v>5035</v>
      </c>
      <c r="B47" s="322">
        <v>5035</v>
      </c>
      <c r="C47" s="347">
        <v>676264</v>
      </c>
      <c r="D47" s="299" t="s">
        <v>646</v>
      </c>
      <c r="E47" s="262" t="s">
        <v>35</v>
      </c>
      <c r="F47" s="262" t="s">
        <v>35</v>
      </c>
      <c r="G47" s="262" t="s">
        <v>35</v>
      </c>
      <c r="H47" s="262" t="s">
        <v>35</v>
      </c>
      <c r="I47" s="262" t="s">
        <v>35</v>
      </c>
      <c r="J47" s="262" t="s">
        <v>35</v>
      </c>
      <c r="K47" s="300" t="s">
        <v>35</v>
      </c>
      <c r="L47" s="300" t="s">
        <v>35</v>
      </c>
      <c r="M47" s="300" t="s">
        <v>35</v>
      </c>
      <c r="N47" s="300" t="s">
        <v>35</v>
      </c>
      <c r="O47" s="300" t="s">
        <v>35</v>
      </c>
      <c r="P47" s="300" t="s">
        <v>35</v>
      </c>
      <c r="Q47" s="299" t="s">
        <v>995</v>
      </c>
      <c r="R47" s="299" t="s">
        <v>647</v>
      </c>
      <c r="S47" s="12" t="s">
        <v>1817</v>
      </c>
      <c r="T47" s="12" t="s">
        <v>1363</v>
      </c>
      <c r="U47" s="256" t="s">
        <v>1818</v>
      </c>
      <c r="V47" s="12" t="s">
        <v>647</v>
      </c>
      <c r="W47" s="12" t="s">
        <v>1817</v>
      </c>
      <c r="X47" s="12" t="s">
        <v>1363</v>
      </c>
      <c r="Y47" s="256" t="s">
        <v>1818</v>
      </c>
      <c r="Z47" s="12" t="s">
        <v>2216</v>
      </c>
    </row>
    <row r="48" spans="1:26" x14ac:dyDescent="0.25">
      <c r="A48" s="297">
        <v>4629</v>
      </c>
      <c r="B48" s="322">
        <v>4629</v>
      </c>
      <c r="C48" s="347">
        <v>455549</v>
      </c>
      <c r="D48" s="299" t="s">
        <v>2339</v>
      </c>
      <c r="E48" s="262" t="s">
        <v>35</v>
      </c>
      <c r="F48" s="262" t="s">
        <v>35</v>
      </c>
      <c r="G48" s="262" t="s">
        <v>35</v>
      </c>
      <c r="H48" s="262" t="s">
        <v>35</v>
      </c>
      <c r="I48" s="262" t="s">
        <v>35</v>
      </c>
      <c r="J48" s="262" t="s">
        <v>35</v>
      </c>
      <c r="K48" s="300" t="s">
        <v>35</v>
      </c>
      <c r="L48" s="300" t="s">
        <v>35</v>
      </c>
      <c r="M48" s="300" t="s">
        <v>35</v>
      </c>
      <c r="N48" s="300" t="s">
        <v>35</v>
      </c>
      <c r="O48" s="300" t="s">
        <v>35</v>
      </c>
      <c r="P48" s="300" t="s">
        <v>35</v>
      </c>
      <c r="Q48" s="299" t="s">
        <v>963</v>
      </c>
      <c r="R48" s="299" t="s">
        <v>552</v>
      </c>
      <c r="S48" s="12" t="s">
        <v>2340</v>
      </c>
      <c r="T48" s="12" t="s">
        <v>2341</v>
      </c>
      <c r="U48" s="256" t="s">
        <v>2012</v>
      </c>
      <c r="V48" s="12" t="s">
        <v>552</v>
      </c>
      <c r="W48" s="12" t="s">
        <v>2340</v>
      </c>
      <c r="X48" s="12" t="s">
        <v>2341</v>
      </c>
      <c r="Y48" s="256" t="s">
        <v>2012</v>
      </c>
      <c r="Z48" s="12" t="s">
        <v>2013</v>
      </c>
    </row>
    <row r="49" spans="1:26" x14ac:dyDescent="0.25">
      <c r="A49" s="297">
        <v>4755</v>
      </c>
      <c r="B49" s="322">
        <v>4755</v>
      </c>
      <c r="C49" s="347">
        <v>455653</v>
      </c>
      <c r="D49" s="299" t="s">
        <v>585</v>
      </c>
      <c r="E49" s="262" t="s">
        <v>35</v>
      </c>
      <c r="F49" s="262" t="s">
        <v>35</v>
      </c>
      <c r="G49" s="262" t="s">
        <v>35</v>
      </c>
      <c r="H49" s="262" t="s">
        <v>35</v>
      </c>
      <c r="I49" s="262" t="s">
        <v>35</v>
      </c>
      <c r="J49" s="262" t="s">
        <v>35</v>
      </c>
      <c r="K49" s="300" t="s">
        <v>35</v>
      </c>
      <c r="L49" s="300" t="s">
        <v>35</v>
      </c>
      <c r="M49" s="300" t="s">
        <v>35</v>
      </c>
      <c r="N49" s="300" t="s">
        <v>35</v>
      </c>
      <c r="O49" s="300" t="s">
        <v>35</v>
      </c>
      <c r="P49" s="300" t="s">
        <v>35</v>
      </c>
      <c r="Q49" s="299" t="s">
        <v>994</v>
      </c>
      <c r="R49" s="299" t="s">
        <v>2342</v>
      </c>
      <c r="S49" s="12" t="s">
        <v>941</v>
      </c>
      <c r="T49" s="12" t="s">
        <v>1363</v>
      </c>
      <c r="U49" s="256" t="s">
        <v>2070</v>
      </c>
      <c r="V49" s="12" t="s">
        <v>2342</v>
      </c>
      <c r="W49" s="12" t="s">
        <v>941</v>
      </c>
      <c r="X49" s="12" t="s">
        <v>1363</v>
      </c>
      <c r="Y49" s="256" t="s">
        <v>2070</v>
      </c>
      <c r="Z49" s="12" t="s">
        <v>2071</v>
      </c>
    </row>
    <row r="50" spans="1:26" x14ac:dyDescent="0.25">
      <c r="A50" s="297">
        <v>5062</v>
      </c>
      <c r="B50" s="322">
        <v>5062</v>
      </c>
      <c r="C50" s="347">
        <v>675972</v>
      </c>
      <c r="D50" s="299" t="s">
        <v>2343</v>
      </c>
      <c r="E50" s="262" t="s">
        <v>35</v>
      </c>
      <c r="F50" s="262" t="s">
        <v>35</v>
      </c>
      <c r="G50" s="262" t="s">
        <v>35</v>
      </c>
      <c r="H50" s="262" t="s">
        <v>35</v>
      </c>
      <c r="I50" s="262" t="s">
        <v>35</v>
      </c>
      <c r="J50" s="262" t="s">
        <v>35</v>
      </c>
      <c r="K50" s="300" t="s">
        <v>35</v>
      </c>
      <c r="L50" s="300" t="s">
        <v>35</v>
      </c>
      <c r="M50" s="300" t="s">
        <v>35</v>
      </c>
      <c r="N50" s="300" t="s">
        <v>35</v>
      </c>
      <c r="O50" s="300" t="s">
        <v>35</v>
      </c>
      <c r="P50" s="300" t="s">
        <v>35</v>
      </c>
      <c r="Q50" s="299" t="s">
        <v>965</v>
      </c>
      <c r="R50" s="299" t="s">
        <v>251</v>
      </c>
      <c r="S50" s="12" t="s">
        <v>1446</v>
      </c>
      <c r="T50" s="12" t="s">
        <v>1363</v>
      </c>
      <c r="U50" s="256" t="s">
        <v>1447</v>
      </c>
      <c r="V50" s="12" t="s">
        <v>251</v>
      </c>
      <c r="W50" s="12" t="s">
        <v>1446</v>
      </c>
      <c r="X50" s="12" t="s">
        <v>1363</v>
      </c>
      <c r="Y50" s="256" t="s">
        <v>1447</v>
      </c>
      <c r="Z50" s="12" t="s">
        <v>1519</v>
      </c>
    </row>
    <row r="51" spans="1:26" x14ac:dyDescent="0.25">
      <c r="A51" s="297">
        <v>4029</v>
      </c>
      <c r="B51" s="322">
        <v>4029</v>
      </c>
      <c r="C51" s="347">
        <v>675360</v>
      </c>
      <c r="D51" s="299" t="s">
        <v>152</v>
      </c>
      <c r="E51" s="262" t="s">
        <v>35</v>
      </c>
      <c r="F51" s="262" t="s">
        <v>35</v>
      </c>
      <c r="G51" s="262" t="s">
        <v>35</v>
      </c>
      <c r="H51" s="262" t="s">
        <v>35</v>
      </c>
      <c r="I51" s="262" t="s">
        <v>35</v>
      </c>
      <c r="J51" s="262" t="s">
        <v>35</v>
      </c>
      <c r="K51" s="300" t="s">
        <v>35</v>
      </c>
      <c r="L51" s="300" t="s">
        <v>35</v>
      </c>
      <c r="M51" s="300" t="s">
        <v>35</v>
      </c>
      <c r="N51" s="300" t="s">
        <v>35</v>
      </c>
      <c r="O51" s="300" t="s">
        <v>35</v>
      </c>
      <c r="P51" s="300" t="s">
        <v>35</v>
      </c>
      <c r="Q51" s="299" t="s">
        <v>1002</v>
      </c>
      <c r="R51" s="299" t="s">
        <v>153</v>
      </c>
      <c r="S51" s="12" t="s">
        <v>1473</v>
      </c>
      <c r="T51" s="12" t="s">
        <v>1363</v>
      </c>
      <c r="U51" s="256" t="s">
        <v>2239</v>
      </c>
      <c r="V51" s="12" t="s">
        <v>1755</v>
      </c>
      <c r="W51" s="12" t="s">
        <v>1516</v>
      </c>
      <c r="X51" s="12" t="s">
        <v>1363</v>
      </c>
      <c r="Y51" s="256" t="s">
        <v>1517</v>
      </c>
      <c r="Z51" s="12" t="s">
        <v>2240</v>
      </c>
    </row>
    <row r="52" spans="1:26" x14ac:dyDescent="0.25">
      <c r="A52" s="297">
        <v>4328</v>
      </c>
      <c r="B52" s="322">
        <v>4328</v>
      </c>
      <c r="C52" s="347">
        <v>676148</v>
      </c>
      <c r="D52" s="299" t="s">
        <v>172</v>
      </c>
      <c r="E52" s="262" t="s">
        <v>35</v>
      </c>
      <c r="F52" s="262" t="s">
        <v>35</v>
      </c>
      <c r="G52" s="262" t="s">
        <v>35</v>
      </c>
      <c r="H52" s="262" t="s">
        <v>35</v>
      </c>
      <c r="I52" s="262" t="s">
        <v>35</v>
      </c>
      <c r="J52" s="262" t="s">
        <v>35</v>
      </c>
      <c r="K52" s="300" t="s">
        <v>35</v>
      </c>
      <c r="L52" s="300" t="s">
        <v>35</v>
      </c>
      <c r="M52" s="300" t="s">
        <v>35</v>
      </c>
      <c r="N52" s="300" t="s">
        <v>35</v>
      </c>
      <c r="O52" s="300" t="s">
        <v>35</v>
      </c>
      <c r="P52" s="300" t="s">
        <v>35</v>
      </c>
      <c r="Q52" s="299" t="s">
        <v>2344</v>
      </c>
      <c r="R52" s="299" t="s">
        <v>173</v>
      </c>
      <c r="S52" s="12" t="s">
        <v>1549</v>
      </c>
      <c r="T52" s="12" t="s">
        <v>1363</v>
      </c>
      <c r="U52" s="256" t="s">
        <v>1550</v>
      </c>
      <c r="V52" s="12" t="s">
        <v>173</v>
      </c>
      <c r="W52" s="12" t="s">
        <v>1549</v>
      </c>
      <c r="X52" s="12" t="s">
        <v>1363</v>
      </c>
      <c r="Y52" s="256" t="s">
        <v>1550</v>
      </c>
      <c r="Z52" s="12" t="s">
        <v>1967</v>
      </c>
    </row>
    <row r="53" spans="1:26" x14ac:dyDescent="0.25">
      <c r="A53" s="297">
        <v>4815</v>
      </c>
      <c r="B53" s="322">
        <v>4815</v>
      </c>
      <c r="C53" s="347">
        <v>675932</v>
      </c>
      <c r="D53" s="299" t="s">
        <v>599</v>
      </c>
      <c r="E53" s="262" t="s">
        <v>35</v>
      </c>
      <c r="F53" s="262" t="s">
        <v>35</v>
      </c>
      <c r="G53" s="262" t="s">
        <v>35</v>
      </c>
      <c r="H53" s="262" t="s">
        <v>35</v>
      </c>
      <c r="I53" s="262" t="s">
        <v>35</v>
      </c>
      <c r="J53" s="262" t="s">
        <v>35</v>
      </c>
      <c r="K53" s="300" t="s">
        <v>35</v>
      </c>
      <c r="L53" s="300" t="s">
        <v>35</v>
      </c>
      <c r="M53" s="300" t="s">
        <v>35</v>
      </c>
      <c r="N53" s="300" t="s">
        <v>35</v>
      </c>
      <c r="O53" s="300" t="s">
        <v>35</v>
      </c>
      <c r="P53" s="300" t="s">
        <v>35</v>
      </c>
      <c r="Q53" s="299" t="s">
        <v>1011</v>
      </c>
      <c r="R53" s="299" t="s">
        <v>600</v>
      </c>
      <c r="S53" s="12" t="s">
        <v>1435</v>
      </c>
      <c r="T53" s="12" t="s">
        <v>1363</v>
      </c>
      <c r="U53" s="256" t="s">
        <v>1436</v>
      </c>
      <c r="V53" s="12" t="s">
        <v>600</v>
      </c>
      <c r="W53" s="12" t="s">
        <v>1435</v>
      </c>
      <c r="X53" s="12" t="s">
        <v>1363</v>
      </c>
      <c r="Y53" s="256" t="s">
        <v>1436</v>
      </c>
      <c r="Z53" s="12" t="s">
        <v>1437</v>
      </c>
    </row>
    <row r="54" spans="1:26" x14ac:dyDescent="0.25">
      <c r="A54" s="297">
        <v>5101</v>
      </c>
      <c r="B54" s="322">
        <v>5101</v>
      </c>
      <c r="C54" s="347">
        <v>675032</v>
      </c>
      <c r="D54" s="299" t="s">
        <v>669</v>
      </c>
      <c r="E54" s="262" t="s">
        <v>35</v>
      </c>
      <c r="F54" s="262" t="s">
        <v>35</v>
      </c>
      <c r="G54" s="262" t="s">
        <v>35</v>
      </c>
      <c r="H54" s="262" t="s">
        <v>35</v>
      </c>
      <c r="I54" s="262" t="s">
        <v>35</v>
      </c>
      <c r="J54" s="262" t="s">
        <v>35</v>
      </c>
      <c r="K54" s="300" t="s">
        <v>35</v>
      </c>
      <c r="L54" s="300" t="s">
        <v>35</v>
      </c>
      <c r="M54" s="300" t="s">
        <v>35</v>
      </c>
      <c r="N54" s="300" t="s">
        <v>35</v>
      </c>
      <c r="O54" s="300" t="s">
        <v>35</v>
      </c>
      <c r="P54" s="300" t="s">
        <v>35</v>
      </c>
      <c r="Q54" s="299" t="s">
        <v>1010</v>
      </c>
      <c r="R54" s="299" t="s">
        <v>2345</v>
      </c>
      <c r="S54" s="12" t="s">
        <v>1520</v>
      </c>
      <c r="T54" s="12" t="s">
        <v>1363</v>
      </c>
      <c r="U54" s="256" t="s">
        <v>1521</v>
      </c>
      <c r="V54" s="12" t="s">
        <v>2346</v>
      </c>
      <c r="W54" s="12" t="s">
        <v>1416</v>
      </c>
      <c r="X54" s="12" t="s">
        <v>1363</v>
      </c>
      <c r="Y54" s="256" t="s">
        <v>2347</v>
      </c>
      <c r="Z54" s="12" t="s">
        <v>2348</v>
      </c>
    </row>
    <row r="55" spans="1:26" x14ac:dyDescent="0.25">
      <c r="A55" s="297">
        <v>4651</v>
      </c>
      <c r="B55" s="322">
        <v>4651</v>
      </c>
      <c r="C55" s="347">
        <v>455662</v>
      </c>
      <c r="D55" s="299" t="s">
        <v>2349</v>
      </c>
      <c r="E55" s="262" t="s">
        <v>35</v>
      </c>
      <c r="F55" s="262" t="s">
        <v>35</v>
      </c>
      <c r="G55" s="262" t="s">
        <v>35</v>
      </c>
      <c r="H55" s="262" t="s">
        <v>35</v>
      </c>
      <c r="I55" s="262" t="s">
        <v>35</v>
      </c>
      <c r="J55" s="262" t="s">
        <v>35</v>
      </c>
      <c r="K55" s="300" t="s">
        <v>35</v>
      </c>
      <c r="L55" s="300" t="s">
        <v>35</v>
      </c>
      <c r="M55" s="300" t="s">
        <v>35</v>
      </c>
      <c r="N55" s="300" t="s">
        <v>35</v>
      </c>
      <c r="O55" s="300" t="s">
        <v>35</v>
      </c>
      <c r="P55" s="300" t="s">
        <v>35</v>
      </c>
      <c r="Q55" s="299" t="s">
        <v>2350</v>
      </c>
      <c r="R55" s="299" t="s">
        <v>2351</v>
      </c>
      <c r="S55" s="12" t="s">
        <v>2352</v>
      </c>
      <c r="T55" s="12" t="s">
        <v>1363</v>
      </c>
      <c r="U55" s="256" t="s">
        <v>1493</v>
      </c>
      <c r="V55" s="12" t="s">
        <v>2351</v>
      </c>
      <c r="W55" s="12" t="s">
        <v>2352</v>
      </c>
      <c r="X55" s="12" t="s">
        <v>1363</v>
      </c>
      <c r="Y55" s="256" t="s">
        <v>1493</v>
      </c>
      <c r="Z55" s="12" t="s">
        <v>2353</v>
      </c>
    </row>
    <row r="56" spans="1:26" x14ac:dyDescent="0.25">
      <c r="A56" s="297">
        <v>104666</v>
      </c>
      <c r="B56" s="322">
        <v>104666</v>
      </c>
      <c r="C56" s="347">
        <v>676288</v>
      </c>
      <c r="D56" s="299" t="s">
        <v>373</v>
      </c>
      <c r="E56" s="262" t="s">
        <v>35</v>
      </c>
      <c r="F56" s="262" t="s">
        <v>35</v>
      </c>
      <c r="G56" s="262" t="s">
        <v>35</v>
      </c>
      <c r="H56" s="262" t="s">
        <v>35</v>
      </c>
      <c r="I56" s="262" t="s">
        <v>35</v>
      </c>
      <c r="J56" s="262" t="s">
        <v>35</v>
      </c>
      <c r="K56" s="300" t="s">
        <v>35</v>
      </c>
      <c r="L56" s="300" t="s">
        <v>35</v>
      </c>
      <c r="M56" s="300" t="s">
        <v>35</v>
      </c>
      <c r="N56" s="300" t="s">
        <v>35</v>
      </c>
      <c r="O56" s="300" t="s">
        <v>35</v>
      </c>
      <c r="P56" s="300" t="s">
        <v>35</v>
      </c>
      <c r="Q56" s="299" t="s">
        <v>942</v>
      </c>
      <c r="R56" s="299" t="s">
        <v>374</v>
      </c>
      <c r="S56" s="12" t="s">
        <v>1814</v>
      </c>
      <c r="T56" s="12" t="s">
        <v>1363</v>
      </c>
      <c r="U56" s="256" t="s">
        <v>1815</v>
      </c>
      <c r="V56" s="12" t="s">
        <v>374</v>
      </c>
      <c r="W56" s="12" t="s">
        <v>1814</v>
      </c>
      <c r="X56" s="12" t="s">
        <v>1363</v>
      </c>
      <c r="Y56" s="256" t="s">
        <v>1815</v>
      </c>
      <c r="Z56" s="12" t="s">
        <v>1816</v>
      </c>
    </row>
    <row r="57" spans="1:26" x14ac:dyDescent="0.25">
      <c r="A57" s="297">
        <v>4558</v>
      </c>
      <c r="B57" s="322">
        <v>4558</v>
      </c>
      <c r="C57" s="347">
        <v>676316</v>
      </c>
      <c r="D57" s="299" t="s">
        <v>527</v>
      </c>
      <c r="E57" s="262" t="s">
        <v>35</v>
      </c>
      <c r="F57" s="262" t="s">
        <v>35</v>
      </c>
      <c r="G57" s="262" t="s">
        <v>35</v>
      </c>
      <c r="H57" s="262" t="s">
        <v>35</v>
      </c>
      <c r="I57" s="262" t="s">
        <v>35</v>
      </c>
      <c r="J57" s="262" t="s">
        <v>35</v>
      </c>
      <c r="K57" s="300" t="s">
        <v>35</v>
      </c>
      <c r="L57" s="300" t="s">
        <v>35</v>
      </c>
      <c r="M57" s="300" t="s">
        <v>35</v>
      </c>
      <c r="N57" s="300" t="s">
        <v>35</v>
      </c>
      <c r="O57" s="300" t="s">
        <v>35</v>
      </c>
      <c r="P57" s="300" t="s">
        <v>35</v>
      </c>
      <c r="Q57" s="299" t="s">
        <v>1002</v>
      </c>
      <c r="R57" s="299" t="s">
        <v>528</v>
      </c>
      <c r="S57" s="12" t="s">
        <v>1487</v>
      </c>
      <c r="T57" s="12" t="s">
        <v>1363</v>
      </c>
      <c r="U57" s="256" t="s">
        <v>1488</v>
      </c>
      <c r="V57" s="12" t="s">
        <v>1755</v>
      </c>
      <c r="W57" s="12" t="s">
        <v>1516</v>
      </c>
      <c r="X57" s="12" t="s">
        <v>1363</v>
      </c>
      <c r="Y57" s="256" t="s">
        <v>1517</v>
      </c>
      <c r="Z57" s="12" t="s">
        <v>1756</v>
      </c>
    </row>
    <row r="58" spans="1:26" x14ac:dyDescent="0.25">
      <c r="A58" s="297">
        <v>102010</v>
      </c>
      <c r="B58" s="322">
        <v>102010</v>
      </c>
      <c r="C58" s="347">
        <v>676037</v>
      </c>
      <c r="D58" s="299" t="s">
        <v>298</v>
      </c>
      <c r="E58" s="262" t="s">
        <v>35</v>
      </c>
      <c r="F58" s="262" t="s">
        <v>35</v>
      </c>
      <c r="G58" s="262" t="s">
        <v>35</v>
      </c>
      <c r="H58" s="262" t="s">
        <v>35</v>
      </c>
      <c r="I58" s="262" t="s">
        <v>35</v>
      </c>
      <c r="J58" s="262" t="s">
        <v>35</v>
      </c>
      <c r="K58" s="300" t="s">
        <v>35</v>
      </c>
      <c r="L58" s="300" t="s">
        <v>35</v>
      </c>
      <c r="M58" s="300" t="s">
        <v>35</v>
      </c>
      <c r="N58" s="300" t="s">
        <v>35</v>
      </c>
      <c r="O58" s="300" t="s">
        <v>35</v>
      </c>
      <c r="P58" s="300" t="s">
        <v>35</v>
      </c>
      <c r="Q58" s="299" t="s">
        <v>1006</v>
      </c>
      <c r="R58" s="299" t="s">
        <v>299</v>
      </c>
      <c r="S58" s="12" t="s">
        <v>2200</v>
      </c>
      <c r="T58" s="12" t="s">
        <v>1363</v>
      </c>
      <c r="U58" s="256" t="s">
        <v>2201</v>
      </c>
      <c r="V58" s="12" t="s">
        <v>299</v>
      </c>
      <c r="W58" s="12" t="s">
        <v>2200</v>
      </c>
      <c r="X58" s="12" t="s">
        <v>1363</v>
      </c>
      <c r="Y58" s="256" t="s">
        <v>2201</v>
      </c>
      <c r="Z58" s="12" t="s">
        <v>2202</v>
      </c>
    </row>
    <row r="59" spans="1:26" x14ac:dyDescent="0.25">
      <c r="A59" s="297">
        <v>4676</v>
      </c>
      <c r="B59" s="322">
        <v>4676</v>
      </c>
      <c r="C59" s="347">
        <v>455594</v>
      </c>
      <c r="D59" s="299" t="s">
        <v>567</v>
      </c>
      <c r="E59" s="262" t="s">
        <v>35</v>
      </c>
      <c r="F59" s="262" t="s">
        <v>35</v>
      </c>
      <c r="G59" s="262" t="s">
        <v>35</v>
      </c>
      <c r="H59" s="262" t="s">
        <v>35</v>
      </c>
      <c r="I59" s="262" t="s">
        <v>35</v>
      </c>
      <c r="J59" s="262" t="s">
        <v>35</v>
      </c>
      <c r="K59" s="300" t="s">
        <v>35</v>
      </c>
      <c r="L59" s="300" t="s">
        <v>35</v>
      </c>
      <c r="M59" s="300" t="s">
        <v>35</v>
      </c>
      <c r="N59" s="300" t="s">
        <v>35</v>
      </c>
      <c r="O59" s="300" t="s">
        <v>35</v>
      </c>
      <c r="P59" s="300" t="s">
        <v>35</v>
      </c>
      <c r="Q59" s="299" t="s">
        <v>995</v>
      </c>
      <c r="R59" s="299" t="s">
        <v>568</v>
      </c>
      <c r="S59" s="12" t="s">
        <v>1792</v>
      </c>
      <c r="T59" s="12" t="s">
        <v>1363</v>
      </c>
      <c r="U59" s="256" t="s">
        <v>1793</v>
      </c>
      <c r="V59" s="12" t="s">
        <v>568</v>
      </c>
      <c r="W59" s="12" t="s">
        <v>1792</v>
      </c>
      <c r="X59" s="12" t="s">
        <v>1363</v>
      </c>
      <c r="Y59" s="256" t="s">
        <v>1793</v>
      </c>
      <c r="Z59" s="12" t="s">
        <v>1794</v>
      </c>
    </row>
    <row r="60" spans="1:26" x14ac:dyDescent="0.25">
      <c r="A60" s="297">
        <v>5338</v>
      </c>
      <c r="B60" s="322">
        <v>5338</v>
      </c>
      <c r="C60" s="347">
        <v>675346</v>
      </c>
      <c r="D60" s="299" t="s">
        <v>2354</v>
      </c>
      <c r="E60" s="262" t="s">
        <v>35</v>
      </c>
      <c r="F60" s="262" t="s">
        <v>35</v>
      </c>
      <c r="G60" s="262" t="s">
        <v>35</v>
      </c>
      <c r="H60" s="262" t="s">
        <v>35</v>
      </c>
      <c r="I60" s="262" t="s">
        <v>35</v>
      </c>
      <c r="J60" s="262" t="s">
        <v>35</v>
      </c>
      <c r="K60" s="300" t="s">
        <v>35</v>
      </c>
      <c r="L60" s="300" t="s">
        <v>35</v>
      </c>
      <c r="M60" s="300" t="s">
        <v>35</v>
      </c>
      <c r="N60" s="300" t="s">
        <v>35</v>
      </c>
      <c r="O60" s="300" t="s">
        <v>35</v>
      </c>
      <c r="P60" s="300" t="s">
        <v>35</v>
      </c>
      <c r="Q60" s="299" t="s">
        <v>1011</v>
      </c>
      <c r="R60" s="299" t="s">
        <v>770</v>
      </c>
      <c r="S60" s="12" t="s">
        <v>923</v>
      </c>
      <c r="T60" s="12" t="s">
        <v>1363</v>
      </c>
      <c r="U60" s="256" t="s">
        <v>1750</v>
      </c>
      <c r="V60" s="12" t="s">
        <v>770</v>
      </c>
      <c r="W60" s="12" t="s">
        <v>923</v>
      </c>
      <c r="X60" s="12" t="s">
        <v>1363</v>
      </c>
      <c r="Y60" s="256" t="s">
        <v>1750</v>
      </c>
      <c r="Z60" s="12" t="s">
        <v>1751</v>
      </c>
    </row>
    <row r="61" spans="1:26" x14ac:dyDescent="0.25">
      <c r="A61" s="297">
        <v>5267</v>
      </c>
      <c r="B61" s="322">
        <v>5267</v>
      </c>
      <c r="C61" s="347">
        <v>675312</v>
      </c>
      <c r="D61" s="299" t="s">
        <v>748</v>
      </c>
      <c r="E61" s="262" t="s">
        <v>35</v>
      </c>
      <c r="F61" s="262" t="s">
        <v>35</v>
      </c>
      <c r="G61" s="262" t="s">
        <v>35</v>
      </c>
      <c r="H61" s="262" t="s">
        <v>35</v>
      </c>
      <c r="I61" s="262" t="s">
        <v>35</v>
      </c>
      <c r="J61" s="262" t="s">
        <v>35</v>
      </c>
      <c r="K61" s="300" t="s">
        <v>35</v>
      </c>
      <c r="L61" s="300" t="s">
        <v>35</v>
      </c>
      <c r="M61" s="300" t="s">
        <v>35</v>
      </c>
      <c r="N61" s="300" t="s">
        <v>35</v>
      </c>
      <c r="O61" s="300" t="s">
        <v>35</v>
      </c>
      <c r="P61" s="300" t="s">
        <v>35</v>
      </c>
      <c r="Q61" s="299" t="s">
        <v>1016</v>
      </c>
      <c r="R61" s="299" t="s">
        <v>749</v>
      </c>
      <c r="S61" s="12" t="s">
        <v>1937</v>
      </c>
      <c r="T61" s="12" t="s">
        <v>1363</v>
      </c>
      <c r="U61" s="256" t="s">
        <v>1938</v>
      </c>
      <c r="V61" s="12" t="s">
        <v>749</v>
      </c>
      <c r="W61" s="12" t="s">
        <v>1937</v>
      </c>
      <c r="X61" s="12" t="s">
        <v>1363</v>
      </c>
      <c r="Y61" s="256" t="s">
        <v>1938</v>
      </c>
      <c r="Z61" s="12" t="s">
        <v>1939</v>
      </c>
    </row>
    <row r="62" spans="1:26" x14ac:dyDescent="0.25">
      <c r="A62" s="297">
        <v>4726</v>
      </c>
      <c r="B62" s="322">
        <v>4726</v>
      </c>
      <c r="C62" s="347">
        <v>455475</v>
      </c>
      <c r="D62" s="299" t="s">
        <v>574</v>
      </c>
      <c r="E62" s="262" t="s">
        <v>35</v>
      </c>
      <c r="F62" s="262" t="s">
        <v>35</v>
      </c>
      <c r="G62" s="262" t="s">
        <v>35</v>
      </c>
      <c r="H62" s="262" t="s">
        <v>35</v>
      </c>
      <c r="I62" s="262" t="s">
        <v>35</v>
      </c>
      <c r="J62" s="262" t="s">
        <v>35</v>
      </c>
      <c r="K62" s="300" t="s">
        <v>35</v>
      </c>
      <c r="L62" s="300" t="s">
        <v>35</v>
      </c>
      <c r="M62" s="300" t="s">
        <v>35</v>
      </c>
      <c r="N62" s="300" t="s">
        <v>35</v>
      </c>
      <c r="O62" s="300" t="s">
        <v>35</v>
      </c>
      <c r="P62" s="300" t="s">
        <v>35</v>
      </c>
      <c r="Q62" s="299" t="s">
        <v>997</v>
      </c>
      <c r="R62" s="299" t="s">
        <v>2355</v>
      </c>
      <c r="S62" s="12" t="s">
        <v>2203</v>
      </c>
      <c r="T62" s="12" t="s">
        <v>1363</v>
      </c>
      <c r="U62" s="256">
        <v>76108</v>
      </c>
      <c r="V62" s="12" t="s">
        <v>2355</v>
      </c>
      <c r="W62" s="12" t="s">
        <v>2203</v>
      </c>
      <c r="X62" s="12" t="s">
        <v>1363</v>
      </c>
      <c r="Y62" s="256">
        <v>76108</v>
      </c>
      <c r="Z62" s="12" t="s">
        <v>2212</v>
      </c>
    </row>
    <row r="63" spans="1:26" x14ac:dyDescent="0.25">
      <c r="A63" s="297">
        <v>5044</v>
      </c>
      <c r="B63" s="322">
        <v>5044</v>
      </c>
      <c r="C63" s="347">
        <v>455989</v>
      </c>
      <c r="D63" s="299" t="s">
        <v>245</v>
      </c>
      <c r="E63" s="262" t="s">
        <v>35</v>
      </c>
      <c r="F63" s="262" t="s">
        <v>35</v>
      </c>
      <c r="G63" s="262" t="s">
        <v>35</v>
      </c>
      <c r="H63" s="262" t="s">
        <v>35</v>
      </c>
      <c r="I63" s="262" t="s">
        <v>35</v>
      </c>
      <c r="J63" s="262" t="s">
        <v>35</v>
      </c>
      <c r="K63" s="300" t="s">
        <v>35</v>
      </c>
      <c r="L63" s="300" t="s">
        <v>35</v>
      </c>
      <c r="M63" s="300" t="s">
        <v>35</v>
      </c>
      <c r="N63" s="300" t="s">
        <v>35</v>
      </c>
      <c r="O63" s="300" t="s">
        <v>35</v>
      </c>
      <c r="P63" s="300" t="s">
        <v>35</v>
      </c>
      <c r="Q63" s="299" t="s">
        <v>1011</v>
      </c>
      <c r="R63" s="299" t="s">
        <v>246</v>
      </c>
      <c r="S63" s="12" t="s">
        <v>1476</v>
      </c>
      <c r="T63" s="12" t="s">
        <v>1363</v>
      </c>
      <c r="U63" s="256" t="s">
        <v>1477</v>
      </c>
      <c r="V63" s="12" t="s">
        <v>246</v>
      </c>
      <c r="W63" s="12" t="s">
        <v>1476</v>
      </c>
      <c r="X63" s="12" t="s">
        <v>1363</v>
      </c>
      <c r="Y63" s="256" t="s">
        <v>1477</v>
      </c>
      <c r="Z63" s="12" t="s">
        <v>1478</v>
      </c>
    </row>
    <row r="64" spans="1:26" x14ac:dyDescent="0.25">
      <c r="A64" s="297">
        <v>4776</v>
      </c>
      <c r="B64" s="322">
        <v>4776</v>
      </c>
      <c r="C64" s="347">
        <v>455489</v>
      </c>
      <c r="D64" s="299" t="s">
        <v>589</v>
      </c>
      <c r="E64" s="262" t="s">
        <v>35</v>
      </c>
      <c r="F64" s="262" t="s">
        <v>35</v>
      </c>
      <c r="G64" s="262" t="s">
        <v>35</v>
      </c>
      <c r="H64" s="262" t="s">
        <v>35</v>
      </c>
      <c r="I64" s="262" t="s">
        <v>35</v>
      </c>
      <c r="J64" s="262" t="s">
        <v>35</v>
      </c>
      <c r="K64" s="300" t="s">
        <v>35</v>
      </c>
      <c r="L64" s="300" t="s">
        <v>35</v>
      </c>
      <c r="M64" s="300" t="s">
        <v>35</v>
      </c>
      <c r="N64" s="300" t="s">
        <v>35</v>
      </c>
      <c r="O64" s="300" t="s">
        <v>35</v>
      </c>
      <c r="P64" s="300" t="s">
        <v>35</v>
      </c>
      <c r="Q64" s="299" t="s">
        <v>971</v>
      </c>
      <c r="R64" s="299" t="s">
        <v>2356</v>
      </c>
      <c r="S64" s="12" t="s">
        <v>1473</v>
      </c>
      <c r="T64" s="12" t="s">
        <v>1363</v>
      </c>
      <c r="U64" s="256" t="s">
        <v>1726</v>
      </c>
      <c r="V64" s="12" t="s">
        <v>2356</v>
      </c>
      <c r="W64" s="12" t="s">
        <v>1473</v>
      </c>
      <c r="X64" s="12" t="s">
        <v>1363</v>
      </c>
      <c r="Y64" s="256" t="s">
        <v>1726</v>
      </c>
      <c r="Z64" s="12" t="s">
        <v>1783</v>
      </c>
    </row>
    <row r="65" spans="1:26" x14ac:dyDescent="0.25">
      <c r="A65" s="297">
        <v>4946</v>
      </c>
      <c r="B65" s="322">
        <v>4946</v>
      </c>
      <c r="C65" s="347">
        <v>455726</v>
      </c>
      <c r="D65" s="299" t="s">
        <v>234</v>
      </c>
      <c r="E65" s="262" t="s">
        <v>35</v>
      </c>
      <c r="F65" s="262" t="s">
        <v>35</v>
      </c>
      <c r="G65" s="262" t="s">
        <v>35</v>
      </c>
      <c r="H65" s="262" t="s">
        <v>35</v>
      </c>
      <c r="I65" s="262" t="s">
        <v>35</v>
      </c>
      <c r="J65" s="262" t="s">
        <v>35</v>
      </c>
      <c r="K65" s="300" t="s">
        <v>35</v>
      </c>
      <c r="L65" s="300" t="s">
        <v>35</v>
      </c>
      <c r="M65" s="300" t="s">
        <v>35</v>
      </c>
      <c r="N65" s="300" t="s">
        <v>35</v>
      </c>
      <c r="O65" s="300" t="s">
        <v>35</v>
      </c>
      <c r="P65" s="300" t="s">
        <v>35</v>
      </c>
      <c r="Q65" s="299" t="s">
        <v>968</v>
      </c>
      <c r="R65" s="299" t="s">
        <v>2357</v>
      </c>
      <c r="S65" s="12" t="s">
        <v>2124</v>
      </c>
      <c r="T65" s="12" t="s">
        <v>1363</v>
      </c>
      <c r="U65" s="256" t="s">
        <v>2125</v>
      </c>
      <c r="V65" s="12" t="s">
        <v>2357</v>
      </c>
      <c r="W65" s="12" t="s">
        <v>2124</v>
      </c>
      <c r="X65" s="12" t="s">
        <v>1363</v>
      </c>
      <c r="Y65" s="256" t="s">
        <v>2125</v>
      </c>
      <c r="Z65" s="12" t="s">
        <v>2358</v>
      </c>
    </row>
    <row r="66" spans="1:26" x14ac:dyDescent="0.25">
      <c r="A66" s="297">
        <v>5368</v>
      </c>
      <c r="B66" s="322">
        <v>5368</v>
      </c>
      <c r="C66" s="347">
        <v>675743</v>
      </c>
      <c r="D66" s="299" t="s">
        <v>787</v>
      </c>
      <c r="E66" s="262" t="s">
        <v>35</v>
      </c>
      <c r="F66" s="262" t="s">
        <v>35</v>
      </c>
      <c r="G66" s="262" t="s">
        <v>35</v>
      </c>
      <c r="H66" s="262" t="s">
        <v>35</v>
      </c>
      <c r="I66" s="262" t="s">
        <v>35</v>
      </c>
      <c r="J66" s="262" t="s">
        <v>35</v>
      </c>
      <c r="K66" s="300" t="s">
        <v>35</v>
      </c>
      <c r="L66" s="300" t="s">
        <v>35</v>
      </c>
      <c r="M66" s="300" t="s">
        <v>35</v>
      </c>
      <c r="N66" s="300" t="s">
        <v>35</v>
      </c>
      <c r="O66" s="300" t="s">
        <v>35</v>
      </c>
      <c r="P66" s="300" t="s">
        <v>35</v>
      </c>
      <c r="Q66" s="299" t="s">
        <v>978</v>
      </c>
      <c r="R66" s="299" t="s">
        <v>788</v>
      </c>
      <c r="S66" s="12" t="s">
        <v>1933</v>
      </c>
      <c r="T66" s="12" t="s">
        <v>1363</v>
      </c>
      <c r="U66" s="256" t="s">
        <v>1934</v>
      </c>
      <c r="V66" s="12" t="s">
        <v>788</v>
      </c>
      <c r="W66" s="12" t="s">
        <v>1933</v>
      </c>
      <c r="X66" s="12" t="s">
        <v>1363</v>
      </c>
      <c r="Y66" s="256" t="s">
        <v>1934</v>
      </c>
      <c r="Z66" s="12" t="s">
        <v>1935</v>
      </c>
    </row>
    <row r="67" spans="1:26" x14ac:dyDescent="0.25">
      <c r="A67" s="297">
        <v>102294</v>
      </c>
      <c r="B67" s="322">
        <v>102294</v>
      </c>
      <c r="C67" s="347">
        <v>676059</v>
      </c>
      <c r="D67" s="299" t="s">
        <v>300</v>
      </c>
      <c r="E67" s="262" t="s">
        <v>35</v>
      </c>
      <c r="F67" s="262" t="s">
        <v>35</v>
      </c>
      <c r="G67" s="262" t="s">
        <v>35</v>
      </c>
      <c r="H67" s="262" t="s">
        <v>35</v>
      </c>
      <c r="I67" s="262" t="s">
        <v>35</v>
      </c>
      <c r="J67" s="262" t="s">
        <v>35</v>
      </c>
      <c r="K67" s="300" t="s">
        <v>35</v>
      </c>
      <c r="L67" s="300" t="s">
        <v>35</v>
      </c>
      <c r="M67" s="300" t="s">
        <v>35</v>
      </c>
      <c r="N67" s="300" t="s">
        <v>35</v>
      </c>
      <c r="O67" s="300" t="s">
        <v>35</v>
      </c>
      <c r="P67" s="300" t="s">
        <v>35</v>
      </c>
      <c r="Q67" s="299" t="s">
        <v>2359</v>
      </c>
      <c r="R67" s="299" t="s">
        <v>301</v>
      </c>
      <c r="S67" s="12" t="s">
        <v>1443</v>
      </c>
      <c r="T67" s="12" t="s">
        <v>1363</v>
      </c>
      <c r="U67" s="256" t="s">
        <v>1959</v>
      </c>
      <c r="V67" s="12" t="s">
        <v>2360</v>
      </c>
      <c r="W67" s="12" t="s">
        <v>1949</v>
      </c>
      <c r="X67" s="12" t="s">
        <v>1363</v>
      </c>
      <c r="Y67" s="256" t="s">
        <v>1950</v>
      </c>
      <c r="Z67" s="12" t="s">
        <v>1960</v>
      </c>
    </row>
    <row r="68" spans="1:26" x14ac:dyDescent="0.25">
      <c r="A68" s="297">
        <v>5041</v>
      </c>
      <c r="B68" s="322">
        <v>5041</v>
      </c>
      <c r="C68" s="347">
        <v>676029</v>
      </c>
      <c r="D68" s="299" t="s">
        <v>2361</v>
      </c>
      <c r="E68" s="262" t="s">
        <v>35</v>
      </c>
      <c r="F68" s="262" t="s">
        <v>35</v>
      </c>
      <c r="G68" s="262" t="s">
        <v>35</v>
      </c>
      <c r="H68" s="262" t="s">
        <v>35</v>
      </c>
      <c r="I68" s="262" t="s">
        <v>35</v>
      </c>
      <c r="J68" s="262" t="s">
        <v>35</v>
      </c>
      <c r="K68" s="300" t="s">
        <v>35</v>
      </c>
      <c r="L68" s="300" t="s">
        <v>35</v>
      </c>
      <c r="M68" s="300" t="s">
        <v>35</v>
      </c>
      <c r="N68" s="300" t="s">
        <v>35</v>
      </c>
      <c r="O68" s="300" t="s">
        <v>35</v>
      </c>
      <c r="P68" s="300" t="s">
        <v>35</v>
      </c>
      <c r="Q68" s="299" t="s">
        <v>965</v>
      </c>
      <c r="R68" s="299" t="s">
        <v>650</v>
      </c>
      <c r="S68" s="12" t="s">
        <v>1821</v>
      </c>
      <c r="T68" s="12" t="s">
        <v>1363</v>
      </c>
      <c r="U68" s="256" t="s">
        <v>1822</v>
      </c>
      <c r="V68" s="12" t="s">
        <v>650</v>
      </c>
      <c r="W68" s="12" t="s">
        <v>1821</v>
      </c>
      <c r="X68" s="12" t="s">
        <v>1363</v>
      </c>
      <c r="Y68" s="256" t="s">
        <v>1822</v>
      </c>
      <c r="Z68" s="12" t="s">
        <v>1823</v>
      </c>
    </row>
    <row r="69" spans="1:26" x14ac:dyDescent="0.25">
      <c r="A69" s="297">
        <v>4572</v>
      </c>
      <c r="B69" s="322">
        <v>4572</v>
      </c>
      <c r="C69" s="347">
        <v>675380</v>
      </c>
      <c r="D69" s="299" t="s">
        <v>533</v>
      </c>
      <c r="E69" s="262" t="s">
        <v>35</v>
      </c>
      <c r="F69" s="262" t="s">
        <v>35</v>
      </c>
      <c r="G69" s="262" t="s">
        <v>35</v>
      </c>
      <c r="H69" s="262" t="s">
        <v>35</v>
      </c>
      <c r="I69" s="262" t="s">
        <v>35</v>
      </c>
      <c r="J69" s="262" t="s">
        <v>35</v>
      </c>
      <c r="K69" s="300" t="s">
        <v>35</v>
      </c>
      <c r="L69" s="300" t="s">
        <v>35</v>
      </c>
      <c r="M69" s="300" t="s">
        <v>35</v>
      </c>
      <c r="N69" s="300" t="s">
        <v>35</v>
      </c>
      <c r="O69" s="300" t="s">
        <v>35</v>
      </c>
      <c r="P69" s="300" t="s">
        <v>35</v>
      </c>
      <c r="Q69" s="299" t="s">
        <v>2362</v>
      </c>
      <c r="R69" s="299" t="s">
        <v>534</v>
      </c>
      <c r="S69" s="12" t="s">
        <v>1913</v>
      </c>
      <c r="T69" s="12" t="s">
        <v>1363</v>
      </c>
      <c r="U69" s="256" t="s">
        <v>1887</v>
      </c>
      <c r="V69" s="12" t="s">
        <v>534</v>
      </c>
      <c r="W69" s="12" t="s">
        <v>1913</v>
      </c>
      <c r="X69" s="12" t="s">
        <v>1363</v>
      </c>
      <c r="Y69" s="256" t="s">
        <v>1887</v>
      </c>
      <c r="Z69" s="12" t="s">
        <v>2235</v>
      </c>
    </row>
    <row r="70" spans="1:26" x14ac:dyDescent="0.25">
      <c r="A70" s="297">
        <v>5188</v>
      </c>
      <c r="B70" s="322">
        <v>5188</v>
      </c>
      <c r="C70" s="347">
        <v>455733</v>
      </c>
      <c r="D70" s="299" t="s">
        <v>2363</v>
      </c>
      <c r="E70" s="262" t="s">
        <v>35</v>
      </c>
      <c r="F70" s="262" t="s">
        <v>35</v>
      </c>
      <c r="G70" s="262" t="s">
        <v>35</v>
      </c>
      <c r="H70" s="262" t="s">
        <v>35</v>
      </c>
      <c r="I70" s="262" t="s">
        <v>35</v>
      </c>
      <c r="J70" s="262" t="s">
        <v>35</v>
      </c>
      <c r="K70" s="300" t="s">
        <v>35</v>
      </c>
      <c r="L70" s="300" t="s">
        <v>35</v>
      </c>
      <c r="M70" s="300" t="s">
        <v>35</v>
      </c>
      <c r="N70" s="300" t="s">
        <v>35</v>
      </c>
      <c r="O70" s="300" t="s">
        <v>35</v>
      </c>
      <c r="P70" s="300" t="s">
        <v>35</v>
      </c>
      <c r="Q70" s="299" t="s">
        <v>1010</v>
      </c>
      <c r="R70" s="299" t="s">
        <v>709</v>
      </c>
      <c r="S70" s="12" t="s">
        <v>2364</v>
      </c>
      <c r="T70" s="12" t="s">
        <v>1363</v>
      </c>
      <c r="U70" s="256" t="s">
        <v>1743</v>
      </c>
      <c r="V70" s="12" t="s">
        <v>709</v>
      </c>
      <c r="W70" s="12" t="s">
        <v>2364</v>
      </c>
      <c r="X70" s="12" t="s">
        <v>1363</v>
      </c>
      <c r="Y70" s="256" t="s">
        <v>1743</v>
      </c>
      <c r="Z70" s="12" t="s">
        <v>2348</v>
      </c>
    </row>
    <row r="71" spans="1:26" x14ac:dyDescent="0.25">
      <c r="A71" s="297">
        <v>5042</v>
      </c>
      <c r="B71" s="322">
        <v>5042</v>
      </c>
      <c r="C71" s="347">
        <v>675396</v>
      </c>
      <c r="D71" s="299" t="s">
        <v>242</v>
      </c>
      <c r="E71" s="262" t="s">
        <v>35</v>
      </c>
      <c r="F71" s="262" t="s">
        <v>35</v>
      </c>
      <c r="G71" s="262" t="s">
        <v>35</v>
      </c>
      <c r="H71" s="262" t="s">
        <v>35</v>
      </c>
      <c r="I71" s="262" t="s">
        <v>35</v>
      </c>
      <c r="J71" s="262" t="s">
        <v>35</v>
      </c>
      <c r="K71" s="300" t="s">
        <v>35</v>
      </c>
      <c r="L71" s="300" t="s">
        <v>35</v>
      </c>
      <c r="M71" s="300" t="s">
        <v>35</v>
      </c>
      <c r="N71" s="300" t="s">
        <v>35</v>
      </c>
      <c r="O71" s="300" t="s">
        <v>35</v>
      </c>
      <c r="P71" s="300" t="s">
        <v>35</v>
      </c>
      <c r="Q71" s="299" t="s">
        <v>1016</v>
      </c>
      <c r="R71" s="299" t="s">
        <v>2365</v>
      </c>
      <c r="S71" s="12" t="s">
        <v>1809</v>
      </c>
      <c r="T71" s="12" t="s">
        <v>1363</v>
      </c>
      <c r="U71" s="256" t="s">
        <v>2010</v>
      </c>
      <c r="V71" s="12" t="s">
        <v>2365</v>
      </c>
      <c r="W71" s="12" t="s">
        <v>1809</v>
      </c>
      <c r="X71" s="12" t="s">
        <v>1363</v>
      </c>
      <c r="Y71" s="256" t="s">
        <v>2010</v>
      </c>
      <c r="Z71" s="12" t="s">
        <v>2011</v>
      </c>
    </row>
    <row r="72" spans="1:26" x14ac:dyDescent="0.25">
      <c r="A72" s="297">
        <v>5165</v>
      </c>
      <c r="B72" s="322">
        <v>5165</v>
      </c>
      <c r="C72" s="347">
        <v>675716</v>
      </c>
      <c r="D72" s="299" t="s">
        <v>259</v>
      </c>
      <c r="E72" s="262" t="s">
        <v>35</v>
      </c>
      <c r="F72" s="262" t="s">
        <v>35</v>
      </c>
      <c r="G72" s="262" t="s">
        <v>35</v>
      </c>
      <c r="H72" s="262" t="s">
        <v>35</v>
      </c>
      <c r="I72" s="262" t="s">
        <v>35</v>
      </c>
      <c r="J72" s="262" t="s">
        <v>35</v>
      </c>
      <c r="K72" s="300" t="s">
        <v>35</v>
      </c>
      <c r="L72" s="300" t="s">
        <v>35</v>
      </c>
      <c r="M72" s="300" t="s">
        <v>35</v>
      </c>
      <c r="N72" s="300" t="s">
        <v>35</v>
      </c>
      <c r="O72" s="300" t="s">
        <v>35</v>
      </c>
      <c r="P72" s="300" t="s">
        <v>35</v>
      </c>
      <c r="Q72" s="299" t="s">
        <v>1011</v>
      </c>
      <c r="R72" s="299" t="s">
        <v>260</v>
      </c>
      <c r="S72" s="12" t="s">
        <v>1992</v>
      </c>
      <c r="T72" s="12" t="s">
        <v>1363</v>
      </c>
      <c r="U72" s="256" t="s">
        <v>1993</v>
      </c>
      <c r="V72" s="12" t="s">
        <v>260</v>
      </c>
      <c r="W72" s="12" t="s">
        <v>1992</v>
      </c>
      <c r="X72" s="12" t="s">
        <v>1363</v>
      </c>
      <c r="Y72" s="256" t="s">
        <v>1993</v>
      </c>
      <c r="Z72" s="12" t="s">
        <v>2366</v>
      </c>
    </row>
    <row r="73" spans="1:26" x14ac:dyDescent="0.25">
      <c r="A73" s="297">
        <v>5332</v>
      </c>
      <c r="B73" s="322">
        <v>5332</v>
      </c>
      <c r="C73" s="298" t="s">
        <v>1192</v>
      </c>
      <c r="D73" s="299" t="s">
        <v>2367</v>
      </c>
      <c r="E73" s="262" t="s">
        <v>35</v>
      </c>
      <c r="F73" s="262" t="s">
        <v>35</v>
      </c>
      <c r="G73" s="262" t="s">
        <v>35</v>
      </c>
      <c r="H73" s="262" t="s">
        <v>35</v>
      </c>
      <c r="I73" s="262" t="s">
        <v>35</v>
      </c>
      <c r="J73" s="262" t="s">
        <v>35</v>
      </c>
      <c r="K73" s="300" t="s">
        <v>35</v>
      </c>
      <c r="L73" s="300" t="s">
        <v>35</v>
      </c>
      <c r="M73" s="300" t="s">
        <v>35</v>
      </c>
      <c r="N73" s="300" t="s">
        <v>35</v>
      </c>
      <c r="O73" s="300" t="s">
        <v>35</v>
      </c>
      <c r="P73" s="300" t="s">
        <v>35</v>
      </c>
      <c r="Q73" s="299" t="s">
        <v>2344</v>
      </c>
      <c r="R73" s="299" t="s">
        <v>2368</v>
      </c>
      <c r="S73" s="12" t="s">
        <v>2369</v>
      </c>
      <c r="T73" s="12" t="s">
        <v>1363</v>
      </c>
      <c r="U73" s="256" t="s">
        <v>1888</v>
      </c>
      <c r="V73" s="12" t="s">
        <v>2368</v>
      </c>
      <c r="W73" s="12" t="s">
        <v>2369</v>
      </c>
      <c r="X73" s="12" t="s">
        <v>1363</v>
      </c>
      <c r="Y73" s="256" t="s">
        <v>1888</v>
      </c>
      <c r="Z73" s="12" t="s">
        <v>2370</v>
      </c>
    </row>
    <row r="74" spans="1:26" x14ac:dyDescent="0.25">
      <c r="A74" s="297">
        <v>5127</v>
      </c>
      <c r="B74" s="322">
        <v>5127</v>
      </c>
      <c r="C74" s="347">
        <v>675447</v>
      </c>
      <c r="D74" s="299" t="s">
        <v>2371</v>
      </c>
      <c r="E74" s="262" t="s">
        <v>35</v>
      </c>
      <c r="F74" s="262" t="s">
        <v>35</v>
      </c>
      <c r="G74" s="262" t="s">
        <v>35</v>
      </c>
      <c r="H74" s="262" t="s">
        <v>35</v>
      </c>
      <c r="I74" s="262" t="s">
        <v>35</v>
      </c>
      <c r="J74" s="262" t="s">
        <v>35</v>
      </c>
      <c r="K74" s="300" t="s">
        <v>35</v>
      </c>
      <c r="L74" s="300" t="s">
        <v>35</v>
      </c>
      <c r="M74" s="300" t="s">
        <v>35</v>
      </c>
      <c r="N74" s="300" t="s">
        <v>35</v>
      </c>
      <c r="O74" s="300" t="s">
        <v>35</v>
      </c>
      <c r="P74" s="300" t="s">
        <v>35</v>
      </c>
      <c r="Q74" s="299" t="s">
        <v>994</v>
      </c>
      <c r="R74" s="299" t="s">
        <v>2372</v>
      </c>
      <c r="S74" s="12" t="s">
        <v>941</v>
      </c>
      <c r="T74" s="12" t="s">
        <v>1363</v>
      </c>
      <c r="U74" s="256" t="s">
        <v>2373</v>
      </c>
      <c r="V74" s="12" t="s">
        <v>2374</v>
      </c>
      <c r="W74" s="12" t="s">
        <v>1684</v>
      </c>
      <c r="X74" s="12" t="s">
        <v>1363</v>
      </c>
      <c r="Y74" s="256" t="s">
        <v>1685</v>
      </c>
      <c r="Z74" s="12" t="s">
        <v>1686</v>
      </c>
    </row>
    <row r="75" spans="1:26" x14ac:dyDescent="0.25">
      <c r="A75" s="297">
        <v>4874</v>
      </c>
      <c r="B75" s="322">
        <v>4874</v>
      </c>
      <c r="C75" s="347">
        <v>675356</v>
      </c>
      <c r="D75" s="299" t="s">
        <v>611</v>
      </c>
      <c r="E75" s="262" t="s">
        <v>35</v>
      </c>
      <c r="F75" s="262" t="s">
        <v>35</v>
      </c>
      <c r="G75" s="262" t="s">
        <v>35</v>
      </c>
      <c r="H75" s="262" t="s">
        <v>35</v>
      </c>
      <c r="I75" s="262" t="s">
        <v>35</v>
      </c>
      <c r="J75" s="262" t="s">
        <v>35</v>
      </c>
      <c r="K75" s="300" t="s">
        <v>35</v>
      </c>
      <c r="L75" s="300" t="s">
        <v>35</v>
      </c>
      <c r="M75" s="300" t="s">
        <v>35</v>
      </c>
      <c r="N75" s="300" t="s">
        <v>35</v>
      </c>
      <c r="O75" s="300" t="s">
        <v>35</v>
      </c>
      <c r="P75" s="300" t="s">
        <v>35</v>
      </c>
      <c r="Q75" s="299" t="s">
        <v>995</v>
      </c>
      <c r="R75" s="299" t="s">
        <v>612</v>
      </c>
      <c r="S75" s="12" t="s">
        <v>1370</v>
      </c>
      <c r="T75" s="12" t="s">
        <v>1363</v>
      </c>
      <c r="U75" s="256" t="s">
        <v>1371</v>
      </c>
      <c r="V75" s="12" t="s">
        <v>612</v>
      </c>
      <c r="W75" s="12" t="s">
        <v>1370</v>
      </c>
      <c r="X75" s="12" t="s">
        <v>1363</v>
      </c>
      <c r="Y75" s="256" t="s">
        <v>1371</v>
      </c>
      <c r="Z75" s="12" t="s">
        <v>1461</v>
      </c>
    </row>
    <row r="76" spans="1:26" x14ac:dyDescent="0.25">
      <c r="A76" s="297">
        <v>5204</v>
      </c>
      <c r="B76" s="322">
        <v>5204</v>
      </c>
      <c r="C76" s="347">
        <v>455592</v>
      </c>
      <c r="D76" s="299" t="s">
        <v>714</v>
      </c>
      <c r="E76" s="262" t="s">
        <v>35</v>
      </c>
      <c r="F76" s="262" t="s">
        <v>35</v>
      </c>
      <c r="G76" s="262" t="s">
        <v>35</v>
      </c>
      <c r="H76" s="262" t="s">
        <v>35</v>
      </c>
      <c r="I76" s="262" t="s">
        <v>35</v>
      </c>
      <c r="J76" s="262" t="s">
        <v>35</v>
      </c>
      <c r="K76" s="300" t="s">
        <v>35</v>
      </c>
      <c r="L76" s="300" t="s">
        <v>35</v>
      </c>
      <c r="M76" s="300" t="s">
        <v>35</v>
      </c>
      <c r="N76" s="300" t="s">
        <v>35</v>
      </c>
      <c r="O76" s="300" t="s">
        <v>35</v>
      </c>
      <c r="P76" s="300" t="s">
        <v>35</v>
      </c>
      <c r="Q76" s="299" t="s">
        <v>938</v>
      </c>
      <c r="R76" s="299" t="s">
        <v>715</v>
      </c>
      <c r="S76" s="12" t="s">
        <v>2203</v>
      </c>
      <c r="T76" s="12" t="s">
        <v>1363</v>
      </c>
      <c r="U76" s="256">
        <v>76108</v>
      </c>
      <c r="V76" s="12" t="s">
        <v>715</v>
      </c>
      <c r="W76" s="12" t="s">
        <v>2203</v>
      </c>
      <c r="X76" s="12" t="s">
        <v>1363</v>
      </c>
      <c r="Y76" s="256">
        <v>76108</v>
      </c>
      <c r="Z76" s="12" t="s">
        <v>2205</v>
      </c>
    </row>
    <row r="77" spans="1:26" x14ac:dyDescent="0.25">
      <c r="A77" s="297">
        <v>4730</v>
      </c>
      <c r="B77" s="322">
        <v>4730</v>
      </c>
      <c r="C77" s="347">
        <v>455879</v>
      </c>
      <c r="D77" s="299" t="s">
        <v>204</v>
      </c>
      <c r="E77" s="262" t="s">
        <v>35</v>
      </c>
      <c r="F77" s="262" t="s">
        <v>35</v>
      </c>
      <c r="G77" s="262" t="s">
        <v>35</v>
      </c>
      <c r="H77" s="262" t="s">
        <v>35</v>
      </c>
      <c r="I77" s="262" t="s">
        <v>35</v>
      </c>
      <c r="J77" s="262" t="s">
        <v>35</v>
      </c>
      <c r="K77" s="300" t="s">
        <v>35</v>
      </c>
      <c r="L77" s="300" t="s">
        <v>35</v>
      </c>
      <c r="M77" s="300" t="s">
        <v>35</v>
      </c>
      <c r="N77" s="300" t="s">
        <v>35</v>
      </c>
      <c r="O77" s="300" t="s">
        <v>35</v>
      </c>
      <c r="P77" s="300" t="s">
        <v>35</v>
      </c>
      <c r="Q77" s="299" t="s">
        <v>1020</v>
      </c>
      <c r="R77" s="299" t="s">
        <v>205</v>
      </c>
      <c r="S77" s="12" t="s">
        <v>1749</v>
      </c>
      <c r="T77" s="12" t="s">
        <v>1363</v>
      </c>
      <c r="U77" s="256" t="s">
        <v>1876</v>
      </c>
      <c r="V77" s="12" t="s">
        <v>1683</v>
      </c>
      <c r="W77" s="12" t="s">
        <v>1684</v>
      </c>
      <c r="X77" s="12" t="s">
        <v>1363</v>
      </c>
      <c r="Y77" s="256" t="s">
        <v>1685</v>
      </c>
      <c r="Z77" s="12" t="s">
        <v>1686</v>
      </c>
    </row>
    <row r="78" spans="1:26" x14ac:dyDescent="0.25">
      <c r="A78" s="297">
        <v>4502</v>
      </c>
      <c r="B78" s="322">
        <v>4502</v>
      </c>
      <c r="C78" s="347">
        <v>675502</v>
      </c>
      <c r="D78" s="299" t="s">
        <v>2375</v>
      </c>
      <c r="E78" s="262" t="s">
        <v>35</v>
      </c>
      <c r="F78" s="262" t="s">
        <v>35</v>
      </c>
      <c r="G78" s="262" t="s">
        <v>35</v>
      </c>
      <c r="H78" s="262" t="s">
        <v>35</v>
      </c>
      <c r="I78" s="262" t="s">
        <v>35</v>
      </c>
      <c r="J78" s="262" t="s">
        <v>35</v>
      </c>
      <c r="K78" s="300" t="s">
        <v>35</v>
      </c>
      <c r="L78" s="300" t="s">
        <v>35</v>
      </c>
      <c r="M78" s="300" t="s">
        <v>35</v>
      </c>
      <c r="N78" s="300" t="s">
        <v>35</v>
      </c>
      <c r="O78" s="300" t="s">
        <v>35</v>
      </c>
      <c r="P78" s="300" t="s">
        <v>35</v>
      </c>
      <c r="Q78" s="299" t="s">
        <v>963</v>
      </c>
      <c r="R78" s="299" t="s">
        <v>2376</v>
      </c>
      <c r="S78" s="12" t="s">
        <v>2014</v>
      </c>
      <c r="T78" s="12" t="s">
        <v>1363</v>
      </c>
      <c r="U78" s="256" t="s">
        <v>2015</v>
      </c>
      <c r="V78" s="12" t="s">
        <v>2376</v>
      </c>
      <c r="W78" s="12" t="s">
        <v>2014</v>
      </c>
      <c r="X78" s="12" t="s">
        <v>1363</v>
      </c>
      <c r="Y78" s="256" t="s">
        <v>2015</v>
      </c>
      <c r="Z78" s="12" t="s">
        <v>2016</v>
      </c>
    </row>
    <row r="79" spans="1:26" x14ac:dyDescent="0.25">
      <c r="A79" s="297">
        <v>4986</v>
      </c>
      <c r="B79" s="322">
        <v>4986</v>
      </c>
      <c r="C79" s="347">
        <v>455517</v>
      </c>
      <c r="D79" s="427" t="s">
        <v>634</v>
      </c>
      <c r="E79" s="262" t="s">
        <v>35</v>
      </c>
      <c r="F79" s="262" t="s">
        <v>35</v>
      </c>
      <c r="G79" s="262" t="s">
        <v>35</v>
      </c>
      <c r="H79" s="262" t="s">
        <v>35</v>
      </c>
      <c r="I79" s="262" t="s">
        <v>35</v>
      </c>
      <c r="J79" s="262" t="s">
        <v>35</v>
      </c>
      <c r="K79" s="300" t="s">
        <v>35</v>
      </c>
      <c r="L79" s="300" t="s">
        <v>36</v>
      </c>
      <c r="M79" s="300" t="e">
        <v>#N/A</v>
      </c>
      <c r="N79" s="300" t="e">
        <v>#N/A</v>
      </c>
      <c r="O79" s="300" t="e">
        <v>#N/A</v>
      </c>
      <c r="P79" s="300" t="e">
        <v>#N/A</v>
      </c>
      <c r="Q79" s="299" t="s">
        <v>938</v>
      </c>
      <c r="R79" s="299" t="s">
        <v>2377</v>
      </c>
      <c r="S79" s="12" t="s">
        <v>1475</v>
      </c>
      <c r="T79" s="12" t="s">
        <v>1363</v>
      </c>
      <c r="U79" s="256">
        <v>75766</v>
      </c>
      <c r="V79" s="12" t="s">
        <v>2377</v>
      </c>
      <c r="W79" s="12" t="s">
        <v>1475</v>
      </c>
      <c r="X79" s="12" t="s">
        <v>1363</v>
      </c>
      <c r="Y79" s="256">
        <v>75766</v>
      </c>
      <c r="Z79" s="12" t="s">
        <v>2378</v>
      </c>
    </row>
    <row r="80" spans="1:26" x14ac:dyDescent="0.25">
      <c r="A80" s="297">
        <v>102540</v>
      </c>
      <c r="B80" s="322">
        <v>102540</v>
      </c>
      <c r="C80" s="347">
        <v>676097</v>
      </c>
      <c r="D80" s="299" t="s">
        <v>2379</v>
      </c>
      <c r="E80" s="262" t="s">
        <v>35</v>
      </c>
      <c r="F80" s="262" t="s">
        <v>35</v>
      </c>
      <c r="G80" s="262" t="s">
        <v>35</v>
      </c>
      <c r="H80" s="262" t="s">
        <v>35</v>
      </c>
      <c r="I80" s="262" t="s">
        <v>35</v>
      </c>
      <c r="J80" s="262" t="s">
        <v>35</v>
      </c>
      <c r="K80" s="300" t="s">
        <v>35</v>
      </c>
      <c r="L80" s="300" t="s">
        <v>35</v>
      </c>
      <c r="M80" s="300" t="s">
        <v>35</v>
      </c>
      <c r="N80" s="300" t="s">
        <v>35</v>
      </c>
      <c r="O80" s="300" t="s">
        <v>35</v>
      </c>
      <c r="P80" s="300" t="s">
        <v>35</v>
      </c>
      <c r="Q80" s="299" t="s">
        <v>2380</v>
      </c>
      <c r="R80" s="299" t="s">
        <v>132</v>
      </c>
      <c r="S80" s="12" t="s">
        <v>1694</v>
      </c>
      <c r="T80" s="12" t="s">
        <v>1363</v>
      </c>
      <c r="U80" s="256" t="s">
        <v>1695</v>
      </c>
      <c r="V80" s="12" t="s">
        <v>132</v>
      </c>
      <c r="W80" s="12" t="s">
        <v>1694</v>
      </c>
      <c r="X80" s="12" t="s">
        <v>1363</v>
      </c>
      <c r="Y80" s="256" t="s">
        <v>1695</v>
      </c>
      <c r="Z80" s="12" t="s">
        <v>1696</v>
      </c>
    </row>
    <row r="81" spans="1:26" x14ac:dyDescent="0.25">
      <c r="A81" s="297">
        <v>102417</v>
      </c>
      <c r="B81" s="322">
        <v>102417</v>
      </c>
      <c r="C81" s="347">
        <v>676073</v>
      </c>
      <c r="D81" s="299" t="s">
        <v>304</v>
      </c>
      <c r="E81" s="262" t="s">
        <v>35</v>
      </c>
      <c r="F81" s="262" t="s">
        <v>35</v>
      </c>
      <c r="G81" s="262" t="s">
        <v>35</v>
      </c>
      <c r="H81" s="262" t="s">
        <v>35</v>
      </c>
      <c r="I81" s="262" t="s">
        <v>35</v>
      </c>
      <c r="J81" s="262" t="s">
        <v>35</v>
      </c>
      <c r="K81" s="300" t="s">
        <v>35</v>
      </c>
      <c r="L81" s="300" t="s">
        <v>35</v>
      </c>
      <c r="M81" s="300" t="s">
        <v>35</v>
      </c>
      <c r="N81" s="300" t="s">
        <v>35</v>
      </c>
      <c r="O81" s="300" t="s">
        <v>35</v>
      </c>
      <c r="P81" s="300" t="s">
        <v>35</v>
      </c>
      <c r="Q81" s="299" t="s">
        <v>2359</v>
      </c>
      <c r="R81" s="299" t="s">
        <v>305</v>
      </c>
      <c r="S81" s="12" t="s">
        <v>1656</v>
      </c>
      <c r="T81" s="12" t="s">
        <v>1363</v>
      </c>
      <c r="U81" s="256" t="s">
        <v>1657</v>
      </c>
      <c r="V81" s="12" t="s">
        <v>2360</v>
      </c>
      <c r="W81" s="12" t="s">
        <v>1949</v>
      </c>
      <c r="X81" s="12" t="s">
        <v>1363</v>
      </c>
      <c r="Y81" s="256" t="s">
        <v>1950</v>
      </c>
      <c r="Z81" s="12" t="s">
        <v>2381</v>
      </c>
    </row>
    <row r="82" spans="1:26" x14ac:dyDescent="0.25">
      <c r="A82" s="297">
        <v>4743</v>
      </c>
      <c r="B82" s="322">
        <v>4743</v>
      </c>
      <c r="C82" s="347">
        <v>675677</v>
      </c>
      <c r="D82" s="299" t="s">
        <v>579</v>
      </c>
      <c r="E82" s="262" t="s">
        <v>35</v>
      </c>
      <c r="F82" s="262" t="s">
        <v>35</v>
      </c>
      <c r="G82" s="262" t="s">
        <v>35</v>
      </c>
      <c r="H82" s="262" t="s">
        <v>35</v>
      </c>
      <c r="I82" s="262" t="s">
        <v>35</v>
      </c>
      <c r="J82" s="262" t="s">
        <v>35</v>
      </c>
      <c r="K82" s="300" t="s">
        <v>35</v>
      </c>
      <c r="L82" s="300" t="s">
        <v>35</v>
      </c>
      <c r="M82" s="300" t="s">
        <v>35</v>
      </c>
      <c r="N82" s="300" t="s">
        <v>35</v>
      </c>
      <c r="O82" s="300" t="s">
        <v>35</v>
      </c>
      <c r="P82" s="300" t="s">
        <v>35</v>
      </c>
      <c r="Q82" s="299" t="s">
        <v>1018</v>
      </c>
      <c r="R82" s="299" t="s">
        <v>2382</v>
      </c>
      <c r="S82" s="12" t="s">
        <v>1613</v>
      </c>
      <c r="T82" s="12" t="s">
        <v>1363</v>
      </c>
      <c r="U82" s="256" t="s">
        <v>1614</v>
      </c>
      <c r="V82" s="12" t="s">
        <v>2382</v>
      </c>
      <c r="W82" s="12" t="s">
        <v>1613</v>
      </c>
      <c r="X82" s="12" t="s">
        <v>1363</v>
      </c>
      <c r="Y82" s="256" t="s">
        <v>1614</v>
      </c>
      <c r="Z82" s="12" t="s">
        <v>1615</v>
      </c>
    </row>
    <row r="83" spans="1:26" x14ac:dyDescent="0.25">
      <c r="A83" s="297">
        <v>4418</v>
      </c>
      <c r="B83" s="322">
        <v>4418</v>
      </c>
      <c r="C83" s="347">
        <v>455849</v>
      </c>
      <c r="D83" s="299" t="s">
        <v>487</v>
      </c>
      <c r="E83" s="262" t="s">
        <v>35</v>
      </c>
      <c r="F83" s="262" t="s">
        <v>35</v>
      </c>
      <c r="G83" s="262" t="s">
        <v>35</v>
      </c>
      <c r="H83" s="262" t="s">
        <v>35</v>
      </c>
      <c r="I83" s="262" t="s">
        <v>35</v>
      </c>
      <c r="J83" s="262" t="s">
        <v>35</v>
      </c>
      <c r="K83" s="300" t="s">
        <v>35</v>
      </c>
      <c r="L83" s="300" t="s">
        <v>35</v>
      </c>
      <c r="M83" s="300" t="s">
        <v>35</v>
      </c>
      <c r="N83" s="300" t="s">
        <v>35</v>
      </c>
      <c r="O83" s="300" t="s">
        <v>35</v>
      </c>
      <c r="P83" s="300" t="s">
        <v>35</v>
      </c>
      <c r="Q83" s="299" t="s">
        <v>994</v>
      </c>
      <c r="R83" s="299" t="s">
        <v>2383</v>
      </c>
      <c r="S83" s="12" t="s">
        <v>1420</v>
      </c>
      <c r="T83" s="12" t="s">
        <v>1363</v>
      </c>
      <c r="U83" s="256" t="s">
        <v>1421</v>
      </c>
      <c r="V83" s="12" t="s">
        <v>2383</v>
      </c>
      <c r="W83" s="12" t="s">
        <v>1420</v>
      </c>
      <c r="X83" s="12" t="s">
        <v>1363</v>
      </c>
      <c r="Y83" s="256" t="s">
        <v>1421</v>
      </c>
      <c r="Z83" s="12" t="s">
        <v>1422</v>
      </c>
    </row>
    <row r="84" spans="1:26" x14ac:dyDescent="0.25">
      <c r="A84" s="297">
        <v>4598</v>
      </c>
      <c r="B84" s="322" t="s">
        <v>15077</v>
      </c>
      <c r="C84" s="426">
        <v>675920</v>
      </c>
      <c r="D84" s="299" t="s">
        <v>197</v>
      </c>
      <c r="E84" s="262" t="s">
        <v>35</v>
      </c>
      <c r="F84" s="262" t="s">
        <v>35</v>
      </c>
      <c r="G84" s="262" t="s">
        <v>35</v>
      </c>
      <c r="H84" s="262" t="s">
        <v>35</v>
      </c>
      <c r="I84" s="262" t="s">
        <v>35</v>
      </c>
      <c r="J84" s="262" t="s">
        <v>35</v>
      </c>
      <c r="K84" s="300" t="s">
        <v>35</v>
      </c>
      <c r="L84" s="300" t="s">
        <v>35</v>
      </c>
      <c r="M84" s="300" t="s">
        <v>35</v>
      </c>
      <c r="N84" s="300" t="s">
        <v>35</v>
      </c>
      <c r="O84" s="300" t="s">
        <v>35</v>
      </c>
      <c r="P84" s="300" t="s">
        <v>36</v>
      </c>
      <c r="Q84" s="299" t="s">
        <v>1011</v>
      </c>
      <c r="R84" s="299" t="s">
        <v>198</v>
      </c>
      <c r="S84" s="12" t="s">
        <v>2072</v>
      </c>
      <c r="T84" s="12" t="s">
        <v>1363</v>
      </c>
      <c r="U84" s="256" t="s">
        <v>2073</v>
      </c>
      <c r="V84" s="12" t="s">
        <v>198</v>
      </c>
      <c r="W84" s="12" t="s">
        <v>2072</v>
      </c>
      <c r="X84" s="12" t="s">
        <v>1363</v>
      </c>
      <c r="Y84" s="256" t="s">
        <v>2073</v>
      </c>
      <c r="Z84" s="12" t="s">
        <v>2074</v>
      </c>
    </row>
    <row r="85" spans="1:26" x14ac:dyDescent="0.25">
      <c r="A85" s="297">
        <v>4073</v>
      </c>
      <c r="B85" s="322">
        <v>4073</v>
      </c>
      <c r="C85" s="347">
        <v>455817</v>
      </c>
      <c r="D85" s="299" t="s">
        <v>2384</v>
      </c>
      <c r="E85" s="262" t="s">
        <v>35</v>
      </c>
      <c r="F85" s="262" t="s">
        <v>35</v>
      </c>
      <c r="G85" s="262" t="s">
        <v>35</v>
      </c>
      <c r="H85" s="262" t="s">
        <v>35</v>
      </c>
      <c r="I85" s="262" t="s">
        <v>35</v>
      </c>
      <c r="J85" s="262" t="s">
        <v>35</v>
      </c>
      <c r="K85" s="300" t="s">
        <v>35</v>
      </c>
      <c r="L85" s="300" t="s">
        <v>35</v>
      </c>
      <c r="M85" s="300" t="s">
        <v>35</v>
      </c>
      <c r="N85" s="300" t="s">
        <v>35</v>
      </c>
      <c r="O85" s="300" t="s">
        <v>35</v>
      </c>
      <c r="P85" s="300" t="s">
        <v>35</v>
      </c>
      <c r="Q85" s="299" t="s">
        <v>1016</v>
      </c>
      <c r="R85" s="299" t="s">
        <v>2385</v>
      </c>
      <c r="S85" s="12" t="s">
        <v>1389</v>
      </c>
      <c r="T85" s="12" t="s">
        <v>1363</v>
      </c>
      <c r="U85" s="256" t="s">
        <v>1919</v>
      </c>
      <c r="V85" s="12" t="s">
        <v>2385</v>
      </c>
      <c r="W85" s="12" t="s">
        <v>1389</v>
      </c>
      <c r="X85" s="12" t="s">
        <v>1363</v>
      </c>
      <c r="Y85" s="256" t="s">
        <v>1919</v>
      </c>
      <c r="Z85" s="12" t="s">
        <v>2018</v>
      </c>
    </row>
    <row r="86" spans="1:26" x14ac:dyDescent="0.25">
      <c r="A86" s="297">
        <v>5129</v>
      </c>
      <c r="B86" s="322">
        <v>5129</v>
      </c>
      <c r="C86" s="347">
        <v>455569</v>
      </c>
      <c r="D86" s="299" t="s">
        <v>677</v>
      </c>
      <c r="E86" s="262" t="s">
        <v>35</v>
      </c>
      <c r="F86" s="262" t="s">
        <v>35</v>
      </c>
      <c r="G86" s="262" t="s">
        <v>35</v>
      </c>
      <c r="H86" s="262" t="s">
        <v>35</v>
      </c>
      <c r="I86" s="262" t="s">
        <v>35</v>
      </c>
      <c r="J86" s="262" t="s">
        <v>35</v>
      </c>
      <c r="K86" s="300" t="s">
        <v>36</v>
      </c>
      <c r="L86" s="300" t="s">
        <v>36</v>
      </c>
      <c r="M86" s="300" t="s">
        <v>36</v>
      </c>
      <c r="N86" s="300" t="s">
        <v>36</v>
      </c>
      <c r="O86" s="300" t="s">
        <v>36</v>
      </c>
      <c r="P86" s="300" t="s">
        <v>36</v>
      </c>
      <c r="Q86" s="299" t="s">
        <v>991</v>
      </c>
      <c r="R86" s="299" t="s">
        <v>2386</v>
      </c>
      <c r="S86" s="12" t="s">
        <v>1538</v>
      </c>
      <c r="T86" s="12" t="s">
        <v>1363</v>
      </c>
      <c r="U86" s="256">
        <v>75605</v>
      </c>
      <c r="V86" s="12" t="s">
        <v>2346</v>
      </c>
      <c r="W86" s="12" t="s">
        <v>1416</v>
      </c>
      <c r="X86" s="12" t="s">
        <v>1363</v>
      </c>
      <c r="Y86" s="256">
        <v>75024</v>
      </c>
      <c r="Z86" s="12" t="s">
        <v>2348</v>
      </c>
    </row>
    <row r="87" spans="1:26" x14ac:dyDescent="0.25">
      <c r="A87" s="297">
        <v>5325</v>
      </c>
      <c r="B87" s="322">
        <v>5325</v>
      </c>
      <c r="C87" s="347">
        <v>675214</v>
      </c>
      <c r="D87" s="299" t="s">
        <v>761</v>
      </c>
      <c r="E87" s="262" t="s">
        <v>35</v>
      </c>
      <c r="F87" s="262" t="s">
        <v>35</v>
      </c>
      <c r="G87" s="262" t="s">
        <v>35</v>
      </c>
      <c r="H87" s="262" t="s">
        <v>35</v>
      </c>
      <c r="I87" s="262" t="s">
        <v>35</v>
      </c>
      <c r="J87" s="262" t="s">
        <v>35</v>
      </c>
      <c r="K87" s="300" t="s">
        <v>35</v>
      </c>
      <c r="L87" s="300" t="s">
        <v>35</v>
      </c>
      <c r="M87" s="300" t="s">
        <v>35</v>
      </c>
      <c r="N87" s="300" t="s">
        <v>35</v>
      </c>
      <c r="O87" s="300" t="s">
        <v>35</v>
      </c>
      <c r="P87" s="300" t="s">
        <v>35</v>
      </c>
      <c r="Q87" s="299" t="s">
        <v>978</v>
      </c>
      <c r="R87" s="299" t="s">
        <v>2387</v>
      </c>
      <c r="S87" s="12" t="s">
        <v>1933</v>
      </c>
      <c r="T87" s="12" t="s">
        <v>1363</v>
      </c>
      <c r="U87" s="256" t="s">
        <v>1934</v>
      </c>
      <c r="V87" s="12" t="s">
        <v>2387</v>
      </c>
      <c r="W87" s="12" t="s">
        <v>1933</v>
      </c>
      <c r="X87" s="12" t="s">
        <v>1363</v>
      </c>
      <c r="Y87" s="256" t="s">
        <v>1934</v>
      </c>
      <c r="Z87" s="12" t="s">
        <v>2163</v>
      </c>
    </row>
    <row r="88" spans="1:26" x14ac:dyDescent="0.25">
      <c r="A88" s="297">
        <v>5197</v>
      </c>
      <c r="B88" s="322">
        <v>5197</v>
      </c>
      <c r="C88" s="347">
        <v>675817</v>
      </c>
      <c r="D88" s="299" t="s">
        <v>710</v>
      </c>
      <c r="E88" s="262" t="s">
        <v>35</v>
      </c>
      <c r="F88" s="262" t="s">
        <v>35</v>
      </c>
      <c r="G88" s="262" t="s">
        <v>35</v>
      </c>
      <c r="H88" s="262" t="s">
        <v>35</v>
      </c>
      <c r="I88" s="262" t="s">
        <v>35</v>
      </c>
      <c r="J88" s="262" t="s">
        <v>35</v>
      </c>
      <c r="K88" s="300" t="s">
        <v>35</v>
      </c>
      <c r="L88" s="300" t="s">
        <v>35</v>
      </c>
      <c r="M88" s="300" t="s">
        <v>35</v>
      </c>
      <c r="N88" s="300" t="s">
        <v>35</v>
      </c>
      <c r="O88" s="300" t="s">
        <v>35</v>
      </c>
      <c r="P88" s="300" t="s">
        <v>35</v>
      </c>
      <c r="Q88" s="299" t="s">
        <v>938</v>
      </c>
      <c r="R88" s="299" t="s">
        <v>2388</v>
      </c>
      <c r="S88" s="12" t="s">
        <v>2389</v>
      </c>
      <c r="T88" s="12" t="s">
        <v>1363</v>
      </c>
      <c r="U88" s="256">
        <v>76528</v>
      </c>
      <c r="V88" s="12" t="s">
        <v>2388</v>
      </c>
      <c r="W88" s="12" t="s">
        <v>2389</v>
      </c>
      <c r="X88" s="12" t="s">
        <v>1363</v>
      </c>
      <c r="Y88" s="256">
        <v>76528</v>
      </c>
      <c r="Z88" s="12" t="s">
        <v>1672</v>
      </c>
    </row>
    <row r="89" spans="1:26" x14ac:dyDescent="0.25">
      <c r="A89" s="297">
        <v>4025</v>
      </c>
      <c r="B89" s="322">
        <v>4025</v>
      </c>
      <c r="C89" s="347">
        <v>675141</v>
      </c>
      <c r="D89" s="427" t="s">
        <v>418</v>
      </c>
      <c r="E89" s="262" t="s">
        <v>35</v>
      </c>
      <c r="F89" s="262" t="s">
        <v>35</v>
      </c>
      <c r="G89" s="262" t="s">
        <v>35</v>
      </c>
      <c r="H89" s="262" t="s">
        <v>35</v>
      </c>
      <c r="I89" s="262" t="s">
        <v>35</v>
      </c>
      <c r="J89" s="262" t="s">
        <v>35</v>
      </c>
      <c r="K89" s="300" t="s">
        <v>35</v>
      </c>
      <c r="L89" s="300" t="s">
        <v>36</v>
      </c>
      <c r="M89" s="300" t="e">
        <v>#N/A</v>
      </c>
      <c r="N89" s="300" t="e">
        <v>#N/A</v>
      </c>
      <c r="O89" s="300" t="e">
        <v>#N/A</v>
      </c>
      <c r="P89" s="300" t="e">
        <v>#N/A</v>
      </c>
      <c r="Q89" s="299" t="s">
        <v>938</v>
      </c>
      <c r="R89" s="299" t="s">
        <v>2390</v>
      </c>
      <c r="S89" s="12" t="s">
        <v>1473</v>
      </c>
      <c r="T89" s="12" t="s">
        <v>1363</v>
      </c>
      <c r="U89" s="256">
        <v>76708</v>
      </c>
      <c r="V89" s="12" t="s">
        <v>2390</v>
      </c>
      <c r="W89" s="12" t="s">
        <v>1473</v>
      </c>
      <c r="X89" s="12" t="s">
        <v>1363</v>
      </c>
      <c r="Y89" s="256">
        <v>76708</v>
      </c>
      <c r="Z89" s="12" t="s">
        <v>1589</v>
      </c>
    </row>
    <row r="90" spans="1:26" x14ac:dyDescent="0.25">
      <c r="A90" s="297">
        <v>103284</v>
      </c>
      <c r="B90" s="322">
        <v>103284</v>
      </c>
      <c r="C90" s="347">
        <v>676180</v>
      </c>
      <c r="D90" s="299" t="s">
        <v>337</v>
      </c>
      <c r="E90" s="262" t="s">
        <v>35</v>
      </c>
      <c r="F90" s="262" t="s">
        <v>35</v>
      </c>
      <c r="G90" s="262" t="s">
        <v>35</v>
      </c>
      <c r="H90" s="262" t="s">
        <v>35</v>
      </c>
      <c r="I90" s="262" t="s">
        <v>35</v>
      </c>
      <c r="J90" s="262" t="s">
        <v>35</v>
      </c>
      <c r="K90" s="300" t="s">
        <v>35</v>
      </c>
      <c r="L90" s="300" t="s">
        <v>35</v>
      </c>
      <c r="M90" s="300" t="s">
        <v>35</v>
      </c>
      <c r="N90" s="300" t="s">
        <v>35</v>
      </c>
      <c r="O90" s="300" t="s">
        <v>35</v>
      </c>
      <c r="P90" s="300" t="s">
        <v>35</v>
      </c>
      <c r="Q90" s="299" t="s">
        <v>2391</v>
      </c>
      <c r="R90" s="299" t="s">
        <v>2392</v>
      </c>
      <c r="S90" s="12" t="s">
        <v>1636</v>
      </c>
      <c r="T90" s="12" t="s">
        <v>1363</v>
      </c>
      <c r="U90" s="256" t="s">
        <v>1637</v>
      </c>
      <c r="V90" s="12" t="s">
        <v>2392</v>
      </c>
      <c r="W90" s="12" t="s">
        <v>1636</v>
      </c>
      <c r="X90" s="12" t="s">
        <v>1363</v>
      </c>
      <c r="Y90" s="256" t="s">
        <v>1637</v>
      </c>
      <c r="Z90" s="12" t="s">
        <v>1638</v>
      </c>
    </row>
    <row r="91" spans="1:26" x14ac:dyDescent="0.25">
      <c r="A91" s="297">
        <v>4942</v>
      </c>
      <c r="B91" s="322">
        <v>4942</v>
      </c>
      <c r="C91" s="347">
        <v>675853</v>
      </c>
      <c r="D91" s="299" t="s">
        <v>2393</v>
      </c>
      <c r="E91" s="262" t="s">
        <v>35</v>
      </c>
      <c r="F91" s="262" t="s">
        <v>35</v>
      </c>
      <c r="G91" s="262" t="s">
        <v>35</v>
      </c>
      <c r="H91" s="262" t="s">
        <v>35</v>
      </c>
      <c r="I91" s="262" t="s">
        <v>35</v>
      </c>
      <c r="J91" s="262" t="s">
        <v>35</v>
      </c>
      <c r="K91" s="300" t="s">
        <v>35</v>
      </c>
      <c r="L91" s="300" t="s">
        <v>35</v>
      </c>
      <c r="M91" s="300" t="s">
        <v>35</v>
      </c>
      <c r="N91" s="300" t="s">
        <v>35</v>
      </c>
      <c r="O91" s="300" t="s">
        <v>35</v>
      </c>
      <c r="P91" s="300" t="s">
        <v>35</v>
      </c>
      <c r="Q91" s="299" t="s">
        <v>974</v>
      </c>
      <c r="R91" s="299" t="s">
        <v>2394</v>
      </c>
      <c r="S91" s="12" t="s">
        <v>923</v>
      </c>
      <c r="T91" s="12" t="s">
        <v>1363</v>
      </c>
      <c r="U91" s="256" t="s">
        <v>2395</v>
      </c>
      <c r="V91" s="12" t="s">
        <v>2394</v>
      </c>
      <c r="W91" s="12" t="s">
        <v>923</v>
      </c>
      <c r="X91" s="12" t="s">
        <v>1363</v>
      </c>
      <c r="Y91" s="256" t="s">
        <v>2395</v>
      </c>
      <c r="Z91" s="12" t="s">
        <v>2396</v>
      </c>
    </row>
    <row r="92" spans="1:26" x14ac:dyDescent="0.25">
      <c r="A92" s="297">
        <v>5039</v>
      </c>
      <c r="B92" s="322">
        <v>5039</v>
      </c>
      <c r="C92" s="347">
        <v>676321</v>
      </c>
      <c r="D92" s="299" t="s">
        <v>648</v>
      </c>
      <c r="E92" s="262" t="s">
        <v>35</v>
      </c>
      <c r="F92" s="262" t="s">
        <v>35</v>
      </c>
      <c r="G92" s="262" t="s">
        <v>35</v>
      </c>
      <c r="H92" s="262" t="s">
        <v>35</v>
      </c>
      <c r="I92" s="262" t="s">
        <v>35</v>
      </c>
      <c r="J92" s="262" t="s">
        <v>35</v>
      </c>
      <c r="K92" s="300" t="s">
        <v>35</v>
      </c>
      <c r="L92" s="300" t="s">
        <v>35</v>
      </c>
      <c r="M92" s="300" t="s">
        <v>35</v>
      </c>
      <c r="N92" s="300" t="s">
        <v>35</v>
      </c>
      <c r="O92" s="300" t="s">
        <v>35</v>
      </c>
      <c r="P92" s="300" t="s">
        <v>35</v>
      </c>
      <c r="Q92" s="299" t="s">
        <v>961</v>
      </c>
      <c r="R92" s="299" t="s">
        <v>1294</v>
      </c>
      <c r="S92" s="12" t="s">
        <v>1575</v>
      </c>
      <c r="T92" s="12" t="s">
        <v>1363</v>
      </c>
      <c r="U92" s="256" t="s">
        <v>2233</v>
      </c>
      <c r="V92" s="12" t="s">
        <v>1294</v>
      </c>
      <c r="W92" s="12" t="s">
        <v>1575</v>
      </c>
      <c r="X92" s="12" t="s">
        <v>1363</v>
      </c>
      <c r="Y92" s="256" t="s">
        <v>2233</v>
      </c>
      <c r="Z92" s="12" t="s">
        <v>2234</v>
      </c>
    </row>
    <row r="93" spans="1:26" x14ac:dyDescent="0.25">
      <c r="A93" s="297">
        <v>4626</v>
      </c>
      <c r="B93" s="322">
        <v>4626</v>
      </c>
      <c r="C93" s="347">
        <v>675014</v>
      </c>
      <c r="D93" s="299" t="s">
        <v>547</v>
      </c>
      <c r="E93" s="262" t="s">
        <v>35</v>
      </c>
      <c r="F93" s="262" t="s">
        <v>35</v>
      </c>
      <c r="G93" s="262" t="s">
        <v>35</v>
      </c>
      <c r="H93" s="262" t="s">
        <v>35</v>
      </c>
      <c r="I93" s="262" t="s">
        <v>35</v>
      </c>
      <c r="J93" s="262" t="s">
        <v>35</v>
      </c>
      <c r="K93" s="300" t="s">
        <v>35</v>
      </c>
      <c r="L93" s="300" t="s">
        <v>35</v>
      </c>
      <c r="M93" s="300" t="s">
        <v>35</v>
      </c>
      <c r="N93" s="300" t="s">
        <v>35</v>
      </c>
      <c r="O93" s="300" t="s">
        <v>35</v>
      </c>
      <c r="P93" s="300" t="s">
        <v>35</v>
      </c>
      <c r="Q93" s="299" t="s">
        <v>943</v>
      </c>
      <c r="R93" s="299" t="s">
        <v>548</v>
      </c>
      <c r="S93" s="12" t="s">
        <v>1740</v>
      </c>
      <c r="T93" s="12" t="s">
        <v>1363</v>
      </c>
      <c r="U93" s="256" t="s">
        <v>1741</v>
      </c>
      <c r="V93" s="12" t="s">
        <v>548</v>
      </c>
      <c r="W93" s="12" t="s">
        <v>1740</v>
      </c>
      <c r="X93" s="12" t="s">
        <v>1363</v>
      </c>
      <c r="Y93" s="256" t="s">
        <v>1741</v>
      </c>
      <c r="Z93" s="12" t="s">
        <v>1742</v>
      </c>
    </row>
    <row r="94" spans="1:26" x14ac:dyDescent="0.25">
      <c r="A94" s="297">
        <v>5227</v>
      </c>
      <c r="B94" s="322">
        <v>5227</v>
      </c>
      <c r="C94" s="347">
        <v>455699</v>
      </c>
      <c r="D94" s="299" t="s">
        <v>730</v>
      </c>
      <c r="E94" s="262" t="s">
        <v>35</v>
      </c>
      <c r="F94" s="262" t="s">
        <v>35</v>
      </c>
      <c r="G94" s="262" t="s">
        <v>35</v>
      </c>
      <c r="H94" s="262" t="s">
        <v>35</v>
      </c>
      <c r="I94" s="262" t="s">
        <v>35</v>
      </c>
      <c r="J94" s="262" t="s">
        <v>35</v>
      </c>
      <c r="K94" s="300" t="s">
        <v>35</v>
      </c>
      <c r="L94" s="300" t="s">
        <v>35</v>
      </c>
      <c r="M94" s="300" t="s">
        <v>35</v>
      </c>
      <c r="N94" s="300" t="s">
        <v>35</v>
      </c>
      <c r="O94" s="300" t="s">
        <v>35</v>
      </c>
      <c r="P94" s="300" t="s">
        <v>35</v>
      </c>
      <c r="Q94" s="299" t="s">
        <v>995</v>
      </c>
      <c r="R94" s="299" t="s">
        <v>731</v>
      </c>
      <c r="S94" s="12" t="s">
        <v>1459</v>
      </c>
      <c r="T94" s="12" t="s">
        <v>1363</v>
      </c>
      <c r="U94" s="256" t="s">
        <v>1460</v>
      </c>
      <c r="V94" s="12" t="s">
        <v>2346</v>
      </c>
      <c r="W94" s="12" t="s">
        <v>1416</v>
      </c>
      <c r="X94" s="12" t="s">
        <v>1363</v>
      </c>
      <c r="Y94" s="256" t="s">
        <v>2347</v>
      </c>
      <c r="Z94" s="12" t="s">
        <v>2348</v>
      </c>
    </row>
    <row r="95" spans="1:26" x14ac:dyDescent="0.25">
      <c r="A95" s="297">
        <v>5275</v>
      </c>
      <c r="B95" s="322">
        <v>5275</v>
      </c>
      <c r="C95" s="347">
        <v>676092</v>
      </c>
      <c r="D95" s="299" t="s">
        <v>269</v>
      </c>
      <c r="E95" s="262" t="s">
        <v>35</v>
      </c>
      <c r="F95" s="262" t="s">
        <v>35</v>
      </c>
      <c r="G95" s="262" t="s">
        <v>35</v>
      </c>
      <c r="H95" s="262" t="s">
        <v>35</v>
      </c>
      <c r="I95" s="262" t="s">
        <v>35</v>
      </c>
      <c r="J95" s="262" t="s">
        <v>35</v>
      </c>
      <c r="K95" s="300" t="s">
        <v>36</v>
      </c>
      <c r="L95" s="300" t="s">
        <v>36</v>
      </c>
      <c r="M95" s="300" t="s">
        <v>36</v>
      </c>
      <c r="N95" s="300" t="s">
        <v>36</v>
      </c>
      <c r="O95" s="300" t="s">
        <v>36</v>
      </c>
      <c r="P95" s="300" t="s">
        <v>36</v>
      </c>
      <c r="Q95" s="299" t="s">
        <v>991</v>
      </c>
      <c r="R95" s="299" t="s">
        <v>270</v>
      </c>
      <c r="S95" s="12" t="s">
        <v>1475</v>
      </c>
      <c r="T95" s="12" t="s">
        <v>1363</v>
      </c>
      <c r="U95" s="256">
        <v>75766</v>
      </c>
      <c r="V95" s="12" t="s">
        <v>2346</v>
      </c>
      <c r="W95" s="12" t="s">
        <v>1416</v>
      </c>
      <c r="X95" s="12" t="s">
        <v>1363</v>
      </c>
      <c r="Y95" s="256">
        <v>75024</v>
      </c>
      <c r="Z95" s="12" t="s">
        <v>2348</v>
      </c>
    </row>
    <row r="96" spans="1:26" x14ac:dyDescent="0.25">
      <c r="A96" s="297">
        <v>4564</v>
      </c>
      <c r="B96" s="322">
        <v>4564</v>
      </c>
      <c r="C96" s="347">
        <v>675009</v>
      </c>
      <c r="D96" s="299" t="s">
        <v>529</v>
      </c>
      <c r="E96" s="262" t="s">
        <v>35</v>
      </c>
      <c r="F96" s="262" t="s">
        <v>35</v>
      </c>
      <c r="G96" s="262" t="s">
        <v>35</v>
      </c>
      <c r="H96" s="262" t="s">
        <v>35</v>
      </c>
      <c r="I96" s="262" t="s">
        <v>35</v>
      </c>
      <c r="J96" s="262" t="s">
        <v>35</v>
      </c>
      <c r="K96" s="300" t="s">
        <v>35</v>
      </c>
      <c r="L96" s="300" t="s">
        <v>35</v>
      </c>
      <c r="M96" s="300" t="s">
        <v>35</v>
      </c>
      <c r="N96" s="300" t="s">
        <v>35</v>
      </c>
      <c r="O96" s="300" t="s">
        <v>35</v>
      </c>
      <c r="P96" s="300" t="s">
        <v>35</v>
      </c>
      <c r="Q96" s="299" t="s">
        <v>918</v>
      </c>
      <c r="R96" s="299" t="s">
        <v>530</v>
      </c>
      <c r="S96" s="12" t="s">
        <v>1546</v>
      </c>
      <c r="T96" s="12" t="s">
        <v>1363</v>
      </c>
      <c r="U96" s="256" t="s">
        <v>1547</v>
      </c>
      <c r="V96" s="12" t="s">
        <v>530</v>
      </c>
      <c r="W96" s="12" t="s">
        <v>1546</v>
      </c>
      <c r="X96" s="12" t="s">
        <v>1363</v>
      </c>
      <c r="Y96" s="256" t="s">
        <v>1547</v>
      </c>
      <c r="Z96" s="12" t="s">
        <v>1548</v>
      </c>
    </row>
    <row r="97" spans="1:26" x14ac:dyDescent="0.25">
      <c r="A97" s="297">
        <v>5117</v>
      </c>
      <c r="B97" s="322">
        <v>5117</v>
      </c>
      <c r="C97" s="347">
        <v>455887</v>
      </c>
      <c r="D97" s="299" t="s">
        <v>672</v>
      </c>
      <c r="E97" s="262" t="s">
        <v>35</v>
      </c>
      <c r="F97" s="262" t="s">
        <v>35</v>
      </c>
      <c r="G97" s="262" t="s">
        <v>35</v>
      </c>
      <c r="H97" s="262" t="s">
        <v>36</v>
      </c>
      <c r="I97" s="262" t="s">
        <v>36</v>
      </c>
      <c r="J97" s="262" t="s">
        <v>36</v>
      </c>
      <c r="K97" s="300" t="s">
        <v>36</v>
      </c>
      <c r="L97" s="300" t="s">
        <v>36</v>
      </c>
      <c r="M97" s="300" t="s">
        <v>36</v>
      </c>
      <c r="N97" s="300" t="s">
        <v>36</v>
      </c>
      <c r="O97" s="300" t="s">
        <v>36</v>
      </c>
      <c r="P97" s="300" t="s">
        <v>36</v>
      </c>
      <c r="Q97" s="299" t="s">
        <v>1016</v>
      </c>
      <c r="R97" s="299" t="s">
        <v>2397</v>
      </c>
      <c r="S97" s="12" t="s">
        <v>1714</v>
      </c>
      <c r="T97" s="12" t="s">
        <v>1363</v>
      </c>
      <c r="U97" s="256" t="s">
        <v>2087</v>
      </c>
      <c r="V97" s="12" t="s">
        <v>2397</v>
      </c>
      <c r="W97" s="12" t="s">
        <v>1714</v>
      </c>
      <c r="X97" s="12" t="s">
        <v>1363</v>
      </c>
      <c r="Y97" s="256" t="s">
        <v>2087</v>
      </c>
      <c r="Z97" s="12" t="s">
        <v>2088</v>
      </c>
    </row>
    <row r="98" spans="1:26" x14ac:dyDescent="0.25">
      <c r="A98" s="297">
        <v>4514</v>
      </c>
      <c r="B98" s="322">
        <v>4514</v>
      </c>
      <c r="C98" s="347">
        <v>675485</v>
      </c>
      <c r="D98" s="299" t="s">
        <v>2398</v>
      </c>
      <c r="E98" s="262" t="s">
        <v>35</v>
      </c>
      <c r="F98" s="262" t="s">
        <v>35</v>
      </c>
      <c r="G98" s="262" t="s">
        <v>35</v>
      </c>
      <c r="H98" s="262" t="s">
        <v>35</v>
      </c>
      <c r="I98" s="262" t="s">
        <v>35</v>
      </c>
      <c r="J98" s="262" t="s">
        <v>35</v>
      </c>
      <c r="K98" s="300" t="s">
        <v>35</v>
      </c>
      <c r="L98" s="300" t="s">
        <v>35</v>
      </c>
      <c r="M98" s="300" t="s">
        <v>35</v>
      </c>
      <c r="N98" s="300" t="s">
        <v>35</v>
      </c>
      <c r="O98" s="300" t="s">
        <v>35</v>
      </c>
      <c r="P98" s="300" t="s">
        <v>35</v>
      </c>
      <c r="Q98" s="299" t="s">
        <v>932</v>
      </c>
      <c r="R98" s="299" t="s">
        <v>2399</v>
      </c>
      <c r="S98" s="12" t="s">
        <v>2400</v>
      </c>
      <c r="T98" s="12" t="s">
        <v>1363</v>
      </c>
      <c r="U98" s="256" t="s">
        <v>1862</v>
      </c>
      <c r="V98" s="12" t="s">
        <v>2401</v>
      </c>
      <c r="W98" s="12" t="s">
        <v>2400</v>
      </c>
      <c r="X98" s="12" t="s">
        <v>1363</v>
      </c>
      <c r="Y98" s="256" t="s">
        <v>1862</v>
      </c>
      <c r="Z98" s="12" t="s">
        <v>1863</v>
      </c>
    </row>
    <row r="99" spans="1:26" x14ac:dyDescent="0.25">
      <c r="A99" s="297">
        <v>4412</v>
      </c>
      <c r="B99" s="322">
        <v>4412</v>
      </c>
      <c r="C99" s="347">
        <v>455641</v>
      </c>
      <c r="D99" s="299" t="s">
        <v>2402</v>
      </c>
      <c r="E99" s="262" t="s">
        <v>35</v>
      </c>
      <c r="F99" s="262" t="s">
        <v>35</v>
      </c>
      <c r="G99" s="262" t="s">
        <v>35</v>
      </c>
      <c r="H99" s="262" t="s">
        <v>35</v>
      </c>
      <c r="I99" s="262" t="s">
        <v>35</v>
      </c>
      <c r="J99" s="262" t="s">
        <v>35</v>
      </c>
      <c r="K99" s="300" t="s">
        <v>35</v>
      </c>
      <c r="L99" s="300" t="s">
        <v>35</v>
      </c>
      <c r="M99" s="300" t="s">
        <v>35</v>
      </c>
      <c r="N99" s="300" t="s">
        <v>35</v>
      </c>
      <c r="O99" s="300" t="s">
        <v>35</v>
      </c>
      <c r="P99" s="300" t="s">
        <v>35</v>
      </c>
      <c r="Q99" s="299" t="s">
        <v>932</v>
      </c>
      <c r="R99" s="299" t="s">
        <v>2403</v>
      </c>
      <c r="S99" s="12" t="s">
        <v>2404</v>
      </c>
      <c r="T99" s="12" t="s">
        <v>1363</v>
      </c>
      <c r="U99" s="256" t="s">
        <v>1940</v>
      </c>
      <c r="V99" s="12" t="s">
        <v>2405</v>
      </c>
      <c r="W99" s="12" t="s">
        <v>2404</v>
      </c>
      <c r="X99" s="12" t="s">
        <v>1363</v>
      </c>
      <c r="Y99" s="256" t="s">
        <v>1940</v>
      </c>
      <c r="Z99" s="12" t="s">
        <v>1941</v>
      </c>
    </row>
    <row r="100" spans="1:26" x14ac:dyDescent="0.25">
      <c r="A100" s="297">
        <v>4413</v>
      </c>
      <c r="B100" s="322">
        <v>4413</v>
      </c>
      <c r="C100" s="347">
        <v>675035</v>
      </c>
      <c r="D100" s="299" t="s">
        <v>183</v>
      </c>
      <c r="E100" s="262" t="s">
        <v>35</v>
      </c>
      <c r="F100" s="262" t="s">
        <v>35</v>
      </c>
      <c r="G100" s="262" t="s">
        <v>35</v>
      </c>
      <c r="H100" s="262" t="s">
        <v>35</v>
      </c>
      <c r="I100" s="262" t="s">
        <v>35</v>
      </c>
      <c r="J100" s="262" t="s">
        <v>35</v>
      </c>
      <c r="K100" s="300" t="s">
        <v>35</v>
      </c>
      <c r="L100" s="300" t="s">
        <v>35</v>
      </c>
      <c r="M100" s="300" t="s">
        <v>35</v>
      </c>
      <c r="N100" s="300" t="s">
        <v>35</v>
      </c>
      <c r="O100" s="300" t="s">
        <v>35</v>
      </c>
      <c r="P100" s="300" t="s">
        <v>35</v>
      </c>
      <c r="Q100" s="299" t="s">
        <v>994</v>
      </c>
      <c r="R100" s="299" t="s">
        <v>184</v>
      </c>
      <c r="S100" s="12" t="s">
        <v>1645</v>
      </c>
      <c r="T100" s="12" t="s">
        <v>1363</v>
      </c>
      <c r="U100" s="256" t="s">
        <v>1646</v>
      </c>
      <c r="V100" s="12" t="s">
        <v>184</v>
      </c>
      <c r="W100" s="12" t="s">
        <v>1645</v>
      </c>
      <c r="X100" s="12" t="s">
        <v>1363</v>
      </c>
      <c r="Y100" s="256" t="s">
        <v>1646</v>
      </c>
      <c r="Z100" s="12" t="s">
        <v>1647</v>
      </c>
    </row>
    <row r="101" spans="1:26" x14ac:dyDescent="0.25">
      <c r="A101" s="297">
        <v>5328</v>
      </c>
      <c r="B101" s="322">
        <v>5328</v>
      </c>
      <c r="C101" s="347">
        <v>675478</v>
      </c>
      <c r="D101" s="299" t="s">
        <v>2406</v>
      </c>
      <c r="E101" s="262" t="s">
        <v>35</v>
      </c>
      <c r="F101" s="262" t="s">
        <v>35</v>
      </c>
      <c r="G101" s="262" t="s">
        <v>35</v>
      </c>
      <c r="H101" s="262" t="s">
        <v>35</v>
      </c>
      <c r="I101" s="262" t="s">
        <v>35</v>
      </c>
      <c r="J101" s="262" t="s">
        <v>35</v>
      </c>
      <c r="K101" s="300" t="s">
        <v>35</v>
      </c>
      <c r="L101" s="300" t="s">
        <v>35</v>
      </c>
      <c r="M101" s="300" t="s">
        <v>35</v>
      </c>
      <c r="N101" s="300" t="s">
        <v>35</v>
      </c>
      <c r="O101" s="300" t="s">
        <v>35</v>
      </c>
      <c r="P101" s="300" t="s">
        <v>35</v>
      </c>
      <c r="Q101" s="299" t="s">
        <v>932</v>
      </c>
      <c r="R101" s="299" t="s">
        <v>2407</v>
      </c>
      <c r="S101" s="12" t="s">
        <v>1980</v>
      </c>
      <c r="T101" s="12" t="s">
        <v>1363</v>
      </c>
      <c r="U101" s="256" t="s">
        <v>1981</v>
      </c>
      <c r="V101" s="12" t="s">
        <v>2407</v>
      </c>
      <c r="W101" s="12" t="s">
        <v>1980</v>
      </c>
      <c r="X101" s="12" t="s">
        <v>1363</v>
      </c>
      <c r="Y101" s="256" t="s">
        <v>1981</v>
      </c>
      <c r="Z101" s="12" t="s">
        <v>1998</v>
      </c>
    </row>
    <row r="102" spans="1:26" x14ac:dyDescent="0.25">
      <c r="A102" s="297">
        <v>5226</v>
      </c>
      <c r="B102" s="322">
        <v>5226</v>
      </c>
      <c r="C102" s="347">
        <v>455812</v>
      </c>
      <c r="D102" s="299" t="s">
        <v>728</v>
      </c>
      <c r="E102" s="262" t="s">
        <v>35</v>
      </c>
      <c r="F102" s="262" t="s">
        <v>35</v>
      </c>
      <c r="G102" s="262" t="s">
        <v>35</v>
      </c>
      <c r="H102" s="262" t="s">
        <v>35</v>
      </c>
      <c r="I102" s="262" t="s">
        <v>35</v>
      </c>
      <c r="J102" s="262" t="s">
        <v>35</v>
      </c>
      <c r="K102" s="300" t="s">
        <v>35</v>
      </c>
      <c r="L102" s="300" t="s">
        <v>35</v>
      </c>
      <c r="M102" s="300" t="s">
        <v>35</v>
      </c>
      <c r="N102" s="300" t="s">
        <v>35</v>
      </c>
      <c r="O102" s="300" t="s">
        <v>35</v>
      </c>
      <c r="P102" s="300" t="s">
        <v>35</v>
      </c>
      <c r="Q102" s="299" t="s">
        <v>995</v>
      </c>
      <c r="R102" s="299" t="s">
        <v>729</v>
      </c>
      <c r="S102" s="12" t="s">
        <v>1656</v>
      </c>
      <c r="T102" s="12" t="s">
        <v>1363</v>
      </c>
      <c r="U102" s="256" t="s">
        <v>1657</v>
      </c>
      <c r="V102" s="12" t="s">
        <v>729</v>
      </c>
      <c r="W102" s="12" t="s">
        <v>1656</v>
      </c>
      <c r="X102" s="12" t="s">
        <v>1363</v>
      </c>
      <c r="Y102" s="256" t="s">
        <v>1657</v>
      </c>
      <c r="Z102" s="12" t="s">
        <v>1658</v>
      </c>
    </row>
    <row r="103" spans="1:26" x14ac:dyDescent="0.25">
      <c r="A103" s="297">
        <v>5356</v>
      </c>
      <c r="B103" s="322">
        <v>5356</v>
      </c>
      <c r="C103" s="347">
        <v>675914</v>
      </c>
      <c r="D103" s="299" t="s">
        <v>777</v>
      </c>
      <c r="E103" s="262" t="s">
        <v>35</v>
      </c>
      <c r="F103" s="262" t="s">
        <v>35</v>
      </c>
      <c r="G103" s="262" t="s">
        <v>35</v>
      </c>
      <c r="H103" s="262" t="s">
        <v>35</v>
      </c>
      <c r="I103" s="262" t="s">
        <v>35</v>
      </c>
      <c r="J103" s="262" t="s">
        <v>35</v>
      </c>
      <c r="K103" s="300" t="s">
        <v>35</v>
      </c>
      <c r="L103" s="300" t="s">
        <v>35</v>
      </c>
      <c r="M103" s="300" t="s">
        <v>35</v>
      </c>
      <c r="N103" s="300" t="s">
        <v>35</v>
      </c>
      <c r="O103" s="300" t="s">
        <v>35</v>
      </c>
      <c r="P103" s="300" t="s">
        <v>35</v>
      </c>
      <c r="Q103" s="299" t="s">
        <v>938</v>
      </c>
      <c r="R103" s="299" t="s">
        <v>778</v>
      </c>
      <c r="S103" s="12" t="s">
        <v>1714</v>
      </c>
      <c r="T103" s="12" t="s">
        <v>1363</v>
      </c>
      <c r="U103" s="256">
        <v>78758</v>
      </c>
      <c r="V103" s="12" t="s">
        <v>2374</v>
      </c>
      <c r="W103" s="12" t="s">
        <v>2408</v>
      </c>
      <c r="X103" s="12" t="s">
        <v>1363</v>
      </c>
      <c r="Y103" s="256">
        <v>11234</v>
      </c>
      <c r="Z103" s="12" t="s">
        <v>2409</v>
      </c>
    </row>
    <row r="104" spans="1:26" x14ac:dyDescent="0.25">
      <c r="A104" s="297">
        <v>5149</v>
      </c>
      <c r="B104" s="322">
        <v>5149</v>
      </c>
      <c r="C104" s="347">
        <v>675085</v>
      </c>
      <c r="D104" s="299" t="s">
        <v>687</v>
      </c>
      <c r="E104" s="262" t="s">
        <v>35</v>
      </c>
      <c r="F104" s="262" t="s">
        <v>35</v>
      </c>
      <c r="G104" s="262" t="s">
        <v>35</v>
      </c>
      <c r="H104" s="262" t="s">
        <v>35</v>
      </c>
      <c r="I104" s="262" t="s">
        <v>35</v>
      </c>
      <c r="J104" s="262" t="s">
        <v>35</v>
      </c>
      <c r="K104" s="300" t="s">
        <v>35</v>
      </c>
      <c r="L104" s="300" t="s">
        <v>35</v>
      </c>
      <c r="M104" s="300" t="s">
        <v>35</v>
      </c>
      <c r="N104" s="300" t="s">
        <v>35</v>
      </c>
      <c r="O104" s="300" t="s">
        <v>35</v>
      </c>
      <c r="P104" s="300" t="s">
        <v>35</v>
      </c>
      <c r="Q104" s="299" t="s">
        <v>995</v>
      </c>
      <c r="R104" s="299" t="s">
        <v>688</v>
      </c>
      <c r="S104" s="12" t="s">
        <v>1443</v>
      </c>
      <c r="T104" s="12" t="s">
        <v>1363</v>
      </c>
      <c r="U104" s="256" t="s">
        <v>2244</v>
      </c>
      <c r="V104" s="12" t="s">
        <v>688</v>
      </c>
      <c r="W104" s="12" t="s">
        <v>1443</v>
      </c>
      <c r="X104" s="12" t="s">
        <v>1363</v>
      </c>
      <c r="Y104" s="256" t="s">
        <v>2244</v>
      </c>
      <c r="Z104" s="12" t="s">
        <v>2245</v>
      </c>
    </row>
    <row r="105" spans="1:26" x14ac:dyDescent="0.25">
      <c r="A105" s="297">
        <v>5203</v>
      </c>
      <c r="B105" s="322">
        <v>5203</v>
      </c>
      <c r="C105" s="347">
        <v>455876</v>
      </c>
      <c r="D105" s="299" t="s">
        <v>713</v>
      </c>
      <c r="E105" s="262" t="s">
        <v>35</v>
      </c>
      <c r="F105" s="262" t="s">
        <v>35</v>
      </c>
      <c r="G105" s="262" t="s">
        <v>35</v>
      </c>
      <c r="H105" s="262" t="s">
        <v>35</v>
      </c>
      <c r="I105" s="262" t="s">
        <v>35</v>
      </c>
      <c r="J105" s="262" t="s">
        <v>35</v>
      </c>
      <c r="K105" s="300" t="s">
        <v>35</v>
      </c>
      <c r="L105" s="300" t="s">
        <v>35</v>
      </c>
      <c r="M105" s="300" t="s">
        <v>35</v>
      </c>
      <c r="N105" s="300" t="s">
        <v>35</v>
      </c>
      <c r="O105" s="300" t="s">
        <v>35</v>
      </c>
      <c r="P105" s="300" t="s">
        <v>35</v>
      </c>
      <c r="Q105" s="299" t="s">
        <v>1020</v>
      </c>
      <c r="R105" s="299" t="s">
        <v>2410</v>
      </c>
      <c r="S105" s="12" t="s">
        <v>1949</v>
      </c>
      <c r="T105" s="12" t="s">
        <v>1363</v>
      </c>
      <c r="U105" s="256" t="s">
        <v>2172</v>
      </c>
      <c r="V105" s="12" t="s">
        <v>2410</v>
      </c>
      <c r="W105" s="12" t="s">
        <v>1949</v>
      </c>
      <c r="X105" s="12" t="s">
        <v>1363</v>
      </c>
      <c r="Y105" s="256" t="s">
        <v>2172</v>
      </c>
      <c r="Z105" s="12" t="s">
        <v>2173</v>
      </c>
    </row>
    <row r="106" spans="1:26" x14ac:dyDescent="0.25">
      <c r="A106" s="297">
        <v>5367</v>
      </c>
      <c r="B106" s="322">
        <v>5367</v>
      </c>
      <c r="C106" s="347">
        <v>675612</v>
      </c>
      <c r="D106" s="299" t="s">
        <v>785</v>
      </c>
      <c r="E106" s="262" t="s">
        <v>35</v>
      </c>
      <c r="F106" s="262" t="s">
        <v>35</v>
      </c>
      <c r="G106" s="262" t="s">
        <v>35</v>
      </c>
      <c r="H106" s="262" t="s">
        <v>35</v>
      </c>
      <c r="I106" s="262" t="s">
        <v>35</v>
      </c>
      <c r="J106" s="262" t="s">
        <v>35</v>
      </c>
      <c r="K106" s="300" t="s">
        <v>35</v>
      </c>
      <c r="L106" s="300" t="s">
        <v>35</v>
      </c>
      <c r="M106" s="300" t="s">
        <v>35</v>
      </c>
      <c r="N106" s="300" t="s">
        <v>35</v>
      </c>
      <c r="O106" s="300" t="s">
        <v>35</v>
      </c>
      <c r="P106" s="300" t="s">
        <v>35</v>
      </c>
      <c r="Q106" s="299" t="s">
        <v>995</v>
      </c>
      <c r="R106" s="299" t="s">
        <v>786</v>
      </c>
      <c r="S106" s="12" t="s">
        <v>1443</v>
      </c>
      <c r="T106" s="12" t="s">
        <v>1363</v>
      </c>
      <c r="U106" s="256" t="s">
        <v>2170</v>
      </c>
      <c r="V106" s="12" t="s">
        <v>786</v>
      </c>
      <c r="W106" s="12" t="s">
        <v>1443</v>
      </c>
      <c r="X106" s="12" t="s">
        <v>1363</v>
      </c>
      <c r="Y106" s="256" t="s">
        <v>2170</v>
      </c>
      <c r="Z106" s="12" t="s">
        <v>2171</v>
      </c>
    </row>
    <row r="107" spans="1:26" x14ac:dyDescent="0.25">
      <c r="A107" s="297">
        <v>5386</v>
      </c>
      <c r="B107" s="322">
        <v>5386</v>
      </c>
      <c r="C107" s="347">
        <v>676049</v>
      </c>
      <c r="D107" s="299" t="s">
        <v>793</v>
      </c>
      <c r="E107" s="262" t="s">
        <v>35</v>
      </c>
      <c r="F107" s="262" t="s">
        <v>35</v>
      </c>
      <c r="G107" s="262" t="s">
        <v>35</v>
      </c>
      <c r="H107" s="262" t="s">
        <v>35</v>
      </c>
      <c r="I107" s="262" t="s">
        <v>35</v>
      </c>
      <c r="J107" s="262" t="s">
        <v>35</v>
      </c>
      <c r="K107" s="300" t="s">
        <v>35</v>
      </c>
      <c r="L107" s="300" t="s">
        <v>35</v>
      </c>
      <c r="M107" s="300" t="s">
        <v>35</v>
      </c>
      <c r="N107" s="300" t="s">
        <v>35</v>
      </c>
      <c r="O107" s="300" t="s">
        <v>35</v>
      </c>
      <c r="P107" s="300" t="s">
        <v>35</v>
      </c>
      <c r="Q107" s="299" t="s">
        <v>966</v>
      </c>
      <c r="R107" s="299" t="s">
        <v>794</v>
      </c>
      <c r="S107" s="12" t="s">
        <v>1826</v>
      </c>
      <c r="T107" s="12" t="s">
        <v>1363</v>
      </c>
      <c r="U107" s="256" t="s">
        <v>1827</v>
      </c>
      <c r="V107" s="12" t="s">
        <v>794</v>
      </c>
      <c r="W107" s="12" t="s">
        <v>1826</v>
      </c>
      <c r="X107" s="12" t="s">
        <v>1363</v>
      </c>
      <c r="Y107" s="256" t="s">
        <v>1827</v>
      </c>
      <c r="Z107" s="12" t="s">
        <v>1828</v>
      </c>
    </row>
    <row r="108" spans="1:26" x14ac:dyDescent="0.25">
      <c r="A108" s="297">
        <v>4633</v>
      </c>
      <c r="B108" s="322">
        <v>4633</v>
      </c>
      <c r="C108" s="347">
        <v>455429</v>
      </c>
      <c r="D108" s="299" t="s">
        <v>554</v>
      </c>
      <c r="E108" s="262" t="s">
        <v>35</v>
      </c>
      <c r="F108" s="262" t="s">
        <v>35</v>
      </c>
      <c r="G108" s="262" t="s">
        <v>35</v>
      </c>
      <c r="H108" s="262" t="s">
        <v>35</v>
      </c>
      <c r="I108" s="262" t="s">
        <v>35</v>
      </c>
      <c r="J108" s="262" t="s">
        <v>35</v>
      </c>
      <c r="K108" s="300" t="s">
        <v>35</v>
      </c>
      <c r="L108" s="300" t="s">
        <v>35</v>
      </c>
      <c r="M108" s="300" t="s">
        <v>35</v>
      </c>
      <c r="N108" s="300" t="s">
        <v>35</v>
      </c>
      <c r="O108" s="300" t="s">
        <v>35</v>
      </c>
      <c r="P108" s="300" t="s">
        <v>35</v>
      </c>
      <c r="Q108" s="299" t="s">
        <v>976</v>
      </c>
      <c r="R108" s="299" t="s">
        <v>2411</v>
      </c>
      <c r="S108" s="12" t="s">
        <v>1391</v>
      </c>
      <c r="T108" s="12" t="s">
        <v>1363</v>
      </c>
      <c r="U108" s="256" t="s">
        <v>1392</v>
      </c>
      <c r="V108" s="12" t="s">
        <v>2411</v>
      </c>
      <c r="W108" s="12" t="s">
        <v>1391</v>
      </c>
      <c r="X108" s="12" t="s">
        <v>1363</v>
      </c>
      <c r="Y108" s="256" t="s">
        <v>1392</v>
      </c>
      <c r="Z108" s="12" t="s">
        <v>1556</v>
      </c>
    </row>
    <row r="109" spans="1:26" x14ac:dyDescent="0.25">
      <c r="A109" s="297">
        <v>4688</v>
      </c>
      <c r="B109" s="322">
        <v>4688</v>
      </c>
      <c r="C109" s="347">
        <v>455651</v>
      </c>
      <c r="D109" s="299" t="s">
        <v>2412</v>
      </c>
      <c r="E109" s="262" t="s">
        <v>35</v>
      </c>
      <c r="F109" s="262" t="s">
        <v>35</v>
      </c>
      <c r="G109" s="262" t="s">
        <v>35</v>
      </c>
      <c r="H109" s="262" t="s">
        <v>35</v>
      </c>
      <c r="I109" s="262" t="s">
        <v>35</v>
      </c>
      <c r="J109" s="262" t="s">
        <v>35</v>
      </c>
      <c r="K109" s="300" t="s">
        <v>35</v>
      </c>
      <c r="L109" s="300" t="s">
        <v>35</v>
      </c>
      <c r="M109" s="300" t="s">
        <v>35</v>
      </c>
      <c r="N109" s="300" t="s">
        <v>35</v>
      </c>
      <c r="O109" s="300" t="s">
        <v>35</v>
      </c>
      <c r="P109" s="300" t="s">
        <v>35</v>
      </c>
      <c r="Q109" s="299" t="s">
        <v>966</v>
      </c>
      <c r="R109" s="299" t="s">
        <v>2413</v>
      </c>
      <c r="S109" s="12" t="s">
        <v>2316</v>
      </c>
      <c r="T109" s="12" t="s">
        <v>1363</v>
      </c>
      <c r="U109" s="256" t="s">
        <v>1619</v>
      </c>
      <c r="V109" s="12" t="s">
        <v>2413</v>
      </c>
      <c r="W109" s="12" t="s">
        <v>2316</v>
      </c>
      <c r="X109" s="12" t="s">
        <v>1363</v>
      </c>
      <c r="Y109" s="256" t="s">
        <v>1619</v>
      </c>
      <c r="Z109" s="12" t="s">
        <v>1621</v>
      </c>
    </row>
    <row r="110" spans="1:26" x14ac:dyDescent="0.25">
      <c r="A110" s="297">
        <v>4428</v>
      </c>
      <c r="B110" s="322">
        <v>4428</v>
      </c>
      <c r="C110" s="347">
        <v>675624</v>
      </c>
      <c r="D110" s="299" t="s">
        <v>492</v>
      </c>
      <c r="E110" s="262" t="s">
        <v>35</v>
      </c>
      <c r="F110" s="262" t="s">
        <v>35</v>
      </c>
      <c r="G110" s="262" t="s">
        <v>35</v>
      </c>
      <c r="H110" s="262" t="s">
        <v>35</v>
      </c>
      <c r="I110" s="262" t="s">
        <v>35</v>
      </c>
      <c r="J110" s="262" t="s">
        <v>35</v>
      </c>
      <c r="K110" s="300" t="s">
        <v>35</v>
      </c>
      <c r="L110" s="300" t="s">
        <v>35</v>
      </c>
      <c r="M110" s="300" t="s">
        <v>35</v>
      </c>
      <c r="N110" s="300" t="s">
        <v>35</v>
      </c>
      <c r="O110" s="300" t="s">
        <v>35</v>
      </c>
      <c r="P110" s="300" t="s">
        <v>35</v>
      </c>
      <c r="Q110" s="299" t="s">
        <v>938</v>
      </c>
      <c r="R110" s="299" t="s">
        <v>2414</v>
      </c>
      <c r="S110" s="12" t="s">
        <v>2415</v>
      </c>
      <c r="T110" s="12" t="s">
        <v>1363</v>
      </c>
      <c r="U110" s="256">
        <v>75835</v>
      </c>
      <c r="V110" s="12" t="s">
        <v>2414</v>
      </c>
      <c r="W110" s="12" t="s">
        <v>2415</v>
      </c>
      <c r="X110" s="12" t="s">
        <v>1363</v>
      </c>
      <c r="Y110" s="256">
        <v>75835</v>
      </c>
      <c r="Z110" s="12" t="s">
        <v>2213</v>
      </c>
    </row>
    <row r="111" spans="1:26" x14ac:dyDescent="0.25">
      <c r="A111" s="297">
        <v>4028</v>
      </c>
      <c r="B111" s="322">
        <v>4028</v>
      </c>
      <c r="C111" s="347">
        <v>675746</v>
      </c>
      <c r="D111" s="299" t="s">
        <v>2416</v>
      </c>
      <c r="E111" s="262" t="s">
        <v>35</v>
      </c>
      <c r="F111" s="262" t="s">
        <v>35</v>
      </c>
      <c r="G111" s="262" t="s">
        <v>35</v>
      </c>
      <c r="H111" s="262" t="s">
        <v>35</v>
      </c>
      <c r="I111" s="262" t="s">
        <v>35</v>
      </c>
      <c r="J111" s="262" t="s">
        <v>35</v>
      </c>
      <c r="K111" s="300" t="s">
        <v>35</v>
      </c>
      <c r="L111" s="300" t="s">
        <v>35</v>
      </c>
      <c r="M111" s="300" t="s">
        <v>35</v>
      </c>
      <c r="N111" s="300" t="s">
        <v>35</v>
      </c>
      <c r="O111" s="300" t="s">
        <v>35</v>
      </c>
      <c r="P111" s="300" t="s">
        <v>35</v>
      </c>
      <c r="Q111" s="299" t="s">
        <v>965</v>
      </c>
      <c r="R111" s="299" t="s">
        <v>419</v>
      </c>
      <c r="S111" s="12" t="s">
        <v>1572</v>
      </c>
      <c r="T111" s="12" t="s">
        <v>1363</v>
      </c>
      <c r="U111" s="256" t="s">
        <v>1573</v>
      </c>
      <c r="V111" s="12" t="s">
        <v>419</v>
      </c>
      <c r="W111" s="12" t="s">
        <v>1572</v>
      </c>
      <c r="X111" s="12" t="s">
        <v>1363</v>
      </c>
      <c r="Y111" s="256" t="s">
        <v>1573</v>
      </c>
      <c r="Z111" s="12" t="s">
        <v>1574</v>
      </c>
    </row>
    <row r="112" spans="1:26" x14ac:dyDescent="0.25">
      <c r="A112" s="297">
        <v>5300</v>
      </c>
      <c r="B112" s="322">
        <v>5300</v>
      </c>
      <c r="C112" s="347">
        <v>675913</v>
      </c>
      <c r="D112" s="299" t="s">
        <v>756</v>
      </c>
      <c r="E112" s="262" t="s">
        <v>35</v>
      </c>
      <c r="F112" s="262" t="s">
        <v>35</v>
      </c>
      <c r="G112" s="262" t="s">
        <v>35</v>
      </c>
      <c r="H112" s="262" t="s">
        <v>35</v>
      </c>
      <c r="I112" s="262" t="s">
        <v>35</v>
      </c>
      <c r="J112" s="262" t="s">
        <v>35</v>
      </c>
      <c r="K112" s="300" t="s">
        <v>35</v>
      </c>
      <c r="L112" s="300" t="s">
        <v>35</v>
      </c>
      <c r="M112" s="300" t="s">
        <v>35</v>
      </c>
      <c r="N112" s="300" t="s">
        <v>35</v>
      </c>
      <c r="O112" s="300" t="s">
        <v>35</v>
      </c>
      <c r="P112" s="300" t="s">
        <v>35</v>
      </c>
      <c r="Q112" s="299" t="s">
        <v>2301</v>
      </c>
      <c r="R112" s="299" t="s">
        <v>2417</v>
      </c>
      <c r="S112" s="12" t="s">
        <v>1970</v>
      </c>
      <c r="T112" s="12" t="s">
        <v>1363</v>
      </c>
      <c r="U112" s="256">
        <v>78660</v>
      </c>
      <c r="V112" s="12" t="s">
        <v>2417</v>
      </c>
      <c r="W112" s="12" t="s">
        <v>1970</v>
      </c>
      <c r="X112" s="12" t="s">
        <v>1363</v>
      </c>
      <c r="Y112" s="256" t="s">
        <v>1971</v>
      </c>
      <c r="Z112" s="12" t="s">
        <v>1972</v>
      </c>
    </row>
    <row r="113" spans="1:26" x14ac:dyDescent="0.25">
      <c r="A113" s="297">
        <v>104749</v>
      </c>
      <c r="B113" s="322">
        <v>104749</v>
      </c>
      <c r="C113" s="347">
        <v>676293</v>
      </c>
      <c r="D113" s="299" t="s">
        <v>378</v>
      </c>
      <c r="E113" s="262" t="s">
        <v>35</v>
      </c>
      <c r="F113" s="262" t="s">
        <v>35</v>
      </c>
      <c r="G113" s="262" t="s">
        <v>35</v>
      </c>
      <c r="H113" s="262" t="s">
        <v>35</v>
      </c>
      <c r="I113" s="262" t="s">
        <v>35</v>
      </c>
      <c r="J113" s="262" t="s">
        <v>35</v>
      </c>
      <c r="K113" s="300" t="s">
        <v>35</v>
      </c>
      <c r="L113" s="300" t="s">
        <v>35</v>
      </c>
      <c r="M113" s="300" t="s">
        <v>35</v>
      </c>
      <c r="N113" s="300" t="s">
        <v>35</v>
      </c>
      <c r="O113" s="300" t="s">
        <v>35</v>
      </c>
      <c r="P113" s="300" t="s">
        <v>35</v>
      </c>
      <c r="Q113" s="299" t="s">
        <v>945</v>
      </c>
      <c r="R113" s="299" t="s">
        <v>2418</v>
      </c>
      <c r="S113" s="12" t="s">
        <v>941</v>
      </c>
      <c r="T113" s="12" t="s">
        <v>1363</v>
      </c>
      <c r="U113" s="256" t="s">
        <v>1903</v>
      </c>
      <c r="V113" s="12" t="s">
        <v>2418</v>
      </c>
      <c r="W113" s="12" t="s">
        <v>941</v>
      </c>
      <c r="X113" s="12" t="s">
        <v>1363</v>
      </c>
      <c r="Y113" s="256" t="s">
        <v>1903</v>
      </c>
      <c r="Z113" s="12" t="s">
        <v>1904</v>
      </c>
    </row>
    <row r="114" spans="1:26" x14ac:dyDescent="0.25">
      <c r="A114" s="297">
        <v>4645</v>
      </c>
      <c r="B114" s="322">
        <v>4645</v>
      </c>
      <c r="C114" s="347">
        <v>455946</v>
      </c>
      <c r="D114" s="299" t="s">
        <v>556</v>
      </c>
      <c r="E114" s="262" t="s">
        <v>35</v>
      </c>
      <c r="F114" s="262" t="s">
        <v>35</v>
      </c>
      <c r="G114" s="262" t="s">
        <v>35</v>
      </c>
      <c r="H114" s="262" t="s">
        <v>35</v>
      </c>
      <c r="I114" s="262" t="s">
        <v>35</v>
      </c>
      <c r="J114" s="262" t="s">
        <v>35</v>
      </c>
      <c r="K114" s="300" t="s">
        <v>35</v>
      </c>
      <c r="L114" s="300" t="s">
        <v>35</v>
      </c>
      <c r="M114" s="300" t="s">
        <v>35</v>
      </c>
      <c r="N114" s="300" t="s">
        <v>35</v>
      </c>
      <c r="O114" s="300" t="s">
        <v>35</v>
      </c>
      <c r="P114" s="300" t="s">
        <v>35</v>
      </c>
      <c r="Q114" s="299" t="s">
        <v>1011</v>
      </c>
      <c r="R114" s="299" t="s">
        <v>557</v>
      </c>
      <c r="S114" s="12" t="s">
        <v>2104</v>
      </c>
      <c r="T114" s="12" t="s">
        <v>1363</v>
      </c>
      <c r="U114" s="256" t="s">
        <v>2105</v>
      </c>
      <c r="V114" s="12" t="s">
        <v>557</v>
      </c>
      <c r="W114" s="12" t="s">
        <v>2104</v>
      </c>
      <c r="X114" s="12" t="s">
        <v>1363</v>
      </c>
      <c r="Y114" s="256" t="s">
        <v>2105</v>
      </c>
      <c r="Z114" s="12" t="s">
        <v>2106</v>
      </c>
    </row>
    <row r="115" spans="1:26" x14ac:dyDescent="0.25">
      <c r="A115" s="297">
        <v>101489</v>
      </c>
      <c r="B115" s="322">
        <v>101489</v>
      </c>
      <c r="C115" s="347">
        <v>675986</v>
      </c>
      <c r="D115" s="299" t="s">
        <v>292</v>
      </c>
      <c r="E115" s="262" t="s">
        <v>35</v>
      </c>
      <c r="F115" s="262" t="s">
        <v>35</v>
      </c>
      <c r="G115" s="262" t="s">
        <v>35</v>
      </c>
      <c r="H115" s="262" t="s">
        <v>35</v>
      </c>
      <c r="I115" s="262" t="s">
        <v>35</v>
      </c>
      <c r="J115" s="262" t="s">
        <v>35</v>
      </c>
      <c r="K115" s="300" t="s">
        <v>35</v>
      </c>
      <c r="L115" s="300" t="s">
        <v>35</v>
      </c>
      <c r="M115" s="300" t="s">
        <v>35</v>
      </c>
      <c r="N115" s="300" t="s">
        <v>35</v>
      </c>
      <c r="O115" s="300" t="s">
        <v>35</v>
      </c>
      <c r="P115" s="300" t="s">
        <v>35</v>
      </c>
      <c r="Q115" s="299" t="s">
        <v>2359</v>
      </c>
      <c r="R115" s="299" t="s">
        <v>293</v>
      </c>
      <c r="S115" s="12" t="s">
        <v>1443</v>
      </c>
      <c r="T115" s="12" t="s">
        <v>1363</v>
      </c>
      <c r="U115" s="256" t="s">
        <v>1950</v>
      </c>
      <c r="V115" s="12" t="s">
        <v>2360</v>
      </c>
      <c r="W115" s="12" t="s">
        <v>1949</v>
      </c>
      <c r="X115" s="12" t="s">
        <v>1363</v>
      </c>
      <c r="Y115" s="256" t="s">
        <v>1950</v>
      </c>
      <c r="Z115" s="12" t="s">
        <v>1955</v>
      </c>
    </row>
    <row r="116" spans="1:26" x14ac:dyDescent="0.25">
      <c r="A116" s="297">
        <v>5343</v>
      </c>
      <c r="B116" s="322">
        <v>5343</v>
      </c>
      <c r="C116" s="347">
        <v>675452</v>
      </c>
      <c r="D116" s="299" t="s">
        <v>773</v>
      </c>
      <c r="E116" s="262" t="s">
        <v>35</v>
      </c>
      <c r="F116" s="262" t="s">
        <v>35</v>
      </c>
      <c r="G116" s="262" t="s">
        <v>35</v>
      </c>
      <c r="H116" s="262" t="s">
        <v>35</v>
      </c>
      <c r="I116" s="262" t="s">
        <v>35</v>
      </c>
      <c r="J116" s="262" t="s">
        <v>35</v>
      </c>
      <c r="K116" s="300" t="s">
        <v>35</v>
      </c>
      <c r="L116" s="300" t="s">
        <v>35</v>
      </c>
      <c r="M116" s="300" t="s">
        <v>35</v>
      </c>
      <c r="N116" s="300" t="s">
        <v>35</v>
      </c>
      <c r="O116" s="300" t="s">
        <v>35</v>
      </c>
      <c r="P116" s="300" t="s">
        <v>35</v>
      </c>
      <c r="Q116" s="299" t="s">
        <v>980</v>
      </c>
      <c r="R116" s="299" t="s">
        <v>774</v>
      </c>
      <c r="S116" s="12" t="s">
        <v>2038</v>
      </c>
      <c r="T116" s="12" t="s">
        <v>1363</v>
      </c>
      <c r="U116" s="256">
        <v>78109</v>
      </c>
      <c r="V116" s="12" t="s">
        <v>2419</v>
      </c>
      <c r="W116" s="12" t="s">
        <v>1473</v>
      </c>
      <c r="X116" s="12" t="s">
        <v>1363</v>
      </c>
      <c r="Y116" s="256">
        <v>76702</v>
      </c>
      <c r="Z116" s="12" t="s">
        <v>2420</v>
      </c>
    </row>
    <row r="117" spans="1:26" x14ac:dyDescent="0.25">
      <c r="A117" s="297">
        <v>4846</v>
      </c>
      <c r="B117" s="322">
        <v>4846</v>
      </c>
      <c r="C117" s="347">
        <v>675336</v>
      </c>
      <c r="D117" s="299" t="s">
        <v>222</v>
      </c>
      <c r="E117" s="262" t="s">
        <v>35</v>
      </c>
      <c r="F117" s="262" t="s">
        <v>35</v>
      </c>
      <c r="G117" s="262" t="s">
        <v>35</v>
      </c>
      <c r="H117" s="262" t="s">
        <v>35</v>
      </c>
      <c r="I117" s="262" t="s">
        <v>35</v>
      </c>
      <c r="J117" s="262" t="s">
        <v>35</v>
      </c>
      <c r="K117" s="300" t="s">
        <v>35</v>
      </c>
      <c r="L117" s="300" t="s">
        <v>35</v>
      </c>
      <c r="M117" s="300" t="s">
        <v>35</v>
      </c>
      <c r="N117" s="300" t="s">
        <v>35</v>
      </c>
      <c r="O117" s="300" t="s">
        <v>35</v>
      </c>
      <c r="P117" s="300" t="s">
        <v>35</v>
      </c>
      <c r="Q117" s="299" t="s">
        <v>1011</v>
      </c>
      <c r="R117" s="299" t="s">
        <v>223</v>
      </c>
      <c r="S117" s="12" t="s">
        <v>1758</v>
      </c>
      <c r="T117" s="12" t="s">
        <v>1363</v>
      </c>
      <c r="U117" s="256" t="s">
        <v>1787</v>
      </c>
      <c r="V117" s="12" t="s">
        <v>223</v>
      </c>
      <c r="W117" s="12" t="s">
        <v>1758</v>
      </c>
      <c r="X117" s="12" t="s">
        <v>1363</v>
      </c>
      <c r="Y117" s="256" t="s">
        <v>1787</v>
      </c>
      <c r="Z117" s="12" t="s">
        <v>1788</v>
      </c>
    </row>
    <row r="118" spans="1:26" x14ac:dyDescent="0.25">
      <c r="A118" s="297">
        <v>4221</v>
      </c>
      <c r="B118" s="322">
        <v>4221</v>
      </c>
      <c r="C118" s="347">
        <v>676225</v>
      </c>
      <c r="D118" s="299" t="s">
        <v>2421</v>
      </c>
      <c r="E118" s="262" t="s">
        <v>35</v>
      </c>
      <c r="F118" s="262" t="s">
        <v>35</v>
      </c>
      <c r="G118" s="262" t="s">
        <v>35</v>
      </c>
      <c r="H118" s="262" t="s">
        <v>35</v>
      </c>
      <c r="I118" s="262" t="s">
        <v>35</v>
      </c>
      <c r="J118" s="262" t="s">
        <v>35</v>
      </c>
      <c r="K118" s="300" t="s">
        <v>35</v>
      </c>
      <c r="L118" s="300" t="s">
        <v>35</v>
      </c>
      <c r="M118" s="300" t="s">
        <v>35</v>
      </c>
      <c r="N118" s="300" t="s">
        <v>35</v>
      </c>
      <c r="O118" s="300" t="s">
        <v>35</v>
      </c>
      <c r="P118" s="300" t="s">
        <v>35</v>
      </c>
      <c r="Q118" s="299" t="s">
        <v>2422</v>
      </c>
      <c r="R118" s="299" t="s">
        <v>2423</v>
      </c>
      <c r="S118" s="12" t="s">
        <v>1898</v>
      </c>
      <c r="T118" s="12" t="s">
        <v>1363</v>
      </c>
      <c r="U118" s="256" t="s">
        <v>1899</v>
      </c>
      <c r="V118" s="12" t="s">
        <v>2423</v>
      </c>
      <c r="W118" s="12" t="s">
        <v>1898</v>
      </c>
      <c r="X118" s="12" t="s">
        <v>1363</v>
      </c>
      <c r="Y118" s="256" t="s">
        <v>1899</v>
      </c>
      <c r="Z118" s="12" t="s">
        <v>1900</v>
      </c>
    </row>
    <row r="119" spans="1:26" x14ac:dyDescent="0.25">
      <c r="A119" s="297">
        <v>4889</v>
      </c>
      <c r="B119" s="322">
        <v>4889</v>
      </c>
      <c r="C119" s="347">
        <v>675880</v>
      </c>
      <c r="D119" s="299" t="s">
        <v>617</v>
      </c>
      <c r="E119" s="262" t="s">
        <v>36</v>
      </c>
      <c r="F119" s="262" t="s">
        <v>36</v>
      </c>
      <c r="G119" s="262" t="s">
        <v>36</v>
      </c>
      <c r="H119" s="262" t="s">
        <v>36</v>
      </c>
      <c r="I119" s="262" t="s">
        <v>35</v>
      </c>
      <c r="J119" s="262" t="s">
        <v>35</v>
      </c>
      <c r="K119" s="300" t="s">
        <v>35</v>
      </c>
      <c r="L119" s="300" t="s">
        <v>35</v>
      </c>
      <c r="M119" s="300" t="s">
        <v>35</v>
      </c>
      <c r="N119" s="300" t="s">
        <v>35</v>
      </c>
      <c r="O119" s="300" t="s">
        <v>35</v>
      </c>
      <c r="P119" s="300" t="s">
        <v>35</v>
      </c>
      <c r="Q119" s="299" t="s">
        <v>617</v>
      </c>
      <c r="R119" s="299" t="s">
        <v>618</v>
      </c>
      <c r="S119" s="12" t="s">
        <v>1366</v>
      </c>
      <c r="T119" s="12" t="s">
        <v>1363</v>
      </c>
      <c r="U119" s="256">
        <v>76951</v>
      </c>
      <c r="V119" s="12" t="s">
        <v>1368</v>
      </c>
      <c r="W119" s="12" t="s">
        <v>1366</v>
      </c>
      <c r="X119" s="12" t="s">
        <v>1363</v>
      </c>
      <c r="Y119" s="256" t="s">
        <v>1367</v>
      </c>
      <c r="Z119" s="12" t="s">
        <v>1369</v>
      </c>
    </row>
    <row r="120" spans="1:26" x14ac:dyDescent="0.25">
      <c r="A120" s="297">
        <v>4672</v>
      </c>
      <c r="B120" s="322">
        <v>4672</v>
      </c>
      <c r="C120" s="347">
        <v>455936</v>
      </c>
      <c r="D120" s="299" t="s">
        <v>2246</v>
      </c>
      <c r="E120" s="262" t="s">
        <v>35</v>
      </c>
      <c r="F120" s="262" t="s">
        <v>35</v>
      </c>
      <c r="G120" s="262" t="s">
        <v>35</v>
      </c>
      <c r="H120" s="262" t="s">
        <v>35</v>
      </c>
      <c r="I120" s="262" t="s">
        <v>35</v>
      </c>
      <c r="J120" s="262" t="s">
        <v>35</v>
      </c>
      <c r="K120" s="300" t="s">
        <v>35</v>
      </c>
      <c r="L120" s="300" t="s">
        <v>35</v>
      </c>
      <c r="M120" s="300" t="s">
        <v>35</v>
      </c>
      <c r="N120" s="300" t="s">
        <v>35</v>
      </c>
      <c r="O120" s="300" t="s">
        <v>35</v>
      </c>
      <c r="P120" s="300" t="s">
        <v>35</v>
      </c>
      <c r="Q120" s="299" t="s">
        <v>1011</v>
      </c>
      <c r="R120" s="299" t="s">
        <v>2424</v>
      </c>
      <c r="S120" s="12" t="s">
        <v>2041</v>
      </c>
      <c r="T120" s="12" t="s">
        <v>1363</v>
      </c>
      <c r="U120" s="256" t="s">
        <v>2042</v>
      </c>
      <c r="V120" s="12" t="s">
        <v>2425</v>
      </c>
      <c r="W120" s="12" t="s">
        <v>2426</v>
      </c>
      <c r="X120" s="12" t="s">
        <v>1363</v>
      </c>
      <c r="Y120" s="256" t="s">
        <v>1583</v>
      </c>
      <c r="Z120" s="12" t="s">
        <v>2427</v>
      </c>
    </row>
    <row r="121" spans="1:26" x14ac:dyDescent="0.25">
      <c r="A121" s="297">
        <v>5398</v>
      </c>
      <c r="B121" s="322">
        <v>5398</v>
      </c>
      <c r="C121" s="347">
        <v>675815</v>
      </c>
      <c r="D121" s="299" t="s">
        <v>806</v>
      </c>
      <c r="E121" s="262" t="s">
        <v>35</v>
      </c>
      <c r="F121" s="262" t="s">
        <v>35</v>
      </c>
      <c r="G121" s="262" t="s">
        <v>35</v>
      </c>
      <c r="H121" s="262" t="s">
        <v>35</v>
      </c>
      <c r="I121" s="262" t="s">
        <v>35</v>
      </c>
      <c r="J121" s="262" t="s">
        <v>35</v>
      </c>
      <c r="K121" s="300" t="s">
        <v>35</v>
      </c>
      <c r="L121" s="300" t="s">
        <v>35</v>
      </c>
      <c r="M121" s="300" t="s">
        <v>35</v>
      </c>
      <c r="N121" s="300" t="s">
        <v>35</v>
      </c>
      <c r="O121" s="300" t="s">
        <v>35</v>
      </c>
      <c r="P121" s="300" t="s">
        <v>35</v>
      </c>
      <c r="Q121" s="299" t="s">
        <v>961</v>
      </c>
      <c r="R121" s="299" t="s">
        <v>2428</v>
      </c>
      <c r="S121" s="12" t="s">
        <v>1784</v>
      </c>
      <c r="T121" s="12" t="s">
        <v>1363</v>
      </c>
      <c r="U121" s="256" t="s">
        <v>1785</v>
      </c>
      <c r="V121" s="12" t="s">
        <v>2428</v>
      </c>
      <c r="W121" s="12" t="s">
        <v>1784</v>
      </c>
      <c r="X121" s="12" t="s">
        <v>1363</v>
      </c>
      <c r="Y121" s="256" t="s">
        <v>1785</v>
      </c>
      <c r="Z121" s="12" t="s">
        <v>1786</v>
      </c>
    </row>
    <row r="122" spans="1:26" x14ac:dyDescent="0.25">
      <c r="A122" s="297">
        <v>4980</v>
      </c>
      <c r="B122" s="322">
        <v>4980</v>
      </c>
      <c r="C122" s="347">
        <v>455416</v>
      </c>
      <c r="D122" s="427" t="s">
        <v>2429</v>
      </c>
      <c r="E122" s="262" t="s">
        <v>35</v>
      </c>
      <c r="F122" s="262" t="s">
        <v>35</v>
      </c>
      <c r="G122" s="262" t="s">
        <v>35</v>
      </c>
      <c r="H122" s="262" t="s">
        <v>35</v>
      </c>
      <c r="I122" s="262" t="s">
        <v>35</v>
      </c>
      <c r="J122" s="262" t="s">
        <v>35</v>
      </c>
      <c r="K122" s="300" t="s">
        <v>35</v>
      </c>
      <c r="L122" s="300" t="s">
        <v>36</v>
      </c>
      <c r="M122" s="300" t="e">
        <v>#N/A</v>
      </c>
      <c r="N122" s="300" t="e">
        <v>#N/A</v>
      </c>
      <c r="O122" s="300" t="e">
        <v>#N/A</v>
      </c>
      <c r="P122" s="300" t="e">
        <v>#N/A</v>
      </c>
      <c r="Q122" s="299" t="s">
        <v>996</v>
      </c>
      <c r="R122" s="299" t="s">
        <v>2430</v>
      </c>
      <c r="S122" s="12" t="s">
        <v>1382</v>
      </c>
      <c r="T122" s="12" t="s">
        <v>1363</v>
      </c>
      <c r="U122" s="256" t="s">
        <v>2204</v>
      </c>
      <c r="V122" s="12" t="s">
        <v>2430</v>
      </c>
      <c r="W122" s="12" t="s">
        <v>1382</v>
      </c>
      <c r="X122" s="12" t="s">
        <v>1363</v>
      </c>
      <c r="Y122" s="256" t="s">
        <v>2204</v>
      </c>
      <c r="Z122" s="12" t="s">
        <v>2431</v>
      </c>
    </row>
    <row r="123" spans="1:26" x14ac:dyDescent="0.25">
      <c r="A123" s="297">
        <v>274</v>
      </c>
      <c r="B123" s="322">
        <v>274</v>
      </c>
      <c r="C123" s="347">
        <v>675622</v>
      </c>
      <c r="D123" s="299" t="s">
        <v>414</v>
      </c>
      <c r="E123" s="262" t="s">
        <v>35</v>
      </c>
      <c r="F123" s="262" t="s">
        <v>35</v>
      </c>
      <c r="G123" s="262" t="s">
        <v>35</v>
      </c>
      <c r="H123" s="262" t="s">
        <v>35</v>
      </c>
      <c r="I123" s="262" t="s">
        <v>35</v>
      </c>
      <c r="J123" s="262" t="s">
        <v>35</v>
      </c>
      <c r="K123" s="300" t="s">
        <v>35</v>
      </c>
      <c r="L123" s="300" t="s">
        <v>35</v>
      </c>
      <c r="M123" s="300" t="s">
        <v>35</v>
      </c>
      <c r="N123" s="300" t="s">
        <v>35</v>
      </c>
      <c r="O123" s="300" t="s">
        <v>35</v>
      </c>
      <c r="P123" s="300" t="s">
        <v>35</v>
      </c>
      <c r="Q123" s="299" t="s">
        <v>950</v>
      </c>
      <c r="R123" s="299" t="s">
        <v>415</v>
      </c>
      <c r="S123" s="12" t="s">
        <v>1382</v>
      </c>
      <c r="T123" s="12" t="s">
        <v>1363</v>
      </c>
      <c r="U123" s="256" t="s">
        <v>1533</v>
      </c>
      <c r="V123" s="12" t="s">
        <v>415</v>
      </c>
      <c r="W123" s="12" t="s">
        <v>1382</v>
      </c>
      <c r="X123" s="12" t="s">
        <v>1363</v>
      </c>
      <c r="Y123" s="256" t="s">
        <v>1533</v>
      </c>
      <c r="Z123" s="12" t="s">
        <v>1534</v>
      </c>
    </row>
    <row r="124" spans="1:26" x14ac:dyDescent="0.25">
      <c r="A124" s="297">
        <v>5045</v>
      </c>
      <c r="B124" s="322">
        <v>5045</v>
      </c>
      <c r="C124" s="347">
        <v>676044</v>
      </c>
      <c r="D124" s="299" t="s">
        <v>651</v>
      </c>
      <c r="E124" s="262" t="s">
        <v>35</v>
      </c>
      <c r="F124" s="262" t="s">
        <v>35</v>
      </c>
      <c r="G124" s="262" t="s">
        <v>35</v>
      </c>
      <c r="H124" s="262" t="s">
        <v>35</v>
      </c>
      <c r="I124" s="262" t="s">
        <v>35</v>
      </c>
      <c r="J124" s="262" t="s">
        <v>35</v>
      </c>
      <c r="K124" s="300" t="s">
        <v>35</v>
      </c>
      <c r="L124" s="300" t="s">
        <v>35</v>
      </c>
      <c r="M124" s="300" t="s">
        <v>35</v>
      </c>
      <c r="N124" s="300" t="s">
        <v>35</v>
      </c>
      <c r="O124" s="300" t="s">
        <v>35</v>
      </c>
      <c r="P124" s="300" t="s">
        <v>35</v>
      </c>
      <c r="Q124" s="299" t="s">
        <v>969</v>
      </c>
      <c r="R124" s="299" t="s">
        <v>652</v>
      </c>
      <c r="S124" s="12" t="s">
        <v>2432</v>
      </c>
      <c r="T124" s="12" t="s">
        <v>1363</v>
      </c>
      <c r="U124" s="256" t="s">
        <v>1870</v>
      </c>
      <c r="V124" s="12" t="s">
        <v>652</v>
      </c>
      <c r="W124" s="12" t="s">
        <v>2432</v>
      </c>
      <c r="X124" s="12" t="s">
        <v>1363</v>
      </c>
      <c r="Y124" s="256" t="s">
        <v>1870</v>
      </c>
      <c r="Z124" s="12" t="s">
        <v>1872</v>
      </c>
    </row>
    <row r="125" spans="1:26" x14ac:dyDescent="0.25">
      <c r="A125" s="297">
        <v>4800</v>
      </c>
      <c r="B125" s="322">
        <v>4800</v>
      </c>
      <c r="C125" s="347">
        <v>455638</v>
      </c>
      <c r="D125" s="299" t="s">
        <v>592</v>
      </c>
      <c r="E125" s="262" t="s">
        <v>35</v>
      </c>
      <c r="F125" s="262" t="s">
        <v>35</v>
      </c>
      <c r="G125" s="262" t="s">
        <v>35</v>
      </c>
      <c r="H125" s="262" t="s">
        <v>35</v>
      </c>
      <c r="I125" s="262" t="s">
        <v>35</v>
      </c>
      <c r="J125" s="262" t="s">
        <v>35</v>
      </c>
      <c r="K125" s="300" t="s">
        <v>35</v>
      </c>
      <c r="L125" s="300" t="s">
        <v>35</v>
      </c>
      <c r="M125" s="300" t="s">
        <v>35</v>
      </c>
      <c r="N125" s="300" t="s">
        <v>35</v>
      </c>
      <c r="O125" s="300" t="s">
        <v>35</v>
      </c>
      <c r="P125" s="300" t="s">
        <v>35</v>
      </c>
      <c r="Q125" s="299" t="s">
        <v>2344</v>
      </c>
      <c r="R125" s="299" t="s">
        <v>593</v>
      </c>
      <c r="S125" s="12" t="s">
        <v>1473</v>
      </c>
      <c r="T125" s="12" t="s">
        <v>1363</v>
      </c>
      <c r="U125" s="256" t="s">
        <v>1726</v>
      </c>
      <c r="V125" s="12" t="s">
        <v>593</v>
      </c>
      <c r="W125" s="12" t="s">
        <v>1473</v>
      </c>
      <c r="X125" s="12" t="s">
        <v>1363</v>
      </c>
      <c r="Y125" s="256" t="s">
        <v>1726</v>
      </c>
      <c r="Z125" s="12" t="s">
        <v>1727</v>
      </c>
    </row>
    <row r="126" spans="1:26" x14ac:dyDescent="0.25">
      <c r="A126" s="297">
        <v>4882</v>
      </c>
      <c r="B126" s="322">
        <v>4882</v>
      </c>
      <c r="C126" s="347">
        <v>676024</v>
      </c>
      <c r="D126" s="299" t="s">
        <v>2433</v>
      </c>
      <c r="E126" s="262" t="s">
        <v>35</v>
      </c>
      <c r="F126" s="262" t="s">
        <v>35</v>
      </c>
      <c r="G126" s="262" t="s">
        <v>35</v>
      </c>
      <c r="H126" s="262" t="s">
        <v>35</v>
      </c>
      <c r="I126" s="262" t="s">
        <v>35</v>
      </c>
      <c r="J126" s="262" t="s">
        <v>35</v>
      </c>
      <c r="K126" s="300" t="s">
        <v>36</v>
      </c>
      <c r="L126" s="300" t="s">
        <v>36</v>
      </c>
      <c r="M126" s="300" t="s">
        <v>36</v>
      </c>
      <c r="N126" s="300" t="s">
        <v>36</v>
      </c>
      <c r="O126" s="300" t="s">
        <v>36</v>
      </c>
      <c r="P126" s="300" t="s">
        <v>36</v>
      </c>
      <c r="Q126" s="299" t="s">
        <v>2434</v>
      </c>
      <c r="R126" s="299" t="s">
        <v>2435</v>
      </c>
      <c r="S126" s="12" t="s">
        <v>2436</v>
      </c>
      <c r="T126" s="12" t="s">
        <v>1363</v>
      </c>
      <c r="U126" s="256" t="s">
        <v>1731</v>
      </c>
      <c r="V126" s="12" t="s">
        <v>2437</v>
      </c>
      <c r="W126" s="12" t="s">
        <v>2436</v>
      </c>
      <c r="X126" s="12" t="s">
        <v>1363</v>
      </c>
      <c r="Y126" s="256" t="s">
        <v>1731</v>
      </c>
      <c r="Z126" s="12" t="s">
        <v>1732</v>
      </c>
    </row>
    <row r="127" spans="1:26" x14ac:dyDescent="0.25">
      <c r="A127" s="297">
        <v>4155</v>
      </c>
      <c r="B127" s="322">
        <v>4155</v>
      </c>
      <c r="C127" s="347">
        <v>455597</v>
      </c>
      <c r="D127" s="299" t="s">
        <v>438</v>
      </c>
      <c r="E127" s="262" t="s">
        <v>35</v>
      </c>
      <c r="F127" s="262" t="s">
        <v>35</v>
      </c>
      <c r="G127" s="262" t="s">
        <v>35</v>
      </c>
      <c r="H127" s="262" t="s">
        <v>35</v>
      </c>
      <c r="I127" s="262" t="s">
        <v>35</v>
      </c>
      <c r="J127" s="262" t="s">
        <v>35</v>
      </c>
      <c r="K127" s="300" t="s">
        <v>35</v>
      </c>
      <c r="L127" s="300" t="s">
        <v>35</v>
      </c>
      <c r="M127" s="300" t="s">
        <v>35</v>
      </c>
      <c r="N127" s="300" t="s">
        <v>35</v>
      </c>
      <c r="O127" s="300" t="s">
        <v>35</v>
      </c>
      <c r="P127" s="300" t="s">
        <v>35</v>
      </c>
      <c r="Q127" s="299" t="s">
        <v>1016</v>
      </c>
      <c r="R127" s="299" t="s">
        <v>2438</v>
      </c>
      <c r="S127" s="12" t="s">
        <v>1389</v>
      </c>
      <c r="T127" s="12" t="s">
        <v>1363</v>
      </c>
      <c r="U127" s="256" t="s">
        <v>1405</v>
      </c>
      <c r="V127" s="12" t="s">
        <v>2438</v>
      </c>
      <c r="W127" s="12" t="s">
        <v>1389</v>
      </c>
      <c r="X127" s="12" t="s">
        <v>1363</v>
      </c>
      <c r="Y127" s="256" t="s">
        <v>1405</v>
      </c>
      <c r="Z127" s="12" t="s">
        <v>1890</v>
      </c>
    </row>
    <row r="128" spans="1:26" x14ac:dyDescent="0.25">
      <c r="A128" s="297">
        <v>4280</v>
      </c>
      <c r="B128" s="322">
        <v>4280</v>
      </c>
      <c r="C128" s="347">
        <v>675910</v>
      </c>
      <c r="D128" s="299" t="s">
        <v>2439</v>
      </c>
      <c r="E128" s="262" t="s">
        <v>35</v>
      </c>
      <c r="F128" s="262" t="s">
        <v>35</v>
      </c>
      <c r="G128" s="262" t="s">
        <v>35</v>
      </c>
      <c r="H128" s="262" t="s">
        <v>35</v>
      </c>
      <c r="I128" s="262" t="s">
        <v>35</v>
      </c>
      <c r="J128" s="262" t="s">
        <v>35</v>
      </c>
      <c r="K128" s="300" t="s">
        <v>35</v>
      </c>
      <c r="L128" s="300" t="s">
        <v>35</v>
      </c>
      <c r="M128" s="300" t="s">
        <v>35</v>
      </c>
      <c r="N128" s="300" t="s">
        <v>35</v>
      </c>
      <c r="O128" s="300" t="s">
        <v>35</v>
      </c>
      <c r="P128" s="300" t="s">
        <v>35</v>
      </c>
      <c r="Q128" s="299" t="s">
        <v>986</v>
      </c>
      <c r="R128" s="299" t="s">
        <v>463</v>
      </c>
      <c r="S128" s="12" t="s">
        <v>1763</v>
      </c>
      <c r="T128" s="12" t="s">
        <v>1363</v>
      </c>
      <c r="U128" s="256" t="s">
        <v>1764</v>
      </c>
      <c r="V128" s="12" t="s">
        <v>463</v>
      </c>
      <c r="W128" s="12" t="s">
        <v>1763</v>
      </c>
      <c r="X128" s="12" t="s">
        <v>1363</v>
      </c>
      <c r="Y128" s="256" t="s">
        <v>1764</v>
      </c>
      <c r="Z128" s="12" t="s">
        <v>2440</v>
      </c>
    </row>
    <row r="129" spans="1:26" x14ac:dyDescent="0.25">
      <c r="A129" s="297">
        <v>4250</v>
      </c>
      <c r="B129" s="322">
        <v>4250</v>
      </c>
      <c r="C129" s="347">
        <v>675259</v>
      </c>
      <c r="D129" s="299" t="s">
        <v>2441</v>
      </c>
      <c r="E129" s="262" t="s">
        <v>35</v>
      </c>
      <c r="F129" s="262" t="s">
        <v>35</v>
      </c>
      <c r="G129" s="262" t="s">
        <v>35</v>
      </c>
      <c r="H129" s="262" t="s">
        <v>35</v>
      </c>
      <c r="I129" s="262" t="s">
        <v>35</v>
      </c>
      <c r="J129" s="262" t="s">
        <v>35</v>
      </c>
      <c r="K129" s="300" t="s">
        <v>35</v>
      </c>
      <c r="L129" s="300" t="s">
        <v>35</v>
      </c>
      <c r="M129" s="300" t="s">
        <v>35</v>
      </c>
      <c r="N129" s="300" t="s">
        <v>35</v>
      </c>
      <c r="O129" s="300" t="s">
        <v>35</v>
      </c>
      <c r="P129" s="300" t="s">
        <v>35</v>
      </c>
      <c r="Q129" s="299" t="s">
        <v>965</v>
      </c>
      <c r="R129" s="299" t="s">
        <v>454</v>
      </c>
      <c r="S129" s="12" t="s">
        <v>1530</v>
      </c>
      <c r="T129" s="12" t="s">
        <v>1363</v>
      </c>
      <c r="U129" s="256" t="s">
        <v>1531</v>
      </c>
      <c r="V129" s="12" t="s">
        <v>454</v>
      </c>
      <c r="W129" s="12" t="s">
        <v>1530</v>
      </c>
      <c r="X129" s="12" t="s">
        <v>1363</v>
      </c>
      <c r="Y129" s="256" t="s">
        <v>1531</v>
      </c>
      <c r="Z129" s="12" t="s">
        <v>1532</v>
      </c>
    </row>
    <row r="130" spans="1:26" x14ac:dyDescent="0.25">
      <c r="A130" s="297">
        <v>5269</v>
      </c>
      <c r="B130" s="322">
        <v>5269</v>
      </c>
      <c r="C130" s="347">
        <v>675185</v>
      </c>
      <c r="D130" s="299" t="s">
        <v>2442</v>
      </c>
      <c r="E130" s="262" t="s">
        <v>35</v>
      </c>
      <c r="F130" s="262" t="s">
        <v>35</v>
      </c>
      <c r="G130" s="262" t="s">
        <v>35</v>
      </c>
      <c r="H130" s="262" t="s">
        <v>35</v>
      </c>
      <c r="I130" s="262" t="s">
        <v>35</v>
      </c>
      <c r="J130" s="262" t="s">
        <v>35</v>
      </c>
      <c r="K130" s="300" t="s">
        <v>35</v>
      </c>
      <c r="L130" s="300" t="s">
        <v>35</v>
      </c>
      <c r="M130" s="300" t="s">
        <v>35</v>
      </c>
      <c r="N130" s="300" t="s">
        <v>35</v>
      </c>
      <c r="O130" s="300" t="s">
        <v>35</v>
      </c>
      <c r="P130" s="300" t="s">
        <v>35</v>
      </c>
      <c r="Q130" s="299" t="s">
        <v>966</v>
      </c>
      <c r="R130" s="299" t="s">
        <v>2443</v>
      </c>
      <c r="S130" s="12" t="s">
        <v>1864</v>
      </c>
      <c r="T130" s="12" t="s">
        <v>1363</v>
      </c>
      <c r="U130" s="256" t="s">
        <v>1865</v>
      </c>
      <c r="V130" s="12" t="s">
        <v>2443</v>
      </c>
      <c r="W130" s="12" t="s">
        <v>1864</v>
      </c>
      <c r="X130" s="12" t="s">
        <v>1363</v>
      </c>
      <c r="Y130" s="256" t="s">
        <v>1865</v>
      </c>
      <c r="Z130" s="12" t="s">
        <v>1866</v>
      </c>
    </row>
    <row r="131" spans="1:26" x14ac:dyDescent="0.25">
      <c r="A131" s="297">
        <v>4653</v>
      </c>
      <c r="B131" s="322">
        <v>4653</v>
      </c>
      <c r="C131" s="347">
        <v>455962</v>
      </c>
      <c r="D131" s="299" t="s">
        <v>2444</v>
      </c>
      <c r="E131" s="262" t="s">
        <v>35</v>
      </c>
      <c r="F131" s="262" t="s">
        <v>35</v>
      </c>
      <c r="G131" s="262" t="s">
        <v>35</v>
      </c>
      <c r="H131" s="262" t="s">
        <v>35</v>
      </c>
      <c r="I131" s="262" t="s">
        <v>35</v>
      </c>
      <c r="J131" s="262" t="s">
        <v>35</v>
      </c>
      <c r="K131" s="300" t="s">
        <v>35</v>
      </c>
      <c r="L131" s="300" t="s">
        <v>35</v>
      </c>
      <c r="M131" s="300" t="s">
        <v>35</v>
      </c>
      <c r="N131" s="300" t="s">
        <v>35</v>
      </c>
      <c r="O131" s="300" t="s">
        <v>35</v>
      </c>
      <c r="P131" s="300" t="s">
        <v>35</v>
      </c>
      <c r="Q131" s="299" t="s">
        <v>973</v>
      </c>
      <c r="R131" s="299" t="s">
        <v>2445</v>
      </c>
      <c r="S131" s="12" t="s">
        <v>2446</v>
      </c>
      <c r="T131" s="12" t="s">
        <v>1363</v>
      </c>
      <c r="U131" s="256" t="s">
        <v>2447</v>
      </c>
      <c r="V131" s="12" t="s">
        <v>2445</v>
      </c>
      <c r="W131" s="12" t="s">
        <v>2446</v>
      </c>
      <c r="X131" s="12" t="s">
        <v>1363</v>
      </c>
      <c r="Y131" s="256" t="s">
        <v>2447</v>
      </c>
      <c r="Z131" s="12" t="s">
        <v>2448</v>
      </c>
    </row>
    <row r="132" spans="1:26" x14ac:dyDescent="0.25">
      <c r="A132" s="297">
        <v>4890</v>
      </c>
      <c r="B132" s="322">
        <v>4890</v>
      </c>
      <c r="C132" s="347">
        <v>675714</v>
      </c>
      <c r="D132" s="299" t="s">
        <v>2449</v>
      </c>
      <c r="E132" s="262" t="s">
        <v>35</v>
      </c>
      <c r="F132" s="262" t="s">
        <v>35</v>
      </c>
      <c r="G132" s="262" t="s">
        <v>35</v>
      </c>
      <c r="H132" s="262" t="s">
        <v>35</v>
      </c>
      <c r="I132" s="262" t="s">
        <v>35</v>
      </c>
      <c r="J132" s="262" t="s">
        <v>35</v>
      </c>
      <c r="K132" s="300" t="s">
        <v>35</v>
      </c>
      <c r="L132" s="300" t="s">
        <v>35</v>
      </c>
      <c r="M132" s="300" t="s">
        <v>35</v>
      </c>
      <c r="N132" s="300" t="s">
        <v>35</v>
      </c>
      <c r="O132" s="300" t="s">
        <v>35</v>
      </c>
      <c r="P132" s="300" t="s">
        <v>35</v>
      </c>
      <c r="Q132" s="299" t="s">
        <v>2450</v>
      </c>
      <c r="R132" s="299" t="s">
        <v>2451</v>
      </c>
      <c r="S132" s="12" t="s">
        <v>2452</v>
      </c>
      <c r="T132" s="12" t="s">
        <v>1363</v>
      </c>
      <c r="U132" s="256">
        <v>77375</v>
      </c>
      <c r="V132" s="12" t="s">
        <v>2451</v>
      </c>
      <c r="W132" s="12" t="s">
        <v>2452</v>
      </c>
      <c r="X132" s="12" t="s">
        <v>1363</v>
      </c>
      <c r="Y132" s="256">
        <v>77375</v>
      </c>
      <c r="Z132" s="12" t="s">
        <v>2453</v>
      </c>
    </row>
    <row r="133" spans="1:26" x14ac:dyDescent="0.25">
      <c r="A133" s="297">
        <v>4567</v>
      </c>
      <c r="B133" s="322">
        <v>4567</v>
      </c>
      <c r="C133" s="347">
        <v>455575</v>
      </c>
      <c r="D133" s="299" t="s">
        <v>2454</v>
      </c>
      <c r="E133" s="262" t="s">
        <v>35</v>
      </c>
      <c r="F133" s="262" t="s">
        <v>35</v>
      </c>
      <c r="G133" s="262" t="s">
        <v>35</v>
      </c>
      <c r="H133" s="262" t="s">
        <v>35</v>
      </c>
      <c r="I133" s="262" t="s">
        <v>35</v>
      </c>
      <c r="J133" s="262" t="s">
        <v>35</v>
      </c>
      <c r="K133" s="300" t="s">
        <v>35</v>
      </c>
      <c r="L133" s="300" t="s">
        <v>35</v>
      </c>
      <c r="M133" s="300" t="s">
        <v>35</v>
      </c>
      <c r="N133" s="300" t="s">
        <v>35</v>
      </c>
      <c r="O133" s="300" t="s">
        <v>35</v>
      </c>
      <c r="P133" s="300" t="s">
        <v>35</v>
      </c>
      <c r="Q133" s="299" t="s">
        <v>2350</v>
      </c>
      <c r="R133" s="299" t="s">
        <v>2455</v>
      </c>
      <c r="S133" s="12" t="s">
        <v>1575</v>
      </c>
      <c r="T133" s="12" t="s">
        <v>1363</v>
      </c>
      <c r="U133" s="256" t="s">
        <v>2456</v>
      </c>
      <c r="V133" s="12" t="s">
        <v>2455</v>
      </c>
      <c r="W133" s="12" t="s">
        <v>1575</v>
      </c>
      <c r="X133" s="12" t="s">
        <v>1363</v>
      </c>
      <c r="Y133" s="256" t="s">
        <v>2456</v>
      </c>
      <c r="Z133" s="12" t="s">
        <v>2457</v>
      </c>
    </row>
    <row r="134" spans="1:26" x14ac:dyDescent="0.25">
      <c r="A134" s="297">
        <v>4746</v>
      </c>
      <c r="B134" s="322">
        <v>4746</v>
      </c>
      <c r="C134" s="347">
        <v>675307</v>
      </c>
      <c r="D134" s="427" t="s">
        <v>582</v>
      </c>
      <c r="E134" s="262" t="s">
        <v>35</v>
      </c>
      <c r="F134" s="262" t="s">
        <v>35</v>
      </c>
      <c r="G134" s="262" t="s">
        <v>35</v>
      </c>
      <c r="H134" s="262" t="s">
        <v>35</v>
      </c>
      <c r="I134" s="262" t="s">
        <v>35</v>
      </c>
      <c r="J134" s="262" t="s">
        <v>35</v>
      </c>
      <c r="K134" s="300" t="s">
        <v>35</v>
      </c>
      <c r="L134" s="300" t="s">
        <v>36</v>
      </c>
      <c r="M134" s="300" t="e">
        <v>#N/A</v>
      </c>
      <c r="N134" s="300" t="e">
        <v>#N/A</v>
      </c>
      <c r="O134" s="300" t="e">
        <v>#N/A</v>
      </c>
      <c r="P134" s="300" t="e">
        <v>#N/A</v>
      </c>
      <c r="Q134" s="299" t="s">
        <v>938</v>
      </c>
      <c r="R134" s="299" t="s">
        <v>2458</v>
      </c>
      <c r="S134" s="12" t="s">
        <v>2459</v>
      </c>
      <c r="T134" s="12" t="s">
        <v>1363</v>
      </c>
      <c r="U134" s="256">
        <v>76667</v>
      </c>
      <c r="V134" s="12" t="s">
        <v>2458</v>
      </c>
      <c r="W134" s="12" t="s">
        <v>2459</v>
      </c>
      <c r="X134" s="12" t="s">
        <v>1363</v>
      </c>
      <c r="Y134" s="256">
        <v>76667</v>
      </c>
      <c r="Z134" s="12" t="s">
        <v>2152</v>
      </c>
    </row>
    <row r="135" spans="1:26" x14ac:dyDescent="0.25">
      <c r="A135" s="297">
        <v>4652</v>
      </c>
      <c r="B135" s="322">
        <v>4652</v>
      </c>
      <c r="C135" s="347">
        <v>675120</v>
      </c>
      <c r="D135" s="299" t="s">
        <v>200</v>
      </c>
      <c r="E135" s="262" t="s">
        <v>35</v>
      </c>
      <c r="F135" s="262" t="s">
        <v>35</v>
      </c>
      <c r="G135" s="262" t="s">
        <v>35</v>
      </c>
      <c r="H135" s="262" t="s">
        <v>35</v>
      </c>
      <c r="I135" s="262" t="s">
        <v>35</v>
      </c>
      <c r="J135" s="262" t="s">
        <v>35</v>
      </c>
      <c r="K135" s="300" t="s">
        <v>35</v>
      </c>
      <c r="L135" s="300" t="s">
        <v>35</v>
      </c>
      <c r="M135" s="300" t="s">
        <v>35</v>
      </c>
      <c r="N135" s="300" t="s">
        <v>35</v>
      </c>
      <c r="O135" s="300" t="s">
        <v>35</v>
      </c>
      <c r="P135" s="300" t="s">
        <v>35</v>
      </c>
      <c r="Q135" s="299" t="s">
        <v>1015</v>
      </c>
      <c r="R135" s="299" t="s">
        <v>201</v>
      </c>
      <c r="S135" s="12" t="s">
        <v>2241</v>
      </c>
      <c r="T135" s="12" t="s">
        <v>1363</v>
      </c>
      <c r="U135" s="256" t="s">
        <v>2242</v>
      </c>
      <c r="V135" s="12" t="s">
        <v>1469</v>
      </c>
      <c r="W135" s="12" t="s">
        <v>1446</v>
      </c>
      <c r="X135" s="12" t="s">
        <v>1363</v>
      </c>
      <c r="Y135" s="256" t="s">
        <v>1447</v>
      </c>
      <c r="Z135" s="12" t="s">
        <v>2243</v>
      </c>
    </row>
    <row r="136" spans="1:26" x14ac:dyDescent="0.25">
      <c r="A136" s="297">
        <v>4117</v>
      </c>
      <c r="B136" s="322">
        <v>4117</v>
      </c>
      <c r="C136" s="347">
        <v>675081</v>
      </c>
      <c r="D136" s="299" t="s">
        <v>2460</v>
      </c>
      <c r="E136" s="262" t="s">
        <v>35</v>
      </c>
      <c r="F136" s="262" t="s">
        <v>35</v>
      </c>
      <c r="G136" s="262" t="s">
        <v>35</v>
      </c>
      <c r="H136" s="262" t="s">
        <v>35</v>
      </c>
      <c r="I136" s="262" t="s">
        <v>35</v>
      </c>
      <c r="J136" s="262" t="s">
        <v>35</v>
      </c>
      <c r="K136" s="300" t="s">
        <v>35</v>
      </c>
      <c r="L136" s="300" t="s">
        <v>35</v>
      </c>
      <c r="M136" s="300" t="s">
        <v>35</v>
      </c>
      <c r="N136" s="300" t="s">
        <v>35</v>
      </c>
      <c r="O136" s="300" t="s">
        <v>35</v>
      </c>
      <c r="P136" s="300" t="s">
        <v>35</v>
      </c>
      <c r="Q136" s="299" t="s">
        <v>965</v>
      </c>
      <c r="R136" s="299" t="s">
        <v>2461</v>
      </c>
      <c r="S136" s="12" t="s">
        <v>941</v>
      </c>
      <c r="T136" s="12" t="s">
        <v>1363</v>
      </c>
      <c r="U136" s="256" t="s">
        <v>1692</v>
      </c>
      <c r="V136" s="12" t="s">
        <v>2461</v>
      </c>
      <c r="W136" s="12" t="s">
        <v>941</v>
      </c>
      <c r="X136" s="12" t="s">
        <v>1363</v>
      </c>
      <c r="Y136" s="256" t="s">
        <v>1692</v>
      </c>
      <c r="Z136" s="12" t="s">
        <v>1693</v>
      </c>
    </row>
    <row r="137" spans="1:26" x14ac:dyDescent="0.25">
      <c r="A137" s="297">
        <v>4259</v>
      </c>
      <c r="B137" s="322">
        <v>4259</v>
      </c>
      <c r="C137" s="347">
        <v>455999</v>
      </c>
      <c r="D137" s="299" t="s">
        <v>455</v>
      </c>
      <c r="E137" s="262" t="s">
        <v>35</v>
      </c>
      <c r="F137" s="262" t="s">
        <v>35</v>
      </c>
      <c r="G137" s="262" t="s">
        <v>35</v>
      </c>
      <c r="H137" s="262" t="s">
        <v>35</v>
      </c>
      <c r="I137" s="262" t="s">
        <v>35</v>
      </c>
      <c r="J137" s="262" t="s">
        <v>35</v>
      </c>
      <c r="K137" s="300" t="s">
        <v>35</v>
      </c>
      <c r="L137" s="300" t="s">
        <v>35</v>
      </c>
      <c r="M137" s="300" t="s">
        <v>35</v>
      </c>
      <c r="N137" s="300" t="s">
        <v>35</v>
      </c>
      <c r="O137" s="300" t="s">
        <v>35</v>
      </c>
      <c r="P137" s="300" t="s">
        <v>35</v>
      </c>
      <c r="Q137" s="299" t="s">
        <v>933</v>
      </c>
      <c r="R137" s="299" t="s">
        <v>456</v>
      </c>
      <c r="S137" s="12" t="s">
        <v>1989</v>
      </c>
      <c r="T137" s="12" t="s">
        <v>1363</v>
      </c>
      <c r="U137" s="256" t="s">
        <v>1990</v>
      </c>
      <c r="V137" s="12" t="s">
        <v>456</v>
      </c>
      <c r="W137" s="12" t="s">
        <v>1989</v>
      </c>
      <c r="X137" s="12" t="s">
        <v>1363</v>
      </c>
      <c r="Y137" s="256" t="s">
        <v>1990</v>
      </c>
      <c r="Z137" s="12" t="s">
        <v>1991</v>
      </c>
    </row>
    <row r="138" spans="1:26" x14ac:dyDescent="0.25">
      <c r="A138" s="297">
        <v>4542</v>
      </c>
      <c r="B138" s="322">
        <v>4542</v>
      </c>
      <c r="C138" s="347">
        <v>675475</v>
      </c>
      <c r="D138" s="299" t="s">
        <v>2462</v>
      </c>
      <c r="E138" s="262" t="s">
        <v>35</v>
      </c>
      <c r="F138" s="262" t="s">
        <v>35</v>
      </c>
      <c r="G138" s="262" t="s">
        <v>35</v>
      </c>
      <c r="H138" s="262" t="s">
        <v>35</v>
      </c>
      <c r="I138" s="262" t="s">
        <v>35</v>
      </c>
      <c r="J138" s="262" t="s">
        <v>35</v>
      </c>
      <c r="K138" s="300" t="s">
        <v>35</v>
      </c>
      <c r="L138" s="300" t="s">
        <v>35</v>
      </c>
      <c r="M138" s="300" t="s">
        <v>35</v>
      </c>
      <c r="N138" s="300" t="s">
        <v>35</v>
      </c>
      <c r="O138" s="300" t="s">
        <v>35</v>
      </c>
      <c r="P138" s="300" t="s">
        <v>35</v>
      </c>
      <c r="Q138" s="299" t="s">
        <v>2350</v>
      </c>
      <c r="R138" s="299" t="s">
        <v>2463</v>
      </c>
      <c r="S138" s="12" t="s">
        <v>2464</v>
      </c>
      <c r="T138" s="12" t="s">
        <v>1363</v>
      </c>
      <c r="U138" s="256" t="s">
        <v>2465</v>
      </c>
      <c r="V138" s="12" t="s">
        <v>2463</v>
      </c>
      <c r="W138" s="12" t="s">
        <v>2464</v>
      </c>
      <c r="X138" s="12" t="s">
        <v>1363</v>
      </c>
      <c r="Y138" s="256" t="s">
        <v>2465</v>
      </c>
      <c r="Z138" s="12" t="s">
        <v>2466</v>
      </c>
    </row>
    <row r="139" spans="1:26" x14ac:dyDescent="0.25">
      <c r="A139" s="297">
        <v>5345</v>
      </c>
      <c r="B139" s="322">
        <v>5345</v>
      </c>
      <c r="C139" s="347">
        <v>675561</v>
      </c>
      <c r="D139" s="299" t="s">
        <v>775</v>
      </c>
      <c r="E139" s="262" t="s">
        <v>35</v>
      </c>
      <c r="F139" s="262" t="s">
        <v>35</v>
      </c>
      <c r="G139" s="262" t="s">
        <v>35</v>
      </c>
      <c r="H139" s="262" t="s">
        <v>35</v>
      </c>
      <c r="I139" s="262" t="s">
        <v>35</v>
      </c>
      <c r="J139" s="262" t="s">
        <v>35</v>
      </c>
      <c r="K139" s="300" t="s">
        <v>35</v>
      </c>
      <c r="L139" s="300" t="s">
        <v>35</v>
      </c>
      <c r="M139" s="300" t="s">
        <v>35</v>
      </c>
      <c r="N139" s="300" t="s">
        <v>35</v>
      </c>
      <c r="O139" s="300" t="s">
        <v>35</v>
      </c>
      <c r="P139" s="300" t="s">
        <v>35</v>
      </c>
      <c r="Q139" s="299" t="s">
        <v>966</v>
      </c>
      <c r="R139" s="299" t="s">
        <v>776</v>
      </c>
      <c r="S139" s="12" t="s">
        <v>1752</v>
      </c>
      <c r="T139" s="12" t="s">
        <v>1363</v>
      </c>
      <c r="U139" s="256" t="s">
        <v>1753</v>
      </c>
      <c r="V139" s="12" t="s">
        <v>1393</v>
      </c>
      <c r="W139" s="12" t="s">
        <v>1394</v>
      </c>
      <c r="X139" s="12" t="s">
        <v>1363</v>
      </c>
      <c r="Y139" s="256" t="s">
        <v>1418</v>
      </c>
      <c r="Z139" s="12" t="s">
        <v>1754</v>
      </c>
    </row>
    <row r="140" spans="1:26" x14ac:dyDescent="0.25">
      <c r="A140" s="297">
        <v>5296</v>
      </c>
      <c r="B140" s="322">
        <v>5296</v>
      </c>
      <c r="C140" s="347">
        <v>455929</v>
      </c>
      <c r="D140" s="299" t="s">
        <v>272</v>
      </c>
      <c r="E140" s="262" t="s">
        <v>35</v>
      </c>
      <c r="F140" s="262" t="s">
        <v>35</v>
      </c>
      <c r="G140" s="262" t="s">
        <v>35</v>
      </c>
      <c r="H140" s="262" t="s">
        <v>35</v>
      </c>
      <c r="I140" s="262" t="s">
        <v>35</v>
      </c>
      <c r="J140" s="262" t="s">
        <v>35</v>
      </c>
      <c r="K140" s="300" t="s">
        <v>35</v>
      </c>
      <c r="L140" s="300" t="s">
        <v>35</v>
      </c>
      <c r="M140" s="300" t="s">
        <v>35</v>
      </c>
      <c r="N140" s="300" t="s">
        <v>35</v>
      </c>
      <c r="O140" s="300" t="s">
        <v>35</v>
      </c>
      <c r="P140" s="300" t="s">
        <v>35</v>
      </c>
      <c r="Q140" s="299" t="s">
        <v>938</v>
      </c>
      <c r="R140" s="299" t="s">
        <v>273</v>
      </c>
      <c r="S140" s="12" t="s">
        <v>1716</v>
      </c>
      <c r="T140" s="12" t="s">
        <v>1363</v>
      </c>
      <c r="U140" s="256">
        <v>76048</v>
      </c>
      <c r="V140" s="12" t="s">
        <v>273</v>
      </c>
      <c r="W140" s="12" t="s">
        <v>1716</v>
      </c>
      <c r="X140" s="12" t="s">
        <v>1363</v>
      </c>
      <c r="Y140" s="256">
        <v>76048</v>
      </c>
      <c r="Z140" s="12" t="s">
        <v>1717</v>
      </c>
    </row>
    <row r="141" spans="1:26" x14ac:dyDescent="0.25">
      <c r="A141" s="297">
        <v>5257</v>
      </c>
      <c r="B141" s="322">
        <v>5257</v>
      </c>
      <c r="C141" s="347">
        <v>455727</v>
      </c>
      <c r="D141" s="299" t="s">
        <v>2467</v>
      </c>
      <c r="E141" s="262" t="s">
        <v>35</v>
      </c>
      <c r="F141" s="262" t="s">
        <v>35</v>
      </c>
      <c r="G141" s="262" t="s">
        <v>35</v>
      </c>
      <c r="H141" s="262" t="s">
        <v>35</v>
      </c>
      <c r="I141" s="262" t="s">
        <v>35</v>
      </c>
      <c r="J141" s="262" t="s">
        <v>35</v>
      </c>
      <c r="K141" s="300" t="s">
        <v>35</v>
      </c>
      <c r="L141" s="300" t="s">
        <v>35</v>
      </c>
      <c r="M141" s="300" t="s">
        <v>35</v>
      </c>
      <c r="N141" s="300" t="s">
        <v>35</v>
      </c>
      <c r="O141" s="300" t="s">
        <v>35</v>
      </c>
      <c r="P141" s="300" t="s">
        <v>35</v>
      </c>
      <c r="Q141" s="299" t="s">
        <v>1010</v>
      </c>
      <c r="R141" s="299" t="s">
        <v>2468</v>
      </c>
      <c r="S141" s="12" t="s">
        <v>1744</v>
      </c>
      <c r="T141" s="12" t="s">
        <v>1363</v>
      </c>
      <c r="U141" s="256" t="s">
        <v>1745</v>
      </c>
      <c r="V141" s="12" t="s">
        <v>2346</v>
      </c>
      <c r="W141" s="12" t="s">
        <v>1416</v>
      </c>
      <c r="X141" s="12" t="s">
        <v>1363</v>
      </c>
      <c r="Y141" s="256" t="s">
        <v>2347</v>
      </c>
      <c r="Z141" s="12" t="s">
        <v>2348</v>
      </c>
    </row>
    <row r="142" spans="1:26" x14ac:dyDescent="0.25">
      <c r="A142" s="297">
        <v>4456</v>
      </c>
      <c r="B142" s="322">
        <v>4456</v>
      </c>
      <c r="C142" s="347">
        <v>675818</v>
      </c>
      <c r="D142" s="299" t="s">
        <v>500</v>
      </c>
      <c r="E142" s="262" t="s">
        <v>35</v>
      </c>
      <c r="F142" s="262" t="s">
        <v>35</v>
      </c>
      <c r="G142" s="262" t="s">
        <v>35</v>
      </c>
      <c r="H142" s="262" t="s">
        <v>35</v>
      </c>
      <c r="I142" s="262" t="s">
        <v>35</v>
      </c>
      <c r="J142" s="262" t="s">
        <v>35</v>
      </c>
      <c r="K142" s="300" t="s">
        <v>35</v>
      </c>
      <c r="L142" s="300" t="s">
        <v>35</v>
      </c>
      <c r="M142" s="300" t="s">
        <v>35</v>
      </c>
      <c r="N142" s="300" t="s">
        <v>35</v>
      </c>
      <c r="O142" s="300" t="s">
        <v>35</v>
      </c>
      <c r="P142" s="300" t="s">
        <v>35</v>
      </c>
      <c r="Q142" s="299" t="s">
        <v>2359</v>
      </c>
      <c r="R142" s="299" t="s">
        <v>501</v>
      </c>
      <c r="S142" s="12" t="s">
        <v>1443</v>
      </c>
      <c r="T142" s="12" t="s">
        <v>1363</v>
      </c>
      <c r="U142" s="256" t="s">
        <v>1848</v>
      </c>
      <c r="V142" s="12" t="s">
        <v>2360</v>
      </c>
      <c r="W142" s="12" t="s">
        <v>1949</v>
      </c>
      <c r="X142" s="12" t="s">
        <v>1363</v>
      </c>
      <c r="Y142" s="256" t="s">
        <v>1952</v>
      </c>
      <c r="Z142" s="12" t="s">
        <v>1953</v>
      </c>
    </row>
    <row r="143" spans="1:26" x14ac:dyDescent="0.25">
      <c r="A143" s="297">
        <v>5373</v>
      </c>
      <c r="B143" s="322">
        <v>5373</v>
      </c>
      <c r="C143" s="347">
        <v>675756</v>
      </c>
      <c r="D143" s="299" t="s">
        <v>789</v>
      </c>
      <c r="E143" s="262" t="s">
        <v>35</v>
      </c>
      <c r="F143" s="262" t="s">
        <v>35</v>
      </c>
      <c r="G143" s="262" t="s">
        <v>35</v>
      </c>
      <c r="H143" s="262" t="s">
        <v>35</v>
      </c>
      <c r="I143" s="262" t="s">
        <v>35</v>
      </c>
      <c r="J143" s="262" t="s">
        <v>35</v>
      </c>
      <c r="K143" s="300" t="s">
        <v>35</v>
      </c>
      <c r="L143" s="300" t="s">
        <v>35</v>
      </c>
      <c r="M143" s="300" t="s">
        <v>35</v>
      </c>
      <c r="N143" s="300" t="s">
        <v>35</v>
      </c>
      <c r="O143" s="300" t="s">
        <v>35</v>
      </c>
      <c r="P143" s="300" t="s">
        <v>35</v>
      </c>
      <c r="Q143" s="299" t="s">
        <v>945</v>
      </c>
      <c r="R143" s="299" t="s">
        <v>790</v>
      </c>
      <c r="S143" s="12" t="s">
        <v>1744</v>
      </c>
      <c r="T143" s="12" t="s">
        <v>1363</v>
      </c>
      <c r="U143" s="256" t="s">
        <v>1745</v>
      </c>
      <c r="V143" s="12" t="s">
        <v>1393</v>
      </c>
      <c r="W143" s="12" t="s">
        <v>2469</v>
      </c>
      <c r="X143" s="12" t="s">
        <v>1363</v>
      </c>
      <c r="Y143" s="256" t="s">
        <v>1418</v>
      </c>
      <c r="Z143" s="12" t="s">
        <v>2179</v>
      </c>
    </row>
    <row r="144" spans="1:26" x14ac:dyDescent="0.25">
      <c r="A144" s="297">
        <v>103739</v>
      </c>
      <c r="B144" s="322">
        <v>103739</v>
      </c>
      <c r="C144" s="347">
        <v>676218</v>
      </c>
      <c r="D144" s="299" t="s">
        <v>348</v>
      </c>
      <c r="E144" s="262" t="s">
        <v>35</v>
      </c>
      <c r="F144" s="262" t="s">
        <v>35</v>
      </c>
      <c r="G144" s="262" t="s">
        <v>35</v>
      </c>
      <c r="H144" s="262" t="s">
        <v>35</v>
      </c>
      <c r="I144" s="262" t="s">
        <v>35</v>
      </c>
      <c r="J144" s="262" t="s">
        <v>35</v>
      </c>
      <c r="K144" s="300" t="s">
        <v>35</v>
      </c>
      <c r="L144" s="300" t="s">
        <v>35</v>
      </c>
      <c r="M144" s="300" t="s">
        <v>35</v>
      </c>
      <c r="N144" s="300" t="s">
        <v>35</v>
      </c>
      <c r="O144" s="300" t="s">
        <v>35</v>
      </c>
      <c r="P144" s="300" t="s">
        <v>35</v>
      </c>
      <c r="Q144" s="299" t="s">
        <v>2470</v>
      </c>
      <c r="R144" s="299" t="s">
        <v>2471</v>
      </c>
      <c r="S144" s="12" t="s">
        <v>1535</v>
      </c>
      <c r="T144" s="12" t="s">
        <v>1363</v>
      </c>
      <c r="U144" s="256" t="s">
        <v>1781</v>
      </c>
      <c r="V144" s="12" t="s">
        <v>2471</v>
      </c>
      <c r="W144" s="12" t="s">
        <v>1535</v>
      </c>
      <c r="X144" s="12" t="s">
        <v>1363</v>
      </c>
      <c r="Y144" s="256" t="s">
        <v>1781</v>
      </c>
      <c r="Z144" s="12" t="s">
        <v>1782</v>
      </c>
    </row>
    <row r="145" spans="1:26" x14ac:dyDescent="0.25">
      <c r="A145" s="297">
        <v>4907</v>
      </c>
      <c r="B145" s="322">
        <v>4907</v>
      </c>
      <c r="C145" s="347">
        <v>675065</v>
      </c>
      <c r="D145" s="299" t="s">
        <v>232</v>
      </c>
      <c r="E145" s="262" t="s">
        <v>35</v>
      </c>
      <c r="F145" s="262" t="s">
        <v>35</v>
      </c>
      <c r="G145" s="262" t="s">
        <v>35</v>
      </c>
      <c r="H145" s="262" t="s">
        <v>35</v>
      </c>
      <c r="I145" s="262" t="s">
        <v>35</v>
      </c>
      <c r="J145" s="262" t="s">
        <v>35</v>
      </c>
      <c r="K145" s="300" t="s">
        <v>35</v>
      </c>
      <c r="L145" s="300" t="s">
        <v>35</v>
      </c>
      <c r="M145" s="300" t="s">
        <v>35</v>
      </c>
      <c r="N145" s="300" t="s">
        <v>35</v>
      </c>
      <c r="O145" s="300" t="s">
        <v>35</v>
      </c>
      <c r="P145" s="300" t="s">
        <v>35</v>
      </c>
      <c r="Q145" s="299" t="s">
        <v>978</v>
      </c>
      <c r="R145" s="299" t="s">
        <v>233</v>
      </c>
      <c r="S145" s="12" t="s">
        <v>1524</v>
      </c>
      <c r="T145" s="12" t="s">
        <v>1363</v>
      </c>
      <c r="U145" s="256" t="s">
        <v>1525</v>
      </c>
      <c r="V145" s="12" t="s">
        <v>233</v>
      </c>
      <c r="W145" s="12" t="s">
        <v>1524</v>
      </c>
      <c r="X145" s="12" t="s">
        <v>1363</v>
      </c>
      <c r="Y145" s="256" t="s">
        <v>1525</v>
      </c>
      <c r="Z145" s="12" t="s">
        <v>1526</v>
      </c>
    </row>
    <row r="146" spans="1:26" x14ac:dyDescent="0.25">
      <c r="A146" s="297">
        <v>5133</v>
      </c>
      <c r="B146" s="322">
        <v>5133</v>
      </c>
      <c r="C146" s="347">
        <v>675646</v>
      </c>
      <c r="D146" s="299" t="s">
        <v>679</v>
      </c>
      <c r="E146" s="262" t="s">
        <v>35</v>
      </c>
      <c r="F146" s="262" t="s">
        <v>35</v>
      </c>
      <c r="G146" s="262" t="s">
        <v>35</v>
      </c>
      <c r="H146" s="262" t="s">
        <v>35</v>
      </c>
      <c r="I146" s="262" t="s">
        <v>35</v>
      </c>
      <c r="J146" s="262" t="s">
        <v>35</v>
      </c>
      <c r="K146" s="300" t="s">
        <v>35</v>
      </c>
      <c r="L146" s="300" t="s">
        <v>35</v>
      </c>
      <c r="M146" s="300" t="s">
        <v>35</v>
      </c>
      <c r="N146" s="300" t="s">
        <v>35</v>
      </c>
      <c r="O146" s="300" t="s">
        <v>35</v>
      </c>
      <c r="P146" s="300" t="s">
        <v>35</v>
      </c>
      <c r="Q146" s="299" t="s">
        <v>1016</v>
      </c>
      <c r="R146" s="299" t="s">
        <v>2472</v>
      </c>
      <c r="S146" s="12" t="s">
        <v>2072</v>
      </c>
      <c r="T146" s="12" t="s">
        <v>1363</v>
      </c>
      <c r="U146" s="256" t="s">
        <v>2073</v>
      </c>
      <c r="V146" s="12" t="s">
        <v>2472</v>
      </c>
      <c r="W146" s="12" t="s">
        <v>2072</v>
      </c>
      <c r="X146" s="12" t="s">
        <v>1363</v>
      </c>
      <c r="Y146" s="256" t="s">
        <v>2073</v>
      </c>
      <c r="Z146" s="12" t="s">
        <v>2075</v>
      </c>
    </row>
    <row r="147" spans="1:26" x14ac:dyDescent="0.25">
      <c r="A147" s="297">
        <v>5199</v>
      </c>
      <c r="B147" s="322">
        <v>5199</v>
      </c>
      <c r="C147" s="347">
        <v>675900</v>
      </c>
      <c r="D147" s="299" t="s">
        <v>711</v>
      </c>
      <c r="E147" s="262" t="s">
        <v>35</v>
      </c>
      <c r="F147" s="262" t="s">
        <v>35</v>
      </c>
      <c r="G147" s="262" t="s">
        <v>35</v>
      </c>
      <c r="H147" s="262" t="s">
        <v>35</v>
      </c>
      <c r="I147" s="262" t="s">
        <v>35</v>
      </c>
      <c r="J147" s="262" t="s">
        <v>35</v>
      </c>
      <c r="K147" s="300" t="s">
        <v>35</v>
      </c>
      <c r="L147" s="300" t="s">
        <v>35</v>
      </c>
      <c r="M147" s="300" t="s">
        <v>35</v>
      </c>
      <c r="N147" s="300" t="s">
        <v>35</v>
      </c>
      <c r="O147" s="300" t="s">
        <v>35</v>
      </c>
      <c r="P147" s="300" t="s">
        <v>35</v>
      </c>
      <c r="Q147" s="299" t="s">
        <v>2473</v>
      </c>
      <c r="R147" s="299" t="s">
        <v>2474</v>
      </c>
      <c r="S147" s="12" t="s">
        <v>2475</v>
      </c>
      <c r="T147" s="12" t="s">
        <v>1363</v>
      </c>
      <c r="U147" s="256" t="s">
        <v>1457</v>
      </c>
      <c r="V147" s="12" t="s">
        <v>2346</v>
      </c>
      <c r="W147" s="12" t="s">
        <v>1416</v>
      </c>
      <c r="X147" s="12" t="s">
        <v>1363</v>
      </c>
      <c r="Y147" s="256" t="s">
        <v>2347</v>
      </c>
      <c r="Z147" s="12" t="s">
        <v>2348</v>
      </c>
    </row>
    <row r="148" spans="1:26" x14ac:dyDescent="0.25">
      <c r="A148" s="297">
        <v>4115</v>
      </c>
      <c r="B148" s="322">
        <v>4115</v>
      </c>
      <c r="C148" s="347">
        <v>675361</v>
      </c>
      <c r="D148" s="299" t="s">
        <v>429</v>
      </c>
      <c r="E148" s="262" t="s">
        <v>35</v>
      </c>
      <c r="F148" s="262" t="s">
        <v>35</v>
      </c>
      <c r="G148" s="262" t="s">
        <v>35</v>
      </c>
      <c r="H148" s="262" t="s">
        <v>35</v>
      </c>
      <c r="I148" s="262" t="s">
        <v>35</v>
      </c>
      <c r="J148" s="262" t="s">
        <v>35</v>
      </c>
      <c r="K148" s="300" t="s">
        <v>35</v>
      </c>
      <c r="L148" s="300" t="s">
        <v>35</v>
      </c>
      <c r="M148" s="300" t="s">
        <v>35</v>
      </c>
      <c r="N148" s="300" t="s">
        <v>35</v>
      </c>
      <c r="O148" s="300" t="s">
        <v>35</v>
      </c>
      <c r="P148" s="300" t="s">
        <v>35</v>
      </c>
      <c r="Q148" s="299" t="s">
        <v>933</v>
      </c>
      <c r="R148" s="299" t="s">
        <v>430</v>
      </c>
      <c r="S148" s="12" t="s">
        <v>1459</v>
      </c>
      <c r="T148" s="12" t="s">
        <v>1363</v>
      </c>
      <c r="U148" s="256" t="s">
        <v>1460</v>
      </c>
      <c r="V148" s="12" t="s">
        <v>430</v>
      </c>
      <c r="W148" s="12" t="s">
        <v>1459</v>
      </c>
      <c r="X148" s="12" t="s">
        <v>1363</v>
      </c>
      <c r="Y148" s="256" t="s">
        <v>1460</v>
      </c>
      <c r="Z148" s="12" t="s">
        <v>2211</v>
      </c>
    </row>
    <row r="149" spans="1:26" x14ac:dyDescent="0.25">
      <c r="A149" s="297">
        <v>4593</v>
      </c>
      <c r="B149" s="322">
        <v>4593</v>
      </c>
      <c r="C149" s="347">
        <v>675695</v>
      </c>
      <c r="D149" s="299" t="s">
        <v>537</v>
      </c>
      <c r="E149" s="262" t="s">
        <v>35</v>
      </c>
      <c r="F149" s="262" t="s">
        <v>35</v>
      </c>
      <c r="G149" s="262" t="s">
        <v>35</v>
      </c>
      <c r="H149" s="262" t="s">
        <v>35</v>
      </c>
      <c r="I149" s="262" t="s">
        <v>35</v>
      </c>
      <c r="J149" s="262" t="s">
        <v>35</v>
      </c>
      <c r="K149" s="300" t="s">
        <v>35</v>
      </c>
      <c r="L149" s="300" t="s">
        <v>35</v>
      </c>
      <c r="M149" s="300" t="s">
        <v>35</v>
      </c>
      <c r="N149" s="300" t="s">
        <v>35</v>
      </c>
      <c r="O149" s="300" t="s">
        <v>35</v>
      </c>
      <c r="P149" s="300" t="s">
        <v>35</v>
      </c>
      <c r="Q149" s="299" t="s">
        <v>2476</v>
      </c>
      <c r="R149" s="299" t="s">
        <v>538</v>
      </c>
      <c r="S149" s="12" t="s">
        <v>1535</v>
      </c>
      <c r="T149" s="12" t="s">
        <v>1363</v>
      </c>
      <c r="U149" s="256" t="s">
        <v>1536</v>
      </c>
      <c r="V149" s="12" t="s">
        <v>538</v>
      </c>
      <c r="W149" s="12" t="s">
        <v>1535</v>
      </c>
      <c r="X149" s="12" t="s">
        <v>1363</v>
      </c>
      <c r="Y149" s="256" t="s">
        <v>1536</v>
      </c>
      <c r="Z149" s="12" t="s">
        <v>2477</v>
      </c>
    </row>
    <row r="150" spans="1:26" x14ac:dyDescent="0.25">
      <c r="A150" s="297">
        <v>4733</v>
      </c>
      <c r="B150" s="322">
        <v>4733</v>
      </c>
      <c r="C150" s="347">
        <v>675766</v>
      </c>
      <c r="D150" s="299" t="s">
        <v>575</v>
      </c>
      <c r="E150" s="262" t="s">
        <v>35</v>
      </c>
      <c r="F150" s="262" t="s">
        <v>35</v>
      </c>
      <c r="G150" s="262" t="s">
        <v>35</v>
      </c>
      <c r="H150" s="262" t="s">
        <v>35</v>
      </c>
      <c r="I150" s="262" t="s">
        <v>35</v>
      </c>
      <c r="J150" s="262" t="s">
        <v>35</v>
      </c>
      <c r="K150" s="300" t="s">
        <v>35</v>
      </c>
      <c r="L150" s="300" t="s">
        <v>35</v>
      </c>
      <c r="M150" s="300" t="s">
        <v>35</v>
      </c>
      <c r="N150" s="300" t="s">
        <v>35</v>
      </c>
      <c r="O150" s="300" t="s">
        <v>35</v>
      </c>
      <c r="P150" s="300" t="s">
        <v>35</v>
      </c>
      <c r="Q150" s="299" t="s">
        <v>2301</v>
      </c>
      <c r="R150" s="299" t="s">
        <v>576</v>
      </c>
      <c r="S150" s="12" t="s">
        <v>2124</v>
      </c>
      <c r="T150" s="12" t="s">
        <v>1363</v>
      </c>
      <c r="U150" s="256" t="s">
        <v>2125</v>
      </c>
      <c r="V150" s="12" t="s">
        <v>576</v>
      </c>
      <c r="W150" s="12" t="s">
        <v>2124</v>
      </c>
      <c r="X150" s="12" t="s">
        <v>1363</v>
      </c>
      <c r="Y150" s="256" t="s">
        <v>2125</v>
      </c>
      <c r="Z150" s="12" t="s">
        <v>2126</v>
      </c>
    </row>
    <row r="151" spans="1:26" x14ac:dyDescent="0.25">
      <c r="A151" s="297">
        <v>4863</v>
      </c>
      <c r="B151" s="322">
        <v>4863</v>
      </c>
      <c r="C151" s="347">
        <v>455970</v>
      </c>
      <c r="D151" s="299" t="s">
        <v>2478</v>
      </c>
      <c r="E151" s="262" t="s">
        <v>35</v>
      </c>
      <c r="F151" s="262" t="s">
        <v>35</v>
      </c>
      <c r="G151" s="262" t="s">
        <v>35</v>
      </c>
      <c r="H151" s="262" t="s">
        <v>35</v>
      </c>
      <c r="I151" s="262" t="s">
        <v>35</v>
      </c>
      <c r="J151" s="262" t="s">
        <v>35</v>
      </c>
      <c r="K151" s="300" t="s">
        <v>35</v>
      </c>
      <c r="L151" s="300" t="s">
        <v>35</v>
      </c>
      <c r="M151" s="300" t="s">
        <v>35</v>
      </c>
      <c r="N151" s="300" t="s">
        <v>35</v>
      </c>
      <c r="O151" s="300" t="s">
        <v>35</v>
      </c>
      <c r="P151" s="300" t="s">
        <v>35</v>
      </c>
      <c r="Q151" s="299" t="s">
        <v>945</v>
      </c>
      <c r="R151" s="299" t="s">
        <v>610</v>
      </c>
      <c r="S151" s="12" t="s">
        <v>2007</v>
      </c>
      <c r="T151" s="12" t="s">
        <v>1363</v>
      </c>
      <c r="U151" s="256" t="s">
        <v>2008</v>
      </c>
      <c r="V151" s="12" t="s">
        <v>610</v>
      </c>
      <c r="W151" s="12" t="s">
        <v>2007</v>
      </c>
      <c r="X151" s="12" t="s">
        <v>1363</v>
      </c>
      <c r="Y151" s="256" t="s">
        <v>2008</v>
      </c>
      <c r="Z151" s="12" t="s">
        <v>2037</v>
      </c>
    </row>
    <row r="152" spans="1:26" x14ac:dyDescent="0.25">
      <c r="A152" s="297">
        <v>4658</v>
      </c>
      <c r="B152" s="322">
        <v>4658</v>
      </c>
      <c r="C152" s="347">
        <v>675539</v>
      </c>
      <c r="D152" s="299" t="s">
        <v>564</v>
      </c>
      <c r="E152" s="262" t="s">
        <v>35</v>
      </c>
      <c r="F152" s="262" t="s">
        <v>35</v>
      </c>
      <c r="G152" s="262" t="s">
        <v>35</v>
      </c>
      <c r="H152" s="262" t="s">
        <v>35</v>
      </c>
      <c r="I152" s="262" t="s">
        <v>35</v>
      </c>
      <c r="J152" s="262" t="s">
        <v>35</v>
      </c>
      <c r="K152" s="300" t="s">
        <v>35</v>
      </c>
      <c r="L152" s="300" t="s">
        <v>35</v>
      </c>
      <c r="M152" s="300" t="s">
        <v>35</v>
      </c>
      <c r="N152" s="300" t="s">
        <v>35</v>
      </c>
      <c r="O152" s="300" t="s">
        <v>35</v>
      </c>
      <c r="P152" s="300" t="s">
        <v>35</v>
      </c>
      <c r="Q152" s="299" t="s">
        <v>2479</v>
      </c>
      <c r="R152" s="299" t="s">
        <v>2480</v>
      </c>
      <c r="S152" s="12" t="s">
        <v>2115</v>
      </c>
      <c r="T152" s="12" t="s">
        <v>1363</v>
      </c>
      <c r="U152" s="256" t="s">
        <v>2116</v>
      </c>
      <c r="V152" s="12" t="s">
        <v>1445</v>
      </c>
      <c r="W152" s="12" t="s">
        <v>1446</v>
      </c>
      <c r="X152" s="12" t="s">
        <v>1363</v>
      </c>
      <c r="Y152" s="256" t="s">
        <v>1447</v>
      </c>
      <c r="Z152" s="12" t="s">
        <v>2117</v>
      </c>
    </row>
    <row r="153" spans="1:26" x14ac:dyDescent="0.25">
      <c r="A153" s="297">
        <v>105087</v>
      </c>
      <c r="B153" s="322">
        <v>105087</v>
      </c>
      <c r="C153" s="347">
        <v>676315</v>
      </c>
      <c r="D153" s="299" t="s">
        <v>2144</v>
      </c>
      <c r="E153" s="262" t="s">
        <v>35</v>
      </c>
      <c r="F153" s="262" t="s">
        <v>35</v>
      </c>
      <c r="G153" s="262" t="s">
        <v>35</v>
      </c>
      <c r="H153" s="262" t="s">
        <v>35</v>
      </c>
      <c r="I153" s="262" t="s">
        <v>35</v>
      </c>
      <c r="J153" s="262" t="s">
        <v>35</v>
      </c>
      <c r="K153" s="300" t="s">
        <v>35</v>
      </c>
      <c r="L153" s="300" t="s">
        <v>35</v>
      </c>
      <c r="M153" s="300" t="s">
        <v>35</v>
      </c>
      <c r="N153" s="300" t="s">
        <v>35</v>
      </c>
      <c r="O153" s="300" t="s">
        <v>35</v>
      </c>
      <c r="P153" s="300" t="s">
        <v>35</v>
      </c>
      <c r="Q153" s="299" t="s">
        <v>945</v>
      </c>
      <c r="R153" s="299" t="s">
        <v>384</v>
      </c>
      <c r="S153" s="12" t="s">
        <v>941</v>
      </c>
      <c r="T153" s="12" t="s">
        <v>1363</v>
      </c>
      <c r="U153" s="256" t="s">
        <v>2481</v>
      </c>
      <c r="V153" s="12" t="s">
        <v>384</v>
      </c>
      <c r="W153" s="12" t="s">
        <v>941</v>
      </c>
      <c r="X153" s="12" t="s">
        <v>1363</v>
      </c>
      <c r="Y153" s="256" t="s">
        <v>2481</v>
      </c>
      <c r="Z153" s="12" t="s">
        <v>2482</v>
      </c>
    </row>
    <row r="154" spans="1:26" x14ac:dyDescent="0.25">
      <c r="A154" s="297">
        <v>104642</v>
      </c>
      <c r="B154" s="322">
        <v>104642</v>
      </c>
      <c r="C154" s="347">
        <v>676272</v>
      </c>
      <c r="D154" s="299" t="s">
        <v>371</v>
      </c>
      <c r="E154" s="262" t="s">
        <v>35</v>
      </c>
      <c r="F154" s="262" t="s">
        <v>35</v>
      </c>
      <c r="G154" s="262" t="s">
        <v>35</v>
      </c>
      <c r="H154" s="262" t="s">
        <v>35</v>
      </c>
      <c r="I154" s="262" t="s">
        <v>35</v>
      </c>
      <c r="J154" s="262" t="s">
        <v>35</v>
      </c>
      <c r="K154" s="300" t="s">
        <v>35</v>
      </c>
      <c r="L154" s="300" t="s">
        <v>35</v>
      </c>
      <c r="M154" s="300" t="s">
        <v>35</v>
      </c>
      <c r="N154" s="300" t="s">
        <v>35</v>
      </c>
      <c r="O154" s="300" t="s">
        <v>35</v>
      </c>
      <c r="P154" s="300" t="s">
        <v>35</v>
      </c>
      <c r="Q154" s="299" t="s">
        <v>2301</v>
      </c>
      <c r="R154" s="299" t="s">
        <v>372</v>
      </c>
      <c r="S154" s="12" t="s">
        <v>1835</v>
      </c>
      <c r="T154" s="12" t="s">
        <v>1363</v>
      </c>
      <c r="U154" s="256" t="s">
        <v>1836</v>
      </c>
      <c r="V154" s="12" t="s">
        <v>1914</v>
      </c>
      <c r="W154" s="12" t="s">
        <v>1913</v>
      </c>
      <c r="X154" s="12" t="s">
        <v>1363</v>
      </c>
      <c r="Y154" s="256" t="s">
        <v>1887</v>
      </c>
      <c r="Z154" s="12" t="s">
        <v>1837</v>
      </c>
    </row>
    <row r="155" spans="1:26" x14ac:dyDescent="0.25">
      <c r="A155" s="297">
        <v>5242</v>
      </c>
      <c r="B155" s="322">
        <v>5242</v>
      </c>
      <c r="C155" s="347">
        <v>675943</v>
      </c>
      <c r="D155" s="299" t="s">
        <v>736</v>
      </c>
      <c r="E155" s="262" t="s">
        <v>35</v>
      </c>
      <c r="F155" s="262" t="s">
        <v>35</v>
      </c>
      <c r="G155" s="262" t="s">
        <v>35</v>
      </c>
      <c r="H155" s="262" t="s">
        <v>35</v>
      </c>
      <c r="I155" s="262" t="s">
        <v>35</v>
      </c>
      <c r="J155" s="262" t="s">
        <v>35</v>
      </c>
      <c r="K155" s="300" t="s">
        <v>35</v>
      </c>
      <c r="L155" s="300" t="s">
        <v>35</v>
      </c>
      <c r="M155" s="300" t="s">
        <v>35</v>
      </c>
      <c r="N155" s="300" t="s">
        <v>35</v>
      </c>
      <c r="O155" s="300" t="s">
        <v>35</v>
      </c>
      <c r="P155" s="300" t="s">
        <v>35</v>
      </c>
      <c r="Q155" s="299" t="s">
        <v>938</v>
      </c>
      <c r="R155" s="299" t="s">
        <v>737</v>
      </c>
      <c r="S155" s="12" t="s">
        <v>1916</v>
      </c>
      <c r="T155" s="12" t="s">
        <v>1363</v>
      </c>
      <c r="U155" s="256">
        <v>78613</v>
      </c>
      <c r="V155" s="12" t="s">
        <v>2483</v>
      </c>
      <c r="W155" s="12" t="s">
        <v>2408</v>
      </c>
      <c r="X155" s="12" t="s">
        <v>1363</v>
      </c>
      <c r="Y155" s="256">
        <v>11234</v>
      </c>
      <c r="Z155" s="12" t="s">
        <v>2409</v>
      </c>
    </row>
    <row r="156" spans="1:26" x14ac:dyDescent="0.25">
      <c r="A156" s="297">
        <v>5095</v>
      </c>
      <c r="B156" s="322">
        <v>5095</v>
      </c>
      <c r="C156" s="347">
        <v>675443</v>
      </c>
      <c r="D156" s="299" t="s">
        <v>254</v>
      </c>
      <c r="E156" s="262" t="s">
        <v>35</v>
      </c>
      <c r="F156" s="262" t="s">
        <v>35</v>
      </c>
      <c r="G156" s="262" t="s">
        <v>35</v>
      </c>
      <c r="H156" s="262" t="s">
        <v>35</v>
      </c>
      <c r="I156" s="262" t="s">
        <v>35</v>
      </c>
      <c r="J156" s="262" t="s">
        <v>35</v>
      </c>
      <c r="K156" s="300" t="s">
        <v>35</v>
      </c>
      <c r="L156" s="300" t="s">
        <v>35</v>
      </c>
      <c r="M156" s="300" t="s">
        <v>35</v>
      </c>
      <c r="N156" s="300" t="s">
        <v>35</v>
      </c>
      <c r="O156" s="300" t="s">
        <v>35</v>
      </c>
      <c r="P156" s="300" t="s">
        <v>35</v>
      </c>
      <c r="Q156" s="299" t="s">
        <v>999</v>
      </c>
      <c r="R156" s="299" t="s">
        <v>2484</v>
      </c>
      <c r="S156" s="12" t="s">
        <v>1994</v>
      </c>
      <c r="T156" s="12" t="s">
        <v>1363</v>
      </c>
      <c r="U156" s="256" t="s">
        <v>1995</v>
      </c>
      <c r="V156" s="12" t="s">
        <v>2484</v>
      </c>
      <c r="W156" s="12" t="s">
        <v>1994</v>
      </c>
      <c r="X156" s="12" t="s">
        <v>1363</v>
      </c>
      <c r="Y156" s="256" t="s">
        <v>1995</v>
      </c>
      <c r="Z156" s="12" t="s">
        <v>2485</v>
      </c>
    </row>
    <row r="157" spans="1:26" x14ac:dyDescent="0.25">
      <c r="A157" s="297">
        <v>104778</v>
      </c>
      <c r="B157" s="322">
        <v>104778</v>
      </c>
      <c r="C157" s="347">
        <v>676299</v>
      </c>
      <c r="D157" s="299" t="s">
        <v>379</v>
      </c>
      <c r="E157" s="262" t="s">
        <v>35</v>
      </c>
      <c r="F157" s="262" t="s">
        <v>35</v>
      </c>
      <c r="G157" s="262" t="s">
        <v>35</v>
      </c>
      <c r="H157" s="262" t="s">
        <v>35</v>
      </c>
      <c r="I157" s="262" t="s">
        <v>35</v>
      </c>
      <c r="J157" s="262" t="s">
        <v>35</v>
      </c>
      <c r="K157" s="300" t="s">
        <v>35</v>
      </c>
      <c r="L157" s="300" t="s">
        <v>35</v>
      </c>
      <c r="M157" s="300" t="s">
        <v>35</v>
      </c>
      <c r="N157" s="300" t="s">
        <v>35</v>
      </c>
      <c r="O157" s="300" t="s">
        <v>35</v>
      </c>
      <c r="P157" s="300" t="s">
        <v>35</v>
      </c>
      <c r="Q157" s="299" t="s">
        <v>2486</v>
      </c>
      <c r="R157" s="299" t="s">
        <v>2487</v>
      </c>
      <c r="S157" s="12" t="s">
        <v>1714</v>
      </c>
      <c r="T157" s="12" t="s">
        <v>1363</v>
      </c>
      <c r="U157" s="256" t="s">
        <v>2085</v>
      </c>
      <c r="V157" s="12" t="s">
        <v>2487</v>
      </c>
      <c r="W157" s="12" t="s">
        <v>1714</v>
      </c>
      <c r="X157" s="12" t="s">
        <v>1363</v>
      </c>
      <c r="Y157" s="256" t="s">
        <v>2085</v>
      </c>
      <c r="Z157" s="12" t="s">
        <v>2086</v>
      </c>
    </row>
    <row r="158" spans="1:26" x14ac:dyDescent="0.25">
      <c r="A158" s="297">
        <v>104003</v>
      </c>
      <c r="B158" s="322">
        <v>104003</v>
      </c>
      <c r="C158" s="347">
        <v>676238</v>
      </c>
      <c r="D158" s="299" t="s">
        <v>357</v>
      </c>
      <c r="E158" s="262" t="s">
        <v>35</v>
      </c>
      <c r="F158" s="262" t="s">
        <v>35</v>
      </c>
      <c r="G158" s="262" t="s">
        <v>35</v>
      </c>
      <c r="H158" s="262" t="s">
        <v>35</v>
      </c>
      <c r="I158" s="262" t="s">
        <v>35</v>
      </c>
      <c r="J158" s="262" t="s">
        <v>35</v>
      </c>
      <c r="K158" s="300" t="s">
        <v>35</v>
      </c>
      <c r="L158" s="300" t="s">
        <v>35</v>
      </c>
      <c r="M158" s="300" t="s">
        <v>35</v>
      </c>
      <c r="N158" s="300" t="s">
        <v>35</v>
      </c>
      <c r="O158" s="300" t="s">
        <v>35</v>
      </c>
      <c r="P158" s="300" t="s">
        <v>35</v>
      </c>
      <c r="Q158" s="299" t="s">
        <v>2301</v>
      </c>
      <c r="R158" s="299" t="s">
        <v>358</v>
      </c>
      <c r="S158" s="12" t="s">
        <v>1714</v>
      </c>
      <c r="T158" s="12" t="s">
        <v>1363</v>
      </c>
      <c r="U158" s="256" t="s">
        <v>1838</v>
      </c>
      <c r="V158" s="12" t="s">
        <v>358</v>
      </c>
      <c r="W158" s="12" t="s">
        <v>1714</v>
      </c>
      <c r="X158" s="12" t="s">
        <v>1363</v>
      </c>
      <c r="Y158" s="256" t="s">
        <v>1838</v>
      </c>
      <c r="Z158" s="12" t="s">
        <v>1839</v>
      </c>
    </row>
    <row r="159" spans="1:26" x14ac:dyDescent="0.25">
      <c r="A159" s="297">
        <v>5253</v>
      </c>
      <c r="B159" s="322">
        <v>5253</v>
      </c>
      <c r="C159" s="347">
        <v>675962</v>
      </c>
      <c r="D159" s="299" t="s">
        <v>744</v>
      </c>
      <c r="E159" s="262" t="s">
        <v>35</v>
      </c>
      <c r="F159" s="262" t="s">
        <v>35</v>
      </c>
      <c r="G159" s="262" t="s">
        <v>35</v>
      </c>
      <c r="H159" s="262" t="s">
        <v>35</v>
      </c>
      <c r="I159" s="262" t="s">
        <v>35</v>
      </c>
      <c r="J159" s="262" t="s">
        <v>35</v>
      </c>
      <c r="K159" s="300" t="s">
        <v>35</v>
      </c>
      <c r="L159" s="300" t="s">
        <v>35</v>
      </c>
      <c r="M159" s="300" t="s">
        <v>35</v>
      </c>
      <c r="N159" s="300" t="s">
        <v>35</v>
      </c>
      <c r="O159" s="300" t="s">
        <v>35</v>
      </c>
      <c r="P159" s="300" t="s">
        <v>35</v>
      </c>
      <c r="Q159" s="299" t="s">
        <v>978</v>
      </c>
      <c r="R159" s="299" t="s">
        <v>745</v>
      </c>
      <c r="S159" s="12" t="s">
        <v>1811</v>
      </c>
      <c r="T159" s="12" t="s">
        <v>1363</v>
      </c>
      <c r="U159" s="256" t="s">
        <v>2083</v>
      </c>
      <c r="V159" s="12" t="s">
        <v>745</v>
      </c>
      <c r="W159" s="12" t="s">
        <v>1811</v>
      </c>
      <c r="X159" s="12" t="s">
        <v>1363</v>
      </c>
      <c r="Y159" s="256" t="s">
        <v>2083</v>
      </c>
      <c r="Z159" s="12" t="s">
        <v>2084</v>
      </c>
    </row>
    <row r="160" spans="1:26" x14ac:dyDescent="0.25">
      <c r="A160" s="297">
        <v>5064</v>
      </c>
      <c r="B160" s="322">
        <v>5064</v>
      </c>
      <c r="C160" s="298" t="s">
        <v>1185</v>
      </c>
      <c r="D160" s="299" t="s">
        <v>252</v>
      </c>
      <c r="E160" s="262" t="s">
        <v>35</v>
      </c>
      <c r="F160" s="262" t="s">
        <v>35</v>
      </c>
      <c r="G160" s="262" t="s">
        <v>35</v>
      </c>
      <c r="H160" s="262" t="s">
        <v>35</v>
      </c>
      <c r="I160" s="262" t="s">
        <v>35</v>
      </c>
      <c r="J160" s="262" t="s">
        <v>35</v>
      </c>
      <c r="K160" s="300" t="s">
        <v>35</v>
      </c>
      <c r="L160" s="300" t="s">
        <v>35</v>
      </c>
      <c r="M160" s="300" t="s">
        <v>35</v>
      </c>
      <c r="N160" s="300" t="s">
        <v>35</v>
      </c>
      <c r="O160" s="300" t="s">
        <v>35</v>
      </c>
      <c r="P160" s="300" t="s">
        <v>35</v>
      </c>
      <c r="Q160" s="299" t="s">
        <v>252</v>
      </c>
      <c r="R160" s="299" t="s">
        <v>253</v>
      </c>
      <c r="S160" s="12" t="s">
        <v>1590</v>
      </c>
      <c r="T160" s="12" t="s">
        <v>1363</v>
      </c>
      <c r="U160" s="256" t="s">
        <v>1591</v>
      </c>
      <c r="V160" s="12" t="s">
        <v>253</v>
      </c>
      <c r="W160" s="12" t="s">
        <v>1590</v>
      </c>
      <c r="X160" s="12" t="s">
        <v>1363</v>
      </c>
      <c r="Y160" s="256" t="s">
        <v>1591</v>
      </c>
      <c r="Z160" s="12" t="s">
        <v>1592</v>
      </c>
    </row>
    <row r="161" spans="1:26" x14ac:dyDescent="0.25">
      <c r="A161" s="297">
        <v>5326</v>
      </c>
      <c r="B161" s="322">
        <v>5326</v>
      </c>
      <c r="C161" s="347">
        <v>676048</v>
      </c>
      <c r="D161" s="299" t="s">
        <v>2488</v>
      </c>
      <c r="E161" s="262" t="s">
        <v>35</v>
      </c>
      <c r="F161" s="262" t="s">
        <v>35</v>
      </c>
      <c r="G161" s="262" t="s">
        <v>35</v>
      </c>
      <c r="H161" s="262" t="s">
        <v>35</v>
      </c>
      <c r="I161" s="262" t="s">
        <v>35</v>
      </c>
      <c r="J161" s="262" t="s">
        <v>35</v>
      </c>
      <c r="K161" s="300" t="s">
        <v>35</v>
      </c>
      <c r="L161" s="300" t="s">
        <v>35</v>
      </c>
      <c r="M161" s="300" t="s">
        <v>35</v>
      </c>
      <c r="N161" s="300" t="s">
        <v>35</v>
      </c>
      <c r="O161" s="300" t="s">
        <v>35</v>
      </c>
      <c r="P161" s="300" t="s">
        <v>35</v>
      </c>
      <c r="Q161" s="299" t="s">
        <v>966</v>
      </c>
      <c r="R161" s="299" t="s">
        <v>763</v>
      </c>
      <c r="S161" s="12" t="s">
        <v>1845</v>
      </c>
      <c r="T161" s="12" t="s">
        <v>1363</v>
      </c>
      <c r="U161" s="256" t="s">
        <v>1846</v>
      </c>
      <c r="V161" s="12" t="s">
        <v>763</v>
      </c>
      <c r="W161" s="12" t="s">
        <v>1845</v>
      </c>
      <c r="X161" s="12" t="s">
        <v>1363</v>
      </c>
      <c r="Y161" s="256" t="s">
        <v>1846</v>
      </c>
      <c r="Z161" s="12" t="s">
        <v>1847</v>
      </c>
    </row>
    <row r="162" spans="1:26" x14ac:dyDescent="0.25">
      <c r="A162" s="297">
        <v>4701</v>
      </c>
      <c r="B162" s="322">
        <v>4701</v>
      </c>
      <c r="C162" s="347">
        <v>675226</v>
      </c>
      <c r="D162" s="299" t="s">
        <v>569</v>
      </c>
      <c r="E162" s="262" t="s">
        <v>35</v>
      </c>
      <c r="F162" s="262" t="s">
        <v>35</v>
      </c>
      <c r="G162" s="262" t="s">
        <v>35</v>
      </c>
      <c r="H162" s="262" t="s">
        <v>35</v>
      </c>
      <c r="I162" s="262" t="s">
        <v>35</v>
      </c>
      <c r="J162" s="262" t="s">
        <v>35</v>
      </c>
      <c r="K162" s="300" t="s">
        <v>35</v>
      </c>
      <c r="L162" s="300" t="s">
        <v>35</v>
      </c>
      <c r="M162" s="300" t="s">
        <v>35</v>
      </c>
      <c r="N162" s="300" t="s">
        <v>35</v>
      </c>
      <c r="O162" s="300" t="s">
        <v>35</v>
      </c>
      <c r="P162" s="300" t="s">
        <v>35</v>
      </c>
      <c r="Q162" s="299" t="s">
        <v>933</v>
      </c>
      <c r="R162" s="299" t="s">
        <v>570</v>
      </c>
      <c r="S162" s="12" t="s">
        <v>1733</v>
      </c>
      <c r="T162" s="12" t="s">
        <v>1363</v>
      </c>
      <c r="U162" s="256" t="s">
        <v>1734</v>
      </c>
      <c r="V162" s="12" t="s">
        <v>570</v>
      </c>
      <c r="W162" s="12" t="s">
        <v>1733</v>
      </c>
      <c r="X162" s="12" t="s">
        <v>1363</v>
      </c>
      <c r="Y162" s="256" t="s">
        <v>1734</v>
      </c>
      <c r="Z162" s="12" t="s">
        <v>2093</v>
      </c>
    </row>
    <row r="163" spans="1:26" x14ac:dyDescent="0.25">
      <c r="A163" s="297">
        <v>4216</v>
      </c>
      <c r="B163" s="322">
        <v>4216</v>
      </c>
      <c r="C163" s="347">
        <v>455536</v>
      </c>
      <c r="D163" s="299" t="s">
        <v>445</v>
      </c>
      <c r="E163" s="262" t="s">
        <v>35</v>
      </c>
      <c r="F163" s="262" t="s">
        <v>35</v>
      </c>
      <c r="G163" s="262" t="s">
        <v>35</v>
      </c>
      <c r="H163" s="262" t="s">
        <v>35</v>
      </c>
      <c r="I163" s="262" t="s">
        <v>35</v>
      </c>
      <c r="J163" s="262" t="s">
        <v>35</v>
      </c>
      <c r="K163" s="300" t="s">
        <v>35</v>
      </c>
      <c r="L163" s="300" t="s">
        <v>35</v>
      </c>
      <c r="M163" s="300" t="s">
        <v>35</v>
      </c>
      <c r="N163" s="300" t="s">
        <v>35</v>
      </c>
      <c r="O163" s="300" t="s">
        <v>35</v>
      </c>
      <c r="P163" s="300" t="s">
        <v>35</v>
      </c>
      <c r="Q163" s="299" t="s">
        <v>1018</v>
      </c>
      <c r="R163" s="299" t="s">
        <v>446</v>
      </c>
      <c r="S163" s="12" t="s">
        <v>1431</v>
      </c>
      <c r="T163" s="12" t="s">
        <v>1363</v>
      </c>
      <c r="U163" s="256" t="s">
        <v>1432</v>
      </c>
      <c r="V163" s="12" t="s">
        <v>446</v>
      </c>
      <c r="W163" s="12" t="s">
        <v>1431</v>
      </c>
      <c r="X163" s="12" t="s">
        <v>1363</v>
      </c>
      <c r="Y163" s="256" t="s">
        <v>1432</v>
      </c>
      <c r="Z163" s="12" t="s">
        <v>1433</v>
      </c>
    </row>
    <row r="164" spans="1:26" x14ac:dyDescent="0.25">
      <c r="A164" s="297">
        <v>4097</v>
      </c>
      <c r="B164" s="322">
        <v>4097</v>
      </c>
      <c r="C164" s="347">
        <v>676206</v>
      </c>
      <c r="D164" s="299" t="s">
        <v>426</v>
      </c>
      <c r="E164" s="262" t="s">
        <v>35</v>
      </c>
      <c r="F164" s="262" t="s">
        <v>35</v>
      </c>
      <c r="G164" s="262" t="s">
        <v>35</v>
      </c>
      <c r="H164" s="262" t="s">
        <v>35</v>
      </c>
      <c r="I164" s="262" t="s">
        <v>35</v>
      </c>
      <c r="J164" s="262" t="s">
        <v>35</v>
      </c>
      <c r="K164" s="300" t="s">
        <v>35</v>
      </c>
      <c r="L164" s="300" t="s">
        <v>35</v>
      </c>
      <c r="M164" s="300" t="s">
        <v>35</v>
      </c>
      <c r="N164" s="300" t="s">
        <v>35</v>
      </c>
      <c r="O164" s="300" t="s">
        <v>35</v>
      </c>
      <c r="P164" s="300" t="s">
        <v>35</v>
      </c>
      <c r="Q164" s="299" t="s">
        <v>1007</v>
      </c>
      <c r="R164" s="299" t="s">
        <v>427</v>
      </c>
      <c r="S164" s="12" t="s">
        <v>2219</v>
      </c>
      <c r="T164" s="12" t="s">
        <v>1363</v>
      </c>
      <c r="U164" s="256" t="s">
        <v>2220</v>
      </c>
      <c r="V164" s="12" t="s">
        <v>427</v>
      </c>
      <c r="W164" s="12" t="s">
        <v>2219</v>
      </c>
      <c r="X164" s="12" t="s">
        <v>1363</v>
      </c>
      <c r="Y164" s="256" t="s">
        <v>2220</v>
      </c>
      <c r="Z164" s="12" t="s">
        <v>2221</v>
      </c>
    </row>
    <row r="165" spans="1:26" x14ac:dyDescent="0.25">
      <c r="A165" s="297">
        <v>5232</v>
      </c>
      <c r="B165" s="322">
        <v>5232</v>
      </c>
      <c r="C165" s="347">
        <v>455917</v>
      </c>
      <c r="D165" s="299" t="s">
        <v>732</v>
      </c>
      <c r="E165" s="262" t="s">
        <v>35</v>
      </c>
      <c r="F165" s="262" t="s">
        <v>35</v>
      </c>
      <c r="G165" s="262" t="s">
        <v>35</v>
      </c>
      <c r="H165" s="262" t="s">
        <v>35</v>
      </c>
      <c r="I165" s="262" t="s">
        <v>35</v>
      </c>
      <c r="J165" s="262" t="s">
        <v>35</v>
      </c>
      <c r="K165" s="300" t="s">
        <v>35</v>
      </c>
      <c r="L165" s="300" t="s">
        <v>35</v>
      </c>
      <c r="M165" s="300" t="s">
        <v>35</v>
      </c>
      <c r="N165" s="300" t="s">
        <v>35</v>
      </c>
      <c r="O165" s="300" t="s">
        <v>35</v>
      </c>
      <c r="P165" s="300" t="s">
        <v>35</v>
      </c>
      <c r="Q165" s="299" t="s">
        <v>1016</v>
      </c>
      <c r="R165" s="299" t="s">
        <v>2489</v>
      </c>
      <c r="S165" s="12" t="s">
        <v>1610</v>
      </c>
      <c r="T165" s="12" t="s">
        <v>1363</v>
      </c>
      <c r="U165" s="256" t="s">
        <v>1611</v>
      </c>
      <c r="V165" s="12" t="s">
        <v>2489</v>
      </c>
      <c r="W165" s="12" t="s">
        <v>1610</v>
      </c>
      <c r="X165" s="12" t="s">
        <v>1363</v>
      </c>
      <c r="Y165" s="256" t="s">
        <v>1611</v>
      </c>
      <c r="Z165" s="12" t="s">
        <v>1612</v>
      </c>
    </row>
    <row r="166" spans="1:26" x14ac:dyDescent="0.25">
      <c r="A166" s="297">
        <v>4531</v>
      </c>
      <c r="B166" s="322">
        <v>4531</v>
      </c>
      <c r="C166" s="347">
        <v>455676</v>
      </c>
      <c r="D166" s="299" t="s">
        <v>517</v>
      </c>
      <c r="E166" s="262" t="s">
        <v>35</v>
      </c>
      <c r="F166" s="262" t="s">
        <v>35</v>
      </c>
      <c r="G166" s="262" t="s">
        <v>35</v>
      </c>
      <c r="H166" s="262" t="s">
        <v>35</v>
      </c>
      <c r="I166" s="262" t="s">
        <v>35</v>
      </c>
      <c r="J166" s="262" t="s">
        <v>35</v>
      </c>
      <c r="K166" s="300" t="s">
        <v>35</v>
      </c>
      <c r="L166" s="300" t="s">
        <v>35</v>
      </c>
      <c r="M166" s="300" t="s">
        <v>35</v>
      </c>
      <c r="N166" s="300" t="s">
        <v>35</v>
      </c>
      <c r="O166" s="300" t="s">
        <v>35</v>
      </c>
      <c r="P166" s="300" t="s">
        <v>35</v>
      </c>
      <c r="Q166" s="299" t="s">
        <v>517</v>
      </c>
      <c r="R166" s="299" t="s">
        <v>518</v>
      </c>
      <c r="S166" s="12" t="s">
        <v>1884</v>
      </c>
      <c r="T166" s="12" t="s">
        <v>1363</v>
      </c>
      <c r="U166" s="256" t="s">
        <v>1885</v>
      </c>
      <c r="V166" s="12" t="s">
        <v>518</v>
      </c>
      <c r="W166" s="12" t="s">
        <v>1884</v>
      </c>
      <c r="X166" s="12" t="s">
        <v>1363</v>
      </c>
      <c r="Y166" s="256" t="s">
        <v>1885</v>
      </c>
      <c r="Z166" s="12" t="s">
        <v>1886</v>
      </c>
    </row>
    <row r="167" spans="1:26" x14ac:dyDescent="0.25">
      <c r="A167" s="297">
        <v>4975</v>
      </c>
      <c r="B167" s="322">
        <v>4975</v>
      </c>
      <c r="C167" s="347">
        <v>675638</v>
      </c>
      <c r="D167" s="299" t="s">
        <v>629</v>
      </c>
      <c r="E167" s="262" t="s">
        <v>35</v>
      </c>
      <c r="F167" s="262" t="s">
        <v>35</v>
      </c>
      <c r="G167" s="262" t="s">
        <v>35</v>
      </c>
      <c r="H167" s="262" t="s">
        <v>35</v>
      </c>
      <c r="I167" s="262" t="s">
        <v>35</v>
      </c>
      <c r="J167" s="262" t="s">
        <v>35</v>
      </c>
      <c r="K167" s="300" t="s">
        <v>35</v>
      </c>
      <c r="L167" s="300" t="s">
        <v>35</v>
      </c>
      <c r="M167" s="300" t="s">
        <v>35</v>
      </c>
      <c r="N167" s="300" t="s">
        <v>35</v>
      </c>
      <c r="O167" s="300" t="s">
        <v>35</v>
      </c>
      <c r="P167" s="300" t="s">
        <v>35</v>
      </c>
      <c r="Q167" s="299" t="s">
        <v>933</v>
      </c>
      <c r="R167" s="299" t="s">
        <v>2490</v>
      </c>
      <c r="S167" s="12" t="s">
        <v>2124</v>
      </c>
      <c r="T167" s="12" t="s">
        <v>1363</v>
      </c>
      <c r="U167" s="256" t="s">
        <v>2186</v>
      </c>
      <c r="V167" s="12" t="s">
        <v>2490</v>
      </c>
      <c r="W167" s="12" t="s">
        <v>2124</v>
      </c>
      <c r="X167" s="12" t="s">
        <v>1363</v>
      </c>
      <c r="Y167" s="256" t="s">
        <v>2186</v>
      </c>
      <c r="Z167" s="12" t="s">
        <v>2187</v>
      </c>
    </row>
    <row r="168" spans="1:26" x14ac:dyDescent="0.25">
      <c r="A168" s="297">
        <v>4714</v>
      </c>
      <c r="B168" s="322">
        <v>4714</v>
      </c>
      <c r="C168" s="347">
        <v>675096</v>
      </c>
      <c r="D168" s="299" t="s">
        <v>572</v>
      </c>
      <c r="E168" s="262" t="s">
        <v>35</v>
      </c>
      <c r="F168" s="262" t="s">
        <v>35</v>
      </c>
      <c r="G168" s="262" t="s">
        <v>35</v>
      </c>
      <c r="H168" s="262" t="s">
        <v>35</v>
      </c>
      <c r="I168" s="262" t="s">
        <v>35</v>
      </c>
      <c r="J168" s="262" t="s">
        <v>35</v>
      </c>
      <c r="K168" s="300" t="s">
        <v>35</v>
      </c>
      <c r="L168" s="300" t="s">
        <v>35</v>
      </c>
      <c r="M168" s="300" t="s">
        <v>35</v>
      </c>
      <c r="N168" s="300" t="s">
        <v>35</v>
      </c>
      <c r="O168" s="300" t="s">
        <v>35</v>
      </c>
      <c r="P168" s="300" t="s">
        <v>35</v>
      </c>
      <c r="Q168" s="299" t="s">
        <v>965</v>
      </c>
      <c r="R168" s="299" t="s">
        <v>573</v>
      </c>
      <c r="S168" s="12" t="s">
        <v>1767</v>
      </c>
      <c r="T168" s="12" t="s">
        <v>1363</v>
      </c>
      <c r="U168" s="256" t="s">
        <v>1768</v>
      </c>
      <c r="V168" s="12" t="s">
        <v>573</v>
      </c>
      <c r="W168" s="12" t="s">
        <v>1767</v>
      </c>
      <c r="X168" s="12" t="s">
        <v>1363</v>
      </c>
      <c r="Y168" s="256" t="s">
        <v>1768</v>
      </c>
      <c r="Z168" s="12" t="s">
        <v>1769</v>
      </c>
    </row>
    <row r="169" spans="1:26" x14ac:dyDescent="0.25">
      <c r="A169" s="297">
        <v>103341</v>
      </c>
      <c r="B169" s="322">
        <v>103341</v>
      </c>
      <c r="C169" s="347">
        <v>676178</v>
      </c>
      <c r="D169" s="299" t="s">
        <v>2491</v>
      </c>
      <c r="E169" s="262" t="s">
        <v>35</v>
      </c>
      <c r="F169" s="262" t="s">
        <v>35</v>
      </c>
      <c r="G169" s="262" t="s">
        <v>35</v>
      </c>
      <c r="H169" s="262" t="s">
        <v>35</v>
      </c>
      <c r="I169" s="262" t="s">
        <v>35</v>
      </c>
      <c r="J169" s="262" t="s">
        <v>35</v>
      </c>
      <c r="K169" s="300" t="s">
        <v>35</v>
      </c>
      <c r="L169" s="300" t="s">
        <v>35</v>
      </c>
      <c r="M169" s="300" t="s">
        <v>35</v>
      </c>
      <c r="N169" s="300" t="s">
        <v>35</v>
      </c>
      <c r="O169" s="300" t="s">
        <v>35</v>
      </c>
      <c r="P169" s="300" t="s">
        <v>35</v>
      </c>
      <c r="Q169" s="299" t="s">
        <v>945</v>
      </c>
      <c r="R169" s="299" t="s">
        <v>2492</v>
      </c>
      <c r="S169" s="12" t="s">
        <v>1622</v>
      </c>
      <c r="T169" s="12" t="s">
        <v>1363</v>
      </c>
      <c r="U169" s="256" t="s">
        <v>1383</v>
      </c>
      <c r="V169" s="12" t="s">
        <v>2492</v>
      </c>
      <c r="W169" s="12" t="s">
        <v>1622</v>
      </c>
      <c r="X169" s="12" t="s">
        <v>1363</v>
      </c>
      <c r="Y169" s="256" t="s">
        <v>1383</v>
      </c>
      <c r="Z169" s="12" t="s">
        <v>1623</v>
      </c>
    </row>
    <row r="170" spans="1:26" x14ac:dyDescent="0.25">
      <c r="A170" s="297">
        <v>4308</v>
      </c>
      <c r="B170" s="322">
        <v>4308</v>
      </c>
      <c r="C170" s="347">
        <v>676190</v>
      </c>
      <c r="D170" s="299" t="s">
        <v>464</v>
      </c>
      <c r="E170" s="262" t="s">
        <v>35</v>
      </c>
      <c r="F170" s="262" t="s">
        <v>35</v>
      </c>
      <c r="G170" s="262" t="s">
        <v>35</v>
      </c>
      <c r="H170" s="262" t="s">
        <v>35</v>
      </c>
      <c r="I170" s="262" t="s">
        <v>35</v>
      </c>
      <c r="J170" s="262" t="s">
        <v>35</v>
      </c>
      <c r="K170" s="300" t="s">
        <v>35</v>
      </c>
      <c r="L170" s="300" t="s">
        <v>35</v>
      </c>
      <c r="M170" s="300" t="s">
        <v>35</v>
      </c>
      <c r="N170" s="300" t="s">
        <v>35</v>
      </c>
      <c r="O170" s="300" t="s">
        <v>35</v>
      </c>
      <c r="P170" s="300" t="s">
        <v>35</v>
      </c>
      <c r="Q170" s="299" t="s">
        <v>966</v>
      </c>
      <c r="R170" s="299" t="s">
        <v>465</v>
      </c>
      <c r="S170" s="12" t="s">
        <v>1826</v>
      </c>
      <c r="T170" s="12" t="s">
        <v>1363</v>
      </c>
      <c r="U170" s="256" t="s">
        <v>2094</v>
      </c>
      <c r="V170" s="12" t="s">
        <v>465</v>
      </c>
      <c r="W170" s="12" t="s">
        <v>1826</v>
      </c>
      <c r="X170" s="12" t="s">
        <v>1363</v>
      </c>
      <c r="Y170" s="256" t="s">
        <v>2094</v>
      </c>
      <c r="Z170" s="12" t="s">
        <v>2095</v>
      </c>
    </row>
    <row r="171" spans="1:26" x14ac:dyDescent="0.25">
      <c r="A171" s="297">
        <v>5013</v>
      </c>
      <c r="B171" s="322">
        <v>5013</v>
      </c>
      <c r="C171" s="347">
        <v>675884</v>
      </c>
      <c r="D171" s="299" t="s">
        <v>2493</v>
      </c>
      <c r="E171" s="262" t="s">
        <v>35</v>
      </c>
      <c r="F171" s="262" t="s">
        <v>35</v>
      </c>
      <c r="G171" s="262" t="s">
        <v>35</v>
      </c>
      <c r="H171" s="262" t="s">
        <v>35</v>
      </c>
      <c r="I171" s="262" t="s">
        <v>35</v>
      </c>
      <c r="J171" s="262" t="s">
        <v>35</v>
      </c>
      <c r="K171" s="300" t="s">
        <v>35</v>
      </c>
      <c r="L171" s="300" t="s">
        <v>35</v>
      </c>
      <c r="M171" s="300" t="s">
        <v>35</v>
      </c>
      <c r="N171" s="300" t="s">
        <v>35</v>
      </c>
      <c r="O171" s="300" t="s">
        <v>35</v>
      </c>
      <c r="P171" s="300" t="s">
        <v>35</v>
      </c>
      <c r="Q171" s="299" t="s">
        <v>1002</v>
      </c>
      <c r="R171" s="299" t="s">
        <v>2494</v>
      </c>
      <c r="S171" s="12" t="s">
        <v>2495</v>
      </c>
      <c r="T171" s="12" t="s">
        <v>1363</v>
      </c>
      <c r="U171" s="256" t="s">
        <v>2496</v>
      </c>
      <c r="V171" s="12" t="s">
        <v>2494</v>
      </c>
      <c r="W171" s="12" t="s">
        <v>2495</v>
      </c>
      <c r="X171" s="12" t="s">
        <v>1363</v>
      </c>
      <c r="Y171" s="256" t="s">
        <v>2496</v>
      </c>
      <c r="Z171" s="12" t="s">
        <v>2497</v>
      </c>
    </row>
    <row r="172" spans="1:26" x14ac:dyDescent="0.25">
      <c r="A172" s="297">
        <v>5192</v>
      </c>
      <c r="B172" s="322">
        <v>5192</v>
      </c>
      <c r="C172" s="347">
        <v>455532</v>
      </c>
      <c r="D172" s="299" t="s">
        <v>2498</v>
      </c>
      <c r="E172" s="262" t="s">
        <v>35</v>
      </c>
      <c r="F172" s="262" t="s">
        <v>35</v>
      </c>
      <c r="G172" s="262" t="s">
        <v>35</v>
      </c>
      <c r="H172" s="262" t="s">
        <v>35</v>
      </c>
      <c r="I172" s="262" t="s">
        <v>35</v>
      </c>
      <c r="J172" s="262" t="s">
        <v>35</v>
      </c>
      <c r="K172" s="300" t="s">
        <v>35</v>
      </c>
      <c r="L172" s="300" t="s">
        <v>35</v>
      </c>
      <c r="M172" s="300" t="s">
        <v>35</v>
      </c>
      <c r="N172" s="300" t="s">
        <v>35</v>
      </c>
      <c r="O172" s="300" t="s">
        <v>35</v>
      </c>
      <c r="P172" s="300" t="s">
        <v>35</v>
      </c>
      <c r="Q172" s="299" t="s">
        <v>966</v>
      </c>
      <c r="R172" s="299" t="s">
        <v>2499</v>
      </c>
      <c r="S172" s="12" t="s">
        <v>1983</v>
      </c>
      <c r="T172" s="12" t="s">
        <v>1363</v>
      </c>
      <c r="U172" s="256" t="s">
        <v>1984</v>
      </c>
      <c r="V172" s="12" t="s">
        <v>2499</v>
      </c>
      <c r="W172" s="12" t="s">
        <v>1983</v>
      </c>
      <c r="X172" s="12" t="s">
        <v>1363</v>
      </c>
      <c r="Y172" s="256" t="s">
        <v>1984</v>
      </c>
      <c r="Z172" s="12" t="s">
        <v>1985</v>
      </c>
    </row>
    <row r="173" spans="1:26" x14ac:dyDescent="0.25">
      <c r="A173" s="297">
        <v>5186</v>
      </c>
      <c r="B173" s="322">
        <v>5186</v>
      </c>
      <c r="C173" s="347">
        <v>455485</v>
      </c>
      <c r="D173" s="299" t="s">
        <v>707</v>
      </c>
      <c r="E173" s="262" t="s">
        <v>35</v>
      </c>
      <c r="F173" s="262" t="s">
        <v>35</v>
      </c>
      <c r="G173" s="262" t="s">
        <v>35</v>
      </c>
      <c r="H173" s="262" t="s">
        <v>35</v>
      </c>
      <c r="I173" s="262" t="s">
        <v>35</v>
      </c>
      <c r="J173" s="262" t="s">
        <v>35</v>
      </c>
      <c r="K173" s="300" t="s">
        <v>35</v>
      </c>
      <c r="L173" s="300" t="s">
        <v>35</v>
      </c>
      <c r="M173" s="300" t="s">
        <v>35</v>
      </c>
      <c r="N173" s="300" t="s">
        <v>35</v>
      </c>
      <c r="O173" s="300" t="s">
        <v>35</v>
      </c>
      <c r="P173" s="300" t="s">
        <v>35</v>
      </c>
      <c r="Q173" s="299" t="s">
        <v>976</v>
      </c>
      <c r="R173" s="299" t="s">
        <v>708</v>
      </c>
      <c r="S173" s="12" t="s">
        <v>1391</v>
      </c>
      <c r="T173" s="12" t="s">
        <v>1363</v>
      </c>
      <c r="U173" s="256" t="s">
        <v>1392</v>
      </c>
      <c r="V173" s="12" t="s">
        <v>708</v>
      </c>
      <c r="W173" s="12" t="s">
        <v>1391</v>
      </c>
      <c r="X173" s="12" t="s">
        <v>1363</v>
      </c>
      <c r="Y173" s="256" t="s">
        <v>1392</v>
      </c>
      <c r="Z173" s="12" t="s">
        <v>2121</v>
      </c>
    </row>
    <row r="174" spans="1:26" x14ac:dyDescent="0.25">
      <c r="A174" s="297">
        <v>4855</v>
      </c>
      <c r="B174" s="322">
        <v>4855</v>
      </c>
      <c r="C174" s="347">
        <v>455806</v>
      </c>
      <c r="D174" s="299" t="s">
        <v>608</v>
      </c>
      <c r="E174" s="262" t="s">
        <v>35</v>
      </c>
      <c r="F174" s="262" t="s">
        <v>35</v>
      </c>
      <c r="G174" s="262" t="s">
        <v>35</v>
      </c>
      <c r="H174" s="262" t="s">
        <v>35</v>
      </c>
      <c r="I174" s="262" t="s">
        <v>35</v>
      </c>
      <c r="J174" s="262" t="s">
        <v>35</v>
      </c>
      <c r="K174" s="300" t="s">
        <v>35</v>
      </c>
      <c r="L174" s="300" t="s">
        <v>35</v>
      </c>
      <c r="M174" s="300" t="s">
        <v>35</v>
      </c>
      <c r="N174" s="300" t="s">
        <v>35</v>
      </c>
      <c r="O174" s="300" t="s">
        <v>35</v>
      </c>
      <c r="P174" s="300" t="s">
        <v>35</v>
      </c>
      <c r="Q174" s="299" t="s">
        <v>945</v>
      </c>
      <c r="R174" s="299" t="s">
        <v>609</v>
      </c>
      <c r="S174" s="12" t="s">
        <v>1467</v>
      </c>
      <c r="T174" s="12" t="s">
        <v>1363</v>
      </c>
      <c r="U174" s="256" t="s">
        <v>1468</v>
      </c>
      <c r="V174" s="12" t="s">
        <v>609</v>
      </c>
      <c r="W174" s="12" t="s">
        <v>1467</v>
      </c>
      <c r="X174" s="12" t="s">
        <v>1363</v>
      </c>
      <c r="Y174" s="256" t="s">
        <v>1468</v>
      </c>
      <c r="Z174" s="12" t="s">
        <v>2164</v>
      </c>
    </row>
    <row r="175" spans="1:26" x14ac:dyDescent="0.25">
      <c r="A175" s="297">
        <v>4277</v>
      </c>
      <c r="B175" s="322">
        <v>4277</v>
      </c>
      <c r="C175" s="347">
        <v>675477</v>
      </c>
      <c r="D175" s="299" t="s">
        <v>165</v>
      </c>
      <c r="E175" s="262" t="s">
        <v>35</v>
      </c>
      <c r="F175" s="262" t="s">
        <v>35</v>
      </c>
      <c r="G175" s="262" t="s">
        <v>35</v>
      </c>
      <c r="H175" s="262" t="s">
        <v>35</v>
      </c>
      <c r="I175" s="262" t="s">
        <v>35</v>
      </c>
      <c r="J175" s="262" t="s">
        <v>35</v>
      </c>
      <c r="K175" s="300" t="s">
        <v>35</v>
      </c>
      <c r="L175" s="300" t="s">
        <v>35</v>
      </c>
      <c r="M175" s="300" t="s">
        <v>35</v>
      </c>
      <c r="N175" s="300" t="s">
        <v>35</v>
      </c>
      <c r="O175" s="300" t="s">
        <v>35</v>
      </c>
      <c r="P175" s="300" t="s">
        <v>35</v>
      </c>
      <c r="Q175" s="299" t="s">
        <v>961</v>
      </c>
      <c r="R175" s="299" t="s">
        <v>2500</v>
      </c>
      <c r="S175" s="12" t="s">
        <v>2096</v>
      </c>
      <c r="T175" s="12" t="s">
        <v>1363</v>
      </c>
      <c r="U175" s="256" t="s">
        <v>2097</v>
      </c>
      <c r="V175" s="12" t="s">
        <v>2500</v>
      </c>
      <c r="W175" s="12" t="s">
        <v>2096</v>
      </c>
      <c r="X175" s="12" t="s">
        <v>1363</v>
      </c>
      <c r="Y175" s="256" t="s">
        <v>2097</v>
      </c>
      <c r="Z175" s="12" t="s">
        <v>2098</v>
      </c>
    </row>
    <row r="176" spans="1:26" x14ac:dyDescent="0.25">
      <c r="A176" s="297">
        <v>103086</v>
      </c>
      <c r="B176" s="322">
        <v>103086</v>
      </c>
      <c r="C176" s="347">
        <v>676155</v>
      </c>
      <c r="D176" s="299" t="s">
        <v>331</v>
      </c>
      <c r="E176" s="262" t="s">
        <v>35</v>
      </c>
      <c r="F176" s="262" t="s">
        <v>35</v>
      </c>
      <c r="G176" s="262" t="s">
        <v>35</v>
      </c>
      <c r="H176" s="262" t="s">
        <v>35</v>
      </c>
      <c r="I176" s="262" t="s">
        <v>35</v>
      </c>
      <c r="J176" s="262" t="s">
        <v>35</v>
      </c>
      <c r="K176" s="300" t="s">
        <v>35</v>
      </c>
      <c r="L176" s="300" t="s">
        <v>35</v>
      </c>
      <c r="M176" s="300" t="s">
        <v>35</v>
      </c>
      <c r="N176" s="300" t="s">
        <v>35</v>
      </c>
      <c r="O176" s="300" t="s">
        <v>35</v>
      </c>
      <c r="P176" s="300" t="s">
        <v>35</v>
      </c>
      <c r="Q176" s="299" t="s">
        <v>978</v>
      </c>
      <c r="R176" s="299" t="s">
        <v>332</v>
      </c>
      <c r="S176" s="12" t="s">
        <v>2127</v>
      </c>
      <c r="T176" s="12" t="s">
        <v>1363</v>
      </c>
      <c r="U176" s="256" t="s">
        <v>2128</v>
      </c>
      <c r="V176" s="12" t="s">
        <v>332</v>
      </c>
      <c r="W176" s="12" t="s">
        <v>2127</v>
      </c>
      <c r="X176" s="12" t="s">
        <v>1363</v>
      </c>
      <c r="Y176" s="256" t="s">
        <v>2128</v>
      </c>
      <c r="Z176" s="12" t="s">
        <v>2129</v>
      </c>
    </row>
    <row r="177" spans="1:26" x14ac:dyDescent="0.25">
      <c r="A177" s="297">
        <v>5201</v>
      </c>
      <c r="B177" s="322">
        <v>5201</v>
      </c>
      <c r="C177" s="347">
        <v>675220</v>
      </c>
      <c r="D177" s="299" t="s">
        <v>712</v>
      </c>
      <c r="E177" s="262" t="s">
        <v>35</v>
      </c>
      <c r="F177" s="262" t="s">
        <v>35</v>
      </c>
      <c r="G177" s="262" t="s">
        <v>35</v>
      </c>
      <c r="H177" s="262" t="s">
        <v>35</v>
      </c>
      <c r="I177" s="262" t="s">
        <v>35</v>
      </c>
      <c r="J177" s="262" t="s">
        <v>35</v>
      </c>
      <c r="K177" s="300" t="s">
        <v>35</v>
      </c>
      <c r="L177" s="300" t="s">
        <v>35</v>
      </c>
      <c r="M177" s="300" t="s">
        <v>35</v>
      </c>
      <c r="N177" s="300" t="s">
        <v>35</v>
      </c>
      <c r="O177" s="300" t="s">
        <v>35</v>
      </c>
      <c r="P177" s="300" t="s">
        <v>35</v>
      </c>
      <c r="Q177" s="299" t="s">
        <v>2473</v>
      </c>
      <c r="R177" s="299" t="s">
        <v>2501</v>
      </c>
      <c r="S177" s="12" t="s">
        <v>1455</v>
      </c>
      <c r="T177" s="12" t="s">
        <v>1363</v>
      </c>
      <c r="U177" s="256" t="s">
        <v>1456</v>
      </c>
      <c r="V177" s="12" t="s">
        <v>2346</v>
      </c>
      <c r="W177" s="12" t="s">
        <v>1416</v>
      </c>
      <c r="X177" s="12" t="s">
        <v>1363</v>
      </c>
      <c r="Y177" s="256" t="s">
        <v>2347</v>
      </c>
      <c r="Z177" s="12" t="s">
        <v>2348</v>
      </c>
    </row>
    <row r="178" spans="1:26" x14ac:dyDescent="0.25">
      <c r="A178" s="297">
        <v>103468</v>
      </c>
      <c r="B178" s="322">
        <v>103468</v>
      </c>
      <c r="C178" s="347">
        <v>676197</v>
      </c>
      <c r="D178" s="299" t="s">
        <v>340</v>
      </c>
      <c r="E178" s="262" t="s">
        <v>35</v>
      </c>
      <c r="F178" s="262" t="s">
        <v>35</v>
      </c>
      <c r="G178" s="262" t="s">
        <v>35</v>
      </c>
      <c r="H178" s="262" t="s">
        <v>35</v>
      </c>
      <c r="I178" s="262" t="s">
        <v>35</v>
      </c>
      <c r="J178" s="262" t="s">
        <v>35</v>
      </c>
      <c r="K178" s="300" t="s">
        <v>35</v>
      </c>
      <c r="L178" s="300" t="s">
        <v>35</v>
      </c>
      <c r="M178" s="300" t="s">
        <v>35</v>
      </c>
      <c r="N178" s="300" t="s">
        <v>35</v>
      </c>
      <c r="O178" s="300" t="s">
        <v>35</v>
      </c>
      <c r="P178" s="300" t="s">
        <v>35</v>
      </c>
      <c r="Q178" s="299" t="s">
        <v>945</v>
      </c>
      <c r="R178" s="299" t="s">
        <v>341</v>
      </c>
      <c r="S178" s="12" t="s">
        <v>2029</v>
      </c>
      <c r="T178" s="12" t="s">
        <v>1363</v>
      </c>
      <c r="U178" s="256" t="s">
        <v>2030</v>
      </c>
      <c r="V178" s="12" t="s">
        <v>1393</v>
      </c>
      <c r="W178" s="12" t="s">
        <v>2469</v>
      </c>
      <c r="X178" s="12" t="s">
        <v>1363</v>
      </c>
      <c r="Y178" s="256" t="s">
        <v>1418</v>
      </c>
      <c r="Z178" s="12" t="s">
        <v>2031</v>
      </c>
    </row>
    <row r="179" spans="1:26" x14ac:dyDescent="0.25">
      <c r="A179" s="297">
        <v>4271</v>
      </c>
      <c r="B179" s="322">
        <v>4271</v>
      </c>
      <c r="C179" s="347">
        <v>675206</v>
      </c>
      <c r="D179" s="299" t="s">
        <v>2502</v>
      </c>
      <c r="E179" s="262" t="s">
        <v>35</v>
      </c>
      <c r="F179" s="262" t="s">
        <v>35</v>
      </c>
      <c r="G179" s="262" t="s">
        <v>35</v>
      </c>
      <c r="H179" s="262" t="s">
        <v>35</v>
      </c>
      <c r="I179" s="262" t="s">
        <v>35</v>
      </c>
      <c r="J179" s="262" t="s">
        <v>35</v>
      </c>
      <c r="K179" s="300" t="s">
        <v>35</v>
      </c>
      <c r="L179" s="300" t="s">
        <v>35</v>
      </c>
      <c r="M179" s="300" t="s">
        <v>35</v>
      </c>
      <c r="N179" s="300" t="s">
        <v>35</v>
      </c>
      <c r="O179" s="300" t="s">
        <v>35</v>
      </c>
      <c r="P179" s="300" t="s">
        <v>35</v>
      </c>
      <c r="Q179" s="299" t="s">
        <v>977</v>
      </c>
      <c r="R179" s="299" t="s">
        <v>2503</v>
      </c>
      <c r="S179" s="12" t="s">
        <v>2504</v>
      </c>
      <c r="T179" s="12" t="s">
        <v>1363</v>
      </c>
      <c r="U179" s="256" t="s">
        <v>2505</v>
      </c>
      <c r="V179" s="12" t="s">
        <v>2503</v>
      </c>
      <c r="W179" s="12" t="s">
        <v>2504</v>
      </c>
      <c r="X179" s="12" t="s">
        <v>1363</v>
      </c>
      <c r="Y179" s="256" t="s">
        <v>2505</v>
      </c>
      <c r="Z179" s="12" t="s">
        <v>2506</v>
      </c>
    </row>
    <row r="180" spans="1:26" x14ac:dyDescent="0.25">
      <c r="A180" s="297">
        <v>4223</v>
      </c>
      <c r="B180" s="322">
        <v>4223</v>
      </c>
      <c r="C180" s="347">
        <v>675418</v>
      </c>
      <c r="D180" s="299" t="s">
        <v>447</v>
      </c>
      <c r="E180" s="262" t="s">
        <v>35</v>
      </c>
      <c r="F180" s="262" t="s">
        <v>35</v>
      </c>
      <c r="G180" s="262" t="s">
        <v>35</v>
      </c>
      <c r="H180" s="262" t="s">
        <v>35</v>
      </c>
      <c r="I180" s="262" t="s">
        <v>35</v>
      </c>
      <c r="J180" s="262" t="s">
        <v>35</v>
      </c>
      <c r="K180" s="300" t="s">
        <v>35</v>
      </c>
      <c r="L180" s="300" t="s">
        <v>35</v>
      </c>
      <c r="M180" s="300" t="s">
        <v>35</v>
      </c>
      <c r="N180" s="300" t="s">
        <v>35</v>
      </c>
      <c r="O180" s="300" t="s">
        <v>35</v>
      </c>
      <c r="P180" s="300" t="s">
        <v>35</v>
      </c>
      <c r="Q180" s="299" t="s">
        <v>945</v>
      </c>
      <c r="R180" s="299" t="s">
        <v>448</v>
      </c>
      <c r="S180" s="12" t="s">
        <v>2147</v>
      </c>
      <c r="T180" s="12" t="s">
        <v>1363</v>
      </c>
      <c r="U180" s="256" t="s">
        <v>2148</v>
      </c>
      <c r="V180" s="12" t="s">
        <v>1469</v>
      </c>
      <c r="W180" s="12" t="s">
        <v>1446</v>
      </c>
      <c r="X180" s="12" t="s">
        <v>1363</v>
      </c>
      <c r="Y180" s="256" t="s">
        <v>1447</v>
      </c>
      <c r="Z180" s="12" t="s">
        <v>2149</v>
      </c>
    </row>
    <row r="181" spans="1:26" x14ac:dyDescent="0.25">
      <c r="A181" s="297">
        <v>4608</v>
      </c>
      <c r="B181" s="322">
        <v>4608</v>
      </c>
      <c r="C181" s="347">
        <v>675151</v>
      </c>
      <c r="D181" s="299" t="s">
        <v>542</v>
      </c>
      <c r="E181" s="262" t="s">
        <v>35</v>
      </c>
      <c r="F181" s="262" t="s">
        <v>35</v>
      </c>
      <c r="G181" s="262" t="s">
        <v>35</v>
      </c>
      <c r="H181" s="262" t="s">
        <v>35</v>
      </c>
      <c r="I181" s="262" t="s">
        <v>35</v>
      </c>
      <c r="J181" s="262" t="s">
        <v>35</v>
      </c>
      <c r="K181" s="300" t="s">
        <v>35</v>
      </c>
      <c r="L181" s="300" t="s">
        <v>35</v>
      </c>
      <c r="M181" s="300" t="s">
        <v>35</v>
      </c>
      <c r="N181" s="300" t="s">
        <v>35</v>
      </c>
      <c r="O181" s="300" t="s">
        <v>35</v>
      </c>
      <c r="P181" s="300" t="s">
        <v>35</v>
      </c>
      <c r="Q181" s="299" t="s">
        <v>945</v>
      </c>
      <c r="R181" s="299" t="s">
        <v>543</v>
      </c>
      <c r="S181" s="12" t="s">
        <v>1881</v>
      </c>
      <c r="T181" s="12" t="s">
        <v>1363</v>
      </c>
      <c r="U181" s="256" t="s">
        <v>1882</v>
      </c>
      <c r="V181" s="12" t="s">
        <v>543</v>
      </c>
      <c r="W181" s="12" t="s">
        <v>1881</v>
      </c>
      <c r="X181" s="12" t="s">
        <v>1363</v>
      </c>
      <c r="Y181" s="256" t="s">
        <v>1882</v>
      </c>
      <c r="Z181" s="12" t="s">
        <v>1883</v>
      </c>
    </row>
    <row r="182" spans="1:26" x14ac:dyDescent="0.25">
      <c r="A182" s="297">
        <v>5155</v>
      </c>
      <c r="B182" s="322">
        <v>5155</v>
      </c>
      <c r="C182" s="347">
        <v>675128</v>
      </c>
      <c r="D182" s="299" t="s">
        <v>691</v>
      </c>
      <c r="E182" s="262" t="s">
        <v>35</v>
      </c>
      <c r="F182" s="262" t="s">
        <v>35</v>
      </c>
      <c r="G182" s="262" t="s">
        <v>35</v>
      </c>
      <c r="H182" s="262" t="s">
        <v>35</v>
      </c>
      <c r="I182" s="262" t="s">
        <v>35</v>
      </c>
      <c r="J182" s="262" t="s">
        <v>35</v>
      </c>
      <c r="K182" s="300" t="s">
        <v>35</v>
      </c>
      <c r="L182" s="300" t="s">
        <v>35</v>
      </c>
      <c r="M182" s="300" t="s">
        <v>35</v>
      </c>
      <c r="N182" s="300" t="s">
        <v>35</v>
      </c>
      <c r="O182" s="300" t="s">
        <v>35</v>
      </c>
      <c r="P182" s="300" t="s">
        <v>35</v>
      </c>
      <c r="Q182" s="299" t="s">
        <v>955</v>
      </c>
      <c r="R182" s="299" t="s">
        <v>692</v>
      </c>
      <c r="S182" s="12" t="s">
        <v>1402</v>
      </c>
      <c r="T182" s="12" t="s">
        <v>1363</v>
      </c>
      <c r="U182" s="256" t="s">
        <v>1895</v>
      </c>
      <c r="V182" s="12" t="s">
        <v>692</v>
      </c>
      <c r="W182" s="12" t="s">
        <v>1402</v>
      </c>
      <c r="X182" s="12" t="s">
        <v>1363</v>
      </c>
      <c r="Y182" s="256" t="s">
        <v>1895</v>
      </c>
      <c r="Z182" s="12" t="s">
        <v>1896</v>
      </c>
    </row>
    <row r="183" spans="1:26" x14ac:dyDescent="0.25">
      <c r="A183" s="297">
        <v>4705</v>
      </c>
      <c r="B183" s="322">
        <v>4705</v>
      </c>
      <c r="C183" s="347">
        <v>675495</v>
      </c>
      <c r="D183" s="299" t="s">
        <v>571</v>
      </c>
      <c r="E183" s="262" t="s">
        <v>35</v>
      </c>
      <c r="F183" s="262" t="s">
        <v>35</v>
      </c>
      <c r="G183" s="262" t="s">
        <v>35</v>
      </c>
      <c r="H183" s="262" t="s">
        <v>35</v>
      </c>
      <c r="I183" s="262" t="s">
        <v>35</v>
      </c>
      <c r="J183" s="262" t="s">
        <v>35</v>
      </c>
      <c r="K183" s="300" t="s">
        <v>35</v>
      </c>
      <c r="L183" s="300" t="s">
        <v>35</v>
      </c>
      <c r="M183" s="300" t="s">
        <v>35</v>
      </c>
      <c r="N183" s="300" t="s">
        <v>35</v>
      </c>
      <c r="O183" s="300" t="s">
        <v>35</v>
      </c>
      <c r="P183" s="300" t="s">
        <v>35</v>
      </c>
      <c r="Q183" s="299" t="s">
        <v>2507</v>
      </c>
      <c r="R183" s="299" t="s">
        <v>2508</v>
      </c>
      <c r="S183" s="12" t="s">
        <v>1817</v>
      </c>
      <c r="T183" s="12" t="s">
        <v>1363</v>
      </c>
      <c r="U183" s="256" t="s">
        <v>1818</v>
      </c>
      <c r="V183" s="12" t="s">
        <v>1445</v>
      </c>
      <c r="W183" s="12" t="s">
        <v>1446</v>
      </c>
      <c r="X183" s="12" t="s">
        <v>1363</v>
      </c>
      <c r="Y183" s="256" t="s">
        <v>1447</v>
      </c>
      <c r="Z183" s="12" t="s">
        <v>2509</v>
      </c>
    </row>
    <row r="184" spans="1:26" x14ac:dyDescent="0.25">
      <c r="A184" s="297">
        <v>4205</v>
      </c>
      <c r="B184" s="322">
        <v>4205</v>
      </c>
      <c r="C184" s="347">
        <v>675350</v>
      </c>
      <c r="D184" s="299" t="s">
        <v>443</v>
      </c>
      <c r="E184" s="262" t="s">
        <v>35</v>
      </c>
      <c r="F184" s="262" t="s">
        <v>35</v>
      </c>
      <c r="G184" s="262" t="s">
        <v>35</v>
      </c>
      <c r="H184" s="262" t="s">
        <v>35</v>
      </c>
      <c r="I184" s="262" t="s">
        <v>35</v>
      </c>
      <c r="J184" s="262" t="s">
        <v>35</v>
      </c>
      <c r="K184" s="300" t="s">
        <v>35</v>
      </c>
      <c r="L184" s="300" t="s">
        <v>35</v>
      </c>
      <c r="M184" s="300" t="s">
        <v>35</v>
      </c>
      <c r="N184" s="300" t="s">
        <v>35</v>
      </c>
      <c r="O184" s="300" t="s">
        <v>35</v>
      </c>
      <c r="P184" s="300" t="s">
        <v>35</v>
      </c>
      <c r="Q184" s="299" t="s">
        <v>932</v>
      </c>
      <c r="R184" s="299" t="s">
        <v>444</v>
      </c>
      <c r="S184" s="12" t="s">
        <v>1572</v>
      </c>
      <c r="T184" s="12" t="s">
        <v>1363</v>
      </c>
      <c r="U184" s="256" t="s">
        <v>1944</v>
      </c>
      <c r="V184" s="12" t="s">
        <v>444</v>
      </c>
      <c r="W184" s="12" t="s">
        <v>1572</v>
      </c>
      <c r="X184" s="12" t="s">
        <v>1363</v>
      </c>
      <c r="Y184" s="256" t="s">
        <v>1944</v>
      </c>
      <c r="Z184" s="12" t="s">
        <v>2214</v>
      </c>
    </row>
    <row r="185" spans="1:26" x14ac:dyDescent="0.25">
      <c r="A185" s="297">
        <v>4455</v>
      </c>
      <c r="B185" s="322">
        <v>4455</v>
      </c>
      <c r="C185" s="347">
        <v>675124</v>
      </c>
      <c r="D185" s="299" t="s">
        <v>499</v>
      </c>
      <c r="E185" s="262" t="s">
        <v>35</v>
      </c>
      <c r="F185" s="262" t="s">
        <v>35</v>
      </c>
      <c r="G185" s="262" t="s">
        <v>35</v>
      </c>
      <c r="H185" s="262" t="s">
        <v>35</v>
      </c>
      <c r="I185" s="262" t="s">
        <v>35</v>
      </c>
      <c r="J185" s="262" t="s">
        <v>35</v>
      </c>
      <c r="K185" s="300" t="s">
        <v>35</v>
      </c>
      <c r="L185" s="300" t="s">
        <v>35</v>
      </c>
      <c r="M185" s="300" t="s">
        <v>35</v>
      </c>
      <c r="N185" s="300" t="s">
        <v>35</v>
      </c>
      <c r="O185" s="300" t="s">
        <v>35</v>
      </c>
      <c r="P185" s="300" t="s">
        <v>35</v>
      </c>
      <c r="Q185" s="299" t="s">
        <v>969</v>
      </c>
      <c r="R185" s="299" t="s">
        <v>2510</v>
      </c>
      <c r="S185" s="12" t="s">
        <v>2107</v>
      </c>
      <c r="T185" s="12" t="s">
        <v>1363</v>
      </c>
      <c r="U185" s="256" t="s">
        <v>2108</v>
      </c>
      <c r="V185" s="12" t="s">
        <v>2510</v>
      </c>
      <c r="W185" s="12" t="s">
        <v>2107</v>
      </c>
      <c r="X185" s="12" t="s">
        <v>1363</v>
      </c>
      <c r="Y185" s="256" t="s">
        <v>2108</v>
      </c>
      <c r="Z185" s="12" t="s">
        <v>2511</v>
      </c>
    </row>
    <row r="186" spans="1:26" x14ac:dyDescent="0.25">
      <c r="A186" s="297">
        <v>5078</v>
      </c>
      <c r="B186" s="322">
        <v>5078</v>
      </c>
      <c r="C186" s="347">
        <v>675153</v>
      </c>
      <c r="D186" s="299" t="s">
        <v>2512</v>
      </c>
      <c r="E186" s="262" t="s">
        <v>35</v>
      </c>
      <c r="F186" s="262" t="s">
        <v>35</v>
      </c>
      <c r="G186" s="262" t="s">
        <v>35</v>
      </c>
      <c r="H186" s="262" t="s">
        <v>35</v>
      </c>
      <c r="I186" s="262" t="s">
        <v>35</v>
      </c>
      <c r="J186" s="262" t="s">
        <v>35</v>
      </c>
      <c r="K186" s="300" t="s">
        <v>35</v>
      </c>
      <c r="L186" s="300" t="s">
        <v>35</v>
      </c>
      <c r="M186" s="300" t="s">
        <v>35</v>
      </c>
      <c r="N186" s="300" t="s">
        <v>35</v>
      </c>
      <c r="O186" s="300" t="s">
        <v>35</v>
      </c>
      <c r="P186" s="300" t="s">
        <v>35</v>
      </c>
      <c r="Q186" s="299" t="s">
        <v>997</v>
      </c>
      <c r="R186" s="299" t="s">
        <v>2513</v>
      </c>
      <c r="S186" s="12" t="s">
        <v>1747</v>
      </c>
      <c r="T186" s="12" t="s">
        <v>1363</v>
      </c>
      <c r="U186" s="256">
        <v>76248</v>
      </c>
      <c r="V186" s="12" t="s">
        <v>2513</v>
      </c>
      <c r="W186" s="12" t="s">
        <v>1747</v>
      </c>
      <c r="X186" s="12" t="s">
        <v>1363</v>
      </c>
      <c r="Y186" s="256">
        <v>76248</v>
      </c>
      <c r="Z186" s="12" t="s">
        <v>1748</v>
      </c>
    </row>
    <row r="187" spans="1:26" x14ac:dyDescent="0.25">
      <c r="A187" s="297">
        <v>4735</v>
      </c>
      <c r="B187" s="322">
        <v>4735</v>
      </c>
      <c r="C187" s="347">
        <v>455961</v>
      </c>
      <c r="D187" s="299" t="s">
        <v>207</v>
      </c>
      <c r="E187" s="262" t="s">
        <v>35</v>
      </c>
      <c r="F187" s="262" t="s">
        <v>35</v>
      </c>
      <c r="G187" s="262" t="s">
        <v>35</v>
      </c>
      <c r="H187" s="262" t="s">
        <v>35</v>
      </c>
      <c r="I187" s="262" t="s">
        <v>35</v>
      </c>
      <c r="J187" s="262" t="s">
        <v>35</v>
      </c>
      <c r="K187" s="300" t="s">
        <v>35</v>
      </c>
      <c r="L187" s="300" t="s">
        <v>35</v>
      </c>
      <c r="M187" s="300" t="s">
        <v>35</v>
      </c>
      <c r="N187" s="300" t="s">
        <v>35</v>
      </c>
      <c r="O187" s="300" t="s">
        <v>35</v>
      </c>
      <c r="P187" s="300" t="s">
        <v>35</v>
      </c>
      <c r="Q187" s="299" t="s">
        <v>997</v>
      </c>
      <c r="R187" s="299" t="s">
        <v>2514</v>
      </c>
      <c r="S187" s="12" t="s">
        <v>1942</v>
      </c>
      <c r="T187" s="12" t="s">
        <v>1363</v>
      </c>
      <c r="U187" s="256">
        <v>76067</v>
      </c>
      <c r="V187" s="12" t="s">
        <v>2514</v>
      </c>
      <c r="W187" s="12" t="s">
        <v>1942</v>
      </c>
      <c r="X187" s="12" t="s">
        <v>1363</v>
      </c>
      <c r="Y187" s="256">
        <v>76067</v>
      </c>
      <c r="Z187" s="12" t="s">
        <v>1943</v>
      </c>
    </row>
    <row r="188" spans="1:26" x14ac:dyDescent="0.25">
      <c r="A188" s="297">
        <v>5060</v>
      </c>
      <c r="B188" s="322">
        <v>5060</v>
      </c>
      <c r="C188" s="347">
        <v>675664</v>
      </c>
      <c r="D188" s="299" t="s">
        <v>658</v>
      </c>
      <c r="E188" s="262" t="s">
        <v>35</v>
      </c>
      <c r="F188" s="262" t="s">
        <v>35</v>
      </c>
      <c r="G188" s="262" t="s">
        <v>35</v>
      </c>
      <c r="H188" s="262" t="s">
        <v>35</v>
      </c>
      <c r="I188" s="262" t="s">
        <v>35</v>
      </c>
      <c r="J188" s="262" t="s">
        <v>35</v>
      </c>
      <c r="K188" s="300" t="s">
        <v>35</v>
      </c>
      <c r="L188" s="300" t="s">
        <v>35</v>
      </c>
      <c r="M188" s="300" t="s">
        <v>35</v>
      </c>
      <c r="N188" s="300" t="s">
        <v>35</v>
      </c>
      <c r="O188" s="300" t="s">
        <v>35</v>
      </c>
      <c r="P188" s="300" t="s">
        <v>35</v>
      </c>
      <c r="Q188" s="299" t="s">
        <v>994</v>
      </c>
      <c r="R188" s="299" t="s">
        <v>2515</v>
      </c>
      <c r="S188" s="12" t="s">
        <v>2100</v>
      </c>
      <c r="T188" s="12" t="s">
        <v>1363</v>
      </c>
      <c r="U188" s="256" t="s">
        <v>2101</v>
      </c>
      <c r="V188" s="12" t="s">
        <v>2515</v>
      </c>
      <c r="W188" s="12" t="s">
        <v>2100</v>
      </c>
      <c r="X188" s="12" t="s">
        <v>1363</v>
      </c>
      <c r="Y188" s="256" t="s">
        <v>2101</v>
      </c>
      <c r="Z188" s="12" t="s">
        <v>2102</v>
      </c>
    </row>
    <row r="189" spans="1:26" x14ac:dyDescent="0.25">
      <c r="A189" s="297">
        <v>4914</v>
      </c>
      <c r="B189" s="322">
        <v>4914</v>
      </c>
      <c r="C189" s="347">
        <v>675651</v>
      </c>
      <c r="D189" s="299" t="s">
        <v>622</v>
      </c>
      <c r="E189" s="262" t="s">
        <v>35</v>
      </c>
      <c r="F189" s="262" t="s">
        <v>35</v>
      </c>
      <c r="G189" s="262" t="s">
        <v>35</v>
      </c>
      <c r="H189" s="262" t="s">
        <v>35</v>
      </c>
      <c r="I189" s="262" t="s">
        <v>35</v>
      </c>
      <c r="J189" s="262" t="s">
        <v>35</v>
      </c>
      <c r="K189" s="300" t="s">
        <v>35</v>
      </c>
      <c r="L189" s="300" t="s">
        <v>35</v>
      </c>
      <c r="M189" s="300" t="s">
        <v>35</v>
      </c>
      <c r="N189" s="300" t="s">
        <v>35</v>
      </c>
      <c r="O189" s="300" t="s">
        <v>35</v>
      </c>
      <c r="P189" s="300" t="s">
        <v>35</v>
      </c>
      <c r="Q189" s="299" t="s">
        <v>2301</v>
      </c>
      <c r="R189" s="299" t="s">
        <v>623</v>
      </c>
      <c r="S189" s="12" t="s">
        <v>2044</v>
      </c>
      <c r="T189" s="12" t="s">
        <v>1363</v>
      </c>
      <c r="U189" s="256" t="s">
        <v>2045</v>
      </c>
      <c r="V189" s="12" t="s">
        <v>623</v>
      </c>
      <c r="W189" s="12" t="s">
        <v>2044</v>
      </c>
      <c r="X189" s="12" t="s">
        <v>1363</v>
      </c>
      <c r="Y189" s="256" t="s">
        <v>2045</v>
      </c>
      <c r="Z189" s="12" t="s">
        <v>2046</v>
      </c>
    </row>
    <row r="190" spans="1:26" x14ac:dyDescent="0.25">
      <c r="A190" s="297">
        <v>101456</v>
      </c>
      <c r="B190" s="322">
        <v>101456</v>
      </c>
      <c r="C190" s="347">
        <v>675969</v>
      </c>
      <c r="D190" s="299" t="s">
        <v>290</v>
      </c>
      <c r="E190" s="262" t="s">
        <v>35</v>
      </c>
      <c r="F190" s="262" t="s">
        <v>35</v>
      </c>
      <c r="G190" s="262" t="s">
        <v>35</v>
      </c>
      <c r="H190" s="262" t="s">
        <v>35</v>
      </c>
      <c r="I190" s="262" t="s">
        <v>35</v>
      </c>
      <c r="J190" s="262" t="s">
        <v>35</v>
      </c>
      <c r="K190" s="300" t="s">
        <v>35</v>
      </c>
      <c r="L190" s="300" t="s">
        <v>35</v>
      </c>
      <c r="M190" s="300" t="s">
        <v>35</v>
      </c>
      <c r="N190" s="300" t="s">
        <v>35</v>
      </c>
      <c r="O190" s="300" t="s">
        <v>35</v>
      </c>
      <c r="P190" s="300" t="s">
        <v>35</v>
      </c>
      <c r="Q190" s="299" t="s">
        <v>1002</v>
      </c>
      <c r="R190" s="299" t="s">
        <v>291</v>
      </c>
      <c r="S190" s="12" t="s">
        <v>2059</v>
      </c>
      <c r="T190" s="12" t="s">
        <v>1363</v>
      </c>
      <c r="U190" s="256" t="s">
        <v>2060</v>
      </c>
      <c r="V190" s="12" t="s">
        <v>1393</v>
      </c>
      <c r="W190" s="12" t="s">
        <v>1394</v>
      </c>
      <c r="X190" s="12" t="s">
        <v>1363</v>
      </c>
      <c r="Y190" s="256" t="s">
        <v>1418</v>
      </c>
      <c r="Z190" s="12" t="s">
        <v>2061</v>
      </c>
    </row>
    <row r="191" spans="1:26" x14ac:dyDescent="0.25">
      <c r="A191" s="297">
        <v>104955</v>
      </c>
      <c r="B191" s="322">
        <v>104955</v>
      </c>
      <c r="C191" s="347">
        <v>676312</v>
      </c>
      <c r="D191" s="299" t="s">
        <v>2516</v>
      </c>
      <c r="E191" s="262" t="s">
        <v>35</v>
      </c>
      <c r="F191" s="262" t="s">
        <v>35</v>
      </c>
      <c r="G191" s="262" t="s">
        <v>35</v>
      </c>
      <c r="H191" s="262" t="s">
        <v>35</v>
      </c>
      <c r="I191" s="262" t="s">
        <v>35</v>
      </c>
      <c r="J191" s="262" t="s">
        <v>35</v>
      </c>
      <c r="K191" s="300" t="s">
        <v>35</v>
      </c>
      <c r="L191" s="300" t="s">
        <v>35</v>
      </c>
      <c r="M191" s="300" t="s">
        <v>35</v>
      </c>
      <c r="N191" s="300" t="s">
        <v>35</v>
      </c>
      <c r="O191" s="300" t="s">
        <v>35</v>
      </c>
      <c r="P191" s="300" t="s">
        <v>35</v>
      </c>
      <c r="Q191" s="299" t="s">
        <v>961</v>
      </c>
      <c r="R191" s="299" t="s">
        <v>380</v>
      </c>
      <c r="S191" s="12" t="s">
        <v>1389</v>
      </c>
      <c r="T191" s="12" t="s">
        <v>1363</v>
      </c>
      <c r="U191" s="256" t="s">
        <v>1852</v>
      </c>
      <c r="V191" s="12" t="s">
        <v>380</v>
      </c>
      <c r="W191" s="12" t="s">
        <v>1389</v>
      </c>
      <c r="X191" s="12" t="s">
        <v>1363</v>
      </c>
      <c r="Y191" s="256" t="s">
        <v>1852</v>
      </c>
      <c r="Z191" s="12" t="s">
        <v>1853</v>
      </c>
    </row>
    <row r="192" spans="1:26" x14ac:dyDescent="0.25">
      <c r="A192" s="297">
        <v>4744</v>
      </c>
      <c r="B192" s="322">
        <v>4744</v>
      </c>
      <c r="C192" s="347">
        <v>676034</v>
      </c>
      <c r="D192" s="299" t="s">
        <v>580</v>
      </c>
      <c r="E192" s="262" t="s">
        <v>35</v>
      </c>
      <c r="F192" s="262" t="s">
        <v>35</v>
      </c>
      <c r="G192" s="262" t="s">
        <v>35</v>
      </c>
      <c r="H192" s="262" t="s">
        <v>35</v>
      </c>
      <c r="I192" s="262" t="s">
        <v>35</v>
      </c>
      <c r="J192" s="262" t="s">
        <v>35</v>
      </c>
      <c r="K192" s="300" t="s">
        <v>35</v>
      </c>
      <c r="L192" s="300" t="s">
        <v>35</v>
      </c>
      <c r="M192" s="300" t="s">
        <v>35</v>
      </c>
      <c r="N192" s="300" t="s">
        <v>35</v>
      </c>
      <c r="O192" s="300" t="s">
        <v>35</v>
      </c>
      <c r="P192" s="300" t="s">
        <v>35</v>
      </c>
      <c r="Q192" s="299" t="s">
        <v>980</v>
      </c>
      <c r="R192" s="299" t="s">
        <v>581</v>
      </c>
      <c r="S192" s="12" t="s">
        <v>1479</v>
      </c>
      <c r="T192" s="12" t="s">
        <v>1363</v>
      </c>
      <c r="U192" s="256">
        <v>76825</v>
      </c>
      <c r="V192" s="12" t="s">
        <v>581</v>
      </c>
      <c r="W192" s="12" t="s">
        <v>1479</v>
      </c>
      <c r="X192" s="12" t="s">
        <v>1363</v>
      </c>
      <c r="Y192" s="256">
        <v>76825</v>
      </c>
      <c r="Z192" s="12" t="s">
        <v>1480</v>
      </c>
    </row>
    <row r="193" spans="1:26" x14ac:dyDescent="0.25">
      <c r="A193" s="297">
        <v>4962</v>
      </c>
      <c r="B193" s="322">
        <v>4962</v>
      </c>
      <c r="C193" s="347">
        <v>455744</v>
      </c>
      <c r="D193" s="299" t="s">
        <v>628</v>
      </c>
      <c r="E193" s="262" t="s">
        <v>35</v>
      </c>
      <c r="F193" s="262" t="s">
        <v>35</v>
      </c>
      <c r="G193" s="262" t="s">
        <v>35</v>
      </c>
      <c r="H193" s="262" t="s">
        <v>35</v>
      </c>
      <c r="I193" s="262" t="s">
        <v>35</v>
      </c>
      <c r="J193" s="262" t="s">
        <v>35</v>
      </c>
      <c r="K193" s="300" t="s">
        <v>35</v>
      </c>
      <c r="L193" s="300" t="s">
        <v>35</v>
      </c>
      <c r="M193" s="300" t="s">
        <v>35</v>
      </c>
      <c r="N193" s="300" t="s">
        <v>35</v>
      </c>
      <c r="O193" s="300" t="s">
        <v>35</v>
      </c>
      <c r="P193" s="300" t="s">
        <v>35</v>
      </c>
      <c r="Q193" s="299" t="s">
        <v>1010</v>
      </c>
      <c r="R193" s="299" t="s">
        <v>2517</v>
      </c>
      <c r="S193" s="12" t="s">
        <v>1907</v>
      </c>
      <c r="T193" s="12" t="s">
        <v>1363</v>
      </c>
      <c r="U193" s="256" t="s">
        <v>1908</v>
      </c>
      <c r="V193" s="12" t="s">
        <v>2517</v>
      </c>
      <c r="W193" s="12" t="s">
        <v>1907</v>
      </c>
      <c r="X193" s="12" t="s">
        <v>1363</v>
      </c>
      <c r="Y193" s="256" t="s">
        <v>1908</v>
      </c>
      <c r="Z193" s="12" t="s">
        <v>1909</v>
      </c>
    </row>
    <row r="194" spans="1:26" x14ac:dyDescent="0.25">
      <c r="A194" s="297">
        <v>105179</v>
      </c>
      <c r="B194" s="322">
        <v>105179</v>
      </c>
      <c r="C194" s="347">
        <v>676313</v>
      </c>
      <c r="D194" s="299" t="s">
        <v>2518</v>
      </c>
      <c r="E194" s="262" t="s">
        <v>35</v>
      </c>
      <c r="F194" s="262" t="s">
        <v>35</v>
      </c>
      <c r="G194" s="262" t="s">
        <v>35</v>
      </c>
      <c r="H194" s="262" t="s">
        <v>35</v>
      </c>
      <c r="I194" s="262" t="s">
        <v>35</v>
      </c>
      <c r="J194" s="262" t="s">
        <v>35</v>
      </c>
      <c r="K194" s="300" t="s">
        <v>35</v>
      </c>
      <c r="L194" s="300" t="s">
        <v>35</v>
      </c>
      <c r="M194" s="300" t="s">
        <v>35</v>
      </c>
      <c r="N194" s="300" t="s">
        <v>35</v>
      </c>
      <c r="O194" s="300" t="s">
        <v>35</v>
      </c>
      <c r="P194" s="300" t="s">
        <v>35</v>
      </c>
      <c r="Q194" s="299" t="s">
        <v>1016</v>
      </c>
      <c r="R194" s="299" t="s">
        <v>389</v>
      </c>
      <c r="S194" s="12" t="s">
        <v>1809</v>
      </c>
      <c r="T194" s="12" t="s">
        <v>1363</v>
      </c>
      <c r="U194" s="256" t="s">
        <v>1731</v>
      </c>
      <c r="V194" s="12" t="s">
        <v>389</v>
      </c>
      <c r="W194" s="12" t="s">
        <v>1809</v>
      </c>
      <c r="X194" s="12" t="s">
        <v>1363</v>
      </c>
      <c r="Y194" s="256" t="s">
        <v>1731</v>
      </c>
      <c r="Z194" s="12" t="s">
        <v>1810</v>
      </c>
    </row>
    <row r="195" spans="1:26" x14ac:dyDescent="0.25">
      <c r="A195" s="297">
        <v>5012</v>
      </c>
      <c r="B195" s="322">
        <v>5012</v>
      </c>
      <c r="C195" s="347">
        <v>675751</v>
      </c>
      <c r="D195" s="299" t="s">
        <v>2519</v>
      </c>
      <c r="E195" s="262" t="s">
        <v>35</v>
      </c>
      <c r="F195" s="262" t="s">
        <v>35</v>
      </c>
      <c r="G195" s="262" t="s">
        <v>35</v>
      </c>
      <c r="H195" s="262" t="s">
        <v>35</v>
      </c>
      <c r="I195" s="262" t="s">
        <v>35</v>
      </c>
      <c r="J195" s="262" t="s">
        <v>35</v>
      </c>
      <c r="K195" s="300" t="s">
        <v>35</v>
      </c>
      <c r="L195" s="300" t="s">
        <v>35</v>
      </c>
      <c r="M195" s="300" t="s">
        <v>35</v>
      </c>
      <c r="N195" s="300" t="s">
        <v>35</v>
      </c>
      <c r="O195" s="300" t="s">
        <v>35</v>
      </c>
      <c r="P195" s="300" t="s">
        <v>35</v>
      </c>
      <c r="Q195" s="299" t="s">
        <v>986</v>
      </c>
      <c r="R195" s="299" t="s">
        <v>2520</v>
      </c>
      <c r="S195" s="12" t="s">
        <v>1763</v>
      </c>
      <c r="T195" s="12" t="s">
        <v>1363</v>
      </c>
      <c r="U195" s="256" t="s">
        <v>1666</v>
      </c>
      <c r="V195" s="12" t="s">
        <v>2520</v>
      </c>
      <c r="W195" s="12" t="s">
        <v>1763</v>
      </c>
      <c r="X195" s="12" t="s">
        <v>1363</v>
      </c>
      <c r="Y195" s="256" t="s">
        <v>1666</v>
      </c>
      <c r="Z195" s="12" t="s">
        <v>1667</v>
      </c>
    </row>
    <row r="196" spans="1:26" x14ac:dyDescent="0.25">
      <c r="A196" s="297">
        <v>5093</v>
      </c>
      <c r="B196" s="322">
        <v>5093</v>
      </c>
      <c r="C196" s="347">
        <v>675098</v>
      </c>
      <c r="D196" s="299" t="s">
        <v>667</v>
      </c>
      <c r="E196" s="262" t="s">
        <v>35</v>
      </c>
      <c r="F196" s="262" t="s">
        <v>35</v>
      </c>
      <c r="G196" s="262" t="s">
        <v>35</v>
      </c>
      <c r="H196" s="262" t="s">
        <v>35</v>
      </c>
      <c r="I196" s="262" t="s">
        <v>35</v>
      </c>
      <c r="J196" s="262" t="s">
        <v>35</v>
      </c>
      <c r="K196" s="300" t="s">
        <v>35</v>
      </c>
      <c r="L196" s="300" t="s">
        <v>35</v>
      </c>
      <c r="M196" s="300" t="s">
        <v>35</v>
      </c>
      <c r="N196" s="300" t="s">
        <v>35</v>
      </c>
      <c r="O196" s="300" t="s">
        <v>35</v>
      </c>
      <c r="P196" s="300" t="s">
        <v>35</v>
      </c>
      <c r="Q196" s="299" t="s">
        <v>967</v>
      </c>
      <c r="R196" s="299" t="s">
        <v>668</v>
      </c>
      <c r="S196" s="12" t="s">
        <v>1653</v>
      </c>
      <c r="T196" s="12" t="s">
        <v>1363</v>
      </c>
      <c r="U196" s="256" t="s">
        <v>1654</v>
      </c>
      <c r="V196" s="12" t="s">
        <v>2521</v>
      </c>
      <c r="W196" s="12" t="s">
        <v>1653</v>
      </c>
      <c r="X196" s="12" t="s">
        <v>1363</v>
      </c>
      <c r="Y196" s="256" t="s">
        <v>1654</v>
      </c>
      <c r="Z196" s="12" t="s">
        <v>1655</v>
      </c>
    </row>
    <row r="197" spans="1:26" x14ac:dyDescent="0.25">
      <c r="A197" s="297">
        <v>4539</v>
      </c>
      <c r="B197" s="322">
        <v>4539</v>
      </c>
      <c r="C197" s="347">
        <v>676125</v>
      </c>
      <c r="D197" s="299" t="s">
        <v>520</v>
      </c>
      <c r="E197" s="262" t="s">
        <v>35</v>
      </c>
      <c r="F197" s="262" t="s">
        <v>35</v>
      </c>
      <c r="G197" s="262" t="s">
        <v>35</v>
      </c>
      <c r="H197" s="262" t="s">
        <v>35</v>
      </c>
      <c r="I197" s="262" t="s">
        <v>35</v>
      </c>
      <c r="J197" s="262" t="s">
        <v>35</v>
      </c>
      <c r="K197" s="300" t="s">
        <v>35</v>
      </c>
      <c r="L197" s="300" t="s">
        <v>35</v>
      </c>
      <c r="M197" s="300" t="s">
        <v>35</v>
      </c>
      <c r="N197" s="300" t="s">
        <v>35</v>
      </c>
      <c r="O197" s="300" t="s">
        <v>35</v>
      </c>
      <c r="P197" s="300" t="s">
        <v>35</v>
      </c>
      <c r="Q197" s="299" t="s">
        <v>1008</v>
      </c>
      <c r="R197" s="299" t="s">
        <v>521</v>
      </c>
      <c r="S197" s="12" t="s">
        <v>2222</v>
      </c>
      <c r="T197" s="12" t="s">
        <v>1363</v>
      </c>
      <c r="U197" s="256" t="s">
        <v>2223</v>
      </c>
      <c r="V197" s="12" t="s">
        <v>521</v>
      </c>
      <c r="W197" s="12" t="s">
        <v>2222</v>
      </c>
      <c r="X197" s="12" t="s">
        <v>1363</v>
      </c>
      <c r="Y197" s="256" t="s">
        <v>2223</v>
      </c>
      <c r="Z197" s="12" t="s">
        <v>2224</v>
      </c>
    </row>
    <row r="198" spans="1:26" x14ac:dyDescent="0.25">
      <c r="A198" s="297">
        <v>4466</v>
      </c>
      <c r="B198" s="322">
        <v>4466</v>
      </c>
      <c r="C198" s="347">
        <v>455538</v>
      </c>
      <c r="D198" s="299" t="s">
        <v>502</v>
      </c>
      <c r="E198" s="262" t="s">
        <v>35</v>
      </c>
      <c r="F198" s="262" t="s">
        <v>35</v>
      </c>
      <c r="G198" s="262" t="s">
        <v>35</v>
      </c>
      <c r="H198" s="262" t="s">
        <v>35</v>
      </c>
      <c r="I198" s="262" t="s">
        <v>35</v>
      </c>
      <c r="J198" s="262" t="s">
        <v>35</v>
      </c>
      <c r="K198" s="300" t="s">
        <v>35</v>
      </c>
      <c r="L198" s="300" t="s">
        <v>35</v>
      </c>
      <c r="M198" s="300" t="s">
        <v>35</v>
      </c>
      <c r="N198" s="300" t="s">
        <v>35</v>
      </c>
      <c r="O198" s="300" t="s">
        <v>35</v>
      </c>
      <c r="P198" s="300" t="s">
        <v>35</v>
      </c>
      <c r="Q198" s="299" t="s">
        <v>1012</v>
      </c>
      <c r="R198" s="299" t="s">
        <v>503</v>
      </c>
      <c r="S198" s="12" t="s">
        <v>1873</v>
      </c>
      <c r="T198" s="12" t="s">
        <v>1363</v>
      </c>
      <c r="U198" s="256" t="s">
        <v>1874</v>
      </c>
      <c r="V198" s="12" t="s">
        <v>1469</v>
      </c>
      <c r="W198" s="12" t="s">
        <v>1446</v>
      </c>
      <c r="X198" s="12" t="s">
        <v>1363</v>
      </c>
      <c r="Y198" s="256" t="s">
        <v>1447</v>
      </c>
      <c r="Z198" s="12" t="s">
        <v>1875</v>
      </c>
    </row>
    <row r="199" spans="1:26" x14ac:dyDescent="0.25">
      <c r="A199" s="297">
        <v>4481</v>
      </c>
      <c r="B199" s="322">
        <v>4481</v>
      </c>
      <c r="C199" s="347">
        <v>675641</v>
      </c>
      <c r="D199" s="299" t="s">
        <v>508</v>
      </c>
      <c r="E199" s="262" t="s">
        <v>35</v>
      </c>
      <c r="F199" s="262" t="s">
        <v>35</v>
      </c>
      <c r="G199" s="262" t="s">
        <v>35</v>
      </c>
      <c r="H199" s="262" t="s">
        <v>35</v>
      </c>
      <c r="I199" s="262" t="s">
        <v>35</v>
      </c>
      <c r="J199" s="262" t="s">
        <v>35</v>
      </c>
      <c r="K199" s="300" t="s">
        <v>35</v>
      </c>
      <c r="L199" s="300" t="s">
        <v>35</v>
      </c>
      <c r="M199" s="300" t="s">
        <v>35</v>
      </c>
      <c r="N199" s="300" t="s">
        <v>35</v>
      </c>
      <c r="O199" s="300" t="s">
        <v>35</v>
      </c>
      <c r="P199" s="300" t="s">
        <v>35</v>
      </c>
      <c r="Q199" s="299" t="s">
        <v>2301</v>
      </c>
      <c r="R199" s="299" t="s">
        <v>509</v>
      </c>
      <c r="S199" s="12" t="s">
        <v>1913</v>
      </c>
      <c r="T199" s="12" t="s">
        <v>1363</v>
      </c>
      <c r="U199" s="256" t="s">
        <v>1887</v>
      </c>
      <c r="V199" s="12" t="s">
        <v>509</v>
      </c>
      <c r="W199" s="12" t="s">
        <v>1913</v>
      </c>
      <c r="X199" s="12" t="s">
        <v>1363</v>
      </c>
      <c r="Y199" s="256" t="s">
        <v>1887</v>
      </c>
      <c r="Z199" s="12" t="s">
        <v>1915</v>
      </c>
    </row>
    <row r="200" spans="1:26" x14ac:dyDescent="0.25">
      <c r="A200" s="297">
        <v>5211</v>
      </c>
      <c r="B200" s="322">
        <v>5211</v>
      </c>
      <c r="C200" s="347">
        <v>455689</v>
      </c>
      <c r="D200" s="299" t="s">
        <v>720</v>
      </c>
      <c r="E200" s="262" t="s">
        <v>35</v>
      </c>
      <c r="F200" s="262" t="s">
        <v>35</v>
      </c>
      <c r="G200" s="262" t="s">
        <v>35</v>
      </c>
      <c r="H200" s="262" t="s">
        <v>35</v>
      </c>
      <c r="I200" s="262" t="s">
        <v>35</v>
      </c>
      <c r="J200" s="262" t="s">
        <v>35</v>
      </c>
      <c r="K200" s="300" t="s">
        <v>35</v>
      </c>
      <c r="L200" s="300" t="s">
        <v>35</v>
      </c>
      <c r="M200" s="300" t="s">
        <v>35</v>
      </c>
      <c r="N200" s="300" t="s">
        <v>35</v>
      </c>
      <c r="O200" s="300" t="s">
        <v>35</v>
      </c>
      <c r="P200" s="300" t="s">
        <v>35</v>
      </c>
      <c r="Q200" s="299" t="s">
        <v>1016</v>
      </c>
      <c r="R200" s="299" t="s">
        <v>2522</v>
      </c>
      <c r="S200" s="12" t="s">
        <v>1389</v>
      </c>
      <c r="T200" s="12" t="s">
        <v>1363</v>
      </c>
      <c r="U200" s="256" t="s">
        <v>1405</v>
      </c>
      <c r="V200" s="12" t="s">
        <v>2522</v>
      </c>
      <c r="W200" s="12" t="s">
        <v>1389</v>
      </c>
      <c r="X200" s="12" t="s">
        <v>1363</v>
      </c>
      <c r="Y200" s="256" t="s">
        <v>1405</v>
      </c>
      <c r="Z200" s="12" t="s">
        <v>2523</v>
      </c>
    </row>
    <row r="201" spans="1:26" x14ac:dyDescent="0.25">
      <c r="A201" s="297">
        <v>4772</v>
      </c>
      <c r="B201" s="322">
        <v>4772</v>
      </c>
      <c r="C201" s="347">
        <v>455724</v>
      </c>
      <c r="D201" s="299" t="s">
        <v>211</v>
      </c>
      <c r="E201" s="262" t="s">
        <v>35</v>
      </c>
      <c r="F201" s="262" t="s">
        <v>35</v>
      </c>
      <c r="G201" s="262" t="s">
        <v>35</v>
      </c>
      <c r="H201" s="262" t="s">
        <v>35</v>
      </c>
      <c r="I201" s="262" t="s">
        <v>35</v>
      </c>
      <c r="J201" s="262" t="s">
        <v>35</v>
      </c>
      <c r="K201" s="300" t="s">
        <v>35</v>
      </c>
      <c r="L201" s="300" t="s">
        <v>35</v>
      </c>
      <c r="M201" s="300" t="s">
        <v>35</v>
      </c>
      <c r="N201" s="300" t="s">
        <v>35</v>
      </c>
      <c r="O201" s="300" t="s">
        <v>35</v>
      </c>
      <c r="P201" s="300" t="s">
        <v>35</v>
      </c>
      <c r="Q201" s="299" t="s">
        <v>1016</v>
      </c>
      <c r="R201" s="299" t="s">
        <v>2524</v>
      </c>
      <c r="S201" s="12" t="s">
        <v>1428</v>
      </c>
      <c r="T201" s="12" t="s">
        <v>1363</v>
      </c>
      <c r="U201" s="256" t="s">
        <v>1429</v>
      </c>
      <c r="V201" s="12" t="s">
        <v>2524</v>
      </c>
      <c r="W201" s="12" t="s">
        <v>1428</v>
      </c>
      <c r="X201" s="12" t="s">
        <v>1363</v>
      </c>
      <c r="Y201" s="256" t="s">
        <v>1429</v>
      </c>
      <c r="Z201" s="12" t="s">
        <v>1627</v>
      </c>
    </row>
    <row r="202" spans="1:26" x14ac:dyDescent="0.25">
      <c r="A202" s="297">
        <v>5161</v>
      </c>
      <c r="B202" s="322">
        <v>5161</v>
      </c>
      <c r="C202" s="347">
        <v>675132</v>
      </c>
      <c r="D202" s="299" t="s">
        <v>694</v>
      </c>
      <c r="E202" s="262" t="s">
        <v>35</v>
      </c>
      <c r="F202" s="262" t="s">
        <v>35</v>
      </c>
      <c r="G202" s="262" t="s">
        <v>35</v>
      </c>
      <c r="H202" s="262" t="s">
        <v>35</v>
      </c>
      <c r="I202" s="262" t="s">
        <v>35</v>
      </c>
      <c r="J202" s="262" t="s">
        <v>35</v>
      </c>
      <c r="K202" s="300" t="s">
        <v>35</v>
      </c>
      <c r="L202" s="300" t="s">
        <v>35</v>
      </c>
      <c r="M202" s="300" t="s">
        <v>35</v>
      </c>
      <c r="N202" s="300" t="s">
        <v>35</v>
      </c>
      <c r="O202" s="300" t="s">
        <v>35</v>
      </c>
      <c r="P202" s="300" t="s">
        <v>35</v>
      </c>
      <c r="Q202" s="299" t="s">
        <v>978</v>
      </c>
      <c r="R202" s="299" t="s">
        <v>695</v>
      </c>
      <c r="S202" s="12" t="s">
        <v>1484</v>
      </c>
      <c r="T202" s="12" t="s">
        <v>1363</v>
      </c>
      <c r="U202" s="256" t="s">
        <v>1485</v>
      </c>
      <c r="V202" s="12" t="s">
        <v>695</v>
      </c>
      <c r="W202" s="12" t="s">
        <v>1484</v>
      </c>
      <c r="X202" s="12" t="s">
        <v>1363</v>
      </c>
      <c r="Y202" s="256" t="s">
        <v>1485</v>
      </c>
      <c r="Z202" s="12" t="s">
        <v>1486</v>
      </c>
    </row>
    <row r="203" spans="1:26" x14ac:dyDescent="0.25">
      <c r="A203" s="297">
        <v>4865</v>
      </c>
      <c r="B203" s="322">
        <v>4865</v>
      </c>
      <c r="C203" s="347">
        <v>455574</v>
      </c>
      <c r="D203" s="299" t="s">
        <v>226</v>
      </c>
      <c r="E203" s="262" t="s">
        <v>35</v>
      </c>
      <c r="F203" s="262" t="s">
        <v>35</v>
      </c>
      <c r="G203" s="262" t="s">
        <v>35</v>
      </c>
      <c r="H203" s="262" t="s">
        <v>35</v>
      </c>
      <c r="I203" s="262" t="s">
        <v>35</v>
      </c>
      <c r="J203" s="262" t="s">
        <v>35</v>
      </c>
      <c r="K203" s="300" t="s">
        <v>35</v>
      </c>
      <c r="L203" s="300" t="s">
        <v>35</v>
      </c>
      <c r="M203" s="300" t="s">
        <v>35</v>
      </c>
      <c r="N203" s="300" t="s">
        <v>35</v>
      </c>
      <c r="O203" s="300" t="s">
        <v>35</v>
      </c>
      <c r="P203" s="300" t="s">
        <v>35</v>
      </c>
      <c r="Q203" s="299" t="s">
        <v>2344</v>
      </c>
      <c r="R203" s="299" t="s">
        <v>2525</v>
      </c>
      <c r="S203" s="12" t="s">
        <v>1549</v>
      </c>
      <c r="T203" s="12" t="s">
        <v>1363</v>
      </c>
      <c r="U203" s="256" t="s">
        <v>1550</v>
      </c>
      <c r="V203" s="12" t="s">
        <v>2525</v>
      </c>
      <c r="W203" s="12" t="s">
        <v>1549</v>
      </c>
      <c r="X203" s="12" t="s">
        <v>1363</v>
      </c>
      <c r="Y203" s="256" t="s">
        <v>1550</v>
      </c>
      <c r="Z203" s="12" t="s">
        <v>2197</v>
      </c>
    </row>
    <row r="204" spans="1:26" x14ac:dyDescent="0.25">
      <c r="A204" s="297">
        <v>4868</v>
      </c>
      <c r="B204" s="322">
        <v>4868</v>
      </c>
      <c r="C204" s="347">
        <v>675903</v>
      </c>
      <c r="D204" s="299" t="s">
        <v>2526</v>
      </c>
      <c r="E204" s="262" t="s">
        <v>35</v>
      </c>
      <c r="F204" s="262" t="s">
        <v>35</v>
      </c>
      <c r="G204" s="262" t="s">
        <v>35</v>
      </c>
      <c r="H204" s="262" t="s">
        <v>35</v>
      </c>
      <c r="I204" s="262" t="s">
        <v>35</v>
      </c>
      <c r="J204" s="262" t="s">
        <v>35</v>
      </c>
      <c r="K204" s="300" t="s">
        <v>35</v>
      </c>
      <c r="L204" s="300" t="s">
        <v>35</v>
      </c>
      <c r="M204" s="300" t="s">
        <v>35</v>
      </c>
      <c r="N204" s="300" t="s">
        <v>35</v>
      </c>
      <c r="O204" s="300" t="s">
        <v>35</v>
      </c>
      <c r="P204" s="300" t="s">
        <v>35</v>
      </c>
      <c r="Q204" s="299" t="s">
        <v>1002</v>
      </c>
      <c r="R204" s="299" t="s">
        <v>2527</v>
      </c>
      <c r="S204" s="12" t="s">
        <v>2150</v>
      </c>
      <c r="T204" s="12" t="s">
        <v>1363</v>
      </c>
      <c r="U204" s="256" t="s">
        <v>2151</v>
      </c>
      <c r="V204" s="12" t="s">
        <v>2527</v>
      </c>
      <c r="W204" s="12" t="s">
        <v>2150</v>
      </c>
      <c r="X204" s="12" t="s">
        <v>1363</v>
      </c>
      <c r="Y204" s="256" t="s">
        <v>2151</v>
      </c>
      <c r="Z204" s="12" t="s">
        <v>2528</v>
      </c>
    </row>
    <row r="205" spans="1:26" x14ac:dyDescent="0.25">
      <c r="A205" s="297">
        <v>4386</v>
      </c>
      <c r="B205" s="322">
        <v>4386</v>
      </c>
      <c r="C205" s="347">
        <v>675483</v>
      </c>
      <c r="D205" s="299" t="s">
        <v>480</v>
      </c>
      <c r="E205" s="262" t="s">
        <v>35</v>
      </c>
      <c r="F205" s="262" t="s">
        <v>35</v>
      </c>
      <c r="G205" s="262" t="s">
        <v>35</v>
      </c>
      <c r="H205" s="262" t="s">
        <v>35</v>
      </c>
      <c r="I205" s="262" t="s">
        <v>35</v>
      </c>
      <c r="J205" s="262" t="s">
        <v>35</v>
      </c>
      <c r="K205" s="300" t="s">
        <v>35</v>
      </c>
      <c r="L205" s="300" t="s">
        <v>35</v>
      </c>
      <c r="M205" s="300" t="s">
        <v>35</v>
      </c>
      <c r="N205" s="300" t="s">
        <v>35</v>
      </c>
      <c r="O205" s="300" t="s">
        <v>35</v>
      </c>
      <c r="P205" s="300" t="s">
        <v>35</v>
      </c>
      <c r="Q205" s="299" t="s">
        <v>932</v>
      </c>
      <c r="R205" s="299" t="s">
        <v>481</v>
      </c>
      <c r="S205" s="12" t="s">
        <v>1775</v>
      </c>
      <c r="T205" s="12" t="s">
        <v>1363</v>
      </c>
      <c r="U205" s="256" t="s">
        <v>1776</v>
      </c>
      <c r="V205" s="12" t="s">
        <v>481</v>
      </c>
      <c r="W205" s="12" t="s">
        <v>1775</v>
      </c>
      <c r="X205" s="12" t="s">
        <v>1363</v>
      </c>
      <c r="Y205" s="256" t="s">
        <v>1776</v>
      </c>
      <c r="Z205" s="12" t="s">
        <v>1777</v>
      </c>
    </row>
    <row r="206" spans="1:26" x14ac:dyDescent="0.25">
      <c r="A206" s="297">
        <v>102903</v>
      </c>
      <c r="B206" s="322">
        <v>102903</v>
      </c>
      <c r="C206" s="347">
        <v>676248</v>
      </c>
      <c r="D206" s="299" t="s">
        <v>2529</v>
      </c>
      <c r="E206" s="262" t="s">
        <v>35</v>
      </c>
      <c r="F206" s="262" t="s">
        <v>35</v>
      </c>
      <c r="G206" s="262" t="s">
        <v>35</v>
      </c>
      <c r="H206" s="262" t="s">
        <v>35</v>
      </c>
      <c r="I206" s="262" t="s">
        <v>35</v>
      </c>
      <c r="J206" s="262" t="s">
        <v>35</v>
      </c>
      <c r="K206" s="300" t="s">
        <v>35</v>
      </c>
      <c r="L206" s="300" t="s">
        <v>35</v>
      </c>
      <c r="M206" s="300" t="s">
        <v>35</v>
      </c>
      <c r="N206" s="300" t="s">
        <v>35</v>
      </c>
      <c r="O206" s="300" t="s">
        <v>35</v>
      </c>
      <c r="P206" s="300" t="s">
        <v>35</v>
      </c>
      <c r="Q206" s="299" t="s">
        <v>966</v>
      </c>
      <c r="R206" s="299" t="s">
        <v>2530</v>
      </c>
      <c r="S206" s="12" t="s">
        <v>1669</v>
      </c>
      <c r="T206" s="12" t="s">
        <v>1363</v>
      </c>
      <c r="U206" s="256" t="s">
        <v>1670</v>
      </c>
      <c r="V206" s="12" t="s">
        <v>2530</v>
      </c>
      <c r="W206" s="12" t="s">
        <v>1669</v>
      </c>
      <c r="X206" s="12" t="s">
        <v>1363</v>
      </c>
      <c r="Y206" s="256" t="s">
        <v>1670</v>
      </c>
      <c r="Z206" s="12" t="s">
        <v>1671</v>
      </c>
    </row>
    <row r="207" spans="1:26" x14ac:dyDescent="0.25">
      <c r="A207" s="297">
        <v>5280</v>
      </c>
      <c r="B207" s="322">
        <v>5280</v>
      </c>
      <c r="C207" s="347">
        <v>455869</v>
      </c>
      <c r="D207" s="299" t="s">
        <v>271</v>
      </c>
      <c r="E207" s="262" t="s">
        <v>35</v>
      </c>
      <c r="F207" s="262" t="s">
        <v>35</v>
      </c>
      <c r="G207" s="262" t="s">
        <v>35</v>
      </c>
      <c r="H207" s="262" t="s">
        <v>35</v>
      </c>
      <c r="I207" s="262" t="s">
        <v>35</v>
      </c>
      <c r="J207" s="262" t="s">
        <v>35</v>
      </c>
      <c r="K207" s="300" t="s">
        <v>35</v>
      </c>
      <c r="L207" s="300" t="s">
        <v>35</v>
      </c>
      <c r="M207" s="300" t="s">
        <v>35</v>
      </c>
      <c r="N207" s="300" t="s">
        <v>35</v>
      </c>
      <c r="O207" s="300" t="s">
        <v>35</v>
      </c>
      <c r="P207" s="300" t="s">
        <v>35</v>
      </c>
      <c r="Q207" s="299" t="s">
        <v>981</v>
      </c>
      <c r="R207" s="299" t="s">
        <v>2531</v>
      </c>
      <c r="S207" s="12" t="s">
        <v>1884</v>
      </c>
      <c r="T207" s="12" t="s">
        <v>1363</v>
      </c>
      <c r="U207" s="256" t="s">
        <v>1885</v>
      </c>
      <c r="V207" s="12" t="s">
        <v>2531</v>
      </c>
      <c r="W207" s="12" t="s">
        <v>1884</v>
      </c>
      <c r="X207" s="12" t="s">
        <v>1363</v>
      </c>
      <c r="Y207" s="256" t="s">
        <v>1885</v>
      </c>
      <c r="Z207" s="12" t="s">
        <v>2532</v>
      </c>
    </row>
    <row r="208" spans="1:26" x14ac:dyDescent="0.25">
      <c r="A208" s="297">
        <v>4395</v>
      </c>
      <c r="B208" s="322">
        <v>4395</v>
      </c>
      <c r="C208" s="347">
        <v>675038</v>
      </c>
      <c r="D208" s="299" t="s">
        <v>484</v>
      </c>
      <c r="E208" s="262" t="s">
        <v>35</v>
      </c>
      <c r="F208" s="262" t="s">
        <v>35</v>
      </c>
      <c r="G208" s="262" t="s">
        <v>35</v>
      </c>
      <c r="H208" s="262" t="s">
        <v>35</v>
      </c>
      <c r="I208" s="262" t="s">
        <v>35</v>
      </c>
      <c r="J208" s="262" t="s">
        <v>35</v>
      </c>
      <c r="K208" s="300" t="s">
        <v>35</v>
      </c>
      <c r="L208" s="300" t="s">
        <v>35</v>
      </c>
      <c r="M208" s="300" t="s">
        <v>35</v>
      </c>
      <c r="N208" s="300" t="s">
        <v>35</v>
      </c>
      <c r="O208" s="300" t="s">
        <v>35</v>
      </c>
      <c r="P208" s="300" t="s">
        <v>35</v>
      </c>
      <c r="Q208" s="299" t="s">
        <v>997</v>
      </c>
      <c r="R208" s="299" t="s">
        <v>485</v>
      </c>
      <c r="S208" s="12" t="s">
        <v>1541</v>
      </c>
      <c r="T208" s="12" t="s">
        <v>1363</v>
      </c>
      <c r="U208" s="256">
        <v>79510</v>
      </c>
      <c r="V208" s="12" t="s">
        <v>485</v>
      </c>
      <c r="W208" s="12" t="s">
        <v>1541</v>
      </c>
      <c r="X208" s="12" t="s">
        <v>1363</v>
      </c>
      <c r="Y208" s="256">
        <v>79510</v>
      </c>
      <c r="Z208" s="12" t="s">
        <v>1542</v>
      </c>
    </row>
    <row r="209" spans="1:26" x14ac:dyDescent="0.25">
      <c r="A209" s="297">
        <v>4589</v>
      </c>
      <c r="B209" s="322">
        <v>4589</v>
      </c>
      <c r="C209" s="347">
        <v>675196</v>
      </c>
      <c r="D209" s="299" t="s">
        <v>2533</v>
      </c>
      <c r="E209" s="262" t="s">
        <v>35</v>
      </c>
      <c r="F209" s="262" t="s">
        <v>35</v>
      </c>
      <c r="G209" s="262" t="s">
        <v>35</v>
      </c>
      <c r="H209" s="262" t="s">
        <v>35</v>
      </c>
      <c r="I209" s="262" t="s">
        <v>35</v>
      </c>
      <c r="J209" s="262" t="s">
        <v>35</v>
      </c>
      <c r="K209" s="300" t="s">
        <v>35</v>
      </c>
      <c r="L209" s="300" t="s">
        <v>35</v>
      </c>
      <c r="M209" s="300" t="s">
        <v>35</v>
      </c>
      <c r="N209" s="300" t="s">
        <v>35</v>
      </c>
      <c r="O209" s="300" t="s">
        <v>35</v>
      </c>
      <c r="P209" s="300" t="s">
        <v>35</v>
      </c>
      <c r="Q209" s="299" t="s">
        <v>966</v>
      </c>
      <c r="R209" s="299" t="s">
        <v>2534</v>
      </c>
      <c r="S209" s="12" t="s">
        <v>1465</v>
      </c>
      <c r="T209" s="12" t="s">
        <v>1363</v>
      </c>
      <c r="U209" s="256" t="s">
        <v>2535</v>
      </c>
      <c r="V209" s="12" t="s">
        <v>2534</v>
      </c>
      <c r="W209" s="12" t="s">
        <v>1465</v>
      </c>
      <c r="X209" s="12" t="s">
        <v>1363</v>
      </c>
      <c r="Y209" s="256" t="s">
        <v>2535</v>
      </c>
      <c r="Z209" s="12" t="s">
        <v>1917</v>
      </c>
    </row>
    <row r="210" spans="1:26" x14ac:dyDescent="0.25">
      <c r="A210" s="297">
        <v>103421</v>
      </c>
      <c r="B210" s="322">
        <v>103421</v>
      </c>
      <c r="C210" s="347">
        <v>676187</v>
      </c>
      <c r="D210" s="299" t="s">
        <v>2536</v>
      </c>
      <c r="E210" s="262" t="s">
        <v>35</v>
      </c>
      <c r="F210" s="262" t="s">
        <v>35</v>
      </c>
      <c r="G210" s="262" t="s">
        <v>35</v>
      </c>
      <c r="H210" s="262" t="s">
        <v>35</v>
      </c>
      <c r="I210" s="262" t="s">
        <v>35</v>
      </c>
      <c r="J210" s="262" t="s">
        <v>35</v>
      </c>
      <c r="K210" s="300" t="s">
        <v>36</v>
      </c>
      <c r="L210" s="300" t="s">
        <v>36</v>
      </c>
      <c r="M210" s="300" t="s">
        <v>36</v>
      </c>
      <c r="N210" s="300" t="s">
        <v>36</v>
      </c>
      <c r="O210" s="300" t="s">
        <v>36</v>
      </c>
      <c r="P210" s="300" t="s">
        <v>36</v>
      </c>
      <c r="Q210" s="299" t="s">
        <v>991</v>
      </c>
      <c r="R210" s="299" t="s">
        <v>2537</v>
      </c>
      <c r="S210" s="12" t="s">
        <v>1749</v>
      </c>
      <c r="T210" s="12" t="s">
        <v>1363</v>
      </c>
      <c r="U210" s="256">
        <v>75672</v>
      </c>
      <c r="V210" s="12" t="s">
        <v>2346</v>
      </c>
      <c r="W210" s="12" t="s">
        <v>1416</v>
      </c>
      <c r="X210" s="12" t="s">
        <v>1363</v>
      </c>
      <c r="Y210" s="256">
        <v>75024</v>
      </c>
      <c r="Z210" s="12" t="s">
        <v>2348</v>
      </c>
    </row>
    <row r="211" spans="1:26" x14ac:dyDescent="0.25">
      <c r="A211" s="297">
        <v>4630</v>
      </c>
      <c r="B211" s="322">
        <v>4630</v>
      </c>
      <c r="C211" s="347">
        <v>675541</v>
      </c>
      <c r="D211" s="299" t="s">
        <v>553</v>
      </c>
      <c r="E211" s="262" t="s">
        <v>35</v>
      </c>
      <c r="F211" s="262" t="s">
        <v>35</v>
      </c>
      <c r="G211" s="262" t="s">
        <v>35</v>
      </c>
      <c r="H211" s="262" t="s">
        <v>35</v>
      </c>
      <c r="I211" s="262" t="s">
        <v>35</v>
      </c>
      <c r="J211" s="262" t="s">
        <v>35</v>
      </c>
      <c r="K211" s="300" t="s">
        <v>35</v>
      </c>
      <c r="L211" s="300" t="s">
        <v>35</v>
      </c>
      <c r="M211" s="300" t="s">
        <v>35</v>
      </c>
      <c r="N211" s="300" t="s">
        <v>35</v>
      </c>
      <c r="O211" s="300" t="s">
        <v>35</v>
      </c>
      <c r="P211" s="300" t="s">
        <v>35</v>
      </c>
      <c r="Q211" s="299" t="s">
        <v>2473</v>
      </c>
      <c r="R211" s="299" t="s">
        <v>2538</v>
      </c>
      <c r="S211" s="12" t="s">
        <v>2057</v>
      </c>
      <c r="T211" s="12" t="s">
        <v>1363</v>
      </c>
      <c r="U211" s="256" t="s">
        <v>2058</v>
      </c>
      <c r="V211" s="12" t="s">
        <v>2346</v>
      </c>
      <c r="W211" s="12" t="s">
        <v>1416</v>
      </c>
      <c r="X211" s="12" t="s">
        <v>1363</v>
      </c>
      <c r="Y211" s="256" t="s">
        <v>2347</v>
      </c>
      <c r="Z211" s="12" t="s">
        <v>2348</v>
      </c>
    </row>
    <row r="212" spans="1:26" x14ac:dyDescent="0.25">
      <c r="A212" s="297">
        <v>4579</v>
      </c>
      <c r="B212" s="322">
        <v>4579</v>
      </c>
      <c r="C212" s="347">
        <v>455467</v>
      </c>
      <c r="D212" s="299" t="s">
        <v>195</v>
      </c>
      <c r="E212" s="262" t="s">
        <v>35</v>
      </c>
      <c r="F212" s="262" t="s">
        <v>35</v>
      </c>
      <c r="G212" s="262" t="s">
        <v>35</v>
      </c>
      <c r="H212" s="262" t="s">
        <v>35</v>
      </c>
      <c r="I212" s="262" t="s">
        <v>35</v>
      </c>
      <c r="J212" s="262" t="s">
        <v>35</v>
      </c>
      <c r="K212" s="300" t="s">
        <v>35</v>
      </c>
      <c r="L212" s="300" t="s">
        <v>35</v>
      </c>
      <c r="M212" s="300" t="s">
        <v>35</v>
      </c>
      <c r="N212" s="300" t="s">
        <v>35</v>
      </c>
      <c r="O212" s="300" t="s">
        <v>35</v>
      </c>
      <c r="P212" s="300" t="s">
        <v>35</v>
      </c>
      <c r="Q212" s="299" t="s">
        <v>968</v>
      </c>
      <c r="R212" s="299" t="s">
        <v>196</v>
      </c>
      <c r="S212" s="12" t="s">
        <v>1389</v>
      </c>
      <c r="T212" s="12" t="s">
        <v>1363</v>
      </c>
      <c r="U212" s="256" t="s">
        <v>1426</v>
      </c>
      <c r="V212" s="12" t="s">
        <v>196</v>
      </c>
      <c r="W212" s="12" t="s">
        <v>1389</v>
      </c>
      <c r="X212" s="12" t="s">
        <v>1363</v>
      </c>
      <c r="Y212" s="256" t="s">
        <v>1426</v>
      </c>
      <c r="Z212" s="12" t="s">
        <v>1427</v>
      </c>
    </row>
    <row r="213" spans="1:26" x14ac:dyDescent="0.25">
      <c r="A213" s="297">
        <v>4883</v>
      </c>
      <c r="B213" s="322">
        <v>4883</v>
      </c>
      <c r="C213" s="347">
        <v>676242</v>
      </c>
      <c r="D213" s="299" t="s">
        <v>613</v>
      </c>
      <c r="E213" s="262" t="s">
        <v>35</v>
      </c>
      <c r="F213" s="262" t="s">
        <v>35</v>
      </c>
      <c r="G213" s="262" t="s">
        <v>35</v>
      </c>
      <c r="H213" s="262" t="s">
        <v>35</v>
      </c>
      <c r="I213" s="262" t="s">
        <v>35</v>
      </c>
      <c r="J213" s="262" t="s">
        <v>35</v>
      </c>
      <c r="K213" s="300" t="s">
        <v>35</v>
      </c>
      <c r="L213" s="300" t="s">
        <v>35</v>
      </c>
      <c r="M213" s="300" t="s">
        <v>35</v>
      </c>
      <c r="N213" s="300" t="s">
        <v>35</v>
      </c>
      <c r="O213" s="300" t="s">
        <v>35</v>
      </c>
      <c r="P213" s="300" t="s">
        <v>35</v>
      </c>
      <c r="Q213" s="299" t="s">
        <v>933</v>
      </c>
      <c r="R213" s="299" t="s">
        <v>2539</v>
      </c>
      <c r="S213" s="12" t="s">
        <v>1674</v>
      </c>
      <c r="T213" s="12" t="s">
        <v>1363</v>
      </c>
      <c r="U213" s="256" t="s">
        <v>1675</v>
      </c>
      <c r="V213" s="12" t="s">
        <v>2539</v>
      </c>
      <c r="W213" s="12" t="s">
        <v>1674</v>
      </c>
      <c r="X213" s="12" t="s">
        <v>1363</v>
      </c>
      <c r="Y213" s="256" t="s">
        <v>1675</v>
      </c>
      <c r="Z213" s="12" t="s">
        <v>1676</v>
      </c>
    </row>
    <row r="214" spans="1:26" x14ac:dyDescent="0.25">
      <c r="A214" s="297">
        <v>5218</v>
      </c>
      <c r="B214" s="322">
        <v>5218</v>
      </c>
      <c r="C214" s="347">
        <v>455684</v>
      </c>
      <c r="D214" s="299" t="s">
        <v>723</v>
      </c>
      <c r="E214" s="262" t="s">
        <v>35</v>
      </c>
      <c r="F214" s="262" t="s">
        <v>35</v>
      </c>
      <c r="G214" s="262" t="s">
        <v>35</v>
      </c>
      <c r="H214" s="262" t="s">
        <v>35</v>
      </c>
      <c r="I214" s="262" t="s">
        <v>35</v>
      </c>
      <c r="J214" s="262" t="s">
        <v>35</v>
      </c>
      <c r="K214" s="300" t="s">
        <v>35</v>
      </c>
      <c r="L214" s="300" t="s">
        <v>35</v>
      </c>
      <c r="M214" s="300" t="s">
        <v>35</v>
      </c>
      <c r="N214" s="300" t="s">
        <v>35</v>
      </c>
      <c r="O214" s="300" t="s">
        <v>35</v>
      </c>
      <c r="P214" s="300" t="s">
        <v>35</v>
      </c>
      <c r="Q214" s="299" t="s">
        <v>976</v>
      </c>
      <c r="R214" s="299" t="s">
        <v>724</v>
      </c>
      <c r="S214" s="12" t="s">
        <v>1538</v>
      </c>
      <c r="T214" s="12" t="s">
        <v>1363</v>
      </c>
      <c r="U214" s="256" t="s">
        <v>1539</v>
      </c>
      <c r="V214" s="12" t="s">
        <v>724</v>
      </c>
      <c r="W214" s="12" t="s">
        <v>1538</v>
      </c>
      <c r="X214" s="12" t="s">
        <v>1363</v>
      </c>
      <c r="Y214" s="256" t="s">
        <v>1539</v>
      </c>
      <c r="Z214" s="12" t="s">
        <v>1540</v>
      </c>
    </row>
    <row r="215" spans="1:26" x14ac:dyDescent="0.25">
      <c r="A215" s="297">
        <v>4748</v>
      </c>
      <c r="B215" s="322">
        <v>4748</v>
      </c>
      <c r="C215" s="347">
        <v>675587</v>
      </c>
      <c r="D215" s="299" t="s">
        <v>583</v>
      </c>
      <c r="E215" s="262" t="s">
        <v>35</v>
      </c>
      <c r="F215" s="262" t="s">
        <v>35</v>
      </c>
      <c r="G215" s="262" t="s">
        <v>35</v>
      </c>
      <c r="H215" s="262" t="s">
        <v>35</v>
      </c>
      <c r="I215" s="262" t="s">
        <v>35</v>
      </c>
      <c r="J215" s="262" t="s">
        <v>35</v>
      </c>
      <c r="K215" s="300" t="s">
        <v>35</v>
      </c>
      <c r="L215" s="300" t="s">
        <v>35</v>
      </c>
      <c r="M215" s="300" t="s">
        <v>35</v>
      </c>
      <c r="N215" s="300" t="s">
        <v>35</v>
      </c>
      <c r="O215" s="300" t="s">
        <v>35</v>
      </c>
      <c r="P215" s="300" t="s">
        <v>35</v>
      </c>
      <c r="Q215" s="299" t="s">
        <v>971</v>
      </c>
      <c r="R215" s="299" t="s">
        <v>2540</v>
      </c>
      <c r="S215" s="12" t="s">
        <v>2004</v>
      </c>
      <c r="T215" s="12" t="s">
        <v>1363</v>
      </c>
      <c r="U215" s="256" t="s">
        <v>2005</v>
      </c>
      <c r="V215" s="12" t="s">
        <v>2540</v>
      </c>
      <c r="W215" s="12" t="s">
        <v>2004</v>
      </c>
      <c r="X215" s="12" t="s">
        <v>1363</v>
      </c>
      <c r="Y215" s="256" t="s">
        <v>2005</v>
      </c>
      <c r="Z215" s="12" t="s">
        <v>2006</v>
      </c>
    </row>
    <row r="216" spans="1:26" x14ac:dyDescent="0.25">
      <c r="A216" s="297">
        <v>5340</v>
      </c>
      <c r="B216" s="322">
        <v>5340</v>
      </c>
      <c r="C216" s="347">
        <v>675391</v>
      </c>
      <c r="D216" s="299" t="s">
        <v>771</v>
      </c>
      <c r="E216" s="262" t="s">
        <v>35</v>
      </c>
      <c r="F216" s="262" t="s">
        <v>35</v>
      </c>
      <c r="G216" s="262" t="s">
        <v>35</v>
      </c>
      <c r="H216" s="262" t="s">
        <v>35</v>
      </c>
      <c r="I216" s="262" t="s">
        <v>35</v>
      </c>
      <c r="J216" s="262" t="s">
        <v>35</v>
      </c>
      <c r="K216" s="300" t="s">
        <v>35</v>
      </c>
      <c r="L216" s="300" t="s">
        <v>35</v>
      </c>
      <c r="M216" s="300" t="s">
        <v>35</v>
      </c>
      <c r="N216" s="300" t="s">
        <v>35</v>
      </c>
      <c r="O216" s="300" t="s">
        <v>35</v>
      </c>
      <c r="P216" s="300" t="s">
        <v>35</v>
      </c>
      <c r="Q216" s="299" t="s">
        <v>995</v>
      </c>
      <c r="R216" s="299" t="s">
        <v>772</v>
      </c>
      <c r="S216" s="12" t="s">
        <v>1974</v>
      </c>
      <c r="T216" s="12" t="s">
        <v>1363</v>
      </c>
      <c r="U216" s="256" t="s">
        <v>1975</v>
      </c>
      <c r="V216" s="12" t="s">
        <v>772</v>
      </c>
      <c r="W216" s="12" t="s">
        <v>1974</v>
      </c>
      <c r="X216" s="12" t="s">
        <v>1363</v>
      </c>
      <c r="Y216" s="256" t="s">
        <v>1975</v>
      </c>
      <c r="Z216" s="12" t="s">
        <v>1976</v>
      </c>
    </row>
    <row r="217" spans="1:26" x14ac:dyDescent="0.25">
      <c r="A217" s="297">
        <v>5288</v>
      </c>
      <c r="B217" s="322">
        <v>5288</v>
      </c>
      <c r="C217" s="347">
        <v>675241</v>
      </c>
      <c r="D217" s="299" t="s">
        <v>2541</v>
      </c>
      <c r="E217" s="262" t="s">
        <v>35</v>
      </c>
      <c r="F217" s="262" t="s">
        <v>35</v>
      </c>
      <c r="G217" s="262" t="s">
        <v>35</v>
      </c>
      <c r="H217" s="262" t="s">
        <v>35</v>
      </c>
      <c r="I217" s="262" t="s">
        <v>35</v>
      </c>
      <c r="J217" s="262" t="s">
        <v>35</v>
      </c>
      <c r="K217" s="300" t="s">
        <v>35</v>
      </c>
      <c r="L217" s="300" t="s">
        <v>35</v>
      </c>
      <c r="M217" s="300" t="s">
        <v>35</v>
      </c>
      <c r="N217" s="300" t="s">
        <v>35</v>
      </c>
      <c r="O217" s="300" t="s">
        <v>35</v>
      </c>
      <c r="P217" s="300" t="s">
        <v>35</v>
      </c>
      <c r="Q217" s="299" t="s">
        <v>966</v>
      </c>
      <c r="R217" s="299" t="s">
        <v>2542</v>
      </c>
      <c r="S217" s="12" t="s">
        <v>928</v>
      </c>
      <c r="T217" s="12" t="s">
        <v>1363</v>
      </c>
      <c r="U217" s="256" t="s">
        <v>2543</v>
      </c>
      <c r="V217" s="12" t="s">
        <v>2542</v>
      </c>
      <c r="W217" s="12" t="s">
        <v>928</v>
      </c>
      <c r="X217" s="12" t="s">
        <v>1363</v>
      </c>
      <c r="Y217" s="256" t="s">
        <v>2543</v>
      </c>
      <c r="Z217" s="12" t="s">
        <v>2544</v>
      </c>
    </row>
    <row r="218" spans="1:26" x14ac:dyDescent="0.25">
      <c r="A218" s="297">
        <v>4802</v>
      </c>
      <c r="B218" s="322">
        <v>4802</v>
      </c>
      <c r="C218" s="347">
        <v>455577</v>
      </c>
      <c r="D218" s="299" t="s">
        <v>594</v>
      </c>
      <c r="E218" s="262" t="s">
        <v>35</v>
      </c>
      <c r="F218" s="262" t="s">
        <v>35</v>
      </c>
      <c r="G218" s="262" t="s">
        <v>35</v>
      </c>
      <c r="H218" s="262" t="s">
        <v>35</v>
      </c>
      <c r="I218" s="262" t="s">
        <v>35</v>
      </c>
      <c r="J218" s="262" t="s">
        <v>35</v>
      </c>
      <c r="K218" s="300" t="s">
        <v>35</v>
      </c>
      <c r="L218" s="300" t="s">
        <v>35</v>
      </c>
      <c r="M218" s="300" t="s">
        <v>35</v>
      </c>
      <c r="N218" s="300" t="s">
        <v>35</v>
      </c>
      <c r="O218" s="300" t="s">
        <v>35</v>
      </c>
      <c r="P218" s="300" t="s">
        <v>35</v>
      </c>
      <c r="Q218" s="299" t="s">
        <v>938</v>
      </c>
      <c r="R218" s="299" t="s">
        <v>2545</v>
      </c>
      <c r="S218" s="12" t="s">
        <v>1557</v>
      </c>
      <c r="T218" s="12" t="s">
        <v>1363</v>
      </c>
      <c r="U218" s="256">
        <v>75835</v>
      </c>
      <c r="V218" s="12" t="s">
        <v>2545</v>
      </c>
      <c r="W218" s="12" t="s">
        <v>1557</v>
      </c>
      <c r="X218" s="12" t="s">
        <v>1363</v>
      </c>
      <c r="Y218" s="256">
        <v>75835</v>
      </c>
      <c r="Z218" s="12" t="s">
        <v>1558</v>
      </c>
    </row>
    <row r="219" spans="1:26" x14ac:dyDescent="0.25">
      <c r="A219" s="297">
        <v>5307</v>
      </c>
      <c r="B219" s="322">
        <v>5307</v>
      </c>
      <c r="C219" s="347">
        <v>675101</v>
      </c>
      <c r="D219" s="299" t="s">
        <v>2546</v>
      </c>
      <c r="E219" s="262" t="s">
        <v>35</v>
      </c>
      <c r="F219" s="262" t="s">
        <v>35</v>
      </c>
      <c r="G219" s="262" t="s">
        <v>35</v>
      </c>
      <c r="H219" s="262" t="s">
        <v>35</v>
      </c>
      <c r="I219" s="262" t="s">
        <v>35</v>
      </c>
      <c r="J219" s="262" t="s">
        <v>35</v>
      </c>
      <c r="K219" s="300" t="s">
        <v>35</v>
      </c>
      <c r="L219" s="300" t="s">
        <v>35</v>
      </c>
      <c r="M219" s="300" t="s">
        <v>35</v>
      </c>
      <c r="N219" s="300" t="s">
        <v>35</v>
      </c>
      <c r="O219" s="300" t="s">
        <v>35</v>
      </c>
      <c r="P219" s="300" t="s">
        <v>35</v>
      </c>
      <c r="Q219" s="299" t="s">
        <v>1020</v>
      </c>
      <c r="R219" s="299" t="s">
        <v>2547</v>
      </c>
      <c r="S219" s="12" t="s">
        <v>1689</v>
      </c>
      <c r="T219" s="12" t="s">
        <v>1363</v>
      </c>
      <c r="U219" s="256" t="s">
        <v>1690</v>
      </c>
      <c r="V219" s="12" t="s">
        <v>2547</v>
      </c>
      <c r="W219" s="12" t="s">
        <v>1689</v>
      </c>
      <c r="X219" s="12" t="s">
        <v>1363</v>
      </c>
      <c r="Y219" s="256" t="s">
        <v>1690</v>
      </c>
      <c r="Z219" s="12" t="s">
        <v>1928</v>
      </c>
    </row>
    <row r="220" spans="1:26" x14ac:dyDescent="0.25">
      <c r="A220" s="297">
        <v>104696</v>
      </c>
      <c r="B220" s="322">
        <v>104696</v>
      </c>
      <c r="C220" s="347">
        <v>676276</v>
      </c>
      <c r="D220" s="299" t="s">
        <v>375</v>
      </c>
      <c r="E220" s="262" t="s">
        <v>35</v>
      </c>
      <c r="F220" s="262" t="s">
        <v>35</v>
      </c>
      <c r="G220" s="262" t="s">
        <v>35</v>
      </c>
      <c r="H220" s="262" t="s">
        <v>35</v>
      </c>
      <c r="I220" s="262" t="s">
        <v>35</v>
      </c>
      <c r="J220" s="262" t="s">
        <v>35</v>
      </c>
      <c r="K220" s="300" t="s">
        <v>35</v>
      </c>
      <c r="L220" s="300" t="s">
        <v>35</v>
      </c>
      <c r="M220" s="300" t="s">
        <v>35</v>
      </c>
      <c r="N220" s="300" t="s">
        <v>35</v>
      </c>
      <c r="O220" s="300" t="s">
        <v>35</v>
      </c>
      <c r="P220" s="300" t="s">
        <v>35</v>
      </c>
      <c r="Q220" s="299" t="s">
        <v>945</v>
      </c>
      <c r="R220" s="299" t="s">
        <v>376</v>
      </c>
      <c r="S220" s="12" t="s">
        <v>941</v>
      </c>
      <c r="T220" s="12" t="s">
        <v>1363</v>
      </c>
      <c r="U220" s="256" t="s">
        <v>1807</v>
      </c>
      <c r="V220" s="12" t="s">
        <v>1393</v>
      </c>
      <c r="W220" s="12" t="s">
        <v>2469</v>
      </c>
      <c r="X220" s="12" t="s">
        <v>1363</v>
      </c>
      <c r="Y220" s="256" t="s">
        <v>1418</v>
      </c>
      <c r="Z220" s="12" t="s">
        <v>1808</v>
      </c>
    </row>
    <row r="221" spans="1:26" x14ac:dyDescent="0.25">
      <c r="A221" s="297">
        <v>4170</v>
      </c>
      <c r="B221" s="322">
        <v>4170</v>
      </c>
      <c r="C221" s="347">
        <v>675358</v>
      </c>
      <c r="D221" s="299" t="s">
        <v>439</v>
      </c>
      <c r="E221" s="262" t="s">
        <v>35</v>
      </c>
      <c r="F221" s="262" t="s">
        <v>35</v>
      </c>
      <c r="G221" s="262" t="s">
        <v>35</v>
      </c>
      <c r="H221" s="262" t="s">
        <v>35</v>
      </c>
      <c r="I221" s="262" t="s">
        <v>35</v>
      </c>
      <c r="J221" s="262" t="s">
        <v>35</v>
      </c>
      <c r="K221" s="300" t="s">
        <v>35</v>
      </c>
      <c r="L221" s="300" t="s">
        <v>35</v>
      </c>
      <c r="M221" s="300" t="s">
        <v>35</v>
      </c>
      <c r="N221" s="300" t="s">
        <v>35</v>
      </c>
      <c r="O221" s="300" t="s">
        <v>35</v>
      </c>
      <c r="P221" s="300" t="s">
        <v>35</v>
      </c>
      <c r="Q221" s="299" t="s">
        <v>978</v>
      </c>
      <c r="R221" s="299" t="s">
        <v>440</v>
      </c>
      <c r="S221" s="12" t="s">
        <v>1406</v>
      </c>
      <c r="T221" s="12" t="s">
        <v>1363</v>
      </c>
      <c r="U221" s="256" t="s">
        <v>1407</v>
      </c>
      <c r="V221" s="12" t="s">
        <v>1393</v>
      </c>
      <c r="W221" s="12" t="s">
        <v>1394</v>
      </c>
      <c r="X221" s="12" t="s">
        <v>1363</v>
      </c>
      <c r="Y221" s="256" t="s">
        <v>1418</v>
      </c>
      <c r="Z221" s="12" t="s">
        <v>1555</v>
      </c>
    </row>
    <row r="222" spans="1:26" x14ac:dyDescent="0.25">
      <c r="A222" s="297">
        <v>4325</v>
      </c>
      <c r="B222" s="322">
        <v>4325</v>
      </c>
      <c r="C222" s="347">
        <v>676258</v>
      </c>
      <c r="D222" s="299" t="s">
        <v>2548</v>
      </c>
      <c r="E222" s="262" t="s">
        <v>35</v>
      </c>
      <c r="F222" s="262" t="s">
        <v>35</v>
      </c>
      <c r="G222" s="262" t="s">
        <v>35</v>
      </c>
      <c r="H222" s="262" t="s">
        <v>35</v>
      </c>
      <c r="I222" s="262" t="s">
        <v>35</v>
      </c>
      <c r="J222" s="262" t="s">
        <v>35</v>
      </c>
      <c r="K222" s="300" t="s">
        <v>35</v>
      </c>
      <c r="L222" s="300" t="s">
        <v>35</v>
      </c>
      <c r="M222" s="300" t="s">
        <v>35</v>
      </c>
      <c r="N222" s="300" t="s">
        <v>35</v>
      </c>
      <c r="O222" s="300" t="s">
        <v>35</v>
      </c>
      <c r="P222" s="300" t="s">
        <v>35</v>
      </c>
      <c r="Q222" s="299" t="s">
        <v>995</v>
      </c>
      <c r="R222" s="299" t="s">
        <v>2549</v>
      </c>
      <c r="S222" s="12" t="s">
        <v>1443</v>
      </c>
      <c r="T222" s="12" t="s">
        <v>1363</v>
      </c>
      <c r="U222" s="256" t="s">
        <v>2089</v>
      </c>
      <c r="V222" s="12" t="s">
        <v>2549</v>
      </c>
      <c r="W222" s="12" t="s">
        <v>1443</v>
      </c>
      <c r="X222" s="12" t="s">
        <v>1363</v>
      </c>
      <c r="Y222" s="256" t="s">
        <v>2089</v>
      </c>
      <c r="Z222" s="12" t="s">
        <v>2550</v>
      </c>
    </row>
    <row r="223" spans="1:26" x14ac:dyDescent="0.25">
      <c r="A223" s="297">
        <v>5394</v>
      </c>
      <c r="B223" s="322">
        <v>5394</v>
      </c>
      <c r="C223" s="347">
        <v>675798</v>
      </c>
      <c r="D223" s="299" t="s">
        <v>800</v>
      </c>
      <c r="E223" s="262" t="s">
        <v>35</v>
      </c>
      <c r="F223" s="262" t="s">
        <v>35</v>
      </c>
      <c r="G223" s="262" t="s">
        <v>35</v>
      </c>
      <c r="H223" s="262" t="s">
        <v>35</v>
      </c>
      <c r="I223" s="262" t="s">
        <v>35</v>
      </c>
      <c r="J223" s="262" t="s">
        <v>35</v>
      </c>
      <c r="K223" s="300" t="s">
        <v>35</v>
      </c>
      <c r="L223" s="300" t="s">
        <v>35</v>
      </c>
      <c r="M223" s="300" t="s">
        <v>35</v>
      </c>
      <c r="N223" s="300" t="s">
        <v>35</v>
      </c>
      <c r="O223" s="300" t="s">
        <v>35</v>
      </c>
      <c r="P223" s="300" t="s">
        <v>35</v>
      </c>
      <c r="Q223" s="299" t="s">
        <v>929</v>
      </c>
      <c r="R223" s="299" t="s">
        <v>801</v>
      </c>
      <c r="S223" s="12" t="s">
        <v>1413</v>
      </c>
      <c r="T223" s="12" t="s">
        <v>1363</v>
      </c>
      <c r="U223" s="256" t="s">
        <v>1414</v>
      </c>
      <c r="V223" s="12" t="s">
        <v>801</v>
      </c>
      <c r="W223" s="12" t="s">
        <v>1413</v>
      </c>
      <c r="X223" s="12" t="s">
        <v>1363</v>
      </c>
      <c r="Y223" s="256" t="s">
        <v>1414</v>
      </c>
      <c r="Z223" s="12" t="s">
        <v>1415</v>
      </c>
    </row>
    <row r="224" spans="1:26" x14ac:dyDescent="0.25">
      <c r="A224" s="297">
        <v>4348</v>
      </c>
      <c r="B224" s="322">
        <v>4348</v>
      </c>
      <c r="C224" s="347">
        <v>676010</v>
      </c>
      <c r="D224" s="299" t="s">
        <v>177</v>
      </c>
      <c r="E224" s="262" t="s">
        <v>35</v>
      </c>
      <c r="F224" s="262" t="s">
        <v>35</v>
      </c>
      <c r="G224" s="262" t="s">
        <v>35</v>
      </c>
      <c r="H224" s="262" t="s">
        <v>35</v>
      </c>
      <c r="I224" s="262" t="s">
        <v>35</v>
      </c>
      <c r="J224" s="262" t="s">
        <v>35</v>
      </c>
      <c r="K224" s="300" t="s">
        <v>35</v>
      </c>
      <c r="L224" s="300" t="s">
        <v>35</v>
      </c>
      <c r="M224" s="300" t="s">
        <v>35</v>
      </c>
      <c r="N224" s="300" t="s">
        <v>35</v>
      </c>
      <c r="O224" s="300" t="s">
        <v>35</v>
      </c>
      <c r="P224" s="300" t="s">
        <v>35</v>
      </c>
      <c r="Q224" s="299" t="s">
        <v>1011</v>
      </c>
      <c r="R224" s="299" t="s">
        <v>178</v>
      </c>
      <c r="S224" s="12" t="s">
        <v>1758</v>
      </c>
      <c r="T224" s="12" t="s">
        <v>1363</v>
      </c>
      <c r="U224" s="256" t="s">
        <v>1819</v>
      </c>
      <c r="V224" s="12" t="s">
        <v>178</v>
      </c>
      <c r="W224" s="12" t="s">
        <v>1758</v>
      </c>
      <c r="X224" s="12" t="s">
        <v>1363</v>
      </c>
      <c r="Y224" s="256" t="s">
        <v>1819</v>
      </c>
      <c r="Z224" s="12" t="s">
        <v>1820</v>
      </c>
    </row>
    <row r="225" spans="1:26" x14ac:dyDescent="0.25">
      <c r="A225" s="297">
        <v>4035</v>
      </c>
      <c r="B225" s="322">
        <v>4035</v>
      </c>
      <c r="C225" s="347">
        <v>675783</v>
      </c>
      <c r="D225" s="299" t="s">
        <v>2551</v>
      </c>
      <c r="E225" s="262" t="s">
        <v>35</v>
      </c>
      <c r="F225" s="262" t="s">
        <v>35</v>
      </c>
      <c r="G225" s="262" t="s">
        <v>35</v>
      </c>
      <c r="H225" s="262" t="s">
        <v>35</v>
      </c>
      <c r="I225" s="262" t="s">
        <v>35</v>
      </c>
      <c r="J225" s="262" t="s">
        <v>35</v>
      </c>
      <c r="K225" s="300" t="s">
        <v>35</v>
      </c>
      <c r="L225" s="300" t="s">
        <v>35</v>
      </c>
      <c r="M225" s="300" t="s">
        <v>35</v>
      </c>
      <c r="N225" s="300" t="s">
        <v>35</v>
      </c>
      <c r="O225" s="300" t="s">
        <v>35</v>
      </c>
      <c r="P225" s="300" t="s">
        <v>35</v>
      </c>
      <c r="Q225" s="299" t="s">
        <v>945</v>
      </c>
      <c r="R225" s="299" t="s">
        <v>420</v>
      </c>
      <c r="S225" s="12" t="s">
        <v>941</v>
      </c>
      <c r="T225" s="12" t="s">
        <v>1363</v>
      </c>
      <c r="U225" s="256" t="s">
        <v>2165</v>
      </c>
      <c r="V225" s="12" t="s">
        <v>1469</v>
      </c>
      <c r="W225" s="12" t="s">
        <v>1446</v>
      </c>
      <c r="X225" s="12" t="s">
        <v>1363</v>
      </c>
      <c r="Y225" s="256" t="s">
        <v>1447</v>
      </c>
      <c r="Z225" s="12" t="s">
        <v>2167</v>
      </c>
    </row>
    <row r="226" spans="1:26" x14ac:dyDescent="0.25">
      <c r="A226" s="297">
        <v>4798</v>
      </c>
      <c r="B226" s="322">
        <v>4798</v>
      </c>
      <c r="C226" s="347">
        <v>675603</v>
      </c>
      <c r="D226" s="299" t="s">
        <v>216</v>
      </c>
      <c r="E226" s="262" t="s">
        <v>35</v>
      </c>
      <c r="F226" s="262" t="s">
        <v>35</v>
      </c>
      <c r="G226" s="262" t="s">
        <v>35</v>
      </c>
      <c r="H226" s="262" t="s">
        <v>35</v>
      </c>
      <c r="I226" s="262" t="s">
        <v>35</v>
      </c>
      <c r="J226" s="262" t="s">
        <v>35</v>
      </c>
      <c r="K226" s="300" t="s">
        <v>35</v>
      </c>
      <c r="L226" s="300" t="s">
        <v>35</v>
      </c>
      <c r="M226" s="300" t="s">
        <v>35</v>
      </c>
      <c r="N226" s="300" t="s">
        <v>35</v>
      </c>
      <c r="O226" s="300" t="s">
        <v>35</v>
      </c>
      <c r="P226" s="300" t="s">
        <v>35</v>
      </c>
      <c r="Q226" s="299" t="s">
        <v>1020</v>
      </c>
      <c r="R226" s="299" t="s">
        <v>217</v>
      </c>
      <c r="S226" s="12" t="s">
        <v>1697</v>
      </c>
      <c r="T226" s="12" t="s">
        <v>1363</v>
      </c>
      <c r="U226" s="256" t="s">
        <v>1698</v>
      </c>
      <c r="V226" s="12" t="s">
        <v>1683</v>
      </c>
      <c r="W226" s="12" t="s">
        <v>1684</v>
      </c>
      <c r="X226" s="12" t="s">
        <v>1363</v>
      </c>
      <c r="Y226" s="256" t="s">
        <v>1685</v>
      </c>
      <c r="Z226" s="12" t="s">
        <v>1686</v>
      </c>
    </row>
    <row r="227" spans="1:26" x14ac:dyDescent="0.25">
      <c r="A227" s="297">
        <v>4272</v>
      </c>
      <c r="B227" s="322">
        <v>4272</v>
      </c>
      <c r="C227" s="347">
        <v>675927</v>
      </c>
      <c r="D227" s="299" t="s">
        <v>461</v>
      </c>
      <c r="E227" s="262" t="s">
        <v>35</v>
      </c>
      <c r="F227" s="262" t="s">
        <v>35</v>
      </c>
      <c r="G227" s="262" t="s">
        <v>35</v>
      </c>
      <c r="H227" s="262" t="s">
        <v>35</v>
      </c>
      <c r="I227" s="262" t="s">
        <v>35</v>
      </c>
      <c r="J227" s="262" t="s">
        <v>35</v>
      </c>
      <c r="K227" s="300" t="s">
        <v>35</v>
      </c>
      <c r="L227" s="300" t="s">
        <v>35</v>
      </c>
      <c r="M227" s="300" t="s">
        <v>35</v>
      </c>
      <c r="N227" s="300" t="s">
        <v>35</v>
      </c>
      <c r="O227" s="300" t="s">
        <v>35</v>
      </c>
      <c r="P227" s="300" t="s">
        <v>35</v>
      </c>
      <c r="Q227" s="299" t="s">
        <v>980</v>
      </c>
      <c r="R227" s="299" t="s">
        <v>462</v>
      </c>
      <c r="S227" s="12" t="s">
        <v>1581</v>
      </c>
      <c r="T227" s="12" t="s">
        <v>1363</v>
      </c>
      <c r="U227" s="256">
        <v>79731</v>
      </c>
      <c r="V227" s="12" t="s">
        <v>462</v>
      </c>
      <c r="W227" s="12" t="s">
        <v>1581</v>
      </c>
      <c r="X227" s="12" t="s">
        <v>1363</v>
      </c>
      <c r="Y227" s="256">
        <v>79731</v>
      </c>
      <c r="Z227" s="12" t="s">
        <v>2552</v>
      </c>
    </row>
    <row r="228" spans="1:26" x14ac:dyDescent="0.25">
      <c r="A228" s="297">
        <v>5310</v>
      </c>
      <c r="B228" s="322">
        <v>5310</v>
      </c>
      <c r="C228" s="347">
        <v>675722</v>
      </c>
      <c r="D228" s="299" t="s">
        <v>2553</v>
      </c>
      <c r="E228" s="262" t="s">
        <v>35</v>
      </c>
      <c r="F228" s="262" t="s">
        <v>35</v>
      </c>
      <c r="G228" s="262" t="s">
        <v>35</v>
      </c>
      <c r="H228" s="262" t="s">
        <v>35</v>
      </c>
      <c r="I228" s="262" t="s">
        <v>35</v>
      </c>
      <c r="J228" s="262" t="s">
        <v>35</v>
      </c>
      <c r="K228" s="300" t="s">
        <v>35</v>
      </c>
      <c r="L228" s="300" t="s">
        <v>35</v>
      </c>
      <c r="M228" s="300" t="s">
        <v>35</v>
      </c>
      <c r="N228" s="300" t="s">
        <v>35</v>
      </c>
      <c r="O228" s="300" t="s">
        <v>35</v>
      </c>
      <c r="P228" s="300" t="s">
        <v>35</v>
      </c>
      <c r="Q228" s="299" t="s">
        <v>986</v>
      </c>
      <c r="R228" s="299" t="s">
        <v>2554</v>
      </c>
      <c r="S228" s="12" t="s">
        <v>1665</v>
      </c>
      <c r="T228" s="12" t="s">
        <v>1363</v>
      </c>
      <c r="U228" s="256" t="s">
        <v>1582</v>
      </c>
      <c r="V228" s="12" t="s">
        <v>2554</v>
      </c>
      <c r="W228" s="12" t="s">
        <v>1665</v>
      </c>
      <c r="X228" s="12" t="s">
        <v>1363</v>
      </c>
      <c r="Y228" s="256" t="s">
        <v>1582</v>
      </c>
      <c r="Z228" s="12" t="s">
        <v>2555</v>
      </c>
    </row>
    <row r="229" spans="1:26" x14ac:dyDescent="0.25">
      <c r="A229" s="297">
        <v>5164</v>
      </c>
      <c r="B229" s="322">
        <v>5164</v>
      </c>
      <c r="C229" s="347">
        <v>675522</v>
      </c>
      <c r="D229" s="299" t="s">
        <v>696</v>
      </c>
      <c r="E229" s="262" t="s">
        <v>35</v>
      </c>
      <c r="F229" s="262" t="s">
        <v>35</v>
      </c>
      <c r="G229" s="262" t="s">
        <v>35</v>
      </c>
      <c r="H229" s="262" t="s">
        <v>35</v>
      </c>
      <c r="I229" s="262" t="s">
        <v>35</v>
      </c>
      <c r="J229" s="262" t="s">
        <v>35</v>
      </c>
      <c r="K229" s="300" t="s">
        <v>35</v>
      </c>
      <c r="L229" s="300" t="s">
        <v>35</v>
      </c>
      <c r="M229" s="300" t="s">
        <v>35</v>
      </c>
      <c r="N229" s="300" t="s">
        <v>35</v>
      </c>
      <c r="O229" s="300" t="s">
        <v>35</v>
      </c>
      <c r="P229" s="300" t="s">
        <v>35</v>
      </c>
      <c r="Q229" s="299" t="s">
        <v>986</v>
      </c>
      <c r="R229" s="299" t="s">
        <v>2556</v>
      </c>
      <c r="S229" s="12" t="s">
        <v>1901</v>
      </c>
      <c r="T229" s="12" t="s">
        <v>1363</v>
      </c>
      <c r="U229" s="256" t="s">
        <v>1902</v>
      </c>
      <c r="V229" s="12" t="s">
        <v>2556</v>
      </c>
      <c r="W229" s="12" t="s">
        <v>1901</v>
      </c>
      <c r="X229" s="12" t="s">
        <v>1363</v>
      </c>
      <c r="Y229" s="256" t="s">
        <v>1902</v>
      </c>
      <c r="Z229" s="12" t="s">
        <v>2557</v>
      </c>
    </row>
    <row r="230" spans="1:26" x14ac:dyDescent="0.25">
      <c r="A230" s="297">
        <v>5079</v>
      </c>
      <c r="B230" s="322">
        <v>5079</v>
      </c>
      <c r="C230" s="347">
        <v>675424</v>
      </c>
      <c r="D230" s="299" t="s">
        <v>663</v>
      </c>
      <c r="E230" s="262" t="s">
        <v>35</v>
      </c>
      <c r="F230" s="262" t="s">
        <v>35</v>
      </c>
      <c r="G230" s="262" t="s">
        <v>35</v>
      </c>
      <c r="H230" s="262" t="s">
        <v>35</v>
      </c>
      <c r="I230" s="262" t="s">
        <v>35</v>
      </c>
      <c r="J230" s="262" t="s">
        <v>35</v>
      </c>
      <c r="K230" s="300" t="s">
        <v>35</v>
      </c>
      <c r="L230" s="300" t="s">
        <v>35</v>
      </c>
      <c r="M230" s="300" t="s">
        <v>35</v>
      </c>
      <c r="N230" s="300" t="s">
        <v>35</v>
      </c>
      <c r="O230" s="300" t="s">
        <v>35</v>
      </c>
      <c r="P230" s="300" t="s">
        <v>35</v>
      </c>
      <c r="Q230" s="299" t="s">
        <v>938</v>
      </c>
      <c r="R230" s="299" t="s">
        <v>664</v>
      </c>
      <c r="S230" s="12" t="s">
        <v>1721</v>
      </c>
      <c r="T230" s="12" t="s">
        <v>1363</v>
      </c>
      <c r="U230" s="256">
        <v>75751</v>
      </c>
      <c r="V230" s="12" t="s">
        <v>664</v>
      </c>
      <c r="W230" s="12" t="s">
        <v>1721</v>
      </c>
      <c r="X230" s="12" t="s">
        <v>1363</v>
      </c>
      <c r="Y230" s="256">
        <v>75751</v>
      </c>
      <c r="Z230" s="12" t="s">
        <v>1723</v>
      </c>
    </row>
    <row r="231" spans="1:26" x14ac:dyDescent="0.25">
      <c r="A231" s="297">
        <v>4098</v>
      </c>
      <c r="B231" s="322">
        <v>4098</v>
      </c>
      <c r="C231" s="347">
        <v>455832</v>
      </c>
      <c r="D231" s="299" t="s">
        <v>428</v>
      </c>
      <c r="E231" s="262" t="s">
        <v>35</v>
      </c>
      <c r="F231" s="262" t="s">
        <v>35</v>
      </c>
      <c r="G231" s="262" t="s">
        <v>35</v>
      </c>
      <c r="H231" s="262" t="s">
        <v>35</v>
      </c>
      <c r="I231" s="262" t="s">
        <v>35</v>
      </c>
      <c r="J231" s="262" t="s">
        <v>35</v>
      </c>
      <c r="K231" s="300" t="s">
        <v>35</v>
      </c>
      <c r="L231" s="300" t="s">
        <v>35</v>
      </c>
      <c r="M231" s="300" t="s">
        <v>35</v>
      </c>
      <c r="N231" s="300" t="s">
        <v>35</v>
      </c>
      <c r="O231" s="300" t="s">
        <v>35</v>
      </c>
      <c r="P231" s="300" t="s">
        <v>35</v>
      </c>
      <c r="Q231" s="299" t="s">
        <v>945</v>
      </c>
      <c r="R231" s="299" t="s">
        <v>2558</v>
      </c>
      <c r="S231" s="12" t="s">
        <v>2225</v>
      </c>
      <c r="T231" s="12" t="s">
        <v>1363</v>
      </c>
      <c r="U231" s="256" t="s">
        <v>2226</v>
      </c>
      <c r="V231" s="12" t="s">
        <v>1469</v>
      </c>
      <c r="W231" s="12" t="s">
        <v>1446</v>
      </c>
      <c r="X231" s="12" t="s">
        <v>1363</v>
      </c>
      <c r="Y231" s="256" t="s">
        <v>1447</v>
      </c>
      <c r="Z231" s="12" t="s">
        <v>2227</v>
      </c>
    </row>
    <row r="232" spans="1:26" x14ac:dyDescent="0.25">
      <c r="A232" s="297">
        <v>5170</v>
      </c>
      <c r="B232" s="322">
        <v>5170</v>
      </c>
      <c r="C232" s="347">
        <v>455965</v>
      </c>
      <c r="D232" s="299" t="s">
        <v>701</v>
      </c>
      <c r="E232" s="262" t="s">
        <v>35</v>
      </c>
      <c r="F232" s="262" t="s">
        <v>35</v>
      </c>
      <c r="G232" s="262" t="s">
        <v>35</v>
      </c>
      <c r="H232" s="262" t="s">
        <v>35</v>
      </c>
      <c r="I232" s="262" t="s">
        <v>35</v>
      </c>
      <c r="J232" s="262" t="s">
        <v>35</v>
      </c>
      <c r="K232" s="300" t="s">
        <v>35</v>
      </c>
      <c r="L232" s="300" t="s">
        <v>35</v>
      </c>
      <c r="M232" s="300" t="s">
        <v>35</v>
      </c>
      <c r="N232" s="300" t="s">
        <v>35</v>
      </c>
      <c r="O232" s="300" t="s">
        <v>35</v>
      </c>
      <c r="P232" s="300" t="s">
        <v>35</v>
      </c>
      <c r="Q232" s="299" t="s">
        <v>996</v>
      </c>
      <c r="R232" s="299" t="s">
        <v>702</v>
      </c>
      <c r="S232" s="12" t="s">
        <v>1402</v>
      </c>
      <c r="T232" s="12" t="s">
        <v>1363</v>
      </c>
      <c r="U232" s="256" t="s">
        <v>1403</v>
      </c>
      <c r="V232" s="12" t="s">
        <v>702</v>
      </c>
      <c r="W232" s="12" t="s">
        <v>1402</v>
      </c>
      <c r="X232" s="12" t="s">
        <v>1363</v>
      </c>
      <c r="Y232" s="256" t="s">
        <v>1403</v>
      </c>
      <c r="Z232" s="12" t="s">
        <v>1404</v>
      </c>
    </row>
    <row r="233" spans="1:26" x14ac:dyDescent="0.25">
      <c r="A233" s="297">
        <v>4909</v>
      </c>
      <c r="B233" s="322">
        <v>4909</v>
      </c>
      <c r="C233" s="347">
        <v>676071</v>
      </c>
      <c r="D233" s="299" t="s">
        <v>2559</v>
      </c>
      <c r="E233" s="262" t="s">
        <v>35</v>
      </c>
      <c r="F233" s="262" t="s">
        <v>35</v>
      </c>
      <c r="G233" s="262" t="s">
        <v>35</v>
      </c>
      <c r="H233" s="262" t="s">
        <v>35</v>
      </c>
      <c r="I233" s="262" t="s">
        <v>35</v>
      </c>
      <c r="J233" s="262" t="s">
        <v>35</v>
      </c>
      <c r="K233" s="300" t="s">
        <v>35</v>
      </c>
      <c r="L233" s="300" t="s">
        <v>35</v>
      </c>
      <c r="M233" s="300" t="s">
        <v>35</v>
      </c>
      <c r="N233" s="300" t="s">
        <v>35</v>
      </c>
      <c r="O233" s="300" t="s">
        <v>35</v>
      </c>
      <c r="P233" s="300" t="s">
        <v>35</v>
      </c>
      <c r="Q233" s="299" t="s">
        <v>1002</v>
      </c>
      <c r="R233" s="299" t="s">
        <v>2560</v>
      </c>
      <c r="S233" s="12" t="s">
        <v>2228</v>
      </c>
      <c r="T233" s="12" t="s">
        <v>1363</v>
      </c>
      <c r="U233" s="256" t="s">
        <v>2229</v>
      </c>
      <c r="V233" s="12" t="s">
        <v>2560</v>
      </c>
      <c r="W233" s="12" t="s">
        <v>2228</v>
      </c>
      <c r="X233" s="12" t="s">
        <v>1363</v>
      </c>
      <c r="Y233" s="256" t="s">
        <v>2229</v>
      </c>
      <c r="Z233" s="12" t="s">
        <v>2561</v>
      </c>
    </row>
    <row r="234" spans="1:26" x14ac:dyDescent="0.25">
      <c r="A234" s="297">
        <v>5166</v>
      </c>
      <c r="B234" s="322">
        <v>5166</v>
      </c>
      <c r="C234" s="347">
        <v>675445</v>
      </c>
      <c r="D234" s="299" t="s">
        <v>2562</v>
      </c>
      <c r="E234" s="262" t="s">
        <v>35</v>
      </c>
      <c r="F234" s="262" t="s">
        <v>35</v>
      </c>
      <c r="G234" s="262" t="s">
        <v>35</v>
      </c>
      <c r="H234" s="262" t="s">
        <v>35</v>
      </c>
      <c r="I234" s="262" t="s">
        <v>35</v>
      </c>
      <c r="J234" s="262" t="s">
        <v>35</v>
      </c>
      <c r="K234" s="300" t="s">
        <v>35</v>
      </c>
      <c r="L234" s="300" t="s">
        <v>35</v>
      </c>
      <c r="M234" s="300" t="s">
        <v>35</v>
      </c>
      <c r="N234" s="300" t="s">
        <v>35</v>
      </c>
      <c r="O234" s="300" t="s">
        <v>35</v>
      </c>
      <c r="P234" s="300" t="s">
        <v>35</v>
      </c>
      <c r="Q234" s="299" t="s">
        <v>1020</v>
      </c>
      <c r="R234" s="299" t="s">
        <v>2563</v>
      </c>
      <c r="S234" s="12" t="s">
        <v>1925</v>
      </c>
      <c r="T234" s="12" t="s">
        <v>1363</v>
      </c>
      <c r="U234" s="256" t="s">
        <v>1926</v>
      </c>
      <c r="V234" s="12" t="s">
        <v>2563</v>
      </c>
      <c r="W234" s="12" t="s">
        <v>1925</v>
      </c>
      <c r="X234" s="12" t="s">
        <v>1363</v>
      </c>
      <c r="Y234" s="256" t="s">
        <v>1926</v>
      </c>
      <c r="Z234" s="12" t="s">
        <v>1927</v>
      </c>
    </row>
    <row r="235" spans="1:26" x14ac:dyDescent="0.25">
      <c r="A235" s="297">
        <v>4655</v>
      </c>
      <c r="B235" s="322">
        <v>4655</v>
      </c>
      <c r="C235" s="347">
        <v>675338</v>
      </c>
      <c r="D235" s="299" t="s">
        <v>562</v>
      </c>
      <c r="E235" s="262" t="s">
        <v>35</v>
      </c>
      <c r="F235" s="262" t="s">
        <v>35</v>
      </c>
      <c r="G235" s="262" t="s">
        <v>35</v>
      </c>
      <c r="H235" s="262" t="s">
        <v>35</v>
      </c>
      <c r="I235" s="262" t="s">
        <v>35</v>
      </c>
      <c r="J235" s="262" t="s">
        <v>35</v>
      </c>
      <c r="K235" s="300" t="s">
        <v>35</v>
      </c>
      <c r="L235" s="300" t="s">
        <v>35</v>
      </c>
      <c r="M235" s="300" t="s">
        <v>35</v>
      </c>
      <c r="N235" s="300" t="s">
        <v>35</v>
      </c>
      <c r="O235" s="300" t="s">
        <v>35</v>
      </c>
      <c r="P235" s="300" t="s">
        <v>35</v>
      </c>
      <c r="Q235" s="299" t="s">
        <v>2564</v>
      </c>
      <c r="R235" s="299" t="s">
        <v>563</v>
      </c>
      <c r="S235" s="12" t="s">
        <v>1974</v>
      </c>
      <c r="T235" s="12" t="s">
        <v>1363</v>
      </c>
      <c r="U235" s="256" t="s">
        <v>1975</v>
      </c>
      <c r="V235" s="12" t="s">
        <v>1469</v>
      </c>
      <c r="W235" s="12" t="s">
        <v>1446</v>
      </c>
      <c r="X235" s="12" t="s">
        <v>1363</v>
      </c>
      <c r="Y235" s="256" t="s">
        <v>1447</v>
      </c>
      <c r="Z235" s="12" t="s">
        <v>2068</v>
      </c>
    </row>
    <row r="236" spans="1:26" x14ac:dyDescent="0.25">
      <c r="A236" s="297">
        <v>4390</v>
      </c>
      <c r="B236" s="322">
        <v>4390</v>
      </c>
      <c r="C236" s="347">
        <v>675438</v>
      </c>
      <c r="D236" s="299" t="s">
        <v>482</v>
      </c>
      <c r="E236" s="262" t="s">
        <v>35</v>
      </c>
      <c r="F236" s="262" t="s">
        <v>35</v>
      </c>
      <c r="G236" s="262" t="s">
        <v>35</v>
      </c>
      <c r="H236" s="262" t="s">
        <v>35</v>
      </c>
      <c r="I236" s="262" t="s">
        <v>35</v>
      </c>
      <c r="J236" s="262" t="s">
        <v>35</v>
      </c>
      <c r="K236" s="300" t="s">
        <v>35</v>
      </c>
      <c r="L236" s="300" t="s">
        <v>35</v>
      </c>
      <c r="M236" s="300" t="s">
        <v>35</v>
      </c>
      <c r="N236" s="300" t="s">
        <v>35</v>
      </c>
      <c r="O236" s="300" t="s">
        <v>35</v>
      </c>
      <c r="P236" s="300" t="s">
        <v>35</v>
      </c>
      <c r="Q236" s="299" t="s">
        <v>2344</v>
      </c>
      <c r="R236" s="299" t="s">
        <v>483</v>
      </c>
      <c r="S236" s="12" t="s">
        <v>1473</v>
      </c>
      <c r="T236" s="12" t="s">
        <v>1363</v>
      </c>
      <c r="U236" s="256" t="s">
        <v>1588</v>
      </c>
      <c r="V236" s="12" t="s">
        <v>483</v>
      </c>
      <c r="W236" s="12" t="s">
        <v>1473</v>
      </c>
      <c r="X236" s="12" t="s">
        <v>1363</v>
      </c>
      <c r="Y236" s="256" t="s">
        <v>1588</v>
      </c>
      <c r="Z236" s="12" t="s">
        <v>1803</v>
      </c>
    </row>
    <row r="237" spans="1:26" x14ac:dyDescent="0.25">
      <c r="A237" s="297">
        <v>5206</v>
      </c>
      <c r="B237" s="322">
        <v>5206</v>
      </c>
      <c r="C237" s="347">
        <v>455652</v>
      </c>
      <c r="D237" s="299" t="s">
        <v>716</v>
      </c>
      <c r="E237" s="262" t="s">
        <v>35</v>
      </c>
      <c r="F237" s="262" t="s">
        <v>35</v>
      </c>
      <c r="G237" s="262" t="s">
        <v>35</v>
      </c>
      <c r="H237" s="262" t="s">
        <v>35</v>
      </c>
      <c r="I237" s="262" t="s">
        <v>35</v>
      </c>
      <c r="J237" s="262" t="s">
        <v>35</v>
      </c>
      <c r="K237" s="300" t="s">
        <v>35</v>
      </c>
      <c r="L237" s="300" t="s">
        <v>35</v>
      </c>
      <c r="M237" s="300" t="s">
        <v>35</v>
      </c>
      <c r="N237" s="300" t="s">
        <v>35</v>
      </c>
      <c r="O237" s="300" t="s">
        <v>35</v>
      </c>
      <c r="P237" s="300" t="s">
        <v>35</v>
      </c>
      <c r="Q237" s="299" t="s">
        <v>1016</v>
      </c>
      <c r="R237" s="299" t="s">
        <v>717</v>
      </c>
      <c r="S237" s="12" t="s">
        <v>1389</v>
      </c>
      <c r="T237" s="12" t="s">
        <v>1363</v>
      </c>
      <c r="U237" s="256" t="s">
        <v>1889</v>
      </c>
      <c r="V237" s="12" t="s">
        <v>717</v>
      </c>
      <c r="W237" s="12" t="s">
        <v>1389</v>
      </c>
      <c r="X237" s="12" t="s">
        <v>1363</v>
      </c>
      <c r="Y237" s="256" t="s">
        <v>1889</v>
      </c>
      <c r="Z237" s="12" t="s">
        <v>2069</v>
      </c>
    </row>
    <row r="238" spans="1:26" x14ac:dyDescent="0.25">
      <c r="A238" s="297">
        <v>4545</v>
      </c>
      <c r="B238" s="322">
        <v>4545</v>
      </c>
      <c r="C238" s="347">
        <v>675076</v>
      </c>
      <c r="D238" s="299" t="s">
        <v>2565</v>
      </c>
      <c r="E238" s="262" t="s">
        <v>35</v>
      </c>
      <c r="F238" s="262" t="s">
        <v>35</v>
      </c>
      <c r="G238" s="262" t="s">
        <v>35</v>
      </c>
      <c r="H238" s="262" t="s">
        <v>35</v>
      </c>
      <c r="I238" s="262" t="s">
        <v>35</v>
      </c>
      <c r="J238" s="262" t="s">
        <v>35</v>
      </c>
      <c r="K238" s="300" t="s">
        <v>35</v>
      </c>
      <c r="L238" s="300" t="s">
        <v>35</v>
      </c>
      <c r="M238" s="300" t="s">
        <v>35</v>
      </c>
      <c r="N238" s="300" t="s">
        <v>35</v>
      </c>
      <c r="O238" s="300" t="s">
        <v>35</v>
      </c>
      <c r="P238" s="300" t="s">
        <v>35</v>
      </c>
      <c r="Q238" s="299" t="s">
        <v>1016</v>
      </c>
      <c r="R238" s="299" t="s">
        <v>2566</v>
      </c>
      <c r="S238" s="12" t="s">
        <v>1860</v>
      </c>
      <c r="T238" s="12" t="s">
        <v>1363</v>
      </c>
      <c r="U238" s="256" t="s">
        <v>1861</v>
      </c>
      <c r="V238" s="12" t="s">
        <v>2566</v>
      </c>
      <c r="W238" s="12" t="s">
        <v>1860</v>
      </c>
      <c r="X238" s="12" t="s">
        <v>1363</v>
      </c>
      <c r="Y238" s="256" t="s">
        <v>1861</v>
      </c>
      <c r="Z238" s="12" t="s">
        <v>2567</v>
      </c>
    </row>
    <row r="239" spans="1:26" x14ac:dyDescent="0.25">
      <c r="A239" s="297">
        <v>103103</v>
      </c>
      <c r="B239" s="322">
        <v>103103</v>
      </c>
      <c r="C239" s="347">
        <v>676145</v>
      </c>
      <c r="D239" s="299" t="s">
        <v>135</v>
      </c>
      <c r="E239" s="262" t="s">
        <v>35</v>
      </c>
      <c r="F239" s="262" t="s">
        <v>35</v>
      </c>
      <c r="G239" s="262" t="s">
        <v>35</v>
      </c>
      <c r="H239" s="262" t="s">
        <v>35</v>
      </c>
      <c r="I239" s="262" t="s">
        <v>35</v>
      </c>
      <c r="J239" s="262" t="s">
        <v>35</v>
      </c>
      <c r="K239" s="300" t="s">
        <v>35</v>
      </c>
      <c r="L239" s="300" t="s">
        <v>35</v>
      </c>
      <c r="M239" s="300" t="s">
        <v>35</v>
      </c>
      <c r="N239" s="300" t="s">
        <v>35</v>
      </c>
      <c r="O239" s="300" t="s">
        <v>35</v>
      </c>
      <c r="P239" s="300" t="s">
        <v>35</v>
      </c>
      <c r="Q239" s="299" t="s">
        <v>945</v>
      </c>
      <c r="R239" s="299" t="s">
        <v>2568</v>
      </c>
      <c r="S239" s="12" t="s">
        <v>1458</v>
      </c>
      <c r="T239" s="12" t="s">
        <v>1363</v>
      </c>
      <c r="U239" s="256" t="s">
        <v>1996</v>
      </c>
      <c r="V239" s="12" t="s">
        <v>1469</v>
      </c>
      <c r="W239" s="12" t="s">
        <v>1446</v>
      </c>
      <c r="X239" s="12" t="s">
        <v>1363</v>
      </c>
      <c r="Y239" s="256" t="s">
        <v>1447</v>
      </c>
      <c r="Z239" s="12" t="s">
        <v>1997</v>
      </c>
    </row>
    <row r="240" spans="1:26" x14ac:dyDescent="0.25">
      <c r="A240" s="297">
        <v>104417</v>
      </c>
      <c r="B240" s="322">
        <v>104417</v>
      </c>
      <c r="C240" s="347">
        <v>676257</v>
      </c>
      <c r="D240" s="299" t="s">
        <v>2569</v>
      </c>
      <c r="E240" s="262" t="s">
        <v>35</v>
      </c>
      <c r="F240" s="262" t="s">
        <v>35</v>
      </c>
      <c r="G240" s="262" t="s">
        <v>35</v>
      </c>
      <c r="H240" s="262" t="s">
        <v>35</v>
      </c>
      <c r="I240" s="262" t="s">
        <v>35</v>
      </c>
      <c r="J240" s="262" t="s">
        <v>35</v>
      </c>
      <c r="K240" s="300" t="s">
        <v>35</v>
      </c>
      <c r="L240" s="300" t="s">
        <v>35</v>
      </c>
      <c r="M240" s="300" t="s">
        <v>35</v>
      </c>
      <c r="N240" s="300" t="s">
        <v>35</v>
      </c>
      <c r="O240" s="300" t="s">
        <v>35</v>
      </c>
      <c r="P240" s="300" t="s">
        <v>35</v>
      </c>
      <c r="Q240" s="299" t="s">
        <v>966</v>
      </c>
      <c r="R240" s="299" t="s">
        <v>2570</v>
      </c>
      <c r="S240" s="12" t="s">
        <v>1936</v>
      </c>
      <c r="T240" s="12" t="s">
        <v>1363</v>
      </c>
      <c r="U240" s="256" t="s">
        <v>2571</v>
      </c>
      <c r="V240" s="12" t="s">
        <v>2570</v>
      </c>
      <c r="W240" s="12" t="s">
        <v>1936</v>
      </c>
      <c r="X240" s="12" t="s">
        <v>1363</v>
      </c>
      <c r="Y240" s="256" t="s">
        <v>2571</v>
      </c>
      <c r="Z240" s="12" t="s">
        <v>2572</v>
      </c>
    </row>
    <row r="241" spans="1:26" x14ac:dyDescent="0.25">
      <c r="A241" s="297">
        <v>4634</v>
      </c>
      <c r="B241" s="322">
        <v>4634</v>
      </c>
      <c r="C241" s="347">
        <v>675460</v>
      </c>
      <c r="D241" s="299" t="s">
        <v>2573</v>
      </c>
      <c r="E241" s="262" t="s">
        <v>35</v>
      </c>
      <c r="F241" s="262" t="s">
        <v>35</v>
      </c>
      <c r="G241" s="262" t="s">
        <v>35</v>
      </c>
      <c r="H241" s="262" t="s">
        <v>35</v>
      </c>
      <c r="I241" s="262" t="s">
        <v>35</v>
      </c>
      <c r="J241" s="262" t="s">
        <v>35</v>
      </c>
      <c r="K241" s="300" t="s">
        <v>35</v>
      </c>
      <c r="L241" s="300" t="s">
        <v>35</v>
      </c>
      <c r="M241" s="300" t="s">
        <v>35</v>
      </c>
      <c r="N241" s="300" t="s">
        <v>35</v>
      </c>
      <c r="O241" s="300" t="s">
        <v>35</v>
      </c>
      <c r="P241" s="300" t="s">
        <v>35</v>
      </c>
      <c r="Q241" s="299" t="s">
        <v>966</v>
      </c>
      <c r="R241" s="299" t="s">
        <v>555</v>
      </c>
      <c r="S241" s="12" t="s">
        <v>1721</v>
      </c>
      <c r="T241" s="12" t="s">
        <v>1363</v>
      </c>
      <c r="U241" s="256" t="s">
        <v>1722</v>
      </c>
      <c r="V241" s="12" t="s">
        <v>555</v>
      </c>
      <c r="W241" s="12" t="s">
        <v>1721</v>
      </c>
      <c r="X241" s="12" t="s">
        <v>1363</v>
      </c>
      <c r="Y241" s="256" t="s">
        <v>1722</v>
      </c>
      <c r="Z241" s="12" t="s">
        <v>1946</v>
      </c>
    </row>
    <row r="242" spans="1:26" x14ac:dyDescent="0.25">
      <c r="A242" s="297">
        <v>105892</v>
      </c>
      <c r="B242" s="322">
        <v>105892</v>
      </c>
      <c r="C242" s="347">
        <v>676371</v>
      </c>
      <c r="D242" s="299" t="s">
        <v>408</v>
      </c>
      <c r="E242" s="262" t="s">
        <v>35</v>
      </c>
      <c r="F242" s="262" t="s">
        <v>35</v>
      </c>
      <c r="G242" s="262" t="s">
        <v>35</v>
      </c>
      <c r="H242" s="262" t="s">
        <v>35</v>
      </c>
      <c r="I242" s="262" t="s">
        <v>35</v>
      </c>
      <c r="J242" s="262" t="s">
        <v>35</v>
      </c>
      <c r="K242" s="300" t="s">
        <v>35</v>
      </c>
      <c r="L242" s="300" t="s">
        <v>35</v>
      </c>
      <c r="M242" s="300" t="s">
        <v>35</v>
      </c>
      <c r="N242" s="300" t="s">
        <v>35</v>
      </c>
      <c r="O242" s="300" t="s">
        <v>35</v>
      </c>
      <c r="P242" s="300" t="s">
        <v>35</v>
      </c>
      <c r="Q242" s="299" t="s">
        <v>2574</v>
      </c>
      <c r="R242" s="299" t="s">
        <v>409</v>
      </c>
      <c r="S242" s="12" t="s">
        <v>1656</v>
      </c>
      <c r="T242" s="12" t="s">
        <v>1363</v>
      </c>
      <c r="U242" s="256" t="s">
        <v>1657</v>
      </c>
      <c r="V242" s="12" t="s">
        <v>409</v>
      </c>
      <c r="W242" s="12" t="s">
        <v>1656</v>
      </c>
      <c r="X242" s="12" t="s">
        <v>1363</v>
      </c>
      <c r="Y242" s="256" t="s">
        <v>1657</v>
      </c>
      <c r="Z242" s="12" t="s">
        <v>2236</v>
      </c>
    </row>
    <row r="243" spans="1:26" x14ac:dyDescent="0.25">
      <c r="A243" s="297">
        <v>4627</v>
      </c>
      <c r="B243" s="322">
        <v>4627</v>
      </c>
      <c r="C243" s="347">
        <v>676030</v>
      </c>
      <c r="D243" s="299" t="s">
        <v>549</v>
      </c>
      <c r="E243" s="262" t="s">
        <v>35</v>
      </c>
      <c r="F243" s="262" t="s">
        <v>35</v>
      </c>
      <c r="G243" s="262" t="s">
        <v>35</v>
      </c>
      <c r="H243" s="262" t="s">
        <v>35</v>
      </c>
      <c r="I243" s="262" t="s">
        <v>35</v>
      </c>
      <c r="J243" s="262" t="s">
        <v>35</v>
      </c>
      <c r="K243" s="300" t="s">
        <v>35</v>
      </c>
      <c r="L243" s="300" t="s">
        <v>35</v>
      </c>
      <c r="M243" s="300" t="s">
        <v>35</v>
      </c>
      <c r="N243" s="300" t="s">
        <v>35</v>
      </c>
      <c r="O243" s="300" t="s">
        <v>35</v>
      </c>
      <c r="P243" s="300" t="s">
        <v>35</v>
      </c>
      <c r="Q243" s="299" t="s">
        <v>933</v>
      </c>
      <c r="R243" s="299" t="s">
        <v>2575</v>
      </c>
      <c r="S243" s="12" t="s">
        <v>2065</v>
      </c>
      <c r="T243" s="12" t="s">
        <v>1363</v>
      </c>
      <c r="U243" s="256" t="s">
        <v>2066</v>
      </c>
      <c r="V243" s="12" t="s">
        <v>2575</v>
      </c>
      <c r="W243" s="12" t="s">
        <v>2065</v>
      </c>
      <c r="X243" s="12" t="s">
        <v>1363</v>
      </c>
      <c r="Y243" s="256" t="s">
        <v>2066</v>
      </c>
      <c r="Z243" s="12" t="s">
        <v>2067</v>
      </c>
    </row>
    <row r="244" spans="1:26" x14ac:dyDescent="0.25">
      <c r="A244" s="297">
        <v>4210</v>
      </c>
      <c r="B244" s="322">
        <v>4210</v>
      </c>
      <c r="C244" s="347">
        <v>676079</v>
      </c>
      <c r="D244" s="299" t="s">
        <v>2576</v>
      </c>
      <c r="E244" s="262" t="s">
        <v>35</v>
      </c>
      <c r="F244" s="262" t="s">
        <v>35</v>
      </c>
      <c r="G244" s="262" t="s">
        <v>35</v>
      </c>
      <c r="H244" s="262" t="s">
        <v>35</v>
      </c>
      <c r="I244" s="262" t="s">
        <v>35</v>
      </c>
      <c r="J244" s="262" t="s">
        <v>35</v>
      </c>
      <c r="K244" s="300" t="s">
        <v>35</v>
      </c>
      <c r="L244" s="300" t="s">
        <v>35</v>
      </c>
      <c r="M244" s="300" t="s">
        <v>35</v>
      </c>
      <c r="N244" s="300" t="s">
        <v>35</v>
      </c>
      <c r="O244" s="300" t="s">
        <v>35</v>
      </c>
      <c r="P244" s="300" t="s">
        <v>35</v>
      </c>
      <c r="Q244" s="299" t="s">
        <v>989</v>
      </c>
      <c r="R244" s="299" t="s">
        <v>2577</v>
      </c>
      <c r="S244" s="12" t="s">
        <v>1965</v>
      </c>
      <c r="T244" s="12" t="s">
        <v>1363</v>
      </c>
      <c r="U244" s="256" t="s">
        <v>1966</v>
      </c>
      <c r="V244" s="12" t="s">
        <v>2577</v>
      </c>
      <c r="W244" s="12" t="s">
        <v>1965</v>
      </c>
      <c r="X244" s="12" t="s">
        <v>1363</v>
      </c>
      <c r="Y244" s="256" t="s">
        <v>1966</v>
      </c>
      <c r="Z244" s="12" t="s">
        <v>917</v>
      </c>
    </row>
    <row r="245" spans="1:26" x14ac:dyDescent="0.25">
      <c r="A245" s="297">
        <v>5245</v>
      </c>
      <c r="B245" s="322">
        <v>5245</v>
      </c>
      <c r="C245" s="347">
        <v>455745</v>
      </c>
      <c r="D245" s="299" t="s">
        <v>739</v>
      </c>
      <c r="E245" s="262" t="s">
        <v>35</v>
      </c>
      <c r="F245" s="262" t="s">
        <v>35</v>
      </c>
      <c r="G245" s="262" t="s">
        <v>35</v>
      </c>
      <c r="H245" s="262" t="s">
        <v>35</v>
      </c>
      <c r="I245" s="262" t="s">
        <v>35</v>
      </c>
      <c r="J245" s="262" t="s">
        <v>35</v>
      </c>
      <c r="K245" s="300" t="s">
        <v>35</v>
      </c>
      <c r="L245" s="300" t="s">
        <v>35</v>
      </c>
      <c r="M245" s="300" t="s">
        <v>35</v>
      </c>
      <c r="N245" s="300" t="s">
        <v>35</v>
      </c>
      <c r="O245" s="300" t="s">
        <v>35</v>
      </c>
      <c r="P245" s="300" t="s">
        <v>35</v>
      </c>
      <c r="Q245" s="299" t="s">
        <v>978</v>
      </c>
      <c r="R245" s="299" t="s">
        <v>740</v>
      </c>
      <c r="S245" s="12" t="s">
        <v>2115</v>
      </c>
      <c r="T245" s="12" t="s">
        <v>1363</v>
      </c>
      <c r="U245" s="256" t="s">
        <v>2116</v>
      </c>
      <c r="V245" s="12" t="s">
        <v>740</v>
      </c>
      <c r="W245" s="12" t="s">
        <v>2115</v>
      </c>
      <c r="X245" s="12" t="s">
        <v>1363</v>
      </c>
      <c r="Y245" s="256" t="s">
        <v>2116</v>
      </c>
      <c r="Z245" s="12" t="s">
        <v>2174</v>
      </c>
    </row>
    <row r="246" spans="1:26" x14ac:dyDescent="0.25">
      <c r="A246" s="297">
        <v>104339</v>
      </c>
      <c r="B246" s="322">
        <v>104339</v>
      </c>
      <c r="C246" s="347">
        <v>676253</v>
      </c>
      <c r="D246" s="299" t="s">
        <v>143</v>
      </c>
      <c r="E246" s="262" t="s">
        <v>35</v>
      </c>
      <c r="F246" s="262" t="s">
        <v>35</v>
      </c>
      <c r="G246" s="262" t="s">
        <v>35</v>
      </c>
      <c r="H246" s="262" t="s">
        <v>35</v>
      </c>
      <c r="I246" s="262" t="s">
        <v>35</v>
      </c>
      <c r="J246" s="262" t="s">
        <v>35</v>
      </c>
      <c r="K246" s="300" t="s">
        <v>35</v>
      </c>
      <c r="L246" s="300" t="s">
        <v>35</v>
      </c>
      <c r="M246" s="300" t="s">
        <v>35</v>
      </c>
      <c r="N246" s="300" t="s">
        <v>35</v>
      </c>
      <c r="O246" s="300" t="s">
        <v>35</v>
      </c>
      <c r="P246" s="300" t="s">
        <v>35</v>
      </c>
      <c r="Q246" s="299" t="s">
        <v>965</v>
      </c>
      <c r="R246" s="299" t="s">
        <v>144</v>
      </c>
      <c r="S246" s="12" t="s">
        <v>1829</v>
      </c>
      <c r="T246" s="12" t="s">
        <v>1363</v>
      </c>
      <c r="U246" s="256" t="s">
        <v>1830</v>
      </c>
      <c r="V246" s="12" t="s">
        <v>144</v>
      </c>
      <c r="W246" s="12" t="s">
        <v>1829</v>
      </c>
      <c r="X246" s="12" t="s">
        <v>1363</v>
      </c>
      <c r="Y246" s="256" t="s">
        <v>1830</v>
      </c>
      <c r="Z246" s="12" t="s">
        <v>1831</v>
      </c>
    </row>
    <row r="247" spans="1:26" x14ac:dyDescent="0.25">
      <c r="A247" s="297">
        <v>5295</v>
      </c>
      <c r="B247" s="322">
        <v>5295</v>
      </c>
      <c r="C247" s="347">
        <v>455974</v>
      </c>
      <c r="D247" s="299" t="s">
        <v>2578</v>
      </c>
      <c r="E247" s="262" t="s">
        <v>35</v>
      </c>
      <c r="F247" s="262" t="s">
        <v>35</v>
      </c>
      <c r="G247" s="262" t="s">
        <v>35</v>
      </c>
      <c r="H247" s="262" t="s">
        <v>35</v>
      </c>
      <c r="I247" s="262" t="s">
        <v>35</v>
      </c>
      <c r="J247" s="262" t="s">
        <v>35</v>
      </c>
      <c r="K247" s="300" t="s">
        <v>35</v>
      </c>
      <c r="L247" s="300" t="s">
        <v>35</v>
      </c>
      <c r="M247" s="300" t="s">
        <v>35</v>
      </c>
      <c r="N247" s="300" t="s">
        <v>35</v>
      </c>
      <c r="O247" s="300" t="s">
        <v>35</v>
      </c>
      <c r="P247" s="300" t="s">
        <v>35</v>
      </c>
      <c r="Q247" s="299" t="s">
        <v>1016</v>
      </c>
      <c r="R247" s="299" t="s">
        <v>1921</v>
      </c>
      <c r="S247" s="12" t="s">
        <v>1922</v>
      </c>
      <c r="T247" s="12" t="s">
        <v>1363</v>
      </c>
      <c r="U247" s="256" t="s">
        <v>1923</v>
      </c>
      <c r="V247" s="12" t="s">
        <v>1921</v>
      </c>
      <c r="W247" s="12" t="s">
        <v>1922</v>
      </c>
      <c r="X247" s="12" t="s">
        <v>1363</v>
      </c>
      <c r="Y247" s="256" t="s">
        <v>1923</v>
      </c>
      <c r="Z247" s="12" t="s">
        <v>1924</v>
      </c>
    </row>
    <row r="248" spans="1:26" x14ac:dyDescent="0.25">
      <c r="A248" s="297">
        <v>4260</v>
      </c>
      <c r="B248" s="322">
        <v>4260</v>
      </c>
      <c r="C248" s="347">
        <v>455637</v>
      </c>
      <c r="D248" s="299" t="s">
        <v>457</v>
      </c>
      <c r="E248" s="262" t="s">
        <v>35</v>
      </c>
      <c r="F248" s="262" t="s">
        <v>35</v>
      </c>
      <c r="G248" s="262" t="s">
        <v>35</v>
      </c>
      <c r="H248" s="262" t="s">
        <v>35</v>
      </c>
      <c r="I248" s="262" t="s">
        <v>35</v>
      </c>
      <c r="J248" s="262" t="s">
        <v>35</v>
      </c>
      <c r="K248" s="300" t="s">
        <v>35</v>
      </c>
      <c r="L248" s="300" t="s">
        <v>35</v>
      </c>
      <c r="M248" s="300" t="s">
        <v>35</v>
      </c>
      <c r="N248" s="300" t="s">
        <v>35</v>
      </c>
      <c r="O248" s="300" t="s">
        <v>35</v>
      </c>
      <c r="P248" s="300" t="s">
        <v>35</v>
      </c>
      <c r="Q248" s="299" t="s">
        <v>965</v>
      </c>
      <c r="R248" s="299" t="s">
        <v>458</v>
      </c>
      <c r="S248" s="12" t="s">
        <v>2004</v>
      </c>
      <c r="T248" s="12" t="s">
        <v>1363</v>
      </c>
      <c r="U248" s="256" t="s">
        <v>2005</v>
      </c>
      <c r="V248" s="12" t="s">
        <v>458</v>
      </c>
      <c r="W248" s="12" t="s">
        <v>2004</v>
      </c>
      <c r="X248" s="12" t="s">
        <v>1363</v>
      </c>
      <c r="Y248" s="256" t="s">
        <v>2005</v>
      </c>
      <c r="Z248" s="12" t="s">
        <v>2199</v>
      </c>
    </row>
    <row r="249" spans="1:26" x14ac:dyDescent="0.25">
      <c r="A249" s="297">
        <v>103471</v>
      </c>
      <c r="B249" s="322">
        <v>103471</v>
      </c>
      <c r="C249" s="347">
        <v>676194</v>
      </c>
      <c r="D249" s="299" t="s">
        <v>342</v>
      </c>
      <c r="E249" s="262" t="s">
        <v>35</v>
      </c>
      <c r="F249" s="262" t="s">
        <v>35</v>
      </c>
      <c r="G249" s="262" t="s">
        <v>35</v>
      </c>
      <c r="H249" s="262" t="s">
        <v>35</v>
      </c>
      <c r="I249" s="262" t="s">
        <v>35</v>
      </c>
      <c r="J249" s="262" t="s">
        <v>35</v>
      </c>
      <c r="K249" s="300" t="s">
        <v>35</v>
      </c>
      <c r="L249" s="300" t="s">
        <v>35</v>
      </c>
      <c r="M249" s="300" t="s">
        <v>35</v>
      </c>
      <c r="N249" s="300" t="s">
        <v>35</v>
      </c>
      <c r="O249" s="300" t="s">
        <v>35</v>
      </c>
      <c r="P249" s="300" t="s">
        <v>35</v>
      </c>
      <c r="Q249" s="299" t="s">
        <v>978</v>
      </c>
      <c r="R249" s="299" t="s">
        <v>343</v>
      </c>
      <c r="S249" s="12" t="s">
        <v>1832</v>
      </c>
      <c r="T249" s="12" t="s">
        <v>1363</v>
      </c>
      <c r="U249" s="256" t="s">
        <v>1833</v>
      </c>
      <c r="V249" s="12" t="s">
        <v>343</v>
      </c>
      <c r="W249" s="12" t="s">
        <v>1832</v>
      </c>
      <c r="X249" s="12" t="s">
        <v>1363</v>
      </c>
      <c r="Y249" s="256" t="s">
        <v>1833</v>
      </c>
      <c r="Z249" s="12" t="s">
        <v>1834</v>
      </c>
    </row>
    <row r="250" spans="1:26" x14ac:dyDescent="0.25">
      <c r="A250" s="297">
        <v>4094</v>
      </c>
      <c r="B250" s="322">
        <v>4094</v>
      </c>
      <c r="C250" s="347">
        <v>675406</v>
      </c>
      <c r="D250" s="299" t="s">
        <v>158</v>
      </c>
      <c r="E250" s="262" t="s">
        <v>35</v>
      </c>
      <c r="F250" s="262" t="s">
        <v>35</v>
      </c>
      <c r="G250" s="262" t="s">
        <v>35</v>
      </c>
      <c r="H250" s="262" t="s">
        <v>35</v>
      </c>
      <c r="I250" s="262" t="s">
        <v>35</v>
      </c>
      <c r="J250" s="262" t="s">
        <v>35</v>
      </c>
      <c r="K250" s="300" t="s">
        <v>35</v>
      </c>
      <c r="L250" s="300" t="s">
        <v>35</v>
      </c>
      <c r="M250" s="300" t="s">
        <v>35</v>
      </c>
      <c r="N250" s="300" t="s">
        <v>35</v>
      </c>
      <c r="O250" s="300" t="s">
        <v>35</v>
      </c>
      <c r="P250" s="300" t="s">
        <v>35</v>
      </c>
      <c r="Q250" s="299" t="s">
        <v>2344</v>
      </c>
      <c r="R250" s="299" t="s">
        <v>159</v>
      </c>
      <c r="S250" s="12" t="s">
        <v>1699</v>
      </c>
      <c r="T250" s="12" t="s">
        <v>1363</v>
      </c>
      <c r="U250" s="256" t="s">
        <v>1700</v>
      </c>
      <c r="V250" s="12" t="s">
        <v>159</v>
      </c>
      <c r="W250" s="12" t="s">
        <v>1699</v>
      </c>
      <c r="X250" s="12" t="s">
        <v>1363</v>
      </c>
      <c r="Y250" s="256" t="s">
        <v>1700</v>
      </c>
      <c r="Z250" s="12" t="s">
        <v>1701</v>
      </c>
    </row>
    <row r="251" spans="1:26" x14ac:dyDescent="0.25">
      <c r="A251" s="297">
        <v>104541</v>
      </c>
      <c r="B251" s="322">
        <v>104541</v>
      </c>
      <c r="C251" s="347">
        <v>676263</v>
      </c>
      <c r="D251" s="299" t="s">
        <v>2579</v>
      </c>
      <c r="E251" s="262" t="s">
        <v>35</v>
      </c>
      <c r="F251" s="262" t="s">
        <v>35</v>
      </c>
      <c r="G251" s="262" t="s">
        <v>35</v>
      </c>
      <c r="H251" s="262" t="s">
        <v>35</v>
      </c>
      <c r="I251" s="262" t="s">
        <v>35</v>
      </c>
      <c r="J251" s="262" t="s">
        <v>35</v>
      </c>
      <c r="K251" s="300" t="s">
        <v>35</v>
      </c>
      <c r="L251" s="300" t="s">
        <v>35</v>
      </c>
      <c r="M251" s="300" t="s">
        <v>35</v>
      </c>
      <c r="N251" s="300" t="s">
        <v>35</v>
      </c>
      <c r="O251" s="300" t="s">
        <v>35</v>
      </c>
      <c r="P251" s="300" t="s">
        <v>35</v>
      </c>
      <c r="Q251" s="299" t="s">
        <v>2359</v>
      </c>
      <c r="R251" s="299" t="s">
        <v>2580</v>
      </c>
      <c r="S251" s="12" t="s">
        <v>1956</v>
      </c>
      <c r="T251" s="12" t="s">
        <v>1363</v>
      </c>
      <c r="U251" s="256" t="s">
        <v>1957</v>
      </c>
      <c r="V251" s="12" t="s">
        <v>2580</v>
      </c>
      <c r="W251" s="12" t="s">
        <v>1956</v>
      </c>
      <c r="X251" s="12" t="s">
        <v>1363</v>
      </c>
      <c r="Y251" s="256" t="s">
        <v>1957</v>
      </c>
      <c r="Z251" s="12" t="s">
        <v>2581</v>
      </c>
    </row>
    <row r="252" spans="1:26" x14ac:dyDescent="0.25">
      <c r="A252" s="297">
        <v>105009</v>
      </c>
      <c r="B252" s="322">
        <v>105009</v>
      </c>
      <c r="C252" s="347">
        <v>676308</v>
      </c>
      <c r="D252" s="299" t="s">
        <v>383</v>
      </c>
      <c r="E252" s="262" t="s">
        <v>35</v>
      </c>
      <c r="F252" s="262" t="s">
        <v>35</v>
      </c>
      <c r="G252" s="262" t="s">
        <v>35</v>
      </c>
      <c r="H252" s="262" t="s">
        <v>35</v>
      </c>
      <c r="I252" s="262" t="s">
        <v>35</v>
      </c>
      <c r="J252" s="262" t="s">
        <v>35</v>
      </c>
      <c r="K252" s="300" t="s">
        <v>35</v>
      </c>
      <c r="L252" s="300" t="s">
        <v>35</v>
      </c>
      <c r="M252" s="300" t="s">
        <v>35</v>
      </c>
      <c r="N252" s="300" t="s">
        <v>35</v>
      </c>
      <c r="O252" s="300" t="s">
        <v>35</v>
      </c>
      <c r="P252" s="300" t="s">
        <v>35</v>
      </c>
      <c r="Q252" s="299" t="s">
        <v>1002</v>
      </c>
      <c r="R252" s="299" t="s">
        <v>2582</v>
      </c>
      <c r="S252" s="12" t="s">
        <v>1642</v>
      </c>
      <c r="T252" s="12" t="s">
        <v>1363</v>
      </c>
      <c r="U252" s="256" t="s">
        <v>1643</v>
      </c>
      <c r="V252" s="12" t="s">
        <v>2582</v>
      </c>
      <c r="W252" s="12" t="s">
        <v>1642</v>
      </c>
      <c r="X252" s="12" t="s">
        <v>1363</v>
      </c>
      <c r="Y252" s="256" t="s">
        <v>1643</v>
      </c>
      <c r="Z252" s="12" t="s">
        <v>2043</v>
      </c>
    </row>
    <row r="253" spans="1:26" x14ac:dyDescent="0.25">
      <c r="A253" s="297">
        <v>4345</v>
      </c>
      <c r="B253" s="322">
        <v>4345</v>
      </c>
      <c r="C253" s="347">
        <v>455931</v>
      </c>
      <c r="D253" s="299" t="s">
        <v>467</v>
      </c>
      <c r="E253" s="262" t="s">
        <v>35</v>
      </c>
      <c r="F253" s="262" t="s">
        <v>35</v>
      </c>
      <c r="G253" s="262" t="s">
        <v>35</v>
      </c>
      <c r="H253" s="262" t="s">
        <v>35</v>
      </c>
      <c r="I253" s="262" t="s">
        <v>35</v>
      </c>
      <c r="J253" s="262" t="s">
        <v>35</v>
      </c>
      <c r="K253" s="300" t="s">
        <v>35</v>
      </c>
      <c r="L253" s="300" t="s">
        <v>35</v>
      </c>
      <c r="M253" s="300" t="s">
        <v>35</v>
      </c>
      <c r="N253" s="300" t="s">
        <v>35</v>
      </c>
      <c r="O253" s="300" t="s">
        <v>35</v>
      </c>
      <c r="P253" s="300" t="s">
        <v>35</v>
      </c>
      <c r="Q253" s="299" t="s">
        <v>919</v>
      </c>
      <c r="R253" s="299" t="s">
        <v>468</v>
      </c>
      <c r="S253" s="12" t="s">
        <v>1423</v>
      </c>
      <c r="T253" s="12" t="s">
        <v>1363</v>
      </c>
      <c r="U253" s="256" t="s">
        <v>1424</v>
      </c>
      <c r="V253" s="12" t="s">
        <v>468</v>
      </c>
      <c r="W253" s="12" t="s">
        <v>1423</v>
      </c>
      <c r="X253" s="12" t="s">
        <v>1363</v>
      </c>
      <c r="Y253" s="256" t="s">
        <v>1424</v>
      </c>
      <c r="Z253" s="12" t="s">
        <v>1425</v>
      </c>
    </row>
    <row r="254" spans="1:26" x14ac:dyDescent="0.25">
      <c r="A254" s="297">
        <v>104320</v>
      </c>
      <c r="B254" s="322">
        <v>104320</v>
      </c>
      <c r="C254" s="347">
        <v>676259</v>
      </c>
      <c r="D254" s="299" t="s">
        <v>141</v>
      </c>
      <c r="E254" s="262" t="s">
        <v>35</v>
      </c>
      <c r="F254" s="262" t="s">
        <v>35</v>
      </c>
      <c r="G254" s="262" t="s">
        <v>35</v>
      </c>
      <c r="H254" s="262" t="s">
        <v>35</v>
      </c>
      <c r="I254" s="262" t="s">
        <v>35</v>
      </c>
      <c r="J254" s="262" t="s">
        <v>35</v>
      </c>
      <c r="K254" s="300" t="s">
        <v>35</v>
      </c>
      <c r="L254" s="300" t="s">
        <v>35</v>
      </c>
      <c r="M254" s="300" t="s">
        <v>35</v>
      </c>
      <c r="N254" s="300" t="s">
        <v>35</v>
      </c>
      <c r="O254" s="300" t="s">
        <v>35</v>
      </c>
      <c r="P254" s="300" t="s">
        <v>35</v>
      </c>
      <c r="Q254" s="299" t="s">
        <v>944</v>
      </c>
      <c r="R254" s="299" t="s">
        <v>142</v>
      </c>
      <c r="S254" s="12" t="s">
        <v>1399</v>
      </c>
      <c r="T254" s="12" t="s">
        <v>1363</v>
      </c>
      <c r="U254" s="256" t="s">
        <v>1400</v>
      </c>
      <c r="V254" s="12" t="s">
        <v>142</v>
      </c>
      <c r="W254" s="12" t="s">
        <v>1399</v>
      </c>
      <c r="X254" s="12" t="s">
        <v>1363</v>
      </c>
      <c r="Y254" s="256" t="s">
        <v>1400</v>
      </c>
      <c r="Z254" s="12" t="s">
        <v>1401</v>
      </c>
    </row>
    <row r="255" spans="1:26" x14ac:dyDescent="0.25">
      <c r="A255" s="297">
        <v>5333</v>
      </c>
      <c r="B255" s="322">
        <v>5333</v>
      </c>
      <c r="C255" s="347">
        <v>675901</v>
      </c>
      <c r="D255" s="299" t="s">
        <v>766</v>
      </c>
      <c r="E255" s="262" t="s">
        <v>35</v>
      </c>
      <c r="F255" s="262" t="s">
        <v>35</v>
      </c>
      <c r="G255" s="262" t="s">
        <v>35</v>
      </c>
      <c r="H255" s="262" t="s">
        <v>35</v>
      </c>
      <c r="I255" s="262" t="s">
        <v>35</v>
      </c>
      <c r="J255" s="262" t="s">
        <v>35</v>
      </c>
      <c r="K255" s="300" t="s">
        <v>35</v>
      </c>
      <c r="L255" s="300" t="s">
        <v>35</v>
      </c>
      <c r="M255" s="300" t="s">
        <v>35</v>
      </c>
      <c r="N255" s="300" t="s">
        <v>35</v>
      </c>
      <c r="O255" s="300" t="s">
        <v>35</v>
      </c>
      <c r="P255" s="300" t="s">
        <v>35</v>
      </c>
      <c r="Q255" s="299" t="s">
        <v>995</v>
      </c>
      <c r="R255" s="299" t="s">
        <v>767</v>
      </c>
      <c r="S255" s="12" t="s">
        <v>1481</v>
      </c>
      <c r="T255" s="12" t="s">
        <v>1363</v>
      </c>
      <c r="U255" s="256" t="s">
        <v>1482</v>
      </c>
      <c r="V255" s="12" t="s">
        <v>767</v>
      </c>
      <c r="W255" s="12" t="s">
        <v>1481</v>
      </c>
      <c r="X255" s="12" t="s">
        <v>1363</v>
      </c>
      <c r="Y255" s="256" t="s">
        <v>1482</v>
      </c>
      <c r="Z255" s="12" t="s">
        <v>1507</v>
      </c>
    </row>
    <row r="256" spans="1:26" x14ac:dyDescent="0.25">
      <c r="A256" s="297">
        <v>5336</v>
      </c>
      <c r="B256" s="322">
        <v>5336</v>
      </c>
      <c r="C256" s="347">
        <v>675899</v>
      </c>
      <c r="D256" s="299" t="s">
        <v>768</v>
      </c>
      <c r="E256" s="262" t="s">
        <v>35</v>
      </c>
      <c r="F256" s="262" t="s">
        <v>35</v>
      </c>
      <c r="G256" s="262" t="s">
        <v>35</v>
      </c>
      <c r="H256" s="262" t="s">
        <v>35</v>
      </c>
      <c r="I256" s="262" t="s">
        <v>35</v>
      </c>
      <c r="J256" s="262" t="s">
        <v>35</v>
      </c>
      <c r="K256" s="300" t="s">
        <v>35</v>
      </c>
      <c r="L256" s="300" t="s">
        <v>35</v>
      </c>
      <c r="M256" s="300" t="s">
        <v>35</v>
      </c>
      <c r="N256" s="300" t="s">
        <v>35</v>
      </c>
      <c r="O256" s="300" t="s">
        <v>35</v>
      </c>
      <c r="P256" s="300" t="s">
        <v>35</v>
      </c>
      <c r="Q256" s="299" t="s">
        <v>933</v>
      </c>
      <c r="R256" s="299" t="s">
        <v>769</v>
      </c>
      <c r="S256" s="12" t="s">
        <v>1462</v>
      </c>
      <c r="T256" s="12" t="s">
        <v>1363</v>
      </c>
      <c r="U256" s="256" t="s">
        <v>1463</v>
      </c>
      <c r="V256" s="12" t="s">
        <v>769</v>
      </c>
      <c r="W256" s="12" t="s">
        <v>1462</v>
      </c>
      <c r="X256" s="12" t="s">
        <v>1363</v>
      </c>
      <c r="Y256" s="256" t="s">
        <v>1463</v>
      </c>
      <c r="Z256" s="12" t="s">
        <v>1877</v>
      </c>
    </row>
    <row r="257" spans="1:26" x14ac:dyDescent="0.25">
      <c r="A257" s="297">
        <v>5040</v>
      </c>
      <c r="B257" s="322">
        <v>5040</v>
      </c>
      <c r="C257" s="347">
        <v>675055</v>
      </c>
      <c r="D257" s="299" t="s">
        <v>649</v>
      </c>
      <c r="E257" s="262" t="s">
        <v>35</v>
      </c>
      <c r="F257" s="262" t="s">
        <v>35</v>
      </c>
      <c r="G257" s="262" t="s">
        <v>35</v>
      </c>
      <c r="H257" s="262" t="s">
        <v>35</v>
      </c>
      <c r="I257" s="262" t="s">
        <v>35</v>
      </c>
      <c r="J257" s="262" t="s">
        <v>35</v>
      </c>
      <c r="K257" s="300" t="s">
        <v>35</v>
      </c>
      <c r="L257" s="300" t="s">
        <v>35</v>
      </c>
      <c r="M257" s="300" t="s">
        <v>35</v>
      </c>
      <c r="N257" s="300" t="s">
        <v>35</v>
      </c>
      <c r="O257" s="300" t="s">
        <v>35</v>
      </c>
      <c r="P257" s="300" t="s">
        <v>35</v>
      </c>
      <c r="Q257" s="299" t="s">
        <v>932</v>
      </c>
      <c r="R257" s="299" t="s">
        <v>2583</v>
      </c>
      <c r="S257" s="12" t="s">
        <v>1527</v>
      </c>
      <c r="T257" s="12" t="s">
        <v>1363</v>
      </c>
      <c r="U257" s="256" t="s">
        <v>1528</v>
      </c>
      <c r="V257" s="12" t="s">
        <v>2583</v>
      </c>
      <c r="W257" s="12" t="s">
        <v>1527</v>
      </c>
      <c r="X257" s="12" t="s">
        <v>1363</v>
      </c>
      <c r="Y257" s="256" t="s">
        <v>1528</v>
      </c>
      <c r="Z257" s="12" t="s">
        <v>1529</v>
      </c>
    </row>
    <row r="258" spans="1:26" x14ac:dyDescent="0.25">
      <c r="A258" s="297">
        <v>103889</v>
      </c>
      <c r="B258" s="322">
        <v>103889</v>
      </c>
      <c r="C258" s="347">
        <v>676227</v>
      </c>
      <c r="D258" s="427" t="s">
        <v>136</v>
      </c>
      <c r="E258" s="262" t="s">
        <v>35</v>
      </c>
      <c r="F258" s="262" t="s">
        <v>35</v>
      </c>
      <c r="G258" s="262" t="s">
        <v>35</v>
      </c>
      <c r="H258" s="262" t="s">
        <v>35</v>
      </c>
      <c r="I258" s="262" t="s">
        <v>35</v>
      </c>
      <c r="J258" s="262" t="s">
        <v>35</v>
      </c>
      <c r="K258" s="300" t="s">
        <v>35</v>
      </c>
      <c r="L258" s="300" t="s">
        <v>35</v>
      </c>
      <c r="M258" s="300" t="e">
        <v>#N/A</v>
      </c>
      <c r="N258" s="300" t="e">
        <v>#N/A</v>
      </c>
      <c r="O258" s="300" t="e">
        <v>#N/A</v>
      </c>
      <c r="P258" s="300" t="e">
        <v>#N/A</v>
      </c>
      <c r="Q258" s="299" t="s">
        <v>938</v>
      </c>
      <c r="R258" s="299" t="s">
        <v>2584</v>
      </c>
      <c r="S258" s="12" t="s">
        <v>1504</v>
      </c>
      <c r="T258" s="12" t="s">
        <v>1363</v>
      </c>
      <c r="U258" s="256">
        <v>77836</v>
      </c>
      <c r="V258" s="12" t="s">
        <v>2584</v>
      </c>
      <c r="W258" s="12" t="s">
        <v>1504</v>
      </c>
      <c r="X258" s="12" t="s">
        <v>1363</v>
      </c>
      <c r="Y258" s="256">
        <v>77836</v>
      </c>
      <c r="Z258" s="12" t="s">
        <v>1563</v>
      </c>
    </row>
    <row r="259" spans="1:26" x14ac:dyDescent="0.25">
      <c r="A259" s="297">
        <v>4441</v>
      </c>
      <c r="B259" s="322">
        <v>4441</v>
      </c>
      <c r="C259" s="347">
        <v>675519</v>
      </c>
      <c r="D259" s="299" t="s">
        <v>493</v>
      </c>
      <c r="E259" s="262" t="s">
        <v>35</v>
      </c>
      <c r="F259" s="262" t="s">
        <v>35</v>
      </c>
      <c r="G259" s="262" t="s">
        <v>35</v>
      </c>
      <c r="H259" s="262" t="s">
        <v>35</v>
      </c>
      <c r="I259" s="262" t="s">
        <v>35</v>
      </c>
      <c r="J259" s="262" t="s">
        <v>35</v>
      </c>
      <c r="K259" s="300" t="s">
        <v>35</v>
      </c>
      <c r="L259" s="300" t="s">
        <v>35</v>
      </c>
      <c r="M259" s="300" t="s">
        <v>35</v>
      </c>
      <c r="N259" s="300" t="s">
        <v>35</v>
      </c>
      <c r="O259" s="300" t="s">
        <v>35</v>
      </c>
      <c r="P259" s="300" t="s">
        <v>35</v>
      </c>
      <c r="Q259" s="299" t="s">
        <v>2585</v>
      </c>
      <c r="R259" s="299" t="s">
        <v>494</v>
      </c>
      <c r="S259" s="12" t="s">
        <v>1811</v>
      </c>
      <c r="T259" s="12" t="s">
        <v>1363</v>
      </c>
      <c r="U259" s="256" t="s">
        <v>1812</v>
      </c>
      <c r="V259" s="12" t="s">
        <v>1469</v>
      </c>
      <c r="W259" s="12" t="s">
        <v>1446</v>
      </c>
      <c r="X259" s="12" t="s">
        <v>1363</v>
      </c>
      <c r="Y259" s="256" t="s">
        <v>1447</v>
      </c>
      <c r="Z259" s="12" t="s">
        <v>1813</v>
      </c>
    </row>
    <row r="260" spans="1:26" x14ac:dyDescent="0.25">
      <c r="A260" s="297">
        <v>5069</v>
      </c>
      <c r="B260" s="322">
        <v>5069</v>
      </c>
      <c r="C260" s="347">
        <v>675013</v>
      </c>
      <c r="D260" s="299" t="s">
        <v>2586</v>
      </c>
      <c r="E260" s="262" t="s">
        <v>35</v>
      </c>
      <c r="F260" s="262" t="s">
        <v>35</v>
      </c>
      <c r="G260" s="262" t="s">
        <v>35</v>
      </c>
      <c r="H260" s="262" t="s">
        <v>35</v>
      </c>
      <c r="I260" s="262" t="s">
        <v>35</v>
      </c>
      <c r="J260" s="262" t="s">
        <v>35</v>
      </c>
      <c r="K260" s="300" t="s">
        <v>35</v>
      </c>
      <c r="L260" s="300" t="s">
        <v>35</v>
      </c>
      <c r="M260" s="300" t="s">
        <v>35</v>
      </c>
      <c r="N260" s="300" t="s">
        <v>35</v>
      </c>
      <c r="O260" s="300" t="s">
        <v>35</v>
      </c>
      <c r="P260" s="300" t="s">
        <v>35</v>
      </c>
      <c r="Q260" s="299" t="s">
        <v>932</v>
      </c>
      <c r="R260" s="299" t="s">
        <v>2587</v>
      </c>
      <c r="S260" s="12" t="s">
        <v>2588</v>
      </c>
      <c r="T260" s="12" t="s">
        <v>1363</v>
      </c>
      <c r="U260" s="256" t="s">
        <v>1605</v>
      </c>
      <c r="V260" s="12" t="s">
        <v>2589</v>
      </c>
      <c r="W260" s="12" t="s">
        <v>2588</v>
      </c>
      <c r="X260" s="12" t="s">
        <v>1363</v>
      </c>
      <c r="Y260" s="256" t="s">
        <v>1605</v>
      </c>
      <c r="Z260" s="12" t="s">
        <v>1606</v>
      </c>
    </row>
    <row r="261" spans="1:26" x14ac:dyDescent="0.25">
      <c r="A261" s="297">
        <v>4817</v>
      </c>
      <c r="B261" s="322">
        <v>4817</v>
      </c>
      <c r="C261" s="347">
        <v>675554</v>
      </c>
      <c r="D261" s="299" t="s">
        <v>601</v>
      </c>
      <c r="E261" s="262" t="s">
        <v>35</v>
      </c>
      <c r="F261" s="262" t="s">
        <v>35</v>
      </c>
      <c r="G261" s="262" t="s">
        <v>35</v>
      </c>
      <c r="H261" s="262" t="s">
        <v>35</v>
      </c>
      <c r="I261" s="262" t="s">
        <v>35</v>
      </c>
      <c r="J261" s="262" t="s">
        <v>35</v>
      </c>
      <c r="K261" s="300" t="s">
        <v>35</v>
      </c>
      <c r="L261" s="300" t="s">
        <v>35</v>
      </c>
      <c r="M261" s="300" t="s">
        <v>35</v>
      </c>
      <c r="N261" s="300" t="s">
        <v>35</v>
      </c>
      <c r="O261" s="300" t="s">
        <v>35</v>
      </c>
      <c r="P261" s="300" t="s">
        <v>35</v>
      </c>
      <c r="Q261" s="299" t="s">
        <v>994</v>
      </c>
      <c r="R261" s="299" t="s">
        <v>602</v>
      </c>
      <c r="S261" s="12" t="s">
        <v>1709</v>
      </c>
      <c r="T261" s="12" t="s">
        <v>1363</v>
      </c>
      <c r="U261" s="256" t="s">
        <v>1710</v>
      </c>
      <c r="V261" s="12" t="s">
        <v>602</v>
      </c>
      <c r="W261" s="12" t="s">
        <v>1709</v>
      </c>
      <c r="X261" s="12" t="s">
        <v>1363</v>
      </c>
      <c r="Y261" s="256" t="s">
        <v>1710</v>
      </c>
      <c r="Z261" s="12" t="s">
        <v>1711</v>
      </c>
    </row>
    <row r="262" spans="1:26" x14ac:dyDescent="0.25">
      <c r="A262" s="297">
        <v>4421</v>
      </c>
      <c r="B262" s="322">
        <v>4421</v>
      </c>
      <c r="C262" s="347">
        <v>675042</v>
      </c>
      <c r="D262" s="299" t="s">
        <v>488</v>
      </c>
      <c r="E262" s="262" t="s">
        <v>35</v>
      </c>
      <c r="F262" s="262" t="s">
        <v>35</v>
      </c>
      <c r="G262" s="262" t="s">
        <v>35</v>
      </c>
      <c r="H262" s="262" t="s">
        <v>35</v>
      </c>
      <c r="I262" s="262" t="s">
        <v>35</v>
      </c>
      <c r="J262" s="262" t="s">
        <v>35</v>
      </c>
      <c r="K262" s="300" t="s">
        <v>35</v>
      </c>
      <c r="L262" s="300" t="s">
        <v>35</v>
      </c>
      <c r="M262" s="300" t="s">
        <v>35</v>
      </c>
      <c r="N262" s="300" t="s">
        <v>35</v>
      </c>
      <c r="O262" s="300" t="s">
        <v>35</v>
      </c>
      <c r="P262" s="300" t="s">
        <v>35</v>
      </c>
      <c r="Q262" s="299" t="s">
        <v>919</v>
      </c>
      <c r="R262" s="299" t="s">
        <v>489</v>
      </c>
      <c r="S262" s="12" t="s">
        <v>2062</v>
      </c>
      <c r="T262" s="12" t="s">
        <v>1363</v>
      </c>
      <c r="U262" s="256" t="s">
        <v>2063</v>
      </c>
      <c r="V262" s="12" t="s">
        <v>489</v>
      </c>
      <c r="W262" s="12" t="s">
        <v>2062</v>
      </c>
      <c r="X262" s="12" t="s">
        <v>1363</v>
      </c>
      <c r="Y262" s="256" t="s">
        <v>2063</v>
      </c>
      <c r="Z262" s="12" t="s">
        <v>2064</v>
      </c>
    </row>
    <row r="263" spans="1:26" x14ac:dyDescent="0.25">
      <c r="A263" s="297">
        <v>4247</v>
      </c>
      <c r="B263" s="322">
        <v>4247</v>
      </c>
      <c r="C263" s="347">
        <v>675364</v>
      </c>
      <c r="D263" s="299" t="s">
        <v>2590</v>
      </c>
      <c r="E263" s="262" t="s">
        <v>35</v>
      </c>
      <c r="F263" s="262" t="s">
        <v>35</v>
      </c>
      <c r="G263" s="262" t="s">
        <v>35</v>
      </c>
      <c r="H263" s="262" t="s">
        <v>35</v>
      </c>
      <c r="I263" s="262" t="s">
        <v>35</v>
      </c>
      <c r="J263" s="262" t="s">
        <v>35</v>
      </c>
      <c r="K263" s="300" t="s">
        <v>35</v>
      </c>
      <c r="L263" s="300" t="s">
        <v>35</v>
      </c>
      <c r="M263" s="300" t="s">
        <v>35</v>
      </c>
      <c r="N263" s="300" t="s">
        <v>35</v>
      </c>
      <c r="O263" s="300" t="s">
        <v>35</v>
      </c>
      <c r="P263" s="300" t="s">
        <v>35</v>
      </c>
      <c r="Q263" s="299" t="s">
        <v>1010</v>
      </c>
      <c r="R263" s="299" t="s">
        <v>2591</v>
      </c>
      <c r="S263" s="12" t="s">
        <v>2592</v>
      </c>
      <c r="T263" s="12" t="s">
        <v>1363</v>
      </c>
      <c r="U263" s="256" t="s">
        <v>1765</v>
      </c>
      <c r="V263" s="12" t="s">
        <v>2591</v>
      </c>
      <c r="W263" s="12" t="s">
        <v>2592</v>
      </c>
      <c r="X263" s="12" t="s">
        <v>1363</v>
      </c>
      <c r="Y263" s="256" t="s">
        <v>1765</v>
      </c>
      <c r="Z263" s="12" t="s">
        <v>1766</v>
      </c>
    </row>
    <row r="264" spans="1:26" x14ac:dyDescent="0.25">
      <c r="A264" s="297">
        <v>4026</v>
      </c>
      <c r="B264" s="322">
        <v>4026</v>
      </c>
      <c r="C264" s="347">
        <v>675021</v>
      </c>
      <c r="D264" s="299" t="s">
        <v>150</v>
      </c>
      <c r="E264" s="262" t="s">
        <v>35</v>
      </c>
      <c r="F264" s="262" t="s">
        <v>35</v>
      </c>
      <c r="G264" s="262" t="s">
        <v>35</v>
      </c>
      <c r="H264" s="262" t="s">
        <v>35</v>
      </c>
      <c r="I264" s="262" t="s">
        <v>35</v>
      </c>
      <c r="J264" s="262" t="s">
        <v>35</v>
      </c>
      <c r="K264" s="300" t="s">
        <v>35</v>
      </c>
      <c r="L264" s="300" t="s">
        <v>35</v>
      </c>
      <c r="M264" s="300" t="s">
        <v>35</v>
      </c>
      <c r="N264" s="300" t="s">
        <v>35</v>
      </c>
      <c r="O264" s="300" t="s">
        <v>35</v>
      </c>
      <c r="P264" s="300" t="s">
        <v>35</v>
      </c>
      <c r="Q264" s="299" t="s">
        <v>994</v>
      </c>
      <c r="R264" s="299" t="s">
        <v>151</v>
      </c>
      <c r="S264" s="12" t="s">
        <v>1633</v>
      </c>
      <c r="T264" s="12" t="s">
        <v>1363</v>
      </c>
      <c r="U264" s="256" t="s">
        <v>1634</v>
      </c>
      <c r="V264" s="12" t="s">
        <v>151</v>
      </c>
      <c r="W264" s="12" t="s">
        <v>1633</v>
      </c>
      <c r="X264" s="12" t="s">
        <v>1363</v>
      </c>
      <c r="Y264" s="256" t="s">
        <v>1634</v>
      </c>
      <c r="Z264" s="12" t="s">
        <v>1635</v>
      </c>
    </row>
    <row r="265" spans="1:26" x14ac:dyDescent="0.25">
      <c r="A265" s="297">
        <v>4437</v>
      </c>
      <c r="B265" s="322">
        <v>4437</v>
      </c>
      <c r="C265" s="298" t="s">
        <v>1182</v>
      </c>
      <c r="D265" s="299" t="s">
        <v>187</v>
      </c>
      <c r="E265" s="262" t="s">
        <v>35</v>
      </c>
      <c r="F265" s="262" t="s">
        <v>35</v>
      </c>
      <c r="G265" s="262" t="s">
        <v>35</v>
      </c>
      <c r="H265" s="262" t="s">
        <v>35</v>
      </c>
      <c r="I265" s="262" t="s">
        <v>35</v>
      </c>
      <c r="J265" s="262" t="s">
        <v>35</v>
      </c>
      <c r="K265" s="300" t="s">
        <v>35</v>
      </c>
      <c r="L265" s="300" t="s">
        <v>35</v>
      </c>
      <c r="M265" s="300" t="s">
        <v>35</v>
      </c>
      <c r="N265" s="300" t="s">
        <v>35</v>
      </c>
      <c r="O265" s="300" t="s">
        <v>35</v>
      </c>
      <c r="P265" s="300" t="s">
        <v>35</v>
      </c>
      <c r="Q265" s="299" t="s">
        <v>975</v>
      </c>
      <c r="R265" s="299" t="s">
        <v>2593</v>
      </c>
      <c r="S265" s="12" t="s">
        <v>1631</v>
      </c>
      <c r="T265" s="12" t="s">
        <v>1363</v>
      </c>
      <c r="U265" s="256" t="s">
        <v>1632</v>
      </c>
      <c r="V265" s="12" t="s">
        <v>2593</v>
      </c>
      <c r="W265" s="12" t="s">
        <v>1631</v>
      </c>
      <c r="X265" s="12" t="s">
        <v>1363</v>
      </c>
      <c r="Y265" s="256" t="s">
        <v>1632</v>
      </c>
      <c r="Z265" s="12" t="s">
        <v>2594</v>
      </c>
    </row>
    <row r="266" spans="1:26" x14ac:dyDescent="0.25">
      <c r="A266" s="297">
        <v>5311</v>
      </c>
      <c r="B266" s="322">
        <v>5311</v>
      </c>
      <c r="C266" s="347">
        <v>675974</v>
      </c>
      <c r="D266" s="299" t="s">
        <v>2595</v>
      </c>
      <c r="E266" s="262" t="s">
        <v>35</v>
      </c>
      <c r="F266" s="262" t="s">
        <v>35</v>
      </c>
      <c r="G266" s="262" t="s">
        <v>35</v>
      </c>
      <c r="H266" s="262" t="s">
        <v>35</v>
      </c>
      <c r="I266" s="262" t="s">
        <v>35</v>
      </c>
      <c r="J266" s="262" t="s">
        <v>35</v>
      </c>
      <c r="K266" s="300" t="s">
        <v>35</v>
      </c>
      <c r="L266" s="300" t="s">
        <v>35</v>
      </c>
      <c r="M266" s="300" t="s">
        <v>35</v>
      </c>
      <c r="N266" s="300" t="s">
        <v>35</v>
      </c>
      <c r="O266" s="300" t="s">
        <v>35</v>
      </c>
      <c r="P266" s="300" t="s">
        <v>35</v>
      </c>
      <c r="Q266" s="299" t="s">
        <v>981</v>
      </c>
      <c r="R266" s="299" t="s">
        <v>2531</v>
      </c>
      <c r="S266" s="12" t="s">
        <v>1884</v>
      </c>
      <c r="T266" s="12" t="s">
        <v>1363</v>
      </c>
      <c r="U266" s="256" t="s">
        <v>1885</v>
      </c>
      <c r="V266" s="12" t="s">
        <v>2531</v>
      </c>
      <c r="W266" s="12" t="s">
        <v>1884</v>
      </c>
      <c r="X266" s="12" t="s">
        <v>1363</v>
      </c>
      <c r="Y266" s="256" t="s">
        <v>1885</v>
      </c>
      <c r="Z266" s="12" t="s">
        <v>2532</v>
      </c>
    </row>
    <row r="267" spans="1:26" x14ac:dyDescent="0.25">
      <c r="A267" s="297">
        <v>5207</v>
      </c>
      <c r="B267" s="322">
        <v>5207</v>
      </c>
      <c r="C267" s="347">
        <v>455804</v>
      </c>
      <c r="D267" s="299" t="s">
        <v>718</v>
      </c>
      <c r="E267" s="262" t="s">
        <v>35</v>
      </c>
      <c r="F267" s="262" t="s">
        <v>35</v>
      </c>
      <c r="G267" s="262" t="s">
        <v>35</v>
      </c>
      <c r="H267" s="262" t="s">
        <v>35</v>
      </c>
      <c r="I267" s="262" t="s">
        <v>35</v>
      </c>
      <c r="J267" s="262" t="s">
        <v>35</v>
      </c>
      <c r="K267" s="300" t="s">
        <v>35</v>
      </c>
      <c r="L267" s="300" t="s">
        <v>35</v>
      </c>
      <c r="M267" s="300" t="s">
        <v>35</v>
      </c>
      <c r="N267" s="300" t="s">
        <v>35</v>
      </c>
      <c r="O267" s="300" t="s">
        <v>35</v>
      </c>
      <c r="P267" s="300" t="s">
        <v>35</v>
      </c>
      <c r="Q267" s="299" t="s">
        <v>1016</v>
      </c>
      <c r="R267" s="299" t="s">
        <v>719</v>
      </c>
      <c r="S267" s="12" t="s">
        <v>1389</v>
      </c>
      <c r="T267" s="12" t="s">
        <v>1363</v>
      </c>
      <c r="U267" s="256" t="s">
        <v>1919</v>
      </c>
      <c r="V267" s="12" t="s">
        <v>719</v>
      </c>
      <c r="W267" s="12" t="s">
        <v>1389</v>
      </c>
      <c r="X267" s="12" t="s">
        <v>1363</v>
      </c>
      <c r="Y267" s="256" t="s">
        <v>1919</v>
      </c>
      <c r="Z267" s="12" t="s">
        <v>1920</v>
      </c>
    </row>
    <row r="268" spans="1:26" x14ac:dyDescent="0.25">
      <c r="A268" s="297">
        <v>102893</v>
      </c>
      <c r="B268" s="322">
        <v>102893</v>
      </c>
      <c r="C268" s="347">
        <v>676138</v>
      </c>
      <c r="D268" s="299" t="s">
        <v>2596</v>
      </c>
      <c r="E268" s="262" t="s">
        <v>35</v>
      </c>
      <c r="F268" s="262" t="s">
        <v>35</v>
      </c>
      <c r="G268" s="262" t="s">
        <v>35</v>
      </c>
      <c r="H268" s="262" t="s">
        <v>35</v>
      </c>
      <c r="I268" s="262" t="s">
        <v>35</v>
      </c>
      <c r="J268" s="262" t="s">
        <v>35</v>
      </c>
      <c r="K268" s="300" t="s">
        <v>35</v>
      </c>
      <c r="L268" s="300" t="s">
        <v>35</v>
      </c>
      <c r="M268" s="300" t="s">
        <v>35</v>
      </c>
      <c r="N268" s="300" t="s">
        <v>35</v>
      </c>
      <c r="O268" s="300" t="s">
        <v>35</v>
      </c>
      <c r="P268" s="300" t="s">
        <v>35</v>
      </c>
      <c r="Q268" s="299" t="s">
        <v>970</v>
      </c>
      <c r="R268" s="299" t="s">
        <v>2597</v>
      </c>
      <c r="S268" s="12" t="s">
        <v>2107</v>
      </c>
      <c r="T268" s="12" t="s">
        <v>1363</v>
      </c>
      <c r="U268" s="256" t="s">
        <v>2108</v>
      </c>
      <c r="V268" s="12" t="s">
        <v>2597</v>
      </c>
      <c r="W268" s="12" t="s">
        <v>2107</v>
      </c>
      <c r="X268" s="12" t="s">
        <v>1363</v>
      </c>
      <c r="Y268" s="256" t="s">
        <v>2108</v>
      </c>
      <c r="Z268" s="12" t="s">
        <v>2136</v>
      </c>
    </row>
    <row r="269" spans="1:26" x14ac:dyDescent="0.25">
      <c r="A269" s="297">
        <v>4775</v>
      </c>
      <c r="B269" s="322">
        <v>4775</v>
      </c>
      <c r="C269" s="347">
        <v>675564</v>
      </c>
      <c r="D269" s="299" t="s">
        <v>2598</v>
      </c>
      <c r="E269" s="262" t="s">
        <v>35</v>
      </c>
      <c r="F269" s="262" t="s">
        <v>35</v>
      </c>
      <c r="G269" s="262" t="s">
        <v>35</v>
      </c>
      <c r="H269" s="262" t="s">
        <v>35</v>
      </c>
      <c r="I269" s="262" t="s">
        <v>35</v>
      </c>
      <c r="J269" s="262" t="s">
        <v>35</v>
      </c>
      <c r="K269" s="300" t="s">
        <v>35</v>
      </c>
      <c r="L269" s="300" t="s">
        <v>35</v>
      </c>
      <c r="M269" s="300" t="s">
        <v>35</v>
      </c>
      <c r="N269" s="300" t="s">
        <v>35</v>
      </c>
      <c r="O269" s="300" t="s">
        <v>35</v>
      </c>
      <c r="P269" s="300" t="s">
        <v>35</v>
      </c>
      <c r="Q269" s="299" t="s">
        <v>938</v>
      </c>
      <c r="R269" s="299" t="s">
        <v>2599</v>
      </c>
      <c r="S269" s="12" t="s">
        <v>1689</v>
      </c>
      <c r="T269" s="12" t="s">
        <v>1363</v>
      </c>
      <c r="U269" s="256">
        <v>78942</v>
      </c>
      <c r="V269" s="12" t="s">
        <v>2599</v>
      </c>
      <c r="W269" s="12" t="s">
        <v>1689</v>
      </c>
      <c r="X269" s="12" t="s">
        <v>1363</v>
      </c>
      <c r="Y269" s="256">
        <v>78942</v>
      </c>
      <c r="Z269" s="12" t="s">
        <v>1691</v>
      </c>
    </row>
    <row r="270" spans="1:26" x14ac:dyDescent="0.25">
      <c r="A270" s="297">
        <v>5125</v>
      </c>
      <c r="B270" s="322">
        <v>5125</v>
      </c>
      <c r="C270" s="347">
        <v>675976</v>
      </c>
      <c r="D270" s="299" t="s">
        <v>257</v>
      </c>
      <c r="E270" s="262" t="s">
        <v>35</v>
      </c>
      <c r="F270" s="262" t="s">
        <v>35</v>
      </c>
      <c r="G270" s="262" t="s">
        <v>35</v>
      </c>
      <c r="H270" s="262" t="s">
        <v>35</v>
      </c>
      <c r="I270" s="262" t="s">
        <v>35</v>
      </c>
      <c r="J270" s="262" t="s">
        <v>35</v>
      </c>
      <c r="K270" s="300" t="s">
        <v>35</v>
      </c>
      <c r="L270" s="300" t="s">
        <v>35</v>
      </c>
      <c r="M270" s="300" t="s">
        <v>35</v>
      </c>
      <c r="N270" s="300" t="s">
        <v>35</v>
      </c>
      <c r="O270" s="300" t="s">
        <v>35</v>
      </c>
      <c r="P270" s="300" t="s">
        <v>35</v>
      </c>
      <c r="Q270" s="299" t="s">
        <v>938</v>
      </c>
      <c r="R270" s="299" t="s">
        <v>258</v>
      </c>
      <c r="S270" s="12" t="s">
        <v>1557</v>
      </c>
      <c r="T270" s="12" t="s">
        <v>1363</v>
      </c>
      <c r="U270" s="256">
        <v>75835</v>
      </c>
      <c r="V270" s="12" t="s">
        <v>258</v>
      </c>
      <c r="W270" s="12" t="s">
        <v>1557</v>
      </c>
      <c r="X270" s="12" t="s">
        <v>1363</v>
      </c>
      <c r="Y270" s="256">
        <v>75835</v>
      </c>
      <c r="Z270" s="12" t="s">
        <v>2237</v>
      </c>
    </row>
    <row r="271" spans="1:26" x14ac:dyDescent="0.25">
      <c r="A271" s="297">
        <v>4484</v>
      </c>
      <c r="B271" s="322">
        <v>4484</v>
      </c>
      <c r="C271" s="347">
        <v>455646</v>
      </c>
      <c r="D271" s="299" t="s">
        <v>510</v>
      </c>
      <c r="E271" s="262" t="s">
        <v>35</v>
      </c>
      <c r="F271" s="262" t="s">
        <v>35</v>
      </c>
      <c r="G271" s="262" t="s">
        <v>35</v>
      </c>
      <c r="H271" s="262" t="s">
        <v>35</v>
      </c>
      <c r="I271" s="262" t="s">
        <v>35</v>
      </c>
      <c r="J271" s="262" t="s">
        <v>35</v>
      </c>
      <c r="K271" s="300" t="s">
        <v>35</v>
      </c>
      <c r="L271" s="300" t="s">
        <v>35</v>
      </c>
      <c r="M271" s="300" t="s">
        <v>35</v>
      </c>
      <c r="N271" s="300" t="s">
        <v>35</v>
      </c>
      <c r="O271" s="300" t="s">
        <v>35</v>
      </c>
      <c r="P271" s="300" t="s">
        <v>35</v>
      </c>
      <c r="Q271" s="299" t="s">
        <v>1020</v>
      </c>
      <c r="R271" s="299" t="s">
        <v>511</v>
      </c>
      <c r="S271" s="12" t="s">
        <v>1749</v>
      </c>
      <c r="T271" s="12" t="s">
        <v>1363</v>
      </c>
      <c r="U271" s="256" t="s">
        <v>1876</v>
      </c>
      <c r="V271" s="12" t="s">
        <v>1683</v>
      </c>
      <c r="W271" s="12" t="s">
        <v>1684</v>
      </c>
      <c r="X271" s="12" t="s">
        <v>1363</v>
      </c>
      <c r="Y271" s="256" t="s">
        <v>1685</v>
      </c>
      <c r="Z271" s="12" t="s">
        <v>1686</v>
      </c>
    </row>
    <row r="272" spans="1:26" x14ac:dyDescent="0.25">
      <c r="A272" s="297">
        <v>4341</v>
      </c>
      <c r="B272" s="322">
        <v>4341</v>
      </c>
      <c r="C272" s="347">
        <v>675934</v>
      </c>
      <c r="D272" s="299" t="s">
        <v>2600</v>
      </c>
      <c r="E272" s="262" t="s">
        <v>35</v>
      </c>
      <c r="F272" s="262" t="s">
        <v>35</v>
      </c>
      <c r="G272" s="262" t="s">
        <v>35</v>
      </c>
      <c r="H272" s="262" t="s">
        <v>35</v>
      </c>
      <c r="I272" s="262" t="s">
        <v>35</v>
      </c>
      <c r="J272" s="262" t="s">
        <v>35</v>
      </c>
      <c r="K272" s="300" t="s">
        <v>35</v>
      </c>
      <c r="L272" s="300" t="s">
        <v>35</v>
      </c>
      <c r="M272" s="300" t="s">
        <v>35</v>
      </c>
      <c r="N272" s="300" t="s">
        <v>35</v>
      </c>
      <c r="O272" s="300" t="s">
        <v>35</v>
      </c>
      <c r="P272" s="300" t="s">
        <v>35</v>
      </c>
      <c r="Q272" s="299" t="s">
        <v>966</v>
      </c>
      <c r="R272" s="299" t="s">
        <v>176</v>
      </c>
      <c r="S272" s="12" t="s">
        <v>1798</v>
      </c>
      <c r="T272" s="12" t="s">
        <v>1363</v>
      </c>
      <c r="U272" s="256" t="s">
        <v>1799</v>
      </c>
      <c r="V272" s="12" t="s">
        <v>176</v>
      </c>
      <c r="W272" s="12" t="s">
        <v>1798</v>
      </c>
      <c r="X272" s="12" t="s">
        <v>1363</v>
      </c>
      <c r="Y272" s="256" t="s">
        <v>1799</v>
      </c>
      <c r="Z272" s="12" t="s">
        <v>2601</v>
      </c>
    </row>
    <row r="273" spans="1:26" x14ac:dyDescent="0.25">
      <c r="A273" s="297">
        <v>5246</v>
      </c>
      <c r="B273" s="322">
        <v>5246</v>
      </c>
      <c r="C273" s="298" t="s">
        <v>1190</v>
      </c>
      <c r="D273" s="299" t="s">
        <v>741</v>
      </c>
      <c r="E273" s="262" t="s">
        <v>35</v>
      </c>
      <c r="F273" s="262" t="s">
        <v>35</v>
      </c>
      <c r="G273" s="262" t="s">
        <v>35</v>
      </c>
      <c r="H273" s="262" t="s">
        <v>35</v>
      </c>
      <c r="I273" s="262" t="s">
        <v>35</v>
      </c>
      <c r="J273" s="262" t="s">
        <v>35</v>
      </c>
      <c r="K273" s="300" t="s">
        <v>35</v>
      </c>
      <c r="L273" s="300" t="s">
        <v>35</v>
      </c>
      <c r="M273" s="300" t="s">
        <v>35</v>
      </c>
      <c r="N273" s="300" t="s">
        <v>35</v>
      </c>
      <c r="O273" s="300" t="s">
        <v>35</v>
      </c>
      <c r="P273" s="300" t="s">
        <v>35</v>
      </c>
      <c r="Q273" s="299" t="s">
        <v>924</v>
      </c>
      <c r="R273" s="299" t="s">
        <v>2602</v>
      </c>
      <c r="S273" s="12" t="s">
        <v>1409</v>
      </c>
      <c r="T273" s="12" t="s">
        <v>1363</v>
      </c>
      <c r="U273" s="256" t="s">
        <v>1410</v>
      </c>
      <c r="V273" s="12" t="s">
        <v>1411</v>
      </c>
      <c r="W273" s="12" t="s">
        <v>1409</v>
      </c>
      <c r="X273" s="12" t="s">
        <v>1363</v>
      </c>
      <c r="Y273" s="256" t="s">
        <v>1410</v>
      </c>
      <c r="Z273" s="12" t="s">
        <v>1412</v>
      </c>
    </row>
    <row r="274" spans="1:26" x14ac:dyDescent="0.25">
      <c r="A274" s="297">
        <v>5256</v>
      </c>
      <c r="B274" s="322">
        <v>5256</v>
      </c>
      <c r="C274" s="347">
        <v>455757</v>
      </c>
      <c r="D274" s="299" t="s">
        <v>266</v>
      </c>
      <c r="E274" s="262" t="s">
        <v>35</v>
      </c>
      <c r="F274" s="262" t="s">
        <v>35</v>
      </c>
      <c r="G274" s="262" t="s">
        <v>35</v>
      </c>
      <c r="H274" s="262" t="s">
        <v>35</v>
      </c>
      <c r="I274" s="262" t="s">
        <v>35</v>
      </c>
      <c r="J274" s="262" t="s">
        <v>35</v>
      </c>
      <c r="K274" s="300" t="s">
        <v>35</v>
      </c>
      <c r="L274" s="300" t="s">
        <v>35</v>
      </c>
      <c r="M274" s="300" t="s">
        <v>35</v>
      </c>
      <c r="N274" s="300" t="s">
        <v>35</v>
      </c>
      <c r="O274" s="300" t="s">
        <v>35</v>
      </c>
      <c r="P274" s="300" t="s">
        <v>35</v>
      </c>
      <c r="Q274" s="299" t="s">
        <v>1020</v>
      </c>
      <c r="R274" s="299" t="s">
        <v>2603</v>
      </c>
      <c r="S274" s="12" t="s">
        <v>1535</v>
      </c>
      <c r="T274" s="12" t="s">
        <v>1363</v>
      </c>
      <c r="U274" s="256" t="s">
        <v>1536</v>
      </c>
      <c r="V274" s="12" t="s">
        <v>2603</v>
      </c>
      <c r="W274" s="12" t="s">
        <v>1535</v>
      </c>
      <c r="X274" s="12" t="s">
        <v>1363</v>
      </c>
      <c r="Y274" s="256" t="s">
        <v>1536</v>
      </c>
      <c r="Z274" s="12" t="s">
        <v>1537</v>
      </c>
    </row>
    <row r="275" spans="1:26" x14ac:dyDescent="0.25">
      <c r="A275" s="297">
        <v>4420</v>
      </c>
      <c r="B275" s="322">
        <v>4420</v>
      </c>
      <c r="C275" s="347">
        <v>455486</v>
      </c>
      <c r="D275" s="299" t="s">
        <v>2604</v>
      </c>
      <c r="E275" s="262" t="s">
        <v>35</v>
      </c>
      <c r="F275" s="262" t="s">
        <v>35</v>
      </c>
      <c r="G275" s="262" t="s">
        <v>35</v>
      </c>
      <c r="H275" s="262" t="s">
        <v>35</v>
      </c>
      <c r="I275" s="262" t="s">
        <v>35</v>
      </c>
      <c r="J275" s="262" t="s">
        <v>35</v>
      </c>
      <c r="K275" s="300" t="s">
        <v>35</v>
      </c>
      <c r="L275" s="300" t="s">
        <v>35</v>
      </c>
      <c r="M275" s="300" t="s">
        <v>35</v>
      </c>
      <c r="N275" s="300" t="s">
        <v>35</v>
      </c>
      <c r="O275" s="300" t="s">
        <v>35</v>
      </c>
      <c r="P275" s="300" t="s">
        <v>35</v>
      </c>
      <c r="Q275" s="299" t="s">
        <v>966</v>
      </c>
      <c r="R275" s="299" t="s">
        <v>2605</v>
      </c>
      <c r="S275" s="12" t="s">
        <v>1829</v>
      </c>
      <c r="T275" s="12" t="s">
        <v>1363</v>
      </c>
      <c r="U275" s="256" t="s">
        <v>1830</v>
      </c>
      <c r="V275" s="12" t="s">
        <v>2605</v>
      </c>
      <c r="W275" s="12" t="s">
        <v>1829</v>
      </c>
      <c r="X275" s="12" t="s">
        <v>1363</v>
      </c>
      <c r="Y275" s="256" t="s">
        <v>1830</v>
      </c>
      <c r="Z275" s="12" t="s">
        <v>2544</v>
      </c>
    </row>
    <row r="276" spans="1:26" x14ac:dyDescent="0.25">
      <c r="A276" s="297">
        <v>102907</v>
      </c>
      <c r="B276" s="322">
        <v>102907</v>
      </c>
      <c r="C276" s="347">
        <v>676137</v>
      </c>
      <c r="D276" s="299" t="s">
        <v>327</v>
      </c>
      <c r="E276" s="262" t="s">
        <v>35</v>
      </c>
      <c r="F276" s="262" t="s">
        <v>35</v>
      </c>
      <c r="G276" s="262" t="s">
        <v>35</v>
      </c>
      <c r="H276" s="262" t="s">
        <v>35</v>
      </c>
      <c r="I276" s="262" t="s">
        <v>35</v>
      </c>
      <c r="J276" s="262" t="s">
        <v>35</v>
      </c>
      <c r="K276" s="300" t="s">
        <v>35</v>
      </c>
      <c r="L276" s="300" t="s">
        <v>35</v>
      </c>
      <c r="M276" s="300" t="s">
        <v>35</v>
      </c>
      <c r="N276" s="300" t="s">
        <v>35</v>
      </c>
      <c r="O276" s="300" t="s">
        <v>35</v>
      </c>
      <c r="P276" s="300" t="s">
        <v>35</v>
      </c>
      <c r="Q276" s="299" t="s">
        <v>978</v>
      </c>
      <c r="R276" s="299" t="s">
        <v>328</v>
      </c>
      <c r="S276" s="12" t="s">
        <v>1443</v>
      </c>
      <c r="T276" s="12" t="s">
        <v>1363</v>
      </c>
      <c r="U276" s="256" t="s">
        <v>1848</v>
      </c>
      <c r="V276" s="12" t="s">
        <v>328</v>
      </c>
      <c r="W276" s="12" t="s">
        <v>1443</v>
      </c>
      <c r="X276" s="12" t="s">
        <v>1363</v>
      </c>
      <c r="Y276" s="256" t="s">
        <v>1848</v>
      </c>
      <c r="Z276" s="12" t="s">
        <v>1849</v>
      </c>
    </row>
    <row r="277" spans="1:26" x14ac:dyDescent="0.25">
      <c r="A277" s="297">
        <v>4538</v>
      </c>
      <c r="B277" s="322">
        <v>4538</v>
      </c>
      <c r="C277" s="347">
        <v>675619</v>
      </c>
      <c r="D277" s="299" t="s">
        <v>193</v>
      </c>
      <c r="E277" s="262" t="s">
        <v>35</v>
      </c>
      <c r="F277" s="262" t="s">
        <v>35</v>
      </c>
      <c r="G277" s="262" t="s">
        <v>35</v>
      </c>
      <c r="H277" s="262" t="s">
        <v>35</v>
      </c>
      <c r="I277" s="262" t="s">
        <v>35</v>
      </c>
      <c r="J277" s="262" t="s">
        <v>35</v>
      </c>
      <c r="K277" s="300" t="s">
        <v>35</v>
      </c>
      <c r="L277" s="300" t="s">
        <v>35</v>
      </c>
      <c r="M277" s="300" t="s">
        <v>35</v>
      </c>
      <c r="N277" s="300" t="s">
        <v>35</v>
      </c>
      <c r="O277" s="300" t="s">
        <v>35</v>
      </c>
      <c r="P277" s="300" t="s">
        <v>35</v>
      </c>
      <c r="Q277" s="299" t="s">
        <v>980</v>
      </c>
      <c r="R277" s="299" t="s">
        <v>2606</v>
      </c>
      <c r="S277" s="12" t="s">
        <v>1929</v>
      </c>
      <c r="T277" s="12" t="s">
        <v>1363</v>
      </c>
      <c r="U277" s="256">
        <v>78611</v>
      </c>
      <c r="V277" s="12" t="s">
        <v>2419</v>
      </c>
      <c r="W277" s="12" t="s">
        <v>1473</v>
      </c>
      <c r="X277" s="12" t="s">
        <v>1363</v>
      </c>
      <c r="Y277" s="256">
        <v>76702</v>
      </c>
      <c r="Z277" s="12" t="s">
        <v>1474</v>
      </c>
    </row>
    <row r="278" spans="1:26" x14ac:dyDescent="0.25">
      <c r="A278" s="297">
        <v>4933</v>
      </c>
      <c r="B278" s="322">
        <v>4933</v>
      </c>
      <c r="C278" s="347">
        <v>675001</v>
      </c>
      <c r="D278" s="299" t="s">
        <v>624</v>
      </c>
      <c r="E278" s="262" t="s">
        <v>35</v>
      </c>
      <c r="F278" s="262" t="s">
        <v>35</v>
      </c>
      <c r="G278" s="262" t="s">
        <v>35</v>
      </c>
      <c r="H278" s="262" t="s">
        <v>35</v>
      </c>
      <c r="I278" s="262" t="s">
        <v>35</v>
      </c>
      <c r="J278" s="262" t="s">
        <v>35</v>
      </c>
      <c r="K278" s="300" t="s">
        <v>35</v>
      </c>
      <c r="L278" s="300" t="s">
        <v>35</v>
      </c>
      <c r="M278" s="300" t="s">
        <v>35</v>
      </c>
      <c r="N278" s="300" t="s">
        <v>35</v>
      </c>
      <c r="O278" s="300" t="s">
        <v>35</v>
      </c>
      <c r="P278" s="300" t="s">
        <v>35</v>
      </c>
      <c r="Q278" s="299" t="s">
        <v>965</v>
      </c>
      <c r="R278" s="299" t="s">
        <v>625</v>
      </c>
      <c r="S278" s="12" t="s">
        <v>1624</v>
      </c>
      <c r="T278" s="12" t="s">
        <v>1363</v>
      </c>
      <c r="U278" s="256" t="s">
        <v>1625</v>
      </c>
      <c r="V278" s="12" t="s">
        <v>625</v>
      </c>
      <c r="W278" s="12" t="s">
        <v>1624</v>
      </c>
      <c r="X278" s="12" t="s">
        <v>1363</v>
      </c>
      <c r="Y278" s="256" t="s">
        <v>1625</v>
      </c>
      <c r="Z278" s="12" t="s">
        <v>1626</v>
      </c>
    </row>
    <row r="279" spans="1:26" x14ac:dyDescent="0.25">
      <c r="A279" s="297">
        <v>4370</v>
      </c>
      <c r="B279" s="322">
        <v>4370</v>
      </c>
      <c r="C279" s="347">
        <v>675291</v>
      </c>
      <c r="D279" s="299" t="s">
        <v>181</v>
      </c>
      <c r="E279" s="262" t="s">
        <v>35</v>
      </c>
      <c r="F279" s="262" t="s">
        <v>35</v>
      </c>
      <c r="G279" s="262" t="s">
        <v>35</v>
      </c>
      <c r="H279" s="262" t="s">
        <v>35</v>
      </c>
      <c r="I279" s="262" t="s">
        <v>35</v>
      </c>
      <c r="J279" s="262" t="s">
        <v>35</v>
      </c>
      <c r="K279" s="300" t="s">
        <v>35</v>
      </c>
      <c r="L279" s="300" t="s">
        <v>35</v>
      </c>
      <c r="M279" s="300" t="s">
        <v>35</v>
      </c>
      <c r="N279" s="300" t="s">
        <v>35</v>
      </c>
      <c r="O279" s="300" t="s">
        <v>35</v>
      </c>
      <c r="P279" s="300" t="s">
        <v>35</v>
      </c>
      <c r="Q279" s="299" t="s">
        <v>924</v>
      </c>
      <c r="R279" s="299" t="s">
        <v>182</v>
      </c>
      <c r="S279" s="12" t="s">
        <v>1593</v>
      </c>
      <c r="T279" s="12" t="s">
        <v>1363</v>
      </c>
      <c r="U279" s="256" t="s">
        <v>1594</v>
      </c>
      <c r="V279" s="12" t="s">
        <v>182</v>
      </c>
      <c r="W279" s="12" t="s">
        <v>1593</v>
      </c>
      <c r="X279" s="12" t="s">
        <v>1363</v>
      </c>
      <c r="Y279" s="256" t="s">
        <v>1594</v>
      </c>
      <c r="Z279" s="12" t="s">
        <v>1595</v>
      </c>
    </row>
    <row r="280" spans="1:26" x14ac:dyDescent="0.25">
      <c r="A280" s="297">
        <v>5396</v>
      </c>
      <c r="B280" s="322">
        <v>5396</v>
      </c>
      <c r="C280" s="347">
        <v>675885</v>
      </c>
      <c r="D280" s="299" t="s">
        <v>802</v>
      </c>
      <c r="E280" s="262" t="s">
        <v>35</v>
      </c>
      <c r="F280" s="262" t="s">
        <v>35</v>
      </c>
      <c r="G280" s="262" t="s">
        <v>35</v>
      </c>
      <c r="H280" s="262" t="s">
        <v>35</v>
      </c>
      <c r="I280" s="262" t="s">
        <v>35</v>
      </c>
      <c r="J280" s="262" t="s">
        <v>35</v>
      </c>
      <c r="K280" s="300" t="s">
        <v>35</v>
      </c>
      <c r="L280" s="300" t="s">
        <v>35</v>
      </c>
      <c r="M280" s="300" t="s">
        <v>35</v>
      </c>
      <c r="N280" s="300" t="s">
        <v>35</v>
      </c>
      <c r="O280" s="300" t="s">
        <v>35</v>
      </c>
      <c r="P280" s="300" t="s">
        <v>35</v>
      </c>
      <c r="Q280" s="299" t="s">
        <v>926</v>
      </c>
      <c r="R280" s="299" t="s">
        <v>803</v>
      </c>
      <c r="S280" s="12" t="s">
        <v>1504</v>
      </c>
      <c r="T280" s="12" t="s">
        <v>1363</v>
      </c>
      <c r="U280" s="256" t="s">
        <v>1505</v>
      </c>
      <c r="V280" s="12" t="s">
        <v>803</v>
      </c>
      <c r="W280" s="12" t="s">
        <v>1504</v>
      </c>
      <c r="X280" s="12" t="s">
        <v>1363</v>
      </c>
      <c r="Y280" s="256" t="s">
        <v>1505</v>
      </c>
      <c r="Z280" s="12" t="s">
        <v>1506</v>
      </c>
    </row>
    <row r="281" spans="1:26" x14ac:dyDescent="0.25">
      <c r="A281" s="297">
        <v>5314</v>
      </c>
      <c r="B281" s="322">
        <v>5314</v>
      </c>
      <c r="C281" s="347">
        <v>675110</v>
      </c>
      <c r="D281" s="299" t="s">
        <v>274</v>
      </c>
      <c r="E281" s="262" t="s">
        <v>35</v>
      </c>
      <c r="F281" s="262" t="s">
        <v>35</v>
      </c>
      <c r="G281" s="262" t="s">
        <v>35</v>
      </c>
      <c r="H281" s="262" t="s">
        <v>35</v>
      </c>
      <c r="I281" s="262" t="s">
        <v>35</v>
      </c>
      <c r="J281" s="262" t="s">
        <v>35</v>
      </c>
      <c r="K281" s="300" t="s">
        <v>35</v>
      </c>
      <c r="L281" s="300" t="s">
        <v>35</v>
      </c>
      <c r="M281" s="300" t="s">
        <v>35</v>
      </c>
      <c r="N281" s="300" t="s">
        <v>35</v>
      </c>
      <c r="O281" s="300" t="s">
        <v>35</v>
      </c>
      <c r="P281" s="300" t="s">
        <v>35</v>
      </c>
      <c r="Q281" s="299" t="s">
        <v>933</v>
      </c>
      <c r="R281" s="299" t="s">
        <v>275</v>
      </c>
      <c r="S281" s="12" t="s">
        <v>1607</v>
      </c>
      <c r="T281" s="12" t="s">
        <v>1363</v>
      </c>
      <c r="U281" s="256" t="s">
        <v>1608</v>
      </c>
      <c r="V281" s="12" t="s">
        <v>275</v>
      </c>
      <c r="W281" s="12" t="s">
        <v>1607</v>
      </c>
      <c r="X281" s="12" t="s">
        <v>1363</v>
      </c>
      <c r="Y281" s="256" t="s">
        <v>1608</v>
      </c>
      <c r="Z281" s="12" t="s">
        <v>1609</v>
      </c>
    </row>
    <row r="282" spans="1:26" x14ac:dyDescent="0.25">
      <c r="A282" s="297">
        <v>4361</v>
      </c>
      <c r="B282" s="322">
        <v>4361</v>
      </c>
      <c r="C282" s="347">
        <v>675327</v>
      </c>
      <c r="D282" s="299" t="s">
        <v>179</v>
      </c>
      <c r="E282" s="262" t="s">
        <v>35</v>
      </c>
      <c r="F282" s="262" t="s">
        <v>35</v>
      </c>
      <c r="G282" s="262" t="s">
        <v>35</v>
      </c>
      <c r="H282" s="262" t="s">
        <v>35</v>
      </c>
      <c r="I282" s="262" t="s">
        <v>35</v>
      </c>
      <c r="J282" s="262" t="s">
        <v>35</v>
      </c>
      <c r="K282" s="300" t="s">
        <v>35</v>
      </c>
      <c r="L282" s="300" t="s">
        <v>35</v>
      </c>
      <c r="M282" s="300" t="s">
        <v>35</v>
      </c>
      <c r="N282" s="300" t="s">
        <v>35</v>
      </c>
      <c r="O282" s="300" t="s">
        <v>35</v>
      </c>
      <c r="P282" s="300" t="s">
        <v>35</v>
      </c>
      <c r="Q282" s="299" t="s">
        <v>2344</v>
      </c>
      <c r="R282" s="299" t="s">
        <v>180</v>
      </c>
      <c r="S282" s="12" t="s">
        <v>1569</v>
      </c>
      <c r="T282" s="12" t="s">
        <v>1363</v>
      </c>
      <c r="U282" s="256" t="s">
        <v>1570</v>
      </c>
      <c r="V282" s="12" t="s">
        <v>180</v>
      </c>
      <c r="W282" s="12" t="s">
        <v>1569</v>
      </c>
      <c r="X282" s="12" t="s">
        <v>1363</v>
      </c>
      <c r="Y282" s="256" t="s">
        <v>1570</v>
      </c>
      <c r="Z282" s="12" t="s">
        <v>1945</v>
      </c>
    </row>
    <row r="283" spans="1:26" x14ac:dyDescent="0.25">
      <c r="A283" s="297">
        <v>4075</v>
      </c>
      <c r="B283" s="322">
        <v>4075</v>
      </c>
      <c r="C283" s="347">
        <v>676020</v>
      </c>
      <c r="D283" s="299" t="s">
        <v>2607</v>
      </c>
      <c r="E283" s="262" t="s">
        <v>35</v>
      </c>
      <c r="F283" s="262" t="s">
        <v>35</v>
      </c>
      <c r="G283" s="262" t="s">
        <v>35</v>
      </c>
      <c r="H283" s="262" t="s">
        <v>35</v>
      </c>
      <c r="I283" s="262" t="s">
        <v>35</v>
      </c>
      <c r="J283" s="262" t="s">
        <v>35</v>
      </c>
      <c r="K283" s="300" t="s">
        <v>35</v>
      </c>
      <c r="L283" s="300" t="s">
        <v>35</v>
      </c>
      <c r="M283" s="300" t="s">
        <v>35</v>
      </c>
      <c r="N283" s="300" t="s">
        <v>35</v>
      </c>
      <c r="O283" s="300" t="s">
        <v>35</v>
      </c>
      <c r="P283" s="300" t="s">
        <v>35</v>
      </c>
      <c r="Q283" s="299" t="s">
        <v>2607</v>
      </c>
      <c r="R283" s="299" t="s">
        <v>2608</v>
      </c>
      <c r="S283" s="12" t="s">
        <v>2609</v>
      </c>
      <c r="T283" s="12" t="s">
        <v>1363</v>
      </c>
      <c r="U283" s="256" t="s">
        <v>2610</v>
      </c>
      <c r="V283" s="12" t="s">
        <v>2611</v>
      </c>
      <c r="W283" s="12" t="s">
        <v>2609</v>
      </c>
      <c r="X283" s="12" t="s">
        <v>1363</v>
      </c>
      <c r="Y283" s="256" t="s">
        <v>2610</v>
      </c>
      <c r="Z283" s="12" t="s">
        <v>2612</v>
      </c>
    </row>
    <row r="284" spans="1:26" x14ac:dyDescent="0.25">
      <c r="A284" s="297">
        <v>5195</v>
      </c>
      <c r="B284" s="322">
        <v>5195</v>
      </c>
      <c r="C284" s="347">
        <v>675729</v>
      </c>
      <c r="D284" s="299" t="s">
        <v>263</v>
      </c>
      <c r="E284" s="262" t="s">
        <v>35</v>
      </c>
      <c r="F284" s="262" t="s">
        <v>35</v>
      </c>
      <c r="G284" s="262" t="s">
        <v>35</v>
      </c>
      <c r="H284" s="262" t="s">
        <v>35</v>
      </c>
      <c r="I284" s="262" t="s">
        <v>35</v>
      </c>
      <c r="J284" s="262" t="s">
        <v>35</v>
      </c>
      <c r="K284" s="300" t="s">
        <v>35</v>
      </c>
      <c r="L284" s="300" t="s">
        <v>35</v>
      </c>
      <c r="M284" s="300" t="s">
        <v>35</v>
      </c>
      <c r="N284" s="300" t="s">
        <v>35</v>
      </c>
      <c r="O284" s="300" t="s">
        <v>35</v>
      </c>
      <c r="P284" s="300" t="s">
        <v>35</v>
      </c>
      <c r="Q284" s="299" t="s">
        <v>991</v>
      </c>
      <c r="R284" s="299" t="s">
        <v>264</v>
      </c>
      <c r="S284" s="12" t="s">
        <v>1406</v>
      </c>
      <c r="T284" s="12" t="s">
        <v>1363</v>
      </c>
      <c r="U284" s="256">
        <v>75972</v>
      </c>
      <c r="V284" s="12" t="s">
        <v>264</v>
      </c>
      <c r="W284" s="12" t="s">
        <v>1406</v>
      </c>
      <c r="X284" s="12" t="s">
        <v>1363</v>
      </c>
      <c r="Y284" s="256">
        <v>75972</v>
      </c>
      <c r="Z284" s="12" t="s">
        <v>1408</v>
      </c>
    </row>
    <row r="285" spans="1:26" x14ac:dyDescent="0.25">
      <c r="A285" s="297">
        <v>4286</v>
      </c>
      <c r="B285" s="322">
        <v>4286</v>
      </c>
      <c r="C285" s="347">
        <v>675744</v>
      </c>
      <c r="D285" s="299" t="s">
        <v>2613</v>
      </c>
      <c r="E285" s="262" t="s">
        <v>35</v>
      </c>
      <c r="F285" s="262" t="s">
        <v>35</v>
      </c>
      <c r="G285" s="262" t="s">
        <v>35</v>
      </c>
      <c r="H285" s="262" t="s">
        <v>35</v>
      </c>
      <c r="I285" s="262" t="s">
        <v>35</v>
      </c>
      <c r="J285" s="262" t="s">
        <v>35</v>
      </c>
      <c r="K285" s="300" t="s">
        <v>35</v>
      </c>
      <c r="L285" s="300" t="s">
        <v>35</v>
      </c>
      <c r="M285" s="300" t="s">
        <v>35</v>
      </c>
      <c r="N285" s="300" t="s">
        <v>35</v>
      </c>
      <c r="O285" s="300" t="s">
        <v>35</v>
      </c>
      <c r="P285" s="300" t="s">
        <v>35</v>
      </c>
      <c r="Q285" s="299" t="s">
        <v>2359</v>
      </c>
      <c r="R285" s="299" t="s">
        <v>2614</v>
      </c>
      <c r="S285" s="12" t="s">
        <v>2615</v>
      </c>
      <c r="T285" s="12" t="s">
        <v>1363</v>
      </c>
      <c r="U285" s="256" t="s">
        <v>2616</v>
      </c>
      <c r="V285" s="12" t="s">
        <v>2614</v>
      </c>
      <c r="W285" s="12" t="s">
        <v>2615</v>
      </c>
      <c r="X285" s="12" t="s">
        <v>1363</v>
      </c>
      <c r="Y285" s="256" t="s">
        <v>2616</v>
      </c>
      <c r="Z285" s="12" t="s">
        <v>2617</v>
      </c>
    </row>
    <row r="286" spans="1:26" x14ac:dyDescent="0.25">
      <c r="A286" s="297">
        <v>102734</v>
      </c>
      <c r="B286" s="322">
        <v>102734</v>
      </c>
      <c r="C286" s="347">
        <v>676113</v>
      </c>
      <c r="D286" s="299" t="s">
        <v>2618</v>
      </c>
      <c r="E286" s="262" t="s">
        <v>35</v>
      </c>
      <c r="F286" s="262" t="s">
        <v>35</v>
      </c>
      <c r="G286" s="262" t="s">
        <v>35</v>
      </c>
      <c r="H286" s="262" t="s">
        <v>35</v>
      </c>
      <c r="I286" s="262" t="s">
        <v>35</v>
      </c>
      <c r="J286" s="262" t="s">
        <v>35</v>
      </c>
      <c r="K286" s="300" t="s">
        <v>35</v>
      </c>
      <c r="L286" s="300" t="s">
        <v>35</v>
      </c>
      <c r="M286" s="300" t="s">
        <v>35</v>
      </c>
      <c r="N286" s="300" t="s">
        <v>35</v>
      </c>
      <c r="O286" s="300" t="s">
        <v>35</v>
      </c>
      <c r="P286" s="300" t="s">
        <v>35</v>
      </c>
      <c r="Q286" s="299" t="s">
        <v>961</v>
      </c>
      <c r="R286" s="299" t="s">
        <v>318</v>
      </c>
      <c r="S286" s="12" t="s">
        <v>1389</v>
      </c>
      <c r="T286" s="12" t="s">
        <v>1363</v>
      </c>
      <c r="U286" s="256" t="s">
        <v>1850</v>
      </c>
      <c r="V286" s="12" t="s">
        <v>318</v>
      </c>
      <c r="W286" s="12" t="s">
        <v>1389</v>
      </c>
      <c r="X286" s="12" t="s">
        <v>1363</v>
      </c>
      <c r="Y286" s="256" t="s">
        <v>1850</v>
      </c>
      <c r="Z286" s="12" t="s">
        <v>1851</v>
      </c>
    </row>
    <row r="287" spans="1:26" x14ac:dyDescent="0.25">
      <c r="A287" s="297">
        <v>5031</v>
      </c>
      <c r="B287" s="322">
        <v>5031</v>
      </c>
      <c r="C287" s="347">
        <v>455835</v>
      </c>
      <c r="D287" s="299" t="s">
        <v>2619</v>
      </c>
      <c r="E287" s="262" t="s">
        <v>35</v>
      </c>
      <c r="F287" s="262" t="s">
        <v>35</v>
      </c>
      <c r="G287" s="262" t="s">
        <v>35</v>
      </c>
      <c r="H287" s="262" t="s">
        <v>35</v>
      </c>
      <c r="I287" s="262" t="s">
        <v>35</v>
      </c>
      <c r="J287" s="262" t="s">
        <v>35</v>
      </c>
      <c r="K287" s="300" t="s">
        <v>35</v>
      </c>
      <c r="L287" s="300" t="s">
        <v>35</v>
      </c>
      <c r="M287" s="300" t="s">
        <v>35</v>
      </c>
      <c r="N287" s="300" t="s">
        <v>35</v>
      </c>
      <c r="O287" s="300" t="s">
        <v>35</v>
      </c>
      <c r="P287" s="300" t="s">
        <v>35</v>
      </c>
      <c r="Q287" s="299" t="s">
        <v>966</v>
      </c>
      <c r="R287" s="299" t="s">
        <v>644</v>
      </c>
      <c r="S287" s="12" t="s">
        <v>1440</v>
      </c>
      <c r="T287" s="12" t="s">
        <v>1363</v>
      </c>
      <c r="U287" s="256" t="s">
        <v>1773</v>
      </c>
      <c r="V287" s="12" t="s">
        <v>644</v>
      </c>
      <c r="W287" s="12" t="s">
        <v>1440</v>
      </c>
      <c r="X287" s="12" t="s">
        <v>1363</v>
      </c>
      <c r="Y287" s="256" t="s">
        <v>1773</v>
      </c>
      <c r="Z287" s="12" t="s">
        <v>1774</v>
      </c>
    </row>
    <row r="288" spans="1:26" x14ac:dyDescent="0.25">
      <c r="A288" s="297">
        <v>4574</v>
      </c>
      <c r="B288" s="322">
        <v>4574</v>
      </c>
      <c r="C288" s="347">
        <v>455554</v>
      </c>
      <c r="D288" s="299" t="s">
        <v>535</v>
      </c>
      <c r="E288" s="262" t="s">
        <v>35</v>
      </c>
      <c r="F288" s="262" t="s">
        <v>35</v>
      </c>
      <c r="G288" s="262" t="s">
        <v>35</v>
      </c>
      <c r="H288" s="262" t="s">
        <v>35</v>
      </c>
      <c r="I288" s="262" t="s">
        <v>35</v>
      </c>
      <c r="J288" s="262" t="s">
        <v>35</v>
      </c>
      <c r="K288" s="300" t="s">
        <v>35</v>
      </c>
      <c r="L288" s="300" t="s">
        <v>35</v>
      </c>
      <c r="M288" s="300" t="s">
        <v>35</v>
      </c>
      <c r="N288" s="300" t="s">
        <v>35</v>
      </c>
      <c r="O288" s="300" t="s">
        <v>35</v>
      </c>
      <c r="P288" s="300" t="s">
        <v>35</v>
      </c>
      <c r="Q288" s="299" t="s">
        <v>938</v>
      </c>
      <c r="R288" s="299" t="s">
        <v>2620</v>
      </c>
      <c r="S288" s="12" t="s">
        <v>2210</v>
      </c>
      <c r="T288" s="12" t="s">
        <v>1363</v>
      </c>
      <c r="U288" s="256">
        <v>76657</v>
      </c>
      <c r="V288" s="12" t="s">
        <v>2620</v>
      </c>
      <c r="W288" s="12" t="s">
        <v>2210</v>
      </c>
      <c r="X288" s="12" t="s">
        <v>1363</v>
      </c>
      <c r="Y288" s="256">
        <v>76657</v>
      </c>
      <c r="Z288" s="12" t="s">
        <v>2621</v>
      </c>
    </row>
    <row r="289" spans="1:26" x14ac:dyDescent="0.25">
      <c r="A289" s="297">
        <v>5364</v>
      </c>
      <c r="B289" s="322">
        <v>5364</v>
      </c>
      <c r="C289" s="347">
        <v>675915</v>
      </c>
      <c r="D289" s="299" t="s">
        <v>2622</v>
      </c>
      <c r="E289" s="262" t="s">
        <v>35</v>
      </c>
      <c r="F289" s="262" t="s">
        <v>35</v>
      </c>
      <c r="G289" s="262" t="s">
        <v>35</v>
      </c>
      <c r="H289" s="262" t="s">
        <v>35</v>
      </c>
      <c r="I289" s="262" t="s">
        <v>35</v>
      </c>
      <c r="J289" s="262" t="s">
        <v>35</v>
      </c>
      <c r="K289" s="300" t="s">
        <v>35</v>
      </c>
      <c r="L289" s="300" t="s">
        <v>35</v>
      </c>
      <c r="M289" s="300" t="s">
        <v>35</v>
      </c>
      <c r="N289" s="300" t="s">
        <v>35</v>
      </c>
      <c r="O289" s="300" t="s">
        <v>35</v>
      </c>
      <c r="P289" s="300" t="s">
        <v>35</v>
      </c>
      <c r="Q289" s="299" t="s">
        <v>2301</v>
      </c>
      <c r="R289" s="299" t="s">
        <v>782</v>
      </c>
      <c r="S289" s="12" t="s">
        <v>1642</v>
      </c>
      <c r="T289" s="12" t="s">
        <v>1363</v>
      </c>
      <c r="U289" s="256">
        <v>78626</v>
      </c>
      <c r="V289" s="12" t="s">
        <v>782</v>
      </c>
      <c r="W289" s="12" t="s">
        <v>1642</v>
      </c>
      <c r="X289" s="12" t="s">
        <v>1363</v>
      </c>
      <c r="Y289" s="256">
        <v>78626</v>
      </c>
      <c r="Z289" s="12" t="s">
        <v>1962</v>
      </c>
    </row>
    <row r="290" spans="1:26" x14ac:dyDescent="0.25">
      <c r="A290" s="297">
        <v>4675</v>
      </c>
      <c r="B290" s="322">
        <v>4675</v>
      </c>
      <c r="C290" s="298" t="s">
        <v>1183</v>
      </c>
      <c r="D290" s="299" t="s">
        <v>2623</v>
      </c>
      <c r="E290" s="262" t="s">
        <v>35</v>
      </c>
      <c r="F290" s="262" t="s">
        <v>35</v>
      </c>
      <c r="G290" s="262" t="s">
        <v>35</v>
      </c>
      <c r="H290" s="262" t="s">
        <v>35</v>
      </c>
      <c r="I290" s="262" t="s">
        <v>35</v>
      </c>
      <c r="J290" s="262" t="s">
        <v>35</v>
      </c>
      <c r="K290" s="300" t="s">
        <v>35</v>
      </c>
      <c r="L290" s="300" t="s">
        <v>35</v>
      </c>
      <c r="M290" s="300" t="s">
        <v>35</v>
      </c>
      <c r="N290" s="300" t="s">
        <v>35</v>
      </c>
      <c r="O290" s="300" t="s">
        <v>35</v>
      </c>
      <c r="P290" s="300" t="s">
        <v>35</v>
      </c>
      <c r="Q290" s="299" t="s">
        <v>1000</v>
      </c>
      <c r="R290" s="299" t="s">
        <v>2624</v>
      </c>
      <c r="S290" s="12" t="s">
        <v>2054</v>
      </c>
      <c r="T290" s="12" t="s">
        <v>1363</v>
      </c>
      <c r="U290" s="256" t="s">
        <v>2055</v>
      </c>
      <c r="V290" s="12" t="s">
        <v>2624</v>
      </c>
      <c r="W290" s="12" t="s">
        <v>2054</v>
      </c>
      <c r="X290" s="12" t="s">
        <v>1363</v>
      </c>
      <c r="Y290" s="256" t="s">
        <v>2055</v>
      </c>
      <c r="Z290" s="12" t="s">
        <v>2625</v>
      </c>
    </row>
    <row r="291" spans="1:26" x14ac:dyDescent="0.25">
      <c r="A291" s="297">
        <v>5103</v>
      </c>
      <c r="B291" s="322">
        <v>5103</v>
      </c>
      <c r="C291" s="347">
        <v>675560</v>
      </c>
      <c r="D291" s="299" t="s">
        <v>2626</v>
      </c>
      <c r="E291" s="262" t="s">
        <v>35</v>
      </c>
      <c r="F291" s="262" t="s">
        <v>35</v>
      </c>
      <c r="G291" s="262" t="s">
        <v>35</v>
      </c>
      <c r="H291" s="262" t="s">
        <v>35</v>
      </c>
      <c r="I291" s="262" t="s">
        <v>35</v>
      </c>
      <c r="J291" s="262" t="s">
        <v>35</v>
      </c>
      <c r="K291" s="300" t="s">
        <v>35</v>
      </c>
      <c r="L291" s="300" t="s">
        <v>35</v>
      </c>
      <c r="M291" s="300" t="s">
        <v>35</v>
      </c>
      <c r="N291" s="300" t="s">
        <v>35</v>
      </c>
      <c r="O291" s="300" t="s">
        <v>35</v>
      </c>
      <c r="P291" s="300" t="s">
        <v>35</v>
      </c>
      <c r="Q291" s="299" t="s">
        <v>965</v>
      </c>
      <c r="R291" s="299" t="s">
        <v>670</v>
      </c>
      <c r="S291" s="12" t="s">
        <v>1394</v>
      </c>
      <c r="T291" s="12" t="s">
        <v>1363</v>
      </c>
      <c r="U291" s="256" t="s">
        <v>1418</v>
      </c>
      <c r="V291" s="12" t="s">
        <v>670</v>
      </c>
      <c r="W291" s="12" t="s">
        <v>1394</v>
      </c>
      <c r="X291" s="12" t="s">
        <v>1363</v>
      </c>
      <c r="Y291" s="256" t="s">
        <v>1418</v>
      </c>
      <c r="Z291" s="12" t="s">
        <v>1804</v>
      </c>
    </row>
    <row r="292" spans="1:26" x14ac:dyDescent="0.25">
      <c r="A292" s="297">
        <v>104200</v>
      </c>
      <c r="B292" s="322">
        <v>104200</v>
      </c>
      <c r="C292" s="347">
        <v>676251</v>
      </c>
      <c r="D292" s="299" t="s">
        <v>139</v>
      </c>
      <c r="E292" s="262" t="s">
        <v>35</v>
      </c>
      <c r="F292" s="262" t="s">
        <v>35</v>
      </c>
      <c r="G292" s="262" t="s">
        <v>35</v>
      </c>
      <c r="H292" s="262" t="s">
        <v>35</v>
      </c>
      <c r="I292" s="262" t="s">
        <v>35</v>
      </c>
      <c r="J292" s="262" t="s">
        <v>35</v>
      </c>
      <c r="K292" s="300" t="s">
        <v>35</v>
      </c>
      <c r="L292" s="300" t="s">
        <v>35</v>
      </c>
      <c r="M292" s="300" t="s">
        <v>35</v>
      </c>
      <c r="N292" s="300" t="s">
        <v>35</v>
      </c>
      <c r="O292" s="300" t="s">
        <v>35</v>
      </c>
      <c r="P292" s="300" t="s">
        <v>35</v>
      </c>
      <c r="Q292" s="299" t="s">
        <v>978</v>
      </c>
      <c r="R292" s="299" t="s">
        <v>140</v>
      </c>
      <c r="S292" s="12" t="s">
        <v>1443</v>
      </c>
      <c r="T292" s="12" t="s">
        <v>1363</v>
      </c>
      <c r="U292" s="256" t="s">
        <v>1840</v>
      </c>
      <c r="V292" s="12" t="s">
        <v>140</v>
      </c>
      <c r="W292" s="12" t="s">
        <v>1443</v>
      </c>
      <c r="X292" s="12" t="s">
        <v>1363</v>
      </c>
      <c r="Y292" s="256" t="s">
        <v>1840</v>
      </c>
      <c r="Z292" s="12" t="s">
        <v>1841</v>
      </c>
    </row>
    <row r="293" spans="1:26" x14ac:dyDescent="0.25">
      <c r="A293" s="297">
        <v>100790</v>
      </c>
      <c r="B293" s="322">
        <v>100790</v>
      </c>
      <c r="C293" s="347">
        <v>675894</v>
      </c>
      <c r="D293" s="299" t="s">
        <v>284</v>
      </c>
      <c r="E293" s="262" t="s">
        <v>35</v>
      </c>
      <c r="F293" s="262" t="s">
        <v>35</v>
      </c>
      <c r="G293" s="262" t="s">
        <v>35</v>
      </c>
      <c r="H293" s="262" t="s">
        <v>35</v>
      </c>
      <c r="I293" s="262" t="s">
        <v>35</v>
      </c>
      <c r="J293" s="262" t="s">
        <v>35</v>
      </c>
      <c r="K293" s="300" t="s">
        <v>35</v>
      </c>
      <c r="L293" s="300" t="s">
        <v>35</v>
      </c>
      <c r="M293" s="300" t="s">
        <v>35</v>
      </c>
      <c r="N293" s="300" t="s">
        <v>35</v>
      </c>
      <c r="O293" s="300" t="s">
        <v>35</v>
      </c>
      <c r="P293" s="300" t="s">
        <v>35</v>
      </c>
      <c r="Q293" s="299" t="s">
        <v>2359</v>
      </c>
      <c r="R293" s="299" t="s">
        <v>285</v>
      </c>
      <c r="S293" s="12" t="s">
        <v>1947</v>
      </c>
      <c r="T293" s="12" t="s">
        <v>1363</v>
      </c>
      <c r="U293" s="256" t="s">
        <v>1948</v>
      </c>
      <c r="V293" s="12" t="s">
        <v>2360</v>
      </c>
      <c r="W293" s="12" t="s">
        <v>1949</v>
      </c>
      <c r="X293" s="12" t="s">
        <v>1363</v>
      </c>
      <c r="Y293" s="256" t="s">
        <v>1950</v>
      </c>
      <c r="Z293" s="12" t="s">
        <v>1951</v>
      </c>
    </row>
    <row r="294" spans="1:26" x14ac:dyDescent="0.25">
      <c r="A294" s="297">
        <v>4069</v>
      </c>
      <c r="B294" s="322">
        <v>4069</v>
      </c>
      <c r="C294" s="347">
        <v>676067</v>
      </c>
      <c r="D294" s="299" t="s">
        <v>2627</v>
      </c>
      <c r="E294" s="262" t="s">
        <v>35</v>
      </c>
      <c r="F294" s="262" t="s">
        <v>35</v>
      </c>
      <c r="G294" s="262" t="s">
        <v>35</v>
      </c>
      <c r="H294" s="262" t="s">
        <v>35</v>
      </c>
      <c r="I294" s="262" t="s">
        <v>35</v>
      </c>
      <c r="J294" s="262" t="s">
        <v>35</v>
      </c>
      <c r="K294" s="300" t="s">
        <v>35</v>
      </c>
      <c r="L294" s="300" t="s">
        <v>35</v>
      </c>
      <c r="M294" s="300" t="s">
        <v>35</v>
      </c>
      <c r="N294" s="300" t="s">
        <v>35</v>
      </c>
      <c r="O294" s="300" t="s">
        <v>35</v>
      </c>
      <c r="P294" s="300" t="s">
        <v>35</v>
      </c>
      <c r="Q294" s="299" t="s">
        <v>945</v>
      </c>
      <c r="R294" s="299" t="s">
        <v>423</v>
      </c>
      <c r="S294" s="12" t="s">
        <v>1382</v>
      </c>
      <c r="T294" s="12" t="s">
        <v>1363</v>
      </c>
      <c r="U294" s="256" t="s">
        <v>1533</v>
      </c>
      <c r="V294" s="12" t="s">
        <v>423</v>
      </c>
      <c r="W294" s="12" t="s">
        <v>1382</v>
      </c>
      <c r="X294" s="12" t="s">
        <v>1363</v>
      </c>
      <c r="Y294" s="256" t="s">
        <v>1533</v>
      </c>
      <c r="Z294" s="12" t="s">
        <v>1897</v>
      </c>
    </row>
    <row r="295" spans="1:26" x14ac:dyDescent="0.25">
      <c r="A295" s="297">
        <v>4718</v>
      </c>
      <c r="B295" s="322">
        <v>4718</v>
      </c>
      <c r="C295" s="347">
        <v>455822</v>
      </c>
      <c r="D295" s="299" t="s">
        <v>2628</v>
      </c>
      <c r="E295" s="262" t="s">
        <v>35</v>
      </c>
      <c r="F295" s="262" t="s">
        <v>35</v>
      </c>
      <c r="G295" s="262" t="s">
        <v>35</v>
      </c>
      <c r="H295" s="262" t="s">
        <v>35</v>
      </c>
      <c r="I295" s="262" t="s">
        <v>35</v>
      </c>
      <c r="J295" s="262" t="s">
        <v>35</v>
      </c>
      <c r="K295" s="300" t="s">
        <v>35</v>
      </c>
      <c r="L295" s="300" t="s">
        <v>35</v>
      </c>
      <c r="M295" s="300" t="s">
        <v>35</v>
      </c>
      <c r="N295" s="300" t="s">
        <v>35</v>
      </c>
      <c r="O295" s="300" t="s">
        <v>35</v>
      </c>
      <c r="P295" s="300" t="s">
        <v>35</v>
      </c>
      <c r="Q295" s="299" t="s">
        <v>2350</v>
      </c>
      <c r="R295" s="299" t="s">
        <v>2629</v>
      </c>
      <c r="S295" s="12" t="s">
        <v>2222</v>
      </c>
      <c r="T295" s="12" t="s">
        <v>1363</v>
      </c>
      <c r="U295" s="256" t="s">
        <v>2223</v>
      </c>
      <c r="V295" s="12" t="s">
        <v>2629</v>
      </c>
      <c r="W295" s="12" t="s">
        <v>2222</v>
      </c>
      <c r="X295" s="12" t="s">
        <v>1363</v>
      </c>
      <c r="Y295" s="256" t="s">
        <v>2223</v>
      </c>
      <c r="Z295" s="12" t="s">
        <v>2630</v>
      </c>
    </row>
    <row r="296" spans="1:26" x14ac:dyDescent="0.25">
      <c r="A296" s="297">
        <v>4476</v>
      </c>
      <c r="B296" s="322">
        <v>4476</v>
      </c>
      <c r="C296" s="347">
        <v>675715</v>
      </c>
      <c r="D296" s="299" t="s">
        <v>190</v>
      </c>
      <c r="E296" s="262" t="s">
        <v>35</v>
      </c>
      <c r="F296" s="262" t="s">
        <v>35</v>
      </c>
      <c r="G296" s="262" t="s">
        <v>35</v>
      </c>
      <c r="H296" s="262" t="s">
        <v>35</v>
      </c>
      <c r="I296" s="262" t="s">
        <v>35</v>
      </c>
      <c r="J296" s="262" t="s">
        <v>35</v>
      </c>
      <c r="K296" s="300" t="s">
        <v>35</v>
      </c>
      <c r="L296" s="300" t="s">
        <v>36</v>
      </c>
      <c r="M296" s="300" t="s">
        <v>36</v>
      </c>
      <c r="N296" s="300" t="s">
        <v>36</v>
      </c>
      <c r="O296" s="300" t="s">
        <v>36</v>
      </c>
      <c r="P296" s="300" t="s">
        <v>36</v>
      </c>
      <c r="Q296" s="299" t="s">
        <v>980</v>
      </c>
      <c r="R296" s="299" t="s">
        <v>191</v>
      </c>
      <c r="S296" s="12" t="s">
        <v>1968</v>
      </c>
      <c r="T296" s="12" t="s">
        <v>1363</v>
      </c>
      <c r="U296" s="256">
        <v>76877</v>
      </c>
      <c r="V296" s="12" t="s">
        <v>191</v>
      </c>
      <c r="W296" s="12" t="s">
        <v>1968</v>
      </c>
      <c r="X296" s="12" t="s">
        <v>1363</v>
      </c>
      <c r="Y296" s="256">
        <v>76877</v>
      </c>
      <c r="Z296" s="12" t="s">
        <v>1969</v>
      </c>
    </row>
    <row r="297" spans="1:26" x14ac:dyDescent="0.25">
      <c r="A297" s="297">
        <v>5262</v>
      </c>
      <c r="B297" s="322">
        <v>5262</v>
      </c>
      <c r="C297" s="347">
        <v>675139</v>
      </c>
      <c r="D297" s="427" t="s">
        <v>2631</v>
      </c>
      <c r="E297" s="262" t="s">
        <v>35</v>
      </c>
      <c r="F297" s="262" t="s">
        <v>35</v>
      </c>
      <c r="G297" s="262" t="s">
        <v>35</v>
      </c>
      <c r="H297" s="262" t="s">
        <v>35</v>
      </c>
      <c r="I297" s="262" t="s">
        <v>35</v>
      </c>
      <c r="J297" s="262" t="s">
        <v>35</v>
      </c>
      <c r="K297" s="300" t="s">
        <v>35</v>
      </c>
      <c r="L297" s="300" t="s">
        <v>36</v>
      </c>
      <c r="M297" s="300" t="e">
        <v>#N/A</v>
      </c>
      <c r="N297" s="300" t="e">
        <v>#N/A</v>
      </c>
      <c r="O297" s="300" t="e">
        <v>#N/A</v>
      </c>
      <c r="P297" s="300" t="e">
        <v>#N/A</v>
      </c>
      <c r="Q297" s="299" t="s">
        <v>938</v>
      </c>
      <c r="R297" s="299" t="s">
        <v>2632</v>
      </c>
      <c r="S297" s="12" t="s">
        <v>2228</v>
      </c>
      <c r="T297" s="12" t="s">
        <v>1363</v>
      </c>
      <c r="U297" s="256">
        <v>76642</v>
      </c>
      <c r="V297" s="12" t="s">
        <v>2632</v>
      </c>
      <c r="W297" s="12" t="s">
        <v>2228</v>
      </c>
      <c r="X297" s="12" t="s">
        <v>1363</v>
      </c>
      <c r="Y297" s="256">
        <v>76642</v>
      </c>
      <c r="Z297" s="12" t="s">
        <v>2230</v>
      </c>
    </row>
    <row r="298" spans="1:26" x14ac:dyDescent="0.25">
      <c r="A298" s="297">
        <v>5222</v>
      </c>
      <c r="B298" s="322">
        <v>5222</v>
      </c>
      <c r="C298" s="347">
        <v>675230</v>
      </c>
      <c r="D298" s="299" t="s">
        <v>727</v>
      </c>
      <c r="E298" s="262" t="s">
        <v>35</v>
      </c>
      <c r="F298" s="262" t="s">
        <v>35</v>
      </c>
      <c r="G298" s="262" t="s">
        <v>35</v>
      </c>
      <c r="H298" s="262" t="s">
        <v>35</v>
      </c>
      <c r="I298" s="262" t="s">
        <v>35</v>
      </c>
      <c r="J298" s="262" t="s">
        <v>35</v>
      </c>
      <c r="K298" s="300" t="s">
        <v>35</v>
      </c>
      <c r="L298" s="300" t="s">
        <v>35</v>
      </c>
      <c r="M298" s="300" t="s">
        <v>35</v>
      </c>
      <c r="N298" s="300" t="s">
        <v>35</v>
      </c>
      <c r="O298" s="300" t="s">
        <v>35</v>
      </c>
      <c r="P298" s="300" t="s">
        <v>35</v>
      </c>
      <c r="Q298" s="299" t="s">
        <v>978</v>
      </c>
      <c r="R298" s="299" t="s">
        <v>2633</v>
      </c>
      <c r="S298" s="12" t="s">
        <v>1977</v>
      </c>
      <c r="T298" s="12" t="s">
        <v>1363</v>
      </c>
      <c r="U298" s="256" t="s">
        <v>1978</v>
      </c>
      <c r="V298" s="12" t="s">
        <v>1393</v>
      </c>
      <c r="W298" s="12" t="s">
        <v>1394</v>
      </c>
      <c r="X298" s="12" t="s">
        <v>1363</v>
      </c>
      <c r="Y298" s="256" t="s">
        <v>1418</v>
      </c>
      <c r="Z298" s="12" t="s">
        <v>1979</v>
      </c>
    </row>
    <row r="299" spans="1:26" x14ac:dyDescent="0.25">
      <c r="A299" s="297">
        <v>5122</v>
      </c>
      <c r="B299" s="322">
        <v>5122</v>
      </c>
      <c r="C299" s="347">
        <v>675111</v>
      </c>
      <c r="D299" s="299" t="s">
        <v>673</v>
      </c>
      <c r="E299" s="262" t="s">
        <v>35</v>
      </c>
      <c r="F299" s="262" t="s">
        <v>35</v>
      </c>
      <c r="G299" s="262" t="s">
        <v>35</v>
      </c>
      <c r="H299" s="262" t="s">
        <v>35</v>
      </c>
      <c r="I299" s="262" t="s">
        <v>35</v>
      </c>
      <c r="J299" s="262" t="s">
        <v>35</v>
      </c>
      <c r="K299" s="300" t="s">
        <v>35</v>
      </c>
      <c r="L299" s="300" t="s">
        <v>35</v>
      </c>
      <c r="M299" s="300" t="s">
        <v>35</v>
      </c>
      <c r="N299" s="300" t="s">
        <v>35</v>
      </c>
      <c r="O299" s="300" t="s">
        <v>35</v>
      </c>
      <c r="P299" s="300" t="s">
        <v>35</v>
      </c>
      <c r="Q299" s="299" t="s">
        <v>965</v>
      </c>
      <c r="R299" s="299" t="s">
        <v>674</v>
      </c>
      <c r="S299" s="12" t="s">
        <v>1446</v>
      </c>
      <c r="T299" s="12" t="s">
        <v>1363</v>
      </c>
      <c r="U299" s="256" t="s">
        <v>1447</v>
      </c>
      <c r="V299" s="12" t="s">
        <v>674</v>
      </c>
      <c r="W299" s="12" t="s">
        <v>1446</v>
      </c>
      <c r="X299" s="12" t="s">
        <v>1363</v>
      </c>
      <c r="Y299" s="256" t="s">
        <v>1447</v>
      </c>
      <c r="Z299" s="12" t="s">
        <v>1746</v>
      </c>
    </row>
    <row r="300" spans="1:26" x14ac:dyDescent="0.25">
      <c r="A300" s="297">
        <v>4552</v>
      </c>
      <c r="B300" s="322">
        <v>4552</v>
      </c>
      <c r="C300" s="347">
        <v>675469</v>
      </c>
      <c r="D300" s="299" t="s">
        <v>2634</v>
      </c>
      <c r="E300" s="262" t="s">
        <v>35</v>
      </c>
      <c r="F300" s="262" t="s">
        <v>35</v>
      </c>
      <c r="G300" s="262" t="s">
        <v>35</v>
      </c>
      <c r="H300" s="262" t="s">
        <v>35</v>
      </c>
      <c r="I300" s="262" t="s">
        <v>35</v>
      </c>
      <c r="J300" s="262" t="s">
        <v>35</v>
      </c>
      <c r="K300" s="300" t="s">
        <v>35</v>
      </c>
      <c r="L300" s="300" t="s">
        <v>35</v>
      </c>
      <c r="M300" s="300" t="s">
        <v>35</v>
      </c>
      <c r="N300" s="300" t="s">
        <v>35</v>
      </c>
      <c r="O300" s="300" t="s">
        <v>35</v>
      </c>
      <c r="P300" s="300" t="s">
        <v>35</v>
      </c>
      <c r="Q300" s="299" t="s">
        <v>961</v>
      </c>
      <c r="R300" s="299" t="s">
        <v>2635</v>
      </c>
      <c r="S300" s="12" t="s">
        <v>1659</v>
      </c>
      <c r="T300" s="12" t="s">
        <v>1363</v>
      </c>
      <c r="U300" s="256" t="s">
        <v>1660</v>
      </c>
      <c r="V300" s="12" t="s">
        <v>2635</v>
      </c>
      <c r="W300" s="12" t="s">
        <v>1659</v>
      </c>
      <c r="X300" s="12" t="s">
        <v>1363</v>
      </c>
      <c r="Y300" s="256" t="s">
        <v>1660</v>
      </c>
      <c r="Z300" s="12" t="s">
        <v>1661</v>
      </c>
    </row>
    <row r="301" spans="1:26" x14ac:dyDescent="0.25">
      <c r="A301" s="297">
        <v>4562</v>
      </c>
      <c r="B301" s="322">
        <v>4562</v>
      </c>
      <c r="C301" s="347">
        <v>675067</v>
      </c>
      <c r="D301" s="299" t="s">
        <v>2636</v>
      </c>
      <c r="E301" s="262" t="s">
        <v>35</v>
      </c>
      <c r="F301" s="262" t="s">
        <v>35</v>
      </c>
      <c r="G301" s="262" t="s">
        <v>35</v>
      </c>
      <c r="H301" s="262" t="s">
        <v>35</v>
      </c>
      <c r="I301" s="262" t="s">
        <v>35</v>
      </c>
      <c r="J301" s="262" t="s">
        <v>35</v>
      </c>
      <c r="K301" s="300" t="s">
        <v>35</v>
      </c>
      <c r="L301" s="300" t="s">
        <v>35</v>
      </c>
      <c r="M301" s="300" t="s">
        <v>35</v>
      </c>
      <c r="N301" s="300" t="s">
        <v>35</v>
      </c>
      <c r="O301" s="300" t="s">
        <v>35</v>
      </c>
      <c r="P301" s="300" t="s">
        <v>35</v>
      </c>
      <c r="Q301" s="299" t="s">
        <v>943</v>
      </c>
      <c r="R301" s="299" t="s">
        <v>2637</v>
      </c>
      <c r="S301" s="12" t="s">
        <v>2007</v>
      </c>
      <c r="T301" s="12" t="s">
        <v>1363</v>
      </c>
      <c r="U301" s="256" t="s">
        <v>2008</v>
      </c>
      <c r="V301" s="12" t="s">
        <v>2637</v>
      </c>
      <c r="W301" s="12" t="s">
        <v>2007</v>
      </c>
      <c r="X301" s="12" t="s">
        <v>1363</v>
      </c>
      <c r="Y301" s="256" t="s">
        <v>2008</v>
      </c>
      <c r="Z301" s="12" t="s">
        <v>2638</v>
      </c>
    </row>
    <row r="302" spans="1:26" x14ac:dyDescent="0.25">
      <c r="A302" s="297">
        <v>102639</v>
      </c>
      <c r="B302" s="322">
        <v>102639</v>
      </c>
      <c r="C302" s="347">
        <v>676107</v>
      </c>
      <c r="D302" s="299" t="s">
        <v>314</v>
      </c>
      <c r="E302" s="262" t="s">
        <v>35</v>
      </c>
      <c r="F302" s="262" t="s">
        <v>35</v>
      </c>
      <c r="G302" s="262" t="s">
        <v>35</v>
      </c>
      <c r="H302" s="262" t="s">
        <v>35</v>
      </c>
      <c r="I302" s="262" t="s">
        <v>35</v>
      </c>
      <c r="J302" s="262" t="s">
        <v>35</v>
      </c>
      <c r="K302" s="300" t="s">
        <v>35</v>
      </c>
      <c r="L302" s="300" t="s">
        <v>35</v>
      </c>
      <c r="M302" s="300" t="s">
        <v>35</v>
      </c>
      <c r="N302" s="300" t="s">
        <v>35</v>
      </c>
      <c r="O302" s="300" t="s">
        <v>35</v>
      </c>
      <c r="P302" s="300" t="s">
        <v>35</v>
      </c>
      <c r="Q302" s="299" t="s">
        <v>961</v>
      </c>
      <c r="R302" s="299" t="s">
        <v>2639</v>
      </c>
      <c r="S302" s="12" t="s">
        <v>1575</v>
      </c>
      <c r="T302" s="12" t="s">
        <v>1363</v>
      </c>
      <c r="U302" s="256" t="s">
        <v>1576</v>
      </c>
      <c r="V302" s="12" t="s">
        <v>2639</v>
      </c>
      <c r="W302" s="12" t="s">
        <v>1575</v>
      </c>
      <c r="X302" s="12" t="s">
        <v>1363</v>
      </c>
      <c r="Y302" s="256" t="s">
        <v>1576</v>
      </c>
      <c r="Z302" s="12" t="s">
        <v>1577</v>
      </c>
    </row>
    <row r="303" spans="1:26" x14ac:dyDescent="0.25">
      <c r="A303" s="297">
        <v>5231</v>
      </c>
      <c r="B303" s="322">
        <v>5231</v>
      </c>
      <c r="C303" s="347">
        <v>455675</v>
      </c>
      <c r="D303" s="299" t="s">
        <v>2640</v>
      </c>
      <c r="E303" s="262" t="s">
        <v>35</v>
      </c>
      <c r="F303" s="262" t="s">
        <v>35</v>
      </c>
      <c r="G303" s="262" t="s">
        <v>35</v>
      </c>
      <c r="H303" s="262" t="s">
        <v>35</v>
      </c>
      <c r="I303" s="262" t="s">
        <v>35</v>
      </c>
      <c r="J303" s="262" t="s">
        <v>35</v>
      </c>
      <c r="K303" s="300" t="s">
        <v>35</v>
      </c>
      <c r="L303" s="300" t="s">
        <v>35</v>
      </c>
      <c r="M303" s="300" t="s">
        <v>35</v>
      </c>
      <c r="N303" s="300" t="s">
        <v>35</v>
      </c>
      <c r="O303" s="300" t="s">
        <v>35</v>
      </c>
      <c r="P303" s="300" t="s">
        <v>35</v>
      </c>
      <c r="Q303" s="299" t="s">
        <v>932</v>
      </c>
      <c r="R303" s="299" t="s">
        <v>2641</v>
      </c>
      <c r="S303" s="12" t="s">
        <v>1758</v>
      </c>
      <c r="T303" s="12" t="s">
        <v>1363</v>
      </c>
      <c r="U303" s="256" t="s">
        <v>1987</v>
      </c>
      <c r="V303" s="12" t="s">
        <v>2641</v>
      </c>
      <c r="W303" s="12" t="s">
        <v>1758</v>
      </c>
      <c r="X303" s="12" t="s">
        <v>1363</v>
      </c>
      <c r="Y303" s="256" t="s">
        <v>1987</v>
      </c>
      <c r="Z303" s="12" t="s">
        <v>1988</v>
      </c>
    </row>
    <row r="304" spans="1:26" x14ac:dyDescent="0.25">
      <c r="A304" s="297">
        <v>102497</v>
      </c>
      <c r="B304" s="322">
        <v>102497</v>
      </c>
      <c r="C304" s="347">
        <v>676101</v>
      </c>
      <c r="D304" s="299" t="s">
        <v>2247</v>
      </c>
      <c r="E304" s="262" t="s">
        <v>35</v>
      </c>
      <c r="F304" s="262" t="s">
        <v>35</v>
      </c>
      <c r="G304" s="262" t="s">
        <v>35</v>
      </c>
      <c r="H304" s="262" t="s">
        <v>35</v>
      </c>
      <c r="I304" s="262" t="s">
        <v>35</v>
      </c>
      <c r="J304" s="262" t="s">
        <v>35</v>
      </c>
      <c r="K304" s="300" t="s">
        <v>35</v>
      </c>
      <c r="L304" s="300" t="s">
        <v>35</v>
      </c>
      <c r="M304" s="300" t="s">
        <v>35</v>
      </c>
      <c r="N304" s="300" t="s">
        <v>35</v>
      </c>
      <c r="O304" s="300" t="s">
        <v>35</v>
      </c>
      <c r="P304" s="300" t="s">
        <v>35</v>
      </c>
      <c r="Q304" s="299" t="s">
        <v>2642</v>
      </c>
      <c r="R304" s="299" t="s">
        <v>309</v>
      </c>
      <c r="S304" s="12" t="s">
        <v>1382</v>
      </c>
      <c r="T304" s="12" t="s">
        <v>1363</v>
      </c>
      <c r="U304" s="256" t="s">
        <v>1383</v>
      </c>
      <c r="V304" s="12" t="s">
        <v>2643</v>
      </c>
      <c r="W304" s="12" t="s">
        <v>2644</v>
      </c>
      <c r="X304" s="12" t="s">
        <v>1363</v>
      </c>
      <c r="Y304" s="256" t="s">
        <v>2645</v>
      </c>
      <c r="Z304" s="12" t="s">
        <v>1384</v>
      </c>
    </row>
    <row r="305" spans="1:26" x14ac:dyDescent="0.25">
      <c r="A305" s="297">
        <v>4622</v>
      </c>
      <c r="B305" s="322">
        <v>4622</v>
      </c>
      <c r="C305" s="347">
        <v>675093</v>
      </c>
      <c r="D305" s="299" t="s">
        <v>545</v>
      </c>
      <c r="E305" s="262" t="s">
        <v>35</v>
      </c>
      <c r="F305" s="262" t="s">
        <v>35</v>
      </c>
      <c r="G305" s="262" t="s">
        <v>35</v>
      </c>
      <c r="H305" s="262" t="s">
        <v>35</v>
      </c>
      <c r="I305" s="262" t="s">
        <v>35</v>
      </c>
      <c r="J305" s="262" t="s">
        <v>35</v>
      </c>
      <c r="K305" s="300" t="s">
        <v>35</v>
      </c>
      <c r="L305" s="300" t="s">
        <v>35</v>
      </c>
      <c r="M305" s="300" t="s">
        <v>35</v>
      </c>
      <c r="N305" s="300" t="s">
        <v>35</v>
      </c>
      <c r="O305" s="300" t="s">
        <v>35</v>
      </c>
      <c r="P305" s="300" t="s">
        <v>35</v>
      </c>
      <c r="Q305" s="299" t="s">
        <v>1011</v>
      </c>
      <c r="R305" s="299" t="s">
        <v>546</v>
      </c>
      <c r="S305" s="12" t="s">
        <v>923</v>
      </c>
      <c r="T305" s="12" t="s">
        <v>1363</v>
      </c>
      <c r="U305" s="256" t="s">
        <v>1805</v>
      </c>
      <c r="V305" s="12" t="s">
        <v>546</v>
      </c>
      <c r="W305" s="12" t="s">
        <v>923</v>
      </c>
      <c r="X305" s="12" t="s">
        <v>1363</v>
      </c>
      <c r="Y305" s="256" t="s">
        <v>1805</v>
      </c>
      <c r="Z305" s="12" t="s">
        <v>1806</v>
      </c>
    </row>
    <row r="306" spans="1:26" x14ac:dyDescent="0.25">
      <c r="A306" s="297">
        <v>101364</v>
      </c>
      <c r="B306" s="322">
        <v>101364</v>
      </c>
      <c r="C306" s="347">
        <v>675968</v>
      </c>
      <c r="D306" s="299" t="s">
        <v>288</v>
      </c>
      <c r="E306" s="262" t="s">
        <v>35</v>
      </c>
      <c r="F306" s="262" t="s">
        <v>35</v>
      </c>
      <c r="G306" s="262" t="s">
        <v>35</v>
      </c>
      <c r="H306" s="262" t="s">
        <v>35</v>
      </c>
      <c r="I306" s="262" t="s">
        <v>35</v>
      </c>
      <c r="J306" s="262" t="s">
        <v>35</v>
      </c>
      <c r="K306" s="300" t="s">
        <v>35</v>
      </c>
      <c r="L306" s="300" t="s">
        <v>35</v>
      </c>
      <c r="M306" s="300" t="s">
        <v>35</v>
      </c>
      <c r="N306" s="300" t="s">
        <v>35</v>
      </c>
      <c r="O306" s="300" t="s">
        <v>35</v>
      </c>
      <c r="P306" s="300" t="s">
        <v>35</v>
      </c>
      <c r="Q306" s="299" t="s">
        <v>921</v>
      </c>
      <c r="R306" s="299" t="s">
        <v>289</v>
      </c>
      <c r="S306" s="12" t="s">
        <v>1389</v>
      </c>
      <c r="T306" s="12" t="s">
        <v>1363</v>
      </c>
      <c r="U306" s="256" t="s">
        <v>1567</v>
      </c>
      <c r="V306" s="12" t="s">
        <v>289</v>
      </c>
      <c r="W306" s="12" t="s">
        <v>1389</v>
      </c>
      <c r="X306" s="12" t="s">
        <v>1363</v>
      </c>
      <c r="Y306" s="256" t="s">
        <v>1567</v>
      </c>
      <c r="Z306" s="12" t="s">
        <v>2099</v>
      </c>
    </row>
    <row r="307" spans="1:26" x14ac:dyDescent="0.25">
      <c r="A307" s="297">
        <v>100950</v>
      </c>
      <c r="B307" s="322">
        <v>100950</v>
      </c>
      <c r="C307" s="347">
        <v>675988</v>
      </c>
      <c r="D307" s="299" t="s">
        <v>130</v>
      </c>
      <c r="E307" s="262" t="s">
        <v>35</v>
      </c>
      <c r="F307" s="262" t="s">
        <v>35</v>
      </c>
      <c r="G307" s="262" t="s">
        <v>35</v>
      </c>
      <c r="H307" s="262" t="s">
        <v>35</v>
      </c>
      <c r="I307" s="262" t="s">
        <v>35</v>
      </c>
      <c r="J307" s="262" t="s">
        <v>35</v>
      </c>
      <c r="K307" s="300" t="s">
        <v>35</v>
      </c>
      <c r="L307" s="300" t="s">
        <v>35</v>
      </c>
      <c r="M307" s="300" t="s">
        <v>35</v>
      </c>
      <c r="N307" s="300" t="s">
        <v>35</v>
      </c>
      <c r="O307" s="300" t="s">
        <v>35</v>
      </c>
      <c r="P307" s="300" t="s">
        <v>35</v>
      </c>
      <c r="Q307" s="299" t="s">
        <v>998</v>
      </c>
      <c r="R307" s="299" t="s">
        <v>131</v>
      </c>
      <c r="S307" s="12" t="s">
        <v>1549</v>
      </c>
      <c r="T307" s="12" t="s">
        <v>1363</v>
      </c>
      <c r="U307" s="256" t="s">
        <v>1550</v>
      </c>
      <c r="V307" s="12" t="s">
        <v>131</v>
      </c>
      <c r="W307" s="12" t="s">
        <v>1549</v>
      </c>
      <c r="X307" s="12" t="s">
        <v>1363</v>
      </c>
      <c r="Y307" s="256" t="s">
        <v>1550</v>
      </c>
      <c r="Z307" s="12" t="s">
        <v>1761</v>
      </c>
    </row>
    <row r="308" spans="1:26" x14ac:dyDescent="0.25">
      <c r="A308" s="297">
        <v>4154</v>
      </c>
      <c r="B308" s="322">
        <v>4154</v>
      </c>
      <c r="C308" s="347">
        <v>676177</v>
      </c>
      <c r="D308" s="299" t="s">
        <v>436</v>
      </c>
      <c r="E308" s="262" t="s">
        <v>35</v>
      </c>
      <c r="F308" s="262" t="s">
        <v>35</v>
      </c>
      <c r="G308" s="262" t="s">
        <v>35</v>
      </c>
      <c r="H308" s="262" t="s">
        <v>35</v>
      </c>
      <c r="I308" s="262" t="s">
        <v>35</v>
      </c>
      <c r="J308" s="262" t="s">
        <v>35</v>
      </c>
      <c r="K308" s="300" t="s">
        <v>35</v>
      </c>
      <c r="L308" s="300" t="s">
        <v>35</v>
      </c>
      <c r="M308" s="300" t="s">
        <v>35</v>
      </c>
      <c r="N308" s="300" t="s">
        <v>35</v>
      </c>
      <c r="O308" s="300" t="s">
        <v>35</v>
      </c>
      <c r="P308" s="300" t="s">
        <v>35</v>
      </c>
      <c r="Q308" s="299" t="s">
        <v>1020</v>
      </c>
      <c r="R308" s="299" t="s">
        <v>437</v>
      </c>
      <c r="S308" s="12" t="s">
        <v>1681</v>
      </c>
      <c r="T308" s="12" t="s">
        <v>1363</v>
      </c>
      <c r="U308" s="256" t="s">
        <v>1682</v>
      </c>
      <c r="V308" s="12" t="s">
        <v>1683</v>
      </c>
      <c r="W308" s="12" t="s">
        <v>1684</v>
      </c>
      <c r="X308" s="12" t="s">
        <v>1363</v>
      </c>
      <c r="Y308" s="256" t="s">
        <v>1685</v>
      </c>
      <c r="Z308" s="12" t="s">
        <v>1686</v>
      </c>
    </row>
    <row r="309" spans="1:26" x14ac:dyDescent="0.25">
      <c r="A309" s="297">
        <v>5400</v>
      </c>
      <c r="B309" s="322">
        <v>5400</v>
      </c>
      <c r="C309" s="347">
        <v>675819</v>
      </c>
      <c r="D309" s="299" t="s">
        <v>2646</v>
      </c>
      <c r="E309" s="262" t="s">
        <v>35</v>
      </c>
      <c r="F309" s="262" t="s">
        <v>35</v>
      </c>
      <c r="G309" s="262" t="s">
        <v>35</v>
      </c>
      <c r="H309" s="262" t="s">
        <v>35</v>
      </c>
      <c r="I309" s="262" t="s">
        <v>35</v>
      </c>
      <c r="J309" s="262" t="s">
        <v>35</v>
      </c>
      <c r="K309" s="300" t="s">
        <v>35</v>
      </c>
      <c r="L309" s="300" t="s">
        <v>35</v>
      </c>
      <c r="M309" s="300" t="s">
        <v>35</v>
      </c>
      <c r="N309" s="300" t="s">
        <v>35</v>
      </c>
      <c r="O309" s="300" t="s">
        <v>35</v>
      </c>
      <c r="P309" s="300" t="s">
        <v>35</v>
      </c>
      <c r="Q309" s="299" t="s">
        <v>2359</v>
      </c>
      <c r="R309" s="299" t="s">
        <v>2647</v>
      </c>
      <c r="S309" s="12" t="s">
        <v>1443</v>
      </c>
      <c r="T309" s="12" t="s">
        <v>1363</v>
      </c>
      <c r="U309" s="256" t="s">
        <v>2648</v>
      </c>
      <c r="V309" s="12" t="s">
        <v>2647</v>
      </c>
      <c r="W309" s="12" t="s">
        <v>1443</v>
      </c>
      <c r="X309" s="12" t="s">
        <v>1363</v>
      </c>
      <c r="Y309" s="256" t="s">
        <v>2648</v>
      </c>
      <c r="Z309" s="12" t="s">
        <v>2649</v>
      </c>
    </row>
    <row r="310" spans="1:26" x14ac:dyDescent="0.25">
      <c r="A310" s="297">
        <v>102587</v>
      </c>
      <c r="B310" s="322">
        <v>102587</v>
      </c>
      <c r="C310" s="347">
        <v>676105</v>
      </c>
      <c r="D310" s="299" t="s">
        <v>313</v>
      </c>
      <c r="E310" s="262" t="s">
        <v>35</v>
      </c>
      <c r="F310" s="262" t="s">
        <v>35</v>
      </c>
      <c r="G310" s="262" t="s">
        <v>35</v>
      </c>
      <c r="H310" s="262" t="s">
        <v>35</v>
      </c>
      <c r="I310" s="262" t="s">
        <v>35</v>
      </c>
      <c r="J310" s="262" t="s">
        <v>35</v>
      </c>
      <c r="K310" s="300" t="s">
        <v>35</v>
      </c>
      <c r="L310" s="300" t="s">
        <v>35</v>
      </c>
      <c r="M310" s="300" t="s">
        <v>35</v>
      </c>
      <c r="N310" s="300" t="s">
        <v>35</v>
      </c>
      <c r="O310" s="300" t="s">
        <v>35</v>
      </c>
      <c r="P310" s="300" t="s">
        <v>35</v>
      </c>
      <c r="Q310" s="299" t="s">
        <v>974</v>
      </c>
      <c r="R310" s="299" t="s">
        <v>2650</v>
      </c>
      <c r="S310" s="12" t="s">
        <v>923</v>
      </c>
      <c r="T310" s="12" t="s">
        <v>1363</v>
      </c>
      <c r="U310" s="256" t="s">
        <v>2159</v>
      </c>
      <c r="V310" s="12" t="s">
        <v>1393</v>
      </c>
      <c r="W310" s="12" t="s">
        <v>1394</v>
      </c>
      <c r="X310" s="12" t="s">
        <v>1363</v>
      </c>
      <c r="Y310" s="256" t="s">
        <v>1418</v>
      </c>
      <c r="Z310" s="12" t="s">
        <v>2160</v>
      </c>
    </row>
    <row r="311" spans="1:26" x14ac:dyDescent="0.25">
      <c r="A311" s="297">
        <v>5346</v>
      </c>
      <c r="B311" s="322">
        <v>5346</v>
      </c>
      <c r="C311" s="347">
        <v>675444</v>
      </c>
      <c r="D311" s="299" t="s">
        <v>276</v>
      </c>
      <c r="E311" s="262" t="s">
        <v>35</v>
      </c>
      <c r="F311" s="262" t="s">
        <v>35</v>
      </c>
      <c r="G311" s="262" t="s">
        <v>35</v>
      </c>
      <c r="H311" s="262" t="s">
        <v>35</v>
      </c>
      <c r="I311" s="262" t="s">
        <v>35</v>
      </c>
      <c r="J311" s="262" t="s">
        <v>35</v>
      </c>
      <c r="K311" s="300" t="s">
        <v>35</v>
      </c>
      <c r="L311" s="300" t="s">
        <v>35</v>
      </c>
      <c r="M311" s="300" t="s">
        <v>35</v>
      </c>
      <c r="N311" s="300" t="s">
        <v>35</v>
      </c>
      <c r="O311" s="300" t="s">
        <v>35</v>
      </c>
      <c r="P311" s="300" t="s">
        <v>35</v>
      </c>
      <c r="Q311" s="299" t="s">
        <v>966</v>
      </c>
      <c r="R311" s="299" t="s">
        <v>277</v>
      </c>
      <c r="S311" s="12" t="s">
        <v>1752</v>
      </c>
      <c r="T311" s="12" t="s">
        <v>1363</v>
      </c>
      <c r="U311" s="256" t="s">
        <v>1753</v>
      </c>
      <c r="V311" s="12" t="s">
        <v>1393</v>
      </c>
      <c r="W311" s="12" t="s">
        <v>1394</v>
      </c>
      <c r="X311" s="12" t="s">
        <v>1363</v>
      </c>
      <c r="Y311" s="256" t="s">
        <v>1418</v>
      </c>
      <c r="Z311" s="12" t="s">
        <v>2023</v>
      </c>
    </row>
    <row r="312" spans="1:26" x14ac:dyDescent="0.25">
      <c r="A312" s="297">
        <v>102525</v>
      </c>
      <c r="B312" s="322">
        <v>102525</v>
      </c>
      <c r="C312" s="347">
        <v>676104</v>
      </c>
      <c r="D312" s="299" t="s">
        <v>2248</v>
      </c>
      <c r="E312" s="262" t="s">
        <v>35</v>
      </c>
      <c r="F312" s="262" t="s">
        <v>35</v>
      </c>
      <c r="G312" s="262" t="s">
        <v>35</v>
      </c>
      <c r="H312" s="262" t="s">
        <v>35</v>
      </c>
      <c r="I312" s="262" t="s">
        <v>35</v>
      </c>
      <c r="J312" s="262" t="s">
        <v>35</v>
      </c>
      <c r="K312" s="300" t="s">
        <v>35</v>
      </c>
      <c r="L312" s="300" t="s">
        <v>35</v>
      </c>
      <c r="M312" s="300" t="s">
        <v>35</v>
      </c>
      <c r="N312" s="300" t="s">
        <v>35</v>
      </c>
      <c r="O312" s="300" t="s">
        <v>35</v>
      </c>
      <c r="P312" s="300" t="s">
        <v>35</v>
      </c>
      <c r="Q312" s="299" t="s">
        <v>2651</v>
      </c>
      <c r="R312" s="299" t="s">
        <v>310</v>
      </c>
      <c r="S312" s="12" t="s">
        <v>1377</v>
      </c>
      <c r="T312" s="12" t="s">
        <v>1363</v>
      </c>
      <c r="U312" s="256" t="s">
        <v>1378</v>
      </c>
      <c r="V312" s="12" t="s">
        <v>2643</v>
      </c>
      <c r="W312" s="12" t="s">
        <v>2644</v>
      </c>
      <c r="X312" s="12" t="s">
        <v>1363</v>
      </c>
      <c r="Y312" s="256" t="s">
        <v>2645</v>
      </c>
      <c r="Z312" s="12" t="s">
        <v>1379</v>
      </c>
    </row>
    <row r="313" spans="1:26" x14ac:dyDescent="0.25">
      <c r="A313" s="297">
        <v>105263</v>
      </c>
      <c r="B313" s="322">
        <v>105263</v>
      </c>
      <c r="C313" s="347">
        <v>676326</v>
      </c>
      <c r="D313" s="299" t="s">
        <v>390</v>
      </c>
      <c r="E313" s="262" t="s">
        <v>35</v>
      </c>
      <c r="F313" s="262" t="s">
        <v>35</v>
      </c>
      <c r="G313" s="262" t="s">
        <v>35</v>
      </c>
      <c r="H313" s="262" t="s">
        <v>35</v>
      </c>
      <c r="I313" s="262" t="s">
        <v>35</v>
      </c>
      <c r="J313" s="262" t="s">
        <v>35</v>
      </c>
      <c r="K313" s="300" t="s">
        <v>35</v>
      </c>
      <c r="L313" s="300" t="s">
        <v>35</v>
      </c>
      <c r="M313" s="300" t="s">
        <v>35</v>
      </c>
      <c r="N313" s="300" t="s">
        <v>35</v>
      </c>
      <c r="O313" s="300" t="s">
        <v>35</v>
      </c>
      <c r="P313" s="300" t="s">
        <v>35</v>
      </c>
      <c r="Q313" s="299" t="s">
        <v>945</v>
      </c>
      <c r="R313" s="299" t="s">
        <v>391</v>
      </c>
      <c r="S313" s="12" t="s">
        <v>1628</v>
      </c>
      <c r="T313" s="12" t="s">
        <v>1363</v>
      </c>
      <c r="U313" s="256" t="s">
        <v>1629</v>
      </c>
      <c r="V313" s="12" t="s">
        <v>391</v>
      </c>
      <c r="W313" s="12" t="s">
        <v>1628</v>
      </c>
      <c r="X313" s="12" t="s">
        <v>1363</v>
      </c>
      <c r="Y313" s="256" t="s">
        <v>1629</v>
      </c>
      <c r="Z313" s="12" t="s">
        <v>1630</v>
      </c>
    </row>
    <row r="314" spans="1:26" x14ac:dyDescent="0.25">
      <c r="A314" s="297">
        <v>4832</v>
      </c>
      <c r="B314" s="322">
        <v>4832</v>
      </c>
      <c r="C314" s="347">
        <v>675277</v>
      </c>
      <c r="D314" s="299" t="s">
        <v>604</v>
      </c>
      <c r="E314" s="262" t="s">
        <v>35</v>
      </c>
      <c r="F314" s="262" t="s">
        <v>35</v>
      </c>
      <c r="G314" s="262" t="s">
        <v>35</v>
      </c>
      <c r="H314" s="262" t="s">
        <v>35</v>
      </c>
      <c r="I314" s="262" t="s">
        <v>35</v>
      </c>
      <c r="J314" s="262" t="s">
        <v>35</v>
      </c>
      <c r="K314" s="300" t="s">
        <v>35</v>
      </c>
      <c r="L314" s="300" t="s">
        <v>35</v>
      </c>
      <c r="M314" s="300" t="s">
        <v>35</v>
      </c>
      <c r="N314" s="300" t="s">
        <v>35</v>
      </c>
      <c r="O314" s="300" t="s">
        <v>35</v>
      </c>
      <c r="P314" s="300" t="s">
        <v>35</v>
      </c>
      <c r="Q314" s="299" t="s">
        <v>995</v>
      </c>
      <c r="R314" s="299" t="s">
        <v>605</v>
      </c>
      <c r="S314" s="12" t="s">
        <v>1511</v>
      </c>
      <c r="T314" s="12" t="s">
        <v>1363</v>
      </c>
      <c r="U314" s="256" t="s">
        <v>1512</v>
      </c>
      <c r="V314" s="12" t="s">
        <v>605</v>
      </c>
      <c r="W314" s="12" t="s">
        <v>1511</v>
      </c>
      <c r="X314" s="12" t="s">
        <v>1363</v>
      </c>
      <c r="Y314" s="256" t="s">
        <v>1512</v>
      </c>
      <c r="Z314" s="12" t="s">
        <v>1513</v>
      </c>
    </row>
    <row r="315" spans="1:26" x14ac:dyDescent="0.25">
      <c r="A315" s="297">
        <v>105682</v>
      </c>
      <c r="B315" s="322">
        <v>105682</v>
      </c>
      <c r="C315" s="347">
        <v>676356</v>
      </c>
      <c r="D315" s="299" t="s">
        <v>402</v>
      </c>
      <c r="E315" s="262" t="s">
        <v>35</v>
      </c>
      <c r="F315" s="262" t="s">
        <v>35</v>
      </c>
      <c r="G315" s="262" t="s">
        <v>35</v>
      </c>
      <c r="H315" s="262" t="s">
        <v>35</v>
      </c>
      <c r="I315" s="262" t="s">
        <v>35</v>
      </c>
      <c r="J315" s="262" t="s">
        <v>35</v>
      </c>
      <c r="K315" s="300" t="s">
        <v>35</v>
      </c>
      <c r="L315" s="300" t="s">
        <v>35</v>
      </c>
      <c r="M315" s="300" t="s">
        <v>35</v>
      </c>
      <c r="N315" s="300" t="s">
        <v>35</v>
      </c>
      <c r="O315" s="300" t="s">
        <v>35</v>
      </c>
      <c r="P315" s="300" t="s">
        <v>35</v>
      </c>
      <c r="Q315" s="299" t="s">
        <v>978</v>
      </c>
      <c r="R315" s="299" t="s">
        <v>403</v>
      </c>
      <c r="S315" s="12" t="s">
        <v>1443</v>
      </c>
      <c r="T315" s="12" t="s">
        <v>1363</v>
      </c>
      <c r="U315" s="256" t="s">
        <v>1954</v>
      </c>
      <c r="V315" s="12" t="s">
        <v>403</v>
      </c>
      <c r="W315" s="12" t="s">
        <v>1443</v>
      </c>
      <c r="X315" s="12" t="s">
        <v>1363</v>
      </c>
      <c r="Y315" s="256" t="s">
        <v>1954</v>
      </c>
      <c r="Z315" s="12" t="s">
        <v>2137</v>
      </c>
    </row>
    <row r="316" spans="1:26" x14ac:dyDescent="0.25">
      <c r="A316" s="297">
        <v>4553</v>
      </c>
      <c r="B316" s="322">
        <v>4553</v>
      </c>
      <c r="C316" s="347">
        <v>675936</v>
      </c>
      <c r="D316" s="299" t="s">
        <v>525</v>
      </c>
      <c r="E316" s="262" t="s">
        <v>35</v>
      </c>
      <c r="F316" s="262" t="s">
        <v>35</v>
      </c>
      <c r="G316" s="262" t="s">
        <v>35</v>
      </c>
      <c r="H316" s="262" t="s">
        <v>35</v>
      </c>
      <c r="I316" s="262" t="s">
        <v>35</v>
      </c>
      <c r="J316" s="262" t="s">
        <v>35</v>
      </c>
      <c r="K316" s="300" t="s">
        <v>35</v>
      </c>
      <c r="L316" s="300" t="s">
        <v>35</v>
      </c>
      <c r="M316" s="300" t="s">
        <v>35</v>
      </c>
      <c r="N316" s="300" t="s">
        <v>35</v>
      </c>
      <c r="O316" s="300" t="s">
        <v>35</v>
      </c>
      <c r="P316" s="300" t="s">
        <v>35</v>
      </c>
      <c r="Q316" s="299" t="s">
        <v>991</v>
      </c>
      <c r="R316" s="299" t="s">
        <v>526</v>
      </c>
      <c r="S316" s="12" t="s">
        <v>1397</v>
      </c>
      <c r="T316" s="12" t="s">
        <v>1363</v>
      </c>
      <c r="U316" s="256">
        <v>75559</v>
      </c>
      <c r="V316" s="12" t="s">
        <v>526</v>
      </c>
      <c r="W316" s="12" t="s">
        <v>1397</v>
      </c>
      <c r="X316" s="12" t="s">
        <v>1363</v>
      </c>
      <c r="Y316" s="256">
        <v>75559</v>
      </c>
      <c r="Z316" s="12" t="s">
        <v>1398</v>
      </c>
    </row>
    <row r="317" spans="1:26" x14ac:dyDescent="0.25">
      <c r="A317" s="297">
        <v>4736</v>
      </c>
      <c r="B317" s="322">
        <v>4736</v>
      </c>
      <c r="C317" s="347">
        <v>455796</v>
      </c>
      <c r="D317" s="299" t="s">
        <v>2652</v>
      </c>
      <c r="E317" s="262" t="s">
        <v>35</v>
      </c>
      <c r="F317" s="262" t="s">
        <v>35</v>
      </c>
      <c r="G317" s="262" t="s">
        <v>35</v>
      </c>
      <c r="H317" s="262" t="s">
        <v>35</v>
      </c>
      <c r="I317" s="262" t="s">
        <v>35</v>
      </c>
      <c r="J317" s="262" t="s">
        <v>35</v>
      </c>
      <c r="K317" s="300" t="s">
        <v>35</v>
      </c>
      <c r="L317" s="300" t="s">
        <v>35</v>
      </c>
      <c r="M317" s="300" t="s">
        <v>35</v>
      </c>
      <c r="N317" s="300" t="s">
        <v>35</v>
      </c>
      <c r="O317" s="300" t="s">
        <v>35</v>
      </c>
      <c r="P317" s="300" t="s">
        <v>35</v>
      </c>
      <c r="Q317" s="299" t="s">
        <v>981</v>
      </c>
      <c r="R317" s="299" t="s">
        <v>2531</v>
      </c>
      <c r="S317" s="12" t="s">
        <v>1884</v>
      </c>
      <c r="T317" s="12" t="s">
        <v>1363</v>
      </c>
      <c r="U317" s="256" t="s">
        <v>1885</v>
      </c>
      <c r="V317" s="12" t="s">
        <v>2531</v>
      </c>
      <c r="W317" s="12" t="s">
        <v>1884</v>
      </c>
      <c r="X317" s="12" t="s">
        <v>1363</v>
      </c>
      <c r="Y317" s="256" t="s">
        <v>1885</v>
      </c>
      <c r="Z317" s="12" t="s">
        <v>2532</v>
      </c>
    </row>
    <row r="318" spans="1:26" x14ac:dyDescent="0.25">
      <c r="A318" s="297">
        <v>4384</v>
      </c>
      <c r="B318" s="322">
        <v>4384</v>
      </c>
      <c r="C318" s="347">
        <v>455893</v>
      </c>
      <c r="D318" s="299" t="s">
        <v>479</v>
      </c>
      <c r="E318" s="262" t="s">
        <v>35</v>
      </c>
      <c r="F318" s="262" t="s">
        <v>35</v>
      </c>
      <c r="G318" s="262" t="s">
        <v>35</v>
      </c>
      <c r="H318" s="262" t="s">
        <v>35</v>
      </c>
      <c r="I318" s="262" t="s">
        <v>35</v>
      </c>
      <c r="J318" s="262" t="s">
        <v>35</v>
      </c>
      <c r="K318" s="300" t="s">
        <v>35</v>
      </c>
      <c r="L318" s="300" t="s">
        <v>35</v>
      </c>
      <c r="M318" s="300" t="s">
        <v>35</v>
      </c>
      <c r="N318" s="300" t="s">
        <v>35</v>
      </c>
      <c r="O318" s="300" t="s">
        <v>35</v>
      </c>
      <c r="P318" s="300" t="s">
        <v>35</v>
      </c>
      <c r="Q318" s="299" t="s">
        <v>994</v>
      </c>
      <c r="R318" s="299" t="s">
        <v>2653</v>
      </c>
      <c r="S318" s="12" t="s">
        <v>2654</v>
      </c>
      <c r="T318" s="12" t="s">
        <v>1363</v>
      </c>
      <c r="U318" s="256" t="s">
        <v>1707</v>
      </c>
      <c r="V318" s="12" t="s">
        <v>2655</v>
      </c>
      <c r="W318" s="12" t="s">
        <v>1706</v>
      </c>
      <c r="X318" s="12" t="s">
        <v>1363</v>
      </c>
      <c r="Y318" s="256" t="s">
        <v>1707</v>
      </c>
      <c r="Z318" s="12" t="s">
        <v>1708</v>
      </c>
    </row>
    <row r="319" spans="1:26" x14ac:dyDescent="0.25">
      <c r="A319" s="297">
        <v>103408</v>
      </c>
      <c r="B319" s="322">
        <v>103408</v>
      </c>
      <c r="C319" s="347">
        <v>676181</v>
      </c>
      <c r="D319" s="299" t="s">
        <v>338</v>
      </c>
      <c r="E319" s="262" t="s">
        <v>35</v>
      </c>
      <c r="F319" s="262" t="s">
        <v>35</v>
      </c>
      <c r="G319" s="262" t="s">
        <v>35</v>
      </c>
      <c r="H319" s="262" t="s">
        <v>35</v>
      </c>
      <c r="I319" s="262" t="s">
        <v>35</v>
      </c>
      <c r="J319" s="262" t="s">
        <v>35</v>
      </c>
      <c r="K319" s="300" t="s">
        <v>35</v>
      </c>
      <c r="L319" s="300" t="s">
        <v>35</v>
      </c>
      <c r="M319" s="300" t="s">
        <v>35</v>
      </c>
      <c r="N319" s="300" t="s">
        <v>35</v>
      </c>
      <c r="O319" s="300" t="s">
        <v>35</v>
      </c>
      <c r="P319" s="300" t="s">
        <v>35</v>
      </c>
      <c r="Q319" s="299" t="s">
        <v>921</v>
      </c>
      <c r="R319" s="299" t="s">
        <v>339</v>
      </c>
      <c r="S319" s="12" t="s">
        <v>2014</v>
      </c>
      <c r="T319" s="12" t="s">
        <v>1363</v>
      </c>
      <c r="U319" s="256" t="s">
        <v>2015</v>
      </c>
      <c r="V319" s="12" t="s">
        <v>339</v>
      </c>
      <c r="W319" s="12" t="s">
        <v>2014</v>
      </c>
      <c r="X319" s="12" t="s">
        <v>1363</v>
      </c>
      <c r="Y319" s="256" t="s">
        <v>2015</v>
      </c>
      <c r="Z319" s="12" t="s">
        <v>2135</v>
      </c>
    </row>
    <row r="320" spans="1:26" x14ac:dyDescent="0.25">
      <c r="A320" s="297">
        <v>4425</v>
      </c>
      <c r="B320" s="322">
        <v>4425</v>
      </c>
      <c r="C320" s="347">
        <v>675311</v>
      </c>
      <c r="D320" s="427" t="s">
        <v>186</v>
      </c>
      <c r="E320" s="262" t="s">
        <v>35</v>
      </c>
      <c r="F320" s="262" t="s">
        <v>35</v>
      </c>
      <c r="G320" s="262" t="s">
        <v>35</v>
      </c>
      <c r="H320" s="262" t="s">
        <v>35</v>
      </c>
      <c r="I320" s="262" t="s">
        <v>35</v>
      </c>
      <c r="J320" s="262" t="s">
        <v>35</v>
      </c>
      <c r="K320" s="300" t="s">
        <v>35</v>
      </c>
      <c r="L320" s="300" t="s">
        <v>36</v>
      </c>
      <c r="M320" s="300" t="e">
        <v>#N/A</v>
      </c>
      <c r="N320" s="300" t="e">
        <v>#N/A</v>
      </c>
      <c r="O320" s="300" t="e">
        <v>#N/A</v>
      </c>
      <c r="P320" s="300" t="e">
        <v>#N/A</v>
      </c>
      <c r="Q320" s="299" t="s">
        <v>938</v>
      </c>
      <c r="R320" s="299" t="s">
        <v>2656</v>
      </c>
      <c r="S320" s="12" t="s">
        <v>1648</v>
      </c>
      <c r="T320" s="12" t="s">
        <v>1363</v>
      </c>
      <c r="U320" s="256">
        <v>75840</v>
      </c>
      <c r="V320" s="12" t="s">
        <v>2656</v>
      </c>
      <c r="W320" s="12" t="s">
        <v>1648</v>
      </c>
      <c r="X320" s="12" t="s">
        <v>1363</v>
      </c>
      <c r="Y320" s="256">
        <v>75840</v>
      </c>
      <c r="Z320" s="12" t="s">
        <v>1649</v>
      </c>
    </row>
    <row r="321" spans="1:26" x14ac:dyDescent="0.25">
      <c r="A321" s="297">
        <v>103751</v>
      </c>
      <c r="B321" s="322">
        <v>103751</v>
      </c>
      <c r="C321" s="347">
        <v>676220</v>
      </c>
      <c r="D321" s="299" t="s">
        <v>349</v>
      </c>
      <c r="E321" s="262" t="s">
        <v>35</v>
      </c>
      <c r="F321" s="262" t="s">
        <v>35</v>
      </c>
      <c r="G321" s="262" t="s">
        <v>35</v>
      </c>
      <c r="H321" s="262" t="s">
        <v>35</v>
      </c>
      <c r="I321" s="262" t="s">
        <v>35</v>
      </c>
      <c r="J321" s="262" t="s">
        <v>35</v>
      </c>
      <c r="K321" s="300" t="s">
        <v>35</v>
      </c>
      <c r="L321" s="300" t="s">
        <v>35</v>
      </c>
      <c r="M321" s="300" t="s">
        <v>35</v>
      </c>
      <c r="N321" s="300" t="s">
        <v>35</v>
      </c>
      <c r="O321" s="300" t="s">
        <v>35</v>
      </c>
      <c r="P321" s="300" t="s">
        <v>35</v>
      </c>
      <c r="Q321" s="299" t="s">
        <v>2301</v>
      </c>
      <c r="R321" s="299" t="s">
        <v>350</v>
      </c>
      <c r="S321" s="12" t="s">
        <v>1718</v>
      </c>
      <c r="T321" s="12" t="s">
        <v>1363</v>
      </c>
      <c r="U321" s="256" t="s">
        <v>1719</v>
      </c>
      <c r="V321" s="12" t="s">
        <v>350</v>
      </c>
      <c r="W321" s="12" t="s">
        <v>1718</v>
      </c>
      <c r="X321" s="12" t="s">
        <v>1363</v>
      </c>
      <c r="Y321" s="256" t="s">
        <v>1719</v>
      </c>
      <c r="Z321" s="12" t="s">
        <v>1720</v>
      </c>
    </row>
    <row r="322" spans="1:26" x14ac:dyDescent="0.25">
      <c r="A322" s="297">
        <v>4468</v>
      </c>
      <c r="B322" s="322">
        <v>4468</v>
      </c>
      <c r="C322" s="347">
        <v>675942</v>
      </c>
      <c r="D322" s="299" t="s">
        <v>504</v>
      </c>
      <c r="E322" s="262" t="s">
        <v>35</v>
      </c>
      <c r="F322" s="262" t="s">
        <v>35</v>
      </c>
      <c r="G322" s="262" t="s">
        <v>35</v>
      </c>
      <c r="H322" s="262" t="s">
        <v>35</v>
      </c>
      <c r="I322" s="262" t="s">
        <v>35</v>
      </c>
      <c r="J322" s="262" t="s">
        <v>35</v>
      </c>
      <c r="K322" s="300" t="s">
        <v>35</v>
      </c>
      <c r="L322" s="300" t="s">
        <v>35</v>
      </c>
      <c r="M322" s="300" t="s">
        <v>35</v>
      </c>
      <c r="N322" s="300" t="s">
        <v>35</v>
      </c>
      <c r="O322" s="300" t="s">
        <v>35</v>
      </c>
      <c r="P322" s="300" t="s">
        <v>35</v>
      </c>
      <c r="Q322" s="299" t="s">
        <v>2657</v>
      </c>
      <c r="R322" s="299" t="s">
        <v>505</v>
      </c>
      <c r="S322" s="12" t="s">
        <v>2175</v>
      </c>
      <c r="T322" s="12" t="s">
        <v>1363</v>
      </c>
      <c r="U322" s="256" t="s">
        <v>2176</v>
      </c>
      <c r="V322" s="12" t="s">
        <v>505</v>
      </c>
      <c r="W322" s="12" t="s">
        <v>2175</v>
      </c>
      <c r="X322" s="12" t="s">
        <v>1363</v>
      </c>
      <c r="Y322" s="256" t="s">
        <v>2176</v>
      </c>
      <c r="Z322" s="12" t="s">
        <v>2177</v>
      </c>
    </row>
    <row r="323" spans="1:26" x14ac:dyDescent="0.25">
      <c r="A323" s="297">
        <v>4594</v>
      </c>
      <c r="B323" s="322">
        <v>4594</v>
      </c>
      <c r="C323" s="347">
        <v>675329</v>
      </c>
      <c r="D323" s="299" t="s">
        <v>539</v>
      </c>
      <c r="E323" s="262" t="s">
        <v>35</v>
      </c>
      <c r="F323" s="262" t="s">
        <v>35</v>
      </c>
      <c r="G323" s="262" t="s">
        <v>35</v>
      </c>
      <c r="H323" s="262" t="s">
        <v>35</v>
      </c>
      <c r="I323" s="262" t="s">
        <v>35</v>
      </c>
      <c r="J323" s="262" t="s">
        <v>35</v>
      </c>
      <c r="K323" s="300" t="s">
        <v>35</v>
      </c>
      <c r="L323" s="300" t="s">
        <v>35</v>
      </c>
      <c r="M323" s="300" t="s">
        <v>35</v>
      </c>
      <c r="N323" s="300" t="s">
        <v>35</v>
      </c>
      <c r="O323" s="300" t="s">
        <v>35</v>
      </c>
      <c r="P323" s="300" t="s">
        <v>35</v>
      </c>
      <c r="Q323" s="299" t="s">
        <v>2658</v>
      </c>
      <c r="R323" s="299" t="s">
        <v>540</v>
      </c>
      <c r="S323" s="12" t="s">
        <v>1854</v>
      </c>
      <c r="T323" s="12" t="s">
        <v>1363</v>
      </c>
      <c r="U323" s="256" t="s">
        <v>1855</v>
      </c>
      <c r="V323" s="12" t="s">
        <v>540</v>
      </c>
      <c r="W323" s="12" t="s">
        <v>1854</v>
      </c>
      <c r="X323" s="12" t="s">
        <v>1363</v>
      </c>
      <c r="Y323" s="256" t="s">
        <v>1855</v>
      </c>
      <c r="Z323" s="12" t="s">
        <v>1856</v>
      </c>
    </row>
    <row r="324" spans="1:26" x14ac:dyDescent="0.25">
      <c r="A324" s="297">
        <v>5243</v>
      </c>
      <c r="B324" s="322">
        <v>5243</v>
      </c>
      <c r="C324" s="347">
        <v>455732</v>
      </c>
      <c r="D324" s="299" t="s">
        <v>738</v>
      </c>
      <c r="E324" s="262" t="s">
        <v>35</v>
      </c>
      <c r="F324" s="262" t="s">
        <v>35</v>
      </c>
      <c r="G324" s="262" t="s">
        <v>35</v>
      </c>
      <c r="H324" s="262" t="s">
        <v>35</v>
      </c>
      <c r="I324" s="262" t="s">
        <v>35</v>
      </c>
      <c r="J324" s="262" t="s">
        <v>35</v>
      </c>
      <c r="K324" s="300" t="s">
        <v>35</v>
      </c>
      <c r="L324" s="300" t="s">
        <v>35</v>
      </c>
      <c r="M324" s="300" t="s">
        <v>35</v>
      </c>
      <c r="N324" s="300" t="s">
        <v>35</v>
      </c>
      <c r="O324" s="300" t="s">
        <v>35</v>
      </c>
      <c r="P324" s="300" t="s">
        <v>35</v>
      </c>
      <c r="Q324" s="299" t="s">
        <v>1016</v>
      </c>
      <c r="R324" s="299" t="s">
        <v>2659</v>
      </c>
      <c r="S324" s="12" t="s">
        <v>1789</v>
      </c>
      <c r="T324" s="12" t="s">
        <v>1363</v>
      </c>
      <c r="U324" s="256" t="s">
        <v>1790</v>
      </c>
      <c r="V324" s="12" t="s">
        <v>2659</v>
      </c>
      <c r="W324" s="12" t="s">
        <v>1789</v>
      </c>
      <c r="X324" s="12" t="s">
        <v>1363</v>
      </c>
      <c r="Y324" s="256" t="s">
        <v>1790</v>
      </c>
      <c r="Z324" s="12" t="s">
        <v>1791</v>
      </c>
    </row>
    <row r="325" spans="1:26" x14ac:dyDescent="0.25">
      <c r="A325" s="297">
        <v>104599</v>
      </c>
      <c r="B325" s="322">
        <v>104599</v>
      </c>
      <c r="C325" s="347">
        <v>676262</v>
      </c>
      <c r="D325" s="299" t="s">
        <v>369</v>
      </c>
      <c r="E325" s="262" t="s">
        <v>35</v>
      </c>
      <c r="F325" s="262" t="s">
        <v>35</v>
      </c>
      <c r="G325" s="262" t="s">
        <v>35</v>
      </c>
      <c r="H325" s="262" t="s">
        <v>35</v>
      </c>
      <c r="I325" s="262" t="s">
        <v>35</v>
      </c>
      <c r="J325" s="262" t="s">
        <v>35</v>
      </c>
      <c r="K325" s="300" t="s">
        <v>35</v>
      </c>
      <c r="L325" s="300" t="s">
        <v>35</v>
      </c>
      <c r="M325" s="300" t="s">
        <v>35</v>
      </c>
      <c r="N325" s="300" t="s">
        <v>35</v>
      </c>
      <c r="O325" s="300" t="s">
        <v>35</v>
      </c>
      <c r="P325" s="300" t="s">
        <v>35</v>
      </c>
      <c r="Q325" s="299" t="s">
        <v>978</v>
      </c>
      <c r="R325" s="299" t="s">
        <v>2660</v>
      </c>
      <c r="S325" s="12" t="s">
        <v>1391</v>
      </c>
      <c r="T325" s="12" t="s">
        <v>1363</v>
      </c>
      <c r="U325" s="256" t="s">
        <v>2141</v>
      </c>
      <c r="V325" s="12" t="s">
        <v>2660</v>
      </c>
      <c r="W325" s="12" t="s">
        <v>1391</v>
      </c>
      <c r="X325" s="12" t="s">
        <v>1363</v>
      </c>
      <c r="Y325" s="256" t="s">
        <v>2141</v>
      </c>
      <c r="Z325" s="12" t="s">
        <v>2142</v>
      </c>
    </row>
    <row r="326" spans="1:26" x14ac:dyDescent="0.25">
      <c r="A326" s="297">
        <v>105594</v>
      </c>
      <c r="B326" s="322">
        <v>105594</v>
      </c>
      <c r="C326" s="347">
        <v>676362</v>
      </c>
      <c r="D326" s="299" t="s">
        <v>397</v>
      </c>
      <c r="E326" s="262" t="s">
        <v>35</v>
      </c>
      <c r="F326" s="262" t="s">
        <v>35</v>
      </c>
      <c r="G326" s="262" t="s">
        <v>35</v>
      </c>
      <c r="H326" s="262" t="s">
        <v>35</v>
      </c>
      <c r="I326" s="262" t="s">
        <v>35</v>
      </c>
      <c r="J326" s="262" t="s">
        <v>35</v>
      </c>
      <c r="K326" s="300" t="s">
        <v>35</v>
      </c>
      <c r="L326" s="300" t="s">
        <v>35</v>
      </c>
      <c r="M326" s="300" t="s">
        <v>35</v>
      </c>
      <c r="N326" s="300" t="s">
        <v>35</v>
      </c>
      <c r="O326" s="300" t="s">
        <v>35</v>
      </c>
      <c r="P326" s="300" t="s">
        <v>35</v>
      </c>
      <c r="Q326" s="299" t="s">
        <v>978</v>
      </c>
      <c r="R326" s="299" t="s">
        <v>398</v>
      </c>
      <c r="S326" s="12" t="s">
        <v>1443</v>
      </c>
      <c r="T326" s="12" t="s">
        <v>1363</v>
      </c>
      <c r="U326" s="256" t="s">
        <v>1497</v>
      </c>
      <c r="V326" s="12" t="s">
        <v>398</v>
      </c>
      <c r="W326" s="12" t="s">
        <v>1443</v>
      </c>
      <c r="X326" s="12" t="s">
        <v>1363</v>
      </c>
      <c r="Y326" s="256" t="s">
        <v>1497</v>
      </c>
      <c r="Z326" s="12" t="s">
        <v>1498</v>
      </c>
    </row>
    <row r="327" spans="1:26" x14ac:dyDescent="0.25">
      <c r="A327" s="297">
        <v>4887</v>
      </c>
      <c r="B327" s="322">
        <v>4887</v>
      </c>
      <c r="C327" s="347">
        <v>675774</v>
      </c>
      <c r="D327" s="299" t="s">
        <v>615</v>
      </c>
      <c r="E327" s="262" t="s">
        <v>35</v>
      </c>
      <c r="F327" s="262" t="s">
        <v>35</v>
      </c>
      <c r="G327" s="262" t="s">
        <v>35</v>
      </c>
      <c r="H327" s="262" t="s">
        <v>35</v>
      </c>
      <c r="I327" s="262" t="s">
        <v>35</v>
      </c>
      <c r="J327" s="262" t="s">
        <v>35</v>
      </c>
      <c r="K327" s="300" t="s">
        <v>35</v>
      </c>
      <c r="L327" s="300" t="s">
        <v>35</v>
      </c>
      <c r="M327" s="300" t="s">
        <v>35</v>
      </c>
      <c r="N327" s="300" t="s">
        <v>35</v>
      </c>
      <c r="O327" s="300" t="s">
        <v>35</v>
      </c>
      <c r="P327" s="300" t="s">
        <v>35</v>
      </c>
      <c r="Q327" s="299" t="s">
        <v>966</v>
      </c>
      <c r="R327" s="299" t="s">
        <v>2661</v>
      </c>
      <c r="S327" s="12" t="s">
        <v>1728</v>
      </c>
      <c r="T327" s="12" t="s">
        <v>1363</v>
      </c>
      <c r="U327" s="256" t="s">
        <v>1824</v>
      </c>
      <c r="V327" s="12" t="s">
        <v>2661</v>
      </c>
      <c r="W327" s="12" t="s">
        <v>1728</v>
      </c>
      <c r="X327" s="12" t="s">
        <v>1363</v>
      </c>
      <c r="Y327" s="256" t="s">
        <v>1824</v>
      </c>
      <c r="Z327" s="12" t="s">
        <v>1825</v>
      </c>
    </row>
    <row r="328" spans="1:26" x14ac:dyDescent="0.25">
      <c r="A328" s="297">
        <v>102369</v>
      </c>
      <c r="B328" s="322">
        <v>102369</v>
      </c>
      <c r="C328" s="347">
        <v>676081</v>
      </c>
      <c r="D328" s="299" t="s">
        <v>302</v>
      </c>
      <c r="E328" s="262" t="s">
        <v>35</v>
      </c>
      <c r="F328" s="262" t="s">
        <v>35</v>
      </c>
      <c r="G328" s="262" t="s">
        <v>35</v>
      </c>
      <c r="H328" s="262" t="s">
        <v>35</v>
      </c>
      <c r="I328" s="262" t="s">
        <v>35</v>
      </c>
      <c r="J328" s="262" t="s">
        <v>35</v>
      </c>
      <c r="K328" s="300" t="s">
        <v>35</v>
      </c>
      <c r="L328" s="300" t="s">
        <v>35</v>
      </c>
      <c r="M328" s="300" t="s">
        <v>35</v>
      </c>
      <c r="N328" s="300" t="s">
        <v>35</v>
      </c>
      <c r="O328" s="300" t="s">
        <v>35</v>
      </c>
      <c r="P328" s="300" t="s">
        <v>35</v>
      </c>
      <c r="Q328" s="299" t="s">
        <v>978</v>
      </c>
      <c r="R328" s="299" t="s">
        <v>303</v>
      </c>
      <c r="S328" s="12" t="s">
        <v>1443</v>
      </c>
      <c r="T328" s="12" t="s">
        <v>1363</v>
      </c>
      <c r="U328" s="256" t="s">
        <v>1497</v>
      </c>
      <c r="V328" s="12" t="s">
        <v>303</v>
      </c>
      <c r="W328" s="12" t="s">
        <v>1443</v>
      </c>
      <c r="X328" s="12" t="s">
        <v>1363</v>
      </c>
      <c r="Y328" s="256" t="s">
        <v>1497</v>
      </c>
      <c r="Z328" s="12" t="s">
        <v>1844</v>
      </c>
    </row>
    <row r="329" spans="1:26" x14ac:dyDescent="0.25">
      <c r="A329" s="297">
        <v>102493</v>
      </c>
      <c r="B329" s="322">
        <v>102493</v>
      </c>
      <c r="C329" s="347">
        <v>676098</v>
      </c>
      <c r="D329" s="299" t="s">
        <v>307</v>
      </c>
      <c r="E329" s="262" t="s">
        <v>35</v>
      </c>
      <c r="F329" s="262" t="s">
        <v>35</v>
      </c>
      <c r="G329" s="262" t="s">
        <v>35</v>
      </c>
      <c r="H329" s="262" t="s">
        <v>35</v>
      </c>
      <c r="I329" s="262" t="s">
        <v>35</v>
      </c>
      <c r="J329" s="262" t="s">
        <v>35</v>
      </c>
      <c r="K329" s="300" t="s">
        <v>35</v>
      </c>
      <c r="L329" s="300" t="s">
        <v>35</v>
      </c>
      <c r="M329" s="300" t="s">
        <v>35</v>
      </c>
      <c r="N329" s="300" t="s">
        <v>35</v>
      </c>
      <c r="O329" s="300" t="s">
        <v>35</v>
      </c>
      <c r="P329" s="300" t="s">
        <v>35</v>
      </c>
      <c r="Q329" s="299" t="s">
        <v>945</v>
      </c>
      <c r="R329" s="299" t="s">
        <v>308</v>
      </c>
      <c r="S329" s="12" t="s">
        <v>2047</v>
      </c>
      <c r="T329" s="12" t="s">
        <v>1363</v>
      </c>
      <c r="U329" s="256" t="s">
        <v>2161</v>
      </c>
      <c r="V329" s="12" t="s">
        <v>1393</v>
      </c>
      <c r="W329" s="12" t="s">
        <v>2469</v>
      </c>
      <c r="X329" s="12" t="s">
        <v>1363</v>
      </c>
      <c r="Y329" s="256" t="s">
        <v>1418</v>
      </c>
      <c r="Z329" s="12" t="s">
        <v>2162</v>
      </c>
    </row>
    <row r="330" spans="1:26" x14ac:dyDescent="0.25">
      <c r="A330" s="297">
        <v>4335</v>
      </c>
      <c r="B330" s="322">
        <v>4335</v>
      </c>
      <c r="C330" s="347">
        <v>675441</v>
      </c>
      <c r="D330" s="299" t="s">
        <v>174</v>
      </c>
      <c r="E330" s="262" t="s">
        <v>35</v>
      </c>
      <c r="F330" s="262" t="s">
        <v>35</v>
      </c>
      <c r="G330" s="262" t="s">
        <v>35</v>
      </c>
      <c r="H330" s="262" t="s">
        <v>35</v>
      </c>
      <c r="I330" s="262" t="s">
        <v>35</v>
      </c>
      <c r="J330" s="262" t="s">
        <v>35</v>
      </c>
      <c r="K330" s="300" t="s">
        <v>35</v>
      </c>
      <c r="L330" s="300" t="s">
        <v>35</v>
      </c>
      <c r="M330" s="300" t="s">
        <v>35</v>
      </c>
      <c r="N330" s="300" t="s">
        <v>35</v>
      </c>
      <c r="O330" s="300" t="s">
        <v>35</v>
      </c>
      <c r="P330" s="300" t="s">
        <v>35</v>
      </c>
      <c r="Q330" s="299" t="s">
        <v>956</v>
      </c>
      <c r="R330" s="299" t="s">
        <v>175</v>
      </c>
      <c r="S330" s="12" t="s">
        <v>2007</v>
      </c>
      <c r="T330" s="12" t="s">
        <v>1363</v>
      </c>
      <c r="U330" s="256" t="s">
        <v>2008</v>
      </c>
      <c r="V330" s="12" t="s">
        <v>1445</v>
      </c>
      <c r="W330" s="12" t="s">
        <v>1446</v>
      </c>
      <c r="X330" s="12" t="s">
        <v>1363</v>
      </c>
      <c r="Y330" s="256" t="s">
        <v>1447</v>
      </c>
      <c r="Z330" s="12" t="s">
        <v>2009</v>
      </c>
    </row>
    <row r="331" spans="1:26" x14ac:dyDescent="0.25">
      <c r="A331" s="297">
        <v>104845</v>
      </c>
      <c r="B331" s="322">
        <v>104845</v>
      </c>
      <c r="C331" s="347">
        <v>676300</v>
      </c>
      <c r="D331" s="299" t="s">
        <v>145</v>
      </c>
      <c r="E331" s="262" t="s">
        <v>35</v>
      </c>
      <c r="F331" s="262" t="s">
        <v>35</v>
      </c>
      <c r="G331" s="262" t="s">
        <v>35</v>
      </c>
      <c r="H331" s="262" t="s">
        <v>35</v>
      </c>
      <c r="I331" s="262" t="s">
        <v>35</v>
      </c>
      <c r="J331" s="262" t="s">
        <v>35</v>
      </c>
      <c r="K331" s="300" t="s">
        <v>35</v>
      </c>
      <c r="L331" s="300" t="s">
        <v>35</v>
      </c>
      <c r="M331" s="300" t="s">
        <v>35</v>
      </c>
      <c r="N331" s="300" t="s">
        <v>35</v>
      </c>
      <c r="O331" s="300" t="s">
        <v>35</v>
      </c>
      <c r="P331" s="300" t="s">
        <v>35</v>
      </c>
      <c r="Q331" s="299" t="s">
        <v>945</v>
      </c>
      <c r="R331" s="299" t="s">
        <v>146</v>
      </c>
      <c r="S331" s="12" t="s">
        <v>1508</v>
      </c>
      <c r="T331" s="12" t="s">
        <v>1363</v>
      </c>
      <c r="U331" s="256" t="s">
        <v>1509</v>
      </c>
      <c r="V331" s="12" t="s">
        <v>146</v>
      </c>
      <c r="W331" s="12" t="s">
        <v>1508</v>
      </c>
      <c r="X331" s="12" t="s">
        <v>1363</v>
      </c>
      <c r="Y331" s="256" t="s">
        <v>1509</v>
      </c>
      <c r="Z331" s="12" t="s">
        <v>1510</v>
      </c>
    </row>
    <row r="332" spans="1:26" x14ac:dyDescent="0.25">
      <c r="A332" s="297">
        <v>4753</v>
      </c>
      <c r="B332" s="322">
        <v>4753</v>
      </c>
      <c r="C332" s="347">
        <v>675394</v>
      </c>
      <c r="D332" s="299" t="s">
        <v>584</v>
      </c>
      <c r="E332" s="262" t="s">
        <v>35</v>
      </c>
      <c r="F332" s="262" t="s">
        <v>35</v>
      </c>
      <c r="G332" s="262" t="s">
        <v>35</v>
      </c>
      <c r="H332" s="262" t="s">
        <v>35</v>
      </c>
      <c r="I332" s="262" t="s">
        <v>35</v>
      </c>
      <c r="J332" s="262" t="s">
        <v>35</v>
      </c>
      <c r="K332" s="300" t="s">
        <v>35</v>
      </c>
      <c r="L332" s="300" t="s">
        <v>35</v>
      </c>
      <c r="M332" s="300" t="s">
        <v>35</v>
      </c>
      <c r="N332" s="300" t="s">
        <v>35</v>
      </c>
      <c r="O332" s="300" t="s">
        <v>35</v>
      </c>
      <c r="P332" s="300" t="s">
        <v>35</v>
      </c>
      <c r="Q332" s="299" t="s">
        <v>1014</v>
      </c>
      <c r="R332" s="299" t="s">
        <v>2662</v>
      </c>
      <c r="S332" s="12" t="s">
        <v>1930</v>
      </c>
      <c r="T332" s="12" t="s">
        <v>1363</v>
      </c>
      <c r="U332" s="256" t="s">
        <v>1931</v>
      </c>
      <c r="V332" s="12" t="s">
        <v>1469</v>
      </c>
      <c r="W332" s="12" t="s">
        <v>1446</v>
      </c>
      <c r="X332" s="12" t="s">
        <v>1363</v>
      </c>
      <c r="Y332" s="256" t="s">
        <v>1447</v>
      </c>
      <c r="Z332" s="12" t="s">
        <v>1932</v>
      </c>
    </row>
    <row r="333" spans="1:26" x14ac:dyDescent="0.25">
      <c r="A333" s="297">
        <v>4230</v>
      </c>
      <c r="B333" s="322">
        <v>4230</v>
      </c>
      <c r="C333" s="347">
        <v>455602</v>
      </c>
      <c r="D333" s="427" t="s">
        <v>449</v>
      </c>
      <c r="E333" s="262" t="s">
        <v>35</v>
      </c>
      <c r="F333" s="262" t="s">
        <v>35</v>
      </c>
      <c r="G333" s="262" t="s">
        <v>35</v>
      </c>
      <c r="H333" s="262" t="s">
        <v>35</v>
      </c>
      <c r="I333" s="262" t="s">
        <v>35</v>
      </c>
      <c r="J333" s="262" t="s">
        <v>35</v>
      </c>
      <c r="K333" s="300" t="s">
        <v>35</v>
      </c>
      <c r="L333" s="300" t="s">
        <v>36</v>
      </c>
      <c r="M333" s="300" t="e">
        <v>#N/A</v>
      </c>
      <c r="N333" s="300" t="e">
        <v>#N/A</v>
      </c>
      <c r="O333" s="300" t="e">
        <v>#N/A</v>
      </c>
      <c r="P333" s="300" t="e">
        <v>#N/A</v>
      </c>
      <c r="Q333" s="299" t="s">
        <v>938</v>
      </c>
      <c r="R333" s="299" t="s">
        <v>2663</v>
      </c>
      <c r="S333" s="12" t="s">
        <v>2208</v>
      </c>
      <c r="T333" s="12" t="s">
        <v>1363</v>
      </c>
      <c r="U333" s="256">
        <v>76442</v>
      </c>
      <c r="V333" s="12" t="s">
        <v>2663</v>
      </c>
      <c r="W333" s="12" t="s">
        <v>2208</v>
      </c>
      <c r="X333" s="12" t="s">
        <v>1363</v>
      </c>
      <c r="Y333" s="256">
        <v>76442</v>
      </c>
      <c r="Z333" s="12" t="s">
        <v>2209</v>
      </c>
    </row>
    <row r="334" spans="1:26" x14ac:dyDescent="0.25">
      <c r="A334" s="297">
        <v>104250</v>
      </c>
      <c r="B334" s="322">
        <v>104250</v>
      </c>
      <c r="C334" s="347">
        <v>676247</v>
      </c>
      <c r="D334" s="299" t="s">
        <v>362</v>
      </c>
      <c r="E334" s="262" t="s">
        <v>35</v>
      </c>
      <c r="F334" s="262" t="s">
        <v>35</v>
      </c>
      <c r="G334" s="262" t="s">
        <v>35</v>
      </c>
      <c r="H334" s="262" t="s">
        <v>35</v>
      </c>
      <c r="I334" s="262" t="s">
        <v>35</v>
      </c>
      <c r="J334" s="262" t="s">
        <v>35</v>
      </c>
      <c r="K334" s="300" t="s">
        <v>35</v>
      </c>
      <c r="L334" s="300" t="s">
        <v>35</v>
      </c>
      <c r="M334" s="300" t="s">
        <v>35</v>
      </c>
      <c r="N334" s="300" t="s">
        <v>35</v>
      </c>
      <c r="O334" s="300" t="s">
        <v>35</v>
      </c>
      <c r="P334" s="300" t="s">
        <v>35</v>
      </c>
      <c r="Q334" s="299" t="s">
        <v>945</v>
      </c>
      <c r="R334" s="299" t="s">
        <v>363</v>
      </c>
      <c r="S334" s="12" t="s">
        <v>2050</v>
      </c>
      <c r="T334" s="12" t="s">
        <v>1363</v>
      </c>
      <c r="U334" s="256" t="s">
        <v>2051</v>
      </c>
      <c r="V334" s="12" t="s">
        <v>363</v>
      </c>
      <c r="W334" s="12" t="s">
        <v>2050</v>
      </c>
      <c r="X334" s="12" t="s">
        <v>1363</v>
      </c>
      <c r="Y334" s="256" t="s">
        <v>2051</v>
      </c>
      <c r="Z334" s="12" t="s">
        <v>2052</v>
      </c>
    </row>
    <row r="335" spans="1:26" x14ac:dyDescent="0.25">
      <c r="A335" s="297">
        <v>103191</v>
      </c>
      <c r="B335" s="322">
        <v>103191</v>
      </c>
      <c r="C335" s="347">
        <v>676165</v>
      </c>
      <c r="D335" s="299" t="s">
        <v>2664</v>
      </c>
      <c r="E335" s="262" t="s">
        <v>35</v>
      </c>
      <c r="F335" s="262" t="s">
        <v>35</v>
      </c>
      <c r="G335" s="262" t="s">
        <v>35</v>
      </c>
      <c r="H335" s="262" t="s">
        <v>35</v>
      </c>
      <c r="I335" s="262" t="s">
        <v>35</v>
      </c>
      <c r="J335" s="262" t="s">
        <v>35</v>
      </c>
      <c r="K335" s="300" t="s">
        <v>35</v>
      </c>
      <c r="L335" s="300" t="s">
        <v>35</v>
      </c>
      <c r="M335" s="300" t="s">
        <v>35</v>
      </c>
      <c r="N335" s="300" t="s">
        <v>35</v>
      </c>
      <c r="O335" s="300" t="s">
        <v>35</v>
      </c>
      <c r="P335" s="300" t="s">
        <v>35</v>
      </c>
      <c r="Q335" s="299" t="s">
        <v>2359</v>
      </c>
      <c r="R335" s="299" t="s">
        <v>2665</v>
      </c>
      <c r="S335" s="12" t="s">
        <v>2138</v>
      </c>
      <c r="T335" s="12" t="s">
        <v>1363</v>
      </c>
      <c r="U335" s="256" t="s">
        <v>2139</v>
      </c>
      <c r="V335" s="12" t="s">
        <v>2665</v>
      </c>
      <c r="W335" s="12" t="s">
        <v>2138</v>
      </c>
      <c r="X335" s="12" t="s">
        <v>1363</v>
      </c>
      <c r="Y335" s="256" t="s">
        <v>2139</v>
      </c>
      <c r="Z335" s="12" t="s">
        <v>2666</v>
      </c>
    </row>
    <row r="336" spans="1:26" x14ac:dyDescent="0.25">
      <c r="A336" s="297">
        <v>5315</v>
      </c>
      <c r="B336" s="322">
        <v>5315</v>
      </c>
      <c r="C336" s="347">
        <v>675104</v>
      </c>
      <c r="D336" s="299" t="s">
        <v>2667</v>
      </c>
      <c r="E336" s="262" t="s">
        <v>35</v>
      </c>
      <c r="F336" s="262" t="s">
        <v>35</v>
      </c>
      <c r="G336" s="262" t="s">
        <v>35</v>
      </c>
      <c r="H336" s="262" t="s">
        <v>35</v>
      </c>
      <c r="I336" s="262" t="s">
        <v>35</v>
      </c>
      <c r="J336" s="262" t="s">
        <v>35</v>
      </c>
      <c r="K336" s="300" t="s">
        <v>35</v>
      </c>
      <c r="L336" s="300" t="s">
        <v>35</v>
      </c>
      <c r="M336" s="300" t="s">
        <v>35</v>
      </c>
      <c r="N336" s="300" t="s">
        <v>35</v>
      </c>
      <c r="O336" s="300" t="s">
        <v>35</v>
      </c>
      <c r="P336" s="300" t="s">
        <v>35</v>
      </c>
      <c r="Q336" s="299" t="s">
        <v>1016</v>
      </c>
      <c r="R336" s="299" t="s">
        <v>759</v>
      </c>
      <c r="S336" s="12" t="s">
        <v>1857</v>
      </c>
      <c r="T336" s="12" t="s">
        <v>1363</v>
      </c>
      <c r="U336" s="256" t="s">
        <v>1858</v>
      </c>
      <c r="V336" s="12" t="s">
        <v>759</v>
      </c>
      <c r="W336" s="12" t="s">
        <v>1857</v>
      </c>
      <c r="X336" s="12" t="s">
        <v>1363</v>
      </c>
      <c r="Y336" s="256" t="s">
        <v>1858</v>
      </c>
      <c r="Z336" s="12" t="s">
        <v>1859</v>
      </c>
    </row>
    <row r="337" spans="1:26" x14ac:dyDescent="0.25">
      <c r="A337" s="297">
        <v>4532</v>
      </c>
      <c r="B337" s="322">
        <v>4532</v>
      </c>
      <c r="C337" s="347">
        <v>675272</v>
      </c>
      <c r="D337" s="299" t="s">
        <v>2668</v>
      </c>
      <c r="E337" s="262" t="s">
        <v>35</v>
      </c>
      <c r="F337" s="262" t="s">
        <v>35</v>
      </c>
      <c r="G337" s="262" t="s">
        <v>35</v>
      </c>
      <c r="H337" s="262" t="s">
        <v>35</v>
      </c>
      <c r="I337" s="262" t="s">
        <v>35</v>
      </c>
      <c r="J337" s="262" t="s">
        <v>35</v>
      </c>
      <c r="K337" s="300" t="s">
        <v>35</v>
      </c>
      <c r="L337" s="300" t="s">
        <v>35</v>
      </c>
      <c r="M337" s="300" t="s">
        <v>35</v>
      </c>
      <c r="N337" s="300" t="s">
        <v>35</v>
      </c>
      <c r="O337" s="300" t="s">
        <v>35</v>
      </c>
      <c r="P337" s="300" t="s">
        <v>35</v>
      </c>
      <c r="Q337" s="299" t="s">
        <v>965</v>
      </c>
      <c r="R337" s="299" t="s">
        <v>519</v>
      </c>
      <c r="S337" s="12" t="s">
        <v>1628</v>
      </c>
      <c r="T337" s="12" t="s">
        <v>1363</v>
      </c>
      <c r="U337" s="256" t="s">
        <v>2178</v>
      </c>
      <c r="V337" s="12" t="s">
        <v>519</v>
      </c>
      <c r="W337" s="12" t="s">
        <v>1628</v>
      </c>
      <c r="X337" s="12" t="s">
        <v>1363</v>
      </c>
      <c r="Y337" s="256" t="s">
        <v>2178</v>
      </c>
      <c r="Z337" s="12" t="s">
        <v>2215</v>
      </c>
    </row>
    <row r="338" spans="1:26" x14ac:dyDescent="0.25">
      <c r="A338" s="297">
        <v>102789</v>
      </c>
      <c r="B338" s="322">
        <v>102789</v>
      </c>
      <c r="C338" s="347">
        <v>676127</v>
      </c>
      <c r="D338" s="299" t="s">
        <v>323</v>
      </c>
      <c r="E338" s="262" t="s">
        <v>35</v>
      </c>
      <c r="F338" s="262" t="s">
        <v>35</v>
      </c>
      <c r="G338" s="262" t="s">
        <v>35</v>
      </c>
      <c r="H338" s="262" t="s">
        <v>35</v>
      </c>
      <c r="I338" s="262" t="s">
        <v>35</v>
      </c>
      <c r="J338" s="262" t="s">
        <v>35</v>
      </c>
      <c r="K338" s="300" t="s">
        <v>35</v>
      </c>
      <c r="L338" s="300" t="s">
        <v>35</v>
      </c>
      <c r="M338" s="300" t="s">
        <v>35</v>
      </c>
      <c r="N338" s="300" t="s">
        <v>35</v>
      </c>
      <c r="O338" s="300" t="s">
        <v>35</v>
      </c>
      <c r="P338" s="300" t="s">
        <v>35</v>
      </c>
      <c r="Q338" s="299" t="s">
        <v>945</v>
      </c>
      <c r="R338" s="299" t="s">
        <v>2669</v>
      </c>
      <c r="S338" s="12" t="s">
        <v>2670</v>
      </c>
      <c r="T338" s="12" t="s">
        <v>1363</v>
      </c>
      <c r="U338" s="256" t="s">
        <v>1640</v>
      </c>
      <c r="V338" s="12" t="s">
        <v>1393</v>
      </c>
      <c r="W338" s="12" t="s">
        <v>2469</v>
      </c>
      <c r="X338" s="12" t="s">
        <v>1363</v>
      </c>
      <c r="Y338" s="256" t="s">
        <v>1418</v>
      </c>
      <c r="Z338" s="12" t="s">
        <v>1641</v>
      </c>
    </row>
    <row r="339" spans="1:26" x14ac:dyDescent="0.25">
      <c r="A339" s="297">
        <v>103557</v>
      </c>
      <c r="B339" s="322">
        <v>103557</v>
      </c>
      <c r="C339" s="347">
        <v>676207</v>
      </c>
      <c r="D339" s="299" t="s">
        <v>346</v>
      </c>
      <c r="E339" s="262" t="s">
        <v>35</v>
      </c>
      <c r="F339" s="262" t="s">
        <v>35</v>
      </c>
      <c r="G339" s="262" t="s">
        <v>35</v>
      </c>
      <c r="H339" s="262" t="s">
        <v>35</v>
      </c>
      <c r="I339" s="262" t="s">
        <v>35</v>
      </c>
      <c r="J339" s="262" t="s">
        <v>35</v>
      </c>
      <c r="K339" s="300" t="s">
        <v>35</v>
      </c>
      <c r="L339" s="300" t="s">
        <v>35</v>
      </c>
      <c r="M339" s="300" t="s">
        <v>35</v>
      </c>
      <c r="N339" s="300" t="s">
        <v>35</v>
      </c>
      <c r="O339" s="300" t="s">
        <v>35</v>
      </c>
      <c r="P339" s="300" t="s">
        <v>35</v>
      </c>
      <c r="Q339" s="299" t="s">
        <v>2671</v>
      </c>
      <c r="R339" s="299" t="s">
        <v>347</v>
      </c>
      <c r="S339" s="12" t="s">
        <v>2122</v>
      </c>
      <c r="T339" s="12" t="s">
        <v>1363</v>
      </c>
      <c r="U339" s="256" t="s">
        <v>2123</v>
      </c>
      <c r="V339" s="12" t="s">
        <v>1445</v>
      </c>
      <c r="W339" s="12" t="s">
        <v>1446</v>
      </c>
      <c r="X339" s="12" t="s">
        <v>1363</v>
      </c>
      <c r="Y339" s="256" t="s">
        <v>1447</v>
      </c>
      <c r="Z339" s="12" t="s">
        <v>2509</v>
      </c>
    </row>
    <row r="340" spans="1:26" x14ac:dyDescent="0.25">
      <c r="A340" s="297">
        <v>103837</v>
      </c>
      <c r="B340" s="322">
        <v>103837</v>
      </c>
      <c r="C340" s="347">
        <v>676224</v>
      </c>
      <c r="D340" s="299" t="s">
        <v>353</v>
      </c>
      <c r="E340" s="262" t="s">
        <v>35</v>
      </c>
      <c r="F340" s="262" t="s">
        <v>35</v>
      </c>
      <c r="G340" s="262" t="s">
        <v>35</v>
      </c>
      <c r="H340" s="262" t="s">
        <v>35</v>
      </c>
      <c r="I340" s="262" t="s">
        <v>35</v>
      </c>
      <c r="J340" s="262" t="s">
        <v>35</v>
      </c>
      <c r="K340" s="300" t="s">
        <v>35</v>
      </c>
      <c r="L340" s="300" t="s">
        <v>35</v>
      </c>
      <c r="M340" s="300" t="s">
        <v>35</v>
      </c>
      <c r="N340" s="300" t="s">
        <v>35</v>
      </c>
      <c r="O340" s="300" t="s">
        <v>35</v>
      </c>
      <c r="P340" s="300" t="s">
        <v>35</v>
      </c>
      <c r="Q340" s="299" t="s">
        <v>921</v>
      </c>
      <c r="R340" s="299" t="s">
        <v>354</v>
      </c>
      <c r="S340" s="12" t="s">
        <v>1389</v>
      </c>
      <c r="T340" s="12" t="s">
        <v>1363</v>
      </c>
      <c r="U340" s="256" t="s">
        <v>1919</v>
      </c>
      <c r="V340" s="12" t="s">
        <v>354</v>
      </c>
      <c r="W340" s="12" t="s">
        <v>1389</v>
      </c>
      <c r="X340" s="12" t="s">
        <v>1363</v>
      </c>
      <c r="Y340" s="256" t="s">
        <v>1919</v>
      </c>
      <c r="Z340" s="12" t="s">
        <v>2143</v>
      </c>
    </row>
    <row r="341" spans="1:26" x14ac:dyDescent="0.25">
      <c r="A341" s="297">
        <v>4681</v>
      </c>
      <c r="B341" s="322">
        <v>4681</v>
      </c>
      <c r="C341" s="347">
        <v>455934</v>
      </c>
      <c r="D341" s="299" t="s">
        <v>2672</v>
      </c>
      <c r="E341" s="262" t="s">
        <v>35</v>
      </c>
      <c r="F341" s="262" t="s">
        <v>35</v>
      </c>
      <c r="G341" s="262" t="s">
        <v>35</v>
      </c>
      <c r="H341" s="262" t="s">
        <v>35</v>
      </c>
      <c r="I341" s="262" t="s">
        <v>35</v>
      </c>
      <c r="J341" s="262" t="s">
        <v>35</v>
      </c>
      <c r="K341" s="300" t="s">
        <v>35</v>
      </c>
      <c r="L341" s="300" t="s">
        <v>35</v>
      </c>
      <c r="M341" s="300" t="s">
        <v>35</v>
      </c>
      <c r="N341" s="300" t="s">
        <v>35</v>
      </c>
      <c r="O341" s="300" t="s">
        <v>35</v>
      </c>
      <c r="P341" s="300" t="s">
        <v>35</v>
      </c>
      <c r="Q341" s="299" t="s">
        <v>965</v>
      </c>
      <c r="R341" s="299" t="s">
        <v>202</v>
      </c>
      <c r="S341" s="12" t="s">
        <v>1572</v>
      </c>
      <c r="T341" s="12" t="s">
        <v>1363</v>
      </c>
      <c r="U341" s="256" t="s">
        <v>1573</v>
      </c>
      <c r="V341" s="12" t="s">
        <v>202</v>
      </c>
      <c r="W341" s="12" t="s">
        <v>1572</v>
      </c>
      <c r="X341" s="12" t="s">
        <v>1363</v>
      </c>
      <c r="Y341" s="256" t="s">
        <v>1573</v>
      </c>
      <c r="Z341" s="12" t="s">
        <v>1918</v>
      </c>
    </row>
    <row r="342" spans="1:26" x14ac:dyDescent="0.25">
      <c r="A342" s="297">
        <v>5299</v>
      </c>
      <c r="B342" s="322">
        <v>5299</v>
      </c>
      <c r="C342" s="347">
        <v>675947</v>
      </c>
      <c r="D342" s="299" t="s">
        <v>754</v>
      </c>
      <c r="E342" s="262" t="s">
        <v>35</v>
      </c>
      <c r="F342" s="262" t="s">
        <v>35</v>
      </c>
      <c r="G342" s="262" t="s">
        <v>35</v>
      </c>
      <c r="H342" s="262" t="s">
        <v>35</v>
      </c>
      <c r="I342" s="262" t="s">
        <v>35</v>
      </c>
      <c r="J342" s="262" t="s">
        <v>35</v>
      </c>
      <c r="K342" s="300" t="s">
        <v>35</v>
      </c>
      <c r="L342" s="300" t="s">
        <v>35</v>
      </c>
      <c r="M342" s="300" t="s">
        <v>35</v>
      </c>
      <c r="N342" s="300" t="s">
        <v>35</v>
      </c>
      <c r="O342" s="300" t="s">
        <v>35</v>
      </c>
      <c r="P342" s="300" t="s">
        <v>35</v>
      </c>
      <c r="Q342" s="299" t="s">
        <v>921</v>
      </c>
      <c r="R342" s="299" t="s">
        <v>755</v>
      </c>
      <c r="S342" s="12" t="s">
        <v>1578</v>
      </c>
      <c r="T342" s="12" t="s">
        <v>1363</v>
      </c>
      <c r="U342" s="256" t="s">
        <v>1579</v>
      </c>
      <c r="V342" s="12" t="s">
        <v>755</v>
      </c>
      <c r="W342" s="12" t="s">
        <v>1578</v>
      </c>
      <c r="X342" s="12" t="s">
        <v>1363</v>
      </c>
      <c r="Y342" s="256" t="s">
        <v>1579</v>
      </c>
      <c r="Z342" s="12" t="s">
        <v>1580</v>
      </c>
    </row>
    <row r="343" spans="1:26" x14ac:dyDescent="0.25">
      <c r="A343" s="297">
        <v>4559</v>
      </c>
      <c r="B343" s="322">
        <v>4559</v>
      </c>
      <c r="C343" s="347">
        <v>675256</v>
      </c>
      <c r="D343" s="299" t="s">
        <v>2673</v>
      </c>
      <c r="E343" s="262" t="s">
        <v>35</v>
      </c>
      <c r="F343" s="262" t="s">
        <v>35</v>
      </c>
      <c r="G343" s="262" t="s">
        <v>35</v>
      </c>
      <c r="H343" s="262" t="s">
        <v>35</v>
      </c>
      <c r="I343" s="262" t="s">
        <v>35</v>
      </c>
      <c r="J343" s="262" t="s">
        <v>35</v>
      </c>
      <c r="K343" s="300" t="s">
        <v>35</v>
      </c>
      <c r="L343" s="300" t="s">
        <v>35</v>
      </c>
      <c r="M343" s="300" t="s">
        <v>35</v>
      </c>
      <c r="N343" s="300" t="s">
        <v>35</v>
      </c>
      <c r="O343" s="300" t="s">
        <v>35</v>
      </c>
      <c r="P343" s="300" t="s">
        <v>35</v>
      </c>
      <c r="Q343" s="299" t="s">
        <v>932</v>
      </c>
      <c r="R343" s="299" t="s">
        <v>2674</v>
      </c>
      <c r="S343" s="12" t="s">
        <v>2675</v>
      </c>
      <c r="T343" s="12" t="s">
        <v>1363</v>
      </c>
      <c r="U343" s="256" t="s">
        <v>2184</v>
      </c>
      <c r="V343" s="12" t="s">
        <v>2674</v>
      </c>
      <c r="W343" s="12" t="s">
        <v>2675</v>
      </c>
      <c r="X343" s="12" t="s">
        <v>1363</v>
      </c>
      <c r="Y343" s="256" t="s">
        <v>2184</v>
      </c>
      <c r="Z343" s="12" t="s">
        <v>2185</v>
      </c>
    </row>
    <row r="344" spans="1:26" x14ac:dyDescent="0.25">
      <c r="A344" s="297">
        <v>103866</v>
      </c>
      <c r="B344" s="322">
        <v>103866</v>
      </c>
      <c r="C344" s="347">
        <v>676230</v>
      </c>
      <c r="D344" s="299" t="s">
        <v>2676</v>
      </c>
      <c r="E344" s="262" t="s">
        <v>35</v>
      </c>
      <c r="F344" s="262" t="s">
        <v>35</v>
      </c>
      <c r="G344" s="262" t="s">
        <v>35</v>
      </c>
      <c r="H344" s="262" t="s">
        <v>35</v>
      </c>
      <c r="I344" s="262" t="s">
        <v>35</v>
      </c>
      <c r="J344" s="262" t="s">
        <v>35</v>
      </c>
      <c r="K344" s="300" t="s">
        <v>35</v>
      </c>
      <c r="L344" s="300" t="s">
        <v>35</v>
      </c>
      <c r="M344" s="300" t="s">
        <v>35</v>
      </c>
      <c r="N344" s="300" t="s">
        <v>35</v>
      </c>
      <c r="O344" s="300" t="s">
        <v>35</v>
      </c>
      <c r="P344" s="300" t="s">
        <v>35</v>
      </c>
      <c r="Q344" s="299" t="s">
        <v>978</v>
      </c>
      <c r="R344" s="299" t="s">
        <v>355</v>
      </c>
      <c r="S344" s="12" t="s">
        <v>1443</v>
      </c>
      <c r="T344" s="12" t="s">
        <v>1363</v>
      </c>
      <c r="U344" s="256" t="s">
        <v>1842</v>
      </c>
      <c r="V344" s="12" t="s">
        <v>355</v>
      </c>
      <c r="W344" s="12" t="s">
        <v>1443</v>
      </c>
      <c r="X344" s="12" t="s">
        <v>1363</v>
      </c>
      <c r="Y344" s="256" t="s">
        <v>1842</v>
      </c>
      <c r="Z344" s="12" t="s">
        <v>1843</v>
      </c>
    </row>
    <row r="345" spans="1:26" x14ac:dyDescent="0.25">
      <c r="A345" s="297">
        <v>103091</v>
      </c>
      <c r="B345" s="322">
        <v>103091</v>
      </c>
      <c r="C345" s="347">
        <v>676144</v>
      </c>
      <c r="D345" s="299" t="s">
        <v>333</v>
      </c>
      <c r="E345" s="262" t="s">
        <v>35</v>
      </c>
      <c r="F345" s="262" t="s">
        <v>35</v>
      </c>
      <c r="G345" s="262" t="s">
        <v>35</v>
      </c>
      <c r="H345" s="262" t="s">
        <v>35</v>
      </c>
      <c r="I345" s="262" t="s">
        <v>35</v>
      </c>
      <c r="J345" s="262" t="s">
        <v>35</v>
      </c>
      <c r="K345" s="300" t="s">
        <v>35</v>
      </c>
      <c r="L345" s="300" t="s">
        <v>35</v>
      </c>
      <c r="M345" s="300" t="s">
        <v>35</v>
      </c>
      <c r="N345" s="300" t="s">
        <v>35</v>
      </c>
      <c r="O345" s="300" t="s">
        <v>35</v>
      </c>
      <c r="P345" s="300" t="s">
        <v>35</v>
      </c>
      <c r="Q345" s="299" t="s">
        <v>994</v>
      </c>
      <c r="R345" s="299" t="s">
        <v>2677</v>
      </c>
      <c r="S345" s="12" t="s">
        <v>1402</v>
      </c>
      <c r="T345" s="12" t="s">
        <v>1363</v>
      </c>
      <c r="U345" s="256" t="s">
        <v>1895</v>
      </c>
      <c r="V345" s="12" t="s">
        <v>2677</v>
      </c>
      <c r="W345" s="12" t="s">
        <v>1402</v>
      </c>
      <c r="X345" s="12" t="s">
        <v>1363</v>
      </c>
      <c r="Y345" s="256" t="s">
        <v>1895</v>
      </c>
      <c r="Z345" s="12" t="s">
        <v>2056</v>
      </c>
    </row>
    <row r="346" spans="1:26" x14ac:dyDescent="0.25">
      <c r="A346" s="297">
        <v>104379</v>
      </c>
      <c r="B346" s="322">
        <v>104379</v>
      </c>
      <c r="C346" s="347">
        <v>676255</v>
      </c>
      <c r="D346" s="299" t="s">
        <v>364</v>
      </c>
      <c r="E346" s="262" t="s">
        <v>35</v>
      </c>
      <c r="F346" s="262" t="s">
        <v>35</v>
      </c>
      <c r="G346" s="262" t="s">
        <v>35</v>
      </c>
      <c r="H346" s="262" t="s">
        <v>35</v>
      </c>
      <c r="I346" s="262" t="s">
        <v>35</v>
      </c>
      <c r="J346" s="262" t="s">
        <v>35</v>
      </c>
      <c r="K346" s="300" t="s">
        <v>35</v>
      </c>
      <c r="L346" s="300" t="s">
        <v>35</v>
      </c>
      <c r="M346" s="300" t="s">
        <v>35</v>
      </c>
      <c r="N346" s="300" t="s">
        <v>35</v>
      </c>
      <c r="O346" s="300" t="s">
        <v>35</v>
      </c>
      <c r="P346" s="300" t="s">
        <v>35</v>
      </c>
      <c r="Q346" s="299" t="s">
        <v>952</v>
      </c>
      <c r="R346" s="299" t="s">
        <v>365</v>
      </c>
      <c r="S346" s="12" t="s">
        <v>1382</v>
      </c>
      <c r="T346" s="12" t="s">
        <v>1363</v>
      </c>
      <c r="U346" s="256" t="s">
        <v>1619</v>
      </c>
      <c r="V346" s="12" t="s">
        <v>365</v>
      </c>
      <c r="W346" s="12" t="s">
        <v>1382</v>
      </c>
      <c r="X346" s="12" t="s">
        <v>1363</v>
      </c>
      <c r="Y346" s="256" t="s">
        <v>1619</v>
      </c>
      <c r="Z346" s="12" t="s">
        <v>1668</v>
      </c>
    </row>
    <row r="347" spans="1:26" x14ac:dyDescent="0.25">
      <c r="A347" s="297">
        <v>102861</v>
      </c>
      <c r="B347" s="322">
        <v>102861</v>
      </c>
      <c r="C347" s="347">
        <v>676128</v>
      </c>
      <c r="D347" s="299" t="s">
        <v>325</v>
      </c>
      <c r="E347" s="262" t="s">
        <v>35</v>
      </c>
      <c r="F347" s="262" t="s">
        <v>35</v>
      </c>
      <c r="G347" s="262" t="s">
        <v>35</v>
      </c>
      <c r="H347" s="262" t="s">
        <v>35</v>
      </c>
      <c r="I347" s="262" t="s">
        <v>35</v>
      </c>
      <c r="J347" s="262" t="s">
        <v>35</v>
      </c>
      <c r="K347" s="300" t="s">
        <v>35</v>
      </c>
      <c r="L347" s="300" t="s">
        <v>35</v>
      </c>
      <c r="M347" s="300" t="s">
        <v>35</v>
      </c>
      <c r="N347" s="300" t="s">
        <v>35</v>
      </c>
      <c r="O347" s="300" t="s">
        <v>35</v>
      </c>
      <c r="P347" s="300" t="s">
        <v>35</v>
      </c>
      <c r="Q347" s="299" t="s">
        <v>945</v>
      </c>
      <c r="R347" s="299" t="s">
        <v>326</v>
      </c>
      <c r="S347" s="12" t="s">
        <v>1446</v>
      </c>
      <c r="T347" s="12" t="s">
        <v>1363</v>
      </c>
      <c r="U347" s="256" t="s">
        <v>1447</v>
      </c>
      <c r="V347" s="12" t="s">
        <v>1469</v>
      </c>
      <c r="W347" s="12" t="s">
        <v>1446</v>
      </c>
      <c r="X347" s="12" t="s">
        <v>1363</v>
      </c>
      <c r="Y347" s="256" t="s">
        <v>1447</v>
      </c>
      <c r="Z347" s="12" t="s">
        <v>2146</v>
      </c>
    </row>
    <row r="348" spans="1:26" x14ac:dyDescent="0.25">
      <c r="A348" s="297">
        <v>100657</v>
      </c>
      <c r="B348" s="322">
        <v>100657</v>
      </c>
      <c r="C348" s="347">
        <v>675886</v>
      </c>
      <c r="D348" s="299" t="s">
        <v>126</v>
      </c>
      <c r="E348" s="262" t="s">
        <v>35</v>
      </c>
      <c r="F348" s="262" t="s">
        <v>35</v>
      </c>
      <c r="G348" s="262" t="s">
        <v>35</v>
      </c>
      <c r="H348" s="262" t="s">
        <v>35</v>
      </c>
      <c r="I348" s="262" t="s">
        <v>35</v>
      </c>
      <c r="J348" s="262" t="s">
        <v>35</v>
      </c>
      <c r="K348" s="300" t="s">
        <v>35</v>
      </c>
      <c r="L348" s="300" t="s">
        <v>35</v>
      </c>
      <c r="M348" s="300" t="s">
        <v>35</v>
      </c>
      <c r="N348" s="300" t="s">
        <v>35</v>
      </c>
      <c r="O348" s="300" t="s">
        <v>35</v>
      </c>
      <c r="P348" s="300" t="s">
        <v>35</v>
      </c>
      <c r="Q348" s="299" t="s">
        <v>938</v>
      </c>
      <c r="R348" s="299" t="s">
        <v>127</v>
      </c>
      <c r="S348" s="12" t="s">
        <v>2153</v>
      </c>
      <c r="T348" s="12" t="s">
        <v>1363</v>
      </c>
      <c r="U348" s="256">
        <v>76528</v>
      </c>
      <c r="V348" s="12" t="s">
        <v>2678</v>
      </c>
      <c r="W348" s="12" t="s">
        <v>2153</v>
      </c>
      <c r="X348" s="12" t="s">
        <v>1363</v>
      </c>
      <c r="Y348" s="256">
        <v>76528</v>
      </c>
      <c r="Z348" s="12" t="s">
        <v>2154</v>
      </c>
    </row>
    <row r="349" spans="1:26" x14ac:dyDescent="0.25">
      <c r="A349" s="297">
        <v>4236</v>
      </c>
      <c r="B349" s="322">
        <v>4236</v>
      </c>
      <c r="C349" s="347">
        <v>675727</v>
      </c>
      <c r="D349" s="299" t="s">
        <v>164</v>
      </c>
      <c r="E349" s="262" t="s">
        <v>35</v>
      </c>
      <c r="F349" s="262" t="s">
        <v>35</v>
      </c>
      <c r="G349" s="262" t="s">
        <v>35</v>
      </c>
      <c r="H349" s="262" t="s">
        <v>35</v>
      </c>
      <c r="I349" s="262" t="s">
        <v>35</v>
      </c>
      <c r="J349" s="262" t="s">
        <v>35</v>
      </c>
      <c r="K349" s="300" t="s">
        <v>35</v>
      </c>
      <c r="L349" s="300" t="s">
        <v>35</v>
      </c>
      <c r="M349" s="300" t="s">
        <v>35</v>
      </c>
      <c r="N349" s="300" t="s">
        <v>35</v>
      </c>
      <c r="O349" s="300" t="s">
        <v>35</v>
      </c>
      <c r="P349" s="300" t="s">
        <v>35</v>
      </c>
      <c r="Q349" s="299" t="s">
        <v>2301</v>
      </c>
      <c r="R349" s="299" t="s">
        <v>2679</v>
      </c>
      <c r="S349" s="12" t="s">
        <v>1642</v>
      </c>
      <c r="T349" s="12" t="s">
        <v>1363</v>
      </c>
      <c r="U349" s="256" t="s">
        <v>1961</v>
      </c>
      <c r="V349" s="12" t="s">
        <v>2679</v>
      </c>
      <c r="W349" s="12" t="s">
        <v>1642</v>
      </c>
      <c r="X349" s="12" t="s">
        <v>1363</v>
      </c>
      <c r="Y349" s="256" t="s">
        <v>1961</v>
      </c>
      <c r="Z349" s="12" t="s">
        <v>2169</v>
      </c>
    </row>
    <row r="350" spans="1:26" x14ac:dyDescent="0.25">
      <c r="A350" s="297">
        <v>4888</v>
      </c>
      <c r="B350" s="322">
        <v>4888</v>
      </c>
      <c r="C350" s="347">
        <v>455808</v>
      </c>
      <c r="D350" s="299" t="s">
        <v>616</v>
      </c>
      <c r="E350" s="262" t="s">
        <v>35</v>
      </c>
      <c r="F350" s="262" t="s">
        <v>35</v>
      </c>
      <c r="G350" s="262" t="s">
        <v>35</v>
      </c>
      <c r="H350" s="262" t="s">
        <v>35</v>
      </c>
      <c r="I350" s="262" t="s">
        <v>35</v>
      </c>
      <c r="J350" s="262" t="s">
        <v>35</v>
      </c>
      <c r="K350" s="300" t="s">
        <v>35</v>
      </c>
      <c r="L350" s="300" t="s">
        <v>35</v>
      </c>
      <c r="M350" s="300" t="s">
        <v>35</v>
      </c>
      <c r="N350" s="300" t="s">
        <v>35</v>
      </c>
      <c r="O350" s="300" t="s">
        <v>35</v>
      </c>
      <c r="P350" s="300" t="s">
        <v>35</v>
      </c>
      <c r="Q350" s="299" t="s">
        <v>977</v>
      </c>
      <c r="R350" s="299" t="s">
        <v>2680</v>
      </c>
      <c r="S350" s="12" t="s">
        <v>1778</v>
      </c>
      <c r="T350" s="12" t="s">
        <v>1363</v>
      </c>
      <c r="U350" s="256" t="s">
        <v>1779</v>
      </c>
      <c r="V350" s="12" t="s">
        <v>2680</v>
      </c>
      <c r="W350" s="12" t="s">
        <v>1778</v>
      </c>
      <c r="X350" s="12" t="s">
        <v>1363</v>
      </c>
      <c r="Y350" s="256" t="s">
        <v>1779</v>
      </c>
      <c r="Z350" s="12" t="s">
        <v>1780</v>
      </c>
    </row>
    <row r="351" spans="1:26" x14ac:dyDescent="0.25">
      <c r="A351" s="297">
        <v>5249</v>
      </c>
      <c r="B351" s="322">
        <v>5249</v>
      </c>
      <c r="C351" s="298" t="s">
        <v>1191</v>
      </c>
      <c r="D351" s="299" t="s">
        <v>742</v>
      </c>
      <c r="E351" s="262" t="s">
        <v>35</v>
      </c>
      <c r="F351" s="262" t="s">
        <v>35</v>
      </c>
      <c r="G351" s="262" t="s">
        <v>35</v>
      </c>
      <c r="H351" s="262" t="s">
        <v>35</v>
      </c>
      <c r="I351" s="262" t="s">
        <v>35</v>
      </c>
      <c r="J351" s="262" t="s">
        <v>35</v>
      </c>
      <c r="K351" s="300" t="s">
        <v>35</v>
      </c>
      <c r="L351" s="300" t="s">
        <v>35</v>
      </c>
      <c r="M351" s="300" t="s">
        <v>35</v>
      </c>
      <c r="N351" s="300" t="s">
        <v>35</v>
      </c>
      <c r="O351" s="300" t="s">
        <v>35</v>
      </c>
      <c r="P351" s="300" t="s">
        <v>35</v>
      </c>
      <c r="Q351" s="299" t="s">
        <v>2681</v>
      </c>
      <c r="R351" s="299" t="s">
        <v>743</v>
      </c>
      <c r="S351" s="12" t="s">
        <v>1891</v>
      </c>
      <c r="T351" s="12" t="s">
        <v>1363</v>
      </c>
      <c r="U351" s="256" t="s">
        <v>1892</v>
      </c>
      <c r="V351" s="12" t="s">
        <v>743</v>
      </c>
      <c r="W351" s="12" t="s">
        <v>1891</v>
      </c>
      <c r="X351" s="12" t="s">
        <v>1363</v>
      </c>
      <c r="Y351" s="256" t="s">
        <v>1892</v>
      </c>
      <c r="Z351" s="12" t="s">
        <v>2682</v>
      </c>
    </row>
    <row r="352" spans="1:26" x14ac:dyDescent="0.25">
      <c r="A352" s="297">
        <v>4346</v>
      </c>
      <c r="B352" s="322">
        <v>4346</v>
      </c>
      <c r="C352" s="347">
        <v>455573</v>
      </c>
      <c r="D352" s="299" t="s">
        <v>2683</v>
      </c>
      <c r="E352" s="262" t="s">
        <v>35</v>
      </c>
      <c r="F352" s="262" t="s">
        <v>35</v>
      </c>
      <c r="G352" s="262" t="s">
        <v>35</v>
      </c>
      <c r="H352" s="262" t="s">
        <v>35</v>
      </c>
      <c r="I352" s="262" t="s">
        <v>35</v>
      </c>
      <c r="J352" s="262" t="s">
        <v>35</v>
      </c>
      <c r="K352" s="300" t="s">
        <v>35</v>
      </c>
      <c r="L352" s="300" t="s">
        <v>35</v>
      </c>
      <c r="M352" s="300" t="s">
        <v>35</v>
      </c>
      <c r="N352" s="300" t="s">
        <v>35</v>
      </c>
      <c r="O352" s="300" t="s">
        <v>35</v>
      </c>
      <c r="P352" s="300" t="s">
        <v>35</v>
      </c>
      <c r="Q352" s="299" t="s">
        <v>966</v>
      </c>
      <c r="R352" s="299" t="s">
        <v>2684</v>
      </c>
      <c r="S352" s="12" t="s">
        <v>2109</v>
      </c>
      <c r="T352" s="12" t="s">
        <v>1363</v>
      </c>
      <c r="U352" s="256" t="s">
        <v>2110</v>
      </c>
      <c r="V352" s="12" t="s">
        <v>2684</v>
      </c>
      <c r="W352" s="12" t="s">
        <v>2109</v>
      </c>
      <c r="X352" s="12" t="s">
        <v>1363</v>
      </c>
      <c r="Y352" s="256" t="s">
        <v>2110</v>
      </c>
      <c r="Z352" s="12" t="s">
        <v>2111</v>
      </c>
    </row>
    <row r="353" spans="1:26" x14ac:dyDescent="0.25">
      <c r="A353" s="297">
        <v>104710</v>
      </c>
      <c r="B353" s="322">
        <v>104710</v>
      </c>
      <c r="C353" s="347">
        <v>676280</v>
      </c>
      <c r="D353" s="299" t="s">
        <v>377</v>
      </c>
      <c r="E353" s="262" t="s">
        <v>35</v>
      </c>
      <c r="F353" s="262" t="s">
        <v>35</v>
      </c>
      <c r="G353" s="262" t="s">
        <v>35</v>
      </c>
      <c r="H353" s="262" t="s">
        <v>35</v>
      </c>
      <c r="I353" s="262" t="s">
        <v>35</v>
      </c>
      <c r="J353" s="262" t="s">
        <v>35</v>
      </c>
      <c r="K353" s="300" t="s">
        <v>35</v>
      </c>
      <c r="L353" s="300" t="s">
        <v>35</v>
      </c>
      <c r="M353" s="300" t="s">
        <v>35</v>
      </c>
      <c r="N353" s="300" t="s">
        <v>35</v>
      </c>
      <c r="O353" s="300" t="s">
        <v>35</v>
      </c>
      <c r="P353" s="300" t="s">
        <v>35</v>
      </c>
      <c r="Q353" s="299" t="s">
        <v>1002</v>
      </c>
      <c r="R353" s="299" t="s">
        <v>2685</v>
      </c>
      <c r="S353" s="12" t="s">
        <v>1642</v>
      </c>
      <c r="T353" s="12" t="s">
        <v>1363</v>
      </c>
      <c r="U353" s="256" t="s">
        <v>1643</v>
      </c>
      <c r="V353" s="12" t="s">
        <v>2685</v>
      </c>
      <c r="W353" s="12" t="s">
        <v>1642</v>
      </c>
      <c r="X353" s="12" t="s">
        <v>1363</v>
      </c>
      <c r="Y353" s="256" t="s">
        <v>1643</v>
      </c>
      <c r="Z353" s="12" t="s">
        <v>1644</v>
      </c>
    </row>
    <row r="354" spans="1:26" x14ac:dyDescent="0.25">
      <c r="A354" s="297">
        <v>4401</v>
      </c>
      <c r="B354" s="322">
        <v>4401</v>
      </c>
      <c r="C354" s="347">
        <v>455497</v>
      </c>
      <c r="D354" s="299" t="s">
        <v>486</v>
      </c>
      <c r="E354" s="262" t="s">
        <v>35</v>
      </c>
      <c r="F354" s="262" t="s">
        <v>35</v>
      </c>
      <c r="G354" s="262" t="s">
        <v>35</v>
      </c>
      <c r="H354" s="262" t="s">
        <v>35</v>
      </c>
      <c r="I354" s="262" t="s">
        <v>35</v>
      </c>
      <c r="J354" s="262" t="s">
        <v>35</v>
      </c>
      <c r="K354" s="300" t="s">
        <v>35</v>
      </c>
      <c r="L354" s="300" t="s">
        <v>35</v>
      </c>
      <c r="M354" s="300" t="s">
        <v>35</v>
      </c>
      <c r="N354" s="300" t="s">
        <v>35</v>
      </c>
      <c r="O354" s="300" t="s">
        <v>35</v>
      </c>
      <c r="P354" s="300" t="s">
        <v>35</v>
      </c>
      <c r="Q354" s="299" t="s">
        <v>1002</v>
      </c>
      <c r="R354" s="299" t="s">
        <v>2686</v>
      </c>
      <c r="S354" s="12" t="s">
        <v>1584</v>
      </c>
      <c r="T354" s="12" t="s">
        <v>1363</v>
      </c>
      <c r="U354" s="256" t="s">
        <v>1585</v>
      </c>
      <c r="V354" s="12" t="s">
        <v>2686</v>
      </c>
      <c r="W354" s="12" t="s">
        <v>1584</v>
      </c>
      <c r="X354" s="12" t="s">
        <v>1363</v>
      </c>
      <c r="Y354" s="256" t="s">
        <v>1585</v>
      </c>
      <c r="Z354" s="12" t="s">
        <v>1586</v>
      </c>
    </row>
    <row r="355" spans="1:26" x14ac:dyDescent="0.25">
      <c r="A355" s="297">
        <v>4383</v>
      </c>
      <c r="B355" s="322">
        <v>4383</v>
      </c>
      <c r="C355" s="347">
        <v>675498</v>
      </c>
      <c r="D355" s="299" t="s">
        <v>477</v>
      </c>
      <c r="E355" s="262" t="s">
        <v>35</v>
      </c>
      <c r="F355" s="262" t="s">
        <v>35</v>
      </c>
      <c r="G355" s="262" t="s">
        <v>35</v>
      </c>
      <c r="H355" s="262" t="s">
        <v>35</v>
      </c>
      <c r="I355" s="262" t="s">
        <v>35</v>
      </c>
      <c r="J355" s="262" t="s">
        <v>35</v>
      </c>
      <c r="K355" s="300" t="s">
        <v>35</v>
      </c>
      <c r="L355" s="300" t="s">
        <v>35</v>
      </c>
      <c r="M355" s="300" t="s">
        <v>35</v>
      </c>
      <c r="N355" s="300" t="s">
        <v>35</v>
      </c>
      <c r="O355" s="300" t="s">
        <v>35</v>
      </c>
      <c r="P355" s="300" t="s">
        <v>35</v>
      </c>
      <c r="Q355" s="299" t="s">
        <v>1011</v>
      </c>
      <c r="R355" s="299" t="s">
        <v>478</v>
      </c>
      <c r="S355" s="12" t="s">
        <v>1758</v>
      </c>
      <c r="T355" s="12" t="s">
        <v>1363</v>
      </c>
      <c r="U355" s="256" t="s">
        <v>1759</v>
      </c>
      <c r="V355" s="12" t="s">
        <v>478</v>
      </c>
      <c r="W355" s="12" t="s">
        <v>1758</v>
      </c>
      <c r="X355" s="12" t="s">
        <v>1363</v>
      </c>
      <c r="Y355" s="256" t="s">
        <v>1759</v>
      </c>
      <c r="Z355" s="12" t="s">
        <v>1760</v>
      </c>
    </row>
    <row r="356" spans="1:26" x14ac:dyDescent="0.25">
      <c r="A356" s="297">
        <v>5397</v>
      </c>
      <c r="B356" s="322">
        <v>5397</v>
      </c>
      <c r="C356" s="347">
        <v>675799</v>
      </c>
      <c r="D356" s="299" t="s">
        <v>804</v>
      </c>
      <c r="E356" s="262" t="s">
        <v>35</v>
      </c>
      <c r="F356" s="262" t="s">
        <v>35</v>
      </c>
      <c r="G356" s="262" t="s">
        <v>35</v>
      </c>
      <c r="H356" s="262" t="s">
        <v>35</v>
      </c>
      <c r="I356" s="262" t="s">
        <v>35</v>
      </c>
      <c r="J356" s="262" t="s">
        <v>35</v>
      </c>
      <c r="K356" s="300" t="s">
        <v>35</v>
      </c>
      <c r="L356" s="300" t="s">
        <v>35</v>
      </c>
      <c r="M356" s="300" t="s">
        <v>35</v>
      </c>
      <c r="N356" s="300" t="s">
        <v>35</v>
      </c>
      <c r="O356" s="300" t="s">
        <v>35</v>
      </c>
      <c r="P356" s="300" t="s">
        <v>35</v>
      </c>
      <c r="Q356" s="299" t="s">
        <v>2687</v>
      </c>
      <c r="R356" s="299" t="s">
        <v>805</v>
      </c>
      <c r="S356" s="12" t="s">
        <v>1487</v>
      </c>
      <c r="T356" s="12" t="s">
        <v>1363</v>
      </c>
      <c r="U356" s="256" t="s">
        <v>1488</v>
      </c>
      <c r="V356" s="12" t="s">
        <v>805</v>
      </c>
      <c r="W356" s="12" t="s">
        <v>1487</v>
      </c>
      <c r="X356" s="12" t="s">
        <v>1363</v>
      </c>
      <c r="Y356" s="256" t="s">
        <v>1488</v>
      </c>
      <c r="Z356" s="12" t="s">
        <v>1489</v>
      </c>
    </row>
    <row r="357" spans="1:26" x14ac:dyDescent="0.25">
      <c r="A357" s="297">
        <v>104661</v>
      </c>
      <c r="B357" s="322">
        <v>104661</v>
      </c>
      <c r="C357" s="347">
        <v>676273</v>
      </c>
      <c r="D357" s="299" t="s">
        <v>2688</v>
      </c>
      <c r="E357" s="262" t="s">
        <v>35</v>
      </c>
      <c r="F357" s="262" t="s">
        <v>35</v>
      </c>
      <c r="G357" s="262" t="s">
        <v>35</v>
      </c>
      <c r="H357" s="262" t="s">
        <v>35</v>
      </c>
      <c r="I357" s="262" t="s">
        <v>35</v>
      </c>
      <c r="J357" s="262" t="s">
        <v>35</v>
      </c>
      <c r="K357" s="300" t="s">
        <v>35</v>
      </c>
      <c r="L357" s="300" t="s">
        <v>35</v>
      </c>
      <c r="M357" s="300" t="s">
        <v>35</v>
      </c>
      <c r="N357" s="300" t="s">
        <v>35</v>
      </c>
      <c r="O357" s="300" t="s">
        <v>35</v>
      </c>
      <c r="P357" s="300" t="s">
        <v>35</v>
      </c>
      <c r="Q357" s="299" t="s">
        <v>2359</v>
      </c>
      <c r="R357" s="299" t="s">
        <v>2689</v>
      </c>
      <c r="S357" s="12" t="s">
        <v>1949</v>
      </c>
      <c r="T357" s="12" t="s">
        <v>1363</v>
      </c>
      <c r="U357" s="256" t="s">
        <v>2690</v>
      </c>
      <c r="V357" s="12" t="s">
        <v>2689</v>
      </c>
      <c r="W357" s="12" t="s">
        <v>1949</v>
      </c>
      <c r="X357" s="12" t="s">
        <v>1363</v>
      </c>
      <c r="Y357" s="256" t="s">
        <v>2690</v>
      </c>
      <c r="Z357" s="12" t="s">
        <v>2691</v>
      </c>
    </row>
    <row r="358" spans="1:26" x14ac:dyDescent="0.25">
      <c r="A358" s="297">
        <v>4799</v>
      </c>
      <c r="B358" s="322">
        <v>4799</v>
      </c>
      <c r="C358" s="347">
        <v>675136</v>
      </c>
      <c r="D358" s="299" t="s">
        <v>591</v>
      </c>
      <c r="E358" s="262" t="s">
        <v>35</v>
      </c>
      <c r="F358" s="262" t="s">
        <v>35</v>
      </c>
      <c r="G358" s="262" t="s">
        <v>35</v>
      </c>
      <c r="H358" s="262" t="s">
        <v>35</v>
      </c>
      <c r="I358" s="262" t="s">
        <v>35</v>
      </c>
      <c r="J358" s="262" t="s">
        <v>35</v>
      </c>
      <c r="K358" s="300" t="s">
        <v>35</v>
      </c>
      <c r="L358" s="300" t="s">
        <v>35</v>
      </c>
      <c r="M358" s="300" t="s">
        <v>35</v>
      </c>
      <c r="N358" s="300" t="s">
        <v>35</v>
      </c>
      <c r="O358" s="300" t="s">
        <v>35</v>
      </c>
      <c r="P358" s="300" t="s">
        <v>35</v>
      </c>
      <c r="Q358" s="299" t="s">
        <v>945</v>
      </c>
      <c r="R358" s="299" t="s">
        <v>2692</v>
      </c>
      <c r="S358" s="12" t="s">
        <v>1616</v>
      </c>
      <c r="T358" s="12" t="s">
        <v>1363</v>
      </c>
      <c r="U358" s="256" t="s">
        <v>1617</v>
      </c>
      <c r="V358" s="12" t="s">
        <v>2692</v>
      </c>
      <c r="W358" s="12" t="s">
        <v>1616</v>
      </c>
      <c r="X358" s="12" t="s">
        <v>1363</v>
      </c>
      <c r="Y358" s="256" t="s">
        <v>1617</v>
      </c>
      <c r="Z358" s="12" t="s">
        <v>1618</v>
      </c>
    </row>
    <row r="359" spans="1:26" x14ac:dyDescent="0.25">
      <c r="A359" s="297">
        <v>4118</v>
      </c>
      <c r="B359" s="322">
        <v>4118</v>
      </c>
      <c r="C359" s="347">
        <v>455862</v>
      </c>
      <c r="D359" s="299" t="s">
        <v>431</v>
      </c>
      <c r="E359" s="262" t="s">
        <v>35</v>
      </c>
      <c r="F359" s="262" t="s">
        <v>35</v>
      </c>
      <c r="G359" s="262" t="s">
        <v>35</v>
      </c>
      <c r="H359" s="262" t="s">
        <v>35</v>
      </c>
      <c r="I359" s="262" t="s">
        <v>35</v>
      </c>
      <c r="J359" s="262" t="s">
        <v>35</v>
      </c>
      <c r="K359" s="300" t="s">
        <v>35</v>
      </c>
      <c r="L359" s="300" t="s">
        <v>35</v>
      </c>
      <c r="M359" s="300" t="s">
        <v>35</v>
      </c>
      <c r="N359" s="300" t="s">
        <v>35</v>
      </c>
      <c r="O359" s="300" t="s">
        <v>35</v>
      </c>
      <c r="P359" s="300" t="s">
        <v>35</v>
      </c>
      <c r="Q359" s="299" t="s">
        <v>938</v>
      </c>
      <c r="R359" s="299" t="s">
        <v>432</v>
      </c>
      <c r="S359" s="12" t="s">
        <v>1714</v>
      </c>
      <c r="T359" s="12" t="s">
        <v>1363</v>
      </c>
      <c r="U359" s="256">
        <v>78757</v>
      </c>
      <c r="V359" s="12" t="s">
        <v>432</v>
      </c>
      <c r="W359" s="12" t="s">
        <v>1714</v>
      </c>
      <c r="X359" s="12" t="s">
        <v>1363</v>
      </c>
      <c r="Y359" s="256">
        <v>78757</v>
      </c>
      <c r="Z359" s="12" t="s">
        <v>2022</v>
      </c>
    </row>
    <row r="360" spans="1:26" x14ac:dyDescent="0.25">
      <c r="A360" s="297">
        <v>4493</v>
      </c>
      <c r="B360" s="322">
        <v>4493</v>
      </c>
      <c r="C360" s="347">
        <v>455628</v>
      </c>
      <c r="D360" s="299" t="s">
        <v>192</v>
      </c>
      <c r="E360" s="262" t="s">
        <v>35</v>
      </c>
      <c r="F360" s="262" t="s">
        <v>35</v>
      </c>
      <c r="G360" s="262" t="s">
        <v>35</v>
      </c>
      <c r="H360" s="262" t="s">
        <v>35</v>
      </c>
      <c r="I360" s="262" t="s">
        <v>35</v>
      </c>
      <c r="J360" s="262" t="s">
        <v>35</v>
      </c>
      <c r="K360" s="300" t="s">
        <v>35</v>
      </c>
      <c r="L360" s="300" t="s">
        <v>35</v>
      </c>
      <c r="M360" s="300" t="s">
        <v>35</v>
      </c>
      <c r="N360" s="300" t="s">
        <v>35</v>
      </c>
      <c r="O360" s="300" t="s">
        <v>35</v>
      </c>
      <c r="P360" s="300" t="s">
        <v>35</v>
      </c>
      <c r="Q360" s="299" t="s">
        <v>1016</v>
      </c>
      <c r="R360" s="299" t="s">
        <v>2693</v>
      </c>
      <c r="S360" s="12" t="s">
        <v>1428</v>
      </c>
      <c r="T360" s="12" t="s">
        <v>1363</v>
      </c>
      <c r="U360" s="256" t="s">
        <v>1429</v>
      </c>
      <c r="V360" s="12" t="s">
        <v>2693</v>
      </c>
      <c r="W360" s="12" t="s">
        <v>1428</v>
      </c>
      <c r="X360" s="12" t="s">
        <v>1363</v>
      </c>
      <c r="Y360" s="256" t="s">
        <v>1429</v>
      </c>
      <c r="Z360" s="12" t="s">
        <v>1762</v>
      </c>
    </row>
    <row r="361" spans="1:26" x14ac:dyDescent="0.25">
      <c r="A361" s="297">
        <v>5234</v>
      </c>
      <c r="B361" s="322">
        <v>5234</v>
      </c>
      <c r="C361" s="347">
        <v>455715</v>
      </c>
      <c r="D361" s="299" t="s">
        <v>2694</v>
      </c>
      <c r="E361" s="262" t="s">
        <v>35</v>
      </c>
      <c r="F361" s="262" t="s">
        <v>35</v>
      </c>
      <c r="G361" s="262" t="s">
        <v>35</v>
      </c>
      <c r="H361" s="262" t="s">
        <v>35</v>
      </c>
      <c r="I361" s="262" t="s">
        <v>35</v>
      </c>
      <c r="J361" s="262" t="s">
        <v>35</v>
      </c>
      <c r="K361" s="300" t="s">
        <v>35</v>
      </c>
      <c r="L361" s="300" t="s">
        <v>35</v>
      </c>
      <c r="M361" s="300" t="s">
        <v>35</v>
      </c>
      <c r="N361" s="300" t="s">
        <v>35</v>
      </c>
      <c r="O361" s="300" t="s">
        <v>35</v>
      </c>
      <c r="P361" s="300" t="s">
        <v>35</v>
      </c>
      <c r="Q361" s="299" t="s">
        <v>1020</v>
      </c>
      <c r="R361" s="299" t="s">
        <v>265</v>
      </c>
      <c r="S361" s="12" t="s">
        <v>1905</v>
      </c>
      <c r="T361" s="12" t="s">
        <v>1363</v>
      </c>
      <c r="U361" s="256" t="s">
        <v>1512</v>
      </c>
      <c r="V361" s="12" t="s">
        <v>265</v>
      </c>
      <c r="W361" s="12" t="s">
        <v>1905</v>
      </c>
      <c r="X361" s="12" t="s">
        <v>1363</v>
      </c>
      <c r="Y361" s="256" t="s">
        <v>1512</v>
      </c>
      <c r="Z361" s="12" t="s">
        <v>1906</v>
      </c>
    </row>
    <row r="362" spans="1:26" x14ac:dyDescent="0.25">
      <c r="A362" s="297">
        <v>4376</v>
      </c>
      <c r="B362" s="322">
        <v>4376</v>
      </c>
      <c r="C362" s="347">
        <v>675490</v>
      </c>
      <c r="D362" s="299" t="s">
        <v>474</v>
      </c>
      <c r="E362" s="262" t="s">
        <v>35</v>
      </c>
      <c r="F362" s="262" t="s">
        <v>35</v>
      </c>
      <c r="G362" s="262" t="s">
        <v>35</v>
      </c>
      <c r="H362" s="262" t="s">
        <v>35</v>
      </c>
      <c r="I362" s="262" t="s">
        <v>35</v>
      </c>
      <c r="J362" s="262" t="s">
        <v>35</v>
      </c>
      <c r="K362" s="300" t="s">
        <v>35</v>
      </c>
      <c r="L362" s="300" t="s">
        <v>35</v>
      </c>
      <c r="M362" s="300" t="s">
        <v>35</v>
      </c>
      <c r="N362" s="300" t="s">
        <v>35</v>
      </c>
      <c r="O362" s="300" t="s">
        <v>35</v>
      </c>
      <c r="P362" s="300" t="s">
        <v>35</v>
      </c>
      <c r="Q362" s="299" t="s">
        <v>1020</v>
      </c>
      <c r="R362" s="299" t="s">
        <v>475</v>
      </c>
      <c r="S362" s="12" t="s">
        <v>1697</v>
      </c>
      <c r="T362" s="12" t="s">
        <v>1363</v>
      </c>
      <c r="U362" s="256" t="s">
        <v>1698</v>
      </c>
      <c r="V362" s="12" t="s">
        <v>1683</v>
      </c>
      <c r="W362" s="12" t="s">
        <v>1684</v>
      </c>
      <c r="X362" s="12" t="s">
        <v>1363</v>
      </c>
      <c r="Y362" s="256" t="s">
        <v>1685</v>
      </c>
      <c r="Z362" s="12" t="s">
        <v>1686</v>
      </c>
    </row>
    <row r="363" spans="1:26" x14ac:dyDescent="0.25">
      <c r="A363" s="297">
        <v>4327</v>
      </c>
      <c r="B363" s="322">
        <v>4327</v>
      </c>
      <c r="C363" s="347">
        <v>675832</v>
      </c>
      <c r="D363" s="299" t="s">
        <v>171</v>
      </c>
      <c r="E363" s="262" t="s">
        <v>35</v>
      </c>
      <c r="F363" s="262" t="s">
        <v>35</v>
      </c>
      <c r="G363" s="262" t="s">
        <v>35</v>
      </c>
      <c r="H363" s="262" t="s">
        <v>35</v>
      </c>
      <c r="I363" s="262" t="s">
        <v>35</v>
      </c>
      <c r="J363" s="262" t="s">
        <v>35</v>
      </c>
      <c r="K363" s="300" t="s">
        <v>35</v>
      </c>
      <c r="L363" s="300" t="s">
        <v>35</v>
      </c>
      <c r="M363" s="300" t="s">
        <v>35</v>
      </c>
      <c r="N363" s="300" t="s">
        <v>35</v>
      </c>
      <c r="O363" s="300" t="s">
        <v>35</v>
      </c>
      <c r="P363" s="300" t="s">
        <v>35</v>
      </c>
      <c r="Q363" s="299" t="s">
        <v>980</v>
      </c>
      <c r="R363" s="299" t="s">
        <v>2695</v>
      </c>
      <c r="S363" s="12" t="s">
        <v>2035</v>
      </c>
      <c r="T363" s="12" t="s">
        <v>1363</v>
      </c>
      <c r="U363" s="256">
        <v>76471</v>
      </c>
      <c r="V363" s="12" t="s">
        <v>2696</v>
      </c>
      <c r="W363" s="12" t="s">
        <v>1473</v>
      </c>
      <c r="X363" s="12" t="s">
        <v>1363</v>
      </c>
      <c r="Y363" s="256">
        <v>76712</v>
      </c>
      <c r="Z363" s="12" t="s">
        <v>2697</v>
      </c>
    </row>
    <row r="364" spans="1:26" x14ac:dyDescent="0.25">
      <c r="A364" s="297">
        <v>103892</v>
      </c>
      <c r="B364" s="322">
        <v>103892</v>
      </c>
      <c r="C364" s="347">
        <v>676222</v>
      </c>
      <c r="D364" s="299" t="s">
        <v>356</v>
      </c>
      <c r="E364" s="262" t="s">
        <v>35</v>
      </c>
      <c r="F364" s="262" t="s">
        <v>35</v>
      </c>
      <c r="G364" s="262" t="s">
        <v>35</v>
      </c>
      <c r="H364" s="262" t="s">
        <v>35</v>
      </c>
      <c r="I364" s="262" t="s">
        <v>35</v>
      </c>
      <c r="J364" s="262" t="s">
        <v>35</v>
      </c>
      <c r="K364" s="300" t="s">
        <v>35</v>
      </c>
      <c r="L364" s="300" t="s">
        <v>35</v>
      </c>
      <c r="M364" s="300" t="s">
        <v>35</v>
      </c>
      <c r="N364" s="300" t="s">
        <v>35</v>
      </c>
      <c r="O364" s="300" t="s">
        <v>35</v>
      </c>
      <c r="P364" s="300" t="s">
        <v>35</v>
      </c>
      <c r="Q364" s="299" t="s">
        <v>2698</v>
      </c>
      <c r="R364" s="299" t="s">
        <v>2699</v>
      </c>
      <c r="S364" s="12" t="s">
        <v>1370</v>
      </c>
      <c r="T364" s="12" t="s">
        <v>1363</v>
      </c>
      <c r="U364" s="256" t="s">
        <v>1371</v>
      </c>
      <c r="V364" s="12" t="s">
        <v>2699</v>
      </c>
      <c r="W364" s="12" t="s">
        <v>1370</v>
      </c>
      <c r="X364" s="12" t="s">
        <v>1363</v>
      </c>
      <c r="Y364" s="256" t="s">
        <v>1371</v>
      </c>
      <c r="Z364" s="12" t="s">
        <v>1372</v>
      </c>
    </row>
    <row r="365" spans="1:26" x14ac:dyDescent="0.25">
      <c r="A365" s="297">
        <v>5297</v>
      </c>
      <c r="B365" s="322">
        <v>5297</v>
      </c>
      <c r="C365" s="347">
        <v>675095</v>
      </c>
      <c r="D365" s="299" t="s">
        <v>1733</v>
      </c>
      <c r="E365" s="262" t="s">
        <v>35</v>
      </c>
      <c r="F365" s="262" t="s">
        <v>35</v>
      </c>
      <c r="G365" s="262" t="s">
        <v>35</v>
      </c>
      <c r="H365" s="262" t="s">
        <v>35</v>
      </c>
      <c r="I365" s="262" t="s">
        <v>35</v>
      </c>
      <c r="J365" s="262" t="s">
        <v>35</v>
      </c>
      <c r="K365" s="300" t="s">
        <v>35</v>
      </c>
      <c r="L365" s="300" t="s">
        <v>35</v>
      </c>
      <c r="M365" s="300" t="s">
        <v>35</v>
      </c>
      <c r="N365" s="300" t="s">
        <v>35</v>
      </c>
      <c r="O365" s="300" t="s">
        <v>35</v>
      </c>
      <c r="P365" s="300" t="s">
        <v>35</v>
      </c>
      <c r="Q365" s="299" t="s">
        <v>1020</v>
      </c>
      <c r="R365" s="299" t="s">
        <v>753</v>
      </c>
      <c r="S365" s="12" t="s">
        <v>1733</v>
      </c>
      <c r="T365" s="12" t="s">
        <v>1363</v>
      </c>
      <c r="U365" s="256" t="s">
        <v>1734</v>
      </c>
      <c r="V365" s="12" t="s">
        <v>753</v>
      </c>
      <c r="W365" s="12" t="s">
        <v>1733</v>
      </c>
      <c r="X365" s="12" t="s">
        <v>1363</v>
      </c>
      <c r="Y365" s="256" t="s">
        <v>1734</v>
      </c>
      <c r="Z365" s="12" t="s">
        <v>1735</v>
      </c>
    </row>
    <row r="366" spans="1:26" x14ac:dyDescent="0.25">
      <c r="A366" s="297">
        <v>101351</v>
      </c>
      <c r="B366" s="322">
        <v>101351</v>
      </c>
      <c r="C366" s="347">
        <v>676175</v>
      </c>
      <c r="D366" s="299" t="s">
        <v>286</v>
      </c>
      <c r="E366" s="262" t="s">
        <v>35</v>
      </c>
      <c r="F366" s="262" t="s">
        <v>35</v>
      </c>
      <c r="G366" s="262" t="s">
        <v>35</v>
      </c>
      <c r="H366" s="262" t="s">
        <v>35</v>
      </c>
      <c r="I366" s="262" t="s">
        <v>35</v>
      </c>
      <c r="J366" s="262" t="s">
        <v>35</v>
      </c>
      <c r="K366" s="300" t="s">
        <v>35</v>
      </c>
      <c r="L366" s="300" t="s">
        <v>35</v>
      </c>
      <c r="M366" s="300" t="s">
        <v>35</v>
      </c>
      <c r="N366" s="300" t="s">
        <v>35</v>
      </c>
      <c r="O366" s="300" t="s">
        <v>35</v>
      </c>
      <c r="P366" s="300" t="s">
        <v>35</v>
      </c>
      <c r="Q366" s="299" t="s">
        <v>914</v>
      </c>
      <c r="R366" s="299" t="s">
        <v>287</v>
      </c>
      <c r="S366" s="12" t="s">
        <v>2700</v>
      </c>
      <c r="T366" s="12" t="s">
        <v>1363</v>
      </c>
      <c r="U366" s="256" t="s">
        <v>1396</v>
      </c>
      <c r="V366" s="12" t="s">
        <v>287</v>
      </c>
      <c r="W366" s="12" t="s">
        <v>2700</v>
      </c>
      <c r="X366" s="12" t="s">
        <v>1363</v>
      </c>
      <c r="Y366" s="256" t="s">
        <v>1396</v>
      </c>
      <c r="Z366" s="12" t="s">
        <v>2701</v>
      </c>
    </row>
    <row r="367" spans="1:26" x14ac:dyDescent="0.25">
      <c r="A367" s="297">
        <v>4008</v>
      </c>
      <c r="B367" s="322">
        <v>4008</v>
      </c>
      <c r="C367" s="347">
        <v>675678</v>
      </c>
      <c r="D367" s="299" t="s">
        <v>417</v>
      </c>
      <c r="E367" s="262" t="s">
        <v>35</v>
      </c>
      <c r="F367" s="262" t="s">
        <v>35</v>
      </c>
      <c r="G367" s="262" t="s">
        <v>35</v>
      </c>
      <c r="H367" s="262" t="s">
        <v>35</v>
      </c>
      <c r="I367" s="262" t="s">
        <v>35</v>
      </c>
      <c r="J367" s="262" t="s">
        <v>35</v>
      </c>
      <c r="K367" s="300" t="s">
        <v>35</v>
      </c>
      <c r="L367" s="300" t="s">
        <v>35</v>
      </c>
      <c r="M367" s="300" t="s">
        <v>35</v>
      </c>
      <c r="N367" s="300" t="s">
        <v>35</v>
      </c>
      <c r="O367" s="300" t="s">
        <v>35</v>
      </c>
      <c r="P367" s="300" t="s">
        <v>35</v>
      </c>
      <c r="Q367" s="299" t="s">
        <v>1016</v>
      </c>
      <c r="R367" s="299" t="s">
        <v>2702</v>
      </c>
      <c r="S367" s="12" t="s">
        <v>1514</v>
      </c>
      <c r="T367" s="12" t="s">
        <v>1363</v>
      </c>
      <c r="U367" s="256" t="s">
        <v>1515</v>
      </c>
      <c r="V367" s="12" t="s">
        <v>2702</v>
      </c>
      <c r="W367" s="12" t="s">
        <v>1514</v>
      </c>
      <c r="X367" s="12" t="s">
        <v>1363</v>
      </c>
      <c r="Y367" s="256" t="s">
        <v>1515</v>
      </c>
      <c r="Z367" s="12" t="s">
        <v>1518</v>
      </c>
    </row>
    <row r="368" spans="1:26" x14ac:dyDescent="0.25">
      <c r="A368" s="297">
        <v>5349</v>
      </c>
      <c r="B368" s="322">
        <v>5349</v>
      </c>
      <c r="C368" s="347">
        <v>675703</v>
      </c>
      <c r="D368" s="299" t="s">
        <v>2703</v>
      </c>
      <c r="E368" s="262" t="s">
        <v>35</v>
      </c>
      <c r="F368" s="262" t="s">
        <v>35</v>
      </c>
      <c r="G368" s="262" t="s">
        <v>35</v>
      </c>
      <c r="H368" s="262" t="s">
        <v>35</v>
      </c>
      <c r="I368" s="262" t="s">
        <v>35</v>
      </c>
      <c r="J368" s="262" t="s">
        <v>35</v>
      </c>
      <c r="K368" s="300" t="s">
        <v>35</v>
      </c>
      <c r="L368" s="300" t="s">
        <v>35</v>
      </c>
      <c r="M368" s="300" t="s">
        <v>35</v>
      </c>
      <c r="N368" s="300" t="s">
        <v>35</v>
      </c>
      <c r="O368" s="300" t="s">
        <v>35</v>
      </c>
      <c r="P368" s="300" t="s">
        <v>35</v>
      </c>
      <c r="Q368" s="299" t="s">
        <v>965</v>
      </c>
      <c r="R368" s="299" t="s">
        <v>2704</v>
      </c>
      <c r="S368" s="12" t="s">
        <v>1599</v>
      </c>
      <c r="T368" s="12" t="s">
        <v>1363</v>
      </c>
      <c r="U368" s="256" t="s">
        <v>1600</v>
      </c>
      <c r="V368" s="12" t="s">
        <v>2704</v>
      </c>
      <c r="W368" s="12" t="s">
        <v>1599</v>
      </c>
      <c r="X368" s="12" t="s">
        <v>1363</v>
      </c>
      <c r="Y368" s="256" t="s">
        <v>1600</v>
      </c>
      <c r="Z368" s="12" t="s">
        <v>1604</v>
      </c>
    </row>
    <row r="369" spans="1:26" x14ac:dyDescent="0.25">
      <c r="A369" s="297">
        <v>4381</v>
      </c>
      <c r="B369" s="322">
        <v>4381</v>
      </c>
      <c r="C369" s="347">
        <v>675367</v>
      </c>
      <c r="D369" s="299" t="s">
        <v>476</v>
      </c>
      <c r="E369" s="262" t="s">
        <v>35</v>
      </c>
      <c r="F369" s="262" t="s">
        <v>35</v>
      </c>
      <c r="G369" s="262" t="s">
        <v>35</v>
      </c>
      <c r="H369" s="262" t="s">
        <v>35</v>
      </c>
      <c r="I369" s="262" t="s">
        <v>35</v>
      </c>
      <c r="J369" s="262" t="s">
        <v>35</v>
      </c>
      <c r="K369" s="300" t="s">
        <v>35</v>
      </c>
      <c r="L369" s="300" t="s">
        <v>35</v>
      </c>
      <c r="M369" s="300" t="s">
        <v>35</v>
      </c>
      <c r="N369" s="300" t="s">
        <v>35</v>
      </c>
      <c r="O369" s="300" t="s">
        <v>35</v>
      </c>
      <c r="P369" s="300" t="s">
        <v>35</v>
      </c>
      <c r="Q369" s="299" t="s">
        <v>994</v>
      </c>
      <c r="R369" s="299" t="s">
        <v>2705</v>
      </c>
      <c r="S369" s="12" t="s">
        <v>1728</v>
      </c>
      <c r="T369" s="12" t="s">
        <v>1363</v>
      </c>
      <c r="U369" s="256" t="s">
        <v>1729</v>
      </c>
      <c r="V369" s="12" t="s">
        <v>2705</v>
      </c>
      <c r="W369" s="12" t="s">
        <v>1728</v>
      </c>
      <c r="X369" s="12" t="s">
        <v>1363</v>
      </c>
      <c r="Y369" s="256" t="s">
        <v>1729</v>
      </c>
      <c r="Z369" s="12" t="s">
        <v>1730</v>
      </c>
    </row>
    <row r="370" spans="1:26" x14ac:dyDescent="0.25">
      <c r="A370" s="297">
        <v>102675</v>
      </c>
      <c r="B370" s="322">
        <v>102675</v>
      </c>
      <c r="C370" s="347">
        <v>676112</v>
      </c>
      <c r="D370" s="299" t="s">
        <v>316</v>
      </c>
      <c r="E370" s="262" t="s">
        <v>35</v>
      </c>
      <c r="F370" s="262" t="s">
        <v>35</v>
      </c>
      <c r="G370" s="262" t="s">
        <v>35</v>
      </c>
      <c r="H370" s="262" t="s">
        <v>35</v>
      </c>
      <c r="I370" s="262" t="s">
        <v>35</v>
      </c>
      <c r="J370" s="262" t="s">
        <v>35</v>
      </c>
      <c r="K370" s="300" t="s">
        <v>35</v>
      </c>
      <c r="L370" s="300" t="s">
        <v>35</v>
      </c>
      <c r="M370" s="300" t="s">
        <v>35</v>
      </c>
      <c r="N370" s="300" t="s">
        <v>35</v>
      </c>
      <c r="O370" s="300" t="s">
        <v>35</v>
      </c>
      <c r="P370" s="300" t="s">
        <v>35</v>
      </c>
      <c r="Q370" s="299" t="s">
        <v>945</v>
      </c>
      <c r="R370" s="299" t="s">
        <v>317</v>
      </c>
      <c r="S370" s="12" t="s">
        <v>1520</v>
      </c>
      <c r="T370" s="12" t="s">
        <v>1363</v>
      </c>
      <c r="U370" s="256" t="s">
        <v>1521</v>
      </c>
      <c r="V370" s="12" t="s">
        <v>1469</v>
      </c>
      <c r="W370" s="12" t="s">
        <v>1446</v>
      </c>
      <c r="X370" s="12" t="s">
        <v>1363</v>
      </c>
      <c r="Y370" s="256" t="s">
        <v>1447</v>
      </c>
      <c r="Z370" s="12" t="s">
        <v>1587</v>
      </c>
    </row>
    <row r="371" spans="1:26" x14ac:dyDescent="0.25">
      <c r="A371" s="297">
        <v>5066</v>
      </c>
      <c r="B371" s="322">
        <v>5066</v>
      </c>
      <c r="C371" s="347">
        <v>676077</v>
      </c>
      <c r="D371" s="299" t="s">
        <v>661</v>
      </c>
      <c r="E371" s="262" t="s">
        <v>35</v>
      </c>
      <c r="F371" s="262" t="s">
        <v>35</v>
      </c>
      <c r="G371" s="262" t="s">
        <v>35</v>
      </c>
      <c r="H371" s="262" t="s">
        <v>35</v>
      </c>
      <c r="I371" s="262" t="s">
        <v>35</v>
      </c>
      <c r="J371" s="262" t="s">
        <v>35</v>
      </c>
      <c r="K371" s="300" t="s">
        <v>35</v>
      </c>
      <c r="L371" s="300" t="s">
        <v>35</v>
      </c>
      <c r="M371" s="300" t="s">
        <v>35</v>
      </c>
      <c r="N371" s="300" t="s">
        <v>35</v>
      </c>
      <c r="O371" s="300" t="s">
        <v>35</v>
      </c>
      <c r="P371" s="300" t="s">
        <v>35</v>
      </c>
      <c r="Q371" s="299" t="s">
        <v>2706</v>
      </c>
      <c r="R371" s="299" t="s">
        <v>2707</v>
      </c>
      <c r="S371" s="12" t="s">
        <v>1687</v>
      </c>
      <c r="T371" s="12" t="s">
        <v>1363</v>
      </c>
      <c r="U371" s="256">
        <v>79502</v>
      </c>
      <c r="V371" s="12" t="s">
        <v>2707</v>
      </c>
      <c r="W371" s="12" t="s">
        <v>1687</v>
      </c>
      <c r="X371" s="12" t="s">
        <v>1363</v>
      </c>
      <c r="Y371" s="256">
        <v>79502</v>
      </c>
      <c r="Z371" s="12" t="s">
        <v>1688</v>
      </c>
    </row>
    <row r="372" spans="1:26" x14ac:dyDescent="0.25">
      <c r="A372" s="297">
        <v>4796</v>
      </c>
      <c r="B372" s="322">
        <v>4796</v>
      </c>
      <c r="C372" s="347">
        <v>676301</v>
      </c>
      <c r="D372" s="299" t="s">
        <v>214</v>
      </c>
      <c r="E372" s="262" t="s">
        <v>35</v>
      </c>
      <c r="F372" s="262" t="s">
        <v>35</v>
      </c>
      <c r="G372" s="262" t="s">
        <v>35</v>
      </c>
      <c r="H372" s="262" t="s">
        <v>35</v>
      </c>
      <c r="I372" s="262" t="s">
        <v>35</v>
      </c>
      <c r="J372" s="262" t="s">
        <v>35</v>
      </c>
      <c r="K372" s="300" t="s">
        <v>35</v>
      </c>
      <c r="L372" s="300" t="s">
        <v>35</v>
      </c>
      <c r="M372" s="300" t="s">
        <v>35</v>
      </c>
      <c r="N372" s="300" t="s">
        <v>35</v>
      </c>
      <c r="O372" s="300" t="s">
        <v>35</v>
      </c>
      <c r="P372" s="300" t="s">
        <v>35</v>
      </c>
      <c r="Q372" s="299" t="s">
        <v>2301</v>
      </c>
      <c r="R372" s="299" t="s">
        <v>215</v>
      </c>
      <c r="S372" s="12" t="s">
        <v>1452</v>
      </c>
      <c r="T372" s="12" t="s">
        <v>1363</v>
      </c>
      <c r="U372" s="256" t="s">
        <v>1453</v>
      </c>
      <c r="V372" s="12" t="s">
        <v>215</v>
      </c>
      <c r="W372" s="12" t="s">
        <v>1452</v>
      </c>
      <c r="X372" s="12" t="s">
        <v>1363</v>
      </c>
      <c r="Y372" s="256" t="s">
        <v>1453</v>
      </c>
      <c r="Z372" s="12" t="s">
        <v>1454</v>
      </c>
    </row>
    <row r="373" spans="1:26" x14ac:dyDescent="0.25">
      <c r="A373" s="297">
        <v>105943</v>
      </c>
      <c r="B373" s="322">
        <v>105943</v>
      </c>
      <c r="C373" s="347">
        <v>676365</v>
      </c>
      <c r="D373" s="299" t="s">
        <v>2708</v>
      </c>
      <c r="E373" s="262" t="s">
        <v>35</v>
      </c>
      <c r="F373" s="262" t="s">
        <v>35</v>
      </c>
      <c r="G373" s="262" t="s">
        <v>35</v>
      </c>
      <c r="H373" s="262" t="s">
        <v>35</v>
      </c>
      <c r="I373" s="262" t="s">
        <v>35</v>
      </c>
      <c r="J373" s="262" t="s">
        <v>35</v>
      </c>
      <c r="K373" s="300" t="s">
        <v>35</v>
      </c>
      <c r="L373" s="300" t="s">
        <v>35</v>
      </c>
      <c r="M373" s="300" t="s">
        <v>35</v>
      </c>
      <c r="N373" s="300" t="s">
        <v>35</v>
      </c>
      <c r="O373" s="300" t="s">
        <v>35</v>
      </c>
      <c r="P373" s="300" t="s">
        <v>35</v>
      </c>
      <c r="Q373" s="299" t="s">
        <v>998</v>
      </c>
      <c r="R373" s="299" t="s">
        <v>2709</v>
      </c>
      <c r="S373" s="12" t="s">
        <v>2710</v>
      </c>
      <c r="T373" s="12" t="s">
        <v>1363</v>
      </c>
      <c r="U373" s="256" t="s">
        <v>2711</v>
      </c>
      <c r="V373" s="12" t="s">
        <v>2709</v>
      </c>
      <c r="W373" s="12" t="s">
        <v>2710</v>
      </c>
      <c r="X373" s="12" t="s">
        <v>1363</v>
      </c>
      <c r="Y373" s="256" t="s">
        <v>2711</v>
      </c>
      <c r="Z373" s="12" t="s">
        <v>2712</v>
      </c>
    </row>
    <row r="374" spans="1:26" x14ac:dyDescent="0.25">
      <c r="A374" s="297">
        <v>4095</v>
      </c>
      <c r="B374" s="322">
        <v>4095</v>
      </c>
      <c r="C374" s="347">
        <v>675599</v>
      </c>
      <c r="D374" s="299" t="s">
        <v>160</v>
      </c>
      <c r="E374" s="262" t="s">
        <v>35</v>
      </c>
      <c r="F374" s="262" t="s">
        <v>35</v>
      </c>
      <c r="G374" s="262" t="s">
        <v>35</v>
      </c>
      <c r="H374" s="262" t="s">
        <v>35</v>
      </c>
      <c r="I374" s="262" t="s">
        <v>35</v>
      </c>
      <c r="J374" s="262" t="s">
        <v>35</v>
      </c>
      <c r="K374" s="300" t="s">
        <v>35</v>
      </c>
      <c r="L374" s="300" t="s">
        <v>35</v>
      </c>
      <c r="M374" s="300" t="s">
        <v>35</v>
      </c>
      <c r="N374" s="300" t="s">
        <v>35</v>
      </c>
      <c r="O374" s="300" t="s">
        <v>35</v>
      </c>
      <c r="P374" s="300" t="s">
        <v>35</v>
      </c>
      <c r="Q374" s="299" t="s">
        <v>1019</v>
      </c>
      <c r="R374" s="299" t="s">
        <v>2713</v>
      </c>
      <c r="S374" s="12" t="s">
        <v>1362</v>
      </c>
      <c r="T374" s="12" t="s">
        <v>1363</v>
      </c>
      <c r="U374" s="256">
        <v>76945</v>
      </c>
      <c r="V374" s="12" t="s">
        <v>2713</v>
      </c>
      <c r="W374" s="12" t="s">
        <v>1362</v>
      </c>
      <c r="X374" s="12" t="s">
        <v>1363</v>
      </c>
      <c r="Y374" s="256" t="s">
        <v>1364</v>
      </c>
      <c r="Z374" s="12" t="s">
        <v>1365</v>
      </c>
    </row>
    <row r="375" spans="1:26" x14ac:dyDescent="0.25">
      <c r="A375" s="297">
        <v>4870</v>
      </c>
      <c r="B375" s="322">
        <v>4870</v>
      </c>
      <c r="C375" s="347">
        <v>455611</v>
      </c>
      <c r="D375" s="299" t="s">
        <v>227</v>
      </c>
      <c r="E375" s="262" t="s">
        <v>35</v>
      </c>
      <c r="F375" s="262" t="s">
        <v>35</v>
      </c>
      <c r="G375" s="262" t="s">
        <v>35</v>
      </c>
      <c r="H375" s="262" t="s">
        <v>35</v>
      </c>
      <c r="I375" s="262" t="s">
        <v>35</v>
      </c>
      <c r="J375" s="262" t="s">
        <v>35</v>
      </c>
      <c r="K375" s="300" t="s">
        <v>35</v>
      </c>
      <c r="L375" s="300" t="s">
        <v>35</v>
      </c>
      <c r="M375" s="300" t="s">
        <v>35</v>
      </c>
      <c r="N375" s="300" t="s">
        <v>35</v>
      </c>
      <c r="O375" s="300" t="s">
        <v>35</v>
      </c>
      <c r="P375" s="300" t="s">
        <v>35</v>
      </c>
      <c r="Q375" s="299" t="s">
        <v>2714</v>
      </c>
      <c r="R375" s="299" t="s">
        <v>2715</v>
      </c>
      <c r="S375" s="12" t="s">
        <v>1712</v>
      </c>
      <c r="T375" s="12" t="s">
        <v>1363</v>
      </c>
      <c r="U375" s="256">
        <v>76374</v>
      </c>
      <c r="V375" s="12" t="s">
        <v>2715</v>
      </c>
      <c r="W375" s="12" t="s">
        <v>1712</v>
      </c>
      <c r="X375" s="12" t="s">
        <v>1363</v>
      </c>
      <c r="Y375" s="256">
        <v>76374</v>
      </c>
      <c r="Z375" s="12" t="s">
        <v>1713</v>
      </c>
    </row>
    <row r="376" spans="1:26" x14ac:dyDescent="0.25">
      <c r="A376" s="297">
        <v>5247</v>
      </c>
      <c r="B376" s="322">
        <v>5247</v>
      </c>
      <c r="C376" s="347">
        <v>675434</v>
      </c>
      <c r="D376" s="299" t="s">
        <v>2716</v>
      </c>
      <c r="E376" s="262" t="s">
        <v>35</v>
      </c>
      <c r="F376" s="262" t="s">
        <v>35</v>
      </c>
      <c r="G376" s="262" t="s">
        <v>35</v>
      </c>
      <c r="H376" s="262" t="s">
        <v>35</v>
      </c>
      <c r="I376" s="262" t="s">
        <v>35</v>
      </c>
      <c r="J376" s="262" t="s">
        <v>35</v>
      </c>
      <c r="K376" s="300" t="s">
        <v>35</v>
      </c>
      <c r="L376" s="300" t="s">
        <v>35</v>
      </c>
      <c r="M376" s="300" t="s">
        <v>35</v>
      </c>
      <c r="N376" s="300" t="s">
        <v>35</v>
      </c>
      <c r="O376" s="300" t="s">
        <v>35</v>
      </c>
      <c r="P376" s="300" t="s">
        <v>35</v>
      </c>
      <c r="Q376" s="299" t="s">
        <v>2717</v>
      </c>
      <c r="R376" s="299" t="s">
        <v>2718</v>
      </c>
      <c r="S376" s="12" t="s">
        <v>1370</v>
      </c>
      <c r="T376" s="12" t="s">
        <v>1363</v>
      </c>
      <c r="U376" s="256" t="s">
        <v>1371</v>
      </c>
      <c r="V376" s="12" t="s">
        <v>2718</v>
      </c>
      <c r="W376" s="12" t="s">
        <v>1370</v>
      </c>
      <c r="X376" s="12" t="s">
        <v>1363</v>
      </c>
      <c r="Y376" s="256" t="s">
        <v>1371</v>
      </c>
      <c r="Z376" s="12" t="s">
        <v>2719</v>
      </c>
    </row>
    <row r="377" spans="1:26" x14ac:dyDescent="0.25">
      <c r="A377" s="297">
        <v>103708</v>
      </c>
      <c r="B377" s="322">
        <v>103708</v>
      </c>
      <c r="C377" s="347">
        <v>676212</v>
      </c>
      <c r="D377" s="299" t="s">
        <v>2720</v>
      </c>
      <c r="E377" s="262" t="s">
        <v>35</v>
      </c>
      <c r="F377" s="262" t="s">
        <v>35</v>
      </c>
      <c r="G377" s="262" t="s">
        <v>35</v>
      </c>
      <c r="H377" s="262" t="s">
        <v>35</v>
      </c>
      <c r="I377" s="262" t="s">
        <v>35</v>
      </c>
      <c r="J377" s="262" t="s">
        <v>35</v>
      </c>
      <c r="K377" s="300" t="s">
        <v>35</v>
      </c>
      <c r="L377" s="300" t="s">
        <v>35</v>
      </c>
      <c r="M377" s="300" t="s">
        <v>35</v>
      </c>
      <c r="N377" s="300" t="s">
        <v>35</v>
      </c>
      <c r="O377" s="300" t="s">
        <v>35</v>
      </c>
      <c r="P377" s="300" t="s">
        <v>35</v>
      </c>
      <c r="Q377" s="299" t="s">
        <v>998</v>
      </c>
      <c r="R377" s="299" t="s">
        <v>2721</v>
      </c>
      <c r="S377" s="12" t="s">
        <v>1549</v>
      </c>
      <c r="T377" s="12" t="s">
        <v>1363</v>
      </c>
      <c r="U377" s="256" t="s">
        <v>1550</v>
      </c>
      <c r="V377" s="12" t="s">
        <v>2721</v>
      </c>
      <c r="W377" s="12" t="s">
        <v>1549</v>
      </c>
      <c r="X377" s="12" t="s">
        <v>1363</v>
      </c>
      <c r="Y377" s="256" t="s">
        <v>1550</v>
      </c>
      <c r="Z377" s="12" t="s">
        <v>1551</v>
      </c>
    </row>
    <row r="378" spans="1:26" x14ac:dyDescent="0.25">
      <c r="A378" s="297">
        <v>4283</v>
      </c>
      <c r="B378" s="322">
        <v>4283</v>
      </c>
      <c r="C378" s="347">
        <v>675182</v>
      </c>
      <c r="D378" s="299" t="s">
        <v>166</v>
      </c>
      <c r="E378" s="262" t="s">
        <v>35</v>
      </c>
      <c r="F378" s="262" t="s">
        <v>35</v>
      </c>
      <c r="G378" s="262" t="s">
        <v>35</v>
      </c>
      <c r="H378" s="262" t="s">
        <v>35</v>
      </c>
      <c r="I378" s="262" t="s">
        <v>35</v>
      </c>
      <c r="J378" s="262" t="s">
        <v>35</v>
      </c>
      <c r="K378" s="300" t="s">
        <v>35</v>
      </c>
      <c r="L378" s="300" t="s">
        <v>35</v>
      </c>
      <c r="M378" s="300" t="s">
        <v>35</v>
      </c>
      <c r="N378" s="300" t="s">
        <v>35</v>
      </c>
      <c r="O378" s="300" t="s">
        <v>35</v>
      </c>
      <c r="P378" s="300" t="s">
        <v>35</v>
      </c>
      <c r="Q378" s="299" t="s">
        <v>1011</v>
      </c>
      <c r="R378" s="299" t="s">
        <v>167</v>
      </c>
      <c r="S378" s="12" t="s">
        <v>1502</v>
      </c>
      <c r="T378" s="12" t="s">
        <v>1363</v>
      </c>
      <c r="U378" s="256" t="s">
        <v>1434</v>
      </c>
      <c r="V378" s="12" t="s">
        <v>167</v>
      </c>
      <c r="W378" s="12" t="s">
        <v>1502</v>
      </c>
      <c r="X378" s="12" t="s">
        <v>1363</v>
      </c>
      <c r="Y378" s="256" t="s">
        <v>1434</v>
      </c>
      <c r="Z378" s="12" t="s">
        <v>1503</v>
      </c>
    </row>
    <row r="379" spans="1:26" x14ac:dyDescent="0.25">
      <c r="A379" s="297">
        <v>5355</v>
      </c>
      <c r="B379" s="322">
        <v>5355</v>
      </c>
      <c r="C379" s="298" t="s">
        <v>1187</v>
      </c>
      <c r="D379" s="299" t="s">
        <v>2722</v>
      </c>
      <c r="E379" s="262" t="s">
        <v>35</v>
      </c>
      <c r="F379" s="262" t="s">
        <v>35</v>
      </c>
      <c r="G379" s="262" t="s">
        <v>35</v>
      </c>
      <c r="H379" s="262" t="s">
        <v>35</v>
      </c>
      <c r="I379" s="262" t="s">
        <v>35</v>
      </c>
      <c r="J379" s="262" t="s">
        <v>35</v>
      </c>
      <c r="K379" s="300" t="s">
        <v>35</v>
      </c>
      <c r="L379" s="300" t="s">
        <v>35</v>
      </c>
      <c r="M379" s="300" t="s">
        <v>35</v>
      </c>
      <c r="N379" s="300" t="s">
        <v>35</v>
      </c>
      <c r="O379" s="300" t="s">
        <v>35</v>
      </c>
      <c r="P379" s="300" t="s">
        <v>35</v>
      </c>
      <c r="Q379" s="299" t="s">
        <v>971</v>
      </c>
      <c r="R379" s="299" t="s">
        <v>2723</v>
      </c>
      <c r="S379" s="12" t="s">
        <v>2724</v>
      </c>
      <c r="T379" s="12" t="s">
        <v>1363</v>
      </c>
      <c r="U379" s="256" t="s">
        <v>1704</v>
      </c>
      <c r="V379" s="12" t="s">
        <v>2725</v>
      </c>
      <c r="W379" s="12" t="s">
        <v>2724</v>
      </c>
      <c r="X379" s="12" t="s">
        <v>1363</v>
      </c>
      <c r="Y379" s="256" t="s">
        <v>1704</v>
      </c>
      <c r="Z379" s="12" t="s">
        <v>1705</v>
      </c>
    </row>
    <row r="380" spans="1:26" x14ac:dyDescent="0.25">
      <c r="A380" s="297">
        <v>102783</v>
      </c>
      <c r="B380" s="322">
        <v>102783</v>
      </c>
      <c r="C380" s="347">
        <v>676146</v>
      </c>
      <c r="D380" s="299" t="s">
        <v>321</v>
      </c>
      <c r="E380" s="262" t="s">
        <v>35</v>
      </c>
      <c r="F380" s="262" t="s">
        <v>35</v>
      </c>
      <c r="G380" s="262" t="s">
        <v>35</v>
      </c>
      <c r="H380" s="262" t="s">
        <v>35</v>
      </c>
      <c r="I380" s="262" t="s">
        <v>35</v>
      </c>
      <c r="J380" s="262" t="s">
        <v>35</v>
      </c>
      <c r="K380" s="300" t="s">
        <v>35</v>
      </c>
      <c r="L380" s="300" t="s">
        <v>35</v>
      </c>
      <c r="M380" s="300" t="s">
        <v>35</v>
      </c>
      <c r="N380" s="300" t="s">
        <v>35</v>
      </c>
      <c r="O380" s="300" t="s">
        <v>35</v>
      </c>
      <c r="P380" s="300" t="s">
        <v>35</v>
      </c>
      <c r="Q380" s="299" t="s">
        <v>945</v>
      </c>
      <c r="R380" s="299" t="s">
        <v>2726</v>
      </c>
      <c r="S380" s="12" t="s">
        <v>1628</v>
      </c>
      <c r="T380" s="12" t="s">
        <v>1363</v>
      </c>
      <c r="U380" s="256" t="s">
        <v>2178</v>
      </c>
      <c r="V380" s="12" t="s">
        <v>1393</v>
      </c>
      <c r="W380" s="12" t="s">
        <v>2469</v>
      </c>
      <c r="X380" s="12" t="s">
        <v>1363</v>
      </c>
      <c r="Y380" s="256" t="s">
        <v>1418</v>
      </c>
      <c r="Z380" s="12" t="s">
        <v>2727</v>
      </c>
    </row>
    <row r="381" spans="1:26" x14ac:dyDescent="0.25">
      <c r="A381" s="297">
        <v>4787</v>
      </c>
      <c r="B381" s="322">
        <v>4787</v>
      </c>
      <c r="C381" s="347">
        <v>675812</v>
      </c>
      <c r="D381" s="299" t="s">
        <v>2728</v>
      </c>
      <c r="E381" s="262" t="s">
        <v>35</v>
      </c>
      <c r="F381" s="262" t="s">
        <v>35</v>
      </c>
      <c r="G381" s="262" t="s">
        <v>35</v>
      </c>
      <c r="H381" s="262" t="s">
        <v>35</v>
      </c>
      <c r="I381" s="262" t="s">
        <v>35</v>
      </c>
      <c r="J381" s="262" t="s">
        <v>35</v>
      </c>
      <c r="K381" s="300" t="s">
        <v>35</v>
      </c>
      <c r="L381" s="300" t="s">
        <v>35</v>
      </c>
      <c r="M381" s="300" t="s">
        <v>35</v>
      </c>
      <c r="N381" s="300" t="s">
        <v>35</v>
      </c>
      <c r="O381" s="300" t="s">
        <v>35</v>
      </c>
      <c r="P381" s="300" t="s">
        <v>35</v>
      </c>
      <c r="Q381" s="299" t="s">
        <v>2729</v>
      </c>
      <c r="R381" s="299" t="s">
        <v>2730</v>
      </c>
      <c r="S381" s="12" t="s">
        <v>2731</v>
      </c>
      <c r="T381" s="12" t="s">
        <v>1363</v>
      </c>
      <c r="U381" s="256">
        <v>75494</v>
      </c>
      <c r="V381" s="12" t="s">
        <v>2730</v>
      </c>
      <c r="W381" s="12" t="s">
        <v>2731</v>
      </c>
      <c r="X381" s="12" t="s">
        <v>1363</v>
      </c>
      <c r="Y381" s="256">
        <v>75494</v>
      </c>
      <c r="Z381" s="12" t="s">
        <v>2732</v>
      </c>
    </row>
    <row r="382" spans="1:26" x14ac:dyDescent="0.25">
      <c r="A382" s="297">
        <v>5390</v>
      </c>
      <c r="B382" s="322">
        <v>5390</v>
      </c>
      <c r="C382" s="347">
        <v>676005</v>
      </c>
      <c r="D382" s="299" t="s">
        <v>797</v>
      </c>
      <c r="E382" s="262" t="s">
        <v>35</v>
      </c>
      <c r="F382" s="262" t="s">
        <v>35</v>
      </c>
      <c r="G382" s="262" t="s">
        <v>35</v>
      </c>
      <c r="H382" s="262" t="s">
        <v>35</v>
      </c>
      <c r="I382" s="262" t="s">
        <v>35</v>
      </c>
      <c r="J382" s="262" t="s">
        <v>35</v>
      </c>
      <c r="K382" s="300" t="s">
        <v>35</v>
      </c>
      <c r="L382" s="300" t="s">
        <v>35</v>
      </c>
      <c r="M382" s="300" t="s">
        <v>35</v>
      </c>
      <c r="N382" s="300" t="s">
        <v>35</v>
      </c>
      <c r="O382" s="300" t="s">
        <v>35</v>
      </c>
      <c r="P382" s="300" t="s">
        <v>35</v>
      </c>
      <c r="Q382" s="299" t="s">
        <v>976</v>
      </c>
      <c r="R382" s="299" t="s">
        <v>2733</v>
      </c>
      <c r="S382" s="12" t="s">
        <v>1391</v>
      </c>
      <c r="T382" s="12" t="s">
        <v>1363</v>
      </c>
      <c r="U382" s="256" t="s">
        <v>1392</v>
      </c>
      <c r="V382" s="12" t="s">
        <v>1393</v>
      </c>
      <c r="W382" s="12" t="s">
        <v>1394</v>
      </c>
      <c r="X382" s="12" t="s">
        <v>1363</v>
      </c>
      <c r="Y382" s="256" t="s">
        <v>1418</v>
      </c>
      <c r="Z382" s="12" t="s">
        <v>2734</v>
      </c>
    </row>
    <row r="383" spans="1:26" x14ac:dyDescent="0.25">
      <c r="A383" s="297">
        <v>4910</v>
      </c>
      <c r="B383" s="322">
        <v>4910</v>
      </c>
      <c r="C383" s="347">
        <v>455954</v>
      </c>
      <c r="D383" s="299" t="s">
        <v>621</v>
      </c>
      <c r="E383" s="262" t="s">
        <v>35</v>
      </c>
      <c r="F383" s="262" t="s">
        <v>35</v>
      </c>
      <c r="G383" s="262" t="s">
        <v>35</v>
      </c>
      <c r="H383" s="262" t="s">
        <v>35</v>
      </c>
      <c r="I383" s="262" t="s">
        <v>35</v>
      </c>
      <c r="J383" s="262" t="s">
        <v>35</v>
      </c>
      <c r="K383" s="300" t="s">
        <v>35</v>
      </c>
      <c r="L383" s="300" t="s">
        <v>35</v>
      </c>
      <c r="M383" s="300" t="s">
        <v>35</v>
      </c>
      <c r="N383" s="300" t="s">
        <v>35</v>
      </c>
      <c r="O383" s="300" t="s">
        <v>35</v>
      </c>
      <c r="P383" s="300" t="s">
        <v>35</v>
      </c>
      <c r="Q383" s="299" t="s">
        <v>973</v>
      </c>
      <c r="R383" s="299" t="s">
        <v>2735</v>
      </c>
      <c r="S383" s="12" t="s">
        <v>1736</v>
      </c>
      <c r="T383" s="12" t="s">
        <v>1363</v>
      </c>
      <c r="U383" s="256" t="s">
        <v>1737</v>
      </c>
      <c r="V383" s="12" t="s">
        <v>2735</v>
      </c>
      <c r="W383" s="12" t="s">
        <v>1736</v>
      </c>
      <c r="X383" s="12" t="s">
        <v>1363</v>
      </c>
      <c r="Y383" s="256" t="s">
        <v>1737</v>
      </c>
      <c r="Z383" s="12" t="s">
        <v>1738</v>
      </c>
    </row>
    <row r="384" spans="1:26" x14ac:dyDescent="0.25">
      <c r="A384" s="297">
        <v>4773</v>
      </c>
      <c r="B384" s="322">
        <v>4773</v>
      </c>
      <c r="C384" s="347">
        <v>675279</v>
      </c>
      <c r="D384" s="299" t="s">
        <v>212</v>
      </c>
      <c r="E384" s="262" t="s">
        <v>35</v>
      </c>
      <c r="F384" s="262" t="s">
        <v>35</v>
      </c>
      <c r="G384" s="262" t="s">
        <v>35</v>
      </c>
      <c r="H384" s="262" t="s">
        <v>35</v>
      </c>
      <c r="I384" s="262" t="s">
        <v>35</v>
      </c>
      <c r="J384" s="262" t="s">
        <v>35</v>
      </c>
      <c r="K384" s="300" t="s">
        <v>35</v>
      </c>
      <c r="L384" s="300" t="s">
        <v>35</v>
      </c>
      <c r="M384" s="300" t="s">
        <v>35</v>
      </c>
      <c r="N384" s="300" t="s">
        <v>35</v>
      </c>
      <c r="O384" s="300" t="s">
        <v>35</v>
      </c>
      <c r="P384" s="300" t="s">
        <v>35</v>
      </c>
      <c r="Q384" s="299" t="s">
        <v>932</v>
      </c>
      <c r="R384" s="299" t="s">
        <v>213</v>
      </c>
      <c r="S384" s="12" t="s">
        <v>2188</v>
      </c>
      <c r="T384" s="12" t="s">
        <v>1363</v>
      </c>
      <c r="U384" s="256" t="s">
        <v>2189</v>
      </c>
      <c r="V384" s="12" t="s">
        <v>213</v>
      </c>
      <c r="W384" s="12" t="s">
        <v>2188</v>
      </c>
      <c r="X384" s="12" t="s">
        <v>1363</v>
      </c>
      <c r="Y384" s="256" t="s">
        <v>2189</v>
      </c>
      <c r="Z384" s="12" t="s">
        <v>2190</v>
      </c>
    </row>
    <row r="385" spans="1:26" x14ac:dyDescent="0.25">
      <c r="A385" s="297">
        <v>103476</v>
      </c>
      <c r="B385" s="322">
        <v>103476</v>
      </c>
      <c r="C385" s="347">
        <v>676192</v>
      </c>
      <c r="D385" s="299" t="s">
        <v>344</v>
      </c>
      <c r="E385" s="262" t="s">
        <v>35</v>
      </c>
      <c r="F385" s="262" t="s">
        <v>35</v>
      </c>
      <c r="G385" s="262" t="s">
        <v>35</v>
      </c>
      <c r="H385" s="262" t="s">
        <v>35</v>
      </c>
      <c r="I385" s="262" t="s">
        <v>35</v>
      </c>
      <c r="J385" s="262" t="s">
        <v>35</v>
      </c>
      <c r="K385" s="300" t="s">
        <v>35</v>
      </c>
      <c r="L385" s="300" t="s">
        <v>35</v>
      </c>
      <c r="M385" s="300" t="s">
        <v>35</v>
      </c>
      <c r="N385" s="300" t="s">
        <v>35</v>
      </c>
      <c r="O385" s="300" t="s">
        <v>35</v>
      </c>
      <c r="P385" s="300" t="s">
        <v>35</v>
      </c>
      <c r="Q385" s="299" t="s">
        <v>1002</v>
      </c>
      <c r="R385" s="299" t="s">
        <v>345</v>
      </c>
      <c r="S385" s="12" t="s">
        <v>1669</v>
      </c>
      <c r="T385" s="12" t="s">
        <v>1363</v>
      </c>
      <c r="U385" s="256" t="s">
        <v>1670</v>
      </c>
      <c r="V385" s="12" t="s">
        <v>1393</v>
      </c>
      <c r="W385" s="12" t="s">
        <v>1394</v>
      </c>
      <c r="X385" s="12" t="s">
        <v>1363</v>
      </c>
      <c r="Y385" s="256" t="s">
        <v>1418</v>
      </c>
      <c r="Z385" s="12" t="s">
        <v>1680</v>
      </c>
    </row>
    <row r="386" spans="1:26" x14ac:dyDescent="0.25">
      <c r="A386" s="297">
        <v>4344</v>
      </c>
      <c r="B386" s="322">
        <v>4344</v>
      </c>
      <c r="C386" s="347">
        <v>675503</v>
      </c>
      <c r="D386" s="299" t="s">
        <v>466</v>
      </c>
      <c r="E386" s="262" t="s">
        <v>35</v>
      </c>
      <c r="F386" s="262" t="s">
        <v>35</v>
      </c>
      <c r="G386" s="262" t="s">
        <v>35</v>
      </c>
      <c r="H386" s="262" t="s">
        <v>35</v>
      </c>
      <c r="I386" s="262" t="s">
        <v>35</v>
      </c>
      <c r="J386" s="262" t="s">
        <v>35</v>
      </c>
      <c r="K386" s="300" t="s">
        <v>35</v>
      </c>
      <c r="L386" s="300" t="s">
        <v>35</v>
      </c>
      <c r="M386" s="300" t="s">
        <v>35</v>
      </c>
      <c r="N386" s="300" t="s">
        <v>35</v>
      </c>
      <c r="O386" s="300" t="s">
        <v>35</v>
      </c>
      <c r="P386" s="300" t="s">
        <v>35</v>
      </c>
      <c r="Q386" s="299" t="s">
        <v>948</v>
      </c>
      <c r="R386" s="299" t="s">
        <v>2736</v>
      </c>
      <c r="S386" s="12" t="s">
        <v>1467</v>
      </c>
      <c r="T386" s="12" t="s">
        <v>1363</v>
      </c>
      <c r="U386" s="256" t="s">
        <v>1468</v>
      </c>
      <c r="V386" s="12" t="s">
        <v>1445</v>
      </c>
      <c r="W386" s="12" t="s">
        <v>1446</v>
      </c>
      <c r="X386" s="12" t="s">
        <v>1363</v>
      </c>
      <c r="Y386" s="256" t="s">
        <v>1447</v>
      </c>
      <c r="Z386" s="12" t="s">
        <v>1470</v>
      </c>
    </row>
    <row r="387" spans="1:26" x14ac:dyDescent="0.25">
      <c r="A387" s="297">
        <v>103112</v>
      </c>
      <c r="B387" s="322">
        <v>103112</v>
      </c>
      <c r="C387" s="347">
        <v>676161</v>
      </c>
      <c r="D387" s="299" t="s">
        <v>2737</v>
      </c>
      <c r="E387" s="262" t="s">
        <v>35</v>
      </c>
      <c r="F387" s="262" t="s">
        <v>35</v>
      </c>
      <c r="G387" s="262" t="s">
        <v>35</v>
      </c>
      <c r="H387" s="262" t="s">
        <v>35</v>
      </c>
      <c r="I387" s="262" t="s">
        <v>35</v>
      </c>
      <c r="J387" s="262" t="s">
        <v>35</v>
      </c>
      <c r="K387" s="300" t="s">
        <v>35</v>
      </c>
      <c r="L387" s="300" t="s">
        <v>35</v>
      </c>
      <c r="M387" s="300" t="s">
        <v>35</v>
      </c>
      <c r="N387" s="300" t="s">
        <v>35</v>
      </c>
      <c r="O387" s="300" t="s">
        <v>35</v>
      </c>
      <c r="P387" s="300" t="s">
        <v>35</v>
      </c>
      <c r="Q387" s="299" t="s">
        <v>965</v>
      </c>
      <c r="R387" s="299" t="s">
        <v>2738</v>
      </c>
      <c r="S387" s="12" t="s">
        <v>1639</v>
      </c>
      <c r="T387" s="12" t="s">
        <v>1363</v>
      </c>
      <c r="U387" s="256" t="s">
        <v>1724</v>
      </c>
      <c r="V387" s="12" t="s">
        <v>2738</v>
      </c>
      <c r="W387" s="12" t="s">
        <v>1639</v>
      </c>
      <c r="X387" s="12" t="s">
        <v>1363</v>
      </c>
      <c r="Y387" s="256" t="s">
        <v>1724</v>
      </c>
      <c r="Z387" s="12" t="s">
        <v>1725</v>
      </c>
    </row>
    <row r="388" spans="1:26" x14ac:dyDescent="0.25">
      <c r="A388" s="297">
        <v>4530</v>
      </c>
      <c r="B388" s="322">
        <v>4530</v>
      </c>
      <c r="C388" s="347">
        <v>455576</v>
      </c>
      <c r="D388" s="299" t="s">
        <v>515</v>
      </c>
      <c r="E388" s="262" t="s">
        <v>35</v>
      </c>
      <c r="F388" s="262" t="s">
        <v>35</v>
      </c>
      <c r="G388" s="262" t="s">
        <v>35</v>
      </c>
      <c r="H388" s="262" t="s">
        <v>35</v>
      </c>
      <c r="I388" s="262" t="s">
        <v>35</v>
      </c>
      <c r="J388" s="262" t="s">
        <v>35</v>
      </c>
      <c r="K388" s="300" t="s">
        <v>35</v>
      </c>
      <c r="L388" s="300" t="s">
        <v>35</v>
      </c>
      <c r="M388" s="300" t="s">
        <v>35</v>
      </c>
      <c r="N388" s="300" t="s">
        <v>35</v>
      </c>
      <c r="O388" s="300" t="s">
        <v>35</v>
      </c>
      <c r="P388" s="300" t="s">
        <v>35</v>
      </c>
      <c r="Q388" s="299" t="s">
        <v>965</v>
      </c>
      <c r="R388" s="299" t="s">
        <v>516</v>
      </c>
      <c r="S388" s="12" t="s">
        <v>1382</v>
      </c>
      <c r="T388" s="12" t="s">
        <v>1363</v>
      </c>
      <c r="U388" s="256" t="s">
        <v>2024</v>
      </c>
      <c r="V388" s="12" t="s">
        <v>516</v>
      </c>
      <c r="W388" s="12" t="s">
        <v>1382</v>
      </c>
      <c r="X388" s="12" t="s">
        <v>1363</v>
      </c>
      <c r="Y388" s="256" t="s">
        <v>2024</v>
      </c>
      <c r="Z388" s="12" t="s">
        <v>2025</v>
      </c>
    </row>
    <row r="389" spans="1:26" x14ac:dyDescent="0.25">
      <c r="A389" s="297">
        <v>104623</v>
      </c>
      <c r="B389" s="322">
        <v>104623</v>
      </c>
      <c r="C389" s="347">
        <v>676275</v>
      </c>
      <c r="D389" s="299" t="s">
        <v>370</v>
      </c>
      <c r="E389" s="262" t="s">
        <v>35</v>
      </c>
      <c r="F389" s="262" t="s">
        <v>35</v>
      </c>
      <c r="G389" s="262" t="s">
        <v>35</v>
      </c>
      <c r="H389" s="262" t="s">
        <v>35</v>
      </c>
      <c r="I389" s="262" t="s">
        <v>35</v>
      </c>
      <c r="J389" s="262" t="s">
        <v>35</v>
      </c>
      <c r="K389" s="300" t="s">
        <v>35</v>
      </c>
      <c r="L389" s="300" t="s">
        <v>35</v>
      </c>
      <c r="M389" s="300" t="s">
        <v>35</v>
      </c>
      <c r="N389" s="300" t="s">
        <v>35</v>
      </c>
      <c r="O389" s="300" t="s">
        <v>35</v>
      </c>
      <c r="P389" s="300" t="s">
        <v>35</v>
      </c>
      <c r="Q389" s="299" t="s">
        <v>945</v>
      </c>
      <c r="R389" s="299" t="s">
        <v>2739</v>
      </c>
      <c r="S389" s="12" t="s">
        <v>2026</v>
      </c>
      <c r="T389" s="12" t="s">
        <v>1363</v>
      </c>
      <c r="U389" s="256" t="s">
        <v>2027</v>
      </c>
      <c r="V389" s="12" t="s">
        <v>2739</v>
      </c>
      <c r="W389" s="12" t="s">
        <v>2026</v>
      </c>
      <c r="X389" s="12" t="s">
        <v>1363</v>
      </c>
      <c r="Y389" s="256" t="s">
        <v>2027</v>
      </c>
      <c r="Z389" s="12" t="s">
        <v>2028</v>
      </c>
    </row>
    <row r="390" spans="1:26" x14ac:dyDescent="0.25">
      <c r="A390" s="297">
        <v>5237</v>
      </c>
      <c r="B390" s="322">
        <v>5237</v>
      </c>
      <c r="C390" s="347">
        <v>455834</v>
      </c>
      <c r="D390" s="299" t="s">
        <v>733</v>
      </c>
      <c r="E390" s="262" t="s">
        <v>35</v>
      </c>
      <c r="F390" s="262" t="s">
        <v>35</v>
      </c>
      <c r="G390" s="262" t="s">
        <v>35</v>
      </c>
      <c r="H390" s="262" t="s">
        <v>35</v>
      </c>
      <c r="I390" s="262" t="s">
        <v>35</v>
      </c>
      <c r="J390" s="262" t="s">
        <v>35</v>
      </c>
      <c r="K390" s="300" t="s">
        <v>35</v>
      </c>
      <c r="L390" s="300" t="s">
        <v>35</v>
      </c>
      <c r="M390" s="300" t="s">
        <v>35</v>
      </c>
      <c r="N390" s="300" t="s">
        <v>35</v>
      </c>
      <c r="O390" s="300" t="s">
        <v>35</v>
      </c>
      <c r="P390" s="300" t="s">
        <v>35</v>
      </c>
      <c r="Q390" s="299" t="s">
        <v>966</v>
      </c>
      <c r="R390" s="299" t="s">
        <v>734</v>
      </c>
      <c r="S390" s="12" t="s">
        <v>1721</v>
      </c>
      <c r="T390" s="12" t="s">
        <v>1363</v>
      </c>
      <c r="U390" s="256" t="s">
        <v>1722</v>
      </c>
      <c r="V390" s="12" t="s">
        <v>1393</v>
      </c>
      <c r="W390" s="12" t="s">
        <v>1394</v>
      </c>
      <c r="X390" s="12" t="s">
        <v>1363</v>
      </c>
      <c r="Y390" s="256" t="s">
        <v>1418</v>
      </c>
      <c r="Z390" s="12" t="s">
        <v>2079</v>
      </c>
    </row>
    <row r="391" spans="1:26" x14ac:dyDescent="0.25">
      <c r="A391" s="297">
        <v>4450</v>
      </c>
      <c r="B391" s="322">
        <v>4450</v>
      </c>
      <c r="C391" s="347">
        <v>455551</v>
      </c>
      <c r="D391" s="299" t="s">
        <v>497</v>
      </c>
      <c r="E391" s="262" t="s">
        <v>35</v>
      </c>
      <c r="F391" s="262" t="s">
        <v>35</v>
      </c>
      <c r="G391" s="262" t="s">
        <v>35</v>
      </c>
      <c r="H391" s="262" t="s">
        <v>35</v>
      </c>
      <c r="I391" s="262" t="s">
        <v>35</v>
      </c>
      <c r="J391" s="262" t="s">
        <v>35</v>
      </c>
      <c r="K391" s="300" t="s">
        <v>35</v>
      </c>
      <c r="L391" s="300" t="s">
        <v>35</v>
      </c>
      <c r="M391" s="300" t="s">
        <v>35</v>
      </c>
      <c r="N391" s="300" t="s">
        <v>35</v>
      </c>
      <c r="O391" s="300" t="s">
        <v>35</v>
      </c>
      <c r="P391" s="300" t="s">
        <v>35</v>
      </c>
      <c r="Q391" s="299" t="s">
        <v>1011</v>
      </c>
      <c r="R391" s="299" t="s">
        <v>498</v>
      </c>
      <c r="S391" s="12" t="s">
        <v>1980</v>
      </c>
      <c r="T391" s="12" t="s">
        <v>1363</v>
      </c>
      <c r="U391" s="256" t="s">
        <v>1981</v>
      </c>
      <c r="V391" s="12" t="s">
        <v>498</v>
      </c>
      <c r="W391" s="12" t="s">
        <v>1980</v>
      </c>
      <c r="X391" s="12" t="s">
        <v>1363</v>
      </c>
      <c r="Y391" s="256" t="s">
        <v>1981</v>
      </c>
      <c r="Z391" s="12" t="s">
        <v>1982</v>
      </c>
    </row>
    <row r="392" spans="1:26" x14ac:dyDescent="0.25">
      <c r="A392" s="297">
        <v>5360</v>
      </c>
      <c r="B392" s="322">
        <v>5360</v>
      </c>
      <c r="C392" s="347">
        <v>675998</v>
      </c>
      <c r="D392" s="299" t="s">
        <v>2740</v>
      </c>
      <c r="E392" s="262" t="s">
        <v>35</v>
      </c>
      <c r="F392" s="262" t="s">
        <v>35</v>
      </c>
      <c r="G392" s="262" t="s">
        <v>35</v>
      </c>
      <c r="H392" s="262" t="s">
        <v>35</v>
      </c>
      <c r="I392" s="262" t="s">
        <v>35</v>
      </c>
      <c r="J392" s="262" t="s">
        <v>35</v>
      </c>
      <c r="K392" s="300" t="s">
        <v>35</v>
      </c>
      <c r="L392" s="300" t="s">
        <v>35</v>
      </c>
      <c r="M392" s="300" t="s">
        <v>35</v>
      </c>
      <c r="N392" s="300" t="s">
        <v>35</v>
      </c>
      <c r="O392" s="300" t="s">
        <v>35</v>
      </c>
      <c r="P392" s="300" t="s">
        <v>35</v>
      </c>
      <c r="Q392" s="299" t="s">
        <v>2473</v>
      </c>
      <c r="R392" s="299" t="s">
        <v>2741</v>
      </c>
      <c r="S392" s="12" t="s">
        <v>1936</v>
      </c>
      <c r="T392" s="12" t="s">
        <v>1363</v>
      </c>
      <c r="U392" s="256" t="s">
        <v>2571</v>
      </c>
      <c r="V392" s="12" t="s">
        <v>2346</v>
      </c>
      <c r="W392" s="12" t="s">
        <v>1416</v>
      </c>
      <c r="X392" s="12" t="s">
        <v>1363</v>
      </c>
      <c r="Y392" s="256" t="s">
        <v>2347</v>
      </c>
      <c r="Z392" s="12" t="s">
        <v>2348</v>
      </c>
    </row>
    <row r="393" spans="1:26" x14ac:dyDescent="0.25">
      <c r="A393" s="297">
        <v>103095</v>
      </c>
      <c r="B393" s="322">
        <v>103095</v>
      </c>
      <c r="C393" s="347">
        <v>676158</v>
      </c>
      <c r="D393" s="299" t="s">
        <v>335</v>
      </c>
      <c r="E393" s="262" t="s">
        <v>35</v>
      </c>
      <c r="F393" s="262" t="s">
        <v>35</v>
      </c>
      <c r="G393" s="262" t="s">
        <v>35</v>
      </c>
      <c r="H393" s="262" t="s">
        <v>35</v>
      </c>
      <c r="I393" s="262" t="s">
        <v>35</v>
      </c>
      <c r="J393" s="262" t="s">
        <v>35</v>
      </c>
      <c r="K393" s="300" t="s">
        <v>35</v>
      </c>
      <c r="L393" s="300" t="s">
        <v>35</v>
      </c>
      <c r="M393" s="300" t="s">
        <v>35</v>
      </c>
      <c r="N393" s="300" t="s">
        <v>35</v>
      </c>
      <c r="O393" s="300" t="s">
        <v>35</v>
      </c>
      <c r="P393" s="300" t="s">
        <v>35</v>
      </c>
      <c r="Q393" s="299" t="s">
        <v>961</v>
      </c>
      <c r="R393" s="299" t="s">
        <v>336</v>
      </c>
      <c r="S393" s="12" t="s">
        <v>1389</v>
      </c>
      <c r="T393" s="12" t="s">
        <v>1363</v>
      </c>
      <c r="U393" s="256" t="s">
        <v>1567</v>
      </c>
      <c r="V393" s="12" t="s">
        <v>336</v>
      </c>
      <c r="W393" s="12" t="s">
        <v>1389</v>
      </c>
      <c r="X393" s="12" t="s">
        <v>1363</v>
      </c>
      <c r="Y393" s="256" t="s">
        <v>1567</v>
      </c>
      <c r="Z393" s="12" t="s">
        <v>2078</v>
      </c>
    </row>
    <row r="394" spans="1:26" x14ac:dyDescent="0.25">
      <c r="A394" s="297">
        <v>5329</v>
      </c>
      <c r="B394" s="322">
        <v>5329</v>
      </c>
      <c r="C394" s="347">
        <v>676051</v>
      </c>
      <c r="D394" s="299" t="s">
        <v>764</v>
      </c>
      <c r="E394" s="262" t="s">
        <v>35</v>
      </c>
      <c r="F394" s="262" t="s">
        <v>35</v>
      </c>
      <c r="G394" s="262" t="s">
        <v>35</v>
      </c>
      <c r="H394" s="262" t="s">
        <v>35</v>
      </c>
      <c r="I394" s="262" t="s">
        <v>35</v>
      </c>
      <c r="J394" s="262" t="s">
        <v>35</v>
      </c>
      <c r="K394" s="300" t="s">
        <v>35</v>
      </c>
      <c r="L394" s="300" t="s">
        <v>35</v>
      </c>
      <c r="M394" s="300" t="s">
        <v>35</v>
      </c>
      <c r="N394" s="300" t="s">
        <v>35</v>
      </c>
      <c r="O394" s="300" t="s">
        <v>35</v>
      </c>
      <c r="P394" s="300" t="s">
        <v>35</v>
      </c>
      <c r="Q394" s="299" t="s">
        <v>978</v>
      </c>
      <c r="R394" s="299" t="s">
        <v>765</v>
      </c>
      <c r="S394" s="12" t="s">
        <v>2742</v>
      </c>
      <c r="T394" s="12" t="s">
        <v>1363</v>
      </c>
      <c r="U394" s="256" t="s">
        <v>1495</v>
      </c>
      <c r="V394" s="12" t="s">
        <v>1393</v>
      </c>
      <c r="W394" s="12" t="s">
        <v>1394</v>
      </c>
      <c r="X394" s="12" t="s">
        <v>1363</v>
      </c>
      <c r="Y394" s="256" t="s">
        <v>1418</v>
      </c>
      <c r="Z394" s="12" t="s">
        <v>1496</v>
      </c>
    </row>
    <row r="395" spans="1:26" x14ac:dyDescent="0.25">
      <c r="A395" s="297">
        <v>103799</v>
      </c>
      <c r="B395" s="322">
        <v>103799</v>
      </c>
      <c r="C395" s="347">
        <v>676239</v>
      </c>
      <c r="D395" s="299" t="s">
        <v>351</v>
      </c>
      <c r="E395" s="262" t="s">
        <v>35</v>
      </c>
      <c r="F395" s="262" t="s">
        <v>35</v>
      </c>
      <c r="G395" s="262" t="s">
        <v>35</v>
      </c>
      <c r="H395" s="262" t="s">
        <v>35</v>
      </c>
      <c r="I395" s="262" t="s">
        <v>35</v>
      </c>
      <c r="J395" s="262" t="s">
        <v>35</v>
      </c>
      <c r="K395" s="300" t="s">
        <v>35</v>
      </c>
      <c r="L395" s="300" t="s">
        <v>35</v>
      </c>
      <c r="M395" s="300" t="s">
        <v>35</v>
      </c>
      <c r="N395" s="300" t="s">
        <v>35</v>
      </c>
      <c r="O395" s="300" t="s">
        <v>35</v>
      </c>
      <c r="P395" s="300" t="s">
        <v>35</v>
      </c>
      <c r="Q395" s="299" t="s">
        <v>1002</v>
      </c>
      <c r="R395" s="299" t="s">
        <v>352</v>
      </c>
      <c r="S395" s="12" t="s">
        <v>1443</v>
      </c>
      <c r="T395" s="12" t="s">
        <v>1363</v>
      </c>
      <c r="U395" s="256" t="s">
        <v>2191</v>
      </c>
      <c r="V395" s="12" t="s">
        <v>1393</v>
      </c>
      <c r="W395" s="12" t="s">
        <v>1394</v>
      </c>
      <c r="X395" s="12" t="s">
        <v>1363</v>
      </c>
      <c r="Y395" s="256" t="s">
        <v>1418</v>
      </c>
      <c r="Z395" s="12" t="s">
        <v>2192</v>
      </c>
    </row>
    <row r="396" spans="1:26" x14ac:dyDescent="0.25">
      <c r="A396" s="297">
        <v>102788</v>
      </c>
      <c r="B396" s="322">
        <v>102788</v>
      </c>
      <c r="C396" s="347">
        <v>676143</v>
      </c>
      <c r="D396" s="299" t="s">
        <v>2249</v>
      </c>
      <c r="E396" s="262" t="s">
        <v>35</v>
      </c>
      <c r="F396" s="262" t="s">
        <v>35</v>
      </c>
      <c r="G396" s="262" t="s">
        <v>35</v>
      </c>
      <c r="H396" s="262" t="s">
        <v>35</v>
      </c>
      <c r="I396" s="262" t="s">
        <v>35</v>
      </c>
      <c r="J396" s="262" t="s">
        <v>35</v>
      </c>
      <c r="K396" s="300" t="s">
        <v>35</v>
      </c>
      <c r="L396" s="300" t="s">
        <v>35</v>
      </c>
      <c r="M396" s="300" t="s">
        <v>35</v>
      </c>
      <c r="N396" s="300" t="s">
        <v>35</v>
      </c>
      <c r="O396" s="300" t="s">
        <v>35</v>
      </c>
      <c r="P396" s="300" t="s">
        <v>35</v>
      </c>
      <c r="Q396" s="299" t="s">
        <v>2743</v>
      </c>
      <c r="R396" s="299" t="s">
        <v>322</v>
      </c>
      <c r="S396" s="12" t="s">
        <v>1380</v>
      </c>
      <c r="T396" s="12" t="s">
        <v>1363</v>
      </c>
      <c r="U396" s="256" t="s">
        <v>2744</v>
      </c>
      <c r="V396" s="12" t="s">
        <v>2643</v>
      </c>
      <c r="W396" s="12" t="s">
        <v>2644</v>
      </c>
      <c r="X396" s="12" t="s">
        <v>1363</v>
      </c>
      <c r="Y396" s="256" t="s">
        <v>2645</v>
      </c>
      <c r="Z396" s="12" t="s">
        <v>1381</v>
      </c>
    </row>
    <row r="397" spans="1:26" x14ac:dyDescent="0.25">
      <c r="A397" s="297">
        <v>5049</v>
      </c>
      <c r="B397" s="322">
        <v>5049</v>
      </c>
      <c r="C397" s="347">
        <v>675049</v>
      </c>
      <c r="D397" s="299" t="s">
        <v>247</v>
      </c>
      <c r="E397" s="262" t="s">
        <v>35</v>
      </c>
      <c r="F397" s="262" t="s">
        <v>35</v>
      </c>
      <c r="G397" s="262" t="s">
        <v>35</v>
      </c>
      <c r="H397" s="262" t="s">
        <v>35</v>
      </c>
      <c r="I397" s="262" t="s">
        <v>35</v>
      </c>
      <c r="J397" s="262" t="s">
        <v>35</v>
      </c>
      <c r="K397" s="300" t="s">
        <v>35</v>
      </c>
      <c r="L397" s="300" t="s">
        <v>35</v>
      </c>
      <c r="M397" s="300" t="s">
        <v>35</v>
      </c>
      <c r="N397" s="300" t="s">
        <v>35</v>
      </c>
      <c r="O397" s="300" t="s">
        <v>35</v>
      </c>
      <c r="P397" s="300" t="s">
        <v>35</v>
      </c>
      <c r="Q397" s="299" t="s">
        <v>1011</v>
      </c>
      <c r="R397" s="299" t="s">
        <v>248</v>
      </c>
      <c r="S397" s="12" t="s">
        <v>1569</v>
      </c>
      <c r="T397" s="12" t="s">
        <v>1363</v>
      </c>
      <c r="U397" s="256" t="s">
        <v>1570</v>
      </c>
      <c r="V397" s="12" t="s">
        <v>248</v>
      </c>
      <c r="W397" s="12" t="s">
        <v>1569</v>
      </c>
      <c r="X397" s="12" t="s">
        <v>1363</v>
      </c>
      <c r="Y397" s="256" t="s">
        <v>1570</v>
      </c>
      <c r="Z397" s="12" t="s">
        <v>1571</v>
      </c>
    </row>
    <row r="398" spans="1:26" x14ac:dyDescent="0.25">
      <c r="A398" s="297">
        <v>5187</v>
      </c>
      <c r="B398" s="322">
        <v>5187</v>
      </c>
      <c r="C398" s="298" t="s">
        <v>2745</v>
      </c>
      <c r="D398" s="299" t="s">
        <v>2746</v>
      </c>
      <c r="E398" s="262" t="s">
        <v>35</v>
      </c>
      <c r="F398" s="262" t="s">
        <v>35</v>
      </c>
      <c r="G398" s="262" t="s">
        <v>35</v>
      </c>
      <c r="H398" s="262" t="s">
        <v>35</v>
      </c>
      <c r="I398" s="262" t="s">
        <v>35</v>
      </c>
      <c r="J398" s="262" t="s">
        <v>35</v>
      </c>
      <c r="K398" s="300" t="s">
        <v>35</v>
      </c>
      <c r="L398" s="300" t="s">
        <v>35</v>
      </c>
      <c r="M398" s="300" t="s">
        <v>35</v>
      </c>
      <c r="N398" s="300" t="s">
        <v>35</v>
      </c>
      <c r="O398" s="300" t="s">
        <v>35</v>
      </c>
      <c r="P398" s="300" t="s">
        <v>35</v>
      </c>
      <c r="Q398" s="299" t="s">
        <v>2747</v>
      </c>
      <c r="R398" s="299" t="s">
        <v>2748</v>
      </c>
      <c r="S398" s="12" t="s">
        <v>2749</v>
      </c>
      <c r="T398" s="12" t="s">
        <v>1363</v>
      </c>
      <c r="U398" s="256">
        <v>76932</v>
      </c>
      <c r="V398" s="12" t="s">
        <v>2750</v>
      </c>
      <c r="W398" s="12" t="s">
        <v>2749</v>
      </c>
      <c r="X398" s="12" t="s">
        <v>1363</v>
      </c>
      <c r="Y398" s="256">
        <v>76932</v>
      </c>
      <c r="Z398" s="12" t="s">
        <v>2751</v>
      </c>
    </row>
    <row r="399" spans="1:26" x14ac:dyDescent="0.25">
      <c r="A399" s="297">
        <v>5291</v>
      </c>
      <c r="B399" s="322">
        <v>5291</v>
      </c>
      <c r="C399" s="347">
        <v>675975</v>
      </c>
      <c r="D399" s="299" t="s">
        <v>751</v>
      </c>
      <c r="E399" s="262" t="s">
        <v>35</v>
      </c>
      <c r="F399" s="262" t="s">
        <v>35</v>
      </c>
      <c r="G399" s="262" t="s">
        <v>35</v>
      </c>
      <c r="H399" s="262" t="s">
        <v>35</v>
      </c>
      <c r="I399" s="262" t="s">
        <v>35</v>
      </c>
      <c r="J399" s="262" t="s">
        <v>35</v>
      </c>
      <c r="K399" s="300" t="s">
        <v>35</v>
      </c>
      <c r="L399" s="300" t="s">
        <v>35</v>
      </c>
      <c r="M399" s="300" t="s">
        <v>35</v>
      </c>
      <c r="N399" s="300" t="s">
        <v>35</v>
      </c>
      <c r="O399" s="300" t="s">
        <v>35</v>
      </c>
      <c r="P399" s="300" t="s">
        <v>35</v>
      </c>
      <c r="Q399" s="299" t="s">
        <v>992</v>
      </c>
      <c r="R399" s="299" t="s">
        <v>752</v>
      </c>
      <c r="S399" s="12" t="s">
        <v>2193</v>
      </c>
      <c r="T399" s="12" t="s">
        <v>1363</v>
      </c>
      <c r="U399" s="256" t="s">
        <v>2194</v>
      </c>
      <c r="V399" s="12" t="s">
        <v>1601</v>
      </c>
      <c r="W399" s="12" t="s">
        <v>1602</v>
      </c>
      <c r="X399" s="12" t="s">
        <v>1363</v>
      </c>
      <c r="Y399" s="256" t="s">
        <v>1603</v>
      </c>
      <c r="Z399" s="12" t="s">
        <v>2195</v>
      </c>
    </row>
    <row r="400" spans="1:26" x14ac:dyDescent="0.25">
      <c r="A400" s="297">
        <v>101633</v>
      </c>
      <c r="B400" s="322">
        <v>101633</v>
      </c>
      <c r="C400" s="347">
        <v>675991</v>
      </c>
      <c r="D400" s="299" t="s">
        <v>294</v>
      </c>
      <c r="E400" s="262" t="s">
        <v>35</v>
      </c>
      <c r="F400" s="262" t="s">
        <v>35</v>
      </c>
      <c r="G400" s="262" t="s">
        <v>35</v>
      </c>
      <c r="H400" s="262" t="s">
        <v>35</v>
      </c>
      <c r="I400" s="262" t="s">
        <v>35</v>
      </c>
      <c r="J400" s="262" t="s">
        <v>35</v>
      </c>
      <c r="K400" s="300" t="s">
        <v>35</v>
      </c>
      <c r="L400" s="300" t="s">
        <v>35</v>
      </c>
      <c r="M400" s="300" t="s">
        <v>35</v>
      </c>
      <c r="N400" s="300" t="s">
        <v>35</v>
      </c>
      <c r="O400" s="300" t="s">
        <v>35</v>
      </c>
      <c r="P400" s="300" t="s">
        <v>35</v>
      </c>
      <c r="Q400" s="299" t="s">
        <v>2359</v>
      </c>
      <c r="R400" s="299" t="s">
        <v>295</v>
      </c>
      <c r="S400" s="12" t="s">
        <v>1956</v>
      </c>
      <c r="T400" s="12" t="s">
        <v>1363</v>
      </c>
      <c r="U400" s="256" t="s">
        <v>1957</v>
      </c>
      <c r="V400" s="12" t="s">
        <v>2360</v>
      </c>
      <c r="W400" s="12" t="s">
        <v>1949</v>
      </c>
      <c r="X400" s="12" t="s">
        <v>1363</v>
      </c>
      <c r="Y400" s="256" t="s">
        <v>1950</v>
      </c>
      <c r="Z400" s="12" t="s">
        <v>1958</v>
      </c>
    </row>
    <row r="401" spans="1:26" x14ac:dyDescent="0.25">
      <c r="A401" s="297">
        <v>4906</v>
      </c>
      <c r="B401" s="322">
        <v>4906</v>
      </c>
      <c r="C401" s="347">
        <v>455951</v>
      </c>
      <c r="D401" s="427" t="s">
        <v>231</v>
      </c>
      <c r="E401" s="262" t="s">
        <v>35</v>
      </c>
      <c r="F401" s="262" t="s">
        <v>35</v>
      </c>
      <c r="G401" s="262" t="s">
        <v>35</v>
      </c>
      <c r="H401" s="262" t="s">
        <v>35</v>
      </c>
      <c r="I401" s="262" t="s">
        <v>35</v>
      </c>
      <c r="J401" s="262" t="s">
        <v>35</v>
      </c>
      <c r="K401" s="300" t="s">
        <v>35</v>
      </c>
      <c r="L401" s="300" t="s">
        <v>36</v>
      </c>
      <c r="M401" s="300" t="e">
        <v>#N/A</v>
      </c>
      <c r="N401" s="300" t="e">
        <v>#N/A</v>
      </c>
      <c r="O401" s="300" t="e">
        <v>#N/A</v>
      </c>
      <c r="P401" s="300" t="e">
        <v>#N/A</v>
      </c>
      <c r="Q401" s="299" t="s">
        <v>938</v>
      </c>
      <c r="R401" s="299" t="s">
        <v>2752</v>
      </c>
      <c r="S401" s="12" t="s">
        <v>2002</v>
      </c>
      <c r="T401" s="12" t="s">
        <v>1363</v>
      </c>
      <c r="U401" s="256">
        <v>76550</v>
      </c>
      <c r="V401" s="12" t="s">
        <v>2752</v>
      </c>
      <c r="W401" s="12" t="s">
        <v>2002</v>
      </c>
      <c r="X401" s="12" t="s">
        <v>1363</v>
      </c>
      <c r="Y401" s="256">
        <v>76550</v>
      </c>
      <c r="Z401" s="12" t="s">
        <v>2003</v>
      </c>
    </row>
    <row r="402" spans="1:26" x14ac:dyDescent="0.25">
      <c r="A402" s="297">
        <v>5219</v>
      </c>
      <c r="B402" s="322">
        <v>5219</v>
      </c>
      <c r="C402" s="347">
        <v>455685</v>
      </c>
      <c r="D402" s="299" t="s">
        <v>725</v>
      </c>
      <c r="E402" s="262" t="s">
        <v>35</v>
      </c>
      <c r="F402" s="262" t="s">
        <v>35</v>
      </c>
      <c r="G402" s="262" t="s">
        <v>35</v>
      </c>
      <c r="H402" s="262" t="s">
        <v>35</v>
      </c>
      <c r="I402" s="262" t="s">
        <v>35</v>
      </c>
      <c r="J402" s="262" t="s">
        <v>35</v>
      </c>
      <c r="K402" s="300" t="s">
        <v>35</v>
      </c>
      <c r="L402" s="300" t="s">
        <v>35</v>
      </c>
      <c r="M402" s="300" t="s">
        <v>35</v>
      </c>
      <c r="N402" s="300" t="s">
        <v>35</v>
      </c>
      <c r="O402" s="300" t="s">
        <v>35</v>
      </c>
      <c r="P402" s="300" t="s">
        <v>35</v>
      </c>
      <c r="Q402" s="299" t="s">
        <v>954</v>
      </c>
      <c r="R402" s="299" t="s">
        <v>726</v>
      </c>
      <c r="S402" s="12" t="s">
        <v>1616</v>
      </c>
      <c r="T402" s="12" t="s">
        <v>1363</v>
      </c>
      <c r="U402" s="256" t="s">
        <v>2753</v>
      </c>
      <c r="V402" s="12" t="s">
        <v>726</v>
      </c>
      <c r="W402" s="12" t="s">
        <v>1616</v>
      </c>
      <c r="X402" s="12" t="s">
        <v>1363</v>
      </c>
      <c r="Y402" s="256" t="s">
        <v>2753</v>
      </c>
      <c r="Z402" s="12" t="s">
        <v>1703</v>
      </c>
    </row>
    <row r="403" spans="1:26" x14ac:dyDescent="0.25">
      <c r="A403" s="297">
        <v>4615</v>
      </c>
      <c r="B403" s="322">
        <v>4615</v>
      </c>
      <c r="C403" s="347">
        <v>455523</v>
      </c>
      <c r="D403" s="299" t="s">
        <v>544</v>
      </c>
      <c r="E403" s="262" t="s">
        <v>35</v>
      </c>
      <c r="F403" s="262" t="s">
        <v>35</v>
      </c>
      <c r="G403" s="262" t="s">
        <v>35</v>
      </c>
      <c r="H403" s="262" t="s">
        <v>35</v>
      </c>
      <c r="I403" s="262" t="s">
        <v>35</v>
      </c>
      <c r="J403" s="262" t="s">
        <v>35</v>
      </c>
      <c r="K403" s="300" t="s">
        <v>35</v>
      </c>
      <c r="L403" s="300" t="s">
        <v>35</v>
      </c>
      <c r="M403" s="300" t="s">
        <v>35</v>
      </c>
      <c r="N403" s="300" t="s">
        <v>35</v>
      </c>
      <c r="O403" s="300" t="s">
        <v>35</v>
      </c>
      <c r="P403" s="300" t="s">
        <v>35</v>
      </c>
      <c r="Q403" s="299" t="s">
        <v>2301</v>
      </c>
      <c r="R403" s="299" t="s">
        <v>2754</v>
      </c>
      <c r="S403" s="12" t="s">
        <v>1389</v>
      </c>
      <c r="T403" s="12" t="s">
        <v>1363</v>
      </c>
      <c r="U403" s="256" t="s">
        <v>1390</v>
      </c>
      <c r="V403" s="12" t="s">
        <v>2754</v>
      </c>
      <c r="W403" s="12" t="s">
        <v>1389</v>
      </c>
      <c r="X403" s="12" t="s">
        <v>1363</v>
      </c>
      <c r="Y403" s="256" t="s">
        <v>1390</v>
      </c>
      <c r="Z403" s="12" t="s">
        <v>2755</v>
      </c>
    </row>
    <row r="404" spans="1:26" x14ac:dyDescent="0.25">
      <c r="A404" s="297">
        <v>5176</v>
      </c>
      <c r="B404" s="322">
        <v>5176</v>
      </c>
      <c r="C404" s="298" t="s">
        <v>1186</v>
      </c>
      <c r="D404" s="299" t="s">
        <v>261</v>
      </c>
      <c r="E404" s="262" t="s">
        <v>35</v>
      </c>
      <c r="F404" s="262" t="s">
        <v>35</v>
      </c>
      <c r="G404" s="262" t="s">
        <v>35</v>
      </c>
      <c r="H404" s="262" t="s">
        <v>35</v>
      </c>
      <c r="I404" s="262" t="s">
        <v>35</v>
      </c>
      <c r="J404" s="262" t="s">
        <v>35</v>
      </c>
      <c r="K404" s="300" t="s">
        <v>35</v>
      </c>
      <c r="L404" s="300" t="s">
        <v>35</v>
      </c>
      <c r="M404" s="300" t="s">
        <v>35</v>
      </c>
      <c r="N404" s="300" t="s">
        <v>35</v>
      </c>
      <c r="O404" s="300" t="s">
        <v>35</v>
      </c>
      <c r="P404" s="300" t="s">
        <v>35</v>
      </c>
      <c r="Q404" s="299" t="s">
        <v>974</v>
      </c>
      <c r="R404" s="299" t="s">
        <v>262</v>
      </c>
      <c r="S404" s="12" t="s">
        <v>2756</v>
      </c>
      <c r="T404" s="12" t="s">
        <v>1363</v>
      </c>
      <c r="U404" s="256" t="s">
        <v>1739</v>
      </c>
      <c r="V404" s="12" t="s">
        <v>262</v>
      </c>
      <c r="W404" s="12" t="s">
        <v>2756</v>
      </c>
      <c r="X404" s="12" t="s">
        <v>1363</v>
      </c>
      <c r="Y404" s="256" t="s">
        <v>1739</v>
      </c>
      <c r="Z404" s="12" t="s">
        <v>2757</v>
      </c>
    </row>
    <row r="405" spans="1:26" x14ac:dyDescent="0.25">
      <c r="A405" s="297">
        <v>4059</v>
      </c>
      <c r="B405" s="322">
        <v>4059</v>
      </c>
      <c r="C405" s="347">
        <v>675826</v>
      </c>
      <c r="D405" s="299" t="s">
        <v>2758</v>
      </c>
      <c r="E405" s="262" t="s">
        <v>35</v>
      </c>
      <c r="F405" s="262" t="s">
        <v>35</v>
      </c>
      <c r="G405" s="262" t="s">
        <v>35</v>
      </c>
      <c r="H405" s="262" t="s">
        <v>35</v>
      </c>
      <c r="I405" s="262" t="s">
        <v>35</v>
      </c>
      <c r="J405" s="262" t="s">
        <v>35</v>
      </c>
      <c r="K405" s="300" t="s">
        <v>35</v>
      </c>
      <c r="L405" s="300" t="s">
        <v>35</v>
      </c>
      <c r="M405" s="300" t="s">
        <v>35</v>
      </c>
      <c r="N405" s="300" t="s">
        <v>35</v>
      </c>
      <c r="O405" s="300" t="s">
        <v>35</v>
      </c>
      <c r="P405" s="300" t="s">
        <v>35</v>
      </c>
      <c r="Q405" s="299" t="s">
        <v>971</v>
      </c>
      <c r="R405" s="299" t="s">
        <v>2759</v>
      </c>
      <c r="S405" s="12" t="s">
        <v>2724</v>
      </c>
      <c r="T405" s="12" t="s">
        <v>1363</v>
      </c>
      <c r="U405" s="256" t="s">
        <v>1704</v>
      </c>
      <c r="V405" s="12" t="s">
        <v>2760</v>
      </c>
      <c r="W405" s="12" t="s">
        <v>2724</v>
      </c>
      <c r="X405" s="12" t="s">
        <v>1363</v>
      </c>
      <c r="Y405" s="256" t="s">
        <v>1704</v>
      </c>
      <c r="Z405" s="12" t="s">
        <v>2103</v>
      </c>
    </row>
    <row r="406" spans="1:26" x14ac:dyDescent="0.25">
      <c r="A406" s="297">
        <v>4501</v>
      </c>
      <c r="B406" s="322">
        <v>4501</v>
      </c>
      <c r="C406" s="347">
        <v>675700</v>
      </c>
      <c r="D406" s="299" t="s">
        <v>514</v>
      </c>
      <c r="E406" s="262" t="s">
        <v>35</v>
      </c>
      <c r="F406" s="262" t="s">
        <v>35</v>
      </c>
      <c r="G406" s="262" t="s">
        <v>35</v>
      </c>
      <c r="H406" s="262" t="s">
        <v>35</v>
      </c>
      <c r="I406" s="262" t="s">
        <v>35</v>
      </c>
      <c r="J406" s="262" t="s">
        <v>35</v>
      </c>
      <c r="K406" s="300" t="s">
        <v>35</v>
      </c>
      <c r="L406" s="300" t="s">
        <v>35</v>
      </c>
      <c r="M406" s="300" t="s">
        <v>35</v>
      </c>
      <c r="N406" s="300" t="s">
        <v>35</v>
      </c>
      <c r="O406" s="300" t="s">
        <v>35</v>
      </c>
      <c r="P406" s="300" t="s">
        <v>35</v>
      </c>
      <c r="Q406" s="299" t="s">
        <v>2761</v>
      </c>
      <c r="R406" s="299" t="s">
        <v>2762</v>
      </c>
      <c r="S406" s="12" t="s">
        <v>1499</v>
      </c>
      <c r="T406" s="12" t="s">
        <v>1363</v>
      </c>
      <c r="U406" s="256" t="s">
        <v>1500</v>
      </c>
      <c r="V406" s="12" t="s">
        <v>2762</v>
      </c>
      <c r="W406" s="12" t="s">
        <v>1499</v>
      </c>
      <c r="X406" s="12" t="s">
        <v>1363</v>
      </c>
      <c r="Y406" s="256" t="s">
        <v>1500</v>
      </c>
      <c r="Z406" s="12" t="s">
        <v>1501</v>
      </c>
    </row>
    <row r="407" spans="1:26" x14ac:dyDescent="0.25">
      <c r="A407" s="297">
        <v>102667</v>
      </c>
      <c r="B407" s="322">
        <v>102667</v>
      </c>
      <c r="C407" s="347">
        <v>676114</v>
      </c>
      <c r="D407" s="299" t="s">
        <v>315</v>
      </c>
      <c r="E407" s="262" t="s">
        <v>35</v>
      </c>
      <c r="F407" s="262" t="s">
        <v>35</v>
      </c>
      <c r="G407" s="262" t="s">
        <v>35</v>
      </c>
      <c r="H407" s="262" t="s">
        <v>35</v>
      </c>
      <c r="I407" s="262" t="s">
        <v>35</v>
      </c>
      <c r="J407" s="262" t="s">
        <v>35</v>
      </c>
      <c r="K407" s="300" t="s">
        <v>35</v>
      </c>
      <c r="L407" s="300" t="s">
        <v>35</v>
      </c>
      <c r="M407" s="300" t="s">
        <v>35</v>
      </c>
      <c r="N407" s="300" t="s">
        <v>35</v>
      </c>
      <c r="O407" s="300" t="s">
        <v>35</v>
      </c>
      <c r="P407" s="300" t="s">
        <v>35</v>
      </c>
      <c r="Q407" s="299" t="s">
        <v>1016</v>
      </c>
      <c r="R407" s="299" t="s">
        <v>2763</v>
      </c>
      <c r="S407" s="12" t="s">
        <v>1428</v>
      </c>
      <c r="T407" s="12" t="s">
        <v>1363</v>
      </c>
      <c r="U407" s="256" t="s">
        <v>1429</v>
      </c>
      <c r="V407" s="12" t="s">
        <v>2763</v>
      </c>
      <c r="W407" s="12" t="s">
        <v>1428</v>
      </c>
      <c r="X407" s="12" t="s">
        <v>1363</v>
      </c>
      <c r="Y407" s="256" t="s">
        <v>1429</v>
      </c>
      <c r="Z407" s="12" t="s">
        <v>2036</v>
      </c>
    </row>
    <row r="408" spans="1:26" x14ac:dyDescent="0.25">
      <c r="A408" s="297">
        <v>4900</v>
      </c>
      <c r="B408" s="322">
        <v>4900</v>
      </c>
      <c r="C408" s="347">
        <v>675681</v>
      </c>
      <c r="D408" s="299" t="s">
        <v>230</v>
      </c>
      <c r="E408" s="262" t="s">
        <v>35</v>
      </c>
      <c r="F408" s="262" t="s">
        <v>35</v>
      </c>
      <c r="G408" s="262" t="s">
        <v>35</v>
      </c>
      <c r="H408" s="262" t="s">
        <v>35</v>
      </c>
      <c r="I408" s="262" t="s">
        <v>35</v>
      </c>
      <c r="J408" s="262" t="s">
        <v>35</v>
      </c>
      <c r="K408" s="300" t="s">
        <v>35</v>
      </c>
      <c r="L408" s="300" t="s">
        <v>35</v>
      </c>
      <c r="M408" s="300" t="s">
        <v>35</v>
      </c>
      <c r="N408" s="300" t="s">
        <v>35</v>
      </c>
      <c r="O408" s="300" t="s">
        <v>35</v>
      </c>
      <c r="P408" s="300" t="s">
        <v>35</v>
      </c>
      <c r="Q408" s="299" t="s">
        <v>964</v>
      </c>
      <c r="R408" s="299" t="s">
        <v>2764</v>
      </c>
      <c r="S408" s="12" t="s">
        <v>1373</v>
      </c>
      <c r="T408" s="12" t="s">
        <v>1363</v>
      </c>
      <c r="U408" s="256" t="s">
        <v>2765</v>
      </c>
      <c r="V408" s="12" t="s">
        <v>1374</v>
      </c>
      <c r="W408" s="12" t="s">
        <v>1373</v>
      </c>
      <c r="X408" s="12" t="s">
        <v>1363</v>
      </c>
      <c r="Y408" s="256" t="s">
        <v>1375</v>
      </c>
      <c r="Z408" s="12" t="s">
        <v>1376</v>
      </c>
    </row>
    <row r="409" spans="1:26" x14ac:dyDescent="0.25">
      <c r="A409" s="297">
        <v>105150</v>
      </c>
      <c r="B409" s="322">
        <v>105150</v>
      </c>
      <c r="C409" s="347">
        <v>676319</v>
      </c>
      <c r="D409" s="299" t="s">
        <v>385</v>
      </c>
      <c r="E409" s="262" t="s">
        <v>35</v>
      </c>
      <c r="F409" s="262" t="s">
        <v>35</v>
      </c>
      <c r="G409" s="262" t="s">
        <v>35</v>
      </c>
      <c r="H409" s="262" t="s">
        <v>35</v>
      </c>
      <c r="I409" s="262" t="s">
        <v>35</v>
      </c>
      <c r="J409" s="262" t="s">
        <v>35</v>
      </c>
      <c r="K409" s="300" t="s">
        <v>35</v>
      </c>
      <c r="L409" s="300" t="s">
        <v>35</v>
      </c>
      <c r="M409" s="300" t="s">
        <v>35</v>
      </c>
      <c r="N409" s="300" t="s">
        <v>35</v>
      </c>
      <c r="O409" s="300" t="s">
        <v>35</v>
      </c>
      <c r="P409" s="300" t="s">
        <v>35</v>
      </c>
      <c r="Q409" s="299" t="s">
        <v>945</v>
      </c>
      <c r="R409" s="299" t="s">
        <v>386</v>
      </c>
      <c r="S409" s="12" t="s">
        <v>1564</v>
      </c>
      <c r="T409" s="12" t="s">
        <v>1363</v>
      </c>
      <c r="U409" s="256" t="s">
        <v>1565</v>
      </c>
      <c r="V409" s="12" t="s">
        <v>386</v>
      </c>
      <c r="W409" s="12" t="s">
        <v>1564</v>
      </c>
      <c r="X409" s="12" t="s">
        <v>1363</v>
      </c>
      <c r="Y409" s="256" t="s">
        <v>1565</v>
      </c>
      <c r="Z409" s="12" t="s">
        <v>1566</v>
      </c>
    </row>
    <row r="410" spans="1:26" x14ac:dyDescent="0.25">
      <c r="A410" s="297">
        <v>5213</v>
      </c>
      <c r="B410" s="322">
        <v>5213</v>
      </c>
      <c r="C410" s="347">
        <v>675563</v>
      </c>
      <c r="D410" s="299" t="s">
        <v>721</v>
      </c>
      <c r="E410" s="262" t="s">
        <v>35</v>
      </c>
      <c r="F410" s="262" t="s">
        <v>35</v>
      </c>
      <c r="G410" s="262" t="s">
        <v>35</v>
      </c>
      <c r="H410" s="262" t="s">
        <v>35</v>
      </c>
      <c r="I410" s="262" t="s">
        <v>35</v>
      </c>
      <c r="J410" s="262" t="s">
        <v>35</v>
      </c>
      <c r="K410" s="300" t="s">
        <v>35</v>
      </c>
      <c r="L410" s="300" t="s">
        <v>35</v>
      </c>
      <c r="M410" s="300" t="s">
        <v>35</v>
      </c>
      <c r="N410" s="300" t="s">
        <v>35</v>
      </c>
      <c r="O410" s="300" t="s">
        <v>35</v>
      </c>
      <c r="P410" s="300" t="s">
        <v>35</v>
      </c>
      <c r="Q410" s="299" t="s">
        <v>976</v>
      </c>
      <c r="R410" s="299" t="s">
        <v>722</v>
      </c>
      <c r="S410" s="12" t="s">
        <v>1553</v>
      </c>
      <c r="T410" s="12" t="s">
        <v>1363</v>
      </c>
      <c r="U410" s="256" t="s">
        <v>1554</v>
      </c>
      <c r="V410" s="12" t="s">
        <v>1393</v>
      </c>
      <c r="W410" s="12" t="s">
        <v>1394</v>
      </c>
      <c r="X410" s="12" t="s">
        <v>1363</v>
      </c>
      <c r="Y410" s="256" t="s">
        <v>1392</v>
      </c>
      <c r="Z410" s="12" t="s">
        <v>1395</v>
      </c>
    </row>
    <row r="411" spans="1:26" x14ac:dyDescent="0.25">
      <c r="A411" s="297">
        <v>4202</v>
      </c>
      <c r="B411" s="322">
        <v>4202</v>
      </c>
      <c r="C411" s="298" t="s">
        <v>2766</v>
      </c>
      <c r="D411" s="299" t="s">
        <v>2767</v>
      </c>
      <c r="E411" s="262" t="s">
        <v>35</v>
      </c>
      <c r="F411" s="262" t="s">
        <v>35</v>
      </c>
      <c r="G411" s="262" t="s">
        <v>35</v>
      </c>
      <c r="H411" s="262" t="s">
        <v>35</v>
      </c>
      <c r="I411" s="262" t="s">
        <v>35</v>
      </c>
      <c r="J411" s="262" t="s">
        <v>35</v>
      </c>
      <c r="K411" s="300" t="s">
        <v>35</v>
      </c>
      <c r="L411" s="300" t="s">
        <v>35</v>
      </c>
      <c r="M411" s="300" t="s">
        <v>35</v>
      </c>
      <c r="N411" s="300" t="s">
        <v>35</v>
      </c>
      <c r="O411" s="300" t="s">
        <v>35</v>
      </c>
      <c r="P411" s="300" t="s">
        <v>35</v>
      </c>
      <c r="Q411" s="299" t="s">
        <v>2768</v>
      </c>
      <c r="R411" s="299" t="s">
        <v>2769</v>
      </c>
      <c r="S411" s="12" t="s">
        <v>2770</v>
      </c>
      <c r="T411" s="12" t="s">
        <v>1363</v>
      </c>
      <c r="U411" s="256" t="s">
        <v>2771</v>
      </c>
      <c r="V411" s="12" t="s">
        <v>2772</v>
      </c>
      <c r="W411" s="12" t="s">
        <v>2770</v>
      </c>
      <c r="X411" s="12" t="s">
        <v>1363</v>
      </c>
      <c r="Y411" s="256" t="s">
        <v>2771</v>
      </c>
      <c r="Z411" s="12" t="s">
        <v>2773</v>
      </c>
    </row>
    <row r="412" spans="1:26" x14ac:dyDescent="0.25">
      <c r="A412" s="297">
        <v>127</v>
      </c>
      <c r="B412" s="322">
        <v>127</v>
      </c>
      <c r="C412" s="347">
        <v>675506</v>
      </c>
      <c r="D412" s="299" t="s">
        <v>148</v>
      </c>
      <c r="E412" s="262" t="s">
        <v>35</v>
      </c>
      <c r="F412" s="262" t="s">
        <v>35</v>
      </c>
      <c r="G412" s="262" t="s">
        <v>35</v>
      </c>
      <c r="H412" s="262" t="s">
        <v>35</v>
      </c>
      <c r="I412" s="262" t="s">
        <v>35</v>
      </c>
      <c r="J412" s="262" t="s">
        <v>35</v>
      </c>
      <c r="K412" s="300" t="s">
        <v>35</v>
      </c>
      <c r="L412" s="300" t="s">
        <v>35</v>
      </c>
      <c r="M412" s="300" t="s">
        <v>35</v>
      </c>
      <c r="N412" s="300" t="s">
        <v>35</v>
      </c>
      <c r="O412" s="300" t="s">
        <v>35</v>
      </c>
      <c r="P412" s="300" t="s">
        <v>35</v>
      </c>
      <c r="Q412" s="299" t="s">
        <v>1016</v>
      </c>
      <c r="R412" s="299" t="s">
        <v>149</v>
      </c>
      <c r="S412" s="12" t="s">
        <v>1428</v>
      </c>
      <c r="T412" s="12" t="s">
        <v>1363</v>
      </c>
      <c r="U412" s="256" t="s">
        <v>1429</v>
      </c>
      <c r="V412" s="12" t="s">
        <v>149</v>
      </c>
      <c r="W412" s="12" t="s">
        <v>1428</v>
      </c>
      <c r="X412" s="12" t="s">
        <v>1363</v>
      </c>
      <c r="Y412" s="256" t="s">
        <v>1429</v>
      </c>
      <c r="Z412" s="12" t="s">
        <v>1430</v>
      </c>
    </row>
    <row r="413" spans="1:26" x14ac:dyDescent="0.25">
      <c r="A413" s="297">
        <v>105652</v>
      </c>
      <c r="B413" s="322">
        <v>105652</v>
      </c>
      <c r="C413" s="347">
        <v>676350</v>
      </c>
      <c r="D413" s="299" t="s">
        <v>401</v>
      </c>
      <c r="E413" s="262" t="s">
        <v>35</v>
      </c>
      <c r="F413" s="262" t="s">
        <v>35</v>
      </c>
      <c r="G413" s="262" t="s">
        <v>35</v>
      </c>
      <c r="H413" s="262" t="s">
        <v>35</v>
      </c>
      <c r="I413" s="262" t="s">
        <v>35</v>
      </c>
      <c r="J413" s="262" t="s">
        <v>35</v>
      </c>
      <c r="K413" s="300" t="s">
        <v>35</v>
      </c>
      <c r="L413" s="300" t="s">
        <v>35</v>
      </c>
      <c r="M413" s="300" t="s">
        <v>35</v>
      </c>
      <c r="N413" s="300" t="s">
        <v>35</v>
      </c>
      <c r="O413" s="300" t="s">
        <v>35</v>
      </c>
      <c r="P413" s="300" t="s">
        <v>35</v>
      </c>
      <c r="Q413" s="299" t="s">
        <v>978</v>
      </c>
      <c r="R413" s="299" t="s">
        <v>2774</v>
      </c>
      <c r="S413" s="12" t="s">
        <v>2138</v>
      </c>
      <c r="T413" s="12" t="s">
        <v>1363</v>
      </c>
      <c r="U413" s="256" t="s">
        <v>2139</v>
      </c>
      <c r="V413" s="12" t="s">
        <v>2774</v>
      </c>
      <c r="W413" s="12" t="s">
        <v>2138</v>
      </c>
      <c r="X413" s="12" t="s">
        <v>1363</v>
      </c>
      <c r="Y413" s="256" t="s">
        <v>2139</v>
      </c>
      <c r="Z413" s="12" t="s">
        <v>2140</v>
      </c>
    </row>
    <row r="414" spans="1:26" x14ac:dyDescent="0.25">
      <c r="A414" s="297">
        <v>100947</v>
      </c>
      <c r="B414" s="322">
        <v>100947</v>
      </c>
      <c r="C414" s="347">
        <v>675925</v>
      </c>
      <c r="D414" s="299" t="s">
        <v>128</v>
      </c>
      <c r="E414" s="262" t="s">
        <v>35</v>
      </c>
      <c r="F414" s="262" t="s">
        <v>35</v>
      </c>
      <c r="G414" s="262" t="s">
        <v>35</v>
      </c>
      <c r="H414" s="262" t="s">
        <v>35</v>
      </c>
      <c r="I414" s="262" t="s">
        <v>35</v>
      </c>
      <c r="J414" s="262" t="s">
        <v>35</v>
      </c>
      <c r="K414" s="300" t="s">
        <v>35</v>
      </c>
      <c r="L414" s="300" t="s">
        <v>35</v>
      </c>
      <c r="M414" s="300" t="s">
        <v>35</v>
      </c>
      <c r="N414" s="300" t="s">
        <v>35</v>
      </c>
      <c r="O414" s="300" t="s">
        <v>35</v>
      </c>
      <c r="P414" s="300" t="s">
        <v>35</v>
      </c>
      <c r="Q414" s="299" t="s">
        <v>924</v>
      </c>
      <c r="R414" s="299" t="s">
        <v>129</v>
      </c>
      <c r="S414" s="12" t="s">
        <v>2775</v>
      </c>
      <c r="T414" s="12" t="s">
        <v>1363</v>
      </c>
      <c r="U414" s="256" t="s">
        <v>2157</v>
      </c>
      <c r="V414" s="12" t="s">
        <v>129</v>
      </c>
      <c r="W414" s="12" t="s">
        <v>2775</v>
      </c>
      <c r="X414" s="12" t="s">
        <v>1363</v>
      </c>
      <c r="Y414" s="256" t="s">
        <v>2157</v>
      </c>
      <c r="Z414" s="12" t="s">
        <v>2158</v>
      </c>
    </row>
    <row r="415" spans="1:26" x14ac:dyDescent="0.25">
      <c r="A415" s="297">
        <v>103831</v>
      </c>
      <c r="B415" s="322">
        <v>103831</v>
      </c>
      <c r="C415" s="347">
        <v>676229</v>
      </c>
      <c r="D415" s="299" t="s">
        <v>2776</v>
      </c>
      <c r="E415" s="262" t="s">
        <v>35</v>
      </c>
      <c r="F415" s="262" t="s">
        <v>35</v>
      </c>
      <c r="G415" s="262" t="s">
        <v>35</v>
      </c>
      <c r="H415" s="262" t="s">
        <v>35</v>
      </c>
      <c r="I415" s="262" t="s">
        <v>35</v>
      </c>
      <c r="J415" s="262" t="s">
        <v>35</v>
      </c>
      <c r="K415" s="300" t="s">
        <v>35</v>
      </c>
      <c r="L415" s="300" t="s">
        <v>35</v>
      </c>
      <c r="M415" s="300" t="s">
        <v>35</v>
      </c>
      <c r="N415" s="300" t="s">
        <v>35</v>
      </c>
      <c r="O415" s="300" t="s">
        <v>35</v>
      </c>
      <c r="P415" s="300" t="s">
        <v>35</v>
      </c>
      <c r="Q415" s="299" t="s">
        <v>2293</v>
      </c>
      <c r="R415" s="299" t="s">
        <v>2777</v>
      </c>
      <c r="S415" s="12" t="s">
        <v>2778</v>
      </c>
      <c r="T415" s="12" t="s">
        <v>1363</v>
      </c>
      <c r="U415" s="256" t="s">
        <v>2779</v>
      </c>
      <c r="V415" s="12" t="s">
        <v>2777</v>
      </c>
      <c r="W415" s="12" t="s">
        <v>2778</v>
      </c>
      <c r="X415" s="12" t="s">
        <v>1363</v>
      </c>
      <c r="Y415" s="256" t="s">
        <v>2779</v>
      </c>
      <c r="Z415" s="12" t="s">
        <v>2780</v>
      </c>
    </row>
    <row r="416" spans="1:26" x14ac:dyDescent="0.25">
      <c r="A416" s="297">
        <v>105172</v>
      </c>
      <c r="B416" s="322">
        <v>105172</v>
      </c>
      <c r="C416" s="347">
        <v>676317</v>
      </c>
      <c r="D416" s="299" t="s">
        <v>387</v>
      </c>
      <c r="E416" s="262" t="s">
        <v>35</v>
      </c>
      <c r="F416" s="262" t="s">
        <v>35</v>
      </c>
      <c r="G416" s="262" t="s">
        <v>35</v>
      </c>
      <c r="H416" s="262" t="s">
        <v>35</v>
      </c>
      <c r="I416" s="262" t="s">
        <v>35</v>
      </c>
      <c r="J416" s="262" t="s">
        <v>35</v>
      </c>
      <c r="K416" s="300" t="s">
        <v>35</v>
      </c>
      <c r="L416" s="300" t="s">
        <v>35</v>
      </c>
      <c r="M416" s="300" t="s">
        <v>35</v>
      </c>
      <c r="N416" s="300" t="s">
        <v>35</v>
      </c>
      <c r="O416" s="300" t="s">
        <v>35</v>
      </c>
      <c r="P416" s="300" t="s">
        <v>35</v>
      </c>
      <c r="Q416" s="299" t="s">
        <v>960</v>
      </c>
      <c r="R416" s="299" t="s">
        <v>388</v>
      </c>
      <c r="S416" s="12" t="s">
        <v>1382</v>
      </c>
      <c r="T416" s="12" t="s">
        <v>1363</v>
      </c>
      <c r="U416" s="256" t="s">
        <v>2133</v>
      </c>
      <c r="V416" s="12" t="s">
        <v>1445</v>
      </c>
      <c r="W416" s="12" t="s">
        <v>1446</v>
      </c>
      <c r="X416" s="12" t="s">
        <v>1363</v>
      </c>
      <c r="Y416" s="256" t="s">
        <v>1447</v>
      </c>
      <c r="Z416" s="12" t="s">
        <v>2134</v>
      </c>
    </row>
    <row r="417" spans="1:26" x14ac:dyDescent="0.25">
      <c r="A417" s="297">
        <v>101740</v>
      </c>
      <c r="B417" s="322">
        <v>101740</v>
      </c>
      <c r="C417" s="347">
        <v>676211</v>
      </c>
      <c r="D417" s="299" t="s">
        <v>296</v>
      </c>
      <c r="E417" s="262" t="s">
        <v>35</v>
      </c>
      <c r="F417" s="262" t="s">
        <v>35</v>
      </c>
      <c r="G417" s="262" t="s">
        <v>35</v>
      </c>
      <c r="H417" s="262" t="s">
        <v>35</v>
      </c>
      <c r="I417" s="262" t="s">
        <v>35</v>
      </c>
      <c r="J417" s="262" t="s">
        <v>35</v>
      </c>
      <c r="K417" s="300" t="s">
        <v>35</v>
      </c>
      <c r="L417" s="300" t="s">
        <v>35</v>
      </c>
      <c r="M417" s="300" t="s">
        <v>35</v>
      </c>
      <c r="N417" s="300" t="s">
        <v>35</v>
      </c>
      <c r="O417" s="300" t="s">
        <v>35</v>
      </c>
      <c r="P417" s="300" t="s">
        <v>35</v>
      </c>
      <c r="Q417" s="299" t="s">
        <v>938</v>
      </c>
      <c r="R417" s="299" t="s">
        <v>297</v>
      </c>
      <c r="S417" s="12" t="s">
        <v>1473</v>
      </c>
      <c r="T417" s="12" t="s">
        <v>1363</v>
      </c>
      <c r="U417" s="256">
        <v>76712</v>
      </c>
      <c r="V417" s="12" t="s">
        <v>2781</v>
      </c>
      <c r="W417" s="12" t="s">
        <v>1473</v>
      </c>
      <c r="X417" s="12" t="s">
        <v>1363</v>
      </c>
      <c r="Y417" s="256" t="s">
        <v>2782</v>
      </c>
      <c r="Z417" s="12" t="s">
        <v>1474</v>
      </c>
    </row>
    <row r="418" spans="1:26" x14ac:dyDescent="0.25">
      <c r="A418" s="297">
        <v>105330</v>
      </c>
      <c r="B418" s="322">
        <v>105330</v>
      </c>
      <c r="C418" s="347">
        <v>676328</v>
      </c>
      <c r="D418" s="299" t="s">
        <v>394</v>
      </c>
      <c r="E418" s="262" t="s">
        <v>35</v>
      </c>
      <c r="F418" s="262" t="s">
        <v>35</v>
      </c>
      <c r="G418" s="262" t="s">
        <v>35</v>
      </c>
      <c r="H418" s="262" t="s">
        <v>35</v>
      </c>
      <c r="I418" s="262" t="s">
        <v>35</v>
      </c>
      <c r="J418" s="262" t="s">
        <v>35</v>
      </c>
      <c r="K418" s="300" t="s">
        <v>35</v>
      </c>
      <c r="L418" s="300" t="s">
        <v>35</v>
      </c>
      <c r="M418" s="300" t="s">
        <v>35</v>
      </c>
      <c r="N418" s="300" t="s">
        <v>35</v>
      </c>
      <c r="O418" s="300" t="s">
        <v>35</v>
      </c>
      <c r="P418" s="300" t="s">
        <v>35</v>
      </c>
      <c r="Q418" s="299" t="s">
        <v>981</v>
      </c>
      <c r="R418" s="299" t="s">
        <v>2531</v>
      </c>
      <c r="S418" s="12" t="s">
        <v>1884</v>
      </c>
      <c r="T418" s="12" t="s">
        <v>1363</v>
      </c>
      <c r="U418" s="256" t="s">
        <v>1885</v>
      </c>
      <c r="V418" s="12" t="s">
        <v>2531</v>
      </c>
      <c r="W418" s="12" t="s">
        <v>1884</v>
      </c>
      <c r="X418" s="12" t="s">
        <v>1363</v>
      </c>
      <c r="Y418" s="256" t="s">
        <v>1885</v>
      </c>
      <c r="Z418" s="12" t="s">
        <v>2532</v>
      </c>
    </row>
    <row r="419" spans="1:26" x14ac:dyDescent="0.25">
      <c r="A419" s="297">
        <v>102791</v>
      </c>
      <c r="B419" s="322">
        <v>102791</v>
      </c>
      <c r="C419" s="347">
        <v>676132</v>
      </c>
      <c r="D419" s="299" t="s">
        <v>324</v>
      </c>
      <c r="E419" s="262" t="s">
        <v>35</v>
      </c>
      <c r="F419" s="262" t="s">
        <v>35</v>
      </c>
      <c r="G419" s="262" t="s">
        <v>35</v>
      </c>
      <c r="H419" s="262" t="s">
        <v>35</v>
      </c>
      <c r="I419" s="262" t="s">
        <v>35</v>
      </c>
      <c r="J419" s="262" t="s">
        <v>35</v>
      </c>
      <c r="K419" s="300" t="s">
        <v>35</v>
      </c>
      <c r="L419" s="300" t="s">
        <v>35</v>
      </c>
      <c r="M419" s="300" t="s">
        <v>35</v>
      </c>
      <c r="N419" s="300" t="s">
        <v>35</v>
      </c>
      <c r="O419" s="300" t="s">
        <v>35</v>
      </c>
      <c r="P419" s="300" t="s">
        <v>35</v>
      </c>
      <c r="Q419" s="299" t="s">
        <v>965</v>
      </c>
      <c r="R419" s="299" t="s">
        <v>2783</v>
      </c>
      <c r="S419" s="12" t="s">
        <v>1382</v>
      </c>
      <c r="T419" s="12" t="s">
        <v>1363</v>
      </c>
      <c r="U419" s="256">
        <v>76123</v>
      </c>
      <c r="V419" s="12" t="s">
        <v>2783</v>
      </c>
      <c r="W419" s="12" t="s">
        <v>1382</v>
      </c>
      <c r="X419" s="12" t="s">
        <v>1363</v>
      </c>
      <c r="Y419" s="256">
        <v>76123</v>
      </c>
      <c r="Z419" s="12" t="s">
        <v>2180</v>
      </c>
    </row>
    <row r="420" spans="1:26" x14ac:dyDescent="0.25">
      <c r="A420" s="297">
        <v>104549</v>
      </c>
      <c r="B420" s="322">
        <v>104549</v>
      </c>
      <c r="C420" s="347">
        <v>676270</v>
      </c>
      <c r="D420" s="299" t="s">
        <v>368</v>
      </c>
      <c r="E420" s="262" t="s">
        <v>36</v>
      </c>
      <c r="F420" s="262" t="s">
        <v>36</v>
      </c>
      <c r="G420" s="262" t="s">
        <v>36</v>
      </c>
      <c r="H420" s="262" t="s">
        <v>36</v>
      </c>
      <c r="I420" s="262" t="s">
        <v>36</v>
      </c>
      <c r="J420" s="262" t="s">
        <v>36</v>
      </c>
      <c r="K420" s="300" t="s">
        <v>36</v>
      </c>
      <c r="L420" s="300" t="s">
        <v>35</v>
      </c>
      <c r="M420" s="300" t="s">
        <v>35</v>
      </c>
      <c r="N420" s="300" t="s">
        <v>35</v>
      </c>
      <c r="O420" s="300" t="s">
        <v>35</v>
      </c>
      <c r="P420" s="300" t="s">
        <v>35</v>
      </c>
      <c r="Q420" s="299" t="s">
        <v>945</v>
      </c>
      <c r="R420" s="299" t="s">
        <v>2784</v>
      </c>
      <c r="S420" s="12" t="s">
        <v>941</v>
      </c>
      <c r="T420" s="12" t="s">
        <v>1363</v>
      </c>
      <c r="U420" s="256" t="s">
        <v>1490</v>
      </c>
      <c r="V420" s="12" t="s">
        <v>2784</v>
      </c>
      <c r="W420" s="12" t="s">
        <v>941</v>
      </c>
      <c r="X420" s="12" t="s">
        <v>1363</v>
      </c>
      <c r="Y420" s="256" t="s">
        <v>1490</v>
      </c>
      <c r="Z420" s="12" t="s">
        <v>2785</v>
      </c>
    </row>
    <row r="421" spans="1:26" x14ac:dyDescent="0.25">
      <c r="A421" s="297">
        <v>5347</v>
      </c>
      <c r="B421" s="322">
        <v>5347</v>
      </c>
      <c r="C421" s="347">
        <v>676219</v>
      </c>
      <c r="D421" s="299" t="s">
        <v>278</v>
      </c>
      <c r="E421" s="262" t="s">
        <v>35</v>
      </c>
      <c r="F421" s="262" t="s">
        <v>35</v>
      </c>
      <c r="G421" s="262" t="s">
        <v>35</v>
      </c>
      <c r="H421" s="262" t="s">
        <v>35</v>
      </c>
      <c r="I421" s="262" t="s">
        <v>35</v>
      </c>
      <c r="J421" s="262" t="s">
        <v>35</v>
      </c>
      <c r="K421" s="300" t="s">
        <v>35</v>
      </c>
      <c r="L421" s="300" t="s">
        <v>35</v>
      </c>
      <c r="M421" s="300" t="s">
        <v>35</v>
      </c>
      <c r="N421" s="300" t="s">
        <v>35</v>
      </c>
      <c r="O421" s="300" t="s">
        <v>35</v>
      </c>
      <c r="P421" s="300" t="s">
        <v>35</v>
      </c>
      <c r="Q421" s="299" t="s">
        <v>997</v>
      </c>
      <c r="R421" s="299" t="s">
        <v>279</v>
      </c>
      <c r="S421" s="12" t="s">
        <v>1572</v>
      </c>
      <c r="T421" s="12" t="s">
        <v>1363</v>
      </c>
      <c r="U421" s="256">
        <v>79606</v>
      </c>
      <c r="V421" s="12" t="s">
        <v>279</v>
      </c>
      <c r="W421" s="12" t="s">
        <v>1572</v>
      </c>
      <c r="X421" s="12" t="s">
        <v>1363</v>
      </c>
      <c r="Y421" s="256">
        <v>79606</v>
      </c>
      <c r="Z421" s="12" t="s">
        <v>2217</v>
      </c>
    </row>
    <row r="422" spans="1:26" x14ac:dyDescent="0.25">
      <c r="A422" s="297">
        <v>102588</v>
      </c>
      <c r="B422" s="322">
        <v>102588</v>
      </c>
      <c r="C422" s="347">
        <v>676120</v>
      </c>
      <c r="D422" s="299" t="s">
        <v>133</v>
      </c>
      <c r="E422" s="262" t="s">
        <v>35</v>
      </c>
      <c r="F422" s="262" t="s">
        <v>35</v>
      </c>
      <c r="G422" s="262" t="s">
        <v>35</v>
      </c>
      <c r="H422" s="262" t="s">
        <v>35</v>
      </c>
      <c r="I422" s="262" t="s">
        <v>35</v>
      </c>
      <c r="J422" s="262" t="s">
        <v>35</v>
      </c>
      <c r="K422" s="300" t="s">
        <v>35</v>
      </c>
      <c r="L422" s="300" t="s">
        <v>35</v>
      </c>
      <c r="M422" s="300" t="s">
        <v>35</v>
      </c>
      <c r="N422" s="300" t="s">
        <v>35</v>
      </c>
      <c r="O422" s="300" t="s">
        <v>35</v>
      </c>
      <c r="P422" s="300" t="s">
        <v>35</v>
      </c>
      <c r="Q422" s="299" t="s">
        <v>945</v>
      </c>
      <c r="R422" s="299" t="s">
        <v>134</v>
      </c>
      <c r="S422" s="12" t="s">
        <v>2109</v>
      </c>
      <c r="T422" s="12" t="s">
        <v>1363</v>
      </c>
      <c r="U422" s="256" t="s">
        <v>2110</v>
      </c>
      <c r="V422" s="12" t="s">
        <v>1393</v>
      </c>
      <c r="W422" s="12" t="s">
        <v>2469</v>
      </c>
      <c r="X422" s="12" t="s">
        <v>1363</v>
      </c>
      <c r="Y422" s="256" t="s">
        <v>1418</v>
      </c>
      <c r="Z422" s="12" t="s">
        <v>2145</v>
      </c>
    </row>
    <row r="423" spans="1:26" x14ac:dyDescent="0.25">
      <c r="A423" s="297">
        <v>100313</v>
      </c>
      <c r="B423" s="322">
        <v>100313</v>
      </c>
      <c r="C423" s="347">
        <v>676091</v>
      </c>
      <c r="D423" s="299" t="s">
        <v>282</v>
      </c>
      <c r="E423" s="262" t="s">
        <v>35</v>
      </c>
      <c r="F423" s="262" t="s">
        <v>35</v>
      </c>
      <c r="G423" s="262" t="s">
        <v>35</v>
      </c>
      <c r="H423" s="262" t="s">
        <v>35</v>
      </c>
      <c r="I423" s="262" t="s">
        <v>35</v>
      </c>
      <c r="J423" s="262" t="s">
        <v>35</v>
      </c>
      <c r="K423" s="300" t="s">
        <v>35</v>
      </c>
      <c r="L423" s="300" t="s">
        <v>35</v>
      </c>
      <c r="M423" s="300" t="s">
        <v>35</v>
      </c>
      <c r="N423" s="300" t="s">
        <v>35</v>
      </c>
      <c r="O423" s="300" t="s">
        <v>35</v>
      </c>
      <c r="P423" s="300" t="s">
        <v>35</v>
      </c>
      <c r="Q423" s="299" t="s">
        <v>2344</v>
      </c>
      <c r="R423" s="299" t="s">
        <v>283</v>
      </c>
      <c r="S423" s="12" t="s">
        <v>1435</v>
      </c>
      <c r="T423" s="12" t="s">
        <v>1363</v>
      </c>
      <c r="U423" s="256" t="s">
        <v>1436</v>
      </c>
      <c r="V423" s="12" t="s">
        <v>283</v>
      </c>
      <c r="W423" s="12" t="s">
        <v>1435</v>
      </c>
      <c r="X423" s="12" t="s">
        <v>1363</v>
      </c>
      <c r="Y423" s="256" t="s">
        <v>1436</v>
      </c>
      <c r="Z423" s="12" t="s">
        <v>2786</v>
      </c>
    </row>
    <row r="424" spans="1:26" x14ac:dyDescent="0.25">
      <c r="A424" s="297">
        <v>105966</v>
      </c>
      <c r="B424" s="322">
        <v>105966</v>
      </c>
      <c r="C424" s="347">
        <v>676368</v>
      </c>
      <c r="D424" s="299" t="s">
        <v>410</v>
      </c>
      <c r="E424" s="262" t="s">
        <v>35</v>
      </c>
      <c r="F424" s="262" t="s">
        <v>35</v>
      </c>
      <c r="G424" s="262" t="s">
        <v>35</v>
      </c>
      <c r="H424" s="262" t="s">
        <v>35</v>
      </c>
      <c r="I424" s="262" t="s">
        <v>35</v>
      </c>
      <c r="J424" s="262" t="s">
        <v>35</v>
      </c>
      <c r="K424" s="300" t="s">
        <v>35</v>
      </c>
      <c r="L424" s="300" t="s">
        <v>35</v>
      </c>
      <c r="M424" s="300" t="s">
        <v>35</v>
      </c>
      <c r="N424" s="300" t="s">
        <v>35</v>
      </c>
      <c r="O424" s="300" t="s">
        <v>35</v>
      </c>
      <c r="P424" s="300" t="s">
        <v>35</v>
      </c>
      <c r="Q424" s="299" t="s">
        <v>976</v>
      </c>
      <c r="R424" s="299" t="s">
        <v>411</v>
      </c>
      <c r="S424" s="12" t="s">
        <v>1538</v>
      </c>
      <c r="T424" s="12" t="s">
        <v>1363</v>
      </c>
      <c r="U424" s="256" t="s">
        <v>1392</v>
      </c>
      <c r="V424" s="12" t="s">
        <v>1393</v>
      </c>
      <c r="W424" s="12" t="s">
        <v>1394</v>
      </c>
      <c r="X424" s="12" t="s">
        <v>1363</v>
      </c>
      <c r="Y424" s="256" t="s">
        <v>1392</v>
      </c>
      <c r="Z424" s="12" t="s">
        <v>2183</v>
      </c>
    </row>
    <row r="425" spans="1:26" x14ac:dyDescent="0.25">
      <c r="A425" s="297">
        <v>5378</v>
      </c>
      <c r="B425" s="322">
        <v>5378</v>
      </c>
      <c r="C425" s="347">
        <v>675645</v>
      </c>
      <c r="D425" s="299" t="s">
        <v>280</v>
      </c>
      <c r="E425" s="262" t="s">
        <v>35</v>
      </c>
      <c r="F425" s="262" t="s">
        <v>35</v>
      </c>
      <c r="G425" s="262" t="s">
        <v>35</v>
      </c>
      <c r="H425" s="262" t="s">
        <v>35</v>
      </c>
      <c r="I425" s="262" t="s">
        <v>35</v>
      </c>
      <c r="J425" s="262" t="s">
        <v>35</v>
      </c>
      <c r="K425" s="300" t="s">
        <v>35</v>
      </c>
      <c r="L425" s="300" t="s">
        <v>35</v>
      </c>
      <c r="M425" s="300" t="s">
        <v>35</v>
      </c>
      <c r="N425" s="300" t="s">
        <v>35</v>
      </c>
      <c r="O425" s="300" t="s">
        <v>35</v>
      </c>
      <c r="P425" s="300" t="s">
        <v>35</v>
      </c>
      <c r="Q425" s="299" t="s">
        <v>965</v>
      </c>
      <c r="R425" s="299" t="s">
        <v>281</v>
      </c>
      <c r="S425" s="12" t="s">
        <v>1572</v>
      </c>
      <c r="T425" s="12" t="s">
        <v>1363</v>
      </c>
      <c r="U425" s="256" t="s">
        <v>1893</v>
      </c>
      <c r="V425" s="12" t="s">
        <v>281</v>
      </c>
      <c r="W425" s="12" t="s">
        <v>1572</v>
      </c>
      <c r="X425" s="12" t="s">
        <v>1363</v>
      </c>
      <c r="Y425" s="256" t="s">
        <v>1893</v>
      </c>
      <c r="Z425" s="12" t="s">
        <v>1894</v>
      </c>
    </row>
    <row r="426" spans="1:26" x14ac:dyDescent="0.25">
      <c r="A426" s="297">
        <v>105595</v>
      </c>
      <c r="B426" s="322">
        <v>105595</v>
      </c>
      <c r="C426" s="347">
        <v>676345</v>
      </c>
      <c r="D426" s="299" t="s">
        <v>399</v>
      </c>
      <c r="E426" s="262" t="s">
        <v>35</v>
      </c>
      <c r="F426" s="262" t="s">
        <v>35</v>
      </c>
      <c r="G426" s="262" t="s">
        <v>35</v>
      </c>
      <c r="H426" s="262" t="s">
        <v>35</v>
      </c>
      <c r="I426" s="262" t="s">
        <v>35</v>
      </c>
      <c r="J426" s="262" t="s">
        <v>35</v>
      </c>
      <c r="K426" s="300" t="s">
        <v>35</v>
      </c>
      <c r="L426" s="300" t="s">
        <v>35</v>
      </c>
      <c r="M426" s="300" t="s">
        <v>35</v>
      </c>
      <c r="N426" s="300" t="s">
        <v>35</v>
      </c>
      <c r="O426" s="300" t="s">
        <v>35</v>
      </c>
      <c r="P426" s="300" t="s">
        <v>35</v>
      </c>
      <c r="Q426" s="299" t="s">
        <v>2787</v>
      </c>
      <c r="R426" s="299" t="s">
        <v>400</v>
      </c>
      <c r="S426" s="12" t="s">
        <v>1471</v>
      </c>
      <c r="T426" s="12" t="s">
        <v>1363</v>
      </c>
      <c r="U426" s="256" t="s">
        <v>1472</v>
      </c>
      <c r="V426" s="12" t="s">
        <v>1445</v>
      </c>
      <c r="W426" s="12" t="s">
        <v>1446</v>
      </c>
      <c r="X426" s="12" t="s">
        <v>1363</v>
      </c>
      <c r="Y426" s="256" t="s">
        <v>1447</v>
      </c>
      <c r="Z426" s="12" t="s">
        <v>2788</v>
      </c>
    </row>
    <row r="427" spans="1:26" x14ac:dyDescent="0.25">
      <c r="A427" s="297">
        <v>4332</v>
      </c>
      <c r="B427" s="322">
        <v>4332</v>
      </c>
      <c r="C427" s="347">
        <v>675407</v>
      </c>
      <c r="D427" s="299" t="s">
        <v>2789</v>
      </c>
      <c r="E427" s="262" t="s">
        <v>35</v>
      </c>
      <c r="F427" s="262" t="s">
        <v>35</v>
      </c>
      <c r="G427" s="262" t="s">
        <v>35</v>
      </c>
      <c r="H427" s="262" t="s">
        <v>35</v>
      </c>
      <c r="I427" s="262" t="s">
        <v>35</v>
      </c>
      <c r="J427" s="262" t="s">
        <v>35</v>
      </c>
      <c r="K427" s="300" t="s">
        <v>35</v>
      </c>
      <c r="L427" s="300" t="s">
        <v>35</v>
      </c>
      <c r="M427" s="300" t="s">
        <v>35</v>
      </c>
      <c r="N427" s="300" t="s">
        <v>35</v>
      </c>
      <c r="O427" s="300" t="s">
        <v>35</v>
      </c>
      <c r="P427" s="300" t="s">
        <v>35</v>
      </c>
      <c r="Q427" s="299" t="s">
        <v>932</v>
      </c>
      <c r="R427" s="299" t="s">
        <v>2790</v>
      </c>
      <c r="S427" s="12" t="s">
        <v>2791</v>
      </c>
      <c r="T427" s="12" t="s">
        <v>1363</v>
      </c>
      <c r="U427" s="256" t="s">
        <v>2001</v>
      </c>
      <c r="V427" s="12" t="s">
        <v>2790</v>
      </c>
      <c r="W427" s="12" t="s">
        <v>2791</v>
      </c>
      <c r="X427" s="12" t="s">
        <v>1363</v>
      </c>
      <c r="Y427" s="256" t="s">
        <v>2001</v>
      </c>
      <c r="Z427" s="12" t="s">
        <v>2792</v>
      </c>
    </row>
    <row r="428" spans="1:26" x14ac:dyDescent="0.25">
      <c r="A428" s="297">
        <v>5014</v>
      </c>
      <c r="B428" s="322">
        <v>5014</v>
      </c>
      <c r="C428" s="347">
        <v>675019</v>
      </c>
      <c r="D428" s="299" t="s">
        <v>2793</v>
      </c>
      <c r="E428" s="262" t="s">
        <v>35</v>
      </c>
      <c r="F428" s="262" t="s">
        <v>35</v>
      </c>
      <c r="G428" s="262" t="s">
        <v>35</v>
      </c>
      <c r="H428" s="262" t="s">
        <v>35</v>
      </c>
      <c r="I428" s="262" t="s">
        <v>35</v>
      </c>
      <c r="J428" s="262" t="s">
        <v>35</v>
      </c>
      <c r="K428" s="300" t="s">
        <v>35</v>
      </c>
      <c r="L428" s="300" t="s">
        <v>35</v>
      </c>
      <c r="M428" s="300" t="s">
        <v>35</v>
      </c>
      <c r="N428" s="300" t="s">
        <v>35</v>
      </c>
      <c r="O428" s="300" t="s">
        <v>35</v>
      </c>
      <c r="P428" s="300" t="s">
        <v>35</v>
      </c>
      <c r="Q428" s="299" t="s">
        <v>932</v>
      </c>
      <c r="R428" s="299" t="s">
        <v>2794</v>
      </c>
      <c r="S428" s="12" t="s">
        <v>1502</v>
      </c>
      <c r="T428" s="12" t="s">
        <v>1363</v>
      </c>
      <c r="U428" s="256" t="s">
        <v>1434</v>
      </c>
      <c r="V428" s="12" t="s">
        <v>2795</v>
      </c>
      <c r="W428" s="12" t="s">
        <v>1502</v>
      </c>
      <c r="X428" s="12" t="s">
        <v>1363</v>
      </c>
      <c r="Y428" s="256" t="s">
        <v>1434</v>
      </c>
      <c r="Z428" s="12" t="s">
        <v>2796</v>
      </c>
    </row>
    <row r="429" spans="1:26" x14ac:dyDescent="0.25">
      <c r="A429" s="297">
        <v>105761</v>
      </c>
      <c r="B429" s="322">
        <v>105761</v>
      </c>
      <c r="C429" s="347">
        <v>676358</v>
      </c>
      <c r="D429" s="299" t="s">
        <v>406</v>
      </c>
      <c r="E429" s="262" t="s">
        <v>35</v>
      </c>
      <c r="F429" s="262" t="s">
        <v>35</v>
      </c>
      <c r="G429" s="262" t="s">
        <v>35</v>
      </c>
      <c r="H429" s="262" t="s">
        <v>35</v>
      </c>
      <c r="I429" s="262" t="s">
        <v>35</v>
      </c>
      <c r="J429" s="262" t="s">
        <v>35</v>
      </c>
      <c r="K429" s="300" t="s">
        <v>35</v>
      </c>
      <c r="L429" s="300" t="s">
        <v>35</v>
      </c>
      <c r="M429" s="300" t="s">
        <v>35</v>
      </c>
      <c r="N429" s="300" t="s">
        <v>35</v>
      </c>
      <c r="O429" s="300" t="s">
        <v>35</v>
      </c>
      <c r="P429" s="300" t="s">
        <v>35</v>
      </c>
      <c r="Q429" s="299" t="s">
        <v>1002</v>
      </c>
      <c r="R429" s="299" t="s">
        <v>407</v>
      </c>
      <c r="S429" s="12" t="s">
        <v>1449</v>
      </c>
      <c r="T429" s="12" t="s">
        <v>1363</v>
      </c>
      <c r="U429" s="256" t="s">
        <v>2797</v>
      </c>
      <c r="V429" s="12" t="s">
        <v>1393</v>
      </c>
      <c r="W429" s="12" t="s">
        <v>1394</v>
      </c>
      <c r="X429" s="12" t="s">
        <v>1363</v>
      </c>
      <c r="Y429" s="256" t="s">
        <v>1418</v>
      </c>
      <c r="Z429" s="12" t="s">
        <v>2168</v>
      </c>
    </row>
    <row r="430" spans="1:26" x14ac:dyDescent="0.25">
      <c r="A430" s="297">
        <v>102533</v>
      </c>
      <c r="B430" s="322">
        <v>102533</v>
      </c>
      <c r="C430" s="347">
        <v>676096</v>
      </c>
      <c r="D430" s="299" t="s">
        <v>311</v>
      </c>
      <c r="E430" s="262" t="s">
        <v>35</v>
      </c>
      <c r="F430" s="262" t="s">
        <v>35</v>
      </c>
      <c r="G430" s="262" t="s">
        <v>35</v>
      </c>
      <c r="H430" s="262" t="s">
        <v>35</v>
      </c>
      <c r="I430" s="262" t="s">
        <v>35</v>
      </c>
      <c r="J430" s="262" t="s">
        <v>35</v>
      </c>
      <c r="K430" s="300" t="s">
        <v>35</v>
      </c>
      <c r="L430" s="300" t="s">
        <v>35</v>
      </c>
      <c r="M430" s="300" t="s">
        <v>35</v>
      </c>
      <c r="N430" s="300" t="s">
        <v>35</v>
      </c>
      <c r="O430" s="300" t="s">
        <v>35</v>
      </c>
      <c r="P430" s="300" t="s">
        <v>35</v>
      </c>
      <c r="Q430" s="299" t="s">
        <v>1002</v>
      </c>
      <c r="R430" s="299" t="s">
        <v>312</v>
      </c>
      <c r="S430" s="12" t="s">
        <v>1465</v>
      </c>
      <c r="T430" s="12" t="s">
        <v>1363</v>
      </c>
      <c r="U430" s="256" t="s">
        <v>2798</v>
      </c>
      <c r="V430" s="12" t="s">
        <v>1393</v>
      </c>
      <c r="W430" s="12" t="s">
        <v>1394</v>
      </c>
      <c r="X430" s="12" t="s">
        <v>1363</v>
      </c>
      <c r="Y430" s="256" t="s">
        <v>1418</v>
      </c>
      <c r="Z430" s="12" t="s">
        <v>1466</v>
      </c>
    </row>
    <row r="431" spans="1:26" x14ac:dyDescent="0.25">
      <c r="A431" s="297">
        <v>5098</v>
      </c>
      <c r="B431" s="322">
        <v>5098</v>
      </c>
      <c r="C431" s="347">
        <v>455627</v>
      </c>
      <c r="D431" s="299" t="s">
        <v>255</v>
      </c>
      <c r="E431" s="262" t="s">
        <v>35</v>
      </c>
      <c r="F431" s="262" t="s">
        <v>35</v>
      </c>
      <c r="G431" s="262" t="s">
        <v>35</v>
      </c>
      <c r="H431" s="262" t="s">
        <v>35</v>
      </c>
      <c r="I431" s="262" t="s">
        <v>35</v>
      </c>
      <c r="J431" s="262" t="s">
        <v>35</v>
      </c>
      <c r="K431" s="300" t="s">
        <v>35</v>
      </c>
      <c r="L431" s="300" t="s">
        <v>35</v>
      </c>
      <c r="M431" s="300" t="s">
        <v>35</v>
      </c>
      <c r="N431" s="300" t="s">
        <v>35</v>
      </c>
      <c r="O431" s="300" t="s">
        <v>35</v>
      </c>
      <c r="P431" s="300" t="s">
        <v>35</v>
      </c>
      <c r="Q431" s="299" t="s">
        <v>953</v>
      </c>
      <c r="R431" s="299" t="s">
        <v>256</v>
      </c>
      <c r="S431" s="12" t="s">
        <v>1616</v>
      </c>
      <c r="T431" s="12" t="s">
        <v>1363</v>
      </c>
      <c r="U431" s="256" t="s">
        <v>1617</v>
      </c>
      <c r="V431" s="12" t="s">
        <v>256</v>
      </c>
      <c r="W431" s="12" t="s">
        <v>1616</v>
      </c>
      <c r="X431" s="12" t="s">
        <v>1363</v>
      </c>
      <c r="Y431" s="256" t="s">
        <v>1617</v>
      </c>
      <c r="Z431" s="12" t="s">
        <v>1702</v>
      </c>
    </row>
    <row r="432" spans="1:26" x14ac:dyDescent="0.25">
      <c r="A432" s="297">
        <v>105006</v>
      </c>
      <c r="B432" s="322">
        <v>105006</v>
      </c>
      <c r="C432" s="347">
        <v>676310</v>
      </c>
      <c r="D432" s="299" t="s">
        <v>381</v>
      </c>
      <c r="E432" s="262" t="s">
        <v>35</v>
      </c>
      <c r="F432" s="262" t="s">
        <v>35</v>
      </c>
      <c r="G432" s="262" t="s">
        <v>35</v>
      </c>
      <c r="H432" s="262" t="s">
        <v>35</v>
      </c>
      <c r="I432" s="262" t="s">
        <v>35</v>
      </c>
      <c r="J432" s="262" t="s">
        <v>35</v>
      </c>
      <c r="K432" s="300" t="s">
        <v>35</v>
      </c>
      <c r="L432" s="300" t="s">
        <v>35</v>
      </c>
      <c r="M432" s="300" t="s">
        <v>35</v>
      </c>
      <c r="N432" s="300" t="s">
        <v>35</v>
      </c>
      <c r="O432" s="300" t="s">
        <v>35</v>
      </c>
      <c r="P432" s="300" t="s">
        <v>35</v>
      </c>
      <c r="Q432" s="299" t="s">
        <v>984</v>
      </c>
      <c r="R432" s="299" t="s">
        <v>382</v>
      </c>
      <c r="S432" s="12" t="s">
        <v>1443</v>
      </c>
      <c r="T432" s="12" t="s">
        <v>1363</v>
      </c>
      <c r="U432" s="256" t="s">
        <v>2076</v>
      </c>
      <c r="V432" s="12" t="s">
        <v>1445</v>
      </c>
      <c r="W432" s="12" t="s">
        <v>1446</v>
      </c>
      <c r="X432" s="12" t="s">
        <v>1363</v>
      </c>
      <c r="Y432" s="256" t="s">
        <v>1447</v>
      </c>
      <c r="Z432" s="12" t="s">
        <v>2077</v>
      </c>
    </row>
    <row r="433" spans="1:26" x14ac:dyDescent="0.25">
      <c r="A433" s="297">
        <v>103963</v>
      </c>
      <c r="B433" s="322">
        <v>103963</v>
      </c>
      <c r="C433" s="347">
        <v>676237</v>
      </c>
      <c r="D433" s="299" t="s">
        <v>137</v>
      </c>
      <c r="E433" s="262" t="s">
        <v>35</v>
      </c>
      <c r="F433" s="262" t="s">
        <v>35</v>
      </c>
      <c r="G433" s="262" t="s">
        <v>35</v>
      </c>
      <c r="H433" s="262" t="s">
        <v>35</v>
      </c>
      <c r="I433" s="262" t="s">
        <v>35</v>
      </c>
      <c r="J433" s="262" t="s">
        <v>35</v>
      </c>
      <c r="K433" s="300" t="s">
        <v>35</v>
      </c>
      <c r="L433" s="300" t="s">
        <v>35</v>
      </c>
      <c r="M433" s="300" t="s">
        <v>35</v>
      </c>
      <c r="N433" s="300" t="s">
        <v>35</v>
      </c>
      <c r="O433" s="300" t="s">
        <v>35</v>
      </c>
      <c r="P433" s="300" t="s">
        <v>35</v>
      </c>
      <c r="Q433" s="299" t="s">
        <v>958</v>
      </c>
      <c r="R433" s="299" t="s">
        <v>138</v>
      </c>
      <c r="S433" s="12" t="s">
        <v>2112</v>
      </c>
      <c r="T433" s="12" t="s">
        <v>1363</v>
      </c>
      <c r="U433" s="256" t="s">
        <v>2113</v>
      </c>
      <c r="V433" s="12" t="s">
        <v>1445</v>
      </c>
      <c r="W433" s="12" t="s">
        <v>1446</v>
      </c>
      <c r="X433" s="12" t="s">
        <v>1363</v>
      </c>
      <c r="Y433" s="256" t="s">
        <v>1447</v>
      </c>
      <c r="Z433" s="12" t="s">
        <v>2114</v>
      </c>
    </row>
    <row r="434" spans="1:26" x14ac:dyDescent="0.25">
      <c r="A434" s="297">
        <v>4079</v>
      </c>
      <c r="B434" s="322">
        <v>4079</v>
      </c>
      <c r="C434" s="347">
        <v>676338</v>
      </c>
      <c r="D434" s="299" t="s">
        <v>156</v>
      </c>
      <c r="E434" s="262" t="s">
        <v>35</v>
      </c>
      <c r="F434" s="262" t="s">
        <v>35</v>
      </c>
      <c r="G434" s="262" t="s">
        <v>35</v>
      </c>
      <c r="H434" s="262" t="s">
        <v>35</v>
      </c>
      <c r="I434" s="262" t="s">
        <v>35</v>
      </c>
      <c r="J434" s="262" t="s">
        <v>35</v>
      </c>
      <c r="K434" s="300" t="s">
        <v>35</v>
      </c>
      <c r="L434" s="300" t="s">
        <v>35</v>
      </c>
      <c r="M434" s="300" t="s">
        <v>35</v>
      </c>
      <c r="N434" s="300" t="s">
        <v>35</v>
      </c>
      <c r="O434" s="300" t="s">
        <v>35</v>
      </c>
      <c r="P434" s="300" t="s">
        <v>35</v>
      </c>
      <c r="Q434" s="299" t="s">
        <v>1559</v>
      </c>
      <c r="R434" s="299" t="s">
        <v>157</v>
      </c>
      <c r="S434" s="12" t="s">
        <v>1560</v>
      </c>
      <c r="T434" s="12" t="s">
        <v>1363</v>
      </c>
      <c r="U434" s="256" t="s">
        <v>1561</v>
      </c>
      <c r="V434" s="12" t="s">
        <v>157</v>
      </c>
      <c r="W434" s="12" t="s">
        <v>1560</v>
      </c>
      <c r="X434" s="12" t="s">
        <v>1363</v>
      </c>
      <c r="Y434" s="256" t="s">
        <v>1561</v>
      </c>
      <c r="Z434" s="12" t="s">
        <v>1562</v>
      </c>
    </row>
    <row r="435" spans="1:26" x14ac:dyDescent="0.25">
      <c r="A435" s="297">
        <v>113</v>
      </c>
      <c r="B435" s="322">
        <v>113</v>
      </c>
      <c r="C435" s="347">
        <v>675754</v>
      </c>
      <c r="D435" s="299" t="s">
        <v>412</v>
      </c>
      <c r="E435" s="262" t="s">
        <v>35</v>
      </c>
      <c r="F435" s="262" t="s">
        <v>35</v>
      </c>
      <c r="G435" s="262" t="s">
        <v>35</v>
      </c>
      <c r="H435" s="262" t="s">
        <v>35</v>
      </c>
      <c r="I435" s="262" t="s">
        <v>35</v>
      </c>
      <c r="J435" s="262" t="s">
        <v>35</v>
      </c>
      <c r="K435" s="300" t="s">
        <v>35</v>
      </c>
      <c r="L435" s="300" t="s">
        <v>35</v>
      </c>
      <c r="M435" s="300" t="s">
        <v>35</v>
      </c>
      <c r="N435" s="300" t="s">
        <v>35</v>
      </c>
      <c r="O435" s="300" t="s">
        <v>35</v>
      </c>
      <c r="P435" s="300" t="s">
        <v>35</v>
      </c>
      <c r="Q435" s="299" t="s">
        <v>994</v>
      </c>
      <c r="R435" s="299" t="s">
        <v>413</v>
      </c>
      <c r="S435" s="12" t="s">
        <v>941</v>
      </c>
      <c r="T435" s="12" t="s">
        <v>1363</v>
      </c>
      <c r="U435" s="256" t="s">
        <v>2181</v>
      </c>
      <c r="V435" s="12" t="s">
        <v>413</v>
      </c>
      <c r="W435" s="12" t="s">
        <v>941</v>
      </c>
      <c r="X435" s="12" t="s">
        <v>1363</v>
      </c>
      <c r="Y435" s="256" t="s">
        <v>2181</v>
      </c>
      <c r="Z435" s="12" t="s">
        <v>2182</v>
      </c>
    </row>
    <row r="436" spans="1:26" x14ac:dyDescent="0.25">
      <c r="A436" s="297">
        <v>5167</v>
      </c>
      <c r="B436" s="322">
        <v>5167</v>
      </c>
      <c r="C436" s="347">
        <v>675593</v>
      </c>
      <c r="D436" s="299" t="s">
        <v>697</v>
      </c>
      <c r="E436" s="262" t="s">
        <v>35</v>
      </c>
      <c r="F436" s="262" t="s">
        <v>35</v>
      </c>
      <c r="G436" s="262" t="s">
        <v>35</v>
      </c>
      <c r="H436" s="262" t="s">
        <v>35</v>
      </c>
      <c r="I436" s="262" t="s">
        <v>35</v>
      </c>
      <c r="J436" s="262" t="s">
        <v>35</v>
      </c>
      <c r="K436" s="300" t="s">
        <v>35</v>
      </c>
      <c r="L436" s="300" t="s">
        <v>35</v>
      </c>
      <c r="M436" s="300" t="s">
        <v>35</v>
      </c>
      <c r="N436" s="300" t="s">
        <v>35</v>
      </c>
      <c r="O436" s="300" t="s">
        <v>35</v>
      </c>
      <c r="P436" s="300" t="s">
        <v>35</v>
      </c>
      <c r="Q436" s="299" t="s">
        <v>965</v>
      </c>
      <c r="R436" s="299" t="s">
        <v>698</v>
      </c>
      <c r="S436" s="12" t="s">
        <v>1572</v>
      </c>
      <c r="T436" s="12" t="s">
        <v>1363</v>
      </c>
      <c r="U436" s="256" t="s">
        <v>1944</v>
      </c>
      <c r="V436" s="12" t="s">
        <v>698</v>
      </c>
      <c r="W436" s="12" t="s">
        <v>1572</v>
      </c>
      <c r="X436" s="12" t="s">
        <v>1363</v>
      </c>
      <c r="Y436" s="256" t="s">
        <v>1944</v>
      </c>
      <c r="Z436" s="12" t="s">
        <v>2238</v>
      </c>
    </row>
    <row r="437" spans="1:26" x14ac:dyDescent="0.25">
      <c r="A437" s="297">
        <v>105314</v>
      </c>
      <c r="B437" s="322">
        <v>105314</v>
      </c>
      <c r="C437" s="347">
        <v>676323</v>
      </c>
      <c r="D437" s="299" t="s">
        <v>392</v>
      </c>
      <c r="E437" s="262" t="s">
        <v>35</v>
      </c>
      <c r="F437" s="262" t="s">
        <v>35</v>
      </c>
      <c r="G437" s="262" t="s">
        <v>35</v>
      </c>
      <c r="H437" s="262" t="s">
        <v>35</v>
      </c>
      <c r="I437" s="262" t="s">
        <v>35</v>
      </c>
      <c r="J437" s="262" t="s">
        <v>35</v>
      </c>
      <c r="K437" s="300" t="s">
        <v>35</v>
      </c>
      <c r="L437" s="300" t="s">
        <v>35</v>
      </c>
      <c r="M437" s="300" t="s">
        <v>35</v>
      </c>
      <c r="N437" s="300" t="s">
        <v>35</v>
      </c>
      <c r="O437" s="300" t="s">
        <v>35</v>
      </c>
      <c r="P437" s="300" t="s">
        <v>35</v>
      </c>
      <c r="Q437" s="299" t="s">
        <v>985</v>
      </c>
      <c r="R437" s="299" t="s">
        <v>393</v>
      </c>
      <c r="S437" s="12" t="s">
        <v>2130</v>
      </c>
      <c r="T437" s="12" t="s">
        <v>1363</v>
      </c>
      <c r="U437" s="256" t="s">
        <v>2131</v>
      </c>
      <c r="V437" s="12" t="s">
        <v>1445</v>
      </c>
      <c r="W437" s="12" t="s">
        <v>1446</v>
      </c>
      <c r="X437" s="12" t="s">
        <v>1363</v>
      </c>
      <c r="Y437" s="256" t="s">
        <v>1447</v>
      </c>
      <c r="Z437" s="12" t="s">
        <v>2132</v>
      </c>
    </row>
    <row r="438" spans="1:26" x14ac:dyDescent="0.25">
      <c r="A438" s="297">
        <v>105988</v>
      </c>
      <c r="B438" s="322">
        <v>105988</v>
      </c>
      <c r="C438" s="347">
        <v>676369</v>
      </c>
      <c r="D438" s="299" t="s">
        <v>2799</v>
      </c>
      <c r="E438" s="262" t="s">
        <v>35</v>
      </c>
      <c r="F438" s="262" t="s">
        <v>35</v>
      </c>
      <c r="G438" s="262" t="s">
        <v>35</v>
      </c>
      <c r="H438" s="262" t="s">
        <v>35</v>
      </c>
      <c r="I438" s="262" t="s">
        <v>35</v>
      </c>
      <c r="J438" s="262" t="s">
        <v>35</v>
      </c>
      <c r="K438" s="300" t="s">
        <v>35</v>
      </c>
      <c r="L438" s="300" t="s">
        <v>35</v>
      </c>
      <c r="M438" s="300" t="s">
        <v>35</v>
      </c>
      <c r="N438" s="300" t="s">
        <v>35</v>
      </c>
      <c r="O438" s="300" t="s">
        <v>35</v>
      </c>
      <c r="P438" s="300" t="s">
        <v>35</v>
      </c>
      <c r="Q438" s="299" t="s">
        <v>2800</v>
      </c>
      <c r="R438" s="299" t="s">
        <v>2801</v>
      </c>
      <c r="S438" s="12" t="s">
        <v>1599</v>
      </c>
      <c r="T438" s="12" t="s">
        <v>1363</v>
      </c>
      <c r="U438" s="256" t="s">
        <v>1600</v>
      </c>
      <c r="V438" s="12" t="s">
        <v>1445</v>
      </c>
      <c r="W438" s="12" t="s">
        <v>1446</v>
      </c>
      <c r="X438" s="12" t="s">
        <v>1363</v>
      </c>
      <c r="Y438" s="256" t="s">
        <v>1447</v>
      </c>
      <c r="Z438" s="12" t="s">
        <v>2802</v>
      </c>
    </row>
    <row r="439" spans="1:26" x14ac:dyDescent="0.25">
      <c r="A439" s="297">
        <v>104244</v>
      </c>
      <c r="B439" s="322">
        <v>104244</v>
      </c>
      <c r="C439" s="347">
        <v>676249</v>
      </c>
      <c r="D439" s="299" t="s">
        <v>360</v>
      </c>
      <c r="E439" s="262" t="s">
        <v>35</v>
      </c>
      <c r="F439" s="262" t="s">
        <v>35</v>
      </c>
      <c r="G439" s="262" t="s">
        <v>35</v>
      </c>
      <c r="H439" s="262" t="s">
        <v>35</v>
      </c>
      <c r="I439" s="262" t="s">
        <v>35</v>
      </c>
      <c r="J439" s="262" t="s">
        <v>35</v>
      </c>
      <c r="K439" s="300" t="s">
        <v>35</v>
      </c>
      <c r="L439" s="300" t="s">
        <v>35</v>
      </c>
      <c r="M439" s="300" t="s">
        <v>35</v>
      </c>
      <c r="N439" s="300" t="s">
        <v>35</v>
      </c>
      <c r="O439" s="300" t="s">
        <v>35</v>
      </c>
      <c r="P439" s="300" t="s">
        <v>35</v>
      </c>
      <c r="Q439" s="299" t="s">
        <v>959</v>
      </c>
      <c r="R439" s="299" t="s">
        <v>361</v>
      </c>
      <c r="S439" s="12" t="s">
        <v>2118</v>
      </c>
      <c r="T439" s="12" t="s">
        <v>1363</v>
      </c>
      <c r="U439" s="256" t="s">
        <v>2119</v>
      </c>
      <c r="V439" s="12" t="s">
        <v>1445</v>
      </c>
      <c r="W439" s="12" t="s">
        <v>1446</v>
      </c>
      <c r="X439" s="12" t="s">
        <v>1363</v>
      </c>
      <c r="Y439" s="256" t="s">
        <v>1447</v>
      </c>
      <c r="Z439" s="12" t="s">
        <v>2120</v>
      </c>
    </row>
    <row r="440" spans="1:26" x14ac:dyDescent="0.25">
      <c r="A440" s="297">
        <v>4756</v>
      </c>
      <c r="B440" s="322">
        <v>4756</v>
      </c>
      <c r="C440" s="347">
        <v>675061</v>
      </c>
      <c r="D440" s="299" t="s">
        <v>586</v>
      </c>
      <c r="E440" s="262" t="s">
        <v>35</v>
      </c>
      <c r="F440" s="262" t="s">
        <v>35</v>
      </c>
      <c r="G440" s="262" t="s">
        <v>35</v>
      </c>
      <c r="H440" s="262" t="s">
        <v>35</v>
      </c>
      <c r="I440" s="262" t="s">
        <v>35</v>
      </c>
      <c r="J440" s="262" t="s">
        <v>35</v>
      </c>
      <c r="K440" s="300" t="s">
        <v>35</v>
      </c>
      <c r="L440" s="300" t="s">
        <v>35</v>
      </c>
      <c r="M440" s="300" t="s">
        <v>35</v>
      </c>
      <c r="N440" s="300" t="s">
        <v>35</v>
      </c>
      <c r="O440" s="300" t="s">
        <v>35</v>
      </c>
      <c r="P440" s="300" t="s">
        <v>35</v>
      </c>
      <c r="Q440" s="299" t="s">
        <v>2803</v>
      </c>
      <c r="R440" s="299" t="s">
        <v>2804</v>
      </c>
      <c r="S440" s="12" t="s">
        <v>1910</v>
      </c>
      <c r="T440" s="12" t="s">
        <v>1363</v>
      </c>
      <c r="U440" s="256" t="s">
        <v>1911</v>
      </c>
      <c r="V440" s="12" t="s">
        <v>2805</v>
      </c>
      <c r="W440" s="12" t="s">
        <v>1910</v>
      </c>
      <c r="X440" s="12" t="s">
        <v>1363</v>
      </c>
      <c r="Y440" s="256" t="s">
        <v>1911</v>
      </c>
      <c r="Z440" s="12" t="s">
        <v>1912</v>
      </c>
    </row>
    <row r="441" spans="1:26" x14ac:dyDescent="0.25">
      <c r="A441" s="297">
        <v>105818</v>
      </c>
      <c r="B441" s="322">
        <v>105818</v>
      </c>
      <c r="C441" s="347">
        <v>676357</v>
      </c>
      <c r="D441" s="299" t="s">
        <v>2806</v>
      </c>
      <c r="E441" s="262" t="s">
        <v>35</v>
      </c>
      <c r="F441" s="262" t="s">
        <v>35</v>
      </c>
      <c r="G441" s="262" t="s">
        <v>35</v>
      </c>
      <c r="H441" s="262" t="s">
        <v>35</v>
      </c>
      <c r="I441" s="262" t="s">
        <v>35</v>
      </c>
      <c r="J441" s="262" t="s">
        <v>35</v>
      </c>
      <c r="K441" s="300" t="s">
        <v>35</v>
      </c>
      <c r="L441" s="300" t="s">
        <v>35</v>
      </c>
      <c r="M441" s="300" t="s">
        <v>35</v>
      </c>
      <c r="N441" s="300" t="s">
        <v>35</v>
      </c>
      <c r="O441" s="300" t="s">
        <v>35</v>
      </c>
      <c r="P441" s="300" t="s">
        <v>35</v>
      </c>
      <c r="Q441" s="299" t="s">
        <v>2807</v>
      </c>
      <c r="R441" s="299" t="s">
        <v>2808</v>
      </c>
      <c r="S441" s="12" t="s">
        <v>1949</v>
      </c>
      <c r="T441" s="12" t="s">
        <v>1363</v>
      </c>
      <c r="U441" s="256" t="s">
        <v>2809</v>
      </c>
      <c r="V441" s="12" t="s">
        <v>1445</v>
      </c>
      <c r="W441" s="12" t="s">
        <v>1446</v>
      </c>
      <c r="X441" s="12" t="s">
        <v>1363</v>
      </c>
      <c r="Y441" s="256" t="s">
        <v>1447</v>
      </c>
      <c r="Z441" s="12" t="s">
        <v>2810</v>
      </c>
    </row>
    <row r="442" spans="1:26" x14ac:dyDescent="0.25">
      <c r="A442" s="297">
        <v>4896</v>
      </c>
      <c r="B442" s="322">
        <v>4896</v>
      </c>
      <c r="C442" s="347">
        <v>455555</v>
      </c>
      <c r="D442" s="299" t="s">
        <v>228</v>
      </c>
      <c r="E442" s="262" t="s">
        <v>35</v>
      </c>
      <c r="F442" s="262" t="s">
        <v>35</v>
      </c>
      <c r="G442" s="262" t="s">
        <v>35</v>
      </c>
      <c r="H442" s="262" t="s">
        <v>35</v>
      </c>
      <c r="I442" s="262" t="s">
        <v>35</v>
      </c>
      <c r="J442" s="262" t="s">
        <v>35</v>
      </c>
      <c r="K442" s="300" t="s">
        <v>35</v>
      </c>
      <c r="L442" s="300" t="s">
        <v>35</v>
      </c>
      <c r="M442" s="300" t="s">
        <v>35</v>
      </c>
      <c r="N442" s="300" t="s">
        <v>35</v>
      </c>
      <c r="O442" s="300" t="s">
        <v>35</v>
      </c>
      <c r="P442" s="300" t="s">
        <v>35</v>
      </c>
      <c r="Q442" s="299" t="s">
        <v>943</v>
      </c>
      <c r="R442" s="299" t="s">
        <v>229</v>
      </c>
      <c r="S442" s="12" t="s">
        <v>1677</v>
      </c>
      <c r="T442" s="12" t="s">
        <v>1363</v>
      </c>
      <c r="U442" s="256" t="s">
        <v>1678</v>
      </c>
      <c r="V442" s="12" t="s">
        <v>229</v>
      </c>
      <c r="W442" s="12" t="s">
        <v>1677</v>
      </c>
      <c r="X442" s="12" t="s">
        <v>1363</v>
      </c>
      <c r="Y442" s="256" t="s">
        <v>1678</v>
      </c>
      <c r="Z442" s="12" t="s">
        <v>1679</v>
      </c>
    </row>
    <row r="443" spans="1:26" x14ac:dyDescent="0.25">
      <c r="A443" s="297">
        <v>105697</v>
      </c>
      <c r="B443" s="322">
        <v>105697</v>
      </c>
      <c r="C443" s="347">
        <v>676349</v>
      </c>
      <c r="D443" s="299" t="s">
        <v>404</v>
      </c>
      <c r="E443" s="262" t="s">
        <v>35</v>
      </c>
      <c r="F443" s="262" t="s">
        <v>35</v>
      </c>
      <c r="G443" s="262" t="s">
        <v>35</v>
      </c>
      <c r="H443" s="262" t="s">
        <v>35</v>
      </c>
      <c r="I443" s="262" t="s">
        <v>35</v>
      </c>
      <c r="J443" s="262" t="s">
        <v>35</v>
      </c>
      <c r="K443" s="300" t="s">
        <v>35</v>
      </c>
      <c r="L443" s="300" t="s">
        <v>35</v>
      </c>
      <c r="M443" s="300" t="s">
        <v>35</v>
      </c>
      <c r="N443" s="300" t="s">
        <v>35</v>
      </c>
      <c r="O443" s="300" t="s">
        <v>35</v>
      </c>
      <c r="P443" s="300" t="s">
        <v>35</v>
      </c>
      <c r="Q443" s="299" t="s">
        <v>1002</v>
      </c>
      <c r="R443" s="299" t="s">
        <v>405</v>
      </c>
      <c r="S443" s="12" t="s">
        <v>1416</v>
      </c>
      <c r="T443" s="12" t="s">
        <v>1363</v>
      </c>
      <c r="U443" s="256" t="s">
        <v>1418</v>
      </c>
      <c r="V443" s="12" t="s">
        <v>1393</v>
      </c>
      <c r="W443" s="12" t="s">
        <v>1394</v>
      </c>
      <c r="X443" s="12" t="s">
        <v>1363</v>
      </c>
      <c r="Y443" s="256" t="s">
        <v>1418</v>
      </c>
      <c r="Z443" s="12" t="s">
        <v>1419</v>
      </c>
    </row>
    <row r="444" spans="1:26" x14ac:dyDescent="0.25">
      <c r="A444" s="297">
        <v>5393</v>
      </c>
      <c r="B444" s="322">
        <v>5393</v>
      </c>
      <c r="C444" s="347">
        <v>675887</v>
      </c>
      <c r="D444" s="299" t="s">
        <v>799</v>
      </c>
      <c r="E444" s="262" t="s">
        <v>35</v>
      </c>
      <c r="F444" s="262" t="s">
        <v>35</v>
      </c>
      <c r="G444" s="262" t="s">
        <v>35</v>
      </c>
      <c r="H444" s="262" t="s">
        <v>35</v>
      </c>
      <c r="I444" s="262" t="s">
        <v>35</v>
      </c>
      <c r="J444" s="262" t="s">
        <v>35</v>
      </c>
      <c r="K444" s="300" t="s">
        <v>35</v>
      </c>
      <c r="L444" s="300" t="s">
        <v>35</v>
      </c>
      <c r="M444" s="300" t="s">
        <v>35</v>
      </c>
      <c r="N444" s="300" t="s">
        <v>35</v>
      </c>
      <c r="O444" s="300" t="s">
        <v>35</v>
      </c>
      <c r="P444" s="300" t="s">
        <v>35</v>
      </c>
      <c r="Q444" s="299" t="s">
        <v>927</v>
      </c>
      <c r="R444" s="299" t="s">
        <v>2811</v>
      </c>
      <c r="S444" s="12" t="s">
        <v>2090</v>
      </c>
      <c r="T444" s="12" t="s">
        <v>1363</v>
      </c>
      <c r="U444" s="256" t="s">
        <v>2091</v>
      </c>
      <c r="V444" s="12" t="s">
        <v>2811</v>
      </c>
      <c r="W444" s="12" t="s">
        <v>2090</v>
      </c>
      <c r="X444" s="12" t="s">
        <v>1363</v>
      </c>
      <c r="Y444" s="256" t="s">
        <v>2091</v>
      </c>
      <c r="Z444" s="12" t="s">
        <v>2092</v>
      </c>
    </row>
    <row r="445" spans="1:26" x14ac:dyDescent="0.25">
      <c r="A445" s="297">
        <v>106081</v>
      </c>
      <c r="B445" s="322">
        <v>106081</v>
      </c>
      <c r="C445" s="347">
        <v>676378</v>
      </c>
      <c r="D445" s="299" t="s">
        <v>2812</v>
      </c>
      <c r="E445" s="262" t="s">
        <v>35</v>
      </c>
      <c r="F445" s="262" t="s">
        <v>35</v>
      </c>
      <c r="G445" s="262" t="s">
        <v>35</v>
      </c>
      <c r="H445" s="262" t="s">
        <v>35</v>
      </c>
      <c r="I445" s="262" t="s">
        <v>35</v>
      </c>
      <c r="J445" s="262" t="s">
        <v>35</v>
      </c>
      <c r="K445" s="300" t="s">
        <v>35</v>
      </c>
      <c r="L445" s="300" t="s">
        <v>35</v>
      </c>
      <c r="M445" s="300" t="s">
        <v>35</v>
      </c>
      <c r="N445" s="300" t="s">
        <v>35</v>
      </c>
      <c r="O445" s="300" t="s">
        <v>35</v>
      </c>
      <c r="P445" s="300" t="s">
        <v>35</v>
      </c>
      <c r="Q445" s="299" t="s">
        <v>1016</v>
      </c>
      <c r="R445" s="299" t="s">
        <v>2813</v>
      </c>
      <c r="S445" s="12" t="s">
        <v>1389</v>
      </c>
      <c r="T445" s="12" t="s">
        <v>1363</v>
      </c>
      <c r="U445" s="256" t="s">
        <v>2814</v>
      </c>
      <c r="V445" s="12" t="s">
        <v>2813</v>
      </c>
      <c r="W445" s="12" t="s">
        <v>1389</v>
      </c>
      <c r="X445" s="12" t="s">
        <v>1363</v>
      </c>
      <c r="Y445" s="256" t="s">
        <v>2814</v>
      </c>
      <c r="Z445" s="12" t="s">
        <v>2815</v>
      </c>
    </row>
    <row r="446" spans="1:26" x14ac:dyDescent="0.25">
      <c r="A446" s="297">
        <v>103093</v>
      </c>
      <c r="B446" s="322">
        <v>103093</v>
      </c>
      <c r="C446" s="347">
        <v>676156</v>
      </c>
      <c r="D446" s="299" t="s">
        <v>2816</v>
      </c>
      <c r="E446" s="262" t="s">
        <v>35</v>
      </c>
      <c r="F446" s="262" t="s">
        <v>35</v>
      </c>
      <c r="G446" s="262" t="s">
        <v>35</v>
      </c>
      <c r="H446" s="262" t="s">
        <v>35</v>
      </c>
      <c r="I446" s="262" t="s">
        <v>35</v>
      </c>
      <c r="J446" s="262" t="s">
        <v>35</v>
      </c>
      <c r="K446" s="300" t="s">
        <v>35</v>
      </c>
      <c r="L446" s="300" t="s">
        <v>35</v>
      </c>
      <c r="M446" s="300" t="s">
        <v>35</v>
      </c>
      <c r="N446" s="300" t="s">
        <v>35</v>
      </c>
      <c r="O446" s="300" t="s">
        <v>35</v>
      </c>
      <c r="P446" s="300" t="s">
        <v>35</v>
      </c>
      <c r="Q446" s="299" t="s">
        <v>945</v>
      </c>
      <c r="R446" s="299" t="s">
        <v>334</v>
      </c>
      <c r="S446" s="12" t="s">
        <v>1416</v>
      </c>
      <c r="T446" s="12" t="s">
        <v>1363</v>
      </c>
      <c r="U446" s="256" t="s">
        <v>1417</v>
      </c>
      <c r="V446" s="12" t="s">
        <v>334</v>
      </c>
      <c r="W446" s="12" t="s">
        <v>1416</v>
      </c>
      <c r="X446" s="12" t="s">
        <v>1363</v>
      </c>
      <c r="Y446" s="256" t="s">
        <v>1417</v>
      </c>
      <c r="Z446" s="12" t="s">
        <v>1999</v>
      </c>
    </row>
    <row r="447" spans="1:26" x14ac:dyDescent="0.25">
      <c r="A447" s="297">
        <v>4831</v>
      </c>
      <c r="B447" s="322">
        <v>4831</v>
      </c>
      <c r="C447" s="347">
        <v>676298</v>
      </c>
      <c r="D447" s="299" t="s">
        <v>220</v>
      </c>
      <c r="E447" s="262" t="s">
        <v>35</v>
      </c>
      <c r="F447" s="262" t="s">
        <v>35</v>
      </c>
      <c r="G447" s="262" t="s">
        <v>35</v>
      </c>
      <c r="H447" s="262" t="s">
        <v>35</v>
      </c>
      <c r="I447" s="262" t="s">
        <v>35</v>
      </c>
      <c r="J447" s="262" t="s">
        <v>35</v>
      </c>
      <c r="K447" s="300" t="s">
        <v>35</v>
      </c>
      <c r="L447" s="300" t="s">
        <v>35</v>
      </c>
      <c r="M447" s="300" t="s">
        <v>35</v>
      </c>
      <c r="N447" s="300" t="s">
        <v>35</v>
      </c>
      <c r="O447" s="300" t="s">
        <v>35</v>
      </c>
      <c r="P447" s="300" t="s">
        <v>35</v>
      </c>
      <c r="Q447" s="299" t="s">
        <v>2817</v>
      </c>
      <c r="R447" s="299" t="s">
        <v>221</v>
      </c>
      <c r="S447" s="12" t="s">
        <v>2818</v>
      </c>
      <c r="T447" s="12" t="s">
        <v>1363</v>
      </c>
      <c r="U447" s="256" t="s">
        <v>2039</v>
      </c>
      <c r="V447" s="12" t="s">
        <v>221</v>
      </c>
      <c r="W447" s="12" t="s">
        <v>2818</v>
      </c>
      <c r="X447" s="12" t="s">
        <v>1363</v>
      </c>
      <c r="Y447" s="256" t="s">
        <v>2039</v>
      </c>
      <c r="Z447" s="12" t="s">
        <v>2040</v>
      </c>
    </row>
    <row r="448" spans="1:26" x14ac:dyDescent="0.25">
      <c r="A448" s="297">
        <v>5241</v>
      </c>
      <c r="B448" s="322">
        <v>5241</v>
      </c>
      <c r="C448" s="347">
        <v>455968</v>
      </c>
      <c r="D448" s="299" t="s">
        <v>735</v>
      </c>
      <c r="E448" s="262" t="s">
        <v>35</v>
      </c>
      <c r="F448" s="262" t="s">
        <v>35</v>
      </c>
      <c r="G448" s="262" t="s">
        <v>35</v>
      </c>
      <c r="H448" s="262" t="s">
        <v>35</v>
      </c>
      <c r="I448" s="262" t="s">
        <v>35</v>
      </c>
      <c r="J448" s="262" t="s">
        <v>35</v>
      </c>
      <c r="K448" s="300" t="s">
        <v>35</v>
      </c>
      <c r="L448" s="300" t="s">
        <v>35</v>
      </c>
      <c r="M448" s="300" t="s">
        <v>35</v>
      </c>
      <c r="N448" s="300" t="s">
        <v>35</v>
      </c>
      <c r="O448" s="300" t="s">
        <v>35</v>
      </c>
      <c r="P448" s="300" t="s">
        <v>35</v>
      </c>
      <c r="Q448" s="299" t="s">
        <v>943</v>
      </c>
      <c r="R448" s="299" t="s">
        <v>2819</v>
      </c>
      <c r="S448" s="12" t="s">
        <v>1677</v>
      </c>
      <c r="T448" s="12" t="s">
        <v>1363</v>
      </c>
      <c r="U448" s="256" t="s">
        <v>1678</v>
      </c>
      <c r="V448" s="12" t="s">
        <v>2819</v>
      </c>
      <c r="W448" s="12" t="s">
        <v>1677</v>
      </c>
      <c r="X448" s="12" t="s">
        <v>1363</v>
      </c>
      <c r="Y448" s="256" t="s">
        <v>1678</v>
      </c>
      <c r="Z448" s="12" t="s">
        <v>1715</v>
      </c>
    </row>
    <row r="449" spans="1:26" x14ac:dyDescent="0.25">
      <c r="A449" s="297">
        <v>5110</v>
      </c>
      <c r="B449" s="322">
        <v>5110</v>
      </c>
      <c r="C449" s="298" t="s">
        <v>1189</v>
      </c>
      <c r="D449" s="299" t="s">
        <v>2820</v>
      </c>
      <c r="E449" s="262" t="s">
        <v>35</v>
      </c>
      <c r="F449" s="262" t="s">
        <v>35</v>
      </c>
      <c r="G449" s="262" t="s">
        <v>35</v>
      </c>
      <c r="H449" s="262" t="s">
        <v>35</v>
      </c>
      <c r="I449" s="262" t="s">
        <v>35</v>
      </c>
      <c r="J449" s="262" t="s">
        <v>35</v>
      </c>
      <c r="K449" s="300" t="s">
        <v>35</v>
      </c>
      <c r="L449" s="300" t="s">
        <v>35</v>
      </c>
      <c r="M449" s="300" t="s">
        <v>35</v>
      </c>
      <c r="N449" s="300" t="s">
        <v>35</v>
      </c>
      <c r="O449" s="300" t="s">
        <v>35</v>
      </c>
      <c r="P449" s="300" t="s">
        <v>35</v>
      </c>
      <c r="Q449" s="299" t="s">
        <v>1011</v>
      </c>
      <c r="R449" s="299" t="s">
        <v>2821</v>
      </c>
      <c r="S449" s="12" t="s">
        <v>1543</v>
      </c>
      <c r="T449" s="12" t="s">
        <v>1363</v>
      </c>
      <c r="U449" s="256" t="s">
        <v>1544</v>
      </c>
      <c r="V449" s="12" t="s">
        <v>2822</v>
      </c>
      <c r="W449" s="12" t="s">
        <v>1543</v>
      </c>
      <c r="X449" s="12" t="s">
        <v>1363</v>
      </c>
      <c r="Y449" s="256" t="s">
        <v>1544</v>
      </c>
      <c r="Z449" s="12" t="s">
        <v>1545</v>
      </c>
    </row>
    <row r="450" spans="1:26" x14ac:dyDescent="0.25">
      <c r="A450" s="297">
        <v>105727</v>
      </c>
      <c r="B450" s="322">
        <v>105727</v>
      </c>
      <c r="C450" s="347">
        <v>676353</v>
      </c>
      <c r="D450" s="299" t="s">
        <v>147</v>
      </c>
      <c r="E450" s="262" t="s">
        <v>35</v>
      </c>
      <c r="F450" s="262" t="s">
        <v>35</v>
      </c>
      <c r="G450" s="262" t="s">
        <v>35</v>
      </c>
      <c r="H450" s="262" t="s">
        <v>35</v>
      </c>
      <c r="I450" s="262" t="s">
        <v>35</v>
      </c>
      <c r="J450" s="262" t="s">
        <v>35</v>
      </c>
      <c r="K450" s="300" t="s">
        <v>35</v>
      </c>
      <c r="L450" s="300" t="s">
        <v>35</v>
      </c>
      <c r="M450" s="300" t="s">
        <v>35</v>
      </c>
      <c r="N450" s="300" t="s">
        <v>35</v>
      </c>
      <c r="O450" s="300" t="s">
        <v>35</v>
      </c>
      <c r="P450" s="300" t="s">
        <v>35</v>
      </c>
      <c r="Q450" s="299" t="s">
        <v>1016</v>
      </c>
      <c r="R450" s="299" t="s">
        <v>2823</v>
      </c>
      <c r="S450" s="12" t="s">
        <v>1389</v>
      </c>
      <c r="T450" s="12" t="s">
        <v>1363</v>
      </c>
      <c r="U450" s="256" t="s">
        <v>1567</v>
      </c>
      <c r="V450" s="12" t="s">
        <v>2823</v>
      </c>
      <c r="W450" s="12" t="s">
        <v>1389</v>
      </c>
      <c r="X450" s="12" t="s">
        <v>1363</v>
      </c>
      <c r="Y450" s="256" t="s">
        <v>1567</v>
      </c>
      <c r="Z450" s="12" t="s">
        <v>1568</v>
      </c>
    </row>
    <row r="451" spans="1:26" x14ac:dyDescent="0.25">
      <c r="A451" s="297">
        <v>4106</v>
      </c>
      <c r="B451" s="322">
        <v>4106</v>
      </c>
      <c r="C451" s="347">
        <v>676290</v>
      </c>
      <c r="D451" s="299" t="s">
        <v>2824</v>
      </c>
      <c r="E451" s="262" t="s">
        <v>36</v>
      </c>
      <c r="F451" s="262" t="s">
        <v>35</v>
      </c>
      <c r="G451" s="262" t="s">
        <v>35</v>
      </c>
      <c r="H451" s="262" t="s">
        <v>35</v>
      </c>
      <c r="I451" s="262" t="s">
        <v>35</v>
      </c>
      <c r="J451" s="262" t="s">
        <v>35</v>
      </c>
      <c r="K451" s="300" t="s">
        <v>35</v>
      </c>
      <c r="L451" s="300" t="s">
        <v>35</v>
      </c>
      <c r="M451" s="300" t="s">
        <v>35</v>
      </c>
      <c r="N451" s="300" t="s">
        <v>35</v>
      </c>
      <c r="O451" s="300" t="s">
        <v>35</v>
      </c>
      <c r="P451" s="300" t="s">
        <v>35</v>
      </c>
      <c r="Q451" s="299" t="s">
        <v>2293</v>
      </c>
      <c r="R451" s="299" t="s">
        <v>2825</v>
      </c>
      <c r="S451" s="12" t="s">
        <v>2826</v>
      </c>
      <c r="T451" s="12" t="s">
        <v>1363</v>
      </c>
      <c r="U451" s="256" t="s">
        <v>2827</v>
      </c>
      <c r="V451" s="12" t="s">
        <v>2825</v>
      </c>
      <c r="W451" s="12" t="s">
        <v>2826</v>
      </c>
      <c r="X451" s="12" t="s">
        <v>1363</v>
      </c>
      <c r="Y451" s="256" t="s">
        <v>2827</v>
      </c>
      <c r="Z451" s="12" t="s">
        <v>2828</v>
      </c>
    </row>
    <row r="452" spans="1:26" x14ac:dyDescent="0.25">
      <c r="A452" s="297">
        <v>104410</v>
      </c>
      <c r="B452" s="322">
        <v>104410</v>
      </c>
      <c r="C452" s="347">
        <v>676256</v>
      </c>
      <c r="D452" s="299" t="s">
        <v>366</v>
      </c>
      <c r="E452" s="262" t="s">
        <v>35</v>
      </c>
      <c r="F452" s="262" t="s">
        <v>35</v>
      </c>
      <c r="G452" s="262" t="s">
        <v>35</v>
      </c>
      <c r="H452" s="262" t="s">
        <v>35</v>
      </c>
      <c r="I452" s="262" t="s">
        <v>35</v>
      </c>
      <c r="J452" s="262" t="s">
        <v>35</v>
      </c>
      <c r="K452" s="300" t="s">
        <v>35</v>
      </c>
      <c r="L452" s="300" t="s">
        <v>35</v>
      </c>
      <c r="M452" s="300" t="s">
        <v>35</v>
      </c>
      <c r="N452" s="300" t="s">
        <v>35</v>
      </c>
      <c r="O452" s="300" t="s">
        <v>35</v>
      </c>
      <c r="P452" s="300" t="s">
        <v>35</v>
      </c>
      <c r="Q452" s="299" t="s">
        <v>957</v>
      </c>
      <c r="R452" s="299" t="s">
        <v>367</v>
      </c>
      <c r="S452" s="12" t="s">
        <v>2047</v>
      </c>
      <c r="T452" s="12" t="s">
        <v>1363</v>
      </c>
      <c r="U452" s="256" t="s">
        <v>2048</v>
      </c>
      <c r="V452" s="12" t="s">
        <v>1445</v>
      </c>
      <c r="W452" s="12" t="s">
        <v>1446</v>
      </c>
      <c r="X452" s="12" t="s">
        <v>1363</v>
      </c>
      <c r="Y452" s="256" t="s">
        <v>1447</v>
      </c>
      <c r="Z452" s="12" t="s">
        <v>2049</v>
      </c>
    </row>
    <row r="453" spans="1:26" x14ac:dyDescent="0.25">
      <c r="A453" s="297">
        <v>5183</v>
      </c>
      <c r="B453" s="322">
        <v>5183</v>
      </c>
      <c r="C453" s="347">
        <v>675904</v>
      </c>
      <c r="D453" s="299" t="s">
        <v>706</v>
      </c>
      <c r="E453" s="262" t="s">
        <v>35</v>
      </c>
      <c r="F453" s="262" t="s">
        <v>35</v>
      </c>
      <c r="G453" s="262" t="s">
        <v>35</v>
      </c>
      <c r="H453" s="262" t="s">
        <v>35</v>
      </c>
      <c r="I453" s="262" t="s">
        <v>35</v>
      </c>
      <c r="J453" s="262" t="s">
        <v>35</v>
      </c>
      <c r="K453" s="300" t="s">
        <v>35</v>
      </c>
      <c r="L453" s="300" t="s">
        <v>35</v>
      </c>
      <c r="M453" s="300" t="s">
        <v>35</v>
      </c>
      <c r="N453" s="300" t="s">
        <v>35</v>
      </c>
      <c r="O453" s="300" t="s">
        <v>35</v>
      </c>
      <c r="P453" s="300" t="s">
        <v>35</v>
      </c>
      <c r="Q453" s="299" t="s">
        <v>975</v>
      </c>
      <c r="R453" s="299" t="s">
        <v>2829</v>
      </c>
      <c r="S453" s="12" t="s">
        <v>1986</v>
      </c>
      <c r="T453" s="12" t="s">
        <v>1363</v>
      </c>
      <c r="U453" s="256" t="s">
        <v>1787</v>
      </c>
      <c r="V453" s="12" t="s">
        <v>2829</v>
      </c>
      <c r="W453" s="12" t="s">
        <v>1986</v>
      </c>
      <c r="X453" s="12" t="s">
        <v>1363</v>
      </c>
      <c r="Y453" s="256" t="s">
        <v>1787</v>
      </c>
      <c r="Z453" s="12" t="s">
        <v>2218</v>
      </c>
    </row>
  </sheetData>
  <autoFilter ref="A1:BJ453" xr:uid="{00000000-0009-0000-0000-00000A000000}"/>
  <dataValidations count="1">
    <dataValidation type="list" allowBlank="1" showInputMessage="1" showErrorMessage="1" sqref="E2:F453" xr:uid="{00000000-0002-0000-0A00-000000000000}">
      <formula1>$E$2:$E$417</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J6665"/>
  <sheetViews>
    <sheetView zoomScaleNormal="100" workbookViewId="0">
      <pane ySplit="1" topLeftCell="A2" activePane="bottomLeft" state="frozen"/>
      <selection pane="bottomLeft" activeCell="H2" sqref="H2"/>
    </sheetView>
  </sheetViews>
  <sheetFormatPr defaultColWidth="8.85546875" defaultRowHeight="14.45" customHeight="1" x14ac:dyDescent="0.2"/>
  <cols>
    <col min="1" max="2" width="8.85546875" style="324" customWidth="1"/>
    <col min="3" max="3" width="38.42578125" style="326" customWidth="1"/>
    <col min="4" max="4" width="40" style="326" customWidth="1"/>
    <col min="5" max="5" width="15.42578125" style="325" customWidth="1"/>
    <col min="6" max="6" width="15.140625" style="325" customWidth="1"/>
    <col min="7" max="7" width="22.42578125" style="324" customWidth="1"/>
    <col min="8" max="9" width="12" style="324" customWidth="1"/>
    <col min="10" max="10" width="21.85546875" style="324" customWidth="1"/>
    <col min="11" max="11" width="22.140625" style="324" customWidth="1"/>
    <col min="12" max="12" width="7.42578125" style="324" customWidth="1"/>
    <col min="13" max="13" width="8" style="324" customWidth="1"/>
    <col min="14" max="14" width="9.5703125" style="324" customWidth="1"/>
    <col min="15" max="15" width="24.140625" style="324" customWidth="1"/>
    <col min="16" max="16" width="22.5703125" style="324" customWidth="1"/>
    <col min="17" max="17" width="16" style="324" customWidth="1"/>
    <col min="18" max="18" width="10.140625" style="324" customWidth="1"/>
    <col min="19" max="19" width="8.85546875" style="324"/>
    <col min="20" max="20" width="10.140625" style="324" customWidth="1"/>
    <col min="21" max="21" width="33.85546875" style="324" customWidth="1"/>
    <col min="22" max="22" width="19.7109375" style="324" customWidth="1"/>
    <col min="23" max="23" width="13.5703125" style="324" customWidth="1"/>
    <col min="24" max="24" width="40.85546875" style="324" customWidth="1"/>
    <col min="25" max="25" width="27.28515625" style="324" customWidth="1"/>
    <col min="26" max="26" width="20.5703125" style="324" customWidth="1"/>
    <col min="27" max="27" width="14.7109375" style="324" customWidth="1"/>
    <col min="28" max="29" width="8.85546875" style="324"/>
    <col min="30" max="31" width="12.85546875" style="324" customWidth="1"/>
    <col min="32" max="32" width="35.5703125" style="324" customWidth="1"/>
    <col min="33" max="33" width="17" style="324" customWidth="1"/>
    <col min="34" max="35" width="8.85546875" style="324"/>
    <col min="36" max="36" width="35.5703125" style="324" customWidth="1"/>
    <col min="37" max="16384" width="8.85546875" style="323"/>
  </cols>
  <sheetData>
    <row r="1" spans="1:23" ht="14.45" customHeight="1" x14ac:dyDescent="0.2">
      <c r="A1" s="335" t="s">
        <v>14853</v>
      </c>
      <c r="B1" s="335" t="s">
        <v>14852</v>
      </c>
      <c r="C1" s="336" t="s">
        <v>14851</v>
      </c>
      <c r="D1" s="336" t="s">
        <v>14850</v>
      </c>
      <c r="E1" s="335" t="s">
        <v>14849</v>
      </c>
      <c r="F1" s="335" t="s">
        <v>14848</v>
      </c>
      <c r="G1" s="335" t="s">
        <v>1176</v>
      </c>
      <c r="H1" s="335" t="s">
        <v>1177</v>
      </c>
      <c r="W1" s="325"/>
    </row>
    <row r="2" spans="1:23" ht="14.45" customHeight="1" x14ac:dyDescent="0.2">
      <c r="A2" s="331">
        <v>5199</v>
      </c>
      <c r="B2" s="331">
        <v>1028776</v>
      </c>
      <c r="C2" s="334" t="s">
        <v>7434</v>
      </c>
      <c r="D2" s="334" t="s">
        <v>13959</v>
      </c>
      <c r="E2" s="333">
        <v>42826</v>
      </c>
      <c r="F2" s="332">
        <v>109574</v>
      </c>
      <c r="G2" s="331">
        <v>1336190347</v>
      </c>
      <c r="H2" s="324" t="s">
        <v>3568</v>
      </c>
      <c r="W2" s="325"/>
    </row>
    <row r="3" spans="1:23" ht="14.45" customHeight="1" x14ac:dyDescent="0.2">
      <c r="A3" s="331">
        <v>104749</v>
      </c>
      <c r="B3" s="331">
        <v>1028778</v>
      </c>
      <c r="C3" s="334" t="s">
        <v>13946</v>
      </c>
      <c r="D3" s="334" t="s">
        <v>14074</v>
      </c>
      <c r="E3" s="333">
        <v>42826</v>
      </c>
      <c r="F3" s="332">
        <v>109574</v>
      </c>
      <c r="G3" s="331">
        <v>1962802850</v>
      </c>
      <c r="H3" s="324" t="s">
        <v>14847</v>
      </c>
      <c r="W3" s="325"/>
    </row>
    <row r="4" spans="1:23" ht="14.45" customHeight="1" x14ac:dyDescent="0.2">
      <c r="A4" s="331">
        <v>5129</v>
      </c>
      <c r="B4" s="331">
        <v>1028781</v>
      </c>
      <c r="C4" s="334" t="s">
        <v>12993</v>
      </c>
      <c r="D4" s="334" t="s">
        <v>14529</v>
      </c>
      <c r="E4" s="333">
        <v>42826</v>
      </c>
      <c r="F4" s="332">
        <v>109574</v>
      </c>
      <c r="G4" s="331">
        <v>1871981019</v>
      </c>
      <c r="H4" s="324" t="s">
        <v>3226</v>
      </c>
      <c r="W4" s="325"/>
    </row>
    <row r="5" spans="1:23" ht="14.45" customHeight="1" x14ac:dyDescent="0.2">
      <c r="A5" s="331">
        <v>104710</v>
      </c>
      <c r="B5" s="331">
        <v>1028786</v>
      </c>
      <c r="C5" s="334" t="s">
        <v>13231</v>
      </c>
      <c r="D5" s="334" t="s">
        <v>13996</v>
      </c>
      <c r="E5" s="333">
        <v>42826</v>
      </c>
      <c r="F5" s="332">
        <v>109574</v>
      </c>
      <c r="G5" s="331">
        <v>1467878629</v>
      </c>
      <c r="H5" s="324" t="s">
        <v>14846</v>
      </c>
      <c r="W5" s="325"/>
    </row>
    <row r="6" spans="1:23" ht="14.45" customHeight="1" x14ac:dyDescent="0.2">
      <c r="A6" s="331">
        <v>4799</v>
      </c>
      <c r="B6" s="331">
        <v>1028789</v>
      </c>
      <c r="C6" s="334" t="s">
        <v>9462</v>
      </c>
      <c r="D6" s="334" t="s">
        <v>14074</v>
      </c>
      <c r="E6" s="333">
        <v>42826</v>
      </c>
      <c r="F6" s="332">
        <v>109574</v>
      </c>
      <c r="G6" s="331">
        <v>1194728220</v>
      </c>
      <c r="H6" s="324" t="s">
        <v>3382</v>
      </c>
      <c r="W6" s="325"/>
    </row>
    <row r="7" spans="1:23" ht="14.45" customHeight="1" x14ac:dyDescent="0.2">
      <c r="A7" s="331">
        <v>4863</v>
      </c>
      <c r="B7" s="331">
        <v>1028792</v>
      </c>
      <c r="C7" s="334" t="s">
        <v>10384</v>
      </c>
      <c r="D7" s="334" t="s">
        <v>14074</v>
      </c>
      <c r="E7" s="333">
        <v>42826</v>
      </c>
      <c r="F7" s="332">
        <v>109574</v>
      </c>
      <c r="G7" s="331">
        <v>1306043583</v>
      </c>
      <c r="H7" s="324" t="s">
        <v>14845</v>
      </c>
      <c r="W7" s="325"/>
    </row>
    <row r="8" spans="1:23" ht="14.45" customHeight="1" x14ac:dyDescent="0.2">
      <c r="A8" s="331">
        <v>4855</v>
      </c>
      <c r="B8" s="331">
        <v>1028793</v>
      </c>
      <c r="C8" s="334" t="s">
        <v>12360</v>
      </c>
      <c r="D8" s="334" t="s">
        <v>14074</v>
      </c>
      <c r="E8" s="333">
        <v>42826</v>
      </c>
      <c r="F8" s="332">
        <v>109574</v>
      </c>
      <c r="G8" s="331">
        <v>1760689293</v>
      </c>
      <c r="H8" s="324" t="s">
        <v>14844</v>
      </c>
      <c r="W8" s="325"/>
    </row>
    <row r="9" spans="1:23" ht="14.45" customHeight="1" x14ac:dyDescent="0.2">
      <c r="A9" s="331">
        <v>104250</v>
      </c>
      <c r="B9" s="331">
        <v>1028795</v>
      </c>
      <c r="C9" s="334" t="s">
        <v>12952</v>
      </c>
      <c r="D9" s="334" t="s">
        <v>14074</v>
      </c>
      <c r="E9" s="333">
        <v>42826</v>
      </c>
      <c r="F9" s="332">
        <v>109574</v>
      </c>
      <c r="G9" s="331">
        <v>1376969535</v>
      </c>
      <c r="H9" s="324" t="s">
        <v>14843</v>
      </c>
      <c r="W9" s="325"/>
    </row>
    <row r="10" spans="1:23" ht="14.45" customHeight="1" x14ac:dyDescent="0.2">
      <c r="A10" s="331">
        <v>106567</v>
      </c>
      <c r="B10" s="331">
        <v>1028810</v>
      </c>
      <c r="C10" s="334" t="s">
        <v>14842</v>
      </c>
      <c r="D10" s="334" t="s">
        <v>14841</v>
      </c>
      <c r="E10" s="333">
        <v>42826</v>
      </c>
      <c r="F10" s="332">
        <v>109574</v>
      </c>
      <c r="G10" s="331">
        <v>1023557097</v>
      </c>
      <c r="H10" s="324" t="s">
        <v>14840</v>
      </c>
      <c r="W10" s="325"/>
    </row>
    <row r="11" spans="1:23" ht="14.45" customHeight="1" x14ac:dyDescent="0.2">
      <c r="A11" s="331">
        <v>5201</v>
      </c>
      <c r="B11" s="331">
        <v>1028811</v>
      </c>
      <c r="C11" s="334" t="s">
        <v>7489</v>
      </c>
      <c r="D11" s="334" t="s">
        <v>13959</v>
      </c>
      <c r="E11" s="333">
        <v>42826</v>
      </c>
      <c r="F11" s="332">
        <v>109574</v>
      </c>
      <c r="G11" s="331">
        <v>1447200118</v>
      </c>
      <c r="H11" s="324" t="s">
        <v>3397</v>
      </c>
      <c r="W11" s="325"/>
    </row>
    <row r="12" spans="1:23" ht="14.45" customHeight="1" x14ac:dyDescent="0.2">
      <c r="A12" s="331">
        <v>105594</v>
      </c>
      <c r="B12" s="331">
        <v>1028812</v>
      </c>
      <c r="C12" s="334" t="s">
        <v>13795</v>
      </c>
      <c r="D12" s="334" t="s">
        <v>13959</v>
      </c>
      <c r="E12" s="333">
        <v>42826</v>
      </c>
      <c r="F12" s="332">
        <v>109574</v>
      </c>
      <c r="G12" s="331">
        <v>1801239033</v>
      </c>
      <c r="H12" s="324" t="s">
        <v>3737</v>
      </c>
      <c r="W12" s="325"/>
    </row>
    <row r="13" spans="1:23" ht="14.45" customHeight="1" x14ac:dyDescent="0.2">
      <c r="A13" s="331">
        <v>105087</v>
      </c>
      <c r="B13" s="331">
        <v>1028813</v>
      </c>
      <c r="C13" s="334" t="s">
        <v>13948</v>
      </c>
      <c r="D13" s="334" t="s">
        <v>14074</v>
      </c>
      <c r="E13" s="333">
        <v>42826</v>
      </c>
      <c r="F13" s="332">
        <v>109574</v>
      </c>
      <c r="G13" s="331">
        <v>1942600838</v>
      </c>
      <c r="H13" s="324" t="s">
        <v>14839</v>
      </c>
      <c r="W13" s="325"/>
    </row>
    <row r="14" spans="1:23" ht="14.45" customHeight="1" x14ac:dyDescent="0.2">
      <c r="A14" s="331">
        <v>4773</v>
      </c>
      <c r="B14" s="331">
        <v>1028815</v>
      </c>
      <c r="C14" s="334" t="s">
        <v>12393</v>
      </c>
      <c r="D14" s="334" t="s">
        <v>13654</v>
      </c>
      <c r="E14" s="333">
        <v>42826</v>
      </c>
      <c r="F14" s="332">
        <v>109574</v>
      </c>
      <c r="G14" s="331">
        <v>1770780223</v>
      </c>
      <c r="H14" s="324" t="s">
        <v>3411</v>
      </c>
      <c r="W14" s="325"/>
    </row>
    <row r="15" spans="1:23" ht="14.45" customHeight="1" x14ac:dyDescent="0.2">
      <c r="A15" s="331">
        <v>5326</v>
      </c>
      <c r="B15" s="331">
        <v>1028816</v>
      </c>
      <c r="C15" s="334" t="s">
        <v>14838</v>
      </c>
      <c r="D15" s="334" t="s">
        <v>14066</v>
      </c>
      <c r="E15" s="333">
        <v>42826</v>
      </c>
      <c r="F15" s="332">
        <v>109574</v>
      </c>
      <c r="G15" s="331">
        <v>1144680471</v>
      </c>
      <c r="H15" s="324" t="s">
        <v>3616</v>
      </c>
      <c r="W15" s="325"/>
    </row>
    <row r="16" spans="1:23" ht="14.45" customHeight="1" x14ac:dyDescent="0.2">
      <c r="A16" s="331">
        <v>5079</v>
      </c>
      <c r="B16" s="331">
        <v>1028817</v>
      </c>
      <c r="C16" s="334" t="s">
        <v>13499</v>
      </c>
      <c r="D16" s="334" t="s">
        <v>10300</v>
      </c>
      <c r="E16" s="333">
        <v>42826</v>
      </c>
      <c r="F16" s="332">
        <v>109574</v>
      </c>
      <c r="G16" s="331">
        <v>1780124594</v>
      </c>
      <c r="H16" s="324" t="s">
        <v>14837</v>
      </c>
      <c r="W16" s="325"/>
    </row>
    <row r="17" spans="1:23" ht="14.45" customHeight="1" x14ac:dyDescent="0.2">
      <c r="A17" s="331">
        <v>105009</v>
      </c>
      <c r="B17" s="331">
        <v>1028818</v>
      </c>
      <c r="C17" s="334" t="s">
        <v>13381</v>
      </c>
      <c r="D17" s="334" t="s">
        <v>13996</v>
      </c>
      <c r="E17" s="333">
        <v>42826</v>
      </c>
      <c r="F17" s="332">
        <v>109574</v>
      </c>
      <c r="G17" s="331">
        <v>1720404981</v>
      </c>
      <c r="H17" s="324" t="s">
        <v>14836</v>
      </c>
      <c r="W17" s="325"/>
    </row>
    <row r="18" spans="1:23" ht="14.45" customHeight="1" x14ac:dyDescent="0.2">
      <c r="A18" s="331">
        <v>4327</v>
      </c>
      <c r="B18" s="331">
        <v>1028819</v>
      </c>
      <c r="C18" s="334" t="s">
        <v>7666</v>
      </c>
      <c r="D18" s="334" t="s">
        <v>13829</v>
      </c>
      <c r="E18" s="333">
        <v>42826</v>
      </c>
      <c r="F18" s="332">
        <v>109574</v>
      </c>
      <c r="G18" s="331">
        <v>1396285268</v>
      </c>
      <c r="H18" s="324" t="s">
        <v>14835</v>
      </c>
      <c r="W18" s="325"/>
    </row>
    <row r="19" spans="1:23" ht="14.45" customHeight="1" x14ac:dyDescent="0.2">
      <c r="A19" s="331">
        <v>103093</v>
      </c>
      <c r="B19" s="331">
        <v>1028821</v>
      </c>
      <c r="C19" s="334" t="s">
        <v>14834</v>
      </c>
      <c r="D19" s="334" t="s">
        <v>14074</v>
      </c>
      <c r="E19" s="333">
        <v>42826</v>
      </c>
      <c r="F19" s="332">
        <v>109574</v>
      </c>
      <c r="G19" s="331">
        <v>1083836357</v>
      </c>
      <c r="H19" s="324" t="s">
        <v>3657</v>
      </c>
      <c r="W19" s="325"/>
    </row>
    <row r="20" spans="1:23" ht="14.45" customHeight="1" x14ac:dyDescent="0.2">
      <c r="A20" s="331">
        <v>5125</v>
      </c>
      <c r="B20" s="331">
        <v>1028822</v>
      </c>
      <c r="C20" s="334" t="s">
        <v>13501</v>
      </c>
      <c r="D20" s="334" t="s">
        <v>10300</v>
      </c>
      <c r="E20" s="333">
        <v>42826</v>
      </c>
      <c r="F20" s="332">
        <v>109574</v>
      </c>
      <c r="G20" s="331">
        <v>1730629544</v>
      </c>
      <c r="H20" s="324" t="s">
        <v>14833</v>
      </c>
      <c r="W20" s="325"/>
    </row>
    <row r="21" spans="1:23" ht="14.45" customHeight="1" x14ac:dyDescent="0.2">
      <c r="A21" s="331">
        <v>5069</v>
      </c>
      <c r="B21" s="331">
        <v>1028823</v>
      </c>
      <c r="C21" s="334" t="s">
        <v>5564</v>
      </c>
      <c r="D21" s="334" t="s">
        <v>13654</v>
      </c>
      <c r="E21" s="333">
        <v>42826</v>
      </c>
      <c r="F21" s="332">
        <v>109574</v>
      </c>
      <c r="G21" s="331">
        <v>1639619539</v>
      </c>
      <c r="H21" s="324" t="s">
        <v>3344</v>
      </c>
      <c r="W21" s="325"/>
    </row>
    <row r="22" spans="1:23" ht="14.45" customHeight="1" x14ac:dyDescent="0.2">
      <c r="A22" s="331">
        <v>4308</v>
      </c>
      <c r="B22" s="331">
        <v>1028824</v>
      </c>
      <c r="C22" s="334" t="s">
        <v>14832</v>
      </c>
      <c r="D22" s="334" t="s">
        <v>14066</v>
      </c>
      <c r="E22" s="333">
        <v>42826</v>
      </c>
      <c r="F22" s="332">
        <v>109574</v>
      </c>
      <c r="G22" s="331">
        <v>1902163686</v>
      </c>
      <c r="H22" s="324" t="s">
        <v>3669</v>
      </c>
      <c r="W22" s="325"/>
    </row>
    <row r="23" spans="1:23" ht="14.45" customHeight="1" x14ac:dyDescent="0.2">
      <c r="A23" s="331">
        <v>5242</v>
      </c>
      <c r="B23" s="331">
        <v>1028826</v>
      </c>
      <c r="C23" s="334" t="s">
        <v>13474</v>
      </c>
      <c r="D23" s="334" t="s">
        <v>10300</v>
      </c>
      <c r="E23" s="333">
        <v>42826</v>
      </c>
      <c r="F23" s="332">
        <v>109574</v>
      </c>
      <c r="G23" s="331">
        <v>1861932675</v>
      </c>
      <c r="H23" s="324" t="s">
        <v>14831</v>
      </c>
      <c r="W23" s="325"/>
    </row>
    <row r="24" spans="1:23" ht="14.45" customHeight="1" x14ac:dyDescent="0.2">
      <c r="A24" s="331">
        <v>5161</v>
      </c>
      <c r="B24" s="331">
        <v>1028835</v>
      </c>
      <c r="C24" s="334" t="s">
        <v>12396</v>
      </c>
      <c r="D24" s="334" t="s">
        <v>13959</v>
      </c>
      <c r="E24" s="333">
        <v>42826</v>
      </c>
      <c r="F24" s="332">
        <v>109574</v>
      </c>
      <c r="G24" s="331">
        <v>1841495504</v>
      </c>
      <c r="H24" s="324" t="s">
        <v>3381</v>
      </c>
      <c r="W24" s="325"/>
    </row>
    <row r="25" spans="1:23" ht="14.45" customHeight="1" x14ac:dyDescent="0.2">
      <c r="A25" s="331">
        <v>4907</v>
      </c>
      <c r="B25" s="331">
        <v>1028838</v>
      </c>
      <c r="C25" s="334" t="s">
        <v>9418</v>
      </c>
      <c r="D25" s="334" t="s">
        <v>13959</v>
      </c>
      <c r="E25" s="333">
        <v>42826</v>
      </c>
      <c r="F25" s="332">
        <v>109574</v>
      </c>
      <c r="G25" s="331">
        <v>1447205646</v>
      </c>
      <c r="H25" s="324" t="s">
        <v>3362</v>
      </c>
      <c r="W25" s="325"/>
    </row>
    <row r="26" spans="1:23" ht="14.45" customHeight="1" x14ac:dyDescent="0.2">
      <c r="A26" s="331">
        <v>5356</v>
      </c>
      <c r="B26" s="331">
        <v>1028839</v>
      </c>
      <c r="C26" s="334" t="s">
        <v>13901</v>
      </c>
      <c r="D26" s="334" t="s">
        <v>10300</v>
      </c>
      <c r="E26" s="333">
        <v>42826</v>
      </c>
      <c r="F26" s="332">
        <v>109574</v>
      </c>
      <c r="G26" s="331">
        <v>1689114498</v>
      </c>
      <c r="H26" s="324" t="s">
        <v>14830</v>
      </c>
      <c r="W26" s="325"/>
    </row>
    <row r="27" spans="1:23" ht="14.45" customHeight="1" x14ac:dyDescent="0.2">
      <c r="A27" s="331">
        <v>4802</v>
      </c>
      <c r="B27" s="331">
        <v>1028841</v>
      </c>
      <c r="C27" s="334" t="s">
        <v>14829</v>
      </c>
      <c r="D27" s="334" t="s">
        <v>10300</v>
      </c>
      <c r="E27" s="333">
        <v>42826</v>
      </c>
      <c r="F27" s="332">
        <v>109574</v>
      </c>
      <c r="G27" s="331">
        <v>1477093284</v>
      </c>
      <c r="H27" s="324" t="s">
        <v>14828</v>
      </c>
      <c r="W27" s="325"/>
    </row>
    <row r="28" spans="1:23" ht="14.45" customHeight="1" x14ac:dyDescent="0.2">
      <c r="A28" s="331">
        <v>5386</v>
      </c>
      <c r="B28" s="331">
        <v>1028842</v>
      </c>
      <c r="C28" s="334" t="s">
        <v>14827</v>
      </c>
      <c r="D28" s="334" t="s">
        <v>14066</v>
      </c>
      <c r="E28" s="333">
        <v>42826</v>
      </c>
      <c r="F28" s="332">
        <v>109574</v>
      </c>
      <c r="G28" s="331">
        <v>1093176968</v>
      </c>
      <c r="H28" s="324" t="s">
        <v>3617</v>
      </c>
      <c r="W28" s="325"/>
    </row>
    <row r="29" spans="1:23" ht="14.45" customHeight="1" x14ac:dyDescent="0.2">
      <c r="A29" s="331">
        <v>4386</v>
      </c>
      <c r="B29" s="331">
        <v>1028844</v>
      </c>
      <c r="C29" s="334" t="s">
        <v>10858</v>
      </c>
      <c r="D29" s="334" t="s">
        <v>13654</v>
      </c>
      <c r="E29" s="333">
        <v>42826</v>
      </c>
      <c r="F29" s="332">
        <v>109574</v>
      </c>
      <c r="G29" s="331">
        <v>1881722890</v>
      </c>
      <c r="H29" s="324" t="s">
        <v>3747</v>
      </c>
      <c r="W29" s="325"/>
    </row>
    <row r="30" spans="1:23" ht="14.45" customHeight="1" x14ac:dyDescent="0.2">
      <c r="A30" s="331">
        <v>101740</v>
      </c>
      <c r="B30" s="331">
        <v>1028845</v>
      </c>
      <c r="C30" s="334" t="s">
        <v>14197</v>
      </c>
      <c r="D30" s="334" t="s">
        <v>10300</v>
      </c>
      <c r="E30" s="333">
        <v>42826</v>
      </c>
      <c r="F30" s="332">
        <v>109574</v>
      </c>
      <c r="G30" s="331">
        <v>1043750854</v>
      </c>
      <c r="H30" s="324" t="s">
        <v>3675</v>
      </c>
    </row>
    <row r="31" spans="1:23" ht="14.45" customHeight="1" x14ac:dyDescent="0.2">
      <c r="A31" s="331">
        <v>4428</v>
      </c>
      <c r="B31" s="331">
        <v>1028846</v>
      </c>
      <c r="C31" s="334" t="s">
        <v>13497</v>
      </c>
      <c r="D31" s="334" t="s">
        <v>10300</v>
      </c>
      <c r="E31" s="333">
        <v>42826</v>
      </c>
      <c r="F31" s="332">
        <v>109574</v>
      </c>
      <c r="G31" s="331">
        <v>1386184190</v>
      </c>
      <c r="H31" s="324" t="s">
        <v>14826</v>
      </c>
    </row>
    <row r="32" spans="1:23" ht="14.45" customHeight="1" x14ac:dyDescent="0.2">
      <c r="A32" s="331">
        <v>105682</v>
      </c>
      <c r="B32" s="331">
        <v>1028847</v>
      </c>
      <c r="C32" s="334" t="s">
        <v>13754</v>
      </c>
      <c r="D32" s="334" t="s">
        <v>13959</v>
      </c>
      <c r="E32" s="333">
        <v>42826</v>
      </c>
      <c r="F32" s="332">
        <v>109574</v>
      </c>
      <c r="G32" s="331">
        <v>1871032292</v>
      </c>
      <c r="H32" s="324" t="s">
        <v>14825</v>
      </c>
    </row>
    <row r="33" spans="1:8" ht="14.45" customHeight="1" x14ac:dyDescent="0.2">
      <c r="A33" s="331">
        <v>5211</v>
      </c>
      <c r="B33" s="331">
        <v>1028848</v>
      </c>
      <c r="C33" s="334" t="s">
        <v>4897</v>
      </c>
      <c r="D33" s="334" t="s">
        <v>13836</v>
      </c>
      <c r="E33" s="333">
        <v>42826</v>
      </c>
      <c r="F33" s="332">
        <v>109574</v>
      </c>
      <c r="G33" s="331">
        <v>1992799886</v>
      </c>
      <c r="H33" s="324" t="s">
        <v>3260</v>
      </c>
    </row>
    <row r="34" spans="1:8" ht="14.45" customHeight="1" x14ac:dyDescent="0.2">
      <c r="A34" s="331">
        <v>102667</v>
      </c>
      <c r="B34" s="331">
        <v>1028849</v>
      </c>
      <c r="C34" s="334" t="s">
        <v>12156</v>
      </c>
      <c r="D34" s="334" t="s">
        <v>13836</v>
      </c>
      <c r="E34" s="333">
        <v>42826</v>
      </c>
      <c r="F34" s="332">
        <v>109574</v>
      </c>
      <c r="G34" s="331">
        <v>1487770111</v>
      </c>
      <c r="H34" s="324" t="s">
        <v>3640</v>
      </c>
    </row>
    <row r="35" spans="1:8" ht="14.45" customHeight="1" x14ac:dyDescent="0.2">
      <c r="A35" s="331">
        <v>103471</v>
      </c>
      <c r="B35" s="331">
        <v>1028856</v>
      </c>
      <c r="C35" s="334" t="s">
        <v>14824</v>
      </c>
      <c r="D35" s="334" t="s">
        <v>13959</v>
      </c>
      <c r="E35" s="333">
        <v>42826</v>
      </c>
      <c r="F35" s="332">
        <v>109574</v>
      </c>
      <c r="G35" s="331">
        <v>1659731081</v>
      </c>
      <c r="H35" s="324" t="s">
        <v>3671</v>
      </c>
    </row>
    <row r="36" spans="1:8" ht="14.45" customHeight="1" x14ac:dyDescent="0.2">
      <c r="A36" s="331">
        <v>102907</v>
      </c>
      <c r="B36" s="331">
        <v>1028858</v>
      </c>
      <c r="C36" s="334" t="s">
        <v>14823</v>
      </c>
      <c r="D36" s="334" t="s">
        <v>13959</v>
      </c>
      <c r="E36" s="333">
        <v>42826</v>
      </c>
      <c r="F36" s="332">
        <v>109574</v>
      </c>
      <c r="G36" s="331">
        <v>1811358229</v>
      </c>
      <c r="H36" s="324" t="s">
        <v>3648</v>
      </c>
    </row>
    <row r="37" spans="1:8" ht="14.45" customHeight="1" x14ac:dyDescent="0.2">
      <c r="A37" s="331">
        <v>104200</v>
      </c>
      <c r="B37" s="331">
        <v>1028859</v>
      </c>
      <c r="C37" s="334" t="s">
        <v>14822</v>
      </c>
      <c r="D37" s="334" t="s">
        <v>13959</v>
      </c>
      <c r="E37" s="333">
        <v>42826</v>
      </c>
      <c r="F37" s="332">
        <v>109574</v>
      </c>
      <c r="G37" s="331">
        <v>1003276437</v>
      </c>
      <c r="H37" s="324" t="s">
        <v>3693</v>
      </c>
    </row>
    <row r="38" spans="1:8" ht="14.45" customHeight="1" x14ac:dyDescent="0.2">
      <c r="A38" s="331">
        <v>102369</v>
      </c>
      <c r="B38" s="331">
        <v>1028861</v>
      </c>
      <c r="C38" s="334" t="s">
        <v>12586</v>
      </c>
      <c r="D38" s="334" t="s">
        <v>13959</v>
      </c>
      <c r="E38" s="333">
        <v>42826</v>
      </c>
      <c r="F38" s="332">
        <v>109574</v>
      </c>
      <c r="G38" s="331">
        <v>1891156733</v>
      </c>
      <c r="H38" s="324" t="s">
        <v>3625</v>
      </c>
    </row>
    <row r="39" spans="1:8" ht="14.45" customHeight="1" x14ac:dyDescent="0.2">
      <c r="A39" s="331">
        <v>4832</v>
      </c>
      <c r="B39" s="331">
        <v>1028533</v>
      </c>
      <c r="C39" s="334" t="s">
        <v>4976</v>
      </c>
      <c r="D39" s="334" t="s">
        <v>14091</v>
      </c>
      <c r="E39" s="333">
        <v>42825</v>
      </c>
      <c r="F39" s="332">
        <v>109574</v>
      </c>
      <c r="G39" s="331">
        <v>1588785992</v>
      </c>
      <c r="H39" s="324" t="s">
        <v>3410</v>
      </c>
    </row>
    <row r="40" spans="1:8" ht="14.45" customHeight="1" x14ac:dyDescent="0.2">
      <c r="A40" s="331">
        <v>5035</v>
      </c>
      <c r="B40" s="331">
        <v>1028534</v>
      </c>
      <c r="C40" s="334" t="s">
        <v>6223</v>
      </c>
      <c r="D40" s="334" t="s">
        <v>14091</v>
      </c>
      <c r="E40" s="333">
        <v>42825</v>
      </c>
      <c r="F40" s="332">
        <v>109574</v>
      </c>
      <c r="G40" s="331">
        <v>1235250705</v>
      </c>
      <c r="H40" s="324" t="s">
        <v>3702</v>
      </c>
    </row>
    <row r="41" spans="1:8" ht="14.45" customHeight="1" x14ac:dyDescent="0.2">
      <c r="A41" s="331">
        <v>5149</v>
      </c>
      <c r="B41" s="331">
        <v>1028601</v>
      </c>
      <c r="C41" s="334" t="s">
        <v>14821</v>
      </c>
      <c r="D41" s="334" t="s">
        <v>14091</v>
      </c>
      <c r="E41" s="333">
        <v>42825</v>
      </c>
      <c r="F41" s="332">
        <v>109574</v>
      </c>
      <c r="G41" s="331">
        <v>1558482950</v>
      </c>
      <c r="H41" s="324" t="s">
        <v>3367</v>
      </c>
    </row>
    <row r="42" spans="1:8" ht="14.45" customHeight="1" x14ac:dyDescent="0.2">
      <c r="A42" s="331">
        <v>4650</v>
      </c>
      <c r="B42" s="331">
        <v>1028602</v>
      </c>
      <c r="C42" s="334" t="s">
        <v>11741</v>
      </c>
      <c r="D42" s="334" t="s">
        <v>14091</v>
      </c>
      <c r="E42" s="333">
        <v>42825</v>
      </c>
      <c r="F42" s="332">
        <v>109574</v>
      </c>
      <c r="G42" s="331">
        <v>1871614917</v>
      </c>
      <c r="H42" s="324" t="s">
        <v>3233</v>
      </c>
    </row>
    <row r="43" spans="1:8" ht="14.45" customHeight="1" x14ac:dyDescent="0.2">
      <c r="A43" s="331">
        <v>4676</v>
      </c>
      <c r="B43" s="331">
        <v>1028603</v>
      </c>
      <c r="C43" s="334" t="s">
        <v>4042</v>
      </c>
      <c r="D43" s="334" t="s">
        <v>14091</v>
      </c>
      <c r="E43" s="333">
        <v>42825</v>
      </c>
      <c r="F43" s="332">
        <v>109574</v>
      </c>
      <c r="G43" s="331">
        <v>1871670471</v>
      </c>
      <c r="H43" s="324" t="s">
        <v>3236</v>
      </c>
    </row>
    <row r="44" spans="1:8" ht="14.45" customHeight="1" x14ac:dyDescent="0.2">
      <c r="A44" s="331">
        <v>4874</v>
      </c>
      <c r="B44" s="331">
        <v>1028604</v>
      </c>
      <c r="C44" s="334" t="s">
        <v>4967</v>
      </c>
      <c r="D44" s="334" t="s">
        <v>14091</v>
      </c>
      <c r="E44" s="333">
        <v>42825</v>
      </c>
      <c r="F44" s="332">
        <v>109574</v>
      </c>
      <c r="G44" s="331">
        <v>1154442143</v>
      </c>
      <c r="H44" s="324" t="s">
        <v>3430</v>
      </c>
    </row>
    <row r="45" spans="1:8" ht="14.45" customHeight="1" x14ac:dyDescent="0.2">
      <c r="A45" s="331">
        <v>102417</v>
      </c>
      <c r="B45" s="331">
        <v>1028606</v>
      </c>
      <c r="C45" s="334" t="s">
        <v>13875</v>
      </c>
      <c r="D45" s="334" t="s">
        <v>13875</v>
      </c>
      <c r="E45" s="333">
        <v>42825</v>
      </c>
      <c r="F45" s="332">
        <v>109574</v>
      </c>
      <c r="G45" s="331">
        <v>1801878319</v>
      </c>
      <c r="H45" s="324" t="s">
        <v>3750</v>
      </c>
    </row>
    <row r="46" spans="1:8" ht="14.45" customHeight="1" x14ac:dyDescent="0.2">
      <c r="A46" s="331">
        <v>4155</v>
      </c>
      <c r="B46" s="331">
        <v>1028607</v>
      </c>
      <c r="C46" s="334" t="s">
        <v>11608</v>
      </c>
      <c r="D46" s="334" t="s">
        <v>13836</v>
      </c>
      <c r="E46" s="333">
        <v>42825</v>
      </c>
      <c r="F46" s="332">
        <v>109574</v>
      </c>
      <c r="G46" s="331">
        <v>1851412399</v>
      </c>
      <c r="H46" s="324" t="s">
        <v>3237</v>
      </c>
    </row>
    <row r="47" spans="1:8" ht="14.45" customHeight="1" x14ac:dyDescent="0.2">
      <c r="A47" s="331">
        <v>4346</v>
      </c>
      <c r="B47" s="331">
        <v>1028609</v>
      </c>
      <c r="C47" s="334" t="s">
        <v>14066</v>
      </c>
      <c r="D47" s="334" t="s">
        <v>14066</v>
      </c>
      <c r="E47" s="333">
        <v>42825</v>
      </c>
      <c r="F47" s="332">
        <v>109574</v>
      </c>
      <c r="G47" s="331">
        <v>1679902282</v>
      </c>
      <c r="H47" s="324" t="s">
        <v>3228</v>
      </c>
    </row>
    <row r="48" spans="1:8" ht="14.45" customHeight="1" x14ac:dyDescent="0.2">
      <c r="A48" s="331">
        <v>4634</v>
      </c>
      <c r="B48" s="331">
        <v>1028611</v>
      </c>
      <c r="C48" s="334" t="s">
        <v>14820</v>
      </c>
      <c r="D48" s="334" t="s">
        <v>14066</v>
      </c>
      <c r="E48" s="333">
        <v>42825</v>
      </c>
      <c r="F48" s="332">
        <v>109574</v>
      </c>
      <c r="G48" s="331">
        <v>1710008263</v>
      </c>
      <c r="H48" s="324" t="s">
        <v>3465</v>
      </c>
    </row>
    <row r="49" spans="1:8" ht="14.45" customHeight="1" x14ac:dyDescent="0.2">
      <c r="A49" s="331">
        <v>5361</v>
      </c>
      <c r="B49" s="331">
        <v>1028613</v>
      </c>
      <c r="C49" s="334" t="s">
        <v>2313</v>
      </c>
      <c r="D49" s="334" t="s">
        <v>14066</v>
      </c>
      <c r="E49" s="333">
        <v>42825</v>
      </c>
      <c r="F49" s="332">
        <v>109574</v>
      </c>
      <c r="G49" s="331">
        <v>1770604365</v>
      </c>
      <c r="H49" s="324" t="s">
        <v>3207</v>
      </c>
    </row>
    <row r="50" spans="1:8" ht="14.45" customHeight="1" x14ac:dyDescent="0.2">
      <c r="A50" s="331">
        <v>5340</v>
      </c>
      <c r="B50" s="331">
        <v>1028615</v>
      </c>
      <c r="C50" s="334" t="s">
        <v>8881</v>
      </c>
      <c r="D50" s="334" t="s">
        <v>14091</v>
      </c>
      <c r="E50" s="333">
        <v>42825</v>
      </c>
      <c r="F50" s="332">
        <v>109574</v>
      </c>
      <c r="G50" s="331">
        <v>1043331101</v>
      </c>
      <c r="H50" s="324" t="s">
        <v>3440</v>
      </c>
    </row>
    <row r="51" spans="1:8" ht="14.45" customHeight="1" x14ac:dyDescent="0.2">
      <c r="A51" s="331">
        <v>5329</v>
      </c>
      <c r="B51" s="331">
        <v>1028674</v>
      </c>
      <c r="C51" s="334" t="s">
        <v>11581</v>
      </c>
      <c r="D51" s="334" t="s">
        <v>13959</v>
      </c>
      <c r="E51" s="333">
        <v>42825</v>
      </c>
      <c r="F51" s="332">
        <v>109574</v>
      </c>
      <c r="G51" s="331">
        <v>1639163595</v>
      </c>
      <c r="H51" s="324" t="s">
        <v>3618</v>
      </c>
    </row>
    <row r="52" spans="1:8" ht="14.45" customHeight="1" x14ac:dyDescent="0.2">
      <c r="A52" s="331">
        <v>4456</v>
      </c>
      <c r="B52" s="331">
        <v>1028677</v>
      </c>
      <c r="C52" s="334" t="s">
        <v>9916</v>
      </c>
      <c r="D52" s="334" t="s">
        <v>13875</v>
      </c>
      <c r="E52" s="333">
        <v>42825</v>
      </c>
      <c r="F52" s="332">
        <v>109574</v>
      </c>
      <c r="G52" s="331">
        <v>1811979115</v>
      </c>
      <c r="H52" s="324" t="s">
        <v>14819</v>
      </c>
    </row>
    <row r="53" spans="1:8" ht="14.45" customHeight="1" x14ac:dyDescent="0.2">
      <c r="A53" s="331">
        <v>5206</v>
      </c>
      <c r="B53" s="331">
        <v>1028684</v>
      </c>
      <c r="C53" s="334" t="s">
        <v>7536</v>
      </c>
      <c r="D53" s="334" t="s">
        <v>13836</v>
      </c>
      <c r="E53" s="333">
        <v>42825</v>
      </c>
      <c r="F53" s="332">
        <v>109574</v>
      </c>
      <c r="G53" s="331">
        <v>1295856870</v>
      </c>
      <c r="H53" s="324" t="s">
        <v>3252</v>
      </c>
    </row>
    <row r="54" spans="1:8" ht="14.45" customHeight="1" x14ac:dyDescent="0.2">
      <c r="A54" s="331">
        <v>5342</v>
      </c>
      <c r="B54" s="331">
        <v>1028138</v>
      </c>
      <c r="C54" s="334" t="s">
        <v>14818</v>
      </c>
      <c r="D54" s="334" t="s">
        <v>14817</v>
      </c>
      <c r="E54" s="333">
        <v>42629</v>
      </c>
      <c r="F54" s="332">
        <v>109574</v>
      </c>
      <c r="G54" s="331">
        <v>1861854242</v>
      </c>
      <c r="H54" s="324" t="s">
        <v>14816</v>
      </c>
    </row>
    <row r="55" spans="1:8" ht="14.45" customHeight="1" x14ac:dyDescent="0.2">
      <c r="A55" s="331">
        <v>4548</v>
      </c>
      <c r="B55" s="331">
        <v>1027954</v>
      </c>
      <c r="C55" s="334" t="s">
        <v>14815</v>
      </c>
      <c r="D55" s="334" t="s">
        <v>14814</v>
      </c>
      <c r="E55" s="333">
        <v>42622</v>
      </c>
      <c r="F55" s="332">
        <v>109574</v>
      </c>
      <c r="G55" s="331">
        <v>1912359407</v>
      </c>
      <c r="H55" s="324" t="s">
        <v>14813</v>
      </c>
    </row>
    <row r="56" spans="1:8" ht="14.45" customHeight="1" x14ac:dyDescent="0.2">
      <c r="A56" s="331">
        <v>106566</v>
      </c>
      <c r="B56" s="331">
        <v>1027886</v>
      </c>
      <c r="C56" s="334" t="s">
        <v>14812</v>
      </c>
      <c r="D56" s="334" t="s">
        <v>14811</v>
      </c>
      <c r="E56" s="333">
        <v>42621</v>
      </c>
      <c r="F56" s="332">
        <v>109574</v>
      </c>
      <c r="G56" s="331">
        <v>1447610977</v>
      </c>
      <c r="H56" s="324" t="s">
        <v>14810</v>
      </c>
    </row>
    <row r="57" spans="1:8" ht="14.45" customHeight="1" x14ac:dyDescent="0.2">
      <c r="A57" s="331">
        <v>5350</v>
      </c>
      <c r="B57" s="331">
        <v>1028068</v>
      </c>
      <c r="C57" s="334" t="s">
        <v>14809</v>
      </c>
      <c r="D57" s="334" t="s">
        <v>14809</v>
      </c>
      <c r="E57" s="333">
        <v>42614</v>
      </c>
      <c r="F57" s="332">
        <v>109574</v>
      </c>
      <c r="G57" s="331">
        <v>1326490541</v>
      </c>
      <c r="H57" s="324" t="s">
        <v>3471</v>
      </c>
    </row>
    <row r="58" spans="1:8" ht="14.45" customHeight="1" x14ac:dyDescent="0.2">
      <c r="A58" s="331">
        <v>106549</v>
      </c>
      <c r="B58" s="331">
        <v>1027949</v>
      </c>
      <c r="C58" s="334" t="s">
        <v>14808</v>
      </c>
      <c r="D58" s="334" t="s">
        <v>14807</v>
      </c>
      <c r="E58" s="333">
        <v>42612</v>
      </c>
      <c r="F58" s="332">
        <v>109574</v>
      </c>
      <c r="G58" s="331">
        <v>1326408832</v>
      </c>
      <c r="H58" s="324" t="s">
        <v>14806</v>
      </c>
    </row>
    <row r="59" spans="1:8" ht="14.45" customHeight="1" x14ac:dyDescent="0.2">
      <c r="A59" s="331">
        <v>106480</v>
      </c>
      <c r="B59" s="331">
        <v>1027555</v>
      </c>
      <c r="C59" s="334" t="s">
        <v>14805</v>
      </c>
      <c r="D59" s="334" t="s">
        <v>14804</v>
      </c>
      <c r="E59" s="333">
        <v>42600</v>
      </c>
      <c r="F59" s="332">
        <v>109574</v>
      </c>
      <c r="G59" s="331">
        <v>1952773830</v>
      </c>
      <c r="H59" s="324" t="s">
        <v>14803</v>
      </c>
    </row>
    <row r="60" spans="1:8" ht="14.45" customHeight="1" x14ac:dyDescent="0.2">
      <c r="A60" s="331">
        <v>4280</v>
      </c>
      <c r="B60" s="331">
        <v>1027971</v>
      </c>
      <c r="C60" s="334" t="s">
        <v>14565</v>
      </c>
      <c r="D60" s="334" t="s">
        <v>14802</v>
      </c>
      <c r="E60" s="333">
        <v>42583</v>
      </c>
      <c r="F60" s="332">
        <v>42825</v>
      </c>
      <c r="G60" s="331">
        <v>1932652070</v>
      </c>
      <c r="H60" s="324" t="s">
        <v>14801</v>
      </c>
    </row>
    <row r="61" spans="1:8" ht="14.45" customHeight="1" x14ac:dyDescent="0.2">
      <c r="A61" s="331">
        <v>4102</v>
      </c>
      <c r="B61" s="331">
        <v>1027071</v>
      </c>
      <c r="C61" s="334" t="s">
        <v>11908</v>
      </c>
      <c r="D61" s="334" t="s">
        <v>14800</v>
      </c>
      <c r="E61" s="333">
        <v>42217</v>
      </c>
      <c r="F61" s="332">
        <v>109574</v>
      </c>
      <c r="G61" s="331">
        <v>1598140519</v>
      </c>
      <c r="H61" s="324" t="s">
        <v>14799</v>
      </c>
    </row>
    <row r="62" spans="1:8" ht="14.45" customHeight="1" x14ac:dyDescent="0.2">
      <c r="A62" s="331">
        <v>5374</v>
      </c>
      <c r="B62" s="331">
        <v>1027072</v>
      </c>
      <c r="C62" s="334" t="s">
        <v>9503</v>
      </c>
      <c r="D62" s="334" t="s">
        <v>14798</v>
      </c>
      <c r="E62" s="333">
        <v>42217</v>
      </c>
      <c r="F62" s="332">
        <v>109574</v>
      </c>
      <c r="G62" s="331">
        <v>1659756047</v>
      </c>
      <c r="H62" s="324" t="s">
        <v>14797</v>
      </c>
    </row>
    <row r="63" spans="1:8" ht="14.45" customHeight="1" x14ac:dyDescent="0.2">
      <c r="A63" s="331">
        <v>104934</v>
      </c>
      <c r="B63" s="331">
        <v>1027073</v>
      </c>
      <c r="C63" s="334" t="s">
        <v>14796</v>
      </c>
      <c r="D63" s="334" t="s">
        <v>14795</v>
      </c>
      <c r="E63" s="333">
        <v>42217</v>
      </c>
      <c r="F63" s="332">
        <v>109574</v>
      </c>
      <c r="G63" s="331">
        <v>1225413008</v>
      </c>
      <c r="H63" s="324" t="s">
        <v>14794</v>
      </c>
    </row>
    <row r="64" spans="1:8" ht="14.45" customHeight="1" x14ac:dyDescent="0.2">
      <c r="A64" s="331">
        <v>4205</v>
      </c>
      <c r="B64" s="331">
        <v>1027104</v>
      </c>
      <c r="C64" s="334" t="s">
        <v>14793</v>
      </c>
      <c r="D64" s="334" t="s">
        <v>14792</v>
      </c>
      <c r="E64" s="333">
        <v>42217</v>
      </c>
      <c r="F64" s="332">
        <v>42825</v>
      </c>
      <c r="G64" s="331">
        <v>1699811794</v>
      </c>
      <c r="H64" s="324" t="s">
        <v>14791</v>
      </c>
    </row>
    <row r="65" spans="1:23" ht="14.45" customHeight="1" x14ac:dyDescent="0.2">
      <c r="A65" s="331">
        <v>4621</v>
      </c>
      <c r="B65" s="331">
        <v>1027111</v>
      </c>
      <c r="C65" s="334" t="s">
        <v>10159</v>
      </c>
      <c r="D65" s="334" t="s">
        <v>14790</v>
      </c>
      <c r="E65" s="333">
        <v>42217</v>
      </c>
      <c r="F65" s="332">
        <v>109574</v>
      </c>
      <c r="G65" s="331">
        <v>1831574227</v>
      </c>
      <c r="H65" s="324" t="s">
        <v>3557</v>
      </c>
    </row>
    <row r="66" spans="1:23" ht="14.45" customHeight="1" x14ac:dyDescent="0.2">
      <c r="A66" s="331">
        <v>4417</v>
      </c>
      <c r="B66" s="331">
        <v>1027113</v>
      </c>
      <c r="C66" s="334" t="s">
        <v>10255</v>
      </c>
      <c r="D66" s="334" t="s">
        <v>14789</v>
      </c>
      <c r="E66" s="333">
        <v>42217</v>
      </c>
      <c r="F66" s="332">
        <v>109574</v>
      </c>
      <c r="G66" s="331">
        <v>1841676665</v>
      </c>
      <c r="H66" s="324" t="s">
        <v>3566</v>
      </c>
    </row>
    <row r="67" spans="1:23" ht="14.45" customHeight="1" x14ac:dyDescent="0.2">
      <c r="A67" s="331">
        <v>4924</v>
      </c>
      <c r="B67" s="331">
        <v>1027114</v>
      </c>
      <c r="C67" s="334" t="s">
        <v>7612</v>
      </c>
      <c r="D67" s="334" t="s">
        <v>14788</v>
      </c>
      <c r="E67" s="333">
        <v>42217</v>
      </c>
      <c r="F67" s="332">
        <v>109574</v>
      </c>
      <c r="G67" s="331">
        <v>1487030227</v>
      </c>
      <c r="H67" s="324" t="s">
        <v>14787</v>
      </c>
      <c r="W67" s="325"/>
    </row>
    <row r="68" spans="1:23" ht="14.45" customHeight="1" x14ac:dyDescent="0.2">
      <c r="A68" s="331">
        <v>5309</v>
      </c>
      <c r="B68" s="331">
        <v>1027117</v>
      </c>
      <c r="C68" s="334" t="s">
        <v>8536</v>
      </c>
      <c r="D68" s="334" t="s">
        <v>14786</v>
      </c>
      <c r="E68" s="333">
        <v>42217</v>
      </c>
      <c r="F68" s="332">
        <v>109574</v>
      </c>
      <c r="G68" s="331">
        <v>1164808911</v>
      </c>
      <c r="H68" s="324" t="s">
        <v>14785</v>
      </c>
    </row>
    <row r="69" spans="1:23" ht="14.45" customHeight="1" x14ac:dyDescent="0.2">
      <c r="A69" s="331">
        <v>106109</v>
      </c>
      <c r="B69" s="331">
        <v>1027118</v>
      </c>
      <c r="C69" s="334" t="s">
        <v>13999</v>
      </c>
      <c r="D69" s="334" t="s">
        <v>14784</v>
      </c>
      <c r="E69" s="333">
        <v>42217</v>
      </c>
      <c r="F69" s="332">
        <v>109574</v>
      </c>
      <c r="G69" s="331">
        <v>1558747659</v>
      </c>
      <c r="H69" s="324" t="s">
        <v>14783</v>
      </c>
    </row>
    <row r="70" spans="1:23" ht="14.45" customHeight="1" x14ac:dyDescent="0.2">
      <c r="A70" s="331">
        <v>105607</v>
      </c>
      <c r="B70" s="331">
        <v>1027120</v>
      </c>
      <c r="C70" s="334" t="s">
        <v>13628</v>
      </c>
      <c r="D70" s="334" t="s">
        <v>14782</v>
      </c>
      <c r="E70" s="333">
        <v>42217</v>
      </c>
      <c r="F70" s="332">
        <v>109574</v>
      </c>
      <c r="G70" s="331">
        <v>1376927418</v>
      </c>
      <c r="H70" s="324" t="s">
        <v>14781</v>
      </c>
    </row>
    <row r="71" spans="1:23" ht="14.45" customHeight="1" x14ac:dyDescent="0.2">
      <c r="A71" s="331">
        <v>5347</v>
      </c>
      <c r="B71" s="331">
        <v>1027122</v>
      </c>
      <c r="C71" s="334" t="s">
        <v>14569</v>
      </c>
      <c r="D71" s="334" t="s">
        <v>14780</v>
      </c>
      <c r="E71" s="333">
        <v>42217</v>
      </c>
      <c r="F71" s="332">
        <v>42825</v>
      </c>
      <c r="G71" s="331">
        <v>1760866347</v>
      </c>
      <c r="H71" s="324" t="s">
        <v>3678</v>
      </c>
    </row>
    <row r="72" spans="1:23" ht="14.45" customHeight="1" x14ac:dyDescent="0.2">
      <c r="A72" s="331">
        <v>104115</v>
      </c>
      <c r="B72" s="331">
        <v>1027134</v>
      </c>
      <c r="C72" s="334" t="s">
        <v>12918</v>
      </c>
      <c r="D72" s="334" t="s">
        <v>14779</v>
      </c>
      <c r="E72" s="333">
        <v>42217</v>
      </c>
      <c r="F72" s="332">
        <v>109574</v>
      </c>
      <c r="G72" s="331">
        <v>1720464563</v>
      </c>
      <c r="H72" s="324" t="s">
        <v>14778</v>
      </c>
    </row>
    <row r="73" spans="1:23" ht="14.45" customHeight="1" x14ac:dyDescent="0.2">
      <c r="A73" s="331">
        <v>5017</v>
      </c>
      <c r="B73" s="331">
        <v>1027008</v>
      </c>
      <c r="C73" s="334" t="s">
        <v>5371</v>
      </c>
      <c r="D73" s="334" t="s">
        <v>11651</v>
      </c>
      <c r="E73" s="333">
        <v>42215</v>
      </c>
      <c r="F73" s="332">
        <v>109574</v>
      </c>
      <c r="G73" s="331">
        <v>1952422412</v>
      </c>
      <c r="H73" s="324" t="s">
        <v>3426</v>
      </c>
    </row>
    <row r="74" spans="1:23" ht="14.45" customHeight="1" x14ac:dyDescent="0.2">
      <c r="A74" s="331">
        <v>4738</v>
      </c>
      <c r="B74" s="331">
        <v>1027060</v>
      </c>
      <c r="C74" s="334" t="s">
        <v>14777</v>
      </c>
      <c r="D74" s="334" t="s">
        <v>11611</v>
      </c>
      <c r="E74" s="333">
        <v>42215</v>
      </c>
      <c r="F74" s="332">
        <v>109574</v>
      </c>
      <c r="G74" s="331">
        <v>1740301175</v>
      </c>
      <c r="H74" s="324" t="s">
        <v>3448</v>
      </c>
    </row>
    <row r="75" spans="1:23" ht="14.45" customHeight="1" x14ac:dyDescent="0.2">
      <c r="A75" s="331">
        <v>106119</v>
      </c>
      <c r="B75" s="331">
        <v>1026832</v>
      </c>
      <c r="C75" s="334" t="s">
        <v>14776</v>
      </c>
      <c r="D75" s="334" t="s">
        <v>14775</v>
      </c>
      <c r="E75" s="333">
        <v>42214</v>
      </c>
      <c r="F75" s="332">
        <v>109574</v>
      </c>
      <c r="G75" s="331">
        <v>1245632132</v>
      </c>
      <c r="H75" s="324" t="s">
        <v>14774</v>
      </c>
    </row>
    <row r="76" spans="1:23" ht="14.45" customHeight="1" x14ac:dyDescent="0.2">
      <c r="A76" s="331">
        <v>102868</v>
      </c>
      <c r="B76" s="331">
        <v>1026903</v>
      </c>
      <c r="C76" s="334" t="s">
        <v>14773</v>
      </c>
      <c r="D76" s="334" t="s">
        <v>14772</v>
      </c>
      <c r="E76" s="333">
        <v>42201</v>
      </c>
      <c r="F76" s="332">
        <v>43190</v>
      </c>
      <c r="G76" s="331">
        <v>1548653082</v>
      </c>
      <c r="H76" s="324" t="s">
        <v>3743</v>
      </c>
    </row>
    <row r="77" spans="1:23" ht="14.45" customHeight="1" x14ac:dyDescent="0.2">
      <c r="A77" s="331">
        <v>5308</v>
      </c>
      <c r="B77" s="331">
        <v>1026977</v>
      </c>
      <c r="C77" s="334" t="s">
        <v>14771</v>
      </c>
      <c r="D77" s="334" t="s">
        <v>14770</v>
      </c>
      <c r="E77" s="333">
        <v>42193</v>
      </c>
      <c r="F77" s="332">
        <v>109574</v>
      </c>
      <c r="G77" s="331">
        <v>1720086655</v>
      </c>
      <c r="H77" s="324" t="s">
        <v>14769</v>
      </c>
    </row>
    <row r="78" spans="1:23" ht="14.45" customHeight="1" x14ac:dyDescent="0.2">
      <c r="A78" s="331">
        <v>102773</v>
      </c>
      <c r="B78" s="331">
        <v>1026597</v>
      </c>
      <c r="C78" s="334" t="s">
        <v>12043</v>
      </c>
      <c r="D78" s="334" t="s">
        <v>14293</v>
      </c>
      <c r="E78" s="333">
        <v>42063</v>
      </c>
      <c r="F78" s="332">
        <v>109574</v>
      </c>
      <c r="G78" s="331">
        <v>1205945391</v>
      </c>
      <c r="H78" s="324" t="s">
        <v>3641</v>
      </c>
    </row>
    <row r="79" spans="1:23" ht="14.45" customHeight="1" x14ac:dyDescent="0.2">
      <c r="A79" s="331">
        <v>105943</v>
      </c>
      <c r="B79" s="331">
        <v>1026598</v>
      </c>
      <c r="C79" s="334" t="s">
        <v>13910</v>
      </c>
      <c r="D79" s="334" t="s">
        <v>13993</v>
      </c>
      <c r="E79" s="333">
        <v>42063</v>
      </c>
      <c r="F79" s="332">
        <v>109574</v>
      </c>
      <c r="G79" s="331">
        <v>1598183246</v>
      </c>
      <c r="H79" s="324" t="s">
        <v>3738</v>
      </c>
    </row>
    <row r="80" spans="1:23" ht="14.45" customHeight="1" x14ac:dyDescent="0.2">
      <c r="A80" s="331">
        <v>102925</v>
      </c>
      <c r="B80" s="331">
        <v>1026607</v>
      </c>
      <c r="C80" s="334" t="s">
        <v>12201</v>
      </c>
      <c r="D80" s="334" t="s">
        <v>13981</v>
      </c>
      <c r="E80" s="333">
        <v>42063</v>
      </c>
      <c r="F80" s="332">
        <v>109574</v>
      </c>
      <c r="G80" s="331">
        <v>1184782773</v>
      </c>
      <c r="H80" s="324" t="s">
        <v>3647</v>
      </c>
    </row>
    <row r="81" spans="1:8" ht="14.45" customHeight="1" x14ac:dyDescent="0.2">
      <c r="A81" s="331">
        <v>4266</v>
      </c>
      <c r="B81" s="331">
        <v>1026610</v>
      </c>
      <c r="C81" s="334" t="s">
        <v>9433</v>
      </c>
      <c r="D81" s="334" t="s">
        <v>13921</v>
      </c>
      <c r="E81" s="333">
        <v>42063</v>
      </c>
      <c r="F81" s="332">
        <v>109574</v>
      </c>
      <c r="G81" s="331">
        <v>1720076417</v>
      </c>
      <c r="H81" s="324" t="s">
        <v>3346</v>
      </c>
    </row>
    <row r="82" spans="1:8" ht="14.45" customHeight="1" x14ac:dyDescent="0.2">
      <c r="A82" s="331">
        <v>103837</v>
      </c>
      <c r="B82" s="331">
        <v>1026628</v>
      </c>
      <c r="C82" s="334" t="s">
        <v>12764</v>
      </c>
      <c r="D82" s="334" t="s">
        <v>14304</v>
      </c>
      <c r="E82" s="333">
        <v>42063</v>
      </c>
      <c r="F82" s="332">
        <v>109574</v>
      </c>
      <c r="G82" s="331">
        <v>1730578006</v>
      </c>
      <c r="H82" s="324" t="s">
        <v>3681</v>
      </c>
    </row>
    <row r="83" spans="1:8" ht="14.45" customHeight="1" x14ac:dyDescent="0.2">
      <c r="A83" s="331">
        <v>5232</v>
      </c>
      <c r="B83" s="331">
        <v>1026641</v>
      </c>
      <c r="C83" s="334" t="s">
        <v>11708</v>
      </c>
      <c r="D83" s="334" t="s">
        <v>13836</v>
      </c>
      <c r="E83" s="333">
        <v>42063</v>
      </c>
      <c r="F83" s="332">
        <v>109574</v>
      </c>
      <c r="G83" s="331">
        <v>1841311412</v>
      </c>
      <c r="H83" s="324" t="s">
        <v>3303</v>
      </c>
    </row>
    <row r="84" spans="1:8" ht="14.45" customHeight="1" x14ac:dyDescent="0.2">
      <c r="A84" s="331">
        <v>4962</v>
      </c>
      <c r="B84" s="331">
        <v>1026642</v>
      </c>
      <c r="C84" s="334" t="s">
        <v>7437</v>
      </c>
      <c r="D84" s="334" t="s">
        <v>14507</v>
      </c>
      <c r="E84" s="333">
        <v>42063</v>
      </c>
      <c r="F84" s="332">
        <v>109574</v>
      </c>
      <c r="G84" s="331">
        <v>1497172514</v>
      </c>
      <c r="H84" s="324" t="s">
        <v>3273</v>
      </c>
    </row>
    <row r="85" spans="1:8" ht="14.45" customHeight="1" x14ac:dyDescent="0.2">
      <c r="A85" s="331">
        <v>4933</v>
      </c>
      <c r="B85" s="331">
        <v>1026644</v>
      </c>
      <c r="C85" s="334" t="s">
        <v>14768</v>
      </c>
      <c r="D85" s="334" t="s">
        <v>13886</v>
      </c>
      <c r="E85" s="333">
        <v>42063</v>
      </c>
      <c r="F85" s="332">
        <v>109574</v>
      </c>
      <c r="G85" s="331">
        <v>1104870435</v>
      </c>
      <c r="H85" s="324" t="s">
        <v>3341</v>
      </c>
    </row>
    <row r="86" spans="1:8" ht="14.45" customHeight="1" x14ac:dyDescent="0.2">
      <c r="A86" s="331">
        <v>4216</v>
      </c>
      <c r="B86" s="331">
        <v>1026657</v>
      </c>
      <c r="C86" s="334" t="s">
        <v>13781</v>
      </c>
      <c r="D86" s="334" t="s">
        <v>13981</v>
      </c>
      <c r="E86" s="333">
        <v>42063</v>
      </c>
      <c r="F86" s="332">
        <v>109574</v>
      </c>
      <c r="G86" s="331">
        <v>1528240975</v>
      </c>
      <c r="H86" s="324" t="s">
        <v>3219</v>
      </c>
    </row>
    <row r="87" spans="1:8" ht="14.45" customHeight="1" x14ac:dyDescent="0.2">
      <c r="A87" s="331">
        <v>127</v>
      </c>
      <c r="B87" s="331">
        <v>1026665</v>
      </c>
      <c r="C87" s="334" t="s">
        <v>11947</v>
      </c>
      <c r="D87" s="334" t="s">
        <v>13836</v>
      </c>
      <c r="E87" s="333">
        <v>42063</v>
      </c>
      <c r="F87" s="332">
        <v>109574</v>
      </c>
      <c r="G87" s="331">
        <v>1720100050</v>
      </c>
      <c r="H87" s="324" t="s">
        <v>3480</v>
      </c>
    </row>
    <row r="88" spans="1:8" ht="14.45" customHeight="1" x14ac:dyDescent="0.2">
      <c r="A88" s="331">
        <v>5207</v>
      </c>
      <c r="B88" s="331">
        <v>1026666</v>
      </c>
      <c r="C88" s="334" t="s">
        <v>11713</v>
      </c>
      <c r="D88" s="334" t="s">
        <v>13836</v>
      </c>
      <c r="E88" s="333">
        <v>42063</v>
      </c>
      <c r="F88" s="332">
        <v>109574</v>
      </c>
      <c r="G88" s="331">
        <v>1669593257</v>
      </c>
      <c r="H88" s="324" t="s">
        <v>3281</v>
      </c>
    </row>
    <row r="89" spans="1:8" ht="14.45" customHeight="1" x14ac:dyDescent="0.2">
      <c r="A89" s="331">
        <v>4743</v>
      </c>
      <c r="B89" s="331">
        <v>1026669</v>
      </c>
      <c r="C89" s="334" t="s">
        <v>14767</v>
      </c>
      <c r="D89" s="334" t="s">
        <v>13981</v>
      </c>
      <c r="E89" s="333">
        <v>42063</v>
      </c>
      <c r="F89" s="332">
        <v>109574</v>
      </c>
      <c r="G89" s="331">
        <v>1770972051</v>
      </c>
      <c r="H89" s="324" t="s">
        <v>3513</v>
      </c>
    </row>
    <row r="90" spans="1:8" ht="14.45" customHeight="1" x14ac:dyDescent="0.2">
      <c r="A90" s="331">
        <v>104157</v>
      </c>
      <c r="B90" s="331">
        <v>1026670</v>
      </c>
      <c r="C90" s="334" t="s">
        <v>12955</v>
      </c>
      <c r="D90" s="334" t="s">
        <v>13925</v>
      </c>
      <c r="E90" s="333">
        <v>42063</v>
      </c>
      <c r="F90" s="332">
        <v>109574</v>
      </c>
      <c r="G90" s="331">
        <v>1962735175</v>
      </c>
      <c r="H90" s="324" t="s">
        <v>3689</v>
      </c>
    </row>
    <row r="91" spans="1:8" ht="14.45" customHeight="1" x14ac:dyDescent="0.2">
      <c r="A91" s="331">
        <v>103091</v>
      </c>
      <c r="B91" s="331">
        <v>1026671</v>
      </c>
      <c r="C91" s="334" t="s">
        <v>14766</v>
      </c>
      <c r="D91" s="334" t="s">
        <v>13895</v>
      </c>
      <c r="E91" s="333">
        <v>42063</v>
      </c>
      <c r="F91" s="332">
        <v>109574</v>
      </c>
      <c r="G91" s="331">
        <v>1154546836</v>
      </c>
      <c r="H91" s="324" t="s">
        <v>3652</v>
      </c>
    </row>
    <row r="92" spans="1:8" ht="14.45" customHeight="1" x14ac:dyDescent="0.2">
      <c r="A92" s="331">
        <v>4250</v>
      </c>
      <c r="B92" s="331">
        <v>1026673</v>
      </c>
      <c r="C92" s="334" t="s">
        <v>13951</v>
      </c>
      <c r="D92" s="334" t="s">
        <v>13886</v>
      </c>
      <c r="E92" s="333">
        <v>42063</v>
      </c>
      <c r="F92" s="332">
        <v>109574</v>
      </c>
      <c r="G92" s="331">
        <v>1306249362</v>
      </c>
      <c r="H92" s="324" t="s">
        <v>3405</v>
      </c>
    </row>
    <row r="93" spans="1:8" ht="14.45" customHeight="1" x14ac:dyDescent="0.2">
      <c r="A93" s="331">
        <v>4833</v>
      </c>
      <c r="B93" s="331">
        <v>1026678</v>
      </c>
      <c r="C93" s="334" t="s">
        <v>11645</v>
      </c>
      <c r="D93" s="334" t="s">
        <v>13836</v>
      </c>
      <c r="E93" s="333">
        <v>42063</v>
      </c>
      <c r="F93" s="332">
        <v>109574</v>
      </c>
      <c r="G93" s="331">
        <v>1437270865</v>
      </c>
      <c r="H93" s="324" t="s">
        <v>3417</v>
      </c>
    </row>
    <row r="94" spans="1:8" ht="14.45" customHeight="1" x14ac:dyDescent="0.2">
      <c r="A94" s="331">
        <v>5183</v>
      </c>
      <c r="B94" s="331">
        <v>1026679</v>
      </c>
      <c r="C94" s="334" t="s">
        <v>14765</v>
      </c>
      <c r="D94" s="334" t="s">
        <v>13982</v>
      </c>
      <c r="E94" s="333">
        <v>42063</v>
      </c>
      <c r="F94" s="332">
        <v>109574</v>
      </c>
      <c r="G94" s="331">
        <v>1518357680</v>
      </c>
      <c r="H94" s="324" t="s">
        <v>3571</v>
      </c>
    </row>
    <row r="95" spans="1:8" ht="14.45" customHeight="1" x14ac:dyDescent="0.2">
      <c r="A95" s="331">
        <v>4781</v>
      </c>
      <c r="B95" s="331">
        <v>1026680</v>
      </c>
      <c r="C95" s="334" t="s">
        <v>14764</v>
      </c>
      <c r="D95" s="334" t="s">
        <v>14091</v>
      </c>
      <c r="E95" s="333">
        <v>42063</v>
      </c>
      <c r="F95" s="332">
        <v>109574</v>
      </c>
      <c r="G95" s="331">
        <v>1457316176</v>
      </c>
      <c r="H95" s="324" t="s">
        <v>3238</v>
      </c>
    </row>
    <row r="96" spans="1:8" ht="14.45" customHeight="1" x14ac:dyDescent="0.2">
      <c r="A96" s="331">
        <v>4073</v>
      </c>
      <c r="B96" s="331">
        <v>1026685</v>
      </c>
      <c r="C96" s="334" t="s">
        <v>11638</v>
      </c>
      <c r="D96" s="334" t="s">
        <v>13836</v>
      </c>
      <c r="E96" s="333">
        <v>42063</v>
      </c>
      <c r="F96" s="332">
        <v>109574</v>
      </c>
      <c r="G96" s="331">
        <v>1861513285</v>
      </c>
      <c r="H96" s="324" t="s">
        <v>3285</v>
      </c>
    </row>
    <row r="97" spans="1:8" ht="14.45" customHeight="1" x14ac:dyDescent="0.2">
      <c r="A97" s="331">
        <v>4502</v>
      </c>
      <c r="B97" s="331">
        <v>1026686</v>
      </c>
      <c r="C97" s="334" t="s">
        <v>14763</v>
      </c>
      <c r="D97" s="334" t="s">
        <v>14102</v>
      </c>
      <c r="E97" s="333">
        <v>42063</v>
      </c>
      <c r="F97" s="332">
        <v>109574</v>
      </c>
      <c r="G97" s="331">
        <v>1811018286</v>
      </c>
      <c r="H97" s="324" t="s">
        <v>3478</v>
      </c>
    </row>
    <row r="98" spans="1:8" ht="14.45" customHeight="1" x14ac:dyDescent="0.2">
      <c r="A98" s="331">
        <v>5299</v>
      </c>
      <c r="B98" s="331">
        <v>1026693</v>
      </c>
      <c r="C98" s="334" t="s">
        <v>8394</v>
      </c>
      <c r="D98" s="334" t="s">
        <v>14304</v>
      </c>
      <c r="E98" s="333">
        <v>42063</v>
      </c>
      <c r="F98" s="332">
        <v>109574</v>
      </c>
      <c r="G98" s="331">
        <v>1780073056</v>
      </c>
      <c r="H98" s="324" t="s">
        <v>3587</v>
      </c>
    </row>
    <row r="99" spans="1:8" ht="14.45" customHeight="1" x14ac:dyDescent="0.2">
      <c r="A99" s="331">
        <v>103408</v>
      </c>
      <c r="B99" s="331">
        <v>1026694</v>
      </c>
      <c r="C99" s="334" t="s">
        <v>12476</v>
      </c>
      <c r="D99" s="334" t="s">
        <v>14304</v>
      </c>
      <c r="E99" s="333">
        <v>42063</v>
      </c>
      <c r="F99" s="332">
        <v>109574</v>
      </c>
      <c r="G99" s="331">
        <v>1235528506</v>
      </c>
      <c r="H99" s="324" t="s">
        <v>3667</v>
      </c>
    </row>
    <row r="100" spans="1:8" ht="14.45" customHeight="1" x14ac:dyDescent="0.2">
      <c r="A100" s="331">
        <v>5243</v>
      </c>
      <c r="B100" s="331">
        <v>1026695</v>
      </c>
      <c r="C100" s="334" t="s">
        <v>8289</v>
      </c>
      <c r="D100" s="334" t="s">
        <v>13836</v>
      </c>
      <c r="E100" s="333">
        <v>42063</v>
      </c>
      <c r="F100" s="332">
        <v>109574</v>
      </c>
      <c r="G100" s="331">
        <v>1164404091</v>
      </c>
      <c r="H100" s="324" t="s">
        <v>3271</v>
      </c>
    </row>
    <row r="101" spans="1:8" ht="14.45" customHeight="1" x14ac:dyDescent="0.2">
      <c r="A101" s="331">
        <v>5367</v>
      </c>
      <c r="B101" s="331">
        <v>1026700</v>
      </c>
      <c r="C101" s="334" t="s">
        <v>9335</v>
      </c>
      <c r="D101" s="334" t="s">
        <v>14091</v>
      </c>
      <c r="E101" s="333">
        <v>42063</v>
      </c>
      <c r="F101" s="332">
        <v>109574</v>
      </c>
      <c r="G101" s="331">
        <v>1871614354</v>
      </c>
      <c r="H101" s="324" t="s">
        <v>3500</v>
      </c>
    </row>
    <row r="102" spans="1:8" ht="14.45" customHeight="1" x14ac:dyDescent="0.2">
      <c r="A102" s="331">
        <v>5226</v>
      </c>
      <c r="B102" s="331">
        <v>1026701</v>
      </c>
      <c r="C102" s="334" t="s">
        <v>11650</v>
      </c>
      <c r="D102" s="334" t="s">
        <v>14091</v>
      </c>
      <c r="E102" s="333">
        <v>42063</v>
      </c>
      <c r="F102" s="332">
        <v>109574</v>
      </c>
      <c r="G102" s="331">
        <v>1275654766</v>
      </c>
      <c r="H102" s="324" t="s">
        <v>3284</v>
      </c>
    </row>
    <row r="103" spans="1:8" ht="14.45" customHeight="1" x14ac:dyDescent="0.2">
      <c r="A103" s="331">
        <v>5397</v>
      </c>
      <c r="B103" s="331">
        <v>1026702</v>
      </c>
      <c r="C103" s="334" t="s">
        <v>14762</v>
      </c>
      <c r="D103" s="334" t="s">
        <v>14091</v>
      </c>
      <c r="E103" s="333">
        <v>42063</v>
      </c>
      <c r="F103" s="332">
        <v>109574</v>
      </c>
      <c r="G103" s="331">
        <v>1154608461</v>
      </c>
      <c r="H103" s="324" t="s">
        <v>3543</v>
      </c>
    </row>
    <row r="104" spans="1:8" ht="14.45" customHeight="1" x14ac:dyDescent="0.2">
      <c r="A104" s="331">
        <v>4772</v>
      </c>
      <c r="B104" s="331">
        <v>1026703</v>
      </c>
      <c r="C104" s="334" t="s">
        <v>5644</v>
      </c>
      <c r="D104" s="334" t="s">
        <v>13836</v>
      </c>
      <c r="E104" s="333">
        <v>42063</v>
      </c>
      <c r="F104" s="332">
        <v>109574</v>
      </c>
      <c r="G104" s="331">
        <v>1831210426</v>
      </c>
      <c r="H104" s="324" t="s">
        <v>3267</v>
      </c>
    </row>
    <row r="105" spans="1:8" ht="14.45" customHeight="1" x14ac:dyDescent="0.2">
      <c r="A105" s="331">
        <v>4271</v>
      </c>
      <c r="B105" s="331">
        <v>1026296</v>
      </c>
      <c r="C105" s="334" t="s">
        <v>14761</v>
      </c>
      <c r="D105" s="334" t="s">
        <v>14760</v>
      </c>
      <c r="E105" s="333">
        <v>41944</v>
      </c>
      <c r="F105" s="332">
        <v>43160</v>
      </c>
      <c r="G105" s="331">
        <v>1205239266</v>
      </c>
      <c r="H105" s="324" t="s">
        <v>3395</v>
      </c>
    </row>
    <row r="106" spans="1:8" ht="14.45" customHeight="1" x14ac:dyDescent="0.2">
      <c r="A106" s="331">
        <v>4714</v>
      </c>
      <c r="B106" s="331">
        <v>1026298</v>
      </c>
      <c r="C106" s="334" t="s">
        <v>12259</v>
      </c>
      <c r="D106" s="334" t="s">
        <v>14759</v>
      </c>
      <c r="E106" s="333">
        <v>41944</v>
      </c>
      <c r="F106" s="332">
        <v>42794</v>
      </c>
      <c r="G106" s="331">
        <v>1841693793</v>
      </c>
      <c r="H106" s="324" t="s">
        <v>3370</v>
      </c>
    </row>
    <row r="107" spans="1:8" ht="14.45" customHeight="1" x14ac:dyDescent="0.2">
      <c r="A107" s="331">
        <v>4247</v>
      </c>
      <c r="B107" s="331">
        <v>1026316</v>
      </c>
      <c r="C107" s="334" t="s">
        <v>12247</v>
      </c>
      <c r="D107" s="334" t="s">
        <v>14758</v>
      </c>
      <c r="E107" s="333">
        <v>41944</v>
      </c>
      <c r="F107" s="332">
        <v>42794</v>
      </c>
      <c r="G107" s="331">
        <v>1831593029</v>
      </c>
      <c r="H107" s="324" t="s">
        <v>14757</v>
      </c>
    </row>
    <row r="108" spans="1:8" ht="14.45" customHeight="1" x14ac:dyDescent="0.2">
      <c r="A108" s="331">
        <v>4294</v>
      </c>
      <c r="B108" s="331">
        <v>1026320</v>
      </c>
      <c r="C108" s="334" t="s">
        <v>14756</v>
      </c>
      <c r="D108" s="334" t="s">
        <v>14756</v>
      </c>
      <c r="E108" s="333">
        <v>41944</v>
      </c>
      <c r="F108" s="332">
        <v>42794</v>
      </c>
      <c r="G108" s="331">
        <v>1013310861</v>
      </c>
      <c r="H108" s="324" t="s">
        <v>3521</v>
      </c>
    </row>
    <row r="109" spans="1:8" ht="14.45" customHeight="1" x14ac:dyDescent="0.2">
      <c r="A109" s="331">
        <v>4297</v>
      </c>
      <c r="B109" s="331">
        <v>1026323</v>
      </c>
      <c r="C109" s="334" t="s">
        <v>12256</v>
      </c>
      <c r="D109" s="334" t="s">
        <v>14755</v>
      </c>
      <c r="E109" s="333">
        <v>41944</v>
      </c>
      <c r="F109" s="332">
        <v>42090</v>
      </c>
      <c r="G109" s="331">
        <v>1285037259</v>
      </c>
      <c r="H109" s="324" t="s">
        <v>14754</v>
      </c>
    </row>
    <row r="110" spans="1:8" ht="14.45" customHeight="1" x14ac:dyDescent="0.2">
      <c r="A110" s="331">
        <v>4574</v>
      </c>
      <c r="B110" s="331">
        <v>1025709</v>
      </c>
      <c r="C110" s="334" t="s">
        <v>14753</v>
      </c>
      <c r="D110" s="334" t="s">
        <v>10300</v>
      </c>
      <c r="E110" s="333">
        <v>41730</v>
      </c>
      <c r="F110" s="332">
        <v>109574</v>
      </c>
      <c r="G110" s="331">
        <v>1891118501</v>
      </c>
      <c r="H110" s="324" t="s">
        <v>3223</v>
      </c>
    </row>
    <row r="111" spans="1:8" ht="14.45" customHeight="1" x14ac:dyDescent="0.2">
      <c r="A111" s="331">
        <v>4630</v>
      </c>
      <c r="B111" s="331">
        <v>1025722</v>
      </c>
      <c r="C111" s="334" t="s">
        <v>13960</v>
      </c>
      <c r="D111" s="334" t="s">
        <v>14752</v>
      </c>
      <c r="E111" s="333">
        <v>41730</v>
      </c>
      <c r="F111" s="332">
        <v>41973</v>
      </c>
      <c r="G111" s="331">
        <v>1942623459</v>
      </c>
      <c r="H111" s="324" t="s">
        <v>14751</v>
      </c>
    </row>
    <row r="112" spans="1:8" ht="14.45" customHeight="1" x14ac:dyDescent="0.2">
      <c r="A112" s="331">
        <v>5275</v>
      </c>
      <c r="B112" s="331">
        <v>1025811</v>
      </c>
      <c r="C112" s="334" t="s">
        <v>14750</v>
      </c>
      <c r="D112" s="334" t="s">
        <v>14749</v>
      </c>
      <c r="E112" s="333">
        <v>41730</v>
      </c>
      <c r="F112" s="332">
        <v>42825</v>
      </c>
      <c r="G112" s="331">
        <v>1093131476</v>
      </c>
      <c r="H112" s="324" t="s">
        <v>14748</v>
      </c>
    </row>
    <row r="113" spans="1:8" ht="14.45" customHeight="1" x14ac:dyDescent="0.2">
      <c r="A113" s="331">
        <v>4734</v>
      </c>
      <c r="B113" s="331">
        <v>1025836</v>
      </c>
      <c r="C113" s="334" t="s">
        <v>14747</v>
      </c>
      <c r="D113" s="334" t="s">
        <v>14746</v>
      </c>
      <c r="E113" s="333">
        <v>41730</v>
      </c>
      <c r="F113" s="332">
        <v>42466</v>
      </c>
      <c r="G113" s="331">
        <v>1184049587</v>
      </c>
      <c r="H113" s="324" t="s">
        <v>14745</v>
      </c>
    </row>
    <row r="114" spans="1:8" ht="14.45" customHeight="1" x14ac:dyDescent="0.2">
      <c r="A114" s="331">
        <v>257</v>
      </c>
      <c r="B114" s="331">
        <v>1025843</v>
      </c>
      <c r="C114" s="334" t="s">
        <v>14744</v>
      </c>
      <c r="D114" s="334" t="s">
        <v>14743</v>
      </c>
      <c r="E114" s="333">
        <v>41730</v>
      </c>
      <c r="F114" s="332">
        <v>109574</v>
      </c>
      <c r="G114" s="331">
        <v>1629493028</v>
      </c>
      <c r="H114" s="324" t="s">
        <v>14742</v>
      </c>
    </row>
    <row r="115" spans="1:8" ht="14.45" customHeight="1" x14ac:dyDescent="0.2">
      <c r="A115" s="331">
        <v>100950</v>
      </c>
      <c r="B115" s="331">
        <v>1020417</v>
      </c>
      <c r="C115" s="334" t="s">
        <v>12616</v>
      </c>
      <c r="D115" s="334" t="s">
        <v>12616</v>
      </c>
      <c r="E115" s="333">
        <v>40999</v>
      </c>
      <c r="F115" s="332">
        <v>41480</v>
      </c>
      <c r="G115" s="331">
        <v>1932364882</v>
      </c>
      <c r="H115" s="324" t="s">
        <v>12615</v>
      </c>
    </row>
    <row r="116" spans="1:8" ht="14.45" customHeight="1" x14ac:dyDescent="0.2">
      <c r="A116" s="331">
        <v>105065</v>
      </c>
      <c r="B116" s="331">
        <v>1020141</v>
      </c>
      <c r="C116" s="334" t="s">
        <v>14741</v>
      </c>
      <c r="D116" s="334" t="s">
        <v>14740</v>
      </c>
      <c r="E116" s="333">
        <v>40980</v>
      </c>
      <c r="F116" s="332">
        <v>109574</v>
      </c>
      <c r="G116" s="331">
        <v>1801171186</v>
      </c>
      <c r="H116" s="324" t="s">
        <v>14739</v>
      </c>
    </row>
    <row r="117" spans="1:8" ht="14.45" customHeight="1" x14ac:dyDescent="0.2">
      <c r="A117" s="331">
        <v>4235</v>
      </c>
      <c r="B117" s="331">
        <v>1020268</v>
      </c>
      <c r="C117" s="334" t="s">
        <v>14738</v>
      </c>
      <c r="D117" s="334" t="s">
        <v>14737</v>
      </c>
      <c r="E117" s="333">
        <v>40978</v>
      </c>
      <c r="F117" s="332">
        <v>109574</v>
      </c>
      <c r="G117" s="331">
        <v>1841563038</v>
      </c>
      <c r="H117" s="324" t="s">
        <v>3610</v>
      </c>
    </row>
    <row r="118" spans="1:8" ht="14.45" customHeight="1" x14ac:dyDescent="0.2">
      <c r="A118" s="331">
        <v>5259</v>
      </c>
      <c r="B118" s="331">
        <v>1020237</v>
      </c>
      <c r="C118" s="334" t="s">
        <v>14301</v>
      </c>
      <c r="D118" s="334" t="s">
        <v>14736</v>
      </c>
      <c r="E118" s="333">
        <v>40969</v>
      </c>
      <c r="F118" s="332">
        <v>42421</v>
      </c>
      <c r="G118" s="331">
        <v>1497026363</v>
      </c>
      <c r="H118" s="324" t="s">
        <v>14735</v>
      </c>
    </row>
    <row r="119" spans="1:8" ht="14.45" customHeight="1" x14ac:dyDescent="0.2">
      <c r="A119" s="331">
        <v>4376</v>
      </c>
      <c r="B119" s="331">
        <v>1020244</v>
      </c>
      <c r="C119" s="334" t="s">
        <v>4449</v>
      </c>
      <c r="D119" s="334" t="s">
        <v>14734</v>
      </c>
      <c r="E119" s="333">
        <v>40969</v>
      </c>
      <c r="F119" s="332">
        <v>41881</v>
      </c>
      <c r="G119" s="331">
        <v>1447521943</v>
      </c>
      <c r="H119" s="324" t="s">
        <v>14733</v>
      </c>
    </row>
    <row r="120" spans="1:8" ht="14.45" customHeight="1" x14ac:dyDescent="0.2">
      <c r="A120" s="331">
        <v>5009</v>
      </c>
      <c r="B120" s="331">
        <v>1020253</v>
      </c>
      <c r="C120" s="334" t="s">
        <v>14732</v>
      </c>
      <c r="D120" s="334" t="s">
        <v>14731</v>
      </c>
      <c r="E120" s="333">
        <v>40969</v>
      </c>
      <c r="F120" s="332">
        <v>109574</v>
      </c>
      <c r="G120" s="331">
        <v>1225309172</v>
      </c>
      <c r="H120" s="324" t="s">
        <v>14730</v>
      </c>
    </row>
    <row r="121" spans="1:8" ht="14.45" customHeight="1" x14ac:dyDescent="0.2">
      <c r="A121" s="331">
        <v>5286</v>
      </c>
      <c r="B121" s="331">
        <v>1020257</v>
      </c>
      <c r="C121" s="334" t="s">
        <v>14729</v>
      </c>
      <c r="D121" s="334" t="s">
        <v>14728</v>
      </c>
      <c r="E121" s="333">
        <v>40969</v>
      </c>
      <c r="F121" s="332">
        <v>109574</v>
      </c>
      <c r="G121" s="331">
        <v>1184995037</v>
      </c>
      <c r="H121" s="324" t="s">
        <v>14727</v>
      </c>
    </row>
    <row r="122" spans="1:8" ht="14.45" customHeight="1" x14ac:dyDescent="0.2">
      <c r="A122" s="331">
        <v>4915</v>
      </c>
      <c r="B122" s="331">
        <v>1020261</v>
      </c>
      <c r="C122" s="334" t="s">
        <v>14726</v>
      </c>
      <c r="D122" s="334" t="s">
        <v>14726</v>
      </c>
      <c r="E122" s="333">
        <v>40969</v>
      </c>
      <c r="F122" s="332">
        <v>42592</v>
      </c>
      <c r="G122" s="331">
        <v>1851663231</v>
      </c>
      <c r="H122" s="324" t="s">
        <v>14725</v>
      </c>
    </row>
    <row r="123" spans="1:8" ht="14.45" customHeight="1" x14ac:dyDescent="0.2">
      <c r="A123" s="331">
        <v>4906</v>
      </c>
      <c r="B123" s="331">
        <v>1020265</v>
      </c>
      <c r="C123" s="334" t="s">
        <v>9543</v>
      </c>
      <c r="D123" s="334" t="s">
        <v>14724</v>
      </c>
      <c r="E123" s="333">
        <v>40969</v>
      </c>
      <c r="F123" s="332">
        <v>42035</v>
      </c>
      <c r="G123" s="331">
        <v>1063784924</v>
      </c>
      <c r="H123" s="324" t="s">
        <v>14723</v>
      </c>
    </row>
    <row r="124" spans="1:8" ht="14.45" customHeight="1" x14ac:dyDescent="0.2">
      <c r="A124" s="331">
        <v>4108</v>
      </c>
      <c r="B124" s="331">
        <v>1020279</v>
      </c>
      <c r="C124" s="334" t="s">
        <v>7188</v>
      </c>
      <c r="D124" s="334" t="s">
        <v>14722</v>
      </c>
      <c r="E124" s="333">
        <v>40969</v>
      </c>
      <c r="F124" s="332">
        <v>42035</v>
      </c>
      <c r="G124" s="331">
        <v>1033492145</v>
      </c>
      <c r="H124" s="324" t="s">
        <v>14721</v>
      </c>
    </row>
    <row r="125" spans="1:8" ht="14.45" customHeight="1" x14ac:dyDescent="0.2">
      <c r="A125" s="331">
        <v>5182</v>
      </c>
      <c r="B125" s="331">
        <v>1026860</v>
      </c>
      <c r="C125" s="334" t="s">
        <v>705</v>
      </c>
      <c r="D125" s="334" t="s">
        <v>1058</v>
      </c>
      <c r="E125" s="333">
        <v>75028</v>
      </c>
      <c r="F125" s="332">
        <v>109574</v>
      </c>
      <c r="G125" s="331">
        <v>1639569734</v>
      </c>
      <c r="H125" s="324" t="s">
        <v>3591</v>
      </c>
    </row>
    <row r="126" spans="1:8" ht="14.45" customHeight="1" x14ac:dyDescent="0.2">
      <c r="A126" s="331">
        <v>4481</v>
      </c>
      <c r="B126" s="331">
        <v>1026614</v>
      </c>
      <c r="C126" s="334" t="s">
        <v>13480</v>
      </c>
      <c r="D126" s="334" t="s">
        <v>14510</v>
      </c>
      <c r="E126" s="333">
        <v>74908</v>
      </c>
      <c r="F126" s="332">
        <v>109574</v>
      </c>
      <c r="G126" s="331">
        <v>1316290588</v>
      </c>
      <c r="H126" s="324" t="s">
        <v>3507</v>
      </c>
    </row>
    <row r="127" spans="1:8" ht="14.45" customHeight="1" x14ac:dyDescent="0.2">
      <c r="A127" s="331">
        <v>107108</v>
      </c>
      <c r="B127" s="331">
        <v>1029343</v>
      </c>
      <c r="C127" s="334" t="s">
        <v>14720</v>
      </c>
      <c r="D127" s="334" t="s">
        <v>14720</v>
      </c>
      <c r="E127" s="333">
        <v>43195</v>
      </c>
      <c r="F127" s="332">
        <v>44655</v>
      </c>
      <c r="G127" s="331">
        <v>1255858809</v>
      </c>
      <c r="H127" s="324" t="s">
        <v>14719</v>
      </c>
    </row>
    <row r="128" spans="1:8" ht="14.45" customHeight="1" x14ac:dyDescent="0.2">
      <c r="A128" s="331">
        <v>104417</v>
      </c>
      <c r="B128" s="331">
        <v>1029286</v>
      </c>
      <c r="C128" s="334" t="s">
        <v>14066</v>
      </c>
      <c r="D128" s="334" t="s">
        <v>14066</v>
      </c>
      <c r="E128" s="333">
        <v>43191</v>
      </c>
      <c r="F128" s="332">
        <v>44651</v>
      </c>
      <c r="G128" s="331">
        <v>1649402603</v>
      </c>
      <c r="H128" s="324" t="s">
        <v>14718</v>
      </c>
    </row>
    <row r="129" spans="1:8" ht="14.45" customHeight="1" x14ac:dyDescent="0.2">
      <c r="A129" s="331">
        <v>4106</v>
      </c>
      <c r="B129" s="331">
        <v>1029289</v>
      </c>
      <c r="C129" s="334" t="s">
        <v>14714</v>
      </c>
      <c r="D129" s="334" t="s">
        <v>14714</v>
      </c>
      <c r="E129" s="333">
        <v>43191</v>
      </c>
      <c r="F129" s="332">
        <v>44651</v>
      </c>
      <c r="G129" s="331">
        <v>1871633305</v>
      </c>
      <c r="H129" s="324" t="s">
        <v>14717</v>
      </c>
    </row>
    <row r="130" spans="1:8" ht="14.45" customHeight="1" x14ac:dyDescent="0.2">
      <c r="A130" s="331">
        <v>4653</v>
      </c>
      <c r="B130" s="331">
        <v>1029290</v>
      </c>
      <c r="C130" s="334" t="s">
        <v>13971</v>
      </c>
      <c r="D130" s="334" t="s">
        <v>13971</v>
      </c>
      <c r="E130" s="333">
        <v>43191</v>
      </c>
      <c r="F130" s="332">
        <v>44651</v>
      </c>
      <c r="G130" s="331">
        <v>1427004225</v>
      </c>
      <c r="H130" s="324" t="s">
        <v>14716</v>
      </c>
    </row>
    <row r="131" spans="1:8" ht="14.45" customHeight="1" x14ac:dyDescent="0.2">
      <c r="A131" s="331">
        <v>4105</v>
      </c>
      <c r="B131" s="331">
        <v>1029291</v>
      </c>
      <c r="C131" s="334" t="s">
        <v>14714</v>
      </c>
      <c r="D131" s="334" t="s">
        <v>14714</v>
      </c>
      <c r="E131" s="333">
        <v>43191</v>
      </c>
      <c r="F131" s="332">
        <v>44651</v>
      </c>
      <c r="G131" s="331">
        <v>1225402753</v>
      </c>
      <c r="H131" s="324" t="s">
        <v>14715</v>
      </c>
    </row>
    <row r="132" spans="1:8" ht="14.45" customHeight="1" x14ac:dyDescent="0.2">
      <c r="A132" s="331">
        <v>103831</v>
      </c>
      <c r="B132" s="331">
        <v>1029292</v>
      </c>
      <c r="C132" s="334" t="s">
        <v>14714</v>
      </c>
      <c r="D132" s="334" t="s">
        <v>14714</v>
      </c>
      <c r="E132" s="333">
        <v>43191</v>
      </c>
      <c r="F132" s="332">
        <v>44651</v>
      </c>
      <c r="G132" s="331">
        <v>1639314982</v>
      </c>
      <c r="H132" s="324" t="s">
        <v>14713</v>
      </c>
    </row>
    <row r="133" spans="1:8" ht="14.45" customHeight="1" x14ac:dyDescent="0.2">
      <c r="A133" s="331">
        <v>5127</v>
      </c>
      <c r="B133" s="331">
        <v>1029294</v>
      </c>
      <c r="C133" s="334" t="s">
        <v>13895</v>
      </c>
      <c r="D133" s="334" t="s">
        <v>13895</v>
      </c>
      <c r="E133" s="333">
        <v>43191</v>
      </c>
      <c r="F133" s="332">
        <v>44651</v>
      </c>
      <c r="G133" s="331">
        <v>1750882510</v>
      </c>
      <c r="H133" s="324" t="s">
        <v>14712</v>
      </c>
    </row>
    <row r="134" spans="1:8" ht="14.45" customHeight="1" x14ac:dyDescent="0.2">
      <c r="A134" s="331">
        <v>4420</v>
      </c>
      <c r="B134" s="331">
        <v>1029295</v>
      </c>
      <c r="C134" s="334" t="s">
        <v>14066</v>
      </c>
      <c r="D134" s="334" t="s">
        <v>14066</v>
      </c>
      <c r="E134" s="333">
        <v>43191</v>
      </c>
      <c r="F134" s="332">
        <v>44651</v>
      </c>
      <c r="G134" s="331">
        <v>1366963654</v>
      </c>
      <c r="H134" s="324" t="s">
        <v>14711</v>
      </c>
    </row>
    <row r="135" spans="1:8" ht="14.45" customHeight="1" x14ac:dyDescent="0.2">
      <c r="A135" s="331">
        <v>5288</v>
      </c>
      <c r="B135" s="331">
        <v>1029296</v>
      </c>
      <c r="C135" s="334" t="s">
        <v>14066</v>
      </c>
      <c r="D135" s="334" t="s">
        <v>14066</v>
      </c>
      <c r="E135" s="333">
        <v>43191</v>
      </c>
      <c r="F135" s="332">
        <v>44651</v>
      </c>
      <c r="G135" s="331">
        <v>1124495486</v>
      </c>
      <c r="H135" s="324" t="s">
        <v>14710</v>
      </c>
    </row>
    <row r="136" spans="1:8" ht="14.45" customHeight="1" x14ac:dyDescent="0.2">
      <c r="A136" s="331">
        <v>4980</v>
      </c>
      <c r="B136" s="331">
        <v>1029297</v>
      </c>
      <c r="C136" s="334" t="s">
        <v>2714</v>
      </c>
      <c r="D136" s="334" t="s">
        <v>2714</v>
      </c>
      <c r="E136" s="333">
        <v>43191</v>
      </c>
      <c r="F136" s="332">
        <v>44651</v>
      </c>
      <c r="G136" s="331">
        <v>1003289646</v>
      </c>
      <c r="H136" s="324" t="s">
        <v>14709</v>
      </c>
    </row>
    <row r="137" spans="1:8" ht="14.45" customHeight="1" x14ac:dyDescent="0.2">
      <c r="A137" s="331">
        <v>106081</v>
      </c>
      <c r="B137" s="331">
        <v>1029298</v>
      </c>
      <c r="C137" s="334" t="s">
        <v>13836</v>
      </c>
      <c r="D137" s="334" t="s">
        <v>13836</v>
      </c>
      <c r="E137" s="333">
        <v>43191</v>
      </c>
      <c r="F137" s="332">
        <v>44651</v>
      </c>
      <c r="G137" s="331">
        <v>1538557343</v>
      </c>
      <c r="H137" s="324" t="s">
        <v>14708</v>
      </c>
    </row>
    <row r="138" spans="1:8" ht="14.45" customHeight="1" x14ac:dyDescent="0.2">
      <c r="A138" s="331">
        <v>4942</v>
      </c>
      <c r="B138" s="331">
        <v>1029300</v>
      </c>
      <c r="C138" s="334" t="s">
        <v>8368</v>
      </c>
      <c r="D138" s="334" t="s">
        <v>8368</v>
      </c>
      <c r="E138" s="333">
        <v>43191</v>
      </c>
      <c r="F138" s="332">
        <v>44651</v>
      </c>
      <c r="G138" s="331">
        <v>1518270370</v>
      </c>
      <c r="H138" s="324" t="s">
        <v>14707</v>
      </c>
    </row>
    <row r="139" spans="1:8" ht="14.45" customHeight="1" x14ac:dyDescent="0.2">
      <c r="A139" s="331">
        <v>5360</v>
      </c>
      <c r="B139" s="331">
        <v>1029302</v>
      </c>
      <c r="C139" s="334" t="s">
        <v>13959</v>
      </c>
      <c r="D139" s="334" t="s">
        <v>13959</v>
      </c>
      <c r="E139" s="333">
        <v>43191</v>
      </c>
      <c r="F139" s="332">
        <v>44651</v>
      </c>
      <c r="G139" s="331">
        <v>1457859589</v>
      </c>
      <c r="H139" s="324" t="s">
        <v>14706</v>
      </c>
    </row>
    <row r="140" spans="1:8" ht="14.45" customHeight="1" x14ac:dyDescent="0.2">
      <c r="A140" s="331">
        <v>5247</v>
      </c>
      <c r="B140" s="331">
        <v>1029311</v>
      </c>
      <c r="C140" s="334" t="s">
        <v>5279</v>
      </c>
      <c r="D140" s="334" t="s">
        <v>5279</v>
      </c>
      <c r="E140" s="333">
        <v>43191</v>
      </c>
      <c r="F140" s="332">
        <v>44651</v>
      </c>
      <c r="G140" s="331">
        <v>1588162390</v>
      </c>
      <c r="H140" s="324" t="s">
        <v>14705</v>
      </c>
    </row>
    <row r="141" spans="1:8" ht="14.45" customHeight="1" x14ac:dyDescent="0.2">
      <c r="A141" s="331">
        <v>4890</v>
      </c>
      <c r="B141" s="331">
        <v>1029312</v>
      </c>
      <c r="C141" s="334" t="s">
        <v>13842</v>
      </c>
      <c r="D141" s="334" t="s">
        <v>13842</v>
      </c>
      <c r="E141" s="333">
        <v>43191</v>
      </c>
      <c r="F141" s="332">
        <v>44651</v>
      </c>
      <c r="G141" s="331">
        <v>1336647866</v>
      </c>
      <c r="H141" s="324" t="s">
        <v>14704</v>
      </c>
    </row>
    <row r="142" spans="1:8" ht="14.45" customHeight="1" x14ac:dyDescent="0.2">
      <c r="A142" s="331">
        <v>103191</v>
      </c>
      <c r="B142" s="331">
        <v>1029313</v>
      </c>
      <c r="C142" s="334" t="s">
        <v>13875</v>
      </c>
      <c r="D142" s="334" t="s">
        <v>13875</v>
      </c>
      <c r="E142" s="333">
        <v>43191</v>
      </c>
      <c r="F142" s="332">
        <v>44651</v>
      </c>
      <c r="G142" s="331">
        <v>1750587770</v>
      </c>
      <c r="H142" s="324" t="s">
        <v>14703</v>
      </c>
    </row>
    <row r="143" spans="1:8" ht="14.45" customHeight="1" x14ac:dyDescent="0.2">
      <c r="A143" s="331">
        <v>4946</v>
      </c>
      <c r="B143" s="331">
        <v>1029314</v>
      </c>
      <c r="C143" s="334" t="s">
        <v>14555</v>
      </c>
      <c r="D143" s="334" t="s">
        <v>14555</v>
      </c>
      <c r="E143" s="333">
        <v>43191</v>
      </c>
      <c r="F143" s="332">
        <v>44651</v>
      </c>
      <c r="G143" s="331">
        <v>1982740098</v>
      </c>
      <c r="H143" s="324" t="s">
        <v>14702</v>
      </c>
    </row>
    <row r="144" spans="1:8" ht="14.45" customHeight="1" x14ac:dyDescent="0.2">
      <c r="A144" s="331">
        <v>104541</v>
      </c>
      <c r="B144" s="331">
        <v>1029318</v>
      </c>
      <c r="C144" s="334" t="s">
        <v>13875</v>
      </c>
      <c r="D144" s="334" t="s">
        <v>13875</v>
      </c>
      <c r="E144" s="333">
        <v>43191</v>
      </c>
      <c r="F144" s="332">
        <v>44651</v>
      </c>
      <c r="G144" s="331">
        <v>1235443714</v>
      </c>
      <c r="H144" s="324" t="s">
        <v>14701</v>
      </c>
    </row>
    <row r="145" spans="1:8" ht="14.45" customHeight="1" x14ac:dyDescent="0.2">
      <c r="A145" s="331">
        <v>4542</v>
      </c>
      <c r="B145" s="331">
        <v>1029323</v>
      </c>
      <c r="C145" s="334" t="s">
        <v>14293</v>
      </c>
      <c r="D145" s="334" t="s">
        <v>14293</v>
      </c>
      <c r="E145" s="333">
        <v>43191</v>
      </c>
      <c r="F145" s="332">
        <v>44651</v>
      </c>
      <c r="G145" s="331">
        <v>1205957503</v>
      </c>
      <c r="H145" s="324" t="s">
        <v>14700</v>
      </c>
    </row>
    <row r="146" spans="1:8" ht="14.45" customHeight="1" x14ac:dyDescent="0.2">
      <c r="A146" s="331">
        <v>4325</v>
      </c>
      <c r="B146" s="331">
        <v>1029325</v>
      </c>
      <c r="C146" s="334" t="s">
        <v>14091</v>
      </c>
      <c r="D146" s="334" t="s">
        <v>14091</v>
      </c>
      <c r="E146" s="333">
        <v>43191</v>
      </c>
      <c r="F146" s="332">
        <v>44651</v>
      </c>
      <c r="G146" s="331">
        <v>1710056171</v>
      </c>
      <c r="H146" s="324" t="s">
        <v>14699</v>
      </c>
    </row>
    <row r="147" spans="1:8" ht="14.45" customHeight="1" x14ac:dyDescent="0.2">
      <c r="A147" s="331">
        <v>4718</v>
      </c>
      <c r="B147" s="331">
        <v>1029326</v>
      </c>
      <c r="C147" s="334" t="s">
        <v>14293</v>
      </c>
      <c r="D147" s="334" t="s">
        <v>14293</v>
      </c>
      <c r="E147" s="333">
        <v>43191</v>
      </c>
      <c r="F147" s="332">
        <v>44651</v>
      </c>
      <c r="G147" s="331">
        <v>1245351683</v>
      </c>
      <c r="H147" s="324" t="s">
        <v>14698</v>
      </c>
    </row>
    <row r="148" spans="1:8" ht="14.45" customHeight="1" x14ac:dyDescent="0.2">
      <c r="A148" s="331">
        <v>5158</v>
      </c>
      <c r="B148" s="331">
        <v>1029329</v>
      </c>
      <c r="C148" s="334" t="s">
        <v>13886</v>
      </c>
      <c r="D148" s="334" t="s">
        <v>13886</v>
      </c>
      <c r="E148" s="333">
        <v>43191</v>
      </c>
      <c r="F148" s="332">
        <v>44651</v>
      </c>
      <c r="G148" s="331">
        <v>1497712111</v>
      </c>
      <c r="H148" s="324" t="s">
        <v>14697</v>
      </c>
    </row>
    <row r="149" spans="1:8" ht="14.45" customHeight="1" x14ac:dyDescent="0.2">
      <c r="A149" s="331">
        <v>4562</v>
      </c>
      <c r="B149" s="331">
        <v>1029330</v>
      </c>
      <c r="C149" s="334" t="s">
        <v>12766</v>
      </c>
      <c r="D149" s="334" t="s">
        <v>12766</v>
      </c>
      <c r="E149" s="333">
        <v>43191</v>
      </c>
      <c r="F149" s="332">
        <v>44651</v>
      </c>
      <c r="G149" s="331">
        <v>1881192268</v>
      </c>
      <c r="H149" s="324" t="s">
        <v>14696</v>
      </c>
    </row>
    <row r="150" spans="1:8" ht="14.45" customHeight="1" x14ac:dyDescent="0.2">
      <c r="A150" s="331">
        <v>4651</v>
      </c>
      <c r="B150" s="331">
        <v>1029334</v>
      </c>
      <c r="C150" s="334" t="s">
        <v>14293</v>
      </c>
      <c r="D150" s="334" t="s">
        <v>14293</v>
      </c>
      <c r="E150" s="333">
        <v>43191</v>
      </c>
      <c r="F150" s="332">
        <v>44651</v>
      </c>
      <c r="G150" s="331">
        <v>1316068778</v>
      </c>
      <c r="H150" s="324" t="s">
        <v>14695</v>
      </c>
    </row>
    <row r="151" spans="1:8" ht="14.45" customHeight="1" x14ac:dyDescent="0.2">
      <c r="A151" s="331">
        <v>104661</v>
      </c>
      <c r="B151" s="331">
        <v>1029344</v>
      </c>
      <c r="C151" s="334" t="s">
        <v>13875</v>
      </c>
      <c r="D151" s="334" t="s">
        <v>13875</v>
      </c>
      <c r="E151" s="333">
        <v>43191</v>
      </c>
      <c r="F151" s="332">
        <v>44651</v>
      </c>
      <c r="G151" s="331">
        <v>1497069108</v>
      </c>
      <c r="H151" s="324" t="s">
        <v>14694</v>
      </c>
    </row>
    <row r="152" spans="1:8" ht="14.45" customHeight="1" x14ac:dyDescent="0.2">
      <c r="A152" s="331">
        <v>4868</v>
      </c>
      <c r="B152" s="331">
        <v>1029346</v>
      </c>
      <c r="C152" s="334" t="s">
        <v>13996</v>
      </c>
      <c r="D152" s="334" t="s">
        <v>13996</v>
      </c>
      <c r="E152" s="333">
        <v>43191</v>
      </c>
      <c r="F152" s="332">
        <v>44651</v>
      </c>
      <c r="G152" s="331">
        <v>1629516109</v>
      </c>
      <c r="H152" s="324" t="s">
        <v>14693</v>
      </c>
    </row>
    <row r="153" spans="1:8" ht="14.45" customHeight="1" x14ac:dyDescent="0.2">
      <c r="A153" s="331">
        <v>5013</v>
      </c>
      <c r="B153" s="331">
        <v>1029347</v>
      </c>
      <c r="C153" s="334" t="s">
        <v>13996</v>
      </c>
      <c r="D153" s="334" t="s">
        <v>13996</v>
      </c>
      <c r="E153" s="333">
        <v>43191</v>
      </c>
      <c r="F153" s="332">
        <v>44651</v>
      </c>
      <c r="G153" s="331">
        <v>1326585712</v>
      </c>
      <c r="H153" s="324" t="s">
        <v>14692</v>
      </c>
    </row>
    <row r="154" spans="1:8" ht="14.45" customHeight="1" x14ac:dyDescent="0.2">
      <c r="A154" s="331">
        <v>4909</v>
      </c>
      <c r="B154" s="331">
        <v>1029351</v>
      </c>
      <c r="C154" s="334" t="s">
        <v>13996</v>
      </c>
      <c r="D154" s="334" t="s">
        <v>13996</v>
      </c>
      <c r="E154" s="333">
        <v>43191</v>
      </c>
      <c r="F154" s="332">
        <v>44651</v>
      </c>
      <c r="G154" s="331">
        <v>1720525116</v>
      </c>
      <c r="H154" s="324" t="s">
        <v>14691</v>
      </c>
    </row>
    <row r="155" spans="1:8" ht="14.45" customHeight="1" x14ac:dyDescent="0.2">
      <c r="A155" s="331">
        <v>5400</v>
      </c>
      <c r="B155" s="331">
        <v>1029352</v>
      </c>
      <c r="C155" s="334" t="s">
        <v>13875</v>
      </c>
      <c r="D155" s="334" t="s">
        <v>13875</v>
      </c>
      <c r="E155" s="333">
        <v>43191</v>
      </c>
      <c r="F155" s="332">
        <v>44651</v>
      </c>
      <c r="G155" s="331">
        <v>1972585271</v>
      </c>
      <c r="H155" s="324" t="s">
        <v>14690</v>
      </c>
    </row>
    <row r="156" spans="1:8" ht="14.45" customHeight="1" x14ac:dyDescent="0.2">
      <c r="A156" s="331">
        <v>4859</v>
      </c>
      <c r="B156" s="331">
        <v>1029353</v>
      </c>
      <c r="C156" s="334" t="s">
        <v>14689</v>
      </c>
      <c r="D156" s="334" t="s">
        <v>14689</v>
      </c>
      <c r="E156" s="333">
        <v>43191</v>
      </c>
      <c r="F156" s="332">
        <v>44651</v>
      </c>
      <c r="G156" s="331">
        <v>1962916726</v>
      </c>
      <c r="H156" s="324" t="s">
        <v>14688</v>
      </c>
    </row>
    <row r="157" spans="1:8" ht="14.45" customHeight="1" x14ac:dyDescent="0.2">
      <c r="A157" s="331">
        <v>4787</v>
      </c>
      <c r="B157" s="331">
        <v>1029360</v>
      </c>
      <c r="C157" s="334" t="s">
        <v>14687</v>
      </c>
      <c r="D157" s="334" t="s">
        <v>14687</v>
      </c>
      <c r="E157" s="333">
        <v>43191</v>
      </c>
      <c r="F157" s="332">
        <v>44651</v>
      </c>
      <c r="G157" s="331">
        <v>1144771494</v>
      </c>
      <c r="H157" s="324" t="s">
        <v>14686</v>
      </c>
    </row>
    <row r="158" spans="1:8" ht="14.45" customHeight="1" x14ac:dyDescent="0.2">
      <c r="A158" s="331">
        <v>102868</v>
      </c>
      <c r="B158" s="331">
        <v>1029367</v>
      </c>
      <c r="C158" s="334" t="s">
        <v>13654</v>
      </c>
      <c r="D158" s="334" t="s">
        <v>13654</v>
      </c>
      <c r="E158" s="333">
        <v>43191</v>
      </c>
      <c r="F158" s="332">
        <v>44651</v>
      </c>
      <c r="G158" s="331">
        <v>1548653082</v>
      </c>
      <c r="H158" s="324" t="s">
        <v>14685</v>
      </c>
    </row>
    <row r="159" spans="1:8" ht="14.45" customHeight="1" x14ac:dyDescent="0.2">
      <c r="A159" s="331">
        <v>4567</v>
      </c>
      <c r="B159" s="331">
        <v>1029374</v>
      </c>
      <c r="C159" s="334" t="s">
        <v>14293</v>
      </c>
      <c r="D159" s="334" t="s">
        <v>14293</v>
      </c>
      <c r="E159" s="333">
        <v>43191</v>
      </c>
      <c r="F159" s="332">
        <v>44651</v>
      </c>
      <c r="G159" s="331">
        <v>1518036987</v>
      </c>
      <c r="H159" s="324" t="s">
        <v>14684</v>
      </c>
    </row>
    <row r="160" spans="1:8" ht="14.45" customHeight="1" x14ac:dyDescent="0.2">
      <c r="A160" s="331">
        <v>4491</v>
      </c>
      <c r="B160" s="331">
        <v>1029387</v>
      </c>
      <c r="C160" s="334" t="s">
        <v>8368</v>
      </c>
      <c r="D160" s="334" t="s">
        <v>8368</v>
      </c>
      <c r="E160" s="333">
        <v>43191</v>
      </c>
      <c r="F160" s="332">
        <v>44651</v>
      </c>
      <c r="G160" s="331">
        <v>1053624817</v>
      </c>
      <c r="H160" s="324" t="s">
        <v>14683</v>
      </c>
    </row>
    <row r="161" spans="1:8" ht="14.45" customHeight="1" x14ac:dyDescent="0.2">
      <c r="A161" s="331">
        <v>107101</v>
      </c>
      <c r="B161" s="331">
        <v>1029327</v>
      </c>
      <c r="C161" s="334" t="s">
        <v>14682</v>
      </c>
      <c r="D161" s="334" t="s">
        <v>14682</v>
      </c>
      <c r="E161" s="333">
        <v>43181</v>
      </c>
      <c r="F161" s="332">
        <v>44641</v>
      </c>
      <c r="G161" s="331">
        <v>1194237404</v>
      </c>
      <c r="H161" s="324" t="s">
        <v>14681</v>
      </c>
    </row>
    <row r="162" spans="1:8" ht="14.45" customHeight="1" x14ac:dyDescent="0.2">
      <c r="A162" s="331">
        <v>4271</v>
      </c>
      <c r="B162" s="331">
        <v>1029204</v>
      </c>
      <c r="C162" s="334" t="s">
        <v>13652</v>
      </c>
      <c r="D162" s="334" t="s">
        <v>13652</v>
      </c>
      <c r="E162" s="333">
        <v>43161</v>
      </c>
      <c r="F162" s="332">
        <v>44621</v>
      </c>
      <c r="G162" s="331">
        <v>1205239266</v>
      </c>
      <c r="H162" s="324" t="s">
        <v>14680</v>
      </c>
    </row>
    <row r="163" spans="1:8" ht="14.45" customHeight="1" x14ac:dyDescent="0.2">
      <c r="A163" s="331">
        <v>4818</v>
      </c>
      <c r="B163" s="331">
        <v>1029324</v>
      </c>
      <c r="C163" s="334" t="s">
        <v>14679</v>
      </c>
      <c r="D163" s="334" t="s">
        <v>14679</v>
      </c>
      <c r="E163" s="333">
        <v>43160</v>
      </c>
      <c r="F163" s="332">
        <v>44620</v>
      </c>
      <c r="G163" s="331">
        <v>1407372642</v>
      </c>
      <c r="H163" s="324" t="s">
        <v>14678</v>
      </c>
    </row>
    <row r="164" spans="1:8" ht="14.45" customHeight="1" x14ac:dyDescent="0.2">
      <c r="A164" s="331">
        <v>107022</v>
      </c>
      <c r="B164" s="331">
        <v>1029186</v>
      </c>
      <c r="C164" s="334" t="s">
        <v>14677</v>
      </c>
      <c r="D164" s="334" t="s">
        <v>14677</v>
      </c>
      <c r="E164" s="333">
        <v>43153</v>
      </c>
      <c r="F164" s="332">
        <v>44613</v>
      </c>
      <c r="G164" s="331">
        <v>1568909653</v>
      </c>
      <c r="H164" s="324" t="s">
        <v>14676</v>
      </c>
    </row>
    <row r="165" spans="1:8" ht="14.45" customHeight="1" x14ac:dyDescent="0.2">
      <c r="A165" s="331">
        <v>106900</v>
      </c>
      <c r="B165" s="331">
        <v>1029258</v>
      </c>
      <c r="C165" s="334" t="s">
        <v>14675</v>
      </c>
      <c r="D165" s="334" t="s">
        <v>14675</v>
      </c>
      <c r="E165" s="333">
        <v>43152</v>
      </c>
      <c r="F165" s="332">
        <v>44612</v>
      </c>
      <c r="G165" s="331">
        <v>1033654603</v>
      </c>
      <c r="H165" s="324" t="s">
        <v>14674</v>
      </c>
    </row>
    <row r="166" spans="1:8" ht="14.45" customHeight="1" x14ac:dyDescent="0.2">
      <c r="A166" s="331">
        <v>4791</v>
      </c>
      <c r="B166" s="331">
        <v>1029179</v>
      </c>
      <c r="C166" s="334" t="s">
        <v>14673</v>
      </c>
      <c r="D166" s="334" t="s">
        <v>14673</v>
      </c>
      <c r="E166" s="333">
        <v>43132</v>
      </c>
      <c r="F166" s="332">
        <v>44592</v>
      </c>
      <c r="G166" s="331">
        <v>1053827170</v>
      </c>
      <c r="H166" s="324" t="s">
        <v>14672</v>
      </c>
    </row>
    <row r="167" spans="1:8" ht="14.45" customHeight="1" x14ac:dyDescent="0.2">
      <c r="A167" s="331">
        <v>5005</v>
      </c>
      <c r="B167" s="331">
        <v>1029268</v>
      </c>
      <c r="C167" s="334" t="s">
        <v>14671</v>
      </c>
      <c r="D167" s="334" t="s">
        <v>14671</v>
      </c>
      <c r="E167" s="333">
        <v>43132</v>
      </c>
      <c r="F167" s="332">
        <v>44592</v>
      </c>
      <c r="G167" s="331">
        <v>1598270878</v>
      </c>
      <c r="H167" s="324" t="s">
        <v>3243</v>
      </c>
    </row>
    <row r="168" spans="1:8" ht="14.45" customHeight="1" x14ac:dyDescent="0.2">
      <c r="A168" s="331">
        <v>107017</v>
      </c>
      <c r="B168" s="331">
        <v>1029168</v>
      </c>
      <c r="C168" s="334" t="s">
        <v>14670</v>
      </c>
      <c r="D168" s="334" t="s">
        <v>14670</v>
      </c>
      <c r="E168" s="333">
        <v>43125</v>
      </c>
      <c r="F168" s="332">
        <v>44585</v>
      </c>
      <c r="G168" s="331">
        <v>1700307964</v>
      </c>
      <c r="H168" s="324" t="s">
        <v>14669</v>
      </c>
    </row>
    <row r="169" spans="1:8" ht="14.45" customHeight="1" x14ac:dyDescent="0.2">
      <c r="A169" s="331">
        <v>106794</v>
      </c>
      <c r="B169" s="331">
        <v>1029301</v>
      </c>
      <c r="C169" s="334" t="s">
        <v>14668</v>
      </c>
      <c r="D169" s="334" t="s">
        <v>14668</v>
      </c>
      <c r="E169" s="333">
        <v>43124</v>
      </c>
      <c r="F169" s="332">
        <v>44584</v>
      </c>
      <c r="G169" s="331">
        <v>1710435383</v>
      </c>
      <c r="H169" s="324" t="s">
        <v>14667</v>
      </c>
    </row>
    <row r="170" spans="1:8" ht="14.45" customHeight="1" x14ac:dyDescent="0.2">
      <c r="A170" s="331">
        <v>268</v>
      </c>
      <c r="B170" s="331">
        <v>1029166</v>
      </c>
      <c r="C170" s="334" t="s">
        <v>14666</v>
      </c>
      <c r="D170" s="334" t="s">
        <v>14666</v>
      </c>
      <c r="E170" s="333">
        <v>43118</v>
      </c>
      <c r="F170" s="332">
        <v>44578</v>
      </c>
      <c r="G170" s="331">
        <v>1750794574</v>
      </c>
      <c r="H170" s="324" t="s">
        <v>14665</v>
      </c>
    </row>
    <row r="171" spans="1:8" ht="14.45" customHeight="1" x14ac:dyDescent="0.2">
      <c r="A171" s="331">
        <v>105919</v>
      </c>
      <c r="B171" s="331">
        <v>1029111</v>
      </c>
      <c r="C171" s="334" t="s">
        <v>14664</v>
      </c>
      <c r="D171" s="334" t="s">
        <v>14664</v>
      </c>
      <c r="E171" s="333">
        <v>43115</v>
      </c>
      <c r="F171" s="332">
        <v>44575</v>
      </c>
      <c r="G171" s="331">
        <v>1669987442</v>
      </c>
      <c r="H171" s="324" t="s">
        <v>14663</v>
      </c>
    </row>
    <row r="172" spans="1:8" ht="14.45" customHeight="1" x14ac:dyDescent="0.2">
      <c r="A172" s="331">
        <v>5091</v>
      </c>
      <c r="B172" s="331">
        <v>1029110</v>
      </c>
      <c r="C172" s="334" t="s">
        <v>14662</v>
      </c>
      <c r="D172" s="334" t="s">
        <v>14662</v>
      </c>
      <c r="E172" s="333">
        <v>43101</v>
      </c>
      <c r="F172" s="332">
        <v>44926</v>
      </c>
      <c r="G172" s="331">
        <v>1427345347</v>
      </c>
      <c r="H172" s="324" t="s">
        <v>14661</v>
      </c>
    </row>
    <row r="173" spans="1:8" ht="14.45" customHeight="1" x14ac:dyDescent="0.2">
      <c r="A173" s="331">
        <v>107012</v>
      </c>
      <c r="B173" s="331">
        <v>1029213</v>
      </c>
      <c r="C173" s="334" t="s">
        <v>14660</v>
      </c>
      <c r="D173" s="334" t="s">
        <v>14660</v>
      </c>
      <c r="E173" s="333">
        <v>43074</v>
      </c>
      <c r="F173" s="332">
        <v>44534</v>
      </c>
      <c r="G173" s="331">
        <v>1508398256</v>
      </c>
      <c r="H173" s="324" t="s">
        <v>14659</v>
      </c>
    </row>
    <row r="174" spans="1:8" ht="14.45" customHeight="1" x14ac:dyDescent="0.2">
      <c r="A174" s="331">
        <v>106860</v>
      </c>
      <c r="B174" s="331">
        <v>1029056</v>
      </c>
      <c r="C174" s="334" t="s">
        <v>14654</v>
      </c>
      <c r="D174" s="334" t="s">
        <v>14654</v>
      </c>
      <c r="E174" s="333">
        <v>43056</v>
      </c>
      <c r="F174" s="332">
        <v>43179</v>
      </c>
      <c r="G174" s="331">
        <v>1811432263</v>
      </c>
      <c r="H174" s="324" t="s">
        <v>14653</v>
      </c>
    </row>
    <row r="175" spans="1:8" ht="14.45" customHeight="1" x14ac:dyDescent="0.2">
      <c r="A175" s="331">
        <v>106988</v>
      </c>
      <c r="B175" s="331">
        <v>1029132</v>
      </c>
      <c r="C175" s="334" t="s">
        <v>14658</v>
      </c>
      <c r="D175" s="334" t="s">
        <v>14658</v>
      </c>
      <c r="E175" s="333">
        <v>43055</v>
      </c>
      <c r="F175" s="332">
        <v>44515</v>
      </c>
      <c r="G175" s="331">
        <v>1215460332</v>
      </c>
      <c r="H175" s="324" t="s">
        <v>14657</v>
      </c>
    </row>
    <row r="176" spans="1:8" ht="14.45" customHeight="1" x14ac:dyDescent="0.2">
      <c r="A176" s="331">
        <v>4515</v>
      </c>
      <c r="B176" s="331">
        <v>1029109</v>
      </c>
      <c r="C176" s="334" t="s">
        <v>14656</v>
      </c>
      <c r="D176" s="334" t="s">
        <v>14656</v>
      </c>
      <c r="E176" s="333">
        <v>43054</v>
      </c>
      <c r="F176" s="332">
        <v>44514</v>
      </c>
      <c r="G176" s="331">
        <v>1538679931</v>
      </c>
      <c r="H176" s="324" t="s">
        <v>14655</v>
      </c>
    </row>
    <row r="177" spans="1:8" ht="14.45" customHeight="1" x14ac:dyDescent="0.2">
      <c r="A177" s="331">
        <v>106860</v>
      </c>
      <c r="B177" s="331">
        <v>1029252</v>
      </c>
      <c r="C177" s="334" t="s">
        <v>14654</v>
      </c>
      <c r="D177" s="334" t="s">
        <v>14654</v>
      </c>
      <c r="E177" s="333">
        <v>43054</v>
      </c>
      <c r="F177" s="332">
        <v>44514</v>
      </c>
      <c r="G177" s="331">
        <v>1811432263</v>
      </c>
      <c r="H177" s="324" t="s">
        <v>14653</v>
      </c>
    </row>
    <row r="178" spans="1:8" ht="14.45" customHeight="1" x14ac:dyDescent="0.2">
      <c r="A178" s="331">
        <v>4823</v>
      </c>
      <c r="B178" s="331">
        <v>1028997</v>
      </c>
      <c r="C178" s="334" t="s">
        <v>14652</v>
      </c>
      <c r="D178" s="334" t="s">
        <v>14652</v>
      </c>
      <c r="E178" s="333">
        <v>43040</v>
      </c>
      <c r="F178" s="332">
        <v>44500</v>
      </c>
      <c r="G178" s="331">
        <v>1598282139</v>
      </c>
      <c r="H178" s="324" t="s">
        <v>14651</v>
      </c>
    </row>
    <row r="179" spans="1:8" ht="14.45" customHeight="1" x14ac:dyDescent="0.2">
      <c r="A179" s="331">
        <v>5102</v>
      </c>
      <c r="B179" s="331">
        <v>1029322</v>
      </c>
      <c r="C179" s="334" t="s">
        <v>14650</v>
      </c>
      <c r="D179" s="334" t="s">
        <v>14650</v>
      </c>
      <c r="E179" s="333">
        <v>43034</v>
      </c>
      <c r="F179" s="332">
        <v>44494</v>
      </c>
      <c r="G179" s="331">
        <v>1609397785</v>
      </c>
      <c r="H179" s="324" t="s">
        <v>14649</v>
      </c>
    </row>
    <row r="180" spans="1:8" ht="14.45" customHeight="1" x14ac:dyDescent="0.2">
      <c r="A180" s="331">
        <v>106930</v>
      </c>
      <c r="B180" s="331">
        <v>1029187</v>
      </c>
      <c r="C180" s="334" t="s">
        <v>14648</v>
      </c>
      <c r="D180" s="334" t="s">
        <v>14648</v>
      </c>
      <c r="E180" s="333">
        <v>43028</v>
      </c>
      <c r="F180" s="332">
        <v>44488</v>
      </c>
      <c r="G180" s="331">
        <v>1558896589</v>
      </c>
      <c r="H180" s="324" t="s">
        <v>14647</v>
      </c>
    </row>
    <row r="181" spans="1:8" ht="14.45" customHeight="1" x14ac:dyDescent="0.2">
      <c r="A181" s="331">
        <v>106895</v>
      </c>
      <c r="B181" s="331">
        <v>1028998</v>
      </c>
      <c r="C181" s="334" t="s">
        <v>14646</v>
      </c>
      <c r="D181" s="334" t="s">
        <v>14646</v>
      </c>
      <c r="E181" s="333">
        <v>43027</v>
      </c>
      <c r="F181" s="332">
        <v>44487</v>
      </c>
      <c r="G181" s="331">
        <v>1821536319</v>
      </c>
      <c r="H181" s="324" t="s">
        <v>14645</v>
      </c>
    </row>
    <row r="182" spans="1:8" ht="14.45" customHeight="1" x14ac:dyDescent="0.2">
      <c r="A182" s="331">
        <v>106940</v>
      </c>
      <c r="B182" s="331">
        <v>1029011</v>
      </c>
      <c r="C182" s="334" t="s">
        <v>14644</v>
      </c>
      <c r="D182" s="334" t="s">
        <v>14644</v>
      </c>
      <c r="E182" s="333">
        <v>43018</v>
      </c>
      <c r="F182" s="332">
        <v>44478</v>
      </c>
      <c r="G182" s="331">
        <v>1487185732</v>
      </c>
      <c r="H182" s="324" t="s">
        <v>14643</v>
      </c>
    </row>
    <row r="183" spans="1:8" ht="14.45" customHeight="1" x14ac:dyDescent="0.2">
      <c r="A183" s="331">
        <v>106965</v>
      </c>
      <c r="B183" s="331">
        <v>1029051</v>
      </c>
      <c r="C183" s="334" t="s">
        <v>14497</v>
      </c>
      <c r="D183" s="334" t="s">
        <v>14497</v>
      </c>
      <c r="E183" s="333">
        <v>43018</v>
      </c>
      <c r="F183" s="332">
        <v>44478</v>
      </c>
      <c r="G183" s="331">
        <v>1790236198</v>
      </c>
      <c r="H183" s="324" t="s">
        <v>14642</v>
      </c>
    </row>
    <row r="184" spans="1:8" ht="14.45" customHeight="1" x14ac:dyDescent="0.2">
      <c r="A184" s="331">
        <v>4771</v>
      </c>
      <c r="B184" s="331">
        <v>1029071</v>
      </c>
      <c r="C184" s="334" t="s">
        <v>14641</v>
      </c>
      <c r="D184" s="334" t="s">
        <v>14641</v>
      </c>
      <c r="E184" s="333">
        <v>43013</v>
      </c>
      <c r="F184" s="332">
        <v>44473</v>
      </c>
      <c r="G184" s="331">
        <v>1376061747</v>
      </c>
      <c r="H184" s="324" t="s">
        <v>14640</v>
      </c>
    </row>
    <row r="185" spans="1:8" ht="14.45" customHeight="1" x14ac:dyDescent="0.2">
      <c r="A185" s="331">
        <v>5369</v>
      </c>
      <c r="B185" s="331">
        <v>1028964</v>
      </c>
      <c r="C185" s="334" t="s">
        <v>14639</v>
      </c>
      <c r="D185" s="334" t="s">
        <v>14639</v>
      </c>
      <c r="E185" s="333">
        <v>43009</v>
      </c>
      <c r="F185" s="332">
        <v>44469</v>
      </c>
      <c r="G185" s="331">
        <v>1720505712</v>
      </c>
      <c r="H185" s="324" t="s">
        <v>14638</v>
      </c>
    </row>
    <row r="186" spans="1:8" ht="14.45" customHeight="1" x14ac:dyDescent="0.2">
      <c r="A186" s="331">
        <v>4663</v>
      </c>
      <c r="B186" s="331">
        <v>1028967</v>
      </c>
      <c r="C186" s="334" t="s">
        <v>14637</v>
      </c>
      <c r="D186" s="334" t="s">
        <v>14637</v>
      </c>
      <c r="E186" s="333">
        <v>43009</v>
      </c>
      <c r="F186" s="332">
        <v>44469</v>
      </c>
      <c r="G186" s="331">
        <v>1093232084</v>
      </c>
      <c r="H186" s="324" t="s">
        <v>14636</v>
      </c>
    </row>
    <row r="187" spans="1:8" ht="14.45" customHeight="1" x14ac:dyDescent="0.2">
      <c r="A187" s="331">
        <v>4185</v>
      </c>
      <c r="B187" s="331">
        <v>1028996</v>
      </c>
      <c r="C187" s="334" t="s">
        <v>14635</v>
      </c>
      <c r="D187" s="334" t="s">
        <v>14635</v>
      </c>
      <c r="E187" s="333">
        <v>43009</v>
      </c>
      <c r="F187" s="332">
        <v>44469</v>
      </c>
      <c r="G187" s="331">
        <v>1548787054</v>
      </c>
      <c r="H187" s="324" t="s">
        <v>14634</v>
      </c>
    </row>
    <row r="188" spans="1:8" ht="14.45" customHeight="1" x14ac:dyDescent="0.2">
      <c r="A188" s="331">
        <v>5233</v>
      </c>
      <c r="B188" s="331">
        <v>1029000</v>
      </c>
      <c r="C188" s="334" t="s">
        <v>14633</v>
      </c>
      <c r="D188" s="334" t="s">
        <v>14633</v>
      </c>
      <c r="E188" s="333">
        <v>43009</v>
      </c>
      <c r="F188" s="332">
        <v>44469</v>
      </c>
      <c r="G188" s="331">
        <v>1679091508</v>
      </c>
      <c r="H188" s="324" t="s">
        <v>14632</v>
      </c>
    </row>
    <row r="189" spans="1:8" ht="14.45" customHeight="1" x14ac:dyDescent="0.2">
      <c r="A189" s="331">
        <v>4930</v>
      </c>
      <c r="B189" s="331">
        <v>1029086</v>
      </c>
      <c r="C189" s="334" t="s">
        <v>14631</v>
      </c>
      <c r="D189" s="334" t="s">
        <v>14631</v>
      </c>
      <c r="E189" s="333">
        <v>43009</v>
      </c>
      <c r="F189" s="332">
        <v>44469</v>
      </c>
      <c r="G189" s="331">
        <v>1356755318</v>
      </c>
      <c r="H189" s="324" t="s">
        <v>14630</v>
      </c>
    </row>
    <row r="190" spans="1:8" ht="14.45" customHeight="1" x14ac:dyDescent="0.2">
      <c r="A190" s="331">
        <v>4590</v>
      </c>
      <c r="B190" s="331">
        <v>1029108</v>
      </c>
      <c r="C190" s="334" t="s">
        <v>14629</v>
      </c>
      <c r="D190" s="334" t="s">
        <v>14629</v>
      </c>
      <c r="E190" s="333">
        <v>43009</v>
      </c>
      <c r="F190" s="332">
        <v>44469</v>
      </c>
      <c r="G190" s="331">
        <v>1770009979</v>
      </c>
      <c r="H190" s="324" t="s">
        <v>14628</v>
      </c>
    </row>
    <row r="191" spans="1:8" ht="14.45" customHeight="1" x14ac:dyDescent="0.2">
      <c r="A191" s="331">
        <v>4072</v>
      </c>
      <c r="B191" s="331">
        <v>1029130</v>
      </c>
      <c r="C191" s="334" t="s">
        <v>14627</v>
      </c>
      <c r="D191" s="334" t="s">
        <v>14627</v>
      </c>
      <c r="E191" s="333">
        <v>43009</v>
      </c>
      <c r="F191" s="332">
        <v>44469</v>
      </c>
      <c r="G191" s="331">
        <v>1457879124</v>
      </c>
      <c r="H191" s="324" t="s">
        <v>14626</v>
      </c>
    </row>
    <row r="192" spans="1:8" ht="14.45" customHeight="1" x14ac:dyDescent="0.2">
      <c r="A192" s="331">
        <v>5221</v>
      </c>
      <c r="B192" s="331">
        <v>1028915</v>
      </c>
      <c r="C192" s="334" t="s">
        <v>14625</v>
      </c>
      <c r="D192" s="334" t="s">
        <v>14625</v>
      </c>
      <c r="E192" s="333">
        <v>42979</v>
      </c>
      <c r="F192" s="332">
        <v>109574</v>
      </c>
      <c r="G192" s="331">
        <v>1770973851</v>
      </c>
      <c r="H192" s="324" t="s">
        <v>14624</v>
      </c>
    </row>
    <row r="193" spans="1:8" ht="14.45" customHeight="1" x14ac:dyDescent="0.2">
      <c r="A193" s="331">
        <v>4994</v>
      </c>
      <c r="B193" s="331">
        <v>1028961</v>
      </c>
      <c r="C193" s="334" t="s">
        <v>14623</v>
      </c>
      <c r="D193" s="334" t="s">
        <v>14623</v>
      </c>
      <c r="E193" s="333">
        <v>42979</v>
      </c>
      <c r="F193" s="332">
        <v>44439</v>
      </c>
      <c r="G193" s="331">
        <v>1003339888</v>
      </c>
      <c r="H193" s="324" t="s">
        <v>14622</v>
      </c>
    </row>
    <row r="194" spans="1:8" ht="14.45" customHeight="1" x14ac:dyDescent="0.2">
      <c r="A194" s="331">
        <v>4636</v>
      </c>
      <c r="B194" s="331">
        <v>1028994</v>
      </c>
      <c r="C194" s="334" t="s">
        <v>14621</v>
      </c>
      <c r="D194" s="334" t="s">
        <v>14621</v>
      </c>
      <c r="E194" s="333">
        <v>42979</v>
      </c>
      <c r="F194" s="332">
        <v>44439</v>
      </c>
      <c r="G194" s="331">
        <v>1063935252</v>
      </c>
      <c r="H194" s="324" t="s">
        <v>14620</v>
      </c>
    </row>
    <row r="195" spans="1:8" ht="14.45" customHeight="1" x14ac:dyDescent="0.2">
      <c r="A195" s="331">
        <v>4399</v>
      </c>
      <c r="B195" s="331">
        <v>1029032</v>
      </c>
      <c r="C195" s="334" t="s">
        <v>14619</v>
      </c>
      <c r="D195" s="334" t="s">
        <v>14619</v>
      </c>
      <c r="E195" s="333">
        <v>42979</v>
      </c>
      <c r="F195" s="332">
        <v>44439</v>
      </c>
      <c r="G195" s="331">
        <v>1811949456</v>
      </c>
      <c r="H195" s="324" t="s">
        <v>14618</v>
      </c>
    </row>
    <row r="196" spans="1:8" ht="14.45" customHeight="1" x14ac:dyDescent="0.2">
      <c r="A196" s="331">
        <v>106904</v>
      </c>
      <c r="B196" s="331">
        <v>1029098</v>
      </c>
      <c r="C196" s="334" t="s">
        <v>14617</v>
      </c>
      <c r="D196" s="334" t="s">
        <v>14617</v>
      </c>
      <c r="E196" s="333">
        <v>42969</v>
      </c>
      <c r="F196" s="332">
        <v>44429</v>
      </c>
      <c r="G196" s="331">
        <v>1619408796</v>
      </c>
      <c r="H196" s="324" t="s">
        <v>14616</v>
      </c>
    </row>
    <row r="197" spans="1:8" ht="14.45" customHeight="1" x14ac:dyDescent="0.2">
      <c r="A197" s="331">
        <v>5177</v>
      </c>
      <c r="B197" s="331">
        <v>1028870</v>
      </c>
      <c r="C197" s="334" t="s">
        <v>14615</v>
      </c>
      <c r="D197" s="334" t="s">
        <v>14614</v>
      </c>
      <c r="E197" s="333">
        <v>42948</v>
      </c>
      <c r="F197" s="332">
        <v>109574</v>
      </c>
      <c r="G197" s="331">
        <v>1588192132</v>
      </c>
      <c r="H197" s="324" t="s">
        <v>14613</v>
      </c>
    </row>
    <row r="198" spans="1:8" ht="14.45" customHeight="1" x14ac:dyDescent="0.2">
      <c r="A198" s="331">
        <v>5120</v>
      </c>
      <c r="B198" s="331">
        <v>1028910</v>
      </c>
      <c r="C198" s="334" t="s">
        <v>14612</v>
      </c>
      <c r="D198" s="334" t="s">
        <v>14611</v>
      </c>
      <c r="E198" s="333">
        <v>42948</v>
      </c>
      <c r="F198" s="332">
        <v>109574</v>
      </c>
      <c r="G198" s="331">
        <v>1154850329</v>
      </c>
      <c r="H198" s="324" t="s">
        <v>14610</v>
      </c>
    </row>
    <row r="199" spans="1:8" ht="14.45" customHeight="1" x14ac:dyDescent="0.2">
      <c r="A199" s="331">
        <v>203</v>
      </c>
      <c r="B199" s="331">
        <v>1028911</v>
      </c>
      <c r="C199" s="334" t="s">
        <v>14609</v>
      </c>
      <c r="D199" s="334" t="s">
        <v>14608</v>
      </c>
      <c r="E199" s="333">
        <v>42948</v>
      </c>
      <c r="F199" s="332">
        <v>109574</v>
      </c>
      <c r="G199" s="331">
        <v>1669994018</v>
      </c>
      <c r="H199" s="324" t="s">
        <v>14607</v>
      </c>
    </row>
    <row r="200" spans="1:8" ht="14.45" customHeight="1" x14ac:dyDescent="0.2">
      <c r="A200" s="331">
        <v>4396</v>
      </c>
      <c r="B200" s="331">
        <v>1028917</v>
      </c>
      <c r="C200" s="334" t="s">
        <v>14606</v>
      </c>
      <c r="D200" s="334" t="s">
        <v>14606</v>
      </c>
      <c r="E200" s="333">
        <v>42948</v>
      </c>
      <c r="F200" s="332">
        <v>109574</v>
      </c>
      <c r="G200" s="331">
        <v>1407385750</v>
      </c>
      <c r="H200" s="324" t="s">
        <v>14605</v>
      </c>
    </row>
    <row r="201" spans="1:8" ht="14.45" customHeight="1" x14ac:dyDescent="0.2">
      <c r="A201" s="331">
        <v>4420</v>
      </c>
      <c r="B201" s="331">
        <v>1028999</v>
      </c>
      <c r="C201" s="334" t="s">
        <v>14604</v>
      </c>
      <c r="D201" s="334" t="s">
        <v>14604</v>
      </c>
      <c r="E201" s="333">
        <v>42948</v>
      </c>
      <c r="F201" s="332">
        <v>43190</v>
      </c>
      <c r="G201" s="331">
        <v>1366963654</v>
      </c>
      <c r="H201" s="324" t="s">
        <v>3212</v>
      </c>
    </row>
    <row r="202" spans="1:8" ht="14.45" customHeight="1" x14ac:dyDescent="0.2">
      <c r="A202" s="331">
        <v>106839</v>
      </c>
      <c r="B202" s="331">
        <v>1028955</v>
      </c>
      <c r="C202" s="334" t="s">
        <v>14603</v>
      </c>
      <c r="D202" s="334" t="s">
        <v>14603</v>
      </c>
      <c r="E202" s="333">
        <v>42943</v>
      </c>
      <c r="F202" s="332">
        <v>44403</v>
      </c>
      <c r="G202" s="331">
        <v>1548704786</v>
      </c>
      <c r="H202" s="324" t="s">
        <v>14602</v>
      </c>
    </row>
    <row r="203" spans="1:8" ht="14.45" customHeight="1" x14ac:dyDescent="0.2">
      <c r="A203" s="331">
        <v>4303</v>
      </c>
      <c r="B203" s="331">
        <v>1028636</v>
      </c>
      <c r="C203" s="334" t="s">
        <v>14601</v>
      </c>
      <c r="D203" s="334" t="s">
        <v>14600</v>
      </c>
      <c r="E203" s="333">
        <v>42941</v>
      </c>
      <c r="F203" s="332">
        <v>109574</v>
      </c>
      <c r="G203" s="331">
        <v>1215483037</v>
      </c>
      <c r="H203" s="324" t="s">
        <v>14599</v>
      </c>
    </row>
    <row r="204" spans="1:8" ht="14.45" customHeight="1" x14ac:dyDescent="0.2">
      <c r="A204" s="331">
        <v>122</v>
      </c>
      <c r="B204" s="331">
        <v>1028503</v>
      </c>
      <c r="C204" s="334" t="s">
        <v>14598</v>
      </c>
      <c r="D204" s="334" t="s">
        <v>13259</v>
      </c>
      <c r="E204" s="333">
        <v>42901</v>
      </c>
      <c r="F204" s="332">
        <v>109574</v>
      </c>
      <c r="G204" s="331">
        <v>1376754028</v>
      </c>
      <c r="H204" s="324" t="s">
        <v>14597</v>
      </c>
    </row>
    <row r="205" spans="1:8" ht="14.45" customHeight="1" x14ac:dyDescent="0.2">
      <c r="A205" s="331">
        <v>106741</v>
      </c>
      <c r="B205" s="331">
        <v>1028475</v>
      </c>
      <c r="C205" s="334" t="s">
        <v>14596</v>
      </c>
      <c r="D205" s="334" t="s">
        <v>14595</v>
      </c>
      <c r="E205" s="333">
        <v>42887</v>
      </c>
      <c r="F205" s="332">
        <v>109574</v>
      </c>
      <c r="G205" s="331">
        <v>1669929642</v>
      </c>
      <c r="H205" s="324" t="s">
        <v>14594</v>
      </c>
    </row>
    <row r="206" spans="1:8" ht="14.45" customHeight="1" x14ac:dyDescent="0.2">
      <c r="A206" s="331">
        <v>4969</v>
      </c>
      <c r="B206" s="331">
        <v>1028808</v>
      </c>
      <c r="C206" s="334" t="s">
        <v>14593</v>
      </c>
      <c r="D206" s="334" t="s">
        <v>14592</v>
      </c>
      <c r="E206" s="333">
        <v>42887</v>
      </c>
      <c r="F206" s="332">
        <v>109574</v>
      </c>
      <c r="G206" s="331">
        <v>1821525601</v>
      </c>
      <c r="H206" s="324" t="s">
        <v>14591</v>
      </c>
    </row>
    <row r="207" spans="1:8" ht="14.45" customHeight="1" x14ac:dyDescent="0.2">
      <c r="A207" s="331">
        <v>103035</v>
      </c>
      <c r="B207" s="331">
        <v>1028872</v>
      </c>
      <c r="C207" s="334" t="s">
        <v>14590</v>
      </c>
      <c r="D207" s="334" t="s">
        <v>14589</v>
      </c>
      <c r="E207" s="333">
        <v>42887</v>
      </c>
      <c r="F207" s="332">
        <v>109574</v>
      </c>
      <c r="G207" s="331">
        <v>1366975856</v>
      </c>
      <c r="H207" s="324" t="s">
        <v>14588</v>
      </c>
    </row>
    <row r="208" spans="1:8" ht="14.45" customHeight="1" x14ac:dyDescent="0.2">
      <c r="A208" s="331">
        <v>4248</v>
      </c>
      <c r="B208" s="331">
        <v>1028895</v>
      </c>
      <c r="C208" s="334" t="s">
        <v>6800</v>
      </c>
      <c r="D208" s="334" t="s">
        <v>14587</v>
      </c>
      <c r="E208" s="333">
        <v>42887</v>
      </c>
      <c r="F208" s="332">
        <v>109574</v>
      </c>
      <c r="G208" s="331">
        <v>1467987610</v>
      </c>
      <c r="H208" s="324" t="s">
        <v>3603</v>
      </c>
    </row>
    <row r="209" spans="1:8" ht="14.45" customHeight="1" x14ac:dyDescent="0.2">
      <c r="A209" s="331">
        <v>4722</v>
      </c>
      <c r="B209" s="331">
        <v>1028652</v>
      </c>
      <c r="C209" s="334" t="s">
        <v>8772</v>
      </c>
      <c r="D209" s="334" t="s">
        <v>14586</v>
      </c>
      <c r="E209" s="333">
        <v>42870</v>
      </c>
      <c r="F209" s="332">
        <v>42934</v>
      </c>
      <c r="G209" s="331">
        <v>1780637967</v>
      </c>
      <c r="H209" s="324" t="s">
        <v>14585</v>
      </c>
    </row>
    <row r="210" spans="1:8" ht="14.45" customHeight="1" x14ac:dyDescent="0.2">
      <c r="A210" s="331">
        <v>4145</v>
      </c>
      <c r="B210" s="331">
        <v>1028656</v>
      </c>
      <c r="C210" s="334" t="s">
        <v>14584</v>
      </c>
      <c r="D210" s="334" t="s">
        <v>14583</v>
      </c>
      <c r="E210" s="333">
        <v>42870</v>
      </c>
      <c r="F210" s="332">
        <v>109574</v>
      </c>
      <c r="G210" s="331">
        <v>1912931015</v>
      </c>
      <c r="H210" s="324" t="s">
        <v>3359</v>
      </c>
    </row>
    <row r="211" spans="1:8" ht="14.45" customHeight="1" x14ac:dyDescent="0.2">
      <c r="A211" s="331">
        <v>4653</v>
      </c>
      <c r="B211" s="331">
        <v>1028682</v>
      </c>
      <c r="C211" s="334" t="s">
        <v>9426</v>
      </c>
      <c r="D211" s="334" t="s">
        <v>14582</v>
      </c>
      <c r="E211" s="333">
        <v>42870</v>
      </c>
      <c r="F211" s="332">
        <v>43190</v>
      </c>
      <c r="G211" s="331">
        <v>1427004225</v>
      </c>
      <c r="H211" s="324" t="s">
        <v>3316</v>
      </c>
    </row>
    <row r="212" spans="1:8" ht="14.45" customHeight="1" x14ac:dyDescent="0.2">
      <c r="A212" s="331">
        <v>4070</v>
      </c>
      <c r="B212" s="331">
        <v>1028837</v>
      </c>
      <c r="C212" s="334" t="s">
        <v>6771</v>
      </c>
      <c r="D212" s="334" t="s">
        <v>14581</v>
      </c>
      <c r="E212" s="333">
        <v>42856</v>
      </c>
      <c r="F212" s="332">
        <v>109574</v>
      </c>
      <c r="G212" s="331">
        <v>1528593258</v>
      </c>
      <c r="H212" s="324" t="s">
        <v>14580</v>
      </c>
    </row>
    <row r="213" spans="1:8" ht="14.45" customHeight="1" x14ac:dyDescent="0.2">
      <c r="A213" s="331">
        <v>106631</v>
      </c>
      <c r="B213" s="331">
        <v>1028208</v>
      </c>
      <c r="C213" s="334" t="s">
        <v>14579</v>
      </c>
      <c r="D213" s="334" t="s">
        <v>14578</v>
      </c>
      <c r="E213" s="333">
        <v>42851</v>
      </c>
      <c r="F213" s="332">
        <v>109574</v>
      </c>
      <c r="G213" s="331">
        <v>1982050431</v>
      </c>
      <c r="H213" s="324" t="s">
        <v>14577</v>
      </c>
    </row>
    <row r="214" spans="1:8" ht="14.45" customHeight="1" x14ac:dyDescent="0.2">
      <c r="A214" s="331">
        <v>293</v>
      </c>
      <c r="B214" s="331">
        <v>1028585</v>
      </c>
      <c r="C214" s="334" t="s">
        <v>14576</v>
      </c>
      <c r="D214" s="334" t="s">
        <v>14575</v>
      </c>
      <c r="E214" s="333">
        <v>42839</v>
      </c>
      <c r="F214" s="332">
        <v>109574</v>
      </c>
      <c r="G214" s="331">
        <v>1306259122</v>
      </c>
      <c r="H214" s="324" t="s">
        <v>14574</v>
      </c>
    </row>
    <row r="215" spans="1:8" ht="14.45" customHeight="1" x14ac:dyDescent="0.2">
      <c r="A215" s="331">
        <v>106743</v>
      </c>
      <c r="B215" s="331">
        <v>1028528</v>
      </c>
      <c r="C215" s="334" t="s">
        <v>14573</v>
      </c>
      <c r="D215" s="334" t="s">
        <v>14572</v>
      </c>
      <c r="E215" s="333">
        <v>42836</v>
      </c>
      <c r="F215" s="332">
        <v>109574</v>
      </c>
      <c r="G215" s="331">
        <v>1285182600</v>
      </c>
      <c r="H215" s="324" t="s">
        <v>14571</v>
      </c>
    </row>
    <row r="216" spans="1:8" ht="14.45" customHeight="1" x14ac:dyDescent="0.2">
      <c r="A216" s="331">
        <v>5124</v>
      </c>
      <c r="B216" s="331">
        <v>1028566</v>
      </c>
      <c r="C216" s="334" t="s">
        <v>5967</v>
      </c>
      <c r="D216" s="334" t="s">
        <v>14510</v>
      </c>
      <c r="E216" s="333">
        <v>42826</v>
      </c>
      <c r="F216" s="332">
        <v>43140</v>
      </c>
      <c r="G216" s="331">
        <v>1619958691</v>
      </c>
      <c r="H216" s="324" t="s">
        <v>14570</v>
      </c>
    </row>
    <row r="217" spans="1:8" ht="14.45" customHeight="1" x14ac:dyDescent="0.2">
      <c r="A217" s="331">
        <v>5347</v>
      </c>
      <c r="B217" s="331">
        <v>1028567</v>
      </c>
      <c r="C217" s="334" t="s">
        <v>14569</v>
      </c>
      <c r="D217" s="334" t="s">
        <v>13924</v>
      </c>
      <c r="E217" s="333">
        <v>42826</v>
      </c>
      <c r="F217" s="332">
        <v>109574</v>
      </c>
      <c r="G217" s="331">
        <v>1932649803</v>
      </c>
      <c r="H217" s="324" t="s">
        <v>14568</v>
      </c>
    </row>
    <row r="218" spans="1:8" ht="14.45" customHeight="1" x14ac:dyDescent="0.2">
      <c r="A218" s="331">
        <v>4539</v>
      </c>
      <c r="B218" s="331">
        <v>1028576</v>
      </c>
      <c r="C218" s="334" t="s">
        <v>13991</v>
      </c>
      <c r="D218" s="334" t="s">
        <v>14293</v>
      </c>
      <c r="E218" s="333">
        <v>42826</v>
      </c>
      <c r="F218" s="332">
        <v>109574</v>
      </c>
      <c r="G218" s="331">
        <v>1558768259</v>
      </c>
      <c r="H218" s="324" t="s">
        <v>3643</v>
      </c>
    </row>
    <row r="219" spans="1:8" ht="14.45" customHeight="1" x14ac:dyDescent="0.2">
      <c r="A219" s="331">
        <v>102791</v>
      </c>
      <c r="B219" s="331">
        <v>1028584</v>
      </c>
      <c r="C219" s="334" t="s">
        <v>12153</v>
      </c>
      <c r="D219" s="334" t="s">
        <v>13886</v>
      </c>
      <c r="E219" s="333">
        <v>42826</v>
      </c>
      <c r="F219" s="332">
        <v>109574</v>
      </c>
      <c r="G219" s="331">
        <v>1588103238</v>
      </c>
      <c r="H219" s="324" t="s">
        <v>14567</v>
      </c>
    </row>
    <row r="220" spans="1:8" ht="14.45" customHeight="1" x14ac:dyDescent="0.2">
      <c r="A220" s="331">
        <v>104339</v>
      </c>
      <c r="B220" s="331">
        <v>1028592</v>
      </c>
      <c r="C220" s="334" t="s">
        <v>14361</v>
      </c>
      <c r="D220" s="334" t="s">
        <v>13886</v>
      </c>
      <c r="E220" s="333">
        <v>42826</v>
      </c>
      <c r="F220" s="332">
        <v>109574</v>
      </c>
      <c r="G220" s="331">
        <v>1033570908</v>
      </c>
      <c r="H220" s="324" t="s">
        <v>3694</v>
      </c>
    </row>
    <row r="221" spans="1:8" ht="14.45" customHeight="1" x14ac:dyDescent="0.2">
      <c r="A221" s="331">
        <v>4260</v>
      </c>
      <c r="B221" s="331">
        <v>1028596</v>
      </c>
      <c r="C221" s="334" t="s">
        <v>10633</v>
      </c>
      <c r="D221" s="334" t="s">
        <v>13886</v>
      </c>
      <c r="E221" s="333">
        <v>42826</v>
      </c>
      <c r="F221" s="332">
        <v>109574</v>
      </c>
      <c r="G221" s="331">
        <v>1619969417</v>
      </c>
      <c r="H221" s="324" t="s">
        <v>3247</v>
      </c>
    </row>
    <row r="222" spans="1:8" ht="14.45" customHeight="1" x14ac:dyDescent="0.2">
      <c r="A222" s="331">
        <v>103112</v>
      </c>
      <c r="B222" s="331">
        <v>1028599</v>
      </c>
      <c r="C222" s="334" t="s">
        <v>12315</v>
      </c>
      <c r="D222" s="334" t="s">
        <v>13886</v>
      </c>
      <c r="E222" s="333">
        <v>42826</v>
      </c>
      <c r="F222" s="332">
        <v>109574</v>
      </c>
      <c r="G222" s="331">
        <v>1891991584</v>
      </c>
      <c r="H222" s="324" t="s">
        <v>3659</v>
      </c>
    </row>
    <row r="223" spans="1:8" ht="14.45" customHeight="1" x14ac:dyDescent="0.2">
      <c r="A223" s="331">
        <v>102540</v>
      </c>
      <c r="B223" s="331">
        <v>1028605</v>
      </c>
      <c r="C223" s="334" t="s">
        <v>13839</v>
      </c>
      <c r="D223" s="334" t="s">
        <v>14032</v>
      </c>
      <c r="E223" s="333">
        <v>42826</v>
      </c>
      <c r="F223" s="332">
        <v>109574</v>
      </c>
      <c r="G223" s="331">
        <v>1588075964</v>
      </c>
      <c r="H223" s="324" t="s">
        <v>3631</v>
      </c>
    </row>
    <row r="224" spans="1:8" ht="14.45" customHeight="1" x14ac:dyDescent="0.2">
      <c r="A224" s="331">
        <v>5164</v>
      </c>
      <c r="B224" s="331">
        <v>1028608</v>
      </c>
      <c r="C224" s="334" t="s">
        <v>9862</v>
      </c>
      <c r="D224" s="334" t="s">
        <v>14563</v>
      </c>
      <c r="E224" s="333">
        <v>42826</v>
      </c>
      <c r="F224" s="332">
        <v>109574</v>
      </c>
      <c r="G224" s="331">
        <v>1306251053</v>
      </c>
      <c r="H224" s="324" t="s">
        <v>3482</v>
      </c>
    </row>
    <row r="225" spans="1:8" ht="14.45" customHeight="1" x14ac:dyDescent="0.2">
      <c r="A225" s="331">
        <v>4658</v>
      </c>
      <c r="B225" s="331">
        <v>1028610</v>
      </c>
      <c r="C225" s="334" t="s">
        <v>9275</v>
      </c>
      <c r="D225" s="334" t="s">
        <v>14091</v>
      </c>
      <c r="E225" s="333">
        <v>42826</v>
      </c>
      <c r="F225" s="332">
        <v>109574</v>
      </c>
      <c r="G225" s="331">
        <v>1265970214</v>
      </c>
      <c r="H225" s="324" t="s">
        <v>3483</v>
      </c>
    </row>
    <row r="226" spans="1:8" ht="14.45" customHeight="1" x14ac:dyDescent="0.2">
      <c r="A226" s="331">
        <v>5103</v>
      </c>
      <c r="B226" s="331">
        <v>1028612</v>
      </c>
      <c r="C226" s="334" t="s">
        <v>13886</v>
      </c>
      <c r="D226" s="334" t="s">
        <v>13886</v>
      </c>
      <c r="E226" s="333">
        <v>42826</v>
      </c>
      <c r="F226" s="332">
        <v>109574</v>
      </c>
      <c r="G226" s="331">
        <v>1881736056</v>
      </c>
      <c r="H226" s="324" t="s">
        <v>3487</v>
      </c>
    </row>
    <row r="227" spans="1:8" ht="14.45" customHeight="1" x14ac:dyDescent="0.2">
      <c r="A227" s="331">
        <v>5310</v>
      </c>
      <c r="B227" s="331">
        <v>1028614</v>
      </c>
      <c r="C227" s="334" t="s">
        <v>14566</v>
      </c>
      <c r="D227" s="334" t="s">
        <v>14563</v>
      </c>
      <c r="E227" s="333">
        <v>42826</v>
      </c>
      <c r="F227" s="332">
        <v>109574</v>
      </c>
      <c r="G227" s="331">
        <v>1487085478</v>
      </c>
      <c r="H227" s="324" t="s">
        <v>3525</v>
      </c>
    </row>
    <row r="228" spans="1:8" ht="14.45" customHeight="1" x14ac:dyDescent="0.2">
      <c r="A228" s="331">
        <v>5300</v>
      </c>
      <c r="B228" s="331">
        <v>1028616</v>
      </c>
      <c r="C228" s="334" t="s">
        <v>8388</v>
      </c>
      <c r="D228" s="334" t="s">
        <v>14510</v>
      </c>
      <c r="E228" s="333">
        <v>42826</v>
      </c>
      <c r="F228" s="332">
        <v>109574</v>
      </c>
      <c r="G228" s="331">
        <v>1952795783</v>
      </c>
      <c r="H228" s="324" t="s">
        <v>3574</v>
      </c>
    </row>
    <row r="229" spans="1:8" ht="14.45" customHeight="1" x14ac:dyDescent="0.2">
      <c r="A229" s="331">
        <v>5364</v>
      </c>
      <c r="B229" s="331">
        <v>1028617</v>
      </c>
      <c r="C229" s="334" t="s">
        <v>9270</v>
      </c>
      <c r="D229" s="334" t="s">
        <v>14510</v>
      </c>
      <c r="E229" s="333">
        <v>42826</v>
      </c>
      <c r="F229" s="332">
        <v>109574</v>
      </c>
      <c r="G229" s="331">
        <v>1578956355</v>
      </c>
      <c r="H229" s="324" t="s">
        <v>3576</v>
      </c>
    </row>
    <row r="230" spans="1:8" ht="14.45" customHeight="1" x14ac:dyDescent="0.2">
      <c r="A230" s="331">
        <v>5012</v>
      </c>
      <c r="B230" s="331">
        <v>1028618</v>
      </c>
      <c r="C230" s="334" t="s">
        <v>14397</v>
      </c>
      <c r="D230" s="334" t="s">
        <v>14563</v>
      </c>
      <c r="E230" s="333">
        <v>42826</v>
      </c>
      <c r="F230" s="332">
        <v>109574</v>
      </c>
      <c r="G230" s="331">
        <v>1710432877</v>
      </c>
      <c r="H230" s="324" t="s">
        <v>3532</v>
      </c>
    </row>
    <row r="231" spans="1:8" ht="14.45" customHeight="1" x14ac:dyDescent="0.2">
      <c r="A231" s="331">
        <v>4280</v>
      </c>
      <c r="B231" s="331">
        <v>1028619</v>
      </c>
      <c r="C231" s="334" t="s">
        <v>14565</v>
      </c>
      <c r="D231" s="334" t="s">
        <v>14563</v>
      </c>
      <c r="E231" s="333">
        <v>42826</v>
      </c>
      <c r="F231" s="332">
        <v>109574</v>
      </c>
      <c r="G231" s="331">
        <v>1932652070</v>
      </c>
      <c r="H231" s="324" t="s">
        <v>3573</v>
      </c>
    </row>
    <row r="232" spans="1:8" ht="14.45" customHeight="1" x14ac:dyDescent="0.2">
      <c r="A232" s="331">
        <v>5170</v>
      </c>
      <c r="B232" s="331">
        <v>1028620</v>
      </c>
      <c r="C232" s="334" t="s">
        <v>6568</v>
      </c>
      <c r="D232" s="334" t="s">
        <v>2714</v>
      </c>
      <c r="E232" s="333">
        <v>42826</v>
      </c>
      <c r="F232" s="332">
        <v>109574</v>
      </c>
      <c r="G232" s="331">
        <v>1396732939</v>
      </c>
      <c r="H232" s="324" t="s">
        <v>3317</v>
      </c>
    </row>
    <row r="233" spans="1:8" ht="14.45" customHeight="1" x14ac:dyDescent="0.2">
      <c r="A233" s="331">
        <v>100947</v>
      </c>
      <c r="B233" s="331">
        <v>1028621</v>
      </c>
      <c r="C233" s="334" t="s">
        <v>14564</v>
      </c>
      <c r="D233" s="334" t="s">
        <v>7863</v>
      </c>
      <c r="E233" s="333">
        <v>42826</v>
      </c>
      <c r="F233" s="332">
        <v>109574</v>
      </c>
      <c r="G233" s="331">
        <v>1255736526</v>
      </c>
      <c r="H233" s="324" t="s">
        <v>3578</v>
      </c>
    </row>
    <row r="234" spans="1:8" ht="14.45" customHeight="1" x14ac:dyDescent="0.2">
      <c r="A234" s="331">
        <v>4982</v>
      </c>
      <c r="B234" s="331">
        <v>1028622</v>
      </c>
      <c r="C234" s="334" t="s">
        <v>7688</v>
      </c>
      <c r="D234" s="334" t="s">
        <v>14563</v>
      </c>
      <c r="E234" s="333">
        <v>42826</v>
      </c>
      <c r="F234" s="332">
        <v>109574</v>
      </c>
      <c r="G234" s="331">
        <v>1841664349</v>
      </c>
      <c r="H234" s="324" t="s">
        <v>3600</v>
      </c>
    </row>
    <row r="235" spans="1:8" ht="14.45" customHeight="1" x14ac:dyDescent="0.2">
      <c r="A235" s="331">
        <v>4441</v>
      </c>
      <c r="B235" s="331">
        <v>1028623</v>
      </c>
      <c r="C235" s="334" t="s">
        <v>14562</v>
      </c>
      <c r="D235" s="334" t="s">
        <v>14091</v>
      </c>
      <c r="E235" s="333">
        <v>42826</v>
      </c>
      <c r="F235" s="332">
        <v>109574</v>
      </c>
      <c r="G235" s="331">
        <v>1942667928</v>
      </c>
      <c r="H235" s="324" t="s">
        <v>3481</v>
      </c>
    </row>
    <row r="236" spans="1:8" ht="14.45" customHeight="1" x14ac:dyDescent="0.2">
      <c r="A236" s="331">
        <v>4733</v>
      </c>
      <c r="B236" s="331">
        <v>1028624</v>
      </c>
      <c r="C236" s="334" t="s">
        <v>13563</v>
      </c>
      <c r="D236" s="334" t="s">
        <v>14510</v>
      </c>
      <c r="E236" s="333">
        <v>42826</v>
      </c>
      <c r="F236" s="332">
        <v>109574</v>
      </c>
      <c r="G236" s="331">
        <v>1639419781</v>
      </c>
      <c r="H236" s="324" t="s">
        <v>3536</v>
      </c>
    </row>
    <row r="237" spans="1:8" ht="14.45" customHeight="1" x14ac:dyDescent="0.2">
      <c r="A237" s="331">
        <v>104642</v>
      </c>
      <c r="B237" s="331">
        <v>1028627</v>
      </c>
      <c r="C237" s="334" t="s">
        <v>13161</v>
      </c>
      <c r="D237" s="334" t="s">
        <v>14510</v>
      </c>
      <c r="E237" s="333">
        <v>42826</v>
      </c>
      <c r="F237" s="332">
        <v>109574</v>
      </c>
      <c r="G237" s="331">
        <v>1669832903</v>
      </c>
      <c r="H237" s="324" t="s">
        <v>3704</v>
      </c>
    </row>
    <row r="238" spans="1:8" ht="14.45" customHeight="1" x14ac:dyDescent="0.2">
      <c r="A238" s="331">
        <v>4914</v>
      </c>
      <c r="B238" s="331">
        <v>1028628</v>
      </c>
      <c r="C238" s="334" t="s">
        <v>14561</v>
      </c>
      <c r="D238" s="334" t="s">
        <v>14510</v>
      </c>
      <c r="E238" s="333">
        <v>42826</v>
      </c>
      <c r="F238" s="332">
        <v>109574</v>
      </c>
      <c r="G238" s="331">
        <v>1528308640</v>
      </c>
      <c r="H238" s="324" t="s">
        <v>3510</v>
      </c>
    </row>
    <row r="239" spans="1:8" ht="14.45" customHeight="1" x14ac:dyDescent="0.2">
      <c r="A239" s="331">
        <v>4236</v>
      </c>
      <c r="B239" s="331">
        <v>1028629</v>
      </c>
      <c r="C239" s="334" t="s">
        <v>5495</v>
      </c>
      <c r="D239" s="334" t="s">
        <v>14510</v>
      </c>
      <c r="E239" s="333">
        <v>42826</v>
      </c>
      <c r="F239" s="332">
        <v>109574</v>
      </c>
      <c r="G239" s="331">
        <v>1265898985</v>
      </c>
      <c r="H239" s="324" t="s">
        <v>3526</v>
      </c>
    </row>
    <row r="240" spans="1:8" ht="14.45" customHeight="1" x14ac:dyDescent="0.2">
      <c r="A240" s="331">
        <v>4615</v>
      </c>
      <c r="B240" s="331">
        <v>1028630</v>
      </c>
      <c r="C240" s="334" t="s">
        <v>4120</v>
      </c>
      <c r="D240" s="334" t="s">
        <v>14510</v>
      </c>
      <c r="E240" s="333">
        <v>42826</v>
      </c>
      <c r="F240" s="332">
        <v>109574</v>
      </c>
      <c r="G240" s="331">
        <v>1922081181</v>
      </c>
      <c r="H240" s="324" t="s">
        <v>3216</v>
      </c>
    </row>
    <row r="241" spans="1:8" ht="14.45" customHeight="1" x14ac:dyDescent="0.2">
      <c r="A241" s="331">
        <v>5378</v>
      </c>
      <c r="B241" s="331">
        <v>1028631</v>
      </c>
      <c r="C241" s="334" t="s">
        <v>12455</v>
      </c>
      <c r="D241" s="334" t="s">
        <v>13886</v>
      </c>
      <c r="E241" s="333">
        <v>42826</v>
      </c>
      <c r="F241" s="332">
        <v>109574</v>
      </c>
      <c r="G241" s="331">
        <v>1134517311</v>
      </c>
      <c r="H241" s="324" t="s">
        <v>3508</v>
      </c>
    </row>
    <row r="242" spans="1:8" ht="14.45" customHeight="1" x14ac:dyDescent="0.2">
      <c r="A242" s="331">
        <v>105330</v>
      </c>
      <c r="B242" s="331">
        <v>1028635</v>
      </c>
      <c r="C242" s="334" t="s">
        <v>14560</v>
      </c>
      <c r="D242" s="334" t="s">
        <v>13826</v>
      </c>
      <c r="E242" s="333">
        <v>42826</v>
      </c>
      <c r="F242" s="332">
        <v>109574</v>
      </c>
      <c r="G242" s="331">
        <v>1194123901</v>
      </c>
      <c r="H242" s="324" t="s">
        <v>3751</v>
      </c>
    </row>
    <row r="243" spans="1:8" ht="14.45" customHeight="1" x14ac:dyDescent="0.2">
      <c r="A243" s="331">
        <v>4097</v>
      </c>
      <c r="B243" s="331">
        <v>1028637</v>
      </c>
      <c r="C243" s="334" t="s">
        <v>13986</v>
      </c>
      <c r="D243" s="334" t="s">
        <v>14293</v>
      </c>
      <c r="E243" s="333">
        <v>42826</v>
      </c>
      <c r="F243" s="332">
        <v>109574</v>
      </c>
      <c r="G243" s="331">
        <v>1902203607</v>
      </c>
      <c r="H243" s="324" t="s">
        <v>3673</v>
      </c>
    </row>
    <row r="244" spans="1:8" ht="14.45" customHeight="1" x14ac:dyDescent="0.2">
      <c r="A244" s="331">
        <v>103751</v>
      </c>
      <c r="B244" s="331">
        <v>1028638</v>
      </c>
      <c r="C244" s="334" t="s">
        <v>12749</v>
      </c>
      <c r="D244" s="334" t="s">
        <v>14510</v>
      </c>
      <c r="E244" s="333">
        <v>42826</v>
      </c>
      <c r="F244" s="332">
        <v>109574</v>
      </c>
      <c r="G244" s="331">
        <v>1588025456</v>
      </c>
      <c r="H244" s="324" t="s">
        <v>3679</v>
      </c>
    </row>
    <row r="245" spans="1:8" ht="14.45" customHeight="1" x14ac:dyDescent="0.2">
      <c r="A245" s="331">
        <v>5219</v>
      </c>
      <c r="B245" s="331">
        <v>1028639</v>
      </c>
      <c r="C245" s="334" t="s">
        <v>14559</v>
      </c>
      <c r="D245" s="334" t="s">
        <v>13879</v>
      </c>
      <c r="E245" s="333">
        <v>42826</v>
      </c>
      <c r="F245" s="332">
        <v>109574</v>
      </c>
      <c r="G245" s="331">
        <v>1740261742</v>
      </c>
      <c r="H245" s="324" t="s">
        <v>14558</v>
      </c>
    </row>
    <row r="246" spans="1:8" ht="14.45" customHeight="1" x14ac:dyDescent="0.2">
      <c r="A246" s="331">
        <v>5257</v>
      </c>
      <c r="B246" s="331">
        <v>1028640</v>
      </c>
      <c r="C246" s="334" t="s">
        <v>14557</v>
      </c>
      <c r="D246" s="334" t="s">
        <v>14507</v>
      </c>
      <c r="E246" s="333">
        <v>42826</v>
      </c>
      <c r="F246" s="332">
        <v>109574</v>
      </c>
      <c r="G246" s="331">
        <v>1225022908</v>
      </c>
      <c r="H246" s="324" t="s">
        <v>3269</v>
      </c>
    </row>
    <row r="247" spans="1:8" ht="14.45" customHeight="1" x14ac:dyDescent="0.2">
      <c r="A247" s="331">
        <v>104003</v>
      </c>
      <c r="B247" s="331">
        <v>1028641</v>
      </c>
      <c r="C247" s="334" t="s">
        <v>14556</v>
      </c>
      <c r="D247" s="334" t="s">
        <v>14510</v>
      </c>
      <c r="E247" s="333">
        <v>42826</v>
      </c>
      <c r="F247" s="332">
        <v>109574</v>
      </c>
      <c r="G247" s="331">
        <v>1275994147</v>
      </c>
      <c r="H247" s="324" t="s">
        <v>3686</v>
      </c>
    </row>
    <row r="248" spans="1:8" ht="14.45" customHeight="1" x14ac:dyDescent="0.2">
      <c r="A248" s="331">
        <v>4579</v>
      </c>
      <c r="B248" s="331">
        <v>1028643</v>
      </c>
      <c r="C248" s="334" t="s">
        <v>12366</v>
      </c>
      <c r="D248" s="334" t="s">
        <v>14555</v>
      </c>
      <c r="E248" s="333">
        <v>42826</v>
      </c>
      <c r="F248" s="332">
        <v>109574</v>
      </c>
      <c r="G248" s="331">
        <v>1316142078</v>
      </c>
      <c r="H248" s="324" t="s">
        <v>3208</v>
      </c>
    </row>
    <row r="249" spans="1:8" ht="14.45" customHeight="1" x14ac:dyDescent="0.2">
      <c r="A249" s="331">
        <v>5098</v>
      </c>
      <c r="B249" s="331">
        <v>1028647</v>
      </c>
      <c r="C249" s="334" t="s">
        <v>14554</v>
      </c>
      <c r="D249" s="334" t="s">
        <v>13879</v>
      </c>
      <c r="E249" s="333">
        <v>42826</v>
      </c>
      <c r="F249" s="332">
        <v>109574</v>
      </c>
      <c r="G249" s="331">
        <v>1891786174</v>
      </c>
      <c r="H249" s="324" t="s">
        <v>14553</v>
      </c>
    </row>
    <row r="250" spans="1:8" ht="14.45" customHeight="1" x14ac:dyDescent="0.2">
      <c r="A250" s="331">
        <v>4831</v>
      </c>
      <c r="B250" s="331">
        <v>1028648</v>
      </c>
      <c r="C250" s="334" t="s">
        <v>14552</v>
      </c>
      <c r="D250" s="334" t="s">
        <v>14091</v>
      </c>
      <c r="E250" s="333">
        <v>42826</v>
      </c>
      <c r="F250" s="332">
        <v>109574</v>
      </c>
      <c r="G250" s="331">
        <v>1245214642</v>
      </c>
      <c r="H250" s="324" t="s">
        <v>3713</v>
      </c>
    </row>
    <row r="251" spans="1:8" ht="14.45" customHeight="1" x14ac:dyDescent="0.2">
      <c r="A251" s="331">
        <v>102734</v>
      </c>
      <c r="B251" s="331">
        <v>1028651</v>
      </c>
      <c r="C251" s="334" t="s">
        <v>14551</v>
      </c>
      <c r="D251" s="334" t="s">
        <v>13925</v>
      </c>
      <c r="E251" s="333">
        <v>42826</v>
      </c>
      <c r="F251" s="332">
        <v>109574</v>
      </c>
      <c r="G251" s="331">
        <v>1710348685</v>
      </c>
      <c r="H251" s="324" t="s">
        <v>3639</v>
      </c>
    </row>
    <row r="252" spans="1:8" ht="14.45" customHeight="1" x14ac:dyDescent="0.2">
      <c r="A252" s="331">
        <v>5188</v>
      </c>
      <c r="B252" s="331">
        <v>1028655</v>
      </c>
      <c r="C252" s="334" t="s">
        <v>14550</v>
      </c>
      <c r="D252" s="334" t="s">
        <v>14507</v>
      </c>
      <c r="E252" s="333">
        <v>42826</v>
      </c>
      <c r="F252" s="332">
        <v>109574</v>
      </c>
      <c r="G252" s="331">
        <v>1952709131</v>
      </c>
      <c r="H252" s="324" t="s">
        <v>3272</v>
      </c>
    </row>
    <row r="253" spans="1:8" ht="14.45" customHeight="1" x14ac:dyDescent="0.2">
      <c r="A253" s="331">
        <v>104955</v>
      </c>
      <c r="B253" s="331">
        <v>1028657</v>
      </c>
      <c r="C253" s="334" t="s">
        <v>14549</v>
      </c>
      <c r="D253" s="334" t="s">
        <v>13925</v>
      </c>
      <c r="E253" s="333">
        <v>42826</v>
      </c>
      <c r="F253" s="332">
        <v>109574</v>
      </c>
      <c r="G253" s="331">
        <v>1811357155</v>
      </c>
      <c r="H253" s="324" t="s">
        <v>3719</v>
      </c>
    </row>
    <row r="254" spans="1:8" ht="14.45" customHeight="1" x14ac:dyDescent="0.2">
      <c r="A254" s="331">
        <v>113</v>
      </c>
      <c r="B254" s="331">
        <v>1028658</v>
      </c>
      <c r="C254" s="334" t="s">
        <v>13878</v>
      </c>
      <c r="D254" s="334" t="s">
        <v>13895</v>
      </c>
      <c r="E254" s="333">
        <v>42826</v>
      </c>
      <c r="F254" s="332">
        <v>109574</v>
      </c>
      <c r="G254" s="331">
        <v>1922418631</v>
      </c>
      <c r="H254" s="324" t="s">
        <v>3533</v>
      </c>
    </row>
    <row r="255" spans="1:8" ht="14.45" customHeight="1" x14ac:dyDescent="0.2">
      <c r="A255" s="331">
        <v>4530</v>
      </c>
      <c r="B255" s="331">
        <v>1028660</v>
      </c>
      <c r="C255" s="334" t="s">
        <v>14548</v>
      </c>
      <c r="D255" s="334" t="s">
        <v>13886</v>
      </c>
      <c r="E255" s="333">
        <v>42826</v>
      </c>
      <c r="F255" s="332">
        <v>109574</v>
      </c>
      <c r="G255" s="331">
        <v>1699029413</v>
      </c>
      <c r="H255" s="324" t="s">
        <v>3231</v>
      </c>
    </row>
    <row r="256" spans="1:8" ht="14.45" customHeight="1" x14ac:dyDescent="0.2">
      <c r="A256" s="331">
        <v>5122</v>
      </c>
      <c r="B256" s="331">
        <v>1028667</v>
      </c>
      <c r="C256" s="334" t="s">
        <v>13009</v>
      </c>
      <c r="D256" s="334" t="s">
        <v>13886</v>
      </c>
      <c r="E256" s="333">
        <v>42826</v>
      </c>
      <c r="F256" s="332">
        <v>109574</v>
      </c>
      <c r="G256" s="331">
        <v>1659696177</v>
      </c>
      <c r="H256" s="324" t="s">
        <v>3376</v>
      </c>
    </row>
    <row r="257" spans="1:8" ht="14.45" customHeight="1" x14ac:dyDescent="0.2">
      <c r="A257" s="331">
        <v>5062</v>
      </c>
      <c r="B257" s="331">
        <v>1028668</v>
      </c>
      <c r="C257" s="334" t="s">
        <v>12070</v>
      </c>
      <c r="D257" s="334" t="s">
        <v>13886</v>
      </c>
      <c r="E257" s="333">
        <v>42826</v>
      </c>
      <c r="F257" s="332">
        <v>109574</v>
      </c>
      <c r="G257" s="331">
        <v>1578642252</v>
      </c>
      <c r="H257" s="324" t="s">
        <v>3595</v>
      </c>
    </row>
    <row r="258" spans="1:8" ht="14.45" customHeight="1" x14ac:dyDescent="0.2">
      <c r="A258" s="331">
        <v>5101</v>
      </c>
      <c r="B258" s="331">
        <v>1028669</v>
      </c>
      <c r="C258" s="334" t="s">
        <v>9409</v>
      </c>
      <c r="D258" s="334" t="s">
        <v>14507</v>
      </c>
      <c r="E258" s="333">
        <v>42826</v>
      </c>
      <c r="F258" s="332">
        <v>109574</v>
      </c>
      <c r="G258" s="331">
        <v>1003246919</v>
      </c>
      <c r="H258" s="324" t="s">
        <v>3350</v>
      </c>
    </row>
    <row r="259" spans="1:8" ht="14.45" customHeight="1" x14ac:dyDescent="0.2">
      <c r="A259" s="331">
        <v>5325</v>
      </c>
      <c r="B259" s="331">
        <v>1028671</v>
      </c>
      <c r="C259" s="334" t="s">
        <v>14381</v>
      </c>
      <c r="D259" s="334" t="s">
        <v>13959</v>
      </c>
      <c r="E259" s="333">
        <v>42826</v>
      </c>
      <c r="F259" s="332">
        <v>109574</v>
      </c>
      <c r="G259" s="331">
        <v>1912352766</v>
      </c>
      <c r="H259" s="324" t="s">
        <v>14547</v>
      </c>
    </row>
    <row r="260" spans="1:8" ht="14.45" customHeight="1" x14ac:dyDescent="0.2">
      <c r="A260" s="331">
        <v>5227</v>
      </c>
      <c r="B260" s="331">
        <v>1028673</v>
      </c>
      <c r="C260" s="334" t="s">
        <v>14546</v>
      </c>
      <c r="D260" s="334" t="s">
        <v>14091</v>
      </c>
      <c r="E260" s="333">
        <v>42826</v>
      </c>
      <c r="F260" s="332">
        <v>109574</v>
      </c>
      <c r="G260" s="331">
        <v>1124070511</v>
      </c>
      <c r="H260" s="324" t="s">
        <v>3261</v>
      </c>
    </row>
    <row r="261" spans="1:8" ht="14.45" customHeight="1" x14ac:dyDescent="0.2">
      <c r="A261" s="331">
        <v>103086</v>
      </c>
      <c r="B261" s="331">
        <v>1028678</v>
      </c>
      <c r="C261" s="334" t="s">
        <v>14545</v>
      </c>
      <c r="D261" s="334" t="s">
        <v>13959</v>
      </c>
      <c r="E261" s="333">
        <v>42826</v>
      </c>
      <c r="F261" s="332">
        <v>109574</v>
      </c>
      <c r="G261" s="331">
        <v>1912125683</v>
      </c>
      <c r="H261" s="324" t="s">
        <v>3656</v>
      </c>
    </row>
    <row r="262" spans="1:8" ht="14.45" customHeight="1" x14ac:dyDescent="0.2">
      <c r="A262" s="331">
        <v>5041</v>
      </c>
      <c r="B262" s="331">
        <v>1028683</v>
      </c>
      <c r="C262" s="334" t="s">
        <v>14353</v>
      </c>
      <c r="D262" s="334" t="s">
        <v>13886</v>
      </c>
      <c r="E262" s="333">
        <v>42826</v>
      </c>
      <c r="F262" s="332">
        <v>109574</v>
      </c>
      <c r="G262" s="331">
        <v>1851752729</v>
      </c>
      <c r="H262" s="324" t="s">
        <v>3611</v>
      </c>
    </row>
    <row r="263" spans="1:8" ht="14.45" customHeight="1" x14ac:dyDescent="0.2">
      <c r="A263" s="331">
        <v>106765</v>
      </c>
      <c r="B263" s="331">
        <v>1028687</v>
      </c>
      <c r="C263" s="334" t="s">
        <v>14544</v>
      </c>
      <c r="D263" s="334" t="s">
        <v>14543</v>
      </c>
      <c r="E263" s="333">
        <v>42826</v>
      </c>
      <c r="F263" s="332">
        <v>109574</v>
      </c>
      <c r="G263" s="331">
        <v>1366983629</v>
      </c>
      <c r="H263" s="324" t="s">
        <v>14542</v>
      </c>
    </row>
    <row r="264" spans="1:8" ht="14.45" customHeight="1" x14ac:dyDescent="0.2">
      <c r="A264" s="331">
        <v>4753</v>
      </c>
      <c r="B264" s="331">
        <v>1028691</v>
      </c>
      <c r="C264" s="334" t="s">
        <v>14541</v>
      </c>
      <c r="D264" s="334" t="s">
        <v>14025</v>
      </c>
      <c r="E264" s="333">
        <v>42826</v>
      </c>
      <c r="F264" s="332">
        <v>109574</v>
      </c>
      <c r="G264" s="331">
        <v>1477091429</v>
      </c>
      <c r="H264" s="324" t="s">
        <v>3441</v>
      </c>
    </row>
    <row r="265" spans="1:8" ht="14.45" customHeight="1" x14ac:dyDescent="0.2">
      <c r="A265" s="331">
        <v>4545</v>
      </c>
      <c r="B265" s="331">
        <v>1028692</v>
      </c>
      <c r="C265" s="334" t="s">
        <v>12632</v>
      </c>
      <c r="D265" s="334" t="s">
        <v>13836</v>
      </c>
      <c r="E265" s="333">
        <v>42826</v>
      </c>
      <c r="F265" s="332">
        <v>109574</v>
      </c>
      <c r="G265" s="331">
        <v>1316308463</v>
      </c>
      <c r="H265" s="324" t="s">
        <v>3364</v>
      </c>
    </row>
    <row r="266" spans="1:8" ht="14.45" customHeight="1" x14ac:dyDescent="0.2">
      <c r="A266" s="331">
        <v>103095</v>
      </c>
      <c r="B266" s="331">
        <v>1028695</v>
      </c>
      <c r="C266" s="334" t="s">
        <v>12403</v>
      </c>
      <c r="D266" s="334" t="s">
        <v>13925</v>
      </c>
      <c r="E266" s="333">
        <v>42826</v>
      </c>
      <c r="F266" s="332">
        <v>109574</v>
      </c>
      <c r="G266" s="331">
        <v>1801257779</v>
      </c>
      <c r="H266" s="324" t="s">
        <v>3658</v>
      </c>
    </row>
    <row r="267" spans="1:8" ht="14.45" customHeight="1" x14ac:dyDescent="0.2">
      <c r="A267" s="331">
        <v>5165</v>
      </c>
      <c r="B267" s="331">
        <v>1028697</v>
      </c>
      <c r="C267" s="334" t="s">
        <v>5895</v>
      </c>
      <c r="D267" s="334" t="s">
        <v>5895</v>
      </c>
      <c r="E267" s="333">
        <v>42826</v>
      </c>
      <c r="F267" s="332">
        <v>109574</v>
      </c>
      <c r="G267" s="331">
        <v>1780077479</v>
      </c>
      <c r="H267" s="324" t="s">
        <v>3524</v>
      </c>
    </row>
    <row r="268" spans="1:8" ht="14.45" customHeight="1" x14ac:dyDescent="0.2">
      <c r="A268" s="331">
        <v>102010</v>
      </c>
      <c r="B268" s="331">
        <v>1028698</v>
      </c>
      <c r="C268" s="334" t="s">
        <v>11490</v>
      </c>
      <c r="D268" s="334" t="s">
        <v>14293</v>
      </c>
      <c r="E268" s="333">
        <v>42826</v>
      </c>
      <c r="F268" s="332">
        <v>109574</v>
      </c>
      <c r="G268" s="331">
        <v>1790749067</v>
      </c>
      <c r="H268" s="324" t="s">
        <v>3614</v>
      </c>
    </row>
    <row r="269" spans="1:8" ht="14.45" customHeight="1" x14ac:dyDescent="0.2">
      <c r="A269" s="331">
        <v>5349</v>
      </c>
      <c r="B269" s="331">
        <v>1028699</v>
      </c>
      <c r="C269" s="334" t="s">
        <v>10245</v>
      </c>
      <c r="D269" s="334" t="s">
        <v>13886</v>
      </c>
      <c r="E269" s="333">
        <v>42826</v>
      </c>
      <c r="F269" s="332">
        <v>109574</v>
      </c>
      <c r="G269" s="331">
        <v>1407817273</v>
      </c>
      <c r="H269" s="324" t="s">
        <v>3520</v>
      </c>
    </row>
    <row r="270" spans="1:8" ht="14.45" customHeight="1" x14ac:dyDescent="0.2">
      <c r="A270" s="331">
        <v>4887</v>
      </c>
      <c r="B270" s="331">
        <v>1028700</v>
      </c>
      <c r="C270" s="334" t="s">
        <v>12606</v>
      </c>
      <c r="D270" s="334" t="s">
        <v>14066</v>
      </c>
      <c r="E270" s="333">
        <v>42826</v>
      </c>
      <c r="F270" s="332">
        <v>109574</v>
      </c>
      <c r="G270" s="331">
        <v>1114388089</v>
      </c>
      <c r="H270" s="324" t="s">
        <v>3537</v>
      </c>
    </row>
    <row r="271" spans="1:8" ht="14.45" customHeight="1" x14ac:dyDescent="0.2">
      <c r="A271" s="331">
        <v>4341</v>
      </c>
      <c r="B271" s="331">
        <v>1028702</v>
      </c>
      <c r="C271" s="334" t="s">
        <v>13631</v>
      </c>
      <c r="D271" s="334" t="s">
        <v>14066</v>
      </c>
      <c r="E271" s="333">
        <v>42826</v>
      </c>
      <c r="F271" s="332">
        <v>109574</v>
      </c>
      <c r="G271" s="331">
        <v>1194166132</v>
      </c>
      <c r="H271" s="324" t="s">
        <v>3583</v>
      </c>
    </row>
    <row r="272" spans="1:8" ht="14.45" customHeight="1" x14ac:dyDescent="0.2">
      <c r="A272" s="331">
        <v>4668</v>
      </c>
      <c r="B272" s="331">
        <v>1028704</v>
      </c>
      <c r="C272" s="334" t="s">
        <v>14540</v>
      </c>
      <c r="D272" s="334" t="s">
        <v>13895</v>
      </c>
      <c r="E272" s="333">
        <v>42826</v>
      </c>
      <c r="F272" s="332">
        <v>109574</v>
      </c>
      <c r="G272" s="331">
        <v>1003860388</v>
      </c>
      <c r="H272" s="324" t="s">
        <v>3746</v>
      </c>
    </row>
    <row r="273" spans="1:8" ht="14.45" customHeight="1" x14ac:dyDescent="0.2">
      <c r="A273" s="331">
        <v>4553</v>
      </c>
      <c r="B273" s="331">
        <v>1028711</v>
      </c>
      <c r="C273" s="334" t="s">
        <v>14539</v>
      </c>
      <c r="D273" s="334" t="s">
        <v>14529</v>
      </c>
      <c r="E273" s="333">
        <v>42826</v>
      </c>
      <c r="F273" s="332">
        <v>109574</v>
      </c>
      <c r="G273" s="331">
        <v>1487992889</v>
      </c>
      <c r="H273" s="324" t="s">
        <v>3584</v>
      </c>
    </row>
    <row r="274" spans="1:8" ht="14.45" customHeight="1" x14ac:dyDescent="0.2">
      <c r="A274" s="331">
        <v>5155</v>
      </c>
      <c r="B274" s="331">
        <v>1028712</v>
      </c>
      <c r="C274" s="334" t="s">
        <v>10855</v>
      </c>
      <c r="D274" s="334" t="s">
        <v>13879</v>
      </c>
      <c r="E274" s="333">
        <v>42826</v>
      </c>
      <c r="F274" s="332">
        <v>109574</v>
      </c>
      <c r="G274" s="331">
        <v>1598726358</v>
      </c>
      <c r="H274" s="324" t="s">
        <v>14538</v>
      </c>
    </row>
    <row r="275" spans="1:8" ht="14.45" customHeight="1" x14ac:dyDescent="0.2">
      <c r="A275" s="331">
        <v>4283</v>
      </c>
      <c r="B275" s="331">
        <v>1028715</v>
      </c>
      <c r="C275" s="334" t="s">
        <v>12381</v>
      </c>
      <c r="D275" s="334" t="s">
        <v>5895</v>
      </c>
      <c r="E275" s="333">
        <v>42826</v>
      </c>
      <c r="F275" s="332">
        <v>109574</v>
      </c>
      <c r="G275" s="331">
        <v>1306042973</v>
      </c>
      <c r="H275" s="324" t="s">
        <v>3391</v>
      </c>
    </row>
    <row r="276" spans="1:8" ht="14.45" customHeight="1" x14ac:dyDescent="0.2">
      <c r="A276" s="331">
        <v>5291</v>
      </c>
      <c r="B276" s="331">
        <v>1028724</v>
      </c>
      <c r="C276" s="334" t="s">
        <v>11809</v>
      </c>
      <c r="D276" s="334" t="s">
        <v>13987</v>
      </c>
      <c r="E276" s="333">
        <v>42826</v>
      </c>
      <c r="F276" s="332">
        <v>109574</v>
      </c>
      <c r="G276" s="331">
        <v>1821055542</v>
      </c>
      <c r="H276" s="324" t="s">
        <v>3597</v>
      </c>
    </row>
    <row r="277" spans="1:8" ht="14.45" customHeight="1" x14ac:dyDescent="0.2">
      <c r="A277" s="331">
        <v>103421</v>
      </c>
      <c r="B277" s="331">
        <v>1028727</v>
      </c>
      <c r="C277" s="334" t="s">
        <v>14537</v>
      </c>
      <c r="D277" s="334" t="s">
        <v>14529</v>
      </c>
      <c r="E277" s="333">
        <v>42826</v>
      </c>
      <c r="F277" s="332">
        <v>109574</v>
      </c>
      <c r="G277" s="331">
        <v>1306026729</v>
      </c>
      <c r="H277" s="324" t="s">
        <v>3668</v>
      </c>
    </row>
    <row r="278" spans="1:8" ht="14.45" customHeight="1" x14ac:dyDescent="0.2">
      <c r="A278" s="331">
        <v>4205</v>
      </c>
      <c r="B278" s="331">
        <v>1028730</v>
      </c>
      <c r="C278" s="334" t="s">
        <v>13654</v>
      </c>
      <c r="D278" s="334" t="s">
        <v>13654</v>
      </c>
      <c r="E278" s="333">
        <v>42826</v>
      </c>
      <c r="F278" s="332">
        <v>109574</v>
      </c>
      <c r="G278" s="331">
        <v>1699811794</v>
      </c>
      <c r="H278" s="324" t="s">
        <v>3428</v>
      </c>
    </row>
    <row r="279" spans="1:8" ht="14.45" customHeight="1" x14ac:dyDescent="0.2">
      <c r="A279" s="331">
        <v>4846</v>
      </c>
      <c r="B279" s="331">
        <v>1028736</v>
      </c>
      <c r="C279" s="334" t="s">
        <v>12390</v>
      </c>
      <c r="D279" s="334" t="s">
        <v>5895</v>
      </c>
      <c r="E279" s="333">
        <v>42826</v>
      </c>
      <c r="F279" s="332">
        <v>109574</v>
      </c>
      <c r="G279" s="331">
        <v>1174729750</v>
      </c>
      <c r="H279" s="324" t="s">
        <v>3424</v>
      </c>
    </row>
    <row r="280" spans="1:8" ht="14.45" customHeight="1" x14ac:dyDescent="0.2">
      <c r="A280" s="331">
        <v>103866</v>
      </c>
      <c r="B280" s="331">
        <v>1028740</v>
      </c>
      <c r="C280" s="334" t="s">
        <v>14536</v>
      </c>
      <c r="D280" s="334" t="s">
        <v>13959</v>
      </c>
      <c r="E280" s="333">
        <v>42826</v>
      </c>
      <c r="F280" s="332">
        <v>109574</v>
      </c>
      <c r="G280" s="331">
        <v>1922469956</v>
      </c>
      <c r="H280" s="324" t="s">
        <v>3648</v>
      </c>
    </row>
    <row r="281" spans="1:8" ht="14.45" customHeight="1" x14ac:dyDescent="0.2">
      <c r="A281" s="331">
        <v>104845</v>
      </c>
      <c r="B281" s="331">
        <v>1028744</v>
      </c>
      <c r="C281" s="334" t="s">
        <v>13297</v>
      </c>
      <c r="D281" s="334" t="s">
        <v>14074</v>
      </c>
      <c r="E281" s="333">
        <v>42826</v>
      </c>
      <c r="F281" s="332">
        <v>109574</v>
      </c>
      <c r="G281" s="331">
        <v>1417255233</v>
      </c>
      <c r="H281" s="324" t="s">
        <v>14535</v>
      </c>
    </row>
    <row r="282" spans="1:8" ht="14.45" customHeight="1" x14ac:dyDescent="0.2">
      <c r="A282" s="331">
        <v>4370</v>
      </c>
      <c r="B282" s="331">
        <v>1028745</v>
      </c>
      <c r="C282" s="334" t="s">
        <v>12387</v>
      </c>
      <c r="D282" s="334" t="s">
        <v>7863</v>
      </c>
      <c r="E282" s="333">
        <v>42826</v>
      </c>
      <c r="F282" s="332">
        <v>109574</v>
      </c>
      <c r="G282" s="331">
        <v>1578769147</v>
      </c>
      <c r="H282" s="324" t="s">
        <v>3414</v>
      </c>
    </row>
    <row r="283" spans="1:8" ht="14.45" customHeight="1" x14ac:dyDescent="0.2">
      <c r="A283" s="331">
        <v>105150</v>
      </c>
      <c r="B283" s="331">
        <v>1028746</v>
      </c>
      <c r="C283" s="334" t="s">
        <v>13437</v>
      </c>
      <c r="D283" s="334" t="s">
        <v>14074</v>
      </c>
      <c r="E283" s="333">
        <v>42826</v>
      </c>
      <c r="F283" s="332">
        <v>109574</v>
      </c>
      <c r="G283" s="331">
        <v>1215206826</v>
      </c>
      <c r="H283" s="324" t="s">
        <v>14534</v>
      </c>
    </row>
    <row r="284" spans="1:8" ht="14.45" customHeight="1" x14ac:dyDescent="0.2">
      <c r="A284" s="331">
        <v>104623</v>
      </c>
      <c r="B284" s="331">
        <v>1028749</v>
      </c>
      <c r="C284" s="334" t="s">
        <v>13188</v>
      </c>
      <c r="D284" s="334" t="s">
        <v>14074</v>
      </c>
      <c r="E284" s="333">
        <v>42826</v>
      </c>
      <c r="F284" s="332">
        <v>109574</v>
      </c>
      <c r="G284" s="331">
        <v>1023339900</v>
      </c>
      <c r="H284" s="324" t="s">
        <v>3706</v>
      </c>
    </row>
    <row r="285" spans="1:8" ht="14.45" customHeight="1" x14ac:dyDescent="0.2">
      <c r="A285" s="331">
        <v>5275</v>
      </c>
      <c r="B285" s="331">
        <v>1028750</v>
      </c>
      <c r="C285" s="334" t="s">
        <v>14533</v>
      </c>
      <c r="D285" s="334" t="s">
        <v>14529</v>
      </c>
      <c r="E285" s="333">
        <v>42826</v>
      </c>
      <c r="F285" s="332">
        <v>109574</v>
      </c>
      <c r="G285" s="331">
        <v>1093131476</v>
      </c>
      <c r="H285" s="324" t="s">
        <v>3628</v>
      </c>
    </row>
    <row r="286" spans="1:8" ht="14.45" customHeight="1" x14ac:dyDescent="0.2">
      <c r="A286" s="331">
        <v>105652</v>
      </c>
      <c r="B286" s="331">
        <v>1028751</v>
      </c>
      <c r="C286" s="334" t="s">
        <v>13700</v>
      </c>
      <c r="D286" s="334" t="s">
        <v>13959</v>
      </c>
      <c r="E286" s="333">
        <v>42826</v>
      </c>
      <c r="F286" s="332">
        <v>109574</v>
      </c>
      <c r="G286" s="331">
        <v>1144769563</v>
      </c>
      <c r="H286" s="324" t="s">
        <v>14532</v>
      </c>
    </row>
    <row r="287" spans="1:8" ht="14.45" customHeight="1" x14ac:dyDescent="0.2">
      <c r="A287" s="331">
        <v>4069</v>
      </c>
      <c r="B287" s="331">
        <v>1028757</v>
      </c>
      <c r="C287" s="334" t="s">
        <v>13659</v>
      </c>
      <c r="D287" s="334" t="s">
        <v>14074</v>
      </c>
      <c r="E287" s="333">
        <v>42826</v>
      </c>
      <c r="F287" s="332">
        <v>109574</v>
      </c>
      <c r="G287" s="331">
        <v>1770972572</v>
      </c>
      <c r="H287" s="324" t="s">
        <v>14531</v>
      </c>
    </row>
    <row r="288" spans="1:8" ht="14.45" customHeight="1" x14ac:dyDescent="0.2">
      <c r="A288" s="331">
        <v>5195</v>
      </c>
      <c r="B288" s="331">
        <v>1028758</v>
      </c>
      <c r="C288" s="334" t="s">
        <v>14530</v>
      </c>
      <c r="D288" s="334" t="s">
        <v>14529</v>
      </c>
      <c r="E288" s="333">
        <v>42826</v>
      </c>
      <c r="F288" s="332">
        <v>109574</v>
      </c>
      <c r="G288" s="331">
        <v>1831192368</v>
      </c>
      <c r="H288" s="324" t="s">
        <v>3527</v>
      </c>
    </row>
    <row r="289" spans="1:8" ht="14.45" customHeight="1" x14ac:dyDescent="0.2">
      <c r="A289" s="331">
        <v>4401</v>
      </c>
      <c r="B289" s="331">
        <v>1028761</v>
      </c>
      <c r="C289" s="334" t="s">
        <v>12239</v>
      </c>
      <c r="D289" s="334" t="s">
        <v>13996</v>
      </c>
      <c r="E289" s="333">
        <v>42826</v>
      </c>
      <c r="F289" s="332">
        <v>109574</v>
      </c>
      <c r="G289" s="331">
        <v>1932245065</v>
      </c>
      <c r="H289" s="324" t="s">
        <v>14528</v>
      </c>
    </row>
    <row r="290" spans="1:8" ht="14.45" customHeight="1" x14ac:dyDescent="0.2">
      <c r="A290" s="331">
        <v>4608</v>
      </c>
      <c r="B290" s="331">
        <v>1028766</v>
      </c>
      <c r="C290" s="334" t="s">
        <v>14527</v>
      </c>
      <c r="D290" s="334" t="s">
        <v>14074</v>
      </c>
      <c r="E290" s="333">
        <v>42826</v>
      </c>
      <c r="F290" s="332">
        <v>109574</v>
      </c>
      <c r="G290" s="331">
        <v>1033316203</v>
      </c>
      <c r="H290" s="324" t="s">
        <v>14526</v>
      </c>
    </row>
    <row r="291" spans="1:8" ht="14.45" customHeight="1" x14ac:dyDescent="0.2">
      <c r="A291" s="331">
        <v>102903</v>
      </c>
      <c r="B291" s="331">
        <v>1028768</v>
      </c>
      <c r="C291" s="334" t="s">
        <v>14525</v>
      </c>
      <c r="D291" s="334" t="s">
        <v>14066</v>
      </c>
      <c r="E291" s="333">
        <v>42826</v>
      </c>
      <c r="F291" s="332">
        <v>109574</v>
      </c>
      <c r="G291" s="331">
        <v>1316270267</v>
      </c>
      <c r="H291" s="324" t="s">
        <v>3691</v>
      </c>
    </row>
    <row r="292" spans="1:8" ht="14.45" customHeight="1" x14ac:dyDescent="0.2">
      <c r="A292" s="331">
        <v>104599</v>
      </c>
      <c r="B292" s="331">
        <v>1028770</v>
      </c>
      <c r="C292" s="334" t="s">
        <v>13127</v>
      </c>
      <c r="D292" s="334" t="s">
        <v>13959</v>
      </c>
      <c r="E292" s="333">
        <v>42826</v>
      </c>
      <c r="F292" s="332">
        <v>109574</v>
      </c>
      <c r="G292" s="331">
        <v>1487195095</v>
      </c>
      <c r="H292" s="324" t="s">
        <v>14524</v>
      </c>
    </row>
    <row r="293" spans="1:8" ht="14.45" customHeight="1" x14ac:dyDescent="0.2">
      <c r="A293" s="331">
        <v>105263</v>
      </c>
      <c r="B293" s="331">
        <v>1028771</v>
      </c>
      <c r="C293" s="334" t="s">
        <v>14523</v>
      </c>
      <c r="D293" s="334" t="s">
        <v>14074</v>
      </c>
      <c r="E293" s="333">
        <v>42826</v>
      </c>
      <c r="F293" s="332">
        <v>109574</v>
      </c>
      <c r="G293" s="331">
        <v>1821414087</v>
      </c>
      <c r="H293" s="324" t="s">
        <v>14522</v>
      </c>
    </row>
    <row r="294" spans="1:8" ht="14.45" customHeight="1" x14ac:dyDescent="0.2">
      <c r="A294" s="331">
        <v>101489</v>
      </c>
      <c r="B294" s="331">
        <v>1028688</v>
      </c>
      <c r="C294" s="334" t="s">
        <v>11101</v>
      </c>
      <c r="D294" s="334" t="s">
        <v>13875</v>
      </c>
      <c r="E294" s="333">
        <v>42825</v>
      </c>
      <c r="F294" s="332">
        <v>109574</v>
      </c>
      <c r="G294" s="331">
        <v>1790767002</v>
      </c>
      <c r="H294" s="324" t="s">
        <v>14521</v>
      </c>
    </row>
    <row r="295" spans="1:8" ht="14.45" customHeight="1" x14ac:dyDescent="0.2">
      <c r="A295" s="331">
        <v>101633</v>
      </c>
      <c r="B295" s="331">
        <v>1028690</v>
      </c>
      <c r="C295" s="334" t="s">
        <v>11323</v>
      </c>
      <c r="D295" s="334" t="s">
        <v>13875</v>
      </c>
      <c r="E295" s="333">
        <v>42825</v>
      </c>
      <c r="F295" s="332">
        <v>109574</v>
      </c>
      <c r="G295" s="331">
        <v>1528040839</v>
      </c>
      <c r="H295" s="324" t="s">
        <v>14520</v>
      </c>
    </row>
    <row r="296" spans="1:8" ht="14.45" customHeight="1" x14ac:dyDescent="0.2">
      <c r="A296" s="331">
        <v>5213</v>
      </c>
      <c r="B296" s="331">
        <v>1028694</v>
      </c>
      <c r="C296" s="334" t="s">
        <v>14184</v>
      </c>
      <c r="D296" s="334" t="s">
        <v>13868</v>
      </c>
      <c r="E296" s="333">
        <v>42825</v>
      </c>
      <c r="F296" s="332">
        <v>109574</v>
      </c>
      <c r="G296" s="331">
        <v>1073900882</v>
      </c>
      <c r="H296" s="324" t="s">
        <v>3489</v>
      </c>
    </row>
    <row r="297" spans="1:8" ht="14.45" customHeight="1" x14ac:dyDescent="0.2">
      <c r="A297" s="331">
        <v>5390</v>
      </c>
      <c r="B297" s="331">
        <v>1028701</v>
      </c>
      <c r="C297" s="334" t="s">
        <v>11305</v>
      </c>
      <c r="D297" s="334" t="s">
        <v>13868</v>
      </c>
      <c r="E297" s="333">
        <v>42825</v>
      </c>
      <c r="F297" s="332">
        <v>109574</v>
      </c>
      <c r="G297" s="331">
        <v>1770970543</v>
      </c>
      <c r="H297" s="324" t="s">
        <v>3606</v>
      </c>
    </row>
    <row r="298" spans="1:8" ht="14.45" customHeight="1" x14ac:dyDescent="0.2">
      <c r="A298" s="331">
        <v>102294</v>
      </c>
      <c r="B298" s="331">
        <v>1028706</v>
      </c>
      <c r="C298" s="334" t="s">
        <v>11786</v>
      </c>
      <c r="D298" s="334" t="s">
        <v>13875</v>
      </c>
      <c r="E298" s="333">
        <v>42825</v>
      </c>
      <c r="F298" s="332">
        <v>109574</v>
      </c>
      <c r="G298" s="331">
        <v>1972585289</v>
      </c>
      <c r="H298" s="324" t="s">
        <v>3749</v>
      </c>
    </row>
    <row r="299" spans="1:8" ht="14.45" customHeight="1" x14ac:dyDescent="0.2">
      <c r="A299" s="331">
        <v>5269</v>
      </c>
      <c r="B299" s="331">
        <v>1028707</v>
      </c>
      <c r="C299" s="334" t="s">
        <v>2442</v>
      </c>
      <c r="D299" s="334" t="s">
        <v>14066</v>
      </c>
      <c r="E299" s="333">
        <v>42825</v>
      </c>
      <c r="F299" s="332">
        <v>109574</v>
      </c>
      <c r="G299" s="331">
        <v>1982033585</v>
      </c>
      <c r="H299" s="324" t="s">
        <v>3392</v>
      </c>
    </row>
    <row r="300" spans="1:8" ht="14.45" customHeight="1" x14ac:dyDescent="0.2">
      <c r="A300" s="331">
        <v>100790</v>
      </c>
      <c r="B300" s="331">
        <v>1028728</v>
      </c>
      <c r="C300" s="334" t="s">
        <v>10470</v>
      </c>
      <c r="D300" s="334" t="s">
        <v>13875</v>
      </c>
      <c r="E300" s="333">
        <v>42825</v>
      </c>
      <c r="F300" s="332">
        <v>109574</v>
      </c>
      <c r="G300" s="331">
        <v>1669454963</v>
      </c>
      <c r="H300" s="324" t="s">
        <v>3748</v>
      </c>
    </row>
    <row r="301" spans="1:8" ht="14.45" customHeight="1" x14ac:dyDescent="0.2">
      <c r="A301" s="331">
        <v>5192</v>
      </c>
      <c r="B301" s="331">
        <v>1028742</v>
      </c>
      <c r="C301" s="334" t="s">
        <v>14066</v>
      </c>
      <c r="D301" s="334" t="s">
        <v>14066</v>
      </c>
      <c r="E301" s="333">
        <v>42825</v>
      </c>
      <c r="F301" s="332">
        <v>109574</v>
      </c>
      <c r="G301" s="331">
        <v>1851720452</v>
      </c>
      <c r="H301" s="324" t="s">
        <v>3218</v>
      </c>
    </row>
    <row r="302" spans="1:8" ht="14.45" customHeight="1" x14ac:dyDescent="0.2">
      <c r="A302" s="331">
        <v>5222</v>
      </c>
      <c r="B302" s="331">
        <v>1028743</v>
      </c>
      <c r="C302" s="334" t="s">
        <v>9985</v>
      </c>
      <c r="D302" s="334" t="s">
        <v>13959</v>
      </c>
      <c r="E302" s="333">
        <v>42825</v>
      </c>
      <c r="F302" s="332">
        <v>109574</v>
      </c>
      <c r="G302" s="331">
        <v>1326032186</v>
      </c>
      <c r="H302" s="324" t="s">
        <v>3400</v>
      </c>
    </row>
    <row r="303" spans="1:8" ht="14.45" customHeight="1" x14ac:dyDescent="0.2">
      <c r="A303" s="331">
        <v>102588</v>
      </c>
      <c r="B303" s="331">
        <v>1028762</v>
      </c>
      <c r="C303" s="334" t="s">
        <v>12059</v>
      </c>
      <c r="D303" s="334" t="s">
        <v>14074</v>
      </c>
      <c r="E303" s="333">
        <v>42825</v>
      </c>
      <c r="F303" s="332">
        <v>109574</v>
      </c>
      <c r="G303" s="331">
        <v>1093765026</v>
      </c>
      <c r="H303" s="324" t="s">
        <v>3642</v>
      </c>
    </row>
    <row r="304" spans="1:8" ht="14.45" customHeight="1" x14ac:dyDescent="0.2">
      <c r="A304" s="331">
        <v>4170</v>
      </c>
      <c r="B304" s="331">
        <v>1028767</v>
      </c>
      <c r="C304" s="334" t="s">
        <v>9980</v>
      </c>
      <c r="D304" s="334" t="s">
        <v>13959</v>
      </c>
      <c r="E304" s="333">
        <v>42825</v>
      </c>
      <c r="F304" s="332">
        <v>109574</v>
      </c>
      <c r="G304" s="331">
        <v>1962496836</v>
      </c>
      <c r="H304" s="324" t="s">
        <v>3431</v>
      </c>
    </row>
    <row r="305" spans="1:23" ht="14.45" customHeight="1" x14ac:dyDescent="0.2">
      <c r="A305" s="331">
        <v>5345</v>
      </c>
      <c r="B305" s="331">
        <v>1028769</v>
      </c>
      <c r="C305" s="334" t="s">
        <v>9977</v>
      </c>
      <c r="D305" s="334" t="s">
        <v>14066</v>
      </c>
      <c r="E305" s="333">
        <v>42825</v>
      </c>
      <c r="F305" s="332">
        <v>109574</v>
      </c>
      <c r="G305" s="331">
        <v>1134113947</v>
      </c>
      <c r="H305" s="324" t="s">
        <v>3488</v>
      </c>
    </row>
    <row r="306" spans="1:23" ht="14.45" customHeight="1" x14ac:dyDescent="0.2">
      <c r="A306" s="331">
        <v>102789</v>
      </c>
      <c r="B306" s="331">
        <v>1028779</v>
      </c>
      <c r="C306" s="334" t="s">
        <v>12128</v>
      </c>
      <c r="D306" s="334" t="s">
        <v>14074</v>
      </c>
      <c r="E306" s="333">
        <v>42825</v>
      </c>
      <c r="F306" s="332">
        <v>109574</v>
      </c>
      <c r="G306" s="331">
        <v>1366540288</v>
      </c>
      <c r="H306" s="324" t="s">
        <v>3644</v>
      </c>
      <c r="W306" s="325"/>
    </row>
    <row r="307" spans="1:23" ht="14.45" customHeight="1" x14ac:dyDescent="0.2">
      <c r="A307" s="331">
        <v>103468</v>
      </c>
      <c r="B307" s="331">
        <v>1028783</v>
      </c>
      <c r="C307" s="334" t="s">
        <v>12531</v>
      </c>
      <c r="D307" s="334" t="s">
        <v>14074</v>
      </c>
      <c r="E307" s="333">
        <v>42825</v>
      </c>
      <c r="F307" s="332">
        <v>109574</v>
      </c>
      <c r="G307" s="331">
        <v>1790963130</v>
      </c>
      <c r="H307" s="324" t="s">
        <v>3672</v>
      </c>
      <c r="W307" s="325"/>
    </row>
    <row r="308" spans="1:23" ht="14.45" customHeight="1" x14ac:dyDescent="0.2">
      <c r="A308" s="331">
        <v>5031</v>
      </c>
      <c r="B308" s="331">
        <v>1028814</v>
      </c>
      <c r="C308" s="334" t="s">
        <v>14519</v>
      </c>
      <c r="D308" s="334" t="s">
        <v>14066</v>
      </c>
      <c r="E308" s="333">
        <v>42825</v>
      </c>
      <c r="F308" s="332">
        <v>109574</v>
      </c>
      <c r="G308" s="331">
        <v>1477674968</v>
      </c>
      <c r="H308" s="324" t="s">
        <v>3290</v>
      </c>
      <c r="W308" s="325"/>
    </row>
    <row r="309" spans="1:23" ht="14.45" customHeight="1" x14ac:dyDescent="0.2">
      <c r="A309" s="331">
        <v>5018</v>
      </c>
      <c r="B309" s="331">
        <v>1028825</v>
      </c>
      <c r="C309" s="334" t="s">
        <v>11631</v>
      </c>
      <c r="D309" s="334" t="s">
        <v>14066</v>
      </c>
      <c r="E309" s="333">
        <v>42825</v>
      </c>
      <c r="F309" s="332">
        <v>109574</v>
      </c>
      <c r="G309" s="331">
        <v>1801917497</v>
      </c>
      <c r="H309" s="324" t="s">
        <v>3286</v>
      </c>
      <c r="W309" s="325"/>
    </row>
    <row r="310" spans="1:23" ht="14.45" customHeight="1" x14ac:dyDescent="0.2">
      <c r="A310" s="331">
        <v>4688</v>
      </c>
      <c r="B310" s="331">
        <v>1028830</v>
      </c>
      <c r="C310" s="334" t="s">
        <v>2412</v>
      </c>
      <c r="D310" s="334" t="s">
        <v>14066</v>
      </c>
      <c r="E310" s="333">
        <v>42825</v>
      </c>
      <c r="F310" s="332">
        <v>109574</v>
      </c>
      <c r="G310" s="331">
        <v>1811018476</v>
      </c>
      <c r="H310" s="324" t="s">
        <v>3251</v>
      </c>
      <c r="W310" s="325"/>
    </row>
    <row r="311" spans="1:23" ht="14.45" customHeight="1" x14ac:dyDescent="0.2">
      <c r="A311" s="331">
        <v>104696</v>
      </c>
      <c r="B311" s="331">
        <v>1028836</v>
      </c>
      <c r="C311" s="334" t="s">
        <v>13249</v>
      </c>
      <c r="D311" s="334" t="s">
        <v>14074</v>
      </c>
      <c r="E311" s="333">
        <v>42825</v>
      </c>
      <c r="F311" s="332">
        <v>109574</v>
      </c>
      <c r="G311" s="331">
        <v>1346550654</v>
      </c>
      <c r="H311" s="324" t="s">
        <v>3707</v>
      </c>
      <c r="W311" s="325"/>
    </row>
    <row r="312" spans="1:23" ht="14.45" customHeight="1" x14ac:dyDescent="0.2">
      <c r="A312" s="331">
        <v>4589</v>
      </c>
      <c r="B312" s="331">
        <v>1028843</v>
      </c>
      <c r="C312" s="334" t="s">
        <v>2533</v>
      </c>
      <c r="D312" s="334" t="s">
        <v>14066</v>
      </c>
      <c r="E312" s="333">
        <v>42825</v>
      </c>
      <c r="F312" s="332">
        <v>109574</v>
      </c>
      <c r="G312" s="331">
        <v>1932220076</v>
      </c>
      <c r="H312" s="324" t="s">
        <v>3393</v>
      </c>
      <c r="W312" s="325"/>
    </row>
    <row r="313" spans="1:23" ht="14.45" customHeight="1" x14ac:dyDescent="0.2">
      <c r="A313" s="331">
        <v>5237</v>
      </c>
      <c r="B313" s="331">
        <v>1028850</v>
      </c>
      <c r="C313" s="334" t="s">
        <v>14518</v>
      </c>
      <c r="D313" s="334" t="s">
        <v>14066</v>
      </c>
      <c r="E313" s="333">
        <v>42825</v>
      </c>
      <c r="F313" s="332">
        <v>109574</v>
      </c>
      <c r="G313" s="331">
        <v>1447244116</v>
      </c>
      <c r="H313" s="324" t="s">
        <v>3289</v>
      </c>
      <c r="W313" s="325"/>
    </row>
    <row r="314" spans="1:23" ht="14.45" customHeight="1" x14ac:dyDescent="0.2">
      <c r="A314" s="331">
        <v>5346</v>
      </c>
      <c r="B314" s="331">
        <v>1028864</v>
      </c>
      <c r="C314" s="334" t="s">
        <v>14517</v>
      </c>
      <c r="D314" s="334" t="s">
        <v>14066</v>
      </c>
      <c r="E314" s="333">
        <v>42825</v>
      </c>
      <c r="F314" s="332">
        <v>109574</v>
      </c>
      <c r="G314" s="331">
        <v>1790779452</v>
      </c>
      <c r="H314" s="324" t="s">
        <v>3460</v>
      </c>
      <c r="W314" s="325"/>
    </row>
    <row r="315" spans="1:23" ht="14.45" customHeight="1" x14ac:dyDescent="0.2">
      <c r="A315" s="331">
        <v>106817</v>
      </c>
      <c r="B315" s="331">
        <v>1028431</v>
      </c>
      <c r="C315" s="334" t="s">
        <v>14516</v>
      </c>
      <c r="D315" s="334" t="s">
        <v>14515</v>
      </c>
      <c r="E315" s="333">
        <v>42809</v>
      </c>
      <c r="F315" s="332">
        <v>109574</v>
      </c>
      <c r="G315" s="331">
        <v>1255880183</v>
      </c>
      <c r="H315" s="324" t="s">
        <v>14514</v>
      </c>
      <c r="W315" s="325"/>
    </row>
    <row r="316" spans="1:23" ht="14.45" customHeight="1" x14ac:dyDescent="0.2">
      <c r="A316" s="331">
        <v>106781</v>
      </c>
      <c r="B316" s="331">
        <v>1028455</v>
      </c>
      <c r="C316" s="334" t="s">
        <v>14513</v>
      </c>
      <c r="D316" s="334" t="s">
        <v>14512</v>
      </c>
      <c r="E316" s="333">
        <v>42809</v>
      </c>
      <c r="F316" s="332">
        <v>109574</v>
      </c>
      <c r="G316" s="331">
        <v>1386192912</v>
      </c>
      <c r="H316" s="324" t="s">
        <v>14511</v>
      </c>
      <c r="W316" s="325"/>
    </row>
    <row r="317" spans="1:23" ht="14.45" customHeight="1" x14ac:dyDescent="0.2">
      <c r="A317" s="331">
        <v>4177</v>
      </c>
      <c r="B317" s="331">
        <v>1028573</v>
      </c>
      <c r="C317" s="334" t="s">
        <v>4697</v>
      </c>
      <c r="D317" s="334" t="s">
        <v>14510</v>
      </c>
      <c r="E317" s="333">
        <v>42797</v>
      </c>
      <c r="F317" s="332">
        <v>109574</v>
      </c>
      <c r="G317" s="331">
        <v>1811122534</v>
      </c>
      <c r="H317" s="324" t="s">
        <v>3711</v>
      </c>
      <c r="W317" s="325"/>
    </row>
    <row r="318" spans="1:23" ht="14.45" customHeight="1" x14ac:dyDescent="0.2">
      <c r="A318" s="331">
        <v>4796</v>
      </c>
      <c r="B318" s="331">
        <v>1028575</v>
      </c>
      <c r="C318" s="334" t="s">
        <v>14258</v>
      </c>
      <c r="D318" s="334" t="s">
        <v>14510</v>
      </c>
      <c r="E318" s="333">
        <v>42797</v>
      </c>
      <c r="F318" s="332">
        <v>109574</v>
      </c>
      <c r="G318" s="331">
        <v>1073984407</v>
      </c>
      <c r="H318" s="324" t="s">
        <v>3716</v>
      </c>
      <c r="W318" s="325"/>
    </row>
    <row r="319" spans="1:23" ht="14.45" customHeight="1" x14ac:dyDescent="0.2">
      <c r="A319" s="331">
        <v>4294</v>
      </c>
      <c r="B319" s="331">
        <v>1028546</v>
      </c>
      <c r="C319" s="334" t="s">
        <v>12262</v>
      </c>
      <c r="D319" s="334" t="s">
        <v>13886</v>
      </c>
      <c r="E319" s="333">
        <v>42795</v>
      </c>
      <c r="F319" s="332">
        <v>109574</v>
      </c>
      <c r="G319" s="331">
        <v>1013310861</v>
      </c>
      <c r="H319" s="324" t="s">
        <v>14509</v>
      </c>
      <c r="W319" s="325"/>
    </row>
    <row r="320" spans="1:23" ht="14.45" customHeight="1" x14ac:dyDescent="0.2">
      <c r="A320" s="331">
        <v>4714</v>
      </c>
      <c r="B320" s="331">
        <v>1028547</v>
      </c>
      <c r="C320" s="334" t="s">
        <v>12259</v>
      </c>
      <c r="D320" s="334" t="s">
        <v>13886</v>
      </c>
      <c r="E320" s="333">
        <v>42795</v>
      </c>
      <c r="F320" s="332">
        <v>109574</v>
      </c>
      <c r="G320" s="331">
        <v>1841693793</v>
      </c>
      <c r="H320" s="324" t="s">
        <v>14508</v>
      </c>
      <c r="W320" s="325"/>
    </row>
    <row r="321" spans="1:23" ht="14.45" customHeight="1" x14ac:dyDescent="0.2">
      <c r="A321" s="331">
        <v>4247</v>
      </c>
      <c r="B321" s="331">
        <v>1028570</v>
      </c>
      <c r="C321" s="334" t="s">
        <v>12247</v>
      </c>
      <c r="D321" s="334" t="s">
        <v>14507</v>
      </c>
      <c r="E321" s="333">
        <v>42795</v>
      </c>
      <c r="F321" s="332">
        <v>109574</v>
      </c>
      <c r="G321" s="331">
        <v>1831593029</v>
      </c>
      <c r="H321" s="324" t="s">
        <v>3435</v>
      </c>
      <c r="W321" s="325"/>
    </row>
    <row r="322" spans="1:23" ht="14.45" customHeight="1" x14ac:dyDescent="0.2">
      <c r="A322" s="331">
        <v>4509</v>
      </c>
      <c r="B322" s="331">
        <v>1028591</v>
      </c>
      <c r="C322" s="334" t="s">
        <v>14506</v>
      </c>
      <c r="D322" s="334" t="s">
        <v>14505</v>
      </c>
      <c r="E322" s="333">
        <v>42795</v>
      </c>
      <c r="F322" s="332">
        <v>109574</v>
      </c>
      <c r="G322" s="331">
        <v>1790222693</v>
      </c>
      <c r="H322" s="324" t="s">
        <v>3599</v>
      </c>
      <c r="W322" s="325"/>
    </row>
    <row r="323" spans="1:23" ht="14.45" customHeight="1" x14ac:dyDescent="0.2">
      <c r="A323" s="331">
        <v>106672</v>
      </c>
      <c r="B323" s="331">
        <v>1028287</v>
      </c>
      <c r="C323" s="334" t="s">
        <v>14504</v>
      </c>
      <c r="D323" s="334" t="s">
        <v>14503</v>
      </c>
      <c r="E323" s="333">
        <v>42782</v>
      </c>
      <c r="F323" s="332">
        <v>109574</v>
      </c>
      <c r="G323" s="331">
        <v>1497106272</v>
      </c>
      <c r="H323" s="324" t="s">
        <v>14502</v>
      </c>
      <c r="W323" s="325"/>
    </row>
    <row r="324" spans="1:23" ht="14.45" customHeight="1" x14ac:dyDescent="0.2">
      <c r="A324" s="331">
        <v>106742</v>
      </c>
      <c r="B324" s="331">
        <v>1028504</v>
      </c>
      <c r="C324" s="334" t="s">
        <v>14501</v>
      </c>
      <c r="D324" s="334" t="s">
        <v>14500</v>
      </c>
      <c r="E324" s="333">
        <v>42773</v>
      </c>
      <c r="F324" s="332">
        <v>109574</v>
      </c>
      <c r="G324" s="331">
        <v>1417309816</v>
      </c>
      <c r="H324" s="324" t="s">
        <v>14499</v>
      </c>
      <c r="W324" s="325"/>
    </row>
    <row r="325" spans="1:23" ht="14.45" customHeight="1" x14ac:dyDescent="0.2">
      <c r="A325" s="331">
        <v>106753</v>
      </c>
      <c r="B325" s="331">
        <v>1028346</v>
      </c>
      <c r="C325" s="334" t="s">
        <v>14498</v>
      </c>
      <c r="D325" s="334" t="s">
        <v>14497</v>
      </c>
      <c r="E325" s="333">
        <v>42767</v>
      </c>
      <c r="F325" s="332">
        <v>109574</v>
      </c>
      <c r="G325" s="331">
        <v>1851849897</v>
      </c>
      <c r="H325" s="324" t="s">
        <v>14496</v>
      </c>
      <c r="W325" s="325"/>
    </row>
    <row r="326" spans="1:23" ht="14.45" customHeight="1" x14ac:dyDescent="0.2">
      <c r="A326" s="331">
        <v>4531</v>
      </c>
      <c r="B326" s="331">
        <v>1028506</v>
      </c>
      <c r="C326" s="334" t="s">
        <v>14495</v>
      </c>
      <c r="D326" s="334" t="s">
        <v>13826</v>
      </c>
      <c r="E326" s="333">
        <v>42767</v>
      </c>
      <c r="F326" s="332">
        <v>109574</v>
      </c>
      <c r="G326" s="331">
        <v>1902341696</v>
      </c>
      <c r="H326" s="324" t="s">
        <v>3257</v>
      </c>
      <c r="W326" s="325"/>
    </row>
    <row r="327" spans="1:23" ht="14.45" customHeight="1" x14ac:dyDescent="0.2">
      <c r="A327" s="331">
        <v>195</v>
      </c>
      <c r="B327" s="331">
        <v>1028515</v>
      </c>
      <c r="C327" s="334" t="s">
        <v>14494</v>
      </c>
      <c r="D327" s="334" t="s">
        <v>14493</v>
      </c>
      <c r="E327" s="333">
        <v>42767</v>
      </c>
      <c r="F327" s="332">
        <v>109574</v>
      </c>
      <c r="G327" s="331">
        <v>1235671629</v>
      </c>
      <c r="H327" s="324" t="s">
        <v>14492</v>
      </c>
      <c r="W327" s="325"/>
    </row>
    <row r="328" spans="1:23" ht="14.45" customHeight="1" x14ac:dyDescent="0.2">
      <c r="A328" s="331">
        <v>4617</v>
      </c>
      <c r="B328" s="331">
        <v>1028517</v>
      </c>
      <c r="C328" s="334" t="s">
        <v>14491</v>
      </c>
      <c r="D328" s="334" t="s">
        <v>14490</v>
      </c>
      <c r="E328" s="333">
        <v>42767</v>
      </c>
      <c r="F328" s="332">
        <v>109574</v>
      </c>
      <c r="G328" s="331">
        <v>1861938284</v>
      </c>
      <c r="H328" s="324" t="s">
        <v>14489</v>
      </c>
      <c r="W328" s="325"/>
    </row>
    <row r="329" spans="1:23" ht="14.45" customHeight="1" x14ac:dyDescent="0.2">
      <c r="A329" s="331">
        <v>4943</v>
      </c>
      <c r="B329" s="331">
        <v>1028518</v>
      </c>
      <c r="C329" s="334" t="s">
        <v>14488</v>
      </c>
      <c r="D329" s="334" t="s">
        <v>14487</v>
      </c>
      <c r="E329" s="333">
        <v>42767</v>
      </c>
      <c r="F329" s="332">
        <v>109574</v>
      </c>
      <c r="G329" s="331">
        <v>1699211011</v>
      </c>
      <c r="H329" s="324" t="s">
        <v>14486</v>
      </c>
      <c r="W329" s="325"/>
    </row>
    <row r="330" spans="1:23" ht="14.45" customHeight="1" x14ac:dyDescent="0.2">
      <c r="A330" s="331">
        <v>4967</v>
      </c>
      <c r="B330" s="331">
        <v>1028520</v>
      </c>
      <c r="C330" s="334" t="s">
        <v>14485</v>
      </c>
      <c r="D330" s="334" t="s">
        <v>14484</v>
      </c>
      <c r="E330" s="333">
        <v>42767</v>
      </c>
      <c r="F330" s="332">
        <v>109574</v>
      </c>
      <c r="G330" s="331">
        <v>1609312024</v>
      </c>
      <c r="H330" s="324" t="s">
        <v>14483</v>
      </c>
      <c r="W330" s="325"/>
    </row>
    <row r="331" spans="1:23" ht="14.45" customHeight="1" x14ac:dyDescent="0.2">
      <c r="A331" s="331">
        <v>4850</v>
      </c>
      <c r="B331" s="331">
        <v>1028521</v>
      </c>
      <c r="C331" s="334" t="s">
        <v>14482</v>
      </c>
      <c r="D331" s="334" t="s">
        <v>14481</v>
      </c>
      <c r="E331" s="333">
        <v>42767</v>
      </c>
      <c r="F331" s="332">
        <v>109574</v>
      </c>
      <c r="G331" s="331">
        <v>1356887772</v>
      </c>
      <c r="H331" s="324" t="s">
        <v>14480</v>
      </c>
      <c r="W331" s="325"/>
    </row>
    <row r="332" spans="1:23" ht="14.45" customHeight="1" x14ac:dyDescent="0.2">
      <c r="A332" s="331">
        <v>4114</v>
      </c>
      <c r="B332" s="331">
        <v>1028523</v>
      </c>
      <c r="C332" s="334" t="s">
        <v>14479</v>
      </c>
      <c r="D332" s="334" t="s">
        <v>14478</v>
      </c>
      <c r="E332" s="333">
        <v>42767</v>
      </c>
      <c r="F332" s="332">
        <v>109574</v>
      </c>
      <c r="G332" s="331">
        <v>1609312370</v>
      </c>
      <c r="H332" s="324" t="s">
        <v>14477</v>
      </c>
      <c r="W332" s="325"/>
    </row>
    <row r="333" spans="1:23" ht="14.45" customHeight="1" x14ac:dyDescent="0.2">
      <c r="A333" s="331">
        <v>4935</v>
      </c>
      <c r="B333" s="331">
        <v>1028526</v>
      </c>
      <c r="C333" s="334" t="s">
        <v>14476</v>
      </c>
      <c r="D333" s="334" t="s">
        <v>14475</v>
      </c>
      <c r="E333" s="333">
        <v>42767</v>
      </c>
      <c r="F333" s="332">
        <v>109574</v>
      </c>
      <c r="G333" s="331">
        <v>1417493404</v>
      </c>
      <c r="H333" s="324" t="s">
        <v>14474</v>
      </c>
      <c r="W333" s="325"/>
    </row>
    <row r="334" spans="1:23" ht="14.45" customHeight="1" x14ac:dyDescent="0.2">
      <c r="A334" s="331">
        <v>5057</v>
      </c>
      <c r="B334" s="331">
        <v>1028531</v>
      </c>
      <c r="C334" s="334" t="s">
        <v>14473</v>
      </c>
      <c r="D334" s="334" t="s">
        <v>14472</v>
      </c>
      <c r="E334" s="333">
        <v>42767</v>
      </c>
      <c r="F334" s="332">
        <v>109574</v>
      </c>
      <c r="G334" s="331">
        <v>1558807974</v>
      </c>
      <c r="H334" s="324" t="s">
        <v>14471</v>
      </c>
      <c r="W334" s="325"/>
    </row>
    <row r="335" spans="1:23" ht="14.45" customHeight="1" x14ac:dyDescent="0.2">
      <c r="A335" s="331">
        <v>4864</v>
      </c>
      <c r="B335" s="331">
        <v>1028539</v>
      </c>
      <c r="C335" s="334" t="s">
        <v>14470</v>
      </c>
      <c r="D335" s="334" t="s">
        <v>14469</v>
      </c>
      <c r="E335" s="333">
        <v>42767</v>
      </c>
      <c r="F335" s="332">
        <v>109574</v>
      </c>
      <c r="G335" s="331">
        <v>1447797881</v>
      </c>
      <c r="H335" s="324" t="s">
        <v>14468</v>
      </c>
      <c r="W335" s="325"/>
    </row>
    <row r="336" spans="1:23" ht="14.45" customHeight="1" x14ac:dyDescent="0.2">
      <c r="A336" s="331">
        <v>5316</v>
      </c>
      <c r="B336" s="331">
        <v>1028543</v>
      </c>
      <c r="C336" s="334" t="s">
        <v>14467</v>
      </c>
      <c r="D336" s="334" t="s">
        <v>14466</v>
      </c>
      <c r="E336" s="333">
        <v>42767</v>
      </c>
      <c r="F336" s="332">
        <v>109574</v>
      </c>
      <c r="G336" s="331">
        <v>1043756059</v>
      </c>
      <c r="H336" s="324" t="s">
        <v>14465</v>
      </c>
      <c r="W336" s="325"/>
    </row>
    <row r="337" spans="1:23" ht="14.45" customHeight="1" x14ac:dyDescent="0.2">
      <c r="A337" s="331">
        <v>5020</v>
      </c>
      <c r="B337" s="331">
        <v>1028545</v>
      </c>
      <c r="C337" s="334" t="s">
        <v>14464</v>
      </c>
      <c r="D337" s="334" t="s">
        <v>14463</v>
      </c>
      <c r="E337" s="333">
        <v>42767</v>
      </c>
      <c r="F337" s="332">
        <v>109574</v>
      </c>
      <c r="G337" s="331">
        <v>1134665516</v>
      </c>
      <c r="H337" s="324" t="s">
        <v>14462</v>
      </c>
      <c r="W337" s="325"/>
    </row>
    <row r="338" spans="1:23" ht="14.45" customHeight="1" x14ac:dyDescent="0.2">
      <c r="A338" s="331">
        <v>5293</v>
      </c>
      <c r="B338" s="331">
        <v>1028554</v>
      </c>
      <c r="C338" s="334" t="s">
        <v>14461</v>
      </c>
      <c r="D338" s="334" t="s">
        <v>14460</v>
      </c>
      <c r="E338" s="333">
        <v>42767</v>
      </c>
      <c r="F338" s="332">
        <v>109574</v>
      </c>
      <c r="G338" s="331">
        <v>1528504529</v>
      </c>
      <c r="H338" s="324" t="s">
        <v>14459</v>
      </c>
      <c r="W338" s="325"/>
    </row>
    <row r="339" spans="1:23" ht="14.45" customHeight="1" x14ac:dyDescent="0.2">
      <c r="A339" s="331">
        <v>106645</v>
      </c>
      <c r="B339" s="331">
        <v>1027772</v>
      </c>
      <c r="C339" s="334" t="s">
        <v>14458</v>
      </c>
      <c r="D339" s="334" t="s">
        <v>14457</v>
      </c>
      <c r="E339" s="333">
        <v>42766</v>
      </c>
      <c r="F339" s="332">
        <v>109574</v>
      </c>
      <c r="G339" s="331">
        <v>1407202021</v>
      </c>
      <c r="H339" s="324" t="s">
        <v>14456</v>
      </c>
      <c r="W339" s="325"/>
    </row>
    <row r="340" spans="1:23" ht="14.45" customHeight="1" x14ac:dyDescent="0.2">
      <c r="A340" s="331">
        <v>108</v>
      </c>
      <c r="B340" s="331">
        <v>1028725</v>
      </c>
      <c r="C340" s="334" t="s">
        <v>14455</v>
      </c>
      <c r="D340" s="334" t="s">
        <v>14454</v>
      </c>
      <c r="E340" s="333">
        <v>42765</v>
      </c>
      <c r="F340" s="332">
        <v>109574</v>
      </c>
      <c r="G340" s="331">
        <v>1336552157</v>
      </c>
      <c r="H340" s="324" t="s">
        <v>14453</v>
      </c>
      <c r="W340" s="325"/>
    </row>
    <row r="341" spans="1:23" ht="14.45" customHeight="1" x14ac:dyDescent="0.2">
      <c r="A341" s="331">
        <v>106784</v>
      </c>
      <c r="B341" s="331">
        <v>1028448</v>
      </c>
      <c r="C341" s="334" t="s">
        <v>14452</v>
      </c>
      <c r="D341" s="334" t="s">
        <v>14451</v>
      </c>
      <c r="E341" s="333">
        <v>42761</v>
      </c>
      <c r="F341" s="332">
        <v>109574</v>
      </c>
      <c r="G341" s="331">
        <v>1467901306</v>
      </c>
      <c r="H341" s="324" t="s">
        <v>14450</v>
      </c>
      <c r="W341" s="325"/>
    </row>
    <row r="342" spans="1:23" ht="14.45" customHeight="1" x14ac:dyDescent="0.2">
      <c r="A342" s="331">
        <v>269</v>
      </c>
      <c r="B342" s="331">
        <v>1028600</v>
      </c>
      <c r="C342" s="334" t="s">
        <v>13894</v>
      </c>
      <c r="D342" s="334" t="s">
        <v>13893</v>
      </c>
      <c r="E342" s="333">
        <v>42753</v>
      </c>
      <c r="F342" s="332">
        <v>109574</v>
      </c>
      <c r="G342" s="331">
        <v>1063821973</v>
      </c>
      <c r="H342" s="324" t="s">
        <v>13892</v>
      </c>
      <c r="W342" s="325"/>
    </row>
    <row r="343" spans="1:23" ht="14.45" customHeight="1" x14ac:dyDescent="0.2">
      <c r="A343" s="331">
        <v>106730</v>
      </c>
      <c r="B343" s="331">
        <v>1028206</v>
      </c>
      <c r="C343" s="334" t="s">
        <v>14449</v>
      </c>
      <c r="D343" s="334" t="s">
        <v>14448</v>
      </c>
      <c r="E343" s="333">
        <v>42745</v>
      </c>
      <c r="F343" s="332">
        <v>109574</v>
      </c>
      <c r="G343" s="331">
        <v>1073060570</v>
      </c>
      <c r="H343" s="324" t="s">
        <v>14447</v>
      </c>
      <c r="W343" s="325"/>
    </row>
    <row r="344" spans="1:23" ht="14.45" customHeight="1" x14ac:dyDescent="0.2">
      <c r="A344" s="331">
        <v>106559</v>
      </c>
      <c r="B344" s="331">
        <v>1028477</v>
      </c>
      <c r="C344" s="334" t="s">
        <v>14446</v>
      </c>
      <c r="D344" s="334" t="s">
        <v>14445</v>
      </c>
      <c r="E344" s="333">
        <v>42745</v>
      </c>
      <c r="F344" s="332">
        <v>109574</v>
      </c>
      <c r="G344" s="331">
        <v>1437534880</v>
      </c>
      <c r="H344" s="324" t="s">
        <v>14444</v>
      </c>
      <c r="W344" s="325"/>
    </row>
    <row r="345" spans="1:23" ht="14.45" customHeight="1" x14ac:dyDescent="0.2">
      <c r="A345" s="331">
        <v>103455</v>
      </c>
      <c r="B345" s="331">
        <v>1028408</v>
      </c>
      <c r="C345" s="334" t="s">
        <v>14443</v>
      </c>
      <c r="D345" s="334" t="s">
        <v>14442</v>
      </c>
      <c r="E345" s="333">
        <v>42736</v>
      </c>
      <c r="F345" s="332">
        <v>109574</v>
      </c>
      <c r="G345" s="331">
        <v>1649722943</v>
      </c>
      <c r="H345" s="324" t="s">
        <v>14441</v>
      </c>
      <c r="W345" s="325"/>
    </row>
    <row r="346" spans="1:23" ht="14.45" customHeight="1" x14ac:dyDescent="0.2">
      <c r="A346" s="331">
        <v>105634</v>
      </c>
      <c r="B346" s="331">
        <v>1028425</v>
      </c>
      <c r="C346" s="334" t="s">
        <v>14440</v>
      </c>
      <c r="D346" s="334" t="s">
        <v>14439</v>
      </c>
      <c r="E346" s="333">
        <v>42736</v>
      </c>
      <c r="F346" s="332">
        <v>109574</v>
      </c>
      <c r="G346" s="331">
        <v>1912441767</v>
      </c>
      <c r="H346" s="324" t="s">
        <v>14438</v>
      </c>
      <c r="W346" s="325"/>
    </row>
    <row r="347" spans="1:23" ht="14.45" customHeight="1" x14ac:dyDescent="0.2">
      <c r="A347" s="331">
        <v>4340</v>
      </c>
      <c r="B347" s="331">
        <v>1028430</v>
      </c>
      <c r="C347" s="334" t="s">
        <v>14437</v>
      </c>
      <c r="D347" s="334" t="s">
        <v>14436</v>
      </c>
      <c r="E347" s="333">
        <v>42736</v>
      </c>
      <c r="F347" s="332">
        <v>109574</v>
      </c>
      <c r="G347" s="331">
        <v>1386187524</v>
      </c>
      <c r="H347" s="324" t="s">
        <v>14435</v>
      </c>
      <c r="W347" s="325"/>
    </row>
    <row r="348" spans="1:23" ht="14.45" customHeight="1" x14ac:dyDescent="0.2">
      <c r="A348" s="331">
        <v>5260</v>
      </c>
      <c r="B348" s="331">
        <v>1028442</v>
      </c>
      <c r="C348" s="334" t="s">
        <v>14434</v>
      </c>
      <c r="D348" s="334" t="s">
        <v>14434</v>
      </c>
      <c r="E348" s="333">
        <v>42736</v>
      </c>
      <c r="F348" s="332">
        <v>109574</v>
      </c>
      <c r="G348" s="331">
        <v>1952853194</v>
      </c>
      <c r="H348" s="324" t="s">
        <v>14433</v>
      </c>
      <c r="W348" s="325"/>
    </row>
    <row r="349" spans="1:23" ht="14.45" customHeight="1" x14ac:dyDescent="0.2">
      <c r="A349" s="331">
        <v>105444</v>
      </c>
      <c r="B349" s="331">
        <v>1028447</v>
      </c>
      <c r="C349" s="334" t="s">
        <v>14432</v>
      </c>
      <c r="D349" s="334" t="s">
        <v>14432</v>
      </c>
      <c r="E349" s="333">
        <v>42736</v>
      </c>
      <c r="F349" s="332">
        <v>109574</v>
      </c>
      <c r="G349" s="331">
        <v>1396287504</v>
      </c>
      <c r="H349" s="324" t="s">
        <v>14431</v>
      </c>
      <c r="W349" s="325"/>
    </row>
    <row r="350" spans="1:23" ht="14.45" customHeight="1" x14ac:dyDescent="0.2">
      <c r="A350" s="331">
        <v>5001</v>
      </c>
      <c r="B350" s="331">
        <v>1028456</v>
      </c>
      <c r="C350" s="334" t="s">
        <v>14430</v>
      </c>
      <c r="D350" s="334" t="s">
        <v>13189</v>
      </c>
      <c r="E350" s="333">
        <v>42736</v>
      </c>
      <c r="F350" s="332">
        <v>109574</v>
      </c>
      <c r="G350" s="331">
        <v>1972046068</v>
      </c>
      <c r="H350" s="324" t="s">
        <v>3352</v>
      </c>
      <c r="W350" s="325"/>
    </row>
    <row r="351" spans="1:23" ht="14.45" customHeight="1" x14ac:dyDescent="0.2">
      <c r="A351" s="331">
        <v>103804</v>
      </c>
      <c r="B351" s="331">
        <v>1028459</v>
      </c>
      <c r="C351" s="334" t="s">
        <v>14429</v>
      </c>
      <c r="D351" s="334" t="s">
        <v>14428</v>
      </c>
      <c r="E351" s="333">
        <v>42736</v>
      </c>
      <c r="F351" s="332">
        <v>109574</v>
      </c>
      <c r="G351" s="331">
        <v>1750833901</v>
      </c>
      <c r="H351" s="324" t="s">
        <v>14427</v>
      </c>
      <c r="W351" s="325"/>
    </row>
    <row r="352" spans="1:23" ht="14.45" customHeight="1" x14ac:dyDescent="0.2">
      <c r="A352" s="331">
        <v>5250</v>
      </c>
      <c r="B352" s="331">
        <v>1028461</v>
      </c>
      <c r="C352" s="334" t="s">
        <v>14426</v>
      </c>
      <c r="D352" s="334" t="s">
        <v>14426</v>
      </c>
      <c r="E352" s="333">
        <v>42736</v>
      </c>
      <c r="F352" s="332">
        <v>109574</v>
      </c>
      <c r="G352" s="331">
        <v>1477096675</v>
      </c>
      <c r="H352" s="324" t="s">
        <v>14425</v>
      </c>
      <c r="W352" s="325"/>
    </row>
    <row r="353" spans="1:23" ht="14.45" customHeight="1" x14ac:dyDescent="0.2">
      <c r="A353" s="331">
        <v>4671</v>
      </c>
      <c r="B353" s="331">
        <v>1028462</v>
      </c>
      <c r="C353" s="334" t="s">
        <v>14424</v>
      </c>
      <c r="D353" s="334" t="s">
        <v>14423</v>
      </c>
      <c r="E353" s="333">
        <v>42736</v>
      </c>
      <c r="F353" s="332">
        <v>109574</v>
      </c>
      <c r="G353" s="331">
        <v>1851842116</v>
      </c>
      <c r="H353" s="324" t="s">
        <v>14422</v>
      </c>
      <c r="W353" s="325"/>
    </row>
    <row r="354" spans="1:23" ht="14.45" customHeight="1" x14ac:dyDescent="0.2">
      <c r="A354" s="331">
        <v>4918</v>
      </c>
      <c r="B354" s="331">
        <v>1027973</v>
      </c>
      <c r="C354" s="334" t="s">
        <v>14421</v>
      </c>
      <c r="D354" s="334" t="s">
        <v>14420</v>
      </c>
      <c r="E354" s="333">
        <v>42718</v>
      </c>
      <c r="F354" s="332">
        <v>109574</v>
      </c>
      <c r="G354" s="331">
        <v>1447619663</v>
      </c>
      <c r="H354" s="324" t="s">
        <v>14419</v>
      </c>
      <c r="W354" s="325"/>
    </row>
    <row r="355" spans="1:23" ht="14.45" customHeight="1" x14ac:dyDescent="0.2">
      <c r="A355" s="331">
        <v>106699</v>
      </c>
      <c r="B355" s="331">
        <v>1027972</v>
      </c>
      <c r="C355" s="334" t="s">
        <v>14418</v>
      </c>
      <c r="D355" s="334" t="s">
        <v>14417</v>
      </c>
      <c r="E355" s="333">
        <v>42717</v>
      </c>
      <c r="F355" s="332">
        <v>109574</v>
      </c>
      <c r="G355" s="331">
        <v>1851743637</v>
      </c>
      <c r="H355" s="324" t="s">
        <v>14416</v>
      </c>
      <c r="W355" s="325"/>
    </row>
    <row r="356" spans="1:23" ht="14.45" customHeight="1" x14ac:dyDescent="0.2">
      <c r="A356" s="331">
        <v>5377</v>
      </c>
      <c r="B356" s="331">
        <v>1028396</v>
      </c>
      <c r="C356" s="334" t="s">
        <v>9726</v>
      </c>
      <c r="D356" s="334" t="s">
        <v>14415</v>
      </c>
      <c r="E356" s="333">
        <v>42706</v>
      </c>
      <c r="F356" s="332">
        <v>109574</v>
      </c>
      <c r="G356" s="331">
        <v>1205387917</v>
      </c>
      <c r="H356" s="324" t="s">
        <v>14414</v>
      </c>
      <c r="W356" s="325"/>
    </row>
    <row r="357" spans="1:23" ht="14.45" customHeight="1" x14ac:dyDescent="0.2">
      <c r="A357" s="331">
        <v>4403</v>
      </c>
      <c r="B357" s="331">
        <v>1028328</v>
      </c>
      <c r="C357" s="334" t="s">
        <v>14413</v>
      </c>
      <c r="D357" s="334" t="s">
        <v>14412</v>
      </c>
      <c r="E357" s="333">
        <v>42705</v>
      </c>
      <c r="F357" s="332">
        <v>109574</v>
      </c>
      <c r="G357" s="331">
        <v>1861943110</v>
      </c>
      <c r="H357" s="324" t="s">
        <v>3407</v>
      </c>
      <c r="W357" s="325"/>
    </row>
    <row r="358" spans="1:23" ht="14.45" customHeight="1" x14ac:dyDescent="0.2">
      <c r="A358" s="331">
        <v>100023</v>
      </c>
      <c r="B358" s="331">
        <v>1028351</v>
      </c>
      <c r="C358" s="334" t="s">
        <v>14411</v>
      </c>
      <c r="D358" s="334" t="s">
        <v>14410</v>
      </c>
      <c r="E358" s="333">
        <v>42705</v>
      </c>
      <c r="F358" s="332">
        <v>109574</v>
      </c>
      <c r="G358" s="331">
        <v>1730630831</v>
      </c>
      <c r="H358" s="324" t="s">
        <v>3554</v>
      </c>
      <c r="W358" s="325"/>
    </row>
    <row r="359" spans="1:23" ht="14.45" customHeight="1" x14ac:dyDescent="0.2">
      <c r="A359" s="331">
        <v>4787</v>
      </c>
      <c r="B359" s="331">
        <v>1028398</v>
      </c>
      <c r="C359" s="334" t="s">
        <v>14409</v>
      </c>
      <c r="D359" s="334" t="s">
        <v>14408</v>
      </c>
      <c r="E359" s="333">
        <v>42705</v>
      </c>
      <c r="F359" s="332">
        <v>43190</v>
      </c>
      <c r="G359" s="331">
        <v>1144771494</v>
      </c>
      <c r="H359" s="324" t="s">
        <v>3546</v>
      </c>
      <c r="W359" s="325"/>
    </row>
    <row r="360" spans="1:23" ht="14.45" customHeight="1" x14ac:dyDescent="0.2">
      <c r="A360" s="331">
        <v>5065</v>
      </c>
      <c r="B360" s="331">
        <v>1028466</v>
      </c>
      <c r="C360" s="334" t="s">
        <v>14407</v>
      </c>
      <c r="D360" s="334" t="s">
        <v>14406</v>
      </c>
      <c r="E360" s="333">
        <v>42705</v>
      </c>
      <c r="F360" s="332">
        <v>109574</v>
      </c>
      <c r="G360" s="331">
        <v>1497204523</v>
      </c>
      <c r="H360" s="324" t="s">
        <v>14405</v>
      </c>
      <c r="W360" s="325"/>
    </row>
    <row r="361" spans="1:23" ht="14.45" customHeight="1" x14ac:dyDescent="0.2">
      <c r="A361" s="331">
        <v>5137</v>
      </c>
      <c r="B361" s="331">
        <v>1028457</v>
      </c>
      <c r="C361" s="334" t="s">
        <v>14404</v>
      </c>
      <c r="D361" s="334" t="s">
        <v>11836</v>
      </c>
      <c r="E361" s="333">
        <v>42684</v>
      </c>
      <c r="F361" s="332">
        <v>109574</v>
      </c>
      <c r="G361" s="331">
        <v>1114048683</v>
      </c>
      <c r="H361" s="324" t="s">
        <v>3265</v>
      </c>
      <c r="W361" s="325"/>
    </row>
    <row r="362" spans="1:23" ht="14.45" customHeight="1" x14ac:dyDescent="0.2">
      <c r="A362" s="331">
        <v>106680</v>
      </c>
      <c r="B362" s="331">
        <v>1027911</v>
      </c>
      <c r="C362" s="334" t="s">
        <v>14403</v>
      </c>
      <c r="D362" s="334" t="s">
        <v>11281</v>
      </c>
      <c r="E362" s="333">
        <v>42676</v>
      </c>
      <c r="F362" s="332">
        <v>109574</v>
      </c>
      <c r="G362" s="331">
        <v>1134501869</v>
      </c>
      <c r="H362" s="324" t="s">
        <v>11279</v>
      </c>
      <c r="W362" s="325"/>
    </row>
    <row r="363" spans="1:23" ht="14.45" customHeight="1" x14ac:dyDescent="0.2">
      <c r="A363" s="331">
        <v>106667</v>
      </c>
      <c r="B363" s="331">
        <v>1027977</v>
      </c>
      <c r="C363" s="334" t="s">
        <v>14402</v>
      </c>
      <c r="D363" s="334" t="s">
        <v>14401</v>
      </c>
      <c r="E363" s="333">
        <v>42657</v>
      </c>
      <c r="F363" s="332">
        <v>109574</v>
      </c>
      <c r="G363" s="331">
        <v>1578911384</v>
      </c>
      <c r="H363" s="324" t="s">
        <v>14400</v>
      </c>
      <c r="W363" s="325"/>
    </row>
    <row r="364" spans="1:23" ht="14.45" customHeight="1" x14ac:dyDescent="0.2">
      <c r="A364" s="331">
        <v>5181</v>
      </c>
      <c r="B364" s="331">
        <v>1028176</v>
      </c>
      <c r="C364" s="334" t="s">
        <v>14399</v>
      </c>
      <c r="D364" s="334" t="s">
        <v>14398</v>
      </c>
      <c r="E364" s="333">
        <v>42644</v>
      </c>
      <c r="F364" s="332">
        <v>109574</v>
      </c>
      <c r="G364" s="331">
        <v>1518413731</v>
      </c>
      <c r="H364" s="324" t="s">
        <v>3413</v>
      </c>
      <c r="W364" s="325"/>
    </row>
    <row r="365" spans="1:23" ht="14.45" customHeight="1" x14ac:dyDescent="0.2">
      <c r="A365" s="331">
        <v>5012</v>
      </c>
      <c r="B365" s="331">
        <v>1028196</v>
      </c>
      <c r="C365" s="334" t="s">
        <v>14397</v>
      </c>
      <c r="D365" s="334" t="s">
        <v>14396</v>
      </c>
      <c r="E365" s="333">
        <v>42644</v>
      </c>
      <c r="F365" s="332">
        <v>42825</v>
      </c>
      <c r="G365" s="331">
        <v>1710432877</v>
      </c>
      <c r="H365" s="324" t="s">
        <v>14395</v>
      </c>
      <c r="W365" s="325"/>
    </row>
    <row r="366" spans="1:23" ht="14.45" customHeight="1" x14ac:dyDescent="0.2">
      <c r="A366" s="331">
        <v>4160</v>
      </c>
      <c r="B366" s="331">
        <v>1028205</v>
      </c>
      <c r="C366" s="334" t="s">
        <v>7415</v>
      </c>
      <c r="D366" s="334" t="s">
        <v>14394</v>
      </c>
      <c r="E366" s="333">
        <v>42644</v>
      </c>
      <c r="F366" s="332">
        <v>109574</v>
      </c>
      <c r="G366" s="331">
        <v>1710432240</v>
      </c>
      <c r="H366" s="324" t="s">
        <v>14393</v>
      </c>
      <c r="W366" s="325"/>
    </row>
    <row r="367" spans="1:23" ht="14.45" customHeight="1" x14ac:dyDescent="0.2">
      <c r="A367" s="331">
        <v>4682</v>
      </c>
      <c r="B367" s="331">
        <v>1028220</v>
      </c>
      <c r="C367" s="334" t="s">
        <v>14392</v>
      </c>
      <c r="D367" s="334" t="s">
        <v>14392</v>
      </c>
      <c r="E367" s="333">
        <v>42644</v>
      </c>
      <c r="F367" s="332">
        <v>109574</v>
      </c>
      <c r="G367" s="331">
        <v>1093263758</v>
      </c>
      <c r="H367" s="324" t="s">
        <v>14391</v>
      </c>
      <c r="W367" s="325"/>
    </row>
    <row r="368" spans="1:23" ht="14.45" customHeight="1" x14ac:dyDescent="0.2">
      <c r="A368" s="331">
        <v>106495</v>
      </c>
      <c r="B368" s="331">
        <v>1027384</v>
      </c>
      <c r="C368" s="334" t="s">
        <v>14390</v>
      </c>
      <c r="D368" s="334" t="s">
        <v>14389</v>
      </c>
      <c r="E368" s="333">
        <v>42572</v>
      </c>
      <c r="F368" s="332">
        <v>109574</v>
      </c>
      <c r="G368" s="331">
        <v>1083088959</v>
      </c>
      <c r="H368" s="324" t="s">
        <v>14388</v>
      </c>
      <c r="W368" s="325"/>
    </row>
    <row r="369" spans="1:23" ht="14.45" customHeight="1" x14ac:dyDescent="0.2">
      <c r="A369" s="331">
        <v>4468</v>
      </c>
      <c r="B369" s="331">
        <v>1027527</v>
      </c>
      <c r="C369" s="334" t="s">
        <v>5280</v>
      </c>
      <c r="D369" s="334" t="s">
        <v>5279</v>
      </c>
      <c r="E369" s="333">
        <v>42548</v>
      </c>
      <c r="F369" s="332">
        <v>109574</v>
      </c>
      <c r="G369" s="331">
        <v>1063871382</v>
      </c>
      <c r="H369" s="324" t="s">
        <v>3585</v>
      </c>
      <c r="W369" s="325"/>
    </row>
    <row r="370" spans="1:23" ht="14.45" customHeight="1" x14ac:dyDescent="0.2">
      <c r="A370" s="331">
        <v>103427</v>
      </c>
      <c r="B370" s="331">
        <v>1027489</v>
      </c>
      <c r="C370" s="334" t="s">
        <v>12510</v>
      </c>
      <c r="D370" s="334" t="s">
        <v>12509</v>
      </c>
      <c r="E370" s="333">
        <v>42537</v>
      </c>
      <c r="F370" s="332">
        <v>109574</v>
      </c>
      <c r="G370" s="331">
        <v>1396929543</v>
      </c>
      <c r="H370" s="324" t="s">
        <v>12508</v>
      </c>
      <c r="W370" s="325"/>
    </row>
    <row r="371" spans="1:23" ht="14.45" customHeight="1" x14ac:dyDescent="0.2">
      <c r="A371" s="331">
        <v>106540</v>
      </c>
      <c r="B371" s="331">
        <v>1027609</v>
      </c>
      <c r="C371" s="334" t="s">
        <v>14387</v>
      </c>
      <c r="D371" s="334" t="s">
        <v>14386</v>
      </c>
      <c r="E371" s="333">
        <v>42534</v>
      </c>
      <c r="F371" s="332">
        <v>109574</v>
      </c>
      <c r="G371" s="331">
        <v>1275992638</v>
      </c>
      <c r="H371" s="324" t="s">
        <v>14385</v>
      </c>
      <c r="W371" s="325"/>
    </row>
    <row r="372" spans="1:23" ht="14.45" customHeight="1" x14ac:dyDescent="0.2">
      <c r="A372" s="331">
        <v>106546</v>
      </c>
      <c r="B372" s="331">
        <v>1027623</v>
      </c>
      <c r="C372" s="334" t="s">
        <v>14384</v>
      </c>
      <c r="D372" s="334" t="s">
        <v>14383</v>
      </c>
      <c r="E372" s="333">
        <v>42522</v>
      </c>
      <c r="F372" s="332">
        <v>109574</v>
      </c>
      <c r="G372" s="331">
        <v>1659739696</v>
      </c>
      <c r="H372" s="324" t="s">
        <v>14382</v>
      </c>
      <c r="W372" s="325"/>
    </row>
    <row r="373" spans="1:23" ht="14.45" customHeight="1" x14ac:dyDescent="0.2">
      <c r="A373" s="331">
        <v>5325</v>
      </c>
      <c r="B373" s="331">
        <v>1027774</v>
      </c>
      <c r="C373" s="334" t="s">
        <v>14381</v>
      </c>
      <c r="D373" s="334" t="s">
        <v>14380</v>
      </c>
      <c r="E373" s="333">
        <v>42522</v>
      </c>
      <c r="F373" s="332">
        <v>42825</v>
      </c>
      <c r="G373" s="331">
        <v>1912352766</v>
      </c>
      <c r="H373" s="324" t="s">
        <v>3396</v>
      </c>
      <c r="W373" s="325"/>
    </row>
    <row r="374" spans="1:23" ht="14.45" customHeight="1" x14ac:dyDescent="0.2">
      <c r="A374" s="331">
        <v>104360</v>
      </c>
      <c r="B374" s="331">
        <v>1027823</v>
      </c>
      <c r="C374" s="334" t="s">
        <v>14379</v>
      </c>
      <c r="D374" s="334" t="s">
        <v>14378</v>
      </c>
      <c r="E374" s="333">
        <v>42522</v>
      </c>
      <c r="F374" s="332">
        <v>109574</v>
      </c>
      <c r="G374" s="331">
        <v>1003279928</v>
      </c>
      <c r="H374" s="324" t="s">
        <v>14377</v>
      </c>
      <c r="W374" s="325"/>
    </row>
    <row r="375" spans="1:23" ht="14.45" customHeight="1" x14ac:dyDescent="0.2">
      <c r="A375" s="331">
        <v>4185</v>
      </c>
      <c r="B375" s="331">
        <v>1027773</v>
      </c>
      <c r="C375" s="334" t="s">
        <v>10329</v>
      </c>
      <c r="D375" s="334" t="s">
        <v>14376</v>
      </c>
      <c r="E375" s="333">
        <v>42517</v>
      </c>
      <c r="F375" s="332">
        <v>43008</v>
      </c>
      <c r="G375" s="331">
        <v>1144675174</v>
      </c>
      <c r="H375" s="324" t="s">
        <v>14375</v>
      </c>
      <c r="W375" s="325"/>
    </row>
    <row r="376" spans="1:23" ht="14.45" customHeight="1" x14ac:dyDescent="0.2">
      <c r="A376" s="331">
        <v>106263</v>
      </c>
      <c r="B376" s="331">
        <v>1027313</v>
      </c>
      <c r="C376" s="334" t="s">
        <v>14374</v>
      </c>
      <c r="D376" s="334" t="s">
        <v>14373</v>
      </c>
      <c r="E376" s="333">
        <v>42502</v>
      </c>
      <c r="F376" s="332">
        <v>109574</v>
      </c>
      <c r="G376" s="331">
        <v>1699162644</v>
      </c>
      <c r="H376" s="324" t="s">
        <v>14372</v>
      </c>
      <c r="W376" s="325"/>
    </row>
    <row r="377" spans="1:23" ht="14.45" customHeight="1" x14ac:dyDescent="0.2">
      <c r="A377" s="331">
        <v>115</v>
      </c>
      <c r="B377" s="331">
        <v>1027626</v>
      </c>
      <c r="C377" s="334" t="s">
        <v>14371</v>
      </c>
      <c r="D377" s="334" t="s">
        <v>14370</v>
      </c>
      <c r="E377" s="333">
        <v>42496</v>
      </c>
      <c r="F377" s="332">
        <v>109574</v>
      </c>
      <c r="G377" s="331">
        <v>1811300668</v>
      </c>
      <c r="H377" s="324" t="s">
        <v>14369</v>
      </c>
      <c r="W377" s="325"/>
    </row>
    <row r="378" spans="1:23" ht="14.45" customHeight="1" x14ac:dyDescent="0.2">
      <c r="A378" s="331">
        <v>103095</v>
      </c>
      <c r="B378" s="331">
        <v>1027631</v>
      </c>
      <c r="C378" s="334" t="s">
        <v>12403</v>
      </c>
      <c r="D378" s="334" t="s">
        <v>14368</v>
      </c>
      <c r="E378" s="333">
        <v>42491</v>
      </c>
      <c r="F378" s="332">
        <v>42825</v>
      </c>
      <c r="G378" s="331">
        <v>1801257779</v>
      </c>
      <c r="H378" s="324" t="s">
        <v>14367</v>
      </c>
      <c r="W378" s="325"/>
    </row>
    <row r="379" spans="1:23" ht="14.45" customHeight="1" x14ac:dyDescent="0.2">
      <c r="A379" s="331">
        <v>103751</v>
      </c>
      <c r="B379" s="331">
        <v>1027633</v>
      </c>
      <c r="C379" s="334" t="s">
        <v>12749</v>
      </c>
      <c r="D379" s="334" t="s">
        <v>14366</v>
      </c>
      <c r="E379" s="333">
        <v>42491</v>
      </c>
      <c r="F379" s="332">
        <v>42825</v>
      </c>
      <c r="G379" s="331">
        <v>1588025456</v>
      </c>
      <c r="H379" s="324" t="s">
        <v>14365</v>
      </c>
      <c r="W379" s="325"/>
    </row>
    <row r="380" spans="1:23" ht="14.45" customHeight="1" x14ac:dyDescent="0.2">
      <c r="A380" s="331">
        <v>103471</v>
      </c>
      <c r="B380" s="331">
        <v>1027643</v>
      </c>
      <c r="C380" s="334" t="s">
        <v>14364</v>
      </c>
      <c r="D380" s="334" t="s">
        <v>14363</v>
      </c>
      <c r="E380" s="333">
        <v>42491</v>
      </c>
      <c r="F380" s="332">
        <v>42825</v>
      </c>
      <c r="G380" s="331">
        <v>1659731081</v>
      </c>
      <c r="H380" s="324" t="s">
        <v>14362</v>
      </c>
      <c r="W380" s="325"/>
    </row>
    <row r="381" spans="1:23" ht="14.45" customHeight="1" x14ac:dyDescent="0.2">
      <c r="A381" s="331">
        <v>104339</v>
      </c>
      <c r="B381" s="331">
        <v>1027648</v>
      </c>
      <c r="C381" s="334" t="s">
        <v>14361</v>
      </c>
      <c r="D381" s="334" t="s">
        <v>14360</v>
      </c>
      <c r="E381" s="333">
        <v>42491</v>
      </c>
      <c r="F381" s="332">
        <v>42825</v>
      </c>
      <c r="G381" s="331">
        <v>1033570908</v>
      </c>
      <c r="H381" s="324" t="s">
        <v>14359</v>
      </c>
      <c r="W381" s="325"/>
    </row>
    <row r="382" spans="1:23" ht="14.45" customHeight="1" x14ac:dyDescent="0.2">
      <c r="A382" s="331">
        <v>104642</v>
      </c>
      <c r="B382" s="331">
        <v>1027650</v>
      </c>
      <c r="C382" s="334" t="s">
        <v>13161</v>
      </c>
      <c r="D382" s="334" t="s">
        <v>14358</v>
      </c>
      <c r="E382" s="333">
        <v>42491</v>
      </c>
      <c r="F382" s="332">
        <v>42825</v>
      </c>
      <c r="G382" s="331">
        <v>1669832903</v>
      </c>
      <c r="H382" s="324" t="s">
        <v>14357</v>
      </c>
      <c r="W382" s="325"/>
    </row>
    <row r="383" spans="1:23" ht="14.45" customHeight="1" x14ac:dyDescent="0.2">
      <c r="A383" s="331">
        <v>103866</v>
      </c>
      <c r="B383" s="331">
        <v>1027661</v>
      </c>
      <c r="C383" s="334" t="s">
        <v>14356</v>
      </c>
      <c r="D383" s="334" t="s">
        <v>14355</v>
      </c>
      <c r="E383" s="333">
        <v>42491</v>
      </c>
      <c r="F383" s="332">
        <v>42825</v>
      </c>
      <c r="G383" s="331">
        <v>1922469956</v>
      </c>
      <c r="H383" s="324" t="s">
        <v>14354</v>
      </c>
      <c r="W383" s="325"/>
    </row>
    <row r="384" spans="1:23" ht="14.45" customHeight="1" x14ac:dyDescent="0.2">
      <c r="A384" s="331">
        <v>5041</v>
      </c>
      <c r="B384" s="331">
        <v>1027671</v>
      </c>
      <c r="C384" s="334" t="s">
        <v>14353</v>
      </c>
      <c r="D384" s="334" t="s">
        <v>14352</v>
      </c>
      <c r="E384" s="333">
        <v>42491</v>
      </c>
      <c r="F384" s="332">
        <v>42825</v>
      </c>
      <c r="G384" s="331">
        <v>1851752729</v>
      </c>
      <c r="H384" s="324" t="s">
        <v>14351</v>
      </c>
      <c r="W384" s="325"/>
    </row>
    <row r="385" spans="1:23" ht="14.45" customHeight="1" x14ac:dyDescent="0.2">
      <c r="A385" s="331">
        <v>5326</v>
      </c>
      <c r="B385" s="331">
        <v>1027676</v>
      </c>
      <c r="C385" s="334" t="s">
        <v>14350</v>
      </c>
      <c r="D385" s="334" t="s">
        <v>14349</v>
      </c>
      <c r="E385" s="333">
        <v>42491</v>
      </c>
      <c r="F385" s="332">
        <v>42825</v>
      </c>
      <c r="G385" s="331">
        <v>1144680471</v>
      </c>
      <c r="H385" s="324" t="s">
        <v>14348</v>
      </c>
      <c r="W385" s="325"/>
    </row>
    <row r="386" spans="1:23" ht="14.45" customHeight="1" x14ac:dyDescent="0.2">
      <c r="A386" s="331">
        <v>102734</v>
      </c>
      <c r="B386" s="331">
        <v>1027689</v>
      </c>
      <c r="C386" s="334" t="s">
        <v>14347</v>
      </c>
      <c r="D386" s="334" t="s">
        <v>14346</v>
      </c>
      <c r="E386" s="333">
        <v>42491</v>
      </c>
      <c r="F386" s="332">
        <v>42825</v>
      </c>
      <c r="G386" s="331">
        <v>1710348685</v>
      </c>
      <c r="H386" s="324" t="s">
        <v>14345</v>
      </c>
      <c r="W386" s="325"/>
    </row>
    <row r="387" spans="1:23" ht="14.45" customHeight="1" x14ac:dyDescent="0.2">
      <c r="A387" s="331">
        <v>106222</v>
      </c>
      <c r="B387" s="331">
        <v>1027696</v>
      </c>
      <c r="C387" s="334" t="s">
        <v>14344</v>
      </c>
      <c r="D387" s="334" t="s">
        <v>14343</v>
      </c>
      <c r="E387" s="333">
        <v>42491</v>
      </c>
      <c r="F387" s="332">
        <v>109574</v>
      </c>
      <c r="G387" s="331">
        <v>1376903575</v>
      </c>
      <c r="H387" s="324" t="s">
        <v>14342</v>
      </c>
      <c r="W387" s="325"/>
    </row>
    <row r="388" spans="1:23" ht="14.45" customHeight="1" x14ac:dyDescent="0.2">
      <c r="A388" s="331">
        <v>4887</v>
      </c>
      <c r="B388" s="331">
        <v>1027707</v>
      </c>
      <c r="C388" s="334" t="s">
        <v>14341</v>
      </c>
      <c r="D388" s="334" t="s">
        <v>14340</v>
      </c>
      <c r="E388" s="333">
        <v>42491</v>
      </c>
      <c r="F388" s="332">
        <v>42825</v>
      </c>
      <c r="G388" s="331">
        <v>1114388089</v>
      </c>
      <c r="H388" s="324" t="s">
        <v>14339</v>
      </c>
      <c r="W388" s="325"/>
    </row>
    <row r="389" spans="1:23" ht="14.45" customHeight="1" x14ac:dyDescent="0.2">
      <c r="A389" s="331">
        <v>102907</v>
      </c>
      <c r="B389" s="331">
        <v>1027711</v>
      </c>
      <c r="C389" s="334" t="s">
        <v>14338</v>
      </c>
      <c r="D389" s="334" t="s">
        <v>14338</v>
      </c>
      <c r="E389" s="333">
        <v>42491</v>
      </c>
      <c r="F389" s="332">
        <v>42825</v>
      </c>
      <c r="G389" s="331">
        <v>1811358229</v>
      </c>
      <c r="H389" s="324" t="s">
        <v>14337</v>
      </c>
      <c r="W389" s="325"/>
    </row>
    <row r="390" spans="1:23" ht="14.45" customHeight="1" x14ac:dyDescent="0.2">
      <c r="A390" s="331">
        <v>104200</v>
      </c>
      <c r="B390" s="331">
        <v>1027728</v>
      </c>
      <c r="C390" s="334" t="s">
        <v>14336</v>
      </c>
      <c r="D390" s="334" t="s">
        <v>14336</v>
      </c>
      <c r="E390" s="333">
        <v>42491</v>
      </c>
      <c r="F390" s="332">
        <v>42825</v>
      </c>
      <c r="G390" s="331">
        <v>1003276437</v>
      </c>
      <c r="H390" s="324" t="s">
        <v>14335</v>
      </c>
      <c r="W390" s="325"/>
    </row>
    <row r="391" spans="1:23" ht="14.45" customHeight="1" x14ac:dyDescent="0.2">
      <c r="A391" s="331">
        <v>104003</v>
      </c>
      <c r="B391" s="331">
        <v>1027738</v>
      </c>
      <c r="C391" s="334" t="s">
        <v>14334</v>
      </c>
      <c r="D391" s="334" t="s">
        <v>14333</v>
      </c>
      <c r="E391" s="333">
        <v>42491</v>
      </c>
      <c r="F391" s="332">
        <v>42825</v>
      </c>
      <c r="G391" s="331">
        <v>1275994147</v>
      </c>
      <c r="H391" s="324" t="s">
        <v>14332</v>
      </c>
      <c r="W391" s="325"/>
    </row>
    <row r="392" spans="1:23" ht="14.45" customHeight="1" x14ac:dyDescent="0.2">
      <c r="A392" s="331">
        <v>104955</v>
      </c>
      <c r="B392" s="331">
        <v>1027741</v>
      </c>
      <c r="C392" s="334" t="s">
        <v>14331</v>
      </c>
      <c r="D392" s="334" t="s">
        <v>14330</v>
      </c>
      <c r="E392" s="333">
        <v>42491</v>
      </c>
      <c r="F392" s="332">
        <v>42825</v>
      </c>
      <c r="G392" s="331">
        <v>1811357155</v>
      </c>
      <c r="H392" s="324" t="s">
        <v>14329</v>
      </c>
      <c r="W392" s="325"/>
    </row>
    <row r="393" spans="1:23" ht="14.45" customHeight="1" x14ac:dyDescent="0.2">
      <c r="A393" s="331">
        <v>102369</v>
      </c>
      <c r="B393" s="331">
        <v>1027862</v>
      </c>
      <c r="C393" s="334" t="s">
        <v>12586</v>
      </c>
      <c r="D393" s="334" t="s">
        <v>14328</v>
      </c>
      <c r="E393" s="333">
        <v>42491</v>
      </c>
      <c r="F393" s="332">
        <v>42825</v>
      </c>
      <c r="G393" s="331">
        <v>1891156733</v>
      </c>
      <c r="H393" s="324" t="s">
        <v>14327</v>
      </c>
      <c r="W393" s="325"/>
    </row>
    <row r="394" spans="1:23" ht="14.45" customHeight="1" x14ac:dyDescent="0.2">
      <c r="A394" s="331">
        <v>235</v>
      </c>
      <c r="B394" s="331">
        <v>1027545</v>
      </c>
      <c r="C394" s="334" t="s">
        <v>14326</v>
      </c>
      <c r="D394" s="334" t="s">
        <v>14325</v>
      </c>
      <c r="E394" s="333">
        <v>42479</v>
      </c>
      <c r="F394" s="332">
        <v>109574</v>
      </c>
      <c r="G394" s="331">
        <v>1659371565</v>
      </c>
      <c r="H394" s="324" t="s">
        <v>14324</v>
      </c>
      <c r="W394" s="325"/>
    </row>
    <row r="395" spans="1:23" ht="14.45" customHeight="1" x14ac:dyDescent="0.2">
      <c r="A395" s="331">
        <v>4097</v>
      </c>
      <c r="B395" s="331">
        <v>1027634</v>
      </c>
      <c r="C395" s="334" t="s">
        <v>13986</v>
      </c>
      <c r="D395" s="334" t="s">
        <v>14323</v>
      </c>
      <c r="E395" s="333">
        <v>42475</v>
      </c>
      <c r="F395" s="332">
        <v>42825</v>
      </c>
      <c r="G395" s="331">
        <v>1902203607</v>
      </c>
      <c r="H395" s="324" t="s">
        <v>14322</v>
      </c>
      <c r="W395" s="325"/>
    </row>
    <row r="396" spans="1:23" ht="14.45" customHeight="1" x14ac:dyDescent="0.2">
      <c r="A396" s="331">
        <v>102010</v>
      </c>
      <c r="B396" s="331">
        <v>1027638</v>
      </c>
      <c r="C396" s="334" t="s">
        <v>11490</v>
      </c>
      <c r="D396" s="334" t="s">
        <v>14321</v>
      </c>
      <c r="E396" s="333">
        <v>42475</v>
      </c>
      <c r="F396" s="332">
        <v>42825</v>
      </c>
      <c r="G396" s="331">
        <v>1790749067</v>
      </c>
      <c r="H396" s="324" t="s">
        <v>14320</v>
      </c>
      <c r="W396" s="325"/>
    </row>
    <row r="397" spans="1:23" ht="14.45" customHeight="1" x14ac:dyDescent="0.2">
      <c r="A397" s="331">
        <v>5392</v>
      </c>
      <c r="B397" s="331">
        <v>1027695</v>
      </c>
      <c r="C397" s="334" t="s">
        <v>14295</v>
      </c>
      <c r="D397" s="334" t="s">
        <v>14319</v>
      </c>
      <c r="E397" s="333">
        <v>42475</v>
      </c>
      <c r="F397" s="332">
        <v>109574</v>
      </c>
      <c r="G397" s="331">
        <v>1477517720</v>
      </c>
      <c r="H397" s="324" t="s">
        <v>3540</v>
      </c>
      <c r="W397" s="325"/>
    </row>
    <row r="398" spans="1:23" ht="14.45" customHeight="1" x14ac:dyDescent="0.2">
      <c r="A398" s="331">
        <v>100717</v>
      </c>
      <c r="B398" s="331">
        <v>1027726</v>
      </c>
      <c r="C398" s="334" t="s">
        <v>14318</v>
      </c>
      <c r="D398" s="334" t="s">
        <v>14317</v>
      </c>
      <c r="E398" s="333">
        <v>42464</v>
      </c>
      <c r="F398" s="332">
        <v>109574</v>
      </c>
      <c r="G398" s="331">
        <v>1063876118</v>
      </c>
      <c r="H398" s="324" t="s">
        <v>14316</v>
      </c>
      <c r="W398" s="325"/>
    </row>
    <row r="399" spans="1:23" ht="14.45" customHeight="1" x14ac:dyDescent="0.2">
      <c r="A399" s="331">
        <v>5114</v>
      </c>
      <c r="B399" s="331">
        <v>1027483</v>
      </c>
      <c r="C399" s="334" t="s">
        <v>14315</v>
      </c>
      <c r="D399" s="334" t="s">
        <v>14314</v>
      </c>
      <c r="E399" s="333">
        <v>42461</v>
      </c>
      <c r="F399" s="332">
        <v>109574</v>
      </c>
      <c r="G399" s="331">
        <v>1588022057</v>
      </c>
      <c r="H399" s="324" t="s">
        <v>14313</v>
      </c>
      <c r="W399" s="325"/>
    </row>
    <row r="400" spans="1:23" ht="14.45" customHeight="1" x14ac:dyDescent="0.2">
      <c r="A400" s="331">
        <v>4791</v>
      </c>
      <c r="B400" s="331">
        <v>1027484</v>
      </c>
      <c r="C400" s="334" t="s">
        <v>14312</v>
      </c>
      <c r="D400" s="334" t="s">
        <v>14311</v>
      </c>
      <c r="E400" s="333">
        <v>42461</v>
      </c>
      <c r="F400" s="332">
        <v>43131</v>
      </c>
      <c r="G400" s="331">
        <v>1922466499</v>
      </c>
      <c r="H400" s="324" t="s">
        <v>14310</v>
      </c>
      <c r="W400" s="325"/>
    </row>
    <row r="401" spans="1:23" ht="14.45" customHeight="1" x14ac:dyDescent="0.2">
      <c r="A401" s="331">
        <v>4358</v>
      </c>
      <c r="B401" s="331">
        <v>1027624</v>
      </c>
      <c r="C401" s="334" t="s">
        <v>14309</v>
      </c>
      <c r="D401" s="334" t="s">
        <v>14308</v>
      </c>
      <c r="E401" s="333">
        <v>42461</v>
      </c>
      <c r="F401" s="332">
        <v>109574</v>
      </c>
      <c r="G401" s="331">
        <v>1760851323</v>
      </c>
      <c r="H401" s="324" t="s">
        <v>14307</v>
      </c>
      <c r="W401" s="325"/>
    </row>
    <row r="402" spans="1:23" ht="14.45" customHeight="1" x14ac:dyDescent="0.2">
      <c r="A402" s="331">
        <v>5095</v>
      </c>
      <c r="B402" s="331">
        <v>1027596</v>
      </c>
      <c r="C402" s="334" t="s">
        <v>5824</v>
      </c>
      <c r="D402" s="334" t="s">
        <v>14306</v>
      </c>
      <c r="E402" s="333">
        <v>42460</v>
      </c>
      <c r="F402" s="332">
        <v>109574</v>
      </c>
      <c r="G402" s="331">
        <v>1235599887</v>
      </c>
      <c r="H402" s="324" t="s">
        <v>3459</v>
      </c>
      <c r="W402" s="325"/>
    </row>
    <row r="403" spans="1:23" ht="14.45" customHeight="1" x14ac:dyDescent="0.2">
      <c r="A403" s="331">
        <v>106264</v>
      </c>
      <c r="B403" s="331">
        <v>1027424</v>
      </c>
      <c r="C403" s="334" t="s">
        <v>14305</v>
      </c>
      <c r="D403" s="334" t="s">
        <v>7237</v>
      </c>
      <c r="E403" s="333">
        <v>42459</v>
      </c>
      <c r="F403" s="332">
        <v>109574</v>
      </c>
      <c r="G403" s="331">
        <v>1639569460</v>
      </c>
      <c r="H403" s="324" t="s">
        <v>7236</v>
      </c>
      <c r="W403" s="325"/>
    </row>
    <row r="404" spans="1:23" ht="14.45" customHeight="1" x14ac:dyDescent="0.2">
      <c r="A404" s="331">
        <v>101364</v>
      </c>
      <c r="B404" s="331">
        <v>1027493</v>
      </c>
      <c r="C404" s="334" t="s">
        <v>11043</v>
      </c>
      <c r="D404" s="334" t="s">
        <v>14304</v>
      </c>
      <c r="E404" s="333">
        <v>42430</v>
      </c>
      <c r="F404" s="332">
        <v>109574</v>
      </c>
      <c r="G404" s="331">
        <v>1477910636</v>
      </c>
      <c r="H404" s="324" t="s">
        <v>3592</v>
      </c>
      <c r="W404" s="325"/>
    </row>
    <row r="405" spans="1:23" ht="14.45" customHeight="1" x14ac:dyDescent="0.2">
      <c r="A405" s="331">
        <v>4771</v>
      </c>
      <c r="B405" s="331">
        <v>1027625</v>
      </c>
      <c r="C405" s="334" t="s">
        <v>13936</v>
      </c>
      <c r="D405" s="334" t="s">
        <v>14303</v>
      </c>
      <c r="E405" s="333">
        <v>42430</v>
      </c>
      <c r="F405" s="332">
        <v>43012</v>
      </c>
      <c r="G405" s="331">
        <v>1619334257</v>
      </c>
      <c r="H405" s="324" t="s">
        <v>14302</v>
      </c>
      <c r="W405" s="325"/>
    </row>
    <row r="406" spans="1:23" ht="14.45" customHeight="1" x14ac:dyDescent="0.2">
      <c r="A406" s="331">
        <v>5259</v>
      </c>
      <c r="B406" s="331">
        <v>1027423</v>
      </c>
      <c r="C406" s="334" t="s">
        <v>14301</v>
      </c>
      <c r="D406" s="334" t="s">
        <v>14300</v>
      </c>
      <c r="E406" s="333">
        <v>42422</v>
      </c>
      <c r="F406" s="332">
        <v>109574</v>
      </c>
      <c r="G406" s="331">
        <v>1497026363</v>
      </c>
      <c r="H406" s="324" t="s">
        <v>3505</v>
      </c>
      <c r="W406" s="325"/>
    </row>
    <row r="407" spans="1:23" ht="14.45" customHeight="1" x14ac:dyDescent="0.2">
      <c r="A407" s="331">
        <v>5358</v>
      </c>
      <c r="B407" s="331">
        <v>1027448</v>
      </c>
      <c r="C407" s="334" t="s">
        <v>9124</v>
      </c>
      <c r="D407" s="334" t="s">
        <v>14299</v>
      </c>
      <c r="E407" s="333">
        <v>42422</v>
      </c>
      <c r="F407" s="332">
        <v>109574</v>
      </c>
      <c r="G407" s="331">
        <v>1295799765</v>
      </c>
      <c r="H407" s="324" t="s">
        <v>3499</v>
      </c>
      <c r="W407" s="325"/>
    </row>
    <row r="408" spans="1:23" ht="14.45" customHeight="1" x14ac:dyDescent="0.2">
      <c r="A408" s="331">
        <v>102455</v>
      </c>
      <c r="B408" s="331">
        <v>1027453</v>
      </c>
      <c r="C408" s="334" t="s">
        <v>11840</v>
      </c>
      <c r="D408" s="334" t="s">
        <v>14298</v>
      </c>
      <c r="E408" s="333">
        <v>42422</v>
      </c>
      <c r="F408" s="332">
        <v>109574</v>
      </c>
      <c r="G408" s="331">
        <v>1154385425</v>
      </c>
      <c r="H408" s="324" t="s">
        <v>3626</v>
      </c>
      <c r="W408" s="325"/>
    </row>
    <row r="409" spans="1:23" ht="14.45" customHeight="1" x14ac:dyDescent="0.2">
      <c r="A409" s="331">
        <v>4539</v>
      </c>
      <c r="B409" s="331">
        <v>1027463</v>
      </c>
      <c r="C409" s="334" t="s">
        <v>13991</v>
      </c>
      <c r="D409" s="334" t="s">
        <v>14297</v>
      </c>
      <c r="E409" s="333">
        <v>42422</v>
      </c>
      <c r="F409" s="332">
        <v>42825</v>
      </c>
      <c r="G409" s="331">
        <v>1558768259</v>
      </c>
      <c r="H409" s="324" t="s">
        <v>14296</v>
      </c>
      <c r="W409" s="325"/>
    </row>
    <row r="410" spans="1:23" ht="14.45" customHeight="1" x14ac:dyDescent="0.2">
      <c r="A410" s="331">
        <v>5392</v>
      </c>
      <c r="B410" s="331">
        <v>1027428</v>
      </c>
      <c r="C410" s="334" t="s">
        <v>14295</v>
      </c>
      <c r="D410" s="334" t="s">
        <v>14293</v>
      </c>
      <c r="E410" s="333">
        <v>42412</v>
      </c>
      <c r="F410" s="332">
        <v>42474</v>
      </c>
      <c r="G410" s="331">
        <v>1477517720</v>
      </c>
      <c r="H410" s="324" t="s">
        <v>14294</v>
      </c>
      <c r="W410" s="325"/>
    </row>
    <row r="411" spans="1:23" ht="14.45" customHeight="1" x14ac:dyDescent="0.2">
      <c r="A411" s="331">
        <v>102010</v>
      </c>
      <c r="B411" s="331">
        <v>1027473</v>
      </c>
      <c r="C411" s="334" t="s">
        <v>11490</v>
      </c>
      <c r="D411" s="334" t="s">
        <v>14293</v>
      </c>
      <c r="E411" s="333">
        <v>42412</v>
      </c>
      <c r="F411" s="332">
        <v>42474</v>
      </c>
      <c r="G411" s="331">
        <v>1790749067</v>
      </c>
      <c r="H411" s="324" t="s">
        <v>3614</v>
      </c>
      <c r="W411" s="325"/>
    </row>
    <row r="412" spans="1:23" ht="14.45" customHeight="1" x14ac:dyDescent="0.2">
      <c r="A412" s="331">
        <v>4097</v>
      </c>
      <c r="B412" s="331">
        <v>1027496</v>
      </c>
      <c r="C412" s="334" t="s">
        <v>13986</v>
      </c>
      <c r="D412" s="334" t="s">
        <v>14293</v>
      </c>
      <c r="E412" s="333">
        <v>42412</v>
      </c>
      <c r="F412" s="332">
        <v>42474</v>
      </c>
      <c r="G412" s="331">
        <v>1902203607</v>
      </c>
      <c r="H412" s="324" t="s">
        <v>14292</v>
      </c>
      <c r="W412" s="325"/>
    </row>
    <row r="413" spans="1:23" ht="14.45" customHeight="1" x14ac:dyDescent="0.2">
      <c r="A413" s="331">
        <v>106362</v>
      </c>
      <c r="B413" s="331">
        <v>1027141</v>
      </c>
      <c r="C413" s="334" t="s">
        <v>14291</v>
      </c>
      <c r="D413" s="334" t="s">
        <v>14290</v>
      </c>
      <c r="E413" s="333">
        <v>42410</v>
      </c>
      <c r="F413" s="332">
        <v>109574</v>
      </c>
      <c r="G413" s="331">
        <v>1184000283</v>
      </c>
      <c r="H413" s="324" t="s">
        <v>14289</v>
      </c>
      <c r="W413" s="325"/>
    </row>
    <row r="414" spans="1:23" ht="14.45" customHeight="1" x14ac:dyDescent="0.2">
      <c r="A414" s="331">
        <v>106267</v>
      </c>
      <c r="B414" s="331">
        <v>1027469</v>
      </c>
      <c r="C414" s="334" t="s">
        <v>14239</v>
      </c>
      <c r="D414" s="334" t="s">
        <v>13925</v>
      </c>
      <c r="E414" s="333">
        <v>42401</v>
      </c>
      <c r="F414" s="332">
        <v>109574</v>
      </c>
      <c r="G414" s="331">
        <v>1932596343</v>
      </c>
      <c r="H414" s="324" t="s">
        <v>14288</v>
      </c>
      <c r="W414" s="325"/>
    </row>
    <row r="415" spans="1:23" ht="14.45" customHeight="1" x14ac:dyDescent="0.2">
      <c r="A415" s="331">
        <v>4184</v>
      </c>
      <c r="B415" s="331">
        <v>1027576</v>
      </c>
      <c r="C415" s="334" t="s">
        <v>14287</v>
      </c>
      <c r="D415" s="334" t="s">
        <v>14286</v>
      </c>
      <c r="E415" s="333">
        <v>42401</v>
      </c>
      <c r="F415" s="332">
        <v>109574</v>
      </c>
      <c r="G415" s="331">
        <v>1912372459</v>
      </c>
      <c r="H415" s="324" t="s">
        <v>3629</v>
      </c>
      <c r="W415" s="325"/>
    </row>
    <row r="416" spans="1:23" ht="14.45" customHeight="1" x14ac:dyDescent="0.2">
      <c r="A416" s="331">
        <v>191</v>
      </c>
      <c r="B416" s="331">
        <v>1027379</v>
      </c>
      <c r="C416" s="334" t="s">
        <v>14285</v>
      </c>
      <c r="D416" s="334" t="s">
        <v>14284</v>
      </c>
      <c r="E416" s="333">
        <v>42388</v>
      </c>
      <c r="F416" s="332">
        <v>109574</v>
      </c>
      <c r="G416" s="331">
        <v>1992178545</v>
      </c>
      <c r="H416" s="324" t="s">
        <v>14283</v>
      </c>
      <c r="W416" s="325"/>
    </row>
    <row r="417" spans="1:23" ht="14.45" customHeight="1" x14ac:dyDescent="0.2">
      <c r="A417" s="331">
        <v>5403</v>
      </c>
      <c r="B417" s="331">
        <v>1027380</v>
      </c>
      <c r="C417" s="334" t="s">
        <v>14282</v>
      </c>
      <c r="D417" s="334" t="s">
        <v>14281</v>
      </c>
      <c r="E417" s="333">
        <v>42388</v>
      </c>
      <c r="F417" s="332">
        <v>109574</v>
      </c>
      <c r="G417" s="331">
        <v>1225401987</v>
      </c>
      <c r="H417" s="324" t="s">
        <v>14280</v>
      </c>
      <c r="W417" s="325"/>
    </row>
    <row r="418" spans="1:23" ht="14.45" customHeight="1" x14ac:dyDescent="0.2">
      <c r="A418" s="331">
        <v>5327</v>
      </c>
      <c r="B418" s="331">
        <v>1027420</v>
      </c>
      <c r="C418" s="334" t="s">
        <v>14279</v>
      </c>
      <c r="D418" s="334" t="s">
        <v>14278</v>
      </c>
      <c r="E418" s="333">
        <v>42388</v>
      </c>
      <c r="F418" s="332">
        <v>109574</v>
      </c>
      <c r="G418" s="331">
        <v>1184097941</v>
      </c>
      <c r="H418" s="324" t="s">
        <v>14277</v>
      </c>
      <c r="W418" s="325"/>
    </row>
    <row r="419" spans="1:23" ht="14.45" customHeight="1" x14ac:dyDescent="0.2">
      <c r="A419" s="331">
        <v>169</v>
      </c>
      <c r="B419" s="331">
        <v>1027434</v>
      </c>
      <c r="C419" s="334" t="s">
        <v>14276</v>
      </c>
      <c r="D419" s="334" t="s">
        <v>14275</v>
      </c>
      <c r="E419" s="333">
        <v>42388</v>
      </c>
      <c r="F419" s="332">
        <v>109574</v>
      </c>
      <c r="G419" s="331">
        <v>1538532395</v>
      </c>
      <c r="H419" s="324" t="s">
        <v>14274</v>
      </c>
      <c r="W419" s="325"/>
    </row>
    <row r="420" spans="1:23" ht="14.45" customHeight="1" x14ac:dyDescent="0.2">
      <c r="A420" s="331">
        <v>4940</v>
      </c>
      <c r="B420" s="331">
        <v>1027447</v>
      </c>
      <c r="C420" s="334" t="s">
        <v>14273</v>
      </c>
      <c r="D420" s="334" t="s">
        <v>14272</v>
      </c>
      <c r="E420" s="333">
        <v>42388</v>
      </c>
      <c r="F420" s="332">
        <v>109574</v>
      </c>
      <c r="G420" s="331">
        <v>1881067544</v>
      </c>
      <c r="H420" s="324" t="s">
        <v>14271</v>
      </c>
      <c r="W420" s="325"/>
    </row>
    <row r="421" spans="1:23" ht="14.45" customHeight="1" x14ac:dyDescent="0.2">
      <c r="A421" s="331">
        <v>4982</v>
      </c>
      <c r="B421" s="331">
        <v>1027327</v>
      </c>
      <c r="C421" s="334" t="s">
        <v>7688</v>
      </c>
      <c r="D421" s="334" t="s">
        <v>14270</v>
      </c>
      <c r="E421" s="333">
        <v>42370</v>
      </c>
      <c r="F421" s="332">
        <v>42825</v>
      </c>
      <c r="G421" s="331">
        <v>1841664349</v>
      </c>
      <c r="H421" s="324" t="s">
        <v>14269</v>
      </c>
      <c r="W421" s="325"/>
    </row>
    <row r="422" spans="1:23" ht="14.45" customHeight="1" x14ac:dyDescent="0.2">
      <c r="A422" s="331">
        <v>4058</v>
      </c>
      <c r="B422" s="331">
        <v>1027382</v>
      </c>
      <c r="C422" s="334" t="s">
        <v>14268</v>
      </c>
      <c r="D422" s="334" t="s">
        <v>14267</v>
      </c>
      <c r="E422" s="333">
        <v>42370</v>
      </c>
      <c r="F422" s="332">
        <v>109574</v>
      </c>
      <c r="G422" s="331">
        <v>1437526787</v>
      </c>
      <c r="H422" s="324" t="s">
        <v>14266</v>
      </c>
      <c r="W422" s="325"/>
    </row>
    <row r="423" spans="1:23" ht="14.45" customHeight="1" x14ac:dyDescent="0.2">
      <c r="A423" s="331">
        <v>4749</v>
      </c>
      <c r="B423" s="331">
        <v>1027387</v>
      </c>
      <c r="C423" s="334" t="s">
        <v>6585</v>
      </c>
      <c r="D423" s="334" t="s">
        <v>14265</v>
      </c>
      <c r="E423" s="333">
        <v>42370</v>
      </c>
      <c r="F423" s="332">
        <v>109574</v>
      </c>
      <c r="G423" s="331">
        <v>1740653633</v>
      </c>
      <c r="H423" s="324" t="s">
        <v>14264</v>
      </c>
      <c r="W423" s="325"/>
    </row>
    <row r="424" spans="1:23" ht="14.45" customHeight="1" x14ac:dyDescent="0.2">
      <c r="A424" s="331">
        <v>4980</v>
      </c>
      <c r="B424" s="331">
        <v>1027393</v>
      </c>
      <c r="C424" s="334" t="s">
        <v>14263</v>
      </c>
      <c r="D424" s="334" t="s">
        <v>14262</v>
      </c>
      <c r="E424" s="333">
        <v>42370</v>
      </c>
      <c r="F424" s="332">
        <v>43190</v>
      </c>
      <c r="G424" s="331">
        <v>1003289646</v>
      </c>
      <c r="H424" s="324" t="s">
        <v>3203</v>
      </c>
      <c r="W424" s="325"/>
    </row>
    <row r="425" spans="1:23" ht="14.45" customHeight="1" x14ac:dyDescent="0.2">
      <c r="A425" s="331">
        <v>4105</v>
      </c>
      <c r="B425" s="331">
        <v>1027401</v>
      </c>
      <c r="C425" s="334" t="s">
        <v>14261</v>
      </c>
      <c r="D425" s="334" t="s">
        <v>3873</v>
      </c>
      <c r="E425" s="333">
        <v>42370</v>
      </c>
      <c r="F425" s="332">
        <v>43190</v>
      </c>
      <c r="G425" s="331">
        <v>1225402753</v>
      </c>
      <c r="H425" s="324" t="s">
        <v>3744</v>
      </c>
      <c r="W425" s="325"/>
    </row>
    <row r="426" spans="1:23" ht="14.45" customHeight="1" x14ac:dyDescent="0.2">
      <c r="A426" s="331">
        <v>4544</v>
      </c>
      <c r="B426" s="331">
        <v>1027326</v>
      </c>
      <c r="C426" s="334" t="s">
        <v>14260</v>
      </c>
      <c r="D426" s="334" t="s">
        <v>14259</v>
      </c>
      <c r="E426" s="333">
        <v>42353</v>
      </c>
      <c r="F426" s="332">
        <v>109574</v>
      </c>
      <c r="G426" s="331">
        <v>1487028585</v>
      </c>
      <c r="H426" s="324" t="s">
        <v>3263</v>
      </c>
      <c r="W426" s="325"/>
    </row>
    <row r="427" spans="1:23" ht="14.45" customHeight="1" x14ac:dyDescent="0.2">
      <c r="A427" s="331">
        <v>4755</v>
      </c>
      <c r="B427" s="331">
        <v>1027269</v>
      </c>
      <c r="C427" s="334" t="s">
        <v>3974</v>
      </c>
      <c r="D427" s="334" t="s">
        <v>13895</v>
      </c>
      <c r="E427" s="333">
        <v>42339</v>
      </c>
      <c r="F427" s="332">
        <v>109574</v>
      </c>
      <c r="G427" s="331">
        <v>1053783639</v>
      </c>
      <c r="H427" s="324" t="s">
        <v>3253</v>
      </c>
      <c r="W427" s="325"/>
    </row>
    <row r="428" spans="1:23" ht="14.45" customHeight="1" x14ac:dyDescent="0.2">
      <c r="A428" s="331">
        <v>4796</v>
      </c>
      <c r="B428" s="331">
        <v>1027281</v>
      </c>
      <c r="C428" s="334" t="s">
        <v>14258</v>
      </c>
      <c r="D428" s="334" t="s">
        <v>14257</v>
      </c>
      <c r="E428" s="333">
        <v>42339</v>
      </c>
      <c r="F428" s="332">
        <v>42796</v>
      </c>
      <c r="G428" s="331">
        <v>1073984407</v>
      </c>
      <c r="H428" s="324" t="s">
        <v>14256</v>
      </c>
      <c r="W428" s="325"/>
    </row>
    <row r="429" spans="1:23" ht="14.45" customHeight="1" x14ac:dyDescent="0.2">
      <c r="A429" s="331">
        <v>106098</v>
      </c>
      <c r="B429" s="331">
        <v>1027296</v>
      </c>
      <c r="C429" s="334" t="s">
        <v>14135</v>
      </c>
      <c r="D429" s="334" t="s">
        <v>14255</v>
      </c>
      <c r="E429" s="333">
        <v>42339</v>
      </c>
      <c r="F429" s="332">
        <v>109574</v>
      </c>
      <c r="G429" s="331">
        <v>1194198366</v>
      </c>
      <c r="H429" s="324" t="s">
        <v>14254</v>
      </c>
      <c r="W429" s="325"/>
    </row>
    <row r="430" spans="1:23" ht="14.45" customHeight="1" x14ac:dyDescent="0.2">
      <c r="A430" s="331">
        <v>4242</v>
      </c>
      <c r="B430" s="331">
        <v>1027318</v>
      </c>
      <c r="C430" s="334" t="s">
        <v>14253</v>
      </c>
      <c r="D430" s="334" t="s">
        <v>14252</v>
      </c>
      <c r="E430" s="333">
        <v>42339</v>
      </c>
      <c r="F430" s="332">
        <v>109574</v>
      </c>
      <c r="G430" s="331">
        <v>1033588975</v>
      </c>
      <c r="H430" s="324" t="s">
        <v>14251</v>
      </c>
      <c r="W430" s="325"/>
    </row>
    <row r="431" spans="1:23" ht="14.45" customHeight="1" x14ac:dyDescent="0.2">
      <c r="A431" s="331">
        <v>4320</v>
      </c>
      <c r="B431" s="331">
        <v>1027366</v>
      </c>
      <c r="C431" s="334" t="s">
        <v>7369</v>
      </c>
      <c r="D431" s="334" t="s">
        <v>14250</v>
      </c>
      <c r="E431" s="333">
        <v>42339</v>
      </c>
      <c r="F431" s="332">
        <v>109574</v>
      </c>
      <c r="G431" s="331">
        <v>1992170872</v>
      </c>
      <c r="H431" s="324" t="s">
        <v>14249</v>
      </c>
      <c r="W431" s="325"/>
    </row>
    <row r="432" spans="1:23" ht="14.45" customHeight="1" x14ac:dyDescent="0.2">
      <c r="A432" s="331">
        <v>5372</v>
      </c>
      <c r="B432" s="331">
        <v>1027377</v>
      </c>
      <c r="C432" s="334" t="s">
        <v>14248</v>
      </c>
      <c r="D432" s="334" t="s">
        <v>14247</v>
      </c>
      <c r="E432" s="333">
        <v>42339</v>
      </c>
      <c r="F432" s="332">
        <v>109574</v>
      </c>
      <c r="G432" s="331">
        <v>1790157519</v>
      </c>
      <c r="H432" s="324" t="s">
        <v>14246</v>
      </c>
      <c r="W432" s="325"/>
    </row>
    <row r="433" spans="1:23" ht="14.45" customHeight="1" x14ac:dyDescent="0.2">
      <c r="A433" s="331">
        <v>5387</v>
      </c>
      <c r="B433" s="331">
        <v>1027383</v>
      </c>
      <c r="C433" s="334" t="s">
        <v>14245</v>
      </c>
      <c r="D433" s="334" t="s">
        <v>14244</v>
      </c>
      <c r="E433" s="333">
        <v>42339</v>
      </c>
      <c r="F433" s="332">
        <v>109574</v>
      </c>
      <c r="G433" s="331">
        <v>1902278732</v>
      </c>
      <c r="H433" s="324" t="s">
        <v>14243</v>
      </c>
      <c r="W433" s="325"/>
    </row>
    <row r="434" spans="1:23" ht="14.45" customHeight="1" x14ac:dyDescent="0.2">
      <c r="A434" s="331">
        <v>106397</v>
      </c>
      <c r="B434" s="331">
        <v>1027208</v>
      </c>
      <c r="C434" s="334" t="s">
        <v>14242</v>
      </c>
      <c r="D434" s="334" t="s">
        <v>14241</v>
      </c>
      <c r="E434" s="333">
        <v>42331</v>
      </c>
      <c r="F434" s="332">
        <v>109574</v>
      </c>
      <c r="G434" s="331">
        <v>1871974998</v>
      </c>
      <c r="H434" s="324" t="s">
        <v>14240</v>
      </c>
      <c r="W434" s="325"/>
    </row>
    <row r="435" spans="1:23" ht="14.45" customHeight="1" x14ac:dyDescent="0.2">
      <c r="A435" s="331">
        <v>106267</v>
      </c>
      <c r="B435" s="331">
        <v>1026896</v>
      </c>
      <c r="C435" s="334" t="s">
        <v>14239</v>
      </c>
      <c r="D435" s="334" t="s">
        <v>14238</v>
      </c>
      <c r="E435" s="333">
        <v>42320</v>
      </c>
      <c r="F435" s="332">
        <v>42400</v>
      </c>
      <c r="G435" s="331">
        <v>1932596343</v>
      </c>
      <c r="H435" s="324" t="s">
        <v>14237</v>
      </c>
      <c r="W435" s="325"/>
    </row>
    <row r="436" spans="1:23" ht="14.45" customHeight="1" x14ac:dyDescent="0.2">
      <c r="A436" s="331">
        <v>4489</v>
      </c>
      <c r="B436" s="331">
        <v>1027222</v>
      </c>
      <c r="C436" s="334" t="s">
        <v>5170</v>
      </c>
      <c r="D436" s="334" t="s">
        <v>14236</v>
      </c>
      <c r="E436" s="333">
        <v>42309</v>
      </c>
      <c r="F436" s="332">
        <v>109574</v>
      </c>
      <c r="G436" s="331">
        <v>1063881647</v>
      </c>
      <c r="H436" s="324" t="s">
        <v>3745</v>
      </c>
      <c r="W436" s="325"/>
    </row>
    <row r="437" spans="1:23" ht="14.45" customHeight="1" x14ac:dyDescent="0.2">
      <c r="A437" s="331">
        <v>4808</v>
      </c>
      <c r="B437" s="331">
        <v>1027258</v>
      </c>
      <c r="C437" s="334" t="s">
        <v>14235</v>
      </c>
      <c r="D437" s="334" t="s">
        <v>14234</v>
      </c>
      <c r="E437" s="333">
        <v>42309</v>
      </c>
      <c r="F437" s="332">
        <v>109574</v>
      </c>
      <c r="G437" s="331">
        <v>1376912634</v>
      </c>
      <c r="H437" s="324" t="s">
        <v>14233</v>
      </c>
      <c r="W437" s="325"/>
    </row>
    <row r="438" spans="1:23" ht="14.45" customHeight="1" x14ac:dyDescent="0.2">
      <c r="A438" s="331">
        <v>5032</v>
      </c>
      <c r="B438" s="331">
        <v>1027203</v>
      </c>
      <c r="C438" s="334" t="s">
        <v>11626</v>
      </c>
      <c r="D438" s="334" t="s">
        <v>11625</v>
      </c>
      <c r="E438" s="333">
        <v>42306</v>
      </c>
      <c r="F438" s="332">
        <v>109574</v>
      </c>
      <c r="G438" s="331">
        <v>1134240427</v>
      </c>
      <c r="H438" s="324" t="s">
        <v>3434</v>
      </c>
      <c r="W438" s="325"/>
    </row>
    <row r="439" spans="1:23" ht="14.45" customHeight="1" x14ac:dyDescent="0.2">
      <c r="A439" s="331">
        <v>5341</v>
      </c>
      <c r="B439" s="331">
        <v>1027407</v>
      </c>
      <c r="C439" s="334" t="s">
        <v>11687</v>
      </c>
      <c r="D439" s="334" t="s">
        <v>11686</v>
      </c>
      <c r="E439" s="333">
        <v>42306</v>
      </c>
      <c r="F439" s="332">
        <v>109574</v>
      </c>
      <c r="G439" s="331">
        <v>1326169905</v>
      </c>
      <c r="H439" s="324" t="s">
        <v>14232</v>
      </c>
      <c r="W439" s="325"/>
    </row>
    <row r="440" spans="1:23" ht="14.45" customHeight="1" x14ac:dyDescent="0.2">
      <c r="A440" s="331">
        <v>106222</v>
      </c>
      <c r="B440" s="331">
        <v>1027066</v>
      </c>
      <c r="C440" s="334" t="s">
        <v>14231</v>
      </c>
      <c r="D440" s="334" t="s">
        <v>14230</v>
      </c>
      <c r="E440" s="333">
        <v>42293</v>
      </c>
      <c r="F440" s="332">
        <v>42490</v>
      </c>
      <c r="G440" s="331">
        <v>1114310489</v>
      </c>
      <c r="H440" s="324" t="s">
        <v>14229</v>
      </c>
      <c r="W440" s="325"/>
    </row>
    <row r="441" spans="1:23" ht="14.45" customHeight="1" x14ac:dyDescent="0.2">
      <c r="A441" s="331">
        <v>5288</v>
      </c>
      <c r="B441" s="331">
        <v>1027180</v>
      </c>
      <c r="C441" s="334" t="s">
        <v>14228</v>
      </c>
      <c r="D441" s="334" t="s">
        <v>14227</v>
      </c>
      <c r="E441" s="333">
        <v>42278</v>
      </c>
      <c r="F441" s="332">
        <v>43190</v>
      </c>
      <c r="G441" s="331">
        <v>1124495486</v>
      </c>
      <c r="H441" s="324" t="s">
        <v>3402</v>
      </c>
      <c r="W441" s="325"/>
    </row>
    <row r="442" spans="1:23" ht="14.45" customHeight="1" x14ac:dyDescent="0.2">
      <c r="A442" s="331">
        <v>4826</v>
      </c>
      <c r="B442" s="331">
        <v>1027188</v>
      </c>
      <c r="C442" s="334" t="s">
        <v>14226</v>
      </c>
      <c r="D442" s="334" t="s">
        <v>14225</v>
      </c>
      <c r="E442" s="333">
        <v>42278</v>
      </c>
      <c r="F442" s="332">
        <v>109574</v>
      </c>
      <c r="G442" s="331">
        <v>1184090391</v>
      </c>
      <c r="H442" s="324" t="s">
        <v>14224</v>
      </c>
      <c r="W442" s="325"/>
    </row>
    <row r="443" spans="1:23" ht="14.45" customHeight="1" x14ac:dyDescent="0.2">
      <c r="A443" s="331">
        <v>5142</v>
      </c>
      <c r="B443" s="331">
        <v>1027232</v>
      </c>
      <c r="C443" s="334" t="s">
        <v>14223</v>
      </c>
      <c r="D443" s="334" t="s">
        <v>14222</v>
      </c>
      <c r="E443" s="333">
        <v>42278</v>
      </c>
      <c r="F443" s="332">
        <v>109574</v>
      </c>
      <c r="G443" s="331">
        <v>1063888535</v>
      </c>
      <c r="H443" s="324" t="s">
        <v>14221</v>
      </c>
      <c r="W443" s="325"/>
    </row>
    <row r="444" spans="1:23" ht="14.45" customHeight="1" x14ac:dyDescent="0.2">
      <c r="A444" s="331">
        <v>4527</v>
      </c>
      <c r="B444" s="331">
        <v>1027217</v>
      </c>
      <c r="C444" s="334" t="s">
        <v>9982</v>
      </c>
      <c r="D444" s="334" t="s">
        <v>14220</v>
      </c>
      <c r="E444" s="333">
        <v>42272</v>
      </c>
      <c r="F444" s="332">
        <v>109574</v>
      </c>
      <c r="G444" s="331">
        <v>1215303086</v>
      </c>
      <c r="H444" s="324" t="s">
        <v>14219</v>
      </c>
      <c r="W444" s="325"/>
    </row>
    <row r="445" spans="1:23" ht="14.45" customHeight="1" x14ac:dyDescent="0.2">
      <c r="A445" s="331">
        <v>106305</v>
      </c>
      <c r="B445" s="331">
        <v>1026963</v>
      </c>
      <c r="C445" s="334" t="s">
        <v>14218</v>
      </c>
      <c r="D445" s="334" t="s">
        <v>13895</v>
      </c>
      <c r="E445" s="333">
        <v>42268</v>
      </c>
      <c r="F445" s="332">
        <v>109574</v>
      </c>
      <c r="G445" s="331">
        <v>1962882472</v>
      </c>
      <c r="H445" s="324" t="s">
        <v>14217</v>
      </c>
      <c r="W445" s="325"/>
    </row>
    <row r="446" spans="1:23" ht="14.45" customHeight="1" x14ac:dyDescent="0.2">
      <c r="A446" s="331">
        <v>4946</v>
      </c>
      <c r="B446" s="331">
        <v>1027041</v>
      </c>
      <c r="C446" s="334" t="s">
        <v>7805</v>
      </c>
      <c r="D446" s="334" t="s">
        <v>14216</v>
      </c>
      <c r="E446" s="333">
        <v>42248</v>
      </c>
      <c r="F446" s="332">
        <v>43190</v>
      </c>
      <c r="G446" s="331">
        <v>1982740098</v>
      </c>
      <c r="H446" s="324" t="s">
        <v>3268</v>
      </c>
      <c r="W446" s="325"/>
    </row>
    <row r="447" spans="1:23" ht="14.45" customHeight="1" x14ac:dyDescent="0.2">
      <c r="A447" s="331">
        <v>5238</v>
      </c>
      <c r="B447" s="331">
        <v>1027044</v>
      </c>
      <c r="C447" s="334" t="s">
        <v>10084</v>
      </c>
      <c r="D447" s="334" t="s">
        <v>14215</v>
      </c>
      <c r="E447" s="333">
        <v>42248</v>
      </c>
      <c r="F447" s="332">
        <v>109574</v>
      </c>
      <c r="G447" s="331">
        <v>1275916090</v>
      </c>
      <c r="H447" s="324" t="s">
        <v>14214</v>
      </c>
      <c r="W447" s="325"/>
    </row>
    <row r="448" spans="1:23" ht="14.45" customHeight="1" x14ac:dyDescent="0.2">
      <c r="A448" s="331">
        <v>4551</v>
      </c>
      <c r="B448" s="331">
        <v>1027098</v>
      </c>
      <c r="C448" s="334" t="s">
        <v>14213</v>
      </c>
      <c r="D448" s="334" t="s">
        <v>14212</v>
      </c>
      <c r="E448" s="333">
        <v>42248</v>
      </c>
      <c r="F448" s="332">
        <v>109574</v>
      </c>
      <c r="G448" s="331">
        <v>1922483064</v>
      </c>
      <c r="H448" s="324" t="s">
        <v>3650</v>
      </c>
      <c r="W448" s="325"/>
    </row>
    <row r="449" spans="1:23" ht="14.45" customHeight="1" x14ac:dyDescent="0.2">
      <c r="A449" s="331">
        <v>4522</v>
      </c>
      <c r="B449" s="331">
        <v>1027103</v>
      </c>
      <c r="C449" s="334" t="s">
        <v>13019</v>
      </c>
      <c r="D449" s="334" t="s">
        <v>14211</v>
      </c>
      <c r="E449" s="333">
        <v>42248</v>
      </c>
      <c r="F449" s="332">
        <v>109574</v>
      </c>
      <c r="G449" s="331">
        <v>1942685383</v>
      </c>
      <c r="H449" s="324" t="s">
        <v>14210</v>
      </c>
      <c r="W449" s="325"/>
    </row>
    <row r="450" spans="1:23" ht="14.45" customHeight="1" x14ac:dyDescent="0.2">
      <c r="A450" s="331">
        <v>4487</v>
      </c>
      <c r="B450" s="331">
        <v>1027110</v>
      </c>
      <c r="C450" s="334" t="s">
        <v>12473</v>
      </c>
      <c r="D450" s="334" t="s">
        <v>14209</v>
      </c>
      <c r="E450" s="333">
        <v>42248</v>
      </c>
      <c r="F450" s="332">
        <v>109574</v>
      </c>
      <c r="G450" s="331">
        <v>1881079101</v>
      </c>
      <c r="H450" s="324" t="s">
        <v>3661</v>
      </c>
      <c r="W450" s="325"/>
    </row>
    <row r="451" spans="1:23" ht="14.45" customHeight="1" x14ac:dyDescent="0.2">
      <c r="A451" s="331">
        <v>4072</v>
      </c>
      <c r="B451" s="331">
        <v>1027119</v>
      </c>
      <c r="C451" s="334" t="s">
        <v>4789</v>
      </c>
      <c r="D451" s="334" t="s">
        <v>14208</v>
      </c>
      <c r="E451" s="333">
        <v>42248</v>
      </c>
      <c r="F451" s="332">
        <v>43008</v>
      </c>
      <c r="G451" s="331">
        <v>1306221247</v>
      </c>
      <c r="H451" s="324" t="s">
        <v>14207</v>
      </c>
      <c r="W451" s="325"/>
    </row>
    <row r="452" spans="1:23" ht="14.45" customHeight="1" x14ac:dyDescent="0.2">
      <c r="A452" s="331">
        <v>4448</v>
      </c>
      <c r="B452" s="331">
        <v>1027155</v>
      </c>
      <c r="C452" s="334" t="s">
        <v>11302</v>
      </c>
      <c r="D452" s="334" t="s">
        <v>14206</v>
      </c>
      <c r="E452" s="333">
        <v>42248</v>
      </c>
      <c r="F452" s="332">
        <v>43220</v>
      </c>
      <c r="G452" s="331">
        <v>1629453196</v>
      </c>
      <c r="H452" s="324" t="s">
        <v>14205</v>
      </c>
      <c r="W452" s="325"/>
    </row>
    <row r="453" spans="1:23" ht="14.45" customHeight="1" x14ac:dyDescent="0.2">
      <c r="A453" s="331">
        <v>106281</v>
      </c>
      <c r="B453" s="331">
        <v>1026925</v>
      </c>
      <c r="C453" s="334" t="s">
        <v>8426</v>
      </c>
      <c r="D453" s="334" t="s">
        <v>8426</v>
      </c>
      <c r="E453" s="333">
        <v>42241</v>
      </c>
      <c r="F453" s="332">
        <v>109574</v>
      </c>
      <c r="G453" s="331">
        <v>1780633396</v>
      </c>
      <c r="H453" s="324" t="s">
        <v>14204</v>
      </c>
      <c r="W453" s="325"/>
    </row>
    <row r="454" spans="1:23" ht="14.45" customHeight="1" x14ac:dyDescent="0.2">
      <c r="A454" s="331">
        <v>106248</v>
      </c>
      <c r="B454" s="331">
        <v>1026926</v>
      </c>
      <c r="C454" s="334" t="s">
        <v>14203</v>
      </c>
      <c r="D454" s="334" t="s">
        <v>14202</v>
      </c>
      <c r="E454" s="333">
        <v>42219</v>
      </c>
      <c r="F454" s="332">
        <v>109574</v>
      </c>
      <c r="G454" s="331">
        <v>1710378575</v>
      </c>
      <c r="H454" s="324" t="s">
        <v>14201</v>
      </c>
      <c r="W454" s="325"/>
    </row>
    <row r="455" spans="1:23" ht="14.45" customHeight="1" x14ac:dyDescent="0.2">
      <c r="A455" s="331">
        <v>4430</v>
      </c>
      <c r="B455" s="331">
        <v>1027009</v>
      </c>
      <c r="C455" s="334" t="s">
        <v>14200</v>
      </c>
      <c r="D455" s="334" t="s">
        <v>14199</v>
      </c>
      <c r="E455" s="333">
        <v>42217</v>
      </c>
      <c r="F455" s="332">
        <v>109574</v>
      </c>
      <c r="G455" s="331">
        <v>1649651373</v>
      </c>
      <c r="H455" s="324" t="s">
        <v>14198</v>
      </c>
      <c r="W455" s="325"/>
    </row>
    <row r="456" spans="1:23" ht="14.45" customHeight="1" x14ac:dyDescent="0.2">
      <c r="A456" s="331">
        <v>101740</v>
      </c>
      <c r="B456" s="331">
        <v>1027040</v>
      </c>
      <c r="C456" s="334" t="s">
        <v>14197</v>
      </c>
      <c r="D456" s="334" t="s">
        <v>14196</v>
      </c>
      <c r="E456" s="333">
        <v>42217</v>
      </c>
      <c r="F456" s="332">
        <v>42825</v>
      </c>
      <c r="G456" s="331">
        <v>1477937068</v>
      </c>
      <c r="H456" s="324" t="s">
        <v>14195</v>
      </c>
      <c r="W456" s="325"/>
    </row>
    <row r="457" spans="1:23" ht="14.45" customHeight="1" x14ac:dyDescent="0.2">
      <c r="A457" s="331">
        <v>5023</v>
      </c>
      <c r="B457" s="331">
        <v>1027061</v>
      </c>
      <c r="C457" s="334" t="s">
        <v>14194</v>
      </c>
      <c r="D457" s="334" t="s">
        <v>14193</v>
      </c>
      <c r="E457" s="333">
        <v>42217</v>
      </c>
      <c r="F457" s="332">
        <v>109574</v>
      </c>
      <c r="G457" s="331">
        <v>1679955843</v>
      </c>
      <c r="H457" s="324" t="s">
        <v>14192</v>
      </c>
    </row>
    <row r="458" spans="1:23" ht="14.45" customHeight="1" x14ac:dyDescent="0.2">
      <c r="A458" s="331">
        <v>4177</v>
      </c>
      <c r="B458" s="331">
        <v>1027069</v>
      </c>
      <c r="C458" s="334" t="s">
        <v>4697</v>
      </c>
      <c r="D458" s="334" t="s">
        <v>14191</v>
      </c>
      <c r="E458" s="333">
        <v>42217</v>
      </c>
      <c r="F458" s="332">
        <v>42796</v>
      </c>
      <c r="G458" s="331">
        <v>1811122534</v>
      </c>
      <c r="H458" s="324" t="s">
        <v>14190</v>
      </c>
      <c r="W458" s="325"/>
    </row>
    <row r="459" spans="1:23" ht="14.45" customHeight="1" x14ac:dyDescent="0.2">
      <c r="A459" s="331">
        <v>105340</v>
      </c>
      <c r="B459" s="331">
        <v>1026951</v>
      </c>
      <c r="C459" s="334" t="s">
        <v>14189</v>
      </c>
      <c r="D459" s="334" t="s">
        <v>14188</v>
      </c>
      <c r="E459" s="333">
        <v>42186</v>
      </c>
      <c r="F459" s="332">
        <v>109574</v>
      </c>
      <c r="G459" s="331">
        <v>1205215365</v>
      </c>
      <c r="H459" s="324" t="s">
        <v>14187</v>
      </c>
      <c r="W459" s="325"/>
    </row>
    <row r="460" spans="1:23" ht="14.45" customHeight="1" x14ac:dyDescent="0.2">
      <c r="A460" s="331">
        <v>5390</v>
      </c>
      <c r="B460" s="331">
        <v>1026952</v>
      </c>
      <c r="C460" s="334" t="s">
        <v>11305</v>
      </c>
      <c r="D460" s="334" t="s">
        <v>14186</v>
      </c>
      <c r="E460" s="333">
        <v>42186</v>
      </c>
      <c r="F460" s="332">
        <v>42824</v>
      </c>
      <c r="G460" s="331">
        <v>1770970543</v>
      </c>
      <c r="H460" s="324" t="s">
        <v>14185</v>
      </c>
      <c r="W460" s="325"/>
    </row>
    <row r="461" spans="1:23" ht="14.45" customHeight="1" x14ac:dyDescent="0.2">
      <c r="A461" s="331">
        <v>5213</v>
      </c>
      <c r="B461" s="331">
        <v>1026956</v>
      </c>
      <c r="C461" s="334" t="s">
        <v>14184</v>
      </c>
      <c r="D461" s="334" t="s">
        <v>14183</v>
      </c>
      <c r="E461" s="333">
        <v>42186</v>
      </c>
      <c r="F461" s="332">
        <v>42824</v>
      </c>
      <c r="G461" s="331">
        <v>1073900882</v>
      </c>
      <c r="H461" s="324" t="s">
        <v>14182</v>
      </c>
      <c r="W461" s="325"/>
    </row>
    <row r="462" spans="1:23" ht="14.45" customHeight="1" x14ac:dyDescent="0.2">
      <c r="A462" s="331">
        <v>5002</v>
      </c>
      <c r="B462" s="331">
        <v>1026961</v>
      </c>
      <c r="C462" s="334" t="s">
        <v>14181</v>
      </c>
      <c r="D462" s="334" t="s">
        <v>14180</v>
      </c>
      <c r="E462" s="333">
        <v>42186</v>
      </c>
      <c r="F462" s="332">
        <v>109574</v>
      </c>
      <c r="G462" s="331">
        <v>1194104190</v>
      </c>
      <c r="H462" s="324" t="s">
        <v>3204</v>
      </c>
      <c r="W462" s="325"/>
    </row>
    <row r="463" spans="1:23" ht="14.45" customHeight="1" x14ac:dyDescent="0.2">
      <c r="A463" s="331">
        <v>4725</v>
      </c>
      <c r="B463" s="331">
        <v>1026994</v>
      </c>
      <c r="C463" s="334" t="s">
        <v>7966</v>
      </c>
      <c r="D463" s="334" t="s">
        <v>14179</v>
      </c>
      <c r="E463" s="333">
        <v>42186</v>
      </c>
      <c r="F463" s="332">
        <v>109574</v>
      </c>
      <c r="G463" s="331">
        <v>1528447638</v>
      </c>
      <c r="H463" s="324" t="s">
        <v>14178</v>
      </c>
      <c r="W463" s="325"/>
    </row>
    <row r="464" spans="1:23" ht="14.45" customHeight="1" x14ac:dyDescent="0.2">
      <c r="A464" s="331">
        <v>105395</v>
      </c>
      <c r="B464" s="331">
        <v>1026999</v>
      </c>
      <c r="C464" s="334" t="s">
        <v>14177</v>
      </c>
      <c r="D464" s="334" t="s">
        <v>14176</v>
      </c>
      <c r="E464" s="333">
        <v>42186</v>
      </c>
      <c r="F464" s="332">
        <v>109574</v>
      </c>
      <c r="G464" s="331">
        <v>1295114296</v>
      </c>
      <c r="H464" s="324" t="s">
        <v>14175</v>
      </c>
      <c r="W464" s="325"/>
    </row>
    <row r="465" spans="1:23" ht="14.45" customHeight="1" x14ac:dyDescent="0.2">
      <c r="A465" s="331">
        <v>104747</v>
      </c>
      <c r="B465" s="331">
        <v>1027031</v>
      </c>
      <c r="C465" s="334" t="s">
        <v>14174</v>
      </c>
      <c r="D465" s="334" t="s">
        <v>14173</v>
      </c>
      <c r="E465" s="333">
        <v>42186</v>
      </c>
      <c r="F465" s="332">
        <v>109574</v>
      </c>
      <c r="G465" s="331">
        <v>1922487537</v>
      </c>
      <c r="H465" s="324" t="s">
        <v>14172</v>
      </c>
      <c r="W465" s="325"/>
    </row>
    <row r="466" spans="1:23" ht="14.45" customHeight="1" x14ac:dyDescent="0.2">
      <c r="A466" s="331">
        <v>104259</v>
      </c>
      <c r="B466" s="331">
        <v>1027034</v>
      </c>
      <c r="C466" s="334" t="s">
        <v>14171</v>
      </c>
      <c r="D466" s="334" t="s">
        <v>14170</v>
      </c>
      <c r="E466" s="333">
        <v>42186</v>
      </c>
      <c r="F466" s="332">
        <v>109574</v>
      </c>
      <c r="G466" s="331">
        <v>1396124392</v>
      </c>
      <c r="H466" s="324" t="s">
        <v>14169</v>
      </c>
      <c r="W466" s="325"/>
    </row>
    <row r="467" spans="1:23" ht="14.45" customHeight="1" x14ac:dyDescent="0.2">
      <c r="A467" s="331">
        <v>103</v>
      </c>
      <c r="B467" s="331">
        <v>1026964</v>
      </c>
      <c r="C467" s="334" t="s">
        <v>14168</v>
      </c>
      <c r="D467" s="334" t="s">
        <v>14167</v>
      </c>
      <c r="E467" s="333">
        <v>42185</v>
      </c>
      <c r="F467" s="332">
        <v>109574</v>
      </c>
      <c r="G467" s="331">
        <v>1205223096</v>
      </c>
      <c r="H467" s="324" t="s">
        <v>14166</v>
      </c>
      <c r="W467" s="325"/>
    </row>
    <row r="468" spans="1:23" ht="14.45" customHeight="1" x14ac:dyDescent="0.2">
      <c r="A468" s="331">
        <v>106108</v>
      </c>
      <c r="B468" s="331">
        <v>1026434</v>
      </c>
      <c r="C468" s="334" t="s">
        <v>14165</v>
      </c>
      <c r="D468" s="334" t="s">
        <v>14164</v>
      </c>
      <c r="E468" s="333">
        <v>42179</v>
      </c>
      <c r="F468" s="332">
        <v>109574</v>
      </c>
      <c r="G468" s="331">
        <v>1225439052</v>
      </c>
      <c r="H468" s="324" t="s">
        <v>14163</v>
      </c>
      <c r="W468" s="325"/>
    </row>
    <row r="469" spans="1:23" ht="14.45" customHeight="1" x14ac:dyDescent="0.2">
      <c r="A469" s="331">
        <v>5056</v>
      </c>
      <c r="B469" s="331">
        <v>1026658</v>
      </c>
      <c r="C469" s="334" t="s">
        <v>11598</v>
      </c>
      <c r="D469" s="334" t="s">
        <v>14091</v>
      </c>
      <c r="E469" s="333">
        <v>42156</v>
      </c>
      <c r="F469" s="332">
        <v>109574</v>
      </c>
      <c r="G469" s="331">
        <v>1366563751</v>
      </c>
      <c r="H469" s="324" t="s">
        <v>3280</v>
      </c>
      <c r="W469" s="325"/>
    </row>
    <row r="470" spans="1:23" ht="14.45" customHeight="1" x14ac:dyDescent="0.2">
      <c r="A470" s="331">
        <v>4629</v>
      </c>
      <c r="B470" s="331">
        <v>1026664</v>
      </c>
      <c r="C470" s="334" t="s">
        <v>14162</v>
      </c>
      <c r="D470" s="334" t="s">
        <v>14102</v>
      </c>
      <c r="E470" s="333">
        <v>42156</v>
      </c>
      <c r="F470" s="332">
        <v>109574</v>
      </c>
      <c r="G470" s="331">
        <v>1851412290</v>
      </c>
      <c r="H470" s="324" t="s">
        <v>3221</v>
      </c>
      <c r="W470" s="325"/>
    </row>
    <row r="471" spans="1:23" ht="14.45" customHeight="1" x14ac:dyDescent="0.2">
      <c r="A471" s="331">
        <v>4751</v>
      </c>
      <c r="B471" s="331">
        <v>1026698</v>
      </c>
      <c r="C471" s="334" t="s">
        <v>11654</v>
      </c>
      <c r="D471" s="334" t="s">
        <v>14091</v>
      </c>
      <c r="E471" s="333">
        <v>42156</v>
      </c>
      <c r="F471" s="332">
        <v>109574</v>
      </c>
      <c r="G471" s="331">
        <v>1528189008</v>
      </c>
      <c r="H471" s="324" t="s">
        <v>3450</v>
      </c>
      <c r="W471" s="325"/>
    </row>
    <row r="472" spans="1:23" ht="14.45" customHeight="1" x14ac:dyDescent="0.2">
      <c r="A472" s="331">
        <v>105966</v>
      </c>
      <c r="B472" s="331">
        <v>1026807</v>
      </c>
      <c r="C472" s="334" t="s">
        <v>13904</v>
      </c>
      <c r="D472" s="334" t="s">
        <v>13868</v>
      </c>
      <c r="E472" s="333">
        <v>42156</v>
      </c>
      <c r="F472" s="332">
        <v>109574</v>
      </c>
      <c r="G472" s="331">
        <v>1861818635</v>
      </c>
      <c r="H472" s="324" t="s">
        <v>3739</v>
      </c>
      <c r="W472" s="325"/>
    </row>
    <row r="473" spans="1:23" ht="14.45" customHeight="1" x14ac:dyDescent="0.2">
      <c r="A473" s="331">
        <v>186</v>
      </c>
      <c r="B473" s="331">
        <v>1026891</v>
      </c>
      <c r="C473" s="334" t="s">
        <v>14161</v>
      </c>
      <c r="D473" s="334" t="s">
        <v>14160</v>
      </c>
      <c r="E473" s="333">
        <v>42156</v>
      </c>
      <c r="F473" s="332">
        <v>109574</v>
      </c>
      <c r="G473" s="331">
        <v>1568849750</v>
      </c>
      <c r="H473" s="324" t="s">
        <v>14159</v>
      </c>
      <c r="W473" s="325"/>
    </row>
    <row r="474" spans="1:23" ht="14.45" customHeight="1" x14ac:dyDescent="0.2">
      <c r="A474" s="331">
        <v>5263</v>
      </c>
      <c r="B474" s="331">
        <v>1026906</v>
      </c>
      <c r="C474" s="334" t="s">
        <v>14158</v>
      </c>
      <c r="D474" s="334" t="s">
        <v>14157</v>
      </c>
      <c r="E474" s="333">
        <v>42156</v>
      </c>
      <c r="F474" s="332">
        <v>109574</v>
      </c>
      <c r="G474" s="331">
        <v>1144607334</v>
      </c>
      <c r="H474" s="324" t="s">
        <v>14156</v>
      </c>
      <c r="W474" s="325"/>
    </row>
    <row r="475" spans="1:23" ht="14.45" customHeight="1" x14ac:dyDescent="0.2">
      <c r="A475" s="331">
        <v>5212</v>
      </c>
      <c r="B475" s="331">
        <v>1026996</v>
      </c>
      <c r="C475" s="334" t="s">
        <v>14155</v>
      </c>
      <c r="D475" s="334" t="s">
        <v>14154</v>
      </c>
      <c r="E475" s="333">
        <v>42156</v>
      </c>
      <c r="F475" s="332">
        <v>109574</v>
      </c>
      <c r="G475" s="331">
        <v>1639556822</v>
      </c>
      <c r="H475" s="324" t="s">
        <v>14153</v>
      </c>
      <c r="W475" s="325"/>
    </row>
    <row r="476" spans="1:23" ht="14.45" customHeight="1" x14ac:dyDescent="0.2">
      <c r="A476" s="331">
        <v>4185</v>
      </c>
      <c r="B476" s="331">
        <v>1026947</v>
      </c>
      <c r="C476" s="334" t="s">
        <v>10329</v>
      </c>
      <c r="D476" s="334" t="s">
        <v>14152</v>
      </c>
      <c r="E476" s="333">
        <v>42153</v>
      </c>
      <c r="F476" s="332">
        <v>42516</v>
      </c>
      <c r="G476" s="331">
        <v>1609277318</v>
      </c>
      <c r="H476" s="324" t="s">
        <v>14151</v>
      </c>
      <c r="W476" s="325"/>
    </row>
    <row r="477" spans="1:23" ht="14.45" customHeight="1" x14ac:dyDescent="0.2">
      <c r="A477" s="331">
        <v>105225</v>
      </c>
      <c r="B477" s="331">
        <v>1026854</v>
      </c>
      <c r="C477" s="334" t="s">
        <v>13558</v>
      </c>
      <c r="D477" s="334" t="s">
        <v>14150</v>
      </c>
      <c r="E477" s="333">
        <v>42144</v>
      </c>
      <c r="F477" s="332">
        <v>109574</v>
      </c>
      <c r="G477" s="331">
        <v>1962899039</v>
      </c>
      <c r="H477" s="324" t="s">
        <v>14149</v>
      </c>
      <c r="W477" s="325"/>
    </row>
    <row r="478" spans="1:23" ht="14.45" customHeight="1" x14ac:dyDescent="0.2">
      <c r="A478" s="331">
        <v>106194</v>
      </c>
      <c r="B478" s="331">
        <v>1026802</v>
      </c>
      <c r="C478" s="334" t="s">
        <v>14148</v>
      </c>
      <c r="D478" s="334" t="s">
        <v>14147</v>
      </c>
      <c r="E478" s="333">
        <v>42136</v>
      </c>
      <c r="F478" s="332">
        <v>109574</v>
      </c>
      <c r="G478" s="331">
        <v>1871996363</v>
      </c>
      <c r="H478" s="324" t="s">
        <v>14146</v>
      </c>
      <c r="W478" s="325"/>
    </row>
    <row r="479" spans="1:23" ht="14.45" customHeight="1" x14ac:dyDescent="0.2">
      <c r="A479" s="331">
        <v>5253</v>
      </c>
      <c r="B479" s="331">
        <v>1026683</v>
      </c>
      <c r="C479" s="334" t="s">
        <v>14087</v>
      </c>
      <c r="D479" s="334" t="s">
        <v>13959</v>
      </c>
      <c r="E479" s="333">
        <v>42125</v>
      </c>
      <c r="F479" s="332">
        <v>109574</v>
      </c>
      <c r="G479" s="331">
        <v>1639314560</v>
      </c>
      <c r="H479" s="324" t="s">
        <v>3589</v>
      </c>
      <c r="W479" s="325"/>
    </row>
    <row r="480" spans="1:23" ht="14.45" customHeight="1" x14ac:dyDescent="0.2">
      <c r="A480" s="331">
        <v>5245</v>
      </c>
      <c r="B480" s="331">
        <v>1026684</v>
      </c>
      <c r="C480" s="334" t="s">
        <v>9648</v>
      </c>
      <c r="D480" s="334" t="s">
        <v>13959</v>
      </c>
      <c r="E480" s="333">
        <v>42125</v>
      </c>
      <c r="F480" s="332">
        <v>109574</v>
      </c>
      <c r="G480" s="331">
        <v>1528015237</v>
      </c>
      <c r="H480" s="324" t="s">
        <v>3274</v>
      </c>
      <c r="W480" s="325"/>
    </row>
    <row r="481" spans="1:23" ht="14.45" customHeight="1" x14ac:dyDescent="0.2">
      <c r="A481" s="331">
        <v>5368</v>
      </c>
      <c r="B481" s="331">
        <v>1026705</v>
      </c>
      <c r="C481" s="334" t="s">
        <v>14145</v>
      </c>
      <c r="D481" s="334" t="s">
        <v>13959</v>
      </c>
      <c r="E481" s="333">
        <v>42125</v>
      </c>
      <c r="F481" s="332">
        <v>109574</v>
      </c>
      <c r="G481" s="331">
        <v>1255627238</v>
      </c>
      <c r="H481" s="324" t="s">
        <v>3529</v>
      </c>
      <c r="W481" s="325"/>
    </row>
    <row r="482" spans="1:23" ht="14.45" customHeight="1" x14ac:dyDescent="0.2">
      <c r="A482" s="331">
        <v>5277</v>
      </c>
      <c r="B482" s="331">
        <v>1026844</v>
      </c>
      <c r="C482" s="334" t="s">
        <v>14144</v>
      </c>
      <c r="D482" s="334" t="s">
        <v>14143</v>
      </c>
      <c r="E482" s="333">
        <v>42125</v>
      </c>
      <c r="F482" s="332">
        <v>109574</v>
      </c>
      <c r="G482" s="331">
        <v>1861887101</v>
      </c>
      <c r="H482" s="324" t="s">
        <v>14142</v>
      </c>
      <c r="W482" s="325"/>
    </row>
    <row r="483" spans="1:23" ht="14.45" customHeight="1" x14ac:dyDescent="0.2">
      <c r="A483" s="331">
        <v>5300</v>
      </c>
      <c r="B483" s="331">
        <v>1026871</v>
      </c>
      <c r="C483" s="334" t="s">
        <v>8388</v>
      </c>
      <c r="D483" s="334" t="s">
        <v>14141</v>
      </c>
      <c r="E483" s="333">
        <v>42125</v>
      </c>
      <c r="F483" s="332">
        <v>42825</v>
      </c>
      <c r="G483" s="331">
        <v>1952795783</v>
      </c>
      <c r="H483" s="324" t="s">
        <v>14140</v>
      </c>
      <c r="W483" s="325"/>
    </row>
    <row r="484" spans="1:23" ht="14.45" customHeight="1" x14ac:dyDescent="0.2">
      <c r="A484" s="331">
        <v>5364</v>
      </c>
      <c r="B484" s="331">
        <v>1026911</v>
      </c>
      <c r="C484" s="334" t="s">
        <v>9270</v>
      </c>
      <c r="D484" s="334" t="s">
        <v>14139</v>
      </c>
      <c r="E484" s="333">
        <v>42125</v>
      </c>
      <c r="F484" s="332">
        <v>42825</v>
      </c>
      <c r="G484" s="331">
        <v>1578956355</v>
      </c>
      <c r="H484" s="324" t="s">
        <v>14138</v>
      </c>
      <c r="W484" s="325"/>
    </row>
    <row r="485" spans="1:23" ht="14.45" customHeight="1" x14ac:dyDescent="0.2">
      <c r="A485" s="331">
        <v>4529</v>
      </c>
      <c r="B485" s="331">
        <v>1026850</v>
      </c>
      <c r="C485" s="334" t="s">
        <v>14137</v>
      </c>
      <c r="D485" s="334" t="s">
        <v>14136</v>
      </c>
      <c r="E485" s="333">
        <v>42124</v>
      </c>
      <c r="F485" s="332">
        <v>109574</v>
      </c>
      <c r="G485" s="331">
        <v>1306239587</v>
      </c>
      <c r="H485" s="324" t="s">
        <v>3619</v>
      </c>
      <c r="W485" s="325"/>
    </row>
    <row r="486" spans="1:23" ht="14.45" customHeight="1" x14ac:dyDescent="0.2">
      <c r="A486" s="331">
        <v>106098</v>
      </c>
      <c r="B486" s="331">
        <v>1026405</v>
      </c>
      <c r="C486" s="334" t="s">
        <v>14135</v>
      </c>
      <c r="D486" s="334" t="s">
        <v>14134</v>
      </c>
      <c r="E486" s="333">
        <v>42103</v>
      </c>
      <c r="F486" s="332">
        <v>42338</v>
      </c>
      <c r="G486" s="331">
        <v>1477953420</v>
      </c>
      <c r="H486" s="324" t="s">
        <v>14133</v>
      </c>
      <c r="W486" s="325"/>
    </row>
    <row r="487" spans="1:23" ht="14.45" customHeight="1" x14ac:dyDescent="0.2">
      <c r="A487" s="331">
        <v>106146</v>
      </c>
      <c r="B487" s="331">
        <v>1026531</v>
      </c>
      <c r="C487" s="334" t="s">
        <v>14132</v>
      </c>
      <c r="D487" s="334" t="s">
        <v>12138</v>
      </c>
      <c r="E487" s="333">
        <v>42096</v>
      </c>
      <c r="F487" s="332">
        <v>109574</v>
      </c>
      <c r="G487" s="331">
        <v>1952708620</v>
      </c>
      <c r="H487" s="324" t="s">
        <v>14131</v>
      </c>
      <c r="W487" s="325"/>
    </row>
    <row r="488" spans="1:23" ht="14.45" customHeight="1" x14ac:dyDescent="0.2">
      <c r="A488" s="331">
        <v>4994</v>
      </c>
      <c r="B488" s="331">
        <v>1026783</v>
      </c>
      <c r="C488" s="334" t="s">
        <v>14130</v>
      </c>
      <c r="D488" s="334" t="s">
        <v>14129</v>
      </c>
      <c r="E488" s="333">
        <v>42095</v>
      </c>
      <c r="F488" s="332">
        <v>42978</v>
      </c>
      <c r="G488" s="331">
        <v>1427440635</v>
      </c>
      <c r="H488" s="324" t="s">
        <v>14128</v>
      </c>
      <c r="W488" s="325"/>
    </row>
    <row r="489" spans="1:23" ht="14.45" customHeight="1" x14ac:dyDescent="0.2">
      <c r="A489" s="331">
        <v>5214</v>
      </c>
      <c r="B489" s="331">
        <v>1026800</v>
      </c>
      <c r="C489" s="334" t="s">
        <v>8888</v>
      </c>
      <c r="D489" s="334" t="s">
        <v>14127</v>
      </c>
      <c r="E489" s="333">
        <v>42095</v>
      </c>
      <c r="F489" s="332">
        <v>109574</v>
      </c>
      <c r="G489" s="331">
        <v>1518359785</v>
      </c>
      <c r="H489" s="324" t="s">
        <v>14126</v>
      </c>
    </row>
    <row r="490" spans="1:23" ht="14.45" customHeight="1" x14ac:dyDescent="0.2">
      <c r="A490" s="331">
        <v>5102</v>
      </c>
      <c r="B490" s="331">
        <v>1026813</v>
      </c>
      <c r="C490" s="334" t="s">
        <v>14125</v>
      </c>
      <c r="D490" s="334" t="s">
        <v>14124</v>
      </c>
      <c r="E490" s="333">
        <v>42095</v>
      </c>
      <c r="F490" s="332">
        <v>43033</v>
      </c>
      <c r="G490" s="331">
        <v>1518359728</v>
      </c>
      <c r="H490" s="324" t="s">
        <v>14123</v>
      </c>
      <c r="W490" s="325"/>
    </row>
    <row r="491" spans="1:23" ht="14.45" customHeight="1" x14ac:dyDescent="0.2">
      <c r="A491" s="331">
        <v>4980</v>
      </c>
      <c r="B491" s="331">
        <v>1026787</v>
      </c>
      <c r="C491" s="334" t="s">
        <v>11891</v>
      </c>
      <c r="D491" s="334" t="s">
        <v>13749</v>
      </c>
      <c r="E491" s="333">
        <v>42094</v>
      </c>
      <c r="F491" s="332">
        <v>42369</v>
      </c>
      <c r="G491" s="331">
        <v>1568891174</v>
      </c>
      <c r="H491" s="324" t="s">
        <v>13748</v>
      </c>
      <c r="W491" s="325"/>
    </row>
    <row r="492" spans="1:23" ht="14.45" customHeight="1" x14ac:dyDescent="0.2">
      <c r="A492" s="331">
        <v>106046</v>
      </c>
      <c r="B492" s="331">
        <v>1026211</v>
      </c>
      <c r="C492" s="334" t="s">
        <v>14122</v>
      </c>
      <c r="D492" s="334" t="s">
        <v>14121</v>
      </c>
      <c r="E492" s="333">
        <v>42076</v>
      </c>
      <c r="F492" s="332">
        <v>109574</v>
      </c>
      <c r="G492" s="331">
        <v>1437567096</v>
      </c>
      <c r="H492" s="324" t="s">
        <v>14120</v>
      </c>
      <c r="W492" s="325"/>
    </row>
    <row r="493" spans="1:23" ht="14.45" customHeight="1" x14ac:dyDescent="0.2">
      <c r="A493" s="331">
        <v>106038</v>
      </c>
      <c r="B493" s="331">
        <v>1026072</v>
      </c>
      <c r="C493" s="334" t="s">
        <v>14119</v>
      </c>
      <c r="D493" s="334" t="s">
        <v>14118</v>
      </c>
      <c r="E493" s="333">
        <v>42068</v>
      </c>
      <c r="F493" s="332">
        <v>109574</v>
      </c>
      <c r="G493" s="331">
        <v>1508292723</v>
      </c>
      <c r="H493" s="324" t="s">
        <v>14117</v>
      </c>
      <c r="W493" s="325"/>
    </row>
    <row r="494" spans="1:23" ht="14.45" customHeight="1" x14ac:dyDescent="0.2">
      <c r="A494" s="331">
        <v>5129</v>
      </c>
      <c r="B494" s="331">
        <v>1026530</v>
      </c>
      <c r="C494" s="334" t="s">
        <v>12993</v>
      </c>
      <c r="D494" s="334" t="s">
        <v>14116</v>
      </c>
      <c r="E494" s="333">
        <v>42064</v>
      </c>
      <c r="F494" s="332">
        <v>42825</v>
      </c>
      <c r="G494" s="331">
        <v>1871981019</v>
      </c>
      <c r="H494" s="324" t="s">
        <v>14115</v>
      </c>
      <c r="W494" s="325"/>
    </row>
    <row r="495" spans="1:23" ht="14.45" customHeight="1" x14ac:dyDescent="0.2">
      <c r="A495" s="331">
        <v>5188</v>
      </c>
      <c r="B495" s="331">
        <v>1026536</v>
      </c>
      <c r="C495" s="334" t="s">
        <v>14114</v>
      </c>
      <c r="D495" s="334" t="s">
        <v>14114</v>
      </c>
      <c r="E495" s="333">
        <v>42064</v>
      </c>
      <c r="F495" s="332">
        <v>42825</v>
      </c>
      <c r="G495" s="331">
        <v>1952709131</v>
      </c>
      <c r="H495" s="324" t="s">
        <v>14113</v>
      </c>
      <c r="W495" s="325"/>
    </row>
    <row r="496" spans="1:23" ht="14.45" customHeight="1" x14ac:dyDescent="0.2">
      <c r="A496" s="331">
        <v>4118</v>
      </c>
      <c r="B496" s="331">
        <v>1026647</v>
      </c>
      <c r="C496" s="334" t="s">
        <v>14112</v>
      </c>
      <c r="D496" s="334" t="s">
        <v>10300</v>
      </c>
      <c r="E496" s="333">
        <v>42064</v>
      </c>
      <c r="F496" s="332">
        <v>109574</v>
      </c>
      <c r="G496" s="331">
        <v>1760871750</v>
      </c>
      <c r="H496" s="324" t="s">
        <v>3294</v>
      </c>
      <c r="W496" s="325"/>
    </row>
    <row r="497" spans="1:23" ht="14.45" customHeight="1" x14ac:dyDescent="0.2">
      <c r="A497" s="331">
        <v>4988</v>
      </c>
      <c r="B497" s="331">
        <v>1026648</v>
      </c>
      <c r="C497" s="334" t="s">
        <v>7487</v>
      </c>
      <c r="D497" s="334" t="s">
        <v>10300</v>
      </c>
      <c r="E497" s="333">
        <v>42064</v>
      </c>
      <c r="F497" s="332">
        <v>109574</v>
      </c>
      <c r="G497" s="331">
        <v>1053700617</v>
      </c>
      <c r="H497" s="324" t="s">
        <v>3429</v>
      </c>
      <c r="W497" s="325"/>
    </row>
    <row r="498" spans="1:23" ht="14.45" customHeight="1" x14ac:dyDescent="0.2">
      <c r="A498" s="331">
        <v>4381</v>
      </c>
      <c r="B498" s="331">
        <v>1026653</v>
      </c>
      <c r="C498" s="334" t="s">
        <v>14111</v>
      </c>
      <c r="D498" s="334" t="s">
        <v>13895</v>
      </c>
      <c r="E498" s="333">
        <v>42064</v>
      </c>
      <c r="F498" s="332">
        <v>109574</v>
      </c>
      <c r="G498" s="331">
        <v>1790174357</v>
      </c>
      <c r="H498" s="324" t="s">
        <v>3436</v>
      </c>
      <c r="W498" s="325"/>
    </row>
    <row r="499" spans="1:23" ht="14.45" customHeight="1" x14ac:dyDescent="0.2">
      <c r="A499" s="331">
        <v>5204</v>
      </c>
      <c r="B499" s="331">
        <v>1026706</v>
      </c>
      <c r="C499" s="334" t="s">
        <v>11849</v>
      </c>
      <c r="D499" s="334" t="s">
        <v>10300</v>
      </c>
      <c r="E499" s="333">
        <v>42064</v>
      </c>
      <c r="F499" s="332">
        <v>109574</v>
      </c>
      <c r="G499" s="331">
        <v>1235528894</v>
      </c>
      <c r="H499" s="324" t="s">
        <v>3235</v>
      </c>
      <c r="W499" s="325"/>
    </row>
    <row r="500" spans="1:23" ht="14.45" customHeight="1" x14ac:dyDescent="0.2">
      <c r="A500" s="331">
        <v>5060</v>
      </c>
      <c r="B500" s="331">
        <v>1026707</v>
      </c>
      <c r="C500" s="334" t="s">
        <v>13532</v>
      </c>
      <c r="D500" s="334" t="s">
        <v>13895</v>
      </c>
      <c r="E500" s="333">
        <v>42064</v>
      </c>
      <c r="F500" s="332">
        <v>109574</v>
      </c>
      <c r="G500" s="331">
        <v>1982093548</v>
      </c>
      <c r="H500" s="324" t="s">
        <v>3512</v>
      </c>
      <c r="W500" s="325"/>
    </row>
    <row r="501" spans="1:23" ht="14.45" customHeight="1" x14ac:dyDescent="0.2">
      <c r="A501" s="331">
        <v>5126</v>
      </c>
      <c r="B501" s="331">
        <v>1026709</v>
      </c>
      <c r="C501" s="334" t="s">
        <v>7926</v>
      </c>
      <c r="D501" s="334" t="s">
        <v>10300</v>
      </c>
      <c r="E501" s="333">
        <v>42064</v>
      </c>
      <c r="F501" s="332">
        <v>109574</v>
      </c>
      <c r="G501" s="331">
        <v>1750770749</v>
      </c>
      <c r="H501" s="324" t="s">
        <v>3515</v>
      </c>
      <c r="W501" s="325"/>
    </row>
    <row r="502" spans="1:23" ht="14.45" customHeight="1" x14ac:dyDescent="0.2">
      <c r="A502" s="331">
        <v>5148</v>
      </c>
      <c r="B502" s="331">
        <v>1026710</v>
      </c>
      <c r="C502" s="334" t="s">
        <v>7485</v>
      </c>
      <c r="D502" s="334" t="s">
        <v>10300</v>
      </c>
      <c r="E502" s="333">
        <v>42064</v>
      </c>
      <c r="F502" s="332">
        <v>109574</v>
      </c>
      <c r="G502" s="331">
        <v>1144619701</v>
      </c>
      <c r="H502" s="324" t="s">
        <v>3519</v>
      </c>
      <c r="W502" s="325"/>
    </row>
    <row r="503" spans="1:23" ht="14.45" customHeight="1" x14ac:dyDescent="0.2">
      <c r="A503" s="331">
        <v>4538</v>
      </c>
      <c r="B503" s="331">
        <v>1026716</v>
      </c>
      <c r="C503" s="334" t="s">
        <v>12809</v>
      </c>
      <c r="D503" s="334" t="s">
        <v>13829</v>
      </c>
      <c r="E503" s="333">
        <v>42064</v>
      </c>
      <c r="F503" s="332">
        <v>109574</v>
      </c>
      <c r="G503" s="331">
        <v>1104216316</v>
      </c>
      <c r="H503" s="324" t="s">
        <v>3502</v>
      </c>
      <c r="W503" s="325"/>
    </row>
    <row r="504" spans="1:23" ht="14.45" customHeight="1" x14ac:dyDescent="0.2">
      <c r="A504" s="331">
        <v>5197</v>
      </c>
      <c r="B504" s="331">
        <v>1026719</v>
      </c>
      <c r="C504" s="334" t="s">
        <v>14110</v>
      </c>
      <c r="D504" s="334" t="s">
        <v>10300</v>
      </c>
      <c r="E504" s="333">
        <v>42064</v>
      </c>
      <c r="F504" s="332">
        <v>109574</v>
      </c>
      <c r="G504" s="331">
        <v>1023407012</v>
      </c>
      <c r="H504" s="324" t="s">
        <v>3548</v>
      </c>
      <c r="W504" s="325"/>
    </row>
    <row r="505" spans="1:23" ht="14.45" customHeight="1" x14ac:dyDescent="0.2">
      <c r="A505" s="331">
        <v>5343</v>
      </c>
      <c r="B505" s="331">
        <v>1026720</v>
      </c>
      <c r="C505" s="334" t="s">
        <v>13833</v>
      </c>
      <c r="D505" s="334" t="s">
        <v>13829</v>
      </c>
      <c r="E505" s="333">
        <v>42064</v>
      </c>
      <c r="F505" s="332">
        <v>109574</v>
      </c>
      <c r="G505" s="331">
        <v>1669862876</v>
      </c>
      <c r="H505" s="324" t="s">
        <v>3463</v>
      </c>
      <c r="W505" s="325"/>
    </row>
    <row r="506" spans="1:23" ht="14.45" customHeight="1" x14ac:dyDescent="0.2">
      <c r="A506" s="331">
        <v>5231</v>
      </c>
      <c r="B506" s="331">
        <v>1026728</v>
      </c>
      <c r="C506" s="334" t="s">
        <v>14109</v>
      </c>
      <c r="D506" s="334" t="s">
        <v>13654</v>
      </c>
      <c r="E506" s="333">
        <v>42064</v>
      </c>
      <c r="F506" s="332">
        <v>109574</v>
      </c>
      <c r="G506" s="331">
        <v>1073902631</v>
      </c>
      <c r="H506" s="324" t="s">
        <v>3256</v>
      </c>
      <c r="W506" s="325"/>
    </row>
    <row r="507" spans="1:23" ht="14.45" customHeight="1" x14ac:dyDescent="0.2">
      <c r="A507" s="331">
        <v>4411</v>
      </c>
      <c r="B507" s="331">
        <v>1026855</v>
      </c>
      <c r="C507" s="334" t="s">
        <v>14108</v>
      </c>
      <c r="D507" s="334" t="s">
        <v>14107</v>
      </c>
      <c r="E507" s="333">
        <v>42064</v>
      </c>
      <c r="F507" s="332">
        <v>109574</v>
      </c>
      <c r="G507" s="331">
        <v>1033508387</v>
      </c>
      <c r="H507" s="324" t="s">
        <v>14106</v>
      </c>
      <c r="W507" s="325"/>
    </row>
    <row r="508" spans="1:23" ht="14.45" customHeight="1" x14ac:dyDescent="0.2">
      <c r="A508" s="331">
        <v>5114</v>
      </c>
      <c r="B508" s="331">
        <v>1026878</v>
      </c>
      <c r="C508" s="334" t="s">
        <v>7850</v>
      </c>
      <c r="D508" s="334" t="s">
        <v>14105</v>
      </c>
      <c r="E508" s="333">
        <v>42064</v>
      </c>
      <c r="F508" s="332">
        <v>42460</v>
      </c>
      <c r="G508" s="331">
        <v>1437557832</v>
      </c>
      <c r="H508" s="324" t="s">
        <v>14104</v>
      </c>
      <c r="W508" s="325"/>
    </row>
    <row r="509" spans="1:23" ht="14.45" customHeight="1" x14ac:dyDescent="0.2">
      <c r="A509" s="331">
        <v>5323</v>
      </c>
      <c r="B509" s="331">
        <v>1026569</v>
      </c>
      <c r="C509" s="334" t="s">
        <v>8676</v>
      </c>
      <c r="D509" s="334" t="s">
        <v>13836</v>
      </c>
      <c r="E509" s="333">
        <v>42063</v>
      </c>
      <c r="F509" s="332">
        <v>109574</v>
      </c>
      <c r="G509" s="331">
        <v>1912028598</v>
      </c>
      <c r="H509" s="324" t="s">
        <v>3390</v>
      </c>
      <c r="W509" s="325"/>
    </row>
    <row r="510" spans="1:23" ht="14.45" customHeight="1" x14ac:dyDescent="0.2">
      <c r="A510" s="331">
        <v>4758</v>
      </c>
      <c r="B510" s="331">
        <v>1026577</v>
      </c>
      <c r="C510" s="334" t="s">
        <v>7866</v>
      </c>
      <c r="D510" s="334" t="s">
        <v>13836</v>
      </c>
      <c r="E510" s="333">
        <v>42063</v>
      </c>
      <c r="F510" s="332">
        <v>109574</v>
      </c>
      <c r="G510" s="331">
        <v>1649391004</v>
      </c>
      <c r="H510" s="324" t="s">
        <v>3217</v>
      </c>
      <c r="W510" s="325"/>
    </row>
    <row r="511" spans="1:23" ht="14.45" customHeight="1" x14ac:dyDescent="0.2">
      <c r="A511" s="331">
        <v>4737</v>
      </c>
      <c r="B511" s="331">
        <v>1026578</v>
      </c>
      <c r="C511" s="334" t="s">
        <v>14103</v>
      </c>
      <c r="D511" s="334" t="s">
        <v>14102</v>
      </c>
      <c r="E511" s="333">
        <v>42063</v>
      </c>
      <c r="F511" s="332">
        <v>109574</v>
      </c>
      <c r="G511" s="331">
        <v>1831210103</v>
      </c>
      <c r="H511" s="324" t="s">
        <v>3454</v>
      </c>
      <c r="W511" s="325"/>
    </row>
    <row r="512" spans="1:23" ht="14.45" customHeight="1" x14ac:dyDescent="0.2">
      <c r="A512" s="331">
        <v>5042</v>
      </c>
      <c r="B512" s="331">
        <v>1026582</v>
      </c>
      <c r="C512" s="334" t="s">
        <v>14101</v>
      </c>
      <c r="D512" s="334" t="s">
        <v>13836</v>
      </c>
      <c r="E512" s="333">
        <v>42063</v>
      </c>
      <c r="F512" s="332">
        <v>109574</v>
      </c>
      <c r="G512" s="331">
        <v>1598886947</v>
      </c>
      <c r="H512" s="324" t="s">
        <v>3443</v>
      </c>
      <c r="W512" s="325"/>
    </row>
    <row r="513" spans="1:23" ht="14.45" customHeight="1" x14ac:dyDescent="0.2">
      <c r="A513" s="331">
        <v>105179</v>
      </c>
      <c r="B513" s="331">
        <v>1026583</v>
      </c>
      <c r="C513" s="334" t="s">
        <v>13430</v>
      </c>
      <c r="D513" s="334" t="s">
        <v>13836</v>
      </c>
      <c r="E513" s="333">
        <v>42063</v>
      </c>
      <c r="F513" s="332">
        <v>109574</v>
      </c>
      <c r="G513" s="331">
        <v>1275922452</v>
      </c>
      <c r="H513" s="324" t="s">
        <v>3720</v>
      </c>
      <c r="W513" s="325"/>
    </row>
    <row r="514" spans="1:23" ht="14.45" customHeight="1" x14ac:dyDescent="0.2">
      <c r="A514" s="331">
        <v>4493</v>
      </c>
      <c r="B514" s="331">
        <v>1026595</v>
      </c>
      <c r="C514" s="334" t="s">
        <v>14100</v>
      </c>
      <c r="D514" s="334" t="s">
        <v>13836</v>
      </c>
      <c r="E514" s="333">
        <v>42063</v>
      </c>
      <c r="F514" s="332">
        <v>109574</v>
      </c>
      <c r="G514" s="331">
        <v>1225159809</v>
      </c>
      <c r="H514" s="324" t="s">
        <v>3245</v>
      </c>
      <c r="W514" s="325"/>
    </row>
    <row r="515" spans="1:23" ht="14.45" customHeight="1" x14ac:dyDescent="0.2">
      <c r="A515" s="331">
        <v>4970</v>
      </c>
      <c r="B515" s="331">
        <v>1026704</v>
      </c>
      <c r="C515" s="334" t="s">
        <v>12924</v>
      </c>
      <c r="D515" s="334" t="s">
        <v>13925</v>
      </c>
      <c r="E515" s="333">
        <v>42063</v>
      </c>
      <c r="F515" s="332">
        <v>109574</v>
      </c>
      <c r="G515" s="331">
        <v>1851629430</v>
      </c>
      <c r="H515" s="324" t="s">
        <v>3588</v>
      </c>
      <c r="W515" s="325"/>
    </row>
    <row r="516" spans="1:23" ht="14.45" customHeight="1" x14ac:dyDescent="0.2">
      <c r="A516" s="331">
        <v>105428</v>
      </c>
      <c r="B516" s="331">
        <v>1026717</v>
      </c>
      <c r="C516" s="334" t="s">
        <v>14099</v>
      </c>
      <c r="D516" s="334" t="s">
        <v>14091</v>
      </c>
      <c r="E516" s="333">
        <v>42063</v>
      </c>
      <c r="F516" s="332">
        <v>109574</v>
      </c>
      <c r="G516" s="331">
        <v>1396098091</v>
      </c>
      <c r="H516" s="324" t="s">
        <v>3728</v>
      </c>
      <c r="W516" s="325"/>
    </row>
    <row r="517" spans="1:23" ht="14.45" customHeight="1" x14ac:dyDescent="0.2">
      <c r="A517" s="331">
        <v>5221</v>
      </c>
      <c r="B517" s="331">
        <v>1026718</v>
      </c>
      <c r="C517" s="334" t="s">
        <v>14098</v>
      </c>
      <c r="D517" s="334" t="s">
        <v>14097</v>
      </c>
      <c r="E517" s="333">
        <v>42063</v>
      </c>
      <c r="F517" s="332">
        <v>42978</v>
      </c>
      <c r="G517" s="331">
        <v>1770973851</v>
      </c>
      <c r="H517" s="324" t="s">
        <v>14096</v>
      </c>
      <c r="W517" s="325"/>
    </row>
    <row r="518" spans="1:23" ht="14.45" customHeight="1" x14ac:dyDescent="0.2">
      <c r="A518" s="331">
        <v>105892</v>
      </c>
      <c r="B518" s="331">
        <v>1026726</v>
      </c>
      <c r="C518" s="334" t="s">
        <v>14095</v>
      </c>
      <c r="D518" s="334" t="s">
        <v>14091</v>
      </c>
      <c r="E518" s="333">
        <v>42063</v>
      </c>
      <c r="F518" s="332">
        <v>109574</v>
      </c>
      <c r="G518" s="331">
        <v>1508288648</v>
      </c>
      <c r="H518" s="324" t="s">
        <v>3741</v>
      </c>
      <c r="W518" s="325"/>
    </row>
    <row r="519" spans="1:23" ht="14.45" customHeight="1" x14ac:dyDescent="0.2">
      <c r="A519" s="331">
        <v>5394</v>
      </c>
      <c r="B519" s="331">
        <v>1026727</v>
      </c>
      <c r="C519" s="334" t="s">
        <v>14094</v>
      </c>
      <c r="D519" s="334" t="s">
        <v>14093</v>
      </c>
      <c r="E519" s="333">
        <v>42063</v>
      </c>
      <c r="F519" s="332">
        <v>109574</v>
      </c>
      <c r="G519" s="331">
        <v>1598156341</v>
      </c>
      <c r="H519" s="324" t="s">
        <v>3542</v>
      </c>
      <c r="W519" s="325"/>
    </row>
    <row r="520" spans="1:23" ht="14.45" customHeight="1" x14ac:dyDescent="0.2">
      <c r="A520" s="331">
        <v>103476</v>
      </c>
      <c r="B520" s="331">
        <v>1026599</v>
      </c>
      <c r="C520" s="334" t="s">
        <v>12520</v>
      </c>
      <c r="D520" s="334" t="s">
        <v>13996</v>
      </c>
      <c r="E520" s="333">
        <v>42062</v>
      </c>
      <c r="F520" s="332">
        <v>109574</v>
      </c>
      <c r="G520" s="331">
        <v>1275704421</v>
      </c>
      <c r="H520" s="324" t="s">
        <v>3670</v>
      </c>
      <c r="W520" s="325"/>
    </row>
    <row r="521" spans="1:23" ht="14.45" customHeight="1" x14ac:dyDescent="0.2">
      <c r="A521" s="331">
        <v>105761</v>
      </c>
      <c r="B521" s="331">
        <v>1026643</v>
      </c>
      <c r="C521" s="334" t="s">
        <v>13771</v>
      </c>
      <c r="D521" s="334" t="s">
        <v>13996</v>
      </c>
      <c r="E521" s="333">
        <v>42062</v>
      </c>
      <c r="F521" s="332">
        <v>109574</v>
      </c>
      <c r="G521" s="331">
        <v>1699114785</v>
      </c>
      <c r="H521" s="324" t="s">
        <v>3736</v>
      </c>
      <c r="W521" s="325"/>
    </row>
    <row r="522" spans="1:23" ht="14.45" customHeight="1" x14ac:dyDescent="0.2">
      <c r="A522" s="331">
        <v>102493</v>
      </c>
      <c r="B522" s="331">
        <v>1026660</v>
      </c>
      <c r="C522" s="334" t="s">
        <v>11888</v>
      </c>
      <c r="D522" s="334" t="s">
        <v>14074</v>
      </c>
      <c r="E522" s="333">
        <v>42062</v>
      </c>
      <c r="F522" s="332">
        <v>109574</v>
      </c>
      <c r="G522" s="331">
        <v>1972566867</v>
      </c>
      <c r="H522" s="324" t="s">
        <v>3632</v>
      </c>
      <c r="W522" s="325"/>
    </row>
    <row r="523" spans="1:23" ht="14.45" customHeight="1" x14ac:dyDescent="0.2">
      <c r="A523" s="331">
        <v>5373</v>
      </c>
      <c r="B523" s="331">
        <v>1026661</v>
      </c>
      <c r="C523" s="334" t="s">
        <v>14092</v>
      </c>
      <c r="D523" s="334" t="s">
        <v>14074</v>
      </c>
      <c r="E523" s="333">
        <v>42062</v>
      </c>
      <c r="F523" s="332">
        <v>109574</v>
      </c>
      <c r="G523" s="331">
        <v>1629062369</v>
      </c>
      <c r="H523" s="324" t="s">
        <v>3534</v>
      </c>
      <c r="W523" s="325"/>
    </row>
    <row r="524" spans="1:23" ht="14.45" customHeight="1" x14ac:dyDescent="0.2">
      <c r="A524" s="331">
        <v>102783</v>
      </c>
      <c r="B524" s="331">
        <v>1026687</v>
      </c>
      <c r="C524" s="334" t="s">
        <v>12312</v>
      </c>
      <c r="D524" s="334" t="s">
        <v>14074</v>
      </c>
      <c r="E524" s="333">
        <v>42062</v>
      </c>
      <c r="F524" s="332">
        <v>109574</v>
      </c>
      <c r="G524" s="331">
        <v>1407879315</v>
      </c>
      <c r="H524" s="324" t="s">
        <v>3654</v>
      </c>
      <c r="W524" s="325"/>
    </row>
    <row r="525" spans="1:23" ht="14.45" customHeight="1" x14ac:dyDescent="0.2">
      <c r="A525" s="331">
        <v>101456</v>
      </c>
      <c r="B525" s="331">
        <v>1026689</v>
      </c>
      <c r="C525" s="334" t="s">
        <v>11049</v>
      </c>
      <c r="D525" s="334" t="s">
        <v>13996</v>
      </c>
      <c r="E525" s="333">
        <v>42062</v>
      </c>
      <c r="F525" s="332">
        <v>109574</v>
      </c>
      <c r="G525" s="331">
        <v>1295768927</v>
      </c>
      <c r="H525" s="324" t="s">
        <v>3593</v>
      </c>
      <c r="W525" s="325"/>
    </row>
    <row r="526" spans="1:23" ht="14.45" customHeight="1" x14ac:dyDescent="0.2">
      <c r="A526" s="331">
        <v>102533</v>
      </c>
      <c r="B526" s="331">
        <v>1026711</v>
      </c>
      <c r="C526" s="334" t="s">
        <v>11905</v>
      </c>
      <c r="D526" s="334" t="s">
        <v>13996</v>
      </c>
      <c r="E526" s="333">
        <v>42062</v>
      </c>
      <c r="F526" s="332">
        <v>109574</v>
      </c>
      <c r="G526" s="331">
        <v>1669490496</v>
      </c>
      <c r="H526" s="324" t="s">
        <v>3630</v>
      </c>
      <c r="W526" s="325"/>
    </row>
    <row r="527" spans="1:23" ht="14.45" customHeight="1" x14ac:dyDescent="0.2">
      <c r="A527" s="331">
        <v>105697</v>
      </c>
      <c r="B527" s="331">
        <v>1026712</v>
      </c>
      <c r="C527" s="334" t="s">
        <v>13698</v>
      </c>
      <c r="D527" s="334" t="s">
        <v>13996</v>
      </c>
      <c r="E527" s="333">
        <v>42062</v>
      </c>
      <c r="F527" s="332">
        <v>109574</v>
      </c>
      <c r="G527" s="331">
        <v>1629417787</v>
      </c>
      <c r="H527" s="324" t="s">
        <v>3731</v>
      </c>
      <c r="W527" s="325"/>
    </row>
    <row r="528" spans="1:23" ht="14.45" customHeight="1" x14ac:dyDescent="0.2">
      <c r="A528" s="331">
        <v>102587</v>
      </c>
      <c r="B528" s="331">
        <v>1026723</v>
      </c>
      <c r="C528" s="334" t="s">
        <v>11987</v>
      </c>
      <c r="D528" s="334" t="s">
        <v>8368</v>
      </c>
      <c r="E528" s="333">
        <v>42062</v>
      </c>
      <c r="F528" s="332">
        <v>109574</v>
      </c>
      <c r="G528" s="331">
        <v>1063461994</v>
      </c>
      <c r="H528" s="324" t="s">
        <v>3636</v>
      </c>
      <c r="W528" s="325"/>
    </row>
    <row r="529" spans="1:23" ht="14.45" customHeight="1" x14ac:dyDescent="0.2">
      <c r="A529" s="331">
        <v>103799</v>
      </c>
      <c r="B529" s="331">
        <v>1026724</v>
      </c>
      <c r="C529" s="334" t="s">
        <v>12827</v>
      </c>
      <c r="D529" s="334" t="s">
        <v>13996</v>
      </c>
      <c r="E529" s="333">
        <v>42062</v>
      </c>
      <c r="F529" s="332">
        <v>109574</v>
      </c>
      <c r="G529" s="331">
        <v>1003061821</v>
      </c>
      <c r="H529" s="324" t="s">
        <v>3687</v>
      </c>
      <c r="W529" s="325"/>
    </row>
    <row r="530" spans="1:23" ht="14.45" customHeight="1" x14ac:dyDescent="0.2">
      <c r="A530" s="331">
        <v>105988</v>
      </c>
      <c r="B530" s="331">
        <v>1026672</v>
      </c>
      <c r="C530" s="334" t="s">
        <v>13918</v>
      </c>
      <c r="D530" s="334" t="s">
        <v>13879</v>
      </c>
      <c r="E530" s="333">
        <v>42061</v>
      </c>
      <c r="F530" s="332">
        <v>109574</v>
      </c>
      <c r="G530" s="331">
        <v>1336539568</v>
      </c>
      <c r="H530" s="324" t="s">
        <v>3740</v>
      </c>
      <c r="W530" s="325"/>
    </row>
    <row r="531" spans="1:23" ht="14.45" customHeight="1" x14ac:dyDescent="0.2">
      <c r="A531" s="331">
        <v>104410</v>
      </c>
      <c r="B531" s="331">
        <v>1026676</v>
      </c>
      <c r="C531" s="334" t="s">
        <v>13036</v>
      </c>
      <c r="D531" s="334" t="s">
        <v>13879</v>
      </c>
      <c r="E531" s="333">
        <v>42061</v>
      </c>
      <c r="F531" s="332">
        <v>109574</v>
      </c>
      <c r="G531" s="331">
        <v>1780074914</v>
      </c>
      <c r="H531" s="324" t="s">
        <v>3696</v>
      </c>
      <c r="W531" s="325"/>
    </row>
    <row r="532" spans="1:23" ht="14.45" customHeight="1" x14ac:dyDescent="0.2">
      <c r="A532" s="331">
        <v>4335</v>
      </c>
      <c r="B532" s="331">
        <v>1026715</v>
      </c>
      <c r="C532" s="334" t="s">
        <v>8962</v>
      </c>
      <c r="D532" s="334" t="s">
        <v>13879</v>
      </c>
      <c r="E532" s="333">
        <v>42061</v>
      </c>
      <c r="F532" s="332">
        <v>109574</v>
      </c>
      <c r="G532" s="331">
        <v>1235529462</v>
      </c>
      <c r="H532" s="324" t="s">
        <v>3458</v>
      </c>
      <c r="W532" s="325"/>
    </row>
    <row r="533" spans="1:23" ht="14.45" customHeight="1" x14ac:dyDescent="0.2">
      <c r="A533" s="331">
        <v>103963</v>
      </c>
      <c r="B533" s="331">
        <v>1026722</v>
      </c>
      <c r="C533" s="334" t="s">
        <v>12800</v>
      </c>
      <c r="D533" s="334" t="s">
        <v>13879</v>
      </c>
      <c r="E533" s="333">
        <v>42061</v>
      </c>
      <c r="F533" s="332">
        <v>109574</v>
      </c>
      <c r="G533" s="331">
        <v>1962892109</v>
      </c>
      <c r="H533" s="324" t="s">
        <v>3685</v>
      </c>
      <c r="W533" s="325"/>
    </row>
    <row r="534" spans="1:23" ht="14.45" customHeight="1" x14ac:dyDescent="0.2">
      <c r="A534" s="331">
        <v>4344</v>
      </c>
      <c r="B534" s="331">
        <v>1026747</v>
      </c>
      <c r="C534" s="334" t="s">
        <v>9254</v>
      </c>
      <c r="D534" s="334" t="s">
        <v>13879</v>
      </c>
      <c r="E534" s="333">
        <v>42061</v>
      </c>
      <c r="F534" s="332">
        <v>109574</v>
      </c>
      <c r="G534" s="331">
        <v>1790175925</v>
      </c>
      <c r="H534" s="324" t="s">
        <v>3479</v>
      </c>
      <c r="W534" s="325"/>
    </row>
    <row r="535" spans="1:23" ht="14.45" customHeight="1" x14ac:dyDescent="0.2">
      <c r="A535" s="331">
        <v>4008</v>
      </c>
      <c r="B535" s="331">
        <v>1026618</v>
      </c>
      <c r="C535" s="334" t="s">
        <v>11104</v>
      </c>
      <c r="D535" s="334" t="s">
        <v>13836</v>
      </c>
      <c r="E535" s="333">
        <v>42058</v>
      </c>
      <c r="F535" s="332">
        <v>109574</v>
      </c>
      <c r="G535" s="331">
        <v>1417346339</v>
      </c>
      <c r="H535" s="324" t="s">
        <v>3514</v>
      </c>
      <c r="W535" s="325"/>
    </row>
    <row r="536" spans="1:23" ht="14.45" customHeight="1" x14ac:dyDescent="0.2">
      <c r="A536" s="331">
        <v>5333</v>
      </c>
      <c r="B536" s="331">
        <v>1026646</v>
      </c>
      <c r="C536" s="334" t="s">
        <v>12020</v>
      </c>
      <c r="D536" s="334" t="s">
        <v>14091</v>
      </c>
      <c r="E536" s="333">
        <v>42058</v>
      </c>
      <c r="F536" s="332">
        <v>109574</v>
      </c>
      <c r="G536" s="331">
        <v>1457467623</v>
      </c>
      <c r="H536" s="324" t="s">
        <v>3569</v>
      </c>
      <c r="W536" s="325"/>
    </row>
    <row r="537" spans="1:23" ht="14.45" customHeight="1" x14ac:dyDescent="0.2">
      <c r="A537" s="331">
        <v>4392</v>
      </c>
      <c r="B537" s="331">
        <v>1026654</v>
      </c>
      <c r="C537" s="334" t="s">
        <v>13006</v>
      </c>
      <c r="D537" s="334" t="s">
        <v>14091</v>
      </c>
      <c r="E537" s="333">
        <v>42058</v>
      </c>
      <c r="F537" s="332">
        <v>42408</v>
      </c>
      <c r="G537" s="331">
        <v>1215251020</v>
      </c>
      <c r="H537" s="324" t="s">
        <v>14090</v>
      </c>
      <c r="W537" s="325"/>
    </row>
    <row r="538" spans="1:23" ht="14.45" customHeight="1" x14ac:dyDescent="0.2">
      <c r="A538" s="331">
        <v>4558</v>
      </c>
      <c r="B538" s="331">
        <v>1026825</v>
      </c>
      <c r="C538" s="334" t="s">
        <v>14089</v>
      </c>
      <c r="D538" s="334" t="s">
        <v>13996</v>
      </c>
      <c r="E538" s="333">
        <v>42058</v>
      </c>
      <c r="F538" s="332">
        <v>109574</v>
      </c>
      <c r="G538" s="331">
        <v>1528458924</v>
      </c>
      <c r="H538" s="324" t="s">
        <v>3722</v>
      </c>
      <c r="W538" s="325"/>
    </row>
    <row r="539" spans="1:23" ht="14.45" customHeight="1" x14ac:dyDescent="0.2">
      <c r="A539" s="331">
        <v>4069</v>
      </c>
      <c r="B539" s="331">
        <v>1026572</v>
      </c>
      <c r="C539" s="334" t="s">
        <v>13659</v>
      </c>
      <c r="D539" s="334" t="s">
        <v>14088</v>
      </c>
      <c r="E539" s="333">
        <v>42056</v>
      </c>
      <c r="F539" s="332">
        <v>42825</v>
      </c>
      <c r="G539" s="331">
        <v>1770972572</v>
      </c>
      <c r="H539" s="324" t="s">
        <v>3621</v>
      </c>
      <c r="W539" s="325"/>
    </row>
    <row r="540" spans="1:23" ht="14.45" customHeight="1" x14ac:dyDescent="0.2">
      <c r="A540" s="331">
        <v>103341</v>
      </c>
      <c r="B540" s="331">
        <v>1026639</v>
      </c>
      <c r="C540" s="334" t="s">
        <v>12458</v>
      </c>
      <c r="D540" s="334" t="s">
        <v>14074</v>
      </c>
      <c r="E540" s="333">
        <v>42056</v>
      </c>
      <c r="F540" s="332">
        <v>109574</v>
      </c>
      <c r="G540" s="331">
        <v>1295920221</v>
      </c>
      <c r="H540" s="324" t="s">
        <v>3665</v>
      </c>
      <c r="W540" s="325"/>
    </row>
    <row r="541" spans="1:23" ht="14.45" customHeight="1" x14ac:dyDescent="0.2">
      <c r="A541" s="331">
        <v>5253</v>
      </c>
      <c r="B541" s="331">
        <v>1016641</v>
      </c>
      <c r="C541" s="334" t="s">
        <v>14087</v>
      </c>
      <c r="D541" s="334" t="s">
        <v>14086</v>
      </c>
      <c r="E541" s="333">
        <v>42055</v>
      </c>
      <c r="F541" s="332">
        <v>42124</v>
      </c>
      <c r="G541" s="331">
        <v>1639314560</v>
      </c>
      <c r="H541" s="324" t="s">
        <v>14085</v>
      </c>
      <c r="W541" s="325"/>
    </row>
    <row r="542" spans="1:23" ht="14.45" customHeight="1" x14ac:dyDescent="0.2">
      <c r="A542" s="331">
        <v>5368</v>
      </c>
      <c r="B542" s="331">
        <v>1019804</v>
      </c>
      <c r="C542" s="334" t="s">
        <v>14084</v>
      </c>
      <c r="D542" s="334" t="s">
        <v>14084</v>
      </c>
      <c r="E542" s="333">
        <v>42055</v>
      </c>
      <c r="F542" s="332">
        <v>42124</v>
      </c>
      <c r="G542" s="331">
        <v>1255627238</v>
      </c>
      <c r="H542" s="324" t="s">
        <v>14083</v>
      </c>
      <c r="W542" s="325"/>
    </row>
    <row r="543" spans="1:23" ht="14.45" customHeight="1" x14ac:dyDescent="0.2">
      <c r="A543" s="331">
        <v>4117</v>
      </c>
      <c r="B543" s="331">
        <v>1026551</v>
      </c>
      <c r="C543" s="334" t="s">
        <v>12812</v>
      </c>
      <c r="D543" s="334" t="s">
        <v>13886</v>
      </c>
      <c r="E543" s="333">
        <v>42055</v>
      </c>
      <c r="F543" s="332">
        <v>109574</v>
      </c>
      <c r="G543" s="331">
        <v>1083842876</v>
      </c>
      <c r="H543" s="324" t="s">
        <v>3366</v>
      </c>
      <c r="W543" s="325"/>
    </row>
    <row r="544" spans="1:23" ht="14.45" customHeight="1" x14ac:dyDescent="0.2">
      <c r="A544" s="331">
        <v>4348</v>
      </c>
      <c r="B544" s="331">
        <v>1026561</v>
      </c>
      <c r="C544" s="334" t="s">
        <v>13544</v>
      </c>
      <c r="D544" s="334" t="s">
        <v>5895</v>
      </c>
      <c r="E544" s="333">
        <v>42055</v>
      </c>
      <c r="F544" s="332">
        <v>109574</v>
      </c>
      <c r="G544" s="331">
        <v>1760720684</v>
      </c>
      <c r="H544" s="324" t="s">
        <v>3607</v>
      </c>
      <c r="W544" s="325"/>
    </row>
    <row r="545" spans="1:23" ht="14.45" customHeight="1" x14ac:dyDescent="0.2">
      <c r="A545" s="331">
        <v>104549</v>
      </c>
      <c r="B545" s="331">
        <v>1026677</v>
      </c>
      <c r="C545" s="334" t="s">
        <v>14082</v>
      </c>
      <c r="D545" s="334" t="s">
        <v>14074</v>
      </c>
      <c r="E545" s="333">
        <v>42055</v>
      </c>
      <c r="F545" s="332">
        <v>109574</v>
      </c>
      <c r="G545" s="331">
        <v>1700193588</v>
      </c>
      <c r="H545" s="324" t="s">
        <v>3703</v>
      </c>
      <c r="W545" s="325"/>
    </row>
    <row r="546" spans="1:23" ht="14.45" customHeight="1" x14ac:dyDescent="0.2">
      <c r="A546" s="331">
        <v>4532</v>
      </c>
      <c r="B546" s="331">
        <v>1026721</v>
      </c>
      <c r="C546" s="334" t="s">
        <v>12146</v>
      </c>
      <c r="D546" s="334" t="s">
        <v>13886</v>
      </c>
      <c r="E546" s="333">
        <v>42055</v>
      </c>
      <c r="F546" s="332">
        <v>109574</v>
      </c>
      <c r="G546" s="331">
        <v>1477695641</v>
      </c>
      <c r="H546" s="324" t="s">
        <v>3408</v>
      </c>
      <c r="W546" s="325"/>
    </row>
    <row r="547" spans="1:23" ht="14.45" customHeight="1" x14ac:dyDescent="0.2">
      <c r="A547" s="331">
        <v>106083</v>
      </c>
      <c r="B547" s="331">
        <v>1026204</v>
      </c>
      <c r="C547" s="334" t="s">
        <v>14081</v>
      </c>
      <c r="D547" s="334" t="s">
        <v>14080</v>
      </c>
      <c r="E547" s="333">
        <v>42054</v>
      </c>
      <c r="F547" s="332">
        <v>109574</v>
      </c>
      <c r="G547" s="331">
        <v>1770984569</v>
      </c>
      <c r="H547" s="324" t="s">
        <v>14079</v>
      </c>
      <c r="W547" s="325"/>
    </row>
    <row r="548" spans="1:23" ht="14.45" customHeight="1" x14ac:dyDescent="0.2">
      <c r="A548" s="331">
        <v>106120</v>
      </c>
      <c r="B548" s="331">
        <v>1026433</v>
      </c>
      <c r="C548" s="334" t="s">
        <v>14078</v>
      </c>
      <c r="D548" s="334" t="s">
        <v>14077</v>
      </c>
      <c r="E548" s="333">
        <v>42054</v>
      </c>
      <c r="F548" s="332">
        <v>109574</v>
      </c>
      <c r="G548" s="331">
        <v>1568870772</v>
      </c>
      <c r="H548" s="324" t="s">
        <v>14076</v>
      </c>
      <c r="W548" s="325"/>
    </row>
    <row r="549" spans="1:23" ht="14.45" customHeight="1" x14ac:dyDescent="0.2">
      <c r="A549" s="331">
        <v>5241</v>
      </c>
      <c r="B549" s="331">
        <v>1026574</v>
      </c>
      <c r="C549" s="334" t="s">
        <v>7823</v>
      </c>
      <c r="D549" s="334" t="s">
        <v>12766</v>
      </c>
      <c r="E549" s="333">
        <v>42053</v>
      </c>
      <c r="F549" s="332">
        <v>109574</v>
      </c>
      <c r="G549" s="331">
        <v>1659535441</v>
      </c>
      <c r="H549" s="324" t="s">
        <v>3318</v>
      </c>
      <c r="W549" s="325"/>
    </row>
    <row r="550" spans="1:23" ht="14.45" customHeight="1" x14ac:dyDescent="0.2">
      <c r="A550" s="331">
        <v>4426</v>
      </c>
      <c r="B550" s="331">
        <v>1026573</v>
      </c>
      <c r="C550" s="334" t="s">
        <v>8021</v>
      </c>
      <c r="D550" s="334" t="s">
        <v>14074</v>
      </c>
      <c r="E550" s="333">
        <v>42051</v>
      </c>
      <c r="F550" s="332">
        <v>109574</v>
      </c>
      <c r="G550" s="331">
        <v>1023014503</v>
      </c>
      <c r="H550" s="324" t="s">
        <v>3275</v>
      </c>
      <c r="W550" s="325"/>
    </row>
    <row r="551" spans="1:23" ht="14.45" customHeight="1" x14ac:dyDescent="0.2">
      <c r="A551" s="331">
        <v>102675</v>
      </c>
      <c r="B551" s="331">
        <v>1026546</v>
      </c>
      <c r="C551" s="334" t="s">
        <v>12017</v>
      </c>
      <c r="D551" s="334" t="s">
        <v>14074</v>
      </c>
      <c r="E551" s="333">
        <v>42050</v>
      </c>
      <c r="F551" s="332">
        <v>109574</v>
      </c>
      <c r="G551" s="331">
        <v>1700274198</v>
      </c>
      <c r="H551" s="324" t="s">
        <v>3638</v>
      </c>
      <c r="W551" s="325"/>
    </row>
    <row r="552" spans="1:23" ht="14.45" customHeight="1" x14ac:dyDescent="0.2">
      <c r="A552" s="331">
        <v>102861</v>
      </c>
      <c r="B552" s="331">
        <v>1026547</v>
      </c>
      <c r="C552" s="334" t="s">
        <v>12115</v>
      </c>
      <c r="D552" s="334" t="s">
        <v>14074</v>
      </c>
      <c r="E552" s="333">
        <v>42050</v>
      </c>
      <c r="F552" s="332">
        <v>109574</v>
      </c>
      <c r="G552" s="331">
        <v>1437547833</v>
      </c>
      <c r="H552" s="324" t="s">
        <v>3645</v>
      </c>
      <c r="W552" s="325"/>
    </row>
    <row r="553" spans="1:23" ht="14.45" customHeight="1" x14ac:dyDescent="0.2">
      <c r="A553" s="331">
        <v>4035</v>
      </c>
      <c r="B553" s="331">
        <v>1026565</v>
      </c>
      <c r="C553" s="334" t="s">
        <v>9694</v>
      </c>
      <c r="D553" s="334" t="s">
        <v>14074</v>
      </c>
      <c r="E553" s="333">
        <v>42050</v>
      </c>
      <c r="F553" s="332">
        <v>109574</v>
      </c>
      <c r="G553" s="331">
        <v>1699163980</v>
      </c>
      <c r="H553" s="324" t="s">
        <v>3539</v>
      </c>
      <c r="W553" s="325"/>
    </row>
    <row r="554" spans="1:23" ht="14.45" customHeight="1" x14ac:dyDescent="0.2">
      <c r="A554" s="331">
        <v>4098</v>
      </c>
      <c r="B554" s="331">
        <v>1026675</v>
      </c>
      <c r="C554" s="334" t="s">
        <v>14075</v>
      </c>
      <c r="D554" s="334" t="s">
        <v>14074</v>
      </c>
      <c r="E554" s="333">
        <v>42050</v>
      </c>
      <c r="F554" s="332">
        <v>109574</v>
      </c>
      <c r="G554" s="331">
        <v>1285022673</v>
      </c>
      <c r="H554" s="324" t="s">
        <v>3288</v>
      </c>
      <c r="W554" s="325"/>
    </row>
    <row r="555" spans="1:23" ht="14.45" customHeight="1" x14ac:dyDescent="0.2">
      <c r="A555" s="331">
        <v>103103</v>
      </c>
      <c r="B555" s="331">
        <v>1026699</v>
      </c>
      <c r="C555" s="334" t="s">
        <v>12333</v>
      </c>
      <c r="D555" s="334" t="s">
        <v>14074</v>
      </c>
      <c r="E555" s="333">
        <v>42050</v>
      </c>
      <c r="F555" s="332">
        <v>109574</v>
      </c>
      <c r="G555" s="331">
        <v>1225426620</v>
      </c>
      <c r="H555" s="324" t="s">
        <v>3653</v>
      </c>
      <c r="W555" s="325"/>
    </row>
    <row r="556" spans="1:23" ht="14.45" customHeight="1" x14ac:dyDescent="0.2">
      <c r="A556" s="331">
        <v>4223</v>
      </c>
      <c r="B556" s="331">
        <v>1026751</v>
      </c>
      <c r="C556" s="334" t="s">
        <v>10931</v>
      </c>
      <c r="D556" s="334" t="s">
        <v>14074</v>
      </c>
      <c r="E556" s="333">
        <v>42050</v>
      </c>
      <c r="F556" s="332">
        <v>109574</v>
      </c>
      <c r="G556" s="331">
        <v>1629466909</v>
      </c>
      <c r="H556" s="324" t="s">
        <v>3449</v>
      </c>
      <c r="W556" s="325"/>
    </row>
    <row r="557" spans="1:23" ht="14.45" customHeight="1" x14ac:dyDescent="0.2">
      <c r="A557" s="331">
        <v>4584</v>
      </c>
      <c r="B557" s="331">
        <v>1026490</v>
      </c>
      <c r="C557" s="334" t="s">
        <v>9429</v>
      </c>
      <c r="D557" s="334" t="s">
        <v>14066</v>
      </c>
      <c r="E557" s="333">
        <v>42039</v>
      </c>
      <c r="F557" s="332">
        <v>109574</v>
      </c>
      <c r="G557" s="331">
        <v>1366498537</v>
      </c>
      <c r="H557" s="324" t="s">
        <v>14073</v>
      </c>
      <c r="W557" s="325"/>
    </row>
    <row r="558" spans="1:23" ht="14.45" customHeight="1" x14ac:dyDescent="0.2">
      <c r="A558" s="331">
        <v>4319</v>
      </c>
      <c r="B558" s="331">
        <v>1026491</v>
      </c>
      <c r="C558" s="334" t="s">
        <v>14072</v>
      </c>
      <c r="D558" s="334" t="s">
        <v>14066</v>
      </c>
      <c r="E558" s="333">
        <v>42039</v>
      </c>
      <c r="F558" s="332">
        <v>109574</v>
      </c>
      <c r="G558" s="331">
        <v>1780637512</v>
      </c>
      <c r="H558" s="324" t="s">
        <v>14071</v>
      </c>
      <c r="W558" s="325"/>
    </row>
    <row r="559" spans="1:23" ht="14.45" customHeight="1" x14ac:dyDescent="0.2">
      <c r="A559" s="331">
        <v>4927</v>
      </c>
      <c r="B559" s="331">
        <v>1026492</v>
      </c>
      <c r="C559" s="334" t="s">
        <v>9415</v>
      </c>
      <c r="D559" s="334" t="s">
        <v>14066</v>
      </c>
      <c r="E559" s="333">
        <v>42039</v>
      </c>
      <c r="F559" s="332">
        <v>109574</v>
      </c>
      <c r="G559" s="331">
        <v>1538157300</v>
      </c>
      <c r="H559" s="324" t="s">
        <v>14070</v>
      </c>
      <c r="W559" s="325"/>
    </row>
    <row r="560" spans="1:23" ht="14.45" customHeight="1" x14ac:dyDescent="0.2">
      <c r="A560" s="331">
        <v>4996</v>
      </c>
      <c r="B560" s="331">
        <v>1026493</v>
      </c>
      <c r="C560" s="334" t="s">
        <v>8863</v>
      </c>
      <c r="D560" s="334" t="s">
        <v>14066</v>
      </c>
      <c r="E560" s="333">
        <v>42039</v>
      </c>
      <c r="F560" s="332">
        <v>109574</v>
      </c>
      <c r="G560" s="331">
        <v>1669425476</v>
      </c>
      <c r="H560" s="324" t="s">
        <v>14069</v>
      </c>
      <c r="W560" s="325"/>
    </row>
    <row r="561" spans="1:23" ht="14.45" customHeight="1" x14ac:dyDescent="0.2">
      <c r="A561" s="331">
        <v>4836</v>
      </c>
      <c r="B561" s="331">
        <v>1026509</v>
      </c>
      <c r="C561" s="334" t="s">
        <v>9423</v>
      </c>
      <c r="D561" s="334" t="s">
        <v>14066</v>
      </c>
      <c r="E561" s="333">
        <v>42039</v>
      </c>
      <c r="F561" s="332">
        <v>109574</v>
      </c>
      <c r="G561" s="331">
        <v>1114978780</v>
      </c>
      <c r="H561" s="324" t="s">
        <v>14068</v>
      </c>
      <c r="W561" s="325"/>
    </row>
    <row r="562" spans="1:23" ht="14.45" customHeight="1" x14ac:dyDescent="0.2">
      <c r="A562" s="331">
        <v>4369</v>
      </c>
      <c r="B562" s="331">
        <v>1026609</v>
      </c>
      <c r="C562" s="334" t="s">
        <v>9431</v>
      </c>
      <c r="D562" s="334" t="s">
        <v>14066</v>
      </c>
      <c r="E562" s="333">
        <v>42039</v>
      </c>
      <c r="F562" s="332">
        <v>109574</v>
      </c>
      <c r="G562" s="331">
        <v>1952354318</v>
      </c>
      <c r="H562" s="324" t="s">
        <v>14067</v>
      </c>
      <c r="W562" s="325"/>
    </row>
    <row r="563" spans="1:23" ht="14.45" customHeight="1" x14ac:dyDescent="0.2">
      <c r="A563" s="331">
        <v>4586</v>
      </c>
      <c r="B563" s="331">
        <v>1026616</v>
      </c>
      <c r="C563" s="334" t="s">
        <v>8780</v>
      </c>
      <c r="D563" s="334" t="s">
        <v>14066</v>
      </c>
      <c r="E563" s="333">
        <v>42039</v>
      </c>
      <c r="F563" s="332">
        <v>109574</v>
      </c>
      <c r="G563" s="331">
        <v>1194713941</v>
      </c>
      <c r="H563" s="324" t="s">
        <v>14065</v>
      </c>
      <c r="W563" s="325"/>
    </row>
    <row r="564" spans="1:23" ht="14.45" customHeight="1" x14ac:dyDescent="0.2">
      <c r="A564" s="331">
        <v>4311</v>
      </c>
      <c r="B564" s="331">
        <v>1026486</v>
      </c>
      <c r="C564" s="334" t="s">
        <v>10285</v>
      </c>
      <c r="D564" s="334" t="s">
        <v>14064</v>
      </c>
      <c r="E564" s="333">
        <v>42036</v>
      </c>
      <c r="F564" s="332">
        <v>109574</v>
      </c>
      <c r="G564" s="331">
        <v>1770971988</v>
      </c>
      <c r="H564" s="324" t="s">
        <v>14063</v>
      </c>
      <c r="W564" s="325"/>
    </row>
    <row r="565" spans="1:23" ht="14.45" customHeight="1" x14ac:dyDescent="0.2">
      <c r="A565" s="331">
        <v>103892</v>
      </c>
      <c r="B565" s="331">
        <v>1026514</v>
      </c>
      <c r="C565" s="334" t="s">
        <v>14062</v>
      </c>
      <c r="D565" s="334" t="s">
        <v>5279</v>
      </c>
      <c r="E565" s="333">
        <v>42036</v>
      </c>
      <c r="F565" s="332">
        <v>109574</v>
      </c>
      <c r="G565" s="331">
        <v>1477791523</v>
      </c>
      <c r="H565" s="324" t="s">
        <v>3680</v>
      </c>
      <c r="W565" s="325"/>
    </row>
    <row r="566" spans="1:23" ht="14.45" customHeight="1" x14ac:dyDescent="0.2">
      <c r="A566" s="331">
        <v>4466</v>
      </c>
      <c r="B566" s="331">
        <v>1026515</v>
      </c>
      <c r="C566" s="334" t="s">
        <v>9285</v>
      </c>
      <c r="D566" s="334" t="s">
        <v>14025</v>
      </c>
      <c r="E566" s="333">
        <v>42036</v>
      </c>
      <c r="F566" s="332">
        <v>109574</v>
      </c>
      <c r="G566" s="331">
        <v>1659769420</v>
      </c>
      <c r="H566" s="324" t="s">
        <v>3220</v>
      </c>
      <c r="W566" s="325"/>
    </row>
    <row r="567" spans="1:23" ht="14.45" customHeight="1" x14ac:dyDescent="0.2">
      <c r="A567" s="331">
        <v>4811</v>
      </c>
      <c r="B567" s="331">
        <v>1026516</v>
      </c>
      <c r="C567" s="334" t="s">
        <v>8163</v>
      </c>
      <c r="D567" s="334" t="s">
        <v>14032</v>
      </c>
      <c r="E567" s="333">
        <v>42036</v>
      </c>
      <c r="F567" s="332">
        <v>109574</v>
      </c>
      <c r="G567" s="331">
        <v>1326436189</v>
      </c>
      <c r="H567" s="324" t="s">
        <v>3452</v>
      </c>
      <c r="W567" s="325"/>
    </row>
    <row r="568" spans="1:23" ht="14.45" customHeight="1" x14ac:dyDescent="0.2">
      <c r="A568" s="331">
        <v>105727</v>
      </c>
      <c r="B568" s="331">
        <v>1026517</v>
      </c>
      <c r="C568" s="334" t="s">
        <v>13744</v>
      </c>
      <c r="D568" s="334" t="s">
        <v>13836</v>
      </c>
      <c r="E568" s="333">
        <v>42036</v>
      </c>
      <c r="F568" s="332">
        <v>109574</v>
      </c>
      <c r="G568" s="331">
        <v>1174911986</v>
      </c>
      <c r="H568" s="324" t="s">
        <v>3733</v>
      </c>
      <c r="W568" s="325"/>
    </row>
    <row r="569" spans="1:23" ht="14.45" customHeight="1" x14ac:dyDescent="0.2">
      <c r="A569" s="331">
        <v>5267</v>
      </c>
      <c r="B569" s="331">
        <v>1026518</v>
      </c>
      <c r="C569" s="334" t="s">
        <v>14061</v>
      </c>
      <c r="D569" s="334" t="s">
        <v>13836</v>
      </c>
      <c r="E569" s="333">
        <v>42036</v>
      </c>
      <c r="F569" s="332">
        <v>109574</v>
      </c>
      <c r="G569" s="331">
        <v>1083002893</v>
      </c>
      <c r="H569" s="324" t="s">
        <v>3419</v>
      </c>
      <c r="W569" s="325"/>
    </row>
    <row r="570" spans="1:23" ht="14.45" customHeight="1" x14ac:dyDescent="0.2">
      <c r="A570" s="331">
        <v>105818</v>
      </c>
      <c r="B570" s="331">
        <v>1026524</v>
      </c>
      <c r="C570" s="334" t="s">
        <v>14060</v>
      </c>
      <c r="D570" s="334" t="s">
        <v>14032</v>
      </c>
      <c r="E570" s="333">
        <v>42036</v>
      </c>
      <c r="F570" s="332">
        <v>109574</v>
      </c>
      <c r="G570" s="331">
        <v>1669860433</v>
      </c>
      <c r="H570" s="324" t="s">
        <v>3735</v>
      </c>
      <c r="W570" s="325"/>
    </row>
    <row r="571" spans="1:23" ht="14.45" customHeight="1" x14ac:dyDescent="0.2">
      <c r="A571" s="331">
        <v>4652</v>
      </c>
      <c r="B571" s="331">
        <v>1026525</v>
      </c>
      <c r="C571" s="334" t="s">
        <v>9282</v>
      </c>
      <c r="D571" s="334" t="s">
        <v>14025</v>
      </c>
      <c r="E571" s="333">
        <v>42036</v>
      </c>
      <c r="F571" s="332">
        <v>109574</v>
      </c>
      <c r="G571" s="331">
        <v>1851789515</v>
      </c>
      <c r="H571" s="324" t="s">
        <v>3378</v>
      </c>
      <c r="W571" s="325"/>
    </row>
    <row r="572" spans="1:23" ht="14.45" customHeight="1" x14ac:dyDescent="0.2">
      <c r="A572" s="331">
        <v>105172</v>
      </c>
      <c r="B572" s="331">
        <v>1026532</v>
      </c>
      <c r="C572" s="334" t="s">
        <v>13440</v>
      </c>
      <c r="D572" s="334" t="s">
        <v>13879</v>
      </c>
      <c r="E572" s="333">
        <v>42036</v>
      </c>
      <c r="F572" s="332">
        <v>109574</v>
      </c>
      <c r="G572" s="331">
        <v>1538557392</v>
      </c>
      <c r="H572" s="324" t="s">
        <v>3723</v>
      </c>
      <c r="W572" s="325"/>
    </row>
    <row r="573" spans="1:23" ht="14.45" customHeight="1" x14ac:dyDescent="0.2">
      <c r="A573" s="331">
        <v>5378</v>
      </c>
      <c r="B573" s="331">
        <v>1026533</v>
      </c>
      <c r="C573" s="334" t="s">
        <v>12455</v>
      </c>
      <c r="D573" s="334" t="s">
        <v>14059</v>
      </c>
      <c r="E573" s="333">
        <v>42036</v>
      </c>
      <c r="F573" s="332">
        <v>42825</v>
      </c>
      <c r="G573" s="331">
        <v>1134517311</v>
      </c>
      <c r="H573" s="324" t="s">
        <v>14058</v>
      </c>
      <c r="W573" s="325"/>
    </row>
    <row r="574" spans="1:23" ht="14.45" customHeight="1" x14ac:dyDescent="0.2">
      <c r="A574" s="331">
        <v>102753</v>
      </c>
      <c r="B574" s="331">
        <v>1026538</v>
      </c>
      <c r="C574" s="334" t="s">
        <v>14057</v>
      </c>
      <c r="D574" s="334" t="s">
        <v>14056</v>
      </c>
      <c r="E574" s="333">
        <v>42036</v>
      </c>
      <c r="F574" s="332">
        <v>109574</v>
      </c>
      <c r="G574" s="331">
        <v>1356749899</v>
      </c>
      <c r="H574" s="324" t="s">
        <v>14055</v>
      </c>
      <c r="W574" s="325"/>
    </row>
    <row r="575" spans="1:23" ht="14.45" customHeight="1" x14ac:dyDescent="0.2">
      <c r="A575" s="331">
        <v>101669</v>
      </c>
      <c r="B575" s="331">
        <v>1026539</v>
      </c>
      <c r="C575" s="334" t="s">
        <v>14054</v>
      </c>
      <c r="D575" s="334" t="s">
        <v>14053</v>
      </c>
      <c r="E575" s="333">
        <v>42036</v>
      </c>
      <c r="F575" s="332">
        <v>109574</v>
      </c>
      <c r="G575" s="331">
        <v>1336537398</v>
      </c>
      <c r="H575" s="324" t="s">
        <v>14052</v>
      </c>
      <c r="W575" s="325"/>
    </row>
    <row r="576" spans="1:23" ht="14.45" customHeight="1" x14ac:dyDescent="0.2">
      <c r="A576" s="331">
        <v>105089</v>
      </c>
      <c r="B576" s="331">
        <v>1026540</v>
      </c>
      <c r="C576" s="334" t="s">
        <v>14051</v>
      </c>
      <c r="D576" s="334" t="s">
        <v>14050</v>
      </c>
      <c r="E576" s="333">
        <v>42036</v>
      </c>
      <c r="F576" s="332">
        <v>109574</v>
      </c>
      <c r="G576" s="331">
        <v>1851799167</v>
      </c>
      <c r="H576" s="324" t="s">
        <v>14049</v>
      </c>
      <c r="W576" s="325"/>
    </row>
    <row r="577" spans="1:23" ht="14.45" customHeight="1" x14ac:dyDescent="0.2">
      <c r="A577" s="331">
        <v>105212</v>
      </c>
      <c r="B577" s="331">
        <v>1026554</v>
      </c>
      <c r="C577" s="334" t="s">
        <v>14048</v>
      </c>
      <c r="D577" s="334" t="s">
        <v>14047</v>
      </c>
      <c r="E577" s="333">
        <v>42036</v>
      </c>
      <c r="F577" s="332">
        <v>109574</v>
      </c>
      <c r="G577" s="331">
        <v>1528466067</v>
      </c>
      <c r="H577" s="324" t="s">
        <v>14046</v>
      </c>
      <c r="W577" s="325"/>
    </row>
    <row r="578" spans="1:23" ht="14.45" customHeight="1" x14ac:dyDescent="0.2">
      <c r="A578" s="331">
        <v>100001</v>
      </c>
      <c r="B578" s="331">
        <v>1026560</v>
      </c>
      <c r="C578" s="334" t="s">
        <v>14045</v>
      </c>
      <c r="D578" s="334" t="s">
        <v>14044</v>
      </c>
      <c r="E578" s="333">
        <v>42036</v>
      </c>
      <c r="F578" s="332">
        <v>109574</v>
      </c>
      <c r="G578" s="331">
        <v>1942698907</v>
      </c>
      <c r="H578" s="324" t="s">
        <v>14043</v>
      </c>
      <c r="W578" s="325"/>
    </row>
    <row r="579" spans="1:23" ht="14.45" customHeight="1" x14ac:dyDescent="0.2">
      <c r="A579" s="331">
        <v>102537</v>
      </c>
      <c r="B579" s="331">
        <v>1026562</v>
      </c>
      <c r="C579" s="334" t="s">
        <v>14042</v>
      </c>
      <c r="D579" s="334" t="s">
        <v>14041</v>
      </c>
      <c r="E579" s="333">
        <v>42036</v>
      </c>
      <c r="F579" s="332">
        <v>109574</v>
      </c>
      <c r="G579" s="331">
        <v>1932597994</v>
      </c>
      <c r="H579" s="324" t="s">
        <v>14040</v>
      </c>
      <c r="W579" s="325"/>
    </row>
    <row r="580" spans="1:23" ht="14.45" customHeight="1" x14ac:dyDescent="0.2">
      <c r="A580" s="331">
        <v>4906</v>
      </c>
      <c r="B580" s="331">
        <v>1026563</v>
      </c>
      <c r="C580" s="334" t="s">
        <v>14039</v>
      </c>
      <c r="D580" s="334" t="s">
        <v>10300</v>
      </c>
      <c r="E580" s="333">
        <v>42036</v>
      </c>
      <c r="F580" s="332">
        <v>109574</v>
      </c>
      <c r="G580" s="331">
        <v>1841697851</v>
      </c>
      <c r="H580" s="324" t="s">
        <v>3312</v>
      </c>
      <c r="W580" s="325"/>
    </row>
    <row r="581" spans="1:23" ht="14.45" customHeight="1" x14ac:dyDescent="0.2">
      <c r="A581" s="331">
        <v>4681</v>
      </c>
      <c r="B581" s="331">
        <v>1026566</v>
      </c>
      <c r="C581" s="334" t="s">
        <v>10636</v>
      </c>
      <c r="D581" s="334" t="s">
        <v>13886</v>
      </c>
      <c r="E581" s="333">
        <v>42036</v>
      </c>
      <c r="F581" s="332">
        <v>109574</v>
      </c>
      <c r="G581" s="331">
        <v>1235121245</v>
      </c>
      <c r="H581" s="324" t="s">
        <v>3306</v>
      </c>
      <c r="W581" s="325"/>
    </row>
    <row r="582" spans="1:23" ht="14.45" customHeight="1" x14ac:dyDescent="0.2">
      <c r="A582" s="331">
        <v>103557</v>
      </c>
      <c r="B582" s="331">
        <v>1026568</v>
      </c>
      <c r="C582" s="334" t="s">
        <v>12651</v>
      </c>
      <c r="D582" s="334" t="s">
        <v>13987</v>
      </c>
      <c r="E582" s="333">
        <v>42036</v>
      </c>
      <c r="F582" s="332">
        <v>109574</v>
      </c>
      <c r="G582" s="331">
        <v>1518355387</v>
      </c>
      <c r="H582" s="324" t="s">
        <v>3674</v>
      </c>
      <c r="W582" s="325"/>
    </row>
    <row r="583" spans="1:23" ht="14.45" customHeight="1" x14ac:dyDescent="0.2">
      <c r="A583" s="331">
        <v>4108</v>
      </c>
      <c r="B583" s="331">
        <v>1026570</v>
      </c>
      <c r="C583" s="334" t="s">
        <v>14038</v>
      </c>
      <c r="D583" s="334" t="s">
        <v>14037</v>
      </c>
      <c r="E583" s="333">
        <v>42036</v>
      </c>
      <c r="F583" s="332">
        <v>109574</v>
      </c>
      <c r="G583" s="331">
        <v>1932506474</v>
      </c>
      <c r="H583" s="324" t="s">
        <v>14036</v>
      </c>
      <c r="W583" s="325"/>
    </row>
    <row r="584" spans="1:23" ht="14.45" customHeight="1" x14ac:dyDescent="0.2">
      <c r="A584" s="331">
        <v>5348</v>
      </c>
      <c r="B584" s="331">
        <v>1026571</v>
      </c>
      <c r="C584" s="334" t="s">
        <v>14035</v>
      </c>
      <c r="D584" s="334" t="s">
        <v>14034</v>
      </c>
      <c r="E584" s="333">
        <v>42036</v>
      </c>
      <c r="F584" s="332">
        <v>109574</v>
      </c>
      <c r="G584" s="331">
        <v>1245638410</v>
      </c>
      <c r="H584" s="324" t="s">
        <v>14033</v>
      </c>
      <c r="W584" s="325"/>
    </row>
    <row r="585" spans="1:23" ht="14.45" customHeight="1" x14ac:dyDescent="0.2">
      <c r="A585" s="331">
        <v>105314</v>
      </c>
      <c r="B585" s="331">
        <v>1026584</v>
      </c>
      <c r="C585" s="334" t="s">
        <v>13483</v>
      </c>
      <c r="D585" s="334" t="s">
        <v>14032</v>
      </c>
      <c r="E585" s="333">
        <v>42036</v>
      </c>
      <c r="F585" s="332">
        <v>109574</v>
      </c>
      <c r="G585" s="331">
        <v>1669860425</v>
      </c>
      <c r="H585" s="324" t="s">
        <v>3726</v>
      </c>
      <c r="W585" s="325"/>
    </row>
    <row r="586" spans="1:23" ht="14.45" customHeight="1" x14ac:dyDescent="0.2">
      <c r="A586" s="331">
        <v>105006</v>
      </c>
      <c r="B586" s="331">
        <v>1026585</v>
      </c>
      <c r="C586" s="334" t="s">
        <v>13407</v>
      </c>
      <c r="D586" s="334" t="s">
        <v>14032</v>
      </c>
      <c r="E586" s="333">
        <v>42036</v>
      </c>
      <c r="F586" s="332">
        <v>109574</v>
      </c>
      <c r="G586" s="331">
        <v>1497143259</v>
      </c>
      <c r="H586" s="324" t="s">
        <v>3718</v>
      </c>
      <c r="W586" s="325"/>
    </row>
    <row r="587" spans="1:23" ht="14.45" customHeight="1" x14ac:dyDescent="0.2">
      <c r="A587" s="331">
        <v>4628</v>
      </c>
      <c r="B587" s="331">
        <v>1026586</v>
      </c>
      <c r="C587" s="334" t="s">
        <v>12212</v>
      </c>
      <c r="D587" s="334" t="s">
        <v>14032</v>
      </c>
      <c r="E587" s="333">
        <v>42036</v>
      </c>
      <c r="F587" s="332">
        <v>109574</v>
      </c>
      <c r="G587" s="331">
        <v>1730577503</v>
      </c>
      <c r="H587" s="324" t="s">
        <v>3511</v>
      </c>
      <c r="W587" s="325"/>
    </row>
    <row r="588" spans="1:23" ht="14.45" customHeight="1" x14ac:dyDescent="0.2">
      <c r="A588" s="331">
        <v>105595</v>
      </c>
      <c r="B588" s="331">
        <v>1026587</v>
      </c>
      <c r="C588" s="334" t="s">
        <v>13649</v>
      </c>
      <c r="D588" s="334" t="s">
        <v>13971</v>
      </c>
      <c r="E588" s="333">
        <v>42036</v>
      </c>
      <c r="F588" s="332">
        <v>109574</v>
      </c>
      <c r="G588" s="331">
        <v>1164810925</v>
      </c>
      <c r="H588" s="324" t="s">
        <v>3730</v>
      </c>
      <c r="W588" s="325"/>
    </row>
    <row r="589" spans="1:23" ht="14.45" customHeight="1" x14ac:dyDescent="0.2">
      <c r="A589" s="331">
        <v>4533</v>
      </c>
      <c r="B589" s="331">
        <v>1026588</v>
      </c>
      <c r="C589" s="334" t="s">
        <v>11846</v>
      </c>
      <c r="D589" s="334" t="s">
        <v>11205</v>
      </c>
      <c r="E589" s="333">
        <v>42036</v>
      </c>
      <c r="F589" s="332">
        <v>109574</v>
      </c>
      <c r="G589" s="331">
        <v>1710938790</v>
      </c>
      <c r="H589" s="324" t="s">
        <v>14031</v>
      </c>
      <c r="W589" s="325"/>
    </row>
    <row r="590" spans="1:23" ht="14.45" customHeight="1" x14ac:dyDescent="0.2">
      <c r="A590" s="331">
        <v>4476</v>
      </c>
      <c r="B590" s="331">
        <v>1026589</v>
      </c>
      <c r="C590" s="334" t="s">
        <v>14030</v>
      </c>
      <c r="D590" s="334" t="s">
        <v>13829</v>
      </c>
      <c r="E590" s="333">
        <v>42036</v>
      </c>
      <c r="F590" s="332">
        <v>109574</v>
      </c>
      <c r="G590" s="331">
        <v>1407252448</v>
      </c>
      <c r="H590" s="324" t="s">
        <v>3523</v>
      </c>
      <c r="W590" s="325"/>
    </row>
    <row r="591" spans="1:23" ht="14.45" customHeight="1" x14ac:dyDescent="0.2">
      <c r="A591" s="331">
        <v>104244</v>
      </c>
      <c r="B591" s="331">
        <v>1026590</v>
      </c>
      <c r="C591" s="334" t="s">
        <v>12961</v>
      </c>
      <c r="D591" s="334" t="s">
        <v>13879</v>
      </c>
      <c r="E591" s="333">
        <v>42036</v>
      </c>
      <c r="F591" s="332">
        <v>109574</v>
      </c>
      <c r="G591" s="331">
        <v>1639567480</v>
      </c>
      <c r="H591" s="324" t="s">
        <v>3692</v>
      </c>
      <c r="W591" s="325"/>
    </row>
    <row r="592" spans="1:23" ht="14.45" customHeight="1" x14ac:dyDescent="0.2">
      <c r="A592" s="331">
        <v>5037</v>
      </c>
      <c r="B592" s="331">
        <v>1026604</v>
      </c>
      <c r="C592" s="334" t="s">
        <v>14029</v>
      </c>
      <c r="D592" s="334" t="s">
        <v>14028</v>
      </c>
      <c r="E592" s="333">
        <v>42036</v>
      </c>
      <c r="F592" s="332">
        <v>109574</v>
      </c>
      <c r="G592" s="331">
        <v>1497152664</v>
      </c>
      <c r="H592" s="324" t="s">
        <v>14027</v>
      </c>
      <c r="W592" s="325"/>
    </row>
    <row r="593" spans="1:23" ht="14.45" customHeight="1" x14ac:dyDescent="0.2">
      <c r="A593" s="331">
        <v>5167</v>
      </c>
      <c r="B593" s="331">
        <v>1026605</v>
      </c>
      <c r="C593" s="334" t="s">
        <v>13147</v>
      </c>
      <c r="D593" s="334" t="s">
        <v>13886</v>
      </c>
      <c r="E593" s="333">
        <v>42036</v>
      </c>
      <c r="F593" s="332">
        <v>109574</v>
      </c>
      <c r="G593" s="331">
        <v>1417259490</v>
      </c>
      <c r="H593" s="324" t="s">
        <v>3493</v>
      </c>
      <c r="W593" s="325"/>
    </row>
    <row r="594" spans="1:23" ht="14.45" customHeight="1" x14ac:dyDescent="0.2">
      <c r="A594" s="331">
        <v>4655</v>
      </c>
      <c r="B594" s="331">
        <v>1026606</v>
      </c>
      <c r="C594" s="334" t="s">
        <v>14026</v>
      </c>
      <c r="D594" s="334" t="s">
        <v>14025</v>
      </c>
      <c r="E594" s="333">
        <v>42036</v>
      </c>
      <c r="F594" s="332">
        <v>109574</v>
      </c>
      <c r="G594" s="331">
        <v>1639567415</v>
      </c>
      <c r="H594" s="324" t="s">
        <v>3425</v>
      </c>
      <c r="W594" s="325"/>
    </row>
    <row r="595" spans="1:23" ht="14.45" customHeight="1" x14ac:dyDescent="0.2">
      <c r="A595" s="331">
        <v>103284</v>
      </c>
      <c r="B595" s="331">
        <v>1026611</v>
      </c>
      <c r="C595" s="334" t="s">
        <v>12436</v>
      </c>
      <c r="D595" s="334" t="s">
        <v>5279</v>
      </c>
      <c r="E595" s="333">
        <v>42036</v>
      </c>
      <c r="F595" s="332">
        <v>109574</v>
      </c>
      <c r="G595" s="331">
        <v>1235318338</v>
      </c>
      <c r="H595" s="324" t="s">
        <v>3666</v>
      </c>
      <c r="W595" s="325"/>
    </row>
    <row r="596" spans="1:23" ht="14.45" customHeight="1" x14ac:dyDescent="0.2">
      <c r="A596" s="331">
        <v>104451</v>
      </c>
      <c r="B596" s="331">
        <v>1026612</v>
      </c>
      <c r="C596" s="334" t="s">
        <v>14024</v>
      </c>
      <c r="D596" s="334" t="s">
        <v>14023</v>
      </c>
      <c r="E596" s="333">
        <v>42036</v>
      </c>
      <c r="F596" s="332">
        <v>109574</v>
      </c>
      <c r="G596" s="331">
        <v>1366840894</v>
      </c>
      <c r="H596" s="324" t="s">
        <v>14022</v>
      </c>
      <c r="W596" s="325"/>
    </row>
    <row r="597" spans="1:23" ht="14.45" customHeight="1" x14ac:dyDescent="0.2">
      <c r="A597" s="331">
        <v>104778</v>
      </c>
      <c r="B597" s="331">
        <v>1026617</v>
      </c>
      <c r="C597" s="334" t="s">
        <v>14021</v>
      </c>
      <c r="D597" s="334" t="s">
        <v>5279</v>
      </c>
      <c r="E597" s="333">
        <v>42036</v>
      </c>
      <c r="F597" s="332">
        <v>109574</v>
      </c>
      <c r="G597" s="331">
        <v>1841598489</v>
      </c>
      <c r="H597" s="324" t="s">
        <v>3714</v>
      </c>
      <c r="W597" s="325"/>
    </row>
    <row r="598" spans="1:23" ht="14.45" customHeight="1" x14ac:dyDescent="0.2">
      <c r="A598" s="331">
        <v>102161</v>
      </c>
      <c r="B598" s="331">
        <v>1026645</v>
      </c>
      <c r="C598" s="334" t="s">
        <v>14020</v>
      </c>
      <c r="D598" s="334" t="s">
        <v>14019</v>
      </c>
      <c r="E598" s="333">
        <v>42036</v>
      </c>
      <c r="F598" s="332">
        <v>109574</v>
      </c>
      <c r="G598" s="331">
        <v>1659769305</v>
      </c>
      <c r="H598" s="324" t="s">
        <v>14018</v>
      </c>
      <c r="W598" s="325"/>
    </row>
    <row r="599" spans="1:23" ht="14.45" customHeight="1" x14ac:dyDescent="0.2">
      <c r="A599" s="331">
        <v>4705</v>
      </c>
      <c r="B599" s="331">
        <v>1026681</v>
      </c>
      <c r="C599" s="334" t="s">
        <v>9249</v>
      </c>
      <c r="D599" s="334" t="s">
        <v>13987</v>
      </c>
      <c r="E599" s="333">
        <v>42036</v>
      </c>
      <c r="F599" s="332">
        <v>109574</v>
      </c>
      <c r="G599" s="331">
        <v>1992193767</v>
      </c>
      <c r="H599" s="324" t="s">
        <v>3475</v>
      </c>
      <c r="W599" s="325"/>
    </row>
    <row r="600" spans="1:23" ht="14.45" customHeight="1" x14ac:dyDescent="0.2">
      <c r="A600" s="331">
        <v>103620</v>
      </c>
      <c r="B600" s="331">
        <v>1026731</v>
      </c>
      <c r="C600" s="334" t="s">
        <v>14017</v>
      </c>
      <c r="D600" s="334" t="s">
        <v>14016</v>
      </c>
      <c r="E600" s="333">
        <v>42036</v>
      </c>
      <c r="F600" s="332">
        <v>109574</v>
      </c>
      <c r="G600" s="331">
        <v>1730577636</v>
      </c>
      <c r="H600" s="324" t="s">
        <v>14015</v>
      </c>
      <c r="W600" s="325"/>
    </row>
    <row r="601" spans="1:23" ht="14.45" customHeight="1" x14ac:dyDescent="0.2">
      <c r="A601" s="331">
        <v>100048</v>
      </c>
      <c r="B601" s="331">
        <v>1026733</v>
      </c>
      <c r="C601" s="334" t="s">
        <v>14014</v>
      </c>
      <c r="D601" s="334" t="s">
        <v>14013</v>
      </c>
      <c r="E601" s="333">
        <v>42036</v>
      </c>
      <c r="F601" s="332">
        <v>109574</v>
      </c>
      <c r="G601" s="331">
        <v>1538557335</v>
      </c>
      <c r="H601" s="324" t="s">
        <v>14012</v>
      </c>
      <c r="W601" s="325"/>
    </row>
    <row r="602" spans="1:23" ht="14.45" customHeight="1" x14ac:dyDescent="0.2">
      <c r="A602" s="331">
        <v>100297</v>
      </c>
      <c r="B602" s="331">
        <v>1026734</v>
      </c>
      <c r="C602" s="334" t="s">
        <v>14011</v>
      </c>
      <c r="D602" s="334" t="s">
        <v>14010</v>
      </c>
      <c r="E602" s="333">
        <v>42036</v>
      </c>
      <c r="F602" s="332">
        <v>109574</v>
      </c>
      <c r="G602" s="331">
        <v>1861880825</v>
      </c>
      <c r="H602" s="324" t="s">
        <v>14009</v>
      </c>
      <c r="W602" s="325"/>
    </row>
    <row r="603" spans="1:23" ht="14.45" customHeight="1" x14ac:dyDescent="0.2">
      <c r="A603" s="331">
        <v>104266</v>
      </c>
      <c r="B603" s="331">
        <v>1026806</v>
      </c>
      <c r="C603" s="334" t="s">
        <v>14008</v>
      </c>
      <c r="D603" s="334" t="s">
        <v>14007</v>
      </c>
      <c r="E603" s="333">
        <v>42036</v>
      </c>
      <c r="F603" s="332">
        <v>109574</v>
      </c>
      <c r="G603" s="331">
        <v>1912305277</v>
      </c>
      <c r="H603" s="324" t="s">
        <v>14006</v>
      </c>
      <c r="W603" s="325"/>
    </row>
    <row r="604" spans="1:23" ht="14.45" customHeight="1" x14ac:dyDescent="0.2">
      <c r="A604" s="331">
        <v>103936</v>
      </c>
      <c r="B604" s="331">
        <v>1026809</v>
      </c>
      <c r="C604" s="334" t="s">
        <v>14005</v>
      </c>
      <c r="D604" s="334" t="s">
        <v>14004</v>
      </c>
      <c r="E604" s="333">
        <v>42036</v>
      </c>
      <c r="F604" s="332">
        <v>109574</v>
      </c>
      <c r="G604" s="331">
        <v>1992103436</v>
      </c>
      <c r="H604" s="324" t="s">
        <v>14003</v>
      </c>
      <c r="W604" s="325"/>
    </row>
    <row r="605" spans="1:23" ht="14.45" customHeight="1" x14ac:dyDescent="0.2">
      <c r="A605" s="331">
        <v>4659</v>
      </c>
      <c r="B605" s="331">
        <v>1026912</v>
      </c>
      <c r="C605" s="334" t="s">
        <v>14002</v>
      </c>
      <c r="D605" s="334" t="s">
        <v>14001</v>
      </c>
      <c r="E605" s="333">
        <v>42036</v>
      </c>
      <c r="F605" s="332">
        <v>109574</v>
      </c>
      <c r="G605" s="331">
        <v>1346647898</v>
      </c>
      <c r="H605" s="324" t="s">
        <v>14000</v>
      </c>
      <c r="W605" s="325"/>
    </row>
    <row r="606" spans="1:23" ht="14.45" customHeight="1" x14ac:dyDescent="0.2">
      <c r="A606" s="331">
        <v>106109</v>
      </c>
      <c r="B606" s="331">
        <v>1026304</v>
      </c>
      <c r="C606" s="334" t="s">
        <v>13999</v>
      </c>
      <c r="D606" s="334" t="s">
        <v>13998</v>
      </c>
      <c r="E606" s="333">
        <v>42032</v>
      </c>
      <c r="F606" s="332">
        <v>42216</v>
      </c>
      <c r="G606" s="331">
        <v>1033518535</v>
      </c>
      <c r="H606" s="324" t="s">
        <v>13997</v>
      </c>
      <c r="W606" s="325"/>
    </row>
    <row r="607" spans="1:23" ht="14.45" customHeight="1" x14ac:dyDescent="0.2">
      <c r="A607" s="331">
        <v>4029</v>
      </c>
      <c r="B607" s="331">
        <v>1026602</v>
      </c>
      <c r="C607" s="334" t="s">
        <v>9264</v>
      </c>
      <c r="D607" s="334" t="s">
        <v>13996</v>
      </c>
      <c r="E607" s="333">
        <v>42027</v>
      </c>
      <c r="F607" s="332">
        <v>109574</v>
      </c>
      <c r="G607" s="331">
        <v>1871991802</v>
      </c>
      <c r="H607" s="324" t="s">
        <v>3432</v>
      </c>
      <c r="W607" s="325"/>
    </row>
    <row r="608" spans="1:23" ht="14.45" customHeight="1" x14ac:dyDescent="0.2">
      <c r="A608" s="331">
        <v>106081</v>
      </c>
      <c r="B608" s="331">
        <v>1026354</v>
      </c>
      <c r="C608" s="334" t="s">
        <v>13995</v>
      </c>
      <c r="D608" s="334" t="s">
        <v>13994</v>
      </c>
      <c r="E608" s="333">
        <v>42025</v>
      </c>
      <c r="F608" s="332">
        <v>43190</v>
      </c>
      <c r="G608" s="331">
        <v>1407265614</v>
      </c>
      <c r="H608" s="324" t="s">
        <v>3742</v>
      </c>
      <c r="W608" s="325"/>
    </row>
    <row r="609" spans="1:23" ht="14.45" customHeight="1" x14ac:dyDescent="0.2">
      <c r="A609" s="331">
        <v>103708</v>
      </c>
      <c r="B609" s="331">
        <v>1026455</v>
      </c>
      <c r="C609" s="334" t="s">
        <v>12648</v>
      </c>
      <c r="D609" s="334" t="s">
        <v>13993</v>
      </c>
      <c r="E609" s="333">
        <v>42019</v>
      </c>
      <c r="F609" s="332">
        <v>109574</v>
      </c>
      <c r="G609" s="331">
        <v>1679721344</v>
      </c>
      <c r="H609" s="324" t="s">
        <v>3676</v>
      </c>
      <c r="W609" s="325"/>
    </row>
    <row r="610" spans="1:23" ht="14.45" customHeight="1" x14ac:dyDescent="0.2">
      <c r="A610" s="331">
        <v>100950</v>
      </c>
      <c r="B610" s="331">
        <v>1026627</v>
      </c>
      <c r="C610" s="334" t="s">
        <v>13624</v>
      </c>
      <c r="D610" s="334" t="s">
        <v>13993</v>
      </c>
      <c r="E610" s="333">
        <v>42019</v>
      </c>
      <c r="F610" s="332">
        <v>109574</v>
      </c>
      <c r="G610" s="331">
        <v>1780021915</v>
      </c>
      <c r="H610" s="324" t="s">
        <v>3602</v>
      </c>
      <c r="W610" s="325"/>
    </row>
    <row r="611" spans="1:23" ht="14.45" customHeight="1" x14ac:dyDescent="0.2">
      <c r="A611" s="331">
        <v>5022</v>
      </c>
      <c r="B611" s="331">
        <v>1026401</v>
      </c>
      <c r="C611" s="334" t="s">
        <v>13992</v>
      </c>
      <c r="D611" s="334" t="s">
        <v>13981</v>
      </c>
      <c r="E611" s="333">
        <v>42005</v>
      </c>
      <c r="F611" s="332">
        <v>109574</v>
      </c>
      <c r="G611" s="331">
        <v>1205884749</v>
      </c>
      <c r="H611" s="324" t="s">
        <v>3279</v>
      </c>
      <c r="W611" s="325"/>
    </row>
    <row r="612" spans="1:23" ht="14.45" customHeight="1" x14ac:dyDescent="0.2">
      <c r="A612" s="331">
        <v>4539</v>
      </c>
      <c r="B612" s="331">
        <v>1026412</v>
      </c>
      <c r="C612" s="334" t="s">
        <v>13991</v>
      </c>
      <c r="D612" s="334" t="s">
        <v>13990</v>
      </c>
      <c r="E612" s="333">
        <v>42005</v>
      </c>
      <c r="F612" s="332">
        <v>42421</v>
      </c>
      <c r="G612" s="331">
        <v>1558768259</v>
      </c>
      <c r="H612" s="324" t="s">
        <v>13989</v>
      </c>
      <c r="W612" s="325"/>
    </row>
    <row r="613" spans="1:23" ht="14.45" customHeight="1" x14ac:dyDescent="0.2">
      <c r="A613" s="331">
        <v>4543</v>
      </c>
      <c r="B613" s="331">
        <v>1026413</v>
      </c>
      <c r="C613" s="334" t="s">
        <v>12635</v>
      </c>
      <c r="D613" s="334" t="s">
        <v>13981</v>
      </c>
      <c r="E613" s="333">
        <v>42005</v>
      </c>
      <c r="F613" s="332">
        <v>109574</v>
      </c>
      <c r="G613" s="331">
        <v>1023255205</v>
      </c>
      <c r="H613" s="324" t="s">
        <v>3442</v>
      </c>
      <c r="W613" s="325"/>
    </row>
    <row r="614" spans="1:23" ht="14.45" customHeight="1" x14ac:dyDescent="0.2">
      <c r="A614" s="331">
        <v>4572</v>
      </c>
      <c r="B614" s="331">
        <v>1026414</v>
      </c>
      <c r="C614" s="334" t="s">
        <v>13988</v>
      </c>
      <c r="D614" s="334" t="s">
        <v>13981</v>
      </c>
      <c r="E614" s="333">
        <v>42005</v>
      </c>
      <c r="F614" s="332">
        <v>109574</v>
      </c>
      <c r="G614" s="331">
        <v>1487891669</v>
      </c>
      <c r="H614" s="324" t="s">
        <v>3439</v>
      </c>
      <c r="W614" s="325"/>
    </row>
    <row r="615" spans="1:23" ht="14.45" customHeight="1" x14ac:dyDescent="0.2">
      <c r="A615" s="331">
        <v>5139</v>
      </c>
      <c r="B615" s="331">
        <v>1026415</v>
      </c>
      <c r="C615" s="334" t="s">
        <v>9408</v>
      </c>
      <c r="D615" s="334" t="s">
        <v>13987</v>
      </c>
      <c r="E615" s="333">
        <v>42005</v>
      </c>
      <c r="F615" s="332">
        <v>109574</v>
      </c>
      <c r="G615" s="331">
        <v>1699763136</v>
      </c>
      <c r="H615" s="324" t="s">
        <v>3210</v>
      </c>
      <c r="W615" s="325"/>
    </row>
    <row r="616" spans="1:23" ht="14.45" customHeight="1" x14ac:dyDescent="0.2">
      <c r="A616" s="331">
        <v>102639</v>
      </c>
      <c r="B616" s="331">
        <v>1026419</v>
      </c>
      <c r="C616" s="334" t="s">
        <v>12011</v>
      </c>
      <c r="D616" s="334" t="s">
        <v>13925</v>
      </c>
      <c r="E616" s="333">
        <v>42005</v>
      </c>
      <c r="F616" s="332">
        <v>109574</v>
      </c>
      <c r="G616" s="331">
        <v>1861442469</v>
      </c>
      <c r="H616" s="324" t="s">
        <v>3637</v>
      </c>
      <c r="W616" s="325"/>
    </row>
    <row r="617" spans="1:23" ht="14.45" customHeight="1" x14ac:dyDescent="0.2">
      <c r="A617" s="331">
        <v>4097</v>
      </c>
      <c r="B617" s="331">
        <v>1026427</v>
      </c>
      <c r="C617" s="334" t="s">
        <v>13986</v>
      </c>
      <c r="D617" s="334" t="s">
        <v>13985</v>
      </c>
      <c r="E617" s="333">
        <v>42005</v>
      </c>
      <c r="F617" s="332">
        <v>42411</v>
      </c>
      <c r="G617" s="331">
        <v>1902203607</v>
      </c>
      <c r="H617" s="324" t="s">
        <v>13984</v>
      </c>
      <c r="W617" s="325"/>
    </row>
    <row r="618" spans="1:23" ht="14.45" customHeight="1" x14ac:dyDescent="0.2">
      <c r="A618" s="331">
        <v>4437</v>
      </c>
      <c r="B618" s="331">
        <v>1026432</v>
      </c>
      <c r="C618" s="334" t="s">
        <v>13983</v>
      </c>
      <c r="D618" s="334" t="s">
        <v>13982</v>
      </c>
      <c r="E618" s="333">
        <v>42005</v>
      </c>
      <c r="F618" s="332">
        <v>109574</v>
      </c>
      <c r="G618" s="331">
        <v>1659327930</v>
      </c>
      <c r="H618" s="324" t="s">
        <v>3340</v>
      </c>
      <c r="W618" s="325"/>
    </row>
    <row r="619" spans="1:23" ht="14.45" customHeight="1" x14ac:dyDescent="0.2">
      <c r="A619" s="331">
        <v>4412</v>
      </c>
      <c r="B619" s="331">
        <v>1026481</v>
      </c>
      <c r="C619" s="334" t="s">
        <v>8448</v>
      </c>
      <c r="D619" s="334" t="s">
        <v>13654</v>
      </c>
      <c r="E619" s="333">
        <v>42005</v>
      </c>
      <c r="F619" s="332">
        <v>109574</v>
      </c>
      <c r="G619" s="331">
        <v>1104221894</v>
      </c>
      <c r="H619" s="324" t="s">
        <v>3249</v>
      </c>
      <c r="W619" s="325"/>
    </row>
    <row r="620" spans="1:23" ht="14.45" customHeight="1" x14ac:dyDescent="0.2">
      <c r="A620" s="331">
        <v>5398</v>
      </c>
      <c r="B620" s="331">
        <v>1026483</v>
      </c>
      <c r="C620" s="334" t="s">
        <v>9898</v>
      </c>
      <c r="D620" s="334" t="s">
        <v>13925</v>
      </c>
      <c r="E620" s="333">
        <v>42005</v>
      </c>
      <c r="F620" s="332">
        <v>109574</v>
      </c>
      <c r="G620" s="331">
        <v>1841254174</v>
      </c>
      <c r="H620" s="324" t="s">
        <v>3547</v>
      </c>
      <c r="W620" s="325"/>
    </row>
    <row r="621" spans="1:23" ht="14.45" customHeight="1" x14ac:dyDescent="0.2">
      <c r="A621" s="331">
        <v>5051</v>
      </c>
      <c r="B621" s="331">
        <v>1026484</v>
      </c>
      <c r="C621" s="334" t="s">
        <v>13413</v>
      </c>
      <c r="D621" s="334" t="s">
        <v>13981</v>
      </c>
      <c r="E621" s="333">
        <v>42005</v>
      </c>
      <c r="F621" s="332">
        <v>109574</v>
      </c>
      <c r="G621" s="331">
        <v>1801160593</v>
      </c>
      <c r="H621" s="324" t="s">
        <v>3447</v>
      </c>
      <c r="W621" s="325"/>
    </row>
    <row r="622" spans="1:23" ht="14.45" customHeight="1" x14ac:dyDescent="0.2">
      <c r="A622" s="331">
        <v>100947</v>
      </c>
      <c r="B622" s="331">
        <v>1026489</v>
      </c>
      <c r="C622" s="334" t="s">
        <v>13980</v>
      </c>
      <c r="D622" s="334" t="s">
        <v>13979</v>
      </c>
      <c r="E622" s="333">
        <v>42005</v>
      </c>
      <c r="F622" s="332">
        <v>42825</v>
      </c>
      <c r="G622" s="331">
        <v>1255736526</v>
      </c>
      <c r="H622" s="324" t="s">
        <v>13978</v>
      </c>
      <c r="W622" s="325"/>
    </row>
    <row r="623" spans="1:23" ht="14.45" customHeight="1" x14ac:dyDescent="0.2">
      <c r="A623" s="331">
        <v>103739</v>
      </c>
      <c r="B623" s="331">
        <v>1026494</v>
      </c>
      <c r="C623" s="334" t="s">
        <v>12669</v>
      </c>
      <c r="D623" s="334" t="s">
        <v>13959</v>
      </c>
      <c r="E623" s="333">
        <v>42005</v>
      </c>
      <c r="F623" s="332">
        <v>109574</v>
      </c>
      <c r="G623" s="331">
        <v>1922260876</v>
      </c>
      <c r="H623" s="324" t="s">
        <v>3677</v>
      </c>
      <c r="W623" s="325"/>
    </row>
    <row r="624" spans="1:23" ht="14.45" customHeight="1" x14ac:dyDescent="0.2">
      <c r="A624" s="331">
        <v>4002</v>
      </c>
      <c r="B624" s="331">
        <v>1026504</v>
      </c>
      <c r="C624" s="334" t="s">
        <v>13680</v>
      </c>
      <c r="D624" s="334" t="s">
        <v>13879</v>
      </c>
      <c r="E624" s="333">
        <v>42005</v>
      </c>
      <c r="F624" s="332">
        <v>109574</v>
      </c>
      <c r="G624" s="331">
        <v>1407253511</v>
      </c>
      <c r="H624" s="324" t="s">
        <v>3299</v>
      </c>
      <c r="W624" s="325"/>
    </row>
    <row r="625" spans="1:23" ht="14.45" customHeight="1" x14ac:dyDescent="0.2">
      <c r="A625" s="331">
        <v>4515</v>
      </c>
      <c r="B625" s="331">
        <v>1026513</v>
      </c>
      <c r="C625" s="334" t="s">
        <v>13013</v>
      </c>
      <c r="D625" s="334" t="s">
        <v>13977</v>
      </c>
      <c r="E625" s="333">
        <v>42005</v>
      </c>
      <c r="F625" s="332">
        <v>43053</v>
      </c>
      <c r="G625" s="331">
        <v>1083011787</v>
      </c>
      <c r="H625" s="324" t="s">
        <v>13976</v>
      </c>
      <c r="W625" s="325"/>
    </row>
    <row r="626" spans="1:23" ht="14.45" customHeight="1" x14ac:dyDescent="0.2">
      <c r="A626" s="331">
        <v>5045</v>
      </c>
      <c r="B626" s="331">
        <v>1026523</v>
      </c>
      <c r="C626" s="334" t="s">
        <v>13637</v>
      </c>
      <c r="D626" s="334" t="s">
        <v>13701</v>
      </c>
      <c r="E626" s="333">
        <v>42005</v>
      </c>
      <c r="F626" s="332">
        <v>109574</v>
      </c>
      <c r="G626" s="331">
        <v>1144662990</v>
      </c>
      <c r="H626" s="324" t="s">
        <v>3615</v>
      </c>
      <c r="W626" s="325"/>
    </row>
    <row r="627" spans="1:23" ht="14.45" customHeight="1" x14ac:dyDescent="0.2">
      <c r="A627" s="331">
        <v>4455</v>
      </c>
      <c r="B627" s="331">
        <v>1026537</v>
      </c>
      <c r="C627" s="334" t="s">
        <v>13568</v>
      </c>
      <c r="D627" s="334" t="s">
        <v>13701</v>
      </c>
      <c r="E627" s="333">
        <v>42005</v>
      </c>
      <c r="F627" s="332">
        <v>109574</v>
      </c>
      <c r="G627" s="331">
        <v>1699013599</v>
      </c>
      <c r="H627" s="324" t="s">
        <v>3379</v>
      </c>
      <c r="W627" s="325"/>
    </row>
    <row r="628" spans="1:23" ht="14.45" customHeight="1" x14ac:dyDescent="0.2">
      <c r="A628" s="331">
        <v>5039</v>
      </c>
      <c r="B628" s="331">
        <v>1026541</v>
      </c>
      <c r="C628" s="334" t="s">
        <v>13975</v>
      </c>
      <c r="D628" s="334" t="s">
        <v>13925</v>
      </c>
      <c r="E628" s="333">
        <v>42005</v>
      </c>
      <c r="F628" s="332">
        <v>109574</v>
      </c>
      <c r="G628" s="331">
        <v>1407127384</v>
      </c>
      <c r="H628" s="324" t="s">
        <v>3725</v>
      </c>
      <c r="W628" s="325"/>
    </row>
    <row r="629" spans="1:23" ht="14.45" customHeight="1" x14ac:dyDescent="0.2">
      <c r="A629" s="331">
        <v>106050</v>
      </c>
      <c r="B629" s="331">
        <v>1026076</v>
      </c>
      <c r="C629" s="334" t="s">
        <v>13974</v>
      </c>
      <c r="D629" s="334" t="s">
        <v>13973</v>
      </c>
      <c r="E629" s="333">
        <v>41991</v>
      </c>
      <c r="F629" s="332">
        <v>109574</v>
      </c>
      <c r="G629" s="331">
        <v>1215342316</v>
      </c>
      <c r="H629" s="324" t="s">
        <v>13972</v>
      </c>
      <c r="W629" s="325"/>
    </row>
    <row r="630" spans="1:23" ht="14.45" customHeight="1" x14ac:dyDescent="0.2">
      <c r="A630" s="331">
        <v>4910</v>
      </c>
      <c r="B630" s="331">
        <v>1026416</v>
      </c>
      <c r="C630" s="334" t="s">
        <v>9417</v>
      </c>
      <c r="D630" s="334" t="s">
        <v>13971</v>
      </c>
      <c r="E630" s="333">
        <v>41978</v>
      </c>
      <c r="F630" s="332">
        <v>109574</v>
      </c>
      <c r="G630" s="331">
        <v>1457304891</v>
      </c>
      <c r="H630" s="324" t="s">
        <v>3313</v>
      </c>
      <c r="W630" s="325"/>
    </row>
    <row r="631" spans="1:23" ht="14.45" customHeight="1" x14ac:dyDescent="0.2">
      <c r="A631" s="331">
        <v>105994</v>
      </c>
      <c r="B631" s="331">
        <v>1025961</v>
      </c>
      <c r="C631" s="334" t="s">
        <v>13970</v>
      </c>
      <c r="D631" s="334" t="s">
        <v>13969</v>
      </c>
      <c r="E631" s="333">
        <v>41976</v>
      </c>
      <c r="F631" s="332">
        <v>109574</v>
      </c>
      <c r="G631" s="331">
        <v>1720408073</v>
      </c>
      <c r="H631" s="324" t="s">
        <v>13968</v>
      </c>
      <c r="W631" s="325"/>
    </row>
    <row r="632" spans="1:23" ht="14.45" customHeight="1" x14ac:dyDescent="0.2">
      <c r="A632" s="331">
        <v>4842</v>
      </c>
      <c r="B632" s="331">
        <v>1026301</v>
      </c>
      <c r="C632" s="334" t="s">
        <v>7660</v>
      </c>
      <c r="D632" s="334" t="s">
        <v>13967</v>
      </c>
      <c r="E632" s="333">
        <v>41974</v>
      </c>
      <c r="F632" s="332">
        <v>109574</v>
      </c>
      <c r="G632" s="331">
        <v>1659788032</v>
      </c>
      <c r="H632" s="324" t="s">
        <v>13966</v>
      </c>
      <c r="W632" s="325"/>
    </row>
    <row r="633" spans="1:23" ht="14.45" customHeight="1" x14ac:dyDescent="0.2">
      <c r="A633" s="331">
        <v>4450</v>
      </c>
      <c r="B633" s="331">
        <v>1026308</v>
      </c>
      <c r="C633" s="334" t="s">
        <v>10837</v>
      </c>
      <c r="D633" s="334" t="s">
        <v>5895</v>
      </c>
      <c r="E633" s="333">
        <v>41974</v>
      </c>
      <c r="F633" s="332">
        <v>109574</v>
      </c>
      <c r="G633" s="331">
        <v>1285762286</v>
      </c>
      <c r="H633" s="324" t="s">
        <v>3222</v>
      </c>
      <c r="W633" s="325"/>
    </row>
    <row r="634" spans="1:23" ht="14.45" customHeight="1" x14ac:dyDescent="0.2">
      <c r="A634" s="331">
        <v>102525</v>
      </c>
      <c r="B634" s="331">
        <v>1026313</v>
      </c>
      <c r="C634" s="334" t="s">
        <v>13965</v>
      </c>
      <c r="D634" s="334" t="s">
        <v>13879</v>
      </c>
      <c r="E634" s="333">
        <v>41974</v>
      </c>
      <c r="F634" s="332">
        <v>109574</v>
      </c>
      <c r="G634" s="331">
        <v>1336543081</v>
      </c>
      <c r="H634" s="324" t="s">
        <v>3635</v>
      </c>
      <c r="W634" s="325"/>
    </row>
    <row r="635" spans="1:23" ht="14.45" customHeight="1" x14ac:dyDescent="0.2">
      <c r="A635" s="331">
        <v>4383</v>
      </c>
      <c r="B635" s="331">
        <v>1026314</v>
      </c>
      <c r="C635" s="334" t="s">
        <v>11889</v>
      </c>
      <c r="D635" s="334" t="s">
        <v>5895</v>
      </c>
      <c r="E635" s="333">
        <v>41974</v>
      </c>
      <c r="F635" s="332">
        <v>109574</v>
      </c>
      <c r="G635" s="331">
        <v>1063509248</v>
      </c>
      <c r="H635" s="324" t="s">
        <v>3477</v>
      </c>
      <c r="W635" s="325"/>
    </row>
    <row r="636" spans="1:23" ht="14.45" customHeight="1" x14ac:dyDescent="0.2">
      <c r="A636" s="331">
        <v>4413</v>
      </c>
      <c r="B636" s="331">
        <v>1026315</v>
      </c>
      <c r="C636" s="334" t="s">
        <v>9430</v>
      </c>
      <c r="D636" s="334" t="s">
        <v>13895</v>
      </c>
      <c r="E636" s="333">
        <v>41974</v>
      </c>
      <c r="F636" s="332">
        <v>109574</v>
      </c>
      <c r="G636" s="331">
        <v>1780618835</v>
      </c>
      <c r="H636" s="324" t="s">
        <v>3353</v>
      </c>
      <c r="W636" s="325"/>
    </row>
    <row r="637" spans="1:23" ht="14.45" customHeight="1" x14ac:dyDescent="0.2">
      <c r="A637" s="331">
        <v>102497</v>
      </c>
      <c r="B637" s="331">
        <v>1026318</v>
      </c>
      <c r="C637" s="334" t="s">
        <v>13964</v>
      </c>
      <c r="D637" s="334" t="s">
        <v>13879</v>
      </c>
      <c r="E637" s="333">
        <v>41974</v>
      </c>
      <c r="F637" s="332">
        <v>109574</v>
      </c>
      <c r="G637" s="331">
        <v>1043613748</v>
      </c>
      <c r="H637" s="324" t="s">
        <v>3633</v>
      </c>
      <c r="W637" s="325"/>
    </row>
    <row r="638" spans="1:23" ht="14.45" customHeight="1" x14ac:dyDescent="0.2">
      <c r="A638" s="331">
        <v>4622</v>
      </c>
      <c r="B638" s="331">
        <v>1026352</v>
      </c>
      <c r="C638" s="334" t="s">
        <v>12378</v>
      </c>
      <c r="D638" s="334" t="s">
        <v>5895</v>
      </c>
      <c r="E638" s="333">
        <v>41974</v>
      </c>
      <c r="F638" s="332">
        <v>109574</v>
      </c>
      <c r="G638" s="331">
        <v>1992902498</v>
      </c>
      <c r="H638" s="324" t="s">
        <v>3368</v>
      </c>
      <c r="W638" s="325"/>
    </row>
    <row r="639" spans="1:23" ht="14.45" customHeight="1" x14ac:dyDescent="0.2">
      <c r="A639" s="331">
        <v>5301</v>
      </c>
      <c r="B639" s="331">
        <v>1026357</v>
      </c>
      <c r="C639" s="334" t="s">
        <v>13789</v>
      </c>
      <c r="D639" s="334" t="s">
        <v>13788</v>
      </c>
      <c r="E639" s="333">
        <v>41974</v>
      </c>
      <c r="F639" s="332">
        <v>109574</v>
      </c>
      <c r="G639" s="331">
        <v>1851722359</v>
      </c>
      <c r="H639" s="324" t="s">
        <v>13787</v>
      </c>
      <c r="W639" s="325"/>
    </row>
    <row r="640" spans="1:23" ht="14.45" customHeight="1" x14ac:dyDescent="0.2">
      <c r="A640" s="331">
        <v>4934</v>
      </c>
      <c r="B640" s="331">
        <v>1026358</v>
      </c>
      <c r="C640" s="334" t="s">
        <v>13963</v>
      </c>
      <c r="D640" s="334" t="s">
        <v>4655</v>
      </c>
      <c r="E640" s="333">
        <v>41974</v>
      </c>
      <c r="F640" s="332">
        <v>42035</v>
      </c>
      <c r="G640" s="331">
        <v>1770989535</v>
      </c>
      <c r="H640" s="324" t="s">
        <v>13962</v>
      </c>
      <c r="W640" s="325"/>
    </row>
    <row r="641" spans="1:23" ht="14.45" customHeight="1" x14ac:dyDescent="0.2">
      <c r="A641" s="331">
        <v>5014</v>
      </c>
      <c r="B641" s="331">
        <v>1026410</v>
      </c>
      <c r="C641" s="334" t="s">
        <v>13072</v>
      </c>
      <c r="D641" s="334" t="s">
        <v>13654</v>
      </c>
      <c r="E641" s="333">
        <v>41974</v>
      </c>
      <c r="F641" s="332">
        <v>109574</v>
      </c>
      <c r="G641" s="331">
        <v>1013312248</v>
      </c>
      <c r="H641" s="324" t="s">
        <v>3348</v>
      </c>
      <c r="W641" s="325"/>
    </row>
    <row r="642" spans="1:23" ht="14.45" customHeight="1" x14ac:dyDescent="0.2">
      <c r="A642" s="331">
        <v>4332</v>
      </c>
      <c r="B642" s="331">
        <v>1026417</v>
      </c>
      <c r="C642" s="334" t="s">
        <v>4507</v>
      </c>
      <c r="D642" s="334" t="s">
        <v>13654</v>
      </c>
      <c r="E642" s="333">
        <v>41974</v>
      </c>
      <c r="F642" s="332">
        <v>109574</v>
      </c>
      <c r="G642" s="331">
        <v>1578968707</v>
      </c>
      <c r="H642" s="324" t="s">
        <v>3446</v>
      </c>
      <c r="W642" s="325"/>
    </row>
    <row r="643" spans="1:23" ht="14.45" customHeight="1" x14ac:dyDescent="0.2">
      <c r="A643" s="331">
        <v>102788</v>
      </c>
      <c r="B643" s="331">
        <v>1026418</v>
      </c>
      <c r="C643" s="334" t="s">
        <v>13961</v>
      </c>
      <c r="D643" s="334" t="s">
        <v>13879</v>
      </c>
      <c r="E643" s="333">
        <v>41974</v>
      </c>
      <c r="F643" s="332">
        <v>109574</v>
      </c>
      <c r="G643" s="331">
        <v>1386047645</v>
      </c>
      <c r="H643" s="324" t="s">
        <v>3651</v>
      </c>
      <c r="W643" s="325"/>
    </row>
    <row r="644" spans="1:23" ht="14.45" customHeight="1" x14ac:dyDescent="0.2">
      <c r="A644" s="331">
        <v>4026</v>
      </c>
      <c r="B644" s="331">
        <v>1026421</v>
      </c>
      <c r="C644" s="334" t="s">
        <v>9437</v>
      </c>
      <c r="D644" s="334" t="s">
        <v>13895</v>
      </c>
      <c r="E644" s="333">
        <v>41974</v>
      </c>
      <c r="F644" s="332">
        <v>109574</v>
      </c>
      <c r="G644" s="331">
        <v>1043245483</v>
      </c>
      <c r="H644" s="324" t="s">
        <v>3349</v>
      </c>
      <c r="W644" s="325"/>
    </row>
    <row r="645" spans="1:23" ht="14.45" customHeight="1" x14ac:dyDescent="0.2">
      <c r="A645" s="331">
        <v>4593</v>
      </c>
      <c r="B645" s="331">
        <v>1026457</v>
      </c>
      <c r="C645" s="334" t="s">
        <v>10896</v>
      </c>
      <c r="D645" s="334" t="s">
        <v>13959</v>
      </c>
      <c r="E645" s="333">
        <v>41974</v>
      </c>
      <c r="F645" s="332">
        <v>109574</v>
      </c>
      <c r="G645" s="331">
        <v>1326141557</v>
      </c>
      <c r="H645" s="324" t="s">
        <v>3517</v>
      </c>
      <c r="W645" s="325"/>
    </row>
    <row r="646" spans="1:23" ht="14.45" customHeight="1" x14ac:dyDescent="0.2">
      <c r="A646" s="331">
        <v>4630</v>
      </c>
      <c r="B646" s="331">
        <v>1026487</v>
      </c>
      <c r="C646" s="334" t="s">
        <v>13960</v>
      </c>
      <c r="D646" s="334" t="s">
        <v>13959</v>
      </c>
      <c r="E646" s="333">
        <v>41974</v>
      </c>
      <c r="F646" s="332">
        <v>109574</v>
      </c>
      <c r="G646" s="331">
        <v>1942623459</v>
      </c>
      <c r="H646" s="324" t="s">
        <v>3484</v>
      </c>
      <c r="W646" s="325"/>
    </row>
    <row r="647" spans="1:23" ht="14.45" customHeight="1" x14ac:dyDescent="0.2">
      <c r="A647" s="331">
        <v>4672</v>
      </c>
      <c r="B647" s="331">
        <v>1026295</v>
      </c>
      <c r="C647" s="334" t="s">
        <v>6197</v>
      </c>
      <c r="D647" s="334" t="s">
        <v>5895</v>
      </c>
      <c r="E647" s="333">
        <v>41970</v>
      </c>
      <c r="F647" s="332">
        <v>109574</v>
      </c>
      <c r="G647" s="331">
        <v>1154319853</v>
      </c>
      <c r="H647" s="324" t="s">
        <v>3308</v>
      </c>
    </row>
    <row r="648" spans="1:23" ht="14.45" customHeight="1" x14ac:dyDescent="0.2">
      <c r="A648" s="331">
        <v>4598</v>
      </c>
      <c r="B648" s="331">
        <v>1026317</v>
      </c>
      <c r="C648" s="334" t="s">
        <v>13958</v>
      </c>
      <c r="D648" s="334" t="s">
        <v>5895</v>
      </c>
      <c r="E648" s="333">
        <v>41970</v>
      </c>
      <c r="F648" s="332">
        <v>109574</v>
      </c>
      <c r="G648" s="331">
        <v>1700830163</v>
      </c>
      <c r="H648" s="324" t="s">
        <v>3577</v>
      </c>
      <c r="W648" s="325"/>
    </row>
    <row r="649" spans="1:23" ht="14.45" customHeight="1" x14ac:dyDescent="0.2">
      <c r="A649" s="331">
        <v>4447</v>
      </c>
      <c r="B649" s="331">
        <v>1026319</v>
      </c>
      <c r="C649" s="334" t="s">
        <v>8787</v>
      </c>
      <c r="D649" s="334" t="s">
        <v>12766</v>
      </c>
      <c r="E649" s="333">
        <v>41969</v>
      </c>
      <c r="F649" s="332">
        <v>42191</v>
      </c>
      <c r="G649" s="331">
        <v>1578551297</v>
      </c>
      <c r="H649" s="324" t="s">
        <v>13957</v>
      </c>
      <c r="W649" s="325"/>
    </row>
    <row r="650" spans="1:23" ht="14.45" customHeight="1" x14ac:dyDescent="0.2">
      <c r="A650" s="331">
        <v>105831</v>
      </c>
      <c r="B650" s="331">
        <v>1025692</v>
      </c>
      <c r="C650" s="334" t="s">
        <v>13956</v>
      </c>
      <c r="D650" s="334" t="s">
        <v>13955</v>
      </c>
      <c r="E650" s="333">
        <v>41954</v>
      </c>
      <c r="F650" s="332">
        <v>109574</v>
      </c>
      <c r="G650" s="331">
        <v>1699105965</v>
      </c>
      <c r="H650" s="324" t="s">
        <v>13954</v>
      </c>
      <c r="W650" s="325"/>
    </row>
    <row r="651" spans="1:23" ht="14.45" customHeight="1" x14ac:dyDescent="0.2">
      <c r="A651" s="331">
        <v>4399</v>
      </c>
      <c r="B651" s="331">
        <v>1026278</v>
      </c>
      <c r="C651" s="334" t="s">
        <v>12491</v>
      </c>
      <c r="D651" s="334" t="s">
        <v>13943</v>
      </c>
      <c r="E651" s="333">
        <v>41950</v>
      </c>
      <c r="F651" s="332">
        <v>42978</v>
      </c>
      <c r="G651" s="331">
        <v>1811949456</v>
      </c>
      <c r="H651" s="324" t="s">
        <v>13953</v>
      </c>
      <c r="W651" s="325"/>
    </row>
    <row r="652" spans="1:23" ht="14.45" customHeight="1" x14ac:dyDescent="0.2">
      <c r="A652" s="331">
        <v>4748</v>
      </c>
      <c r="B652" s="331">
        <v>1026198</v>
      </c>
      <c r="C652" s="334" t="s">
        <v>9425</v>
      </c>
      <c r="D652" s="334" t="s">
        <v>13487</v>
      </c>
      <c r="E652" s="333">
        <v>41944</v>
      </c>
      <c r="F652" s="332">
        <v>109574</v>
      </c>
      <c r="G652" s="331">
        <v>1346292638</v>
      </c>
      <c r="H652" s="324" t="s">
        <v>3492</v>
      </c>
      <c r="W652" s="325"/>
    </row>
    <row r="653" spans="1:23" ht="14.45" customHeight="1" x14ac:dyDescent="0.2">
      <c r="A653" s="331">
        <v>4896</v>
      </c>
      <c r="B653" s="331">
        <v>1026248</v>
      </c>
      <c r="C653" s="334" t="s">
        <v>9419</v>
      </c>
      <c r="D653" s="334" t="s">
        <v>12766</v>
      </c>
      <c r="E653" s="333">
        <v>41944</v>
      </c>
      <c r="F653" s="332">
        <v>109574</v>
      </c>
      <c r="G653" s="331">
        <v>1629021803</v>
      </c>
      <c r="H653" s="324" t="s">
        <v>3224</v>
      </c>
      <c r="W653" s="325"/>
    </row>
    <row r="654" spans="1:23" ht="14.45" customHeight="1" x14ac:dyDescent="0.2">
      <c r="A654" s="331">
        <v>4776</v>
      </c>
      <c r="B654" s="331">
        <v>1026280</v>
      </c>
      <c r="C654" s="334" t="s">
        <v>13952</v>
      </c>
      <c r="D654" s="334" t="s">
        <v>13487</v>
      </c>
      <c r="E654" s="333">
        <v>41944</v>
      </c>
      <c r="F654" s="332">
        <v>109574</v>
      </c>
      <c r="G654" s="331">
        <v>1861445397</v>
      </c>
      <c r="H654" s="324" t="s">
        <v>3213</v>
      </c>
      <c r="W654" s="325"/>
    </row>
    <row r="655" spans="1:23" ht="14.45" customHeight="1" x14ac:dyDescent="0.2">
      <c r="A655" s="331">
        <v>4250</v>
      </c>
      <c r="B655" s="331">
        <v>1026346</v>
      </c>
      <c r="C655" s="334" t="s">
        <v>13951</v>
      </c>
      <c r="D655" s="334" t="s">
        <v>13950</v>
      </c>
      <c r="E655" s="333">
        <v>41944</v>
      </c>
      <c r="F655" s="332">
        <v>42062</v>
      </c>
      <c r="G655" s="331">
        <v>1306249362</v>
      </c>
      <c r="H655" s="324" t="s">
        <v>13949</v>
      </c>
      <c r="W655" s="325"/>
    </row>
    <row r="656" spans="1:23" ht="14.45" customHeight="1" x14ac:dyDescent="0.2">
      <c r="A656" s="331">
        <v>105087</v>
      </c>
      <c r="B656" s="331">
        <v>1026122</v>
      </c>
      <c r="C656" s="334" t="s">
        <v>13948</v>
      </c>
      <c r="D656" s="334" t="s">
        <v>13947</v>
      </c>
      <c r="E656" s="333">
        <v>41930</v>
      </c>
      <c r="F656" s="332">
        <v>42825</v>
      </c>
      <c r="G656" s="331">
        <v>1942600838</v>
      </c>
      <c r="H656" s="324" t="s">
        <v>3721</v>
      </c>
      <c r="W656" s="325"/>
    </row>
    <row r="657" spans="1:23" ht="14.45" customHeight="1" x14ac:dyDescent="0.2">
      <c r="A657" s="331">
        <v>104749</v>
      </c>
      <c r="B657" s="331">
        <v>1026123</v>
      </c>
      <c r="C657" s="334" t="s">
        <v>13946</v>
      </c>
      <c r="D657" s="334" t="s">
        <v>13945</v>
      </c>
      <c r="E657" s="333">
        <v>41930</v>
      </c>
      <c r="F657" s="332">
        <v>42825</v>
      </c>
      <c r="G657" s="331">
        <v>1962802850</v>
      </c>
      <c r="H657" s="324" t="s">
        <v>3712</v>
      </c>
      <c r="W657" s="325"/>
    </row>
    <row r="658" spans="1:23" ht="14.45" customHeight="1" x14ac:dyDescent="0.2">
      <c r="A658" s="331">
        <v>4930</v>
      </c>
      <c r="B658" s="331">
        <v>1026102</v>
      </c>
      <c r="C658" s="334" t="s">
        <v>13944</v>
      </c>
      <c r="D658" s="334" t="s">
        <v>13943</v>
      </c>
      <c r="E658" s="333">
        <v>41913</v>
      </c>
      <c r="F658" s="332">
        <v>43008</v>
      </c>
      <c r="G658" s="331">
        <v>1356755318</v>
      </c>
      <c r="H658" s="324" t="s">
        <v>13942</v>
      </c>
      <c r="W658" s="325"/>
    </row>
    <row r="659" spans="1:23" ht="14.45" customHeight="1" x14ac:dyDescent="0.2">
      <c r="A659" s="331">
        <v>5209</v>
      </c>
      <c r="B659" s="331">
        <v>1026136</v>
      </c>
      <c r="C659" s="334" t="s">
        <v>13611</v>
      </c>
      <c r="D659" s="334" t="s">
        <v>13925</v>
      </c>
      <c r="E659" s="333">
        <v>41913</v>
      </c>
      <c r="F659" s="332">
        <v>109574</v>
      </c>
      <c r="G659" s="331">
        <v>1285033670</v>
      </c>
      <c r="H659" s="324" t="s">
        <v>13941</v>
      </c>
      <c r="W659" s="325"/>
    </row>
    <row r="660" spans="1:23" ht="14.45" customHeight="1" x14ac:dyDescent="0.2">
      <c r="A660" s="331">
        <v>4870</v>
      </c>
      <c r="B660" s="331">
        <v>1026137</v>
      </c>
      <c r="C660" s="334" t="s">
        <v>227</v>
      </c>
      <c r="D660" s="334" t="s">
        <v>2714</v>
      </c>
      <c r="E660" s="333">
        <v>41913</v>
      </c>
      <c r="F660" s="332">
        <v>109574</v>
      </c>
      <c r="G660" s="331">
        <v>1306246145</v>
      </c>
      <c r="H660" s="324" t="s">
        <v>3242</v>
      </c>
      <c r="W660" s="325"/>
    </row>
    <row r="661" spans="1:23" ht="14.45" customHeight="1" x14ac:dyDescent="0.2">
      <c r="A661" s="331">
        <v>4787</v>
      </c>
      <c r="B661" s="331">
        <v>1026144</v>
      </c>
      <c r="C661" s="334" t="s">
        <v>13940</v>
      </c>
      <c r="D661" s="334" t="s">
        <v>13940</v>
      </c>
      <c r="E661" s="333">
        <v>41913</v>
      </c>
      <c r="F661" s="332">
        <v>42704</v>
      </c>
      <c r="G661" s="331">
        <v>1679972483</v>
      </c>
      <c r="H661" s="324" t="s">
        <v>13939</v>
      </c>
      <c r="W661" s="325"/>
    </row>
    <row r="662" spans="1:23" ht="14.45" customHeight="1" x14ac:dyDescent="0.2">
      <c r="A662" s="331">
        <v>5261</v>
      </c>
      <c r="B662" s="331">
        <v>1026161</v>
      </c>
      <c r="C662" s="334" t="s">
        <v>7957</v>
      </c>
      <c r="D662" s="334" t="s">
        <v>13938</v>
      </c>
      <c r="E662" s="333">
        <v>41913</v>
      </c>
      <c r="F662" s="332">
        <v>109574</v>
      </c>
      <c r="G662" s="331">
        <v>1396145173</v>
      </c>
      <c r="H662" s="324" t="s">
        <v>13937</v>
      </c>
      <c r="W662" s="325"/>
    </row>
    <row r="663" spans="1:23" ht="14.45" customHeight="1" x14ac:dyDescent="0.2">
      <c r="A663" s="331">
        <v>4771</v>
      </c>
      <c r="B663" s="331">
        <v>1026162</v>
      </c>
      <c r="C663" s="334" t="s">
        <v>13936</v>
      </c>
      <c r="D663" s="334" t="s">
        <v>13935</v>
      </c>
      <c r="E663" s="333">
        <v>41913</v>
      </c>
      <c r="F663" s="332">
        <v>42429</v>
      </c>
      <c r="G663" s="331">
        <v>1093115966</v>
      </c>
      <c r="H663" s="324" t="s">
        <v>13934</v>
      </c>
      <c r="W663" s="325"/>
    </row>
    <row r="664" spans="1:23" ht="14.45" customHeight="1" x14ac:dyDescent="0.2">
      <c r="A664" s="331">
        <v>4746</v>
      </c>
      <c r="B664" s="331">
        <v>1026184</v>
      </c>
      <c r="C664" s="334" t="s">
        <v>13933</v>
      </c>
      <c r="D664" s="334" t="s">
        <v>10300</v>
      </c>
      <c r="E664" s="333">
        <v>41913</v>
      </c>
      <c r="F664" s="332">
        <v>109574</v>
      </c>
      <c r="G664" s="331">
        <v>1083021570</v>
      </c>
      <c r="H664" s="324" t="s">
        <v>3416</v>
      </c>
      <c r="W664" s="325"/>
    </row>
    <row r="665" spans="1:23" ht="14.45" customHeight="1" x14ac:dyDescent="0.2">
      <c r="A665" s="331">
        <v>4230</v>
      </c>
      <c r="B665" s="331">
        <v>1026186</v>
      </c>
      <c r="C665" s="334" t="s">
        <v>13932</v>
      </c>
      <c r="D665" s="334" t="s">
        <v>10300</v>
      </c>
      <c r="E665" s="333">
        <v>41913</v>
      </c>
      <c r="F665" s="332">
        <v>109574</v>
      </c>
      <c r="G665" s="331">
        <v>1487061875</v>
      </c>
      <c r="H665" s="324" t="s">
        <v>3240</v>
      </c>
      <c r="W665" s="325"/>
    </row>
    <row r="666" spans="1:23" ht="14.45" customHeight="1" x14ac:dyDescent="0.2">
      <c r="A666" s="331">
        <v>4025</v>
      </c>
      <c r="B666" s="331">
        <v>1026187</v>
      </c>
      <c r="C666" s="334" t="s">
        <v>13931</v>
      </c>
      <c r="D666" s="334" t="s">
        <v>10300</v>
      </c>
      <c r="E666" s="333">
        <v>41913</v>
      </c>
      <c r="F666" s="332">
        <v>109574</v>
      </c>
      <c r="G666" s="331">
        <v>1760899157</v>
      </c>
      <c r="H666" s="324" t="s">
        <v>3385</v>
      </c>
      <c r="W666" s="325"/>
    </row>
    <row r="667" spans="1:23" ht="14.45" customHeight="1" x14ac:dyDescent="0.2">
      <c r="A667" s="331">
        <v>5262</v>
      </c>
      <c r="B667" s="331">
        <v>1026188</v>
      </c>
      <c r="C667" s="334" t="s">
        <v>13930</v>
      </c>
      <c r="D667" s="334" t="s">
        <v>10300</v>
      </c>
      <c r="E667" s="333">
        <v>41913</v>
      </c>
      <c r="F667" s="332">
        <v>109574</v>
      </c>
      <c r="G667" s="331">
        <v>1104233592</v>
      </c>
      <c r="H667" s="324" t="s">
        <v>3384</v>
      </c>
      <c r="W667" s="325"/>
    </row>
    <row r="668" spans="1:23" ht="14.45" customHeight="1" x14ac:dyDescent="0.2">
      <c r="A668" s="331">
        <v>4425</v>
      </c>
      <c r="B668" s="331">
        <v>1026191</v>
      </c>
      <c r="C668" s="334" t="s">
        <v>13929</v>
      </c>
      <c r="D668" s="334" t="s">
        <v>10300</v>
      </c>
      <c r="E668" s="333">
        <v>41913</v>
      </c>
      <c r="F668" s="332">
        <v>109574</v>
      </c>
      <c r="G668" s="331">
        <v>1588071971</v>
      </c>
      <c r="H668" s="324" t="s">
        <v>3418</v>
      </c>
      <c r="W668" s="325"/>
    </row>
    <row r="669" spans="1:23" ht="14.45" customHeight="1" x14ac:dyDescent="0.2">
      <c r="A669" s="331">
        <v>4735</v>
      </c>
      <c r="B669" s="331">
        <v>1026239</v>
      </c>
      <c r="C669" s="334" t="s">
        <v>6313</v>
      </c>
      <c r="D669" s="334" t="s">
        <v>13924</v>
      </c>
      <c r="E669" s="333">
        <v>41913</v>
      </c>
      <c r="F669" s="332">
        <v>109574</v>
      </c>
      <c r="G669" s="331">
        <v>1114326436</v>
      </c>
      <c r="H669" s="324" t="s">
        <v>3315</v>
      </c>
      <c r="W669" s="325"/>
    </row>
    <row r="670" spans="1:23" ht="14.45" customHeight="1" x14ac:dyDescent="0.2">
      <c r="A670" s="331">
        <v>4960</v>
      </c>
      <c r="B670" s="331">
        <v>1026240</v>
      </c>
      <c r="C670" s="334" t="s">
        <v>10642</v>
      </c>
      <c r="D670" s="334" t="s">
        <v>13924</v>
      </c>
      <c r="E670" s="333">
        <v>41913</v>
      </c>
      <c r="F670" s="332">
        <v>109574</v>
      </c>
      <c r="G670" s="331">
        <v>1598164881</v>
      </c>
      <c r="H670" s="324" t="s">
        <v>3227</v>
      </c>
      <c r="W670" s="325"/>
    </row>
    <row r="671" spans="1:23" ht="14.45" customHeight="1" x14ac:dyDescent="0.2">
      <c r="A671" s="331">
        <v>4726</v>
      </c>
      <c r="B671" s="331">
        <v>1026242</v>
      </c>
      <c r="C671" s="334" t="s">
        <v>10738</v>
      </c>
      <c r="D671" s="334" t="s">
        <v>13924</v>
      </c>
      <c r="E671" s="333">
        <v>41913</v>
      </c>
      <c r="F671" s="332">
        <v>109574</v>
      </c>
      <c r="G671" s="331">
        <v>1609275981</v>
      </c>
      <c r="H671" s="324" t="s">
        <v>3209</v>
      </c>
      <c r="W671" s="325"/>
    </row>
    <row r="672" spans="1:23" ht="14.45" customHeight="1" x14ac:dyDescent="0.2">
      <c r="A672" s="331">
        <v>4395</v>
      </c>
      <c r="B672" s="331">
        <v>1026243</v>
      </c>
      <c r="C672" s="334" t="s">
        <v>6338</v>
      </c>
      <c r="D672" s="334" t="s">
        <v>13924</v>
      </c>
      <c r="E672" s="333">
        <v>41913</v>
      </c>
      <c r="F672" s="332">
        <v>109574</v>
      </c>
      <c r="G672" s="331">
        <v>1205235520</v>
      </c>
      <c r="H672" s="324" t="s">
        <v>3354</v>
      </c>
      <c r="W672" s="325"/>
    </row>
    <row r="673" spans="1:23" ht="14.45" customHeight="1" x14ac:dyDescent="0.2">
      <c r="A673" s="331">
        <v>4552</v>
      </c>
      <c r="B673" s="331">
        <v>1026260</v>
      </c>
      <c r="C673" s="334" t="s">
        <v>13928</v>
      </c>
      <c r="D673" s="334" t="s">
        <v>13925</v>
      </c>
      <c r="E673" s="333">
        <v>41913</v>
      </c>
      <c r="F673" s="332">
        <v>109574</v>
      </c>
      <c r="G673" s="331">
        <v>1003215492</v>
      </c>
      <c r="H673" s="324" t="s">
        <v>3466</v>
      </c>
      <c r="W673" s="325"/>
    </row>
    <row r="674" spans="1:23" ht="14.45" customHeight="1" x14ac:dyDescent="0.2">
      <c r="A674" s="331">
        <v>4955</v>
      </c>
      <c r="B674" s="331">
        <v>1026274</v>
      </c>
      <c r="C674" s="334" t="s">
        <v>10645</v>
      </c>
      <c r="D674" s="334" t="s">
        <v>13924</v>
      </c>
      <c r="E674" s="333">
        <v>41913</v>
      </c>
      <c r="F674" s="332">
        <v>109574</v>
      </c>
      <c r="G674" s="331">
        <v>1568861888</v>
      </c>
      <c r="H674" s="324" t="s">
        <v>3314</v>
      </c>
      <c r="W674" s="325"/>
    </row>
    <row r="675" spans="1:23" ht="14.45" customHeight="1" x14ac:dyDescent="0.2">
      <c r="A675" s="331">
        <v>4501</v>
      </c>
      <c r="B675" s="331">
        <v>1026275</v>
      </c>
      <c r="C675" s="334" t="s">
        <v>13614</v>
      </c>
      <c r="D675" s="334" t="s">
        <v>13925</v>
      </c>
      <c r="E675" s="333">
        <v>41913</v>
      </c>
      <c r="F675" s="332">
        <v>109574</v>
      </c>
      <c r="G675" s="331">
        <v>1396144770</v>
      </c>
      <c r="H675" s="324" t="s">
        <v>3518</v>
      </c>
      <c r="W675" s="325"/>
    </row>
    <row r="676" spans="1:23" ht="14.45" customHeight="1" x14ac:dyDescent="0.2">
      <c r="A676" s="331">
        <v>5078</v>
      </c>
      <c r="B676" s="331">
        <v>1026276</v>
      </c>
      <c r="C676" s="334" t="s">
        <v>13509</v>
      </c>
      <c r="D676" s="334" t="s">
        <v>13924</v>
      </c>
      <c r="E676" s="333">
        <v>41913</v>
      </c>
      <c r="F676" s="332">
        <v>109574</v>
      </c>
      <c r="G676" s="331">
        <v>1588063820</v>
      </c>
      <c r="H676" s="324" t="s">
        <v>3387</v>
      </c>
      <c r="W676" s="325"/>
    </row>
    <row r="677" spans="1:23" ht="14.45" customHeight="1" x14ac:dyDescent="0.2">
      <c r="A677" s="331">
        <v>4421</v>
      </c>
      <c r="B677" s="331">
        <v>1026277</v>
      </c>
      <c r="C677" s="334" t="s">
        <v>13410</v>
      </c>
      <c r="D677" s="334" t="s">
        <v>13922</v>
      </c>
      <c r="E677" s="333">
        <v>41913</v>
      </c>
      <c r="F677" s="332">
        <v>109574</v>
      </c>
      <c r="G677" s="331">
        <v>1861891186</v>
      </c>
      <c r="H677" s="324" t="s">
        <v>3355</v>
      </c>
      <c r="W677" s="325"/>
    </row>
    <row r="678" spans="1:23" ht="14.45" customHeight="1" x14ac:dyDescent="0.2">
      <c r="A678" s="331">
        <v>4322</v>
      </c>
      <c r="B678" s="331">
        <v>1026279</v>
      </c>
      <c r="C678" s="334" t="s">
        <v>6579</v>
      </c>
      <c r="D678" s="334" t="s">
        <v>13922</v>
      </c>
      <c r="E678" s="333">
        <v>41913</v>
      </c>
      <c r="F678" s="332">
        <v>42311</v>
      </c>
      <c r="G678" s="331">
        <v>1396144614</v>
      </c>
      <c r="H678" s="324" t="s">
        <v>13927</v>
      </c>
      <c r="W678" s="325"/>
    </row>
    <row r="679" spans="1:23" ht="14.45" customHeight="1" x14ac:dyDescent="0.2">
      <c r="A679" s="331">
        <v>4277</v>
      </c>
      <c r="B679" s="331">
        <v>1026281</v>
      </c>
      <c r="C679" s="334" t="s">
        <v>13926</v>
      </c>
      <c r="D679" s="334" t="s">
        <v>13925</v>
      </c>
      <c r="E679" s="333">
        <v>41913</v>
      </c>
      <c r="F679" s="332">
        <v>109574</v>
      </c>
      <c r="G679" s="331">
        <v>1912306309</v>
      </c>
      <c r="H679" s="324" t="s">
        <v>3469</v>
      </c>
      <c r="W679" s="325"/>
    </row>
    <row r="680" spans="1:23" ht="14.45" customHeight="1" x14ac:dyDescent="0.2">
      <c r="A680" s="331">
        <v>4606</v>
      </c>
      <c r="B680" s="331">
        <v>1026283</v>
      </c>
      <c r="C680" s="334" t="s">
        <v>10485</v>
      </c>
      <c r="D680" s="334" t="s">
        <v>13924</v>
      </c>
      <c r="E680" s="333">
        <v>41913</v>
      </c>
      <c r="F680" s="332">
        <v>109574</v>
      </c>
      <c r="G680" s="331">
        <v>1386043610</v>
      </c>
      <c r="H680" s="324" t="s">
        <v>3572</v>
      </c>
      <c r="W680" s="325"/>
    </row>
    <row r="681" spans="1:23" ht="14.45" customHeight="1" x14ac:dyDescent="0.2">
      <c r="A681" s="331">
        <v>4742</v>
      </c>
      <c r="B681" s="331">
        <v>1026284</v>
      </c>
      <c r="C681" s="334" t="s">
        <v>13923</v>
      </c>
      <c r="D681" s="334" t="s">
        <v>13922</v>
      </c>
      <c r="E681" s="333">
        <v>41913</v>
      </c>
      <c r="F681" s="332">
        <v>109574</v>
      </c>
      <c r="G681" s="331">
        <v>1053710376</v>
      </c>
      <c r="H681" s="324" t="s">
        <v>3555</v>
      </c>
      <c r="W681" s="325"/>
    </row>
    <row r="682" spans="1:23" ht="14.45" customHeight="1" x14ac:dyDescent="0.2">
      <c r="A682" s="331">
        <v>4814</v>
      </c>
      <c r="B682" s="331">
        <v>1026285</v>
      </c>
      <c r="C682" s="334" t="s">
        <v>7181</v>
      </c>
      <c r="D682" s="334" t="s">
        <v>13652</v>
      </c>
      <c r="E682" s="333">
        <v>41913</v>
      </c>
      <c r="F682" s="332">
        <v>109574</v>
      </c>
      <c r="G682" s="331">
        <v>1316341407</v>
      </c>
      <c r="H682" s="324" t="s">
        <v>3241</v>
      </c>
      <c r="W682" s="325"/>
    </row>
    <row r="683" spans="1:23" ht="14.45" customHeight="1" x14ac:dyDescent="0.2">
      <c r="A683" s="331">
        <v>4345</v>
      </c>
      <c r="B683" s="331">
        <v>1026286</v>
      </c>
      <c r="C683" s="334" t="s">
        <v>12900</v>
      </c>
      <c r="D683" s="334" t="s">
        <v>13922</v>
      </c>
      <c r="E683" s="333">
        <v>41913</v>
      </c>
      <c r="F683" s="332">
        <v>109574</v>
      </c>
      <c r="G683" s="331">
        <v>1245639525</v>
      </c>
      <c r="H683" s="324" t="s">
        <v>3305</v>
      </c>
      <c r="W683" s="325"/>
    </row>
    <row r="684" spans="1:23" ht="14.45" customHeight="1" x14ac:dyDescent="0.2">
      <c r="A684" s="331">
        <v>4418</v>
      </c>
      <c r="B684" s="331">
        <v>1026287</v>
      </c>
      <c r="C684" s="334" t="s">
        <v>13404</v>
      </c>
      <c r="D684" s="334" t="s">
        <v>13895</v>
      </c>
      <c r="E684" s="333">
        <v>41913</v>
      </c>
      <c r="F684" s="332">
        <v>109574</v>
      </c>
      <c r="G684" s="331">
        <v>1245639632</v>
      </c>
      <c r="H684" s="324" t="s">
        <v>3292</v>
      </c>
      <c r="W684" s="325"/>
    </row>
    <row r="685" spans="1:23" ht="14.45" customHeight="1" x14ac:dyDescent="0.2">
      <c r="A685" s="331">
        <v>4626</v>
      </c>
      <c r="B685" s="331">
        <v>1026130</v>
      </c>
      <c r="C685" s="334" t="s">
        <v>8778</v>
      </c>
      <c r="D685" s="334" t="s">
        <v>12766</v>
      </c>
      <c r="E685" s="333">
        <v>41912</v>
      </c>
      <c r="F685" s="332">
        <v>109574</v>
      </c>
      <c r="G685" s="331">
        <v>1649268152</v>
      </c>
      <c r="H685" s="324" t="s">
        <v>3345</v>
      </c>
      <c r="W685" s="325"/>
    </row>
    <row r="686" spans="1:23" ht="14.45" customHeight="1" x14ac:dyDescent="0.2">
      <c r="A686" s="331">
        <v>5040</v>
      </c>
      <c r="B686" s="331">
        <v>1026206</v>
      </c>
      <c r="C686" s="334" t="s">
        <v>9411</v>
      </c>
      <c r="D686" s="334" t="s">
        <v>13654</v>
      </c>
      <c r="E686" s="333">
        <v>41912</v>
      </c>
      <c r="F686" s="332">
        <v>109574</v>
      </c>
      <c r="G686" s="331">
        <v>1669424388</v>
      </c>
      <c r="H686" s="324" t="s">
        <v>3360</v>
      </c>
      <c r="W686" s="325"/>
    </row>
    <row r="687" spans="1:23" ht="14.45" customHeight="1" x14ac:dyDescent="0.2">
      <c r="A687" s="331">
        <v>4564</v>
      </c>
      <c r="B687" s="331">
        <v>1026227</v>
      </c>
      <c r="C687" s="334" t="s">
        <v>8784</v>
      </c>
      <c r="D687" s="334" t="s">
        <v>13921</v>
      </c>
      <c r="E687" s="333">
        <v>41912</v>
      </c>
      <c r="F687" s="332">
        <v>109574</v>
      </c>
      <c r="G687" s="331">
        <v>1275586620</v>
      </c>
      <c r="H687" s="324" t="s">
        <v>3343</v>
      </c>
      <c r="W687" s="325"/>
    </row>
    <row r="688" spans="1:23" ht="14.45" customHeight="1" x14ac:dyDescent="0.2">
      <c r="A688" s="331">
        <v>4361</v>
      </c>
      <c r="B688" s="331">
        <v>1026245</v>
      </c>
      <c r="C688" s="334" t="s">
        <v>179</v>
      </c>
      <c r="D688" s="334" t="s">
        <v>2972</v>
      </c>
      <c r="E688" s="333">
        <v>41912</v>
      </c>
      <c r="F688" s="332">
        <v>109574</v>
      </c>
      <c r="G688" s="331">
        <v>1740301209</v>
      </c>
      <c r="H688" s="324" t="s">
        <v>3422</v>
      </c>
      <c r="W688" s="325"/>
    </row>
    <row r="689" spans="1:23" ht="14.45" customHeight="1" x14ac:dyDescent="0.2">
      <c r="A689" s="331">
        <v>4094</v>
      </c>
      <c r="B689" s="331">
        <v>1026246</v>
      </c>
      <c r="C689" s="334" t="s">
        <v>158</v>
      </c>
      <c r="D689" s="334" t="s">
        <v>2972</v>
      </c>
      <c r="E689" s="333">
        <v>41912</v>
      </c>
      <c r="F689" s="332">
        <v>109574</v>
      </c>
      <c r="G689" s="331">
        <v>1366563793</v>
      </c>
      <c r="H689" s="324" t="s">
        <v>3445</v>
      </c>
      <c r="W689" s="325"/>
    </row>
    <row r="690" spans="1:23" ht="14.45" customHeight="1" x14ac:dyDescent="0.2">
      <c r="A690" s="331">
        <v>4594</v>
      </c>
      <c r="B690" s="331">
        <v>1026247</v>
      </c>
      <c r="C690" s="334" t="s">
        <v>13920</v>
      </c>
      <c r="D690" s="334" t="s">
        <v>2972</v>
      </c>
      <c r="E690" s="333">
        <v>41912</v>
      </c>
      <c r="F690" s="332">
        <v>109574</v>
      </c>
      <c r="G690" s="331">
        <v>1063533511</v>
      </c>
      <c r="H690" s="324" t="s">
        <v>3423</v>
      </c>
      <c r="W690" s="325"/>
    </row>
    <row r="691" spans="1:23" ht="14.45" customHeight="1" x14ac:dyDescent="0.2">
      <c r="A691" s="331">
        <v>4390</v>
      </c>
      <c r="B691" s="331">
        <v>1026252</v>
      </c>
      <c r="C691" s="334" t="s">
        <v>11716</v>
      </c>
      <c r="D691" s="334" t="s">
        <v>2972</v>
      </c>
      <c r="E691" s="333">
        <v>41912</v>
      </c>
      <c r="F691" s="332">
        <v>109574</v>
      </c>
      <c r="G691" s="331">
        <v>1609997279</v>
      </c>
      <c r="H691" s="324" t="s">
        <v>3456</v>
      </c>
      <c r="W691" s="325"/>
    </row>
    <row r="692" spans="1:23" ht="14.45" customHeight="1" x14ac:dyDescent="0.2">
      <c r="A692" s="331">
        <v>4888</v>
      </c>
      <c r="B692" s="331">
        <v>1026254</v>
      </c>
      <c r="C692" s="334" t="s">
        <v>9420</v>
      </c>
      <c r="D692" s="334" t="s">
        <v>13652</v>
      </c>
      <c r="E692" s="333">
        <v>41912</v>
      </c>
      <c r="F692" s="332">
        <v>109574</v>
      </c>
      <c r="G692" s="331">
        <v>1396798583</v>
      </c>
      <c r="H692" s="324" t="s">
        <v>3283</v>
      </c>
      <c r="W692" s="325"/>
    </row>
    <row r="693" spans="1:23" ht="14.45" customHeight="1" x14ac:dyDescent="0.2">
      <c r="A693" s="331">
        <v>4865</v>
      </c>
      <c r="B693" s="331">
        <v>1026266</v>
      </c>
      <c r="C693" s="334" t="s">
        <v>11680</v>
      </c>
      <c r="D693" s="334" t="s">
        <v>2972</v>
      </c>
      <c r="E693" s="333">
        <v>41912</v>
      </c>
      <c r="F693" s="332">
        <v>109574</v>
      </c>
      <c r="G693" s="331">
        <v>1073634366</v>
      </c>
      <c r="H693" s="324" t="s">
        <v>3229</v>
      </c>
      <c r="W693" s="325"/>
    </row>
    <row r="694" spans="1:23" ht="14.45" customHeight="1" x14ac:dyDescent="0.2">
      <c r="A694" s="331">
        <v>4328</v>
      </c>
      <c r="B694" s="331">
        <v>1026267</v>
      </c>
      <c r="C694" s="334" t="s">
        <v>172</v>
      </c>
      <c r="D694" s="334" t="s">
        <v>2972</v>
      </c>
      <c r="E694" s="333">
        <v>41912</v>
      </c>
      <c r="F694" s="332">
        <v>109574</v>
      </c>
      <c r="G694" s="331">
        <v>1760503106</v>
      </c>
      <c r="H694" s="324" t="s">
        <v>3655</v>
      </c>
      <c r="W694" s="325"/>
    </row>
    <row r="695" spans="1:23" ht="14.45" customHeight="1" x14ac:dyDescent="0.2">
      <c r="A695" s="331">
        <v>4800</v>
      </c>
      <c r="B695" s="331">
        <v>1026268</v>
      </c>
      <c r="C695" s="334" t="s">
        <v>592</v>
      </c>
      <c r="D695" s="334" t="s">
        <v>2972</v>
      </c>
      <c r="E695" s="333">
        <v>41912</v>
      </c>
      <c r="F695" s="332">
        <v>109574</v>
      </c>
      <c r="G695" s="331">
        <v>1497876965</v>
      </c>
      <c r="H695" s="324" t="s">
        <v>3248</v>
      </c>
      <c r="W695" s="325"/>
    </row>
    <row r="696" spans="1:23" ht="14.45" customHeight="1" x14ac:dyDescent="0.2">
      <c r="A696" s="331">
        <v>100313</v>
      </c>
      <c r="B696" s="331">
        <v>1026080</v>
      </c>
      <c r="C696" s="334" t="s">
        <v>10263</v>
      </c>
      <c r="D696" s="334" t="s">
        <v>2972</v>
      </c>
      <c r="E696" s="333">
        <v>41906</v>
      </c>
      <c r="F696" s="332">
        <v>109574</v>
      </c>
      <c r="G696" s="331">
        <v>1295766798</v>
      </c>
      <c r="H696" s="324" t="s">
        <v>3627</v>
      </c>
      <c r="W696" s="325"/>
    </row>
    <row r="697" spans="1:23" ht="14.45" customHeight="1" x14ac:dyDescent="0.2">
      <c r="A697" s="331">
        <v>4129</v>
      </c>
      <c r="B697" s="331">
        <v>1026085</v>
      </c>
      <c r="C697" s="334" t="s">
        <v>9688</v>
      </c>
      <c r="D697" s="334" t="s">
        <v>2972</v>
      </c>
      <c r="E697" s="333">
        <v>41906</v>
      </c>
      <c r="F697" s="332">
        <v>109574</v>
      </c>
      <c r="G697" s="331">
        <v>1306875281</v>
      </c>
      <c r="H697" s="324" t="s">
        <v>13919</v>
      </c>
      <c r="W697" s="325"/>
    </row>
    <row r="698" spans="1:23" ht="14.45" customHeight="1" x14ac:dyDescent="0.2">
      <c r="A698" s="331">
        <v>105988</v>
      </c>
      <c r="B698" s="331">
        <v>1026167</v>
      </c>
      <c r="C698" s="334" t="s">
        <v>13918</v>
      </c>
      <c r="D698" s="334" t="s">
        <v>13917</v>
      </c>
      <c r="E698" s="333">
        <v>41906</v>
      </c>
      <c r="F698" s="332">
        <v>42060</v>
      </c>
      <c r="G698" s="331">
        <v>1962823401</v>
      </c>
      <c r="H698" s="324" t="s">
        <v>13916</v>
      </c>
      <c r="W698" s="325"/>
    </row>
    <row r="699" spans="1:23" ht="14.45" customHeight="1" x14ac:dyDescent="0.2">
      <c r="A699" s="331">
        <v>105892</v>
      </c>
      <c r="B699" s="331">
        <v>1025820</v>
      </c>
      <c r="C699" s="334" t="s">
        <v>13915</v>
      </c>
      <c r="D699" s="334" t="s">
        <v>13914</v>
      </c>
      <c r="E699" s="333">
        <v>41905</v>
      </c>
      <c r="F699" s="332">
        <v>42062</v>
      </c>
      <c r="G699" s="331">
        <v>1508288648</v>
      </c>
      <c r="H699" s="324" t="s">
        <v>13913</v>
      </c>
      <c r="W699" s="325"/>
    </row>
    <row r="700" spans="1:23" ht="14.45" customHeight="1" x14ac:dyDescent="0.2">
      <c r="A700" s="331">
        <v>4062</v>
      </c>
      <c r="B700" s="331">
        <v>1026169</v>
      </c>
      <c r="C700" s="334" t="s">
        <v>7049</v>
      </c>
      <c r="D700" s="334" t="s">
        <v>13875</v>
      </c>
      <c r="E700" s="333">
        <v>41905</v>
      </c>
      <c r="F700" s="332">
        <v>109574</v>
      </c>
      <c r="G700" s="331">
        <v>1235538513</v>
      </c>
      <c r="H700" s="324" t="s">
        <v>3474</v>
      </c>
      <c r="W700" s="325"/>
    </row>
    <row r="701" spans="1:23" ht="14.45" customHeight="1" x14ac:dyDescent="0.2">
      <c r="A701" s="331">
        <v>5233</v>
      </c>
      <c r="B701" s="331">
        <v>1026173</v>
      </c>
      <c r="C701" s="334" t="s">
        <v>13912</v>
      </c>
      <c r="D701" s="334" t="s">
        <v>13911</v>
      </c>
      <c r="E701" s="333">
        <v>41898</v>
      </c>
      <c r="F701" s="332">
        <v>43008</v>
      </c>
      <c r="G701" s="331">
        <v>1003221599</v>
      </c>
      <c r="H701" s="324" t="s">
        <v>3264</v>
      </c>
      <c r="W701" s="325"/>
    </row>
    <row r="702" spans="1:23" ht="14.45" customHeight="1" x14ac:dyDescent="0.2">
      <c r="A702" s="331">
        <v>105943</v>
      </c>
      <c r="B702" s="331">
        <v>1025875</v>
      </c>
      <c r="C702" s="334" t="s">
        <v>13910</v>
      </c>
      <c r="D702" s="334" t="s">
        <v>13909</v>
      </c>
      <c r="E702" s="333">
        <v>41887</v>
      </c>
      <c r="F702" s="332">
        <v>42062</v>
      </c>
      <c r="G702" s="331">
        <v>1598183246</v>
      </c>
      <c r="H702" s="324" t="s">
        <v>13908</v>
      </c>
      <c r="W702" s="325"/>
    </row>
    <row r="703" spans="1:23" ht="14.45" customHeight="1" x14ac:dyDescent="0.2">
      <c r="A703" s="331">
        <v>105841</v>
      </c>
      <c r="B703" s="331">
        <v>1026129</v>
      </c>
      <c r="C703" s="334" t="s">
        <v>13907</v>
      </c>
      <c r="D703" s="334" t="s">
        <v>13906</v>
      </c>
      <c r="E703" s="333">
        <v>41887</v>
      </c>
      <c r="F703" s="332">
        <v>109574</v>
      </c>
      <c r="G703" s="331">
        <v>1588095061</v>
      </c>
      <c r="H703" s="324" t="s">
        <v>13905</v>
      </c>
      <c r="W703" s="325"/>
    </row>
    <row r="704" spans="1:23" ht="14.45" customHeight="1" x14ac:dyDescent="0.2">
      <c r="A704" s="331">
        <v>105966</v>
      </c>
      <c r="B704" s="331">
        <v>1025930</v>
      </c>
      <c r="C704" s="334" t="s">
        <v>13904</v>
      </c>
      <c r="D704" s="334" t="s">
        <v>13903</v>
      </c>
      <c r="E704" s="333">
        <v>41885</v>
      </c>
      <c r="F704" s="332">
        <v>42155</v>
      </c>
      <c r="G704" s="331">
        <v>1861818635</v>
      </c>
      <c r="H704" s="324" t="s">
        <v>13902</v>
      </c>
      <c r="W704" s="325"/>
    </row>
    <row r="705" spans="1:23" ht="14.45" customHeight="1" x14ac:dyDescent="0.2">
      <c r="A705" s="331">
        <v>5356</v>
      </c>
      <c r="B705" s="331">
        <v>1026024</v>
      </c>
      <c r="C705" s="334" t="s">
        <v>13901</v>
      </c>
      <c r="D705" s="334" t="s">
        <v>13900</v>
      </c>
      <c r="E705" s="333">
        <v>41883</v>
      </c>
      <c r="F705" s="332">
        <v>42825</v>
      </c>
      <c r="G705" s="331">
        <v>1013321579</v>
      </c>
      <c r="H705" s="324" t="s">
        <v>3575</v>
      </c>
      <c r="W705" s="325"/>
    </row>
    <row r="706" spans="1:23" ht="14.45" customHeight="1" x14ac:dyDescent="0.2">
      <c r="A706" s="331">
        <v>4384</v>
      </c>
      <c r="B706" s="331">
        <v>1026065</v>
      </c>
      <c r="C706" s="334" t="s">
        <v>13899</v>
      </c>
      <c r="D706" s="334" t="s">
        <v>13895</v>
      </c>
      <c r="E706" s="333">
        <v>41883</v>
      </c>
      <c r="F706" s="332">
        <v>109574</v>
      </c>
      <c r="G706" s="331">
        <v>1831507094</v>
      </c>
      <c r="H706" s="324" t="s">
        <v>3301</v>
      </c>
      <c r="W706" s="325"/>
    </row>
    <row r="707" spans="1:23" ht="14.45" customHeight="1" x14ac:dyDescent="0.2">
      <c r="A707" s="331">
        <v>5296</v>
      </c>
      <c r="B707" s="331">
        <v>1026084</v>
      </c>
      <c r="C707" s="334" t="s">
        <v>13506</v>
      </c>
      <c r="D707" s="334" t="s">
        <v>10300</v>
      </c>
      <c r="E707" s="333">
        <v>41883</v>
      </c>
      <c r="F707" s="332">
        <v>109574</v>
      </c>
      <c r="G707" s="331">
        <v>1285043190</v>
      </c>
      <c r="H707" s="324" t="s">
        <v>3304</v>
      </c>
      <c r="W707" s="325"/>
    </row>
    <row r="708" spans="1:23" ht="14.45" customHeight="1" x14ac:dyDescent="0.2">
      <c r="A708" s="331">
        <v>4744</v>
      </c>
      <c r="B708" s="331">
        <v>1026090</v>
      </c>
      <c r="C708" s="334" t="s">
        <v>13495</v>
      </c>
      <c r="D708" s="334" t="s">
        <v>13829</v>
      </c>
      <c r="E708" s="333">
        <v>41883</v>
      </c>
      <c r="F708" s="332">
        <v>109574</v>
      </c>
      <c r="G708" s="331">
        <v>1710395892</v>
      </c>
      <c r="H708" s="324" t="s">
        <v>3613</v>
      </c>
      <c r="W708" s="325"/>
    </row>
    <row r="709" spans="1:23" ht="14.45" customHeight="1" x14ac:dyDescent="0.2">
      <c r="A709" s="331">
        <v>4525</v>
      </c>
      <c r="B709" s="331">
        <v>1026213</v>
      </c>
      <c r="C709" s="334" t="s">
        <v>10746</v>
      </c>
      <c r="D709" s="334" t="s">
        <v>10300</v>
      </c>
      <c r="E709" s="333">
        <v>41883</v>
      </c>
      <c r="F709" s="332">
        <v>109574</v>
      </c>
      <c r="G709" s="331">
        <v>1588073597</v>
      </c>
      <c r="H709" s="324" t="s">
        <v>3246</v>
      </c>
      <c r="W709" s="325"/>
    </row>
    <row r="710" spans="1:23" ht="14.45" customHeight="1" x14ac:dyDescent="0.2">
      <c r="A710" s="331">
        <v>4986</v>
      </c>
      <c r="B710" s="331">
        <v>1026214</v>
      </c>
      <c r="C710" s="334" t="s">
        <v>13898</v>
      </c>
      <c r="D710" s="334" t="s">
        <v>10300</v>
      </c>
      <c r="E710" s="333">
        <v>41883</v>
      </c>
      <c r="F710" s="332">
        <v>109574</v>
      </c>
      <c r="G710" s="331">
        <v>1316354954</v>
      </c>
      <c r="H710" s="324" t="s">
        <v>3215</v>
      </c>
      <c r="W710" s="325"/>
    </row>
    <row r="711" spans="1:23" ht="14.45" customHeight="1" x14ac:dyDescent="0.2">
      <c r="A711" s="331">
        <v>4570</v>
      </c>
      <c r="B711" s="331">
        <v>1026215</v>
      </c>
      <c r="C711" s="334" t="s">
        <v>13897</v>
      </c>
      <c r="D711" s="334" t="s">
        <v>10300</v>
      </c>
      <c r="E711" s="333">
        <v>41883</v>
      </c>
      <c r="F711" s="332">
        <v>109574</v>
      </c>
      <c r="G711" s="331">
        <v>1962810465</v>
      </c>
      <c r="H711" s="324" t="s">
        <v>3464</v>
      </c>
      <c r="W711" s="325"/>
    </row>
    <row r="712" spans="1:23" ht="14.45" customHeight="1" x14ac:dyDescent="0.2">
      <c r="A712" s="331">
        <v>4837</v>
      </c>
      <c r="B712" s="331">
        <v>1026234</v>
      </c>
      <c r="C712" s="334" t="s">
        <v>5729</v>
      </c>
      <c r="D712" s="334" t="s">
        <v>10300</v>
      </c>
      <c r="E712" s="333">
        <v>41883</v>
      </c>
      <c r="F712" s="332">
        <v>109574</v>
      </c>
      <c r="G712" s="331">
        <v>1669880118</v>
      </c>
      <c r="H712" s="324" t="s">
        <v>3211</v>
      </c>
      <c r="W712" s="325"/>
    </row>
    <row r="713" spans="1:23" ht="14.45" customHeight="1" x14ac:dyDescent="0.2">
      <c r="A713" s="331">
        <v>5328</v>
      </c>
      <c r="B713" s="331">
        <v>1026235</v>
      </c>
      <c r="C713" s="334" t="s">
        <v>11791</v>
      </c>
      <c r="D713" s="334" t="s">
        <v>13654</v>
      </c>
      <c r="E713" s="333">
        <v>41883</v>
      </c>
      <c r="F713" s="332">
        <v>109574</v>
      </c>
      <c r="G713" s="331">
        <v>1336557529</v>
      </c>
      <c r="H713" s="324" t="s">
        <v>3470</v>
      </c>
      <c r="W713" s="325"/>
    </row>
    <row r="714" spans="1:23" ht="14.45" customHeight="1" x14ac:dyDescent="0.2">
      <c r="A714" s="331">
        <v>4817</v>
      </c>
      <c r="B714" s="331">
        <v>1026241</v>
      </c>
      <c r="C714" s="334" t="s">
        <v>13896</v>
      </c>
      <c r="D714" s="334" t="s">
        <v>13895</v>
      </c>
      <c r="E714" s="333">
        <v>41883</v>
      </c>
      <c r="F714" s="332">
        <v>109574</v>
      </c>
      <c r="G714" s="331">
        <v>1932517190</v>
      </c>
      <c r="H714" s="324" t="s">
        <v>3486</v>
      </c>
      <c r="W714" s="325"/>
    </row>
    <row r="715" spans="1:23" ht="14.45" customHeight="1" x14ac:dyDescent="0.2">
      <c r="A715" s="331">
        <v>5383</v>
      </c>
      <c r="B715" s="331">
        <v>1026028</v>
      </c>
      <c r="C715" s="334" t="s">
        <v>12090</v>
      </c>
      <c r="D715" s="334" t="s">
        <v>13875</v>
      </c>
      <c r="E715" s="333">
        <v>41882</v>
      </c>
      <c r="F715" s="332">
        <v>109574</v>
      </c>
      <c r="G715" s="331">
        <v>1679981765</v>
      </c>
      <c r="H715" s="324" t="s">
        <v>3535</v>
      </c>
      <c r="W715" s="325"/>
    </row>
    <row r="716" spans="1:23" ht="14.45" customHeight="1" x14ac:dyDescent="0.2">
      <c r="A716" s="331">
        <v>5234</v>
      </c>
      <c r="B716" s="331">
        <v>1026029</v>
      </c>
      <c r="C716" s="334" t="s">
        <v>2694</v>
      </c>
      <c r="D716" s="334" t="s">
        <v>13875</v>
      </c>
      <c r="E716" s="333">
        <v>41882</v>
      </c>
      <c r="F716" s="332">
        <v>109574</v>
      </c>
      <c r="G716" s="331">
        <v>1700841673</v>
      </c>
      <c r="H716" s="324" t="s">
        <v>3266</v>
      </c>
      <c r="W716" s="325"/>
    </row>
    <row r="717" spans="1:23" ht="14.45" customHeight="1" x14ac:dyDescent="0.2">
      <c r="A717" s="331">
        <v>5297</v>
      </c>
      <c r="B717" s="331">
        <v>1026030</v>
      </c>
      <c r="C717" s="334" t="s">
        <v>11844</v>
      </c>
      <c r="D717" s="334" t="s">
        <v>13875</v>
      </c>
      <c r="E717" s="333">
        <v>41882</v>
      </c>
      <c r="F717" s="332">
        <v>109574</v>
      </c>
      <c r="G717" s="331">
        <v>1033167408</v>
      </c>
      <c r="H717" s="324" t="s">
        <v>3369</v>
      </c>
      <c r="W717" s="325"/>
    </row>
    <row r="718" spans="1:23" ht="14.45" customHeight="1" x14ac:dyDescent="0.2">
      <c r="A718" s="331">
        <v>4815</v>
      </c>
      <c r="B718" s="331">
        <v>1026044</v>
      </c>
      <c r="C718" s="334" t="s">
        <v>10196</v>
      </c>
      <c r="D718" s="334" t="s">
        <v>5895</v>
      </c>
      <c r="E718" s="333">
        <v>41882</v>
      </c>
      <c r="F718" s="332">
        <v>109574</v>
      </c>
      <c r="G718" s="331">
        <v>1215925920</v>
      </c>
      <c r="H718" s="324" t="s">
        <v>3582</v>
      </c>
      <c r="W718" s="325"/>
    </row>
    <row r="719" spans="1:23" ht="14.45" customHeight="1" x14ac:dyDescent="0.2">
      <c r="A719" s="331">
        <v>4645</v>
      </c>
      <c r="B719" s="331">
        <v>1026046</v>
      </c>
      <c r="C719" s="334" t="s">
        <v>9427</v>
      </c>
      <c r="D719" s="334" t="s">
        <v>5895</v>
      </c>
      <c r="E719" s="333">
        <v>41882</v>
      </c>
      <c r="F719" s="332">
        <v>109574</v>
      </c>
      <c r="G719" s="331">
        <v>1881648103</v>
      </c>
      <c r="H719" s="324" t="s">
        <v>3311</v>
      </c>
      <c r="W719" s="325"/>
    </row>
    <row r="720" spans="1:23" ht="14.45" customHeight="1" x14ac:dyDescent="0.2">
      <c r="A720" s="331">
        <v>274</v>
      </c>
      <c r="B720" s="331">
        <v>1026056</v>
      </c>
      <c r="C720" s="334" t="s">
        <v>10616</v>
      </c>
      <c r="D720" s="334" t="s">
        <v>13879</v>
      </c>
      <c r="E720" s="333">
        <v>41882</v>
      </c>
      <c r="F720" s="332">
        <v>109574</v>
      </c>
      <c r="G720" s="331">
        <v>1033153762</v>
      </c>
      <c r="H720" s="324" t="s">
        <v>3503</v>
      </c>
      <c r="W720" s="325"/>
    </row>
    <row r="721" spans="1:23" ht="14.45" customHeight="1" x14ac:dyDescent="0.2">
      <c r="A721" s="331">
        <v>5044</v>
      </c>
      <c r="B721" s="331">
        <v>1026067</v>
      </c>
      <c r="C721" s="334" t="s">
        <v>8943</v>
      </c>
      <c r="D721" s="334" t="s">
        <v>5895</v>
      </c>
      <c r="E721" s="333">
        <v>41882</v>
      </c>
      <c r="F721" s="332">
        <v>109574</v>
      </c>
      <c r="G721" s="331">
        <v>1780637132</v>
      </c>
      <c r="H721" s="324" t="s">
        <v>3322</v>
      </c>
      <c r="W721" s="325"/>
    </row>
    <row r="722" spans="1:23" ht="14.45" customHeight="1" x14ac:dyDescent="0.2">
      <c r="A722" s="331">
        <v>5307</v>
      </c>
      <c r="B722" s="331">
        <v>1026104</v>
      </c>
      <c r="C722" s="334" t="s">
        <v>11852</v>
      </c>
      <c r="D722" s="334" t="s">
        <v>13875</v>
      </c>
      <c r="E722" s="333">
        <v>41882</v>
      </c>
      <c r="F722" s="332">
        <v>109574</v>
      </c>
      <c r="G722" s="331">
        <v>1174574958</v>
      </c>
      <c r="H722" s="324" t="s">
        <v>3372</v>
      </c>
      <c r="W722" s="325"/>
    </row>
    <row r="723" spans="1:23" ht="14.45" customHeight="1" x14ac:dyDescent="0.2">
      <c r="A723" s="331">
        <v>5133</v>
      </c>
      <c r="B723" s="331">
        <v>1026133</v>
      </c>
      <c r="C723" s="334" t="s">
        <v>6203</v>
      </c>
      <c r="D723" s="334" t="s">
        <v>13836</v>
      </c>
      <c r="E723" s="333">
        <v>41882</v>
      </c>
      <c r="F723" s="332">
        <v>109574</v>
      </c>
      <c r="G723" s="331">
        <v>1356758304</v>
      </c>
      <c r="H723" s="324" t="s">
        <v>3509</v>
      </c>
      <c r="W723" s="325"/>
    </row>
    <row r="724" spans="1:23" ht="14.45" customHeight="1" x14ac:dyDescent="0.2">
      <c r="A724" s="331">
        <v>4484</v>
      </c>
      <c r="B724" s="331">
        <v>1026138</v>
      </c>
      <c r="C724" s="334" t="s">
        <v>11007</v>
      </c>
      <c r="D724" s="334" t="s">
        <v>13875</v>
      </c>
      <c r="E724" s="333">
        <v>41882</v>
      </c>
      <c r="F724" s="332">
        <v>109574</v>
      </c>
      <c r="G724" s="331">
        <v>1629486717</v>
      </c>
      <c r="H724" s="324" t="s">
        <v>3250</v>
      </c>
      <c r="W724" s="325"/>
    </row>
    <row r="725" spans="1:23" ht="14.45" customHeight="1" x14ac:dyDescent="0.2">
      <c r="A725" s="331">
        <v>5166</v>
      </c>
      <c r="B725" s="331">
        <v>1026152</v>
      </c>
      <c r="C725" s="334" t="s">
        <v>13875</v>
      </c>
      <c r="D725" s="334" t="s">
        <v>13875</v>
      </c>
      <c r="E725" s="333">
        <v>41882</v>
      </c>
      <c r="F725" s="332">
        <v>109574</v>
      </c>
      <c r="G725" s="331">
        <v>1952359499</v>
      </c>
      <c r="H725" s="324" t="s">
        <v>3461</v>
      </c>
      <c r="W725" s="325"/>
    </row>
    <row r="726" spans="1:23" ht="14.45" customHeight="1" x14ac:dyDescent="0.2">
      <c r="A726" s="331">
        <v>4154</v>
      </c>
      <c r="B726" s="331">
        <v>1026192</v>
      </c>
      <c r="C726" s="334" t="s">
        <v>12265</v>
      </c>
      <c r="D726" s="334" t="s">
        <v>13875</v>
      </c>
      <c r="E726" s="333">
        <v>41882</v>
      </c>
      <c r="F726" s="332">
        <v>109574</v>
      </c>
      <c r="G726" s="331">
        <v>1932517026</v>
      </c>
      <c r="H726" s="324" t="s">
        <v>3664</v>
      </c>
      <c r="W726" s="325"/>
    </row>
    <row r="727" spans="1:23" ht="14.45" customHeight="1" x14ac:dyDescent="0.2">
      <c r="A727" s="331">
        <v>4376</v>
      </c>
      <c r="B727" s="331">
        <v>1026193</v>
      </c>
      <c r="C727" s="334" t="s">
        <v>4449</v>
      </c>
      <c r="D727" s="334" t="s">
        <v>13875</v>
      </c>
      <c r="E727" s="333">
        <v>41882</v>
      </c>
      <c r="F727" s="332">
        <v>109574</v>
      </c>
      <c r="G727" s="331">
        <v>1447668538</v>
      </c>
      <c r="H727" s="324" t="s">
        <v>3473</v>
      </c>
      <c r="W727" s="325"/>
    </row>
    <row r="728" spans="1:23" ht="14.45" customHeight="1" x14ac:dyDescent="0.2">
      <c r="A728" s="331">
        <v>5049</v>
      </c>
      <c r="B728" s="331">
        <v>1026197</v>
      </c>
      <c r="C728" s="334" t="s">
        <v>9410</v>
      </c>
      <c r="D728" s="334" t="s">
        <v>5895</v>
      </c>
      <c r="E728" s="333">
        <v>41882</v>
      </c>
      <c r="F728" s="332">
        <v>109574</v>
      </c>
      <c r="G728" s="331">
        <v>1760470181</v>
      </c>
      <c r="H728" s="324" t="s">
        <v>3358</v>
      </c>
      <c r="W728" s="325"/>
    </row>
    <row r="729" spans="1:23" ht="14.45" customHeight="1" x14ac:dyDescent="0.2">
      <c r="A729" s="331">
        <v>269</v>
      </c>
      <c r="B729" s="331">
        <v>1026094</v>
      </c>
      <c r="C729" s="334" t="s">
        <v>13894</v>
      </c>
      <c r="D729" s="334" t="s">
        <v>13893</v>
      </c>
      <c r="E729" s="333">
        <v>41880</v>
      </c>
      <c r="F729" s="332">
        <v>42752</v>
      </c>
      <c r="G729" s="331">
        <v>1063821973</v>
      </c>
      <c r="H729" s="324" t="s">
        <v>13892</v>
      </c>
      <c r="W729" s="325"/>
    </row>
    <row r="730" spans="1:23" ht="14.45" customHeight="1" x14ac:dyDescent="0.2">
      <c r="A730" s="331">
        <v>105919</v>
      </c>
      <c r="B730" s="331">
        <v>1025883</v>
      </c>
      <c r="C730" s="334" t="s">
        <v>13891</v>
      </c>
      <c r="D730" s="334" t="s">
        <v>13890</v>
      </c>
      <c r="E730" s="333">
        <v>41879</v>
      </c>
      <c r="F730" s="332">
        <v>43114</v>
      </c>
      <c r="G730" s="331">
        <v>1588080519</v>
      </c>
      <c r="H730" s="324" t="s">
        <v>13889</v>
      </c>
      <c r="W730" s="325"/>
    </row>
    <row r="731" spans="1:23" ht="14.45" customHeight="1" x14ac:dyDescent="0.2">
      <c r="A731" s="331">
        <v>5203</v>
      </c>
      <c r="B731" s="331">
        <v>1026005</v>
      </c>
      <c r="C731" s="334" t="s">
        <v>13875</v>
      </c>
      <c r="D731" s="334" t="s">
        <v>13875</v>
      </c>
      <c r="E731" s="333">
        <v>41873</v>
      </c>
      <c r="F731" s="332">
        <v>109574</v>
      </c>
      <c r="G731" s="331">
        <v>1073536041</v>
      </c>
      <c r="H731" s="324" t="s">
        <v>3297</v>
      </c>
      <c r="W731" s="325"/>
    </row>
    <row r="732" spans="1:23" ht="14.45" customHeight="1" x14ac:dyDescent="0.2">
      <c r="A732" s="331">
        <v>5256</v>
      </c>
      <c r="B732" s="331">
        <v>1026108</v>
      </c>
      <c r="C732" s="334" t="s">
        <v>13888</v>
      </c>
      <c r="D732" s="334" t="s">
        <v>13875</v>
      </c>
      <c r="E732" s="333">
        <v>41873</v>
      </c>
      <c r="F732" s="332">
        <v>109574</v>
      </c>
      <c r="G732" s="331">
        <v>1134101553</v>
      </c>
      <c r="H732" s="324" t="s">
        <v>3277</v>
      </c>
      <c r="W732" s="325"/>
    </row>
    <row r="733" spans="1:23" ht="14.45" customHeight="1" x14ac:dyDescent="0.2">
      <c r="A733" s="331">
        <v>5338</v>
      </c>
      <c r="B733" s="331">
        <v>1026081</v>
      </c>
      <c r="C733" s="334" t="s">
        <v>13887</v>
      </c>
      <c r="D733" s="334" t="s">
        <v>5895</v>
      </c>
      <c r="E733" s="333">
        <v>41865</v>
      </c>
      <c r="F733" s="332">
        <v>109574</v>
      </c>
      <c r="G733" s="331">
        <v>1215977582</v>
      </c>
      <c r="H733" s="324" t="s">
        <v>3427</v>
      </c>
      <c r="W733" s="325"/>
    </row>
    <row r="734" spans="1:23" ht="14.45" customHeight="1" x14ac:dyDescent="0.2">
      <c r="A734" s="331">
        <v>4028</v>
      </c>
      <c r="B734" s="331">
        <v>1026068</v>
      </c>
      <c r="C734" s="334" t="s">
        <v>6252</v>
      </c>
      <c r="D734" s="334" t="s">
        <v>13886</v>
      </c>
      <c r="E734" s="333">
        <v>41862</v>
      </c>
      <c r="F734" s="332">
        <v>109574</v>
      </c>
      <c r="G734" s="331">
        <v>1649251026</v>
      </c>
      <c r="H734" s="324" t="s">
        <v>3531</v>
      </c>
      <c r="W734" s="325"/>
    </row>
    <row r="735" spans="1:23" ht="14.45" customHeight="1" x14ac:dyDescent="0.2">
      <c r="A735" s="331">
        <v>4506</v>
      </c>
      <c r="B735" s="331">
        <v>1025837</v>
      </c>
      <c r="C735" s="334" t="s">
        <v>13885</v>
      </c>
      <c r="D735" s="334" t="s">
        <v>13884</v>
      </c>
      <c r="E735" s="333">
        <v>41858</v>
      </c>
      <c r="F735" s="332">
        <v>42522</v>
      </c>
      <c r="G735" s="331">
        <v>1699193912</v>
      </c>
      <c r="H735" s="324" t="s">
        <v>13883</v>
      </c>
      <c r="W735" s="325"/>
    </row>
    <row r="736" spans="1:23" ht="14.45" customHeight="1" x14ac:dyDescent="0.2">
      <c r="A736" s="331">
        <v>5295</v>
      </c>
      <c r="B736" s="331">
        <v>1025975</v>
      </c>
      <c r="C736" s="334" t="s">
        <v>8885</v>
      </c>
      <c r="D736" s="334" t="s">
        <v>13836</v>
      </c>
      <c r="E736" s="333">
        <v>41854</v>
      </c>
      <c r="F736" s="332">
        <v>109574</v>
      </c>
      <c r="G736" s="331">
        <v>1518915099</v>
      </c>
      <c r="H736" s="324" t="s">
        <v>3320</v>
      </c>
      <c r="W736" s="325"/>
    </row>
    <row r="737" spans="1:23" ht="14.45" customHeight="1" x14ac:dyDescent="0.2">
      <c r="A737" s="331">
        <v>5321</v>
      </c>
      <c r="B737" s="331">
        <v>1026035</v>
      </c>
      <c r="C737" s="334" t="s">
        <v>11851</v>
      </c>
      <c r="D737" s="334" t="s">
        <v>13836</v>
      </c>
      <c r="E737" s="333">
        <v>41854</v>
      </c>
      <c r="F737" s="332">
        <v>109574</v>
      </c>
      <c r="G737" s="331">
        <v>1245285808</v>
      </c>
      <c r="H737" s="324" t="s">
        <v>3389</v>
      </c>
      <c r="W737" s="325"/>
    </row>
    <row r="738" spans="1:23" ht="14.45" customHeight="1" x14ac:dyDescent="0.2">
      <c r="A738" s="331">
        <v>5164</v>
      </c>
      <c r="B738" s="331">
        <v>1025979</v>
      </c>
      <c r="C738" s="334" t="s">
        <v>9862</v>
      </c>
      <c r="D738" s="334" t="s">
        <v>13882</v>
      </c>
      <c r="E738" s="333">
        <v>41852</v>
      </c>
      <c r="F738" s="332">
        <v>42825</v>
      </c>
      <c r="G738" s="331">
        <v>1306251053</v>
      </c>
      <c r="H738" s="324" t="s">
        <v>13881</v>
      </c>
      <c r="W738" s="325"/>
    </row>
    <row r="739" spans="1:23" ht="14.45" customHeight="1" x14ac:dyDescent="0.2">
      <c r="A739" s="331">
        <v>5311</v>
      </c>
      <c r="B739" s="331">
        <v>1026006</v>
      </c>
      <c r="C739" s="334" t="s">
        <v>13880</v>
      </c>
      <c r="D739" s="334" t="s">
        <v>13826</v>
      </c>
      <c r="E739" s="333">
        <v>41852</v>
      </c>
      <c r="F739" s="332">
        <v>109574</v>
      </c>
      <c r="G739" s="331">
        <v>1851705685</v>
      </c>
      <c r="H739" s="324" t="s">
        <v>3596</v>
      </c>
      <c r="W739" s="325"/>
    </row>
    <row r="740" spans="1:23" ht="14.45" customHeight="1" x14ac:dyDescent="0.2">
      <c r="A740" s="331">
        <v>269</v>
      </c>
      <c r="B740" s="331">
        <v>1025935</v>
      </c>
      <c r="C740" s="334" t="s">
        <v>13133</v>
      </c>
      <c r="D740" s="334" t="s">
        <v>13132</v>
      </c>
      <c r="E740" s="333">
        <v>41851</v>
      </c>
      <c r="F740" s="332">
        <v>41879</v>
      </c>
      <c r="G740" s="331">
        <v>1073828810</v>
      </c>
      <c r="H740" s="324" t="s">
        <v>13131</v>
      </c>
      <c r="W740" s="325"/>
    </row>
    <row r="741" spans="1:23" ht="14.45" customHeight="1" x14ac:dyDescent="0.2">
      <c r="A741" s="331">
        <v>104379</v>
      </c>
      <c r="B741" s="331">
        <v>1026023</v>
      </c>
      <c r="C741" s="334" t="s">
        <v>13066</v>
      </c>
      <c r="D741" s="334" t="s">
        <v>13879</v>
      </c>
      <c r="E741" s="333">
        <v>41845</v>
      </c>
      <c r="F741" s="332">
        <v>109574</v>
      </c>
      <c r="G741" s="331">
        <v>1679895163</v>
      </c>
      <c r="H741" s="324" t="s">
        <v>3695</v>
      </c>
      <c r="W741" s="325"/>
    </row>
    <row r="742" spans="1:23" ht="14.45" customHeight="1" x14ac:dyDescent="0.2">
      <c r="A742" s="331">
        <v>5117</v>
      </c>
      <c r="B742" s="331">
        <v>1025965</v>
      </c>
      <c r="C742" s="334" t="s">
        <v>7554</v>
      </c>
      <c r="D742" s="334" t="s">
        <v>13836</v>
      </c>
      <c r="E742" s="333">
        <v>41844</v>
      </c>
      <c r="F742" s="332">
        <v>109574</v>
      </c>
      <c r="G742" s="331">
        <v>1700876497</v>
      </c>
      <c r="H742" s="324" t="s">
        <v>3300</v>
      </c>
      <c r="W742" s="325"/>
    </row>
    <row r="743" spans="1:23" ht="14.45" customHeight="1" x14ac:dyDescent="0.2">
      <c r="A743" s="331">
        <v>5315</v>
      </c>
      <c r="B743" s="331">
        <v>1025977</v>
      </c>
      <c r="C743" s="334" t="s">
        <v>8612</v>
      </c>
      <c r="D743" s="334" t="s">
        <v>13836</v>
      </c>
      <c r="E743" s="333">
        <v>41844</v>
      </c>
      <c r="F743" s="332">
        <v>109574</v>
      </c>
      <c r="G743" s="331">
        <v>1407864333</v>
      </c>
      <c r="H743" s="324" t="s">
        <v>3373</v>
      </c>
      <c r="W743" s="325"/>
    </row>
    <row r="744" spans="1:23" ht="14.45" customHeight="1" x14ac:dyDescent="0.2">
      <c r="A744" s="331">
        <v>113</v>
      </c>
      <c r="B744" s="331">
        <v>1025934</v>
      </c>
      <c r="C744" s="334" t="s">
        <v>13878</v>
      </c>
      <c r="D744" s="334" t="s">
        <v>13877</v>
      </c>
      <c r="E744" s="333">
        <v>41843</v>
      </c>
      <c r="F744" s="332">
        <v>42825</v>
      </c>
      <c r="G744" s="331">
        <v>1922418631</v>
      </c>
      <c r="H744" s="324" t="s">
        <v>13876</v>
      </c>
      <c r="W744" s="325"/>
    </row>
    <row r="745" spans="1:23" ht="14.45" customHeight="1" x14ac:dyDescent="0.2">
      <c r="A745" s="331">
        <v>4730</v>
      </c>
      <c r="B745" s="331">
        <v>1026049</v>
      </c>
      <c r="C745" s="334" t="s">
        <v>12964</v>
      </c>
      <c r="D745" s="334" t="s">
        <v>13875</v>
      </c>
      <c r="E745" s="333">
        <v>41842</v>
      </c>
      <c r="F745" s="332">
        <v>109574</v>
      </c>
      <c r="G745" s="331">
        <v>1871907675</v>
      </c>
      <c r="H745" s="324" t="s">
        <v>3298</v>
      </c>
      <c r="W745" s="325"/>
    </row>
    <row r="746" spans="1:23" ht="14.45" customHeight="1" x14ac:dyDescent="0.2">
      <c r="A746" s="331">
        <v>4798</v>
      </c>
      <c r="B746" s="331">
        <v>1026050</v>
      </c>
      <c r="C746" s="334" t="s">
        <v>6708</v>
      </c>
      <c r="D746" s="334" t="s">
        <v>13875</v>
      </c>
      <c r="E746" s="333">
        <v>41842</v>
      </c>
      <c r="F746" s="332">
        <v>109574</v>
      </c>
      <c r="G746" s="331">
        <v>1073927018</v>
      </c>
      <c r="H746" s="324" t="s">
        <v>3498</v>
      </c>
      <c r="W746" s="325"/>
    </row>
    <row r="747" spans="1:23" ht="14.45" customHeight="1" x14ac:dyDescent="0.2">
      <c r="A747" s="331">
        <v>103</v>
      </c>
      <c r="B747" s="331">
        <v>1025866</v>
      </c>
      <c r="C747" s="334" t="s">
        <v>13874</v>
      </c>
      <c r="D747" s="334" t="s">
        <v>13873</v>
      </c>
      <c r="E747" s="333">
        <v>41838</v>
      </c>
      <c r="F747" s="332">
        <v>42184</v>
      </c>
      <c r="G747" s="331">
        <v>1548404551</v>
      </c>
      <c r="H747" s="324" t="s">
        <v>13872</v>
      </c>
      <c r="W747" s="325"/>
    </row>
    <row r="748" spans="1:23" ht="14.45" customHeight="1" x14ac:dyDescent="0.2">
      <c r="A748" s="331">
        <v>5186</v>
      </c>
      <c r="B748" s="331">
        <v>1025945</v>
      </c>
      <c r="C748" s="334" t="s">
        <v>13871</v>
      </c>
      <c r="D748" s="334" t="s">
        <v>13868</v>
      </c>
      <c r="E748" s="333">
        <v>41838</v>
      </c>
      <c r="F748" s="332">
        <v>109574</v>
      </c>
      <c r="G748" s="331">
        <v>1922044106</v>
      </c>
      <c r="H748" s="324" t="s">
        <v>3205</v>
      </c>
      <c r="W748" s="325"/>
    </row>
    <row r="749" spans="1:23" ht="14.45" customHeight="1" x14ac:dyDescent="0.2">
      <c r="A749" s="331">
        <v>5218</v>
      </c>
      <c r="B749" s="331">
        <v>1025976</v>
      </c>
      <c r="C749" s="334" t="s">
        <v>13870</v>
      </c>
      <c r="D749" s="334" t="s">
        <v>13868</v>
      </c>
      <c r="E749" s="333">
        <v>41838</v>
      </c>
      <c r="F749" s="332">
        <v>109574</v>
      </c>
      <c r="G749" s="331">
        <v>1487600706</v>
      </c>
      <c r="H749" s="324" t="s">
        <v>3205</v>
      </c>
      <c r="W749" s="325"/>
    </row>
    <row r="750" spans="1:23" ht="14.45" customHeight="1" x14ac:dyDescent="0.2">
      <c r="A750" s="331">
        <v>4633</v>
      </c>
      <c r="B750" s="331">
        <v>1025984</v>
      </c>
      <c r="C750" s="334" t="s">
        <v>13869</v>
      </c>
      <c r="D750" s="334" t="s">
        <v>13868</v>
      </c>
      <c r="E750" s="333">
        <v>41838</v>
      </c>
      <c r="F750" s="332">
        <v>109574</v>
      </c>
      <c r="G750" s="331">
        <v>1356338503</v>
      </c>
      <c r="H750" s="324" t="s">
        <v>3205</v>
      </c>
      <c r="W750" s="325"/>
    </row>
    <row r="751" spans="1:23" ht="14.45" customHeight="1" x14ac:dyDescent="0.2">
      <c r="A751" s="331">
        <v>4316</v>
      </c>
      <c r="B751" s="331">
        <v>1025912</v>
      </c>
      <c r="C751" s="334" t="s">
        <v>13867</v>
      </c>
      <c r="D751" s="334" t="s">
        <v>13866</v>
      </c>
      <c r="E751" s="333">
        <v>41821</v>
      </c>
      <c r="F751" s="332">
        <v>109574</v>
      </c>
      <c r="G751" s="331">
        <v>1891115176</v>
      </c>
      <c r="H751" s="324" t="s">
        <v>13865</v>
      </c>
      <c r="W751" s="325"/>
    </row>
    <row r="752" spans="1:23" ht="14.45" customHeight="1" x14ac:dyDescent="0.2">
      <c r="A752" s="331">
        <v>4952</v>
      </c>
      <c r="B752" s="331">
        <v>1025913</v>
      </c>
      <c r="C752" s="334" t="s">
        <v>13864</v>
      </c>
      <c r="D752" s="334" t="s">
        <v>13864</v>
      </c>
      <c r="E752" s="333">
        <v>41821</v>
      </c>
      <c r="F752" s="332">
        <v>109574</v>
      </c>
      <c r="G752" s="331">
        <v>1811317167</v>
      </c>
      <c r="H752" s="324" t="s">
        <v>13863</v>
      </c>
      <c r="W752" s="325"/>
    </row>
    <row r="753" spans="1:23" ht="14.45" customHeight="1" x14ac:dyDescent="0.2">
      <c r="A753" s="331">
        <v>5050</v>
      </c>
      <c r="B753" s="331">
        <v>1025914</v>
      </c>
      <c r="C753" s="334" t="s">
        <v>13862</v>
      </c>
      <c r="D753" s="334" t="s">
        <v>13862</v>
      </c>
      <c r="E753" s="333">
        <v>41821</v>
      </c>
      <c r="F753" s="332">
        <v>109574</v>
      </c>
      <c r="G753" s="331">
        <v>1780004036</v>
      </c>
      <c r="H753" s="324" t="s">
        <v>13861</v>
      </c>
      <c r="W753" s="325"/>
    </row>
    <row r="754" spans="1:23" ht="14.45" customHeight="1" x14ac:dyDescent="0.2">
      <c r="A754" s="331">
        <v>5074</v>
      </c>
      <c r="B754" s="331">
        <v>1025915</v>
      </c>
      <c r="C754" s="334" t="s">
        <v>13860</v>
      </c>
      <c r="D754" s="334" t="s">
        <v>13859</v>
      </c>
      <c r="E754" s="333">
        <v>41821</v>
      </c>
      <c r="F754" s="332">
        <v>109574</v>
      </c>
      <c r="G754" s="331">
        <v>1831519198</v>
      </c>
      <c r="H754" s="324" t="s">
        <v>13858</v>
      </c>
      <c r="W754" s="325"/>
    </row>
    <row r="755" spans="1:23" ht="14.45" customHeight="1" x14ac:dyDescent="0.2">
      <c r="A755" s="331">
        <v>101864</v>
      </c>
      <c r="B755" s="331">
        <v>1025916</v>
      </c>
      <c r="C755" s="334" t="s">
        <v>13857</v>
      </c>
      <c r="D755" s="334" t="s">
        <v>13857</v>
      </c>
      <c r="E755" s="333">
        <v>41821</v>
      </c>
      <c r="F755" s="332">
        <v>109574</v>
      </c>
      <c r="G755" s="331">
        <v>1982024238</v>
      </c>
      <c r="H755" s="324" t="s">
        <v>13856</v>
      </c>
      <c r="W755" s="325"/>
    </row>
    <row r="756" spans="1:23" ht="14.45" customHeight="1" x14ac:dyDescent="0.2">
      <c r="A756" s="331">
        <v>4769</v>
      </c>
      <c r="B756" s="331">
        <v>1025917</v>
      </c>
      <c r="C756" s="334" t="s">
        <v>13855</v>
      </c>
      <c r="D756" s="334" t="s">
        <v>13854</v>
      </c>
      <c r="E756" s="333">
        <v>41821</v>
      </c>
      <c r="F756" s="332">
        <v>109574</v>
      </c>
      <c r="G756" s="331">
        <v>1023438330</v>
      </c>
      <c r="H756" s="324" t="s">
        <v>13853</v>
      </c>
      <c r="W756" s="325"/>
    </row>
    <row r="757" spans="1:23" ht="14.45" customHeight="1" x14ac:dyDescent="0.2">
      <c r="A757" s="331">
        <v>5280</v>
      </c>
      <c r="B757" s="331">
        <v>1025919</v>
      </c>
      <c r="C757" s="334" t="s">
        <v>11845</v>
      </c>
      <c r="D757" s="334" t="s">
        <v>13826</v>
      </c>
      <c r="E757" s="333">
        <v>41821</v>
      </c>
      <c r="F757" s="332">
        <v>109574</v>
      </c>
      <c r="G757" s="331">
        <v>1669422275</v>
      </c>
      <c r="H757" s="324" t="s">
        <v>3295</v>
      </c>
      <c r="W757" s="325"/>
    </row>
    <row r="758" spans="1:23" ht="14.45" customHeight="1" x14ac:dyDescent="0.2">
      <c r="A758" s="331">
        <v>4614</v>
      </c>
      <c r="B758" s="331">
        <v>1025953</v>
      </c>
      <c r="C758" s="334" t="s">
        <v>13852</v>
      </c>
      <c r="D758" s="334" t="s">
        <v>13851</v>
      </c>
      <c r="E758" s="333">
        <v>41821</v>
      </c>
      <c r="F758" s="332">
        <v>109574</v>
      </c>
      <c r="G758" s="331">
        <v>1568882843</v>
      </c>
      <c r="H758" s="324" t="s">
        <v>13850</v>
      </c>
      <c r="W758" s="325"/>
    </row>
    <row r="759" spans="1:23" ht="14.45" customHeight="1" x14ac:dyDescent="0.2">
      <c r="A759" s="331">
        <v>4362</v>
      </c>
      <c r="B759" s="331">
        <v>1025954</v>
      </c>
      <c r="C759" s="334" t="s">
        <v>13849</v>
      </c>
      <c r="D759" s="334" t="s">
        <v>13848</v>
      </c>
      <c r="E759" s="333">
        <v>41821</v>
      </c>
      <c r="F759" s="332">
        <v>109574</v>
      </c>
      <c r="G759" s="331">
        <v>1033539341</v>
      </c>
      <c r="H759" s="324" t="s">
        <v>13847</v>
      </c>
      <c r="W759" s="325"/>
    </row>
    <row r="760" spans="1:23" ht="14.45" customHeight="1" x14ac:dyDescent="0.2">
      <c r="A760" s="331">
        <v>5194</v>
      </c>
      <c r="B760" s="331">
        <v>1025957</v>
      </c>
      <c r="C760" s="334" t="s">
        <v>13846</v>
      </c>
      <c r="D760" s="334" t="s">
        <v>13845</v>
      </c>
      <c r="E760" s="333">
        <v>41821</v>
      </c>
      <c r="F760" s="332">
        <v>109574</v>
      </c>
      <c r="G760" s="331">
        <v>1902226244</v>
      </c>
      <c r="H760" s="324" t="s">
        <v>13844</v>
      </c>
      <c r="W760" s="325"/>
    </row>
    <row r="761" spans="1:23" ht="14.45" customHeight="1" x14ac:dyDescent="0.2">
      <c r="A761" s="331">
        <v>4446</v>
      </c>
      <c r="B761" s="331">
        <v>1025967</v>
      </c>
      <c r="C761" s="334" t="s">
        <v>13843</v>
      </c>
      <c r="D761" s="334" t="s">
        <v>13842</v>
      </c>
      <c r="E761" s="333">
        <v>41821</v>
      </c>
      <c r="F761" s="332">
        <v>109574</v>
      </c>
      <c r="G761" s="331">
        <v>1386055960</v>
      </c>
      <c r="H761" s="324" t="s">
        <v>3365</v>
      </c>
      <c r="W761" s="325"/>
    </row>
    <row r="762" spans="1:23" ht="14.45" customHeight="1" x14ac:dyDescent="0.2">
      <c r="A762" s="331">
        <v>5154</v>
      </c>
      <c r="B762" s="331">
        <v>1025969</v>
      </c>
      <c r="C762" s="334" t="s">
        <v>13841</v>
      </c>
      <c r="D762" s="334" t="s">
        <v>13841</v>
      </c>
      <c r="E762" s="333">
        <v>41821</v>
      </c>
      <c r="F762" s="332">
        <v>109574</v>
      </c>
      <c r="G762" s="331">
        <v>1720490311</v>
      </c>
      <c r="H762" s="324" t="s">
        <v>13840</v>
      </c>
      <c r="W762" s="325"/>
    </row>
    <row r="763" spans="1:23" ht="14.45" customHeight="1" x14ac:dyDescent="0.2">
      <c r="A763" s="331">
        <v>102540</v>
      </c>
      <c r="B763" s="331">
        <v>1025970</v>
      </c>
      <c r="C763" s="334" t="s">
        <v>13839</v>
      </c>
      <c r="D763" s="334" t="s">
        <v>13838</v>
      </c>
      <c r="E763" s="333">
        <v>41821</v>
      </c>
      <c r="F763" s="332">
        <v>42825</v>
      </c>
      <c r="G763" s="331">
        <v>1588075964</v>
      </c>
      <c r="H763" s="324" t="s">
        <v>13837</v>
      </c>
      <c r="W763" s="325"/>
    </row>
    <row r="764" spans="1:23" ht="14.45" customHeight="1" x14ac:dyDescent="0.2">
      <c r="A764" s="331">
        <v>5273</v>
      </c>
      <c r="B764" s="331">
        <v>1025918</v>
      </c>
      <c r="C764" s="334" t="s">
        <v>10707</v>
      </c>
      <c r="D764" s="334" t="s">
        <v>13836</v>
      </c>
      <c r="E764" s="333">
        <v>41820</v>
      </c>
      <c r="F764" s="332">
        <v>109574</v>
      </c>
      <c r="G764" s="331">
        <v>1679986897</v>
      </c>
      <c r="H764" s="324" t="s">
        <v>3581</v>
      </c>
      <c r="W764" s="325"/>
    </row>
    <row r="765" spans="1:23" ht="14.45" customHeight="1" x14ac:dyDescent="0.2">
      <c r="A765" s="331">
        <v>4008</v>
      </c>
      <c r="B765" s="331">
        <v>1025943</v>
      </c>
      <c r="C765" s="334" t="s">
        <v>11104</v>
      </c>
      <c r="D765" s="334" t="s">
        <v>13835</v>
      </c>
      <c r="E765" s="333">
        <v>41802</v>
      </c>
      <c r="F765" s="332">
        <v>42057</v>
      </c>
      <c r="G765" s="331">
        <v>1295146546</v>
      </c>
      <c r="H765" s="324" t="s">
        <v>13834</v>
      </c>
      <c r="W765" s="325"/>
    </row>
    <row r="766" spans="1:23" ht="14.45" customHeight="1" x14ac:dyDescent="0.2">
      <c r="A766" s="331">
        <v>5343</v>
      </c>
      <c r="B766" s="331">
        <v>1025852</v>
      </c>
      <c r="C766" s="334" t="s">
        <v>13833</v>
      </c>
      <c r="D766" s="334" t="s">
        <v>13832</v>
      </c>
      <c r="E766" s="333">
        <v>41791</v>
      </c>
      <c r="F766" s="332">
        <v>42063</v>
      </c>
      <c r="G766" s="331">
        <v>1992124135</v>
      </c>
      <c r="H766" s="324" t="s">
        <v>13831</v>
      </c>
      <c r="W766" s="325"/>
    </row>
    <row r="767" spans="1:23" ht="14.45" customHeight="1" x14ac:dyDescent="0.2">
      <c r="A767" s="331">
        <v>4347</v>
      </c>
      <c r="B767" s="331">
        <v>1025904</v>
      </c>
      <c r="C767" s="334" t="s">
        <v>13830</v>
      </c>
      <c r="D767" s="334" t="s">
        <v>5895</v>
      </c>
      <c r="E767" s="333">
        <v>41791</v>
      </c>
      <c r="F767" s="332">
        <v>109574</v>
      </c>
      <c r="G767" s="331">
        <v>1659353589</v>
      </c>
      <c r="H767" s="324" t="s">
        <v>3309</v>
      </c>
      <c r="W767" s="325"/>
    </row>
    <row r="768" spans="1:23" ht="14.45" customHeight="1" x14ac:dyDescent="0.2">
      <c r="A768" s="331">
        <v>4272</v>
      </c>
      <c r="B768" s="331">
        <v>1025911</v>
      </c>
      <c r="C768" s="334" t="s">
        <v>12159</v>
      </c>
      <c r="D768" s="334" t="s">
        <v>13829</v>
      </c>
      <c r="E768" s="333">
        <v>41791</v>
      </c>
      <c r="F768" s="332">
        <v>109574</v>
      </c>
      <c r="G768" s="331">
        <v>1689084840</v>
      </c>
      <c r="H768" s="324" t="s">
        <v>3579</v>
      </c>
      <c r="W768" s="325"/>
    </row>
    <row r="769" spans="1:23" ht="14.45" customHeight="1" x14ac:dyDescent="0.2">
      <c r="A769" s="331">
        <v>4628</v>
      </c>
      <c r="B769" s="331">
        <v>1025928</v>
      </c>
      <c r="C769" s="334" t="s">
        <v>12212</v>
      </c>
      <c r="D769" s="334" t="s">
        <v>13828</v>
      </c>
      <c r="E769" s="333">
        <v>41791</v>
      </c>
      <c r="F769" s="332">
        <v>42035</v>
      </c>
      <c r="G769" s="331">
        <v>1972923688</v>
      </c>
      <c r="H769" s="324" t="s">
        <v>13827</v>
      </c>
      <c r="W769" s="325"/>
    </row>
    <row r="770" spans="1:23" ht="14.45" customHeight="1" x14ac:dyDescent="0.2">
      <c r="A770" s="331">
        <v>4736</v>
      </c>
      <c r="B770" s="331">
        <v>1025929</v>
      </c>
      <c r="C770" s="334" t="s">
        <v>11853</v>
      </c>
      <c r="D770" s="334" t="s">
        <v>13826</v>
      </c>
      <c r="E770" s="333">
        <v>41791</v>
      </c>
      <c r="F770" s="332">
        <v>109574</v>
      </c>
      <c r="G770" s="331">
        <v>1346298981</v>
      </c>
      <c r="H770" s="324" t="s">
        <v>3278</v>
      </c>
      <c r="W770" s="325"/>
    </row>
    <row r="771" spans="1:23" ht="14.45" customHeight="1" x14ac:dyDescent="0.2">
      <c r="A771" s="331">
        <v>4882</v>
      </c>
      <c r="B771" s="331">
        <v>1025959</v>
      </c>
      <c r="C771" s="334" t="s">
        <v>13825</v>
      </c>
      <c r="D771" s="334" t="s">
        <v>13654</v>
      </c>
      <c r="E771" s="333">
        <v>41791</v>
      </c>
      <c r="F771" s="332">
        <v>109574</v>
      </c>
      <c r="G771" s="331">
        <v>1215347323</v>
      </c>
      <c r="H771" s="324" t="s">
        <v>3609</v>
      </c>
      <c r="W771" s="325"/>
    </row>
    <row r="772" spans="1:23" ht="14.45" customHeight="1" x14ac:dyDescent="0.2">
      <c r="A772" s="331">
        <v>105868</v>
      </c>
      <c r="B772" s="331">
        <v>1025697</v>
      </c>
      <c r="C772" s="334" t="s">
        <v>13824</v>
      </c>
      <c r="D772" s="334" t="s">
        <v>13823</v>
      </c>
      <c r="E772" s="333">
        <v>41789</v>
      </c>
      <c r="F772" s="332">
        <v>109574</v>
      </c>
      <c r="G772" s="331">
        <v>1508288325</v>
      </c>
      <c r="H772" s="324" t="s">
        <v>13822</v>
      </c>
      <c r="W772" s="325"/>
    </row>
    <row r="773" spans="1:23" ht="14.45" customHeight="1" x14ac:dyDescent="0.2">
      <c r="A773" s="331">
        <v>5223</v>
      </c>
      <c r="B773" s="331">
        <v>1025840</v>
      </c>
      <c r="C773" s="334" t="s">
        <v>9875</v>
      </c>
      <c r="D773" s="334" t="s">
        <v>13821</v>
      </c>
      <c r="E773" s="333">
        <v>41789</v>
      </c>
      <c r="F773" s="332">
        <v>109574</v>
      </c>
      <c r="G773" s="331">
        <v>1740608629</v>
      </c>
      <c r="H773" s="324" t="s">
        <v>13820</v>
      </c>
      <c r="W773" s="325"/>
    </row>
    <row r="774" spans="1:23" ht="14.45" customHeight="1" x14ac:dyDescent="0.2">
      <c r="A774" s="331">
        <v>5229</v>
      </c>
      <c r="B774" s="331">
        <v>1025891</v>
      </c>
      <c r="C774" s="334" t="s">
        <v>9873</v>
      </c>
      <c r="D774" s="334" t="s">
        <v>13819</v>
      </c>
      <c r="E774" s="333">
        <v>41789</v>
      </c>
      <c r="F774" s="332">
        <v>109574</v>
      </c>
      <c r="G774" s="331">
        <v>1134546096</v>
      </c>
      <c r="H774" s="324" t="s">
        <v>13818</v>
      </c>
      <c r="W774" s="325"/>
    </row>
    <row r="775" spans="1:23" ht="14.45" customHeight="1" x14ac:dyDescent="0.2">
      <c r="A775" s="331">
        <v>105688</v>
      </c>
      <c r="B775" s="331">
        <v>1025414</v>
      </c>
      <c r="C775" s="334" t="s">
        <v>13817</v>
      </c>
      <c r="D775" s="334" t="s">
        <v>13816</v>
      </c>
      <c r="E775" s="333">
        <v>41760</v>
      </c>
      <c r="F775" s="332">
        <v>109574</v>
      </c>
      <c r="G775" s="331">
        <v>1740613009</v>
      </c>
      <c r="H775" s="324" t="s">
        <v>13815</v>
      </c>
      <c r="W775" s="325"/>
    </row>
    <row r="776" spans="1:23" ht="14.45" customHeight="1" x14ac:dyDescent="0.2">
      <c r="A776" s="331">
        <v>104710</v>
      </c>
      <c r="B776" s="331">
        <v>1025768</v>
      </c>
      <c r="C776" s="334" t="s">
        <v>13231</v>
      </c>
      <c r="D776" s="334" t="s">
        <v>12151</v>
      </c>
      <c r="E776" s="333">
        <v>41760</v>
      </c>
      <c r="F776" s="332">
        <v>42825</v>
      </c>
      <c r="G776" s="331">
        <v>1467878629</v>
      </c>
      <c r="H776" s="324" t="s">
        <v>3708</v>
      </c>
      <c r="W776" s="325"/>
    </row>
    <row r="777" spans="1:23" ht="14.45" customHeight="1" x14ac:dyDescent="0.2">
      <c r="A777" s="331">
        <v>4286</v>
      </c>
      <c r="B777" s="331">
        <v>1025797</v>
      </c>
      <c r="C777" s="334" t="s">
        <v>13814</v>
      </c>
      <c r="D777" s="334" t="s">
        <v>13813</v>
      </c>
      <c r="E777" s="333">
        <v>41760</v>
      </c>
      <c r="F777" s="332">
        <v>109574</v>
      </c>
      <c r="G777" s="331">
        <v>1194142042</v>
      </c>
      <c r="H777" s="324" t="s">
        <v>13812</v>
      </c>
      <c r="W777" s="325"/>
    </row>
    <row r="778" spans="1:23" ht="14.45" customHeight="1" x14ac:dyDescent="0.2">
      <c r="A778" s="331">
        <v>105263</v>
      </c>
      <c r="B778" s="331">
        <v>1025812</v>
      </c>
      <c r="C778" s="334" t="s">
        <v>12148</v>
      </c>
      <c r="D778" s="334" t="s">
        <v>12148</v>
      </c>
      <c r="E778" s="333">
        <v>41760</v>
      </c>
      <c r="F778" s="332">
        <v>42825</v>
      </c>
      <c r="G778" s="331">
        <v>1821414087</v>
      </c>
      <c r="H778" s="324" t="s">
        <v>3727</v>
      </c>
      <c r="W778" s="325"/>
    </row>
    <row r="779" spans="1:23" ht="14.45" customHeight="1" x14ac:dyDescent="0.2">
      <c r="A779" s="331">
        <v>5320</v>
      </c>
      <c r="B779" s="331">
        <v>1025824</v>
      </c>
      <c r="C779" s="334" t="s">
        <v>13069</v>
      </c>
      <c r="D779" s="334" t="s">
        <v>13811</v>
      </c>
      <c r="E779" s="333">
        <v>41760</v>
      </c>
      <c r="F779" s="332">
        <v>109574</v>
      </c>
      <c r="G779" s="331">
        <v>1083031991</v>
      </c>
      <c r="H779" s="324" t="s">
        <v>13810</v>
      </c>
      <c r="W779" s="325"/>
    </row>
    <row r="780" spans="1:23" ht="14.45" customHeight="1" x14ac:dyDescent="0.2">
      <c r="A780" s="331">
        <v>5013</v>
      </c>
      <c r="B780" s="331">
        <v>1025830</v>
      </c>
      <c r="C780" s="334" t="s">
        <v>13809</v>
      </c>
      <c r="D780" s="334" t="s">
        <v>13808</v>
      </c>
      <c r="E780" s="333">
        <v>41760</v>
      </c>
      <c r="F780" s="332">
        <v>43190</v>
      </c>
      <c r="G780" s="331">
        <v>1780002535</v>
      </c>
      <c r="H780" s="324" t="s">
        <v>3562</v>
      </c>
      <c r="W780" s="325"/>
    </row>
    <row r="781" spans="1:23" ht="14.45" customHeight="1" x14ac:dyDescent="0.2">
      <c r="A781" s="331">
        <v>105009</v>
      </c>
      <c r="B781" s="331">
        <v>1025869</v>
      </c>
      <c r="C781" s="334" t="s">
        <v>13381</v>
      </c>
      <c r="D781" s="334" t="s">
        <v>12150</v>
      </c>
      <c r="E781" s="333">
        <v>41760</v>
      </c>
      <c r="F781" s="332">
        <v>42825</v>
      </c>
      <c r="G781" s="331">
        <v>1720404981</v>
      </c>
      <c r="H781" s="324" t="s">
        <v>3717</v>
      </c>
      <c r="W781" s="325"/>
    </row>
    <row r="782" spans="1:23" ht="14.45" customHeight="1" x14ac:dyDescent="0.2">
      <c r="A782" s="331">
        <v>104250</v>
      </c>
      <c r="B782" s="331">
        <v>1025870</v>
      </c>
      <c r="C782" s="334" t="s">
        <v>12952</v>
      </c>
      <c r="D782" s="334" t="s">
        <v>12227</v>
      </c>
      <c r="E782" s="333">
        <v>41760</v>
      </c>
      <c r="F782" s="332">
        <v>42825</v>
      </c>
      <c r="G782" s="331">
        <v>1376969535</v>
      </c>
      <c r="H782" s="324" t="s">
        <v>3690</v>
      </c>
      <c r="W782" s="325"/>
    </row>
    <row r="783" spans="1:23" ht="14.45" customHeight="1" x14ac:dyDescent="0.2">
      <c r="A783" s="331">
        <v>4962</v>
      </c>
      <c r="B783" s="331">
        <v>1025871</v>
      </c>
      <c r="C783" s="334" t="s">
        <v>7437</v>
      </c>
      <c r="D783" s="334" t="s">
        <v>13807</v>
      </c>
      <c r="E783" s="333">
        <v>41760</v>
      </c>
      <c r="F783" s="332">
        <v>42062</v>
      </c>
      <c r="G783" s="331">
        <v>1497172514</v>
      </c>
      <c r="H783" s="324" t="s">
        <v>13806</v>
      </c>
      <c r="W783" s="325"/>
    </row>
    <row r="784" spans="1:23" ht="14.45" customHeight="1" x14ac:dyDescent="0.2">
      <c r="A784" s="331">
        <v>5363</v>
      </c>
      <c r="B784" s="331">
        <v>1025881</v>
      </c>
      <c r="C784" s="334" t="s">
        <v>9267</v>
      </c>
      <c r="D784" s="334" t="s">
        <v>9266</v>
      </c>
      <c r="E784" s="333">
        <v>41760</v>
      </c>
      <c r="F784" s="332">
        <v>109574</v>
      </c>
      <c r="G784" s="331">
        <v>1558411660</v>
      </c>
      <c r="H784" s="324" t="s">
        <v>9265</v>
      </c>
      <c r="W784" s="325"/>
    </row>
    <row r="785" spans="1:23" ht="14.45" customHeight="1" x14ac:dyDescent="0.2">
      <c r="A785" s="331">
        <v>283</v>
      </c>
      <c r="B785" s="331">
        <v>1025701</v>
      </c>
      <c r="C785" s="334" t="s">
        <v>13805</v>
      </c>
      <c r="D785" s="334" t="s">
        <v>13804</v>
      </c>
      <c r="E785" s="333">
        <v>41752</v>
      </c>
      <c r="F785" s="332">
        <v>109574</v>
      </c>
      <c r="G785" s="331">
        <v>1942200852</v>
      </c>
      <c r="H785" s="324" t="s">
        <v>13803</v>
      </c>
      <c r="W785" s="325"/>
    </row>
    <row r="786" spans="1:23" ht="14.45" customHeight="1" x14ac:dyDescent="0.2">
      <c r="A786" s="331">
        <v>104695</v>
      </c>
      <c r="B786" s="331">
        <v>1025788</v>
      </c>
      <c r="C786" s="334" t="s">
        <v>13802</v>
      </c>
      <c r="D786" s="334" t="s">
        <v>13802</v>
      </c>
      <c r="E786" s="333">
        <v>41750</v>
      </c>
      <c r="F786" s="332">
        <v>42447</v>
      </c>
      <c r="G786" s="331">
        <v>1619308558</v>
      </c>
      <c r="H786" s="324" t="s">
        <v>13801</v>
      </c>
      <c r="W786" s="325"/>
    </row>
    <row r="787" spans="1:23" ht="14.45" customHeight="1" x14ac:dyDescent="0.2">
      <c r="A787" s="331">
        <v>5396</v>
      </c>
      <c r="B787" s="331">
        <v>1025829</v>
      </c>
      <c r="C787" s="334" t="s">
        <v>13800</v>
      </c>
      <c r="D787" s="334" t="s">
        <v>13799</v>
      </c>
      <c r="E787" s="333">
        <v>41744</v>
      </c>
      <c r="F787" s="332">
        <v>109574</v>
      </c>
      <c r="G787" s="331">
        <v>1548687171</v>
      </c>
      <c r="H787" s="324" t="s">
        <v>3563</v>
      </c>
      <c r="W787" s="325"/>
    </row>
    <row r="788" spans="1:23" ht="14.45" customHeight="1" x14ac:dyDescent="0.2">
      <c r="A788" s="331">
        <v>5393</v>
      </c>
      <c r="B788" s="331">
        <v>1025841</v>
      </c>
      <c r="C788" s="334" t="s">
        <v>9798</v>
      </c>
      <c r="D788" s="334" t="s">
        <v>13799</v>
      </c>
      <c r="E788" s="333">
        <v>41744</v>
      </c>
      <c r="F788" s="332">
        <v>109574</v>
      </c>
      <c r="G788" s="331">
        <v>1710306253</v>
      </c>
      <c r="H788" s="324" t="s">
        <v>3565</v>
      </c>
      <c r="W788" s="325"/>
    </row>
    <row r="789" spans="1:23" ht="14.45" customHeight="1" x14ac:dyDescent="0.2">
      <c r="A789" s="331">
        <v>105818</v>
      </c>
      <c r="B789" s="331">
        <v>1025592</v>
      </c>
      <c r="C789" s="334" t="s">
        <v>13798</v>
      </c>
      <c r="D789" s="334" t="s">
        <v>13797</v>
      </c>
      <c r="E789" s="333">
        <v>41739</v>
      </c>
      <c r="F789" s="332">
        <v>42035</v>
      </c>
      <c r="G789" s="331">
        <v>1609206077</v>
      </c>
      <c r="H789" s="324" t="s">
        <v>13796</v>
      </c>
      <c r="W789" s="325"/>
    </row>
    <row r="790" spans="1:23" ht="14.45" customHeight="1" x14ac:dyDescent="0.2">
      <c r="A790" s="331">
        <v>105594</v>
      </c>
      <c r="B790" s="331">
        <v>1025579</v>
      </c>
      <c r="C790" s="334" t="s">
        <v>13795</v>
      </c>
      <c r="D790" s="334" t="s">
        <v>13794</v>
      </c>
      <c r="E790" s="333">
        <v>41737</v>
      </c>
      <c r="F790" s="332">
        <v>42825</v>
      </c>
      <c r="G790" s="331">
        <v>1801239033</v>
      </c>
      <c r="H790" s="324" t="s">
        <v>13793</v>
      </c>
      <c r="W790" s="325"/>
    </row>
    <row r="791" spans="1:23" ht="14.45" customHeight="1" x14ac:dyDescent="0.2">
      <c r="A791" s="331">
        <v>103323</v>
      </c>
      <c r="B791" s="331">
        <v>1025849</v>
      </c>
      <c r="C791" s="334" t="s">
        <v>13792</v>
      </c>
      <c r="D791" s="334" t="s">
        <v>13791</v>
      </c>
      <c r="E791" s="333">
        <v>41730</v>
      </c>
      <c r="F791" s="332">
        <v>109574</v>
      </c>
      <c r="G791" s="331">
        <v>1871919431</v>
      </c>
      <c r="H791" s="324" t="s">
        <v>13790</v>
      </c>
      <c r="W791" s="325"/>
    </row>
    <row r="792" spans="1:23" ht="14.45" customHeight="1" x14ac:dyDescent="0.2">
      <c r="A792" s="331">
        <v>5301</v>
      </c>
      <c r="B792" s="331">
        <v>1025952</v>
      </c>
      <c r="C792" s="334" t="s">
        <v>13789</v>
      </c>
      <c r="D792" s="334" t="s">
        <v>13788</v>
      </c>
      <c r="E792" s="333">
        <v>41713</v>
      </c>
      <c r="F792" s="332">
        <v>41973</v>
      </c>
      <c r="G792" s="331">
        <v>1851722359</v>
      </c>
      <c r="H792" s="324" t="s">
        <v>13787</v>
      </c>
      <c r="W792" s="325"/>
    </row>
    <row r="793" spans="1:23" ht="14.45" customHeight="1" x14ac:dyDescent="0.2">
      <c r="A793" s="331">
        <v>203</v>
      </c>
      <c r="B793" s="331">
        <v>1025532</v>
      </c>
      <c r="C793" s="334" t="s">
        <v>13786</v>
      </c>
      <c r="D793" s="334" t="s">
        <v>13785</v>
      </c>
      <c r="E793" s="333">
        <v>41709</v>
      </c>
      <c r="F793" s="332">
        <v>42947</v>
      </c>
      <c r="G793" s="331">
        <v>1194163030</v>
      </c>
      <c r="H793" s="324" t="s">
        <v>13784</v>
      </c>
      <c r="W793" s="325"/>
    </row>
    <row r="794" spans="1:23" ht="14.45" customHeight="1" x14ac:dyDescent="0.2">
      <c r="A794" s="331">
        <v>4115</v>
      </c>
      <c r="B794" s="331">
        <v>1025686</v>
      </c>
      <c r="C794" s="334" t="s">
        <v>11998</v>
      </c>
      <c r="D794" s="334" t="s">
        <v>13776</v>
      </c>
      <c r="E794" s="333">
        <v>41699</v>
      </c>
      <c r="F794" s="332">
        <v>109574</v>
      </c>
      <c r="G794" s="331">
        <v>1932520020</v>
      </c>
      <c r="H794" s="324" t="s">
        <v>3433</v>
      </c>
      <c r="W794" s="325"/>
    </row>
    <row r="795" spans="1:23" ht="14.45" customHeight="1" x14ac:dyDescent="0.2">
      <c r="A795" s="331">
        <v>5314</v>
      </c>
      <c r="B795" s="331">
        <v>1025687</v>
      </c>
      <c r="C795" s="334" t="s">
        <v>8569</v>
      </c>
      <c r="D795" s="334" t="s">
        <v>13776</v>
      </c>
      <c r="E795" s="333">
        <v>41699</v>
      </c>
      <c r="F795" s="332">
        <v>109574</v>
      </c>
      <c r="G795" s="331">
        <v>1528489614</v>
      </c>
      <c r="H795" s="324" t="s">
        <v>3375</v>
      </c>
      <c r="W795" s="325"/>
    </row>
    <row r="796" spans="1:23" ht="14.45" customHeight="1" x14ac:dyDescent="0.2">
      <c r="A796" s="331">
        <v>4259</v>
      </c>
      <c r="B796" s="331">
        <v>1025710</v>
      </c>
      <c r="C796" s="334" t="s">
        <v>10175</v>
      </c>
      <c r="D796" s="334" t="s">
        <v>13776</v>
      </c>
      <c r="E796" s="333">
        <v>41699</v>
      </c>
      <c r="F796" s="332">
        <v>109574</v>
      </c>
      <c r="G796" s="331">
        <v>1144641234</v>
      </c>
      <c r="H796" s="324" t="s">
        <v>3325</v>
      </c>
      <c r="W796" s="325"/>
    </row>
    <row r="797" spans="1:23" ht="14.45" customHeight="1" x14ac:dyDescent="0.2">
      <c r="A797" s="331">
        <v>4701</v>
      </c>
      <c r="B797" s="331">
        <v>1025711</v>
      </c>
      <c r="C797" s="334" t="s">
        <v>13783</v>
      </c>
      <c r="D797" s="334" t="s">
        <v>13776</v>
      </c>
      <c r="E797" s="333">
        <v>41699</v>
      </c>
      <c r="F797" s="332">
        <v>109574</v>
      </c>
      <c r="G797" s="331">
        <v>1861813958</v>
      </c>
      <c r="H797" s="324" t="s">
        <v>3399</v>
      </c>
      <c r="W797" s="325"/>
    </row>
    <row r="798" spans="1:23" ht="14.45" customHeight="1" x14ac:dyDescent="0.2">
      <c r="A798" s="331">
        <v>5302</v>
      </c>
      <c r="B798" s="331">
        <v>1025756</v>
      </c>
      <c r="C798" s="334" t="s">
        <v>13782</v>
      </c>
      <c r="D798" s="334" t="s">
        <v>13776</v>
      </c>
      <c r="E798" s="333">
        <v>41699</v>
      </c>
      <c r="F798" s="332">
        <v>109574</v>
      </c>
      <c r="G798" s="331">
        <v>1801217997</v>
      </c>
      <c r="H798" s="324" t="s">
        <v>3388</v>
      </c>
      <c r="W798" s="325"/>
    </row>
    <row r="799" spans="1:23" ht="14.45" customHeight="1" x14ac:dyDescent="0.2">
      <c r="A799" s="331">
        <v>5365</v>
      </c>
      <c r="B799" s="331">
        <v>1025765</v>
      </c>
      <c r="C799" s="334" t="s">
        <v>9311</v>
      </c>
      <c r="D799" s="334" t="s">
        <v>13776</v>
      </c>
      <c r="E799" s="333">
        <v>41699</v>
      </c>
      <c r="F799" s="332">
        <v>109574</v>
      </c>
      <c r="G799" s="331">
        <v>1245651330</v>
      </c>
      <c r="H799" s="324" t="s">
        <v>3528</v>
      </c>
      <c r="W799" s="325"/>
    </row>
    <row r="800" spans="1:23" ht="14.45" customHeight="1" x14ac:dyDescent="0.2">
      <c r="A800" s="331">
        <v>4216</v>
      </c>
      <c r="B800" s="331">
        <v>1025769</v>
      </c>
      <c r="C800" s="334" t="s">
        <v>13781</v>
      </c>
      <c r="D800" s="334" t="s">
        <v>13776</v>
      </c>
      <c r="E800" s="333">
        <v>41699</v>
      </c>
      <c r="F800" s="332">
        <v>42062</v>
      </c>
      <c r="G800" s="331">
        <v>1942621818</v>
      </c>
      <c r="H800" s="324" t="s">
        <v>13780</v>
      </c>
      <c r="W800" s="325"/>
    </row>
    <row r="801" spans="1:23" ht="14.45" customHeight="1" x14ac:dyDescent="0.2">
      <c r="A801" s="331">
        <v>4627</v>
      </c>
      <c r="B801" s="331">
        <v>1025771</v>
      </c>
      <c r="C801" s="334" t="s">
        <v>11442</v>
      </c>
      <c r="D801" s="334" t="s">
        <v>13776</v>
      </c>
      <c r="E801" s="333">
        <v>41699</v>
      </c>
      <c r="F801" s="332">
        <v>109574</v>
      </c>
      <c r="G801" s="331">
        <v>1902227747</v>
      </c>
      <c r="H801" s="324" t="s">
        <v>3612</v>
      </c>
      <c r="W801" s="325"/>
    </row>
    <row r="802" spans="1:23" ht="14.45" customHeight="1" x14ac:dyDescent="0.2">
      <c r="A802" s="331">
        <v>4975</v>
      </c>
      <c r="B802" s="331">
        <v>1025772</v>
      </c>
      <c r="C802" s="334" t="s">
        <v>13779</v>
      </c>
      <c r="D802" s="334" t="s">
        <v>13776</v>
      </c>
      <c r="E802" s="333">
        <v>41699</v>
      </c>
      <c r="F802" s="332">
        <v>109574</v>
      </c>
      <c r="G802" s="331">
        <v>1073934949</v>
      </c>
      <c r="H802" s="324" t="s">
        <v>3506</v>
      </c>
      <c r="W802" s="325"/>
    </row>
    <row r="803" spans="1:23" ht="14.45" customHeight="1" x14ac:dyDescent="0.2">
      <c r="A803" s="331">
        <v>4883</v>
      </c>
      <c r="B803" s="331">
        <v>1025773</v>
      </c>
      <c r="C803" s="334" t="s">
        <v>13778</v>
      </c>
      <c r="D803" s="334" t="s">
        <v>13776</v>
      </c>
      <c r="E803" s="333">
        <v>41699</v>
      </c>
      <c r="F803" s="332">
        <v>109574</v>
      </c>
      <c r="G803" s="331">
        <v>1750702627</v>
      </c>
      <c r="H803" s="324" t="s">
        <v>3688</v>
      </c>
      <c r="W803" s="325"/>
    </row>
    <row r="804" spans="1:23" ht="14.45" customHeight="1" x14ac:dyDescent="0.2">
      <c r="A804" s="331">
        <v>5336</v>
      </c>
      <c r="B804" s="331">
        <v>1025779</v>
      </c>
      <c r="C804" s="334" t="s">
        <v>10455</v>
      </c>
      <c r="D804" s="334" t="s">
        <v>13776</v>
      </c>
      <c r="E804" s="333">
        <v>41699</v>
      </c>
      <c r="F804" s="332">
        <v>109574</v>
      </c>
      <c r="G804" s="331">
        <v>1629499595</v>
      </c>
      <c r="H804" s="324" t="s">
        <v>3567</v>
      </c>
      <c r="W804" s="325"/>
    </row>
    <row r="805" spans="1:23" ht="14.45" customHeight="1" x14ac:dyDescent="0.2">
      <c r="A805" s="331">
        <v>5394</v>
      </c>
      <c r="B805" s="331">
        <v>1025803</v>
      </c>
      <c r="C805" s="334" t="s">
        <v>13777</v>
      </c>
      <c r="D805" s="334" t="s">
        <v>13776</v>
      </c>
      <c r="E805" s="333">
        <v>41699</v>
      </c>
      <c r="F805" s="332">
        <v>42062</v>
      </c>
      <c r="G805" s="331">
        <v>1467873208</v>
      </c>
      <c r="H805" s="324" t="s">
        <v>13775</v>
      </c>
      <c r="W805" s="325"/>
    </row>
    <row r="806" spans="1:23" ht="14.45" customHeight="1" x14ac:dyDescent="0.2">
      <c r="A806" s="331">
        <v>104860</v>
      </c>
      <c r="B806" s="331">
        <v>1025754</v>
      </c>
      <c r="C806" s="334" t="s">
        <v>13774</v>
      </c>
      <c r="D806" s="334" t="s">
        <v>13773</v>
      </c>
      <c r="E806" s="333">
        <v>41698</v>
      </c>
      <c r="F806" s="332">
        <v>42431</v>
      </c>
      <c r="G806" s="331">
        <v>1336570274</v>
      </c>
      <c r="H806" s="324" t="s">
        <v>13772</v>
      </c>
      <c r="W806" s="325"/>
    </row>
    <row r="807" spans="1:23" ht="14.45" customHeight="1" x14ac:dyDescent="0.2">
      <c r="A807" s="331">
        <v>105761</v>
      </c>
      <c r="B807" s="331">
        <v>1025636</v>
      </c>
      <c r="C807" s="334" t="s">
        <v>13771</v>
      </c>
      <c r="D807" s="334" t="s">
        <v>13770</v>
      </c>
      <c r="E807" s="333">
        <v>41695</v>
      </c>
      <c r="F807" s="332">
        <v>42061</v>
      </c>
      <c r="G807" s="331">
        <v>1699114785</v>
      </c>
      <c r="H807" s="324" t="s">
        <v>13769</v>
      </c>
      <c r="W807" s="325"/>
    </row>
    <row r="808" spans="1:23" ht="14.45" customHeight="1" x14ac:dyDescent="0.2">
      <c r="A808" s="331">
        <v>104003</v>
      </c>
      <c r="B808" s="331">
        <v>1025645</v>
      </c>
      <c r="C808" s="334" t="s">
        <v>13768</v>
      </c>
      <c r="D808" s="334" t="s">
        <v>13767</v>
      </c>
      <c r="E808" s="333">
        <v>41683</v>
      </c>
      <c r="F808" s="332">
        <v>42490</v>
      </c>
      <c r="G808" s="331">
        <v>1568884773</v>
      </c>
      <c r="H808" s="324" t="s">
        <v>13766</v>
      </c>
      <c r="W808" s="325"/>
    </row>
    <row r="809" spans="1:23" ht="14.45" customHeight="1" x14ac:dyDescent="0.2">
      <c r="A809" s="331">
        <v>105634</v>
      </c>
      <c r="B809" s="331">
        <v>1025381</v>
      </c>
      <c r="C809" s="334" t="s">
        <v>13765</v>
      </c>
      <c r="D809" s="334" t="s">
        <v>13764</v>
      </c>
      <c r="E809" s="333">
        <v>41681</v>
      </c>
      <c r="F809" s="332">
        <v>42735</v>
      </c>
      <c r="G809" s="331">
        <v>1083950505</v>
      </c>
      <c r="H809" s="324" t="s">
        <v>13763</v>
      </c>
      <c r="W809" s="325"/>
    </row>
    <row r="810" spans="1:23" ht="14.45" customHeight="1" x14ac:dyDescent="0.2">
      <c r="A810" s="331">
        <v>195</v>
      </c>
      <c r="B810" s="331">
        <v>1025573</v>
      </c>
      <c r="C810" s="334" t="s">
        <v>13762</v>
      </c>
      <c r="D810" s="334" t="s">
        <v>13761</v>
      </c>
      <c r="E810" s="333">
        <v>41676</v>
      </c>
      <c r="F810" s="332">
        <v>42766</v>
      </c>
      <c r="G810" s="331">
        <v>1750349841</v>
      </c>
      <c r="H810" s="324" t="s">
        <v>13760</v>
      </c>
      <c r="W810" s="325"/>
    </row>
    <row r="811" spans="1:23" ht="14.45" customHeight="1" x14ac:dyDescent="0.2">
      <c r="A811" s="331">
        <v>105619</v>
      </c>
      <c r="B811" s="331">
        <v>1025440</v>
      </c>
      <c r="C811" s="334" t="s">
        <v>13759</v>
      </c>
      <c r="D811" s="334" t="s">
        <v>13758</v>
      </c>
      <c r="E811" s="333">
        <v>41674</v>
      </c>
      <c r="F811" s="332">
        <v>109574</v>
      </c>
      <c r="G811" s="331">
        <v>1699111054</v>
      </c>
      <c r="H811" s="324" t="s">
        <v>13757</v>
      </c>
      <c r="W811" s="325"/>
    </row>
    <row r="812" spans="1:23" ht="14.45" customHeight="1" x14ac:dyDescent="0.2">
      <c r="A812" s="331">
        <v>4775</v>
      </c>
      <c r="B812" s="331">
        <v>1025635</v>
      </c>
      <c r="C812" s="334" t="s">
        <v>13756</v>
      </c>
      <c r="D812" s="334" t="s">
        <v>10300</v>
      </c>
      <c r="E812" s="333">
        <v>41671</v>
      </c>
      <c r="F812" s="332">
        <v>109574</v>
      </c>
      <c r="G812" s="331">
        <v>1669893871</v>
      </c>
      <c r="H812" s="324" t="s">
        <v>3490</v>
      </c>
      <c r="W812" s="325"/>
    </row>
    <row r="813" spans="1:23" ht="14.45" customHeight="1" x14ac:dyDescent="0.2">
      <c r="A813" s="331">
        <v>5138</v>
      </c>
      <c r="B813" s="331">
        <v>1025706</v>
      </c>
      <c r="C813" s="334" t="s">
        <v>9506</v>
      </c>
      <c r="D813" s="334" t="s">
        <v>13755</v>
      </c>
      <c r="E813" s="333">
        <v>41671</v>
      </c>
      <c r="F813" s="332">
        <v>109574</v>
      </c>
      <c r="G813" s="331">
        <v>1366863482</v>
      </c>
      <c r="H813" s="324" t="s">
        <v>3310</v>
      </c>
      <c r="W813" s="325"/>
    </row>
    <row r="814" spans="1:23" ht="14.45" customHeight="1" x14ac:dyDescent="0.2">
      <c r="A814" s="331">
        <v>105682</v>
      </c>
      <c r="B814" s="331">
        <v>1025569</v>
      </c>
      <c r="C814" s="334" t="s">
        <v>13754</v>
      </c>
      <c r="D814" s="334" t="s">
        <v>13753</v>
      </c>
      <c r="E814" s="333">
        <v>41662</v>
      </c>
      <c r="F814" s="332">
        <v>42825</v>
      </c>
      <c r="G814" s="331">
        <v>1699015909</v>
      </c>
      <c r="H814" s="324" t="s">
        <v>3734</v>
      </c>
      <c r="W814" s="325"/>
    </row>
    <row r="815" spans="1:23" ht="14.45" customHeight="1" x14ac:dyDescent="0.2">
      <c r="A815" s="331">
        <v>105651</v>
      </c>
      <c r="B815" s="331">
        <v>1025398</v>
      </c>
      <c r="C815" s="334" t="s">
        <v>13752</v>
      </c>
      <c r="D815" s="334" t="s">
        <v>13751</v>
      </c>
      <c r="E815" s="333">
        <v>41661</v>
      </c>
      <c r="F815" s="332">
        <v>109574</v>
      </c>
      <c r="G815" s="331">
        <v>1992144117</v>
      </c>
      <c r="H815" s="324" t="s">
        <v>13750</v>
      </c>
      <c r="W815" s="325"/>
    </row>
    <row r="816" spans="1:23" ht="14.45" customHeight="1" x14ac:dyDescent="0.2">
      <c r="A816" s="331">
        <v>4980</v>
      </c>
      <c r="B816" s="331">
        <v>1025627</v>
      </c>
      <c r="C816" s="334" t="s">
        <v>11891</v>
      </c>
      <c r="D816" s="334" t="s">
        <v>13749</v>
      </c>
      <c r="E816" s="333">
        <v>41647</v>
      </c>
      <c r="F816" s="332">
        <v>42093</v>
      </c>
      <c r="G816" s="331">
        <v>1568891174</v>
      </c>
      <c r="H816" s="324" t="s">
        <v>13748</v>
      </c>
      <c r="W816" s="325"/>
    </row>
    <row r="817" spans="1:23" ht="14.45" customHeight="1" x14ac:dyDescent="0.2">
      <c r="A817" s="331">
        <v>296</v>
      </c>
      <c r="B817" s="331">
        <v>1025518</v>
      </c>
      <c r="C817" s="334" t="s">
        <v>13747</v>
      </c>
      <c r="D817" s="334" t="s">
        <v>13746</v>
      </c>
      <c r="E817" s="333">
        <v>41641</v>
      </c>
      <c r="F817" s="332">
        <v>109574</v>
      </c>
      <c r="G817" s="331">
        <v>1396794269</v>
      </c>
      <c r="H817" s="324" t="s">
        <v>13745</v>
      </c>
      <c r="W817" s="325"/>
    </row>
    <row r="818" spans="1:23" ht="14.45" customHeight="1" x14ac:dyDescent="0.2">
      <c r="A818" s="331">
        <v>105727</v>
      </c>
      <c r="B818" s="331">
        <v>1025524</v>
      </c>
      <c r="C818" s="334" t="s">
        <v>13744</v>
      </c>
      <c r="D818" s="334" t="s">
        <v>13743</v>
      </c>
      <c r="E818" s="333">
        <v>41641</v>
      </c>
      <c r="F818" s="332">
        <v>42035</v>
      </c>
      <c r="G818" s="331">
        <v>1912332180</v>
      </c>
      <c r="H818" s="324" t="s">
        <v>13742</v>
      </c>
      <c r="W818" s="325"/>
    </row>
    <row r="819" spans="1:23" ht="14.45" customHeight="1" x14ac:dyDescent="0.2">
      <c r="A819" s="331">
        <v>5101</v>
      </c>
      <c r="B819" s="331">
        <v>1025563</v>
      </c>
      <c r="C819" s="334" t="s">
        <v>13741</v>
      </c>
      <c r="D819" s="334" t="s">
        <v>13741</v>
      </c>
      <c r="E819" s="333">
        <v>41640</v>
      </c>
      <c r="F819" s="332">
        <v>42825</v>
      </c>
      <c r="G819" s="331">
        <v>1003246919</v>
      </c>
      <c r="H819" s="324" t="s">
        <v>13740</v>
      </c>
      <c r="W819" s="325"/>
    </row>
    <row r="820" spans="1:23" ht="14.45" customHeight="1" x14ac:dyDescent="0.2">
      <c r="A820" s="331">
        <v>103889</v>
      </c>
      <c r="B820" s="331">
        <v>1025580</v>
      </c>
      <c r="C820" s="334" t="s">
        <v>12755</v>
      </c>
      <c r="D820" s="334" t="s">
        <v>10300</v>
      </c>
      <c r="E820" s="333">
        <v>41640</v>
      </c>
      <c r="F820" s="332">
        <v>109574</v>
      </c>
      <c r="G820" s="331">
        <v>1548690878</v>
      </c>
      <c r="H820" s="324" t="s">
        <v>3683</v>
      </c>
      <c r="W820" s="325"/>
    </row>
    <row r="821" spans="1:23" ht="14.45" customHeight="1" x14ac:dyDescent="0.2">
      <c r="A821" s="331">
        <v>4038</v>
      </c>
      <c r="B821" s="331">
        <v>1025583</v>
      </c>
      <c r="C821" s="334" t="s">
        <v>9214</v>
      </c>
      <c r="D821" s="334" t="s">
        <v>13739</v>
      </c>
      <c r="E821" s="333">
        <v>41640</v>
      </c>
      <c r="F821" s="332">
        <v>109574</v>
      </c>
      <c r="G821" s="331">
        <v>1366870107</v>
      </c>
      <c r="H821" s="324" t="s">
        <v>3485</v>
      </c>
      <c r="W821" s="325"/>
    </row>
    <row r="822" spans="1:23" ht="14.45" customHeight="1" x14ac:dyDescent="0.2">
      <c r="A822" s="331">
        <v>5268</v>
      </c>
      <c r="B822" s="331">
        <v>1025584</v>
      </c>
      <c r="C822" s="334" t="s">
        <v>13738</v>
      </c>
      <c r="D822" s="334" t="s">
        <v>13737</v>
      </c>
      <c r="E822" s="333">
        <v>41640</v>
      </c>
      <c r="F822" s="332">
        <v>109574</v>
      </c>
      <c r="G822" s="331">
        <v>1992133730</v>
      </c>
      <c r="H822" s="324" t="s">
        <v>13736</v>
      </c>
      <c r="W822" s="325"/>
    </row>
    <row r="823" spans="1:23" ht="14.45" customHeight="1" x14ac:dyDescent="0.2">
      <c r="A823" s="331">
        <v>170</v>
      </c>
      <c r="B823" s="331">
        <v>1025585</v>
      </c>
      <c r="C823" s="334" t="s">
        <v>13735</v>
      </c>
      <c r="D823" s="334" t="s">
        <v>13734</v>
      </c>
      <c r="E823" s="333">
        <v>41640</v>
      </c>
      <c r="F823" s="332">
        <v>109574</v>
      </c>
      <c r="G823" s="331">
        <v>1336577873</v>
      </c>
      <c r="H823" s="324" t="s">
        <v>13733</v>
      </c>
      <c r="W823" s="325"/>
    </row>
    <row r="824" spans="1:23" ht="14.45" customHeight="1" x14ac:dyDescent="0.2">
      <c r="A824" s="331">
        <v>5224</v>
      </c>
      <c r="B824" s="331">
        <v>1025586</v>
      </c>
      <c r="C824" s="334" t="s">
        <v>13732</v>
      </c>
      <c r="D824" s="334" t="s">
        <v>13731</v>
      </c>
      <c r="E824" s="333">
        <v>41640</v>
      </c>
      <c r="F824" s="332">
        <v>109574</v>
      </c>
      <c r="G824" s="331">
        <v>1851729610</v>
      </c>
      <c r="H824" s="324" t="s">
        <v>13730</v>
      </c>
      <c r="W824" s="325"/>
    </row>
    <row r="825" spans="1:23" ht="14.45" customHeight="1" x14ac:dyDescent="0.2">
      <c r="A825" s="331">
        <v>4059</v>
      </c>
      <c r="B825" s="331">
        <v>1025615</v>
      </c>
      <c r="C825" s="334" t="s">
        <v>13729</v>
      </c>
      <c r="D825" s="334" t="s">
        <v>13487</v>
      </c>
      <c r="E825" s="333">
        <v>41640</v>
      </c>
      <c r="F825" s="332">
        <v>109574</v>
      </c>
      <c r="G825" s="331">
        <v>1740611805</v>
      </c>
      <c r="H825" s="324" t="s">
        <v>3551</v>
      </c>
      <c r="W825" s="325"/>
    </row>
    <row r="826" spans="1:23" ht="14.45" customHeight="1" x14ac:dyDescent="0.2">
      <c r="A826" s="331">
        <v>5310</v>
      </c>
      <c r="B826" s="331">
        <v>1025617</v>
      </c>
      <c r="C826" s="334" t="s">
        <v>13728</v>
      </c>
      <c r="D826" s="334" t="s">
        <v>13728</v>
      </c>
      <c r="E826" s="333">
        <v>41640</v>
      </c>
      <c r="F826" s="332">
        <v>42825</v>
      </c>
      <c r="G826" s="331">
        <v>1487085478</v>
      </c>
      <c r="H826" s="324" t="s">
        <v>13727</v>
      </c>
      <c r="W826" s="325"/>
    </row>
    <row r="827" spans="1:23" ht="14.45" customHeight="1" x14ac:dyDescent="0.2">
      <c r="A827" s="331">
        <v>5130</v>
      </c>
      <c r="B827" s="331">
        <v>1025631</v>
      </c>
      <c r="C827" s="334" t="s">
        <v>11274</v>
      </c>
      <c r="D827" s="334" t="s">
        <v>13726</v>
      </c>
      <c r="E827" s="333">
        <v>41640</v>
      </c>
      <c r="F827" s="332">
        <v>109574</v>
      </c>
      <c r="G827" s="331">
        <v>1376972984</v>
      </c>
      <c r="H827" s="324" t="s">
        <v>3377</v>
      </c>
      <c r="W827" s="325"/>
    </row>
    <row r="828" spans="1:23" ht="14.45" customHeight="1" x14ac:dyDescent="0.2">
      <c r="A828" s="331">
        <v>5169</v>
      </c>
      <c r="B828" s="331">
        <v>1025632</v>
      </c>
      <c r="C828" s="334" t="s">
        <v>13725</v>
      </c>
      <c r="D828" s="334" t="s">
        <v>13725</v>
      </c>
      <c r="E828" s="333">
        <v>41640</v>
      </c>
      <c r="F828" s="332">
        <v>109574</v>
      </c>
      <c r="G828" s="331">
        <v>1467882860</v>
      </c>
      <c r="H828" s="324" t="s">
        <v>3634</v>
      </c>
      <c r="W828" s="325"/>
    </row>
    <row r="829" spans="1:23" ht="14.45" customHeight="1" x14ac:dyDescent="0.2">
      <c r="A829" s="331">
        <v>4140</v>
      </c>
      <c r="B829" s="331">
        <v>1025634</v>
      </c>
      <c r="C829" s="334" t="s">
        <v>13724</v>
      </c>
      <c r="D829" s="334" t="s">
        <v>13723</v>
      </c>
      <c r="E829" s="333">
        <v>41640</v>
      </c>
      <c r="F829" s="332">
        <v>109574</v>
      </c>
      <c r="G829" s="331">
        <v>1841621026</v>
      </c>
      <c r="H829" s="324" t="s">
        <v>13722</v>
      </c>
      <c r="W829" s="325"/>
    </row>
    <row r="830" spans="1:23" ht="14.45" customHeight="1" x14ac:dyDescent="0.2">
      <c r="A830" s="331">
        <v>4387</v>
      </c>
      <c r="B830" s="331">
        <v>1025646</v>
      </c>
      <c r="C830" s="334" t="s">
        <v>4014</v>
      </c>
      <c r="D830" s="334" t="s">
        <v>13721</v>
      </c>
      <c r="E830" s="333">
        <v>41640</v>
      </c>
      <c r="F830" s="332">
        <v>109574</v>
      </c>
      <c r="G830" s="331">
        <v>1285064634</v>
      </c>
      <c r="H830" s="324" t="s">
        <v>13720</v>
      </c>
      <c r="W830" s="325"/>
    </row>
    <row r="831" spans="1:23" ht="14.45" customHeight="1" x14ac:dyDescent="0.2">
      <c r="A831" s="331">
        <v>5132</v>
      </c>
      <c r="B831" s="331">
        <v>1025656</v>
      </c>
      <c r="C831" s="334" t="s">
        <v>13719</v>
      </c>
      <c r="D831" s="334" t="s">
        <v>13719</v>
      </c>
      <c r="E831" s="333">
        <v>41640</v>
      </c>
      <c r="F831" s="332">
        <v>109574</v>
      </c>
      <c r="G831" s="331">
        <v>1316375173</v>
      </c>
      <c r="H831" s="324" t="s">
        <v>13718</v>
      </c>
      <c r="W831" s="325"/>
    </row>
    <row r="832" spans="1:23" ht="14.45" customHeight="1" x14ac:dyDescent="0.2">
      <c r="A832" s="331">
        <v>5370</v>
      </c>
      <c r="B832" s="331">
        <v>1025660</v>
      </c>
      <c r="C832" s="334" t="s">
        <v>13717</v>
      </c>
      <c r="D832" s="334" t="s">
        <v>13717</v>
      </c>
      <c r="E832" s="333">
        <v>41640</v>
      </c>
      <c r="F832" s="332">
        <v>109574</v>
      </c>
      <c r="G832" s="331">
        <v>1821426669</v>
      </c>
      <c r="H832" s="324" t="s">
        <v>13716</v>
      </c>
      <c r="W832" s="325"/>
    </row>
    <row r="833" spans="1:23" ht="14.45" customHeight="1" x14ac:dyDescent="0.2">
      <c r="A833" s="331">
        <v>5109</v>
      </c>
      <c r="B833" s="331">
        <v>1025661</v>
      </c>
      <c r="C833" s="334" t="s">
        <v>13715</v>
      </c>
      <c r="D833" s="334" t="s">
        <v>13714</v>
      </c>
      <c r="E833" s="333">
        <v>41640</v>
      </c>
      <c r="F833" s="332">
        <v>109574</v>
      </c>
      <c r="G833" s="331">
        <v>1518395813</v>
      </c>
      <c r="H833" s="324" t="s">
        <v>13713</v>
      </c>
      <c r="W833" s="325"/>
    </row>
    <row r="834" spans="1:23" ht="14.45" customHeight="1" x14ac:dyDescent="0.2">
      <c r="A834" s="331">
        <v>5269</v>
      </c>
      <c r="B834" s="331">
        <v>1025666</v>
      </c>
      <c r="C834" s="334" t="s">
        <v>13712</v>
      </c>
      <c r="D834" s="334" t="s">
        <v>13712</v>
      </c>
      <c r="E834" s="333">
        <v>41640</v>
      </c>
      <c r="F834" s="332">
        <v>42824</v>
      </c>
      <c r="G834" s="331">
        <v>1982033585</v>
      </c>
      <c r="H834" s="324" t="s">
        <v>13711</v>
      </c>
      <c r="W834" s="325"/>
    </row>
    <row r="835" spans="1:23" ht="14.45" customHeight="1" x14ac:dyDescent="0.2">
      <c r="A835" s="331">
        <v>5395</v>
      </c>
      <c r="B835" s="331">
        <v>1025668</v>
      </c>
      <c r="C835" s="334" t="s">
        <v>13710</v>
      </c>
      <c r="D835" s="334" t="s">
        <v>13709</v>
      </c>
      <c r="E835" s="333">
        <v>41640</v>
      </c>
      <c r="F835" s="332">
        <v>109574</v>
      </c>
      <c r="G835" s="331">
        <v>1033547898</v>
      </c>
      <c r="H835" s="324" t="s">
        <v>13708</v>
      </c>
      <c r="W835" s="325"/>
    </row>
    <row r="836" spans="1:23" ht="14.45" customHeight="1" x14ac:dyDescent="0.2">
      <c r="A836" s="331">
        <v>5021</v>
      </c>
      <c r="B836" s="331">
        <v>1025669</v>
      </c>
      <c r="C836" s="334" t="s">
        <v>13707</v>
      </c>
      <c r="D836" s="334" t="s">
        <v>13706</v>
      </c>
      <c r="E836" s="333">
        <v>41640</v>
      </c>
      <c r="F836" s="332">
        <v>109574</v>
      </c>
      <c r="G836" s="331">
        <v>1073941373</v>
      </c>
      <c r="H836" s="324" t="s">
        <v>13705</v>
      </c>
      <c r="W836" s="325"/>
    </row>
    <row r="837" spans="1:23" ht="14.45" customHeight="1" x14ac:dyDescent="0.2">
      <c r="A837" s="331">
        <v>4785</v>
      </c>
      <c r="B837" s="331">
        <v>1025715</v>
      </c>
      <c r="C837" s="334" t="s">
        <v>13704</v>
      </c>
      <c r="D837" s="334" t="s">
        <v>13703</v>
      </c>
      <c r="E837" s="333">
        <v>41640</v>
      </c>
      <c r="F837" s="332">
        <v>109574</v>
      </c>
      <c r="G837" s="331">
        <v>1699103457</v>
      </c>
      <c r="H837" s="324" t="s">
        <v>13702</v>
      </c>
      <c r="W837" s="325"/>
    </row>
    <row r="838" spans="1:23" ht="14.45" customHeight="1" x14ac:dyDescent="0.2">
      <c r="A838" s="331">
        <v>102893</v>
      </c>
      <c r="B838" s="331">
        <v>1025657</v>
      </c>
      <c r="C838" s="334" t="s">
        <v>13107</v>
      </c>
      <c r="D838" s="334" t="s">
        <v>13701</v>
      </c>
      <c r="E838" s="333">
        <v>41639</v>
      </c>
      <c r="F838" s="332">
        <v>109574</v>
      </c>
      <c r="G838" s="331">
        <v>1710318316</v>
      </c>
      <c r="H838" s="324" t="s">
        <v>3649</v>
      </c>
      <c r="W838" s="325"/>
    </row>
    <row r="839" spans="1:23" ht="14.45" customHeight="1" x14ac:dyDescent="0.2">
      <c r="A839" s="331">
        <v>105652</v>
      </c>
      <c r="B839" s="331">
        <v>1025506</v>
      </c>
      <c r="C839" s="334" t="s">
        <v>13700</v>
      </c>
      <c r="D839" s="334" t="s">
        <v>13699</v>
      </c>
      <c r="E839" s="333">
        <v>41626</v>
      </c>
      <c r="F839" s="332">
        <v>42825</v>
      </c>
      <c r="G839" s="331">
        <v>1053651356</v>
      </c>
      <c r="H839" s="324" t="s">
        <v>3732</v>
      </c>
      <c r="W839" s="325"/>
    </row>
    <row r="840" spans="1:23" ht="14.45" customHeight="1" x14ac:dyDescent="0.2">
      <c r="A840" s="331">
        <v>105697</v>
      </c>
      <c r="B840" s="331">
        <v>1025487</v>
      </c>
      <c r="C840" s="334" t="s">
        <v>13698</v>
      </c>
      <c r="D840" s="334" t="s">
        <v>13697</v>
      </c>
      <c r="E840" s="333">
        <v>41621</v>
      </c>
      <c r="F840" s="332">
        <v>42061</v>
      </c>
      <c r="G840" s="331">
        <v>1629417787</v>
      </c>
      <c r="H840" s="324" t="s">
        <v>13696</v>
      </c>
      <c r="W840" s="325"/>
    </row>
    <row r="841" spans="1:23" ht="14.45" customHeight="1" x14ac:dyDescent="0.2">
      <c r="A841" s="331">
        <v>272</v>
      </c>
      <c r="B841" s="331">
        <v>1025488</v>
      </c>
      <c r="C841" s="334" t="s">
        <v>13695</v>
      </c>
      <c r="D841" s="334" t="s">
        <v>13694</v>
      </c>
      <c r="E841" s="333">
        <v>41620</v>
      </c>
      <c r="F841" s="332">
        <v>43100</v>
      </c>
      <c r="G841" s="331">
        <v>1124053970</v>
      </c>
      <c r="H841" s="324" t="s">
        <v>13693</v>
      </c>
      <c r="W841" s="325"/>
    </row>
    <row r="842" spans="1:23" ht="14.45" customHeight="1" x14ac:dyDescent="0.2">
      <c r="A842" s="331">
        <v>105632</v>
      </c>
      <c r="B842" s="331">
        <v>1021332</v>
      </c>
      <c r="C842" s="334" t="s">
        <v>13692</v>
      </c>
      <c r="D842" s="334" t="s">
        <v>13691</v>
      </c>
      <c r="E842" s="333">
        <v>41617</v>
      </c>
      <c r="F842" s="332">
        <v>109574</v>
      </c>
      <c r="G842" s="331">
        <v>1104269448</v>
      </c>
      <c r="H842" s="324" t="s">
        <v>13690</v>
      </c>
      <c r="W842" s="325"/>
    </row>
    <row r="843" spans="1:23" ht="14.45" customHeight="1" x14ac:dyDescent="0.2">
      <c r="A843" s="331">
        <v>103751</v>
      </c>
      <c r="B843" s="331">
        <v>1025552</v>
      </c>
      <c r="C843" s="334" t="s">
        <v>13689</v>
      </c>
      <c r="D843" s="334" t="s">
        <v>13689</v>
      </c>
      <c r="E843" s="333">
        <v>41612</v>
      </c>
      <c r="F843" s="332">
        <v>42490</v>
      </c>
      <c r="G843" s="331">
        <v>1750719068</v>
      </c>
      <c r="H843" s="324" t="s">
        <v>13688</v>
      </c>
      <c r="W843" s="325"/>
    </row>
    <row r="844" spans="1:23" ht="14.45" customHeight="1" x14ac:dyDescent="0.2">
      <c r="A844" s="331">
        <v>103496</v>
      </c>
      <c r="B844" s="331">
        <v>1025553</v>
      </c>
      <c r="C844" s="334" t="s">
        <v>13687</v>
      </c>
      <c r="D844" s="334" t="s">
        <v>13686</v>
      </c>
      <c r="E844" s="333">
        <v>41609</v>
      </c>
      <c r="F844" s="332">
        <v>109574</v>
      </c>
      <c r="G844" s="331">
        <v>1346678398</v>
      </c>
      <c r="H844" s="324" t="s">
        <v>13685</v>
      </c>
      <c r="W844" s="325"/>
    </row>
    <row r="845" spans="1:23" ht="14.45" customHeight="1" x14ac:dyDescent="0.2">
      <c r="A845" s="331">
        <v>103095</v>
      </c>
      <c r="B845" s="331">
        <v>1025626</v>
      </c>
      <c r="C845" s="334" t="s">
        <v>12403</v>
      </c>
      <c r="D845" s="334" t="s">
        <v>13684</v>
      </c>
      <c r="E845" s="333">
        <v>41609</v>
      </c>
      <c r="F845" s="332">
        <v>42490</v>
      </c>
      <c r="G845" s="331">
        <v>1902234479</v>
      </c>
      <c r="H845" s="324" t="s">
        <v>13683</v>
      </c>
      <c r="W845" s="325"/>
    </row>
    <row r="846" spans="1:23" ht="14.45" customHeight="1" x14ac:dyDescent="0.2">
      <c r="A846" s="331">
        <v>4952</v>
      </c>
      <c r="B846" s="331">
        <v>1025612</v>
      </c>
      <c r="C846" s="334" t="s">
        <v>12464</v>
      </c>
      <c r="D846" s="334" t="s">
        <v>12464</v>
      </c>
      <c r="E846" s="333">
        <v>41605</v>
      </c>
      <c r="F846" s="332">
        <v>41820</v>
      </c>
      <c r="G846" s="331">
        <v>1396917647</v>
      </c>
      <c r="H846" s="324" t="s">
        <v>12463</v>
      </c>
      <c r="W846" s="325"/>
    </row>
    <row r="847" spans="1:23" ht="14.45" customHeight="1" x14ac:dyDescent="0.2">
      <c r="A847" s="331">
        <v>101864</v>
      </c>
      <c r="B847" s="331">
        <v>1025613</v>
      </c>
      <c r="C847" s="334" t="s">
        <v>12487</v>
      </c>
      <c r="D847" s="334" t="s">
        <v>12487</v>
      </c>
      <c r="E847" s="333">
        <v>41605</v>
      </c>
      <c r="F847" s="332">
        <v>41820</v>
      </c>
      <c r="G847" s="331">
        <v>1104098458</v>
      </c>
      <c r="H847" s="324" t="s">
        <v>12486</v>
      </c>
      <c r="W847" s="325"/>
    </row>
    <row r="848" spans="1:23" ht="14.45" customHeight="1" x14ac:dyDescent="0.2">
      <c r="A848" s="331">
        <v>5050</v>
      </c>
      <c r="B848" s="331">
        <v>1025614</v>
      </c>
      <c r="C848" s="334" t="s">
        <v>12466</v>
      </c>
      <c r="D848" s="334" t="s">
        <v>12466</v>
      </c>
      <c r="E848" s="333">
        <v>41605</v>
      </c>
      <c r="F848" s="332">
        <v>41820</v>
      </c>
      <c r="G848" s="331">
        <v>1215109566</v>
      </c>
      <c r="H848" s="324" t="s">
        <v>12465</v>
      </c>
      <c r="W848" s="325"/>
    </row>
    <row r="849" spans="1:23" ht="14.45" customHeight="1" x14ac:dyDescent="0.2">
      <c r="A849" s="331">
        <v>5194</v>
      </c>
      <c r="B849" s="331">
        <v>1025619</v>
      </c>
      <c r="C849" s="334" t="s">
        <v>10216</v>
      </c>
      <c r="D849" s="334" t="s">
        <v>10215</v>
      </c>
      <c r="E849" s="333">
        <v>41605</v>
      </c>
      <c r="F849" s="332">
        <v>41820</v>
      </c>
      <c r="G849" s="331">
        <v>1285692269</v>
      </c>
      <c r="H849" s="324" t="s">
        <v>12279</v>
      </c>
      <c r="W849" s="325"/>
    </row>
    <row r="850" spans="1:23" ht="14.45" customHeight="1" x14ac:dyDescent="0.2">
      <c r="A850" s="331">
        <v>5074</v>
      </c>
      <c r="B850" s="331">
        <v>1025628</v>
      </c>
      <c r="C850" s="334" t="s">
        <v>12278</v>
      </c>
      <c r="D850" s="334" t="s">
        <v>10227</v>
      </c>
      <c r="E850" s="333">
        <v>41605</v>
      </c>
      <c r="F850" s="332">
        <v>41820</v>
      </c>
      <c r="G850" s="331">
        <v>1164489910</v>
      </c>
      <c r="H850" s="324" t="s">
        <v>12277</v>
      </c>
      <c r="W850" s="325"/>
    </row>
    <row r="851" spans="1:23" ht="14.45" customHeight="1" x14ac:dyDescent="0.2">
      <c r="A851" s="331">
        <v>4362</v>
      </c>
      <c r="B851" s="331">
        <v>1025630</v>
      </c>
      <c r="C851" s="334" t="s">
        <v>10225</v>
      </c>
      <c r="D851" s="334" t="s">
        <v>10224</v>
      </c>
      <c r="E851" s="333">
        <v>41605</v>
      </c>
      <c r="F851" s="332">
        <v>41820</v>
      </c>
      <c r="G851" s="331">
        <v>1033169750</v>
      </c>
      <c r="H851" s="324" t="s">
        <v>12274</v>
      </c>
      <c r="W851" s="325"/>
    </row>
    <row r="852" spans="1:23" ht="14.45" customHeight="1" x14ac:dyDescent="0.2">
      <c r="A852" s="331">
        <v>4614</v>
      </c>
      <c r="B852" s="331">
        <v>1025725</v>
      </c>
      <c r="C852" s="334" t="s">
        <v>10472</v>
      </c>
      <c r="D852" s="334" t="s">
        <v>10472</v>
      </c>
      <c r="E852" s="333">
        <v>41605</v>
      </c>
      <c r="F852" s="332">
        <v>41820</v>
      </c>
      <c r="G852" s="331">
        <v>1902856685</v>
      </c>
      <c r="H852" s="324" t="s">
        <v>12272</v>
      </c>
      <c r="W852" s="325"/>
    </row>
    <row r="853" spans="1:23" ht="14.45" customHeight="1" x14ac:dyDescent="0.2">
      <c r="A853" s="331">
        <v>4769</v>
      </c>
      <c r="B853" s="331">
        <v>1025727</v>
      </c>
      <c r="C853" s="334" t="s">
        <v>10219</v>
      </c>
      <c r="D853" s="334" t="s">
        <v>10218</v>
      </c>
      <c r="E853" s="333">
        <v>41605</v>
      </c>
      <c r="F853" s="332">
        <v>41820</v>
      </c>
      <c r="G853" s="331">
        <v>1164472809</v>
      </c>
      <c r="H853" s="324" t="s">
        <v>12276</v>
      </c>
      <c r="W853" s="325"/>
    </row>
    <row r="854" spans="1:23" ht="14.45" customHeight="1" x14ac:dyDescent="0.2">
      <c r="A854" s="331">
        <v>4316</v>
      </c>
      <c r="B854" s="331">
        <v>1025748</v>
      </c>
      <c r="C854" s="334" t="s">
        <v>10222</v>
      </c>
      <c r="D854" s="334" t="s">
        <v>10221</v>
      </c>
      <c r="E854" s="333">
        <v>41605</v>
      </c>
      <c r="F854" s="332">
        <v>41820</v>
      </c>
      <c r="G854" s="331">
        <v>1033169636</v>
      </c>
      <c r="H854" s="324" t="s">
        <v>12275</v>
      </c>
      <c r="W854" s="325"/>
    </row>
    <row r="855" spans="1:23" ht="14.45" customHeight="1" x14ac:dyDescent="0.2">
      <c r="A855" s="331">
        <v>4029</v>
      </c>
      <c r="B855" s="331">
        <v>1025526</v>
      </c>
      <c r="C855" s="334" t="s">
        <v>9264</v>
      </c>
      <c r="D855" s="334" t="s">
        <v>13682</v>
      </c>
      <c r="E855" s="333">
        <v>41593</v>
      </c>
      <c r="F855" s="332">
        <v>42026</v>
      </c>
      <c r="G855" s="331">
        <v>1669800371</v>
      </c>
      <c r="H855" s="324" t="s">
        <v>13681</v>
      </c>
      <c r="W855" s="325"/>
    </row>
    <row r="856" spans="1:23" ht="14.45" customHeight="1" x14ac:dyDescent="0.2">
      <c r="A856" s="331">
        <v>4002</v>
      </c>
      <c r="B856" s="331">
        <v>1025543</v>
      </c>
      <c r="C856" s="334" t="s">
        <v>13680</v>
      </c>
      <c r="D856" s="334" t="s">
        <v>13679</v>
      </c>
      <c r="E856" s="333">
        <v>41593</v>
      </c>
      <c r="F856" s="332">
        <v>42004</v>
      </c>
      <c r="G856" s="331">
        <v>1851729560</v>
      </c>
      <c r="H856" s="324" t="s">
        <v>13678</v>
      </c>
      <c r="W856" s="325"/>
    </row>
    <row r="857" spans="1:23" ht="14.45" customHeight="1" x14ac:dyDescent="0.2">
      <c r="A857" s="331">
        <v>105572</v>
      </c>
      <c r="B857" s="331">
        <v>1021138</v>
      </c>
      <c r="C857" s="334" t="s">
        <v>13677</v>
      </c>
      <c r="D857" s="334" t="s">
        <v>13676</v>
      </c>
      <c r="E857" s="333">
        <v>41586</v>
      </c>
      <c r="F857" s="332">
        <v>109574</v>
      </c>
      <c r="G857" s="331">
        <v>1386987931</v>
      </c>
      <c r="H857" s="324" t="s">
        <v>13675</v>
      </c>
      <c r="W857" s="325"/>
    </row>
    <row r="858" spans="1:23" ht="14.45" customHeight="1" x14ac:dyDescent="0.2">
      <c r="A858" s="331">
        <v>105650</v>
      </c>
      <c r="B858" s="331">
        <v>1025385</v>
      </c>
      <c r="C858" s="334" t="s">
        <v>13674</v>
      </c>
      <c r="D858" s="334" t="s">
        <v>13673</v>
      </c>
      <c r="E858" s="333">
        <v>41571</v>
      </c>
      <c r="F858" s="332">
        <v>109574</v>
      </c>
      <c r="G858" s="331">
        <v>1700228632</v>
      </c>
      <c r="H858" s="324" t="s">
        <v>13672</v>
      </c>
      <c r="W858" s="325"/>
    </row>
    <row r="859" spans="1:23" ht="14.45" customHeight="1" x14ac:dyDescent="0.2">
      <c r="A859" s="331">
        <v>5215</v>
      </c>
      <c r="B859" s="331">
        <v>1025483</v>
      </c>
      <c r="C859" s="334" t="s">
        <v>12985</v>
      </c>
      <c r="D859" s="334" t="s">
        <v>13671</v>
      </c>
      <c r="E859" s="333">
        <v>41568</v>
      </c>
      <c r="F859" s="332">
        <v>109574</v>
      </c>
      <c r="G859" s="331">
        <v>1578998605</v>
      </c>
      <c r="H859" s="324" t="s">
        <v>13670</v>
      </c>
      <c r="W859" s="325"/>
    </row>
    <row r="860" spans="1:23" ht="14.45" customHeight="1" x14ac:dyDescent="0.2">
      <c r="A860" s="331">
        <v>105621</v>
      </c>
      <c r="B860" s="331">
        <v>1021281</v>
      </c>
      <c r="C860" s="334" t="s">
        <v>13669</v>
      </c>
      <c r="D860" s="334" t="s">
        <v>13668</v>
      </c>
      <c r="E860" s="333">
        <v>41565</v>
      </c>
      <c r="F860" s="332">
        <v>109574</v>
      </c>
      <c r="G860" s="331">
        <v>1518305952</v>
      </c>
      <c r="H860" s="324" t="s">
        <v>13667</v>
      </c>
      <c r="W860" s="325"/>
    </row>
    <row r="861" spans="1:23" ht="14.45" customHeight="1" x14ac:dyDescent="0.2">
      <c r="A861" s="331">
        <v>104599</v>
      </c>
      <c r="B861" s="331">
        <v>1021337</v>
      </c>
      <c r="C861" s="334" t="s">
        <v>13127</v>
      </c>
      <c r="D861" s="334" t="s">
        <v>13666</v>
      </c>
      <c r="E861" s="333">
        <v>41548</v>
      </c>
      <c r="F861" s="332">
        <v>42825</v>
      </c>
      <c r="G861" s="331">
        <v>1801228986</v>
      </c>
      <c r="H861" s="324" t="s">
        <v>3700</v>
      </c>
      <c r="W861" s="325"/>
    </row>
    <row r="862" spans="1:23" ht="14.45" customHeight="1" x14ac:dyDescent="0.2">
      <c r="A862" s="331">
        <v>4311</v>
      </c>
      <c r="B862" s="331">
        <v>1025413</v>
      </c>
      <c r="C862" s="334" t="s">
        <v>10285</v>
      </c>
      <c r="D862" s="334" t="s">
        <v>10285</v>
      </c>
      <c r="E862" s="333">
        <v>41548</v>
      </c>
      <c r="F862" s="332">
        <v>42035</v>
      </c>
      <c r="G862" s="331">
        <v>1932533825</v>
      </c>
      <c r="H862" s="324" t="s">
        <v>13665</v>
      </c>
      <c r="W862" s="325"/>
    </row>
    <row r="863" spans="1:23" ht="14.45" customHeight="1" x14ac:dyDescent="0.2">
      <c r="A863" s="331">
        <v>4959</v>
      </c>
      <c r="B863" s="331">
        <v>1025448</v>
      </c>
      <c r="C863" s="334" t="s">
        <v>7586</v>
      </c>
      <c r="D863" s="334" t="s">
        <v>13664</v>
      </c>
      <c r="E863" s="333">
        <v>41548</v>
      </c>
      <c r="F863" s="332">
        <v>109574</v>
      </c>
      <c r="G863" s="331">
        <v>1023455060</v>
      </c>
      <c r="H863" s="324" t="s">
        <v>13663</v>
      </c>
      <c r="W863" s="325"/>
    </row>
    <row r="864" spans="1:23" ht="14.45" customHeight="1" x14ac:dyDescent="0.2">
      <c r="A864" s="331">
        <v>102785</v>
      </c>
      <c r="B864" s="331">
        <v>1025459</v>
      </c>
      <c r="C864" s="334" t="s">
        <v>13662</v>
      </c>
      <c r="D864" s="334" t="s">
        <v>13661</v>
      </c>
      <c r="E864" s="333">
        <v>41548</v>
      </c>
      <c r="F864" s="332">
        <v>109574</v>
      </c>
      <c r="G864" s="331">
        <v>1023443579</v>
      </c>
      <c r="H864" s="324" t="s">
        <v>13660</v>
      </c>
      <c r="W864" s="325"/>
    </row>
    <row r="865" spans="1:23" ht="14.45" customHeight="1" x14ac:dyDescent="0.2">
      <c r="A865" s="331">
        <v>4069</v>
      </c>
      <c r="B865" s="331">
        <v>1025484</v>
      </c>
      <c r="C865" s="334" t="s">
        <v>13659</v>
      </c>
      <c r="D865" s="334" t="s">
        <v>13658</v>
      </c>
      <c r="E865" s="333">
        <v>41548</v>
      </c>
      <c r="F865" s="332">
        <v>42055</v>
      </c>
      <c r="G865" s="331">
        <v>1245662675</v>
      </c>
      <c r="H865" s="324" t="s">
        <v>13657</v>
      </c>
      <c r="W865" s="325"/>
    </row>
    <row r="866" spans="1:23" ht="14.45" customHeight="1" x14ac:dyDescent="0.2">
      <c r="A866" s="331">
        <v>4568</v>
      </c>
      <c r="B866" s="331">
        <v>1025490</v>
      </c>
      <c r="C866" s="334" t="s">
        <v>6151</v>
      </c>
      <c r="D866" s="334" t="s">
        <v>13656</v>
      </c>
      <c r="E866" s="333">
        <v>41548</v>
      </c>
      <c r="F866" s="332">
        <v>109574</v>
      </c>
      <c r="G866" s="331">
        <v>1922445105</v>
      </c>
      <c r="H866" s="324" t="s">
        <v>13655</v>
      </c>
      <c r="W866" s="325"/>
    </row>
    <row r="867" spans="1:23" ht="14.45" customHeight="1" x14ac:dyDescent="0.2">
      <c r="A867" s="331">
        <v>4514</v>
      </c>
      <c r="B867" s="331">
        <v>1025439</v>
      </c>
      <c r="C867" s="334" t="s">
        <v>12384</v>
      </c>
      <c r="D867" s="334" t="s">
        <v>13654</v>
      </c>
      <c r="E867" s="333">
        <v>41547</v>
      </c>
      <c r="F867" s="332">
        <v>109574</v>
      </c>
      <c r="G867" s="331">
        <v>1174957732</v>
      </c>
      <c r="H867" s="324" t="s">
        <v>3472</v>
      </c>
      <c r="W867" s="325"/>
    </row>
    <row r="868" spans="1:23" ht="14.45" customHeight="1" x14ac:dyDescent="0.2">
      <c r="A868" s="331">
        <v>4559</v>
      </c>
      <c r="B868" s="331">
        <v>1025489</v>
      </c>
      <c r="C868" s="334" t="s">
        <v>12372</v>
      </c>
      <c r="D868" s="334" t="s">
        <v>13654</v>
      </c>
      <c r="E868" s="333">
        <v>41547</v>
      </c>
      <c r="F868" s="332">
        <v>109574</v>
      </c>
      <c r="G868" s="331">
        <v>1164856803</v>
      </c>
      <c r="H868" s="324" t="s">
        <v>3404</v>
      </c>
      <c r="W868" s="325"/>
    </row>
    <row r="869" spans="1:23" ht="14.45" customHeight="1" x14ac:dyDescent="0.2">
      <c r="A869" s="331">
        <v>4852</v>
      </c>
      <c r="B869" s="331">
        <v>1025492</v>
      </c>
      <c r="C869" s="334" t="s">
        <v>13653</v>
      </c>
      <c r="D869" s="334" t="s">
        <v>13652</v>
      </c>
      <c r="E869" s="333">
        <v>41547</v>
      </c>
      <c r="F869" s="332">
        <v>109574</v>
      </c>
      <c r="G869" s="331">
        <v>1376977017</v>
      </c>
      <c r="H869" s="324" t="s">
        <v>3296</v>
      </c>
      <c r="W869" s="325"/>
    </row>
    <row r="870" spans="1:23" ht="14.45" customHeight="1" x14ac:dyDescent="0.2">
      <c r="A870" s="331">
        <v>105581</v>
      </c>
      <c r="B870" s="331">
        <v>1021191</v>
      </c>
      <c r="C870" s="334" t="s">
        <v>13651</v>
      </c>
      <c r="D870" s="334" t="s">
        <v>13651</v>
      </c>
      <c r="E870" s="333">
        <v>41543</v>
      </c>
      <c r="F870" s="332">
        <v>109574</v>
      </c>
      <c r="G870" s="331">
        <v>1669714168</v>
      </c>
      <c r="H870" s="324" t="s">
        <v>13650</v>
      </c>
      <c r="W870" s="325"/>
    </row>
    <row r="871" spans="1:23" ht="14.45" customHeight="1" x14ac:dyDescent="0.2">
      <c r="A871" s="331">
        <v>105595</v>
      </c>
      <c r="B871" s="331">
        <v>1021159</v>
      </c>
      <c r="C871" s="334" t="s">
        <v>13649</v>
      </c>
      <c r="D871" s="334" t="s">
        <v>13648</v>
      </c>
      <c r="E871" s="333">
        <v>41521</v>
      </c>
      <c r="F871" s="332">
        <v>42035</v>
      </c>
      <c r="G871" s="331">
        <v>1003251265</v>
      </c>
      <c r="H871" s="324" t="s">
        <v>13647</v>
      </c>
      <c r="W871" s="325"/>
    </row>
    <row r="872" spans="1:23" ht="14.45" customHeight="1" x14ac:dyDescent="0.2">
      <c r="A872" s="331">
        <v>103799</v>
      </c>
      <c r="B872" s="331">
        <v>1021314</v>
      </c>
      <c r="C872" s="334" t="s">
        <v>12827</v>
      </c>
      <c r="D872" s="334" t="s">
        <v>12826</v>
      </c>
      <c r="E872" s="333">
        <v>41518</v>
      </c>
      <c r="F872" s="332">
        <v>42061</v>
      </c>
      <c r="G872" s="331">
        <v>1003061821</v>
      </c>
      <c r="H872" s="324" t="s">
        <v>12825</v>
      </c>
      <c r="W872" s="325"/>
    </row>
    <row r="873" spans="1:23" ht="14.45" customHeight="1" x14ac:dyDescent="0.2">
      <c r="A873" s="331">
        <v>102493</v>
      </c>
      <c r="B873" s="331">
        <v>1021316</v>
      </c>
      <c r="C873" s="334" t="s">
        <v>11887</v>
      </c>
      <c r="D873" s="334" t="s">
        <v>11887</v>
      </c>
      <c r="E873" s="333">
        <v>41518</v>
      </c>
      <c r="F873" s="332">
        <v>42061</v>
      </c>
      <c r="G873" s="331">
        <v>1972566867</v>
      </c>
      <c r="H873" s="324" t="s">
        <v>11886</v>
      </c>
      <c r="W873" s="325"/>
    </row>
    <row r="874" spans="1:23" ht="14.45" customHeight="1" x14ac:dyDescent="0.2">
      <c r="A874" s="331">
        <v>100806</v>
      </c>
      <c r="B874" s="331">
        <v>1021317</v>
      </c>
      <c r="C874" s="334" t="s">
        <v>10457</v>
      </c>
      <c r="D874" s="334" t="s">
        <v>10457</v>
      </c>
      <c r="E874" s="333">
        <v>41518</v>
      </c>
      <c r="F874" s="332">
        <v>109574</v>
      </c>
      <c r="G874" s="331">
        <v>1922092790</v>
      </c>
      <c r="H874" s="324" t="s">
        <v>10456</v>
      </c>
      <c r="W874" s="325"/>
    </row>
    <row r="875" spans="1:23" ht="14.45" customHeight="1" x14ac:dyDescent="0.2">
      <c r="A875" s="331">
        <v>101157</v>
      </c>
      <c r="B875" s="331">
        <v>1021322</v>
      </c>
      <c r="C875" s="334" t="s">
        <v>10763</v>
      </c>
      <c r="D875" s="334" t="s">
        <v>10762</v>
      </c>
      <c r="E875" s="333">
        <v>41518</v>
      </c>
      <c r="F875" s="332">
        <v>109574</v>
      </c>
      <c r="G875" s="331">
        <v>1386638237</v>
      </c>
      <c r="H875" s="324" t="s">
        <v>10761</v>
      </c>
      <c r="W875" s="325"/>
    </row>
    <row r="876" spans="1:23" ht="14.45" customHeight="1" x14ac:dyDescent="0.2">
      <c r="A876" s="331">
        <v>102533</v>
      </c>
      <c r="B876" s="331">
        <v>1021323</v>
      </c>
      <c r="C876" s="334" t="s">
        <v>11905</v>
      </c>
      <c r="D876" s="334" t="s">
        <v>11956</v>
      </c>
      <c r="E876" s="333">
        <v>41518</v>
      </c>
      <c r="F876" s="332">
        <v>42061</v>
      </c>
      <c r="G876" s="331">
        <v>1669490496</v>
      </c>
      <c r="H876" s="324" t="s">
        <v>11955</v>
      </c>
      <c r="W876" s="325"/>
    </row>
    <row r="877" spans="1:23" ht="14.45" customHeight="1" x14ac:dyDescent="0.2">
      <c r="A877" s="331">
        <v>5329</v>
      </c>
      <c r="B877" s="331">
        <v>1021324</v>
      </c>
      <c r="C877" s="334" t="s">
        <v>11581</v>
      </c>
      <c r="D877" s="334" t="s">
        <v>11580</v>
      </c>
      <c r="E877" s="333">
        <v>41518</v>
      </c>
      <c r="F877" s="332">
        <v>42824</v>
      </c>
      <c r="G877" s="331">
        <v>1639163595</v>
      </c>
      <c r="H877" s="324" t="s">
        <v>13646</v>
      </c>
      <c r="W877" s="325"/>
    </row>
    <row r="878" spans="1:23" ht="14.45" customHeight="1" x14ac:dyDescent="0.2">
      <c r="A878" s="331">
        <v>103454</v>
      </c>
      <c r="B878" s="331">
        <v>1021325</v>
      </c>
      <c r="C878" s="334" t="s">
        <v>13645</v>
      </c>
      <c r="D878" s="334" t="s">
        <v>12506</v>
      </c>
      <c r="E878" s="333">
        <v>41518</v>
      </c>
      <c r="F878" s="332">
        <v>109574</v>
      </c>
      <c r="G878" s="331">
        <v>1770752172</v>
      </c>
      <c r="H878" s="324" t="s">
        <v>12505</v>
      </c>
      <c r="W878" s="325"/>
    </row>
    <row r="879" spans="1:23" ht="14.45" customHeight="1" x14ac:dyDescent="0.2">
      <c r="A879" s="331">
        <v>101460</v>
      </c>
      <c r="B879" s="331">
        <v>1021329</v>
      </c>
      <c r="C879" s="334" t="s">
        <v>13644</v>
      </c>
      <c r="D879" s="334" t="s">
        <v>11045</v>
      </c>
      <c r="E879" s="333">
        <v>41518</v>
      </c>
      <c r="F879" s="332">
        <v>109574</v>
      </c>
      <c r="G879" s="331">
        <v>1982698742</v>
      </c>
      <c r="H879" s="324" t="s">
        <v>11044</v>
      </c>
      <c r="W879" s="325"/>
    </row>
    <row r="880" spans="1:23" ht="14.45" customHeight="1" x14ac:dyDescent="0.2">
      <c r="A880" s="331">
        <v>4984</v>
      </c>
      <c r="B880" s="331">
        <v>1025390</v>
      </c>
      <c r="C880" s="334" t="s">
        <v>13643</v>
      </c>
      <c r="D880" s="334" t="s">
        <v>13642</v>
      </c>
      <c r="E880" s="333">
        <v>41518</v>
      </c>
      <c r="F880" s="332">
        <v>109574</v>
      </c>
      <c r="G880" s="331">
        <v>1982609269</v>
      </c>
      <c r="H880" s="324" t="s">
        <v>13641</v>
      </c>
      <c r="W880" s="325"/>
    </row>
    <row r="881" spans="1:23" ht="14.45" customHeight="1" x14ac:dyDescent="0.2">
      <c r="A881" s="331">
        <v>4677</v>
      </c>
      <c r="B881" s="331">
        <v>1025393</v>
      </c>
      <c r="C881" s="334" t="s">
        <v>13640</v>
      </c>
      <c r="D881" s="334" t="s">
        <v>13639</v>
      </c>
      <c r="E881" s="333">
        <v>41518</v>
      </c>
      <c r="F881" s="332">
        <v>109574</v>
      </c>
      <c r="G881" s="331">
        <v>1164854691</v>
      </c>
      <c r="H881" s="324" t="s">
        <v>13638</v>
      </c>
      <c r="W881" s="325"/>
    </row>
    <row r="882" spans="1:23" ht="14.45" customHeight="1" x14ac:dyDescent="0.2">
      <c r="A882" s="331">
        <v>5045</v>
      </c>
      <c r="B882" s="331">
        <v>1025397</v>
      </c>
      <c r="C882" s="334" t="s">
        <v>13637</v>
      </c>
      <c r="D882" s="334" t="s">
        <v>11953</v>
      </c>
      <c r="E882" s="333">
        <v>41518</v>
      </c>
      <c r="F882" s="332">
        <v>42004</v>
      </c>
      <c r="G882" s="331">
        <v>1144662990</v>
      </c>
      <c r="H882" s="324" t="s">
        <v>13636</v>
      </c>
      <c r="W882" s="325"/>
    </row>
    <row r="883" spans="1:23" ht="14.45" customHeight="1" x14ac:dyDescent="0.2">
      <c r="A883" s="331">
        <v>101456</v>
      </c>
      <c r="B883" s="331">
        <v>1025408</v>
      </c>
      <c r="C883" s="334" t="s">
        <v>11958</v>
      </c>
      <c r="D883" s="334" t="s">
        <v>11958</v>
      </c>
      <c r="E883" s="333">
        <v>41518</v>
      </c>
      <c r="F883" s="332">
        <v>42061</v>
      </c>
      <c r="G883" s="331">
        <v>1295768927</v>
      </c>
      <c r="H883" s="324" t="s">
        <v>11957</v>
      </c>
      <c r="W883" s="325"/>
    </row>
    <row r="884" spans="1:23" ht="14.45" customHeight="1" x14ac:dyDescent="0.2">
      <c r="A884" s="331">
        <v>102587</v>
      </c>
      <c r="B884" s="331">
        <v>1025410</v>
      </c>
      <c r="C884" s="334" t="s">
        <v>11986</v>
      </c>
      <c r="D884" s="334" t="s">
        <v>11986</v>
      </c>
      <c r="E884" s="333">
        <v>41518</v>
      </c>
      <c r="F884" s="332">
        <v>42061</v>
      </c>
      <c r="G884" s="331">
        <v>1063461994</v>
      </c>
      <c r="H884" s="324" t="s">
        <v>13635</v>
      </c>
      <c r="W884" s="325"/>
    </row>
    <row r="885" spans="1:23" ht="14.45" customHeight="1" x14ac:dyDescent="0.2">
      <c r="A885" s="331">
        <v>4434</v>
      </c>
      <c r="B885" s="331">
        <v>1025476</v>
      </c>
      <c r="C885" s="334" t="s">
        <v>13634</v>
      </c>
      <c r="D885" s="334" t="s">
        <v>13633</v>
      </c>
      <c r="E885" s="333">
        <v>41518</v>
      </c>
      <c r="F885" s="332">
        <v>109574</v>
      </c>
      <c r="G885" s="331">
        <v>1750723102</v>
      </c>
      <c r="H885" s="324" t="s">
        <v>13632</v>
      </c>
      <c r="W885" s="325"/>
    </row>
    <row r="886" spans="1:23" ht="14.45" customHeight="1" x14ac:dyDescent="0.2">
      <c r="A886" s="331">
        <v>103476</v>
      </c>
      <c r="B886" s="331">
        <v>1025400</v>
      </c>
      <c r="C886" s="334" t="s">
        <v>12519</v>
      </c>
      <c r="D886" s="334" t="s">
        <v>12519</v>
      </c>
      <c r="E886" s="333">
        <v>41514</v>
      </c>
      <c r="F886" s="332">
        <v>42061</v>
      </c>
      <c r="G886" s="331">
        <v>1275704421</v>
      </c>
      <c r="H886" s="324" t="s">
        <v>12518</v>
      </c>
      <c r="W886" s="325"/>
    </row>
    <row r="887" spans="1:23" ht="14.45" customHeight="1" x14ac:dyDescent="0.2">
      <c r="A887" s="331">
        <v>4341</v>
      </c>
      <c r="B887" s="331">
        <v>1021370</v>
      </c>
      <c r="C887" s="334" t="s">
        <v>13631</v>
      </c>
      <c r="D887" s="334" t="s">
        <v>13630</v>
      </c>
      <c r="E887" s="333">
        <v>41501</v>
      </c>
      <c r="F887" s="332">
        <v>42825</v>
      </c>
      <c r="G887" s="331">
        <v>1194166132</v>
      </c>
      <c r="H887" s="324" t="s">
        <v>13629</v>
      </c>
      <c r="W887" s="325"/>
    </row>
    <row r="888" spans="1:23" ht="14.45" customHeight="1" x14ac:dyDescent="0.2">
      <c r="A888" s="331">
        <v>105607</v>
      </c>
      <c r="B888" s="331">
        <v>1021253</v>
      </c>
      <c r="C888" s="334" t="s">
        <v>13628</v>
      </c>
      <c r="D888" s="334" t="s">
        <v>13627</v>
      </c>
      <c r="E888" s="333">
        <v>41498</v>
      </c>
      <c r="F888" s="332">
        <v>42216</v>
      </c>
      <c r="G888" s="331">
        <v>1356788897</v>
      </c>
      <c r="H888" s="324" t="s">
        <v>13626</v>
      </c>
      <c r="W888" s="325"/>
    </row>
    <row r="889" spans="1:23" ht="14.45" customHeight="1" x14ac:dyDescent="0.2">
      <c r="A889" s="331">
        <v>103408</v>
      </c>
      <c r="B889" s="331">
        <v>1021248</v>
      </c>
      <c r="C889" s="334" t="s">
        <v>12476</v>
      </c>
      <c r="D889" s="334" t="s">
        <v>12476</v>
      </c>
      <c r="E889" s="333">
        <v>41487</v>
      </c>
      <c r="F889" s="332">
        <v>42062</v>
      </c>
      <c r="G889" s="331">
        <v>1215374988</v>
      </c>
      <c r="H889" s="324" t="s">
        <v>13625</v>
      </c>
      <c r="W889" s="325"/>
    </row>
    <row r="890" spans="1:23" ht="14.45" customHeight="1" x14ac:dyDescent="0.2">
      <c r="A890" s="331">
        <v>100950</v>
      </c>
      <c r="B890" s="331">
        <v>1021263</v>
      </c>
      <c r="C890" s="334" t="s">
        <v>13624</v>
      </c>
      <c r="D890" s="334" t="s">
        <v>13623</v>
      </c>
      <c r="E890" s="333">
        <v>41481</v>
      </c>
      <c r="F890" s="332">
        <v>42018</v>
      </c>
      <c r="G890" s="331">
        <v>1780021915</v>
      </c>
      <c r="H890" s="324" t="s">
        <v>13622</v>
      </c>
      <c r="W890" s="325"/>
    </row>
    <row r="891" spans="1:23" ht="14.45" customHeight="1" x14ac:dyDescent="0.2">
      <c r="A891" s="331">
        <v>4545</v>
      </c>
      <c r="B891" s="331">
        <v>1021216</v>
      </c>
      <c r="C891" s="334" t="s">
        <v>12632</v>
      </c>
      <c r="D891" s="334" t="s">
        <v>13621</v>
      </c>
      <c r="E891" s="333">
        <v>41456</v>
      </c>
      <c r="F891" s="332">
        <v>42509</v>
      </c>
      <c r="G891" s="331">
        <v>1265876700</v>
      </c>
      <c r="H891" s="324" t="s">
        <v>13620</v>
      </c>
      <c r="W891" s="325"/>
    </row>
    <row r="892" spans="1:23" ht="14.45" customHeight="1" x14ac:dyDescent="0.2">
      <c r="A892" s="331">
        <v>4802</v>
      </c>
      <c r="B892" s="331">
        <v>1021225</v>
      </c>
      <c r="C892" s="334" t="s">
        <v>12107</v>
      </c>
      <c r="D892" s="334" t="s">
        <v>13619</v>
      </c>
      <c r="E892" s="333">
        <v>41456</v>
      </c>
      <c r="F892" s="332">
        <v>42825</v>
      </c>
      <c r="G892" s="331">
        <v>1437595824</v>
      </c>
      <c r="H892" s="324" t="s">
        <v>3232</v>
      </c>
      <c r="W892" s="325"/>
    </row>
    <row r="893" spans="1:23" ht="14.45" customHeight="1" x14ac:dyDescent="0.2">
      <c r="A893" s="331">
        <v>4749</v>
      </c>
      <c r="B893" s="331">
        <v>1021232</v>
      </c>
      <c r="C893" s="334" t="s">
        <v>12970</v>
      </c>
      <c r="D893" s="334" t="s">
        <v>12970</v>
      </c>
      <c r="E893" s="333">
        <v>41456</v>
      </c>
      <c r="F893" s="332">
        <v>42369</v>
      </c>
      <c r="G893" s="331">
        <v>1063858298</v>
      </c>
      <c r="H893" s="324" t="s">
        <v>12969</v>
      </c>
      <c r="W893" s="325"/>
    </row>
    <row r="894" spans="1:23" ht="14.45" customHeight="1" x14ac:dyDescent="0.2">
      <c r="A894" s="331">
        <v>4277</v>
      </c>
      <c r="B894" s="331">
        <v>1021235</v>
      </c>
      <c r="C894" s="334" t="s">
        <v>13618</v>
      </c>
      <c r="D894" s="334" t="s">
        <v>13618</v>
      </c>
      <c r="E894" s="333">
        <v>41456</v>
      </c>
      <c r="F894" s="332">
        <v>41912</v>
      </c>
      <c r="G894" s="331">
        <v>1215374491</v>
      </c>
      <c r="H894" s="324" t="s">
        <v>13617</v>
      </c>
      <c r="W894" s="325"/>
    </row>
    <row r="895" spans="1:23" ht="14.45" customHeight="1" x14ac:dyDescent="0.2">
      <c r="A895" s="331">
        <v>4552</v>
      </c>
      <c r="B895" s="331">
        <v>1021236</v>
      </c>
      <c r="C895" s="334" t="s">
        <v>13616</v>
      </c>
      <c r="D895" s="334" t="s">
        <v>13616</v>
      </c>
      <c r="E895" s="333">
        <v>41456</v>
      </c>
      <c r="F895" s="332">
        <v>41912</v>
      </c>
      <c r="G895" s="331">
        <v>1982041166</v>
      </c>
      <c r="H895" s="324" t="s">
        <v>13615</v>
      </c>
      <c r="W895" s="325"/>
    </row>
    <row r="896" spans="1:23" ht="14.45" customHeight="1" x14ac:dyDescent="0.2">
      <c r="A896" s="331">
        <v>4501</v>
      </c>
      <c r="B896" s="331">
        <v>1021240</v>
      </c>
      <c r="C896" s="334" t="s">
        <v>13614</v>
      </c>
      <c r="D896" s="334" t="s">
        <v>13613</v>
      </c>
      <c r="E896" s="333">
        <v>41456</v>
      </c>
      <c r="F896" s="332">
        <v>41912</v>
      </c>
      <c r="G896" s="331">
        <v>1831536010</v>
      </c>
      <c r="H896" s="324" t="s">
        <v>13612</v>
      </c>
      <c r="W896" s="325"/>
    </row>
    <row r="897" spans="1:23" ht="14.45" customHeight="1" x14ac:dyDescent="0.2">
      <c r="A897" s="331">
        <v>5209</v>
      </c>
      <c r="B897" s="331">
        <v>1021241</v>
      </c>
      <c r="C897" s="334" t="s">
        <v>13611</v>
      </c>
      <c r="D897" s="334" t="s">
        <v>13610</v>
      </c>
      <c r="E897" s="333">
        <v>41456</v>
      </c>
      <c r="F897" s="332">
        <v>41912</v>
      </c>
      <c r="G897" s="331">
        <v>1023455201</v>
      </c>
      <c r="H897" s="324" t="s">
        <v>13609</v>
      </c>
      <c r="W897" s="325"/>
    </row>
    <row r="898" spans="1:23" ht="14.45" customHeight="1" x14ac:dyDescent="0.2">
      <c r="A898" s="331">
        <v>4304</v>
      </c>
      <c r="B898" s="331">
        <v>1021250</v>
      </c>
      <c r="C898" s="334" t="s">
        <v>13608</v>
      </c>
      <c r="D898" s="334" t="s">
        <v>13607</v>
      </c>
      <c r="E898" s="333">
        <v>41456</v>
      </c>
      <c r="F898" s="332">
        <v>109574</v>
      </c>
      <c r="G898" s="331">
        <v>1952748956</v>
      </c>
      <c r="H898" s="324" t="s">
        <v>13606</v>
      </c>
      <c r="W898" s="325"/>
    </row>
    <row r="899" spans="1:23" ht="14.45" customHeight="1" x14ac:dyDescent="0.2">
      <c r="A899" s="331">
        <v>5299</v>
      </c>
      <c r="B899" s="331">
        <v>1021252</v>
      </c>
      <c r="C899" s="334" t="s">
        <v>8394</v>
      </c>
      <c r="D899" s="334" t="s">
        <v>13605</v>
      </c>
      <c r="E899" s="333">
        <v>41456</v>
      </c>
      <c r="F899" s="332">
        <v>42062</v>
      </c>
      <c r="G899" s="331">
        <v>1750728655</v>
      </c>
      <c r="H899" s="324" t="s">
        <v>13604</v>
      </c>
    </row>
    <row r="900" spans="1:23" ht="14.45" customHeight="1" x14ac:dyDescent="0.2">
      <c r="A900" s="331">
        <v>4734</v>
      </c>
      <c r="B900" s="331">
        <v>1021267</v>
      </c>
      <c r="C900" s="334" t="s">
        <v>13603</v>
      </c>
      <c r="D900" s="334" t="s">
        <v>13603</v>
      </c>
      <c r="E900" s="333">
        <v>41456</v>
      </c>
      <c r="F900" s="332">
        <v>41729</v>
      </c>
      <c r="G900" s="331">
        <v>1770928434</v>
      </c>
      <c r="H900" s="324" t="s">
        <v>13602</v>
      </c>
      <c r="W900" s="325"/>
    </row>
    <row r="901" spans="1:23" ht="14.45" customHeight="1" x14ac:dyDescent="0.2">
      <c r="A901" s="331">
        <v>4775</v>
      </c>
      <c r="B901" s="331">
        <v>1021277</v>
      </c>
      <c r="C901" s="334" t="s">
        <v>13601</v>
      </c>
      <c r="D901" s="334" t="s">
        <v>13600</v>
      </c>
      <c r="E901" s="333">
        <v>41456</v>
      </c>
      <c r="F901" s="332">
        <v>41670</v>
      </c>
      <c r="G901" s="331">
        <v>1629415807</v>
      </c>
      <c r="H901" s="324" t="s">
        <v>13599</v>
      </c>
      <c r="W901" s="325"/>
    </row>
    <row r="902" spans="1:23" ht="14.45" customHeight="1" x14ac:dyDescent="0.2">
      <c r="A902" s="331">
        <v>4963</v>
      </c>
      <c r="B902" s="331">
        <v>1021278</v>
      </c>
      <c r="C902" s="334" t="s">
        <v>13598</v>
      </c>
      <c r="D902" s="334" t="s">
        <v>13597</v>
      </c>
      <c r="E902" s="333">
        <v>41456</v>
      </c>
      <c r="F902" s="332">
        <v>41852</v>
      </c>
      <c r="G902" s="331">
        <v>1144667320</v>
      </c>
      <c r="H902" s="324" t="s">
        <v>13596</v>
      </c>
      <c r="W902" s="325"/>
    </row>
    <row r="903" spans="1:23" ht="14.45" customHeight="1" x14ac:dyDescent="0.2">
      <c r="A903" s="331">
        <v>4953</v>
      </c>
      <c r="B903" s="331">
        <v>1021151</v>
      </c>
      <c r="C903" s="334" t="s">
        <v>13595</v>
      </c>
      <c r="D903" s="334" t="s">
        <v>13594</v>
      </c>
      <c r="E903" s="333">
        <v>41426</v>
      </c>
      <c r="F903" s="332">
        <v>109574</v>
      </c>
      <c r="G903" s="331">
        <v>1679917546</v>
      </c>
      <c r="H903" s="324" t="s">
        <v>13593</v>
      </c>
      <c r="W903" s="325"/>
    </row>
    <row r="904" spans="1:23" ht="14.45" customHeight="1" x14ac:dyDescent="0.2">
      <c r="A904" s="331">
        <v>4245</v>
      </c>
      <c r="B904" s="331">
        <v>1021200</v>
      </c>
      <c r="C904" s="334" t="s">
        <v>13592</v>
      </c>
      <c r="D904" s="334" t="s">
        <v>13591</v>
      </c>
      <c r="E904" s="333">
        <v>41426</v>
      </c>
      <c r="F904" s="332">
        <v>109574</v>
      </c>
      <c r="G904" s="331">
        <v>1659715647</v>
      </c>
      <c r="H904" s="324" t="s">
        <v>13590</v>
      </c>
      <c r="W904" s="325"/>
    </row>
    <row r="905" spans="1:23" ht="14.45" customHeight="1" x14ac:dyDescent="0.2">
      <c r="A905" s="331">
        <v>4739</v>
      </c>
      <c r="B905" s="331">
        <v>1021230</v>
      </c>
      <c r="C905" s="334" t="s">
        <v>13589</v>
      </c>
      <c r="D905" s="334" t="s">
        <v>13588</v>
      </c>
      <c r="E905" s="333">
        <v>41426</v>
      </c>
      <c r="F905" s="332">
        <v>109574</v>
      </c>
      <c r="G905" s="331">
        <v>1912342999</v>
      </c>
      <c r="H905" s="324" t="s">
        <v>13587</v>
      </c>
      <c r="W905" s="325"/>
    </row>
    <row r="906" spans="1:23" ht="14.45" customHeight="1" x14ac:dyDescent="0.2">
      <c r="A906" s="331">
        <v>105344</v>
      </c>
      <c r="B906" s="331">
        <v>1020805</v>
      </c>
      <c r="C906" s="334" t="s">
        <v>13586</v>
      </c>
      <c r="D906" s="334" t="s">
        <v>13585</v>
      </c>
      <c r="E906" s="333">
        <v>41409</v>
      </c>
      <c r="F906" s="332">
        <v>109574</v>
      </c>
      <c r="G906" s="331">
        <v>1144580192</v>
      </c>
      <c r="H906" s="324" t="s">
        <v>13584</v>
      </c>
      <c r="W906" s="325"/>
    </row>
    <row r="907" spans="1:23" ht="14.45" customHeight="1" x14ac:dyDescent="0.2">
      <c r="A907" s="331">
        <v>105428</v>
      </c>
      <c r="B907" s="331">
        <v>1020965</v>
      </c>
      <c r="C907" s="334" t="s">
        <v>13583</v>
      </c>
      <c r="D907" s="334" t="s">
        <v>13583</v>
      </c>
      <c r="E907" s="333">
        <v>41397</v>
      </c>
      <c r="F907" s="332">
        <v>42062</v>
      </c>
      <c r="G907" s="331">
        <v>1396098091</v>
      </c>
      <c r="H907" s="324" t="s">
        <v>13582</v>
      </c>
      <c r="W907" s="325"/>
    </row>
    <row r="908" spans="1:23" ht="14.45" customHeight="1" x14ac:dyDescent="0.2">
      <c r="A908" s="331">
        <v>102588</v>
      </c>
      <c r="B908" s="331">
        <v>1021092</v>
      </c>
      <c r="C908" s="334" t="s">
        <v>12058</v>
      </c>
      <c r="D908" s="334" t="s">
        <v>12058</v>
      </c>
      <c r="E908" s="333">
        <v>41397</v>
      </c>
      <c r="F908" s="332">
        <v>42824</v>
      </c>
      <c r="G908" s="331">
        <v>1093765026</v>
      </c>
      <c r="H908" s="324" t="s">
        <v>12057</v>
      </c>
      <c r="W908" s="325"/>
    </row>
    <row r="909" spans="1:23" ht="14.45" customHeight="1" x14ac:dyDescent="0.2">
      <c r="A909" s="331">
        <v>102783</v>
      </c>
      <c r="B909" s="331">
        <v>1021093</v>
      </c>
      <c r="C909" s="334" t="s">
        <v>12311</v>
      </c>
      <c r="D909" s="334" t="s">
        <v>12311</v>
      </c>
      <c r="E909" s="333">
        <v>41397</v>
      </c>
      <c r="F909" s="332">
        <v>42061</v>
      </c>
      <c r="G909" s="331">
        <v>1407879315</v>
      </c>
      <c r="H909" s="324" t="s">
        <v>12310</v>
      </c>
      <c r="W909" s="325"/>
    </row>
    <row r="910" spans="1:23" ht="14.45" customHeight="1" x14ac:dyDescent="0.2">
      <c r="A910" s="331">
        <v>103468</v>
      </c>
      <c r="B910" s="331">
        <v>1021131</v>
      </c>
      <c r="C910" s="334" t="s">
        <v>12531</v>
      </c>
      <c r="D910" s="334" t="s">
        <v>12530</v>
      </c>
      <c r="E910" s="333">
        <v>41397</v>
      </c>
      <c r="F910" s="332">
        <v>42824</v>
      </c>
      <c r="G910" s="331">
        <v>1790963130</v>
      </c>
      <c r="H910" s="324" t="s">
        <v>12529</v>
      </c>
      <c r="W910" s="325"/>
    </row>
    <row r="911" spans="1:23" ht="14.45" customHeight="1" x14ac:dyDescent="0.2">
      <c r="A911" s="331">
        <v>102789</v>
      </c>
      <c r="B911" s="331">
        <v>1021132</v>
      </c>
      <c r="C911" s="334" t="s">
        <v>12128</v>
      </c>
      <c r="D911" s="334" t="s">
        <v>12127</v>
      </c>
      <c r="E911" s="333">
        <v>41397</v>
      </c>
      <c r="F911" s="332">
        <v>42824</v>
      </c>
      <c r="G911" s="331">
        <v>1366540288</v>
      </c>
      <c r="H911" s="324" t="s">
        <v>12125</v>
      </c>
      <c r="W911" s="325"/>
    </row>
    <row r="912" spans="1:23" ht="14.45" customHeight="1" x14ac:dyDescent="0.2">
      <c r="A912" s="331">
        <v>105444</v>
      </c>
      <c r="B912" s="331">
        <v>1021016</v>
      </c>
      <c r="C912" s="334" t="s">
        <v>13581</v>
      </c>
      <c r="D912" s="334" t="s">
        <v>12778</v>
      </c>
      <c r="E912" s="333">
        <v>41394</v>
      </c>
      <c r="F912" s="332">
        <v>42735</v>
      </c>
      <c r="G912" s="331">
        <v>1083958862</v>
      </c>
      <c r="H912" s="324" t="s">
        <v>12777</v>
      </c>
      <c r="W912" s="325"/>
    </row>
    <row r="913" spans="1:23" ht="14.45" customHeight="1" x14ac:dyDescent="0.2">
      <c r="A913" s="331">
        <v>126</v>
      </c>
      <c r="B913" s="331">
        <v>1020948</v>
      </c>
      <c r="C913" s="334" t="s">
        <v>13580</v>
      </c>
      <c r="D913" s="334" t="s">
        <v>13579</v>
      </c>
      <c r="E913" s="333">
        <v>41381</v>
      </c>
      <c r="F913" s="332">
        <v>109574</v>
      </c>
      <c r="G913" s="331">
        <v>1497820682</v>
      </c>
      <c r="H913" s="324" t="s">
        <v>13578</v>
      </c>
      <c r="W913" s="325"/>
    </row>
    <row r="914" spans="1:23" ht="14.45" customHeight="1" x14ac:dyDescent="0.2">
      <c r="A914" s="331">
        <v>105467</v>
      </c>
      <c r="B914" s="331">
        <v>1021009</v>
      </c>
      <c r="C914" s="334" t="s">
        <v>13577</v>
      </c>
      <c r="D914" s="334" t="s">
        <v>13576</v>
      </c>
      <c r="E914" s="333">
        <v>41380</v>
      </c>
      <c r="F914" s="332">
        <v>109574</v>
      </c>
      <c r="G914" s="331">
        <v>1740526557</v>
      </c>
      <c r="H914" s="324" t="s">
        <v>13575</v>
      </c>
      <c r="W914" s="325"/>
    </row>
    <row r="915" spans="1:23" ht="14.45" customHeight="1" x14ac:dyDescent="0.2">
      <c r="A915" s="331">
        <v>105408</v>
      </c>
      <c r="B915" s="331">
        <v>1020856</v>
      </c>
      <c r="C915" s="334" t="s">
        <v>13574</v>
      </c>
      <c r="D915" s="334" t="s">
        <v>13574</v>
      </c>
      <c r="E915" s="333">
        <v>41373</v>
      </c>
      <c r="F915" s="332">
        <v>109574</v>
      </c>
      <c r="G915" s="331">
        <v>1013265446</v>
      </c>
      <c r="H915" s="324" t="s">
        <v>13573</v>
      </c>
      <c r="W915" s="325"/>
    </row>
    <row r="916" spans="1:23" ht="14.45" customHeight="1" x14ac:dyDescent="0.2">
      <c r="A916" s="331">
        <v>4470</v>
      </c>
      <c r="B916" s="331">
        <v>1021085</v>
      </c>
      <c r="C916" s="334" t="s">
        <v>13572</v>
      </c>
      <c r="D916" s="334" t="s">
        <v>13572</v>
      </c>
      <c r="E916" s="333">
        <v>41371</v>
      </c>
      <c r="F916" s="332">
        <v>109574</v>
      </c>
      <c r="G916" s="331">
        <v>1750621140</v>
      </c>
      <c r="H916" s="324" t="s">
        <v>13571</v>
      </c>
      <c r="W916" s="325"/>
    </row>
    <row r="917" spans="1:23" ht="14.45" customHeight="1" x14ac:dyDescent="0.2">
      <c r="A917" s="331">
        <v>4623</v>
      </c>
      <c r="B917" s="331">
        <v>1021063</v>
      </c>
      <c r="C917" s="334" t="s">
        <v>13570</v>
      </c>
      <c r="D917" s="334" t="s">
        <v>13570</v>
      </c>
      <c r="E917" s="333">
        <v>41365</v>
      </c>
      <c r="F917" s="332">
        <v>42823</v>
      </c>
      <c r="G917" s="331">
        <v>1518207638</v>
      </c>
      <c r="H917" s="324" t="s">
        <v>13569</v>
      </c>
      <c r="W917" s="325"/>
    </row>
    <row r="918" spans="1:23" ht="14.45" customHeight="1" x14ac:dyDescent="0.2">
      <c r="A918" s="331">
        <v>4455</v>
      </c>
      <c r="B918" s="331">
        <v>1021097</v>
      </c>
      <c r="C918" s="334" t="s">
        <v>13568</v>
      </c>
      <c r="D918" s="334" t="s">
        <v>13567</v>
      </c>
      <c r="E918" s="333">
        <v>41365</v>
      </c>
      <c r="F918" s="332">
        <v>42004</v>
      </c>
      <c r="G918" s="331">
        <v>1699013599</v>
      </c>
      <c r="H918" s="324" t="s">
        <v>13566</v>
      </c>
      <c r="W918" s="325"/>
    </row>
    <row r="919" spans="1:23" ht="14.45" customHeight="1" x14ac:dyDescent="0.2">
      <c r="A919" s="331">
        <v>4914</v>
      </c>
      <c r="B919" s="331">
        <v>1021106</v>
      </c>
      <c r="C919" s="334" t="s">
        <v>13565</v>
      </c>
      <c r="D919" s="334" t="s">
        <v>13565</v>
      </c>
      <c r="E919" s="333">
        <v>41365</v>
      </c>
      <c r="F919" s="332">
        <v>42825</v>
      </c>
      <c r="G919" s="331">
        <v>1528308640</v>
      </c>
      <c r="H919" s="324" t="s">
        <v>13564</v>
      </c>
      <c r="W919" s="325"/>
    </row>
    <row r="920" spans="1:23" ht="14.45" customHeight="1" x14ac:dyDescent="0.2">
      <c r="A920" s="331">
        <v>4733</v>
      </c>
      <c r="B920" s="331">
        <v>1021109</v>
      </c>
      <c r="C920" s="334" t="s">
        <v>13563</v>
      </c>
      <c r="D920" s="334" t="s">
        <v>13562</v>
      </c>
      <c r="E920" s="333">
        <v>41365</v>
      </c>
      <c r="F920" s="332">
        <v>42825</v>
      </c>
      <c r="G920" s="331">
        <v>1639419781</v>
      </c>
      <c r="H920" s="324" t="s">
        <v>13561</v>
      </c>
      <c r="W920" s="325"/>
    </row>
    <row r="921" spans="1:23" ht="14.45" customHeight="1" x14ac:dyDescent="0.2">
      <c r="A921" s="331">
        <v>4332</v>
      </c>
      <c r="B921" s="331">
        <v>1021076</v>
      </c>
      <c r="C921" s="334" t="s">
        <v>4507</v>
      </c>
      <c r="D921" s="334" t="s">
        <v>13560</v>
      </c>
      <c r="E921" s="333">
        <v>41359</v>
      </c>
      <c r="F921" s="332">
        <v>41973</v>
      </c>
      <c r="G921" s="331">
        <v>1245580588</v>
      </c>
      <c r="H921" s="324" t="s">
        <v>13559</v>
      </c>
      <c r="W921" s="325"/>
    </row>
    <row r="922" spans="1:23" ht="14.45" customHeight="1" x14ac:dyDescent="0.2">
      <c r="A922" s="331">
        <v>105225</v>
      </c>
      <c r="B922" s="331">
        <v>1020582</v>
      </c>
      <c r="C922" s="334" t="s">
        <v>13558</v>
      </c>
      <c r="D922" s="334" t="s">
        <v>13557</v>
      </c>
      <c r="E922" s="333">
        <v>41345</v>
      </c>
      <c r="F922" s="332">
        <v>42143</v>
      </c>
      <c r="G922" s="331">
        <v>1265790497</v>
      </c>
      <c r="H922" s="324" t="s">
        <v>13556</v>
      </c>
      <c r="W922" s="325"/>
    </row>
    <row r="923" spans="1:23" ht="14.45" customHeight="1" x14ac:dyDescent="0.2">
      <c r="A923" s="331">
        <v>105427</v>
      </c>
      <c r="B923" s="331">
        <v>1020860</v>
      </c>
      <c r="C923" s="334" t="s">
        <v>13555</v>
      </c>
      <c r="D923" s="334" t="s">
        <v>13554</v>
      </c>
      <c r="E923" s="333">
        <v>41340</v>
      </c>
      <c r="F923" s="332">
        <v>109574</v>
      </c>
      <c r="G923" s="331">
        <v>1700136132</v>
      </c>
      <c r="H923" s="324" t="s">
        <v>13553</v>
      </c>
      <c r="W923" s="325"/>
    </row>
    <row r="924" spans="1:23" ht="14.45" customHeight="1" x14ac:dyDescent="0.2">
      <c r="A924" s="331">
        <v>105340</v>
      </c>
      <c r="B924" s="331">
        <v>1020759</v>
      </c>
      <c r="C924" s="334" t="s">
        <v>13552</v>
      </c>
      <c r="D924" s="334" t="s">
        <v>13551</v>
      </c>
      <c r="E924" s="333">
        <v>41339</v>
      </c>
      <c r="F924" s="332">
        <v>42185</v>
      </c>
      <c r="G924" s="331">
        <v>1437404217</v>
      </c>
      <c r="H924" s="324" t="s">
        <v>13550</v>
      </c>
      <c r="W924" s="325"/>
    </row>
    <row r="925" spans="1:23" ht="14.45" customHeight="1" x14ac:dyDescent="0.2">
      <c r="A925" s="331">
        <v>105395</v>
      </c>
      <c r="B925" s="331">
        <v>1020874</v>
      </c>
      <c r="C925" s="334" t="s">
        <v>13549</v>
      </c>
      <c r="D925" s="334" t="s">
        <v>13549</v>
      </c>
      <c r="E925" s="333">
        <v>41339</v>
      </c>
      <c r="F925" s="332">
        <v>42185</v>
      </c>
      <c r="G925" s="331">
        <v>1760746499</v>
      </c>
      <c r="H925" s="324" t="s">
        <v>13548</v>
      </c>
      <c r="W925" s="325"/>
    </row>
    <row r="926" spans="1:23" ht="14.45" customHeight="1" x14ac:dyDescent="0.2">
      <c r="A926" s="331">
        <v>4553</v>
      </c>
      <c r="B926" s="331">
        <v>1021048</v>
      </c>
      <c r="C926" s="334" t="s">
        <v>13547</v>
      </c>
      <c r="D926" s="334" t="s">
        <v>13546</v>
      </c>
      <c r="E926" s="333">
        <v>41334</v>
      </c>
      <c r="F926" s="332">
        <v>42825</v>
      </c>
      <c r="G926" s="331">
        <v>1487992889</v>
      </c>
      <c r="H926" s="324" t="s">
        <v>13545</v>
      </c>
      <c r="W926" s="325"/>
    </row>
    <row r="927" spans="1:23" ht="14.45" customHeight="1" x14ac:dyDescent="0.2">
      <c r="A927" s="331">
        <v>4348</v>
      </c>
      <c r="B927" s="331">
        <v>1021058</v>
      </c>
      <c r="C927" s="334" t="s">
        <v>13544</v>
      </c>
      <c r="D927" s="334" t="s">
        <v>13543</v>
      </c>
      <c r="E927" s="333">
        <v>41334</v>
      </c>
      <c r="F927" s="332">
        <v>42054</v>
      </c>
      <c r="G927" s="331">
        <v>1760720684</v>
      </c>
      <c r="H927" s="324" t="s">
        <v>13542</v>
      </c>
      <c r="W927" s="325"/>
    </row>
    <row r="928" spans="1:23" ht="14.45" customHeight="1" x14ac:dyDescent="0.2">
      <c r="A928" s="331">
        <v>105249</v>
      </c>
      <c r="B928" s="331">
        <v>1020586</v>
      </c>
      <c r="C928" s="334" t="s">
        <v>13541</v>
      </c>
      <c r="D928" s="334" t="s">
        <v>13540</v>
      </c>
      <c r="E928" s="333">
        <v>41319</v>
      </c>
      <c r="F928" s="332">
        <v>42094</v>
      </c>
      <c r="G928" s="331">
        <v>1811256191</v>
      </c>
      <c r="H928" s="324" t="s">
        <v>13539</v>
      </c>
      <c r="W928" s="325"/>
    </row>
    <row r="929" spans="1:23" ht="14.45" customHeight="1" x14ac:dyDescent="0.2">
      <c r="A929" s="331">
        <v>105276</v>
      </c>
      <c r="B929" s="331">
        <v>1020654</v>
      </c>
      <c r="C929" s="334" t="s">
        <v>13538</v>
      </c>
      <c r="D929" s="334" t="s">
        <v>13537</v>
      </c>
      <c r="E929" s="333">
        <v>41317</v>
      </c>
      <c r="F929" s="332">
        <v>109574</v>
      </c>
      <c r="G929" s="331">
        <v>1558620633</v>
      </c>
      <c r="H929" s="324" t="s">
        <v>13536</v>
      </c>
      <c r="W929" s="325"/>
    </row>
    <row r="930" spans="1:23" ht="14.45" customHeight="1" x14ac:dyDescent="0.2">
      <c r="A930" s="331">
        <v>105330</v>
      </c>
      <c r="B930" s="331">
        <v>1020796</v>
      </c>
      <c r="C930" s="334" t="s">
        <v>13535</v>
      </c>
      <c r="D930" s="334" t="s">
        <v>13534</v>
      </c>
      <c r="E930" s="333">
        <v>41317</v>
      </c>
      <c r="F930" s="332">
        <v>42035</v>
      </c>
      <c r="G930" s="331">
        <v>1811244700</v>
      </c>
      <c r="H930" s="324" t="s">
        <v>13533</v>
      </c>
      <c r="W930" s="325"/>
    </row>
    <row r="931" spans="1:23" ht="14.45" customHeight="1" x14ac:dyDescent="0.2">
      <c r="A931" s="331">
        <v>5060</v>
      </c>
      <c r="B931" s="331">
        <v>1021023</v>
      </c>
      <c r="C931" s="334" t="s">
        <v>13532</v>
      </c>
      <c r="D931" s="334" t="s">
        <v>13531</v>
      </c>
      <c r="E931" s="333">
        <v>41306</v>
      </c>
      <c r="F931" s="332">
        <v>42063</v>
      </c>
      <c r="G931" s="331">
        <v>1679812929</v>
      </c>
      <c r="H931" s="324" t="s">
        <v>13530</v>
      </c>
      <c r="W931" s="325"/>
    </row>
    <row r="932" spans="1:23" ht="14.45" customHeight="1" x14ac:dyDescent="0.2">
      <c r="A932" s="331">
        <v>4537</v>
      </c>
      <c r="B932" s="331">
        <v>1021028</v>
      </c>
      <c r="C932" s="334" t="s">
        <v>12743</v>
      </c>
      <c r="D932" s="334" t="s">
        <v>13529</v>
      </c>
      <c r="E932" s="333">
        <v>41306</v>
      </c>
      <c r="F932" s="332">
        <v>109574</v>
      </c>
      <c r="G932" s="331">
        <v>1487992418</v>
      </c>
      <c r="H932" s="324" t="s">
        <v>13528</v>
      </c>
      <c r="W932" s="325"/>
    </row>
    <row r="933" spans="1:23" ht="14.45" customHeight="1" x14ac:dyDescent="0.2">
      <c r="A933" s="331">
        <v>4938</v>
      </c>
      <c r="B933" s="331">
        <v>1020867</v>
      </c>
      <c r="C933" s="334" t="s">
        <v>13527</v>
      </c>
      <c r="D933" s="334" t="s">
        <v>13526</v>
      </c>
      <c r="E933" s="333">
        <v>41275</v>
      </c>
      <c r="F933" s="332">
        <v>109574</v>
      </c>
      <c r="G933" s="331">
        <v>1821332586</v>
      </c>
      <c r="H933" s="324" t="s">
        <v>13525</v>
      </c>
      <c r="W933" s="325"/>
    </row>
    <row r="934" spans="1:23" ht="14.45" customHeight="1" x14ac:dyDescent="0.2">
      <c r="A934" s="331">
        <v>4860</v>
      </c>
      <c r="B934" s="331">
        <v>1020870</v>
      </c>
      <c r="C934" s="334" t="s">
        <v>12921</v>
      </c>
      <c r="D934" s="334" t="s">
        <v>13524</v>
      </c>
      <c r="E934" s="333">
        <v>41275</v>
      </c>
      <c r="F934" s="332">
        <v>109574</v>
      </c>
      <c r="G934" s="331">
        <v>1407190903</v>
      </c>
      <c r="H934" s="324" t="s">
        <v>13523</v>
      </c>
      <c r="W934" s="325"/>
    </row>
    <row r="935" spans="1:23" ht="14.45" customHeight="1" x14ac:dyDescent="0.2">
      <c r="A935" s="331">
        <v>101801</v>
      </c>
      <c r="B935" s="331">
        <v>1020909</v>
      </c>
      <c r="C935" s="334" t="s">
        <v>13522</v>
      </c>
      <c r="D935" s="334" t="s">
        <v>13521</v>
      </c>
      <c r="E935" s="333">
        <v>41275</v>
      </c>
      <c r="F935" s="332">
        <v>109574</v>
      </c>
      <c r="G935" s="331">
        <v>1639423262</v>
      </c>
      <c r="H935" s="324" t="s">
        <v>13520</v>
      </c>
      <c r="W935" s="325"/>
    </row>
    <row r="936" spans="1:23" ht="14.45" customHeight="1" x14ac:dyDescent="0.2">
      <c r="A936" s="331">
        <v>5324</v>
      </c>
      <c r="B936" s="331">
        <v>1020914</v>
      </c>
      <c r="C936" s="334" t="s">
        <v>13519</v>
      </c>
      <c r="D936" s="334" t="s">
        <v>13518</v>
      </c>
      <c r="E936" s="333">
        <v>41275</v>
      </c>
      <c r="F936" s="332">
        <v>109574</v>
      </c>
      <c r="G936" s="331">
        <v>1225372972</v>
      </c>
      <c r="H936" s="324" t="s">
        <v>13517</v>
      </c>
      <c r="W936" s="325"/>
    </row>
    <row r="937" spans="1:23" ht="14.45" customHeight="1" x14ac:dyDescent="0.2">
      <c r="A937" s="331">
        <v>4272</v>
      </c>
      <c r="B937" s="331">
        <v>1020930</v>
      </c>
      <c r="C937" s="334" t="s">
        <v>13189</v>
      </c>
      <c r="D937" s="334" t="s">
        <v>13189</v>
      </c>
      <c r="E937" s="333">
        <v>41275</v>
      </c>
      <c r="F937" s="332">
        <v>41790</v>
      </c>
      <c r="G937" s="331">
        <v>1245574441</v>
      </c>
      <c r="H937" s="324" t="s">
        <v>13516</v>
      </c>
      <c r="W937" s="325"/>
    </row>
    <row r="938" spans="1:23" ht="14.45" customHeight="1" x14ac:dyDescent="0.2">
      <c r="A938" s="331">
        <v>4890</v>
      </c>
      <c r="B938" s="331">
        <v>1020958</v>
      </c>
      <c r="C938" s="334" t="s">
        <v>13515</v>
      </c>
      <c r="D938" s="334" t="s">
        <v>13514</v>
      </c>
      <c r="E938" s="333">
        <v>41275</v>
      </c>
      <c r="F938" s="332">
        <v>43190</v>
      </c>
      <c r="G938" s="331">
        <v>1285988832</v>
      </c>
      <c r="H938" s="324" t="s">
        <v>3522</v>
      </c>
      <c r="W938" s="325"/>
    </row>
    <row r="939" spans="1:23" ht="14.45" customHeight="1" x14ac:dyDescent="0.2">
      <c r="A939" s="331">
        <v>5125</v>
      </c>
      <c r="B939" s="331">
        <v>1020960</v>
      </c>
      <c r="C939" s="334" t="s">
        <v>13501</v>
      </c>
      <c r="D939" s="334" t="s">
        <v>13500</v>
      </c>
      <c r="E939" s="333">
        <v>41275</v>
      </c>
      <c r="F939" s="332">
        <v>41275</v>
      </c>
      <c r="G939" s="331" t="s">
        <v>13513</v>
      </c>
      <c r="H939" s="324" t="s">
        <v>3598</v>
      </c>
      <c r="W939" s="325"/>
    </row>
    <row r="940" spans="1:23" ht="14.45" customHeight="1" x14ac:dyDescent="0.2">
      <c r="A940" s="331">
        <v>104779</v>
      </c>
      <c r="B940" s="331">
        <v>1020961</v>
      </c>
      <c r="C940" s="334" t="s">
        <v>13512</v>
      </c>
      <c r="D940" s="334" t="s">
        <v>13511</v>
      </c>
      <c r="E940" s="333">
        <v>41275</v>
      </c>
      <c r="F940" s="332">
        <v>109574</v>
      </c>
      <c r="G940" s="331">
        <v>1518211184</v>
      </c>
      <c r="H940" s="324" t="s">
        <v>13510</v>
      </c>
      <c r="W940" s="325"/>
    </row>
    <row r="941" spans="1:23" ht="14.45" customHeight="1" x14ac:dyDescent="0.2">
      <c r="A941" s="331">
        <v>5078</v>
      </c>
      <c r="B941" s="331">
        <v>1021146</v>
      </c>
      <c r="C941" s="334" t="s">
        <v>13509</v>
      </c>
      <c r="D941" s="334" t="s">
        <v>13508</v>
      </c>
      <c r="E941" s="333">
        <v>41275</v>
      </c>
      <c r="F941" s="332">
        <v>41912</v>
      </c>
      <c r="G941" s="331">
        <v>1023362597</v>
      </c>
      <c r="H941" s="324" t="s">
        <v>13507</v>
      </c>
      <c r="W941" s="325"/>
    </row>
    <row r="942" spans="1:23" ht="14.45" customHeight="1" x14ac:dyDescent="0.2">
      <c r="A942" s="331">
        <v>5296</v>
      </c>
      <c r="B942" s="331">
        <v>1021147</v>
      </c>
      <c r="C942" s="334" t="s">
        <v>13506</v>
      </c>
      <c r="D942" s="334" t="s">
        <v>13505</v>
      </c>
      <c r="E942" s="333">
        <v>41275</v>
      </c>
      <c r="F942" s="332">
        <v>41882</v>
      </c>
      <c r="G942" s="331">
        <v>1639423270</v>
      </c>
      <c r="H942" s="324" t="s">
        <v>13504</v>
      </c>
      <c r="W942" s="325"/>
    </row>
    <row r="943" spans="1:23" ht="14.45" customHeight="1" x14ac:dyDescent="0.2">
      <c r="A943" s="331">
        <v>4919</v>
      </c>
      <c r="B943" s="331">
        <v>1021148</v>
      </c>
      <c r="C943" s="334" t="s">
        <v>13503</v>
      </c>
      <c r="D943" s="334" t="s">
        <v>13503</v>
      </c>
      <c r="E943" s="333">
        <v>41275</v>
      </c>
      <c r="F943" s="332">
        <v>109574</v>
      </c>
      <c r="G943" s="331">
        <v>1053665612</v>
      </c>
      <c r="H943" s="324" t="s">
        <v>13502</v>
      </c>
      <c r="W943" s="325"/>
    </row>
    <row r="944" spans="1:23" ht="14.45" customHeight="1" x14ac:dyDescent="0.2">
      <c r="A944" s="331">
        <v>5125</v>
      </c>
      <c r="B944" s="331">
        <v>1021247</v>
      </c>
      <c r="C944" s="334" t="s">
        <v>13501</v>
      </c>
      <c r="D944" s="334" t="s">
        <v>13500</v>
      </c>
      <c r="E944" s="333">
        <v>41275</v>
      </c>
      <c r="F944" s="332">
        <v>42825</v>
      </c>
      <c r="G944" s="331">
        <v>1093069668</v>
      </c>
      <c r="H944" s="324" t="s">
        <v>3598</v>
      </c>
      <c r="W944" s="325"/>
    </row>
    <row r="945" spans="1:23" ht="14.45" customHeight="1" x14ac:dyDescent="0.2">
      <c r="A945" s="331">
        <v>5079</v>
      </c>
      <c r="B945" s="331">
        <v>1021254</v>
      </c>
      <c r="C945" s="334" t="s">
        <v>13499</v>
      </c>
      <c r="D945" s="334" t="s">
        <v>13498</v>
      </c>
      <c r="E945" s="333">
        <v>41275</v>
      </c>
      <c r="F945" s="332">
        <v>42825</v>
      </c>
      <c r="G945" s="331">
        <v>1891049466</v>
      </c>
      <c r="H945" s="324" t="s">
        <v>3453</v>
      </c>
      <c r="W945" s="325"/>
    </row>
    <row r="946" spans="1:23" ht="14.45" customHeight="1" x14ac:dyDescent="0.2">
      <c r="A946" s="331">
        <v>4428</v>
      </c>
      <c r="B946" s="331">
        <v>1021255</v>
      </c>
      <c r="C946" s="334" t="s">
        <v>13497</v>
      </c>
      <c r="D946" s="334" t="s">
        <v>13496</v>
      </c>
      <c r="E946" s="333">
        <v>41275</v>
      </c>
      <c r="F946" s="332">
        <v>42825</v>
      </c>
      <c r="G946" s="331">
        <v>1851645410</v>
      </c>
      <c r="H946" s="324" t="s">
        <v>3504</v>
      </c>
      <c r="W946" s="325"/>
    </row>
    <row r="947" spans="1:23" ht="14.45" customHeight="1" x14ac:dyDescent="0.2">
      <c r="A947" s="331">
        <v>4744</v>
      </c>
      <c r="B947" s="331">
        <v>1021256</v>
      </c>
      <c r="C947" s="334" t="s">
        <v>13495</v>
      </c>
      <c r="D947" s="334" t="s">
        <v>13494</v>
      </c>
      <c r="E947" s="333">
        <v>41275</v>
      </c>
      <c r="F947" s="332">
        <v>41882</v>
      </c>
      <c r="G947" s="331">
        <v>1932453578</v>
      </c>
      <c r="H947" s="324" t="s">
        <v>13493</v>
      </c>
      <c r="W947" s="325"/>
    </row>
    <row r="948" spans="1:23" ht="14.45" customHeight="1" x14ac:dyDescent="0.2">
      <c r="A948" s="331">
        <v>4530</v>
      </c>
      <c r="B948" s="331">
        <v>1021006</v>
      </c>
      <c r="C948" s="334" t="s">
        <v>13492</v>
      </c>
      <c r="D948" s="334" t="s">
        <v>13492</v>
      </c>
      <c r="E948" s="333">
        <v>41260</v>
      </c>
      <c r="F948" s="332">
        <v>42825</v>
      </c>
      <c r="G948" s="331">
        <v>1699029413</v>
      </c>
      <c r="H948" s="324" t="s">
        <v>13491</v>
      </c>
      <c r="W948" s="325"/>
    </row>
    <row r="949" spans="1:23" ht="14.45" customHeight="1" x14ac:dyDescent="0.2">
      <c r="A949" s="331">
        <v>5215</v>
      </c>
      <c r="B949" s="331">
        <v>1020857</v>
      </c>
      <c r="C949" s="334" t="s">
        <v>12985</v>
      </c>
      <c r="D949" s="334" t="s">
        <v>12984</v>
      </c>
      <c r="E949" s="333">
        <v>41244</v>
      </c>
      <c r="F949" s="332">
        <v>41567</v>
      </c>
      <c r="G949" s="331">
        <v>1689672198</v>
      </c>
      <c r="H949" s="324" t="s">
        <v>12982</v>
      </c>
      <c r="W949" s="325"/>
    </row>
    <row r="950" spans="1:23" ht="14.45" customHeight="1" x14ac:dyDescent="0.2">
      <c r="A950" s="331">
        <v>4994</v>
      </c>
      <c r="B950" s="331">
        <v>1020871</v>
      </c>
      <c r="C950" s="334" t="s">
        <v>13002</v>
      </c>
      <c r="D950" s="334" t="s">
        <v>13002</v>
      </c>
      <c r="E950" s="333">
        <v>41244</v>
      </c>
      <c r="F950" s="332">
        <v>42094</v>
      </c>
      <c r="G950" s="331">
        <v>1871592048</v>
      </c>
      <c r="H950" s="324" t="s">
        <v>13000</v>
      </c>
      <c r="W950" s="325"/>
    </row>
    <row r="951" spans="1:23" ht="14.45" customHeight="1" x14ac:dyDescent="0.2">
      <c r="A951" s="331">
        <v>5231</v>
      </c>
      <c r="B951" s="331">
        <v>1020872</v>
      </c>
      <c r="C951" s="334" t="s">
        <v>8082</v>
      </c>
      <c r="D951" s="334" t="s">
        <v>8082</v>
      </c>
      <c r="E951" s="333">
        <v>41244</v>
      </c>
      <c r="F951" s="332">
        <v>42063</v>
      </c>
      <c r="G951" s="331">
        <v>1831196138</v>
      </c>
      <c r="H951" s="324" t="s">
        <v>12979</v>
      </c>
      <c r="W951" s="325"/>
    </row>
    <row r="952" spans="1:23" ht="14.45" customHeight="1" x14ac:dyDescent="0.2">
      <c r="A952" s="331">
        <v>103889</v>
      </c>
      <c r="B952" s="331">
        <v>1020873</v>
      </c>
      <c r="C952" s="334" t="s">
        <v>12755</v>
      </c>
      <c r="D952" s="334" t="s">
        <v>13490</v>
      </c>
      <c r="E952" s="333">
        <v>41244</v>
      </c>
      <c r="F952" s="332">
        <v>41639</v>
      </c>
      <c r="G952" s="331">
        <v>1871847251</v>
      </c>
      <c r="H952" s="324" t="s">
        <v>13489</v>
      </c>
      <c r="W952" s="325"/>
    </row>
    <row r="953" spans="1:23" ht="14.45" customHeight="1" x14ac:dyDescent="0.2">
      <c r="A953" s="331">
        <v>5114</v>
      </c>
      <c r="B953" s="331">
        <v>1020875</v>
      </c>
      <c r="C953" s="334" t="s">
        <v>12996</v>
      </c>
      <c r="D953" s="334" t="s">
        <v>12996</v>
      </c>
      <c r="E953" s="333">
        <v>41244</v>
      </c>
      <c r="F953" s="332">
        <v>42063</v>
      </c>
      <c r="G953" s="331">
        <v>1174520225</v>
      </c>
      <c r="H953" s="324" t="s">
        <v>12994</v>
      </c>
      <c r="W953" s="325"/>
    </row>
    <row r="954" spans="1:23" ht="14.45" customHeight="1" x14ac:dyDescent="0.2">
      <c r="A954" s="331">
        <v>4756</v>
      </c>
      <c r="B954" s="331">
        <v>1020877</v>
      </c>
      <c r="C954" s="334" t="s">
        <v>6307</v>
      </c>
      <c r="D954" s="334" t="s">
        <v>13488</v>
      </c>
      <c r="E954" s="333">
        <v>41244</v>
      </c>
      <c r="F954" s="332">
        <v>109574</v>
      </c>
      <c r="G954" s="331">
        <v>1427392257</v>
      </c>
      <c r="H954" s="324" t="s">
        <v>3361</v>
      </c>
      <c r="W954" s="325"/>
    </row>
    <row r="955" spans="1:23" ht="14.45" customHeight="1" x14ac:dyDescent="0.2">
      <c r="A955" s="331">
        <v>4791</v>
      </c>
      <c r="B955" s="331">
        <v>1020878</v>
      </c>
      <c r="C955" s="334" t="s">
        <v>11468</v>
      </c>
      <c r="D955" s="334" t="s">
        <v>11467</v>
      </c>
      <c r="E955" s="333">
        <v>41244</v>
      </c>
      <c r="F955" s="332">
        <v>42460</v>
      </c>
      <c r="G955" s="331">
        <v>1538169453</v>
      </c>
      <c r="H955" s="324" t="s">
        <v>11466</v>
      </c>
      <c r="W955" s="325"/>
    </row>
    <row r="956" spans="1:23" ht="14.45" customHeight="1" x14ac:dyDescent="0.2">
      <c r="A956" s="331">
        <v>5102</v>
      </c>
      <c r="B956" s="331">
        <v>1020879</v>
      </c>
      <c r="C956" s="334" t="s">
        <v>12999</v>
      </c>
      <c r="D956" s="334" t="s">
        <v>12998</v>
      </c>
      <c r="E956" s="333">
        <v>41244</v>
      </c>
      <c r="F956" s="332">
        <v>42094</v>
      </c>
      <c r="G956" s="331">
        <v>1992704951</v>
      </c>
      <c r="H956" s="324" t="s">
        <v>12997</v>
      </c>
      <c r="W956" s="325"/>
    </row>
    <row r="957" spans="1:23" ht="14.45" customHeight="1" x14ac:dyDescent="0.2">
      <c r="A957" s="331">
        <v>5188</v>
      </c>
      <c r="B957" s="331">
        <v>1020881</v>
      </c>
      <c r="C957" s="334" t="s">
        <v>12988</v>
      </c>
      <c r="D957" s="334" t="s">
        <v>12988</v>
      </c>
      <c r="E957" s="333">
        <v>41244</v>
      </c>
      <c r="F957" s="332">
        <v>42063</v>
      </c>
      <c r="G957" s="331">
        <v>1104825207</v>
      </c>
      <c r="H957" s="324" t="s">
        <v>12986</v>
      </c>
      <c r="W957" s="325"/>
    </row>
    <row r="958" spans="1:23" ht="14.45" customHeight="1" x14ac:dyDescent="0.2">
      <c r="A958" s="331">
        <v>5129</v>
      </c>
      <c r="B958" s="331">
        <v>1020884</v>
      </c>
      <c r="C958" s="334" t="s">
        <v>12992</v>
      </c>
      <c r="D958" s="334" t="s">
        <v>12992</v>
      </c>
      <c r="E958" s="333">
        <v>41244</v>
      </c>
      <c r="F958" s="332">
        <v>42063</v>
      </c>
      <c r="G958" s="331">
        <v>1346241320</v>
      </c>
      <c r="H958" s="324" t="s">
        <v>12990</v>
      </c>
      <c r="W958" s="325"/>
    </row>
    <row r="959" spans="1:23" ht="14.45" customHeight="1" x14ac:dyDescent="0.2">
      <c r="A959" s="331">
        <v>5355</v>
      </c>
      <c r="B959" s="331">
        <v>1020889</v>
      </c>
      <c r="C959" s="334" t="s">
        <v>9073</v>
      </c>
      <c r="D959" s="334" t="s">
        <v>13487</v>
      </c>
      <c r="E959" s="333">
        <v>41244</v>
      </c>
      <c r="F959" s="332">
        <v>109574</v>
      </c>
      <c r="G959" s="331">
        <v>1023038379</v>
      </c>
      <c r="H959" s="324" t="s">
        <v>3337</v>
      </c>
      <c r="W959" s="325"/>
    </row>
    <row r="960" spans="1:23" ht="14.45" customHeight="1" x14ac:dyDescent="0.2">
      <c r="A960" s="331">
        <v>105223</v>
      </c>
      <c r="B960" s="331">
        <v>1020464</v>
      </c>
      <c r="C960" s="334" t="s">
        <v>13486</v>
      </c>
      <c r="D960" s="334" t="s">
        <v>13485</v>
      </c>
      <c r="E960" s="333">
        <v>41232</v>
      </c>
      <c r="F960" s="332">
        <v>109574</v>
      </c>
      <c r="G960" s="331">
        <v>1548527963</v>
      </c>
      <c r="H960" s="324" t="s">
        <v>13484</v>
      </c>
    </row>
    <row r="961" spans="1:23" ht="14.45" customHeight="1" x14ac:dyDescent="0.2">
      <c r="A961" s="331">
        <v>105314</v>
      </c>
      <c r="B961" s="331">
        <v>1020672</v>
      </c>
      <c r="C961" s="334" t="s">
        <v>13483</v>
      </c>
      <c r="D961" s="334" t="s">
        <v>13482</v>
      </c>
      <c r="E961" s="333">
        <v>41228</v>
      </c>
      <c r="F961" s="332">
        <v>42035</v>
      </c>
      <c r="G961" s="331">
        <v>1497002208</v>
      </c>
      <c r="H961" s="324" t="s">
        <v>13481</v>
      </c>
      <c r="W961" s="325"/>
    </row>
    <row r="962" spans="1:23" ht="14.45" customHeight="1" x14ac:dyDescent="0.2">
      <c r="A962" s="331">
        <v>4481</v>
      </c>
      <c r="B962" s="331">
        <v>1020844</v>
      </c>
      <c r="C962" s="334" t="s">
        <v>13480</v>
      </c>
      <c r="D962" s="334" t="s">
        <v>13479</v>
      </c>
      <c r="E962" s="333">
        <v>41228</v>
      </c>
      <c r="F962" s="332">
        <v>42035</v>
      </c>
      <c r="G962" s="331">
        <v>1316290588</v>
      </c>
      <c r="H962" s="324" t="s">
        <v>13478</v>
      </c>
      <c r="W962" s="325"/>
    </row>
    <row r="963" spans="1:23" ht="14.45" customHeight="1" x14ac:dyDescent="0.2">
      <c r="A963" s="331">
        <v>5305</v>
      </c>
      <c r="B963" s="331">
        <v>1020783</v>
      </c>
      <c r="C963" s="334" t="s">
        <v>13477</v>
      </c>
      <c r="D963" s="334" t="s">
        <v>13476</v>
      </c>
      <c r="E963" s="333">
        <v>41221</v>
      </c>
      <c r="F963" s="332">
        <v>109574</v>
      </c>
      <c r="G963" s="331">
        <v>1922359231</v>
      </c>
      <c r="H963" s="324" t="s">
        <v>13475</v>
      </c>
      <c r="W963" s="325"/>
    </row>
    <row r="964" spans="1:23" ht="14.45" customHeight="1" x14ac:dyDescent="0.2">
      <c r="A964" s="331">
        <v>5242</v>
      </c>
      <c r="B964" s="331">
        <v>1020778</v>
      </c>
      <c r="C964" s="334" t="s">
        <v>13474</v>
      </c>
      <c r="D964" s="334" t="s">
        <v>13473</v>
      </c>
      <c r="E964" s="333">
        <v>41214</v>
      </c>
      <c r="F964" s="332">
        <v>42825</v>
      </c>
      <c r="G964" s="331">
        <v>1447507082</v>
      </c>
      <c r="H964" s="324" t="s">
        <v>3586</v>
      </c>
      <c r="W964" s="325"/>
    </row>
    <row r="965" spans="1:23" ht="14.45" customHeight="1" x14ac:dyDescent="0.2">
      <c r="A965" s="331">
        <v>4013</v>
      </c>
      <c r="B965" s="331">
        <v>1020828</v>
      </c>
      <c r="C965" s="334" t="s">
        <v>13472</v>
      </c>
      <c r="D965" s="334" t="s">
        <v>13471</v>
      </c>
      <c r="E965" s="333">
        <v>41214</v>
      </c>
      <c r="F965" s="332">
        <v>109574</v>
      </c>
      <c r="G965" s="331">
        <v>1881946283</v>
      </c>
      <c r="H965" s="324" t="s">
        <v>13470</v>
      </c>
      <c r="W965" s="325"/>
    </row>
    <row r="966" spans="1:23" ht="14.45" customHeight="1" x14ac:dyDescent="0.2">
      <c r="A966" s="331">
        <v>4461</v>
      </c>
      <c r="B966" s="331">
        <v>1020829</v>
      </c>
      <c r="C966" s="334" t="s">
        <v>13469</v>
      </c>
      <c r="D966" s="334" t="s">
        <v>13468</v>
      </c>
      <c r="E966" s="333">
        <v>41214</v>
      </c>
      <c r="F966" s="332">
        <v>109574</v>
      </c>
      <c r="G966" s="331">
        <v>1396097887</v>
      </c>
      <c r="H966" s="324" t="s">
        <v>13467</v>
      </c>
      <c r="W966" s="325"/>
    </row>
    <row r="967" spans="1:23" ht="14.45" customHeight="1" x14ac:dyDescent="0.2">
      <c r="A967" s="331">
        <v>4929</v>
      </c>
      <c r="B967" s="331">
        <v>1020831</v>
      </c>
      <c r="C967" s="334" t="s">
        <v>11337</v>
      </c>
      <c r="D967" s="334" t="s">
        <v>13466</v>
      </c>
      <c r="E967" s="333">
        <v>41214</v>
      </c>
      <c r="F967" s="332">
        <v>109574</v>
      </c>
      <c r="G967" s="331">
        <v>1881945335</v>
      </c>
      <c r="H967" s="324" t="s">
        <v>13465</v>
      </c>
      <c r="W967" s="325"/>
    </row>
    <row r="968" spans="1:23" ht="14.45" customHeight="1" x14ac:dyDescent="0.2">
      <c r="A968" s="331">
        <v>5010</v>
      </c>
      <c r="B968" s="331">
        <v>1020841</v>
      </c>
      <c r="C968" s="334" t="s">
        <v>13464</v>
      </c>
      <c r="D968" s="334" t="s">
        <v>13464</v>
      </c>
      <c r="E968" s="333">
        <v>41214</v>
      </c>
      <c r="F968" s="332">
        <v>109574</v>
      </c>
      <c r="G968" s="331">
        <v>1780935494</v>
      </c>
      <c r="H968" s="324" t="s">
        <v>13463</v>
      </c>
      <c r="W968" s="325"/>
    </row>
    <row r="969" spans="1:23" ht="14.45" customHeight="1" x14ac:dyDescent="0.2">
      <c r="A969" s="331">
        <v>5127</v>
      </c>
      <c r="B969" s="331">
        <v>1020781</v>
      </c>
      <c r="C969" s="334" t="s">
        <v>11890</v>
      </c>
      <c r="D969" s="334" t="s">
        <v>13462</v>
      </c>
      <c r="E969" s="333">
        <v>41198</v>
      </c>
      <c r="F969" s="332">
        <v>43190</v>
      </c>
      <c r="G969" s="331">
        <v>1639428972</v>
      </c>
      <c r="H969" s="324" t="s">
        <v>3462</v>
      </c>
      <c r="W969" s="325"/>
    </row>
    <row r="970" spans="1:23" ht="14.45" customHeight="1" x14ac:dyDescent="0.2">
      <c r="A970" s="331">
        <v>105209</v>
      </c>
      <c r="B970" s="331">
        <v>1020522</v>
      </c>
      <c r="C970" s="334" t="s">
        <v>13461</v>
      </c>
      <c r="D970" s="334" t="s">
        <v>13461</v>
      </c>
      <c r="E970" s="333">
        <v>41192</v>
      </c>
      <c r="F970" s="332">
        <v>42194</v>
      </c>
      <c r="G970" s="331">
        <v>1679881981</v>
      </c>
      <c r="H970" s="324" t="s">
        <v>13460</v>
      </c>
      <c r="W970" s="325"/>
    </row>
    <row r="971" spans="1:23" ht="14.45" customHeight="1" x14ac:dyDescent="0.2">
      <c r="A971" s="331">
        <v>4852</v>
      </c>
      <c r="B971" s="331">
        <v>1020714</v>
      </c>
      <c r="C971" s="334" t="s">
        <v>13459</v>
      </c>
      <c r="D971" s="334" t="s">
        <v>13459</v>
      </c>
      <c r="E971" s="333">
        <v>41183</v>
      </c>
      <c r="F971" s="332">
        <v>41546</v>
      </c>
      <c r="G971" s="331">
        <v>1386999480</v>
      </c>
      <c r="H971" s="324" t="s">
        <v>13458</v>
      </c>
      <c r="W971" s="325"/>
    </row>
    <row r="972" spans="1:23" ht="14.45" customHeight="1" x14ac:dyDescent="0.2">
      <c r="A972" s="331">
        <v>4327</v>
      </c>
      <c r="B972" s="331">
        <v>1020735</v>
      </c>
      <c r="C972" s="334" t="s">
        <v>13457</v>
      </c>
      <c r="D972" s="334" t="s">
        <v>13457</v>
      </c>
      <c r="E972" s="333">
        <v>41183</v>
      </c>
      <c r="F972" s="332">
        <v>42825</v>
      </c>
      <c r="G972" s="331">
        <v>1386992337</v>
      </c>
      <c r="H972" s="324" t="s">
        <v>3552</v>
      </c>
      <c r="W972" s="325"/>
    </row>
    <row r="973" spans="1:23" ht="14.45" customHeight="1" x14ac:dyDescent="0.2">
      <c r="A973" s="331">
        <v>4476</v>
      </c>
      <c r="B973" s="331">
        <v>1020738</v>
      </c>
      <c r="C973" s="334" t="s">
        <v>13456</v>
      </c>
      <c r="D973" s="334" t="s">
        <v>13455</v>
      </c>
      <c r="E973" s="333">
        <v>41183</v>
      </c>
      <c r="F973" s="332">
        <v>42035</v>
      </c>
      <c r="G973" s="331">
        <v>1477801934</v>
      </c>
      <c r="H973" s="324" t="s">
        <v>13454</v>
      </c>
      <c r="W973" s="325"/>
    </row>
    <row r="974" spans="1:23" ht="14.45" customHeight="1" x14ac:dyDescent="0.2">
      <c r="A974" s="331">
        <v>4246</v>
      </c>
      <c r="B974" s="331">
        <v>1020777</v>
      </c>
      <c r="C974" s="334" t="s">
        <v>13237</v>
      </c>
      <c r="D974" s="334" t="s">
        <v>13453</v>
      </c>
      <c r="E974" s="333">
        <v>41183</v>
      </c>
      <c r="F974" s="332">
        <v>41702</v>
      </c>
      <c r="G974" s="331">
        <v>1437409562</v>
      </c>
      <c r="H974" s="324" t="s">
        <v>13452</v>
      </c>
      <c r="W974" s="325"/>
    </row>
    <row r="975" spans="1:23" ht="14.45" customHeight="1" x14ac:dyDescent="0.2">
      <c r="A975" s="331">
        <v>103471</v>
      </c>
      <c r="B975" s="331">
        <v>1020785</v>
      </c>
      <c r="C975" s="334" t="s">
        <v>13451</v>
      </c>
      <c r="D975" s="334" t="s">
        <v>13451</v>
      </c>
      <c r="E975" s="333">
        <v>41183</v>
      </c>
      <c r="F975" s="332">
        <v>42490</v>
      </c>
      <c r="G975" s="331">
        <v>1962751941</v>
      </c>
      <c r="H975" s="324" t="s">
        <v>13450</v>
      </c>
      <c r="W975" s="325"/>
    </row>
    <row r="976" spans="1:23" ht="14.45" customHeight="1" x14ac:dyDescent="0.2">
      <c r="A976" s="331">
        <v>105220</v>
      </c>
      <c r="B976" s="331">
        <v>1020529</v>
      </c>
      <c r="C976" s="334" t="s">
        <v>13449</v>
      </c>
      <c r="D976" s="334" t="s">
        <v>13449</v>
      </c>
      <c r="E976" s="333">
        <v>41176</v>
      </c>
      <c r="F976" s="332">
        <v>109574</v>
      </c>
      <c r="G976" s="331">
        <v>1154688661</v>
      </c>
      <c r="H976" s="324" t="s">
        <v>13448</v>
      </c>
      <c r="W976" s="325"/>
    </row>
    <row r="977" spans="1:23" ht="14.45" customHeight="1" x14ac:dyDescent="0.2">
      <c r="A977" s="331">
        <v>105212</v>
      </c>
      <c r="B977" s="331">
        <v>1020457</v>
      </c>
      <c r="C977" s="334" t="s">
        <v>13447</v>
      </c>
      <c r="D977" s="334" t="s">
        <v>13447</v>
      </c>
      <c r="E977" s="333">
        <v>41159</v>
      </c>
      <c r="F977" s="332">
        <v>42035</v>
      </c>
      <c r="G977" s="331">
        <v>1295020147</v>
      </c>
      <c r="H977" s="324" t="s">
        <v>13446</v>
      </c>
      <c r="W977" s="325"/>
    </row>
    <row r="978" spans="1:23" ht="14.45" customHeight="1" x14ac:dyDescent="0.2">
      <c r="A978" s="331">
        <v>5039</v>
      </c>
      <c r="B978" s="331">
        <v>1020340</v>
      </c>
      <c r="C978" s="334" t="s">
        <v>13445</v>
      </c>
      <c r="D978" s="334" t="s">
        <v>13444</v>
      </c>
      <c r="E978" s="333">
        <v>41156</v>
      </c>
      <c r="F978" s="332">
        <v>42004</v>
      </c>
      <c r="G978" s="331">
        <v>1407127384</v>
      </c>
      <c r="H978" s="324" t="s">
        <v>13443</v>
      </c>
      <c r="W978" s="325"/>
    </row>
    <row r="979" spans="1:23" ht="14.45" customHeight="1" x14ac:dyDescent="0.2">
      <c r="A979" s="331">
        <v>4051</v>
      </c>
      <c r="B979" s="331">
        <v>1020691</v>
      </c>
      <c r="C979" s="334" t="s">
        <v>12935</v>
      </c>
      <c r="D979" s="334" t="s">
        <v>13442</v>
      </c>
      <c r="E979" s="333">
        <v>41153</v>
      </c>
      <c r="F979" s="332">
        <v>109574</v>
      </c>
      <c r="G979" s="331">
        <v>1063760361</v>
      </c>
      <c r="H979" s="324" t="s">
        <v>13441</v>
      </c>
      <c r="W979" s="325"/>
    </row>
    <row r="980" spans="1:23" ht="14.45" customHeight="1" x14ac:dyDescent="0.2">
      <c r="A980" s="331">
        <v>105172</v>
      </c>
      <c r="B980" s="331">
        <v>1020452</v>
      </c>
      <c r="C980" s="334" t="s">
        <v>13440</v>
      </c>
      <c r="D980" s="334" t="s">
        <v>13439</v>
      </c>
      <c r="E980" s="333">
        <v>41114</v>
      </c>
      <c r="F980" s="332">
        <v>42035</v>
      </c>
      <c r="G980" s="331">
        <v>1881968808</v>
      </c>
      <c r="H980" s="324" t="s">
        <v>13438</v>
      </c>
      <c r="W980" s="325"/>
    </row>
    <row r="981" spans="1:23" ht="14.45" customHeight="1" x14ac:dyDescent="0.2">
      <c r="A981" s="331">
        <v>105150</v>
      </c>
      <c r="B981" s="331">
        <v>1020361</v>
      </c>
      <c r="C981" s="334" t="s">
        <v>13437</v>
      </c>
      <c r="D981" s="334" t="s">
        <v>13436</v>
      </c>
      <c r="E981" s="333">
        <v>41093</v>
      </c>
      <c r="F981" s="332">
        <v>42825</v>
      </c>
      <c r="G981" s="331">
        <v>1215206826</v>
      </c>
      <c r="H981" s="324" t="s">
        <v>3724</v>
      </c>
      <c r="W981" s="325"/>
    </row>
    <row r="982" spans="1:23" ht="14.45" customHeight="1" x14ac:dyDescent="0.2">
      <c r="A982" s="331">
        <v>104537</v>
      </c>
      <c r="B982" s="331">
        <v>1020554</v>
      </c>
      <c r="C982" s="334" t="s">
        <v>13435</v>
      </c>
      <c r="D982" s="334" t="s">
        <v>13435</v>
      </c>
      <c r="E982" s="333">
        <v>41092</v>
      </c>
      <c r="F982" s="332">
        <v>109574</v>
      </c>
      <c r="G982" s="331">
        <v>1912268558</v>
      </c>
      <c r="H982" s="324" t="s">
        <v>13434</v>
      </c>
      <c r="W982" s="325"/>
    </row>
    <row r="983" spans="1:23" ht="14.45" customHeight="1" x14ac:dyDescent="0.2">
      <c r="A983" s="331">
        <v>105087</v>
      </c>
      <c r="B983" s="331">
        <v>1020172</v>
      </c>
      <c r="C983" s="334" t="s">
        <v>13433</v>
      </c>
      <c r="D983" s="334" t="s">
        <v>13432</v>
      </c>
      <c r="E983" s="333">
        <v>41078</v>
      </c>
      <c r="F983" s="332">
        <v>41929</v>
      </c>
      <c r="G983" s="331">
        <v>1235407933</v>
      </c>
      <c r="H983" s="324" t="s">
        <v>13431</v>
      </c>
      <c r="W983" s="325"/>
    </row>
    <row r="984" spans="1:23" ht="14.45" customHeight="1" x14ac:dyDescent="0.2">
      <c r="A984" s="331">
        <v>105179</v>
      </c>
      <c r="B984" s="331">
        <v>1020466</v>
      </c>
      <c r="C984" s="334" t="s">
        <v>13430</v>
      </c>
      <c r="D984" s="334" t="s">
        <v>13429</v>
      </c>
      <c r="E984" s="333">
        <v>41071</v>
      </c>
      <c r="F984" s="332">
        <v>42062</v>
      </c>
      <c r="G984" s="331">
        <v>1780966143</v>
      </c>
      <c r="H984" s="324" t="s">
        <v>13428</v>
      </c>
      <c r="W984" s="325"/>
    </row>
    <row r="985" spans="1:23" ht="14.45" customHeight="1" x14ac:dyDescent="0.2">
      <c r="A985" s="331">
        <v>105089</v>
      </c>
      <c r="B985" s="331">
        <v>1020173</v>
      </c>
      <c r="C985" s="334" t="s">
        <v>13427</v>
      </c>
      <c r="D985" s="334" t="s">
        <v>13426</v>
      </c>
      <c r="E985" s="333">
        <v>41067</v>
      </c>
      <c r="F985" s="332">
        <v>42035</v>
      </c>
      <c r="G985" s="331">
        <v>1205117207</v>
      </c>
      <c r="H985" s="324" t="s">
        <v>13425</v>
      </c>
      <c r="W985" s="325"/>
    </row>
    <row r="986" spans="1:23" ht="14.45" customHeight="1" x14ac:dyDescent="0.2">
      <c r="A986" s="331">
        <v>103708</v>
      </c>
      <c r="B986" s="331">
        <v>1020507</v>
      </c>
      <c r="C986" s="334" t="s">
        <v>12648</v>
      </c>
      <c r="D986" s="334" t="s">
        <v>12647</v>
      </c>
      <c r="E986" s="333">
        <v>41061</v>
      </c>
      <c r="F986" s="332">
        <v>42018</v>
      </c>
      <c r="G986" s="331">
        <v>1679721344</v>
      </c>
      <c r="H986" s="324" t="s">
        <v>12646</v>
      </c>
      <c r="W986" s="325"/>
    </row>
    <row r="987" spans="1:23" ht="14.45" customHeight="1" x14ac:dyDescent="0.2">
      <c r="A987" s="331">
        <v>104955</v>
      </c>
      <c r="B987" s="331">
        <v>1019889</v>
      </c>
      <c r="C987" s="334" t="s">
        <v>13424</v>
      </c>
      <c r="D987" s="334" t="s">
        <v>13423</v>
      </c>
      <c r="E987" s="333">
        <v>41060</v>
      </c>
      <c r="F987" s="332">
        <v>42490</v>
      </c>
      <c r="G987" s="331">
        <v>1609164441</v>
      </c>
      <c r="H987" s="324" t="s">
        <v>13422</v>
      </c>
      <c r="W987" s="325"/>
    </row>
    <row r="988" spans="1:23" ht="14.45" customHeight="1" x14ac:dyDescent="0.2">
      <c r="A988" s="331">
        <v>4558</v>
      </c>
      <c r="B988" s="331">
        <v>1020463</v>
      </c>
      <c r="C988" s="334" t="s">
        <v>13421</v>
      </c>
      <c r="D988" s="334" t="s">
        <v>13421</v>
      </c>
      <c r="E988" s="333">
        <v>41053</v>
      </c>
      <c r="F988" s="332">
        <v>42057</v>
      </c>
      <c r="G988" s="331">
        <v>1336405588</v>
      </c>
      <c r="H988" s="324" t="s">
        <v>13420</v>
      </c>
      <c r="W988" s="325"/>
    </row>
    <row r="989" spans="1:23" ht="14.45" customHeight="1" x14ac:dyDescent="0.2">
      <c r="A989" s="331">
        <v>103323</v>
      </c>
      <c r="B989" s="331">
        <v>1020414</v>
      </c>
      <c r="C989" s="334" t="s">
        <v>13419</v>
      </c>
      <c r="D989" s="334" t="s">
        <v>13419</v>
      </c>
      <c r="E989" s="333">
        <v>41039</v>
      </c>
      <c r="F989" s="332">
        <v>41729</v>
      </c>
      <c r="G989" s="331">
        <v>1447525803</v>
      </c>
      <c r="H989" s="324" t="s">
        <v>13418</v>
      </c>
      <c r="W989" s="325"/>
    </row>
    <row r="990" spans="1:23" ht="14.45" customHeight="1" x14ac:dyDescent="0.2">
      <c r="A990" s="331">
        <v>257</v>
      </c>
      <c r="B990" s="331">
        <v>1020415</v>
      </c>
      <c r="C990" s="334" t="s">
        <v>13417</v>
      </c>
      <c r="D990" s="334" t="s">
        <v>13417</v>
      </c>
      <c r="E990" s="333">
        <v>41031</v>
      </c>
      <c r="F990" s="332">
        <v>41729</v>
      </c>
      <c r="G990" s="331">
        <v>1518232974</v>
      </c>
      <c r="H990" s="324" t="s">
        <v>13416</v>
      </c>
      <c r="W990" s="325"/>
    </row>
    <row r="991" spans="1:23" ht="14.45" customHeight="1" x14ac:dyDescent="0.2">
      <c r="A991" s="331">
        <v>5273</v>
      </c>
      <c r="B991" s="331">
        <v>1020399</v>
      </c>
      <c r="C991" s="334" t="s">
        <v>10707</v>
      </c>
      <c r="D991" s="334" t="s">
        <v>13415</v>
      </c>
      <c r="E991" s="333">
        <v>41030</v>
      </c>
      <c r="F991" s="332">
        <v>41819</v>
      </c>
      <c r="G991" s="331">
        <v>1609132794</v>
      </c>
      <c r="H991" s="324" t="s">
        <v>13414</v>
      </c>
      <c r="W991" s="325"/>
    </row>
    <row r="992" spans="1:23" ht="14.45" customHeight="1" x14ac:dyDescent="0.2">
      <c r="A992" s="331">
        <v>5051</v>
      </c>
      <c r="B992" s="331">
        <v>1020411</v>
      </c>
      <c r="C992" s="334" t="s">
        <v>13413</v>
      </c>
      <c r="D992" s="334" t="s">
        <v>13412</v>
      </c>
      <c r="E992" s="333">
        <v>41030</v>
      </c>
      <c r="F992" s="332">
        <v>42004</v>
      </c>
      <c r="G992" s="331">
        <v>1801160593</v>
      </c>
      <c r="H992" s="324" t="s">
        <v>13411</v>
      </c>
      <c r="W992" s="325"/>
    </row>
    <row r="993" spans="1:23" ht="14.45" customHeight="1" x14ac:dyDescent="0.2">
      <c r="A993" s="331">
        <v>4421</v>
      </c>
      <c r="B993" s="331">
        <v>1020425</v>
      </c>
      <c r="C993" s="334" t="s">
        <v>13410</v>
      </c>
      <c r="D993" s="334" t="s">
        <v>13409</v>
      </c>
      <c r="E993" s="333">
        <v>41030</v>
      </c>
      <c r="F993" s="332">
        <v>41912</v>
      </c>
      <c r="G993" s="331">
        <v>1982960712</v>
      </c>
      <c r="H993" s="324" t="s">
        <v>13408</v>
      </c>
      <c r="W993" s="325"/>
    </row>
    <row r="994" spans="1:23" ht="14.45" customHeight="1" x14ac:dyDescent="0.2">
      <c r="A994" s="331">
        <v>105006</v>
      </c>
      <c r="B994" s="331">
        <v>1019963</v>
      </c>
      <c r="C994" s="334" t="s">
        <v>13407</v>
      </c>
      <c r="D994" s="334" t="s">
        <v>13406</v>
      </c>
      <c r="E994" s="333">
        <v>41003</v>
      </c>
      <c r="F994" s="332">
        <v>42035</v>
      </c>
      <c r="G994" s="331">
        <v>1639452915</v>
      </c>
      <c r="H994" s="324" t="s">
        <v>13405</v>
      </c>
      <c r="W994" s="325"/>
    </row>
    <row r="995" spans="1:23" ht="14.45" customHeight="1" x14ac:dyDescent="0.2">
      <c r="A995" s="331">
        <v>4418</v>
      </c>
      <c r="B995" s="331">
        <v>1020348</v>
      </c>
      <c r="C995" s="334" t="s">
        <v>13404</v>
      </c>
      <c r="D995" s="334" t="s">
        <v>13403</v>
      </c>
      <c r="E995" s="333">
        <v>41000</v>
      </c>
      <c r="F995" s="332">
        <v>41912</v>
      </c>
      <c r="G995" s="331">
        <v>1568734812</v>
      </c>
      <c r="H995" s="324" t="s">
        <v>13402</v>
      </c>
      <c r="W995" s="325"/>
    </row>
    <row r="996" spans="1:23" ht="14.45" customHeight="1" x14ac:dyDescent="0.2">
      <c r="A996" s="331">
        <v>4381</v>
      </c>
      <c r="B996" s="331">
        <v>1020376</v>
      </c>
      <c r="C996" s="334" t="s">
        <v>13401</v>
      </c>
      <c r="D996" s="334" t="s">
        <v>13400</v>
      </c>
      <c r="E996" s="333">
        <v>41000</v>
      </c>
      <c r="F996" s="332">
        <v>42063</v>
      </c>
      <c r="G996" s="331">
        <v>1174897730</v>
      </c>
      <c r="H996" s="324" t="s">
        <v>13399</v>
      </c>
      <c r="W996" s="325"/>
    </row>
    <row r="997" spans="1:23" ht="14.45" customHeight="1" x14ac:dyDescent="0.2">
      <c r="A997" s="331">
        <v>4414</v>
      </c>
      <c r="B997" s="331">
        <v>1020378</v>
      </c>
      <c r="C997" s="334" t="s">
        <v>13398</v>
      </c>
      <c r="D997" s="334" t="s">
        <v>13397</v>
      </c>
      <c r="E997" s="333">
        <v>41000</v>
      </c>
      <c r="F997" s="332">
        <v>109574</v>
      </c>
      <c r="G997" s="331">
        <v>1669746210</v>
      </c>
      <c r="H997" s="324" t="s">
        <v>13396</v>
      </c>
      <c r="W997" s="325"/>
    </row>
    <row r="998" spans="1:23" ht="14.45" customHeight="1" x14ac:dyDescent="0.2">
      <c r="A998" s="331">
        <v>4798</v>
      </c>
      <c r="B998" s="331">
        <v>1020280</v>
      </c>
      <c r="C998" s="334" t="s">
        <v>6708</v>
      </c>
      <c r="D998" s="334" t="s">
        <v>13395</v>
      </c>
      <c r="E998" s="333">
        <v>40969</v>
      </c>
      <c r="F998" s="332">
        <v>41841</v>
      </c>
      <c r="G998" s="331">
        <v>1811269533</v>
      </c>
      <c r="H998" s="324" t="s">
        <v>13394</v>
      </c>
      <c r="W998" s="325"/>
    </row>
    <row r="999" spans="1:23" ht="14.45" customHeight="1" x14ac:dyDescent="0.2">
      <c r="A999" s="331">
        <v>4304</v>
      </c>
      <c r="B999" s="331">
        <v>1020297</v>
      </c>
      <c r="C999" s="334" t="s">
        <v>13393</v>
      </c>
      <c r="D999" s="334" t="s">
        <v>13392</v>
      </c>
      <c r="E999" s="333">
        <v>40969</v>
      </c>
      <c r="F999" s="332">
        <v>41455</v>
      </c>
      <c r="G999" s="331">
        <v>1144592536</v>
      </c>
      <c r="H999" s="324" t="s">
        <v>13391</v>
      </c>
      <c r="W999" s="325"/>
    </row>
    <row r="1000" spans="1:23" ht="14.45" customHeight="1" x14ac:dyDescent="0.2">
      <c r="A1000" s="331">
        <v>4659</v>
      </c>
      <c r="B1000" s="331">
        <v>1020300</v>
      </c>
      <c r="C1000" s="334" t="s">
        <v>5761</v>
      </c>
      <c r="D1000" s="334" t="s">
        <v>13390</v>
      </c>
      <c r="E1000" s="333">
        <v>40969</v>
      </c>
      <c r="F1000" s="332">
        <v>42035</v>
      </c>
      <c r="G1000" s="331">
        <v>1598036717</v>
      </c>
      <c r="H1000" s="324" t="s">
        <v>13389</v>
      </c>
      <c r="W1000" s="325"/>
    </row>
    <row r="1001" spans="1:23" ht="14.45" customHeight="1" x14ac:dyDescent="0.2">
      <c r="A1001" s="331">
        <v>4387</v>
      </c>
      <c r="B1001" s="331">
        <v>1020344</v>
      </c>
      <c r="C1001" s="334" t="s">
        <v>4014</v>
      </c>
      <c r="D1001" s="334" t="s">
        <v>13388</v>
      </c>
      <c r="E1001" s="333">
        <v>40969</v>
      </c>
      <c r="F1001" s="332">
        <v>41639</v>
      </c>
      <c r="G1001" s="331">
        <v>1306118369</v>
      </c>
      <c r="H1001" s="324" t="s">
        <v>13387</v>
      </c>
      <c r="W1001" s="325"/>
    </row>
    <row r="1002" spans="1:23" ht="14.45" customHeight="1" x14ac:dyDescent="0.2">
      <c r="A1002" s="331">
        <v>104956</v>
      </c>
      <c r="B1002" s="331">
        <v>1019998</v>
      </c>
      <c r="C1002" s="334" t="s">
        <v>10362</v>
      </c>
      <c r="D1002" s="334" t="s">
        <v>10362</v>
      </c>
      <c r="E1002" s="333">
        <v>40966</v>
      </c>
      <c r="F1002" s="332">
        <v>109574</v>
      </c>
      <c r="G1002" s="331">
        <v>1326327636</v>
      </c>
      <c r="H1002" s="324" t="s">
        <v>13386</v>
      </c>
      <c r="W1002" s="325"/>
    </row>
    <row r="1003" spans="1:23" ht="14.45" customHeight="1" x14ac:dyDescent="0.2">
      <c r="A1003" s="331">
        <v>101489</v>
      </c>
      <c r="B1003" s="331">
        <v>1020137</v>
      </c>
      <c r="C1003" s="334" t="s">
        <v>11101</v>
      </c>
      <c r="D1003" s="334" t="s">
        <v>11100</v>
      </c>
      <c r="E1003" s="333">
        <v>40949</v>
      </c>
      <c r="F1003" s="332">
        <v>42824</v>
      </c>
      <c r="G1003" s="331">
        <v>1790767002</v>
      </c>
      <c r="H1003" s="324" t="s">
        <v>3601</v>
      </c>
      <c r="W1003" s="325"/>
    </row>
    <row r="1004" spans="1:23" ht="14.45" customHeight="1" x14ac:dyDescent="0.2">
      <c r="A1004" s="331">
        <v>101633</v>
      </c>
      <c r="B1004" s="331">
        <v>1020139</v>
      </c>
      <c r="C1004" s="334" t="s">
        <v>11323</v>
      </c>
      <c r="D1004" s="334" t="s">
        <v>11322</v>
      </c>
      <c r="E1004" s="333">
        <v>40949</v>
      </c>
      <c r="F1004" s="332">
        <v>42824</v>
      </c>
      <c r="G1004" s="331">
        <v>1528040839</v>
      </c>
      <c r="H1004" s="324" t="s">
        <v>3604</v>
      </c>
      <c r="W1004" s="325"/>
    </row>
    <row r="1005" spans="1:23" ht="14.45" customHeight="1" x14ac:dyDescent="0.2">
      <c r="A1005" s="331">
        <v>4456</v>
      </c>
      <c r="B1005" s="331">
        <v>1020249</v>
      </c>
      <c r="C1005" s="334" t="s">
        <v>9916</v>
      </c>
      <c r="D1005" s="334" t="s">
        <v>10270</v>
      </c>
      <c r="E1005" s="333">
        <v>40949</v>
      </c>
      <c r="F1005" s="332">
        <v>42824</v>
      </c>
      <c r="G1005" s="331">
        <v>1811979115</v>
      </c>
      <c r="H1005" s="324" t="s">
        <v>3549</v>
      </c>
      <c r="W1005" s="325"/>
    </row>
    <row r="1006" spans="1:23" ht="14.45" customHeight="1" x14ac:dyDescent="0.2">
      <c r="A1006" s="331">
        <v>123</v>
      </c>
      <c r="B1006" s="331">
        <v>1019739</v>
      </c>
      <c r="C1006" s="334" t="s">
        <v>13385</v>
      </c>
      <c r="D1006" s="334" t="s">
        <v>13385</v>
      </c>
      <c r="E1006" s="333">
        <v>40941</v>
      </c>
      <c r="F1006" s="332">
        <v>109574</v>
      </c>
      <c r="G1006" s="331">
        <v>1760603229</v>
      </c>
      <c r="H1006" s="324" t="s">
        <v>13384</v>
      </c>
      <c r="W1006" s="325"/>
    </row>
    <row r="1007" spans="1:23" ht="14.45" customHeight="1" x14ac:dyDescent="0.2">
      <c r="A1007" s="331">
        <v>1953</v>
      </c>
      <c r="B1007" s="331">
        <v>1019978</v>
      </c>
      <c r="C1007" s="334" t="s">
        <v>13383</v>
      </c>
      <c r="D1007" s="334" t="s">
        <v>13383</v>
      </c>
      <c r="E1007" s="333">
        <v>40941</v>
      </c>
      <c r="F1007" s="332">
        <v>41701</v>
      </c>
      <c r="G1007" s="331">
        <v>1003904376</v>
      </c>
      <c r="H1007" s="324" t="s">
        <v>13382</v>
      </c>
      <c r="W1007" s="325"/>
    </row>
    <row r="1008" spans="1:23" ht="14.45" customHeight="1" x14ac:dyDescent="0.2">
      <c r="A1008" s="331">
        <v>105009</v>
      </c>
      <c r="B1008" s="331">
        <v>1020004</v>
      </c>
      <c r="C1008" s="334" t="s">
        <v>13381</v>
      </c>
      <c r="D1008" s="334" t="s">
        <v>13380</v>
      </c>
      <c r="E1008" s="333">
        <v>40921</v>
      </c>
      <c r="F1008" s="332">
        <v>41759</v>
      </c>
      <c r="G1008" s="331">
        <v>1366726762</v>
      </c>
      <c r="H1008" s="324" t="s">
        <v>13379</v>
      </c>
      <c r="W1008" s="325"/>
    </row>
    <row r="1009" spans="1:23" ht="14.45" customHeight="1" x14ac:dyDescent="0.2">
      <c r="A1009" s="331">
        <v>102540</v>
      </c>
      <c r="B1009" s="331">
        <v>1014021</v>
      </c>
      <c r="C1009" s="334" t="s">
        <v>13378</v>
      </c>
      <c r="D1009" s="334" t="s">
        <v>13377</v>
      </c>
      <c r="E1009" s="333">
        <v>40909</v>
      </c>
      <c r="F1009" s="332">
        <v>41820</v>
      </c>
      <c r="G1009" s="331">
        <v>1538100763</v>
      </c>
      <c r="H1009" s="324" t="s">
        <v>13376</v>
      </c>
      <c r="W1009" s="325"/>
    </row>
    <row r="1010" spans="1:23" ht="14.45" customHeight="1" x14ac:dyDescent="0.2">
      <c r="A1010" s="331">
        <v>5397</v>
      </c>
      <c r="B1010" s="331">
        <v>1020094</v>
      </c>
      <c r="C1010" s="334" t="s">
        <v>13375</v>
      </c>
      <c r="D1010" s="334" t="s">
        <v>13374</v>
      </c>
      <c r="E1010" s="333">
        <v>40909</v>
      </c>
      <c r="F1010" s="332">
        <v>42062</v>
      </c>
      <c r="G1010" s="331">
        <v>1154608461</v>
      </c>
      <c r="H1010" s="324" t="s">
        <v>13373</v>
      </c>
      <c r="W1010" s="325"/>
    </row>
    <row r="1011" spans="1:23" ht="14.45" customHeight="1" x14ac:dyDescent="0.2">
      <c r="A1011" s="331">
        <v>4570</v>
      </c>
      <c r="B1011" s="331">
        <v>1020119</v>
      </c>
      <c r="C1011" s="334" t="s">
        <v>13372</v>
      </c>
      <c r="D1011" s="334" t="s">
        <v>13372</v>
      </c>
      <c r="E1011" s="333">
        <v>40909</v>
      </c>
      <c r="F1011" s="332">
        <v>41882</v>
      </c>
      <c r="G1011" s="331">
        <v>1275521460</v>
      </c>
      <c r="H1011" s="324" t="s">
        <v>13371</v>
      </c>
      <c r="W1011" s="325"/>
    </row>
    <row r="1012" spans="1:23" ht="14.45" customHeight="1" x14ac:dyDescent="0.2">
      <c r="A1012" s="331">
        <v>103979</v>
      </c>
      <c r="B1012" s="331">
        <v>1020121</v>
      </c>
      <c r="C1012" s="334" t="s">
        <v>13370</v>
      </c>
      <c r="D1012" s="334" t="s">
        <v>13370</v>
      </c>
      <c r="E1012" s="333">
        <v>40909</v>
      </c>
      <c r="F1012" s="332">
        <v>109574</v>
      </c>
      <c r="G1012" s="331">
        <v>1689951543</v>
      </c>
      <c r="H1012" s="324" t="s">
        <v>13369</v>
      </c>
      <c r="W1012" s="325"/>
    </row>
    <row r="1013" spans="1:23" ht="14.45" customHeight="1" x14ac:dyDescent="0.2">
      <c r="A1013" s="331">
        <v>5400</v>
      </c>
      <c r="B1013" s="331">
        <v>1020138</v>
      </c>
      <c r="C1013" s="334" t="s">
        <v>9908</v>
      </c>
      <c r="D1013" s="334" t="s">
        <v>10271</v>
      </c>
      <c r="E1013" s="333">
        <v>40909</v>
      </c>
      <c r="F1013" s="332">
        <v>43190</v>
      </c>
      <c r="G1013" s="331">
        <v>1972585271</v>
      </c>
      <c r="H1013" s="324" t="s">
        <v>3550</v>
      </c>
      <c r="W1013" s="325"/>
    </row>
    <row r="1014" spans="1:23" ht="14.45" customHeight="1" x14ac:dyDescent="0.2">
      <c r="A1014" s="331">
        <v>103191</v>
      </c>
      <c r="B1014" s="331">
        <v>1020142</v>
      </c>
      <c r="C1014" s="334" t="s">
        <v>12424</v>
      </c>
      <c r="D1014" s="334" t="s">
        <v>12423</v>
      </c>
      <c r="E1014" s="333">
        <v>40909</v>
      </c>
      <c r="F1014" s="332">
        <v>43190</v>
      </c>
      <c r="G1014" s="331">
        <v>1750587770</v>
      </c>
      <c r="H1014" s="324" t="s">
        <v>3660</v>
      </c>
      <c r="W1014" s="325"/>
    </row>
    <row r="1015" spans="1:23" ht="14.45" customHeight="1" x14ac:dyDescent="0.2">
      <c r="A1015" s="331">
        <v>104541</v>
      </c>
      <c r="B1015" s="331">
        <v>1020143</v>
      </c>
      <c r="C1015" s="334" t="s">
        <v>13125</v>
      </c>
      <c r="D1015" s="334" t="s">
        <v>13124</v>
      </c>
      <c r="E1015" s="333">
        <v>40909</v>
      </c>
      <c r="F1015" s="332">
        <v>43190</v>
      </c>
      <c r="G1015" s="331">
        <v>1235443714</v>
      </c>
      <c r="H1015" s="324" t="s">
        <v>3701</v>
      </c>
      <c r="W1015" s="325"/>
    </row>
    <row r="1016" spans="1:23" ht="14.45" customHeight="1" x14ac:dyDescent="0.2">
      <c r="A1016" s="331">
        <v>4280</v>
      </c>
      <c r="B1016" s="331">
        <v>1020166</v>
      </c>
      <c r="C1016" s="334" t="s">
        <v>13368</v>
      </c>
      <c r="D1016" s="334" t="s">
        <v>13367</v>
      </c>
      <c r="E1016" s="333">
        <v>40909</v>
      </c>
      <c r="F1016" s="332">
        <v>42582</v>
      </c>
      <c r="G1016" s="331">
        <v>1295012250</v>
      </c>
      <c r="H1016" s="324" t="s">
        <v>13366</v>
      </c>
      <c r="W1016" s="325"/>
    </row>
    <row r="1017" spans="1:23" ht="14.45" customHeight="1" x14ac:dyDescent="0.2">
      <c r="A1017" s="331">
        <v>104661</v>
      </c>
      <c r="B1017" s="331">
        <v>1020181</v>
      </c>
      <c r="C1017" s="334" t="s">
        <v>13166</v>
      </c>
      <c r="D1017" s="334" t="s">
        <v>13165</v>
      </c>
      <c r="E1017" s="333">
        <v>40909</v>
      </c>
      <c r="F1017" s="332">
        <v>43190</v>
      </c>
      <c r="G1017" s="331">
        <v>1497069108</v>
      </c>
      <c r="H1017" s="324" t="s">
        <v>3705</v>
      </c>
      <c r="W1017" s="325"/>
    </row>
    <row r="1018" spans="1:23" ht="14.45" customHeight="1" x14ac:dyDescent="0.2">
      <c r="A1018" s="331">
        <v>104911</v>
      </c>
      <c r="B1018" s="331">
        <v>1019730</v>
      </c>
      <c r="C1018" s="334" t="s">
        <v>13365</v>
      </c>
      <c r="D1018" s="334" t="s">
        <v>13364</v>
      </c>
      <c r="E1018" s="333">
        <v>40906</v>
      </c>
      <c r="F1018" s="332">
        <v>42947</v>
      </c>
      <c r="G1018" s="331">
        <v>1649578642</v>
      </c>
      <c r="H1018" s="324" t="s">
        <v>13363</v>
      </c>
      <c r="W1018" s="325"/>
    </row>
    <row r="1019" spans="1:23" ht="14.45" customHeight="1" x14ac:dyDescent="0.2">
      <c r="A1019" s="331">
        <v>104963</v>
      </c>
      <c r="B1019" s="331">
        <v>1019879</v>
      </c>
      <c r="C1019" s="334" t="s">
        <v>13362</v>
      </c>
      <c r="D1019" s="334" t="s">
        <v>13361</v>
      </c>
      <c r="E1019" s="333">
        <v>40906</v>
      </c>
      <c r="F1019" s="332">
        <v>41107</v>
      </c>
      <c r="G1019" s="331">
        <v>1750679098</v>
      </c>
      <c r="H1019" s="324" t="s">
        <v>13360</v>
      </c>
      <c r="W1019" s="325"/>
    </row>
    <row r="1020" spans="1:23" ht="14.45" customHeight="1" x14ac:dyDescent="0.2">
      <c r="A1020" s="331">
        <v>5289</v>
      </c>
      <c r="B1020" s="331">
        <v>1020082</v>
      </c>
      <c r="C1020" s="334" t="s">
        <v>13359</v>
      </c>
      <c r="D1020" s="334" t="s">
        <v>13359</v>
      </c>
      <c r="E1020" s="333">
        <v>40878</v>
      </c>
      <c r="F1020" s="332">
        <v>109574</v>
      </c>
      <c r="G1020" s="331">
        <v>1154607661</v>
      </c>
      <c r="H1020" s="324" t="s">
        <v>13358</v>
      </c>
      <c r="W1020" s="325"/>
    </row>
    <row r="1021" spans="1:23" ht="14.45" customHeight="1" x14ac:dyDescent="0.2">
      <c r="A1021" s="331">
        <v>104860</v>
      </c>
      <c r="B1021" s="331">
        <v>1019567</v>
      </c>
      <c r="C1021" s="334" t="s">
        <v>13357</v>
      </c>
      <c r="D1021" s="334" t="s">
        <v>13356</v>
      </c>
      <c r="E1021" s="333">
        <v>40865</v>
      </c>
      <c r="F1021" s="332">
        <v>41697</v>
      </c>
      <c r="G1021" s="331">
        <v>1750680872</v>
      </c>
      <c r="H1021" s="324" t="s">
        <v>13355</v>
      </c>
      <c r="W1021" s="325"/>
    </row>
    <row r="1022" spans="1:23" ht="14.45" customHeight="1" x14ac:dyDescent="0.2">
      <c r="A1022" s="331">
        <v>5306</v>
      </c>
      <c r="B1022" s="331">
        <v>1019945</v>
      </c>
      <c r="C1022" s="334" t="s">
        <v>13354</v>
      </c>
      <c r="D1022" s="334" t="s">
        <v>13353</v>
      </c>
      <c r="E1022" s="333">
        <v>40848</v>
      </c>
      <c r="F1022" s="332">
        <v>109574</v>
      </c>
      <c r="G1022" s="331">
        <v>1114200805</v>
      </c>
      <c r="H1022" s="324" t="s">
        <v>13352</v>
      </c>
      <c r="W1022" s="325"/>
    </row>
    <row r="1023" spans="1:23" ht="14.45" customHeight="1" x14ac:dyDescent="0.2">
      <c r="A1023" s="331">
        <v>101740</v>
      </c>
      <c r="B1023" s="331">
        <v>1020017</v>
      </c>
      <c r="C1023" s="334" t="s">
        <v>13351</v>
      </c>
      <c r="D1023" s="334" t="s">
        <v>13351</v>
      </c>
      <c r="E1023" s="333">
        <v>40848</v>
      </c>
      <c r="F1023" s="332">
        <v>42216</v>
      </c>
      <c r="G1023" s="331">
        <v>1477838340</v>
      </c>
      <c r="H1023" s="324" t="s">
        <v>13350</v>
      </c>
      <c r="W1023" s="325"/>
    </row>
    <row r="1024" spans="1:23" ht="14.45" customHeight="1" x14ac:dyDescent="0.2">
      <c r="A1024" s="331">
        <v>5347</v>
      </c>
      <c r="B1024" s="331">
        <v>1020018</v>
      </c>
      <c r="C1024" s="334" t="s">
        <v>13349</v>
      </c>
      <c r="D1024" s="334" t="s">
        <v>13349</v>
      </c>
      <c r="E1024" s="333">
        <v>40848</v>
      </c>
      <c r="F1024" s="332">
        <v>42216</v>
      </c>
      <c r="G1024" s="331">
        <v>1013292986</v>
      </c>
      <c r="H1024" s="324" t="s">
        <v>13348</v>
      </c>
      <c r="W1024" s="325"/>
    </row>
    <row r="1025" spans="1:23" ht="14.45" customHeight="1" x14ac:dyDescent="0.2">
      <c r="A1025" s="331">
        <v>4523</v>
      </c>
      <c r="B1025" s="331">
        <v>1020063</v>
      </c>
      <c r="C1025" s="334" t="s">
        <v>13347</v>
      </c>
      <c r="D1025" s="334" t="s">
        <v>13346</v>
      </c>
      <c r="E1025" s="333">
        <v>40848</v>
      </c>
      <c r="F1025" s="332">
        <v>109574</v>
      </c>
      <c r="G1025" s="331">
        <v>1972887784</v>
      </c>
      <c r="H1025" s="324" t="s">
        <v>13345</v>
      </c>
      <c r="W1025" s="325"/>
    </row>
    <row r="1026" spans="1:23" ht="14.45" customHeight="1" x14ac:dyDescent="0.2">
      <c r="A1026" s="331">
        <v>104779</v>
      </c>
      <c r="B1026" s="331">
        <v>1019412</v>
      </c>
      <c r="C1026" s="334" t="s">
        <v>13344</v>
      </c>
      <c r="D1026" s="334" t="s">
        <v>13343</v>
      </c>
      <c r="E1026" s="333">
        <v>40844</v>
      </c>
      <c r="F1026" s="332">
        <v>41274</v>
      </c>
      <c r="G1026" s="331">
        <v>1245538354</v>
      </c>
      <c r="H1026" s="324" t="s">
        <v>13342</v>
      </c>
      <c r="W1026" s="325"/>
    </row>
    <row r="1027" spans="1:23" ht="14.45" customHeight="1" x14ac:dyDescent="0.2">
      <c r="A1027" s="331">
        <v>104778</v>
      </c>
      <c r="B1027" s="331">
        <v>1019393</v>
      </c>
      <c r="C1027" s="334" t="s">
        <v>13341</v>
      </c>
      <c r="D1027" s="334" t="s">
        <v>13341</v>
      </c>
      <c r="E1027" s="333">
        <v>40830</v>
      </c>
      <c r="F1027" s="332">
        <v>42035</v>
      </c>
      <c r="G1027" s="331">
        <v>1841598489</v>
      </c>
      <c r="H1027" s="324" t="s">
        <v>13340</v>
      </c>
      <c r="W1027" s="325"/>
    </row>
    <row r="1028" spans="1:23" ht="14.45" customHeight="1" x14ac:dyDescent="0.2">
      <c r="A1028" s="331">
        <v>104934</v>
      </c>
      <c r="B1028" s="331">
        <v>1019903</v>
      </c>
      <c r="C1028" s="334" t="s">
        <v>13339</v>
      </c>
      <c r="D1028" s="334" t="s">
        <v>13338</v>
      </c>
      <c r="E1028" s="333">
        <v>40828</v>
      </c>
      <c r="F1028" s="332">
        <v>42216</v>
      </c>
      <c r="G1028" s="331">
        <v>1306134853</v>
      </c>
      <c r="H1028" s="324" t="s">
        <v>13337</v>
      </c>
      <c r="W1028" s="325"/>
    </row>
    <row r="1029" spans="1:23" ht="14.45" customHeight="1" x14ac:dyDescent="0.2">
      <c r="A1029" s="331">
        <v>104875</v>
      </c>
      <c r="B1029" s="331">
        <v>1019862</v>
      </c>
      <c r="C1029" s="334" t="s">
        <v>13336</v>
      </c>
      <c r="D1029" s="334" t="s">
        <v>13335</v>
      </c>
      <c r="E1029" s="333">
        <v>40822</v>
      </c>
      <c r="F1029" s="332">
        <v>109574</v>
      </c>
      <c r="G1029" s="331">
        <v>1174853600</v>
      </c>
      <c r="H1029" s="324" t="s">
        <v>13334</v>
      </c>
      <c r="W1029" s="325"/>
    </row>
    <row r="1030" spans="1:23" ht="14.45" customHeight="1" x14ac:dyDescent="0.2">
      <c r="A1030" s="331">
        <v>5151</v>
      </c>
      <c r="B1030" s="331">
        <v>1018943</v>
      </c>
      <c r="C1030" s="334" t="s">
        <v>8509</v>
      </c>
      <c r="D1030" s="334" t="s">
        <v>13333</v>
      </c>
      <c r="E1030" s="333">
        <v>40817</v>
      </c>
      <c r="F1030" s="332">
        <v>109574</v>
      </c>
      <c r="G1030" s="331">
        <v>1407166424</v>
      </c>
      <c r="H1030" s="324" t="s">
        <v>13332</v>
      </c>
      <c r="W1030" s="325"/>
    </row>
    <row r="1031" spans="1:23" ht="14.45" customHeight="1" x14ac:dyDescent="0.2">
      <c r="A1031" s="331">
        <v>4648</v>
      </c>
      <c r="B1031" s="331">
        <v>1018947</v>
      </c>
      <c r="C1031" s="334" t="s">
        <v>9822</v>
      </c>
      <c r="D1031" s="334" t="s">
        <v>13331</v>
      </c>
      <c r="E1031" s="333">
        <v>40817</v>
      </c>
      <c r="F1031" s="332">
        <v>109574</v>
      </c>
      <c r="G1031" s="331">
        <v>1306156328</v>
      </c>
      <c r="H1031" s="324" t="s">
        <v>13330</v>
      </c>
      <c r="W1031" s="325"/>
    </row>
    <row r="1032" spans="1:23" ht="14.45" customHeight="1" x14ac:dyDescent="0.2">
      <c r="A1032" s="331">
        <v>100852</v>
      </c>
      <c r="B1032" s="331">
        <v>1018948</v>
      </c>
      <c r="C1032" s="334" t="s">
        <v>13329</v>
      </c>
      <c r="D1032" s="334" t="s">
        <v>13328</v>
      </c>
      <c r="E1032" s="333">
        <v>40817</v>
      </c>
      <c r="F1032" s="332">
        <v>109574</v>
      </c>
      <c r="G1032" s="331">
        <v>1508176520</v>
      </c>
      <c r="H1032" s="324" t="s">
        <v>13327</v>
      </c>
      <c r="W1032" s="325"/>
    </row>
    <row r="1033" spans="1:23" ht="14.45" customHeight="1" x14ac:dyDescent="0.2">
      <c r="A1033" s="331">
        <v>4541</v>
      </c>
      <c r="B1033" s="331">
        <v>1019888</v>
      </c>
      <c r="C1033" s="334" t="s">
        <v>13326</v>
      </c>
      <c r="D1033" s="334" t="s">
        <v>13326</v>
      </c>
      <c r="E1033" s="333">
        <v>40817</v>
      </c>
      <c r="F1033" s="332">
        <v>109574</v>
      </c>
      <c r="G1033" s="331">
        <v>1922388669</v>
      </c>
      <c r="H1033" s="324" t="s">
        <v>13325</v>
      </c>
      <c r="W1033" s="325"/>
    </row>
    <row r="1034" spans="1:23" ht="14.45" customHeight="1" x14ac:dyDescent="0.2">
      <c r="A1034" s="331">
        <v>4857</v>
      </c>
      <c r="B1034" s="331">
        <v>1019892</v>
      </c>
      <c r="C1034" s="334" t="s">
        <v>13324</v>
      </c>
      <c r="D1034" s="334" t="s">
        <v>13323</v>
      </c>
      <c r="E1034" s="333">
        <v>40817</v>
      </c>
      <c r="F1034" s="332">
        <v>109574</v>
      </c>
      <c r="G1034" s="331">
        <v>1881974319</v>
      </c>
      <c r="H1034" s="324" t="s">
        <v>13322</v>
      </c>
      <c r="W1034" s="325"/>
    </row>
    <row r="1035" spans="1:23" ht="14.45" customHeight="1" x14ac:dyDescent="0.2">
      <c r="A1035" s="331">
        <v>4786</v>
      </c>
      <c r="B1035" s="331">
        <v>1019897</v>
      </c>
      <c r="C1035" s="334" t="s">
        <v>13321</v>
      </c>
      <c r="D1035" s="334" t="s">
        <v>13320</v>
      </c>
      <c r="E1035" s="333">
        <v>40817</v>
      </c>
      <c r="F1035" s="332">
        <v>109574</v>
      </c>
      <c r="G1035" s="331">
        <v>1871873398</v>
      </c>
      <c r="H1035" s="324" t="s">
        <v>13319</v>
      </c>
      <c r="W1035" s="325"/>
    </row>
    <row r="1036" spans="1:23" ht="14.45" customHeight="1" x14ac:dyDescent="0.2">
      <c r="A1036" s="331">
        <v>4514</v>
      </c>
      <c r="B1036" s="331">
        <v>1019922</v>
      </c>
      <c r="C1036" s="334" t="s">
        <v>12384</v>
      </c>
      <c r="D1036" s="334" t="s">
        <v>13318</v>
      </c>
      <c r="E1036" s="333">
        <v>40817</v>
      </c>
      <c r="F1036" s="332">
        <v>41546</v>
      </c>
      <c r="G1036" s="331">
        <v>1376833954</v>
      </c>
      <c r="H1036" s="324" t="s">
        <v>13317</v>
      </c>
      <c r="W1036" s="325"/>
    </row>
    <row r="1037" spans="1:23" ht="14.45" customHeight="1" x14ac:dyDescent="0.2">
      <c r="A1037" s="331">
        <v>4559</v>
      </c>
      <c r="B1037" s="331">
        <v>1019923</v>
      </c>
      <c r="C1037" s="334" t="s">
        <v>12372</v>
      </c>
      <c r="D1037" s="334" t="s">
        <v>13316</v>
      </c>
      <c r="E1037" s="333">
        <v>40817</v>
      </c>
      <c r="F1037" s="332">
        <v>41546</v>
      </c>
      <c r="G1037" s="331">
        <v>1144510736</v>
      </c>
      <c r="H1037" s="324" t="s">
        <v>13315</v>
      </c>
      <c r="W1037" s="325"/>
    </row>
    <row r="1038" spans="1:23" ht="14.45" customHeight="1" x14ac:dyDescent="0.2">
      <c r="A1038" s="331">
        <v>4538</v>
      </c>
      <c r="B1038" s="331">
        <v>1019949</v>
      </c>
      <c r="C1038" s="334" t="s">
        <v>12809</v>
      </c>
      <c r="D1038" s="334" t="s">
        <v>13314</v>
      </c>
      <c r="E1038" s="333">
        <v>40817</v>
      </c>
      <c r="F1038" s="332">
        <v>42063</v>
      </c>
      <c r="G1038" s="331">
        <v>1003198383</v>
      </c>
      <c r="H1038" s="324" t="s">
        <v>13313</v>
      </c>
      <c r="W1038" s="325"/>
    </row>
    <row r="1039" spans="1:23" ht="14.45" customHeight="1" x14ac:dyDescent="0.2">
      <c r="A1039" s="331">
        <v>104749</v>
      </c>
      <c r="B1039" s="331">
        <v>1019591</v>
      </c>
      <c r="C1039" s="334" t="s">
        <v>13312</v>
      </c>
      <c r="D1039" s="334" t="s">
        <v>13312</v>
      </c>
      <c r="E1039" s="333">
        <v>40799</v>
      </c>
      <c r="F1039" s="332">
        <v>41929</v>
      </c>
      <c r="G1039" s="331">
        <v>1841431319</v>
      </c>
      <c r="H1039" s="324" t="s">
        <v>13311</v>
      </c>
      <c r="W1039" s="325"/>
    </row>
    <row r="1040" spans="1:23" ht="14.45" customHeight="1" x14ac:dyDescent="0.2">
      <c r="A1040" s="331">
        <v>104549</v>
      </c>
      <c r="B1040" s="331">
        <v>1019719</v>
      </c>
      <c r="C1040" s="334" t="s">
        <v>13310</v>
      </c>
      <c r="D1040" s="334" t="s">
        <v>13310</v>
      </c>
      <c r="E1040" s="333">
        <v>40787</v>
      </c>
      <c r="F1040" s="332">
        <v>42054</v>
      </c>
      <c r="G1040" s="331">
        <v>1700193588</v>
      </c>
      <c r="H1040" s="324" t="s">
        <v>13309</v>
      </c>
      <c r="W1040" s="325"/>
    </row>
    <row r="1041" spans="1:23" ht="14.45" customHeight="1" x14ac:dyDescent="0.2">
      <c r="A1041" s="331">
        <v>102993</v>
      </c>
      <c r="B1041" s="331">
        <v>1019880</v>
      </c>
      <c r="C1041" s="334" t="s">
        <v>13308</v>
      </c>
      <c r="D1041" s="334" t="s">
        <v>13307</v>
      </c>
      <c r="E1041" s="333">
        <v>40787</v>
      </c>
      <c r="F1041" s="332">
        <v>109574</v>
      </c>
      <c r="G1041" s="331">
        <v>1336427129</v>
      </c>
      <c r="H1041" s="324" t="s">
        <v>13306</v>
      </c>
      <c r="W1041" s="325"/>
    </row>
    <row r="1042" spans="1:23" ht="14.45" customHeight="1" x14ac:dyDescent="0.2">
      <c r="A1042" s="331">
        <v>103435</v>
      </c>
      <c r="B1042" s="331">
        <v>1019881</v>
      </c>
      <c r="C1042" s="334" t="s">
        <v>13305</v>
      </c>
      <c r="D1042" s="334" t="s">
        <v>13304</v>
      </c>
      <c r="E1042" s="333">
        <v>40787</v>
      </c>
      <c r="F1042" s="332">
        <v>109574</v>
      </c>
      <c r="G1042" s="331">
        <v>1902185903</v>
      </c>
      <c r="H1042" s="324" t="s">
        <v>13303</v>
      </c>
      <c r="W1042" s="325"/>
    </row>
    <row r="1043" spans="1:23" ht="14.45" customHeight="1" x14ac:dyDescent="0.2">
      <c r="A1043" s="331">
        <v>103011</v>
      </c>
      <c r="B1043" s="331">
        <v>1019884</v>
      </c>
      <c r="C1043" s="334" t="s">
        <v>13302</v>
      </c>
      <c r="D1043" s="334" t="s">
        <v>13302</v>
      </c>
      <c r="E1043" s="333">
        <v>40787</v>
      </c>
      <c r="F1043" s="332">
        <v>109574</v>
      </c>
      <c r="G1043" s="331">
        <v>1629356415</v>
      </c>
      <c r="H1043" s="324" t="s">
        <v>13301</v>
      </c>
      <c r="W1043" s="325"/>
    </row>
    <row r="1044" spans="1:23" ht="14.45" customHeight="1" x14ac:dyDescent="0.2">
      <c r="A1044" s="331">
        <v>103223</v>
      </c>
      <c r="B1044" s="331">
        <v>1019885</v>
      </c>
      <c r="C1044" s="334" t="s">
        <v>13300</v>
      </c>
      <c r="D1044" s="334" t="s">
        <v>13299</v>
      </c>
      <c r="E1044" s="333">
        <v>40787</v>
      </c>
      <c r="F1044" s="332">
        <v>109574</v>
      </c>
      <c r="G1044" s="331">
        <v>1124306915</v>
      </c>
      <c r="H1044" s="324" t="s">
        <v>13298</v>
      </c>
      <c r="W1044" s="325"/>
    </row>
    <row r="1045" spans="1:23" ht="14.45" customHeight="1" x14ac:dyDescent="0.2">
      <c r="A1045" s="331">
        <v>104845</v>
      </c>
      <c r="B1045" s="331">
        <v>1019566</v>
      </c>
      <c r="C1045" s="334" t="s">
        <v>13297</v>
      </c>
      <c r="D1045" s="334" t="s">
        <v>13296</v>
      </c>
      <c r="E1045" s="333">
        <v>40786</v>
      </c>
      <c r="F1045" s="332">
        <v>42825</v>
      </c>
      <c r="G1045" s="331">
        <v>1417255233</v>
      </c>
      <c r="H1045" s="324" t="s">
        <v>3715</v>
      </c>
      <c r="W1045" s="325"/>
    </row>
    <row r="1046" spans="1:23" ht="14.45" customHeight="1" x14ac:dyDescent="0.2">
      <c r="A1046" s="331">
        <v>5383</v>
      </c>
      <c r="B1046" s="331">
        <v>1019711</v>
      </c>
      <c r="C1046" s="334" t="s">
        <v>13295</v>
      </c>
      <c r="D1046" s="334" t="s">
        <v>13295</v>
      </c>
      <c r="E1046" s="333">
        <v>40784</v>
      </c>
      <c r="F1046" s="332">
        <v>41881</v>
      </c>
      <c r="G1046" s="331">
        <v>1093001984</v>
      </c>
      <c r="H1046" s="324" t="s">
        <v>13294</v>
      </c>
      <c r="W1046" s="325"/>
    </row>
    <row r="1047" spans="1:23" ht="14.45" customHeight="1" x14ac:dyDescent="0.2">
      <c r="A1047" s="331">
        <v>4327</v>
      </c>
      <c r="B1047" s="331">
        <v>1019807</v>
      </c>
      <c r="C1047" s="334" t="s">
        <v>7666</v>
      </c>
      <c r="D1047" s="334" t="s">
        <v>13293</v>
      </c>
      <c r="E1047" s="333">
        <v>40784</v>
      </c>
      <c r="F1047" s="332">
        <v>41182</v>
      </c>
      <c r="G1047" s="331">
        <v>1467730259</v>
      </c>
      <c r="H1047" s="324" t="s">
        <v>13292</v>
      </c>
      <c r="W1047" s="325"/>
    </row>
    <row r="1048" spans="1:23" ht="14.45" customHeight="1" x14ac:dyDescent="0.2">
      <c r="A1048" s="331">
        <v>4476</v>
      </c>
      <c r="B1048" s="331">
        <v>1019809</v>
      </c>
      <c r="C1048" s="334" t="s">
        <v>5053</v>
      </c>
      <c r="D1048" s="334" t="s">
        <v>13291</v>
      </c>
      <c r="E1048" s="333">
        <v>40784</v>
      </c>
      <c r="F1048" s="332">
        <v>41182</v>
      </c>
      <c r="G1048" s="331">
        <v>1093093882</v>
      </c>
      <c r="H1048" s="324" t="s">
        <v>13290</v>
      </c>
      <c r="W1048" s="325"/>
    </row>
    <row r="1049" spans="1:23" ht="14.45" customHeight="1" x14ac:dyDescent="0.2">
      <c r="A1049" s="331">
        <v>103743</v>
      </c>
      <c r="B1049" s="331">
        <v>1019736</v>
      </c>
      <c r="C1049" s="334" t="s">
        <v>13289</v>
      </c>
      <c r="D1049" s="334" t="s">
        <v>13288</v>
      </c>
      <c r="E1049" s="333">
        <v>40756</v>
      </c>
      <c r="F1049" s="332">
        <v>109574</v>
      </c>
      <c r="G1049" s="331">
        <v>1750677498</v>
      </c>
      <c r="H1049" s="324" t="s">
        <v>13287</v>
      </c>
      <c r="W1049" s="325"/>
    </row>
    <row r="1050" spans="1:23" ht="14.45" customHeight="1" x14ac:dyDescent="0.2">
      <c r="A1050" s="331">
        <v>5091</v>
      </c>
      <c r="B1050" s="331">
        <v>1019746</v>
      </c>
      <c r="C1050" s="334" t="s">
        <v>13286</v>
      </c>
      <c r="D1050" s="334" t="s">
        <v>12778</v>
      </c>
      <c r="E1050" s="333">
        <v>40756</v>
      </c>
      <c r="F1050" s="332">
        <v>43100</v>
      </c>
      <c r="G1050" s="331">
        <v>1427345347</v>
      </c>
      <c r="H1050" s="324" t="s">
        <v>12777</v>
      </c>
      <c r="W1050" s="325"/>
    </row>
    <row r="1051" spans="1:23" ht="14.45" customHeight="1" x14ac:dyDescent="0.2">
      <c r="A1051" s="331">
        <v>104791</v>
      </c>
      <c r="B1051" s="331">
        <v>1019484</v>
      </c>
      <c r="C1051" s="334" t="s">
        <v>13285</v>
      </c>
      <c r="D1051" s="334" t="s">
        <v>13284</v>
      </c>
      <c r="E1051" s="333">
        <v>40750</v>
      </c>
      <c r="F1051" s="332">
        <v>109574</v>
      </c>
      <c r="G1051" s="331">
        <v>1386943991</v>
      </c>
      <c r="H1051" s="324" t="s">
        <v>13283</v>
      </c>
    </row>
    <row r="1052" spans="1:23" ht="14.45" customHeight="1" x14ac:dyDescent="0.2">
      <c r="A1052" s="331">
        <v>4280</v>
      </c>
      <c r="B1052" s="331">
        <v>1019588</v>
      </c>
      <c r="C1052" s="334" t="s">
        <v>13282</v>
      </c>
      <c r="D1052" s="334" t="s">
        <v>13282</v>
      </c>
      <c r="E1052" s="333">
        <v>40725</v>
      </c>
      <c r="F1052" s="332">
        <v>40908</v>
      </c>
      <c r="G1052" s="331">
        <v>1669771366</v>
      </c>
      <c r="H1052" s="324" t="s">
        <v>13281</v>
      </c>
      <c r="W1052" s="325"/>
    </row>
    <row r="1053" spans="1:23" ht="14.45" customHeight="1" x14ac:dyDescent="0.2">
      <c r="A1053" s="331">
        <v>4365</v>
      </c>
      <c r="B1053" s="331">
        <v>1019590</v>
      </c>
      <c r="C1053" s="334" t="s">
        <v>13280</v>
      </c>
      <c r="D1053" s="334" t="s">
        <v>13280</v>
      </c>
      <c r="E1053" s="333">
        <v>40725</v>
      </c>
      <c r="F1053" s="332">
        <v>40838</v>
      </c>
      <c r="G1053" s="331">
        <v>1992098099</v>
      </c>
      <c r="H1053" s="324" t="s">
        <v>13279</v>
      </c>
      <c r="W1053" s="325"/>
    </row>
    <row r="1054" spans="1:23" ht="14.45" customHeight="1" x14ac:dyDescent="0.2">
      <c r="A1054" s="331">
        <v>4468</v>
      </c>
      <c r="B1054" s="331">
        <v>1019687</v>
      </c>
      <c r="C1054" s="334" t="s">
        <v>13278</v>
      </c>
      <c r="D1054" s="334" t="s">
        <v>13277</v>
      </c>
      <c r="E1054" s="333">
        <v>40725</v>
      </c>
      <c r="F1054" s="332">
        <v>42547</v>
      </c>
      <c r="G1054" s="331">
        <v>1609171842</v>
      </c>
      <c r="H1054" s="324" t="s">
        <v>13276</v>
      </c>
      <c r="W1054" s="325"/>
    </row>
    <row r="1055" spans="1:23" ht="14.45" customHeight="1" x14ac:dyDescent="0.2">
      <c r="A1055" s="331">
        <v>5078</v>
      </c>
      <c r="B1055" s="331">
        <v>1019693</v>
      </c>
      <c r="C1055" s="334" t="s">
        <v>13275</v>
      </c>
      <c r="D1055" s="334" t="s">
        <v>13274</v>
      </c>
      <c r="E1055" s="333">
        <v>40725</v>
      </c>
      <c r="F1055" s="332">
        <v>41274</v>
      </c>
      <c r="G1055" s="331">
        <v>1376837138</v>
      </c>
      <c r="H1055" s="324" t="s">
        <v>13273</v>
      </c>
      <c r="W1055" s="325"/>
    </row>
    <row r="1056" spans="1:23" ht="14.45" customHeight="1" x14ac:dyDescent="0.2">
      <c r="A1056" s="331">
        <v>5058</v>
      </c>
      <c r="B1056" s="331">
        <v>1019722</v>
      </c>
      <c r="C1056" s="334" t="s">
        <v>13272</v>
      </c>
      <c r="D1056" s="334" t="s">
        <v>13271</v>
      </c>
      <c r="E1056" s="333">
        <v>40725</v>
      </c>
      <c r="F1056" s="332">
        <v>109574</v>
      </c>
      <c r="G1056" s="331">
        <v>1760775522</v>
      </c>
      <c r="H1056" s="324" t="s">
        <v>3501</v>
      </c>
      <c r="W1056" s="325"/>
    </row>
    <row r="1057" spans="1:23" ht="14.45" customHeight="1" x14ac:dyDescent="0.2">
      <c r="A1057" s="331">
        <v>5397</v>
      </c>
      <c r="B1057" s="331">
        <v>1019916</v>
      </c>
      <c r="C1057" s="334" t="s">
        <v>9827</v>
      </c>
      <c r="D1057" s="334" t="s">
        <v>9827</v>
      </c>
      <c r="E1057" s="333">
        <v>40725</v>
      </c>
      <c r="F1057" s="332">
        <v>40908</v>
      </c>
      <c r="G1057" s="331">
        <v>1265591838</v>
      </c>
      <c r="H1057" s="324" t="s">
        <v>9826</v>
      </c>
      <c r="W1057" s="325"/>
    </row>
    <row r="1058" spans="1:23" ht="14.45" customHeight="1" x14ac:dyDescent="0.2">
      <c r="A1058" s="331">
        <v>104666</v>
      </c>
      <c r="B1058" s="331">
        <v>1019001</v>
      </c>
      <c r="C1058" s="334" t="s">
        <v>13270</v>
      </c>
      <c r="D1058" s="334" t="s">
        <v>13269</v>
      </c>
      <c r="E1058" s="333">
        <v>40722</v>
      </c>
      <c r="F1058" s="332">
        <v>109574</v>
      </c>
      <c r="G1058" s="331">
        <v>1154648459</v>
      </c>
      <c r="H1058" s="324" t="s">
        <v>3709</v>
      </c>
      <c r="W1058" s="325"/>
    </row>
    <row r="1059" spans="1:23" ht="14.45" customHeight="1" x14ac:dyDescent="0.2">
      <c r="A1059" s="331">
        <v>5275</v>
      </c>
      <c r="B1059" s="331">
        <v>1019715</v>
      </c>
      <c r="C1059" s="334" t="s">
        <v>13268</v>
      </c>
      <c r="D1059" s="334" t="s">
        <v>13268</v>
      </c>
      <c r="E1059" s="333">
        <v>40718</v>
      </c>
      <c r="F1059" s="332">
        <v>41729</v>
      </c>
      <c r="G1059" s="331">
        <v>1386936664</v>
      </c>
      <c r="H1059" s="324" t="s">
        <v>13267</v>
      </c>
      <c r="W1059" s="325"/>
    </row>
    <row r="1060" spans="1:23" ht="14.45" customHeight="1" x14ac:dyDescent="0.2">
      <c r="A1060" s="331">
        <v>104767</v>
      </c>
      <c r="B1060" s="331">
        <v>1019361</v>
      </c>
      <c r="C1060" s="334" t="s">
        <v>13266</v>
      </c>
      <c r="D1060" s="334" t="s">
        <v>13265</v>
      </c>
      <c r="E1060" s="333">
        <v>40703</v>
      </c>
      <c r="F1060" s="332">
        <v>109574</v>
      </c>
      <c r="G1060" s="331">
        <v>1386949220</v>
      </c>
      <c r="H1060" s="324" t="s">
        <v>13264</v>
      </c>
      <c r="W1060" s="325"/>
    </row>
    <row r="1061" spans="1:23" ht="14.45" customHeight="1" x14ac:dyDescent="0.2">
      <c r="A1061" s="331">
        <v>104684</v>
      </c>
      <c r="B1061" s="331">
        <v>1019288</v>
      </c>
      <c r="C1061" s="334" t="s">
        <v>13263</v>
      </c>
      <c r="D1061" s="334" t="s">
        <v>13262</v>
      </c>
      <c r="E1061" s="333">
        <v>40695</v>
      </c>
      <c r="F1061" s="332">
        <v>41365</v>
      </c>
      <c r="G1061" s="331">
        <v>1922309962</v>
      </c>
      <c r="H1061" s="324" t="s">
        <v>13261</v>
      </c>
      <c r="W1061" s="325"/>
    </row>
    <row r="1062" spans="1:23" ht="14.45" customHeight="1" x14ac:dyDescent="0.2">
      <c r="A1062" s="331">
        <v>124</v>
      </c>
      <c r="B1062" s="331">
        <v>1018604</v>
      </c>
      <c r="C1062" s="334" t="s">
        <v>13260</v>
      </c>
      <c r="D1062" s="334" t="s">
        <v>13259</v>
      </c>
      <c r="E1062" s="333">
        <v>40681</v>
      </c>
      <c r="F1062" s="332">
        <v>41563</v>
      </c>
      <c r="G1062" s="331">
        <v>1679690937</v>
      </c>
      <c r="H1062" s="324" t="s">
        <v>13258</v>
      </c>
      <c r="W1062" s="325"/>
    </row>
    <row r="1063" spans="1:23" ht="14.45" customHeight="1" x14ac:dyDescent="0.2">
      <c r="A1063" s="331">
        <v>100219</v>
      </c>
      <c r="B1063" s="331">
        <v>1019490</v>
      </c>
      <c r="C1063" s="334" t="s">
        <v>12345</v>
      </c>
      <c r="D1063" s="334" t="s">
        <v>13257</v>
      </c>
      <c r="E1063" s="333">
        <v>40676</v>
      </c>
      <c r="F1063" s="332">
        <v>41020</v>
      </c>
      <c r="G1063" s="331">
        <v>1689868861</v>
      </c>
      <c r="H1063" s="324" t="s">
        <v>13256</v>
      </c>
      <c r="W1063" s="325"/>
    </row>
    <row r="1064" spans="1:23" ht="14.45" customHeight="1" x14ac:dyDescent="0.2">
      <c r="A1064" s="331">
        <v>104756</v>
      </c>
      <c r="B1064" s="331">
        <v>1019323</v>
      </c>
      <c r="C1064" s="334" t="s">
        <v>13255</v>
      </c>
      <c r="D1064" s="334" t="s">
        <v>13254</v>
      </c>
      <c r="E1064" s="333">
        <v>40674</v>
      </c>
      <c r="F1064" s="332">
        <v>109574</v>
      </c>
      <c r="G1064" s="331">
        <v>1912203506</v>
      </c>
      <c r="H1064" s="324" t="s">
        <v>13253</v>
      </c>
      <c r="W1064" s="325"/>
    </row>
    <row r="1065" spans="1:23" ht="14.45" customHeight="1" x14ac:dyDescent="0.2">
      <c r="A1065" s="331">
        <v>104695</v>
      </c>
      <c r="B1065" s="331">
        <v>1019286</v>
      </c>
      <c r="C1065" s="334" t="s">
        <v>13252</v>
      </c>
      <c r="D1065" s="334" t="s">
        <v>13251</v>
      </c>
      <c r="E1065" s="333">
        <v>40669</v>
      </c>
      <c r="F1065" s="332">
        <v>41749</v>
      </c>
      <c r="G1065" s="331">
        <v>1841509015</v>
      </c>
      <c r="H1065" s="324" t="s">
        <v>13250</v>
      </c>
      <c r="W1065" s="325"/>
    </row>
    <row r="1066" spans="1:23" ht="14.45" customHeight="1" x14ac:dyDescent="0.2">
      <c r="A1066" s="331">
        <v>104696</v>
      </c>
      <c r="B1066" s="331">
        <v>1019200</v>
      </c>
      <c r="C1066" s="334" t="s">
        <v>13249</v>
      </c>
      <c r="D1066" s="334" t="s">
        <v>13248</v>
      </c>
      <c r="E1066" s="333">
        <v>40668</v>
      </c>
      <c r="F1066" s="332">
        <v>42824</v>
      </c>
      <c r="G1066" s="331">
        <v>1346550654</v>
      </c>
      <c r="H1066" s="324" t="s">
        <v>13247</v>
      </c>
      <c r="W1066" s="325"/>
    </row>
    <row r="1067" spans="1:23" ht="14.45" customHeight="1" x14ac:dyDescent="0.2">
      <c r="A1067" s="331">
        <v>104747</v>
      </c>
      <c r="B1067" s="331">
        <v>1019381</v>
      </c>
      <c r="C1067" s="334" t="s">
        <v>13246</v>
      </c>
      <c r="D1067" s="334" t="s">
        <v>13245</v>
      </c>
      <c r="E1067" s="333">
        <v>40667</v>
      </c>
      <c r="F1067" s="332">
        <v>42185</v>
      </c>
      <c r="G1067" s="331">
        <v>1003111592</v>
      </c>
      <c r="H1067" s="324" t="s">
        <v>13244</v>
      </c>
      <c r="W1067" s="325"/>
    </row>
    <row r="1068" spans="1:23" ht="14.45" customHeight="1" x14ac:dyDescent="0.2">
      <c r="A1068" s="331">
        <v>4506</v>
      </c>
      <c r="B1068" s="331">
        <v>1019489</v>
      </c>
      <c r="C1068" s="334" t="s">
        <v>13243</v>
      </c>
      <c r="D1068" s="334" t="s">
        <v>13243</v>
      </c>
      <c r="E1068" s="333">
        <v>40667</v>
      </c>
      <c r="F1068" s="332">
        <v>41692</v>
      </c>
      <c r="G1068" s="331">
        <v>1891094462</v>
      </c>
      <c r="H1068" s="324" t="s">
        <v>13242</v>
      </c>
      <c r="W1068" s="325"/>
    </row>
    <row r="1069" spans="1:23" ht="14.45" customHeight="1" x14ac:dyDescent="0.2">
      <c r="A1069" s="331">
        <v>4663</v>
      </c>
      <c r="B1069" s="331">
        <v>1019441</v>
      </c>
      <c r="C1069" s="334" t="s">
        <v>13241</v>
      </c>
      <c r="D1069" s="334" t="s">
        <v>4052</v>
      </c>
      <c r="E1069" s="333">
        <v>40664</v>
      </c>
      <c r="F1069" s="332">
        <v>43008</v>
      </c>
      <c r="G1069" s="331">
        <v>1548559263</v>
      </c>
      <c r="H1069" s="324" t="s">
        <v>13240</v>
      </c>
      <c r="W1069" s="325"/>
    </row>
    <row r="1070" spans="1:23" ht="14.45" customHeight="1" x14ac:dyDescent="0.2">
      <c r="A1070" s="331">
        <v>5369</v>
      </c>
      <c r="B1070" s="331">
        <v>1019443</v>
      </c>
      <c r="C1070" s="334" t="s">
        <v>13239</v>
      </c>
      <c r="D1070" s="334" t="s">
        <v>4052</v>
      </c>
      <c r="E1070" s="333">
        <v>40664</v>
      </c>
      <c r="F1070" s="332">
        <v>43008</v>
      </c>
      <c r="G1070" s="331">
        <v>1346539079</v>
      </c>
      <c r="H1070" s="324" t="s">
        <v>13238</v>
      </c>
      <c r="W1070" s="325"/>
    </row>
    <row r="1071" spans="1:23" ht="14.45" customHeight="1" x14ac:dyDescent="0.2">
      <c r="A1071" s="331">
        <v>4246</v>
      </c>
      <c r="B1071" s="331">
        <v>1019485</v>
      </c>
      <c r="C1071" s="334" t="s">
        <v>13237</v>
      </c>
      <c r="D1071" s="334" t="s">
        <v>13236</v>
      </c>
      <c r="E1071" s="333">
        <v>40664</v>
      </c>
      <c r="F1071" s="332">
        <v>41182</v>
      </c>
      <c r="G1071" s="331">
        <v>1437458254</v>
      </c>
      <c r="H1071" s="324" t="s">
        <v>13235</v>
      </c>
      <c r="W1071" s="325"/>
    </row>
    <row r="1072" spans="1:23" ht="14.45" customHeight="1" x14ac:dyDescent="0.2">
      <c r="A1072" s="331">
        <v>4835</v>
      </c>
      <c r="B1072" s="331">
        <v>1019486</v>
      </c>
      <c r="C1072" s="334" t="s">
        <v>13234</v>
      </c>
      <c r="D1072" s="334" t="s">
        <v>13233</v>
      </c>
      <c r="E1072" s="333">
        <v>40664</v>
      </c>
      <c r="F1072" s="332">
        <v>109574</v>
      </c>
      <c r="G1072" s="331">
        <v>1346540267</v>
      </c>
      <c r="H1072" s="324" t="s">
        <v>13232</v>
      </c>
      <c r="W1072" s="325"/>
    </row>
    <row r="1073" spans="1:23" ht="14.45" customHeight="1" x14ac:dyDescent="0.2">
      <c r="A1073" s="331">
        <v>104710</v>
      </c>
      <c r="B1073" s="331">
        <v>1019243</v>
      </c>
      <c r="C1073" s="334" t="s">
        <v>13231</v>
      </c>
      <c r="D1073" s="334" t="s">
        <v>13230</v>
      </c>
      <c r="E1073" s="333">
        <v>40659</v>
      </c>
      <c r="F1073" s="332">
        <v>41759</v>
      </c>
      <c r="G1073" s="331">
        <v>1285934232</v>
      </c>
      <c r="H1073" s="324" t="s">
        <v>13229</v>
      </c>
      <c r="W1073" s="325"/>
    </row>
    <row r="1074" spans="1:23" ht="14.45" customHeight="1" x14ac:dyDescent="0.2">
      <c r="A1074" s="331">
        <v>104743</v>
      </c>
      <c r="B1074" s="331">
        <v>1019318</v>
      </c>
      <c r="C1074" s="334" t="s">
        <v>13228</v>
      </c>
      <c r="D1074" s="334" t="s">
        <v>13227</v>
      </c>
      <c r="E1074" s="333">
        <v>40655</v>
      </c>
      <c r="F1074" s="332">
        <v>109574</v>
      </c>
      <c r="G1074" s="331">
        <v>1629372610</v>
      </c>
      <c r="H1074" s="324" t="s">
        <v>13226</v>
      </c>
      <c r="W1074" s="325"/>
    </row>
    <row r="1075" spans="1:23" ht="14.45" customHeight="1" x14ac:dyDescent="0.2">
      <c r="A1075" s="331">
        <v>5202</v>
      </c>
      <c r="B1075" s="331">
        <v>1019424</v>
      </c>
      <c r="C1075" s="334" t="s">
        <v>13225</v>
      </c>
      <c r="D1075" s="334" t="s">
        <v>13224</v>
      </c>
      <c r="E1075" s="333">
        <v>40648</v>
      </c>
      <c r="F1075" s="332">
        <v>109574</v>
      </c>
      <c r="G1075" s="331">
        <v>1639468473</v>
      </c>
      <c r="H1075" s="324" t="s">
        <v>13223</v>
      </c>
      <c r="W1075" s="325"/>
    </row>
    <row r="1076" spans="1:23" ht="14.45" customHeight="1" x14ac:dyDescent="0.2">
      <c r="A1076" s="331">
        <v>4940</v>
      </c>
      <c r="B1076" s="331">
        <v>1015377</v>
      </c>
      <c r="C1076" s="334" t="s">
        <v>3974</v>
      </c>
      <c r="D1076" s="334" t="s">
        <v>13222</v>
      </c>
      <c r="E1076" s="333">
        <v>40640</v>
      </c>
      <c r="F1076" s="332">
        <v>42387</v>
      </c>
      <c r="G1076" s="331">
        <v>1114963162</v>
      </c>
      <c r="H1076" s="324" t="s">
        <v>13221</v>
      </c>
      <c r="W1076" s="325"/>
    </row>
    <row r="1077" spans="1:23" ht="14.45" customHeight="1" x14ac:dyDescent="0.2">
      <c r="A1077" s="331">
        <v>4780</v>
      </c>
      <c r="B1077" s="331">
        <v>1015378</v>
      </c>
      <c r="C1077" s="334" t="s">
        <v>3974</v>
      </c>
      <c r="D1077" s="334" t="s">
        <v>13220</v>
      </c>
      <c r="E1077" s="333">
        <v>40640</v>
      </c>
      <c r="F1077" s="332">
        <v>109574</v>
      </c>
      <c r="G1077" s="331">
        <v>1912940701</v>
      </c>
      <c r="H1077" s="324" t="s">
        <v>13219</v>
      </c>
      <c r="W1077" s="325"/>
    </row>
    <row r="1078" spans="1:23" ht="14.45" customHeight="1" x14ac:dyDescent="0.2">
      <c r="A1078" s="331">
        <v>5327</v>
      </c>
      <c r="B1078" s="331">
        <v>1015380</v>
      </c>
      <c r="C1078" s="334" t="s">
        <v>3974</v>
      </c>
      <c r="D1078" s="334" t="s">
        <v>13218</v>
      </c>
      <c r="E1078" s="333">
        <v>40640</v>
      </c>
      <c r="F1078" s="332">
        <v>42387</v>
      </c>
      <c r="G1078" s="331">
        <v>1558305854</v>
      </c>
      <c r="H1078" s="324" t="s">
        <v>13217</v>
      </c>
      <c r="W1078" s="325"/>
    </row>
    <row r="1079" spans="1:23" ht="14.45" customHeight="1" x14ac:dyDescent="0.2">
      <c r="A1079" s="331">
        <v>169</v>
      </c>
      <c r="B1079" s="331">
        <v>1015382</v>
      </c>
      <c r="C1079" s="334" t="s">
        <v>3974</v>
      </c>
      <c r="D1079" s="334" t="s">
        <v>13216</v>
      </c>
      <c r="E1079" s="333">
        <v>40640</v>
      </c>
      <c r="F1079" s="332">
        <v>42387</v>
      </c>
      <c r="G1079" s="331">
        <v>1154366912</v>
      </c>
      <c r="H1079" s="324" t="s">
        <v>13215</v>
      </c>
      <c r="W1079" s="325"/>
    </row>
    <row r="1080" spans="1:23" ht="14.45" customHeight="1" x14ac:dyDescent="0.2">
      <c r="A1080" s="331">
        <v>191</v>
      </c>
      <c r="B1080" s="331">
        <v>1015385</v>
      </c>
      <c r="C1080" s="334" t="s">
        <v>13214</v>
      </c>
      <c r="D1080" s="334" t="s">
        <v>13213</v>
      </c>
      <c r="E1080" s="333">
        <v>40640</v>
      </c>
      <c r="F1080" s="332">
        <v>42387</v>
      </c>
      <c r="G1080" s="331">
        <v>1497790083</v>
      </c>
      <c r="H1080" s="324" t="s">
        <v>13212</v>
      </c>
      <c r="W1080" s="325"/>
    </row>
    <row r="1081" spans="1:23" ht="14.45" customHeight="1" x14ac:dyDescent="0.2">
      <c r="A1081" s="331">
        <v>5270</v>
      </c>
      <c r="B1081" s="331">
        <v>1015387</v>
      </c>
      <c r="C1081" s="334" t="s">
        <v>13211</v>
      </c>
      <c r="D1081" s="334" t="s">
        <v>13210</v>
      </c>
      <c r="E1081" s="333">
        <v>40640</v>
      </c>
      <c r="F1081" s="332">
        <v>109574</v>
      </c>
      <c r="G1081" s="331">
        <v>1154364909</v>
      </c>
      <c r="H1081" s="324" t="s">
        <v>13209</v>
      </c>
      <c r="W1081" s="325"/>
    </row>
    <row r="1082" spans="1:23" ht="14.45" customHeight="1" x14ac:dyDescent="0.2">
      <c r="A1082" s="331">
        <v>4320</v>
      </c>
      <c r="B1082" s="331">
        <v>1015390</v>
      </c>
      <c r="C1082" s="334" t="s">
        <v>7369</v>
      </c>
      <c r="D1082" s="334" t="s">
        <v>13208</v>
      </c>
      <c r="E1082" s="333">
        <v>40640</v>
      </c>
      <c r="F1082" s="332">
        <v>42338</v>
      </c>
      <c r="G1082" s="331">
        <v>1023045267</v>
      </c>
      <c r="H1082" s="324" t="s">
        <v>13207</v>
      </c>
      <c r="W1082" s="325"/>
    </row>
    <row r="1083" spans="1:23" ht="14.45" customHeight="1" x14ac:dyDescent="0.2">
      <c r="A1083" s="331">
        <v>5271</v>
      </c>
      <c r="B1083" s="331">
        <v>1015392</v>
      </c>
      <c r="C1083" s="334" t="s">
        <v>13206</v>
      </c>
      <c r="D1083" s="334" t="s">
        <v>13205</v>
      </c>
      <c r="E1083" s="333">
        <v>40640</v>
      </c>
      <c r="F1083" s="332">
        <v>109574</v>
      </c>
      <c r="G1083" s="331">
        <v>1740225465</v>
      </c>
      <c r="H1083" s="324" t="s">
        <v>13204</v>
      </c>
      <c r="W1083" s="325"/>
    </row>
    <row r="1084" spans="1:23" ht="14.45" customHeight="1" x14ac:dyDescent="0.2">
      <c r="A1084" s="331">
        <v>5254</v>
      </c>
      <c r="B1084" s="331">
        <v>1015394</v>
      </c>
      <c r="C1084" s="334" t="s">
        <v>13203</v>
      </c>
      <c r="D1084" s="334" t="s">
        <v>13202</v>
      </c>
      <c r="E1084" s="333">
        <v>40640</v>
      </c>
      <c r="F1084" s="332">
        <v>109574</v>
      </c>
      <c r="G1084" s="331">
        <v>1700821550</v>
      </c>
      <c r="H1084" s="324" t="s">
        <v>13201</v>
      </c>
      <c r="W1084" s="325"/>
    </row>
    <row r="1085" spans="1:23" ht="14.45" customHeight="1" x14ac:dyDescent="0.2">
      <c r="A1085" s="331">
        <v>5403</v>
      </c>
      <c r="B1085" s="331">
        <v>1015396</v>
      </c>
      <c r="C1085" s="334" t="s">
        <v>13200</v>
      </c>
      <c r="D1085" s="334" t="s">
        <v>13199</v>
      </c>
      <c r="E1085" s="333">
        <v>40640</v>
      </c>
      <c r="F1085" s="332">
        <v>42387</v>
      </c>
      <c r="G1085" s="331">
        <v>1558306126</v>
      </c>
      <c r="H1085" s="324" t="s">
        <v>13198</v>
      </c>
      <c r="W1085" s="325"/>
    </row>
    <row r="1086" spans="1:23" ht="14.45" customHeight="1" x14ac:dyDescent="0.2">
      <c r="A1086" s="331">
        <v>4741</v>
      </c>
      <c r="B1086" s="331">
        <v>1015398</v>
      </c>
      <c r="C1086" s="334" t="s">
        <v>13197</v>
      </c>
      <c r="D1086" s="334" t="s">
        <v>13196</v>
      </c>
      <c r="E1086" s="333">
        <v>40640</v>
      </c>
      <c r="F1086" s="332">
        <v>109574</v>
      </c>
      <c r="G1086" s="331">
        <v>1942243738</v>
      </c>
      <c r="H1086" s="324" t="s">
        <v>13195</v>
      </c>
      <c r="W1086" s="325"/>
    </row>
    <row r="1087" spans="1:23" ht="14.45" customHeight="1" x14ac:dyDescent="0.2">
      <c r="A1087" s="331">
        <v>4755</v>
      </c>
      <c r="B1087" s="331">
        <v>1015399</v>
      </c>
      <c r="C1087" s="334" t="s">
        <v>3974</v>
      </c>
      <c r="D1087" s="334" t="s">
        <v>13194</v>
      </c>
      <c r="E1087" s="333">
        <v>40640</v>
      </c>
      <c r="F1087" s="332">
        <v>42338</v>
      </c>
      <c r="G1087" s="331">
        <v>1346283199</v>
      </c>
      <c r="H1087" s="324" t="s">
        <v>13193</v>
      </c>
      <c r="W1087" s="325"/>
    </row>
    <row r="1088" spans="1:23" ht="14.45" customHeight="1" x14ac:dyDescent="0.2">
      <c r="A1088" s="331">
        <v>104537</v>
      </c>
      <c r="B1088" s="331">
        <v>1018771</v>
      </c>
      <c r="C1088" s="334" t="s">
        <v>13192</v>
      </c>
      <c r="D1088" s="334" t="s">
        <v>13191</v>
      </c>
      <c r="E1088" s="333">
        <v>40639</v>
      </c>
      <c r="F1088" s="332">
        <v>41091</v>
      </c>
      <c r="G1088" s="331">
        <v>1891019071</v>
      </c>
      <c r="H1088" s="324" t="s">
        <v>13190</v>
      </c>
      <c r="W1088" s="325"/>
    </row>
    <row r="1089" spans="1:23" ht="14.45" customHeight="1" x14ac:dyDescent="0.2">
      <c r="A1089" s="331">
        <v>4574</v>
      </c>
      <c r="B1089" s="331">
        <v>1019363</v>
      </c>
      <c r="C1089" s="334" t="s">
        <v>4390</v>
      </c>
      <c r="D1089" s="334" t="s">
        <v>13189</v>
      </c>
      <c r="E1089" s="333">
        <v>40634</v>
      </c>
      <c r="F1089" s="332">
        <v>41729</v>
      </c>
      <c r="G1089" s="331">
        <v>1871890970</v>
      </c>
      <c r="H1089" s="324" t="s">
        <v>3352</v>
      </c>
      <c r="W1089" s="325"/>
    </row>
    <row r="1090" spans="1:23" ht="14.45" customHeight="1" x14ac:dyDescent="0.2">
      <c r="A1090" s="331">
        <v>104623</v>
      </c>
      <c r="B1090" s="331">
        <v>1018949</v>
      </c>
      <c r="C1090" s="334" t="s">
        <v>13188</v>
      </c>
      <c r="D1090" s="334" t="s">
        <v>13187</v>
      </c>
      <c r="E1090" s="333">
        <v>40626</v>
      </c>
      <c r="F1090" s="332">
        <v>42825</v>
      </c>
      <c r="G1090" s="331">
        <v>1023339900</v>
      </c>
      <c r="H1090" s="324" t="s">
        <v>13186</v>
      </c>
      <c r="W1090" s="325"/>
    </row>
    <row r="1091" spans="1:23" ht="14.45" customHeight="1" x14ac:dyDescent="0.2">
      <c r="A1091" s="331">
        <v>4883</v>
      </c>
      <c r="B1091" s="331">
        <v>1017940</v>
      </c>
      <c r="C1091" s="334" t="s">
        <v>13185</v>
      </c>
      <c r="D1091" s="334" t="s">
        <v>13185</v>
      </c>
      <c r="E1091" s="333">
        <v>40605</v>
      </c>
      <c r="F1091" s="332">
        <v>41698</v>
      </c>
      <c r="G1091" s="331">
        <v>1285962803</v>
      </c>
      <c r="H1091" s="324" t="s">
        <v>13184</v>
      </c>
      <c r="W1091" s="325"/>
    </row>
    <row r="1092" spans="1:23" ht="14.45" customHeight="1" x14ac:dyDescent="0.2">
      <c r="A1092" s="331">
        <v>104646</v>
      </c>
      <c r="B1092" s="331">
        <v>1018971</v>
      </c>
      <c r="C1092" s="334" t="s">
        <v>13183</v>
      </c>
      <c r="D1092" s="334" t="s">
        <v>13182</v>
      </c>
      <c r="E1092" s="333">
        <v>40604</v>
      </c>
      <c r="F1092" s="332">
        <v>109574</v>
      </c>
      <c r="G1092" s="331">
        <v>1013222488</v>
      </c>
      <c r="H1092" s="324" t="s">
        <v>13181</v>
      </c>
      <c r="W1092" s="325"/>
    </row>
    <row r="1093" spans="1:23" ht="14.45" customHeight="1" x14ac:dyDescent="0.2">
      <c r="A1093" s="331">
        <v>5154</v>
      </c>
      <c r="B1093" s="331">
        <v>1019294</v>
      </c>
      <c r="C1093" s="334" t="s">
        <v>13180</v>
      </c>
      <c r="D1093" s="334" t="s">
        <v>13179</v>
      </c>
      <c r="E1093" s="333">
        <v>40603</v>
      </c>
      <c r="F1093" s="332">
        <v>41820</v>
      </c>
      <c r="G1093" s="331">
        <v>1083919856</v>
      </c>
      <c r="H1093" s="324" t="s">
        <v>13178</v>
      </c>
      <c r="W1093" s="325"/>
    </row>
    <row r="1094" spans="1:23" ht="14.45" customHeight="1" x14ac:dyDescent="0.2">
      <c r="A1094" s="331">
        <v>4288</v>
      </c>
      <c r="B1094" s="331">
        <v>1019296</v>
      </c>
      <c r="C1094" s="334" t="s">
        <v>13177</v>
      </c>
      <c r="D1094" s="334" t="s">
        <v>13176</v>
      </c>
      <c r="E1094" s="333">
        <v>40603</v>
      </c>
      <c r="F1094" s="332">
        <v>109574</v>
      </c>
      <c r="G1094" s="331">
        <v>1912202789</v>
      </c>
      <c r="H1094" s="324" t="s">
        <v>13175</v>
      </c>
      <c r="W1094" s="325"/>
    </row>
    <row r="1095" spans="1:23" ht="14.45" customHeight="1" x14ac:dyDescent="0.2">
      <c r="A1095" s="331">
        <v>4945</v>
      </c>
      <c r="B1095" s="331">
        <v>1019309</v>
      </c>
      <c r="C1095" s="334" t="s">
        <v>13174</v>
      </c>
      <c r="D1095" s="334" t="s">
        <v>13173</v>
      </c>
      <c r="E1095" s="333">
        <v>40603</v>
      </c>
      <c r="F1095" s="332">
        <v>109574</v>
      </c>
      <c r="G1095" s="331">
        <v>1326343898</v>
      </c>
      <c r="H1095" s="324" t="s">
        <v>13172</v>
      </c>
      <c r="W1095" s="325"/>
    </row>
    <row r="1096" spans="1:23" ht="14.45" customHeight="1" x14ac:dyDescent="0.2">
      <c r="A1096" s="331">
        <v>232</v>
      </c>
      <c r="B1096" s="331">
        <v>1019310</v>
      </c>
      <c r="C1096" s="334" t="s">
        <v>10624</v>
      </c>
      <c r="D1096" s="334" t="s">
        <v>13171</v>
      </c>
      <c r="E1096" s="333">
        <v>40603</v>
      </c>
      <c r="F1096" s="332">
        <v>109574</v>
      </c>
      <c r="G1096" s="331">
        <v>1720383599</v>
      </c>
      <c r="H1096" s="324" t="s">
        <v>13170</v>
      </c>
      <c r="W1096" s="325"/>
    </row>
    <row r="1097" spans="1:23" ht="14.45" customHeight="1" x14ac:dyDescent="0.2">
      <c r="A1097" s="331">
        <v>4037</v>
      </c>
      <c r="B1097" s="331">
        <v>1019311</v>
      </c>
      <c r="C1097" s="334" t="s">
        <v>13169</v>
      </c>
      <c r="D1097" s="334" t="s">
        <v>13168</v>
      </c>
      <c r="E1097" s="333">
        <v>40603</v>
      </c>
      <c r="F1097" s="332">
        <v>109574</v>
      </c>
      <c r="G1097" s="331">
        <v>1629373493</v>
      </c>
      <c r="H1097" s="324" t="s">
        <v>13167</v>
      </c>
      <c r="W1097" s="325"/>
    </row>
    <row r="1098" spans="1:23" ht="14.45" customHeight="1" x14ac:dyDescent="0.2">
      <c r="A1098" s="331">
        <v>104661</v>
      </c>
      <c r="B1098" s="331">
        <v>1019130</v>
      </c>
      <c r="C1098" s="334" t="s">
        <v>13166</v>
      </c>
      <c r="D1098" s="334" t="s">
        <v>13165</v>
      </c>
      <c r="E1098" s="333">
        <v>40591</v>
      </c>
      <c r="F1098" s="332">
        <v>40908</v>
      </c>
      <c r="G1098" s="331">
        <v>1497069108</v>
      </c>
      <c r="H1098" s="324" t="s">
        <v>3705</v>
      </c>
      <c r="W1098" s="325"/>
    </row>
    <row r="1099" spans="1:23" ht="14.45" customHeight="1" x14ac:dyDescent="0.2">
      <c r="A1099" s="331">
        <v>104663</v>
      </c>
      <c r="B1099" s="331">
        <v>1019131</v>
      </c>
      <c r="C1099" s="334" t="s">
        <v>13164</v>
      </c>
      <c r="D1099" s="334" t="s">
        <v>13163</v>
      </c>
      <c r="E1099" s="333">
        <v>40590</v>
      </c>
      <c r="F1099" s="332">
        <v>109574</v>
      </c>
      <c r="G1099" s="331">
        <v>1407157555</v>
      </c>
      <c r="H1099" s="324" t="s">
        <v>13162</v>
      </c>
      <c r="W1099" s="325"/>
    </row>
    <row r="1100" spans="1:23" ht="14.45" customHeight="1" x14ac:dyDescent="0.2">
      <c r="A1100" s="331">
        <v>104642</v>
      </c>
      <c r="B1100" s="331">
        <v>1019091</v>
      </c>
      <c r="C1100" s="334" t="s">
        <v>13161</v>
      </c>
      <c r="D1100" s="334" t="s">
        <v>13160</v>
      </c>
      <c r="E1100" s="333">
        <v>40582</v>
      </c>
      <c r="F1100" s="332">
        <v>42490</v>
      </c>
      <c r="G1100" s="331">
        <v>1477863660</v>
      </c>
      <c r="H1100" s="324" t="s">
        <v>13159</v>
      </c>
      <c r="W1100" s="325"/>
    </row>
    <row r="1101" spans="1:23" ht="14.45" customHeight="1" x14ac:dyDescent="0.2">
      <c r="A1101" s="331">
        <v>4607</v>
      </c>
      <c r="B1101" s="331">
        <v>1019340</v>
      </c>
      <c r="C1101" s="334" t="s">
        <v>13158</v>
      </c>
      <c r="D1101" s="334" t="s">
        <v>2904</v>
      </c>
      <c r="E1101" s="333">
        <v>40578</v>
      </c>
      <c r="F1101" s="332">
        <v>109574</v>
      </c>
      <c r="G1101" s="331">
        <v>1346544855</v>
      </c>
      <c r="H1101" s="324" t="s">
        <v>3457</v>
      </c>
      <c r="W1101" s="325"/>
    </row>
    <row r="1102" spans="1:23" ht="14.45" customHeight="1" x14ac:dyDescent="0.2">
      <c r="A1102" s="331">
        <v>104618</v>
      </c>
      <c r="B1102" s="331">
        <v>1019000</v>
      </c>
      <c r="C1102" s="334" t="s">
        <v>13157</v>
      </c>
      <c r="D1102" s="334" t="s">
        <v>13156</v>
      </c>
      <c r="E1102" s="333">
        <v>40553</v>
      </c>
      <c r="F1102" s="332">
        <v>109574</v>
      </c>
      <c r="G1102" s="331">
        <v>1962710079</v>
      </c>
      <c r="H1102" s="324" t="s">
        <v>13155</v>
      </c>
      <c r="W1102" s="325"/>
    </row>
    <row r="1103" spans="1:23" ht="14.45" customHeight="1" x14ac:dyDescent="0.2">
      <c r="A1103" s="331">
        <v>102551</v>
      </c>
      <c r="B1103" s="331">
        <v>1019156</v>
      </c>
      <c r="C1103" s="334" t="s">
        <v>11882</v>
      </c>
      <c r="D1103" s="334" t="s">
        <v>13154</v>
      </c>
      <c r="E1103" s="333">
        <v>40544</v>
      </c>
      <c r="F1103" s="332">
        <v>109574</v>
      </c>
      <c r="G1103" s="331">
        <v>1891098133</v>
      </c>
      <c r="H1103" s="324" t="s">
        <v>13153</v>
      </c>
      <c r="W1103" s="325"/>
    </row>
    <row r="1104" spans="1:23" ht="14.45" customHeight="1" x14ac:dyDescent="0.2">
      <c r="A1104" s="331">
        <v>5352</v>
      </c>
      <c r="B1104" s="331">
        <v>1019157</v>
      </c>
      <c r="C1104" s="334" t="s">
        <v>9706</v>
      </c>
      <c r="D1104" s="334" t="s">
        <v>13152</v>
      </c>
      <c r="E1104" s="333">
        <v>40544</v>
      </c>
      <c r="F1104" s="332">
        <v>109574</v>
      </c>
      <c r="G1104" s="331">
        <v>1528361862</v>
      </c>
      <c r="H1104" s="324" t="s">
        <v>13151</v>
      </c>
      <c r="W1104" s="325"/>
    </row>
    <row r="1105" spans="1:23" ht="14.45" customHeight="1" x14ac:dyDescent="0.2">
      <c r="A1105" s="331">
        <v>5210</v>
      </c>
      <c r="B1105" s="331">
        <v>1019159</v>
      </c>
      <c r="C1105" s="334" t="s">
        <v>13150</v>
      </c>
      <c r="D1105" s="334" t="s">
        <v>13149</v>
      </c>
      <c r="E1105" s="333">
        <v>40544</v>
      </c>
      <c r="F1105" s="332">
        <v>109574</v>
      </c>
      <c r="G1105" s="331">
        <v>1437452778</v>
      </c>
      <c r="H1105" s="324" t="s">
        <v>13148</v>
      </c>
      <c r="W1105" s="325"/>
    </row>
    <row r="1106" spans="1:23" ht="14.45" customHeight="1" x14ac:dyDescent="0.2">
      <c r="A1106" s="331">
        <v>5167</v>
      </c>
      <c r="B1106" s="331">
        <v>1019199</v>
      </c>
      <c r="C1106" s="334" t="s">
        <v>13147</v>
      </c>
      <c r="D1106" s="334" t="s">
        <v>13146</v>
      </c>
      <c r="E1106" s="333">
        <v>40544</v>
      </c>
      <c r="F1106" s="332">
        <v>42035</v>
      </c>
      <c r="G1106" s="331">
        <v>1417259490</v>
      </c>
      <c r="H1106" s="324" t="s">
        <v>13145</v>
      </c>
      <c r="W1106" s="325"/>
    </row>
    <row r="1107" spans="1:23" ht="14.45" customHeight="1" x14ac:dyDescent="0.2">
      <c r="A1107" s="331">
        <v>4747</v>
      </c>
      <c r="B1107" s="331">
        <v>1019201</v>
      </c>
      <c r="C1107" s="334" t="s">
        <v>13144</v>
      </c>
      <c r="D1107" s="334" t="s">
        <v>13143</v>
      </c>
      <c r="E1107" s="333">
        <v>40544</v>
      </c>
      <c r="F1107" s="332">
        <v>109574</v>
      </c>
      <c r="G1107" s="331">
        <v>1255633178</v>
      </c>
      <c r="H1107" s="324" t="s">
        <v>13142</v>
      </c>
      <c r="W1107" s="325"/>
    </row>
    <row r="1108" spans="1:23" ht="14.45" customHeight="1" x14ac:dyDescent="0.2">
      <c r="A1108" s="331">
        <v>5204</v>
      </c>
      <c r="B1108" s="331">
        <v>1019202</v>
      </c>
      <c r="C1108" s="334" t="s">
        <v>11849</v>
      </c>
      <c r="D1108" s="334" t="s">
        <v>13141</v>
      </c>
      <c r="E1108" s="333">
        <v>40544</v>
      </c>
      <c r="F1108" s="332">
        <v>42063</v>
      </c>
      <c r="G1108" s="331">
        <v>1285935650</v>
      </c>
      <c r="H1108" s="324" t="s">
        <v>13140</v>
      </c>
      <c r="W1108" s="325"/>
    </row>
    <row r="1109" spans="1:23" ht="14.45" customHeight="1" x14ac:dyDescent="0.2">
      <c r="A1109" s="331">
        <v>5357</v>
      </c>
      <c r="B1109" s="331">
        <v>1019214</v>
      </c>
      <c r="C1109" s="334" t="s">
        <v>9452</v>
      </c>
      <c r="D1109" s="334" t="s">
        <v>13139</v>
      </c>
      <c r="E1109" s="333">
        <v>40544</v>
      </c>
      <c r="F1109" s="332">
        <v>109574</v>
      </c>
      <c r="G1109" s="331">
        <v>1891097432</v>
      </c>
      <c r="H1109" s="324" t="s">
        <v>13138</v>
      </c>
      <c r="W1109" s="325"/>
    </row>
    <row r="1110" spans="1:23" ht="14.45" customHeight="1" x14ac:dyDescent="0.2">
      <c r="A1110" s="331">
        <v>50720</v>
      </c>
      <c r="B1110" s="331">
        <v>1019215</v>
      </c>
      <c r="C1110" s="334" t="s">
        <v>10091</v>
      </c>
      <c r="D1110" s="334" t="s">
        <v>13137</v>
      </c>
      <c r="E1110" s="333">
        <v>40544</v>
      </c>
      <c r="F1110" s="332">
        <v>109574</v>
      </c>
      <c r="G1110" s="331">
        <v>1457653099</v>
      </c>
      <c r="H1110" s="324" t="s">
        <v>13136</v>
      </c>
      <c r="W1110" s="325"/>
    </row>
    <row r="1111" spans="1:23" ht="14.45" customHeight="1" x14ac:dyDescent="0.2">
      <c r="A1111" s="331">
        <v>103768</v>
      </c>
      <c r="B1111" s="331">
        <v>1019216</v>
      </c>
      <c r="C1111" s="334" t="s">
        <v>12660</v>
      </c>
      <c r="D1111" s="334" t="s">
        <v>13135</v>
      </c>
      <c r="E1111" s="333">
        <v>40544</v>
      </c>
      <c r="F1111" s="332">
        <v>109574</v>
      </c>
      <c r="G1111" s="331">
        <v>1356644694</v>
      </c>
      <c r="H1111" s="324" t="s">
        <v>13134</v>
      </c>
      <c r="W1111" s="325"/>
    </row>
    <row r="1112" spans="1:23" ht="14.45" customHeight="1" x14ac:dyDescent="0.2">
      <c r="A1112" s="331">
        <v>269</v>
      </c>
      <c r="B1112" s="331">
        <v>1019242</v>
      </c>
      <c r="C1112" s="334" t="s">
        <v>13133</v>
      </c>
      <c r="D1112" s="334" t="s">
        <v>13132</v>
      </c>
      <c r="E1112" s="333">
        <v>40544</v>
      </c>
      <c r="F1112" s="332">
        <v>41850</v>
      </c>
      <c r="G1112" s="331">
        <v>1073828810</v>
      </c>
      <c r="H1112" s="324" t="s">
        <v>13131</v>
      </c>
      <c r="W1112" s="325"/>
    </row>
    <row r="1113" spans="1:23" ht="14.45" customHeight="1" x14ac:dyDescent="0.2">
      <c r="A1113" s="331">
        <v>4003</v>
      </c>
      <c r="B1113" s="331">
        <v>1015920</v>
      </c>
      <c r="C1113" s="334" t="s">
        <v>13130</v>
      </c>
      <c r="D1113" s="334" t="s">
        <v>13130</v>
      </c>
      <c r="E1113" s="333">
        <v>40528</v>
      </c>
      <c r="F1113" s="332">
        <v>41346</v>
      </c>
      <c r="G1113" s="331">
        <v>1902084494</v>
      </c>
      <c r="H1113" s="324" t="s">
        <v>13129</v>
      </c>
      <c r="W1113" s="325"/>
    </row>
    <row r="1114" spans="1:23" ht="14.45" customHeight="1" x14ac:dyDescent="0.2">
      <c r="A1114" s="331">
        <v>104549</v>
      </c>
      <c r="B1114" s="331">
        <v>1019161</v>
      </c>
      <c r="C1114" s="334" t="s">
        <v>8152</v>
      </c>
      <c r="D1114" s="334" t="s">
        <v>8152</v>
      </c>
      <c r="E1114" s="333">
        <v>40527</v>
      </c>
      <c r="F1114" s="332">
        <v>40786</v>
      </c>
      <c r="G1114" s="331">
        <v>1700193588</v>
      </c>
      <c r="H1114" s="324" t="s">
        <v>13128</v>
      </c>
      <c r="W1114" s="325"/>
    </row>
    <row r="1115" spans="1:23" ht="14.45" customHeight="1" x14ac:dyDescent="0.2">
      <c r="A1115" s="331">
        <v>104599</v>
      </c>
      <c r="B1115" s="331">
        <v>1018978</v>
      </c>
      <c r="C1115" s="334" t="s">
        <v>13127</v>
      </c>
      <c r="D1115" s="334" t="s">
        <v>12475</v>
      </c>
      <c r="E1115" s="333">
        <v>40519</v>
      </c>
      <c r="F1115" s="332">
        <v>41547</v>
      </c>
      <c r="G1115" s="331">
        <v>1790004679</v>
      </c>
      <c r="H1115" s="324" t="s">
        <v>13126</v>
      </c>
      <c r="W1115" s="325"/>
    </row>
    <row r="1116" spans="1:23" ht="14.45" customHeight="1" x14ac:dyDescent="0.2">
      <c r="A1116" s="331">
        <v>104541</v>
      </c>
      <c r="B1116" s="331">
        <v>1019002</v>
      </c>
      <c r="C1116" s="334" t="s">
        <v>13125</v>
      </c>
      <c r="D1116" s="334" t="s">
        <v>13124</v>
      </c>
      <c r="E1116" s="333">
        <v>40514</v>
      </c>
      <c r="F1116" s="332">
        <v>40908</v>
      </c>
      <c r="G1116" s="331">
        <v>1235443714</v>
      </c>
      <c r="H1116" s="324" t="s">
        <v>3701</v>
      </c>
      <c r="W1116" s="325"/>
    </row>
    <row r="1117" spans="1:23" ht="14.45" customHeight="1" x14ac:dyDescent="0.2">
      <c r="A1117" s="331">
        <v>5255</v>
      </c>
      <c r="B1117" s="331">
        <v>1018970</v>
      </c>
      <c r="C1117" s="334" t="s">
        <v>13123</v>
      </c>
      <c r="D1117" s="334" t="s">
        <v>13122</v>
      </c>
      <c r="E1117" s="333">
        <v>40513</v>
      </c>
      <c r="F1117" s="332">
        <v>109574</v>
      </c>
      <c r="G1117" s="331">
        <v>1053611988</v>
      </c>
      <c r="H1117" s="324" t="s">
        <v>13121</v>
      </c>
      <c r="W1117" s="325"/>
    </row>
    <row r="1118" spans="1:23" ht="14.45" customHeight="1" x14ac:dyDescent="0.2">
      <c r="A1118" s="331">
        <v>101801</v>
      </c>
      <c r="B1118" s="331">
        <v>1018973</v>
      </c>
      <c r="C1118" s="334" t="s">
        <v>11410</v>
      </c>
      <c r="D1118" s="334" t="s">
        <v>13120</v>
      </c>
      <c r="E1118" s="333">
        <v>40513</v>
      </c>
      <c r="F1118" s="332">
        <v>41274</v>
      </c>
      <c r="G1118" s="331">
        <v>1619287273</v>
      </c>
      <c r="H1118" s="324" t="s">
        <v>13119</v>
      </c>
      <c r="W1118" s="325"/>
    </row>
    <row r="1119" spans="1:23" ht="14.45" customHeight="1" x14ac:dyDescent="0.2">
      <c r="A1119" s="331">
        <v>4053</v>
      </c>
      <c r="B1119" s="331">
        <v>1018974</v>
      </c>
      <c r="C1119" s="334" t="s">
        <v>13118</v>
      </c>
      <c r="D1119" s="334" t="s">
        <v>13117</v>
      </c>
      <c r="E1119" s="333">
        <v>40513</v>
      </c>
      <c r="F1119" s="332">
        <v>109574</v>
      </c>
      <c r="G1119" s="331">
        <v>1871893792</v>
      </c>
      <c r="H1119" s="324" t="s">
        <v>13116</v>
      </c>
      <c r="W1119" s="325"/>
    </row>
    <row r="1120" spans="1:23" ht="14.45" customHeight="1" x14ac:dyDescent="0.2">
      <c r="A1120" s="331">
        <v>104467</v>
      </c>
      <c r="B1120" s="331">
        <v>1018708</v>
      </c>
      <c r="C1120" s="334" t="s">
        <v>13115</v>
      </c>
      <c r="D1120" s="334" t="s">
        <v>13114</v>
      </c>
      <c r="E1120" s="333">
        <v>40501</v>
      </c>
      <c r="F1120" s="332">
        <v>109574</v>
      </c>
      <c r="G1120" s="331">
        <v>1770818478</v>
      </c>
      <c r="H1120" s="324" t="s">
        <v>13113</v>
      </c>
      <c r="W1120" s="325"/>
    </row>
    <row r="1121" spans="1:23" ht="14.45" customHeight="1" x14ac:dyDescent="0.2">
      <c r="A1121" s="331">
        <v>5035</v>
      </c>
      <c r="B1121" s="331">
        <v>1018692</v>
      </c>
      <c r="C1121" s="334" t="s">
        <v>6223</v>
      </c>
      <c r="D1121" s="334" t="s">
        <v>11647</v>
      </c>
      <c r="E1121" s="333">
        <v>40486</v>
      </c>
      <c r="F1121" s="332">
        <v>42824</v>
      </c>
      <c r="G1121" s="331">
        <v>1235250705</v>
      </c>
      <c r="H1121" s="324" t="s">
        <v>11646</v>
      </c>
    </row>
    <row r="1122" spans="1:23" ht="14.45" customHeight="1" x14ac:dyDescent="0.2">
      <c r="A1122" s="331">
        <v>102647</v>
      </c>
      <c r="B1122" s="331">
        <v>1018911</v>
      </c>
      <c r="C1122" s="334" t="s">
        <v>13112</v>
      </c>
      <c r="D1122" s="334" t="s">
        <v>13111</v>
      </c>
      <c r="E1122" s="333">
        <v>40483</v>
      </c>
      <c r="F1122" s="332">
        <v>109574</v>
      </c>
      <c r="G1122" s="331">
        <v>1982912283</v>
      </c>
      <c r="H1122" s="324" t="s">
        <v>13110</v>
      </c>
      <c r="W1122" s="325"/>
    </row>
    <row r="1123" spans="1:23" ht="14.45" customHeight="1" x14ac:dyDescent="0.2">
      <c r="A1123" s="331">
        <v>100023</v>
      </c>
      <c r="B1123" s="331">
        <v>1018944</v>
      </c>
      <c r="C1123" s="334" t="s">
        <v>13109</v>
      </c>
      <c r="D1123" s="334" t="s">
        <v>13109</v>
      </c>
      <c r="E1123" s="333">
        <v>40483</v>
      </c>
      <c r="F1123" s="332">
        <v>42704</v>
      </c>
      <c r="G1123" s="331">
        <v>1205145968</v>
      </c>
      <c r="H1123" s="324" t="s">
        <v>13108</v>
      </c>
      <c r="W1123" s="325"/>
    </row>
    <row r="1124" spans="1:23" ht="14.45" customHeight="1" x14ac:dyDescent="0.2">
      <c r="A1124" s="331">
        <v>102893</v>
      </c>
      <c r="B1124" s="331">
        <v>1018972</v>
      </c>
      <c r="C1124" s="334" t="s">
        <v>13107</v>
      </c>
      <c r="D1124" s="334" t="s">
        <v>12475</v>
      </c>
      <c r="E1124" s="333">
        <v>40483</v>
      </c>
      <c r="F1124" s="332">
        <v>41638</v>
      </c>
      <c r="G1124" s="331">
        <v>1649589458</v>
      </c>
      <c r="H1124" s="324" t="s">
        <v>12474</v>
      </c>
      <c r="W1124" s="325"/>
    </row>
    <row r="1125" spans="1:23" ht="14.45" customHeight="1" x14ac:dyDescent="0.2">
      <c r="A1125" s="331">
        <v>4412</v>
      </c>
      <c r="B1125" s="331">
        <v>1018997</v>
      </c>
      <c r="C1125" s="334" t="s">
        <v>8448</v>
      </c>
      <c r="D1125" s="334" t="s">
        <v>13106</v>
      </c>
      <c r="E1125" s="333">
        <v>40483</v>
      </c>
      <c r="F1125" s="332">
        <v>41973</v>
      </c>
      <c r="G1125" s="331">
        <v>1700187879</v>
      </c>
      <c r="H1125" s="324" t="s">
        <v>13105</v>
      </c>
      <c r="W1125" s="325"/>
    </row>
    <row r="1126" spans="1:23" ht="14.45" customHeight="1" x14ac:dyDescent="0.2">
      <c r="A1126" s="331">
        <v>104451</v>
      </c>
      <c r="B1126" s="331">
        <v>1018515</v>
      </c>
      <c r="C1126" s="334" t="s">
        <v>13104</v>
      </c>
      <c r="D1126" s="334" t="s">
        <v>13103</v>
      </c>
      <c r="E1126" s="333">
        <v>40479</v>
      </c>
      <c r="F1126" s="332">
        <v>42035</v>
      </c>
      <c r="G1126" s="331">
        <v>1477879401</v>
      </c>
      <c r="H1126" s="324" t="s">
        <v>13102</v>
      </c>
      <c r="W1126" s="325"/>
    </row>
    <row r="1127" spans="1:23" ht="14.45" customHeight="1" x14ac:dyDescent="0.2">
      <c r="A1127" s="331">
        <v>103910</v>
      </c>
      <c r="B1127" s="331">
        <v>1017908</v>
      </c>
      <c r="C1127" s="334" t="s">
        <v>13101</v>
      </c>
      <c r="D1127" s="334" t="s">
        <v>13101</v>
      </c>
      <c r="E1127" s="333">
        <v>40476</v>
      </c>
      <c r="F1127" s="332">
        <v>109574</v>
      </c>
      <c r="G1127" s="331">
        <v>1487880704</v>
      </c>
      <c r="H1127" s="324" t="s">
        <v>13100</v>
      </c>
      <c r="W1127" s="325"/>
    </row>
    <row r="1128" spans="1:23" ht="14.45" customHeight="1" x14ac:dyDescent="0.2">
      <c r="A1128" s="331">
        <v>4353</v>
      </c>
      <c r="B1128" s="331">
        <v>1018853</v>
      </c>
      <c r="C1128" s="334" t="s">
        <v>13099</v>
      </c>
      <c r="D1128" s="334" t="s">
        <v>13098</v>
      </c>
      <c r="E1128" s="333">
        <v>40452</v>
      </c>
      <c r="F1128" s="332">
        <v>109574</v>
      </c>
      <c r="G1128" s="331">
        <v>1255647285</v>
      </c>
      <c r="H1128" s="324" t="s">
        <v>13097</v>
      </c>
      <c r="W1128" s="325"/>
    </row>
    <row r="1129" spans="1:23" ht="14.45" customHeight="1" x14ac:dyDescent="0.2">
      <c r="A1129" s="331">
        <v>102525</v>
      </c>
      <c r="B1129" s="331">
        <v>1018913</v>
      </c>
      <c r="C1129" s="334" t="s">
        <v>13096</v>
      </c>
      <c r="D1129" s="334" t="s">
        <v>13093</v>
      </c>
      <c r="E1129" s="333">
        <v>40446</v>
      </c>
      <c r="F1129" s="332">
        <v>41973</v>
      </c>
      <c r="G1129" s="331">
        <v>1881909547</v>
      </c>
      <c r="H1129" s="324" t="s">
        <v>13095</v>
      </c>
      <c r="W1129" s="325"/>
    </row>
    <row r="1130" spans="1:23" ht="14.45" customHeight="1" x14ac:dyDescent="0.2">
      <c r="A1130" s="331">
        <v>102497</v>
      </c>
      <c r="B1130" s="331">
        <v>1018916</v>
      </c>
      <c r="C1130" s="334" t="s">
        <v>11885</v>
      </c>
      <c r="D1130" s="334" t="s">
        <v>13093</v>
      </c>
      <c r="E1130" s="333">
        <v>40446</v>
      </c>
      <c r="F1130" s="332">
        <v>41973</v>
      </c>
      <c r="G1130" s="331">
        <v>1790090520</v>
      </c>
      <c r="H1130" s="324" t="s">
        <v>13094</v>
      </c>
      <c r="W1130" s="325"/>
    </row>
    <row r="1131" spans="1:23" ht="14.45" customHeight="1" x14ac:dyDescent="0.2">
      <c r="A1131" s="331">
        <v>102788</v>
      </c>
      <c r="B1131" s="331">
        <v>1018917</v>
      </c>
      <c r="C1131" s="334" t="s">
        <v>12223</v>
      </c>
      <c r="D1131" s="334" t="s">
        <v>13093</v>
      </c>
      <c r="E1131" s="333">
        <v>40446</v>
      </c>
      <c r="F1131" s="332">
        <v>41973</v>
      </c>
      <c r="G1131" s="331">
        <v>1154636819</v>
      </c>
      <c r="H1131" s="324" t="s">
        <v>13092</v>
      </c>
      <c r="W1131" s="325"/>
    </row>
    <row r="1132" spans="1:23" ht="14.45" customHeight="1" x14ac:dyDescent="0.2">
      <c r="A1132" s="331">
        <v>4862</v>
      </c>
      <c r="B1132" s="331">
        <v>1018369</v>
      </c>
      <c r="C1132" s="334" t="s">
        <v>13091</v>
      </c>
      <c r="D1132" s="334" t="s">
        <v>13090</v>
      </c>
      <c r="E1132" s="333">
        <v>40443</v>
      </c>
      <c r="F1132" s="332">
        <v>109574</v>
      </c>
      <c r="G1132" s="331">
        <v>1679898803</v>
      </c>
      <c r="H1132" s="324" t="s">
        <v>13089</v>
      </c>
      <c r="W1132" s="325"/>
    </row>
    <row r="1133" spans="1:23" ht="14.45" customHeight="1" x14ac:dyDescent="0.2">
      <c r="A1133" s="331">
        <v>5248</v>
      </c>
      <c r="B1133" s="331">
        <v>1018741</v>
      </c>
      <c r="C1133" s="334" t="s">
        <v>13088</v>
      </c>
      <c r="D1133" s="334" t="s">
        <v>13087</v>
      </c>
      <c r="E1133" s="333">
        <v>40422</v>
      </c>
      <c r="F1133" s="332">
        <v>109574</v>
      </c>
      <c r="G1133" s="331">
        <v>1447571732</v>
      </c>
      <c r="H1133" s="324" t="s">
        <v>13086</v>
      </c>
      <c r="W1133" s="325"/>
    </row>
    <row r="1134" spans="1:23" ht="14.45" customHeight="1" x14ac:dyDescent="0.2">
      <c r="A1134" s="331">
        <v>4121</v>
      </c>
      <c r="B1134" s="331">
        <v>1018774</v>
      </c>
      <c r="C1134" s="334" t="s">
        <v>11829</v>
      </c>
      <c r="D1134" s="334" t="s">
        <v>13085</v>
      </c>
      <c r="E1134" s="333">
        <v>40422</v>
      </c>
      <c r="F1134" s="332">
        <v>109574</v>
      </c>
      <c r="G1134" s="331">
        <v>1639482839</v>
      </c>
      <c r="H1134" s="324" t="s">
        <v>13084</v>
      </c>
      <c r="W1134" s="325"/>
    </row>
    <row r="1135" spans="1:23" ht="14.45" customHeight="1" x14ac:dyDescent="0.2">
      <c r="A1135" s="331">
        <v>4942</v>
      </c>
      <c r="B1135" s="331">
        <v>1018810</v>
      </c>
      <c r="C1135" s="334" t="s">
        <v>13083</v>
      </c>
      <c r="D1135" s="334" t="s">
        <v>13082</v>
      </c>
      <c r="E1135" s="333">
        <v>40422</v>
      </c>
      <c r="F1135" s="332">
        <v>43190</v>
      </c>
      <c r="G1135" s="331">
        <v>1518270370</v>
      </c>
      <c r="H1135" s="324" t="s">
        <v>3556</v>
      </c>
      <c r="W1135" s="325"/>
    </row>
    <row r="1136" spans="1:23" ht="14.45" customHeight="1" x14ac:dyDescent="0.2">
      <c r="A1136" s="331">
        <v>4491</v>
      </c>
      <c r="B1136" s="331">
        <v>1018829</v>
      </c>
      <c r="C1136" s="334" t="s">
        <v>13081</v>
      </c>
      <c r="D1136" s="334" t="s">
        <v>13081</v>
      </c>
      <c r="E1136" s="333">
        <v>40422</v>
      </c>
      <c r="F1136" s="332">
        <v>43190</v>
      </c>
      <c r="G1136" s="331">
        <v>1053624817</v>
      </c>
      <c r="H1136" s="324" t="s">
        <v>3553</v>
      </c>
      <c r="W1136" s="325"/>
    </row>
    <row r="1137" spans="1:23" ht="14.45" customHeight="1" x14ac:dyDescent="0.2">
      <c r="A1137" s="331">
        <v>4124</v>
      </c>
      <c r="B1137" s="331">
        <v>1018855</v>
      </c>
      <c r="C1137" s="334" t="s">
        <v>13080</v>
      </c>
      <c r="D1137" s="334" t="s">
        <v>13079</v>
      </c>
      <c r="E1137" s="333">
        <v>40422</v>
      </c>
      <c r="F1137" s="332">
        <v>109574</v>
      </c>
      <c r="G1137" s="331">
        <v>1619298908</v>
      </c>
      <c r="H1137" s="324" t="s">
        <v>13078</v>
      </c>
      <c r="W1137" s="325"/>
    </row>
    <row r="1138" spans="1:23" ht="14.45" customHeight="1" x14ac:dyDescent="0.2">
      <c r="A1138" s="331">
        <v>5096</v>
      </c>
      <c r="B1138" s="331">
        <v>1018883</v>
      </c>
      <c r="C1138" s="334" t="s">
        <v>13077</v>
      </c>
      <c r="D1138" s="334" t="s">
        <v>13076</v>
      </c>
      <c r="E1138" s="333">
        <v>40422</v>
      </c>
      <c r="F1138" s="332">
        <v>109574</v>
      </c>
      <c r="G1138" s="331">
        <v>1609189406</v>
      </c>
      <c r="H1138" s="324" t="s">
        <v>13075</v>
      </c>
      <c r="W1138" s="325"/>
    </row>
    <row r="1139" spans="1:23" ht="14.45" customHeight="1" x14ac:dyDescent="0.2">
      <c r="A1139" s="331">
        <v>104320</v>
      </c>
      <c r="B1139" s="331">
        <v>1018472</v>
      </c>
      <c r="C1139" s="334" t="s">
        <v>13074</v>
      </c>
      <c r="D1139" s="334" t="s">
        <v>13073</v>
      </c>
      <c r="E1139" s="333">
        <v>40402</v>
      </c>
      <c r="F1139" s="332">
        <v>109574</v>
      </c>
      <c r="G1139" s="331">
        <v>1275863326</v>
      </c>
      <c r="H1139" s="324" t="s">
        <v>3699</v>
      </c>
      <c r="W1139" s="325"/>
    </row>
    <row r="1140" spans="1:23" ht="14.45" customHeight="1" x14ac:dyDescent="0.2">
      <c r="A1140" s="331">
        <v>5014</v>
      </c>
      <c r="B1140" s="331">
        <v>1018813</v>
      </c>
      <c r="C1140" s="334" t="s">
        <v>13072</v>
      </c>
      <c r="D1140" s="334" t="s">
        <v>13071</v>
      </c>
      <c r="E1140" s="333">
        <v>40400</v>
      </c>
      <c r="F1140" s="332">
        <v>41973</v>
      </c>
      <c r="G1140" s="331">
        <v>1992010904</v>
      </c>
      <c r="H1140" s="324" t="s">
        <v>13070</v>
      </c>
      <c r="W1140" s="325"/>
    </row>
    <row r="1141" spans="1:23" ht="14.45" customHeight="1" x14ac:dyDescent="0.2">
      <c r="A1141" s="331">
        <v>5320</v>
      </c>
      <c r="B1141" s="331">
        <v>1018727</v>
      </c>
      <c r="C1141" s="334" t="s">
        <v>13069</v>
      </c>
      <c r="D1141" s="334" t="s">
        <v>13068</v>
      </c>
      <c r="E1141" s="333">
        <v>40391</v>
      </c>
      <c r="F1141" s="332">
        <v>41759</v>
      </c>
      <c r="G1141" s="331">
        <v>1346561149</v>
      </c>
      <c r="H1141" s="324" t="s">
        <v>13067</v>
      </c>
      <c r="W1141" s="325"/>
    </row>
    <row r="1142" spans="1:23" ht="14.45" customHeight="1" x14ac:dyDescent="0.2">
      <c r="A1142" s="331">
        <v>104379</v>
      </c>
      <c r="B1142" s="331">
        <v>1018398</v>
      </c>
      <c r="C1142" s="334" t="s">
        <v>13066</v>
      </c>
      <c r="D1142" s="334" t="s">
        <v>13065</v>
      </c>
      <c r="E1142" s="333">
        <v>40381</v>
      </c>
      <c r="F1142" s="332">
        <v>41844</v>
      </c>
      <c r="G1142" s="331">
        <v>1679895163</v>
      </c>
      <c r="H1142" s="324" t="s">
        <v>13064</v>
      </c>
      <c r="W1142" s="325"/>
    </row>
    <row r="1143" spans="1:23" ht="14.45" customHeight="1" x14ac:dyDescent="0.2">
      <c r="A1143" s="331">
        <v>104417</v>
      </c>
      <c r="B1143" s="331">
        <v>1018446</v>
      </c>
      <c r="C1143" s="334" t="s">
        <v>13063</v>
      </c>
      <c r="D1143" s="334" t="s">
        <v>13062</v>
      </c>
      <c r="E1143" s="333">
        <v>40381</v>
      </c>
      <c r="F1143" s="332">
        <v>43190</v>
      </c>
      <c r="G1143" s="331">
        <v>1649402603</v>
      </c>
      <c r="H1143" s="324" t="s">
        <v>3697</v>
      </c>
      <c r="W1143" s="325"/>
    </row>
    <row r="1144" spans="1:23" ht="14.45" customHeight="1" x14ac:dyDescent="0.2">
      <c r="A1144" s="331">
        <v>4671</v>
      </c>
      <c r="B1144" s="331">
        <v>1018703</v>
      </c>
      <c r="C1144" s="334" t="s">
        <v>13061</v>
      </c>
      <c r="D1144" s="334" t="s">
        <v>13060</v>
      </c>
      <c r="E1144" s="333">
        <v>40373</v>
      </c>
      <c r="F1144" s="332">
        <v>42735</v>
      </c>
      <c r="G1144" s="331">
        <v>1770894883</v>
      </c>
      <c r="H1144" s="324" t="s">
        <v>13059</v>
      </c>
      <c r="W1144" s="325"/>
    </row>
    <row r="1145" spans="1:23" ht="14.45" customHeight="1" x14ac:dyDescent="0.2">
      <c r="A1145" s="331">
        <v>4325</v>
      </c>
      <c r="B1145" s="331">
        <v>1018675</v>
      </c>
      <c r="C1145" s="334" t="s">
        <v>12028</v>
      </c>
      <c r="D1145" s="334" t="s">
        <v>12027</v>
      </c>
      <c r="E1145" s="333">
        <v>40366</v>
      </c>
      <c r="F1145" s="332">
        <v>43190</v>
      </c>
      <c r="G1145" s="331">
        <v>1710056171</v>
      </c>
      <c r="H1145" s="324" t="s">
        <v>3698</v>
      </c>
      <c r="W1145" s="325"/>
    </row>
    <row r="1146" spans="1:23" ht="14.45" customHeight="1" x14ac:dyDescent="0.2">
      <c r="A1146" s="331">
        <v>4595</v>
      </c>
      <c r="B1146" s="331">
        <v>1018516</v>
      </c>
      <c r="C1146" s="334" t="s">
        <v>13058</v>
      </c>
      <c r="D1146" s="334" t="s">
        <v>13058</v>
      </c>
      <c r="E1146" s="333">
        <v>40360</v>
      </c>
      <c r="F1146" s="332">
        <v>41596</v>
      </c>
      <c r="G1146" s="331">
        <v>1003132994</v>
      </c>
      <c r="H1146" s="324" t="s">
        <v>13057</v>
      </c>
      <c r="W1146" s="325"/>
    </row>
    <row r="1147" spans="1:23" ht="14.45" customHeight="1" x14ac:dyDescent="0.2">
      <c r="A1147" s="331">
        <v>4449</v>
      </c>
      <c r="B1147" s="331">
        <v>1018522</v>
      </c>
      <c r="C1147" s="334" t="s">
        <v>13056</v>
      </c>
      <c r="D1147" s="334" t="s">
        <v>13055</v>
      </c>
      <c r="E1147" s="333">
        <v>40360</v>
      </c>
      <c r="F1147" s="332">
        <v>109574</v>
      </c>
      <c r="G1147" s="331">
        <v>1417275900</v>
      </c>
      <c r="H1147" s="324" t="s">
        <v>3662</v>
      </c>
      <c r="W1147" s="325"/>
    </row>
    <row r="1148" spans="1:23" ht="14.45" customHeight="1" x14ac:dyDescent="0.2">
      <c r="A1148" s="331">
        <v>5007</v>
      </c>
      <c r="B1148" s="331">
        <v>1018546</v>
      </c>
      <c r="C1148" s="334" t="s">
        <v>13054</v>
      </c>
      <c r="D1148" s="334" t="s">
        <v>13053</v>
      </c>
      <c r="E1148" s="333">
        <v>40360</v>
      </c>
      <c r="F1148" s="332">
        <v>109574</v>
      </c>
      <c r="G1148" s="331">
        <v>1497072367</v>
      </c>
      <c r="H1148" s="324" t="s">
        <v>13052</v>
      </c>
      <c r="W1148" s="325"/>
    </row>
    <row r="1149" spans="1:23" ht="14.45" customHeight="1" x14ac:dyDescent="0.2">
      <c r="A1149" s="331">
        <v>102530</v>
      </c>
      <c r="B1149" s="331">
        <v>1018594</v>
      </c>
      <c r="C1149" s="334" t="s">
        <v>13051</v>
      </c>
      <c r="D1149" s="334" t="s">
        <v>13050</v>
      </c>
      <c r="E1149" s="333">
        <v>40360</v>
      </c>
      <c r="F1149" s="332">
        <v>109574</v>
      </c>
      <c r="G1149" s="331">
        <v>1841519295</v>
      </c>
      <c r="H1149" s="324" t="s">
        <v>13049</v>
      </c>
      <c r="W1149" s="325"/>
    </row>
    <row r="1150" spans="1:23" ht="14.45" customHeight="1" x14ac:dyDescent="0.2">
      <c r="A1150" s="331">
        <v>103255</v>
      </c>
      <c r="B1150" s="331">
        <v>1018596</v>
      </c>
      <c r="C1150" s="334" t="s">
        <v>13048</v>
      </c>
      <c r="D1150" s="334" t="s">
        <v>13047</v>
      </c>
      <c r="E1150" s="333">
        <v>40360</v>
      </c>
      <c r="F1150" s="332">
        <v>109574</v>
      </c>
      <c r="G1150" s="331">
        <v>1053630400</v>
      </c>
      <c r="H1150" s="324" t="s">
        <v>13046</v>
      </c>
      <c r="W1150" s="325"/>
    </row>
    <row r="1151" spans="1:23" ht="14.45" customHeight="1" x14ac:dyDescent="0.2">
      <c r="A1151" s="331">
        <v>102529</v>
      </c>
      <c r="B1151" s="331">
        <v>1018597</v>
      </c>
      <c r="C1151" s="334" t="s">
        <v>13045</v>
      </c>
      <c r="D1151" s="334" t="s">
        <v>13044</v>
      </c>
      <c r="E1151" s="333">
        <v>40360</v>
      </c>
      <c r="F1151" s="332">
        <v>109574</v>
      </c>
      <c r="G1151" s="331">
        <v>1689993032</v>
      </c>
      <c r="H1151" s="324" t="s">
        <v>13043</v>
      </c>
      <c r="W1151" s="325"/>
    </row>
    <row r="1152" spans="1:23" ht="14.45" customHeight="1" x14ac:dyDescent="0.2">
      <c r="A1152" s="331">
        <v>5205</v>
      </c>
      <c r="B1152" s="331">
        <v>1018600</v>
      </c>
      <c r="C1152" s="334" t="s">
        <v>13042</v>
      </c>
      <c r="D1152" s="334" t="s">
        <v>13041</v>
      </c>
      <c r="E1152" s="333">
        <v>40360</v>
      </c>
      <c r="F1152" s="332">
        <v>109574</v>
      </c>
      <c r="G1152" s="331">
        <v>1881913234</v>
      </c>
      <c r="H1152" s="324" t="s">
        <v>13040</v>
      </c>
      <c r="W1152" s="325"/>
    </row>
    <row r="1153" spans="1:23" ht="14.45" customHeight="1" x14ac:dyDescent="0.2">
      <c r="A1153" s="331">
        <v>5292</v>
      </c>
      <c r="B1153" s="331">
        <v>1018601</v>
      </c>
      <c r="C1153" s="334" t="s">
        <v>13039</v>
      </c>
      <c r="D1153" s="334" t="s">
        <v>13038</v>
      </c>
      <c r="E1153" s="333">
        <v>40360</v>
      </c>
      <c r="F1153" s="332">
        <v>109574</v>
      </c>
      <c r="G1153" s="331">
        <v>1649599002</v>
      </c>
      <c r="H1153" s="324" t="s">
        <v>13037</v>
      </c>
      <c r="W1153" s="325"/>
    </row>
    <row r="1154" spans="1:23" ht="14.45" customHeight="1" x14ac:dyDescent="0.2">
      <c r="A1154" s="331">
        <v>104410</v>
      </c>
      <c r="B1154" s="331">
        <v>1018445</v>
      </c>
      <c r="C1154" s="334" t="s">
        <v>13036</v>
      </c>
      <c r="D1154" s="334" t="s">
        <v>13035</v>
      </c>
      <c r="E1154" s="333">
        <v>40359</v>
      </c>
      <c r="F1154" s="332">
        <v>42060</v>
      </c>
      <c r="G1154" s="331">
        <v>1063736882</v>
      </c>
      <c r="H1154" s="324" t="s">
        <v>13034</v>
      </c>
      <c r="W1154" s="325"/>
    </row>
    <row r="1155" spans="1:23" ht="14.45" customHeight="1" x14ac:dyDescent="0.2">
      <c r="A1155" s="331">
        <v>104360</v>
      </c>
      <c r="B1155" s="331">
        <v>1018254</v>
      </c>
      <c r="C1155" s="334" t="s">
        <v>13033</v>
      </c>
      <c r="D1155" s="334" t="s">
        <v>13032</v>
      </c>
      <c r="E1155" s="333">
        <v>40354</v>
      </c>
      <c r="F1155" s="332">
        <v>42521</v>
      </c>
      <c r="G1155" s="331">
        <v>1497078166</v>
      </c>
      <c r="H1155" s="324" t="s">
        <v>13031</v>
      </c>
      <c r="W1155" s="325"/>
    </row>
    <row r="1156" spans="1:23" ht="14.45" customHeight="1" x14ac:dyDescent="0.2">
      <c r="A1156" s="331">
        <v>170</v>
      </c>
      <c r="B1156" s="331">
        <v>1018223</v>
      </c>
      <c r="C1156" s="334" t="s">
        <v>13030</v>
      </c>
      <c r="D1156" s="334" t="s">
        <v>13029</v>
      </c>
      <c r="E1156" s="333">
        <v>40344</v>
      </c>
      <c r="F1156" s="332">
        <v>41639</v>
      </c>
      <c r="G1156" s="331">
        <v>1972663813</v>
      </c>
      <c r="H1156" s="324" t="s">
        <v>13028</v>
      </c>
      <c r="W1156" s="325"/>
    </row>
    <row r="1157" spans="1:23" ht="14.45" customHeight="1" x14ac:dyDescent="0.2">
      <c r="A1157" s="331">
        <v>104339</v>
      </c>
      <c r="B1157" s="331">
        <v>1018275</v>
      </c>
      <c r="C1157" s="334" t="s">
        <v>13027</v>
      </c>
      <c r="D1157" s="334" t="s">
        <v>13026</v>
      </c>
      <c r="E1157" s="333">
        <v>40338</v>
      </c>
      <c r="F1157" s="332">
        <v>42490</v>
      </c>
      <c r="G1157" s="331">
        <v>1538491741</v>
      </c>
      <c r="H1157" s="324" t="s">
        <v>13025</v>
      </c>
      <c r="W1157" s="325"/>
    </row>
    <row r="1158" spans="1:23" ht="14.45" customHeight="1" x14ac:dyDescent="0.2">
      <c r="A1158" s="331">
        <v>4868</v>
      </c>
      <c r="B1158" s="331">
        <v>1018505</v>
      </c>
      <c r="C1158" s="334" t="s">
        <v>13024</v>
      </c>
      <c r="D1158" s="334" t="s">
        <v>13023</v>
      </c>
      <c r="E1158" s="333">
        <v>40331</v>
      </c>
      <c r="F1158" s="332">
        <v>43190</v>
      </c>
      <c r="G1158" s="331">
        <v>1629395850</v>
      </c>
      <c r="H1158" s="324" t="s">
        <v>3570</v>
      </c>
    </row>
    <row r="1159" spans="1:23" ht="14.45" customHeight="1" x14ac:dyDescent="0.2">
      <c r="A1159" s="331">
        <v>4728</v>
      </c>
      <c r="B1159" s="331">
        <v>1018421</v>
      </c>
      <c r="C1159" s="334" t="s">
        <v>13022</v>
      </c>
      <c r="D1159" s="334" t="s">
        <v>13021</v>
      </c>
      <c r="E1159" s="333">
        <v>40330</v>
      </c>
      <c r="F1159" s="332">
        <v>42156</v>
      </c>
      <c r="G1159" s="331">
        <v>1427374107</v>
      </c>
      <c r="H1159" s="324" t="s">
        <v>13020</v>
      </c>
    </row>
    <row r="1160" spans="1:23" ht="14.45" customHeight="1" x14ac:dyDescent="0.2">
      <c r="A1160" s="331">
        <v>4522</v>
      </c>
      <c r="B1160" s="331">
        <v>1018433</v>
      </c>
      <c r="C1160" s="334" t="s">
        <v>13019</v>
      </c>
      <c r="D1160" s="334" t="s">
        <v>13018</v>
      </c>
      <c r="E1160" s="333">
        <v>40330</v>
      </c>
      <c r="F1160" s="332">
        <v>42247</v>
      </c>
      <c r="G1160" s="331">
        <v>1982921151</v>
      </c>
      <c r="H1160" s="324" t="s">
        <v>13017</v>
      </c>
    </row>
    <row r="1161" spans="1:23" ht="14.45" customHeight="1" x14ac:dyDescent="0.2">
      <c r="A1161" s="331">
        <v>4867</v>
      </c>
      <c r="B1161" s="331">
        <v>1018453</v>
      </c>
      <c r="C1161" s="334" t="s">
        <v>13016</v>
      </c>
      <c r="D1161" s="334" t="s">
        <v>13015</v>
      </c>
      <c r="E1161" s="333">
        <v>40330</v>
      </c>
      <c r="F1161" s="332">
        <v>41822</v>
      </c>
      <c r="G1161" s="331">
        <v>1912224940</v>
      </c>
      <c r="H1161" s="324" t="s">
        <v>13014</v>
      </c>
    </row>
    <row r="1162" spans="1:23" ht="14.45" customHeight="1" x14ac:dyDescent="0.2">
      <c r="A1162" s="331">
        <v>4515</v>
      </c>
      <c r="B1162" s="331">
        <v>1018457</v>
      </c>
      <c r="C1162" s="334" t="s">
        <v>13013</v>
      </c>
      <c r="D1162" s="334" t="s">
        <v>13012</v>
      </c>
      <c r="E1162" s="333">
        <v>40330</v>
      </c>
      <c r="F1162" s="332">
        <v>42004</v>
      </c>
      <c r="G1162" s="331">
        <v>1992021661</v>
      </c>
      <c r="H1162" s="324" t="s">
        <v>13011</v>
      </c>
    </row>
    <row r="1163" spans="1:23" ht="14.45" customHeight="1" x14ac:dyDescent="0.2">
      <c r="A1163" s="331">
        <v>4791</v>
      </c>
      <c r="B1163" s="331">
        <v>1000665</v>
      </c>
      <c r="C1163" s="334" t="s">
        <v>11468</v>
      </c>
      <c r="D1163" s="334" t="s">
        <v>11467</v>
      </c>
      <c r="E1163" s="333">
        <v>40299</v>
      </c>
      <c r="F1163" s="332">
        <v>41243</v>
      </c>
      <c r="G1163" s="331" t="s">
        <v>13010</v>
      </c>
      <c r="H1163" s="324" t="s">
        <v>11466</v>
      </c>
    </row>
    <row r="1164" spans="1:23" ht="14.45" customHeight="1" x14ac:dyDescent="0.2">
      <c r="A1164" s="331">
        <v>5122</v>
      </c>
      <c r="B1164" s="331">
        <v>1018372</v>
      </c>
      <c r="C1164" s="334" t="s">
        <v>13009</v>
      </c>
      <c r="D1164" s="334" t="s">
        <v>13008</v>
      </c>
      <c r="E1164" s="333">
        <v>40299</v>
      </c>
      <c r="F1164" s="332">
        <v>42825</v>
      </c>
      <c r="G1164" s="331">
        <v>1659696177</v>
      </c>
      <c r="H1164" s="324" t="s">
        <v>13007</v>
      </c>
    </row>
    <row r="1165" spans="1:23" ht="14.45" customHeight="1" x14ac:dyDescent="0.2">
      <c r="A1165" s="331">
        <v>4392</v>
      </c>
      <c r="B1165" s="331">
        <v>1018373</v>
      </c>
      <c r="C1165" s="334" t="s">
        <v>13006</v>
      </c>
      <c r="D1165" s="334" t="s">
        <v>13005</v>
      </c>
      <c r="E1165" s="333">
        <v>40299</v>
      </c>
      <c r="F1165" s="332">
        <v>42057</v>
      </c>
      <c r="G1165" s="331">
        <v>1215251020</v>
      </c>
      <c r="H1165" s="324" t="s">
        <v>13004</v>
      </c>
    </row>
    <row r="1166" spans="1:23" ht="14.45" customHeight="1" x14ac:dyDescent="0.2">
      <c r="A1166" s="331">
        <v>4994</v>
      </c>
      <c r="B1166" s="331">
        <v>499404</v>
      </c>
      <c r="C1166" s="334" t="s">
        <v>13003</v>
      </c>
      <c r="D1166" s="334" t="s">
        <v>13002</v>
      </c>
      <c r="E1166" s="333">
        <v>40299</v>
      </c>
      <c r="F1166" s="332">
        <v>41243</v>
      </c>
      <c r="G1166" s="331" t="s">
        <v>13001</v>
      </c>
      <c r="H1166" s="324" t="s">
        <v>13000</v>
      </c>
    </row>
    <row r="1167" spans="1:23" ht="14.45" customHeight="1" x14ac:dyDescent="0.2">
      <c r="A1167" s="331">
        <v>5102</v>
      </c>
      <c r="B1167" s="331">
        <v>510206</v>
      </c>
      <c r="C1167" s="334" t="s">
        <v>12999</v>
      </c>
      <c r="D1167" s="334" t="s">
        <v>12998</v>
      </c>
      <c r="E1167" s="333">
        <v>40299</v>
      </c>
      <c r="F1167" s="332">
        <v>41243</v>
      </c>
      <c r="G1167" s="331">
        <v>1992704951</v>
      </c>
      <c r="H1167" s="324" t="s">
        <v>12997</v>
      </c>
    </row>
    <row r="1168" spans="1:23" ht="14.45" customHeight="1" x14ac:dyDescent="0.2">
      <c r="A1168" s="331">
        <v>5114</v>
      </c>
      <c r="B1168" s="331">
        <v>511404</v>
      </c>
      <c r="C1168" s="334" t="s">
        <v>7850</v>
      </c>
      <c r="D1168" s="334" t="s">
        <v>12996</v>
      </c>
      <c r="E1168" s="333">
        <v>40299</v>
      </c>
      <c r="F1168" s="332">
        <v>41243</v>
      </c>
      <c r="G1168" s="331" t="s">
        <v>12995</v>
      </c>
      <c r="H1168" s="324" t="s">
        <v>12994</v>
      </c>
    </row>
    <row r="1169" spans="1:8" ht="14.45" customHeight="1" x14ac:dyDescent="0.2">
      <c r="A1169" s="331">
        <v>5129</v>
      </c>
      <c r="B1169" s="331">
        <v>512905</v>
      </c>
      <c r="C1169" s="334" t="s">
        <v>12993</v>
      </c>
      <c r="D1169" s="334" t="s">
        <v>12992</v>
      </c>
      <c r="E1169" s="333">
        <v>40299</v>
      </c>
      <c r="F1169" s="332">
        <v>41243</v>
      </c>
      <c r="G1169" s="331" t="s">
        <v>12991</v>
      </c>
      <c r="H1169" s="324" t="s">
        <v>12990</v>
      </c>
    </row>
    <row r="1170" spans="1:8" ht="14.45" customHeight="1" x14ac:dyDescent="0.2">
      <c r="A1170" s="331">
        <v>5188</v>
      </c>
      <c r="B1170" s="331">
        <v>518805</v>
      </c>
      <c r="C1170" s="334" t="s">
        <v>12989</v>
      </c>
      <c r="D1170" s="334" t="s">
        <v>12988</v>
      </c>
      <c r="E1170" s="333">
        <v>40299</v>
      </c>
      <c r="F1170" s="332">
        <v>41243</v>
      </c>
      <c r="G1170" s="331" t="s">
        <v>12987</v>
      </c>
      <c r="H1170" s="324" t="s">
        <v>12986</v>
      </c>
    </row>
    <row r="1171" spans="1:8" ht="14.45" customHeight="1" x14ac:dyDescent="0.2">
      <c r="A1171" s="331">
        <v>5215</v>
      </c>
      <c r="B1171" s="331">
        <v>521503</v>
      </c>
      <c r="C1171" s="334" t="s">
        <v>12985</v>
      </c>
      <c r="D1171" s="334" t="s">
        <v>12984</v>
      </c>
      <c r="E1171" s="333">
        <v>40299</v>
      </c>
      <c r="F1171" s="332">
        <v>41243</v>
      </c>
      <c r="G1171" s="331" t="s">
        <v>12983</v>
      </c>
      <c r="H1171" s="324" t="s">
        <v>12982</v>
      </c>
    </row>
    <row r="1172" spans="1:8" ht="14.45" customHeight="1" x14ac:dyDescent="0.2">
      <c r="A1172" s="331">
        <v>5231</v>
      </c>
      <c r="B1172" s="331">
        <v>523106</v>
      </c>
      <c r="C1172" s="334" t="s">
        <v>12981</v>
      </c>
      <c r="D1172" s="334" t="s">
        <v>8082</v>
      </c>
      <c r="E1172" s="333">
        <v>40299</v>
      </c>
      <c r="F1172" s="332">
        <v>41243</v>
      </c>
      <c r="G1172" s="331" t="s">
        <v>12980</v>
      </c>
      <c r="H1172" s="324" t="s">
        <v>12979</v>
      </c>
    </row>
    <row r="1173" spans="1:8" ht="14.45" customHeight="1" x14ac:dyDescent="0.2">
      <c r="A1173" s="331">
        <v>104200</v>
      </c>
      <c r="B1173" s="331">
        <v>1017893</v>
      </c>
      <c r="C1173" s="334" t="s">
        <v>12978</v>
      </c>
      <c r="D1173" s="334" t="s">
        <v>12977</v>
      </c>
      <c r="E1173" s="333">
        <v>40289</v>
      </c>
      <c r="F1173" s="332">
        <v>42490</v>
      </c>
      <c r="G1173" s="331">
        <v>1609100072</v>
      </c>
      <c r="H1173" s="324" t="s">
        <v>12976</v>
      </c>
    </row>
    <row r="1174" spans="1:8" ht="14.45" customHeight="1" x14ac:dyDescent="0.2">
      <c r="A1174" s="331">
        <v>104259</v>
      </c>
      <c r="B1174" s="331">
        <v>1017939</v>
      </c>
      <c r="C1174" s="334" t="s">
        <v>12975</v>
      </c>
      <c r="D1174" s="334" t="s">
        <v>12974</v>
      </c>
      <c r="E1174" s="333">
        <v>40282</v>
      </c>
      <c r="F1174" s="332">
        <v>42185</v>
      </c>
      <c r="G1174" s="331">
        <v>1700111754</v>
      </c>
      <c r="H1174" s="324" t="s">
        <v>12973</v>
      </c>
    </row>
    <row r="1175" spans="1:8" ht="14.45" customHeight="1" x14ac:dyDescent="0.2">
      <c r="A1175" s="327">
        <v>4285</v>
      </c>
      <c r="B1175" s="327">
        <v>1018315</v>
      </c>
      <c r="C1175" s="330" t="s">
        <v>12972</v>
      </c>
      <c r="D1175" s="330" t="s">
        <v>12971</v>
      </c>
      <c r="E1175" s="329">
        <v>40280</v>
      </c>
      <c r="F1175" s="328">
        <v>109574</v>
      </c>
      <c r="G1175" s="327">
        <v>1073837449</v>
      </c>
      <c r="H1175" s="324" t="s">
        <v>3270</v>
      </c>
    </row>
    <row r="1176" spans="1:8" ht="14.45" customHeight="1" x14ac:dyDescent="0.2">
      <c r="A1176" s="327">
        <v>4802</v>
      </c>
      <c r="B1176" s="327">
        <v>1018321</v>
      </c>
      <c r="C1176" s="330" t="s">
        <v>12107</v>
      </c>
      <c r="D1176" s="330" t="s">
        <v>12970</v>
      </c>
      <c r="E1176" s="329">
        <v>40280</v>
      </c>
      <c r="F1176" s="328">
        <v>41455</v>
      </c>
      <c r="G1176" s="327">
        <v>1477877603</v>
      </c>
      <c r="H1176" s="324" t="s">
        <v>12969</v>
      </c>
    </row>
    <row r="1177" spans="1:8" ht="14.45" customHeight="1" x14ac:dyDescent="0.2">
      <c r="A1177" s="327">
        <v>4421</v>
      </c>
      <c r="B1177" s="327">
        <v>1018323</v>
      </c>
      <c r="C1177" s="330" t="s">
        <v>9545</v>
      </c>
      <c r="D1177" s="330" t="s">
        <v>12968</v>
      </c>
      <c r="E1177" s="329">
        <v>40280</v>
      </c>
      <c r="F1177" s="328">
        <v>41029</v>
      </c>
      <c r="G1177" s="327">
        <v>1639493992</v>
      </c>
      <c r="H1177" s="324" t="s">
        <v>12967</v>
      </c>
    </row>
    <row r="1178" spans="1:8" ht="14.45" customHeight="1" x14ac:dyDescent="0.2">
      <c r="A1178" s="327">
        <v>4906</v>
      </c>
      <c r="B1178" s="327">
        <v>1018324</v>
      </c>
      <c r="C1178" s="330" t="s">
        <v>9543</v>
      </c>
      <c r="D1178" s="330" t="s">
        <v>12966</v>
      </c>
      <c r="E1178" s="329">
        <v>40280</v>
      </c>
      <c r="F1178" s="328">
        <v>40968</v>
      </c>
      <c r="G1178" s="327">
        <v>1093039356</v>
      </c>
      <c r="H1178" s="324" t="s">
        <v>12965</v>
      </c>
    </row>
    <row r="1179" spans="1:8" ht="14.45" customHeight="1" x14ac:dyDescent="0.2">
      <c r="A1179" s="327">
        <v>4730</v>
      </c>
      <c r="B1179" s="327">
        <v>1018325</v>
      </c>
      <c r="C1179" s="330" t="s">
        <v>12964</v>
      </c>
      <c r="D1179" s="330" t="s">
        <v>12963</v>
      </c>
      <c r="E1179" s="329">
        <v>40280</v>
      </c>
      <c r="F1179" s="328">
        <v>41841</v>
      </c>
      <c r="G1179" s="327">
        <v>1619208469</v>
      </c>
      <c r="H1179" s="324" t="s">
        <v>12962</v>
      </c>
    </row>
    <row r="1180" spans="1:8" ht="14.45" customHeight="1" x14ac:dyDescent="0.2">
      <c r="A1180" s="327">
        <v>104244</v>
      </c>
      <c r="B1180" s="327">
        <v>1018031</v>
      </c>
      <c r="C1180" s="330" t="s">
        <v>12961</v>
      </c>
      <c r="D1180" s="330" t="s">
        <v>12960</v>
      </c>
      <c r="E1180" s="329">
        <v>40268</v>
      </c>
      <c r="F1180" s="328">
        <v>42035</v>
      </c>
      <c r="G1180" s="327">
        <v>1811224264</v>
      </c>
      <c r="H1180" s="324" t="s">
        <v>12959</v>
      </c>
    </row>
    <row r="1181" spans="1:8" ht="14.45" customHeight="1" x14ac:dyDescent="0.2">
      <c r="A1181" s="327">
        <v>104266</v>
      </c>
      <c r="B1181" s="327">
        <v>1018069</v>
      </c>
      <c r="C1181" s="330" t="s">
        <v>12958</v>
      </c>
      <c r="D1181" s="330" t="s">
        <v>12957</v>
      </c>
      <c r="E1181" s="329">
        <v>40260</v>
      </c>
      <c r="F1181" s="328">
        <v>42035</v>
      </c>
      <c r="G1181" s="327">
        <v>1588894596</v>
      </c>
      <c r="H1181" s="324" t="s">
        <v>12956</v>
      </c>
    </row>
    <row r="1182" spans="1:8" ht="14.45" customHeight="1" x14ac:dyDescent="0.2">
      <c r="A1182" s="327">
        <v>104157</v>
      </c>
      <c r="B1182" s="327">
        <v>1017662</v>
      </c>
      <c r="C1182" s="330" t="s">
        <v>12955</v>
      </c>
      <c r="D1182" s="330" t="s">
        <v>12954</v>
      </c>
      <c r="E1182" s="329">
        <v>40255</v>
      </c>
      <c r="F1182" s="328">
        <v>42062</v>
      </c>
      <c r="G1182" s="327">
        <v>1962735175</v>
      </c>
      <c r="H1182" s="324" t="s">
        <v>12953</v>
      </c>
    </row>
    <row r="1183" spans="1:8" ht="14.45" customHeight="1" x14ac:dyDescent="0.2">
      <c r="A1183" s="327">
        <v>104250</v>
      </c>
      <c r="B1183" s="327">
        <v>1017901</v>
      </c>
      <c r="C1183" s="330" t="s">
        <v>12952</v>
      </c>
      <c r="D1183" s="330" t="s">
        <v>12951</v>
      </c>
      <c r="E1183" s="329">
        <v>40247</v>
      </c>
      <c r="F1183" s="328">
        <v>41759</v>
      </c>
      <c r="G1183" s="327">
        <v>1568799914</v>
      </c>
      <c r="H1183" s="324" t="s">
        <v>12950</v>
      </c>
    </row>
    <row r="1184" spans="1:8" ht="14.45" customHeight="1" x14ac:dyDescent="0.2">
      <c r="A1184" s="327">
        <v>4606</v>
      </c>
      <c r="B1184" s="327">
        <v>1017902</v>
      </c>
      <c r="C1184" s="330" t="s">
        <v>10485</v>
      </c>
      <c r="D1184" s="330" t="s">
        <v>12949</v>
      </c>
      <c r="E1184" s="329">
        <v>40238</v>
      </c>
      <c r="F1184" s="328">
        <v>41912</v>
      </c>
      <c r="G1184" s="327">
        <v>1689900151</v>
      </c>
      <c r="H1184" s="324" t="s">
        <v>12948</v>
      </c>
    </row>
    <row r="1185" spans="1:8" ht="14.45" customHeight="1" x14ac:dyDescent="0.2">
      <c r="A1185" s="327">
        <v>5181</v>
      </c>
      <c r="B1185" s="327">
        <v>1017903</v>
      </c>
      <c r="C1185" s="330" t="s">
        <v>11413</v>
      </c>
      <c r="D1185" s="330" t="s">
        <v>12947</v>
      </c>
      <c r="E1185" s="329">
        <v>40238</v>
      </c>
      <c r="F1185" s="328">
        <v>42643</v>
      </c>
      <c r="G1185" s="327">
        <v>1447586805</v>
      </c>
      <c r="H1185" s="324" t="s">
        <v>12946</v>
      </c>
    </row>
    <row r="1186" spans="1:8" ht="14.45" customHeight="1" x14ac:dyDescent="0.2">
      <c r="A1186" s="327">
        <v>100624</v>
      </c>
      <c r="B1186" s="327">
        <v>1018127</v>
      </c>
      <c r="C1186" s="330" t="s">
        <v>11165</v>
      </c>
      <c r="D1186" s="330" t="s">
        <v>12945</v>
      </c>
      <c r="E1186" s="329">
        <v>40238</v>
      </c>
      <c r="F1186" s="328">
        <v>109574</v>
      </c>
      <c r="G1186" s="327">
        <v>1316279169</v>
      </c>
      <c r="H1186" s="324" t="s">
        <v>12944</v>
      </c>
    </row>
    <row r="1187" spans="1:8" ht="14.45" customHeight="1" x14ac:dyDescent="0.2">
      <c r="A1187" s="327">
        <v>5317</v>
      </c>
      <c r="B1187" s="327">
        <v>1018128</v>
      </c>
      <c r="C1187" s="330" t="s">
        <v>8610</v>
      </c>
      <c r="D1187" s="330" t="s">
        <v>12943</v>
      </c>
      <c r="E1187" s="329">
        <v>40238</v>
      </c>
      <c r="F1187" s="328">
        <v>109574</v>
      </c>
      <c r="G1187" s="327">
        <v>1689906430</v>
      </c>
      <c r="H1187" s="324" t="s">
        <v>12942</v>
      </c>
    </row>
    <row r="1188" spans="1:8" ht="14.45" customHeight="1" x14ac:dyDescent="0.2">
      <c r="A1188" s="327">
        <v>102004</v>
      </c>
      <c r="B1188" s="327">
        <v>1018129</v>
      </c>
      <c r="C1188" s="330" t="s">
        <v>11483</v>
      </c>
      <c r="D1188" s="330" t="s">
        <v>12941</v>
      </c>
      <c r="E1188" s="329">
        <v>40238</v>
      </c>
      <c r="F1188" s="328">
        <v>109574</v>
      </c>
      <c r="G1188" s="327">
        <v>1174854236</v>
      </c>
      <c r="H1188" s="324" t="s">
        <v>12940</v>
      </c>
    </row>
    <row r="1189" spans="1:8" ht="14.45" customHeight="1" x14ac:dyDescent="0.2">
      <c r="A1189" s="327">
        <v>102085</v>
      </c>
      <c r="B1189" s="327">
        <v>1018130</v>
      </c>
      <c r="C1189" s="330" t="s">
        <v>11515</v>
      </c>
      <c r="D1189" s="330" t="s">
        <v>12939</v>
      </c>
      <c r="E1189" s="329">
        <v>40238</v>
      </c>
      <c r="F1189" s="328">
        <v>109574</v>
      </c>
      <c r="G1189" s="327">
        <v>1598097347</v>
      </c>
      <c r="H1189" s="324" t="s">
        <v>12938</v>
      </c>
    </row>
    <row r="1190" spans="1:8" ht="14.45" customHeight="1" x14ac:dyDescent="0.2">
      <c r="A1190" s="327">
        <v>5399</v>
      </c>
      <c r="B1190" s="327">
        <v>1018132</v>
      </c>
      <c r="C1190" s="330" t="s">
        <v>9892</v>
      </c>
      <c r="D1190" s="330" t="s">
        <v>12937</v>
      </c>
      <c r="E1190" s="329">
        <v>40238</v>
      </c>
      <c r="F1190" s="328">
        <v>109574</v>
      </c>
      <c r="G1190" s="327">
        <v>1770815524</v>
      </c>
      <c r="H1190" s="324" t="s">
        <v>12936</v>
      </c>
    </row>
    <row r="1191" spans="1:8" ht="14.45" customHeight="1" x14ac:dyDescent="0.2">
      <c r="A1191" s="327">
        <v>4051</v>
      </c>
      <c r="B1191" s="327">
        <v>1018162</v>
      </c>
      <c r="C1191" s="330" t="s">
        <v>12935</v>
      </c>
      <c r="D1191" s="330" t="s">
        <v>12934</v>
      </c>
      <c r="E1191" s="329">
        <v>40238</v>
      </c>
      <c r="F1191" s="328">
        <v>41152</v>
      </c>
      <c r="G1191" s="327">
        <v>1235460148</v>
      </c>
      <c r="H1191" s="324" t="s">
        <v>12933</v>
      </c>
    </row>
    <row r="1192" spans="1:8" ht="14.45" customHeight="1" x14ac:dyDescent="0.2">
      <c r="A1192" s="327">
        <v>104224</v>
      </c>
      <c r="B1192" s="327">
        <v>1017816</v>
      </c>
      <c r="C1192" s="330" t="s">
        <v>12932</v>
      </c>
      <c r="D1192" s="330" t="s">
        <v>12931</v>
      </c>
      <c r="E1192" s="329">
        <v>40225</v>
      </c>
      <c r="F1192" s="328">
        <v>109574</v>
      </c>
      <c r="G1192" s="327">
        <v>1871827105</v>
      </c>
      <c r="H1192" s="324" t="s">
        <v>12930</v>
      </c>
    </row>
    <row r="1193" spans="1:8" ht="14.45" customHeight="1" x14ac:dyDescent="0.2">
      <c r="A1193" s="327">
        <v>5184</v>
      </c>
      <c r="B1193" s="327">
        <v>1018006</v>
      </c>
      <c r="C1193" s="330" t="s">
        <v>12929</v>
      </c>
      <c r="D1193" s="330" t="s">
        <v>12928</v>
      </c>
      <c r="E1193" s="329">
        <v>40210</v>
      </c>
      <c r="F1193" s="328">
        <v>109574</v>
      </c>
      <c r="G1193" s="327">
        <v>1770819377</v>
      </c>
      <c r="H1193" s="324" t="s">
        <v>12927</v>
      </c>
    </row>
    <row r="1194" spans="1:8" ht="14.45" customHeight="1" x14ac:dyDescent="0.2">
      <c r="A1194" s="327">
        <v>4473</v>
      </c>
      <c r="B1194" s="327">
        <v>1017994</v>
      </c>
      <c r="C1194" s="330" t="s">
        <v>12926</v>
      </c>
      <c r="D1194" s="330" t="s">
        <v>12925</v>
      </c>
      <c r="E1194" s="329">
        <v>40186</v>
      </c>
      <c r="F1194" s="328">
        <v>109574</v>
      </c>
      <c r="G1194" s="327">
        <v>1396073474</v>
      </c>
      <c r="H1194" s="324" t="s">
        <v>3206</v>
      </c>
    </row>
    <row r="1195" spans="1:8" ht="14.45" customHeight="1" x14ac:dyDescent="0.2">
      <c r="A1195" s="327">
        <v>4970</v>
      </c>
      <c r="B1195" s="327">
        <v>1017938</v>
      </c>
      <c r="C1195" s="330" t="s">
        <v>12924</v>
      </c>
      <c r="D1195" s="330" t="s">
        <v>12923</v>
      </c>
      <c r="E1195" s="329">
        <v>40181</v>
      </c>
      <c r="F1195" s="328">
        <v>42062</v>
      </c>
      <c r="G1195" s="327">
        <v>1851629430</v>
      </c>
      <c r="H1195" s="324" t="s">
        <v>12922</v>
      </c>
    </row>
    <row r="1196" spans="1:8" ht="14.45" customHeight="1" x14ac:dyDescent="0.2">
      <c r="A1196" s="327">
        <v>4867</v>
      </c>
      <c r="B1196" s="327">
        <v>1017968</v>
      </c>
      <c r="C1196" s="330" t="s">
        <v>11560</v>
      </c>
      <c r="D1196" s="330" t="s">
        <v>9493</v>
      </c>
      <c r="E1196" s="329">
        <v>40179</v>
      </c>
      <c r="F1196" s="328">
        <v>40329</v>
      </c>
      <c r="G1196" s="327">
        <v>1982933313</v>
      </c>
      <c r="H1196" s="324" t="s">
        <v>9492</v>
      </c>
    </row>
    <row r="1197" spans="1:8" ht="14.45" customHeight="1" x14ac:dyDescent="0.2">
      <c r="A1197" s="327">
        <v>4860</v>
      </c>
      <c r="B1197" s="327">
        <v>1017984</v>
      </c>
      <c r="C1197" s="330" t="s">
        <v>12921</v>
      </c>
      <c r="D1197" s="330" t="s">
        <v>12920</v>
      </c>
      <c r="E1197" s="329">
        <v>40179</v>
      </c>
      <c r="F1197" s="328">
        <v>41274</v>
      </c>
      <c r="G1197" s="327">
        <v>1770812646</v>
      </c>
      <c r="H1197" s="324" t="s">
        <v>12919</v>
      </c>
    </row>
    <row r="1198" spans="1:8" ht="14.45" customHeight="1" x14ac:dyDescent="0.2">
      <c r="A1198" s="327">
        <v>104115</v>
      </c>
      <c r="B1198" s="327">
        <v>1017622</v>
      </c>
      <c r="C1198" s="330" t="s">
        <v>12918</v>
      </c>
      <c r="D1198" s="330" t="s">
        <v>12917</v>
      </c>
      <c r="E1198" s="329">
        <v>40169</v>
      </c>
      <c r="F1198" s="328">
        <v>42216</v>
      </c>
      <c r="G1198" s="327">
        <v>1194954784</v>
      </c>
      <c r="H1198" s="324" t="s">
        <v>12916</v>
      </c>
    </row>
    <row r="1199" spans="1:8" ht="14.45" customHeight="1" x14ac:dyDescent="0.2">
      <c r="A1199" s="327">
        <v>104118</v>
      </c>
      <c r="B1199" s="327">
        <v>1017625</v>
      </c>
      <c r="C1199" s="330" t="s">
        <v>12915</v>
      </c>
      <c r="D1199" s="330" t="s">
        <v>12914</v>
      </c>
      <c r="E1199" s="329">
        <v>40149</v>
      </c>
      <c r="F1199" s="328">
        <v>109574</v>
      </c>
      <c r="G1199" s="327">
        <v>1386876753</v>
      </c>
      <c r="H1199" s="324" t="s">
        <v>12913</v>
      </c>
    </row>
    <row r="1200" spans="1:8" ht="14.45" customHeight="1" x14ac:dyDescent="0.2">
      <c r="A1200" s="327">
        <v>4215</v>
      </c>
      <c r="B1200" s="327">
        <v>1017791</v>
      </c>
      <c r="C1200" s="330" t="s">
        <v>12912</v>
      </c>
      <c r="D1200" s="330" t="s">
        <v>12911</v>
      </c>
      <c r="E1200" s="329">
        <v>40149</v>
      </c>
      <c r="F1200" s="328">
        <v>109574</v>
      </c>
      <c r="G1200" s="327">
        <v>1902131162</v>
      </c>
      <c r="H1200" s="324" t="s">
        <v>12910</v>
      </c>
    </row>
    <row r="1201" spans="1:23" ht="14.45" customHeight="1" x14ac:dyDescent="0.2">
      <c r="A1201" s="327">
        <v>100244</v>
      </c>
      <c r="B1201" s="327">
        <v>1017792</v>
      </c>
      <c r="C1201" s="330" t="s">
        <v>12909</v>
      </c>
      <c r="D1201" s="330" t="s">
        <v>12908</v>
      </c>
      <c r="E1201" s="329">
        <v>40148</v>
      </c>
      <c r="F1201" s="328">
        <v>109574</v>
      </c>
      <c r="G1201" s="327">
        <v>1932434198</v>
      </c>
      <c r="H1201" s="324" t="s">
        <v>12907</v>
      </c>
    </row>
    <row r="1202" spans="1:23" ht="14.45" customHeight="1" x14ac:dyDescent="0.2">
      <c r="A1202" s="327">
        <v>5264</v>
      </c>
      <c r="B1202" s="327">
        <v>1017825</v>
      </c>
      <c r="C1202" s="330" t="s">
        <v>12906</v>
      </c>
      <c r="D1202" s="330" t="s">
        <v>12905</v>
      </c>
      <c r="E1202" s="329">
        <v>40148</v>
      </c>
      <c r="F1202" s="328">
        <v>109574</v>
      </c>
      <c r="G1202" s="327">
        <v>1154656304</v>
      </c>
      <c r="H1202" s="324" t="s">
        <v>12904</v>
      </c>
    </row>
    <row r="1203" spans="1:23" ht="14.45" customHeight="1" x14ac:dyDescent="0.2">
      <c r="A1203" s="327">
        <v>101151</v>
      </c>
      <c r="B1203" s="327">
        <v>1017827</v>
      </c>
      <c r="C1203" s="330" t="s">
        <v>12903</v>
      </c>
      <c r="D1203" s="330" t="s">
        <v>12902</v>
      </c>
      <c r="E1203" s="329">
        <v>40148</v>
      </c>
      <c r="F1203" s="328">
        <v>109574</v>
      </c>
      <c r="G1203" s="327">
        <v>1912232174</v>
      </c>
      <c r="H1203" s="324" t="s">
        <v>12901</v>
      </c>
      <c r="W1203" s="325"/>
    </row>
    <row r="1204" spans="1:23" ht="14.45" customHeight="1" x14ac:dyDescent="0.2">
      <c r="A1204" s="327">
        <v>4345</v>
      </c>
      <c r="B1204" s="327">
        <v>1017843</v>
      </c>
      <c r="C1204" s="330" t="s">
        <v>12900</v>
      </c>
      <c r="D1204" s="330" t="s">
        <v>12899</v>
      </c>
      <c r="E1204" s="329">
        <v>40148</v>
      </c>
      <c r="F1204" s="328">
        <v>41912</v>
      </c>
      <c r="G1204" s="327">
        <v>1871829242</v>
      </c>
      <c r="H1204" s="324" t="s">
        <v>12898</v>
      </c>
    </row>
    <row r="1205" spans="1:23" ht="14.45" customHeight="1" x14ac:dyDescent="0.2">
      <c r="A1205" s="327">
        <v>4740</v>
      </c>
      <c r="B1205" s="327">
        <v>1017847</v>
      </c>
      <c r="C1205" s="330" t="s">
        <v>10664</v>
      </c>
      <c r="D1205" s="330" t="s">
        <v>12897</v>
      </c>
      <c r="E1205" s="329">
        <v>40148</v>
      </c>
      <c r="F1205" s="328">
        <v>109574</v>
      </c>
      <c r="G1205" s="327">
        <v>1477889830</v>
      </c>
      <c r="H1205" s="324" t="s">
        <v>12896</v>
      </c>
    </row>
    <row r="1206" spans="1:23" ht="14.45" customHeight="1" x14ac:dyDescent="0.2">
      <c r="A1206" s="327">
        <v>5112</v>
      </c>
      <c r="B1206" s="327">
        <v>1017848</v>
      </c>
      <c r="C1206" s="330" t="s">
        <v>10801</v>
      </c>
      <c r="D1206" s="330" t="s">
        <v>12895</v>
      </c>
      <c r="E1206" s="329">
        <v>40148</v>
      </c>
      <c r="F1206" s="328">
        <v>109574</v>
      </c>
      <c r="G1206" s="327">
        <v>1891021242</v>
      </c>
      <c r="H1206" s="324" t="s">
        <v>3357</v>
      </c>
    </row>
    <row r="1207" spans="1:23" ht="14.45" customHeight="1" x14ac:dyDescent="0.2">
      <c r="A1207" s="327">
        <v>4322</v>
      </c>
      <c r="B1207" s="327">
        <v>1017849</v>
      </c>
      <c r="C1207" s="330" t="s">
        <v>6579</v>
      </c>
      <c r="D1207" s="330" t="s">
        <v>12894</v>
      </c>
      <c r="E1207" s="329">
        <v>40148</v>
      </c>
      <c r="F1207" s="328">
        <v>41912</v>
      </c>
      <c r="G1207" s="327">
        <v>1457687808</v>
      </c>
      <c r="H1207" s="324" t="s">
        <v>12893</v>
      </c>
    </row>
    <row r="1208" spans="1:23" ht="14.45" customHeight="1" x14ac:dyDescent="0.2">
      <c r="A1208" s="327">
        <v>5168</v>
      </c>
      <c r="B1208" s="327">
        <v>1017850</v>
      </c>
      <c r="C1208" s="330" t="s">
        <v>10815</v>
      </c>
      <c r="D1208" s="330" t="s">
        <v>12892</v>
      </c>
      <c r="E1208" s="329">
        <v>40148</v>
      </c>
      <c r="F1208" s="328">
        <v>109574</v>
      </c>
      <c r="G1208" s="327">
        <v>1124352901</v>
      </c>
      <c r="H1208" s="324" t="s">
        <v>3307</v>
      </c>
    </row>
    <row r="1209" spans="1:23" ht="14.45" customHeight="1" x14ac:dyDescent="0.2">
      <c r="A1209" s="327">
        <v>5328</v>
      </c>
      <c r="B1209" s="327">
        <v>1017851</v>
      </c>
      <c r="C1209" s="330" t="s">
        <v>11791</v>
      </c>
      <c r="D1209" s="330" t="s">
        <v>12891</v>
      </c>
      <c r="E1209" s="329">
        <v>40148</v>
      </c>
      <c r="F1209" s="328">
        <v>41882</v>
      </c>
      <c r="G1209" s="327">
        <v>1053647495</v>
      </c>
      <c r="H1209" s="324" t="s">
        <v>12890</v>
      </c>
    </row>
    <row r="1210" spans="1:23" ht="14.45" customHeight="1" x14ac:dyDescent="0.2">
      <c r="A1210" s="327">
        <v>4749</v>
      </c>
      <c r="B1210" s="327">
        <v>1017852</v>
      </c>
      <c r="C1210" s="330" t="s">
        <v>6585</v>
      </c>
      <c r="D1210" s="330" t="s">
        <v>12889</v>
      </c>
      <c r="E1210" s="329">
        <v>40148</v>
      </c>
      <c r="F1210" s="328">
        <v>41455</v>
      </c>
      <c r="G1210" s="327">
        <v>1417283805</v>
      </c>
      <c r="H1210" s="324" t="s">
        <v>12888</v>
      </c>
    </row>
    <row r="1211" spans="1:23" ht="14.45" customHeight="1" x14ac:dyDescent="0.2">
      <c r="A1211" s="327">
        <v>4756</v>
      </c>
      <c r="B1211" s="327">
        <v>1017857</v>
      </c>
      <c r="C1211" s="330" t="s">
        <v>6307</v>
      </c>
      <c r="D1211" s="330" t="s">
        <v>12887</v>
      </c>
      <c r="E1211" s="329">
        <v>40148</v>
      </c>
      <c r="F1211" s="328">
        <v>41243</v>
      </c>
      <c r="G1211" s="327">
        <v>1518293901</v>
      </c>
      <c r="H1211" s="324" t="s">
        <v>12886</v>
      </c>
    </row>
    <row r="1212" spans="1:23" ht="14.45" customHeight="1" x14ac:dyDescent="0.2">
      <c r="A1212" s="327">
        <v>4742</v>
      </c>
      <c r="B1212" s="327">
        <v>1017858</v>
      </c>
      <c r="C1212" s="330" t="s">
        <v>6719</v>
      </c>
      <c r="D1212" s="330" t="s">
        <v>12885</v>
      </c>
      <c r="E1212" s="329">
        <v>40148</v>
      </c>
      <c r="F1212" s="328">
        <v>41912</v>
      </c>
      <c r="G1212" s="327">
        <v>1033445473</v>
      </c>
      <c r="H1212" s="324" t="s">
        <v>12884</v>
      </c>
    </row>
    <row r="1213" spans="1:23" ht="14.45" customHeight="1" x14ac:dyDescent="0.2">
      <c r="A1213" s="327">
        <v>5086</v>
      </c>
      <c r="B1213" s="327">
        <v>1017859</v>
      </c>
      <c r="C1213" s="330" t="s">
        <v>10809</v>
      </c>
      <c r="D1213" s="330" t="s">
        <v>12883</v>
      </c>
      <c r="E1213" s="329">
        <v>40148</v>
      </c>
      <c r="F1213" s="328">
        <v>109574</v>
      </c>
      <c r="G1213" s="327">
        <v>1508192998</v>
      </c>
      <c r="H1213" s="324" t="s">
        <v>12882</v>
      </c>
    </row>
    <row r="1214" spans="1:23" ht="14.45" customHeight="1" x14ac:dyDescent="0.2">
      <c r="A1214" s="327">
        <v>5138</v>
      </c>
      <c r="B1214" s="327">
        <v>1017860</v>
      </c>
      <c r="C1214" s="330" t="s">
        <v>9506</v>
      </c>
      <c r="D1214" s="330" t="s">
        <v>12881</v>
      </c>
      <c r="E1214" s="329">
        <v>40148</v>
      </c>
      <c r="F1214" s="328">
        <v>41670</v>
      </c>
      <c r="G1214" s="327">
        <v>1114253622</v>
      </c>
      <c r="H1214" s="324" t="s">
        <v>12880</v>
      </c>
    </row>
    <row r="1215" spans="1:23" ht="14.45" customHeight="1" x14ac:dyDescent="0.2">
      <c r="A1215" s="327">
        <v>4555</v>
      </c>
      <c r="B1215" s="327">
        <v>1017861</v>
      </c>
      <c r="C1215" s="330" t="s">
        <v>10661</v>
      </c>
      <c r="D1215" s="330" t="s">
        <v>12879</v>
      </c>
      <c r="E1215" s="329">
        <v>40148</v>
      </c>
      <c r="F1215" s="328">
        <v>109574</v>
      </c>
      <c r="G1215" s="327">
        <v>1992031322</v>
      </c>
      <c r="H1215" s="324" t="s">
        <v>3321</v>
      </c>
    </row>
    <row r="1216" spans="1:23" ht="14.45" customHeight="1" x14ac:dyDescent="0.2">
      <c r="A1216" s="327">
        <v>4986</v>
      </c>
      <c r="B1216" s="327">
        <v>1017862</v>
      </c>
      <c r="C1216" s="330" t="s">
        <v>10729</v>
      </c>
      <c r="D1216" s="330" t="s">
        <v>12878</v>
      </c>
      <c r="E1216" s="329">
        <v>40148</v>
      </c>
      <c r="F1216" s="328">
        <v>41882</v>
      </c>
      <c r="G1216" s="327">
        <v>1437485935</v>
      </c>
      <c r="H1216" s="324" t="s">
        <v>12877</v>
      </c>
    </row>
    <row r="1217" spans="1:8" ht="14.45" customHeight="1" x14ac:dyDescent="0.2">
      <c r="A1217" s="327">
        <v>4547</v>
      </c>
      <c r="B1217" s="327">
        <v>1017863</v>
      </c>
      <c r="C1217" s="330" t="s">
        <v>4673</v>
      </c>
      <c r="D1217" s="330" t="s">
        <v>12876</v>
      </c>
      <c r="E1217" s="329">
        <v>40148</v>
      </c>
      <c r="F1217" s="328">
        <v>109574</v>
      </c>
      <c r="G1217" s="327">
        <v>1245566736</v>
      </c>
      <c r="H1217" s="324" t="s">
        <v>3356</v>
      </c>
    </row>
    <row r="1218" spans="1:8" ht="14.45" customHeight="1" x14ac:dyDescent="0.2">
      <c r="A1218" s="327">
        <v>5179</v>
      </c>
      <c r="B1218" s="327">
        <v>1017864</v>
      </c>
      <c r="C1218" s="330" t="s">
        <v>6892</v>
      </c>
      <c r="D1218" s="330" t="s">
        <v>12875</v>
      </c>
      <c r="E1218" s="329">
        <v>40148</v>
      </c>
      <c r="F1218" s="328">
        <v>109574</v>
      </c>
      <c r="G1218" s="327">
        <v>1154657583</v>
      </c>
      <c r="H1218" s="324" t="s">
        <v>3225</v>
      </c>
    </row>
    <row r="1219" spans="1:8" ht="14.45" customHeight="1" x14ac:dyDescent="0.2">
      <c r="A1219" s="327">
        <v>5076</v>
      </c>
      <c r="B1219" s="327">
        <v>1017865</v>
      </c>
      <c r="C1219" s="330" t="s">
        <v>10732</v>
      </c>
      <c r="D1219" s="330" t="s">
        <v>12874</v>
      </c>
      <c r="E1219" s="329">
        <v>40148</v>
      </c>
      <c r="F1219" s="328">
        <v>109574</v>
      </c>
      <c r="G1219" s="327">
        <v>1952637316</v>
      </c>
      <c r="H1219" s="324" t="s">
        <v>3561</v>
      </c>
    </row>
    <row r="1220" spans="1:8" ht="14.45" customHeight="1" x14ac:dyDescent="0.2">
      <c r="A1220" s="327">
        <v>4354</v>
      </c>
      <c r="B1220" s="327">
        <v>1017866</v>
      </c>
      <c r="C1220" s="330" t="s">
        <v>12873</v>
      </c>
      <c r="D1220" s="330" t="s">
        <v>12872</v>
      </c>
      <c r="E1220" s="329">
        <v>40148</v>
      </c>
      <c r="F1220" s="328">
        <v>109574</v>
      </c>
      <c r="G1220" s="327">
        <v>1396071759</v>
      </c>
      <c r="H1220" s="324" t="s">
        <v>12871</v>
      </c>
    </row>
    <row r="1221" spans="1:8" ht="14.45" customHeight="1" x14ac:dyDescent="0.2">
      <c r="A1221" s="327">
        <v>5105</v>
      </c>
      <c r="B1221" s="327">
        <v>1017867</v>
      </c>
      <c r="C1221" s="330" t="s">
        <v>10648</v>
      </c>
      <c r="D1221" s="330" t="s">
        <v>12870</v>
      </c>
      <c r="E1221" s="329">
        <v>40148</v>
      </c>
      <c r="F1221" s="328">
        <v>109574</v>
      </c>
      <c r="G1221" s="327">
        <v>1518291004</v>
      </c>
      <c r="H1221" s="324" t="s">
        <v>12869</v>
      </c>
    </row>
    <row r="1222" spans="1:8" ht="14.45" customHeight="1" x14ac:dyDescent="0.2">
      <c r="A1222" s="327">
        <v>5107</v>
      </c>
      <c r="B1222" s="327">
        <v>1017868</v>
      </c>
      <c r="C1222" s="330" t="s">
        <v>10743</v>
      </c>
      <c r="D1222" s="330" t="s">
        <v>12868</v>
      </c>
      <c r="E1222" s="329">
        <v>40148</v>
      </c>
      <c r="F1222" s="328">
        <v>109574</v>
      </c>
      <c r="G1222" s="327">
        <v>1205162534</v>
      </c>
      <c r="H1222" s="324" t="s">
        <v>12867</v>
      </c>
    </row>
    <row r="1223" spans="1:8" ht="14.45" customHeight="1" x14ac:dyDescent="0.2">
      <c r="A1223" s="327">
        <v>5069</v>
      </c>
      <c r="B1223" s="327">
        <v>1017869</v>
      </c>
      <c r="C1223" s="330" t="s">
        <v>5564</v>
      </c>
      <c r="D1223" s="330" t="s">
        <v>12866</v>
      </c>
      <c r="E1223" s="329">
        <v>40148</v>
      </c>
      <c r="F1223" s="328">
        <v>42825</v>
      </c>
      <c r="G1223" s="327">
        <v>1982930376</v>
      </c>
      <c r="H1223" s="324" t="s">
        <v>12865</v>
      </c>
    </row>
    <row r="1224" spans="1:8" ht="14.45" customHeight="1" x14ac:dyDescent="0.2">
      <c r="A1224" s="327">
        <v>5005</v>
      </c>
      <c r="B1224" s="327">
        <v>1017870</v>
      </c>
      <c r="C1224" s="330" t="s">
        <v>10735</v>
      </c>
      <c r="D1224" s="330" t="s">
        <v>12864</v>
      </c>
      <c r="E1224" s="329">
        <v>40148</v>
      </c>
      <c r="F1224" s="328">
        <v>43131</v>
      </c>
      <c r="G1224" s="327">
        <v>1588990071</v>
      </c>
      <c r="H1224" s="324" t="s">
        <v>12863</v>
      </c>
    </row>
    <row r="1225" spans="1:8" ht="14.45" customHeight="1" x14ac:dyDescent="0.2">
      <c r="A1225" s="327">
        <v>4395</v>
      </c>
      <c r="B1225" s="327">
        <v>1017871</v>
      </c>
      <c r="C1225" s="330" t="s">
        <v>6338</v>
      </c>
      <c r="D1225" s="330" t="s">
        <v>12862</v>
      </c>
      <c r="E1225" s="329">
        <v>40148</v>
      </c>
      <c r="F1225" s="328">
        <v>41912</v>
      </c>
      <c r="G1225" s="327">
        <v>1609102185</v>
      </c>
      <c r="H1225" s="324" t="s">
        <v>12861</v>
      </c>
    </row>
    <row r="1226" spans="1:8" ht="14.45" customHeight="1" x14ac:dyDescent="0.2">
      <c r="A1226" s="327">
        <v>5087</v>
      </c>
      <c r="B1226" s="327">
        <v>1017872</v>
      </c>
      <c r="C1226" s="330" t="s">
        <v>10653</v>
      </c>
      <c r="D1226" s="330" t="s">
        <v>12860</v>
      </c>
      <c r="E1226" s="329">
        <v>40148</v>
      </c>
      <c r="F1226" s="328">
        <v>109574</v>
      </c>
      <c r="G1226" s="327">
        <v>1972839348</v>
      </c>
      <c r="H1226" s="324" t="s">
        <v>3324</v>
      </c>
    </row>
    <row r="1227" spans="1:8" ht="14.45" customHeight="1" x14ac:dyDescent="0.2">
      <c r="A1227" s="327">
        <v>5055</v>
      </c>
      <c r="B1227" s="327">
        <v>1017873</v>
      </c>
      <c r="C1227" s="330" t="s">
        <v>10776</v>
      </c>
      <c r="D1227" s="330" t="s">
        <v>12859</v>
      </c>
      <c r="E1227" s="329">
        <v>40148</v>
      </c>
      <c r="F1227" s="328">
        <v>109574</v>
      </c>
      <c r="G1227" s="327">
        <v>1598091936</v>
      </c>
      <c r="H1227" s="324" t="s">
        <v>3351</v>
      </c>
    </row>
    <row r="1228" spans="1:8" ht="14.45" customHeight="1" x14ac:dyDescent="0.2">
      <c r="A1228" s="327">
        <v>4735</v>
      </c>
      <c r="B1228" s="327">
        <v>1017874</v>
      </c>
      <c r="C1228" s="330" t="s">
        <v>6313</v>
      </c>
      <c r="D1228" s="330" t="s">
        <v>12858</v>
      </c>
      <c r="E1228" s="329">
        <v>40148</v>
      </c>
      <c r="F1228" s="328">
        <v>41912</v>
      </c>
      <c r="G1228" s="327">
        <v>1063748457</v>
      </c>
      <c r="H1228" s="324" t="s">
        <v>12857</v>
      </c>
    </row>
    <row r="1229" spans="1:8" ht="14.45" customHeight="1" x14ac:dyDescent="0.2">
      <c r="A1229" s="327">
        <v>4814</v>
      </c>
      <c r="B1229" s="327">
        <v>1017875</v>
      </c>
      <c r="C1229" s="330" t="s">
        <v>7181</v>
      </c>
      <c r="D1229" s="330" t="s">
        <v>12856</v>
      </c>
      <c r="E1229" s="329">
        <v>40148</v>
      </c>
      <c r="F1229" s="328">
        <v>41912</v>
      </c>
      <c r="G1229" s="327">
        <v>1134455587</v>
      </c>
      <c r="H1229" s="324" t="s">
        <v>12855</v>
      </c>
    </row>
    <row r="1230" spans="1:8" ht="14.45" customHeight="1" x14ac:dyDescent="0.2">
      <c r="A1230" s="327">
        <v>4955</v>
      </c>
      <c r="B1230" s="327">
        <v>1017876</v>
      </c>
      <c r="C1230" s="330" t="s">
        <v>10645</v>
      </c>
      <c r="D1230" s="330" t="s">
        <v>12854</v>
      </c>
      <c r="E1230" s="329">
        <v>40148</v>
      </c>
      <c r="F1230" s="328">
        <v>41912</v>
      </c>
      <c r="G1230" s="327">
        <v>1427384874</v>
      </c>
      <c r="H1230" s="324" t="s">
        <v>12853</v>
      </c>
    </row>
    <row r="1231" spans="1:8" ht="14.45" customHeight="1" x14ac:dyDescent="0.2">
      <c r="A1231" s="327">
        <v>4960</v>
      </c>
      <c r="B1231" s="327">
        <v>1017877</v>
      </c>
      <c r="C1231" s="330" t="s">
        <v>10642</v>
      </c>
      <c r="D1231" s="330" t="s">
        <v>12852</v>
      </c>
      <c r="E1231" s="329">
        <v>40148</v>
      </c>
      <c r="F1231" s="328">
        <v>41912</v>
      </c>
      <c r="G1231" s="327">
        <v>1174857676</v>
      </c>
      <c r="H1231" s="324" t="s">
        <v>12851</v>
      </c>
    </row>
    <row r="1232" spans="1:8" ht="14.45" customHeight="1" x14ac:dyDescent="0.2">
      <c r="A1232" s="327">
        <v>4726</v>
      </c>
      <c r="B1232" s="327">
        <v>1017878</v>
      </c>
      <c r="C1232" s="330" t="s">
        <v>10738</v>
      </c>
      <c r="D1232" s="330" t="s">
        <v>12850</v>
      </c>
      <c r="E1232" s="329">
        <v>40148</v>
      </c>
      <c r="F1232" s="328">
        <v>41912</v>
      </c>
      <c r="G1232" s="327">
        <v>1780910174</v>
      </c>
      <c r="H1232" s="324" t="s">
        <v>12849</v>
      </c>
    </row>
    <row r="1233" spans="1:8" ht="14.45" customHeight="1" x14ac:dyDescent="0.2">
      <c r="A1233" s="327">
        <v>4525</v>
      </c>
      <c r="B1233" s="327">
        <v>1017880</v>
      </c>
      <c r="C1233" s="330" t="s">
        <v>10746</v>
      </c>
      <c r="D1233" s="330" t="s">
        <v>12848</v>
      </c>
      <c r="E1233" s="329">
        <v>40148</v>
      </c>
      <c r="F1233" s="328">
        <v>41882</v>
      </c>
      <c r="G1233" s="327">
        <v>1780910273</v>
      </c>
      <c r="H1233" s="324" t="s">
        <v>12847</v>
      </c>
    </row>
    <row r="1234" spans="1:8" ht="14.45" customHeight="1" x14ac:dyDescent="0.2">
      <c r="A1234" s="327">
        <v>4495</v>
      </c>
      <c r="B1234" s="327">
        <v>1017884</v>
      </c>
      <c r="C1234" s="330" t="s">
        <v>10658</v>
      </c>
      <c r="D1234" s="330" t="s">
        <v>12846</v>
      </c>
      <c r="E1234" s="329">
        <v>40148</v>
      </c>
      <c r="F1234" s="328">
        <v>109574</v>
      </c>
      <c r="G1234" s="327">
        <v>1073849469</v>
      </c>
      <c r="H1234" s="324" t="s">
        <v>12845</v>
      </c>
    </row>
    <row r="1235" spans="1:8" ht="14.45" customHeight="1" x14ac:dyDescent="0.2">
      <c r="A1235" s="327">
        <v>4323</v>
      </c>
      <c r="B1235" s="327">
        <v>1017886</v>
      </c>
      <c r="C1235" s="330" t="s">
        <v>6645</v>
      </c>
      <c r="D1235" s="330" t="s">
        <v>12844</v>
      </c>
      <c r="E1235" s="329">
        <v>40148</v>
      </c>
      <c r="F1235" s="328">
        <v>40372</v>
      </c>
      <c r="G1235" s="327">
        <v>1700112190</v>
      </c>
      <c r="H1235" s="324" t="s">
        <v>12843</v>
      </c>
    </row>
    <row r="1236" spans="1:8" ht="14.45" customHeight="1" x14ac:dyDescent="0.2">
      <c r="A1236" s="327">
        <v>4920</v>
      </c>
      <c r="B1236" s="327">
        <v>1017887</v>
      </c>
      <c r="C1236" s="330" t="s">
        <v>10667</v>
      </c>
      <c r="D1236" s="330" t="s">
        <v>12842</v>
      </c>
      <c r="E1236" s="329">
        <v>40148</v>
      </c>
      <c r="F1236" s="328">
        <v>41096</v>
      </c>
      <c r="G1236" s="327">
        <v>1750617221</v>
      </c>
      <c r="H1236" s="324" t="s">
        <v>12841</v>
      </c>
    </row>
    <row r="1237" spans="1:8" ht="14.45" customHeight="1" x14ac:dyDescent="0.2">
      <c r="A1237" s="327">
        <v>4418</v>
      </c>
      <c r="B1237" s="327">
        <v>1017888</v>
      </c>
      <c r="C1237" s="330" t="s">
        <v>10812</v>
      </c>
      <c r="D1237" s="330" t="s">
        <v>12840</v>
      </c>
      <c r="E1237" s="329">
        <v>40148</v>
      </c>
      <c r="F1237" s="328">
        <v>40999</v>
      </c>
      <c r="G1237" s="327">
        <v>1679809909</v>
      </c>
      <c r="H1237" s="324" t="s">
        <v>12839</v>
      </c>
    </row>
    <row r="1238" spans="1:8" ht="14.45" customHeight="1" x14ac:dyDescent="0.2">
      <c r="A1238" s="327">
        <v>4549</v>
      </c>
      <c r="B1238" s="327">
        <v>1017889</v>
      </c>
      <c r="C1238" s="330" t="s">
        <v>12838</v>
      </c>
      <c r="D1238" s="330" t="s">
        <v>12837</v>
      </c>
      <c r="E1238" s="329">
        <v>40148</v>
      </c>
      <c r="F1238" s="328">
        <v>109574</v>
      </c>
      <c r="G1238" s="327">
        <v>1275867624</v>
      </c>
      <c r="H1238" s="324" t="s">
        <v>12836</v>
      </c>
    </row>
    <row r="1239" spans="1:8" ht="14.45" customHeight="1" x14ac:dyDescent="0.2">
      <c r="A1239" s="327">
        <v>4700</v>
      </c>
      <c r="B1239" s="327">
        <v>1017912</v>
      </c>
      <c r="C1239" s="330" t="s">
        <v>12835</v>
      </c>
      <c r="D1239" s="330" t="s">
        <v>12834</v>
      </c>
      <c r="E1239" s="329">
        <v>40148</v>
      </c>
      <c r="F1239" s="328">
        <v>109574</v>
      </c>
      <c r="G1239" s="327">
        <v>1346576741</v>
      </c>
      <c r="H1239" s="324" t="s">
        <v>12833</v>
      </c>
    </row>
    <row r="1240" spans="1:8" ht="14.45" customHeight="1" x14ac:dyDescent="0.2">
      <c r="A1240" s="327">
        <v>4898</v>
      </c>
      <c r="B1240" s="327">
        <v>1017924</v>
      </c>
      <c r="C1240" s="330" t="s">
        <v>12832</v>
      </c>
      <c r="D1240" s="330" t="s">
        <v>12831</v>
      </c>
      <c r="E1240" s="329">
        <v>40148</v>
      </c>
      <c r="F1240" s="328">
        <v>109574</v>
      </c>
      <c r="G1240" s="327">
        <v>1902132301</v>
      </c>
      <c r="H1240" s="324" t="s">
        <v>3234</v>
      </c>
    </row>
    <row r="1241" spans="1:8" ht="14.45" customHeight="1" x14ac:dyDescent="0.2">
      <c r="A1241" s="327">
        <v>4745</v>
      </c>
      <c r="B1241" s="327">
        <v>1017926</v>
      </c>
      <c r="C1241" s="330" t="s">
        <v>12830</v>
      </c>
      <c r="D1241" s="330" t="s">
        <v>12829</v>
      </c>
      <c r="E1241" s="329">
        <v>40148</v>
      </c>
      <c r="F1241" s="328">
        <v>109574</v>
      </c>
      <c r="G1241" s="327">
        <v>1518293919</v>
      </c>
      <c r="H1241" s="324" t="s">
        <v>12828</v>
      </c>
    </row>
    <row r="1242" spans="1:8" ht="14.45" customHeight="1" x14ac:dyDescent="0.2">
      <c r="A1242" s="327">
        <v>103799</v>
      </c>
      <c r="B1242" s="327">
        <v>1016901</v>
      </c>
      <c r="C1242" s="330" t="s">
        <v>12827</v>
      </c>
      <c r="D1242" s="330" t="s">
        <v>12826</v>
      </c>
      <c r="E1242" s="329">
        <v>40121</v>
      </c>
      <c r="F1242" s="328">
        <v>41517</v>
      </c>
      <c r="G1242" s="327">
        <v>1003061821</v>
      </c>
      <c r="H1242" s="324" t="s">
        <v>12825</v>
      </c>
    </row>
    <row r="1243" spans="1:8" ht="14.45" customHeight="1" x14ac:dyDescent="0.2">
      <c r="A1243" s="327">
        <v>5100</v>
      </c>
      <c r="B1243" s="327">
        <v>1017743</v>
      </c>
      <c r="C1243" s="330" t="s">
        <v>12824</v>
      </c>
      <c r="D1243" s="330" t="s">
        <v>12823</v>
      </c>
      <c r="E1243" s="329">
        <v>40118</v>
      </c>
      <c r="F1243" s="328">
        <v>109574</v>
      </c>
      <c r="G1243" s="327">
        <v>1447483631</v>
      </c>
      <c r="H1243" s="324" t="s">
        <v>12822</v>
      </c>
    </row>
    <row r="1244" spans="1:8" ht="14.45" customHeight="1" x14ac:dyDescent="0.2">
      <c r="A1244" s="327">
        <v>103323</v>
      </c>
      <c r="B1244" s="327">
        <v>1017767</v>
      </c>
      <c r="C1244" s="330" t="s">
        <v>12821</v>
      </c>
      <c r="D1244" s="330" t="s">
        <v>12820</v>
      </c>
      <c r="E1244" s="329">
        <v>40118</v>
      </c>
      <c r="F1244" s="328">
        <v>41038</v>
      </c>
      <c r="G1244" s="327">
        <v>1982886578</v>
      </c>
      <c r="H1244" s="324" t="s">
        <v>12819</v>
      </c>
    </row>
    <row r="1245" spans="1:8" ht="14.45" customHeight="1" x14ac:dyDescent="0.2">
      <c r="A1245" s="327">
        <v>257</v>
      </c>
      <c r="B1245" s="327">
        <v>1017768</v>
      </c>
      <c r="C1245" s="330" t="s">
        <v>12818</v>
      </c>
      <c r="D1245" s="330" t="s">
        <v>12817</v>
      </c>
      <c r="E1245" s="329">
        <v>40118</v>
      </c>
      <c r="F1245" s="328">
        <v>41030</v>
      </c>
      <c r="G1245" s="327">
        <v>1770649659</v>
      </c>
      <c r="H1245" s="324" t="s">
        <v>12816</v>
      </c>
    </row>
    <row r="1246" spans="1:8" ht="14.45" customHeight="1" x14ac:dyDescent="0.2">
      <c r="A1246" s="327">
        <v>104003</v>
      </c>
      <c r="B1246" s="327">
        <v>1017170</v>
      </c>
      <c r="C1246" s="330" t="s">
        <v>12815</v>
      </c>
      <c r="D1246" s="330" t="s">
        <v>12814</v>
      </c>
      <c r="E1246" s="329">
        <v>40106</v>
      </c>
      <c r="F1246" s="328">
        <v>41682</v>
      </c>
      <c r="G1246" s="327">
        <v>1053547463</v>
      </c>
      <c r="H1246" s="324" t="s">
        <v>12813</v>
      </c>
    </row>
    <row r="1247" spans="1:8" ht="14.45" customHeight="1" x14ac:dyDescent="0.2">
      <c r="A1247" s="327">
        <v>4117</v>
      </c>
      <c r="B1247" s="327">
        <v>1017698</v>
      </c>
      <c r="C1247" s="330" t="s">
        <v>12812</v>
      </c>
      <c r="D1247" s="330" t="s">
        <v>12811</v>
      </c>
      <c r="E1247" s="329">
        <v>40087</v>
      </c>
      <c r="F1247" s="328">
        <v>42054</v>
      </c>
      <c r="G1247" s="327">
        <v>1083842876</v>
      </c>
      <c r="H1247" s="324" t="s">
        <v>12810</v>
      </c>
    </row>
    <row r="1248" spans="1:8" ht="14.45" customHeight="1" x14ac:dyDescent="0.2">
      <c r="A1248" s="327">
        <v>4538</v>
      </c>
      <c r="B1248" s="327">
        <v>1017715</v>
      </c>
      <c r="C1248" s="330" t="s">
        <v>12809</v>
      </c>
      <c r="D1248" s="330" t="s">
        <v>12808</v>
      </c>
      <c r="E1248" s="329">
        <v>40087</v>
      </c>
      <c r="F1248" s="328">
        <v>40816</v>
      </c>
      <c r="G1248" s="327">
        <v>1497988224</v>
      </c>
      <c r="H1248" s="324" t="s">
        <v>12807</v>
      </c>
    </row>
    <row r="1249" spans="1:8" ht="14.45" customHeight="1" x14ac:dyDescent="0.2">
      <c r="A1249" s="327">
        <v>4411</v>
      </c>
      <c r="B1249" s="327">
        <v>1017724</v>
      </c>
      <c r="C1249" s="330" t="s">
        <v>12806</v>
      </c>
      <c r="D1249" s="330" t="s">
        <v>12805</v>
      </c>
      <c r="E1249" s="329">
        <v>40087</v>
      </c>
      <c r="F1249" s="328">
        <v>42063</v>
      </c>
      <c r="G1249" s="327">
        <v>1205069101</v>
      </c>
      <c r="H1249" s="324" t="s">
        <v>12804</v>
      </c>
    </row>
    <row r="1250" spans="1:8" ht="14.45" customHeight="1" x14ac:dyDescent="0.2">
      <c r="A1250" s="327">
        <v>103815</v>
      </c>
      <c r="B1250" s="327">
        <v>1017186</v>
      </c>
      <c r="C1250" s="330" t="s">
        <v>12803</v>
      </c>
      <c r="D1250" s="330" t="s">
        <v>12802</v>
      </c>
      <c r="E1250" s="329">
        <v>40071</v>
      </c>
      <c r="F1250" s="328">
        <v>109574</v>
      </c>
      <c r="G1250" s="327">
        <v>1598902132</v>
      </c>
      <c r="H1250" s="324" t="s">
        <v>12801</v>
      </c>
    </row>
    <row r="1251" spans="1:8" ht="14.45" customHeight="1" x14ac:dyDescent="0.2">
      <c r="A1251" s="327">
        <v>103963</v>
      </c>
      <c r="B1251" s="327">
        <v>1017061</v>
      </c>
      <c r="C1251" s="330" t="s">
        <v>12800</v>
      </c>
      <c r="D1251" s="330" t="s">
        <v>12799</v>
      </c>
      <c r="E1251" s="329">
        <v>40066</v>
      </c>
      <c r="F1251" s="328">
        <v>42060</v>
      </c>
      <c r="G1251" s="327">
        <v>1710124854</v>
      </c>
      <c r="H1251" s="324" t="s">
        <v>12798</v>
      </c>
    </row>
    <row r="1252" spans="1:8" ht="14.45" customHeight="1" x14ac:dyDescent="0.2">
      <c r="A1252" s="327">
        <v>103936</v>
      </c>
      <c r="B1252" s="327">
        <v>1017180</v>
      </c>
      <c r="C1252" s="330" t="s">
        <v>12797</v>
      </c>
      <c r="D1252" s="330" t="s">
        <v>12796</v>
      </c>
      <c r="E1252" s="329">
        <v>40058</v>
      </c>
      <c r="F1252" s="328">
        <v>42035</v>
      </c>
      <c r="G1252" s="327">
        <v>1386882801</v>
      </c>
      <c r="H1252" s="324" t="s">
        <v>12795</v>
      </c>
    </row>
    <row r="1253" spans="1:8" ht="14.45" customHeight="1" x14ac:dyDescent="0.2">
      <c r="A1253" s="327">
        <v>104062</v>
      </c>
      <c r="B1253" s="327">
        <v>1017586</v>
      </c>
      <c r="C1253" s="330" t="s">
        <v>12794</v>
      </c>
      <c r="D1253" s="330" t="s">
        <v>12793</v>
      </c>
      <c r="E1253" s="329">
        <v>40056</v>
      </c>
      <c r="F1253" s="328">
        <v>40407</v>
      </c>
      <c r="G1253" s="327">
        <v>1427202191</v>
      </c>
      <c r="H1253" s="324" t="s">
        <v>12792</v>
      </c>
    </row>
    <row r="1254" spans="1:8" ht="14.45" customHeight="1" x14ac:dyDescent="0.2">
      <c r="A1254" s="327">
        <v>102914</v>
      </c>
      <c r="B1254" s="327">
        <v>1017097</v>
      </c>
      <c r="C1254" s="330" t="s">
        <v>12791</v>
      </c>
      <c r="D1254" s="330" t="s">
        <v>12790</v>
      </c>
      <c r="E1254" s="329">
        <v>40052</v>
      </c>
      <c r="F1254" s="328">
        <v>109574</v>
      </c>
      <c r="G1254" s="327">
        <v>1952478653</v>
      </c>
      <c r="H1254" s="324" t="s">
        <v>12789</v>
      </c>
    </row>
    <row r="1255" spans="1:8" ht="14.45" customHeight="1" x14ac:dyDescent="0.2">
      <c r="A1255" s="327">
        <v>103979</v>
      </c>
      <c r="B1255" s="327">
        <v>1017081</v>
      </c>
      <c r="C1255" s="330" t="s">
        <v>12788</v>
      </c>
      <c r="D1255" s="330" t="s">
        <v>12787</v>
      </c>
      <c r="E1255" s="329">
        <v>40038</v>
      </c>
      <c r="F1255" s="328">
        <v>40908</v>
      </c>
      <c r="G1255" s="327">
        <v>1972737039</v>
      </c>
      <c r="H1255" s="324" t="s">
        <v>12786</v>
      </c>
    </row>
    <row r="1256" spans="1:8" ht="14.45" customHeight="1" x14ac:dyDescent="0.2">
      <c r="A1256" s="327">
        <v>103866</v>
      </c>
      <c r="B1256" s="327">
        <v>1017010</v>
      </c>
      <c r="C1256" s="330" t="s">
        <v>12785</v>
      </c>
      <c r="D1256" s="330" t="s">
        <v>12784</v>
      </c>
      <c r="E1256" s="329">
        <v>40037</v>
      </c>
      <c r="F1256" s="328">
        <v>42490</v>
      </c>
      <c r="G1256" s="327">
        <v>1477794014</v>
      </c>
      <c r="H1256" s="324" t="s">
        <v>12783</v>
      </c>
    </row>
    <row r="1257" spans="1:8" ht="14.45" customHeight="1" x14ac:dyDescent="0.2">
      <c r="A1257" s="327">
        <v>103551</v>
      </c>
      <c r="B1257" s="327">
        <v>1016217</v>
      </c>
      <c r="C1257" s="330" t="s">
        <v>12782</v>
      </c>
      <c r="D1257" s="330" t="s">
        <v>12781</v>
      </c>
      <c r="E1257" s="329">
        <v>40028</v>
      </c>
      <c r="F1257" s="328">
        <v>109574</v>
      </c>
      <c r="G1257" s="327">
        <v>1295906444</v>
      </c>
      <c r="H1257" s="324" t="s">
        <v>12780</v>
      </c>
    </row>
    <row r="1258" spans="1:8" ht="14.45" customHeight="1" x14ac:dyDescent="0.2">
      <c r="A1258" s="327">
        <v>5260</v>
      </c>
      <c r="B1258" s="327">
        <v>1017174</v>
      </c>
      <c r="C1258" s="330" t="s">
        <v>12779</v>
      </c>
      <c r="D1258" s="330" t="s">
        <v>12778</v>
      </c>
      <c r="E1258" s="329">
        <v>40026</v>
      </c>
      <c r="F1258" s="328">
        <v>42735</v>
      </c>
      <c r="G1258" s="327">
        <v>1780810234</v>
      </c>
      <c r="H1258" s="324" t="s">
        <v>12777</v>
      </c>
    </row>
    <row r="1259" spans="1:8" ht="14.45" customHeight="1" x14ac:dyDescent="0.2">
      <c r="A1259" s="327">
        <v>5167</v>
      </c>
      <c r="B1259" s="327">
        <v>1017200</v>
      </c>
      <c r="C1259" s="330" t="s">
        <v>12776</v>
      </c>
      <c r="D1259" s="330" t="s">
        <v>12775</v>
      </c>
      <c r="E1259" s="329">
        <v>40026</v>
      </c>
      <c r="F1259" s="328">
        <v>40543</v>
      </c>
      <c r="G1259" s="327">
        <v>1528296662</v>
      </c>
      <c r="H1259" s="324" t="s">
        <v>12774</v>
      </c>
    </row>
    <row r="1260" spans="1:8" ht="14.45" customHeight="1" x14ac:dyDescent="0.2">
      <c r="A1260" s="327">
        <v>4177</v>
      </c>
      <c r="B1260" s="327">
        <v>1017227</v>
      </c>
      <c r="C1260" s="330" t="s">
        <v>4697</v>
      </c>
      <c r="D1260" s="330" t="s">
        <v>12773</v>
      </c>
      <c r="E1260" s="329">
        <v>40026</v>
      </c>
      <c r="F1260" s="328">
        <v>42216</v>
      </c>
      <c r="G1260" s="327">
        <v>1811122534</v>
      </c>
      <c r="H1260" s="324" t="s">
        <v>12772</v>
      </c>
    </row>
    <row r="1261" spans="1:8" ht="14.45" customHeight="1" x14ac:dyDescent="0.2">
      <c r="A1261" s="327">
        <v>103831</v>
      </c>
      <c r="B1261" s="327">
        <v>1016706</v>
      </c>
      <c r="C1261" s="330" t="s">
        <v>12771</v>
      </c>
      <c r="D1261" s="330" t="s">
        <v>12770</v>
      </c>
      <c r="E1261" s="329">
        <v>40024</v>
      </c>
      <c r="F1261" s="328">
        <v>43190</v>
      </c>
      <c r="G1261" s="327">
        <v>1639314982</v>
      </c>
      <c r="H1261" s="324" t="s">
        <v>3684</v>
      </c>
    </row>
    <row r="1262" spans="1:8" ht="14.45" customHeight="1" x14ac:dyDescent="0.2">
      <c r="A1262" s="327">
        <v>103655</v>
      </c>
      <c r="B1262" s="327">
        <v>1017208</v>
      </c>
      <c r="C1262" s="330" t="s">
        <v>12769</v>
      </c>
      <c r="D1262" s="330" t="s">
        <v>4119</v>
      </c>
      <c r="E1262" s="329">
        <v>40004</v>
      </c>
      <c r="F1262" s="328">
        <v>109574</v>
      </c>
      <c r="G1262" s="327">
        <v>1699923680</v>
      </c>
      <c r="H1262" s="324" t="s">
        <v>12768</v>
      </c>
    </row>
    <row r="1263" spans="1:8" ht="14.45" customHeight="1" x14ac:dyDescent="0.2">
      <c r="A1263" s="327">
        <v>4246</v>
      </c>
      <c r="B1263" s="327">
        <v>1017105</v>
      </c>
      <c r="C1263" s="330" t="s">
        <v>12767</v>
      </c>
      <c r="D1263" s="330" t="s">
        <v>12766</v>
      </c>
      <c r="E1263" s="329">
        <v>40002</v>
      </c>
      <c r="F1263" s="328">
        <v>40663</v>
      </c>
      <c r="G1263" s="327">
        <v>1558596338</v>
      </c>
      <c r="H1263" s="324" t="s">
        <v>12765</v>
      </c>
    </row>
    <row r="1264" spans="1:8" ht="14.45" customHeight="1" x14ac:dyDescent="0.2">
      <c r="A1264" s="327">
        <v>5379</v>
      </c>
      <c r="B1264" s="327">
        <v>1016577</v>
      </c>
      <c r="C1264" s="330" t="s">
        <v>9626</v>
      </c>
      <c r="D1264" s="330" t="s">
        <v>9625</v>
      </c>
      <c r="E1264" s="329">
        <v>39996</v>
      </c>
      <c r="F1264" s="328">
        <v>109574</v>
      </c>
      <c r="G1264" s="327">
        <v>1487899258</v>
      </c>
      <c r="H1264" s="324" t="s">
        <v>9624</v>
      </c>
    </row>
    <row r="1265" spans="1:8" ht="14.45" customHeight="1" x14ac:dyDescent="0.2">
      <c r="A1265" s="327">
        <v>103837</v>
      </c>
      <c r="B1265" s="327">
        <v>1016732</v>
      </c>
      <c r="C1265" s="330" t="s">
        <v>12764</v>
      </c>
      <c r="D1265" s="330" t="s">
        <v>9042</v>
      </c>
      <c r="E1265" s="329">
        <v>39995</v>
      </c>
      <c r="F1265" s="328">
        <v>42062</v>
      </c>
      <c r="G1265" s="327">
        <v>1912169988</v>
      </c>
      <c r="H1265" s="324" t="s">
        <v>12763</v>
      </c>
    </row>
    <row r="1266" spans="1:8" ht="14.45" customHeight="1" x14ac:dyDescent="0.2">
      <c r="A1266" s="327">
        <v>103892</v>
      </c>
      <c r="B1266" s="327">
        <v>1016971</v>
      </c>
      <c r="C1266" s="330" t="s">
        <v>12762</v>
      </c>
      <c r="D1266" s="330" t="s">
        <v>12761</v>
      </c>
      <c r="E1266" s="329">
        <v>39995</v>
      </c>
      <c r="F1266" s="328">
        <v>42035</v>
      </c>
      <c r="G1266" s="327">
        <v>1477791523</v>
      </c>
      <c r="H1266" s="324" t="s">
        <v>12760</v>
      </c>
    </row>
    <row r="1267" spans="1:8" ht="14.45" customHeight="1" x14ac:dyDescent="0.2">
      <c r="A1267" s="327">
        <v>4239</v>
      </c>
      <c r="B1267" s="327">
        <v>1017103</v>
      </c>
      <c r="C1267" s="330" t="s">
        <v>10928</v>
      </c>
      <c r="D1267" s="330" t="s">
        <v>12759</v>
      </c>
      <c r="E1267" s="329">
        <v>39995</v>
      </c>
      <c r="F1267" s="328">
        <v>109574</v>
      </c>
      <c r="G1267" s="327">
        <v>1184868648</v>
      </c>
      <c r="H1267" s="324" t="s">
        <v>12758</v>
      </c>
    </row>
    <row r="1268" spans="1:8" ht="14.45" customHeight="1" x14ac:dyDescent="0.2">
      <c r="A1268" s="327">
        <v>4966</v>
      </c>
      <c r="B1268" s="327">
        <v>1017145</v>
      </c>
      <c r="C1268" s="330" t="s">
        <v>5207</v>
      </c>
      <c r="D1268" s="330" t="s">
        <v>12757</v>
      </c>
      <c r="E1268" s="329">
        <v>39995</v>
      </c>
      <c r="F1268" s="328">
        <v>109574</v>
      </c>
      <c r="G1268" s="327">
        <v>1306071477</v>
      </c>
      <c r="H1268" s="324" t="s">
        <v>12756</v>
      </c>
    </row>
    <row r="1269" spans="1:8" ht="14.45" customHeight="1" x14ac:dyDescent="0.2">
      <c r="A1269" s="327">
        <v>103889</v>
      </c>
      <c r="B1269" s="327">
        <v>1017065</v>
      </c>
      <c r="C1269" s="330" t="s">
        <v>12755</v>
      </c>
      <c r="D1269" s="330" t="s">
        <v>12754</v>
      </c>
      <c r="E1269" s="329">
        <v>39990</v>
      </c>
      <c r="F1269" s="328">
        <v>41243</v>
      </c>
      <c r="G1269" s="327">
        <v>1700028289</v>
      </c>
      <c r="H1269" s="324" t="s">
        <v>12753</v>
      </c>
    </row>
    <row r="1270" spans="1:8" ht="14.45" customHeight="1" x14ac:dyDescent="0.2">
      <c r="A1270" s="327">
        <v>103520</v>
      </c>
      <c r="B1270" s="327">
        <v>1016156</v>
      </c>
      <c r="C1270" s="330" t="s">
        <v>12752</v>
      </c>
      <c r="D1270" s="330" t="s">
        <v>12751</v>
      </c>
      <c r="E1270" s="329">
        <v>39966</v>
      </c>
      <c r="F1270" s="328">
        <v>109574</v>
      </c>
      <c r="G1270" s="327">
        <v>1689836645</v>
      </c>
      <c r="H1270" s="324" t="s">
        <v>12750</v>
      </c>
    </row>
    <row r="1271" spans="1:8" ht="14.45" customHeight="1" x14ac:dyDescent="0.2">
      <c r="A1271" s="327">
        <v>103751</v>
      </c>
      <c r="B1271" s="327">
        <v>1016519</v>
      </c>
      <c r="C1271" s="330" t="s">
        <v>12749</v>
      </c>
      <c r="D1271" s="330" t="s">
        <v>12748</v>
      </c>
      <c r="E1271" s="329">
        <v>39966</v>
      </c>
      <c r="F1271" s="328">
        <v>41608</v>
      </c>
      <c r="G1271" s="327">
        <v>1821233941</v>
      </c>
      <c r="H1271" s="324" t="s">
        <v>12747</v>
      </c>
    </row>
    <row r="1272" spans="1:8" ht="14.45" customHeight="1" x14ac:dyDescent="0.2">
      <c r="A1272" s="327">
        <v>5060</v>
      </c>
      <c r="B1272" s="327">
        <v>1016999</v>
      </c>
      <c r="C1272" s="330" t="s">
        <v>12746</v>
      </c>
      <c r="D1272" s="330" t="s">
        <v>12745</v>
      </c>
      <c r="E1272" s="329">
        <v>39965</v>
      </c>
      <c r="F1272" s="328">
        <v>41305</v>
      </c>
      <c r="G1272" s="327">
        <v>1093951428</v>
      </c>
      <c r="H1272" s="324" t="s">
        <v>12744</v>
      </c>
    </row>
    <row r="1273" spans="1:8" ht="14.45" customHeight="1" x14ac:dyDescent="0.2">
      <c r="A1273" s="327">
        <v>4537</v>
      </c>
      <c r="B1273" s="327">
        <v>1017000</v>
      </c>
      <c r="C1273" s="330" t="s">
        <v>12743</v>
      </c>
      <c r="D1273" s="330" t="s">
        <v>12742</v>
      </c>
      <c r="E1273" s="329">
        <v>39965</v>
      </c>
      <c r="F1273" s="328">
        <v>41305</v>
      </c>
      <c r="G1273" s="327">
        <v>1790921302</v>
      </c>
      <c r="H1273" s="324" t="s">
        <v>12741</v>
      </c>
    </row>
    <row r="1274" spans="1:8" ht="14.45" customHeight="1" x14ac:dyDescent="0.2">
      <c r="A1274" s="327">
        <v>4561</v>
      </c>
      <c r="B1274" s="327">
        <v>1017009</v>
      </c>
      <c r="C1274" s="330" t="s">
        <v>12740</v>
      </c>
      <c r="D1274" s="330" t="s">
        <v>12740</v>
      </c>
      <c r="E1274" s="329">
        <v>39965</v>
      </c>
      <c r="F1274" s="328">
        <v>109574</v>
      </c>
      <c r="G1274" s="327">
        <v>1770727455</v>
      </c>
      <c r="H1274" s="324" t="s">
        <v>12739</v>
      </c>
    </row>
    <row r="1275" spans="1:8" ht="14.45" customHeight="1" x14ac:dyDescent="0.2">
      <c r="A1275" s="327">
        <v>4245</v>
      </c>
      <c r="B1275" s="327">
        <v>1016996</v>
      </c>
      <c r="C1275" s="330" t="s">
        <v>9194</v>
      </c>
      <c r="D1275" s="330" t="s">
        <v>8047</v>
      </c>
      <c r="E1275" s="329">
        <v>39964</v>
      </c>
      <c r="F1275" s="328">
        <v>41425</v>
      </c>
      <c r="G1275" s="327">
        <v>1639312903</v>
      </c>
      <c r="H1275" s="324" t="s">
        <v>12738</v>
      </c>
    </row>
    <row r="1276" spans="1:8" ht="14.45" customHeight="1" x14ac:dyDescent="0.2">
      <c r="A1276" s="327">
        <v>4009</v>
      </c>
      <c r="B1276" s="327">
        <v>1017022</v>
      </c>
      <c r="C1276" s="330" t="s">
        <v>12737</v>
      </c>
      <c r="D1276" s="330" t="s">
        <v>12736</v>
      </c>
      <c r="E1276" s="329">
        <v>39963</v>
      </c>
      <c r="F1276" s="328">
        <v>109574</v>
      </c>
      <c r="G1276" s="327">
        <v>1063655272</v>
      </c>
      <c r="H1276" s="324" t="s">
        <v>3406</v>
      </c>
    </row>
    <row r="1277" spans="1:8" ht="14.45" customHeight="1" x14ac:dyDescent="0.2">
      <c r="A1277" s="327">
        <v>4892</v>
      </c>
      <c r="B1277" s="327">
        <v>1017082</v>
      </c>
      <c r="C1277" s="330" t="s">
        <v>12735</v>
      </c>
      <c r="D1277" s="330" t="s">
        <v>12734</v>
      </c>
      <c r="E1277" s="329">
        <v>39963</v>
      </c>
      <c r="F1277" s="328">
        <v>40990</v>
      </c>
      <c r="G1277" s="327">
        <v>1659514867</v>
      </c>
      <c r="H1277" s="324" t="s">
        <v>12733</v>
      </c>
    </row>
    <row r="1278" spans="1:8" ht="14.45" customHeight="1" x14ac:dyDescent="0.2">
      <c r="A1278" s="327">
        <v>4484</v>
      </c>
      <c r="B1278" s="327">
        <v>1016975</v>
      </c>
      <c r="C1278" s="330" t="s">
        <v>12732</v>
      </c>
      <c r="D1278" s="330" t="s">
        <v>12731</v>
      </c>
      <c r="E1278" s="329">
        <v>39951</v>
      </c>
      <c r="F1278" s="328">
        <v>41881</v>
      </c>
      <c r="G1278" s="327">
        <v>1093958936</v>
      </c>
      <c r="H1278" s="324" t="s">
        <v>12730</v>
      </c>
    </row>
    <row r="1279" spans="1:8" ht="14.45" customHeight="1" x14ac:dyDescent="0.2">
      <c r="A1279" s="327">
        <v>4993</v>
      </c>
      <c r="B1279" s="327">
        <v>1017063</v>
      </c>
      <c r="C1279" s="330" t="s">
        <v>12729</v>
      </c>
      <c r="D1279" s="330" t="s">
        <v>12233</v>
      </c>
      <c r="E1279" s="329">
        <v>39951</v>
      </c>
      <c r="F1279" s="328">
        <v>40577</v>
      </c>
      <c r="G1279" s="327">
        <v>1023251998</v>
      </c>
      <c r="H1279" s="324" t="s">
        <v>12728</v>
      </c>
    </row>
    <row r="1280" spans="1:8" ht="14.45" customHeight="1" x14ac:dyDescent="0.2">
      <c r="A1280" s="327">
        <v>4434</v>
      </c>
      <c r="B1280" s="327">
        <v>1016987</v>
      </c>
      <c r="C1280" s="330" t="s">
        <v>7124</v>
      </c>
      <c r="D1280" s="330" t="s">
        <v>12727</v>
      </c>
      <c r="E1280" s="329">
        <v>39950</v>
      </c>
      <c r="F1280" s="328">
        <v>41517</v>
      </c>
      <c r="G1280" s="327">
        <v>1306080320</v>
      </c>
      <c r="H1280" s="324" t="s">
        <v>12726</v>
      </c>
    </row>
    <row r="1281" spans="1:8" ht="14.45" customHeight="1" x14ac:dyDescent="0.2">
      <c r="A1281" s="327">
        <v>103690</v>
      </c>
      <c r="B1281" s="327">
        <v>1017154</v>
      </c>
      <c r="C1281" s="330" t="s">
        <v>12725</v>
      </c>
      <c r="D1281" s="330" t="s">
        <v>12724</v>
      </c>
      <c r="E1281" s="329">
        <v>39941</v>
      </c>
      <c r="F1281" s="328">
        <v>40409</v>
      </c>
      <c r="G1281" s="327">
        <v>1710140173</v>
      </c>
      <c r="H1281" s="324" t="s">
        <v>12723</v>
      </c>
    </row>
    <row r="1282" spans="1:8" ht="14.45" customHeight="1" x14ac:dyDescent="0.2">
      <c r="A1282" s="327">
        <v>5228</v>
      </c>
      <c r="B1282" s="327">
        <v>1016908</v>
      </c>
      <c r="C1282" s="330" t="s">
        <v>10923</v>
      </c>
      <c r="D1282" s="330" t="s">
        <v>12722</v>
      </c>
      <c r="E1282" s="329">
        <v>39934</v>
      </c>
      <c r="F1282" s="328">
        <v>109574</v>
      </c>
      <c r="G1282" s="327">
        <v>1972748630</v>
      </c>
      <c r="H1282" s="324" t="s">
        <v>12721</v>
      </c>
    </row>
    <row r="1283" spans="1:8" ht="14.45" customHeight="1" x14ac:dyDescent="0.2">
      <c r="A1283" s="327">
        <v>4060</v>
      </c>
      <c r="B1283" s="327">
        <v>1016926</v>
      </c>
      <c r="C1283" s="330" t="s">
        <v>7916</v>
      </c>
      <c r="D1283" s="330" t="s">
        <v>12720</v>
      </c>
      <c r="E1283" s="329">
        <v>39934</v>
      </c>
      <c r="F1283" s="328">
        <v>109574</v>
      </c>
      <c r="G1283" s="327">
        <v>1326283086</v>
      </c>
      <c r="H1283" s="324" t="s">
        <v>12719</v>
      </c>
    </row>
    <row r="1284" spans="1:8" ht="14.45" customHeight="1" x14ac:dyDescent="0.2">
      <c r="A1284" s="327">
        <v>4209</v>
      </c>
      <c r="B1284" s="327">
        <v>1016938</v>
      </c>
      <c r="C1284" s="330" t="s">
        <v>12718</v>
      </c>
      <c r="D1284" s="330" t="s">
        <v>12717</v>
      </c>
      <c r="E1284" s="329">
        <v>39934</v>
      </c>
      <c r="F1284" s="328">
        <v>109574</v>
      </c>
      <c r="G1284" s="327">
        <v>1053556712</v>
      </c>
      <c r="H1284" s="324" t="s">
        <v>12716</v>
      </c>
    </row>
    <row r="1285" spans="1:8" ht="14.45" customHeight="1" x14ac:dyDescent="0.2">
      <c r="A1285" s="327">
        <v>5290</v>
      </c>
      <c r="B1285" s="327">
        <v>1016939</v>
      </c>
      <c r="C1285" s="330" t="s">
        <v>12715</v>
      </c>
      <c r="D1285" s="330" t="s">
        <v>12714</v>
      </c>
      <c r="E1285" s="329">
        <v>39934</v>
      </c>
      <c r="F1285" s="328">
        <v>109574</v>
      </c>
      <c r="G1285" s="327">
        <v>1376788034</v>
      </c>
      <c r="H1285" s="324" t="s">
        <v>12713</v>
      </c>
    </row>
    <row r="1286" spans="1:8" ht="14.45" customHeight="1" x14ac:dyDescent="0.2">
      <c r="A1286" s="327">
        <v>4939</v>
      </c>
      <c r="B1286" s="327">
        <v>1016943</v>
      </c>
      <c r="C1286" s="330" t="s">
        <v>10379</v>
      </c>
      <c r="D1286" s="330" t="s">
        <v>12712</v>
      </c>
      <c r="E1286" s="329">
        <v>39934</v>
      </c>
      <c r="F1286" s="328">
        <v>109574</v>
      </c>
      <c r="G1286" s="327">
        <v>1194960856</v>
      </c>
      <c r="H1286" s="324" t="s">
        <v>12711</v>
      </c>
    </row>
    <row r="1287" spans="1:8" ht="14.45" customHeight="1" x14ac:dyDescent="0.2">
      <c r="A1287" s="327">
        <v>4158</v>
      </c>
      <c r="B1287" s="327">
        <v>1016944</v>
      </c>
      <c r="C1287" s="330" t="s">
        <v>7714</v>
      </c>
      <c r="D1287" s="330" t="s">
        <v>12710</v>
      </c>
      <c r="E1287" s="329">
        <v>39934</v>
      </c>
      <c r="F1287" s="328">
        <v>109574</v>
      </c>
      <c r="G1287" s="327">
        <v>1598900250</v>
      </c>
      <c r="H1287" s="324" t="s">
        <v>12709</v>
      </c>
    </row>
    <row r="1288" spans="1:8" ht="14.45" customHeight="1" x14ac:dyDescent="0.2">
      <c r="A1288" s="327">
        <v>4076</v>
      </c>
      <c r="B1288" s="327">
        <v>1016945</v>
      </c>
      <c r="C1288" s="330" t="s">
        <v>7715</v>
      </c>
      <c r="D1288" s="330" t="s">
        <v>12708</v>
      </c>
      <c r="E1288" s="329">
        <v>39934</v>
      </c>
      <c r="F1288" s="328">
        <v>109574</v>
      </c>
      <c r="G1288" s="327">
        <v>1821233586</v>
      </c>
      <c r="H1288" s="324" t="s">
        <v>12707</v>
      </c>
    </row>
    <row r="1289" spans="1:8" ht="14.45" customHeight="1" x14ac:dyDescent="0.2">
      <c r="A1289" s="327">
        <v>5359</v>
      </c>
      <c r="B1289" s="327">
        <v>1016955</v>
      </c>
      <c r="C1289" s="330" t="s">
        <v>9135</v>
      </c>
      <c r="D1289" s="330" t="s">
        <v>12706</v>
      </c>
      <c r="E1289" s="329">
        <v>39934</v>
      </c>
      <c r="F1289" s="328">
        <v>109574</v>
      </c>
      <c r="G1289" s="327">
        <v>1285879940</v>
      </c>
      <c r="H1289" s="324" t="s">
        <v>12705</v>
      </c>
    </row>
    <row r="1290" spans="1:8" ht="14.45" customHeight="1" x14ac:dyDescent="0.2">
      <c r="A1290" s="327">
        <v>5054</v>
      </c>
      <c r="B1290" s="327">
        <v>1016956</v>
      </c>
      <c r="C1290" s="330" t="s">
        <v>12704</v>
      </c>
      <c r="D1290" s="330" t="s">
        <v>12703</v>
      </c>
      <c r="E1290" s="329">
        <v>39934</v>
      </c>
      <c r="F1290" s="328">
        <v>109574</v>
      </c>
      <c r="G1290" s="327">
        <v>1003051855</v>
      </c>
      <c r="H1290" s="324" t="s">
        <v>12702</v>
      </c>
    </row>
    <row r="1291" spans="1:8" ht="14.45" customHeight="1" x14ac:dyDescent="0.2">
      <c r="A1291" s="327">
        <v>5113</v>
      </c>
      <c r="B1291" s="327">
        <v>1016957</v>
      </c>
      <c r="C1291" s="330" t="s">
        <v>9915</v>
      </c>
      <c r="D1291" s="330" t="s">
        <v>12701</v>
      </c>
      <c r="E1291" s="329">
        <v>39934</v>
      </c>
      <c r="F1291" s="328">
        <v>109574</v>
      </c>
      <c r="G1291" s="327">
        <v>1417192170</v>
      </c>
      <c r="H1291" s="324" t="s">
        <v>12700</v>
      </c>
    </row>
    <row r="1292" spans="1:8" ht="14.45" customHeight="1" x14ac:dyDescent="0.2">
      <c r="A1292" s="327">
        <v>4777</v>
      </c>
      <c r="B1292" s="327">
        <v>1016965</v>
      </c>
      <c r="C1292" s="330" t="s">
        <v>5048</v>
      </c>
      <c r="D1292" s="330" t="s">
        <v>12699</v>
      </c>
      <c r="E1292" s="329">
        <v>39934</v>
      </c>
      <c r="F1292" s="328">
        <v>109574</v>
      </c>
      <c r="G1292" s="327">
        <v>1154566818</v>
      </c>
      <c r="H1292" s="324" t="s">
        <v>12698</v>
      </c>
    </row>
    <row r="1293" spans="1:8" ht="14.45" customHeight="1" x14ac:dyDescent="0.2">
      <c r="A1293" s="327">
        <v>4858</v>
      </c>
      <c r="B1293" s="327">
        <v>1016966</v>
      </c>
      <c r="C1293" s="330" t="s">
        <v>12697</v>
      </c>
      <c r="D1293" s="330" t="s">
        <v>12696</v>
      </c>
      <c r="E1293" s="329">
        <v>39934</v>
      </c>
      <c r="F1293" s="328">
        <v>109574</v>
      </c>
      <c r="G1293" s="327">
        <v>1659516532</v>
      </c>
      <c r="H1293" s="324" t="s">
        <v>12695</v>
      </c>
    </row>
    <row r="1294" spans="1:8" ht="14.45" customHeight="1" x14ac:dyDescent="0.2">
      <c r="A1294" s="327">
        <v>101682</v>
      </c>
      <c r="B1294" s="327">
        <v>1016967</v>
      </c>
      <c r="C1294" s="330" t="s">
        <v>12694</v>
      </c>
      <c r="D1294" s="330" t="s">
        <v>12693</v>
      </c>
      <c r="E1294" s="329">
        <v>39934</v>
      </c>
      <c r="F1294" s="328">
        <v>109574</v>
      </c>
      <c r="G1294" s="327">
        <v>1932344769</v>
      </c>
      <c r="H1294" s="324" t="s">
        <v>12692</v>
      </c>
    </row>
    <row r="1295" spans="1:8" ht="14.45" customHeight="1" x14ac:dyDescent="0.2">
      <c r="A1295" s="327">
        <v>5101</v>
      </c>
      <c r="B1295" s="327">
        <v>1016998</v>
      </c>
      <c r="C1295" s="330" t="s">
        <v>9409</v>
      </c>
      <c r="D1295" s="330" t="s">
        <v>12691</v>
      </c>
      <c r="E1295" s="329">
        <v>39934</v>
      </c>
      <c r="F1295" s="328">
        <v>41639</v>
      </c>
      <c r="G1295" s="327">
        <v>1447491923</v>
      </c>
      <c r="H1295" s="324" t="s">
        <v>12690</v>
      </c>
    </row>
    <row r="1296" spans="1:8" ht="14.45" customHeight="1" x14ac:dyDescent="0.2">
      <c r="A1296" s="327">
        <v>103804</v>
      </c>
      <c r="B1296" s="327">
        <v>1016844</v>
      </c>
      <c r="C1296" s="330" t="s">
        <v>12689</v>
      </c>
      <c r="D1296" s="330" t="s">
        <v>12335</v>
      </c>
      <c r="E1296" s="329">
        <v>39917</v>
      </c>
      <c r="F1296" s="328">
        <v>42735</v>
      </c>
      <c r="G1296" s="327">
        <v>1578727483</v>
      </c>
      <c r="H1296" s="324" t="s">
        <v>12688</v>
      </c>
    </row>
    <row r="1297" spans="1:8" ht="14.45" customHeight="1" x14ac:dyDescent="0.2">
      <c r="A1297" s="327">
        <v>269</v>
      </c>
      <c r="B1297" s="327">
        <v>1016723</v>
      </c>
      <c r="C1297" s="330" t="s">
        <v>12687</v>
      </c>
      <c r="D1297" s="330" t="s">
        <v>12686</v>
      </c>
      <c r="E1297" s="329">
        <v>39910</v>
      </c>
      <c r="F1297" s="328">
        <v>40543</v>
      </c>
      <c r="G1297" s="327">
        <v>1821151911</v>
      </c>
      <c r="H1297" s="324" t="s">
        <v>12685</v>
      </c>
    </row>
    <row r="1298" spans="1:8" ht="14.45" customHeight="1" x14ac:dyDescent="0.2">
      <c r="A1298" s="327">
        <v>4459</v>
      </c>
      <c r="B1298" s="327">
        <v>1016724</v>
      </c>
      <c r="C1298" s="330" t="s">
        <v>6920</v>
      </c>
      <c r="D1298" s="330" t="s">
        <v>12684</v>
      </c>
      <c r="E1298" s="329">
        <v>39904</v>
      </c>
      <c r="F1298" s="328">
        <v>41925</v>
      </c>
      <c r="G1298" s="327">
        <v>1912145822</v>
      </c>
      <c r="H1298" s="324" t="s">
        <v>12683</v>
      </c>
    </row>
    <row r="1299" spans="1:8" ht="14.45" customHeight="1" x14ac:dyDescent="0.2">
      <c r="A1299" s="327">
        <v>4808</v>
      </c>
      <c r="B1299" s="327">
        <v>1016727</v>
      </c>
      <c r="C1299" s="330" t="s">
        <v>12682</v>
      </c>
      <c r="D1299" s="330" t="s">
        <v>12681</v>
      </c>
      <c r="E1299" s="329">
        <v>39904</v>
      </c>
      <c r="F1299" s="328">
        <v>42308</v>
      </c>
      <c r="G1299" s="327">
        <v>1437397379</v>
      </c>
      <c r="H1299" s="324" t="s">
        <v>12680</v>
      </c>
    </row>
    <row r="1300" spans="1:8" ht="14.45" customHeight="1" x14ac:dyDescent="0.2">
      <c r="A1300" s="327">
        <v>4242</v>
      </c>
      <c r="B1300" s="327">
        <v>1016728</v>
      </c>
      <c r="C1300" s="330" t="s">
        <v>10148</v>
      </c>
      <c r="D1300" s="330" t="s">
        <v>12679</v>
      </c>
      <c r="E1300" s="329">
        <v>39904</v>
      </c>
      <c r="F1300" s="328">
        <v>42338</v>
      </c>
      <c r="G1300" s="327">
        <v>1568600476</v>
      </c>
      <c r="H1300" s="324" t="s">
        <v>12678</v>
      </c>
    </row>
    <row r="1301" spans="1:8" ht="14.45" customHeight="1" x14ac:dyDescent="0.2">
      <c r="A1301" s="327">
        <v>4619</v>
      </c>
      <c r="B1301" s="327">
        <v>1016941</v>
      </c>
      <c r="C1301" s="330" t="s">
        <v>12677</v>
      </c>
      <c r="D1301" s="330" t="s">
        <v>12676</v>
      </c>
      <c r="E1301" s="329">
        <v>39904</v>
      </c>
      <c r="F1301" s="328">
        <v>109574</v>
      </c>
      <c r="G1301" s="327">
        <v>1801036561</v>
      </c>
      <c r="H1301" s="324" t="s">
        <v>3491</v>
      </c>
    </row>
    <row r="1302" spans="1:8" ht="14.45" customHeight="1" x14ac:dyDescent="0.2">
      <c r="A1302" s="327">
        <v>4985</v>
      </c>
      <c r="B1302" s="327">
        <v>1016942</v>
      </c>
      <c r="C1302" s="330" t="s">
        <v>12675</v>
      </c>
      <c r="D1302" s="330" t="s">
        <v>12674</v>
      </c>
      <c r="E1302" s="329">
        <v>39904</v>
      </c>
      <c r="F1302" s="328">
        <v>109574</v>
      </c>
      <c r="G1302" s="327">
        <v>1386884047</v>
      </c>
      <c r="H1302" s="324" t="s">
        <v>12673</v>
      </c>
    </row>
    <row r="1303" spans="1:8" ht="14.45" customHeight="1" x14ac:dyDescent="0.2">
      <c r="A1303" s="327">
        <v>103743</v>
      </c>
      <c r="B1303" s="327">
        <v>1016516</v>
      </c>
      <c r="C1303" s="330" t="s">
        <v>12672</v>
      </c>
      <c r="D1303" s="330" t="s">
        <v>12671</v>
      </c>
      <c r="E1303" s="329">
        <v>39896</v>
      </c>
      <c r="F1303" s="328">
        <v>40755</v>
      </c>
      <c r="G1303" s="327">
        <v>1376797878</v>
      </c>
      <c r="H1303" s="324" t="s">
        <v>12670</v>
      </c>
    </row>
    <row r="1304" spans="1:8" ht="14.45" customHeight="1" x14ac:dyDescent="0.2">
      <c r="A1304" s="327">
        <v>103739</v>
      </c>
      <c r="B1304" s="327">
        <v>1016506</v>
      </c>
      <c r="C1304" s="330" t="s">
        <v>12669</v>
      </c>
      <c r="D1304" s="330" t="s">
        <v>12668</v>
      </c>
      <c r="E1304" s="329">
        <v>39890</v>
      </c>
      <c r="F1304" s="328">
        <v>42004</v>
      </c>
      <c r="G1304" s="327">
        <v>1922260876</v>
      </c>
      <c r="H1304" s="324" t="s">
        <v>12667</v>
      </c>
    </row>
    <row r="1305" spans="1:8" ht="14.45" customHeight="1" x14ac:dyDescent="0.2">
      <c r="A1305" s="327">
        <v>103496</v>
      </c>
      <c r="B1305" s="327">
        <v>1016411</v>
      </c>
      <c r="C1305" s="330" t="s">
        <v>12666</v>
      </c>
      <c r="D1305" s="330" t="s">
        <v>12665</v>
      </c>
      <c r="E1305" s="329">
        <v>39885</v>
      </c>
      <c r="F1305" s="328">
        <v>41608</v>
      </c>
      <c r="G1305" s="327">
        <v>1033382908</v>
      </c>
      <c r="H1305" s="324" t="s">
        <v>12664</v>
      </c>
    </row>
    <row r="1306" spans="1:8" ht="14.45" customHeight="1" x14ac:dyDescent="0.2">
      <c r="A1306" s="327">
        <v>4002</v>
      </c>
      <c r="B1306" s="327">
        <v>1016636</v>
      </c>
      <c r="C1306" s="330" t="s">
        <v>11817</v>
      </c>
      <c r="D1306" s="330" t="s">
        <v>12061</v>
      </c>
      <c r="E1306" s="329">
        <v>39876</v>
      </c>
      <c r="F1306" s="328">
        <v>41592</v>
      </c>
      <c r="G1306" s="327">
        <v>1972742815</v>
      </c>
      <c r="H1306" s="324" t="s">
        <v>12663</v>
      </c>
    </row>
    <row r="1307" spans="1:8" ht="14.45" customHeight="1" x14ac:dyDescent="0.2">
      <c r="A1307" s="327">
        <v>5037</v>
      </c>
      <c r="B1307" s="327">
        <v>1016638</v>
      </c>
      <c r="C1307" s="330" t="s">
        <v>10993</v>
      </c>
      <c r="D1307" s="330" t="s">
        <v>12662</v>
      </c>
      <c r="E1307" s="329">
        <v>39876</v>
      </c>
      <c r="F1307" s="328">
        <v>42035</v>
      </c>
      <c r="G1307" s="327">
        <v>1942448931</v>
      </c>
      <c r="H1307" s="324" t="s">
        <v>12661</v>
      </c>
    </row>
    <row r="1308" spans="1:8" ht="14.45" customHeight="1" x14ac:dyDescent="0.2">
      <c r="A1308" s="327">
        <v>103768</v>
      </c>
      <c r="B1308" s="327">
        <v>1016532</v>
      </c>
      <c r="C1308" s="330" t="s">
        <v>12660</v>
      </c>
      <c r="D1308" s="330" t="s">
        <v>12659</v>
      </c>
      <c r="E1308" s="329">
        <v>39875</v>
      </c>
      <c r="F1308" s="328">
        <v>40543</v>
      </c>
      <c r="G1308" s="327">
        <v>1174769483</v>
      </c>
      <c r="H1308" s="324" t="s">
        <v>12658</v>
      </c>
    </row>
    <row r="1309" spans="1:8" ht="14.45" customHeight="1" x14ac:dyDescent="0.2">
      <c r="A1309" s="327">
        <v>4327</v>
      </c>
      <c r="B1309" s="327">
        <v>1016654</v>
      </c>
      <c r="C1309" s="330" t="s">
        <v>7666</v>
      </c>
      <c r="D1309" s="330" t="s">
        <v>9263</v>
      </c>
      <c r="E1309" s="329">
        <v>39873</v>
      </c>
      <c r="F1309" s="328">
        <v>40783</v>
      </c>
      <c r="G1309" s="327">
        <v>1811134604</v>
      </c>
      <c r="H1309" s="324" t="s">
        <v>12657</v>
      </c>
    </row>
    <row r="1310" spans="1:8" ht="14.45" customHeight="1" x14ac:dyDescent="0.2">
      <c r="A1310" s="327">
        <v>4520</v>
      </c>
      <c r="B1310" s="327">
        <v>1016667</v>
      </c>
      <c r="C1310" s="330" t="s">
        <v>6000</v>
      </c>
      <c r="D1310" s="330" t="s">
        <v>12656</v>
      </c>
      <c r="E1310" s="329">
        <v>39873</v>
      </c>
      <c r="F1310" s="328">
        <v>42790</v>
      </c>
      <c r="G1310" s="327">
        <v>1154568616</v>
      </c>
      <c r="H1310" s="324" t="s">
        <v>12655</v>
      </c>
    </row>
    <row r="1311" spans="1:8" ht="14.45" customHeight="1" x14ac:dyDescent="0.2">
      <c r="A1311" s="327">
        <v>5298</v>
      </c>
      <c r="B1311" s="327">
        <v>1016719</v>
      </c>
      <c r="C1311" s="330" t="s">
        <v>12654</v>
      </c>
      <c r="D1311" s="330" t="s">
        <v>12653</v>
      </c>
      <c r="E1311" s="329">
        <v>39873</v>
      </c>
      <c r="F1311" s="328">
        <v>109574</v>
      </c>
      <c r="G1311" s="327">
        <v>1124265541</v>
      </c>
      <c r="H1311" s="324" t="s">
        <v>12652</v>
      </c>
    </row>
    <row r="1312" spans="1:8" ht="14.45" customHeight="1" x14ac:dyDescent="0.2">
      <c r="A1312" s="327">
        <v>103557</v>
      </c>
      <c r="B1312" s="327">
        <v>1016290</v>
      </c>
      <c r="C1312" s="330" t="s">
        <v>12651</v>
      </c>
      <c r="D1312" s="330" t="s">
        <v>12650</v>
      </c>
      <c r="E1312" s="329">
        <v>39870</v>
      </c>
      <c r="F1312" s="328">
        <v>42035</v>
      </c>
      <c r="G1312" s="327">
        <v>1396933016</v>
      </c>
      <c r="H1312" s="324" t="s">
        <v>12649</v>
      </c>
    </row>
    <row r="1313" spans="1:8" ht="14.45" customHeight="1" x14ac:dyDescent="0.2">
      <c r="A1313" s="327">
        <v>103708</v>
      </c>
      <c r="B1313" s="327">
        <v>1016428</v>
      </c>
      <c r="C1313" s="330" t="s">
        <v>12648</v>
      </c>
      <c r="D1313" s="330" t="s">
        <v>12647</v>
      </c>
      <c r="E1313" s="329">
        <v>39870</v>
      </c>
      <c r="F1313" s="328">
        <v>41060</v>
      </c>
      <c r="G1313" s="327">
        <v>1679721344</v>
      </c>
      <c r="H1313" s="324" t="s">
        <v>12646</v>
      </c>
    </row>
    <row r="1314" spans="1:8" ht="14.45" customHeight="1" x14ac:dyDescent="0.2">
      <c r="A1314" s="327">
        <v>103626</v>
      </c>
      <c r="B1314" s="327">
        <v>1016297</v>
      </c>
      <c r="C1314" s="330" t="s">
        <v>12645</v>
      </c>
      <c r="D1314" s="330" t="s">
        <v>12644</v>
      </c>
      <c r="E1314" s="329">
        <v>39869</v>
      </c>
      <c r="F1314" s="328">
        <v>109574</v>
      </c>
      <c r="G1314" s="327">
        <v>1437316346</v>
      </c>
      <c r="H1314" s="324" t="s">
        <v>12643</v>
      </c>
    </row>
    <row r="1315" spans="1:8" ht="14.45" customHeight="1" x14ac:dyDescent="0.2">
      <c r="A1315" s="327">
        <v>103455</v>
      </c>
      <c r="B1315" s="327">
        <v>1016444</v>
      </c>
      <c r="C1315" s="330" t="s">
        <v>12642</v>
      </c>
      <c r="D1315" s="330" t="s">
        <v>12335</v>
      </c>
      <c r="E1315" s="329">
        <v>39847</v>
      </c>
      <c r="F1315" s="328">
        <v>42735</v>
      </c>
      <c r="G1315" s="327">
        <v>1346419397</v>
      </c>
      <c r="H1315" s="324" t="s">
        <v>12641</v>
      </c>
    </row>
    <row r="1316" spans="1:8" ht="14.45" customHeight="1" x14ac:dyDescent="0.2">
      <c r="A1316" s="327">
        <v>4962</v>
      </c>
      <c r="B1316" s="327">
        <v>1014696</v>
      </c>
      <c r="C1316" s="330" t="s">
        <v>7437</v>
      </c>
      <c r="D1316" s="330" t="s">
        <v>12640</v>
      </c>
      <c r="E1316" s="329">
        <v>39845</v>
      </c>
      <c r="F1316" s="328">
        <v>41759</v>
      </c>
      <c r="G1316" s="327">
        <v>1295809853</v>
      </c>
      <c r="H1316" s="324" t="s">
        <v>12639</v>
      </c>
    </row>
    <row r="1317" spans="1:8" ht="14.45" customHeight="1" x14ac:dyDescent="0.2">
      <c r="A1317" s="327">
        <v>4572</v>
      </c>
      <c r="B1317" s="327">
        <v>1016583</v>
      </c>
      <c r="C1317" s="330" t="s">
        <v>12638</v>
      </c>
      <c r="D1317" s="330" t="s">
        <v>12637</v>
      </c>
      <c r="E1317" s="329">
        <v>39845</v>
      </c>
      <c r="F1317" s="328">
        <v>42004</v>
      </c>
      <c r="G1317" s="327">
        <v>1487891669</v>
      </c>
      <c r="H1317" s="324" t="s">
        <v>12636</v>
      </c>
    </row>
    <row r="1318" spans="1:8" ht="14.45" customHeight="1" x14ac:dyDescent="0.2">
      <c r="A1318" s="327">
        <v>4543</v>
      </c>
      <c r="B1318" s="327">
        <v>1016605</v>
      </c>
      <c r="C1318" s="330" t="s">
        <v>12635</v>
      </c>
      <c r="D1318" s="330" t="s">
        <v>12634</v>
      </c>
      <c r="E1318" s="329">
        <v>39845</v>
      </c>
      <c r="F1318" s="328">
        <v>42004</v>
      </c>
      <c r="G1318" s="327">
        <v>1023255205</v>
      </c>
      <c r="H1318" s="324" t="s">
        <v>12633</v>
      </c>
    </row>
    <row r="1319" spans="1:8" ht="14.45" customHeight="1" x14ac:dyDescent="0.2">
      <c r="A1319" s="327">
        <v>4545</v>
      </c>
      <c r="B1319" s="327">
        <v>1016617</v>
      </c>
      <c r="C1319" s="330" t="s">
        <v>12632</v>
      </c>
      <c r="D1319" s="330" t="s">
        <v>12631</v>
      </c>
      <c r="E1319" s="329">
        <v>39845</v>
      </c>
      <c r="F1319" s="328">
        <v>41455</v>
      </c>
      <c r="G1319" s="327">
        <v>1104063387</v>
      </c>
      <c r="H1319" s="324" t="s">
        <v>12630</v>
      </c>
    </row>
    <row r="1320" spans="1:8" ht="14.45" customHeight="1" x14ac:dyDescent="0.2">
      <c r="A1320" s="327">
        <v>4604</v>
      </c>
      <c r="B1320" s="327">
        <v>1016642</v>
      </c>
      <c r="C1320" s="330" t="s">
        <v>9119</v>
      </c>
      <c r="D1320" s="330" t="s">
        <v>12629</v>
      </c>
      <c r="E1320" s="329">
        <v>39843</v>
      </c>
      <c r="F1320" s="328">
        <v>109574</v>
      </c>
      <c r="G1320" s="327">
        <v>1942446133</v>
      </c>
      <c r="H1320" s="324" t="s">
        <v>12628</v>
      </c>
    </row>
    <row r="1321" spans="1:8" ht="14.45" customHeight="1" x14ac:dyDescent="0.2">
      <c r="A1321" s="327">
        <v>4931</v>
      </c>
      <c r="B1321" s="327">
        <v>1016653</v>
      </c>
      <c r="C1321" s="330" t="s">
        <v>5313</v>
      </c>
      <c r="D1321" s="330" t="s">
        <v>12627</v>
      </c>
      <c r="E1321" s="329">
        <v>39843</v>
      </c>
      <c r="F1321" s="328">
        <v>109574</v>
      </c>
      <c r="G1321" s="327">
        <v>1487890596</v>
      </c>
      <c r="H1321" s="324" t="s">
        <v>12626</v>
      </c>
    </row>
    <row r="1322" spans="1:8" ht="14.45" customHeight="1" x14ac:dyDescent="0.2">
      <c r="A1322" s="327">
        <v>5156</v>
      </c>
      <c r="B1322" s="327">
        <v>1016678</v>
      </c>
      <c r="C1322" s="330" t="s">
        <v>6368</v>
      </c>
      <c r="D1322" s="330" t="s">
        <v>12625</v>
      </c>
      <c r="E1322" s="329">
        <v>39843</v>
      </c>
      <c r="F1322" s="328">
        <v>109574</v>
      </c>
      <c r="G1322" s="327">
        <v>1619113644</v>
      </c>
      <c r="H1322" s="324" t="s">
        <v>12624</v>
      </c>
    </row>
    <row r="1323" spans="1:8" ht="14.45" customHeight="1" x14ac:dyDescent="0.2">
      <c r="A1323" s="327">
        <v>4321</v>
      </c>
      <c r="B1323" s="327">
        <v>1016679</v>
      </c>
      <c r="C1323" s="330" t="s">
        <v>4523</v>
      </c>
      <c r="D1323" s="330" t="s">
        <v>12623</v>
      </c>
      <c r="E1323" s="329">
        <v>39843</v>
      </c>
      <c r="F1323" s="328">
        <v>109574</v>
      </c>
      <c r="G1323" s="327">
        <v>1356587463</v>
      </c>
      <c r="H1323" s="324" t="s">
        <v>12622</v>
      </c>
    </row>
    <row r="1324" spans="1:8" ht="14.45" customHeight="1" x14ac:dyDescent="0.2">
      <c r="A1324" s="327">
        <v>5131</v>
      </c>
      <c r="B1324" s="327">
        <v>1016680</v>
      </c>
      <c r="C1324" s="330" t="s">
        <v>6992</v>
      </c>
      <c r="D1324" s="330" t="s">
        <v>12621</v>
      </c>
      <c r="E1324" s="329">
        <v>39843</v>
      </c>
      <c r="F1324" s="328">
        <v>109574</v>
      </c>
      <c r="G1324" s="327">
        <v>1336385442</v>
      </c>
      <c r="H1324" s="324" t="s">
        <v>12620</v>
      </c>
    </row>
    <row r="1325" spans="1:8" ht="14.45" customHeight="1" x14ac:dyDescent="0.2">
      <c r="A1325" s="327">
        <v>5288</v>
      </c>
      <c r="B1325" s="327">
        <v>1016514</v>
      </c>
      <c r="C1325" s="330" t="s">
        <v>12619</v>
      </c>
      <c r="D1325" s="330" t="s">
        <v>12618</v>
      </c>
      <c r="E1325" s="329">
        <v>39814</v>
      </c>
      <c r="F1325" s="328">
        <v>42277</v>
      </c>
      <c r="G1325" s="327">
        <v>1598910291</v>
      </c>
      <c r="H1325" s="324" t="s">
        <v>12617</v>
      </c>
    </row>
    <row r="1326" spans="1:8" ht="14.45" customHeight="1" x14ac:dyDescent="0.2">
      <c r="A1326" s="327">
        <v>100950</v>
      </c>
      <c r="B1326" s="327">
        <v>1016321</v>
      </c>
      <c r="C1326" s="330" t="s">
        <v>12616</v>
      </c>
      <c r="D1326" s="330" t="s">
        <v>12616</v>
      </c>
      <c r="E1326" s="329">
        <v>39813</v>
      </c>
      <c r="F1326" s="328">
        <v>40998</v>
      </c>
      <c r="G1326" s="327">
        <v>1932364882</v>
      </c>
      <c r="H1326" s="324" t="s">
        <v>12615</v>
      </c>
    </row>
    <row r="1327" spans="1:8" ht="14.45" customHeight="1" x14ac:dyDescent="0.2">
      <c r="A1327" s="327">
        <v>103620</v>
      </c>
      <c r="B1327" s="327">
        <v>1016509</v>
      </c>
      <c r="C1327" s="330" t="s">
        <v>12614</v>
      </c>
      <c r="D1327" s="330" t="s">
        <v>12613</v>
      </c>
      <c r="E1327" s="329">
        <v>39790</v>
      </c>
      <c r="F1327" s="328">
        <v>42035</v>
      </c>
      <c r="G1327" s="327">
        <v>1912175688</v>
      </c>
      <c r="H1327" s="324" t="s">
        <v>12612</v>
      </c>
    </row>
    <row r="1328" spans="1:8" ht="14.45" customHeight="1" x14ac:dyDescent="0.2">
      <c r="A1328" s="327">
        <v>5173</v>
      </c>
      <c r="B1328" s="327">
        <v>1016458</v>
      </c>
      <c r="C1328" s="330" t="s">
        <v>10410</v>
      </c>
      <c r="D1328" s="330" t="s">
        <v>12611</v>
      </c>
      <c r="E1328" s="329">
        <v>39783</v>
      </c>
      <c r="F1328" s="328">
        <v>109574</v>
      </c>
      <c r="G1328" s="327">
        <v>1447403118</v>
      </c>
      <c r="H1328" s="324" t="s">
        <v>12610</v>
      </c>
    </row>
    <row r="1329" spans="1:8" ht="14.45" customHeight="1" x14ac:dyDescent="0.2">
      <c r="A1329" s="327">
        <v>4020</v>
      </c>
      <c r="B1329" s="327">
        <v>1016477</v>
      </c>
      <c r="C1329" s="330" t="s">
        <v>12609</v>
      </c>
      <c r="D1329" s="330" t="s">
        <v>12608</v>
      </c>
      <c r="E1329" s="329">
        <v>39783</v>
      </c>
      <c r="F1329" s="328">
        <v>109574</v>
      </c>
      <c r="G1329" s="327">
        <v>1336392687</v>
      </c>
      <c r="H1329" s="324" t="s">
        <v>12607</v>
      </c>
    </row>
    <row r="1330" spans="1:8" ht="14.45" customHeight="1" x14ac:dyDescent="0.2">
      <c r="A1330" s="327">
        <v>4887</v>
      </c>
      <c r="B1330" s="327">
        <v>1004084</v>
      </c>
      <c r="C1330" s="330" t="s">
        <v>12606</v>
      </c>
      <c r="D1330" s="330" t="s">
        <v>12605</v>
      </c>
      <c r="E1330" s="329">
        <v>39778</v>
      </c>
      <c r="F1330" s="328">
        <v>42490</v>
      </c>
      <c r="G1330" s="327">
        <v>1215038278</v>
      </c>
      <c r="H1330" s="324" t="s">
        <v>12604</v>
      </c>
    </row>
    <row r="1331" spans="1:8" ht="14.45" customHeight="1" x14ac:dyDescent="0.2">
      <c r="A1331" s="327">
        <v>103255</v>
      </c>
      <c r="B1331" s="327">
        <v>1015373</v>
      </c>
      <c r="C1331" s="330" t="s">
        <v>12603</v>
      </c>
      <c r="D1331" s="330" t="s">
        <v>12602</v>
      </c>
      <c r="E1331" s="329">
        <v>39778</v>
      </c>
      <c r="F1331" s="328">
        <v>40359</v>
      </c>
      <c r="G1331" s="327">
        <v>1790979623</v>
      </c>
      <c r="H1331" s="324" t="s">
        <v>12601</v>
      </c>
    </row>
    <row r="1332" spans="1:8" ht="14.45" customHeight="1" x14ac:dyDescent="0.2">
      <c r="A1332" s="327">
        <v>5292</v>
      </c>
      <c r="B1332" s="327">
        <v>1012132</v>
      </c>
      <c r="C1332" s="330" t="s">
        <v>10052</v>
      </c>
      <c r="D1332" s="330" t="s">
        <v>12600</v>
      </c>
      <c r="E1332" s="329">
        <v>39775</v>
      </c>
      <c r="F1332" s="328">
        <v>40359</v>
      </c>
      <c r="G1332" s="327">
        <v>1386745313</v>
      </c>
      <c r="H1332" s="324" t="s">
        <v>12599</v>
      </c>
    </row>
    <row r="1333" spans="1:8" ht="14.45" customHeight="1" x14ac:dyDescent="0.2">
      <c r="A1333" s="327">
        <v>5205</v>
      </c>
      <c r="B1333" s="327">
        <v>1012475</v>
      </c>
      <c r="C1333" s="330" t="s">
        <v>12598</v>
      </c>
      <c r="D1333" s="330" t="s">
        <v>12597</v>
      </c>
      <c r="E1333" s="329">
        <v>39775</v>
      </c>
      <c r="F1333" s="328">
        <v>40359</v>
      </c>
      <c r="G1333" s="327">
        <v>1982705927</v>
      </c>
      <c r="H1333" s="324" t="s">
        <v>12596</v>
      </c>
    </row>
    <row r="1334" spans="1:8" ht="14.45" customHeight="1" x14ac:dyDescent="0.2">
      <c r="A1334" s="327">
        <v>5041</v>
      </c>
      <c r="B1334" s="327">
        <v>1012869</v>
      </c>
      <c r="C1334" s="330" t="s">
        <v>12595</v>
      </c>
      <c r="D1334" s="330" t="s">
        <v>12594</v>
      </c>
      <c r="E1334" s="329">
        <v>39775</v>
      </c>
      <c r="F1334" s="328">
        <v>42490</v>
      </c>
      <c r="G1334" s="327">
        <v>1497856413</v>
      </c>
      <c r="H1334" s="324" t="s">
        <v>12593</v>
      </c>
    </row>
    <row r="1335" spans="1:8" ht="14.45" customHeight="1" x14ac:dyDescent="0.2">
      <c r="A1335" s="327">
        <v>5326</v>
      </c>
      <c r="B1335" s="327">
        <v>1012874</v>
      </c>
      <c r="C1335" s="330" t="s">
        <v>12592</v>
      </c>
      <c r="D1335" s="330" t="s">
        <v>12591</v>
      </c>
      <c r="E1335" s="329">
        <v>39775</v>
      </c>
      <c r="F1335" s="328">
        <v>42490</v>
      </c>
      <c r="G1335" s="327">
        <v>1508953399</v>
      </c>
      <c r="H1335" s="324" t="s">
        <v>12590</v>
      </c>
    </row>
    <row r="1336" spans="1:8" ht="14.45" customHeight="1" x14ac:dyDescent="0.2">
      <c r="A1336" s="327">
        <v>5386</v>
      </c>
      <c r="B1336" s="327">
        <v>1012896</v>
      </c>
      <c r="C1336" s="330" t="s">
        <v>12589</v>
      </c>
      <c r="D1336" s="330" t="s">
        <v>12588</v>
      </c>
      <c r="E1336" s="329">
        <v>39775</v>
      </c>
      <c r="F1336" s="328">
        <v>42490</v>
      </c>
      <c r="G1336" s="327">
        <v>1073614020</v>
      </c>
      <c r="H1336" s="324" t="s">
        <v>12587</v>
      </c>
    </row>
    <row r="1337" spans="1:8" ht="14.45" customHeight="1" x14ac:dyDescent="0.2">
      <c r="A1337" s="327">
        <v>102369</v>
      </c>
      <c r="B1337" s="327">
        <v>1013569</v>
      </c>
      <c r="C1337" s="330" t="s">
        <v>12586</v>
      </c>
      <c r="D1337" s="330" t="s">
        <v>12585</v>
      </c>
      <c r="E1337" s="329">
        <v>39775</v>
      </c>
      <c r="F1337" s="328">
        <v>42490</v>
      </c>
      <c r="G1337" s="327">
        <v>1780785758</v>
      </c>
      <c r="H1337" s="324" t="s">
        <v>12584</v>
      </c>
    </row>
    <row r="1338" spans="1:8" ht="14.45" customHeight="1" x14ac:dyDescent="0.2">
      <c r="A1338" s="327">
        <v>102530</v>
      </c>
      <c r="B1338" s="327">
        <v>1014030</v>
      </c>
      <c r="C1338" s="330" t="s">
        <v>12583</v>
      </c>
      <c r="D1338" s="330" t="s">
        <v>12582</v>
      </c>
      <c r="E1338" s="329">
        <v>39764</v>
      </c>
      <c r="F1338" s="328">
        <v>40359</v>
      </c>
      <c r="G1338" s="327">
        <v>1720003536</v>
      </c>
      <c r="H1338" s="324" t="s">
        <v>12581</v>
      </c>
    </row>
    <row r="1339" spans="1:8" ht="14.45" customHeight="1" x14ac:dyDescent="0.2">
      <c r="A1339" s="327">
        <v>102529</v>
      </c>
      <c r="B1339" s="327">
        <v>1014058</v>
      </c>
      <c r="C1339" s="330" t="s">
        <v>12580</v>
      </c>
      <c r="D1339" s="330" t="s">
        <v>12579</v>
      </c>
      <c r="E1339" s="329">
        <v>39764</v>
      </c>
      <c r="F1339" s="328">
        <v>40359</v>
      </c>
      <c r="G1339" s="327">
        <v>1962599738</v>
      </c>
      <c r="H1339" s="324" t="s">
        <v>12578</v>
      </c>
    </row>
    <row r="1340" spans="1:8" ht="14.45" customHeight="1" x14ac:dyDescent="0.2">
      <c r="A1340" s="327">
        <v>102734</v>
      </c>
      <c r="B1340" s="327">
        <v>1014458</v>
      </c>
      <c r="C1340" s="330" t="s">
        <v>12577</v>
      </c>
      <c r="D1340" s="330" t="s">
        <v>12576</v>
      </c>
      <c r="E1340" s="329">
        <v>39764</v>
      </c>
      <c r="F1340" s="328">
        <v>42490</v>
      </c>
      <c r="G1340" s="327">
        <v>1871516609</v>
      </c>
      <c r="H1340" s="324" t="s">
        <v>12575</v>
      </c>
    </row>
    <row r="1341" spans="1:8" ht="14.45" customHeight="1" x14ac:dyDescent="0.2">
      <c r="A1341" s="327">
        <v>102907</v>
      </c>
      <c r="B1341" s="327">
        <v>1015021</v>
      </c>
      <c r="C1341" s="330" t="s">
        <v>12574</v>
      </c>
      <c r="D1341" s="330" t="s">
        <v>12573</v>
      </c>
      <c r="E1341" s="329">
        <v>39764</v>
      </c>
      <c r="F1341" s="328">
        <v>42490</v>
      </c>
      <c r="G1341" s="327">
        <v>1093890410</v>
      </c>
      <c r="H1341" s="324" t="s">
        <v>12572</v>
      </c>
    </row>
    <row r="1342" spans="1:8" ht="14.45" customHeight="1" x14ac:dyDescent="0.2">
      <c r="A1342" s="327">
        <v>103508</v>
      </c>
      <c r="B1342" s="327">
        <v>1016265</v>
      </c>
      <c r="C1342" s="330" t="s">
        <v>12571</v>
      </c>
      <c r="D1342" s="330" t="s">
        <v>12570</v>
      </c>
      <c r="E1342" s="329">
        <v>39759</v>
      </c>
      <c r="F1342" s="328">
        <v>109574</v>
      </c>
      <c r="G1342" s="327">
        <v>1669643961</v>
      </c>
      <c r="H1342" s="324" t="s">
        <v>12569</v>
      </c>
    </row>
    <row r="1343" spans="1:8" ht="14.45" customHeight="1" x14ac:dyDescent="0.2">
      <c r="A1343" s="327">
        <v>154</v>
      </c>
      <c r="B1343" s="327">
        <v>1016350</v>
      </c>
      <c r="C1343" s="330" t="s">
        <v>12568</v>
      </c>
      <c r="D1343" s="330" t="s">
        <v>12567</v>
      </c>
      <c r="E1343" s="329">
        <v>39753</v>
      </c>
      <c r="F1343" s="328">
        <v>109574</v>
      </c>
      <c r="G1343" s="327">
        <v>1235389081</v>
      </c>
      <c r="H1343" s="324" t="s">
        <v>12566</v>
      </c>
    </row>
    <row r="1344" spans="1:8" ht="14.45" customHeight="1" x14ac:dyDescent="0.2">
      <c r="A1344" s="327">
        <v>5150</v>
      </c>
      <c r="B1344" s="327">
        <v>1016351</v>
      </c>
      <c r="C1344" s="330" t="s">
        <v>11504</v>
      </c>
      <c r="D1344" s="330" t="s">
        <v>12565</v>
      </c>
      <c r="E1344" s="329">
        <v>39753</v>
      </c>
      <c r="F1344" s="328">
        <v>109574</v>
      </c>
      <c r="G1344" s="327">
        <v>1104076322</v>
      </c>
      <c r="H1344" s="324" t="s">
        <v>12564</v>
      </c>
    </row>
    <row r="1345" spans="1:8" ht="14.45" customHeight="1" x14ac:dyDescent="0.2">
      <c r="A1345" s="327">
        <v>4778</v>
      </c>
      <c r="B1345" s="327">
        <v>1016370</v>
      </c>
      <c r="C1345" s="330" t="s">
        <v>12563</v>
      </c>
      <c r="D1345" s="330" t="s">
        <v>12562</v>
      </c>
      <c r="E1345" s="329">
        <v>39753</v>
      </c>
      <c r="F1345" s="328">
        <v>109574</v>
      </c>
      <c r="G1345" s="327">
        <v>1689824526</v>
      </c>
      <c r="H1345" s="324" t="s">
        <v>12561</v>
      </c>
    </row>
    <row r="1346" spans="1:8" ht="14.45" customHeight="1" x14ac:dyDescent="0.2">
      <c r="A1346" s="327">
        <v>4539</v>
      </c>
      <c r="B1346" s="327">
        <v>1016382</v>
      </c>
      <c r="C1346" s="330" t="s">
        <v>12560</v>
      </c>
      <c r="D1346" s="330" t="s">
        <v>12559</v>
      </c>
      <c r="E1346" s="329">
        <v>39753</v>
      </c>
      <c r="F1346" s="328">
        <v>42004</v>
      </c>
      <c r="G1346" s="327">
        <v>1982852687</v>
      </c>
      <c r="H1346" s="324" t="s">
        <v>12558</v>
      </c>
    </row>
    <row r="1347" spans="1:8" ht="14.45" customHeight="1" x14ac:dyDescent="0.2">
      <c r="A1347" s="327">
        <v>4470</v>
      </c>
      <c r="B1347" s="327">
        <v>1016465</v>
      </c>
      <c r="C1347" s="330" t="s">
        <v>6652</v>
      </c>
      <c r="D1347" s="330" t="s">
        <v>12557</v>
      </c>
      <c r="E1347" s="329">
        <v>39753</v>
      </c>
      <c r="F1347" s="328">
        <v>41370</v>
      </c>
      <c r="G1347" s="327">
        <v>1336393313</v>
      </c>
      <c r="H1347" s="324" t="s">
        <v>12556</v>
      </c>
    </row>
    <row r="1348" spans="1:8" ht="14.45" customHeight="1" x14ac:dyDescent="0.2">
      <c r="A1348" s="327">
        <v>144</v>
      </c>
      <c r="B1348" s="327">
        <v>1016429</v>
      </c>
      <c r="C1348" s="330" t="s">
        <v>12555</v>
      </c>
      <c r="D1348" s="330" t="s">
        <v>12554</v>
      </c>
      <c r="E1348" s="329">
        <v>39750</v>
      </c>
      <c r="F1348" s="328">
        <v>109574</v>
      </c>
      <c r="G1348" s="327">
        <v>1669463345</v>
      </c>
      <c r="H1348" s="324" t="s">
        <v>12553</v>
      </c>
    </row>
    <row r="1349" spans="1:8" ht="14.45" customHeight="1" x14ac:dyDescent="0.2">
      <c r="A1349" s="327">
        <v>103117</v>
      </c>
      <c r="B1349" s="327">
        <v>1016125</v>
      </c>
      <c r="C1349" s="330" t="s">
        <v>12552</v>
      </c>
      <c r="D1349" s="330" t="s">
        <v>12551</v>
      </c>
      <c r="E1349" s="329">
        <v>39742</v>
      </c>
      <c r="F1349" s="328">
        <v>40646</v>
      </c>
      <c r="G1349" s="327">
        <v>1215071428</v>
      </c>
      <c r="H1349" s="324" t="s">
        <v>12550</v>
      </c>
    </row>
    <row r="1350" spans="1:8" ht="14.45" customHeight="1" x14ac:dyDescent="0.2">
      <c r="A1350" s="327">
        <v>103396</v>
      </c>
      <c r="B1350" s="327">
        <v>1016371</v>
      </c>
      <c r="C1350" s="330" t="s">
        <v>12549</v>
      </c>
      <c r="D1350" s="330" t="s">
        <v>12549</v>
      </c>
      <c r="E1350" s="329">
        <v>39738</v>
      </c>
      <c r="F1350" s="328">
        <v>109574</v>
      </c>
      <c r="G1350" s="327">
        <v>1124038690</v>
      </c>
      <c r="H1350" s="324" t="s">
        <v>12548</v>
      </c>
    </row>
    <row r="1351" spans="1:8" ht="14.45" customHeight="1" x14ac:dyDescent="0.2">
      <c r="A1351" s="327">
        <v>103462</v>
      </c>
      <c r="B1351" s="327">
        <v>1016085</v>
      </c>
      <c r="C1351" s="330" t="s">
        <v>12547</v>
      </c>
      <c r="D1351" s="330" t="s">
        <v>12546</v>
      </c>
      <c r="E1351" s="329">
        <v>39724</v>
      </c>
      <c r="F1351" s="328">
        <v>109574</v>
      </c>
      <c r="G1351" s="327">
        <v>1275717894</v>
      </c>
      <c r="H1351" s="324" t="s">
        <v>12545</v>
      </c>
    </row>
    <row r="1352" spans="1:8" ht="14.45" customHeight="1" x14ac:dyDescent="0.2">
      <c r="A1352" s="327">
        <v>103471</v>
      </c>
      <c r="B1352" s="327">
        <v>1016203</v>
      </c>
      <c r="C1352" s="330" t="s">
        <v>12544</v>
      </c>
      <c r="D1352" s="330" t="s">
        <v>12543</v>
      </c>
      <c r="E1352" s="329">
        <v>39723</v>
      </c>
      <c r="F1352" s="328">
        <v>41182</v>
      </c>
      <c r="G1352" s="327">
        <v>1588848972</v>
      </c>
      <c r="H1352" s="324" t="s">
        <v>12542</v>
      </c>
    </row>
    <row r="1353" spans="1:8" ht="14.45" customHeight="1" x14ac:dyDescent="0.2">
      <c r="A1353" s="327">
        <v>103448</v>
      </c>
      <c r="B1353" s="327">
        <v>1016103</v>
      </c>
      <c r="C1353" s="330" t="s">
        <v>12541</v>
      </c>
      <c r="D1353" s="330" t="s">
        <v>12540</v>
      </c>
      <c r="E1353" s="329">
        <v>39722</v>
      </c>
      <c r="F1353" s="328">
        <v>109574</v>
      </c>
      <c r="G1353" s="327">
        <v>1437337425</v>
      </c>
      <c r="H1353" s="324" t="s">
        <v>12539</v>
      </c>
    </row>
    <row r="1354" spans="1:8" ht="14.45" customHeight="1" x14ac:dyDescent="0.2">
      <c r="A1354" s="327">
        <v>4527</v>
      </c>
      <c r="B1354" s="327">
        <v>1016302</v>
      </c>
      <c r="C1354" s="330" t="s">
        <v>9982</v>
      </c>
      <c r="D1354" s="330" t="s">
        <v>12538</v>
      </c>
      <c r="E1354" s="329">
        <v>39722</v>
      </c>
      <c r="F1354" s="328">
        <v>42271</v>
      </c>
      <c r="G1354" s="327">
        <v>1336396829</v>
      </c>
      <c r="H1354" s="324" t="s">
        <v>3262</v>
      </c>
    </row>
    <row r="1355" spans="1:8" ht="14.45" customHeight="1" x14ac:dyDescent="0.2">
      <c r="A1355" s="327">
        <v>4097</v>
      </c>
      <c r="B1355" s="327">
        <v>1016349</v>
      </c>
      <c r="C1355" s="330" t="s">
        <v>12537</v>
      </c>
      <c r="D1355" s="330" t="s">
        <v>12536</v>
      </c>
      <c r="E1355" s="329">
        <v>39722</v>
      </c>
      <c r="F1355" s="328">
        <v>42004</v>
      </c>
      <c r="G1355" s="327">
        <v>1699923300</v>
      </c>
      <c r="H1355" s="324" t="s">
        <v>12535</v>
      </c>
    </row>
    <row r="1356" spans="1:8" ht="14.45" customHeight="1" x14ac:dyDescent="0.2">
      <c r="A1356" s="327">
        <v>103443</v>
      </c>
      <c r="B1356" s="327">
        <v>1016119</v>
      </c>
      <c r="C1356" s="330" t="s">
        <v>12534</v>
      </c>
      <c r="D1356" s="330" t="s">
        <v>12533</v>
      </c>
      <c r="E1356" s="329">
        <v>39702</v>
      </c>
      <c r="F1356" s="328">
        <v>109574</v>
      </c>
      <c r="G1356" s="327">
        <v>1588835888</v>
      </c>
      <c r="H1356" s="324" t="s">
        <v>12532</v>
      </c>
    </row>
    <row r="1357" spans="1:8" ht="14.45" customHeight="1" x14ac:dyDescent="0.2">
      <c r="A1357" s="327">
        <v>103468</v>
      </c>
      <c r="B1357" s="327">
        <v>1016140</v>
      </c>
      <c r="C1357" s="330" t="s">
        <v>12531</v>
      </c>
      <c r="D1357" s="330" t="s">
        <v>12530</v>
      </c>
      <c r="E1357" s="329">
        <v>39701</v>
      </c>
      <c r="F1357" s="328">
        <v>41396</v>
      </c>
      <c r="G1357" s="327">
        <v>1790963130</v>
      </c>
      <c r="H1357" s="324" t="s">
        <v>12529</v>
      </c>
    </row>
    <row r="1358" spans="1:8" ht="14.45" customHeight="1" x14ac:dyDescent="0.2">
      <c r="A1358" s="327">
        <v>103323</v>
      </c>
      <c r="B1358" s="327">
        <v>1016279</v>
      </c>
      <c r="C1358" s="330" t="s">
        <v>12528</v>
      </c>
      <c r="D1358" s="330" t="s">
        <v>12528</v>
      </c>
      <c r="E1358" s="329">
        <v>39694</v>
      </c>
      <c r="F1358" s="328">
        <v>40117</v>
      </c>
      <c r="G1358" s="327" t="s">
        <v>12527</v>
      </c>
      <c r="H1358" s="324" t="s">
        <v>12526</v>
      </c>
    </row>
    <row r="1359" spans="1:8" ht="14.45" customHeight="1" x14ac:dyDescent="0.2">
      <c r="A1359" s="327">
        <v>4286</v>
      </c>
      <c r="B1359" s="327">
        <v>1016220</v>
      </c>
      <c r="C1359" s="330" t="s">
        <v>12525</v>
      </c>
      <c r="D1359" s="330" t="s">
        <v>12524</v>
      </c>
      <c r="E1359" s="329">
        <v>39692</v>
      </c>
      <c r="F1359" s="328">
        <v>41759</v>
      </c>
      <c r="G1359" s="327">
        <v>1225293855</v>
      </c>
      <c r="H1359" s="324" t="s">
        <v>3530</v>
      </c>
    </row>
    <row r="1360" spans="1:8" ht="14.45" customHeight="1" x14ac:dyDescent="0.2">
      <c r="A1360" s="327">
        <v>4597</v>
      </c>
      <c r="B1360" s="327">
        <v>1016277</v>
      </c>
      <c r="C1360" s="330" t="s">
        <v>12523</v>
      </c>
      <c r="D1360" s="330" t="s">
        <v>12522</v>
      </c>
      <c r="E1360" s="329">
        <v>39691</v>
      </c>
      <c r="F1360" s="328">
        <v>40324</v>
      </c>
      <c r="G1360" s="327">
        <v>1891941936</v>
      </c>
      <c r="H1360" s="324" t="s">
        <v>12521</v>
      </c>
    </row>
    <row r="1361" spans="1:8" ht="14.45" customHeight="1" x14ac:dyDescent="0.2">
      <c r="A1361" s="327">
        <v>103476</v>
      </c>
      <c r="B1361" s="327">
        <v>1016130</v>
      </c>
      <c r="C1361" s="330" t="s">
        <v>12520</v>
      </c>
      <c r="D1361" s="330" t="s">
        <v>12519</v>
      </c>
      <c r="E1361" s="329">
        <v>39688</v>
      </c>
      <c r="F1361" s="328">
        <v>41513</v>
      </c>
      <c r="G1361" s="327">
        <v>1275704421</v>
      </c>
      <c r="H1361" s="324" t="s">
        <v>12518</v>
      </c>
    </row>
    <row r="1362" spans="1:8" ht="14.45" customHeight="1" x14ac:dyDescent="0.2">
      <c r="A1362" s="327">
        <v>4476</v>
      </c>
      <c r="B1362" s="327">
        <v>1016204</v>
      </c>
      <c r="C1362" s="330" t="s">
        <v>5053</v>
      </c>
      <c r="D1362" s="330" t="s">
        <v>9263</v>
      </c>
      <c r="E1362" s="329">
        <v>39675</v>
      </c>
      <c r="F1362" s="328">
        <v>40783</v>
      </c>
      <c r="G1362" s="327">
        <v>1750376273</v>
      </c>
      <c r="H1362" s="324" t="s">
        <v>9262</v>
      </c>
    </row>
    <row r="1363" spans="1:8" ht="14.45" customHeight="1" x14ac:dyDescent="0.2">
      <c r="A1363" s="327">
        <v>4932</v>
      </c>
      <c r="B1363" s="327">
        <v>1016190</v>
      </c>
      <c r="C1363" s="330" t="s">
        <v>10107</v>
      </c>
      <c r="D1363" s="330" t="s">
        <v>12517</v>
      </c>
      <c r="E1363" s="329">
        <v>39661</v>
      </c>
      <c r="F1363" s="328">
        <v>40976</v>
      </c>
      <c r="G1363" s="327">
        <v>1679735781</v>
      </c>
      <c r="H1363" s="324" t="s">
        <v>12516</v>
      </c>
    </row>
    <row r="1364" spans="1:8" ht="14.45" customHeight="1" x14ac:dyDescent="0.2">
      <c r="A1364" s="327">
        <v>4977</v>
      </c>
      <c r="B1364" s="327">
        <v>1016199</v>
      </c>
      <c r="C1364" s="330" t="s">
        <v>12515</v>
      </c>
      <c r="D1364" s="330" t="s">
        <v>12514</v>
      </c>
      <c r="E1364" s="329">
        <v>39661</v>
      </c>
      <c r="F1364" s="328">
        <v>109574</v>
      </c>
      <c r="G1364" s="327">
        <v>1417119116</v>
      </c>
      <c r="H1364" s="324" t="s">
        <v>3403</v>
      </c>
    </row>
    <row r="1365" spans="1:8" ht="14.45" customHeight="1" x14ac:dyDescent="0.2">
      <c r="A1365" s="327">
        <v>103338</v>
      </c>
      <c r="B1365" s="327">
        <v>1015917</v>
      </c>
      <c r="C1365" s="330" t="s">
        <v>12513</v>
      </c>
      <c r="D1365" s="330" t="s">
        <v>12512</v>
      </c>
      <c r="E1365" s="329">
        <v>39653</v>
      </c>
      <c r="F1365" s="328">
        <v>109574</v>
      </c>
      <c r="G1365" s="327">
        <v>1396931051</v>
      </c>
      <c r="H1365" s="324" t="s">
        <v>12511</v>
      </c>
    </row>
    <row r="1366" spans="1:8" ht="14.45" customHeight="1" x14ac:dyDescent="0.2">
      <c r="A1366" s="327">
        <v>103427</v>
      </c>
      <c r="B1366" s="327">
        <v>1016023</v>
      </c>
      <c r="C1366" s="330" t="s">
        <v>12510</v>
      </c>
      <c r="D1366" s="330" t="s">
        <v>12509</v>
      </c>
      <c r="E1366" s="329">
        <v>39653</v>
      </c>
      <c r="F1366" s="328">
        <v>39921</v>
      </c>
      <c r="G1366" s="327">
        <v>1396929543</v>
      </c>
      <c r="H1366" s="324" t="s">
        <v>12508</v>
      </c>
    </row>
    <row r="1367" spans="1:8" ht="14.45" customHeight="1" x14ac:dyDescent="0.2">
      <c r="A1367" s="327">
        <v>103454</v>
      </c>
      <c r="B1367" s="327">
        <v>1016118</v>
      </c>
      <c r="C1367" s="330" t="s">
        <v>12507</v>
      </c>
      <c r="D1367" s="330" t="s">
        <v>12506</v>
      </c>
      <c r="E1367" s="329">
        <v>39653</v>
      </c>
      <c r="F1367" s="328">
        <v>41517</v>
      </c>
      <c r="G1367" s="327">
        <v>1770752172</v>
      </c>
      <c r="H1367" s="324" t="s">
        <v>12505</v>
      </c>
    </row>
    <row r="1368" spans="1:8" ht="14.45" customHeight="1" x14ac:dyDescent="0.2">
      <c r="A1368" s="327">
        <v>103421</v>
      </c>
      <c r="B1368" s="327">
        <v>1016117</v>
      </c>
      <c r="C1368" s="330" t="s">
        <v>12504</v>
      </c>
      <c r="D1368" s="330" t="s">
        <v>12503</v>
      </c>
      <c r="E1368" s="329">
        <v>39639</v>
      </c>
      <c r="F1368" s="328">
        <v>42825</v>
      </c>
      <c r="G1368" s="327">
        <v>1306026729</v>
      </c>
      <c r="H1368" s="324" t="s">
        <v>12502</v>
      </c>
    </row>
    <row r="1369" spans="1:8" ht="14.45" customHeight="1" x14ac:dyDescent="0.2">
      <c r="A1369" s="327">
        <v>4918</v>
      </c>
      <c r="B1369" s="327">
        <v>1015963</v>
      </c>
      <c r="C1369" s="330" t="s">
        <v>12501</v>
      </c>
      <c r="D1369" s="330" t="s">
        <v>12500</v>
      </c>
      <c r="E1369" s="329">
        <v>39630</v>
      </c>
      <c r="F1369" s="328">
        <v>42242</v>
      </c>
      <c r="G1369" s="327">
        <v>1578732939</v>
      </c>
      <c r="H1369" s="324" t="s">
        <v>12499</v>
      </c>
    </row>
    <row r="1370" spans="1:8" ht="14.45" customHeight="1" x14ac:dyDescent="0.2">
      <c r="A1370" s="327">
        <v>5236</v>
      </c>
      <c r="B1370" s="327">
        <v>1016152</v>
      </c>
      <c r="C1370" s="330" t="s">
        <v>12498</v>
      </c>
      <c r="D1370" s="330" t="s">
        <v>12497</v>
      </c>
      <c r="E1370" s="329">
        <v>39630</v>
      </c>
      <c r="F1370" s="328">
        <v>109574</v>
      </c>
      <c r="G1370" s="327">
        <v>1407023518</v>
      </c>
      <c r="H1370" s="324" t="s">
        <v>12496</v>
      </c>
    </row>
    <row r="1371" spans="1:8" ht="14.45" customHeight="1" x14ac:dyDescent="0.2">
      <c r="A1371" s="327">
        <v>5389</v>
      </c>
      <c r="B1371" s="327">
        <v>1016157</v>
      </c>
      <c r="C1371" s="330" t="s">
        <v>12495</v>
      </c>
      <c r="D1371" s="330" t="s">
        <v>12494</v>
      </c>
      <c r="E1371" s="329">
        <v>39630</v>
      </c>
      <c r="F1371" s="328">
        <v>109574</v>
      </c>
      <c r="G1371" s="327">
        <v>1104085422</v>
      </c>
      <c r="H1371" s="324" t="s">
        <v>3541</v>
      </c>
    </row>
    <row r="1372" spans="1:8" ht="14.45" customHeight="1" x14ac:dyDescent="0.2">
      <c r="A1372" s="327">
        <v>5241</v>
      </c>
      <c r="B1372" s="327">
        <v>1016158</v>
      </c>
      <c r="C1372" s="330" t="s">
        <v>7823</v>
      </c>
      <c r="D1372" s="330" t="s">
        <v>12493</v>
      </c>
      <c r="E1372" s="329">
        <v>39630</v>
      </c>
      <c r="F1372" s="328">
        <v>42052</v>
      </c>
      <c r="G1372" s="327">
        <v>1659535441</v>
      </c>
      <c r="H1372" s="324" t="s">
        <v>12492</v>
      </c>
    </row>
    <row r="1373" spans="1:8" ht="14.45" customHeight="1" x14ac:dyDescent="0.2">
      <c r="A1373" s="327">
        <v>4399</v>
      </c>
      <c r="B1373" s="327">
        <v>439904</v>
      </c>
      <c r="C1373" s="330" t="s">
        <v>12491</v>
      </c>
      <c r="D1373" s="330" t="s">
        <v>9407</v>
      </c>
      <c r="E1373" s="329">
        <v>39611</v>
      </c>
      <c r="F1373" s="328">
        <v>41949</v>
      </c>
      <c r="G1373" s="327">
        <v>1811949456</v>
      </c>
      <c r="H1373" s="324" t="s">
        <v>9406</v>
      </c>
    </row>
    <row r="1374" spans="1:8" ht="14.45" customHeight="1" x14ac:dyDescent="0.2">
      <c r="A1374" s="327">
        <v>103435</v>
      </c>
      <c r="B1374" s="327">
        <v>1016065</v>
      </c>
      <c r="C1374" s="330" t="s">
        <v>12490</v>
      </c>
      <c r="D1374" s="330" t="s">
        <v>12489</v>
      </c>
      <c r="E1374" s="329">
        <v>39601</v>
      </c>
      <c r="F1374" s="328">
        <v>40786</v>
      </c>
      <c r="G1374" s="327">
        <v>1558539205</v>
      </c>
      <c r="H1374" s="324" t="s">
        <v>12488</v>
      </c>
    </row>
    <row r="1375" spans="1:8" ht="14.45" customHeight="1" x14ac:dyDescent="0.2">
      <c r="A1375" s="327">
        <v>101864</v>
      </c>
      <c r="B1375" s="327">
        <v>1016041</v>
      </c>
      <c r="C1375" s="330" t="s">
        <v>12487</v>
      </c>
      <c r="D1375" s="330" t="s">
        <v>12487</v>
      </c>
      <c r="E1375" s="329">
        <v>39600</v>
      </c>
      <c r="F1375" s="328">
        <v>41604</v>
      </c>
      <c r="G1375" s="327">
        <v>1104098458</v>
      </c>
      <c r="H1375" s="324" t="s">
        <v>12486</v>
      </c>
    </row>
    <row r="1376" spans="1:8" ht="14.45" customHeight="1" x14ac:dyDescent="0.2">
      <c r="A1376" s="327">
        <v>4641</v>
      </c>
      <c r="B1376" s="327">
        <v>1016043</v>
      </c>
      <c r="C1376" s="330" t="s">
        <v>12485</v>
      </c>
      <c r="D1376" s="330" t="s">
        <v>12484</v>
      </c>
      <c r="E1376" s="329">
        <v>39600</v>
      </c>
      <c r="F1376" s="328">
        <v>109574</v>
      </c>
      <c r="G1376" s="327">
        <v>1629240031</v>
      </c>
      <c r="H1376" s="324" t="s">
        <v>12483</v>
      </c>
    </row>
    <row r="1377" spans="1:8" ht="14.45" customHeight="1" x14ac:dyDescent="0.2">
      <c r="A1377" s="327">
        <v>4739</v>
      </c>
      <c r="B1377" s="327">
        <v>1016080</v>
      </c>
      <c r="C1377" s="330" t="s">
        <v>12482</v>
      </c>
      <c r="D1377" s="330" t="s">
        <v>12481</v>
      </c>
      <c r="E1377" s="329">
        <v>39599</v>
      </c>
      <c r="F1377" s="328">
        <v>41425</v>
      </c>
      <c r="G1377" s="327">
        <v>1952575482</v>
      </c>
      <c r="H1377" s="324" t="s">
        <v>12480</v>
      </c>
    </row>
    <row r="1378" spans="1:8" ht="14.45" customHeight="1" x14ac:dyDescent="0.2">
      <c r="A1378" s="327">
        <v>4149</v>
      </c>
      <c r="B1378" s="327">
        <v>1016127</v>
      </c>
      <c r="C1378" s="330" t="s">
        <v>7644</v>
      </c>
      <c r="D1378" s="330" t="s">
        <v>12479</v>
      </c>
      <c r="E1378" s="329">
        <v>39598</v>
      </c>
      <c r="F1378" s="328">
        <v>109574</v>
      </c>
      <c r="G1378" s="327">
        <v>1699932889</v>
      </c>
      <c r="H1378" s="324" t="s">
        <v>3415</v>
      </c>
    </row>
    <row r="1379" spans="1:8" ht="14.45" customHeight="1" x14ac:dyDescent="0.2">
      <c r="A1379" s="327">
        <v>101364</v>
      </c>
      <c r="B1379" s="327">
        <v>1016069</v>
      </c>
      <c r="C1379" s="330" t="s">
        <v>11043</v>
      </c>
      <c r="D1379" s="330" t="s">
        <v>12478</v>
      </c>
      <c r="E1379" s="329">
        <v>39597</v>
      </c>
      <c r="F1379" s="328">
        <v>42429</v>
      </c>
      <c r="G1379" s="327">
        <v>1477728863</v>
      </c>
      <c r="H1379" s="324" t="s">
        <v>12477</v>
      </c>
    </row>
    <row r="1380" spans="1:8" ht="14.45" customHeight="1" x14ac:dyDescent="0.2">
      <c r="A1380" s="327">
        <v>103408</v>
      </c>
      <c r="B1380" s="327">
        <v>1015999</v>
      </c>
      <c r="C1380" s="330" t="s">
        <v>12476</v>
      </c>
      <c r="D1380" s="330" t="s">
        <v>12475</v>
      </c>
      <c r="E1380" s="329">
        <v>39583</v>
      </c>
      <c r="F1380" s="328">
        <v>41486</v>
      </c>
      <c r="G1380" s="327">
        <v>1629254909</v>
      </c>
      <c r="H1380" s="324" t="s">
        <v>12474</v>
      </c>
    </row>
    <row r="1381" spans="1:8" ht="14.45" customHeight="1" x14ac:dyDescent="0.2">
      <c r="A1381" s="327">
        <v>4487</v>
      </c>
      <c r="B1381" s="327">
        <v>1016116</v>
      </c>
      <c r="C1381" s="330" t="s">
        <v>12473</v>
      </c>
      <c r="D1381" s="330" t="s">
        <v>12472</v>
      </c>
      <c r="E1381" s="329">
        <v>39583</v>
      </c>
      <c r="F1381" s="328">
        <v>42247</v>
      </c>
      <c r="G1381" s="327">
        <v>1124290150</v>
      </c>
      <c r="H1381" s="324" t="s">
        <v>12471</v>
      </c>
    </row>
    <row r="1382" spans="1:8" ht="14.45" customHeight="1" x14ac:dyDescent="0.2">
      <c r="A1382" s="327">
        <v>4587</v>
      </c>
      <c r="B1382" s="327">
        <v>1016006</v>
      </c>
      <c r="C1382" s="330" t="s">
        <v>4312</v>
      </c>
      <c r="D1382" s="330" t="s">
        <v>12470</v>
      </c>
      <c r="E1382" s="329">
        <v>39569</v>
      </c>
      <c r="F1382" s="328">
        <v>109574</v>
      </c>
      <c r="G1382" s="327">
        <v>1922270859</v>
      </c>
      <c r="H1382" s="324" t="s">
        <v>12469</v>
      </c>
    </row>
    <row r="1383" spans="1:8" ht="14.45" customHeight="1" x14ac:dyDescent="0.2">
      <c r="A1383" s="327">
        <v>4029</v>
      </c>
      <c r="B1383" s="327">
        <v>1016017</v>
      </c>
      <c r="C1383" s="330" t="s">
        <v>9264</v>
      </c>
      <c r="D1383" s="330" t="s">
        <v>12468</v>
      </c>
      <c r="E1383" s="329">
        <v>39569</v>
      </c>
      <c r="F1383" s="328">
        <v>41592</v>
      </c>
      <c r="G1383" s="327">
        <v>1003085135</v>
      </c>
      <c r="H1383" s="324" t="s">
        <v>12467</v>
      </c>
    </row>
    <row r="1384" spans="1:8" ht="14.45" customHeight="1" x14ac:dyDescent="0.2">
      <c r="A1384" s="327">
        <v>102789</v>
      </c>
      <c r="B1384" s="327">
        <v>1016036</v>
      </c>
      <c r="C1384" s="330" t="s">
        <v>12128</v>
      </c>
      <c r="D1384" s="330" t="s">
        <v>12127</v>
      </c>
      <c r="E1384" s="329">
        <v>39569</v>
      </c>
      <c r="F1384" s="328">
        <v>41396</v>
      </c>
      <c r="G1384" s="327">
        <v>1366540288</v>
      </c>
      <c r="H1384" s="324" t="s">
        <v>12125</v>
      </c>
    </row>
    <row r="1385" spans="1:8" ht="14.45" customHeight="1" x14ac:dyDescent="0.2">
      <c r="A1385" s="327">
        <v>5050</v>
      </c>
      <c r="B1385" s="327">
        <v>1016039</v>
      </c>
      <c r="C1385" s="330" t="s">
        <v>12466</v>
      </c>
      <c r="D1385" s="330" t="s">
        <v>12466</v>
      </c>
      <c r="E1385" s="329">
        <v>39569</v>
      </c>
      <c r="F1385" s="328">
        <v>41604</v>
      </c>
      <c r="G1385" s="327">
        <v>1215109566</v>
      </c>
      <c r="H1385" s="324" t="s">
        <v>12465</v>
      </c>
    </row>
    <row r="1386" spans="1:8" ht="14.45" customHeight="1" x14ac:dyDescent="0.2">
      <c r="A1386" s="327">
        <v>4952</v>
      </c>
      <c r="B1386" s="327">
        <v>1016040</v>
      </c>
      <c r="C1386" s="330" t="s">
        <v>12464</v>
      </c>
      <c r="D1386" s="330" t="s">
        <v>12464</v>
      </c>
      <c r="E1386" s="329">
        <v>39569</v>
      </c>
      <c r="F1386" s="328">
        <v>41604</v>
      </c>
      <c r="G1386" s="327">
        <v>1396917647</v>
      </c>
      <c r="H1386" s="324" t="s">
        <v>12463</v>
      </c>
    </row>
    <row r="1387" spans="1:8" ht="14.45" customHeight="1" x14ac:dyDescent="0.2">
      <c r="A1387" s="327">
        <v>4537</v>
      </c>
      <c r="B1387" s="327">
        <v>1016042</v>
      </c>
      <c r="C1387" s="330" t="s">
        <v>12462</v>
      </c>
      <c r="D1387" s="330" t="s">
        <v>11485</v>
      </c>
      <c r="E1387" s="329">
        <v>39569</v>
      </c>
      <c r="F1387" s="328">
        <v>39964</v>
      </c>
      <c r="G1387" s="327">
        <v>1487626099</v>
      </c>
      <c r="H1387" s="324" t="s">
        <v>12461</v>
      </c>
    </row>
    <row r="1388" spans="1:8" ht="14.45" customHeight="1" x14ac:dyDescent="0.2">
      <c r="A1388" s="327">
        <v>5060</v>
      </c>
      <c r="B1388" s="327">
        <v>1016063</v>
      </c>
      <c r="C1388" s="330" t="s">
        <v>12460</v>
      </c>
      <c r="D1388" s="330" t="s">
        <v>11404</v>
      </c>
      <c r="E1388" s="329">
        <v>39569</v>
      </c>
      <c r="F1388" s="328">
        <v>39964</v>
      </c>
      <c r="G1388" s="327">
        <v>1437127636</v>
      </c>
      <c r="H1388" s="324" t="s">
        <v>12459</v>
      </c>
    </row>
    <row r="1389" spans="1:8" ht="14.45" customHeight="1" x14ac:dyDescent="0.2">
      <c r="A1389" s="327">
        <v>103341</v>
      </c>
      <c r="B1389" s="327">
        <v>1015916</v>
      </c>
      <c r="C1389" s="330" t="s">
        <v>12458</v>
      </c>
      <c r="D1389" s="330" t="s">
        <v>12457</v>
      </c>
      <c r="E1389" s="329">
        <v>39562</v>
      </c>
      <c r="F1389" s="328">
        <v>42055</v>
      </c>
      <c r="G1389" s="327">
        <v>1295920221</v>
      </c>
      <c r="H1389" s="324" t="s">
        <v>12456</v>
      </c>
    </row>
    <row r="1390" spans="1:8" ht="14.45" customHeight="1" x14ac:dyDescent="0.2">
      <c r="A1390" s="327">
        <v>5378</v>
      </c>
      <c r="B1390" s="327">
        <v>1015958</v>
      </c>
      <c r="C1390" s="330" t="s">
        <v>12455</v>
      </c>
      <c r="D1390" s="330" t="s">
        <v>12454</v>
      </c>
      <c r="E1390" s="329">
        <v>39548</v>
      </c>
      <c r="F1390" s="328">
        <v>42035</v>
      </c>
      <c r="G1390" s="327">
        <v>1851578892</v>
      </c>
      <c r="H1390" s="324" t="s">
        <v>12453</v>
      </c>
    </row>
    <row r="1391" spans="1:8" ht="14.45" customHeight="1" x14ac:dyDescent="0.2">
      <c r="A1391" s="327">
        <v>4054</v>
      </c>
      <c r="B1391" s="327">
        <v>1015956</v>
      </c>
      <c r="C1391" s="330" t="s">
        <v>12452</v>
      </c>
      <c r="D1391" s="330" t="s">
        <v>12451</v>
      </c>
      <c r="E1391" s="329">
        <v>39539</v>
      </c>
      <c r="F1391" s="328">
        <v>40214</v>
      </c>
      <c r="G1391" s="327">
        <v>1285803148</v>
      </c>
      <c r="H1391" s="324" t="s">
        <v>12450</v>
      </c>
    </row>
    <row r="1392" spans="1:8" ht="14.45" customHeight="1" x14ac:dyDescent="0.2">
      <c r="A1392" s="327">
        <v>5225</v>
      </c>
      <c r="B1392" s="327">
        <v>1015998</v>
      </c>
      <c r="C1392" s="330" t="s">
        <v>9884</v>
      </c>
      <c r="D1392" s="330" t="s">
        <v>12449</v>
      </c>
      <c r="E1392" s="329">
        <v>39539</v>
      </c>
      <c r="F1392" s="328">
        <v>109574</v>
      </c>
      <c r="G1392" s="327">
        <v>1114196771</v>
      </c>
      <c r="H1392" s="324" t="s">
        <v>12448</v>
      </c>
    </row>
    <row r="1393" spans="1:8" ht="14.45" customHeight="1" x14ac:dyDescent="0.2">
      <c r="A1393" s="327">
        <v>102497</v>
      </c>
      <c r="B1393" s="327">
        <v>1015994</v>
      </c>
      <c r="C1393" s="330" t="s">
        <v>11885</v>
      </c>
      <c r="D1393" s="330" t="s">
        <v>12447</v>
      </c>
      <c r="E1393" s="329">
        <v>39538</v>
      </c>
      <c r="F1393" s="328">
        <v>40445</v>
      </c>
      <c r="G1393" s="327">
        <v>1801067269</v>
      </c>
      <c r="H1393" s="324" t="s">
        <v>12446</v>
      </c>
    </row>
    <row r="1394" spans="1:8" ht="14.45" customHeight="1" x14ac:dyDescent="0.2">
      <c r="A1394" s="327">
        <v>102525</v>
      </c>
      <c r="B1394" s="327">
        <v>1015995</v>
      </c>
      <c r="C1394" s="330" t="s">
        <v>11950</v>
      </c>
      <c r="D1394" s="330" t="s">
        <v>12445</v>
      </c>
      <c r="E1394" s="329">
        <v>39538</v>
      </c>
      <c r="F1394" s="328">
        <v>40445</v>
      </c>
      <c r="G1394" s="327">
        <v>1992976351</v>
      </c>
      <c r="H1394" s="324" t="s">
        <v>12444</v>
      </c>
    </row>
    <row r="1395" spans="1:8" ht="14.45" customHeight="1" x14ac:dyDescent="0.2">
      <c r="A1395" s="327">
        <v>102788</v>
      </c>
      <c r="B1395" s="327">
        <v>1015996</v>
      </c>
      <c r="C1395" s="330" t="s">
        <v>12223</v>
      </c>
      <c r="D1395" s="330" t="s">
        <v>12443</v>
      </c>
      <c r="E1395" s="329">
        <v>39538</v>
      </c>
      <c r="F1395" s="328">
        <v>40445</v>
      </c>
      <c r="G1395" s="327">
        <v>1255502795</v>
      </c>
      <c r="H1395" s="324" t="s">
        <v>12442</v>
      </c>
    </row>
    <row r="1396" spans="1:8" ht="14.45" customHeight="1" x14ac:dyDescent="0.2">
      <c r="A1396" s="327">
        <v>103330</v>
      </c>
      <c r="B1396" s="327">
        <v>1015874</v>
      </c>
      <c r="C1396" s="330" t="s">
        <v>12441</v>
      </c>
      <c r="D1396" s="330" t="s">
        <v>12441</v>
      </c>
      <c r="E1396" s="329">
        <v>39524</v>
      </c>
      <c r="F1396" s="328">
        <v>109574</v>
      </c>
      <c r="G1396" s="327">
        <v>1255512067</v>
      </c>
      <c r="H1396" s="324" t="s">
        <v>12440</v>
      </c>
    </row>
    <row r="1397" spans="1:8" ht="14.45" customHeight="1" x14ac:dyDescent="0.2">
      <c r="A1397" s="327">
        <v>4921</v>
      </c>
      <c r="B1397" s="327">
        <v>1016031</v>
      </c>
      <c r="C1397" s="330" t="s">
        <v>12439</v>
      </c>
      <c r="D1397" s="330" t="s">
        <v>12438</v>
      </c>
      <c r="E1397" s="329">
        <v>39522</v>
      </c>
      <c r="F1397" s="328">
        <v>39653</v>
      </c>
      <c r="G1397" s="327">
        <v>1336319730</v>
      </c>
      <c r="H1397" s="324" t="s">
        <v>12437</v>
      </c>
    </row>
    <row r="1398" spans="1:8" ht="14.45" customHeight="1" x14ac:dyDescent="0.2">
      <c r="A1398" s="327">
        <v>103284</v>
      </c>
      <c r="B1398" s="327">
        <v>1015416</v>
      </c>
      <c r="C1398" s="330" t="s">
        <v>12436</v>
      </c>
      <c r="D1398" s="330" t="s">
        <v>12435</v>
      </c>
      <c r="E1398" s="329">
        <v>39491</v>
      </c>
      <c r="F1398" s="328">
        <v>42035</v>
      </c>
      <c r="G1398" s="327">
        <v>1235318338</v>
      </c>
      <c r="H1398" s="324" t="s">
        <v>12434</v>
      </c>
    </row>
    <row r="1399" spans="1:8" ht="14.45" customHeight="1" x14ac:dyDescent="0.2">
      <c r="A1399" s="327">
        <v>4032</v>
      </c>
      <c r="B1399" s="327">
        <v>1015784</v>
      </c>
      <c r="C1399" s="330" t="s">
        <v>10061</v>
      </c>
      <c r="D1399" s="330" t="s">
        <v>12433</v>
      </c>
      <c r="E1399" s="329">
        <v>39484</v>
      </c>
      <c r="F1399" s="328">
        <v>39533</v>
      </c>
      <c r="G1399" s="327">
        <v>1972785020</v>
      </c>
      <c r="H1399" s="324" t="s">
        <v>12432</v>
      </c>
    </row>
    <row r="1400" spans="1:8" ht="14.45" customHeight="1" x14ac:dyDescent="0.2">
      <c r="A1400" s="327">
        <v>5141</v>
      </c>
      <c r="B1400" s="327">
        <v>1015868</v>
      </c>
      <c r="C1400" s="330" t="s">
        <v>12431</v>
      </c>
      <c r="D1400" s="330" t="s">
        <v>12430</v>
      </c>
      <c r="E1400" s="329">
        <v>39484</v>
      </c>
      <c r="F1400" s="328">
        <v>109574</v>
      </c>
      <c r="G1400" s="327">
        <v>1083897250</v>
      </c>
      <c r="H1400" s="324" t="s">
        <v>12429</v>
      </c>
    </row>
    <row r="1401" spans="1:8" ht="14.45" customHeight="1" x14ac:dyDescent="0.2">
      <c r="A1401" s="327">
        <v>4308</v>
      </c>
      <c r="B1401" s="327">
        <v>1015788</v>
      </c>
      <c r="C1401" s="330" t="s">
        <v>11494</v>
      </c>
      <c r="D1401" s="330" t="s">
        <v>12428</v>
      </c>
      <c r="E1401" s="329">
        <v>39479</v>
      </c>
      <c r="F1401" s="328">
        <v>41060</v>
      </c>
      <c r="G1401" s="327">
        <v>1861675282</v>
      </c>
      <c r="H1401" s="324" t="s">
        <v>12427</v>
      </c>
    </row>
    <row r="1402" spans="1:8" ht="14.45" customHeight="1" x14ac:dyDescent="0.2">
      <c r="A1402" s="327">
        <v>4915</v>
      </c>
      <c r="B1402" s="327">
        <v>1015827</v>
      </c>
      <c r="C1402" s="330" t="s">
        <v>9416</v>
      </c>
      <c r="D1402" s="330" t="s">
        <v>12426</v>
      </c>
      <c r="E1402" s="329">
        <v>39479</v>
      </c>
      <c r="F1402" s="328">
        <v>40968</v>
      </c>
      <c r="G1402" s="327">
        <v>1225213986</v>
      </c>
      <c r="H1402" s="324" t="s">
        <v>12425</v>
      </c>
    </row>
    <row r="1403" spans="1:8" ht="14.45" customHeight="1" x14ac:dyDescent="0.2">
      <c r="A1403" s="327">
        <v>103191</v>
      </c>
      <c r="B1403" s="327">
        <v>1015246</v>
      </c>
      <c r="C1403" s="330" t="s">
        <v>12424</v>
      </c>
      <c r="D1403" s="330" t="s">
        <v>12423</v>
      </c>
      <c r="E1403" s="329">
        <v>39471</v>
      </c>
      <c r="F1403" s="328">
        <v>40908</v>
      </c>
      <c r="G1403" s="327">
        <v>1750587770</v>
      </c>
      <c r="H1403" s="324" t="s">
        <v>3660</v>
      </c>
    </row>
    <row r="1404" spans="1:8" ht="14.45" customHeight="1" x14ac:dyDescent="0.2">
      <c r="A1404" s="327">
        <v>102738</v>
      </c>
      <c r="B1404" s="327">
        <v>1015563</v>
      </c>
      <c r="C1404" s="330" t="s">
        <v>12422</v>
      </c>
      <c r="D1404" s="330" t="s">
        <v>12421</v>
      </c>
      <c r="E1404" s="329">
        <v>39469</v>
      </c>
      <c r="F1404" s="328">
        <v>109574</v>
      </c>
      <c r="G1404" s="327">
        <v>1013061373</v>
      </c>
      <c r="H1404" s="324" t="s">
        <v>12420</v>
      </c>
    </row>
    <row r="1405" spans="1:8" ht="14.45" customHeight="1" x14ac:dyDescent="0.2">
      <c r="A1405" s="327">
        <v>4216</v>
      </c>
      <c r="B1405" s="327">
        <v>1015417</v>
      </c>
      <c r="C1405" s="330" t="s">
        <v>12419</v>
      </c>
      <c r="D1405" s="330" t="s">
        <v>12419</v>
      </c>
      <c r="E1405" s="329">
        <v>39448</v>
      </c>
      <c r="F1405" s="328">
        <v>41698</v>
      </c>
      <c r="G1405" s="327">
        <v>1528240975</v>
      </c>
      <c r="H1405" s="324" t="s">
        <v>12418</v>
      </c>
    </row>
    <row r="1406" spans="1:8" ht="14.45" customHeight="1" x14ac:dyDescent="0.2">
      <c r="A1406" s="327">
        <v>4314</v>
      </c>
      <c r="B1406" s="327">
        <v>1015682</v>
      </c>
      <c r="C1406" s="330" t="s">
        <v>10098</v>
      </c>
      <c r="D1406" s="330" t="s">
        <v>12417</v>
      </c>
      <c r="E1406" s="329">
        <v>39448</v>
      </c>
      <c r="F1406" s="328">
        <v>109574</v>
      </c>
      <c r="G1406" s="327">
        <v>1952584757</v>
      </c>
      <c r="H1406" s="324" t="s">
        <v>12416</v>
      </c>
    </row>
    <row r="1407" spans="1:8" ht="14.45" customHeight="1" x14ac:dyDescent="0.2">
      <c r="A1407" s="327">
        <v>4303</v>
      </c>
      <c r="B1407" s="327">
        <v>1015684</v>
      </c>
      <c r="C1407" s="330" t="s">
        <v>6804</v>
      </c>
      <c r="D1407" s="330" t="s">
        <v>12415</v>
      </c>
      <c r="E1407" s="329">
        <v>39448</v>
      </c>
      <c r="F1407" s="328">
        <v>41255</v>
      </c>
      <c r="G1407" s="327">
        <v>1245413046</v>
      </c>
      <c r="H1407" s="324" t="s">
        <v>12414</v>
      </c>
    </row>
    <row r="1408" spans="1:8" ht="14.45" customHeight="1" x14ac:dyDescent="0.2">
      <c r="A1408" s="327">
        <v>5216</v>
      </c>
      <c r="B1408" s="327">
        <v>1015690</v>
      </c>
      <c r="C1408" s="330" t="s">
        <v>7650</v>
      </c>
      <c r="D1408" s="330" t="s">
        <v>12413</v>
      </c>
      <c r="E1408" s="329">
        <v>39448</v>
      </c>
      <c r="F1408" s="328">
        <v>109574</v>
      </c>
      <c r="G1408" s="327">
        <v>1417130212</v>
      </c>
      <c r="H1408" s="324" t="s">
        <v>12412</v>
      </c>
    </row>
    <row r="1409" spans="1:23" ht="14.45" customHeight="1" x14ac:dyDescent="0.2">
      <c r="A1409" s="327">
        <v>103223</v>
      </c>
      <c r="B1409" s="327">
        <v>1015354</v>
      </c>
      <c r="C1409" s="330" t="s">
        <v>12411</v>
      </c>
      <c r="D1409" s="330" t="s">
        <v>12410</v>
      </c>
      <c r="E1409" s="329">
        <v>39429</v>
      </c>
      <c r="F1409" s="328">
        <v>40786</v>
      </c>
      <c r="G1409" s="327">
        <v>1811181027</v>
      </c>
      <c r="H1409" s="324" t="s">
        <v>12409</v>
      </c>
    </row>
    <row r="1410" spans="1:23" ht="14.45" customHeight="1" x14ac:dyDescent="0.2">
      <c r="A1410" s="327">
        <v>4948</v>
      </c>
      <c r="B1410" s="327">
        <v>1015400</v>
      </c>
      <c r="C1410" s="330" t="s">
        <v>12408</v>
      </c>
      <c r="D1410" s="330" t="s">
        <v>12408</v>
      </c>
      <c r="E1410" s="329">
        <v>39417</v>
      </c>
      <c r="F1410" s="328">
        <v>109574</v>
      </c>
      <c r="G1410" s="327">
        <v>1205017472</v>
      </c>
      <c r="H1410" s="324" t="s">
        <v>12407</v>
      </c>
      <c r="W1410" s="325"/>
    </row>
    <row r="1411" spans="1:23" ht="14.45" customHeight="1" x14ac:dyDescent="0.2">
      <c r="A1411" s="327">
        <v>4916</v>
      </c>
      <c r="B1411" s="327">
        <v>1015428</v>
      </c>
      <c r="C1411" s="330" t="s">
        <v>12406</v>
      </c>
      <c r="D1411" s="330" t="s">
        <v>12405</v>
      </c>
      <c r="E1411" s="329">
        <v>39417</v>
      </c>
      <c r="F1411" s="328">
        <v>41957</v>
      </c>
      <c r="G1411" s="327">
        <v>1891978847</v>
      </c>
      <c r="H1411" s="324" t="s">
        <v>12404</v>
      </c>
    </row>
    <row r="1412" spans="1:23" ht="14.45" customHeight="1" x14ac:dyDescent="0.2">
      <c r="A1412" s="327">
        <v>103095</v>
      </c>
      <c r="B1412" s="327">
        <v>1015111</v>
      </c>
      <c r="C1412" s="330" t="s">
        <v>12403</v>
      </c>
      <c r="D1412" s="330" t="s">
        <v>12402</v>
      </c>
      <c r="E1412" s="329">
        <v>39414</v>
      </c>
      <c r="F1412" s="328">
        <v>41608</v>
      </c>
      <c r="G1412" s="327">
        <v>1245455062</v>
      </c>
      <c r="H1412" s="324" t="s">
        <v>12401</v>
      </c>
    </row>
    <row r="1413" spans="1:23" ht="14.45" customHeight="1" x14ac:dyDescent="0.2">
      <c r="A1413" s="327">
        <v>4787</v>
      </c>
      <c r="B1413" s="327">
        <v>1015726</v>
      </c>
      <c r="C1413" s="330" t="s">
        <v>12400</v>
      </c>
      <c r="D1413" s="330" t="s">
        <v>12400</v>
      </c>
      <c r="E1413" s="329">
        <v>39412</v>
      </c>
      <c r="F1413" s="328">
        <v>41912</v>
      </c>
      <c r="G1413" s="327">
        <v>1558355453</v>
      </c>
      <c r="H1413" s="324" t="s">
        <v>12399</v>
      </c>
    </row>
    <row r="1414" spans="1:23" ht="14.45" customHeight="1" x14ac:dyDescent="0.2">
      <c r="A1414" s="327">
        <v>4825</v>
      </c>
      <c r="B1414" s="327">
        <v>1015182</v>
      </c>
      <c r="C1414" s="330" t="s">
        <v>10416</v>
      </c>
      <c r="D1414" s="330" t="s">
        <v>12398</v>
      </c>
      <c r="E1414" s="329">
        <v>39387</v>
      </c>
      <c r="F1414" s="328">
        <v>40616</v>
      </c>
      <c r="G1414" s="327">
        <v>1043417553</v>
      </c>
      <c r="H1414" s="324" t="s">
        <v>12397</v>
      </c>
    </row>
    <row r="1415" spans="1:23" ht="14.45" customHeight="1" x14ac:dyDescent="0.2">
      <c r="A1415" s="327">
        <v>5161</v>
      </c>
      <c r="B1415" s="327">
        <v>1015194</v>
      </c>
      <c r="C1415" s="330" t="s">
        <v>12396</v>
      </c>
      <c r="D1415" s="330" t="s">
        <v>12395</v>
      </c>
      <c r="E1415" s="329">
        <v>39387</v>
      </c>
      <c r="F1415" s="328">
        <v>42825</v>
      </c>
      <c r="G1415" s="327">
        <v>1841495504</v>
      </c>
      <c r="H1415" s="324" t="s">
        <v>12394</v>
      </c>
    </row>
    <row r="1416" spans="1:23" ht="14.45" customHeight="1" x14ac:dyDescent="0.2">
      <c r="A1416" s="327">
        <v>4773</v>
      </c>
      <c r="B1416" s="327">
        <v>1015195</v>
      </c>
      <c r="C1416" s="330" t="s">
        <v>12393</v>
      </c>
      <c r="D1416" s="330" t="s">
        <v>12392</v>
      </c>
      <c r="E1416" s="329">
        <v>39387</v>
      </c>
      <c r="F1416" s="328">
        <v>42825</v>
      </c>
      <c r="G1416" s="327">
        <v>1770780223</v>
      </c>
      <c r="H1416" s="324" t="s">
        <v>12391</v>
      </c>
    </row>
    <row r="1417" spans="1:23" ht="14.45" customHeight="1" x14ac:dyDescent="0.2">
      <c r="A1417" s="327">
        <v>4846</v>
      </c>
      <c r="B1417" s="327">
        <v>1015196</v>
      </c>
      <c r="C1417" s="330" t="s">
        <v>12390</v>
      </c>
      <c r="D1417" s="330" t="s">
        <v>12389</v>
      </c>
      <c r="E1417" s="329">
        <v>39387</v>
      </c>
      <c r="F1417" s="328">
        <v>42825</v>
      </c>
      <c r="G1417" s="327">
        <v>1174729750</v>
      </c>
      <c r="H1417" s="324" t="s">
        <v>12388</v>
      </c>
    </row>
    <row r="1418" spans="1:23" ht="14.45" customHeight="1" x14ac:dyDescent="0.2">
      <c r="A1418" s="327">
        <v>4370</v>
      </c>
      <c r="B1418" s="327">
        <v>1015197</v>
      </c>
      <c r="C1418" s="330" t="s">
        <v>12387</v>
      </c>
      <c r="D1418" s="330" t="s">
        <v>12386</v>
      </c>
      <c r="E1418" s="329">
        <v>39387</v>
      </c>
      <c r="F1418" s="328">
        <v>42825</v>
      </c>
      <c r="G1418" s="327">
        <v>1578769147</v>
      </c>
      <c r="H1418" s="324" t="s">
        <v>12385</v>
      </c>
    </row>
    <row r="1419" spans="1:23" ht="14.45" customHeight="1" x14ac:dyDescent="0.2">
      <c r="A1419" s="327">
        <v>4514</v>
      </c>
      <c r="B1419" s="327">
        <v>1015198</v>
      </c>
      <c r="C1419" s="330" t="s">
        <v>12384</v>
      </c>
      <c r="D1419" s="330" t="s">
        <v>12383</v>
      </c>
      <c r="E1419" s="329">
        <v>39387</v>
      </c>
      <c r="F1419" s="328">
        <v>40816</v>
      </c>
      <c r="G1419" s="327">
        <v>1457558629</v>
      </c>
      <c r="H1419" s="324" t="s">
        <v>12382</v>
      </c>
    </row>
    <row r="1420" spans="1:23" ht="14.45" customHeight="1" x14ac:dyDescent="0.2">
      <c r="A1420" s="327">
        <v>4283</v>
      </c>
      <c r="B1420" s="327">
        <v>1015200</v>
      </c>
      <c r="C1420" s="330" t="s">
        <v>12381</v>
      </c>
      <c r="D1420" s="330" t="s">
        <v>12380</v>
      </c>
      <c r="E1420" s="329">
        <v>39387</v>
      </c>
      <c r="F1420" s="328">
        <v>42825</v>
      </c>
      <c r="G1420" s="327">
        <v>1306042973</v>
      </c>
      <c r="H1420" s="324" t="s">
        <v>12379</v>
      </c>
    </row>
    <row r="1421" spans="1:23" ht="14.45" customHeight="1" x14ac:dyDescent="0.2">
      <c r="A1421" s="327">
        <v>4622</v>
      </c>
      <c r="B1421" s="327">
        <v>1015201</v>
      </c>
      <c r="C1421" s="330" t="s">
        <v>12378</v>
      </c>
      <c r="D1421" s="330" t="s">
        <v>12377</v>
      </c>
      <c r="E1421" s="329">
        <v>39387</v>
      </c>
      <c r="F1421" s="328">
        <v>41973</v>
      </c>
      <c r="G1421" s="327">
        <v>1992902498</v>
      </c>
      <c r="H1421" s="324" t="s">
        <v>12376</v>
      </c>
    </row>
    <row r="1422" spans="1:23" ht="14.45" customHeight="1" x14ac:dyDescent="0.2">
      <c r="A1422" s="327">
        <v>4534</v>
      </c>
      <c r="B1422" s="327">
        <v>1015203</v>
      </c>
      <c r="C1422" s="330" t="s">
        <v>12375</v>
      </c>
      <c r="D1422" s="330" t="s">
        <v>12374</v>
      </c>
      <c r="E1422" s="329">
        <v>39387</v>
      </c>
      <c r="F1422" s="328">
        <v>40168</v>
      </c>
      <c r="G1422" s="327">
        <v>1730385303</v>
      </c>
      <c r="H1422" s="324" t="s">
        <v>12373</v>
      </c>
    </row>
    <row r="1423" spans="1:23" ht="14.45" customHeight="1" x14ac:dyDescent="0.2">
      <c r="A1423" s="327">
        <v>4559</v>
      </c>
      <c r="B1423" s="327">
        <v>1015204</v>
      </c>
      <c r="C1423" s="330" t="s">
        <v>12372</v>
      </c>
      <c r="D1423" s="330" t="s">
        <v>12371</v>
      </c>
      <c r="E1423" s="329">
        <v>39387</v>
      </c>
      <c r="F1423" s="328">
        <v>40816</v>
      </c>
      <c r="G1423" s="327">
        <v>1528265063</v>
      </c>
      <c r="H1423" s="324" t="s">
        <v>12370</v>
      </c>
    </row>
    <row r="1424" spans="1:23" ht="14.45" customHeight="1" x14ac:dyDescent="0.2">
      <c r="A1424" s="327">
        <v>4852</v>
      </c>
      <c r="B1424" s="327">
        <v>1015206</v>
      </c>
      <c r="C1424" s="330" t="s">
        <v>10392</v>
      </c>
      <c r="D1424" s="330" t="s">
        <v>12369</v>
      </c>
      <c r="E1424" s="329">
        <v>39387</v>
      </c>
      <c r="F1424" s="328">
        <v>41182</v>
      </c>
      <c r="G1424" s="327">
        <v>1386840957</v>
      </c>
      <c r="H1424" s="324" t="s">
        <v>12368</v>
      </c>
    </row>
    <row r="1425" spans="1:8" ht="14.45" customHeight="1" x14ac:dyDescent="0.2">
      <c r="A1425" s="327">
        <v>4608</v>
      </c>
      <c r="B1425" s="327">
        <v>1015207</v>
      </c>
      <c r="C1425" s="330" t="s">
        <v>5710</v>
      </c>
      <c r="D1425" s="330" t="s">
        <v>12367</v>
      </c>
      <c r="E1425" s="329">
        <v>39387</v>
      </c>
      <c r="F1425" s="328">
        <v>42825</v>
      </c>
      <c r="G1425" s="327">
        <v>1033316203</v>
      </c>
      <c r="H1425" s="324" t="s">
        <v>3386</v>
      </c>
    </row>
    <row r="1426" spans="1:8" ht="14.45" customHeight="1" x14ac:dyDescent="0.2">
      <c r="A1426" s="327">
        <v>4579</v>
      </c>
      <c r="B1426" s="327">
        <v>1015208</v>
      </c>
      <c r="C1426" s="330" t="s">
        <v>12366</v>
      </c>
      <c r="D1426" s="330" t="s">
        <v>12365</v>
      </c>
      <c r="E1426" s="329">
        <v>39387</v>
      </c>
      <c r="F1426" s="328">
        <v>42825</v>
      </c>
      <c r="G1426" s="327">
        <v>1316142078</v>
      </c>
      <c r="H1426" s="324" t="s">
        <v>12364</v>
      </c>
    </row>
    <row r="1427" spans="1:8" ht="14.45" customHeight="1" x14ac:dyDescent="0.2">
      <c r="A1427" s="327">
        <v>4530</v>
      </c>
      <c r="B1427" s="327">
        <v>1015209</v>
      </c>
      <c r="C1427" s="330" t="s">
        <v>10387</v>
      </c>
      <c r="D1427" s="330" t="s">
        <v>12363</v>
      </c>
      <c r="E1427" s="329">
        <v>39387</v>
      </c>
      <c r="F1427" s="328">
        <v>41259</v>
      </c>
      <c r="G1427" s="327">
        <v>1245437763</v>
      </c>
      <c r="H1427" s="324" t="s">
        <v>12362</v>
      </c>
    </row>
    <row r="1428" spans="1:8" ht="14.45" customHeight="1" x14ac:dyDescent="0.2">
      <c r="A1428" s="327">
        <v>4863</v>
      </c>
      <c r="B1428" s="327">
        <v>1015212</v>
      </c>
      <c r="C1428" s="330" t="s">
        <v>10384</v>
      </c>
      <c r="D1428" s="330" t="s">
        <v>12361</v>
      </c>
      <c r="E1428" s="329">
        <v>39387</v>
      </c>
      <c r="F1428" s="328">
        <v>42825</v>
      </c>
      <c r="G1428" s="327">
        <v>1306043583</v>
      </c>
      <c r="H1428" s="324" t="s">
        <v>3319</v>
      </c>
    </row>
    <row r="1429" spans="1:8" ht="14.45" customHeight="1" x14ac:dyDescent="0.2">
      <c r="A1429" s="327">
        <v>4855</v>
      </c>
      <c r="B1429" s="327">
        <v>1015215</v>
      </c>
      <c r="C1429" s="330" t="s">
        <v>12360</v>
      </c>
      <c r="D1429" s="330" t="s">
        <v>12359</v>
      </c>
      <c r="E1429" s="329">
        <v>39387</v>
      </c>
      <c r="F1429" s="328">
        <v>42825</v>
      </c>
      <c r="G1429" s="327">
        <v>1760689293</v>
      </c>
      <c r="H1429" s="324" t="s">
        <v>3282</v>
      </c>
    </row>
    <row r="1430" spans="1:8" ht="14.45" customHeight="1" x14ac:dyDescent="0.2">
      <c r="A1430" s="327">
        <v>5085</v>
      </c>
      <c r="B1430" s="327">
        <v>1015334</v>
      </c>
      <c r="C1430" s="330" t="s">
        <v>12358</v>
      </c>
      <c r="D1430" s="330" t="s">
        <v>12357</v>
      </c>
      <c r="E1430" s="329">
        <v>39387</v>
      </c>
      <c r="F1430" s="328">
        <v>41876</v>
      </c>
      <c r="G1430" s="327">
        <v>1871780924</v>
      </c>
      <c r="H1430" s="324" t="s">
        <v>12356</v>
      </c>
    </row>
    <row r="1431" spans="1:8" ht="14.45" customHeight="1" x14ac:dyDescent="0.2">
      <c r="A1431" s="327">
        <v>4351</v>
      </c>
      <c r="B1431" s="327">
        <v>1015371</v>
      </c>
      <c r="C1431" s="330" t="s">
        <v>12355</v>
      </c>
      <c r="D1431" s="330" t="s">
        <v>12352</v>
      </c>
      <c r="E1431" s="329">
        <v>39387</v>
      </c>
      <c r="F1431" s="328">
        <v>109574</v>
      </c>
      <c r="G1431" s="327">
        <v>1932396835</v>
      </c>
      <c r="H1431" s="324" t="s">
        <v>12354</v>
      </c>
    </row>
    <row r="1432" spans="1:8" ht="14.45" customHeight="1" x14ac:dyDescent="0.2">
      <c r="A1432" s="327">
        <v>4795</v>
      </c>
      <c r="B1432" s="327">
        <v>1015372</v>
      </c>
      <c r="C1432" s="330" t="s">
        <v>12353</v>
      </c>
      <c r="D1432" s="330" t="s">
        <v>12352</v>
      </c>
      <c r="E1432" s="329">
        <v>39387</v>
      </c>
      <c r="F1432" s="328">
        <v>109574</v>
      </c>
      <c r="G1432" s="327">
        <v>1225225121</v>
      </c>
      <c r="H1432" s="324" t="s">
        <v>12351</v>
      </c>
    </row>
    <row r="1433" spans="1:8" ht="14.45" customHeight="1" x14ac:dyDescent="0.2">
      <c r="A1433" s="327">
        <v>4958</v>
      </c>
      <c r="B1433" s="327">
        <v>1015376</v>
      </c>
      <c r="C1433" s="330" t="s">
        <v>12350</v>
      </c>
      <c r="D1433" s="330" t="s">
        <v>12349</v>
      </c>
      <c r="E1433" s="329">
        <v>39387</v>
      </c>
      <c r="F1433" s="328">
        <v>109574</v>
      </c>
      <c r="G1433" s="327">
        <v>1235326349</v>
      </c>
      <c r="H1433" s="324" t="s">
        <v>12348</v>
      </c>
    </row>
    <row r="1434" spans="1:8" ht="14.45" customHeight="1" x14ac:dyDescent="0.2">
      <c r="A1434" s="327">
        <v>103093</v>
      </c>
      <c r="B1434" s="327">
        <v>1015050</v>
      </c>
      <c r="C1434" s="330" t="s">
        <v>12347</v>
      </c>
      <c r="D1434" s="330" t="s">
        <v>12347</v>
      </c>
      <c r="E1434" s="329">
        <v>39384</v>
      </c>
      <c r="F1434" s="328">
        <v>42825</v>
      </c>
      <c r="G1434" s="327">
        <v>1083836357</v>
      </c>
      <c r="H1434" s="324" t="s">
        <v>12346</v>
      </c>
    </row>
    <row r="1435" spans="1:8" ht="14.45" customHeight="1" x14ac:dyDescent="0.2">
      <c r="A1435" s="327">
        <v>100219</v>
      </c>
      <c r="B1435" s="327">
        <v>1015345</v>
      </c>
      <c r="C1435" s="330" t="s">
        <v>12345</v>
      </c>
      <c r="D1435" s="330" t="s">
        <v>12344</v>
      </c>
      <c r="E1435" s="329">
        <v>39373</v>
      </c>
      <c r="F1435" s="328">
        <v>40675</v>
      </c>
      <c r="G1435" s="327">
        <v>1689868861</v>
      </c>
      <c r="H1435" s="324" t="s">
        <v>12343</v>
      </c>
    </row>
    <row r="1436" spans="1:8" ht="14.45" customHeight="1" x14ac:dyDescent="0.2">
      <c r="A1436" s="327">
        <v>103062</v>
      </c>
      <c r="B1436" s="327">
        <v>1015340</v>
      </c>
      <c r="C1436" s="330" t="s">
        <v>12342</v>
      </c>
      <c r="D1436" s="330" t="s">
        <v>12341</v>
      </c>
      <c r="E1436" s="329">
        <v>39358</v>
      </c>
      <c r="F1436" s="328">
        <v>109574</v>
      </c>
      <c r="G1436" s="327">
        <v>1629180740</v>
      </c>
      <c r="H1436" s="324" t="s">
        <v>12340</v>
      </c>
    </row>
    <row r="1437" spans="1:8" ht="14.45" customHeight="1" x14ac:dyDescent="0.2">
      <c r="A1437" s="327">
        <v>4117</v>
      </c>
      <c r="B1437" s="327">
        <v>1015280</v>
      </c>
      <c r="C1437" s="330" t="s">
        <v>12339</v>
      </c>
      <c r="D1437" s="330" t="s">
        <v>12338</v>
      </c>
      <c r="E1437" s="329">
        <v>39356</v>
      </c>
      <c r="F1437" s="328">
        <v>40086</v>
      </c>
      <c r="G1437" s="327">
        <v>1902096241</v>
      </c>
      <c r="H1437" s="324" t="s">
        <v>12337</v>
      </c>
    </row>
    <row r="1438" spans="1:8" ht="14.45" customHeight="1" x14ac:dyDescent="0.2">
      <c r="A1438" s="327">
        <v>103091</v>
      </c>
      <c r="B1438" s="327">
        <v>1015058</v>
      </c>
      <c r="C1438" s="330" t="s">
        <v>12336</v>
      </c>
      <c r="D1438" s="330" t="s">
        <v>12335</v>
      </c>
      <c r="E1438" s="329">
        <v>39346</v>
      </c>
      <c r="F1438" s="328">
        <v>42062</v>
      </c>
      <c r="G1438" s="327">
        <v>1154546836</v>
      </c>
      <c r="H1438" s="324" t="s">
        <v>12334</v>
      </c>
    </row>
    <row r="1439" spans="1:8" ht="14.45" customHeight="1" x14ac:dyDescent="0.2">
      <c r="A1439" s="327">
        <v>103103</v>
      </c>
      <c r="B1439" s="327">
        <v>1015110</v>
      </c>
      <c r="C1439" s="330" t="s">
        <v>12333</v>
      </c>
      <c r="D1439" s="330" t="s">
        <v>12332</v>
      </c>
      <c r="E1439" s="329">
        <v>39338</v>
      </c>
      <c r="F1439" s="328">
        <v>42049</v>
      </c>
      <c r="G1439" s="327">
        <v>1740495837</v>
      </c>
      <c r="H1439" s="324" t="s">
        <v>12331</v>
      </c>
    </row>
    <row r="1440" spans="1:8" ht="14.45" customHeight="1" x14ac:dyDescent="0.2">
      <c r="A1440" s="327">
        <v>102965</v>
      </c>
      <c r="B1440" s="327">
        <v>1015296</v>
      </c>
      <c r="C1440" s="330" t="s">
        <v>12330</v>
      </c>
      <c r="D1440" s="330" t="s">
        <v>12329</v>
      </c>
      <c r="E1440" s="329">
        <v>39336</v>
      </c>
      <c r="F1440" s="328">
        <v>109574</v>
      </c>
      <c r="G1440" s="327">
        <v>1437261583</v>
      </c>
      <c r="H1440" s="324" t="s">
        <v>12328</v>
      </c>
    </row>
    <row r="1441" spans="1:8" ht="14.45" customHeight="1" x14ac:dyDescent="0.2">
      <c r="A1441" s="327">
        <v>103086</v>
      </c>
      <c r="B1441" s="327">
        <v>1015147</v>
      </c>
      <c r="C1441" s="330" t="s">
        <v>12327</v>
      </c>
      <c r="D1441" s="330" t="s">
        <v>12326</v>
      </c>
      <c r="E1441" s="329">
        <v>39330</v>
      </c>
      <c r="F1441" s="328">
        <v>42825</v>
      </c>
      <c r="G1441" s="327">
        <v>1912125683</v>
      </c>
      <c r="H1441" s="324" t="s">
        <v>12325</v>
      </c>
    </row>
    <row r="1442" spans="1:8" ht="14.45" customHeight="1" x14ac:dyDescent="0.2">
      <c r="A1442" s="327">
        <v>5298</v>
      </c>
      <c r="B1442" s="327">
        <v>1015160</v>
      </c>
      <c r="C1442" s="330" t="s">
        <v>12324</v>
      </c>
      <c r="D1442" s="330" t="s">
        <v>12323</v>
      </c>
      <c r="E1442" s="329">
        <v>39326</v>
      </c>
      <c r="F1442" s="328">
        <v>39872</v>
      </c>
      <c r="G1442" s="327">
        <v>1083813497</v>
      </c>
      <c r="H1442" s="324" t="s">
        <v>12322</v>
      </c>
    </row>
    <row r="1443" spans="1:8" ht="14.45" customHeight="1" x14ac:dyDescent="0.2">
      <c r="A1443" s="327">
        <v>4440</v>
      </c>
      <c r="B1443" s="327">
        <v>1015193</v>
      </c>
      <c r="C1443" s="330" t="s">
        <v>9285</v>
      </c>
      <c r="D1443" s="330" t="s">
        <v>12321</v>
      </c>
      <c r="E1443" s="329">
        <v>39326</v>
      </c>
      <c r="F1443" s="328">
        <v>42368</v>
      </c>
      <c r="G1443" s="327">
        <v>1639379902</v>
      </c>
      <c r="H1443" s="324" t="s">
        <v>12320</v>
      </c>
    </row>
    <row r="1444" spans="1:8" ht="14.45" customHeight="1" x14ac:dyDescent="0.2">
      <c r="A1444" s="327">
        <v>4461</v>
      </c>
      <c r="B1444" s="327">
        <v>1015308</v>
      </c>
      <c r="C1444" s="330" t="s">
        <v>11368</v>
      </c>
      <c r="D1444" s="330" t="s">
        <v>12319</v>
      </c>
      <c r="E1444" s="329">
        <v>39326</v>
      </c>
      <c r="F1444" s="328">
        <v>41213</v>
      </c>
      <c r="G1444" s="327">
        <v>1942492558</v>
      </c>
      <c r="H1444" s="324" t="s">
        <v>12318</v>
      </c>
    </row>
    <row r="1445" spans="1:8" ht="14.45" customHeight="1" x14ac:dyDescent="0.2">
      <c r="A1445" s="327">
        <v>4062</v>
      </c>
      <c r="B1445" s="327">
        <v>1015259</v>
      </c>
      <c r="C1445" s="330" t="s">
        <v>7049</v>
      </c>
      <c r="D1445" s="330" t="s">
        <v>12317</v>
      </c>
      <c r="E1445" s="329">
        <v>39325</v>
      </c>
      <c r="F1445" s="328">
        <v>41904</v>
      </c>
      <c r="G1445" s="327">
        <v>1083804264</v>
      </c>
      <c r="H1445" s="324" t="s">
        <v>12316</v>
      </c>
    </row>
    <row r="1446" spans="1:8" ht="14.45" customHeight="1" x14ac:dyDescent="0.2">
      <c r="A1446" s="327">
        <v>103112</v>
      </c>
      <c r="B1446" s="327">
        <v>1015125</v>
      </c>
      <c r="C1446" s="330" t="s">
        <v>12315</v>
      </c>
      <c r="D1446" s="330" t="s">
        <v>12314</v>
      </c>
      <c r="E1446" s="329">
        <v>39324</v>
      </c>
      <c r="F1446" s="328">
        <v>42825</v>
      </c>
      <c r="G1446" s="327">
        <v>1891991584</v>
      </c>
      <c r="H1446" s="324" t="s">
        <v>12313</v>
      </c>
    </row>
    <row r="1447" spans="1:8" ht="14.45" customHeight="1" x14ac:dyDescent="0.2">
      <c r="A1447" s="327">
        <v>102783</v>
      </c>
      <c r="B1447" s="327">
        <v>1014526</v>
      </c>
      <c r="C1447" s="330" t="s">
        <v>12312</v>
      </c>
      <c r="D1447" s="330" t="s">
        <v>12311</v>
      </c>
      <c r="E1447" s="329">
        <v>39316</v>
      </c>
      <c r="F1447" s="328">
        <v>41396</v>
      </c>
      <c r="G1447" s="327">
        <v>1407879315</v>
      </c>
      <c r="H1447" s="324" t="s">
        <v>12310</v>
      </c>
    </row>
    <row r="1448" spans="1:8" ht="14.45" customHeight="1" x14ac:dyDescent="0.2">
      <c r="A1448" s="327">
        <v>4445</v>
      </c>
      <c r="B1448" s="327">
        <v>1015186</v>
      </c>
      <c r="C1448" s="330" t="s">
        <v>12309</v>
      </c>
      <c r="D1448" s="330" t="s">
        <v>12308</v>
      </c>
      <c r="E1448" s="329">
        <v>39305</v>
      </c>
      <c r="F1448" s="328">
        <v>109574</v>
      </c>
      <c r="G1448" s="327">
        <v>1104025618</v>
      </c>
      <c r="H1448" s="324" t="s">
        <v>12307</v>
      </c>
    </row>
    <row r="1449" spans="1:8" ht="14.45" customHeight="1" x14ac:dyDescent="0.2">
      <c r="A1449" s="327">
        <v>4107</v>
      </c>
      <c r="B1449" s="327">
        <v>1015187</v>
      </c>
      <c r="C1449" s="330" t="s">
        <v>12306</v>
      </c>
      <c r="D1449" s="330" t="s">
        <v>12305</v>
      </c>
      <c r="E1449" s="329">
        <v>39305</v>
      </c>
      <c r="F1449" s="328">
        <v>109574</v>
      </c>
      <c r="G1449" s="327">
        <v>1083813588</v>
      </c>
      <c r="H1449" s="324" t="s">
        <v>12304</v>
      </c>
    </row>
    <row r="1450" spans="1:8" ht="14.45" customHeight="1" x14ac:dyDescent="0.2">
      <c r="A1450" s="327">
        <v>4429</v>
      </c>
      <c r="B1450" s="327">
        <v>1015188</v>
      </c>
      <c r="C1450" s="330" t="s">
        <v>12303</v>
      </c>
      <c r="D1450" s="330" t="s">
        <v>12302</v>
      </c>
      <c r="E1450" s="329">
        <v>39305</v>
      </c>
      <c r="F1450" s="328">
        <v>109574</v>
      </c>
      <c r="G1450" s="327">
        <v>1962602805</v>
      </c>
      <c r="H1450" s="324" t="s">
        <v>12301</v>
      </c>
    </row>
    <row r="1451" spans="1:8" ht="14.45" customHeight="1" x14ac:dyDescent="0.2">
      <c r="A1451" s="327">
        <v>5121</v>
      </c>
      <c r="B1451" s="327">
        <v>1015228</v>
      </c>
      <c r="C1451" s="330" t="s">
        <v>12300</v>
      </c>
      <c r="D1451" s="330" t="s">
        <v>12299</v>
      </c>
      <c r="E1451" s="329">
        <v>39305</v>
      </c>
      <c r="F1451" s="328">
        <v>109574</v>
      </c>
      <c r="G1451" s="327">
        <v>1053511998</v>
      </c>
      <c r="H1451" s="324" t="s">
        <v>12298</v>
      </c>
    </row>
    <row r="1452" spans="1:8" ht="14.45" customHeight="1" x14ac:dyDescent="0.2">
      <c r="A1452" s="327">
        <v>114</v>
      </c>
      <c r="B1452" s="327">
        <v>1015229</v>
      </c>
      <c r="C1452" s="330" t="s">
        <v>12297</v>
      </c>
      <c r="D1452" s="330" t="s">
        <v>12296</v>
      </c>
      <c r="E1452" s="329">
        <v>39305</v>
      </c>
      <c r="F1452" s="328">
        <v>109574</v>
      </c>
      <c r="G1452" s="327">
        <v>1235338732</v>
      </c>
      <c r="H1452" s="324" t="s">
        <v>12295</v>
      </c>
    </row>
    <row r="1453" spans="1:8" ht="14.45" customHeight="1" x14ac:dyDescent="0.2">
      <c r="A1453" s="327">
        <v>5208</v>
      </c>
      <c r="B1453" s="327">
        <v>1015230</v>
      </c>
      <c r="C1453" s="330" t="s">
        <v>12294</v>
      </c>
      <c r="D1453" s="330" t="s">
        <v>12293</v>
      </c>
      <c r="E1453" s="329">
        <v>39305</v>
      </c>
      <c r="F1453" s="328">
        <v>109574</v>
      </c>
      <c r="G1453" s="327">
        <v>1114126612</v>
      </c>
      <c r="H1453" s="324" t="s">
        <v>12292</v>
      </c>
    </row>
    <row r="1454" spans="1:8" ht="14.45" customHeight="1" x14ac:dyDescent="0.2">
      <c r="A1454" s="327">
        <v>5196</v>
      </c>
      <c r="B1454" s="327">
        <v>1015231</v>
      </c>
      <c r="C1454" s="330" t="s">
        <v>12291</v>
      </c>
      <c r="D1454" s="330" t="s">
        <v>12290</v>
      </c>
      <c r="E1454" s="329">
        <v>39305</v>
      </c>
      <c r="F1454" s="328">
        <v>109574</v>
      </c>
      <c r="G1454" s="327">
        <v>1053511980</v>
      </c>
      <c r="H1454" s="324" t="s">
        <v>12289</v>
      </c>
    </row>
    <row r="1455" spans="1:8" ht="14.45" customHeight="1" x14ac:dyDescent="0.2">
      <c r="A1455" s="327">
        <v>4948</v>
      </c>
      <c r="B1455" s="327">
        <v>1015277</v>
      </c>
      <c r="C1455" s="330" t="s">
        <v>12288</v>
      </c>
      <c r="D1455" s="330" t="s">
        <v>12287</v>
      </c>
      <c r="E1455" s="329">
        <v>39296</v>
      </c>
      <c r="F1455" s="328">
        <v>39416</v>
      </c>
      <c r="G1455" s="327">
        <v>1073706362</v>
      </c>
      <c r="H1455" s="324" t="s">
        <v>12286</v>
      </c>
    </row>
    <row r="1456" spans="1:8" ht="14.45" customHeight="1" x14ac:dyDescent="0.2">
      <c r="A1456" s="327">
        <v>4340</v>
      </c>
      <c r="B1456" s="327">
        <v>1014699</v>
      </c>
      <c r="C1456" s="330" t="s">
        <v>11896</v>
      </c>
      <c r="D1456" s="330" t="s">
        <v>12285</v>
      </c>
      <c r="E1456" s="329">
        <v>39295</v>
      </c>
      <c r="F1456" s="328">
        <v>42735</v>
      </c>
      <c r="G1456" s="327">
        <v>1144394719</v>
      </c>
      <c r="H1456" s="324" t="s">
        <v>12284</v>
      </c>
    </row>
    <row r="1457" spans="1:8" ht="14.45" customHeight="1" x14ac:dyDescent="0.2">
      <c r="A1457" s="327">
        <v>5090</v>
      </c>
      <c r="B1457" s="327">
        <v>1015135</v>
      </c>
      <c r="C1457" s="330" t="s">
        <v>10592</v>
      </c>
      <c r="D1457" s="330" t="s">
        <v>12283</v>
      </c>
      <c r="E1457" s="329">
        <v>39295</v>
      </c>
      <c r="F1457" s="328">
        <v>109574</v>
      </c>
      <c r="G1457" s="327">
        <v>1700802873</v>
      </c>
      <c r="H1457" s="324" t="s">
        <v>12282</v>
      </c>
    </row>
    <row r="1458" spans="1:8" ht="14.45" customHeight="1" x14ac:dyDescent="0.2">
      <c r="A1458" s="327">
        <v>100717</v>
      </c>
      <c r="B1458" s="327">
        <v>1015148</v>
      </c>
      <c r="C1458" s="330" t="s">
        <v>12281</v>
      </c>
      <c r="D1458" s="330" t="s">
        <v>4888</v>
      </c>
      <c r="E1458" s="329">
        <v>39295</v>
      </c>
      <c r="F1458" s="328">
        <v>42463</v>
      </c>
      <c r="G1458" s="327">
        <v>1699972539</v>
      </c>
      <c r="H1458" s="324" t="s">
        <v>12280</v>
      </c>
    </row>
    <row r="1459" spans="1:8" ht="14.45" customHeight="1" x14ac:dyDescent="0.2">
      <c r="A1459" s="327">
        <v>5194</v>
      </c>
      <c r="B1459" s="327">
        <v>1015150</v>
      </c>
      <c r="C1459" s="330" t="s">
        <v>10216</v>
      </c>
      <c r="D1459" s="330" t="s">
        <v>10215</v>
      </c>
      <c r="E1459" s="329">
        <v>39295</v>
      </c>
      <c r="F1459" s="328">
        <v>41604</v>
      </c>
      <c r="G1459" s="327">
        <v>1285692269</v>
      </c>
      <c r="H1459" s="324" t="s">
        <v>12279</v>
      </c>
    </row>
    <row r="1460" spans="1:8" ht="14.45" customHeight="1" x14ac:dyDescent="0.2">
      <c r="A1460" s="327">
        <v>5074</v>
      </c>
      <c r="B1460" s="327">
        <v>1015151</v>
      </c>
      <c r="C1460" s="330" t="s">
        <v>12278</v>
      </c>
      <c r="D1460" s="330" t="s">
        <v>10227</v>
      </c>
      <c r="E1460" s="329">
        <v>39295</v>
      </c>
      <c r="F1460" s="328">
        <v>41604</v>
      </c>
      <c r="G1460" s="327">
        <v>1164489910</v>
      </c>
      <c r="H1460" s="324" t="s">
        <v>12277</v>
      </c>
    </row>
    <row r="1461" spans="1:8" ht="14.45" customHeight="1" x14ac:dyDescent="0.2">
      <c r="A1461" s="327">
        <v>4769</v>
      </c>
      <c r="B1461" s="327">
        <v>1015152</v>
      </c>
      <c r="C1461" s="330" t="s">
        <v>10219</v>
      </c>
      <c r="D1461" s="330" t="s">
        <v>10218</v>
      </c>
      <c r="E1461" s="329">
        <v>39295</v>
      </c>
      <c r="F1461" s="328">
        <v>41604</v>
      </c>
      <c r="G1461" s="327">
        <v>1164472809</v>
      </c>
      <c r="H1461" s="324" t="s">
        <v>12276</v>
      </c>
    </row>
    <row r="1462" spans="1:8" ht="14.45" customHeight="1" x14ac:dyDescent="0.2">
      <c r="A1462" s="327">
        <v>4316</v>
      </c>
      <c r="B1462" s="327">
        <v>1015153</v>
      </c>
      <c r="C1462" s="330" t="s">
        <v>10222</v>
      </c>
      <c r="D1462" s="330" t="s">
        <v>10221</v>
      </c>
      <c r="E1462" s="329">
        <v>39295</v>
      </c>
      <c r="F1462" s="328">
        <v>41604</v>
      </c>
      <c r="G1462" s="327">
        <v>1033169636</v>
      </c>
      <c r="H1462" s="324" t="s">
        <v>12275</v>
      </c>
    </row>
    <row r="1463" spans="1:8" ht="14.45" customHeight="1" x14ac:dyDescent="0.2">
      <c r="A1463" s="327">
        <v>4362</v>
      </c>
      <c r="B1463" s="327">
        <v>1015154</v>
      </c>
      <c r="C1463" s="330" t="s">
        <v>10225</v>
      </c>
      <c r="D1463" s="330" t="s">
        <v>10224</v>
      </c>
      <c r="E1463" s="329">
        <v>39295</v>
      </c>
      <c r="F1463" s="328">
        <v>41604</v>
      </c>
      <c r="G1463" s="327">
        <v>1033169750</v>
      </c>
      <c r="H1463" s="324" t="s">
        <v>12274</v>
      </c>
    </row>
    <row r="1464" spans="1:8" ht="14.45" customHeight="1" x14ac:dyDescent="0.2">
      <c r="A1464" s="327">
        <v>4614</v>
      </c>
      <c r="B1464" s="327">
        <v>1015155</v>
      </c>
      <c r="C1464" s="330" t="s">
        <v>12273</v>
      </c>
      <c r="D1464" s="330" t="s">
        <v>10472</v>
      </c>
      <c r="E1464" s="329">
        <v>39295</v>
      </c>
      <c r="F1464" s="328">
        <v>41604</v>
      </c>
      <c r="G1464" s="327">
        <v>1902856685</v>
      </c>
      <c r="H1464" s="324" t="s">
        <v>12272</v>
      </c>
    </row>
    <row r="1465" spans="1:8" ht="14.45" customHeight="1" x14ac:dyDescent="0.2">
      <c r="A1465" s="327">
        <v>4013</v>
      </c>
      <c r="B1465" s="327">
        <v>1015270</v>
      </c>
      <c r="C1465" s="330" t="s">
        <v>12271</v>
      </c>
      <c r="D1465" s="330" t="s">
        <v>12270</v>
      </c>
      <c r="E1465" s="329">
        <v>39295</v>
      </c>
      <c r="F1465" s="328">
        <v>41213</v>
      </c>
      <c r="G1465" s="327">
        <v>1134328396</v>
      </c>
      <c r="H1465" s="324" t="s">
        <v>12269</v>
      </c>
    </row>
    <row r="1466" spans="1:8" ht="14.45" customHeight="1" x14ac:dyDescent="0.2">
      <c r="A1466" s="327">
        <v>103011</v>
      </c>
      <c r="B1466" s="327">
        <v>1014956</v>
      </c>
      <c r="C1466" s="330" t="s">
        <v>12268</v>
      </c>
      <c r="D1466" s="330" t="s">
        <v>12267</v>
      </c>
      <c r="E1466" s="329">
        <v>39281</v>
      </c>
      <c r="F1466" s="328">
        <v>40786</v>
      </c>
      <c r="G1466" s="327">
        <v>1518000561</v>
      </c>
      <c r="H1466" s="324" t="s">
        <v>12266</v>
      </c>
    </row>
    <row r="1467" spans="1:8" ht="14.45" customHeight="1" x14ac:dyDescent="0.2">
      <c r="A1467" s="327">
        <v>4154</v>
      </c>
      <c r="B1467" s="327">
        <v>1015108</v>
      </c>
      <c r="C1467" s="330" t="s">
        <v>12265</v>
      </c>
      <c r="D1467" s="330" t="s">
        <v>12264</v>
      </c>
      <c r="E1467" s="329">
        <v>39272</v>
      </c>
      <c r="F1467" s="328">
        <v>41881</v>
      </c>
      <c r="G1467" s="327">
        <v>1861694473</v>
      </c>
      <c r="H1467" s="324" t="s">
        <v>12263</v>
      </c>
    </row>
    <row r="1468" spans="1:8" ht="14.45" customHeight="1" x14ac:dyDescent="0.2">
      <c r="A1468" s="327">
        <v>4294</v>
      </c>
      <c r="B1468" s="327">
        <v>1015115</v>
      </c>
      <c r="C1468" s="330" t="s">
        <v>12262</v>
      </c>
      <c r="D1468" s="330" t="s">
        <v>12261</v>
      </c>
      <c r="E1468" s="329">
        <v>39267</v>
      </c>
      <c r="F1468" s="328">
        <v>41943</v>
      </c>
      <c r="G1468" s="327">
        <v>1639373061</v>
      </c>
      <c r="H1468" s="324" t="s">
        <v>12260</v>
      </c>
    </row>
    <row r="1469" spans="1:8" ht="14.45" customHeight="1" x14ac:dyDescent="0.2">
      <c r="A1469" s="327">
        <v>4714</v>
      </c>
      <c r="B1469" s="327">
        <v>1015117</v>
      </c>
      <c r="C1469" s="330" t="s">
        <v>12259</v>
      </c>
      <c r="D1469" s="330" t="s">
        <v>12258</v>
      </c>
      <c r="E1469" s="329">
        <v>39267</v>
      </c>
      <c r="F1469" s="328">
        <v>41943</v>
      </c>
      <c r="G1469" s="327">
        <v>1205030632</v>
      </c>
      <c r="H1469" s="324" t="s">
        <v>12257</v>
      </c>
    </row>
    <row r="1470" spans="1:8" ht="14.45" customHeight="1" x14ac:dyDescent="0.2">
      <c r="A1470" s="327">
        <v>4297</v>
      </c>
      <c r="B1470" s="327">
        <v>1015119</v>
      </c>
      <c r="C1470" s="330" t="s">
        <v>12256</v>
      </c>
      <c r="D1470" s="330" t="s">
        <v>12255</v>
      </c>
      <c r="E1470" s="329">
        <v>39267</v>
      </c>
      <c r="F1470" s="328">
        <v>41943</v>
      </c>
      <c r="G1470" s="327">
        <v>1215131446</v>
      </c>
      <c r="H1470" s="324" t="s">
        <v>12254</v>
      </c>
    </row>
    <row r="1471" spans="1:8" ht="14.45" customHeight="1" x14ac:dyDescent="0.2">
      <c r="A1471" s="327">
        <v>4271</v>
      </c>
      <c r="B1471" s="327">
        <v>1015120</v>
      </c>
      <c r="C1471" s="330" t="s">
        <v>12253</v>
      </c>
      <c r="D1471" s="330" t="s">
        <v>12252</v>
      </c>
      <c r="E1471" s="329">
        <v>39267</v>
      </c>
      <c r="F1471" s="328">
        <v>41943</v>
      </c>
      <c r="G1471" s="327">
        <v>1922202357</v>
      </c>
      <c r="H1471" s="324" t="s">
        <v>12251</v>
      </c>
    </row>
    <row r="1472" spans="1:8" ht="14.45" customHeight="1" x14ac:dyDescent="0.2">
      <c r="A1472" s="327">
        <v>4250</v>
      </c>
      <c r="B1472" s="327">
        <v>1015121</v>
      </c>
      <c r="C1472" s="330" t="s">
        <v>12250</v>
      </c>
      <c r="D1472" s="330" t="s">
        <v>12249</v>
      </c>
      <c r="E1472" s="329">
        <v>39267</v>
      </c>
      <c r="F1472" s="328">
        <v>41943</v>
      </c>
      <c r="G1472" s="327">
        <v>1588868905</v>
      </c>
      <c r="H1472" s="324" t="s">
        <v>12248</v>
      </c>
    </row>
    <row r="1473" spans="1:8" ht="14.45" customHeight="1" x14ac:dyDescent="0.2">
      <c r="A1473" s="327">
        <v>4247</v>
      </c>
      <c r="B1473" s="327">
        <v>1015123</v>
      </c>
      <c r="C1473" s="330" t="s">
        <v>12247</v>
      </c>
      <c r="D1473" s="330" t="s">
        <v>12246</v>
      </c>
      <c r="E1473" s="329">
        <v>39267</v>
      </c>
      <c r="F1473" s="328">
        <v>41943</v>
      </c>
      <c r="G1473" s="327">
        <v>1861696288</v>
      </c>
      <c r="H1473" s="324" t="s">
        <v>12245</v>
      </c>
    </row>
    <row r="1474" spans="1:8" ht="14.45" customHeight="1" x14ac:dyDescent="0.2">
      <c r="A1474" s="327">
        <v>4446</v>
      </c>
      <c r="B1474" s="327">
        <v>1014695</v>
      </c>
      <c r="C1474" s="330" t="s">
        <v>7816</v>
      </c>
      <c r="D1474" s="330" t="s">
        <v>12244</v>
      </c>
      <c r="E1474" s="329">
        <v>39264</v>
      </c>
      <c r="F1474" s="328">
        <v>41820</v>
      </c>
      <c r="G1474" s="327">
        <v>1912071580</v>
      </c>
      <c r="H1474" s="324" t="s">
        <v>12243</v>
      </c>
    </row>
    <row r="1475" spans="1:8" ht="14.45" customHeight="1" x14ac:dyDescent="0.2">
      <c r="A1475" s="327">
        <v>5320</v>
      </c>
      <c r="B1475" s="327">
        <v>1015114</v>
      </c>
      <c r="C1475" s="330" t="s">
        <v>12242</v>
      </c>
      <c r="D1475" s="330" t="s">
        <v>12241</v>
      </c>
      <c r="E1475" s="329">
        <v>39264</v>
      </c>
      <c r="F1475" s="328">
        <v>40390</v>
      </c>
      <c r="G1475" s="327">
        <v>1386848471</v>
      </c>
      <c r="H1475" s="324" t="s">
        <v>12240</v>
      </c>
    </row>
    <row r="1476" spans="1:8" ht="14.45" customHeight="1" x14ac:dyDescent="0.2">
      <c r="A1476" s="327">
        <v>4401</v>
      </c>
      <c r="B1476" s="327">
        <v>1015116</v>
      </c>
      <c r="C1476" s="330" t="s">
        <v>12239</v>
      </c>
      <c r="D1476" s="330" t="s">
        <v>12238</v>
      </c>
      <c r="E1476" s="329">
        <v>39264</v>
      </c>
      <c r="F1476" s="328">
        <v>42825</v>
      </c>
      <c r="G1476" s="327">
        <v>1932245065</v>
      </c>
      <c r="H1476" s="324" t="s">
        <v>3214</v>
      </c>
    </row>
    <row r="1477" spans="1:8" ht="14.45" customHeight="1" x14ac:dyDescent="0.2">
      <c r="A1477" s="327">
        <v>4819</v>
      </c>
      <c r="B1477" s="327">
        <v>1015161</v>
      </c>
      <c r="C1477" s="330" t="s">
        <v>12237</v>
      </c>
      <c r="D1477" s="330" t="s">
        <v>12236</v>
      </c>
      <c r="E1477" s="329">
        <v>39264</v>
      </c>
      <c r="F1477" s="328">
        <v>39728</v>
      </c>
      <c r="G1477" s="327">
        <v>1679773170</v>
      </c>
      <c r="H1477" s="324" t="s">
        <v>12235</v>
      </c>
    </row>
    <row r="1478" spans="1:8" ht="14.45" customHeight="1" x14ac:dyDescent="0.2">
      <c r="A1478" s="327">
        <v>5014</v>
      </c>
      <c r="B1478" s="327">
        <v>1015174</v>
      </c>
      <c r="C1478" s="330" t="s">
        <v>12234</v>
      </c>
      <c r="D1478" s="330" t="s">
        <v>12233</v>
      </c>
      <c r="E1478" s="329">
        <v>39264</v>
      </c>
      <c r="F1478" s="328">
        <v>40399</v>
      </c>
      <c r="G1478" s="327">
        <v>1417948381</v>
      </c>
      <c r="H1478" s="324" t="s">
        <v>12232</v>
      </c>
    </row>
    <row r="1479" spans="1:8" ht="14.45" customHeight="1" x14ac:dyDescent="0.2">
      <c r="A1479" s="327">
        <v>4200</v>
      </c>
      <c r="B1479" s="327">
        <v>1015118</v>
      </c>
      <c r="C1479" s="330" t="s">
        <v>12231</v>
      </c>
      <c r="D1479" s="330" t="s">
        <v>12230</v>
      </c>
      <c r="E1479" s="329">
        <v>39241</v>
      </c>
      <c r="F1479" s="328">
        <v>109574</v>
      </c>
      <c r="G1479" s="327">
        <v>1295934354</v>
      </c>
      <c r="H1479" s="324" t="s">
        <v>3476</v>
      </c>
    </row>
    <row r="1480" spans="1:8" ht="14.45" customHeight="1" x14ac:dyDescent="0.2">
      <c r="A1480" s="327">
        <v>103019</v>
      </c>
      <c r="B1480" s="327">
        <v>1015095</v>
      </c>
      <c r="C1480" s="330" t="s">
        <v>12229</v>
      </c>
      <c r="D1480" s="330" t="s">
        <v>10362</v>
      </c>
      <c r="E1480" s="329">
        <v>39240</v>
      </c>
      <c r="F1480" s="328">
        <v>109574</v>
      </c>
      <c r="G1480" s="327">
        <v>1467678615</v>
      </c>
      <c r="H1480" s="324" t="s">
        <v>12228</v>
      </c>
    </row>
    <row r="1481" spans="1:8" ht="14.45" customHeight="1" x14ac:dyDescent="0.2">
      <c r="A1481" s="327">
        <v>4334</v>
      </c>
      <c r="B1481" s="327">
        <v>1015071</v>
      </c>
      <c r="C1481" s="330" t="s">
        <v>5433</v>
      </c>
      <c r="D1481" s="330" t="s">
        <v>12227</v>
      </c>
      <c r="E1481" s="329">
        <v>39234</v>
      </c>
      <c r="F1481" s="328">
        <v>39843</v>
      </c>
      <c r="G1481" s="327">
        <v>1154467231</v>
      </c>
      <c r="H1481" s="324" t="s">
        <v>12226</v>
      </c>
    </row>
    <row r="1482" spans="1:8" ht="14.45" customHeight="1" x14ac:dyDescent="0.2">
      <c r="A1482" s="327">
        <v>4993</v>
      </c>
      <c r="B1482" s="327">
        <v>1015105</v>
      </c>
      <c r="C1482" s="330" t="s">
        <v>12225</v>
      </c>
      <c r="D1482" s="330" t="s">
        <v>12143</v>
      </c>
      <c r="E1482" s="329">
        <v>39234</v>
      </c>
      <c r="F1482" s="328">
        <v>39950</v>
      </c>
      <c r="G1482" s="327">
        <v>1750449120</v>
      </c>
      <c r="H1482" s="324" t="s">
        <v>12224</v>
      </c>
    </row>
    <row r="1483" spans="1:8" ht="14.45" customHeight="1" x14ac:dyDescent="0.2">
      <c r="A1483" s="327">
        <v>102788</v>
      </c>
      <c r="B1483" s="327">
        <v>1014671</v>
      </c>
      <c r="C1483" s="330" t="s">
        <v>12223</v>
      </c>
      <c r="D1483" s="330" t="s">
        <v>12222</v>
      </c>
      <c r="E1483" s="329">
        <v>39225</v>
      </c>
      <c r="F1483" s="328">
        <v>39537</v>
      </c>
      <c r="G1483" s="327">
        <v>1942308861</v>
      </c>
      <c r="H1483" s="324" t="s">
        <v>12221</v>
      </c>
    </row>
    <row r="1484" spans="1:8" ht="14.45" customHeight="1" x14ac:dyDescent="0.2">
      <c r="A1484" s="327">
        <v>102893</v>
      </c>
      <c r="B1484" s="327">
        <v>1014742</v>
      </c>
      <c r="C1484" s="330" t="s">
        <v>12220</v>
      </c>
      <c r="D1484" s="330" t="s">
        <v>12219</v>
      </c>
      <c r="E1484" s="329">
        <v>39224</v>
      </c>
      <c r="F1484" s="328">
        <v>40482</v>
      </c>
      <c r="G1484" s="327">
        <v>1093886004</v>
      </c>
      <c r="H1484" s="324" t="s">
        <v>12218</v>
      </c>
    </row>
    <row r="1485" spans="1:8" ht="14.45" customHeight="1" x14ac:dyDescent="0.2">
      <c r="A1485" s="327">
        <v>4450</v>
      </c>
      <c r="B1485" s="327">
        <v>1015051</v>
      </c>
      <c r="C1485" s="330" t="s">
        <v>10837</v>
      </c>
      <c r="D1485" s="330" t="s">
        <v>12217</v>
      </c>
      <c r="E1485" s="329">
        <v>39220</v>
      </c>
      <c r="F1485" s="328">
        <v>41973</v>
      </c>
      <c r="G1485" s="327">
        <v>1285762286</v>
      </c>
      <c r="H1485" s="324" t="s">
        <v>12216</v>
      </c>
    </row>
    <row r="1486" spans="1:8" ht="14.45" customHeight="1" x14ac:dyDescent="0.2">
      <c r="A1486" s="327">
        <v>102993</v>
      </c>
      <c r="B1486" s="327">
        <v>1014946</v>
      </c>
      <c r="C1486" s="330" t="s">
        <v>12215</v>
      </c>
      <c r="D1486" s="330" t="s">
        <v>12214</v>
      </c>
      <c r="E1486" s="329">
        <v>39212</v>
      </c>
      <c r="F1486" s="328">
        <v>40786</v>
      </c>
      <c r="G1486" s="327">
        <v>1215071832</v>
      </c>
      <c r="H1486" s="324" t="s">
        <v>12213</v>
      </c>
    </row>
    <row r="1487" spans="1:8" ht="14.45" customHeight="1" x14ac:dyDescent="0.2">
      <c r="A1487" s="327">
        <v>4628</v>
      </c>
      <c r="B1487" s="327">
        <v>1015026</v>
      </c>
      <c r="C1487" s="330" t="s">
        <v>12212</v>
      </c>
      <c r="D1487" s="330" t="s">
        <v>12211</v>
      </c>
      <c r="E1487" s="329">
        <v>39203</v>
      </c>
      <c r="F1487" s="328">
        <v>41790</v>
      </c>
      <c r="G1487" s="327">
        <v>1356471650</v>
      </c>
      <c r="H1487" s="324" t="s">
        <v>12210</v>
      </c>
    </row>
    <row r="1488" spans="1:8" ht="14.45" customHeight="1" x14ac:dyDescent="0.2">
      <c r="A1488" s="327">
        <v>4595</v>
      </c>
      <c r="B1488" s="327">
        <v>1015027</v>
      </c>
      <c r="C1488" s="330" t="s">
        <v>12209</v>
      </c>
      <c r="D1488" s="330" t="s">
        <v>12208</v>
      </c>
      <c r="E1488" s="329">
        <v>39203</v>
      </c>
      <c r="F1488" s="328">
        <v>40359</v>
      </c>
      <c r="G1488" s="327">
        <v>1760512156</v>
      </c>
      <c r="H1488" s="324" t="s">
        <v>12207</v>
      </c>
    </row>
    <row r="1489" spans="1:8" ht="14.45" customHeight="1" x14ac:dyDescent="0.2">
      <c r="A1489" s="327">
        <v>4217</v>
      </c>
      <c r="B1489" s="327">
        <v>1015106</v>
      </c>
      <c r="C1489" s="330" t="s">
        <v>4941</v>
      </c>
      <c r="D1489" s="330" t="s">
        <v>4941</v>
      </c>
      <c r="E1489" s="329">
        <v>39188</v>
      </c>
      <c r="F1489" s="328">
        <v>39647</v>
      </c>
      <c r="G1489" s="327">
        <v>1871616904</v>
      </c>
      <c r="H1489" s="324" t="s">
        <v>4940</v>
      </c>
    </row>
    <row r="1490" spans="1:8" ht="14.45" customHeight="1" x14ac:dyDescent="0.2">
      <c r="A1490" s="327">
        <v>102785</v>
      </c>
      <c r="B1490" s="327">
        <v>1014533</v>
      </c>
      <c r="C1490" s="330" t="s">
        <v>12206</v>
      </c>
      <c r="D1490" s="330" t="s">
        <v>12205</v>
      </c>
      <c r="E1490" s="329">
        <v>39184</v>
      </c>
      <c r="F1490" s="328">
        <v>41547</v>
      </c>
      <c r="G1490" s="327">
        <v>1295842110</v>
      </c>
      <c r="H1490" s="324" t="s">
        <v>12204</v>
      </c>
    </row>
    <row r="1491" spans="1:8" ht="14.45" customHeight="1" x14ac:dyDescent="0.2">
      <c r="A1491" s="327">
        <v>4009</v>
      </c>
      <c r="B1491" s="327">
        <v>1014985</v>
      </c>
      <c r="C1491" s="330" t="s">
        <v>11505</v>
      </c>
      <c r="D1491" s="330" t="s">
        <v>12203</v>
      </c>
      <c r="E1491" s="329">
        <v>39178</v>
      </c>
      <c r="F1491" s="328">
        <v>39962</v>
      </c>
      <c r="G1491" s="327">
        <v>1356344154</v>
      </c>
      <c r="H1491" s="324" t="s">
        <v>12202</v>
      </c>
    </row>
    <row r="1492" spans="1:8" ht="14.45" customHeight="1" x14ac:dyDescent="0.2">
      <c r="A1492" s="327">
        <v>102925</v>
      </c>
      <c r="B1492" s="327">
        <v>1014777</v>
      </c>
      <c r="C1492" s="330" t="s">
        <v>12201</v>
      </c>
      <c r="D1492" s="330" t="s">
        <v>12200</v>
      </c>
      <c r="E1492" s="329">
        <v>39177</v>
      </c>
      <c r="F1492" s="328">
        <v>42062</v>
      </c>
      <c r="G1492" s="327">
        <v>1184782773</v>
      </c>
      <c r="H1492" s="324" t="s">
        <v>12199</v>
      </c>
    </row>
    <row r="1493" spans="1:8" ht="14.45" customHeight="1" x14ac:dyDescent="0.2">
      <c r="A1493" s="327">
        <v>5141</v>
      </c>
      <c r="B1493" s="327">
        <v>1014980</v>
      </c>
      <c r="C1493" s="330" t="s">
        <v>12198</v>
      </c>
      <c r="D1493" s="330" t="s">
        <v>12197</v>
      </c>
      <c r="E1493" s="329">
        <v>39176</v>
      </c>
      <c r="F1493" s="328">
        <v>39483</v>
      </c>
      <c r="G1493" s="327">
        <v>1700889599</v>
      </c>
      <c r="H1493" s="324" t="s">
        <v>12196</v>
      </c>
    </row>
    <row r="1494" spans="1:8" ht="14.45" customHeight="1" x14ac:dyDescent="0.2">
      <c r="A1494" s="327">
        <v>4892</v>
      </c>
      <c r="B1494" s="327">
        <v>1014984</v>
      </c>
      <c r="C1494" s="330" t="s">
        <v>9618</v>
      </c>
      <c r="D1494" s="330" t="s">
        <v>12195</v>
      </c>
      <c r="E1494" s="329">
        <v>39176</v>
      </c>
      <c r="F1494" s="328">
        <v>39962</v>
      </c>
      <c r="G1494" s="327">
        <v>1013910835</v>
      </c>
      <c r="H1494" s="324" t="s">
        <v>12194</v>
      </c>
    </row>
    <row r="1495" spans="1:8" ht="14.45" customHeight="1" x14ac:dyDescent="0.2">
      <c r="A1495" s="327">
        <v>102868</v>
      </c>
      <c r="B1495" s="327">
        <v>1014974</v>
      </c>
      <c r="C1495" s="330" t="s">
        <v>12193</v>
      </c>
      <c r="D1495" s="330" t="s">
        <v>12193</v>
      </c>
      <c r="E1495" s="329">
        <v>39175</v>
      </c>
      <c r="F1495" s="328">
        <v>40836</v>
      </c>
      <c r="G1495" s="327">
        <v>1104994144</v>
      </c>
      <c r="H1495" s="324" t="s">
        <v>12192</v>
      </c>
    </row>
    <row r="1496" spans="1:8" ht="14.45" customHeight="1" x14ac:dyDescent="0.2">
      <c r="A1496" s="327">
        <v>5081</v>
      </c>
      <c r="B1496" s="327">
        <v>1014992</v>
      </c>
      <c r="C1496" s="330" t="s">
        <v>12191</v>
      </c>
      <c r="D1496" s="330" t="s">
        <v>12190</v>
      </c>
      <c r="E1496" s="329">
        <v>39174</v>
      </c>
      <c r="F1496" s="328">
        <v>109574</v>
      </c>
      <c r="G1496" s="327">
        <v>1508903451</v>
      </c>
      <c r="H1496" s="324" t="s">
        <v>12189</v>
      </c>
    </row>
    <row r="1497" spans="1:8" ht="14.45" customHeight="1" x14ac:dyDescent="0.2">
      <c r="A1497" s="327">
        <v>101669</v>
      </c>
      <c r="B1497" s="327">
        <v>1014939</v>
      </c>
      <c r="C1497" s="330" t="s">
        <v>11424</v>
      </c>
      <c r="D1497" s="330" t="s">
        <v>12188</v>
      </c>
      <c r="E1497" s="329">
        <v>39173</v>
      </c>
      <c r="F1497" s="328">
        <v>42035</v>
      </c>
      <c r="G1497" s="327">
        <v>1992747430</v>
      </c>
      <c r="H1497" s="324" t="s">
        <v>12187</v>
      </c>
    </row>
    <row r="1498" spans="1:8" ht="14.45" customHeight="1" x14ac:dyDescent="0.2">
      <c r="A1498" s="327">
        <v>102753</v>
      </c>
      <c r="B1498" s="327">
        <v>1014940</v>
      </c>
      <c r="C1498" s="330" t="s">
        <v>12056</v>
      </c>
      <c r="D1498" s="330" t="s">
        <v>12186</v>
      </c>
      <c r="E1498" s="329">
        <v>39173</v>
      </c>
      <c r="F1498" s="328">
        <v>42035</v>
      </c>
      <c r="G1498" s="327">
        <v>1386684322</v>
      </c>
      <c r="H1498" s="324" t="s">
        <v>12185</v>
      </c>
    </row>
    <row r="1499" spans="1:8" ht="14.45" customHeight="1" x14ac:dyDescent="0.2">
      <c r="A1499" s="327">
        <v>100297</v>
      </c>
      <c r="B1499" s="327">
        <v>1014941</v>
      </c>
      <c r="C1499" s="330" t="s">
        <v>12184</v>
      </c>
      <c r="D1499" s="330" t="s">
        <v>12183</v>
      </c>
      <c r="E1499" s="329">
        <v>39173</v>
      </c>
      <c r="F1499" s="328">
        <v>42035</v>
      </c>
      <c r="G1499" s="327">
        <v>1922040468</v>
      </c>
      <c r="H1499" s="324" t="s">
        <v>12182</v>
      </c>
    </row>
    <row r="1500" spans="1:8" ht="14.45" customHeight="1" x14ac:dyDescent="0.2">
      <c r="A1500" s="327">
        <v>102537</v>
      </c>
      <c r="B1500" s="327">
        <v>1014943</v>
      </c>
      <c r="C1500" s="330" t="s">
        <v>11343</v>
      </c>
      <c r="D1500" s="330" t="s">
        <v>12181</v>
      </c>
      <c r="E1500" s="329">
        <v>39173</v>
      </c>
      <c r="F1500" s="328">
        <v>42035</v>
      </c>
      <c r="G1500" s="327">
        <v>1457394231</v>
      </c>
      <c r="H1500" s="324" t="s">
        <v>12180</v>
      </c>
    </row>
    <row r="1501" spans="1:8" ht="14.45" customHeight="1" x14ac:dyDescent="0.2">
      <c r="A1501" s="327">
        <v>4969</v>
      </c>
      <c r="B1501" s="327">
        <v>1014949</v>
      </c>
      <c r="C1501" s="330" t="s">
        <v>12179</v>
      </c>
      <c r="D1501" s="330" t="s">
        <v>12179</v>
      </c>
      <c r="E1501" s="329">
        <v>39173</v>
      </c>
      <c r="F1501" s="328">
        <v>42886</v>
      </c>
      <c r="G1501" s="327">
        <v>1336273812</v>
      </c>
      <c r="H1501" s="324" t="s">
        <v>12178</v>
      </c>
    </row>
    <row r="1502" spans="1:8" ht="14.45" customHeight="1" x14ac:dyDescent="0.2">
      <c r="A1502" s="327">
        <v>5184</v>
      </c>
      <c r="B1502" s="327">
        <v>1014965</v>
      </c>
      <c r="C1502" s="330" t="s">
        <v>12177</v>
      </c>
      <c r="D1502" s="330" t="s">
        <v>12176</v>
      </c>
      <c r="E1502" s="329">
        <v>39173</v>
      </c>
      <c r="F1502" s="328">
        <v>40192</v>
      </c>
      <c r="G1502" s="327">
        <v>1164540928</v>
      </c>
      <c r="H1502" s="324" t="s">
        <v>12175</v>
      </c>
    </row>
    <row r="1503" spans="1:8" ht="14.45" customHeight="1" x14ac:dyDescent="0.2">
      <c r="A1503" s="327">
        <v>102161</v>
      </c>
      <c r="B1503" s="327">
        <v>1014973</v>
      </c>
      <c r="C1503" s="330" t="s">
        <v>12174</v>
      </c>
      <c r="D1503" s="330" t="s">
        <v>12173</v>
      </c>
      <c r="E1503" s="329">
        <v>39173</v>
      </c>
      <c r="F1503" s="328">
        <v>42035</v>
      </c>
      <c r="G1503" s="327">
        <v>1346282159</v>
      </c>
      <c r="H1503" s="324" t="s">
        <v>12172</v>
      </c>
    </row>
    <row r="1504" spans="1:8" ht="14.45" customHeight="1" x14ac:dyDescent="0.2">
      <c r="A1504" s="327">
        <v>100001</v>
      </c>
      <c r="B1504" s="327">
        <v>1014981</v>
      </c>
      <c r="C1504" s="330" t="s">
        <v>12171</v>
      </c>
      <c r="D1504" s="330" t="s">
        <v>12170</v>
      </c>
      <c r="E1504" s="329">
        <v>39173</v>
      </c>
      <c r="F1504" s="328">
        <v>42035</v>
      </c>
      <c r="G1504" s="327">
        <v>1245272780</v>
      </c>
      <c r="H1504" s="324" t="s">
        <v>12169</v>
      </c>
    </row>
    <row r="1505" spans="1:8" ht="14.45" customHeight="1" x14ac:dyDescent="0.2">
      <c r="A1505" s="327">
        <v>100048</v>
      </c>
      <c r="B1505" s="327">
        <v>1014982</v>
      </c>
      <c r="C1505" s="330" t="s">
        <v>12168</v>
      </c>
      <c r="D1505" s="330" t="s">
        <v>12167</v>
      </c>
      <c r="E1505" s="329">
        <v>39173</v>
      </c>
      <c r="F1505" s="328">
        <v>42035</v>
      </c>
      <c r="G1505" s="327">
        <v>1972545424</v>
      </c>
      <c r="H1505" s="324" t="s">
        <v>12166</v>
      </c>
    </row>
    <row r="1506" spans="1:8" ht="14.45" customHeight="1" x14ac:dyDescent="0.2">
      <c r="A1506" s="327">
        <v>5348</v>
      </c>
      <c r="B1506" s="327">
        <v>1014983</v>
      </c>
      <c r="C1506" s="330" t="s">
        <v>12165</v>
      </c>
      <c r="D1506" s="330" t="s">
        <v>12164</v>
      </c>
      <c r="E1506" s="329">
        <v>39173</v>
      </c>
      <c r="F1506" s="328">
        <v>42035</v>
      </c>
      <c r="G1506" s="327">
        <v>1881636330</v>
      </c>
      <c r="H1506" s="324" t="s">
        <v>12163</v>
      </c>
    </row>
    <row r="1507" spans="1:8" ht="14.45" customHeight="1" x14ac:dyDescent="0.2">
      <c r="A1507" s="327">
        <v>5082</v>
      </c>
      <c r="B1507" s="327">
        <v>1014994</v>
      </c>
      <c r="C1507" s="330" t="s">
        <v>12162</v>
      </c>
      <c r="D1507" s="330" t="s">
        <v>12161</v>
      </c>
      <c r="E1507" s="329">
        <v>39173</v>
      </c>
      <c r="F1507" s="328">
        <v>109574</v>
      </c>
      <c r="G1507" s="327">
        <v>1972640506</v>
      </c>
      <c r="H1507" s="324" t="s">
        <v>12160</v>
      </c>
    </row>
    <row r="1508" spans="1:8" ht="14.45" customHeight="1" x14ac:dyDescent="0.2">
      <c r="A1508" s="327">
        <v>4272</v>
      </c>
      <c r="B1508" s="327">
        <v>1014942</v>
      </c>
      <c r="C1508" s="330" t="s">
        <v>12159</v>
      </c>
      <c r="D1508" s="330" t="s">
        <v>12158</v>
      </c>
      <c r="E1508" s="329">
        <v>39172</v>
      </c>
      <c r="F1508" s="328">
        <v>41274</v>
      </c>
      <c r="G1508" s="327">
        <v>1093831984</v>
      </c>
      <c r="H1508" s="324" t="s">
        <v>12157</v>
      </c>
    </row>
    <row r="1509" spans="1:8" ht="14.45" customHeight="1" x14ac:dyDescent="0.2">
      <c r="A1509" s="327">
        <v>102667</v>
      </c>
      <c r="B1509" s="327">
        <v>1014952</v>
      </c>
      <c r="C1509" s="330" t="s">
        <v>12156</v>
      </c>
      <c r="D1509" s="330" t="s">
        <v>12155</v>
      </c>
      <c r="E1509" s="329">
        <v>39172</v>
      </c>
      <c r="F1509" s="328">
        <v>42825</v>
      </c>
      <c r="G1509" s="327">
        <v>1487770111</v>
      </c>
      <c r="H1509" s="324" t="s">
        <v>12154</v>
      </c>
    </row>
    <row r="1510" spans="1:8" ht="14.45" customHeight="1" x14ac:dyDescent="0.2">
      <c r="A1510" s="327">
        <v>102791</v>
      </c>
      <c r="B1510" s="327">
        <v>1014648</v>
      </c>
      <c r="C1510" s="330" t="s">
        <v>12153</v>
      </c>
      <c r="D1510" s="330" t="s">
        <v>12152</v>
      </c>
      <c r="E1510" s="329">
        <v>39170</v>
      </c>
      <c r="F1510" s="328">
        <v>42825</v>
      </c>
      <c r="G1510" s="327">
        <v>1679586325</v>
      </c>
      <c r="H1510" s="324" t="s">
        <v>3646</v>
      </c>
    </row>
    <row r="1511" spans="1:8" ht="14.45" customHeight="1" x14ac:dyDescent="0.2">
      <c r="A1511" s="327">
        <v>4545</v>
      </c>
      <c r="B1511" s="327">
        <v>1014925</v>
      </c>
      <c r="C1511" s="330" t="s">
        <v>5348</v>
      </c>
      <c r="D1511" s="330" t="s">
        <v>12151</v>
      </c>
      <c r="E1511" s="329">
        <v>39147</v>
      </c>
      <c r="F1511" s="328">
        <v>39844</v>
      </c>
      <c r="G1511" s="327">
        <v>1922144070</v>
      </c>
      <c r="H1511" s="324" t="s">
        <v>3708</v>
      </c>
    </row>
    <row r="1512" spans="1:8" ht="14.45" customHeight="1" x14ac:dyDescent="0.2">
      <c r="A1512" s="327">
        <v>4572</v>
      </c>
      <c r="B1512" s="327">
        <v>1014928</v>
      </c>
      <c r="C1512" s="330" t="s">
        <v>5005</v>
      </c>
      <c r="D1512" s="330" t="s">
        <v>12150</v>
      </c>
      <c r="E1512" s="329">
        <v>39147</v>
      </c>
      <c r="F1512" s="328">
        <v>39844</v>
      </c>
      <c r="G1512" s="327">
        <v>1598801680</v>
      </c>
      <c r="H1512" s="324" t="s">
        <v>12149</v>
      </c>
    </row>
    <row r="1513" spans="1:8" ht="14.45" customHeight="1" x14ac:dyDescent="0.2">
      <c r="A1513" s="327">
        <v>4407</v>
      </c>
      <c r="B1513" s="327">
        <v>1014927</v>
      </c>
      <c r="C1513" s="330" t="s">
        <v>5147</v>
      </c>
      <c r="D1513" s="330" t="s">
        <v>12148</v>
      </c>
      <c r="E1513" s="329">
        <v>39146</v>
      </c>
      <c r="F1513" s="328">
        <v>39822</v>
      </c>
      <c r="G1513" s="327">
        <v>1063558526</v>
      </c>
      <c r="H1513" s="324" t="s">
        <v>12147</v>
      </c>
    </row>
    <row r="1514" spans="1:8" ht="14.45" customHeight="1" x14ac:dyDescent="0.2">
      <c r="A1514" s="327">
        <v>4532</v>
      </c>
      <c r="B1514" s="327">
        <v>1014903</v>
      </c>
      <c r="C1514" s="330" t="s">
        <v>12146</v>
      </c>
      <c r="D1514" s="330" t="s">
        <v>12145</v>
      </c>
      <c r="E1514" s="329">
        <v>39142</v>
      </c>
      <c r="F1514" s="328">
        <v>42054</v>
      </c>
      <c r="G1514" s="327">
        <v>1477695641</v>
      </c>
      <c r="H1514" s="324" t="s">
        <v>12144</v>
      </c>
    </row>
    <row r="1515" spans="1:8" ht="14.45" customHeight="1" x14ac:dyDescent="0.2">
      <c r="A1515" s="327">
        <v>4520</v>
      </c>
      <c r="B1515" s="327">
        <v>1014908</v>
      </c>
      <c r="C1515" s="330" t="s">
        <v>6000</v>
      </c>
      <c r="D1515" s="330" t="s">
        <v>12143</v>
      </c>
      <c r="E1515" s="329">
        <v>39142</v>
      </c>
      <c r="F1515" s="328">
        <v>39872</v>
      </c>
      <c r="G1515" s="327">
        <v>1609904804</v>
      </c>
      <c r="H1515" s="324" t="s">
        <v>12142</v>
      </c>
    </row>
    <row r="1516" spans="1:8" ht="14.45" customHeight="1" x14ac:dyDescent="0.2">
      <c r="A1516" s="327">
        <v>5103</v>
      </c>
      <c r="B1516" s="327">
        <v>1014911</v>
      </c>
      <c r="C1516" s="330" t="s">
        <v>12141</v>
      </c>
      <c r="D1516" s="330" t="s">
        <v>12140</v>
      </c>
      <c r="E1516" s="329">
        <v>39142</v>
      </c>
      <c r="F1516" s="328">
        <v>42825</v>
      </c>
      <c r="G1516" s="327">
        <v>1881736056</v>
      </c>
      <c r="H1516" s="324" t="s">
        <v>12139</v>
      </c>
    </row>
    <row r="1517" spans="1:8" ht="14.45" customHeight="1" x14ac:dyDescent="0.2">
      <c r="A1517" s="327">
        <v>4543</v>
      </c>
      <c r="B1517" s="327">
        <v>1014915</v>
      </c>
      <c r="C1517" s="330" t="s">
        <v>11982</v>
      </c>
      <c r="D1517" s="330" t="s">
        <v>12138</v>
      </c>
      <c r="E1517" s="329">
        <v>39142</v>
      </c>
      <c r="F1517" s="328">
        <v>39844</v>
      </c>
      <c r="G1517" s="327">
        <v>1598801631</v>
      </c>
      <c r="H1517" s="324" t="s">
        <v>12137</v>
      </c>
    </row>
    <row r="1518" spans="1:8" ht="14.45" customHeight="1" x14ac:dyDescent="0.2">
      <c r="A1518" s="327">
        <v>4099</v>
      </c>
      <c r="B1518" s="327">
        <v>1014684</v>
      </c>
      <c r="C1518" s="330" t="s">
        <v>6727</v>
      </c>
      <c r="D1518" s="330" t="s">
        <v>6727</v>
      </c>
      <c r="E1518" s="329">
        <v>39141</v>
      </c>
      <c r="F1518" s="328">
        <v>39660</v>
      </c>
      <c r="G1518" s="327">
        <v>1578560439</v>
      </c>
      <c r="H1518" s="324" t="s">
        <v>12136</v>
      </c>
    </row>
    <row r="1519" spans="1:8" ht="14.45" customHeight="1" x14ac:dyDescent="0.2">
      <c r="A1519" s="327">
        <v>4562</v>
      </c>
      <c r="B1519" s="327">
        <v>1014027</v>
      </c>
      <c r="C1519" s="330" t="s">
        <v>10207</v>
      </c>
      <c r="D1519" s="330" t="s">
        <v>12135</v>
      </c>
      <c r="E1519" s="329">
        <v>39129</v>
      </c>
      <c r="F1519" s="328">
        <v>43190</v>
      </c>
      <c r="G1519" s="327">
        <v>1649317306</v>
      </c>
      <c r="H1519" s="324" t="s">
        <v>3363</v>
      </c>
    </row>
    <row r="1520" spans="1:8" ht="14.45" customHeight="1" x14ac:dyDescent="0.2">
      <c r="A1520" s="327">
        <v>4619</v>
      </c>
      <c r="B1520" s="327">
        <v>1014862</v>
      </c>
      <c r="C1520" s="330" t="s">
        <v>12134</v>
      </c>
      <c r="D1520" s="330" t="s">
        <v>12133</v>
      </c>
      <c r="E1520" s="329">
        <v>39129</v>
      </c>
      <c r="F1520" s="328">
        <v>39903</v>
      </c>
      <c r="G1520" s="327">
        <v>1265570907</v>
      </c>
      <c r="H1520" s="324" t="s">
        <v>12132</v>
      </c>
    </row>
    <row r="1521" spans="1:8" ht="14.45" customHeight="1" x14ac:dyDescent="0.2">
      <c r="A1521" s="327">
        <v>4985</v>
      </c>
      <c r="B1521" s="327">
        <v>1014863</v>
      </c>
      <c r="C1521" s="330" t="s">
        <v>12131</v>
      </c>
      <c r="D1521" s="330" t="s">
        <v>12130</v>
      </c>
      <c r="E1521" s="329">
        <v>39129</v>
      </c>
      <c r="F1521" s="328">
        <v>39903</v>
      </c>
      <c r="G1521" s="327">
        <v>1881732527</v>
      </c>
      <c r="H1521" s="324" t="s">
        <v>12129</v>
      </c>
    </row>
    <row r="1522" spans="1:8" ht="14.45" customHeight="1" x14ac:dyDescent="0.2">
      <c r="A1522" s="327">
        <v>102789</v>
      </c>
      <c r="B1522" s="327">
        <v>1014582</v>
      </c>
      <c r="C1522" s="330" t="s">
        <v>12128</v>
      </c>
      <c r="D1522" s="330" t="s">
        <v>12127</v>
      </c>
      <c r="E1522" s="329">
        <v>39119</v>
      </c>
      <c r="F1522" s="328">
        <v>39568</v>
      </c>
      <c r="G1522" s="327" t="s">
        <v>12126</v>
      </c>
      <c r="H1522" s="324" t="s">
        <v>12125</v>
      </c>
    </row>
    <row r="1523" spans="1:8" ht="14.45" customHeight="1" x14ac:dyDescent="0.2">
      <c r="A1523" s="327">
        <v>5013</v>
      </c>
      <c r="B1523" s="327">
        <v>1014795</v>
      </c>
      <c r="C1523" s="330" t="s">
        <v>5360</v>
      </c>
      <c r="D1523" s="330" t="s">
        <v>12124</v>
      </c>
      <c r="E1523" s="329">
        <v>39114</v>
      </c>
      <c r="F1523" s="328">
        <v>41759</v>
      </c>
      <c r="G1523" s="327">
        <v>1588718845</v>
      </c>
      <c r="H1523" s="324" t="s">
        <v>12123</v>
      </c>
    </row>
    <row r="1524" spans="1:8" ht="14.45" customHeight="1" x14ac:dyDescent="0.2">
      <c r="A1524" s="327">
        <v>5241</v>
      </c>
      <c r="B1524" s="327">
        <v>1014817</v>
      </c>
      <c r="C1524" s="330" t="s">
        <v>7823</v>
      </c>
      <c r="D1524" s="330" t="s">
        <v>12122</v>
      </c>
      <c r="E1524" s="329">
        <v>39114</v>
      </c>
      <c r="F1524" s="328">
        <v>39629</v>
      </c>
      <c r="G1524" s="327">
        <v>1417005141</v>
      </c>
      <c r="H1524" s="324" t="s">
        <v>12121</v>
      </c>
    </row>
    <row r="1525" spans="1:8" ht="14.45" customHeight="1" x14ac:dyDescent="0.2">
      <c r="A1525" s="327">
        <v>4311</v>
      </c>
      <c r="B1525" s="327">
        <v>1014864</v>
      </c>
      <c r="C1525" s="330" t="s">
        <v>10285</v>
      </c>
      <c r="D1525" s="330" t="s">
        <v>12120</v>
      </c>
      <c r="E1525" s="329">
        <v>39114</v>
      </c>
      <c r="F1525" s="328">
        <v>41547</v>
      </c>
      <c r="G1525" s="327">
        <v>1316086515</v>
      </c>
      <c r="H1525" s="324" t="s">
        <v>12119</v>
      </c>
    </row>
    <row r="1526" spans="1:8" ht="14.45" customHeight="1" x14ac:dyDescent="0.2">
      <c r="A1526" s="327">
        <v>4255</v>
      </c>
      <c r="B1526" s="327">
        <v>1014816</v>
      </c>
      <c r="C1526" s="330" t="s">
        <v>12118</v>
      </c>
      <c r="D1526" s="330" t="s">
        <v>12117</v>
      </c>
      <c r="E1526" s="329">
        <v>39093</v>
      </c>
      <c r="F1526" s="328">
        <v>42789</v>
      </c>
      <c r="G1526" s="327">
        <v>1225179419</v>
      </c>
      <c r="H1526" s="324" t="s">
        <v>12116</v>
      </c>
    </row>
    <row r="1527" spans="1:8" ht="14.45" customHeight="1" x14ac:dyDescent="0.2">
      <c r="A1527" s="327">
        <v>102861</v>
      </c>
      <c r="B1527" s="327">
        <v>1014646</v>
      </c>
      <c r="C1527" s="330" t="s">
        <v>12115</v>
      </c>
      <c r="D1527" s="330" t="s">
        <v>12114</v>
      </c>
      <c r="E1527" s="329">
        <v>39087</v>
      </c>
      <c r="F1527" s="328">
        <v>42049</v>
      </c>
      <c r="G1527" s="327">
        <v>1932298064</v>
      </c>
      <c r="H1527" s="324" t="s">
        <v>12113</v>
      </c>
    </row>
    <row r="1528" spans="1:8" ht="14.45" customHeight="1" x14ac:dyDescent="0.2">
      <c r="A1528" s="327">
        <v>4795</v>
      </c>
      <c r="B1528" s="327">
        <v>1014688</v>
      </c>
      <c r="C1528" s="330" t="s">
        <v>12112</v>
      </c>
      <c r="D1528" s="330" t="s">
        <v>12110</v>
      </c>
      <c r="E1528" s="329">
        <v>39084</v>
      </c>
      <c r="F1528" s="328">
        <v>39386</v>
      </c>
      <c r="G1528" s="327">
        <v>1992783484</v>
      </c>
      <c r="H1528" s="324" t="s">
        <v>12109</v>
      </c>
    </row>
    <row r="1529" spans="1:8" ht="14.45" customHeight="1" x14ac:dyDescent="0.2">
      <c r="A1529" s="327">
        <v>4351</v>
      </c>
      <c r="B1529" s="327">
        <v>1014689</v>
      </c>
      <c r="C1529" s="330" t="s">
        <v>12111</v>
      </c>
      <c r="D1529" s="330" t="s">
        <v>12110</v>
      </c>
      <c r="E1529" s="329">
        <v>39084</v>
      </c>
      <c r="F1529" s="328">
        <v>39386</v>
      </c>
      <c r="G1529" s="327">
        <v>1134107683</v>
      </c>
      <c r="H1529" s="324" t="s">
        <v>12109</v>
      </c>
    </row>
    <row r="1530" spans="1:8" ht="14.45" customHeight="1" x14ac:dyDescent="0.2">
      <c r="A1530" s="327">
        <v>4906</v>
      </c>
      <c r="B1530" s="327">
        <v>1014743</v>
      </c>
      <c r="C1530" s="330" t="s">
        <v>12108</v>
      </c>
      <c r="D1530" s="330" t="s">
        <v>12106</v>
      </c>
      <c r="E1530" s="329">
        <v>39084</v>
      </c>
      <c r="F1530" s="328">
        <v>40279</v>
      </c>
      <c r="G1530" s="327">
        <v>1346314176</v>
      </c>
      <c r="H1530" s="324" t="s">
        <v>12105</v>
      </c>
    </row>
    <row r="1531" spans="1:8" ht="14.45" customHeight="1" x14ac:dyDescent="0.2">
      <c r="A1531" s="327">
        <v>4285</v>
      </c>
      <c r="B1531" s="327">
        <v>1014744</v>
      </c>
      <c r="C1531" s="330" t="s">
        <v>9546</v>
      </c>
      <c r="D1531" s="330" t="s">
        <v>12106</v>
      </c>
      <c r="E1531" s="329">
        <v>39084</v>
      </c>
      <c r="F1531" s="328">
        <v>40279</v>
      </c>
      <c r="G1531" s="327">
        <v>1013082122</v>
      </c>
      <c r="H1531" s="324" t="s">
        <v>12105</v>
      </c>
    </row>
    <row r="1532" spans="1:8" ht="14.45" customHeight="1" x14ac:dyDescent="0.2">
      <c r="A1532" s="327">
        <v>4802</v>
      </c>
      <c r="B1532" s="327">
        <v>1014745</v>
      </c>
      <c r="C1532" s="330" t="s">
        <v>12107</v>
      </c>
      <c r="D1532" s="330" t="s">
        <v>12106</v>
      </c>
      <c r="E1532" s="329">
        <v>39084</v>
      </c>
      <c r="F1532" s="328">
        <v>40279</v>
      </c>
      <c r="G1532" s="327">
        <v>1821163932</v>
      </c>
      <c r="H1532" s="324" t="s">
        <v>12105</v>
      </c>
    </row>
    <row r="1533" spans="1:8" ht="14.45" customHeight="1" x14ac:dyDescent="0.2">
      <c r="A1533" s="327">
        <v>4730</v>
      </c>
      <c r="B1533" s="327">
        <v>1014746</v>
      </c>
      <c r="C1533" s="330" t="s">
        <v>11474</v>
      </c>
      <c r="D1533" s="330" t="s">
        <v>12106</v>
      </c>
      <c r="E1533" s="329">
        <v>39084</v>
      </c>
      <c r="F1533" s="328">
        <v>40279</v>
      </c>
      <c r="G1533" s="327">
        <v>1477627271</v>
      </c>
      <c r="H1533" s="324" t="s">
        <v>12105</v>
      </c>
    </row>
    <row r="1534" spans="1:8" ht="14.45" customHeight="1" x14ac:dyDescent="0.2">
      <c r="A1534" s="327">
        <v>4428</v>
      </c>
      <c r="B1534" s="327">
        <v>1014729</v>
      </c>
      <c r="C1534" s="330" t="s">
        <v>12104</v>
      </c>
      <c r="D1534" s="330" t="s">
        <v>12103</v>
      </c>
      <c r="E1534" s="329">
        <v>39083</v>
      </c>
      <c r="F1534" s="328">
        <v>41274</v>
      </c>
      <c r="G1534" s="327">
        <v>1487726329</v>
      </c>
      <c r="H1534" s="324" t="s">
        <v>12102</v>
      </c>
    </row>
    <row r="1535" spans="1:8" ht="14.45" customHeight="1" x14ac:dyDescent="0.2">
      <c r="A1535" s="327">
        <v>5125</v>
      </c>
      <c r="B1535" s="327">
        <v>1014730</v>
      </c>
      <c r="C1535" s="330" t="s">
        <v>12101</v>
      </c>
      <c r="D1535" s="330" t="s">
        <v>12100</v>
      </c>
      <c r="E1535" s="329">
        <v>39083</v>
      </c>
      <c r="F1535" s="328">
        <v>41274</v>
      </c>
      <c r="G1535" s="327">
        <v>1326111659</v>
      </c>
      <c r="H1535" s="324" t="s">
        <v>12099</v>
      </c>
    </row>
    <row r="1536" spans="1:8" ht="14.45" customHeight="1" x14ac:dyDescent="0.2">
      <c r="A1536" s="327">
        <v>4551</v>
      </c>
      <c r="B1536" s="327">
        <v>1014732</v>
      </c>
      <c r="C1536" s="330" t="s">
        <v>10305</v>
      </c>
      <c r="D1536" s="330" t="s">
        <v>12098</v>
      </c>
      <c r="E1536" s="329">
        <v>39083</v>
      </c>
      <c r="F1536" s="328">
        <v>42247</v>
      </c>
      <c r="G1536" s="327">
        <v>1326012147</v>
      </c>
      <c r="H1536" s="324" t="s">
        <v>12097</v>
      </c>
    </row>
    <row r="1537" spans="1:23" ht="14.45" customHeight="1" x14ac:dyDescent="0.2">
      <c r="A1537" s="327">
        <v>5233</v>
      </c>
      <c r="B1537" s="327">
        <v>1014738</v>
      </c>
      <c r="C1537" s="330" t="s">
        <v>12096</v>
      </c>
      <c r="D1537" s="330" t="s">
        <v>12095</v>
      </c>
      <c r="E1537" s="329">
        <v>39083</v>
      </c>
      <c r="F1537" s="328">
        <v>41897</v>
      </c>
      <c r="G1537" s="327">
        <v>1164599510</v>
      </c>
      <c r="H1537" s="324" t="s">
        <v>12094</v>
      </c>
    </row>
    <row r="1538" spans="1:23" ht="14.45" customHeight="1" x14ac:dyDescent="0.2">
      <c r="A1538" s="327">
        <v>5172</v>
      </c>
      <c r="B1538" s="327">
        <v>1014774</v>
      </c>
      <c r="C1538" s="330" t="s">
        <v>12093</v>
      </c>
      <c r="D1538" s="330" t="s">
        <v>12092</v>
      </c>
      <c r="E1538" s="329">
        <v>39083</v>
      </c>
      <c r="F1538" s="328">
        <v>109574</v>
      </c>
      <c r="G1538" s="327">
        <v>1790842714</v>
      </c>
      <c r="H1538" s="324" t="s">
        <v>12091</v>
      </c>
    </row>
    <row r="1539" spans="1:23" ht="14.45" customHeight="1" x14ac:dyDescent="0.2">
      <c r="A1539" s="327">
        <v>5383</v>
      </c>
      <c r="B1539" s="327">
        <v>1014783</v>
      </c>
      <c r="C1539" s="330" t="s">
        <v>12090</v>
      </c>
      <c r="D1539" s="330" t="s">
        <v>12089</v>
      </c>
      <c r="E1539" s="329">
        <v>39083</v>
      </c>
      <c r="F1539" s="328">
        <v>40783</v>
      </c>
      <c r="G1539" s="327">
        <v>1518022664</v>
      </c>
      <c r="H1539" s="324" t="s">
        <v>12088</v>
      </c>
    </row>
    <row r="1540" spans="1:23" ht="14.45" customHeight="1" x14ac:dyDescent="0.2">
      <c r="A1540" s="327">
        <v>4970</v>
      </c>
      <c r="B1540" s="327">
        <v>1014784</v>
      </c>
      <c r="C1540" s="330" t="s">
        <v>9244</v>
      </c>
      <c r="D1540" s="330" t="s">
        <v>12087</v>
      </c>
      <c r="E1540" s="329">
        <v>39083</v>
      </c>
      <c r="F1540" s="328">
        <v>40180</v>
      </c>
      <c r="G1540" s="327">
        <v>1770648982</v>
      </c>
      <c r="H1540" s="324" t="s">
        <v>12086</v>
      </c>
    </row>
    <row r="1541" spans="1:23" ht="14.45" customHeight="1" x14ac:dyDescent="0.2">
      <c r="A1541" s="327">
        <v>5368</v>
      </c>
      <c r="B1541" s="327">
        <v>1014785</v>
      </c>
      <c r="C1541" s="330" t="s">
        <v>12085</v>
      </c>
      <c r="D1541" s="330" t="s">
        <v>12084</v>
      </c>
      <c r="E1541" s="329">
        <v>39083</v>
      </c>
      <c r="F1541" s="328">
        <v>40755</v>
      </c>
      <c r="G1541" s="327">
        <v>1609931823</v>
      </c>
      <c r="H1541" s="324" t="s">
        <v>12083</v>
      </c>
    </row>
    <row r="1542" spans="1:23" ht="14.45" customHeight="1" x14ac:dyDescent="0.2">
      <c r="A1542" s="327">
        <v>5265</v>
      </c>
      <c r="B1542" s="327">
        <v>1014787</v>
      </c>
      <c r="C1542" s="330" t="s">
        <v>12082</v>
      </c>
      <c r="D1542" s="330" t="s">
        <v>12081</v>
      </c>
      <c r="E1542" s="329">
        <v>39083</v>
      </c>
      <c r="F1542" s="328">
        <v>109574</v>
      </c>
      <c r="G1542" s="327">
        <v>1356356190</v>
      </c>
      <c r="H1542" s="324" t="s">
        <v>12080</v>
      </c>
    </row>
    <row r="1543" spans="1:23" ht="14.45" customHeight="1" x14ac:dyDescent="0.2">
      <c r="A1543" s="327">
        <v>5258</v>
      </c>
      <c r="B1543" s="327">
        <v>1014815</v>
      </c>
      <c r="C1543" s="330" t="s">
        <v>12079</v>
      </c>
      <c r="D1543" s="330" t="s">
        <v>12078</v>
      </c>
      <c r="E1543" s="329">
        <v>39083</v>
      </c>
      <c r="F1543" s="328">
        <v>109574</v>
      </c>
      <c r="G1543" s="327">
        <v>1447298518</v>
      </c>
      <c r="H1543" s="324" t="s">
        <v>12077</v>
      </c>
      <c r="W1543" s="325"/>
    </row>
    <row r="1544" spans="1:23" ht="14.45" customHeight="1" x14ac:dyDescent="0.2">
      <c r="A1544" s="327">
        <v>4386</v>
      </c>
      <c r="B1544" s="327">
        <v>1014733</v>
      </c>
      <c r="C1544" s="330" t="s">
        <v>10858</v>
      </c>
      <c r="D1544" s="330" t="s">
        <v>10857</v>
      </c>
      <c r="E1544" s="329">
        <v>39082</v>
      </c>
      <c r="F1544" s="328">
        <v>39219</v>
      </c>
      <c r="G1544" s="327">
        <v>1972564714</v>
      </c>
      <c r="H1544" s="324" t="s">
        <v>10856</v>
      </c>
    </row>
    <row r="1545" spans="1:23" ht="14.45" customHeight="1" x14ac:dyDescent="0.2">
      <c r="A1545" s="327">
        <v>5155</v>
      </c>
      <c r="B1545" s="327">
        <v>1014734</v>
      </c>
      <c r="C1545" s="330" t="s">
        <v>10855</v>
      </c>
      <c r="D1545" s="330" t="s">
        <v>10854</v>
      </c>
      <c r="E1545" s="329">
        <v>39082</v>
      </c>
      <c r="F1545" s="328">
        <v>42825</v>
      </c>
      <c r="G1545" s="327">
        <v>1598726358</v>
      </c>
      <c r="H1545" s="324" t="s">
        <v>3380</v>
      </c>
    </row>
    <row r="1546" spans="1:23" ht="14.45" customHeight="1" x14ac:dyDescent="0.2">
      <c r="A1546" s="327">
        <v>4450</v>
      </c>
      <c r="B1546" s="327">
        <v>1014735</v>
      </c>
      <c r="C1546" s="330" t="s">
        <v>10837</v>
      </c>
      <c r="D1546" s="330" t="s">
        <v>10836</v>
      </c>
      <c r="E1546" s="329">
        <v>39082</v>
      </c>
      <c r="F1546" s="328">
        <v>39219</v>
      </c>
      <c r="G1546" s="327">
        <v>1356308068</v>
      </c>
      <c r="H1546" s="324" t="s">
        <v>10835</v>
      </c>
    </row>
    <row r="1547" spans="1:23" ht="14.45" customHeight="1" x14ac:dyDescent="0.2">
      <c r="A1547" s="327">
        <v>5158</v>
      </c>
      <c r="B1547" s="327">
        <v>1014736</v>
      </c>
      <c r="C1547" s="330" t="s">
        <v>10831</v>
      </c>
      <c r="D1547" s="330" t="s">
        <v>10830</v>
      </c>
      <c r="E1547" s="329">
        <v>39082</v>
      </c>
      <c r="F1547" s="328">
        <v>43190</v>
      </c>
      <c r="G1547" s="327">
        <v>1497712111</v>
      </c>
      <c r="H1547" s="324" t="s">
        <v>3558</v>
      </c>
    </row>
    <row r="1548" spans="1:23" ht="14.45" customHeight="1" x14ac:dyDescent="0.2">
      <c r="A1548" s="327">
        <v>4822</v>
      </c>
      <c r="B1548" s="327">
        <v>1014716</v>
      </c>
      <c r="C1548" s="330" t="s">
        <v>12076</v>
      </c>
      <c r="D1548" s="330" t="s">
        <v>12075</v>
      </c>
      <c r="E1548" s="329">
        <v>39071</v>
      </c>
      <c r="F1548" s="328">
        <v>109574</v>
      </c>
      <c r="G1548" s="327">
        <v>1588725592</v>
      </c>
      <c r="H1548" s="324" t="s">
        <v>12074</v>
      </c>
    </row>
    <row r="1549" spans="1:23" ht="14.45" customHeight="1" x14ac:dyDescent="0.2">
      <c r="A1549" s="327">
        <v>102704</v>
      </c>
      <c r="B1549" s="327">
        <v>1014428</v>
      </c>
      <c r="C1549" s="330" t="s">
        <v>12073</v>
      </c>
      <c r="D1549" s="330" t="s">
        <v>12072</v>
      </c>
      <c r="E1549" s="329">
        <v>39065</v>
      </c>
      <c r="F1549" s="328">
        <v>109574</v>
      </c>
      <c r="G1549" s="327">
        <v>1124061304</v>
      </c>
      <c r="H1549" s="324" t="s">
        <v>12071</v>
      </c>
    </row>
    <row r="1550" spans="1:23" ht="14.45" customHeight="1" x14ac:dyDescent="0.2">
      <c r="A1550" s="327">
        <v>5062</v>
      </c>
      <c r="B1550" s="327">
        <v>1014741</v>
      </c>
      <c r="C1550" s="330" t="s">
        <v>12070</v>
      </c>
      <c r="D1550" s="330" t="s">
        <v>12069</v>
      </c>
      <c r="E1550" s="329">
        <v>39052</v>
      </c>
      <c r="F1550" s="328">
        <v>42825</v>
      </c>
      <c r="G1550" s="327">
        <v>1578642252</v>
      </c>
      <c r="H1550" s="324" t="s">
        <v>12068</v>
      </c>
    </row>
    <row r="1551" spans="1:23" ht="14.45" customHeight="1" x14ac:dyDescent="0.2">
      <c r="A1551" s="327">
        <v>4204</v>
      </c>
      <c r="B1551" s="327">
        <v>1014647</v>
      </c>
      <c r="C1551" s="330" t="s">
        <v>12067</v>
      </c>
      <c r="D1551" s="330" t="s">
        <v>12067</v>
      </c>
      <c r="E1551" s="329">
        <v>39050</v>
      </c>
      <c r="F1551" s="328">
        <v>109574</v>
      </c>
      <c r="G1551" s="327">
        <v>1083793822</v>
      </c>
      <c r="H1551" s="324" t="s">
        <v>12066</v>
      </c>
    </row>
    <row r="1552" spans="1:23" ht="14.45" customHeight="1" x14ac:dyDescent="0.2">
      <c r="A1552" s="327">
        <v>102647</v>
      </c>
      <c r="B1552" s="327">
        <v>1014283</v>
      </c>
      <c r="C1552" s="330" t="s">
        <v>12065</v>
      </c>
      <c r="D1552" s="330" t="s">
        <v>12064</v>
      </c>
      <c r="E1552" s="329">
        <v>39042</v>
      </c>
      <c r="F1552" s="328">
        <v>40482</v>
      </c>
      <c r="G1552" s="327">
        <v>1003867201</v>
      </c>
      <c r="H1552" s="324" t="s">
        <v>12063</v>
      </c>
    </row>
    <row r="1553" spans="1:8" ht="14.45" customHeight="1" x14ac:dyDescent="0.2">
      <c r="A1553" s="327">
        <v>5253</v>
      </c>
      <c r="B1553" s="327">
        <v>1014596</v>
      </c>
      <c r="C1553" s="330" t="s">
        <v>12062</v>
      </c>
      <c r="D1553" s="330" t="s">
        <v>12061</v>
      </c>
      <c r="E1553" s="329">
        <v>39036</v>
      </c>
      <c r="F1553" s="328">
        <v>39840</v>
      </c>
      <c r="G1553" s="327">
        <v>1669552113</v>
      </c>
      <c r="H1553" s="324" t="s">
        <v>12060</v>
      </c>
    </row>
    <row r="1554" spans="1:8" ht="14.45" customHeight="1" x14ac:dyDescent="0.2">
      <c r="A1554" s="327">
        <v>4783</v>
      </c>
      <c r="B1554" s="327">
        <v>1014737</v>
      </c>
      <c r="C1554" s="330" t="s">
        <v>7767</v>
      </c>
      <c r="D1554" s="330" t="s">
        <v>10701</v>
      </c>
      <c r="E1554" s="329">
        <v>39035</v>
      </c>
      <c r="F1554" s="328">
        <v>109574</v>
      </c>
      <c r="G1554" s="327">
        <v>1528053238</v>
      </c>
      <c r="H1554" s="324" t="s">
        <v>10699</v>
      </c>
    </row>
    <row r="1555" spans="1:8" ht="14.45" customHeight="1" x14ac:dyDescent="0.2">
      <c r="A1555" s="327">
        <v>102588</v>
      </c>
      <c r="B1555" s="327">
        <v>1014105</v>
      </c>
      <c r="C1555" s="330" t="s">
        <v>12059</v>
      </c>
      <c r="D1555" s="330" t="s">
        <v>12058</v>
      </c>
      <c r="E1555" s="329">
        <v>39023</v>
      </c>
      <c r="F1555" s="328">
        <v>41396</v>
      </c>
      <c r="G1555" s="327">
        <v>1093765026</v>
      </c>
      <c r="H1555" s="324" t="s">
        <v>12057</v>
      </c>
    </row>
    <row r="1556" spans="1:8" ht="14.45" customHeight="1" x14ac:dyDescent="0.2">
      <c r="A1556" s="327">
        <v>102753</v>
      </c>
      <c r="B1556" s="327">
        <v>1014488</v>
      </c>
      <c r="C1556" s="330" t="s">
        <v>12056</v>
      </c>
      <c r="D1556" s="330" t="s">
        <v>12055</v>
      </c>
      <c r="E1556" s="329">
        <v>39022</v>
      </c>
      <c r="F1556" s="328">
        <v>39172</v>
      </c>
      <c r="G1556" s="327"/>
      <c r="H1556" s="324" t="s">
        <v>12054</v>
      </c>
    </row>
    <row r="1557" spans="1:8" ht="14.45" customHeight="1" x14ac:dyDescent="0.2">
      <c r="A1557" s="327">
        <v>4371</v>
      </c>
      <c r="B1557" s="327">
        <v>1014598</v>
      </c>
      <c r="C1557" s="330" t="s">
        <v>12050</v>
      </c>
      <c r="D1557" s="330" t="s">
        <v>12049</v>
      </c>
      <c r="E1557" s="329">
        <v>39022</v>
      </c>
      <c r="F1557" s="328">
        <v>109574</v>
      </c>
      <c r="G1557" s="327">
        <v>1104913276</v>
      </c>
      <c r="H1557" s="324" t="s">
        <v>3394</v>
      </c>
    </row>
    <row r="1558" spans="1:8" ht="14.45" customHeight="1" x14ac:dyDescent="0.2">
      <c r="A1558" s="327">
        <v>4610</v>
      </c>
      <c r="B1558" s="327">
        <v>1014602</v>
      </c>
      <c r="C1558" s="330" t="s">
        <v>12053</v>
      </c>
      <c r="D1558" s="330" t="s">
        <v>12049</v>
      </c>
      <c r="E1558" s="329">
        <v>39022</v>
      </c>
      <c r="F1558" s="328">
        <v>109574</v>
      </c>
      <c r="G1558" s="327">
        <v>1831286905</v>
      </c>
      <c r="H1558" s="324" t="s">
        <v>3394</v>
      </c>
    </row>
    <row r="1559" spans="1:8" ht="14.45" customHeight="1" x14ac:dyDescent="0.2">
      <c r="A1559" s="327">
        <v>4992</v>
      </c>
      <c r="B1559" s="327">
        <v>1014603</v>
      </c>
      <c r="C1559" s="330" t="s">
        <v>12052</v>
      </c>
      <c r="D1559" s="330" t="s">
        <v>12049</v>
      </c>
      <c r="E1559" s="329">
        <v>39022</v>
      </c>
      <c r="F1559" s="328">
        <v>109574</v>
      </c>
      <c r="G1559" s="327">
        <v>1851488928</v>
      </c>
      <c r="H1559" s="324" t="s">
        <v>3394</v>
      </c>
    </row>
    <row r="1560" spans="1:8" ht="14.45" customHeight="1" x14ac:dyDescent="0.2">
      <c r="A1560" s="327">
        <v>4660</v>
      </c>
      <c r="B1560" s="327">
        <v>1014607</v>
      </c>
      <c r="C1560" s="330" t="s">
        <v>12052</v>
      </c>
      <c r="D1560" s="330" t="s">
        <v>12049</v>
      </c>
      <c r="E1560" s="329">
        <v>39022</v>
      </c>
      <c r="F1560" s="328">
        <v>109574</v>
      </c>
      <c r="G1560" s="327">
        <v>1003903170</v>
      </c>
      <c r="H1560" s="324" t="s">
        <v>3394</v>
      </c>
    </row>
    <row r="1561" spans="1:8" ht="14.45" customHeight="1" x14ac:dyDescent="0.2">
      <c r="A1561" s="327">
        <v>4304</v>
      </c>
      <c r="B1561" s="327">
        <v>1014612</v>
      </c>
      <c r="C1561" s="330" t="s">
        <v>12052</v>
      </c>
      <c r="D1561" s="330" t="s">
        <v>12049</v>
      </c>
      <c r="E1561" s="329">
        <v>39022</v>
      </c>
      <c r="F1561" s="328">
        <v>40968</v>
      </c>
      <c r="G1561" s="327">
        <v>1659468726</v>
      </c>
      <c r="H1561" s="324" t="s">
        <v>3394</v>
      </c>
    </row>
    <row r="1562" spans="1:8" ht="14.45" customHeight="1" x14ac:dyDescent="0.2">
      <c r="A1562" s="327">
        <v>5052</v>
      </c>
      <c r="B1562" s="327">
        <v>1014613</v>
      </c>
      <c r="C1562" s="330" t="s">
        <v>12050</v>
      </c>
      <c r="D1562" s="330" t="s">
        <v>12049</v>
      </c>
      <c r="E1562" s="329">
        <v>39022</v>
      </c>
      <c r="F1562" s="328">
        <v>109574</v>
      </c>
      <c r="G1562" s="327">
        <v>1609963743</v>
      </c>
      <c r="H1562" s="324" t="s">
        <v>3394</v>
      </c>
    </row>
    <row r="1563" spans="1:8" ht="14.45" customHeight="1" x14ac:dyDescent="0.2">
      <c r="A1563" s="327">
        <v>4936</v>
      </c>
      <c r="B1563" s="327">
        <v>1014615</v>
      </c>
      <c r="C1563" s="330" t="s">
        <v>12052</v>
      </c>
      <c r="D1563" s="330" t="s">
        <v>12049</v>
      </c>
      <c r="E1563" s="329">
        <v>39022</v>
      </c>
      <c r="F1563" s="328">
        <v>109574</v>
      </c>
      <c r="G1563" s="327">
        <v>1942397047</v>
      </c>
      <c r="H1563" s="324" t="s">
        <v>3394</v>
      </c>
    </row>
    <row r="1564" spans="1:8" ht="14.45" customHeight="1" x14ac:dyDescent="0.2">
      <c r="A1564" s="327">
        <v>4611</v>
      </c>
      <c r="B1564" s="327">
        <v>1014616</v>
      </c>
      <c r="C1564" s="330" t="s">
        <v>12051</v>
      </c>
      <c r="D1564" s="330" t="s">
        <v>12049</v>
      </c>
      <c r="E1564" s="329">
        <v>39022</v>
      </c>
      <c r="F1564" s="328">
        <v>109574</v>
      </c>
      <c r="G1564" s="327">
        <v>1750478822</v>
      </c>
      <c r="H1564" s="324" t="s">
        <v>3394</v>
      </c>
    </row>
    <row r="1565" spans="1:8" ht="14.45" customHeight="1" x14ac:dyDescent="0.2">
      <c r="A1565" s="327">
        <v>4950</v>
      </c>
      <c r="B1565" s="327">
        <v>1014617</v>
      </c>
      <c r="C1565" s="330" t="s">
        <v>12050</v>
      </c>
      <c r="D1565" s="330" t="s">
        <v>12049</v>
      </c>
      <c r="E1565" s="329">
        <v>39022</v>
      </c>
      <c r="F1565" s="328">
        <v>109574</v>
      </c>
      <c r="G1565" s="327">
        <v>1205923372</v>
      </c>
      <c r="H1565" s="324" t="s">
        <v>3394</v>
      </c>
    </row>
    <row r="1566" spans="1:8" ht="14.45" customHeight="1" x14ac:dyDescent="0.2">
      <c r="A1566" s="327">
        <v>4987</v>
      </c>
      <c r="B1566" s="327">
        <v>1014624</v>
      </c>
      <c r="C1566" s="330" t="s">
        <v>9793</v>
      </c>
      <c r="D1566" s="330" t="s">
        <v>12048</v>
      </c>
      <c r="E1566" s="329">
        <v>39022</v>
      </c>
      <c r="F1566" s="328">
        <v>41261</v>
      </c>
      <c r="G1566" s="327">
        <v>1255414041</v>
      </c>
      <c r="H1566" s="324" t="s">
        <v>12047</v>
      </c>
    </row>
    <row r="1567" spans="1:8" ht="14.45" customHeight="1" x14ac:dyDescent="0.2">
      <c r="A1567" s="327">
        <v>4840</v>
      </c>
      <c r="B1567" s="327">
        <v>1014662</v>
      </c>
      <c r="C1567" s="330" t="s">
        <v>12046</v>
      </c>
      <c r="D1567" s="330" t="s">
        <v>12045</v>
      </c>
      <c r="E1567" s="329">
        <v>39022</v>
      </c>
      <c r="F1567" s="328">
        <v>40289</v>
      </c>
      <c r="G1567" s="327">
        <v>1801966262</v>
      </c>
      <c r="H1567" s="324" t="s">
        <v>12044</v>
      </c>
    </row>
    <row r="1568" spans="1:8" ht="14.45" customHeight="1" x14ac:dyDescent="0.2">
      <c r="A1568" s="327">
        <v>102773</v>
      </c>
      <c r="B1568" s="327">
        <v>1014538</v>
      </c>
      <c r="C1568" s="330" t="s">
        <v>12043</v>
      </c>
      <c r="D1568" s="330" t="s">
        <v>12042</v>
      </c>
      <c r="E1568" s="329">
        <v>39008</v>
      </c>
      <c r="F1568" s="328">
        <v>42062</v>
      </c>
      <c r="G1568" s="327">
        <v>1205945391</v>
      </c>
      <c r="H1568" s="324" t="s">
        <v>12041</v>
      </c>
    </row>
    <row r="1569" spans="1:8" ht="14.45" customHeight="1" x14ac:dyDescent="0.2">
      <c r="A1569" s="327">
        <v>5305</v>
      </c>
      <c r="B1569" s="327">
        <v>1014556</v>
      </c>
      <c r="C1569" s="330" t="s">
        <v>12040</v>
      </c>
      <c r="D1569" s="330" t="s">
        <v>12039</v>
      </c>
      <c r="E1569" s="329">
        <v>38991</v>
      </c>
      <c r="F1569" s="328">
        <v>41220</v>
      </c>
      <c r="G1569" s="327">
        <v>1770630626</v>
      </c>
      <c r="H1569" s="324" t="s">
        <v>12038</v>
      </c>
    </row>
    <row r="1570" spans="1:8" ht="14.45" customHeight="1" x14ac:dyDescent="0.2">
      <c r="A1570" s="327">
        <v>4334</v>
      </c>
      <c r="B1570" s="327">
        <v>1014477</v>
      </c>
      <c r="C1570" s="330" t="s">
        <v>5433</v>
      </c>
      <c r="D1570" s="330" t="s">
        <v>12037</v>
      </c>
      <c r="E1570" s="329">
        <v>38961</v>
      </c>
      <c r="F1570" s="328">
        <v>39233</v>
      </c>
      <c r="G1570" s="327">
        <v>1851364145</v>
      </c>
      <c r="H1570" s="324" t="s">
        <v>12036</v>
      </c>
    </row>
    <row r="1571" spans="1:8" ht="14.45" customHeight="1" x14ac:dyDescent="0.2">
      <c r="A1571" s="327">
        <v>4401</v>
      </c>
      <c r="B1571" s="327">
        <v>1014478</v>
      </c>
      <c r="C1571" s="330" t="s">
        <v>12035</v>
      </c>
      <c r="D1571" s="330" t="s">
        <v>12034</v>
      </c>
      <c r="E1571" s="329">
        <v>38961</v>
      </c>
      <c r="F1571" s="328">
        <v>39263</v>
      </c>
      <c r="G1571" s="327">
        <v>1992777403</v>
      </c>
      <c r="H1571" s="324" t="s">
        <v>12033</v>
      </c>
    </row>
    <row r="1572" spans="1:8" ht="14.45" customHeight="1" x14ac:dyDescent="0.2">
      <c r="A1572" s="327">
        <v>5185</v>
      </c>
      <c r="B1572" s="327">
        <v>1014479</v>
      </c>
      <c r="C1572" s="330" t="s">
        <v>12032</v>
      </c>
      <c r="D1572" s="330" t="s">
        <v>12031</v>
      </c>
      <c r="E1572" s="329">
        <v>38961</v>
      </c>
      <c r="F1572" s="328">
        <v>109574</v>
      </c>
      <c r="G1572" s="327">
        <v>1215958087</v>
      </c>
      <c r="H1572" s="324" t="s">
        <v>12030</v>
      </c>
    </row>
    <row r="1573" spans="1:8" ht="14.45" customHeight="1" x14ac:dyDescent="0.2">
      <c r="A1573" s="327">
        <v>4567</v>
      </c>
      <c r="B1573" s="327">
        <v>1014485</v>
      </c>
      <c r="C1573" s="330" t="s">
        <v>2454</v>
      </c>
      <c r="D1573" s="330" t="s">
        <v>12029</v>
      </c>
      <c r="E1573" s="329">
        <v>38961</v>
      </c>
      <c r="F1573" s="328">
        <v>43190</v>
      </c>
      <c r="G1573" s="327">
        <v>1518036987</v>
      </c>
      <c r="H1573" s="324" t="s">
        <v>3230</v>
      </c>
    </row>
    <row r="1574" spans="1:8" ht="14.45" customHeight="1" x14ac:dyDescent="0.2">
      <c r="A1574" s="327">
        <v>4325</v>
      </c>
      <c r="B1574" s="327">
        <v>1014487</v>
      </c>
      <c r="C1574" s="330" t="s">
        <v>12028</v>
      </c>
      <c r="D1574" s="330" t="s">
        <v>12027</v>
      </c>
      <c r="E1574" s="329">
        <v>38961</v>
      </c>
      <c r="F1574" s="328">
        <v>40325</v>
      </c>
      <c r="G1574" s="327">
        <v>1710056171</v>
      </c>
      <c r="H1574" s="324" t="s">
        <v>3698</v>
      </c>
    </row>
    <row r="1575" spans="1:8" ht="14.45" customHeight="1" x14ac:dyDescent="0.2">
      <c r="A1575" s="327">
        <v>4657</v>
      </c>
      <c r="B1575" s="327">
        <v>1014491</v>
      </c>
      <c r="C1575" s="330" t="s">
        <v>12026</v>
      </c>
      <c r="D1575" s="330" t="s">
        <v>12025</v>
      </c>
      <c r="E1575" s="329">
        <v>38961</v>
      </c>
      <c r="F1575" s="328">
        <v>41948</v>
      </c>
      <c r="G1575" s="327">
        <v>1841369204</v>
      </c>
      <c r="H1575" s="324" t="s">
        <v>12024</v>
      </c>
    </row>
    <row r="1576" spans="1:8" ht="14.45" customHeight="1" x14ac:dyDescent="0.2">
      <c r="A1576" s="327">
        <v>4823</v>
      </c>
      <c r="B1576" s="327">
        <v>1014494</v>
      </c>
      <c r="C1576" s="330" t="s">
        <v>12023</v>
      </c>
      <c r="D1576" s="330" t="s">
        <v>12022</v>
      </c>
      <c r="E1576" s="329">
        <v>38961</v>
      </c>
      <c r="F1576" s="328">
        <v>43039</v>
      </c>
      <c r="G1576" s="327">
        <v>1487723839</v>
      </c>
      <c r="H1576" s="324" t="s">
        <v>3401</v>
      </c>
    </row>
    <row r="1577" spans="1:8" ht="14.45" customHeight="1" x14ac:dyDescent="0.2">
      <c r="A1577" s="327">
        <v>4612</v>
      </c>
      <c r="B1577" s="327">
        <v>1014519</v>
      </c>
      <c r="C1577" s="330" t="s">
        <v>12021</v>
      </c>
      <c r="D1577" s="330" t="s">
        <v>12021</v>
      </c>
      <c r="E1577" s="329">
        <v>38961</v>
      </c>
      <c r="F1577" s="328">
        <v>109574</v>
      </c>
      <c r="G1577" s="327">
        <v>1912094343</v>
      </c>
      <c r="H1577" s="324" t="s">
        <v>3239</v>
      </c>
    </row>
    <row r="1578" spans="1:8" ht="14.45" customHeight="1" x14ac:dyDescent="0.2">
      <c r="A1578" s="327">
        <v>5333</v>
      </c>
      <c r="B1578" s="327">
        <v>1014559</v>
      </c>
      <c r="C1578" s="330" t="s">
        <v>12020</v>
      </c>
      <c r="D1578" s="330" t="s">
        <v>12019</v>
      </c>
      <c r="E1578" s="329">
        <v>38961</v>
      </c>
      <c r="F1578" s="328">
        <v>42057</v>
      </c>
      <c r="G1578" s="327">
        <v>1457467623</v>
      </c>
      <c r="H1578" s="324" t="s">
        <v>12018</v>
      </c>
    </row>
    <row r="1579" spans="1:8" ht="14.45" customHeight="1" x14ac:dyDescent="0.2">
      <c r="A1579" s="327">
        <v>102675</v>
      </c>
      <c r="B1579" s="327">
        <v>1014368</v>
      </c>
      <c r="C1579" s="330" t="s">
        <v>12017</v>
      </c>
      <c r="D1579" s="330" t="s">
        <v>12016</v>
      </c>
      <c r="E1579" s="329">
        <v>38960</v>
      </c>
      <c r="F1579" s="328">
        <v>42049</v>
      </c>
      <c r="G1579" s="327">
        <v>1629010350</v>
      </c>
      <c r="H1579" s="324" t="s">
        <v>12015</v>
      </c>
    </row>
    <row r="1580" spans="1:8" ht="14.45" customHeight="1" x14ac:dyDescent="0.2">
      <c r="A1580" s="327">
        <v>102667</v>
      </c>
      <c r="B1580" s="327">
        <v>1014330</v>
      </c>
      <c r="C1580" s="330" t="s">
        <v>12014</v>
      </c>
      <c r="D1580" s="330" t="s">
        <v>12013</v>
      </c>
      <c r="E1580" s="329">
        <v>38957</v>
      </c>
      <c r="F1580" s="328">
        <v>39171</v>
      </c>
      <c r="G1580" s="327">
        <v>1366478521</v>
      </c>
      <c r="H1580" s="324" t="s">
        <v>12012</v>
      </c>
    </row>
    <row r="1581" spans="1:8" ht="14.45" customHeight="1" x14ac:dyDescent="0.2">
      <c r="A1581" s="327">
        <v>102639</v>
      </c>
      <c r="B1581" s="327">
        <v>1014248</v>
      </c>
      <c r="C1581" s="330" t="s">
        <v>12011</v>
      </c>
      <c r="D1581" s="330" t="s">
        <v>12010</v>
      </c>
      <c r="E1581" s="329">
        <v>38932</v>
      </c>
      <c r="F1581" s="328">
        <v>42004</v>
      </c>
      <c r="G1581" s="327">
        <v>1861442469</v>
      </c>
      <c r="H1581" s="324" t="s">
        <v>12009</v>
      </c>
    </row>
    <row r="1582" spans="1:8" ht="14.45" customHeight="1" x14ac:dyDescent="0.2">
      <c r="A1582" s="327">
        <v>4820</v>
      </c>
      <c r="B1582" s="327">
        <v>1014344</v>
      </c>
      <c r="C1582" s="330" t="s">
        <v>12008</v>
      </c>
      <c r="D1582" s="330" t="s">
        <v>12007</v>
      </c>
      <c r="E1582" s="329">
        <v>38930</v>
      </c>
      <c r="F1582" s="328">
        <v>109574</v>
      </c>
      <c r="G1582" s="327">
        <v>1396789491</v>
      </c>
      <c r="H1582" s="324" t="s">
        <v>12006</v>
      </c>
    </row>
    <row r="1583" spans="1:8" ht="14.45" customHeight="1" x14ac:dyDescent="0.2">
      <c r="A1583" s="327">
        <v>4891</v>
      </c>
      <c r="B1583" s="327">
        <v>1014345</v>
      </c>
      <c r="C1583" s="330" t="s">
        <v>10308</v>
      </c>
      <c r="D1583" s="330" t="s">
        <v>12005</v>
      </c>
      <c r="E1583" s="329">
        <v>38930</v>
      </c>
      <c r="F1583" s="328">
        <v>109574</v>
      </c>
      <c r="G1583" s="327">
        <v>1437191285</v>
      </c>
      <c r="H1583" s="324" t="s">
        <v>12004</v>
      </c>
    </row>
    <row r="1584" spans="1:8" ht="14.45" customHeight="1" x14ac:dyDescent="0.2">
      <c r="A1584" s="327">
        <v>4222</v>
      </c>
      <c r="B1584" s="327">
        <v>1014346</v>
      </c>
      <c r="C1584" s="330" t="s">
        <v>10310</v>
      </c>
      <c r="D1584" s="330" t="s">
        <v>12003</v>
      </c>
      <c r="E1584" s="329">
        <v>38930</v>
      </c>
      <c r="F1584" s="328">
        <v>109574</v>
      </c>
      <c r="G1584" s="327">
        <v>1346281573</v>
      </c>
      <c r="H1584" s="324" t="s">
        <v>12002</v>
      </c>
    </row>
    <row r="1585" spans="1:8" ht="14.45" customHeight="1" x14ac:dyDescent="0.2">
      <c r="A1585" s="327">
        <v>4759</v>
      </c>
      <c r="B1585" s="327">
        <v>1014349</v>
      </c>
      <c r="C1585" s="330" t="s">
        <v>12001</v>
      </c>
      <c r="D1585" s="330" t="s">
        <v>12000</v>
      </c>
      <c r="E1585" s="329">
        <v>38930</v>
      </c>
      <c r="F1585" s="328">
        <v>109574</v>
      </c>
      <c r="G1585" s="327">
        <v>1255372488</v>
      </c>
      <c r="H1585" s="324" t="s">
        <v>11999</v>
      </c>
    </row>
    <row r="1586" spans="1:8" ht="14.45" customHeight="1" x14ac:dyDescent="0.2">
      <c r="A1586" s="327">
        <v>4115</v>
      </c>
      <c r="B1586" s="327">
        <v>1014451</v>
      </c>
      <c r="C1586" s="330" t="s">
        <v>11998</v>
      </c>
      <c r="D1586" s="330" t="s">
        <v>11997</v>
      </c>
      <c r="E1586" s="329">
        <v>38930</v>
      </c>
      <c r="F1586" s="328">
        <v>41698</v>
      </c>
      <c r="G1586" s="327">
        <v>1407865041</v>
      </c>
      <c r="H1586" s="324" t="s">
        <v>11996</v>
      </c>
    </row>
    <row r="1587" spans="1:8" ht="14.45" customHeight="1" x14ac:dyDescent="0.2">
      <c r="A1587" s="327">
        <v>5147</v>
      </c>
      <c r="B1587" s="327">
        <v>1014465</v>
      </c>
      <c r="C1587" s="330" t="s">
        <v>11995</v>
      </c>
      <c r="D1587" s="330" t="s">
        <v>10629</v>
      </c>
      <c r="E1587" s="329">
        <v>38929</v>
      </c>
      <c r="F1587" s="328">
        <v>109574</v>
      </c>
      <c r="G1587" s="327">
        <v>1760478200</v>
      </c>
      <c r="H1587" s="324" t="s">
        <v>3276</v>
      </c>
    </row>
    <row r="1588" spans="1:8" ht="14.45" customHeight="1" x14ac:dyDescent="0.2">
      <c r="A1588" s="327">
        <v>4348</v>
      </c>
      <c r="B1588" s="327">
        <v>1014443</v>
      </c>
      <c r="C1588" s="330" t="s">
        <v>11994</v>
      </c>
      <c r="D1588" s="330" t="s">
        <v>9112</v>
      </c>
      <c r="E1588" s="329">
        <v>38925</v>
      </c>
      <c r="F1588" s="328">
        <v>41333</v>
      </c>
      <c r="G1588" s="327">
        <v>1639176175</v>
      </c>
      <c r="H1588" s="324" t="s">
        <v>9110</v>
      </c>
    </row>
    <row r="1589" spans="1:8" ht="14.45" customHeight="1" x14ac:dyDescent="0.2">
      <c r="A1589" s="327">
        <v>4849</v>
      </c>
      <c r="B1589" s="327">
        <v>1014444</v>
      </c>
      <c r="C1589" s="330" t="s">
        <v>10451</v>
      </c>
      <c r="D1589" s="330" t="s">
        <v>10451</v>
      </c>
      <c r="E1589" s="329">
        <v>38925</v>
      </c>
      <c r="F1589" s="328">
        <v>41338</v>
      </c>
      <c r="G1589" s="327">
        <v>1780681916</v>
      </c>
      <c r="H1589" s="324" t="s">
        <v>10449</v>
      </c>
    </row>
    <row r="1590" spans="1:8" ht="14.45" customHeight="1" x14ac:dyDescent="0.2">
      <c r="A1590" s="327">
        <v>4623</v>
      </c>
      <c r="B1590" s="327">
        <v>1014445</v>
      </c>
      <c r="C1590" s="330" t="s">
        <v>11316</v>
      </c>
      <c r="D1590" s="330" t="s">
        <v>11316</v>
      </c>
      <c r="E1590" s="329">
        <v>38925</v>
      </c>
      <c r="F1590" s="328">
        <v>41364</v>
      </c>
      <c r="G1590" s="327">
        <v>1164429601</v>
      </c>
      <c r="H1590" s="324" t="s">
        <v>11314</v>
      </c>
    </row>
    <row r="1591" spans="1:8" ht="14.45" customHeight="1" x14ac:dyDescent="0.2">
      <c r="A1591" s="327">
        <v>4733</v>
      </c>
      <c r="B1591" s="327">
        <v>1014446</v>
      </c>
      <c r="C1591" s="330" t="s">
        <v>10524</v>
      </c>
      <c r="D1591" s="330" t="s">
        <v>10524</v>
      </c>
      <c r="E1591" s="329">
        <v>38925</v>
      </c>
      <c r="F1591" s="328">
        <v>41364</v>
      </c>
      <c r="G1591" s="327">
        <v>1801893037</v>
      </c>
      <c r="H1591" s="324" t="s">
        <v>10523</v>
      </c>
    </row>
    <row r="1592" spans="1:8" ht="14.45" customHeight="1" x14ac:dyDescent="0.2">
      <c r="A1592" s="327">
        <v>4455</v>
      </c>
      <c r="B1592" s="327">
        <v>1014447</v>
      </c>
      <c r="C1592" s="330" t="s">
        <v>11993</v>
      </c>
      <c r="D1592" s="330" t="s">
        <v>10463</v>
      </c>
      <c r="E1592" s="329">
        <v>38925</v>
      </c>
      <c r="F1592" s="328">
        <v>41364</v>
      </c>
      <c r="G1592" s="327">
        <v>1174520613</v>
      </c>
      <c r="H1592" s="324" t="s">
        <v>10462</v>
      </c>
    </row>
    <row r="1593" spans="1:8" ht="14.45" customHeight="1" x14ac:dyDescent="0.2">
      <c r="A1593" s="327">
        <v>4914</v>
      </c>
      <c r="B1593" s="327">
        <v>1014448</v>
      </c>
      <c r="C1593" s="330" t="s">
        <v>11319</v>
      </c>
      <c r="D1593" s="330" t="s">
        <v>11319</v>
      </c>
      <c r="E1593" s="329">
        <v>38925</v>
      </c>
      <c r="F1593" s="328">
        <v>41364</v>
      </c>
      <c r="G1593" s="327">
        <v>1235136771</v>
      </c>
      <c r="H1593" s="324" t="s">
        <v>11318</v>
      </c>
    </row>
    <row r="1594" spans="1:8" ht="14.45" customHeight="1" x14ac:dyDescent="0.2">
      <c r="A1594" s="327">
        <v>4760</v>
      </c>
      <c r="B1594" s="327">
        <v>1014449</v>
      </c>
      <c r="C1594" s="330" t="s">
        <v>10582</v>
      </c>
      <c r="D1594" s="330" t="s">
        <v>10582</v>
      </c>
      <c r="E1594" s="329">
        <v>38925</v>
      </c>
      <c r="F1594" s="328">
        <v>41346</v>
      </c>
      <c r="G1594" s="327">
        <v>1427055656</v>
      </c>
      <c r="H1594" s="324" t="s">
        <v>10580</v>
      </c>
    </row>
    <row r="1595" spans="1:8" ht="14.45" customHeight="1" x14ac:dyDescent="0.2">
      <c r="A1595" s="327">
        <v>4613</v>
      </c>
      <c r="B1595" s="327">
        <v>1014450</v>
      </c>
      <c r="C1595" s="330" t="s">
        <v>10496</v>
      </c>
      <c r="D1595" s="330" t="s">
        <v>10496</v>
      </c>
      <c r="E1595" s="329">
        <v>38925</v>
      </c>
      <c r="F1595" s="328">
        <v>41054</v>
      </c>
      <c r="G1595" s="327">
        <v>1881691970</v>
      </c>
      <c r="H1595" s="324" t="s">
        <v>10495</v>
      </c>
    </row>
    <row r="1596" spans="1:8" ht="14.45" customHeight="1" x14ac:dyDescent="0.2">
      <c r="A1596" s="327">
        <v>4866</v>
      </c>
      <c r="B1596" s="327">
        <v>1014341</v>
      </c>
      <c r="C1596" s="330" t="s">
        <v>11992</v>
      </c>
      <c r="D1596" s="330" t="s">
        <v>9042</v>
      </c>
      <c r="E1596" s="329">
        <v>38910</v>
      </c>
      <c r="F1596" s="328">
        <v>39430</v>
      </c>
      <c r="G1596" s="327">
        <v>1003997941</v>
      </c>
      <c r="H1596" s="324" t="s">
        <v>11991</v>
      </c>
    </row>
    <row r="1597" spans="1:8" ht="14.45" customHeight="1" x14ac:dyDescent="0.2">
      <c r="A1597" s="327">
        <v>4945</v>
      </c>
      <c r="B1597" s="327">
        <v>1014367</v>
      </c>
      <c r="C1597" s="330" t="s">
        <v>11990</v>
      </c>
      <c r="D1597" s="330" t="s">
        <v>11989</v>
      </c>
      <c r="E1597" s="329">
        <v>38908</v>
      </c>
      <c r="F1597" s="328">
        <v>40602</v>
      </c>
      <c r="G1597" s="327">
        <v>1841229788</v>
      </c>
      <c r="H1597" s="324" t="s">
        <v>11988</v>
      </c>
    </row>
    <row r="1598" spans="1:8" ht="14.45" customHeight="1" x14ac:dyDescent="0.2">
      <c r="A1598" s="327">
        <v>102587</v>
      </c>
      <c r="B1598" s="327">
        <v>1014104</v>
      </c>
      <c r="C1598" s="330" t="s">
        <v>11987</v>
      </c>
      <c r="D1598" s="330" t="s">
        <v>11986</v>
      </c>
      <c r="E1598" s="329">
        <v>38903</v>
      </c>
      <c r="F1598" s="328">
        <v>41517</v>
      </c>
      <c r="G1598" s="327">
        <v>1063461994</v>
      </c>
      <c r="H1598" s="324" t="s">
        <v>11985</v>
      </c>
    </row>
    <row r="1599" spans="1:8" ht="14.45" customHeight="1" x14ac:dyDescent="0.2">
      <c r="A1599" s="327">
        <v>4572</v>
      </c>
      <c r="B1599" s="327">
        <v>1014334</v>
      </c>
      <c r="C1599" s="330" t="s">
        <v>5005</v>
      </c>
      <c r="D1599" s="330" t="s">
        <v>11984</v>
      </c>
      <c r="E1599" s="329">
        <v>38899</v>
      </c>
      <c r="F1599" s="328">
        <v>39146</v>
      </c>
      <c r="G1599" s="327">
        <v>1710950274</v>
      </c>
      <c r="H1599" s="324" t="s">
        <v>11983</v>
      </c>
    </row>
    <row r="1600" spans="1:8" ht="14.45" customHeight="1" x14ac:dyDescent="0.2">
      <c r="A1600" s="327">
        <v>4543</v>
      </c>
      <c r="B1600" s="327">
        <v>1014335</v>
      </c>
      <c r="C1600" s="330" t="s">
        <v>11982</v>
      </c>
      <c r="D1600" s="330" t="s">
        <v>11981</v>
      </c>
      <c r="E1600" s="329">
        <v>38899</v>
      </c>
      <c r="F1600" s="328">
        <v>39141</v>
      </c>
      <c r="G1600" s="327">
        <v>1972576874</v>
      </c>
      <c r="H1600" s="324" t="s">
        <v>11980</v>
      </c>
    </row>
    <row r="1601" spans="1:23" ht="14.45" customHeight="1" x14ac:dyDescent="0.2">
      <c r="A1601" s="327">
        <v>4205</v>
      </c>
      <c r="B1601" s="327">
        <v>1014336</v>
      </c>
      <c r="C1601" s="330" t="s">
        <v>5417</v>
      </c>
      <c r="D1601" s="330" t="s">
        <v>11979</v>
      </c>
      <c r="E1601" s="329">
        <v>38899</v>
      </c>
      <c r="F1601" s="328">
        <v>42216</v>
      </c>
      <c r="G1601" s="327">
        <v>1679546063</v>
      </c>
      <c r="H1601" s="324" t="s">
        <v>11978</v>
      </c>
    </row>
    <row r="1602" spans="1:23" ht="14.45" customHeight="1" x14ac:dyDescent="0.2">
      <c r="A1602" s="327">
        <v>4946</v>
      </c>
      <c r="B1602" s="327">
        <v>1014337</v>
      </c>
      <c r="C1602" s="330" t="s">
        <v>11977</v>
      </c>
      <c r="D1602" s="330" t="s">
        <v>11976</v>
      </c>
      <c r="E1602" s="329">
        <v>38899</v>
      </c>
      <c r="F1602" s="328">
        <v>42247</v>
      </c>
      <c r="G1602" s="327">
        <v>1720050255</v>
      </c>
      <c r="H1602" s="324" t="s">
        <v>11975</v>
      </c>
    </row>
    <row r="1603" spans="1:23" ht="14.45" customHeight="1" x14ac:dyDescent="0.2">
      <c r="A1603" s="327">
        <v>4407</v>
      </c>
      <c r="B1603" s="327">
        <v>1014338</v>
      </c>
      <c r="C1603" s="330" t="s">
        <v>5147</v>
      </c>
      <c r="D1603" s="330" t="s">
        <v>11974</v>
      </c>
      <c r="E1603" s="329">
        <v>38899</v>
      </c>
      <c r="F1603" s="328">
        <v>39145</v>
      </c>
      <c r="G1603" s="327">
        <v>1760455158</v>
      </c>
      <c r="H1603" s="324" t="s">
        <v>11973</v>
      </c>
    </row>
    <row r="1604" spans="1:23" ht="14.45" customHeight="1" x14ac:dyDescent="0.2">
      <c r="A1604" s="327">
        <v>4545</v>
      </c>
      <c r="B1604" s="327">
        <v>1014339</v>
      </c>
      <c r="C1604" s="330" t="s">
        <v>5348</v>
      </c>
      <c r="D1604" s="330" t="s">
        <v>11972</v>
      </c>
      <c r="E1604" s="329">
        <v>38899</v>
      </c>
      <c r="F1604" s="328">
        <v>39146</v>
      </c>
      <c r="G1604" s="327">
        <v>1528031010</v>
      </c>
      <c r="H1604" s="324" t="s">
        <v>11971</v>
      </c>
    </row>
    <row r="1605" spans="1:23" ht="14.45" customHeight="1" x14ac:dyDescent="0.2">
      <c r="A1605" s="327">
        <v>5351</v>
      </c>
      <c r="B1605" s="327">
        <v>1014377</v>
      </c>
      <c r="C1605" s="330" t="s">
        <v>11970</v>
      </c>
      <c r="D1605" s="330" t="s">
        <v>11969</v>
      </c>
      <c r="E1605" s="329">
        <v>38899</v>
      </c>
      <c r="F1605" s="328">
        <v>109574</v>
      </c>
      <c r="G1605" s="327">
        <v>1023053121</v>
      </c>
      <c r="H1605" s="324" t="s">
        <v>11968</v>
      </c>
    </row>
    <row r="1606" spans="1:23" ht="14.45" customHeight="1" x14ac:dyDescent="0.2">
      <c r="A1606" s="327">
        <v>4582</v>
      </c>
      <c r="B1606" s="327">
        <v>1014378</v>
      </c>
      <c r="C1606" s="330" t="s">
        <v>11967</v>
      </c>
      <c r="D1606" s="330" t="s">
        <v>11966</v>
      </c>
      <c r="E1606" s="329">
        <v>38899</v>
      </c>
      <c r="F1606" s="328">
        <v>42626</v>
      </c>
      <c r="G1606" s="327">
        <v>1386680866</v>
      </c>
      <c r="H1606" s="324" t="s">
        <v>11965</v>
      </c>
    </row>
    <row r="1607" spans="1:23" ht="14.45" customHeight="1" x14ac:dyDescent="0.2">
      <c r="A1607" s="327">
        <v>5391</v>
      </c>
      <c r="B1607" s="327">
        <v>1014379</v>
      </c>
      <c r="C1607" s="330" t="s">
        <v>11964</v>
      </c>
      <c r="D1607" s="330" t="s">
        <v>11963</v>
      </c>
      <c r="E1607" s="329">
        <v>38899</v>
      </c>
      <c r="F1607" s="328">
        <v>109574</v>
      </c>
      <c r="G1607" s="327">
        <v>1578509584</v>
      </c>
      <c r="H1607" s="324" t="s">
        <v>11962</v>
      </c>
    </row>
    <row r="1608" spans="1:23" ht="14.45" customHeight="1" x14ac:dyDescent="0.2">
      <c r="A1608" s="327">
        <v>5006</v>
      </c>
      <c r="B1608" s="327">
        <v>1014380</v>
      </c>
      <c r="C1608" s="330" t="s">
        <v>11961</v>
      </c>
      <c r="D1608" s="330" t="s">
        <v>11960</v>
      </c>
      <c r="E1608" s="329">
        <v>38899</v>
      </c>
      <c r="F1608" s="328">
        <v>109574</v>
      </c>
      <c r="G1608" s="327">
        <v>1306881495</v>
      </c>
      <c r="H1608" s="324" t="s">
        <v>11959</v>
      </c>
    </row>
    <row r="1609" spans="1:23" ht="14.45" customHeight="1" x14ac:dyDescent="0.2">
      <c r="A1609" s="327">
        <v>101456</v>
      </c>
      <c r="B1609" s="327">
        <v>1014381</v>
      </c>
      <c r="C1609" s="330" t="s">
        <v>11049</v>
      </c>
      <c r="D1609" s="330" t="s">
        <v>11958</v>
      </c>
      <c r="E1609" s="329">
        <v>38899</v>
      </c>
      <c r="F1609" s="328">
        <v>41517</v>
      </c>
      <c r="G1609" s="327">
        <v>1295768927</v>
      </c>
      <c r="H1609" s="324" t="s">
        <v>11957</v>
      </c>
    </row>
    <row r="1610" spans="1:23" ht="14.45" customHeight="1" x14ac:dyDescent="0.2">
      <c r="A1610" s="327">
        <v>102533</v>
      </c>
      <c r="B1610" s="327">
        <v>1014382</v>
      </c>
      <c r="C1610" s="330" t="s">
        <v>11905</v>
      </c>
      <c r="D1610" s="330" t="s">
        <v>11956</v>
      </c>
      <c r="E1610" s="329">
        <v>38899</v>
      </c>
      <c r="F1610" s="328">
        <v>41517</v>
      </c>
      <c r="G1610" s="327">
        <v>1669490496</v>
      </c>
      <c r="H1610" s="324" t="s">
        <v>11955</v>
      </c>
    </row>
    <row r="1611" spans="1:23" ht="14.45" customHeight="1" x14ac:dyDescent="0.2">
      <c r="A1611" s="327">
        <v>5065</v>
      </c>
      <c r="B1611" s="327">
        <v>1014425</v>
      </c>
      <c r="C1611" s="330" t="s">
        <v>11954</v>
      </c>
      <c r="D1611" s="330" t="s">
        <v>5101</v>
      </c>
      <c r="E1611" s="329">
        <v>38899</v>
      </c>
      <c r="F1611" s="328">
        <v>42704</v>
      </c>
      <c r="G1611" s="327">
        <v>1992802102</v>
      </c>
      <c r="H1611" s="324" t="s">
        <v>5540</v>
      </c>
    </row>
    <row r="1612" spans="1:23" ht="14.45" customHeight="1" x14ac:dyDescent="0.2">
      <c r="A1612" s="327">
        <v>5045</v>
      </c>
      <c r="B1612" s="327">
        <v>1014325</v>
      </c>
      <c r="C1612" s="330" t="s">
        <v>11953</v>
      </c>
      <c r="D1612" s="330" t="s">
        <v>11952</v>
      </c>
      <c r="E1612" s="329">
        <v>38898</v>
      </c>
      <c r="F1612" s="328">
        <v>41517</v>
      </c>
      <c r="G1612" s="327">
        <v>1366457723</v>
      </c>
      <c r="H1612" s="324" t="s">
        <v>11951</v>
      </c>
    </row>
    <row r="1613" spans="1:23" ht="14.45" customHeight="1" x14ac:dyDescent="0.2">
      <c r="A1613" s="327">
        <v>102525</v>
      </c>
      <c r="B1613" s="327">
        <v>1014023</v>
      </c>
      <c r="C1613" s="330" t="s">
        <v>11950</v>
      </c>
      <c r="D1613" s="330" t="s">
        <v>11949</v>
      </c>
      <c r="E1613" s="329">
        <v>38888</v>
      </c>
      <c r="F1613" s="328">
        <v>39537</v>
      </c>
      <c r="G1613" s="327">
        <v>1922061837</v>
      </c>
      <c r="H1613" s="324" t="s">
        <v>11948</v>
      </c>
    </row>
    <row r="1614" spans="1:23" ht="14.45" customHeight="1" x14ac:dyDescent="0.2">
      <c r="A1614" s="327">
        <v>127</v>
      </c>
      <c r="B1614" s="327">
        <v>1014340</v>
      </c>
      <c r="C1614" s="330" t="s">
        <v>11947</v>
      </c>
      <c r="D1614" s="330" t="s">
        <v>11946</v>
      </c>
      <c r="E1614" s="329">
        <v>38876</v>
      </c>
      <c r="F1614" s="328">
        <v>42062</v>
      </c>
      <c r="G1614" s="327">
        <v>1720100050</v>
      </c>
      <c r="H1614" s="324" t="s">
        <v>11945</v>
      </c>
    </row>
    <row r="1615" spans="1:23" ht="14.45" customHeight="1" x14ac:dyDescent="0.2">
      <c r="A1615" s="327">
        <v>5201</v>
      </c>
      <c r="B1615" s="327">
        <v>1014242</v>
      </c>
      <c r="C1615" s="330" t="s">
        <v>11944</v>
      </c>
      <c r="D1615" s="330" t="s">
        <v>11943</v>
      </c>
      <c r="E1615" s="329">
        <v>38869</v>
      </c>
      <c r="F1615" s="328">
        <v>42825</v>
      </c>
      <c r="G1615" s="327">
        <v>1447200118</v>
      </c>
      <c r="H1615" s="324" t="s">
        <v>11942</v>
      </c>
    </row>
    <row r="1616" spans="1:23" ht="14.45" customHeight="1" x14ac:dyDescent="0.2">
      <c r="A1616" s="327">
        <v>5199</v>
      </c>
      <c r="B1616" s="327">
        <v>1014243</v>
      </c>
      <c r="C1616" s="330" t="s">
        <v>11941</v>
      </c>
      <c r="D1616" s="330" t="s">
        <v>11940</v>
      </c>
      <c r="E1616" s="329">
        <v>38869</v>
      </c>
      <c r="F1616" s="328">
        <v>42825</v>
      </c>
      <c r="G1616" s="327">
        <v>1336190347</v>
      </c>
      <c r="H1616" s="324" t="s">
        <v>11939</v>
      </c>
      <c r="W1616" s="325"/>
    </row>
    <row r="1617" spans="1:23" ht="14.45" customHeight="1" x14ac:dyDescent="0.2">
      <c r="A1617" s="327">
        <v>5227</v>
      </c>
      <c r="B1617" s="327">
        <v>1014247</v>
      </c>
      <c r="C1617" s="330" t="s">
        <v>11938</v>
      </c>
      <c r="D1617" s="330" t="s">
        <v>11937</v>
      </c>
      <c r="E1617" s="329">
        <v>38869</v>
      </c>
      <c r="F1617" s="328">
        <v>42825</v>
      </c>
      <c r="G1617" s="327">
        <v>1124070511</v>
      </c>
      <c r="H1617" s="324" t="s">
        <v>11936</v>
      </c>
      <c r="W1617" s="325"/>
    </row>
    <row r="1618" spans="1:23" ht="14.45" customHeight="1" x14ac:dyDescent="0.2">
      <c r="A1618" s="327">
        <v>4779</v>
      </c>
      <c r="B1618" s="327">
        <v>1014286</v>
      </c>
      <c r="C1618" s="330" t="s">
        <v>11934</v>
      </c>
      <c r="D1618" s="330" t="s">
        <v>11934</v>
      </c>
      <c r="E1618" s="329">
        <v>38869</v>
      </c>
      <c r="F1618" s="328">
        <v>42042</v>
      </c>
      <c r="G1618" s="327">
        <v>1487671400</v>
      </c>
      <c r="H1618" s="324" t="s">
        <v>11935</v>
      </c>
      <c r="W1618" s="325"/>
    </row>
    <row r="1619" spans="1:23" ht="14.45" customHeight="1" x14ac:dyDescent="0.2">
      <c r="A1619" s="327">
        <v>4477</v>
      </c>
      <c r="B1619" s="327">
        <v>1014287</v>
      </c>
      <c r="C1619" s="330" t="s">
        <v>11934</v>
      </c>
      <c r="D1619" s="330" t="s">
        <v>11934</v>
      </c>
      <c r="E1619" s="329">
        <v>38869</v>
      </c>
      <c r="F1619" s="328">
        <v>38903</v>
      </c>
      <c r="G1619" s="327"/>
      <c r="H1619" s="324" t="s">
        <v>11933</v>
      </c>
      <c r="W1619" s="325"/>
    </row>
    <row r="1620" spans="1:23" ht="14.45" customHeight="1" x14ac:dyDescent="0.2">
      <c r="A1620" s="327">
        <v>4882</v>
      </c>
      <c r="B1620" s="327">
        <v>1014315</v>
      </c>
      <c r="C1620" s="330" t="s">
        <v>11932</v>
      </c>
      <c r="D1620" s="330" t="s">
        <v>11931</v>
      </c>
      <c r="E1620" s="329">
        <v>38869</v>
      </c>
      <c r="F1620" s="328">
        <v>41790</v>
      </c>
      <c r="G1620" s="327">
        <v>1275549065</v>
      </c>
      <c r="H1620" s="324" t="s">
        <v>11930</v>
      </c>
      <c r="W1620" s="325"/>
    </row>
    <row r="1621" spans="1:23" ht="14.45" customHeight="1" x14ac:dyDescent="0.2">
      <c r="A1621" s="327">
        <v>5046</v>
      </c>
      <c r="B1621" s="327">
        <v>1014350</v>
      </c>
      <c r="C1621" s="330" t="s">
        <v>11929</v>
      </c>
      <c r="D1621" s="330" t="s">
        <v>10828</v>
      </c>
      <c r="E1621" s="329">
        <v>38869</v>
      </c>
      <c r="F1621" s="328">
        <v>39284</v>
      </c>
      <c r="G1621" s="327" t="s">
        <v>11928</v>
      </c>
      <c r="H1621" s="324" t="s">
        <v>11927</v>
      </c>
      <c r="W1621" s="325"/>
    </row>
    <row r="1622" spans="1:23" ht="14.45" customHeight="1" x14ac:dyDescent="0.2">
      <c r="A1622" s="327">
        <v>4948</v>
      </c>
      <c r="B1622" s="327">
        <v>1014352</v>
      </c>
      <c r="C1622" s="330" t="s">
        <v>11926</v>
      </c>
      <c r="D1622" s="330" t="s">
        <v>10828</v>
      </c>
      <c r="E1622" s="329">
        <v>38869</v>
      </c>
      <c r="F1622" s="328">
        <v>39295</v>
      </c>
      <c r="G1622" s="327" t="s">
        <v>11925</v>
      </c>
      <c r="H1622" s="324" t="s">
        <v>11924</v>
      </c>
      <c r="W1622" s="325"/>
    </row>
    <row r="1623" spans="1:23" ht="14.45" customHeight="1" x14ac:dyDescent="0.2">
      <c r="A1623" s="327">
        <v>5001</v>
      </c>
      <c r="B1623" s="327">
        <v>1014300</v>
      </c>
      <c r="C1623" s="330" t="s">
        <v>11923</v>
      </c>
      <c r="D1623" s="330" t="s">
        <v>11923</v>
      </c>
      <c r="E1623" s="329">
        <v>38865</v>
      </c>
      <c r="F1623" s="328">
        <v>42735</v>
      </c>
      <c r="G1623" s="327">
        <v>1558394056</v>
      </c>
      <c r="H1623" s="324" t="s">
        <v>11922</v>
      </c>
      <c r="W1623" s="325"/>
    </row>
    <row r="1624" spans="1:23" ht="14.45" customHeight="1" x14ac:dyDescent="0.2">
      <c r="A1624" s="327">
        <v>5217</v>
      </c>
      <c r="B1624" s="327">
        <v>1014307</v>
      </c>
      <c r="C1624" s="330" t="s">
        <v>8458</v>
      </c>
      <c r="D1624" s="330" t="s">
        <v>11921</v>
      </c>
      <c r="E1624" s="329">
        <v>38862</v>
      </c>
      <c r="F1624" s="328">
        <v>109574</v>
      </c>
      <c r="G1624" s="327">
        <v>1750335345</v>
      </c>
      <c r="H1624" s="324" t="s">
        <v>11920</v>
      </c>
      <c r="W1624" s="325"/>
    </row>
    <row r="1625" spans="1:23" ht="14.45" customHeight="1" x14ac:dyDescent="0.2">
      <c r="A1625" s="327">
        <v>4216</v>
      </c>
      <c r="B1625" s="327">
        <v>1014291</v>
      </c>
      <c r="C1625" s="330" t="s">
        <v>6261</v>
      </c>
      <c r="D1625" s="330" t="s">
        <v>6261</v>
      </c>
      <c r="E1625" s="329">
        <v>38853</v>
      </c>
      <c r="F1625" s="328">
        <v>39447</v>
      </c>
      <c r="G1625" s="327">
        <v>1750321139</v>
      </c>
      <c r="H1625" s="324" t="s">
        <v>8249</v>
      </c>
      <c r="W1625" s="325"/>
    </row>
    <row r="1626" spans="1:23" ht="14.45" customHeight="1" x14ac:dyDescent="0.2">
      <c r="A1626" s="327">
        <v>101371</v>
      </c>
      <c r="B1626" s="327">
        <v>1014208</v>
      </c>
      <c r="C1626" s="330" t="s">
        <v>11919</v>
      </c>
      <c r="D1626" s="330" t="s">
        <v>11918</v>
      </c>
      <c r="E1626" s="329">
        <v>38838</v>
      </c>
      <c r="F1626" s="328">
        <v>109574</v>
      </c>
      <c r="G1626" s="327">
        <v>1578518924</v>
      </c>
      <c r="H1626" s="324" t="s">
        <v>11917</v>
      </c>
      <c r="W1626" s="325"/>
    </row>
    <row r="1627" spans="1:23" ht="14.45" customHeight="1" x14ac:dyDescent="0.2">
      <c r="A1627" s="327">
        <v>4930</v>
      </c>
      <c r="B1627" s="327">
        <v>1014216</v>
      </c>
      <c r="C1627" s="330" t="s">
        <v>11916</v>
      </c>
      <c r="D1627" s="330" t="s">
        <v>11915</v>
      </c>
      <c r="E1627" s="329">
        <v>38838</v>
      </c>
      <c r="F1627" s="328">
        <v>41912</v>
      </c>
      <c r="G1627" s="327">
        <v>1760432538</v>
      </c>
      <c r="H1627" s="324" t="s">
        <v>11914</v>
      </c>
    </row>
    <row r="1628" spans="1:23" ht="14.45" customHeight="1" x14ac:dyDescent="0.2">
      <c r="A1628" s="327">
        <v>5245</v>
      </c>
      <c r="B1628" s="327">
        <v>1014224</v>
      </c>
      <c r="C1628" s="330" t="s">
        <v>9648</v>
      </c>
      <c r="D1628" s="330" t="s">
        <v>11913</v>
      </c>
      <c r="E1628" s="329">
        <v>38838</v>
      </c>
      <c r="F1628" s="328">
        <v>42124</v>
      </c>
      <c r="G1628" s="327">
        <v>1528015237</v>
      </c>
      <c r="H1628" s="324" t="s">
        <v>11912</v>
      </c>
    </row>
    <row r="1629" spans="1:23" ht="14.45" customHeight="1" x14ac:dyDescent="0.2">
      <c r="A1629" s="327">
        <v>4835</v>
      </c>
      <c r="B1629" s="327">
        <v>1014241</v>
      </c>
      <c r="C1629" s="330" t="s">
        <v>11911</v>
      </c>
      <c r="D1629" s="330" t="s">
        <v>11910</v>
      </c>
      <c r="E1629" s="329">
        <v>38838</v>
      </c>
      <c r="F1629" s="328">
        <v>40663</v>
      </c>
      <c r="G1629" s="327">
        <v>1508955386</v>
      </c>
      <c r="H1629" s="324" t="s">
        <v>11909</v>
      </c>
    </row>
    <row r="1630" spans="1:23" ht="14.45" customHeight="1" x14ac:dyDescent="0.2">
      <c r="A1630" s="327">
        <v>4102</v>
      </c>
      <c r="B1630" s="327">
        <v>1014223</v>
      </c>
      <c r="C1630" s="330" t="s">
        <v>11908</v>
      </c>
      <c r="D1630" s="330" t="s">
        <v>11907</v>
      </c>
      <c r="E1630" s="329">
        <v>38834</v>
      </c>
      <c r="F1630" s="328">
        <v>42216</v>
      </c>
      <c r="G1630" s="327">
        <v>1558395764</v>
      </c>
      <c r="H1630" s="324" t="s">
        <v>11906</v>
      </c>
    </row>
    <row r="1631" spans="1:23" ht="14.45" customHeight="1" x14ac:dyDescent="0.2">
      <c r="A1631" s="327">
        <v>102533</v>
      </c>
      <c r="B1631" s="327">
        <v>1013971</v>
      </c>
      <c r="C1631" s="330" t="s">
        <v>11905</v>
      </c>
      <c r="D1631" s="330" t="s">
        <v>11904</v>
      </c>
      <c r="E1631" s="329">
        <v>38827</v>
      </c>
      <c r="F1631" s="328">
        <v>38898</v>
      </c>
      <c r="G1631" s="327"/>
      <c r="H1631" s="324" t="s">
        <v>11903</v>
      </c>
      <c r="W1631" s="325"/>
    </row>
    <row r="1632" spans="1:23" ht="14.45" customHeight="1" x14ac:dyDescent="0.2">
      <c r="A1632" s="327">
        <v>4729</v>
      </c>
      <c r="B1632" s="327">
        <v>1014126</v>
      </c>
      <c r="C1632" s="330" t="s">
        <v>11902</v>
      </c>
      <c r="D1632" s="330" t="s">
        <v>11901</v>
      </c>
      <c r="E1632" s="329">
        <v>38824</v>
      </c>
      <c r="F1632" s="328">
        <v>39142</v>
      </c>
      <c r="G1632" s="327"/>
      <c r="H1632" s="324" t="s">
        <v>11900</v>
      </c>
      <c r="W1632" s="325"/>
    </row>
    <row r="1633" spans="1:23" ht="14.45" customHeight="1" x14ac:dyDescent="0.2">
      <c r="A1633" s="327">
        <v>4813</v>
      </c>
      <c r="B1633" s="327">
        <v>1014143</v>
      </c>
      <c r="C1633" s="330" t="s">
        <v>11899</v>
      </c>
      <c r="D1633" s="330" t="s">
        <v>11898</v>
      </c>
      <c r="E1633" s="329">
        <v>38808</v>
      </c>
      <c r="F1633" s="328">
        <v>109574</v>
      </c>
      <c r="G1633" s="327">
        <v>1558381947</v>
      </c>
      <c r="H1633" s="324" t="s">
        <v>11897</v>
      </c>
      <c r="W1633" s="325"/>
    </row>
    <row r="1634" spans="1:23" ht="14.45" customHeight="1" x14ac:dyDescent="0.2">
      <c r="A1634" s="327">
        <v>4340</v>
      </c>
      <c r="B1634" s="327">
        <v>1014144</v>
      </c>
      <c r="C1634" s="330" t="s">
        <v>11896</v>
      </c>
      <c r="D1634" s="330" t="s">
        <v>11895</v>
      </c>
      <c r="E1634" s="329">
        <v>38808</v>
      </c>
      <c r="F1634" s="328">
        <v>39294</v>
      </c>
      <c r="G1634" s="327">
        <v>1235102625</v>
      </c>
      <c r="H1634" s="324" t="s">
        <v>11894</v>
      </c>
      <c r="W1634" s="325"/>
    </row>
    <row r="1635" spans="1:23" ht="14.45" customHeight="1" x14ac:dyDescent="0.2">
      <c r="A1635" s="327">
        <v>102537</v>
      </c>
      <c r="B1635" s="327">
        <v>1013975</v>
      </c>
      <c r="C1635" s="330" t="s">
        <v>11343</v>
      </c>
      <c r="D1635" s="330" t="s">
        <v>11893</v>
      </c>
      <c r="E1635" s="329">
        <v>38807</v>
      </c>
      <c r="F1635" s="328">
        <v>39172</v>
      </c>
      <c r="G1635" s="327">
        <v>1457394231</v>
      </c>
      <c r="H1635" s="324" t="s">
        <v>11892</v>
      </c>
      <c r="W1635" s="325"/>
    </row>
    <row r="1636" spans="1:23" ht="14.45" customHeight="1" x14ac:dyDescent="0.2">
      <c r="A1636" s="327">
        <v>5152</v>
      </c>
      <c r="B1636" s="327">
        <v>1014062</v>
      </c>
      <c r="C1636" s="330" t="s">
        <v>11243</v>
      </c>
      <c r="D1636" s="330" t="s">
        <v>11242</v>
      </c>
      <c r="E1636" s="329">
        <v>38804</v>
      </c>
      <c r="F1636" s="328">
        <v>109574</v>
      </c>
      <c r="G1636" s="327">
        <v>1821185018</v>
      </c>
      <c r="H1636" s="324" t="s">
        <v>3374</v>
      </c>
      <c r="W1636" s="325"/>
    </row>
    <row r="1637" spans="1:23" ht="14.45" customHeight="1" x14ac:dyDescent="0.2">
      <c r="A1637" s="327">
        <v>5130</v>
      </c>
      <c r="B1637" s="327">
        <v>1014063</v>
      </c>
      <c r="C1637" s="330" t="s">
        <v>11274</v>
      </c>
      <c r="D1637" s="330" t="s">
        <v>11273</v>
      </c>
      <c r="E1637" s="329">
        <v>38804</v>
      </c>
      <c r="F1637" s="328">
        <v>41639</v>
      </c>
      <c r="G1637" s="327">
        <v>1003903295</v>
      </c>
      <c r="H1637" s="324" t="s">
        <v>11271</v>
      </c>
      <c r="W1637" s="325"/>
    </row>
    <row r="1638" spans="1:23" ht="14.45" customHeight="1" x14ac:dyDescent="0.2">
      <c r="A1638" s="327">
        <v>4346</v>
      </c>
      <c r="B1638" s="327">
        <v>1014064</v>
      </c>
      <c r="C1638" s="330" t="s">
        <v>2683</v>
      </c>
      <c r="D1638" s="330" t="s">
        <v>11256</v>
      </c>
      <c r="E1638" s="329">
        <v>38804</v>
      </c>
      <c r="F1638" s="328">
        <v>41639</v>
      </c>
      <c r="G1638" s="327">
        <v>1912095282</v>
      </c>
      <c r="H1638" s="324" t="s">
        <v>11254</v>
      </c>
      <c r="W1638" s="325"/>
    </row>
    <row r="1639" spans="1:23" ht="14.45" customHeight="1" x14ac:dyDescent="0.2">
      <c r="A1639" s="327">
        <v>4980</v>
      </c>
      <c r="B1639" s="327">
        <v>1014065</v>
      </c>
      <c r="C1639" s="330" t="s">
        <v>11891</v>
      </c>
      <c r="D1639" s="330" t="s">
        <v>11246</v>
      </c>
      <c r="E1639" s="329">
        <v>38804</v>
      </c>
      <c r="F1639" s="328">
        <v>41646</v>
      </c>
      <c r="G1639" s="327">
        <v>1194812388</v>
      </c>
      <c r="H1639" s="324" t="s">
        <v>11244</v>
      </c>
      <c r="W1639" s="325"/>
    </row>
    <row r="1640" spans="1:23" ht="14.45" customHeight="1" x14ac:dyDescent="0.2">
      <c r="A1640" s="327">
        <v>5078</v>
      </c>
      <c r="B1640" s="327">
        <v>1014066</v>
      </c>
      <c r="C1640" s="330" t="s">
        <v>5698</v>
      </c>
      <c r="D1640" s="330" t="s">
        <v>11288</v>
      </c>
      <c r="E1640" s="329">
        <v>38804</v>
      </c>
      <c r="F1640" s="328">
        <v>40724</v>
      </c>
      <c r="G1640" s="327">
        <v>1942397138</v>
      </c>
      <c r="H1640" s="324" t="s">
        <v>11286</v>
      </c>
    </row>
    <row r="1641" spans="1:23" ht="14.45" customHeight="1" x14ac:dyDescent="0.2">
      <c r="A1641" s="327">
        <v>4966</v>
      </c>
      <c r="B1641" s="327">
        <v>1014067</v>
      </c>
      <c r="C1641" s="330" t="s">
        <v>5207</v>
      </c>
      <c r="D1641" s="330" t="s">
        <v>11281</v>
      </c>
      <c r="E1641" s="329">
        <v>38804</v>
      </c>
      <c r="F1641" s="328">
        <v>39994</v>
      </c>
      <c r="G1641" s="327">
        <v>1841387032</v>
      </c>
      <c r="H1641" s="324" t="s">
        <v>11279</v>
      </c>
      <c r="W1641" s="325"/>
    </row>
    <row r="1642" spans="1:23" ht="14.45" customHeight="1" x14ac:dyDescent="0.2">
      <c r="A1642" s="327">
        <v>5192</v>
      </c>
      <c r="B1642" s="327">
        <v>1014069</v>
      </c>
      <c r="C1642" s="330" t="s">
        <v>2498</v>
      </c>
      <c r="D1642" s="330" t="s">
        <v>11253</v>
      </c>
      <c r="E1642" s="329">
        <v>38804</v>
      </c>
      <c r="F1642" s="328">
        <v>41639</v>
      </c>
      <c r="G1642" s="327">
        <v>1588751770</v>
      </c>
      <c r="H1642" s="324" t="s">
        <v>11251</v>
      </c>
      <c r="W1642" s="325"/>
    </row>
    <row r="1643" spans="1:23" ht="14.45" customHeight="1" x14ac:dyDescent="0.2">
      <c r="A1643" s="327">
        <v>4352</v>
      </c>
      <c r="B1643" s="327">
        <v>1014070</v>
      </c>
      <c r="C1643" s="330" t="s">
        <v>11260</v>
      </c>
      <c r="D1643" s="330" t="s">
        <v>11259</v>
      </c>
      <c r="E1643" s="329">
        <v>38804</v>
      </c>
      <c r="F1643" s="328">
        <v>41591</v>
      </c>
      <c r="G1643" s="327">
        <v>1134216310</v>
      </c>
      <c r="H1643" s="324" t="s">
        <v>11257</v>
      </c>
      <c r="W1643" s="325"/>
    </row>
    <row r="1644" spans="1:23" ht="14.45" customHeight="1" x14ac:dyDescent="0.2">
      <c r="A1644" s="327">
        <v>4826</v>
      </c>
      <c r="B1644" s="327">
        <v>1014071</v>
      </c>
      <c r="C1644" s="330" t="s">
        <v>11278</v>
      </c>
      <c r="D1644" s="330" t="s">
        <v>11277</v>
      </c>
      <c r="E1644" s="329">
        <v>38804</v>
      </c>
      <c r="F1644" s="328">
        <v>42277</v>
      </c>
      <c r="G1644" s="327">
        <v>1093802282</v>
      </c>
      <c r="H1644" s="324" t="s">
        <v>11275</v>
      </c>
      <c r="W1644" s="325"/>
    </row>
    <row r="1645" spans="1:23" ht="14.45" customHeight="1" x14ac:dyDescent="0.2">
      <c r="A1645" s="327">
        <v>5127</v>
      </c>
      <c r="B1645" s="327">
        <v>1014076</v>
      </c>
      <c r="C1645" s="330" t="s">
        <v>11890</v>
      </c>
      <c r="D1645" s="330" t="s">
        <v>11269</v>
      </c>
      <c r="E1645" s="329">
        <v>38804</v>
      </c>
      <c r="F1645" s="328">
        <v>41197</v>
      </c>
      <c r="G1645" s="327">
        <v>1053408237</v>
      </c>
      <c r="H1645" s="324" t="s">
        <v>11267</v>
      </c>
      <c r="W1645" s="325"/>
    </row>
    <row r="1646" spans="1:23" ht="14.45" customHeight="1" x14ac:dyDescent="0.2">
      <c r="A1646" s="327">
        <v>5301</v>
      </c>
      <c r="B1646" s="327">
        <v>1014077</v>
      </c>
      <c r="C1646" s="330" t="s">
        <v>8385</v>
      </c>
      <c r="D1646" s="330" t="s">
        <v>11291</v>
      </c>
      <c r="E1646" s="329">
        <v>38804</v>
      </c>
      <c r="F1646" s="328">
        <v>41712</v>
      </c>
      <c r="G1646" s="327">
        <v>1780771964</v>
      </c>
      <c r="H1646" s="324" t="s">
        <v>11289</v>
      </c>
      <c r="W1646" s="325"/>
    </row>
    <row r="1647" spans="1:23" ht="14.45" customHeight="1" x14ac:dyDescent="0.2">
      <c r="A1647" s="327">
        <v>4383</v>
      </c>
      <c r="B1647" s="327">
        <v>1014082</v>
      </c>
      <c r="C1647" s="330" t="s">
        <v>11889</v>
      </c>
      <c r="D1647" s="330" t="s">
        <v>11236</v>
      </c>
      <c r="E1647" s="329">
        <v>38804</v>
      </c>
      <c r="F1647" s="328">
        <v>41973</v>
      </c>
      <c r="G1647" s="327">
        <v>1063509248</v>
      </c>
      <c r="H1647" s="324" t="s">
        <v>11234</v>
      </c>
    </row>
    <row r="1648" spans="1:23" ht="14.45" customHeight="1" x14ac:dyDescent="0.2">
      <c r="A1648" s="327">
        <v>4353</v>
      </c>
      <c r="B1648" s="327">
        <v>1014085</v>
      </c>
      <c r="C1648" s="330" t="s">
        <v>11285</v>
      </c>
      <c r="D1648" s="330" t="s">
        <v>11284</v>
      </c>
      <c r="E1648" s="329">
        <v>38804</v>
      </c>
      <c r="F1648" s="328">
        <v>40451</v>
      </c>
      <c r="G1648" s="327">
        <v>1386731578</v>
      </c>
      <c r="H1648" s="324" t="s">
        <v>11282</v>
      </c>
    </row>
    <row r="1649" spans="1:23" ht="14.45" customHeight="1" x14ac:dyDescent="0.2">
      <c r="A1649" s="327">
        <v>5269</v>
      </c>
      <c r="B1649" s="327">
        <v>1014086</v>
      </c>
      <c r="C1649" s="330" t="s">
        <v>2442</v>
      </c>
      <c r="D1649" s="330" t="s">
        <v>11240</v>
      </c>
      <c r="E1649" s="329">
        <v>38804</v>
      </c>
      <c r="F1649" s="328">
        <v>41639</v>
      </c>
      <c r="G1649" s="327">
        <v>1043307234</v>
      </c>
      <c r="H1649" s="324" t="s">
        <v>11238</v>
      </c>
      <c r="W1649" s="325"/>
    </row>
    <row r="1650" spans="1:23" ht="14.45" customHeight="1" x14ac:dyDescent="0.2">
      <c r="A1650" s="327">
        <v>4725</v>
      </c>
      <c r="B1650" s="327">
        <v>1014087</v>
      </c>
      <c r="C1650" s="330" t="s">
        <v>7966</v>
      </c>
      <c r="D1650" s="330" t="s">
        <v>11250</v>
      </c>
      <c r="E1650" s="329">
        <v>38804</v>
      </c>
      <c r="F1650" s="328">
        <v>42185</v>
      </c>
      <c r="G1650" s="327">
        <v>1043307226</v>
      </c>
      <c r="H1650" s="324" t="s">
        <v>11248</v>
      </c>
      <c r="W1650" s="325"/>
    </row>
    <row r="1651" spans="1:23" ht="14.45" customHeight="1" x14ac:dyDescent="0.2">
      <c r="A1651" s="327">
        <v>5142</v>
      </c>
      <c r="B1651" s="327">
        <v>1014088</v>
      </c>
      <c r="C1651" s="330" t="s">
        <v>7398</v>
      </c>
      <c r="D1651" s="330" t="s">
        <v>11266</v>
      </c>
      <c r="E1651" s="329">
        <v>38804</v>
      </c>
      <c r="F1651" s="328">
        <v>42277</v>
      </c>
      <c r="G1651" s="327">
        <v>1952498131</v>
      </c>
      <c r="H1651" s="324" t="s">
        <v>11264</v>
      </c>
      <c r="W1651" s="325"/>
    </row>
    <row r="1652" spans="1:23" ht="14.45" customHeight="1" x14ac:dyDescent="0.2">
      <c r="A1652" s="327">
        <v>102493</v>
      </c>
      <c r="B1652" s="327">
        <v>1013862</v>
      </c>
      <c r="C1652" s="330" t="s">
        <v>11888</v>
      </c>
      <c r="D1652" s="330" t="s">
        <v>11887</v>
      </c>
      <c r="E1652" s="329">
        <v>38799</v>
      </c>
      <c r="F1652" s="328">
        <v>41517</v>
      </c>
      <c r="G1652" s="327">
        <v>1972566867</v>
      </c>
      <c r="H1652" s="324" t="s">
        <v>11886</v>
      </c>
    </row>
    <row r="1653" spans="1:23" ht="14.45" customHeight="1" x14ac:dyDescent="0.2">
      <c r="A1653" s="327">
        <v>102497</v>
      </c>
      <c r="B1653" s="327">
        <v>1013863</v>
      </c>
      <c r="C1653" s="330" t="s">
        <v>11885</v>
      </c>
      <c r="D1653" s="330" t="s">
        <v>11884</v>
      </c>
      <c r="E1653" s="329">
        <v>38786</v>
      </c>
      <c r="F1653" s="328">
        <v>39537</v>
      </c>
      <c r="G1653" s="327">
        <v>1225091127</v>
      </c>
      <c r="H1653" s="324" t="s">
        <v>11883</v>
      </c>
    </row>
    <row r="1654" spans="1:23" ht="14.45" customHeight="1" x14ac:dyDescent="0.2">
      <c r="A1654" s="327">
        <v>102551</v>
      </c>
      <c r="B1654" s="327">
        <v>1014007</v>
      </c>
      <c r="C1654" s="330" t="s">
        <v>11882</v>
      </c>
      <c r="D1654" s="330" t="s">
        <v>11881</v>
      </c>
      <c r="E1654" s="329">
        <v>38785</v>
      </c>
      <c r="F1654" s="328">
        <v>40543</v>
      </c>
      <c r="G1654" s="327">
        <v>1942314125</v>
      </c>
      <c r="H1654" s="324" t="s">
        <v>11880</v>
      </c>
    </row>
    <row r="1655" spans="1:23" ht="14.45" customHeight="1" x14ac:dyDescent="0.2">
      <c r="A1655" s="327">
        <v>4285</v>
      </c>
      <c r="B1655" s="327">
        <v>1012711</v>
      </c>
      <c r="C1655" s="330" t="s">
        <v>9546</v>
      </c>
      <c r="D1655" s="330" t="s">
        <v>11472</v>
      </c>
      <c r="E1655" s="329">
        <v>38783</v>
      </c>
      <c r="F1655" s="328">
        <v>39083</v>
      </c>
      <c r="G1655" s="327">
        <v>1306952254</v>
      </c>
      <c r="H1655" s="324" t="s">
        <v>11471</v>
      </c>
    </row>
    <row r="1656" spans="1:23" ht="14.45" customHeight="1" x14ac:dyDescent="0.2">
      <c r="A1656" s="327">
        <v>4124</v>
      </c>
      <c r="B1656" s="327">
        <v>1014056</v>
      </c>
      <c r="C1656" s="330" t="s">
        <v>11879</v>
      </c>
      <c r="D1656" s="330" t="s">
        <v>11878</v>
      </c>
      <c r="E1656" s="329">
        <v>38779</v>
      </c>
      <c r="F1656" s="328">
        <v>40421</v>
      </c>
      <c r="G1656" s="327">
        <v>1699710103</v>
      </c>
      <c r="H1656" s="324" t="s">
        <v>11877</v>
      </c>
      <c r="W1656" s="325"/>
    </row>
    <row r="1657" spans="1:23" ht="14.45" customHeight="1" x14ac:dyDescent="0.2">
      <c r="A1657" s="327">
        <v>101006</v>
      </c>
      <c r="B1657" s="327">
        <v>1013766</v>
      </c>
      <c r="C1657" s="330" t="s">
        <v>11876</v>
      </c>
      <c r="D1657" s="330" t="s">
        <v>11875</v>
      </c>
      <c r="E1657" s="329">
        <v>38769</v>
      </c>
      <c r="F1657" s="328">
        <v>109574</v>
      </c>
      <c r="G1657" s="327">
        <v>1255497137</v>
      </c>
      <c r="H1657" s="324" t="s">
        <v>11874</v>
      </c>
      <c r="W1657" s="325"/>
    </row>
    <row r="1658" spans="1:23" ht="14.45" customHeight="1" x14ac:dyDescent="0.2">
      <c r="A1658" s="327">
        <v>102375</v>
      </c>
      <c r="B1658" s="327">
        <v>1013564</v>
      </c>
      <c r="C1658" s="330" t="s">
        <v>11873</v>
      </c>
      <c r="D1658" s="330" t="s">
        <v>11872</v>
      </c>
      <c r="E1658" s="329">
        <v>38749</v>
      </c>
      <c r="F1658" s="328">
        <v>109574</v>
      </c>
      <c r="G1658" s="327">
        <v>1073587812</v>
      </c>
      <c r="H1658" s="324" t="s">
        <v>11871</v>
      </c>
      <c r="W1658" s="325"/>
    </row>
    <row r="1659" spans="1:23" ht="14.45" customHeight="1" x14ac:dyDescent="0.2">
      <c r="A1659" s="327">
        <v>102425</v>
      </c>
      <c r="B1659" s="327">
        <v>1013684</v>
      </c>
      <c r="C1659" s="330" t="s">
        <v>11870</v>
      </c>
      <c r="D1659" s="330" t="s">
        <v>11869</v>
      </c>
      <c r="E1659" s="329">
        <v>38749</v>
      </c>
      <c r="F1659" s="328">
        <v>109574</v>
      </c>
      <c r="G1659" s="327">
        <v>1740307420</v>
      </c>
      <c r="H1659" s="324" t="s">
        <v>11868</v>
      </c>
    </row>
    <row r="1660" spans="1:23" ht="14.45" customHeight="1" x14ac:dyDescent="0.2">
      <c r="A1660" s="327">
        <v>4061</v>
      </c>
      <c r="B1660" s="327">
        <v>1013979</v>
      </c>
      <c r="C1660" s="330" t="s">
        <v>11867</v>
      </c>
      <c r="D1660" s="330" t="s">
        <v>11866</v>
      </c>
      <c r="E1660" s="329">
        <v>38749</v>
      </c>
      <c r="F1660" s="328">
        <v>109574</v>
      </c>
      <c r="G1660" s="327">
        <v>1346204633</v>
      </c>
      <c r="H1660" s="324" t="s">
        <v>3201</v>
      </c>
      <c r="W1660" s="325"/>
    </row>
    <row r="1661" spans="1:23" ht="14.45" customHeight="1" x14ac:dyDescent="0.2">
      <c r="A1661" s="327">
        <v>5062</v>
      </c>
      <c r="B1661" s="327">
        <v>1013989</v>
      </c>
      <c r="C1661" s="330" t="s">
        <v>11865</v>
      </c>
      <c r="D1661" s="330" t="s">
        <v>11864</v>
      </c>
      <c r="E1661" s="329">
        <v>38749</v>
      </c>
      <c r="F1661" s="328">
        <v>39051</v>
      </c>
      <c r="G1661" s="327" t="s">
        <v>11863</v>
      </c>
      <c r="H1661" s="324" t="s">
        <v>11862</v>
      </c>
      <c r="W1661" s="325"/>
    </row>
    <row r="1662" spans="1:23" ht="14.45" customHeight="1" x14ac:dyDescent="0.2">
      <c r="A1662" s="327">
        <v>4541</v>
      </c>
      <c r="B1662" s="327">
        <v>1014100</v>
      </c>
      <c r="C1662" s="330" t="s">
        <v>11861</v>
      </c>
      <c r="D1662" s="330" t="s">
        <v>11860</v>
      </c>
      <c r="E1662" s="329">
        <v>38743</v>
      </c>
      <c r="F1662" s="328">
        <v>40816</v>
      </c>
      <c r="G1662" s="327">
        <v>1528067121</v>
      </c>
      <c r="H1662" s="324" t="s">
        <v>11859</v>
      </c>
      <c r="W1662" s="325"/>
    </row>
    <row r="1663" spans="1:23" ht="14.45" customHeight="1" x14ac:dyDescent="0.2">
      <c r="A1663" s="327">
        <v>5324</v>
      </c>
      <c r="B1663" s="327">
        <v>1014091</v>
      </c>
      <c r="C1663" s="330" t="s">
        <v>8695</v>
      </c>
      <c r="D1663" s="330" t="s">
        <v>9959</v>
      </c>
      <c r="E1663" s="329">
        <v>38741</v>
      </c>
      <c r="F1663" s="328">
        <v>41274</v>
      </c>
      <c r="G1663" s="327">
        <v>1710947643</v>
      </c>
      <c r="H1663" s="324" t="s">
        <v>9958</v>
      </c>
      <c r="W1663" s="325"/>
    </row>
    <row r="1664" spans="1:23" ht="14.45" customHeight="1" x14ac:dyDescent="0.2">
      <c r="A1664" s="327">
        <v>4441</v>
      </c>
      <c r="B1664" s="327">
        <v>1013980</v>
      </c>
      <c r="C1664" s="330" t="s">
        <v>11858</v>
      </c>
      <c r="D1664" s="330" t="s">
        <v>11857</v>
      </c>
      <c r="E1664" s="329">
        <v>38718</v>
      </c>
      <c r="F1664" s="328">
        <v>42825</v>
      </c>
      <c r="G1664" s="327">
        <v>1518953827</v>
      </c>
      <c r="H1664" s="324" t="s">
        <v>11856</v>
      </c>
    </row>
    <row r="1665" spans="1:23" ht="14.45" customHeight="1" x14ac:dyDescent="0.2">
      <c r="A1665" s="327">
        <v>5260</v>
      </c>
      <c r="B1665" s="327">
        <v>1014008</v>
      </c>
      <c r="C1665" s="330" t="s">
        <v>9214</v>
      </c>
      <c r="D1665" s="330" t="s">
        <v>11855</v>
      </c>
      <c r="E1665" s="329">
        <v>38718</v>
      </c>
      <c r="F1665" s="328">
        <v>40025</v>
      </c>
      <c r="G1665" s="327">
        <v>1295777902</v>
      </c>
      <c r="H1665" s="324" t="s">
        <v>11854</v>
      </c>
    </row>
    <row r="1666" spans="1:23" ht="14.45" customHeight="1" x14ac:dyDescent="0.2">
      <c r="A1666" s="327">
        <v>5256</v>
      </c>
      <c r="B1666" s="327">
        <v>1013915</v>
      </c>
      <c r="C1666" s="330" t="s">
        <v>11170</v>
      </c>
      <c r="D1666" s="330" t="s">
        <v>11170</v>
      </c>
      <c r="E1666" s="329">
        <v>38713</v>
      </c>
      <c r="F1666" s="328">
        <v>41872</v>
      </c>
      <c r="G1666" s="327">
        <v>1134101553</v>
      </c>
      <c r="H1666" s="324" t="s">
        <v>11169</v>
      </c>
      <c r="W1666" s="325"/>
    </row>
    <row r="1667" spans="1:23" ht="14.45" customHeight="1" x14ac:dyDescent="0.2">
      <c r="A1667" s="327">
        <v>274</v>
      </c>
      <c r="B1667" s="327">
        <v>1013916</v>
      </c>
      <c r="C1667" s="330" t="s">
        <v>10616</v>
      </c>
      <c r="D1667" s="330" t="s">
        <v>11190</v>
      </c>
      <c r="E1667" s="329">
        <v>38713</v>
      </c>
      <c r="F1667" s="328">
        <v>41881</v>
      </c>
      <c r="G1667" s="327">
        <v>1033153762</v>
      </c>
      <c r="H1667" s="324" t="s">
        <v>11189</v>
      </c>
    </row>
    <row r="1668" spans="1:23" ht="14.45" customHeight="1" x14ac:dyDescent="0.2">
      <c r="A1668" s="327">
        <v>4736</v>
      </c>
      <c r="B1668" s="327">
        <v>1013917</v>
      </c>
      <c r="C1668" s="330" t="s">
        <v>11853</v>
      </c>
      <c r="D1668" s="330" t="s">
        <v>11193</v>
      </c>
      <c r="E1668" s="329">
        <v>38713</v>
      </c>
      <c r="F1668" s="328">
        <v>41790</v>
      </c>
      <c r="G1668" s="327">
        <v>1346298981</v>
      </c>
      <c r="H1668" s="324" t="s">
        <v>11192</v>
      </c>
    </row>
    <row r="1669" spans="1:23" ht="14.45" customHeight="1" x14ac:dyDescent="0.2">
      <c r="A1669" s="327">
        <v>5338</v>
      </c>
      <c r="B1669" s="327">
        <v>1013918</v>
      </c>
      <c r="C1669" s="330" t="s">
        <v>11199</v>
      </c>
      <c r="D1669" s="330" t="s">
        <v>11199</v>
      </c>
      <c r="E1669" s="329">
        <v>38713</v>
      </c>
      <c r="F1669" s="328">
        <v>41864</v>
      </c>
      <c r="G1669" s="327">
        <v>1215977582</v>
      </c>
      <c r="H1669" s="324" t="s">
        <v>11198</v>
      </c>
    </row>
    <row r="1670" spans="1:23" ht="14.45" customHeight="1" x14ac:dyDescent="0.2">
      <c r="A1670" s="327">
        <v>5117</v>
      </c>
      <c r="B1670" s="327">
        <v>1013919</v>
      </c>
      <c r="C1670" s="330" t="s">
        <v>7554</v>
      </c>
      <c r="D1670" s="330" t="s">
        <v>11179</v>
      </c>
      <c r="E1670" s="329">
        <v>38713</v>
      </c>
      <c r="F1670" s="328">
        <v>41843</v>
      </c>
      <c r="G1670" s="327">
        <v>1700876497</v>
      </c>
      <c r="H1670" s="324" t="s">
        <v>11178</v>
      </c>
    </row>
    <row r="1671" spans="1:23" ht="14.45" customHeight="1" x14ac:dyDescent="0.2">
      <c r="A1671" s="327">
        <v>5307</v>
      </c>
      <c r="B1671" s="327">
        <v>1013920</v>
      </c>
      <c r="C1671" s="330" t="s">
        <v>11852</v>
      </c>
      <c r="D1671" s="330" t="s">
        <v>11167</v>
      </c>
      <c r="E1671" s="329">
        <v>38713</v>
      </c>
      <c r="F1671" s="328">
        <v>41881</v>
      </c>
      <c r="G1671" s="327">
        <v>1174574958</v>
      </c>
      <c r="H1671" s="324" t="s">
        <v>11166</v>
      </c>
      <c r="W1671" s="325"/>
    </row>
    <row r="1672" spans="1:23" ht="14.45" customHeight="1" x14ac:dyDescent="0.2">
      <c r="A1672" s="327">
        <v>5321</v>
      </c>
      <c r="B1672" s="327">
        <v>1013921</v>
      </c>
      <c r="C1672" s="330" t="s">
        <v>11851</v>
      </c>
      <c r="D1672" s="330" t="s">
        <v>11228</v>
      </c>
      <c r="E1672" s="329">
        <v>38713</v>
      </c>
      <c r="F1672" s="328">
        <v>41853</v>
      </c>
      <c r="G1672" s="327">
        <v>1245285808</v>
      </c>
      <c r="H1672" s="324" t="s">
        <v>11227</v>
      </c>
      <c r="W1672" s="325"/>
    </row>
    <row r="1673" spans="1:23" ht="14.45" customHeight="1" x14ac:dyDescent="0.2">
      <c r="A1673" s="327">
        <v>5203</v>
      </c>
      <c r="B1673" s="327">
        <v>1013922</v>
      </c>
      <c r="C1673" s="330" t="s">
        <v>11173</v>
      </c>
      <c r="D1673" s="330" t="s">
        <v>11173</v>
      </c>
      <c r="E1673" s="329">
        <v>38713</v>
      </c>
      <c r="F1673" s="328">
        <v>41872</v>
      </c>
      <c r="G1673" s="327">
        <v>1073536041</v>
      </c>
      <c r="H1673" s="324" t="s">
        <v>11850</v>
      </c>
      <c r="W1673" s="325"/>
    </row>
    <row r="1674" spans="1:23" ht="14.45" customHeight="1" x14ac:dyDescent="0.2">
      <c r="A1674" s="327">
        <v>5204</v>
      </c>
      <c r="B1674" s="327">
        <v>1013923</v>
      </c>
      <c r="C1674" s="330" t="s">
        <v>11849</v>
      </c>
      <c r="D1674" s="330" t="s">
        <v>11182</v>
      </c>
      <c r="E1674" s="329">
        <v>38713</v>
      </c>
      <c r="F1674" s="328">
        <v>40543</v>
      </c>
      <c r="G1674" s="327">
        <v>1366490856</v>
      </c>
      <c r="H1674" s="324" t="s">
        <v>11181</v>
      </c>
      <c r="W1674" s="325"/>
    </row>
    <row r="1675" spans="1:23" ht="14.45" customHeight="1" x14ac:dyDescent="0.2">
      <c r="A1675" s="327">
        <v>5218</v>
      </c>
      <c r="B1675" s="327">
        <v>1013924</v>
      </c>
      <c r="C1675" s="330" t="s">
        <v>11225</v>
      </c>
      <c r="D1675" s="330" t="s">
        <v>11225</v>
      </c>
      <c r="E1675" s="329">
        <v>38713</v>
      </c>
      <c r="F1675" s="328">
        <v>41837</v>
      </c>
      <c r="G1675" s="327">
        <v>1487600706</v>
      </c>
      <c r="H1675" s="324" t="s">
        <v>11848</v>
      </c>
      <c r="W1675" s="325"/>
    </row>
    <row r="1676" spans="1:23" ht="14.45" customHeight="1" x14ac:dyDescent="0.2">
      <c r="A1676" s="327">
        <v>5186</v>
      </c>
      <c r="B1676" s="327">
        <v>1013925</v>
      </c>
      <c r="C1676" s="330" t="s">
        <v>11222</v>
      </c>
      <c r="D1676" s="330" t="s">
        <v>11222</v>
      </c>
      <c r="E1676" s="329">
        <v>38713</v>
      </c>
      <c r="F1676" s="328">
        <v>41837</v>
      </c>
      <c r="G1676" s="327">
        <v>1922044106</v>
      </c>
      <c r="H1676" s="324" t="s">
        <v>11221</v>
      </c>
    </row>
    <row r="1677" spans="1:23" ht="14.45" customHeight="1" x14ac:dyDescent="0.2">
      <c r="A1677" s="327">
        <v>5234</v>
      </c>
      <c r="B1677" s="327">
        <v>1013926</v>
      </c>
      <c r="C1677" s="330" t="s">
        <v>11847</v>
      </c>
      <c r="D1677" s="330" t="s">
        <v>11176</v>
      </c>
      <c r="E1677" s="329">
        <v>38713</v>
      </c>
      <c r="F1677" s="328">
        <v>41881</v>
      </c>
      <c r="G1677" s="327">
        <v>1700841673</v>
      </c>
      <c r="H1677" s="324" t="s">
        <v>11175</v>
      </c>
      <c r="W1677" s="325"/>
    </row>
    <row r="1678" spans="1:23" ht="14.45" customHeight="1" x14ac:dyDescent="0.2">
      <c r="A1678" s="327">
        <v>4533</v>
      </c>
      <c r="B1678" s="327">
        <v>1013927</v>
      </c>
      <c r="C1678" s="330" t="s">
        <v>11846</v>
      </c>
      <c r="D1678" s="330" t="s">
        <v>11205</v>
      </c>
      <c r="E1678" s="329">
        <v>38713</v>
      </c>
      <c r="F1678" s="328">
        <v>42035</v>
      </c>
      <c r="G1678" s="327">
        <v>1710938790</v>
      </c>
      <c r="H1678" s="324" t="s">
        <v>3202</v>
      </c>
      <c r="W1678" s="325"/>
    </row>
    <row r="1679" spans="1:23" ht="14.45" customHeight="1" x14ac:dyDescent="0.2">
      <c r="A1679" s="327">
        <v>4633</v>
      </c>
      <c r="B1679" s="327">
        <v>1013928</v>
      </c>
      <c r="C1679" s="330" t="s">
        <v>11217</v>
      </c>
      <c r="D1679" s="330" t="s">
        <v>11217</v>
      </c>
      <c r="E1679" s="329">
        <v>38713</v>
      </c>
      <c r="F1679" s="328">
        <v>41837</v>
      </c>
      <c r="G1679" s="327">
        <v>1356338503</v>
      </c>
      <c r="H1679" s="324" t="s">
        <v>11216</v>
      </c>
      <c r="W1679" s="325"/>
    </row>
    <row r="1680" spans="1:23" ht="14.45" customHeight="1" x14ac:dyDescent="0.2">
      <c r="A1680" s="327">
        <v>4028</v>
      </c>
      <c r="B1680" s="327">
        <v>1013929</v>
      </c>
      <c r="C1680" s="330" t="s">
        <v>11214</v>
      </c>
      <c r="D1680" s="330" t="s">
        <v>11214</v>
      </c>
      <c r="E1680" s="329">
        <v>38713</v>
      </c>
      <c r="F1680" s="328">
        <v>41861</v>
      </c>
      <c r="G1680" s="327">
        <v>1649251026</v>
      </c>
      <c r="H1680" s="324" t="s">
        <v>11213</v>
      </c>
      <c r="W1680" s="325"/>
    </row>
    <row r="1681" spans="1:23" ht="14.45" customHeight="1" x14ac:dyDescent="0.2">
      <c r="A1681" s="327">
        <v>5166</v>
      </c>
      <c r="B1681" s="327">
        <v>1013930</v>
      </c>
      <c r="C1681" s="330" t="s">
        <v>2562</v>
      </c>
      <c r="D1681" s="330" t="s">
        <v>11187</v>
      </c>
      <c r="E1681" s="329">
        <v>38713</v>
      </c>
      <c r="F1681" s="328">
        <v>41881</v>
      </c>
      <c r="G1681" s="327">
        <v>1952359499</v>
      </c>
      <c r="H1681" s="324" t="s">
        <v>11186</v>
      </c>
      <c r="W1681" s="325"/>
    </row>
    <row r="1682" spans="1:23" ht="14.45" customHeight="1" x14ac:dyDescent="0.2">
      <c r="A1682" s="327">
        <v>5280</v>
      </c>
      <c r="B1682" s="327">
        <v>1013931</v>
      </c>
      <c r="C1682" s="330" t="s">
        <v>11845</v>
      </c>
      <c r="D1682" s="330" t="s">
        <v>11202</v>
      </c>
      <c r="E1682" s="329">
        <v>38713</v>
      </c>
      <c r="F1682" s="328">
        <v>41820</v>
      </c>
      <c r="G1682" s="327">
        <v>1669422275</v>
      </c>
      <c r="H1682" s="324" t="s">
        <v>11201</v>
      </c>
      <c r="W1682" s="325"/>
    </row>
    <row r="1683" spans="1:23" ht="14.45" customHeight="1" x14ac:dyDescent="0.2">
      <c r="A1683" s="327">
        <v>5297</v>
      </c>
      <c r="B1683" s="327">
        <v>1013932</v>
      </c>
      <c r="C1683" s="330" t="s">
        <v>11844</v>
      </c>
      <c r="D1683" s="330" t="s">
        <v>11196</v>
      </c>
      <c r="E1683" s="329">
        <v>38713</v>
      </c>
      <c r="F1683" s="328">
        <v>41881</v>
      </c>
      <c r="G1683" s="327">
        <v>1033167408</v>
      </c>
      <c r="H1683" s="324" t="s">
        <v>11195</v>
      </c>
      <c r="W1683" s="325"/>
    </row>
    <row r="1684" spans="1:23" ht="14.45" customHeight="1" x14ac:dyDescent="0.2">
      <c r="A1684" s="327">
        <v>4347</v>
      </c>
      <c r="B1684" s="327">
        <v>1013933</v>
      </c>
      <c r="C1684" s="330" t="s">
        <v>11184</v>
      </c>
      <c r="D1684" s="330" t="s">
        <v>11184</v>
      </c>
      <c r="E1684" s="329">
        <v>38713</v>
      </c>
      <c r="F1684" s="328">
        <v>41790</v>
      </c>
      <c r="G1684" s="327">
        <v>1659353589</v>
      </c>
      <c r="H1684" s="324" t="s">
        <v>11183</v>
      </c>
    </row>
    <row r="1685" spans="1:23" ht="14.45" customHeight="1" x14ac:dyDescent="0.2">
      <c r="A1685" s="327">
        <v>5315</v>
      </c>
      <c r="B1685" s="327">
        <v>1013934</v>
      </c>
      <c r="C1685" s="330" t="s">
        <v>8612</v>
      </c>
      <c r="D1685" s="330" t="s">
        <v>11208</v>
      </c>
      <c r="E1685" s="329">
        <v>38713</v>
      </c>
      <c r="F1685" s="328">
        <v>41843</v>
      </c>
      <c r="G1685" s="327">
        <v>1407864333</v>
      </c>
      <c r="H1685" s="324" t="s">
        <v>11207</v>
      </c>
      <c r="W1685" s="325"/>
    </row>
    <row r="1686" spans="1:23" ht="14.45" customHeight="1" x14ac:dyDescent="0.2">
      <c r="A1686" s="327">
        <v>5295</v>
      </c>
      <c r="B1686" s="327">
        <v>1013935</v>
      </c>
      <c r="C1686" s="330" t="s">
        <v>11211</v>
      </c>
      <c r="D1686" s="330" t="s">
        <v>11211</v>
      </c>
      <c r="E1686" s="329">
        <v>38713</v>
      </c>
      <c r="F1686" s="328">
        <v>41853</v>
      </c>
      <c r="G1686" s="327">
        <v>1518915099</v>
      </c>
      <c r="H1686" s="324" t="s">
        <v>11210</v>
      </c>
      <c r="W1686" s="325"/>
    </row>
    <row r="1687" spans="1:23" ht="14.45" customHeight="1" x14ac:dyDescent="0.2">
      <c r="A1687" s="327">
        <v>4523</v>
      </c>
      <c r="B1687" s="327">
        <v>1013911</v>
      </c>
      <c r="C1687" s="330" t="s">
        <v>11843</v>
      </c>
      <c r="D1687" s="330" t="s">
        <v>11842</v>
      </c>
      <c r="E1687" s="329">
        <v>38710</v>
      </c>
      <c r="F1687" s="328">
        <v>40847</v>
      </c>
      <c r="G1687" s="327">
        <v>1609864651</v>
      </c>
      <c r="H1687" s="324" t="s">
        <v>11841</v>
      </c>
      <c r="W1687" s="325"/>
    </row>
    <row r="1688" spans="1:23" ht="14.45" customHeight="1" x14ac:dyDescent="0.2">
      <c r="A1688" s="327">
        <v>102455</v>
      </c>
      <c r="B1688" s="327">
        <v>1013738</v>
      </c>
      <c r="C1688" s="330" t="s">
        <v>11840</v>
      </c>
      <c r="D1688" s="330" t="s">
        <v>11839</v>
      </c>
      <c r="E1688" s="329">
        <v>38695</v>
      </c>
      <c r="F1688" s="328">
        <v>42421</v>
      </c>
      <c r="G1688" s="327">
        <v>1154385425</v>
      </c>
      <c r="H1688" s="324" t="s">
        <v>11838</v>
      </c>
      <c r="W1688" s="325"/>
    </row>
    <row r="1689" spans="1:23" ht="14.45" customHeight="1" x14ac:dyDescent="0.2">
      <c r="A1689" s="327">
        <v>5137</v>
      </c>
      <c r="B1689" s="327">
        <v>1013873</v>
      </c>
      <c r="C1689" s="330" t="s">
        <v>11837</v>
      </c>
      <c r="D1689" s="330" t="s">
        <v>11836</v>
      </c>
      <c r="E1689" s="329">
        <v>38687</v>
      </c>
      <c r="F1689" s="328">
        <v>42683</v>
      </c>
      <c r="G1689" s="327">
        <v>1114048683</v>
      </c>
      <c r="H1689" s="324" t="s">
        <v>3265</v>
      </c>
      <c r="W1689" s="325"/>
    </row>
    <row r="1690" spans="1:23" ht="14.45" customHeight="1" x14ac:dyDescent="0.2">
      <c r="A1690" s="327">
        <v>5361</v>
      </c>
      <c r="B1690" s="327">
        <v>1013905</v>
      </c>
      <c r="C1690" s="330" t="s">
        <v>2313</v>
      </c>
      <c r="D1690" s="330" t="s">
        <v>11835</v>
      </c>
      <c r="E1690" s="329">
        <v>38687</v>
      </c>
      <c r="F1690" s="328">
        <v>42683</v>
      </c>
      <c r="G1690" s="327">
        <v>1770604365</v>
      </c>
      <c r="H1690" s="324" t="s">
        <v>11834</v>
      </c>
      <c r="W1690" s="325"/>
    </row>
    <row r="1691" spans="1:23" ht="14.45" customHeight="1" x14ac:dyDescent="0.2">
      <c r="A1691" s="327">
        <v>5023</v>
      </c>
      <c r="B1691" s="327">
        <v>1013913</v>
      </c>
      <c r="C1691" s="330" t="s">
        <v>11833</v>
      </c>
      <c r="D1691" s="330" t="s">
        <v>9190</v>
      </c>
      <c r="E1691" s="329">
        <v>38659</v>
      </c>
      <c r="F1691" s="328">
        <v>42216</v>
      </c>
      <c r="G1691" s="327">
        <v>1962435149</v>
      </c>
      <c r="H1691" s="324" t="s">
        <v>9191</v>
      </c>
      <c r="W1691" s="325"/>
    </row>
    <row r="1692" spans="1:23" ht="14.45" customHeight="1" x14ac:dyDescent="0.2">
      <c r="A1692" s="327">
        <v>102417</v>
      </c>
      <c r="B1692" s="327">
        <v>1013817</v>
      </c>
      <c r="C1692" s="330" t="s">
        <v>11832</v>
      </c>
      <c r="D1692" s="330" t="s">
        <v>11831</v>
      </c>
      <c r="E1692" s="329">
        <v>38658</v>
      </c>
      <c r="F1692" s="328">
        <v>40948</v>
      </c>
      <c r="G1692" s="327">
        <v>1801878319</v>
      </c>
      <c r="H1692" s="324" t="s">
        <v>11830</v>
      </c>
      <c r="W1692" s="325"/>
    </row>
    <row r="1693" spans="1:23" ht="14.45" customHeight="1" x14ac:dyDescent="0.2">
      <c r="A1693" s="327">
        <v>5294</v>
      </c>
      <c r="B1693" s="327">
        <v>1013717</v>
      </c>
      <c r="C1693" s="330" t="s">
        <v>11829</v>
      </c>
      <c r="D1693" s="330" t="s">
        <v>11828</v>
      </c>
      <c r="E1693" s="329">
        <v>38657</v>
      </c>
      <c r="F1693" s="328">
        <v>109574</v>
      </c>
      <c r="G1693" s="327">
        <v>1396723789</v>
      </c>
      <c r="H1693" s="324" t="s">
        <v>11827</v>
      </c>
    </row>
    <row r="1694" spans="1:23" ht="14.45" customHeight="1" x14ac:dyDescent="0.2">
      <c r="A1694" s="327">
        <v>4473</v>
      </c>
      <c r="B1694" s="327">
        <v>1013791</v>
      </c>
      <c r="C1694" s="330" t="s">
        <v>11826</v>
      </c>
      <c r="D1694" s="330" t="s">
        <v>11825</v>
      </c>
      <c r="E1694" s="329">
        <v>38657</v>
      </c>
      <c r="F1694" s="328">
        <v>40185</v>
      </c>
      <c r="G1694" s="327">
        <v>1265530430</v>
      </c>
      <c r="H1694" s="324" t="s">
        <v>11824</v>
      </c>
      <c r="W1694" s="325"/>
    </row>
    <row r="1695" spans="1:23" ht="14.45" customHeight="1" x14ac:dyDescent="0.2">
      <c r="A1695" s="327">
        <v>4397</v>
      </c>
      <c r="B1695" s="327">
        <v>1013792</v>
      </c>
      <c r="C1695" s="330" t="s">
        <v>11823</v>
      </c>
      <c r="D1695" s="330" t="s">
        <v>11822</v>
      </c>
      <c r="E1695" s="329">
        <v>38657</v>
      </c>
      <c r="F1695" s="328">
        <v>39857</v>
      </c>
      <c r="G1695" s="327">
        <v>1174695423</v>
      </c>
      <c r="H1695" s="324" t="s">
        <v>11821</v>
      </c>
      <c r="W1695" s="325"/>
    </row>
    <row r="1696" spans="1:23" ht="14.45" customHeight="1" x14ac:dyDescent="0.2">
      <c r="A1696" s="327">
        <v>5266</v>
      </c>
      <c r="B1696" s="327">
        <v>1013802</v>
      </c>
      <c r="C1696" s="330" t="s">
        <v>11820</v>
      </c>
      <c r="D1696" s="330" t="s">
        <v>11819</v>
      </c>
      <c r="E1696" s="329">
        <v>38657</v>
      </c>
      <c r="F1696" s="328">
        <v>109574</v>
      </c>
      <c r="G1696" s="327">
        <v>1932166006</v>
      </c>
      <c r="H1696" s="324" t="s">
        <v>11818</v>
      </c>
      <c r="W1696" s="325"/>
    </row>
    <row r="1697" spans="1:23" ht="14.45" customHeight="1" x14ac:dyDescent="0.2">
      <c r="A1697" s="327">
        <v>4002</v>
      </c>
      <c r="B1697" s="327">
        <v>1013803</v>
      </c>
      <c r="C1697" s="330" t="s">
        <v>11817</v>
      </c>
      <c r="D1697" s="330" t="s">
        <v>11816</v>
      </c>
      <c r="E1697" s="329">
        <v>38657</v>
      </c>
      <c r="F1697" s="328">
        <v>39875</v>
      </c>
      <c r="G1697" s="327">
        <v>1356376321</v>
      </c>
      <c r="H1697" s="324" t="s">
        <v>11815</v>
      </c>
      <c r="W1697" s="325"/>
    </row>
    <row r="1698" spans="1:23" ht="14.45" customHeight="1" x14ac:dyDescent="0.2">
      <c r="A1698" s="327">
        <v>4921</v>
      </c>
      <c r="B1698" s="327">
        <v>1013806</v>
      </c>
      <c r="C1698" s="330" t="s">
        <v>5013</v>
      </c>
      <c r="D1698" s="330" t="s">
        <v>11814</v>
      </c>
      <c r="E1698" s="329">
        <v>38657</v>
      </c>
      <c r="F1698" s="328">
        <v>39521</v>
      </c>
      <c r="G1698" s="327">
        <v>1457408387</v>
      </c>
      <c r="H1698" s="324" t="s">
        <v>11813</v>
      </c>
      <c r="W1698" s="325"/>
    </row>
    <row r="1699" spans="1:23" ht="14.45" customHeight="1" x14ac:dyDescent="0.2">
      <c r="A1699" s="327">
        <v>4912</v>
      </c>
      <c r="B1699" s="327">
        <v>1013846</v>
      </c>
      <c r="C1699" s="330" t="s">
        <v>11812</v>
      </c>
      <c r="D1699" s="330" t="s">
        <v>11811</v>
      </c>
      <c r="E1699" s="329">
        <v>38657</v>
      </c>
      <c r="F1699" s="328">
        <v>41460</v>
      </c>
      <c r="G1699" s="327">
        <v>1922065655</v>
      </c>
      <c r="H1699" s="324" t="s">
        <v>11810</v>
      </c>
    </row>
    <row r="1700" spans="1:23" ht="14.45" customHeight="1" x14ac:dyDescent="0.2">
      <c r="A1700" s="327">
        <v>5291</v>
      </c>
      <c r="B1700" s="327">
        <v>1013853</v>
      </c>
      <c r="C1700" s="330" t="s">
        <v>11809</v>
      </c>
      <c r="D1700" s="330" t="s">
        <v>11808</v>
      </c>
      <c r="E1700" s="329">
        <v>38657</v>
      </c>
      <c r="F1700" s="328">
        <v>42825</v>
      </c>
      <c r="G1700" s="327">
        <v>1821055542</v>
      </c>
      <c r="H1700" s="324" t="s">
        <v>11807</v>
      </c>
      <c r="W1700" s="325"/>
    </row>
    <row r="1701" spans="1:23" ht="14.45" customHeight="1" x14ac:dyDescent="0.2">
      <c r="A1701" s="327">
        <v>5202</v>
      </c>
      <c r="B1701" s="327">
        <v>1013833</v>
      </c>
      <c r="C1701" s="330" t="s">
        <v>7484</v>
      </c>
      <c r="D1701" s="330" t="s">
        <v>11806</v>
      </c>
      <c r="E1701" s="329">
        <v>38646</v>
      </c>
      <c r="F1701" s="328">
        <v>40647</v>
      </c>
      <c r="G1701" s="327">
        <v>1093847378</v>
      </c>
      <c r="H1701" s="324" t="s">
        <v>11805</v>
      </c>
      <c r="W1701" s="325"/>
    </row>
    <row r="1702" spans="1:23" ht="14.45" customHeight="1" x14ac:dyDescent="0.2">
      <c r="A1702" s="327">
        <v>5353</v>
      </c>
      <c r="B1702" s="327">
        <v>1013854</v>
      </c>
      <c r="C1702" s="330" t="s">
        <v>9923</v>
      </c>
      <c r="D1702" s="330" t="s">
        <v>11804</v>
      </c>
      <c r="E1702" s="329">
        <v>38643</v>
      </c>
      <c r="F1702" s="328">
        <v>109574</v>
      </c>
      <c r="G1702" s="327">
        <v>1952519688</v>
      </c>
      <c r="H1702" s="324" t="s">
        <v>11803</v>
      </c>
      <c r="W1702" s="325"/>
    </row>
    <row r="1703" spans="1:23" ht="14.45" customHeight="1" x14ac:dyDescent="0.2">
      <c r="A1703" s="327">
        <v>4231</v>
      </c>
      <c r="B1703" s="327">
        <v>1013677</v>
      </c>
      <c r="C1703" s="330" t="s">
        <v>11802</v>
      </c>
      <c r="D1703" s="330" t="s">
        <v>11802</v>
      </c>
      <c r="E1703" s="329">
        <v>38626</v>
      </c>
      <c r="F1703" s="328">
        <v>39224</v>
      </c>
      <c r="G1703" s="327" t="s">
        <v>11801</v>
      </c>
      <c r="H1703" s="324" t="s">
        <v>11800</v>
      </c>
      <c r="W1703" s="325"/>
    </row>
    <row r="1704" spans="1:23" ht="14.45" customHeight="1" x14ac:dyDescent="0.2">
      <c r="A1704" s="327">
        <v>5298</v>
      </c>
      <c r="B1704" s="327">
        <v>1013647</v>
      </c>
      <c r="C1704" s="330" t="s">
        <v>11799</v>
      </c>
      <c r="D1704" s="330" t="s">
        <v>11798</v>
      </c>
      <c r="E1704" s="329">
        <v>38611</v>
      </c>
      <c r="F1704" s="328">
        <v>39325</v>
      </c>
      <c r="G1704" s="327">
        <v>1083601363</v>
      </c>
      <c r="H1704" s="324" t="s">
        <v>11797</v>
      </c>
      <c r="W1704" s="325"/>
    </row>
    <row r="1705" spans="1:23" ht="14.45" customHeight="1" x14ac:dyDescent="0.2">
      <c r="A1705" s="327">
        <v>102353</v>
      </c>
      <c r="B1705" s="327">
        <v>1013639</v>
      </c>
      <c r="C1705" s="330" t="s">
        <v>11796</v>
      </c>
      <c r="D1705" s="330" t="s">
        <v>11795</v>
      </c>
      <c r="E1705" s="329">
        <v>38602</v>
      </c>
      <c r="F1705" s="328">
        <v>109574</v>
      </c>
      <c r="G1705" s="327">
        <v>1396727517</v>
      </c>
      <c r="H1705" s="324" t="s">
        <v>11794</v>
      </c>
      <c r="W1705" s="325"/>
    </row>
    <row r="1706" spans="1:23" ht="14.45" customHeight="1" x14ac:dyDescent="0.2">
      <c r="A1706" s="327">
        <v>5250</v>
      </c>
      <c r="B1706" s="327">
        <v>1013514</v>
      </c>
      <c r="C1706" s="330" t="s">
        <v>8625</v>
      </c>
      <c r="D1706" s="330" t="s">
        <v>11793</v>
      </c>
      <c r="E1706" s="329">
        <v>38596</v>
      </c>
      <c r="F1706" s="328">
        <v>42735</v>
      </c>
      <c r="G1706" s="327">
        <v>1154368173</v>
      </c>
      <c r="H1706" s="324" t="s">
        <v>11792</v>
      </c>
      <c r="W1706" s="325"/>
    </row>
    <row r="1707" spans="1:23" ht="14.45" customHeight="1" x14ac:dyDescent="0.2">
      <c r="A1707" s="327">
        <v>5328</v>
      </c>
      <c r="B1707" s="327">
        <v>1013627</v>
      </c>
      <c r="C1707" s="330" t="s">
        <v>11791</v>
      </c>
      <c r="D1707" s="330" t="s">
        <v>11790</v>
      </c>
      <c r="E1707" s="329">
        <v>38596</v>
      </c>
      <c r="F1707" s="328">
        <v>40147</v>
      </c>
      <c r="G1707" s="327">
        <v>1447286356</v>
      </c>
      <c r="H1707" s="324" t="s">
        <v>11789</v>
      </c>
      <c r="W1707" s="325"/>
    </row>
    <row r="1708" spans="1:23" ht="14.45" customHeight="1" x14ac:dyDescent="0.2">
      <c r="A1708" s="327">
        <v>5273</v>
      </c>
      <c r="B1708" s="327">
        <v>1013638</v>
      </c>
      <c r="C1708" s="330" t="s">
        <v>10707</v>
      </c>
      <c r="D1708" s="330" t="s">
        <v>11788</v>
      </c>
      <c r="E1708" s="329">
        <v>38596</v>
      </c>
      <c r="F1708" s="328">
        <v>41029</v>
      </c>
      <c r="G1708" s="327">
        <v>1366532889</v>
      </c>
      <c r="H1708" s="324" t="s">
        <v>11787</v>
      </c>
      <c r="W1708" s="325"/>
    </row>
    <row r="1709" spans="1:23" ht="14.45" customHeight="1" x14ac:dyDescent="0.2">
      <c r="A1709" s="327">
        <v>102294</v>
      </c>
      <c r="B1709" s="327">
        <v>1013361</v>
      </c>
      <c r="C1709" s="330" t="s">
        <v>11786</v>
      </c>
      <c r="D1709" s="330" t="s">
        <v>11785</v>
      </c>
      <c r="E1709" s="329">
        <v>38573</v>
      </c>
      <c r="F1709" s="328">
        <v>40948</v>
      </c>
      <c r="G1709" s="327">
        <v>1972585289</v>
      </c>
      <c r="H1709" s="324" t="s">
        <v>11784</v>
      </c>
      <c r="W1709" s="325"/>
    </row>
    <row r="1710" spans="1:23" ht="14.45" customHeight="1" x14ac:dyDescent="0.2">
      <c r="A1710" s="327">
        <v>102314</v>
      </c>
      <c r="B1710" s="327">
        <v>1013393</v>
      </c>
      <c r="C1710" s="330" t="s">
        <v>11783</v>
      </c>
      <c r="D1710" s="330" t="s">
        <v>10362</v>
      </c>
      <c r="E1710" s="329">
        <v>38567</v>
      </c>
      <c r="F1710" s="328">
        <v>109574</v>
      </c>
      <c r="G1710" s="327">
        <v>1659342160</v>
      </c>
      <c r="H1710" s="324" t="s">
        <v>11782</v>
      </c>
      <c r="W1710" s="325"/>
    </row>
    <row r="1711" spans="1:23" ht="14.45" customHeight="1" x14ac:dyDescent="0.2">
      <c r="A1711" s="327">
        <v>5240</v>
      </c>
      <c r="B1711" s="327">
        <v>1013530</v>
      </c>
      <c r="C1711" s="330" t="s">
        <v>7795</v>
      </c>
      <c r="D1711" s="330" t="s">
        <v>11781</v>
      </c>
      <c r="E1711" s="329">
        <v>38565</v>
      </c>
      <c r="F1711" s="328">
        <v>109574</v>
      </c>
      <c r="G1711" s="327">
        <v>1942233655</v>
      </c>
      <c r="H1711" s="324" t="s">
        <v>11780</v>
      </c>
      <c r="W1711" s="325"/>
    </row>
    <row r="1712" spans="1:23" ht="14.45" customHeight="1" x14ac:dyDescent="0.2">
      <c r="A1712" s="327">
        <v>4636</v>
      </c>
      <c r="B1712" s="327">
        <v>1013562</v>
      </c>
      <c r="C1712" s="330" t="s">
        <v>5905</v>
      </c>
      <c r="D1712" s="330" t="s">
        <v>9068</v>
      </c>
      <c r="E1712" s="329">
        <v>38565</v>
      </c>
      <c r="F1712" s="328">
        <v>42978</v>
      </c>
      <c r="G1712" s="327">
        <v>1962462143</v>
      </c>
      <c r="H1712" s="324" t="s">
        <v>11779</v>
      </c>
      <c r="W1712" s="325"/>
    </row>
    <row r="1713" spans="1:23" ht="14.45" customHeight="1" x14ac:dyDescent="0.2">
      <c r="A1713" s="327">
        <v>102313</v>
      </c>
      <c r="B1713" s="327">
        <v>1013394</v>
      </c>
      <c r="C1713" s="330" t="s">
        <v>11778</v>
      </c>
      <c r="D1713" s="330" t="s">
        <v>10362</v>
      </c>
      <c r="E1713" s="329">
        <v>38546</v>
      </c>
      <c r="F1713" s="328">
        <v>109574</v>
      </c>
      <c r="G1713" s="327">
        <v>1164493805</v>
      </c>
      <c r="H1713" s="324" t="s">
        <v>11777</v>
      </c>
      <c r="W1713" s="325"/>
    </row>
    <row r="1714" spans="1:23" ht="14.45" customHeight="1" x14ac:dyDescent="0.2">
      <c r="A1714" s="327">
        <v>4909</v>
      </c>
      <c r="B1714" s="327">
        <v>1013528</v>
      </c>
      <c r="C1714" s="330" t="s">
        <v>11776</v>
      </c>
      <c r="D1714" s="330" t="s">
        <v>11776</v>
      </c>
      <c r="E1714" s="329">
        <v>38539</v>
      </c>
      <c r="F1714" s="328">
        <v>43190</v>
      </c>
      <c r="G1714" s="327">
        <v>1497788269</v>
      </c>
      <c r="H1714" s="324" t="s">
        <v>3622</v>
      </c>
    </row>
    <row r="1715" spans="1:23" ht="14.45" customHeight="1" x14ac:dyDescent="0.2">
      <c r="A1715" s="327">
        <v>5193</v>
      </c>
      <c r="B1715" s="327">
        <v>1013529</v>
      </c>
      <c r="C1715" s="330" t="s">
        <v>11775</v>
      </c>
      <c r="D1715" s="330" t="s">
        <v>11775</v>
      </c>
      <c r="E1715" s="329">
        <v>38539</v>
      </c>
      <c r="F1715" s="328">
        <v>109574</v>
      </c>
      <c r="G1715" s="327">
        <v>1285667048</v>
      </c>
      <c r="H1715" s="324" t="s">
        <v>11774</v>
      </c>
      <c r="W1715" s="325"/>
    </row>
    <row r="1716" spans="1:23" ht="14.45" customHeight="1" x14ac:dyDescent="0.2">
      <c r="A1716" s="327">
        <v>5033</v>
      </c>
      <c r="B1716" s="327">
        <v>1013535</v>
      </c>
      <c r="C1716" s="330" t="s">
        <v>11773</v>
      </c>
      <c r="D1716" s="330" t="s">
        <v>11772</v>
      </c>
      <c r="E1716" s="329">
        <v>38539</v>
      </c>
      <c r="F1716" s="328">
        <v>109574</v>
      </c>
      <c r="G1716" s="327">
        <v>1144202987</v>
      </c>
      <c r="H1716" s="324" t="s">
        <v>11771</v>
      </c>
      <c r="W1716" s="325"/>
    </row>
    <row r="1717" spans="1:23" ht="14.45" customHeight="1" x14ac:dyDescent="0.2">
      <c r="A1717" s="327">
        <v>4979</v>
      </c>
      <c r="B1717" s="327">
        <v>1013536</v>
      </c>
      <c r="C1717" s="330" t="s">
        <v>8134</v>
      </c>
      <c r="D1717" s="330" t="s">
        <v>11770</v>
      </c>
      <c r="E1717" s="329">
        <v>38539</v>
      </c>
      <c r="F1717" s="328">
        <v>109574</v>
      </c>
      <c r="G1717" s="327">
        <v>1427030261</v>
      </c>
      <c r="H1717" s="324" t="s">
        <v>3347</v>
      </c>
      <c r="W1717" s="325"/>
    </row>
    <row r="1718" spans="1:23" ht="14.45" customHeight="1" x14ac:dyDescent="0.2">
      <c r="A1718" s="327">
        <v>4588</v>
      </c>
      <c r="B1718" s="327">
        <v>1013537</v>
      </c>
      <c r="C1718" s="330" t="s">
        <v>11769</v>
      </c>
      <c r="D1718" s="330" t="s">
        <v>11768</v>
      </c>
      <c r="E1718" s="329">
        <v>38539</v>
      </c>
      <c r="F1718" s="328">
        <v>109574</v>
      </c>
      <c r="G1718" s="327">
        <v>1013990126</v>
      </c>
      <c r="H1718" s="324" t="s">
        <v>3293</v>
      </c>
      <c r="W1718" s="325"/>
    </row>
    <row r="1719" spans="1:23" ht="14.45" customHeight="1" x14ac:dyDescent="0.2">
      <c r="A1719" s="327">
        <v>4458</v>
      </c>
      <c r="B1719" s="327">
        <v>1013538</v>
      </c>
      <c r="C1719" s="330" t="s">
        <v>11767</v>
      </c>
      <c r="D1719" s="330" t="s">
        <v>11766</v>
      </c>
      <c r="E1719" s="329">
        <v>38539</v>
      </c>
      <c r="F1719" s="328">
        <v>109574</v>
      </c>
      <c r="G1719" s="327">
        <v>1104808948</v>
      </c>
      <c r="H1719" s="324" t="s">
        <v>11765</v>
      </c>
      <c r="W1719" s="325"/>
    </row>
    <row r="1720" spans="1:23" ht="14.45" customHeight="1" x14ac:dyDescent="0.2">
      <c r="A1720" s="327">
        <v>4488</v>
      </c>
      <c r="B1720" s="327">
        <v>1013539</v>
      </c>
      <c r="C1720" s="330" t="s">
        <v>11764</v>
      </c>
      <c r="D1720" s="330" t="s">
        <v>11763</v>
      </c>
      <c r="E1720" s="329">
        <v>38539</v>
      </c>
      <c r="F1720" s="328">
        <v>39254</v>
      </c>
      <c r="G1720" s="327">
        <v>1992787733</v>
      </c>
      <c r="H1720" s="324" t="s">
        <v>11762</v>
      </c>
      <c r="W1720" s="325"/>
    </row>
    <row r="1721" spans="1:23" ht="14.45" customHeight="1" x14ac:dyDescent="0.2">
      <c r="A1721" s="327">
        <v>5034</v>
      </c>
      <c r="B1721" s="327">
        <v>1013540</v>
      </c>
      <c r="C1721" s="330" t="s">
        <v>11761</v>
      </c>
      <c r="D1721" s="330" t="s">
        <v>11760</v>
      </c>
      <c r="E1721" s="329">
        <v>38539</v>
      </c>
      <c r="F1721" s="328">
        <v>109574</v>
      </c>
      <c r="G1721" s="327">
        <v>1033191879</v>
      </c>
      <c r="H1721" s="324" t="s">
        <v>11759</v>
      </c>
      <c r="W1721" s="325"/>
    </row>
    <row r="1722" spans="1:23" ht="14.45" customHeight="1" x14ac:dyDescent="0.2">
      <c r="A1722" s="327">
        <v>4728</v>
      </c>
      <c r="B1722" s="327">
        <v>1013554</v>
      </c>
      <c r="C1722" s="330" t="s">
        <v>11758</v>
      </c>
      <c r="D1722" s="330" t="s">
        <v>11758</v>
      </c>
      <c r="E1722" s="329">
        <v>38539</v>
      </c>
      <c r="F1722" s="328">
        <v>40329</v>
      </c>
      <c r="G1722" s="327">
        <v>1043207897</v>
      </c>
      <c r="H1722" s="324" t="s">
        <v>11757</v>
      </c>
      <c r="W1722" s="325"/>
    </row>
    <row r="1723" spans="1:23" ht="14.45" customHeight="1" x14ac:dyDescent="0.2">
      <c r="A1723" s="327">
        <v>4482</v>
      </c>
      <c r="B1723" s="327">
        <v>1013566</v>
      </c>
      <c r="C1723" s="330" t="s">
        <v>11756</v>
      </c>
      <c r="D1723" s="330" t="s">
        <v>11755</v>
      </c>
      <c r="E1723" s="329">
        <v>38539</v>
      </c>
      <c r="F1723" s="328">
        <v>41887</v>
      </c>
      <c r="G1723" s="327">
        <v>1114099413</v>
      </c>
      <c r="H1723" s="324" t="s">
        <v>11754</v>
      </c>
      <c r="W1723" s="325"/>
    </row>
    <row r="1724" spans="1:23" ht="14.45" customHeight="1" x14ac:dyDescent="0.2">
      <c r="A1724" s="327">
        <v>5169</v>
      </c>
      <c r="B1724" s="327">
        <v>1013567</v>
      </c>
      <c r="C1724" s="330" t="s">
        <v>11753</v>
      </c>
      <c r="D1724" s="330" t="s">
        <v>11752</v>
      </c>
      <c r="E1724" s="329">
        <v>38539</v>
      </c>
      <c r="F1724" s="328">
        <v>41639</v>
      </c>
      <c r="G1724" s="327">
        <v>1417029307</v>
      </c>
      <c r="H1724" s="324" t="s">
        <v>11751</v>
      </c>
      <c r="W1724" s="325"/>
    </row>
    <row r="1725" spans="1:23" ht="14.45" customHeight="1" x14ac:dyDescent="0.2">
      <c r="A1725" s="327">
        <v>5100</v>
      </c>
      <c r="B1725" s="327">
        <v>1013574</v>
      </c>
      <c r="C1725" s="330" t="s">
        <v>11750</v>
      </c>
      <c r="D1725" s="330" t="s">
        <v>11750</v>
      </c>
      <c r="E1725" s="329">
        <v>38539</v>
      </c>
      <c r="F1725" s="328">
        <v>40117</v>
      </c>
      <c r="G1725" s="327">
        <v>1982691226</v>
      </c>
      <c r="H1725" s="324" t="s">
        <v>11749</v>
      </c>
      <c r="W1725" s="325"/>
    </row>
    <row r="1726" spans="1:23" ht="14.45" customHeight="1" x14ac:dyDescent="0.2">
      <c r="A1726" s="327">
        <v>4832</v>
      </c>
      <c r="B1726" s="327">
        <v>1013454</v>
      </c>
      <c r="C1726" s="330" t="s">
        <v>11748</v>
      </c>
      <c r="D1726" s="330" t="s">
        <v>11747</v>
      </c>
      <c r="E1726" s="329">
        <v>38534</v>
      </c>
      <c r="F1726" s="328">
        <v>42824</v>
      </c>
      <c r="G1726" s="327">
        <v>1588785992</v>
      </c>
      <c r="H1726" s="324" t="s">
        <v>11746</v>
      </c>
      <c r="W1726" s="325"/>
    </row>
    <row r="1727" spans="1:23" ht="14.45" customHeight="1" x14ac:dyDescent="0.2">
      <c r="A1727" s="327">
        <v>5340</v>
      </c>
      <c r="B1727" s="327">
        <v>1013455</v>
      </c>
      <c r="C1727" s="330" t="s">
        <v>8881</v>
      </c>
      <c r="D1727" s="330" t="s">
        <v>11745</v>
      </c>
      <c r="E1727" s="329">
        <v>38534</v>
      </c>
      <c r="F1727" s="328">
        <v>42824</v>
      </c>
      <c r="G1727" s="327">
        <v>1043331101</v>
      </c>
      <c r="H1727" s="324" t="s">
        <v>11744</v>
      </c>
      <c r="W1727" s="325"/>
    </row>
    <row r="1728" spans="1:23" ht="14.45" customHeight="1" x14ac:dyDescent="0.2">
      <c r="A1728" s="327">
        <v>4874</v>
      </c>
      <c r="B1728" s="327">
        <v>1013456</v>
      </c>
      <c r="C1728" s="330" t="s">
        <v>4967</v>
      </c>
      <c r="D1728" s="330" t="s">
        <v>11743</v>
      </c>
      <c r="E1728" s="329">
        <v>38534</v>
      </c>
      <c r="F1728" s="328">
        <v>42824</v>
      </c>
      <c r="G1728" s="327">
        <v>1154442143</v>
      </c>
      <c r="H1728" s="324" t="s">
        <v>11742</v>
      </c>
      <c r="W1728" s="325"/>
    </row>
    <row r="1729" spans="1:23" ht="14.45" customHeight="1" x14ac:dyDescent="0.2">
      <c r="A1729" s="327">
        <v>4650</v>
      </c>
      <c r="B1729" s="327">
        <v>1013457</v>
      </c>
      <c r="C1729" s="330" t="s">
        <v>11741</v>
      </c>
      <c r="D1729" s="330" t="s">
        <v>11740</v>
      </c>
      <c r="E1729" s="329">
        <v>38534</v>
      </c>
      <c r="F1729" s="328">
        <v>42824</v>
      </c>
      <c r="G1729" s="327">
        <v>1871614917</v>
      </c>
      <c r="H1729" s="324" t="s">
        <v>11739</v>
      </c>
      <c r="W1729" s="325"/>
    </row>
    <row r="1730" spans="1:23" ht="14.45" customHeight="1" x14ac:dyDescent="0.2">
      <c r="A1730" s="327">
        <v>5149</v>
      </c>
      <c r="B1730" s="327">
        <v>1013458</v>
      </c>
      <c r="C1730" s="330" t="s">
        <v>11738</v>
      </c>
      <c r="D1730" s="330" t="s">
        <v>11737</v>
      </c>
      <c r="E1730" s="329">
        <v>38534</v>
      </c>
      <c r="F1730" s="328">
        <v>42824</v>
      </c>
      <c r="G1730" s="327">
        <v>1558482950</v>
      </c>
      <c r="H1730" s="324" t="s">
        <v>11736</v>
      </c>
      <c r="W1730" s="325"/>
    </row>
    <row r="1731" spans="1:23" ht="14.45" customHeight="1" x14ac:dyDescent="0.2">
      <c r="A1731" s="327">
        <v>4594</v>
      </c>
      <c r="B1731" s="327">
        <v>1013461</v>
      </c>
      <c r="C1731" s="330" t="s">
        <v>4150</v>
      </c>
      <c r="D1731" s="330" t="s">
        <v>11735</v>
      </c>
      <c r="E1731" s="329">
        <v>38534</v>
      </c>
      <c r="F1731" s="328">
        <v>41911</v>
      </c>
      <c r="G1731" s="327">
        <v>1063533511</v>
      </c>
      <c r="H1731" s="324" t="s">
        <v>11734</v>
      </c>
      <c r="W1731" s="325"/>
    </row>
    <row r="1732" spans="1:23" ht="14.45" customHeight="1" x14ac:dyDescent="0.2">
      <c r="A1732" s="327">
        <v>4498</v>
      </c>
      <c r="B1732" s="327">
        <v>1013462</v>
      </c>
      <c r="C1732" s="330" t="s">
        <v>11733</v>
      </c>
      <c r="D1732" s="330" t="s">
        <v>11732</v>
      </c>
      <c r="E1732" s="329">
        <v>38534</v>
      </c>
      <c r="F1732" s="328">
        <v>109574</v>
      </c>
      <c r="G1732" s="327">
        <v>1255452710</v>
      </c>
      <c r="H1732" s="324" t="s">
        <v>11731</v>
      </c>
      <c r="W1732" s="325"/>
    </row>
    <row r="1733" spans="1:23" ht="14.45" customHeight="1" x14ac:dyDescent="0.2">
      <c r="A1733" s="327">
        <v>4361</v>
      </c>
      <c r="B1733" s="327">
        <v>1013485</v>
      </c>
      <c r="C1733" s="330" t="s">
        <v>179</v>
      </c>
      <c r="D1733" s="330" t="s">
        <v>11730</v>
      </c>
      <c r="E1733" s="329">
        <v>38534</v>
      </c>
      <c r="F1733" s="328">
        <v>41911</v>
      </c>
      <c r="G1733" s="327">
        <v>1740301209</v>
      </c>
      <c r="H1733" s="324" t="s">
        <v>11729</v>
      </c>
      <c r="W1733" s="325"/>
    </row>
    <row r="1734" spans="1:23" ht="14.45" customHeight="1" x14ac:dyDescent="0.2">
      <c r="A1734" s="327">
        <v>4800</v>
      </c>
      <c r="B1734" s="327">
        <v>1013496</v>
      </c>
      <c r="C1734" s="330" t="s">
        <v>592</v>
      </c>
      <c r="D1734" s="330" t="s">
        <v>11728</v>
      </c>
      <c r="E1734" s="329">
        <v>38534</v>
      </c>
      <c r="F1734" s="328">
        <v>41911</v>
      </c>
      <c r="G1734" s="327">
        <v>1497876965</v>
      </c>
      <c r="H1734" s="324" t="s">
        <v>11727</v>
      </c>
      <c r="W1734" s="325"/>
    </row>
    <row r="1735" spans="1:23" ht="14.45" customHeight="1" x14ac:dyDescent="0.2">
      <c r="A1735" s="327">
        <v>5092</v>
      </c>
      <c r="B1735" s="327">
        <v>1013497</v>
      </c>
      <c r="C1735" s="330" t="s">
        <v>11726</v>
      </c>
      <c r="D1735" s="330" t="s">
        <v>11725</v>
      </c>
      <c r="E1735" s="329">
        <v>38534</v>
      </c>
      <c r="F1735" s="328">
        <v>39703</v>
      </c>
      <c r="G1735" s="327">
        <v>1750402236</v>
      </c>
      <c r="H1735" s="324" t="s">
        <v>11724</v>
      </c>
      <c r="W1735" s="325"/>
    </row>
    <row r="1736" spans="1:23" ht="14.45" customHeight="1" x14ac:dyDescent="0.2">
      <c r="A1736" s="327">
        <v>5066</v>
      </c>
      <c r="B1736" s="327">
        <v>1013568</v>
      </c>
      <c r="C1736" s="330" t="s">
        <v>10981</v>
      </c>
      <c r="D1736" s="330" t="s">
        <v>11723</v>
      </c>
      <c r="E1736" s="329">
        <v>38534</v>
      </c>
      <c r="F1736" s="328">
        <v>109574</v>
      </c>
      <c r="G1736" s="327">
        <v>1578534772</v>
      </c>
      <c r="H1736" s="324" t="s">
        <v>3623</v>
      </c>
      <c r="W1736" s="325"/>
    </row>
    <row r="1737" spans="1:23" ht="14.45" customHeight="1" x14ac:dyDescent="0.2">
      <c r="A1737" s="327">
        <v>5236</v>
      </c>
      <c r="B1737" s="327">
        <v>1013499</v>
      </c>
      <c r="C1737" s="330" t="s">
        <v>11722</v>
      </c>
      <c r="D1737" s="330" t="s">
        <v>11721</v>
      </c>
      <c r="E1737" s="329">
        <v>38513</v>
      </c>
      <c r="F1737" s="328">
        <v>39629</v>
      </c>
      <c r="G1737" s="327">
        <v>1588643761</v>
      </c>
      <c r="H1737" s="324" t="s">
        <v>11720</v>
      </c>
      <c r="W1737" s="325"/>
    </row>
    <row r="1738" spans="1:23" ht="14.45" customHeight="1" x14ac:dyDescent="0.2">
      <c r="A1738" s="327">
        <v>4965</v>
      </c>
      <c r="B1738" s="327">
        <v>1013300</v>
      </c>
      <c r="C1738" s="330" t="s">
        <v>11719</v>
      </c>
      <c r="D1738" s="330" t="s">
        <v>11718</v>
      </c>
      <c r="E1738" s="329">
        <v>38504</v>
      </c>
      <c r="F1738" s="328">
        <v>39282</v>
      </c>
      <c r="G1738" s="327"/>
      <c r="H1738" s="324" t="s">
        <v>11717</v>
      </c>
      <c r="W1738" s="325"/>
    </row>
    <row r="1739" spans="1:23" ht="14.45" customHeight="1" x14ac:dyDescent="0.2">
      <c r="A1739" s="327">
        <v>4390</v>
      </c>
      <c r="B1739" s="327">
        <v>1013373</v>
      </c>
      <c r="C1739" s="330" t="s">
        <v>11716</v>
      </c>
      <c r="D1739" s="330" t="s">
        <v>11715</v>
      </c>
      <c r="E1739" s="329">
        <v>38504</v>
      </c>
      <c r="F1739" s="328">
        <v>41911</v>
      </c>
      <c r="G1739" s="327">
        <v>1609997279</v>
      </c>
      <c r="H1739" s="324" t="s">
        <v>11714</v>
      </c>
      <c r="W1739" s="325"/>
    </row>
    <row r="1740" spans="1:23" ht="14.45" customHeight="1" x14ac:dyDescent="0.2">
      <c r="A1740" s="327">
        <v>5207</v>
      </c>
      <c r="B1740" s="327">
        <v>1013374</v>
      </c>
      <c r="C1740" s="330" t="s">
        <v>11713</v>
      </c>
      <c r="D1740" s="330" t="s">
        <v>11712</v>
      </c>
      <c r="E1740" s="329">
        <v>38504</v>
      </c>
      <c r="F1740" s="328">
        <v>42062</v>
      </c>
      <c r="G1740" s="327">
        <v>1669593257</v>
      </c>
      <c r="H1740" s="324" t="s">
        <v>11711</v>
      </c>
      <c r="W1740" s="325"/>
    </row>
    <row r="1741" spans="1:23" ht="14.45" customHeight="1" x14ac:dyDescent="0.2">
      <c r="A1741" s="327">
        <v>4493</v>
      </c>
      <c r="B1741" s="327">
        <v>1013381</v>
      </c>
      <c r="C1741" s="330" t="s">
        <v>6437</v>
      </c>
      <c r="D1741" s="330" t="s">
        <v>11710</v>
      </c>
      <c r="E1741" s="329">
        <v>38504</v>
      </c>
      <c r="F1741" s="328">
        <v>42062</v>
      </c>
      <c r="G1741" s="327">
        <v>1225159809</v>
      </c>
      <c r="H1741" s="324" t="s">
        <v>11709</v>
      </c>
      <c r="W1741" s="325"/>
    </row>
    <row r="1742" spans="1:23" ht="14.45" customHeight="1" x14ac:dyDescent="0.2">
      <c r="A1742" s="327">
        <v>5232</v>
      </c>
      <c r="B1742" s="327">
        <v>1013382</v>
      </c>
      <c r="C1742" s="330" t="s">
        <v>11708</v>
      </c>
      <c r="D1742" s="330" t="s">
        <v>11707</v>
      </c>
      <c r="E1742" s="329">
        <v>38504</v>
      </c>
      <c r="F1742" s="328">
        <v>42062</v>
      </c>
      <c r="G1742" s="327">
        <v>1841311412</v>
      </c>
      <c r="H1742" s="324" t="s">
        <v>11706</v>
      </c>
    </row>
    <row r="1743" spans="1:23" ht="14.45" customHeight="1" x14ac:dyDescent="0.2">
      <c r="A1743" s="327">
        <v>4772</v>
      </c>
      <c r="B1743" s="327">
        <v>1013383</v>
      </c>
      <c r="C1743" s="330" t="s">
        <v>5644</v>
      </c>
      <c r="D1743" s="330" t="s">
        <v>11705</v>
      </c>
      <c r="E1743" s="329">
        <v>38504</v>
      </c>
      <c r="F1743" s="328">
        <v>42062</v>
      </c>
      <c r="G1743" s="327">
        <v>1831210426</v>
      </c>
      <c r="H1743" s="324" t="s">
        <v>11704</v>
      </c>
    </row>
    <row r="1744" spans="1:23" ht="14.45" customHeight="1" x14ac:dyDescent="0.2">
      <c r="A1744" s="327">
        <v>4107</v>
      </c>
      <c r="B1744" s="327">
        <v>1013384</v>
      </c>
      <c r="C1744" s="330" t="s">
        <v>11703</v>
      </c>
      <c r="D1744" s="330" t="s">
        <v>11702</v>
      </c>
      <c r="E1744" s="329">
        <v>38504</v>
      </c>
      <c r="F1744" s="328">
        <v>39304</v>
      </c>
      <c r="G1744" s="327">
        <v>1659360972</v>
      </c>
      <c r="H1744" s="324" t="s">
        <v>11701</v>
      </c>
    </row>
    <row r="1745" spans="1:23" ht="14.45" customHeight="1" x14ac:dyDescent="0.2">
      <c r="A1745" s="327">
        <v>4445</v>
      </c>
      <c r="B1745" s="327">
        <v>1013385</v>
      </c>
      <c r="C1745" s="330" t="s">
        <v>11700</v>
      </c>
      <c r="D1745" s="330" t="s">
        <v>11699</v>
      </c>
      <c r="E1745" s="329">
        <v>38504</v>
      </c>
      <c r="F1745" s="328">
        <v>39304</v>
      </c>
      <c r="G1745" s="327">
        <v>1528057858</v>
      </c>
      <c r="H1745" s="324" t="s">
        <v>11698</v>
      </c>
    </row>
    <row r="1746" spans="1:23" ht="14.45" customHeight="1" x14ac:dyDescent="0.2">
      <c r="A1746" s="327">
        <v>4272</v>
      </c>
      <c r="B1746" s="327">
        <v>1013387</v>
      </c>
      <c r="C1746" s="330" t="s">
        <v>10615</v>
      </c>
      <c r="D1746" s="330" t="s">
        <v>11697</v>
      </c>
      <c r="E1746" s="329">
        <v>38504</v>
      </c>
      <c r="F1746" s="328">
        <v>39171</v>
      </c>
      <c r="G1746" s="327">
        <v>1154310480</v>
      </c>
      <c r="H1746" s="324" t="s">
        <v>11696</v>
      </c>
      <c r="W1746" s="325"/>
    </row>
    <row r="1747" spans="1:23" ht="14.45" customHeight="1" x14ac:dyDescent="0.2">
      <c r="A1747" s="327">
        <v>5177</v>
      </c>
      <c r="B1747" s="327">
        <v>1013388</v>
      </c>
      <c r="C1747" s="330" t="s">
        <v>11695</v>
      </c>
      <c r="D1747" s="330" t="s">
        <v>11694</v>
      </c>
      <c r="E1747" s="329">
        <v>38504</v>
      </c>
      <c r="F1747" s="328">
        <v>42683</v>
      </c>
      <c r="G1747" s="327">
        <v>1245351717</v>
      </c>
      <c r="H1747" s="324" t="s">
        <v>11693</v>
      </c>
      <c r="W1747" s="325"/>
    </row>
    <row r="1748" spans="1:23" ht="14.45" customHeight="1" x14ac:dyDescent="0.2">
      <c r="A1748" s="327">
        <v>5367</v>
      </c>
      <c r="B1748" s="327">
        <v>1013391</v>
      </c>
      <c r="C1748" s="330" t="s">
        <v>9335</v>
      </c>
      <c r="D1748" s="330" t="s">
        <v>11692</v>
      </c>
      <c r="E1748" s="329">
        <v>38504</v>
      </c>
      <c r="F1748" s="328">
        <v>42062</v>
      </c>
      <c r="G1748" s="327">
        <v>1871614354</v>
      </c>
      <c r="H1748" s="324" t="s">
        <v>11691</v>
      </c>
      <c r="W1748" s="325"/>
    </row>
    <row r="1749" spans="1:23" ht="14.45" customHeight="1" x14ac:dyDescent="0.2">
      <c r="A1749" s="327">
        <v>4758</v>
      </c>
      <c r="B1749" s="327">
        <v>1013395</v>
      </c>
      <c r="C1749" s="330" t="s">
        <v>11690</v>
      </c>
      <c r="D1749" s="330" t="s">
        <v>11689</v>
      </c>
      <c r="E1749" s="329">
        <v>38504</v>
      </c>
      <c r="F1749" s="328">
        <v>42062</v>
      </c>
      <c r="G1749" s="327">
        <v>1649391004</v>
      </c>
      <c r="H1749" s="324" t="s">
        <v>11688</v>
      </c>
      <c r="W1749" s="325"/>
    </row>
    <row r="1750" spans="1:23" ht="14.45" customHeight="1" x14ac:dyDescent="0.2">
      <c r="A1750" s="327">
        <v>5341</v>
      </c>
      <c r="B1750" s="327">
        <v>1013396</v>
      </c>
      <c r="C1750" s="330" t="s">
        <v>11687</v>
      </c>
      <c r="D1750" s="330" t="s">
        <v>11686</v>
      </c>
      <c r="E1750" s="329">
        <v>38504</v>
      </c>
      <c r="F1750" s="328">
        <v>42305</v>
      </c>
      <c r="G1750" s="327">
        <v>1326169905</v>
      </c>
      <c r="H1750" s="324" t="s">
        <v>11685</v>
      </c>
      <c r="W1750" s="325"/>
    </row>
    <row r="1751" spans="1:23" ht="14.45" customHeight="1" x14ac:dyDescent="0.2">
      <c r="A1751" s="327">
        <v>4818</v>
      </c>
      <c r="B1751" s="327">
        <v>1013398</v>
      </c>
      <c r="C1751" s="330" t="s">
        <v>11684</v>
      </c>
      <c r="D1751" s="330" t="s">
        <v>11683</v>
      </c>
      <c r="E1751" s="329">
        <v>38504</v>
      </c>
      <c r="F1751" s="328">
        <v>43159</v>
      </c>
      <c r="G1751" s="327">
        <v>1720109002</v>
      </c>
      <c r="H1751" s="324" t="s">
        <v>3291</v>
      </c>
      <c r="W1751" s="325"/>
    </row>
    <row r="1752" spans="1:23" ht="14.45" customHeight="1" x14ac:dyDescent="0.2">
      <c r="A1752" s="327">
        <v>4688</v>
      </c>
      <c r="B1752" s="327">
        <v>1013401</v>
      </c>
      <c r="C1752" s="330" t="s">
        <v>2412</v>
      </c>
      <c r="D1752" s="330" t="s">
        <v>11682</v>
      </c>
      <c r="E1752" s="329">
        <v>38504</v>
      </c>
      <c r="F1752" s="328">
        <v>42824</v>
      </c>
      <c r="G1752" s="327">
        <v>1811018476</v>
      </c>
      <c r="H1752" s="324" t="s">
        <v>11681</v>
      </c>
      <c r="W1752" s="325"/>
    </row>
    <row r="1753" spans="1:23" ht="14.45" customHeight="1" x14ac:dyDescent="0.2">
      <c r="A1753" s="327">
        <v>4865</v>
      </c>
      <c r="B1753" s="327">
        <v>1013402</v>
      </c>
      <c r="C1753" s="330" t="s">
        <v>11680</v>
      </c>
      <c r="D1753" s="330" t="s">
        <v>11679</v>
      </c>
      <c r="E1753" s="329">
        <v>38504</v>
      </c>
      <c r="F1753" s="328">
        <v>41911</v>
      </c>
      <c r="G1753" s="327">
        <v>1073634366</v>
      </c>
      <c r="H1753" s="324" t="s">
        <v>11678</v>
      </c>
      <c r="W1753" s="325"/>
    </row>
    <row r="1754" spans="1:23" ht="14.45" customHeight="1" x14ac:dyDescent="0.2">
      <c r="A1754" s="327">
        <v>4542</v>
      </c>
      <c r="B1754" s="327">
        <v>1013407</v>
      </c>
      <c r="C1754" s="330" t="s">
        <v>11677</v>
      </c>
      <c r="D1754" s="330" t="s">
        <v>11676</v>
      </c>
      <c r="E1754" s="329">
        <v>38504</v>
      </c>
      <c r="F1754" s="328">
        <v>43190</v>
      </c>
      <c r="G1754" s="327">
        <v>1205957503</v>
      </c>
      <c r="H1754" s="324" t="s">
        <v>3468</v>
      </c>
      <c r="W1754" s="325"/>
    </row>
    <row r="1755" spans="1:23" ht="14.45" customHeight="1" x14ac:dyDescent="0.2">
      <c r="A1755" s="327">
        <v>4676</v>
      </c>
      <c r="B1755" s="327">
        <v>1013408</v>
      </c>
      <c r="C1755" s="330" t="s">
        <v>4042</v>
      </c>
      <c r="D1755" s="330" t="s">
        <v>11675</v>
      </c>
      <c r="E1755" s="329">
        <v>38504</v>
      </c>
      <c r="F1755" s="328">
        <v>42824</v>
      </c>
      <c r="G1755" s="327">
        <v>1871670471</v>
      </c>
      <c r="H1755" s="324" t="s">
        <v>11674</v>
      </c>
      <c r="W1755" s="325"/>
    </row>
    <row r="1756" spans="1:23" ht="14.45" customHeight="1" x14ac:dyDescent="0.2">
      <c r="A1756" s="327">
        <v>5031</v>
      </c>
      <c r="B1756" s="327">
        <v>1013410</v>
      </c>
      <c r="C1756" s="330" t="s">
        <v>2619</v>
      </c>
      <c r="D1756" s="330" t="s">
        <v>11673</v>
      </c>
      <c r="E1756" s="329">
        <v>38504</v>
      </c>
      <c r="F1756" s="328">
        <v>42824</v>
      </c>
      <c r="G1756" s="327">
        <v>1477674968</v>
      </c>
      <c r="H1756" s="324" t="s">
        <v>11672</v>
      </c>
      <c r="W1756" s="325"/>
    </row>
    <row r="1757" spans="1:23" ht="14.45" customHeight="1" x14ac:dyDescent="0.2">
      <c r="A1757" s="327">
        <v>4507</v>
      </c>
      <c r="B1757" s="327">
        <v>1013220</v>
      </c>
      <c r="C1757" s="330" t="s">
        <v>11671</v>
      </c>
      <c r="D1757" s="330" t="s">
        <v>11670</v>
      </c>
      <c r="E1757" s="329">
        <v>38488</v>
      </c>
      <c r="F1757" s="328">
        <v>41586</v>
      </c>
      <c r="G1757" s="327">
        <v>1780770867</v>
      </c>
      <c r="H1757" s="324" t="s">
        <v>11669</v>
      </c>
      <c r="W1757" s="325"/>
    </row>
    <row r="1758" spans="1:23" ht="14.45" customHeight="1" x14ac:dyDescent="0.2">
      <c r="A1758" s="327">
        <v>4529</v>
      </c>
      <c r="B1758" s="327">
        <v>1012976</v>
      </c>
      <c r="C1758" s="330" t="s">
        <v>11668</v>
      </c>
      <c r="D1758" s="330" t="s">
        <v>9888</v>
      </c>
      <c r="E1758" s="329">
        <v>38483</v>
      </c>
      <c r="F1758" s="328">
        <v>42123</v>
      </c>
      <c r="G1758" s="327">
        <v>1306843974</v>
      </c>
      <c r="H1758" s="324" t="s">
        <v>9887</v>
      </c>
      <c r="W1758" s="325"/>
    </row>
    <row r="1759" spans="1:23" ht="14.45" customHeight="1" x14ac:dyDescent="0.2">
      <c r="A1759" s="327">
        <v>102161</v>
      </c>
      <c r="B1759" s="327">
        <v>1013028</v>
      </c>
      <c r="C1759" s="330" t="s">
        <v>11667</v>
      </c>
      <c r="D1759" s="330" t="s">
        <v>11666</v>
      </c>
      <c r="E1759" s="329">
        <v>38475</v>
      </c>
      <c r="F1759" s="328">
        <v>39172</v>
      </c>
      <c r="G1759" s="327">
        <v>1346282159</v>
      </c>
      <c r="H1759" s="324" t="s">
        <v>11665</v>
      </c>
      <c r="W1759" s="325"/>
    </row>
    <row r="1760" spans="1:23" ht="14.45" customHeight="1" x14ac:dyDescent="0.2">
      <c r="A1760" s="327">
        <v>4332</v>
      </c>
      <c r="B1760" s="327">
        <v>1013326</v>
      </c>
      <c r="C1760" s="330" t="s">
        <v>4507</v>
      </c>
      <c r="D1760" s="330" t="s">
        <v>11664</v>
      </c>
      <c r="E1760" s="329">
        <v>38473</v>
      </c>
      <c r="F1760" s="328">
        <v>41182</v>
      </c>
      <c r="G1760" s="327">
        <v>1376528471</v>
      </c>
      <c r="H1760" s="324" t="s">
        <v>11663</v>
      </c>
      <c r="W1760" s="325"/>
    </row>
    <row r="1761" spans="1:23" ht="14.45" customHeight="1" x14ac:dyDescent="0.2">
      <c r="A1761" s="327">
        <v>4808</v>
      </c>
      <c r="B1761" s="327">
        <v>1013332</v>
      </c>
      <c r="C1761" s="330" t="s">
        <v>10141</v>
      </c>
      <c r="D1761" s="330" t="s">
        <v>11662</v>
      </c>
      <c r="E1761" s="329">
        <v>38473</v>
      </c>
      <c r="F1761" s="328">
        <v>39903</v>
      </c>
      <c r="G1761" s="327">
        <v>1043350614</v>
      </c>
      <c r="H1761" s="324" t="s">
        <v>11661</v>
      </c>
      <c r="W1761" s="325"/>
    </row>
    <row r="1762" spans="1:23" ht="14.45" customHeight="1" x14ac:dyDescent="0.2">
      <c r="A1762" s="327">
        <v>4812</v>
      </c>
      <c r="B1762" s="327">
        <v>1013333</v>
      </c>
      <c r="C1762" s="330" t="s">
        <v>9801</v>
      </c>
      <c r="D1762" s="330" t="s">
        <v>11660</v>
      </c>
      <c r="E1762" s="329">
        <v>38473</v>
      </c>
      <c r="F1762" s="328">
        <v>39703</v>
      </c>
      <c r="G1762" s="327">
        <v>1780761478</v>
      </c>
      <c r="H1762" s="324" t="s">
        <v>11659</v>
      </c>
    </row>
    <row r="1763" spans="1:23" ht="14.45" customHeight="1" x14ac:dyDescent="0.2">
      <c r="A1763" s="327">
        <v>4459</v>
      </c>
      <c r="B1763" s="327">
        <v>1013336</v>
      </c>
      <c r="C1763" s="330" t="s">
        <v>6920</v>
      </c>
      <c r="D1763" s="330" t="s">
        <v>11658</v>
      </c>
      <c r="E1763" s="329">
        <v>38473</v>
      </c>
      <c r="F1763" s="328">
        <v>39903</v>
      </c>
      <c r="G1763" s="327">
        <v>1093855355</v>
      </c>
      <c r="H1763" s="324" t="s">
        <v>11657</v>
      </c>
    </row>
    <row r="1764" spans="1:23" ht="14.45" customHeight="1" x14ac:dyDescent="0.2">
      <c r="A1764" s="327">
        <v>4242</v>
      </c>
      <c r="B1764" s="327">
        <v>1013339</v>
      </c>
      <c r="C1764" s="330" t="s">
        <v>10148</v>
      </c>
      <c r="D1764" s="330" t="s">
        <v>11656</v>
      </c>
      <c r="E1764" s="329">
        <v>38473</v>
      </c>
      <c r="F1764" s="328">
        <v>39903</v>
      </c>
      <c r="G1764" s="327">
        <v>1659357416</v>
      </c>
      <c r="H1764" s="324" t="s">
        <v>11655</v>
      </c>
    </row>
    <row r="1765" spans="1:23" ht="14.45" customHeight="1" x14ac:dyDescent="0.2">
      <c r="A1765" s="327">
        <v>4751</v>
      </c>
      <c r="B1765" s="327">
        <v>1013340</v>
      </c>
      <c r="C1765" s="330" t="s">
        <v>11654</v>
      </c>
      <c r="D1765" s="330" t="s">
        <v>11653</v>
      </c>
      <c r="E1765" s="329">
        <v>38473</v>
      </c>
      <c r="F1765" s="328">
        <v>42155</v>
      </c>
      <c r="G1765" s="327">
        <v>1528189008</v>
      </c>
      <c r="H1765" s="324" t="s">
        <v>11652</v>
      </c>
      <c r="W1765" s="325"/>
    </row>
    <row r="1766" spans="1:23" ht="14.45" customHeight="1" x14ac:dyDescent="0.2">
      <c r="A1766" s="327">
        <v>5017</v>
      </c>
      <c r="B1766" s="327">
        <v>1013341</v>
      </c>
      <c r="C1766" s="330" t="s">
        <v>5371</v>
      </c>
      <c r="D1766" s="330" t="s">
        <v>11651</v>
      </c>
      <c r="E1766" s="329">
        <v>38473</v>
      </c>
      <c r="F1766" s="328">
        <v>42214</v>
      </c>
      <c r="G1766" s="327">
        <v>1952422412</v>
      </c>
      <c r="H1766" s="324" t="s">
        <v>3426</v>
      </c>
      <c r="W1766" s="325"/>
    </row>
    <row r="1767" spans="1:23" ht="14.45" customHeight="1" x14ac:dyDescent="0.2">
      <c r="A1767" s="327">
        <v>5226</v>
      </c>
      <c r="B1767" s="327">
        <v>1013342</v>
      </c>
      <c r="C1767" s="330" t="s">
        <v>11650</v>
      </c>
      <c r="D1767" s="330" t="s">
        <v>11649</v>
      </c>
      <c r="E1767" s="329">
        <v>38473</v>
      </c>
      <c r="F1767" s="328">
        <v>42062</v>
      </c>
      <c r="G1767" s="327">
        <v>1275654766</v>
      </c>
      <c r="H1767" s="324" t="s">
        <v>11648</v>
      </c>
      <c r="W1767" s="325"/>
    </row>
    <row r="1768" spans="1:23" ht="14.45" customHeight="1" x14ac:dyDescent="0.2">
      <c r="A1768" s="327">
        <v>5035</v>
      </c>
      <c r="B1768" s="327">
        <v>1013343</v>
      </c>
      <c r="C1768" s="330" t="s">
        <v>6223</v>
      </c>
      <c r="D1768" s="330" t="s">
        <v>11647</v>
      </c>
      <c r="E1768" s="329">
        <v>38473</v>
      </c>
      <c r="F1768" s="328">
        <v>39701</v>
      </c>
      <c r="G1768" s="327">
        <v>1235250705</v>
      </c>
      <c r="H1768" s="324" t="s">
        <v>11646</v>
      </c>
      <c r="W1768" s="325"/>
    </row>
    <row r="1769" spans="1:23" ht="14.45" customHeight="1" x14ac:dyDescent="0.2">
      <c r="A1769" s="327">
        <v>4833</v>
      </c>
      <c r="B1769" s="327">
        <v>1013344</v>
      </c>
      <c r="C1769" s="330" t="s">
        <v>11645</v>
      </c>
      <c r="D1769" s="330" t="s">
        <v>11644</v>
      </c>
      <c r="E1769" s="329">
        <v>38473</v>
      </c>
      <c r="F1769" s="328">
        <v>42062</v>
      </c>
      <c r="G1769" s="327">
        <v>1437270865</v>
      </c>
      <c r="H1769" s="324" t="s">
        <v>11643</v>
      </c>
      <c r="W1769" s="325"/>
    </row>
    <row r="1770" spans="1:23" ht="14.45" customHeight="1" x14ac:dyDescent="0.2">
      <c r="A1770" s="327">
        <v>4589</v>
      </c>
      <c r="B1770" s="327">
        <v>1013345</v>
      </c>
      <c r="C1770" s="330" t="s">
        <v>2533</v>
      </c>
      <c r="D1770" s="330" t="s">
        <v>11642</v>
      </c>
      <c r="E1770" s="329">
        <v>38473</v>
      </c>
      <c r="F1770" s="328">
        <v>42824</v>
      </c>
      <c r="G1770" s="327">
        <v>1932220076</v>
      </c>
      <c r="H1770" s="324" t="s">
        <v>11641</v>
      </c>
      <c r="W1770" s="325"/>
    </row>
    <row r="1771" spans="1:23" ht="14.45" customHeight="1" x14ac:dyDescent="0.2">
      <c r="A1771" s="327">
        <v>4944</v>
      </c>
      <c r="B1771" s="327">
        <v>1013347</v>
      </c>
      <c r="C1771" s="330" t="s">
        <v>11640</v>
      </c>
      <c r="D1771" s="330" t="s">
        <v>11639</v>
      </c>
      <c r="E1771" s="329">
        <v>38473</v>
      </c>
      <c r="F1771" s="328">
        <v>109574</v>
      </c>
      <c r="G1771" s="327">
        <v>1821119249</v>
      </c>
      <c r="H1771" s="324" t="s">
        <v>3342</v>
      </c>
      <c r="W1771" s="325"/>
    </row>
    <row r="1772" spans="1:23" ht="14.45" customHeight="1" x14ac:dyDescent="0.2">
      <c r="A1772" s="327">
        <v>4073</v>
      </c>
      <c r="B1772" s="327">
        <v>1013350</v>
      </c>
      <c r="C1772" s="330" t="s">
        <v>11638</v>
      </c>
      <c r="D1772" s="330" t="s">
        <v>11637</v>
      </c>
      <c r="E1772" s="329">
        <v>38473</v>
      </c>
      <c r="F1772" s="328">
        <v>42062</v>
      </c>
      <c r="G1772" s="327">
        <v>1861513285</v>
      </c>
      <c r="H1772" s="324" t="s">
        <v>11636</v>
      </c>
      <c r="W1772" s="325"/>
    </row>
    <row r="1773" spans="1:23" ht="14.45" customHeight="1" x14ac:dyDescent="0.2">
      <c r="A1773" s="327">
        <v>4629</v>
      </c>
      <c r="B1773" s="327">
        <v>1013351</v>
      </c>
      <c r="C1773" s="330" t="s">
        <v>8271</v>
      </c>
      <c r="D1773" s="330" t="s">
        <v>11635</v>
      </c>
      <c r="E1773" s="329">
        <v>38473</v>
      </c>
      <c r="F1773" s="328">
        <v>42155</v>
      </c>
      <c r="G1773" s="327">
        <v>1851412290</v>
      </c>
      <c r="H1773" s="324" t="s">
        <v>11634</v>
      </c>
      <c r="W1773" s="325"/>
    </row>
    <row r="1774" spans="1:23" ht="14.45" customHeight="1" x14ac:dyDescent="0.2">
      <c r="A1774" s="327">
        <v>4718</v>
      </c>
      <c r="B1774" s="327">
        <v>1013353</v>
      </c>
      <c r="C1774" s="330" t="s">
        <v>11633</v>
      </c>
      <c r="D1774" s="330" t="s">
        <v>11632</v>
      </c>
      <c r="E1774" s="329">
        <v>38473</v>
      </c>
      <c r="F1774" s="328">
        <v>43190</v>
      </c>
      <c r="G1774" s="327">
        <v>1245351683</v>
      </c>
      <c r="H1774" s="324" t="s">
        <v>3287</v>
      </c>
      <c r="W1774" s="325"/>
    </row>
    <row r="1775" spans="1:23" ht="14.45" customHeight="1" x14ac:dyDescent="0.2">
      <c r="A1775" s="327">
        <v>5018</v>
      </c>
      <c r="B1775" s="327">
        <v>1013354</v>
      </c>
      <c r="C1775" s="330" t="s">
        <v>11631</v>
      </c>
      <c r="D1775" s="330" t="s">
        <v>11630</v>
      </c>
      <c r="E1775" s="329">
        <v>38473</v>
      </c>
      <c r="F1775" s="328">
        <v>42824</v>
      </c>
      <c r="G1775" s="327">
        <v>1801917497</v>
      </c>
      <c r="H1775" s="324" t="s">
        <v>11629</v>
      </c>
      <c r="W1775" s="325"/>
    </row>
    <row r="1776" spans="1:23" ht="14.45" customHeight="1" x14ac:dyDescent="0.2">
      <c r="A1776" s="327">
        <v>4995</v>
      </c>
      <c r="B1776" s="327">
        <v>1013355</v>
      </c>
      <c r="C1776" s="330" t="s">
        <v>11628</v>
      </c>
      <c r="D1776" s="330" t="s">
        <v>11627</v>
      </c>
      <c r="E1776" s="329">
        <v>38473</v>
      </c>
      <c r="F1776" s="328">
        <v>109574</v>
      </c>
      <c r="G1776" s="327">
        <v>1730201708</v>
      </c>
      <c r="H1776" s="324" t="s">
        <v>3451</v>
      </c>
      <c r="W1776" s="325"/>
    </row>
    <row r="1777" spans="1:23" ht="14.45" customHeight="1" x14ac:dyDescent="0.2">
      <c r="A1777" s="327">
        <v>5032</v>
      </c>
      <c r="B1777" s="327">
        <v>1013358</v>
      </c>
      <c r="C1777" s="330" t="s">
        <v>11626</v>
      </c>
      <c r="D1777" s="330" t="s">
        <v>11625</v>
      </c>
      <c r="E1777" s="329">
        <v>38473</v>
      </c>
      <c r="F1777" s="328">
        <v>42305</v>
      </c>
      <c r="G1777" s="327">
        <v>1134240427</v>
      </c>
      <c r="H1777" s="324" t="s">
        <v>3434</v>
      </c>
      <c r="W1777" s="325"/>
    </row>
    <row r="1778" spans="1:23" ht="14.45" customHeight="1" x14ac:dyDescent="0.2">
      <c r="A1778" s="327">
        <v>5141</v>
      </c>
      <c r="B1778" s="327">
        <v>1013377</v>
      </c>
      <c r="C1778" s="330" t="s">
        <v>11624</v>
      </c>
      <c r="D1778" s="330" t="s">
        <v>11420</v>
      </c>
      <c r="E1778" s="329">
        <v>38473</v>
      </c>
      <c r="F1778" s="328">
        <v>39175</v>
      </c>
      <c r="G1778" s="327">
        <v>1700889599</v>
      </c>
      <c r="H1778" s="324" t="s">
        <v>11419</v>
      </c>
      <c r="W1778" s="325"/>
    </row>
    <row r="1779" spans="1:23" ht="14.45" customHeight="1" x14ac:dyDescent="0.2">
      <c r="A1779" s="327">
        <v>4309</v>
      </c>
      <c r="B1779" s="327">
        <v>1013352</v>
      </c>
      <c r="C1779" s="330" t="s">
        <v>11623</v>
      </c>
      <c r="D1779" s="330" t="s">
        <v>11622</v>
      </c>
      <c r="E1779" s="329">
        <v>38462</v>
      </c>
      <c r="F1779" s="328">
        <v>38659</v>
      </c>
      <c r="G1779" s="327"/>
      <c r="H1779" s="324" t="s">
        <v>11621</v>
      </c>
      <c r="W1779" s="325"/>
    </row>
    <row r="1780" spans="1:23" ht="14.45" customHeight="1" x14ac:dyDescent="0.2">
      <c r="A1780" s="327">
        <v>5240</v>
      </c>
      <c r="B1780" s="327">
        <v>1013365</v>
      </c>
      <c r="C1780" s="330" t="s">
        <v>7795</v>
      </c>
      <c r="D1780" s="330" t="s">
        <v>11620</v>
      </c>
      <c r="E1780" s="329">
        <v>38461</v>
      </c>
      <c r="F1780" s="328">
        <v>38564</v>
      </c>
      <c r="G1780" s="327"/>
      <c r="H1780" s="324" t="s">
        <v>11619</v>
      </c>
      <c r="W1780" s="325"/>
    </row>
    <row r="1781" spans="1:23" ht="14.45" customHeight="1" x14ac:dyDescent="0.2">
      <c r="A1781" s="327">
        <v>107</v>
      </c>
      <c r="B1781" s="327">
        <v>1013188</v>
      </c>
      <c r="C1781" s="330" t="s">
        <v>11618</v>
      </c>
      <c r="D1781" s="330" t="s">
        <v>11617</v>
      </c>
      <c r="E1781" s="329">
        <v>38448</v>
      </c>
      <c r="F1781" s="328">
        <v>109574</v>
      </c>
      <c r="G1781" s="327">
        <v>1538119367</v>
      </c>
      <c r="H1781" s="324" t="s">
        <v>11616</v>
      </c>
      <c r="W1781" s="325"/>
    </row>
    <row r="1782" spans="1:23" ht="14.45" customHeight="1" x14ac:dyDescent="0.2">
      <c r="A1782" s="327">
        <v>5042</v>
      </c>
      <c r="B1782" s="327">
        <v>1012900</v>
      </c>
      <c r="C1782" s="330" t="s">
        <v>11615</v>
      </c>
      <c r="D1782" s="330" t="s">
        <v>11614</v>
      </c>
      <c r="E1782" s="329">
        <v>38443</v>
      </c>
      <c r="F1782" s="328">
        <v>42062</v>
      </c>
      <c r="G1782" s="327">
        <v>1598886947</v>
      </c>
      <c r="H1782" s="324" t="s">
        <v>11613</v>
      </c>
      <c r="W1782" s="325"/>
    </row>
    <row r="1783" spans="1:23" ht="14.45" customHeight="1" x14ac:dyDescent="0.2">
      <c r="A1783" s="327">
        <v>4738</v>
      </c>
      <c r="B1783" s="327">
        <v>1012902</v>
      </c>
      <c r="C1783" s="330" t="s">
        <v>11612</v>
      </c>
      <c r="D1783" s="330" t="s">
        <v>11611</v>
      </c>
      <c r="E1783" s="329">
        <v>38443</v>
      </c>
      <c r="F1783" s="328">
        <v>42214</v>
      </c>
      <c r="G1783" s="327">
        <v>1740301175</v>
      </c>
      <c r="H1783" s="324" t="s">
        <v>3448</v>
      </c>
      <c r="W1783" s="325"/>
    </row>
    <row r="1784" spans="1:23" ht="14.45" customHeight="1" x14ac:dyDescent="0.2">
      <c r="A1784" s="327">
        <v>4651</v>
      </c>
      <c r="B1784" s="327">
        <v>1012908</v>
      </c>
      <c r="C1784" s="330" t="s">
        <v>11610</v>
      </c>
      <c r="D1784" s="330" t="s">
        <v>11609</v>
      </c>
      <c r="E1784" s="329">
        <v>38443</v>
      </c>
      <c r="F1784" s="328">
        <v>43190</v>
      </c>
      <c r="G1784" s="327">
        <v>1316068778</v>
      </c>
      <c r="H1784" s="324" t="s">
        <v>3254</v>
      </c>
      <c r="W1784" s="325"/>
    </row>
    <row r="1785" spans="1:23" ht="14.45" customHeight="1" x14ac:dyDescent="0.2">
      <c r="A1785" s="327">
        <v>4155</v>
      </c>
      <c r="B1785" s="327">
        <v>1012921</v>
      </c>
      <c r="C1785" s="330" t="s">
        <v>11608</v>
      </c>
      <c r="D1785" s="330" t="s">
        <v>11607</v>
      </c>
      <c r="E1785" s="329">
        <v>38443</v>
      </c>
      <c r="F1785" s="328">
        <v>42824</v>
      </c>
      <c r="G1785" s="327">
        <v>1851412399</v>
      </c>
      <c r="H1785" s="324" t="s">
        <v>11606</v>
      </c>
      <c r="W1785" s="325"/>
    </row>
    <row r="1786" spans="1:23" ht="14.45" customHeight="1" x14ac:dyDescent="0.2">
      <c r="A1786" s="327">
        <v>4328</v>
      </c>
      <c r="B1786" s="327">
        <v>1012923</v>
      </c>
      <c r="C1786" s="330" t="s">
        <v>172</v>
      </c>
      <c r="D1786" s="330" t="s">
        <v>11605</v>
      </c>
      <c r="E1786" s="329">
        <v>38443</v>
      </c>
      <c r="F1786" s="328">
        <v>41911</v>
      </c>
      <c r="G1786" s="327">
        <v>1760503106</v>
      </c>
      <c r="H1786" s="324" t="s">
        <v>11604</v>
      </c>
      <c r="W1786" s="325"/>
    </row>
    <row r="1787" spans="1:23" ht="14.45" customHeight="1" x14ac:dyDescent="0.2">
      <c r="A1787" s="327">
        <v>5323</v>
      </c>
      <c r="B1787" s="327">
        <v>1012924</v>
      </c>
      <c r="C1787" s="330" t="s">
        <v>8676</v>
      </c>
      <c r="D1787" s="330" t="s">
        <v>11603</v>
      </c>
      <c r="E1787" s="329">
        <v>38443</v>
      </c>
      <c r="F1787" s="328">
        <v>42062</v>
      </c>
      <c r="G1787" s="327">
        <v>1912028598</v>
      </c>
      <c r="H1787" s="324" t="s">
        <v>11602</v>
      </c>
    </row>
    <row r="1788" spans="1:23" ht="14.45" customHeight="1" x14ac:dyDescent="0.2">
      <c r="A1788" s="327">
        <v>4634</v>
      </c>
      <c r="B1788" s="327">
        <v>1012930</v>
      </c>
      <c r="C1788" s="330" t="s">
        <v>11601</v>
      </c>
      <c r="D1788" s="330" t="s">
        <v>11600</v>
      </c>
      <c r="E1788" s="329">
        <v>38443</v>
      </c>
      <c r="F1788" s="328">
        <v>42824</v>
      </c>
      <c r="G1788" s="327">
        <v>1710008263</v>
      </c>
      <c r="H1788" s="324" t="s">
        <v>11599</v>
      </c>
      <c r="W1788" s="325"/>
    </row>
    <row r="1789" spans="1:23" ht="14.45" customHeight="1" x14ac:dyDescent="0.2">
      <c r="A1789" s="327">
        <v>5056</v>
      </c>
      <c r="B1789" s="327">
        <v>1012931</v>
      </c>
      <c r="C1789" s="330" t="s">
        <v>11598</v>
      </c>
      <c r="D1789" s="330" t="s">
        <v>11597</v>
      </c>
      <c r="E1789" s="329">
        <v>38443</v>
      </c>
      <c r="F1789" s="328">
        <v>42155</v>
      </c>
      <c r="G1789" s="327">
        <v>1366563751</v>
      </c>
      <c r="H1789" s="324" t="s">
        <v>11596</v>
      </c>
      <c r="W1789" s="325"/>
    </row>
    <row r="1790" spans="1:23" ht="14.45" customHeight="1" x14ac:dyDescent="0.2">
      <c r="A1790" s="327">
        <v>4368</v>
      </c>
      <c r="B1790" s="327">
        <v>1012932</v>
      </c>
      <c r="C1790" s="330" t="s">
        <v>11595</v>
      </c>
      <c r="D1790" s="330" t="s">
        <v>11594</v>
      </c>
      <c r="E1790" s="329">
        <v>38443</v>
      </c>
      <c r="F1790" s="328">
        <v>109574</v>
      </c>
      <c r="G1790" s="327">
        <v>1104947647</v>
      </c>
      <c r="H1790" s="324" t="s">
        <v>3421</v>
      </c>
    </row>
    <row r="1791" spans="1:23" ht="14.45" customHeight="1" x14ac:dyDescent="0.2">
      <c r="A1791" s="327">
        <v>5370</v>
      </c>
      <c r="B1791" s="327">
        <v>1013247</v>
      </c>
      <c r="C1791" s="330" t="s">
        <v>11593</v>
      </c>
      <c r="D1791" s="330" t="s">
        <v>11592</v>
      </c>
      <c r="E1791" s="329">
        <v>38443</v>
      </c>
      <c r="F1791" s="328">
        <v>41639</v>
      </c>
      <c r="G1791" s="327">
        <v>1104986041</v>
      </c>
      <c r="H1791" s="324" t="s">
        <v>11591</v>
      </c>
    </row>
    <row r="1792" spans="1:23" ht="14.45" customHeight="1" x14ac:dyDescent="0.2">
      <c r="A1792" s="327">
        <v>5333</v>
      </c>
      <c r="B1792" s="327">
        <v>1013261</v>
      </c>
      <c r="C1792" s="330" t="s">
        <v>11590</v>
      </c>
      <c r="D1792" s="330" t="s">
        <v>11589</v>
      </c>
      <c r="E1792" s="329">
        <v>38443</v>
      </c>
      <c r="F1792" s="328">
        <v>38960</v>
      </c>
      <c r="G1792" s="327"/>
      <c r="H1792" s="324" t="s">
        <v>11588</v>
      </c>
    </row>
    <row r="1793" spans="1:23" ht="14.45" customHeight="1" x14ac:dyDescent="0.2">
      <c r="A1793" s="327">
        <v>5304</v>
      </c>
      <c r="B1793" s="327">
        <v>1013262</v>
      </c>
      <c r="C1793" s="330" t="s">
        <v>11587</v>
      </c>
      <c r="D1793" s="330" t="s">
        <v>11586</v>
      </c>
      <c r="E1793" s="329">
        <v>38443</v>
      </c>
      <c r="F1793" s="328">
        <v>109574</v>
      </c>
      <c r="G1793" s="327">
        <v>1578545893</v>
      </c>
      <c r="H1793" s="324" t="s">
        <v>11585</v>
      </c>
      <c r="W1793" s="325"/>
    </row>
    <row r="1794" spans="1:23" ht="14.45" customHeight="1" x14ac:dyDescent="0.2">
      <c r="A1794" s="327">
        <v>4819</v>
      </c>
      <c r="B1794" s="327">
        <v>1013337</v>
      </c>
      <c r="C1794" s="330" t="s">
        <v>11584</v>
      </c>
      <c r="D1794" s="330" t="s">
        <v>11583</v>
      </c>
      <c r="E1794" s="329">
        <v>38442</v>
      </c>
      <c r="F1794" s="328">
        <v>39263</v>
      </c>
      <c r="G1794" s="327">
        <v>1578625638</v>
      </c>
      <c r="H1794" s="324" t="s">
        <v>11582</v>
      </c>
      <c r="W1794" s="325"/>
    </row>
    <row r="1795" spans="1:23" ht="14.45" customHeight="1" x14ac:dyDescent="0.2">
      <c r="A1795" s="327">
        <v>5329</v>
      </c>
      <c r="B1795" s="327">
        <v>1013193</v>
      </c>
      <c r="C1795" s="330" t="s">
        <v>11581</v>
      </c>
      <c r="D1795" s="330" t="s">
        <v>11580</v>
      </c>
      <c r="E1795" s="329">
        <v>38401</v>
      </c>
      <c r="F1795" s="328">
        <v>41517</v>
      </c>
      <c r="G1795" s="327">
        <v>1639163595</v>
      </c>
      <c r="H1795" s="324" t="s">
        <v>11579</v>
      </c>
      <c r="W1795" s="325"/>
    </row>
    <row r="1796" spans="1:23" ht="14.45" customHeight="1" x14ac:dyDescent="0.2">
      <c r="A1796" s="327">
        <v>4382</v>
      </c>
      <c r="B1796" s="327">
        <v>1013090</v>
      </c>
      <c r="C1796" s="330" t="s">
        <v>11578</v>
      </c>
      <c r="D1796" s="330" t="s">
        <v>11578</v>
      </c>
      <c r="E1796" s="329">
        <v>38384</v>
      </c>
      <c r="F1796" s="328">
        <v>38575</v>
      </c>
      <c r="G1796" s="327"/>
      <c r="H1796" s="324" t="s">
        <v>11577</v>
      </c>
      <c r="W1796" s="325"/>
    </row>
    <row r="1797" spans="1:23" ht="14.45" customHeight="1" x14ac:dyDescent="0.2">
      <c r="A1797" s="327">
        <v>4890</v>
      </c>
      <c r="B1797" s="327">
        <v>1013091</v>
      </c>
      <c r="C1797" s="330" t="s">
        <v>11576</v>
      </c>
      <c r="D1797" s="330" t="s">
        <v>11575</v>
      </c>
      <c r="E1797" s="329">
        <v>38384</v>
      </c>
      <c r="F1797" s="328">
        <v>41274</v>
      </c>
      <c r="G1797" s="327">
        <v>1538153218</v>
      </c>
      <c r="H1797" s="324" t="s">
        <v>11574</v>
      </c>
      <c r="W1797" s="325"/>
    </row>
    <row r="1798" spans="1:23" ht="14.45" customHeight="1" x14ac:dyDescent="0.2">
      <c r="A1798" s="327">
        <v>4919</v>
      </c>
      <c r="B1798" s="327">
        <v>1013092</v>
      </c>
      <c r="C1798" s="330" t="s">
        <v>11573</v>
      </c>
      <c r="D1798" s="330" t="s">
        <v>11572</v>
      </c>
      <c r="E1798" s="329">
        <v>38384</v>
      </c>
      <c r="F1798" s="328">
        <v>41274</v>
      </c>
      <c r="G1798" s="327">
        <v>1417941303</v>
      </c>
      <c r="H1798" s="324" t="s">
        <v>11571</v>
      </c>
      <c r="W1798" s="325"/>
    </row>
    <row r="1799" spans="1:23" ht="14.45" customHeight="1" x14ac:dyDescent="0.2">
      <c r="A1799" s="327">
        <v>4551</v>
      </c>
      <c r="B1799" s="327">
        <v>1013093</v>
      </c>
      <c r="C1799" s="330" t="s">
        <v>11570</v>
      </c>
      <c r="D1799" s="330" t="s">
        <v>11570</v>
      </c>
      <c r="E1799" s="329">
        <v>38384</v>
      </c>
      <c r="F1799" s="328">
        <v>39082</v>
      </c>
      <c r="G1799" s="327"/>
      <c r="H1799" s="324" t="s">
        <v>11569</v>
      </c>
      <c r="W1799" s="325"/>
    </row>
    <row r="1800" spans="1:23" ht="14.45" customHeight="1" x14ac:dyDescent="0.2">
      <c r="A1800" s="327">
        <v>5296</v>
      </c>
      <c r="B1800" s="327">
        <v>1013094</v>
      </c>
      <c r="C1800" s="330" t="s">
        <v>11568</v>
      </c>
      <c r="D1800" s="330" t="s">
        <v>11567</v>
      </c>
      <c r="E1800" s="329">
        <v>38384</v>
      </c>
      <c r="F1800" s="328">
        <v>41274</v>
      </c>
      <c r="G1800" s="327">
        <v>1023002706</v>
      </c>
      <c r="H1800" s="324" t="s">
        <v>11566</v>
      </c>
    </row>
    <row r="1801" spans="1:23" ht="14.45" customHeight="1" x14ac:dyDescent="0.2">
      <c r="A1801" s="327">
        <v>5079</v>
      </c>
      <c r="B1801" s="327">
        <v>1013097</v>
      </c>
      <c r="C1801" s="330" t="s">
        <v>11565</v>
      </c>
      <c r="D1801" s="330" t="s">
        <v>11564</v>
      </c>
      <c r="E1801" s="329">
        <v>38384</v>
      </c>
      <c r="F1801" s="328">
        <v>41274</v>
      </c>
      <c r="G1801" s="327">
        <v>1225022122</v>
      </c>
      <c r="H1801" s="324" t="s">
        <v>11563</v>
      </c>
      <c r="W1801" s="325"/>
    </row>
    <row r="1802" spans="1:23" ht="14.45" customHeight="1" x14ac:dyDescent="0.2">
      <c r="A1802" s="327">
        <v>4606</v>
      </c>
      <c r="B1802" s="327">
        <v>1013113</v>
      </c>
      <c r="C1802" s="330" t="s">
        <v>10485</v>
      </c>
      <c r="D1802" s="330" t="s">
        <v>11562</v>
      </c>
      <c r="E1802" s="329">
        <v>38384</v>
      </c>
      <c r="F1802" s="328">
        <v>40237</v>
      </c>
      <c r="G1802" s="327">
        <v>1801823984</v>
      </c>
      <c r="H1802" s="324" t="s">
        <v>11561</v>
      </c>
      <c r="W1802" s="325"/>
    </row>
    <row r="1803" spans="1:23" ht="14.45" customHeight="1" x14ac:dyDescent="0.2">
      <c r="A1803" s="327">
        <v>4867</v>
      </c>
      <c r="B1803" s="327">
        <v>1013115</v>
      </c>
      <c r="C1803" s="330" t="s">
        <v>11560</v>
      </c>
      <c r="D1803" s="330" t="s">
        <v>11559</v>
      </c>
      <c r="E1803" s="329">
        <v>38384</v>
      </c>
      <c r="F1803" s="328">
        <v>40178</v>
      </c>
      <c r="G1803" s="327">
        <v>1457384224</v>
      </c>
      <c r="H1803" s="324" t="s">
        <v>11558</v>
      </c>
    </row>
    <row r="1804" spans="1:23" ht="14.45" customHeight="1" x14ac:dyDescent="0.2">
      <c r="A1804" s="327">
        <v>257</v>
      </c>
      <c r="B1804" s="327">
        <v>1004480</v>
      </c>
      <c r="C1804" s="330" t="s">
        <v>11557</v>
      </c>
      <c r="D1804" s="330" t="s">
        <v>11556</v>
      </c>
      <c r="E1804" s="329">
        <v>38358</v>
      </c>
      <c r="F1804" s="328">
        <v>40117</v>
      </c>
      <c r="G1804" s="327" t="s">
        <v>11555</v>
      </c>
      <c r="H1804" s="324" t="s">
        <v>11554</v>
      </c>
    </row>
    <row r="1805" spans="1:23" ht="14.45" customHeight="1" x14ac:dyDescent="0.2">
      <c r="A1805" s="327">
        <v>4049</v>
      </c>
      <c r="B1805" s="327">
        <v>1012953</v>
      </c>
      <c r="C1805" s="330" t="s">
        <v>11553</v>
      </c>
      <c r="D1805" s="330" t="s">
        <v>11544</v>
      </c>
      <c r="E1805" s="329">
        <v>38353</v>
      </c>
      <c r="F1805" s="328">
        <v>109574</v>
      </c>
      <c r="G1805" s="327">
        <v>1962484881</v>
      </c>
      <c r="H1805" s="324" t="s">
        <v>11543</v>
      </c>
    </row>
    <row r="1806" spans="1:23" ht="14.45" customHeight="1" x14ac:dyDescent="0.2">
      <c r="A1806" s="327">
        <v>4566</v>
      </c>
      <c r="B1806" s="327">
        <v>1012954</v>
      </c>
      <c r="C1806" s="330" t="s">
        <v>11552</v>
      </c>
      <c r="D1806" s="330" t="s">
        <v>11544</v>
      </c>
      <c r="E1806" s="329">
        <v>38353</v>
      </c>
      <c r="F1806" s="328">
        <v>109574</v>
      </c>
      <c r="G1806" s="327">
        <v>1417939240</v>
      </c>
      <c r="H1806" s="324" t="s">
        <v>11543</v>
      </c>
    </row>
    <row r="1807" spans="1:23" ht="14.45" customHeight="1" x14ac:dyDescent="0.2">
      <c r="A1807" s="327">
        <v>4289</v>
      </c>
      <c r="B1807" s="327">
        <v>1013013</v>
      </c>
      <c r="C1807" s="330" t="s">
        <v>11551</v>
      </c>
      <c r="D1807" s="330" t="s">
        <v>11550</v>
      </c>
      <c r="E1807" s="329">
        <v>38353</v>
      </c>
      <c r="F1807" s="328">
        <v>38445</v>
      </c>
      <c r="G1807" s="327"/>
      <c r="H1807" s="324" t="s">
        <v>11549</v>
      </c>
      <c r="W1807" s="325"/>
    </row>
    <row r="1808" spans="1:23" ht="14.45" customHeight="1" x14ac:dyDescent="0.2">
      <c r="A1808" s="327">
        <v>4811</v>
      </c>
      <c r="B1808" s="327">
        <v>1013027</v>
      </c>
      <c r="C1808" s="330" t="s">
        <v>8163</v>
      </c>
      <c r="D1808" s="330" t="s">
        <v>11548</v>
      </c>
      <c r="E1808" s="329">
        <v>38353</v>
      </c>
      <c r="F1808" s="328">
        <v>42035</v>
      </c>
      <c r="G1808" s="327">
        <v>1033105366</v>
      </c>
      <c r="H1808" s="324" t="s">
        <v>11547</v>
      </c>
      <c r="W1808" s="325"/>
    </row>
    <row r="1809" spans="1:23" ht="14.45" customHeight="1" x14ac:dyDescent="0.2">
      <c r="A1809" s="327">
        <v>5134</v>
      </c>
      <c r="B1809" s="327">
        <v>1013030</v>
      </c>
      <c r="C1809" s="330" t="s">
        <v>11546</v>
      </c>
      <c r="D1809" s="330" t="s">
        <v>11544</v>
      </c>
      <c r="E1809" s="329">
        <v>38353</v>
      </c>
      <c r="F1809" s="328">
        <v>109574</v>
      </c>
      <c r="G1809" s="327">
        <v>1447232368</v>
      </c>
      <c r="H1809" s="324" t="s">
        <v>11543</v>
      </c>
      <c r="W1809" s="325"/>
    </row>
    <row r="1810" spans="1:23" ht="14.45" customHeight="1" x14ac:dyDescent="0.2">
      <c r="A1810" s="327">
        <v>4712</v>
      </c>
      <c r="B1810" s="327">
        <v>1013031</v>
      </c>
      <c r="C1810" s="330" t="s">
        <v>11545</v>
      </c>
      <c r="D1810" s="330" t="s">
        <v>11544</v>
      </c>
      <c r="E1810" s="329">
        <v>38353</v>
      </c>
      <c r="F1810" s="328">
        <v>109574</v>
      </c>
      <c r="G1810" s="327">
        <v>1164404075</v>
      </c>
      <c r="H1810" s="324" t="s">
        <v>11543</v>
      </c>
      <c r="W1810" s="325"/>
    </row>
    <row r="1811" spans="1:23" ht="14.45" customHeight="1" x14ac:dyDescent="0.2">
      <c r="A1811" s="327">
        <v>5322</v>
      </c>
      <c r="B1811" s="327">
        <v>1013033</v>
      </c>
      <c r="C1811" s="330" t="s">
        <v>11542</v>
      </c>
      <c r="D1811" s="330" t="s">
        <v>11537</v>
      </c>
      <c r="E1811" s="329">
        <v>38353</v>
      </c>
      <c r="F1811" s="328">
        <v>109574</v>
      </c>
      <c r="G1811" s="327">
        <v>1023002102</v>
      </c>
      <c r="H1811" s="324" t="s">
        <v>11541</v>
      </c>
      <c r="W1811" s="325"/>
    </row>
    <row r="1812" spans="1:23" ht="14.45" customHeight="1" x14ac:dyDescent="0.2">
      <c r="A1812" s="327">
        <v>5325</v>
      </c>
      <c r="B1812" s="327">
        <v>1013036</v>
      </c>
      <c r="C1812" s="330" t="s">
        <v>11540</v>
      </c>
      <c r="D1812" s="330" t="s">
        <v>11537</v>
      </c>
      <c r="E1812" s="329">
        <v>38353</v>
      </c>
      <c r="F1812" s="328">
        <v>42521</v>
      </c>
      <c r="G1812" s="327">
        <v>1285628370</v>
      </c>
      <c r="H1812" s="324" t="s">
        <v>11539</v>
      </c>
    </row>
    <row r="1813" spans="1:23" ht="14.45" customHeight="1" x14ac:dyDescent="0.2">
      <c r="A1813" s="327">
        <v>5330</v>
      </c>
      <c r="B1813" s="327">
        <v>1013038</v>
      </c>
      <c r="C1813" s="330" t="s">
        <v>11538</v>
      </c>
      <c r="D1813" s="330" t="s">
        <v>11537</v>
      </c>
      <c r="E1813" s="329">
        <v>38353</v>
      </c>
      <c r="F1813" s="328">
        <v>109574</v>
      </c>
      <c r="G1813" s="327">
        <v>1245224237</v>
      </c>
      <c r="H1813" s="324" t="s">
        <v>11536</v>
      </c>
      <c r="W1813" s="325"/>
    </row>
    <row r="1814" spans="1:23" ht="14.45" customHeight="1" x14ac:dyDescent="0.2">
      <c r="A1814" s="327">
        <v>4729</v>
      </c>
      <c r="B1814" s="327">
        <v>1013039</v>
      </c>
      <c r="C1814" s="330" t="s">
        <v>11535</v>
      </c>
      <c r="D1814" s="330" t="s">
        <v>11420</v>
      </c>
      <c r="E1814" s="329">
        <v>38353</v>
      </c>
      <c r="F1814" s="328">
        <v>38746</v>
      </c>
      <c r="G1814" s="327" t="s">
        <v>11534</v>
      </c>
      <c r="H1814" s="324" t="s">
        <v>11419</v>
      </c>
    </row>
    <row r="1815" spans="1:23" ht="14.45" customHeight="1" x14ac:dyDescent="0.2">
      <c r="A1815" s="327">
        <v>4032</v>
      </c>
      <c r="B1815" s="327">
        <v>1013114</v>
      </c>
      <c r="C1815" s="330" t="s">
        <v>11533</v>
      </c>
      <c r="D1815" s="330" t="s">
        <v>11532</v>
      </c>
      <c r="E1815" s="329">
        <v>38353</v>
      </c>
      <c r="F1815" s="328">
        <v>39483</v>
      </c>
      <c r="G1815" s="327">
        <v>1477645679</v>
      </c>
      <c r="H1815" s="324" t="s">
        <v>11531</v>
      </c>
      <c r="W1815" s="325"/>
    </row>
    <row r="1816" spans="1:23" ht="14.45" customHeight="1" x14ac:dyDescent="0.2">
      <c r="A1816" s="327">
        <v>4737</v>
      </c>
      <c r="B1816" s="327">
        <v>1012905</v>
      </c>
      <c r="C1816" s="330" t="s">
        <v>11530</v>
      </c>
      <c r="D1816" s="330" t="s">
        <v>11529</v>
      </c>
      <c r="E1816" s="329">
        <v>38352</v>
      </c>
      <c r="F1816" s="328">
        <v>42062</v>
      </c>
      <c r="G1816" s="327">
        <v>1831210103</v>
      </c>
      <c r="H1816" s="324" t="s">
        <v>11528</v>
      </c>
      <c r="W1816" s="325"/>
    </row>
    <row r="1817" spans="1:23" ht="14.45" customHeight="1" x14ac:dyDescent="0.2">
      <c r="A1817" s="327">
        <v>4094</v>
      </c>
      <c r="B1817" s="327">
        <v>1012919</v>
      </c>
      <c r="C1817" s="330" t="s">
        <v>158</v>
      </c>
      <c r="D1817" s="330" t="s">
        <v>11527</v>
      </c>
      <c r="E1817" s="329">
        <v>38352</v>
      </c>
      <c r="F1817" s="328">
        <v>41911</v>
      </c>
      <c r="G1817" s="327">
        <v>1366563793</v>
      </c>
      <c r="H1817" s="324" t="s">
        <v>11526</v>
      </c>
    </row>
    <row r="1818" spans="1:23" ht="14.45" customHeight="1" x14ac:dyDescent="0.2">
      <c r="A1818" s="327">
        <v>4502</v>
      </c>
      <c r="B1818" s="327">
        <v>1012920</v>
      </c>
      <c r="C1818" s="330" t="s">
        <v>11525</v>
      </c>
      <c r="D1818" s="330" t="s">
        <v>11524</v>
      </c>
      <c r="E1818" s="329">
        <v>38352</v>
      </c>
      <c r="F1818" s="328">
        <v>42062</v>
      </c>
      <c r="G1818" s="327">
        <v>1811018286</v>
      </c>
      <c r="H1818" s="324" t="s">
        <v>11523</v>
      </c>
    </row>
    <row r="1819" spans="1:23" ht="14.45" customHeight="1" x14ac:dyDescent="0.2">
      <c r="A1819" s="327">
        <v>4750</v>
      </c>
      <c r="B1819" s="327">
        <v>1012928</v>
      </c>
      <c r="C1819" s="330" t="s">
        <v>4988</v>
      </c>
      <c r="D1819" s="330" t="s">
        <v>11522</v>
      </c>
      <c r="E1819" s="329">
        <v>38352</v>
      </c>
      <c r="F1819" s="328">
        <v>109574</v>
      </c>
      <c r="G1819" s="327">
        <v>1588785539</v>
      </c>
      <c r="H1819" s="324" t="s">
        <v>11521</v>
      </c>
      <c r="W1819" s="325"/>
    </row>
    <row r="1820" spans="1:23" ht="14.45" customHeight="1" x14ac:dyDescent="0.2">
      <c r="A1820" s="327">
        <v>100219</v>
      </c>
      <c r="B1820" s="327">
        <v>1012982</v>
      </c>
      <c r="C1820" s="330" t="s">
        <v>11520</v>
      </c>
      <c r="D1820" s="330" t="s">
        <v>11519</v>
      </c>
      <c r="E1820" s="329">
        <v>38337</v>
      </c>
      <c r="F1820" s="328">
        <v>39372</v>
      </c>
      <c r="G1820" s="327">
        <v>1598861130</v>
      </c>
      <c r="H1820" s="324" t="s">
        <v>11518</v>
      </c>
    </row>
    <row r="1821" spans="1:23" ht="14.45" customHeight="1" x14ac:dyDescent="0.2">
      <c r="A1821" s="327">
        <v>154</v>
      </c>
      <c r="B1821" s="327">
        <v>1013026</v>
      </c>
      <c r="C1821" s="330" t="s">
        <v>11517</v>
      </c>
      <c r="D1821" s="330" t="s">
        <v>11517</v>
      </c>
      <c r="E1821" s="329">
        <v>38336</v>
      </c>
      <c r="F1821" s="328">
        <v>39752</v>
      </c>
      <c r="G1821" s="327">
        <v>1821008533</v>
      </c>
      <c r="H1821" s="324" t="s">
        <v>11516</v>
      </c>
      <c r="W1821" s="325"/>
    </row>
    <row r="1822" spans="1:23" ht="14.45" customHeight="1" x14ac:dyDescent="0.2">
      <c r="A1822" s="327">
        <v>102085</v>
      </c>
      <c r="B1822" s="327">
        <v>1012882</v>
      </c>
      <c r="C1822" s="330" t="s">
        <v>11515</v>
      </c>
      <c r="D1822" s="330" t="s">
        <v>11514</v>
      </c>
      <c r="E1822" s="329">
        <v>38329</v>
      </c>
      <c r="F1822" s="328">
        <v>40237</v>
      </c>
      <c r="G1822" s="327">
        <v>1255325999</v>
      </c>
      <c r="H1822" s="324" t="s">
        <v>11513</v>
      </c>
      <c r="W1822" s="325"/>
    </row>
    <row r="1823" spans="1:23" ht="14.45" customHeight="1" x14ac:dyDescent="0.2">
      <c r="A1823" s="327">
        <v>4950</v>
      </c>
      <c r="B1823" s="327">
        <v>1012946</v>
      </c>
      <c r="C1823" s="330" t="s">
        <v>11512</v>
      </c>
      <c r="D1823" s="330" t="s">
        <v>11512</v>
      </c>
      <c r="E1823" s="329">
        <v>38322</v>
      </c>
      <c r="F1823" s="328">
        <v>39021</v>
      </c>
      <c r="G1823" s="327" t="s">
        <v>11511</v>
      </c>
      <c r="H1823" s="324" t="s">
        <v>11510</v>
      </c>
    </row>
    <row r="1824" spans="1:23" ht="14.45" customHeight="1" x14ac:dyDescent="0.2">
      <c r="A1824" s="327">
        <v>4992</v>
      </c>
      <c r="B1824" s="327">
        <v>1012951</v>
      </c>
      <c r="C1824" s="330" t="s">
        <v>11509</v>
      </c>
      <c r="D1824" s="330" t="s">
        <v>11509</v>
      </c>
      <c r="E1824" s="329">
        <v>38322</v>
      </c>
      <c r="F1824" s="328">
        <v>39021</v>
      </c>
      <c r="G1824" s="327"/>
      <c r="H1824" s="324" t="s">
        <v>11508</v>
      </c>
      <c r="W1824" s="325"/>
    </row>
    <row r="1825" spans="1:23" ht="14.45" customHeight="1" x14ac:dyDescent="0.2">
      <c r="A1825" s="327">
        <v>4958</v>
      </c>
      <c r="B1825" s="327">
        <v>1012950</v>
      </c>
      <c r="C1825" s="330" t="s">
        <v>9744</v>
      </c>
      <c r="D1825" s="330" t="s">
        <v>11507</v>
      </c>
      <c r="E1825" s="329">
        <v>38293</v>
      </c>
      <c r="F1825" s="328">
        <v>39386</v>
      </c>
      <c r="G1825" s="327">
        <v>1750370854</v>
      </c>
      <c r="H1825" s="324" t="s">
        <v>11506</v>
      </c>
      <c r="W1825" s="325"/>
    </row>
    <row r="1826" spans="1:23" ht="14.45" customHeight="1" x14ac:dyDescent="0.2">
      <c r="A1826" s="327">
        <v>4009</v>
      </c>
      <c r="B1826" s="327">
        <v>1012858</v>
      </c>
      <c r="C1826" s="330" t="s">
        <v>11505</v>
      </c>
      <c r="D1826" s="330" t="s">
        <v>11420</v>
      </c>
      <c r="E1826" s="329">
        <v>38292</v>
      </c>
      <c r="F1826" s="328">
        <v>39177</v>
      </c>
      <c r="G1826" s="327">
        <v>1356344154</v>
      </c>
      <c r="H1826" s="324" t="s">
        <v>11419</v>
      </c>
      <c r="W1826" s="325"/>
    </row>
    <row r="1827" spans="1:23" ht="14.45" customHeight="1" x14ac:dyDescent="0.2">
      <c r="A1827" s="327">
        <v>4762</v>
      </c>
      <c r="B1827" s="327">
        <v>1012859</v>
      </c>
      <c r="C1827" s="330" t="s">
        <v>9054</v>
      </c>
      <c r="D1827" s="330" t="s">
        <v>11420</v>
      </c>
      <c r="E1827" s="329">
        <v>38292</v>
      </c>
      <c r="F1827" s="328">
        <v>39303</v>
      </c>
      <c r="G1827" s="327">
        <v>1851394605</v>
      </c>
      <c r="H1827" s="324" t="s">
        <v>11419</v>
      </c>
      <c r="W1827" s="325"/>
    </row>
    <row r="1828" spans="1:23" ht="14.45" customHeight="1" x14ac:dyDescent="0.2">
      <c r="A1828" s="327">
        <v>5150</v>
      </c>
      <c r="B1828" s="327">
        <v>1012881</v>
      </c>
      <c r="C1828" s="330" t="s">
        <v>11504</v>
      </c>
      <c r="D1828" s="330" t="s">
        <v>11503</v>
      </c>
      <c r="E1828" s="329">
        <v>38292</v>
      </c>
      <c r="F1828" s="328">
        <v>39752</v>
      </c>
      <c r="G1828" s="327">
        <v>1689662488</v>
      </c>
      <c r="H1828" s="324" t="s">
        <v>11502</v>
      </c>
      <c r="W1828" s="325"/>
    </row>
    <row r="1829" spans="1:23" ht="14.45" customHeight="1" x14ac:dyDescent="0.2">
      <c r="A1829" s="327">
        <v>4536</v>
      </c>
      <c r="B1829" s="327">
        <v>1012906</v>
      </c>
      <c r="C1829" s="330" t="s">
        <v>11501</v>
      </c>
      <c r="D1829" s="330" t="s">
        <v>11420</v>
      </c>
      <c r="E1829" s="329">
        <v>38292</v>
      </c>
      <c r="F1829" s="328">
        <v>39312</v>
      </c>
      <c r="G1829" s="327">
        <v>1366526220</v>
      </c>
      <c r="H1829" s="324" t="s">
        <v>11419</v>
      </c>
    </row>
    <row r="1830" spans="1:23" ht="14.45" customHeight="1" x14ac:dyDescent="0.2">
      <c r="A1830" s="327">
        <v>4892</v>
      </c>
      <c r="B1830" s="327">
        <v>1012907</v>
      </c>
      <c r="C1830" s="330" t="s">
        <v>9618</v>
      </c>
      <c r="D1830" s="330" t="s">
        <v>11420</v>
      </c>
      <c r="E1830" s="329">
        <v>38292</v>
      </c>
      <c r="F1830" s="328">
        <v>39175</v>
      </c>
      <c r="G1830" s="327">
        <v>1013910835</v>
      </c>
      <c r="H1830" s="324" t="s">
        <v>11419</v>
      </c>
      <c r="W1830" s="325"/>
    </row>
    <row r="1831" spans="1:23" ht="14.45" customHeight="1" x14ac:dyDescent="0.2">
      <c r="A1831" s="327">
        <v>5317</v>
      </c>
      <c r="B1831" s="327">
        <v>1012933</v>
      </c>
      <c r="C1831" s="330" t="s">
        <v>8610</v>
      </c>
      <c r="D1831" s="330" t="s">
        <v>11500</v>
      </c>
      <c r="E1831" s="329">
        <v>38292</v>
      </c>
      <c r="F1831" s="328">
        <v>40237</v>
      </c>
      <c r="G1831" s="327">
        <v>1457345167</v>
      </c>
      <c r="H1831" s="324" t="s">
        <v>11499</v>
      </c>
      <c r="W1831" s="325"/>
    </row>
    <row r="1832" spans="1:23" ht="14.45" customHeight="1" x14ac:dyDescent="0.2">
      <c r="A1832" s="327">
        <v>100624</v>
      </c>
      <c r="B1832" s="327">
        <v>1012934</v>
      </c>
      <c r="C1832" s="330" t="s">
        <v>11165</v>
      </c>
      <c r="D1832" s="330" t="s">
        <v>11498</v>
      </c>
      <c r="E1832" s="329">
        <v>38292</v>
      </c>
      <c r="F1832" s="328">
        <v>40237</v>
      </c>
      <c r="G1832" s="327">
        <v>1518951243</v>
      </c>
      <c r="H1832" s="324" t="s">
        <v>11497</v>
      </c>
      <c r="W1832" s="325"/>
    </row>
    <row r="1833" spans="1:23" ht="14.45" customHeight="1" x14ac:dyDescent="0.2">
      <c r="A1833" s="327">
        <v>5399</v>
      </c>
      <c r="B1833" s="327">
        <v>1012942</v>
      </c>
      <c r="C1833" s="330" t="s">
        <v>9892</v>
      </c>
      <c r="D1833" s="330" t="s">
        <v>11496</v>
      </c>
      <c r="E1833" s="329">
        <v>38292</v>
      </c>
      <c r="F1833" s="328">
        <v>40237</v>
      </c>
      <c r="G1833" s="327">
        <v>1407840135</v>
      </c>
      <c r="H1833" s="324" t="s">
        <v>11495</v>
      </c>
      <c r="W1833" s="325"/>
    </row>
    <row r="1834" spans="1:23" ht="14.45" customHeight="1" x14ac:dyDescent="0.2">
      <c r="A1834" s="327">
        <v>4308</v>
      </c>
      <c r="B1834" s="327">
        <v>1012944</v>
      </c>
      <c r="C1834" s="330" t="s">
        <v>11494</v>
      </c>
      <c r="D1834" s="330" t="s">
        <v>9612</v>
      </c>
      <c r="E1834" s="329">
        <v>38288</v>
      </c>
      <c r="F1834" s="328">
        <v>39478</v>
      </c>
      <c r="G1834" s="327">
        <v>1356407282</v>
      </c>
      <c r="H1834" s="324" t="s">
        <v>9611</v>
      </c>
      <c r="W1834" s="325"/>
    </row>
    <row r="1835" spans="1:23" ht="14.45" customHeight="1" x14ac:dyDescent="0.2">
      <c r="A1835" s="327">
        <v>5011</v>
      </c>
      <c r="B1835" s="327">
        <v>1012836</v>
      </c>
      <c r="C1835" s="330" t="s">
        <v>11493</v>
      </c>
      <c r="D1835" s="330" t="s">
        <v>11492</v>
      </c>
      <c r="E1835" s="329">
        <v>38275</v>
      </c>
      <c r="F1835" s="328">
        <v>39311</v>
      </c>
      <c r="G1835" s="327"/>
      <c r="H1835" s="324" t="s">
        <v>11491</v>
      </c>
    </row>
    <row r="1836" spans="1:23" ht="14.45" customHeight="1" x14ac:dyDescent="0.2">
      <c r="A1836" s="327">
        <v>102010</v>
      </c>
      <c r="B1836" s="327">
        <v>1012665</v>
      </c>
      <c r="C1836" s="330" t="s">
        <v>11490</v>
      </c>
      <c r="D1836" s="330" t="s">
        <v>11489</v>
      </c>
      <c r="E1836" s="329">
        <v>38265</v>
      </c>
      <c r="F1836" s="328">
        <v>42411</v>
      </c>
      <c r="G1836" s="327">
        <v>1790749067</v>
      </c>
      <c r="H1836" s="324" t="s">
        <v>11488</v>
      </c>
      <c r="W1836" s="325"/>
    </row>
    <row r="1837" spans="1:23" ht="14.45" customHeight="1" x14ac:dyDescent="0.2">
      <c r="A1837" s="327">
        <v>5062</v>
      </c>
      <c r="B1837" s="327">
        <v>1012678</v>
      </c>
      <c r="C1837" s="330" t="s">
        <v>11487</v>
      </c>
      <c r="D1837" s="330" t="s">
        <v>11487</v>
      </c>
      <c r="E1837" s="329">
        <v>38265</v>
      </c>
      <c r="F1837" s="328">
        <v>38748</v>
      </c>
      <c r="G1837" s="327"/>
      <c r="H1837" s="324" t="s">
        <v>11486</v>
      </c>
      <c r="W1837" s="325"/>
    </row>
    <row r="1838" spans="1:23" ht="14.45" customHeight="1" x14ac:dyDescent="0.2">
      <c r="A1838" s="327">
        <v>4537</v>
      </c>
      <c r="B1838" s="327">
        <v>1012682</v>
      </c>
      <c r="C1838" s="330" t="s">
        <v>11485</v>
      </c>
      <c r="D1838" s="330" t="s">
        <v>11485</v>
      </c>
      <c r="E1838" s="329">
        <v>38265</v>
      </c>
      <c r="F1838" s="328">
        <v>39568</v>
      </c>
      <c r="G1838" s="327">
        <v>1487626099</v>
      </c>
      <c r="H1838" s="324" t="s">
        <v>11484</v>
      </c>
      <c r="W1838" s="325"/>
    </row>
    <row r="1839" spans="1:23" ht="14.45" customHeight="1" x14ac:dyDescent="0.2">
      <c r="A1839" s="327">
        <v>102004</v>
      </c>
      <c r="B1839" s="327">
        <v>1012709</v>
      </c>
      <c r="C1839" s="330" t="s">
        <v>11483</v>
      </c>
      <c r="D1839" s="330" t="s">
        <v>11482</v>
      </c>
      <c r="E1839" s="329">
        <v>38265</v>
      </c>
      <c r="F1839" s="328">
        <v>40237</v>
      </c>
      <c r="G1839" s="327">
        <v>1861486599</v>
      </c>
      <c r="H1839" s="324" t="s">
        <v>11481</v>
      </c>
      <c r="W1839" s="325"/>
    </row>
    <row r="1840" spans="1:23" ht="14.45" customHeight="1" x14ac:dyDescent="0.2">
      <c r="A1840" s="327">
        <v>5045</v>
      </c>
      <c r="B1840" s="327">
        <v>1012752</v>
      </c>
      <c r="C1840" s="330" t="s">
        <v>4008</v>
      </c>
      <c r="D1840" s="330" t="s">
        <v>11480</v>
      </c>
      <c r="E1840" s="329">
        <v>38247</v>
      </c>
      <c r="F1840" s="328">
        <v>38897</v>
      </c>
      <c r="G1840" s="327"/>
      <c r="H1840" s="324" t="s">
        <v>11479</v>
      </c>
    </row>
    <row r="1841" spans="1:23" ht="14.45" customHeight="1" x14ac:dyDescent="0.2">
      <c r="A1841" s="327">
        <v>4449</v>
      </c>
      <c r="B1841" s="327">
        <v>1012725</v>
      </c>
      <c r="C1841" s="330" t="s">
        <v>11326</v>
      </c>
      <c r="D1841" s="330" t="s">
        <v>11478</v>
      </c>
      <c r="E1841" s="329">
        <v>38233</v>
      </c>
      <c r="F1841" s="328">
        <v>40359</v>
      </c>
      <c r="G1841" s="327">
        <v>1124015268</v>
      </c>
      <c r="H1841" s="324" t="s">
        <v>11477</v>
      </c>
      <c r="W1841" s="325"/>
    </row>
    <row r="1842" spans="1:23" ht="14.45" customHeight="1" x14ac:dyDescent="0.2">
      <c r="A1842" s="327">
        <v>5088</v>
      </c>
      <c r="B1842" s="327">
        <v>1012694</v>
      </c>
      <c r="C1842" s="330" t="s">
        <v>11476</v>
      </c>
      <c r="D1842" s="330" t="s">
        <v>11472</v>
      </c>
      <c r="E1842" s="329">
        <v>38225</v>
      </c>
      <c r="F1842" s="328">
        <v>38985</v>
      </c>
      <c r="G1842" s="327">
        <v>1184732364</v>
      </c>
      <c r="H1842" s="324" t="s">
        <v>11471</v>
      </c>
      <c r="W1842" s="325"/>
    </row>
    <row r="1843" spans="1:23" ht="14.45" customHeight="1" x14ac:dyDescent="0.2">
      <c r="A1843" s="327">
        <v>4802</v>
      </c>
      <c r="B1843" s="327">
        <v>1012699</v>
      </c>
      <c r="C1843" s="330" t="s">
        <v>11475</v>
      </c>
      <c r="D1843" s="330" t="s">
        <v>11472</v>
      </c>
      <c r="E1843" s="329">
        <v>38225</v>
      </c>
      <c r="F1843" s="328">
        <v>39083</v>
      </c>
      <c r="G1843" s="327">
        <v>1275641458</v>
      </c>
      <c r="H1843" s="324" t="s">
        <v>11471</v>
      </c>
      <c r="W1843" s="325"/>
    </row>
    <row r="1844" spans="1:23" ht="14.45" customHeight="1" x14ac:dyDescent="0.2">
      <c r="A1844" s="327">
        <v>4730</v>
      </c>
      <c r="B1844" s="327">
        <v>1012700</v>
      </c>
      <c r="C1844" s="330" t="s">
        <v>11474</v>
      </c>
      <c r="D1844" s="330" t="s">
        <v>11472</v>
      </c>
      <c r="E1844" s="329">
        <v>38225</v>
      </c>
      <c r="F1844" s="328">
        <v>39083</v>
      </c>
      <c r="G1844" s="327">
        <v>1124134598</v>
      </c>
      <c r="H1844" s="324" t="s">
        <v>11471</v>
      </c>
      <c r="W1844" s="325"/>
    </row>
    <row r="1845" spans="1:23" ht="14.45" customHeight="1" x14ac:dyDescent="0.2">
      <c r="A1845" s="327">
        <v>4906</v>
      </c>
      <c r="B1845" s="327">
        <v>1012703</v>
      </c>
      <c r="C1845" s="330" t="s">
        <v>11473</v>
      </c>
      <c r="D1845" s="330" t="s">
        <v>11472</v>
      </c>
      <c r="E1845" s="329">
        <v>38225</v>
      </c>
      <c r="F1845" s="328">
        <v>39083</v>
      </c>
      <c r="G1845" s="327">
        <v>1730292327</v>
      </c>
      <c r="H1845" s="324" t="s">
        <v>11471</v>
      </c>
      <c r="W1845" s="325"/>
    </row>
    <row r="1846" spans="1:23" ht="14.45" customHeight="1" x14ac:dyDescent="0.2">
      <c r="A1846" s="327">
        <v>4421</v>
      </c>
      <c r="B1846" s="327">
        <v>1012712</v>
      </c>
      <c r="C1846" s="330" t="s">
        <v>9545</v>
      </c>
      <c r="D1846" s="330" t="s">
        <v>11472</v>
      </c>
      <c r="E1846" s="329">
        <v>38225</v>
      </c>
      <c r="F1846" s="328">
        <v>39083</v>
      </c>
      <c r="G1846" s="327">
        <v>1366550543</v>
      </c>
      <c r="H1846" s="324" t="s">
        <v>11471</v>
      </c>
      <c r="W1846" s="325"/>
    </row>
    <row r="1847" spans="1:23" ht="14.45" customHeight="1" x14ac:dyDescent="0.2">
      <c r="A1847" s="327">
        <v>100116</v>
      </c>
      <c r="B1847" s="327">
        <v>1012651</v>
      </c>
      <c r="C1847" s="330" t="s">
        <v>10111</v>
      </c>
      <c r="D1847" s="330" t="s">
        <v>10110</v>
      </c>
      <c r="E1847" s="329">
        <v>38200</v>
      </c>
      <c r="F1847" s="328">
        <v>109574</v>
      </c>
      <c r="G1847" s="327">
        <v>1073552477</v>
      </c>
      <c r="H1847" s="324" t="s">
        <v>10109</v>
      </c>
      <c r="W1847" s="325"/>
    </row>
    <row r="1848" spans="1:23" ht="14.45" customHeight="1" x14ac:dyDescent="0.2">
      <c r="A1848" s="327">
        <v>4867</v>
      </c>
      <c r="B1848" s="327">
        <v>1012580</v>
      </c>
      <c r="C1848" s="330" t="s">
        <v>5986</v>
      </c>
      <c r="D1848" s="330" t="s">
        <v>11470</v>
      </c>
      <c r="E1848" s="329">
        <v>38169</v>
      </c>
      <c r="F1848" s="328">
        <v>38383</v>
      </c>
      <c r="G1848" s="327"/>
      <c r="H1848" s="324" t="s">
        <v>11469</v>
      </c>
      <c r="W1848" s="325"/>
    </row>
    <row r="1849" spans="1:23" ht="14.45" customHeight="1" x14ac:dyDescent="0.2">
      <c r="A1849" s="327">
        <v>4791</v>
      </c>
      <c r="B1849" s="327">
        <v>1012589</v>
      </c>
      <c r="C1849" s="330" t="s">
        <v>11468</v>
      </c>
      <c r="D1849" s="330" t="s">
        <v>11467</v>
      </c>
      <c r="E1849" s="329">
        <v>38169</v>
      </c>
      <c r="F1849" s="328">
        <v>38169</v>
      </c>
      <c r="G1849" s="327"/>
      <c r="H1849" s="324" t="s">
        <v>11466</v>
      </c>
    </row>
    <row r="1850" spans="1:23" ht="14.45" customHeight="1" x14ac:dyDescent="0.2">
      <c r="A1850" s="327">
        <v>4255</v>
      </c>
      <c r="B1850" s="327">
        <v>1012593</v>
      </c>
      <c r="C1850" s="330" t="s">
        <v>11465</v>
      </c>
      <c r="D1850" s="330" t="s">
        <v>11464</v>
      </c>
      <c r="E1850" s="329">
        <v>38169</v>
      </c>
      <c r="F1850" s="328">
        <v>39092</v>
      </c>
      <c r="G1850" s="327"/>
      <c r="H1850" s="324" t="s">
        <v>11463</v>
      </c>
    </row>
    <row r="1851" spans="1:23" ht="14.45" customHeight="1" x14ac:dyDescent="0.2">
      <c r="A1851" s="327">
        <v>4734</v>
      </c>
      <c r="B1851" s="327">
        <v>1012641</v>
      </c>
      <c r="C1851" s="330" t="s">
        <v>11462</v>
      </c>
      <c r="D1851" s="330" t="s">
        <v>11462</v>
      </c>
      <c r="E1851" s="329">
        <v>38169</v>
      </c>
      <c r="F1851" s="328">
        <v>41455</v>
      </c>
      <c r="G1851" s="327">
        <v>1477694545</v>
      </c>
      <c r="H1851" s="324" t="s">
        <v>11461</v>
      </c>
      <c r="W1851" s="325"/>
    </row>
    <row r="1852" spans="1:23" ht="14.45" customHeight="1" x14ac:dyDescent="0.2">
      <c r="A1852" s="327">
        <v>101884</v>
      </c>
      <c r="B1852" s="327">
        <v>1012471</v>
      </c>
      <c r="C1852" s="330" t="s">
        <v>11460</v>
      </c>
      <c r="D1852" s="330" t="s">
        <v>11459</v>
      </c>
      <c r="E1852" s="329">
        <v>38141</v>
      </c>
      <c r="F1852" s="328">
        <v>109574</v>
      </c>
      <c r="G1852" s="327">
        <v>1396727210</v>
      </c>
      <c r="H1852" s="324" t="s">
        <v>11458</v>
      </c>
      <c r="W1852" s="325"/>
    </row>
    <row r="1853" spans="1:23" ht="14.45" customHeight="1" x14ac:dyDescent="0.2">
      <c r="A1853" s="327">
        <v>4537</v>
      </c>
      <c r="B1853" s="327">
        <v>1012581</v>
      </c>
      <c r="C1853" s="330" t="s">
        <v>11057</v>
      </c>
      <c r="D1853" s="330" t="s">
        <v>11057</v>
      </c>
      <c r="E1853" s="329">
        <v>38139</v>
      </c>
      <c r="F1853" s="328">
        <v>38264</v>
      </c>
      <c r="G1853" s="327"/>
      <c r="H1853" s="324" t="s">
        <v>11457</v>
      </c>
      <c r="W1853" s="325"/>
    </row>
    <row r="1854" spans="1:23" ht="14.45" customHeight="1" x14ac:dyDescent="0.2">
      <c r="A1854" s="327">
        <v>4588</v>
      </c>
      <c r="B1854" s="327">
        <v>1012582</v>
      </c>
      <c r="C1854" s="330" t="s">
        <v>11456</v>
      </c>
      <c r="D1854" s="330" t="s">
        <v>11053</v>
      </c>
      <c r="E1854" s="329">
        <v>38139</v>
      </c>
      <c r="F1854" s="328">
        <v>38538</v>
      </c>
      <c r="G1854" s="327"/>
      <c r="H1854" s="324" t="s">
        <v>11455</v>
      </c>
      <c r="W1854" s="325"/>
    </row>
    <row r="1855" spans="1:23" ht="14.45" customHeight="1" x14ac:dyDescent="0.2">
      <c r="A1855" s="327">
        <v>5169</v>
      </c>
      <c r="B1855" s="327">
        <v>1012583</v>
      </c>
      <c r="C1855" s="330" t="s">
        <v>11454</v>
      </c>
      <c r="D1855" s="330" t="s">
        <v>11061</v>
      </c>
      <c r="E1855" s="329">
        <v>38139</v>
      </c>
      <c r="F1855" s="328">
        <v>38538</v>
      </c>
      <c r="G1855" s="327"/>
      <c r="H1855" s="324" t="s">
        <v>11453</v>
      </c>
      <c r="W1855" s="325"/>
    </row>
    <row r="1856" spans="1:23" ht="14.45" customHeight="1" x14ac:dyDescent="0.2">
      <c r="A1856" s="327">
        <v>5193</v>
      </c>
      <c r="B1856" s="327">
        <v>1012584</v>
      </c>
      <c r="C1856" s="330" t="s">
        <v>11055</v>
      </c>
      <c r="D1856" s="330" t="s">
        <v>11055</v>
      </c>
      <c r="E1856" s="329">
        <v>38139</v>
      </c>
      <c r="F1856" s="328">
        <v>38538</v>
      </c>
      <c r="G1856" s="327"/>
      <c r="H1856" s="324" t="s">
        <v>11452</v>
      </c>
      <c r="W1856" s="325"/>
    </row>
    <row r="1857" spans="1:23" ht="14.45" customHeight="1" x14ac:dyDescent="0.2">
      <c r="A1857" s="327">
        <v>4909</v>
      </c>
      <c r="B1857" s="327">
        <v>1012585</v>
      </c>
      <c r="C1857" s="330" t="s">
        <v>11059</v>
      </c>
      <c r="D1857" s="330" t="s">
        <v>11059</v>
      </c>
      <c r="E1857" s="329">
        <v>38139</v>
      </c>
      <c r="F1857" s="328">
        <v>38538</v>
      </c>
      <c r="G1857" s="327"/>
      <c r="H1857" s="324" t="s">
        <v>11451</v>
      </c>
    </row>
    <row r="1858" spans="1:23" ht="14.45" customHeight="1" x14ac:dyDescent="0.2">
      <c r="A1858" s="327">
        <v>4349</v>
      </c>
      <c r="B1858" s="327">
        <v>1012588</v>
      </c>
      <c r="C1858" s="330" t="s">
        <v>11450</v>
      </c>
      <c r="D1858" s="330" t="s">
        <v>11358</v>
      </c>
      <c r="E1858" s="329">
        <v>38139</v>
      </c>
      <c r="F1858" s="328">
        <v>39204</v>
      </c>
      <c r="G1858" s="327"/>
      <c r="H1858" s="324" t="s">
        <v>11449</v>
      </c>
      <c r="W1858" s="325"/>
    </row>
    <row r="1859" spans="1:23" ht="14.45" customHeight="1" x14ac:dyDescent="0.2">
      <c r="A1859" s="327">
        <v>4235</v>
      </c>
      <c r="B1859" s="327">
        <v>1012545</v>
      </c>
      <c r="C1859" s="330" t="s">
        <v>11448</v>
      </c>
      <c r="D1859" s="330" t="s">
        <v>11447</v>
      </c>
      <c r="E1859" s="329">
        <v>38131</v>
      </c>
      <c r="F1859" s="328">
        <v>40977</v>
      </c>
      <c r="G1859" s="327">
        <v>1588667604</v>
      </c>
      <c r="H1859" s="324" t="s">
        <v>11446</v>
      </c>
      <c r="W1859" s="325"/>
    </row>
    <row r="1860" spans="1:23" ht="14.45" customHeight="1" x14ac:dyDescent="0.2">
      <c r="A1860" s="327">
        <v>101864</v>
      </c>
      <c r="B1860" s="327">
        <v>1012473</v>
      </c>
      <c r="C1860" s="330" t="s">
        <v>11445</v>
      </c>
      <c r="D1860" s="330" t="s">
        <v>11444</v>
      </c>
      <c r="E1860" s="329">
        <v>38126</v>
      </c>
      <c r="F1860" s="328">
        <v>39599</v>
      </c>
      <c r="G1860" s="327">
        <v>1275518722</v>
      </c>
      <c r="H1860" s="324" t="s">
        <v>11443</v>
      </c>
      <c r="W1860" s="325"/>
    </row>
    <row r="1861" spans="1:23" ht="14.45" customHeight="1" x14ac:dyDescent="0.2">
      <c r="A1861" s="327">
        <v>4627</v>
      </c>
      <c r="B1861" s="327">
        <v>1012451</v>
      </c>
      <c r="C1861" s="330" t="s">
        <v>11442</v>
      </c>
      <c r="D1861" s="330" t="s">
        <v>11441</v>
      </c>
      <c r="E1861" s="329">
        <v>38108</v>
      </c>
      <c r="F1861" s="328">
        <v>41698</v>
      </c>
      <c r="G1861" s="327">
        <v>1780681643</v>
      </c>
      <c r="H1861" s="324" t="s">
        <v>11440</v>
      </c>
      <c r="W1861" s="325"/>
    </row>
    <row r="1862" spans="1:23" ht="14.45" customHeight="1" x14ac:dyDescent="0.2">
      <c r="A1862" s="327">
        <v>4975</v>
      </c>
      <c r="B1862" s="327">
        <v>1012474</v>
      </c>
      <c r="C1862" s="330" t="s">
        <v>11439</v>
      </c>
      <c r="D1862" s="330" t="s">
        <v>8734</v>
      </c>
      <c r="E1862" s="329">
        <v>38108</v>
      </c>
      <c r="F1862" s="328">
        <v>41698</v>
      </c>
      <c r="G1862" s="327">
        <v>1376540377</v>
      </c>
      <c r="H1862" s="324" t="s">
        <v>8733</v>
      </c>
      <c r="W1862" s="325"/>
    </row>
    <row r="1863" spans="1:23" ht="14.45" customHeight="1" x14ac:dyDescent="0.2">
      <c r="A1863" s="327">
        <v>5121</v>
      </c>
      <c r="B1863" s="327">
        <v>1012486</v>
      </c>
      <c r="C1863" s="330" t="s">
        <v>11438</v>
      </c>
      <c r="D1863" s="330" t="s">
        <v>11437</v>
      </c>
      <c r="E1863" s="329">
        <v>38108</v>
      </c>
      <c r="F1863" s="328">
        <v>39304</v>
      </c>
      <c r="G1863" s="327">
        <v>1902895626</v>
      </c>
      <c r="H1863" s="324" t="s">
        <v>11436</v>
      </c>
      <c r="W1863" s="325"/>
    </row>
    <row r="1864" spans="1:23" ht="14.45" customHeight="1" x14ac:dyDescent="0.2">
      <c r="A1864" s="327">
        <v>4429</v>
      </c>
      <c r="B1864" s="327">
        <v>1012488</v>
      </c>
      <c r="C1864" s="330" t="s">
        <v>9387</v>
      </c>
      <c r="D1864" s="330" t="s">
        <v>11435</v>
      </c>
      <c r="E1864" s="329">
        <v>38108</v>
      </c>
      <c r="F1864" s="328">
        <v>39304</v>
      </c>
      <c r="G1864" s="327">
        <v>1093704710</v>
      </c>
      <c r="H1864" s="324" t="s">
        <v>11434</v>
      </c>
      <c r="W1864" s="325"/>
    </row>
    <row r="1865" spans="1:23" ht="14.45" customHeight="1" x14ac:dyDescent="0.2">
      <c r="A1865" s="327">
        <v>4471</v>
      </c>
      <c r="B1865" s="327">
        <v>1012511</v>
      </c>
      <c r="C1865" s="330" t="s">
        <v>11433</v>
      </c>
      <c r="D1865" s="330" t="s">
        <v>11432</v>
      </c>
      <c r="E1865" s="329">
        <v>38108</v>
      </c>
      <c r="F1865" s="328">
        <v>38519</v>
      </c>
      <c r="G1865" s="327"/>
      <c r="H1865" s="324" t="s">
        <v>11431</v>
      </c>
      <c r="W1865" s="325"/>
    </row>
    <row r="1866" spans="1:23" ht="14.45" customHeight="1" x14ac:dyDescent="0.2">
      <c r="A1866" s="327">
        <v>4744</v>
      </c>
      <c r="B1866" s="327">
        <v>1012512</v>
      </c>
      <c r="C1866" s="330" t="s">
        <v>11430</v>
      </c>
      <c r="D1866" s="330" t="s">
        <v>11429</v>
      </c>
      <c r="E1866" s="329">
        <v>38108</v>
      </c>
      <c r="F1866" s="328">
        <v>41274</v>
      </c>
      <c r="G1866" s="327">
        <v>1467439976</v>
      </c>
      <c r="H1866" s="324" t="s">
        <v>11428</v>
      </c>
      <c r="W1866" s="325"/>
    </row>
    <row r="1867" spans="1:23" ht="14.45" customHeight="1" x14ac:dyDescent="0.2">
      <c r="A1867" s="327">
        <v>100023</v>
      </c>
      <c r="B1867" s="327">
        <v>1012513</v>
      </c>
      <c r="C1867" s="330" t="s">
        <v>11427</v>
      </c>
      <c r="D1867" s="330" t="s">
        <v>11426</v>
      </c>
      <c r="E1867" s="329">
        <v>38104</v>
      </c>
      <c r="F1867" s="328">
        <v>40482</v>
      </c>
      <c r="G1867" s="327">
        <v>1962492777</v>
      </c>
      <c r="H1867" s="324" t="s">
        <v>11425</v>
      </c>
      <c r="W1867" s="325"/>
    </row>
    <row r="1868" spans="1:23" ht="14.45" customHeight="1" x14ac:dyDescent="0.2">
      <c r="A1868" s="327">
        <v>101669</v>
      </c>
      <c r="B1868" s="327">
        <v>1012103</v>
      </c>
      <c r="C1868" s="330" t="s">
        <v>11424</v>
      </c>
      <c r="D1868" s="330" t="s">
        <v>11423</v>
      </c>
      <c r="E1868" s="329">
        <v>38083</v>
      </c>
      <c r="F1868" s="328">
        <v>39172</v>
      </c>
      <c r="G1868" s="327">
        <v>1992747430</v>
      </c>
      <c r="H1868" s="324" t="s">
        <v>11422</v>
      </c>
      <c r="W1868" s="325"/>
    </row>
    <row r="1869" spans="1:23" ht="14.45" customHeight="1" x14ac:dyDescent="0.2">
      <c r="A1869" s="327">
        <v>4969</v>
      </c>
      <c r="B1869" s="327">
        <v>1012391</v>
      </c>
      <c r="C1869" s="330" t="s">
        <v>11421</v>
      </c>
      <c r="D1869" s="330" t="s">
        <v>11420</v>
      </c>
      <c r="E1869" s="329">
        <v>38078</v>
      </c>
      <c r="F1869" s="328">
        <v>39172</v>
      </c>
      <c r="G1869" s="327">
        <v>1457354292</v>
      </c>
      <c r="H1869" s="324" t="s">
        <v>11419</v>
      </c>
      <c r="W1869" s="325"/>
    </row>
    <row r="1870" spans="1:23" ht="14.45" customHeight="1" x14ac:dyDescent="0.2">
      <c r="A1870" s="327">
        <v>4442</v>
      </c>
      <c r="B1870" s="327">
        <v>1012440</v>
      </c>
      <c r="C1870" s="330" t="s">
        <v>11418</v>
      </c>
      <c r="D1870" s="330" t="s">
        <v>11417</v>
      </c>
      <c r="E1870" s="329">
        <v>38078</v>
      </c>
      <c r="F1870" s="328">
        <v>38474</v>
      </c>
      <c r="G1870" s="327"/>
      <c r="H1870" s="324" t="s">
        <v>11416</v>
      </c>
      <c r="W1870" s="325"/>
    </row>
    <row r="1871" spans="1:23" ht="14.45" customHeight="1" x14ac:dyDescent="0.2">
      <c r="A1871" s="327">
        <v>4414</v>
      </c>
      <c r="B1871" s="327">
        <v>1012445</v>
      </c>
      <c r="C1871" s="330" t="s">
        <v>11415</v>
      </c>
      <c r="D1871" s="330" t="s">
        <v>11415</v>
      </c>
      <c r="E1871" s="329">
        <v>38078</v>
      </c>
      <c r="F1871" s="328">
        <v>40999</v>
      </c>
      <c r="G1871" s="327">
        <v>1649267121</v>
      </c>
      <c r="H1871" s="324" t="s">
        <v>11414</v>
      </c>
      <c r="W1871" s="325"/>
    </row>
    <row r="1872" spans="1:23" ht="14.45" customHeight="1" x14ac:dyDescent="0.2">
      <c r="A1872" s="327">
        <v>5181</v>
      </c>
      <c r="B1872" s="327">
        <v>1012378</v>
      </c>
      <c r="C1872" s="330" t="s">
        <v>11413</v>
      </c>
      <c r="D1872" s="330" t="s">
        <v>11412</v>
      </c>
      <c r="E1872" s="329">
        <v>38049</v>
      </c>
      <c r="F1872" s="328">
        <v>40237</v>
      </c>
      <c r="G1872" s="327">
        <v>1558398644</v>
      </c>
      <c r="H1872" s="324" t="s">
        <v>11411</v>
      </c>
    </row>
    <row r="1873" spans="1:23" ht="14.45" customHeight="1" x14ac:dyDescent="0.2">
      <c r="A1873" s="327">
        <v>101801</v>
      </c>
      <c r="B1873" s="327">
        <v>1012392</v>
      </c>
      <c r="C1873" s="330" t="s">
        <v>11410</v>
      </c>
      <c r="D1873" s="330" t="s">
        <v>11409</v>
      </c>
      <c r="E1873" s="329">
        <v>38049</v>
      </c>
      <c r="F1873" s="328">
        <v>40512</v>
      </c>
      <c r="G1873" s="327">
        <v>1336124643</v>
      </c>
      <c r="H1873" s="324" t="s">
        <v>11408</v>
      </c>
    </row>
    <row r="1874" spans="1:23" ht="14.45" customHeight="1" x14ac:dyDescent="0.2">
      <c r="A1874" s="327">
        <v>4137</v>
      </c>
      <c r="B1874" s="327">
        <v>1012318</v>
      </c>
      <c r="C1874" s="330" t="s">
        <v>11407</v>
      </c>
      <c r="D1874" s="330" t="s">
        <v>11406</v>
      </c>
      <c r="E1874" s="329">
        <v>38047</v>
      </c>
      <c r="F1874" s="328">
        <v>38469</v>
      </c>
      <c r="G1874" s="327"/>
      <c r="H1874" s="324" t="s">
        <v>11405</v>
      </c>
      <c r="W1874" s="325"/>
    </row>
    <row r="1875" spans="1:23" ht="14.45" customHeight="1" x14ac:dyDescent="0.2">
      <c r="A1875" s="327">
        <v>5060</v>
      </c>
      <c r="B1875" s="327">
        <v>1012319</v>
      </c>
      <c r="C1875" s="330" t="s">
        <v>11404</v>
      </c>
      <c r="D1875" s="330" t="s">
        <v>11404</v>
      </c>
      <c r="E1875" s="329">
        <v>38047</v>
      </c>
      <c r="F1875" s="328">
        <v>39568</v>
      </c>
      <c r="G1875" s="327">
        <v>1437127636</v>
      </c>
      <c r="H1875" s="324" t="s">
        <v>11403</v>
      </c>
      <c r="W1875" s="325"/>
    </row>
    <row r="1876" spans="1:23" ht="14.45" customHeight="1" x14ac:dyDescent="0.2">
      <c r="A1876" s="327">
        <v>4916</v>
      </c>
      <c r="B1876" s="327">
        <v>1012320</v>
      </c>
      <c r="C1876" s="330" t="s">
        <v>11402</v>
      </c>
      <c r="D1876" s="330" t="s">
        <v>11401</v>
      </c>
      <c r="E1876" s="329">
        <v>38047</v>
      </c>
      <c r="F1876" s="328">
        <v>39416</v>
      </c>
      <c r="G1876" s="327">
        <v>1730151341</v>
      </c>
      <c r="H1876" s="324" t="s">
        <v>11400</v>
      </c>
      <c r="W1876" s="325"/>
    </row>
    <row r="1877" spans="1:23" ht="14.45" customHeight="1" x14ac:dyDescent="0.2">
      <c r="A1877" s="327">
        <v>4739</v>
      </c>
      <c r="B1877" s="327">
        <v>1012323</v>
      </c>
      <c r="C1877" s="330" t="s">
        <v>11399</v>
      </c>
      <c r="D1877" s="330" t="s">
        <v>11399</v>
      </c>
      <c r="E1877" s="329">
        <v>38047</v>
      </c>
      <c r="F1877" s="328">
        <v>39598</v>
      </c>
      <c r="G1877" s="327">
        <v>1972578631</v>
      </c>
      <c r="H1877" s="324" t="s">
        <v>11398</v>
      </c>
      <c r="W1877" s="325"/>
    </row>
    <row r="1878" spans="1:23" ht="14.45" customHeight="1" x14ac:dyDescent="0.2">
      <c r="A1878" s="327">
        <v>4241</v>
      </c>
      <c r="B1878" s="327">
        <v>1012373</v>
      </c>
      <c r="C1878" s="330" t="s">
        <v>11397</v>
      </c>
      <c r="D1878" s="330" t="s">
        <v>11396</v>
      </c>
      <c r="E1878" s="329">
        <v>38030</v>
      </c>
      <c r="F1878" s="328">
        <v>40597</v>
      </c>
      <c r="G1878" s="327">
        <v>1902029473</v>
      </c>
      <c r="H1878" s="324" t="s">
        <v>11395</v>
      </c>
      <c r="W1878" s="325"/>
    </row>
    <row r="1879" spans="1:23" ht="14.45" customHeight="1" x14ac:dyDescent="0.2">
      <c r="A1879" s="327">
        <v>101740</v>
      </c>
      <c r="B1879" s="327">
        <v>1012296</v>
      </c>
      <c r="C1879" s="330" t="s">
        <v>11394</v>
      </c>
      <c r="D1879" s="330" t="s">
        <v>11393</v>
      </c>
      <c r="E1879" s="329">
        <v>38023</v>
      </c>
      <c r="F1879" s="328">
        <v>40847</v>
      </c>
      <c r="G1879" s="327">
        <v>1649253303</v>
      </c>
      <c r="H1879" s="324" t="s">
        <v>11392</v>
      </c>
    </row>
    <row r="1880" spans="1:23" ht="14.45" customHeight="1" x14ac:dyDescent="0.2">
      <c r="A1880" s="327">
        <v>4354</v>
      </c>
      <c r="B1880" s="327">
        <v>1012293</v>
      </c>
      <c r="C1880" s="330" t="s">
        <v>11391</v>
      </c>
      <c r="D1880" s="330" t="s">
        <v>11390</v>
      </c>
      <c r="E1880" s="329">
        <v>38018</v>
      </c>
      <c r="F1880" s="328">
        <v>40147</v>
      </c>
      <c r="G1880" s="327">
        <v>1245267319</v>
      </c>
      <c r="H1880" s="324" t="s">
        <v>11389</v>
      </c>
      <c r="W1880" s="325"/>
    </row>
    <row r="1881" spans="1:23" ht="14.45" customHeight="1" x14ac:dyDescent="0.2">
      <c r="A1881" s="327">
        <v>5224</v>
      </c>
      <c r="B1881" s="327">
        <v>1012304</v>
      </c>
      <c r="C1881" s="330" t="s">
        <v>11388</v>
      </c>
      <c r="D1881" s="330" t="s">
        <v>11387</v>
      </c>
      <c r="E1881" s="329">
        <v>38018</v>
      </c>
      <c r="F1881" s="328">
        <v>41639</v>
      </c>
      <c r="G1881" s="327">
        <v>1245390780</v>
      </c>
      <c r="H1881" s="324" t="s">
        <v>11386</v>
      </c>
      <c r="W1881" s="325"/>
    </row>
    <row r="1882" spans="1:23" ht="14.45" customHeight="1" x14ac:dyDescent="0.2">
      <c r="A1882" s="327">
        <v>5021</v>
      </c>
      <c r="B1882" s="327">
        <v>1012305</v>
      </c>
      <c r="C1882" s="330" t="s">
        <v>11385</v>
      </c>
      <c r="D1882" s="330" t="s">
        <v>11384</v>
      </c>
      <c r="E1882" s="329">
        <v>38018</v>
      </c>
      <c r="F1882" s="328">
        <v>41639</v>
      </c>
      <c r="G1882" s="327">
        <v>1558421461</v>
      </c>
      <c r="H1882" s="324" t="s">
        <v>11383</v>
      </c>
      <c r="W1882" s="325"/>
    </row>
    <row r="1883" spans="1:23" ht="14.45" customHeight="1" x14ac:dyDescent="0.2">
      <c r="A1883" s="327">
        <v>4754</v>
      </c>
      <c r="B1883" s="327">
        <v>1012308</v>
      </c>
      <c r="C1883" s="330" t="s">
        <v>11382</v>
      </c>
      <c r="D1883" s="330" t="s">
        <v>11381</v>
      </c>
      <c r="E1883" s="329">
        <v>38018</v>
      </c>
      <c r="F1883" s="328">
        <v>109574</v>
      </c>
      <c r="G1883" s="327">
        <v>1033279930</v>
      </c>
      <c r="H1883" s="324" t="s">
        <v>11380</v>
      </c>
      <c r="W1883" s="325"/>
    </row>
    <row r="1884" spans="1:23" ht="14.45" customHeight="1" x14ac:dyDescent="0.2">
      <c r="A1884" s="327">
        <v>5109</v>
      </c>
      <c r="B1884" s="327">
        <v>1012311</v>
      </c>
      <c r="C1884" s="330" t="s">
        <v>11379</v>
      </c>
      <c r="D1884" s="330" t="s">
        <v>11378</v>
      </c>
      <c r="E1884" s="329">
        <v>38018</v>
      </c>
      <c r="F1884" s="328">
        <v>41639</v>
      </c>
      <c r="G1884" s="327">
        <v>1962562868</v>
      </c>
      <c r="H1884" s="324" t="s">
        <v>11377</v>
      </c>
      <c r="W1884" s="325"/>
    </row>
    <row r="1885" spans="1:23" ht="14.45" customHeight="1" x14ac:dyDescent="0.2">
      <c r="A1885" s="327">
        <v>4309</v>
      </c>
      <c r="B1885" s="327">
        <v>1012334</v>
      </c>
      <c r="C1885" s="330" t="s">
        <v>6350</v>
      </c>
      <c r="D1885" s="330" t="s">
        <v>11376</v>
      </c>
      <c r="E1885" s="329">
        <v>38018</v>
      </c>
      <c r="F1885" s="328">
        <v>38461</v>
      </c>
      <c r="G1885" s="327"/>
      <c r="H1885" s="324" t="s">
        <v>11375</v>
      </c>
      <c r="W1885" s="325"/>
    </row>
    <row r="1886" spans="1:23" ht="14.45" customHeight="1" x14ac:dyDescent="0.2">
      <c r="A1886" s="327">
        <v>4882</v>
      </c>
      <c r="B1886" s="327">
        <v>1012375</v>
      </c>
      <c r="C1886" s="330" t="s">
        <v>11374</v>
      </c>
      <c r="D1886" s="330" t="s">
        <v>11373</v>
      </c>
      <c r="E1886" s="329">
        <v>38018</v>
      </c>
      <c r="F1886" s="328">
        <v>38868</v>
      </c>
      <c r="G1886" s="327"/>
      <c r="H1886" s="324" t="s">
        <v>11372</v>
      </c>
      <c r="W1886" s="325"/>
    </row>
    <row r="1887" spans="1:23" ht="14.45" customHeight="1" x14ac:dyDescent="0.2">
      <c r="A1887" s="327">
        <v>4919</v>
      </c>
      <c r="B1887" s="327">
        <v>1012324</v>
      </c>
      <c r="C1887" s="330" t="s">
        <v>9129</v>
      </c>
      <c r="D1887" s="330" t="s">
        <v>7422</v>
      </c>
      <c r="E1887" s="329">
        <v>38012</v>
      </c>
      <c r="F1887" s="328">
        <v>38383</v>
      </c>
      <c r="G1887" s="327"/>
      <c r="H1887" s="324" t="s">
        <v>7421</v>
      </c>
      <c r="W1887" s="325"/>
    </row>
    <row r="1888" spans="1:23" ht="14.45" customHeight="1" x14ac:dyDescent="0.2">
      <c r="A1888" s="327">
        <v>5079</v>
      </c>
      <c r="B1888" s="327">
        <v>1012325</v>
      </c>
      <c r="C1888" s="330" t="s">
        <v>8002</v>
      </c>
      <c r="D1888" s="330" t="s">
        <v>7422</v>
      </c>
      <c r="E1888" s="329">
        <v>38012</v>
      </c>
      <c r="F1888" s="328">
        <v>38383</v>
      </c>
      <c r="G1888" s="327"/>
      <c r="H1888" s="324" t="s">
        <v>11371</v>
      </c>
      <c r="W1888" s="325"/>
    </row>
    <row r="1889" spans="1:23" ht="14.45" customHeight="1" x14ac:dyDescent="0.2">
      <c r="A1889" s="327">
        <v>5296</v>
      </c>
      <c r="B1889" s="327">
        <v>1012326</v>
      </c>
      <c r="C1889" s="330" t="s">
        <v>11370</v>
      </c>
      <c r="D1889" s="330" t="s">
        <v>7422</v>
      </c>
      <c r="E1889" s="329">
        <v>38012</v>
      </c>
      <c r="F1889" s="328">
        <v>38383</v>
      </c>
      <c r="G1889" s="327"/>
      <c r="H1889" s="324" t="s">
        <v>11369</v>
      </c>
      <c r="W1889" s="325"/>
    </row>
    <row r="1890" spans="1:23" ht="14.45" customHeight="1" x14ac:dyDescent="0.2">
      <c r="A1890" s="327">
        <v>4461</v>
      </c>
      <c r="B1890" s="327">
        <v>1012327</v>
      </c>
      <c r="C1890" s="330" t="s">
        <v>11368</v>
      </c>
      <c r="D1890" s="330" t="s">
        <v>7422</v>
      </c>
      <c r="E1890" s="329">
        <v>38012</v>
      </c>
      <c r="F1890" s="328">
        <v>39325</v>
      </c>
      <c r="G1890" s="327">
        <v>1689674137</v>
      </c>
      <c r="H1890" s="324" t="s">
        <v>11367</v>
      </c>
      <c r="W1890" s="325"/>
    </row>
    <row r="1891" spans="1:23" ht="14.45" customHeight="1" x14ac:dyDescent="0.2">
      <c r="A1891" s="327">
        <v>4890</v>
      </c>
      <c r="B1891" s="327">
        <v>1012328</v>
      </c>
      <c r="C1891" s="330" t="s">
        <v>11366</v>
      </c>
      <c r="D1891" s="330" t="s">
        <v>7422</v>
      </c>
      <c r="E1891" s="329">
        <v>38012</v>
      </c>
      <c r="F1891" s="328">
        <v>38383</v>
      </c>
      <c r="G1891" s="327"/>
      <c r="H1891" s="324" t="s">
        <v>11365</v>
      </c>
      <c r="W1891" s="325"/>
    </row>
    <row r="1892" spans="1:23" ht="14.45" customHeight="1" x14ac:dyDescent="0.2">
      <c r="A1892" s="327">
        <v>4806</v>
      </c>
      <c r="B1892" s="327">
        <v>1012229</v>
      </c>
      <c r="C1892" s="330" t="s">
        <v>11364</v>
      </c>
      <c r="D1892" s="330" t="s">
        <v>11363</v>
      </c>
      <c r="E1892" s="329">
        <v>37992</v>
      </c>
      <c r="F1892" s="328">
        <v>109574</v>
      </c>
      <c r="G1892" s="327">
        <v>1922083492</v>
      </c>
      <c r="H1892" s="324" t="s">
        <v>11362</v>
      </c>
      <c r="W1892" s="325"/>
    </row>
    <row r="1893" spans="1:23" ht="14.45" customHeight="1" x14ac:dyDescent="0.2">
      <c r="A1893" s="327">
        <v>4122</v>
      </c>
      <c r="B1893" s="327">
        <v>1012175</v>
      </c>
      <c r="C1893" s="330" t="s">
        <v>5534</v>
      </c>
      <c r="D1893" s="330" t="s">
        <v>11095</v>
      </c>
      <c r="E1893" s="329">
        <v>37987</v>
      </c>
      <c r="F1893" s="328">
        <v>109574</v>
      </c>
      <c r="G1893" s="327">
        <v>1467446856</v>
      </c>
      <c r="H1893" s="324" t="s">
        <v>11361</v>
      </c>
    </row>
    <row r="1894" spans="1:23" ht="14.45" customHeight="1" x14ac:dyDescent="0.2">
      <c r="A1894" s="327">
        <v>4265</v>
      </c>
      <c r="B1894" s="327">
        <v>1012235</v>
      </c>
      <c r="C1894" s="330" t="s">
        <v>11360</v>
      </c>
      <c r="D1894" s="330" t="s">
        <v>11360</v>
      </c>
      <c r="E1894" s="329">
        <v>37987</v>
      </c>
      <c r="F1894" s="328">
        <v>43019</v>
      </c>
      <c r="G1894" s="327">
        <v>1891885943</v>
      </c>
      <c r="H1894" s="324" t="s">
        <v>11359</v>
      </c>
    </row>
    <row r="1895" spans="1:23" ht="14.45" customHeight="1" x14ac:dyDescent="0.2">
      <c r="A1895" s="327">
        <v>4349</v>
      </c>
      <c r="B1895" s="327">
        <v>1012238</v>
      </c>
      <c r="C1895" s="330" t="s">
        <v>11358</v>
      </c>
      <c r="D1895" s="330" t="s">
        <v>11358</v>
      </c>
      <c r="E1895" s="329">
        <v>37987</v>
      </c>
      <c r="F1895" s="328">
        <v>38138</v>
      </c>
      <c r="G1895" s="327"/>
      <c r="H1895" s="324" t="s">
        <v>11357</v>
      </c>
      <c r="W1895" s="325"/>
    </row>
    <row r="1896" spans="1:23" ht="14.45" customHeight="1" x14ac:dyDescent="0.2">
      <c r="A1896" s="327">
        <v>4391</v>
      </c>
      <c r="B1896" s="327">
        <v>1012263</v>
      </c>
      <c r="C1896" s="330" t="s">
        <v>6738</v>
      </c>
      <c r="D1896" s="330" t="s">
        <v>11356</v>
      </c>
      <c r="E1896" s="329">
        <v>37987</v>
      </c>
      <c r="F1896" s="328">
        <v>40977</v>
      </c>
      <c r="G1896" s="327">
        <v>1700823614</v>
      </c>
      <c r="H1896" s="324" t="s">
        <v>11355</v>
      </c>
      <c r="W1896" s="325"/>
    </row>
    <row r="1897" spans="1:23" ht="14.45" customHeight="1" x14ac:dyDescent="0.2">
      <c r="A1897" s="327">
        <v>4058</v>
      </c>
      <c r="B1897" s="327">
        <v>1012267</v>
      </c>
      <c r="C1897" s="330" t="s">
        <v>11354</v>
      </c>
      <c r="D1897" s="330" t="s">
        <v>11353</v>
      </c>
      <c r="E1897" s="329">
        <v>37987</v>
      </c>
      <c r="F1897" s="328">
        <v>42369</v>
      </c>
      <c r="G1897" s="327">
        <v>1235177858</v>
      </c>
      <c r="H1897" s="324" t="s">
        <v>11352</v>
      </c>
      <c r="W1897" s="325"/>
    </row>
    <row r="1898" spans="1:23" ht="14.45" customHeight="1" x14ac:dyDescent="0.2">
      <c r="A1898" s="327">
        <v>4917</v>
      </c>
      <c r="B1898" s="327">
        <v>1012292</v>
      </c>
      <c r="C1898" s="330" t="s">
        <v>6421</v>
      </c>
      <c r="D1898" s="330" t="s">
        <v>11351</v>
      </c>
      <c r="E1898" s="329">
        <v>37987</v>
      </c>
      <c r="F1898" s="328">
        <v>41716</v>
      </c>
      <c r="G1898" s="327">
        <v>1235237462</v>
      </c>
      <c r="H1898" s="324" t="s">
        <v>11350</v>
      </c>
    </row>
    <row r="1899" spans="1:23" ht="14.45" customHeight="1" x14ac:dyDescent="0.2">
      <c r="A1899" s="327">
        <v>101682</v>
      </c>
      <c r="B1899" s="327">
        <v>1012210</v>
      </c>
      <c r="C1899" s="330" t="s">
        <v>11349</v>
      </c>
      <c r="D1899" s="330" t="s">
        <v>5047</v>
      </c>
      <c r="E1899" s="329">
        <v>37959</v>
      </c>
      <c r="F1899" s="328">
        <v>39933</v>
      </c>
      <c r="G1899" s="327">
        <v>1588668834</v>
      </c>
      <c r="H1899" s="324" t="s">
        <v>5046</v>
      </c>
      <c r="W1899" s="325"/>
    </row>
    <row r="1900" spans="1:23" ht="14.45" customHeight="1" x14ac:dyDescent="0.2">
      <c r="A1900" s="327">
        <v>4701</v>
      </c>
      <c r="B1900" s="327">
        <v>1012206</v>
      </c>
      <c r="C1900" s="330" t="s">
        <v>11348</v>
      </c>
      <c r="D1900" s="330" t="s">
        <v>11347</v>
      </c>
      <c r="E1900" s="329">
        <v>37956</v>
      </c>
      <c r="F1900" s="328">
        <v>41698</v>
      </c>
      <c r="G1900" s="327">
        <v>1437113701</v>
      </c>
      <c r="H1900" s="324" t="s">
        <v>11346</v>
      </c>
      <c r="W1900" s="325"/>
    </row>
    <row r="1901" spans="1:23" ht="14.45" customHeight="1" x14ac:dyDescent="0.2">
      <c r="A1901" s="327">
        <v>5163</v>
      </c>
      <c r="B1901" s="327">
        <v>1012223</v>
      </c>
      <c r="C1901" s="330" t="s">
        <v>11345</v>
      </c>
      <c r="D1901" s="330" t="s">
        <v>11299</v>
      </c>
      <c r="E1901" s="329">
        <v>37956</v>
      </c>
      <c r="F1901" s="328">
        <v>39065</v>
      </c>
      <c r="G1901" s="327"/>
      <c r="H1901" s="324" t="s">
        <v>11344</v>
      </c>
      <c r="W1901" s="325"/>
    </row>
    <row r="1902" spans="1:23" ht="14.45" customHeight="1" x14ac:dyDescent="0.2">
      <c r="A1902" s="327">
        <v>5348</v>
      </c>
      <c r="B1902" s="327">
        <v>1012231</v>
      </c>
      <c r="C1902" s="330" t="s">
        <v>11343</v>
      </c>
      <c r="D1902" s="330" t="s">
        <v>9314</v>
      </c>
      <c r="E1902" s="329">
        <v>37956</v>
      </c>
      <c r="F1902" s="328">
        <v>39172</v>
      </c>
      <c r="G1902" s="327">
        <v>1881636330</v>
      </c>
      <c r="H1902" s="324" t="s">
        <v>9313</v>
      </c>
      <c r="W1902" s="325"/>
    </row>
    <row r="1903" spans="1:23" ht="14.45" customHeight="1" x14ac:dyDescent="0.2">
      <c r="A1903" s="327">
        <v>5210</v>
      </c>
      <c r="B1903" s="327">
        <v>1012145</v>
      </c>
      <c r="C1903" s="330" t="s">
        <v>11342</v>
      </c>
      <c r="D1903" s="330" t="s">
        <v>11341</v>
      </c>
      <c r="E1903" s="329">
        <v>37938</v>
      </c>
      <c r="F1903" s="328">
        <v>40543</v>
      </c>
      <c r="G1903" s="327">
        <v>1134104631</v>
      </c>
      <c r="H1903" s="324" t="s">
        <v>11340</v>
      </c>
      <c r="W1903" s="325"/>
    </row>
    <row r="1904" spans="1:23" ht="14.45" customHeight="1" x14ac:dyDescent="0.2">
      <c r="A1904" s="327">
        <v>100717</v>
      </c>
      <c r="B1904" s="327">
        <v>1012220</v>
      </c>
      <c r="C1904" s="330" t="s">
        <v>11019</v>
      </c>
      <c r="D1904" s="330" t="s">
        <v>11339</v>
      </c>
      <c r="E1904" s="329">
        <v>37930</v>
      </c>
      <c r="F1904" s="328">
        <v>39294</v>
      </c>
      <c r="G1904" s="327">
        <v>1396730867</v>
      </c>
      <c r="H1904" s="324" t="s">
        <v>11338</v>
      </c>
      <c r="W1904" s="325"/>
    </row>
    <row r="1905" spans="1:23" ht="14.45" customHeight="1" x14ac:dyDescent="0.2">
      <c r="A1905" s="327">
        <v>4929</v>
      </c>
      <c r="B1905" s="327">
        <v>1012165</v>
      </c>
      <c r="C1905" s="330" t="s">
        <v>11337</v>
      </c>
      <c r="D1905" s="330" t="s">
        <v>6135</v>
      </c>
      <c r="E1905" s="329">
        <v>37926</v>
      </c>
      <c r="F1905" s="328">
        <v>41213</v>
      </c>
      <c r="G1905" s="327">
        <v>1902877681</v>
      </c>
      <c r="H1905" s="324" t="s">
        <v>6349</v>
      </c>
      <c r="W1905" s="325"/>
    </row>
    <row r="1906" spans="1:23" ht="14.45" customHeight="1" x14ac:dyDescent="0.2">
      <c r="A1906" s="327">
        <v>4515</v>
      </c>
      <c r="B1906" s="327">
        <v>1012185</v>
      </c>
      <c r="C1906" s="330" t="s">
        <v>11326</v>
      </c>
      <c r="D1906" s="330" t="s">
        <v>11336</v>
      </c>
      <c r="E1906" s="329">
        <v>37926</v>
      </c>
      <c r="F1906" s="328">
        <v>40329</v>
      </c>
      <c r="G1906" s="327">
        <v>1447246145</v>
      </c>
      <c r="H1906" s="324" t="s">
        <v>11335</v>
      </c>
      <c r="W1906" s="325"/>
    </row>
    <row r="1907" spans="1:23" ht="14.45" customHeight="1" x14ac:dyDescent="0.2">
      <c r="A1907" s="327">
        <v>4822</v>
      </c>
      <c r="B1907" s="327">
        <v>1012189</v>
      </c>
      <c r="C1907" s="330" t="s">
        <v>11326</v>
      </c>
      <c r="D1907" s="330" t="s">
        <v>11334</v>
      </c>
      <c r="E1907" s="329">
        <v>37926</v>
      </c>
      <c r="F1907" s="328">
        <v>39070</v>
      </c>
      <c r="G1907" s="327">
        <v>1891782298</v>
      </c>
      <c r="H1907" s="324" t="s">
        <v>11333</v>
      </c>
      <c r="W1907" s="325"/>
    </row>
    <row r="1908" spans="1:23" ht="14.45" customHeight="1" x14ac:dyDescent="0.2">
      <c r="A1908" s="327">
        <v>4544</v>
      </c>
      <c r="B1908" s="327">
        <v>1012202</v>
      </c>
      <c r="C1908" s="330" t="s">
        <v>11326</v>
      </c>
      <c r="D1908" s="330" t="s">
        <v>11332</v>
      </c>
      <c r="E1908" s="329">
        <v>37926</v>
      </c>
      <c r="F1908" s="328">
        <v>42352</v>
      </c>
      <c r="G1908" s="327">
        <v>1720074420</v>
      </c>
      <c r="H1908" s="324" t="s">
        <v>11331</v>
      </c>
      <c r="W1908" s="325"/>
    </row>
    <row r="1909" spans="1:23" ht="14.45" customHeight="1" x14ac:dyDescent="0.2">
      <c r="A1909" s="327">
        <v>5007</v>
      </c>
      <c r="B1909" s="327">
        <v>1012203</v>
      </c>
      <c r="C1909" s="330" t="s">
        <v>11326</v>
      </c>
      <c r="D1909" s="330" t="s">
        <v>11330</v>
      </c>
      <c r="E1909" s="329">
        <v>37926</v>
      </c>
      <c r="F1909" s="328">
        <v>40359</v>
      </c>
      <c r="G1909" s="327">
        <v>1689660417</v>
      </c>
      <c r="H1909" s="324" t="s">
        <v>11329</v>
      </c>
      <c r="W1909" s="325"/>
    </row>
    <row r="1910" spans="1:23" ht="14.45" customHeight="1" x14ac:dyDescent="0.2">
      <c r="A1910" s="327">
        <v>4278</v>
      </c>
      <c r="B1910" s="327">
        <v>1012204</v>
      </c>
      <c r="C1910" s="330" t="s">
        <v>11326</v>
      </c>
      <c r="D1910" s="330" t="s">
        <v>11328</v>
      </c>
      <c r="E1910" s="329">
        <v>37926</v>
      </c>
      <c r="F1910" s="328">
        <v>39940</v>
      </c>
      <c r="G1910" s="327">
        <v>1780671362</v>
      </c>
      <c r="H1910" s="324" t="s">
        <v>11327</v>
      </c>
      <c r="W1910" s="325"/>
    </row>
    <row r="1911" spans="1:23" ht="14.45" customHeight="1" x14ac:dyDescent="0.2">
      <c r="A1911" s="327">
        <v>4019</v>
      </c>
      <c r="B1911" s="327">
        <v>1012205</v>
      </c>
      <c r="C1911" s="330" t="s">
        <v>11326</v>
      </c>
      <c r="D1911" s="330" t="s">
        <v>11325</v>
      </c>
      <c r="E1911" s="329">
        <v>37926</v>
      </c>
      <c r="F1911" s="328">
        <v>38656</v>
      </c>
      <c r="G1911" s="327"/>
      <c r="H1911" s="324" t="s">
        <v>11324</v>
      </c>
      <c r="W1911" s="325"/>
    </row>
    <row r="1912" spans="1:23" ht="14.45" customHeight="1" x14ac:dyDescent="0.2">
      <c r="A1912" s="327">
        <v>101633</v>
      </c>
      <c r="B1912" s="327">
        <v>1012045</v>
      </c>
      <c r="C1912" s="330" t="s">
        <v>11323</v>
      </c>
      <c r="D1912" s="330" t="s">
        <v>11322</v>
      </c>
      <c r="E1912" s="329">
        <v>37917</v>
      </c>
      <c r="F1912" s="328">
        <v>40948</v>
      </c>
      <c r="G1912" s="327">
        <v>1528040839</v>
      </c>
      <c r="H1912" s="324" t="s">
        <v>3604</v>
      </c>
      <c r="W1912" s="325"/>
    </row>
    <row r="1913" spans="1:23" ht="14.45" customHeight="1" x14ac:dyDescent="0.2">
      <c r="A1913" s="327">
        <v>4002</v>
      </c>
      <c r="B1913" s="327">
        <v>1012161</v>
      </c>
      <c r="C1913" s="330" t="s">
        <v>4857</v>
      </c>
      <c r="D1913" s="330" t="s">
        <v>11321</v>
      </c>
      <c r="E1913" s="329">
        <v>37909</v>
      </c>
      <c r="F1913" s="328">
        <v>38656</v>
      </c>
      <c r="G1913" s="327"/>
      <c r="H1913" s="324" t="s">
        <v>11320</v>
      </c>
      <c r="W1913" s="325"/>
    </row>
    <row r="1914" spans="1:23" ht="14.45" customHeight="1" x14ac:dyDescent="0.2">
      <c r="A1914" s="327">
        <v>4914</v>
      </c>
      <c r="B1914" s="327">
        <v>1012049</v>
      </c>
      <c r="C1914" s="330" t="s">
        <v>5308</v>
      </c>
      <c r="D1914" s="330" t="s">
        <v>11319</v>
      </c>
      <c r="E1914" s="329">
        <v>37895</v>
      </c>
      <c r="F1914" s="328">
        <v>38924</v>
      </c>
      <c r="G1914" s="327"/>
      <c r="H1914" s="324" t="s">
        <v>11318</v>
      </c>
      <c r="W1914" s="325"/>
    </row>
    <row r="1915" spans="1:23" ht="14.45" customHeight="1" x14ac:dyDescent="0.2">
      <c r="A1915" s="327">
        <v>4623</v>
      </c>
      <c r="B1915" s="327">
        <v>1012060</v>
      </c>
      <c r="C1915" s="330" t="s">
        <v>11317</v>
      </c>
      <c r="D1915" s="330" t="s">
        <v>11316</v>
      </c>
      <c r="E1915" s="329">
        <v>37895</v>
      </c>
      <c r="F1915" s="328">
        <v>38924</v>
      </c>
      <c r="G1915" s="327" t="s">
        <v>11315</v>
      </c>
      <c r="H1915" s="324" t="s">
        <v>11314</v>
      </c>
      <c r="W1915" s="325"/>
    </row>
    <row r="1916" spans="1:23" ht="14.45" customHeight="1" x14ac:dyDescent="0.2">
      <c r="A1916" s="327">
        <v>4830</v>
      </c>
      <c r="B1916" s="327">
        <v>1012068</v>
      </c>
      <c r="C1916" s="330" t="s">
        <v>11313</v>
      </c>
      <c r="D1916" s="330" t="s">
        <v>11313</v>
      </c>
      <c r="E1916" s="329">
        <v>37895</v>
      </c>
      <c r="F1916" s="328">
        <v>109574</v>
      </c>
      <c r="G1916" s="327">
        <v>1629064498</v>
      </c>
      <c r="H1916" s="324" t="s">
        <v>11312</v>
      </c>
      <c r="W1916" s="325"/>
    </row>
    <row r="1917" spans="1:23" ht="14.45" customHeight="1" x14ac:dyDescent="0.2">
      <c r="A1917" s="327">
        <v>5116</v>
      </c>
      <c r="B1917" s="327">
        <v>1012071</v>
      </c>
      <c r="C1917" s="330" t="s">
        <v>11311</v>
      </c>
      <c r="D1917" s="330" t="s">
        <v>11310</v>
      </c>
      <c r="E1917" s="329">
        <v>37895</v>
      </c>
      <c r="F1917" s="328">
        <v>109574</v>
      </c>
      <c r="G1917" s="327">
        <v>1942282918</v>
      </c>
      <c r="H1917" s="324" t="s">
        <v>3323</v>
      </c>
    </row>
    <row r="1918" spans="1:23" ht="14.45" customHeight="1" x14ac:dyDescent="0.2">
      <c r="A1918" s="327">
        <v>5115</v>
      </c>
      <c r="B1918" s="327">
        <v>1012079</v>
      </c>
      <c r="C1918" s="330" t="s">
        <v>11309</v>
      </c>
      <c r="D1918" s="330" t="s">
        <v>11308</v>
      </c>
      <c r="E1918" s="329">
        <v>37895</v>
      </c>
      <c r="F1918" s="328">
        <v>109574</v>
      </c>
      <c r="G1918" s="327">
        <v>1215919154</v>
      </c>
      <c r="H1918" s="324" t="s">
        <v>3545</v>
      </c>
      <c r="W1918" s="325"/>
    </row>
    <row r="1919" spans="1:23" ht="14.45" customHeight="1" x14ac:dyDescent="0.2">
      <c r="A1919" s="327">
        <v>4860</v>
      </c>
      <c r="B1919" s="327">
        <v>1012081</v>
      </c>
      <c r="C1919" s="330" t="s">
        <v>11307</v>
      </c>
      <c r="D1919" s="330" t="s">
        <v>11307</v>
      </c>
      <c r="E1919" s="329">
        <v>37895</v>
      </c>
      <c r="F1919" s="328">
        <v>40178</v>
      </c>
      <c r="G1919" s="327">
        <v>1578571808</v>
      </c>
      <c r="H1919" s="324" t="s">
        <v>11306</v>
      </c>
      <c r="W1919" s="325"/>
    </row>
    <row r="1920" spans="1:23" ht="14.45" customHeight="1" x14ac:dyDescent="0.2">
      <c r="A1920" s="327">
        <v>5390</v>
      </c>
      <c r="B1920" s="327">
        <v>1012142</v>
      </c>
      <c r="C1920" s="330" t="s">
        <v>11305</v>
      </c>
      <c r="D1920" s="330" t="s">
        <v>11304</v>
      </c>
      <c r="E1920" s="329">
        <v>37895</v>
      </c>
      <c r="F1920" s="328">
        <v>42185</v>
      </c>
      <c r="G1920" s="327">
        <v>1629135975</v>
      </c>
      <c r="H1920" s="324" t="s">
        <v>11303</v>
      </c>
      <c r="W1920" s="325"/>
    </row>
    <row r="1921" spans="1:23" ht="14.45" customHeight="1" x14ac:dyDescent="0.2">
      <c r="A1921" s="327">
        <v>4448</v>
      </c>
      <c r="B1921" s="327">
        <v>1012164</v>
      </c>
      <c r="C1921" s="330" t="s">
        <v>11302</v>
      </c>
      <c r="D1921" s="330" t="s">
        <v>11301</v>
      </c>
      <c r="E1921" s="329">
        <v>37895</v>
      </c>
      <c r="F1921" s="328">
        <v>42247</v>
      </c>
      <c r="G1921" s="327">
        <v>1679569370</v>
      </c>
      <c r="H1921" s="324" t="s">
        <v>11300</v>
      </c>
      <c r="W1921" s="325"/>
    </row>
    <row r="1922" spans="1:23" ht="14.45" customHeight="1" x14ac:dyDescent="0.2">
      <c r="A1922" s="327">
        <v>5162</v>
      </c>
      <c r="B1922" s="327">
        <v>1012218</v>
      </c>
      <c r="C1922" s="330" t="s">
        <v>7609</v>
      </c>
      <c r="D1922" s="330" t="s">
        <v>11299</v>
      </c>
      <c r="E1922" s="329">
        <v>37895</v>
      </c>
      <c r="F1922" s="328">
        <v>109574</v>
      </c>
      <c r="G1922" s="327">
        <v>1609806579</v>
      </c>
      <c r="H1922" s="324" t="s">
        <v>11298</v>
      </c>
      <c r="W1922" s="325"/>
    </row>
    <row r="1923" spans="1:23" ht="14.45" customHeight="1" x14ac:dyDescent="0.2">
      <c r="A1923" s="327">
        <v>5282</v>
      </c>
      <c r="B1923" s="327">
        <v>1007560</v>
      </c>
      <c r="C1923" s="330" t="s">
        <v>11297</v>
      </c>
      <c r="D1923" s="330" t="s">
        <v>11296</v>
      </c>
      <c r="E1923" s="329">
        <v>37865</v>
      </c>
      <c r="F1923" s="328">
        <v>109574</v>
      </c>
      <c r="G1923" s="327">
        <v>1033191127</v>
      </c>
      <c r="H1923" s="324" t="s">
        <v>11295</v>
      </c>
      <c r="W1923" s="325"/>
    </row>
    <row r="1924" spans="1:23" ht="14.45" customHeight="1" x14ac:dyDescent="0.2">
      <c r="A1924" s="327">
        <v>4273</v>
      </c>
      <c r="B1924" s="327">
        <v>1012007</v>
      </c>
      <c r="C1924" s="330" t="s">
        <v>11294</v>
      </c>
      <c r="D1924" s="330" t="s">
        <v>11293</v>
      </c>
      <c r="E1924" s="329">
        <v>37865</v>
      </c>
      <c r="F1924" s="328">
        <v>109574</v>
      </c>
      <c r="G1924" s="327">
        <v>1407992654</v>
      </c>
      <c r="H1924" s="324" t="s">
        <v>11292</v>
      </c>
      <c r="W1924" s="325"/>
    </row>
    <row r="1925" spans="1:23" ht="14.45" customHeight="1" x14ac:dyDescent="0.2">
      <c r="A1925" s="327">
        <v>5301</v>
      </c>
      <c r="B1925" s="327">
        <v>1004819</v>
      </c>
      <c r="C1925" s="330" t="s">
        <v>8385</v>
      </c>
      <c r="D1925" s="330" t="s">
        <v>11291</v>
      </c>
      <c r="E1925" s="329">
        <v>37863</v>
      </c>
      <c r="F1925" s="328">
        <v>38803</v>
      </c>
      <c r="G1925" s="327" t="s">
        <v>11290</v>
      </c>
      <c r="H1925" s="324" t="s">
        <v>11289</v>
      </c>
      <c r="W1925" s="325"/>
    </row>
    <row r="1926" spans="1:23" ht="14.45" customHeight="1" x14ac:dyDescent="0.2">
      <c r="A1926" s="327">
        <v>5078</v>
      </c>
      <c r="B1926" s="327">
        <v>1004820</v>
      </c>
      <c r="C1926" s="330" t="s">
        <v>5698</v>
      </c>
      <c r="D1926" s="330" t="s">
        <v>11288</v>
      </c>
      <c r="E1926" s="329">
        <v>37863</v>
      </c>
      <c r="F1926" s="328">
        <v>38803</v>
      </c>
      <c r="G1926" s="327" t="s">
        <v>11287</v>
      </c>
      <c r="H1926" s="324" t="s">
        <v>11286</v>
      </c>
    </row>
    <row r="1927" spans="1:23" ht="14.45" customHeight="1" x14ac:dyDescent="0.2">
      <c r="A1927" s="327">
        <v>4353</v>
      </c>
      <c r="B1927" s="327">
        <v>1004821</v>
      </c>
      <c r="C1927" s="330" t="s">
        <v>11285</v>
      </c>
      <c r="D1927" s="330" t="s">
        <v>11284</v>
      </c>
      <c r="E1927" s="329">
        <v>37863</v>
      </c>
      <c r="F1927" s="328">
        <v>38803</v>
      </c>
      <c r="G1927" s="327" t="s">
        <v>11283</v>
      </c>
      <c r="H1927" s="324" t="s">
        <v>11282</v>
      </c>
      <c r="W1927" s="325"/>
    </row>
    <row r="1928" spans="1:23" ht="14.45" customHeight="1" x14ac:dyDescent="0.2">
      <c r="A1928" s="327">
        <v>4966</v>
      </c>
      <c r="B1928" s="327">
        <v>1012002</v>
      </c>
      <c r="C1928" s="330" t="s">
        <v>5207</v>
      </c>
      <c r="D1928" s="330" t="s">
        <v>11281</v>
      </c>
      <c r="E1928" s="329">
        <v>37863</v>
      </c>
      <c r="F1928" s="328">
        <v>38803</v>
      </c>
      <c r="G1928" s="327" t="s">
        <v>11280</v>
      </c>
      <c r="H1928" s="324" t="s">
        <v>11279</v>
      </c>
    </row>
    <row r="1929" spans="1:23" ht="14.45" customHeight="1" x14ac:dyDescent="0.2">
      <c r="A1929" s="327">
        <v>4826</v>
      </c>
      <c r="B1929" s="327">
        <v>1012003</v>
      </c>
      <c r="C1929" s="330" t="s">
        <v>11278</v>
      </c>
      <c r="D1929" s="330" t="s">
        <v>11277</v>
      </c>
      <c r="E1929" s="329">
        <v>37863</v>
      </c>
      <c r="F1929" s="328">
        <v>38803</v>
      </c>
      <c r="G1929" s="327" t="s">
        <v>11276</v>
      </c>
      <c r="H1929" s="324" t="s">
        <v>11275</v>
      </c>
      <c r="W1929" s="325"/>
    </row>
    <row r="1930" spans="1:23" ht="14.45" customHeight="1" x14ac:dyDescent="0.2">
      <c r="A1930" s="327">
        <v>5130</v>
      </c>
      <c r="B1930" s="327">
        <v>1012005</v>
      </c>
      <c r="C1930" s="330" t="s">
        <v>11274</v>
      </c>
      <c r="D1930" s="330" t="s">
        <v>11273</v>
      </c>
      <c r="E1930" s="329">
        <v>37863</v>
      </c>
      <c r="F1930" s="328">
        <v>38803</v>
      </c>
      <c r="G1930" s="327" t="s">
        <v>11272</v>
      </c>
      <c r="H1930" s="324" t="s">
        <v>11271</v>
      </c>
      <c r="W1930" s="325"/>
    </row>
    <row r="1931" spans="1:23" ht="14.45" customHeight="1" x14ac:dyDescent="0.2">
      <c r="A1931" s="327">
        <v>5127</v>
      </c>
      <c r="B1931" s="327">
        <v>1012010</v>
      </c>
      <c r="C1931" s="330" t="s">
        <v>11270</v>
      </c>
      <c r="D1931" s="330" t="s">
        <v>11269</v>
      </c>
      <c r="E1931" s="329">
        <v>37863</v>
      </c>
      <c r="F1931" s="328">
        <v>38803</v>
      </c>
      <c r="G1931" s="327" t="s">
        <v>11268</v>
      </c>
      <c r="H1931" s="324" t="s">
        <v>11267</v>
      </c>
    </row>
    <row r="1932" spans="1:23" ht="14.45" customHeight="1" x14ac:dyDescent="0.2">
      <c r="A1932" s="327">
        <v>5142</v>
      </c>
      <c r="B1932" s="327">
        <v>1012014</v>
      </c>
      <c r="C1932" s="330" t="s">
        <v>7398</v>
      </c>
      <c r="D1932" s="330" t="s">
        <v>11266</v>
      </c>
      <c r="E1932" s="329">
        <v>37863</v>
      </c>
      <c r="F1932" s="328">
        <v>38803</v>
      </c>
      <c r="G1932" s="327" t="s">
        <v>11265</v>
      </c>
      <c r="H1932" s="324" t="s">
        <v>11264</v>
      </c>
      <c r="W1932" s="325"/>
    </row>
    <row r="1933" spans="1:23" ht="14.45" customHeight="1" x14ac:dyDescent="0.2">
      <c r="A1933" s="327">
        <v>4969</v>
      </c>
      <c r="B1933" s="327">
        <v>1012015</v>
      </c>
      <c r="C1933" s="330" t="s">
        <v>11263</v>
      </c>
      <c r="D1933" s="330" t="s">
        <v>11262</v>
      </c>
      <c r="E1933" s="329">
        <v>37863</v>
      </c>
      <c r="F1933" s="328">
        <v>38077</v>
      </c>
      <c r="G1933" s="327"/>
      <c r="H1933" s="324" t="s">
        <v>11261</v>
      </c>
      <c r="W1933" s="325"/>
    </row>
    <row r="1934" spans="1:23" ht="14.45" customHeight="1" x14ac:dyDescent="0.2">
      <c r="A1934" s="327">
        <v>4352</v>
      </c>
      <c r="B1934" s="327">
        <v>1012016</v>
      </c>
      <c r="C1934" s="330" t="s">
        <v>11260</v>
      </c>
      <c r="D1934" s="330" t="s">
        <v>11259</v>
      </c>
      <c r="E1934" s="329">
        <v>37863</v>
      </c>
      <c r="F1934" s="328">
        <v>38803</v>
      </c>
      <c r="G1934" s="327" t="s">
        <v>11258</v>
      </c>
      <c r="H1934" s="324" t="s">
        <v>11257</v>
      </c>
      <c r="W1934" s="325"/>
    </row>
    <row r="1935" spans="1:23" ht="14.45" customHeight="1" x14ac:dyDescent="0.2">
      <c r="A1935" s="327">
        <v>4346</v>
      </c>
      <c r="B1935" s="327">
        <v>1012017</v>
      </c>
      <c r="C1935" s="330" t="s">
        <v>2683</v>
      </c>
      <c r="D1935" s="330" t="s">
        <v>11256</v>
      </c>
      <c r="E1935" s="329">
        <v>37863</v>
      </c>
      <c r="F1935" s="328">
        <v>38803</v>
      </c>
      <c r="G1935" s="327" t="s">
        <v>11255</v>
      </c>
      <c r="H1935" s="324" t="s">
        <v>11254</v>
      </c>
      <c r="W1935" s="325"/>
    </row>
    <row r="1936" spans="1:23" ht="14.45" customHeight="1" x14ac:dyDescent="0.2">
      <c r="A1936" s="327">
        <v>5192</v>
      </c>
      <c r="B1936" s="327">
        <v>1012018</v>
      </c>
      <c r="C1936" s="330" t="s">
        <v>2498</v>
      </c>
      <c r="D1936" s="330" t="s">
        <v>11253</v>
      </c>
      <c r="E1936" s="329">
        <v>37863</v>
      </c>
      <c r="F1936" s="328">
        <v>38803</v>
      </c>
      <c r="G1936" s="327" t="s">
        <v>11252</v>
      </c>
      <c r="H1936" s="324" t="s">
        <v>11251</v>
      </c>
      <c r="W1936" s="325"/>
    </row>
    <row r="1937" spans="1:23" ht="14.45" customHeight="1" x14ac:dyDescent="0.2">
      <c r="A1937" s="327">
        <v>4725</v>
      </c>
      <c r="B1937" s="327">
        <v>1012025</v>
      </c>
      <c r="C1937" s="330" t="s">
        <v>7966</v>
      </c>
      <c r="D1937" s="330" t="s">
        <v>11250</v>
      </c>
      <c r="E1937" s="329">
        <v>37863</v>
      </c>
      <c r="F1937" s="328">
        <v>38803</v>
      </c>
      <c r="G1937" s="327" t="s">
        <v>11249</v>
      </c>
      <c r="H1937" s="324" t="s">
        <v>11248</v>
      </c>
      <c r="W1937" s="325"/>
    </row>
    <row r="1938" spans="1:23" ht="14.45" customHeight="1" x14ac:dyDescent="0.2">
      <c r="A1938" s="327">
        <v>4980</v>
      </c>
      <c r="B1938" s="327">
        <v>1012028</v>
      </c>
      <c r="C1938" s="330" t="s">
        <v>11247</v>
      </c>
      <c r="D1938" s="330" t="s">
        <v>11246</v>
      </c>
      <c r="E1938" s="329">
        <v>37863</v>
      </c>
      <c r="F1938" s="328">
        <v>38803</v>
      </c>
      <c r="G1938" s="327" t="s">
        <v>11245</v>
      </c>
      <c r="H1938" s="324" t="s">
        <v>11244</v>
      </c>
      <c r="W1938" s="325"/>
    </row>
    <row r="1939" spans="1:23" ht="14.45" customHeight="1" x14ac:dyDescent="0.2">
      <c r="A1939" s="327">
        <v>5152</v>
      </c>
      <c r="B1939" s="327">
        <v>1012030</v>
      </c>
      <c r="C1939" s="330" t="s">
        <v>11243</v>
      </c>
      <c r="D1939" s="330" t="s">
        <v>11242</v>
      </c>
      <c r="E1939" s="329">
        <v>37863</v>
      </c>
      <c r="F1939" s="328">
        <v>38803</v>
      </c>
      <c r="G1939" s="327" t="s">
        <v>11241</v>
      </c>
      <c r="H1939" s="324" t="s">
        <v>3374</v>
      </c>
      <c r="W1939" s="325"/>
    </row>
    <row r="1940" spans="1:23" ht="14.45" customHeight="1" x14ac:dyDescent="0.2">
      <c r="A1940" s="327">
        <v>5269</v>
      </c>
      <c r="B1940" s="327">
        <v>1012033</v>
      </c>
      <c r="C1940" s="330" t="s">
        <v>2442</v>
      </c>
      <c r="D1940" s="330" t="s">
        <v>11240</v>
      </c>
      <c r="E1940" s="329">
        <v>37863</v>
      </c>
      <c r="F1940" s="328">
        <v>38803</v>
      </c>
      <c r="G1940" s="327" t="s">
        <v>11239</v>
      </c>
      <c r="H1940" s="324" t="s">
        <v>11238</v>
      </c>
      <c r="W1940" s="325"/>
    </row>
    <row r="1941" spans="1:23" ht="14.45" customHeight="1" x14ac:dyDescent="0.2">
      <c r="A1941" s="327">
        <v>4383</v>
      </c>
      <c r="B1941" s="327">
        <v>1012040</v>
      </c>
      <c r="C1941" s="330" t="s">
        <v>11237</v>
      </c>
      <c r="D1941" s="330" t="s">
        <v>11236</v>
      </c>
      <c r="E1941" s="329">
        <v>37863</v>
      </c>
      <c r="F1941" s="328">
        <v>38803</v>
      </c>
      <c r="G1941" s="327" t="s">
        <v>11235</v>
      </c>
      <c r="H1941" s="324" t="s">
        <v>11234</v>
      </c>
    </row>
    <row r="1942" spans="1:23" ht="14.45" customHeight="1" x14ac:dyDescent="0.2">
      <c r="A1942" s="327">
        <v>4830</v>
      </c>
      <c r="B1942" s="327">
        <v>1012048</v>
      </c>
      <c r="C1942" s="330" t="s">
        <v>9377</v>
      </c>
      <c r="D1942" s="330" t="s">
        <v>9342</v>
      </c>
      <c r="E1942" s="329">
        <v>37863</v>
      </c>
      <c r="F1942" s="328">
        <v>37894</v>
      </c>
      <c r="G1942" s="327"/>
      <c r="H1942" s="324" t="s">
        <v>11233</v>
      </c>
    </row>
    <row r="1943" spans="1:23" ht="14.45" customHeight="1" x14ac:dyDescent="0.2">
      <c r="A1943" s="327">
        <v>4506</v>
      </c>
      <c r="B1943" s="327">
        <v>1004885</v>
      </c>
      <c r="C1943" s="330" t="s">
        <v>11232</v>
      </c>
      <c r="D1943" s="330" t="s">
        <v>11231</v>
      </c>
      <c r="E1943" s="329">
        <v>37848</v>
      </c>
      <c r="F1943" s="328">
        <v>109574</v>
      </c>
      <c r="G1943" s="327">
        <v>1477610814</v>
      </c>
      <c r="H1943" s="324" t="s">
        <v>11230</v>
      </c>
      <c r="W1943" s="325"/>
    </row>
    <row r="1944" spans="1:23" ht="14.45" customHeight="1" x14ac:dyDescent="0.2">
      <c r="A1944" s="327">
        <v>5321</v>
      </c>
      <c r="B1944" s="327">
        <v>1004893</v>
      </c>
      <c r="C1944" s="330" t="s">
        <v>11229</v>
      </c>
      <c r="D1944" s="330" t="s">
        <v>11228</v>
      </c>
      <c r="E1944" s="329">
        <v>37848</v>
      </c>
      <c r="F1944" s="328">
        <v>38712</v>
      </c>
      <c r="G1944" s="327"/>
      <c r="H1944" s="324" t="s">
        <v>11227</v>
      </c>
      <c r="W1944" s="325"/>
    </row>
    <row r="1945" spans="1:23" ht="14.45" customHeight="1" x14ac:dyDescent="0.2">
      <c r="A1945" s="327">
        <v>5218</v>
      </c>
      <c r="B1945" s="327">
        <v>1004899</v>
      </c>
      <c r="C1945" s="330" t="s">
        <v>11226</v>
      </c>
      <c r="D1945" s="330" t="s">
        <v>11225</v>
      </c>
      <c r="E1945" s="329">
        <v>37848</v>
      </c>
      <c r="F1945" s="328">
        <v>38712</v>
      </c>
      <c r="G1945" s="327"/>
      <c r="H1945" s="324" t="s">
        <v>11224</v>
      </c>
      <c r="W1945" s="325"/>
    </row>
    <row r="1946" spans="1:23" ht="14.45" customHeight="1" x14ac:dyDescent="0.2">
      <c r="A1946" s="327">
        <v>5186</v>
      </c>
      <c r="B1946" s="327">
        <v>1004900</v>
      </c>
      <c r="C1946" s="330" t="s">
        <v>11223</v>
      </c>
      <c r="D1946" s="330" t="s">
        <v>11222</v>
      </c>
      <c r="E1946" s="329">
        <v>37848</v>
      </c>
      <c r="F1946" s="328">
        <v>38712</v>
      </c>
      <c r="G1946" s="327"/>
      <c r="H1946" s="324" t="s">
        <v>11221</v>
      </c>
      <c r="W1946" s="325"/>
    </row>
    <row r="1947" spans="1:23" ht="14.45" customHeight="1" x14ac:dyDescent="0.2">
      <c r="A1947" s="327">
        <v>5294</v>
      </c>
      <c r="B1947" s="327">
        <v>1004901</v>
      </c>
      <c r="C1947" s="330" t="s">
        <v>11220</v>
      </c>
      <c r="D1947" s="330" t="s">
        <v>11220</v>
      </c>
      <c r="E1947" s="329">
        <v>37848</v>
      </c>
      <c r="F1947" s="328">
        <v>38656</v>
      </c>
      <c r="G1947" s="327"/>
      <c r="H1947" s="324" t="s">
        <v>11219</v>
      </c>
      <c r="W1947" s="325"/>
    </row>
    <row r="1948" spans="1:23" ht="14.45" customHeight="1" x14ac:dyDescent="0.2">
      <c r="A1948" s="327">
        <v>4633</v>
      </c>
      <c r="B1948" s="327">
        <v>1004902</v>
      </c>
      <c r="C1948" s="330" t="s">
        <v>11218</v>
      </c>
      <c r="D1948" s="330" t="s">
        <v>11217</v>
      </c>
      <c r="E1948" s="329">
        <v>37848</v>
      </c>
      <c r="F1948" s="328">
        <v>38712</v>
      </c>
      <c r="G1948" s="327"/>
      <c r="H1948" s="324" t="s">
        <v>11216</v>
      </c>
      <c r="W1948" s="325"/>
    </row>
    <row r="1949" spans="1:23" ht="14.45" customHeight="1" x14ac:dyDescent="0.2">
      <c r="A1949" s="327">
        <v>4028</v>
      </c>
      <c r="B1949" s="327">
        <v>1004903</v>
      </c>
      <c r="C1949" s="330" t="s">
        <v>11215</v>
      </c>
      <c r="D1949" s="330" t="s">
        <v>11214</v>
      </c>
      <c r="E1949" s="329">
        <v>37848</v>
      </c>
      <c r="F1949" s="328">
        <v>38712</v>
      </c>
      <c r="G1949" s="327">
        <v>1649251026</v>
      </c>
      <c r="H1949" s="324" t="s">
        <v>11213</v>
      </c>
      <c r="W1949" s="325"/>
    </row>
    <row r="1950" spans="1:23" ht="14.45" customHeight="1" x14ac:dyDescent="0.2">
      <c r="A1950" s="327">
        <v>5295</v>
      </c>
      <c r="B1950" s="327">
        <v>1004904</v>
      </c>
      <c r="C1950" s="330" t="s">
        <v>11212</v>
      </c>
      <c r="D1950" s="330" t="s">
        <v>11211</v>
      </c>
      <c r="E1950" s="329">
        <v>37848</v>
      </c>
      <c r="F1950" s="328">
        <v>38712</v>
      </c>
      <c r="G1950" s="327"/>
      <c r="H1950" s="324" t="s">
        <v>11210</v>
      </c>
      <c r="W1950" s="325"/>
    </row>
    <row r="1951" spans="1:23" ht="14.45" customHeight="1" x14ac:dyDescent="0.2">
      <c r="A1951" s="327">
        <v>5315</v>
      </c>
      <c r="B1951" s="327">
        <v>1004905</v>
      </c>
      <c r="C1951" s="330" t="s">
        <v>11209</v>
      </c>
      <c r="D1951" s="330" t="s">
        <v>11208</v>
      </c>
      <c r="E1951" s="329">
        <v>37848</v>
      </c>
      <c r="F1951" s="328">
        <v>38712</v>
      </c>
      <c r="G1951" s="327"/>
      <c r="H1951" s="324" t="s">
        <v>11207</v>
      </c>
    </row>
    <row r="1952" spans="1:23" ht="14.45" customHeight="1" x14ac:dyDescent="0.2">
      <c r="A1952" s="327">
        <v>4533</v>
      </c>
      <c r="B1952" s="327">
        <v>1004911</v>
      </c>
      <c r="C1952" s="330" t="s">
        <v>11206</v>
      </c>
      <c r="D1952" s="330" t="s">
        <v>11205</v>
      </c>
      <c r="E1952" s="329">
        <v>37848</v>
      </c>
      <c r="F1952" s="328">
        <v>38712</v>
      </c>
      <c r="G1952" s="327"/>
      <c r="H1952" s="324" t="s">
        <v>11204</v>
      </c>
      <c r="W1952" s="325"/>
    </row>
    <row r="1953" spans="1:23" ht="14.45" customHeight="1" x14ac:dyDescent="0.2">
      <c r="A1953" s="327">
        <v>5280</v>
      </c>
      <c r="B1953" s="327">
        <v>1004912</v>
      </c>
      <c r="C1953" s="330" t="s">
        <v>11203</v>
      </c>
      <c r="D1953" s="330" t="s">
        <v>11202</v>
      </c>
      <c r="E1953" s="329">
        <v>37848</v>
      </c>
      <c r="F1953" s="328">
        <v>38712</v>
      </c>
      <c r="G1953" s="327"/>
      <c r="H1953" s="324" t="s">
        <v>11201</v>
      </c>
      <c r="W1953" s="325"/>
    </row>
    <row r="1954" spans="1:23" ht="14.45" customHeight="1" x14ac:dyDescent="0.2">
      <c r="A1954" s="327">
        <v>5338</v>
      </c>
      <c r="B1954" s="327">
        <v>1004913</v>
      </c>
      <c r="C1954" s="330" t="s">
        <v>11200</v>
      </c>
      <c r="D1954" s="330" t="s">
        <v>11199</v>
      </c>
      <c r="E1954" s="329">
        <v>37848</v>
      </c>
      <c r="F1954" s="328">
        <v>38712</v>
      </c>
      <c r="G1954" s="327"/>
      <c r="H1954" s="324" t="s">
        <v>11198</v>
      </c>
      <c r="W1954" s="325"/>
    </row>
    <row r="1955" spans="1:23" ht="14.45" customHeight="1" x14ac:dyDescent="0.2">
      <c r="A1955" s="327">
        <v>5297</v>
      </c>
      <c r="B1955" s="327">
        <v>1004915</v>
      </c>
      <c r="C1955" s="330" t="s">
        <v>11197</v>
      </c>
      <c r="D1955" s="330" t="s">
        <v>11196</v>
      </c>
      <c r="E1955" s="329">
        <v>37848</v>
      </c>
      <c r="F1955" s="328">
        <v>38712</v>
      </c>
      <c r="G1955" s="327"/>
      <c r="H1955" s="324" t="s">
        <v>11195</v>
      </c>
    </row>
    <row r="1956" spans="1:23" ht="14.45" customHeight="1" x14ac:dyDescent="0.2">
      <c r="A1956" s="327">
        <v>4736</v>
      </c>
      <c r="B1956" s="327">
        <v>1004916</v>
      </c>
      <c r="C1956" s="330" t="s">
        <v>11194</v>
      </c>
      <c r="D1956" s="330" t="s">
        <v>11193</v>
      </c>
      <c r="E1956" s="329">
        <v>37848</v>
      </c>
      <c r="F1956" s="328">
        <v>38712</v>
      </c>
      <c r="G1956" s="327"/>
      <c r="H1956" s="324" t="s">
        <v>11192</v>
      </c>
      <c r="W1956" s="325"/>
    </row>
    <row r="1957" spans="1:23" ht="14.45" customHeight="1" x14ac:dyDescent="0.2">
      <c r="A1957" s="327">
        <v>274</v>
      </c>
      <c r="B1957" s="327">
        <v>1004921</v>
      </c>
      <c r="C1957" s="330" t="s">
        <v>11191</v>
      </c>
      <c r="D1957" s="330" t="s">
        <v>11190</v>
      </c>
      <c r="E1957" s="329">
        <v>37848</v>
      </c>
      <c r="F1957" s="328">
        <v>38712</v>
      </c>
      <c r="G1957" s="327"/>
      <c r="H1957" s="324" t="s">
        <v>11189</v>
      </c>
      <c r="W1957" s="325"/>
    </row>
    <row r="1958" spans="1:23" ht="14.45" customHeight="1" x14ac:dyDescent="0.2">
      <c r="A1958" s="327">
        <v>5166</v>
      </c>
      <c r="B1958" s="327">
        <v>1004922</v>
      </c>
      <c r="C1958" s="330" t="s">
        <v>11188</v>
      </c>
      <c r="D1958" s="330" t="s">
        <v>11187</v>
      </c>
      <c r="E1958" s="329">
        <v>37848</v>
      </c>
      <c r="F1958" s="328">
        <v>38712</v>
      </c>
      <c r="G1958" s="327"/>
      <c r="H1958" s="324" t="s">
        <v>11186</v>
      </c>
    </row>
    <row r="1959" spans="1:23" ht="14.45" customHeight="1" x14ac:dyDescent="0.2">
      <c r="A1959" s="327">
        <v>4347</v>
      </c>
      <c r="B1959" s="327">
        <v>1004923</v>
      </c>
      <c r="C1959" s="330" t="s">
        <v>11185</v>
      </c>
      <c r="D1959" s="330" t="s">
        <v>11184</v>
      </c>
      <c r="E1959" s="329">
        <v>37848</v>
      </c>
      <c r="F1959" s="328">
        <v>38712</v>
      </c>
      <c r="G1959" s="327"/>
      <c r="H1959" s="324" t="s">
        <v>11183</v>
      </c>
      <c r="W1959" s="325"/>
    </row>
    <row r="1960" spans="1:23" ht="14.45" customHeight="1" x14ac:dyDescent="0.2">
      <c r="A1960" s="327">
        <v>5204</v>
      </c>
      <c r="B1960" s="327">
        <v>1004924</v>
      </c>
      <c r="C1960" s="330" t="s">
        <v>11182</v>
      </c>
      <c r="D1960" s="330" t="s">
        <v>11182</v>
      </c>
      <c r="E1960" s="329">
        <v>37848</v>
      </c>
      <c r="F1960" s="328">
        <v>38712</v>
      </c>
      <c r="G1960" s="327"/>
      <c r="H1960" s="324" t="s">
        <v>11181</v>
      </c>
    </row>
    <row r="1961" spans="1:23" ht="14.45" customHeight="1" x14ac:dyDescent="0.2">
      <c r="A1961" s="327">
        <v>5117</v>
      </c>
      <c r="B1961" s="327">
        <v>1004925</v>
      </c>
      <c r="C1961" s="330" t="s">
        <v>11180</v>
      </c>
      <c r="D1961" s="330" t="s">
        <v>11179</v>
      </c>
      <c r="E1961" s="329">
        <v>37848</v>
      </c>
      <c r="F1961" s="328">
        <v>38712</v>
      </c>
      <c r="G1961" s="327"/>
      <c r="H1961" s="324" t="s">
        <v>11178</v>
      </c>
      <c r="W1961" s="325"/>
    </row>
    <row r="1962" spans="1:23" ht="14.45" customHeight="1" x14ac:dyDescent="0.2">
      <c r="A1962" s="327">
        <v>5234</v>
      </c>
      <c r="B1962" s="327">
        <v>1004927</v>
      </c>
      <c r="C1962" s="330" t="s">
        <v>11177</v>
      </c>
      <c r="D1962" s="330" t="s">
        <v>11176</v>
      </c>
      <c r="E1962" s="329">
        <v>37848</v>
      </c>
      <c r="F1962" s="328">
        <v>38712</v>
      </c>
      <c r="G1962" s="327"/>
      <c r="H1962" s="324" t="s">
        <v>11175</v>
      </c>
      <c r="W1962" s="325"/>
    </row>
    <row r="1963" spans="1:23" ht="14.45" customHeight="1" x14ac:dyDescent="0.2">
      <c r="A1963" s="327">
        <v>5203</v>
      </c>
      <c r="B1963" s="327">
        <v>1004928</v>
      </c>
      <c r="C1963" s="330" t="s">
        <v>11174</v>
      </c>
      <c r="D1963" s="330" t="s">
        <v>11173</v>
      </c>
      <c r="E1963" s="329">
        <v>37848</v>
      </c>
      <c r="F1963" s="328">
        <v>38712</v>
      </c>
      <c r="G1963" s="327"/>
      <c r="H1963" s="324" t="s">
        <v>11172</v>
      </c>
      <c r="W1963" s="325"/>
    </row>
    <row r="1964" spans="1:23" ht="14.45" customHeight="1" x14ac:dyDescent="0.2">
      <c r="A1964" s="327">
        <v>5256</v>
      </c>
      <c r="B1964" s="327">
        <v>1004929</v>
      </c>
      <c r="C1964" s="330" t="s">
        <v>11171</v>
      </c>
      <c r="D1964" s="330" t="s">
        <v>11170</v>
      </c>
      <c r="E1964" s="329">
        <v>37848</v>
      </c>
      <c r="F1964" s="328">
        <v>38712</v>
      </c>
      <c r="G1964" s="327"/>
      <c r="H1964" s="324" t="s">
        <v>11169</v>
      </c>
      <c r="W1964" s="325"/>
    </row>
    <row r="1965" spans="1:23" ht="14.45" customHeight="1" x14ac:dyDescent="0.2">
      <c r="A1965" s="327">
        <v>5307</v>
      </c>
      <c r="B1965" s="327">
        <v>1004930</v>
      </c>
      <c r="C1965" s="330" t="s">
        <v>11168</v>
      </c>
      <c r="D1965" s="330" t="s">
        <v>11167</v>
      </c>
      <c r="E1965" s="329">
        <v>37848</v>
      </c>
      <c r="F1965" s="328">
        <v>38712</v>
      </c>
      <c r="G1965" s="327"/>
      <c r="H1965" s="324" t="s">
        <v>11166</v>
      </c>
      <c r="W1965" s="325"/>
    </row>
    <row r="1966" spans="1:23" ht="14.45" customHeight="1" x14ac:dyDescent="0.2">
      <c r="A1966" s="327">
        <v>100624</v>
      </c>
      <c r="B1966" s="327">
        <v>1002923</v>
      </c>
      <c r="C1966" s="330" t="s">
        <v>11165</v>
      </c>
      <c r="D1966" s="330" t="s">
        <v>11164</v>
      </c>
      <c r="E1966" s="329">
        <v>37845</v>
      </c>
      <c r="F1966" s="328">
        <v>38291</v>
      </c>
      <c r="G1966" s="327"/>
      <c r="H1966" s="324" t="s">
        <v>11163</v>
      </c>
      <c r="W1966" s="325"/>
    </row>
    <row r="1967" spans="1:23" ht="14.45" customHeight="1" x14ac:dyDescent="0.2">
      <c r="A1967" s="327">
        <v>4997</v>
      </c>
      <c r="B1967" s="327">
        <v>1004847</v>
      </c>
      <c r="C1967" s="330" t="s">
        <v>11162</v>
      </c>
      <c r="D1967" s="330" t="s">
        <v>11161</v>
      </c>
      <c r="E1967" s="329">
        <v>37834</v>
      </c>
      <c r="F1967" s="328">
        <v>109574</v>
      </c>
      <c r="G1967" s="327">
        <v>1871589655</v>
      </c>
      <c r="H1967" s="324" t="s">
        <v>11160</v>
      </c>
      <c r="W1967" s="325"/>
    </row>
    <row r="1968" spans="1:23" ht="14.45" customHeight="1" x14ac:dyDescent="0.2">
      <c r="A1968" s="327">
        <v>4879</v>
      </c>
      <c r="B1968" s="327">
        <v>1004849</v>
      </c>
      <c r="C1968" s="330" t="s">
        <v>11159</v>
      </c>
      <c r="D1968" s="330" t="s">
        <v>11158</v>
      </c>
      <c r="E1968" s="329">
        <v>37834</v>
      </c>
      <c r="F1968" s="328">
        <v>109574</v>
      </c>
      <c r="G1968" s="327">
        <v>1992791776</v>
      </c>
      <c r="H1968" s="324" t="s">
        <v>3302</v>
      </c>
    </row>
    <row r="1969" spans="1:8" ht="14.45" customHeight="1" x14ac:dyDescent="0.2">
      <c r="A1969" s="327">
        <v>4721</v>
      </c>
      <c r="B1969" s="327">
        <v>1004850</v>
      </c>
      <c r="C1969" s="330" t="s">
        <v>11157</v>
      </c>
      <c r="D1969" s="330" t="s">
        <v>11156</v>
      </c>
      <c r="E1969" s="329">
        <v>37834</v>
      </c>
      <c r="F1969" s="328">
        <v>109574</v>
      </c>
      <c r="G1969" s="327">
        <v>1811984313</v>
      </c>
      <c r="H1969" s="324" t="s">
        <v>11155</v>
      </c>
    </row>
    <row r="1970" spans="1:8" ht="14.45" customHeight="1" x14ac:dyDescent="0.2">
      <c r="A1970" s="324">
        <v>4881</v>
      </c>
      <c r="B1970" s="324">
        <v>1004851</v>
      </c>
      <c r="C1970" s="326" t="s">
        <v>11154</v>
      </c>
      <c r="D1970" s="326" t="s">
        <v>11154</v>
      </c>
      <c r="E1970" s="325">
        <v>37834</v>
      </c>
      <c r="F1970" s="325">
        <v>109574</v>
      </c>
      <c r="G1970" s="324">
        <v>1891782397</v>
      </c>
      <c r="H1970" s="324" t="s">
        <v>11153</v>
      </c>
    </row>
    <row r="1971" spans="1:8" ht="14.45" customHeight="1" x14ac:dyDescent="0.2">
      <c r="A1971" s="324">
        <v>4894</v>
      </c>
      <c r="B1971" s="324">
        <v>1004852</v>
      </c>
      <c r="C1971" s="326" t="s">
        <v>11152</v>
      </c>
      <c r="D1971" s="326" t="s">
        <v>11152</v>
      </c>
      <c r="E1971" s="325">
        <v>37834</v>
      </c>
      <c r="F1971" s="325">
        <v>109574</v>
      </c>
      <c r="G1971" s="324">
        <v>1134115918</v>
      </c>
      <c r="H1971" s="324" t="s">
        <v>11151</v>
      </c>
    </row>
    <row r="1972" spans="1:8" ht="14.45" customHeight="1" x14ac:dyDescent="0.2">
      <c r="A1972" s="324">
        <v>4873</v>
      </c>
      <c r="B1972" s="324">
        <v>1004854</v>
      </c>
      <c r="C1972" s="326" t="s">
        <v>11150</v>
      </c>
      <c r="D1972" s="326" t="s">
        <v>11150</v>
      </c>
      <c r="E1972" s="325">
        <v>37834</v>
      </c>
      <c r="F1972" s="325">
        <v>109574</v>
      </c>
      <c r="G1972" s="324">
        <v>1598752099</v>
      </c>
      <c r="H1972" s="324" t="s">
        <v>11149</v>
      </c>
    </row>
    <row r="1973" spans="1:8" ht="14.45" customHeight="1" x14ac:dyDescent="0.2">
      <c r="A1973" s="324">
        <v>4264</v>
      </c>
      <c r="B1973" s="324">
        <v>1004855</v>
      </c>
      <c r="C1973" s="326" t="s">
        <v>11148</v>
      </c>
      <c r="D1973" s="326" t="s">
        <v>11147</v>
      </c>
      <c r="E1973" s="325">
        <v>37834</v>
      </c>
      <c r="F1973" s="325">
        <v>109574</v>
      </c>
      <c r="G1973" s="324">
        <v>1144216912</v>
      </c>
      <c r="H1973" s="324" t="s">
        <v>3255</v>
      </c>
    </row>
    <row r="1974" spans="1:8" ht="14.45" customHeight="1" x14ac:dyDescent="0.2">
      <c r="A1974" s="324">
        <v>4096</v>
      </c>
      <c r="B1974" s="324">
        <v>1004857</v>
      </c>
      <c r="C1974" s="326" t="s">
        <v>11146</v>
      </c>
      <c r="D1974" s="326" t="s">
        <v>11146</v>
      </c>
      <c r="E1974" s="325">
        <v>37834</v>
      </c>
      <c r="F1974" s="325">
        <v>41435</v>
      </c>
      <c r="G1974" s="324">
        <v>1750377529</v>
      </c>
      <c r="H1974" s="324" t="s">
        <v>11145</v>
      </c>
    </row>
    <row r="1975" spans="1:8" ht="14.45" customHeight="1" x14ac:dyDescent="0.2">
      <c r="A1975" s="324">
        <v>4416</v>
      </c>
      <c r="B1975" s="324">
        <v>1004858</v>
      </c>
      <c r="C1975" s="326" t="s">
        <v>11144</v>
      </c>
      <c r="D1975" s="326" t="s">
        <v>11144</v>
      </c>
      <c r="E1975" s="325">
        <v>37834</v>
      </c>
      <c r="F1975" s="325">
        <v>109574</v>
      </c>
      <c r="G1975" s="324">
        <v>1356337125</v>
      </c>
      <c r="H1975" s="324" t="s">
        <v>11143</v>
      </c>
    </row>
    <row r="1976" spans="1:8" ht="14.45" customHeight="1" x14ac:dyDescent="0.2">
      <c r="A1976" s="324">
        <v>4268</v>
      </c>
      <c r="B1976" s="324">
        <v>1004859</v>
      </c>
      <c r="C1976" s="326" t="s">
        <v>11142</v>
      </c>
      <c r="D1976" s="326" t="s">
        <v>11141</v>
      </c>
      <c r="E1976" s="325">
        <v>37834</v>
      </c>
      <c r="F1976" s="325">
        <v>109574</v>
      </c>
      <c r="G1976" s="324">
        <v>1386630168</v>
      </c>
      <c r="H1976" s="324" t="s">
        <v>11140</v>
      </c>
    </row>
    <row r="1977" spans="1:8" ht="14.45" customHeight="1" x14ac:dyDescent="0.2">
      <c r="A1977" s="324">
        <v>4824</v>
      </c>
      <c r="B1977" s="324">
        <v>1004860</v>
      </c>
      <c r="C1977" s="326" t="s">
        <v>11139</v>
      </c>
      <c r="D1977" s="326" t="s">
        <v>11138</v>
      </c>
      <c r="E1977" s="325">
        <v>37834</v>
      </c>
      <c r="F1977" s="325">
        <v>109574</v>
      </c>
      <c r="G1977" s="324">
        <v>1285621417</v>
      </c>
      <c r="H1977" s="324" t="s">
        <v>11137</v>
      </c>
    </row>
    <row r="1978" spans="1:8" ht="14.45" customHeight="1" x14ac:dyDescent="0.2">
      <c r="A1978" s="324">
        <v>5178</v>
      </c>
      <c r="B1978" s="324">
        <v>1004861</v>
      </c>
      <c r="C1978" s="326" t="s">
        <v>11136</v>
      </c>
      <c r="D1978" s="326" t="s">
        <v>11136</v>
      </c>
      <c r="E1978" s="325">
        <v>37834</v>
      </c>
      <c r="F1978" s="325">
        <v>109574</v>
      </c>
      <c r="G1978" s="324">
        <v>1932196169</v>
      </c>
      <c r="H1978" s="324" t="s">
        <v>11135</v>
      </c>
    </row>
    <row r="1979" spans="1:8" ht="14.45" customHeight="1" x14ac:dyDescent="0.2">
      <c r="A1979" s="324">
        <v>4964</v>
      </c>
      <c r="B1979" s="324">
        <v>1004862</v>
      </c>
      <c r="C1979" s="326" t="s">
        <v>11134</v>
      </c>
      <c r="D1979" s="326" t="s">
        <v>11133</v>
      </c>
      <c r="E1979" s="325">
        <v>37834</v>
      </c>
      <c r="F1979" s="325">
        <v>43130</v>
      </c>
      <c r="G1979" s="324">
        <v>1457347221</v>
      </c>
      <c r="H1979" s="324" t="s">
        <v>11132</v>
      </c>
    </row>
    <row r="1980" spans="1:8" ht="14.45" customHeight="1" x14ac:dyDescent="0.2">
      <c r="A1980" s="324">
        <v>5354</v>
      </c>
      <c r="B1980" s="324">
        <v>1004863</v>
      </c>
      <c r="C1980" s="326" t="s">
        <v>11131</v>
      </c>
      <c r="D1980" s="326" t="s">
        <v>11131</v>
      </c>
      <c r="E1980" s="325">
        <v>37834</v>
      </c>
      <c r="F1980" s="325">
        <v>109574</v>
      </c>
      <c r="G1980" s="324">
        <v>1033106521</v>
      </c>
      <c r="H1980" s="324" t="s">
        <v>11130</v>
      </c>
    </row>
    <row r="1981" spans="1:8" ht="14.45" customHeight="1" x14ac:dyDescent="0.2">
      <c r="A1981" s="324">
        <v>4998</v>
      </c>
      <c r="B1981" s="324">
        <v>1004865</v>
      </c>
      <c r="C1981" s="326" t="s">
        <v>11129</v>
      </c>
      <c r="D1981" s="326" t="s">
        <v>11129</v>
      </c>
      <c r="E1981" s="325">
        <v>37834</v>
      </c>
      <c r="F1981" s="325">
        <v>109574</v>
      </c>
      <c r="G1981" s="324">
        <v>1407842289</v>
      </c>
      <c r="H1981" s="324" t="s">
        <v>3544</v>
      </c>
    </row>
    <row r="1982" spans="1:8" ht="14.45" customHeight="1" x14ac:dyDescent="0.2">
      <c r="A1982" s="324">
        <v>4240</v>
      </c>
      <c r="B1982" s="324">
        <v>1004869</v>
      </c>
      <c r="C1982" s="326" t="s">
        <v>11128</v>
      </c>
      <c r="D1982" s="326" t="s">
        <v>11127</v>
      </c>
      <c r="E1982" s="325">
        <v>37834</v>
      </c>
      <c r="F1982" s="325">
        <v>109574</v>
      </c>
      <c r="G1982" s="324">
        <v>1568458339</v>
      </c>
      <c r="H1982" s="324" t="s">
        <v>3590</v>
      </c>
    </row>
    <row r="1983" spans="1:8" ht="14.45" customHeight="1" x14ac:dyDescent="0.2">
      <c r="A1983" s="324">
        <v>4276</v>
      </c>
      <c r="B1983" s="324">
        <v>1004871</v>
      </c>
      <c r="C1983" s="326" t="s">
        <v>11126</v>
      </c>
      <c r="D1983" s="326" t="s">
        <v>11126</v>
      </c>
      <c r="E1983" s="325">
        <v>37834</v>
      </c>
      <c r="F1983" s="325">
        <v>109574</v>
      </c>
      <c r="G1983" s="324">
        <v>1326034190</v>
      </c>
      <c r="H1983" s="324" t="s">
        <v>11125</v>
      </c>
    </row>
    <row r="1984" spans="1:8" ht="14.45" customHeight="1" x14ac:dyDescent="0.2">
      <c r="A1984" s="324">
        <v>4357</v>
      </c>
      <c r="B1984" s="324">
        <v>1004873</v>
      </c>
      <c r="C1984" s="326" t="s">
        <v>11124</v>
      </c>
      <c r="D1984" s="326" t="s">
        <v>11124</v>
      </c>
      <c r="E1984" s="325">
        <v>37834</v>
      </c>
      <c r="F1984" s="325">
        <v>109574</v>
      </c>
      <c r="G1984" s="324">
        <v>1982690756</v>
      </c>
      <c r="H1984" s="324" t="s">
        <v>11123</v>
      </c>
    </row>
    <row r="1985" spans="1:8" ht="14.45" customHeight="1" x14ac:dyDescent="0.2">
      <c r="A1985" s="324">
        <v>4436</v>
      </c>
      <c r="B1985" s="324">
        <v>1004874</v>
      </c>
      <c r="C1985" s="326" t="s">
        <v>11122</v>
      </c>
      <c r="D1985" s="326" t="s">
        <v>11122</v>
      </c>
      <c r="E1985" s="325">
        <v>37834</v>
      </c>
      <c r="F1985" s="325">
        <v>109574</v>
      </c>
      <c r="G1985" s="324">
        <v>1326035817</v>
      </c>
      <c r="H1985" s="324" t="s">
        <v>11121</v>
      </c>
    </row>
    <row r="1986" spans="1:8" ht="14.45" customHeight="1" x14ac:dyDescent="0.2">
      <c r="A1986" s="324">
        <v>4516</v>
      </c>
      <c r="B1986" s="324">
        <v>1004875</v>
      </c>
      <c r="C1986" s="326" t="s">
        <v>11120</v>
      </c>
      <c r="D1986" s="326" t="s">
        <v>11120</v>
      </c>
      <c r="E1986" s="325">
        <v>37834</v>
      </c>
      <c r="F1986" s="325">
        <v>109574</v>
      </c>
      <c r="G1986" s="324">
        <v>1215923008</v>
      </c>
      <c r="H1986" s="324" t="s">
        <v>11119</v>
      </c>
    </row>
    <row r="1987" spans="1:8" ht="14.45" customHeight="1" x14ac:dyDescent="0.2">
      <c r="A1987" s="324">
        <v>4853</v>
      </c>
      <c r="B1987" s="324">
        <v>1004876</v>
      </c>
      <c r="C1987" s="326" t="s">
        <v>11118</v>
      </c>
      <c r="D1987" s="326" t="s">
        <v>11117</v>
      </c>
      <c r="E1987" s="325">
        <v>37834</v>
      </c>
      <c r="F1987" s="325">
        <v>109574</v>
      </c>
      <c r="G1987" s="324">
        <v>1700873205</v>
      </c>
      <c r="H1987" s="324" t="s">
        <v>11116</v>
      </c>
    </row>
    <row r="1988" spans="1:8" ht="14.45" customHeight="1" x14ac:dyDescent="0.2">
      <c r="A1988" s="324">
        <v>4884</v>
      </c>
      <c r="B1988" s="324">
        <v>1004877</v>
      </c>
      <c r="C1988" s="326" t="s">
        <v>11115</v>
      </c>
      <c r="D1988" s="326" t="s">
        <v>11114</v>
      </c>
      <c r="E1988" s="325">
        <v>37834</v>
      </c>
      <c r="F1988" s="325">
        <v>109574</v>
      </c>
      <c r="G1988" s="324">
        <v>1063408847</v>
      </c>
      <c r="H1988" s="324" t="s">
        <v>3438</v>
      </c>
    </row>
    <row r="1989" spans="1:8" ht="14.45" customHeight="1" x14ac:dyDescent="0.2">
      <c r="A1989" s="324">
        <v>4893</v>
      </c>
      <c r="B1989" s="324">
        <v>1004878</v>
      </c>
      <c r="C1989" s="326" t="s">
        <v>11113</v>
      </c>
      <c r="D1989" s="326" t="s">
        <v>11113</v>
      </c>
      <c r="E1989" s="325">
        <v>37834</v>
      </c>
      <c r="F1989" s="325">
        <v>38203</v>
      </c>
      <c r="H1989" s="324" t="s">
        <v>11112</v>
      </c>
    </row>
    <row r="1990" spans="1:8" ht="14.45" customHeight="1" x14ac:dyDescent="0.2">
      <c r="A1990" s="324">
        <v>5118</v>
      </c>
      <c r="B1990" s="324">
        <v>1004879</v>
      </c>
      <c r="C1990" s="326" t="s">
        <v>11111</v>
      </c>
      <c r="D1990" s="326" t="s">
        <v>11111</v>
      </c>
      <c r="E1990" s="325">
        <v>37834</v>
      </c>
      <c r="F1990" s="325">
        <v>42472</v>
      </c>
      <c r="G1990" s="324">
        <v>1700872587</v>
      </c>
      <c r="H1990" s="324" t="s">
        <v>11110</v>
      </c>
    </row>
    <row r="1991" spans="1:8" ht="14.45" customHeight="1" x14ac:dyDescent="0.2">
      <c r="A1991" s="324">
        <v>5388</v>
      </c>
      <c r="B1991" s="324">
        <v>1004880</v>
      </c>
      <c r="C1991" s="326" t="s">
        <v>11109</v>
      </c>
      <c r="D1991" s="326" t="s">
        <v>11108</v>
      </c>
      <c r="E1991" s="325">
        <v>37834</v>
      </c>
      <c r="F1991" s="325">
        <v>109574</v>
      </c>
      <c r="G1991" s="324">
        <v>1871589648</v>
      </c>
      <c r="H1991" s="324" t="s">
        <v>3538</v>
      </c>
    </row>
    <row r="1992" spans="1:8" ht="14.45" customHeight="1" x14ac:dyDescent="0.2">
      <c r="A1992" s="324">
        <v>5373</v>
      </c>
      <c r="B1992" s="324">
        <v>1004882</v>
      </c>
      <c r="C1992" s="326" t="s">
        <v>11107</v>
      </c>
      <c r="D1992" s="326" t="s">
        <v>11106</v>
      </c>
      <c r="E1992" s="325">
        <v>37834</v>
      </c>
      <c r="F1992" s="325">
        <v>42061</v>
      </c>
      <c r="G1992" s="324">
        <v>1629062369</v>
      </c>
      <c r="H1992" s="324" t="s">
        <v>11105</v>
      </c>
    </row>
    <row r="1993" spans="1:8" ht="14.45" customHeight="1" x14ac:dyDescent="0.2">
      <c r="A1993" s="324">
        <v>4008</v>
      </c>
      <c r="B1993" s="324">
        <v>1004886</v>
      </c>
      <c r="C1993" s="326" t="s">
        <v>11104</v>
      </c>
      <c r="D1993" s="326" t="s">
        <v>11103</v>
      </c>
      <c r="E1993" s="325">
        <v>37834</v>
      </c>
      <c r="F1993" s="325">
        <v>41801</v>
      </c>
      <c r="G1993" s="324">
        <v>1326037441</v>
      </c>
      <c r="H1993" s="324" t="s">
        <v>11102</v>
      </c>
    </row>
    <row r="1994" spans="1:8" ht="14.45" customHeight="1" x14ac:dyDescent="0.2">
      <c r="A1994" s="324">
        <v>101489</v>
      </c>
      <c r="B1994" s="324">
        <v>1004736</v>
      </c>
      <c r="C1994" s="326" t="s">
        <v>11101</v>
      </c>
      <c r="D1994" s="326" t="s">
        <v>11100</v>
      </c>
      <c r="E1994" s="325">
        <v>37805</v>
      </c>
      <c r="F1994" s="325">
        <v>40948</v>
      </c>
      <c r="G1994" s="324">
        <v>1790767002</v>
      </c>
      <c r="H1994" s="324" t="s">
        <v>3601</v>
      </c>
    </row>
    <row r="1995" spans="1:8" ht="14.45" customHeight="1" x14ac:dyDescent="0.2">
      <c r="A1995" s="324">
        <v>4729</v>
      </c>
      <c r="B1995" s="324">
        <v>1004770</v>
      </c>
      <c r="C1995" s="326" t="s">
        <v>11099</v>
      </c>
      <c r="D1995" s="326" t="s">
        <v>11098</v>
      </c>
      <c r="E1995" s="325">
        <v>37803</v>
      </c>
      <c r="F1995" s="325">
        <v>38352</v>
      </c>
      <c r="H1995" s="324" t="s">
        <v>11097</v>
      </c>
    </row>
    <row r="1996" spans="1:8" ht="14.45" customHeight="1" x14ac:dyDescent="0.2">
      <c r="A1996" s="324">
        <v>4253</v>
      </c>
      <c r="B1996" s="324">
        <v>1004778</v>
      </c>
      <c r="C1996" s="326" t="s">
        <v>11096</v>
      </c>
      <c r="D1996" s="326" t="s">
        <v>11095</v>
      </c>
      <c r="E1996" s="325">
        <v>37803</v>
      </c>
      <c r="F1996" s="325">
        <v>109574</v>
      </c>
      <c r="G1996" s="324">
        <v>1801880281</v>
      </c>
      <c r="H1996" s="324" t="s">
        <v>11094</v>
      </c>
    </row>
    <row r="1997" spans="1:8" ht="14.45" customHeight="1" x14ac:dyDescent="0.2">
      <c r="A1997" s="324">
        <v>4301</v>
      </c>
      <c r="B1997" s="324">
        <v>1004795</v>
      </c>
      <c r="C1997" s="326" t="s">
        <v>11093</v>
      </c>
      <c r="D1997" s="326" t="s">
        <v>11092</v>
      </c>
      <c r="E1997" s="325">
        <v>37803</v>
      </c>
      <c r="F1997" s="325">
        <v>109574</v>
      </c>
      <c r="G1997" s="324">
        <v>1831171651</v>
      </c>
      <c r="H1997" s="324" t="s">
        <v>11091</v>
      </c>
    </row>
    <row r="1998" spans="1:8" ht="14.45" customHeight="1" x14ac:dyDescent="0.2">
      <c r="A1998" s="324">
        <v>5211</v>
      </c>
      <c r="B1998" s="324">
        <v>1004798</v>
      </c>
      <c r="C1998" s="326" t="s">
        <v>4897</v>
      </c>
      <c r="D1998" s="326" t="s">
        <v>11090</v>
      </c>
      <c r="E1998" s="325">
        <v>37803</v>
      </c>
      <c r="F1998" s="325">
        <v>42825</v>
      </c>
      <c r="G1998" s="324">
        <v>1992799886</v>
      </c>
      <c r="H1998" s="324" t="s">
        <v>11089</v>
      </c>
    </row>
    <row r="1999" spans="1:8" ht="14.45" customHeight="1" x14ac:dyDescent="0.2">
      <c r="A1999" s="324">
        <v>5196</v>
      </c>
      <c r="B1999" s="324">
        <v>1004813</v>
      </c>
      <c r="C1999" s="326" t="s">
        <v>11088</v>
      </c>
      <c r="D1999" s="326" t="s">
        <v>11087</v>
      </c>
      <c r="E1999" s="325">
        <v>37803</v>
      </c>
      <c r="F1999" s="325">
        <v>39304</v>
      </c>
      <c r="G1999" s="324">
        <v>1942299664</v>
      </c>
      <c r="H1999" s="324" t="s">
        <v>11086</v>
      </c>
    </row>
    <row r="2000" spans="1:8" ht="14.45" customHeight="1" x14ac:dyDescent="0.2">
      <c r="A2000" s="324">
        <v>5208</v>
      </c>
      <c r="B2000" s="324">
        <v>1004814</v>
      </c>
      <c r="C2000" s="326" t="s">
        <v>11085</v>
      </c>
      <c r="D2000" s="326" t="s">
        <v>11084</v>
      </c>
      <c r="E2000" s="325">
        <v>37803</v>
      </c>
      <c r="F2000" s="325">
        <v>39304</v>
      </c>
      <c r="G2000" s="324">
        <v>1114916830</v>
      </c>
      <c r="H2000" s="324" t="s">
        <v>11083</v>
      </c>
    </row>
    <row r="2001" spans="1:8" ht="14.45" customHeight="1" x14ac:dyDescent="0.2">
      <c r="A2001" s="324">
        <v>5312</v>
      </c>
      <c r="B2001" s="324">
        <v>1004816</v>
      </c>
      <c r="C2001" s="326" t="s">
        <v>8541</v>
      </c>
      <c r="D2001" s="326" t="s">
        <v>11082</v>
      </c>
      <c r="E2001" s="325">
        <v>37803</v>
      </c>
      <c r="F2001" s="325">
        <v>109574</v>
      </c>
      <c r="G2001" s="324">
        <v>1871551622</v>
      </c>
      <c r="H2001" s="324" t="s">
        <v>11081</v>
      </c>
    </row>
    <row r="2002" spans="1:8" ht="14.45" customHeight="1" x14ac:dyDescent="0.2">
      <c r="A2002" s="324">
        <v>4803</v>
      </c>
      <c r="B2002" s="324">
        <v>1004826</v>
      </c>
      <c r="C2002" s="326" t="s">
        <v>11080</v>
      </c>
      <c r="D2002" s="326" t="s">
        <v>11079</v>
      </c>
      <c r="E2002" s="325">
        <v>37803</v>
      </c>
      <c r="F2002" s="325">
        <v>109574</v>
      </c>
      <c r="G2002" s="324">
        <v>1114985900</v>
      </c>
      <c r="H2002" s="324" t="s">
        <v>11078</v>
      </c>
    </row>
    <row r="2003" spans="1:8" ht="14.45" customHeight="1" x14ac:dyDescent="0.2">
      <c r="A2003" s="324">
        <v>4989</v>
      </c>
      <c r="B2003" s="324">
        <v>1004827</v>
      </c>
      <c r="C2003" s="326" t="s">
        <v>11077</v>
      </c>
      <c r="D2003" s="326" t="s">
        <v>11076</v>
      </c>
      <c r="E2003" s="325">
        <v>37803</v>
      </c>
      <c r="F2003" s="325">
        <v>109574</v>
      </c>
      <c r="G2003" s="324">
        <v>1437117272</v>
      </c>
      <c r="H2003" s="324" t="s">
        <v>11075</v>
      </c>
    </row>
    <row r="2004" spans="1:8" ht="14.45" customHeight="1" x14ac:dyDescent="0.2">
      <c r="A2004" s="324">
        <v>5011</v>
      </c>
      <c r="B2004" s="324">
        <v>1004773</v>
      </c>
      <c r="C2004" s="326" t="s">
        <v>10820</v>
      </c>
      <c r="D2004" s="326" t="s">
        <v>10819</v>
      </c>
      <c r="E2004" s="325">
        <v>37798</v>
      </c>
      <c r="F2004" s="325">
        <v>38274</v>
      </c>
      <c r="H2004" s="324" t="s">
        <v>10818</v>
      </c>
    </row>
    <row r="2005" spans="1:8" ht="14.45" customHeight="1" x14ac:dyDescent="0.2">
      <c r="A2005" s="324">
        <v>4411</v>
      </c>
      <c r="B2005" s="324">
        <v>1004774</v>
      </c>
      <c r="C2005" s="326" t="s">
        <v>9859</v>
      </c>
      <c r="D2005" s="326" t="s">
        <v>10817</v>
      </c>
      <c r="E2005" s="325">
        <v>37797</v>
      </c>
      <c r="F2005" s="325">
        <v>40086</v>
      </c>
      <c r="G2005" s="324">
        <v>1083679666</v>
      </c>
      <c r="H2005" s="324" t="s">
        <v>10816</v>
      </c>
    </row>
    <row r="2006" spans="1:8" ht="14.45" customHeight="1" x14ac:dyDescent="0.2">
      <c r="A2006" s="324">
        <v>4235</v>
      </c>
      <c r="B2006" s="324">
        <v>1004651</v>
      </c>
      <c r="C2006" s="326" t="s">
        <v>11074</v>
      </c>
      <c r="D2006" s="326" t="s">
        <v>10822</v>
      </c>
      <c r="E2006" s="325">
        <v>37783</v>
      </c>
      <c r="F2006" s="325">
        <v>38130</v>
      </c>
      <c r="H2006" s="324" t="s">
        <v>10821</v>
      </c>
    </row>
    <row r="2007" spans="1:8" ht="14.45" customHeight="1" x14ac:dyDescent="0.2">
      <c r="A2007" s="324">
        <v>5311</v>
      </c>
      <c r="B2007" s="324">
        <v>1004702</v>
      </c>
      <c r="C2007" s="326" t="s">
        <v>11073</v>
      </c>
      <c r="D2007" s="326" t="s">
        <v>11072</v>
      </c>
      <c r="E2007" s="325">
        <v>37773</v>
      </c>
      <c r="F2007" s="325">
        <v>41851</v>
      </c>
      <c r="G2007" s="324">
        <v>1992707186</v>
      </c>
      <c r="H2007" s="324" t="s">
        <v>11071</v>
      </c>
    </row>
    <row r="2008" spans="1:8" ht="14.45" customHeight="1" x14ac:dyDescent="0.2">
      <c r="A2008" s="324">
        <v>5132</v>
      </c>
      <c r="B2008" s="324">
        <v>1004737</v>
      </c>
      <c r="C2008" s="326" t="s">
        <v>11070</v>
      </c>
      <c r="D2008" s="326" t="s">
        <v>11069</v>
      </c>
      <c r="E2008" s="325">
        <v>37773</v>
      </c>
      <c r="F2008" s="325">
        <v>41639</v>
      </c>
      <c r="G2008" s="324">
        <v>1366502213</v>
      </c>
      <c r="H2008" s="324" t="s">
        <v>11068</v>
      </c>
    </row>
    <row r="2009" spans="1:8" ht="14.45" customHeight="1" x14ac:dyDescent="0.2">
      <c r="A2009" s="324">
        <v>5268</v>
      </c>
      <c r="B2009" s="324">
        <v>1004738</v>
      </c>
      <c r="C2009" s="326" t="s">
        <v>11067</v>
      </c>
      <c r="D2009" s="326" t="s">
        <v>11066</v>
      </c>
      <c r="E2009" s="325">
        <v>37773</v>
      </c>
      <c r="F2009" s="325">
        <v>41639</v>
      </c>
      <c r="G2009" s="324">
        <v>1205996832</v>
      </c>
      <c r="H2009" s="324" t="s">
        <v>11065</v>
      </c>
    </row>
    <row r="2010" spans="1:8" ht="14.45" customHeight="1" x14ac:dyDescent="0.2">
      <c r="A2010" s="324">
        <v>4785</v>
      </c>
      <c r="B2010" s="324">
        <v>1004739</v>
      </c>
      <c r="C2010" s="326" t="s">
        <v>11064</v>
      </c>
      <c r="D2010" s="326" t="s">
        <v>11063</v>
      </c>
      <c r="E2010" s="325">
        <v>37773</v>
      </c>
      <c r="F2010" s="325">
        <v>41639</v>
      </c>
      <c r="G2010" s="324">
        <v>1336209964</v>
      </c>
      <c r="H2010" s="324" t="s">
        <v>11062</v>
      </c>
    </row>
    <row r="2011" spans="1:8" ht="14.45" customHeight="1" x14ac:dyDescent="0.2">
      <c r="A2011" s="324">
        <v>5169</v>
      </c>
      <c r="B2011" s="324">
        <v>1004750</v>
      </c>
      <c r="C2011" s="326" t="s">
        <v>11061</v>
      </c>
      <c r="D2011" s="326" t="s">
        <v>11061</v>
      </c>
      <c r="E2011" s="325">
        <v>37773</v>
      </c>
      <c r="F2011" s="325">
        <v>38138</v>
      </c>
      <c r="H2011" s="324" t="s">
        <v>11060</v>
      </c>
    </row>
    <row r="2012" spans="1:8" ht="14.45" customHeight="1" x14ac:dyDescent="0.2">
      <c r="A2012" s="324">
        <v>4909</v>
      </c>
      <c r="B2012" s="324">
        <v>1004752</v>
      </c>
      <c r="C2012" s="326" t="s">
        <v>11059</v>
      </c>
      <c r="D2012" s="326" t="s">
        <v>11059</v>
      </c>
      <c r="E2012" s="325">
        <v>37773</v>
      </c>
      <c r="F2012" s="325">
        <v>38138</v>
      </c>
      <c r="H2012" s="324" t="s">
        <v>11058</v>
      </c>
    </row>
    <row r="2013" spans="1:8" ht="14.45" customHeight="1" x14ac:dyDescent="0.2">
      <c r="A2013" s="324">
        <v>4537</v>
      </c>
      <c r="B2013" s="324">
        <v>1004754</v>
      </c>
      <c r="C2013" s="326" t="s">
        <v>11057</v>
      </c>
      <c r="D2013" s="326" t="s">
        <v>11057</v>
      </c>
      <c r="E2013" s="325">
        <v>37773</v>
      </c>
      <c r="F2013" s="325">
        <v>38138</v>
      </c>
      <c r="H2013" s="324" t="s">
        <v>11056</v>
      </c>
    </row>
    <row r="2014" spans="1:8" ht="14.45" customHeight="1" x14ac:dyDescent="0.2">
      <c r="A2014" s="324">
        <v>5193</v>
      </c>
      <c r="B2014" s="324">
        <v>1004758</v>
      </c>
      <c r="C2014" s="326" t="s">
        <v>11055</v>
      </c>
      <c r="D2014" s="326" t="s">
        <v>11055</v>
      </c>
      <c r="E2014" s="325">
        <v>37773</v>
      </c>
      <c r="F2014" s="325">
        <v>38138</v>
      </c>
      <c r="H2014" s="324" t="s">
        <v>11054</v>
      </c>
    </row>
    <row r="2015" spans="1:8" ht="14.45" customHeight="1" x14ac:dyDescent="0.2">
      <c r="A2015" s="324">
        <v>4588</v>
      </c>
      <c r="B2015" s="324">
        <v>1004762</v>
      </c>
      <c r="C2015" s="326" t="s">
        <v>11053</v>
      </c>
      <c r="D2015" s="326" t="s">
        <v>11053</v>
      </c>
      <c r="E2015" s="325">
        <v>37773</v>
      </c>
      <c r="F2015" s="325">
        <v>38138</v>
      </c>
      <c r="H2015" s="324" t="s">
        <v>11052</v>
      </c>
    </row>
    <row r="2016" spans="1:8" ht="14.45" customHeight="1" x14ac:dyDescent="0.2">
      <c r="A2016" s="324">
        <v>4448</v>
      </c>
      <c r="B2016" s="324">
        <v>1004763</v>
      </c>
      <c r="C2016" s="326" t="s">
        <v>11051</v>
      </c>
      <c r="D2016" s="326" t="s">
        <v>11051</v>
      </c>
      <c r="E2016" s="325">
        <v>37773</v>
      </c>
      <c r="F2016" s="325">
        <v>37894</v>
      </c>
      <c r="H2016" s="324" t="s">
        <v>11050</v>
      </c>
    </row>
    <row r="2017" spans="1:8" ht="14.45" customHeight="1" x14ac:dyDescent="0.2">
      <c r="A2017" s="324">
        <v>101456</v>
      </c>
      <c r="B2017" s="324">
        <v>1004646</v>
      </c>
      <c r="C2017" s="326" t="s">
        <v>11049</v>
      </c>
      <c r="D2017" s="326" t="s">
        <v>11048</v>
      </c>
      <c r="E2017" s="325">
        <v>37770</v>
      </c>
      <c r="F2017" s="325">
        <v>38898</v>
      </c>
      <c r="H2017" s="324" t="s">
        <v>11047</v>
      </c>
    </row>
    <row r="2018" spans="1:8" ht="14.45" customHeight="1" x14ac:dyDescent="0.2">
      <c r="A2018" s="324">
        <v>101460</v>
      </c>
      <c r="B2018" s="324">
        <v>1004663</v>
      </c>
      <c r="C2018" s="326" t="s">
        <v>11046</v>
      </c>
      <c r="D2018" s="326" t="s">
        <v>11045</v>
      </c>
      <c r="E2018" s="325">
        <v>37762</v>
      </c>
      <c r="F2018" s="325">
        <v>41516</v>
      </c>
      <c r="G2018" s="324">
        <v>1982698742</v>
      </c>
      <c r="H2018" s="324" t="s">
        <v>11044</v>
      </c>
    </row>
    <row r="2019" spans="1:8" ht="14.45" customHeight="1" x14ac:dyDescent="0.2">
      <c r="A2019" s="324">
        <v>101364</v>
      </c>
      <c r="B2019" s="324">
        <v>1004641</v>
      </c>
      <c r="C2019" s="326" t="s">
        <v>11043</v>
      </c>
      <c r="D2019" s="326" t="s">
        <v>11042</v>
      </c>
      <c r="E2019" s="325">
        <v>37754</v>
      </c>
      <c r="F2019" s="325">
        <v>39596</v>
      </c>
      <c r="G2019" s="324">
        <v>1386719888</v>
      </c>
      <c r="H2019" s="324" t="s">
        <v>11041</v>
      </c>
    </row>
    <row r="2020" spans="1:8" ht="14.45" customHeight="1" x14ac:dyDescent="0.2">
      <c r="A2020" s="324">
        <v>5257</v>
      </c>
      <c r="B2020" s="324">
        <v>1004638</v>
      </c>
      <c r="C2020" s="326" t="s">
        <v>11040</v>
      </c>
      <c r="D2020" s="326" t="s">
        <v>11039</v>
      </c>
      <c r="E2020" s="325">
        <v>37742</v>
      </c>
      <c r="F2020" s="325">
        <v>42825</v>
      </c>
      <c r="G2020" s="324">
        <v>1225022908</v>
      </c>
      <c r="H2020" s="324" t="s">
        <v>11038</v>
      </c>
    </row>
    <row r="2021" spans="1:8" ht="14.45" customHeight="1" x14ac:dyDescent="0.2">
      <c r="A2021" s="324">
        <v>4509</v>
      </c>
      <c r="B2021" s="324">
        <v>1004643</v>
      </c>
      <c r="C2021" s="326" t="s">
        <v>11037</v>
      </c>
      <c r="D2021" s="326" t="s">
        <v>11036</v>
      </c>
      <c r="E2021" s="325">
        <v>37742</v>
      </c>
      <c r="F2021" s="325">
        <v>42794</v>
      </c>
      <c r="G2021" s="324">
        <v>1679569461</v>
      </c>
      <c r="H2021" s="324" t="s">
        <v>11035</v>
      </c>
    </row>
    <row r="2022" spans="1:8" ht="14.45" customHeight="1" x14ac:dyDescent="0.2">
      <c r="A2022" s="324">
        <v>5395</v>
      </c>
      <c r="B2022" s="324">
        <v>1004662</v>
      </c>
      <c r="C2022" s="326" t="s">
        <v>9773</v>
      </c>
      <c r="D2022" s="326" t="s">
        <v>11034</v>
      </c>
      <c r="E2022" s="325">
        <v>37742</v>
      </c>
      <c r="F2022" s="325">
        <v>41639</v>
      </c>
      <c r="G2022" s="324">
        <v>1174678866</v>
      </c>
      <c r="H2022" s="324" t="s">
        <v>11033</v>
      </c>
    </row>
    <row r="2023" spans="1:8" ht="14.45" customHeight="1" x14ac:dyDescent="0.2">
      <c r="A2023" s="324">
        <v>5391</v>
      </c>
      <c r="B2023" s="324">
        <v>1004664</v>
      </c>
      <c r="C2023" s="326" t="s">
        <v>11032</v>
      </c>
      <c r="D2023" s="326" t="s">
        <v>6722</v>
      </c>
      <c r="E2023" s="325">
        <v>37742</v>
      </c>
      <c r="F2023" s="325">
        <v>38898</v>
      </c>
      <c r="H2023" s="324" t="s">
        <v>6720</v>
      </c>
    </row>
    <row r="2024" spans="1:8" ht="14.45" customHeight="1" x14ac:dyDescent="0.2">
      <c r="A2024" s="324">
        <v>5291</v>
      </c>
      <c r="B2024" s="324">
        <v>1004679</v>
      </c>
      <c r="C2024" s="326" t="s">
        <v>11031</v>
      </c>
      <c r="D2024" s="326" t="s">
        <v>11030</v>
      </c>
      <c r="E2024" s="325">
        <v>37742</v>
      </c>
      <c r="F2024" s="325">
        <v>38656</v>
      </c>
      <c r="H2024" s="324" t="s">
        <v>11029</v>
      </c>
    </row>
    <row r="2025" spans="1:8" ht="14.45" customHeight="1" x14ac:dyDescent="0.2">
      <c r="A2025" s="324">
        <v>4912</v>
      </c>
      <c r="B2025" s="324">
        <v>1004680</v>
      </c>
      <c r="C2025" s="326" t="s">
        <v>11028</v>
      </c>
      <c r="D2025" s="326" t="s">
        <v>11027</v>
      </c>
      <c r="E2025" s="325">
        <v>37742</v>
      </c>
      <c r="F2025" s="325">
        <v>38656</v>
      </c>
      <c r="G2025" s="324" t="s">
        <v>11026</v>
      </c>
      <c r="H2025" s="324" t="s">
        <v>11025</v>
      </c>
    </row>
    <row r="2026" spans="1:8" ht="14.45" customHeight="1" x14ac:dyDescent="0.2">
      <c r="A2026" s="324">
        <v>4771</v>
      </c>
      <c r="B2026" s="324">
        <v>1004686</v>
      </c>
      <c r="C2026" s="326" t="s">
        <v>11024</v>
      </c>
      <c r="D2026" s="326" t="s">
        <v>11023</v>
      </c>
      <c r="E2026" s="325">
        <v>37742</v>
      </c>
      <c r="F2026" s="325">
        <v>41912</v>
      </c>
      <c r="G2026" s="324">
        <v>1437194032</v>
      </c>
      <c r="H2026" s="324" t="s">
        <v>11022</v>
      </c>
    </row>
    <row r="2027" spans="1:8" ht="14.45" customHeight="1" x14ac:dyDescent="0.2">
      <c r="A2027" s="324">
        <v>4993</v>
      </c>
      <c r="B2027" s="324">
        <v>1004690</v>
      </c>
      <c r="C2027" s="326" t="s">
        <v>11021</v>
      </c>
      <c r="D2027" s="326" t="s">
        <v>10828</v>
      </c>
      <c r="E2027" s="325">
        <v>37742</v>
      </c>
      <c r="F2027" s="325">
        <v>39233</v>
      </c>
      <c r="G2027" s="324">
        <v>1750449120</v>
      </c>
      <c r="H2027" s="324" t="s">
        <v>11020</v>
      </c>
    </row>
    <row r="2028" spans="1:8" ht="14.45" customHeight="1" x14ac:dyDescent="0.2">
      <c r="A2028" s="324">
        <v>100717</v>
      </c>
      <c r="B2028" s="324">
        <v>1004637</v>
      </c>
      <c r="C2028" s="326" t="s">
        <v>11019</v>
      </c>
      <c r="D2028" s="326" t="s">
        <v>10626</v>
      </c>
      <c r="E2028" s="325">
        <v>37727</v>
      </c>
      <c r="F2028" s="325">
        <v>37929</v>
      </c>
      <c r="H2028" s="324" t="s">
        <v>11018</v>
      </c>
    </row>
    <row r="2029" spans="1:8" ht="14.45" customHeight="1" x14ac:dyDescent="0.2">
      <c r="A2029" s="324">
        <v>4240</v>
      </c>
      <c r="B2029" s="324">
        <v>1004562</v>
      </c>
      <c r="C2029" s="326" t="s">
        <v>11017</v>
      </c>
      <c r="D2029" s="326" t="s">
        <v>11016</v>
      </c>
      <c r="E2029" s="325">
        <v>37721</v>
      </c>
      <c r="F2029" s="325">
        <v>37833</v>
      </c>
      <c r="H2029" s="324" t="s">
        <v>11015</v>
      </c>
    </row>
    <row r="2030" spans="1:8" ht="14.45" customHeight="1" x14ac:dyDescent="0.2">
      <c r="A2030" s="324">
        <v>101371</v>
      </c>
      <c r="B2030" s="324">
        <v>1004567</v>
      </c>
      <c r="C2030" s="326" t="s">
        <v>11014</v>
      </c>
      <c r="D2030" s="326" t="s">
        <v>11013</v>
      </c>
      <c r="E2030" s="325">
        <v>37719</v>
      </c>
      <c r="F2030" s="325">
        <v>38837</v>
      </c>
      <c r="H2030" s="324" t="s">
        <v>11012</v>
      </c>
    </row>
    <row r="2031" spans="1:8" ht="14.45" customHeight="1" x14ac:dyDescent="0.2">
      <c r="A2031" s="324">
        <v>4636</v>
      </c>
      <c r="B2031" s="324">
        <v>1004565</v>
      </c>
      <c r="C2031" s="326" t="s">
        <v>5905</v>
      </c>
      <c r="D2031" s="326" t="s">
        <v>11011</v>
      </c>
      <c r="E2031" s="325">
        <v>37712</v>
      </c>
      <c r="F2031" s="325">
        <v>38564</v>
      </c>
      <c r="H2031" s="324" t="s">
        <v>11010</v>
      </c>
    </row>
    <row r="2032" spans="1:8" ht="14.45" customHeight="1" x14ac:dyDescent="0.2">
      <c r="A2032" s="324">
        <v>4341</v>
      </c>
      <c r="B2032" s="324">
        <v>1004568</v>
      </c>
      <c r="C2032" s="326" t="s">
        <v>6129</v>
      </c>
      <c r="D2032" s="326" t="s">
        <v>11009</v>
      </c>
      <c r="E2032" s="325">
        <v>37712</v>
      </c>
      <c r="F2032" s="325">
        <v>41500</v>
      </c>
      <c r="G2032" s="324">
        <v>1396820890</v>
      </c>
      <c r="H2032" s="324" t="s">
        <v>11008</v>
      </c>
    </row>
    <row r="2033" spans="1:8" ht="14.45" customHeight="1" x14ac:dyDescent="0.2">
      <c r="A2033" s="324">
        <v>4484</v>
      </c>
      <c r="B2033" s="324">
        <v>1004571</v>
      </c>
      <c r="C2033" s="326" t="s">
        <v>11007</v>
      </c>
      <c r="D2033" s="326" t="s">
        <v>11006</v>
      </c>
      <c r="E2033" s="325">
        <v>37712</v>
      </c>
      <c r="F2033" s="325">
        <v>39950</v>
      </c>
      <c r="G2033" s="324">
        <v>1902936354</v>
      </c>
      <c r="H2033" s="324" t="s">
        <v>11005</v>
      </c>
    </row>
    <row r="2034" spans="1:8" ht="14.45" customHeight="1" x14ac:dyDescent="0.2">
      <c r="A2034" s="324">
        <v>4894</v>
      </c>
      <c r="B2034" s="324">
        <v>1004587</v>
      </c>
      <c r="C2034" s="326" t="s">
        <v>11004</v>
      </c>
      <c r="D2034" s="326" t="s">
        <v>11003</v>
      </c>
      <c r="E2034" s="325">
        <v>37712</v>
      </c>
      <c r="F2034" s="325">
        <v>37833</v>
      </c>
      <c r="H2034" s="324" t="s">
        <v>11002</v>
      </c>
    </row>
    <row r="2035" spans="1:8" ht="14.45" customHeight="1" x14ac:dyDescent="0.2">
      <c r="A2035" s="324">
        <v>4964</v>
      </c>
      <c r="B2035" s="324">
        <v>1004590</v>
      </c>
      <c r="C2035" s="326" t="s">
        <v>11001</v>
      </c>
      <c r="D2035" s="326" t="s">
        <v>11000</v>
      </c>
      <c r="E2035" s="325">
        <v>37712</v>
      </c>
      <c r="F2035" s="325">
        <v>37833</v>
      </c>
      <c r="H2035" s="324" t="s">
        <v>10999</v>
      </c>
    </row>
    <row r="2036" spans="1:8" ht="14.45" customHeight="1" x14ac:dyDescent="0.2">
      <c r="A2036" s="324">
        <v>4416</v>
      </c>
      <c r="B2036" s="324">
        <v>1004592</v>
      </c>
      <c r="C2036" s="326" t="s">
        <v>10998</v>
      </c>
      <c r="D2036" s="326" t="s">
        <v>10997</v>
      </c>
      <c r="E2036" s="325">
        <v>37712</v>
      </c>
      <c r="F2036" s="325">
        <v>37833</v>
      </c>
      <c r="H2036" s="324" t="s">
        <v>10996</v>
      </c>
    </row>
    <row r="2037" spans="1:8" ht="14.45" customHeight="1" x14ac:dyDescent="0.2">
      <c r="A2037" s="324">
        <v>5118</v>
      </c>
      <c r="B2037" s="324">
        <v>1004596</v>
      </c>
      <c r="C2037" s="326" t="s">
        <v>3813</v>
      </c>
      <c r="D2037" s="326" t="s">
        <v>10995</v>
      </c>
      <c r="E2037" s="325">
        <v>37712</v>
      </c>
      <c r="F2037" s="325">
        <v>37833</v>
      </c>
      <c r="H2037" s="324" t="s">
        <v>10994</v>
      </c>
    </row>
    <row r="2038" spans="1:8" ht="14.45" customHeight="1" x14ac:dyDescent="0.2">
      <c r="A2038" s="324">
        <v>5037</v>
      </c>
      <c r="B2038" s="324">
        <v>1004617</v>
      </c>
      <c r="C2038" s="326" t="s">
        <v>10993</v>
      </c>
      <c r="D2038" s="326" t="s">
        <v>10992</v>
      </c>
      <c r="E2038" s="325">
        <v>37712</v>
      </c>
      <c r="F2038" s="325">
        <v>39875</v>
      </c>
      <c r="G2038" s="324">
        <v>1487689592</v>
      </c>
      <c r="H2038" s="324" t="s">
        <v>10991</v>
      </c>
    </row>
    <row r="2039" spans="1:8" ht="14.45" customHeight="1" x14ac:dyDescent="0.2">
      <c r="A2039" s="324">
        <v>4449</v>
      </c>
      <c r="B2039" s="324">
        <v>1004561</v>
      </c>
      <c r="C2039" s="326" t="s">
        <v>7288</v>
      </c>
      <c r="D2039" s="326" t="s">
        <v>10027</v>
      </c>
      <c r="E2039" s="325">
        <v>37696</v>
      </c>
      <c r="F2039" s="325">
        <v>38232</v>
      </c>
      <c r="H2039" s="324" t="s">
        <v>10026</v>
      </c>
    </row>
    <row r="2040" spans="1:8" ht="14.45" customHeight="1" x14ac:dyDescent="0.2">
      <c r="A2040" s="324">
        <v>5313</v>
      </c>
      <c r="B2040" s="324">
        <v>1004655</v>
      </c>
      <c r="C2040" s="326" t="s">
        <v>10990</v>
      </c>
      <c r="D2040" s="326" t="s">
        <v>10989</v>
      </c>
      <c r="E2040" s="325">
        <v>37683</v>
      </c>
      <c r="F2040" s="325">
        <v>109574</v>
      </c>
      <c r="G2040" s="324">
        <v>1457341042</v>
      </c>
      <c r="H2040" s="324" t="s">
        <v>10988</v>
      </c>
    </row>
    <row r="2041" spans="1:8" ht="14.45" customHeight="1" x14ac:dyDescent="0.2">
      <c r="A2041" s="324">
        <v>4166</v>
      </c>
      <c r="B2041" s="324">
        <v>1004551</v>
      </c>
      <c r="C2041" s="326" t="s">
        <v>10987</v>
      </c>
      <c r="D2041" s="326" t="s">
        <v>10986</v>
      </c>
      <c r="E2041" s="325">
        <v>37681</v>
      </c>
      <c r="F2041" s="325">
        <v>39381</v>
      </c>
      <c r="G2041" s="324">
        <v>1114975653</v>
      </c>
      <c r="H2041" s="324" t="s">
        <v>10985</v>
      </c>
    </row>
    <row r="2042" spans="1:8" ht="14.45" customHeight="1" x14ac:dyDescent="0.2">
      <c r="A2042" s="324">
        <v>4241</v>
      </c>
      <c r="B2042" s="324">
        <v>1004580</v>
      </c>
      <c r="C2042" s="326" t="s">
        <v>10984</v>
      </c>
      <c r="D2042" s="326" t="s">
        <v>10983</v>
      </c>
      <c r="E2042" s="325">
        <v>37681</v>
      </c>
      <c r="F2042" s="325">
        <v>38029</v>
      </c>
      <c r="H2042" s="324" t="s">
        <v>10982</v>
      </c>
    </row>
    <row r="2043" spans="1:8" ht="14.45" customHeight="1" x14ac:dyDescent="0.2">
      <c r="A2043" s="324">
        <v>5066</v>
      </c>
      <c r="B2043" s="324">
        <v>1004566</v>
      </c>
      <c r="C2043" s="326" t="s">
        <v>10981</v>
      </c>
      <c r="D2043" s="326" t="s">
        <v>10980</v>
      </c>
      <c r="E2043" s="325">
        <v>37680</v>
      </c>
      <c r="F2043" s="325">
        <v>38533</v>
      </c>
      <c r="H2043" s="324" t="s">
        <v>10979</v>
      </c>
    </row>
    <row r="2044" spans="1:8" ht="14.45" customHeight="1" x14ac:dyDescent="0.2">
      <c r="A2044" s="324">
        <v>101351</v>
      </c>
      <c r="B2044" s="324">
        <v>1004526</v>
      </c>
      <c r="C2044" s="326" t="s">
        <v>10978</v>
      </c>
      <c r="D2044" s="326" t="s">
        <v>10977</v>
      </c>
      <c r="E2044" s="325">
        <v>37664</v>
      </c>
      <c r="F2044" s="325">
        <v>109574</v>
      </c>
      <c r="G2044" s="324">
        <v>1811051964</v>
      </c>
      <c r="H2044" s="324" t="s">
        <v>3663</v>
      </c>
    </row>
    <row r="2045" spans="1:8" ht="14.45" customHeight="1" x14ac:dyDescent="0.2">
      <c r="A2045" s="324">
        <v>4483</v>
      </c>
      <c r="B2045" s="324">
        <v>1001123</v>
      </c>
      <c r="C2045" s="326" t="s">
        <v>10976</v>
      </c>
      <c r="D2045" s="326" t="s">
        <v>10975</v>
      </c>
      <c r="E2045" s="325">
        <v>37653</v>
      </c>
      <c r="F2045" s="325">
        <v>109574</v>
      </c>
      <c r="G2045" s="324">
        <v>1285621789</v>
      </c>
      <c r="H2045" s="324" t="s">
        <v>10974</v>
      </c>
    </row>
    <row r="2046" spans="1:8" ht="14.45" customHeight="1" x14ac:dyDescent="0.2">
      <c r="A2046" s="324">
        <v>4597</v>
      </c>
      <c r="B2046" s="324">
        <v>1004514</v>
      </c>
      <c r="C2046" s="326" t="s">
        <v>10973</v>
      </c>
      <c r="D2046" s="326" t="s">
        <v>10973</v>
      </c>
      <c r="E2046" s="325">
        <v>37653</v>
      </c>
      <c r="F2046" s="325">
        <v>39690</v>
      </c>
      <c r="G2046" s="324">
        <v>1922094705</v>
      </c>
      <c r="H2046" s="324" t="s">
        <v>10972</v>
      </c>
    </row>
    <row r="2047" spans="1:8" ht="14.45" customHeight="1" x14ac:dyDescent="0.2">
      <c r="A2047" s="324">
        <v>5339</v>
      </c>
      <c r="B2047" s="324">
        <v>1004515</v>
      </c>
      <c r="C2047" s="326" t="s">
        <v>10971</v>
      </c>
      <c r="D2047" s="326" t="s">
        <v>10971</v>
      </c>
      <c r="E2047" s="325">
        <v>37653</v>
      </c>
      <c r="F2047" s="325">
        <v>109574</v>
      </c>
      <c r="G2047" s="324">
        <v>1528054392</v>
      </c>
      <c r="H2047" s="324" t="s">
        <v>10970</v>
      </c>
    </row>
    <row r="2048" spans="1:8" ht="14.45" customHeight="1" x14ac:dyDescent="0.2">
      <c r="A2048" s="324">
        <v>4454</v>
      </c>
      <c r="B2048" s="324">
        <v>1004516</v>
      </c>
      <c r="C2048" s="326" t="s">
        <v>10969</v>
      </c>
      <c r="D2048" s="326" t="s">
        <v>10969</v>
      </c>
      <c r="E2048" s="325">
        <v>37653</v>
      </c>
      <c r="F2048" s="325">
        <v>40950</v>
      </c>
      <c r="G2048" s="324">
        <v>1205823432</v>
      </c>
      <c r="H2048" s="324" t="s">
        <v>10968</v>
      </c>
    </row>
    <row r="2049" spans="1:8" ht="14.45" customHeight="1" x14ac:dyDescent="0.2">
      <c r="A2049" s="324">
        <v>4532</v>
      </c>
      <c r="B2049" s="324">
        <v>1004517</v>
      </c>
      <c r="C2049" s="326" t="s">
        <v>10967</v>
      </c>
      <c r="D2049" s="326" t="s">
        <v>10967</v>
      </c>
      <c r="E2049" s="325">
        <v>37653</v>
      </c>
      <c r="F2049" s="325">
        <v>39141</v>
      </c>
      <c r="G2049" s="324">
        <v>1306832191</v>
      </c>
      <c r="H2049" s="324" t="s">
        <v>10966</v>
      </c>
    </row>
    <row r="2050" spans="1:8" ht="14.45" customHeight="1" x14ac:dyDescent="0.2">
      <c r="A2050" s="324">
        <v>5247</v>
      </c>
      <c r="B2050" s="324">
        <v>1004520</v>
      </c>
      <c r="C2050" s="326" t="s">
        <v>10965</v>
      </c>
      <c r="D2050" s="326" t="s">
        <v>10964</v>
      </c>
      <c r="E2050" s="325">
        <v>37653</v>
      </c>
      <c r="F2050" s="325">
        <v>43190</v>
      </c>
      <c r="G2050" s="324">
        <v>1932195708</v>
      </c>
      <c r="H2050" s="324" t="s">
        <v>3455</v>
      </c>
    </row>
    <row r="2051" spans="1:8" ht="14.45" customHeight="1" x14ac:dyDescent="0.2">
      <c r="A2051" s="324">
        <v>4292</v>
      </c>
      <c r="B2051" s="324">
        <v>1004521</v>
      </c>
      <c r="C2051" s="326" t="s">
        <v>10963</v>
      </c>
      <c r="D2051" s="326" t="s">
        <v>10962</v>
      </c>
      <c r="E2051" s="325">
        <v>37653</v>
      </c>
      <c r="F2051" s="325">
        <v>43046</v>
      </c>
      <c r="G2051" s="324">
        <v>1649266446</v>
      </c>
      <c r="H2051" s="324" t="s">
        <v>10961</v>
      </c>
    </row>
    <row r="2052" spans="1:8" ht="14.45" customHeight="1" x14ac:dyDescent="0.2">
      <c r="A2052" s="324">
        <v>114</v>
      </c>
      <c r="B2052" s="324">
        <v>1004535</v>
      </c>
      <c r="C2052" s="326" t="s">
        <v>10960</v>
      </c>
      <c r="D2052" s="326" t="s">
        <v>10959</v>
      </c>
      <c r="E2052" s="325">
        <v>37653</v>
      </c>
      <c r="F2052" s="325">
        <v>39304</v>
      </c>
      <c r="G2052" s="324">
        <v>1760471478</v>
      </c>
      <c r="H2052" s="324" t="s">
        <v>10958</v>
      </c>
    </row>
    <row r="2053" spans="1:8" ht="14.45" customHeight="1" x14ac:dyDescent="0.2">
      <c r="A2053" s="324">
        <v>4070</v>
      </c>
      <c r="B2053" s="324">
        <v>1004548</v>
      </c>
      <c r="C2053" s="326" t="s">
        <v>6771</v>
      </c>
      <c r="D2053" s="326" t="s">
        <v>10957</v>
      </c>
      <c r="E2053" s="325">
        <v>37653</v>
      </c>
      <c r="F2053" s="325">
        <v>42855</v>
      </c>
      <c r="G2053" s="324">
        <v>1447358668</v>
      </c>
      <c r="H2053" s="324" t="s">
        <v>3594</v>
      </c>
    </row>
    <row r="2054" spans="1:8" ht="14.45" customHeight="1" x14ac:dyDescent="0.2">
      <c r="A2054" s="324">
        <v>191</v>
      </c>
      <c r="B2054" s="324">
        <v>1004415</v>
      </c>
      <c r="C2054" s="326" t="s">
        <v>10956</v>
      </c>
      <c r="D2054" s="326" t="s">
        <v>9151</v>
      </c>
      <c r="E2054" s="325">
        <v>37637</v>
      </c>
      <c r="F2054" s="325">
        <v>39436</v>
      </c>
      <c r="G2054" s="324">
        <v>1497790083</v>
      </c>
      <c r="H2054" s="324" t="s">
        <v>10955</v>
      </c>
    </row>
    <row r="2055" spans="1:8" ht="14.45" customHeight="1" x14ac:dyDescent="0.2">
      <c r="A2055" s="324">
        <v>169</v>
      </c>
      <c r="B2055" s="324">
        <v>1004416</v>
      </c>
      <c r="C2055" s="326" t="s">
        <v>10954</v>
      </c>
      <c r="D2055" s="326" t="s">
        <v>10953</v>
      </c>
      <c r="E2055" s="325">
        <v>37637</v>
      </c>
      <c r="F2055" s="325">
        <v>39436</v>
      </c>
      <c r="G2055" s="324">
        <v>1154366912</v>
      </c>
      <c r="H2055" s="324" t="s">
        <v>10952</v>
      </c>
    </row>
    <row r="2056" spans="1:8" ht="14.45" customHeight="1" x14ac:dyDescent="0.2">
      <c r="A2056" s="324">
        <v>4908</v>
      </c>
      <c r="B2056" s="324">
        <v>1004531</v>
      </c>
      <c r="C2056" s="326" t="s">
        <v>10951</v>
      </c>
      <c r="D2056" s="326" t="s">
        <v>10950</v>
      </c>
      <c r="E2056" s="325">
        <v>37637</v>
      </c>
      <c r="F2056" s="325">
        <v>37735</v>
      </c>
      <c r="H2056" s="324" t="s">
        <v>10949</v>
      </c>
    </row>
    <row r="2057" spans="1:8" ht="14.45" customHeight="1" x14ac:dyDescent="0.2">
      <c r="A2057" s="324">
        <v>240</v>
      </c>
      <c r="B2057" s="324">
        <v>1004430</v>
      </c>
      <c r="C2057" s="326" t="s">
        <v>10948</v>
      </c>
      <c r="D2057" s="326" t="s">
        <v>10948</v>
      </c>
      <c r="E2057" s="325">
        <v>37629</v>
      </c>
      <c r="F2057" s="325">
        <v>109574</v>
      </c>
      <c r="G2057" s="324">
        <v>1538246285</v>
      </c>
      <c r="H2057" s="324" t="s">
        <v>10947</v>
      </c>
    </row>
    <row r="2058" spans="1:8" ht="14.45" customHeight="1" x14ac:dyDescent="0.2">
      <c r="A2058" s="324">
        <v>4721</v>
      </c>
      <c r="B2058" s="324">
        <v>1004459</v>
      </c>
      <c r="C2058" s="326" t="s">
        <v>10541</v>
      </c>
      <c r="D2058" s="326" t="s">
        <v>10946</v>
      </c>
      <c r="E2058" s="325">
        <v>37622</v>
      </c>
      <c r="F2058" s="325">
        <v>37833</v>
      </c>
      <c r="H2058" s="324" t="s">
        <v>10945</v>
      </c>
    </row>
    <row r="2059" spans="1:8" ht="14.45" customHeight="1" x14ac:dyDescent="0.2">
      <c r="A2059" s="324">
        <v>4192</v>
      </c>
      <c r="B2059" s="324">
        <v>1004460</v>
      </c>
      <c r="C2059" s="326" t="s">
        <v>8023</v>
      </c>
      <c r="D2059" s="326" t="s">
        <v>10944</v>
      </c>
      <c r="E2059" s="325">
        <v>37622</v>
      </c>
      <c r="F2059" s="325">
        <v>38839</v>
      </c>
      <c r="H2059" s="324" t="s">
        <v>10943</v>
      </c>
    </row>
    <row r="2060" spans="1:8" ht="14.45" customHeight="1" x14ac:dyDescent="0.2">
      <c r="A2060" s="324">
        <v>4851</v>
      </c>
      <c r="B2060" s="324">
        <v>1004468</v>
      </c>
      <c r="C2060" s="326" t="s">
        <v>10942</v>
      </c>
      <c r="D2060" s="326" t="s">
        <v>10941</v>
      </c>
      <c r="E2060" s="325">
        <v>37622</v>
      </c>
      <c r="F2060" s="325">
        <v>109574</v>
      </c>
      <c r="G2060" s="324">
        <v>1144217639</v>
      </c>
      <c r="H2060" s="324" t="s">
        <v>10940</v>
      </c>
    </row>
    <row r="2061" spans="1:8" ht="14.45" customHeight="1" x14ac:dyDescent="0.2">
      <c r="A2061" s="324">
        <v>4731</v>
      </c>
      <c r="B2061" s="324">
        <v>1004469</v>
      </c>
      <c r="C2061" s="326" t="s">
        <v>10939</v>
      </c>
      <c r="D2061" s="326" t="s">
        <v>10938</v>
      </c>
      <c r="E2061" s="325">
        <v>37622</v>
      </c>
      <c r="F2061" s="325">
        <v>109574</v>
      </c>
      <c r="G2061" s="324">
        <v>1831186329</v>
      </c>
      <c r="H2061" s="324" t="s">
        <v>3412</v>
      </c>
    </row>
    <row r="2062" spans="1:8" ht="14.45" customHeight="1" x14ac:dyDescent="0.2">
      <c r="A2062" s="324">
        <v>4635</v>
      </c>
      <c r="B2062" s="324">
        <v>1004482</v>
      </c>
      <c r="C2062" s="326" t="s">
        <v>10937</v>
      </c>
      <c r="D2062" s="326" t="s">
        <v>10937</v>
      </c>
      <c r="E2062" s="325">
        <v>37622</v>
      </c>
      <c r="F2062" s="325">
        <v>109574</v>
      </c>
      <c r="G2062" s="324">
        <v>1477549244</v>
      </c>
      <c r="H2062" s="324" t="s">
        <v>10936</v>
      </c>
    </row>
    <row r="2063" spans="1:8" ht="14.45" customHeight="1" x14ac:dyDescent="0.2">
      <c r="A2063" s="324">
        <v>5061</v>
      </c>
      <c r="B2063" s="324">
        <v>1004487</v>
      </c>
      <c r="C2063" s="326" t="s">
        <v>10935</v>
      </c>
      <c r="D2063" s="326" t="s">
        <v>10935</v>
      </c>
      <c r="E2063" s="325">
        <v>37622</v>
      </c>
      <c r="F2063" s="325">
        <v>109574</v>
      </c>
      <c r="G2063" s="324">
        <v>1770579559</v>
      </c>
      <c r="H2063" s="324" t="s">
        <v>3409</v>
      </c>
    </row>
    <row r="2064" spans="1:8" ht="14.45" customHeight="1" x14ac:dyDescent="0.2">
      <c r="A2064" s="324">
        <v>5043</v>
      </c>
      <c r="B2064" s="324">
        <v>1004488</v>
      </c>
      <c r="C2064" s="326" t="s">
        <v>10934</v>
      </c>
      <c r="D2064" s="326" t="s">
        <v>10934</v>
      </c>
      <c r="E2064" s="325">
        <v>37622</v>
      </c>
      <c r="F2064" s="325">
        <v>109574</v>
      </c>
      <c r="G2064" s="324">
        <v>1750378246</v>
      </c>
      <c r="H2064" s="324" t="s">
        <v>3467</v>
      </c>
    </row>
    <row r="2065" spans="1:8" ht="14.45" customHeight="1" x14ac:dyDescent="0.2">
      <c r="A2065" s="324">
        <v>4074</v>
      </c>
      <c r="B2065" s="324">
        <v>1004489</v>
      </c>
      <c r="C2065" s="326" t="s">
        <v>10933</v>
      </c>
      <c r="D2065" s="326" t="s">
        <v>10933</v>
      </c>
      <c r="E2065" s="325">
        <v>37622</v>
      </c>
      <c r="F2065" s="325">
        <v>109574</v>
      </c>
      <c r="G2065" s="324">
        <v>1700873296</v>
      </c>
      <c r="H2065" s="324" t="s">
        <v>10932</v>
      </c>
    </row>
    <row r="2066" spans="1:8" ht="14.45" customHeight="1" x14ac:dyDescent="0.2">
      <c r="A2066" s="324">
        <v>4223</v>
      </c>
      <c r="B2066" s="324">
        <v>1004490</v>
      </c>
      <c r="C2066" s="326" t="s">
        <v>10931</v>
      </c>
      <c r="D2066" s="326" t="s">
        <v>10930</v>
      </c>
      <c r="E2066" s="325">
        <v>37622</v>
      </c>
      <c r="F2066" s="325">
        <v>42049</v>
      </c>
      <c r="G2066" s="324">
        <v>1124014428</v>
      </c>
      <c r="H2066" s="324" t="s">
        <v>10929</v>
      </c>
    </row>
    <row r="2067" spans="1:8" ht="14.45" customHeight="1" x14ac:dyDescent="0.2">
      <c r="A2067" s="324">
        <v>4239</v>
      </c>
      <c r="B2067" s="324">
        <v>1004508</v>
      </c>
      <c r="C2067" s="326" t="s">
        <v>10928</v>
      </c>
      <c r="D2067" s="326" t="s">
        <v>10927</v>
      </c>
      <c r="E2067" s="325">
        <v>37622</v>
      </c>
      <c r="F2067" s="325">
        <v>39994</v>
      </c>
      <c r="G2067" s="324">
        <v>1437117256</v>
      </c>
      <c r="H2067" s="324" t="s">
        <v>10926</v>
      </c>
    </row>
    <row r="2068" spans="1:8" ht="14.45" customHeight="1" x14ac:dyDescent="0.2">
      <c r="A2068" s="324">
        <v>5309</v>
      </c>
      <c r="B2068" s="324">
        <v>1004530</v>
      </c>
      <c r="C2068" s="326" t="s">
        <v>8536</v>
      </c>
      <c r="D2068" s="326" t="s">
        <v>10925</v>
      </c>
      <c r="E2068" s="325">
        <v>37620</v>
      </c>
      <c r="F2068" s="325">
        <v>42216</v>
      </c>
      <c r="G2068" s="324">
        <v>1073501771</v>
      </c>
      <c r="H2068" s="324" t="s">
        <v>10924</v>
      </c>
    </row>
    <row r="2069" spans="1:8" ht="14.45" customHeight="1" x14ac:dyDescent="0.2">
      <c r="A2069" s="324">
        <v>5228</v>
      </c>
      <c r="B2069" s="324">
        <v>1004364</v>
      </c>
      <c r="C2069" s="326" t="s">
        <v>10923</v>
      </c>
      <c r="D2069" s="326" t="s">
        <v>5047</v>
      </c>
      <c r="E2069" s="325">
        <v>37592</v>
      </c>
      <c r="F2069" s="325">
        <v>39933</v>
      </c>
      <c r="G2069" s="324">
        <v>1124022470</v>
      </c>
      <c r="H2069" s="324" t="s">
        <v>5046</v>
      </c>
    </row>
    <row r="2070" spans="1:8" ht="14.45" customHeight="1" x14ac:dyDescent="0.2">
      <c r="A2070" s="324">
        <v>5279</v>
      </c>
      <c r="B2070" s="324">
        <v>1004401</v>
      </c>
      <c r="C2070" s="326" t="s">
        <v>10922</v>
      </c>
      <c r="D2070" s="326" t="s">
        <v>10922</v>
      </c>
      <c r="E2070" s="325">
        <v>37591</v>
      </c>
      <c r="F2070" s="325">
        <v>109574</v>
      </c>
      <c r="G2070" s="324">
        <v>1235125006</v>
      </c>
      <c r="H2070" s="324" t="s">
        <v>10921</v>
      </c>
    </row>
    <row r="2071" spans="1:8" ht="14.45" customHeight="1" x14ac:dyDescent="0.2">
      <c r="A2071" s="324">
        <v>4381</v>
      </c>
      <c r="B2071" s="324">
        <v>1004402</v>
      </c>
      <c r="C2071" s="326" t="s">
        <v>10920</v>
      </c>
      <c r="D2071" s="326" t="s">
        <v>10919</v>
      </c>
      <c r="E2071" s="325">
        <v>37591</v>
      </c>
      <c r="F2071" s="325">
        <v>40999</v>
      </c>
      <c r="G2071" s="324">
        <v>1538155304</v>
      </c>
      <c r="H2071" s="324" t="s">
        <v>10918</v>
      </c>
    </row>
    <row r="2072" spans="1:8" ht="14.45" customHeight="1" x14ac:dyDescent="0.2">
      <c r="A2072" s="324">
        <v>5306</v>
      </c>
      <c r="B2072" s="324">
        <v>1004403</v>
      </c>
      <c r="C2072" s="326" t="s">
        <v>10917</v>
      </c>
      <c r="D2072" s="326" t="s">
        <v>10917</v>
      </c>
      <c r="E2072" s="325">
        <v>37591</v>
      </c>
      <c r="F2072" s="325">
        <v>40847</v>
      </c>
      <c r="G2072" s="324">
        <v>1609863109</v>
      </c>
      <c r="H2072" s="324" t="s">
        <v>10916</v>
      </c>
    </row>
    <row r="2073" spans="1:8" ht="14.45" customHeight="1" x14ac:dyDescent="0.2">
      <c r="A2073" s="324">
        <v>4951</v>
      </c>
      <c r="B2073" s="324">
        <v>1004411</v>
      </c>
      <c r="C2073" s="326" t="s">
        <v>10915</v>
      </c>
      <c r="D2073" s="326" t="s">
        <v>10914</v>
      </c>
      <c r="E2073" s="325">
        <v>37591</v>
      </c>
      <c r="F2073" s="325">
        <v>109574</v>
      </c>
      <c r="G2073" s="324">
        <v>1912994401</v>
      </c>
      <c r="H2073" s="324" t="s">
        <v>10913</v>
      </c>
    </row>
    <row r="2074" spans="1:8" ht="14.45" customHeight="1" x14ac:dyDescent="0.2">
      <c r="A2074" s="324">
        <v>5286</v>
      </c>
      <c r="B2074" s="324">
        <v>1004412</v>
      </c>
      <c r="C2074" s="326" t="s">
        <v>10912</v>
      </c>
      <c r="D2074" s="326" t="s">
        <v>10912</v>
      </c>
      <c r="E2074" s="325">
        <v>37591</v>
      </c>
      <c r="F2074" s="325">
        <v>40968</v>
      </c>
      <c r="G2074" s="324">
        <v>1255327029</v>
      </c>
      <c r="H2074" s="324" t="s">
        <v>10911</v>
      </c>
    </row>
    <row r="2075" spans="1:8" ht="14.45" customHeight="1" x14ac:dyDescent="0.2">
      <c r="A2075" s="324">
        <v>5091</v>
      </c>
      <c r="B2075" s="324">
        <v>1004431</v>
      </c>
      <c r="C2075" s="326" t="s">
        <v>10910</v>
      </c>
      <c r="D2075" s="326" t="s">
        <v>10910</v>
      </c>
      <c r="E2075" s="325">
        <v>37591</v>
      </c>
      <c r="F2075" s="325">
        <v>40755</v>
      </c>
      <c r="G2075" s="324">
        <v>1801882618</v>
      </c>
      <c r="H2075" s="324" t="s">
        <v>10909</v>
      </c>
    </row>
    <row r="2076" spans="1:8" ht="14.45" customHeight="1" x14ac:dyDescent="0.2">
      <c r="A2076" s="324">
        <v>5244</v>
      </c>
      <c r="B2076" s="324">
        <v>1004432</v>
      </c>
      <c r="C2076" s="326" t="s">
        <v>10908</v>
      </c>
      <c r="D2076" s="326" t="s">
        <v>10907</v>
      </c>
      <c r="E2076" s="325">
        <v>37591</v>
      </c>
      <c r="F2076" s="325">
        <v>109574</v>
      </c>
      <c r="G2076" s="324">
        <v>1235100058</v>
      </c>
      <c r="H2076" s="324" t="s">
        <v>10906</v>
      </c>
    </row>
    <row r="2077" spans="1:8" ht="14.45" customHeight="1" x14ac:dyDescent="0.2">
      <c r="A2077" s="324">
        <v>5135</v>
      </c>
      <c r="B2077" s="324">
        <v>1004439</v>
      </c>
      <c r="C2077" s="326" t="s">
        <v>10905</v>
      </c>
      <c r="D2077" s="326" t="s">
        <v>10904</v>
      </c>
      <c r="E2077" s="325">
        <v>37591</v>
      </c>
      <c r="F2077" s="325">
        <v>109574</v>
      </c>
      <c r="G2077" s="324">
        <v>1669574414</v>
      </c>
      <c r="H2077" s="324" t="s">
        <v>10903</v>
      </c>
    </row>
    <row r="2078" spans="1:8" ht="14.45" customHeight="1" x14ac:dyDescent="0.2">
      <c r="A2078" s="324">
        <v>5145</v>
      </c>
      <c r="B2078" s="324">
        <v>1004440</v>
      </c>
      <c r="C2078" s="326" t="s">
        <v>10902</v>
      </c>
      <c r="D2078" s="326" t="s">
        <v>10901</v>
      </c>
      <c r="E2078" s="325">
        <v>37591</v>
      </c>
      <c r="F2078" s="325">
        <v>109574</v>
      </c>
      <c r="G2078" s="324">
        <v>1730281585</v>
      </c>
      <c r="H2078" s="324" t="s">
        <v>10900</v>
      </c>
    </row>
    <row r="2079" spans="1:8" ht="14.45" customHeight="1" x14ac:dyDescent="0.2">
      <c r="A2079" s="324">
        <v>4511</v>
      </c>
      <c r="B2079" s="324">
        <v>1004442</v>
      </c>
      <c r="C2079" s="326" t="s">
        <v>10899</v>
      </c>
      <c r="D2079" s="326" t="s">
        <v>10898</v>
      </c>
      <c r="E2079" s="325">
        <v>37591</v>
      </c>
      <c r="F2079" s="325">
        <v>109574</v>
      </c>
      <c r="G2079" s="324">
        <v>1538261359</v>
      </c>
      <c r="H2079" s="324" t="s">
        <v>10897</v>
      </c>
    </row>
    <row r="2080" spans="1:8" ht="14.45" customHeight="1" x14ac:dyDescent="0.2">
      <c r="A2080" s="324">
        <v>4593</v>
      </c>
      <c r="B2080" s="324">
        <v>1004443</v>
      </c>
      <c r="C2080" s="326" t="s">
        <v>10896</v>
      </c>
      <c r="D2080" s="326" t="s">
        <v>10895</v>
      </c>
      <c r="E2080" s="325">
        <v>37591</v>
      </c>
      <c r="F2080" s="325">
        <v>41973</v>
      </c>
      <c r="G2080" s="324">
        <v>1326141557</v>
      </c>
      <c r="H2080" s="324" t="s">
        <v>10894</v>
      </c>
    </row>
    <row r="2081" spans="1:8" ht="14.45" customHeight="1" x14ac:dyDescent="0.2">
      <c r="A2081" s="324">
        <v>4355</v>
      </c>
      <c r="B2081" s="324">
        <v>1004444</v>
      </c>
      <c r="C2081" s="326" t="s">
        <v>10893</v>
      </c>
      <c r="D2081" s="326" t="s">
        <v>10892</v>
      </c>
      <c r="E2081" s="325">
        <v>37591</v>
      </c>
      <c r="F2081" s="325">
        <v>109574</v>
      </c>
      <c r="G2081" s="324">
        <v>1114029949</v>
      </c>
      <c r="H2081" s="324" t="s">
        <v>10891</v>
      </c>
    </row>
    <row r="2082" spans="1:8" ht="14.45" customHeight="1" x14ac:dyDescent="0.2">
      <c r="A2082" s="324">
        <v>4500</v>
      </c>
      <c r="B2082" s="324">
        <v>1004445</v>
      </c>
      <c r="C2082" s="326" t="s">
        <v>10890</v>
      </c>
      <c r="D2082" s="326" t="s">
        <v>10889</v>
      </c>
      <c r="E2082" s="325">
        <v>37591</v>
      </c>
      <c r="F2082" s="325">
        <v>109574</v>
      </c>
      <c r="G2082" s="324">
        <v>1548362387</v>
      </c>
      <c r="H2082" s="324" t="s">
        <v>10888</v>
      </c>
    </row>
    <row r="2083" spans="1:8" ht="14.45" customHeight="1" x14ac:dyDescent="0.2">
      <c r="A2083" s="324">
        <v>4620</v>
      </c>
      <c r="B2083" s="324">
        <v>1004446</v>
      </c>
      <c r="C2083" s="326" t="s">
        <v>10887</v>
      </c>
      <c r="D2083" s="326" t="s">
        <v>10886</v>
      </c>
      <c r="E2083" s="325">
        <v>37591</v>
      </c>
      <c r="F2083" s="325">
        <v>38208</v>
      </c>
      <c r="H2083" s="324" t="s">
        <v>10885</v>
      </c>
    </row>
    <row r="2084" spans="1:8" ht="14.45" customHeight="1" x14ac:dyDescent="0.2">
      <c r="A2084" s="324">
        <v>4379</v>
      </c>
      <c r="B2084" s="324">
        <v>1004448</v>
      </c>
      <c r="C2084" s="326" t="s">
        <v>10884</v>
      </c>
      <c r="D2084" s="326" t="s">
        <v>10883</v>
      </c>
      <c r="E2084" s="325">
        <v>37591</v>
      </c>
      <c r="F2084" s="325">
        <v>109574</v>
      </c>
      <c r="G2084" s="324">
        <v>1982706735</v>
      </c>
      <c r="H2084" s="324" t="s">
        <v>10882</v>
      </c>
    </row>
    <row r="2085" spans="1:8" ht="14.45" customHeight="1" x14ac:dyDescent="0.2">
      <c r="A2085" s="324">
        <v>4439</v>
      </c>
      <c r="B2085" s="324">
        <v>1004449</v>
      </c>
      <c r="C2085" s="326" t="s">
        <v>10881</v>
      </c>
      <c r="D2085" s="326" t="s">
        <v>10880</v>
      </c>
      <c r="E2085" s="325">
        <v>37591</v>
      </c>
      <c r="F2085" s="325">
        <v>109574</v>
      </c>
      <c r="G2085" s="324">
        <v>1992807747</v>
      </c>
      <c r="H2085" s="324" t="s">
        <v>10879</v>
      </c>
    </row>
    <row r="2086" spans="1:8" ht="14.45" customHeight="1" x14ac:dyDescent="0.2">
      <c r="A2086" s="324">
        <v>5067</v>
      </c>
      <c r="B2086" s="324">
        <v>1004450</v>
      </c>
      <c r="C2086" s="326" t="s">
        <v>10878</v>
      </c>
      <c r="D2086" s="326" t="s">
        <v>10877</v>
      </c>
      <c r="E2086" s="325">
        <v>37591</v>
      </c>
      <c r="F2086" s="325">
        <v>109574</v>
      </c>
      <c r="G2086" s="324">
        <v>1548362395</v>
      </c>
      <c r="H2086" s="324" t="s">
        <v>10876</v>
      </c>
    </row>
    <row r="2087" spans="1:8" ht="14.45" customHeight="1" x14ac:dyDescent="0.2">
      <c r="A2087" s="324">
        <v>4306</v>
      </c>
      <c r="B2087" s="324">
        <v>1004452</v>
      </c>
      <c r="C2087" s="326" t="s">
        <v>10875</v>
      </c>
      <c r="D2087" s="326" t="s">
        <v>10874</v>
      </c>
      <c r="E2087" s="325">
        <v>37591</v>
      </c>
      <c r="F2087" s="325">
        <v>109574</v>
      </c>
      <c r="G2087" s="324">
        <v>1699877449</v>
      </c>
      <c r="H2087" s="324" t="s">
        <v>10873</v>
      </c>
    </row>
    <row r="2088" spans="1:8" ht="14.45" customHeight="1" x14ac:dyDescent="0.2">
      <c r="A2088" s="324">
        <v>4134</v>
      </c>
      <c r="B2088" s="324">
        <v>1004453</v>
      </c>
      <c r="C2088" s="326" t="s">
        <v>10872</v>
      </c>
      <c r="D2088" s="326" t="s">
        <v>10871</v>
      </c>
      <c r="E2088" s="325">
        <v>37591</v>
      </c>
      <c r="F2088" s="325">
        <v>109574</v>
      </c>
      <c r="G2088" s="324">
        <v>1689776437</v>
      </c>
      <c r="H2088" s="324" t="s">
        <v>10870</v>
      </c>
    </row>
    <row r="2089" spans="1:8" ht="14.45" customHeight="1" x14ac:dyDescent="0.2">
      <c r="A2089" s="324">
        <v>4819</v>
      </c>
      <c r="B2089" s="324">
        <v>1004458</v>
      </c>
      <c r="C2089" s="326" t="s">
        <v>10869</v>
      </c>
      <c r="D2089" s="326" t="s">
        <v>10211</v>
      </c>
      <c r="E2089" s="325">
        <v>37591</v>
      </c>
      <c r="F2089" s="325">
        <v>38441</v>
      </c>
      <c r="H2089" s="324" t="s">
        <v>10868</v>
      </c>
    </row>
    <row r="2090" spans="1:8" ht="14.45" customHeight="1" x14ac:dyDescent="0.2">
      <c r="A2090" s="324">
        <v>186</v>
      </c>
      <c r="B2090" s="324">
        <v>1004428</v>
      </c>
      <c r="C2090" s="326" t="s">
        <v>10867</v>
      </c>
      <c r="D2090" s="326" t="s">
        <v>10866</v>
      </c>
      <c r="E2090" s="325">
        <v>37585</v>
      </c>
      <c r="F2090" s="325">
        <v>42155</v>
      </c>
      <c r="G2090" s="324">
        <v>1376527093</v>
      </c>
      <c r="H2090" s="324" t="s">
        <v>10865</v>
      </c>
    </row>
    <row r="2091" spans="1:8" ht="14.45" customHeight="1" x14ac:dyDescent="0.2">
      <c r="A2091" s="324">
        <v>101151</v>
      </c>
      <c r="B2091" s="324">
        <v>1004077</v>
      </c>
      <c r="C2091" s="326" t="s">
        <v>10864</v>
      </c>
      <c r="D2091" s="326" t="s">
        <v>10863</v>
      </c>
      <c r="E2091" s="325">
        <v>37565</v>
      </c>
      <c r="F2091" s="325">
        <v>40147</v>
      </c>
      <c r="G2091" s="324">
        <v>1528001427</v>
      </c>
      <c r="H2091" s="324" t="s">
        <v>10862</v>
      </c>
    </row>
    <row r="2092" spans="1:8" ht="14.45" customHeight="1" x14ac:dyDescent="0.2">
      <c r="A2092" s="324">
        <v>4541</v>
      </c>
      <c r="B2092" s="324">
        <v>1004345</v>
      </c>
      <c r="C2092" s="326" t="s">
        <v>10195</v>
      </c>
      <c r="D2092" s="326" t="s">
        <v>10861</v>
      </c>
      <c r="E2092" s="325">
        <v>37561</v>
      </c>
      <c r="F2092" s="325">
        <v>38742</v>
      </c>
      <c r="G2092" s="324" t="s">
        <v>10860</v>
      </c>
      <c r="H2092" s="324" t="s">
        <v>10859</v>
      </c>
    </row>
    <row r="2093" spans="1:8" ht="14.45" customHeight="1" x14ac:dyDescent="0.2">
      <c r="A2093" s="324">
        <v>4386</v>
      </c>
      <c r="B2093" s="324">
        <v>1004346</v>
      </c>
      <c r="C2093" s="326" t="s">
        <v>10858</v>
      </c>
      <c r="D2093" s="326" t="s">
        <v>10857</v>
      </c>
      <c r="E2093" s="325">
        <v>37561</v>
      </c>
      <c r="F2093" s="325">
        <v>39081</v>
      </c>
      <c r="H2093" s="324" t="s">
        <v>10856</v>
      </c>
    </row>
    <row r="2094" spans="1:8" ht="14.45" customHeight="1" x14ac:dyDescent="0.2">
      <c r="A2094" s="324">
        <v>5155</v>
      </c>
      <c r="B2094" s="324">
        <v>1004347</v>
      </c>
      <c r="C2094" s="326" t="s">
        <v>10855</v>
      </c>
      <c r="D2094" s="326" t="s">
        <v>10854</v>
      </c>
      <c r="E2094" s="325">
        <v>37561</v>
      </c>
      <c r="F2094" s="325">
        <v>39081</v>
      </c>
      <c r="G2094" s="324" t="s">
        <v>10853</v>
      </c>
      <c r="H2094" s="324" t="s">
        <v>3380</v>
      </c>
    </row>
    <row r="2095" spans="1:8" ht="14.45" customHeight="1" x14ac:dyDescent="0.2">
      <c r="A2095" s="324">
        <v>5046</v>
      </c>
      <c r="B2095" s="324">
        <v>1004348</v>
      </c>
      <c r="C2095" s="326" t="s">
        <v>10852</v>
      </c>
      <c r="D2095" s="326" t="s">
        <v>10852</v>
      </c>
      <c r="E2095" s="325">
        <v>37561</v>
      </c>
      <c r="F2095" s="325">
        <v>38868</v>
      </c>
      <c r="G2095" s="324" t="s">
        <v>10851</v>
      </c>
      <c r="H2095" s="324" t="s">
        <v>10850</v>
      </c>
    </row>
    <row r="2096" spans="1:8" ht="14.45" customHeight="1" x14ac:dyDescent="0.2">
      <c r="A2096" s="324">
        <v>4618</v>
      </c>
      <c r="B2096" s="324">
        <v>1004349</v>
      </c>
      <c r="C2096" s="326" t="s">
        <v>10849</v>
      </c>
      <c r="D2096" s="326" t="s">
        <v>10848</v>
      </c>
      <c r="E2096" s="325">
        <v>37561</v>
      </c>
      <c r="F2096" s="325">
        <v>41991</v>
      </c>
      <c r="G2096" s="324">
        <v>1316933104</v>
      </c>
      <c r="H2096" s="324" t="s">
        <v>10847</v>
      </c>
    </row>
    <row r="2097" spans="1:8" ht="14.45" customHeight="1" x14ac:dyDescent="0.2">
      <c r="A2097" s="324">
        <v>4768</v>
      </c>
      <c r="B2097" s="324">
        <v>1004350</v>
      </c>
      <c r="C2097" s="326" t="s">
        <v>10846</v>
      </c>
      <c r="D2097" s="326" t="s">
        <v>10845</v>
      </c>
      <c r="E2097" s="325">
        <v>37561</v>
      </c>
      <c r="F2097" s="325">
        <v>109574</v>
      </c>
      <c r="G2097" s="324">
        <v>1649267147</v>
      </c>
      <c r="H2097" s="324" t="s">
        <v>3437</v>
      </c>
    </row>
    <row r="2098" spans="1:8" ht="14.45" customHeight="1" x14ac:dyDescent="0.2">
      <c r="A2098" s="324">
        <v>5029</v>
      </c>
      <c r="B2098" s="324">
        <v>1004351</v>
      </c>
      <c r="C2098" s="326" t="s">
        <v>10844</v>
      </c>
      <c r="D2098" s="326" t="s">
        <v>10844</v>
      </c>
      <c r="E2098" s="325">
        <v>37561</v>
      </c>
      <c r="F2098" s="325">
        <v>41151</v>
      </c>
      <c r="G2098" s="324">
        <v>1487641973</v>
      </c>
      <c r="H2098" s="324" t="s">
        <v>10843</v>
      </c>
    </row>
    <row r="2099" spans="1:8" ht="14.45" customHeight="1" x14ac:dyDescent="0.2">
      <c r="A2099" s="324">
        <v>4378</v>
      </c>
      <c r="B2099" s="324">
        <v>1004352</v>
      </c>
      <c r="C2099" s="326" t="s">
        <v>10842</v>
      </c>
      <c r="D2099" s="326" t="s">
        <v>10842</v>
      </c>
      <c r="E2099" s="325">
        <v>37561</v>
      </c>
      <c r="F2099" s="325">
        <v>40283</v>
      </c>
      <c r="G2099" s="324">
        <v>1437146925</v>
      </c>
      <c r="H2099" s="324" t="s">
        <v>10841</v>
      </c>
    </row>
    <row r="2100" spans="1:8" ht="14.45" customHeight="1" x14ac:dyDescent="0.2">
      <c r="A2100" s="324">
        <v>5143</v>
      </c>
      <c r="B2100" s="324">
        <v>1004353</v>
      </c>
      <c r="C2100" s="326" t="s">
        <v>10840</v>
      </c>
      <c r="D2100" s="326" t="s">
        <v>10839</v>
      </c>
      <c r="E2100" s="325">
        <v>37561</v>
      </c>
      <c r="F2100" s="325">
        <v>109574</v>
      </c>
      <c r="G2100" s="324">
        <v>1497741276</v>
      </c>
      <c r="H2100" s="324" t="s">
        <v>10838</v>
      </c>
    </row>
    <row r="2101" spans="1:8" ht="14.45" customHeight="1" x14ac:dyDescent="0.2">
      <c r="A2101" s="324">
        <v>4450</v>
      </c>
      <c r="B2101" s="324">
        <v>1004354</v>
      </c>
      <c r="C2101" s="326" t="s">
        <v>10837</v>
      </c>
      <c r="D2101" s="326" t="s">
        <v>10836</v>
      </c>
      <c r="E2101" s="325">
        <v>37561</v>
      </c>
      <c r="F2101" s="325">
        <v>39081</v>
      </c>
      <c r="H2101" s="324" t="s">
        <v>10835</v>
      </c>
    </row>
    <row r="2102" spans="1:8" ht="14.45" customHeight="1" x14ac:dyDescent="0.2">
      <c r="A2102" s="324">
        <v>4528</v>
      </c>
      <c r="B2102" s="324">
        <v>1004356</v>
      </c>
      <c r="C2102" s="326" t="s">
        <v>10834</v>
      </c>
      <c r="D2102" s="326" t="s">
        <v>10833</v>
      </c>
      <c r="E2102" s="325">
        <v>37561</v>
      </c>
      <c r="F2102" s="325">
        <v>38950</v>
      </c>
      <c r="H2102" s="324" t="s">
        <v>10832</v>
      </c>
    </row>
    <row r="2103" spans="1:8" ht="14.45" customHeight="1" x14ac:dyDescent="0.2">
      <c r="A2103" s="324">
        <v>5158</v>
      </c>
      <c r="B2103" s="324">
        <v>1004358</v>
      </c>
      <c r="C2103" s="326" t="s">
        <v>10831</v>
      </c>
      <c r="D2103" s="326" t="s">
        <v>10830</v>
      </c>
      <c r="E2103" s="325">
        <v>37561</v>
      </c>
      <c r="F2103" s="325">
        <v>39081</v>
      </c>
      <c r="H2103" s="324" t="s">
        <v>3558</v>
      </c>
    </row>
    <row r="2104" spans="1:8" ht="14.45" customHeight="1" x14ac:dyDescent="0.2">
      <c r="A2104" s="324">
        <v>5014</v>
      </c>
      <c r="B2104" s="324">
        <v>1004420</v>
      </c>
      <c r="C2104" s="326" t="s">
        <v>10829</v>
      </c>
      <c r="D2104" s="326" t="s">
        <v>10828</v>
      </c>
      <c r="E2104" s="325">
        <v>37561</v>
      </c>
      <c r="F2104" s="325">
        <v>39263</v>
      </c>
      <c r="G2104" s="324" t="s">
        <v>10827</v>
      </c>
      <c r="H2104" s="324" t="s">
        <v>10826</v>
      </c>
    </row>
    <row r="2105" spans="1:8" ht="14.45" customHeight="1" x14ac:dyDescent="0.2">
      <c r="A2105" s="324">
        <v>4054</v>
      </c>
      <c r="B2105" s="324">
        <v>1004308</v>
      </c>
      <c r="C2105" s="326" t="s">
        <v>10431</v>
      </c>
      <c r="D2105" s="326" t="s">
        <v>10825</v>
      </c>
      <c r="E2105" s="325">
        <v>37558</v>
      </c>
      <c r="F2105" s="325">
        <v>39538</v>
      </c>
      <c r="G2105" s="324">
        <v>1528022886</v>
      </c>
      <c r="H2105" s="324" t="s">
        <v>10824</v>
      </c>
    </row>
    <row r="2106" spans="1:8" ht="14.45" customHeight="1" x14ac:dyDescent="0.2">
      <c r="A2106" s="324">
        <v>4235</v>
      </c>
      <c r="B2106" s="324">
        <v>1004311</v>
      </c>
      <c r="C2106" s="326" t="s">
        <v>10823</v>
      </c>
      <c r="D2106" s="326" t="s">
        <v>10822</v>
      </c>
      <c r="E2106" s="325">
        <v>37534</v>
      </c>
      <c r="F2106" s="325">
        <v>37720</v>
      </c>
      <c r="H2106" s="324" t="s">
        <v>10821</v>
      </c>
    </row>
    <row r="2107" spans="1:8" ht="14.45" customHeight="1" x14ac:dyDescent="0.2">
      <c r="A2107" s="324">
        <v>5011</v>
      </c>
      <c r="B2107" s="324">
        <v>1004312</v>
      </c>
      <c r="C2107" s="326" t="s">
        <v>10820</v>
      </c>
      <c r="D2107" s="326" t="s">
        <v>10819</v>
      </c>
      <c r="E2107" s="325">
        <v>37534</v>
      </c>
      <c r="F2107" s="325">
        <v>37720</v>
      </c>
      <c r="H2107" s="324" t="s">
        <v>10818</v>
      </c>
    </row>
    <row r="2108" spans="1:8" ht="14.45" customHeight="1" x14ac:dyDescent="0.2">
      <c r="A2108" s="324">
        <v>4411</v>
      </c>
      <c r="B2108" s="324">
        <v>1004324</v>
      </c>
      <c r="C2108" s="326" t="s">
        <v>9859</v>
      </c>
      <c r="D2108" s="326" t="s">
        <v>10817</v>
      </c>
      <c r="E2108" s="325">
        <v>37534</v>
      </c>
      <c r="F2108" s="325">
        <v>37720</v>
      </c>
      <c r="H2108" s="324" t="s">
        <v>10816</v>
      </c>
    </row>
    <row r="2109" spans="1:8" ht="14.45" customHeight="1" x14ac:dyDescent="0.2">
      <c r="A2109" s="324">
        <v>5168</v>
      </c>
      <c r="B2109" s="324">
        <v>1004206</v>
      </c>
      <c r="C2109" s="326" t="s">
        <v>10815</v>
      </c>
      <c r="D2109" s="326" t="s">
        <v>10814</v>
      </c>
      <c r="E2109" s="325">
        <v>37530</v>
      </c>
      <c r="F2109" s="325">
        <v>40147</v>
      </c>
      <c r="G2109" s="324">
        <v>1780674473</v>
      </c>
      <c r="H2109" s="324" t="s">
        <v>10813</v>
      </c>
    </row>
    <row r="2110" spans="1:8" ht="14.45" customHeight="1" x14ac:dyDescent="0.2">
      <c r="A2110" s="324">
        <v>4418</v>
      </c>
      <c r="B2110" s="324">
        <v>1004207</v>
      </c>
      <c r="C2110" s="326" t="s">
        <v>10812</v>
      </c>
      <c r="D2110" s="326" t="s">
        <v>10811</v>
      </c>
      <c r="E2110" s="325">
        <v>37530</v>
      </c>
      <c r="F2110" s="325">
        <v>40147</v>
      </c>
      <c r="G2110" s="324">
        <v>1629066972</v>
      </c>
      <c r="H2110" s="324" t="s">
        <v>10810</v>
      </c>
    </row>
    <row r="2111" spans="1:8" ht="14.45" customHeight="1" x14ac:dyDescent="0.2">
      <c r="A2111" s="324">
        <v>5086</v>
      </c>
      <c r="B2111" s="324">
        <v>1004208</v>
      </c>
      <c r="C2111" s="326" t="s">
        <v>10809</v>
      </c>
      <c r="D2111" s="326" t="s">
        <v>10808</v>
      </c>
      <c r="E2111" s="325">
        <v>37530</v>
      </c>
      <c r="F2111" s="325">
        <v>40147</v>
      </c>
      <c r="G2111" s="324">
        <v>1386631331</v>
      </c>
      <c r="H2111" s="324" t="s">
        <v>10807</v>
      </c>
    </row>
    <row r="2112" spans="1:8" ht="14.45" customHeight="1" x14ac:dyDescent="0.2">
      <c r="A2112" s="324">
        <v>4742</v>
      </c>
      <c r="B2112" s="324">
        <v>1004209</v>
      </c>
      <c r="C2112" s="326" t="s">
        <v>6719</v>
      </c>
      <c r="D2112" s="326" t="s">
        <v>10806</v>
      </c>
      <c r="E2112" s="325">
        <v>37530</v>
      </c>
      <c r="F2112" s="325">
        <v>40147</v>
      </c>
      <c r="G2112" s="324">
        <v>1174513618</v>
      </c>
      <c r="H2112" s="324" t="s">
        <v>10805</v>
      </c>
    </row>
    <row r="2113" spans="1:8" ht="14.45" customHeight="1" x14ac:dyDescent="0.2">
      <c r="A2113" s="324">
        <v>4549</v>
      </c>
      <c r="B2113" s="324">
        <v>1004246</v>
      </c>
      <c r="C2113" s="326" t="s">
        <v>10804</v>
      </c>
      <c r="D2113" s="326" t="s">
        <v>10803</v>
      </c>
      <c r="E2113" s="325">
        <v>37530</v>
      </c>
      <c r="F2113" s="325">
        <v>40147</v>
      </c>
      <c r="G2113" s="324">
        <v>1104814441</v>
      </c>
      <c r="H2113" s="324" t="s">
        <v>10802</v>
      </c>
    </row>
    <row r="2114" spans="1:8" ht="14.45" customHeight="1" x14ac:dyDescent="0.2">
      <c r="A2114" s="324">
        <v>5112</v>
      </c>
      <c r="B2114" s="324">
        <v>1004248</v>
      </c>
      <c r="C2114" s="326" t="s">
        <v>10801</v>
      </c>
      <c r="D2114" s="326" t="s">
        <v>10800</v>
      </c>
      <c r="E2114" s="325">
        <v>37530</v>
      </c>
      <c r="F2114" s="325">
        <v>40147</v>
      </c>
      <c r="G2114" s="324">
        <v>1033167390</v>
      </c>
      <c r="H2114" s="324" t="s">
        <v>10799</v>
      </c>
    </row>
    <row r="2115" spans="1:8" ht="14.45" customHeight="1" x14ac:dyDescent="0.2">
      <c r="A2115" s="324">
        <v>4571</v>
      </c>
      <c r="B2115" s="324">
        <v>1004270</v>
      </c>
      <c r="C2115" s="326" t="s">
        <v>10798</v>
      </c>
      <c r="D2115" s="326" t="s">
        <v>10797</v>
      </c>
      <c r="E2115" s="325">
        <v>37530</v>
      </c>
      <c r="F2115" s="325">
        <v>109574</v>
      </c>
      <c r="G2115" s="324">
        <v>1669468450</v>
      </c>
      <c r="H2115" s="324" t="s">
        <v>10796</v>
      </c>
    </row>
    <row r="2116" spans="1:8" ht="14.45" customHeight="1" x14ac:dyDescent="0.2">
      <c r="A2116" s="324">
        <v>5233</v>
      </c>
      <c r="B2116" s="324">
        <v>1004273</v>
      </c>
      <c r="C2116" s="326" t="s">
        <v>10795</v>
      </c>
      <c r="D2116" s="326" t="s">
        <v>10794</v>
      </c>
      <c r="E2116" s="325">
        <v>37530</v>
      </c>
      <c r="F2116" s="325">
        <v>39082</v>
      </c>
      <c r="G2116" s="324">
        <v>1902857667</v>
      </c>
      <c r="H2116" s="324" t="s">
        <v>10793</v>
      </c>
    </row>
    <row r="2117" spans="1:8" ht="14.45" customHeight="1" x14ac:dyDescent="0.2">
      <c r="A2117" s="324">
        <v>4749</v>
      </c>
      <c r="B2117" s="324">
        <v>1004275</v>
      </c>
      <c r="C2117" s="326" t="s">
        <v>6585</v>
      </c>
      <c r="D2117" s="326" t="s">
        <v>10792</v>
      </c>
      <c r="E2117" s="325">
        <v>37530</v>
      </c>
      <c r="F2117" s="325">
        <v>40147</v>
      </c>
      <c r="G2117" s="324">
        <v>1518915933</v>
      </c>
      <c r="H2117" s="324" t="s">
        <v>10791</v>
      </c>
    </row>
    <row r="2118" spans="1:8" ht="14.45" customHeight="1" x14ac:dyDescent="0.2">
      <c r="A2118" s="324">
        <v>5220</v>
      </c>
      <c r="B2118" s="324">
        <v>1004282</v>
      </c>
      <c r="C2118" s="326" t="s">
        <v>10790</v>
      </c>
      <c r="D2118" s="326" t="s">
        <v>10789</v>
      </c>
      <c r="E2118" s="325">
        <v>37530</v>
      </c>
      <c r="F2118" s="325">
        <v>109574</v>
      </c>
      <c r="G2118" s="324">
        <v>1407843998</v>
      </c>
      <c r="H2118" s="324" t="s">
        <v>10788</v>
      </c>
    </row>
    <row r="2119" spans="1:8" ht="14.45" customHeight="1" x14ac:dyDescent="0.2">
      <c r="A2119" s="324">
        <v>5073</v>
      </c>
      <c r="B2119" s="324">
        <v>1004283</v>
      </c>
      <c r="C2119" s="326" t="s">
        <v>10787</v>
      </c>
      <c r="D2119" s="326" t="s">
        <v>10787</v>
      </c>
      <c r="E2119" s="325">
        <v>37530</v>
      </c>
      <c r="F2119" s="325">
        <v>109574</v>
      </c>
      <c r="G2119" s="324">
        <v>1861488645</v>
      </c>
      <c r="H2119" s="324" t="s">
        <v>10786</v>
      </c>
    </row>
    <row r="2120" spans="1:8" ht="14.45" customHeight="1" x14ac:dyDescent="0.2">
      <c r="A2120" s="324">
        <v>4948</v>
      </c>
      <c r="B2120" s="324">
        <v>1004284</v>
      </c>
      <c r="C2120" s="326" t="s">
        <v>10785</v>
      </c>
      <c r="D2120" s="326" t="s">
        <v>10785</v>
      </c>
      <c r="E2120" s="325">
        <v>37530</v>
      </c>
      <c r="F2120" s="325">
        <v>38868</v>
      </c>
      <c r="H2120" s="324" t="s">
        <v>10784</v>
      </c>
    </row>
    <row r="2121" spans="1:8" ht="14.45" customHeight="1" x14ac:dyDescent="0.2">
      <c r="A2121" s="324">
        <v>5344</v>
      </c>
      <c r="B2121" s="324">
        <v>1004287</v>
      </c>
      <c r="C2121" s="326" t="s">
        <v>10783</v>
      </c>
      <c r="D2121" s="326" t="s">
        <v>10782</v>
      </c>
      <c r="E2121" s="325">
        <v>37530</v>
      </c>
      <c r="F2121" s="325">
        <v>109574</v>
      </c>
      <c r="G2121" s="324">
        <v>1043206832</v>
      </c>
      <c r="H2121" s="324" t="s">
        <v>10781</v>
      </c>
    </row>
    <row r="2122" spans="1:8" ht="14.45" customHeight="1" x14ac:dyDescent="0.2">
      <c r="A2122" s="324">
        <v>5115</v>
      </c>
      <c r="B2122" s="324">
        <v>1004292</v>
      </c>
      <c r="C2122" s="326" t="s">
        <v>10780</v>
      </c>
      <c r="D2122" s="326" t="s">
        <v>10779</v>
      </c>
      <c r="E2122" s="325">
        <v>37530</v>
      </c>
      <c r="F2122" s="325">
        <v>37894</v>
      </c>
      <c r="H2122" s="324" t="s">
        <v>10778</v>
      </c>
    </row>
    <row r="2123" spans="1:8" ht="14.45" customHeight="1" x14ac:dyDescent="0.2">
      <c r="A2123" s="324">
        <v>4807</v>
      </c>
      <c r="B2123" s="324">
        <v>1004295</v>
      </c>
      <c r="C2123" s="326" t="s">
        <v>10777</v>
      </c>
      <c r="D2123" s="326" t="s">
        <v>10777</v>
      </c>
      <c r="E2123" s="325">
        <v>37530</v>
      </c>
      <c r="F2123" s="325">
        <v>109574</v>
      </c>
      <c r="G2123" s="324">
        <v>1942296710</v>
      </c>
      <c r="H2123" s="324" t="s">
        <v>3398</v>
      </c>
    </row>
    <row r="2124" spans="1:8" ht="14.45" customHeight="1" x14ac:dyDescent="0.2">
      <c r="A2124" s="324">
        <v>5055</v>
      </c>
      <c r="B2124" s="324">
        <v>1004304</v>
      </c>
      <c r="C2124" s="326" t="s">
        <v>10776</v>
      </c>
      <c r="D2124" s="326" t="s">
        <v>10775</v>
      </c>
      <c r="E2124" s="325">
        <v>37530</v>
      </c>
      <c r="F2124" s="325">
        <v>40147</v>
      </c>
      <c r="G2124" s="324">
        <v>1780674267</v>
      </c>
      <c r="H2124" s="324" t="s">
        <v>10774</v>
      </c>
    </row>
    <row r="2125" spans="1:8" ht="14.45" customHeight="1" x14ac:dyDescent="0.2">
      <c r="A2125" s="324">
        <v>5116</v>
      </c>
      <c r="B2125" s="324">
        <v>1004305</v>
      </c>
      <c r="C2125" s="326" t="s">
        <v>6967</v>
      </c>
      <c r="D2125" s="326" t="s">
        <v>10773</v>
      </c>
      <c r="E2125" s="325">
        <v>37530</v>
      </c>
      <c r="F2125" s="325">
        <v>37894</v>
      </c>
      <c r="H2125" s="324" t="s">
        <v>10772</v>
      </c>
    </row>
    <row r="2126" spans="1:8" ht="14.45" customHeight="1" x14ac:dyDescent="0.2">
      <c r="A2126" s="324">
        <v>4231</v>
      </c>
      <c r="B2126" s="324">
        <v>1004310</v>
      </c>
      <c r="C2126" s="326" t="s">
        <v>9721</v>
      </c>
      <c r="D2126" s="326" t="s">
        <v>9910</v>
      </c>
      <c r="E2126" s="325">
        <v>37530</v>
      </c>
      <c r="F2126" s="325">
        <v>38625</v>
      </c>
      <c r="H2126" s="324" t="s">
        <v>10771</v>
      </c>
    </row>
    <row r="2127" spans="1:8" ht="14.45" customHeight="1" x14ac:dyDescent="0.2">
      <c r="A2127" s="324">
        <v>4243</v>
      </c>
      <c r="B2127" s="324">
        <v>1004330</v>
      </c>
      <c r="C2127" s="326" t="s">
        <v>10770</v>
      </c>
      <c r="D2127" s="326" t="s">
        <v>10769</v>
      </c>
      <c r="E2127" s="325">
        <v>37530</v>
      </c>
      <c r="F2127" s="325">
        <v>40434</v>
      </c>
      <c r="G2127" s="324">
        <v>1598750036</v>
      </c>
      <c r="H2127" s="324" t="s">
        <v>10768</v>
      </c>
    </row>
    <row r="2128" spans="1:8" ht="14.45" customHeight="1" x14ac:dyDescent="0.2">
      <c r="A2128" s="324">
        <v>174</v>
      </c>
      <c r="B2128" s="324">
        <v>1004286</v>
      </c>
      <c r="C2128" s="326" t="s">
        <v>10767</v>
      </c>
      <c r="D2128" s="326" t="s">
        <v>5218</v>
      </c>
      <c r="E2128" s="325">
        <v>37523</v>
      </c>
      <c r="F2128" s="325">
        <v>42877</v>
      </c>
      <c r="G2128" s="324">
        <v>1184615312</v>
      </c>
      <c r="H2128" s="324" t="s">
        <v>5217</v>
      </c>
    </row>
    <row r="2129" spans="1:8" ht="14.45" customHeight="1" x14ac:dyDescent="0.2">
      <c r="A2129" s="324">
        <v>114</v>
      </c>
      <c r="B2129" s="324">
        <v>1004184</v>
      </c>
      <c r="C2129" s="326" t="s">
        <v>10766</v>
      </c>
      <c r="D2129" s="326" t="s">
        <v>10765</v>
      </c>
      <c r="E2129" s="325">
        <v>37505</v>
      </c>
      <c r="F2129" s="325">
        <v>37652</v>
      </c>
      <c r="H2129" s="324" t="s">
        <v>10764</v>
      </c>
    </row>
    <row r="2130" spans="1:8" ht="14.45" customHeight="1" x14ac:dyDescent="0.2">
      <c r="A2130" s="324">
        <v>101157</v>
      </c>
      <c r="B2130" s="324">
        <v>1004087</v>
      </c>
      <c r="C2130" s="326" t="s">
        <v>10763</v>
      </c>
      <c r="D2130" s="326" t="s">
        <v>10762</v>
      </c>
      <c r="E2130" s="325">
        <v>37503</v>
      </c>
      <c r="F2130" s="325">
        <v>41517</v>
      </c>
      <c r="G2130" s="324">
        <v>1386638237</v>
      </c>
      <c r="H2130" s="324" t="s">
        <v>10761</v>
      </c>
    </row>
    <row r="2131" spans="1:8" ht="14.45" customHeight="1" x14ac:dyDescent="0.2">
      <c r="A2131" s="324">
        <v>4473</v>
      </c>
      <c r="B2131" s="324">
        <v>1004269</v>
      </c>
      <c r="C2131" s="326" t="s">
        <v>10760</v>
      </c>
      <c r="D2131" s="326" t="s">
        <v>10759</v>
      </c>
      <c r="E2131" s="325">
        <v>37502</v>
      </c>
      <c r="F2131" s="325">
        <v>38656</v>
      </c>
      <c r="H2131" s="324" t="s">
        <v>10758</v>
      </c>
    </row>
    <row r="2132" spans="1:8" ht="14.45" customHeight="1" x14ac:dyDescent="0.2">
      <c r="A2132" s="324">
        <v>4397</v>
      </c>
      <c r="B2132" s="324">
        <v>1004274</v>
      </c>
      <c r="C2132" s="326" t="s">
        <v>4424</v>
      </c>
      <c r="D2132" s="326" t="s">
        <v>10757</v>
      </c>
      <c r="E2132" s="325">
        <v>37502</v>
      </c>
      <c r="F2132" s="325">
        <v>38656</v>
      </c>
      <c r="H2132" s="324" t="s">
        <v>10756</v>
      </c>
    </row>
    <row r="2133" spans="1:8" ht="14.45" customHeight="1" x14ac:dyDescent="0.2">
      <c r="A2133" s="324">
        <v>4983</v>
      </c>
      <c r="B2133" s="324">
        <v>1004175</v>
      </c>
      <c r="C2133" s="326" t="s">
        <v>10755</v>
      </c>
      <c r="D2133" s="326" t="s">
        <v>10754</v>
      </c>
      <c r="E2133" s="325">
        <v>37500</v>
      </c>
      <c r="F2133" s="325">
        <v>109574</v>
      </c>
      <c r="G2133" s="324">
        <v>1245212182</v>
      </c>
      <c r="H2133" s="324" t="s">
        <v>10753</v>
      </c>
    </row>
    <row r="2134" spans="1:8" ht="14.45" customHeight="1" x14ac:dyDescent="0.2">
      <c r="A2134" s="324">
        <v>4322</v>
      </c>
      <c r="B2134" s="324">
        <v>1004177</v>
      </c>
      <c r="C2134" s="326" t="s">
        <v>6579</v>
      </c>
      <c r="D2134" s="326" t="s">
        <v>10752</v>
      </c>
      <c r="E2134" s="325">
        <v>37500</v>
      </c>
      <c r="F2134" s="325">
        <v>40147</v>
      </c>
      <c r="G2134" s="324">
        <v>1043268469</v>
      </c>
      <c r="H2134" s="324" t="s">
        <v>10751</v>
      </c>
    </row>
    <row r="2135" spans="1:8" ht="14.45" customHeight="1" x14ac:dyDescent="0.2">
      <c r="A2135" s="324">
        <v>4756</v>
      </c>
      <c r="B2135" s="324">
        <v>1004179</v>
      </c>
      <c r="C2135" s="326" t="s">
        <v>6307</v>
      </c>
      <c r="D2135" s="326" t="s">
        <v>10750</v>
      </c>
      <c r="E2135" s="325">
        <v>37500</v>
      </c>
      <c r="F2135" s="325">
        <v>40147</v>
      </c>
      <c r="G2135" s="324">
        <v>1437149986</v>
      </c>
      <c r="H2135" s="324" t="s">
        <v>10749</v>
      </c>
    </row>
    <row r="2136" spans="1:8" ht="14.45" customHeight="1" x14ac:dyDescent="0.2">
      <c r="A2136" s="324">
        <v>5069</v>
      </c>
      <c r="B2136" s="324">
        <v>1004182</v>
      </c>
      <c r="C2136" s="326" t="s">
        <v>5564</v>
      </c>
      <c r="D2136" s="326" t="s">
        <v>10748</v>
      </c>
      <c r="E2136" s="325">
        <v>37500</v>
      </c>
      <c r="F2136" s="325">
        <v>40147</v>
      </c>
      <c r="G2136" s="324">
        <v>1033109004</v>
      </c>
      <c r="H2136" s="324" t="s">
        <v>10747</v>
      </c>
    </row>
    <row r="2137" spans="1:8" ht="14.45" customHeight="1" x14ac:dyDescent="0.2">
      <c r="A2137" s="324">
        <v>4525</v>
      </c>
      <c r="B2137" s="324">
        <v>1004187</v>
      </c>
      <c r="C2137" s="326" t="s">
        <v>10746</v>
      </c>
      <c r="D2137" s="326" t="s">
        <v>10745</v>
      </c>
      <c r="E2137" s="325">
        <v>37500</v>
      </c>
      <c r="F2137" s="325">
        <v>40147</v>
      </c>
      <c r="G2137" s="324">
        <v>1255320032</v>
      </c>
      <c r="H2137" s="324" t="s">
        <v>10744</v>
      </c>
    </row>
    <row r="2138" spans="1:8" ht="14.45" customHeight="1" x14ac:dyDescent="0.2">
      <c r="A2138" s="324">
        <v>5107</v>
      </c>
      <c r="B2138" s="324">
        <v>1004188</v>
      </c>
      <c r="C2138" s="326" t="s">
        <v>10743</v>
      </c>
      <c r="D2138" s="326" t="s">
        <v>10742</v>
      </c>
      <c r="E2138" s="325">
        <v>37500</v>
      </c>
      <c r="F2138" s="325">
        <v>40147</v>
      </c>
      <c r="G2138" s="324">
        <v>1144210741</v>
      </c>
      <c r="H2138" s="324" t="s">
        <v>10741</v>
      </c>
    </row>
    <row r="2139" spans="1:8" ht="14.45" customHeight="1" x14ac:dyDescent="0.2">
      <c r="A2139" s="324">
        <v>4735</v>
      </c>
      <c r="B2139" s="324">
        <v>1004190</v>
      </c>
      <c r="C2139" s="326" t="s">
        <v>6313</v>
      </c>
      <c r="D2139" s="326" t="s">
        <v>10740</v>
      </c>
      <c r="E2139" s="325">
        <v>37500</v>
      </c>
      <c r="F2139" s="325">
        <v>40147</v>
      </c>
      <c r="G2139" s="324">
        <v>1164412615</v>
      </c>
      <c r="H2139" s="324" t="s">
        <v>10739</v>
      </c>
    </row>
    <row r="2140" spans="1:8" ht="14.45" customHeight="1" x14ac:dyDescent="0.2">
      <c r="A2140" s="324">
        <v>4726</v>
      </c>
      <c r="B2140" s="324">
        <v>1004191</v>
      </c>
      <c r="C2140" s="326" t="s">
        <v>10738</v>
      </c>
      <c r="D2140" s="326" t="s">
        <v>10737</v>
      </c>
      <c r="E2140" s="325">
        <v>37500</v>
      </c>
      <c r="F2140" s="325">
        <v>40147</v>
      </c>
      <c r="G2140" s="324">
        <v>1306898895</v>
      </c>
      <c r="H2140" s="324" t="s">
        <v>10736</v>
      </c>
    </row>
    <row r="2141" spans="1:8" ht="14.45" customHeight="1" x14ac:dyDescent="0.2">
      <c r="A2141" s="324">
        <v>5005</v>
      </c>
      <c r="B2141" s="324">
        <v>1004194</v>
      </c>
      <c r="C2141" s="326" t="s">
        <v>10735</v>
      </c>
      <c r="D2141" s="326" t="s">
        <v>10734</v>
      </c>
      <c r="E2141" s="325">
        <v>37500</v>
      </c>
      <c r="F2141" s="325">
        <v>40147</v>
      </c>
      <c r="G2141" s="324">
        <v>1548259336</v>
      </c>
      <c r="H2141" s="324" t="s">
        <v>10733</v>
      </c>
    </row>
    <row r="2142" spans="1:8" ht="14.45" customHeight="1" x14ac:dyDescent="0.2">
      <c r="A2142" s="324">
        <v>5076</v>
      </c>
      <c r="B2142" s="324">
        <v>1004199</v>
      </c>
      <c r="C2142" s="326" t="s">
        <v>10732</v>
      </c>
      <c r="D2142" s="326" t="s">
        <v>10731</v>
      </c>
      <c r="E2142" s="325">
        <v>37500</v>
      </c>
      <c r="F2142" s="325">
        <v>40147</v>
      </c>
      <c r="G2142" s="324">
        <v>1750330924</v>
      </c>
      <c r="H2142" s="324" t="s">
        <v>10730</v>
      </c>
    </row>
    <row r="2143" spans="1:8" ht="14.45" customHeight="1" x14ac:dyDescent="0.2">
      <c r="A2143" s="324">
        <v>4986</v>
      </c>
      <c r="B2143" s="324">
        <v>1004202</v>
      </c>
      <c r="C2143" s="326" t="s">
        <v>10729</v>
      </c>
      <c r="D2143" s="326" t="s">
        <v>10728</v>
      </c>
      <c r="E2143" s="325">
        <v>37500</v>
      </c>
      <c r="F2143" s="325">
        <v>40147</v>
      </c>
      <c r="G2143" s="324">
        <v>1659361251</v>
      </c>
      <c r="H2143" s="324" t="s">
        <v>10727</v>
      </c>
    </row>
    <row r="2144" spans="1:8" ht="14.45" customHeight="1" x14ac:dyDescent="0.2">
      <c r="A2144" s="324">
        <v>5009</v>
      </c>
      <c r="B2144" s="324">
        <v>1004225</v>
      </c>
      <c r="C2144" s="326" t="s">
        <v>10726</v>
      </c>
      <c r="D2144" s="326" t="s">
        <v>10726</v>
      </c>
      <c r="E2144" s="325">
        <v>37500</v>
      </c>
      <c r="F2144" s="325">
        <v>40968</v>
      </c>
      <c r="G2144" s="324">
        <v>1548257033</v>
      </c>
      <c r="H2144" s="324" t="s">
        <v>10725</v>
      </c>
    </row>
    <row r="2145" spans="1:8" ht="14.45" customHeight="1" x14ac:dyDescent="0.2">
      <c r="A2145" s="324">
        <v>4403</v>
      </c>
      <c r="B2145" s="324">
        <v>1004226</v>
      </c>
      <c r="C2145" s="326" t="s">
        <v>10724</v>
      </c>
      <c r="D2145" s="326" t="s">
        <v>10724</v>
      </c>
      <c r="E2145" s="325">
        <v>37500</v>
      </c>
      <c r="F2145" s="325">
        <v>42704</v>
      </c>
      <c r="G2145" s="324">
        <v>1366433518</v>
      </c>
      <c r="H2145" s="324" t="s">
        <v>10723</v>
      </c>
    </row>
    <row r="2146" spans="1:8" ht="14.45" customHeight="1" x14ac:dyDescent="0.2">
      <c r="A2146" s="324">
        <v>5267</v>
      </c>
      <c r="B2146" s="324">
        <v>1004232</v>
      </c>
      <c r="C2146" s="326" t="s">
        <v>7982</v>
      </c>
      <c r="D2146" s="326" t="s">
        <v>10722</v>
      </c>
      <c r="E2146" s="325">
        <v>37500</v>
      </c>
      <c r="F2146" s="325">
        <v>42035</v>
      </c>
      <c r="G2146" s="324">
        <v>1750377073</v>
      </c>
      <c r="H2146" s="324" t="s">
        <v>10721</v>
      </c>
    </row>
    <row r="2147" spans="1:8" ht="14.45" customHeight="1" x14ac:dyDescent="0.2">
      <c r="A2147" s="324">
        <v>5059</v>
      </c>
      <c r="B2147" s="324">
        <v>1004233</v>
      </c>
      <c r="C2147" s="326" t="s">
        <v>10720</v>
      </c>
      <c r="D2147" s="326" t="s">
        <v>10720</v>
      </c>
      <c r="E2147" s="325">
        <v>37500</v>
      </c>
      <c r="F2147" s="325">
        <v>40674</v>
      </c>
      <c r="G2147" s="324">
        <v>1568458305</v>
      </c>
      <c r="H2147" s="324" t="s">
        <v>10719</v>
      </c>
    </row>
    <row r="2148" spans="1:8" ht="14.45" customHeight="1" x14ac:dyDescent="0.2">
      <c r="A2148" s="324">
        <v>5080</v>
      </c>
      <c r="B2148" s="324">
        <v>1004234</v>
      </c>
      <c r="C2148" s="326" t="s">
        <v>10718</v>
      </c>
      <c r="D2148" s="326" t="s">
        <v>10717</v>
      </c>
      <c r="E2148" s="325">
        <v>37500</v>
      </c>
      <c r="F2148" s="325">
        <v>109574</v>
      </c>
      <c r="G2148" s="324">
        <v>1225010481</v>
      </c>
      <c r="H2148" s="324" t="s">
        <v>10716</v>
      </c>
    </row>
    <row r="2149" spans="1:8" ht="14.45" customHeight="1" x14ac:dyDescent="0.2">
      <c r="A2149" s="324">
        <v>4857</v>
      </c>
      <c r="B2149" s="324">
        <v>1004237</v>
      </c>
      <c r="C2149" s="326" t="s">
        <v>10715</v>
      </c>
      <c r="D2149" s="326" t="s">
        <v>10715</v>
      </c>
      <c r="E2149" s="325">
        <v>37500</v>
      </c>
      <c r="F2149" s="325">
        <v>40816</v>
      </c>
      <c r="G2149" s="324">
        <v>1003898263</v>
      </c>
      <c r="H2149" s="324" t="s">
        <v>10714</v>
      </c>
    </row>
    <row r="2150" spans="1:8" ht="14.45" customHeight="1" x14ac:dyDescent="0.2">
      <c r="A2150" s="324">
        <v>5288</v>
      </c>
      <c r="B2150" s="324">
        <v>1004238</v>
      </c>
      <c r="C2150" s="326" t="s">
        <v>10713</v>
      </c>
      <c r="D2150" s="326" t="s">
        <v>10713</v>
      </c>
      <c r="E2150" s="325">
        <v>37500</v>
      </c>
      <c r="F2150" s="325">
        <v>39813</v>
      </c>
      <c r="G2150" s="324">
        <v>1952397739</v>
      </c>
      <c r="H2150" s="324" t="s">
        <v>10712</v>
      </c>
    </row>
    <row r="2151" spans="1:8" ht="14.45" customHeight="1" x14ac:dyDescent="0.2">
      <c r="A2151" s="324">
        <v>4357</v>
      </c>
      <c r="B2151" s="324">
        <v>1004332</v>
      </c>
      <c r="C2151" s="326" t="s">
        <v>7595</v>
      </c>
      <c r="D2151" s="326" t="s">
        <v>10711</v>
      </c>
      <c r="E2151" s="325">
        <v>37500</v>
      </c>
      <c r="F2151" s="325">
        <v>37833</v>
      </c>
      <c r="H2151" s="324" t="s">
        <v>10710</v>
      </c>
    </row>
    <row r="2152" spans="1:8" ht="14.45" customHeight="1" x14ac:dyDescent="0.2">
      <c r="A2152" s="324">
        <v>4848</v>
      </c>
      <c r="B2152" s="324">
        <v>1004288</v>
      </c>
      <c r="C2152" s="326" t="s">
        <v>10522</v>
      </c>
      <c r="D2152" s="326" t="s">
        <v>10709</v>
      </c>
      <c r="E2152" s="325">
        <v>37484</v>
      </c>
      <c r="F2152" s="325">
        <v>109574</v>
      </c>
      <c r="G2152" s="324">
        <v>1780629279</v>
      </c>
      <c r="H2152" s="324" t="s">
        <v>10708</v>
      </c>
    </row>
    <row r="2153" spans="1:8" ht="14.45" customHeight="1" x14ac:dyDescent="0.2">
      <c r="A2153" s="324">
        <v>5273</v>
      </c>
      <c r="B2153" s="324">
        <v>1004115</v>
      </c>
      <c r="C2153" s="326" t="s">
        <v>10707</v>
      </c>
      <c r="D2153" s="326" t="s">
        <v>10706</v>
      </c>
      <c r="E2153" s="325">
        <v>37483</v>
      </c>
      <c r="F2153" s="325">
        <v>38595</v>
      </c>
      <c r="H2153" s="324" t="s">
        <v>10705</v>
      </c>
    </row>
    <row r="2154" spans="1:8" ht="14.45" customHeight="1" x14ac:dyDescent="0.2">
      <c r="A2154" s="324">
        <v>101059</v>
      </c>
      <c r="B2154" s="324">
        <v>1004089</v>
      </c>
      <c r="C2154" s="326" t="s">
        <v>10704</v>
      </c>
      <c r="D2154" s="326" t="s">
        <v>10703</v>
      </c>
      <c r="E2154" s="325">
        <v>37482</v>
      </c>
      <c r="F2154" s="325">
        <v>109574</v>
      </c>
      <c r="G2154" s="324">
        <v>1457468431</v>
      </c>
      <c r="H2154" s="324" t="s">
        <v>10702</v>
      </c>
    </row>
    <row r="2155" spans="1:8" ht="14.45" customHeight="1" x14ac:dyDescent="0.2">
      <c r="A2155" s="324">
        <v>4783</v>
      </c>
      <c r="B2155" s="324">
        <v>1004258</v>
      </c>
      <c r="C2155" s="326" t="s">
        <v>7767</v>
      </c>
      <c r="D2155" s="326" t="s">
        <v>10701</v>
      </c>
      <c r="E2155" s="325">
        <v>37473</v>
      </c>
      <c r="F2155" s="325">
        <v>39034</v>
      </c>
      <c r="G2155" s="324" t="s">
        <v>10700</v>
      </c>
      <c r="H2155" s="324" t="s">
        <v>10699</v>
      </c>
    </row>
    <row r="2156" spans="1:8" ht="14.45" customHeight="1" x14ac:dyDescent="0.2">
      <c r="A2156" s="324">
        <v>4258</v>
      </c>
      <c r="B2156" s="324">
        <v>1004004</v>
      </c>
      <c r="C2156" s="326" t="s">
        <v>10698</v>
      </c>
      <c r="D2156" s="326" t="s">
        <v>10697</v>
      </c>
      <c r="E2156" s="325">
        <v>37469</v>
      </c>
      <c r="F2156" s="325">
        <v>109574</v>
      </c>
      <c r="G2156" s="324">
        <v>1720085731</v>
      </c>
      <c r="H2156" s="324" t="s">
        <v>10696</v>
      </c>
    </row>
    <row r="2157" spans="1:8" ht="14.45" customHeight="1" x14ac:dyDescent="0.2">
      <c r="A2157" s="324">
        <v>4938</v>
      </c>
      <c r="B2157" s="324">
        <v>1004088</v>
      </c>
      <c r="C2157" s="326" t="s">
        <v>10695</v>
      </c>
      <c r="D2157" s="326" t="s">
        <v>10695</v>
      </c>
      <c r="E2157" s="325">
        <v>37469</v>
      </c>
      <c r="F2157" s="325">
        <v>41274</v>
      </c>
      <c r="G2157" s="324">
        <v>1487645636</v>
      </c>
      <c r="H2157" s="324" t="s">
        <v>10694</v>
      </c>
    </row>
    <row r="2158" spans="1:8" ht="14.45" customHeight="1" x14ac:dyDescent="0.2">
      <c r="A2158" s="324">
        <v>5299</v>
      </c>
      <c r="B2158" s="324">
        <v>1004100</v>
      </c>
      <c r="C2158" s="326" t="s">
        <v>8394</v>
      </c>
      <c r="D2158" s="326" t="s">
        <v>9042</v>
      </c>
      <c r="E2158" s="325">
        <v>37469</v>
      </c>
      <c r="F2158" s="325">
        <v>41455</v>
      </c>
      <c r="G2158" s="324">
        <v>1437239985</v>
      </c>
      <c r="H2158" s="324" t="s">
        <v>10693</v>
      </c>
    </row>
    <row r="2159" spans="1:8" ht="14.45" customHeight="1" x14ac:dyDescent="0.2">
      <c r="A2159" s="324">
        <v>5334</v>
      </c>
      <c r="B2159" s="324">
        <v>1004112</v>
      </c>
      <c r="C2159" s="326" t="s">
        <v>10692</v>
      </c>
      <c r="D2159" s="326" t="s">
        <v>10692</v>
      </c>
      <c r="E2159" s="325">
        <v>37469</v>
      </c>
      <c r="F2159" s="325">
        <v>109574</v>
      </c>
      <c r="G2159" s="324">
        <v>1588650352</v>
      </c>
      <c r="H2159" s="324" t="s">
        <v>10691</v>
      </c>
    </row>
    <row r="2160" spans="1:8" ht="14.45" customHeight="1" x14ac:dyDescent="0.2">
      <c r="A2160" s="324">
        <v>4472</v>
      </c>
      <c r="B2160" s="324">
        <v>1004117</v>
      </c>
      <c r="C2160" s="326" t="s">
        <v>10690</v>
      </c>
      <c r="D2160" s="326" t="s">
        <v>10689</v>
      </c>
      <c r="E2160" s="325">
        <v>37469</v>
      </c>
      <c r="F2160" s="325">
        <v>109574</v>
      </c>
      <c r="G2160" s="324">
        <v>1164418935</v>
      </c>
      <c r="H2160" s="324" t="s">
        <v>3495</v>
      </c>
    </row>
    <row r="2161" spans="1:8" ht="14.45" customHeight="1" x14ac:dyDescent="0.2">
      <c r="A2161" s="324">
        <v>4649</v>
      </c>
      <c r="B2161" s="324">
        <v>1004118</v>
      </c>
      <c r="C2161" s="326" t="s">
        <v>10688</v>
      </c>
      <c r="D2161" s="326" t="s">
        <v>10687</v>
      </c>
      <c r="E2161" s="325">
        <v>37469</v>
      </c>
      <c r="F2161" s="325">
        <v>109574</v>
      </c>
      <c r="G2161" s="324">
        <v>1568458347</v>
      </c>
      <c r="H2161" s="324" t="s">
        <v>3444</v>
      </c>
    </row>
    <row r="2162" spans="1:8" ht="14.45" customHeight="1" x14ac:dyDescent="0.2">
      <c r="A2162" s="324">
        <v>4164</v>
      </c>
      <c r="B2162" s="324">
        <v>1004122</v>
      </c>
      <c r="C2162" s="326" t="s">
        <v>10686</v>
      </c>
      <c r="D2162" s="326" t="s">
        <v>10685</v>
      </c>
      <c r="E2162" s="325">
        <v>37469</v>
      </c>
      <c r="F2162" s="325">
        <v>109574</v>
      </c>
      <c r="G2162" s="324">
        <v>1922095413</v>
      </c>
      <c r="H2162" s="324" t="s">
        <v>10684</v>
      </c>
    </row>
    <row r="2163" spans="1:8" ht="14.45" customHeight="1" x14ac:dyDescent="0.2">
      <c r="A2163" s="324">
        <v>4317</v>
      </c>
      <c r="B2163" s="324">
        <v>1004123</v>
      </c>
      <c r="C2163" s="326" t="s">
        <v>10683</v>
      </c>
      <c r="D2163" s="326" t="s">
        <v>10682</v>
      </c>
      <c r="E2163" s="325">
        <v>37469</v>
      </c>
      <c r="F2163" s="325">
        <v>37903</v>
      </c>
      <c r="H2163" s="324" t="s">
        <v>10681</v>
      </c>
    </row>
    <row r="2164" spans="1:8" ht="14.45" customHeight="1" x14ac:dyDescent="0.2">
      <c r="A2164" s="324">
        <v>4323</v>
      </c>
      <c r="B2164" s="324">
        <v>1004126</v>
      </c>
      <c r="C2164" s="326" t="s">
        <v>6645</v>
      </c>
      <c r="D2164" s="326" t="s">
        <v>10680</v>
      </c>
      <c r="E2164" s="325">
        <v>37469</v>
      </c>
      <c r="F2164" s="325">
        <v>40147</v>
      </c>
      <c r="G2164" s="324">
        <v>1043208168</v>
      </c>
      <c r="H2164" s="324" t="s">
        <v>10679</v>
      </c>
    </row>
    <row r="2165" spans="1:8" ht="14.45" customHeight="1" x14ac:dyDescent="0.2">
      <c r="A2165" s="324">
        <v>4395</v>
      </c>
      <c r="B2165" s="324">
        <v>1004127</v>
      </c>
      <c r="C2165" s="326" t="s">
        <v>6338</v>
      </c>
      <c r="D2165" s="326" t="s">
        <v>10678</v>
      </c>
      <c r="E2165" s="325">
        <v>37469</v>
      </c>
      <c r="F2165" s="325">
        <v>40147</v>
      </c>
      <c r="G2165" s="324">
        <v>1730177718</v>
      </c>
      <c r="H2165" s="324" t="s">
        <v>10677</v>
      </c>
    </row>
    <row r="2166" spans="1:8" ht="14.45" customHeight="1" x14ac:dyDescent="0.2">
      <c r="A2166" s="324">
        <v>4547</v>
      </c>
      <c r="B2166" s="324">
        <v>1004128</v>
      </c>
      <c r="C2166" s="326" t="s">
        <v>4673</v>
      </c>
      <c r="D2166" s="326" t="s">
        <v>10676</v>
      </c>
      <c r="E2166" s="325">
        <v>37469</v>
      </c>
      <c r="F2166" s="325">
        <v>40147</v>
      </c>
      <c r="G2166" s="324">
        <v>1427047265</v>
      </c>
      <c r="H2166" s="324" t="s">
        <v>10675</v>
      </c>
    </row>
    <row r="2167" spans="1:8" ht="14.45" customHeight="1" x14ac:dyDescent="0.2">
      <c r="A2167" s="324">
        <v>5179</v>
      </c>
      <c r="B2167" s="324">
        <v>1004129</v>
      </c>
      <c r="C2167" s="326" t="s">
        <v>6892</v>
      </c>
      <c r="D2167" s="326" t="s">
        <v>10674</v>
      </c>
      <c r="E2167" s="325">
        <v>37469</v>
      </c>
      <c r="F2167" s="325">
        <v>40147</v>
      </c>
      <c r="G2167" s="324">
        <v>1558351031</v>
      </c>
      <c r="H2167" s="324" t="s">
        <v>10673</v>
      </c>
    </row>
    <row r="2168" spans="1:8" ht="14.45" customHeight="1" x14ac:dyDescent="0.2">
      <c r="A2168" s="324">
        <v>4345</v>
      </c>
      <c r="B2168" s="324">
        <v>1004130</v>
      </c>
      <c r="C2168" s="326" t="s">
        <v>6578</v>
      </c>
      <c r="D2168" s="326" t="s">
        <v>10672</v>
      </c>
      <c r="E2168" s="325">
        <v>37469</v>
      </c>
      <c r="F2168" s="325">
        <v>40147</v>
      </c>
      <c r="G2168" s="324">
        <v>1992757579</v>
      </c>
      <c r="H2168" s="324" t="s">
        <v>10671</v>
      </c>
    </row>
    <row r="2169" spans="1:8" ht="14.45" customHeight="1" x14ac:dyDescent="0.2">
      <c r="A2169" s="324">
        <v>5140</v>
      </c>
      <c r="B2169" s="324">
        <v>1004131</v>
      </c>
      <c r="C2169" s="326" t="s">
        <v>10670</v>
      </c>
      <c r="D2169" s="326" t="s">
        <v>10669</v>
      </c>
      <c r="E2169" s="325">
        <v>37469</v>
      </c>
      <c r="F2169" s="325">
        <v>39001</v>
      </c>
      <c r="G2169" s="324">
        <v>1912995036</v>
      </c>
      <c r="H2169" s="324" t="s">
        <v>10668</v>
      </c>
    </row>
    <row r="2170" spans="1:8" ht="14.45" customHeight="1" x14ac:dyDescent="0.2">
      <c r="A2170" s="324">
        <v>4920</v>
      </c>
      <c r="B2170" s="324">
        <v>1004138</v>
      </c>
      <c r="C2170" s="326" t="s">
        <v>10667</v>
      </c>
      <c r="D2170" s="326" t="s">
        <v>10666</v>
      </c>
      <c r="E2170" s="325">
        <v>37469</v>
      </c>
      <c r="F2170" s="325">
        <v>40147</v>
      </c>
      <c r="G2170" s="324">
        <v>1154319275</v>
      </c>
      <c r="H2170" s="324" t="s">
        <v>10665</v>
      </c>
    </row>
    <row r="2171" spans="1:8" ht="14.45" customHeight="1" x14ac:dyDescent="0.2">
      <c r="A2171" s="324">
        <v>4740</v>
      </c>
      <c r="B2171" s="324">
        <v>1004139</v>
      </c>
      <c r="C2171" s="326" t="s">
        <v>10664</v>
      </c>
      <c r="D2171" s="326" t="s">
        <v>10663</v>
      </c>
      <c r="E2171" s="325">
        <v>37469</v>
      </c>
      <c r="F2171" s="325">
        <v>40147</v>
      </c>
      <c r="G2171" s="324">
        <v>1316997273</v>
      </c>
      <c r="H2171" s="324" t="s">
        <v>10662</v>
      </c>
    </row>
    <row r="2172" spans="1:8" ht="14.45" customHeight="1" x14ac:dyDescent="0.2">
      <c r="A2172" s="324">
        <v>4555</v>
      </c>
      <c r="B2172" s="324">
        <v>1004140</v>
      </c>
      <c r="C2172" s="326" t="s">
        <v>10661</v>
      </c>
      <c r="D2172" s="326" t="s">
        <v>10660</v>
      </c>
      <c r="E2172" s="325">
        <v>37469</v>
      </c>
      <c r="F2172" s="325">
        <v>40147</v>
      </c>
      <c r="G2172" s="324">
        <v>1437149044</v>
      </c>
      <c r="H2172" s="324" t="s">
        <v>10659</v>
      </c>
    </row>
    <row r="2173" spans="1:8" ht="14.45" customHeight="1" x14ac:dyDescent="0.2">
      <c r="A2173" s="324">
        <v>4495</v>
      </c>
      <c r="B2173" s="324">
        <v>1004142</v>
      </c>
      <c r="C2173" s="326" t="s">
        <v>10658</v>
      </c>
      <c r="D2173" s="326" t="s">
        <v>10657</v>
      </c>
      <c r="E2173" s="325">
        <v>37469</v>
      </c>
      <c r="F2173" s="325">
        <v>40147</v>
      </c>
      <c r="G2173" s="324">
        <v>1992793038</v>
      </c>
      <c r="H2173" s="324" t="s">
        <v>10656</v>
      </c>
    </row>
    <row r="2174" spans="1:8" ht="14.45" customHeight="1" x14ac:dyDescent="0.2">
      <c r="A2174" s="324">
        <v>5138</v>
      </c>
      <c r="B2174" s="324">
        <v>1004143</v>
      </c>
      <c r="C2174" s="326" t="s">
        <v>9506</v>
      </c>
      <c r="D2174" s="326" t="s">
        <v>10655</v>
      </c>
      <c r="E2174" s="325">
        <v>37469</v>
      </c>
      <c r="F2174" s="325">
        <v>40147</v>
      </c>
      <c r="G2174" s="324">
        <v>1093705634</v>
      </c>
      <c r="H2174" s="324" t="s">
        <v>10654</v>
      </c>
    </row>
    <row r="2175" spans="1:8" ht="14.45" customHeight="1" x14ac:dyDescent="0.2">
      <c r="A2175" s="324">
        <v>5087</v>
      </c>
      <c r="B2175" s="324">
        <v>1004144</v>
      </c>
      <c r="C2175" s="326" t="s">
        <v>10653</v>
      </c>
      <c r="D2175" s="326" t="s">
        <v>10652</v>
      </c>
      <c r="E2175" s="325">
        <v>37469</v>
      </c>
      <c r="F2175" s="325">
        <v>40147</v>
      </c>
      <c r="G2175" s="324">
        <v>1376533901</v>
      </c>
      <c r="H2175" s="324" t="s">
        <v>10651</v>
      </c>
    </row>
    <row r="2176" spans="1:8" ht="14.45" customHeight="1" x14ac:dyDescent="0.2">
      <c r="A2176" s="324">
        <v>4814</v>
      </c>
      <c r="B2176" s="324">
        <v>1004145</v>
      </c>
      <c r="C2176" s="326" t="s">
        <v>7181</v>
      </c>
      <c r="D2176" s="326" t="s">
        <v>10650</v>
      </c>
      <c r="E2176" s="325">
        <v>37469</v>
      </c>
      <c r="F2176" s="325">
        <v>40147</v>
      </c>
      <c r="G2176" s="324">
        <v>1831147388</v>
      </c>
      <c r="H2176" s="324" t="s">
        <v>10649</v>
      </c>
    </row>
    <row r="2177" spans="1:8" ht="14.45" customHeight="1" x14ac:dyDescent="0.2">
      <c r="A2177" s="324">
        <v>5105</v>
      </c>
      <c r="B2177" s="324">
        <v>1004146</v>
      </c>
      <c r="C2177" s="326" t="s">
        <v>10648</v>
      </c>
      <c r="D2177" s="326" t="s">
        <v>10647</v>
      </c>
      <c r="E2177" s="325">
        <v>37469</v>
      </c>
      <c r="F2177" s="325">
        <v>40147</v>
      </c>
      <c r="G2177" s="324">
        <v>1386632750</v>
      </c>
      <c r="H2177" s="324" t="s">
        <v>10646</v>
      </c>
    </row>
    <row r="2178" spans="1:8" ht="14.45" customHeight="1" x14ac:dyDescent="0.2">
      <c r="A2178" s="324">
        <v>4955</v>
      </c>
      <c r="B2178" s="324">
        <v>1004147</v>
      </c>
      <c r="C2178" s="326" t="s">
        <v>10645</v>
      </c>
      <c r="D2178" s="326" t="s">
        <v>10644</v>
      </c>
      <c r="E2178" s="325">
        <v>37469</v>
      </c>
      <c r="F2178" s="325">
        <v>40147</v>
      </c>
      <c r="G2178" s="324">
        <v>1023066321</v>
      </c>
      <c r="H2178" s="324" t="s">
        <v>10643</v>
      </c>
    </row>
    <row r="2179" spans="1:8" ht="14.45" customHeight="1" x14ac:dyDescent="0.2">
      <c r="A2179" s="324">
        <v>4960</v>
      </c>
      <c r="B2179" s="324">
        <v>1004148</v>
      </c>
      <c r="C2179" s="326" t="s">
        <v>10642</v>
      </c>
      <c r="D2179" s="326" t="s">
        <v>10641</v>
      </c>
      <c r="E2179" s="325">
        <v>37469</v>
      </c>
      <c r="F2179" s="325">
        <v>40147</v>
      </c>
      <c r="G2179" s="324">
        <v>1174575625</v>
      </c>
      <c r="H2179" s="324" t="s">
        <v>10640</v>
      </c>
    </row>
    <row r="2180" spans="1:8" ht="14.45" customHeight="1" x14ac:dyDescent="0.2">
      <c r="A2180" s="324">
        <v>4496</v>
      </c>
      <c r="B2180" s="324">
        <v>1004181</v>
      </c>
      <c r="C2180" s="326" t="s">
        <v>10639</v>
      </c>
      <c r="D2180" s="326" t="s">
        <v>10638</v>
      </c>
      <c r="E2180" s="325">
        <v>37469</v>
      </c>
      <c r="F2180" s="325">
        <v>38645</v>
      </c>
      <c r="H2180" s="324" t="s">
        <v>10637</v>
      </c>
    </row>
    <row r="2181" spans="1:8" ht="14.45" customHeight="1" x14ac:dyDescent="0.2">
      <c r="A2181" s="324">
        <v>4681</v>
      </c>
      <c r="B2181" s="324">
        <v>1004259</v>
      </c>
      <c r="C2181" s="326" t="s">
        <v>10636</v>
      </c>
      <c r="D2181" s="326" t="s">
        <v>10635</v>
      </c>
      <c r="E2181" s="325">
        <v>37469</v>
      </c>
      <c r="F2181" s="325">
        <v>42035</v>
      </c>
      <c r="G2181" s="324">
        <v>1235121245</v>
      </c>
      <c r="H2181" s="324" t="s">
        <v>10634</v>
      </c>
    </row>
    <row r="2182" spans="1:8" ht="14.45" customHeight="1" x14ac:dyDescent="0.2">
      <c r="A2182" s="324">
        <v>4260</v>
      </c>
      <c r="B2182" s="324">
        <v>1004260</v>
      </c>
      <c r="C2182" s="326" t="s">
        <v>10633</v>
      </c>
      <c r="D2182" s="326" t="s">
        <v>10632</v>
      </c>
      <c r="E2182" s="325">
        <v>37469</v>
      </c>
      <c r="F2182" s="325">
        <v>42825</v>
      </c>
      <c r="G2182" s="324">
        <v>1619969417</v>
      </c>
      <c r="H2182" s="324" t="s">
        <v>10631</v>
      </c>
    </row>
    <row r="2183" spans="1:8" ht="14.45" customHeight="1" x14ac:dyDescent="0.2">
      <c r="A2183" s="324">
        <v>5147</v>
      </c>
      <c r="B2183" s="324">
        <v>1004268</v>
      </c>
      <c r="C2183" s="326" t="s">
        <v>10630</v>
      </c>
      <c r="D2183" s="326" t="s">
        <v>10629</v>
      </c>
      <c r="E2183" s="325">
        <v>37469</v>
      </c>
      <c r="F2183" s="325">
        <v>38928</v>
      </c>
      <c r="H2183" s="324" t="s">
        <v>3276</v>
      </c>
    </row>
    <row r="2184" spans="1:8" ht="14.45" customHeight="1" x14ac:dyDescent="0.2">
      <c r="A2184" s="324">
        <v>4510</v>
      </c>
      <c r="B2184" s="324">
        <v>451007</v>
      </c>
      <c r="C2184" s="326" t="s">
        <v>10628</v>
      </c>
      <c r="D2184" s="326" t="s">
        <v>6135</v>
      </c>
      <c r="E2184" s="325">
        <v>37466</v>
      </c>
      <c r="F2184" s="325">
        <v>40942</v>
      </c>
      <c r="G2184" s="324">
        <v>1730150657</v>
      </c>
      <c r="H2184" s="324" t="s">
        <v>6349</v>
      </c>
    </row>
    <row r="2185" spans="1:8" ht="14.45" customHeight="1" x14ac:dyDescent="0.2">
      <c r="A2185" s="324">
        <v>100950</v>
      </c>
      <c r="B2185" s="324">
        <v>1003893</v>
      </c>
      <c r="C2185" s="326" t="s">
        <v>10627</v>
      </c>
      <c r="D2185" s="326" t="s">
        <v>10626</v>
      </c>
      <c r="E2185" s="325">
        <v>37448</v>
      </c>
      <c r="F2185" s="325">
        <v>39812</v>
      </c>
      <c r="G2185" s="324">
        <v>1538170469</v>
      </c>
      <c r="H2185" s="324" t="s">
        <v>10625</v>
      </c>
    </row>
    <row r="2186" spans="1:8" ht="14.45" customHeight="1" x14ac:dyDescent="0.2">
      <c r="A2186" s="324">
        <v>232</v>
      </c>
      <c r="B2186" s="324">
        <v>1004074</v>
      </c>
      <c r="C2186" s="326" t="s">
        <v>10624</v>
      </c>
      <c r="D2186" s="326" t="s">
        <v>10623</v>
      </c>
      <c r="E2186" s="325">
        <v>37447</v>
      </c>
      <c r="F2186" s="325">
        <v>40602</v>
      </c>
      <c r="G2186" s="324">
        <v>1558454470</v>
      </c>
      <c r="H2186" s="324" t="s">
        <v>10622</v>
      </c>
    </row>
    <row r="2187" spans="1:8" ht="14.45" customHeight="1" x14ac:dyDescent="0.2">
      <c r="A2187" s="324">
        <v>4970</v>
      </c>
      <c r="B2187" s="324">
        <v>1004101</v>
      </c>
      <c r="C2187" s="326" t="s">
        <v>9244</v>
      </c>
      <c r="D2187" s="326" t="s">
        <v>10619</v>
      </c>
      <c r="E2187" s="325">
        <v>37440</v>
      </c>
      <c r="F2187" s="325">
        <v>39082</v>
      </c>
      <c r="H2187" s="324" t="s">
        <v>10621</v>
      </c>
    </row>
    <row r="2188" spans="1:8" ht="14.45" customHeight="1" x14ac:dyDescent="0.2">
      <c r="A2188" s="324">
        <v>5368</v>
      </c>
      <c r="B2188" s="324">
        <v>1004102</v>
      </c>
      <c r="C2188" s="326" t="s">
        <v>9330</v>
      </c>
      <c r="D2188" s="326" t="s">
        <v>10619</v>
      </c>
      <c r="E2188" s="325">
        <v>37440</v>
      </c>
      <c r="F2188" s="325">
        <v>39082</v>
      </c>
      <c r="H2188" s="324" t="s">
        <v>10620</v>
      </c>
    </row>
    <row r="2189" spans="1:8" ht="14.45" customHeight="1" x14ac:dyDescent="0.2">
      <c r="A2189" s="324">
        <v>5383</v>
      </c>
      <c r="B2189" s="324">
        <v>1004103</v>
      </c>
      <c r="C2189" s="326" t="s">
        <v>9568</v>
      </c>
      <c r="D2189" s="326" t="s">
        <v>10619</v>
      </c>
      <c r="E2189" s="325">
        <v>37440</v>
      </c>
      <c r="F2189" s="325">
        <v>39082</v>
      </c>
      <c r="G2189" s="324" t="s">
        <v>10618</v>
      </c>
      <c r="H2189" s="324" t="s">
        <v>10617</v>
      </c>
    </row>
    <row r="2190" spans="1:8" ht="14.45" customHeight="1" x14ac:dyDescent="0.2">
      <c r="A2190" s="324">
        <v>274</v>
      </c>
      <c r="B2190" s="324">
        <v>1004061</v>
      </c>
      <c r="C2190" s="326" t="s">
        <v>10616</v>
      </c>
      <c r="D2190" s="326" t="s">
        <v>9287</v>
      </c>
      <c r="E2190" s="325">
        <v>37439</v>
      </c>
      <c r="F2190" s="325">
        <v>37847</v>
      </c>
      <c r="H2190" s="324" t="s">
        <v>9286</v>
      </c>
    </row>
    <row r="2191" spans="1:8" ht="14.45" customHeight="1" x14ac:dyDescent="0.2">
      <c r="A2191" s="324">
        <v>4272</v>
      </c>
      <c r="B2191" s="324">
        <v>1004041</v>
      </c>
      <c r="C2191" s="326" t="s">
        <v>10615</v>
      </c>
      <c r="D2191" s="326" t="s">
        <v>10614</v>
      </c>
      <c r="E2191" s="325">
        <v>37438</v>
      </c>
      <c r="F2191" s="325">
        <v>38503</v>
      </c>
      <c r="H2191" s="324" t="s">
        <v>10613</v>
      </c>
    </row>
    <row r="2192" spans="1:8" ht="14.45" customHeight="1" x14ac:dyDescent="0.2">
      <c r="A2192" s="324">
        <v>5136</v>
      </c>
      <c r="B2192" s="324">
        <v>1004051</v>
      </c>
      <c r="C2192" s="326" t="s">
        <v>10612</v>
      </c>
      <c r="D2192" s="326" t="s">
        <v>10611</v>
      </c>
      <c r="E2192" s="325">
        <v>37438</v>
      </c>
      <c r="F2192" s="325">
        <v>109574</v>
      </c>
      <c r="G2192" s="324">
        <v>1124014998</v>
      </c>
      <c r="H2192" s="324" t="s">
        <v>3494</v>
      </c>
    </row>
    <row r="2193" spans="1:8" ht="14.45" customHeight="1" x14ac:dyDescent="0.2">
      <c r="A2193" s="324">
        <v>5331</v>
      </c>
      <c r="B2193" s="324">
        <v>1004052</v>
      </c>
      <c r="C2193" s="326" t="s">
        <v>10610</v>
      </c>
      <c r="D2193" s="326" t="s">
        <v>10610</v>
      </c>
      <c r="E2193" s="325">
        <v>37438</v>
      </c>
      <c r="F2193" s="325">
        <v>109574</v>
      </c>
      <c r="G2193" s="324">
        <v>1003803503</v>
      </c>
      <c r="H2193" s="324" t="s">
        <v>10609</v>
      </c>
    </row>
    <row r="2194" spans="1:8" ht="14.45" customHeight="1" x14ac:dyDescent="0.2">
      <c r="A2194" s="324">
        <v>4786</v>
      </c>
      <c r="B2194" s="324">
        <v>1004053</v>
      </c>
      <c r="C2194" s="326" t="s">
        <v>10608</v>
      </c>
      <c r="D2194" s="326" t="s">
        <v>10608</v>
      </c>
      <c r="E2194" s="325">
        <v>37438</v>
      </c>
      <c r="F2194" s="325">
        <v>40816</v>
      </c>
      <c r="G2194" s="324">
        <v>1861489361</v>
      </c>
      <c r="H2194" s="324" t="s">
        <v>10607</v>
      </c>
    </row>
    <row r="2195" spans="1:8" ht="14.45" customHeight="1" x14ac:dyDescent="0.2">
      <c r="A2195" s="324">
        <v>5283</v>
      </c>
      <c r="B2195" s="324">
        <v>1004054</v>
      </c>
      <c r="C2195" s="326" t="s">
        <v>10606</v>
      </c>
      <c r="D2195" s="326" t="s">
        <v>10605</v>
      </c>
      <c r="E2195" s="325">
        <v>37438</v>
      </c>
      <c r="F2195" s="325">
        <v>109574</v>
      </c>
      <c r="G2195" s="324">
        <v>1508852377</v>
      </c>
      <c r="H2195" s="324" t="s">
        <v>10604</v>
      </c>
    </row>
    <row r="2196" spans="1:8" ht="14.45" customHeight="1" x14ac:dyDescent="0.2">
      <c r="A2196" s="324">
        <v>4296</v>
      </c>
      <c r="B2196" s="324">
        <v>1004055</v>
      </c>
      <c r="C2196" s="326" t="s">
        <v>10603</v>
      </c>
      <c r="D2196" s="326" t="s">
        <v>10603</v>
      </c>
      <c r="E2196" s="325">
        <v>37438</v>
      </c>
      <c r="F2196" s="325">
        <v>109574</v>
      </c>
      <c r="G2196" s="324">
        <v>1093702599</v>
      </c>
      <c r="H2196" s="324" t="s">
        <v>10602</v>
      </c>
    </row>
    <row r="2197" spans="1:8" ht="14.45" customHeight="1" x14ac:dyDescent="0.2">
      <c r="A2197" s="324">
        <v>4307</v>
      </c>
      <c r="B2197" s="324">
        <v>1004056</v>
      </c>
      <c r="C2197" s="326" t="s">
        <v>10601</v>
      </c>
      <c r="D2197" s="326" t="s">
        <v>10601</v>
      </c>
      <c r="E2197" s="325">
        <v>37438</v>
      </c>
      <c r="F2197" s="325">
        <v>109574</v>
      </c>
      <c r="G2197" s="324">
        <v>1073509840</v>
      </c>
      <c r="H2197" s="324" t="s">
        <v>10600</v>
      </c>
    </row>
    <row r="2198" spans="1:8" ht="14.45" customHeight="1" x14ac:dyDescent="0.2">
      <c r="A2198" s="324">
        <v>4341</v>
      </c>
      <c r="B2198" s="324">
        <v>1004057</v>
      </c>
      <c r="C2198" s="326" t="s">
        <v>6129</v>
      </c>
      <c r="D2198" s="326" t="s">
        <v>10599</v>
      </c>
      <c r="E2198" s="325">
        <v>37438</v>
      </c>
      <c r="F2198" s="325">
        <v>37711</v>
      </c>
      <c r="H2198" s="324" t="s">
        <v>10598</v>
      </c>
    </row>
    <row r="2199" spans="1:8" ht="14.45" customHeight="1" x14ac:dyDescent="0.2">
      <c r="A2199" s="324">
        <v>5190</v>
      </c>
      <c r="B2199" s="324">
        <v>1004063</v>
      </c>
      <c r="C2199" s="326" t="s">
        <v>10597</v>
      </c>
      <c r="D2199" s="326" t="s">
        <v>10596</v>
      </c>
      <c r="E2199" s="325">
        <v>37438</v>
      </c>
      <c r="F2199" s="325">
        <v>109574</v>
      </c>
      <c r="G2199" s="324">
        <v>1831199751</v>
      </c>
      <c r="H2199" s="324" t="s">
        <v>10595</v>
      </c>
    </row>
    <row r="2200" spans="1:8" ht="14.45" customHeight="1" x14ac:dyDescent="0.2">
      <c r="A2200" s="324">
        <v>5282</v>
      </c>
      <c r="B2200" s="324">
        <v>1004082</v>
      </c>
      <c r="C2200" s="326" t="s">
        <v>10594</v>
      </c>
      <c r="D2200" s="326" t="s">
        <v>10594</v>
      </c>
      <c r="E2200" s="325">
        <v>37438</v>
      </c>
      <c r="F2200" s="325">
        <v>37864</v>
      </c>
      <c r="H2200" s="324" t="s">
        <v>10593</v>
      </c>
    </row>
    <row r="2201" spans="1:8" ht="14.45" customHeight="1" x14ac:dyDescent="0.2">
      <c r="A2201" s="324">
        <v>5090</v>
      </c>
      <c r="B2201" s="324">
        <v>1004029</v>
      </c>
      <c r="C2201" s="326" t="s">
        <v>10592</v>
      </c>
      <c r="D2201" s="326" t="s">
        <v>10591</v>
      </c>
      <c r="E2201" s="325">
        <v>37437</v>
      </c>
      <c r="F2201" s="325">
        <v>39294</v>
      </c>
      <c r="G2201" s="324">
        <v>1700802873</v>
      </c>
      <c r="H2201" s="324" t="s">
        <v>10590</v>
      </c>
    </row>
    <row r="2202" spans="1:8" ht="14.45" customHeight="1" x14ac:dyDescent="0.2">
      <c r="A2202" s="324">
        <v>5106</v>
      </c>
      <c r="B2202" s="324">
        <v>1003700</v>
      </c>
      <c r="C2202" s="326" t="s">
        <v>10589</v>
      </c>
      <c r="D2202" s="326" t="s">
        <v>10588</v>
      </c>
      <c r="E2202" s="325">
        <v>37435</v>
      </c>
      <c r="F2202" s="325">
        <v>109574</v>
      </c>
      <c r="G2202" s="324">
        <v>1316164759</v>
      </c>
      <c r="H2202" s="324" t="s">
        <v>10587</v>
      </c>
    </row>
    <row r="2203" spans="1:8" ht="14.45" customHeight="1" x14ac:dyDescent="0.2">
      <c r="A2203" s="324">
        <v>4883</v>
      </c>
      <c r="B2203" s="324">
        <v>1003726</v>
      </c>
      <c r="C2203" s="326" t="s">
        <v>10586</v>
      </c>
      <c r="D2203" s="326" t="s">
        <v>10585</v>
      </c>
      <c r="E2203" s="325">
        <v>37408</v>
      </c>
      <c r="F2203" s="325">
        <v>40178</v>
      </c>
      <c r="G2203" s="324">
        <v>1407892698</v>
      </c>
      <c r="H2203" s="324" t="s">
        <v>10584</v>
      </c>
    </row>
    <row r="2204" spans="1:8" ht="14.45" customHeight="1" x14ac:dyDescent="0.2">
      <c r="A2204" s="324">
        <v>4760</v>
      </c>
      <c r="B2204" s="324">
        <v>1003934</v>
      </c>
      <c r="C2204" s="326" t="s">
        <v>10583</v>
      </c>
      <c r="D2204" s="326" t="s">
        <v>10582</v>
      </c>
      <c r="E2204" s="325">
        <v>37408</v>
      </c>
      <c r="F2204" s="325">
        <v>38924</v>
      </c>
      <c r="G2204" s="324" t="s">
        <v>10581</v>
      </c>
      <c r="H2204" s="324" t="s">
        <v>10580</v>
      </c>
    </row>
    <row r="2205" spans="1:8" ht="14.45" customHeight="1" x14ac:dyDescent="0.2">
      <c r="A2205" s="324">
        <v>5015</v>
      </c>
      <c r="B2205" s="324">
        <v>1003942</v>
      </c>
      <c r="C2205" s="326" t="s">
        <v>10579</v>
      </c>
      <c r="D2205" s="326" t="s">
        <v>10578</v>
      </c>
      <c r="E2205" s="325">
        <v>37408</v>
      </c>
      <c r="F2205" s="325">
        <v>109574</v>
      </c>
      <c r="G2205" s="324">
        <v>1912997222</v>
      </c>
      <c r="H2205" s="324" t="s">
        <v>10577</v>
      </c>
    </row>
    <row r="2206" spans="1:8" ht="14.45" customHeight="1" x14ac:dyDescent="0.2">
      <c r="A2206" s="324">
        <v>4409</v>
      </c>
      <c r="B2206" s="324">
        <v>1003959</v>
      </c>
      <c r="C2206" s="326" t="s">
        <v>10576</v>
      </c>
      <c r="D2206" s="326" t="s">
        <v>10575</v>
      </c>
      <c r="E2206" s="325">
        <v>37408</v>
      </c>
      <c r="F2206" s="325">
        <v>109574</v>
      </c>
      <c r="G2206" s="324">
        <v>1275529059</v>
      </c>
      <c r="H2206" s="324" t="s">
        <v>3496</v>
      </c>
    </row>
    <row r="2207" spans="1:8" ht="14.45" customHeight="1" x14ac:dyDescent="0.2">
      <c r="A2207" s="324">
        <v>4350</v>
      </c>
      <c r="B2207" s="324">
        <v>1003963</v>
      </c>
      <c r="C2207" s="326" t="s">
        <v>10574</v>
      </c>
      <c r="D2207" s="326" t="s">
        <v>10573</v>
      </c>
      <c r="E2207" s="325">
        <v>37408</v>
      </c>
      <c r="F2207" s="325">
        <v>109574</v>
      </c>
      <c r="G2207" s="324">
        <v>1578563342</v>
      </c>
      <c r="H2207" s="324" t="s">
        <v>10572</v>
      </c>
    </row>
    <row r="2208" spans="1:8" ht="14.45" customHeight="1" x14ac:dyDescent="0.2">
      <c r="A2208" s="324">
        <v>5119</v>
      </c>
      <c r="B2208" s="324">
        <v>1003965</v>
      </c>
      <c r="C2208" s="326" t="s">
        <v>10571</v>
      </c>
      <c r="D2208" s="326" t="s">
        <v>10571</v>
      </c>
      <c r="E2208" s="325">
        <v>37408</v>
      </c>
      <c r="F2208" s="325">
        <v>109574</v>
      </c>
      <c r="G2208" s="324">
        <v>1104848035</v>
      </c>
      <c r="H2208" s="324" t="s">
        <v>10570</v>
      </c>
    </row>
    <row r="2209" spans="1:8" ht="14.45" customHeight="1" x14ac:dyDescent="0.2">
      <c r="A2209" s="324">
        <v>4038</v>
      </c>
      <c r="B2209" s="324">
        <v>1003966</v>
      </c>
      <c r="C2209" s="326" t="s">
        <v>9214</v>
      </c>
      <c r="D2209" s="326" t="s">
        <v>10569</v>
      </c>
      <c r="E2209" s="325">
        <v>37408</v>
      </c>
      <c r="F2209" s="325">
        <v>41639</v>
      </c>
      <c r="G2209" s="324">
        <v>1982766556</v>
      </c>
      <c r="H2209" s="324" t="s">
        <v>10568</v>
      </c>
    </row>
    <row r="2210" spans="1:8" ht="14.45" customHeight="1" x14ac:dyDescent="0.2">
      <c r="A2210" s="324">
        <v>4591</v>
      </c>
      <c r="B2210" s="324">
        <v>1003990</v>
      </c>
      <c r="C2210" s="326" t="s">
        <v>10567</v>
      </c>
      <c r="D2210" s="326" t="s">
        <v>10567</v>
      </c>
      <c r="E2210" s="325">
        <v>37408</v>
      </c>
      <c r="F2210" s="325">
        <v>38779</v>
      </c>
      <c r="H2210" s="324" t="s">
        <v>10566</v>
      </c>
    </row>
    <row r="2211" spans="1:8" ht="14.45" customHeight="1" x14ac:dyDescent="0.2">
      <c r="A2211" s="324">
        <v>100947</v>
      </c>
      <c r="B2211" s="324">
        <v>1003887</v>
      </c>
      <c r="C2211" s="326" t="s">
        <v>10565</v>
      </c>
      <c r="D2211" s="326" t="s">
        <v>10564</v>
      </c>
      <c r="E2211" s="325">
        <v>37407</v>
      </c>
      <c r="F2211" s="325">
        <v>42004</v>
      </c>
      <c r="G2211" s="324">
        <v>1013990779</v>
      </c>
      <c r="H2211" s="324" t="s">
        <v>10563</v>
      </c>
    </row>
    <row r="2212" spans="1:8" ht="14.45" customHeight="1" x14ac:dyDescent="0.2">
      <c r="A2212" s="324">
        <v>4379</v>
      </c>
      <c r="B2212" s="324">
        <v>1004006</v>
      </c>
      <c r="C2212" s="326" t="s">
        <v>10562</v>
      </c>
      <c r="D2212" s="326" t="s">
        <v>10553</v>
      </c>
      <c r="E2212" s="325">
        <v>37404</v>
      </c>
      <c r="F2212" s="325">
        <v>37590</v>
      </c>
      <c r="H2212" s="324" t="s">
        <v>10552</v>
      </c>
    </row>
    <row r="2213" spans="1:8" ht="14.45" customHeight="1" x14ac:dyDescent="0.2">
      <c r="A2213" s="324">
        <v>5135</v>
      </c>
      <c r="B2213" s="324">
        <v>1004007</v>
      </c>
      <c r="C2213" s="326" t="s">
        <v>10561</v>
      </c>
      <c r="D2213" s="326" t="s">
        <v>10553</v>
      </c>
      <c r="E2213" s="325">
        <v>37404</v>
      </c>
      <c r="F2213" s="325">
        <v>37590</v>
      </c>
      <c r="H2213" s="324" t="s">
        <v>10552</v>
      </c>
    </row>
    <row r="2214" spans="1:8" ht="14.45" customHeight="1" x14ac:dyDescent="0.2">
      <c r="A2214" s="324">
        <v>4439</v>
      </c>
      <c r="B2214" s="324">
        <v>1004008</v>
      </c>
      <c r="C2214" s="326" t="s">
        <v>5104</v>
      </c>
      <c r="D2214" s="326" t="s">
        <v>10553</v>
      </c>
      <c r="E2214" s="325">
        <v>37404</v>
      </c>
      <c r="F2214" s="325">
        <v>37590</v>
      </c>
      <c r="H2214" s="324" t="s">
        <v>10552</v>
      </c>
    </row>
    <row r="2215" spans="1:8" ht="14.45" customHeight="1" x14ac:dyDescent="0.2">
      <c r="A2215" s="324">
        <v>4500</v>
      </c>
      <c r="B2215" s="324">
        <v>1004009</v>
      </c>
      <c r="C2215" s="326" t="s">
        <v>10560</v>
      </c>
      <c r="D2215" s="326" t="s">
        <v>10553</v>
      </c>
      <c r="E2215" s="325">
        <v>37404</v>
      </c>
      <c r="F2215" s="325">
        <v>37590</v>
      </c>
      <c r="H2215" s="324" t="s">
        <v>10552</v>
      </c>
    </row>
    <row r="2216" spans="1:8" ht="14.45" customHeight="1" x14ac:dyDescent="0.2">
      <c r="A2216" s="324">
        <v>4593</v>
      </c>
      <c r="B2216" s="324">
        <v>1004010</v>
      </c>
      <c r="C2216" s="326" t="s">
        <v>10559</v>
      </c>
      <c r="D2216" s="326" t="s">
        <v>10553</v>
      </c>
      <c r="E2216" s="325">
        <v>37404</v>
      </c>
      <c r="F2216" s="325">
        <v>37590</v>
      </c>
      <c r="H2216" s="324" t="s">
        <v>10552</v>
      </c>
    </row>
    <row r="2217" spans="1:8" ht="14.45" customHeight="1" x14ac:dyDescent="0.2">
      <c r="A2217" s="324">
        <v>5145</v>
      </c>
      <c r="B2217" s="324">
        <v>1004011</v>
      </c>
      <c r="C2217" s="326" t="s">
        <v>10558</v>
      </c>
      <c r="D2217" s="326" t="s">
        <v>10553</v>
      </c>
      <c r="E2217" s="325">
        <v>37404</v>
      </c>
      <c r="F2217" s="325">
        <v>37590</v>
      </c>
      <c r="H2217" s="324" t="s">
        <v>10552</v>
      </c>
    </row>
    <row r="2218" spans="1:8" ht="14.45" customHeight="1" x14ac:dyDescent="0.2">
      <c r="A2218" s="324">
        <v>4355</v>
      </c>
      <c r="B2218" s="324">
        <v>1004012</v>
      </c>
      <c r="C2218" s="326" t="s">
        <v>10557</v>
      </c>
      <c r="D2218" s="326" t="s">
        <v>10553</v>
      </c>
      <c r="E2218" s="325">
        <v>37404</v>
      </c>
      <c r="F2218" s="325">
        <v>37590</v>
      </c>
      <c r="H2218" s="324" t="s">
        <v>10552</v>
      </c>
    </row>
    <row r="2219" spans="1:8" ht="14.45" customHeight="1" x14ac:dyDescent="0.2">
      <c r="A2219" s="324">
        <v>4134</v>
      </c>
      <c r="B2219" s="324">
        <v>1004013</v>
      </c>
      <c r="C2219" s="326" t="s">
        <v>5459</v>
      </c>
      <c r="D2219" s="326" t="s">
        <v>10553</v>
      </c>
      <c r="E2219" s="325">
        <v>37404</v>
      </c>
      <c r="F2219" s="325">
        <v>37590</v>
      </c>
      <c r="H2219" s="324" t="s">
        <v>10552</v>
      </c>
    </row>
    <row r="2220" spans="1:8" ht="14.45" customHeight="1" x14ac:dyDescent="0.2">
      <c r="A2220" s="324">
        <v>4306</v>
      </c>
      <c r="B2220" s="324">
        <v>1004014</v>
      </c>
      <c r="C2220" s="326" t="s">
        <v>10556</v>
      </c>
      <c r="D2220" s="326" t="s">
        <v>10553</v>
      </c>
      <c r="E2220" s="325">
        <v>37404</v>
      </c>
      <c r="F2220" s="325">
        <v>37590</v>
      </c>
      <c r="H2220" s="324" t="s">
        <v>10552</v>
      </c>
    </row>
    <row r="2221" spans="1:8" ht="14.45" customHeight="1" x14ac:dyDescent="0.2">
      <c r="A2221" s="324">
        <v>5067</v>
      </c>
      <c r="B2221" s="324">
        <v>1004015</v>
      </c>
      <c r="C2221" s="326" t="s">
        <v>7129</v>
      </c>
      <c r="D2221" s="326" t="s">
        <v>10553</v>
      </c>
      <c r="E2221" s="325">
        <v>37404</v>
      </c>
      <c r="F2221" s="325">
        <v>37590</v>
      </c>
      <c r="H2221" s="324" t="s">
        <v>10552</v>
      </c>
    </row>
    <row r="2222" spans="1:8" ht="14.45" customHeight="1" x14ac:dyDescent="0.2">
      <c r="A2222" s="324">
        <v>4620</v>
      </c>
      <c r="B2222" s="324">
        <v>1004016</v>
      </c>
      <c r="C2222" s="326" t="s">
        <v>10555</v>
      </c>
      <c r="D2222" s="326" t="s">
        <v>10553</v>
      </c>
      <c r="E2222" s="325">
        <v>37404</v>
      </c>
      <c r="F2222" s="325">
        <v>37590</v>
      </c>
      <c r="H2222" s="324" t="s">
        <v>10552</v>
      </c>
    </row>
    <row r="2223" spans="1:8" ht="14.45" customHeight="1" x14ac:dyDescent="0.2">
      <c r="A2223" s="324">
        <v>4511</v>
      </c>
      <c r="B2223" s="324">
        <v>1004017</v>
      </c>
      <c r="C2223" s="326" t="s">
        <v>10554</v>
      </c>
      <c r="D2223" s="326" t="s">
        <v>10553</v>
      </c>
      <c r="E2223" s="325">
        <v>37404</v>
      </c>
      <c r="F2223" s="325">
        <v>37590</v>
      </c>
      <c r="H2223" s="324" t="s">
        <v>10552</v>
      </c>
    </row>
    <row r="2224" spans="1:8" ht="14.45" customHeight="1" x14ac:dyDescent="0.2">
      <c r="A2224" s="324">
        <v>5062</v>
      </c>
      <c r="B2224" s="324">
        <v>1003699</v>
      </c>
      <c r="C2224" s="326" t="s">
        <v>10551</v>
      </c>
      <c r="D2224" s="326" t="s">
        <v>10551</v>
      </c>
      <c r="E2224" s="325">
        <v>37392</v>
      </c>
      <c r="F2224" s="325">
        <v>38264</v>
      </c>
      <c r="H2224" s="324" t="s">
        <v>10550</v>
      </c>
    </row>
    <row r="2225" spans="1:8" ht="14.45" customHeight="1" x14ac:dyDescent="0.2">
      <c r="A2225" s="324">
        <v>5090</v>
      </c>
      <c r="B2225" s="324">
        <v>509002</v>
      </c>
      <c r="C2225" s="326" t="s">
        <v>5806</v>
      </c>
      <c r="D2225" s="326" t="s">
        <v>10549</v>
      </c>
      <c r="E2225" s="325">
        <v>37391</v>
      </c>
      <c r="F2225" s="325">
        <v>37436</v>
      </c>
      <c r="H2225" s="324" t="s">
        <v>10548</v>
      </c>
    </row>
    <row r="2226" spans="1:8" ht="14.45" customHeight="1" x14ac:dyDescent="0.2">
      <c r="A2226" s="324">
        <v>4862</v>
      </c>
      <c r="B2226" s="324">
        <v>1003886</v>
      </c>
      <c r="C2226" s="326" t="s">
        <v>3823</v>
      </c>
      <c r="D2226" s="326" t="s">
        <v>10547</v>
      </c>
      <c r="E2226" s="325">
        <v>37377</v>
      </c>
      <c r="F2226" s="325">
        <v>39734</v>
      </c>
      <c r="G2226" s="324">
        <v>1356341127</v>
      </c>
      <c r="H2226" s="324" t="s">
        <v>10546</v>
      </c>
    </row>
    <row r="2227" spans="1:8" ht="14.45" customHeight="1" x14ac:dyDescent="0.2">
      <c r="A2227" s="324">
        <v>5374</v>
      </c>
      <c r="B2227" s="324">
        <v>1003994</v>
      </c>
      <c r="C2227" s="326" t="s">
        <v>10545</v>
      </c>
      <c r="D2227" s="326" t="s">
        <v>10545</v>
      </c>
      <c r="E2227" s="325">
        <v>37371</v>
      </c>
      <c r="F2227" s="325">
        <v>42216</v>
      </c>
      <c r="G2227" s="324">
        <v>1659337384</v>
      </c>
      <c r="H2227" s="324" t="s">
        <v>10544</v>
      </c>
    </row>
    <row r="2228" spans="1:8" ht="14.45" customHeight="1" x14ac:dyDescent="0.2">
      <c r="A2228" s="324">
        <v>5149</v>
      </c>
      <c r="B2228" s="324">
        <v>514904</v>
      </c>
      <c r="C2228" s="326" t="s">
        <v>10543</v>
      </c>
      <c r="D2228" s="326" t="s">
        <v>8005</v>
      </c>
      <c r="E2228" s="325">
        <v>37371</v>
      </c>
      <c r="F2228" s="325">
        <v>38533</v>
      </c>
      <c r="H2228" s="324" t="s">
        <v>8004</v>
      </c>
    </row>
    <row r="2229" spans="1:8" ht="14.45" customHeight="1" x14ac:dyDescent="0.2">
      <c r="A2229" s="324">
        <v>5123</v>
      </c>
      <c r="B2229" s="324">
        <v>1003461</v>
      </c>
      <c r="C2229" s="326" t="s">
        <v>10542</v>
      </c>
      <c r="D2229" s="326" t="s">
        <v>10542</v>
      </c>
      <c r="E2229" s="325">
        <v>37356</v>
      </c>
      <c r="F2229" s="325">
        <v>109574</v>
      </c>
      <c r="G2229" s="324">
        <v>1013903889</v>
      </c>
      <c r="H2229" s="324" t="s">
        <v>3580</v>
      </c>
    </row>
    <row r="2230" spans="1:8" ht="14.45" customHeight="1" x14ac:dyDescent="0.2">
      <c r="A2230" s="324">
        <v>4721</v>
      </c>
      <c r="B2230" s="324">
        <v>1003627</v>
      </c>
      <c r="C2230" s="326" t="s">
        <v>10541</v>
      </c>
      <c r="D2230" s="326" t="s">
        <v>10540</v>
      </c>
      <c r="E2230" s="325">
        <v>37351</v>
      </c>
      <c r="F2230" s="325">
        <v>37621</v>
      </c>
      <c r="H2230" s="324" t="s">
        <v>10539</v>
      </c>
    </row>
    <row r="2231" spans="1:8" ht="14.45" customHeight="1" x14ac:dyDescent="0.2">
      <c r="A2231" s="324">
        <v>4442</v>
      </c>
      <c r="B2231" s="324">
        <v>1003788</v>
      </c>
      <c r="C2231" s="326" t="s">
        <v>10538</v>
      </c>
      <c r="D2231" s="326" t="s">
        <v>10538</v>
      </c>
      <c r="E2231" s="325">
        <v>37347</v>
      </c>
      <c r="F2231" s="325">
        <v>38077</v>
      </c>
      <c r="H2231" s="324" t="s">
        <v>10537</v>
      </c>
    </row>
    <row r="2232" spans="1:8" ht="14.45" customHeight="1" x14ac:dyDescent="0.2">
      <c r="A2232" s="324">
        <v>5173</v>
      </c>
      <c r="B2232" s="324">
        <v>1003806</v>
      </c>
      <c r="C2232" s="326" t="s">
        <v>10410</v>
      </c>
      <c r="D2232" s="326" t="s">
        <v>10536</v>
      </c>
      <c r="E2232" s="325">
        <v>37347</v>
      </c>
      <c r="F2232" s="325">
        <v>39782</v>
      </c>
      <c r="G2232" s="324">
        <v>1710989595</v>
      </c>
      <c r="H2232" s="324" t="s">
        <v>10535</v>
      </c>
    </row>
    <row r="2233" spans="1:8" ht="14.45" customHeight="1" x14ac:dyDescent="0.2">
      <c r="A2233" s="324">
        <v>4922</v>
      </c>
      <c r="B2233" s="324">
        <v>1003827</v>
      </c>
      <c r="C2233" s="326" t="s">
        <v>10534</v>
      </c>
      <c r="D2233" s="326" t="s">
        <v>10533</v>
      </c>
      <c r="E2233" s="325">
        <v>37347</v>
      </c>
      <c r="F2233" s="325">
        <v>109574</v>
      </c>
      <c r="G2233" s="324">
        <v>1932196706</v>
      </c>
      <c r="H2233" s="324" t="s">
        <v>10532</v>
      </c>
    </row>
    <row r="2234" spans="1:8" ht="14.45" customHeight="1" x14ac:dyDescent="0.2">
      <c r="A2234" s="324">
        <v>5362</v>
      </c>
      <c r="B2234" s="324">
        <v>1003830</v>
      </c>
      <c r="C2234" s="326" t="s">
        <v>10531</v>
      </c>
      <c r="D2234" s="326" t="s">
        <v>10530</v>
      </c>
      <c r="E2234" s="325">
        <v>37347</v>
      </c>
      <c r="F2234" s="325">
        <v>109574</v>
      </c>
      <c r="G2234" s="324">
        <v>1013903897</v>
      </c>
      <c r="H2234" s="324" t="s">
        <v>10529</v>
      </c>
    </row>
    <row r="2235" spans="1:8" ht="14.45" customHeight="1" x14ac:dyDescent="0.2">
      <c r="A2235" s="324">
        <v>4380</v>
      </c>
      <c r="B2235" s="324">
        <v>1003848</v>
      </c>
      <c r="C2235" s="326" t="s">
        <v>10528</v>
      </c>
      <c r="D2235" s="326" t="s">
        <v>10527</v>
      </c>
      <c r="E2235" s="325">
        <v>37337</v>
      </c>
      <c r="F2235" s="325">
        <v>42104</v>
      </c>
      <c r="G2235" s="324">
        <v>1619967932</v>
      </c>
      <c r="H2235" s="324" t="s">
        <v>10526</v>
      </c>
    </row>
    <row r="2236" spans="1:8" ht="14.45" customHeight="1" x14ac:dyDescent="0.2">
      <c r="A2236" s="324">
        <v>4598</v>
      </c>
      <c r="B2236" s="324">
        <v>459806</v>
      </c>
      <c r="C2236" s="326" t="s">
        <v>8779</v>
      </c>
      <c r="D2236" s="326" t="s">
        <v>9407</v>
      </c>
      <c r="E2236" s="325">
        <v>37328</v>
      </c>
      <c r="F2236" s="325">
        <v>41969</v>
      </c>
      <c r="G2236" s="324">
        <v>1700830163</v>
      </c>
      <c r="H2236" s="324" t="s">
        <v>9406</v>
      </c>
    </row>
    <row r="2237" spans="1:8" ht="14.45" customHeight="1" x14ac:dyDescent="0.2">
      <c r="A2237" s="324">
        <v>4733</v>
      </c>
      <c r="B2237" s="324">
        <v>1003725</v>
      </c>
      <c r="C2237" s="326" t="s">
        <v>10525</v>
      </c>
      <c r="D2237" s="326" t="s">
        <v>10524</v>
      </c>
      <c r="E2237" s="325">
        <v>37316</v>
      </c>
      <c r="F2237" s="325">
        <v>38924</v>
      </c>
      <c r="H2237" s="324" t="s">
        <v>10523</v>
      </c>
    </row>
    <row r="2238" spans="1:8" ht="14.45" customHeight="1" x14ac:dyDescent="0.2">
      <c r="A2238" s="324">
        <v>4848</v>
      </c>
      <c r="B2238" s="324">
        <v>1003773</v>
      </c>
      <c r="C2238" s="326" t="s">
        <v>10522</v>
      </c>
      <c r="D2238" s="326" t="s">
        <v>10521</v>
      </c>
      <c r="E2238" s="325">
        <v>37316</v>
      </c>
      <c r="F2238" s="325">
        <v>37483</v>
      </c>
      <c r="H2238" s="324" t="s">
        <v>10520</v>
      </c>
    </row>
    <row r="2239" spans="1:8" ht="14.45" customHeight="1" x14ac:dyDescent="0.2">
      <c r="A2239" s="324">
        <v>4558</v>
      </c>
      <c r="B2239" s="324">
        <v>1003666</v>
      </c>
      <c r="C2239" s="326" t="s">
        <v>9838</v>
      </c>
      <c r="D2239" s="326" t="s">
        <v>10519</v>
      </c>
      <c r="E2239" s="325">
        <v>37288</v>
      </c>
      <c r="F2239" s="325">
        <v>41052</v>
      </c>
      <c r="G2239" s="324">
        <v>1013946102</v>
      </c>
      <c r="H2239" s="324" t="s">
        <v>10518</v>
      </c>
    </row>
    <row r="2240" spans="1:8" ht="14.45" customHeight="1" x14ac:dyDescent="0.2">
      <c r="A2240" s="324">
        <v>5251</v>
      </c>
      <c r="B2240" s="324">
        <v>1003664</v>
      </c>
      <c r="C2240" s="326" t="s">
        <v>10058</v>
      </c>
      <c r="D2240" s="326" t="s">
        <v>10517</v>
      </c>
      <c r="E2240" s="325">
        <v>37267</v>
      </c>
      <c r="F2240" s="325">
        <v>109574</v>
      </c>
      <c r="G2240" s="324">
        <v>1851450084</v>
      </c>
      <c r="H2240" s="324" t="s">
        <v>10516</v>
      </c>
    </row>
    <row r="2241" spans="1:8" ht="14.45" customHeight="1" x14ac:dyDescent="0.2">
      <c r="A2241" s="324">
        <v>4600</v>
      </c>
      <c r="B2241" s="324">
        <v>1003580</v>
      </c>
      <c r="C2241" s="326" t="s">
        <v>10515</v>
      </c>
      <c r="D2241" s="326" t="s">
        <v>10514</v>
      </c>
      <c r="E2241" s="325">
        <v>37258</v>
      </c>
      <c r="F2241" s="325">
        <v>109574</v>
      </c>
      <c r="G2241" s="324">
        <v>1780641803</v>
      </c>
      <c r="H2241" s="324" t="s">
        <v>10513</v>
      </c>
    </row>
    <row r="2242" spans="1:8" ht="14.45" customHeight="1" x14ac:dyDescent="0.2">
      <c r="A2242" s="324">
        <v>4114</v>
      </c>
      <c r="B2242" s="324">
        <v>1003582</v>
      </c>
      <c r="C2242" s="326" t="s">
        <v>10512</v>
      </c>
      <c r="D2242" s="326" t="s">
        <v>10511</v>
      </c>
      <c r="E2242" s="325">
        <v>37258</v>
      </c>
      <c r="F2242" s="325">
        <v>42766</v>
      </c>
      <c r="G2242" s="324">
        <v>1326004359</v>
      </c>
      <c r="H2242" s="324" t="s">
        <v>10510</v>
      </c>
    </row>
    <row r="2243" spans="1:8" ht="14.45" customHeight="1" x14ac:dyDescent="0.2">
      <c r="A2243" s="324">
        <v>4267</v>
      </c>
      <c r="B2243" s="324">
        <v>1003601</v>
      </c>
      <c r="C2243" s="326" t="s">
        <v>10509</v>
      </c>
      <c r="D2243" s="326" t="s">
        <v>10508</v>
      </c>
      <c r="E2243" s="325">
        <v>37258</v>
      </c>
      <c r="F2243" s="325">
        <v>43190</v>
      </c>
      <c r="G2243" s="324">
        <v>1699736421</v>
      </c>
      <c r="H2243" s="324" t="s">
        <v>10507</v>
      </c>
    </row>
    <row r="2244" spans="1:8" ht="14.45" customHeight="1" x14ac:dyDescent="0.2">
      <c r="A2244" s="324">
        <v>5293</v>
      </c>
      <c r="B2244" s="324">
        <v>1003602</v>
      </c>
      <c r="C2244" s="326" t="s">
        <v>10506</v>
      </c>
      <c r="D2244" s="326" t="s">
        <v>10505</v>
      </c>
      <c r="E2244" s="325">
        <v>37258</v>
      </c>
      <c r="F2244" s="325">
        <v>42766</v>
      </c>
      <c r="G2244" s="324">
        <v>1245297365</v>
      </c>
      <c r="H2244" s="324" t="s">
        <v>10504</v>
      </c>
    </row>
    <row r="2245" spans="1:8" ht="14.45" customHeight="1" x14ac:dyDescent="0.2">
      <c r="A2245" s="324">
        <v>5193</v>
      </c>
      <c r="B2245" s="324">
        <v>1003364</v>
      </c>
      <c r="C2245" s="326" t="s">
        <v>10503</v>
      </c>
      <c r="D2245" s="326" t="s">
        <v>10265</v>
      </c>
      <c r="E2245" s="325">
        <v>37257</v>
      </c>
      <c r="F2245" s="325">
        <v>37772</v>
      </c>
      <c r="H2245" s="324" t="s">
        <v>10502</v>
      </c>
    </row>
    <row r="2246" spans="1:8" ht="14.45" customHeight="1" x14ac:dyDescent="0.2">
      <c r="A2246" s="324">
        <v>5169</v>
      </c>
      <c r="B2246" s="324">
        <v>1003372</v>
      </c>
      <c r="C2246" s="326" t="s">
        <v>10501</v>
      </c>
      <c r="D2246" s="326" t="s">
        <v>10265</v>
      </c>
      <c r="E2246" s="325">
        <v>37257</v>
      </c>
      <c r="F2246" s="325">
        <v>37772</v>
      </c>
      <c r="H2246" s="324" t="s">
        <v>10500</v>
      </c>
    </row>
    <row r="2247" spans="1:8" ht="14.45" customHeight="1" x14ac:dyDescent="0.2">
      <c r="A2247" s="324">
        <v>4327</v>
      </c>
      <c r="B2247" s="324">
        <v>1003396</v>
      </c>
      <c r="C2247" s="326" t="s">
        <v>7666</v>
      </c>
      <c r="D2247" s="326" t="s">
        <v>10499</v>
      </c>
      <c r="E2247" s="325">
        <v>37257</v>
      </c>
      <c r="F2247" s="325">
        <v>39872</v>
      </c>
      <c r="G2247" s="324">
        <v>1639166614</v>
      </c>
      <c r="H2247" s="324" t="s">
        <v>10498</v>
      </c>
    </row>
    <row r="2248" spans="1:8" ht="14.45" customHeight="1" x14ac:dyDescent="0.2">
      <c r="A2248" s="324">
        <v>4613</v>
      </c>
      <c r="B2248" s="324">
        <v>1003402</v>
      </c>
      <c r="C2248" s="326" t="s">
        <v>10497</v>
      </c>
      <c r="D2248" s="326" t="s">
        <v>10496</v>
      </c>
      <c r="E2248" s="325">
        <v>37257</v>
      </c>
      <c r="F2248" s="325">
        <v>38924</v>
      </c>
      <c r="H2248" s="324" t="s">
        <v>10495</v>
      </c>
    </row>
    <row r="2249" spans="1:8" ht="14.45" customHeight="1" x14ac:dyDescent="0.2">
      <c r="A2249" s="324">
        <v>4553</v>
      </c>
      <c r="B2249" s="324">
        <v>1003424</v>
      </c>
      <c r="C2249" s="326" t="s">
        <v>10494</v>
      </c>
      <c r="D2249" s="326" t="s">
        <v>10493</v>
      </c>
      <c r="E2249" s="325">
        <v>37257</v>
      </c>
      <c r="F2249" s="325">
        <v>41333</v>
      </c>
      <c r="G2249" s="324">
        <v>1750448015</v>
      </c>
      <c r="H2249" s="324" t="s">
        <v>10492</v>
      </c>
    </row>
    <row r="2250" spans="1:8" ht="14.45" customHeight="1" x14ac:dyDescent="0.2">
      <c r="A2250" s="324">
        <v>4548</v>
      </c>
      <c r="B2250" s="324">
        <v>1003452</v>
      </c>
      <c r="C2250" s="326" t="s">
        <v>10491</v>
      </c>
      <c r="D2250" s="326" t="s">
        <v>10490</v>
      </c>
      <c r="E2250" s="325">
        <v>37257</v>
      </c>
      <c r="F2250" s="325">
        <v>42621</v>
      </c>
      <c r="G2250" s="324">
        <v>1184709602</v>
      </c>
      <c r="H2250" s="324" t="s">
        <v>10489</v>
      </c>
    </row>
    <row r="2251" spans="1:8" ht="14.45" customHeight="1" x14ac:dyDescent="0.2">
      <c r="A2251" s="324">
        <v>4630</v>
      </c>
      <c r="B2251" s="324">
        <v>1003510</v>
      </c>
      <c r="C2251" s="326" t="s">
        <v>10488</v>
      </c>
      <c r="D2251" s="326" t="s">
        <v>10487</v>
      </c>
      <c r="E2251" s="325">
        <v>37257</v>
      </c>
      <c r="F2251" s="325">
        <v>41729</v>
      </c>
      <c r="G2251" s="324">
        <v>1013971373</v>
      </c>
      <c r="H2251" s="324" t="s">
        <v>10486</v>
      </c>
    </row>
    <row r="2252" spans="1:8" ht="14.45" customHeight="1" x14ac:dyDescent="0.2">
      <c r="A2252" s="324">
        <v>4606</v>
      </c>
      <c r="B2252" s="324">
        <v>1003630</v>
      </c>
      <c r="C2252" s="326" t="s">
        <v>10485</v>
      </c>
      <c r="D2252" s="326" t="s">
        <v>10484</v>
      </c>
      <c r="E2252" s="325">
        <v>37257</v>
      </c>
      <c r="F2252" s="325">
        <v>38383</v>
      </c>
      <c r="H2252" s="324" t="s">
        <v>10483</v>
      </c>
    </row>
    <row r="2253" spans="1:8" ht="14.45" customHeight="1" x14ac:dyDescent="0.2">
      <c r="A2253" s="324">
        <v>5364</v>
      </c>
      <c r="B2253" s="324">
        <v>1003642</v>
      </c>
      <c r="C2253" s="326" t="s">
        <v>9270</v>
      </c>
      <c r="D2253" s="326" t="s">
        <v>10482</v>
      </c>
      <c r="E2253" s="325">
        <v>37257</v>
      </c>
      <c r="F2253" s="325">
        <v>42124</v>
      </c>
      <c r="G2253" s="324">
        <v>1104986645</v>
      </c>
      <c r="H2253" s="324" t="s">
        <v>10481</v>
      </c>
    </row>
    <row r="2254" spans="1:8" ht="14.45" customHeight="1" x14ac:dyDescent="0.2">
      <c r="A2254" s="324">
        <v>5300</v>
      </c>
      <c r="B2254" s="324">
        <v>1003643</v>
      </c>
      <c r="C2254" s="326" t="s">
        <v>8388</v>
      </c>
      <c r="D2254" s="326" t="s">
        <v>10480</v>
      </c>
      <c r="E2254" s="325">
        <v>37257</v>
      </c>
      <c r="F2254" s="325">
        <v>42124</v>
      </c>
      <c r="G2254" s="324">
        <v>1023178662</v>
      </c>
      <c r="H2254" s="324" t="s">
        <v>10479</v>
      </c>
    </row>
    <row r="2255" spans="1:8" ht="14.45" customHeight="1" x14ac:dyDescent="0.2">
      <c r="A2255" s="324">
        <v>5356</v>
      </c>
      <c r="B2255" s="324">
        <v>1003644</v>
      </c>
      <c r="C2255" s="326" t="s">
        <v>10478</v>
      </c>
      <c r="D2255" s="326" t="s">
        <v>10477</v>
      </c>
      <c r="E2255" s="325">
        <v>37257</v>
      </c>
      <c r="F2255" s="325">
        <v>41882</v>
      </c>
      <c r="G2255" s="324">
        <v>1467512004</v>
      </c>
      <c r="H2255" s="324" t="s">
        <v>10476</v>
      </c>
    </row>
    <row r="2256" spans="1:8" ht="14.45" customHeight="1" x14ac:dyDescent="0.2">
      <c r="A2256" s="324">
        <v>5261</v>
      </c>
      <c r="B2256" s="324">
        <v>1003645</v>
      </c>
      <c r="C2256" s="326" t="s">
        <v>7957</v>
      </c>
      <c r="D2256" s="326" t="s">
        <v>10475</v>
      </c>
      <c r="E2256" s="325">
        <v>37257</v>
      </c>
      <c r="F2256" s="325">
        <v>41912</v>
      </c>
      <c r="G2256" s="324">
        <v>1225199557</v>
      </c>
      <c r="H2256" s="324" t="s">
        <v>10474</v>
      </c>
    </row>
    <row r="2257" spans="1:8" ht="14.45" customHeight="1" x14ac:dyDescent="0.2">
      <c r="A2257" s="324">
        <v>4614</v>
      </c>
      <c r="B2257" s="324">
        <v>1001923</v>
      </c>
      <c r="C2257" s="326" t="s">
        <v>10473</v>
      </c>
      <c r="D2257" s="326" t="s">
        <v>10472</v>
      </c>
      <c r="E2257" s="325">
        <v>37256</v>
      </c>
      <c r="F2257" s="325">
        <v>39294</v>
      </c>
      <c r="G2257" s="324">
        <v>1902856685</v>
      </c>
      <c r="H2257" s="324" t="s">
        <v>10471</v>
      </c>
    </row>
    <row r="2258" spans="1:8" ht="14.45" customHeight="1" x14ac:dyDescent="0.2">
      <c r="A2258" s="324">
        <v>100790</v>
      </c>
      <c r="B2258" s="324">
        <v>1003268</v>
      </c>
      <c r="C2258" s="326" t="s">
        <v>10470</v>
      </c>
      <c r="D2258" s="326" t="s">
        <v>10469</v>
      </c>
      <c r="E2258" s="325">
        <v>37229</v>
      </c>
      <c r="F2258" s="325">
        <v>40948</v>
      </c>
      <c r="G2258" s="324">
        <v>1669454963</v>
      </c>
      <c r="H2258" s="324" t="s">
        <v>10468</v>
      </c>
    </row>
    <row r="2259" spans="1:8" ht="14.45" customHeight="1" x14ac:dyDescent="0.2">
      <c r="A2259" s="324">
        <v>5052</v>
      </c>
      <c r="B2259" s="324">
        <v>1003297</v>
      </c>
      <c r="C2259" s="326" t="s">
        <v>10467</v>
      </c>
      <c r="D2259" s="326" t="s">
        <v>10466</v>
      </c>
      <c r="E2259" s="325">
        <v>37226</v>
      </c>
      <c r="F2259" s="325">
        <v>39021</v>
      </c>
      <c r="H2259" s="324" t="s">
        <v>10465</v>
      </c>
    </row>
    <row r="2260" spans="1:8" ht="14.45" customHeight="1" x14ac:dyDescent="0.2">
      <c r="A2260" s="324">
        <v>4455</v>
      </c>
      <c r="B2260" s="324">
        <v>1003355</v>
      </c>
      <c r="C2260" s="326" t="s">
        <v>10464</v>
      </c>
      <c r="D2260" s="326" t="s">
        <v>10463</v>
      </c>
      <c r="E2260" s="325">
        <v>37226</v>
      </c>
      <c r="F2260" s="325">
        <v>38924</v>
      </c>
      <c r="H2260" s="324" t="s">
        <v>10462</v>
      </c>
    </row>
    <row r="2261" spans="1:8" ht="14.45" customHeight="1" x14ac:dyDescent="0.2">
      <c r="A2261" s="324">
        <v>4882</v>
      </c>
      <c r="B2261" s="324">
        <v>1003593</v>
      </c>
      <c r="C2261" s="326" t="s">
        <v>10461</v>
      </c>
      <c r="D2261" s="326" t="s">
        <v>10460</v>
      </c>
      <c r="E2261" s="325">
        <v>37225</v>
      </c>
      <c r="F2261" s="325">
        <v>38017</v>
      </c>
      <c r="H2261" s="324" t="s">
        <v>10459</v>
      </c>
    </row>
    <row r="2262" spans="1:8" ht="14.45" customHeight="1" x14ac:dyDescent="0.2">
      <c r="A2262" s="324">
        <v>100806</v>
      </c>
      <c r="B2262" s="324">
        <v>1003269</v>
      </c>
      <c r="C2262" s="326" t="s">
        <v>10458</v>
      </c>
      <c r="D2262" s="326" t="s">
        <v>10457</v>
      </c>
      <c r="E2262" s="325">
        <v>37223</v>
      </c>
      <c r="F2262" s="325">
        <v>41517</v>
      </c>
      <c r="G2262" s="324">
        <v>1922092790</v>
      </c>
      <c r="H2262" s="324" t="s">
        <v>10456</v>
      </c>
    </row>
    <row r="2263" spans="1:8" ht="14.45" customHeight="1" x14ac:dyDescent="0.2">
      <c r="A2263" s="324">
        <v>5336</v>
      </c>
      <c r="B2263" s="324">
        <v>1003303</v>
      </c>
      <c r="C2263" s="326" t="s">
        <v>10455</v>
      </c>
      <c r="D2263" s="326" t="s">
        <v>10454</v>
      </c>
      <c r="E2263" s="325">
        <v>37196</v>
      </c>
      <c r="F2263" s="325">
        <v>41698</v>
      </c>
      <c r="G2263" s="324">
        <v>1841297850</v>
      </c>
      <c r="H2263" s="324" t="s">
        <v>10453</v>
      </c>
    </row>
    <row r="2264" spans="1:8" ht="14.45" customHeight="1" x14ac:dyDescent="0.2">
      <c r="A2264" s="324">
        <v>4849</v>
      </c>
      <c r="B2264" s="324">
        <v>1003323</v>
      </c>
      <c r="C2264" s="326" t="s">
        <v>10452</v>
      </c>
      <c r="D2264" s="326" t="s">
        <v>10451</v>
      </c>
      <c r="E2264" s="325">
        <v>37196</v>
      </c>
      <c r="F2264" s="325">
        <v>38924</v>
      </c>
      <c r="G2264" s="324" t="s">
        <v>10450</v>
      </c>
      <c r="H2264" s="324" t="s">
        <v>10449</v>
      </c>
    </row>
    <row r="2265" spans="1:8" ht="14.45" customHeight="1" x14ac:dyDescent="0.2">
      <c r="A2265" s="324">
        <v>5141</v>
      </c>
      <c r="B2265" s="324">
        <v>1003340</v>
      </c>
      <c r="C2265" s="326" t="s">
        <v>10448</v>
      </c>
      <c r="D2265" s="326" t="s">
        <v>10295</v>
      </c>
      <c r="E2265" s="325">
        <v>37196</v>
      </c>
      <c r="F2265" s="325">
        <v>38472</v>
      </c>
      <c r="H2265" s="324" t="s">
        <v>10294</v>
      </c>
    </row>
    <row r="2266" spans="1:8" ht="14.45" customHeight="1" x14ac:dyDescent="0.2">
      <c r="A2266" s="324">
        <v>4170</v>
      </c>
      <c r="B2266" s="324">
        <v>1003341</v>
      </c>
      <c r="C2266" s="326" t="s">
        <v>9980</v>
      </c>
      <c r="D2266" s="326" t="s">
        <v>10447</v>
      </c>
      <c r="E2266" s="325">
        <v>37196</v>
      </c>
      <c r="F2266" s="325">
        <v>42824</v>
      </c>
      <c r="G2266" s="324">
        <v>1962496836</v>
      </c>
      <c r="H2266" s="324" t="s">
        <v>10446</v>
      </c>
    </row>
    <row r="2267" spans="1:8" ht="14.45" customHeight="1" x14ac:dyDescent="0.2">
      <c r="A2267" s="324">
        <v>5222</v>
      </c>
      <c r="B2267" s="324">
        <v>1003354</v>
      </c>
      <c r="C2267" s="326" t="s">
        <v>9985</v>
      </c>
      <c r="D2267" s="326" t="s">
        <v>10445</v>
      </c>
      <c r="E2267" s="325">
        <v>37196</v>
      </c>
      <c r="F2267" s="325">
        <v>42824</v>
      </c>
      <c r="G2267" s="324">
        <v>1326032186</v>
      </c>
      <c r="H2267" s="324" t="s">
        <v>10444</v>
      </c>
    </row>
    <row r="2268" spans="1:8" ht="14.45" customHeight="1" x14ac:dyDescent="0.2">
      <c r="A2268" s="324">
        <v>5345</v>
      </c>
      <c r="B2268" s="324">
        <v>1003363</v>
      </c>
      <c r="C2268" s="326" t="s">
        <v>9977</v>
      </c>
      <c r="D2268" s="326" t="s">
        <v>10443</v>
      </c>
      <c r="E2268" s="325">
        <v>37196</v>
      </c>
      <c r="F2268" s="325">
        <v>42824</v>
      </c>
      <c r="G2268" s="324">
        <v>1134113947</v>
      </c>
      <c r="H2268" s="324" t="s">
        <v>10442</v>
      </c>
    </row>
    <row r="2269" spans="1:8" ht="14.45" customHeight="1" x14ac:dyDescent="0.2">
      <c r="A2269" s="324">
        <v>5173</v>
      </c>
      <c r="B2269" s="324">
        <v>1003367</v>
      </c>
      <c r="C2269" s="326" t="s">
        <v>10410</v>
      </c>
      <c r="D2269" s="326" t="s">
        <v>10441</v>
      </c>
      <c r="E2269" s="325">
        <v>37196</v>
      </c>
      <c r="F2269" s="325">
        <v>37346</v>
      </c>
      <c r="H2269" s="324" t="s">
        <v>10440</v>
      </c>
    </row>
    <row r="2270" spans="1:8" ht="14.45" customHeight="1" x14ac:dyDescent="0.2">
      <c r="A2270" s="324">
        <v>5230</v>
      </c>
      <c r="B2270" s="324">
        <v>1003368</v>
      </c>
      <c r="C2270" s="326" t="s">
        <v>8304</v>
      </c>
      <c r="D2270" s="326" t="s">
        <v>10439</v>
      </c>
      <c r="E2270" s="325">
        <v>37196</v>
      </c>
      <c r="F2270" s="325">
        <v>41892</v>
      </c>
      <c r="G2270" s="324">
        <v>1215921960</v>
      </c>
      <c r="H2270" s="324" t="s">
        <v>10438</v>
      </c>
    </row>
    <row r="2271" spans="1:8" ht="14.45" customHeight="1" x14ac:dyDescent="0.2">
      <c r="A2271" s="324">
        <v>5346</v>
      </c>
      <c r="B2271" s="324">
        <v>1003369</v>
      </c>
      <c r="C2271" s="326" t="s">
        <v>10437</v>
      </c>
      <c r="D2271" s="326" t="s">
        <v>10436</v>
      </c>
      <c r="E2271" s="325">
        <v>37196</v>
      </c>
      <c r="F2271" s="325">
        <v>42824</v>
      </c>
      <c r="G2271" s="324">
        <v>1790779452</v>
      </c>
      <c r="H2271" s="324" t="s">
        <v>10435</v>
      </c>
    </row>
    <row r="2272" spans="1:8" ht="14.45" customHeight="1" x14ac:dyDescent="0.2">
      <c r="A2272" s="324">
        <v>5237</v>
      </c>
      <c r="B2272" s="324">
        <v>1003370</v>
      </c>
      <c r="C2272" s="326" t="s">
        <v>9964</v>
      </c>
      <c r="D2272" s="326" t="s">
        <v>10434</v>
      </c>
      <c r="E2272" s="325">
        <v>37196</v>
      </c>
      <c r="F2272" s="325">
        <v>42824</v>
      </c>
      <c r="G2272" s="324">
        <v>1447244116</v>
      </c>
      <c r="H2272" s="324" t="s">
        <v>10433</v>
      </c>
    </row>
    <row r="2273" spans="1:8" ht="14.45" customHeight="1" x14ac:dyDescent="0.2">
      <c r="A2273" s="324">
        <v>4734</v>
      </c>
      <c r="B2273" s="324">
        <v>1003393</v>
      </c>
      <c r="C2273" s="326" t="s">
        <v>10432</v>
      </c>
      <c r="D2273" s="326" t="s">
        <v>10295</v>
      </c>
      <c r="E2273" s="325">
        <v>37196</v>
      </c>
      <c r="F2273" s="325">
        <v>38168</v>
      </c>
      <c r="H2273" s="324" t="s">
        <v>10294</v>
      </c>
    </row>
    <row r="2274" spans="1:8" ht="14.45" customHeight="1" x14ac:dyDescent="0.2">
      <c r="A2274" s="324">
        <v>4054</v>
      </c>
      <c r="B2274" s="324">
        <v>1003403</v>
      </c>
      <c r="C2274" s="326" t="s">
        <v>10431</v>
      </c>
      <c r="D2274" s="326" t="s">
        <v>10430</v>
      </c>
      <c r="E2274" s="325">
        <v>37179</v>
      </c>
      <c r="F2274" s="325">
        <v>37493</v>
      </c>
      <c r="H2274" s="324" t="s">
        <v>10429</v>
      </c>
    </row>
    <row r="2275" spans="1:8" ht="14.45" customHeight="1" x14ac:dyDescent="0.2">
      <c r="A2275" s="324">
        <v>100670</v>
      </c>
      <c r="B2275" s="324">
        <v>1002987</v>
      </c>
      <c r="C2275" s="326" t="s">
        <v>10428</v>
      </c>
      <c r="D2275" s="326" t="s">
        <v>10427</v>
      </c>
      <c r="E2275" s="325">
        <v>37168</v>
      </c>
      <c r="F2275" s="325">
        <v>109574</v>
      </c>
      <c r="G2275" s="324">
        <v>1457468407</v>
      </c>
      <c r="H2275" s="324" t="s">
        <v>10426</v>
      </c>
    </row>
    <row r="2276" spans="1:8" ht="14.45" customHeight="1" x14ac:dyDescent="0.2">
      <c r="A2276" s="324">
        <v>4370</v>
      </c>
      <c r="B2276" s="324">
        <v>1003221</v>
      </c>
      <c r="C2276" s="326" t="s">
        <v>10425</v>
      </c>
      <c r="D2276" s="326" t="s">
        <v>10424</v>
      </c>
      <c r="E2276" s="325">
        <v>37165</v>
      </c>
      <c r="F2276" s="325">
        <v>39386</v>
      </c>
      <c r="G2276" s="324">
        <v>1780681007</v>
      </c>
      <c r="H2276" s="324" t="s">
        <v>10423</v>
      </c>
    </row>
    <row r="2277" spans="1:8" ht="14.45" customHeight="1" x14ac:dyDescent="0.2">
      <c r="A2277" s="324">
        <v>4514</v>
      </c>
      <c r="B2277" s="324">
        <v>1003222</v>
      </c>
      <c r="C2277" s="326" t="s">
        <v>10422</v>
      </c>
      <c r="D2277" s="326" t="s">
        <v>10421</v>
      </c>
      <c r="E2277" s="325">
        <v>37165</v>
      </c>
      <c r="F2277" s="325">
        <v>39386</v>
      </c>
      <c r="G2277" s="324">
        <v>1063419992</v>
      </c>
      <c r="H2277" s="324" t="s">
        <v>10420</v>
      </c>
    </row>
    <row r="2278" spans="1:8" ht="14.45" customHeight="1" x14ac:dyDescent="0.2">
      <c r="A2278" s="324">
        <v>4622</v>
      </c>
      <c r="B2278" s="324">
        <v>1003224</v>
      </c>
      <c r="C2278" s="326" t="s">
        <v>10419</v>
      </c>
      <c r="D2278" s="326" t="s">
        <v>10418</v>
      </c>
      <c r="E2278" s="325">
        <v>37165</v>
      </c>
      <c r="F2278" s="325">
        <v>39386</v>
      </c>
      <c r="G2278" s="324">
        <v>1437156171</v>
      </c>
      <c r="H2278" s="324" t="s">
        <v>10417</v>
      </c>
    </row>
    <row r="2279" spans="1:8" ht="14.45" customHeight="1" x14ac:dyDescent="0.2">
      <c r="A2279" s="324">
        <v>4825</v>
      </c>
      <c r="B2279" s="324">
        <v>1003225</v>
      </c>
      <c r="C2279" s="326" t="s">
        <v>10416</v>
      </c>
      <c r="D2279" s="326" t="s">
        <v>10415</v>
      </c>
      <c r="E2279" s="325">
        <v>37165</v>
      </c>
      <c r="F2279" s="325">
        <v>39386</v>
      </c>
      <c r="G2279" s="324">
        <v>1023018884</v>
      </c>
      <c r="H2279" s="324" t="s">
        <v>10414</v>
      </c>
    </row>
    <row r="2280" spans="1:8" ht="14.45" customHeight="1" x14ac:dyDescent="0.2">
      <c r="A2280" s="324">
        <v>4773</v>
      </c>
      <c r="B2280" s="324">
        <v>1003226</v>
      </c>
      <c r="C2280" s="326" t="s">
        <v>10413</v>
      </c>
      <c r="D2280" s="326" t="s">
        <v>10412</v>
      </c>
      <c r="E2280" s="325">
        <v>37165</v>
      </c>
      <c r="F2280" s="325">
        <v>39386</v>
      </c>
      <c r="G2280" s="324">
        <v>1821085861</v>
      </c>
      <c r="H2280" s="324" t="s">
        <v>10411</v>
      </c>
    </row>
    <row r="2281" spans="1:8" ht="14.45" customHeight="1" x14ac:dyDescent="0.2">
      <c r="A2281" s="324">
        <v>5173</v>
      </c>
      <c r="B2281" s="324">
        <v>1003228</v>
      </c>
      <c r="C2281" s="326" t="s">
        <v>10410</v>
      </c>
      <c r="D2281" s="326" t="s">
        <v>10409</v>
      </c>
      <c r="E2281" s="325">
        <v>37165</v>
      </c>
      <c r="F2281" s="325">
        <v>37195</v>
      </c>
      <c r="H2281" s="324" t="s">
        <v>10408</v>
      </c>
    </row>
    <row r="2282" spans="1:8" ht="14.45" customHeight="1" x14ac:dyDescent="0.2">
      <c r="A2282" s="324">
        <v>4534</v>
      </c>
      <c r="B2282" s="324">
        <v>1003229</v>
      </c>
      <c r="C2282" s="326" t="s">
        <v>10407</v>
      </c>
      <c r="D2282" s="326" t="s">
        <v>10406</v>
      </c>
      <c r="E2282" s="325">
        <v>37165</v>
      </c>
      <c r="F2282" s="325">
        <v>39386</v>
      </c>
      <c r="G2282" s="324">
        <v>1740287044</v>
      </c>
      <c r="H2282" s="324" t="s">
        <v>10405</v>
      </c>
    </row>
    <row r="2283" spans="1:8" ht="14.45" customHeight="1" x14ac:dyDescent="0.2">
      <c r="A2283" s="324">
        <v>4846</v>
      </c>
      <c r="B2283" s="324">
        <v>1003230</v>
      </c>
      <c r="C2283" s="326" t="s">
        <v>10404</v>
      </c>
      <c r="D2283" s="326" t="s">
        <v>10403</v>
      </c>
      <c r="E2283" s="325">
        <v>37165</v>
      </c>
      <c r="F2283" s="325">
        <v>39386</v>
      </c>
      <c r="G2283" s="324">
        <v>1548269947</v>
      </c>
      <c r="H2283" s="324" t="s">
        <v>10402</v>
      </c>
    </row>
    <row r="2284" spans="1:8" ht="14.45" customHeight="1" x14ac:dyDescent="0.2">
      <c r="A2284" s="324">
        <v>5161</v>
      </c>
      <c r="B2284" s="324">
        <v>1003231</v>
      </c>
      <c r="C2284" s="326" t="s">
        <v>10401</v>
      </c>
      <c r="D2284" s="326" t="s">
        <v>10400</v>
      </c>
      <c r="E2284" s="325">
        <v>37165</v>
      </c>
      <c r="F2284" s="325">
        <v>39386</v>
      </c>
      <c r="G2284" s="324">
        <v>1144229378</v>
      </c>
      <c r="H2284" s="324" t="s">
        <v>10399</v>
      </c>
    </row>
    <row r="2285" spans="1:8" ht="14.45" customHeight="1" x14ac:dyDescent="0.2">
      <c r="A2285" s="324">
        <v>4559</v>
      </c>
      <c r="B2285" s="324">
        <v>1003232</v>
      </c>
      <c r="C2285" s="326" t="s">
        <v>10398</v>
      </c>
      <c r="D2285" s="326" t="s">
        <v>10397</v>
      </c>
      <c r="E2285" s="325">
        <v>37165</v>
      </c>
      <c r="F2285" s="325">
        <v>39386</v>
      </c>
      <c r="G2285" s="324">
        <v>1942209416</v>
      </c>
      <c r="H2285" s="324" t="s">
        <v>10396</v>
      </c>
    </row>
    <row r="2286" spans="1:8" ht="14.45" customHeight="1" x14ac:dyDescent="0.2">
      <c r="A2286" s="324">
        <v>4283</v>
      </c>
      <c r="B2286" s="324">
        <v>1003233</v>
      </c>
      <c r="C2286" s="326" t="s">
        <v>10395</v>
      </c>
      <c r="D2286" s="326" t="s">
        <v>10394</v>
      </c>
      <c r="E2286" s="325">
        <v>37165</v>
      </c>
      <c r="F2286" s="325">
        <v>39386</v>
      </c>
      <c r="G2286" s="324">
        <v>1093712069</v>
      </c>
      <c r="H2286" s="324" t="s">
        <v>10393</v>
      </c>
    </row>
    <row r="2287" spans="1:8" ht="14.45" customHeight="1" x14ac:dyDescent="0.2">
      <c r="A2287" s="324">
        <v>4852</v>
      </c>
      <c r="B2287" s="324">
        <v>1003239</v>
      </c>
      <c r="C2287" s="326" t="s">
        <v>10392</v>
      </c>
      <c r="D2287" s="326" t="s">
        <v>10391</v>
      </c>
      <c r="E2287" s="325">
        <v>37165</v>
      </c>
      <c r="F2287" s="325">
        <v>39386</v>
      </c>
      <c r="G2287" s="324">
        <v>1922095033</v>
      </c>
      <c r="H2287" s="324" t="s">
        <v>10390</v>
      </c>
    </row>
    <row r="2288" spans="1:8" ht="14.45" customHeight="1" x14ac:dyDescent="0.2">
      <c r="A2288" s="324">
        <v>4608</v>
      </c>
      <c r="B2288" s="324">
        <v>1003242</v>
      </c>
      <c r="C2288" s="326" t="s">
        <v>5710</v>
      </c>
      <c r="D2288" s="326" t="s">
        <v>10389</v>
      </c>
      <c r="E2288" s="325">
        <v>37165</v>
      </c>
      <c r="F2288" s="325">
        <v>39386</v>
      </c>
      <c r="G2288" s="324">
        <v>1235126103</v>
      </c>
      <c r="H2288" s="324" t="s">
        <v>10388</v>
      </c>
    </row>
    <row r="2289" spans="1:8" ht="14.45" customHeight="1" x14ac:dyDescent="0.2">
      <c r="A2289" s="324">
        <v>4530</v>
      </c>
      <c r="B2289" s="324">
        <v>1003243</v>
      </c>
      <c r="C2289" s="326" t="s">
        <v>10387</v>
      </c>
      <c r="D2289" s="326" t="s">
        <v>10386</v>
      </c>
      <c r="E2289" s="325">
        <v>37165</v>
      </c>
      <c r="F2289" s="325">
        <v>39386</v>
      </c>
      <c r="G2289" s="324">
        <v>1538167622</v>
      </c>
      <c r="H2289" s="324" t="s">
        <v>10385</v>
      </c>
    </row>
    <row r="2290" spans="1:8" ht="14.45" customHeight="1" x14ac:dyDescent="0.2">
      <c r="A2290" s="324">
        <v>4863</v>
      </c>
      <c r="B2290" s="324">
        <v>1003244</v>
      </c>
      <c r="C2290" s="326" t="s">
        <v>10384</v>
      </c>
      <c r="D2290" s="326" t="s">
        <v>10383</v>
      </c>
      <c r="E2290" s="325">
        <v>37165</v>
      </c>
      <c r="F2290" s="325">
        <v>39386</v>
      </c>
      <c r="G2290" s="324">
        <v>1376540278</v>
      </c>
      <c r="H2290" s="324" t="s">
        <v>10382</v>
      </c>
    </row>
    <row r="2291" spans="1:8" ht="14.45" customHeight="1" x14ac:dyDescent="0.2">
      <c r="A2291" s="324">
        <v>4855</v>
      </c>
      <c r="B2291" s="324">
        <v>1003257</v>
      </c>
      <c r="C2291" s="326" t="s">
        <v>7689</v>
      </c>
      <c r="D2291" s="326" t="s">
        <v>10381</v>
      </c>
      <c r="E2291" s="325">
        <v>37165</v>
      </c>
      <c r="F2291" s="325">
        <v>39386</v>
      </c>
      <c r="G2291" s="324">
        <v>1437159191</v>
      </c>
      <c r="H2291" s="324" t="s">
        <v>10380</v>
      </c>
    </row>
    <row r="2292" spans="1:8" ht="14.45" customHeight="1" x14ac:dyDescent="0.2">
      <c r="A2292" s="324">
        <v>4939</v>
      </c>
      <c r="B2292" s="324">
        <v>1003258</v>
      </c>
      <c r="C2292" s="326" t="s">
        <v>10379</v>
      </c>
      <c r="D2292" s="326" t="s">
        <v>8434</v>
      </c>
      <c r="E2292" s="325">
        <v>37165</v>
      </c>
      <c r="F2292" s="325">
        <v>39933</v>
      </c>
      <c r="G2292" s="324">
        <v>1265434393</v>
      </c>
      <c r="H2292" s="324" t="s">
        <v>8433</v>
      </c>
    </row>
    <row r="2293" spans="1:8" ht="14.45" customHeight="1" x14ac:dyDescent="0.2">
      <c r="A2293" s="324">
        <v>4930</v>
      </c>
      <c r="B2293" s="324">
        <v>1003285</v>
      </c>
      <c r="C2293" s="326" t="s">
        <v>4934</v>
      </c>
      <c r="D2293" s="326" t="s">
        <v>10378</v>
      </c>
      <c r="E2293" s="325">
        <v>37152</v>
      </c>
      <c r="F2293" s="325">
        <v>38837</v>
      </c>
      <c r="H2293" s="324" t="s">
        <v>10377</v>
      </c>
    </row>
    <row r="2294" spans="1:8" ht="14.45" customHeight="1" x14ac:dyDescent="0.2">
      <c r="A2294" s="324">
        <v>4527</v>
      </c>
      <c r="B2294" s="324">
        <v>1003358</v>
      </c>
      <c r="C2294" s="326" t="s">
        <v>10376</v>
      </c>
      <c r="D2294" s="326" t="s">
        <v>10375</v>
      </c>
      <c r="E2294" s="325">
        <v>37152</v>
      </c>
      <c r="F2294" s="325">
        <v>39721</v>
      </c>
      <c r="G2294" s="324">
        <v>1740266865</v>
      </c>
      <c r="H2294" s="324" t="s">
        <v>10374</v>
      </c>
    </row>
    <row r="2295" spans="1:8" ht="14.45" customHeight="1" x14ac:dyDescent="0.2">
      <c r="A2295" s="324">
        <v>4518</v>
      </c>
      <c r="B2295" s="324">
        <v>1002989</v>
      </c>
      <c r="C2295" s="326" t="s">
        <v>10373</v>
      </c>
      <c r="D2295" s="326" t="s">
        <v>10373</v>
      </c>
      <c r="E2295" s="325">
        <v>37135</v>
      </c>
      <c r="F2295" s="325">
        <v>109574</v>
      </c>
      <c r="G2295" s="324">
        <v>1871584235</v>
      </c>
      <c r="H2295" s="324" t="s">
        <v>10372</v>
      </c>
    </row>
    <row r="2296" spans="1:8" ht="14.45" customHeight="1" x14ac:dyDescent="0.2">
      <c r="A2296" s="324">
        <v>5025</v>
      </c>
      <c r="B2296" s="324">
        <v>1002993</v>
      </c>
      <c r="C2296" s="326" t="s">
        <v>10371</v>
      </c>
      <c r="D2296" s="326" t="s">
        <v>10371</v>
      </c>
      <c r="E2296" s="325">
        <v>37135</v>
      </c>
      <c r="F2296" s="325">
        <v>109574</v>
      </c>
      <c r="G2296" s="324">
        <v>1427044585</v>
      </c>
      <c r="H2296" s="324" t="s">
        <v>10370</v>
      </c>
    </row>
    <row r="2297" spans="1:8" ht="14.45" customHeight="1" x14ac:dyDescent="0.2">
      <c r="A2297" s="324">
        <v>100260</v>
      </c>
      <c r="B2297" s="324">
        <v>1003040</v>
      </c>
      <c r="C2297" s="326" t="s">
        <v>10369</v>
      </c>
      <c r="D2297" s="326" t="s">
        <v>10362</v>
      </c>
      <c r="E2297" s="325">
        <v>37135</v>
      </c>
      <c r="F2297" s="325">
        <v>109574</v>
      </c>
      <c r="G2297" s="324">
        <v>1942200720</v>
      </c>
      <c r="H2297" s="324" t="s">
        <v>10368</v>
      </c>
    </row>
    <row r="2298" spans="1:8" ht="14.45" customHeight="1" x14ac:dyDescent="0.2">
      <c r="A2298" s="324">
        <v>50746</v>
      </c>
      <c r="B2298" s="324">
        <v>1003109</v>
      </c>
      <c r="C2298" s="326" t="s">
        <v>10367</v>
      </c>
      <c r="D2298" s="326" t="s">
        <v>10362</v>
      </c>
      <c r="E2298" s="325">
        <v>37135</v>
      </c>
      <c r="F2298" s="325">
        <v>109574</v>
      </c>
      <c r="G2298" s="324">
        <v>1588664866</v>
      </c>
      <c r="H2298" s="324" t="s">
        <v>10366</v>
      </c>
    </row>
    <row r="2299" spans="1:8" ht="14.45" customHeight="1" x14ac:dyDescent="0.2">
      <c r="A2299" s="324">
        <v>100429</v>
      </c>
      <c r="B2299" s="324">
        <v>1003133</v>
      </c>
      <c r="C2299" s="326" t="s">
        <v>10365</v>
      </c>
      <c r="D2299" s="326" t="s">
        <v>10362</v>
      </c>
      <c r="E2299" s="325">
        <v>37135</v>
      </c>
      <c r="F2299" s="325">
        <v>109574</v>
      </c>
      <c r="G2299" s="324">
        <v>1447250725</v>
      </c>
      <c r="H2299" s="324" t="s">
        <v>10364</v>
      </c>
    </row>
    <row r="2300" spans="1:8" ht="14.45" customHeight="1" x14ac:dyDescent="0.2">
      <c r="A2300" s="324">
        <v>100534</v>
      </c>
      <c r="B2300" s="324">
        <v>1003135</v>
      </c>
      <c r="C2300" s="326" t="s">
        <v>10363</v>
      </c>
      <c r="D2300" s="326" t="s">
        <v>10362</v>
      </c>
      <c r="E2300" s="325">
        <v>37135</v>
      </c>
      <c r="F2300" s="325">
        <v>109574</v>
      </c>
      <c r="G2300" s="324">
        <v>1982604252</v>
      </c>
      <c r="H2300" s="324" t="s">
        <v>10361</v>
      </c>
    </row>
    <row r="2301" spans="1:8" ht="14.45" customHeight="1" x14ac:dyDescent="0.2">
      <c r="A2301" s="324">
        <v>4387</v>
      </c>
      <c r="B2301" s="324">
        <v>1003179</v>
      </c>
      <c r="C2301" s="326" t="s">
        <v>4014</v>
      </c>
      <c r="D2301" s="326" t="s">
        <v>10360</v>
      </c>
      <c r="E2301" s="325">
        <v>37135</v>
      </c>
      <c r="F2301" s="325">
        <v>40968</v>
      </c>
      <c r="G2301" s="324">
        <v>1598726317</v>
      </c>
      <c r="H2301" s="324" t="s">
        <v>10359</v>
      </c>
    </row>
    <row r="2302" spans="1:8" ht="14.45" customHeight="1" x14ac:dyDescent="0.2">
      <c r="A2302" s="324">
        <v>4941</v>
      </c>
      <c r="B2302" s="324">
        <v>1003180</v>
      </c>
      <c r="C2302" s="326" t="s">
        <v>3832</v>
      </c>
      <c r="D2302" s="326" t="s">
        <v>10358</v>
      </c>
      <c r="E2302" s="325">
        <v>37135</v>
      </c>
      <c r="F2302" s="325">
        <v>37946</v>
      </c>
      <c r="H2302" s="324" t="s">
        <v>10357</v>
      </c>
    </row>
    <row r="2303" spans="1:8" ht="14.45" customHeight="1" x14ac:dyDescent="0.2">
      <c r="A2303" s="324">
        <v>4943</v>
      </c>
      <c r="B2303" s="324">
        <v>1003182</v>
      </c>
      <c r="C2303" s="326" t="s">
        <v>10356</v>
      </c>
      <c r="D2303" s="326" t="s">
        <v>10355</v>
      </c>
      <c r="E2303" s="325">
        <v>37135</v>
      </c>
      <c r="F2303" s="325">
        <v>42766</v>
      </c>
      <c r="G2303" s="324">
        <v>1447211255</v>
      </c>
      <c r="H2303" s="324" t="s">
        <v>10354</v>
      </c>
    </row>
    <row r="2304" spans="1:8" ht="14.45" customHeight="1" x14ac:dyDescent="0.2">
      <c r="A2304" s="324">
        <v>4967</v>
      </c>
      <c r="B2304" s="324">
        <v>1003183</v>
      </c>
      <c r="C2304" s="326" t="s">
        <v>10353</v>
      </c>
      <c r="D2304" s="326" t="s">
        <v>10352</v>
      </c>
      <c r="E2304" s="325">
        <v>37135</v>
      </c>
      <c r="F2304" s="325">
        <v>42766</v>
      </c>
      <c r="G2304" s="324">
        <v>1871554683</v>
      </c>
      <c r="H2304" s="324" t="s">
        <v>10351</v>
      </c>
    </row>
    <row r="2305" spans="1:8" ht="14.45" customHeight="1" x14ac:dyDescent="0.2">
      <c r="A2305" s="324">
        <v>4354</v>
      </c>
      <c r="B2305" s="324">
        <v>1003185</v>
      </c>
      <c r="C2305" s="326" t="s">
        <v>10350</v>
      </c>
      <c r="D2305" s="326" t="s">
        <v>10349</v>
      </c>
      <c r="E2305" s="325">
        <v>37135</v>
      </c>
      <c r="F2305" s="325">
        <v>38017</v>
      </c>
      <c r="H2305" s="324" t="s">
        <v>10348</v>
      </c>
    </row>
    <row r="2306" spans="1:8" ht="14.45" customHeight="1" x14ac:dyDescent="0.2">
      <c r="A2306" s="324">
        <v>4935</v>
      </c>
      <c r="B2306" s="324">
        <v>1003186</v>
      </c>
      <c r="C2306" s="326" t="s">
        <v>10347</v>
      </c>
      <c r="D2306" s="326" t="s">
        <v>10346</v>
      </c>
      <c r="E2306" s="325">
        <v>37135</v>
      </c>
      <c r="F2306" s="325">
        <v>42766</v>
      </c>
      <c r="G2306" s="324">
        <v>1679539696</v>
      </c>
      <c r="H2306" s="324" t="s">
        <v>10345</v>
      </c>
    </row>
    <row r="2307" spans="1:8" ht="14.45" customHeight="1" x14ac:dyDescent="0.2">
      <c r="A2307" s="324">
        <v>4864</v>
      </c>
      <c r="B2307" s="324">
        <v>1003187</v>
      </c>
      <c r="C2307" s="326" t="s">
        <v>10344</v>
      </c>
      <c r="D2307" s="326" t="s">
        <v>10343</v>
      </c>
      <c r="E2307" s="325">
        <v>37135</v>
      </c>
      <c r="F2307" s="325">
        <v>42766</v>
      </c>
      <c r="G2307" s="324">
        <v>1922064948</v>
      </c>
      <c r="H2307" s="324" t="s">
        <v>10342</v>
      </c>
    </row>
    <row r="2308" spans="1:8" ht="14.45" customHeight="1" x14ac:dyDescent="0.2">
      <c r="A2308" s="324">
        <v>4326</v>
      </c>
      <c r="B2308" s="324">
        <v>1003188</v>
      </c>
      <c r="C2308" s="326" t="s">
        <v>10341</v>
      </c>
      <c r="D2308" s="326" t="s">
        <v>10340</v>
      </c>
      <c r="E2308" s="325">
        <v>37135</v>
      </c>
      <c r="F2308" s="325">
        <v>37945</v>
      </c>
      <c r="H2308" s="324" t="s">
        <v>10339</v>
      </c>
    </row>
    <row r="2309" spans="1:8" ht="14.45" customHeight="1" x14ac:dyDescent="0.2">
      <c r="A2309" s="324">
        <v>5057</v>
      </c>
      <c r="B2309" s="324">
        <v>1003189</v>
      </c>
      <c r="C2309" s="326" t="s">
        <v>10338</v>
      </c>
      <c r="D2309" s="326" t="s">
        <v>10337</v>
      </c>
      <c r="E2309" s="325">
        <v>37135</v>
      </c>
      <c r="F2309" s="325">
        <v>42766</v>
      </c>
      <c r="G2309" s="324">
        <v>1720049513</v>
      </c>
      <c r="H2309" s="324" t="s">
        <v>10336</v>
      </c>
    </row>
    <row r="2310" spans="1:8" ht="14.45" customHeight="1" x14ac:dyDescent="0.2">
      <c r="A2310" s="324">
        <v>4850</v>
      </c>
      <c r="B2310" s="324">
        <v>1003190</v>
      </c>
      <c r="C2310" s="326" t="s">
        <v>10335</v>
      </c>
      <c r="D2310" s="326" t="s">
        <v>10334</v>
      </c>
      <c r="E2310" s="325">
        <v>37135</v>
      </c>
      <c r="F2310" s="325">
        <v>42766</v>
      </c>
      <c r="G2310" s="324">
        <v>1417918210</v>
      </c>
      <c r="H2310" s="324" t="s">
        <v>10333</v>
      </c>
    </row>
    <row r="2311" spans="1:8" ht="14.45" customHeight="1" x14ac:dyDescent="0.2">
      <c r="A2311" s="324">
        <v>4968</v>
      </c>
      <c r="B2311" s="324">
        <v>1003191</v>
      </c>
      <c r="C2311" s="326" t="s">
        <v>10332</v>
      </c>
      <c r="D2311" s="326" t="s">
        <v>10331</v>
      </c>
      <c r="E2311" s="325">
        <v>37135</v>
      </c>
      <c r="F2311" s="325">
        <v>109574</v>
      </c>
      <c r="G2311" s="324">
        <v>1952367971</v>
      </c>
      <c r="H2311" s="324" t="s">
        <v>10330</v>
      </c>
    </row>
    <row r="2312" spans="1:8" ht="14.45" customHeight="1" x14ac:dyDescent="0.2">
      <c r="A2312" s="324">
        <v>4185</v>
      </c>
      <c r="B2312" s="324">
        <v>1003194</v>
      </c>
      <c r="C2312" s="326" t="s">
        <v>10329</v>
      </c>
      <c r="D2312" s="326" t="s">
        <v>10328</v>
      </c>
      <c r="E2312" s="325">
        <v>37135</v>
      </c>
      <c r="F2312" s="325">
        <v>41579</v>
      </c>
      <c r="G2312" s="324">
        <v>1942267794</v>
      </c>
      <c r="H2312" s="324" t="s">
        <v>10327</v>
      </c>
    </row>
    <row r="2313" spans="1:8" ht="14.45" customHeight="1" x14ac:dyDescent="0.2">
      <c r="A2313" s="324">
        <v>4617</v>
      </c>
      <c r="B2313" s="324">
        <v>1003195</v>
      </c>
      <c r="C2313" s="326" t="s">
        <v>10326</v>
      </c>
      <c r="D2313" s="326" t="s">
        <v>10325</v>
      </c>
      <c r="E2313" s="325">
        <v>37135</v>
      </c>
      <c r="F2313" s="325">
        <v>42766</v>
      </c>
      <c r="G2313" s="324">
        <v>1457312274</v>
      </c>
      <c r="H2313" s="324" t="s">
        <v>10324</v>
      </c>
    </row>
    <row r="2314" spans="1:8" ht="14.45" customHeight="1" x14ac:dyDescent="0.2">
      <c r="A2314" s="324">
        <v>5020</v>
      </c>
      <c r="B2314" s="324">
        <v>1003196</v>
      </c>
      <c r="C2314" s="326" t="s">
        <v>10323</v>
      </c>
      <c r="D2314" s="326" t="s">
        <v>10322</v>
      </c>
      <c r="E2314" s="325">
        <v>37135</v>
      </c>
      <c r="F2314" s="325">
        <v>42766</v>
      </c>
      <c r="G2314" s="324">
        <v>1295796019</v>
      </c>
      <c r="H2314" s="324" t="s">
        <v>10321</v>
      </c>
    </row>
    <row r="2315" spans="1:8" ht="14.45" customHeight="1" x14ac:dyDescent="0.2">
      <c r="A2315" s="324">
        <v>4801</v>
      </c>
      <c r="B2315" s="324">
        <v>1003197</v>
      </c>
      <c r="C2315" s="326" t="s">
        <v>10320</v>
      </c>
      <c r="D2315" s="326" t="s">
        <v>10319</v>
      </c>
      <c r="E2315" s="325">
        <v>37135</v>
      </c>
      <c r="F2315" s="325">
        <v>41724</v>
      </c>
      <c r="G2315" s="324">
        <v>1447211271</v>
      </c>
      <c r="H2315" s="324" t="s">
        <v>10318</v>
      </c>
    </row>
    <row r="2316" spans="1:8" ht="14.45" customHeight="1" x14ac:dyDescent="0.2">
      <c r="A2316" s="324">
        <v>4732</v>
      </c>
      <c r="B2316" s="324">
        <v>1003198</v>
      </c>
      <c r="C2316" s="326" t="s">
        <v>10317</v>
      </c>
      <c r="D2316" s="326" t="s">
        <v>10316</v>
      </c>
      <c r="E2316" s="325">
        <v>37135</v>
      </c>
      <c r="F2316" s="325">
        <v>37635</v>
      </c>
      <c r="H2316" s="324" t="s">
        <v>10315</v>
      </c>
    </row>
    <row r="2317" spans="1:8" ht="14.45" customHeight="1" x14ac:dyDescent="0.2">
      <c r="A2317" s="324">
        <v>4770</v>
      </c>
      <c r="B2317" s="324">
        <v>1003207</v>
      </c>
      <c r="C2317" s="326" t="s">
        <v>9782</v>
      </c>
      <c r="D2317" s="326" t="s">
        <v>10314</v>
      </c>
      <c r="E2317" s="325">
        <v>37135</v>
      </c>
      <c r="F2317" s="325">
        <v>109574</v>
      </c>
      <c r="G2317" s="324">
        <v>1588602676</v>
      </c>
      <c r="H2317" s="324" t="s">
        <v>10313</v>
      </c>
    </row>
    <row r="2318" spans="1:8" ht="14.45" customHeight="1" x14ac:dyDescent="0.2">
      <c r="A2318" s="324">
        <v>4448</v>
      </c>
      <c r="B2318" s="324">
        <v>1003212</v>
      </c>
      <c r="C2318" s="326" t="s">
        <v>10312</v>
      </c>
      <c r="D2318" s="326" t="s">
        <v>10265</v>
      </c>
      <c r="E2318" s="325">
        <v>37135</v>
      </c>
      <c r="F2318" s="325">
        <v>37772</v>
      </c>
      <c r="H2318" s="324" t="s">
        <v>10311</v>
      </c>
    </row>
    <row r="2319" spans="1:8" ht="14.45" customHeight="1" x14ac:dyDescent="0.2">
      <c r="A2319" s="324">
        <v>4222</v>
      </c>
      <c r="B2319" s="324">
        <v>1003208</v>
      </c>
      <c r="C2319" s="326" t="s">
        <v>10310</v>
      </c>
      <c r="D2319" s="326" t="s">
        <v>8856</v>
      </c>
      <c r="E2319" s="325">
        <v>37134</v>
      </c>
      <c r="F2319" s="325">
        <v>38929</v>
      </c>
      <c r="H2319" s="324" t="s">
        <v>8857</v>
      </c>
    </row>
    <row r="2320" spans="1:8" ht="14.45" customHeight="1" x14ac:dyDescent="0.2">
      <c r="A2320" s="324">
        <v>4820</v>
      </c>
      <c r="B2320" s="324">
        <v>1003209</v>
      </c>
      <c r="C2320" s="326" t="s">
        <v>10309</v>
      </c>
      <c r="D2320" s="326" t="s">
        <v>8856</v>
      </c>
      <c r="E2320" s="325">
        <v>37134</v>
      </c>
      <c r="F2320" s="325">
        <v>38929</v>
      </c>
      <c r="H2320" s="324" t="s">
        <v>8857</v>
      </c>
    </row>
    <row r="2321" spans="1:8" ht="14.45" customHeight="1" x14ac:dyDescent="0.2">
      <c r="A2321" s="324">
        <v>4891</v>
      </c>
      <c r="B2321" s="324">
        <v>1003210</v>
      </c>
      <c r="C2321" s="326" t="s">
        <v>10308</v>
      </c>
      <c r="D2321" s="326" t="s">
        <v>8856</v>
      </c>
      <c r="E2321" s="325">
        <v>37134</v>
      </c>
      <c r="F2321" s="325">
        <v>38929</v>
      </c>
      <c r="H2321" s="324" t="s">
        <v>8857</v>
      </c>
    </row>
    <row r="2322" spans="1:8" ht="14.45" customHeight="1" x14ac:dyDescent="0.2">
      <c r="A2322" s="324">
        <v>4759</v>
      </c>
      <c r="B2322" s="324">
        <v>1003234</v>
      </c>
      <c r="C2322" s="326" t="s">
        <v>10307</v>
      </c>
      <c r="D2322" s="326" t="s">
        <v>8856</v>
      </c>
      <c r="E2322" s="325">
        <v>37134</v>
      </c>
      <c r="F2322" s="325">
        <v>38929</v>
      </c>
      <c r="H2322" s="324" t="s">
        <v>8857</v>
      </c>
    </row>
    <row r="2323" spans="1:8" ht="14.45" customHeight="1" x14ac:dyDescent="0.2">
      <c r="A2323" s="324">
        <v>4382</v>
      </c>
      <c r="B2323" s="324">
        <v>1003236</v>
      </c>
      <c r="C2323" s="326" t="s">
        <v>10306</v>
      </c>
      <c r="D2323" s="326" t="s">
        <v>8856</v>
      </c>
      <c r="E2323" s="325">
        <v>37134</v>
      </c>
      <c r="F2323" s="325">
        <v>38383</v>
      </c>
      <c r="H2323" s="324" t="s">
        <v>8857</v>
      </c>
    </row>
    <row r="2324" spans="1:8" ht="14.45" customHeight="1" x14ac:dyDescent="0.2">
      <c r="A2324" s="324">
        <v>4551</v>
      </c>
      <c r="B2324" s="324">
        <v>1003238</v>
      </c>
      <c r="C2324" s="326" t="s">
        <v>10305</v>
      </c>
      <c r="D2324" s="326" t="s">
        <v>8856</v>
      </c>
      <c r="E2324" s="325">
        <v>37134</v>
      </c>
      <c r="F2324" s="325">
        <v>38383</v>
      </c>
      <c r="H2324" s="324" t="s">
        <v>8857</v>
      </c>
    </row>
    <row r="2325" spans="1:8" ht="14.45" customHeight="1" x14ac:dyDescent="0.2">
      <c r="A2325" s="324">
        <v>5333</v>
      </c>
      <c r="B2325" s="324">
        <v>533301</v>
      </c>
      <c r="C2325" s="326" t="s">
        <v>10304</v>
      </c>
      <c r="D2325" s="326" t="s">
        <v>4791</v>
      </c>
      <c r="E2325" s="325">
        <v>37126</v>
      </c>
      <c r="F2325" s="325">
        <v>38442</v>
      </c>
      <c r="H2325" s="324" t="s">
        <v>7742</v>
      </c>
    </row>
    <row r="2326" spans="1:8" ht="14.45" customHeight="1" x14ac:dyDescent="0.2">
      <c r="A2326" s="324">
        <v>4871</v>
      </c>
      <c r="B2326" s="324">
        <v>1003004</v>
      </c>
      <c r="C2326" s="326" t="s">
        <v>10303</v>
      </c>
      <c r="D2326" s="326" t="s">
        <v>10303</v>
      </c>
      <c r="E2326" s="325">
        <v>37110</v>
      </c>
      <c r="F2326" s="325">
        <v>109574</v>
      </c>
      <c r="G2326" s="324">
        <v>1780765131</v>
      </c>
      <c r="H2326" s="324" t="s">
        <v>10302</v>
      </c>
    </row>
    <row r="2327" spans="1:8" ht="14.45" customHeight="1" x14ac:dyDescent="0.2">
      <c r="A2327" s="324">
        <v>100657</v>
      </c>
      <c r="B2327" s="324">
        <v>1002990</v>
      </c>
      <c r="C2327" s="326" t="s">
        <v>10301</v>
      </c>
      <c r="D2327" s="326" t="s">
        <v>10300</v>
      </c>
      <c r="E2327" s="325">
        <v>37105</v>
      </c>
      <c r="F2327" s="325">
        <v>109574</v>
      </c>
      <c r="G2327" s="324">
        <v>1447296264</v>
      </c>
      <c r="H2327" s="324" t="s">
        <v>3564</v>
      </c>
    </row>
    <row r="2328" spans="1:8" ht="14.45" customHeight="1" x14ac:dyDescent="0.2">
      <c r="A2328" s="324">
        <v>4122</v>
      </c>
      <c r="B2328" s="324">
        <v>1003063</v>
      </c>
      <c r="C2328" s="326" t="s">
        <v>5534</v>
      </c>
      <c r="D2328" s="326" t="s">
        <v>10299</v>
      </c>
      <c r="E2328" s="325">
        <v>37104</v>
      </c>
      <c r="F2328" s="325">
        <v>37986</v>
      </c>
      <c r="H2328" s="324" t="s">
        <v>10298</v>
      </c>
    </row>
    <row r="2329" spans="1:8" ht="14.45" customHeight="1" x14ac:dyDescent="0.2">
      <c r="A2329" s="324">
        <v>4253</v>
      </c>
      <c r="B2329" s="324">
        <v>1003064</v>
      </c>
      <c r="C2329" s="326" t="s">
        <v>5416</v>
      </c>
      <c r="D2329" s="326" t="s">
        <v>10297</v>
      </c>
      <c r="E2329" s="325">
        <v>37104</v>
      </c>
      <c r="F2329" s="325">
        <v>37802</v>
      </c>
      <c r="H2329" s="324" t="s">
        <v>10296</v>
      </c>
    </row>
    <row r="2330" spans="1:8" ht="14.45" customHeight="1" x14ac:dyDescent="0.2">
      <c r="A2330" s="324">
        <v>4192</v>
      </c>
      <c r="B2330" s="324">
        <v>1003213</v>
      </c>
      <c r="C2330" s="326" t="s">
        <v>8023</v>
      </c>
      <c r="D2330" s="326" t="s">
        <v>10295</v>
      </c>
      <c r="E2330" s="325">
        <v>37104</v>
      </c>
      <c r="F2330" s="325">
        <v>37621</v>
      </c>
      <c r="H2330" s="324" t="s">
        <v>10294</v>
      </c>
    </row>
    <row r="2331" spans="1:8" ht="14.45" customHeight="1" x14ac:dyDescent="0.2">
      <c r="A2331" s="324">
        <v>4739</v>
      </c>
      <c r="B2331" s="324">
        <v>1003184</v>
      </c>
      <c r="C2331" s="326" t="s">
        <v>10293</v>
      </c>
      <c r="D2331" s="326" t="s">
        <v>10293</v>
      </c>
      <c r="E2331" s="325">
        <v>37089</v>
      </c>
      <c r="F2331" s="325">
        <v>38017</v>
      </c>
      <c r="H2331" s="324" t="s">
        <v>10292</v>
      </c>
    </row>
    <row r="2332" spans="1:8" ht="14.45" customHeight="1" x14ac:dyDescent="0.2">
      <c r="A2332" s="324">
        <v>5240</v>
      </c>
      <c r="B2332" s="324">
        <v>1003005</v>
      </c>
      <c r="C2332" s="326" t="s">
        <v>7795</v>
      </c>
      <c r="D2332" s="326" t="s">
        <v>9883</v>
      </c>
      <c r="E2332" s="325">
        <v>37073</v>
      </c>
      <c r="F2332" s="325">
        <v>38460</v>
      </c>
      <c r="H2332" s="324" t="s">
        <v>10291</v>
      </c>
    </row>
    <row r="2333" spans="1:8" ht="14.45" customHeight="1" x14ac:dyDescent="0.2">
      <c r="A2333" s="324">
        <v>4619</v>
      </c>
      <c r="B2333" s="324">
        <v>1003079</v>
      </c>
      <c r="C2333" s="326" t="s">
        <v>10290</v>
      </c>
      <c r="D2333" s="326" t="s">
        <v>10289</v>
      </c>
      <c r="E2333" s="325">
        <v>37073</v>
      </c>
      <c r="F2333" s="325">
        <v>39128</v>
      </c>
      <c r="G2333" s="324">
        <v>1346239050</v>
      </c>
      <c r="H2333" s="324" t="s">
        <v>10288</v>
      </c>
    </row>
    <row r="2334" spans="1:8" ht="14.45" customHeight="1" x14ac:dyDescent="0.2">
      <c r="A2334" s="324">
        <v>4985</v>
      </c>
      <c r="B2334" s="324">
        <v>1003096</v>
      </c>
      <c r="C2334" s="326" t="s">
        <v>6252</v>
      </c>
      <c r="D2334" s="326" t="s">
        <v>10287</v>
      </c>
      <c r="E2334" s="325">
        <v>37073</v>
      </c>
      <c r="F2334" s="325">
        <v>39128</v>
      </c>
      <c r="G2334" s="324">
        <v>1457340168</v>
      </c>
      <c r="H2334" s="324" t="s">
        <v>10286</v>
      </c>
    </row>
    <row r="2335" spans="1:8" ht="14.45" customHeight="1" x14ac:dyDescent="0.2">
      <c r="A2335" s="324">
        <v>4311</v>
      </c>
      <c r="B2335" s="324">
        <v>1003140</v>
      </c>
      <c r="C2335" s="326" t="s">
        <v>10285</v>
      </c>
      <c r="D2335" s="326" t="s">
        <v>10284</v>
      </c>
      <c r="E2335" s="325">
        <v>37071</v>
      </c>
      <c r="F2335" s="325">
        <v>39113</v>
      </c>
      <c r="G2335" s="324" t="s">
        <v>10283</v>
      </c>
      <c r="H2335" s="324" t="s">
        <v>10282</v>
      </c>
    </row>
    <row r="2336" spans="1:8" ht="14.45" customHeight="1" x14ac:dyDescent="0.2">
      <c r="A2336" s="324">
        <v>4734</v>
      </c>
      <c r="B2336" s="324">
        <v>1001251</v>
      </c>
      <c r="C2336" s="326" t="s">
        <v>10281</v>
      </c>
      <c r="D2336" s="326" t="s">
        <v>10280</v>
      </c>
      <c r="E2336" s="325">
        <v>37062</v>
      </c>
      <c r="F2336" s="325">
        <v>37195</v>
      </c>
      <c r="H2336" s="324" t="s">
        <v>10279</v>
      </c>
    </row>
    <row r="2337" spans="1:8" ht="14.45" customHeight="1" x14ac:dyDescent="0.2">
      <c r="A2337" s="324">
        <v>5082</v>
      </c>
      <c r="B2337" s="324">
        <v>1003036</v>
      </c>
      <c r="C2337" s="326" t="s">
        <v>9988</v>
      </c>
      <c r="D2337" s="326" t="s">
        <v>10278</v>
      </c>
      <c r="E2337" s="325">
        <v>37043</v>
      </c>
      <c r="F2337" s="325">
        <v>39172</v>
      </c>
      <c r="G2337" s="324">
        <v>1508855016</v>
      </c>
      <c r="H2337" s="324" t="s">
        <v>10277</v>
      </c>
    </row>
    <row r="2338" spans="1:8" ht="14.45" customHeight="1" x14ac:dyDescent="0.2">
      <c r="A2338" s="324">
        <v>5081</v>
      </c>
      <c r="B2338" s="324">
        <v>1003037</v>
      </c>
      <c r="C2338" s="326" t="s">
        <v>10276</v>
      </c>
      <c r="D2338" s="326" t="s">
        <v>10275</v>
      </c>
      <c r="E2338" s="325">
        <v>37043</v>
      </c>
      <c r="F2338" s="325">
        <v>39173</v>
      </c>
      <c r="G2338" s="324">
        <v>1952390668</v>
      </c>
      <c r="H2338" s="324" t="s">
        <v>10274</v>
      </c>
    </row>
    <row r="2339" spans="1:8" ht="14.45" customHeight="1" x14ac:dyDescent="0.2">
      <c r="A2339" s="324">
        <v>5076</v>
      </c>
      <c r="B2339" s="324">
        <v>507605</v>
      </c>
      <c r="C2339" s="326" t="s">
        <v>9243</v>
      </c>
      <c r="D2339" s="326" t="s">
        <v>9505</v>
      </c>
      <c r="E2339" s="325">
        <v>37035</v>
      </c>
      <c r="F2339" s="325">
        <v>37499</v>
      </c>
      <c r="H2339" s="324" t="s">
        <v>9504</v>
      </c>
    </row>
    <row r="2340" spans="1:8" ht="14.45" customHeight="1" x14ac:dyDescent="0.2">
      <c r="A2340" s="324">
        <v>4240</v>
      </c>
      <c r="B2340" s="324">
        <v>1002024</v>
      </c>
      <c r="C2340" s="326" t="s">
        <v>5016</v>
      </c>
      <c r="D2340" s="326" t="s">
        <v>10273</v>
      </c>
      <c r="E2340" s="325">
        <v>37027</v>
      </c>
      <c r="F2340" s="325">
        <v>37368</v>
      </c>
      <c r="H2340" s="324" t="s">
        <v>10272</v>
      </c>
    </row>
    <row r="2341" spans="1:8" ht="14.45" customHeight="1" x14ac:dyDescent="0.2">
      <c r="A2341" s="324">
        <v>5400</v>
      </c>
      <c r="B2341" s="324">
        <v>1002927</v>
      </c>
      <c r="C2341" s="326" t="s">
        <v>9908</v>
      </c>
      <c r="D2341" s="326" t="s">
        <v>10271</v>
      </c>
      <c r="E2341" s="325">
        <v>37027</v>
      </c>
      <c r="F2341" s="325">
        <v>40908</v>
      </c>
      <c r="G2341" s="324">
        <v>1972585271</v>
      </c>
      <c r="H2341" s="324" t="s">
        <v>3550</v>
      </c>
    </row>
    <row r="2342" spans="1:8" ht="14.45" customHeight="1" x14ac:dyDescent="0.2">
      <c r="A2342" s="324">
        <v>4456</v>
      </c>
      <c r="B2342" s="324">
        <v>1002928</v>
      </c>
      <c r="C2342" s="326" t="s">
        <v>9916</v>
      </c>
      <c r="D2342" s="326" t="s">
        <v>10270</v>
      </c>
      <c r="E2342" s="325">
        <v>37027</v>
      </c>
      <c r="F2342" s="325">
        <v>40948</v>
      </c>
      <c r="G2342" s="324">
        <v>1811979115</v>
      </c>
      <c r="H2342" s="324" t="s">
        <v>3549</v>
      </c>
    </row>
    <row r="2343" spans="1:8" ht="14.45" customHeight="1" x14ac:dyDescent="0.2">
      <c r="A2343" s="324">
        <v>5264</v>
      </c>
      <c r="B2343" s="324">
        <v>1001910</v>
      </c>
      <c r="C2343" s="326" t="s">
        <v>10269</v>
      </c>
      <c r="D2343" s="326" t="s">
        <v>10268</v>
      </c>
      <c r="E2343" s="325">
        <v>37012</v>
      </c>
      <c r="F2343" s="325">
        <v>40147</v>
      </c>
      <c r="G2343" s="324">
        <v>1598708497</v>
      </c>
      <c r="H2343" s="324" t="s">
        <v>10267</v>
      </c>
    </row>
    <row r="2344" spans="1:8" ht="14.45" customHeight="1" x14ac:dyDescent="0.2">
      <c r="A2344" s="324">
        <v>5391</v>
      </c>
      <c r="B2344" s="324">
        <v>1001933</v>
      </c>
      <c r="C2344" s="326" t="s">
        <v>9769</v>
      </c>
      <c r="D2344" s="326" t="s">
        <v>9769</v>
      </c>
      <c r="E2344" s="325">
        <v>37012</v>
      </c>
      <c r="F2344" s="325">
        <v>37741</v>
      </c>
      <c r="H2344" s="324" t="s">
        <v>9768</v>
      </c>
    </row>
    <row r="2345" spans="1:8" ht="14.45" customHeight="1" x14ac:dyDescent="0.2">
      <c r="A2345" s="324">
        <v>4537</v>
      </c>
      <c r="B2345" s="324">
        <v>1002182</v>
      </c>
      <c r="C2345" s="326" t="s">
        <v>10266</v>
      </c>
      <c r="D2345" s="326" t="s">
        <v>10265</v>
      </c>
      <c r="E2345" s="325">
        <v>37012</v>
      </c>
      <c r="F2345" s="325">
        <v>37772</v>
      </c>
      <c r="H2345" s="324" t="s">
        <v>10264</v>
      </c>
    </row>
    <row r="2346" spans="1:8" ht="14.45" customHeight="1" x14ac:dyDescent="0.2">
      <c r="A2346" s="324">
        <v>100313</v>
      </c>
      <c r="B2346" s="324">
        <v>1001699</v>
      </c>
      <c r="C2346" s="326" t="s">
        <v>10263</v>
      </c>
      <c r="D2346" s="326" t="s">
        <v>9687</v>
      </c>
      <c r="E2346" s="325">
        <v>37011</v>
      </c>
      <c r="F2346" s="325">
        <v>41905</v>
      </c>
      <c r="G2346" s="324">
        <v>1295766798</v>
      </c>
      <c r="H2346" s="324" t="s">
        <v>10262</v>
      </c>
    </row>
    <row r="2347" spans="1:8" ht="14.45" customHeight="1" x14ac:dyDescent="0.2">
      <c r="A2347" s="324">
        <v>4819</v>
      </c>
      <c r="B2347" s="324">
        <v>1001924</v>
      </c>
      <c r="C2347" s="326" t="s">
        <v>8061</v>
      </c>
      <c r="D2347" s="326" t="s">
        <v>10261</v>
      </c>
      <c r="E2347" s="325">
        <v>37004</v>
      </c>
      <c r="F2347" s="325">
        <v>37590</v>
      </c>
      <c r="H2347" s="324" t="s">
        <v>10260</v>
      </c>
    </row>
    <row r="2348" spans="1:8" ht="14.45" customHeight="1" x14ac:dyDescent="0.2">
      <c r="A2348" s="324">
        <v>4591</v>
      </c>
      <c r="B2348" s="324">
        <v>1002924</v>
      </c>
      <c r="C2348" s="326" t="s">
        <v>10259</v>
      </c>
      <c r="D2348" s="326" t="s">
        <v>10258</v>
      </c>
      <c r="E2348" s="325">
        <v>36999</v>
      </c>
      <c r="F2348" s="325">
        <v>37407</v>
      </c>
      <c r="H2348" s="324" t="s">
        <v>10257</v>
      </c>
    </row>
    <row r="2349" spans="1:8" ht="14.45" customHeight="1" x14ac:dyDescent="0.2">
      <c r="A2349" s="324">
        <v>4916</v>
      </c>
      <c r="B2349" s="324">
        <v>1001929</v>
      </c>
      <c r="C2349" s="326" t="s">
        <v>7990</v>
      </c>
      <c r="D2349" s="326" t="s">
        <v>9996</v>
      </c>
      <c r="E2349" s="325">
        <v>36993</v>
      </c>
      <c r="F2349" s="325">
        <v>38017</v>
      </c>
      <c r="H2349" s="324" t="s">
        <v>10256</v>
      </c>
    </row>
    <row r="2350" spans="1:8" ht="14.45" customHeight="1" x14ac:dyDescent="0.2">
      <c r="A2350" s="324">
        <v>4417</v>
      </c>
      <c r="B2350" s="324">
        <v>1001928</v>
      </c>
      <c r="C2350" s="326" t="s">
        <v>10255</v>
      </c>
      <c r="D2350" s="326" t="s">
        <v>10254</v>
      </c>
      <c r="E2350" s="325">
        <v>36992</v>
      </c>
      <c r="F2350" s="325">
        <v>42216</v>
      </c>
      <c r="G2350" s="324">
        <v>1396766382</v>
      </c>
      <c r="H2350" s="324" t="s">
        <v>10253</v>
      </c>
    </row>
    <row r="2351" spans="1:8" ht="14.45" customHeight="1" x14ac:dyDescent="0.2">
      <c r="A2351" s="324">
        <v>4137</v>
      </c>
      <c r="B2351" s="324">
        <v>1001930</v>
      </c>
      <c r="C2351" s="326" t="s">
        <v>9812</v>
      </c>
      <c r="D2351" s="326" t="s">
        <v>9996</v>
      </c>
      <c r="E2351" s="325">
        <v>36992</v>
      </c>
      <c r="F2351" s="325">
        <v>38017</v>
      </c>
      <c r="H2351" s="324" t="s">
        <v>10252</v>
      </c>
    </row>
    <row r="2352" spans="1:8" ht="14.45" customHeight="1" x14ac:dyDescent="0.2">
      <c r="A2352" s="324">
        <v>5060</v>
      </c>
      <c r="B2352" s="324">
        <v>1001931</v>
      </c>
      <c r="C2352" s="326" t="s">
        <v>10251</v>
      </c>
      <c r="D2352" s="326" t="s">
        <v>9996</v>
      </c>
      <c r="E2352" s="325">
        <v>36992</v>
      </c>
      <c r="F2352" s="325">
        <v>38017</v>
      </c>
      <c r="H2352" s="324" t="s">
        <v>10250</v>
      </c>
    </row>
    <row r="2353" spans="1:8" ht="14.45" customHeight="1" x14ac:dyDescent="0.2">
      <c r="A2353" s="324">
        <v>4958</v>
      </c>
      <c r="B2353" s="324">
        <v>1001919</v>
      </c>
      <c r="C2353" s="326" t="s">
        <v>9744</v>
      </c>
      <c r="D2353" s="326" t="s">
        <v>10249</v>
      </c>
      <c r="E2353" s="325">
        <v>36987</v>
      </c>
      <c r="F2353" s="325">
        <v>38292</v>
      </c>
      <c r="H2353" s="324" t="s">
        <v>10248</v>
      </c>
    </row>
    <row r="2354" spans="1:8" ht="14.45" customHeight="1" x14ac:dyDescent="0.2">
      <c r="A2354" s="324">
        <v>5260</v>
      </c>
      <c r="B2354" s="324">
        <v>1001909</v>
      </c>
      <c r="C2354" s="326" t="s">
        <v>9214</v>
      </c>
      <c r="D2354" s="326" t="s">
        <v>10247</v>
      </c>
      <c r="E2354" s="325">
        <v>36985</v>
      </c>
      <c r="F2354" s="325">
        <v>38717</v>
      </c>
      <c r="H2354" s="324" t="s">
        <v>10246</v>
      </c>
    </row>
    <row r="2355" spans="1:8" ht="14.45" customHeight="1" x14ac:dyDescent="0.2">
      <c r="A2355" s="324">
        <v>5349</v>
      </c>
      <c r="B2355" s="324">
        <v>1001911</v>
      </c>
      <c r="C2355" s="326" t="s">
        <v>10245</v>
      </c>
      <c r="D2355" s="326" t="s">
        <v>10244</v>
      </c>
      <c r="E2355" s="325">
        <v>36982</v>
      </c>
      <c r="F2355" s="325">
        <v>42825</v>
      </c>
      <c r="G2355" s="324">
        <v>1407817273</v>
      </c>
      <c r="H2355" s="324" t="s">
        <v>10243</v>
      </c>
    </row>
    <row r="2356" spans="1:8" ht="14.45" customHeight="1" x14ac:dyDescent="0.2">
      <c r="A2356" s="324">
        <v>5336</v>
      </c>
      <c r="B2356" s="324">
        <v>1001915</v>
      </c>
      <c r="C2356" s="326" t="s">
        <v>10242</v>
      </c>
      <c r="D2356" s="326" t="s">
        <v>8838</v>
      </c>
      <c r="E2356" s="325">
        <v>36982</v>
      </c>
      <c r="F2356" s="325">
        <v>37195</v>
      </c>
      <c r="H2356" s="324" t="s">
        <v>10241</v>
      </c>
    </row>
    <row r="2357" spans="1:8" ht="14.45" customHeight="1" x14ac:dyDescent="0.2">
      <c r="A2357" s="324">
        <v>4590</v>
      </c>
      <c r="B2357" s="324">
        <v>1001918</v>
      </c>
      <c r="C2357" s="326" t="s">
        <v>4891</v>
      </c>
      <c r="D2357" s="326" t="s">
        <v>10240</v>
      </c>
      <c r="E2357" s="325">
        <v>36982</v>
      </c>
      <c r="F2357" s="325">
        <v>43008</v>
      </c>
      <c r="G2357" s="324">
        <v>1710977707</v>
      </c>
      <c r="H2357" s="324" t="s">
        <v>3560</v>
      </c>
    </row>
    <row r="2358" spans="1:8" ht="14.45" customHeight="1" x14ac:dyDescent="0.2">
      <c r="A2358" s="324">
        <v>4204</v>
      </c>
      <c r="B2358" s="324">
        <v>1001932</v>
      </c>
      <c r="C2358" s="326" t="s">
        <v>10239</v>
      </c>
      <c r="D2358" s="326" t="s">
        <v>10238</v>
      </c>
      <c r="E2358" s="325">
        <v>36982</v>
      </c>
      <c r="F2358" s="325">
        <v>39049</v>
      </c>
      <c r="G2358" s="324" t="s">
        <v>10237</v>
      </c>
      <c r="H2358" s="324" t="s">
        <v>10236</v>
      </c>
    </row>
    <row r="2359" spans="1:8" ht="14.45" customHeight="1" x14ac:dyDescent="0.2">
      <c r="A2359" s="324">
        <v>4196</v>
      </c>
      <c r="B2359" s="324">
        <v>1001853</v>
      </c>
      <c r="C2359" s="326" t="s">
        <v>10235</v>
      </c>
      <c r="D2359" s="326" t="s">
        <v>10030</v>
      </c>
      <c r="E2359" s="325">
        <v>36951</v>
      </c>
      <c r="F2359" s="325">
        <v>37151</v>
      </c>
      <c r="H2359" s="324" t="s">
        <v>10234</v>
      </c>
    </row>
    <row r="2360" spans="1:8" ht="14.45" customHeight="1" x14ac:dyDescent="0.2">
      <c r="A2360" s="324">
        <v>4276</v>
      </c>
      <c r="B2360" s="324">
        <v>1001860</v>
      </c>
      <c r="C2360" s="326" t="s">
        <v>10233</v>
      </c>
      <c r="D2360" s="326" t="s">
        <v>10232</v>
      </c>
      <c r="E2360" s="325">
        <v>36951</v>
      </c>
      <c r="F2360" s="325">
        <v>37833</v>
      </c>
      <c r="H2360" s="324" t="s">
        <v>10231</v>
      </c>
    </row>
    <row r="2361" spans="1:8" ht="14.45" customHeight="1" x14ac:dyDescent="0.2">
      <c r="A2361" s="324">
        <v>4509</v>
      </c>
      <c r="B2361" s="324">
        <v>1001890</v>
      </c>
      <c r="C2361" s="326" t="s">
        <v>7669</v>
      </c>
      <c r="D2361" s="326" t="s">
        <v>7669</v>
      </c>
      <c r="E2361" s="325">
        <v>36951</v>
      </c>
      <c r="F2361" s="325">
        <v>37741</v>
      </c>
      <c r="H2361" s="324" t="s">
        <v>8034</v>
      </c>
    </row>
    <row r="2362" spans="1:8" ht="14.45" customHeight="1" x14ac:dyDescent="0.2">
      <c r="A2362" s="324">
        <v>4245</v>
      </c>
      <c r="B2362" s="324">
        <v>1001859</v>
      </c>
      <c r="C2362" s="326" t="s">
        <v>9194</v>
      </c>
      <c r="D2362" s="326" t="s">
        <v>10230</v>
      </c>
      <c r="E2362" s="325">
        <v>36935</v>
      </c>
      <c r="F2362" s="325">
        <v>39963</v>
      </c>
      <c r="G2362" s="324">
        <v>1114950300</v>
      </c>
      <c r="H2362" s="324" t="s">
        <v>10229</v>
      </c>
    </row>
    <row r="2363" spans="1:8" ht="14.45" customHeight="1" x14ac:dyDescent="0.2">
      <c r="A2363" s="324">
        <v>5074</v>
      </c>
      <c r="B2363" s="324">
        <v>1001854</v>
      </c>
      <c r="C2363" s="326" t="s">
        <v>10228</v>
      </c>
      <c r="D2363" s="326" t="s">
        <v>10227</v>
      </c>
      <c r="E2363" s="325">
        <v>36929</v>
      </c>
      <c r="F2363" s="325">
        <v>39294</v>
      </c>
      <c r="G2363" s="324">
        <v>1164489910</v>
      </c>
      <c r="H2363" s="324" t="s">
        <v>10226</v>
      </c>
    </row>
    <row r="2364" spans="1:8" ht="14.45" customHeight="1" x14ac:dyDescent="0.2">
      <c r="A2364" s="324">
        <v>4362</v>
      </c>
      <c r="B2364" s="324">
        <v>1001871</v>
      </c>
      <c r="C2364" s="326" t="s">
        <v>10225</v>
      </c>
      <c r="D2364" s="326" t="s">
        <v>10224</v>
      </c>
      <c r="E2364" s="325">
        <v>36929</v>
      </c>
      <c r="F2364" s="325">
        <v>39294</v>
      </c>
      <c r="G2364" s="324">
        <v>1033169750</v>
      </c>
      <c r="H2364" s="324" t="s">
        <v>10223</v>
      </c>
    </row>
    <row r="2365" spans="1:8" ht="14.45" customHeight="1" x14ac:dyDescent="0.2">
      <c r="A2365" s="324">
        <v>4316</v>
      </c>
      <c r="B2365" s="324">
        <v>1001875</v>
      </c>
      <c r="C2365" s="326" t="s">
        <v>10222</v>
      </c>
      <c r="D2365" s="326" t="s">
        <v>10221</v>
      </c>
      <c r="E2365" s="325">
        <v>36929</v>
      </c>
      <c r="F2365" s="325">
        <v>39294</v>
      </c>
      <c r="G2365" s="324">
        <v>1033169636</v>
      </c>
      <c r="H2365" s="324" t="s">
        <v>10220</v>
      </c>
    </row>
    <row r="2366" spans="1:8" ht="14.45" customHeight="1" x14ac:dyDescent="0.2">
      <c r="A2366" s="324">
        <v>4769</v>
      </c>
      <c r="B2366" s="324">
        <v>1001885</v>
      </c>
      <c r="C2366" s="326" t="s">
        <v>10219</v>
      </c>
      <c r="D2366" s="326" t="s">
        <v>10218</v>
      </c>
      <c r="E2366" s="325">
        <v>36929</v>
      </c>
      <c r="F2366" s="325">
        <v>39294</v>
      </c>
      <c r="G2366" s="324">
        <v>1164472809</v>
      </c>
      <c r="H2366" s="324" t="s">
        <v>10217</v>
      </c>
    </row>
    <row r="2367" spans="1:8" ht="14.45" customHeight="1" x14ac:dyDescent="0.2">
      <c r="A2367" s="324">
        <v>5194</v>
      </c>
      <c r="B2367" s="324">
        <v>1001886</v>
      </c>
      <c r="C2367" s="326" t="s">
        <v>10216</v>
      </c>
      <c r="D2367" s="326" t="s">
        <v>10215</v>
      </c>
      <c r="E2367" s="325">
        <v>36929</v>
      </c>
      <c r="F2367" s="325">
        <v>39294</v>
      </c>
      <c r="G2367" s="324">
        <v>1285692269</v>
      </c>
      <c r="H2367" s="324" t="s">
        <v>10214</v>
      </c>
    </row>
    <row r="2368" spans="1:8" ht="14.45" customHeight="1" x14ac:dyDescent="0.2">
      <c r="A2368" s="324">
        <v>4873</v>
      </c>
      <c r="B2368" s="324">
        <v>1001828</v>
      </c>
      <c r="C2368" s="326" t="s">
        <v>9740</v>
      </c>
      <c r="D2368" s="326" t="s">
        <v>10213</v>
      </c>
      <c r="E2368" s="325">
        <v>36923</v>
      </c>
      <c r="F2368" s="325">
        <v>37833</v>
      </c>
      <c r="H2368" s="324" t="s">
        <v>10212</v>
      </c>
    </row>
    <row r="2369" spans="1:8" ht="14.45" customHeight="1" x14ac:dyDescent="0.2">
      <c r="A2369" s="324">
        <v>4332</v>
      </c>
      <c r="B2369" s="324">
        <v>1001829</v>
      </c>
      <c r="C2369" s="326" t="s">
        <v>4507</v>
      </c>
      <c r="D2369" s="326" t="s">
        <v>10211</v>
      </c>
      <c r="E2369" s="325">
        <v>36923</v>
      </c>
      <c r="F2369" s="325">
        <v>38472</v>
      </c>
      <c r="H2369" s="324" t="s">
        <v>10210</v>
      </c>
    </row>
    <row r="2370" spans="1:8" ht="14.45" customHeight="1" x14ac:dyDescent="0.2">
      <c r="A2370" s="324">
        <v>4096</v>
      </c>
      <c r="B2370" s="324">
        <v>1001831</v>
      </c>
      <c r="C2370" s="326" t="s">
        <v>9741</v>
      </c>
      <c r="D2370" s="326" t="s">
        <v>10209</v>
      </c>
      <c r="E2370" s="325">
        <v>36923</v>
      </c>
      <c r="F2370" s="325">
        <v>37833</v>
      </c>
      <c r="H2370" s="324" t="s">
        <v>10208</v>
      </c>
    </row>
    <row r="2371" spans="1:8" ht="14.45" customHeight="1" x14ac:dyDescent="0.2">
      <c r="A2371" s="324">
        <v>4562</v>
      </c>
      <c r="B2371" s="324">
        <v>1001877</v>
      </c>
      <c r="C2371" s="326" t="s">
        <v>10207</v>
      </c>
      <c r="D2371" s="326" t="s">
        <v>10206</v>
      </c>
      <c r="E2371" s="325">
        <v>36923</v>
      </c>
      <c r="F2371" s="325">
        <v>39128</v>
      </c>
      <c r="G2371" s="324">
        <v>1336138049</v>
      </c>
      <c r="H2371" s="324" t="s">
        <v>10205</v>
      </c>
    </row>
    <row r="2372" spans="1:8" ht="14.45" customHeight="1" x14ac:dyDescent="0.2">
      <c r="A2372" s="324">
        <v>100244</v>
      </c>
      <c r="B2372" s="324">
        <v>1001721</v>
      </c>
      <c r="C2372" s="326" t="s">
        <v>10204</v>
      </c>
      <c r="D2372" s="326" t="s">
        <v>10203</v>
      </c>
      <c r="E2372" s="325">
        <v>36920</v>
      </c>
      <c r="F2372" s="325">
        <v>40147</v>
      </c>
      <c r="G2372" s="324">
        <v>1366484529</v>
      </c>
      <c r="H2372" s="324" t="s">
        <v>10202</v>
      </c>
    </row>
    <row r="2373" spans="1:8" ht="14.45" customHeight="1" x14ac:dyDescent="0.2">
      <c r="A2373" s="324">
        <v>5320</v>
      </c>
      <c r="B2373" s="324">
        <v>1001724</v>
      </c>
      <c r="C2373" s="326" t="s">
        <v>8641</v>
      </c>
      <c r="D2373" s="326" t="s">
        <v>10201</v>
      </c>
      <c r="E2373" s="325">
        <v>36916</v>
      </c>
      <c r="F2373" s="325">
        <v>39263</v>
      </c>
      <c r="G2373" s="324">
        <v>1972609485</v>
      </c>
      <c r="H2373" s="324" t="s">
        <v>10200</v>
      </c>
    </row>
    <row r="2374" spans="1:8" ht="14.45" customHeight="1" x14ac:dyDescent="0.2">
      <c r="A2374" s="324">
        <v>4102</v>
      </c>
      <c r="B2374" s="324">
        <v>1001820</v>
      </c>
      <c r="C2374" s="326" t="s">
        <v>10199</v>
      </c>
      <c r="D2374" s="326" t="s">
        <v>10199</v>
      </c>
      <c r="E2374" s="325">
        <v>36907</v>
      </c>
      <c r="F2374" s="325">
        <v>38833</v>
      </c>
      <c r="G2374" s="324" t="s">
        <v>10198</v>
      </c>
      <c r="H2374" s="324" t="s">
        <v>10197</v>
      </c>
    </row>
    <row r="2375" spans="1:8" ht="14.45" customHeight="1" x14ac:dyDescent="0.2">
      <c r="A2375" s="324">
        <v>4815</v>
      </c>
      <c r="B2375" s="324">
        <v>481506</v>
      </c>
      <c r="C2375" s="326" t="s">
        <v>10196</v>
      </c>
      <c r="D2375" s="326" t="s">
        <v>9407</v>
      </c>
      <c r="E2375" s="325">
        <v>36903</v>
      </c>
      <c r="F2375" s="325">
        <v>41881</v>
      </c>
      <c r="G2375" s="324">
        <v>1215925920</v>
      </c>
      <c r="H2375" s="324" t="s">
        <v>9406</v>
      </c>
    </row>
    <row r="2376" spans="1:8" ht="14.45" customHeight="1" x14ac:dyDescent="0.2">
      <c r="A2376" s="324">
        <v>4541</v>
      </c>
      <c r="B2376" s="324">
        <v>1001784</v>
      </c>
      <c r="C2376" s="326" t="s">
        <v>10195</v>
      </c>
      <c r="D2376" s="326" t="s">
        <v>10194</v>
      </c>
      <c r="E2376" s="325">
        <v>36900</v>
      </c>
      <c r="F2376" s="325">
        <v>37560</v>
      </c>
      <c r="H2376" s="324" t="s">
        <v>10193</v>
      </c>
    </row>
    <row r="2377" spans="1:8" ht="14.45" customHeight="1" x14ac:dyDescent="0.2">
      <c r="A2377" s="324">
        <v>100297</v>
      </c>
      <c r="B2377" s="324">
        <v>1001698</v>
      </c>
      <c r="C2377" s="326" t="s">
        <v>10192</v>
      </c>
      <c r="D2377" s="326" t="s">
        <v>10191</v>
      </c>
      <c r="E2377" s="325">
        <v>36896</v>
      </c>
      <c r="F2377" s="325">
        <v>39172</v>
      </c>
      <c r="G2377" s="324">
        <v>1922040468</v>
      </c>
      <c r="H2377" s="324" t="s">
        <v>10190</v>
      </c>
    </row>
    <row r="2378" spans="1:8" ht="14.45" customHeight="1" x14ac:dyDescent="0.2">
      <c r="A2378" s="324">
        <v>5278</v>
      </c>
      <c r="B2378" s="324">
        <v>1001701</v>
      </c>
      <c r="C2378" s="326" t="s">
        <v>8528</v>
      </c>
      <c r="D2378" s="326" t="s">
        <v>8527</v>
      </c>
      <c r="E2378" s="325">
        <v>36892</v>
      </c>
      <c r="F2378" s="325">
        <v>109574</v>
      </c>
      <c r="G2378" s="324">
        <v>1497758619</v>
      </c>
      <c r="H2378" s="324" t="s">
        <v>8526</v>
      </c>
    </row>
    <row r="2379" spans="1:8" ht="14.45" customHeight="1" x14ac:dyDescent="0.2">
      <c r="A2379" s="324">
        <v>5089</v>
      </c>
      <c r="B2379" s="324">
        <v>1001761</v>
      </c>
      <c r="C2379" s="326" t="s">
        <v>5786</v>
      </c>
      <c r="D2379" s="326" t="s">
        <v>10189</v>
      </c>
      <c r="E2379" s="325">
        <v>36892</v>
      </c>
      <c r="F2379" s="325">
        <v>109574</v>
      </c>
      <c r="G2379" s="324">
        <v>1205894185</v>
      </c>
      <c r="H2379" s="324" t="s">
        <v>10188</v>
      </c>
    </row>
    <row r="2380" spans="1:8" ht="14.45" customHeight="1" x14ac:dyDescent="0.2">
      <c r="A2380" s="324">
        <v>4230</v>
      </c>
      <c r="B2380" s="324">
        <v>1001762</v>
      </c>
      <c r="C2380" s="326" t="s">
        <v>10187</v>
      </c>
      <c r="D2380" s="326" t="s">
        <v>10187</v>
      </c>
      <c r="E2380" s="325">
        <v>36892</v>
      </c>
      <c r="F2380" s="325">
        <v>41912</v>
      </c>
      <c r="G2380" s="324">
        <v>1659327492</v>
      </c>
      <c r="H2380" s="324" t="s">
        <v>10186</v>
      </c>
    </row>
    <row r="2381" spans="1:8" ht="14.45" customHeight="1" x14ac:dyDescent="0.2">
      <c r="A2381" s="324">
        <v>5128</v>
      </c>
      <c r="B2381" s="324">
        <v>1001769</v>
      </c>
      <c r="C2381" s="326" t="s">
        <v>10185</v>
      </c>
      <c r="D2381" s="326" t="s">
        <v>10185</v>
      </c>
      <c r="E2381" s="325">
        <v>36892</v>
      </c>
      <c r="F2381" s="325">
        <v>38331</v>
      </c>
      <c r="H2381" s="324" t="s">
        <v>10184</v>
      </c>
    </row>
    <row r="2382" spans="1:8" ht="14.45" customHeight="1" x14ac:dyDescent="0.2">
      <c r="A2382" s="324">
        <v>5072</v>
      </c>
      <c r="B2382" s="324">
        <v>1001770</v>
      </c>
      <c r="C2382" s="326" t="s">
        <v>10183</v>
      </c>
      <c r="D2382" s="326" t="s">
        <v>10183</v>
      </c>
      <c r="E2382" s="325">
        <v>36892</v>
      </c>
      <c r="F2382" s="325">
        <v>109574</v>
      </c>
      <c r="G2382" s="324">
        <v>1053316331</v>
      </c>
      <c r="H2382" s="324" t="s">
        <v>10182</v>
      </c>
    </row>
    <row r="2383" spans="1:8" ht="14.45" customHeight="1" x14ac:dyDescent="0.2">
      <c r="A2383" s="324">
        <v>5083</v>
      </c>
      <c r="B2383" s="324">
        <v>1001771</v>
      </c>
      <c r="C2383" s="326" t="s">
        <v>10181</v>
      </c>
      <c r="D2383" s="326" t="s">
        <v>10180</v>
      </c>
      <c r="E2383" s="325">
        <v>36892</v>
      </c>
      <c r="F2383" s="325">
        <v>109574</v>
      </c>
      <c r="G2383" s="324">
        <v>1952306235</v>
      </c>
      <c r="H2383" s="324" t="s">
        <v>10179</v>
      </c>
    </row>
    <row r="2384" spans="1:8" ht="14.45" customHeight="1" x14ac:dyDescent="0.2">
      <c r="A2384" s="324">
        <v>5281</v>
      </c>
      <c r="B2384" s="324">
        <v>1001772</v>
      </c>
      <c r="C2384" s="326" t="s">
        <v>10178</v>
      </c>
      <c r="D2384" s="326" t="s">
        <v>10177</v>
      </c>
      <c r="E2384" s="325">
        <v>36892</v>
      </c>
      <c r="F2384" s="325">
        <v>109574</v>
      </c>
      <c r="G2384" s="324">
        <v>1033114319</v>
      </c>
      <c r="H2384" s="324" t="s">
        <v>10176</v>
      </c>
    </row>
    <row r="2385" spans="1:8" ht="14.45" customHeight="1" x14ac:dyDescent="0.2">
      <c r="A2385" s="324">
        <v>4259</v>
      </c>
      <c r="B2385" s="324">
        <v>1001779</v>
      </c>
      <c r="C2385" s="326" t="s">
        <v>10175</v>
      </c>
      <c r="D2385" s="326" t="s">
        <v>10174</v>
      </c>
      <c r="E2385" s="325">
        <v>36892</v>
      </c>
      <c r="F2385" s="325">
        <v>41698</v>
      </c>
      <c r="G2385" s="324">
        <v>1710941075</v>
      </c>
      <c r="H2385" s="324" t="s">
        <v>10173</v>
      </c>
    </row>
    <row r="2386" spans="1:8" ht="14.45" customHeight="1" x14ac:dyDescent="0.2">
      <c r="A2386" s="324">
        <v>5262</v>
      </c>
      <c r="B2386" s="324">
        <v>1001785</v>
      </c>
      <c r="C2386" s="326" t="s">
        <v>10172</v>
      </c>
      <c r="D2386" s="326" t="s">
        <v>10171</v>
      </c>
      <c r="E2386" s="325">
        <v>36892</v>
      </c>
      <c r="F2386" s="325">
        <v>41912</v>
      </c>
      <c r="G2386" s="324">
        <v>1083661144</v>
      </c>
      <c r="H2386" s="324" t="s">
        <v>10170</v>
      </c>
    </row>
    <row r="2387" spans="1:8" ht="14.45" customHeight="1" x14ac:dyDescent="0.2">
      <c r="A2387" s="324">
        <v>4333</v>
      </c>
      <c r="B2387" s="324">
        <v>1001786</v>
      </c>
      <c r="C2387" s="326" t="s">
        <v>10169</v>
      </c>
      <c r="D2387" s="326" t="s">
        <v>10169</v>
      </c>
      <c r="E2387" s="325">
        <v>36892</v>
      </c>
      <c r="F2387" s="325">
        <v>41250</v>
      </c>
      <c r="G2387" s="324">
        <v>1740237809</v>
      </c>
      <c r="H2387" s="324" t="s">
        <v>10168</v>
      </c>
    </row>
    <row r="2388" spans="1:8" ht="14.45" customHeight="1" x14ac:dyDescent="0.2">
      <c r="A2388" s="324">
        <v>4746</v>
      </c>
      <c r="B2388" s="324">
        <v>1001787</v>
      </c>
      <c r="C2388" s="326" t="s">
        <v>10167</v>
      </c>
      <c r="D2388" s="326" t="s">
        <v>10167</v>
      </c>
      <c r="E2388" s="325">
        <v>36892</v>
      </c>
      <c r="F2388" s="325">
        <v>41912</v>
      </c>
      <c r="G2388" s="324">
        <v>1215977970</v>
      </c>
      <c r="H2388" s="324" t="s">
        <v>10166</v>
      </c>
    </row>
    <row r="2389" spans="1:8" ht="14.45" customHeight="1" x14ac:dyDescent="0.2">
      <c r="A2389" s="324">
        <v>4425</v>
      </c>
      <c r="B2389" s="324">
        <v>1001788</v>
      </c>
      <c r="C2389" s="326" t="s">
        <v>10165</v>
      </c>
      <c r="D2389" s="326" t="s">
        <v>10165</v>
      </c>
      <c r="E2389" s="325">
        <v>36892</v>
      </c>
      <c r="F2389" s="325">
        <v>41912</v>
      </c>
      <c r="G2389" s="324">
        <v>1497702211</v>
      </c>
      <c r="H2389" s="324" t="s">
        <v>10164</v>
      </c>
    </row>
    <row r="2390" spans="1:8" ht="14.45" customHeight="1" x14ac:dyDescent="0.2">
      <c r="A2390" s="324">
        <v>4025</v>
      </c>
      <c r="B2390" s="324">
        <v>1001789</v>
      </c>
      <c r="C2390" s="326" t="s">
        <v>10163</v>
      </c>
      <c r="D2390" s="326" t="s">
        <v>10163</v>
      </c>
      <c r="E2390" s="325">
        <v>36892</v>
      </c>
      <c r="F2390" s="325">
        <v>41912</v>
      </c>
      <c r="G2390" s="324">
        <v>1508813601</v>
      </c>
      <c r="H2390" s="324" t="s">
        <v>10162</v>
      </c>
    </row>
    <row r="2391" spans="1:8" ht="14.45" customHeight="1" x14ac:dyDescent="0.2">
      <c r="A2391" s="324">
        <v>5039</v>
      </c>
      <c r="B2391" s="324">
        <v>1001688</v>
      </c>
      <c r="C2391" s="326" t="s">
        <v>5657</v>
      </c>
      <c r="D2391" s="326" t="s">
        <v>10161</v>
      </c>
      <c r="E2391" s="325">
        <v>36875</v>
      </c>
      <c r="F2391" s="325">
        <v>39764</v>
      </c>
      <c r="G2391" s="324">
        <v>1619964004</v>
      </c>
      <c r="H2391" s="324" t="s">
        <v>10160</v>
      </c>
    </row>
    <row r="2392" spans="1:8" ht="14.45" customHeight="1" x14ac:dyDescent="0.2">
      <c r="A2392" s="324">
        <v>4621</v>
      </c>
      <c r="B2392" s="324">
        <v>1001711</v>
      </c>
      <c r="C2392" s="326" t="s">
        <v>10159</v>
      </c>
      <c r="D2392" s="326" t="s">
        <v>10158</v>
      </c>
      <c r="E2392" s="325">
        <v>36868</v>
      </c>
      <c r="F2392" s="325">
        <v>42216</v>
      </c>
      <c r="G2392" s="324">
        <v>1316099617</v>
      </c>
      <c r="H2392" s="324" t="s">
        <v>10157</v>
      </c>
    </row>
    <row r="2393" spans="1:8" ht="14.45" customHeight="1" x14ac:dyDescent="0.2">
      <c r="A2393" s="324">
        <v>4209</v>
      </c>
      <c r="B2393" s="324">
        <v>1001639</v>
      </c>
      <c r="C2393" s="326" t="s">
        <v>10156</v>
      </c>
      <c r="D2393" s="326" t="s">
        <v>8434</v>
      </c>
      <c r="E2393" s="325">
        <v>36861</v>
      </c>
      <c r="F2393" s="325">
        <v>39933</v>
      </c>
      <c r="G2393" s="324">
        <v>1912909045</v>
      </c>
      <c r="H2393" s="324" t="s">
        <v>8433</v>
      </c>
    </row>
    <row r="2394" spans="1:8" ht="14.45" customHeight="1" x14ac:dyDescent="0.2">
      <c r="A2394" s="324">
        <v>4853</v>
      </c>
      <c r="B2394" s="324">
        <v>1001640</v>
      </c>
      <c r="C2394" s="326" t="s">
        <v>8087</v>
      </c>
      <c r="D2394" s="326" t="s">
        <v>10155</v>
      </c>
      <c r="E2394" s="325">
        <v>36861</v>
      </c>
      <c r="F2394" s="325">
        <v>37833</v>
      </c>
      <c r="H2394" s="324" t="s">
        <v>10154</v>
      </c>
    </row>
    <row r="2395" spans="1:8" ht="14.45" customHeight="1" x14ac:dyDescent="0.2">
      <c r="A2395" s="324">
        <v>5047</v>
      </c>
      <c r="B2395" s="324">
        <v>1001641</v>
      </c>
      <c r="C2395" s="326" t="s">
        <v>10153</v>
      </c>
      <c r="D2395" s="326" t="s">
        <v>10152</v>
      </c>
      <c r="E2395" s="325">
        <v>36861</v>
      </c>
      <c r="F2395" s="325">
        <v>37944</v>
      </c>
      <c r="H2395" s="324" t="s">
        <v>10151</v>
      </c>
    </row>
    <row r="2396" spans="1:8" ht="14.45" customHeight="1" x14ac:dyDescent="0.2">
      <c r="A2396" s="324">
        <v>5257</v>
      </c>
      <c r="B2396" s="324">
        <v>1001725</v>
      </c>
      <c r="C2396" s="326" t="s">
        <v>10150</v>
      </c>
      <c r="D2396" s="326" t="s">
        <v>7928</v>
      </c>
      <c r="E2396" s="325">
        <v>36861</v>
      </c>
      <c r="F2396" s="325">
        <v>37741</v>
      </c>
      <c r="H2396" s="324" t="s">
        <v>10149</v>
      </c>
    </row>
    <row r="2397" spans="1:8" ht="14.45" customHeight="1" x14ac:dyDescent="0.2">
      <c r="A2397" s="324">
        <v>4242</v>
      </c>
      <c r="B2397" s="324">
        <v>1001752</v>
      </c>
      <c r="C2397" s="326" t="s">
        <v>10148</v>
      </c>
      <c r="D2397" s="326" t="s">
        <v>10147</v>
      </c>
      <c r="E2397" s="325">
        <v>36861</v>
      </c>
      <c r="F2397" s="325">
        <v>38472</v>
      </c>
      <c r="G2397" s="324" t="s">
        <v>10146</v>
      </c>
      <c r="H2397" s="324" t="s">
        <v>10145</v>
      </c>
    </row>
    <row r="2398" spans="1:8" ht="14.45" customHeight="1" x14ac:dyDescent="0.2">
      <c r="A2398" s="324">
        <v>4812</v>
      </c>
      <c r="B2398" s="324">
        <v>1001753</v>
      </c>
      <c r="C2398" s="326" t="s">
        <v>10144</v>
      </c>
      <c r="D2398" s="326" t="s">
        <v>10143</v>
      </c>
      <c r="E2398" s="325">
        <v>36861</v>
      </c>
      <c r="F2398" s="325">
        <v>38472</v>
      </c>
      <c r="H2398" s="324" t="s">
        <v>10142</v>
      </c>
    </row>
    <row r="2399" spans="1:8" ht="14.45" customHeight="1" x14ac:dyDescent="0.2">
      <c r="A2399" s="324">
        <v>4808</v>
      </c>
      <c r="B2399" s="324">
        <v>1001754</v>
      </c>
      <c r="C2399" s="326" t="s">
        <v>10141</v>
      </c>
      <c r="D2399" s="326" t="s">
        <v>10140</v>
      </c>
      <c r="E2399" s="325">
        <v>36861</v>
      </c>
      <c r="F2399" s="325">
        <v>38472</v>
      </c>
      <c r="H2399" s="324" t="s">
        <v>10139</v>
      </c>
    </row>
    <row r="2400" spans="1:8" ht="14.45" customHeight="1" x14ac:dyDescent="0.2">
      <c r="A2400" s="324">
        <v>4459</v>
      </c>
      <c r="B2400" s="324">
        <v>1001757</v>
      </c>
      <c r="C2400" s="326" t="s">
        <v>6920</v>
      </c>
      <c r="D2400" s="326" t="s">
        <v>10138</v>
      </c>
      <c r="E2400" s="325">
        <v>36861</v>
      </c>
      <c r="F2400" s="325">
        <v>38472</v>
      </c>
      <c r="H2400" s="324" t="s">
        <v>10137</v>
      </c>
    </row>
    <row r="2401" spans="1:8" ht="14.45" customHeight="1" x14ac:dyDescent="0.2">
      <c r="A2401" s="324">
        <v>4508</v>
      </c>
      <c r="B2401" s="324">
        <v>1001759</v>
      </c>
      <c r="C2401" s="326" t="s">
        <v>9804</v>
      </c>
      <c r="D2401" s="326" t="s">
        <v>10136</v>
      </c>
      <c r="E2401" s="325">
        <v>36861</v>
      </c>
      <c r="F2401" s="325">
        <v>37980</v>
      </c>
      <c r="H2401" s="324" t="s">
        <v>10135</v>
      </c>
    </row>
    <row r="2402" spans="1:8" ht="14.45" customHeight="1" x14ac:dyDescent="0.2">
      <c r="A2402" s="324">
        <v>4774</v>
      </c>
      <c r="B2402" s="324">
        <v>1001790</v>
      </c>
      <c r="C2402" s="326" t="s">
        <v>3939</v>
      </c>
      <c r="D2402" s="326" t="s">
        <v>10134</v>
      </c>
      <c r="E2402" s="325">
        <v>36861</v>
      </c>
      <c r="F2402" s="325">
        <v>109574</v>
      </c>
      <c r="G2402" s="324">
        <v>1659369627</v>
      </c>
      <c r="H2402" s="324" t="s">
        <v>3258</v>
      </c>
    </row>
    <row r="2403" spans="1:8" ht="14.45" customHeight="1" x14ac:dyDescent="0.2">
      <c r="A2403" s="324">
        <v>4869</v>
      </c>
      <c r="B2403" s="324">
        <v>1001689</v>
      </c>
      <c r="C2403" s="326" t="s">
        <v>7355</v>
      </c>
      <c r="D2403" s="326" t="s">
        <v>10133</v>
      </c>
      <c r="E2403" s="325">
        <v>36845</v>
      </c>
      <c r="F2403" s="325">
        <v>38461</v>
      </c>
      <c r="H2403" s="324" t="s">
        <v>10132</v>
      </c>
    </row>
    <row r="2404" spans="1:8" ht="14.45" customHeight="1" x14ac:dyDescent="0.2">
      <c r="A2404" s="324">
        <v>5259</v>
      </c>
      <c r="B2404" s="324">
        <v>1001690</v>
      </c>
      <c r="C2404" s="326" t="s">
        <v>8970</v>
      </c>
      <c r="D2404" s="326" t="s">
        <v>10131</v>
      </c>
      <c r="E2404" s="325">
        <v>36845</v>
      </c>
      <c r="F2404" s="325">
        <v>40968</v>
      </c>
      <c r="G2404" s="324">
        <v>1740277391</v>
      </c>
      <c r="H2404" s="324" t="s">
        <v>10130</v>
      </c>
    </row>
    <row r="2405" spans="1:8" ht="14.45" customHeight="1" x14ac:dyDescent="0.2">
      <c r="A2405" s="324">
        <v>5310</v>
      </c>
      <c r="B2405" s="324">
        <v>1001691</v>
      </c>
      <c r="C2405" s="326" t="s">
        <v>10129</v>
      </c>
      <c r="D2405" s="326" t="s">
        <v>10128</v>
      </c>
      <c r="E2405" s="325">
        <v>36845</v>
      </c>
      <c r="F2405" s="325">
        <v>41639</v>
      </c>
      <c r="G2405" s="324">
        <v>1568469872</v>
      </c>
      <c r="H2405" s="324" t="s">
        <v>10127</v>
      </c>
    </row>
    <row r="2406" spans="1:8" ht="14.45" customHeight="1" x14ac:dyDescent="0.2">
      <c r="A2406" s="324">
        <v>5051</v>
      </c>
      <c r="B2406" s="324">
        <v>1001692</v>
      </c>
      <c r="C2406" s="326" t="s">
        <v>9127</v>
      </c>
      <c r="D2406" s="326" t="s">
        <v>10126</v>
      </c>
      <c r="E2406" s="325">
        <v>36845</v>
      </c>
      <c r="F2406" s="325">
        <v>41029</v>
      </c>
      <c r="G2406" s="324">
        <v>1154329043</v>
      </c>
      <c r="H2406" s="324" t="s">
        <v>10125</v>
      </c>
    </row>
    <row r="2407" spans="1:8" ht="14.45" customHeight="1" x14ac:dyDescent="0.2">
      <c r="A2407" s="324">
        <v>5182</v>
      </c>
      <c r="B2407" s="324">
        <v>1001090</v>
      </c>
      <c r="C2407" s="326" t="s">
        <v>10124</v>
      </c>
      <c r="D2407" s="326" t="s">
        <v>10124</v>
      </c>
      <c r="E2407" s="325">
        <v>36838</v>
      </c>
      <c r="F2407" s="325">
        <v>42155</v>
      </c>
      <c r="G2407" s="324">
        <v>1063469674</v>
      </c>
      <c r="H2407" s="324" t="s">
        <v>10123</v>
      </c>
    </row>
    <row r="2408" spans="1:8" ht="14.45" customHeight="1" x14ac:dyDescent="0.2">
      <c r="A2408" s="324">
        <v>4517</v>
      </c>
      <c r="B2408" s="324">
        <v>1001198</v>
      </c>
      <c r="C2408" s="326" t="s">
        <v>10122</v>
      </c>
      <c r="D2408" s="326" t="s">
        <v>10122</v>
      </c>
      <c r="E2408" s="325">
        <v>36833</v>
      </c>
      <c r="F2408" s="325">
        <v>37062</v>
      </c>
      <c r="H2408" s="324" t="s">
        <v>10121</v>
      </c>
    </row>
    <row r="2409" spans="1:8" ht="14.45" customHeight="1" x14ac:dyDescent="0.2">
      <c r="A2409" s="324">
        <v>107</v>
      </c>
      <c r="B2409" s="324">
        <v>1001519</v>
      </c>
      <c r="C2409" s="326" t="s">
        <v>10120</v>
      </c>
      <c r="D2409" s="326" t="s">
        <v>10119</v>
      </c>
      <c r="E2409" s="325">
        <v>36832</v>
      </c>
      <c r="F2409" s="325">
        <v>38447</v>
      </c>
      <c r="H2409" s="324" t="s">
        <v>10118</v>
      </c>
    </row>
    <row r="2410" spans="1:8" ht="14.45" customHeight="1" x14ac:dyDescent="0.2">
      <c r="A2410" s="324">
        <v>5260</v>
      </c>
      <c r="B2410" s="324">
        <v>526002</v>
      </c>
      <c r="C2410" s="326" t="s">
        <v>10117</v>
      </c>
      <c r="D2410" s="326" t="s">
        <v>9573</v>
      </c>
      <c r="E2410" s="325">
        <v>36817</v>
      </c>
      <c r="F2410" s="325">
        <v>36984</v>
      </c>
      <c r="H2410" s="324" t="s">
        <v>9572</v>
      </c>
    </row>
    <row r="2411" spans="1:8" ht="14.45" customHeight="1" x14ac:dyDescent="0.2">
      <c r="A2411" s="324">
        <v>100023</v>
      </c>
      <c r="B2411" s="324">
        <v>1001520</v>
      </c>
      <c r="C2411" s="326" t="s">
        <v>10116</v>
      </c>
      <c r="D2411" s="326" t="s">
        <v>10115</v>
      </c>
      <c r="E2411" s="325">
        <v>36811</v>
      </c>
      <c r="F2411" s="325">
        <v>38103</v>
      </c>
      <c r="H2411" s="324" t="s">
        <v>10114</v>
      </c>
    </row>
    <row r="2412" spans="1:8" ht="14.45" customHeight="1" x14ac:dyDescent="0.2">
      <c r="A2412" s="324">
        <v>100048</v>
      </c>
      <c r="B2412" s="324">
        <v>1001573</v>
      </c>
      <c r="C2412" s="326" t="s">
        <v>10113</v>
      </c>
      <c r="D2412" s="326" t="s">
        <v>10113</v>
      </c>
      <c r="E2412" s="325">
        <v>36797</v>
      </c>
      <c r="F2412" s="325">
        <v>39172</v>
      </c>
      <c r="G2412" s="324">
        <v>1972545424</v>
      </c>
      <c r="H2412" s="324" t="s">
        <v>10112</v>
      </c>
    </row>
    <row r="2413" spans="1:8" ht="14.45" customHeight="1" x14ac:dyDescent="0.2">
      <c r="A2413" s="324">
        <v>100116</v>
      </c>
      <c r="B2413" s="324">
        <v>1001577</v>
      </c>
      <c r="C2413" s="326" t="s">
        <v>10111</v>
      </c>
      <c r="D2413" s="326" t="s">
        <v>10110</v>
      </c>
      <c r="E2413" s="325">
        <v>36795</v>
      </c>
      <c r="F2413" s="325">
        <v>38199</v>
      </c>
      <c r="H2413" s="324" t="s">
        <v>10109</v>
      </c>
    </row>
    <row r="2414" spans="1:8" ht="14.45" customHeight="1" x14ac:dyDescent="0.2">
      <c r="A2414" s="324">
        <v>4977</v>
      </c>
      <c r="B2414" s="324">
        <v>1001607</v>
      </c>
      <c r="C2414" s="326" t="s">
        <v>10108</v>
      </c>
      <c r="D2414" s="326" t="s">
        <v>10106</v>
      </c>
      <c r="E2414" s="325">
        <v>36784</v>
      </c>
      <c r="F2414" s="325">
        <v>39660</v>
      </c>
      <c r="G2414" s="324">
        <v>1124019955</v>
      </c>
      <c r="H2414" s="324" t="s">
        <v>10105</v>
      </c>
    </row>
    <row r="2415" spans="1:8" ht="14.45" customHeight="1" x14ac:dyDescent="0.2">
      <c r="A2415" s="324">
        <v>4932</v>
      </c>
      <c r="B2415" s="324">
        <v>1001608</v>
      </c>
      <c r="C2415" s="326" t="s">
        <v>10107</v>
      </c>
      <c r="D2415" s="326" t="s">
        <v>10106</v>
      </c>
      <c r="E2415" s="325">
        <v>36784</v>
      </c>
      <c r="F2415" s="325">
        <v>39660</v>
      </c>
      <c r="G2415" s="324">
        <v>1316938145</v>
      </c>
      <c r="H2415" s="324" t="s">
        <v>10105</v>
      </c>
    </row>
    <row r="2416" spans="1:8" ht="14.45" customHeight="1" x14ac:dyDescent="0.2">
      <c r="A2416" s="324">
        <v>4488</v>
      </c>
      <c r="B2416" s="324">
        <v>1001134</v>
      </c>
      <c r="C2416" s="326" t="s">
        <v>10104</v>
      </c>
      <c r="D2416" s="326" t="s">
        <v>10103</v>
      </c>
      <c r="E2416" s="325">
        <v>36770</v>
      </c>
      <c r="F2416" s="325">
        <v>38538</v>
      </c>
      <c r="H2416" s="324" t="s">
        <v>10102</v>
      </c>
    </row>
    <row r="2417" spans="1:8" ht="14.45" customHeight="1" x14ac:dyDescent="0.2">
      <c r="A2417" s="324">
        <v>5050</v>
      </c>
      <c r="B2417" s="324">
        <v>1001574</v>
      </c>
      <c r="C2417" s="326" t="s">
        <v>10101</v>
      </c>
      <c r="D2417" s="326" t="s">
        <v>10100</v>
      </c>
      <c r="E2417" s="325">
        <v>36770</v>
      </c>
      <c r="F2417" s="325">
        <v>39568</v>
      </c>
      <c r="G2417" s="324">
        <v>1124003678</v>
      </c>
      <c r="H2417" s="324" t="s">
        <v>10099</v>
      </c>
    </row>
    <row r="2418" spans="1:8" ht="14.45" customHeight="1" x14ac:dyDescent="0.2">
      <c r="A2418" s="324">
        <v>4314</v>
      </c>
      <c r="B2418" s="324">
        <v>1001575</v>
      </c>
      <c r="C2418" s="326" t="s">
        <v>10098</v>
      </c>
      <c r="D2418" s="326" t="s">
        <v>10097</v>
      </c>
      <c r="E2418" s="325">
        <v>36770</v>
      </c>
      <c r="F2418" s="325">
        <v>39447</v>
      </c>
      <c r="G2418" s="324">
        <v>1194761676</v>
      </c>
      <c r="H2418" s="324" t="s">
        <v>10096</v>
      </c>
    </row>
    <row r="2419" spans="1:8" ht="14.45" customHeight="1" x14ac:dyDescent="0.2">
      <c r="A2419" s="324">
        <v>4244</v>
      </c>
      <c r="B2419" s="324">
        <v>424407</v>
      </c>
      <c r="C2419" s="326" t="s">
        <v>10095</v>
      </c>
      <c r="D2419" s="326" t="s">
        <v>9485</v>
      </c>
      <c r="E2419" s="325">
        <v>36770</v>
      </c>
      <c r="F2419" s="325">
        <v>36941</v>
      </c>
      <c r="H2419" s="324" t="s">
        <v>9484</v>
      </c>
    </row>
    <row r="2420" spans="1:8" ht="14.45" customHeight="1" x14ac:dyDescent="0.2">
      <c r="A2420" s="324">
        <v>100001</v>
      </c>
      <c r="B2420" s="324">
        <v>1001451</v>
      </c>
      <c r="C2420" s="326" t="s">
        <v>10094</v>
      </c>
      <c r="D2420" s="326" t="s">
        <v>10093</v>
      </c>
      <c r="E2420" s="325">
        <v>36767</v>
      </c>
      <c r="F2420" s="325">
        <v>39172</v>
      </c>
      <c r="G2420" s="324">
        <v>1245272780</v>
      </c>
      <c r="H2420" s="324" t="s">
        <v>10092</v>
      </c>
    </row>
    <row r="2421" spans="1:8" ht="14.45" customHeight="1" x14ac:dyDescent="0.2">
      <c r="A2421" s="324">
        <v>50720</v>
      </c>
      <c r="B2421" s="324">
        <v>1001453</v>
      </c>
      <c r="C2421" s="326" t="s">
        <v>10091</v>
      </c>
      <c r="D2421" s="326" t="s">
        <v>10090</v>
      </c>
      <c r="E2421" s="325">
        <v>36763</v>
      </c>
      <c r="F2421" s="325">
        <v>40543</v>
      </c>
      <c r="G2421" s="324">
        <v>1689658494</v>
      </c>
      <c r="H2421" s="324" t="s">
        <v>10089</v>
      </c>
    </row>
    <row r="2422" spans="1:8" ht="14.45" customHeight="1" x14ac:dyDescent="0.2">
      <c r="A2422" s="324">
        <v>5144</v>
      </c>
      <c r="B2422" s="324">
        <v>1001578</v>
      </c>
      <c r="C2422" s="326" t="s">
        <v>10088</v>
      </c>
      <c r="D2422" s="326" t="s">
        <v>9511</v>
      </c>
      <c r="E2422" s="325">
        <v>36759</v>
      </c>
      <c r="F2422" s="325">
        <v>37770</v>
      </c>
      <c r="H2422" s="324" t="s">
        <v>9510</v>
      </c>
    </row>
    <row r="2423" spans="1:8" ht="14.45" customHeight="1" x14ac:dyDescent="0.2">
      <c r="A2423" s="324">
        <v>5197</v>
      </c>
      <c r="B2423" s="324">
        <v>1001513</v>
      </c>
      <c r="C2423" s="326" t="s">
        <v>10087</v>
      </c>
      <c r="D2423" s="326" t="s">
        <v>10086</v>
      </c>
      <c r="E2423" s="325">
        <v>36739</v>
      </c>
      <c r="F2423" s="325">
        <v>42063</v>
      </c>
      <c r="G2423" s="324">
        <v>1134117666</v>
      </c>
      <c r="H2423" s="324" t="s">
        <v>10085</v>
      </c>
    </row>
    <row r="2424" spans="1:8" ht="14.45" customHeight="1" x14ac:dyDescent="0.2">
      <c r="A2424" s="324">
        <v>5329</v>
      </c>
      <c r="B2424" s="324">
        <v>1001580</v>
      </c>
      <c r="C2424" s="326" t="s">
        <v>8740</v>
      </c>
      <c r="D2424" s="326" t="s">
        <v>8740</v>
      </c>
      <c r="E2424" s="325">
        <v>36739</v>
      </c>
      <c r="F2424" s="325">
        <v>38400</v>
      </c>
      <c r="H2424" s="324" t="s">
        <v>8739</v>
      </c>
    </row>
    <row r="2425" spans="1:8" ht="14.45" customHeight="1" x14ac:dyDescent="0.2">
      <c r="A2425" s="324">
        <v>5238</v>
      </c>
      <c r="B2425" s="324">
        <v>1001652</v>
      </c>
      <c r="C2425" s="326" t="s">
        <v>10084</v>
      </c>
      <c r="D2425" s="326" t="s">
        <v>7792</v>
      </c>
      <c r="E2425" s="325">
        <v>36739</v>
      </c>
      <c r="F2425" s="325">
        <v>42247</v>
      </c>
      <c r="G2425" s="324">
        <v>1811963101</v>
      </c>
      <c r="H2425" s="324" t="s">
        <v>10083</v>
      </c>
    </row>
    <row r="2426" spans="1:8" ht="14.45" customHeight="1" x14ac:dyDescent="0.2">
      <c r="A2426" s="324">
        <v>4660</v>
      </c>
      <c r="B2426" s="324">
        <v>1001405</v>
      </c>
      <c r="C2426" s="326" t="s">
        <v>10082</v>
      </c>
      <c r="D2426" s="326" t="s">
        <v>10081</v>
      </c>
      <c r="E2426" s="325">
        <v>36727</v>
      </c>
      <c r="F2426" s="325">
        <v>39021</v>
      </c>
      <c r="H2426" s="324" t="s">
        <v>10080</v>
      </c>
    </row>
    <row r="2427" spans="1:8" ht="14.45" customHeight="1" x14ac:dyDescent="0.2">
      <c r="A2427" s="324">
        <v>5199</v>
      </c>
      <c r="B2427" s="324">
        <v>519902</v>
      </c>
      <c r="C2427" s="326" t="s">
        <v>7434</v>
      </c>
      <c r="D2427" s="326" t="s">
        <v>7939</v>
      </c>
      <c r="E2427" s="325">
        <v>36726</v>
      </c>
      <c r="F2427" s="325">
        <v>38868</v>
      </c>
      <c r="H2427" s="324" t="s">
        <v>7938</v>
      </c>
    </row>
    <row r="2428" spans="1:8" ht="14.45" customHeight="1" x14ac:dyDescent="0.2">
      <c r="A2428" s="324">
        <v>4454</v>
      </c>
      <c r="B2428" s="324">
        <v>1001507</v>
      </c>
      <c r="C2428" s="326" t="s">
        <v>10079</v>
      </c>
      <c r="D2428" s="326" t="s">
        <v>3916</v>
      </c>
      <c r="E2428" s="325">
        <v>36725</v>
      </c>
      <c r="F2428" s="325">
        <v>37652</v>
      </c>
      <c r="H2428" s="324" t="s">
        <v>4557</v>
      </c>
    </row>
    <row r="2429" spans="1:8" ht="14.45" customHeight="1" x14ac:dyDescent="0.2">
      <c r="A2429" s="324">
        <v>4454</v>
      </c>
      <c r="B2429" s="324">
        <v>445404</v>
      </c>
      <c r="C2429" s="326" t="s">
        <v>6866</v>
      </c>
      <c r="D2429" s="326" t="s">
        <v>3916</v>
      </c>
      <c r="E2429" s="325">
        <v>36725</v>
      </c>
      <c r="F2429" s="325">
        <v>36725</v>
      </c>
      <c r="H2429" s="324" t="s">
        <v>4557</v>
      </c>
    </row>
    <row r="2430" spans="1:8" ht="14.45" customHeight="1" x14ac:dyDescent="0.2">
      <c r="A2430" s="324">
        <v>5062</v>
      </c>
      <c r="B2430" s="324">
        <v>506204</v>
      </c>
      <c r="C2430" s="326" t="s">
        <v>8589</v>
      </c>
      <c r="D2430" s="326" t="s">
        <v>9655</v>
      </c>
      <c r="E2430" s="325">
        <v>36724</v>
      </c>
      <c r="F2430" s="325">
        <v>37233</v>
      </c>
      <c r="H2430" s="324" t="s">
        <v>10078</v>
      </c>
    </row>
    <row r="2431" spans="1:8" ht="14.45" customHeight="1" x14ac:dyDescent="0.2">
      <c r="A2431" s="324">
        <v>5178</v>
      </c>
      <c r="B2431" s="324">
        <v>1001490</v>
      </c>
      <c r="C2431" s="326" t="s">
        <v>10077</v>
      </c>
      <c r="D2431" s="326" t="s">
        <v>10076</v>
      </c>
      <c r="E2431" s="325">
        <v>36722</v>
      </c>
      <c r="F2431" s="325">
        <v>37833</v>
      </c>
      <c r="H2431" s="324" t="s">
        <v>10075</v>
      </c>
    </row>
    <row r="2432" spans="1:8" ht="14.45" customHeight="1" x14ac:dyDescent="0.2">
      <c r="A2432" s="324">
        <v>4997</v>
      </c>
      <c r="B2432" s="324">
        <v>1001500</v>
      </c>
      <c r="C2432" s="326" t="s">
        <v>10074</v>
      </c>
      <c r="D2432" s="326" t="s">
        <v>10073</v>
      </c>
      <c r="E2432" s="325">
        <v>36722</v>
      </c>
      <c r="F2432" s="325">
        <v>37833</v>
      </c>
      <c r="H2432" s="324" t="s">
        <v>10072</v>
      </c>
    </row>
    <row r="2433" spans="1:8" ht="14.45" customHeight="1" x14ac:dyDescent="0.2">
      <c r="A2433" s="324">
        <v>5305</v>
      </c>
      <c r="B2433" s="324">
        <v>1001576</v>
      </c>
      <c r="C2433" s="326" t="s">
        <v>8437</v>
      </c>
      <c r="D2433" s="326" t="s">
        <v>10071</v>
      </c>
      <c r="E2433" s="325">
        <v>36722</v>
      </c>
      <c r="F2433" s="325">
        <v>38990</v>
      </c>
      <c r="H2433" s="324" t="s">
        <v>10070</v>
      </c>
    </row>
    <row r="2434" spans="1:8" ht="14.45" customHeight="1" x14ac:dyDescent="0.2">
      <c r="A2434" s="324">
        <v>4824</v>
      </c>
      <c r="B2434" s="324">
        <v>1001581</v>
      </c>
      <c r="C2434" s="326" t="s">
        <v>10069</v>
      </c>
      <c r="D2434" s="326" t="s">
        <v>10068</v>
      </c>
      <c r="E2434" s="325">
        <v>36722</v>
      </c>
      <c r="F2434" s="325">
        <v>37833</v>
      </c>
      <c r="H2434" s="324" t="s">
        <v>10067</v>
      </c>
    </row>
    <row r="2435" spans="1:8" ht="14.45" customHeight="1" x14ac:dyDescent="0.2">
      <c r="A2435" s="324">
        <v>5354</v>
      </c>
      <c r="B2435" s="324">
        <v>1001582</v>
      </c>
      <c r="C2435" s="326" t="s">
        <v>10066</v>
      </c>
      <c r="D2435" s="326" t="s">
        <v>10065</v>
      </c>
      <c r="E2435" s="325">
        <v>36722</v>
      </c>
      <c r="F2435" s="325">
        <v>37833</v>
      </c>
      <c r="H2435" s="324" t="s">
        <v>10064</v>
      </c>
    </row>
    <row r="2436" spans="1:8" ht="14.45" customHeight="1" x14ac:dyDescent="0.2">
      <c r="A2436" s="324">
        <v>4243</v>
      </c>
      <c r="B2436" s="324">
        <v>1001599</v>
      </c>
      <c r="C2436" s="326" t="s">
        <v>7044</v>
      </c>
      <c r="D2436" s="326" t="s">
        <v>10063</v>
      </c>
      <c r="E2436" s="325">
        <v>36722</v>
      </c>
      <c r="F2436" s="325">
        <v>37529</v>
      </c>
      <c r="H2436" s="324" t="s">
        <v>10062</v>
      </c>
    </row>
    <row r="2437" spans="1:8" ht="14.45" customHeight="1" x14ac:dyDescent="0.2">
      <c r="A2437" s="324">
        <v>4032</v>
      </c>
      <c r="B2437" s="324">
        <v>1001522</v>
      </c>
      <c r="C2437" s="326" t="s">
        <v>10061</v>
      </c>
      <c r="D2437" s="326" t="s">
        <v>10060</v>
      </c>
      <c r="E2437" s="325">
        <v>36719</v>
      </c>
      <c r="F2437" s="325">
        <v>38352</v>
      </c>
      <c r="H2437" s="324" t="s">
        <v>10059</v>
      </c>
    </row>
    <row r="2438" spans="1:8" ht="14.45" customHeight="1" x14ac:dyDescent="0.2">
      <c r="A2438" s="324">
        <v>5251</v>
      </c>
      <c r="B2438" s="324">
        <v>1001605</v>
      </c>
      <c r="C2438" s="326" t="s">
        <v>10058</v>
      </c>
      <c r="D2438" s="326" t="s">
        <v>10057</v>
      </c>
      <c r="E2438" s="325">
        <v>36710</v>
      </c>
      <c r="F2438" s="325">
        <v>37266</v>
      </c>
      <c r="H2438" s="324" t="s">
        <v>10056</v>
      </c>
    </row>
    <row r="2439" spans="1:8" ht="14.45" customHeight="1" x14ac:dyDescent="0.2">
      <c r="A2439" s="324">
        <v>5236</v>
      </c>
      <c r="B2439" s="324">
        <v>1001515</v>
      </c>
      <c r="C2439" s="326" t="s">
        <v>10055</v>
      </c>
      <c r="D2439" s="326" t="s">
        <v>10054</v>
      </c>
      <c r="E2439" s="325">
        <v>36708</v>
      </c>
      <c r="F2439" s="325">
        <v>38512</v>
      </c>
      <c r="H2439" s="324" t="s">
        <v>10053</v>
      </c>
    </row>
    <row r="2440" spans="1:8" ht="14.45" customHeight="1" x14ac:dyDescent="0.2">
      <c r="A2440" s="324">
        <v>5292</v>
      </c>
      <c r="B2440" s="324">
        <v>1001516</v>
      </c>
      <c r="C2440" s="326" t="s">
        <v>10052</v>
      </c>
      <c r="D2440" s="326" t="s">
        <v>10051</v>
      </c>
      <c r="E2440" s="325">
        <v>36708</v>
      </c>
      <c r="F2440" s="325">
        <v>37894</v>
      </c>
      <c r="H2440" s="324" t="s">
        <v>10050</v>
      </c>
    </row>
    <row r="2441" spans="1:8" ht="14.45" customHeight="1" x14ac:dyDescent="0.2">
      <c r="A2441" s="324">
        <v>4787</v>
      </c>
      <c r="B2441" s="324">
        <v>1001523</v>
      </c>
      <c r="C2441" s="326" t="s">
        <v>10049</v>
      </c>
      <c r="D2441" s="326" t="s">
        <v>9059</v>
      </c>
      <c r="E2441" s="325">
        <v>36708</v>
      </c>
      <c r="F2441" s="325">
        <v>39411</v>
      </c>
      <c r="G2441" s="324">
        <v>1558355453</v>
      </c>
      <c r="H2441" s="324" t="s">
        <v>10048</v>
      </c>
    </row>
    <row r="2442" spans="1:8" ht="14.45" customHeight="1" x14ac:dyDescent="0.2">
      <c r="A2442" s="324">
        <v>50680</v>
      </c>
      <c r="B2442" s="324">
        <v>1001271</v>
      </c>
      <c r="C2442" s="326" t="s">
        <v>10047</v>
      </c>
      <c r="D2442" s="326" t="s">
        <v>10046</v>
      </c>
      <c r="E2442" s="325">
        <v>36678</v>
      </c>
      <c r="F2442" s="325">
        <v>109574</v>
      </c>
      <c r="G2442" s="324">
        <v>1669589610</v>
      </c>
      <c r="H2442" s="324" t="s">
        <v>10045</v>
      </c>
    </row>
    <row r="2443" spans="1:8" ht="14.45" customHeight="1" x14ac:dyDescent="0.2">
      <c r="A2443" s="324">
        <v>4848</v>
      </c>
      <c r="B2443" s="324">
        <v>1001517</v>
      </c>
      <c r="C2443" s="326" t="s">
        <v>8576</v>
      </c>
      <c r="D2443" s="326" t="s">
        <v>10044</v>
      </c>
      <c r="E2443" s="325">
        <v>36678</v>
      </c>
      <c r="F2443" s="325">
        <v>37315</v>
      </c>
      <c r="H2443" s="324" t="s">
        <v>10043</v>
      </c>
    </row>
    <row r="2444" spans="1:8" ht="14.45" customHeight="1" x14ac:dyDescent="0.2">
      <c r="A2444" s="324">
        <v>4268</v>
      </c>
      <c r="B2444" s="324">
        <v>1001426</v>
      </c>
      <c r="C2444" s="326" t="s">
        <v>10042</v>
      </c>
      <c r="D2444" s="326" t="s">
        <v>10041</v>
      </c>
      <c r="E2444" s="325">
        <v>36656</v>
      </c>
      <c r="F2444" s="325">
        <v>37833</v>
      </c>
      <c r="H2444" s="324" t="s">
        <v>10040</v>
      </c>
    </row>
    <row r="2445" spans="1:8" ht="14.45" customHeight="1" x14ac:dyDescent="0.2">
      <c r="A2445" s="324">
        <v>4998</v>
      </c>
      <c r="B2445" s="324">
        <v>1001401</v>
      </c>
      <c r="C2445" s="326" t="s">
        <v>9813</v>
      </c>
      <c r="D2445" s="326" t="s">
        <v>10039</v>
      </c>
      <c r="E2445" s="325">
        <v>36653</v>
      </c>
      <c r="F2445" s="325">
        <v>37833</v>
      </c>
      <c r="H2445" s="324" t="s">
        <v>10038</v>
      </c>
    </row>
    <row r="2446" spans="1:8" ht="14.45" customHeight="1" x14ac:dyDescent="0.2">
      <c r="A2446" s="324">
        <v>4961</v>
      </c>
      <c r="B2446" s="324">
        <v>1001549</v>
      </c>
      <c r="C2446" s="326" t="s">
        <v>6272</v>
      </c>
      <c r="D2446" s="326" t="s">
        <v>10036</v>
      </c>
      <c r="E2446" s="325">
        <v>36649</v>
      </c>
      <c r="F2446" s="325">
        <v>37627</v>
      </c>
      <c r="H2446" s="324" t="s">
        <v>10034</v>
      </c>
    </row>
    <row r="2447" spans="1:8" ht="14.45" customHeight="1" x14ac:dyDescent="0.2">
      <c r="A2447" s="324">
        <v>5001</v>
      </c>
      <c r="B2447" s="324">
        <v>1001551</v>
      </c>
      <c r="C2447" s="326" t="s">
        <v>10037</v>
      </c>
      <c r="D2447" s="326" t="s">
        <v>10036</v>
      </c>
      <c r="E2447" s="325">
        <v>36649</v>
      </c>
      <c r="F2447" s="325">
        <v>38864</v>
      </c>
      <c r="G2447" s="324" t="s">
        <v>10035</v>
      </c>
      <c r="H2447" s="324" t="s">
        <v>10034</v>
      </c>
    </row>
    <row r="2448" spans="1:8" ht="14.45" customHeight="1" x14ac:dyDescent="0.2">
      <c r="A2448" s="324">
        <v>4304</v>
      </c>
      <c r="B2448" s="324">
        <v>1001353</v>
      </c>
      <c r="C2448" s="326" t="s">
        <v>10033</v>
      </c>
      <c r="D2448" s="326" t="s">
        <v>10030</v>
      </c>
      <c r="E2448" s="325">
        <v>36647</v>
      </c>
      <c r="F2448" s="325">
        <v>39021</v>
      </c>
      <c r="H2448" s="324" t="s">
        <v>10032</v>
      </c>
    </row>
    <row r="2449" spans="1:8" ht="14.45" customHeight="1" x14ac:dyDescent="0.2">
      <c r="A2449" s="324">
        <v>4973</v>
      </c>
      <c r="B2449" s="324">
        <v>1001368</v>
      </c>
      <c r="C2449" s="326" t="s">
        <v>10031</v>
      </c>
      <c r="D2449" s="326" t="s">
        <v>10030</v>
      </c>
      <c r="E2449" s="325">
        <v>36647</v>
      </c>
      <c r="F2449" s="325">
        <v>37062</v>
      </c>
      <c r="H2449" s="324" t="s">
        <v>10029</v>
      </c>
    </row>
    <row r="2450" spans="1:8" ht="14.45" customHeight="1" x14ac:dyDescent="0.2">
      <c r="A2450" s="324">
        <v>4109</v>
      </c>
      <c r="B2450" s="324">
        <v>1001373</v>
      </c>
      <c r="C2450" s="326" t="s">
        <v>10028</v>
      </c>
      <c r="D2450" s="326" t="s">
        <v>10027</v>
      </c>
      <c r="E2450" s="325">
        <v>36647</v>
      </c>
      <c r="F2450" s="325">
        <v>38168</v>
      </c>
      <c r="H2450" s="324" t="s">
        <v>10026</v>
      </c>
    </row>
    <row r="2451" spans="1:8" ht="14.45" customHeight="1" x14ac:dyDescent="0.2">
      <c r="A2451" s="324">
        <v>5388</v>
      </c>
      <c r="B2451" s="324">
        <v>1001428</v>
      </c>
      <c r="C2451" s="326" t="s">
        <v>10025</v>
      </c>
      <c r="D2451" s="326" t="s">
        <v>10024</v>
      </c>
      <c r="E2451" s="325">
        <v>36647</v>
      </c>
      <c r="F2451" s="325">
        <v>37833</v>
      </c>
      <c r="H2451" s="324" t="s">
        <v>10023</v>
      </c>
    </row>
    <row r="2452" spans="1:8" ht="14.45" customHeight="1" x14ac:dyDescent="0.2">
      <c r="A2452" s="324">
        <v>5320</v>
      </c>
      <c r="B2452" s="324">
        <v>1003274</v>
      </c>
      <c r="C2452" s="326" t="s">
        <v>10022</v>
      </c>
      <c r="D2452" s="326" t="s">
        <v>10022</v>
      </c>
      <c r="E2452" s="325">
        <v>36647</v>
      </c>
      <c r="F2452" s="325">
        <v>36844</v>
      </c>
      <c r="H2452" s="324" t="s">
        <v>10021</v>
      </c>
    </row>
    <row r="2453" spans="1:8" ht="14.45" customHeight="1" x14ac:dyDescent="0.2">
      <c r="A2453" s="324">
        <v>4770</v>
      </c>
      <c r="B2453" s="324">
        <v>1001315</v>
      </c>
      <c r="C2453" s="326" t="s">
        <v>9782</v>
      </c>
      <c r="D2453" s="326" t="s">
        <v>9612</v>
      </c>
      <c r="E2453" s="325">
        <v>36617</v>
      </c>
      <c r="F2453" s="325">
        <v>37134</v>
      </c>
      <c r="H2453" s="324" t="s">
        <v>9611</v>
      </c>
    </row>
    <row r="2454" spans="1:8" ht="14.45" customHeight="1" x14ac:dyDescent="0.2">
      <c r="A2454" s="324">
        <v>5304</v>
      </c>
      <c r="B2454" s="324">
        <v>1001378</v>
      </c>
      <c r="C2454" s="326" t="s">
        <v>9214</v>
      </c>
      <c r="D2454" s="326" t="s">
        <v>10020</v>
      </c>
      <c r="E2454" s="325">
        <v>36617</v>
      </c>
      <c r="F2454" s="325">
        <v>38442</v>
      </c>
      <c r="H2454" s="324" t="s">
        <v>10019</v>
      </c>
    </row>
    <row r="2455" spans="1:8" ht="14.45" customHeight="1" x14ac:dyDescent="0.2">
      <c r="A2455" s="324">
        <v>4037</v>
      </c>
      <c r="B2455" s="324">
        <v>1001394</v>
      </c>
      <c r="C2455" s="326" t="s">
        <v>10018</v>
      </c>
      <c r="D2455" s="326" t="s">
        <v>10017</v>
      </c>
      <c r="E2455" s="325">
        <v>36617</v>
      </c>
      <c r="F2455" s="325">
        <v>40602</v>
      </c>
      <c r="G2455" s="324">
        <v>1982797817</v>
      </c>
      <c r="H2455" s="324" t="s">
        <v>10016</v>
      </c>
    </row>
    <row r="2456" spans="1:8" ht="14.45" customHeight="1" x14ac:dyDescent="0.2">
      <c r="A2456" s="324">
        <v>4573</v>
      </c>
      <c r="B2456" s="324">
        <v>1001395</v>
      </c>
      <c r="C2456" s="326" t="s">
        <v>10015</v>
      </c>
      <c r="D2456" s="326" t="s">
        <v>10014</v>
      </c>
      <c r="E2456" s="325">
        <v>36617</v>
      </c>
      <c r="F2456" s="325">
        <v>39220</v>
      </c>
      <c r="H2456" s="324" t="s">
        <v>10013</v>
      </c>
    </row>
    <row r="2457" spans="1:8" ht="14.45" customHeight="1" x14ac:dyDescent="0.2">
      <c r="A2457" s="324">
        <v>5406</v>
      </c>
      <c r="B2457" s="324">
        <v>1001207</v>
      </c>
      <c r="C2457" s="326" t="s">
        <v>10012</v>
      </c>
      <c r="D2457" s="326" t="s">
        <v>10011</v>
      </c>
      <c r="E2457" s="325">
        <v>36614</v>
      </c>
      <c r="F2457" s="325">
        <v>109574</v>
      </c>
      <c r="G2457" s="324">
        <v>1487687471</v>
      </c>
      <c r="H2457" s="324" t="s">
        <v>10010</v>
      </c>
    </row>
    <row r="2458" spans="1:8" ht="14.45" customHeight="1" x14ac:dyDescent="0.2">
      <c r="A2458" s="324">
        <v>4264</v>
      </c>
      <c r="B2458" s="324">
        <v>1001238</v>
      </c>
      <c r="C2458" s="326" t="s">
        <v>10009</v>
      </c>
      <c r="D2458" s="326" t="s">
        <v>10008</v>
      </c>
      <c r="E2458" s="325">
        <v>36597</v>
      </c>
      <c r="F2458" s="325">
        <v>37833</v>
      </c>
      <c r="H2458" s="324" t="s">
        <v>10007</v>
      </c>
    </row>
    <row r="2459" spans="1:8" ht="14.45" customHeight="1" x14ac:dyDescent="0.2">
      <c r="A2459" s="324">
        <v>5403</v>
      </c>
      <c r="B2459" s="324">
        <v>1000929</v>
      </c>
      <c r="C2459" s="326" t="s">
        <v>10006</v>
      </c>
      <c r="D2459" s="326" t="s">
        <v>9151</v>
      </c>
      <c r="E2459" s="325">
        <v>36592</v>
      </c>
      <c r="F2459" s="325">
        <v>39436</v>
      </c>
      <c r="G2459" s="324">
        <v>1558306126</v>
      </c>
      <c r="H2459" s="324" t="s">
        <v>9150</v>
      </c>
    </row>
    <row r="2460" spans="1:8" ht="14.45" customHeight="1" x14ac:dyDescent="0.2">
      <c r="A2460" s="324">
        <v>4516</v>
      </c>
      <c r="B2460" s="324">
        <v>1001270</v>
      </c>
      <c r="C2460" s="326" t="s">
        <v>10005</v>
      </c>
      <c r="D2460" s="326" t="s">
        <v>10004</v>
      </c>
      <c r="E2460" s="325">
        <v>36586</v>
      </c>
      <c r="F2460" s="325">
        <v>37833</v>
      </c>
      <c r="H2460" s="324" t="s">
        <v>10003</v>
      </c>
    </row>
    <row r="2461" spans="1:8" ht="14.45" customHeight="1" x14ac:dyDescent="0.2">
      <c r="A2461" s="324">
        <v>4879</v>
      </c>
      <c r="B2461" s="324">
        <v>1001294</v>
      </c>
      <c r="C2461" s="326" t="s">
        <v>10002</v>
      </c>
      <c r="D2461" s="326" t="s">
        <v>10001</v>
      </c>
      <c r="E2461" s="325">
        <v>36586</v>
      </c>
      <c r="F2461" s="325">
        <v>37833</v>
      </c>
      <c r="H2461" s="324" t="s">
        <v>10000</v>
      </c>
    </row>
    <row r="2462" spans="1:8" ht="14.45" customHeight="1" x14ac:dyDescent="0.2">
      <c r="A2462" s="324">
        <v>5200</v>
      </c>
      <c r="B2462" s="324">
        <v>1001322</v>
      </c>
      <c r="C2462" s="326" t="s">
        <v>9999</v>
      </c>
      <c r="D2462" s="326" t="s">
        <v>9999</v>
      </c>
      <c r="E2462" s="325">
        <v>36586</v>
      </c>
      <c r="F2462" s="325">
        <v>109574</v>
      </c>
      <c r="G2462" s="324">
        <v>1619988904</v>
      </c>
      <c r="H2462" s="324" t="s">
        <v>9998</v>
      </c>
    </row>
    <row r="2463" spans="1:8" ht="14.45" customHeight="1" x14ac:dyDescent="0.2">
      <c r="A2463" s="324">
        <v>4496</v>
      </c>
      <c r="B2463" s="324">
        <v>1001346</v>
      </c>
      <c r="C2463" s="326" t="s">
        <v>9997</v>
      </c>
      <c r="D2463" s="326" t="s">
        <v>9996</v>
      </c>
      <c r="E2463" s="325">
        <v>36586</v>
      </c>
      <c r="F2463" s="325">
        <v>37468</v>
      </c>
      <c r="H2463" s="324" t="s">
        <v>9995</v>
      </c>
    </row>
    <row r="2464" spans="1:8" ht="14.45" customHeight="1" x14ac:dyDescent="0.2">
      <c r="A2464" s="324">
        <v>5119</v>
      </c>
      <c r="B2464" s="324">
        <v>1001352</v>
      </c>
      <c r="C2464" s="326" t="s">
        <v>9994</v>
      </c>
      <c r="D2464" s="326" t="s">
        <v>9993</v>
      </c>
      <c r="E2464" s="325">
        <v>36586</v>
      </c>
      <c r="F2464" s="325">
        <v>37407</v>
      </c>
      <c r="H2464" s="324" t="s">
        <v>9992</v>
      </c>
    </row>
    <row r="2465" spans="1:8" ht="14.45" customHeight="1" x14ac:dyDescent="0.2">
      <c r="A2465" s="324">
        <v>5389</v>
      </c>
      <c r="B2465" s="324">
        <v>1001362</v>
      </c>
      <c r="C2465" s="326" t="s">
        <v>9991</v>
      </c>
      <c r="D2465" s="326" t="s">
        <v>9990</v>
      </c>
      <c r="E2465" s="325">
        <v>36586</v>
      </c>
      <c r="F2465" s="325">
        <v>39629</v>
      </c>
      <c r="G2465" s="324">
        <v>1497801138</v>
      </c>
      <c r="H2465" s="324" t="s">
        <v>9989</v>
      </c>
    </row>
    <row r="2466" spans="1:8" ht="14.45" customHeight="1" x14ac:dyDescent="0.2">
      <c r="A2466" s="324">
        <v>5082</v>
      </c>
      <c r="B2466" s="324">
        <v>1001370</v>
      </c>
      <c r="C2466" s="326" t="s">
        <v>9988</v>
      </c>
      <c r="D2466" s="326" t="s">
        <v>3867</v>
      </c>
      <c r="E2466" s="325">
        <v>36586</v>
      </c>
      <c r="F2466" s="325">
        <v>37042</v>
      </c>
      <c r="H2466" s="324" t="s">
        <v>9986</v>
      </c>
    </row>
    <row r="2467" spans="1:8" ht="14.45" customHeight="1" x14ac:dyDescent="0.2">
      <c r="A2467" s="324">
        <v>5081</v>
      </c>
      <c r="B2467" s="324">
        <v>1001384</v>
      </c>
      <c r="C2467" s="326" t="s">
        <v>9987</v>
      </c>
      <c r="D2467" s="326" t="s">
        <v>3867</v>
      </c>
      <c r="E2467" s="325">
        <v>36586</v>
      </c>
      <c r="F2467" s="325">
        <v>37042</v>
      </c>
      <c r="H2467" s="324" t="s">
        <v>9986</v>
      </c>
    </row>
    <row r="2468" spans="1:8" ht="14.45" customHeight="1" x14ac:dyDescent="0.2">
      <c r="A2468" s="324">
        <v>5222</v>
      </c>
      <c r="B2468" s="324">
        <v>1001418</v>
      </c>
      <c r="C2468" s="326" t="s">
        <v>9985</v>
      </c>
      <c r="D2468" s="326" t="s">
        <v>9984</v>
      </c>
      <c r="E2468" s="325">
        <v>36586</v>
      </c>
      <c r="F2468" s="325">
        <v>37195</v>
      </c>
      <c r="H2468" s="324" t="s">
        <v>9983</v>
      </c>
    </row>
    <row r="2469" spans="1:8" ht="14.45" customHeight="1" x14ac:dyDescent="0.2">
      <c r="A2469" s="324">
        <v>4527</v>
      </c>
      <c r="B2469" s="324">
        <v>1001432</v>
      </c>
      <c r="C2469" s="326" t="s">
        <v>9982</v>
      </c>
      <c r="D2469" s="326" t="s">
        <v>9079</v>
      </c>
      <c r="E2469" s="325">
        <v>36586</v>
      </c>
      <c r="F2469" s="325">
        <v>37151</v>
      </c>
      <c r="H2469" s="324" t="s">
        <v>9981</v>
      </c>
    </row>
    <row r="2470" spans="1:8" ht="14.45" customHeight="1" x14ac:dyDescent="0.2">
      <c r="A2470" s="324">
        <v>4170</v>
      </c>
      <c r="B2470" s="324">
        <v>1001433</v>
      </c>
      <c r="C2470" s="326" t="s">
        <v>9980</v>
      </c>
      <c r="D2470" s="326" t="s">
        <v>9979</v>
      </c>
      <c r="E2470" s="325">
        <v>36586</v>
      </c>
      <c r="F2470" s="325">
        <v>37195</v>
      </c>
      <c r="H2470" s="324" t="s">
        <v>9978</v>
      </c>
    </row>
    <row r="2471" spans="1:8" ht="14.45" customHeight="1" x14ac:dyDescent="0.2">
      <c r="A2471" s="324">
        <v>5345</v>
      </c>
      <c r="B2471" s="324">
        <v>1001434</v>
      </c>
      <c r="C2471" s="326" t="s">
        <v>9977</v>
      </c>
      <c r="D2471" s="326" t="s">
        <v>9976</v>
      </c>
      <c r="E2471" s="325">
        <v>36586</v>
      </c>
      <c r="F2471" s="325">
        <v>37195</v>
      </c>
      <c r="H2471" s="324" t="s">
        <v>9975</v>
      </c>
    </row>
    <row r="2472" spans="1:8" ht="14.45" customHeight="1" x14ac:dyDescent="0.2">
      <c r="A2472" s="324">
        <v>5071</v>
      </c>
      <c r="B2472" s="324">
        <v>1001435</v>
      </c>
      <c r="C2472" s="326" t="s">
        <v>8189</v>
      </c>
      <c r="D2472" s="326" t="s">
        <v>9974</v>
      </c>
      <c r="E2472" s="325">
        <v>36586</v>
      </c>
      <c r="F2472" s="325">
        <v>37338</v>
      </c>
      <c r="H2472" s="324" t="s">
        <v>9973</v>
      </c>
    </row>
    <row r="2473" spans="1:8" ht="14.45" customHeight="1" x14ac:dyDescent="0.2">
      <c r="A2473" s="324">
        <v>4939</v>
      </c>
      <c r="B2473" s="324">
        <v>1001437</v>
      </c>
      <c r="C2473" s="326" t="s">
        <v>9972</v>
      </c>
      <c r="D2473" s="326" t="s">
        <v>9971</v>
      </c>
      <c r="E2473" s="325">
        <v>36586</v>
      </c>
      <c r="F2473" s="325">
        <v>37164</v>
      </c>
      <c r="H2473" s="324" t="s">
        <v>9970</v>
      </c>
    </row>
    <row r="2474" spans="1:8" ht="14.45" customHeight="1" x14ac:dyDescent="0.2">
      <c r="A2474" s="324">
        <v>5346</v>
      </c>
      <c r="B2474" s="324">
        <v>1001438</v>
      </c>
      <c r="C2474" s="326" t="s">
        <v>9969</v>
      </c>
      <c r="D2474" s="326" t="s">
        <v>9968</v>
      </c>
      <c r="E2474" s="325">
        <v>36586</v>
      </c>
      <c r="F2474" s="325">
        <v>37195</v>
      </c>
      <c r="H2474" s="324" t="s">
        <v>9967</v>
      </c>
    </row>
    <row r="2475" spans="1:8" ht="14.45" customHeight="1" x14ac:dyDescent="0.2">
      <c r="A2475" s="324">
        <v>4601</v>
      </c>
      <c r="B2475" s="324">
        <v>1001439</v>
      </c>
      <c r="C2475" s="326" t="s">
        <v>9966</v>
      </c>
      <c r="D2475" s="326" t="s">
        <v>9079</v>
      </c>
      <c r="E2475" s="325">
        <v>36586</v>
      </c>
      <c r="F2475" s="325">
        <v>36859</v>
      </c>
      <c r="H2475" s="324" t="s">
        <v>9965</v>
      </c>
    </row>
    <row r="2476" spans="1:8" ht="14.45" customHeight="1" x14ac:dyDescent="0.2">
      <c r="A2476" s="324">
        <v>5237</v>
      </c>
      <c r="B2476" s="324">
        <v>1001440</v>
      </c>
      <c r="C2476" s="326" t="s">
        <v>9964</v>
      </c>
      <c r="D2476" s="326" t="s">
        <v>9963</v>
      </c>
      <c r="E2476" s="325">
        <v>36586</v>
      </c>
      <c r="F2476" s="325">
        <v>37195</v>
      </c>
      <c r="H2476" s="324" t="s">
        <v>9962</v>
      </c>
    </row>
    <row r="2477" spans="1:8" ht="14.45" customHeight="1" x14ac:dyDescent="0.2">
      <c r="A2477" s="324">
        <v>5230</v>
      </c>
      <c r="B2477" s="324">
        <v>1001441</v>
      </c>
      <c r="C2477" s="326" t="s">
        <v>8304</v>
      </c>
      <c r="D2477" s="326" t="s">
        <v>9961</v>
      </c>
      <c r="E2477" s="325">
        <v>36586</v>
      </c>
      <c r="F2477" s="325">
        <v>37195</v>
      </c>
      <c r="H2477" s="324" t="s">
        <v>9960</v>
      </c>
    </row>
    <row r="2478" spans="1:8" ht="14.45" customHeight="1" x14ac:dyDescent="0.2">
      <c r="A2478" s="324">
        <v>5324</v>
      </c>
      <c r="B2478" s="324">
        <v>1001371</v>
      </c>
      <c r="C2478" s="326" t="s">
        <v>8695</v>
      </c>
      <c r="D2478" s="326" t="s">
        <v>9959</v>
      </c>
      <c r="E2478" s="325">
        <v>36585</v>
      </c>
      <c r="F2478" s="325">
        <v>38740</v>
      </c>
      <c r="H2478" s="324" t="s">
        <v>9958</v>
      </c>
    </row>
    <row r="2479" spans="1:8" ht="14.45" customHeight="1" x14ac:dyDescent="0.2">
      <c r="A2479" s="324">
        <v>5240</v>
      </c>
      <c r="B2479" s="324">
        <v>1001372</v>
      </c>
      <c r="C2479" s="326" t="s">
        <v>9957</v>
      </c>
      <c r="D2479" s="326" t="s">
        <v>9956</v>
      </c>
      <c r="E2479" s="325">
        <v>36585</v>
      </c>
      <c r="F2479" s="325">
        <v>37072</v>
      </c>
      <c r="H2479" s="324" t="s">
        <v>9955</v>
      </c>
    </row>
    <row r="2480" spans="1:8" ht="14.45" customHeight="1" x14ac:dyDescent="0.2">
      <c r="A2480" s="324">
        <v>4272</v>
      </c>
      <c r="B2480" s="324">
        <v>1001249</v>
      </c>
      <c r="C2480" s="326" t="s">
        <v>9954</v>
      </c>
      <c r="D2480" s="326" t="s">
        <v>7699</v>
      </c>
      <c r="E2480" s="325">
        <v>36583</v>
      </c>
      <c r="F2480" s="325">
        <v>37437</v>
      </c>
      <c r="H2480" s="324" t="s">
        <v>7698</v>
      </c>
    </row>
    <row r="2481" spans="1:8" ht="14.45" customHeight="1" x14ac:dyDescent="0.2">
      <c r="A2481" s="324">
        <v>5067</v>
      </c>
      <c r="B2481" s="324">
        <v>506705</v>
      </c>
      <c r="C2481" s="326" t="s">
        <v>7129</v>
      </c>
      <c r="D2481" s="326" t="s">
        <v>4148</v>
      </c>
      <c r="E2481" s="325">
        <v>36574</v>
      </c>
      <c r="F2481" s="325">
        <v>37403</v>
      </c>
      <c r="H2481" s="324" t="s">
        <v>4281</v>
      </c>
    </row>
    <row r="2482" spans="1:8" ht="14.45" customHeight="1" x14ac:dyDescent="0.2">
      <c r="A2482" s="324">
        <v>4728</v>
      </c>
      <c r="B2482" s="324">
        <v>1001266</v>
      </c>
      <c r="C2482" s="326" t="s">
        <v>9953</v>
      </c>
      <c r="D2482" s="326" t="s">
        <v>9953</v>
      </c>
      <c r="E2482" s="325">
        <v>36572</v>
      </c>
      <c r="F2482" s="325">
        <v>38538</v>
      </c>
      <c r="H2482" s="324" t="s">
        <v>9952</v>
      </c>
    </row>
    <row r="2483" spans="1:8" ht="14.45" customHeight="1" x14ac:dyDescent="0.2">
      <c r="A2483" s="324">
        <v>5184</v>
      </c>
      <c r="B2483" s="324">
        <v>1001273</v>
      </c>
      <c r="C2483" s="326" t="s">
        <v>9951</v>
      </c>
      <c r="D2483" s="326" t="s">
        <v>9950</v>
      </c>
      <c r="E2483" s="325">
        <v>36572</v>
      </c>
      <c r="F2483" s="325">
        <v>39172</v>
      </c>
      <c r="H2483" s="324" t="s">
        <v>9949</v>
      </c>
    </row>
    <row r="2484" spans="1:8" ht="14.45" customHeight="1" x14ac:dyDescent="0.2">
      <c r="A2484" s="324">
        <v>4458</v>
      </c>
      <c r="B2484" s="324">
        <v>1001275</v>
      </c>
      <c r="C2484" s="326" t="s">
        <v>9948</v>
      </c>
      <c r="D2484" s="326" t="s">
        <v>9948</v>
      </c>
      <c r="E2484" s="325">
        <v>36572</v>
      </c>
      <c r="F2484" s="325">
        <v>38538</v>
      </c>
      <c r="H2484" s="324" t="s">
        <v>9947</v>
      </c>
    </row>
    <row r="2485" spans="1:8" ht="14.45" customHeight="1" x14ac:dyDescent="0.2">
      <c r="A2485" s="324">
        <v>4588</v>
      </c>
      <c r="B2485" s="324">
        <v>1001276</v>
      </c>
      <c r="C2485" s="326" t="s">
        <v>9946</v>
      </c>
      <c r="D2485" s="326" t="s">
        <v>9945</v>
      </c>
      <c r="E2485" s="325">
        <v>36572</v>
      </c>
      <c r="F2485" s="325">
        <v>37772</v>
      </c>
      <c r="H2485" s="324" t="s">
        <v>9944</v>
      </c>
    </row>
    <row r="2486" spans="1:8" ht="14.45" customHeight="1" x14ac:dyDescent="0.2">
      <c r="A2486" s="324">
        <v>4979</v>
      </c>
      <c r="B2486" s="324">
        <v>1001277</v>
      </c>
      <c r="C2486" s="326" t="s">
        <v>9943</v>
      </c>
      <c r="D2486" s="326" t="s">
        <v>9943</v>
      </c>
      <c r="E2486" s="325">
        <v>36572</v>
      </c>
      <c r="F2486" s="325">
        <v>38538</v>
      </c>
      <c r="H2486" s="324" t="s">
        <v>9942</v>
      </c>
    </row>
    <row r="2487" spans="1:8" ht="14.45" customHeight="1" x14ac:dyDescent="0.2">
      <c r="A2487" s="324">
        <v>5100</v>
      </c>
      <c r="B2487" s="324">
        <v>1001278</v>
      </c>
      <c r="C2487" s="326" t="s">
        <v>9941</v>
      </c>
      <c r="D2487" s="326" t="s">
        <v>9941</v>
      </c>
      <c r="E2487" s="325">
        <v>36572</v>
      </c>
      <c r="F2487" s="325">
        <v>38538</v>
      </c>
      <c r="H2487" s="324" t="s">
        <v>9940</v>
      </c>
    </row>
    <row r="2488" spans="1:8" ht="14.45" customHeight="1" x14ac:dyDescent="0.2">
      <c r="A2488" s="324">
        <v>4241</v>
      </c>
      <c r="B2488" s="324">
        <v>1001279</v>
      </c>
      <c r="C2488" s="326" t="s">
        <v>9939</v>
      </c>
      <c r="D2488" s="326" t="s">
        <v>9939</v>
      </c>
      <c r="E2488" s="325">
        <v>36572</v>
      </c>
      <c r="F2488" s="325">
        <v>37680</v>
      </c>
      <c r="H2488" s="324" t="s">
        <v>9938</v>
      </c>
    </row>
    <row r="2489" spans="1:8" ht="14.45" customHeight="1" x14ac:dyDescent="0.2">
      <c r="A2489" s="324">
        <v>5075</v>
      </c>
      <c r="B2489" s="324">
        <v>1001280</v>
      </c>
      <c r="C2489" s="326" t="s">
        <v>9937</v>
      </c>
      <c r="D2489" s="326" t="s">
        <v>9937</v>
      </c>
      <c r="E2489" s="325">
        <v>36572</v>
      </c>
      <c r="F2489" s="325">
        <v>36985</v>
      </c>
      <c r="H2489" s="324" t="s">
        <v>9936</v>
      </c>
    </row>
    <row r="2490" spans="1:8" ht="14.45" customHeight="1" x14ac:dyDescent="0.2">
      <c r="A2490" s="324">
        <v>4482</v>
      </c>
      <c r="B2490" s="324">
        <v>1001281</v>
      </c>
      <c r="C2490" s="326" t="s">
        <v>9935</v>
      </c>
      <c r="D2490" s="326" t="s">
        <v>9935</v>
      </c>
      <c r="E2490" s="325">
        <v>36572</v>
      </c>
      <c r="F2490" s="325">
        <v>38538</v>
      </c>
      <c r="H2490" s="324" t="s">
        <v>9934</v>
      </c>
    </row>
    <row r="2491" spans="1:8" ht="14.45" customHeight="1" x14ac:dyDescent="0.2">
      <c r="A2491" s="324">
        <v>5033</v>
      </c>
      <c r="B2491" s="324">
        <v>1001282</v>
      </c>
      <c r="C2491" s="326" t="s">
        <v>9933</v>
      </c>
      <c r="D2491" s="326" t="s">
        <v>9933</v>
      </c>
      <c r="E2491" s="325">
        <v>36572</v>
      </c>
      <c r="F2491" s="325">
        <v>38538</v>
      </c>
      <c r="H2491" s="324" t="s">
        <v>9932</v>
      </c>
    </row>
    <row r="2492" spans="1:8" ht="14.45" customHeight="1" x14ac:dyDescent="0.2">
      <c r="A2492" s="324">
        <v>5034</v>
      </c>
      <c r="B2492" s="324">
        <v>1001283</v>
      </c>
      <c r="C2492" s="326" t="s">
        <v>9931</v>
      </c>
      <c r="D2492" s="326" t="s">
        <v>9931</v>
      </c>
      <c r="E2492" s="325">
        <v>36572</v>
      </c>
      <c r="F2492" s="325">
        <v>38538</v>
      </c>
      <c r="H2492" s="324" t="s">
        <v>9930</v>
      </c>
    </row>
    <row r="2493" spans="1:8" ht="14.45" customHeight="1" x14ac:dyDescent="0.2">
      <c r="A2493" s="324">
        <v>4742</v>
      </c>
      <c r="B2493" s="324">
        <v>474205</v>
      </c>
      <c r="C2493" s="326" t="s">
        <v>6719</v>
      </c>
      <c r="D2493" s="326" t="s">
        <v>9505</v>
      </c>
      <c r="E2493" s="325">
        <v>36566</v>
      </c>
      <c r="F2493" s="325">
        <v>37529</v>
      </c>
      <c r="H2493" s="324" t="s">
        <v>9504</v>
      </c>
    </row>
    <row r="2494" spans="1:8" ht="14.45" customHeight="1" x14ac:dyDescent="0.2">
      <c r="A2494" s="324">
        <v>4952</v>
      </c>
      <c r="B2494" s="324">
        <v>1001114</v>
      </c>
      <c r="C2494" s="326" t="s">
        <v>9929</v>
      </c>
      <c r="D2494" s="326" t="s">
        <v>9928</v>
      </c>
      <c r="E2494" s="325">
        <v>36557</v>
      </c>
      <c r="F2494" s="325">
        <v>39568</v>
      </c>
      <c r="G2494" s="324">
        <v>1427033968</v>
      </c>
      <c r="H2494" s="324" t="s">
        <v>9927</v>
      </c>
    </row>
    <row r="2495" spans="1:8" ht="14.45" customHeight="1" x14ac:dyDescent="0.2">
      <c r="A2495" s="324">
        <v>4331</v>
      </c>
      <c r="B2495" s="324">
        <v>1001172</v>
      </c>
      <c r="C2495" s="326" t="s">
        <v>9926</v>
      </c>
      <c r="D2495" s="326" t="s">
        <v>9573</v>
      </c>
      <c r="E2495" s="325">
        <v>36557</v>
      </c>
      <c r="F2495" s="325">
        <v>36971</v>
      </c>
      <c r="H2495" s="324" t="s">
        <v>9572</v>
      </c>
    </row>
    <row r="2496" spans="1:8" ht="14.45" customHeight="1" x14ac:dyDescent="0.2">
      <c r="A2496" s="324">
        <v>4835</v>
      </c>
      <c r="B2496" s="324">
        <v>1001236</v>
      </c>
      <c r="C2496" s="326" t="s">
        <v>9925</v>
      </c>
      <c r="D2496" s="326" t="s">
        <v>9910</v>
      </c>
      <c r="E2496" s="325">
        <v>36557</v>
      </c>
      <c r="F2496" s="325">
        <v>38837</v>
      </c>
      <c r="H2496" s="324" t="s">
        <v>9924</v>
      </c>
    </row>
    <row r="2497" spans="1:8" ht="14.45" customHeight="1" x14ac:dyDescent="0.2">
      <c r="A2497" s="324">
        <v>5353</v>
      </c>
      <c r="B2497" s="324">
        <v>1001173</v>
      </c>
      <c r="C2497" s="326" t="s">
        <v>9923</v>
      </c>
      <c r="D2497" s="326" t="s">
        <v>9922</v>
      </c>
      <c r="E2497" s="325">
        <v>36549</v>
      </c>
      <c r="F2497" s="325">
        <v>38642</v>
      </c>
      <c r="H2497" s="324" t="s">
        <v>9921</v>
      </c>
    </row>
    <row r="2498" spans="1:8" ht="14.45" customHeight="1" x14ac:dyDescent="0.2">
      <c r="A2498" s="324">
        <v>5404</v>
      </c>
      <c r="B2498" s="324">
        <v>1001020</v>
      </c>
      <c r="C2498" s="326" t="s">
        <v>9920</v>
      </c>
      <c r="D2498" s="326" t="s">
        <v>9919</v>
      </c>
      <c r="E2498" s="325">
        <v>36545</v>
      </c>
      <c r="F2498" s="325">
        <v>109574</v>
      </c>
      <c r="G2498" s="324">
        <v>1093822033</v>
      </c>
      <c r="H2498" s="324" t="s">
        <v>9918</v>
      </c>
    </row>
    <row r="2499" spans="1:8" ht="14.45" customHeight="1" x14ac:dyDescent="0.2">
      <c r="A2499" s="324">
        <v>5038</v>
      </c>
      <c r="B2499" s="324">
        <v>1001122</v>
      </c>
      <c r="C2499" s="326" t="s">
        <v>6164</v>
      </c>
      <c r="D2499" s="326" t="s">
        <v>5446</v>
      </c>
      <c r="E2499" s="325">
        <v>36539</v>
      </c>
      <c r="F2499" s="325">
        <v>109574</v>
      </c>
      <c r="G2499" s="324">
        <v>1437134111</v>
      </c>
      <c r="H2499" s="324" t="s">
        <v>9917</v>
      </c>
    </row>
    <row r="2500" spans="1:8" ht="14.45" customHeight="1" x14ac:dyDescent="0.2">
      <c r="A2500" s="324">
        <v>4456</v>
      </c>
      <c r="B2500" s="324">
        <v>1000852</v>
      </c>
      <c r="C2500" s="326" t="s">
        <v>9916</v>
      </c>
      <c r="D2500" s="326" t="s">
        <v>9907</v>
      </c>
      <c r="E2500" s="325">
        <v>36535</v>
      </c>
      <c r="F2500" s="325">
        <v>37026</v>
      </c>
      <c r="H2500" s="324" t="s">
        <v>9906</v>
      </c>
    </row>
    <row r="2501" spans="1:8" ht="14.45" customHeight="1" x14ac:dyDescent="0.2">
      <c r="A2501" s="324">
        <v>5113</v>
      </c>
      <c r="B2501" s="324">
        <v>1001101</v>
      </c>
      <c r="C2501" s="326" t="s">
        <v>9915</v>
      </c>
      <c r="D2501" s="326" t="s">
        <v>8434</v>
      </c>
      <c r="E2501" s="325">
        <v>36526</v>
      </c>
      <c r="F2501" s="325">
        <v>39933</v>
      </c>
      <c r="G2501" s="324">
        <v>1124020250</v>
      </c>
      <c r="H2501" s="324" t="s">
        <v>8433</v>
      </c>
    </row>
    <row r="2502" spans="1:8" ht="14.45" customHeight="1" x14ac:dyDescent="0.2">
      <c r="A2502" s="324">
        <v>4523</v>
      </c>
      <c r="B2502" s="324">
        <v>1001272</v>
      </c>
      <c r="C2502" s="326" t="s">
        <v>9914</v>
      </c>
      <c r="D2502" s="326" t="s">
        <v>9913</v>
      </c>
      <c r="E2502" s="325">
        <v>36518</v>
      </c>
      <c r="F2502" s="325">
        <v>38709</v>
      </c>
      <c r="H2502" s="324" t="s">
        <v>9912</v>
      </c>
    </row>
    <row r="2503" spans="1:8" ht="14.45" customHeight="1" x14ac:dyDescent="0.2">
      <c r="A2503" s="324">
        <v>5266</v>
      </c>
      <c r="B2503" s="324">
        <v>1001098</v>
      </c>
      <c r="C2503" s="326" t="s">
        <v>9911</v>
      </c>
      <c r="D2503" s="326" t="s">
        <v>9910</v>
      </c>
      <c r="E2503" s="325">
        <v>36510</v>
      </c>
      <c r="F2503" s="325">
        <v>38656</v>
      </c>
      <c r="H2503" s="324" t="s">
        <v>9909</v>
      </c>
    </row>
    <row r="2504" spans="1:8" ht="14.45" customHeight="1" x14ac:dyDescent="0.2">
      <c r="A2504" s="324">
        <v>4107</v>
      </c>
      <c r="B2504" s="324">
        <v>410702</v>
      </c>
      <c r="C2504" s="326" t="s">
        <v>5789</v>
      </c>
      <c r="D2504" s="326" t="s">
        <v>9578</v>
      </c>
      <c r="E2504" s="325">
        <v>36510</v>
      </c>
      <c r="F2504" s="325">
        <v>38503</v>
      </c>
      <c r="H2504" s="324" t="s">
        <v>9577</v>
      </c>
    </row>
    <row r="2505" spans="1:8" ht="14.45" customHeight="1" x14ac:dyDescent="0.2">
      <c r="A2505" s="324">
        <v>5400</v>
      </c>
      <c r="B2505" s="324">
        <v>1000854</v>
      </c>
      <c r="C2505" s="326" t="s">
        <v>9908</v>
      </c>
      <c r="D2505" s="326" t="s">
        <v>9907</v>
      </c>
      <c r="E2505" s="325">
        <v>36509</v>
      </c>
      <c r="F2505" s="325">
        <v>37026</v>
      </c>
      <c r="H2505" s="324" t="s">
        <v>9906</v>
      </c>
    </row>
    <row r="2506" spans="1:8" ht="14.45" customHeight="1" x14ac:dyDescent="0.2">
      <c r="A2506" s="324">
        <v>4200</v>
      </c>
      <c r="B2506" s="324">
        <v>1001232</v>
      </c>
      <c r="C2506" s="326" t="s">
        <v>9905</v>
      </c>
      <c r="D2506" s="326" t="s">
        <v>9904</v>
      </c>
      <c r="E2506" s="325">
        <v>36500</v>
      </c>
      <c r="F2506" s="325">
        <v>39240</v>
      </c>
      <c r="G2506" s="324" t="s">
        <v>9903</v>
      </c>
      <c r="H2506" s="324" t="s">
        <v>9902</v>
      </c>
    </row>
    <row r="2507" spans="1:8" ht="14.45" customHeight="1" x14ac:dyDescent="0.2">
      <c r="A2507" s="324">
        <v>5391</v>
      </c>
      <c r="B2507" s="324">
        <v>1001171</v>
      </c>
      <c r="C2507" s="326" t="s">
        <v>9901</v>
      </c>
      <c r="D2507" s="326" t="s">
        <v>9900</v>
      </c>
      <c r="E2507" s="325">
        <v>36495</v>
      </c>
      <c r="F2507" s="325">
        <v>37011</v>
      </c>
      <c r="H2507" s="324" t="s">
        <v>9899</v>
      </c>
    </row>
    <row r="2508" spans="1:8" ht="14.45" customHeight="1" x14ac:dyDescent="0.2">
      <c r="A2508" s="324">
        <v>4904</v>
      </c>
      <c r="B2508" s="324">
        <v>1001187</v>
      </c>
      <c r="C2508" s="326" t="s">
        <v>8335</v>
      </c>
      <c r="D2508" s="326" t="s">
        <v>9817</v>
      </c>
      <c r="E2508" s="325">
        <v>36495</v>
      </c>
      <c r="F2508" s="325">
        <v>36713</v>
      </c>
      <c r="H2508" s="324" t="s">
        <v>9816</v>
      </c>
    </row>
    <row r="2509" spans="1:8" ht="14.45" customHeight="1" x14ac:dyDescent="0.2">
      <c r="A2509" s="324">
        <v>5398</v>
      </c>
      <c r="B2509" s="324">
        <v>1000653</v>
      </c>
      <c r="C2509" s="326" t="s">
        <v>9898</v>
      </c>
      <c r="D2509" s="326" t="s">
        <v>9897</v>
      </c>
      <c r="E2509" s="325">
        <v>36474</v>
      </c>
      <c r="F2509" s="325">
        <v>42004</v>
      </c>
      <c r="G2509" s="324">
        <v>1841254174</v>
      </c>
      <c r="H2509" s="324" t="s">
        <v>9896</v>
      </c>
    </row>
    <row r="2510" spans="1:8" ht="14.45" customHeight="1" x14ac:dyDescent="0.2">
      <c r="A2510" s="324">
        <v>5401</v>
      </c>
      <c r="B2510" s="324">
        <v>1000846</v>
      </c>
      <c r="C2510" s="326" t="s">
        <v>9895</v>
      </c>
      <c r="D2510" s="326" t="s">
        <v>9894</v>
      </c>
      <c r="E2510" s="325">
        <v>36474</v>
      </c>
      <c r="F2510" s="325">
        <v>109574</v>
      </c>
      <c r="G2510" s="324">
        <v>1639102122</v>
      </c>
      <c r="H2510" s="324" t="s">
        <v>9893</v>
      </c>
    </row>
    <row r="2511" spans="1:8" ht="14.45" customHeight="1" x14ac:dyDescent="0.2">
      <c r="A2511" s="324">
        <v>5399</v>
      </c>
      <c r="B2511" s="324">
        <v>1000863</v>
      </c>
      <c r="C2511" s="326" t="s">
        <v>9892</v>
      </c>
      <c r="D2511" s="326" t="s">
        <v>9891</v>
      </c>
      <c r="E2511" s="325">
        <v>36469</v>
      </c>
      <c r="F2511" s="325">
        <v>38291</v>
      </c>
      <c r="H2511" s="324" t="s">
        <v>9890</v>
      </c>
    </row>
    <row r="2512" spans="1:8" ht="14.45" customHeight="1" x14ac:dyDescent="0.2">
      <c r="A2512" s="324">
        <v>4529</v>
      </c>
      <c r="B2512" s="324">
        <v>1000959</v>
      </c>
      <c r="C2512" s="326" t="s">
        <v>9889</v>
      </c>
      <c r="D2512" s="326" t="s">
        <v>9888</v>
      </c>
      <c r="E2512" s="325">
        <v>36465</v>
      </c>
      <c r="F2512" s="325">
        <v>37398</v>
      </c>
      <c r="H2512" s="324" t="s">
        <v>9887</v>
      </c>
    </row>
    <row r="2513" spans="1:8" ht="14.45" customHeight="1" x14ac:dyDescent="0.2">
      <c r="A2513" s="324">
        <v>4034</v>
      </c>
      <c r="B2513" s="324">
        <v>1000961</v>
      </c>
      <c r="C2513" s="326" t="s">
        <v>4819</v>
      </c>
      <c r="D2513" s="326" t="s">
        <v>9886</v>
      </c>
      <c r="E2513" s="325">
        <v>36465</v>
      </c>
      <c r="F2513" s="325">
        <v>36549</v>
      </c>
      <c r="H2513" s="324" t="s">
        <v>9885</v>
      </c>
    </row>
    <row r="2514" spans="1:8" ht="14.45" customHeight="1" x14ac:dyDescent="0.2">
      <c r="A2514" s="324">
        <v>5225</v>
      </c>
      <c r="B2514" s="324">
        <v>1000976</v>
      </c>
      <c r="C2514" s="326" t="s">
        <v>9884</v>
      </c>
      <c r="D2514" s="326" t="s">
        <v>9883</v>
      </c>
      <c r="E2514" s="325">
        <v>36465</v>
      </c>
      <c r="F2514" s="325">
        <v>39538</v>
      </c>
      <c r="G2514" s="324">
        <v>1760484968</v>
      </c>
      <c r="H2514" s="324" t="s">
        <v>9882</v>
      </c>
    </row>
    <row r="2515" spans="1:8" ht="14.45" customHeight="1" x14ac:dyDescent="0.2">
      <c r="A2515" s="324">
        <v>4893</v>
      </c>
      <c r="B2515" s="324">
        <v>1001014</v>
      </c>
      <c r="C2515" s="326" t="s">
        <v>7587</v>
      </c>
      <c r="D2515" s="326" t="s">
        <v>9879</v>
      </c>
      <c r="E2515" s="325">
        <v>36465</v>
      </c>
      <c r="F2515" s="325">
        <v>37833</v>
      </c>
      <c r="H2515" s="324" t="s">
        <v>9881</v>
      </c>
    </row>
    <row r="2516" spans="1:8" ht="14.45" customHeight="1" x14ac:dyDescent="0.2">
      <c r="A2516" s="324">
        <v>4884</v>
      </c>
      <c r="B2516" s="324">
        <v>1001015</v>
      </c>
      <c r="C2516" s="326" t="s">
        <v>3784</v>
      </c>
      <c r="D2516" s="326" t="s">
        <v>9879</v>
      </c>
      <c r="E2516" s="325">
        <v>36465</v>
      </c>
      <c r="F2516" s="325">
        <v>37833</v>
      </c>
      <c r="H2516" s="324" t="s">
        <v>9880</v>
      </c>
    </row>
    <row r="2517" spans="1:8" ht="14.45" customHeight="1" x14ac:dyDescent="0.2">
      <c r="A2517" s="324">
        <v>4881</v>
      </c>
      <c r="B2517" s="324">
        <v>1001016</v>
      </c>
      <c r="C2517" s="326" t="s">
        <v>4923</v>
      </c>
      <c r="D2517" s="326" t="s">
        <v>9879</v>
      </c>
      <c r="E2517" s="325">
        <v>36465</v>
      </c>
      <c r="F2517" s="325">
        <v>37833</v>
      </c>
      <c r="H2517" s="324" t="s">
        <v>9878</v>
      </c>
    </row>
    <row r="2518" spans="1:8" ht="14.45" customHeight="1" x14ac:dyDescent="0.2">
      <c r="A2518" s="324">
        <v>4470</v>
      </c>
      <c r="B2518" s="324">
        <v>1001083</v>
      </c>
      <c r="C2518" s="326" t="s">
        <v>6652</v>
      </c>
      <c r="D2518" s="326" t="s">
        <v>9877</v>
      </c>
      <c r="E2518" s="325">
        <v>36465</v>
      </c>
      <c r="F2518" s="325">
        <v>39752</v>
      </c>
      <c r="G2518" s="324">
        <v>1770588774</v>
      </c>
      <c r="H2518" s="324" t="s">
        <v>9876</v>
      </c>
    </row>
    <row r="2519" spans="1:8" ht="14.45" customHeight="1" x14ac:dyDescent="0.2">
      <c r="A2519" s="324">
        <v>5223</v>
      </c>
      <c r="B2519" s="324">
        <v>1000993</v>
      </c>
      <c r="C2519" s="326" t="s">
        <v>9875</v>
      </c>
      <c r="D2519" s="326" t="s">
        <v>9872</v>
      </c>
      <c r="E2519" s="325">
        <v>36460</v>
      </c>
      <c r="F2519" s="325">
        <v>41788</v>
      </c>
      <c r="G2519" s="324">
        <v>1437146073</v>
      </c>
      <c r="H2519" s="324" t="s">
        <v>9874</v>
      </c>
    </row>
    <row r="2520" spans="1:8" ht="14.45" customHeight="1" x14ac:dyDescent="0.2">
      <c r="A2520" s="324">
        <v>5229</v>
      </c>
      <c r="B2520" s="324">
        <v>1000960</v>
      </c>
      <c r="C2520" s="326" t="s">
        <v>9873</v>
      </c>
      <c r="D2520" s="326" t="s">
        <v>9872</v>
      </c>
      <c r="E2520" s="325">
        <v>36459</v>
      </c>
      <c r="F2520" s="325">
        <v>41788</v>
      </c>
      <c r="G2520" s="324">
        <v>1487652095</v>
      </c>
      <c r="H2520" s="324" t="s">
        <v>9871</v>
      </c>
    </row>
    <row r="2521" spans="1:8" ht="14.45" customHeight="1" x14ac:dyDescent="0.2">
      <c r="A2521" s="324">
        <v>5342</v>
      </c>
      <c r="B2521" s="324">
        <v>1001169</v>
      </c>
      <c r="C2521" s="326" t="s">
        <v>9870</v>
      </c>
      <c r="D2521" s="326" t="s">
        <v>9869</v>
      </c>
      <c r="E2521" s="325">
        <v>36459</v>
      </c>
      <c r="F2521" s="325">
        <v>42628</v>
      </c>
      <c r="G2521" s="324">
        <v>1780737692</v>
      </c>
      <c r="H2521" s="324" t="s">
        <v>9868</v>
      </c>
    </row>
    <row r="2522" spans="1:8" ht="14.45" customHeight="1" x14ac:dyDescent="0.2">
      <c r="A2522" s="324">
        <v>5350</v>
      </c>
      <c r="B2522" s="324">
        <v>1001399</v>
      </c>
      <c r="C2522" s="326" t="s">
        <v>9002</v>
      </c>
      <c r="D2522" s="326" t="s">
        <v>9867</v>
      </c>
      <c r="E2522" s="325">
        <v>36451</v>
      </c>
      <c r="F2522" s="325">
        <v>42613</v>
      </c>
      <c r="G2522" s="324">
        <v>1306879580</v>
      </c>
      <c r="H2522" s="324" t="s">
        <v>9866</v>
      </c>
    </row>
    <row r="2523" spans="1:8" ht="14.45" customHeight="1" x14ac:dyDescent="0.2">
      <c r="A2523" s="324">
        <v>5343</v>
      </c>
      <c r="B2523" s="324">
        <v>1001400</v>
      </c>
      <c r="C2523" s="326" t="s">
        <v>9865</v>
      </c>
      <c r="D2523" s="326" t="s">
        <v>9864</v>
      </c>
      <c r="E2523" s="325">
        <v>36451</v>
      </c>
      <c r="F2523" s="325">
        <v>41790</v>
      </c>
      <c r="G2523" s="324">
        <v>1083647069</v>
      </c>
      <c r="H2523" s="324" t="s">
        <v>9863</v>
      </c>
    </row>
    <row r="2524" spans="1:8" ht="14.45" customHeight="1" x14ac:dyDescent="0.2">
      <c r="A2524" s="324">
        <v>5164</v>
      </c>
      <c r="B2524" s="324">
        <v>1001093</v>
      </c>
      <c r="C2524" s="326" t="s">
        <v>9862</v>
      </c>
      <c r="D2524" s="326" t="s">
        <v>9861</v>
      </c>
      <c r="E2524" s="325">
        <v>36448</v>
      </c>
      <c r="F2524" s="325">
        <v>41851</v>
      </c>
      <c r="G2524" s="324">
        <v>1558364356</v>
      </c>
      <c r="H2524" s="324" t="s">
        <v>9860</v>
      </c>
    </row>
    <row r="2525" spans="1:8" ht="14.45" customHeight="1" x14ac:dyDescent="0.2">
      <c r="A2525" s="324">
        <v>4411</v>
      </c>
      <c r="B2525" s="324">
        <v>1001120</v>
      </c>
      <c r="C2525" s="326" t="s">
        <v>9859</v>
      </c>
      <c r="D2525" s="326" t="s">
        <v>9817</v>
      </c>
      <c r="E2525" s="325">
        <v>36448</v>
      </c>
      <c r="F2525" s="325">
        <v>37533</v>
      </c>
      <c r="H2525" s="324" t="s">
        <v>9816</v>
      </c>
    </row>
    <row r="2526" spans="1:8" ht="14.45" customHeight="1" x14ac:dyDescent="0.2">
      <c r="A2526" s="324">
        <v>4739</v>
      </c>
      <c r="B2526" s="324">
        <v>1000988</v>
      </c>
      <c r="C2526" s="326" t="s">
        <v>9858</v>
      </c>
      <c r="D2526" s="326" t="s">
        <v>9857</v>
      </c>
      <c r="E2526" s="325">
        <v>36434</v>
      </c>
      <c r="F2526" s="325">
        <v>37049</v>
      </c>
      <c r="H2526" s="324" t="s">
        <v>9856</v>
      </c>
    </row>
    <row r="2527" spans="1:8" ht="14.45" customHeight="1" x14ac:dyDescent="0.2">
      <c r="A2527" s="324">
        <v>4515</v>
      </c>
      <c r="B2527" s="324">
        <v>1000991</v>
      </c>
      <c r="C2527" s="326" t="s">
        <v>9855</v>
      </c>
      <c r="D2527" s="326" t="s">
        <v>9854</v>
      </c>
      <c r="E2527" s="325">
        <v>36434</v>
      </c>
      <c r="F2527" s="325">
        <v>37925</v>
      </c>
      <c r="H2527" s="324" t="s">
        <v>9853</v>
      </c>
    </row>
    <row r="2528" spans="1:8" ht="14.45" customHeight="1" x14ac:dyDescent="0.2">
      <c r="A2528" s="324">
        <v>4235</v>
      </c>
      <c r="B2528" s="324">
        <v>1001025</v>
      </c>
      <c r="C2528" s="326" t="s">
        <v>9852</v>
      </c>
      <c r="D2528" s="326" t="s">
        <v>9817</v>
      </c>
      <c r="E2528" s="325">
        <v>36434</v>
      </c>
      <c r="F2528" s="325">
        <v>37533</v>
      </c>
      <c r="H2528" s="324" t="s">
        <v>9816</v>
      </c>
    </row>
    <row r="2529" spans="1:8" ht="14.45" customHeight="1" x14ac:dyDescent="0.2">
      <c r="A2529" s="324">
        <v>4942</v>
      </c>
      <c r="B2529" s="324">
        <v>1001027</v>
      </c>
      <c r="C2529" s="326" t="s">
        <v>9851</v>
      </c>
      <c r="D2529" s="326" t="s">
        <v>9848</v>
      </c>
      <c r="E2529" s="325">
        <v>36434</v>
      </c>
      <c r="F2529" s="325">
        <v>40421</v>
      </c>
      <c r="G2529" s="324">
        <v>1821091968</v>
      </c>
      <c r="H2529" s="324" t="s">
        <v>9850</v>
      </c>
    </row>
    <row r="2530" spans="1:8" ht="14.45" customHeight="1" x14ac:dyDescent="0.2">
      <c r="A2530" s="324">
        <v>4491</v>
      </c>
      <c r="B2530" s="324">
        <v>1001028</v>
      </c>
      <c r="C2530" s="326" t="s">
        <v>9849</v>
      </c>
      <c r="D2530" s="326" t="s">
        <v>9848</v>
      </c>
      <c r="E2530" s="325">
        <v>36434</v>
      </c>
      <c r="F2530" s="325">
        <v>40421</v>
      </c>
      <c r="G2530" s="324">
        <v>1639172877</v>
      </c>
      <c r="H2530" s="324" t="s">
        <v>9847</v>
      </c>
    </row>
    <row r="2531" spans="1:8" ht="14.45" customHeight="1" x14ac:dyDescent="0.2">
      <c r="A2531" s="324">
        <v>4662</v>
      </c>
      <c r="B2531" s="324">
        <v>1001082</v>
      </c>
      <c r="C2531" s="326" t="s">
        <v>9846</v>
      </c>
      <c r="D2531" s="326" t="s">
        <v>9845</v>
      </c>
      <c r="E2531" s="325">
        <v>36434</v>
      </c>
      <c r="F2531" s="325">
        <v>36946</v>
      </c>
      <c r="H2531" s="324" t="s">
        <v>9844</v>
      </c>
    </row>
    <row r="2532" spans="1:8" ht="14.45" customHeight="1" x14ac:dyDescent="0.2">
      <c r="A2532" s="324">
        <v>4524</v>
      </c>
      <c r="B2532" s="324">
        <v>1000850</v>
      </c>
      <c r="C2532" s="326" t="s">
        <v>9843</v>
      </c>
      <c r="D2532" s="326" t="s">
        <v>9842</v>
      </c>
      <c r="E2532" s="325">
        <v>36406</v>
      </c>
      <c r="F2532" s="325">
        <v>36950</v>
      </c>
      <c r="H2532" s="324" t="s">
        <v>9841</v>
      </c>
    </row>
    <row r="2533" spans="1:8" ht="14.45" customHeight="1" x14ac:dyDescent="0.2">
      <c r="A2533" s="324">
        <v>4308</v>
      </c>
      <c r="B2533" s="324">
        <v>1000768</v>
      </c>
      <c r="C2533" s="326" t="s">
        <v>9109</v>
      </c>
      <c r="D2533" s="326" t="s">
        <v>9840</v>
      </c>
      <c r="E2533" s="325">
        <v>36404</v>
      </c>
      <c r="F2533" s="325">
        <v>38287</v>
      </c>
      <c r="H2533" s="324" t="s">
        <v>9839</v>
      </c>
    </row>
    <row r="2534" spans="1:8" ht="14.45" customHeight="1" x14ac:dyDescent="0.2">
      <c r="A2534" s="324">
        <v>4558</v>
      </c>
      <c r="B2534" s="324">
        <v>1000845</v>
      </c>
      <c r="C2534" s="326" t="s">
        <v>9838</v>
      </c>
      <c r="D2534" s="326" t="s">
        <v>9837</v>
      </c>
      <c r="E2534" s="325">
        <v>36404</v>
      </c>
      <c r="F2534" s="325">
        <v>37287</v>
      </c>
      <c r="H2534" s="324" t="s">
        <v>9836</v>
      </c>
    </row>
    <row r="2535" spans="1:8" ht="14.45" customHeight="1" x14ac:dyDescent="0.2">
      <c r="A2535" s="324">
        <v>5147</v>
      </c>
      <c r="B2535" s="324">
        <v>1000962</v>
      </c>
      <c r="C2535" s="326" t="s">
        <v>9835</v>
      </c>
      <c r="D2535" s="326" t="s">
        <v>9824</v>
      </c>
      <c r="E2535" s="325">
        <v>36404</v>
      </c>
      <c r="F2535" s="325">
        <v>37468</v>
      </c>
      <c r="H2535" s="324" t="s">
        <v>9833</v>
      </c>
    </row>
    <row r="2536" spans="1:8" ht="14.45" customHeight="1" x14ac:dyDescent="0.2">
      <c r="A2536" s="324">
        <v>4260</v>
      </c>
      <c r="B2536" s="324">
        <v>1000963</v>
      </c>
      <c r="C2536" s="326" t="s">
        <v>9834</v>
      </c>
      <c r="D2536" s="326" t="s">
        <v>9824</v>
      </c>
      <c r="E2536" s="325">
        <v>36404</v>
      </c>
      <c r="F2536" s="325">
        <v>37468</v>
      </c>
      <c r="H2536" s="324" t="s">
        <v>9833</v>
      </c>
    </row>
    <row r="2537" spans="1:8" ht="14.45" customHeight="1" x14ac:dyDescent="0.2">
      <c r="A2537" s="324">
        <v>4783</v>
      </c>
      <c r="B2537" s="324">
        <v>1000974</v>
      </c>
      <c r="C2537" s="326" t="s">
        <v>7767</v>
      </c>
      <c r="D2537" s="326" t="s">
        <v>9824</v>
      </c>
      <c r="E2537" s="325">
        <v>36404</v>
      </c>
      <c r="F2537" s="325">
        <v>37472</v>
      </c>
      <c r="H2537" s="324" t="s">
        <v>9833</v>
      </c>
    </row>
    <row r="2538" spans="1:8" ht="14.45" customHeight="1" x14ac:dyDescent="0.2">
      <c r="A2538" s="324">
        <v>4432</v>
      </c>
      <c r="B2538" s="324">
        <v>1000765</v>
      </c>
      <c r="C2538" s="326" t="s">
        <v>9832</v>
      </c>
      <c r="D2538" s="326" t="s">
        <v>9831</v>
      </c>
      <c r="E2538" s="325">
        <v>36397</v>
      </c>
      <c r="F2538" s="325">
        <v>109574</v>
      </c>
      <c r="G2538" s="324">
        <v>1285663146</v>
      </c>
      <c r="H2538" s="324" t="s">
        <v>9830</v>
      </c>
    </row>
    <row r="2539" spans="1:8" ht="14.45" customHeight="1" x14ac:dyDescent="0.2">
      <c r="A2539" s="324">
        <v>4240</v>
      </c>
      <c r="B2539" s="324">
        <v>1000767</v>
      </c>
      <c r="C2539" s="326" t="s">
        <v>5016</v>
      </c>
      <c r="D2539" s="326" t="s">
        <v>9829</v>
      </c>
      <c r="E2539" s="325">
        <v>36396</v>
      </c>
      <c r="F2539" s="325">
        <v>37026</v>
      </c>
      <c r="H2539" s="324" t="s">
        <v>9828</v>
      </c>
    </row>
    <row r="2540" spans="1:8" ht="14.45" customHeight="1" x14ac:dyDescent="0.2">
      <c r="A2540" s="324">
        <v>5397</v>
      </c>
      <c r="B2540" s="324">
        <v>1000552</v>
      </c>
      <c r="C2540" s="326" t="s">
        <v>9214</v>
      </c>
      <c r="D2540" s="326" t="s">
        <v>9827</v>
      </c>
      <c r="E2540" s="325">
        <v>36395</v>
      </c>
      <c r="F2540" s="325">
        <v>40724</v>
      </c>
      <c r="G2540" s="324">
        <v>1265591838</v>
      </c>
      <c r="H2540" s="324" t="s">
        <v>9826</v>
      </c>
    </row>
    <row r="2541" spans="1:8" ht="14.45" customHeight="1" x14ac:dyDescent="0.2">
      <c r="A2541" s="324">
        <v>4681</v>
      </c>
      <c r="B2541" s="324">
        <v>1000975</v>
      </c>
      <c r="C2541" s="326" t="s">
        <v>9825</v>
      </c>
      <c r="D2541" s="326" t="s">
        <v>9824</v>
      </c>
      <c r="E2541" s="325">
        <v>36391</v>
      </c>
      <c r="F2541" s="325">
        <v>37468</v>
      </c>
      <c r="H2541" s="324" t="s">
        <v>9823</v>
      </c>
    </row>
    <row r="2542" spans="1:8" ht="14.45" customHeight="1" x14ac:dyDescent="0.2">
      <c r="A2542" s="324">
        <v>4648</v>
      </c>
      <c r="B2542" s="324">
        <v>1000752</v>
      </c>
      <c r="C2542" s="326" t="s">
        <v>9822</v>
      </c>
      <c r="D2542" s="326" t="s">
        <v>9821</v>
      </c>
      <c r="E2542" s="325">
        <v>36388</v>
      </c>
      <c r="F2542" s="325">
        <v>40816</v>
      </c>
      <c r="G2542" s="324">
        <v>1144301060</v>
      </c>
      <c r="H2542" s="324" t="s">
        <v>9820</v>
      </c>
    </row>
    <row r="2543" spans="1:8" ht="14.45" customHeight="1" x14ac:dyDescent="0.2">
      <c r="A2543" s="324">
        <v>4624</v>
      </c>
      <c r="B2543" s="324">
        <v>1000856</v>
      </c>
      <c r="C2543" s="326" t="s">
        <v>9819</v>
      </c>
      <c r="D2543" s="326" t="s">
        <v>9819</v>
      </c>
      <c r="E2543" s="325">
        <v>36388</v>
      </c>
      <c r="F2543" s="325">
        <v>36578</v>
      </c>
      <c r="H2543" s="324" t="s">
        <v>9818</v>
      </c>
    </row>
    <row r="2544" spans="1:8" ht="14.45" customHeight="1" x14ac:dyDescent="0.2">
      <c r="A2544" s="324">
        <v>5011</v>
      </c>
      <c r="B2544" s="324">
        <v>1000862</v>
      </c>
      <c r="C2544" s="326" t="s">
        <v>7675</v>
      </c>
      <c r="D2544" s="326" t="s">
        <v>9817</v>
      </c>
      <c r="E2544" s="325">
        <v>36388</v>
      </c>
      <c r="F2544" s="325">
        <v>37533</v>
      </c>
      <c r="H2544" s="324" t="s">
        <v>9816</v>
      </c>
    </row>
    <row r="2545" spans="1:8" ht="14.45" customHeight="1" x14ac:dyDescent="0.2">
      <c r="A2545" s="324">
        <v>5390</v>
      </c>
      <c r="B2545" s="324">
        <v>1000755</v>
      </c>
      <c r="C2545" s="326" t="s">
        <v>6803</v>
      </c>
      <c r="D2545" s="326" t="s">
        <v>9815</v>
      </c>
      <c r="E2545" s="325">
        <v>36384</v>
      </c>
      <c r="F2545" s="325">
        <v>37894</v>
      </c>
      <c r="H2545" s="324" t="s">
        <v>9814</v>
      </c>
    </row>
    <row r="2546" spans="1:8" ht="14.45" customHeight="1" x14ac:dyDescent="0.2">
      <c r="A2546" s="324">
        <v>4998</v>
      </c>
      <c r="B2546" s="324">
        <v>1000542</v>
      </c>
      <c r="C2546" s="326" t="s">
        <v>9813</v>
      </c>
      <c r="D2546" s="326" t="s">
        <v>9720</v>
      </c>
      <c r="E2546" s="325">
        <v>36381</v>
      </c>
      <c r="F2546" s="325">
        <v>36652</v>
      </c>
      <c r="H2546" s="324" t="s">
        <v>9719</v>
      </c>
    </row>
    <row r="2547" spans="1:8" ht="14.45" customHeight="1" x14ac:dyDescent="0.2">
      <c r="A2547" s="324">
        <v>4137</v>
      </c>
      <c r="B2547" s="324">
        <v>1000705</v>
      </c>
      <c r="C2547" s="326" t="s">
        <v>9812</v>
      </c>
      <c r="D2547" s="326" t="s">
        <v>9806</v>
      </c>
      <c r="E2547" s="325">
        <v>36373</v>
      </c>
      <c r="F2547" s="325">
        <v>36991</v>
      </c>
      <c r="H2547" s="324" t="s">
        <v>9805</v>
      </c>
    </row>
    <row r="2548" spans="1:8" ht="14.45" customHeight="1" x14ac:dyDescent="0.2">
      <c r="A2548" s="324">
        <v>4819</v>
      </c>
      <c r="B2548" s="324">
        <v>1000706</v>
      </c>
      <c r="C2548" s="326" t="s">
        <v>9811</v>
      </c>
      <c r="D2548" s="326" t="s">
        <v>9806</v>
      </c>
      <c r="E2548" s="325">
        <v>36373</v>
      </c>
      <c r="F2548" s="325">
        <v>37003</v>
      </c>
      <c r="H2548" s="324" t="s">
        <v>9805</v>
      </c>
    </row>
    <row r="2549" spans="1:8" ht="14.45" customHeight="1" x14ac:dyDescent="0.2">
      <c r="A2549" s="324">
        <v>4537</v>
      </c>
      <c r="B2549" s="324">
        <v>1000707</v>
      </c>
      <c r="C2549" s="326" t="s">
        <v>9810</v>
      </c>
      <c r="D2549" s="326" t="s">
        <v>9806</v>
      </c>
      <c r="E2549" s="325">
        <v>36373</v>
      </c>
      <c r="F2549" s="325">
        <v>37008</v>
      </c>
      <c r="H2549" s="324" t="s">
        <v>9805</v>
      </c>
    </row>
    <row r="2550" spans="1:8" ht="14.45" customHeight="1" x14ac:dyDescent="0.2">
      <c r="A2550" s="324">
        <v>4916</v>
      </c>
      <c r="B2550" s="324">
        <v>1000708</v>
      </c>
      <c r="C2550" s="326" t="s">
        <v>9809</v>
      </c>
      <c r="D2550" s="326" t="s">
        <v>9806</v>
      </c>
      <c r="E2550" s="325">
        <v>36373</v>
      </c>
      <c r="F2550" s="325">
        <v>36992</v>
      </c>
      <c r="H2550" s="324" t="s">
        <v>9805</v>
      </c>
    </row>
    <row r="2551" spans="1:8" ht="14.45" customHeight="1" x14ac:dyDescent="0.2">
      <c r="A2551" s="324">
        <v>5060</v>
      </c>
      <c r="B2551" s="324">
        <v>1000709</v>
      </c>
      <c r="C2551" s="326" t="s">
        <v>9808</v>
      </c>
      <c r="D2551" s="326" t="s">
        <v>9806</v>
      </c>
      <c r="E2551" s="325">
        <v>36373</v>
      </c>
      <c r="F2551" s="325">
        <v>36991</v>
      </c>
      <c r="H2551" s="324" t="s">
        <v>9805</v>
      </c>
    </row>
    <row r="2552" spans="1:8" ht="14.45" customHeight="1" x14ac:dyDescent="0.2">
      <c r="A2552" s="324">
        <v>5038</v>
      </c>
      <c r="B2552" s="324">
        <v>1000710</v>
      </c>
      <c r="C2552" s="326" t="s">
        <v>9807</v>
      </c>
      <c r="D2552" s="326" t="s">
        <v>9806</v>
      </c>
      <c r="E2552" s="325">
        <v>36373</v>
      </c>
      <c r="F2552" s="325">
        <v>36374</v>
      </c>
      <c r="H2552" s="324" t="s">
        <v>9805</v>
      </c>
    </row>
    <row r="2553" spans="1:8" ht="14.45" customHeight="1" x14ac:dyDescent="0.2">
      <c r="A2553" s="324">
        <v>4508</v>
      </c>
      <c r="B2553" s="324">
        <v>1000779</v>
      </c>
      <c r="C2553" s="326" t="s">
        <v>9804</v>
      </c>
      <c r="D2553" s="326" t="s">
        <v>9800</v>
      </c>
      <c r="E2553" s="325">
        <v>36373</v>
      </c>
      <c r="F2553" s="325">
        <v>36860</v>
      </c>
      <c r="H2553" s="324" t="s">
        <v>9799</v>
      </c>
    </row>
    <row r="2554" spans="1:8" ht="14.45" customHeight="1" x14ac:dyDescent="0.2">
      <c r="A2554" s="324">
        <v>4808</v>
      </c>
      <c r="B2554" s="324">
        <v>1000780</v>
      </c>
      <c r="C2554" s="326" t="s">
        <v>9803</v>
      </c>
      <c r="D2554" s="326" t="s">
        <v>9800</v>
      </c>
      <c r="E2554" s="325">
        <v>36373</v>
      </c>
      <c r="F2554" s="325">
        <v>36860</v>
      </c>
      <c r="H2554" s="324" t="s">
        <v>9799</v>
      </c>
    </row>
    <row r="2555" spans="1:8" ht="14.45" customHeight="1" x14ac:dyDescent="0.2">
      <c r="A2555" s="324">
        <v>4242</v>
      </c>
      <c r="B2555" s="324">
        <v>1000781</v>
      </c>
      <c r="C2555" s="326" t="s">
        <v>9802</v>
      </c>
      <c r="D2555" s="326" t="s">
        <v>9800</v>
      </c>
      <c r="E2555" s="325">
        <v>36373</v>
      </c>
      <c r="F2555" s="325">
        <v>36860</v>
      </c>
      <c r="H2555" s="324" t="s">
        <v>9799</v>
      </c>
    </row>
    <row r="2556" spans="1:8" ht="14.45" customHeight="1" x14ac:dyDescent="0.2">
      <c r="A2556" s="324">
        <v>4459</v>
      </c>
      <c r="B2556" s="324">
        <v>1000782</v>
      </c>
      <c r="C2556" s="326" t="s">
        <v>6920</v>
      </c>
      <c r="D2556" s="326" t="s">
        <v>9800</v>
      </c>
      <c r="E2556" s="325">
        <v>36373</v>
      </c>
      <c r="F2556" s="325">
        <v>36860</v>
      </c>
      <c r="H2556" s="324" t="s">
        <v>9799</v>
      </c>
    </row>
    <row r="2557" spans="1:8" ht="14.45" customHeight="1" x14ac:dyDescent="0.2">
      <c r="A2557" s="324">
        <v>4812</v>
      </c>
      <c r="B2557" s="324">
        <v>1000783</v>
      </c>
      <c r="C2557" s="326" t="s">
        <v>9801</v>
      </c>
      <c r="D2557" s="326" t="s">
        <v>9800</v>
      </c>
      <c r="E2557" s="325">
        <v>36373</v>
      </c>
      <c r="F2557" s="325">
        <v>36860</v>
      </c>
      <c r="H2557" s="324" t="s">
        <v>9799</v>
      </c>
    </row>
    <row r="2558" spans="1:8" ht="14.45" customHeight="1" x14ac:dyDescent="0.2">
      <c r="A2558" s="324">
        <v>5393</v>
      </c>
      <c r="B2558" s="324">
        <v>1000504</v>
      </c>
      <c r="C2558" s="326" t="s">
        <v>9798</v>
      </c>
      <c r="D2558" s="326" t="s">
        <v>9798</v>
      </c>
      <c r="E2558" s="325">
        <v>36357</v>
      </c>
      <c r="F2558" s="325">
        <v>41743</v>
      </c>
      <c r="G2558" s="324">
        <v>1932112554</v>
      </c>
      <c r="H2558" s="324" t="s">
        <v>9797</v>
      </c>
    </row>
    <row r="2559" spans="1:8" ht="14.45" customHeight="1" x14ac:dyDescent="0.2">
      <c r="A2559" s="324">
        <v>5174</v>
      </c>
      <c r="B2559" s="324">
        <v>1000459</v>
      </c>
      <c r="C2559" s="326" t="s">
        <v>9796</v>
      </c>
      <c r="D2559" s="326" t="s">
        <v>9795</v>
      </c>
      <c r="E2559" s="325">
        <v>36342</v>
      </c>
      <c r="F2559" s="325">
        <v>109574</v>
      </c>
      <c r="G2559" s="324">
        <v>1386726396</v>
      </c>
      <c r="H2559" s="324" t="s">
        <v>9794</v>
      </c>
    </row>
    <row r="2560" spans="1:8" ht="14.45" customHeight="1" x14ac:dyDescent="0.2">
      <c r="A2560" s="324">
        <v>4987</v>
      </c>
      <c r="B2560" s="324">
        <v>1000534</v>
      </c>
      <c r="C2560" s="326" t="s">
        <v>9793</v>
      </c>
      <c r="D2560" s="326" t="s">
        <v>9593</v>
      </c>
      <c r="E2560" s="325">
        <v>36342</v>
      </c>
      <c r="F2560" s="325">
        <v>39021</v>
      </c>
      <c r="H2560" s="324" t="s">
        <v>9592</v>
      </c>
    </row>
    <row r="2561" spans="1:8" ht="14.45" customHeight="1" x14ac:dyDescent="0.2">
      <c r="A2561" s="324">
        <v>5241</v>
      </c>
      <c r="B2561" s="324">
        <v>1000606</v>
      </c>
      <c r="C2561" s="326" t="s">
        <v>7823</v>
      </c>
      <c r="D2561" s="326" t="s">
        <v>7822</v>
      </c>
      <c r="E2561" s="325">
        <v>36342</v>
      </c>
      <c r="F2561" s="325">
        <v>39113</v>
      </c>
      <c r="G2561" s="324" t="s">
        <v>9792</v>
      </c>
      <c r="H2561" s="324" t="s">
        <v>9791</v>
      </c>
    </row>
    <row r="2562" spans="1:8" ht="14.45" customHeight="1" x14ac:dyDescent="0.2">
      <c r="A2562" s="324">
        <v>4838</v>
      </c>
      <c r="B2562" s="324">
        <v>1000624</v>
      </c>
      <c r="C2562" s="326" t="s">
        <v>9790</v>
      </c>
      <c r="D2562" s="326" t="s">
        <v>6135</v>
      </c>
      <c r="E2562" s="325">
        <v>36342</v>
      </c>
      <c r="F2562" s="325">
        <v>109574</v>
      </c>
      <c r="G2562" s="324">
        <v>1184695033</v>
      </c>
      <c r="H2562" s="324" t="s">
        <v>6349</v>
      </c>
    </row>
    <row r="2563" spans="1:8" ht="14.45" customHeight="1" x14ac:dyDescent="0.2">
      <c r="A2563" s="324">
        <v>4255</v>
      </c>
      <c r="B2563" s="324">
        <v>1000657</v>
      </c>
      <c r="C2563" s="326" t="s">
        <v>9789</v>
      </c>
      <c r="D2563" s="326" t="s">
        <v>9788</v>
      </c>
      <c r="E2563" s="325">
        <v>36342</v>
      </c>
      <c r="F2563" s="325">
        <v>38168</v>
      </c>
      <c r="H2563" s="324" t="s">
        <v>9787</v>
      </c>
    </row>
    <row r="2564" spans="1:8" ht="14.45" customHeight="1" x14ac:dyDescent="0.2">
      <c r="A2564" s="324">
        <v>4346</v>
      </c>
      <c r="B2564" s="324">
        <v>1000676</v>
      </c>
      <c r="C2564" s="326" t="s">
        <v>9786</v>
      </c>
      <c r="D2564" s="326" t="s">
        <v>9785</v>
      </c>
      <c r="E2564" s="325">
        <v>36342</v>
      </c>
      <c r="F2564" s="325">
        <v>37862</v>
      </c>
      <c r="H2564" s="324" t="s">
        <v>9784</v>
      </c>
    </row>
    <row r="2565" spans="1:8" ht="14.45" customHeight="1" x14ac:dyDescent="0.2">
      <c r="A2565" s="324">
        <v>4451</v>
      </c>
      <c r="B2565" s="324">
        <v>1000717</v>
      </c>
      <c r="C2565" s="326" t="s">
        <v>9783</v>
      </c>
      <c r="D2565" s="326" t="s">
        <v>9743</v>
      </c>
      <c r="E2565" s="325">
        <v>36342</v>
      </c>
      <c r="F2565" s="325">
        <v>37008</v>
      </c>
      <c r="H2565" s="324" t="s">
        <v>9742</v>
      </c>
    </row>
    <row r="2566" spans="1:8" ht="14.45" customHeight="1" x14ac:dyDescent="0.2">
      <c r="A2566" s="324">
        <v>5197</v>
      </c>
      <c r="B2566" s="324">
        <v>519703</v>
      </c>
      <c r="C2566" s="326" t="s">
        <v>7423</v>
      </c>
      <c r="D2566" s="326" t="s">
        <v>7733</v>
      </c>
      <c r="E2566" s="325">
        <v>36342</v>
      </c>
      <c r="F2566" s="325">
        <v>36738</v>
      </c>
      <c r="H2566" s="324" t="s">
        <v>7732</v>
      </c>
    </row>
    <row r="2567" spans="1:8" ht="14.45" customHeight="1" x14ac:dyDescent="0.2">
      <c r="A2567" s="324">
        <v>4770</v>
      </c>
      <c r="B2567" s="324">
        <v>1000520</v>
      </c>
      <c r="C2567" s="326" t="s">
        <v>9782</v>
      </c>
      <c r="D2567" s="326" t="s">
        <v>9781</v>
      </c>
      <c r="E2567" s="325">
        <v>36340</v>
      </c>
      <c r="F2567" s="325">
        <v>36616</v>
      </c>
      <c r="H2567" s="324" t="s">
        <v>9780</v>
      </c>
    </row>
    <row r="2568" spans="1:8" ht="14.45" customHeight="1" x14ac:dyDescent="0.2">
      <c r="A2568" s="324">
        <v>4942</v>
      </c>
      <c r="B2568" s="324">
        <v>1000528</v>
      </c>
      <c r="C2568" s="326" t="s">
        <v>9779</v>
      </c>
      <c r="D2568" s="326" t="s">
        <v>3916</v>
      </c>
      <c r="E2568" s="325">
        <v>36340</v>
      </c>
      <c r="F2568" s="325">
        <v>36433</v>
      </c>
      <c r="H2568" s="324" t="s">
        <v>4557</v>
      </c>
    </row>
    <row r="2569" spans="1:8" ht="14.45" customHeight="1" x14ac:dyDescent="0.2">
      <c r="A2569" s="324">
        <v>5394</v>
      </c>
      <c r="B2569" s="324">
        <v>1000433</v>
      </c>
      <c r="C2569" s="326" t="s">
        <v>9778</v>
      </c>
      <c r="D2569" s="326" t="s">
        <v>9777</v>
      </c>
      <c r="E2569" s="325">
        <v>36335</v>
      </c>
      <c r="F2569" s="325">
        <v>41698</v>
      </c>
      <c r="G2569" s="324">
        <v>1508863515</v>
      </c>
      <c r="H2569" s="324" t="s">
        <v>9776</v>
      </c>
    </row>
    <row r="2570" spans="1:8" ht="14.45" customHeight="1" x14ac:dyDescent="0.2">
      <c r="A2570" s="324">
        <v>5396</v>
      </c>
      <c r="B2570" s="324">
        <v>1000513</v>
      </c>
      <c r="C2570" s="326" t="s">
        <v>9775</v>
      </c>
      <c r="D2570" s="326" t="s">
        <v>9775</v>
      </c>
      <c r="E2570" s="325">
        <v>36335</v>
      </c>
      <c r="F2570" s="325">
        <v>41743</v>
      </c>
      <c r="G2570" s="324">
        <v>1184627093</v>
      </c>
      <c r="H2570" s="324" t="s">
        <v>9774</v>
      </c>
    </row>
    <row r="2571" spans="1:8" ht="14.45" customHeight="1" x14ac:dyDescent="0.2">
      <c r="A2571" s="324">
        <v>5115</v>
      </c>
      <c r="B2571" s="324">
        <v>511504</v>
      </c>
      <c r="C2571" s="326" t="s">
        <v>7466</v>
      </c>
      <c r="D2571" s="326" t="s">
        <v>7120</v>
      </c>
      <c r="E2571" s="325">
        <v>36329</v>
      </c>
      <c r="F2571" s="325">
        <v>37529</v>
      </c>
      <c r="H2571" s="324" t="s">
        <v>7119</v>
      </c>
    </row>
    <row r="2572" spans="1:8" ht="14.45" customHeight="1" x14ac:dyDescent="0.2">
      <c r="A2572" s="324">
        <v>5395</v>
      </c>
      <c r="B2572" s="324">
        <v>1000457</v>
      </c>
      <c r="C2572" s="326" t="s">
        <v>9773</v>
      </c>
      <c r="D2572" s="326" t="s">
        <v>9772</v>
      </c>
      <c r="E2572" s="325">
        <v>36322</v>
      </c>
      <c r="F2572" s="325">
        <v>37741</v>
      </c>
      <c r="H2572" s="324" t="s">
        <v>9771</v>
      </c>
    </row>
    <row r="2573" spans="1:8" ht="14.45" customHeight="1" x14ac:dyDescent="0.2">
      <c r="A2573" s="324">
        <v>5391</v>
      </c>
      <c r="B2573" s="324">
        <v>1000514</v>
      </c>
      <c r="C2573" s="326" t="s">
        <v>9770</v>
      </c>
      <c r="D2573" s="326" t="s">
        <v>9769</v>
      </c>
      <c r="E2573" s="325">
        <v>36320</v>
      </c>
      <c r="F2573" s="325">
        <v>36494</v>
      </c>
      <c r="H2573" s="324" t="s">
        <v>9768</v>
      </c>
    </row>
    <row r="2574" spans="1:8" ht="14.45" customHeight="1" x14ac:dyDescent="0.2">
      <c r="A2574" s="324">
        <v>5288</v>
      </c>
      <c r="B2574" s="324">
        <v>1000224</v>
      </c>
      <c r="C2574" s="326" t="s">
        <v>8211</v>
      </c>
      <c r="D2574" s="326" t="s">
        <v>3916</v>
      </c>
      <c r="E2574" s="325">
        <v>36312</v>
      </c>
      <c r="F2574" s="325">
        <v>37499</v>
      </c>
      <c r="H2574" s="324" t="s">
        <v>4557</v>
      </c>
    </row>
    <row r="2575" spans="1:8" ht="14.45" customHeight="1" x14ac:dyDescent="0.2">
      <c r="A2575" s="324">
        <v>5339</v>
      </c>
      <c r="B2575" s="324">
        <v>1000227</v>
      </c>
      <c r="C2575" s="326" t="s">
        <v>9767</v>
      </c>
      <c r="D2575" s="326" t="s">
        <v>3916</v>
      </c>
      <c r="E2575" s="325">
        <v>36312</v>
      </c>
      <c r="F2575" s="325">
        <v>37652</v>
      </c>
      <c r="H2575" s="324" t="s">
        <v>4557</v>
      </c>
    </row>
    <row r="2576" spans="1:8" ht="14.45" customHeight="1" x14ac:dyDescent="0.2">
      <c r="A2576" s="324">
        <v>5279</v>
      </c>
      <c r="B2576" s="324">
        <v>1000515</v>
      </c>
      <c r="C2576" s="326" t="s">
        <v>8256</v>
      </c>
      <c r="D2576" s="326" t="s">
        <v>3916</v>
      </c>
      <c r="E2576" s="325">
        <v>36312</v>
      </c>
      <c r="F2576" s="325">
        <v>37590</v>
      </c>
      <c r="H2576" s="324" t="s">
        <v>4557</v>
      </c>
    </row>
    <row r="2577" spans="1:8" ht="14.45" customHeight="1" x14ac:dyDescent="0.2">
      <c r="A2577" s="324">
        <v>5306</v>
      </c>
      <c r="B2577" s="324">
        <v>1000521</v>
      </c>
      <c r="C2577" s="326" t="s">
        <v>8504</v>
      </c>
      <c r="D2577" s="326" t="s">
        <v>3916</v>
      </c>
      <c r="E2577" s="325">
        <v>36312</v>
      </c>
      <c r="F2577" s="325">
        <v>37590</v>
      </c>
      <c r="H2577" s="324" t="s">
        <v>4557</v>
      </c>
    </row>
    <row r="2578" spans="1:8" ht="14.45" customHeight="1" x14ac:dyDescent="0.2">
      <c r="A2578" s="324">
        <v>5220</v>
      </c>
      <c r="B2578" s="324">
        <v>1000523</v>
      </c>
      <c r="C2578" s="326" t="s">
        <v>9766</v>
      </c>
      <c r="D2578" s="326" t="s">
        <v>3916</v>
      </c>
      <c r="E2578" s="325">
        <v>36312</v>
      </c>
      <c r="F2578" s="325">
        <v>37529</v>
      </c>
      <c r="H2578" s="324" t="s">
        <v>4557</v>
      </c>
    </row>
    <row r="2579" spans="1:8" ht="14.45" customHeight="1" x14ac:dyDescent="0.2">
      <c r="A2579" s="324">
        <v>4768</v>
      </c>
      <c r="B2579" s="324">
        <v>1000525</v>
      </c>
      <c r="C2579" s="326" t="s">
        <v>9661</v>
      </c>
      <c r="D2579" s="326" t="s">
        <v>3916</v>
      </c>
      <c r="E2579" s="325">
        <v>36312</v>
      </c>
      <c r="F2579" s="325">
        <v>37560</v>
      </c>
      <c r="H2579" s="324" t="s">
        <v>4557</v>
      </c>
    </row>
    <row r="2580" spans="1:8" ht="14.45" customHeight="1" x14ac:dyDescent="0.2">
      <c r="A2580" s="324">
        <v>5247</v>
      </c>
      <c r="B2580" s="324">
        <v>1000526</v>
      </c>
      <c r="C2580" s="326" t="s">
        <v>9765</v>
      </c>
      <c r="D2580" s="326" t="s">
        <v>3916</v>
      </c>
      <c r="E2580" s="325">
        <v>36312</v>
      </c>
      <c r="F2580" s="325">
        <v>37652</v>
      </c>
      <c r="H2580" s="324" t="s">
        <v>4557</v>
      </c>
    </row>
    <row r="2581" spans="1:8" ht="14.45" customHeight="1" x14ac:dyDescent="0.2">
      <c r="A2581" s="324">
        <v>4515</v>
      </c>
      <c r="B2581" s="324">
        <v>1000527</v>
      </c>
      <c r="C2581" s="326" t="s">
        <v>4260</v>
      </c>
      <c r="D2581" s="326" t="s">
        <v>3916</v>
      </c>
      <c r="E2581" s="325">
        <v>36312</v>
      </c>
      <c r="F2581" s="325">
        <v>36433</v>
      </c>
      <c r="H2581" s="324" t="s">
        <v>4557</v>
      </c>
    </row>
    <row r="2582" spans="1:8" ht="14.45" customHeight="1" x14ac:dyDescent="0.2">
      <c r="A2582" s="324">
        <v>4926</v>
      </c>
      <c r="B2582" s="324">
        <v>1000674</v>
      </c>
      <c r="C2582" s="326" t="s">
        <v>9764</v>
      </c>
      <c r="D2582" s="326" t="s">
        <v>9573</v>
      </c>
      <c r="E2582" s="325">
        <v>36300</v>
      </c>
      <c r="F2582" s="325">
        <v>36953</v>
      </c>
      <c r="H2582" s="324" t="s">
        <v>9572</v>
      </c>
    </row>
    <row r="2583" spans="1:8" ht="14.45" customHeight="1" x14ac:dyDescent="0.2">
      <c r="A2583" s="324">
        <v>4787</v>
      </c>
      <c r="B2583" s="324">
        <v>478703</v>
      </c>
      <c r="C2583" s="326" t="s">
        <v>9763</v>
      </c>
      <c r="D2583" s="326" t="s">
        <v>9573</v>
      </c>
      <c r="E2583" s="325">
        <v>36286</v>
      </c>
      <c r="F2583" s="325">
        <v>36707</v>
      </c>
      <c r="H2583" s="324" t="s">
        <v>9572</v>
      </c>
    </row>
    <row r="2584" spans="1:8" ht="14.45" customHeight="1" x14ac:dyDescent="0.2">
      <c r="A2584" s="324">
        <v>5387</v>
      </c>
      <c r="B2584" s="324">
        <v>1000476</v>
      </c>
      <c r="C2584" s="326" t="s">
        <v>9549</v>
      </c>
      <c r="D2584" s="326" t="s">
        <v>9762</v>
      </c>
      <c r="E2584" s="325">
        <v>36284</v>
      </c>
      <c r="F2584" s="325">
        <v>42338</v>
      </c>
      <c r="G2584" s="324">
        <v>1508885658</v>
      </c>
      <c r="H2584" s="324" t="s">
        <v>9761</v>
      </c>
    </row>
    <row r="2585" spans="1:8" ht="14.45" customHeight="1" x14ac:dyDescent="0.2">
      <c r="A2585" s="324">
        <v>4349</v>
      </c>
      <c r="B2585" s="324">
        <v>1000516</v>
      </c>
      <c r="C2585" s="326" t="s">
        <v>9760</v>
      </c>
      <c r="D2585" s="326" t="s">
        <v>9759</v>
      </c>
      <c r="E2585" s="325">
        <v>36281</v>
      </c>
      <c r="F2585" s="325">
        <v>37986</v>
      </c>
      <c r="H2585" s="324" t="s">
        <v>9758</v>
      </c>
    </row>
    <row r="2586" spans="1:8" ht="14.45" customHeight="1" x14ac:dyDescent="0.2">
      <c r="A2586" s="324">
        <v>5392</v>
      </c>
      <c r="B2586" s="324">
        <v>539201</v>
      </c>
      <c r="C2586" s="326" t="s">
        <v>9757</v>
      </c>
      <c r="D2586" s="326" t="s">
        <v>9756</v>
      </c>
      <c r="E2586" s="325">
        <v>36279</v>
      </c>
      <c r="F2586" s="325">
        <v>42411</v>
      </c>
      <c r="G2586" s="324">
        <v>1477517720</v>
      </c>
      <c r="H2586" s="324" t="s">
        <v>9755</v>
      </c>
    </row>
    <row r="2587" spans="1:8" ht="14.45" customHeight="1" x14ac:dyDescent="0.2">
      <c r="A2587" s="324">
        <v>4280</v>
      </c>
      <c r="B2587" s="324">
        <v>1000442</v>
      </c>
      <c r="C2587" s="326" t="s">
        <v>9754</v>
      </c>
      <c r="D2587" s="326" t="s">
        <v>9753</v>
      </c>
      <c r="E2587" s="325">
        <v>36265</v>
      </c>
      <c r="F2587" s="325">
        <v>40724</v>
      </c>
      <c r="G2587" s="324">
        <v>1326113556</v>
      </c>
      <c r="H2587" s="324" t="s">
        <v>9752</v>
      </c>
    </row>
    <row r="2588" spans="1:8" ht="14.45" customHeight="1" x14ac:dyDescent="0.2">
      <c r="A2588" s="324">
        <v>5336</v>
      </c>
      <c r="B2588" s="324">
        <v>1000686</v>
      </c>
      <c r="C2588" s="326" t="s">
        <v>9751</v>
      </c>
      <c r="D2588" s="326" t="s">
        <v>9573</v>
      </c>
      <c r="E2588" s="325">
        <v>36262</v>
      </c>
      <c r="F2588" s="325">
        <v>36981</v>
      </c>
      <c r="H2588" s="324" t="s">
        <v>9572</v>
      </c>
    </row>
    <row r="2589" spans="1:8" ht="14.45" customHeight="1" x14ac:dyDescent="0.2">
      <c r="A2589" s="324">
        <v>5217</v>
      </c>
      <c r="B2589" s="324">
        <v>521702</v>
      </c>
      <c r="C2589" s="326" t="s">
        <v>8458</v>
      </c>
      <c r="D2589" s="326" t="s">
        <v>9750</v>
      </c>
      <c r="E2589" s="325">
        <v>36262</v>
      </c>
      <c r="F2589" s="325">
        <v>38861</v>
      </c>
      <c r="H2589" s="324" t="s">
        <v>9749</v>
      </c>
    </row>
    <row r="2590" spans="1:8" ht="14.45" customHeight="1" x14ac:dyDescent="0.2">
      <c r="A2590" s="324">
        <v>4307</v>
      </c>
      <c r="B2590" s="324">
        <v>430707</v>
      </c>
      <c r="C2590" s="326" t="s">
        <v>4014</v>
      </c>
      <c r="D2590" s="326" t="s">
        <v>3916</v>
      </c>
      <c r="E2590" s="325">
        <v>36252</v>
      </c>
      <c r="F2590" s="325">
        <v>37437</v>
      </c>
      <c r="H2590" s="324" t="s">
        <v>4557</v>
      </c>
    </row>
    <row r="2591" spans="1:8" ht="14.45" customHeight="1" x14ac:dyDescent="0.2">
      <c r="A2591" s="324">
        <v>4924</v>
      </c>
      <c r="B2591" s="324">
        <v>1000512</v>
      </c>
      <c r="C2591" s="326" t="s">
        <v>7612</v>
      </c>
      <c r="D2591" s="326" t="s">
        <v>9748</v>
      </c>
      <c r="E2591" s="325">
        <v>36251</v>
      </c>
      <c r="F2591" s="325">
        <v>42216</v>
      </c>
      <c r="G2591" s="324">
        <v>1932160769</v>
      </c>
      <c r="H2591" s="324" t="s">
        <v>9747</v>
      </c>
    </row>
    <row r="2592" spans="1:8" ht="14.45" customHeight="1" x14ac:dyDescent="0.2">
      <c r="A2592" s="324">
        <v>4374</v>
      </c>
      <c r="B2592" s="324">
        <v>1000656</v>
      </c>
      <c r="C2592" s="326" t="s">
        <v>9746</v>
      </c>
      <c r="D2592" s="326" t="s">
        <v>9743</v>
      </c>
      <c r="E2592" s="325">
        <v>36251</v>
      </c>
      <c r="F2592" s="325">
        <v>36875</v>
      </c>
      <c r="H2592" s="324" t="s">
        <v>9742</v>
      </c>
    </row>
    <row r="2593" spans="1:8" ht="14.45" customHeight="1" x14ac:dyDescent="0.2">
      <c r="A2593" s="324">
        <v>4856</v>
      </c>
      <c r="B2593" s="324">
        <v>1000671</v>
      </c>
      <c r="C2593" s="326" t="s">
        <v>9745</v>
      </c>
      <c r="D2593" s="326" t="s">
        <v>9743</v>
      </c>
      <c r="E2593" s="325">
        <v>36251</v>
      </c>
      <c r="F2593" s="325">
        <v>36993</v>
      </c>
      <c r="H2593" s="324" t="s">
        <v>9742</v>
      </c>
    </row>
    <row r="2594" spans="1:8" ht="14.45" customHeight="1" x14ac:dyDescent="0.2">
      <c r="A2594" s="324">
        <v>4958</v>
      </c>
      <c r="B2594" s="324">
        <v>1000672</v>
      </c>
      <c r="C2594" s="326" t="s">
        <v>9744</v>
      </c>
      <c r="D2594" s="326" t="s">
        <v>9743</v>
      </c>
      <c r="E2594" s="325">
        <v>36251</v>
      </c>
      <c r="F2594" s="325">
        <v>36986</v>
      </c>
      <c r="H2594" s="324" t="s">
        <v>9742</v>
      </c>
    </row>
    <row r="2595" spans="1:8" ht="14.45" customHeight="1" x14ac:dyDescent="0.2">
      <c r="A2595" s="324">
        <v>4096</v>
      </c>
      <c r="B2595" s="324">
        <v>1000771</v>
      </c>
      <c r="C2595" s="326" t="s">
        <v>9741</v>
      </c>
      <c r="D2595" s="326" t="s">
        <v>9739</v>
      </c>
      <c r="E2595" s="325">
        <v>36251</v>
      </c>
      <c r="F2595" s="325">
        <v>36922</v>
      </c>
      <c r="H2595" s="324" t="s">
        <v>9738</v>
      </c>
    </row>
    <row r="2596" spans="1:8" ht="14.45" customHeight="1" x14ac:dyDescent="0.2">
      <c r="A2596" s="324">
        <v>4873</v>
      </c>
      <c r="B2596" s="324">
        <v>1000775</v>
      </c>
      <c r="C2596" s="326" t="s">
        <v>9740</v>
      </c>
      <c r="D2596" s="326" t="s">
        <v>9739</v>
      </c>
      <c r="E2596" s="325">
        <v>36251</v>
      </c>
      <c r="F2596" s="325">
        <v>36922</v>
      </c>
      <c r="H2596" s="324" t="s">
        <v>9738</v>
      </c>
    </row>
    <row r="2597" spans="1:8" ht="14.45" customHeight="1" x14ac:dyDescent="0.2">
      <c r="A2597" s="324">
        <v>5258</v>
      </c>
      <c r="B2597" s="324">
        <v>525805</v>
      </c>
      <c r="C2597" s="326" t="s">
        <v>8032</v>
      </c>
      <c r="D2597" s="326" t="s">
        <v>9737</v>
      </c>
      <c r="E2597" s="325">
        <v>36251</v>
      </c>
      <c r="F2597" s="325">
        <v>39082</v>
      </c>
      <c r="G2597" s="324">
        <v>1447478862</v>
      </c>
      <c r="H2597" s="324" t="s">
        <v>9736</v>
      </c>
    </row>
    <row r="2598" spans="1:8" ht="14.45" customHeight="1" x14ac:dyDescent="0.2">
      <c r="A2598" s="324">
        <v>5277</v>
      </c>
      <c r="B2598" s="324">
        <v>527702</v>
      </c>
      <c r="C2598" s="326" t="s">
        <v>9735</v>
      </c>
      <c r="D2598" s="326" t="s">
        <v>9734</v>
      </c>
      <c r="E2598" s="325">
        <v>36251</v>
      </c>
      <c r="F2598" s="325">
        <v>42124</v>
      </c>
      <c r="G2598" s="324">
        <v>1194755140</v>
      </c>
      <c r="H2598" s="324" t="s">
        <v>9733</v>
      </c>
    </row>
    <row r="2599" spans="1:8" ht="14.45" customHeight="1" x14ac:dyDescent="0.2">
      <c r="A2599" s="324">
        <v>5384</v>
      </c>
      <c r="B2599" s="324">
        <v>538401</v>
      </c>
      <c r="C2599" s="326" t="s">
        <v>9732</v>
      </c>
      <c r="D2599" s="326" t="s">
        <v>9731</v>
      </c>
      <c r="E2599" s="325">
        <v>36249</v>
      </c>
      <c r="F2599" s="325">
        <v>109574</v>
      </c>
      <c r="G2599" s="324">
        <v>1912974866</v>
      </c>
      <c r="H2599" s="324" t="s">
        <v>9730</v>
      </c>
    </row>
    <row r="2600" spans="1:8" ht="14.45" customHeight="1" x14ac:dyDescent="0.2">
      <c r="A2600" s="324">
        <v>5182</v>
      </c>
      <c r="B2600" s="324">
        <v>518205</v>
      </c>
      <c r="C2600" s="326" t="s">
        <v>9729</v>
      </c>
      <c r="D2600" s="326" t="s">
        <v>9728</v>
      </c>
      <c r="E2600" s="325">
        <v>36229</v>
      </c>
      <c r="F2600" s="325">
        <v>36403</v>
      </c>
      <c r="H2600" s="324" t="s">
        <v>9727</v>
      </c>
    </row>
    <row r="2601" spans="1:8" ht="14.45" customHeight="1" x14ac:dyDescent="0.2">
      <c r="A2601" s="324">
        <v>5377</v>
      </c>
      <c r="B2601" s="324">
        <v>1000718</v>
      </c>
      <c r="C2601" s="326" t="s">
        <v>9726</v>
      </c>
      <c r="D2601" s="326" t="s">
        <v>4611</v>
      </c>
      <c r="E2601" s="325">
        <v>36227</v>
      </c>
      <c r="F2601" s="325">
        <v>42705</v>
      </c>
      <c r="G2601" s="324">
        <v>1376657742</v>
      </c>
      <c r="H2601" s="324" t="s">
        <v>4610</v>
      </c>
    </row>
    <row r="2602" spans="1:8" ht="14.45" customHeight="1" x14ac:dyDescent="0.2">
      <c r="A2602" s="324">
        <v>4436</v>
      </c>
      <c r="B2602" s="324">
        <v>1000538</v>
      </c>
      <c r="C2602" s="326" t="s">
        <v>9725</v>
      </c>
      <c r="D2602" s="326" t="s">
        <v>9720</v>
      </c>
      <c r="E2602" s="325">
        <v>36224</v>
      </c>
      <c r="F2602" s="325">
        <v>37833</v>
      </c>
      <c r="H2602" s="324" t="s">
        <v>9724</v>
      </c>
    </row>
    <row r="2603" spans="1:8" ht="14.45" customHeight="1" x14ac:dyDescent="0.2">
      <c r="A2603" s="324">
        <v>4357</v>
      </c>
      <c r="B2603" s="324">
        <v>1000541</v>
      </c>
      <c r="C2603" s="326" t="s">
        <v>9723</v>
      </c>
      <c r="D2603" s="326" t="s">
        <v>9720</v>
      </c>
      <c r="E2603" s="325">
        <v>36224</v>
      </c>
      <c r="F2603" s="325">
        <v>37499</v>
      </c>
      <c r="H2603" s="324" t="s">
        <v>9722</v>
      </c>
    </row>
    <row r="2604" spans="1:8" ht="14.45" customHeight="1" x14ac:dyDescent="0.2">
      <c r="A2604" s="324">
        <v>4231</v>
      </c>
      <c r="B2604" s="324">
        <v>1000543</v>
      </c>
      <c r="C2604" s="326" t="s">
        <v>9721</v>
      </c>
      <c r="D2604" s="326" t="s">
        <v>9720</v>
      </c>
      <c r="E2604" s="325">
        <v>36224</v>
      </c>
      <c r="F2604" s="325">
        <v>37529</v>
      </c>
      <c r="H2604" s="324" t="s">
        <v>9719</v>
      </c>
    </row>
    <row r="2605" spans="1:8" ht="14.45" customHeight="1" x14ac:dyDescent="0.2">
      <c r="A2605" s="324">
        <v>4470</v>
      </c>
      <c r="B2605" s="324">
        <v>1000549</v>
      </c>
      <c r="C2605" s="326" t="s">
        <v>6652</v>
      </c>
      <c r="D2605" s="326" t="s">
        <v>9718</v>
      </c>
      <c r="E2605" s="325">
        <v>36224</v>
      </c>
      <c r="F2605" s="325">
        <v>36433</v>
      </c>
      <c r="H2605" s="324" t="s">
        <v>9717</v>
      </c>
    </row>
    <row r="2606" spans="1:8" ht="14.45" customHeight="1" x14ac:dyDescent="0.2">
      <c r="A2606" s="324">
        <v>4371</v>
      </c>
      <c r="B2606" s="324">
        <v>437105</v>
      </c>
      <c r="C2606" s="326" t="s">
        <v>3861</v>
      </c>
      <c r="D2606" s="326" t="s">
        <v>8821</v>
      </c>
      <c r="E2606" s="325">
        <v>36220</v>
      </c>
      <c r="F2606" s="325">
        <v>39021</v>
      </c>
      <c r="H2606" s="324" t="s">
        <v>9716</v>
      </c>
    </row>
    <row r="2607" spans="1:8" ht="14.45" customHeight="1" x14ac:dyDescent="0.2">
      <c r="A2607" s="324">
        <v>4398</v>
      </c>
      <c r="B2607" s="324">
        <v>439805</v>
      </c>
      <c r="C2607" s="326" t="s">
        <v>9715</v>
      </c>
      <c r="D2607" s="326" t="s">
        <v>8821</v>
      </c>
      <c r="E2607" s="325">
        <v>36220</v>
      </c>
      <c r="F2607" s="325">
        <v>37005</v>
      </c>
      <c r="H2607" s="324" t="s">
        <v>9714</v>
      </c>
    </row>
    <row r="2608" spans="1:8" ht="14.45" customHeight="1" x14ac:dyDescent="0.2">
      <c r="A2608" s="324">
        <v>4610</v>
      </c>
      <c r="B2608" s="324">
        <v>461005</v>
      </c>
      <c r="C2608" s="326" t="s">
        <v>9713</v>
      </c>
      <c r="D2608" s="326" t="s">
        <v>8821</v>
      </c>
      <c r="E2608" s="325">
        <v>36220</v>
      </c>
      <c r="F2608" s="325">
        <v>39021</v>
      </c>
      <c r="H2608" s="324" t="s">
        <v>9712</v>
      </c>
    </row>
    <row r="2609" spans="1:8" ht="14.45" customHeight="1" x14ac:dyDescent="0.2">
      <c r="A2609" s="324">
        <v>4611</v>
      </c>
      <c r="B2609" s="324">
        <v>461105</v>
      </c>
      <c r="C2609" s="326" t="s">
        <v>9711</v>
      </c>
      <c r="D2609" s="326" t="s">
        <v>8821</v>
      </c>
      <c r="E2609" s="325">
        <v>36220</v>
      </c>
      <c r="F2609" s="325">
        <v>39021</v>
      </c>
      <c r="H2609" s="324" t="s">
        <v>9710</v>
      </c>
    </row>
    <row r="2610" spans="1:8" ht="14.45" customHeight="1" x14ac:dyDescent="0.2">
      <c r="A2610" s="324">
        <v>4949</v>
      </c>
      <c r="B2610" s="324">
        <v>494910</v>
      </c>
      <c r="C2610" s="326" t="s">
        <v>8498</v>
      </c>
      <c r="D2610" s="326" t="s">
        <v>8821</v>
      </c>
      <c r="E2610" s="325">
        <v>36220</v>
      </c>
      <c r="F2610" s="325">
        <v>37036</v>
      </c>
      <c r="H2610" s="324" t="s">
        <v>9709</v>
      </c>
    </row>
    <row r="2611" spans="1:8" ht="14.45" customHeight="1" x14ac:dyDescent="0.2">
      <c r="A2611" s="324">
        <v>5258</v>
      </c>
      <c r="B2611" s="324">
        <v>525804</v>
      </c>
      <c r="C2611" s="326" t="s">
        <v>8032</v>
      </c>
      <c r="D2611" s="326" t="s">
        <v>9708</v>
      </c>
      <c r="E2611" s="325">
        <v>36220</v>
      </c>
      <c r="F2611" s="325">
        <v>36250</v>
      </c>
      <c r="H2611" s="324" t="s">
        <v>9707</v>
      </c>
    </row>
    <row r="2612" spans="1:8" ht="14.45" customHeight="1" x14ac:dyDescent="0.2">
      <c r="A2612" s="324">
        <v>5352</v>
      </c>
      <c r="B2612" s="324">
        <v>535202</v>
      </c>
      <c r="C2612" s="326" t="s">
        <v>9706</v>
      </c>
      <c r="D2612" s="326" t="s">
        <v>9705</v>
      </c>
      <c r="E2612" s="325">
        <v>36220</v>
      </c>
      <c r="F2612" s="325">
        <v>40543</v>
      </c>
      <c r="G2612" s="324">
        <v>1730163536</v>
      </c>
      <c r="H2612" s="324" t="s">
        <v>9704</v>
      </c>
    </row>
    <row r="2613" spans="1:8" ht="14.45" customHeight="1" x14ac:dyDescent="0.2">
      <c r="A2613" s="324">
        <v>5240</v>
      </c>
      <c r="B2613" s="324">
        <v>524005</v>
      </c>
      <c r="C2613" s="326" t="s">
        <v>7795</v>
      </c>
      <c r="D2613" s="326" t="s">
        <v>9702</v>
      </c>
      <c r="E2613" s="325">
        <v>36219</v>
      </c>
      <c r="F2613" s="325">
        <v>36584</v>
      </c>
      <c r="H2613" s="324" t="s">
        <v>9703</v>
      </c>
    </row>
    <row r="2614" spans="1:8" ht="14.45" customHeight="1" x14ac:dyDescent="0.2">
      <c r="A2614" s="324">
        <v>5324</v>
      </c>
      <c r="B2614" s="324">
        <v>532403</v>
      </c>
      <c r="C2614" s="326" t="s">
        <v>8695</v>
      </c>
      <c r="D2614" s="326" t="s">
        <v>9702</v>
      </c>
      <c r="E2614" s="325">
        <v>36219</v>
      </c>
      <c r="F2614" s="325">
        <v>36584</v>
      </c>
      <c r="H2614" s="324" t="s">
        <v>9701</v>
      </c>
    </row>
    <row r="2615" spans="1:8" ht="14.45" customHeight="1" x14ac:dyDescent="0.2">
      <c r="A2615" s="324">
        <v>5286</v>
      </c>
      <c r="B2615" s="324">
        <v>528601</v>
      </c>
      <c r="C2615" s="326" t="s">
        <v>9700</v>
      </c>
      <c r="D2615" s="326" t="s">
        <v>3916</v>
      </c>
      <c r="E2615" s="325">
        <v>36213</v>
      </c>
      <c r="F2615" s="325">
        <v>37590</v>
      </c>
      <c r="H2615" s="324" t="s">
        <v>4557</v>
      </c>
    </row>
    <row r="2616" spans="1:8" ht="14.45" customHeight="1" x14ac:dyDescent="0.2">
      <c r="A2616" s="324">
        <v>4445</v>
      </c>
      <c r="B2616" s="324">
        <v>444505</v>
      </c>
      <c r="C2616" s="326" t="s">
        <v>7664</v>
      </c>
      <c r="D2616" s="326" t="s">
        <v>9699</v>
      </c>
      <c r="E2616" s="325">
        <v>36209</v>
      </c>
      <c r="F2616" s="325">
        <v>38503</v>
      </c>
      <c r="H2616" s="324" t="s">
        <v>9698</v>
      </c>
    </row>
    <row r="2617" spans="1:8" ht="14.45" customHeight="1" x14ac:dyDescent="0.2">
      <c r="A2617" s="324">
        <v>4817</v>
      </c>
      <c r="B2617" s="324">
        <v>1000427</v>
      </c>
      <c r="C2617" s="326" t="s">
        <v>9697</v>
      </c>
      <c r="D2617" s="326" t="s">
        <v>9696</v>
      </c>
      <c r="E2617" s="325">
        <v>36207</v>
      </c>
      <c r="F2617" s="325">
        <v>41882</v>
      </c>
      <c r="G2617" s="324">
        <v>1912943887</v>
      </c>
      <c r="H2617" s="324" t="s">
        <v>9695</v>
      </c>
    </row>
    <row r="2618" spans="1:8" ht="14.45" customHeight="1" x14ac:dyDescent="0.2">
      <c r="A2618" s="324">
        <v>4035</v>
      </c>
      <c r="B2618" s="324">
        <v>403504</v>
      </c>
      <c r="C2618" s="326" t="s">
        <v>9694</v>
      </c>
      <c r="D2618" s="326" t="s">
        <v>9693</v>
      </c>
      <c r="E2618" s="325">
        <v>36202</v>
      </c>
      <c r="F2618" s="325">
        <v>42049</v>
      </c>
      <c r="G2618" s="324">
        <v>1609862929</v>
      </c>
      <c r="H2618" s="324" t="s">
        <v>9692</v>
      </c>
    </row>
    <row r="2619" spans="1:8" ht="14.45" customHeight="1" x14ac:dyDescent="0.2">
      <c r="A2619" s="324">
        <v>5386</v>
      </c>
      <c r="B2619" s="324">
        <v>538601</v>
      </c>
      <c r="C2619" s="326" t="s">
        <v>9691</v>
      </c>
      <c r="D2619" s="326" t="s">
        <v>9690</v>
      </c>
      <c r="E2619" s="325">
        <v>36193</v>
      </c>
      <c r="F2619" s="325">
        <v>38291</v>
      </c>
      <c r="H2619" s="324" t="s">
        <v>9689</v>
      </c>
    </row>
    <row r="2620" spans="1:8" ht="14.45" customHeight="1" x14ac:dyDescent="0.2">
      <c r="A2620" s="324">
        <v>4129</v>
      </c>
      <c r="B2620" s="324">
        <v>1000551</v>
      </c>
      <c r="C2620" s="326" t="s">
        <v>9688</v>
      </c>
      <c r="D2620" s="326" t="s">
        <v>9687</v>
      </c>
      <c r="E2620" s="325">
        <v>36192</v>
      </c>
      <c r="F2620" s="325">
        <v>41905</v>
      </c>
      <c r="G2620" s="324">
        <v>1306875281</v>
      </c>
      <c r="H2620" s="324" t="s">
        <v>9686</v>
      </c>
    </row>
    <row r="2621" spans="1:8" ht="14.45" customHeight="1" x14ac:dyDescent="0.2">
      <c r="A2621" s="324">
        <v>5082</v>
      </c>
      <c r="B2621" s="324">
        <v>1000747</v>
      </c>
      <c r="C2621" s="326" t="s">
        <v>9685</v>
      </c>
      <c r="D2621" s="326" t="s">
        <v>9684</v>
      </c>
      <c r="E2621" s="325">
        <v>36192</v>
      </c>
      <c r="F2621" s="325">
        <v>36585</v>
      </c>
      <c r="H2621" s="324" t="s">
        <v>9683</v>
      </c>
    </row>
    <row r="2622" spans="1:8" ht="14.45" customHeight="1" x14ac:dyDescent="0.2">
      <c r="A2622" s="324">
        <v>4554</v>
      </c>
      <c r="B2622" s="324">
        <v>455403</v>
      </c>
      <c r="C2622" s="326" t="s">
        <v>9682</v>
      </c>
      <c r="D2622" s="326" t="s">
        <v>9681</v>
      </c>
      <c r="E2622" s="325">
        <v>36192</v>
      </c>
      <c r="F2622" s="325">
        <v>37763</v>
      </c>
      <c r="H2622" s="324" t="s">
        <v>9680</v>
      </c>
    </row>
    <row r="2623" spans="1:8" ht="14.45" customHeight="1" x14ac:dyDescent="0.2">
      <c r="A2623" s="324">
        <v>5258</v>
      </c>
      <c r="B2623" s="324">
        <v>525803</v>
      </c>
      <c r="C2623" s="326" t="s">
        <v>8032</v>
      </c>
      <c r="D2623" s="326" t="s">
        <v>9679</v>
      </c>
      <c r="E2623" s="325">
        <v>36192</v>
      </c>
      <c r="F2623" s="325">
        <v>36219</v>
      </c>
      <c r="H2623" s="324" t="s">
        <v>9678</v>
      </c>
    </row>
    <row r="2624" spans="1:8" ht="14.45" customHeight="1" x14ac:dyDescent="0.2">
      <c r="A2624" s="324">
        <v>5372</v>
      </c>
      <c r="B2624" s="324">
        <v>537202</v>
      </c>
      <c r="C2624" s="326" t="s">
        <v>9677</v>
      </c>
      <c r="D2624" s="326" t="s">
        <v>9676</v>
      </c>
      <c r="E2624" s="325">
        <v>36187</v>
      </c>
      <c r="F2624" s="325">
        <v>42338</v>
      </c>
      <c r="G2624" s="324">
        <v>1669477147</v>
      </c>
      <c r="H2624" s="324" t="s">
        <v>9675</v>
      </c>
    </row>
    <row r="2625" spans="1:8" ht="14.45" customHeight="1" x14ac:dyDescent="0.2">
      <c r="A2625" s="324">
        <v>4565</v>
      </c>
      <c r="B2625" s="324">
        <v>1000402</v>
      </c>
      <c r="C2625" s="326" t="s">
        <v>9674</v>
      </c>
      <c r="D2625" s="326" t="s">
        <v>9671</v>
      </c>
      <c r="E2625" s="325">
        <v>36180</v>
      </c>
      <c r="F2625" s="325">
        <v>37546</v>
      </c>
      <c r="H2625" s="324" t="s">
        <v>9670</v>
      </c>
    </row>
    <row r="2626" spans="1:8" ht="14.45" customHeight="1" x14ac:dyDescent="0.2">
      <c r="A2626" s="324">
        <v>5004</v>
      </c>
      <c r="B2626" s="324">
        <v>1000403</v>
      </c>
      <c r="C2626" s="326" t="s">
        <v>9673</v>
      </c>
      <c r="D2626" s="326" t="s">
        <v>9671</v>
      </c>
      <c r="E2626" s="325">
        <v>36180</v>
      </c>
      <c r="F2626" s="325">
        <v>36744</v>
      </c>
      <c r="H2626" s="324" t="s">
        <v>9670</v>
      </c>
    </row>
    <row r="2627" spans="1:8" ht="14.45" customHeight="1" x14ac:dyDescent="0.2">
      <c r="A2627" s="324">
        <v>5010</v>
      </c>
      <c r="B2627" s="324">
        <v>1000695</v>
      </c>
      <c r="C2627" s="326" t="s">
        <v>9672</v>
      </c>
      <c r="D2627" s="326" t="s">
        <v>9671</v>
      </c>
      <c r="E2627" s="325">
        <v>36180</v>
      </c>
      <c r="F2627" s="325">
        <v>41213</v>
      </c>
      <c r="G2627" s="324">
        <v>1952389660</v>
      </c>
      <c r="H2627" s="324" t="s">
        <v>9670</v>
      </c>
    </row>
    <row r="2628" spans="1:8" ht="14.45" customHeight="1" x14ac:dyDescent="0.2">
      <c r="A2628" s="324">
        <v>4053</v>
      </c>
      <c r="B2628" s="324">
        <v>405304</v>
      </c>
      <c r="C2628" s="326" t="s">
        <v>9669</v>
      </c>
      <c r="D2628" s="326" t="s">
        <v>9668</v>
      </c>
      <c r="E2628" s="325">
        <v>36161</v>
      </c>
      <c r="F2628" s="325">
        <v>40512</v>
      </c>
      <c r="G2628" s="324">
        <v>1518954379</v>
      </c>
      <c r="H2628" s="324" t="s">
        <v>9667</v>
      </c>
    </row>
    <row r="2629" spans="1:8" ht="14.45" customHeight="1" x14ac:dyDescent="0.2">
      <c r="A2629" s="324">
        <v>4515</v>
      </c>
      <c r="B2629" s="324">
        <v>451504</v>
      </c>
      <c r="C2629" s="326" t="s">
        <v>9666</v>
      </c>
      <c r="D2629" s="326" t="s">
        <v>9666</v>
      </c>
      <c r="E2629" s="325">
        <v>36161</v>
      </c>
      <c r="F2629" s="325">
        <v>36311</v>
      </c>
      <c r="H2629" s="324" t="s">
        <v>9665</v>
      </c>
    </row>
    <row r="2630" spans="1:8" ht="14.45" customHeight="1" x14ac:dyDescent="0.2">
      <c r="A2630" s="324">
        <v>4537</v>
      </c>
      <c r="B2630" s="324">
        <v>453706</v>
      </c>
      <c r="C2630" s="326" t="s">
        <v>9664</v>
      </c>
      <c r="D2630" s="326" t="s">
        <v>9663</v>
      </c>
      <c r="E2630" s="325">
        <v>36161</v>
      </c>
      <c r="F2630" s="325">
        <v>36372</v>
      </c>
      <c r="H2630" s="324" t="s">
        <v>9662</v>
      </c>
    </row>
    <row r="2631" spans="1:8" ht="14.45" customHeight="1" x14ac:dyDescent="0.2">
      <c r="A2631" s="324">
        <v>4768</v>
      </c>
      <c r="B2631" s="324">
        <v>476804</v>
      </c>
      <c r="C2631" s="326" t="s">
        <v>9661</v>
      </c>
      <c r="D2631" s="326" t="s">
        <v>9660</v>
      </c>
      <c r="E2631" s="325">
        <v>36161</v>
      </c>
      <c r="F2631" s="325">
        <v>36311</v>
      </c>
      <c r="H2631" s="324" t="s">
        <v>9659</v>
      </c>
    </row>
    <row r="2632" spans="1:8" ht="14.45" customHeight="1" x14ac:dyDescent="0.2">
      <c r="A2632" s="324">
        <v>4942</v>
      </c>
      <c r="B2632" s="324">
        <v>494206</v>
      </c>
      <c r="C2632" s="326" t="s">
        <v>9658</v>
      </c>
      <c r="D2632" s="326" t="s">
        <v>9658</v>
      </c>
      <c r="E2632" s="325">
        <v>36161</v>
      </c>
      <c r="F2632" s="325">
        <v>36293</v>
      </c>
      <c r="H2632" s="324" t="s">
        <v>9657</v>
      </c>
    </row>
    <row r="2633" spans="1:8" ht="14.45" customHeight="1" x14ac:dyDescent="0.2">
      <c r="A2633" s="324">
        <v>5103</v>
      </c>
      <c r="B2633" s="324">
        <v>510308</v>
      </c>
      <c r="C2633" s="326" t="s">
        <v>9656</v>
      </c>
      <c r="D2633" s="326" t="s">
        <v>9655</v>
      </c>
      <c r="E2633" s="325">
        <v>36161</v>
      </c>
      <c r="F2633" s="325">
        <v>39141</v>
      </c>
      <c r="H2633" s="324" t="s">
        <v>9654</v>
      </c>
    </row>
    <row r="2634" spans="1:8" ht="14.45" customHeight="1" x14ac:dyDescent="0.2">
      <c r="A2634" s="324">
        <v>5200</v>
      </c>
      <c r="B2634" s="324">
        <v>520003</v>
      </c>
      <c r="C2634" s="326" t="s">
        <v>9653</v>
      </c>
      <c r="D2634" s="326" t="s">
        <v>9652</v>
      </c>
      <c r="E2634" s="325">
        <v>36161</v>
      </c>
      <c r="F2634" s="325">
        <v>36585</v>
      </c>
      <c r="H2634" s="324" t="s">
        <v>9651</v>
      </c>
    </row>
    <row r="2635" spans="1:8" ht="14.45" customHeight="1" x14ac:dyDescent="0.2">
      <c r="A2635" s="324">
        <v>5220</v>
      </c>
      <c r="B2635" s="324">
        <v>522003</v>
      </c>
      <c r="C2635" s="326" t="s">
        <v>9650</v>
      </c>
      <c r="D2635" s="326" t="s">
        <v>9650</v>
      </c>
      <c r="E2635" s="325">
        <v>36161</v>
      </c>
      <c r="F2635" s="325">
        <v>36311</v>
      </c>
      <c r="H2635" s="324" t="s">
        <v>9649</v>
      </c>
    </row>
    <row r="2636" spans="1:8" ht="14.45" customHeight="1" x14ac:dyDescent="0.2">
      <c r="A2636" s="324">
        <v>5245</v>
      </c>
      <c r="B2636" s="324">
        <v>524503</v>
      </c>
      <c r="C2636" s="326" t="s">
        <v>9648</v>
      </c>
      <c r="D2636" s="326" t="s">
        <v>9647</v>
      </c>
      <c r="E2636" s="325">
        <v>36161</v>
      </c>
      <c r="F2636" s="325">
        <v>38837</v>
      </c>
      <c r="H2636" s="324" t="s">
        <v>9646</v>
      </c>
    </row>
    <row r="2637" spans="1:8" ht="14.45" customHeight="1" x14ac:dyDescent="0.2">
      <c r="A2637" s="324">
        <v>5247</v>
      </c>
      <c r="B2637" s="324">
        <v>524703</v>
      </c>
      <c r="C2637" s="326" t="s">
        <v>9645</v>
      </c>
      <c r="D2637" s="326" t="s">
        <v>9645</v>
      </c>
      <c r="E2637" s="325">
        <v>36161</v>
      </c>
      <c r="F2637" s="325">
        <v>36311</v>
      </c>
      <c r="H2637" s="324" t="s">
        <v>9644</v>
      </c>
    </row>
    <row r="2638" spans="1:8" ht="14.45" customHeight="1" x14ac:dyDescent="0.2">
      <c r="A2638" s="324">
        <v>5255</v>
      </c>
      <c r="B2638" s="324">
        <v>525503</v>
      </c>
      <c r="C2638" s="326" t="s">
        <v>9643</v>
      </c>
      <c r="D2638" s="326" t="s">
        <v>9642</v>
      </c>
      <c r="E2638" s="325">
        <v>36161</v>
      </c>
      <c r="F2638" s="325">
        <v>40512</v>
      </c>
      <c r="G2638" s="324">
        <v>1164419958</v>
      </c>
      <c r="H2638" s="324" t="s">
        <v>9641</v>
      </c>
    </row>
    <row r="2639" spans="1:8" ht="14.45" customHeight="1" x14ac:dyDescent="0.2">
      <c r="A2639" s="324">
        <v>5263</v>
      </c>
      <c r="B2639" s="324">
        <v>526303</v>
      </c>
      <c r="C2639" s="326" t="s">
        <v>9640</v>
      </c>
      <c r="D2639" s="326" t="s">
        <v>9639</v>
      </c>
      <c r="E2639" s="325">
        <v>36161</v>
      </c>
      <c r="F2639" s="325">
        <v>42155</v>
      </c>
      <c r="G2639" s="324">
        <v>1720062441</v>
      </c>
      <c r="H2639" s="324" t="s">
        <v>9638</v>
      </c>
    </row>
    <row r="2640" spans="1:8" ht="14.45" customHeight="1" x14ac:dyDescent="0.2">
      <c r="A2640" s="324">
        <v>5279</v>
      </c>
      <c r="B2640" s="324">
        <v>527902</v>
      </c>
      <c r="C2640" s="326" t="s">
        <v>9637</v>
      </c>
      <c r="D2640" s="326" t="s">
        <v>9637</v>
      </c>
      <c r="E2640" s="325">
        <v>36161</v>
      </c>
      <c r="F2640" s="325">
        <v>36311</v>
      </c>
      <c r="H2640" s="324" t="s">
        <v>9636</v>
      </c>
    </row>
    <row r="2641" spans="1:8" ht="14.45" customHeight="1" x14ac:dyDescent="0.2">
      <c r="A2641" s="324">
        <v>5288</v>
      </c>
      <c r="B2641" s="324">
        <v>528802</v>
      </c>
      <c r="C2641" s="326" t="s">
        <v>9635</v>
      </c>
      <c r="D2641" s="326" t="s">
        <v>9635</v>
      </c>
      <c r="E2641" s="325">
        <v>36161</v>
      </c>
      <c r="F2641" s="325">
        <v>36311</v>
      </c>
      <c r="H2641" s="324" t="s">
        <v>9634</v>
      </c>
    </row>
    <row r="2642" spans="1:8" ht="14.45" customHeight="1" x14ac:dyDescent="0.2">
      <c r="A2642" s="324">
        <v>5306</v>
      </c>
      <c r="B2642" s="324">
        <v>530603</v>
      </c>
      <c r="C2642" s="326" t="s">
        <v>8504</v>
      </c>
      <c r="D2642" s="326" t="s">
        <v>9633</v>
      </c>
      <c r="E2642" s="325">
        <v>36161</v>
      </c>
      <c r="F2642" s="325">
        <v>36311</v>
      </c>
      <c r="H2642" s="324" t="s">
        <v>9632</v>
      </c>
    </row>
    <row r="2643" spans="1:8" ht="14.45" customHeight="1" x14ac:dyDescent="0.2">
      <c r="A2643" s="324">
        <v>5339</v>
      </c>
      <c r="B2643" s="324">
        <v>533902</v>
      </c>
      <c r="C2643" s="326" t="s">
        <v>9631</v>
      </c>
      <c r="D2643" s="326" t="s">
        <v>9631</v>
      </c>
      <c r="E2643" s="325">
        <v>36161</v>
      </c>
      <c r="F2643" s="325">
        <v>36311</v>
      </c>
      <c r="H2643" s="324" t="s">
        <v>9630</v>
      </c>
    </row>
    <row r="2644" spans="1:8" ht="14.45" customHeight="1" x14ac:dyDescent="0.2">
      <c r="A2644" s="324">
        <v>4496</v>
      </c>
      <c r="B2644" s="324">
        <v>449602</v>
      </c>
      <c r="C2644" s="326" t="s">
        <v>9629</v>
      </c>
      <c r="D2644" s="326" t="s">
        <v>9573</v>
      </c>
      <c r="E2644" s="325">
        <v>36160</v>
      </c>
      <c r="F2644" s="325">
        <v>36585</v>
      </c>
      <c r="H2644" s="324" t="s">
        <v>9572</v>
      </c>
    </row>
    <row r="2645" spans="1:8" ht="14.45" customHeight="1" x14ac:dyDescent="0.2">
      <c r="A2645" s="324">
        <v>5379</v>
      </c>
      <c r="B2645" s="324">
        <v>1000218</v>
      </c>
      <c r="C2645" s="326" t="s">
        <v>9628</v>
      </c>
      <c r="D2645" s="326" t="s">
        <v>3753</v>
      </c>
      <c r="E2645" s="325">
        <v>36150</v>
      </c>
      <c r="F2645" s="325">
        <v>36150</v>
      </c>
      <c r="H2645" s="324" t="s">
        <v>9627</v>
      </c>
    </row>
    <row r="2646" spans="1:8" ht="14.45" customHeight="1" x14ac:dyDescent="0.2">
      <c r="A2646" s="324">
        <v>5379</v>
      </c>
      <c r="B2646" s="324">
        <v>537901</v>
      </c>
      <c r="C2646" s="326" t="s">
        <v>9626</v>
      </c>
      <c r="D2646" s="326" t="s">
        <v>9625</v>
      </c>
      <c r="E2646" s="325">
        <v>36150</v>
      </c>
      <c r="F2646" s="325">
        <v>37992</v>
      </c>
      <c r="H2646" s="324" t="s">
        <v>9624</v>
      </c>
    </row>
    <row r="2647" spans="1:8" ht="14.45" customHeight="1" x14ac:dyDescent="0.2">
      <c r="A2647" s="324">
        <v>5385</v>
      </c>
      <c r="B2647" s="324">
        <v>538501</v>
      </c>
      <c r="C2647" s="326" t="s">
        <v>9623</v>
      </c>
      <c r="D2647" s="326" t="s">
        <v>9622</v>
      </c>
      <c r="E2647" s="325">
        <v>36138</v>
      </c>
      <c r="F2647" s="325">
        <v>36629</v>
      </c>
      <c r="H2647" s="324" t="s">
        <v>9621</v>
      </c>
    </row>
    <row r="2648" spans="1:8" ht="14.45" customHeight="1" x14ac:dyDescent="0.2">
      <c r="A2648" s="324">
        <v>4009</v>
      </c>
      <c r="B2648" s="324">
        <v>400909</v>
      </c>
      <c r="C2648" s="326" t="s">
        <v>8995</v>
      </c>
      <c r="D2648" s="326" t="s">
        <v>9612</v>
      </c>
      <c r="E2648" s="325">
        <v>36130</v>
      </c>
      <c r="F2648" s="325">
        <v>38291</v>
      </c>
      <c r="H2648" s="324" t="s">
        <v>9611</v>
      </c>
    </row>
    <row r="2649" spans="1:8" ht="14.45" customHeight="1" x14ac:dyDescent="0.2">
      <c r="A2649" s="324">
        <v>4191</v>
      </c>
      <c r="B2649" s="324">
        <v>419105</v>
      </c>
      <c r="C2649" s="326" t="s">
        <v>7007</v>
      </c>
      <c r="D2649" s="326" t="s">
        <v>9612</v>
      </c>
      <c r="E2649" s="325">
        <v>36130</v>
      </c>
      <c r="F2649" s="325">
        <v>37041</v>
      </c>
      <c r="H2649" s="324" t="s">
        <v>9611</v>
      </c>
    </row>
    <row r="2650" spans="1:8" ht="14.45" customHeight="1" x14ac:dyDescent="0.2">
      <c r="A2650" s="324">
        <v>4247</v>
      </c>
      <c r="B2650" s="324">
        <v>424708</v>
      </c>
      <c r="C2650" s="326" t="s">
        <v>8243</v>
      </c>
      <c r="D2650" s="326" t="s">
        <v>9612</v>
      </c>
      <c r="E2650" s="325">
        <v>36130</v>
      </c>
      <c r="F2650" s="325">
        <v>39266</v>
      </c>
      <c r="G2650" s="324">
        <v>1336208982</v>
      </c>
      <c r="H2650" s="324" t="s">
        <v>9611</v>
      </c>
    </row>
    <row r="2651" spans="1:8" ht="14.45" customHeight="1" x14ac:dyDescent="0.2">
      <c r="A2651" s="324">
        <v>4250</v>
      </c>
      <c r="B2651" s="324">
        <v>425007</v>
      </c>
      <c r="C2651" s="326" t="s">
        <v>8210</v>
      </c>
      <c r="D2651" s="326" t="s">
        <v>9612</v>
      </c>
      <c r="E2651" s="325">
        <v>36130</v>
      </c>
      <c r="F2651" s="325">
        <v>39266</v>
      </c>
      <c r="G2651" s="324">
        <v>1740340934</v>
      </c>
      <c r="H2651" s="324" t="s">
        <v>9611</v>
      </c>
    </row>
    <row r="2652" spans="1:8" ht="14.45" customHeight="1" x14ac:dyDescent="0.2">
      <c r="A2652" s="324">
        <v>4271</v>
      </c>
      <c r="B2652" s="324">
        <v>427106</v>
      </c>
      <c r="C2652" s="326" t="s">
        <v>6996</v>
      </c>
      <c r="D2652" s="326" t="s">
        <v>9612</v>
      </c>
      <c r="E2652" s="325">
        <v>36130</v>
      </c>
      <c r="F2652" s="325">
        <v>39266</v>
      </c>
      <c r="G2652" s="324">
        <v>1568528560</v>
      </c>
      <c r="H2652" s="324" t="s">
        <v>9611</v>
      </c>
    </row>
    <row r="2653" spans="1:8" ht="14.45" customHeight="1" x14ac:dyDescent="0.2">
      <c r="A2653" s="324">
        <v>4294</v>
      </c>
      <c r="B2653" s="324">
        <v>429404</v>
      </c>
      <c r="C2653" s="326" t="s">
        <v>4982</v>
      </c>
      <c r="D2653" s="326" t="s">
        <v>9612</v>
      </c>
      <c r="E2653" s="325">
        <v>36130</v>
      </c>
      <c r="F2653" s="325">
        <v>39266</v>
      </c>
      <c r="G2653" s="324">
        <v>1295891208</v>
      </c>
      <c r="H2653" s="324" t="s">
        <v>9611</v>
      </c>
    </row>
    <row r="2654" spans="1:8" ht="14.45" customHeight="1" x14ac:dyDescent="0.2">
      <c r="A2654" s="324">
        <v>4297</v>
      </c>
      <c r="B2654" s="324">
        <v>429707</v>
      </c>
      <c r="C2654" s="326" t="s">
        <v>8675</v>
      </c>
      <c r="D2654" s="326" t="s">
        <v>9612</v>
      </c>
      <c r="E2654" s="325">
        <v>36130</v>
      </c>
      <c r="F2654" s="325">
        <v>39266</v>
      </c>
      <c r="G2654" s="324">
        <v>1245396258</v>
      </c>
      <c r="H2654" s="324" t="s">
        <v>9611</v>
      </c>
    </row>
    <row r="2655" spans="1:8" ht="14.45" customHeight="1" x14ac:dyDescent="0.2">
      <c r="A2655" s="324">
        <v>4536</v>
      </c>
      <c r="B2655" s="324">
        <v>453604</v>
      </c>
      <c r="C2655" s="326" t="s">
        <v>6862</v>
      </c>
      <c r="D2655" s="326" t="s">
        <v>9612</v>
      </c>
      <c r="E2655" s="325">
        <v>36130</v>
      </c>
      <c r="F2655" s="325">
        <v>38291</v>
      </c>
      <c r="H2655" s="324" t="s">
        <v>9611</v>
      </c>
    </row>
    <row r="2656" spans="1:8" ht="14.45" customHeight="1" x14ac:dyDescent="0.2">
      <c r="A2656" s="324">
        <v>4587</v>
      </c>
      <c r="B2656" s="324">
        <v>458704</v>
      </c>
      <c r="C2656" s="326" t="s">
        <v>4312</v>
      </c>
      <c r="D2656" s="326" t="s">
        <v>9612</v>
      </c>
      <c r="E2656" s="325">
        <v>36130</v>
      </c>
      <c r="F2656" s="325">
        <v>39568</v>
      </c>
      <c r="G2656" s="324">
        <v>1114083037</v>
      </c>
      <c r="H2656" s="324" t="s">
        <v>9611</v>
      </c>
    </row>
    <row r="2657" spans="1:8" ht="14.45" customHeight="1" x14ac:dyDescent="0.2">
      <c r="A2657" s="324">
        <v>4714</v>
      </c>
      <c r="B2657" s="324">
        <v>471404</v>
      </c>
      <c r="C2657" s="326" t="s">
        <v>9620</v>
      </c>
      <c r="D2657" s="326" t="s">
        <v>9612</v>
      </c>
      <c r="E2657" s="325">
        <v>36130</v>
      </c>
      <c r="F2657" s="325">
        <v>39266</v>
      </c>
      <c r="G2657" s="324">
        <v>1265597462</v>
      </c>
      <c r="H2657" s="324" t="s">
        <v>9611</v>
      </c>
    </row>
    <row r="2658" spans="1:8" ht="14.45" customHeight="1" x14ac:dyDescent="0.2">
      <c r="A2658" s="324">
        <v>4762</v>
      </c>
      <c r="B2658" s="324">
        <v>476204</v>
      </c>
      <c r="C2658" s="326" t="s">
        <v>9054</v>
      </c>
      <c r="D2658" s="326" t="s">
        <v>9612</v>
      </c>
      <c r="E2658" s="325">
        <v>36130</v>
      </c>
      <c r="F2658" s="325">
        <v>38291</v>
      </c>
      <c r="H2658" s="324" t="s">
        <v>9611</v>
      </c>
    </row>
    <row r="2659" spans="1:8" ht="14.45" customHeight="1" x14ac:dyDescent="0.2">
      <c r="A2659" s="324">
        <v>4835</v>
      </c>
      <c r="B2659" s="324">
        <v>483510</v>
      </c>
      <c r="C2659" s="326" t="s">
        <v>9619</v>
      </c>
      <c r="D2659" s="326" t="s">
        <v>9612</v>
      </c>
      <c r="E2659" s="325">
        <v>36130</v>
      </c>
      <c r="F2659" s="325">
        <v>36478</v>
      </c>
      <c r="H2659" s="324" t="s">
        <v>9611</v>
      </c>
    </row>
    <row r="2660" spans="1:8" ht="14.45" customHeight="1" x14ac:dyDescent="0.2">
      <c r="A2660" s="324">
        <v>4892</v>
      </c>
      <c r="B2660" s="324">
        <v>489206</v>
      </c>
      <c r="C2660" s="326" t="s">
        <v>9618</v>
      </c>
      <c r="D2660" s="326" t="s">
        <v>9612</v>
      </c>
      <c r="E2660" s="325">
        <v>36130</v>
      </c>
      <c r="F2660" s="325">
        <v>38291</v>
      </c>
      <c r="H2660" s="324" t="s">
        <v>9611</v>
      </c>
    </row>
    <row r="2661" spans="1:8" ht="14.45" customHeight="1" x14ac:dyDescent="0.2">
      <c r="A2661" s="324">
        <v>4993</v>
      </c>
      <c r="B2661" s="324">
        <v>499307</v>
      </c>
      <c r="C2661" s="326" t="s">
        <v>9617</v>
      </c>
      <c r="D2661" s="326" t="s">
        <v>9612</v>
      </c>
      <c r="E2661" s="325">
        <v>36130</v>
      </c>
      <c r="F2661" s="325">
        <v>37741</v>
      </c>
      <c r="H2661" s="324" t="s">
        <v>9611</v>
      </c>
    </row>
    <row r="2662" spans="1:8" ht="14.45" customHeight="1" x14ac:dyDescent="0.2">
      <c r="A2662" s="324">
        <v>5081</v>
      </c>
      <c r="B2662" s="324">
        <v>508105</v>
      </c>
      <c r="C2662" s="326" t="s">
        <v>9616</v>
      </c>
      <c r="D2662" s="326" t="s">
        <v>9615</v>
      </c>
      <c r="E2662" s="325">
        <v>36130</v>
      </c>
      <c r="F2662" s="325">
        <v>36585</v>
      </c>
      <c r="H2662" s="324" t="s">
        <v>9614</v>
      </c>
    </row>
    <row r="2663" spans="1:8" ht="14.45" customHeight="1" x14ac:dyDescent="0.2">
      <c r="A2663" s="324">
        <v>5085</v>
      </c>
      <c r="B2663" s="324">
        <v>508507</v>
      </c>
      <c r="C2663" s="326" t="s">
        <v>9613</v>
      </c>
      <c r="D2663" s="326" t="s">
        <v>9612</v>
      </c>
      <c r="E2663" s="325">
        <v>36130</v>
      </c>
      <c r="F2663" s="325">
        <v>39386</v>
      </c>
      <c r="G2663" s="324">
        <v>1629133848</v>
      </c>
      <c r="H2663" s="324" t="s">
        <v>9611</v>
      </c>
    </row>
    <row r="2664" spans="1:8" ht="14.45" customHeight="1" x14ac:dyDescent="0.2">
      <c r="A2664" s="324">
        <v>5172</v>
      </c>
      <c r="B2664" s="324">
        <v>517207</v>
      </c>
      <c r="C2664" s="326" t="s">
        <v>8990</v>
      </c>
      <c r="D2664" s="326" t="s">
        <v>9612</v>
      </c>
      <c r="E2664" s="325">
        <v>36130</v>
      </c>
      <c r="F2664" s="325">
        <v>39082</v>
      </c>
      <c r="G2664" s="324">
        <v>1790842714</v>
      </c>
      <c r="H2664" s="324" t="s">
        <v>9611</v>
      </c>
    </row>
    <row r="2665" spans="1:8" ht="14.45" customHeight="1" x14ac:dyDescent="0.2">
      <c r="A2665" s="324">
        <v>4908</v>
      </c>
      <c r="B2665" s="324">
        <v>490809</v>
      </c>
      <c r="C2665" s="326" t="s">
        <v>9610</v>
      </c>
      <c r="D2665" s="326" t="s">
        <v>9609</v>
      </c>
      <c r="E2665" s="325">
        <v>36116</v>
      </c>
      <c r="F2665" s="325">
        <v>37636</v>
      </c>
      <c r="H2665" s="324" t="s">
        <v>9608</v>
      </c>
    </row>
    <row r="2666" spans="1:8" ht="14.45" customHeight="1" x14ac:dyDescent="0.2">
      <c r="A2666" s="324">
        <v>5349</v>
      </c>
      <c r="B2666" s="324">
        <v>534902</v>
      </c>
      <c r="C2666" s="326" t="s">
        <v>9261</v>
      </c>
      <c r="D2666" s="326" t="s">
        <v>9607</v>
      </c>
      <c r="E2666" s="325">
        <v>36109</v>
      </c>
      <c r="F2666" s="325">
        <v>36981</v>
      </c>
      <c r="H2666" s="324" t="s">
        <v>9606</v>
      </c>
    </row>
    <row r="2667" spans="1:8" ht="14.45" customHeight="1" x14ac:dyDescent="0.2">
      <c r="A2667" s="324">
        <v>4506</v>
      </c>
      <c r="B2667" s="324">
        <v>450607</v>
      </c>
      <c r="C2667" s="326" t="s">
        <v>8091</v>
      </c>
      <c r="D2667" s="326" t="s">
        <v>9605</v>
      </c>
      <c r="E2667" s="325">
        <v>36100</v>
      </c>
      <c r="F2667" s="325">
        <v>37847</v>
      </c>
      <c r="H2667" s="324" t="s">
        <v>9604</v>
      </c>
    </row>
    <row r="2668" spans="1:8" ht="14.45" customHeight="1" x14ac:dyDescent="0.2">
      <c r="A2668" s="324">
        <v>5380</v>
      </c>
      <c r="B2668" s="324">
        <v>538001</v>
      </c>
      <c r="C2668" s="326" t="s">
        <v>9603</v>
      </c>
      <c r="D2668" s="326" t="s">
        <v>9602</v>
      </c>
      <c r="E2668" s="325">
        <v>36100</v>
      </c>
      <c r="F2668" s="325">
        <v>109574</v>
      </c>
      <c r="G2668" s="324">
        <v>1801931845</v>
      </c>
      <c r="H2668" s="324" t="s">
        <v>9601</v>
      </c>
    </row>
    <row r="2669" spans="1:8" ht="14.45" customHeight="1" x14ac:dyDescent="0.2">
      <c r="A2669" s="324">
        <v>5370</v>
      </c>
      <c r="B2669" s="324">
        <v>537001</v>
      </c>
      <c r="C2669" s="326" t="s">
        <v>9600</v>
      </c>
      <c r="D2669" s="326" t="s">
        <v>9599</v>
      </c>
      <c r="E2669" s="325">
        <v>36090</v>
      </c>
      <c r="F2669" s="325">
        <v>38442</v>
      </c>
      <c r="H2669" s="324" t="s">
        <v>9598</v>
      </c>
    </row>
    <row r="2670" spans="1:8" ht="14.45" customHeight="1" x14ac:dyDescent="0.2">
      <c r="A2670" s="324">
        <v>4276</v>
      </c>
      <c r="B2670" s="324">
        <v>1000654</v>
      </c>
      <c r="C2670" s="326" t="s">
        <v>9597</v>
      </c>
      <c r="D2670" s="326" t="s">
        <v>9596</v>
      </c>
      <c r="E2670" s="325">
        <v>36087</v>
      </c>
      <c r="F2670" s="325">
        <v>36950</v>
      </c>
      <c r="H2670" s="324" t="s">
        <v>9595</v>
      </c>
    </row>
    <row r="2671" spans="1:8" ht="14.45" customHeight="1" x14ac:dyDescent="0.2">
      <c r="A2671" s="324">
        <v>4203</v>
      </c>
      <c r="B2671" s="324">
        <v>420306</v>
      </c>
      <c r="C2671" s="326" t="s">
        <v>9594</v>
      </c>
      <c r="D2671" s="326" t="s">
        <v>9593</v>
      </c>
      <c r="E2671" s="325">
        <v>36076</v>
      </c>
      <c r="F2671" s="325">
        <v>38975</v>
      </c>
      <c r="H2671" s="324" t="s">
        <v>9592</v>
      </c>
    </row>
    <row r="2672" spans="1:8" ht="14.45" customHeight="1" x14ac:dyDescent="0.2">
      <c r="A2672" s="324">
        <v>4612</v>
      </c>
      <c r="B2672" s="324">
        <v>461202</v>
      </c>
      <c r="C2672" s="326" t="s">
        <v>9591</v>
      </c>
      <c r="D2672" s="326" t="s">
        <v>9590</v>
      </c>
      <c r="E2672" s="325">
        <v>36076</v>
      </c>
      <c r="F2672" s="325">
        <v>38960</v>
      </c>
      <c r="H2672" s="324" t="s">
        <v>9589</v>
      </c>
    </row>
    <row r="2673" spans="1:8" ht="14.45" customHeight="1" x14ac:dyDescent="0.2">
      <c r="A2673" s="324">
        <v>4839</v>
      </c>
      <c r="B2673" s="324">
        <v>483902</v>
      </c>
      <c r="C2673" s="326" t="s">
        <v>9588</v>
      </c>
      <c r="D2673" s="326" t="s">
        <v>9587</v>
      </c>
      <c r="E2673" s="325">
        <v>36076</v>
      </c>
      <c r="F2673" s="325">
        <v>36977</v>
      </c>
      <c r="H2673" s="324" t="s">
        <v>9586</v>
      </c>
    </row>
    <row r="2674" spans="1:8" ht="14.45" customHeight="1" x14ac:dyDescent="0.2">
      <c r="A2674" s="324">
        <v>5185</v>
      </c>
      <c r="B2674" s="324">
        <v>518502</v>
      </c>
      <c r="C2674" s="326" t="s">
        <v>9585</v>
      </c>
      <c r="D2674" s="326" t="s">
        <v>9584</v>
      </c>
      <c r="E2674" s="325">
        <v>36076</v>
      </c>
      <c r="F2674" s="325">
        <v>38960</v>
      </c>
      <c r="H2674" s="324" t="s">
        <v>9583</v>
      </c>
    </row>
    <row r="2675" spans="1:8" ht="14.45" customHeight="1" x14ac:dyDescent="0.2">
      <c r="A2675" s="324">
        <v>4183</v>
      </c>
      <c r="B2675" s="324">
        <v>418305</v>
      </c>
      <c r="C2675" s="326" t="s">
        <v>9089</v>
      </c>
      <c r="D2675" s="326" t="s">
        <v>9582</v>
      </c>
      <c r="E2675" s="325">
        <v>36069</v>
      </c>
      <c r="F2675" s="325">
        <v>109574</v>
      </c>
      <c r="G2675" s="324">
        <v>1952301657</v>
      </c>
      <c r="H2675" s="324" t="s">
        <v>9581</v>
      </c>
    </row>
    <row r="2676" spans="1:8" ht="14.45" customHeight="1" x14ac:dyDescent="0.2">
      <c r="A2676" s="324">
        <v>4204</v>
      </c>
      <c r="B2676" s="324">
        <v>420404</v>
      </c>
      <c r="C2676" s="326" t="s">
        <v>7854</v>
      </c>
      <c r="D2676" s="326" t="s">
        <v>9580</v>
      </c>
      <c r="E2676" s="325">
        <v>36069</v>
      </c>
      <c r="F2676" s="325">
        <v>36981</v>
      </c>
      <c r="H2676" s="324" t="s">
        <v>9579</v>
      </c>
    </row>
    <row r="2677" spans="1:8" ht="14.45" customHeight="1" x14ac:dyDescent="0.2">
      <c r="A2677" s="324">
        <v>4445</v>
      </c>
      <c r="B2677" s="324">
        <v>444504</v>
      </c>
      <c r="C2677" s="326" t="s">
        <v>7664</v>
      </c>
      <c r="D2677" s="326" t="s">
        <v>9578</v>
      </c>
      <c r="E2677" s="325">
        <v>36069</v>
      </c>
      <c r="F2677" s="325">
        <v>36209</v>
      </c>
      <c r="H2677" s="324" t="s">
        <v>9577</v>
      </c>
    </row>
    <row r="2678" spans="1:8" ht="14.45" customHeight="1" x14ac:dyDescent="0.2">
      <c r="A2678" s="324">
        <v>4591</v>
      </c>
      <c r="B2678" s="324">
        <v>459104</v>
      </c>
      <c r="C2678" s="326" t="s">
        <v>9576</v>
      </c>
      <c r="D2678" s="326" t="s">
        <v>9573</v>
      </c>
      <c r="E2678" s="325">
        <v>36069</v>
      </c>
      <c r="F2678" s="325">
        <v>36998</v>
      </c>
      <c r="H2678" s="324" t="s">
        <v>9572</v>
      </c>
    </row>
    <row r="2679" spans="1:8" ht="14.45" customHeight="1" x14ac:dyDescent="0.2">
      <c r="A2679" s="324">
        <v>5133</v>
      </c>
      <c r="B2679" s="324">
        <v>513304</v>
      </c>
      <c r="C2679" s="326" t="s">
        <v>6203</v>
      </c>
      <c r="D2679" s="326" t="s">
        <v>9042</v>
      </c>
      <c r="E2679" s="325">
        <v>36069</v>
      </c>
      <c r="F2679" s="325">
        <v>41881</v>
      </c>
      <c r="G2679" s="324">
        <v>1093898884</v>
      </c>
      <c r="H2679" s="324" t="s">
        <v>9575</v>
      </c>
    </row>
    <row r="2680" spans="1:8" ht="14.45" customHeight="1" x14ac:dyDescent="0.2">
      <c r="A2680" s="324">
        <v>4547</v>
      </c>
      <c r="B2680" s="324">
        <v>454705</v>
      </c>
      <c r="C2680" s="326" t="s">
        <v>4673</v>
      </c>
      <c r="D2680" s="326" t="s">
        <v>9505</v>
      </c>
      <c r="E2680" s="325">
        <v>36056</v>
      </c>
      <c r="F2680" s="325">
        <v>37468</v>
      </c>
      <c r="H2680" s="324" t="s">
        <v>9504</v>
      </c>
    </row>
    <row r="2681" spans="1:8" ht="14.45" customHeight="1" x14ac:dyDescent="0.2">
      <c r="A2681" s="324">
        <v>4272</v>
      </c>
      <c r="B2681" s="324">
        <v>427210</v>
      </c>
      <c r="C2681" s="326" t="s">
        <v>8358</v>
      </c>
      <c r="D2681" s="326" t="s">
        <v>9573</v>
      </c>
      <c r="E2681" s="325">
        <v>36053</v>
      </c>
      <c r="F2681" s="325">
        <v>36581</v>
      </c>
      <c r="H2681" s="324" t="s">
        <v>9572</v>
      </c>
    </row>
    <row r="2682" spans="1:8" ht="14.45" customHeight="1" x14ac:dyDescent="0.2">
      <c r="A2682" s="324">
        <v>5236</v>
      </c>
      <c r="B2682" s="324">
        <v>523604</v>
      </c>
      <c r="C2682" s="326" t="s">
        <v>9574</v>
      </c>
      <c r="D2682" s="326" t="s">
        <v>9573</v>
      </c>
      <c r="E2682" s="325">
        <v>36053</v>
      </c>
      <c r="F2682" s="325">
        <v>36707</v>
      </c>
      <c r="H2682" s="324" t="s">
        <v>9572</v>
      </c>
    </row>
    <row r="2683" spans="1:8" ht="14.45" customHeight="1" x14ac:dyDescent="0.2">
      <c r="A2683" s="324">
        <v>4512</v>
      </c>
      <c r="B2683" s="324">
        <v>451204</v>
      </c>
      <c r="C2683" s="326" t="s">
        <v>9571</v>
      </c>
      <c r="D2683" s="326" t="s">
        <v>9570</v>
      </c>
      <c r="E2683" s="325">
        <v>36049</v>
      </c>
      <c r="F2683" s="325">
        <v>109574</v>
      </c>
      <c r="G2683" s="324">
        <v>1952322851</v>
      </c>
      <c r="H2683" s="324" t="s">
        <v>9569</v>
      </c>
    </row>
    <row r="2684" spans="1:8" ht="14.45" customHeight="1" x14ac:dyDescent="0.2">
      <c r="A2684" s="324">
        <v>5383</v>
      </c>
      <c r="B2684" s="324">
        <v>538301</v>
      </c>
      <c r="C2684" s="326" t="s">
        <v>9568</v>
      </c>
      <c r="D2684" s="326" t="s">
        <v>9567</v>
      </c>
      <c r="E2684" s="325">
        <v>36040</v>
      </c>
      <c r="F2684" s="325">
        <v>37439</v>
      </c>
      <c r="H2684" s="324" t="s">
        <v>9566</v>
      </c>
    </row>
    <row r="2685" spans="1:8" ht="14.45" customHeight="1" x14ac:dyDescent="0.2">
      <c r="A2685" s="324">
        <v>4930</v>
      </c>
      <c r="B2685" s="324">
        <v>493004</v>
      </c>
      <c r="C2685" s="326" t="s">
        <v>4934</v>
      </c>
      <c r="D2685" s="326" t="s">
        <v>9565</v>
      </c>
      <c r="E2685" s="325">
        <v>36039</v>
      </c>
      <c r="F2685" s="325">
        <v>37151</v>
      </c>
      <c r="H2685" s="324" t="s">
        <v>9564</v>
      </c>
    </row>
    <row r="2686" spans="1:8" ht="14.45" customHeight="1" x14ac:dyDescent="0.2">
      <c r="A2686" s="324">
        <v>5266</v>
      </c>
      <c r="B2686" s="324">
        <v>526604</v>
      </c>
      <c r="C2686" s="326" t="s">
        <v>8411</v>
      </c>
      <c r="D2686" s="326" t="s">
        <v>9565</v>
      </c>
      <c r="E2686" s="325">
        <v>36039</v>
      </c>
      <c r="F2686" s="325">
        <v>36478</v>
      </c>
      <c r="H2686" s="324" t="s">
        <v>9564</v>
      </c>
    </row>
    <row r="2687" spans="1:8" ht="14.45" customHeight="1" x14ac:dyDescent="0.2">
      <c r="A2687" s="324">
        <v>5293</v>
      </c>
      <c r="B2687" s="324">
        <v>529303</v>
      </c>
      <c r="C2687" s="326" t="s">
        <v>9114</v>
      </c>
      <c r="D2687" s="326" t="s">
        <v>9407</v>
      </c>
      <c r="E2687" s="325">
        <v>36039</v>
      </c>
      <c r="F2687" s="325">
        <v>37257</v>
      </c>
      <c r="H2687" s="324" t="s">
        <v>9406</v>
      </c>
    </row>
    <row r="2688" spans="1:8" ht="14.45" customHeight="1" x14ac:dyDescent="0.2">
      <c r="A2688" s="324">
        <v>5322</v>
      </c>
      <c r="B2688" s="324">
        <v>532202</v>
      </c>
      <c r="C2688" s="326" t="s">
        <v>8680</v>
      </c>
      <c r="D2688" s="326" t="s">
        <v>9563</v>
      </c>
      <c r="E2688" s="325">
        <v>36039</v>
      </c>
      <c r="F2688" s="325">
        <v>38352</v>
      </c>
      <c r="H2688" s="324" t="s">
        <v>9562</v>
      </c>
    </row>
    <row r="2689" spans="1:8" ht="14.45" customHeight="1" x14ac:dyDescent="0.2">
      <c r="A2689" s="324">
        <v>5325</v>
      </c>
      <c r="B2689" s="324">
        <v>532502</v>
      </c>
      <c r="C2689" s="326" t="s">
        <v>8723</v>
      </c>
      <c r="D2689" s="326" t="s">
        <v>9563</v>
      </c>
      <c r="E2689" s="325">
        <v>36039</v>
      </c>
      <c r="F2689" s="325">
        <v>38352</v>
      </c>
      <c r="H2689" s="324" t="s">
        <v>9562</v>
      </c>
    </row>
    <row r="2690" spans="1:8" ht="14.45" customHeight="1" x14ac:dyDescent="0.2">
      <c r="A2690" s="324">
        <v>5330</v>
      </c>
      <c r="B2690" s="324">
        <v>533002</v>
      </c>
      <c r="C2690" s="326" t="s">
        <v>8812</v>
      </c>
      <c r="D2690" s="326" t="s">
        <v>9563</v>
      </c>
      <c r="E2690" s="325">
        <v>36039</v>
      </c>
      <c r="F2690" s="325">
        <v>38352</v>
      </c>
      <c r="H2690" s="324" t="s">
        <v>9562</v>
      </c>
    </row>
    <row r="2691" spans="1:8" ht="14.45" customHeight="1" x14ac:dyDescent="0.2">
      <c r="A2691" s="324">
        <v>4301</v>
      </c>
      <c r="B2691" s="324">
        <v>430105</v>
      </c>
      <c r="C2691" s="326" t="s">
        <v>8684</v>
      </c>
      <c r="D2691" s="326" t="s">
        <v>9561</v>
      </c>
      <c r="E2691" s="325">
        <v>36037</v>
      </c>
      <c r="F2691" s="325">
        <v>37802</v>
      </c>
      <c r="H2691" s="324" t="s">
        <v>9560</v>
      </c>
    </row>
    <row r="2692" spans="1:8" ht="14.45" customHeight="1" x14ac:dyDescent="0.2">
      <c r="A2692" s="324">
        <v>4822</v>
      </c>
      <c r="B2692" s="324">
        <v>482204</v>
      </c>
      <c r="C2692" s="326" t="s">
        <v>8652</v>
      </c>
      <c r="D2692" s="326" t="s">
        <v>9559</v>
      </c>
      <c r="E2692" s="325">
        <v>36037</v>
      </c>
      <c r="F2692" s="325">
        <v>37925</v>
      </c>
      <c r="H2692" s="324" t="s">
        <v>9558</v>
      </c>
    </row>
    <row r="2693" spans="1:8" ht="14.45" customHeight="1" x14ac:dyDescent="0.2">
      <c r="A2693" s="324">
        <v>5007</v>
      </c>
      <c r="B2693" s="324">
        <v>500707</v>
      </c>
      <c r="C2693" s="326" t="s">
        <v>8682</v>
      </c>
      <c r="D2693" s="326" t="s">
        <v>9557</v>
      </c>
      <c r="E2693" s="325">
        <v>36037</v>
      </c>
      <c r="F2693" s="325">
        <v>37925</v>
      </c>
      <c r="H2693" s="324" t="s">
        <v>9556</v>
      </c>
    </row>
    <row r="2694" spans="1:8" ht="14.45" customHeight="1" x14ac:dyDescent="0.2">
      <c r="A2694" s="324">
        <v>4508</v>
      </c>
      <c r="B2694" s="324">
        <v>450805</v>
      </c>
      <c r="C2694" s="326" t="s">
        <v>9555</v>
      </c>
      <c r="D2694" s="326" t="s">
        <v>3916</v>
      </c>
      <c r="E2694" s="325">
        <v>36033</v>
      </c>
      <c r="F2694" s="325">
        <v>36372</v>
      </c>
      <c r="H2694" s="324" t="s">
        <v>4557</v>
      </c>
    </row>
    <row r="2695" spans="1:8" ht="14.45" customHeight="1" x14ac:dyDescent="0.2">
      <c r="A2695" s="324">
        <v>5388</v>
      </c>
      <c r="B2695" s="324">
        <v>538801</v>
      </c>
      <c r="C2695" s="326" t="s">
        <v>9554</v>
      </c>
      <c r="D2695" s="326" t="s">
        <v>9443</v>
      </c>
      <c r="E2695" s="325">
        <v>36032</v>
      </c>
      <c r="F2695" s="325">
        <v>36646</v>
      </c>
      <c r="H2695" s="324" t="s">
        <v>9553</v>
      </c>
    </row>
    <row r="2696" spans="1:8" ht="14.45" customHeight="1" x14ac:dyDescent="0.2">
      <c r="A2696" s="324">
        <v>4279</v>
      </c>
      <c r="B2696" s="324">
        <v>427902</v>
      </c>
      <c r="C2696" s="326" t="s">
        <v>9552</v>
      </c>
      <c r="D2696" s="326" t="s">
        <v>3916</v>
      </c>
      <c r="E2696" s="325">
        <v>36024</v>
      </c>
      <c r="F2696" s="325">
        <v>36417</v>
      </c>
      <c r="H2696" s="324" t="s">
        <v>4557</v>
      </c>
    </row>
    <row r="2697" spans="1:8" ht="14.45" customHeight="1" x14ac:dyDescent="0.2">
      <c r="A2697" s="324">
        <v>4926</v>
      </c>
      <c r="B2697" s="324">
        <v>492606</v>
      </c>
      <c r="C2697" s="326" t="s">
        <v>7896</v>
      </c>
      <c r="D2697" s="326" t="s">
        <v>9551</v>
      </c>
      <c r="E2697" s="325">
        <v>36023</v>
      </c>
      <c r="F2697" s="325">
        <v>36299</v>
      </c>
      <c r="H2697" s="324" t="s">
        <v>9550</v>
      </c>
    </row>
    <row r="2698" spans="1:8" ht="14.45" customHeight="1" x14ac:dyDescent="0.2">
      <c r="A2698" s="324">
        <v>5387</v>
      </c>
      <c r="B2698" s="324">
        <v>538701</v>
      </c>
      <c r="C2698" s="326" t="s">
        <v>9549</v>
      </c>
      <c r="D2698" s="326" t="s">
        <v>9548</v>
      </c>
      <c r="E2698" s="325">
        <v>36013</v>
      </c>
      <c r="F2698" s="325">
        <v>36283</v>
      </c>
      <c r="H2698" s="324" t="s">
        <v>9547</v>
      </c>
    </row>
    <row r="2699" spans="1:8" ht="14.45" customHeight="1" x14ac:dyDescent="0.2">
      <c r="A2699" s="324">
        <v>4285</v>
      </c>
      <c r="B2699" s="324">
        <v>428506</v>
      </c>
      <c r="C2699" s="326" t="s">
        <v>9546</v>
      </c>
      <c r="D2699" s="326" t="s">
        <v>9541</v>
      </c>
      <c r="E2699" s="325">
        <v>36011</v>
      </c>
      <c r="F2699" s="325">
        <v>38224</v>
      </c>
      <c r="H2699" s="324" t="s">
        <v>9540</v>
      </c>
    </row>
    <row r="2700" spans="1:8" ht="14.45" customHeight="1" x14ac:dyDescent="0.2">
      <c r="A2700" s="324">
        <v>4421</v>
      </c>
      <c r="B2700" s="324">
        <v>442105</v>
      </c>
      <c r="C2700" s="326" t="s">
        <v>9545</v>
      </c>
      <c r="D2700" s="326" t="s">
        <v>9541</v>
      </c>
      <c r="E2700" s="325">
        <v>36011</v>
      </c>
      <c r="F2700" s="325">
        <v>38224</v>
      </c>
      <c r="H2700" s="324" t="s">
        <v>9540</v>
      </c>
    </row>
    <row r="2701" spans="1:8" ht="14.45" customHeight="1" x14ac:dyDescent="0.2">
      <c r="A2701" s="324">
        <v>4504</v>
      </c>
      <c r="B2701" s="324">
        <v>450405</v>
      </c>
      <c r="C2701" s="326" t="s">
        <v>6819</v>
      </c>
      <c r="D2701" s="326" t="s">
        <v>9541</v>
      </c>
      <c r="E2701" s="325">
        <v>36011</v>
      </c>
      <c r="F2701" s="325">
        <v>38142</v>
      </c>
      <c r="H2701" s="324" t="s">
        <v>9540</v>
      </c>
    </row>
    <row r="2702" spans="1:8" ht="14.45" customHeight="1" x14ac:dyDescent="0.2">
      <c r="A2702" s="324">
        <v>4730</v>
      </c>
      <c r="B2702" s="324">
        <v>473005</v>
      </c>
      <c r="C2702" s="326" t="s">
        <v>7182</v>
      </c>
      <c r="D2702" s="326" t="s">
        <v>9541</v>
      </c>
      <c r="E2702" s="325">
        <v>36011</v>
      </c>
      <c r="F2702" s="325">
        <v>38224</v>
      </c>
      <c r="H2702" s="324" t="s">
        <v>9540</v>
      </c>
    </row>
    <row r="2703" spans="1:8" ht="14.45" customHeight="1" x14ac:dyDescent="0.2">
      <c r="A2703" s="324">
        <v>4802</v>
      </c>
      <c r="B2703" s="324">
        <v>480206</v>
      </c>
      <c r="C2703" s="326" t="s">
        <v>9544</v>
      </c>
      <c r="D2703" s="326" t="s">
        <v>9541</v>
      </c>
      <c r="E2703" s="325">
        <v>36011</v>
      </c>
      <c r="F2703" s="325">
        <v>38224</v>
      </c>
      <c r="H2703" s="324" t="s">
        <v>9540</v>
      </c>
    </row>
    <row r="2704" spans="1:8" ht="14.45" customHeight="1" x14ac:dyDescent="0.2">
      <c r="A2704" s="324">
        <v>4906</v>
      </c>
      <c r="B2704" s="324">
        <v>490606</v>
      </c>
      <c r="C2704" s="326" t="s">
        <v>9543</v>
      </c>
      <c r="D2704" s="326" t="s">
        <v>9541</v>
      </c>
      <c r="E2704" s="325">
        <v>36011</v>
      </c>
      <c r="F2704" s="325">
        <v>38224</v>
      </c>
      <c r="H2704" s="324" t="s">
        <v>9540</v>
      </c>
    </row>
    <row r="2705" spans="1:8" ht="14.45" customHeight="1" x14ac:dyDescent="0.2">
      <c r="A2705" s="324">
        <v>5088</v>
      </c>
      <c r="B2705" s="324">
        <v>508805</v>
      </c>
      <c r="C2705" s="326" t="s">
        <v>9542</v>
      </c>
      <c r="D2705" s="326" t="s">
        <v>9541</v>
      </c>
      <c r="E2705" s="325">
        <v>36011</v>
      </c>
      <c r="F2705" s="325">
        <v>38224</v>
      </c>
      <c r="H2705" s="324" t="s">
        <v>9540</v>
      </c>
    </row>
    <row r="2706" spans="1:8" ht="14.45" customHeight="1" x14ac:dyDescent="0.2">
      <c r="A2706" s="324">
        <v>5113</v>
      </c>
      <c r="B2706" s="324">
        <v>511305</v>
      </c>
      <c r="C2706" s="326" t="s">
        <v>7177</v>
      </c>
      <c r="D2706" s="326" t="s">
        <v>9541</v>
      </c>
      <c r="E2706" s="325">
        <v>36011</v>
      </c>
      <c r="F2706" s="325">
        <v>36525</v>
      </c>
      <c r="H2706" s="324" t="s">
        <v>9540</v>
      </c>
    </row>
    <row r="2707" spans="1:8" ht="14.45" customHeight="1" x14ac:dyDescent="0.2">
      <c r="A2707" s="324">
        <v>4019</v>
      </c>
      <c r="B2707" s="324">
        <v>401906</v>
      </c>
      <c r="C2707" s="326" t="s">
        <v>9539</v>
      </c>
      <c r="D2707" s="326" t="s">
        <v>9538</v>
      </c>
      <c r="E2707" s="325">
        <v>36008</v>
      </c>
      <c r="F2707" s="325">
        <v>37925</v>
      </c>
      <c r="H2707" s="324" t="s">
        <v>9537</v>
      </c>
    </row>
    <row r="2708" spans="1:8" ht="14.45" customHeight="1" x14ac:dyDescent="0.2">
      <c r="A2708" s="324">
        <v>4278</v>
      </c>
      <c r="B2708" s="324">
        <v>427808</v>
      </c>
      <c r="C2708" s="326" t="s">
        <v>8118</v>
      </c>
      <c r="D2708" s="326" t="s">
        <v>9536</v>
      </c>
      <c r="E2708" s="325">
        <v>36008</v>
      </c>
      <c r="F2708" s="325">
        <v>37925</v>
      </c>
      <c r="H2708" s="324" t="s">
        <v>9535</v>
      </c>
    </row>
    <row r="2709" spans="1:8" ht="14.45" customHeight="1" x14ac:dyDescent="0.2">
      <c r="A2709" s="324">
        <v>4372</v>
      </c>
      <c r="B2709" s="324">
        <v>437206</v>
      </c>
      <c r="C2709" s="326" t="s">
        <v>8117</v>
      </c>
      <c r="D2709" s="326" t="s">
        <v>9534</v>
      </c>
      <c r="E2709" s="325">
        <v>36008</v>
      </c>
      <c r="F2709" s="325">
        <v>36659</v>
      </c>
      <c r="H2709" s="324" t="s">
        <v>9533</v>
      </c>
    </row>
    <row r="2710" spans="1:8" ht="14.45" customHeight="1" x14ac:dyDescent="0.2">
      <c r="A2710" s="324">
        <v>4448</v>
      </c>
      <c r="B2710" s="324">
        <v>444805</v>
      </c>
      <c r="C2710" s="326" t="s">
        <v>9293</v>
      </c>
      <c r="D2710" s="326" t="s">
        <v>9532</v>
      </c>
      <c r="E2710" s="325">
        <v>36008</v>
      </c>
      <c r="F2710" s="325">
        <v>37134</v>
      </c>
      <c r="H2710" s="324" t="s">
        <v>9531</v>
      </c>
    </row>
    <row r="2711" spans="1:8" ht="14.45" customHeight="1" x14ac:dyDescent="0.2">
      <c r="A2711" s="324">
        <v>4479</v>
      </c>
      <c r="B2711" s="324">
        <v>447906</v>
      </c>
      <c r="C2711" s="326" t="s">
        <v>9530</v>
      </c>
      <c r="D2711" s="326" t="s">
        <v>9529</v>
      </c>
      <c r="E2711" s="325">
        <v>36008</v>
      </c>
      <c r="F2711" s="325">
        <v>36099</v>
      </c>
      <c r="H2711" s="324" t="s">
        <v>9528</v>
      </c>
    </row>
    <row r="2712" spans="1:8" ht="14.45" customHeight="1" x14ac:dyDescent="0.2">
      <c r="A2712" s="324">
        <v>4521</v>
      </c>
      <c r="B2712" s="324">
        <v>452105</v>
      </c>
      <c r="C2712" s="326" t="s">
        <v>8090</v>
      </c>
      <c r="D2712" s="326" t="s">
        <v>9527</v>
      </c>
      <c r="E2712" s="325">
        <v>36008</v>
      </c>
      <c r="F2712" s="325">
        <v>37061</v>
      </c>
      <c r="H2712" s="324" t="s">
        <v>9526</v>
      </c>
    </row>
    <row r="2713" spans="1:8" ht="14.45" customHeight="1" x14ac:dyDescent="0.2">
      <c r="A2713" s="324">
        <v>4544</v>
      </c>
      <c r="B2713" s="324">
        <v>454405</v>
      </c>
      <c r="C2713" s="326" t="s">
        <v>8326</v>
      </c>
      <c r="D2713" s="326" t="s">
        <v>9525</v>
      </c>
      <c r="E2713" s="325">
        <v>36008</v>
      </c>
      <c r="F2713" s="325">
        <v>37925</v>
      </c>
      <c r="H2713" s="324" t="s">
        <v>9524</v>
      </c>
    </row>
    <row r="2714" spans="1:8" ht="14.45" customHeight="1" x14ac:dyDescent="0.2">
      <c r="A2714" s="324">
        <v>4719</v>
      </c>
      <c r="B2714" s="324">
        <v>471907</v>
      </c>
      <c r="C2714" s="326" t="s">
        <v>8903</v>
      </c>
      <c r="D2714" s="326" t="s">
        <v>9407</v>
      </c>
      <c r="E2714" s="325">
        <v>36008</v>
      </c>
      <c r="F2714" s="325">
        <v>37671</v>
      </c>
      <c r="H2714" s="324" t="s">
        <v>9406</v>
      </c>
    </row>
    <row r="2715" spans="1:8" ht="14.45" customHeight="1" x14ac:dyDescent="0.2">
      <c r="A2715" s="324">
        <v>4947</v>
      </c>
      <c r="B2715" s="324">
        <v>494704</v>
      </c>
      <c r="C2715" s="326" t="s">
        <v>8110</v>
      </c>
      <c r="D2715" s="326" t="s">
        <v>9523</v>
      </c>
      <c r="E2715" s="325">
        <v>36008</v>
      </c>
      <c r="F2715" s="325">
        <v>37358</v>
      </c>
      <c r="H2715" s="324" t="s">
        <v>9522</v>
      </c>
    </row>
    <row r="2716" spans="1:8" ht="14.45" customHeight="1" x14ac:dyDescent="0.2">
      <c r="A2716" s="324">
        <v>4959</v>
      </c>
      <c r="B2716" s="324">
        <v>495906</v>
      </c>
      <c r="C2716" s="326" t="s">
        <v>7586</v>
      </c>
      <c r="D2716" s="326" t="s">
        <v>9521</v>
      </c>
      <c r="E2716" s="325">
        <v>36008</v>
      </c>
      <c r="F2716" s="325">
        <v>41547</v>
      </c>
      <c r="G2716" s="324">
        <v>1124015334</v>
      </c>
      <c r="H2716" s="324" t="s">
        <v>9520</v>
      </c>
    </row>
    <row r="2717" spans="1:8" ht="14.45" customHeight="1" x14ac:dyDescent="0.2">
      <c r="A2717" s="324">
        <v>5335</v>
      </c>
      <c r="B2717" s="324">
        <v>533502</v>
      </c>
      <c r="C2717" s="326" t="s">
        <v>8845</v>
      </c>
      <c r="D2717" s="326" t="s">
        <v>9519</v>
      </c>
      <c r="E2717" s="325">
        <v>36008</v>
      </c>
      <c r="F2717" s="325">
        <v>36981</v>
      </c>
      <c r="H2717" s="324" t="s">
        <v>9518</v>
      </c>
    </row>
    <row r="2718" spans="1:8" ht="14.45" customHeight="1" x14ac:dyDescent="0.2">
      <c r="A2718" s="324">
        <v>4970</v>
      </c>
      <c r="B2718" s="324">
        <v>497005</v>
      </c>
      <c r="C2718" s="326" t="s">
        <v>9244</v>
      </c>
      <c r="D2718" s="326" t="s">
        <v>9517</v>
      </c>
      <c r="E2718" s="325">
        <v>36007</v>
      </c>
      <c r="F2718" s="325">
        <v>37439</v>
      </c>
      <c r="H2718" s="324" t="s">
        <v>9516</v>
      </c>
    </row>
    <row r="2719" spans="1:8" ht="14.45" customHeight="1" x14ac:dyDescent="0.2">
      <c r="A2719" s="324">
        <v>5376</v>
      </c>
      <c r="B2719" s="324">
        <v>537601</v>
      </c>
      <c r="C2719" s="326" t="s">
        <v>9515</v>
      </c>
      <c r="D2719" s="326" t="s">
        <v>9514</v>
      </c>
      <c r="E2719" s="325">
        <v>36005</v>
      </c>
      <c r="F2719" s="325">
        <v>36166</v>
      </c>
      <c r="H2719" s="324" t="s">
        <v>9513</v>
      </c>
    </row>
    <row r="2720" spans="1:8" ht="14.45" customHeight="1" x14ac:dyDescent="0.2">
      <c r="A2720" s="324">
        <v>5144</v>
      </c>
      <c r="B2720" s="324">
        <v>514402</v>
      </c>
      <c r="C2720" s="326" t="s">
        <v>9512</v>
      </c>
      <c r="D2720" s="326" t="s">
        <v>9511</v>
      </c>
      <c r="E2720" s="325">
        <v>35991</v>
      </c>
      <c r="F2720" s="325">
        <v>36705</v>
      </c>
      <c r="H2720" s="324" t="s">
        <v>9510</v>
      </c>
    </row>
    <row r="2721" spans="1:8" ht="14.45" customHeight="1" x14ac:dyDescent="0.2">
      <c r="A2721" s="324">
        <v>4515</v>
      </c>
      <c r="B2721" s="324">
        <v>451503</v>
      </c>
      <c r="C2721" s="326" t="s">
        <v>4260</v>
      </c>
      <c r="D2721" s="326" t="s">
        <v>3916</v>
      </c>
      <c r="E2721" s="325">
        <v>35985</v>
      </c>
      <c r="F2721" s="325">
        <v>36161</v>
      </c>
      <c r="H2721" s="324" t="s">
        <v>4557</v>
      </c>
    </row>
    <row r="2722" spans="1:8" ht="14.45" customHeight="1" x14ac:dyDescent="0.2">
      <c r="A2722" s="324">
        <v>5146</v>
      </c>
      <c r="B2722" s="324">
        <v>514604</v>
      </c>
      <c r="C2722" s="326" t="s">
        <v>6121</v>
      </c>
      <c r="D2722" s="326" t="s">
        <v>8956</v>
      </c>
      <c r="E2722" s="325">
        <v>35978</v>
      </c>
      <c r="F2722" s="325">
        <v>36250</v>
      </c>
      <c r="H2722" s="324" t="s">
        <v>8955</v>
      </c>
    </row>
    <row r="2723" spans="1:8" ht="14.45" customHeight="1" x14ac:dyDescent="0.2">
      <c r="A2723" s="324">
        <v>4292</v>
      </c>
      <c r="B2723" s="324">
        <v>429204</v>
      </c>
      <c r="C2723" s="326" t="s">
        <v>7775</v>
      </c>
      <c r="D2723" s="326" t="s">
        <v>3916</v>
      </c>
      <c r="E2723" s="325">
        <v>35977</v>
      </c>
      <c r="F2723" s="325">
        <v>37652</v>
      </c>
      <c r="H2723" s="324" t="s">
        <v>4557</v>
      </c>
    </row>
    <row r="2724" spans="1:8" ht="14.45" customHeight="1" x14ac:dyDescent="0.2">
      <c r="A2724" s="324">
        <v>5372</v>
      </c>
      <c r="B2724" s="324">
        <v>537201</v>
      </c>
      <c r="C2724" s="326" t="s">
        <v>9509</v>
      </c>
      <c r="D2724" s="326" t="s">
        <v>9508</v>
      </c>
      <c r="E2724" s="325">
        <v>35977</v>
      </c>
      <c r="F2724" s="325">
        <v>36187</v>
      </c>
      <c r="H2724" s="324" t="s">
        <v>9507</v>
      </c>
    </row>
    <row r="2725" spans="1:8" ht="14.45" customHeight="1" x14ac:dyDescent="0.2">
      <c r="A2725" s="324">
        <v>4395</v>
      </c>
      <c r="B2725" s="324">
        <v>439506</v>
      </c>
      <c r="C2725" s="326" t="s">
        <v>6338</v>
      </c>
      <c r="D2725" s="326" t="s">
        <v>9505</v>
      </c>
      <c r="E2725" s="325">
        <v>35972</v>
      </c>
      <c r="F2725" s="325">
        <v>37468</v>
      </c>
      <c r="H2725" s="324" t="s">
        <v>9504</v>
      </c>
    </row>
    <row r="2726" spans="1:8" ht="14.45" customHeight="1" x14ac:dyDescent="0.2">
      <c r="A2726" s="324">
        <v>4418</v>
      </c>
      <c r="B2726" s="324">
        <v>441804</v>
      </c>
      <c r="C2726" s="326" t="s">
        <v>7368</v>
      </c>
      <c r="D2726" s="326" t="s">
        <v>9505</v>
      </c>
      <c r="E2726" s="325">
        <v>35972</v>
      </c>
      <c r="F2726" s="325">
        <v>37529</v>
      </c>
      <c r="H2726" s="324" t="s">
        <v>9504</v>
      </c>
    </row>
    <row r="2727" spans="1:8" ht="14.45" customHeight="1" x14ac:dyDescent="0.2">
      <c r="A2727" s="324">
        <v>4495</v>
      </c>
      <c r="B2727" s="324">
        <v>449505</v>
      </c>
      <c r="C2727" s="326" t="s">
        <v>6748</v>
      </c>
      <c r="D2727" s="326" t="s">
        <v>9505</v>
      </c>
      <c r="E2727" s="325">
        <v>35972</v>
      </c>
      <c r="F2727" s="325">
        <v>37468</v>
      </c>
      <c r="H2727" s="324" t="s">
        <v>9504</v>
      </c>
    </row>
    <row r="2728" spans="1:8" ht="14.45" customHeight="1" x14ac:dyDescent="0.2">
      <c r="A2728" s="324">
        <v>4519</v>
      </c>
      <c r="B2728" s="324">
        <v>451907</v>
      </c>
      <c r="C2728" s="326" t="s">
        <v>4252</v>
      </c>
      <c r="D2728" s="326" t="s">
        <v>9505</v>
      </c>
      <c r="E2728" s="325">
        <v>35972</v>
      </c>
      <c r="F2728" s="325">
        <v>37075</v>
      </c>
      <c r="H2728" s="324" t="s">
        <v>9504</v>
      </c>
    </row>
    <row r="2729" spans="1:8" ht="14.45" customHeight="1" x14ac:dyDescent="0.2">
      <c r="A2729" s="324">
        <v>4555</v>
      </c>
      <c r="B2729" s="324">
        <v>455506</v>
      </c>
      <c r="C2729" s="326" t="s">
        <v>9250</v>
      </c>
      <c r="D2729" s="326" t="s">
        <v>9505</v>
      </c>
      <c r="E2729" s="325">
        <v>35972</v>
      </c>
      <c r="F2729" s="325">
        <v>37468</v>
      </c>
      <c r="H2729" s="324" t="s">
        <v>9504</v>
      </c>
    </row>
    <row r="2730" spans="1:8" ht="14.45" customHeight="1" x14ac:dyDescent="0.2">
      <c r="A2730" s="324">
        <v>4735</v>
      </c>
      <c r="B2730" s="324">
        <v>473506</v>
      </c>
      <c r="C2730" s="326" t="s">
        <v>6313</v>
      </c>
      <c r="D2730" s="326" t="s">
        <v>9505</v>
      </c>
      <c r="E2730" s="325">
        <v>35972</v>
      </c>
      <c r="F2730" s="325">
        <v>37499</v>
      </c>
      <c r="H2730" s="324" t="s">
        <v>9504</v>
      </c>
    </row>
    <row r="2731" spans="1:8" ht="14.45" customHeight="1" x14ac:dyDescent="0.2">
      <c r="A2731" s="324">
        <v>4756</v>
      </c>
      <c r="B2731" s="324">
        <v>475606</v>
      </c>
      <c r="C2731" s="326" t="s">
        <v>6307</v>
      </c>
      <c r="D2731" s="326" t="s">
        <v>9505</v>
      </c>
      <c r="E2731" s="325">
        <v>35972</v>
      </c>
      <c r="F2731" s="325">
        <v>37499</v>
      </c>
      <c r="H2731" s="324" t="s">
        <v>9504</v>
      </c>
    </row>
    <row r="2732" spans="1:8" ht="14.45" customHeight="1" x14ac:dyDescent="0.2">
      <c r="A2732" s="324">
        <v>4920</v>
      </c>
      <c r="B2732" s="324">
        <v>492006</v>
      </c>
      <c r="C2732" s="326" t="s">
        <v>7137</v>
      </c>
      <c r="D2732" s="326" t="s">
        <v>9505</v>
      </c>
      <c r="E2732" s="325">
        <v>35972</v>
      </c>
      <c r="F2732" s="325">
        <v>37468</v>
      </c>
      <c r="H2732" s="324" t="s">
        <v>9504</v>
      </c>
    </row>
    <row r="2733" spans="1:8" ht="14.45" customHeight="1" x14ac:dyDescent="0.2">
      <c r="A2733" s="324">
        <v>4955</v>
      </c>
      <c r="B2733" s="324">
        <v>495506</v>
      </c>
      <c r="C2733" s="326" t="s">
        <v>9245</v>
      </c>
      <c r="D2733" s="326" t="s">
        <v>9505</v>
      </c>
      <c r="E2733" s="325">
        <v>35972</v>
      </c>
      <c r="F2733" s="325">
        <v>37468</v>
      </c>
      <c r="H2733" s="324" t="s">
        <v>9504</v>
      </c>
    </row>
    <row r="2734" spans="1:8" ht="14.45" customHeight="1" x14ac:dyDescent="0.2">
      <c r="A2734" s="324">
        <v>4960</v>
      </c>
      <c r="B2734" s="324">
        <v>496004</v>
      </c>
      <c r="C2734" s="326" t="s">
        <v>5183</v>
      </c>
      <c r="D2734" s="326" t="s">
        <v>9505</v>
      </c>
      <c r="E2734" s="325">
        <v>35972</v>
      </c>
      <c r="F2734" s="325">
        <v>37468</v>
      </c>
      <c r="H2734" s="324" t="s">
        <v>9504</v>
      </c>
    </row>
    <row r="2735" spans="1:8" ht="14.45" customHeight="1" x14ac:dyDescent="0.2">
      <c r="A2735" s="324">
        <v>4986</v>
      </c>
      <c r="B2735" s="324">
        <v>498606</v>
      </c>
      <c r="C2735" s="326" t="s">
        <v>7351</v>
      </c>
      <c r="D2735" s="326" t="s">
        <v>9505</v>
      </c>
      <c r="E2735" s="325">
        <v>35972</v>
      </c>
      <c r="F2735" s="325">
        <v>37499</v>
      </c>
      <c r="H2735" s="324" t="s">
        <v>9504</v>
      </c>
    </row>
    <row r="2736" spans="1:8" ht="14.45" customHeight="1" x14ac:dyDescent="0.2">
      <c r="A2736" s="324">
        <v>5055</v>
      </c>
      <c r="B2736" s="324">
        <v>505506</v>
      </c>
      <c r="C2736" s="326" t="s">
        <v>5460</v>
      </c>
      <c r="D2736" s="326" t="s">
        <v>9505</v>
      </c>
      <c r="E2736" s="325">
        <v>35972</v>
      </c>
      <c r="F2736" s="325">
        <v>37529</v>
      </c>
      <c r="H2736" s="324" t="s">
        <v>9504</v>
      </c>
    </row>
    <row r="2737" spans="1:8" ht="14.45" customHeight="1" x14ac:dyDescent="0.2">
      <c r="A2737" s="324">
        <v>5069</v>
      </c>
      <c r="B2737" s="324">
        <v>506907</v>
      </c>
      <c r="C2737" s="326" t="s">
        <v>5564</v>
      </c>
      <c r="D2737" s="326" t="s">
        <v>9505</v>
      </c>
      <c r="E2737" s="325">
        <v>35972</v>
      </c>
      <c r="F2737" s="325">
        <v>37499</v>
      </c>
      <c r="H2737" s="324" t="s">
        <v>9504</v>
      </c>
    </row>
    <row r="2738" spans="1:8" ht="14.45" customHeight="1" x14ac:dyDescent="0.2">
      <c r="A2738" s="324">
        <v>5086</v>
      </c>
      <c r="B2738" s="324">
        <v>508604</v>
      </c>
      <c r="C2738" s="326" t="s">
        <v>5768</v>
      </c>
      <c r="D2738" s="326" t="s">
        <v>9505</v>
      </c>
      <c r="E2738" s="325">
        <v>35972</v>
      </c>
      <c r="F2738" s="325">
        <v>37529</v>
      </c>
      <c r="H2738" s="324" t="s">
        <v>9504</v>
      </c>
    </row>
    <row r="2739" spans="1:8" ht="14.45" customHeight="1" x14ac:dyDescent="0.2">
      <c r="A2739" s="324">
        <v>5087</v>
      </c>
      <c r="B2739" s="324">
        <v>508704</v>
      </c>
      <c r="C2739" s="326" t="s">
        <v>7179</v>
      </c>
      <c r="D2739" s="326" t="s">
        <v>9505</v>
      </c>
      <c r="E2739" s="325">
        <v>35972</v>
      </c>
      <c r="F2739" s="325">
        <v>37468</v>
      </c>
      <c r="H2739" s="324" t="s">
        <v>9504</v>
      </c>
    </row>
    <row r="2740" spans="1:8" ht="14.45" customHeight="1" x14ac:dyDescent="0.2">
      <c r="A2740" s="324">
        <v>5108</v>
      </c>
      <c r="B2740" s="324">
        <v>510805</v>
      </c>
      <c r="C2740" s="326" t="s">
        <v>6973</v>
      </c>
      <c r="D2740" s="326" t="s">
        <v>9505</v>
      </c>
      <c r="E2740" s="325">
        <v>35972</v>
      </c>
      <c r="F2740" s="325">
        <v>37179</v>
      </c>
      <c r="H2740" s="324" t="s">
        <v>9504</v>
      </c>
    </row>
    <row r="2741" spans="1:8" ht="14.45" customHeight="1" x14ac:dyDescent="0.2">
      <c r="A2741" s="324">
        <v>5138</v>
      </c>
      <c r="B2741" s="324">
        <v>513805</v>
      </c>
      <c r="C2741" s="326" t="s">
        <v>9506</v>
      </c>
      <c r="D2741" s="326" t="s">
        <v>9505</v>
      </c>
      <c r="E2741" s="325">
        <v>35972</v>
      </c>
      <c r="F2741" s="325">
        <v>37468</v>
      </c>
      <c r="H2741" s="324" t="s">
        <v>9504</v>
      </c>
    </row>
    <row r="2742" spans="1:8" ht="14.45" customHeight="1" x14ac:dyDescent="0.2">
      <c r="A2742" s="324">
        <v>5179</v>
      </c>
      <c r="B2742" s="324">
        <v>517903</v>
      </c>
      <c r="C2742" s="326" t="s">
        <v>6892</v>
      </c>
      <c r="D2742" s="326" t="s">
        <v>9505</v>
      </c>
      <c r="E2742" s="325">
        <v>35972</v>
      </c>
      <c r="F2742" s="325">
        <v>37468</v>
      </c>
      <c r="H2742" s="324" t="s">
        <v>9504</v>
      </c>
    </row>
    <row r="2743" spans="1:8" ht="14.45" customHeight="1" x14ac:dyDescent="0.2">
      <c r="A2743" s="324">
        <v>5374</v>
      </c>
      <c r="B2743" s="324">
        <v>537401</v>
      </c>
      <c r="C2743" s="326" t="s">
        <v>9503</v>
      </c>
      <c r="D2743" s="326" t="s">
        <v>9502</v>
      </c>
      <c r="E2743" s="325">
        <v>35969</v>
      </c>
      <c r="F2743" s="325">
        <v>37370</v>
      </c>
      <c r="H2743" s="324" t="s">
        <v>9501</v>
      </c>
    </row>
    <row r="2744" spans="1:8" ht="14.45" customHeight="1" x14ac:dyDescent="0.2">
      <c r="A2744" s="324">
        <v>4254</v>
      </c>
      <c r="B2744" s="324">
        <v>425403</v>
      </c>
      <c r="C2744" s="326" t="s">
        <v>4618</v>
      </c>
      <c r="D2744" s="326" t="s">
        <v>9500</v>
      </c>
      <c r="E2744" s="325">
        <v>35962</v>
      </c>
      <c r="F2744" s="325">
        <v>109574</v>
      </c>
      <c r="G2744" s="324">
        <v>1255365946</v>
      </c>
      <c r="H2744" s="324" t="s">
        <v>9499</v>
      </c>
    </row>
    <row r="2745" spans="1:8" ht="14.45" customHeight="1" x14ac:dyDescent="0.2">
      <c r="A2745" s="324">
        <v>4096</v>
      </c>
      <c r="B2745" s="324">
        <v>409603</v>
      </c>
      <c r="C2745" s="326" t="s">
        <v>9498</v>
      </c>
      <c r="D2745" s="326" t="s">
        <v>9172</v>
      </c>
      <c r="E2745" s="325">
        <v>35957</v>
      </c>
      <c r="F2745" s="325">
        <v>36250</v>
      </c>
      <c r="H2745" s="324" t="s">
        <v>9171</v>
      </c>
    </row>
    <row r="2746" spans="1:8" ht="14.45" customHeight="1" x14ac:dyDescent="0.2">
      <c r="A2746" s="324">
        <v>4509</v>
      </c>
      <c r="B2746" s="324">
        <v>450909</v>
      </c>
      <c r="C2746" s="326" t="s">
        <v>9497</v>
      </c>
      <c r="D2746" s="326" t="s">
        <v>9496</v>
      </c>
      <c r="E2746" s="325">
        <v>35955</v>
      </c>
      <c r="F2746" s="325">
        <v>36950</v>
      </c>
      <c r="H2746" s="324" t="s">
        <v>9495</v>
      </c>
    </row>
    <row r="2747" spans="1:8" ht="14.45" customHeight="1" x14ac:dyDescent="0.2">
      <c r="A2747" s="324">
        <v>4316</v>
      </c>
      <c r="B2747" s="324">
        <v>431608</v>
      </c>
      <c r="C2747" s="326" t="s">
        <v>9044</v>
      </c>
      <c r="D2747" s="326" t="s">
        <v>9485</v>
      </c>
      <c r="E2747" s="325">
        <v>35947</v>
      </c>
      <c r="F2747" s="325">
        <v>36928</v>
      </c>
      <c r="H2747" s="324" t="s">
        <v>9484</v>
      </c>
    </row>
    <row r="2748" spans="1:8" ht="14.45" customHeight="1" x14ac:dyDescent="0.2">
      <c r="A2748" s="324">
        <v>4362</v>
      </c>
      <c r="B2748" s="324">
        <v>436206</v>
      </c>
      <c r="C2748" s="326" t="s">
        <v>9494</v>
      </c>
      <c r="D2748" s="326" t="s">
        <v>9485</v>
      </c>
      <c r="E2748" s="325">
        <v>35947</v>
      </c>
      <c r="F2748" s="325">
        <v>36928</v>
      </c>
      <c r="H2748" s="324" t="s">
        <v>9484</v>
      </c>
    </row>
    <row r="2749" spans="1:8" ht="14.45" customHeight="1" x14ac:dyDescent="0.2">
      <c r="A2749" s="324">
        <v>4614</v>
      </c>
      <c r="B2749" s="324">
        <v>461409</v>
      </c>
      <c r="C2749" s="326" t="s">
        <v>8996</v>
      </c>
      <c r="D2749" s="326" t="s">
        <v>9485</v>
      </c>
      <c r="E2749" s="325">
        <v>35947</v>
      </c>
      <c r="F2749" s="325">
        <v>36880</v>
      </c>
      <c r="H2749" s="324" t="s">
        <v>9484</v>
      </c>
    </row>
    <row r="2750" spans="1:8" ht="14.45" customHeight="1" x14ac:dyDescent="0.2">
      <c r="A2750" s="324">
        <v>4769</v>
      </c>
      <c r="B2750" s="324">
        <v>476905</v>
      </c>
      <c r="C2750" s="326" t="s">
        <v>8824</v>
      </c>
      <c r="D2750" s="326" t="s">
        <v>9485</v>
      </c>
      <c r="E2750" s="325">
        <v>35947</v>
      </c>
      <c r="F2750" s="325">
        <v>36928</v>
      </c>
      <c r="H2750" s="324" t="s">
        <v>9484</v>
      </c>
    </row>
    <row r="2751" spans="1:8" ht="14.45" customHeight="1" x14ac:dyDescent="0.2">
      <c r="A2751" s="324">
        <v>4867</v>
      </c>
      <c r="B2751" s="324">
        <v>486703</v>
      </c>
      <c r="C2751" s="326" t="s">
        <v>5986</v>
      </c>
      <c r="D2751" s="326" t="s">
        <v>9493</v>
      </c>
      <c r="E2751" s="325">
        <v>35947</v>
      </c>
      <c r="F2751" s="325">
        <v>38168</v>
      </c>
      <c r="H2751" s="324" t="s">
        <v>9492</v>
      </c>
    </row>
    <row r="2752" spans="1:8" ht="14.45" customHeight="1" x14ac:dyDescent="0.2">
      <c r="A2752" s="324">
        <v>4979</v>
      </c>
      <c r="B2752" s="324">
        <v>497904</v>
      </c>
      <c r="C2752" s="326" t="s">
        <v>8634</v>
      </c>
      <c r="D2752" s="326" t="s">
        <v>9491</v>
      </c>
      <c r="E2752" s="325">
        <v>35947</v>
      </c>
      <c r="F2752" s="325">
        <v>36571</v>
      </c>
      <c r="H2752" s="324" t="s">
        <v>9490</v>
      </c>
    </row>
    <row r="2753" spans="1:8" ht="14.45" customHeight="1" x14ac:dyDescent="0.2">
      <c r="A2753" s="324">
        <v>5074</v>
      </c>
      <c r="B2753" s="324">
        <v>507405</v>
      </c>
      <c r="C2753" s="326" t="s">
        <v>9489</v>
      </c>
      <c r="D2753" s="326" t="s">
        <v>9485</v>
      </c>
      <c r="E2753" s="325">
        <v>35947</v>
      </c>
      <c r="F2753" s="325">
        <v>36928</v>
      </c>
      <c r="H2753" s="324" t="s">
        <v>9484</v>
      </c>
    </row>
    <row r="2754" spans="1:8" ht="14.45" customHeight="1" x14ac:dyDescent="0.2">
      <c r="A2754" s="324">
        <v>5081</v>
      </c>
      <c r="B2754" s="324">
        <v>508104</v>
      </c>
      <c r="C2754" s="326" t="s">
        <v>9292</v>
      </c>
      <c r="D2754" s="326" t="s">
        <v>9488</v>
      </c>
      <c r="E2754" s="325">
        <v>35947</v>
      </c>
      <c r="F2754" s="325">
        <v>36130</v>
      </c>
      <c r="H2754" s="324" t="s">
        <v>9487</v>
      </c>
    </row>
    <row r="2755" spans="1:8" ht="14.45" customHeight="1" x14ac:dyDescent="0.2">
      <c r="A2755" s="324">
        <v>5194</v>
      </c>
      <c r="B2755" s="324">
        <v>519405</v>
      </c>
      <c r="C2755" s="326" t="s">
        <v>9486</v>
      </c>
      <c r="D2755" s="326" t="s">
        <v>9485</v>
      </c>
      <c r="E2755" s="325">
        <v>35947</v>
      </c>
      <c r="F2755" s="325">
        <v>36928</v>
      </c>
      <c r="H2755" s="324" t="s">
        <v>9484</v>
      </c>
    </row>
    <row r="2756" spans="1:8" ht="14.45" customHeight="1" x14ac:dyDescent="0.2">
      <c r="A2756" s="324">
        <v>5203</v>
      </c>
      <c r="B2756" s="324">
        <v>520303</v>
      </c>
      <c r="C2756" s="326" t="s">
        <v>9483</v>
      </c>
      <c r="D2756" s="326" t="s">
        <v>9287</v>
      </c>
      <c r="E2756" s="325">
        <v>35947</v>
      </c>
      <c r="F2756" s="325">
        <v>37847</v>
      </c>
      <c r="H2756" s="324" t="s">
        <v>9286</v>
      </c>
    </row>
    <row r="2757" spans="1:8" ht="14.45" customHeight="1" x14ac:dyDescent="0.2">
      <c r="A2757" s="324">
        <v>5273</v>
      </c>
      <c r="B2757" s="324">
        <v>527302</v>
      </c>
      <c r="C2757" s="326" t="s">
        <v>8268</v>
      </c>
      <c r="D2757" s="326" t="s">
        <v>9482</v>
      </c>
      <c r="E2757" s="325">
        <v>35947</v>
      </c>
      <c r="F2757" s="325">
        <v>37036</v>
      </c>
      <c r="H2757" s="324" t="s">
        <v>9481</v>
      </c>
    </row>
    <row r="2758" spans="1:8" ht="14.45" customHeight="1" x14ac:dyDescent="0.2">
      <c r="A2758" s="324">
        <v>5343</v>
      </c>
      <c r="B2758" s="324">
        <v>534303</v>
      </c>
      <c r="C2758" s="326" t="s">
        <v>9230</v>
      </c>
      <c r="D2758" s="326" t="s">
        <v>9480</v>
      </c>
      <c r="E2758" s="325">
        <v>35947</v>
      </c>
      <c r="F2758" s="325">
        <v>36450</v>
      </c>
      <c r="H2758" s="324" t="s">
        <v>9479</v>
      </c>
    </row>
    <row r="2759" spans="1:8" ht="14.45" customHeight="1" x14ac:dyDescent="0.2">
      <c r="A2759" s="324">
        <v>5350</v>
      </c>
      <c r="B2759" s="324">
        <v>535003</v>
      </c>
      <c r="C2759" s="326" t="s">
        <v>9002</v>
      </c>
      <c r="D2759" s="326" t="s">
        <v>9480</v>
      </c>
      <c r="E2759" s="325">
        <v>35947</v>
      </c>
      <c r="F2759" s="325">
        <v>36450</v>
      </c>
      <c r="H2759" s="324" t="s">
        <v>9479</v>
      </c>
    </row>
    <row r="2760" spans="1:8" ht="14.45" customHeight="1" x14ac:dyDescent="0.2">
      <c r="A2760" s="324">
        <v>4733</v>
      </c>
      <c r="B2760" s="324">
        <v>473304</v>
      </c>
      <c r="C2760" s="326" t="s">
        <v>5995</v>
      </c>
      <c r="D2760" s="326" t="s">
        <v>3797</v>
      </c>
      <c r="E2760" s="325">
        <v>35943</v>
      </c>
      <c r="F2760" s="325">
        <v>37315</v>
      </c>
      <c r="H2760" s="324" t="s">
        <v>9478</v>
      </c>
    </row>
    <row r="2761" spans="1:8" ht="14.45" customHeight="1" x14ac:dyDescent="0.2">
      <c r="A2761" s="324">
        <v>5378</v>
      </c>
      <c r="B2761" s="324">
        <v>537801</v>
      </c>
      <c r="C2761" s="326" t="s">
        <v>9477</v>
      </c>
      <c r="D2761" s="326" t="s">
        <v>9476</v>
      </c>
      <c r="E2761" s="325">
        <v>35935</v>
      </c>
      <c r="F2761" s="325">
        <v>39547</v>
      </c>
      <c r="G2761" s="324">
        <v>1518003540</v>
      </c>
      <c r="H2761" s="324" t="s">
        <v>9475</v>
      </c>
    </row>
    <row r="2762" spans="1:8" ht="14.45" customHeight="1" x14ac:dyDescent="0.2">
      <c r="A2762" s="324">
        <v>5373</v>
      </c>
      <c r="B2762" s="324">
        <v>537301</v>
      </c>
      <c r="C2762" s="326" t="s">
        <v>9474</v>
      </c>
      <c r="D2762" s="326" t="s">
        <v>9473</v>
      </c>
      <c r="E2762" s="325">
        <v>35929</v>
      </c>
      <c r="F2762" s="325">
        <v>37833</v>
      </c>
      <c r="H2762" s="324" t="s">
        <v>9472</v>
      </c>
    </row>
    <row r="2763" spans="1:8" ht="14.45" customHeight="1" x14ac:dyDescent="0.2">
      <c r="A2763" s="324">
        <v>5375</v>
      </c>
      <c r="B2763" s="324">
        <v>537501</v>
      </c>
      <c r="C2763" s="326" t="s">
        <v>9471</v>
      </c>
      <c r="D2763" s="326" t="s">
        <v>9470</v>
      </c>
      <c r="E2763" s="325">
        <v>35922</v>
      </c>
      <c r="F2763" s="325">
        <v>109574</v>
      </c>
      <c r="G2763" s="324">
        <v>1619017332</v>
      </c>
      <c r="H2763" s="324" t="s">
        <v>9469</v>
      </c>
    </row>
    <row r="2764" spans="1:8" ht="14.45" customHeight="1" x14ac:dyDescent="0.2">
      <c r="A2764" s="324">
        <v>4335</v>
      </c>
      <c r="B2764" s="324">
        <v>433505</v>
      </c>
      <c r="C2764" s="326" t="s">
        <v>8962</v>
      </c>
      <c r="D2764" s="326" t="s">
        <v>9468</v>
      </c>
      <c r="E2764" s="325">
        <v>35916</v>
      </c>
      <c r="F2764" s="325">
        <v>42060</v>
      </c>
      <c r="G2764" s="324">
        <v>1881680106</v>
      </c>
      <c r="H2764" s="324" t="s">
        <v>9467</v>
      </c>
    </row>
    <row r="2765" spans="1:8" ht="14.45" customHeight="1" x14ac:dyDescent="0.2">
      <c r="A2765" s="324">
        <v>5310</v>
      </c>
      <c r="B2765" s="324">
        <v>531004</v>
      </c>
      <c r="C2765" s="326" t="s">
        <v>9178</v>
      </c>
      <c r="D2765" s="326" t="s">
        <v>9466</v>
      </c>
      <c r="E2765" s="325">
        <v>35916</v>
      </c>
      <c r="F2765" s="325">
        <v>36844</v>
      </c>
      <c r="H2765" s="324" t="s">
        <v>9465</v>
      </c>
    </row>
    <row r="2766" spans="1:8" ht="14.45" customHeight="1" x14ac:dyDescent="0.2">
      <c r="A2766" s="324">
        <v>4538</v>
      </c>
      <c r="B2766" s="324">
        <v>453803</v>
      </c>
      <c r="C2766" s="326" t="s">
        <v>6987</v>
      </c>
      <c r="D2766" s="326" t="s">
        <v>9464</v>
      </c>
      <c r="E2766" s="325">
        <v>35909</v>
      </c>
      <c r="F2766" s="325">
        <v>40086</v>
      </c>
      <c r="G2766" s="324">
        <v>1932181385</v>
      </c>
      <c r="H2766" s="324" t="s">
        <v>9463</v>
      </c>
    </row>
    <row r="2767" spans="1:8" ht="14.45" customHeight="1" x14ac:dyDescent="0.2">
      <c r="A2767" s="324">
        <v>4799</v>
      </c>
      <c r="B2767" s="324">
        <v>479906</v>
      </c>
      <c r="C2767" s="326" t="s">
        <v>9462</v>
      </c>
      <c r="D2767" s="326" t="s">
        <v>8112</v>
      </c>
      <c r="E2767" s="325">
        <v>35909</v>
      </c>
      <c r="F2767" s="325">
        <v>42825</v>
      </c>
      <c r="G2767" s="324">
        <v>1194728220</v>
      </c>
      <c r="H2767" s="324" t="s">
        <v>9461</v>
      </c>
    </row>
    <row r="2768" spans="1:8" ht="14.45" customHeight="1" x14ac:dyDescent="0.2">
      <c r="A2768" s="324">
        <v>5123</v>
      </c>
      <c r="B2768" s="324">
        <v>512305</v>
      </c>
      <c r="C2768" s="326" t="s">
        <v>9460</v>
      </c>
      <c r="D2768" s="326" t="s">
        <v>3916</v>
      </c>
      <c r="E2768" s="325">
        <v>35900</v>
      </c>
      <c r="F2768" s="325">
        <v>36939</v>
      </c>
      <c r="H2768" s="324" t="s">
        <v>4557</v>
      </c>
    </row>
    <row r="2769" spans="1:8" ht="14.45" customHeight="1" x14ac:dyDescent="0.2">
      <c r="A2769" s="324">
        <v>4529</v>
      </c>
      <c r="B2769" s="324">
        <v>452908</v>
      </c>
      <c r="C2769" s="326" t="s">
        <v>9459</v>
      </c>
      <c r="D2769" s="326" t="s">
        <v>7524</v>
      </c>
      <c r="E2769" s="325">
        <v>35895</v>
      </c>
      <c r="F2769" s="325">
        <v>36464</v>
      </c>
      <c r="H2769" s="324" t="s">
        <v>7523</v>
      </c>
    </row>
    <row r="2770" spans="1:8" ht="14.45" customHeight="1" x14ac:dyDescent="0.2">
      <c r="A2770" s="324">
        <v>4887</v>
      </c>
      <c r="B2770" s="324">
        <v>488703</v>
      </c>
      <c r="C2770" s="326" t="s">
        <v>9458</v>
      </c>
      <c r="D2770" s="326" t="s">
        <v>3916</v>
      </c>
      <c r="E2770" s="325">
        <v>35893</v>
      </c>
      <c r="F2770" s="325">
        <v>37437</v>
      </c>
      <c r="H2770" s="324" t="s">
        <v>4557</v>
      </c>
    </row>
    <row r="2771" spans="1:8" ht="14.45" customHeight="1" x14ac:dyDescent="0.2">
      <c r="A2771" s="324">
        <v>5371</v>
      </c>
      <c r="B2771" s="324">
        <v>537101</v>
      </c>
      <c r="C2771" s="326" t="s">
        <v>9457</v>
      </c>
      <c r="D2771" s="326" t="s">
        <v>9456</v>
      </c>
      <c r="E2771" s="325">
        <v>35893</v>
      </c>
      <c r="F2771" s="325">
        <v>109574</v>
      </c>
      <c r="G2771" s="324">
        <v>1962423871</v>
      </c>
      <c r="H2771" s="324" t="s">
        <v>9455</v>
      </c>
    </row>
    <row r="2772" spans="1:8" ht="14.45" customHeight="1" x14ac:dyDescent="0.2">
      <c r="A2772" s="324">
        <v>5034</v>
      </c>
      <c r="B2772" s="324">
        <v>503407</v>
      </c>
      <c r="C2772" s="326" t="s">
        <v>8924</v>
      </c>
      <c r="D2772" s="326" t="s">
        <v>9454</v>
      </c>
      <c r="E2772" s="325">
        <v>35886</v>
      </c>
      <c r="F2772" s="325">
        <v>36571</v>
      </c>
      <c r="H2772" s="324" t="s">
        <v>9453</v>
      </c>
    </row>
    <row r="2773" spans="1:8" ht="14.45" customHeight="1" x14ac:dyDescent="0.2">
      <c r="A2773" s="324">
        <v>5357</v>
      </c>
      <c r="B2773" s="324">
        <v>535702</v>
      </c>
      <c r="C2773" s="326" t="s">
        <v>9452</v>
      </c>
      <c r="D2773" s="326" t="s">
        <v>9451</v>
      </c>
      <c r="E2773" s="325">
        <v>35886</v>
      </c>
      <c r="F2773" s="325">
        <v>40543</v>
      </c>
      <c r="G2773" s="324">
        <v>1609850494</v>
      </c>
      <c r="H2773" s="324" t="s">
        <v>9450</v>
      </c>
    </row>
    <row r="2774" spans="1:8" ht="14.45" customHeight="1" x14ac:dyDescent="0.2">
      <c r="A2774" s="324">
        <v>4286</v>
      </c>
      <c r="B2774" s="324">
        <v>428606</v>
      </c>
      <c r="C2774" s="326" t="s">
        <v>9449</v>
      </c>
      <c r="D2774" s="326" t="s">
        <v>9448</v>
      </c>
      <c r="E2774" s="325">
        <v>35859</v>
      </c>
      <c r="F2774" s="325">
        <v>39691</v>
      </c>
      <c r="G2774" s="324">
        <v>1609879402</v>
      </c>
      <c r="H2774" s="324" t="s">
        <v>9447</v>
      </c>
    </row>
    <row r="2775" spans="1:8" ht="14.45" customHeight="1" x14ac:dyDescent="0.2">
      <c r="A2775" s="324">
        <v>4098</v>
      </c>
      <c r="B2775" s="324">
        <v>409807</v>
      </c>
      <c r="C2775" s="326" t="s">
        <v>6151</v>
      </c>
      <c r="D2775" s="326" t="s">
        <v>9446</v>
      </c>
      <c r="E2775" s="325">
        <v>35855</v>
      </c>
      <c r="F2775" s="325">
        <v>42049</v>
      </c>
      <c r="G2775" s="324">
        <v>1326034653</v>
      </c>
      <c r="H2775" s="324" t="s">
        <v>9445</v>
      </c>
    </row>
    <row r="2776" spans="1:8" ht="14.45" customHeight="1" x14ac:dyDescent="0.2">
      <c r="A2776" s="324">
        <v>5028</v>
      </c>
      <c r="B2776" s="324">
        <v>502803</v>
      </c>
      <c r="C2776" s="326" t="s">
        <v>9444</v>
      </c>
      <c r="D2776" s="326" t="s">
        <v>9443</v>
      </c>
      <c r="E2776" s="325">
        <v>35855</v>
      </c>
      <c r="F2776" s="325">
        <v>40285</v>
      </c>
      <c r="G2776" s="324">
        <v>1699753301</v>
      </c>
      <c r="H2776" s="324" t="s">
        <v>9442</v>
      </c>
    </row>
    <row r="2777" spans="1:8" ht="14.45" customHeight="1" x14ac:dyDescent="0.2">
      <c r="A2777" s="324">
        <v>5075</v>
      </c>
      <c r="B2777" s="324">
        <v>507503</v>
      </c>
      <c r="C2777" s="326" t="s">
        <v>9441</v>
      </c>
      <c r="D2777" s="326" t="s">
        <v>9440</v>
      </c>
      <c r="E2777" s="325">
        <v>35855</v>
      </c>
      <c r="F2777" s="325">
        <v>36571</v>
      </c>
      <c r="H2777" s="324" t="s">
        <v>9439</v>
      </c>
    </row>
    <row r="2778" spans="1:8" ht="14.45" customHeight="1" x14ac:dyDescent="0.2">
      <c r="A2778" s="324">
        <v>4952</v>
      </c>
      <c r="B2778" s="324">
        <v>495205</v>
      </c>
      <c r="C2778" s="326" t="s">
        <v>9438</v>
      </c>
      <c r="D2778" s="326" t="s">
        <v>7120</v>
      </c>
      <c r="E2778" s="325">
        <v>35851</v>
      </c>
      <c r="F2778" s="325">
        <v>36525</v>
      </c>
      <c r="H2778" s="324" t="s">
        <v>7119</v>
      </c>
    </row>
    <row r="2779" spans="1:8" ht="14.45" customHeight="1" x14ac:dyDescent="0.2">
      <c r="A2779" s="324">
        <v>4026</v>
      </c>
      <c r="B2779" s="324">
        <v>402605</v>
      </c>
      <c r="C2779" s="326" t="s">
        <v>9437</v>
      </c>
      <c r="D2779" s="326" t="s">
        <v>9407</v>
      </c>
      <c r="E2779" s="325">
        <v>35833</v>
      </c>
      <c r="F2779" s="325">
        <v>41973</v>
      </c>
      <c r="G2779" s="324">
        <v>1043245483</v>
      </c>
      <c r="H2779" s="324" t="s">
        <v>9406</v>
      </c>
    </row>
    <row r="2780" spans="1:8" ht="14.45" customHeight="1" x14ac:dyDescent="0.2">
      <c r="A2780" s="324">
        <v>4078</v>
      </c>
      <c r="B2780" s="324">
        <v>407807</v>
      </c>
      <c r="C2780" s="326" t="s">
        <v>9436</v>
      </c>
      <c r="D2780" s="326" t="s">
        <v>9407</v>
      </c>
      <c r="E2780" s="325">
        <v>35833</v>
      </c>
      <c r="F2780" s="325">
        <v>42468</v>
      </c>
      <c r="G2780" s="324">
        <v>1407809684</v>
      </c>
      <c r="H2780" s="324" t="s">
        <v>9406</v>
      </c>
    </row>
    <row r="2781" spans="1:8" ht="14.45" customHeight="1" x14ac:dyDescent="0.2">
      <c r="A2781" s="324">
        <v>4087</v>
      </c>
      <c r="B2781" s="324">
        <v>408707</v>
      </c>
      <c r="C2781" s="326" t="s">
        <v>8797</v>
      </c>
      <c r="D2781" s="326" t="s">
        <v>9407</v>
      </c>
      <c r="E2781" s="325">
        <v>35833</v>
      </c>
      <c r="F2781" s="325">
        <v>39447</v>
      </c>
      <c r="G2781" s="324">
        <v>1699729301</v>
      </c>
      <c r="H2781" s="324" t="s">
        <v>9406</v>
      </c>
    </row>
    <row r="2782" spans="1:8" ht="14.45" customHeight="1" x14ac:dyDescent="0.2">
      <c r="A2782" s="324">
        <v>4114</v>
      </c>
      <c r="B2782" s="324">
        <v>411404</v>
      </c>
      <c r="C2782" s="326" t="s">
        <v>8915</v>
      </c>
      <c r="D2782" s="326" t="s">
        <v>9407</v>
      </c>
      <c r="E2782" s="325">
        <v>35833</v>
      </c>
      <c r="F2782" s="325">
        <v>37257</v>
      </c>
      <c r="H2782" s="324" t="s">
        <v>9406</v>
      </c>
    </row>
    <row r="2783" spans="1:8" ht="14.45" customHeight="1" x14ac:dyDescent="0.2">
      <c r="A2783" s="324">
        <v>4145</v>
      </c>
      <c r="B2783" s="324">
        <v>414505</v>
      </c>
      <c r="C2783" s="326" t="s">
        <v>9435</v>
      </c>
      <c r="D2783" s="326" t="s">
        <v>9407</v>
      </c>
      <c r="E2783" s="325">
        <v>35833</v>
      </c>
      <c r="F2783" s="325">
        <v>42869</v>
      </c>
      <c r="G2783" s="324">
        <v>1912931015</v>
      </c>
      <c r="H2783" s="324" t="s">
        <v>9406</v>
      </c>
    </row>
    <row r="2784" spans="1:8" ht="14.45" customHeight="1" x14ac:dyDescent="0.2">
      <c r="A2784" s="324">
        <v>4199</v>
      </c>
      <c r="B2784" s="324">
        <v>419907</v>
      </c>
      <c r="C2784" s="326" t="s">
        <v>8913</v>
      </c>
      <c r="D2784" s="326" t="s">
        <v>9407</v>
      </c>
      <c r="E2784" s="325">
        <v>35833</v>
      </c>
      <c r="F2784" s="325">
        <v>37134</v>
      </c>
      <c r="H2784" s="324" t="s">
        <v>9406</v>
      </c>
    </row>
    <row r="2785" spans="1:8" ht="14.45" customHeight="1" x14ac:dyDescent="0.2">
      <c r="A2785" s="324">
        <v>4246</v>
      </c>
      <c r="B2785" s="324">
        <v>424607</v>
      </c>
      <c r="C2785" s="326" t="s">
        <v>9434</v>
      </c>
      <c r="D2785" s="326" t="s">
        <v>9407</v>
      </c>
      <c r="E2785" s="325">
        <v>35833</v>
      </c>
      <c r="F2785" s="325">
        <v>40001</v>
      </c>
      <c r="G2785" s="324">
        <v>1821042177</v>
      </c>
      <c r="H2785" s="324" t="s">
        <v>9406</v>
      </c>
    </row>
    <row r="2786" spans="1:8" ht="14.45" customHeight="1" x14ac:dyDescent="0.2">
      <c r="A2786" s="324">
        <v>4266</v>
      </c>
      <c r="B2786" s="324">
        <v>426606</v>
      </c>
      <c r="C2786" s="326" t="s">
        <v>9433</v>
      </c>
      <c r="D2786" s="326" t="s">
        <v>9407</v>
      </c>
      <c r="E2786" s="325">
        <v>35833</v>
      </c>
      <c r="F2786" s="325">
        <v>42062</v>
      </c>
      <c r="G2786" s="324">
        <v>1720076417</v>
      </c>
      <c r="H2786" s="324" t="s">
        <v>9406</v>
      </c>
    </row>
    <row r="2787" spans="1:8" ht="14.45" customHeight="1" x14ac:dyDescent="0.2">
      <c r="A2787" s="324">
        <v>4267</v>
      </c>
      <c r="B2787" s="324">
        <v>426704</v>
      </c>
      <c r="C2787" s="326" t="s">
        <v>8794</v>
      </c>
      <c r="D2787" s="326" t="s">
        <v>9407</v>
      </c>
      <c r="E2787" s="325">
        <v>35833</v>
      </c>
      <c r="F2787" s="325">
        <v>37257</v>
      </c>
      <c r="H2787" s="324" t="s">
        <v>9406</v>
      </c>
    </row>
    <row r="2788" spans="1:8" ht="14.45" customHeight="1" x14ac:dyDescent="0.2">
      <c r="A2788" s="324">
        <v>4299</v>
      </c>
      <c r="B2788" s="324">
        <v>429907</v>
      </c>
      <c r="C2788" s="326" t="s">
        <v>9432</v>
      </c>
      <c r="D2788" s="326" t="s">
        <v>9407</v>
      </c>
      <c r="E2788" s="325">
        <v>35833</v>
      </c>
      <c r="F2788" s="325">
        <v>39451</v>
      </c>
      <c r="G2788" s="324">
        <v>1578515201</v>
      </c>
      <c r="H2788" s="324" t="s">
        <v>9406</v>
      </c>
    </row>
    <row r="2789" spans="1:8" ht="14.45" customHeight="1" x14ac:dyDescent="0.2">
      <c r="A2789" s="324">
        <v>4319</v>
      </c>
      <c r="B2789" s="324">
        <v>431906</v>
      </c>
      <c r="C2789" s="326" t="s">
        <v>8908</v>
      </c>
      <c r="D2789" s="326" t="s">
        <v>9407</v>
      </c>
      <c r="E2789" s="325">
        <v>35833</v>
      </c>
      <c r="F2789" s="325">
        <v>42038</v>
      </c>
      <c r="G2789" s="324">
        <v>1780637512</v>
      </c>
      <c r="H2789" s="324" t="s">
        <v>9406</v>
      </c>
    </row>
    <row r="2790" spans="1:8" ht="14.45" customHeight="1" x14ac:dyDescent="0.2">
      <c r="A2790" s="324">
        <v>4369</v>
      </c>
      <c r="B2790" s="324">
        <v>436907</v>
      </c>
      <c r="C2790" s="326" t="s">
        <v>9431</v>
      </c>
      <c r="D2790" s="326" t="s">
        <v>9407</v>
      </c>
      <c r="E2790" s="325">
        <v>35833</v>
      </c>
      <c r="F2790" s="325">
        <v>42038</v>
      </c>
      <c r="G2790" s="324">
        <v>1952354318</v>
      </c>
      <c r="H2790" s="324" t="s">
        <v>9406</v>
      </c>
    </row>
    <row r="2791" spans="1:8" ht="14.45" customHeight="1" x14ac:dyDescent="0.2">
      <c r="A2791" s="324">
        <v>4404</v>
      </c>
      <c r="B2791" s="324">
        <v>440406</v>
      </c>
      <c r="C2791" s="326" t="s">
        <v>8792</v>
      </c>
      <c r="D2791" s="326" t="s">
        <v>9407</v>
      </c>
      <c r="E2791" s="325">
        <v>35833</v>
      </c>
      <c r="F2791" s="325">
        <v>40163</v>
      </c>
      <c r="G2791" s="324">
        <v>1114952108</v>
      </c>
      <c r="H2791" s="324" t="s">
        <v>9406</v>
      </c>
    </row>
    <row r="2792" spans="1:8" ht="14.45" customHeight="1" x14ac:dyDescent="0.2">
      <c r="A2792" s="324">
        <v>4413</v>
      </c>
      <c r="B2792" s="324">
        <v>441305</v>
      </c>
      <c r="C2792" s="326" t="s">
        <v>9430</v>
      </c>
      <c r="D2792" s="326" t="s">
        <v>9407</v>
      </c>
      <c r="E2792" s="325">
        <v>35833</v>
      </c>
      <c r="F2792" s="325">
        <v>41973</v>
      </c>
      <c r="G2792" s="324">
        <v>1780618835</v>
      </c>
      <c r="H2792" s="324" t="s">
        <v>9406</v>
      </c>
    </row>
    <row r="2793" spans="1:8" ht="14.45" customHeight="1" x14ac:dyDescent="0.2">
      <c r="A2793" s="324">
        <v>4447</v>
      </c>
      <c r="B2793" s="324">
        <v>444706</v>
      </c>
      <c r="C2793" s="326" t="s">
        <v>8787</v>
      </c>
      <c r="D2793" s="326" t="s">
        <v>9407</v>
      </c>
      <c r="E2793" s="325">
        <v>35833</v>
      </c>
      <c r="F2793" s="325">
        <v>41968</v>
      </c>
      <c r="G2793" s="324">
        <v>1578551297</v>
      </c>
      <c r="H2793" s="324" t="s">
        <v>9406</v>
      </c>
    </row>
    <row r="2794" spans="1:8" ht="14.45" customHeight="1" x14ac:dyDescent="0.2">
      <c r="A2794" s="324">
        <v>4564</v>
      </c>
      <c r="B2794" s="324">
        <v>456406</v>
      </c>
      <c r="C2794" s="326" t="s">
        <v>8784</v>
      </c>
      <c r="D2794" s="326" t="s">
        <v>9407</v>
      </c>
      <c r="E2794" s="325">
        <v>35833</v>
      </c>
      <c r="F2794" s="325">
        <v>41911</v>
      </c>
      <c r="G2794" s="324">
        <v>1275586620</v>
      </c>
      <c r="H2794" s="324" t="s">
        <v>9406</v>
      </c>
    </row>
    <row r="2795" spans="1:8" ht="14.45" customHeight="1" x14ac:dyDescent="0.2">
      <c r="A2795" s="324">
        <v>4584</v>
      </c>
      <c r="B2795" s="324">
        <v>458410</v>
      </c>
      <c r="C2795" s="326" t="s">
        <v>9429</v>
      </c>
      <c r="D2795" s="326" t="s">
        <v>9407</v>
      </c>
      <c r="E2795" s="325">
        <v>35833</v>
      </c>
      <c r="F2795" s="325">
        <v>42038</v>
      </c>
      <c r="G2795" s="324">
        <v>1366498537</v>
      </c>
      <c r="H2795" s="324" t="s">
        <v>9406</v>
      </c>
    </row>
    <row r="2796" spans="1:8" ht="14.45" customHeight="1" x14ac:dyDescent="0.2">
      <c r="A2796" s="324">
        <v>4586</v>
      </c>
      <c r="B2796" s="324">
        <v>458606</v>
      </c>
      <c r="C2796" s="326" t="s">
        <v>8780</v>
      </c>
      <c r="D2796" s="326" t="s">
        <v>9407</v>
      </c>
      <c r="E2796" s="325">
        <v>35833</v>
      </c>
      <c r="F2796" s="325">
        <v>42038</v>
      </c>
      <c r="G2796" s="324">
        <v>1194713941</v>
      </c>
      <c r="H2796" s="324" t="s">
        <v>9406</v>
      </c>
    </row>
    <row r="2797" spans="1:8" ht="14.45" customHeight="1" x14ac:dyDescent="0.2">
      <c r="A2797" s="324">
        <v>4600</v>
      </c>
      <c r="B2797" s="324">
        <v>460006</v>
      </c>
      <c r="C2797" s="326" t="s">
        <v>7691</v>
      </c>
      <c r="D2797" s="326" t="s">
        <v>9407</v>
      </c>
      <c r="E2797" s="325">
        <v>35833</v>
      </c>
      <c r="F2797" s="325">
        <v>37257</v>
      </c>
      <c r="H2797" s="324" t="s">
        <v>9406</v>
      </c>
    </row>
    <row r="2798" spans="1:8" ht="14.45" customHeight="1" x14ac:dyDescent="0.2">
      <c r="A2798" s="324">
        <v>4626</v>
      </c>
      <c r="B2798" s="324">
        <v>462606</v>
      </c>
      <c r="C2798" s="326" t="s">
        <v>8778</v>
      </c>
      <c r="D2798" s="326" t="s">
        <v>9407</v>
      </c>
      <c r="E2798" s="325">
        <v>35833</v>
      </c>
      <c r="F2798" s="325">
        <v>41911</v>
      </c>
      <c r="G2798" s="324">
        <v>1649268152</v>
      </c>
      <c r="H2798" s="324" t="s">
        <v>9406</v>
      </c>
    </row>
    <row r="2799" spans="1:8" ht="14.45" customHeight="1" x14ac:dyDescent="0.2">
      <c r="A2799" s="324">
        <v>4631</v>
      </c>
      <c r="B2799" s="324">
        <v>463106</v>
      </c>
      <c r="C2799" s="326" t="s">
        <v>9428</v>
      </c>
      <c r="D2799" s="326" t="s">
        <v>9407</v>
      </c>
      <c r="E2799" s="325">
        <v>35833</v>
      </c>
      <c r="F2799" s="325">
        <v>39496</v>
      </c>
      <c r="G2799" s="324">
        <v>1265420897</v>
      </c>
      <c r="H2799" s="324" t="s">
        <v>9406</v>
      </c>
    </row>
    <row r="2800" spans="1:8" ht="14.45" customHeight="1" x14ac:dyDescent="0.2">
      <c r="A2800" s="324">
        <v>4645</v>
      </c>
      <c r="B2800" s="324">
        <v>464506</v>
      </c>
      <c r="C2800" s="326" t="s">
        <v>9427</v>
      </c>
      <c r="D2800" s="326" t="s">
        <v>9407</v>
      </c>
      <c r="E2800" s="325">
        <v>35833</v>
      </c>
      <c r="F2800" s="325">
        <v>41881</v>
      </c>
      <c r="G2800" s="324">
        <v>1881648103</v>
      </c>
      <c r="H2800" s="324" t="s">
        <v>9406</v>
      </c>
    </row>
    <row r="2801" spans="1:8" ht="14.45" customHeight="1" x14ac:dyDescent="0.2">
      <c r="A2801" s="324">
        <v>4653</v>
      </c>
      <c r="B2801" s="324">
        <v>465306</v>
      </c>
      <c r="C2801" s="326" t="s">
        <v>9426</v>
      </c>
      <c r="D2801" s="326" t="s">
        <v>9407</v>
      </c>
      <c r="E2801" s="325">
        <v>35833</v>
      </c>
      <c r="F2801" s="325">
        <v>42869</v>
      </c>
      <c r="G2801" s="324">
        <v>1427004225</v>
      </c>
      <c r="H2801" s="324" t="s">
        <v>9406</v>
      </c>
    </row>
    <row r="2802" spans="1:8" ht="14.45" customHeight="1" x14ac:dyDescent="0.2">
      <c r="A2802" s="324">
        <v>4671</v>
      </c>
      <c r="B2802" s="324">
        <v>467107</v>
      </c>
      <c r="C2802" s="326" t="s">
        <v>8773</v>
      </c>
      <c r="D2802" s="326" t="s">
        <v>9407</v>
      </c>
      <c r="E2802" s="325">
        <v>35833</v>
      </c>
      <c r="F2802" s="325">
        <v>40372</v>
      </c>
      <c r="G2802" s="324">
        <v>1093769325</v>
      </c>
      <c r="H2802" s="324" t="s">
        <v>9406</v>
      </c>
    </row>
    <row r="2803" spans="1:8" ht="14.45" customHeight="1" x14ac:dyDescent="0.2">
      <c r="A2803" s="324">
        <v>4672</v>
      </c>
      <c r="B2803" s="324">
        <v>467206</v>
      </c>
      <c r="C2803" s="326" t="s">
        <v>6197</v>
      </c>
      <c r="D2803" s="326" t="s">
        <v>9407</v>
      </c>
      <c r="E2803" s="325">
        <v>35833</v>
      </c>
      <c r="F2803" s="325">
        <v>41969</v>
      </c>
      <c r="G2803" s="324">
        <v>1154319853</v>
      </c>
      <c r="H2803" s="324" t="s">
        <v>9406</v>
      </c>
    </row>
    <row r="2804" spans="1:8" ht="14.45" customHeight="1" x14ac:dyDescent="0.2">
      <c r="A2804" s="324">
        <v>4722</v>
      </c>
      <c r="B2804" s="324">
        <v>472206</v>
      </c>
      <c r="C2804" s="326" t="s">
        <v>8772</v>
      </c>
      <c r="D2804" s="326" t="s">
        <v>9407</v>
      </c>
      <c r="E2804" s="325">
        <v>35833</v>
      </c>
      <c r="F2804" s="325">
        <v>42869</v>
      </c>
      <c r="G2804" s="324">
        <v>1780637967</v>
      </c>
      <c r="H2804" s="324" t="s">
        <v>9406</v>
      </c>
    </row>
    <row r="2805" spans="1:8" ht="14.45" customHeight="1" x14ac:dyDescent="0.2">
      <c r="A2805" s="324">
        <v>4748</v>
      </c>
      <c r="B2805" s="324">
        <v>474806</v>
      </c>
      <c r="C2805" s="326" t="s">
        <v>9425</v>
      </c>
      <c r="D2805" s="326" t="s">
        <v>9407</v>
      </c>
      <c r="E2805" s="325">
        <v>35833</v>
      </c>
      <c r="F2805" s="325">
        <v>41943</v>
      </c>
      <c r="G2805" s="324">
        <v>1346292638</v>
      </c>
      <c r="H2805" s="324" t="s">
        <v>9406</v>
      </c>
    </row>
    <row r="2806" spans="1:8" ht="14.45" customHeight="1" x14ac:dyDescent="0.2">
      <c r="A2806" s="324">
        <v>4765</v>
      </c>
      <c r="B2806" s="324">
        <v>476507</v>
      </c>
      <c r="C2806" s="326" t="s">
        <v>8769</v>
      </c>
      <c r="D2806" s="326" t="s">
        <v>9407</v>
      </c>
      <c r="E2806" s="325">
        <v>35833</v>
      </c>
      <c r="F2806" s="325">
        <v>36656</v>
      </c>
      <c r="H2806" s="324" t="s">
        <v>9406</v>
      </c>
    </row>
    <row r="2807" spans="1:8" ht="14.45" customHeight="1" x14ac:dyDescent="0.2">
      <c r="A2807" s="324">
        <v>4776</v>
      </c>
      <c r="B2807" s="324">
        <v>477606</v>
      </c>
      <c r="C2807" s="326" t="s">
        <v>9424</v>
      </c>
      <c r="D2807" s="326" t="s">
        <v>9407</v>
      </c>
      <c r="E2807" s="325">
        <v>35833</v>
      </c>
      <c r="F2807" s="325">
        <v>41943</v>
      </c>
      <c r="G2807" s="324">
        <v>1861445397</v>
      </c>
      <c r="H2807" s="324" t="s">
        <v>9406</v>
      </c>
    </row>
    <row r="2808" spans="1:8" ht="14.45" customHeight="1" x14ac:dyDescent="0.2">
      <c r="A2808" s="324">
        <v>4836</v>
      </c>
      <c r="B2808" s="324">
        <v>483606</v>
      </c>
      <c r="C2808" s="326" t="s">
        <v>9423</v>
      </c>
      <c r="D2808" s="326" t="s">
        <v>9407</v>
      </c>
      <c r="E2808" s="325">
        <v>35833</v>
      </c>
      <c r="F2808" s="325">
        <v>42038</v>
      </c>
      <c r="G2808" s="324">
        <v>1114978780</v>
      </c>
      <c r="H2808" s="324" t="s">
        <v>9406</v>
      </c>
    </row>
    <row r="2809" spans="1:8" ht="14.45" customHeight="1" x14ac:dyDescent="0.2">
      <c r="A2809" s="324">
        <v>4847</v>
      </c>
      <c r="B2809" s="324">
        <v>484707</v>
      </c>
      <c r="C2809" s="326" t="s">
        <v>9422</v>
      </c>
      <c r="D2809" s="326" t="s">
        <v>9407</v>
      </c>
      <c r="E2809" s="325">
        <v>35833</v>
      </c>
      <c r="F2809" s="325">
        <v>39630</v>
      </c>
      <c r="G2809" s="324">
        <v>1235180928</v>
      </c>
      <c r="H2809" s="324" t="s">
        <v>9406</v>
      </c>
    </row>
    <row r="2810" spans="1:8" ht="14.45" customHeight="1" x14ac:dyDescent="0.2">
      <c r="A2810" s="324">
        <v>4877</v>
      </c>
      <c r="B2810" s="324">
        <v>487706</v>
      </c>
      <c r="C2810" s="326" t="s">
        <v>9421</v>
      </c>
      <c r="D2810" s="326" t="s">
        <v>9407</v>
      </c>
      <c r="E2810" s="325">
        <v>35833</v>
      </c>
      <c r="F2810" s="325">
        <v>39644</v>
      </c>
      <c r="G2810" s="324">
        <v>1881682433</v>
      </c>
      <c r="H2810" s="324" t="s">
        <v>9406</v>
      </c>
    </row>
    <row r="2811" spans="1:8" ht="14.45" customHeight="1" x14ac:dyDescent="0.2">
      <c r="A2811" s="324">
        <v>4888</v>
      </c>
      <c r="B2811" s="324">
        <v>488807</v>
      </c>
      <c r="C2811" s="326" t="s">
        <v>9420</v>
      </c>
      <c r="D2811" s="326" t="s">
        <v>9407</v>
      </c>
      <c r="E2811" s="325">
        <v>35833</v>
      </c>
      <c r="F2811" s="325">
        <v>41911</v>
      </c>
      <c r="G2811" s="324">
        <v>1396798583</v>
      </c>
      <c r="H2811" s="324" t="s">
        <v>9406</v>
      </c>
    </row>
    <row r="2812" spans="1:8" ht="14.45" customHeight="1" x14ac:dyDescent="0.2">
      <c r="A2812" s="324">
        <v>4896</v>
      </c>
      <c r="B2812" s="324">
        <v>489607</v>
      </c>
      <c r="C2812" s="326" t="s">
        <v>9419</v>
      </c>
      <c r="D2812" s="326" t="s">
        <v>9407</v>
      </c>
      <c r="E2812" s="325">
        <v>35833</v>
      </c>
      <c r="F2812" s="325">
        <v>41943</v>
      </c>
      <c r="G2812" s="324">
        <v>1629021803</v>
      </c>
      <c r="H2812" s="324" t="s">
        <v>9406</v>
      </c>
    </row>
    <row r="2813" spans="1:8" ht="14.45" customHeight="1" x14ac:dyDescent="0.2">
      <c r="A2813" s="324">
        <v>4901</v>
      </c>
      <c r="B2813" s="324">
        <v>490106</v>
      </c>
      <c r="C2813" s="326" t="s">
        <v>8759</v>
      </c>
      <c r="D2813" s="326" t="s">
        <v>9407</v>
      </c>
      <c r="E2813" s="325">
        <v>35833</v>
      </c>
      <c r="F2813" s="325">
        <v>39706</v>
      </c>
      <c r="G2813" s="324">
        <v>1558314310</v>
      </c>
      <c r="H2813" s="324" t="s">
        <v>9406</v>
      </c>
    </row>
    <row r="2814" spans="1:8" ht="14.45" customHeight="1" x14ac:dyDescent="0.2">
      <c r="A2814" s="324">
        <v>4907</v>
      </c>
      <c r="B2814" s="324">
        <v>490707</v>
      </c>
      <c r="C2814" s="326" t="s">
        <v>9418</v>
      </c>
      <c r="D2814" s="326" t="s">
        <v>9407</v>
      </c>
      <c r="E2814" s="325">
        <v>35833</v>
      </c>
      <c r="F2814" s="325">
        <v>42825</v>
      </c>
      <c r="G2814" s="324">
        <v>1447205646</v>
      </c>
      <c r="H2814" s="324" t="s">
        <v>9406</v>
      </c>
    </row>
    <row r="2815" spans="1:8" ht="14.45" customHeight="1" x14ac:dyDescent="0.2">
      <c r="A2815" s="324">
        <v>4910</v>
      </c>
      <c r="B2815" s="324">
        <v>491006</v>
      </c>
      <c r="C2815" s="326" t="s">
        <v>9417</v>
      </c>
      <c r="D2815" s="326" t="s">
        <v>9407</v>
      </c>
      <c r="E2815" s="325">
        <v>35833</v>
      </c>
      <c r="F2815" s="325">
        <v>41977</v>
      </c>
      <c r="G2815" s="324">
        <v>1457304891</v>
      </c>
      <c r="H2815" s="324" t="s">
        <v>9406</v>
      </c>
    </row>
    <row r="2816" spans="1:8" ht="14.45" customHeight="1" x14ac:dyDescent="0.2">
      <c r="A2816" s="324">
        <v>4913</v>
      </c>
      <c r="B2816" s="324">
        <v>491306</v>
      </c>
      <c r="C2816" s="326" t="s">
        <v>8756</v>
      </c>
      <c r="D2816" s="326" t="s">
        <v>9407</v>
      </c>
      <c r="E2816" s="325">
        <v>35833</v>
      </c>
      <c r="F2816" s="325">
        <v>39445</v>
      </c>
      <c r="G2816" s="324">
        <v>1336137074</v>
      </c>
      <c r="H2816" s="324" t="s">
        <v>9406</v>
      </c>
    </row>
    <row r="2817" spans="1:8" ht="14.45" customHeight="1" x14ac:dyDescent="0.2">
      <c r="A2817" s="324">
        <v>4915</v>
      </c>
      <c r="B2817" s="324">
        <v>491506</v>
      </c>
      <c r="C2817" s="326" t="s">
        <v>9416</v>
      </c>
      <c r="D2817" s="326" t="s">
        <v>9407</v>
      </c>
      <c r="E2817" s="325">
        <v>35833</v>
      </c>
      <c r="F2817" s="325">
        <v>39478</v>
      </c>
      <c r="G2817" s="324">
        <v>1184677361</v>
      </c>
      <c r="H2817" s="324" t="s">
        <v>9406</v>
      </c>
    </row>
    <row r="2818" spans="1:8" ht="14.45" customHeight="1" x14ac:dyDescent="0.2">
      <c r="A2818" s="324">
        <v>4927</v>
      </c>
      <c r="B2818" s="324">
        <v>492706</v>
      </c>
      <c r="C2818" s="326" t="s">
        <v>9415</v>
      </c>
      <c r="D2818" s="326" t="s">
        <v>9407</v>
      </c>
      <c r="E2818" s="325">
        <v>35833</v>
      </c>
      <c r="F2818" s="325">
        <v>42038</v>
      </c>
      <c r="G2818" s="324">
        <v>1538157300</v>
      </c>
      <c r="H2818" s="324" t="s">
        <v>9406</v>
      </c>
    </row>
    <row r="2819" spans="1:8" ht="14.45" customHeight="1" x14ac:dyDescent="0.2">
      <c r="A2819" s="324">
        <v>4933</v>
      </c>
      <c r="B2819" s="324">
        <v>493307</v>
      </c>
      <c r="C2819" s="326" t="s">
        <v>9414</v>
      </c>
      <c r="D2819" s="326" t="s">
        <v>9407</v>
      </c>
      <c r="E2819" s="325">
        <v>35833</v>
      </c>
      <c r="F2819" s="325">
        <v>42062</v>
      </c>
      <c r="G2819" s="324">
        <v>1104870435</v>
      </c>
      <c r="H2819" s="324" t="s">
        <v>9406</v>
      </c>
    </row>
    <row r="2820" spans="1:8" ht="14.45" customHeight="1" x14ac:dyDescent="0.2">
      <c r="A2820" s="324">
        <v>4976</v>
      </c>
      <c r="B2820" s="324">
        <v>497608</v>
      </c>
      <c r="C2820" s="326" t="s">
        <v>8944</v>
      </c>
      <c r="D2820" s="326" t="s">
        <v>9407</v>
      </c>
      <c r="E2820" s="325">
        <v>35833</v>
      </c>
      <c r="F2820" s="325">
        <v>36066</v>
      </c>
      <c r="H2820" s="324" t="s">
        <v>9406</v>
      </c>
    </row>
    <row r="2821" spans="1:8" ht="14.45" customHeight="1" x14ac:dyDescent="0.2">
      <c r="A2821" s="324">
        <v>4981</v>
      </c>
      <c r="B2821" s="324">
        <v>498106</v>
      </c>
      <c r="C2821" s="326" t="s">
        <v>9413</v>
      </c>
      <c r="D2821" s="326" t="s">
        <v>9407</v>
      </c>
      <c r="E2821" s="325">
        <v>35833</v>
      </c>
      <c r="F2821" s="325">
        <v>41711</v>
      </c>
      <c r="G2821" s="324">
        <v>1508891847</v>
      </c>
      <c r="H2821" s="324" t="s">
        <v>9406</v>
      </c>
    </row>
    <row r="2822" spans="1:8" ht="14.45" customHeight="1" x14ac:dyDescent="0.2">
      <c r="A2822" s="324">
        <v>4996</v>
      </c>
      <c r="B2822" s="324">
        <v>499607</v>
      </c>
      <c r="C2822" s="326" t="s">
        <v>8863</v>
      </c>
      <c r="D2822" s="326" t="s">
        <v>9407</v>
      </c>
      <c r="E2822" s="325">
        <v>35833</v>
      </c>
      <c r="F2822" s="325">
        <v>42038</v>
      </c>
      <c r="G2822" s="324">
        <v>1669425476</v>
      </c>
      <c r="H2822" s="324" t="s">
        <v>9406</v>
      </c>
    </row>
    <row r="2823" spans="1:8" ht="14.45" customHeight="1" x14ac:dyDescent="0.2">
      <c r="A2823" s="324">
        <v>5014</v>
      </c>
      <c r="B2823" s="324">
        <v>501407</v>
      </c>
      <c r="C2823" s="326" t="s">
        <v>8893</v>
      </c>
      <c r="D2823" s="326" t="s">
        <v>9407</v>
      </c>
      <c r="E2823" s="325">
        <v>35833</v>
      </c>
      <c r="F2823" s="325">
        <v>37560</v>
      </c>
      <c r="H2823" s="324" t="s">
        <v>9406</v>
      </c>
    </row>
    <row r="2824" spans="1:8" ht="14.45" customHeight="1" x14ac:dyDescent="0.2">
      <c r="A2824" s="324">
        <v>5027</v>
      </c>
      <c r="B2824" s="324">
        <v>502706</v>
      </c>
      <c r="C2824" s="326" t="s">
        <v>9412</v>
      </c>
      <c r="D2824" s="326" t="s">
        <v>9407</v>
      </c>
      <c r="E2824" s="325">
        <v>35833</v>
      </c>
      <c r="F2824" s="325">
        <v>41106</v>
      </c>
      <c r="G2824" s="324">
        <v>1356397152</v>
      </c>
      <c r="H2824" s="324" t="s">
        <v>9406</v>
      </c>
    </row>
    <row r="2825" spans="1:8" ht="14.45" customHeight="1" x14ac:dyDescent="0.2">
      <c r="A2825" s="324">
        <v>5040</v>
      </c>
      <c r="B2825" s="324">
        <v>504006</v>
      </c>
      <c r="C2825" s="326" t="s">
        <v>9411</v>
      </c>
      <c r="D2825" s="326" t="s">
        <v>9407</v>
      </c>
      <c r="E2825" s="325">
        <v>35833</v>
      </c>
      <c r="F2825" s="325">
        <v>41911</v>
      </c>
      <c r="G2825" s="324">
        <v>1669424388</v>
      </c>
      <c r="H2825" s="324" t="s">
        <v>9406</v>
      </c>
    </row>
    <row r="2826" spans="1:8" ht="14.45" customHeight="1" x14ac:dyDescent="0.2">
      <c r="A2826" s="324">
        <v>5044</v>
      </c>
      <c r="B2826" s="324">
        <v>504406</v>
      </c>
      <c r="C2826" s="326" t="s">
        <v>8943</v>
      </c>
      <c r="D2826" s="326" t="s">
        <v>9407</v>
      </c>
      <c r="E2826" s="325">
        <v>35833</v>
      </c>
      <c r="F2826" s="325">
        <v>41881</v>
      </c>
      <c r="G2826" s="324">
        <v>1780637132</v>
      </c>
      <c r="H2826" s="324" t="s">
        <v>9406</v>
      </c>
    </row>
    <row r="2827" spans="1:8" ht="14.45" customHeight="1" x14ac:dyDescent="0.2">
      <c r="A2827" s="324">
        <v>5049</v>
      </c>
      <c r="B2827" s="324">
        <v>504906</v>
      </c>
      <c r="C2827" s="326" t="s">
        <v>9410</v>
      </c>
      <c r="D2827" s="326" t="s">
        <v>9407</v>
      </c>
      <c r="E2827" s="325">
        <v>35833</v>
      </c>
      <c r="F2827" s="325">
        <v>41881</v>
      </c>
      <c r="G2827" s="324">
        <v>1760470181</v>
      </c>
      <c r="H2827" s="324" t="s">
        <v>9406</v>
      </c>
    </row>
    <row r="2828" spans="1:8" ht="14.45" customHeight="1" x14ac:dyDescent="0.2">
      <c r="A2828" s="324">
        <v>5066</v>
      </c>
      <c r="B2828" s="324">
        <v>506604</v>
      </c>
      <c r="C2828" s="326" t="s">
        <v>8752</v>
      </c>
      <c r="D2828" s="326" t="s">
        <v>9407</v>
      </c>
      <c r="E2828" s="325">
        <v>35833</v>
      </c>
      <c r="F2828" s="325">
        <v>37679</v>
      </c>
      <c r="H2828" s="324" t="s">
        <v>9406</v>
      </c>
    </row>
    <row r="2829" spans="1:8" ht="14.45" customHeight="1" x14ac:dyDescent="0.2">
      <c r="A2829" s="324">
        <v>5101</v>
      </c>
      <c r="B2829" s="324">
        <v>510105</v>
      </c>
      <c r="C2829" s="326" t="s">
        <v>9409</v>
      </c>
      <c r="D2829" s="326" t="s">
        <v>9407</v>
      </c>
      <c r="E2829" s="325">
        <v>35833</v>
      </c>
      <c r="F2829" s="325">
        <v>39903</v>
      </c>
      <c r="G2829" s="324">
        <v>1063465375</v>
      </c>
      <c r="H2829" s="324" t="s">
        <v>9406</v>
      </c>
    </row>
    <row r="2830" spans="1:8" ht="14.45" customHeight="1" x14ac:dyDescent="0.2">
      <c r="A2830" s="324">
        <v>5139</v>
      </c>
      <c r="B2830" s="324">
        <v>513905</v>
      </c>
      <c r="C2830" s="326" t="s">
        <v>9408</v>
      </c>
      <c r="D2830" s="326" t="s">
        <v>9407</v>
      </c>
      <c r="E2830" s="325">
        <v>35833</v>
      </c>
      <c r="F2830" s="325">
        <v>42004</v>
      </c>
      <c r="G2830" s="324">
        <v>1699763136</v>
      </c>
      <c r="H2830" s="324" t="s">
        <v>9406</v>
      </c>
    </row>
    <row r="2831" spans="1:8" ht="14.45" customHeight="1" x14ac:dyDescent="0.2">
      <c r="A2831" s="324">
        <v>4260</v>
      </c>
      <c r="B2831" s="324">
        <v>426002</v>
      </c>
      <c r="C2831" s="326" t="s">
        <v>5562</v>
      </c>
      <c r="D2831" s="326" t="s">
        <v>9160</v>
      </c>
      <c r="E2831" s="325">
        <v>35827</v>
      </c>
      <c r="F2831" s="325">
        <v>36403</v>
      </c>
      <c r="H2831" s="324" t="s">
        <v>9159</v>
      </c>
    </row>
    <row r="2832" spans="1:8" ht="14.45" customHeight="1" x14ac:dyDescent="0.2">
      <c r="A2832" s="324">
        <v>4272</v>
      </c>
      <c r="B2832" s="324">
        <v>427209</v>
      </c>
      <c r="C2832" s="326" t="s">
        <v>9100</v>
      </c>
      <c r="D2832" s="326" t="s">
        <v>9405</v>
      </c>
      <c r="E2832" s="325">
        <v>35827</v>
      </c>
      <c r="F2832" s="325">
        <v>36053</v>
      </c>
      <c r="H2832" s="324" t="s">
        <v>9404</v>
      </c>
    </row>
    <row r="2833" spans="1:8" ht="14.45" customHeight="1" x14ac:dyDescent="0.2">
      <c r="A2833" s="324">
        <v>4475</v>
      </c>
      <c r="B2833" s="324">
        <v>447505</v>
      </c>
      <c r="C2833" s="326" t="s">
        <v>8233</v>
      </c>
      <c r="D2833" s="326" t="s">
        <v>9403</v>
      </c>
      <c r="E2833" s="325">
        <v>35827</v>
      </c>
      <c r="F2833" s="325">
        <v>36868</v>
      </c>
      <c r="H2833" s="324" t="s">
        <v>9402</v>
      </c>
    </row>
    <row r="2834" spans="1:8" ht="14.45" customHeight="1" x14ac:dyDescent="0.2">
      <c r="A2834" s="324">
        <v>5223</v>
      </c>
      <c r="B2834" s="324">
        <v>522302</v>
      </c>
      <c r="C2834" s="326" t="s">
        <v>7686</v>
      </c>
      <c r="D2834" s="326" t="s">
        <v>9400</v>
      </c>
      <c r="E2834" s="325">
        <v>35827</v>
      </c>
      <c r="F2834" s="325">
        <v>36459</v>
      </c>
      <c r="H2834" s="324" t="s">
        <v>9401</v>
      </c>
    </row>
    <row r="2835" spans="1:8" ht="14.45" customHeight="1" x14ac:dyDescent="0.2">
      <c r="A2835" s="324">
        <v>5229</v>
      </c>
      <c r="B2835" s="324">
        <v>522902</v>
      </c>
      <c r="C2835" s="326" t="s">
        <v>7720</v>
      </c>
      <c r="D2835" s="326" t="s">
        <v>9400</v>
      </c>
      <c r="E2835" s="325">
        <v>35827</v>
      </c>
      <c r="F2835" s="325">
        <v>36458</v>
      </c>
      <c r="H2835" s="324" t="s">
        <v>9399</v>
      </c>
    </row>
    <row r="2836" spans="1:8" ht="14.45" customHeight="1" x14ac:dyDescent="0.2">
      <c r="A2836" s="324">
        <v>5369</v>
      </c>
      <c r="B2836" s="324">
        <v>536901</v>
      </c>
      <c r="C2836" s="326" t="s">
        <v>9398</v>
      </c>
      <c r="D2836" s="326" t="s">
        <v>8775</v>
      </c>
      <c r="E2836" s="325">
        <v>35827</v>
      </c>
      <c r="F2836" s="325">
        <v>40663</v>
      </c>
      <c r="G2836" s="324">
        <v>1801855341</v>
      </c>
      <c r="H2836" s="324" t="s">
        <v>9397</v>
      </c>
    </row>
    <row r="2837" spans="1:8" ht="14.45" customHeight="1" x14ac:dyDescent="0.2">
      <c r="A2837" s="324">
        <v>4352</v>
      </c>
      <c r="B2837" s="324">
        <v>435206</v>
      </c>
      <c r="C2837" s="326" t="s">
        <v>9396</v>
      </c>
      <c r="D2837" s="326" t="s">
        <v>9342</v>
      </c>
      <c r="E2837" s="325">
        <v>35824</v>
      </c>
      <c r="F2837" s="325">
        <v>37862</v>
      </c>
      <c r="H2837" s="324" t="s">
        <v>9395</v>
      </c>
    </row>
    <row r="2838" spans="1:8" ht="14.45" customHeight="1" x14ac:dyDescent="0.2">
      <c r="A2838" s="324">
        <v>4353</v>
      </c>
      <c r="B2838" s="324">
        <v>435309</v>
      </c>
      <c r="C2838" s="326" t="s">
        <v>9394</v>
      </c>
      <c r="D2838" s="326" t="s">
        <v>9342</v>
      </c>
      <c r="E2838" s="325">
        <v>35824</v>
      </c>
      <c r="F2838" s="325">
        <v>37862</v>
      </c>
      <c r="H2838" s="324" t="s">
        <v>9393</v>
      </c>
    </row>
    <row r="2839" spans="1:8" ht="14.45" customHeight="1" x14ac:dyDescent="0.2">
      <c r="A2839" s="324">
        <v>4383</v>
      </c>
      <c r="B2839" s="324">
        <v>438308</v>
      </c>
      <c r="C2839" s="326" t="s">
        <v>9392</v>
      </c>
      <c r="D2839" s="326" t="s">
        <v>9342</v>
      </c>
      <c r="E2839" s="325">
        <v>35824</v>
      </c>
      <c r="F2839" s="325">
        <v>37862</v>
      </c>
      <c r="H2839" s="324" t="s">
        <v>9391</v>
      </c>
    </row>
    <row r="2840" spans="1:8" ht="14.45" customHeight="1" x14ac:dyDescent="0.2">
      <c r="A2840" s="324">
        <v>4392</v>
      </c>
      <c r="B2840" s="324">
        <v>439205</v>
      </c>
      <c r="C2840" s="326" t="s">
        <v>9390</v>
      </c>
      <c r="D2840" s="326" t="s">
        <v>9389</v>
      </c>
      <c r="E2840" s="325">
        <v>35824</v>
      </c>
      <c r="F2840" s="325">
        <v>40298</v>
      </c>
      <c r="G2840" s="324">
        <v>1356356935</v>
      </c>
      <c r="H2840" s="324" t="s">
        <v>9388</v>
      </c>
    </row>
    <row r="2841" spans="1:8" ht="14.45" customHeight="1" x14ac:dyDescent="0.2">
      <c r="A2841" s="324">
        <v>4429</v>
      </c>
      <c r="B2841" s="324">
        <v>442905</v>
      </c>
      <c r="C2841" s="326" t="s">
        <v>9387</v>
      </c>
      <c r="D2841" s="326" t="s">
        <v>9386</v>
      </c>
      <c r="E2841" s="325">
        <v>35824</v>
      </c>
      <c r="F2841" s="325">
        <v>38107</v>
      </c>
      <c r="H2841" s="324" t="s">
        <v>9385</v>
      </c>
    </row>
    <row r="2842" spans="1:8" ht="14.45" customHeight="1" x14ac:dyDescent="0.2">
      <c r="A2842" s="324">
        <v>4721</v>
      </c>
      <c r="B2842" s="324">
        <v>472107</v>
      </c>
      <c r="C2842" s="326" t="s">
        <v>9384</v>
      </c>
      <c r="D2842" s="326" t="s">
        <v>9342</v>
      </c>
      <c r="E2842" s="325">
        <v>35824</v>
      </c>
      <c r="F2842" s="325">
        <v>37350</v>
      </c>
      <c r="H2842" s="324" t="s">
        <v>9383</v>
      </c>
    </row>
    <row r="2843" spans="1:8" ht="14.45" customHeight="1" x14ac:dyDescent="0.2">
      <c r="A2843" s="324">
        <v>4725</v>
      </c>
      <c r="B2843" s="324">
        <v>472508</v>
      </c>
      <c r="C2843" s="326" t="s">
        <v>9382</v>
      </c>
      <c r="D2843" s="326" t="s">
        <v>9342</v>
      </c>
      <c r="E2843" s="325">
        <v>35824</v>
      </c>
      <c r="F2843" s="325">
        <v>37862</v>
      </c>
      <c r="H2843" s="324" t="s">
        <v>9381</v>
      </c>
    </row>
    <row r="2844" spans="1:8" ht="14.45" customHeight="1" x14ac:dyDescent="0.2">
      <c r="A2844" s="324">
        <v>4791</v>
      </c>
      <c r="B2844" s="324">
        <v>479104</v>
      </c>
      <c r="C2844" s="326" t="s">
        <v>7796</v>
      </c>
      <c r="D2844" s="326" t="s">
        <v>9342</v>
      </c>
      <c r="E2844" s="325">
        <v>35824</v>
      </c>
      <c r="F2844" s="325">
        <v>36159</v>
      </c>
      <c r="H2844" s="324" t="s">
        <v>9380</v>
      </c>
    </row>
    <row r="2845" spans="1:8" ht="14.45" customHeight="1" x14ac:dyDescent="0.2">
      <c r="A2845" s="324">
        <v>4826</v>
      </c>
      <c r="B2845" s="324">
        <v>482608</v>
      </c>
      <c r="C2845" s="326" t="s">
        <v>9379</v>
      </c>
      <c r="D2845" s="326" t="s">
        <v>9342</v>
      </c>
      <c r="E2845" s="325">
        <v>35824</v>
      </c>
      <c r="F2845" s="325">
        <v>37862</v>
      </c>
      <c r="H2845" s="324" t="s">
        <v>9378</v>
      </c>
    </row>
    <row r="2846" spans="1:8" ht="14.45" customHeight="1" x14ac:dyDescent="0.2">
      <c r="A2846" s="324">
        <v>4830</v>
      </c>
      <c r="B2846" s="324">
        <v>483005</v>
      </c>
      <c r="C2846" s="326" t="s">
        <v>9377</v>
      </c>
      <c r="D2846" s="326" t="s">
        <v>9342</v>
      </c>
      <c r="E2846" s="325">
        <v>35824</v>
      </c>
      <c r="F2846" s="325">
        <v>37862</v>
      </c>
      <c r="H2846" s="324" t="s">
        <v>9376</v>
      </c>
    </row>
    <row r="2847" spans="1:8" ht="14.45" customHeight="1" x14ac:dyDescent="0.2">
      <c r="A2847" s="324">
        <v>4966</v>
      </c>
      <c r="B2847" s="324">
        <v>496605</v>
      </c>
      <c r="C2847" s="326" t="s">
        <v>9375</v>
      </c>
      <c r="D2847" s="326" t="s">
        <v>9342</v>
      </c>
      <c r="E2847" s="325">
        <v>35824</v>
      </c>
      <c r="F2847" s="325">
        <v>37862</v>
      </c>
      <c r="H2847" s="324" t="s">
        <v>9374</v>
      </c>
    </row>
    <row r="2848" spans="1:8" ht="14.45" customHeight="1" x14ac:dyDescent="0.2">
      <c r="A2848" s="324">
        <v>4980</v>
      </c>
      <c r="B2848" s="324">
        <v>498006</v>
      </c>
      <c r="C2848" s="326" t="s">
        <v>9373</v>
      </c>
      <c r="D2848" s="326" t="s">
        <v>9372</v>
      </c>
      <c r="E2848" s="325">
        <v>35824</v>
      </c>
      <c r="F2848" s="325">
        <v>37862</v>
      </c>
      <c r="H2848" s="324" t="s">
        <v>9371</v>
      </c>
    </row>
    <row r="2849" spans="1:8" ht="14.45" customHeight="1" x14ac:dyDescent="0.2">
      <c r="A2849" s="324">
        <v>4983</v>
      </c>
      <c r="B2849" s="324">
        <v>498306</v>
      </c>
      <c r="C2849" s="326" t="s">
        <v>9370</v>
      </c>
      <c r="D2849" s="326" t="s">
        <v>9342</v>
      </c>
      <c r="E2849" s="325">
        <v>35824</v>
      </c>
      <c r="F2849" s="325">
        <v>37499</v>
      </c>
      <c r="H2849" s="324" t="s">
        <v>9369</v>
      </c>
    </row>
    <row r="2850" spans="1:8" ht="14.45" customHeight="1" x14ac:dyDescent="0.2">
      <c r="A2850" s="324">
        <v>5002</v>
      </c>
      <c r="B2850" s="324">
        <v>500206</v>
      </c>
      <c r="C2850" s="326" t="s">
        <v>5905</v>
      </c>
      <c r="D2850" s="326" t="s">
        <v>5904</v>
      </c>
      <c r="E2850" s="325">
        <v>35824</v>
      </c>
      <c r="F2850" s="325">
        <v>42185</v>
      </c>
      <c r="G2850" s="324">
        <v>1689783425</v>
      </c>
      <c r="H2850" s="324" t="s">
        <v>9368</v>
      </c>
    </row>
    <row r="2851" spans="1:8" ht="14.45" customHeight="1" x14ac:dyDescent="0.2">
      <c r="A2851" s="324">
        <v>5121</v>
      </c>
      <c r="B2851" s="324">
        <v>512106</v>
      </c>
      <c r="C2851" s="326" t="s">
        <v>9367</v>
      </c>
      <c r="D2851" s="326" t="s">
        <v>9366</v>
      </c>
      <c r="E2851" s="325">
        <v>35824</v>
      </c>
      <c r="F2851" s="325">
        <v>38107</v>
      </c>
      <c r="H2851" s="324" t="s">
        <v>9365</v>
      </c>
    </row>
    <row r="2852" spans="1:8" ht="14.45" customHeight="1" x14ac:dyDescent="0.2">
      <c r="A2852" s="324">
        <v>5122</v>
      </c>
      <c r="B2852" s="324">
        <v>512205</v>
      </c>
      <c r="C2852" s="326" t="s">
        <v>9364</v>
      </c>
      <c r="D2852" s="326" t="s">
        <v>9363</v>
      </c>
      <c r="E2852" s="325">
        <v>35824</v>
      </c>
      <c r="F2852" s="325">
        <v>40298</v>
      </c>
      <c r="G2852" s="324">
        <v>1932106051</v>
      </c>
      <c r="H2852" s="324" t="s">
        <v>9362</v>
      </c>
    </row>
    <row r="2853" spans="1:8" ht="14.45" customHeight="1" x14ac:dyDescent="0.2">
      <c r="A2853" s="324">
        <v>5127</v>
      </c>
      <c r="B2853" s="324">
        <v>512705</v>
      </c>
      <c r="C2853" s="326" t="s">
        <v>9361</v>
      </c>
      <c r="D2853" s="326" t="s">
        <v>9342</v>
      </c>
      <c r="E2853" s="325">
        <v>35824</v>
      </c>
      <c r="F2853" s="325">
        <v>37862</v>
      </c>
      <c r="H2853" s="324" t="s">
        <v>9360</v>
      </c>
    </row>
    <row r="2854" spans="1:8" ht="14.45" customHeight="1" x14ac:dyDescent="0.2">
      <c r="A2854" s="324">
        <v>5130</v>
      </c>
      <c r="B2854" s="324">
        <v>513005</v>
      </c>
      <c r="C2854" s="326" t="s">
        <v>9359</v>
      </c>
      <c r="D2854" s="326" t="s">
        <v>9358</v>
      </c>
      <c r="E2854" s="325">
        <v>35824</v>
      </c>
      <c r="F2854" s="325">
        <v>37862</v>
      </c>
      <c r="H2854" s="324" t="s">
        <v>9357</v>
      </c>
    </row>
    <row r="2855" spans="1:8" ht="14.45" customHeight="1" x14ac:dyDescent="0.2">
      <c r="A2855" s="324">
        <v>5142</v>
      </c>
      <c r="B2855" s="324">
        <v>514208</v>
      </c>
      <c r="C2855" s="326" t="s">
        <v>9356</v>
      </c>
      <c r="D2855" s="326" t="s">
        <v>9342</v>
      </c>
      <c r="E2855" s="325">
        <v>35824</v>
      </c>
      <c r="F2855" s="325">
        <v>37862</v>
      </c>
      <c r="H2855" s="324" t="s">
        <v>9355</v>
      </c>
    </row>
    <row r="2856" spans="1:8" ht="14.45" customHeight="1" x14ac:dyDescent="0.2">
      <c r="A2856" s="324">
        <v>5152</v>
      </c>
      <c r="B2856" s="324">
        <v>515206</v>
      </c>
      <c r="C2856" s="326" t="s">
        <v>9354</v>
      </c>
      <c r="D2856" s="326" t="s">
        <v>9342</v>
      </c>
      <c r="E2856" s="325">
        <v>35824</v>
      </c>
      <c r="F2856" s="325">
        <v>37862</v>
      </c>
      <c r="H2856" s="324" t="s">
        <v>9353</v>
      </c>
    </row>
    <row r="2857" spans="1:8" ht="14.45" customHeight="1" x14ac:dyDescent="0.2">
      <c r="A2857" s="324">
        <v>5192</v>
      </c>
      <c r="B2857" s="324">
        <v>519203</v>
      </c>
      <c r="C2857" s="326" t="s">
        <v>9352</v>
      </c>
      <c r="D2857" s="326" t="s">
        <v>9351</v>
      </c>
      <c r="E2857" s="325">
        <v>35824</v>
      </c>
      <c r="F2857" s="325">
        <v>37862</v>
      </c>
      <c r="H2857" s="324" t="s">
        <v>9350</v>
      </c>
    </row>
    <row r="2858" spans="1:8" ht="14.45" customHeight="1" x14ac:dyDescent="0.2">
      <c r="A2858" s="324">
        <v>5252</v>
      </c>
      <c r="B2858" s="324">
        <v>525205</v>
      </c>
      <c r="C2858" s="326" t="s">
        <v>9349</v>
      </c>
      <c r="D2858" s="326" t="s">
        <v>9348</v>
      </c>
      <c r="E2858" s="325">
        <v>35824</v>
      </c>
      <c r="F2858" s="325">
        <v>36969</v>
      </c>
      <c r="H2858" s="324" t="s">
        <v>9347</v>
      </c>
    </row>
    <row r="2859" spans="1:8" ht="14.45" customHeight="1" x14ac:dyDescent="0.2">
      <c r="A2859" s="324">
        <v>5269</v>
      </c>
      <c r="B2859" s="324">
        <v>526903</v>
      </c>
      <c r="C2859" s="326" t="s">
        <v>9346</v>
      </c>
      <c r="D2859" s="326" t="s">
        <v>9345</v>
      </c>
      <c r="E2859" s="325">
        <v>35824</v>
      </c>
      <c r="F2859" s="325">
        <v>37862</v>
      </c>
      <c r="H2859" s="324" t="s">
        <v>9344</v>
      </c>
    </row>
    <row r="2860" spans="1:8" ht="14.45" customHeight="1" x14ac:dyDescent="0.2">
      <c r="A2860" s="324">
        <v>5282</v>
      </c>
      <c r="B2860" s="324">
        <v>528204</v>
      </c>
      <c r="C2860" s="326" t="s">
        <v>9343</v>
      </c>
      <c r="D2860" s="326" t="s">
        <v>9342</v>
      </c>
      <c r="E2860" s="325">
        <v>35824</v>
      </c>
      <c r="F2860" s="325">
        <v>37437</v>
      </c>
      <c r="H2860" s="324" t="s">
        <v>9341</v>
      </c>
    </row>
    <row r="2861" spans="1:8" ht="14.45" customHeight="1" x14ac:dyDescent="0.2">
      <c r="A2861" s="324">
        <v>5301</v>
      </c>
      <c r="B2861" s="324">
        <v>530103</v>
      </c>
      <c r="C2861" s="326" t="s">
        <v>9340</v>
      </c>
      <c r="D2861" s="326" t="s">
        <v>9339</v>
      </c>
      <c r="E2861" s="325">
        <v>35824</v>
      </c>
      <c r="F2861" s="325">
        <v>37862</v>
      </c>
      <c r="H2861" s="324" t="s">
        <v>9338</v>
      </c>
    </row>
    <row r="2862" spans="1:8" ht="14.45" customHeight="1" x14ac:dyDescent="0.2">
      <c r="A2862" s="324">
        <v>5147</v>
      </c>
      <c r="B2862" s="324">
        <v>514702</v>
      </c>
      <c r="C2862" s="326" t="s">
        <v>6654</v>
      </c>
      <c r="D2862" s="326" t="s">
        <v>9160</v>
      </c>
      <c r="E2862" s="325">
        <v>35823</v>
      </c>
      <c r="F2862" s="325">
        <v>36403</v>
      </c>
      <c r="H2862" s="324" t="s">
        <v>9159</v>
      </c>
    </row>
    <row r="2863" spans="1:8" ht="14.45" customHeight="1" x14ac:dyDescent="0.2">
      <c r="A2863" s="324">
        <v>4924</v>
      </c>
      <c r="B2863" s="324">
        <v>492406</v>
      </c>
      <c r="C2863" s="326" t="s">
        <v>9092</v>
      </c>
      <c r="D2863" s="326" t="s">
        <v>9337</v>
      </c>
      <c r="E2863" s="325">
        <v>35821</v>
      </c>
      <c r="F2863" s="325">
        <v>36250</v>
      </c>
      <c r="H2863" s="324" t="s">
        <v>9336</v>
      </c>
    </row>
    <row r="2864" spans="1:8" ht="14.45" customHeight="1" x14ac:dyDescent="0.2">
      <c r="A2864" s="324">
        <v>5367</v>
      </c>
      <c r="B2864" s="324">
        <v>536701</v>
      </c>
      <c r="C2864" s="326" t="s">
        <v>9335</v>
      </c>
      <c r="D2864" s="326" t="s">
        <v>9334</v>
      </c>
      <c r="E2864" s="325">
        <v>35821</v>
      </c>
      <c r="F2864" s="325">
        <v>38503</v>
      </c>
      <c r="H2864" s="324" t="s">
        <v>9333</v>
      </c>
    </row>
    <row r="2865" spans="1:8" ht="14.45" customHeight="1" x14ac:dyDescent="0.2">
      <c r="A2865" s="324">
        <v>5185</v>
      </c>
      <c r="B2865" s="324">
        <v>518501</v>
      </c>
      <c r="C2865" s="326" t="s">
        <v>9332</v>
      </c>
      <c r="D2865" s="326" t="s">
        <v>3860</v>
      </c>
      <c r="E2865" s="325">
        <v>35816</v>
      </c>
      <c r="F2865" s="325">
        <v>36076</v>
      </c>
      <c r="H2865" s="324" t="s">
        <v>9331</v>
      </c>
    </row>
    <row r="2866" spans="1:8" ht="14.45" customHeight="1" x14ac:dyDescent="0.2">
      <c r="A2866" s="324">
        <v>5368</v>
      </c>
      <c r="B2866" s="324">
        <v>536801</v>
      </c>
      <c r="C2866" s="326" t="s">
        <v>9330</v>
      </c>
      <c r="D2866" s="326" t="s">
        <v>9329</v>
      </c>
      <c r="E2866" s="325">
        <v>35809</v>
      </c>
      <c r="F2866" s="325">
        <v>37439</v>
      </c>
      <c r="H2866" s="324" t="s">
        <v>9328</v>
      </c>
    </row>
    <row r="2867" spans="1:8" ht="14.45" customHeight="1" x14ac:dyDescent="0.2">
      <c r="A2867" s="324">
        <v>5366</v>
      </c>
      <c r="B2867" s="324">
        <v>536601</v>
      </c>
      <c r="C2867" s="326" t="s">
        <v>9327</v>
      </c>
      <c r="D2867" s="326" t="s">
        <v>9326</v>
      </c>
      <c r="E2867" s="325">
        <v>35801</v>
      </c>
      <c r="F2867" s="325">
        <v>109574</v>
      </c>
      <c r="G2867" s="324">
        <v>1881701886</v>
      </c>
      <c r="H2867" s="324" t="s">
        <v>9325</v>
      </c>
    </row>
    <row r="2868" spans="1:8" ht="14.45" customHeight="1" x14ac:dyDescent="0.2">
      <c r="A2868" s="324">
        <v>4991</v>
      </c>
      <c r="B2868" s="324">
        <v>499108</v>
      </c>
      <c r="C2868" s="326" t="s">
        <v>9170</v>
      </c>
      <c r="D2868" s="326" t="s">
        <v>9324</v>
      </c>
      <c r="E2868" s="325">
        <v>35796</v>
      </c>
      <c r="F2868" s="325">
        <v>36987</v>
      </c>
      <c r="H2868" s="324" t="s">
        <v>9323</v>
      </c>
    </row>
    <row r="2869" spans="1:8" ht="14.45" customHeight="1" x14ac:dyDescent="0.2">
      <c r="A2869" s="324">
        <v>5010</v>
      </c>
      <c r="B2869" s="324">
        <v>501006</v>
      </c>
      <c r="C2869" s="326" t="s">
        <v>9322</v>
      </c>
      <c r="D2869" s="326" t="s">
        <v>6264</v>
      </c>
      <c r="E2869" s="325">
        <v>35796</v>
      </c>
      <c r="F2869" s="325">
        <v>36179</v>
      </c>
      <c r="H2869" s="324" t="s">
        <v>6263</v>
      </c>
    </row>
    <row r="2870" spans="1:8" ht="14.45" customHeight="1" x14ac:dyDescent="0.2">
      <c r="A2870" s="324">
        <v>5023</v>
      </c>
      <c r="B2870" s="324">
        <v>502307</v>
      </c>
      <c r="C2870" s="326" t="s">
        <v>9168</v>
      </c>
      <c r="D2870" s="326" t="s">
        <v>9321</v>
      </c>
      <c r="E2870" s="325">
        <v>35796</v>
      </c>
      <c r="F2870" s="325">
        <v>38658</v>
      </c>
      <c r="H2870" s="324" t="s">
        <v>9320</v>
      </c>
    </row>
    <row r="2871" spans="1:8" ht="14.45" customHeight="1" x14ac:dyDescent="0.2">
      <c r="A2871" s="324">
        <v>5245</v>
      </c>
      <c r="B2871" s="324">
        <v>524502</v>
      </c>
      <c r="C2871" s="326" t="s">
        <v>7847</v>
      </c>
      <c r="D2871" s="326" t="s">
        <v>9319</v>
      </c>
      <c r="E2871" s="325">
        <v>35796</v>
      </c>
      <c r="F2871" s="325">
        <v>36161</v>
      </c>
      <c r="H2871" s="324" t="s">
        <v>9318</v>
      </c>
    </row>
    <row r="2872" spans="1:8" ht="14.45" customHeight="1" x14ac:dyDescent="0.2">
      <c r="A2872" s="324">
        <v>5198</v>
      </c>
      <c r="B2872" s="324">
        <v>519806</v>
      </c>
      <c r="C2872" s="326" t="s">
        <v>9317</v>
      </c>
      <c r="D2872" s="326" t="s">
        <v>3916</v>
      </c>
      <c r="E2872" s="325">
        <v>35780</v>
      </c>
      <c r="F2872" s="325">
        <v>36286</v>
      </c>
      <c r="H2872" s="324" t="s">
        <v>4557</v>
      </c>
    </row>
    <row r="2873" spans="1:8" ht="14.45" customHeight="1" x14ac:dyDescent="0.2">
      <c r="A2873" s="324">
        <v>4541</v>
      </c>
      <c r="B2873" s="324">
        <v>454103</v>
      </c>
      <c r="C2873" s="326" t="s">
        <v>9316</v>
      </c>
      <c r="D2873" s="326" t="s">
        <v>8665</v>
      </c>
      <c r="E2873" s="325">
        <v>35765</v>
      </c>
      <c r="F2873" s="325">
        <v>36899</v>
      </c>
      <c r="H2873" s="324" t="s">
        <v>8664</v>
      </c>
    </row>
    <row r="2874" spans="1:8" ht="14.45" customHeight="1" x14ac:dyDescent="0.2">
      <c r="A2874" s="324">
        <v>5257</v>
      </c>
      <c r="B2874" s="324">
        <v>525703</v>
      </c>
      <c r="C2874" s="326" t="s">
        <v>9315</v>
      </c>
      <c r="D2874" s="326" t="s">
        <v>8665</v>
      </c>
      <c r="E2874" s="325">
        <v>35765</v>
      </c>
      <c r="F2874" s="325">
        <v>36860</v>
      </c>
      <c r="H2874" s="324" t="s">
        <v>8664</v>
      </c>
    </row>
    <row r="2875" spans="1:8" ht="14.45" customHeight="1" x14ac:dyDescent="0.2">
      <c r="A2875" s="324">
        <v>5321</v>
      </c>
      <c r="B2875" s="324">
        <v>532102</v>
      </c>
      <c r="C2875" s="326" t="s">
        <v>8655</v>
      </c>
      <c r="D2875" s="326" t="s">
        <v>9287</v>
      </c>
      <c r="E2875" s="325">
        <v>35765</v>
      </c>
      <c r="F2875" s="325">
        <v>37847</v>
      </c>
      <c r="H2875" s="324" t="s">
        <v>9286</v>
      </c>
    </row>
    <row r="2876" spans="1:8" ht="14.45" customHeight="1" x14ac:dyDescent="0.2">
      <c r="A2876" s="324">
        <v>5348</v>
      </c>
      <c r="B2876" s="324">
        <v>534802</v>
      </c>
      <c r="C2876" s="326" t="s">
        <v>8981</v>
      </c>
      <c r="D2876" s="326" t="s">
        <v>9314</v>
      </c>
      <c r="E2876" s="325">
        <v>35765</v>
      </c>
      <c r="F2876" s="325">
        <v>37955</v>
      </c>
      <c r="H2876" s="324" t="s">
        <v>9313</v>
      </c>
    </row>
    <row r="2877" spans="1:8" ht="14.45" customHeight="1" x14ac:dyDescent="0.2">
      <c r="A2877" s="324">
        <v>4452</v>
      </c>
      <c r="B2877" s="324">
        <v>445204</v>
      </c>
      <c r="C2877" s="326" t="s">
        <v>9312</v>
      </c>
      <c r="D2877" s="326" t="s">
        <v>4700</v>
      </c>
      <c r="E2877" s="325">
        <v>35735</v>
      </c>
      <c r="F2877" s="325">
        <v>109574</v>
      </c>
      <c r="G2877" s="324">
        <v>1124241955</v>
      </c>
      <c r="H2877" s="324" t="s">
        <v>3620</v>
      </c>
    </row>
    <row r="2878" spans="1:8" ht="14.45" customHeight="1" x14ac:dyDescent="0.2">
      <c r="A2878" s="324">
        <v>4991</v>
      </c>
      <c r="B2878" s="324">
        <v>499107</v>
      </c>
      <c r="C2878" s="326" t="s">
        <v>9170</v>
      </c>
      <c r="D2878" s="326" t="s">
        <v>9190</v>
      </c>
      <c r="E2878" s="325">
        <v>35735</v>
      </c>
      <c r="F2878" s="325">
        <v>35796</v>
      </c>
      <c r="H2878" s="324" t="s">
        <v>9191</v>
      </c>
    </row>
    <row r="2879" spans="1:8" ht="14.45" customHeight="1" x14ac:dyDescent="0.2">
      <c r="A2879" s="324">
        <v>5023</v>
      </c>
      <c r="B2879" s="324">
        <v>502306</v>
      </c>
      <c r="C2879" s="326" t="s">
        <v>9168</v>
      </c>
      <c r="D2879" s="326" t="s">
        <v>9190</v>
      </c>
      <c r="E2879" s="325">
        <v>35735</v>
      </c>
      <c r="F2879" s="325">
        <v>35796</v>
      </c>
      <c r="H2879" s="324" t="s">
        <v>9189</v>
      </c>
    </row>
    <row r="2880" spans="1:8" ht="14.45" customHeight="1" x14ac:dyDescent="0.2">
      <c r="A2880" s="324">
        <v>5365</v>
      </c>
      <c r="B2880" s="324">
        <v>536501</v>
      </c>
      <c r="C2880" s="326" t="s">
        <v>9311</v>
      </c>
      <c r="D2880" s="326" t="s">
        <v>9310</v>
      </c>
      <c r="E2880" s="325">
        <v>35726</v>
      </c>
      <c r="F2880" s="325">
        <v>41698</v>
      </c>
      <c r="G2880" s="324">
        <v>1295799658</v>
      </c>
      <c r="H2880" s="324" t="s">
        <v>9309</v>
      </c>
    </row>
    <row r="2881" spans="1:8" ht="14.45" customHeight="1" x14ac:dyDescent="0.2">
      <c r="A2881" s="324">
        <v>4869</v>
      </c>
      <c r="B2881" s="324">
        <v>486907</v>
      </c>
      <c r="C2881" s="326" t="s">
        <v>7355</v>
      </c>
      <c r="D2881" s="326" t="s">
        <v>9308</v>
      </c>
      <c r="E2881" s="325">
        <v>35704</v>
      </c>
      <c r="F2881" s="325">
        <v>36844</v>
      </c>
      <c r="H2881" s="324" t="s">
        <v>9307</v>
      </c>
    </row>
    <row r="2882" spans="1:8" ht="14.45" customHeight="1" x14ac:dyDescent="0.2">
      <c r="A2882" s="324">
        <v>4912</v>
      </c>
      <c r="B2882" s="324">
        <v>491202</v>
      </c>
      <c r="C2882" s="326" t="s">
        <v>4956</v>
      </c>
      <c r="D2882" s="326" t="s">
        <v>9301</v>
      </c>
      <c r="E2882" s="325">
        <v>35704</v>
      </c>
      <c r="F2882" s="325">
        <v>37728</v>
      </c>
      <c r="H2882" s="324" t="s">
        <v>9300</v>
      </c>
    </row>
    <row r="2883" spans="1:8" ht="14.45" customHeight="1" x14ac:dyDescent="0.2">
      <c r="A2883" s="324">
        <v>4919</v>
      </c>
      <c r="B2883" s="324">
        <v>491904</v>
      </c>
      <c r="C2883" s="326" t="s">
        <v>9129</v>
      </c>
      <c r="D2883" s="326" t="s">
        <v>9306</v>
      </c>
      <c r="E2883" s="325">
        <v>35704</v>
      </c>
      <c r="F2883" s="325">
        <v>38011</v>
      </c>
      <c r="H2883" s="324" t="s">
        <v>9305</v>
      </c>
    </row>
    <row r="2884" spans="1:8" ht="14.45" customHeight="1" x14ac:dyDescent="0.2">
      <c r="A2884" s="324">
        <v>4936</v>
      </c>
      <c r="B2884" s="324">
        <v>493606</v>
      </c>
      <c r="C2884" s="326" t="s">
        <v>7755</v>
      </c>
      <c r="D2884" s="326" t="s">
        <v>8821</v>
      </c>
      <c r="E2884" s="325">
        <v>35704</v>
      </c>
      <c r="F2884" s="325">
        <v>39021</v>
      </c>
      <c r="G2884" s="324" t="s">
        <v>9304</v>
      </c>
      <c r="H2884" s="324" t="s">
        <v>9303</v>
      </c>
    </row>
    <row r="2885" spans="1:8" ht="14.45" customHeight="1" x14ac:dyDescent="0.2">
      <c r="A2885" s="324">
        <v>4958</v>
      </c>
      <c r="B2885" s="324">
        <v>495805</v>
      </c>
      <c r="C2885" s="326" t="s">
        <v>5486</v>
      </c>
      <c r="D2885" s="326" t="s">
        <v>8956</v>
      </c>
      <c r="E2885" s="325">
        <v>35704</v>
      </c>
      <c r="F2885" s="325">
        <v>36250</v>
      </c>
      <c r="H2885" s="324" t="s">
        <v>8955</v>
      </c>
    </row>
    <row r="2886" spans="1:8" ht="14.45" customHeight="1" x14ac:dyDescent="0.2">
      <c r="A2886" s="324">
        <v>4973</v>
      </c>
      <c r="B2886" s="324">
        <v>497302</v>
      </c>
      <c r="C2886" s="326" t="s">
        <v>5247</v>
      </c>
      <c r="D2886" s="326" t="s">
        <v>8821</v>
      </c>
      <c r="E2886" s="325">
        <v>35704</v>
      </c>
      <c r="F2886" s="325">
        <v>36646</v>
      </c>
      <c r="H2886" s="324" t="s">
        <v>9302</v>
      </c>
    </row>
    <row r="2887" spans="1:8" ht="14.45" customHeight="1" x14ac:dyDescent="0.2">
      <c r="A2887" s="324">
        <v>5000</v>
      </c>
      <c r="B2887" s="324">
        <v>500003</v>
      </c>
      <c r="C2887" s="326" t="s">
        <v>9113</v>
      </c>
      <c r="D2887" s="326" t="s">
        <v>9301</v>
      </c>
      <c r="E2887" s="325">
        <v>35704</v>
      </c>
      <c r="F2887" s="325">
        <v>36952</v>
      </c>
      <c r="H2887" s="324" t="s">
        <v>9300</v>
      </c>
    </row>
    <row r="2888" spans="1:8" ht="14.45" customHeight="1" x14ac:dyDescent="0.2">
      <c r="A2888" s="324">
        <v>5051</v>
      </c>
      <c r="B2888" s="324">
        <v>505105</v>
      </c>
      <c r="C2888" s="326" t="s">
        <v>9127</v>
      </c>
      <c r="D2888" s="326" t="s">
        <v>9299</v>
      </c>
      <c r="E2888" s="325">
        <v>35704</v>
      </c>
      <c r="F2888" s="325">
        <v>36844</v>
      </c>
      <c r="H2888" s="324" t="s">
        <v>9298</v>
      </c>
    </row>
    <row r="2889" spans="1:8" ht="14.45" customHeight="1" x14ac:dyDescent="0.2">
      <c r="A2889" s="324">
        <v>5079</v>
      </c>
      <c r="B2889" s="324">
        <v>507908</v>
      </c>
      <c r="C2889" s="326" t="s">
        <v>8002</v>
      </c>
      <c r="D2889" s="326" t="s">
        <v>9297</v>
      </c>
      <c r="E2889" s="325">
        <v>35704</v>
      </c>
      <c r="F2889" s="325">
        <v>38011</v>
      </c>
      <c r="H2889" s="324" t="s">
        <v>9296</v>
      </c>
    </row>
    <row r="2890" spans="1:8" ht="14.45" customHeight="1" x14ac:dyDescent="0.2">
      <c r="A2890" s="324">
        <v>5296</v>
      </c>
      <c r="B2890" s="324">
        <v>529602</v>
      </c>
      <c r="C2890" s="326" t="s">
        <v>8345</v>
      </c>
      <c r="D2890" s="326" t="s">
        <v>9295</v>
      </c>
      <c r="E2890" s="325">
        <v>35704</v>
      </c>
      <c r="F2890" s="325">
        <v>38011</v>
      </c>
      <c r="H2890" s="324" t="s">
        <v>9294</v>
      </c>
    </row>
    <row r="2891" spans="1:8" ht="14.45" customHeight="1" x14ac:dyDescent="0.2">
      <c r="A2891" s="324">
        <v>4436</v>
      </c>
      <c r="B2891" s="324">
        <v>443605</v>
      </c>
      <c r="C2891" s="326" t="s">
        <v>7009</v>
      </c>
      <c r="D2891" s="326" t="s">
        <v>7679</v>
      </c>
      <c r="E2891" s="325">
        <v>35702</v>
      </c>
      <c r="F2891" s="325">
        <v>36223</v>
      </c>
      <c r="H2891" s="324" t="s">
        <v>7678</v>
      </c>
    </row>
    <row r="2892" spans="1:8" ht="14.45" customHeight="1" x14ac:dyDescent="0.2">
      <c r="A2892" s="324">
        <v>4028</v>
      </c>
      <c r="B2892" s="324">
        <v>402806</v>
      </c>
      <c r="C2892" s="326" t="s">
        <v>6252</v>
      </c>
      <c r="D2892" s="326" t="s">
        <v>9287</v>
      </c>
      <c r="E2892" s="325">
        <v>35701</v>
      </c>
      <c r="F2892" s="325">
        <v>37847</v>
      </c>
      <c r="H2892" s="324" t="s">
        <v>9286</v>
      </c>
    </row>
    <row r="2893" spans="1:8" ht="14.45" customHeight="1" x14ac:dyDescent="0.2">
      <c r="A2893" s="324">
        <v>4448</v>
      </c>
      <c r="B2893" s="324">
        <v>444804</v>
      </c>
      <c r="C2893" s="326" t="s">
        <v>9293</v>
      </c>
      <c r="D2893" s="326" t="s">
        <v>7191</v>
      </c>
      <c r="E2893" s="325">
        <v>35698</v>
      </c>
      <c r="F2893" s="325">
        <v>36008</v>
      </c>
      <c r="H2893" s="324" t="s">
        <v>7190</v>
      </c>
    </row>
    <row r="2894" spans="1:8" ht="14.45" customHeight="1" x14ac:dyDescent="0.2">
      <c r="A2894" s="324">
        <v>5081</v>
      </c>
      <c r="B2894" s="324">
        <v>508103</v>
      </c>
      <c r="C2894" s="326" t="s">
        <v>9292</v>
      </c>
      <c r="D2894" s="326" t="s">
        <v>8821</v>
      </c>
      <c r="E2894" s="325">
        <v>35691</v>
      </c>
      <c r="F2894" s="325">
        <v>35947</v>
      </c>
      <c r="H2894" s="324" t="s">
        <v>9291</v>
      </c>
    </row>
    <row r="2895" spans="1:8" ht="14.45" customHeight="1" x14ac:dyDescent="0.2">
      <c r="A2895" s="324">
        <v>4241</v>
      </c>
      <c r="B2895" s="324">
        <v>424106</v>
      </c>
      <c r="C2895" s="326" t="s">
        <v>8842</v>
      </c>
      <c r="D2895" s="326" t="s">
        <v>9290</v>
      </c>
      <c r="E2895" s="325">
        <v>35674</v>
      </c>
      <c r="F2895" s="325">
        <v>36571</v>
      </c>
      <c r="H2895" s="324" t="s">
        <v>9289</v>
      </c>
    </row>
    <row r="2896" spans="1:8" ht="14.45" customHeight="1" x14ac:dyDescent="0.2">
      <c r="A2896" s="324">
        <v>4347</v>
      </c>
      <c r="B2896" s="324">
        <v>434707</v>
      </c>
      <c r="C2896" s="326" t="s">
        <v>6946</v>
      </c>
      <c r="D2896" s="326" t="s">
        <v>9287</v>
      </c>
      <c r="E2896" s="325">
        <v>35674</v>
      </c>
      <c r="F2896" s="325">
        <v>37847</v>
      </c>
      <c r="H2896" s="324" t="s">
        <v>9286</v>
      </c>
    </row>
    <row r="2897" spans="1:8" ht="14.45" customHeight="1" x14ac:dyDescent="0.2">
      <c r="A2897" s="324">
        <v>4533</v>
      </c>
      <c r="B2897" s="324">
        <v>453305</v>
      </c>
      <c r="C2897" s="326" t="s">
        <v>7557</v>
      </c>
      <c r="D2897" s="326" t="s">
        <v>9287</v>
      </c>
      <c r="E2897" s="325">
        <v>35674</v>
      </c>
      <c r="F2897" s="325">
        <v>37847</v>
      </c>
      <c r="H2897" s="324" t="s">
        <v>9286</v>
      </c>
    </row>
    <row r="2898" spans="1:8" ht="14.45" customHeight="1" x14ac:dyDescent="0.2">
      <c r="A2898" s="324">
        <v>4633</v>
      </c>
      <c r="B2898" s="324">
        <v>463304</v>
      </c>
      <c r="C2898" s="326" t="s">
        <v>8938</v>
      </c>
      <c r="D2898" s="326" t="s">
        <v>9287</v>
      </c>
      <c r="E2898" s="325">
        <v>35674</v>
      </c>
      <c r="F2898" s="325">
        <v>37847</v>
      </c>
      <c r="H2898" s="324" t="s">
        <v>9286</v>
      </c>
    </row>
    <row r="2899" spans="1:8" ht="14.45" customHeight="1" x14ac:dyDescent="0.2">
      <c r="A2899" s="324">
        <v>4736</v>
      </c>
      <c r="B2899" s="324">
        <v>473605</v>
      </c>
      <c r="C2899" s="326" t="s">
        <v>4011</v>
      </c>
      <c r="D2899" s="326" t="s">
        <v>9287</v>
      </c>
      <c r="E2899" s="325">
        <v>35674</v>
      </c>
      <c r="F2899" s="325">
        <v>37847</v>
      </c>
      <c r="H2899" s="324" t="s">
        <v>9286</v>
      </c>
    </row>
    <row r="2900" spans="1:8" ht="14.45" customHeight="1" x14ac:dyDescent="0.2">
      <c r="A2900" s="324">
        <v>4856</v>
      </c>
      <c r="B2900" s="324">
        <v>485604</v>
      </c>
      <c r="C2900" s="326" t="s">
        <v>3835</v>
      </c>
      <c r="D2900" s="326" t="s">
        <v>8956</v>
      </c>
      <c r="E2900" s="325">
        <v>35674</v>
      </c>
      <c r="F2900" s="325">
        <v>36250</v>
      </c>
      <c r="H2900" s="324" t="s">
        <v>8955</v>
      </c>
    </row>
    <row r="2901" spans="1:8" ht="14.45" customHeight="1" x14ac:dyDescent="0.2">
      <c r="A2901" s="324">
        <v>5117</v>
      </c>
      <c r="B2901" s="324">
        <v>511705</v>
      </c>
      <c r="C2901" s="326" t="s">
        <v>7554</v>
      </c>
      <c r="D2901" s="326" t="s">
        <v>9287</v>
      </c>
      <c r="E2901" s="325">
        <v>35674</v>
      </c>
      <c r="F2901" s="325">
        <v>37847</v>
      </c>
      <c r="H2901" s="324" t="s">
        <v>9286</v>
      </c>
    </row>
    <row r="2902" spans="1:8" ht="14.45" customHeight="1" x14ac:dyDescent="0.2">
      <c r="A2902" s="324">
        <v>5166</v>
      </c>
      <c r="B2902" s="324">
        <v>516604</v>
      </c>
      <c r="C2902" s="326" t="s">
        <v>2562</v>
      </c>
      <c r="D2902" s="326" t="s">
        <v>9287</v>
      </c>
      <c r="E2902" s="325">
        <v>35674</v>
      </c>
      <c r="F2902" s="325">
        <v>37847</v>
      </c>
      <c r="H2902" s="324" t="s">
        <v>9286</v>
      </c>
    </row>
    <row r="2903" spans="1:8" ht="14.45" customHeight="1" x14ac:dyDescent="0.2">
      <c r="A2903" s="324">
        <v>5186</v>
      </c>
      <c r="B2903" s="324">
        <v>518603</v>
      </c>
      <c r="C2903" s="326" t="s">
        <v>8937</v>
      </c>
      <c r="D2903" s="326" t="s">
        <v>9287</v>
      </c>
      <c r="E2903" s="325">
        <v>35674</v>
      </c>
      <c r="F2903" s="325">
        <v>37847</v>
      </c>
      <c r="H2903" s="324" t="s">
        <v>9286</v>
      </c>
    </row>
    <row r="2904" spans="1:8" ht="14.45" customHeight="1" x14ac:dyDescent="0.2">
      <c r="A2904" s="324">
        <v>5204</v>
      </c>
      <c r="B2904" s="324">
        <v>520403</v>
      </c>
      <c r="C2904" s="326" t="s">
        <v>8874</v>
      </c>
      <c r="D2904" s="326" t="s">
        <v>9287</v>
      </c>
      <c r="E2904" s="325">
        <v>35674</v>
      </c>
      <c r="F2904" s="325">
        <v>37847</v>
      </c>
      <c r="H2904" s="324" t="s">
        <v>9286</v>
      </c>
    </row>
    <row r="2905" spans="1:8" ht="14.45" customHeight="1" x14ac:dyDescent="0.2">
      <c r="A2905" s="324">
        <v>5218</v>
      </c>
      <c r="B2905" s="324">
        <v>521803</v>
      </c>
      <c r="C2905" s="326" t="s">
        <v>8933</v>
      </c>
      <c r="D2905" s="326" t="s">
        <v>9287</v>
      </c>
      <c r="E2905" s="325">
        <v>35674</v>
      </c>
      <c r="F2905" s="325">
        <v>37847</v>
      </c>
      <c r="H2905" s="324" t="s">
        <v>9286</v>
      </c>
    </row>
    <row r="2906" spans="1:8" ht="14.45" customHeight="1" x14ac:dyDescent="0.2">
      <c r="A2906" s="324">
        <v>5234</v>
      </c>
      <c r="B2906" s="324">
        <v>523404</v>
      </c>
      <c r="C2906" s="326" t="s">
        <v>7759</v>
      </c>
      <c r="D2906" s="326" t="s">
        <v>9287</v>
      </c>
      <c r="E2906" s="325">
        <v>35674</v>
      </c>
      <c r="F2906" s="325">
        <v>37847</v>
      </c>
      <c r="H2906" s="324" t="s">
        <v>9286</v>
      </c>
    </row>
    <row r="2907" spans="1:8" ht="14.45" customHeight="1" x14ac:dyDescent="0.2">
      <c r="A2907" s="324">
        <v>5256</v>
      </c>
      <c r="B2907" s="324">
        <v>525603</v>
      </c>
      <c r="C2907" s="326" t="s">
        <v>8932</v>
      </c>
      <c r="D2907" s="326" t="s">
        <v>9287</v>
      </c>
      <c r="E2907" s="325">
        <v>35674</v>
      </c>
      <c r="F2907" s="325">
        <v>37847</v>
      </c>
      <c r="H2907" s="324" t="s">
        <v>9286</v>
      </c>
    </row>
    <row r="2908" spans="1:8" ht="14.45" customHeight="1" x14ac:dyDescent="0.2">
      <c r="A2908" s="324">
        <v>5280</v>
      </c>
      <c r="B2908" s="324">
        <v>528003</v>
      </c>
      <c r="C2908" s="326" t="s">
        <v>8159</v>
      </c>
      <c r="D2908" s="326" t="s">
        <v>9287</v>
      </c>
      <c r="E2908" s="325">
        <v>35674</v>
      </c>
      <c r="F2908" s="325">
        <v>37847</v>
      </c>
      <c r="H2908" s="324" t="s">
        <v>9286</v>
      </c>
    </row>
    <row r="2909" spans="1:8" ht="14.45" customHeight="1" x14ac:dyDescent="0.2">
      <c r="A2909" s="324">
        <v>5294</v>
      </c>
      <c r="B2909" s="324">
        <v>529403</v>
      </c>
      <c r="C2909" s="326" t="s">
        <v>8309</v>
      </c>
      <c r="D2909" s="326" t="s">
        <v>9287</v>
      </c>
      <c r="E2909" s="325">
        <v>35674</v>
      </c>
      <c r="F2909" s="325">
        <v>37847</v>
      </c>
      <c r="H2909" s="324" t="s">
        <v>9286</v>
      </c>
    </row>
    <row r="2910" spans="1:8" ht="14.45" customHeight="1" x14ac:dyDescent="0.2">
      <c r="A2910" s="324">
        <v>5295</v>
      </c>
      <c r="B2910" s="324">
        <v>529503</v>
      </c>
      <c r="C2910" s="326" t="s">
        <v>8885</v>
      </c>
      <c r="D2910" s="326" t="s">
        <v>9287</v>
      </c>
      <c r="E2910" s="325">
        <v>35674</v>
      </c>
      <c r="F2910" s="325">
        <v>37847</v>
      </c>
      <c r="H2910" s="324" t="s">
        <v>9286</v>
      </c>
    </row>
    <row r="2911" spans="1:8" ht="14.45" customHeight="1" x14ac:dyDescent="0.2">
      <c r="A2911" s="324">
        <v>5297</v>
      </c>
      <c r="B2911" s="324">
        <v>529704</v>
      </c>
      <c r="C2911" s="326" t="s">
        <v>9288</v>
      </c>
      <c r="D2911" s="326" t="s">
        <v>9287</v>
      </c>
      <c r="E2911" s="325">
        <v>35674</v>
      </c>
      <c r="F2911" s="325">
        <v>37847</v>
      </c>
      <c r="H2911" s="324" t="s">
        <v>9286</v>
      </c>
    </row>
    <row r="2912" spans="1:8" ht="14.45" customHeight="1" x14ac:dyDescent="0.2">
      <c r="A2912" s="324">
        <v>5307</v>
      </c>
      <c r="B2912" s="324">
        <v>530704</v>
      </c>
      <c r="C2912" s="326" t="s">
        <v>8543</v>
      </c>
      <c r="D2912" s="326" t="s">
        <v>9287</v>
      </c>
      <c r="E2912" s="325">
        <v>35674</v>
      </c>
      <c r="F2912" s="325">
        <v>37847</v>
      </c>
      <c r="H2912" s="324" t="s">
        <v>9286</v>
      </c>
    </row>
    <row r="2913" spans="1:8" ht="14.45" customHeight="1" x14ac:dyDescent="0.2">
      <c r="A2913" s="324">
        <v>5315</v>
      </c>
      <c r="B2913" s="324">
        <v>531503</v>
      </c>
      <c r="C2913" s="326" t="s">
        <v>8612</v>
      </c>
      <c r="D2913" s="326" t="s">
        <v>9287</v>
      </c>
      <c r="E2913" s="325">
        <v>35674</v>
      </c>
      <c r="F2913" s="325">
        <v>37847</v>
      </c>
      <c r="H2913" s="324" t="s">
        <v>9286</v>
      </c>
    </row>
    <row r="2914" spans="1:8" ht="14.45" customHeight="1" x14ac:dyDescent="0.2">
      <c r="A2914" s="324">
        <v>5338</v>
      </c>
      <c r="B2914" s="324">
        <v>533802</v>
      </c>
      <c r="C2914" s="326" t="s">
        <v>8847</v>
      </c>
      <c r="D2914" s="326" t="s">
        <v>9287</v>
      </c>
      <c r="E2914" s="325">
        <v>35674</v>
      </c>
      <c r="F2914" s="325">
        <v>37847</v>
      </c>
      <c r="H2914" s="324" t="s">
        <v>9286</v>
      </c>
    </row>
    <row r="2915" spans="1:8" ht="14.45" customHeight="1" x14ac:dyDescent="0.2">
      <c r="A2915" s="324">
        <v>4443</v>
      </c>
      <c r="B2915" s="324">
        <v>444312</v>
      </c>
      <c r="C2915" s="326" t="s">
        <v>9148</v>
      </c>
      <c r="D2915" s="326" t="s">
        <v>6347</v>
      </c>
      <c r="E2915" s="325">
        <v>35653</v>
      </c>
      <c r="F2915" s="325">
        <v>36516</v>
      </c>
      <c r="H2915" s="324" t="s">
        <v>8580</v>
      </c>
    </row>
    <row r="2916" spans="1:8" ht="14.45" customHeight="1" x14ac:dyDescent="0.2">
      <c r="A2916" s="324">
        <v>4466</v>
      </c>
      <c r="B2916" s="324">
        <v>446604</v>
      </c>
      <c r="C2916" s="326" t="s">
        <v>9285</v>
      </c>
      <c r="D2916" s="326" t="s">
        <v>9284</v>
      </c>
      <c r="E2916" s="325">
        <v>35649</v>
      </c>
      <c r="F2916" s="325">
        <v>42035</v>
      </c>
      <c r="G2916" s="324">
        <v>1164418554</v>
      </c>
      <c r="H2916" s="324" t="s">
        <v>9283</v>
      </c>
    </row>
    <row r="2917" spans="1:8" ht="14.45" customHeight="1" x14ac:dyDescent="0.2">
      <c r="A2917" s="324">
        <v>4652</v>
      </c>
      <c r="B2917" s="324">
        <v>465204</v>
      </c>
      <c r="C2917" s="326" t="s">
        <v>9282</v>
      </c>
      <c r="D2917" s="326" t="s">
        <v>9281</v>
      </c>
      <c r="E2917" s="325">
        <v>35649</v>
      </c>
      <c r="F2917" s="325">
        <v>42035</v>
      </c>
      <c r="G2917" s="324">
        <v>1043206345</v>
      </c>
      <c r="H2917" s="324" t="s">
        <v>9280</v>
      </c>
    </row>
    <row r="2918" spans="1:8" ht="14.45" customHeight="1" x14ac:dyDescent="0.2">
      <c r="A2918" s="324">
        <v>4655</v>
      </c>
      <c r="B2918" s="324">
        <v>465504</v>
      </c>
      <c r="C2918" s="326" t="s">
        <v>4065</v>
      </c>
      <c r="D2918" s="326" t="s">
        <v>9279</v>
      </c>
      <c r="E2918" s="325">
        <v>35649</v>
      </c>
      <c r="F2918" s="325">
        <v>42035</v>
      </c>
      <c r="G2918" s="324">
        <v>1902892219</v>
      </c>
      <c r="H2918" s="324" t="s">
        <v>9278</v>
      </c>
    </row>
    <row r="2919" spans="1:8" ht="14.45" customHeight="1" x14ac:dyDescent="0.2">
      <c r="A2919" s="324">
        <v>4656</v>
      </c>
      <c r="B2919" s="324">
        <v>465604</v>
      </c>
      <c r="C2919" s="326" t="s">
        <v>7731</v>
      </c>
      <c r="D2919" s="326" t="s">
        <v>9277</v>
      </c>
      <c r="E2919" s="325">
        <v>35649</v>
      </c>
      <c r="F2919" s="325">
        <v>39135</v>
      </c>
      <c r="G2919" s="324">
        <v>1104812411</v>
      </c>
      <c r="H2919" s="324" t="s">
        <v>9276</v>
      </c>
    </row>
    <row r="2920" spans="1:8" ht="14.45" customHeight="1" x14ac:dyDescent="0.2">
      <c r="A2920" s="324">
        <v>4658</v>
      </c>
      <c r="B2920" s="324">
        <v>465804</v>
      </c>
      <c r="C2920" s="326" t="s">
        <v>9275</v>
      </c>
      <c r="D2920" s="326" t="s">
        <v>9274</v>
      </c>
      <c r="E2920" s="325">
        <v>35649</v>
      </c>
      <c r="F2920" s="325">
        <v>42825</v>
      </c>
      <c r="G2920" s="324">
        <v>1821084138</v>
      </c>
      <c r="H2920" s="324" t="s">
        <v>9273</v>
      </c>
    </row>
    <row r="2921" spans="1:8" ht="14.45" customHeight="1" x14ac:dyDescent="0.2">
      <c r="A2921" s="324">
        <v>4753</v>
      </c>
      <c r="B2921" s="324">
        <v>475304</v>
      </c>
      <c r="C2921" s="326" t="s">
        <v>5830</v>
      </c>
      <c r="D2921" s="326" t="s">
        <v>9272</v>
      </c>
      <c r="E2921" s="325">
        <v>35649</v>
      </c>
      <c r="F2921" s="325">
        <v>42825</v>
      </c>
      <c r="G2921" s="324">
        <v>1033105341</v>
      </c>
      <c r="H2921" s="324" t="s">
        <v>9271</v>
      </c>
    </row>
    <row r="2922" spans="1:8" ht="14.45" customHeight="1" x14ac:dyDescent="0.2">
      <c r="A2922" s="324">
        <v>5364</v>
      </c>
      <c r="B2922" s="324">
        <v>536401</v>
      </c>
      <c r="C2922" s="326" t="s">
        <v>9270</v>
      </c>
      <c r="D2922" s="326" t="s">
        <v>9269</v>
      </c>
      <c r="E2922" s="325">
        <v>35633</v>
      </c>
      <c r="F2922" s="325">
        <v>37256</v>
      </c>
      <c r="G2922" s="324">
        <v>1104986645</v>
      </c>
      <c r="H2922" s="324" t="s">
        <v>9268</v>
      </c>
    </row>
    <row r="2923" spans="1:8" ht="14.45" customHeight="1" x14ac:dyDescent="0.2">
      <c r="A2923" s="324">
        <v>5363</v>
      </c>
      <c r="B2923" s="324">
        <v>536301</v>
      </c>
      <c r="C2923" s="326" t="s">
        <v>9267</v>
      </c>
      <c r="D2923" s="326" t="s">
        <v>9266</v>
      </c>
      <c r="E2923" s="325">
        <v>35621</v>
      </c>
      <c r="F2923" s="325">
        <v>41759</v>
      </c>
      <c r="G2923" s="324">
        <v>1558411660</v>
      </c>
      <c r="H2923" s="324" t="s">
        <v>9265</v>
      </c>
    </row>
    <row r="2924" spans="1:8" ht="14.45" customHeight="1" x14ac:dyDescent="0.2">
      <c r="A2924" s="324">
        <v>4029</v>
      </c>
      <c r="B2924" s="324">
        <v>402902</v>
      </c>
      <c r="C2924" s="326" t="s">
        <v>9264</v>
      </c>
      <c r="D2924" s="326" t="s">
        <v>9263</v>
      </c>
      <c r="E2924" s="325">
        <v>35618</v>
      </c>
      <c r="F2924" s="325">
        <v>39568</v>
      </c>
      <c r="G2924" s="324">
        <v>1750376273</v>
      </c>
      <c r="H2924" s="324" t="s">
        <v>9262</v>
      </c>
    </row>
    <row r="2925" spans="1:8" ht="14.45" customHeight="1" x14ac:dyDescent="0.2">
      <c r="A2925" s="324">
        <v>5349</v>
      </c>
      <c r="B2925" s="324">
        <v>534901</v>
      </c>
      <c r="C2925" s="326" t="s">
        <v>9261</v>
      </c>
      <c r="D2925" s="326" t="s">
        <v>9260</v>
      </c>
      <c r="E2925" s="325">
        <v>35599</v>
      </c>
      <c r="F2925" s="325">
        <v>36109</v>
      </c>
      <c r="H2925" s="324" t="s">
        <v>9259</v>
      </c>
    </row>
    <row r="2926" spans="1:8" ht="14.45" customHeight="1" x14ac:dyDescent="0.2">
      <c r="A2926" s="324">
        <v>4458</v>
      </c>
      <c r="B2926" s="324">
        <v>445804</v>
      </c>
      <c r="C2926" s="326" t="s">
        <v>7779</v>
      </c>
      <c r="D2926" s="326" t="s">
        <v>9258</v>
      </c>
      <c r="E2926" s="325">
        <v>35587</v>
      </c>
      <c r="F2926" s="325">
        <v>36571</v>
      </c>
      <c r="H2926" s="324" t="s">
        <v>9257</v>
      </c>
    </row>
    <row r="2927" spans="1:8" ht="14.45" customHeight="1" x14ac:dyDescent="0.2">
      <c r="A2927" s="324">
        <v>4588</v>
      </c>
      <c r="B2927" s="324">
        <v>458806</v>
      </c>
      <c r="C2927" s="326" t="s">
        <v>8601</v>
      </c>
      <c r="D2927" s="326" t="s">
        <v>9256</v>
      </c>
      <c r="E2927" s="325">
        <v>35587</v>
      </c>
      <c r="F2927" s="325">
        <v>36571</v>
      </c>
      <c r="H2927" s="324" t="s">
        <v>9255</v>
      </c>
    </row>
    <row r="2928" spans="1:8" ht="14.45" customHeight="1" x14ac:dyDescent="0.2">
      <c r="A2928" s="324">
        <v>4322</v>
      </c>
      <c r="B2928" s="324">
        <v>432204</v>
      </c>
      <c r="C2928" s="326" t="s">
        <v>6579</v>
      </c>
      <c r="D2928" s="326" t="s">
        <v>7120</v>
      </c>
      <c r="E2928" s="325">
        <v>35582</v>
      </c>
      <c r="F2928" s="325">
        <v>37499</v>
      </c>
      <c r="H2928" s="324" t="s">
        <v>7119</v>
      </c>
    </row>
    <row r="2929" spans="1:8" ht="14.45" customHeight="1" x14ac:dyDescent="0.2">
      <c r="A2929" s="324">
        <v>4323</v>
      </c>
      <c r="B2929" s="324">
        <v>432304</v>
      </c>
      <c r="C2929" s="326" t="s">
        <v>6645</v>
      </c>
      <c r="D2929" s="326" t="s">
        <v>7120</v>
      </c>
      <c r="E2929" s="325">
        <v>35582</v>
      </c>
      <c r="F2929" s="325">
        <v>37468</v>
      </c>
      <c r="H2929" s="324" t="s">
        <v>7119</v>
      </c>
    </row>
    <row r="2930" spans="1:8" ht="14.45" customHeight="1" x14ac:dyDescent="0.2">
      <c r="A2930" s="324">
        <v>4344</v>
      </c>
      <c r="B2930" s="324">
        <v>434404</v>
      </c>
      <c r="C2930" s="326" t="s">
        <v>9254</v>
      </c>
      <c r="D2930" s="326" t="s">
        <v>9253</v>
      </c>
      <c r="E2930" s="325">
        <v>35582</v>
      </c>
      <c r="F2930" s="325">
        <v>42060</v>
      </c>
      <c r="G2930" s="324">
        <v>1558357871</v>
      </c>
      <c r="H2930" s="324" t="s">
        <v>9252</v>
      </c>
    </row>
    <row r="2931" spans="1:8" ht="14.45" customHeight="1" x14ac:dyDescent="0.2">
      <c r="A2931" s="324">
        <v>4345</v>
      </c>
      <c r="B2931" s="324">
        <v>434504</v>
      </c>
      <c r="C2931" s="326" t="s">
        <v>6578</v>
      </c>
      <c r="D2931" s="326" t="s">
        <v>7120</v>
      </c>
      <c r="E2931" s="325">
        <v>35582</v>
      </c>
      <c r="F2931" s="325">
        <v>37468</v>
      </c>
      <c r="H2931" s="324" t="s">
        <v>7119</v>
      </c>
    </row>
    <row r="2932" spans="1:8" ht="14.45" customHeight="1" x14ac:dyDescent="0.2">
      <c r="A2932" s="324">
        <v>4358</v>
      </c>
      <c r="B2932" s="324">
        <v>435808</v>
      </c>
      <c r="C2932" s="326" t="s">
        <v>4471</v>
      </c>
      <c r="D2932" s="326" t="s">
        <v>8155</v>
      </c>
      <c r="E2932" s="325">
        <v>35582</v>
      </c>
      <c r="F2932" s="325">
        <v>42460</v>
      </c>
      <c r="G2932" s="324">
        <v>1013954973</v>
      </c>
      <c r="H2932" s="324" t="s">
        <v>9251</v>
      </c>
    </row>
    <row r="2933" spans="1:8" ht="14.45" customHeight="1" x14ac:dyDescent="0.2">
      <c r="A2933" s="324">
        <v>4395</v>
      </c>
      <c r="B2933" s="324">
        <v>439505</v>
      </c>
      <c r="C2933" s="326" t="s">
        <v>6338</v>
      </c>
      <c r="D2933" s="326" t="s">
        <v>7120</v>
      </c>
      <c r="E2933" s="325">
        <v>35582</v>
      </c>
      <c r="F2933" s="325">
        <v>35972</v>
      </c>
      <c r="H2933" s="324" t="s">
        <v>7119</v>
      </c>
    </row>
    <row r="2934" spans="1:8" ht="14.45" customHeight="1" x14ac:dyDescent="0.2">
      <c r="A2934" s="324">
        <v>4418</v>
      </c>
      <c r="B2934" s="324">
        <v>441803</v>
      </c>
      <c r="C2934" s="326" t="s">
        <v>7368</v>
      </c>
      <c r="D2934" s="326" t="s">
        <v>7120</v>
      </c>
      <c r="E2934" s="325">
        <v>35582</v>
      </c>
      <c r="F2934" s="325">
        <v>35972</v>
      </c>
      <c r="H2934" s="324" t="s">
        <v>7119</v>
      </c>
    </row>
    <row r="2935" spans="1:8" ht="14.45" customHeight="1" x14ac:dyDescent="0.2">
      <c r="A2935" s="324">
        <v>4495</v>
      </c>
      <c r="B2935" s="324">
        <v>449504</v>
      </c>
      <c r="C2935" s="326" t="s">
        <v>6748</v>
      </c>
      <c r="D2935" s="326" t="s">
        <v>7120</v>
      </c>
      <c r="E2935" s="325">
        <v>35582</v>
      </c>
      <c r="F2935" s="325">
        <v>35972</v>
      </c>
      <c r="H2935" s="324" t="s">
        <v>7119</v>
      </c>
    </row>
    <row r="2936" spans="1:8" ht="14.45" customHeight="1" x14ac:dyDescent="0.2">
      <c r="A2936" s="324">
        <v>4519</v>
      </c>
      <c r="B2936" s="324">
        <v>451906</v>
      </c>
      <c r="C2936" s="326" t="s">
        <v>4252</v>
      </c>
      <c r="D2936" s="326" t="s">
        <v>7120</v>
      </c>
      <c r="E2936" s="325">
        <v>35582</v>
      </c>
      <c r="F2936" s="325">
        <v>35972</v>
      </c>
      <c r="H2936" s="324" t="s">
        <v>7119</v>
      </c>
    </row>
    <row r="2937" spans="1:8" ht="14.45" customHeight="1" x14ac:dyDescent="0.2">
      <c r="A2937" s="324">
        <v>4525</v>
      </c>
      <c r="B2937" s="324">
        <v>452505</v>
      </c>
      <c r="C2937" s="326" t="s">
        <v>7185</v>
      </c>
      <c r="D2937" s="326" t="s">
        <v>7120</v>
      </c>
      <c r="E2937" s="325">
        <v>35582</v>
      </c>
      <c r="F2937" s="325">
        <v>37499</v>
      </c>
      <c r="H2937" s="324" t="s">
        <v>7119</v>
      </c>
    </row>
    <row r="2938" spans="1:8" ht="14.45" customHeight="1" x14ac:dyDescent="0.2">
      <c r="A2938" s="324">
        <v>4547</v>
      </c>
      <c r="B2938" s="324">
        <v>454704</v>
      </c>
      <c r="C2938" s="326" t="s">
        <v>4673</v>
      </c>
      <c r="D2938" s="326" t="s">
        <v>7120</v>
      </c>
      <c r="E2938" s="325">
        <v>35582</v>
      </c>
      <c r="F2938" s="325">
        <v>36055</v>
      </c>
      <c r="H2938" s="324" t="s">
        <v>7119</v>
      </c>
    </row>
    <row r="2939" spans="1:8" ht="14.45" customHeight="1" x14ac:dyDescent="0.2">
      <c r="A2939" s="324">
        <v>4549</v>
      </c>
      <c r="B2939" s="324">
        <v>454905</v>
      </c>
      <c r="C2939" s="326" t="s">
        <v>6984</v>
      </c>
      <c r="D2939" s="326" t="s">
        <v>7120</v>
      </c>
      <c r="E2939" s="325">
        <v>35582</v>
      </c>
      <c r="F2939" s="325">
        <v>37529</v>
      </c>
      <c r="H2939" s="324" t="s">
        <v>7119</v>
      </c>
    </row>
    <row r="2940" spans="1:8" ht="14.45" customHeight="1" x14ac:dyDescent="0.2">
      <c r="A2940" s="324">
        <v>4555</v>
      </c>
      <c r="B2940" s="324">
        <v>455505</v>
      </c>
      <c r="C2940" s="326" t="s">
        <v>9250</v>
      </c>
      <c r="D2940" s="326" t="s">
        <v>7120</v>
      </c>
      <c r="E2940" s="325">
        <v>35582</v>
      </c>
      <c r="F2940" s="325">
        <v>35972</v>
      </c>
      <c r="H2940" s="324" t="s">
        <v>7119</v>
      </c>
    </row>
    <row r="2941" spans="1:8" ht="14.45" customHeight="1" x14ac:dyDescent="0.2">
      <c r="A2941" s="324">
        <v>4705</v>
      </c>
      <c r="B2941" s="324">
        <v>470504</v>
      </c>
      <c r="C2941" s="326" t="s">
        <v>9249</v>
      </c>
      <c r="D2941" s="326" t="s">
        <v>9248</v>
      </c>
      <c r="E2941" s="325">
        <v>35582</v>
      </c>
      <c r="F2941" s="325">
        <v>42035</v>
      </c>
      <c r="G2941" s="324">
        <v>1316933633</v>
      </c>
      <c r="H2941" s="324" t="s">
        <v>9247</v>
      </c>
    </row>
    <row r="2942" spans="1:8" ht="14.45" customHeight="1" x14ac:dyDescent="0.2">
      <c r="A2942" s="324">
        <v>4726</v>
      </c>
      <c r="B2942" s="324">
        <v>472605</v>
      </c>
      <c r="C2942" s="326" t="s">
        <v>8424</v>
      </c>
      <c r="D2942" s="326" t="s">
        <v>7120</v>
      </c>
      <c r="E2942" s="325">
        <v>35582</v>
      </c>
      <c r="F2942" s="325">
        <v>37499</v>
      </c>
      <c r="H2942" s="324" t="s">
        <v>7119</v>
      </c>
    </row>
    <row r="2943" spans="1:8" ht="14.45" customHeight="1" x14ac:dyDescent="0.2">
      <c r="A2943" s="324">
        <v>4735</v>
      </c>
      <c r="B2943" s="324">
        <v>473505</v>
      </c>
      <c r="C2943" s="326" t="s">
        <v>6313</v>
      </c>
      <c r="D2943" s="326" t="s">
        <v>7120</v>
      </c>
      <c r="E2943" s="325">
        <v>35582</v>
      </c>
      <c r="F2943" s="325">
        <v>35972</v>
      </c>
      <c r="H2943" s="324" t="s">
        <v>7119</v>
      </c>
    </row>
    <row r="2944" spans="1:8" ht="14.45" customHeight="1" x14ac:dyDescent="0.2">
      <c r="A2944" s="324">
        <v>4740</v>
      </c>
      <c r="B2944" s="324">
        <v>474005</v>
      </c>
      <c r="C2944" s="326" t="s">
        <v>9246</v>
      </c>
      <c r="D2944" s="326" t="s">
        <v>7120</v>
      </c>
      <c r="E2944" s="325">
        <v>35582</v>
      </c>
      <c r="F2944" s="325">
        <v>37468</v>
      </c>
      <c r="H2944" s="324" t="s">
        <v>7119</v>
      </c>
    </row>
    <row r="2945" spans="1:8" ht="14.45" customHeight="1" x14ac:dyDescent="0.2">
      <c r="A2945" s="324">
        <v>4742</v>
      </c>
      <c r="B2945" s="324">
        <v>474204</v>
      </c>
      <c r="C2945" s="326" t="s">
        <v>6719</v>
      </c>
      <c r="D2945" s="326" t="s">
        <v>7120</v>
      </c>
      <c r="E2945" s="325">
        <v>35582</v>
      </c>
      <c r="F2945" s="325">
        <v>35972</v>
      </c>
      <c r="H2945" s="324" t="s">
        <v>7119</v>
      </c>
    </row>
    <row r="2946" spans="1:8" ht="14.45" customHeight="1" x14ac:dyDescent="0.2">
      <c r="A2946" s="324">
        <v>4749</v>
      </c>
      <c r="B2946" s="324">
        <v>474905</v>
      </c>
      <c r="C2946" s="326" t="s">
        <v>6585</v>
      </c>
      <c r="D2946" s="326" t="s">
        <v>7120</v>
      </c>
      <c r="E2946" s="325">
        <v>35582</v>
      </c>
      <c r="F2946" s="325">
        <v>37529</v>
      </c>
      <c r="H2946" s="324" t="s">
        <v>7119</v>
      </c>
    </row>
    <row r="2947" spans="1:8" ht="14.45" customHeight="1" x14ac:dyDescent="0.2">
      <c r="A2947" s="324">
        <v>4756</v>
      </c>
      <c r="B2947" s="324">
        <v>475605</v>
      </c>
      <c r="C2947" s="326" t="s">
        <v>6307</v>
      </c>
      <c r="D2947" s="326" t="s">
        <v>7120</v>
      </c>
      <c r="E2947" s="325">
        <v>35582</v>
      </c>
      <c r="F2947" s="325">
        <v>35972</v>
      </c>
      <c r="H2947" s="324" t="s">
        <v>7119</v>
      </c>
    </row>
    <row r="2948" spans="1:8" ht="14.45" customHeight="1" x14ac:dyDescent="0.2">
      <c r="A2948" s="324">
        <v>4757</v>
      </c>
      <c r="B2948" s="324">
        <v>475704</v>
      </c>
      <c r="C2948" s="326" t="s">
        <v>7646</v>
      </c>
      <c r="D2948" s="326" t="s">
        <v>7120</v>
      </c>
      <c r="E2948" s="325">
        <v>35582</v>
      </c>
      <c r="F2948" s="325">
        <v>36099</v>
      </c>
      <c r="H2948" s="324" t="s">
        <v>7119</v>
      </c>
    </row>
    <row r="2949" spans="1:8" ht="14.45" customHeight="1" x14ac:dyDescent="0.2">
      <c r="A2949" s="324">
        <v>4761</v>
      </c>
      <c r="B2949" s="324">
        <v>476105</v>
      </c>
      <c r="C2949" s="326" t="s">
        <v>7118</v>
      </c>
      <c r="D2949" s="326" t="s">
        <v>7120</v>
      </c>
      <c r="E2949" s="325">
        <v>35582</v>
      </c>
      <c r="F2949" s="325">
        <v>36363</v>
      </c>
      <c r="H2949" s="324" t="s">
        <v>7119</v>
      </c>
    </row>
    <row r="2950" spans="1:8" ht="14.45" customHeight="1" x14ac:dyDescent="0.2">
      <c r="A2950" s="324">
        <v>4814</v>
      </c>
      <c r="B2950" s="324">
        <v>481404</v>
      </c>
      <c r="C2950" s="326" t="s">
        <v>7181</v>
      </c>
      <c r="D2950" s="326" t="s">
        <v>7120</v>
      </c>
      <c r="E2950" s="325">
        <v>35582</v>
      </c>
      <c r="F2950" s="325">
        <v>37468</v>
      </c>
      <c r="H2950" s="324" t="s">
        <v>7119</v>
      </c>
    </row>
    <row r="2951" spans="1:8" ht="14.45" customHeight="1" x14ac:dyDescent="0.2">
      <c r="A2951" s="324">
        <v>4816</v>
      </c>
      <c r="B2951" s="324">
        <v>481605</v>
      </c>
      <c r="C2951" s="326" t="s">
        <v>6297</v>
      </c>
      <c r="D2951" s="326" t="s">
        <v>7120</v>
      </c>
      <c r="E2951" s="325">
        <v>35582</v>
      </c>
      <c r="F2951" s="325">
        <v>36525</v>
      </c>
      <c r="H2951" s="324" t="s">
        <v>7119</v>
      </c>
    </row>
    <row r="2952" spans="1:8" ht="14.45" customHeight="1" x14ac:dyDescent="0.2">
      <c r="A2952" s="324">
        <v>4920</v>
      </c>
      <c r="B2952" s="324">
        <v>492005</v>
      </c>
      <c r="C2952" s="326" t="s">
        <v>7137</v>
      </c>
      <c r="D2952" s="326" t="s">
        <v>7120</v>
      </c>
      <c r="E2952" s="325">
        <v>35582</v>
      </c>
      <c r="F2952" s="325">
        <v>35972</v>
      </c>
      <c r="H2952" s="324" t="s">
        <v>7119</v>
      </c>
    </row>
    <row r="2953" spans="1:8" ht="14.45" customHeight="1" x14ac:dyDescent="0.2">
      <c r="A2953" s="324">
        <v>4955</v>
      </c>
      <c r="B2953" s="324">
        <v>495505</v>
      </c>
      <c r="C2953" s="326" t="s">
        <v>9245</v>
      </c>
      <c r="D2953" s="326" t="s">
        <v>7120</v>
      </c>
      <c r="E2953" s="325">
        <v>35582</v>
      </c>
      <c r="F2953" s="325">
        <v>35972</v>
      </c>
      <c r="H2953" s="324" t="s">
        <v>7119</v>
      </c>
    </row>
    <row r="2954" spans="1:8" ht="14.45" customHeight="1" x14ac:dyDescent="0.2">
      <c r="A2954" s="324">
        <v>4960</v>
      </c>
      <c r="B2954" s="324">
        <v>496003</v>
      </c>
      <c r="C2954" s="326" t="s">
        <v>5183</v>
      </c>
      <c r="D2954" s="326" t="s">
        <v>7120</v>
      </c>
      <c r="E2954" s="325">
        <v>35582</v>
      </c>
      <c r="F2954" s="325">
        <v>35972</v>
      </c>
      <c r="H2954" s="324" t="s">
        <v>7119</v>
      </c>
    </row>
    <row r="2955" spans="1:8" ht="14.45" customHeight="1" x14ac:dyDescent="0.2">
      <c r="A2955" s="324">
        <v>4961</v>
      </c>
      <c r="B2955" s="324">
        <v>496105</v>
      </c>
      <c r="C2955" s="326" t="s">
        <v>6272</v>
      </c>
      <c r="D2955" s="326" t="s">
        <v>7120</v>
      </c>
      <c r="E2955" s="325">
        <v>35582</v>
      </c>
      <c r="F2955" s="325">
        <v>36525</v>
      </c>
      <c r="H2955" s="324" t="s">
        <v>7119</v>
      </c>
    </row>
    <row r="2956" spans="1:8" ht="14.45" customHeight="1" x14ac:dyDescent="0.2">
      <c r="A2956" s="324">
        <v>4970</v>
      </c>
      <c r="B2956" s="324">
        <v>497004</v>
      </c>
      <c r="C2956" s="326" t="s">
        <v>9244</v>
      </c>
      <c r="D2956" s="326" t="s">
        <v>7120</v>
      </c>
      <c r="E2956" s="325">
        <v>35582</v>
      </c>
      <c r="F2956" s="325">
        <v>36007</v>
      </c>
      <c r="H2956" s="324" t="s">
        <v>7119</v>
      </c>
    </row>
    <row r="2957" spans="1:8" ht="14.45" customHeight="1" x14ac:dyDescent="0.2">
      <c r="A2957" s="324">
        <v>4986</v>
      </c>
      <c r="B2957" s="324">
        <v>498605</v>
      </c>
      <c r="C2957" s="326" t="s">
        <v>7351</v>
      </c>
      <c r="D2957" s="326" t="s">
        <v>7120</v>
      </c>
      <c r="E2957" s="325">
        <v>35582</v>
      </c>
      <c r="F2957" s="325">
        <v>35972</v>
      </c>
      <c r="H2957" s="324" t="s">
        <v>7119</v>
      </c>
    </row>
    <row r="2958" spans="1:8" ht="14.45" customHeight="1" x14ac:dyDescent="0.2">
      <c r="A2958" s="324">
        <v>5001</v>
      </c>
      <c r="B2958" s="324">
        <v>500104</v>
      </c>
      <c r="C2958" s="326" t="s">
        <v>6915</v>
      </c>
      <c r="D2958" s="326" t="s">
        <v>7120</v>
      </c>
      <c r="E2958" s="325">
        <v>35582</v>
      </c>
      <c r="F2958" s="325">
        <v>36525</v>
      </c>
      <c r="H2958" s="324" t="s">
        <v>7119</v>
      </c>
    </row>
    <row r="2959" spans="1:8" ht="14.45" customHeight="1" x14ac:dyDescent="0.2">
      <c r="A2959" s="324">
        <v>5005</v>
      </c>
      <c r="B2959" s="324">
        <v>500504</v>
      </c>
      <c r="C2959" s="326" t="s">
        <v>5310</v>
      </c>
      <c r="D2959" s="326" t="s">
        <v>7120</v>
      </c>
      <c r="E2959" s="325">
        <v>35582</v>
      </c>
      <c r="F2959" s="325">
        <v>37499</v>
      </c>
      <c r="H2959" s="324" t="s">
        <v>7119</v>
      </c>
    </row>
    <row r="2960" spans="1:8" ht="14.45" customHeight="1" x14ac:dyDescent="0.2">
      <c r="A2960" s="324">
        <v>5055</v>
      </c>
      <c r="B2960" s="324">
        <v>505505</v>
      </c>
      <c r="C2960" s="326" t="s">
        <v>5460</v>
      </c>
      <c r="D2960" s="326" t="s">
        <v>7120</v>
      </c>
      <c r="E2960" s="325">
        <v>35582</v>
      </c>
      <c r="F2960" s="325">
        <v>35972</v>
      </c>
      <c r="H2960" s="324" t="s">
        <v>7119</v>
      </c>
    </row>
    <row r="2961" spans="1:8" ht="14.45" customHeight="1" x14ac:dyDescent="0.2">
      <c r="A2961" s="324">
        <v>5069</v>
      </c>
      <c r="B2961" s="324">
        <v>506906</v>
      </c>
      <c r="C2961" s="326" t="s">
        <v>5564</v>
      </c>
      <c r="D2961" s="326" t="s">
        <v>7120</v>
      </c>
      <c r="E2961" s="325">
        <v>35582</v>
      </c>
      <c r="F2961" s="325">
        <v>35972</v>
      </c>
      <c r="H2961" s="324" t="s">
        <v>7119</v>
      </c>
    </row>
    <row r="2962" spans="1:8" ht="14.45" customHeight="1" x14ac:dyDescent="0.2">
      <c r="A2962" s="324">
        <v>5076</v>
      </c>
      <c r="B2962" s="324">
        <v>507604</v>
      </c>
      <c r="C2962" s="326" t="s">
        <v>9243</v>
      </c>
      <c r="D2962" s="326" t="s">
        <v>7120</v>
      </c>
      <c r="E2962" s="325">
        <v>35582</v>
      </c>
      <c r="F2962" s="325">
        <v>35972</v>
      </c>
      <c r="H2962" s="324" t="s">
        <v>7119</v>
      </c>
    </row>
    <row r="2963" spans="1:8" ht="14.45" customHeight="1" x14ac:dyDescent="0.2">
      <c r="A2963" s="324">
        <v>5084</v>
      </c>
      <c r="B2963" s="324">
        <v>508404</v>
      </c>
      <c r="C2963" s="326" t="s">
        <v>9242</v>
      </c>
      <c r="D2963" s="326" t="s">
        <v>7120</v>
      </c>
      <c r="E2963" s="325">
        <v>35582</v>
      </c>
      <c r="F2963" s="325">
        <v>37020</v>
      </c>
      <c r="H2963" s="324" t="s">
        <v>7119</v>
      </c>
    </row>
    <row r="2964" spans="1:8" ht="14.45" customHeight="1" x14ac:dyDescent="0.2">
      <c r="A2964" s="324">
        <v>5086</v>
      </c>
      <c r="B2964" s="324">
        <v>508603</v>
      </c>
      <c r="C2964" s="326" t="s">
        <v>5768</v>
      </c>
      <c r="D2964" s="326" t="s">
        <v>7120</v>
      </c>
      <c r="E2964" s="325">
        <v>35582</v>
      </c>
      <c r="F2964" s="325">
        <v>35972</v>
      </c>
      <c r="H2964" s="324" t="s">
        <v>7119</v>
      </c>
    </row>
    <row r="2965" spans="1:8" ht="14.45" customHeight="1" x14ac:dyDescent="0.2">
      <c r="A2965" s="324">
        <v>5087</v>
      </c>
      <c r="B2965" s="324">
        <v>508703</v>
      </c>
      <c r="C2965" s="326" t="s">
        <v>7179</v>
      </c>
      <c r="D2965" s="326" t="s">
        <v>7120</v>
      </c>
      <c r="E2965" s="325">
        <v>35582</v>
      </c>
      <c r="F2965" s="325">
        <v>35972</v>
      </c>
      <c r="H2965" s="324" t="s">
        <v>7119</v>
      </c>
    </row>
    <row r="2966" spans="1:8" ht="14.45" customHeight="1" x14ac:dyDescent="0.2">
      <c r="A2966" s="324">
        <v>5089</v>
      </c>
      <c r="B2966" s="324">
        <v>508903</v>
      </c>
      <c r="C2966" s="326" t="s">
        <v>5786</v>
      </c>
      <c r="D2966" s="326" t="s">
        <v>9241</v>
      </c>
      <c r="E2966" s="325">
        <v>35582</v>
      </c>
      <c r="F2966" s="325">
        <v>36891</v>
      </c>
      <c r="H2966" s="324" t="s">
        <v>9240</v>
      </c>
    </row>
    <row r="2967" spans="1:8" ht="14.45" customHeight="1" x14ac:dyDescent="0.2">
      <c r="A2967" s="324">
        <v>5105</v>
      </c>
      <c r="B2967" s="324">
        <v>510504</v>
      </c>
      <c r="C2967" s="326" t="s">
        <v>6479</v>
      </c>
      <c r="D2967" s="326" t="s">
        <v>7120</v>
      </c>
      <c r="E2967" s="325">
        <v>35582</v>
      </c>
      <c r="F2967" s="325">
        <v>37468</v>
      </c>
      <c r="H2967" s="324" t="s">
        <v>7119</v>
      </c>
    </row>
    <row r="2968" spans="1:8" ht="14.45" customHeight="1" x14ac:dyDescent="0.2">
      <c r="A2968" s="324">
        <v>5107</v>
      </c>
      <c r="B2968" s="324">
        <v>510704</v>
      </c>
      <c r="C2968" s="326" t="s">
        <v>7511</v>
      </c>
      <c r="D2968" s="326" t="s">
        <v>7120</v>
      </c>
      <c r="E2968" s="325">
        <v>35582</v>
      </c>
      <c r="F2968" s="325">
        <v>37499</v>
      </c>
      <c r="H2968" s="324" t="s">
        <v>7119</v>
      </c>
    </row>
    <row r="2969" spans="1:8" ht="14.45" customHeight="1" x14ac:dyDescent="0.2">
      <c r="A2969" s="324">
        <v>5108</v>
      </c>
      <c r="B2969" s="324">
        <v>510804</v>
      </c>
      <c r="C2969" s="326" t="s">
        <v>6973</v>
      </c>
      <c r="D2969" s="326" t="s">
        <v>7120</v>
      </c>
      <c r="E2969" s="325">
        <v>35582</v>
      </c>
      <c r="F2969" s="325">
        <v>35972</v>
      </c>
      <c r="H2969" s="324" t="s">
        <v>7119</v>
      </c>
    </row>
    <row r="2970" spans="1:8" ht="14.45" customHeight="1" x14ac:dyDescent="0.2">
      <c r="A2970" s="324">
        <v>5112</v>
      </c>
      <c r="B2970" s="324">
        <v>511204</v>
      </c>
      <c r="C2970" s="326" t="s">
        <v>7131</v>
      </c>
      <c r="D2970" s="326" t="s">
        <v>7120</v>
      </c>
      <c r="E2970" s="325">
        <v>35582</v>
      </c>
      <c r="F2970" s="325">
        <v>37529</v>
      </c>
      <c r="H2970" s="324" t="s">
        <v>7119</v>
      </c>
    </row>
    <row r="2971" spans="1:8" ht="14.45" customHeight="1" x14ac:dyDescent="0.2">
      <c r="A2971" s="324">
        <v>5116</v>
      </c>
      <c r="B2971" s="324">
        <v>511604</v>
      </c>
      <c r="C2971" s="326" t="s">
        <v>7372</v>
      </c>
      <c r="D2971" s="326" t="s">
        <v>7120</v>
      </c>
      <c r="E2971" s="325">
        <v>35582</v>
      </c>
      <c r="F2971" s="325">
        <v>37529</v>
      </c>
      <c r="H2971" s="324" t="s">
        <v>7119</v>
      </c>
    </row>
    <row r="2972" spans="1:8" ht="14.45" customHeight="1" x14ac:dyDescent="0.2">
      <c r="A2972" s="324">
        <v>5138</v>
      </c>
      <c r="B2972" s="324">
        <v>513804</v>
      </c>
      <c r="C2972" s="326" t="s">
        <v>7170</v>
      </c>
      <c r="D2972" s="326" t="s">
        <v>7120</v>
      </c>
      <c r="E2972" s="325">
        <v>35582</v>
      </c>
      <c r="F2972" s="325">
        <v>35972</v>
      </c>
      <c r="H2972" s="324" t="s">
        <v>7119</v>
      </c>
    </row>
    <row r="2973" spans="1:8" ht="14.45" customHeight="1" x14ac:dyDescent="0.2">
      <c r="A2973" s="324">
        <v>5140</v>
      </c>
      <c r="B2973" s="324">
        <v>514004</v>
      </c>
      <c r="C2973" s="326" t="s">
        <v>9239</v>
      </c>
      <c r="D2973" s="326" t="s">
        <v>7120</v>
      </c>
      <c r="E2973" s="325">
        <v>35582</v>
      </c>
      <c r="F2973" s="325">
        <v>37468</v>
      </c>
      <c r="H2973" s="324" t="s">
        <v>7119</v>
      </c>
    </row>
    <row r="2974" spans="1:8" ht="14.45" customHeight="1" x14ac:dyDescent="0.2">
      <c r="A2974" s="324">
        <v>5159</v>
      </c>
      <c r="B2974" s="324">
        <v>515904</v>
      </c>
      <c r="C2974" s="326" t="s">
        <v>6914</v>
      </c>
      <c r="D2974" s="326" t="s">
        <v>7120</v>
      </c>
      <c r="E2974" s="325">
        <v>35582</v>
      </c>
      <c r="F2974" s="325">
        <v>36511</v>
      </c>
      <c r="H2974" s="324" t="s">
        <v>7119</v>
      </c>
    </row>
    <row r="2975" spans="1:8" ht="14.45" customHeight="1" x14ac:dyDescent="0.2">
      <c r="A2975" s="324">
        <v>5168</v>
      </c>
      <c r="B2975" s="324">
        <v>516804</v>
      </c>
      <c r="C2975" s="326" t="s">
        <v>9238</v>
      </c>
      <c r="D2975" s="326" t="s">
        <v>7120</v>
      </c>
      <c r="E2975" s="325">
        <v>35582</v>
      </c>
      <c r="F2975" s="325">
        <v>37529</v>
      </c>
      <c r="H2975" s="324" t="s">
        <v>7119</v>
      </c>
    </row>
    <row r="2976" spans="1:8" ht="14.45" customHeight="1" x14ac:dyDescent="0.2">
      <c r="A2976" s="324">
        <v>5179</v>
      </c>
      <c r="B2976" s="324">
        <v>517902</v>
      </c>
      <c r="C2976" s="326" t="s">
        <v>6892</v>
      </c>
      <c r="D2976" s="326" t="s">
        <v>7120</v>
      </c>
      <c r="E2976" s="325">
        <v>35582</v>
      </c>
      <c r="F2976" s="325">
        <v>35972</v>
      </c>
      <c r="H2976" s="324" t="s">
        <v>7119</v>
      </c>
    </row>
    <row r="2977" spans="1:8" ht="14.45" customHeight="1" x14ac:dyDescent="0.2">
      <c r="A2977" s="324">
        <v>5196</v>
      </c>
      <c r="B2977" s="324">
        <v>519603</v>
      </c>
      <c r="C2977" s="326" t="s">
        <v>9237</v>
      </c>
      <c r="D2977" s="326" t="s">
        <v>8665</v>
      </c>
      <c r="E2977" s="325">
        <v>35582</v>
      </c>
      <c r="F2977" s="325">
        <v>37802</v>
      </c>
      <c r="H2977" s="324" t="s">
        <v>8664</v>
      </c>
    </row>
    <row r="2978" spans="1:8" ht="14.45" customHeight="1" x14ac:dyDescent="0.2">
      <c r="A2978" s="324">
        <v>5208</v>
      </c>
      <c r="B2978" s="324">
        <v>520803</v>
      </c>
      <c r="C2978" s="326" t="s">
        <v>9236</v>
      </c>
      <c r="D2978" s="326" t="s">
        <v>8665</v>
      </c>
      <c r="E2978" s="325">
        <v>35582</v>
      </c>
      <c r="F2978" s="325">
        <v>37802</v>
      </c>
      <c r="H2978" s="324" t="s">
        <v>8664</v>
      </c>
    </row>
    <row r="2979" spans="1:8" ht="14.45" customHeight="1" x14ac:dyDescent="0.2">
      <c r="A2979" s="324">
        <v>5221</v>
      </c>
      <c r="B2979" s="324">
        <v>522102</v>
      </c>
      <c r="C2979" s="326" t="s">
        <v>9235</v>
      </c>
      <c r="D2979" s="326" t="s">
        <v>9234</v>
      </c>
      <c r="E2979" s="325">
        <v>35582</v>
      </c>
      <c r="F2979" s="325">
        <v>42062</v>
      </c>
      <c r="G2979" s="324">
        <v>1578546230</v>
      </c>
      <c r="H2979" s="324" t="s">
        <v>9233</v>
      </c>
    </row>
    <row r="2980" spans="1:8" ht="14.45" customHeight="1" x14ac:dyDescent="0.2">
      <c r="A2980" s="324">
        <v>5233</v>
      </c>
      <c r="B2980" s="324">
        <v>523303</v>
      </c>
      <c r="C2980" s="326" t="s">
        <v>9232</v>
      </c>
      <c r="D2980" s="326" t="s">
        <v>7120</v>
      </c>
      <c r="E2980" s="325">
        <v>35582</v>
      </c>
      <c r="F2980" s="325">
        <v>37529</v>
      </c>
      <c r="H2980" s="324" t="s">
        <v>7119</v>
      </c>
    </row>
    <row r="2981" spans="1:8" ht="14.45" customHeight="1" x14ac:dyDescent="0.2">
      <c r="A2981" s="324">
        <v>5244</v>
      </c>
      <c r="B2981" s="324">
        <v>524402</v>
      </c>
      <c r="C2981" s="326" t="s">
        <v>9231</v>
      </c>
      <c r="D2981" s="326" t="s">
        <v>7120</v>
      </c>
      <c r="E2981" s="325">
        <v>35582</v>
      </c>
      <c r="F2981" s="325">
        <v>37590</v>
      </c>
      <c r="H2981" s="324" t="s">
        <v>7119</v>
      </c>
    </row>
    <row r="2982" spans="1:8" ht="14.45" customHeight="1" x14ac:dyDescent="0.2">
      <c r="A2982" s="324">
        <v>5343</v>
      </c>
      <c r="B2982" s="324">
        <v>534302</v>
      </c>
      <c r="C2982" s="326" t="s">
        <v>9230</v>
      </c>
      <c r="D2982" s="326" t="s">
        <v>8983</v>
      </c>
      <c r="E2982" s="325">
        <v>35582</v>
      </c>
      <c r="F2982" s="325">
        <v>35947</v>
      </c>
      <c r="H2982" s="324" t="s">
        <v>8982</v>
      </c>
    </row>
    <row r="2983" spans="1:8" ht="14.45" customHeight="1" x14ac:dyDescent="0.2">
      <c r="A2983" s="324">
        <v>5350</v>
      </c>
      <c r="B2983" s="324">
        <v>535002</v>
      </c>
      <c r="C2983" s="326" t="s">
        <v>9002</v>
      </c>
      <c r="D2983" s="326" t="s">
        <v>9001</v>
      </c>
      <c r="E2983" s="325">
        <v>35582</v>
      </c>
      <c r="F2983" s="325">
        <v>35947</v>
      </c>
      <c r="H2983" s="324" t="s">
        <v>9000</v>
      </c>
    </row>
    <row r="2984" spans="1:8" ht="14.45" customHeight="1" x14ac:dyDescent="0.2">
      <c r="A2984" s="324">
        <v>4803</v>
      </c>
      <c r="B2984" s="324">
        <v>480303</v>
      </c>
      <c r="C2984" s="326" t="s">
        <v>9229</v>
      </c>
      <c r="D2984" s="326" t="s">
        <v>9228</v>
      </c>
      <c r="E2984" s="325">
        <v>35579</v>
      </c>
      <c r="F2984" s="325">
        <v>37802</v>
      </c>
      <c r="H2984" s="324" t="s">
        <v>9227</v>
      </c>
    </row>
    <row r="2985" spans="1:8" ht="14.45" customHeight="1" x14ac:dyDescent="0.2">
      <c r="A2985" s="324">
        <v>4989</v>
      </c>
      <c r="B2985" s="324">
        <v>498902</v>
      </c>
      <c r="C2985" s="326" t="s">
        <v>5271</v>
      </c>
      <c r="D2985" s="326" t="s">
        <v>9226</v>
      </c>
      <c r="E2985" s="325">
        <v>35579</v>
      </c>
      <c r="F2985" s="325">
        <v>37802</v>
      </c>
      <c r="H2985" s="324" t="s">
        <v>9225</v>
      </c>
    </row>
    <row r="2986" spans="1:8" ht="14.45" customHeight="1" x14ac:dyDescent="0.2">
      <c r="A2986" s="324">
        <v>5362</v>
      </c>
      <c r="B2986" s="324">
        <v>536201</v>
      </c>
      <c r="C2986" s="326" t="s">
        <v>9224</v>
      </c>
      <c r="D2986" s="326" t="s">
        <v>9223</v>
      </c>
      <c r="E2986" s="325">
        <v>35570</v>
      </c>
      <c r="F2986" s="325">
        <v>37346</v>
      </c>
      <c r="H2986" s="324" t="s">
        <v>9222</v>
      </c>
    </row>
    <row r="2987" spans="1:8" ht="14.45" customHeight="1" x14ac:dyDescent="0.2">
      <c r="A2987" s="324">
        <v>4166</v>
      </c>
      <c r="B2987" s="324">
        <v>416605</v>
      </c>
      <c r="C2987" s="326" t="s">
        <v>9221</v>
      </c>
      <c r="D2987" s="326" t="s">
        <v>9210</v>
      </c>
      <c r="E2987" s="325">
        <v>35551</v>
      </c>
      <c r="F2987" s="325">
        <v>37680</v>
      </c>
      <c r="H2987" s="324" t="s">
        <v>9220</v>
      </c>
    </row>
    <row r="2988" spans="1:8" ht="14.45" customHeight="1" x14ac:dyDescent="0.2">
      <c r="A2988" s="324">
        <v>4516</v>
      </c>
      <c r="B2988" s="324">
        <v>451605</v>
      </c>
      <c r="C2988" s="326" t="s">
        <v>8290</v>
      </c>
      <c r="D2988" s="326" t="s">
        <v>9219</v>
      </c>
      <c r="E2988" s="325">
        <v>35551</v>
      </c>
      <c r="F2988" s="325">
        <v>36585</v>
      </c>
      <c r="H2988" s="324" t="s">
        <v>9218</v>
      </c>
    </row>
    <row r="2989" spans="1:8" ht="14.45" customHeight="1" x14ac:dyDescent="0.2">
      <c r="A2989" s="324">
        <v>4573</v>
      </c>
      <c r="B2989" s="324">
        <v>457303</v>
      </c>
      <c r="C2989" s="326" t="s">
        <v>8246</v>
      </c>
      <c r="D2989" s="326" t="s">
        <v>9213</v>
      </c>
      <c r="E2989" s="325">
        <v>35551</v>
      </c>
      <c r="F2989" s="325">
        <v>36616</v>
      </c>
      <c r="H2989" s="324" t="s">
        <v>9212</v>
      </c>
    </row>
    <row r="2990" spans="1:8" ht="14.45" customHeight="1" x14ac:dyDescent="0.2">
      <c r="A2990" s="324">
        <v>5037</v>
      </c>
      <c r="B2990" s="324">
        <v>503702</v>
      </c>
      <c r="C2990" s="326" t="s">
        <v>9139</v>
      </c>
      <c r="D2990" s="326" t="s">
        <v>9210</v>
      </c>
      <c r="E2990" s="325">
        <v>35551</v>
      </c>
      <c r="F2990" s="325">
        <v>37711</v>
      </c>
      <c r="H2990" s="324" t="s">
        <v>9217</v>
      </c>
    </row>
    <row r="2991" spans="1:8" ht="14.45" customHeight="1" x14ac:dyDescent="0.2">
      <c r="A2991" s="324">
        <v>5291</v>
      </c>
      <c r="B2991" s="324">
        <v>529102</v>
      </c>
      <c r="C2991" s="326" t="s">
        <v>9216</v>
      </c>
      <c r="D2991" s="326" t="s">
        <v>9210</v>
      </c>
      <c r="E2991" s="325">
        <v>35551</v>
      </c>
      <c r="F2991" s="325">
        <v>37741</v>
      </c>
      <c r="H2991" s="324" t="s">
        <v>9215</v>
      </c>
    </row>
    <row r="2992" spans="1:8" ht="14.45" customHeight="1" x14ac:dyDescent="0.2">
      <c r="A2992" s="324">
        <v>5304</v>
      </c>
      <c r="B2992" s="324">
        <v>530402</v>
      </c>
      <c r="C2992" s="326" t="s">
        <v>9214</v>
      </c>
      <c r="D2992" s="326" t="s">
        <v>9213</v>
      </c>
      <c r="E2992" s="325">
        <v>35551</v>
      </c>
      <c r="F2992" s="325">
        <v>36616</v>
      </c>
      <c r="H2992" s="324" t="s">
        <v>9212</v>
      </c>
    </row>
    <row r="2993" spans="1:8" ht="14.45" customHeight="1" x14ac:dyDescent="0.2">
      <c r="A2993" s="324">
        <v>5311</v>
      </c>
      <c r="B2993" s="324">
        <v>531102</v>
      </c>
      <c r="C2993" s="326" t="s">
        <v>9211</v>
      </c>
      <c r="D2993" s="326" t="s">
        <v>9210</v>
      </c>
      <c r="E2993" s="325">
        <v>35551</v>
      </c>
      <c r="F2993" s="325">
        <v>37772</v>
      </c>
      <c r="H2993" s="324" t="s">
        <v>9209</v>
      </c>
    </row>
    <row r="2994" spans="1:8" ht="14.45" customHeight="1" x14ac:dyDescent="0.2">
      <c r="A2994" s="324">
        <v>4727</v>
      </c>
      <c r="B2994" s="324">
        <v>472709</v>
      </c>
      <c r="C2994" s="326" t="s">
        <v>9208</v>
      </c>
      <c r="D2994" s="326" t="s">
        <v>9207</v>
      </c>
      <c r="E2994" s="325">
        <v>35535</v>
      </c>
      <c r="F2994" s="325">
        <v>109574</v>
      </c>
      <c r="G2994" s="324">
        <v>1063448439</v>
      </c>
      <c r="H2994" s="324" t="s">
        <v>9206</v>
      </c>
    </row>
    <row r="2995" spans="1:8" ht="14.45" customHeight="1" x14ac:dyDescent="0.2">
      <c r="A2995" s="324">
        <v>4905</v>
      </c>
      <c r="B2995" s="324">
        <v>490505</v>
      </c>
      <c r="C2995" s="326" t="s">
        <v>9205</v>
      </c>
      <c r="D2995" s="326" t="s">
        <v>9204</v>
      </c>
      <c r="E2995" s="325">
        <v>35535</v>
      </c>
      <c r="F2995" s="325">
        <v>109574</v>
      </c>
      <c r="G2995" s="324">
        <v>1770519159</v>
      </c>
      <c r="H2995" s="324" t="s">
        <v>3383</v>
      </c>
    </row>
    <row r="2996" spans="1:8" ht="14.45" customHeight="1" x14ac:dyDescent="0.2">
      <c r="A2996" s="324">
        <v>4484</v>
      </c>
      <c r="B2996" s="324">
        <v>448402</v>
      </c>
      <c r="C2996" s="326" t="s">
        <v>4308</v>
      </c>
      <c r="D2996" s="326" t="s">
        <v>9203</v>
      </c>
      <c r="E2996" s="325">
        <v>35528</v>
      </c>
      <c r="F2996" s="325">
        <v>37711</v>
      </c>
      <c r="H2996" s="324" t="s">
        <v>9202</v>
      </c>
    </row>
    <row r="2997" spans="1:8" ht="14.45" customHeight="1" x14ac:dyDescent="0.2">
      <c r="A2997" s="324">
        <v>5141</v>
      </c>
      <c r="B2997" s="324">
        <v>514105</v>
      </c>
      <c r="C2997" s="326" t="s">
        <v>8806</v>
      </c>
      <c r="D2997" s="326" t="s">
        <v>9201</v>
      </c>
      <c r="E2997" s="325">
        <v>35521</v>
      </c>
      <c r="F2997" s="325">
        <v>37195</v>
      </c>
      <c r="H2997" s="324" t="s">
        <v>9200</v>
      </c>
    </row>
    <row r="2998" spans="1:8" ht="14.45" customHeight="1" x14ac:dyDescent="0.2">
      <c r="A2998" s="324">
        <v>5336</v>
      </c>
      <c r="B2998" s="324">
        <v>533602</v>
      </c>
      <c r="C2998" s="326" t="s">
        <v>9199</v>
      </c>
      <c r="D2998" s="326" t="s">
        <v>9048</v>
      </c>
      <c r="E2998" s="325">
        <v>35521</v>
      </c>
      <c r="F2998" s="325">
        <v>36255</v>
      </c>
      <c r="H2998" s="324" t="s">
        <v>9198</v>
      </c>
    </row>
    <row r="2999" spans="1:8" ht="14.45" customHeight="1" x14ac:dyDescent="0.2">
      <c r="A2999" s="324">
        <v>5360</v>
      </c>
      <c r="B2999" s="324">
        <v>536001</v>
      </c>
      <c r="C2999" s="326" t="s">
        <v>9197</v>
      </c>
      <c r="D2999" s="326" t="s">
        <v>9197</v>
      </c>
      <c r="E2999" s="325">
        <v>35521</v>
      </c>
      <c r="F2999" s="325">
        <v>43190</v>
      </c>
      <c r="G2999" s="324">
        <v>1174590020</v>
      </c>
      <c r="H2999" s="324" t="s">
        <v>3605</v>
      </c>
    </row>
    <row r="3000" spans="1:8" ht="14.45" customHeight="1" x14ac:dyDescent="0.2">
      <c r="A3000" s="324">
        <v>4621</v>
      </c>
      <c r="B3000" s="324">
        <v>462103</v>
      </c>
      <c r="C3000" s="326" t="s">
        <v>8323</v>
      </c>
      <c r="D3000" s="326" t="s">
        <v>9196</v>
      </c>
      <c r="E3000" s="325">
        <v>35517</v>
      </c>
      <c r="F3000" s="325">
        <v>36517</v>
      </c>
      <c r="H3000" s="324" t="s">
        <v>9195</v>
      </c>
    </row>
    <row r="3001" spans="1:8" ht="14.45" customHeight="1" x14ac:dyDescent="0.2">
      <c r="A3001" s="324">
        <v>4245</v>
      </c>
      <c r="B3001" s="324">
        <v>424505</v>
      </c>
      <c r="C3001" s="326" t="s">
        <v>9194</v>
      </c>
      <c r="D3001" s="326" t="s">
        <v>9193</v>
      </c>
      <c r="E3001" s="325">
        <v>35490</v>
      </c>
      <c r="F3001" s="325">
        <v>36934</v>
      </c>
      <c r="H3001" s="324" t="s">
        <v>9192</v>
      </c>
    </row>
    <row r="3002" spans="1:8" ht="14.45" customHeight="1" x14ac:dyDescent="0.2">
      <c r="A3002" s="324">
        <v>4452</v>
      </c>
      <c r="B3002" s="324">
        <v>445203</v>
      </c>
      <c r="C3002" s="326" t="s">
        <v>9174</v>
      </c>
      <c r="D3002" s="326" t="s">
        <v>9167</v>
      </c>
      <c r="E3002" s="325">
        <v>35490</v>
      </c>
      <c r="F3002" s="325">
        <v>35735</v>
      </c>
      <c r="H3002" s="324" t="s">
        <v>9173</v>
      </c>
    </row>
    <row r="3003" spans="1:8" ht="14.45" customHeight="1" x14ac:dyDescent="0.2">
      <c r="A3003" s="324">
        <v>4848</v>
      </c>
      <c r="B3003" s="324">
        <v>484806</v>
      </c>
      <c r="C3003" s="326" t="s">
        <v>8576</v>
      </c>
      <c r="D3003" s="326" t="s">
        <v>9048</v>
      </c>
      <c r="E3003" s="325">
        <v>35490</v>
      </c>
      <c r="F3003" s="325">
        <v>36677</v>
      </c>
      <c r="H3003" s="324" t="s">
        <v>9187</v>
      </c>
    </row>
    <row r="3004" spans="1:8" ht="14.45" customHeight="1" x14ac:dyDescent="0.2">
      <c r="A3004" s="324">
        <v>4991</v>
      </c>
      <c r="B3004" s="324">
        <v>499106</v>
      </c>
      <c r="C3004" s="326" t="s">
        <v>9170</v>
      </c>
      <c r="D3004" s="326" t="s">
        <v>9190</v>
      </c>
      <c r="E3004" s="325">
        <v>35490</v>
      </c>
      <c r="F3004" s="325">
        <v>35735</v>
      </c>
      <c r="H3004" s="324" t="s">
        <v>9191</v>
      </c>
    </row>
    <row r="3005" spans="1:8" ht="14.45" customHeight="1" x14ac:dyDescent="0.2">
      <c r="A3005" s="324">
        <v>5023</v>
      </c>
      <c r="B3005" s="324">
        <v>502305</v>
      </c>
      <c r="C3005" s="326" t="s">
        <v>9168</v>
      </c>
      <c r="D3005" s="326" t="s">
        <v>9190</v>
      </c>
      <c r="E3005" s="325">
        <v>35490</v>
      </c>
      <c r="F3005" s="325">
        <v>35735</v>
      </c>
      <c r="H3005" s="324" t="s">
        <v>9189</v>
      </c>
    </row>
    <row r="3006" spans="1:8" ht="14.45" customHeight="1" x14ac:dyDescent="0.2">
      <c r="A3006" s="324">
        <v>5182</v>
      </c>
      <c r="B3006" s="324">
        <v>518204</v>
      </c>
      <c r="C3006" s="326" t="s">
        <v>7012</v>
      </c>
      <c r="D3006" s="326" t="s">
        <v>9048</v>
      </c>
      <c r="E3006" s="325">
        <v>35490</v>
      </c>
      <c r="F3006" s="325">
        <v>36145</v>
      </c>
      <c r="H3006" s="324" t="s">
        <v>9188</v>
      </c>
    </row>
    <row r="3007" spans="1:8" ht="14.45" customHeight="1" x14ac:dyDescent="0.2">
      <c r="A3007" s="324">
        <v>5184</v>
      </c>
      <c r="B3007" s="324">
        <v>518405</v>
      </c>
      <c r="C3007" s="326" t="s">
        <v>7047</v>
      </c>
      <c r="D3007" s="326" t="s">
        <v>9048</v>
      </c>
      <c r="E3007" s="325">
        <v>35490</v>
      </c>
      <c r="F3007" s="325">
        <v>36571</v>
      </c>
      <c r="H3007" s="324" t="s">
        <v>9187</v>
      </c>
    </row>
    <row r="3008" spans="1:8" ht="14.45" customHeight="1" x14ac:dyDescent="0.2">
      <c r="A3008" s="324">
        <v>4942</v>
      </c>
      <c r="B3008" s="324">
        <v>494205</v>
      </c>
      <c r="C3008" s="326" t="s">
        <v>9186</v>
      </c>
      <c r="D3008" s="326" t="s">
        <v>3916</v>
      </c>
      <c r="E3008" s="325">
        <v>35486</v>
      </c>
      <c r="F3008" s="325">
        <v>36160</v>
      </c>
      <c r="H3008" s="324" t="s">
        <v>4557</v>
      </c>
    </row>
    <row r="3009" spans="1:8" ht="14.45" customHeight="1" x14ac:dyDescent="0.2">
      <c r="A3009" s="324">
        <v>5284</v>
      </c>
      <c r="B3009" s="324">
        <v>528401</v>
      </c>
      <c r="C3009" s="326" t="s">
        <v>9185</v>
      </c>
      <c r="D3009" s="326" t="s">
        <v>9184</v>
      </c>
      <c r="E3009" s="325">
        <v>35483</v>
      </c>
      <c r="F3009" s="325">
        <v>109574</v>
      </c>
      <c r="G3009" s="324">
        <v>1083673818</v>
      </c>
      <c r="H3009" s="324" t="s">
        <v>9183</v>
      </c>
    </row>
    <row r="3010" spans="1:8" ht="14.45" customHeight="1" x14ac:dyDescent="0.2">
      <c r="A3010" s="324">
        <v>4083</v>
      </c>
      <c r="B3010" s="324">
        <v>408302</v>
      </c>
      <c r="C3010" s="326" t="s">
        <v>4775</v>
      </c>
      <c r="D3010" s="326" t="s">
        <v>6623</v>
      </c>
      <c r="E3010" s="325">
        <v>35462</v>
      </c>
      <c r="F3010" s="325">
        <v>35764</v>
      </c>
      <c r="H3010" s="324" t="s">
        <v>6622</v>
      </c>
    </row>
    <row r="3011" spans="1:8" ht="14.45" customHeight="1" x14ac:dyDescent="0.2">
      <c r="A3011" s="324">
        <v>4728</v>
      </c>
      <c r="B3011" s="324">
        <v>472804</v>
      </c>
      <c r="C3011" s="326" t="s">
        <v>7814</v>
      </c>
      <c r="D3011" s="326" t="s">
        <v>9182</v>
      </c>
      <c r="E3011" s="325">
        <v>35462</v>
      </c>
      <c r="F3011" s="325">
        <v>36571</v>
      </c>
      <c r="H3011" s="324" t="s">
        <v>9181</v>
      </c>
    </row>
    <row r="3012" spans="1:8" ht="14.45" customHeight="1" x14ac:dyDescent="0.2">
      <c r="A3012" s="324">
        <v>5100</v>
      </c>
      <c r="B3012" s="324">
        <v>510003</v>
      </c>
      <c r="C3012" s="326" t="s">
        <v>5929</v>
      </c>
      <c r="D3012" s="326" t="s">
        <v>9180</v>
      </c>
      <c r="E3012" s="325">
        <v>35462</v>
      </c>
      <c r="F3012" s="325">
        <v>36571</v>
      </c>
      <c r="H3012" s="324" t="s">
        <v>9179</v>
      </c>
    </row>
    <row r="3013" spans="1:8" ht="14.45" customHeight="1" x14ac:dyDescent="0.2">
      <c r="A3013" s="324">
        <v>5310</v>
      </c>
      <c r="B3013" s="324">
        <v>531003</v>
      </c>
      <c r="C3013" s="326" t="s">
        <v>9178</v>
      </c>
      <c r="D3013" s="326" t="s">
        <v>8556</v>
      </c>
      <c r="E3013" s="325">
        <v>35462</v>
      </c>
      <c r="F3013" s="325">
        <v>35916</v>
      </c>
      <c r="H3013" s="324" t="s">
        <v>8555</v>
      </c>
    </row>
    <row r="3014" spans="1:8" ht="14.45" customHeight="1" x14ac:dyDescent="0.2">
      <c r="A3014" s="324">
        <v>5361</v>
      </c>
      <c r="B3014" s="324">
        <v>536101</v>
      </c>
      <c r="C3014" s="326" t="s">
        <v>9177</v>
      </c>
      <c r="D3014" s="326" t="s">
        <v>8005</v>
      </c>
      <c r="E3014" s="325">
        <v>35460</v>
      </c>
      <c r="F3014" s="325">
        <v>38686</v>
      </c>
      <c r="H3014" s="324" t="s">
        <v>8004</v>
      </c>
    </row>
    <row r="3015" spans="1:8" ht="14.45" customHeight="1" x14ac:dyDescent="0.2">
      <c r="A3015" s="324">
        <v>4025</v>
      </c>
      <c r="B3015" s="324">
        <v>402503</v>
      </c>
      <c r="C3015" s="326" t="s">
        <v>9176</v>
      </c>
      <c r="D3015" s="326" t="s">
        <v>9165</v>
      </c>
      <c r="E3015" s="325">
        <v>35431</v>
      </c>
      <c r="F3015" s="325">
        <v>36891</v>
      </c>
      <c r="H3015" s="324" t="s">
        <v>9164</v>
      </c>
    </row>
    <row r="3016" spans="1:8" ht="14.45" customHeight="1" x14ac:dyDescent="0.2">
      <c r="A3016" s="324">
        <v>4230</v>
      </c>
      <c r="B3016" s="324">
        <v>423003</v>
      </c>
      <c r="C3016" s="326" t="s">
        <v>4646</v>
      </c>
      <c r="D3016" s="326" t="s">
        <v>9165</v>
      </c>
      <c r="E3016" s="325">
        <v>35431</v>
      </c>
      <c r="F3016" s="325">
        <v>36891</v>
      </c>
      <c r="H3016" s="324" t="s">
        <v>9164</v>
      </c>
    </row>
    <row r="3017" spans="1:8" ht="14.45" customHeight="1" x14ac:dyDescent="0.2">
      <c r="A3017" s="324">
        <v>4333</v>
      </c>
      <c r="B3017" s="324">
        <v>433303</v>
      </c>
      <c r="C3017" s="326" t="s">
        <v>9175</v>
      </c>
      <c r="D3017" s="326" t="s">
        <v>9165</v>
      </c>
      <c r="E3017" s="325">
        <v>35431</v>
      </c>
      <c r="F3017" s="325">
        <v>36891</v>
      </c>
      <c r="H3017" s="324" t="s">
        <v>9164</v>
      </c>
    </row>
    <row r="3018" spans="1:8" ht="14.45" customHeight="1" x14ac:dyDescent="0.2">
      <c r="A3018" s="324">
        <v>4425</v>
      </c>
      <c r="B3018" s="324">
        <v>442502</v>
      </c>
      <c r="C3018" s="326" t="s">
        <v>4387</v>
      </c>
      <c r="D3018" s="326" t="s">
        <v>9165</v>
      </c>
      <c r="E3018" s="325">
        <v>35431</v>
      </c>
      <c r="F3018" s="325">
        <v>36891</v>
      </c>
      <c r="H3018" s="324" t="s">
        <v>9164</v>
      </c>
    </row>
    <row r="3019" spans="1:8" ht="14.45" customHeight="1" x14ac:dyDescent="0.2">
      <c r="A3019" s="324">
        <v>4452</v>
      </c>
      <c r="B3019" s="324">
        <v>445202</v>
      </c>
      <c r="C3019" s="326" t="s">
        <v>9174</v>
      </c>
      <c r="D3019" s="326" t="s">
        <v>9167</v>
      </c>
      <c r="E3019" s="325">
        <v>35431</v>
      </c>
      <c r="F3019" s="325">
        <v>35490</v>
      </c>
      <c r="H3019" s="324" t="s">
        <v>9173</v>
      </c>
    </row>
    <row r="3020" spans="1:8" ht="14.45" customHeight="1" x14ac:dyDescent="0.2">
      <c r="A3020" s="324">
        <v>4746</v>
      </c>
      <c r="B3020" s="324">
        <v>474602</v>
      </c>
      <c r="C3020" s="326" t="s">
        <v>3990</v>
      </c>
      <c r="D3020" s="326" t="s">
        <v>9165</v>
      </c>
      <c r="E3020" s="325">
        <v>35431</v>
      </c>
      <c r="F3020" s="325">
        <v>36891</v>
      </c>
      <c r="H3020" s="324" t="s">
        <v>9164</v>
      </c>
    </row>
    <row r="3021" spans="1:8" ht="14.45" customHeight="1" x14ac:dyDescent="0.2">
      <c r="A3021" s="324">
        <v>4873</v>
      </c>
      <c r="B3021" s="324">
        <v>487303</v>
      </c>
      <c r="C3021" s="326" t="s">
        <v>3801</v>
      </c>
      <c r="D3021" s="326" t="s">
        <v>9172</v>
      </c>
      <c r="E3021" s="325">
        <v>35431</v>
      </c>
      <c r="F3021" s="325">
        <v>36250</v>
      </c>
      <c r="H3021" s="324" t="s">
        <v>9171</v>
      </c>
    </row>
    <row r="3022" spans="1:8" ht="14.45" customHeight="1" x14ac:dyDescent="0.2">
      <c r="A3022" s="324">
        <v>4991</v>
      </c>
      <c r="B3022" s="324">
        <v>499105</v>
      </c>
      <c r="C3022" s="326" t="s">
        <v>9170</v>
      </c>
      <c r="D3022" s="326" t="s">
        <v>9167</v>
      </c>
      <c r="E3022" s="325">
        <v>35431</v>
      </c>
      <c r="F3022" s="325">
        <v>35490</v>
      </c>
      <c r="H3022" s="324" t="s">
        <v>9169</v>
      </c>
    </row>
    <row r="3023" spans="1:8" ht="14.45" customHeight="1" x14ac:dyDescent="0.2">
      <c r="A3023" s="324">
        <v>5023</v>
      </c>
      <c r="B3023" s="324">
        <v>502304</v>
      </c>
      <c r="C3023" s="326" t="s">
        <v>9168</v>
      </c>
      <c r="D3023" s="326" t="s">
        <v>9167</v>
      </c>
      <c r="E3023" s="325">
        <v>35431</v>
      </c>
      <c r="F3023" s="325">
        <v>35490</v>
      </c>
      <c r="H3023" s="324" t="s">
        <v>9166</v>
      </c>
    </row>
    <row r="3024" spans="1:8" ht="14.45" customHeight="1" x14ac:dyDescent="0.2">
      <c r="A3024" s="324">
        <v>5262</v>
      </c>
      <c r="B3024" s="324">
        <v>526203</v>
      </c>
      <c r="C3024" s="326" t="s">
        <v>8234</v>
      </c>
      <c r="D3024" s="326" t="s">
        <v>9165</v>
      </c>
      <c r="E3024" s="325">
        <v>35431</v>
      </c>
      <c r="F3024" s="325">
        <v>36891</v>
      </c>
      <c r="H3024" s="324" t="s">
        <v>9164</v>
      </c>
    </row>
    <row r="3025" spans="1:8" ht="14.45" customHeight="1" x14ac:dyDescent="0.2">
      <c r="A3025" s="324">
        <v>4077</v>
      </c>
      <c r="B3025" s="324">
        <v>407702</v>
      </c>
      <c r="C3025" s="326" t="s">
        <v>4780</v>
      </c>
      <c r="D3025" s="326" t="s">
        <v>9162</v>
      </c>
      <c r="E3025" s="325">
        <v>35426</v>
      </c>
      <c r="F3025" s="325">
        <v>40087</v>
      </c>
      <c r="G3025" s="324">
        <v>1407853971</v>
      </c>
      <c r="H3025" s="324" t="s">
        <v>9163</v>
      </c>
    </row>
    <row r="3026" spans="1:8" ht="14.45" customHeight="1" x14ac:dyDescent="0.2">
      <c r="A3026" s="324">
        <v>4556</v>
      </c>
      <c r="B3026" s="324">
        <v>455602</v>
      </c>
      <c r="C3026" s="326" t="s">
        <v>8804</v>
      </c>
      <c r="D3026" s="326" t="s">
        <v>9162</v>
      </c>
      <c r="E3026" s="325">
        <v>35426</v>
      </c>
      <c r="F3026" s="325">
        <v>37438</v>
      </c>
      <c r="H3026" s="324" t="s">
        <v>9161</v>
      </c>
    </row>
    <row r="3027" spans="1:8" ht="14.45" customHeight="1" x14ac:dyDescent="0.2">
      <c r="A3027" s="324">
        <v>4783</v>
      </c>
      <c r="B3027" s="324">
        <v>478304</v>
      </c>
      <c r="C3027" s="326" t="s">
        <v>7767</v>
      </c>
      <c r="D3027" s="326" t="s">
        <v>9160</v>
      </c>
      <c r="E3027" s="325">
        <v>35417</v>
      </c>
      <c r="F3027" s="325">
        <v>36403</v>
      </c>
      <c r="H3027" s="324" t="s">
        <v>9159</v>
      </c>
    </row>
    <row r="3028" spans="1:8" ht="14.45" customHeight="1" x14ac:dyDescent="0.2">
      <c r="A3028" s="324">
        <v>4215</v>
      </c>
      <c r="B3028" s="324">
        <v>421506</v>
      </c>
      <c r="C3028" s="326" t="s">
        <v>9158</v>
      </c>
      <c r="D3028" s="326" t="s">
        <v>9157</v>
      </c>
      <c r="E3028" s="325">
        <v>35414</v>
      </c>
      <c r="F3028" s="325">
        <v>40147</v>
      </c>
      <c r="G3028" s="324">
        <v>1639117005</v>
      </c>
      <c r="H3028" s="324" t="s">
        <v>9156</v>
      </c>
    </row>
    <row r="3029" spans="1:8" ht="14.45" customHeight="1" x14ac:dyDescent="0.2">
      <c r="A3029" s="324">
        <v>5082</v>
      </c>
      <c r="B3029" s="324">
        <v>508209</v>
      </c>
      <c r="C3029" s="326" t="s">
        <v>8681</v>
      </c>
      <c r="D3029" s="326" t="s">
        <v>9155</v>
      </c>
      <c r="E3029" s="325">
        <v>35411</v>
      </c>
      <c r="F3029" s="325">
        <v>36191</v>
      </c>
      <c r="H3029" s="324" t="s">
        <v>9154</v>
      </c>
    </row>
    <row r="3030" spans="1:8" ht="14.45" customHeight="1" x14ac:dyDescent="0.2">
      <c r="A3030" s="324">
        <v>4320</v>
      </c>
      <c r="B3030" s="324">
        <v>432006</v>
      </c>
      <c r="C3030" s="326" t="s">
        <v>7369</v>
      </c>
      <c r="D3030" s="326" t="s">
        <v>9151</v>
      </c>
      <c r="E3030" s="325">
        <v>35400</v>
      </c>
      <c r="F3030" s="325">
        <v>39436</v>
      </c>
      <c r="G3030" s="324">
        <v>1023045267</v>
      </c>
      <c r="H3030" s="324" t="s">
        <v>9150</v>
      </c>
    </row>
    <row r="3031" spans="1:8" ht="14.45" customHeight="1" x14ac:dyDescent="0.2">
      <c r="A3031" s="324">
        <v>5224</v>
      </c>
      <c r="B3031" s="324">
        <v>522403</v>
      </c>
      <c r="C3031" s="326" t="s">
        <v>7697</v>
      </c>
      <c r="D3031" s="326" t="s">
        <v>9151</v>
      </c>
      <c r="E3031" s="325">
        <v>35400</v>
      </c>
      <c r="F3031" s="325">
        <v>38017</v>
      </c>
      <c r="H3031" s="324" t="s">
        <v>9150</v>
      </c>
    </row>
    <row r="3032" spans="1:8" ht="14.45" customHeight="1" x14ac:dyDescent="0.2">
      <c r="A3032" s="324">
        <v>5254</v>
      </c>
      <c r="B3032" s="324">
        <v>525403</v>
      </c>
      <c r="C3032" s="326" t="s">
        <v>8346</v>
      </c>
      <c r="D3032" s="326" t="s">
        <v>9151</v>
      </c>
      <c r="E3032" s="325">
        <v>35400</v>
      </c>
      <c r="F3032" s="325">
        <v>39436</v>
      </c>
      <c r="G3032" s="324">
        <v>1700821550</v>
      </c>
      <c r="H3032" s="324" t="s">
        <v>9150</v>
      </c>
    </row>
    <row r="3033" spans="1:8" ht="14.45" customHeight="1" x14ac:dyDescent="0.2">
      <c r="A3033" s="324">
        <v>5268</v>
      </c>
      <c r="B3033" s="324">
        <v>526803</v>
      </c>
      <c r="C3033" s="326" t="s">
        <v>8445</v>
      </c>
      <c r="D3033" s="326" t="s">
        <v>9151</v>
      </c>
      <c r="E3033" s="325">
        <v>35400</v>
      </c>
      <c r="F3033" s="325">
        <v>37772</v>
      </c>
      <c r="H3033" s="324" t="s">
        <v>9150</v>
      </c>
    </row>
    <row r="3034" spans="1:8" ht="14.45" customHeight="1" x14ac:dyDescent="0.2">
      <c r="A3034" s="324">
        <v>5270</v>
      </c>
      <c r="B3034" s="324">
        <v>527002</v>
      </c>
      <c r="C3034" s="326" t="s">
        <v>9153</v>
      </c>
      <c r="D3034" s="326" t="s">
        <v>9151</v>
      </c>
      <c r="E3034" s="325">
        <v>35400</v>
      </c>
      <c r="F3034" s="325">
        <v>39436</v>
      </c>
      <c r="G3034" s="324">
        <v>1154364909</v>
      </c>
      <c r="H3034" s="324" t="s">
        <v>9150</v>
      </c>
    </row>
    <row r="3035" spans="1:8" ht="14.45" customHeight="1" x14ac:dyDescent="0.2">
      <c r="A3035" s="324">
        <v>5271</v>
      </c>
      <c r="B3035" s="324">
        <v>527102</v>
      </c>
      <c r="C3035" s="326" t="s">
        <v>9152</v>
      </c>
      <c r="D3035" s="326" t="s">
        <v>9151</v>
      </c>
      <c r="E3035" s="325">
        <v>35400</v>
      </c>
      <c r="F3035" s="325">
        <v>39436</v>
      </c>
      <c r="G3035" s="324">
        <v>1740225465</v>
      </c>
      <c r="H3035" s="324" t="s">
        <v>9150</v>
      </c>
    </row>
    <row r="3036" spans="1:8" ht="14.45" customHeight="1" x14ac:dyDescent="0.2">
      <c r="A3036" s="324">
        <v>4180</v>
      </c>
      <c r="B3036" s="324">
        <v>418002</v>
      </c>
      <c r="C3036" s="326" t="s">
        <v>4691</v>
      </c>
      <c r="D3036" s="326" t="s">
        <v>9149</v>
      </c>
      <c r="E3036" s="325">
        <v>35370</v>
      </c>
      <c r="F3036" s="325">
        <v>109574</v>
      </c>
      <c r="G3036" s="324">
        <v>1922181460</v>
      </c>
      <c r="H3036" s="324" t="s">
        <v>3420</v>
      </c>
    </row>
    <row r="3037" spans="1:8" ht="14.45" customHeight="1" x14ac:dyDescent="0.2">
      <c r="A3037" s="324">
        <v>4443</v>
      </c>
      <c r="B3037" s="324">
        <v>444311</v>
      </c>
      <c r="C3037" s="326" t="s">
        <v>9148</v>
      </c>
      <c r="D3037" s="326" t="s">
        <v>8789</v>
      </c>
      <c r="E3037" s="325">
        <v>35343</v>
      </c>
      <c r="F3037" s="325">
        <v>35653</v>
      </c>
      <c r="H3037" s="324" t="s">
        <v>9147</v>
      </c>
    </row>
    <row r="3038" spans="1:8" ht="14.45" customHeight="1" x14ac:dyDescent="0.2">
      <c r="A3038" s="324">
        <v>4163</v>
      </c>
      <c r="B3038" s="324">
        <v>416302</v>
      </c>
      <c r="C3038" s="326" t="s">
        <v>7461</v>
      </c>
      <c r="D3038" s="326" t="s">
        <v>9146</v>
      </c>
      <c r="E3038" s="325">
        <v>35339</v>
      </c>
      <c r="F3038" s="325">
        <v>35683</v>
      </c>
      <c r="H3038" s="324" t="s">
        <v>9145</v>
      </c>
    </row>
    <row r="3039" spans="1:8" ht="14.45" customHeight="1" x14ac:dyDescent="0.2">
      <c r="A3039" s="324">
        <v>4109</v>
      </c>
      <c r="B3039" s="324">
        <v>410903</v>
      </c>
      <c r="C3039" s="326" t="s">
        <v>7289</v>
      </c>
      <c r="D3039" s="326" t="s">
        <v>9144</v>
      </c>
      <c r="E3039" s="325">
        <v>35314</v>
      </c>
      <c r="F3039" s="325">
        <v>36646</v>
      </c>
      <c r="H3039" s="324" t="s">
        <v>9143</v>
      </c>
    </row>
    <row r="3040" spans="1:8" ht="14.45" customHeight="1" x14ac:dyDescent="0.2">
      <c r="A3040" s="324">
        <v>4449</v>
      </c>
      <c r="B3040" s="324">
        <v>444904</v>
      </c>
      <c r="C3040" s="326" t="s">
        <v>7288</v>
      </c>
      <c r="D3040" s="326" t="s">
        <v>9144</v>
      </c>
      <c r="E3040" s="325">
        <v>35314</v>
      </c>
      <c r="F3040" s="325">
        <v>37695</v>
      </c>
      <c r="H3040" s="324" t="s">
        <v>9143</v>
      </c>
    </row>
    <row r="3041" spans="1:8" ht="14.45" customHeight="1" x14ac:dyDescent="0.2">
      <c r="A3041" s="324">
        <v>4383</v>
      </c>
      <c r="B3041" s="324">
        <v>438307</v>
      </c>
      <c r="C3041" s="326" t="s">
        <v>8954</v>
      </c>
      <c r="D3041" s="326" t="s">
        <v>8384</v>
      </c>
      <c r="E3041" s="325">
        <v>35309</v>
      </c>
      <c r="F3041" s="325">
        <v>35824</v>
      </c>
      <c r="H3041" s="324" t="s">
        <v>8383</v>
      </c>
    </row>
    <row r="3042" spans="1:8" ht="14.45" customHeight="1" x14ac:dyDescent="0.2">
      <c r="A3042" s="324">
        <v>4894</v>
      </c>
      <c r="B3042" s="324">
        <v>489406</v>
      </c>
      <c r="C3042" s="326" t="s">
        <v>9142</v>
      </c>
      <c r="D3042" s="326" t="s">
        <v>8665</v>
      </c>
      <c r="E3042" s="325">
        <v>35309</v>
      </c>
      <c r="F3042" s="325">
        <v>37711</v>
      </c>
      <c r="H3042" s="324" t="s">
        <v>8664</v>
      </c>
    </row>
    <row r="3043" spans="1:8" ht="14.45" customHeight="1" x14ac:dyDescent="0.2">
      <c r="A3043" s="324">
        <v>4591</v>
      </c>
      <c r="B3043" s="324">
        <v>459103</v>
      </c>
      <c r="C3043" s="326" t="s">
        <v>5856</v>
      </c>
      <c r="D3043" s="326" t="s">
        <v>9141</v>
      </c>
      <c r="E3043" s="325">
        <v>35278</v>
      </c>
      <c r="F3043" s="325">
        <v>36069</v>
      </c>
      <c r="H3043" s="324" t="s">
        <v>9140</v>
      </c>
    </row>
    <row r="3044" spans="1:8" ht="14.45" customHeight="1" x14ac:dyDescent="0.2">
      <c r="A3044" s="324">
        <v>5037</v>
      </c>
      <c r="B3044" s="324">
        <v>503701</v>
      </c>
      <c r="C3044" s="326" t="s">
        <v>9139</v>
      </c>
      <c r="D3044" s="326" t="s">
        <v>9138</v>
      </c>
      <c r="E3044" s="325">
        <v>35260</v>
      </c>
      <c r="F3044" s="325">
        <v>35551</v>
      </c>
      <c r="H3044" s="324" t="s">
        <v>9137</v>
      </c>
    </row>
    <row r="3045" spans="1:8" ht="14.45" customHeight="1" x14ac:dyDescent="0.2">
      <c r="A3045" s="324">
        <v>4786</v>
      </c>
      <c r="B3045" s="324">
        <v>478603</v>
      </c>
      <c r="C3045" s="326" t="s">
        <v>9136</v>
      </c>
      <c r="D3045" s="326" t="s">
        <v>3916</v>
      </c>
      <c r="E3045" s="325">
        <v>35257</v>
      </c>
      <c r="F3045" s="325">
        <v>37437</v>
      </c>
      <c r="H3045" s="324" t="s">
        <v>4557</v>
      </c>
    </row>
    <row r="3046" spans="1:8" ht="14.45" customHeight="1" x14ac:dyDescent="0.2">
      <c r="A3046" s="324">
        <v>5359</v>
      </c>
      <c r="B3046" s="324">
        <v>535901</v>
      </c>
      <c r="C3046" s="326" t="s">
        <v>9135</v>
      </c>
      <c r="D3046" s="326" t="s">
        <v>7711</v>
      </c>
      <c r="E3046" s="325">
        <v>35255</v>
      </c>
      <c r="F3046" s="325">
        <v>39933</v>
      </c>
      <c r="G3046" s="324">
        <v>1063416303</v>
      </c>
      <c r="H3046" s="324" t="s">
        <v>7710</v>
      </c>
    </row>
    <row r="3047" spans="1:8" ht="14.45" customHeight="1" x14ac:dyDescent="0.2">
      <c r="A3047" s="324">
        <v>4011</v>
      </c>
      <c r="B3047" s="324">
        <v>401107</v>
      </c>
      <c r="C3047" s="326" t="s">
        <v>8327</v>
      </c>
      <c r="D3047" s="326" t="s">
        <v>7150</v>
      </c>
      <c r="E3047" s="325">
        <v>35247</v>
      </c>
      <c r="F3047" s="325">
        <v>41480</v>
      </c>
      <c r="G3047" s="324">
        <v>1861590077</v>
      </c>
      <c r="H3047" s="324" t="s">
        <v>9134</v>
      </c>
    </row>
    <row r="3048" spans="1:8" ht="14.45" customHeight="1" x14ac:dyDescent="0.2">
      <c r="A3048" s="324">
        <v>4416</v>
      </c>
      <c r="B3048" s="324">
        <v>441606</v>
      </c>
      <c r="C3048" s="326" t="s">
        <v>9133</v>
      </c>
      <c r="D3048" s="326" t="s">
        <v>8665</v>
      </c>
      <c r="E3048" s="325">
        <v>35247</v>
      </c>
      <c r="F3048" s="325">
        <v>37711</v>
      </c>
      <c r="H3048" s="324" t="s">
        <v>8664</v>
      </c>
    </row>
    <row r="3049" spans="1:8" ht="14.45" customHeight="1" x14ac:dyDescent="0.2">
      <c r="A3049" s="324">
        <v>4529</v>
      </c>
      <c r="B3049" s="324">
        <v>452907</v>
      </c>
      <c r="C3049" s="326" t="s">
        <v>9132</v>
      </c>
      <c r="D3049" s="326" t="s">
        <v>9131</v>
      </c>
      <c r="E3049" s="325">
        <v>35247</v>
      </c>
      <c r="F3049" s="325">
        <v>35895</v>
      </c>
      <c r="H3049" s="324" t="s">
        <v>9130</v>
      </c>
    </row>
    <row r="3050" spans="1:8" ht="14.45" customHeight="1" x14ac:dyDescent="0.2">
      <c r="A3050" s="324">
        <v>4919</v>
      </c>
      <c r="B3050" s="324">
        <v>491903</v>
      </c>
      <c r="C3050" s="326" t="s">
        <v>9129</v>
      </c>
      <c r="D3050" s="326" t="s">
        <v>7810</v>
      </c>
      <c r="E3050" s="325">
        <v>35247</v>
      </c>
      <c r="F3050" s="325">
        <v>35704</v>
      </c>
      <c r="H3050" s="324" t="s">
        <v>7809</v>
      </c>
    </row>
    <row r="3051" spans="1:8" ht="14.45" customHeight="1" x14ac:dyDescent="0.2">
      <c r="A3051" s="324">
        <v>4964</v>
      </c>
      <c r="B3051" s="324">
        <v>496408</v>
      </c>
      <c r="C3051" s="326" t="s">
        <v>9128</v>
      </c>
      <c r="D3051" s="326" t="s">
        <v>8665</v>
      </c>
      <c r="E3051" s="325">
        <v>35247</v>
      </c>
      <c r="F3051" s="325">
        <v>37711</v>
      </c>
      <c r="H3051" s="324" t="s">
        <v>8664</v>
      </c>
    </row>
    <row r="3052" spans="1:8" ht="14.45" customHeight="1" x14ac:dyDescent="0.2">
      <c r="A3052" s="324">
        <v>5051</v>
      </c>
      <c r="B3052" s="324">
        <v>505104</v>
      </c>
      <c r="C3052" s="326" t="s">
        <v>9127</v>
      </c>
      <c r="D3052" s="326" t="s">
        <v>7801</v>
      </c>
      <c r="E3052" s="325">
        <v>35247</v>
      </c>
      <c r="F3052" s="325">
        <v>35704</v>
      </c>
      <c r="H3052" s="324" t="s">
        <v>7800</v>
      </c>
    </row>
    <row r="3053" spans="1:8" ht="14.45" customHeight="1" x14ac:dyDescent="0.2">
      <c r="A3053" s="324">
        <v>5312</v>
      </c>
      <c r="B3053" s="324">
        <v>531202</v>
      </c>
      <c r="C3053" s="326" t="s">
        <v>8541</v>
      </c>
      <c r="D3053" s="326" t="s">
        <v>9126</v>
      </c>
      <c r="E3053" s="325">
        <v>35247</v>
      </c>
      <c r="F3053" s="325">
        <v>37802</v>
      </c>
      <c r="H3053" s="324" t="s">
        <v>9125</v>
      </c>
    </row>
    <row r="3054" spans="1:8" ht="14.45" customHeight="1" x14ac:dyDescent="0.2">
      <c r="A3054" s="324">
        <v>5324</v>
      </c>
      <c r="B3054" s="324">
        <v>532402</v>
      </c>
      <c r="C3054" s="326" t="s">
        <v>8695</v>
      </c>
      <c r="D3054" s="326" t="s">
        <v>7862</v>
      </c>
      <c r="E3054" s="325">
        <v>35247</v>
      </c>
      <c r="F3054" s="325">
        <v>36219</v>
      </c>
      <c r="H3054" s="324" t="s">
        <v>7861</v>
      </c>
    </row>
    <row r="3055" spans="1:8" ht="14.45" customHeight="1" x14ac:dyDescent="0.2">
      <c r="A3055" s="324">
        <v>5358</v>
      </c>
      <c r="B3055" s="324">
        <v>535801</v>
      </c>
      <c r="C3055" s="326" t="s">
        <v>9124</v>
      </c>
      <c r="D3055" s="326" t="s">
        <v>9123</v>
      </c>
      <c r="E3055" s="325">
        <v>35242</v>
      </c>
      <c r="F3055" s="325">
        <v>42421</v>
      </c>
      <c r="G3055" s="324">
        <v>1295799765</v>
      </c>
      <c r="H3055" s="324" t="s">
        <v>9122</v>
      </c>
    </row>
    <row r="3056" spans="1:8" ht="14.45" customHeight="1" x14ac:dyDescent="0.2">
      <c r="A3056" s="324">
        <v>4856</v>
      </c>
      <c r="B3056" s="324">
        <v>485603</v>
      </c>
      <c r="C3056" s="326" t="s">
        <v>3835</v>
      </c>
      <c r="D3056" s="326" t="s">
        <v>7873</v>
      </c>
      <c r="E3056" s="325">
        <v>35229</v>
      </c>
      <c r="F3056" s="325">
        <v>35674</v>
      </c>
      <c r="H3056" s="324" t="s">
        <v>7888</v>
      </c>
    </row>
    <row r="3057" spans="1:8" ht="14.45" customHeight="1" x14ac:dyDescent="0.2">
      <c r="A3057" s="324">
        <v>4349</v>
      </c>
      <c r="B3057" s="324">
        <v>434903</v>
      </c>
      <c r="C3057" s="326" t="s">
        <v>5664</v>
      </c>
      <c r="D3057" s="326" t="s">
        <v>9121</v>
      </c>
      <c r="E3057" s="325">
        <v>35217</v>
      </c>
      <c r="F3057" s="325">
        <v>36281</v>
      </c>
      <c r="H3057" s="324" t="s">
        <v>9120</v>
      </c>
    </row>
    <row r="3058" spans="1:8" ht="14.45" customHeight="1" x14ac:dyDescent="0.2">
      <c r="A3058" s="324">
        <v>4604</v>
      </c>
      <c r="B3058" s="324">
        <v>460406</v>
      </c>
      <c r="C3058" s="326" t="s">
        <v>9119</v>
      </c>
      <c r="D3058" s="326" t="s">
        <v>9118</v>
      </c>
      <c r="E3058" s="325">
        <v>35217</v>
      </c>
      <c r="F3058" s="325">
        <v>39842</v>
      </c>
      <c r="G3058" s="324">
        <v>1467439299</v>
      </c>
      <c r="H3058" s="324" t="s">
        <v>9117</v>
      </c>
    </row>
    <row r="3059" spans="1:8" ht="14.45" customHeight="1" x14ac:dyDescent="0.2">
      <c r="A3059" s="324">
        <v>4770</v>
      </c>
      <c r="B3059" s="324">
        <v>477006</v>
      </c>
      <c r="C3059" s="326" t="s">
        <v>8802</v>
      </c>
      <c r="D3059" s="326" t="s">
        <v>9116</v>
      </c>
      <c r="E3059" s="325">
        <v>35217</v>
      </c>
      <c r="F3059" s="325">
        <v>36233</v>
      </c>
      <c r="H3059" s="324" t="s">
        <v>9115</v>
      </c>
    </row>
    <row r="3060" spans="1:8" ht="14.45" customHeight="1" x14ac:dyDescent="0.2">
      <c r="A3060" s="324">
        <v>5301</v>
      </c>
      <c r="B3060" s="324">
        <v>530102</v>
      </c>
      <c r="C3060" s="326" t="s">
        <v>8385</v>
      </c>
      <c r="D3060" s="326" t="s">
        <v>8384</v>
      </c>
      <c r="E3060" s="325">
        <v>35217</v>
      </c>
      <c r="F3060" s="325">
        <v>35824</v>
      </c>
      <c r="H3060" s="324" t="s">
        <v>8383</v>
      </c>
    </row>
    <row r="3061" spans="1:8" ht="14.45" customHeight="1" x14ac:dyDescent="0.2">
      <c r="A3061" s="324">
        <v>5293</v>
      </c>
      <c r="B3061" s="324">
        <v>529302</v>
      </c>
      <c r="C3061" s="326" t="s">
        <v>9114</v>
      </c>
      <c r="D3061" s="326" t="s">
        <v>8284</v>
      </c>
      <c r="E3061" s="325">
        <v>35204</v>
      </c>
      <c r="F3061" s="325">
        <v>36039</v>
      </c>
      <c r="H3061" s="324" t="s">
        <v>8283</v>
      </c>
    </row>
    <row r="3062" spans="1:8" ht="14.45" customHeight="1" x14ac:dyDescent="0.2">
      <c r="A3062" s="324">
        <v>5000</v>
      </c>
      <c r="B3062" s="324">
        <v>500002</v>
      </c>
      <c r="C3062" s="326" t="s">
        <v>9113</v>
      </c>
      <c r="D3062" s="326" t="s">
        <v>5285</v>
      </c>
      <c r="E3062" s="325">
        <v>35193</v>
      </c>
      <c r="F3062" s="325">
        <v>35704</v>
      </c>
      <c r="H3062" s="324" t="s">
        <v>5284</v>
      </c>
    </row>
    <row r="3063" spans="1:8" ht="14.45" customHeight="1" x14ac:dyDescent="0.2">
      <c r="A3063" s="324">
        <v>4348</v>
      </c>
      <c r="B3063" s="324">
        <v>434808</v>
      </c>
      <c r="C3063" s="326" t="s">
        <v>6629</v>
      </c>
      <c r="D3063" s="326" t="s">
        <v>9112</v>
      </c>
      <c r="E3063" s="325">
        <v>35186</v>
      </c>
      <c r="F3063" s="325">
        <v>38924</v>
      </c>
      <c r="G3063" s="324" t="s">
        <v>9111</v>
      </c>
      <c r="H3063" s="324" t="s">
        <v>9110</v>
      </c>
    </row>
    <row r="3064" spans="1:8" ht="14.45" customHeight="1" x14ac:dyDescent="0.2">
      <c r="A3064" s="324">
        <v>4308</v>
      </c>
      <c r="B3064" s="324">
        <v>430804</v>
      </c>
      <c r="C3064" s="326" t="s">
        <v>9109</v>
      </c>
      <c r="D3064" s="326" t="s">
        <v>3916</v>
      </c>
      <c r="E3064" s="325">
        <v>35182</v>
      </c>
      <c r="F3064" s="325">
        <v>36403</v>
      </c>
      <c r="H3064" s="324" t="s">
        <v>4557</v>
      </c>
    </row>
    <row r="3065" spans="1:8" ht="14.45" customHeight="1" x14ac:dyDescent="0.2">
      <c r="A3065" s="324">
        <v>5357</v>
      </c>
      <c r="B3065" s="324">
        <v>535701</v>
      </c>
      <c r="C3065" s="326" t="s">
        <v>9108</v>
      </c>
      <c r="D3065" s="326" t="s">
        <v>9107</v>
      </c>
      <c r="E3065" s="325">
        <v>35179</v>
      </c>
      <c r="F3065" s="325">
        <v>35886</v>
      </c>
      <c r="H3065" s="324" t="s">
        <v>9106</v>
      </c>
    </row>
    <row r="3066" spans="1:8" ht="14.45" customHeight="1" x14ac:dyDescent="0.2">
      <c r="A3066" s="324">
        <v>5136</v>
      </c>
      <c r="B3066" s="324">
        <v>513605</v>
      </c>
      <c r="C3066" s="326" t="s">
        <v>9105</v>
      </c>
      <c r="D3066" s="326" t="s">
        <v>3916</v>
      </c>
      <c r="E3066" s="325">
        <v>35173</v>
      </c>
      <c r="F3066" s="325">
        <v>37437</v>
      </c>
      <c r="H3066" s="324" t="s">
        <v>4557</v>
      </c>
    </row>
    <row r="3067" spans="1:8" ht="14.45" customHeight="1" x14ac:dyDescent="0.2">
      <c r="A3067" s="324">
        <v>5113</v>
      </c>
      <c r="B3067" s="324">
        <v>511304</v>
      </c>
      <c r="C3067" s="326" t="s">
        <v>7177</v>
      </c>
      <c r="D3067" s="326" t="s">
        <v>9104</v>
      </c>
      <c r="E3067" s="325">
        <v>35167</v>
      </c>
      <c r="F3067" s="325">
        <v>36011</v>
      </c>
      <c r="H3067" s="324" t="s">
        <v>9103</v>
      </c>
    </row>
    <row r="3068" spans="1:8" ht="14.45" customHeight="1" x14ac:dyDescent="0.2">
      <c r="A3068" s="324">
        <v>4255</v>
      </c>
      <c r="B3068" s="324">
        <v>425506</v>
      </c>
      <c r="C3068" s="326" t="s">
        <v>8522</v>
      </c>
      <c r="D3068" s="326" t="s">
        <v>9102</v>
      </c>
      <c r="E3068" s="325">
        <v>35163</v>
      </c>
      <c r="F3068" s="325">
        <v>36341</v>
      </c>
      <c r="H3068" s="324" t="s">
        <v>9101</v>
      </c>
    </row>
    <row r="3069" spans="1:8" ht="14.45" customHeight="1" x14ac:dyDescent="0.2">
      <c r="A3069" s="324">
        <v>4272</v>
      </c>
      <c r="B3069" s="324">
        <v>427208</v>
      </c>
      <c r="C3069" s="326" t="s">
        <v>9100</v>
      </c>
      <c r="D3069" s="326" t="s">
        <v>4740</v>
      </c>
      <c r="E3069" s="325">
        <v>35159</v>
      </c>
      <c r="F3069" s="325">
        <v>35827</v>
      </c>
      <c r="H3069" s="324" t="s">
        <v>8357</v>
      </c>
    </row>
    <row r="3070" spans="1:8" ht="14.45" customHeight="1" x14ac:dyDescent="0.2">
      <c r="A3070" s="324">
        <v>4748</v>
      </c>
      <c r="B3070" s="324">
        <v>474805</v>
      </c>
      <c r="C3070" s="326" t="s">
        <v>9099</v>
      </c>
      <c r="D3070" s="326" t="s">
        <v>6623</v>
      </c>
      <c r="E3070" s="325">
        <v>35158</v>
      </c>
      <c r="F3070" s="325">
        <v>35833</v>
      </c>
      <c r="H3070" s="324" t="s">
        <v>6622</v>
      </c>
    </row>
    <row r="3071" spans="1:8" ht="14.45" customHeight="1" x14ac:dyDescent="0.2">
      <c r="A3071" s="324">
        <v>4488</v>
      </c>
      <c r="B3071" s="324">
        <v>448805</v>
      </c>
      <c r="C3071" s="326" t="s">
        <v>9098</v>
      </c>
      <c r="D3071" s="326" t="s">
        <v>8665</v>
      </c>
      <c r="E3071" s="325">
        <v>35156</v>
      </c>
      <c r="F3071" s="325">
        <v>36525</v>
      </c>
      <c r="H3071" s="324" t="s">
        <v>8664</v>
      </c>
    </row>
    <row r="3072" spans="1:8" ht="14.45" customHeight="1" x14ac:dyDescent="0.2">
      <c r="A3072" s="324">
        <v>4494</v>
      </c>
      <c r="B3072" s="324">
        <v>449403</v>
      </c>
      <c r="C3072" s="326" t="s">
        <v>9097</v>
      </c>
      <c r="D3072" s="326" t="s">
        <v>9096</v>
      </c>
      <c r="E3072" s="325">
        <v>35156</v>
      </c>
      <c r="F3072" s="325">
        <v>109574</v>
      </c>
      <c r="G3072" s="324">
        <v>1366496283</v>
      </c>
      <c r="H3072" s="324" t="s">
        <v>9095</v>
      </c>
    </row>
    <row r="3073" spans="1:8" ht="14.45" customHeight="1" x14ac:dyDescent="0.2">
      <c r="A3073" s="324">
        <v>4796</v>
      </c>
      <c r="B3073" s="324">
        <v>479603</v>
      </c>
      <c r="C3073" s="326" t="s">
        <v>3912</v>
      </c>
      <c r="D3073" s="326" t="s">
        <v>9094</v>
      </c>
      <c r="E3073" s="325">
        <v>35156</v>
      </c>
      <c r="F3073" s="325">
        <v>42338</v>
      </c>
      <c r="G3073" s="324">
        <v>1033168737</v>
      </c>
      <c r="H3073" s="324" t="s">
        <v>9093</v>
      </c>
    </row>
    <row r="3074" spans="1:8" ht="14.45" customHeight="1" x14ac:dyDescent="0.2">
      <c r="A3074" s="324">
        <v>4924</v>
      </c>
      <c r="B3074" s="324">
        <v>492405</v>
      </c>
      <c r="C3074" s="326" t="s">
        <v>9092</v>
      </c>
      <c r="D3074" s="326" t="s">
        <v>9029</v>
      </c>
      <c r="E3074" s="325">
        <v>35156</v>
      </c>
      <c r="F3074" s="325">
        <v>35821</v>
      </c>
      <c r="H3074" s="324" t="s">
        <v>9028</v>
      </c>
    </row>
    <row r="3075" spans="1:8" ht="14.45" customHeight="1" x14ac:dyDescent="0.2">
      <c r="A3075" s="324">
        <v>5062</v>
      </c>
      <c r="B3075" s="324">
        <v>506203</v>
      </c>
      <c r="C3075" s="326" t="s">
        <v>8589</v>
      </c>
      <c r="D3075" s="326" t="s">
        <v>8588</v>
      </c>
      <c r="E3075" s="325">
        <v>35156</v>
      </c>
      <c r="F3075" s="325">
        <v>35747</v>
      </c>
      <c r="H3075" s="324" t="s">
        <v>8587</v>
      </c>
    </row>
    <row r="3076" spans="1:8" ht="14.45" customHeight="1" x14ac:dyDescent="0.2">
      <c r="A3076" s="324">
        <v>5164</v>
      </c>
      <c r="B3076" s="324">
        <v>516407</v>
      </c>
      <c r="C3076" s="326" t="s">
        <v>8971</v>
      </c>
      <c r="D3076" s="326" t="s">
        <v>9091</v>
      </c>
      <c r="E3076" s="325">
        <v>35156</v>
      </c>
      <c r="F3076" s="325">
        <v>36447</v>
      </c>
      <c r="H3076" s="324" t="s">
        <v>9090</v>
      </c>
    </row>
    <row r="3077" spans="1:8" ht="14.45" customHeight="1" x14ac:dyDescent="0.2">
      <c r="A3077" s="324">
        <v>4183</v>
      </c>
      <c r="B3077" s="324">
        <v>418304</v>
      </c>
      <c r="C3077" s="326" t="s">
        <v>9089</v>
      </c>
      <c r="D3077" s="326" t="s">
        <v>8883</v>
      </c>
      <c r="E3077" s="325">
        <v>35125</v>
      </c>
      <c r="F3077" s="325">
        <v>36069</v>
      </c>
      <c r="H3077" s="324" t="s">
        <v>8882</v>
      </c>
    </row>
    <row r="3078" spans="1:8" ht="14.45" customHeight="1" x14ac:dyDescent="0.2">
      <c r="A3078" s="324">
        <v>4411</v>
      </c>
      <c r="B3078" s="324">
        <v>441106</v>
      </c>
      <c r="C3078" s="326" t="s">
        <v>8975</v>
      </c>
      <c r="D3078" s="326" t="s">
        <v>9088</v>
      </c>
      <c r="E3078" s="325">
        <v>35125</v>
      </c>
      <c r="F3078" s="325">
        <v>36447</v>
      </c>
      <c r="H3078" s="324" t="s">
        <v>9087</v>
      </c>
    </row>
    <row r="3079" spans="1:8" ht="14.45" customHeight="1" x14ac:dyDescent="0.2">
      <c r="A3079" s="324">
        <v>4482</v>
      </c>
      <c r="B3079" s="324">
        <v>448203</v>
      </c>
      <c r="C3079" s="326" t="s">
        <v>4312</v>
      </c>
      <c r="D3079" s="326" t="s">
        <v>9086</v>
      </c>
      <c r="E3079" s="325">
        <v>35125</v>
      </c>
      <c r="F3079" s="325">
        <v>36571</v>
      </c>
      <c r="H3079" s="324" t="s">
        <v>9085</v>
      </c>
    </row>
    <row r="3080" spans="1:8" ht="14.45" customHeight="1" x14ac:dyDescent="0.2">
      <c r="A3080" s="324">
        <v>4524</v>
      </c>
      <c r="B3080" s="324">
        <v>452407</v>
      </c>
      <c r="C3080" s="326" t="s">
        <v>8884</v>
      </c>
      <c r="D3080" s="326" t="s">
        <v>9084</v>
      </c>
      <c r="E3080" s="325">
        <v>35125</v>
      </c>
      <c r="F3080" s="325">
        <v>36363</v>
      </c>
      <c r="H3080" s="324" t="s">
        <v>9083</v>
      </c>
    </row>
    <row r="3081" spans="1:8" ht="14.45" customHeight="1" x14ac:dyDescent="0.2">
      <c r="A3081" s="324">
        <v>5356</v>
      </c>
      <c r="B3081" s="324">
        <v>535601</v>
      </c>
      <c r="C3081" s="326" t="s">
        <v>9082</v>
      </c>
      <c r="D3081" s="326" t="s">
        <v>9081</v>
      </c>
      <c r="E3081" s="325">
        <v>35117</v>
      </c>
      <c r="F3081" s="325">
        <v>37256</v>
      </c>
      <c r="H3081" s="324" t="s">
        <v>9080</v>
      </c>
    </row>
    <row r="3082" spans="1:8" ht="14.45" customHeight="1" x14ac:dyDescent="0.2">
      <c r="A3082" s="324">
        <v>4616</v>
      </c>
      <c r="B3082" s="324">
        <v>461604</v>
      </c>
      <c r="C3082" s="326" t="s">
        <v>8645</v>
      </c>
      <c r="D3082" s="326" t="s">
        <v>9079</v>
      </c>
      <c r="E3082" s="325">
        <v>35096</v>
      </c>
      <c r="F3082" s="325">
        <v>36833</v>
      </c>
      <c r="H3082" s="324" t="s">
        <v>9078</v>
      </c>
    </row>
    <row r="3083" spans="1:8" ht="14.45" customHeight="1" x14ac:dyDescent="0.2">
      <c r="A3083" s="324">
        <v>5228</v>
      </c>
      <c r="B3083" s="324">
        <v>522804</v>
      </c>
      <c r="C3083" s="326" t="s">
        <v>9077</v>
      </c>
      <c r="D3083" s="326" t="s">
        <v>9076</v>
      </c>
      <c r="E3083" s="325">
        <v>35096</v>
      </c>
      <c r="F3083" s="325">
        <v>37591</v>
      </c>
      <c r="H3083" s="324" t="s">
        <v>9075</v>
      </c>
    </row>
    <row r="3084" spans="1:8" ht="14.45" customHeight="1" x14ac:dyDescent="0.2">
      <c r="A3084" s="324">
        <v>4509</v>
      </c>
      <c r="B3084" s="324">
        <v>450908</v>
      </c>
      <c r="C3084" s="326" t="s">
        <v>9074</v>
      </c>
      <c r="D3084" s="326" t="s">
        <v>8592</v>
      </c>
      <c r="E3084" s="325">
        <v>35090</v>
      </c>
      <c r="F3084" s="325">
        <v>35545</v>
      </c>
      <c r="H3084" s="324" t="s">
        <v>8591</v>
      </c>
    </row>
    <row r="3085" spans="1:8" ht="14.45" customHeight="1" x14ac:dyDescent="0.2">
      <c r="A3085" s="324">
        <v>5355</v>
      </c>
      <c r="B3085" s="324">
        <v>535501</v>
      </c>
      <c r="C3085" s="326" t="s">
        <v>9073</v>
      </c>
      <c r="D3085" s="326" t="s">
        <v>9072</v>
      </c>
      <c r="E3085" s="325">
        <v>35074</v>
      </c>
      <c r="F3085" s="325">
        <v>41243</v>
      </c>
      <c r="G3085" s="324">
        <v>1023038379</v>
      </c>
      <c r="H3085" s="324" t="s">
        <v>9071</v>
      </c>
    </row>
    <row r="3086" spans="1:8" ht="14.45" customHeight="1" x14ac:dyDescent="0.2">
      <c r="A3086" s="324">
        <v>4009</v>
      </c>
      <c r="B3086" s="324">
        <v>400908</v>
      </c>
      <c r="C3086" s="326" t="s">
        <v>8995</v>
      </c>
      <c r="D3086" s="326" t="s">
        <v>3916</v>
      </c>
      <c r="E3086" s="325">
        <v>35065</v>
      </c>
      <c r="F3086" s="325">
        <v>36129</v>
      </c>
      <c r="H3086" s="324" t="s">
        <v>4557</v>
      </c>
    </row>
    <row r="3087" spans="1:8" ht="14.45" customHeight="1" x14ac:dyDescent="0.2">
      <c r="A3087" s="324">
        <v>4034</v>
      </c>
      <c r="B3087" s="324">
        <v>403406</v>
      </c>
      <c r="C3087" s="326" t="s">
        <v>4819</v>
      </c>
      <c r="D3087" s="326" t="s">
        <v>3916</v>
      </c>
      <c r="E3087" s="325">
        <v>35065</v>
      </c>
      <c r="F3087" s="325">
        <v>36464</v>
      </c>
      <c r="H3087" s="324" t="s">
        <v>4557</v>
      </c>
    </row>
    <row r="3088" spans="1:8" ht="14.45" customHeight="1" x14ac:dyDescent="0.2">
      <c r="A3088" s="324">
        <v>4049</v>
      </c>
      <c r="B3088" s="324">
        <v>404904</v>
      </c>
      <c r="C3088" s="326" t="s">
        <v>8575</v>
      </c>
      <c r="D3088" s="326" t="s">
        <v>9070</v>
      </c>
      <c r="E3088" s="325">
        <v>35065</v>
      </c>
      <c r="F3088" s="325">
        <v>38352</v>
      </c>
      <c r="H3088" s="324" t="s">
        <v>9069</v>
      </c>
    </row>
    <row r="3089" spans="1:8" ht="14.45" customHeight="1" x14ac:dyDescent="0.2">
      <c r="A3089" s="324">
        <v>4125</v>
      </c>
      <c r="B3089" s="324">
        <v>412509</v>
      </c>
      <c r="C3089" s="326" t="s">
        <v>8994</v>
      </c>
      <c r="D3089" s="326" t="s">
        <v>3916</v>
      </c>
      <c r="E3089" s="325">
        <v>35065</v>
      </c>
      <c r="F3089" s="325">
        <v>35927</v>
      </c>
      <c r="H3089" s="324" t="s">
        <v>4557</v>
      </c>
    </row>
    <row r="3090" spans="1:8" ht="14.45" customHeight="1" x14ac:dyDescent="0.2">
      <c r="A3090" s="324">
        <v>4297</v>
      </c>
      <c r="B3090" s="324">
        <v>429706</v>
      </c>
      <c r="C3090" s="326" t="s">
        <v>8675</v>
      </c>
      <c r="D3090" s="326" t="s">
        <v>3916</v>
      </c>
      <c r="E3090" s="325">
        <v>35065</v>
      </c>
      <c r="F3090" s="325">
        <v>36130</v>
      </c>
      <c r="H3090" s="324" t="s">
        <v>4557</v>
      </c>
    </row>
    <row r="3091" spans="1:8" ht="14.45" customHeight="1" x14ac:dyDescent="0.2">
      <c r="A3091" s="324">
        <v>4403</v>
      </c>
      <c r="B3091" s="324">
        <v>440307</v>
      </c>
      <c r="C3091" s="326" t="s">
        <v>8993</v>
      </c>
      <c r="D3091" s="326" t="s">
        <v>3916</v>
      </c>
      <c r="E3091" s="325">
        <v>35065</v>
      </c>
      <c r="F3091" s="325">
        <v>37499</v>
      </c>
      <c r="H3091" s="324" t="s">
        <v>4557</v>
      </c>
    </row>
    <row r="3092" spans="1:8" ht="14.45" customHeight="1" x14ac:dyDescent="0.2">
      <c r="A3092" s="324">
        <v>4624</v>
      </c>
      <c r="B3092" s="324">
        <v>462404</v>
      </c>
      <c r="C3092" s="326" t="s">
        <v>8674</v>
      </c>
      <c r="D3092" s="326" t="s">
        <v>3916</v>
      </c>
      <c r="E3092" s="325">
        <v>35065</v>
      </c>
      <c r="F3092" s="325">
        <v>36387</v>
      </c>
      <c r="H3092" s="324" t="s">
        <v>4557</v>
      </c>
    </row>
    <row r="3093" spans="1:8" ht="14.45" customHeight="1" x14ac:dyDescent="0.2">
      <c r="A3093" s="324">
        <v>4636</v>
      </c>
      <c r="B3093" s="324">
        <v>463603</v>
      </c>
      <c r="C3093" s="326" t="s">
        <v>5905</v>
      </c>
      <c r="D3093" s="326" t="s">
        <v>9068</v>
      </c>
      <c r="E3093" s="325">
        <v>35065</v>
      </c>
      <c r="F3093" s="325">
        <v>37711</v>
      </c>
      <c r="H3093" s="324" t="s">
        <v>9067</v>
      </c>
    </row>
    <row r="3094" spans="1:8" ht="14.45" customHeight="1" x14ac:dyDescent="0.2">
      <c r="A3094" s="324">
        <v>4712</v>
      </c>
      <c r="B3094" s="324">
        <v>471204</v>
      </c>
      <c r="C3094" s="326" t="s">
        <v>5679</v>
      </c>
      <c r="D3094" s="326" t="s">
        <v>9066</v>
      </c>
      <c r="E3094" s="325">
        <v>35065</v>
      </c>
      <c r="F3094" s="325">
        <v>38352</v>
      </c>
      <c r="H3094" s="324" t="s">
        <v>9065</v>
      </c>
    </row>
    <row r="3095" spans="1:8" ht="14.45" customHeight="1" x14ac:dyDescent="0.2">
      <c r="A3095" s="324">
        <v>4958</v>
      </c>
      <c r="B3095" s="324">
        <v>495804</v>
      </c>
      <c r="C3095" s="326" t="s">
        <v>5486</v>
      </c>
      <c r="D3095" s="326" t="s">
        <v>7873</v>
      </c>
      <c r="E3095" s="325">
        <v>35065</v>
      </c>
      <c r="F3095" s="325">
        <v>35704</v>
      </c>
      <c r="H3095" s="324" t="s">
        <v>7872</v>
      </c>
    </row>
    <row r="3096" spans="1:8" ht="14.45" customHeight="1" x14ac:dyDescent="0.2">
      <c r="A3096" s="324">
        <v>5030</v>
      </c>
      <c r="B3096" s="324">
        <v>503010</v>
      </c>
      <c r="C3096" s="326" t="s">
        <v>9009</v>
      </c>
      <c r="D3096" s="326" t="s">
        <v>3916</v>
      </c>
      <c r="E3096" s="325">
        <v>35065</v>
      </c>
      <c r="F3096" s="325">
        <v>36418</v>
      </c>
      <c r="H3096" s="324" t="s">
        <v>4557</v>
      </c>
    </row>
    <row r="3097" spans="1:8" ht="14.45" customHeight="1" x14ac:dyDescent="0.2">
      <c r="A3097" s="324">
        <v>5046</v>
      </c>
      <c r="B3097" s="324">
        <v>504607</v>
      </c>
      <c r="C3097" s="326" t="s">
        <v>8992</v>
      </c>
      <c r="D3097" s="326" t="s">
        <v>3916</v>
      </c>
      <c r="E3097" s="325">
        <v>35065</v>
      </c>
      <c r="F3097" s="325">
        <v>36589</v>
      </c>
      <c r="H3097" s="324" t="s">
        <v>4557</v>
      </c>
    </row>
    <row r="3098" spans="1:8" ht="14.45" customHeight="1" x14ac:dyDescent="0.2">
      <c r="A3098" s="324">
        <v>5085</v>
      </c>
      <c r="B3098" s="324">
        <v>508506</v>
      </c>
      <c r="C3098" s="326" t="s">
        <v>8991</v>
      </c>
      <c r="D3098" s="326" t="s">
        <v>3916</v>
      </c>
      <c r="E3098" s="325">
        <v>35065</v>
      </c>
      <c r="F3098" s="325">
        <v>36129</v>
      </c>
      <c r="H3098" s="324" t="s">
        <v>4557</v>
      </c>
    </row>
    <row r="3099" spans="1:8" ht="14.45" customHeight="1" x14ac:dyDescent="0.2">
      <c r="A3099" s="324">
        <v>5134</v>
      </c>
      <c r="B3099" s="324">
        <v>513404</v>
      </c>
      <c r="C3099" s="326" t="s">
        <v>7636</v>
      </c>
      <c r="D3099" s="326" t="s">
        <v>9064</v>
      </c>
      <c r="E3099" s="325">
        <v>35065</v>
      </c>
      <c r="F3099" s="325">
        <v>38352</v>
      </c>
      <c r="H3099" s="324" t="s">
        <v>9063</v>
      </c>
    </row>
    <row r="3100" spans="1:8" ht="14.45" customHeight="1" x14ac:dyDescent="0.2">
      <c r="A3100" s="324">
        <v>5146</v>
      </c>
      <c r="B3100" s="324">
        <v>514603</v>
      </c>
      <c r="C3100" s="326" t="s">
        <v>6121</v>
      </c>
      <c r="D3100" s="326" t="s">
        <v>7873</v>
      </c>
      <c r="E3100" s="325">
        <v>35065</v>
      </c>
      <c r="F3100" s="325">
        <v>35674</v>
      </c>
      <c r="H3100" s="324" t="s">
        <v>7886</v>
      </c>
    </row>
    <row r="3101" spans="1:8" ht="14.45" customHeight="1" x14ac:dyDescent="0.2">
      <c r="A3101" s="324">
        <v>5172</v>
      </c>
      <c r="B3101" s="324">
        <v>517206</v>
      </c>
      <c r="C3101" s="326" t="s">
        <v>8990</v>
      </c>
      <c r="D3101" s="326" t="s">
        <v>3916</v>
      </c>
      <c r="E3101" s="325">
        <v>35065</v>
      </c>
      <c r="F3101" s="325">
        <v>36129</v>
      </c>
      <c r="H3101" s="324" t="s">
        <v>4557</v>
      </c>
    </row>
    <row r="3102" spans="1:8" ht="14.45" customHeight="1" x14ac:dyDescent="0.2">
      <c r="A3102" s="324">
        <v>5213</v>
      </c>
      <c r="B3102" s="324">
        <v>521303</v>
      </c>
      <c r="C3102" s="326" t="s">
        <v>7600</v>
      </c>
      <c r="D3102" s="326" t="s">
        <v>9062</v>
      </c>
      <c r="E3102" s="325">
        <v>35065</v>
      </c>
      <c r="F3102" s="325">
        <v>42185</v>
      </c>
      <c r="G3102" s="324">
        <v>1629135041</v>
      </c>
      <c r="H3102" s="324" t="s">
        <v>9061</v>
      </c>
    </row>
    <row r="3103" spans="1:8" ht="14.45" customHeight="1" x14ac:dyDescent="0.2">
      <c r="A3103" s="324">
        <v>4456</v>
      </c>
      <c r="B3103" s="324">
        <v>445607</v>
      </c>
      <c r="C3103" s="326" t="s">
        <v>5937</v>
      </c>
      <c r="D3103" s="326" t="s">
        <v>3797</v>
      </c>
      <c r="E3103" s="325">
        <v>35055</v>
      </c>
      <c r="F3103" s="325">
        <v>35185</v>
      </c>
      <c r="H3103" s="324" t="s">
        <v>9060</v>
      </c>
    </row>
    <row r="3104" spans="1:8" ht="14.45" customHeight="1" x14ac:dyDescent="0.2">
      <c r="A3104" s="324">
        <v>4141</v>
      </c>
      <c r="B3104" s="324">
        <v>414106</v>
      </c>
      <c r="C3104" s="326" t="s">
        <v>4732</v>
      </c>
      <c r="D3104" s="326" t="s">
        <v>9059</v>
      </c>
      <c r="E3104" s="325">
        <v>35034</v>
      </c>
      <c r="F3104" s="325">
        <v>36872</v>
      </c>
      <c r="H3104" s="324" t="s">
        <v>9058</v>
      </c>
    </row>
    <row r="3105" spans="1:8" ht="14.45" customHeight="1" x14ac:dyDescent="0.2">
      <c r="A3105" s="324">
        <v>4774</v>
      </c>
      <c r="B3105" s="324">
        <v>477404</v>
      </c>
      <c r="C3105" s="326" t="s">
        <v>3939</v>
      </c>
      <c r="D3105" s="326" t="s">
        <v>8856</v>
      </c>
      <c r="E3105" s="325">
        <v>35034</v>
      </c>
      <c r="F3105" s="325">
        <v>36860</v>
      </c>
      <c r="H3105" s="324" t="s">
        <v>9057</v>
      </c>
    </row>
    <row r="3106" spans="1:8" ht="14.45" customHeight="1" x14ac:dyDescent="0.2">
      <c r="A3106" s="324">
        <v>4817</v>
      </c>
      <c r="B3106" s="324">
        <v>481708</v>
      </c>
      <c r="C3106" s="326" t="s">
        <v>7690</v>
      </c>
      <c r="D3106" s="326" t="s">
        <v>9056</v>
      </c>
      <c r="E3106" s="325">
        <v>35034</v>
      </c>
      <c r="F3106" s="325">
        <v>36206</v>
      </c>
      <c r="H3106" s="324" t="s">
        <v>9055</v>
      </c>
    </row>
    <row r="3107" spans="1:8" ht="14.45" customHeight="1" x14ac:dyDescent="0.2">
      <c r="A3107" s="324">
        <v>4762</v>
      </c>
      <c r="B3107" s="324">
        <v>476203</v>
      </c>
      <c r="C3107" s="326" t="s">
        <v>9054</v>
      </c>
      <c r="D3107" s="326" t="s">
        <v>3916</v>
      </c>
      <c r="E3107" s="325">
        <v>35012</v>
      </c>
      <c r="F3107" s="325">
        <v>36129</v>
      </c>
      <c r="H3107" s="324" t="s">
        <v>4557</v>
      </c>
    </row>
    <row r="3108" spans="1:8" ht="14.45" customHeight="1" x14ac:dyDescent="0.2">
      <c r="A3108" s="324">
        <v>5103</v>
      </c>
      <c r="B3108" s="324">
        <v>510307</v>
      </c>
      <c r="C3108" s="326" t="s">
        <v>8186</v>
      </c>
      <c r="D3108" s="326" t="s">
        <v>7862</v>
      </c>
      <c r="E3108" s="325">
        <v>35004</v>
      </c>
      <c r="F3108" s="325">
        <v>36160</v>
      </c>
      <c r="H3108" s="324" t="s">
        <v>7861</v>
      </c>
    </row>
    <row r="3109" spans="1:8" ht="14.45" customHeight="1" x14ac:dyDescent="0.2">
      <c r="A3109" s="324">
        <v>4037</v>
      </c>
      <c r="B3109" s="324">
        <v>403703</v>
      </c>
      <c r="C3109" s="326" t="s">
        <v>9053</v>
      </c>
      <c r="D3109" s="326" t="s">
        <v>9052</v>
      </c>
      <c r="E3109" s="325">
        <v>34990</v>
      </c>
      <c r="F3109" s="325">
        <v>36616</v>
      </c>
      <c r="H3109" s="324" t="s">
        <v>9051</v>
      </c>
    </row>
    <row r="3110" spans="1:8" ht="14.45" customHeight="1" x14ac:dyDescent="0.2">
      <c r="A3110" s="324">
        <v>4264</v>
      </c>
      <c r="B3110" s="324">
        <v>426404</v>
      </c>
      <c r="C3110" s="326" t="s">
        <v>8663</v>
      </c>
      <c r="D3110" s="326" t="s">
        <v>9050</v>
      </c>
      <c r="E3110" s="325">
        <v>34984</v>
      </c>
      <c r="F3110" s="325">
        <v>36596</v>
      </c>
      <c r="H3110" s="324" t="s">
        <v>9049</v>
      </c>
    </row>
    <row r="3111" spans="1:8" ht="14.45" customHeight="1" x14ac:dyDescent="0.2">
      <c r="A3111" s="324">
        <v>4268</v>
      </c>
      <c r="B3111" s="324">
        <v>426807</v>
      </c>
      <c r="C3111" s="326" t="s">
        <v>6769</v>
      </c>
      <c r="D3111" s="326" t="s">
        <v>9048</v>
      </c>
      <c r="E3111" s="325">
        <v>34984</v>
      </c>
      <c r="F3111" s="325">
        <v>36655</v>
      </c>
      <c r="H3111" s="324" t="s">
        <v>9047</v>
      </c>
    </row>
    <row r="3112" spans="1:8" ht="14.45" customHeight="1" x14ac:dyDescent="0.2">
      <c r="A3112" s="324">
        <v>4493</v>
      </c>
      <c r="B3112" s="324">
        <v>449304</v>
      </c>
      <c r="C3112" s="326" t="s">
        <v>6437</v>
      </c>
      <c r="D3112" s="326" t="s">
        <v>3797</v>
      </c>
      <c r="E3112" s="325">
        <v>34976</v>
      </c>
      <c r="F3112" s="325">
        <v>38503</v>
      </c>
      <c r="H3112" s="324" t="s">
        <v>4073</v>
      </c>
    </row>
    <row r="3113" spans="1:8" ht="14.45" customHeight="1" x14ac:dyDescent="0.2">
      <c r="A3113" s="324">
        <v>4772</v>
      </c>
      <c r="B3113" s="324">
        <v>477204</v>
      </c>
      <c r="C3113" s="326" t="s">
        <v>5644</v>
      </c>
      <c r="D3113" s="326" t="s">
        <v>3797</v>
      </c>
      <c r="E3113" s="325">
        <v>34976</v>
      </c>
      <c r="F3113" s="325">
        <v>38503</v>
      </c>
      <c r="H3113" s="324" t="s">
        <v>4073</v>
      </c>
    </row>
    <row r="3114" spans="1:8" ht="14.45" customHeight="1" x14ac:dyDescent="0.2">
      <c r="A3114" s="324">
        <v>5206</v>
      </c>
      <c r="B3114" s="324">
        <v>520603</v>
      </c>
      <c r="C3114" s="326" t="s">
        <v>7536</v>
      </c>
      <c r="D3114" s="326" t="s">
        <v>3797</v>
      </c>
      <c r="E3114" s="325">
        <v>34976</v>
      </c>
      <c r="F3114" s="325">
        <v>38472</v>
      </c>
      <c r="H3114" s="324" t="s">
        <v>4073</v>
      </c>
    </row>
    <row r="3115" spans="1:8" ht="14.45" customHeight="1" x14ac:dyDescent="0.2">
      <c r="A3115" s="324">
        <v>5353</v>
      </c>
      <c r="B3115" s="324">
        <v>535301</v>
      </c>
      <c r="C3115" s="326" t="s">
        <v>9046</v>
      </c>
      <c r="D3115" s="326" t="s">
        <v>9046</v>
      </c>
      <c r="E3115" s="325">
        <v>34976</v>
      </c>
      <c r="F3115" s="325">
        <v>35867</v>
      </c>
      <c r="H3115" s="324" t="s">
        <v>9045</v>
      </c>
    </row>
    <row r="3116" spans="1:8" ht="14.45" customHeight="1" x14ac:dyDescent="0.2">
      <c r="A3116" s="324">
        <v>4316</v>
      </c>
      <c r="B3116" s="324">
        <v>431607</v>
      </c>
      <c r="C3116" s="326" t="s">
        <v>9044</v>
      </c>
      <c r="D3116" s="326" t="s">
        <v>8606</v>
      </c>
      <c r="E3116" s="325">
        <v>34973</v>
      </c>
      <c r="F3116" s="325">
        <v>35946</v>
      </c>
      <c r="H3116" s="324" t="s">
        <v>8605</v>
      </c>
    </row>
    <row r="3117" spans="1:8" ht="14.45" customHeight="1" x14ac:dyDescent="0.2">
      <c r="A3117" s="324">
        <v>4743</v>
      </c>
      <c r="B3117" s="324">
        <v>474302</v>
      </c>
      <c r="C3117" s="326" t="s">
        <v>9043</v>
      </c>
      <c r="D3117" s="326" t="s">
        <v>9042</v>
      </c>
      <c r="E3117" s="325">
        <v>34973</v>
      </c>
      <c r="F3117" s="325">
        <v>42062</v>
      </c>
      <c r="G3117" s="324">
        <v>1639250905</v>
      </c>
      <c r="H3117" s="324" t="s">
        <v>9041</v>
      </c>
    </row>
    <row r="3118" spans="1:8" ht="14.45" customHeight="1" x14ac:dyDescent="0.2">
      <c r="A3118" s="324">
        <v>5074</v>
      </c>
      <c r="B3118" s="324">
        <v>507404</v>
      </c>
      <c r="C3118" s="326" t="s">
        <v>9040</v>
      </c>
      <c r="D3118" s="326" t="s">
        <v>7652</v>
      </c>
      <c r="E3118" s="325">
        <v>34973</v>
      </c>
      <c r="F3118" s="325">
        <v>35947</v>
      </c>
      <c r="H3118" s="324" t="s">
        <v>7651</v>
      </c>
    </row>
    <row r="3119" spans="1:8" ht="14.45" customHeight="1" x14ac:dyDescent="0.2">
      <c r="A3119" s="324">
        <v>5119</v>
      </c>
      <c r="B3119" s="324">
        <v>511904</v>
      </c>
      <c r="C3119" s="326" t="s">
        <v>7707</v>
      </c>
      <c r="D3119" s="326" t="s">
        <v>9039</v>
      </c>
      <c r="E3119" s="325">
        <v>34973</v>
      </c>
      <c r="F3119" s="325">
        <v>36585</v>
      </c>
      <c r="H3119" s="324" t="s">
        <v>9038</v>
      </c>
    </row>
    <row r="3120" spans="1:8" ht="14.45" customHeight="1" x14ac:dyDescent="0.2">
      <c r="A3120" s="324">
        <v>5354</v>
      </c>
      <c r="B3120" s="324">
        <v>535401</v>
      </c>
      <c r="C3120" s="326" t="s">
        <v>9037</v>
      </c>
      <c r="D3120" s="326" t="s">
        <v>8665</v>
      </c>
      <c r="E3120" s="325">
        <v>34955</v>
      </c>
      <c r="F3120" s="325">
        <v>36721</v>
      </c>
      <c r="H3120" s="324" t="s">
        <v>8664</v>
      </c>
    </row>
    <row r="3121" spans="1:8" ht="14.45" customHeight="1" x14ac:dyDescent="0.2">
      <c r="A3121" s="324">
        <v>4443</v>
      </c>
      <c r="B3121" s="324">
        <v>444310</v>
      </c>
      <c r="C3121" s="326" t="s">
        <v>9036</v>
      </c>
      <c r="D3121" s="326" t="s">
        <v>8789</v>
      </c>
      <c r="E3121" s="325">
        <v>34943</v>
      </c>
      <c r="F3121" s="325">
        <v>35342</v>
      </c>
      <c r="H3121" s="324" t="s">
        <v>8788</v>
      </c>
    </row>
    <row r="3122" spans="1:8" ht="14.45" customHeight="1" x14ac:dyDescent="0.2">
      <c r="A3122" s="324">
        <v>5255</v>
      </c>
      <c r="B3122" s="324">
        <v>525502</v>
      </c>
      <c r="C3122" s="326" t="s">
        <v>7932</v>
      </c>
      <c r="D3122" s="326" t="s">
        <v>9035</v>
      </c>
      <c r="E3122" s="325">
        <v>34943</v>
      </c>
      <c r="F3122" s="325">
        <v>36161</v>
      </c>
      <c r="H3122" s="324" t="s">
        <v>9034</v>
      </c>
    </row>
    <row r="3123" spans="1:8" ht="14.45" customHeight="1" x14ac:dyDescent="0.2">
      <c r="A3123" s="324">
        <v>4141</v>
      </c>
      <c r="B3123" s="324">
        <v>414105</v>
      </c>
      <c r="C3123" s="326" t="s">
        <v>4732</v>
      </c>
      <c r="D3123" s="326" t="s">
        <v>8355</v>
      </c>
      <c r="E3123" s="325">
        <v>34912</v>
      </c>
      <c r="F3123" s="325">
        <v>35034</v>
      </c>
      <c r="H3123" s="324" t="s">
        <v>9033</v>
      </c>
    </row>
    <row r="3124" spans="1:8" ht="14.45" customHeight="1" x14ac:dyDescent="0.2">
      <c r="A3124" s="324">
        <v>4781</v>
      </c>
      <c r="B3124" s="324">
        <v>478107</v>
      </c>
      <c r="C3124" s="326" t="s">
        <v>9032</v>
      </c>
      <c r="D3124" s="326" t="s">
        <v>9031</v>
      </c>
      <c r="E3124" s="325">
        <v>34912</v>
      </c>
      <c r="F3124" s="325">
        <v>42062</v>
      </c>
      <c r="G3124" s="324">
        <v>1457316176</v>
      </c>
      <c r="H3124" s="324" t="s">
        <v>9030</v>
      </c>
    </row>
    <row r="3125" spans="1:8" ht="14.45" customHeight="1" x14ac:dyDescent="0.2">
      <c r="A3125" s="324">
        <v>4924</v>
      </c>
      <c r="B3125" s="324">
        <v>492404</v>
      </c>
      <c r="C3125" s="326" t="s">
        <v>7612</v>
      </c>
      <c r="D3125" s="326" t="s">
        <v>9029</v>
      </c>
      <c r="E3125" s="325">
        <v>34912</v>
      </c>
      <c r="F3125" s="325">
        <v>35156</v>
      </c>
      <c r="H3125" s="324" t="s">
        <v>9028</v>
      </c>
    </row>
    <row r="3126" spans="1:8" ht="14.45" customHeight="1" x14ac:dyDescent="0.2">
      <c r="A3126" s="324">
        <v>5022</v>
      </c>
      <c r="B3126" s="324">
        <v>502206</v>
      </c>
      <c r="C3126" s="326" t="s">
        <v>9027</v>
      </c>
      <c r="D3126" s="326" t="s">
        <v>9026</v>
      </c>
      <c r="E3126" s="325">
        <v>34912</v>
      </c>
      <c r="F3126" s="325">
        <v>42004</v>
      </c>
      <c r="G3126" s="324">
        <v>1205884749</v>
      </c>
      <c r="H3126" s="324" t="s">
        <v>9025</v>
      </c>
    </row>
    <row r="3127" spans="1:8" ht="14.45" customHeight="1" x14ac:dyDescent="0.2">
      <c r="A3127" s="324">
        <v>5089</v>
      </c>
      <c r="B3127" s="324">
        <v>508902</v>
      </c>
      <c r="C3127" s="326" t="s">
        <v>5786</v>
      </c>
      <c r="D3127" s="326" t="s">
        <v>5785</v>
      </c>
      <c r="E3127" s="325">
        <v>34912</v>
      </c>
      <c r="F3127" s="325">
        <v>35582</v>
      </c>
      <c r="H3127" s="324" t="s">
        <v>5784</v>
      </c>
    </row>
    <row r="3128" spans="1:8" ht="14.45" customHeight="1" x14ac:dyDescent="0.2">
      <c r="A3128" s="324">
        <v>5178</v>
      </c>
      <c r="B3128" s="324">
        <v>517802</v>
      </c>
      <c r="C3128" s="326" t="s">
        <v>9024</v>
      </c>
      <c r="D3128" s="326" t="s">
        <v>8665</v>
      </c>
      <c r="E3128" s="325">
        <v>34912</v>
      </c>
      <c r="F3128" s="325">
        <v>36721</v>
      </c>
      <c r="H3128" s="324" t="s">
        <v>8664</v>
      </c>
    </row>
    <row r="3129" spans="1:8" ht="14.45" customHeight="1" x14ac:dyDescent="0.2">
      <c r="A3129" s="324">
        <v>4734</v>
      </c>
      <c r="B3129" s="324">
        <v>473407</v>
      </c>
      <c r="C3129" s="326" t="s">
        <v>8941</v>
      </c>
      <c r="D3129" s="326" t="s">
        <v>9023</v>
      </c>
      <c r="E3129" s="325">
        <v>34904</v>
      </c>
      <c r="F3129" s="325">
        <v>36494</v>
      </c>
      <c r="H3129" s="324" t="s">
        <v>9022</v>
      </c>
    </row>
    <row r="3130" spans="1:8" ht="14.45" customHeight="1" x14ac:dyDescent="0.2">
      <c r="A3130" s="324">
        <v>4271</v>
      </c>
      <c r="B3130" s="324">
        <v>427105</v>
      </c>
      <c r="C3130" s="326" t="s">
        <v>6996</v>
      </c>
      <c r="D3130" s="326" t="s">
        <v>3916</v>
      </c>
      <c r="E3130" s="325">
        <v>34881</v>
      </c>
      <c r="F3130" s="325">
        <v>36129</v>
      </c>
      <c r="H3130" s="324" t="s">
        <v>4557</v>
      </c>
    </row>
    <row r="3131" spans="1:8" ht="14.45" customHeight="1" x14ac:dyDescent="0.2">
      <c r="A3131" s="324">
        <v>4274</v>
      </c>
      <c r="B3131" s="324">
        <v>427409</v>
      </c>
      <c r="C3131" s="326" t="s">
        <v>8488</v>
      </c>
      <c r="D3131" s="326" t="s">
        <v>9021</v>
      </c>
      <c r="E3131" s="325">
        <v>34881</v>
      </c>
      <c r="F3131" s="325">
        <v>37314</v>
      </c>
      <c r="H3131" s="324" t="s">
        <v>9020</v>
      </c>
    </row>
    <row r="3132" spans="1:8" ht="14.45" customHeight="1" x14ac:dyDescent="0.2">
      <c r="A3132" s="324">
        <v>4456</v>
      </c>
      <c r="B3132" s="324">
        <v>445606</v>
      </c>
      <c r="C3132" s="326" t="s">
        <v>5937</v>
      </c>
      <c r="D3132" s="326" t="s">
        <v>8603</v>
      </c>
      <c r="E3132" s="325">
        <v>34881</v>
      </c>
      <c r="F3132" s="325">
        <v>35055</v>
      </c>
      <c r="H3132" s="324" t="s">
        <v>8602</v>
      </c>
    </row>
    <row r="3133" spans="1:8" ht="14.45" customHeight="1" x14ac:dyDescent="0.2">
      <c r="A3133" s="324">
        <v>4993</v>
      </c>
      <c r="B3133" s="324">
        <v>499306</v>
      </c>
      <c r="C3133" s="326" t="s">
        <v>7198</v>
      </c>
      <c r="D3133" s="326" t="s">
        <v>3916</v>
      </c>
      <c r="E3133" s="325">
        <v>34881</v>
      </c>
      <c r="F3133" s="325">
        <v>36129</v>
      </c>
      <c r="H3133" s="324" t="s">
        <v>4557</v>
      </c>
    </row>
    <row r="3134" spans="1:8" ht="14.45" customHeight="1" x14ac:dyDescent="0.2">
      <c r="A3134" s="324">
        <v>5011</v>
      </c>
      <c r="B3134" s="324">
        <v>501107</v>
      </c>
      <c r="C3134" s="326" t="s">
        <v>7675</v>
      </c>
      <c r="D3134" s="326" t="s">
        <v>3916</v>
      </c>
      <c r="E3134" s="325">
        <v>34881</v>
      </c>
      <c r="F3134" s="325">
        <v>36387</v>
      </c>
      <c r="H3134" s="324" t="s">
        <v>4557</v>
      </c>
    </row>
    <row r="3135" spans="1:8" ht="14.45" customHeight="1" x14ac:dyDescent="0.2">
      <c r="A3135" s="324">
        <v>5258</v>
      </c>
      <c r="B3135" s="324">
        <v>525802</v>
      </c>
      <c r="C3135" s="326" t="s">
        <v>8032</v>
      </c>
      <c r="D3135" s="326" t="s">
        <v>9019</v>
      </c>
      <c r="E3135" s="325">
        <v>34881</v>
      </c>
      <c r="F3135" s="325">
        <v>36191</v>
      </c>
      <c r="H3135" s="324" t="s">
        <v>9018</v>
      </c>
    </row>
    <row r="3136" spans="1:8" ht="14.45" customHeight="1" x14ac:dyDescent="0.2">
      <c r="A3136" s="324">
        <v>5265</v>
      </c>
      <c r="B3136" s="324">
        <v>526502</v>
      </c>
      <c r="C3136" s="326" t="s">
        <v>9017</v>
      </c>
      <c r="D3136" s="326" t="s">
        <v>9017</v>
      </c>
      <c r="E3136" s="325">
        <v>34881</v>
      </c>
      <c r="F3136" s="325">
        <v>39082</v>
      </c>
      <c r="G3136" s="324">
        <v>1740408129</v>
      </c>
      <c r="H3136" s="324" t="s">
        <v>9016</v>
      </c>
    </row>
    <row r="3137" spans="1:8" ht="14.45" customHeight="1" x14ac:dyDescent="0.2">
      <c r="A3137" s="324">
        <v>5342</v>
      </c>
      <c r="B3137" s="324">
        <v>534202</v>
      </c>
      <c r="C3137" s="326" t="s">
        <v>9015</v>
      </c>
      <c r="D3137" s="326" t="s">
        <v>9014</v>
      </c>
      <c r="E3137" s="325">
        <v>34881</v>
      </c>
      <c r="F3137" s="325">
        <v>36458</v>
      </c>
      <c r="H3137" s="324" t="s">
        <v>9013</v>
      </c>
    </row>
    <row r="3138" spans="1:8" ht="14.45" customHeight="1" x14ac:dyDescent="0.2">
      <c r="A3138" s="324">
        <v>5352</v>
      </c>
      <c r="B3138" s="324">
        <v>535201</v>
      </c>
      <c r="C3138" s="326" t="s">
        <v>9012</v>
      </c>
      <c r="D3138" s="326" t="s">
        <v>9011</v>
      </c>
      <c r="E3138" s="325">
        <v>34866</v>
      </c>
      <c r="F3138" s="325">
        <v>36220</v>
      </c>
      <c r="H3138" s="324" t="s">
        <v>9010</v>
      </c>
    </row>
    <row r="3139" spans="1:8" ht="14.45" customHeight="1" x14ac:dyDescent="0.2">
      <c r="A3139" s="324">
        <v>5030</v>
      </c>
      <c r="B3139" s="324">
        <v>503009</v>
      </c>
      <c r="C3139" s="326" t="s">
        <v>9009</v>
      </c>
      <c r="D3139" s="326" t="s">
        <v>8700</v>
      </c>
      <c r="E3139" s="325">
        <v>34864</v>
      </c>
      <c r="F3139" s="325">
        <v>35065</v>
      </c>
      <c r="H3139" s="324" t="s">
        <v>8706</v>
      </c>
    </row>
    <row r="3140" spans="1:8" ht="14.45" customHeight="1" x14ac:dyDescent="0.2">
      <c r="A3140" s="324">
        <v>4238</v>
      </c>
      <c r="B3140" s="324">
        <v>423802</v>
      </c>
      <c r="C3140" s="326" t="s">
        <v>7339</v>
      </c>
      <c r="D3140" s="326" t="s">
        <v>9008</v>
      </c>
      <c r="E3140" s="325">
        <v>34851</v>
      </c>
      <c r="F3140" s="325">
        <v>41097</v>
      </c>
      <c r="G3140" s="324">
        <v>1487716122</v>
      </c>
      <c r="H3140" s="324" t="s">
        <v>9007</v>
      </c>
    </row>
    <row r="3141" spans="1:8" ht="14.45" customHeight="1" x14ac:dyDescent="0.2">
      <c r="A3141" s="324">
        <v>4529</v>
      </c>
      <c r="B3141" s="324">
        <v>452906</v>
      </c>
      <c r="C3141" s="326" t="s">
        <v>9006</v>
      </c>
      <c r="D3141" s="326" t="s">
        <v>8657</v>
      </c>
      <c r="E3141" s="325">
        <v>34851</v>
      </c>
      <c r="F3141" s="325">
        <v>35029</v>
      </c>
      <c r="H3141" s="324" t="s">
        <v>8656</v>
      </c>
    </row>
    <row r="3142" spans="1:8" ht="14.45" customHeight="1" x14ac:dyDescent="0.2">
      <c r="A3142" s="324">
        <v>4537</v>
      </c>
      <c r="B3142" s="324">
        <v>453705</v>
      </c>
      <c r="C3142" s="326" t="s">
        <v>8928</v>
      </c>
      <c r="D3142" s="326" t="s">
        <v>9005</v>
      </c>
      <c r="E3142" s="325">
        <v>34851</v>
      </c>
      <c r="F3142" s="325">
        <v>36160</v>
      </c>
      <c r="H3142" s="324" t="s">
        <v>9004</v>
      </c>
    </row>
    <row r="3143" spans="1:8" ht="14.45" customHeight="1" x14ac:dyDescent="0.2">
      <c r="A3143" s="324">
        <v>5257</v>
      </c>
      <c r="B3143" s="324">
        <v>525702</v>
      </c>
      <c r="C3143" s="326" t="s">
        <v>9003</v>
      </c>
      <c r="D3143" s="326" t="s">
        <v>7928</v>
      </c>
      <c r="E3143" s="325">
        <v>34851</v>
      </c>
      <c r="F3143" s="325">
        <v>35765</v>
      </c>
      <c r="H3143" s="324" t="s">
        <v>7927</v>
      </c>
    </row>
    <row r="3144" spans="1:8" ht="14.45" customHeight="1" x14ac:dyDescent="0.2">
      <c r="A3144" s="324">
        <v>5350</v>
      </c>
      <c r="B3144" s="324">
        <v>535001</v>
      </c>
      <c r="C3144" s="326" t="s">
        <v>9002</v>
      </c>
      <c r="D3144" s="326" t="s">
        <v>9001</v>
      </c>
      <c r="E3144" s="325">
        <v>34828</v>
      </c>
      <c r="F3144" s="325">
        <v>35582</v>
      </c>
      <c r="H3144" s="324" t="s">
        <v>9000</v>
      </c>
    </row>
    <row r="3145" spans="1:8" ht="14.45" customHeight="1" x14ac:dyDescent="0.2">
      <c r="A3145" s="324">
        <v>5351</v>
      </c>
      <c r="B3145" s="324">
        <v>535101</v>
      </c>
      <c r="C3145" s="326" t="s">
        <v>8999</v>
      </c>
      <c r="D3145" s="326" t="s">
        <v>6722</v>
      </c>
      <c r="E3145" s="325">
        <v>34824</v>
      </c>
      <c r="F3145" s="325">
        <v>38898</v>
      </c>
      <c r="H3145" s="324" t="s">
        <v>6720</v>
      </c>
    </row>
    <row r="3146" spans="1:8" ht="14.45" customHeight="1" x14ac:dyDescent="0.2">
      <c r="A3146" s="324">
        <v>4244</v>
      </c>
      <c r="B3146" s="324">
        <v>424406</v>
      </c>
      <c r="C3146" s="326" t="s">
        <v>8998</v>
      </c>
      <c r="D3146" s="326" t="s">
        <v>7668</v>
      </c>
      <c r="E3146" s="325">
        <v>34820</v>
      </c>
      <c r="F3146" s="325">
        <v>35947</v>
      </c>
      <c r="H3146" s="324" t="s">
        <v>7667</v>
      </c>
    </row>
    <row r="3147" spans="1:8" ht="14.45" customHeight="1" x14ac:dyDescent="0.2">
      <c r="A3147" s="324">
        <v>4432</v>
      </c>
      <c r="B3147" s="324">
        <v>443207</v>
      </c>
      <c r="C3147" s="326" t="s">
        <v>6771</v>
      </c>
      <c r="D3147" s="326" t="s">
        <v>8956</v>
      </c>
      <c r="E3147" s="325">
        <v>34820</v>
      </c>
      <c r="F3147" s="325">
        <v>34944</v>
      </c>
      <c r="H3147" s="324" t="s">
        <v>8997</v>
      </c>
    </row>
    <row r="3148" spans="1:8" ht="14.45" customHeight="1" x14ac:dyDescent="0.2">
      <c r="A3148" s="324">
        <v>4614</v>
      </c>
      <c r="B3148" s="324">
        <v>461408</v>
      </c>
      <c r="C3148" s="326" t="s">
        <v>8996</v>
      </c>
      <c r="D3148" s="326" t="s">
        <v>8599</v>
      </c>
      <c r="E3148" s="325">
        <v>34820</v>
      </c>
      <c r="F3148" s="325">
        <v>35947</v>
      </c>
      <c r="H3148" s="324" t="s">
        <v>8598</v>
      </c>
    </row>
    <row r="3149" spans="1:8" ht="14.45" customHeight="1" x14ac:dyDescent="0.2">
      <c r="A3149" s="324">
        <v>4009</v>
      </c>
      <c r="B3149" s="324">
        <v>400907</v>
      </c>
      <c r="C3149" s="326" t="s">
        <v>8995</v>
      </c>
      <c r="D3149" s="326" t="s">
        <v>8700</v>
      </c>
      <c r="E3149" s="325">
        <v>34816</v>
      </c>
      <c r="F3149" s="325">
        <v>35065</v>
      </c>
      <c r="H3149" s="324" t="s">
        <v>8714</v>
      </c>
    </row>
    <row r="3150" spans="1:8" ht="14.45" customHeight="1" x14ac:dyDescent="0.2">
      <c r="A3150" s="324">
        <v>4125</v>
      </c>
      <c r="B3150" s="324">
        <v>412508</v>
      </c>
      <c r="C3150" s="326" t="s">
        <v>8994</v>
      </c>
      <c r="D3150" s="326" t="s">
        <v>8700</v>
      </c>
      <c r="E3150" s="325">
        <v>34816</v>
      </c>
      <c r="F3150" s="325">
        <v>35065</v>
      </c>
      <c r="H3150" s="324" t="s">
        <v>8712</v>
      </c>
    </row>
    <row r="3151" spans="1:8" ht="14.45" customHeight="1" x14ac:dyDescent="0.2">
      <c r="A3151" s="324">
        <v>4403</v>
      </c>
      <c r="B3151" s="324">
        <v>440306</v>
      </c>
      <c r="C3151" s="326" t="s">
        <v>8993</v>
      </c>
      <c r="D3151" s="326" t="s">
        <v>8700</v>
      </c>
      <c r="E3151" s="325">
        <v>34816</v>
      </c>
      <c r="F3151" s="325">
        <v>35065</v>
      </c>
      <c r="H3151" s="324" t="s">
        <v>8710</v>
      </c>
    </row>
    <row r="3152" spans="1:8" ht="14.45" customHeight="1" x14ac:dyDescent="0.2">
      <c r="A3152" s="324">
        <v>5046</v>
      </c>
      <c r="B3152" s="324">
        <v>504606</v>
      </c>
      <c r="C3152" s="326" t="s">
        <v>8992</v>
      </c>
      <c r="D3152" s="326" t="s">
        <v>8700</v>
      </c>
      <c r="E3152" s="325">
        <v>34816</v>
      </c>
      <c r="F3152" s="325">
        <v>35065</v>
      </c>
      <c r="H3152" s="324" t="s">
        <v>8704</v>
      </c>
    </row>
    <row r="3153" spans="1:8" ht="14.45" customHeight="1" x14ac:dyDescent="0.2">
      <c r="A3153" s="324">
        <v>5085</v>
      </c>
      <c r="B3153" s="324">
        <v>508505</v>
      </c>
      <c r="C3153" s="326" t="s">
        <v>8991</v>
      </c>
      <c r="D3153" s="326" t="s">
        <v>8700</v>
      </c>
      <c r="E3153" s="325">
        <v>34816</v>
      </c>
      <c r="F3153" s="325">
        <v>35065</v>
      </c>
      <c r="H3153" s="324" t="s">
        <v>8702</v>
      </c>
    </row>
    <row r="3154" spans="1:8" ht="14.45" customHeight="1" x14ac:dyDescent="0.2">
      <c r="A3154" s="324">
        <v>5172</v>
      </c>
      <c r="B3154" s="324">
        <v>517205</v>
      </c>
      <c r="C3154" s="326" t="s">
        <v>8990</v>
      </c>
      <c r="D3154" s="326" t="s">
        <v>8700</v>
      </c>
      <c r="E3154" s="325">
        <v>34816</v>
      </c>
      <c r="F3154" s="325">
        <v>35065</v>
      </c>
      <c r="H3154" s="324" t="s">
        <v>8699</v>
      </c>
    </row>
    <row r="3155" spans="1:8" ht="14.45" customHeight="1" x14ac:dyDescent="0.2">
      <c r="A3155" s="324">
        <v>5043</v>
      </c>
      <c r="B3155" s="324">
        <v>504302</v>
      </c>
      <c r="C3155" s="326" t="s">
        <v>5483</v>
      </c>
      <c r="D3155" s="326" t="s">
        <v>3916</v>
      </c>
      <c r="E3155" s="325">
        <v>34788</v>
      </c>
      <c r="F3155" s="325">
        <v>37621</v>
      </c>
      <c r="H3155" s="324" t="s">
        <v>4557</v>
      </c>
    </row>
    <row r="3156" spans="1:8" ht="14.45" customHeight="1" x14ac:dyDescent="0.2">
      <c r="A3156" s="324">
        <v>4414</v>
      </c>
      <c r="B3156" s="324">
        <v>441407</v>
      </c>
      <c r="C3156" s="326" t="s">
        <v>6628</v>
      </c>
      <c r="D3156" s="326" t="s">
        <v>8989</v>
      </c>
      <c r="E3156" s="325">
        <v>34759</v>
      </c>
      <c r="F3156" s="325">
        <v>38077</v>
      </c>
      <c r="H3156" s="324" t="s">
        <v>8988</v>
      </c>
    </row>
    <row r="3157" spans="1:8" ht="14.45" customHeight="1" x14ac:dyDescent="0.2">
      <c r="A3157" s="324">
        <v>4429</v>
      </c>
      <c r="B3157" s="324">
        <v>442904</v>
      </c>
      <c r="C3157" s="326" t="s">
        <v>8677</v>
      </c>
      <c r="D3157" s="326" t="s">
        <v>7334</v>
      </c>
      <c r="E3157" s="325">
        <v>34759</v>
      </c>
      <c r="F3157" s="325">
        <v>35824</v>
      </c>
      <c r="H3157" s="324" t="s">
        <v>8987</v>
      </c>
    </row>
    <row r="3158" spans="1:8" ht="14.45" customHeight="1" x14ac:dyDescent="0.2">
      <c r="A3158" s="324">
        <v>4512</v>
      </c>
      <c r="B3158" s="324">
        <v>451203</v>
      </c>
      <c r="C3158" s="326" t="s">
        <v>8986</v>
      </c>
      <c r="D3158" s="326" t="s">
        <v>8870</v>
      </c>
      <c r="E3158" s="325">
        <v>34759</v>
      </c>
      <c r="F3158" s="325">
        <v>36049</v>
      </c>
      <c r="H3158" s="324" t="s">
        <v>8869</v>
      </c>
    </row>
    <row r="3159" spans="1:8" ht="14.45" customHeight="1" x14ac:dyDescent="0.2">
      <c r="A3159" s="324">
        <v>4523</v>
      </c>
      <c r="B3159" s="324">
        <v>452305</v>
      </c>
      <c r="C3159" s="326" t="s">
        <v>7145</v>
      </c>
      <c r="D3159" s="326" t="s">
        <v>7145</v>
      </c>
      <c r="E3159" s="325">
        <v>34759</v>
      </c>
      <c r="F3159" s="325">
        <v>36517</v>
      </c>
      <c r="H3159" s="324" t="s">
        <v>8985</v>
      </c>
    </row>
    <row r="3160" spans="1:8" ht="14.45" customHeight="1" x14ac:dyDescent="0.2">
      <c r="A3160" s="324">
        <v>5343</v>
      </c>
      <c r="B3160" s="324">
        <v>534301</v>
      </c>
      <c r="C3160" s="326" t="s">
        <v>8984</v>
      </c>
      <c r="D3160" s="326" t="s">
        <v>8983</v>
      </c>
      <c r="E3160" s="325">
        <v>34754</v>
      </c>
      <c r="F3160" s="325">
        <v>35582</v>
      </c>
      <c r="H3160" s="324" t="s">
        <v>8982</v>
      </c>
    </row>
    <row r="3161" spans="1:8" ht="14.45" customHeight="1" x14ac:dyDescent="0.2">
      <c r="A3161" s="324">
        <v>5348</v>
      </c>
      <c r="B3161" s="324">
        <v>534801</v>
      </c>
      <c r="C3161" s="326" t="s">
        <v>8981</v>
      </c>
      <c r="D3161" s="326" t="s">
        <v>8980</v>
      </c>
      <c r="E3161" s="325">
        <v>34754</v>
      </c>
      <c r="F3161" s="325">
        <v>35765</v>
      </c>
      <c r="H3161" s="324" t="s">
        <v>8979</v>
      </c>
    </row>
    <row r="3162" spans="1:8" ht="14.45" customHeight="1" x14ac:dyDescent="0.2">
      <c r="A3162" s="324">
        <v>5344</v>
      </c>
      <c r="B3162" s="324">
        <v>534401</v>
      </c>
      <c r="C3162" s="326" t="s">
        <v>8978</v>
      </c>
      <c r="D3162" s="326" t="s">
        <v>3916</v>
      </c>
      <c r="E3162" s="325">
        <v>34739</v>
      </c>
      <c r="F3162" s="325">
        <v>37529</v>
      </c>
      <c r="H3162" s="324" t="s">
        <v>4557</v>
      </c>
    </row>
    <row r="3163" spans="1:8" ht="14.45" customHeight="1" x14ac:dyDescent="0.2">
      <c r="A3163" s="324">
        <v>5345</v>
      </c>
      <c r="B3163" s="324">
        <v>534501</v>
      </c>
      <c r="C3163" s="326" t="s">
        <v>8977</v>
      </c>
      <c r="D3163" s="326" t="s">
        <v>7862</v>
      </c>
      <c r="E3163" s="325">
        <v>34739</v>
      </c>
      <c r="F3163" s="325">
        <v>36585</v>
      </c>
      <c r="H3163" s="324" t="s">
        <v>7861</v>
      </c>
    </row>
    <row r="3164" spans="1:8" ht="14.45" customHeight="1" x14ac:dyDescent="0.2">
      <c r="A3164" s="324">
        <v>5346</v>
      </c>
      <c r="B3164" s="324">
        <v>534601</v>
      </c>
      <c r="C3164" s="326" t="s">
        <v>8976</v>
      </c>
      <c r="D3164" s="326" t="s">
        <v>7862</v>
      </c>
      <c r="E3164" s="325">
        <v>34733</v>
      </c>
      <c r="F3164" s="325">
        <v>36585</v>
      </c>
      <c r="H3164" s="324" t="s">
        <v>7861</v>
      </c>
    </row>
    <row r="3165" spans="1:8" ht="14.45" customHeight="1" x14ac:dyDescent="0.2">
      <c r="A3165" s="324">
        <v>4411</v>
      </c>
      <c r="B3165" s="324">
        <v>441105</v>
      </c>
      <c r="C3165" s="326" t="s">
        <v>8975</v>
      </c>
      <c r="D3165" s="326" t="s">
        <v>8659</v>
      </c>
      <c r="E3165" s="325">
        <v>34731</v>
      </c>
      <c r="F3165" s="325">
        <v>35125</v>
      </c>
      <c r="H3165" s="324" t="s">
        <v>8974</v>
      </c>
    </row>
    <row r="3166" spans="1:8" ht="14.45" customHeight="1" x14ac:dyDescent="0.2">
      <c r="A3166" s="324">
        <v>5039</v>
      </c>
      <c r="B3166" s="324">
        <v>503902</v>
      </c>
      <c r="C3166" s="326" t="s">
        <v>5657</v>
      </c>
      <c r="D3166" s="326" t="s">
        <v>8973</v>
      </c>
      <c r="E3166" s="325">
        <v>34731</v>
      </c>
      <c r="F3166" s="325">
        <v>36874</v>
      </c>
      <c r="H3166" s="324" t="s">
        <v>8972</v>
      </c>
    </row>
    <row r="3167" spans="1:8" ht="14.45" customHeight="1" x14ac:dyDescent="0.2">
      <c r="A3167" s="324">
        <v>5164</v>
      </c>
      <c r="B3167" s="324">
        <v>516406</v>
      </c>
      <c r="C3167" s="326" t="s">
        <v>8971</v>
      </c>
      <c r="D3167" s="326" t="s">
        <v>8558</v>
      </c>
      <c r="E3167" s="325">
        <v>34731</v>
      </c>
      <c r="F3167" s="325">
        <v>35156</v>
      </c>
      <c r="H3167" s="324" t="s">
        <v>8557</v>
      </c>
    </row>
    <row r="3168" spans="1:8" ht="14.45" customHeight="1" x14ac:dyDescent="0.2">
      <c r="A3168" s="324">
        <v>5259</v>
      </c>
      <c r="B3168" s="324">
        <v>525903</v>
      </c>
      <c r="C3168" s="326" t="s">
        <v>8970</v>
      </c>
      <c r="D3168" s="326" t="s">
        <v>8969</v>
      </c>
      <c r="E3168" s="325">
        <v>34731</v>
      </c>
      <c r="F3168" s="325">
        <v>36844</v>
      </c>
      <c r="H3168" s="324" t="s">
        <v>8968</v>
      </c>
    </row>
    <row r="3169" spans="1:8" ht="14.45" customHeight="1" x14ac:dyDescent="0.2">
      <c r="A3169" s="324">
        <v>5347</v>
      </c>
      <c r="B3169" s="324">
        <v>534701</v>
      </c>
      <c r="C3169" s="326" t="s">
        <v>8967</v>
      </c>
      <c r="D3169" s="326" t="s">
        <v>6513</v>
      </c>
      <c r="E3169" s="325">
        <v>34724</v>
      </c>
      <c r="F3169" s="325">
        <v>40847</v>
      </c>
      <c r="G3169" s="324">
        <v>1962483586</v>
      </c>
      <c r="H3169" s="324" t="s">
        <v>8966</v>
      </c>
    </row>
    <row r="3170" spans="1:8" ht="14.45" customHeight="1" x14ac:dyDescent="0.2">
      <c r="A3170" s="324">
        <v>5342</v>
      </c>
      <c r="B3170" s="324">
        <v>534201</v>
      </c>
      <c r="C3170" s="326" t="s">
        <v>8965</v>
      </c>
      <c r="D3170" s="326" t="s">
        <v>8964</v>
      </c>
      <c r="E3170" s="325">
        <v>34712</v>
      </c>
      <c r="F3170" s="325">
        <v>34881</v>
      </c>
      <c r="H3170" s="324" t="s">
        <v>8963</v>
      </c>
    </row>
    <row r="3171" spans="1:8" ht="14.45" customHeight="1" x14ac:dyDescent="0.2">
      <c r="A3171" s="324">
        <v>4335</v>
      </c>
      <c r="B3171" s="324">
        <v>433504</v>
      </c>
      <c r="C3171" s="326" t="s">
        <v>8962</v>
      </c>
      <c r="D3171" s="326" t="s">
        <v>3928</v>
      </c>
      <c r="E3171" s="325">
        <v>34705</v>
      </c>
      <c r="F3171" s="325">
        <v>35916</v>
      </c>
      <c r="H3171" s="324" t="s">
        <v>5829</v>
      </c>
    </row>
    <row r="3172" spans="1:8" ht="14.45" customHeight="1" x14ac:dyDescent="0.2">
      <c r="A3172" s="324">
        <v>4013</v>
      </c>
      <c r="B3172" s="324">
        <v>401308</v>
      </c>
      <c r="C3172" s="326" t="s">
        <v>8961</v>
      </c>
      <c r="D3172" s="326" t="s">
        <v>5330</v>
      </c>
      <c r="E3172" s="325">
        <v>34700</v>
      </c>
      <c r="F3172" s="325">
        <v>39294</v>
      </c>
      <c r="G3172" s="324">
        <v>1003803123</v>
      </c>
      <c r="H3172" s="324" t="s">
        <v>8960</v>
      </c>
    </row>
    <row r="3173" spans="1:8" ht="14.45" customHeight="1" x14ac:dyDescent="0.2">
      <c r="A3173" s="324">
        <v>4239</v>
      </c>
      <c r="B3173" s="324">
        <v>423906</v>
      </c>
      <c r="C3173" s="326" t="s">
        <v>8810</v>
      </c>
      <c r="D3173" s="326" t="s">
        <v>7150</v>
      </c>
      <c r="E3173" s="325">
        <v>34700</v>
      </c>
      <c r="F3173" s="325">
        <v>37621</v>
      </c>
      <c r="H3173" s="324" t="s">
        <v>8959</v>
      </c>
    </row>
    <row r="3174" spans="1:8" ht="14.45" customHeight="1" x14ac:dyDescent="0.2">
      <c r="A3174" s="324">
        <v>4254</v>
      </c>
      <c r="B3174" s="324">
        <v>425402</v>
      </c>
      <c r="C3174" s="326" t="s">
        <v>4618</v>
      </c>
      <c r="D3174" s="326" t="s">
        <v>4617</v>
      </c>
      <c r="E3174" s="325">
        <v>34700</v>
      </c>
      <c r="F3174" s="325">
        <v>35962</v>
      </c>
      <c r="H3174" s="324" t="s">
        <v>8958</v>
      </c>
    </row>
    <row r="3175" spans="1:8" ht="14.45" customHeight="1" x14ac:dyDescent="0.2">
      <c r="A3175" s="324">
        <v>4374</v>
      </c>
      <c r="B3175" s="324">
        <v>437402</v>
      </c>
      <c r="C3175" s="326" t="s">
        <v>8957</v>
      </c>
      <c r="D3175" s="326" t="s">
        <v>8956</v>
      </c>
      <c r="E3175" s="325">
        <v>34700</v>
      </c>
      <c r="F3175" s="325">
        <v>36250</v>
      </c>
      <c r="H3175" s="324" t="s">
        <v>8955</v>
      </c>
    </row>
    <row r="3176" spans="1:8" ht="14.45" customHeight="1" x14ac:dyDescent="0.2">
      <c r="A3176" s="324">
        <v>4383</v>
      </c>
      <c r="B3176" s="324">
        <v>438306</v>
      </c>
      <c r="C3176" s="326" t="s">
        <v>8954</v>
      </c>
      <c r="D3176" s="326" t="s">
        <v>8384</v>
      </c>
      <c r="E3176" s="325">
        <v>34700</v>
      </c>
      <c r="F3176" s="325">
        <v>35309</v>
      </c>
      <c r="H3176" s="324" t="s">
        <v>8383</v>
      </c>
    </row>
    <row r="3177" spans="1:8" ht="14.45" customHeight="1" x14ac:dyDescent="0.2">
      <c r="A3177" s="324">
        <v>4392</v>
      </c>
      <c r="B3177" s="324">
        <v>439204</v>
      </c>
      <c r="C3177" s="326" t="s">
        <v>8953</v>
      </c>
      <c r="D3177" s="326" t="s">
        <v>7334</v>
      </c>
      <c r="E3177" s="325">
        <v>34700</v>
      </c>
      <c r="F3177" s="325">
        <v>35823</v>
      </c>
      <c r="H3177" s="324" t="s">
        <v>7333</v>
      </c>
    </row>
    <row r="3178" spans="1:8" ht="14.45" customHeight="1" x14ac:dyDescent="0.2">
      <c r="A3178" s="324">
        <v>4397</v>
      </c>
      <c r="B3178" s="324">
        <v>439705</v>
      </c>
      <c r="C3178" s="326" t="s">
        <v>4424</v>
      </c>
      <c r="D3178" s="326" t="s">
        <v>8952</v>
      </c>
      <c r="E3178" s="325">
        <v>34700</v>
      </c>
      <c r="F3178" s="325">
        <v>37501</v>
      </c>
      <c r="H3178" s="324" t="s">
        <v>8951</v>
      </c>
    </row>
    <row r="3179" spans="1:8" ht="14.45" customHeight="1" x14ac:dyDescent="0.2">
      <c r="A3179" s="324">
        <v>4413</v>
      </c>
      <c r="B3179" s="324">
        <v>441304</v>
      </c>
      <c r="C3179" s="326" t="s">
        <v>8950</v>
      </c>
      <c r="D3179" s="326" t="s">
        <v>6623</v>
      </c>
      <c r="E3179" s="325">
        <v>34700</v>
      </c>
      <c r="F3179" s="325">
        <v>35833</v>
      </c>
      <c r="H3179" s="324" t="s">
        <v>6622</v>
      </c>
    </row>
    <row r="3180" spans="1:8" ht="14.45" customHeight="1" x14ac:dyDescent="0.2">
      <c r="A3180" s="324">
        <v>4473</v>
      </c>
      <c r="B3180" s="324">
        <v>447305</v>
      </c>
      <c r="C3180" s="326" t="s">
        <v>7273</v>
      </c>
      <c r="D3180" s="326" t="s">
        <v>8949</v>
      </c>
      <c r="E3180" s="325">
        <v>34700</v>
      </c>
      <c r="F3180" s="325">
        <v>37501</v>
      </c>
      <c r="H3180" s="324" t="s">
        <v>8948</v>
      </c>
    </row>
    <row r="3181" spans="1:8" ht="14.45" customHeight="1" x14ac:dyDescent="0.2">
      <c r="A3181" s="324">
        <v>4721</v>
      </c>
      <c r="B3181" s="324">
        <v>472106</v>
      </c>
      <c r="C3181" s="326" t="s">
        <v>8947</v>
      </c>
      <c r="D3181" s="326" t="s">
        <v>7334</v>
      </c>
      <c r="E3181" s="325">
        <v>34700</v>
      </c>
      <c r="F3181" s="325">
        <v>35824</v>
      </c>
      <c r="H3181" s="324" t="s">
        <v>7333</v>
      </c>
    </row>
    <row r="3182" spans="1:8" ht="14.45" customHeight="1" x14ac:dyDescent="0.2">
      <c r="A3182" s="324">
        <v>4830</v>
      </c>
      <c r="B3182" s="324">
        <v>483004</v>
      </c>
      <c r="C3182" s="326" t="s">
        <v>6680</v>
      </c>
      <c r="D3182" s="326" t="s">
        <v>7334</v>
      </c>
      <c r="E3182" s="325">
        <v>34700</v>
      </c>
      <c r="F3182" s="325">
        <v>35824</v>
      </c>
      <c r="H3182" s="324" t="s">
        <v>7333</v>
      </c>
    </row>
    <row r="3183" spans="1:8" ht="14.45" customHeight="1" x14ac:dyDescent="0.2">
      <c r="A3183" s="324">
        <v>5002</v>
      </c>
      <c r="B3183" s="324">
        <v>500205</v>
      </c>
      <c r="C3183" s="326" t="s">
        <v>5905</v>
      </c>
      <c r="D3183" s="326" t="s">
        <v>7334</v>
      </c>
      <c r="E3183" s="325">
        <v>34700</v>
      </c>
      <c r="F3183" s="325">
        <v>35824</v>
      </c>
      <c r="H3183" s="324" t="s">
        <v>7333</v>
      </c>
    </row>
    <row r="3184" spans="1:8" ht="14.45" customHeight="1" x14ac:dyDescent="0.2">
      <c r="A3184" s="324">
        <v>5188</v>
      </c>
      <c r="B3184" s="324">
        <v>518804</v>
      </c>
      <c r="C3184" s="326" t="s">
        <v>8946</v>
      </c>
      <c r="D3184" s="326" t="s">
        <v>7334</v>
      </c>
      <c r="E3184" s="325">
        <v>34700</v>
      </c>
      <c r="F3184" s="325">
        <v>35824</v>
      </c>
      <c r="H3184" s="324" t="s">
        <v>7333</v>
      </c>
    </row>
    <row r="3185" spans="1:8" ht="14.45" customHeight="1" x14ac:dyDescent="0.2">
      <c r="A3185" s="324">
        <v>5269</v>
      </c>
      <c r="B3185" s="324">
        <v>526902</v>
      </c>
      <c r="C3185" s="326" t="s">
        <v>8945</v>
      </c>
      <c r="D3185" s="326" t="s">
        <v>7334</v>
      </c>
      <c r="E3185" s="325">
        <v>34700</v>
      </c>
      <c r="F3185" s="325">
        <v>35824</v>
      </c>
      <c r="H3185" s="324" t="s">
        <v>7333</v>
      </c>
    </row>
    <row r="3186" spans="1:8" ht="14.45" customHeight="1" x14ac:dyDescent="0.2">
      <c r="A3186" s="324">
        <v>4976</v>
      </c>
      <c r="B3186" s="324">
        <v>497607</v>
      </c>
      <c r="C3186" s="326" t="s">
        <v>8944</v>
      </c>
      <c r="D3186" s="326" t="s">
        <v>6623</v>
      </c>
      <c r="E3186" s="325">
        <v>34683</v>
      </c>
      <c r="F3186" s="325">
        <v>35833</v>
      </c>
      <c r="H3186" s="324" t="s">
        <v>6622</v>
      </c>
    </row>
    <row r="3187" spans="1:8" ht="14.45" customHeight="1" x14ac:dyDescent="0.2">
      <c r="A3187" s="324">
        <v>4983</v>
      </c>
      <c r="B3187" s="324">
        <v>498305</v>
      </c>
      <c r="C3187" s="326" t="s">
        <v>7851</v>
      </c>
      <c r="D3187" s="326" t="s">
        <v>7334</v>
      </c>
      <c r="E3187" s="325">
        <v>34683</v>
      </c>
      <c r="F3187" s="325">
        <v>35824</v>
      </c>
      <c r="H3187" s="324" t="s">
        <v>7333</v>
      </c>
    </row>
    <row r="3188" spans="1:8" ht="14.45" customHeight="1" x14ac:dyDescent="0.2">
      <c r="A3188" s="324">
        <v>5044</v>
      </c>
      <c r="B3188" s="324">
        <v>504405</v>
      </c>
      <c r="C3188" s="326" t="s">
        <v>8943</v>
      </c>
      <c r="D3188" s="326" t="s">
        <v>6623</v>
      </c>
      <c r="E3188" s="325">
        <v>34683</v>
      </c>
      <c r="F3188" s="325">
        <v>35833</v>
      </c>
      <c r="H3188" s="324" t="s">
        <v>6622</v>
      </c>
    </row>
    <row r="3189" spans="1:8" ht="14.45" customHeight="1" x14ac:dyDescent="0.2">
      <c r="A3189" s="324">
        <v>5282</v>
      </c>
      <c r="B3189" s="324">
        <v>528203</v>
      </c>
      <c r="C3189" s="326" t="s">
        <v>8942</v>
      </c>
      <c r="D3189" s="326" t="s">
        <v>7334</v>
      </c>
      <c r="E3189" s="325">
        <v>34683</v>
      </c>
      <c r="F3189" s="325">
        <v>35824</v>
      </c>
      <c r="H3189" s="324" t="s">
        <v>7333</v>
      </c>
    </row>
    <row r="3190" spans="1:8" ht="14.45" customHeight="1" x14ac:dyDescent="0.2">
      <c r="A3190" s="324">
        <v>4734</v>
      </c>
      <c r="B3190" s="324">
        <v>473406</v>
      </c>
      <c r="C3190" s="326" t="s">
        <v>8941</v>
      </c>
      <c r="D3190" s="326" t="s">
        <v>8016</v>
      </c>
      <c r="E3190" s="325">
        <v>34677</v>
      </c>
      <c r="F3190" s="325">
        <v>34904</v>
      </c>
      <c r="H3190" s="324" t="s">
        <v>8015</v>
      </c>
    </row>
    <row r="3191" spans="1:8" ht="14.45" customHeight="1" x14ac:dyDescent="0.2">
      <c r="A3191" s="324">
        <v>4054</v>
      </c>
      <c r="B3191" s="324">
        <v>405408</v>
      </c>
      <c r="C3191" s="326" t="s">
        <v>8259</v>
      </c>
      <c r="D3191" s="326" t="s">
        <v>3916</v>
      </c>
      <c r="E3191" s="325">
        <v>34669</v>
      </c>
      <c r="F3191" s="325">
        <v>36048</v>
      </c>
      <c r="H3191" s="324" t="s">
        <v>4557</v>
      </c>
    </row>
    <row r="3192" spans="1:8" ht="14.45" customHeight="1" x14ac:dyDescent="0.2">
      <c r="A3192" s="324">
        <v>4465</v>
      </c>
      <c r="B3192" s="324">
        <v>446505</v>
      </c>
      <c r="C3192" s="326" t="s">
        <v>4333</v>
      </c>
      <c r="D3192" s="326" t="s">
        <v>8940</v>
      </c>
      <c r="E3192" s="325">
        <v>34669</v>
      </c>
      <c r="F3192" s="325">
        <v>36798</v>
      </c>
      <c r="H3192" s="324" t="s">
        <v>8939</v>
      </c>
    </row>
    <row r="3193" spans="1:8" ht="14.45" customHeight="1" x14ac:dyDescent="0.2">
      <c r="A3193" s="324">
        <v>4483</v>
      </c>
      <c r="B3193" s="324">
        <v>448307</v>
      </c>
      <c r="C3193" s="326" t="s">
        <v>4309</v>
      </c>
      <c r="D3193" s="326" t="s">
        <v>3916</v>
      </c>
      <c r="E3193" s="325">
        <v>34669</v>
      </c>
      <c r="F3193" s="325">
        <v>36433</v>
      </c>
      <c r="H3193" s="324" t="s">
        <v>4557</v>
      </c>
    </row>
    <row r="3194" spans="1:8" ht="14.45" customHeight="1" x14ac:dyDescent="0.2">
      <c r="A3194" s="324">
        <v>4633</v>
      </c>
      <c r="B3194" s="324">
        <v>463303</v>
      </c>
      <c r="C3194" s="326" t="s">
        <v>8938</v>
      </c>
      <c r="D3194" s="326" t="s">
        <v>7106</v>
      </c>
      <c r="E3194" s="325">
        <v>34669</v>
      </c>
      <c r="F3194" s="325">
        <v>35674</v>
      </c>
      <c r="H3194" s="324" t="s">
        <v>8135</v>
      </c>
    </row>
    <row r="3195" spans="1:8" ht="14.45" customHeight="1" x14ac:dyDescent="0.2">
      <c r="A3195" s="324">
        <v>5186</v>
      </c>
      <c r="B3195" s="324">
        <v>518602</v>
      </c>
      <c r="C3195" s="326" t="s">
        <v>8937</v>
      </c>
      <c r="D3195" s="326" t="s">
        <v>7106</v>
      </c>
      <c r="E3195" s="325">
        <v>34669</v>
      </c>
      <c r="F3195" s="325">
        <v>35674</v>
      </c>
      <c r="H3195" s="324" t="s">
        <v>7105</v>
      </c>
    </row>
    <row r="3196" spans="1:8" ht="14.45" customHeight="1" x14ac:dyDescent="0.2">
      <c r="A3196" s="324">
        <v>5189</v>
      </c>
      <c r="B3196" s="324">
        <v>518903</v>
      </c>
      <c r="C3196" s="326" t="s">
        <v>8936</v>
      </c>
      <c r="D3196" s="326" t="s">
        <v>8935</v>
      </c>
      <c r="E3196" s="325">
        <v>34669</v>
      </c>
      <c r="F3196" s="325">
        <v>109574</v>
      </c>
      <c r="G3196" s="324">
        <v>1326071358</v>
      </c>
      <c r="H3196" s="324" t="s">
        <v>8934</v>
      </c>
    </row>
    <row r="3197" spans="1:8" ht="14.45" customHeight="1" x14ac:dyDescent="0.2">
      <c r="A3197" s="324">
        <v>5218</v>
      </c>
      <c r="B3197" s="324">
        <v>521802</v>
      </c>
      <c r="C3197" s="326" t="s">
        <v>8933</v>
      </c>
      <c r="D3197" s="326" t="s">
        <v>7106</v>
      </c>
      <c r="E3197" s="325">
        <v>34669</v>
      </c>
      <c r="F3197" s="325">
        <v>35674</v>
      </c>
      <c r="H3197" s="324" t="s">
        <v>8251</v>
      </c>
    </row>
    <row r="3198" spans="1:8" ht="14.45" customHeight="1" x14ac:dyDescent="0.2">
      <c r="A3198" s="324">
        <v>5256</v>
      </c>
      <c r="B3198" s="324">
        <v>525602</v>
      </c>
      <c r="C3198" s="326" t="s">
        <v>8932</v>
      </c>
      <c r="D3198" s="326" t="s">
        <v>7106</v>
      </c>
      <c r="E3198" s="325">
        <v>34669</v>
      </c>
      <c r="F3198" s="325">
        <v>35674</v>
      </c>
      <c r="H3198" s="324" t="s">
        <v>8353</v>
      </c>
    </row>
    <row r="3199" spans="1:8" ht="14.45" customHeight="1" x14ac:dyDescent="0.2">
      <c r="A3199" s="324">
        <v>5294</v>
      </c>
      <c r="B3199" s="324">
        <v>529402</v>
      </c>
      <c r="C3199" s="326" t="s">
        <v>8309</v>
      </c>
      <c r="D3199" s="326" t="s">
        <v>7106</v>
      </c>
      <c r="E3199" s="325">
        <v>34669</v>
      </c>
      <c r="F3199" s="325">
        <v>35674</v>
      </c>
      <c r="H3199" s="324" t="s">
        <v>8308</v>
      </c>
    </row>
    <row r="3200" spans="1:8" ht="14.45" customHeight="1" x14ac:dyDescent="0.2">
      <c r="A3200" s="324">
        <v>5341</v>
      </c>
      <c r="B3200" s="324">
        <v>534101</v>
      </c>
      <c r="C3200" s="326" t="s">
        <v>8931</v>
      </c>
      <c r="D3200" s="326" t="s">
        <v>3797</v>
      </c>
      <c r="E3200" s="325">
        <v>34640</v>
      </c>
      <c r="F3200" s="325">
        <v>38503</v>
      </c>
      <c r="H3200" s="324" t="s">
        <v>4073</v>
      </c>
    </row>
    <row r="3201" spans="1:8" ht="14.45" customHeight="1" x14ac:dyDescent="0.2">
      <c r="A3201" s="324">
        <v>4137</v>
      </c>
      <c r="B3201" s="324">
        <v>413704</v>
      </c>
      <c r="C3201" s="326" t="s">
        <v>4737</v>
      </c>
      <c r="D3201" s="326" t="s">
        <v>3916</v>
      </c>
      <c r="E3201" s="325">
        <v>34639</v>
      </c>
      <c r="F3201" s="325">
        <v>36372</v>
      </c>
      <c r="H3201" s="324" t="s">
        <v>4557</v>
      </c>
    </row>
    <row r="3202" spans="1:8" ht="14.45" customHeight="1" x14ac:dyDescent="0.2">
      <c r="A3202" s="324">
        <v>4192</v>
      </c>
      <c r="B3202" s="324">
        <v>419206</v>
      </c>
      <c r="C3202" s="326" t="s">
        <v>8023</v>
      </c>
      <c r="D3202" s="326" t="s">
        <v>8930</v>
      </c>
      <c r="E3202" s="325">
        <v>34639</v>
      </c>
      <c r="F3202" s="325">
        <v>37103</v>
      </c>
      <c r="H3202" s="324" t="s">
        <v>8929</v>
      </c>
    </row>
    <row r="3203" spans="1:8" ht="14.45" customHeight="1" x14ac:dyDescent="0.2">
      <c r="A3203" s="324">
        <v>4276</v>
      </c>
      <c r="B3203" s="324">
        <v>427610</v>
      </c>
      <c r="C3203" s="326" t="s">
        <v>8497</v>
      </c>
      <c r="D3203" s="326" t="s">
        <v>7862</v>
      </c>
      <c r="E3203" s="325">
        <v>34639</v>
      </c>
      <c r="F3203" s="325">
        <v>36086</v>
      </c>
      <c r="H3203" s="324" t="s">
        <v>7861</v>
      </c>
    </row>
    <row r="3204" spans="1:8" ht="14.45" customHeight="1" x14ac:dyDescent="0.2">
      <c r="A3204" s="324">
        <v>4537</v>
      </c>
      <c r="B3204" s="324">
        <v>453704</v>
      </c>
      <c r="C3204" s="326" t="s">
        <v>8928</v>
      </c>
      <c r="D3204" s="326" t="s">
        <v>3916</v>
      </c>
      <c r="E3204" s="325">
        <v>34639</v>
      </c>
      <c r="F3204" s="325">
        <v>34851</v>
      </c>
      <c r="H3204" s="324" t="s">
        <v>4557</v>
      </c>
    </row>
    <row r="3205" spans="1:8" ht="14.45" customHeight="1" x14ac:dyDescent="0.2">
      <c r="A3205" s="324">
        <v>4685</v>
      </c>
      <c r="B3205" s="324">
        <v>468502</v>
      </c>
      <c r="C3205" s="326" t="s">
        <v>4038</v>
      </c>
      <c r="D3205" s="326" t="s">
        <v>8927</v>
      </c>
      <c r="E3205" s="325">
        <v>34639</v>
      </c>
      <c r="F3205" s="325">
        <v>41024</v>
      </c>
      <c r="G3205" s="324">
        <v>1386623510</v>
      </c>
      <c r="H3205" s="324" t="s">
        <v>8926</v>
      </c>
    </row>
    <row r="3206" spans="1:8" ht="14.45" customHeight="1" x14ac:dyDescent="0.2">
      <c r="A3206" s="324">
        <v>4819</v>
      </c>
      <c r="B3206" s="324">
        <v>481908</v>
      </c>
      <c r="C3206" s="326" t="s">
        <v>8061</v>
      </c>
      <c r="D3206" s="326" t="s">
        <v>3916</v>
      </c>
      <c r="E3206" s="325">
        <v>34639</v>
      </c>
      <c r="F3206" s="325">
        <v>36372</v>
      </c>
      <c r="H3206" s="324" t="s">
        <v>4557</v>
      </c>
    </row>
    <row r="3207" spans="1:8" ht="14.45" customHeight="1" x14ac:dyDescent="0.2">
      <c r="A3207" s="324">
        <v>4878</v>
      </c>
      <c r="B3207" s="324">
        <v>487803</v>
      </c>
      <c r="C3207" s="326" t="s">
        <v>3792</v>
      </c>
      <c r="D3207" s="326" t="s">
        <v>3916</v>
      </c>
      <c r="E3207" s="325">
        <v>34639</v>
      </c>
      <c r="F3207" s="325">
        <v>36378</v>
      </c>
      <c r="H3207" s="324" t="s">
        <v>4557</v>
      </c>
    </row>
    <row r="3208" spans="1:8" ht="14.45" customHeight="1" x14ac:dyDescent="0.2">
      <c r="A3208" s="324">
        <v>4916</v>
      </c>
      <c r="B3208" s="324">
        <v>491609</v>
      </c>
      <c r="C3208" s="326" t="s">
        <v>7990</v>
      </c>
      <c r="D3208" s="326" t="s">
        <v>3916</v>
      </c>
      <c r="E3208" s="325">
        <v>34639</v>
      </c>
      <c r="F3208" s="325">
        <v>36372</v>
      </c>
      <c r="H3208" s="324" t="s">
        <v>4557</v>
      </c>
    </row>
    <row r="3209" spans="1:8" ht="14.45" customHeight="1" x14ac:dyDescent="0.2">
      <c r="A3209" s="324">
        <v>5018</v>
      </c>
      <c r="B3209" s="324">
        <v>501803</v>
      </c>
      <c r="C3209" s="326" t="s">
        <v>8925</v>
      </c>
      <c r="D3209" s="326" t="s">
        <v>8005</v>
      </c>
      <c r="E3209" s="325">
        <v>34639</v>
      </c>
      <c r="F3209" s="325">
        <v>38472</v>
      </c>
      <c r="H3209" s="324" t="s">
        <v>8004</v>
      </c>
    </row>
    <row r="3210" spans="1:8" ht="14.45" customHeight="1" x14ac:dyDescent="0.2">
      <c r="A3210" s="324">
        <v>5031</v>
      </c>
      <c r="B3210" s="324">
        <v>503103</v>
      </c>
      <c r="C3210" s="326" t="s">
        <v>8277</v>
      </c>
      <c r="D3210" s="326" t="s">
        <v>8005</v>
      </c>
      <c r="E3210" s="325">
        <v>34639</v>
      </c>
      <c r="F3210" s="325">
        <v>38503</v>
      </c>
      <c r="H3210" s="324" t="s">
        <v>8004</v>
      </c>
    </row>
    <row r="3211" spans="1:8" ht="14.45" customHeight="1" x14ac:dyDescent="0.2">
      <c r="A3211" s="324">
        <v>5034</v>
      </c>
      <c r="B3211" s="324">
        <v>503406</v>
      </c>
      <c r="C3211" s="326" t="s">
        <v>8924</v>
      </c>
      <c r="D3211" s="326" t="s">
        <v>7862</v>
      </c>
      <c r="E3211" s="325">
        <v>34639</v>
      </c>
      <c r="F3211" s="325">
        <v>35886</v>
      </c>
      <c r="H3211" s="324" t="s">
        <v>7861</v>
      </c>
    </row>
    <row r="3212" spans="1:8" ht="14.45" customHeight="1" x14ac:dyDescent="0.2">
      <c r="A3212" s="324">
        <v>5038</v>
      </c>
      <c r="B3212" s="324">
        <v>503804</v>
      </c>
      <c r="C3212" s="326" t="s">
        <v>6164</v>
      </c>
      <c r="D3212" s="326" t="s">
        <v>3916</v>
      </c>
      <c r="E3212" s="325">
        <v>34639</v>
      </c>
      <c r="F3212" s="325">
        <v>36372</v>
      </c>
      <c r="H3212" s="324" t="s">
        <v>4557</v>
      </c>
    </row>
    <row r="3213" spans="1:8" ht="14.45" customHeight="1" x14ac:dyDescent="0.2">
      <c r="A3213" s="324">
        <v>5060</v>
      </c>
      <c r="B3213" s="324">
        <v>506003</v>
      </c>
      <c r="C3213" s="326" t="s">
        <v>5520</v>
      </c>
      <c r="D3213" s="326" t="s">
        <v>3916</v>
      </c>
      <c r="E3213" s="325">
        <v>34639</v>
      </c>
      <c r="F3213" s="325">
        <v>36372</v>
      </c>
      <c r="H3213" s="324" t="s">
        <v>4557</v>
      </c>
    </row>
    <row r="3214" spans="1:8" ht="14.45" customHeight="1" x14ac:dyDescent="0.2">
      <c r="A3214" s="324">
        <v>5225</v>
      </c>
      <c r="B3214" s="324">
        <v>522502</v>
      </c>
      <c r="C3214" s="326" t="s">
        <v>7705</v>
      </c>
      <c r="D3214" s="326" t="s">
        <v>8923</v>
      </c>
      <c r="E3214" s="325">
        <v>34639</v>
      </c>
      <c r="F3214" s="325">
        <v>36464</v>
      </c>
      <c r="H3214" s="324" t="s">
        <v>8922</v>
      </c>
    </row>
    <row r="3215" spans="1:8" ht="14.45" customHeight="1" x14ac:dyDescent="0.2">
      <c r="A3215" s="324">
        <v>5241</v>
      </c>
      <c r="B3215" s="324">
        <v>524103</v>
      </c>
      <c r="C3215" s="326" t="s">
        <v>7823</v>
      </c>
      <c r="D3215" s="326" t="s">
        <v>3916</v>
      </c>
      <c r="E3215" s="325">
        <v>34639</v>
      </c>
      <c r="F3215" s="325">
        <v>36341</v>
      </c>
      <c r="H3215" s="324" t="s">
        <v>4557</v>
      </c>
    </row>
    <row r="3216" spans="1:8" ht="14.45" customHeight="1" x14ac:dyDescent="0.2">
      <c r="A3216" s="324">
        <v>5041</v>
      </c>
      <c r="B3216" s="324">
        <v>504102</v>
      </c>
      <c r="C3216" s="326" t="s">
        <v>5436</v>
      </c>
      <c r="D3216" s="326" t="s">
        <v>8921</v>
      </c>
      <c r="E3216" s="325">
        <v>34626</v>
      </c>
      <c r="F3216" s="325">
        <v>38291</v>
      </c>
      <c r="H3216" s="324" t="s">
        <v>8920</v>
      </c>
    </row>
    <row r="3217" spans="1:8" ht="14.45" customHeight="1" x14ac:dyDescent="0.2">
      <c r="A3217" s="324">
        <v>4200</v>
      </c>
      <c r="B3217" s="324">
        <v>420006</v>
      </c>
      <c r="C3217" s="326" t="s">
        <v>8919</v>
      </c>
      <c r="D3217" s="326" t="s">
        <v>8918</v>
      </c>
      <c r="E3217" s="325">
        <v>34618</v>
      </c>
      <c r="F3217" s="325">
        <v>36497</v>
      </c>
      <c r="H3217" s="324" t="s">
        <v>8917</v>
      </c>
    </row>
    <row r="3218" spans="1:8" ht="14.45" customHeight="1" x14ac:dyDescent="0.2">
      <c r="A3218" s="324">
        <v>4026</v>
      </c>
      <c r="B3218" s="324">
        <v>402604</v>
      </c>
      <c r="C3218" s="326" t="s">
        <v>8916</v>
      </c>
      <c r="D3218" s="326" t="s">
        <v>6623</v>
      </c>
      <c r="E3218" s="325">
        <v>34608</v>
      </c>
      <c r="F3218" s="325">
        <v>35833</v>
      </c>
      <c r="H3218" s="324" t="s">
        <v>6622</v>
      </c>
    </row>
    <row r="3219" spans="1:8" ht="14.45" customHeight="1" x14ac:dyDescent="0.2">
      <c r="A3219" s="324">
        <v>4114</v>
      </c>
      <c r="B3219" s="324">
        <v>411403</v>
      </c>
      <c r="C3219" s="326" t="s">
        <v>8915</v>
      </c>
      <c r="D3219" s="326" t="s">
        <v>6623</v>
      </c>
      <c r="E3219" s="325">
        <v>34608</v>
      </c>
      <c r="F3219" s="325">
        <v>35833</v>
      </c>
      <c r="H3219" s="324" t="s">
        <v>6622</v>
      </c>
    </row>
    <row r="3220" spans="1:8" ht="14.45" customHeight="1" x14ac:dyDescent="0.2">
      <c r="A3220" s="324">
        <v>4145</v>
      </c>
      <c r="B3220" s="324">
        <v>414504</v>
      </c>
      <c r="C3220" s="326" t="s">
        <v>8914</v>
      </c>
      <c r="D3220" s="326" t="s">
        <v>6623</v>
      </c>
      <c r="E3220" s="325">
        <v>34608</v>
      </c>
      <c r="F3220" s="325">
        <v>35833</v>
      </c>
      <c r="H3220" s="324" t="s">
        <v>6622</v>
      </c>
    </row>
    <row r="3221" spans="1:8" ht="14.45" customHeight="1" x14ac:dyDescent="0.2">
      <c r="A3221" s="324">
        <v>4199</v>
      </c>
      <c r="B3221" s="324">
        <v>419906</v>
      </c>
      <c r="C3221" s="326" t="s">
        <v>8913</v>
      </c>
      <c r="D3221" s="326" t="s">
        <v>6623</v>
      </c>
      <c r="E3221" s="325">
        <v>34608</v>
      </c>
      <c r="F3221" s="325">
        <v>35833</v>
      </c>
      <c r="H3221" s="324" t="s">
        <v>6622</v>
      </c>
    </row>
    <row r="3222" spans="1:8" ht="14.45" customHeight="1" x14ac:dyDescent="0.2">
      <c r="A3222" s="324">
        <v>4218</v>
      </c>
      <c r="B3222" s="324">
        <v>421803</v>
      </c>
      <c r="C3222" s="326" t="s">
        <v>8172</v>
      </c>
      <c r="D3222" s="326" t="s">
        <v>8912</v>
      </c>
      <c r="E3222" s="325">
        <v>34608</v>
      </c>
      <c r="F3222" s="325">
        <v>37477</v>
      </c>
      <c r="H3222" s="324" t="s">
        <v>8911</v>
      </c>
    </row>
    <row r="3223" spans="1:8" ht="14.45" customHeight="1" x14ac:dyDescent="0.2">
      <c r="A3223" s="324">
        <v>4246</v>
      </c>
      <c r="B3223" s="324">
        <v>424606</v>
      </c>
      <c r="C3223" s="326" t="s">
        <v>8910</v>
      </c>
      <c r="D3223" s="326" t="s">
        <v>6623</v>
      </c>
      <c r="E3223" s="325">
        <v>34608</v>
      </c>
      <c r="F3223" s="325">
        <v>35833</v>
      </c>
      <c r="H3223" s="324" t="s">
        <v>6622</v>
      </c>
    </row>
    <row r="3224" spans="1:8" ht="14.45" customHeight="1" x14ac:dyDescent="0.2">
      <c r="A3224" s="324">
        <v>4266</v>
      </c>
      <c r="B3224" s="324">
        <v>426605</v>
      </c>
      <c r="C3224" s="326" t="s">
        <v>8909</v>
      </c>
      <c r="D3224" s="326" t="s">
        <v>6623</v>
      </c>
      <c r="E3224" s="325">
        <v>34608</v>
      </c>
      <c r="F3224" s="325">
        <v>35833</v>
      </c>
      <c r="H3224" s="324" t="s">
        <v>6622</v>
      </c>
    </row>
    <row r="3225" spans="1:8" ht="14.45" customHeight="1" x14ac:dyDescent="0.2">
      <c r="A3225" s="324">
        <v>4319</v>
      </c>
      <c r="B3225" s="324">
        <v>431905</v>
      </c>
      <c r="C3225" s="326" t="s">
        <v>8908</v>
      </c>
      <c r="D3225" s="326" t="s">
        <v>6623</v>
      </c>
      <c r="E3225" s="325">
        <v>34608</v>
      </c>
      <c r="F3225" s="325">
        <v>35833</v>
      </c>
      <c r="H3225" s="324" t="s">
        <v>6622</v>
      </c>
    </row>
    <row r="3226" spans="1:8" ht="14.45" customHeight="1" x14ac:dyDescent="0.2">
      <c r="A3226" s="324">
        <v>4369</v>
      </c>
      <c r="B3226" s="324">
        <v>436906</v>
      </c>
      <c r="C3226" s="326" t="s">
        <v>8907</v>
      </c>
      <c r="D3226" s="326" t="s">
        <v>6623</v>
      </c>
      <c r="E3226" s="325">
        <v>34608</v>
      </c>
      <c r="F3226" s="325">
        <v>35833</v>
      </c>
      <c r="H3226" s="324" t="s">
        <v>6622</v>
      </c>
    </row>
    <row r="3227" spans="1:8" ht="14.45" customHeight="1" x14ac:dyDescent="0.2">
      <c r="A3227" s="324">
        <v>4399</v>
      </c>
      <c r="B3227" s="324">
        <v>439903</v>
      </c>
      <c r="C3227" s="326" t="s">
        <v>8906</v>
      </c>
      <c r="D3227" s="326" t="s">
        <v>6623</v>
      </c>
      <c r="E3227" s="325">
        <v>34608</v>
      </c>
      <c r="F3227" s="325">
        <v>35833</v>
      </c>
      <c r="H3227" s="324" t="s">
        <v>6622</v>
      </c>
    </row>
    <row r="3228" spans="1:8" ht="14.45" customHeight="1" x14ac:dyDescent="0.2">
      <c r="A3228" s="324">
        <v>4414</v>
      </c>
      <c r="B3228" s="324">
        <v>441406</v>
      </c>
      <c r="C3228" s="326" t="s">
        <v>6628</v>
      </c>
      <c r="D3228" s="326" t="s">
        <v>6623</v>
      </c>
      <c r="E3228" s="325">
        <v>34608</v>
      </c>
      <c r="F3228" s="325">
        <v>34759</v>
      </c>
      <c r="H3228" s="324" t="s">
        <v>6622</v>
      </c>
    </row>
    <row r="3229" spans="1:8" ht="14.45" customHeight="1" x14ac:dyDescent="0.2">
      <c r="A3229" s="324">
        <v>4631</v>
      </c>
      <c r="B3229" s="324">
        <v>463105</v>
      </c>
      <c r="C3229" s="326" t="s">
        <v>8905</v>
      </c>
      <c r="D3229" s="326" t="s">
        <v>6623</v>
      </c>
      <c r="E3229" s="325">
        <v>34608</v>
      </c>
      <c r="F3229" s="325">
        <v>35833</v>
      </c>
      <c r="H3229" s="324" t="s">
        <v>6622</v>
      </c>
    </row>
    <row r="3230" spans="1:8" ht="14.45" customHeight="1" x14ac:dyDescent="0.2">
      <c r="A3230" s="324">
        <v>4653</v>
      </c>
      <c r="B3230" s="324">
        <v>465305</v>
      </c>
      <c r="C3230" s="326" t="s">
        <v>8904</v>
      </c>
      <c r="D3230" s="326" t="s">
        <v>6623</v>
      </c>
      <c r="E3230" s="325">
        <v>34608</v>
      </c>
      <c r="F3230" s="325">
        <v>35833</v>
      </c>
      <c r="H3230" s="324" t="s">
        <v>6622</v>
      </c>
    </row>
    <row r="3231" spans="1:8" ht="14.45" customHeight="1" x14ac:dyDescent="0.2">
      <c r="A3231" s="324">
        <v>4719</v>
      </c>
      <c r="B3231" s="324">
        <v>471906</v>
      </c>
      <c r="C3231" s="326" t="s">
        <v>8903</v>
      </c>
      <c r="D3231" s="326" t="s">
        <v>6623</v>
      </c>
      <c r="E3231" s="325">
        <v>34608</v>
      </c>
      <c r="F3231" s="325">
        <v>36008</v>
      </c>
      <c r="H3231" s="324" t="s">
        <v>6622</v>
      </c>
    </row>
    <row r="3232" spans="1:8" ht="14.45" customHeight="1" x14ac:dyDescent="0.2">
      <c r="A3232" s="324">
        <v>4776</v>
      </c>
      <c r="B3232" s="324">
        <v>477605</v>
      </c>
      <c r="C3232" s="326" t="s">
        <v>8902</v>
      </c>
      <c r="D3232" s="326" t="s">
        <v>6623</v>
      </c>
      <c r="E3232" s="325">
        <v>34608</v>
      </c>
      <c r="F3232" s="325">
        <v>35833</v>
      </c>
      <c r="H3232" s="324" t="s">
        <v>6622</v>
      </c>
    </row>
    <row r="3233" spans="1:8" ht="14.45" customHeight="1" x14ac:dyDescent="0.2">
      <c r="A3233" s="324">
        <v>4815</v>
      </c>
      <c r="B3233" s="324">
        <v>481505</v>
      </c>
      <c r="C3233" s="326" t="s">
        <v>8901</v>
      </c>
      <c r="D3233" s="326" t="s">
        <v>6623</v>
      </c>
      <c r="E3233" s="325">
        <v>34608</v>
      </c>
      <c r="F3233" s="325">
        <v>35833</v>
      </c>
      <c r="H3233" s="324" t="s">
        <v>6622</v>
      </c>
    </row>
    <row r="3234" spans="1:8" ht="14.45" customHeight="1" x14ac:dyDescent="0.2">
      <c r="A3234" s="324">
        <v>4836</v>
      </c>
      <c r="B3234" s="324">
        <v>483605</v>
      </c>
      <c r="C3234" s="326" t="s">
        <v>8900</v>
      </c>
      <c r="D3234" s="326" t="s">
        <v>6623</v>
      </c>
      <c r="E3234" s="325">
        <v>34608</v>
      </c>
      <c r="F3234" s="325">
        <v>35833</v>
      </c>
      <c r="H3234" s="324" t="s">
        <v>6622</v>
      </c>
    </row>
    <row r="3235" spans="1:8" ht="14.45" customHeight="1" x14ac:dyDescent="0.2">
      <c r="A3235" s="324">
        <v>4877</v>
      </c>
      <c r="B3235" s="324">
        <v>487705</v>
      </c>
      <c r="C3235" s="326" t="s">
        <v>8899</v>
      </c>
      <c r="D3235" s="326" t="s">
        <v>6623</v>
      </c>
      <c r="E3235" s="325">
        <v>34608</v>
      </c>
      <c r="F3235" s="325">
        <v>35833</v>
      </c>
      <c r="H3235" s="324" t="s">
        <v>6622</v>
      </c>
    </row>
    <row r="3236" spans="1:8" ht="14.45" customHeight="1" x14ac:dyDescent="0.2">
      <c r="A3236" s="324">
        <v>4888</v>
      </c>
      <c r="B3236" s="324">
        <v>488806</v>
      </c>
      <c r="C3236" s="326" t="s">
        <v>8898</v>
      </c>
      <c r="D3236" s="326" t="s">
        <v>6623</v>
      </c>
      <c r="E3236" s="325">
        <v>34608</v>
      </c>
      <c r="F3236" s="325">
        <v>35833</v>
      </c>
      <c r="H3236" s="324" t="s">
        <v>6622</v>
      </c>
    </row>
    <row r="3237" spans="1:8" ht="14.45" customHeight="1" x14ac:dyDescent="0.2">
      <c r="A3237" s="324">
        <v>4907</v>
      </c>
      <c r="B3237" s="324">
        <v>490706</v>
      </c>
      <c r="C3237" s="326" t="s">
        <v>8897</v>
      </c>
      <c r="D3237" s="326" t="s">
        <v>6623</v>
      </c>
      <c r="E3237" s="325">
        <v>34608</v>
      </c>
      <c r="F3237" s="325">
        <v>35833</v>
      </c>
      <c r="H3237" s="324" t="s">
        <v>6622</v>
      </c>
    </row>
    <row r="3238" spans="1:8" ht="14.45" customHeight="1" x14ac:dyDescent="0.2">
      <c r="A3238" s="324">
        <v>4910</v>
      </c>
      <c r="B3238" s="324">
        <v>491005</v>
      </c>
      <c r="C3238" s="326" t="s">
        <v>8896</v>
      </c>
      <c r="D3238" s="326" t="s">
        <v>6623</v>
      </c>
      <c r="E3238" s="325">
        <v>34608</v>
      </c>
      <c r="F3238" s="325">
        <v>35833</v>
      </c>
      <c r="H3238" s="324" t="s">
        <v>6622</v>
      </c>
    </row>
    <row r="3239" spans="1:8" ht="14.45" customHeight="1" x14ac:dyDescent="0.2">
      <c r="A3239" s="324">
        <v>4927</v>
      </c>
      <c r="B3239" s="324">
        <v>492705</v>
      </c>
      <c r="C3239" s="326" t="s">
        <v>8895</v>
      </c>
      <c r="D3239" s="326" t="s">
        <v>6623</v>
      </c>
      <c r="E3239" s="325">
        <v>34608</v>
      </c>
      <c r="F3239" s="325">
        <v>35833</v>
      </c>
      <c r="H3239" s="324" t="s">
        <v>6622</v>
      </c>
    </row>
    <row r="3240" spans="1:8" ht="14.45" customHeight="1" x14ac:dyDescent="0.2">
      <c r="A3240" s="324">
        <v>4981</v>
      </c>
      <c r="B3240" s="324">
        <v>498105</v>
      </c>
      <c r="C3240" s="326" t="s">
        <v>8894</v>
      </c>
      <c r="D3240" s="326" t="s">
        <v>6623</v>
      </c>
      <c r="E3240" s="325">
        <v>34608</v>
      </c>
      <c r="F3240" s="325">
        <v>35833</v>
      </c>
      <c r="H3240" s="324" t="s">
        <v>6622</v>
      </c>
    </row>
    <row r="3241" spans="1:8" ht="14.45" customHeight="1" x14ac:dyDescent="0.2">
      <c r="A3241" s="324">
        <v>5014</v>
      </c>
      <c r="B3241" s="324">
        <v>501406</v>
      </c>
      <c r="C3241" s="326" t="s">
        <v>8893</v>
      </c>
      <c r="D3241" s="326" t="s">
        <v>6623</v>
      </c>
      <c r="E3241" s="325">
        <v>34608</v>
      </c>
      <c r="F3241" s="325">
        <v>35833</v>
      </c>
      <c r="H3241" s="324" t="s">
        <v>6622</v>
      </c>
    </row>
    <row r="3242" spans="1:8" ht="14.45" customHeight="1" x14ac:dyDescent="0.2">
      <c r="A3242" s="324">
        <v>5027</v>
      </c>
      <c r="B3242" s="324">
        <v>502705</v>
      </c>
      <c r="C3242" s="326" t="s">
        <v>8892</v>
      </c>
      <c r="D3242" s="326" t="s">
        <v>6623</v>
      </c>
      <c r="E3242" s="325">
        <v>34608</v>
      </c>
      <c r="F3242" s="325">
        <v>35833</v>
      </c>
      <c r="H3242" s="324" t="s">
        <v>6622</v>
      </c>
    </row>
    <row r="3243" spans="1:8" ht="14.45" customHeight="1" x14ac:dyDescent="0.2">
      <c r="A3243" s="324">
        <v>5040</v>
      </c>
      <c r="B3243" s="324">
        <v>504005</v>
      </c>
      <c r="C3243" s="326" t="s">
        <v>8891</v>
      </c>
      <c r="D3243" s="326" t="s">
        <v>6623</v>
      </c>
      <c r="E3243" s="325">
        <v>34608</v>
      </c>
      <c r="F3243" s="325">
        <v>35833</v>
      </c>
      <c r="H3243" s="324" t="s">
        <v>6622</v>
      </c>
    </row>
    <row r="3244" spans="1:8" ht="14.45" customHeight="1" x14ac:dyDescent="0.2">
      <c r="A3244" s="324">
        <v>5049</v>
      </c>
      <c r="B3244" s="324">
        <v>504905</v>
      </c>
      <c r="C3244" s="326" t="s">
        <v>8890</v>
      </c>
      <c r="D3244" s="326" t="s">
        <v>6623</v>
      </c>
      <c r="E3244" s="325">
        <v>34608</v>
      </c>
      <c r="F3244" s="325">
        <v>35833</v>
      </c>
      <c r="H3244" s="324" t="s">
        <v>6622</v>
      </c>
    </row>
    <row r="3245" spans="1:8" ht="14.45" customHeight="1" x14ac:dyDescent="0.2">
      <c r="A3245" s="324">
        <v>5101</v>
      </c>
      <c r="B3245" s="324">
        <v>510104</v>
      </c>
      <c r="C3245" s="326" t="s">
        <v>8889</v>
      </c>
      <c r="D3245" s="326" t="s">
        <v>6623</v>
      </c>
      <c r="E3245" s="325">
        <v>34608</v>
      </c>
      <c r="F3245" s="325">
        <v>35833</v>
      </c>
      <c r="H3245" s="324" t="s">
        <v>6622</v>
      </c>
    </row>
    <row r="3246" spans="1:8" ht="14.45" customHeight="1" x14ac:dyDescent="0.2">
      <c r="A3246" s="324">
        <v>5166</v>
      </c>
      <c r="B3246" s="324">
        <v>516603</v>
      </c>
      <c r="C3246" s="326" t="s">
        <v>2562</v>
      </c>
      <c r="D3246" s="326" t="s">
        <v>7106</v>
      </c>
      <c r="E3246" s="325">
        <v>34608</v>
      </c>
      <c r="F3246" s="325">
        <v>35674</v>
      </c>
      <c r="H3246" s="324" t="s">
        <v>7943</v>
      </c>
    </row>
    <row r="3247" spans="1:8" ht="14.45" customHeight="1" x14ac:dyDescent="0.2">
      <c r="A3247" s="324">
        <v>5214</v>
      </c>
      <c r="B3247" s="324">
        <v>521403</v>
      </c>
      <c r="C3247" s="326" t="s">
        <v>8888</v>
      </c>
      <c r="D3247" s="326" t="s">
        <v>8887</v>
      </c>
      <c r="E3247" s="325">
        <v>34608</v>
      </c>
      <c r="F3247" s="325">
        <v>42094</v>
      </c>
      <c r="G3247" s="324">
        <v>1538190582</v>
      </c>
      <c r="H3247" s="324" t="s">
        <v>8886</v>
      </c>
    </row>
    <row r="3248" spans="1:8" ht="14.45" customHeight="1" x14ac:dyDescent="0.2">
      <c r="A3248" s="324">
        <v>5234</v>
      </c>
      <c r="B3248" s="324">
        <v>523403</v>
      </c>
      <c r="C3248" s="326" t="s">
        <v>7759</v>
      </c>
      <c r="D3248" s="326" t="s">
        <v>7106</v>
      </c>
      <c r="E3248" s="325">
        <v>34608</v>
      </c>
      <c r="F3248" s="325">
        <v>35674</v>
      </c>
      <c r="H3248" s="324" t="s">
        <v>7937</v>
      </c>
    </row>
    <row r="3249" spans="1:8" ht="14.45" customHeight="1" x14ac:dyDescent="0.2">
      <c r="A3249" s="324">
        <v>5280</v>
      </c>
      <c r="B3249" s="324">
        <v>528002</v>
      </c>
      <c r="C3249" s="326" t="s">
        <v>8159</v>
      </c>
      <c r="D3249" s="326" t="s">
        <v>7106</v>
      </c>
      <c r="E3249" s="325">
        <v>34608</v>
      </c>
      <c r="F3249" s="325">
        <v>35674</v>
      </c>
      <c r="H3249" s="324" t="s">
        <v>8158</v>
      </c>
    </row>
    <row r="3250" spans="1:8" ht="14.45" customHeight="1" x14ac:dyDescent="0.2">
      <c r="A3250" s="324">
        <v>5295</v>
      </c>
      <c r="B3250" s="324">
        <v>529502</v>
      </c>
      <c r="C3250" s="326" t="s">
        <v>8885</v>
      </c>
      <c r="D3250" s="326" t="s">
        <v>7106</v>
      </c>
      <c r="E3250" s="325">
        <v>34608</v>
      </c>
      <c r="F3250" s="325">
        <v>35674</v>
      </c>
      <c r="H3250" s="324" t="s">
        <v>8324</v>
      </c>
    </row>
    <row r="3251" spans="1:8" ht="14.45" customHeight="1" x14ac:dyDescent="0.2">
      <c r="A3251" s="324">
        <v>5297</v>
      </c>
      <c r="B3251" s="324">
        <v>529703</v>
      </c>
      <c r="C3251" s="326" t="s">
        <v>8545</v>
      </c>
      <c r="D3251" s="326" t="s">
        <v>7106</v>
      </c>
      <c r="E3251" s="325">
        <v>34608</v>
      </c>
      <c r="F3251" s="325">
        <v>35674</v>
      </c>
      <c r="H3251" s="324" t="s">
        <v>8544</v>
      </c>
    </row>
    <row r="3252" spans="1:8" ht="14.45" customHeight="1" x14ac:dyDescent="0.2">
      <c r="A3252" s="324">
        <v>5307</v>
      </c>
      <c r="B3252" s="324">
        <v>530703</v>
      </c>
      <c r="C3252" s="326" t="s">
        <v>8543</v>
      </c>
      <c r="D3252" s="326" t="s">
        <v>7106</v>
      </c>
      <c r="E3252" s="325">
        <v>34608</v>
      </c>
      <c r="F3252" s="325">
        <v>35674</v>
      </c>
      <c r="H3252" s="324" t="s">
        <v>8542</v>
      </c>
    </row>
    <row r="3253" spans="1:8" ht="14.45" customHeight="1" x14ac:dyDescent="0.2">
      <c r="A3253" s="324">
        <v>5315</v>
      </c>
      <c r="B3253" s="324">
        <v>531502</v>
      </c>
      <c r="C3253" s="326" t="s">
        <v>8612</v>
      </c>
      <c r="D3253" s="326" t="s">
        <v>7106</v>
      </c>
      <c r="E3253" s="325">
        <v>34608</v>
      </c>
      <c r="F3253" s="325">
        <v>35674</v>
      </c>
      <c r="H3253" s="324" t="s">
        <v>8611</v>
      </c>
    </row>
    <row r="3254" spans="1:8" ht="14.45" customHeight="1" x14ac:dyDescent="0.2">
      <c r="A3254" s="324">
        <v>4524</v>
      </c>
      <c r="B3254" s="324">
        <v>452406</v>
      </c>
      <c r="C3254" s="326" t="s">
        <v>8884</v>
      </c>
      <c r="D3254" s="326" t="s">
        <v>8128</v>
      </c>
      <c r="E3254" s="325">
        <v>34599</v>
      </c>
      <c r="F3254" s="325">
        <v>35125</v>
      </c>
      <c r="H3254" s="324" t="s">
        <v>8127</v>
      </c>
    </row>
    <row r="3255" spans="1:8" ht="14.45" customHeight="1" x14ac:dyDescent="0.2">
      <c r="A3255" s="324">
        <v>4183</v>
      </c>
      <c r="B3255" s="324">
        <v>418303</v>
      </c>
      <c r="C3255" s="326" t="s">
        <v>6360</v>
      </c>
      <c r="D3255" s="326" t="s">
        <v>8883</v>
      </c>
      <c r="E3255" s="325">
        <v>34592</v>
      </c>
      <c r="F3255" s="325">
        <v>35125</v>
      </c>
      <c r="H3255" s="324" t="s">
        <v>8882</v>
      </c>
    </row>
    <row r="3256" spans="1:8" ht="14.45" customHeight="1" x14ac:dyDescent="0.2">
      <c r="A3256" s="324">
        <v>5340</v>
      </c>
      <c r="B3256" s="324">
        <v>534001</v>
      </c>
      <c r="C3256" s="326" t="s">
        <v>8881</v>
      </c>
      <c r="D3256" s="326" t="s">
        <v>3797</v>
      </c>
      <c r="E3256" s="325">
        <v>34583</v>
      </c>
      <c r="F3256" s="325">
        <v>38533</v>
      </c>
      <c r="H3256" s="324" t="s">
        <v>4073</v>
      </c>
    </row>
    <row r="3257" spans="1:8" ht="14.45" customHeight="1" x14ac:dyDescent="0.2">
      <c r="A3257" s="324">
        <v>4060</v>
      </c>
      <c r="B3257" s="324">
        <v>406005</v>
      </c>
      <c r="C3257" s="326" t="s">
        <v>7916</v>
      </c>
      <c r="D3257" s="326" t="s">
        <v>8434</v>
      </c>
      <c r="E3257" s="325">
        <v>34578</v>
      </c>
      <c r="F3257" s="325">
        <v>39933</v>
      </c>
      <c r="G3257" s="324">
        <v>1629072962</v>
      </c>
      <c r="H3257" s="324" t="s">
        <v>8433</v>
      </c>
    </row>
    <row r="3258" spans="1:8" ht="14.45" customHeight="1" x14ac:dyDescent="0.2">
      <c r="A3258" s="324">
        <v>4386</v>
      </c>
      <c r="B3258" s="324">
        <v>438607</v>
      </c>
      <c r="C3258" s="326" t="s">
        <v>8784</v>
      </c>
      <c r="D3258" s="326" t="s">
        <v>8876</v>
      </c>
      <c r="E3258" s="325">
        <v>34578</v>
      </c>
      <c r="F3258" s="325">
        <v>37560</v>
      </c>
      <c r="H3258" s="324" t="s">
        <v>8880</v>
      </c>
    </row>
    <row r="3259" spans="1:8" ht="14.45" customHeight="1" x14ac:dyDescent="0.2">
      <c r="A3259" s="324">
        <v>4450</v>
      </c>
      <c r="B3259" s="324">
        <v>445007</v>
      </c>
      <c r="C3259" s="326" t="s">
        <v>8296</v>
      </c>
      <c r="D3259" s="326" t="s">
        <v>8876</v>
      </c>
      <c r="E3259" s="325">
        <v>34578</v>
      </c>
      <c r="F3259" s="325">
        <v>37560</v>
      </c>
      <c r="H3259" s="324" t="s">
        <v>8879</v>
      </c>
    </row>
    <row r="3260" spans="1:8" ht="14.45" customHeight="1" x14ac:dyDescent="0.2">
      <c r="A3260" s="324">
        <v>4472</v>
      </c>
      <c r="B3260" s="324">
        <v>447202</v>
      </c>
      <c r="C3260" s="326" t="s">
        <v>4327</v>
      </c>
      <c r="D3260" s="326" t="s">
        <v>3916</v>
      </c>
      <c r="E3260" s="325">
        <v>34578</v>
      </c>
      <c r="F3260" s="325">
        <v>37468</v>
      </c>
      <c r="H3260" s="324" t="s">
        <v>4557</v>
      </c>
    </row>
    <row r="3261" spans="1:8" ht="14.45" customHeight="1" x14ac:dyDescent="0.2">
      <c r="A3261" s="324">
        <v>4528</v>
      </c>
      <c r="B3261" s="324">
        <v>452806</v>
      </c>
      <c r="C3261" s="326" t="s">
        <v>8295</v>
      </c>
      <c r="D3261" s="326" t="s">
        <v>8876</v>
      </c>
      <c r="E3261" s="325">
        <v>34578</v>
      </c>
      <c r="F3261" s="325">
        <v>37560</v>
      </c>
      <c r="H3261" s="324" t="s">
        <v>8878</v>
      </c>
    </row>
    <row r="3262" spans="1:8" ht="14.45" customHeight="1" x14ac:dyDescent="0.2">
      <c r="A3262" s="324">
        <v>5137</v>
      </c>
      <c r="B3262" s="324">
        <v>513704</v>
      </c>
      <c r="C3262" s="326" t="s">
        <v>7670</v>
      </c>
      <c r="D3262" s="326" t="s">
        <v>8005</v>
      </c>
      <c r="E3262" s="325">
        <v>34578</v>
      </c>
      <c r="F3262" s="325">
        <v>38686</v>
      </c>
      <c r="H3262" s="324" t="s">
        <v>8004</v>
      </c>
    </row>
    <row r="3263" spans="1:8" ht="14.45" customHeight="1" x14ac:dyDescent="0.2">
      <c r="A3263" s="324">
        <v>5155</v>
      </c>
      <c r="B3263" s="324">
        <v>515507</v>
      </c>
      <c r="C3263" s="326" t="s">
        <v>8292</v>
      </c>
      <c r="D3263" s="326" t="s">
        <v>8876</v>
      </c>
      <c r="E3263" s="325">
        <v>34578</v>
      </c>
      <c r="F3263" s="325">
        <v>37560</v>
      </c>
      <c r="H3263" s="324" t="s">
        <v>8877</v>
      </c>
    </row>
    <row r="3264" spans="1:8" ht="14.45" customHeight="1" x14ac:dyDescent="0.2">
      <c r="A3264" s="324">
        <v>5158</v>
      </c>
      <c r="B3264" s="324">
        <v>515806</v>
      </c>
      <c r="C3264" s="326" t="s">
        <v>8291</v>
      </c>
      <c r="D3264" s="326" t="s">
        <v>8876</v>
      </c>
      <c r="E3264" s="325">
        <v>34578</v>
      </c>
      <c r="F3264" s="325">
        <v>37560</v>
      </c>
      <c r="H3264" s="324" t="s">
        <v>8875</v>
      </c>
    </row>
    <row r="3265" spans="1:8" ht="14.45" customHeight="1" x14ac:dyDescent="0.2">
      <c r="A3265" s="324">
        <v>5204</v>
      </c>
      <c r="B3265" s="324">
        <v>520402</v>
      </c>
      <c r="C3265" s="326" t="s">
        <v>8874</v>
      </c>
      <c r="D3265" s="326" t="s">
        <v>7106</v>
      </c>
      <c r="E3265" s="325">
        <v>34578</v>
      </c>
      <c r="F3265" s="325">
        <v>35674</v>
      </c>
      <c r="H3265" s="324" t="s">
        <v>7508</v>
      </c>
    </row>
    <row r="3266" spans="1:8" ht="14.45" customHeight="1" x14ac:dyDescent="0.2">
      <c r="A3266" s="324">
        <v>5226</v>
      </c>
      <c r="B3266" s="324">
        <v>522602</v>
      </c>
      <c r="C3266" s="326" t="s">
        <v>8873</v>
      </c>
      <c r="D3266" s="326" t="s">
        <v>8005</v>
      </c>
      <c r="E3266" s="325">
        <v>34578</v>
      </c>
      <c r="F3266" s="325">
        <v>38472</v>
      </c>
      <c r="H3266" s="324" t="s">
        <v>8004</v>
      </c>
    </row>
    <row r="3267" spans="1:8" ht="14.45" customHeight="1" x14ac:dyDescent="0.2">
      <c r="A3267" s="324">
        <v>5240</v>
      </c>
      <c r="B3267" s="324">
        <v>524004</v>
      </c>
      <c r="C3267" s="326" t="s">
        <v>7795</v>
      </c>
      <c r="D3267" s="326" t="s">
        <v>7862</v>
      </c>
      <c r="E3267" s="325">
        <v>34578</v>
      </c>
      <c r="F3267" s="325">
        <v>36219</v>
      </c>
      <c r="H3267" s="324" t="s">
        <v>7861</v>
      </c>
    </row>
    <row r="3268" spans="1:8" ht="14.45" customHeight="1" x14ac:dyDescent="0.2">
      <c r="A3268" s="324">
        <v>5339</v>
      </c>
      <c r="B3268" s="324">
        <v>533901</v>
      </c>
      <c r="C3268" s="326" t="s">
        <v>8872</v>
      </c>
      <c r="D3268" s="326" t="s">
        <v>3916</v>
      </c>
      <c r="E3268" s="325">
        <v>34577</v>
      </c>
      <c r="F3268" s="325">
        <v>36161</v>
      </c>
      <c r="H3268" s="324" t="s">
        <v>4557</v>
      </c>
    </row>
    <row r="3269" spans="1:8" ht="14.45" customHeight="1" x14ac:dyDescent="0.2">
      <c r="A3269" s="324">
        <v>4512</v>
      </c>
      <c r="B3269" s="324">
        <v>451202</v>
      </c>
      <c r="C3269" s="326" t="s">
        <v>8871</v>
      </c>
      <c r="D3269" s="326" t="s">
        <v>8870</v>
      </c>
      <c r="E3269" s="325">
        <v>34557</v>
      </c>
      <c r="F3269" s="325">
        <v>34759</v>
      </c>
      <c r="H3269" s="324" t="s">
        <v>8869</v>
      </c>
    </row>
    <row r="3270" spans="1:8" ht="14.45" customHeight="1" x14ac:dyDescent="0.2">
      <c r="A3270" s="324">
        <v>4352</v>
      </c>
      <c r="B3270" s="324">
        <v>435205</v>
      </c>
      <c r="C3270" s="326" t="s">
        <v>8868</v>
      </c>
      <c r="D3270" s="326" t="s">
        <v>7334</v>
      </c>
      <c r="E3270" s="325">
        <v>34547</v>
      </c>
      <c r="F3270" s="325">
        <v>35824</v>
      </c>
      <c r="H3270" s="324" t="s">
        <v>7333</v>
      </c>
    </row>
    <row r="3271" spans="1:8" ht="14.45" customHeight="1" x14ac:dyDescent="0.2">
      <c r="A3271" s="324">
        <v>4725</v>
      </c>
      <c r="B3271" s="324">
        <v>472507</v>
      </c>
      <c r="C3271" s="326" t="s">
        <v>7966</v>
      </c>
      <c r="D3271" s="326" t="s">
        <v>7334</v>
      </c>
      <c r="E3271" s="325">
        <v>34547</v>
      </c>
      <c r="F3271" s="325">
        <v>35824</v>
      </c>
      <c r="H3271" s="324" t="s">
        <v>7333</v>
      </c>
    </row>
    <row r="3272" spans="1:8" ht="14.45" customHeight="1" x14ac:dyDescent="0.2">
      <c r="A3272" s="324">
        <v>4826</v>
      </c>
      <c r="B3272" s="324">
        <v>482607</v>
      </c>
      <c r="C3272" s="326" t="s">
        <v>8867</v>
      </c>
      <c r="D3272" s="326" t="s">
        <v>7334</v>
      </c>
      <c r="E3272" s="325">
        <v>34547</v>
      </c>
      <c r="F3272" s="325">
        <v>35824</v>
      </c>
      <c r="H3272" s="324" t="s">
        <v>7333</v>
      </c>
    </row>
    <row r="3273" spans="1:8" ht="14.45" customHeight="1" x14ac:dyDescent="0.2">
      <c r="A3273" s="324">
        <v>4980</v>
      </c>
      <c r="B3273" s="324">
        <v>498005</v>
      </c>
      <c r="C3273" s="326" t="s">
        <v>8683</v>
      </c>
      <c r="D3273" s="326" t="s">
        <v>7334</v>
      </c>
      <c r="E3273" s="325">
        <v>34547</v>
      </c>
      <c r="F3273" s="325">
        <v>35824</v>
      </c>
      <c r="H3273" s="324" t="s">
        <v>7333</v>
      </c>
    </row>
    <row r="3274" spans="1:8" ht="14.45" customHeight="1" x14ac:dyDescent="0.2">
      <c r="A3274" s="324">
        <v>5102</v>
      </c>
      <c r="B3274" s="324">
        <v>510205</v>
      </c>
      <c r="C3274" s="326" t="s">
        <v>8209</v>
      </c>
      <c r="D3274" s="326" t="s">
        <v>7334</v>
      </c>
      <c r="E3274" s="325">
        <v>34547</v>
      </c>
      <c r="F3274" s="325">
        <v>35824</v>
      </c>
      <c r="H3274" s="324" t="s">
        <v>8208</v>
      </c>
    </row>
    <row r="3275" spans="1:8" ht="14.45" customHeight="1" x14ac:dyDescent="0.2">
      <c r="A3275" s="324">
        <v>5121</v>
      </c>
      <c r="B3275" s="324">
        <v>512105</v>
      </c>
      <c r="C3275" s="326" t="s">
        <v>8294</v>
      </c>
      <c r="D3275" s="326" t="s">
        <v>7334</v>
      </c>
      <c r="E3275" s="325">
        <v>34547</v>
      </c>
      <c r="F3275" s="325">
        <v>35823</v>
      </c>
      <c r="H3275" s="324" t="s">
        <v>7333</v>
      </c>
    </row>
    <row r="3276" spans="1:8" ht="14.45" customHeight="1" x14ac:dyDescent="0.2">
      <c r="A3276" s="324">
        <v>5122</v>
      </c>
      <c r="B3276" s="324">
        <v>512204</v>
      </c>
      <c r="C3276" s="326" t="s">
        <v>8293</v>
      </c>
      <c r="D3276" s="326" t="s">
        <v>7334</v>
      </c>
      <c r="E3276" s="325">
        <v>34547</v>
      </c>
      <c r="F3276" s="325">
        <v>35824</v>
      </c>
      <c r="G3276" s="324" t="s">
        <v>8866</v>
      </c>
      <c r="H3276" s="324" t="s">
        <v>7333</v>
      </c>
    </row>
    <row r="3277" spans="1:8" ht="14.45" customHeight="1" x14ac:dyDescent="0.2">
      <c r="A3277" s="324">
        <v>5127</v>
      </c>
      <c r="B3277" s="324">
        <v>512704</v>
      </c>
      <c r="C3277" s="326" t="s">
        <v>7762</v>
      </c>
      <c r="D3277" s="326" t="s">
        <v>7334</v>
      </c>
      <c r="E3277" s="325">
        <v>34547</v>
      </c>
      <c r="F3277" s="325">
        <v>35824</v>
      </c>
      <c r="H3277" s="324" t="s">
        <v>7333</v>
      </c>
    </row>
    <row r="3278" spans="1:8" ht="14.45" customHeight="1" x14ac:dyDescent="0.2">
      <c r="A3278" s="324">
        <v>5129</v>
      </c>
      <c r="B3278" s="324">
        <v>512904</v>
      </c>
      <c r="C3278" s="326" t="s">
        <v>8313</v>
      </c>
      <c r="D3278" s="326" t="s">
        <v>7334</v>
      </c>
      <c r="E3278" s="325">
        <v>34547</v>
      </c>
      <c r="F3278" s="325">
        <v>35823</v>
      </c>
      <c r="H3278" s="324" t="s">
        <v>7333</v>
      </c>
    </row>
    <row r="3279" spans="1:8" ht="14.45" customHeight="1" x14ac:dyDescent="0.2">
      <c r="A3279" s="324">
        <v>5130</v>
      </c>
      <c r="B3279" s="324">
        <v>513004</v>
      </c>
      <c r="C3279" s="326" t="s">
        <v>6831</v>
      </c>
      <c r="D3279" s="326" t="s">
        <v>7334</v>
      </c>
      <c r="E3279" s="325">
        <v>34547</v>
      </c>
      <c r="F3279" s="325">
        <v>35824</v>
      </c>
      <c r="H3279" s="324" t="s">
        <v>7333</v>
      </c>
    </row>
    <row r="3280" spans="1:8" ht="14.45" customHeight="1" x14ac:dyDescent="0.2">
      <c r="A3280" s="324">
        <v>5142</v>
      </c>
      <c r="B3280" s="324">
        <v>514207</v>
      </c>
      <c r="C3280" s="326" t="s">
        <v>7398</v>
      </c>
      <c r="D3280" s="326" t="s">
        <v>7334</v>
      </c>
      <c r="E3280" s="325">
        <v>34547</v>
      </c>
      <c r="F3280" s="325">
        <v>35824</v>
      </c>
      <c r="H3280" s="324" t="s">
        <v>7333</v>
      </c>
    </row>
    <row r="3281" spans="1:8" ht="14.45" customHeight="1" x14ac:dyDescent="0.2">
      <c r="A3281" s="324">
        <v>5152</v>
      </c>
      <c r="B3281" s="324">
        <v>515205</v>
      </c>
      <c r="C3281" s="326" t="s">
        <v>6445</v>
      </c>
      <c r="D3281" s="326" t="s">
        <v>7334</v>
      </c>
      <c r="E3281" s="325">
        <v>34547</v>
      </c>
      <c r="F3281" s="325">
        <v>35824</v>
      </c>
      <c r="H3281" s="324" t="s">
        <v>7333</v>
      </c>
    </row>
    <row r="3282" spans="1:8" ht="14.45" customHeight="1" x14ac:dyDescent="0.2">
      <c r="A3282" s="324">
        <v>5247</v>
      </c>
      <c r="B3282" s="324">
        <v>524702</v>
      </c>
      <c r="C3282" s="326" t="s">
        <v>7858</v>
      </c>
      <c r="D3282" s="326" t="s">
        <v>3916</v>
      </c>
      <c r="E3282" s="325">
        <v>34547</v>
      </c>
      <c r="F3282" s="325">
        <v>36161</v>
      </c>
      <c r="H3282" s="324" t="s">
        <v>4557</v>
      </c>
    </row>
    <row r="3283" spans="1:8" ht="14.45" customHeight="1" x14ac:dyDescent="0.2">
      <c r="A3283" s="324">
        <v>5252</v>
      </c>
      <c r="B3283" s="324">
        <v>525204</v>
      </c>
      <c r="C3283" s="326" t="s">
        <v>8642</v>
      </c>
      <c r="D3283" s="326" t="s">
        <v>7334</v>
      </c>
      <c r="E3283" s="325">
        <v>34547</v>
      </c>
      <c r="F3283" s="325">
        <v>35824</v>
      </c>
      <c r="H3283" s="324" t="s">
        <v>7333</v>
      </c>
    </row>
    <row r="3284" spans="1:8" ht="14.45" customHeight="1" x14ac:dyDescent="0.2">
      <c r="A3284" s="324">
        <v>5211</v>
      </c>
      <c r="B3284" s="324">
        <v>521102</v>
      </c>
      <c r="C3284" s="326" t="s">
        <v>4897</v>
      </c>
      <c r="D3284" s="326" t="s">
        <v>8865</v>
      </c>
      <c r="E3284" s="325">
        <v>34545</v>
      </c>
      <c r="F3284" s="325">
        <v>37802</v>
      </c>
      <c r="H3284" s="324" t="s">
        <v>8864</v>
      </c>
    </row>
    <row r="3285" spans="1:8" ht="14.45" customHeight="1" x14ac:dyDescent="0.2">
      <c r="A3285" s="324">
        <v>4996</v>
      </c>
      <c r="B3285" s="324">
        <v>499606</v>
      </c>
      <c r="C3285" s="326" t="s">
        <v>8863</v>
      </c>
      <c r="D3285" s="326" t="s">
        <v>6623</v>
      </c>
      <c r="E3285" s="325">
        <v>34529</v>
      </c>
      <c r="F3285" s="325">
        <v>35833</v>
      </c>
      <c r="H3285" s="324" t="s">
        <v>6622</v>
      </c>
    </row>
    <row r="3286" spans="1:8" ht="14.45" customHeight="1" x14ac:dyDescent="0.2">
      <c r="A3286" s="324">
        <v>4470</v>
      </c>
      <c r="B3286" s="324">
        <v>447003</v>
      </c>
      <c r="C3286" s="326" t="s">
        <v>6652</v>
      </c>
      <c r="D3286" s="326" t="s">
        <v>8511</v>
      </c>
      <c r="E3286" s="325">
        <v>34523</v>
      </c>
      <c r="F3286" s="325">
        <v>36223</v>
      </c>
      <c r="H3286" s="324" t="s">
        <v>8510</v>
      </c>
    </row>
    <row r="3287" spans="1:8" ht="14.45" customHeight="1" x14ac:dyDescent="0.2">
      <c r="A3287" s="324">
        <v>4153</v>
      </c>
      <c r="B3287" s="324">
        <v>415302</v>
      </c>
      <c r="C3287" s="326" t="s">
        <v>4723</v>
      </c>
      <c r="D3287" s="326" t="s">
        <v>8862</v>
      </c>
      <c r="E3287" s="325">
        <v>34516</v>
      </c>
      <c r="F3287" s="325">
        <v>42916</v>
      </c>
      <c r="G3287" s="324">
        <v>1336229798</v>
      </c>
      <c r="H3287" s="324" t="s">
        <v>8861</v>
      </c>
    </row>
    <row r="3288" spans="1:8" ht="14.45" customHeight="1" x14ac:dyDescent="0.2">
      <c r="A3288" s="324">
        <v>4300</v>
      </c>
      <c r="B3288" s="324">
        <v>430005</v>
      </c>
      <c r="C3288" s="326" t="s">
        <v>4551</v>
      </c>
      <c r="D3288" s="326" t="s">
        <v>8856</v>
      </c>
      <c r="E3288" s="325">
        <v>34516</v>
      </c>
      <c r="F3288" s="325">
        <v>36735</v>
      </c>
      <c r="H3288" s="324" t="s">
        <v>8857</v>
      </c>
    </row>
    <row r="3289" spans="1:8" ht="14.45" customHeight="1" x14ac:dyDescent="0.2">
      <c r="A3289" s="324">
        <v>4566</v>
      </c>
      <c r="B3289" s="324">
        <v>456603</v>
      </c>
      <c r="C3289" s="326" t="s">
        <v>8860</v>
      </c>
      <c r="D3289" s="326" t="s">
        <v>8859</v>
      </c>
      <c r="E3289" s="325">
        <v>34516</v>
      </c>
      <c r="F3289" s="325">
        <v>38352</v>
      </c>
      <c r="H3289" s="324" t="s">
        <v>8858</v>
      </c>
    </row>
    <row r="3290" spans="1:8" ht="14.45" customHeight="1" x14ac:dyDescent="0.2">
      <c r="A3290" s="324">
        <v>4950</v>
      </c>
      <c r="B3290" s="324">
        <v>495004</v>
      </c>
      <c r="C3290" s="326" t="s">
        <v>5797</v>
      </c>
      <c r="D3290" s="326" t="s">
        <v>8856</v>
      </c>
      <c r="E3290" s="325">
        <v>34516</v>
      </c>
      <c r="F3290" s="325">
        <v>38321</v>
      </c>
      <c r="H3290" s="324" t="s">
        <v>8857</v>
      </c>
    </row>
    <row r="3291" spans="1:8" ht="14.45" customHeight="1" x14ac:dyDescent="0.2">
      <c r="A3291" s="324">
        <v>4992</v>
      </c>
      <c r="B3291" s="324">
        <v>499204</v>
      </c>
      <c r="C3291" s="326" t="s">
        <v>7462</v>
      </c>
      <c r="D3291" s="326" t="s">
        <v>8856</v>
      </c>
      <c r="E3291" s="325">
        <v>34516</v>
      </c>
      <c r="F3291" s="325">
        <v>38321</v>
      </c>
      <c r="H3291" s="324" t="s">
        <v>8855</v>
      </c>
    </row>
    <row r="3292" spans="1:8" ht="14.45" customHeight="1" x14ac:dyDescent="0.2">
      <c r="A3292" s="324">
        <v>5274</v>
      </c>
      <c r="B3292" s="324">
        <v>527402</v>
      </c>
      <c r="C3292" s="326" t="s">
        <v>8057</v>
      </c>
      <c r="D3292" s="326" t="s">
        <v>8057</v>
      </c>
      <c r="E3292" s="325">
        <v>34516</v>
      </c>
      <c r="F3292" s="325">
        <v>38503</v>
      </c>
      <c r="H3292" s="324" t="s">
        <v>8854</v>
      </c>
    </row>
    <row r="3293" spans="1:8" ht="14.45" customHeight="1" x14ac:dyDescent="0.2">
      <c r="A3293" s="324">
        <v>5337</v>
      </c>
      <c r="B3293" s="324">
        <v>533701</v>
      </c>
      <c r="C3293" s="326" t="s">
        <v>8853</v>
      </c>
      <c r="D3293" s="326" t="s">
        <v>8852</v>
      </c>
      <c r="E3293" s="325">
        <v>34516</v>
      </c>
      <c r="F3293" s="325">
        <v>109574</v>
      </c>
      <c r="G3293" s="324">
        <v>1306953344</v>
      </c>
      <c r="H3293" s="324" t="s">
        <v>8851</v>
      </c>
    </row>
    <row r="3294" spans="1:8" ht="14.45" customHeight="1" x14ac:dyDescent="0.2">
      <c r="A3294" s="324">
        <v>4102</v>
      </c>
      <c r="B3294" s="324">
        <v>410205</v>
      </c>
      <c r="C3294" s="326" t="s">
        <v>8850</v>
      </c>
      <c r="D3294" s="326" t="s">
        <v>8849</v>
      </c>
      <c r="E3294" s="325">
        <v>34515</v>
      </c>
      <c r="F3294" s="325">
        <v>36906</v>
      </c>
      <c r="H3294" s="324" t="s">
        <v>8848</v>
      </c>
    </row>
    <row r="3295" spans="1:8" ht="14.45" customHeight="1" x14ac:dyDescent="0.2">
      <c r="A3295" s="324">
        <v>5332</v>
      </c>
      <c r="B3295" s="324">
        <v>533201</v>
      </c>
      <c r="C3295" s="326" t="s">
        <v>2367</v>
      </c>
      <c r="D3295" s="326" t="s">
        <v>2972</v>
      </c>
      <c r="E3295" s="325">
        <v>34514</v>
      </c>
      <c r="F3295" s="325">
        <v>109574</v>
      </c>
      <c r="G3295" s="324">
        <v>1558350751</v>
      </c>
      <c r="H3295" s="324" t="s">
        <v>3338</v>
      </c>
    </row>
    <row r="3296" spans="1:8" ht="14.45" customHeight="1" x14ac:dyDescent="0.2">
      <c r="A3296" s="324">
        <v>5338</v>
      </c>
      <c r="B3296" s="324">
        <v>533801</v>
      </c>
      <c r="C3296" s="326" t="s">
        <v>8847</v>
      </c>
      <c r="D3296" s="326" t="s">
        <v>6940</v>
      </c>
      <c r="E3296" s="325">
        <v>34514</v>
      </c>
      <c r="F3296" s="325">
        <v>35674</v>
      </c>
      <c r="H3296" s="324" t="s">
        <v>8846</v>
      </c>
    </row>
    <row r="3297" spans="1:8" ht="14.45" customHeight="1" x14ac:dyDescent="0.2">
      <c r="A3297" s="324">
        <v>5335</v>
      </c>
      <c r="B3297" s="324">
        <v>533501</v>
      </c>
      <c r="C3297" s="326" t="s">
        <v>8845</v>
      </c>
      <c r="D3297" s="326" t="s">
        <v>8844</v>
      </c>
      <c r="E3297" s="325">
        <v>34512</v>
      </c>
      <c r="F3297" s="325">
        <v>36008</v>
      </c>
      <c r="H3297" s="324" t="s">
        <v>8843</v>
      </c>
    </row>
    <row r="3298" spans="1:8" ht="14.45" customHeight="1" x14ac:dyDescent="0.2">
      <c r="A3298" s="324">
        <v>4241</v>
      </c>
      <c r="B3298" s="324">
        <v>424105</v>
      </c>
      <c r="C3298" s="326" t="s">
        <v>8842</v>
      </c>
      <c r="D3298" s="326" t="s">
        <v>8483</v>
      </c>
      <c r="E3298" s="325">
        <v>34507</v>
      </c>
      <c r="F3298" s="325">
        <v>35674</v>
      </c>
      <c r="H3298" s="324" t="s">
        <v>8841</v>
      </c>
    </row>
    <row r="3299" spans="1:8" ht="14.45" customHeight="1" x14ac:dyDescent="0.2">
      <c r="A3299" s="324">
        <v>4494</v>
      </c>
      <c r="B3299" s="324">
        <v>449402</v>
      </c>
      <c r="C3299" s="326" t="s">
        <v>8840</v>
      </c>
      <c r="D3299" s="326" t="s">
        <v>4291</v>
      </c>
      <c r="E3299" s="325">
        <v>34501</v>
      </c>
      <c r="F3299" s="325">
        <v>35156</v>
      </c>
      <c r="H3299" s="324" t="s">
        <v>4290</v>
      </c>
    </row>
    <row r="3300" spans="1:8" ht="14.45" customHeight="1" x14ac:dyDescent="0.2">
      <c r="A3300" s="324">
        <v>5336</v>
      </c>
      <c r="B3300" s="324">
        <v>533601</v>
      </c>
      <c r="C3300" s="326" t="s">
        <v>8839</v>
      </c>
      <c r="D3300" s="326" t="s">
        <v>8838</v>
      </c>
      <c r="E3300" s="325">
        <v>34501</v>
      </c>
      <c r="F3300" s="325">
        <v>35521</v>
      </c>
      <c r="H3300" s="324" t="s">
        <v>8837</v>
      </c>
    </row>
    <row r="3301" spans="1:8" ht="14.45" customHeight="1" x14ac:dyDescent="0.2">
      <c r="A3301" s="324">
        <v>5334</v>
      </c>
      <c r="B3301" s="324">
        <v>533401</v>
      </c>
      <c r="C3301" s="326" t="s">
        <v>8836</v>
      </c>
      <c r="D3301" s="326" t="s">
        <v>3916</v>
      </c>
      <c r="E3301" s="325">
        <v>34500</v>
      </c>
      <c r="F3301" s="325">
        <v>37468</v>
      </c>
      <c r="H3301" s="324" t="s">
        <v>4557</v>
      </c>
    </row>
    <row r="3302" spans="1:8" ht="14.45" customHeight="1" x14ac:dyDescent="0.2">
      <c r="A3302" s="324">
        <v>4246</v>
      </c>
      <c r="B3302" s="324">
        <v>424605</v>
      </c>
      <c r="C3302" s="326" t="s">
        <v>6631</v>
      </c>
      <c r="D3302" s="326" t="s">
        <v>6623</v>
      </c>
      <c r="E3302" s="325">
        <v>34486</v>
      </c>
      <c r="F3302" s="325">
        <v>34608</v>
      </c>
      <c r="H3302" s="324" t="s">
        <v>6622</v>
      </c>
    </row>
    <row r="3303" spans="1:8" ht="14.45" customHeight="1" x14ac:dyDescent="0.2">
      <c r="A3303" s="324">
        <v>4506</v>
      </c>
      <c r="B3303" s="324">
        <v>450606</v>
      </c>
      <c r="C3303" s="326" t="s">
        <v>8091</v>
      </c>
      <c r="D3303" s="326" t="s">
        <v>8835</v>
      </c>
      <c r="E3303" s="325">
        <v>34486</v>
      </c>
      <c r="F3303" s="325">
        <v>36100</v>
      </c>
      <c r="H3303" s="324" t="s">
        <v>8834</v>
      </c>
    </row>
    <row r="3304" spans="1:8" ht="14.45" customHeight="1" x14ac:dyDescent="0.2">
      <c r="A3304" s="324">
        <v>5327</v>
      </c>
      <c r="B3304" s="324">
        <v>532701</v>
      </c>
      <c r="C3304" s="326" t="s">
        <v>3974</v>
      </c>
      <c r="D3304" s="326" t="s">
        <v>3897</v>
      </c>
      <c r="E3304" s="325">
        <v>34459</v>
      </c>
      <c r="F3304" s="325">
        <v>39436</v>
      </c>
      <c r="G3304" s="324">
        <v>1558305854</v>
      </c>
      <c r="H3304" s="324" t="s">
        <v>6789</v>
      </c>
    </row>
    <row r="3305" spans="1:8" ht="14.45" customHeight="1" x14ac:dyDescent="0.2">
      <c r="A3305" s="324">
        <v>4137</v>
      </c>
      <c r="B3305" s="324">
        <v>413703</v>
      </c>
      <c r="C3305" s="326" t="s">
        <v>4737</v>
      </c>
      <c r="D3305" s="326" t="s">
        <v>7597</v>
      </c>
      <c r="E3305" s="325">
        <v>34455</v>
      </c>
      <c r="F3305" s="325">
        <v>34639</v>
      </c>
      <c r="H3305" s="324" t="s">
        <v>7596</v>
      </c>
    </row>
    <row r="3306" spans="1:8" ht="14.45" customHeight="1" x14ac:dyDescent="0.2">
      <c r="A3306" s="324">
        <v>4292</v>
      </c>
      <c r="B3306" s="324">
        <v>429203</v>
      </c>
      <c r="C3306" s="326" t="s">
        <v>7775</v>
      </c>
      <c r="D3306" s="326" t="s">
        <v>7042</v>
      </c>
      <c r="E3306" s="325">
        <v>34455</v>
      </c>
      <c r="F3306" s="325">
        <v>34881</v>
      </c>
      <c r="H3306" s="324" t="s">
        <v>7774</v>
      </c>
    </row>
    <row r="3307" spans="1:8" ht="14.45" customHeight="1" x14ac:dyDescent="0.2">
      <c r="A3307" s="324">
        <v>4417</v>
      </c>
      <c r="B3307" s="324">
        <v>441703</v>
      </c>
      <c r="C3307" s="326" t="s">
        <v>6434</v>
      </c>
      <c r="D3307" s="326" t="s">
        <v>8833</v>
      </c>
      <c r="E3307" s="325">
        <v>34455</v>
      </c>
      <c r="F3307" s="325">
        <v>36991</v>
      </c>
      <c r="H3307" s="324" t="s">
        <v>8832</v>
      </c>
    </row>
    <row r="3308" spans="1:8" ht="14.45" customHeight="1" x14ac:dyDescent="0.2">
      <c r="A3308" s="324">
        <v>4464</v>
      </c>
      <c r="B3308" s="324">
        <v>446407</v>
      </c>
      <c r="C3308" s="326" t="s">
        <v>8538</v>
      </c>
      <c r="D3308" s="326" t="s">
        <v>7042</v>
      </c>
      <c r="E3308" s="325">
        <v>34455</v>
      </c>
      <c r="F3308" s="325">
        <v>34695</v>
      </c>
      <c r="H3308" s="324" t="s">
        <v>8831</v>
      </c>
    </row>
    <row r="3309" spans="1:8" ht="14.45" customHeight="1" x14ac:dyDescent="0.2">
      <c r="A3309" s="324">
        <v>4579</v>
      </c>
      <c r="B3309" s="324">
        <v>457903</v>
      </c>
      <c r="C3309" s="326" t="s">
        <v>7998</v>
      </c>
      <c r="D3309" s="326" t="s">
        <v>4229</v>
      </c>
      <c r="E3309" s="325">
        <v>34455</v>
      </c>
      <c r="F3309" s="325">
        <v>37164</v>
      </c>
      <c r="H3309" s="324" t="s">
        <v>6460</v>
      </c>
    </row>
    <row r="3310" spans="1:8" ht="14.45" customHeight="1" x14ac:dyDescent="0.2">
      <c r="A3310" s="324">
        <v>4886</v>
      </c>
      <c r="B3310" s="324">
        <v>488605</v>
      </c>
      <c r="C3310" s="326" t="s">
        <v>7218</v>
      </c>
      <c r="D3310" s="326" t="s">
        <v>7217</v>
      </c>
      <c r="E3310" s="325">
        <v>34455</v>
      </c>
      <c r="F3310" s="325">
        <v>38084</v>
      </c>
      <c r="H3310" s="324" t="s">
        <v>7318</v>
      </c>
    </row>
    <row r="3311" spans="1:8" ht="14.45" customHeight="1" x14ac:dyDescent="0.2">
      <c r="A3311" s="324">
        <v>4975</v>
      </c>
      <c r="B3311" s="324">
        <v>497502</v>
      </c>
      <c r="C3311" s="326" t="s">
        <v>5229</v>
      </c>
      <c r="D3311" s="326" t="s">
        <v>8734</v>
      </c>
      <c r="E3311" s="325">
        <v>34455</v>
      </c>
      <c r="F3311" s="325">
        <v>38107</v>
      </c>
      <c r="H3311" s="324" t="s">
        <v>8733</v>
      </c>
    </row>
    <row r="3312" spans="1:8" ht="14.45" customHeight="1" x14ac:dyDescent="0.2">
      <c r="A3312" s="324">
        <v>4993</v>
      </c>
      <c r="B3312" s="324">
        <v>499305</v>
      </c>
      <c r="C3312" s="326" t="s">
        <v>7198</v>
      </c>
      <c r="D3312" s="326" t="s">
        <v>7042</v>
      </c>
      <c r="E3312" s="325">
        <v>34455</v>
      </c>
      <c r="F3312" s="325">
        <v>34881</v>
      </c>
      <c r="H3312" s="324" t="s">
        <v>8830</v>
      </c>
    </row>
    <row r="3313" spans="1:8" ht="14.45" customHeight="1" x14ac:dyDescent="0.2">
      <c r="A3313" s="324">
        <v>5192</v>
      </c>
      <c r="B3313" s="324">
        <v>519202</v>
      </c>
      <c r="C3313" s="326" t="s">
        <v>8829</v>
      </c>
      <c r="D3313" s="326" t="s">
        <v>7334</v>
      </c>
      <c r="E3313" s="325">
        <v>34455</v>
      </c>
      <c r="F3313" s="325">
        <v>35824</v>
      </c>
      <c r="H3313" s="324" t="s">
        <v>7333</v>
      </c>
    </row>
    <row r="3314" spans="1:8" ht="14.45" customHeight="1" x14ac:dyDescent="0.2">
      <c r="A3314" s="324">
        <v>5215</v>
      </c>
      <c r="B3314" s="324">
        <v>521502</v>
      </c>
      <c r="C3314" s="326" t="s">
        <v>7752</v>
      </c>
      <c r="D3314" s="326" t="s">
        <v>7334</v>
      </c>
      <c r="E3314" s="325">
        <v>34455</v>
      </c>
      <c r="F3314" s="325">
        <v>35824</v>
      </c>
      <c r="H3314" s="324" t="s">
        <v>7333</v>
      </c>
    </row>
    <row r="3315" spans="1:8" ht="14.45" customHeight="1" x14ac:dyDescent="0.2">
      <c r="A3315" s="324">
        <v>4062</v>
      </c>
      <c r="B3315" s="324">
        <v>406206</v>
      </c>
      <c r="C3315" s="326" t="s">
        <v>7049</v>
      </c>
      <c r="D3315" s="326" t="s">
        <v>6340</v>
      </c>
      <c r="E3315" s="325">
        <v>34425</v>
      </c>
      <c r="F3315" s="325">
        <v>39324</v>
      </c>
      <c r="G3315" s="324">
        <v>1437124716</v>
      </c>
      <c r="H3315" s="324" t="s">
        <v>8828</v>
      </c>
    </row>
    <row r="3316" spans="1:8" ht="14.45" customHeight="1" x14ac:dyDescent="0.2">
      <c r="A3316" s="324">
        <v>4362</v>
      </c>
      <c r="B3316" s="324">
        <v>436205</v>
      </c>
      <c r="C3316" s="326" t="s">
        <v>8827</v>
      </c>
      <c r="D3316" s="326" t="s">
        <v>8095</v>
      </c>
      <c r="E3316" s="325">
        <v>34425</v>
      </c>
      <c r="F3316" s="325">
        <v>35947</v>
      </c>
      <c r="H3316" s="324" t="s">
        <v>8094</v>
      </c>
    </row>
    <row r="3317" spans="1:8" ht="14.45" customHeight="1" x14ac:dyDescent="0.2">
      <c r="A3317" s="324">
        <v>4553</v>
      </c>
      <c r="B3317" s="324">
        <v>455303</v>
      </c>
      <c r="C3317" s="326" t="s">
        <v>7388</v>
      </c>
      <c r="D3317" s="326" t="s">
        <v>8826</v>
      </c>
      <c r="E3317" s="325">
        <v>34425</v>
      </c>
      <c r="F3317" s="325">
        <v>37256</v>
      </c>
      <c r="H3317" s="324" t="s">
        <v>8825</v>
      </c>
    </row>
    <row r="3318" spans="1:8" ht="14.45" customHeight="1" x14ac:dyDescent="0.2">
      <c r="A3318" s="324">
        <v>4600</v>
      </c>
      <c r="B3318" s="324">
        <v>460005</v>
      </c>
      <c r="C3318" s="326" t="s">
        <v>7691</v>
      </c>
      <c r="D3318" s="326" t="s">
        <v>6623</v>
      </c>
      <c r="E3318" s="325">
        <v>34425</v>
      </c>
      <c r="F3318" s="325">
        <v>35833</v>
      </c>
      <c r="H3318" s="324" t="s">
        <v>6622</v>
      </c>
    </row>
    <row r="3319" spans="1:8" ht="14.45" customHeight="1" x14ac:dyDescent="0.2">
      <c r="A3319" s="324">
        <v>4769</v>
      </c>
      <c r="B3319" s="324">
        <v>476904</v>
      </c>
      <c r="C3319" s="326" t="s">
        <v>8824</v>
      </c>
      <c r="D3319" s="326" t="s">
        <v>8089</v>
      </c>
      <c r="E3319" s="325">
        <v>34425</v>
      </c>
      <c r="F3319" s="325">
        <v>35947</v>
      </c>
      <c r="H3319" s="324" t="s">
        <v>8088</v>
      </c>
    </row>
    <row r="3320" spans="1:8" ht="14.45" customHeight="1" x14ac:dyDescent="0.2">
      <c r="A3320" s="324">
        <v>5331</v>
      </c>
      <c r="B3320" s="324">
        <v>533101</v>
      </c>
      <c r="C3320" s="326" t="s">
        <v>8823</v>
      </c>
      <c r="D3320" s="326" t="s">
        <v>3916</v>
      </c>
      <c r="E3320" s="325">
        <v>34421</v>
      </c>
      <c r="F3320" s="325">
        <v>37437</v>
      </c>
      <c r="H3320" s="324" t="s">
        <v>4557</v>
      </c>
    </row>
    <row r="3321" spans="1:8" ht="14.45" customHeight="1" x14ac:dyDescent="0.2">
      <c r="A3321" s="324">
        <v>4013</v>
      </c>
      <c r="B3321" s="324">
        <v>401307</v>
      </c>
      <c r="C3321" s="326" t="s">
        <v>8822</v>
      </c>
      <c r="D3321" s="326" t="s">
        <v>8121</v>
      </c>
      <c r="E3321" s="325">
        <v>34394</v>
      </c>
      <c r="F3321" s="325">
        <v>34700</v>
      </c>
      <c r="H3321" s="324" t="s">
        <v>8120</v>
      </c>
    </row>
    <row r="3322" spans="1:8" ht="14.45" customHeight="1" x14ac:dyDescent="0.2">
      <c r="A3322" s="324">
        <v>4271</v>
      </c>
      <c r="B3322" s="324">
        <v>427104</v>
      </c>
      <c r="C3322" s="326" t="s">
        <v>6996</v>
      </c>
      <c r="D3322" s="326" t="s">
        <v>7042</v>
      </c>
      <c r="E3322" s="325">
        <v>34394</v>
      </c>
      <c r="F3322" s="325">
        <v>34881</v>
      </c>
      <c r="H3322" s="324" t="s">
        <v>7041</v>
      </c>
    </row>
    <row r="3323" spans="1:8" ht="14.45" customHeight="1" x14ac:dyDescent="0.2">
      <c r="A3323" s="324">
        <v>4304</v>
      </c>
      <c r="B3323" s="324">
        <v>430403</v>
      </c>
      <c r="C3323" s="326" t="s">
        <v>7936</v>
      </c>
      <c r="D3323" s="326" t="s">
        <v>8821</v>
      </c>
      <c r="E3323" s="325">
        <v>34394</v>
      </c>
      <c r="F3323" s="325">
        <v>36646</v>
      </c>
      <c r="H3323" s="324" t="s">
        <v>8820</v>
      </c>
    </row>
    <row r="3324" spans="1:8" ht="14.45" customHeight="1" x14ac:dyDescent="0.2">
      <c r="A3324" s="324">
        <v>4409</v>
      </c>
      <c r="B3324" s="324">
        <v>440902</v>
      </c>
      <c r="C3324" s="326" t="s">
        <v>4409</v>
      </c>
      <c r="D3324" s="326" t="s">
        <v>3916</v>
      </c>
      <c r="E3324" s="325">
        <v>34394</v>
      </c>
      <c r="F3324" s="325">
        <v>37407</v>
      </c>
      <c r="H3324" s="324" t="s">
        <v>4557</v>
      </c>
    </row>
    <row r="3325" spans="1:8" ht="14.45" customHeight="1" x14ac:dyDescent="0.2">
      <c r="A3325" s="324">
        <v>4465</v>
      </c>
      <c r="B3325" s="324">
        <v>446504</v>
      </c>
      <c r="C3325" s="326" t="s">
        <v>4333</v>
      </c>
      <c r="D3325" s="326" t="s">
        <v>8337</v>
      </c>
      <c r="E3325" s="325">
        <v>34394</v>
      </c>
      <c r="F3325" s="325">
        <v>34669</v>
      </c>
      <c r="H3325" s="324" t="s">
        <v>8336</v>
      </c>
    </row>
    <row r="3326" spans="1:8" ht="14.45" customHeight="1" x14ac:dyDescent="0.2">
      <c r="A3326" s="324">
        <v>4739</v>
      </c>
      <c r="B3326" s="324">
        <v>473903</v>
      </c>
      <c r="C3326" s="326" t="s">
        <v>6474</v>
      </c>
      <c r="D3326" s="326" t="s">
        <v>3916</v>
      </c>
      <c r="E3326" s="325">
        <v>34394</v>
      </c>
      <c r="F3326" s="325">
        <v>36433</v>
      </c>
      <c r="H3326" s="324" t="s">
        <v>4557</v>
      </c>
    </row>
    <row r="3327" spans="1:8" ht="14.45" customHeight="1" x14ac:dyDescent="0.2">
      <c r="A3327" s="324">
        <v>4878</v>
      </c>
      <c r="B3327" s="324">
        <v>487802</v>
      </c>
      <c r="C3327" s="326" t="s">
        <v>3792</v>
      </c>
      <c r="D3327" s="326" t="s">
        <v>3791</v>
      </c>
      <c r="E3327" s="325">
        <v>34394</v>
      </c>
      <c r="F3327" s="325">
        <v>34639</v>
      </c>
      <c r="H3327" s="324" t="s">
        <v>8819</v>
      </c>
    </row>
    <row r="3328" spans="1:8" ht="14.45" customHeight="1" x14ac:dyDescent="0.2">
      <c r="A3328" s="324">
        <v>5011</v>
      </c>
      <c r="B3328" s="324">
        <v>501106</v>
      </c>
      <c r="C3328" s="326" t="s">
        <v>7675</v>
      </c>
      <c r="D3328" s="326" t="s">
        <v>7042</v>
      </c>
      <c r="E3328" s="325">
        <v>34394</v>
      </c>
      <c r="F3328" s="325">
        <v>34881</v>
      </c>
      <c r="H3328" s="324" t="s">
        <v>8818</v>
      </c>
    </row>
    <row r="3329" spans="1:8" ht="14.45" customHeight="1" x14ac:dyDescent="0.2">
      <c r="A3329" s="324">
        <v>5060</v>
      </c>
      <c r="B3329" s="324">
        <v>506002</v>
      </c>
      <c r="C3329" s="326" t="s">
        <v>5520</v>
      </c>
      <c r="D3329" s="326" t="s">
        <v>5519</v>
      </c>
      <c r="E3329" s="325">
        <v>34394</v>
      </c>
      <c r="F3329" s="325">
        <v>34639</v>
      </c>
      <c r="H3329" s="324" t="s">
        <v>5518</v>
      </c>
    </row>
    <row r="3330" spans="1:8" ht="14.45" customHeight="1" x14ac:dyDescent="0.2">
      <c r="A3330" s="324">
        <v>5077</v>
      </c>
      <c r="B3330" s="324">
        <v>507706</v>
      </c>
      <c r="C3330" s="326" t="s">
        <v>7882</v>
      </c>
      <c r="D3330" s="326" t="s">
        <v>8817</v>
      </c>
      <c r="E3330" s="325">
        <v>34394</v>
      </c>
      <c r="F3330" s="325">
        <v>35994</v>
      </c>
      <c r="H3330" s="324" t="s">
        <v>8816</v>
      </c>
    </row>
    <row r="3331" spans="1:8" ht="14.45" customHeight="1" x14ac:dyDescent="0.2">
      <c r="A3331" s="324">
        <v>5198</v>
      </c>
      <c r="B3331" s="324">
        <v>519805</v>
      </c>
      <c r="C3331" s="326" t="s">
        <v>8815</v>
      </c>
      <c r="D3331" s="326" t="s">
        <v>7565</v>
      </c>
      <c r="E3331" s="325">
        <v>34394</v>
      </c>
      <c r="F3331" s="325">
        <v>34700</v>
      </c>
      <c r="H3331" s="324" t="s">
        <v>8618</v>
      </c>
    </row>
    <row r="3332" spans="1:8" ht="14.45" customHeight="1" x14ac:dyDescent="0.2">
      <c r="A3332" s="324">
        <v>4727</v>
      </c>
      <c r="B3332" s="324">
        <v>472708</v>
      </c>
      <c r="C3332" s="326" t="s">
        <v>8814</v>
      </c>
      <c r="D3332" s="326" t="s">
        <v>7769</v>
      </c>
      <c r="E3332" s="325">
        <v>34380</v>
      </c>
      <c r="F3332" s="325">
        <v>35535</v>
      </c>
      <c r="H3332" s="324" t="s">
        <v>7768</v>
      </c>
    </row>
    <row r="3333" spans="1:8" ht="14.45" customHeight="1" x14ac:dyDescent="0.2">
      <c r="A3333" s="324">
        <v>5061</v>
      </c>
      <c r="B3333" s="324">
        <v>506103</v>
      </c>
      <c r="C3333" s="326" t="s">
        <v>8813</v>
      </c>
      <c r="D3333" s="326" t="s">
        <v>3916</v>
      </c>
      <c r="E3333" s="325">
        <v>34368</v>
      </c>
      <c r="F3333" s="325">
        <v>37621</v>
      </c>
      <c r="H3333" s="324" t="s">
        <v>4557</v>
      </c>
    </row>
    <row r="3334" spans="1:8" ht="14.45" customHeight="1" x14ac:dyDescent="0.2">
      <c r="A3334" s="324">
        <v>5330</v>
      </c>
      <c r="B3334" s="324">
        <v>533001</v>
      </c>
      <c r="C3334" s="326" t="s">
        <v>8812</v>
      </c>
      <c r="D3334" s="326" t="s">
        <v>8722</v>
      </c>
      <c r="E3334" s="325">
        <v>34367</v>
      </c>
      <c r="F3334" s="325">
        <v>36039</v>
      </c>
      <c r="H3334" s="324" t="s">
        <v>8811</v>
      </c>
    </row>
    <row r="3335" spans="1:8" ht="14.45" customHeight="1" x14ac:dyDescent="0.2">
      <c r="A3335" s="324">
        <v>4239</v>
      </c>
      <c r="B3335" s="324">
        <v>423905</v>
      </c>
      <c r="C3335" s="326" t="s">
        <v>8810</v>
      </c>
      <c r="D3335" s="326" t="s">
        <v>8809</v>
      </c>
      <c r="E3335" s="325">
        <v>34366</v>
      </c>
      <c r="F3335" s="325">
        <v>34700</v>
      </c>
      <c r="H3335" s="324" t="s">
        <v>8808</v>
      </c>
    </row>
    <row r="3336" spans="1:8" ht="14.45" customHeight="1" x14ac:dyDescent="0.2">
      <c r="A3336" s="324">
        <v>4558</v>
      </c>
      <c r="B3336" s="324">
        <v>455803</v>
      </c>
      <c r="C3336" s="326" t="s">
        <v>8583</v>
      </c>
      <c r="D3336" s="326" t="s">
        <v>3916</v>
      </c>
      <c r="E3336" s="325">
        <v>34366</v>
      </c>
      <c r="F3336" s="325">
        <v>36403</v>
      </c>
      <c r="H3336" s="324" t="s">
        <v>4557</v>
      </c>
    </row>
    <row r="3337" spans="1:8" ht="14.45" customHeight="1" x14ac:dyDescent="0.2">
      <c r="A3337" s="324">
        <v>4648</v>
      </c>
      <c r="B3337" s="324">
        <v>464803</v>
      </c>
      <c r="C3337" s="326" t="s">
        <v>8579</v>
      </c>
      <c r="D3337" s="326" t="s">
        <v>3916</v>
      </c>
      <c r="E3337" s="325">
        <v>34366</v>
      </c>
      <c r="F3337" s="325">
        <v>36387</v>
      </c>
      <c r="H3337" s="324" t="s">
        <v>4557</v>
      </c>
    </row>
    <row r="3338" spans="1:8" ht="14.45" customHeight="1" x14ac:dyDescent="0.2">
      <c r="A3338" s="324">
        <v>4789</v>
      </c>
      <c r="B3338" s="324">
        <v>478903</v>
      </c>
      <c r="C3338" s="326" t="s">
        <v>8807</v>
      </c>
      <c r="D3338" s="326" t="s">
        <v>8734</v>
      </c>
      <c r="E3338" s="325">
        <v>34366</v>
      </c>
      <c r="F3338" s="325">
        <v>37884</v>
      </c>
      <c r="H3338" s="324" t="s">
        <v>8733</v>
      </c>
    </row>
    <row r="3339" spans="1:8" ht="14.45" customHeight="1" x14ac:dyDescent="0.2">
      <c r="A3339" s="324">
        <v>4904</v>
      </c>
      <c r="B3339" s="324">
        <v>490409</v>
      </c>
      <c r="C3339" s="326" t="s">
        <v>8335</v>
      </c>
      <c r="D3339" s="326" t="s">
        <v>3916</v>
      </c>
      <c r="E3339" s="325">
        <v>34366</v>
      </c>
      <c r="F3339" s="325">
        <v>36494</v>
      </c>
      <c r="H3339" s="324" t="s">
        <v>4557</v>
      </c>
    </row>
    <row r="3340" spans="1:8" ht="14.45" customHeight="1" x14ac:dyDescent="0.2">
      <c r="A3340" s="324">
        <v>5141</v>
      </c>
      <c r="B3340" s="324">
        <v>514104</v>
      </c>
      <c r="C3340" s="326" t="s">
        <v>8806</v>
      </c>
      <c r="D3340" s="326" t="s">
        <v>8011</v>
      </c>
      <c r="E3340" s="325">
        <v>34366</v>
      </c>
      <c r="F3340" s="325">
        <v>35521</v>
      </c>
      <c r="H3340" s="324" t="s">
        <v>8805</v>
      </c>
    </row>
    <row r="3341" spans="1:8" ht="14.45" customHeight="1" x14ac:dyDescent="0.2">
      <c r="A3341" s="324">
        <v>4556</v>
      </c>
      <c r="B3341" s="324">
        <v>455601</v>
      </c>
      <c r="C3341" s="326" t="s">
        <v>8804</v>
      </c>
      <c r="D3341" s="326" t="s">
        <v>4408</v>
      </c>
      <c r="E3341" s="325">
        <v>34340</v>
      </c>
      <c r="F3341" s="325">
        <v>35426</v>
      </c>
      <c r="H3341" s="324" t="s">
        <v>8803</v>
      </c>
    </row>
    <row r="3342" spans="1:8" ht="14.45" customHeight="1" x14ac:dyDescent="0.2">
      <c r="A3342" s="324">
        <v>4770</v>
      </c>
      <c r="B3342" s="324">
        <v>477005</v>
      </c>
      <c r="C3342" s="326" t="s">
        <v>8802</v>
      </c>
      <c r="D3342" s="326" t="s">
        <v>8801</v>
      </c>
      <c r="E3342" s="325">
        <v>34339</v>
      </c>
      <c r="F3342" s="325">
        <v>35217</v>
      </c>
      <c r="H3342" s="324" t="s">
        <v>8800</v>
      </c>
    </row>
    <row r="3343" spans="1:8" ht="14.45" customHeight="1" x14ac:dyDescent="0.2">
      <c r="A3343" s="324">
        <v>4008</v>
      </c>
      <c r="B3343" s="324">
        <v>400802</v>
      </c>
      <c r="C3343" s="326" t="s">
        <v>4848</v>
      </c>
      <c r="D3343" s="326" t="s">
        <v>4848</v>
      </c>
      <c r="E3343" s="325">
        <v>34335</v>
      </c>
      <c r="F3343" s="325">
        <v>37833</v>
      </c>
      <c r="H3343" s="324" t="s">
        <v>8799</v>
      </c>
    </row>
    <row r="3344" spans="1:8" ht="14.45" customHeight="1" x14ac:dyDescent="0.2">
      <c r="A3344" s="324">
        <v>4078</v>
      </c>
      <c r="B3344" s="324">
        <v>407806</v>
      </c>
      <c r="C3344" s="326" t="s">
        <v>8798</v>
      </c>
      <c r="D3344" s="326" t="s">
        <v>6623</v>
      </c>
      <c r="E3344" s="325">
        <v>34335</v>
      </c>
      <c r="F3344" s="325">
        <v>35833</v>
      </c>
      <c r="H3344" s="324" t="s">
        <v>6622</v>
      </c>
    </row>
    <row r="3345" spans="1:8" ht="14.45" customHeight="1" x14ac:dyDescent="0.2">
      <c r="A3345" s="324">
        <v>4087</v>
      </c>
      <c r="B3345" s="324">
        <v>408706</v>
      </c>
      <c r="C3345" s="326" t="s">
        <v>8797</v>
      </c>
      <c r="D3345" s="326" t="s">
        <v>6623</v>
      </c>
      <c r="E3345" s="325">
        <v>34335</v>
      </c>
      <c r="F3345" s="325">
        <v>35833</v>
      </c>
      <c r="H3345" s="324" t="s">
        <v>6622</v>
      </c>
    </row>
    <row r="3346" spans="1:8" ht="14.45" customHeight="1" x14ac:dyDescent="0.2">
      <c r="A3346" s="324">
        <v>4096</v>
      </c>
      <c r="B3346" s="324">
        <v>409602</v>
      </c>
      <c r="C3346" s="326" t="s">
        <v>5294</v>
      </c>
      <c r="D3346" s="326" t="s">
        <v>5293</v>
      </c>
      <c r="E3346" s="325">
        <v>34335</v>
      </c>
      <c r="F3346" s="325">
        <v>35431</v>
      </c>
      <c r="H3346" s="324" t="s">
        <v>5292</v>
      </c>
    </row>
    <row r="3347" spans="1:8" ht="14.45" customHeight="1" x14ac:dyDescent="0.2">
      <c r="A3347" s="324">
        <v>4196</v>
      </c>
      <c r="B3347" s="324">
        <v>419603</v>
      </c>
      <c r="C3347" s="326" t="s">
        <v>8796</v>
      </c>
      <c r="D3347" s="326" t="s">
        <v>8665</v>
      </c>
      <c r="E3347" s="325">
        <v>34335</v>
      </c>
      <c r="F3347" s="325">
        <v>36950</v>
      </c>
      <c r="H3347" s="324" t="s">
        <v>8664</v>
      </c>
    </row>
    <row r="3348" spans="1:8" ht="14.45" customHeight="1" x14ac:dyDescent="0.2">
      <c r="A3348" s="324">
        <v>4243</v>
      </c>
      <c r="B3348" s="324">
        <v>424305</v>
      </c>
      <c r="C3348" s="326" t="s">
        <v>8795</v>
      </c>
      <c r="D3348" s="326" t="s">
        <v>8665</v>
      </c>
      <c r="E3348" s="325">
        <v>34335</v>
      </c>
      <c r="F3348" s="325">
        <v>36721</v>
      </c>
      <c r="H3348" s="324" t="s">
        <v>8664</v>
      </c>
    </row>
    <row r="3349" spans="1:8" ht="14.45" customHeight="1" x14ac:dyDescent="0.2">
      <c r="A3349" s="324">
        <v>4267</v>
      </c>
      <c r="B3349" s="324">
        <v>426703</v>
      </c>
      <c r="C3349" s="326" t="s">
        <v>8794</v>
      </c>
      <c r="D3349" s="326" t="s">
        <v>6623</v>
      </c>
      <c r="E3349" s="325">
        <v>34335</v>
      </c>
      <c r="F3349" s="325">
        <v>35833</v>
      </c>
      <c r="H3349" s="324" t="s">
        <v>6622</v>
      </c>
    </row>
    <row r="3350" spans="1:8" ht="14.45" customHeight="1" x14ac:dyDescent="0.2">
      <c r="A3350" s="324">
        <v>4299</v>
      </c>
      <c r="B3350" s="324">
        <v>429906</v>
      </c>
      <c r="C3350" s="326" t="s">
        <v>8793</v>
      </c>
      <c r="D3350" s="326" t="s">
        <v>6623</v>
      </c>
      <c r="E3350" s="325">
        <v>34335</v>
      </c>
      <c r="F3350" s="325">
        <v>35833</v>
      </c>
      <c r="H3350" s="324" t="s">
        <v>6622</v>
      </c>
    </row>
    <row r="3351" spans="1:8" ht="14.45" customHeight="1" x14ac:dyDescent="0.2">
      <c r="A3351" s="324">
        <v>4404</v>
      </c>
      <c r="B3351" s="324">
        <v>440405</v>
      </c>
      <c r="C3351" s="326" t="s">
        <v>8792</v>
      </c>
      <c r="D3351" s="326" t="s">
        <v>6623</v>
      </c>
      <c r="E3351" s="325">
        <v>34335</v>
      </c>
      <c r="F3351" s="325">
        <v>35833</v>
      </c>
      <c r="H3351" s="324" t="s">
        <v>6622</v>
      </c>
    </row>
    <row r="3352" spans="1:8" ht="14.45" customHeight="1" x14ac:dyDescent="0.2">
      <c r="A3352" s="324">
        <v>4421</v>
      </c>
      <c r="B3352" s="324">
        <v>442104</v>
      </c>
      <c r="C3352" s="326" t="s">
        <v>6572</v>
      </c>
      <c r="D3352" s="326" t="s">
        <v>8791</v>
      </c>
      <c r="E3352" s="325">
        <v>34335</v>
      </c>
      <c r="F3352" s="325">
        <v>36011</v>
      </c>
      <c r="H3352" s="324" t="s">
        <v>8790</v>
      </c>
    </row>
    <row r="3353" spans="1:8" ht="14.45" customHeight="1" x14ac:dyDescent="0.2">
      <c r="A3353" s="324">
        <v>4443</v>
      </c>
      <c r="B3353" s="324">
        <v>444309</v>
      </c>
      <c r="C3353" s="326" t="s">
        <v>8581</v>
      </c>
      <c r="D3353" s="326" t="s">
        <v>8789</v>
      </c>
      <c r="E3353" s="325">
        <v>34335</v>
      </c>
      <c r="F3353" s="325">
        <v>34943</v>
      </c>
      <c r="H3353" s="324" t="s">
        <v>8788</v>
      </c>
    </row>
    <row r="3354" spans="1:8" ht="14.45" customHeight="1" x14ac:dyDescent="0.2">
      <c r="A3354" s="324">
        <v>4447</v>
      </c>
      <c r="B3354" s="324">
        <v>444705</v>
      </c>
      <c r="C3354" s="326" t="s">
        <v>8787</v>
      </c>
      <c r="D3354" s="326" t="s">
        <v>6623</v>
      </c>
      <c r="E3354" s="325">
        <v>34335</v>
      </c>
      <c r="F3354" s="325">
        <v>35833</v>
      </c>
      <c r="H3354" s="324" t="s">
        <v>6622</v>
      </c>
    </row>
    <row r="3355" spans="1:8" ht="14.45" customHeight="1" x14ac:dyDescent="0.2">
      <c r="A3355" s="324">
        <v>4490</v>
      </c>
      <c r="B3355" s="324">
        <v>449007</v>
      </c>
      <c r="C3355" s="326" t="s">
        <v>7893</v>
      </c>
      <c r="D3355" s="326" t="s">
        <v>6623</v>
      </c>
      <c r="E3355" s="325">
        <v>34335</v>
      </c>
      <c r="F3355" s="325">
        <v>35976</v>
      </c>
      <c r="H3355" s="324" t="s">
        <v>6622</v>
      </c>
    </row>
    <row r="3356" spans="1:8" ht="14.45" customHeight="1" x14ac:dyDescent="0.2">
      <c r="A3356" s="324">
        <v>4504</v>
      </c>
      <c r="B3356" s="324">
        <v>450404</v>
      </c>
      <c r="C3356" s="326" t="s">
        <v>6819</v>
      </c>
      <c r="D3356" s="326" t="s">
        <v>8786</v>
      </c>
      <c r="E3356" s="325">
        <v>34335</v>
      </c>
      <c r="F3356" s="325">
        <v>36011</v>
      </c>
      <c r="H3356" s="324" t="s">
        <v>8785</v>
      </c>
    </row>
    <row r="3357" spans="1:8" ht="14.45" customHeight="1" x14ac:dyDescent="0.2">
      <c r="A3357" s="324">
        <v>4564</v>
      </c>
      <c r="B3357" s="324">
        <v>456405</v>
      </c>
      <c r="C3357" s="326" t="s">
        <v>8784</v>
      </c>
      <c r="D3357" s="326" t="s">
        <v>6623</v>
      </c>
      <c r="E3357" s="325">
        <v>34335</v>
      </c>
      <c r="F3357" s="325">
        <v>35833</v>
      </c>
      <c r="H3357" s="324" t="s">
        <v>6622</v>
      </c>
    </row>
    <row r="3358" spans="1:8" ht="14.45" customHeight="1" x14ac:dyDescent="0.2">
      <c r="A3358" s="324">
        <v>4568</v>
      </c>
      <c r="B3358" s="324">
        <v>456806</v>
      </c>
      <c r="C3358" s="326" t="s">
        <v>6151</v>
      </c>
      <c r="D3358" s="326" t="s">
        <v>8783</v>
      </c>
      <c r="E3358" s="325">
        <v>34335</v>
      </c>
      <c r="F3358" s="325">
        <v>41547</v>
      </c>
      <c r="G3358" s="324">
        <v>1790772994</v>
      </c>
      <c r="H3358" s="324" t="s">
        <v>8782</v>
      </c>
    </row>
    <row r="3359" spans="1:8" ht="14.45" customHeight="1" x14ac:dyDescent="0.2">
      <c r="A3359" s="324">
        <v>4584</v>
      </c>
      <c r="B3359" s="324">
        <v>458409</v>
      </c>
      <c r="C3359" s="326" t="s">
        <v>8781</v>
      </c>
      <c r="D3359" s="326" t="s">
        <v>6623</v>
      </c>
      <c r="E3359" s="325">
        <v>34335</v>
      </c>
      <c r="F3359" s="325">
        <v>35833</v>
      </c>
      <c r="H3359" s="324" t="s">
        <v>6622</v>
      </c>
    </row>
    <row r="3360" spans="1:8" ht="14.45" customHeight="1" x14ac:dyDescent="0.2">
      <c r="A3360" s="324">
        <v>4586</v>
      </c>
      <c r="B3360" s="324">
        <v>458605</v>
      </c>
      <c r="C3360" s="326" t="s">
        <v>8780</v>
      </c>
      <c r="D3360" s="326" t="s">
        <v>6623</v>
      </c>
      <c r="E3360" s="325">
        <v>34335</v>
      </c>
      <c r="F3360" s="325">
        <v>35833</v>
      </c>
      <c r="H3360" s="324" t="s">
        <v>6622</v>
      </c>
    </row>
    <row r="3361" spans="1:8" ht="14.45" customHeight="1" x14ac:dyDescent="0.2">
      <c r="A3361" s="324">
        <v>4598</v>
      </c>
      <c r="B3361" s="324">
        <v>459805</v>
      </c>
      <c r="C3361" s="326" t="s">
        <v>8779</v>
      </c>
      <c r="D3361" s="326" t="s">
        <v>6623</v>
      </c>
      <c r="E3361" s="325">
        <v>34335</v>
      </c>
      <c r="F3361" s="325">
        <v>35833</v>
      </c>
      <c r="H3361" s="324" t="s">
        <v>6622</v>
      </c>
    </row>
    <row r="3362" spans="1:8" ht="14.45" customHeight="1" x14ac:dyDescent="0.2">
      <c r="A3362" s="324">
        <v>4626</v>
      </c>
      <c r="B3362" s="324">
        <v>462605</v>
      </c>
      <c r="C3362" s="326" t="s">
        <v>8778</v>
      </c>
      <c r="D3362" s="326" t="s">
        <v>6623</v>
      </c>
      <c r="E3362" s="325">
        <v>34335</v>
      </c>
      <c r="F3362" s="325">
        <v>35833</v>
      </c>
      <c r="H3362" s="324" t="s">
        <v>6622</v>
      </c>
    </row>
    <row r="3363" spans="1:8" ht="14.45" customHeight="1" x14ac:dyDescent="0.2">
      <c r="A3363" s="324">
        <v>4645</v>
      </c>
      <c r="B3363" s="324">
        <v>464505</v>
      </c>
      <c r="C3363" s="326" t="s">
        <v>8777</v>
      </c>
      <c r="D3363" s="326" t="s">
        <v>6623</v>
      </c>
      <c r="E3363" s="325">
        <v>34335</v>
      </c>
      <c r="F3363" s="325">
        <v>35833</v>
      </c>
      <c r="H3363" s="324" t="s">
        <v>6622</v>
      </c>
    </row>
    <row r="3364" spans="1:8" ht="14.45" customHeight="1" x14ac:dyDescent="0.2">
      <c r="A3364" s="324">
        <v>4663</v>
      </c>
      <c r="B3364" s="324">
        <v>466306</v>
      </c>
      <c r="C3364" s="326" t="s">
        <v>8776</v>
      </c>
      <c r="D3364" s="326" t="s">
        <v>8775</v>
      </c>
      <c r="E3364" s="325">
        <v>34335</v>
      </c>
      <c r="F3364" s="325">
        <v>40663</v>
      </c>
      <c r="G3364" s="324">
        <v>1154380699</v>
      </c>
      <c r="H3364" s="324" t="s">
        <v>8774</v>
      </c>
    </row>
    <row r="3365" spans="1:8" ht="14.45" customHeight="1" x14ac:dyDescent="0.2">
      <c r="A3365" s="324">
        <v>4671</v>
      </c>
      <c r="B3365" s="324">
        <v>467106</v>
      </c>
      <c r="C3365" s="326" t="s">
        <v>8773</v>
      </c>
      <c r="D3365" s="326" t="s">
        <v>6623</v>
      </c>
      <c r="E3365" s="325">
        <v>34335</v>
      </c>
      <c r="F3365" s="325">
        <v>35833</v>
      </c>
      <c r="H3365" s="324" t="s">
        <v>6622</v>
      </c>
    </row>
    <row r="3366" spans="1:8" ht="14.45" customHeight="1" x14ac:dyDescent="0.2">
      <c r="A3366" s="324">
        <v>4672</v>
      </c>
      <c r="B3366" s="324">
        <v>467205</v>
      </c>
      <c r="C3366" s="326" t="s">
        <v>6197</v>
      </c>
      <c r="D3366" s="326" t="s">
        <v>6623</v>
      </c>
      <c r="E3366" s="325">
        <v>34335</v>
      </c>
      <c r="F3366" s="325">
        <v>35833</v>
      </c>
      <c r="H3366" s="324" t="s">
        <v>6622</v>
      </c>
    </row>
    <row r="3367" spans="1:8" ht="14.45" customHeight="1" x14ac:dyDescent="0.2">
      <c r="A3367" s="324">
        <v>4722</v>
      </c>
      <c r="B3367" s="324">
        <v>472205</v>
      </c>
      <c r="C3367" s="326" t="s">
        <v>8772</v>
      </c>
      <c r="D3367" s="326" t="s">
        <v>6623</v>
      </c>
      <c r="E3367" s="325">
        <v>34335</v>
      </c>
      <c r="F3367" s="325">
        <v>35833</v>
      </c>
      <c r="H3367" s="324" t="s">
        <v>6622</v>
      </c>
    </row>
    <row r="3368" spans="1:8" ht="14.45" customHeight="1" x14ac:dyDescent="0.2">
      <c r="A3368" s="324">
        <v>4730</v>
      </c>
      <c r="B3368" s="324">
        <v>473004</v>
      </c>
      <c r="C3368" s="326" t="s">
        <v>7182</v>
      </c>
      <c r="D3368" s="326" t="s">
        <v>8771</v>
      </c>
      <c r="E3368" s="325">
        <v>34335</v>
      </c>
      <c r="F3368" s="325">
        <v>36011</v>
      </c>
      <c r="H3368" s="324" t="s">
        <v>8770</v>
      </c>
    </row>
    <row r="3369" spans="1:8" ht="14.45" customHeight="1" x14ac:dyDescent="0.2">
      <c r="A3369" s="324">
        <v>4765</v>
      </c>
      <c r="B3369" s="324">
        <v>476506</v>
      </c>
      <c r="C3369" s="326" t="s">
        <v>8769</v>
      </c>
      <c r="D3369" s="326" t="s">
        <v>6623</v>
      </c>
      <c r="E3369" s="325">
        <v>34335</v>
      </c>
      <c r="F3369" s="325">
        <v>35833</v>
      </c>
      <c r="H3369" s="324" t="s">
        <v>6622</v>
      </c>
    </row>
    <row r="3370" spans="1:8" ht="14.45" customHeight="1" x14ac:dyDescent="0.2">
      <c r="A3370" s="324">
        <v>4802</v>
      </c>
      <c r="B3370" s="324">
        <v>480205</v>
      </c>
      <c r="C3370" s="326" t="s">
        <v>7117</v>
      </c>
      <c r="D3370" s="326" t="s">
        <v>8768</v>
      </c>
      <c r="E3370" s="325">
        <v>34335</v>
      </c>
      <c r="F3370" s="325">
        <v>36011</v>
      </c>
      <c r="H3370" s="324" t="s">
        <v>8767</v>
      </c>
    </row>
    <row r="3371" spans="1:8" ht="14.45" customHeight="1" x14ac:dyDescent="0.2">
      <c r="A3371" s="324">
        <v>4824</v>
      </c>
      <c r="B3371" s="324">
        <v>482405</v>
      </c>
      <c r="C3371" s="326" t="s">
        <v>8766</v>
      </c>
      <c r="D3371" s="326" t="s">
        <v>8665</v>
      </c>
      <c r="E3371" s="325">
        <v>34335</v>
      </c>
      <c r="F3371" s="325">
        <v>36721</v>
      </c>
      <c r="H3371" s="324" t="s">
        <v>8664</v>
      </c>
    </row>
    <row r="3372" spans="1:8" ht="14.45" customHeight="1" x14ac:dyDescent="0.2">
      <c r="A3372" s="324">
        <v>4838</v>
      </c>
      <c r="B3372" s="324">
        <v>483806</v>
      </c>
      <c r="C3372" s="326" t="s">
        <v>7139</v>
      </c>
      <c r="D3372" s="326" t="s">
        <v>8765</v>
      </c>
      <c r="E3372" s="325">
        <v>34335</v>
      </c>
      <c r="F3372" s="325">
        <v>36341</v>
      </c>
      <c r="H3372" s="324" t="s">
        <v>8764</v>
      </c>
    </row>
    <row r="3373" spans="1:8" ht="14.45" customHeight="1" x14ac:dyDescent="0.2">
      <c r="A3373" s="324">
        <v>4847</v>
      </c>
      <c r="B3373" s="324">
        <v>484706</v>
      </c>
      <c r="C3373" s="326" t="s">
        <v>8763</v>
      </c>
      <c r="D3373" s="326" t="s">
        <v>6623</v>
      </c>
      <c r="E3373" s="325">
        <v>34335</v>
      </c>
      <c r="F3373" s="325">
        <v>35833</v>
      </c>
      <c r="H3373" s="324" t="s">
        <v>6622</v>
      </c>
    </row>
    <row r="3374" spans="1:8" ht="14.45" customHeight="1" x14ac:dyDescent="0.2">
      <c r="A3374" s="324">
        <v>4860</v>
      </c>
      <c r="B3374" s="324">
        <v>486003</v>
      </c>
      <c r="C3374" s="326" t="s">
        <v>6817</v>
      </c>
      <c r="D3374" s="326" t="s">
        <v>8762</v>
      </c>
      <c r="E3374" s="325">
        <v>34335</v>
      </c>
      <c r="F3374" s="325">
        <v>37894</v>
      </c>
      <c r="H3374" s="324" t="s">
        <v>8761</v>
      </c>
    </row>
    <row r="3375" spans="1:8" ht="14.45" customHeight="1" x14ac:dyDescent="0.2">
      <c r="A3375" s="324">
        <v>4896</v>
      </c>
      <c r="B3375" s="324">
        <v>489606</v>
      </c>
      <c r="C3375" s="326" t="s">
        <v>8760</v>
      </c>
      <c r="D3375" s="326" t="s">
        <v>6623</v>
      </c>
      <c r="E3375" s="325">
        <v>34335</v>
      </c>
      <c r="F3375" s="325">
        <v>35833</v>
      </c>
      <c r="H3375" s="324" t="s">
        <v>6622</v>
      </c>
    </row>
    <row r="3376" spans="1:8" ht="14.45" customHeight="1" x14ac:dyDescent="0.2">
      <c r="A3376" s="324">
        <v>4901</v>
      </c>
      <c r="B3376" s="324">
        <v>490105</v>
      </c>
      <c r="C3376" s="326" t="s">
        <v>8759</v>
      </c>
      <c r="D3376" s="326" t="s">
        <v>6623</v>
      </c>
      <c r="E3376" s="325">
        <v>34335</v>
      </c>
      <c r="F3376" s="325">
        <v>35833</v>
      </c>
      <c r="H3376" s="324" t="s">
        <v>6622</v>
      </c>
    </row>
    <row r="3377" spans="1:8" ht="14.45" customHeight="1" x14ac:dyDescent="0.2">
      <c r="A3377" s="324">
        <v>4906</v>
      </c>
      <c r="B3377" s="324">
        <v>490605</v>
      </c>
      <c r="C3377" s="326" t="s">
        <v>7138</v>
      </c>
      <c r="D3377" s="326" t="s">
        <v>8758</v>
      </c>
      <c r="E3377" s="325">
        <v>34335</v>
      </c>
      <c r="F3377" s="325">
        <v>36011</v>
      </c>
      <c r="H3377" s="324" t="s">
        <v>8757</v>
      </c>
    </row>
    <row r="3378" spans="1:8" ht="14.45" customHeight="1" x14ac:dyDescent="0.2">
      <c r="A3378" s="324">
        <v>4913</v>
      </c>
      <c r="B3378" s="324">
        <v>491305</v>
      </c>
      <c r="C3378" s="326" t="s">
        <v>8756</v>
      </c>
      <c r="D3378" s="326" t="s">
        <v>6623</v>
      </c>
      <c r="E3378" s="325">
        <v>34335</v>
      </c>
      <c r="F3378" s="325">
        <v>35833</v>
      </c>
      <c r="H3378" s="324" t="s">
        <v>6622</v>
      </c>
    </row>
    <row r="3379" spans="1:8" ht="14.45" customHeight="1" x14ac:dyDescent="0.2">
      <c r="A3379" s="324">
        <v>4914</v>
      </c>
      <c r="B3379" s="324">
        <v>491403</v>
      </c>
      <c r="C3379" s="326" t="s">
        <v>5509</v>
      </c>
      <c r="D3379" s="326" t="s">
        <v>8734</v>
      </c>
      <c r="E3379" s="325">
        <v>34335</v>
      </c>
      <c r="F3379" s="325">
        <v>37894</v>
      </c>
      <c r="H3379" s="324" t="s">
        <v>8733</v>
      </c>
    </row>
    <row r="3380" spans="1:8" ht="14.45" customHeight="1" x14ac:dyDescent="0.2">
      <c r="A3380" s="324">
        <v>4915</v>
      </c>
      <c r="B3380" s="324">
        <v>491505</v>
      </c>
      <c r="C3380" s="326" t="s">
        <v>8755</v>
      </c>
      <c r="D3380" s="326" t="s">
        <v>6623</v>
      </c>
      <c r="E3380" s="325">
        <v>34335</v>
      </c>
      <c r="F3380" s="325">
        <v>35833</v>
      </c>
      <c r="H3380" s="324" t="s">
        <v>6622</v>
      </c>
    </row>
    <row r="3381" spans="1:8" ht="14.45" customHeight="1" x14ac:dyDescent="0.2">
      <c r="A3381" s="324">
        <v>4933</v>
      </c>
      <c r="B3381" s="324">
        <v>493306</v>
      </c>
      <c r="C3381" s="326" t="s">
        <v>8754</v>
      </c>
      <c r="D3381" s="326" t="s">
        <v>6623</v>
      </c>
      <c r="E3381" s="325">
        <v>34335</v>
      </c>
      <c r="F3381" s="325">
        <v>35833</v>
      </c>
      <c r="H3381" s="324" t="s">
        <v>6622</v>
      </c>
    </row>
    <row r="3382" spans="1:8" ht="14.45" customHeight="1" x14ac:dyDescent="0.2">
      <c r="A3382" s="324">
        <v>4997</v>
      </c>
      <c r="B3382" s="324">
        <v>499705</v>
      </c>
      <c r="C3382" s="326" t="s">
        <v>8753</v>
      </c>
      <c r="D3382" s="326" t="s">
        <v>8665</v>
      </c>
      <c r="E3382" s="325">
        <v>34335</v>
      </c>
      <c r="F3382" s="325">
        <v>36721</v>
      </c>
      <c r="H3382" s="324" t="s">
        <v>8664</v>
      </c>
    </row>
    <row r="3383" spans="1:8" ht="14.45" customHeight="1" x14ac:dyDescent="0.2">
      <c r="A3383" s="324">
        <v>5066</v>
      </c>
      <c r="B3383" s="324">
        <v>506603</v>
      </c>
      <c r="C3383" s="326" t="s">
        <v>8752</v>
      </c>
      <c r="D3383" s="326" t="s">
        <v>6623</v>
      </c>
      <c r="E3383" s="325">
        <v>34335</v>
      </c>
      <c r="F3383" s="325">
        <v>35833</v>
      </c>
      <c r="H3383" s="324" t="s">
        <v>6622</v>
      </c>
    </row>
    <row r="3384" spans="1:8" ht="14.45" customHeight="1" x14ac:dyDescent="0.2">
      <c r="A3384" s="324">
        <v>5088</v>
      </c>
      <c r="B3384" s="324">
        <v>508804</v>
      </c>
      <c r="C3384" s="326" t="s">
        <v>5773</v>
      </c>
      <c r="D3384" s="326" t="s">
        <v>8751</v>
      </c>
      <c r="E3384" s="325">
        <v>34335</v>
      </c>
      <c r="F3384" s="325">
        <v>36013</v>
      </c>
      <c r="H3384" s="324" t="s">
        <v>8750</v>
      </c>
    </row>
    <row r="3385" spans="1:8" ht="14.45" customHeight="1" x14ac:dyDescent="0.2">
      <c r="A3385" s="324">
        <v>5139</v>
      </c>
      <c r="B3385" s="324">
        <v>513904</v>
      </c>
      <c r="C3385" s="326" t="s">
        <v>8749</v>
      </c>
      <c r="D3385" s="326" t="s">
        <v>6623</v>
      </c>
      <c r="E3385" s="325">
        <v>34335</v>
      </c>
      <c r="F3385" s="325">
        <v>35833</v>
      </c>
      <c r="H3385" s="324" t="s">
        <v>6622</v>
      </c>
    </row>
    <row r="3386" spans="1:8" ht="14.45" customHeight="1" x14ac:dyDescent="0.2">
      <c r="A3386" s="324">
        <v>5251</v>
      </c>
      <c r="B3386" s="324">
        <v>525102</v>
      </c>
      <c r="C3386" s="326" t="s">
        <v>8748</v>
      </c>
      <c r="D3386" s="326" t="s">
        <v>8747</v>
      </c>
      <c r="E3386" s="325">
        <v>34335</v>
      </c>
      <c r="F3386" s="325">
        <v>36709</v>
      </c>
      <c r="H3386" s="324" t="s">
        <v>8746</v>
      </c>
    </row>
    <row r="3387" spans="1:8" ht="14.45" customHeight="1" x14ac:dyDescent="0.2">
      <c r="A3387" s="324">
        <v>5328</v>
      </c>
      <c r="B3387" s="324">
        <v>532801</v>
      </c>
      <c r="C3387" s="326" t="s">
        <v>8745</v>
      </c>
      <c r="D3387" s="326" t="s">
        <v>8744</v>
      </c>
      <c r="E3387" s="325">
        <v>34324</v>
      </c>
      <c r="F3387" s="325">
        <v>38595</v>
      </c>
      <c r="H3387" s="324" t="s">
        <v>8743</v>
      </c>
    </row>
    <row r="3388" spans="1:8" ht="14.45" customHeight="1" x14ac:dyDescent="0.2">
      <c r="A3388" s="324">
        <v>4905</v>
      </c>
      <c r="B3388" s="324">
        <v>490504</v>
      </c>
      <c r="C3388" s="326" t="s">
        <v>8742</v>
      </c>
      <c r="D3388" s="326" t="s">
        <v>7764</v>
      </c>
      <c r="E3388" s="325">
        <v>34318</v>
      </c>
      <c r="F3388" s="325">
        <v>35535</v>
      </c>
      <c r="H3388" s="324" t="s">
        <v>7763</v>
      </c>
    </row>
    <row r="3389" spans="1:8" ht="14.45" customHeight="1" x14ac:dyDescent="0.2">
      <c r="A3389" s="324">
        <v>5329</v>
      </c>
      <c r="B3389" s="324">
        <v>532901</v>
      </c>
      <c r="C3389" s="326" t="s">
        <v>8741</v>
      </c>
      <c r="D3389" s="326" t="s">
        <v>8740</v>
      </c>
      <c r="E3389" s="325">
        <v>34317</v>
      </c>
      <c r="F3389" s="325">
        <v>36738</v>
      </c>
      <c r="H3389" s="324" t="s">
        <v>8739</v>
      </c>
    </row>
    <row r="3390" spans="1:8" ht="14.45" customHeight="1" x14ac:dyDescent="0.2">
      <c r="A3390" s="324">
        <v>4170</v>
      </c>
      <c r="B3390" s="324">
        <v>417006</v>
      </c>
      <c r="C3390" s="326" t="s">
        <v>8073</v>
      </c>
      <c r="D3390" s="326" t="s">
        <v>7862</v>
      </c>
      <c r="E3390" s="325">
        <v>34304</v>
      </c>
      <c r="F3390" s="325">
        <v>36585</v>
      </c>
      <c r="H3390" s="324" t="s">
        <v>7861</v>
      </c>
    </row>
    <row r="3391" spans="1:8" ht="14.45" customHeight="1" x14ac:dyDescent="0.2">
      <c r="A3391" s="324">
        <v>4185</v>
      </c>
      <c r="B3391" s="324">
        <v>418506</v>
      </c>
      <c r="C3391" s="326" t="s">
        <v>8738</v>
      </c>
      <c r="D3391" s="326" t="s">
        <v>8665</v>
      </c>
      <c r="E3391" s="325">
        <v>34304</v>
      </c>
      <c r="F3391" s="325">
        <v>37134</v>
      </c>
      <c r="H3391" s="324" t="s">
        <v>8664</v>
      </c>
    </row>
    <row r="3392" spans="1:8" ht="14.45" customHeight="1" x14ac:dyDescent="0.2">
      <c r="A3392" s="324">
        <v>4235</v>
      </c>
      <c r="B3392" s="324">
        <v>423509</v>
      </c>
      <c r="C3392" s="326" t="s">
        <v>8022</v>
      </c>
      <c r="D3392" s="326" t="s">
        <v>8737</v>
      </c>
      <c r="E3392" s="325">
        <v>34304</v>
      </c>
      <c r="F3392" s="325">
        <v>36433</v>
      </c>
      <c r="H3392" s="324" t="s">
        <v>8736</v>
      </c>
    </row>
    <row r="3393" spans="1:8" ht="14.45" customHeight="1" x14ac:dyDescent="0.2">
      <c r="A3393" s="324">
        <v>4617</v>
      </c>
      <c r="B3393" s="324">
        <v>461707</v>
      </c>
      <c r="C3393" s="326" t="s">
        <v>8735</v>
      </c>
      <c r="D3393" s="326" t="s">
        <v>8665</v>
      </c>
      <c r="E3393" s="325">
        <v>34304</v>
      </c>
      <c r="F3393" s="325">
        <v>37134</v>
      </c>
      <c r="H3393" s="324" t="s">
        <v>8664</v>
      </c>
    </row>
    <row r="3394" spans="1:8" ht="14.45" customHeight="1" x14ac:dyDescent="0.2">
      <c r="A3394" s="324">
        <v>4623</v>
      </c>
      <c r="B3394" s="324">
        <v>462307</v>
      </c>
      <c r="C3394" s="326" t="s">
        <v>7815</v>
      </c>
      <c r="D3394" s="326" t="s">
        <v>8734</v>
      </c>
      <c r="E3394" s="325">
        <v>34304</v>
      </c>
      <c r="F3394" s="325">
        <v>37894</v>
      </c>
      <c r="H3394" s="324" t="s">
        <v>8733</v>
      </c>
    </row>
    <row r="3395" spans="1:8" ht="14.45" customHeight="1" x14ac:dyDescent="0.2">
      <c r="A3395" s="324">
        <v>4732</v>
      </c>
      <c r="B3395" s="324">
        <v>473206</v>
      </c>
      <c r="C3395" s="326" t="s">
        <v>8732</v>
      </c>
      <c r="D3395" s="326" t="s">
        <v>8665</v>
      </c>
      <c r="E3395" s="325">
        <v>34304</v>
      </c>
      <c r="F3395" s="325">
        <v>37134</v>
      </c>
      <c r="H3395" s="324" t="s">
        <v>8664</v>
      </c>
    </row>
    <row r="3396" spans="1:8" ht="14.45" customHeight="1" x14ac:dyDescent="0.2">
      <c r="A3396" s="324">
        <v>4801</v>
      </c>
      <c r="B3396" s="324">
        <v>480105</v>
      </c>
      <c r="C3396" s="326" t="s">
        <v>8731</v>
      </c>
      <c r="D3396" s="326" t="s">
        <v>8665</v>
      </c>
      <c r="E3396" s="325">
        <v>34304</v>
      </c>
      <c r="F3396" s="325">
        <v>37134</v>
      </c>
      <c r="H3396" s="324" t="s">
        <v>8664</v>
      </c>
    </row>
    <row r="3397" spans="1:8" ht="14.45" customHeight="1" x14ac:dyDescent="0.2">
      <c r="A3397" s="324">
        <v>4848</v>
      </c>
      <c r="B3397" s="324">
        <v>484805</v>
      </c>
      <c r="C3397" s="326" t="s">
        <v>8576</v>
      </c>
      <c r="D3397" s="326" t="s">
        <v>7862</v>
      </c>
      <c r="E3397" s="325">
        <v>34304</v>
      </c>
      <c r="F3397" s="325">
        <v>35490</v>
      </c>
      <c r="H3397" s="324" t="s">
        <v>8730</v>
      </c>
    </row>
    <row r="3398" spans="1:8" ht="14.45" customHeight="1" x14ac:dyDescent="0.2">
      <c r="A3398" s="324">
        <v>4864</v>
      </c>
      <c r="B3398" s="324">
        <v>486407</v>
      </c>
      <c r="C3398" s="326" t="s">
        <v>8729</v>
      </c>
      <c r="D3398" s="326" t="s">
        <v>8665</v>
      </c>
      <c r="E3398" s="325">
        <v>34304</v>
      </c>
      <c r="F3398" s="325">
        <v>37134</v>
      </c>
      <c r="H3398" s="324" t="s">
        <v>8664</v>
      </c>
    </row>
    <row r="3399" spans="1:8" ht="14.45" customHeight="1" x14ac:dyDescent="0.2">
      <c r="A3399" s="324">
        <v>5020</v>
      </c>
      <c r="B3399" s="324">
        <v>502005</v>
      </c>
      <c r="C3399" s="326" t="s">
        <v>8728</v>
      </c>
      <c r="D3399" s="326" t="s">
        <v>8665</v>
      </c>
      <c r="E3399" s="325">
        <v>34304</v>
      </c>
      <c r="F3399" s="325">
        <v>37134</v>
      </c>
      <c r="H3399" s="324" t="s">
        <v>8664</v>
      </c>
    </row>
    <row r="3400" spans="1:8" ht="14.45" customHeight="1" x14ac:dyDescent="0.2">
      <c r="A3400" s="324">
        <v>5071</v>
      </c>
      <c r="B3400" s="324">
        <v>507106</v>
      </c>
      <c r="C3400" s="326" t="s">
        <v>8189</v>
      </c>
      <c r="D3400" s="326" t="s">
        <v>7862</v>
      </c>
      <c r="E3400" s="325">
        <v>34304</v>
      </c>
      <c r="F3400" s="325">
        <v>36585</v>
      </c>
      <c r="H3400" s="324" t="s">
        <v>7861</v>
      </c>
    </row>
    <row r="3401" spans="1:8" ht="14.45" customHeight="1" x14ac:dyDescent="0.2">
      <c r="A3401" s="324">
        <v>5182</v>
      </c>
      <c r="B3401" s="324">
        <v>518203</v>
      </c>
      <c r="C3401" s="326" t="s">
        <v>7012</v>
      </c>
      <c r="D3401" s="326" t="s">
        <v>7862</v>
      </c>
      <c r="E3401" s="325">
        <v>34304</v>
      </c>
      <c r="F3401" s="325">
        <v>35490</v>
      </c>
      <c r="H3401" s="324" t="s">
        <v>8727</v>
      </c>
    </row>
    <row r="3402" spans="1:8" ht="14.45" customHeight="1" x14ac:dyDescent="0.2">
      <c r="A3402" s="324">
        <v>5203</v>
      </c>
      <c r="B3402" s="324">
        <v>520302</v>
      </c>
      <c r="C3402" s="326" t="s">
        <v>8726</v>
      </c>
      <c r="D3402" s="326" t="s">
        <v>8725</v>
      </c>
      <c r="E3402" s="325">
        <v>34304</v>
      </c>
      <c r="F3402" s="325">
        <v>35947</v>
      </c>
      <c r="H3402" s="324" t="s">
        <v>8724</v>
      </c>
    </row>
    <row r="3403" spans="1:8" ht="14.45" customHeight="1" x14ac:dyDescent="0.2">
      <c r="A3403" s="324">
        <v>5230</v>
      </c>
      <c r="B3403" s="324">
        <v>523004</v>
      </c>
      <c r="C3403" s="326" t="s">
        <v>8304</v>
      </c>
      <c r="D3403" s="326" t="s">
        <v>7862</v>
      </c>
      <c r="E3403" s="325">
        <v>34304</v>
      </c>
      <c r="F3403" s="325">
        <v>36585</v>
      </c>
      <c r="H3403" s="324" t="s">
        <v>7861</v>
      </c>
    </row>
    <row r="3404" spans="1:8" ht="14.45" customHeight="1" x14ac:dyDescent="0.2">
      <c r="A3404" s="324">
        <v>5237</v>
      </c>
      <c r="B3404" s="324">
        <v>523703</v>
      </c>
      <c r="C3404" s="326" t="s">
        <v>7778</v>
      </c>
      <c r="D3404" s="326" t="s">
        <v>7862</v>
      </c>
      <c r="E3404" s="325">
        <v>34304</v>
      </c>
      <c r="F3404" s="325">
        <v>36585</v>
      </c>
      <c r="H3404" s="324" t="s">
        <v>7861</v>
      </c>
    </row>
    <row r="3405" spans="1:8" ht="14.45" customHeight="1" x14ac:dyDescent="0.2">
      <c r="A3405" s="324">
        <v>5325</v>
      </c>
      <c r="B3405" s="324">
        <v>532501</v>
      </c>
      <c r="C3405" s="326" t="s">
        <v>8723</v>
      </c>
      <c r="D3405" s="326" t="s">
        <v>8722</v>
      </c>
      <c r="E3405" s="325">
        <v>34296</v>
      </c>
      <c r="F3405" s="325">
        <v>36039</v>
      </c>
      <c r="H3405" s="324" t="s">
        <v>8721</v>
      </c>
    </row>
    <row r="3406" spans="1:8" ht="14.45" customHeight="1" x14ac:dyDescent="0.2">
      <c r="A3406" s="324">
        <v>5326</v>
      </c>
      <c r="B3406" s="324">
        <v>532601</v>
      </c>
      <c r="C3406" s="326" t="s">
        <v>8720</v>
      </c>
      <c r="D3406" s="326" t="s">
        <v>8719</v>
      </c>
      <c r="E3406" s="325">
        <v>34289</v>
      </c>
      <c r="F3406" s="325">
        <v>38291</v>
      </c>
      <c r="H3406" s="324" t="s">
        <v>8718</v>
      </c>
    </row>
    <row r="3407" spans="1:8" ht="14.45" customHeight="1" x14ac:dyDescent="0.2">
      <c r="A3407" s="324">
        <v>4035</v>
      </c>
      <c r="B3407" s="324">
        <v>403503</v>
      </c>
      <c r="C3407" s="326" t="s">
        <v>4816</v>
      </c>
      <c r="D3407" s="326" t="s">
        <v>3928</v>
      </c>
      <c r="E3407" s="325">
        <v>34283</v>
      </c>
      <c r="F3407" s="325">
        <v>35582</v>
      </c>
      <c r="H3407" s="324" t="s">
        <v>5829</v>
      </c>
    </row>
    <row r="3408" spans="1:8" ht="14.45" customHeight="1" x14ac:dyDescent="0.2">
      <c r="A3408" s="324">
        <v>4002</v>
      </c>
      <c r="B3408" s="324">
        <v>400203</v>
      </c>
      <c r="C3408" s="326" t="s">
        <v>4857</v>
      </c>
      <c r="D3408" s="326" t="s">
        <v>8717</v>
      </c>
      <c r="E3408" s="325">
        <v>34274</v>
      </c>
      <c r="F3408" s="325">
        <v>37908</v>
      </c>
      <c r="H3408" s="324" t="s">
        <v>8716</v>
      </c>
    </row>
    <row r="3409" spans="1:8" ht="14.45" customHeight="1" x14ac:dyDescent="0.2">
      <c r="A3409" s="324">
        <v>4009</v>
      </c>
      <c r="B3409" s="324">
        <v>400906</v>
      </c>
      <c r="C3409" s="326" t="s">
        <v>8715</v>
      </c>
      <c r="D3409" s="326" t="s">
        <v>8700</v>
      </c>
      <c r="E3409" s="325">
        <v>34274</v>
      </c>
      <c r="F3409" s="325">
        <v>34816</v>
      </c>
      <c r="H3409" s="324" t="s">
        <v>8714</v>
      </c>
    </row>
    <row r="3410" spans="1:8" ht="14.45" customHeight="1" x14ac:dyDescent="0.2">
      <c r="A3410" s="324">
        <v>4125</v>
      </c>
      <c r="B3410" s="324">
        <v>412507</v>
      </c>
      <c r="C3410" s="326" t="s">
        <v>8713</v>
      </c>
      <c r="D3410" s="326" t="s">
        <v>8700</v>
      </c>
      <c r="E3410" s="325">
        <v>34274</v>
      </c>
      <c r="F3410" s="325">
        <v>34816</v>
      </c>
      <c r="H3410" s="324" t="s">
        <v>8712</v>
      </c>
    </row>
    <row r="3411" spans="1:8" ht="14.45" customHeight="1" x14ac:dyDescent="0.2">
      <c r="A3411" s="324">
        <v>4403</v>
      </c>
      <c r="B3411" s="324">
        <v>440305</v>
      </c>
      <c r="C3411" s="326" t="s">
        <v>8711</v>
      </c>
      <c r="D3411" s="326" t="s">
        <v>8700</v>
      </c>
      <c r="E3411" s="325">
        <v>34274</v>
      </c>
      <c r="F3411" s="325">
        <v>34816</v>
      </c>
      <c r="H3411" s="324" t="s">
        <v>8710</v>
      </c>
    </row>
    <row r="3412" spans="1:8" ht="14.45" customHeight="1" x14ac:dyDescent="0.2">
      <c r="A3412" s="324">
        <v>4868</v>
      </c>
      <c r="B3412" s="324">
        <v>486802</v>
      </c>
      <c r="C3412" s="326" t="s">
        <v>3810</v>
      </c>
      <c r="D3412" s="326" t="s">
        <v>8709</v>
      </c>
      <c r="E3412" s="325">
        <v>34274</v>
      </c>
      <c r="F3412" s="325">
        <v>40330</v>
      </c>
      <c r="G3412" s="324">
        <v>1104810852</v>
      </c>
      <c r="H3412" s="324" t="s">
        <v>8708</v>
      </c>
    </row>
    <row r="3413" spans="1:8" ht="14.45" customHeight="1" x14ac:dyDescent="0.2">
      <c r="A3413" s="324">
        <v>5030</v>
      </c>
      <c r="B3413" s="324">
        <v>503008</v>
      </c>
      <c r="C3413" s="326" t="s">
        <v>8707</v>
      </c>
      <c r="D3413" s="326" t="s">
        <v>8700</v>
      </c>
      <c r="E3413" s="325">
        <v>34274</v>
      </c>
      <c r="F3413" s="325">
        <v>34791</v>
      </c>
      <c r="H3413" s="324" t="s">
        <v>8706</v>
      </c>
    </row>
    <row r="3414" spans="1:8" ht="14.45" customHeight="1" x14ac:dyDescent="0.2">
      <c r="A3414" s="324">
        <v>5046</v>
      </c>
      <c r="B3414" s="324">
        <v>504605</v>
      </c>
      <c r="C3414" s="326" t="s">
        <v>8705</v>
      </c>
      <c r="D3414" s="326" t="s">
        <v>8700</v>
      </c>
      <c r="E3414" s="325">
        <v>34274</v>
      </c>
      <c r="F3414" s="325">
        <v>34816</v>
      </c>
      <c r="H3414" s="324" t="s">
        <v>8704</v>
      </c>
    </row>
    <row r="3415" spans="1:8" ht="14.45" customHeight="1" x14ac:dyDescent="0.2">
      <c r="A3415" s="324">
        <v>5085</v>
      </c>
      <c r="B3415" s="324">
        <v>508504</v>
      </c>
      <c r="C3415" s="326" t="s">
        <v>8703</v>
      </c>
      <c r="D3415" s="326" t="s">
        <v>8700</v>
      </c>
      <c r="E3415" s="325">
        <v>34274</v>
      </c>
      <c r="F3415" s="325">
        <v>34816</v>
      </c>
      <c r="H3415" s="324" t="s">
        <v>8702</v>
      </c>
    </row>
    <row r="3416" spans="1:8" ht="14.45" customHeight="1" x14ac:dyDescent="0.2">
      <c r="A3416" s="324">
        <v>5172</v>
      </c>
      <c r="B3416" s="324">
        <v>517204</v>
      </c>
      <c r="C3416" s="326" t="s">
        <v>8701</v>
      </c>
      <c r="D3416" s="326" t="s">
        <v>8700</v>
      </c>
      <c r="E3416" s="325">
        <v>34274</v>
      </c>
      <c r="F3416" s="325">
        <v>34816</v>
      </c>
      <c r="H3416" s="324" t="s">
        <v>8699</v>
      </c>
    </row>
    <row r="3417" spans="1:8" ht="14.45" customHeight="1" x14ac:dyDescent="0.2">
      <c r="A3417" s="324">
        <v>5292</v>
      </c>
      <c r="B3417" s="324">
        <v>529201</v>
      </c>
      <c r="C3417" s="326" t="s">
        <v>8698</v>
      </c>
      <c r="D3417" s="326" t="s">
        <v>8697</v>
      </c>
      <c r="E3417" s="325">
        <v>34270</v>
      </c>
      <c r="F3417" s="325">
        <v>36707</v>
      </c>
      <c r="H3417" s="324" t="s">
        <v>8696</v>
      </c>
    </row>
    <row r="3418" spans="1:8" ht="14.45" customHeight="1" x14ac:dyDescent="0.2">
      <c r="A3418" s="324">
        <v>5324</v>
      </c>
      <c r="B3418" s="324">
        <v>532401</v>
      </c>
      <c r="C3418" s="326" t="s">
        <v>8695</v>
      </c>
      <c r="D3418" s="326" t="s">
        <v>8694</v>
      </c>
      <c r="E3418" s="325">
        <v>34256</v>
      </c>
      <c r="F3418" s="325">
        <v>35247</v>
      </c>
      <c r="H3418" s="324" t="s">
        <v>8693</v>
      </c>
    </row>
    <row r="3419" spans="1:8" ht="14.45" customHeight="1" x14ac:dyDescent="0.2">
      <c r="A3419" s="324">
        <v>4242</v>
      </c>
      <c r="B3419" s="324">
        <v>424204</v>
      </c>
      <c r="C3419" s="326" t="s">
        <v>8235</v>
      </c>
      <c r="D3419" s="326" t="s">
        <v>3916</v>
      </c>
      <c r="E3419" s="325">
        <v>34252</v>
      </c>
      <c r="F3419" s="325">
        <v>36372</v>
      </c>
      <c r="H3419" s="324" t="s">
        <v>4557</v>
      </c>
    </row>
    <row r="3420" spans="1:8" ht="14.45" customHeight="1" x14ac:dyDescent="0.2">
      <c r="A3420" s="324">
        <v>4459</v>
      </c>
      <c r="B3420" s="324">
        <v>445906</v>
      </c>
      <c r="C3420" s="326" t="s">
        <v>6920</v>
      </c>
      <c r="D3420" s="326" t="s">
        <v>3916</v>
      </c>
      <c r="E3420" s="325">
        <v>34252</v>
      </c>
      <c r="F3420" s="325">
        <v>36372</v>
      </c>
      <c r="H3420" s="324" t="s">
        <v>4557</v>
      </c>
    </row>
    <row r="3421" spans="1:8" ht="14.45" customHeight="1" x14ac:dyDescent="0.2">
      <c r="A3421" s="324">
        <v>4808</v>
      </c>
      <c r="B3421" s="324">
        <v>480803</v>
      </c>
      <c r="C3421" s="326" t="s">
        <v>8168</v>
      </c>
      <c r="D3421" s="326" t="s">
        <v>3916</v>
      </c>
      <c r="E3421" s="325">
        <v>34252</v>
      </c>
      <c r="F3421" s="325">
        <v>36372</v>
      </c>
      <c r="H3421" s="324" t="s">
        <v>4557</v>
      </c>
    </row>
    <row r="3422" spans="1:8" ht="14.45" customHeight="1" x14ac:dyDescent="0.2">
      <c r="A3422" s="324">
        <v>4812</v>
      </c>
      <c r="B3422" s="324">
        <v>481205</v>
      </c>
      <c r="C3422" s="326" t="s">
        <v>6917</v>
      </c>
      <c r="D3422" s="326" t="s">
        <v>3916</v>
      </c>
      <c r="E3422" s="325">
        <v>34252</v>
      </c>
      <c r="F3422" s="325">
        <v>36372</v>
      </c>
      <c r="H3422" s="324" t="s">
        <v>4557</v>
      </c>
    </row>
    <row r="3423" spans="1:8" ht="14.45" customHeight="1" x14ac:dyDescent="0.2">
      <c r="A3423" s="324">
        <v>4620</v>
      </c>
      <c r="B3423" s="324">
        <v>462004</v>
      </c>
      <c r="C3423" s="326" t="s">
        <v>6951</v>
      </c>
      <c r="D3423" s="326" t="s">
        <v>4148</v>
      </c>
      <c r="E3423" s="325">
        <v>34243</v>
      </c>
      <c r="F3423" s="325">
        <v>37403</v>
      </c>
      <c r="H3423" s="324" t="s">
        <v>4281</v>
      </c>
    </row>
    <row r="3424" spans="1:8" ht="14.45" customHeight="1" x14ac:dyDescent="0.2">
      <c r="A3424" s="324">
        <v>5183</v>
      </c>
      <c r="B3424" s="324">
        <v>518303</v>
      </c>
      <c r="C3424" s="326" t="s">
        <v>8692</v>
      </c>
      <c r="D3424" s="326" t="s">
        <v>4291</v>
      </c>
      <c r="E3424" s="325">
        <v>34243</v>
      </c>
      <c r="F3424" s="325">
        <v>42062</v>
      </c>
      <c r="G3424" s="324">
        <v>1295718955</v>
      </c>
      <c r="H3424" s="324" t="s">
        <v>8691</v>
      </c>
    </row>
    <row r="3425" spans="1:8" ht="14.45" customHeight="1" x14ac:dyDescent="0.2">
      <c r="A3425" s="324">
        <v>4339</v>
      </c>
      <c r="B3425" s="324">
        <v>433909</v>
      </c>
      <c r="C3425" s="326" t="s">
        <v>8302</v>
      </c>
      <c r="D3425" s="326" t="s">
        <v>8690</v>
      </c>
      <c r="E3425" s="325">
        <v>34213</v>
      </c>
      <c r="F3425" s="325">
        <v>36220</v>
      </c>
      <c r="H3425" s="324" t="s">
        <v>8689</v>
      </c>
    </row>
    <row r="3426" spans="1:8" ht="14.45" customHeight="1" x14ac:dyDescent="0.2">
      <c r="A3426" s="324">
        <v>4500</v>
      </c>
      <c r="B3426" s="324">
        <v>450003</v>
      </c>
      <c r="C3426" s="326" t="s">
        <v>5152</v>
      </c>
      <c r="D3426" s="326" t="s">
        <v>5152</v>
      </c>
      <c r="E3426" s="325">
        <v>34213</v>
      </c>
      <c r="F3426" s="325">
        <v>37403</v>
      </c>
      <c r="H3426" s="324" t="s">
        <v>8688</v>
      </c>
    </row>
    <row r="3427" spans="1:8" ht="14.45" customHeight="1" x14ac:dyDescent="0.2">
      <c r="A3427" s="324">
        <v>4747</v>
      </c>
      <c r="B3427" s="324">
        <v>474702</v>
      </c>
      <c r="C3427" s="326" t="s">
        <v>3987</v>
      </c>
      <c r="D3427" s="326" t="s">
        <v>8687</v>
      </c>
      <c r="E3427" s="325">
        <v>34213</v>
      </c>
      <c r="F3427" s="325">
        <v>40543</v>
      </c>
      <c r="G3427" s="324">
        <v>1225023575</v>
      </c>
      <c r="H3427" s="324" t="s">
        <v>8686</v>
      </c>
    </row>
    <row r="3428" spans="1:8" ht="14.45" customHeight="1" x14ac:dyDescent="0.2">
      <c r="A3428" s="324">
        <v>5184</v>
      </c>
      <c r="B3428" s="324">
        <v>518404</v>
      </c>
      <c r="C3428" s="326" t="s">
        <v>7047</v>
      </c>
      <c r="D3428" s="326" t="s">
        <v>8321</v>
      </c>
      <c r="E3428" s="325">
        <v>34212</v>
      </c>
      <c r="F3428" s="325">
        <v>35490</v>
      </c>
      <c r="H3428" s="324" t="s">
        <v>8685</v>
      </c>
    </row>
    <row r="3429" spans="1:8" ht="14.45" customHeight="1" x14ac:dyDescent="0.2">
      <c r="A3429" s="324">
        <v>4301</v>
      </c>
      <c r="B3429" s="324">
        <v>430104</v>
      </c>
      <c r="C3429" s="326" t="s">
        <v>8684</v>
      </c>
      <c r="D3429" s="326" t="s">
        <v>7783</v>
      </c>
      <c r="E3429" s="325">
        <v>34211</v>
      </c>
      <c r="F3429" s="325">
        <v>36037</v>
      </c>
      <c r="H3429" s="324" t="s">
        <v>7782</v>
      </c>
    </row>
    <row r="3430" spans="1:8" ht="14.45" customHeight="1" x14ac:dyDescent="0.2">
      <c r="A3430" s="324">
        <v>4980</v>
      </c>
      <c r="B3430" s="324">
        <v>498004</v>
      </c>
      <c r="C3430" s="326" t="s">
        <v>8683</v>
      </c>
      <c r="D3430" s="326" t="s">
        <v>7334</v>
      </c>
      <c r="E3430" s="325">
        <v>34211</v>
      </c>
      <c r="F3430" s="325">
        <v>34547</v>
      </c>
      <c r="H3430" s="324" t="s">
        <v>7333</v>
      </c>
    </row>
    <row r="3431" spans="1:8" ht="14.45" customHeight="1" x14ac:dyDescent="0.2">
      <c r="A3431" s="324">
        <v>5007</v>
      </c>
      <c r="B3431" s="324">
        <v>500706</v>
      </c>
      <c r="C3431" s="326" t="s">
        <v>8682</v>
      </c>
      <c r="D3431" s="326" t="s">
        <v>7783</v>
      </c>
      <c r="E3431" s="325">
        <v>34211</v>
      </c>
      <c r="F3431" s="325">
        <v>36037</v>
      </c>
      <c r="H3431" s="324" t="s">
        <v>7782</v>
      </c>
    </row>
    <row r="3432" spans="1:8" ht="14.45" customHeight="1" x14ac:dyDescent="0.2">
      <c r="A3432" s="324">
        <v>5082</v>
      </c>
      <c r="B3432" s="324">
        <v>508208</v>
      </c>
      <c r="C3432" s="326" t="s">
        <v>8681</v>
      </c>
      <c r="D3432" s="326" t="s">
        <v>8595</v>
      </c>
      <c r="E3432" s="325">
        <v>34211</v>
      </c>
      <c r="F3432" s="325">
        <v>35172</v>
      </c>
      <c r="H3432" s="324" t="s">
        <v>8594</v>
      </c>
    </row>
    <row r="3433" spans="1:8" ht="14.45" customHeight="1" x14ac:dyDescent="0.2">
      <c r="A3433" s="324">
        <v>5322</v>
      </c>
      <c r="B3433" s="324">
        <v>532201</v>
      </c>
      <c r="C3433" s="326" t="s">
        <v>8680</v>
      </c>
      <c r="D3433" s="326" t="s">
        <v>8679</v>
      </c>
      <c r="E3433" s="325">
        <v>34211</v>
      </c>
      <c r="F3433" s="325">
        <v>36039</v>
      </c>
      <c r="H3433" s="324" t="s">
        <v>8678</v>
      </c>
    </row>
    <row r="3434" spans="1:8" ht="14.45" customHeight="1" x14ac:dyDescent="0.2">
      <c r="A3434" s="324">
        <v>4429</v>
      </c>
      <c r="B3434" s="324">
        <v>442903</v>
      </c>
      <c r="C3434" s="326" t="s">
        <v>8677</v>
      </c>
      <c r="D3434" s="326" t="s">
        <v>4878</v>
      </c>
      <c r="E3434" s="325">
        <v>34207</v>
      </c>
      <c r="F3434" s="325">
        <v>34608</v>
      </c>
      <c r="H3434" s="324" t="s">
        <v>4877</v>
      </c>
    </row>
    <row r="3435" spans="1:8" ht="14.45" customHeight="1" x14ac:dyDescent="0.2">
      <c r="A3435" s="324">
        <v>5323</v>
      </c>
      <c r="B3435" s="324">
        <v>532301</v>
      </c>
      <c r="C3435" s="326" t="s">
        <v>8676</v>
      </c>
      <c r="D3435" s="326" t="s">
        <v>3797</v>
      </c>
      <c r="E3435" s="325">
        <v>34207</v>
      </c>
      <c r="F3435" s="325">
        <v>38442</v>
      </c>
      <c r="H3435" s="324" t="s">
        <v>4073</v>
      </c>
    </row>
    <row r="3436" spans="1:8" ht="14.45" customHeight="1" x14ac:dyDescent="0.2">
      <c r="A3436" s="324">
        <v>5011</v>
      </c>
      <c r="B3436" s="324">
        <v>501105</v>
      </c>
      <c r="C3436" s="326" t="s">
        <v>7675</v>
      </c>
      <c r="D3436" s="326" t="s">
        <v>3916</v>
      </c>
      <c r="E3436" s="325">
        <v>34206</v>
      </c>
      <c r="F3436" s="325">
        <v>34206</v>
      </c>
      <c r="H3436" s="324" t="s">
        <v>4557</v>
      </c>
    </row>
    <row r="3437" spans="1:8" ht="14.45" customHeight="1" x14ac:dyDescent="0.2">
      <c r="A3437" s="324">
        <v>4034</v>
      </c>
      <c r="B3437" s="324">
        <v>403405</v>
      </c>
      <c r="C3437" s="326" t="s">
        <v>4819</v>
      </c>
      <c r="D3437" s="326" t="s">
        <v>3845</v>
      </c>
      <c r="E3437" s="325">
        <v>34182</v>
      </c>
      <c r="F3437" s="325">
        <v>35065</v>
      </c>
      <c r="H3437" s="324" t="s">
        <v>8133</v>
      </c>
    </row>
    <row r="3438" spans="1:8" ht="14.45" customHeight="1" x14ac:dyDescent="0.2">
      <c r="A3438" s="324">
        <v>4297</v>
      </c>
      <c r="B3438" s="324">
        <v>429705</v>
      </c>
      <c r="C3438" s="326" t="s">
        <v>8675</v>
      </c>
      <c r="D3438" s="326" t="s">
        <v>3845</v>
      </c>
      <c r="E3438" s="325">
        <v>34182</v>
      </c>
      <c r="F3438" s="325">
        <v>35065</v>
      </c>
      <c r="H3438" s="324" t="s">
        <v>7409</v>
      </c>
    </row>
    <row r="3439" spans="1:8" ht="14.45" customHeight="1" x14ac:dyDescent="0.2">
      <c r="A3439" s="324">
        <v>4624</v>
      </c>
      <c r="B3439" s="324">
        <v>462403</v>
      </c>
      <c r="C3439" s="326" t="s">
        <v>8674</v>
      </c>
      <c r="D3439" s="326" t="s">
        <v>3845</v>
      </c>
      <c r="E3439" s="325">
        <v>34182</v>
      </c>
      <c r="F3439" s="325">
        <v>35065</v>
      </c>
      <c r="H3439" s="324" t="s">
        <v>3844</v>
      </c>
    </row>
    <row r="3440" spans="1:8" ht="14.45" customHeight="1" x14ac:dyDescent="0.2">
      <c r="A3440" s="324">
        <v>5183</v>
      </c>
      <c r="B3440" s="324">
        <v>518302</v>
      </c>
      <c r="C3440" s="326" t="s">
        <v>8673</v>
      </c>
      <c r="D3440" s="326" t="s">
        <v>6513</v>
      </c>
      <c r="E3440" s="325">
        <v>34182</v>
      </c>
      <c r="F3440" s="325">
        <v>34243</v>
      </c>
      <c r="H3440" s="324" t="s">
        <v>8672</v>
      </c>
    </row>
    <row r="3441" spans="1:8" ht="14.45" customHeight="1" x14ac:dyDescent="0.2">
      <c r="A3441" s="324">
        <v>5236</v>
      </c>
      <c r="B3441" s="324">
        <v>523603</v>
      </c>
      <c r="C3441" s="326" t="s">
        <v>8492</v>
      </c>
      <c r="D3441" s="326" t="s">
        <v>8659</v>
      </c>
      <c r="E3441" s="325">
        <v>34182</v>
      </c>
      <c r="F3441" s="325">
        <v>36053</v>
      </c>
      <c r="H3441" s="324" t="s">
        <v>8671</v>
      </c>
    </row>
    <row r="3442" spans="1:8" ht="14.45" customHeight="1" x14ac:dyDescent="0.2">
      <c r="A3442" s="324">
        <v>4771</v>
      </c>
      <c r="B3442" s="324">
        <v>477103</v>
      </c>
      <c r="C3442" s="326" t="s">
        <v>8670</v>
      </c>
      <c r="D3442" s="326" t="s">
        <v>8665</v>
      </c>
      <c r="E3442" s="325">
        <v>34163</v>
      </c>
      <c r="F3442" s="325">
        <v>37741</v>
      </c>
      <c r="H3442" s="324" t="s">
        <v>8664</v>
      </c>
    </row>
    <row r="3443" spans="1:8" ht="14.45" customHeight="1" x14ac:dyDescent="0.2">
      <c r="A3443" s="324">
        <v>4909</v>
      </c>
      <c r="B3443" s="324">
        <v>490907</v>
      </c>
      <c r="C3443" s="326" t="s">
        <v>8669</v>
      </c>
      <c r="D3443" s="326" t="s">
        <v>8665</v>
      </c>
      <c r="E3443" s="325">
        <v>34163</v>
      </c>
      <c r="F3443" s="325">
        <v>37772</v>
      </c>
      <c r="H3443" s="324" t="s">
        <v>8664</v>
      </c>
    </row>
    <row r="3444" spans="1:8" ht="14.45" customHeight="1" x14ac:dyDescent="0.2">
      <c r="A3444" s="324">
        <v>5118</v>
      </c>
      <c r="B3444" s="324">
        <v>511805</v>
      </c>
      <c r="C3444" s="326" t="s">
        <v>8668</v>
      </c>
      <c r="D3444" s="326" t="s">
        <v>8665</v>
      </c>
      <c r="E3444" s="325">
        <v>34163</v>
      </c>
      <c r="F3444" s="325">
        <v>37711</v>
      </c>
      <c r="H3444" s="324" t="s">
        <v>8664</v>
      </c>
    </row>
    <row r="3445" spans="1:8" ht="14.45" customHeight="1" x14ac:dyDescent="0.2">
      <c r="A3445" s="324">
        <v>5169</v>
      </c>
      <c r="B3445" s="324">
        <v>516903</v>
      </c>
      <c r="C3445" s="326" t="s">
        <v>8667</v>
      </c>
      <c r="D3445" s="326" t="s">
        <v>8665</v>
      </c>
      <c r="E3445" s="325">
        <v>34163</v>
      </c>
      <c r="F3445" s="325">
        <v>37256</v>
      </c>
      <c r="H3445" s="324" t="s">
        <v>8664</v>
      </c>
    </row>
    <row r="3446" spans="1:8" ht="14.45" customHeight="1" x14ac:dyDescent="0.2">
      <c r="A3446" s="324">
        <v>5193</v>
      </c>
      <c r="B3446" s="324">
        <v>519303</v>
      </c>
      <c r="C3446" s="326" t="s">
        <v>8666</v>
      </c>
      <c r="D3446" s="326" t="s">
        <v>8665</v>
      </c>
      <c r="E3446" s="325">
        <v>34163</v>
      </c>
      <c r="F3446" s="325">
        <v>37256</v>
      </c>
      <c r="H3446" s="324" t="s">
        <v>8664</v>
      </c>
    </row>
    <row r="3447" spans="1:8" ht="14.45" customHeight="1" x14ac:dyDescent="0.2">
      <c r="A3447" s="324">
        <v>4264</v>
      </c>
      <c r="B3447" s="324">
        <v>426403</v>
      </c>
      <c r="C3447" s="326" t="s">
        <v>8663</v>
      </c>
      <c r="D3447" s="326" t="s">
        <v>8662</v>
      </c>
      <c r="E3447" s="325">
        <v>34151</v>
      </c>
      <c r="F3447" s="325">
        <v>34984</v>
      </c>
      <c r="H3447" s="324" t="s">
        <v>8661</v>
      </c>
    </row>
    <row r="3448" spans="1:8" ht="14.45" customHeight="1" x14ac:dyDescent="0.2">
      <c r="A3448" s="324">
        <v>4411</v>
      </c>
      <c r="B3448" s="324">
        <v>441104</v>
      </c>
      <c r="C3448" s="326" t="s">
        <v>8660</v>
      </c>
      <c r="D3448" s="326" t="s">
        <v>8659</v>
      </c>
      <c r="E3448" s="325">
        <v>34151</v>
      </c>
      <c r="F3448" s="325">
        <v>34731</v>
      </c>
      <c r="H3448" s="324" t="s">
        <v>8658</v>
      </c>
    </row>
    <row r="3449" spans="1:8" ht="14.45" customHeight="1" x14ac:dyDescent="0.2">
      <c r="A3449" s="324">
        <v>4529</v>
      </c>
      <c r="B3449" s="324">
        <v>452905</v>
      </c>
      <c r="C3449" s="326" t="s">
        <v>7484</v>
      </c>
      <c r="D3449" s="326" t="s">
        <v>8657</v>
      </c>
      <c r="E3449" s="325">
        <v>34151</v>
      </c>
      <c r="F3449" s="325">
        <v>34851</v>
      </c>
      <c r="H3449" s="324" t="s">
        <v>8656</v>
      </c>
    </row>
    <row r="3450" spans="1:8" ht="14.45" customHeight="1" x14ac:dyDescent="0.2">
      <c r="A3450" s="324">
        <v>5321</v>
      </c>
      <c r="B3450" s="324">
        <v>532101</v>
      </c>
      <c r="C3450" s="326" t="s">
        <v>8655</v>
      </c>
      <c r="D3450" s="326" t="s">
        <v>8654</v>
      </c>
      <c r="E3450" s="325">
        <v>34135</v>
      </c>
      <c r="F3450" s="325">
        <v>35765</v>
      </c>
      <c r="H3450" s="324" t="s">
        <v>8653</v>
      </c>
    </row>
    <row r="3451" spans="1:8" ht="14.45" customHeight="1" x14ac:dyDescent="0.2">
      <c r="A3451" s="324">
        <v>4822</v>
      </c>
      <c r="B3451" s="324">
        <v>482203</v>
      </c>
      <c r="C3451" s="326" t="s">
        <v>8652</v>
      </c>
      <c r="D3451" s="326" t="s">
        <v>7783</v>
      </c>
      <c r="E3451" s="325">
        <v>34130</v>
      </c>
      <c r="F3451" s="325">
        <v>36037</v>
      </c>
      <c r="H3451" s="324" t="s">
        <v>7782</v>
      </c>
    </row>
    <row r="3452" spans="1:8" ht="14.45" customHeight="1" x14ac:dyDescent="0.2">
      <c r="A3452" s="324">
        <v>4416</v>
      </c>
      <c r="B3452" s="324">
        <v>441605</v>
      </c>
      <c r="C3452" s="326" t="s">
        <v>8651</v>
      </c>
      <c r="D3452" s="326" t="s">
        <v>8196</v>
      </c>
      <c r="E3452" s="325">
        <v>34121</v>
      </c>
      <c r="F3452" s="325">
        <v>35247</v>
      </c>
      <c r="H3452" s="324" t="s">
        <v>8195</v>
      </c>
    </row>
    <row r="3453" spans="1:8" ht="14.45" customHeight="1" x14ac:dyDescent="0.2">
      <c r="A3453" s="324">
        <v>4939</v>
      </c>
      <c r="B3453" s="324">
        <v>493907</v>
      </c>
      <c r="C3453" s="326" t="s">
        <v>7989</v>
      </c>
      <c r="D3453" s="326" t="s">
        <v>7862</v>
      </c>
      <c r="E3453" s="325">
        <v>34121</v>
      </c>
      <c r="F3453" s="325">
        <v>36585</v>
      </c>
      <c r="H3453" s="324" t="s">
        <v>7861</v>
      </c>
    </row>
    <row r="3454" spans="1:8" ht="14.45" customHeight="1" x14ac:dyDescent="0.2">
      <c r="A3454" s="324">
        <v>4964</v>
      </c>
      <c r="B3454" s="324">
        <v>496407</v>
      </c>
      <c r="C3454" s="326" t="s">
        <v>8651</v>
      </c>
      <c r="D3454" s="326" t="s">
        <v>8196</v>
      </c>
      <c r="E3454" s="325">
        <v>34121</v>
      </c>
      <c r="F3454" s="325">
        <v>35247</v>
      </c>
      <c r="H3454" s="324" t="s">
        <v>8195</v>
      </c>
    </row>
    <row r="3455" spans="1:8" ht="14.45" customHeight="1" x14ac:dyDescent="0.2">
      <c r="A3455" s="324">
        <v>5022</v>
      </c>
      <c r="B3455" s="324">
        <v>502205</v>
      </c>
      <c r="C3455" s="326" t="s">
        <v>8650</v>
      </c>
      <c r="D3455" s="326" t="s">
        <v>8649</v>
      </c>
      <c r="E3455" s="325">
        <v>34121</v>
      </c>
      <c r="F3455" s="325">
        <v>34912</v>
      </c>
      <c r="H3455" s="324" t="s">
        <v>8648</v>
      </c>
    </row>
    <row r="3456" spans="1:8" ht="14.45" customHeight="1" x14ac:dyDescent="0.2">
      <c r="A3456" s="324">
        <v>5222</v>
      </c>
      <c r="B3456" s="324">
        <v>522203</v>
      </c>
      <c r="C3456" s="326" t="s">
        <v>7682</v>
      </c>
      <c r="D3456" s="326" t="s">
        <v>7862</v>
      </c>
      <c r="E3456" s="325">
        <v>34121</v>
      </c>
      <c r="F3456" s="325">
        <v>36585</v>
      </c>
      <c r="H3456" s="324" t="s">
        <v>7861</v>
      </c>
    </row>
    <row r="3457" spans="1:8" ht="14.45" customHeight="1" x14ac:dyDescent="0.2">
      <c r="A3457" s="324">
        <v>4324</v>
      </c>
      <c r="B3457" s="324">
        <v>432402</v>
      </c>
      <c r="C3457" s="326" t="s">
        <v>4515</v>
      </c>
      <c r="D3457" s="326" t="s">
        <v>8647</v>
      </c>
      <c r="E3457" s="325">
        <v>34090</v>
      </c>
      <c r="F3457" s="325">
        <v>37357</v>
      </c>
      <c r="H3457" s="324" t="s">
        <v>8646</v>
      </c>
    </row>
    <row r="3458" spans="1:8" ht="14.45" customHeight="1" x14ac:dyDescent="0.2">
      <c r="A3458" s="324">
        <v>4616</v>
      </c>
      <c r="B3458" s="324">
        <v>461603</v>
      </c>
      <c r="C3458" s="326" t="s">
        <v>8645</v>
      </c>
      <c r="D3458" s="326" t="s">
        <v>3916</v>
      </c>
      <c r="E3458" s="325">
        <v>34090</v>
      </c>
      <c r="F3458" s="325">
        <v>35096</v>
      </c>
      <c r="H3458" s="324" t="s">
        <v>4557</v>
      </c>
    </row>
    <row r="3459" spans="1:8" ht="14.45" customHeight="1" x14ac:dyDescent="0.2">
      <c r="A3459" s="324">
        <v>5233</v>
      </c>
      <c r="B3459" s="324">
        <v>523302</v>
      </c>
      <c r="C3459" s="326" t="s">
        <v>8644</v>
      </c>
      <c r="D3459" s="326" t="s">
        <v>4394</v>
      </c>
      <c r="E3459" s="325">
        <v>34090</v>
      </c>
      <c r="F3459" s="325">
        <v>35582</v>
      </c>
      <c r="H3459" s="324" t="s">
        <v>8643</v>
      </c>
    </row>
    <row r="3460" spans="1:8" ht="14.45" customHeight="1" x14ac:dyDescent="0.2">
      <c r="A3460" s="324">
        <v>5252</v>
      </c>
      <c r="B3460" s="324">
        <v>525203</v>
      </c>
      <c r="C3460" s="326" t="s">
        <v>8642</v>
      </c>
      <c r="D3460" s="326" t="s">
        <v>7334</v>
      </c>
      <c r="E3460" s="325">
        <v>34090</v>
      </c>
      <c r="F3460" s="325">
        <v>34547</v>
      </c>
      <c r="H3460" s="324" t="s">
        <v>7333</v>
      </c>
    </row>
    <row r="3461" spans="1:8" ht="14.45" customHeight="1" x14ac:dyDescent="0.2">
      <c r="A3461" s="324">
        <v>5320</v>
      </c>
      <c r="B3461" s="324">
        <v>532001</v>
      </c>
      <c r="C3461" s="326" t="s">
        <v>8641</v>
      </c>
      <c r="D3461" s="326" t="s">
        <v>8640</v>
      </c>
      <c r="E3461" s="325">
        <v>34086</v>
      </c>
      <c r="F3461" s="325">
        <v>36643</v>
      </c>
      <c r="H3461" s="324" t="s">
        <v>8639</v>
      </c>
    </row>
    <row r="3462" spans="1:8" ht="14.45" customHeight="1" x14ac:dyDescent="0.2">
      <c r="A3462" s="324">
        <v>4781</v>
      </c>
      <c r="B3462" s="324">
        <v>478106</v>
      </c>
      <c r="C3462" s="326" t="s">
        <v>8638</v>
      </c>
      <c r="D3462" s="326" t="s">
        <v>7984</v>
      </c>
      <c r="E3462" s="325">
        <v>34071</v>
      </c>
      <c r="F3462" s="325">
        <v>34912</v>
      </c>
      <c r="H3462" s="324" t="s">
        <v>7983</v>
      </c>
    </row>
    <row r="3463" spans="1:8" ht="14.45" customHeight="1" x14ac:dyDescent="0.2">
      <c r="A3463" s="324">
        <v>4202</v>
      </c>
      <c r="B3463" s="324">
        <v>420206</v>
      </c>
      <c r="C3463" s="326" t="s">
        <v>6533</v>
      </c>
      <c r="D3463" s="326" t="s">
        <v>8637</v>
      </c>
      <c r="E3463" s="325">
        <v>34060</v>
      </c>
      <c r="F3463" s="325">
        <v>109574</v>
      </c>
      <c r="G3463" s="324">
        <v>1477507374</v>
      </c>
      <c r="H3463" s="324" t="s">
        <v>3328</v>
      </c>
    </row>
    <row r="3464" spans="1:8" ht="14.45" customHeight="1" x14ac:dyDescent="0.2">
      <c r="A3464" s="324">
        <v>4285</v>
      </c>
      <c r="B3464" s="324">
        <v>428505</v>
      </c>
      <c r="C3464" s="326" t="s">
        <v>8244</v>
      </c>
      <c r="D3464" s="326" t="s">
        <v>8636</v>
      </c>
      <c r="E3464" s="325">
        <v>34060</v>
      </c>
      <c r="F3464" s="325">
        <v>36011</v>
      </c>
      <c r="H3464" s="324" t="s">
        <v>8635</v>
      </c>
    </row>
    <row r="3465" spans="1:8" ht="14.45" customHeight="1" x14ac:dyDescent="0.2">
      <c r="A3465" s="324">
        <v>4662</v>
      </c>
      <c r="B3465" s="324">
        <v>466205</v>
      </c>
      <c r="C3465" s="326" t="s">
        <v>8019</v>
      </c>
      <c r="D3465" s="326" t="s">
        <v>3916</v>
      </c>
      <c r="E3465" s="325">
        <v>34060</v>
      </c>
      <c r="F3465" s="325">
        <v>36433</v>
      </c>
      <c r="H3465" s="324" t="s">
        <v>4557</v>
      </c>
    </row>
    <row r="3466" spans="1:8" ht="14.45" customHeight="1" x14ac:dyDescent="0.2">
      <c r="A3466" s="324">
        <v>4770</v>
      </c>
      <c r="B3466" s="324">
        <v>477004</v>
      </c>
      <c r="C3466" s="326" t="s">
        <v>7359</v>
      </c>
      <c r="D3466" s="326" t="s">
        <v>7358</v>
      </c>
      <c r="E3466" s="325">
        <v>34060</v>
      </c>
      <c r="F3466" s="325">
        <v>34222</v>
      </c>
      <c r="H3466" s="324" t="s">
        <v>7357</v>
      </c>
    </row>
    <row r="3467" spans="1:8" ht="14.45" customHeight="1" x14ac:dyDescent="0.2">
      <c r="A3467" s="324">
        <v>4979</v>
      </c>
      <c r="B3467" s="324">
        <v>497903</v>
      </c>
      <c r="C3467" s="326" t="s">
        <v>8634</v>
      </c>
      <c r="D3467" s="326" t="s">
        <v>7391</v>
      </c>
      <c r="E3467" s="325">
        <v>34060</v>
      </c>
      <c r="F3467" s="325">
        <v>35947</v>
      </c>
      <c r="H3467" s="324" t="s">
        <v>7390</v>
      </c>
    </row>
    <row r="3468" spans="1:8" ht="14.45" customHeight="1" x14ac:dyDescent="0.2">
      <c r="A3468" s="324">
        <v>5222</v>
      </c>
      <c r="B3468" s="324">
        <v>522202</v>
      </c>
      <c r="C3468" s="326" t="s">
        <v>7682</v>
      </c>
      <c r="D3468" s="326" t="s">
        <v>7681</v>
      </c>
      <c r="E3468" s="325">
        <v>34060</v>
      </c>
      <c r="F3468" s="325">
        <v>34121</v>
      </c>
      <c r="H3468" s="324" t="s">
        <v>7680</v>
      </c>
    </row>
    <row r="3469" spans="1:8" ht="14.45" customHeight="1" x14ac:dyDescent="0.2">
      <c r="A3469" s="324">
        <v>5232</v>
      </c>
      <c r="B3469" s="324">
        <v>523202</v>
      </c>
      <c r="C3469" s="326" t="s">
        <v>7731</v>
      </c>
      <c r="D3469" s="326" t="s">
        <v>3797</v>
      </c>
      <c r="E3469" s="325">
        <v>34060</v>
      </c>
      <c r="F3469" s="325">
        <v>38503</v>
      </c>
      <c r="H3469" s="324" t="s">
        <v>4073</v>
      </c>
    </row>
    <row r="3470" spans="1:8" ht="14.45" customHeight="1" x14ac:dyDescent="0.2">
      <c r="A3470" s="324">
        <v>4755</v>
      </c>
      <c r="B3470" s="324">
        <v>475502</v>
      </c>
      <c r="C3470" s="326" t="s">
        <v>3974</v>
      </c>
      <c r="D3470" s="326" t="s">
        <v>3897</v>
      </c>
      <c r="E3470" s="325">
        <v>34053</v>
      </c>
      <c r="F3470" s="325">
        <v>39436</v>
      </c>
      <c r="G3470" s="324">
        <v>1346283199</v>
      </c>
      <c r="H3470" s="324" t="s">
        <v>6789</v>
      </c>
    </row>
    <row r="3471" spans="1:8" ht="14.45" customHeight="1" x14ac:dyDescent="0.2">
      <c r="A3471" s="324">
        <v>4462</v>
      </c>
      <c r="B3471" s="324">
        <v>446202</v>
      </c>
      <c r="C3471" s="326" t="s">
        <v>8633</v>
      </c>
      <c r="D3471" s="326" t="s">
        <v>8633</v>
      </c>
      <c r="E3471" s="325">
        <v>34047</v>
      </c>
      <c r="F3471" s="325">
        <v>34394</v>
      </c>
      <c r="H3471" s="324" t="s">
        <v>8632</v>
      </c>
    </row>
    <row r="3472" spans="1:8" ht="14.45" customHeight="1" x14ac:dyDescent="0.2">
      <c r="A3472" s="324">
        <v>4288</v>
      </c>
      <c r="B3472" s="324">
        <v>428806</v>
      </c>
      <c r="C3472" s="326" t="s">
        <v>8631</v>
      </c>
      <c r="D3472" s="326" t="s">
        <v>8630</v>
      </c>
      <c r="E3472" s="325">
        <v>34043</v>
      </c>
      <c r="F3472" s="325">
        <v>40602</v>
      </c>
      <c r="G3472" s="324">
        <v>1356434278</v>
      </c>
      <c r="H3472" s="324" t="s">
        <v>8629</v>
      </c>
    </row>
    <row r="3473" spans="1:8" ht="14.45" customHeight="1" x14ac:dyDescent="0.2">
      <c r="A3473" s="324">
        <v>5319</v>
      </c>
      <c r="B3473" s="324">
        <v>531901</v>
      </c>
      <c r="C3473" s="326" t="s">
        <v>8628</v>
      </c>
      <c r="D3473" s="326" t="s">
        <v>8627</v>
      </c>
      <c r="E3473" s="325">
        <v>34039</v>
      </c>
      <c r="F3473" s="325">
        <v>36616</v>
      </c>
      <c r="H3473" s="324" t="s">
        <v>8626</v>
      </c>
    </row>
    <row r="3474" spans="1:8" ht="14.45" customHeight="1" x14ac:dyDescent="0.2">
      <c r="A3474" s="324">
        <v>4296</v>
      </c>
      <c r="B3474" s="324">
        <v>429603</v>
      </c>
      <c r="C3474" s="326" t="s">
        <v>8523</v>
      </c>
      <c r="D3474" s="326" t="s">
        <v>3916</v>
      </c>
      <c r="E3474" s="325">
        <v>34029</v>
      </c>
      <c r="F3474" s="325">
        <v>37437</v>
      </c>
      <c r="H3474" s="324" t="s">
        <v>4557</v>
      </c>
    </row>
    <row r="3475" spans="1:8" ht="14.45" customHeight="1" x14ac:dyDescent="0.2">
      <c r="A3475" s="324">
        <v>5250</v>
      </c>
      <c r="B3475" s="324">
        <v>525003</v>
      </c>
      <c r="C3475" s="326" t="s">
        <v>8625</v>
      </c>
      <c r="D3475" s="326" t="s">
        <v>8624</v>
      </c>
      <c r="E3475" s="325">
        <v>34029</v>
      </c>
      <c r="F3475" s="325">
        <v>38595</v>
      </c>
      <c r="H3475" s="324" t="s">
        <v>8623</v>
      </c>
    </row>
    <row r="3476" spans="1:8" ht="14.45" customHeight="1" x14ac:dyDescent="0.2">
      <c r="A3476" s="324">
        <v>5318</v>
      </c>
      <c r="B3476" s="324">
        <v>531801</v>
      </c>
      <c r="C3476" s="326" t="s">
        <v>8622</v>
      </c>
      <c r="D3476" s="326" t="s">
        <v>8621</v>
      </c>
      <c r="E3476" s="325">
        <v>34009</v>
      </c>
      <c r="F3476" s="325">
        <v>109574</v>
      </c>
      <c r="G3476" s="324">
        <v>1972693406</v>
      </c>
      <c r="H3476" s="324" t="s">
        <v>8620</v>
      </c>
    </row>
    <row r="3477" spans="1:8" ht="14.45" customHeight="1" x14ac:dyDescent="0.2">
      <c r="A3477" s="324">
        <v>4397</v>
      </c>
      <c r="B3477" s="324">
        <v>439704</v>
      </c>
      <c r="C3477" s="326" t="s">
        <v>4424</v>
      </c>
      <c r="D3477" s="326" t="s">
        <v>7193</v>
      </c>
      <c r="E3477" s="325">
        <v>34001</v>
      </c>
      <c r="F3477" s="325">
        <v>34700</v>
      </c>
      <c r="H3477" s="324" t="s">
        <v>7192</v>
      </c>
    </row>
    <row r="3478" spans="1:8" ht="14.45" customHeight="1" x14ac:dyDescent="0.2">
      <c r="A3478" s="324">
        <v>4473</v>
      </c>
      <c r="B3478" s="324">
        <v>447304</v>
      </c>
      <c r="C3478" s="326" t="s">
        <v>7273</v>
      </c>
      <c r="D3478" s="326" t="s">
        <v>7193</v>
      </c>
      <c r="E3478" s="325">
        <v>34001</v>
      </c>
      <c r="F3478" s="325">
        <v>34700</v>
      </c>
      <c r="H3478" s="324" t="s">
        <v>8619</v>
      </c>
    </row>
    <row r="3479" spans="1:8" ht="14.45" customHeight="1" x14ac:dyDescent="0.2">
      <c r="A3479" s="324">
        <v>4636</v>
      </c>
      <c r="B3479" s="324">
        <v>463602</v>
      </c>
      <c r="C3479" s="326" t="s">
        <v>5905</v>
      </c>
      <c r="D3479" s="326" t="s">
        <v>3845</v>
      </c>
      <c r="E3479" s="325">
        <v>34001</v>
      </c>
      <c r="F3479" s="325">
        <v>35065</v>
      </c>
      <c r="H3479" s="324" t="s">
        <v>4083</v>
      </c>
    </row>
    <row r="3480" spans="1:8" ht="14.45" customHeight="1" x14ac:dyDescent="0.2">
      <c r="A3480" s="324">
        <v>5198</v>
      </c>
      <c r="B3480" s="324">
        <v>519804</v>
      </c>
      <c r="C3480" s="326" t="s">
        <v>7566</v>
      </c>
      <c r="D3480" s="326" t="s">
        <v>7565</v>
      </c>
      <c r="E3480" s="325">
        <v>34001</v>
      </c>
      <c r="F3480" s="325">
        <v>34394</v>
      </c>
      <c r="H3480" s="324" t="s">
        <v>8618</v>
      </c>
    </row>
    <row r="3481" spans="1:8" ht="14.45" customHeight="1" x14ac:dyDescent="0.2">
      <c r="A3481" s="324">
        <v>5259</v>
      </c>
      <c r="B3481" s="324">
        <v>525902</v>
      </c>
      <c r="C3481" s="326" t="s">
        <v>8617</v>
      </c>
      <c r="D3481" s="326" t="s">
        <v>7920</v>
      </c>
      <c r="E3481" s="325">
        <v>34001</v>
      </c>
      <c r="F3481" s="325">
        <v>34731</v>
      </c>
      <c r="H3481" s="324" t="s">
        <v>7919</v>
      </c>
    </row>
    <row r="3482" spans="1:8" ht="14.45" customHeight="1" x14ac:dyDescent="0.2">
      <c r="A3482" s="324">
        <v>4268</v>
      </c>
      <c r="B3482" s="324">
        <v>426806</v>
      </c>
      <c r="C3482" s="326" t="s">
        <v>6769</v>
      </c>
      <c r="D3482" s="326" t="s">
        <v>8401</v>
      </c>
      <c r="E3482" s="325">
        <v>33988</v>
      </c>
      <c r="F3482" s="325">
        <v>34984</v>
      </c>
      <c r="H3482" s="324" t="s">
        <v>8400</v>
      </c>
    </row>
    <row r="3483" spans="1:8" ht="14.45" customHeight="1" x14ac:dyDescent="0.2">
      <c r="A3483" s="324">
        <v>4286</v>
      </c>
      <c r="B3483" s="324">
        <v>428605</v>
      </c>
      <c r="C3483" s="326" t="s">
        <v>8616</v>
      </c>
      <c r="D3483" s="326" t="s">
        <v>8401</v>
      </c>
      <c r="E3483" s="325">
        <v>33988</v>
      </c>
      <c r="F3483" s="325">
        <v>34518</v>
      </c>
      <c r="H3483" s="324" t="s">
        <v>8615</v>
      </c>
    </row>
    <row r="3484" spans="1:8" ht="14.45" customHeight="1" x14ac:dyDescent="0.2">
      <c r="A3484" s="324">
        <v>4904</v>
      </c>
      <c r="B3484" s="324">
        <v>490408</v>
      </c>
      <c r="C3484" s="326" t="s">
        <v>8335</v>
      </c>
      <c r="D3484" s="326" t="s">
        <v>8334</v>
      </c>
      <c r="E3484" s="325">
        <v>33988</v>
      </c>
      <c r="F3484" s="325">
        <v>34366</v>
      </c>
      <c r="H3484" s="324" t="s">
        <v>8333</v>
      </c>
    </row>
    <row r="3485" spans="1:8" ht="14.45" customHeight="1" x14ac:dyDescent="0.2">
      <c r="A3485" s="324">
        <v>4732</v>
      </c>
      <c r="B3485" s="324">
        <v>473205</v>
      </c>
      <c r="C3485" s="326" t="s">
        <v>8614</v>
      </c>
      <c r="D3485" s="326" t="s">
        <v>3907</v>
      </c>
      <c r="E3485" s="325">
        <v>33987</v>
      </c>
      <c r="F3485" s="325">
        <v>34304</v>
      </c>
      <c r="H3485" s="324" t="s">
        <v>4620</v>
      </c>
    </row>
    <row r="3486" spans="1:8" ht="14.45" customHeight="1" x14ac:dyDescent="0.2">
      <c r="A3486" s="324">
        <v>5316</v>
      </c>
      <c r="B3486" s="324">
        <v>531601</v>
      </c>
      <c r="C3486" s="326" t="s">
        <v>8613</v>
      </c>
      <c r="D3486" s="326" t="s">
        <v>3797</v>
      </c>
      <c r="E3486" s="325">
        <v>33984</v>
      </c>
      <c r="F3486" s="325">
        <v>37164</v>
      </c>
      <c r="H3486" s="324" t="s">
        <v>4073</v>
      </c>
    </row>
    <row r="3487" spans="1:8" ht="14.45" customHeight="1" x14ac:dyDescent="0.2">
      <c r="A3487" s="324">
        <v>5315</v>
      </c>
      <c r="B3487" s="324">
        <v>531501</v>
      </c>
      <c r="C3487" s="326" t="s">
        <v>8612</v>
      </c>
      <c r="D3487" s="326" t="s">
        <v>7106</v>
      </c>
      <c r="E3487" s="325">
        <v>33983</v>
      </c>
      <c r="F3487" s="325">
        <v>34608</v>
      </c>
      <c r="H3487" s="324" t="s">
        <v>8611</v>
      </c>
    </row>
    <row r="3488" spans="1:8" ht="14.45" customHeight="1" x14ac:dyDescent="0.2">
      <c r="A3488" s="324">
        <v>5317</v>
      </c>
      <c r="B3488" s="324">
        <v>531701</v>
      </c>
      <c r="C3488" s="326" t="s">
        <v>8610</v>
      </c>
      <c r="D3488" s="326" t="s">
        <v>8609</v>
      </c>
      <c r="E3488" s="325">
        <v>33973</v>
      </c>
      <c r="F3488" s="325">
        <v>38291</v>
      </c>
      <c r="H3488" s="324" t="s">
        <v>8608</v>
      </c>
    </row>
    <row r="3489" spans="1:8" ht="14.45" customHeight="1" x14ac:dyDescent="0.2">
      <c r="A3489" s="324">
        <v>4316</v>
      </c>
      <c r="B3489" s="324">
        <v>431606</v>
      </c>
      <c r="C3489" s="326" t="s">
        <v>8607</v>
      </c>
      <c r="D3489" s="326" t="s">
        <v>8606</v>
      </c>
      <c r="E3489" s="325">
        <v>33970</v>
      </c>
      <c r="F3489" s="325">
        <v>34973</v>
      </c>
      <c r="H3489" s="324" t="s">
        <v>8605</v>
      </c>
    </row>
    <row r="3490" spans="1:8" ht="14.45" customHeight="1" x14ac:dyDescent="0.2">
      <c r="A3490" s="324">
        <v>4456</v>
      </c>
      <c r="B3490" s="324">
        <v>445605</v>
      </c>
      <c r="C3490" s="326" t="s">
        <v>8604</v>
      </c>
      <c r="D3490" s="326" t="s">
        <v>8603</v>
      </c>
      <c r="E3490" s="325">
        <v>33970</v>
      </c>
      <c r="F3490" s="325">
        <v>34881</v>
      </c>
      <c r="H3490" s="324" t="s">
        <v>8602</v>
      </c>
    </row>
    <row r="3491" spans="1:8" ht="14.45" customHeight="1" x14ac:dyDescent="0.2">
      <c r="A3491" s="324">
        <v>4588</v>
      </c>
      <c r="B3491" s="324">
        <v>458805</v>
      </c>
      <c r="C3491" s="326" t="s">
        <v>8601</v>
      </c>
      <c r="D3491" s="326" t="s">
        <v>7772</v>
      </c>
      <c r="E3491" s="325">
        <v>33970</v>
      </c>
      <c r="F3491" s="325">
        <v>35587</v>
      </c>
      <c r="H3491" s="324" t="s">
        <v>7771</v>
      </c>
    </row>
    <row r="3492" spans="1:8" ht="14.45" customHeight="1" x14ac:dyDescent="0.2">
      <c r="A3492" s="324">
        <v>4614</v>
      </c>
      <c r="B3492" s="324">
        <v>461407</v>
      </c>
      <c r="C3492" s="326" t="s">
        <v>8600</v>
      </c>
      <c r="D3492" s="326" t="s">
        <v>8599</v>
      </c>
      <c r="E3492" s="325">
        <v>33970</v>
      </c>
      <c r="F3492" s="325">
        <v>34820</v>
      </c>
      <c r="H3492" s="324" t="s">
        <v>8598</v>
      </c>
    </row>
    <row r="3493" spans="1:8" ht="14.45" customHeight="1" x14ac:dyDescent="0.2">
      <c r="A3493" s="324">
        <v>4688</v>
      </c>
      <c r="B3493" s="324">
        <v>468802</v>
      </c>
      <c r="C3493" s="326" t="s">
        <v>8597</v>
      </c>
      <c r="D3493" s="326" t="s">
        <v>3797</v>
      </c>
      <c r="E3493" s="325">
        <v>33970</v>
      </c>
      <c r="F3493" s="325">
        <v>38503</v>
      </c>
      <c r="H3493" s="324" t="s">
        <v>4073</v>
      </c>
    </row>
    <row r="3494" spans="1:8" ht="14.45" customHeight="1" x14ac:dyDescent="0.2">
      <c r="A3494" s="324">
        <v>4827</v>
      </c>
      <c r="B3494" s="324">
        <v>482704</v>
      </c>
      <c r="C3494" s="326" t="s">
        <v>7244</v>
      </c>
      <c r="D3494" s="326" t="s">
        <v>8554</v>
      </c>
      <c r="E3494" s="325">
        <v>33970</v>
      </c>
      <c r="F3494" s="325">
        <v>36150</v>
      </c>
      <c r="H3494" s="324" t="s">
        <v>8596</v>
      </c>
    </row>
    <row r="3495" spans="1:8" ht="14.45" customHeight="1" x14ac:dyDescent="0.2">
      <c r="A3495" s="324">
        <v>5082</v>
      </c>
      <c r="B3495" s="324">
        <v>508207</v>
      </c>
      <c r="C3495" s="326" t="s">
        <v>5696</v>
      </c>
      <c r="D3495" s="326" t="s">
        <v>8595</v>
      </c>
      <c r="E3495" s="325">
        <v>33970</v>
      </c>
      <c r="F3495" s="325">
        <v>34211</v>
      </c>
      <c r="H3495" s="324" t="s">
        <v>8594</v>
      </c>
    </row>
    <row r="3496" spans="1:8" ht="14.45" customHeight="1" x14ac:dyDescent="0.2">
      <c r="A3496" s="324">
        <v>4509</v>
      </c>
      <c r="B3496" s="324">
        <v>450907</v>
      </c>
      <c r="C3496" s="326" t="s">
        <v>8593</v>
      </c>
      <c r="D3496" s="326" t="s">
        <v>8592</v>
      </c>
      <c r="E3496" s="325">
        <v>33968</v>
      </c>
      <c r="F3496" s="325">
        <v>35090</v>
      </c>
      <c r="H3496" s="324" t="s">
        <v>8591</v>
      </c>
    </row>
    <row r="3497" spans="1:8" ht="14.45" customHeight="1" x14ac:dyDescent="0.2">
      <c r="A3497" s="324">
        <v>4054</v>
      </c>
      <c r="B3497" s="324">
        <v>405407</v>
      </c>
      <c r="C3497" s="326" t="s">
        <v>8259</v>
      </c>
      <c r="D3497" s="326" t="s">
        <v>8093</v>
      </c>
      <c r="E3497" s="325">
        <v>33939</v>
      </c>
      <c r="F3497" s="325">
        <v>34669</v>
      </c>
      <c r="H3497" s="324" t="s">
        <v>8092</v>
      </c>
    </row>
    <row r="3498" spans="1:8" ht="14.45" customHeight="1" x14ac:dyDescent="0.2">
      <c r="A3498" s="324">
        <v>4353</v>
      </c>
      <c r="B3498" s="324">
        <v>435308</v>
      </c>
      <c r="C3498" s="326" t="s">
        <v>8590</v>
      </c>
      <c r="D3498" s="326" t="s">
        <v>7334</v>
      </c>
      <c r="E3498" s="325">
        <v>33939</v>
      </c>
      <c r="F3498" s="325">
        <v>35824</v>
      </c>
      <c r="H3498" s="324" t="s">
        <v>7333</v>
      </c>
    </row>
    <row r="3499" spans="1:8" ht="14.45" customHeight="1" x14ac:dyDescent="0.2">
      <c r="A3499" s="324">
        <v>5062</v>
      </c>
      <c r="B3499" s="324">
        <v>506202</v>
      </c>
      <c r="C3499" s="326" t="s">
        <v>8589</v>
      </c>
      <c r="D3499" s="326" t="s">
        <v>8588</v>
      </c>
      <c r="E3499" s="325">
        <v>33939</v>
      </c>
      <c r="F3499" s="325">
        <v>35156</v>
      </c>
      <c r="H3499" s="324" t="s">
        <v>8587</v>
      </c>
    </row>
    <row r="3500" spans="1:8" ht="14.45" customHeight="1" x14ac:dyDescent="0.2">
      <c r="A3500" s="324">
        <v>5243</v>
      </c>
      <c r="B3500" s="324">
        <v>524303</v>
      </c>
      <c r="C3500" s="326" t="s">
        <v>8289</v>
      </c>
      <c r="D3500" s="326" t="s">
        <v>8315</v>
      </c>
      <c r="E3500" s="325">
        <v>33939</v>
      </c>
      <c r="F3500" s="325">
        <v>42062</v>
      </c>
      <c r="G3500" s="324">
        <v>1164404091</v>
      </c>
      <c r="H3500" s="324" t="s">
        <v>8314</v>
      </c>
    </row>
    <row r="3501" spans="1:8" ht="14.45" customHeight="1" x14ac:dyDescent="0.2">
      <c r="A3501" s="324">
        <v>4185</v>
      </c>
      <c r="B3501" s="324">
        <v>418505</v>
      </c>
      <c r="C3501" s="326" t="s">
        <v>8586</v>
      </c>
      <c r="D3501" s="326" t="s">
        <v>3907</v>
      </c>
      <c r="E3501" s="325">
        <v>33921</v>
      </c>
      <c r="F3501" s="325">
        <v>34304</v>
      </c>
      <c r="H3501" s="324" t="s">
        <v>8533</v>
      </c>
    </row>
    <row r="3502" spans="1:8" ht="14.45" customHeight="1" x14ac:dyDescent="0.2">
      <c r="A3502" s="324">
        <v>4617</v>
      </c>
      <c r="B3502" s="324">
        <v>461706</v>
      </c>
      <c r="C3502" s="326" t="s">
        <v>8585</v>
      </c>
      <c r="D3502" s="326" t="s">
        <v>3907</v>
      </c>
      <c r="E3502" s="325">
        <v>33921</v>
      </c>
      <c r="F3502" s="325">
        <v>34304</v>
      </c>
      <c r="H3502" s="324" t="s">
        <v>8530</v>
      </c>
    </row>
    <row r="3503" spans="1:8" ht="14.45" customHeight="1" x14ac:dyDescent="0.2">
      <c r="A3503" s="324">
        <v>4801</v>
      </c>
      <c r="B3503" s="324">
        <v>480104</v>
      </c>
      <c r="C3503" s="326" t="s">
        <v>8584</v>
      </c>
      <c r="D3503" s="326" t="s">
        <v>3907</v>
      </c>
      <c r="E3503" s="325">
        <v>33921</v>
      </c>
      <c r="F3503" s="325">
        <v>34304</v>
      </c>
      <c r="H3503" s="324" t="s">
        <v>8547</v>
      </c>
    </row>
    <row r="3504" spans="1:8" ht="14.45" customHeight="1" x14ac:dyDescent="0.2">
      <c r="A3504" s="324">
        <v>4864</v>
      </c>
      <c r="B3504" s="324">
        <v>486406</v>
      </c>
      <c r="C3504" s="326" t="s">
        <v>7740</v>
      </c>
      <c r="D3504" s="326" t="s">
        <v>3907</v>
      </c>
      <c r="E3504" s="325">
        <v>33921</v>
      </c>
      <c r="F3504" s="325">
        <v>34304</v>
      </c>
      <c r="H3504" s="324" t="s">
        <v>8529</v>
      </c>
    </row>
    <row r="3505" spans="1:8" ht="14.45" customHeight="1" x14ac:dyDescent="0.2">
      <c r="A3505" s="324">
        <v>5020</v>
      </c>
      <c r="B3505" s="324">
        <v>502004</v>
      </c>
      <c r="C3505" s="326" t="s">
        <v>5665</v>
      </c>
      <c r="D3505" s="326" t="s">
        <v>3907</v>
      </c>
      <c r="E3505" s="325">
        <v>33921</v>
      </c>
      <c r="F3505" s="325">
        <v>34304</v>
      </c>
      <c r="H3505" s="324" t="s">
        <v>8546</v>
      </c>
    </row>
    <row r="3506" spans="1:8" ht="14.45" customHeight="1" x14ac:dyDescent="0.2">
      <c r="A3506" s="324">
        <v>5266</v>
      </c>
      <c r="B3506" s="324">
        <v>526603</v>
      </c>
      <c r="C3506" s="326" t="s">
        <v>8411</v>
      </c>
      <c r="D3506" s="326" t="s">
        <v>3907</v>
      </c>
      <c r="E3506" s="325">
        <v>33921</v>
      </c>
      <c r="F3506" s="325">
        <v>36039</v>
      </c>
      <c r="H3506" s="324" t="s">
        <v>5160</v>
      </c>
    </row>
    <row r="3507" spans="1:8" ht="14.45" customHeight="1" x14ac:dyDescent="0.2">
      <c r="A3507" s="324">
        <v>4558</v>
      </c>
      <c r="B3507" s="324">
        <v>455802</v>
      </c>
      <c r="C3507" s="326" t="s">
        <v>8583</v>
      </c>
      <c r="D3507" s="326" t="s">
        <v>4952</v>
      </c>
      <c r="E3507" s="325">
        <v>33920</v>
      </c>
      <c r="F3507" s="325">
        <v>34366</v>
      </c>
      <c r="H3507" s="324" t="s">
        <v>8582</v>
      </c>
    </row>
    <row r="3508" spans="1:8" ht="14.45" customHeight="1" x14ac:dyDescent="0.2">
      <c r="A3508" s="324">
        <v>4443</v>
      </c>
      <c r="B3508" s="324">
        <v>444308</v>
      </c>
      <c r="C3508" s="326" t="s">
        <v>8581</v>
      </c>
      <c r="D3508" s="326" t="s">
        <v>6347</v>
      </c>
      <c r="E3508" s="325">
        <v>33909</v>
      </c>
      <c r="F3508" s="325">
        <v>34335</v>
      </c>
      <c r="H3508" s="324" t="s">
        <v>8580</v>
      </c>
    </row>
    <row r="3509" spans="1:8" ht="14.45" customHeight="1" x14ac:dyDescent="0.2">
      <c r="A3509" s="324">
        <v>4648</v>
      </c>
      <c r="B3509" s="324">
        <v>464802</v>
      </c>
      <c r="C3509" s="326" t="s">
        <v>8579</v>
      </c>
      <c r="D3509" s="326" t="s">
        <v>8578</v>
      </c>
      <c r="E3509" s="325">
        <v>33909</v>
      </c>
      <c r="F3509" s="325">
        <v>34366</v>
      </c>
      <c r="H3509" s="324" t="s">
        <v>8577</v>
      </c>
    </row>
    <row r="3510" spans="1:8" ht="14.45" customHeight="1" x14ac:dyDescent="0.2">
      <c r="A3510" s="324">
        <v>4848</v>
      </c>
      <c r="B3510" s="324">
        <v>484804</v>
      </c>
      <c r="C3510" s="326" t="s">
        <v>8576</v>
      </c>
      <c r="D3510" s="326" t="s">
        <v>7862</v>
      </c>
      <c r="E3510" s="325">
        <v>33909</v>
      </c>
      <c r="F3510" s="325">
        <v>34304</v>
      </c>
      <c r="H3510" s="324" t="s">
        <v>7861</v>
      </c>
    </row>
    <row r="3511" spans="1:8" ht="14.45" customHeight="1" x14ac:dyDescent="0.2">
      <c r="A3511" s="324">
        <v>5002</v>
      </c>
      <c r="B3511" s="324">
        <v>500204</v>
      </c>
      <c r="C3511" s="326" t="s">
        <v>5905</v>
      </c>
      <c r="D3511" s="326" t="s">
        <v>7334</v>
      </c>
      <c r="E3511" s="325">
        <v>33909</v>
      </c>
      <c r="F3511" s="325">
        <v>34700</v>
      </c>
      <c r="H3511" s="324" t="s">
        <v>7333</v>
      </c>
    </row>
    <row r="3512" spans="1:8" ht="14.45" customHeight="1" x14ac:dyDescent="0.2">
      <c r="A3512" s="324">
        <v>4049</v>
      </c>
      <c r="B3512" s="324">
        <v>404903</v>
      </c>
      <c r="C3512" s="326" t="s">
        <v>8575</v>
      </c>
      <c r="D3512" s="326" t="s">
        <v>7196</v>
      </c>
      <c r="E3512" s="325">
        <v>33882</v>
      </c>
      <c r="F3512" s="325">
        <v>35065</v>
      </c>
      <c r="H3512" s="324" t="s">
        <v>7195</v>
      </c>
    </row>
    <row r="3513" spans="1:8" ht="14.45" customHeight="1" x14ac:dyDescent="0.2">
      <c r="A3513" s="324">
        <v>4712</v>
      </c>
      <c r="B3513" s="324">
        <v>471203</v>
      </c>
      <c r="C3513" s="326" t="s">
        <v>5679</v>
      </c>
      <c r="D3513" s="326" t="s">
        <v>7196</v>
      </c>
      <c r="E3513" s="325">
        <v>33882</v>
      </c>
      <c r="F3513" s="325">
        <v>35065</v>
      </c>
      <c r="H3513" s="324" t="s">
        <v>7588</v>
      </c>
    </row>
    <row r="3514" spans="1:8" ht="14.45" customHeight="1" x14ac:dyDescent="0.2">
      <c r="A3514" s="324">
        <v>5134</v>
      </c>
      <c r="B3514" s="324">
        <v>513403</v>
      </c>
      <c r="C3514" s="326" t="s">
        <v>7636</v>
      </c>
      <c r="D3514" s="326" t="s">
        <v>7196</v>
      </c>
      <c r="E3514" s="325">
        <v>33882</v>
      </c>
      <c r="F3514" s="325">
        <v>35065</v>
      </c>
      <c r="H3514" s="324" t="s">
        <v>7635</v>
      </c>
    </row>
    <row r="3515" spans="1:8" ht="14.45" customHeight="1" x14ac:dyDescent="0.2">
      <c r="A3515" s="324">
        <v>4791</v>
      </c>
      <c r="B3515" s="324">
        <v>479103</v>
      </c>
      <c r="C3515" s="326" t="s">
        <v>7796</v>
      </c>
      <c r="D3515" s="326" t="s">
        <v>7334</v>
      </c>
      <c r="E3515" s="325">
        <v>33878</v>
      </c>
      <c r="F3515" s="325">
        <v>35823</v>
      </c>
      <c r="H3515" s="324" t="s">
        <v>7333</v>
      </c>
    </row>
    <row r="3516" spans="1:8" ht="14.45" customHeight="1" x14ac:dyDescent="0.2">
      <c r="A3516" s="324">
        <v>4994</v>
      </c>
      <c r="B3516" s="324">
        <v>499403</v>
      </c>
      <c r="C3516" s="326" t="s">
        <v>8574</v>
      </c>
      <c r="D3516" s="326" t="s">
        <v>7334</v>
      </c>
      <c r="E3516" s="325">
        <v>33878</v>
      </c>
      <c r="F3516" s="325">
        <v>35823</v>
      </c>
      <c r="H3516" s="324" t="s">
        <v>7333</v>
      </c>
    </row>
    <row r="3517" spans="1:8" ht="14.45" customHeight="1" x14ac:dyDescent="0.2">
      <c r="A3517" s="324">
        <v>5114</v>
      </c>
      <c r="B3517" s="324">
        <v>511403</v>
      </c>
      <c r="C3517" s="326" t="s">
        <v>7850</v>
      </c>
      <c r="D3517" s="326" t="s">
        <v>7334</v>
      </c>
      <c r="E3517" s="325">
        <v>33878</v>
      </c>
      <c r="F3517" s="325">
        <v>35824</v>
      </c>
      <c r="H3517" s="324" t="s">
        <v>7333</v>
      </c>
    </row>
    <row r="3518" spans="1:8" ht="14.45" customHeight="1" x14ac:dyDescent="0.2">
      <c r="A3518" s="324">
        <v>4463</v>
      </c>
      <c r="B3518" s="324">
        <v>446304</v>
      </c>
      <c r="C3518" s="326" t="s">
        <v>6821</v>
      </c>
      <c r="D3518" s="326" t="s">
        <v>6135</v>
      </c>
      <c r="E3518" s="325">
        <v>33848</v>
      </c>
      <c r="F3518" s="325">
        <v>109574</v>
      </c>
      <c r="G3518" s="324">
        <v>1386615920</v>
      </c>
      <c r="H3518" s="324" t="s">
        <v>6349</v>
      </c>
    </row>
    <row r="3519" spans="1:8" ht="14.45" customHeight="1" x14ac:dyDescent="0.2">
      <c r="A3519" s="324">
        <v>4987</v>
      </c>
      <c r="B3519" s="324">
        <v>498706</v>
      </c>
      <c r="C3519" s="326" t="s">
        <v>6268</v>
      </c>
      <c r="D3519" s="326" t="s">
        <v>8573</v>
      </c>
      <c r="E3519" s="325">
        <v>33848</v>
      </c>
      <c r="F3519" s="325">
        <v>36341</v>
      </c>
      <c r="H3519" s="324" t="s">
        <v>8572</v>
      </c>
    </row>
    <row r="3520" spans="1:8" ht="14.45" customHeight="1" x14ac:dyDescent="0.2">
      <c r="A3520" s="324">
        <v>5238</v>
      </c>
      <c r="B3520" s="324">
        <v>523804</v>
      </c>
      <c r="C3520" s="326" t="s">
        <v>8319</v>
      </c>
      <c r="D3520" s="326" t="s">
        <v>8571</v>
      </c>
      <c r="E3520" s="325">
        <v>33848</v>
      </c>
      <c r="F3520" s="325">
        <v>36738</v>
      </c>
      <c r="H3520" s="324" t="s">
        <v>8570</v>
      </c>
    </row>
    <row r="3521" spans="1:8" ht="14.45" customHeight="1" x14ac:dyDescent="0.2">
      <c r="A3521" s="324">
        <v>5314</v>
      </c>
      <c r="B3521" s="324">
        <v>531401</v>
      </c>
      <c r="C3521" s="326" t="s">
        <v>8569</v>
      </c>
      <c r="D3521" s="326" t="s">
        <v>8568</v>
      </c>
      <c r="E3521" s="325">
        <v>33841</v>
      </c>
      <c r="F3521" s="325">
        <v>41698</v>
      </c>
      <c r="G3521" s="324">
        <v>1316901929</v>
      </c>
      <c r="H3521" s="324" t="s">
        <v>8567</v>
      </c>
    </row>
    <row r="3522" spans="1:8" ht="14.45" customHeight="1" x14ac:dyDescent="0.2">
      <c r="A3522" s="324">
        <v>5313</v>
      </c>
      <c r="B3522" s="324">
        <v>531301</v>
      </c>
      <c r="C3522" s="326" t="s">
        <v>8566</v>
      </c>
      <c r="D3522" s="326" t="s">
        <v>8565</v>
      </c>
      <c r="E3522" s="325">
        <v>33836</v>
      </c>
      <c r="F3522" s="325">
        <v>37682</v>
      </c>
      <c r="H3522" s="324" t="s">
        <v>8564</v>
      </c>
    </row>
    <row r="3523" spans="1:8" ht="14.45" customHeight="1" x14ac:dyDescent="0.2">
      <c r="A3523" s="324">
        <v>4303</v>
      </c>
      <c r="B3523" s="324">
        <v>430308</v>
      </c>
      <c r="C3523" s="326" t="s">
        <v>6804</v>
      </c>
      <c r="D3523" s="326" t="s">
        <v>8563</v>
      </c>
      <c r="E3523" s="325">
        <v>33817</v>
      </c>
      <c r="F3523" s="325">
        <v>39447</v>
      </c>
      <c r="G3523" s="324">
        <v>1811961865</v>
      </c>
      <c r="H3523" s="324" t="s">
        <v>8562</v>
      </c>
    </row>
    <row r="3524" spans="1:8" ht="14.45" customHeight="1" x14ac:dyDescent="0.2">
      <c r="A3524" s="324">
        <v>4638</v>
      </c>
      <c r="B3524" s="324">
        <v>463806</v>
      </c>
      <c r="C3524" s="326" t="s">
        <v>4082</v>
      </c>
      <c r="D3524" s="326" t="s">
        <v>8561</v>
      </c>
      <c r="E3524" s="325">
        <v>33817</v>
      </c>
      <c r="F3524" s="325">
        <v>36929</v>
      </c>
      <c r="H3524" s="324" t="s">
        <v>8560</v>
      </c>
    </row>
    <row r="3525" spans="1:8" ht="14.45" customHeight="1" x14ac:dyDescent="0.2">
      <c r="A3525" s="324">
        <v>5164</v>
      </c>
      <c r="B3525" s="324">
        <v>516405</v>
      </c>
      <c r="C3525" s="326" t="s">
        <v>8559</v>
      </c>
      <c r="D3525" s="326" t="s">
        <v>8558</v>
      </c>
      <c r="E3525" s="325">
        <v>33817</v>
      </c>
      <c r="F3525" s="325">
        <v>34731</v>
      </c>
      <c r="H3525" s="324" t="s">
        <v>8557</v>
      </c>
    </row>
    <row r="3526" spans="1:8" ht="14.45" customHeight="1" x14ac:dyDescent="0.2">
      <c r="A3526" s="324">
        <v>5310</v>
      </c>
      <c r="B3526" s="324">
        <v>531002</v>
      </c>
      <c r="C3526" s="326" t="s">
        <v>8501</v>
      </c>
      <c r="D3526" s="326" t="s">
        <v>8556</v>
      </c>
      <c r="E3526" s="325">
        <v>33817</v>
      </c>
      <c r="F3526" s="325">
        <v>35462</v>
      </c>
      <c r="H3526" s="324" t="s">
        <v>8555</v>
      </c>
    </row>
    <row r="3527" spans="1:8" ht="14.45" customHeight="1" x14ac:dyDescent="0.2">
      <c r="A3527" s="324">
        <v>5200</v>
      </c>
      <c r="B3527" s="324">
        <v>520002</v>
      </c>
      <c r="C3527" s="326" t="s">
        <v>8216</v>
      </c>
      <c r="D3527" s="326" t="s">
        <v>8554</v>
      </c>
      <c r="E3527" s="325">
        <v>33813</v>
      </c>
      <c r="F3527" s="325">
        <v>36161</v>
      </c>
      <c r="H3527" s="324" t="s">
        <v>8553</v>
      </c>
    </row>
    <row r="3528" spans="1:8" ht="14.45" customHeight="1" x14ac:dyDescent="0.2">
      <c r="A3528" s="324">
        <v>5311</v>
      </c>
      <c r="B3528" s="324">
        <v>531101</v>
      </c>
      <c r="C3528" s="326" t="s">
        <v>8552</v>
      </c>
      <c r="D3528" s="326" t="s">
        <v>8551</v>
      </c>
      <c r="E3528" s="325">
        <v>33801</v>
      </c>
      <c r="F3528" s="325">
        <v>35551</v>
      </c>
      <c r="H3528" s="324" t="s">
        <v>8550</v>
      </c>
    </row>
    <row r="3529" spans="1:8" ht="14.45" customHeight="1" x14ac:dyDescent="0.2">
      <c r="A3529" s="324">
        <v>4233</v>
      </c>
      <c r="B3529" s="324">
        <v>423304</v>
      </c>
      <c r="C3529" s="326" t="s">
        <v>6436</v>
      </c>
      <c r="D3529" s="326" t="s">
        <v>8549</v>
      </c>
      <c r="E3529" s="325">
        <v>33786</v>
      </c>
      <c r="F3529" s="325">
        <v>39557</v>
      </c>
      <c r="G3529" s="324">
        <v>1528100898</v>
      </c>
      <c r="H3529" s="324" t="s">
        <v>8548</v>
      </c>
    </row>
    <row r="3530" spans="1:8" ht="14.45" customHeight="1" x14ac:dyDescent="0.2">
      <c r="A3530" s="324">
        <v>4306</v>
      </c>
      <c r="B3530" s="324">
        <v>430607</v>
      </c>
      <c r="C3530" s="326" t="s">
        <v>7187</v>
      </c>
      <c r="D3530" s="326" t="s">
        <v>4148</v>
      </c>
      <c r="E3530" s="325">
        <v>33786</v>
      </c>
      <c r="F3530" s="325">
        <v>37403</v>
      </c>
      <c r="H3530" s="324" t="s">
        <v>4281</v>
      </c>
    </row>
    <row r="3531" spans="1:8" ht="14.45" customHeight="1" x14ac:dyDescent="0.2">
      <c r="A3531" s="324">
        <v>4379</v>
      </c>
      <c r="B3531" s="324">
        <v>437905</v>
      </c>
      <c r="C3531" s="326" t="s">
        <v>6784</v>
      </c>
      <c r="D3531" s="326" t="s">
        <v>4148</v>
      </c>
      <c r="E3531" s="325">
        <v>33786</v>
      </c>
      <c r="F3531" s="325">
        <v>37403</v>
      </c>
      <c r="H3531" s="324" t="s">
        <v>4281</v>
      </c>
    </row>
    <row r="3532" spans="1:8" ht="14.45" customHeight="1" x14ac:dyDescent="0.2">
      <c r="A3532" s="324">
        <v>4439</v>
      </c>
      <c r="B3532" s="324">
        <v>443906</v>
      </c>
      <c r="C3532" s="326" t="s">
        <v>5104</v>
      </c>
      <c r="D3532" s="326" t="s">
        <v>4148</v>
      </c>
      <c r="E3532" s="325">
        <v>33786</v>
      </c>
      <c r="F3532" s="325">
        <v>37403</v>
      </c>
      <c r="H3532" s="324" t="s">
        <v>4281</v>
      </c>
    </row>
    <row r="3533" spans="1:8" ht="14.45" customHeight="1" x14ac:dyDescent="0.2">
      <c r="A3533" s="324">
        <v>4580</v>
      </c>
      <c r="B3533" s="324">
        <v>458005</v>
      </c>
      <c r="C3533" s="326" t="s">
        <v>6781</v>
      </c>
      <c r="D3533" s="326" t="s">
        <v>4148</v>
      </c>
      <c r="E3533" s="325">
        <v>33786</v>
      </c>
      <c r="F3533" s="325">
        <v>36220</v>
      </c>
      <c r="H3533" s="324" t="s">
        <v>4281</v>
      </c>
    </row>
    <row r="3534" spans="1:8" ht="14.45" customHeight="1" x14ac:dyDescent="0.2">
      <c r="A3534" s="324">
        <v>4593</v>
      </c>
      <c r="B3534" s="324">
        <v>459307</v>
      </c>
      <c r="C3534" s="326" t="s">
        <v>7662</v>
      </c>
      <c r="D3534" s="326" t="s">
        <v>4148</v>
      </c>
      <c r="E3534" s="325">
        <v>33786</v>
      </c>
      <c r="F3534" s="325">
        <v>37403</v>
      </c>
      <c r="H3534" s="324" t="s">
        <v>4281</v>
      </c>
    </row>
    <row r="3535" spans="1:8" ht="14.45" customHeight="1" x14ac:dyDescent="0.2">
      <c r="A3535" s="324">
        <v>4801</v>
      </c>
      <c r="B3535" s="324">
        <v>480103</v>
      </c>
      <c r="C3535" s="326" t="s">
        <v>3908</v>
      </c>
      <c r="D3535" s="326" t="s">
        <v>3907</v>
      </c>
      <c r="E3535" s="325">
        <v>33786</v>
      </c>
      <c r="F3535" s="325">
        <v>33921</v>
      </c>
      <c r="H3535" s="324" t="s">
        <v>8547</v>
      </c>
    </row>
    <row r="3536" spans="1:8" ht="14.45" customHeight="1" x14ac:dyDescent="0.2">
      <c r="A3536" s="324">
        <v>5020</v>
      </c>
      <c r="B3536" s="324">
        <v>502003</v>
      </c>
      <c r="C3536" s="326" t="s">
        <v>5665</v>
      </c>
      <c r="D3536" s="326" t="s">
        <v>3907</v>
      </c>
      <c r="E3536" s="325">
        <v>33786</v>
      </c>
      <c r="F3536" s="325">
        <v>33921</v>
      </c>
      <c r="H3536" s="324" t="s">
        <v>8546</v>
      </c>
    </row>
    <row r="3537" spans="1:8" ht="14.45" customHeight="1" x14ac:dyDescent="0.2">
      <c r="A3537" s="324">
        <v>5266</v>
      </c>
      <c r="B3537" s="324">
        <v>526602</v>
      </c>
      <c r="C3537" s="326" t="s">
        <v>8411</v>
      </c>
      <c r="D3537" s="326" t="s">
        <v>3907</v>
      </c>
      <c r="E3537" s="325">
        <v>33786</v>
      </c>
      <c r="F3537" s="325">
        <v>33921</v>
      </c>
      <c r="H3537" s="324" t="s">
        <v>5160</v>
      </c>
    </row>
    <row r="3538" spans="1:8" ht="14.45" customHeight="1" x14ac:dyDescent="0.2">
      <c r="A3538" s="324">
        <v>5297</v>
      </c>
      <c r="B3538" s="324">
        <v>529702</v>
      </c>
      <c r="C3538" s="326" t="s">
        <v>8545</v>
      </c>
      <c r="D3538" s="326" t="s">
        <v>7106</v>
      </c>
      <c r="E3538" s="325">
        <v>33786</v>
      </c>
      <c r="F3538" s="325">
        <v>34608</v>
      </c>
      <c r="H3538" s="324" t="s">
        <v>8544</v>
      </c>
    </row>
    <row r="3539" spans="1:8" ht="14.45" customHeight="1" x14ac:dyDescent="0.2">
      <c r="A3539" s="324">
        <v>5306</v>
      </c>
      <c r="B3539" s="324">
        <v>530602</v>
      </c>
      <c r="C3539" s="326" t="s">
        <v>8504</v>
      </c>
      <c r="D3539" s="326" t="s">
        <v>3916</v>
      </c>
      <c r="E3539" s="325">
        <v>33786</v>
      </c>
      <c r="F3539" s="325">
        <v>36161</v>
      </c>
      <c r="H3539" s="324" t="s">
        <v>4557</v>
      </c>
    </row>
    <row r="3540" spans="1:8" ht="14.45" customHeight="1" x14ac:dyDescent="0.2">
      <c r="A3540" s="324">
        <v>5307</v>
      </c>
      <c r="B3540" s="324">
        <v>530702</v>
      </c>
      <c r="C3540" s="326" t="s">
        <v>8543</v>
      </c>
      <c r="D3540" s="326" t="s">
        <v>7106</v>
      </c>
      <c r="E3540" s="325">
        <v>33786</v>
      </c>
      <c r="F3540" s="325">
        <v>34608</v>
      </c>
      <c r="H3540" s="324" t="s">
        <v>8542</v>
      </c>
    </row>
    <row r="3541" spans="1:8" ht="14.45" customHeight="1" x14ac:dyDescent="0.2">
      <c r="A3541" s="324">
        <v>5312</v>
      </c>
      <c r="B3541" s="324">
        <v>531201</v>
      </c>
      <c r="C3541" s="326" t="s">
        <v>8541</v>
      </c>
      <c r="D3541" s="326" t="s">
        <v>8540</v>
      </c>
      <c r="E3541" s="325">
        <v>33786</v>
      </c>
      <c r="F3541" s="325">
        <v>35247</v>
      </c>
      <c r="H3541" s="324" t="s">
        <v>8539</v>
      </c>
    </row>
    <row r="3542" spans="1:8" ht="14.45" customHeight="1" x14ac:dyDescent="0.2">
      <c r="A3542" s="324">
        <v>4464</v>
      </c>
      <c r="B3542" s="324">
        <v>446406</v>
      </c>
      <c r="C3542" s="326" t="s">
        <v>8538</v>
      </c>
      <c r="D3542" s="326" t="s">
        <v>8116</v>
      </c>
      <c r="E3542" s="325">
        <v>33756</v>
      </c>
      <c r="F3542" s="325">
        <v>34455</v>
      </c>
      <c r="H3542" s="324" t="s">
        <v>8115</v>
      </c>
    </row>
    <row r="3543" spans="1:8" ht="14.45" customHeight="1" x14ac:dyDescent="0.2">
      <c r="A3543" s="324">
        <v>4929</v>
      </c>
      <c r="B3543" s="324">
        <v>492907</v>
      </c>
      <c r="C3543" s="326" t="s">
        <v>8537</v>
      </c>
      <c r="D3543" s="326" t="s">
        <v>4611</v>
      </c>
      <c r="E3543" s="325">
        <v>33756</v>
      </c>
      <c r="F3543" s="325">
        <v>37925</v>
      </c>
      <c r="H3543" s="324" t="s">
        <v>4610</v>
      </c>
    </row>
    <row r="3544" spans="1:8" ht="14.45" customHeight="1" x14ac:dyDescent="0.2">
      <c r="A3544" s="324">
        <v>5309</v>
      </c>
      <c r="B3544" s="324">
        <v>530901</v>
      </c>
      <c r="C3544" s="326" t="s">
        <v>8536</v>
      </c>
      <c r="D3544" s="326" t="s">
        <v>8535</v>
      </c>
      <c r="E3544" s="325">
        <v>33756</v>
      </c>
      <c r="F3544" s="325">
        <v>37619</v>
      </c>
      <c r="H3544" s="324" t="s">
        <v>8534</v>
      </c>
    </row>
    <row r="3545" spans="1:8" ht="14.45" customHeight="1" x14ac:dyDescent="0.2">
      <c r="A3545" s="324">
        <v>4185</v>
      </c>
      <c r="B3545" s="324">
        <v>418504</v>
      </c>
      <c r="C3545" s="326" t="s">
        <v>5532</v>
      </c>
      <c r="D3545" s="326" t="s">
        <v>3907</v>
      </c>
      <c r="E3545" s="325">
        <v>33725</v>
      </c>
      <c r="F3545" s="325">
        <v>33921</v>
      </c>
      <c r="H3545" s="324" t="s">
        <v>8533</v>
      </c>
    </row>
    <row r="3546" spans="1:8" ht="14.45" customHeight="1" x14ac:dyDescent="0.2">
      <c r="A3546" s="324">
        <v>4288</v>
      </c>
      <c r="B3546" s="324">
        <v>428805</v>
      </c>
      <c r="C3546" s="326" t="s">
        <v>8532</v>
      </c>
      <c r="D3546" s="326" t="s">
        <v>8399</v>
      </c>
      <c r="E3546" s="325">
        <v>33725</v>
      </c>
      <c r="F3546" s="325">
        <v>34043</v>
      </c>
      <c r="H3546" s="324" t="s">
        <v>8398</v>
      </c>
    </row>
    <row r="3547" spans="1:8" ht="14.45" customHeight="1" x14ac:dyDescent="0.2">
      <c r="A3547" s="324">
        <v>4401</v>
      </c>
      <c r="B3547" s="324">
        <v>440104</v>
      </c>
      <c r="C3547" s="326" t="s">
        <v>8531</v>
      </c>
      <c r="D3547" s="326" t="s">
        <v>3797</v>
      </c>
      <c r="E3547" s="325">
        <v>33725</v>
      </c>
      <c r="F3547" s="325">
        <v>38960</v>
      </c>
      <c r="H3547" s="324" t="s">
        <v>4073</v>
      </c>
    </row>
    <row r="3548" spans="1:8" ht="14.45" customHeight="1" x14ac:dyDescent="0.2">
      <c r="A3548" s="324">
        <v>4617</v>
      </c>
      <c r="B3548" s="324">
        <v>461705</v>
      </c>
      <c r="C3548" s="326" t="s">
        <v>4114</v>
      </c>
      <c r="D3548" s="326" t="s">
        <v>3907</v>
      </c>
      <c r="E3548" s="325">
        <v>33725</v>
      </c>
      <c r="F3548" s="325">
        <v>33921</v>
      </c>
      <c r="H3548" s="324" t="s">
        <v>8530</v>
      </c>
    </row>
    <row r="3549" spans="1:8" ht="14.45" customHeight="1" x14ac:dyDescent="0.2">
      <c r="A3549" s="324">
        <v>4864</v>
      </c>
      <c r="B3549" s="324">
        <v>486405</v>
      </c>
      <c r="C3549" s="326" t="s">
        <v>3819</v>
      </c>
      <c r="D3549" s="326" t="s">
        <v>3907</v>
      </c>
      <c r="E3549" s="325">
        <v>33725</v>
      </c>
      <c r="F3549" s="325">
        <v>33921</v>
      </c>
      <c r="H3549" s="324" t="s">
        <v>8529</v>
      </c>
    </row>
    <row r="3550" spans="1:8" ht="14.45" customHeight="1" x14ac:dyDescent="0.2">
      <c r="A3550" s="324">
        <v>5243</v>
      </c>
      <c r="B3550" s="324">
        <v>524302</v>
      </c>
      <c r="C3550" s="326" t="s">
        <v>8289</v>
      </c>
      <c r="D3550" s="326" t="s">
        <v>8288</v>
      </c>
      <c r="E3550" s="325">
        <v>33725</v>
      </c>
      <c r="F3550" s="325">
        <v>33939</v>
      </c>
      <c r="H3550" s="324" t="s">
        <v>8287</v>
      </c>
    </row>
    <row r="3551" spans="1:8" ht="14.45" customHeight="1" x14ac:dyDescent="0.2">
      <c r="A3551" s="324">
        <v>5278</v>
      </c>
      <c r="B3551" s="324">
        <v>527802</v>
      </c>
      <c r="C3551" s="326" t="s">
        <v>8528</v>
      </c>
      <c r="D3551" s="326" t="s">
        <v>8527</v>
      </c>
      <c r="E3551" s="325">
        <v>33710</v>
      </c>
      <c r="F3551" s="325">
        <v>36891</v>
      </c>
      <c r="H3551" s="324" t="s">
        <v>8526</v>
      </c>
    </row>
    <row r="3552" spans="1:8" ht="14.45" customHeight="1" x14ac:dyDescent="0.2">
      <c r="A3552" s="324">
        <v>5149</v>
      </c>
      <c r="B3552" s="324">
        <v>514903</v>
      </c>
      <c r="C3552" s="326" t="s">
        <v>8525</v>
      </c>
      <c r="D3552" s="326" t="s">
        <v>7066</v>
      </c>
      <c r="E3552" s="325">
        <v>33707</v>
      </c>
      <c r="F3552" s="325">
        <v>34639</v>
      </c>
      <c r="H3552" s="324" t="s">
        <v>8524</v>
      </c>
    </row>
    <row r="3553" spans="1:8" ht="14.45" customHeight="1" x14ac:dyDescent="0.2">
      <c r="A3553" s="324">
        <v>4296</v>
      </c>
      <c r="B3553" s="324">
        <v>429602</v>
      </c>
      <c r="C3553" s="326" t="s">
        <v>8523</v>
      </c>
      <c r="D3553" s="326" t="s">
        <v>4555</v>
      </c>
      <c r="E3553" s="325">
        <v>33696</v>
      </c>
      <c r="F3553" s="325">
        <v>34029</v>
      </c>
      <c r="H3553" s="324" t="s">
        <v>4554</v>
      </c>
    </row>
    <row r="3554" spans="1:8" ht="14.45" customHeight="1" x14ac:dyDescent="0.2">
      <c r="A3554" s="324">
        <v>4255</v>
      </c>
      <c r="B3554" s="324">
        <v>425505</v>
      </c>
      <c r="C3554" s="326" t="s">
        <v>8522</v>
      </c>
      <c r="D3554" s="326" t="s">
        <v>7968</v>
      </c>
      <c r="E3554" s="325">
        <v>33695</v>
      </c>
      <c r="F3554" s="325">
        <v>35163</v>
      </c>
      <c r="H3554" s="324" t="s">
        <v>7967</v>
      </c>
    </row>
    <row r="3555" spans="1:8" ht="14.45" customHeight="1" x14ac:dyDescent="0.2">
      <c r="A3555" s="324">
        <v>4358</v>
      </c>
      <c r="B3555" s="324">
        <v>435807</v>
      </c>
      <c r="C3555" s="326" t="s">
        <v>4471</v>
      </c>
      <c r="D3555" s="326" t="s">
        <v>8521</v>
      </c>
      <c r="E3555" s="325">
        <v>33695</v>
      </c>
      <c r="F3555" s="325">
        <v>35582</v>
      </c>
      <c r="H3555" s="324" t="s">
        <v>8520</v>
      </c>
    </row>
    <row r="3556" spans="1:8" ht="14.45" customHeight="1" x14ac:dyDescent="0.2">
      <c r="A3556" s="324">
        <v>4371</v>
      </c>
      <c r="B3556" s="324">
        <v>437104</v>
      </c>
      <c r="C3556" s="326" t="s">
        <v>3861</v>
      </c>
      <c r="D3556" s="326" t="s">
        <v>8519</v>
      </c>
      <c r="E3556" s="325">
        <v>33695</v>
      </c>
      <c r="F3556" s="325">
        <v>36219</v>
      </c>
      <c r="H3556" s="324" t="s">
        <v>8518</v>
      </c>
    </row>
    <row r="3557" spans="1:8" ht="14.45" customHeight="1" x14ac:dyDescent="0.2">
      <c r="A3557" s="324">
        <v>4398</v>
      </c>
      <c r="B3557" s="324">
        <v>439804</v>
      </c>
      <c r="C3557" s="326" t="s">
        <v>8517</v>
      </c>
      <c r="D3557" s="326" t="s">
        <v>8516</v>
      </c>
      <c r="E3557" s="325">
        <v>33695</v>
      </c>
      <c r="F3557" s="325">
        <v>36219</v>
      </c>
      <c r="H3557" s="324" t="s">
        <v>8515</v>
      </c>
    </row>
    <row r="3558" spans="1:8" ht="14.45" customHeight="1" x14ac:dyDescent="0.2">
      <c r="A3558" s="324">
        <v>4610</v>
      </c>
      <c r="B3558" s="324">
        <v>461004</v>
      </c>
      <c r="C3558" s="326" t="s">
        <v>8514</v>
      </c>
      <c r="D3558" s="326" t="s">
        <v>8513</v>
      </c>
      <c r="E3558" s="325">
        <v>33695</v>
      </c>
      <c r="F3558" s="325">
        <v>36219</v>
      </c>
      <c r="H3558" s="324" t="s">
        <v>8512</v>
      </c>
    </row>
    <row r="3559" spans="1:8" ht="14.45" customHeight="1" x14ac:dyDescent="0.2">
      <c r="A3559" s="324">
        <v>4611</v>
      </c>
      <c r="B3559" s="324">
        <v>461104</v>
      </c>
      <c r="C3559" s="326" t="s">
        <v>8143</v>
      </c>
      <c r="D3559" s="326" t="s">
        <v>8511</v>
      </c>
      <c r="E3559" s="325">
        <v>33695</v>
      </c>
      <c r="F3559" s="325">
        <v>36219</v>
      </c>
      <c r="H3559" s="324" t="s">
        <v>8510</v>
      </c>
    </row>
    <row r="3560" spans="1:8" ht="14.45" customHeight="1" x14ac:dyDescent="0.2">
      <c r="A3560" s="324">
        <v>5151</v>
      </c>
      <c r="B3560" s="324">
        <v>515102</v>
      </c>
      <c r="C3560" s="326" t="s">
        <v>8509</v>
      </c>
      <c r="D3560" s="326" t="s">
        <v>8508</v>
      </c>
      <c r="E3560" s="325">
        <v>33695</v>
      </c>
      <c r="F3560" s="325">
        <v>40816</v>
      </c>
      <c r="G3560" s="324">
        <v>1205922671</v>
      </c>
      <c r="H3560" s="324" t="s">
        <v>8507</v>
      </c>
    </row>
    <row r="3561" spans="1:8" ht="14.45" customHeight="1" x14ac:dyDescent="0.2">
      <c r="A3561" s="324">
        <v>5228</v>
      </c>
      <c r="B3561" s="324">
        <v>522803</v>
      </c>
      <c r="C3561" s="326" t="s">
        <v>8506</v>
      </c>
      <c r="D3561" s="326" t="s">
        <v>8037</v>
      </c>
      <c r="E3561" s="325">
        <v>33695</v>
      </c>
      <c r="F3561" s="325">
        <v>35096</v>
      </c>
      <c r="H3561" s="324" t="s">
        <v>8036</v>
      </c>
    </row>
    <row r="3562" spans="1:8" ht="14.45" customHeight="1" x14ac:dyDescent="0.2">
      <c r="A3562" s="324">
        <v>5282</v>
      </c>
      <c r="B3562" s="324">
        <v>528202</v>
      </c>
      <c r="C3562" s="326" t="s">
        <v>8505</v>
      </c>
      <c r="D3562" s="326" t="s">
        <v>7334</v>
      </c>
      <c r="E3562" s="325">
        <v>33695</v>
      </c>
      <c r="F3562" s="325">
        <v>34683</v>
      </c>
      <c r="H3562" s="324" t="s">
        <v>7333</v>
      </c>
    </row>
    <row r="3563" spans="1:8" ht="14.45" customHeight="1" x14ac:dyDescent="0.2">
      <c r="A3563" s="324">
        <v>5306</v>
      </c>
      <c r="B3563" s="324">
        <v>530601</v>
      </c>
      <c r="C3563" s="326" t="s">
        <v>8504</v>
      </c>
      <c r="D3563" s="326" t="s">
        <v>8503</v>
      </c>
      <c r="E3563" s="325">
        <v>33680</v>
      </c>
      <c r="F3563" s="325">
        <v>33786</v>
      </c>
      <c r="H3563" s="324" t="s">
        <v>8502</v>
      </c>
    </row>
    <row r="3564" spans="1:8" ht="14.45" customHeight="1" x14ac:dyDescent="0.2">
      <c r="A3564" s="324">
        <v>5310</v>
      </c>
      <c r="B3564" s="324">
        <v>531001</v>
      </c>
      <c r="C3564" s="326" t="s">
        <v>8501</v>
      </c>
      <c r="D3564" s="326" t="s">
        <v>8500</v>
      </c>
      <c r="E3564" s="325">
        <v>33674</v>
      </c>
      <c r="F3564" s="325">
        <v>33817</v>
      </c>
      <c r="H3564" s="324" t="s">
        <v>8499</v>
      </c>
    </row>
    <row r="3565" spans="1:8" ht="14.45" customHeight="1" x14ac:dyDescent="0.2">
      <c r="A3565" s="324">
        <v>4853</v>
      </c>
      <c r="B3565" s="324">
        <v>485305</v>
      </c>
      <c r="C3565" s="326" t="s">
        <v>8087</v>
      </c>
      <c r="D3565" s="326" t="s">
        <v>7950</v>
      </c>
      <c r="E3565" s="325">
        <v>33672</v>
      </c>
      <c r="F3565" s="325">
        <v>36860</v>
      </c>
      <c r="H3565" s="324" t="s">
        <v>7949</v>
      </c>
    </row>
    <row r="3566" spans="1:8" ht="14.45" customHeight="1" x14ac:dyDescent="0.2">
      <c r="A3566" s="324">
        <v>4949</v>
      </c>
      <c r="B3566" s="324">
        <v>494909</v>
      </c>
      <c r="C3566" s="326" t="s">
        <v>8498</v>
      </c>
      <c r="D3566" s="326" t="s">
        <v>7679</v>
      </c>
      <c r="E3566" s="325">
        <v>33669</v>
      </c>
      <c r="F3566" s="325">
        <v>36219</v>
      </c>
      <c r="H3566" s="324" t="s">
        <v>7678</v>
      </c>
    </row>
    <row r="3567" spans="1:8" ht="14.45" customHeight="1" x14ac:dyDescent="0.2">
      <c r="A3567" s="324">
        <v>4276</v>
      </c>
      <c r="B3567" s="324">
        <v>427609</v>
      </c>
      <c r="C3567" s="326" t="s">
        <v>8497</v>
      </c>
      <c r="D3567" s="326" t="s">
        <v>7681</v>
      </c>
      <c r="E3567" s="325">
        <v>33664</v>
      </c>
      <c r="F3567" s="325">
        <v>34639</v>
      </c>
      <c r="H3567" s="324" t="s">
        <v>8496</v>
      </c>
    </row>
    <row r="3568" spans="1:8" ht="14.45" customHeight="1" x14ac:dyDescent="0.2">
      <c r="A3568" s="324">
        <v>4622</v>
      </c>
      <c r="B3568" s="324">
        <v>462204</v>
      </c>
      <c r="C3568" s="326" t="s">
        <v>6136</v>
      </c>
      <c r="D3568" s="326" t="s">
        <v>7281</v>
      </c>
      <c r="E3568" s="325">
        <v>33664</v>
      </c>
      <c r="F3568" s="325">
        <v>37164</v>
      </c>
      <c r="H3568" s="324" t="s">
        <v>7280</v>
      </c>
    </row>
    <row r="3569" spans="1:8" ht="14.45" customHeight="1" x14ac:dyDescent="0.2">
      <c r="A3569" s="324">
        <v>4846</v>
      </c>
      <c r="B3569" s="324">
        <v>484605</v>
      </c>
      <c r="C3569" s="326" t="s">
        <v>8495</v>
      </c>
      <c r="D3569" s="326" t="s">
        <v>7281</v>
      </c>
      <c r="E3569" s="325">
        <v>33664</v>
      </c>
      <c r="F3569" s="325">
        <v>37164</v>
      </c>
      <c r="H3569" s="324" t="s">
        <v>7280</v>
      </c>
    </row>
    <row r="3570" spans="1:8" ht="14.45" customHeight="1" x14ac:dyDescent="0.2">
      <c r="A3570" s="324">
        <v>4945</v>
      </c>
      <c r="B3570" s="324">
        <v>494502</v>
      </c>
      <c r="C3570" s="326" t="s">
        <v>8494</v>
      </c>
      <c r="D3570" s="326" t="s">
        <v>8494</v>
      </c>
      <c r="E3570" s="325">
        <v>33664</v>
      </c>
      <c r="F3570" s="325">
        <v>38907</v>
      </c>
      <c r="G3570" s="324">
        <v>1568493930</v>
      </c>
      <c r="H3570" s="324" t="s">
        <v>8493</v>
      </c>
    </row>
    <row r="3571" spans="1:8" ht="14.45" customHeight="1" x14ac:dyDescent="0.2">
      <c r="A3571" s="324">
        <v>5236</v>
      </c>
      <c r="B3571" s="324">
        <v>523602</v>
      </c>
      <c r="C3571" s="326" t="s">
        <v>8492</v>
      </c>
      <c r="D3571" s="326" t="s">
        <v>6135</v>
      </c>
      <c r="E3571" s="325">
        <v>33664</v>
      </c>
      <c r="F3571" s="325">
        <v>34182</v>
      </c>
      <c r="H3571" s="324" t="s">
        <v>6349</v>
      </c>
    </row>
    <row r="3572" spans="1:8" ht="14.45" customHeight="1" x14ac:dyDescent="0.2">
      <c r="A3572" s="324">
        <v>4331</v>
      </c>
      <c r="B3572" s="324">
        <v>433102</v>
      </c>
      <c r="C3572" s="326" t="s">
        <v>8491</v>
      </c>
      <c r="D3572" s="326" t="s">
        <v>8490</v>
      </c>
      <c r="E3572" s="325">
        <v>33656</v>
      </c>
      <c r="F3572" s="325">
        <v>36526</v>
      </c>
      <c r="H3572" s="324" t="s">
        <v>8489</v>
      </c>
    </row>
    <row r="3573" spans="1:8" ht="14.45" customHeight="1" x14ac:dyDescent="0.2">
      <c r="A3573" s="324">
        <v>4274</v>
      </c>
      <c r="B3573" s="324">
        <v>427408</v>
      </c>
      <c r="C3573" s="326" t="s">
        <v>8488</v>
      </c>
      <c r="D3573" s="326" t="s">
        <v>7681</v>
      </c>
      <c r="E3573" s="325">
        <v>33654</v>
      </c>
      <c r="F3573" s="325">
        <v>34881</v>
      </c>
      <c r="H3573" s="324" t="s">
        <v>8487</v>
      </c>
    </row>
    <row r="3574" spans="1:8" ht="14.45" customHeight="1" x14ac:dyDescent="0.2">
      <c r="A3574" s="324">
        <v>5278</v>
      </c>
      <c r="B3574" s="324">
        <v>527801</v>
      </c>
      <c r="C3574" s="326" t="s">
        <v>8486</v>
      </c>
      <c r="D3574" s="326" t="s">
        <v>8485</v>
      </c>
      <c r="E3574" s="325">
        <v>33640</v>
      </c>
      <c r="F3574" s="325">
        <v>33710</v>
      </c>
      <c r="H3574" s="324" t="s">
        <v>8484</v>
      </c>
    </row>
    <row r="3575" spans="1:8" ht="14.45" customHeight="1" x14ac:dyDescent="0.2">
      <c r="A3575" s="324">
        <v>4241</v>
      </c>
      <c r="B3575" s="324">
        <v>424104</v>
      </c>
      <c r="C3575" s="326" t="s">
        <v>6490</v>
      </c>
      <c r="D3575" s="326" t="s">
        <v>8483</v>
      </c>
      <c r="E3575" s="325">
        <v>33635</v>
      </c>
      <c r="F3575" s="325">
        <v>34507</v>
      </c>
      <c r="H3575" s="324" t="s">
        <v>8482</v>
      </c>
    </row>
    <row r="3576" spans="1:8" ht="14.45" customHeight="1" x14ac:dyDescent="0.2">
      <c r="A3576" s="324">
        <v>4520</v>
      </c>
      <c r="B3576" s="324">
        <v>452004</v>
      </c>
      <c r="C3576" s="326" t="s">
        <v>6000</v>
      </c>
      <c r="D3576" s="326" t="s">
        <v>8469</v>
      </c>
      <c r="E3576" s="325">
        <v>33635</v>
      </c>
      <c r="F3576" s="325">
        <v>39141</v>
      </c>
      <c r="G3576" s="324" t="s">
        <v>8481</v>
      </c>
      <c r="H3576" s="324" t="s">
        <v>8480</v>
      </c>
    </row>
    <row r="3577" spans="1:8" ht="14.45" customHeight="1" x14ac:dyDescent="0.2">
      <c r="A3577" s="324">
        <v>5141</v>
      </c>
      <c r="B3577" s="324">
        <v>514103</v>
      </c>
      <c r="C3577" s="326" t="s">
        <v>7169</v>
      </c>
      <c r="D3577" s="326" t="s">
        <v>4394</v>
      </c>
      <c r="E3577" s="325">
        <v>33633</v>
      </c>
      <c r="F3577" s="325">
        <v>33633</v>
      </c>
      <c r="H3577" s="324" t="s">
        <v>6962</v>
      </c>
    </row>
    <row r="3578" spans="1:8" ht="14.45" customHeight="1" x14ac:dyDescent="0.2">
      <c r="A3578" s="324">
        <v>4298</v>
      </c>
      <c r="B3578" s="324">
        <v>429810</v>
      </c>
      <c r="C3578" s="326" t="s">
        <v>8479</v>
      </c>
      <c r="D3578" s="326" t="s">
        <v>7786</v>
      </c>
      <c r="E3578" s="325">
        <v>33624</v>
      </c>
      <c r="F3578" s="325">
        <v>36826</v>
      </c>
      <c r="H3578" s="324" t="s">
        <v>8478</v>
      </c>
    </row>
    <row r="3579" spans="1:8" ht="14.45" customHeight="1" x14ac:dyDescent="0.2">
      <c r="A3579" s="324">
        <v>4688</v>
      </c>
      <c r="B3579" s="324">
        <v>468801</v>
      </c>
      <c r="C3579" s="326" t="s">
        <v>8477</v>
      </c>
      <c r="D3579" s="326" t="s">
        <v>8476</v>
      </c>
      <c r="E3579" s="325">
        <v>33619</v>
      </c>
      <c r="F3579" s="325">
        <v>33970</v>
      </c>
      <c r="H3579" s="324" t="s">
        <v>8475</v>
      </c>
    </row>
    <row r="3580" spans="1:8" ht="14.45" customHeight="1" x14ac:dyDescent="0.2">
      <c r="A3580" s="324">
        <v>4280</v>
      </c>
      <c r="B3580" s="324">
        <v>428006</v>
      </c>
      <c r="C3580" s="326" t="s">
        <v>8054</v>
      </c>
      <c r="D3580" s="326" t="s">
        <v>8474</v>
      </c>
      <c r="E3580" s="325">
        <v>33616</v>
      </c>
      <c r="F3580" s="325">
        <v>36265</v>
      </c>
      <c r="H3580" s="324" t="s">
        <v>8473</v>
      </c>
    </row>
    <row r="3581" spans="1:8" ht="14.45" customHeight="1" x14ac:dyDescent="0.2">
      <c r="A3581" s="324">
        <v>5308</v>
      </c>
      <c r="B3581" s="324">
        <v>530801</v>
      </c>
      <c r="C3581" s="326" t="s">
        <v>8472</v>
      </c>
      <c r="D3581" s="326" t="s">
        <v>8471</v>
      </c>
      <c r="E3581" s="325">
        <v>33606</v>
      </c>
      <c r="F3581" s="325">
        <v>42192</v>
      </c>
      <c r="G3581" s="324">
        <v>1720086655</v>
      </c>
      <c r="H3581" s="324" t="s">
        <v>8470</v>
      </c>
    </row>
    <row r="3582" spans="1:8" ht="14.45" customHeight="1" x14ac:dyDescent="0.2">
      <c r="A3582" s="324">
        <v>4072</v>
      </c>
      <c r="B3582" s="324">
        <v>407202</v>
      </c>
      <c r="C3582" s="326" t="s">
        <v>4789</v>
      </c>
      <c r="D3582" s="326" t="s">
        <v>8469</v>
      </c>
      <c r="E3582" s="325">
        <v>33604</v>
      </c>
      <c r="F3582" s="325">
        <v>42247</v>
      </c>
      <c r="G3582" s="324">
        <v>1508999632</v>
      </c>
      <c r="H3582" s="324" t="s">
        <v>8468</v>
      </c>
    </row>
    <row r="3583" spans="1:8" ht="14.45" customHeight="1" x14ac:dyDescent="0.2">
      <c r="A3583" s="324">
        <v>4496</v>
      </c>
      <c r="B3583" s="324">
        <v>449601</v>
      </c>
      <c r="C3583" s="326" t="s">
        <v>8467</v>
      </c>
      <c r="D3583" s="326" t="s">
        <v>8466</v>
      </c>
      <c r="E3583" s="325">
        <v>33603</v>
      </c>
      <c r="F3583" s="325">
        <v>36160</v>
      </c>
      <c r="H3583" s="324" t="s">
        <v>8465</v>
      </c>
    </row>
    <row r="3584" spans="1:8" ht="14.45" customHeight="1" x14ac:dyDescent="0.2">
      <c r="A3584" s="324">
        <v>4754</v>
      </c>
      <c r="B3584" s="324">
        <v>475401</v>
      </c>
      <c r="C3584" s="326" t="s">
        <v>3974</v>
      </c>
      <c r="D3584" s="326" t="s">
        <v>3897</v>
      </c>
      <c r="E3584" s="325">
        <v>33603</v>
      </c>
      <c r="F3584" s="325">
        <v>38017</v>
      </c>
      <c r="H3584" s="324" t="s">
        <v>6789</v>
      </c>
    </row>
    <row r="3585" spans="1:8" ht="14.45" customHeight="1" x14ac:dyDescent="0.2">
      <c r="A3585" s="324">
        <v>4780</v>
      </c>
      <c r="B3585" s="324">
        <v>478001</v>
      </c>
      <c r="C3585" s="326" t="s">
        <v>3974</v>
      </c>
      <c r="D3585" s="326" t="s">
        <v>3897</v>
      </c>
      <c r="E3585" s="325">
        <v>33603</v>
      </c>
      <c r="F3585" s="325">
        <v>39436</v>
      </c>
      <c r="G3585" s="324">
        <v>1912940701</v>
      </c>
      <c r="H3585" s="324" t="s">
        <v>6789</v>
      </c>
    </row>
    <row r="3586" spans="1:8" ht="14.45" customHeight="1" x14ac:dyDescent="0.2">
      <c r="A3586" s="324">
        <v>5068</v>
      </c>
      <c r="B3586" s="324">
        <v>506804</v>
      </c>
      <c r="C3586" s="326" t="s">
        <v>8464</v>
      </c>
      <c r="D3586" s="326" t="s">
        <v>7679</v>
      </c>
      <c r="E3586" s="325">
        <v>33603</v>
      </c>
      <c r="F3586" s="325">
        <v>36218</v>
      </c>
      <c r="H3586" s="324" t="s">
        <v>7678</v>
      </c>
    </row>
    <row r="3587" spans="1:8" ht="14.45" customHeight="1" x14ac:dyDescent="0.2">
      <c r="A3587" s="324">
        <v>5106</v>
      </c>
      <c r="B3587" s="324">
        <v>510601</v>
      </c>
      <c r="C3587" s="326" t="s">
        <v>8463</v>
      </c>
      <c r="D3587" s="326" t="s">
        <v>8463</v>
      </c>
      <c r="E3587" s="325">
        <v>33603</v>
      </c>
      <c r="F3587" s="325">
        <v>37315</v>
      </c>
      <c r="H3587" s="324" t="s">
        <v>8462</v>
      </c>
    </row>
    <row r="3588" spans="1:8" ht="14.45" customHeight="1" x14ac:dyDescent="0.2">
      <c r="A3588" s="324">
        <v>4972</v>
      </c>
      <c r="B3588" s="324">
        <v>497201</v>
      </c>
      <c r="C3588" s="326" t="s">
        <v>8461</v>
      </c>
      <c r="D3588" s="326" t="s">
        <v>8460</v>
      </c>
      <c r="E3588" s="325">
        <v>33591</v>
      </c>
      <c r="F3588" s="325">
        <v>38168</v>
      </c>
      <c r="H3588" s="324" t="s">
        <v>8459</v>
      </c>
    </row>
    <row r="3589" spans="1:8" ht="14.45" customHeight="1" x14ac:dyDescent="0.2">
      <c r="A3589" s="324">
        <v>5217</v>
      </c>
      <c r="B3589" s="324">
        <v>521701</v>
      </c>
      <c r="C3589" s="326" t="s">
        <v>8458</v>
      </c>
      <c r="D3589" s="326" t="s">
        <v>8457</v>
      </c>
      <c r="E3589" s="325">
        <v>33589</v>
      </c>
      <c r="F3589" s="325">
        <v>36261</v>
      </c>
      <c r="G3589" s="324">
        <v>1750335345</v>
      </c>
      <c r="H3589" s="324" t="s">
        <v>8456</v>
      </c>
    </row>
    <row r="3590" spans="1:8" ht="14.45" customHeight="1" x14ac:dyDescent="0.2">
      <c r="A3590" s="324">
        <v>5307</v>
      </c>
      <c r="B3590" s="324">
        <v>530701</v>
      </c>
      <c r="C3590" s="326" t="s">
        <v>8455</v>
      </c>
      <c r="D3590" s="326" t="s">
        <v>3964</v>
      </c>
      <c r="E3590" s="325">
        <v>33589</v>
      </c>
      <c r="F3590" s="325">
        <v>33786</v>
      </c>
      <c r="H3590" s="324" t="s">
        <v>5178</v>
      </c>
    </row>
    <row r="3591" spans="1:8" ht="14.45" customHeight="1" x14ac:dyDescent="0.2">
      <c r="A3591" s="324">
        <v>4531</v>
      </c>
      <c r="B3591" s="324">
        <v>453108</v>
      </c>
      <c r="C3591" s="326" t="s">
        <v>8454</v>
      </c>
      <c r="D3591" s="326" t="s">
        <v>7950</v>
      </c>
      <c r="E3591" s="325">
        <v>33587</v>
      </c>
      <c r="F3591" s="325">
        <v>42766</v>
      </c>
      <c r="G3591" s="324">
        <v>1730161795</v>
      </c>
      <c r="H3591" s="324" t="s">
        <v>7949</v>
      </c>
    </row>
    <row r="3592" spans="1:8" ht="14.45" customHeight="1" x14ac:dyDescent="0.2">
      <c r="A3592" s="324">
        <v>5010</v>
      </c>
      <c r="B3592" s="324">
        <v>501005</v>
      </c>
      <c r="C3592" s="326" t="s">
        <v>8453</v>
      </c>
      <c r="D3592" s="326" t="s">
        <v>5288</v>
      </c>
      <c r="E3592" s="325">
        <v>33587</v>
      </c>
      <c r="F3592" s="325">
        <v>35796</v>
      </c>
      <c r="H3592" s="324" t="s">
        <v>8452</v>
      </c>
    </row>
    <row r="3593" spans="1:8" ht="14.45" customHeight="1" x14ac:dyDescent="0.2">
      <c r="A3593" s="324">
        <v>4813</v>
      </c>
      <c r="B3593" s="324">
        <v>481301</v>
      </c>
      <c r="C3593" s="326" t="s">
        <v>8451</v>
      </c>
      <c r="D3593" s="326" t="s">
        <v>8450</v>
      </c>
      <c r="E3593" s="325">
        <v>33581</v>
      </c>
      <c r="F3593" s="325">
        <v>38807</v>
      </c>
      <c r="H3593" s="324" t="s">
        <v>8449</v>
      </c>
    </row>
    <row r="3594" spans="1:8" ht="14.45" customHeight="1" x14ac:dyDescent="0.2">
      <c r="A3594" s="324">
        <v>4054</v>
      </c>
      <c r="B3594" s="324">
        <v>405406</v>
      </c>
      <c r="C3594" s="326" t="s">
        <v>8259</v>
      </c>
      <c r="D3594" s="326" t="s">
        <v>8093</v>
      </c>
      <c r="E3594" s="325">
        <v>33573</v>
      </c>
      <c r="F3594" s="325">
        <v>33939</v>
      </c>
      <c r="H3594" s="324" t="s">
        <v>8092</v>
      </c>
    </row>
    <row r="3595" spans="1:8" ht="14.45" customHeight="1" x14ac:dyDescent="0.2">
      <c r="A3595" s="324">
        <v>4483</v>
      </c>
      <c r="B3595" s="324">
        <v>448306</v>
      </c>
      <c r="C3595" s="326" t="s">
        <v>4309</v>
      </c>
      <c r="D3595" s="326" t="s">
        <v>8093</v>
      </c>
      <c r="E3595" s="325">
        <v>33573</v>
      </c>
      <c r="F3595" s="325">
        <v>34669</v>
      </c>
      <c r="H3595" s="324" t="s">
        <v>8092</v>
      </c>
    </row>
    <row r="3596" spans="1:8" ht="14.45" customHeight="1" x14ac:dyDescent="0.2">
      <c r="A3596" s="324">
        <v>4503</v>
      </c>
      <c r="B3596" s="324">
        <v>450306</v>
      </c>
      <c r="C3596" s="326" t="s">
        <v>4275</v>
      </c>
      <c r="D3596" s="326" t="s">
        <v>8093</v>
      </c>
      <c r="E3596" s="325">
        <v>33573</v>
      </c>
      <c r="F3596" s="325">
        <v>33659</v>
      </c>
      <c r="H3596" s="324" t="s">
        <v>8092</v>
      </c>
    </row>
    <row r="3597" spans="1:8" ht="14.45" customHeight="1" x14ac:dyDescent="0.2">
      <c r="A3597" s="324">
        <v>4412</v>
      </c>
      <c r="B3597" s="324">
        <v>441203</v>
      </c>
      <c r="C3597" s="326" t="s">
        <v>8448</v>
      </c>
      <c r="D3597" s="326" t="s">
        <v>8447</v>
      </c>
      <c r="E3597" s="325">
        <v>33572</v>
      </c>
      <c r="F3597" s="325">
        <v>40482</v>
      </c>
      <c r="G3597" s="324">
        <v>1104803162</v>
      </c>
      <c r="H3597" s="324" t="s">
        <v>8446</v>
      </c>
    </row>
    <row r="3598" spans="1:8" ht="14.45" customHeight="1" x14ac:dyDescent="0.2">
      <c r="A3598" s="324">
        <v>5268</v>
      </c>
      <c r="B3598" s="324">
        <v>526802</v>
      </c>
      <c r="C3598" s="326" t="s">
        <v>8445</v>
      </c>
      <c r="D3598" s="326" t="s">
        <v>7696</v>
      </c>
      <c r="E3598" s="325">
        <v>33572</v>
      </c>
      <c r="F3598" s="325">
        <v>35400</v>
      </c>
      <c r="H3598" s="324" t="s">
        <v>7695</v>
      </c>
    </row>
    <row r="3599" spans="1:8" ht="14.45" customHeight="1" x14ac:dyDescent="0.2">
      <c r="A3599" s="324">
        <v>5231</v>
      </c>
      <c r="B3599" s="324">
        <v>523105</v>
      </c>
      <c r="C3599" s="326" t="s">
        <v>8444</v>
      </c>
      <c r="D3599" s="326" t="s">
        <v>8170</v>
      </c>
      <c r="E3599" s="325">
        <v>33567</v>
      </c>
      <c r="F3599" s="325">
        <v>34578</v>
      </c>
      <c r="H3599" s="324" t="s">
        <v>8169</v>
      </c>
    </row>
    <row r="3600" spans="1:8" ht="14.45" customHeight="1" x14ac:dyDescent="0.2">
      <c r="A3600" s="324">
        <v>4925</v>
      </c>
      <c r="B3600" s="324">
        <v>492501</v>
      </c>
      <c r="C3600" s="326" t="s">
        <v>8443</v>
      </c>
      <c r="D3600" s="326" t="s">
        <v>8442</v>
      </c>
      <c r="E3600" s="325">
        <v>33563</v>
      </c>
      <c r="F3600" s="325">
        <v>39141</v>
      </c>
      <c r="H3600" s="324" t="s">
        <v>8441</v>
      </c>
    </row>
    <row r="3601" spans="1:8" ht="14.45" customHeight="1" x14ac:dyDescent="0.2">
      <c r="A3601" s="324">
        <v>5304</v>
      </c>
      <c r="B3601" s="324">
        <v>530401</v>
      </c>
      <c r="C3601" s="326" t="s">
        <v>8440</v>
      </c>
      <c r="D3601" s="326" t="s">
        <v>8439</v>
      </c>
      <c r="E3601" s="325">
        <v>33561</v>
      </c>
      <c r="F3601" s="325">
        <v>35551</v>
      </c>
      <c r="H3601" s="324" t="s">
        <v>8438</v>
      </c>
    </row>
    <row r="3602" spans="1:8" ht="14.45" customHeight="1" x14ac:dyDescent="0.2">
      <c r="A3602" s="324">
        <v>5305</v>
      </c>
      <c r="B3602" s="324">
        <v>530501</v>
      </c>
      <c r="C3602" s="326" t="s">
        <v>8437</v>
      </c>
      <c r="D3602" s="326" t="s">
        <v>8436</v>
      </c>
      <c r="E3602" s="325">
        <v>33557</v>
      </c>
      <c r="F3602" s="325">
        <v>36721</v>
      </c>
      <c r="H3602" s="324" t="s">
        <v>8435</v>
      </c>
    </row>
    <row r="3603" spans="1:8" ht="14.45" customHeight="1" x14ac:dyDescent="0.2">
      <c r="A3603" s="324">
        <v>4858</v>
      </c>
      <c r="B3603" s="324">
        <v>485803</v>
      </c>
      <c r="C3603" s="326" t="s">
        <v>8076</v>
      </c>
      <c r="D3603" s="326" t="s">
        <v>8434</v>
      </c>
      <c r="E3603" s="325">
        <v>33556</v>
      </c>
      <c r="F3603" s="325">
        <v>39933</v>
      </c>
      <c r="G3603" s="324">
        <v>1902808058</v>
      </c>
      <c r="H3603" s="324" t="s">
        <v>8433</v>
      </c>
    </row>
    <row r="3604" spans="1:8" ht="14.45" customHeight="1" x14ac:dyDescent="0.2">
      <c r="A3604" s="324">
        <v>4682</v>
      </c>
      <c r="B3604" s="324">
        <v>468201</v>
      </c>
      <c r="C3604" s="326" t="s">
        <v>8432</v>
      </c>
      <c r="D3604" s="326" t="s">
        <v>8432</v>
      </c>
      <c r="E3604" s="325">
        <v>33544</v>
      </c>
      <c r="F3604" s="325">
        <v>42643</v>
      </c>
      <c r="G3604" s="324">
        <v>1356497010</v>
      </c>
      <c r="H3604" s="324" t="s">
        <v>8431</v>
      </c>
    </row>
    <row r="3605" spans="1:8" ht="14.45" customHeight="1" x14ac:dyDescent="0.2">
      <c r="A3605" s="324">
        <v>4203</v>
      </c>
      <c r="B3605" s="324">
        <v>420305</v>
      </c>
      <c r="C3605" s="326" t="s">
        <v>8080</v>
      </c>
      <c r="D3605" s="326" t="s">
        <v>8430</v>
      </c>
      <c r="E3605" s="325">
        <v>33543</v>
      </c>
      <c r="F3605" s="325">
        <v>36075</v>
      </c>
      <c r="H3605" s="324" t="s">
        <v>8429</v>
      </c>
    </row>
    <row r="3606" spans="1:8" ht="14.45" customHeight="1" x14ac:dyDescent="0.2">
      <c r="A3606" s="324">
        <v>4457</v>
      </c>
      <c r="B3606" s="324">
        <v>445705</v>
      </c>
      <c r="C3606" s="326" t="s">
        <v>7713</v>
      </c>
      <c r="D3606" s="326" t="s">
        <v>7713</v>
      </c>
      <c r="E3606" s="325">
        <v>33543</v>
      </c>
      <c r="F3606" s="325">
        <v>36810</v>
      </c>
      <c r="H3606" s="324" t="s">
        <v>8428</v>
      </c>
    </row>
    <row r="3607" spans="1:8" ht="14.45" customHeight="1" x14ac:dyDescent="0.2">
      <c r="A3607" s="324">
        <v>4857</v>
      </c>
      <c r="B3607" s="324">
        <v>485704</v>
      </c>
      <c r="C3607" s="326" t="s">
        <v>3832</v>
      </c>
      <c r="D3607" s="326" t="s">
        <v>3916</v>
      </c>
      <c r="E3607" s="325">
        <v>33543</v>
      </c>
      <c r="F3607" s="325">
        <v>37499</v>
      </c>
      <c r="H3607" s="324" t="s">
        <v>4557</v>
      </c>
    </row>
    <row r="3608" spans="1:8" ht="14.45" customHeight="1" x14ac:dyDescent="0.2">
      <c r="A3608" s="324">
        <v>5081</v>
      </c>
      <c r="B3608" s="324">
        <v>508102</v>
      </c>
      <c r="C3608" s="326" t="s">
        <v>8427</v>
      </c>
      <c r="D3608" s="326" t="s">
        <v>5700</v>
      </c>
      <c r="E3608" s="325">
        <v>33543</v>
      </c>
      <c r="F3608" s="325">
        <v>35691</v>
      </c>
      <c r="H3608" s="324" t="s">
        <v>5699</v>
      </c>
    </row>
    <row r="3609" spans="1:8" ht="14.45" customHeight="1" x14ac:dyDescent="0.2">
      <c r="A3609" s="324">
        <v>4581</v>
      </c>
      <c r="B3609" s="324">
        <v>458101</v>
      </c>
      <c r="C3609" s="326" t="s">
        <v>8426</v>
      </c>
      <c r="D3609" s="326" t="s">
        <v>8426</v>
      </c>
      <c r="E3609" s="325">
        <v>33542</v>
      </c>
      <c r="F3609" s="325">
        <v>41380</v>
      </c>
      <c r="G3609" s="324">
        <v>1780633396</v>
      </c>
      <c r="H3609" s="324" t="s">
        <v>8425</v>
      </c>
    </row>
    <row r="3610" spans="1:8" ht="14.45" customHeight="1" x14ac:dyDescent="0.2">
      <c r="A3610" s="324">
        <v>4726</v>
      </c>
      <c r="B3610" s="324">
        <v>472604</v>
      </c>
      <c r="C3610" s="326" t="s">
        <v>8424</v>
      </c>
      <c r="D3610" s="326" t="s">
        <v>4394</v>
      </c>
      <c r="E3610" s="325">
        <v>33542</v>
      </c>
      <c r="F3610" s="325">
        <v>35582</v>
      </c>
      <c r="H3610" s="324" t="s">
        <v>6314</v>
      </c>
    </row>
    <row r="3611" spans="1:8" ht="14.45" customHeight="1" x14ac:dyDescent="0.2">
      <c r="A3611" s="324">
        <v>4870</v>
      </c>
      <c r="B3611" s="324">
        <v>487002</v>
      </c>
      <c r="C3611" s="326" t="s">
        <v>5071</v>
      </c>
      <c r="D3611" s="326" t="s">
        <v>8423</v>
      </c>
      <c r="E3611" s="325">
        <v>33542</v>
      </c>
      <c r="F3611" s="325">
        <v>41912</v>
      </c>
      <c r="G3611" s="324">
        <v>1598791709</v>
      </c>
      <c r="H3611" s="324" t="s">
        <v>8422</v>
      </c>
    </row>
    <row r="3612" spans="1:8" ht="14.45" customHeight="1" x14ac:dyDescent="0.2">
      <c r="A3612" s="324">
        <v>4953</v>
      </c>
      <c r="B3612" s="324">
        <v>495302</v>
      </c>
      <c r="C3612" s="326" t="s">
        <v>8421</v>
      </c>
      <c r="D3612" s="326" t="s">
        <v>8420</v>
      </c>
      <c r="E3612" s="325">
        <v>33542</v>
      </c>
      <c r="F3612" s="325">
        <v>41425</v>
      </c>
      <c r="G3612" s="324">
        <v>1346353497</v>
      </c>
      <c r="H3612" s="324" t="s">
        <v>8419</v>
      </c>
    </row>
    <row r="3613" spans="1:8" ht="14.45" customHeight="1" x14ac:dyDescent="0.2">
      <c r="A3613" s="324">
        <v>5098</v>
      </c>
      <c r="B3613" s="324">
        <v>509801</v>
      </c>
      <c r="C3613" s="326" t="s">
        <v>8418</v>
      </c>
      <c r="D3613" s="326" t="s">
        <v>4864</v>
      </c>
      <c r="E3613" s="325">
        <v>33542</v>
      </c>
      <c r="F3613" s="325">
        <v>42825</v>
      </c>
      <c r="G3613" s="324">
        <v>1891786174</v>
      </c>
      <c r="H3613" s="324" t="s">
        <v>3244</v>
      </c>
    </row>
    <row r="3614" spans="1:8" ht="14.45" customHeight="1" x14ac:dyDescent="0.2">
      <c r="A3614" s="324">
        <v>5154</v>
      </c>
      <c r="B3614" s="324">
        <v>515401</v>
      </c>
      <c r="C3614" s="326" t="s">
        <v>8417</v>
      </c>
      <c r="D3614" s="326" t="s">
        <v>8416</v>
      </c>
      <c r="E3614" s="325">
        <v>33542</v>
      </c>
      <c r="F3614" s="325">
        <v>40602</v>
      </c>
      <c r="G3614" s="324">
        <v>1043240096</v>
      </c>
      <c r="H3614" s="324" t="s">
        <v>8415</v>
      </c>
    </row>
    <row r="3615" spans="1:8" ht="14.45" customHeight="1" x14ac:dyDescent="0.2">
      <c r="A3615" s="324">
        <v>4381</v>
      </c>
      <c r="B3615" s="324">
        <v>438103</v>
      </c>
      <c r="C3615" s="326" t="s">
        <v>4442</v>
      </c>
      <c r="D3615" s="326" t="s">
        <v>3916</v>
      </c>
      <c r="E3615" s="325">
        <v>33536</v>
      </c>
      <c r="F3615" s="325">
        <v>37590</v>
      </c>
      <c r="H3615" s="324" t="s">
        <v>4557</v>
      </c>
    </row>
    <row r="3616" spans="1:8" ht="14.45" customHeight="1" x14ac:dyDescent="0.2">
      <c r="A3616" s="324">
        <v>4822</v>
      </c>
      <c r="B3616" s="324">
        <v>482202</v>
      </c>
      <c r="C3616" s="326" t="s">
        <v>6682</v>
      </c>
      <c r="D3616" s="326" t="s">
        <v>5039</v>
      </c>
      <c r="E3616" s="325">
        <v>33536</v>
      </c>
      <c r="F3616" s="325">
        <v>33536</v>
      </c>
      <c r="H3616" s="324" t="s">
        <v>6681</v>
      </c>
    </row>
    <row r="3617" spans="1:8" ht="14.45" customHeight="1" x14ac:dyDescent="0.2">
      <c r="A3617" s="324">
        <v>5302</v>
      </c>
      <c r="B3617" s="324">
        <v>530201</v>
      </c>
      <c r="C3617" s="326" t="s">
        <v>8414</v>
      </c>
      <c r="D3617" s="326" t="s">
        <v>8413</v>
      </c>
      <c r="E3617" s="325">
        <v>33535</v>
      </c>
      <c r="F3617" s="325">
        <v>41698</v>
      </c>
      <c r="G3617" s="324">
        <v>1285697763</v>
      </c>
      <c r="H3617" s="324" t="s">
        <v>8412</v>
      </c>
    </row>
    <row r="3618" spans="1:8" ht="14.45" customHeight="1" x14ac:dyDescent="0.2">
      <c r="A3618" s="324">
        <v>4676</v>
      </c>
      <c r="B3618" s="324">
        <v>467603</v>
      </c>
      <c r="C3618" s="326" t="s">
        <v>4042</v>
      </c>
      <c r="D3618" s="326" t="s">
        <v>3797</v>
      </c>
      <c r="E3618" s="325">
        <v>33534</v>
      </c>
      <c r="F3618" s="325">
        <v>38503</v>
      </c>
      <c r="H3618" s="324" t="s">
        <v>4073</v>
      </c>
    </row>
    <row r="3619" spans="1:8" ht="14.45" customHeight="1" x14ac:dyDescent="0.2">
      <c r="A3619" s="324">
        <v>5266</v>
      </c>
      <c r="B3619" s="324">
        <v>526601</v>
      </c>
      <c r="C3619" s="326" t="s">
        <v>8411</v>
      </c>
      <c r="D3619" s="326" t="s">
        <v>8410</v>
      </c>
      <c r="E3619" s="325">
        <v>33529</v>
      </c>
      <c r="F3619" s="325">
        <v>33786</v>
      </c>
      <c r="H3619" s="324" t="s">
        <v>8409</v>
      </c>
    </row>
    <row r="3620" spans="1:8" ht="14.45" customHeight="1" x14ac:dyDescent="0.2">
      <c r="A3620" s="324">
        <v>5213</v>
      </c>
      <c r="B3620" s="324">
        <v>521302</v>
      </c>
      <c r="C3620" s="326" t="s">
        <v>7600</v>
      </c>
      <c r="D3620" s="326" t="s">
        <v>7599</v>
      </c>
      <c r="E3620" s="325">
        <v>33527</v>
      </c>
      <c r="F3620" s="325">
        <v>35065</v>
      </c>
      <c r="H3620" s="324" t="s">
        <v>7598</v>
      </c>
    </row>
    <row r="3621" spans="1:8" ht="14.45" customHeight="1" x14ac:dyDescent="0.2">
      <c r="A3621" s="324">
        <v>5303</v>
      </c>
      <c r="B3621" s="324">
        <v>530301</v>
      </c>
      <c r="C3621" s="326" t="s">
        <v>8408</v>
      </c>
      <c r="D3621" s="326" t="s">
        <v>8407</v>
      </c>
      <c r="E3621" s="325">
        <v>33520</v>
      </c>
      <c r="F3621" s="325">
        <v>109574</v>
      </c>
      <c r="G3621" s="324">
        <v>1831206853</v>
      </c>
      <c r="H3621" s="324" t="s">
        <v>8406</v>
      </c>
    </row>
    <row r="3622" spans="1:8" ht="14.45" customHeight="1" x14ac:dyDescent="0.2">
      <c r="A3622" s="324">
        <v>4184</v>
      </c>
      <c r="B3622" s="324">
        <v>418403</v>
      </c>
      <c r="C3622" s="326" t="s">
        <v>8405</v>
      </c>
      <c r="D3622" s="326" t="s">
        <v>8404</v>
      </c>
      <c r="E3622" s="325">
        <v>33512</v>
      </c>
      <c r="F3622" s="325">
        <v>42400</v>
      </c>
      <c r="G3622" s="324">
        <v>1639259179</v>
      </c>
      <c r="H3622" s="324" t="s">
        <v>8403</v>
      </c>
    </row>
    <row r="3623" spans="1:8" ht="14.45" customHeight="1" x14ac:dyDescent="0.2">
      <c r="A3623" s="324">
        <v>4541</v>
      </c>
      <c r="B3623" s="324">
        <v>454102</v>
      </c>
      <c r="C3623" s="326" t="s">
        <v>8402</v>
      </c>
      <c r="D3623" s="326" t="s">
        <v>4206</v>
      </c>
      <c r="E3623" s="325">
        <v>33512</v>
      </c>
      <c r="F3623" s="325">
        <v>35765</v>
      </c>
      <c r="H3623" s="324" t="s">
        <v>4205</v>
      </c>
    </row>
    <row r="3624" spans="1:8" ht="14.45" customHeight="1" x14ac:dyDescent="0.2">
      <c r="A3624" s="324">
        <v>4884</v>
      </c>
      <c r="B3624" s="324">
        <v>488405</v>
      </c>
      <c r="C3624" s="326" t="s">
        <v>3784</v>
      </c>
      <c r="D3624" s="326" t="s">
        <v>3916</v>
      </c>
      <c r="E3624" s="325">
        <v>33512</v>
      </c>
      <c r="F3624" s="325">
        <v>36464</v>
      </c>
      <c r="H3624" s="324" t="s">
        <v>4557</v>
      </c>
    </row>
    <row r="3625" spans="1:8" ht="14.45" customHeight="1" x14ac:dyDescent="0.2">
      <c r="A3625" s="324">
        <v>5038</v>
      </c>
      <c r="B3625" s="324">
        <v>503803</v>
      </c>
      <c r="C3625" s="326" t="s">
        <v>6164</v>
      </c>
      <c r="D3625" s="326" t="s">
        <v>6163</v>
      </c>
      <c r="E3625" s="325">
        <v>33512</v>
      </c>
      <c r="F3625" s="325">
        <v>34639</v>
      </c>
      <c r="H3625" s="324" t="s">
        <v>6162</v>
      </c>
    </row>
    <row r="3626" spans="1:8" ht="14.45" customHeight="1" x14ac:dyDescent="0.2">
      <c r="A3626" s="324">
        <v>4268</v>
      </c>
      <c r="B3626" s="324">
        <v>426805</v>
      </c>
      <c r="C3626" s="326" t="s">
        <v>6769</v>
      </c>
      <c r="D3626" s="326" t="s">
        <v>8401</v>
      </c>
      <c r="E3626" s="325">
        <v>33511</v>
      </c>
      <c r="F3626" s="325">
        <v>33988</v>
      </c>
      <c r="H3626" s="324" t="s">
        <v>8400</v>
      </c>
    </row>
    <row r="3627" spans="1:8" ht="14.45" customHeight="1" x14ac:dyDescent="0.2">
      <c r="A3627" s="324">
        <v>4288</v>
      </c>
      <c r="B3627" s="324">
        <v>428804</v>
      </c>
      <c r="C3627" s="326" t="s">
        <v>4565</v>
      </c>
      <c r="D3627" s="326" t="s">
        <v>8399</v>
      </c>
      <c r="E3627" s="325">
        <v>33511</v>
      </c>
      <c r="F3627" s="325">
        <v>33725</v>
      </c>
      <c r="H3627" s="324" t="s">
        <v>8398</v>
      </c>
    </row>
    <row r="3628" spans="1:8" ht="14.45" customHeight="1" x14ac:dyDescent="0.2">
      <c r="A3628" s="324">
        <v>5260</v>
      </c>
      <c r="B3628" s="324">
        <v>526001</v>
      </c>
      <c r="C3628" s="326" t="s">
        <v>8397</v>
      </c>
      <c r="D3628" s="326" t="s">
        <v>8396</v>
      </c>
      <c r="E3628" s="325">
        <v>33511</v>
      </c>
      <c r="F3628" s="325">
        <v>36220</v>
      </c>
      <c r="H3628" s="324" t="s">
        <v>8395</v>
      </c>
    </row>
    <row r="3629" spans="1:8" ht="14.45" customHeight="1" x14ac:dyDescent="0.2">
      <c r="A3629" s="324">
        <v>5299</v>
      </c>
      <c r="B3629" s="324">
        <v>529901</v>
      </c>
      <c r="C3629" s="326" t="s">
        <v>8394</v>
      </c>
      <c r="D3629" s="326" t="s">
        <v>8393</v>
      </c>
      <c r="E3629" s="325">
        <v>33492</v>
      </c>
      <c r="F3629" s="325">
        <v>37468</v>
      </c>
      <c r="H3629" s="324" t="s">
        <v>8392</v>
      </c>
    </row>
    <row r="3630" spans="1:8" ht="14.45" customHeight="1" x14ac:dyDescent="0.2">
      <c r="A3630" s="324">
        <v>4527</v>
      </c>
      <c r="B3630" s="324">
        <v>452705</v>
      </c>
      <c r="C3630" s="326" t="s">
        <v>7363</v>
      </c>
      <c r="D3630" s="326" t="s">
        <v>8391</v>
      </c>
      <c r="E3630" s="325">
        <v>33489</v>
      </c>
      <c r="F3630" s="325">
        <v>36585</v>
      </c>
      <c r="H3630" s="324" t="s">
        <v>8390</v>
      </c>
    </row>
    <row r="3631" spans="1:8" ht="14.45" customHeight="1" x14ac:dyDescent="0.2">
      <c r="A3631" s="324">
        <v>4384</v>
      </c>
      <c r="B3631" s="324">
        <v>438404</v>
      </c>
      <c r="C3631" s="326" t="s">
        <v>6576</v>
      </c>
      <c r="D3631" s="326" t="s">
        <v>6008</v>
      </c>
      <c r="E3631" s="325">
        <v>33488</v>
      </c>
      <c r="F3631" s="325">
        <v>41882</v>
      </c>
      <c r="G3631" s="324">
        <v>1447296918</v>
      </c>
      <c r="H3631" s="324" t="s">
        <v>8389</v>
      </c>
    </row>
    <row r="3632" spans="1:8" ht="14.45" customHeight="1" x14ac:dyDescent="0.2">
      <c r="A3632" s="324">
        <v>5300</v>
      </c>
      <c r="B3632" s="324">
        <v>530001</v>
      </c>
      <c r="C3632" s="326" t="s">
        <v>8388</v>
      </c>
      <c r="D3632" s="326" t="s">
        <v>8387</v>
      </c>
      <c r="E3632" s="325">
        <v>33485</v>
      </c>
      <c r="F3632" s="325">
        <v>37256</v>
      </c>
      <c r="H3632" s="324" t="s">
        <v>8386</v>
      </c>
    </row>
    <row r="3633" spans="1:8" ht="14.45" customHeight="1" x14ac:dyDescent="0.2">
      <c r="A3633" s="324">
        <v>5301</v>
      </c>
      <c r="B3633" s="324">
        <v>530101</v>
      </c>
      <c r="C3633" s="326" t="s">
        <v>8385</v>
      </c>
      <c r="D3633" s="326" t="s">
        <v>8384</v>
      </c>
      <c r="E3633" s="325">
        <v>33484</v>
      </c>
      <c r="F3633" s="325">
        <v>35217</v>
      </c>
      <c r="H3633" s="324" t="s">
        <v>8383</v>
      </c>
    </row>
    <row r="3634" spans="1:8" ht="14.45" customHeight="1" x14ac:dyDescent="0.2">
      <c r="A3634" s="324">
        <v>4044</v>
      </c>
      <c r="B3634" s="324">
        <v>404406</v>
      </c>
      <c r="C3634" s="326" t="s">
        <v>4813</v>
      </c>
      <c r="D3634" s="326" t="s">
        <v>8382</v>
      </c>
      <c r="E3634" s="325">
        <v>33482</v>
      </c>
      <c r="F3634" s="325">
        <v>38100</v>
      </c>
      <c r="H3634" s="324" t="s">
        <v>8381</v>
      </c>
    </row>
    <row r="3635" spans="1:8" ht="14.45" customHeight="1" x14ac:dyDescent="0.2">
      <c r="A3635" s="324">
        <v>4222</v>
      </c>
      <c r="B3635" s="324">
        <v>422204</v>
      </c>
      <c r="C3635" s="326" t="s">
        <v>8247</v>
      </c>
      <c r="D3635" s="326" t="s">
        <v>8375</v>
      </c>
      <c r="E3635" s="325">
        <v>33482</v>
      </c>
      <c r="F3635" s="325">
        <v>37133</v>
      </c>
      <c r="H3635" s="324" t="s">
        <v>8380</v>
      </c>
    </row>
    <row r="3636" spans="1:8" ht="14.45" customHeight="1" x14ac:dyDescent="0.2">
      <c r="A3636" s="324">
        <v>4348</v>
      </c>
      <c r="B3636" s="324">
        <v>434807</v>
      </c>
      <c r="C3636" s="326" t="s">
        <v>6629</v>
      </c>
      <c r="D3636" s="326" t="s">
        <v>6135</v>
      </c>
      <c r="E3636" s="325">
        <v>33482</v>
      </c>
      <c r="F3636" s="325">
        <v>35186</v>
      </c>
      <c r="H3636" s="324" t="s">
        <v>6349</v>
      </c>
    </row>
    <row r="3637" spans="1:8" ht="14.45" customHeight="1" x14ac:dyDescent="0.2">
      <c r="A3637" s="324">
        <v>4382</v>
      </c>
      <c r="B3637" s="324">
        <v>438205</v>
      </c>
      <c r="C3637" s="326" t="s">
        <v>6372</v>
      </c>
      <c r="D3637" s="326" t="s">
        <v>8375</v>
      </c>
      <c r="E3637" s="325">
        <v>33482</v>
      </c>
      <c r="F3637" s="325">
        <v>37133</v>
      </c>
      <c r="H3637" s="324" t="s">
        <v>8379</v>
      </c>
    </row>
    <row r="3638" spans="1:8" ht="14.45" customHeight="1" x14ac:dyDescent="0.2">
      <c r="A3638" s="324">
        <v>4551</v>
      </c>
      <c r="B3638" s="324">
        <v>455105</v>
      </c>
      <c r="C3638" s="326" t="s">
        <v>4192</v>
      </c>
      <c r="D3638" s="326" t="s">
        <v>8375</v>
      </c>
      <c r="E3638" s="325">
        <v>33482</v>
      </c>
      <c r="F3638" s="325">
        <v>37133</v>
      </c>
      <c r="H3638" s="324" t="s">
        <v>8378</v>
      </c>
    </row>
    <row r="3639" spans="1:8" ht="14.45" customHeight="1" x14ac:dyDescent="0.2">
      <c r="A3639" s="324">
        <v>4759</v>
      </c>
      <c r="B3639" s="324">
        <v>475904</v>
      </c>
      <c r="C3639" s="326" t="s">
        <v>6684</v>
      </c>
      <c r="D3639" s="326" t="s">
        <v>8375</v>
      </c>
      <c r="E3639" s="325">
        <v>33482</v>
      </c>
      <c r="F3639" s="325">
        <v>37133</v>
      </c>
      <c r="H3639" s="324" t="s">
        <v>8377</v>
      </c>
    </row>
    <row r="3640" spans="1:8" ht="14.45" customHeight="1" x14ac:dyDescent="0.2">
      <c r="A3640" s="324">
        <v>4820</v>
      </c>
      <c r="B3640" s="324">
        <v>482006</v>
      </c>
      <c r="C3640" s="326" t="s">
        <v>3813</v>
      </c>
      <c r="D3640" s="326" t="s">
        <v>8375</v>
      </c>
      <c r="E3640" s="325">
        <v>33482</v>
      </c>
      <c r="F3640" s="325">
        <v>37133</v>
      </c>
      <c r="H3640" s="324" t="s">
        <v>8376</v>
      </c>
    </row>
    <row r="3641" spans="1:8" ht="14.45" customHeight="1" x14ac:dyDescent="0.2">
      <c r="A3641" s="324">
        <v>4891</v>
      </c>
      <c r="B3641" s="324">
        <v>489105</v>
      </c>
      <c r="C3641" s="326" t="s">
        <v>7283</v>
      </c>
      <c r="D3641" s="326" t="s">
        <v>8375</v>
      </c>
      <c r="E3641" s="325">
        <v>33482</v>
      </c>
      <c r="F3641" s="325">
        <v>37133</v>
      </c>
      <c r="H3641" s="324" t="s">
        <v>8374</v>
      </c>
    </row>
    <row r="3642" spans="1:8" ht="14.45" customHeight="1" x14ac:dyDescent="0.2">
      <c r="A3642" s="324">
        <v>4166</v>
      </c>
      <c r="B3642" s="324">
        <v>416604</v>
      </c>
      <c r="C3642" s="326" t="s">
        <v>8373</v>
      </c>
      <c r="D3642" s="326" t="s">
        <v>6535</v>
      </c>
      <c r="E3642" s="325">
        <v>33481</v>
      </c>
      <c r="F3642" s="325">
        <v>35551</v>
      </c>
      <c r="H3642" s="324" t="s">
        <v>6534</v>
      </c>
    </row>
    <row r="3643" spans="1:8" ht="14.45" customHeight="1" x14ac:dyDescent="0.2">
      <c r="A3643" s="324">
        <v>4612</v>
      </c>
      <c r="B3643" s="324">
        <v>461201</v>
      </c>
      <c r="C3643" s="326" t="s">
        <v>8372</v>
      </c>
      <c r="D3643" s="326" t="s">
        <v>8371</v>
      </c>
      <c r="E3643" s="325">
        <v>33481</v>
      </c>
      <c r="F3643" s="325">
        <v>36076</v>
      </c>
      <c r="H3643" s="324" t="s">
        <v>8370</v>
      </c>
    </row>
    <row r="3644" spans="1:8" ht="14.45" customHeight="1" x14ac:dyDescent="0.2">
      <c r="A3644" s="324">
        <v>5176</v>
      </c>
      <c r="B3644" s="324">
        <v>517601</v>
      </c>
      <c r="C3644" s="326" t="s">
        <v>8369</v>
      </c>
      <c r="D3644" s="326" t="s">
        <v>8368</v>
      </c>
      <c r="E3644" s="325">
        <v>33481</v>
      </c>
      <c r="F3644" s="325">
        <v>109574</v>
      </c>
      <c r="G3644" s="324">
        <v>1528059433</v>
      </c>
      <c r="H3644" s="324" t="s">
        <v>3339</v>
      </c>
    </row>
    <row r="3645" spans="1:8" ht="14.45" customHeight="1" x14ac:dyDescent="0.2">
      <c r="A3645" s="324">
        <v>5244</v>
      </c>
      <c r="B3645" s="324">
        <v>524401</v>
      </c>
      <c r="C3645" s="326" t="s">
        <v>8367</v>
      </c>
      <c r="D3645" s="326" t="s">
        <v>4394</v>
      </c>
      <c r="E3645" s="325">
        <v>33481</v>
      </c>
      <c r="F3645" s="325">
        <v>35582</v>
      </c>
      <c r="H3645" s="324" t="s">
        <v>8366</v>
      </c>
    </row>
    <row r="3646" spans="1:8" ht="14.45" customHeight="1" x14ac:dyDescent="0.2">
      <c r="A3646" s="324">
        <v>5264</v>
      </c>
      <c r="B3646" s="324">
        <v>526401</v>
      </c>
      <c r="C3646" s="326" t="s">
        <v>8365</v>
      </c>
      <c r="D3646" s="326" t="s">
        <v>3797</v>
      </c>
      <c r="E3646" s="325">
        <v>33481</v>
      </c>
      <c r="F3646" s="325">
        <v>37011</v>
      </c>
      <c r="H3646" s="324" t="s">
        <v>4073</v>
      </c>
    </row>
    <row r="3647" spans="1:8" ht="14.45" customHeight="1" x14ac:dyDescent="0.2">
      <c r="A3647" s="324">
        <v>5265</v>
      </c>
      <c r="B3647" s="324">
        <v>526501</v>
      </c>
      <c r="C3647" s="326" t="s">
        <v>8364</v>
      </c>
      <c r="D3647" s="326" t="s">
        <v>8363</v>
      </c>
      <c r="E3647" s="325">
        <v>33481</v>
      </c>
      <c r="F3647" s="325">
        <v>34881</v>
      </c>
      <c r="H3647" s="324" t="s">
        <v>8362</v>
      </c>
    </row>
    <row r="3648" spans="1:8" ht="14.45" customHeight="1" x14ac:dyDescent="0.2">
      <c r="A3648" s="324">
        <v>5212</v>
      </c>
      <c r="B3648" s="324">
        <v>521201</v>
      </c>
      <c r="C3648" s="326" t="s">
        <v>8361</v>
      </c>
      <c r="D3648" s="326" t="s">
        <v>8360</v>
      </c>
      <c r="E3648" s="325">
        <v>33476</v>
      </c>
      <c r="F3648" s="325">
        <v>42155</v>
      </c>
      <c r="G3648" s="324">
        <v>1407830144</v>
      </c>
      <c r="H3648" s="324" t="s">
        <v>8359</v>
      </c>
    </row>
    <row r="3649" spans="1:8" ht="14.45" customHeight="1" x14ac:dyDescent="0.2">
      <c r="A3649" s="324">
        <v>4272</v>
      </c>
      <c r="B3649" s="324">
        <v>427207</v>
      </c>
      <c r="C3649" s="326" t="s">
        <v>8358</v>
      </c>
      <c r="D3649" s="326" t="s">
        <v>4740</v>
      </c>
      <c r="E3649" s="325">
        <v>33475</v>
      </c>
      <c r="F3649" s="325">
        <v>35125</v>
      </c>
      <c r="H3649" s="324" t="s">
        <v>8357</v>
      </c>
    </row>
    <row r="3650" spans="1:8" ht="14.45" customHeight="1" x14ac:dyDescent="0.2">
      <c r="A3650" s="324">
        <v>4141</v>
      </c>
      <c r="B3650" s="324">
        <v>414104</v>
      </c>
      <c r="C3650" s="326" t="s">
        <v>8356</v>
      </c>
      <c r="D3650" s="326" t="s">
        <v>8355</v>
      </c>
      <c r="E3650" s="325">
        <v>33451</v>
      </c>
      <c r="F3650" s="325">
        <v>34912</v>
      </c>
      <c r="H3650" s="324" t="s">
        <v>8354</v>
      </c>
    </row>
    <row r="3651" spans="1:8" ht="14.45" customHeight="1" x14ac:dyDescent="0.2">
      <c r="A3651" s="324">
        <v>5256</v>
      </c>
      <c r="B3651" s="324">
        <v>525601</v>
      </c>
      <c r="C3651" s="326" t="s">
        <v>8252</v>
      </c>
      <c r="D3651" s="326" t="s">
        <v>7106</v>
      </c>
      <c r="E3651" s="325">
        <v>33450</v>
      </c>
      <c r="F3651" s="325">
        <v>34669</v>
      </c>
      <c r="H3651" s="324" t="s">
        <v>8353</v>
      </c>
    </row>
    <row r="3652" spans="1:8" ht="14.45" customHeight="1" x14ac:dyDescent="0.2">
      <c r="A3652" s="324">
        <v>4681</v>
      </c>
      <c r="B3652" s="324">
        <v>468106</v>
      </c>
      <c r="C3652" s="326" t="s">
        <v>8352</v>
      </c>
      <c r="D3652" s="326" t="s">
        <v>3916</v>
      </c>
      <c r="E3652" s="325">
        <v>33449</v>
      </c>
      <c r="F3652" s="325">
        <v>36390</v>
      </c>
      <c r="H3652" s="324" t="s">
        <v>4557</v>
      </c>
    </row>
    <row r="3653" spans="1:8" ht="14.45" customHeight="1" x14ac:dyDescent="0.2">
      <c r="A3653" s="324">
        <v>5298</v>
      </c>
      <c r="B3653" s="324">
        <v>529801</v>
      </c>
      <c r="C3653" s="326" t="s">
        <v>8351</v>
      </c>
      <c r="D3653" s="326" t="s">
        <v>8350</v>
      </c>
      <c r="E3653" s="325">
        <v>33445</v>
      </c>
      <c r="F3653" s="325">
        <v>38610</v>
      </c>
      <c r="H3653" s="324" t="s">
        <v>8349</v>
      </c>
    </row>
    <row r="3654" spans="1:8" ht="14.45" customHeight="1" x14ac:dyDescent="0.2">
      <c r="A3654" s="324">
        <v>5297</v>
      </c>
      <c r="B3654" s="324">
        <v>529701</v>
      </c>
      <c r="C3654" s="326" t="s">
        <v>8348</v>
      </c>
      <c r="D3654" s="326" t="s">
        <v>3964</v>
      </c>
      <c r="E3654" s="325">
        <v>33438</v>
      </c>
      <c r="F3654" s="325">
        <v>33786</v>
      </c>
      <c r="H3654" s="324" t="s">
        <v>5220</v>
      </c>
    </row>
    <row r="3655" spans="1:8" ht="14.45" customHeight="1" x14ac:dyDescent="0.2">
      <c r="A3655" s="324">
        <v>5220</v>
      </c>
      <c r="B3655" s="324">
        <v>522002</v>
      </c>
      <c r="C3655" s="326" t="s">
        <v>7674</v>
      </c>
      <c r="D3655" s="326" t="s">
        <v>3916</v>
      </c>
      <c r="E3655" s="325">
        <v>33437</v>
      </c>
      <c r="F3655" s="325">
        <v>36161</v>
      </c>
      <c r="H3655" s="324" t="s">
        <v>4557</v>
      </c>
    </row>
    <row r="3656" spans="1:8" ht="14.45" customHeight="1" x14ac:dyDescent="0.2">
      <c r="A3656" s="324">
        <v>5283</v>
      </c>
      <c r="B3656" s="324">
        <v>528301</v>
      </c>
      <c r="C3656" s="326" t="s">
        <v>8347</v>
      </c>
      <c r="D3656" s="326" t="s">
        <v>3916</v>
      </c>
      <c r="E3656" s="325">
        <v>33435</v>
      </c>
      <c r="F3656" s="325">
        <v>37437</v>
      </c>
      <c r="H3656" s="324" t="s">
        <v>4557</v>
      </c>
    </row>
    <row r="3657" spans="1:8" ht="14.45" customHeight="1" x14ac:dyDescent="0.2">
      <c r="A3657" s="324">
        <v>5254</v>
      </c>
      <c r="B3657" s="324">
        <v>525402</v>
      </c>
      <c r="C3657" s="326" t="s">
        <v>8346</v>
      </c>
      <c r="D3657" s="326" t="s">
        <v>7696</v>
      </c>
      <c r="E3657" s="325">
        <v>33430</v>
      </c>
      <c r="F3657" s="325">
        <v>35400</v>
      </c>
      <c r="H3657" s="324" t="s">
        <v>7695</v>
      </c>
    </row>
    <row r="3658" spans="1:8" ht="14.45" customHeight="1" x14ac:dyDescent="0.2">
      <c r="A3658" s="324">
        <v>5296</v>
      </c>
      <c r="B3658" s="324">
        <v>529601</v>
      </c>
      <c r="C3658" s="326" t="s">
        <v>8345</v>
      </c>
      <c r="D3658" s="326" t="s">
        <v>8344</v>
      </c>
      <c r="E3658" s="325">
        <v>33428</v>
      </c>
      <c r="F3658" s="325">
        <v>35704</v>
      </c>
      <c r="H3658" s="324" t="s">
        <v>8343</v>
      </c>
    </row>
    <row r="3659" spans="1:8" ht="14.45" customHeight="1" x14ac:dyDescent="0.2">
      <c r="A3659" s="324">
        <v>4058</v>
      </c>
      <c r="B3659" s="324">
        <v>405803</v>
      </c>
      <c r="C3659" s="326" t="s">
        <v>5472</v>
      </c>
      <c r="D3659" s="326" t="s">
        <v>5471</v>
      </c>
      <c r="E3659" s="325">
        <v>33425</v>
      </c>
      <c r="F3659" s="325">
        <v>37986</v>
      </c>
      <c r="H3659" s="324" t="s">
        <v>8342</v>
      </c>
    </row>
    <row r="3660" spans="1:8" ht="14.45" customHeight="1" x14ac:dyDescent="0.2">
      <c r="A3660" s="324">
        <v>4924</v>
      </c>
      <c r="B3660" s="324">
        <v>492403</v>
      </c>
      <c r="C3660" s="326" t="s">
        <v>7612</v>
      </c>
      <c r="D3660" s="326" t="s">
        <v>8341</v>
      </c>
      <c r="E3660" s="325">
        <v>33420</v>
      </c>
      <c r="F3660" s="325">
        <v>34912</v>
      </c>
      <c r="H3660" s="324" t="s">
        <v>8340</v>
      </c>
    </row>
    <row r="3661" spans="1:8" ht="14.45" customHeight="1" x14ac:dyDescent="0.2">
      <c r="A3661" s="324">
        <v>4185</v>
      </c>
      <c r="B3661" s="324">
        <v>418503</v>
      </c>
      <c r="C3661" s="326" t="s">
        <v>5532</v>
      </c>
      <c r="D3661" s="326" t="s">
        <v>8339</v>
      </c>
      <c r="E3661" s="325">
        <v>33419</v>
      </c>
      <c r="F3661" s="325">
        <v>33725</v>
      </c>
      <c r="H3661" s="324" t="s">
        <v>8338</v>
      </c>
    </row>
    <row r="3662" spans="1:8" ht="14.45" customHeight="1" x14ac:dyDescent="0.2">
      <c r="A3662" s="324">
        <v>4465</v>
      </c>
      <c r="B3662" s="324">
        <v>446503</v>
      </c>
      <c r="C3662" s="326" t="s">
        <v>4333</v>
      </c>
      <c r="D3662" s="326" t="s">
        <v>8337</v>
      </c>
      <c r="E3662" s="325">
        <v>33419</v>
      </c>
      <c r="F3662" s="325">
        <v>34394</v>
      </c>
      <c r="H3662" s="324" t="s">
        <v>8336</v>
      </c>
    </row>
    <row r="3663" spans="1:8" ht="14.45" customHeight="1" x14ac:dyDescent="0.2">
      <c r="A3663" s="324">
        <v>4904</v>
      </c>
      <c r="B3663" s="324">
        <v>490407</v>
      </c>
      <c r="C3663" s="326" t="s">
        <v>8335</v>
      </c>
      <c r="D3663" s="326" t="s">
        <v>8334</v>
      </c>
      <c r="E3663" s="325">
        <v>33419</v>
      </c>
      <c r="F3663" s="325">
        <v>33988</v>
      </c>
      <c r="H3663" s="324" t="s">
        <v>8333</v>
      </c>
    </row>
    <row r="3664" spans="1:8" ht="14.45" customHeight="1" x14ac:dyDescent="0.2">
      <c r="A3664" s="324">
        <v>5083</v>
      </c>
      <c r="B3664" s="324">
        <v>508301</v>
      </c>
      <c r="C3664" s="326" t="s">
        <v>8332</v>
      </c>
      <c r="D3664" s="326" t="s">
        <v>5015</v>
      </c>
      <c r="E3664" s="325">
        <v>33419</v>
      </c>
      <c r="F3664" s="325">
        <v>36891</v>
      </c>
      <c r="H3664" s="324" t="s">
        <v>5980</v>
      </c>
    </row>
    <row r="3665" spans="1:8" ht="14.45" customHeight="1" x14ac:dyDescent="0.2">
      <c r="A3665" s="324">
        <v>5151</v>
      </c>
      <c r="B3665" s="324">
        <v>515101</v>
      </c>
      <c r="C3665" s="326" t="s">
        <v>8331</v>
      </c>
      <c r="D3665" s="326" t="s">
        <v>3857</v>
      </c>
      <c r="E3665" s="325">
        <v>33419</v>
      </c>
      <c r="F3665" s="325">
        <v>33695</v>
      </c>
      <c r="H3665" s="324" t="s">
        <v>8330</v>
      </c>
    </row>
    <row r="3666" spans="1:8" ht="14.45" customHeight="1" x14ac:dyDescent="0.2">
      <c r="A3666" s="324">
        <v>5281</v>
      </c>
      <c r="B3666" s="324">
        <v>528101</v>
      </c>
      <c r="C3666" s="326" t="s">
        <v>5574</v>
      </c>
      <c r="D3666" s="326" t="s">
        <v>5015</v>
      </c>
      <c r="E3666" s="325">
        <v>33418</v>
      </c>
      <c r="F3666" s="325">
        <v>36891</v>
      </c>
      <c r="H3666" s="324" t="s">
        <v>5980</v>
      </c>
    </row>
    <row r="3667" spans="1:8" ht="14.45" customHeight="1" x14ac:dyDescent="0.2">
      <c r="A3667" s="324">
        <v>4311</v>
      </c>
      <c r="B3667" s="324">
        <v>431103</v>
      </c>
      <c r="C3667" s="326" t="s">
        <v>5097</v>
      </c>
      <c r="D3667" s="326" t="s">
        <v>8329</v>
      </c>
      <c r="E3667" s="325">
        <v>33407</v>
      </c>
      <c r="F3667" s="325">
        <v>37070</v>
      </c>
      <c r="H3667" s="324" t="s">
        <v>8328</v>
      </c>
    </row>
    <row r="3668" spans="1:8" ht="14.45" customHeight="1" x14ac:dyDescent="0.2">
      <c r="A3668" s="324">
        <v>4011</v>
      </c>
      <c r="B3668" s="324">
        <v>401106</v>
      </c>
      <c r="C3668" s="326" t="s">
        <v>8327</v>
      </c>
      <c r="D3668" s="326" t="s">
        <v>7953</v>
      </c>
      <c r="E3668" s="325">
        <v>33406</v>
      </c>
      <c r="F3668" s="325">
        <v>35247</v>
      </c>
      <c r="H3668" s="324" t="s">
        <v>7952</v>
      </c>
    </row>
    <row r="3669" spans="1:8" ht="14.45" customHeight="1" x14ac:dyDescent="0.2">
      <c r="A3669" s="324">
        <v>4544</v>
      </c>
      <c r="B3669" s="324">
        <v>454404</v>
      </c>
      <c r="C3669" s="326" t="s">
        <v>8326</v>
      </c>
      <c r="D3669" s="326" t="s">
        <v>7191</v>
      </c>
      <c r="E3669" s="325">
        <v>33405</v>
      </c>
      <c r="F3669" s="325">
        <v>36008</v>
      </c>
      <c r="H3669" s="324" t="s">
        <v>7190</v>
      </c>
    </row>
    <row r="3670" spans="1:8" ht="14.45" customHeight="1" x14ac:dyDescent="0.2">
      <c r="A3670" s="324">
        <v>5295</v>
      </c>
      <c r="B3670" s="324">
        <v>529501</v>
      </c>
      <c r="C3670" s="326" t="s">
        <v>8325</v>
      </c>
      <c r="D3670" s="326" t="s">
        <v>7106</v>
      </c>
      <c r="E3670" s="325">
        <v>33401</v>
      </c>
      <c r="F3670" s="325">
        <v>34608</v>
      </c>
      <c r="H3670" s="324" t="s">
        <v>8324</v>
      </c>
    </row>
    <row r="3671" spans="1:8" ht="14.45" customHeight="1" x14ac:dyDescent="0.2">
      <c r="A3671" s="324">
        <v>4621</v>
      </c>
      <c r="B3671" s="324">
        <v>462102</v>
      </c>
      <c r="C3671" s="326" t="s">
        <v>8323</v>
      </c>
      <c r="D3671" s="326" t="s">
        <v>4104</v>
      </c>
      <c r="E3671" s="325">
        <v>33390</v>
      </c>
      <c r="F3671" s="325">
        <v>35517</v>
      </c>
      <c r="H3671" s="324" t="s">
        <v>4103</v>
      </c>
    </row>
    <row r="3672" spans="1:8" ht="14.45" customHeight="1" x14ac:dyDescent="0.2">
      <c r="A3672" s="324">
        <v>4890</v>
      </c>
      <c r="B3672" s="324">
        <v>489004</v>
      </c>
      <c r="C3672" s="326" t="s">
        <v>6145</v>
      </c>
      <c r="D3672" s="326" t="s">
        <v>6145</v>
      </c>
      <c r="E3672" s="325">
        <v>33390</v>
      </c>
      <c r="F3672" s="325">
        <v>38011</v>
      </c>
      <c r="H3672" s="324" t="s">
        <v>8322</v>
      </c>
    </row>
    <row r="3673" spans="1:8" ht="14.45" customHeight="1" x14ac:dyDescent="0.2">
      <c r="A3673" s="324">
        <v>5184</v>
      </c>
      <c r="B3673" s="324">
        <v>518403</v>
      </c>
      <c r="C3673" s="326" t="s">
        <v>7047</v>
      </c>
      <c r="D3673" s="326" t="s">
        <v>8321</v>
      </c>
      <c r="E3673" s="325">
        <v>33390</v>
      </c>
      <c r="F3673" s="325">
        <v>34119</v>
      </c>
      <c r="H3673" s="324" t="s">
        <v>8320</v>
      </c>
    </row>
    <row r="3674" spans="1:8" ht="14.45" customHeight="1" x14ac:dyDescent="0.2">
      <c r="A3674" s="324">
        <v>5238</v>
      </c>
      <c r="B3674" s="324">
        <v>523803</v>
      </c>
      <c r="C3674" s="326" t="s">
        <v>8319</v>
      </c>
      <c r="D3674" s="326" t="s">
        <v>8150</v>
      </c>
      <c r="E3674" s="325">
        <v>33390</v>
      </c>
      <c r="F3674" s="325">
        <v>33848</v>
      </c>
      <c r="H3674" s="324" t="s">
        <v>8149</v>
      </c>
    </row>
    <row r="3675" spans="1:8" ht="14.45" customHeight="1" x14ac:dyDescent="0.2">
      <c r="A3675" s="324">
        <v>4984</v>
      </c>
      <c r="B3675" s="324">
        <v>498401</v>
      </c>
      <c r="C3675" s="326" t="s">
        <v>8318</v>
      </c>
      <c r="D3675" s="326" t="s">
        <v>8318</v>
      </c>
      <c r="E3675" s="325">
        <v>33389</v>
      </c>
      <c r="F3675" s="325">
        <v>41517</v>
      </c>
      <c r="G3675" s="324">
        <v>1982609269</v>
      </c>
      <c r="H3675" s="324" t="s">
        <v>8317</v>
      </c>
    </row>
    <row r="3676" spans="1:8" ht="14.45" customHeight="1" x14ac:dyDescent="0.2">
      <c r="A3676" s="324">
        <v>5047</v>
      </c>
      <c r="B3676" s="324">
        <v>504707</v>
      </c>
      <c r="C3676" s="326" t="s">
        <v>8316</v>
      </c>
      <c r="D3676" s="326" t="s">
        <v>8315</v>
      </c>
      <c r="E3676" s="325">
        <v>33389</v>
      </c>
      <c r="F3676" s="325">
        <v>36860</v>
      </c>
      <c r="H3676" s="324" t="s">
        <v>8314</v>
      </c>
    </row>
    <row r="3677" spans="1:8" ht="14.45" customHeight="1" x14ac:dyDescent="0.2">
      <c r="A3677" s="324">
        <v>5129</v>
      </c>
      <c r="B3677" s="324">
        <v>512903</v>
      </c>
      <c r="C3677" s="326" t="s">
        <v>8313</v>
      </c>
      <c r="D3677" s="326" t="s">
        <v>7334</v>
      </c>
      <c r="E3677" s="325">
        <v>33389</v>
      </c>
      <c r="F3677" s="325">
        <v>34547</v>
      </c>
      <c r="H3677" s="324" t="s">
        <v>7333</v>
      </c>
    </row>
    <row r="3678" spans="1:8" ht="14.45" customHeight="1" x14ac:dyDescent="0.2">
      <c r="A3678" s="324">
        <v>4480</v>
      </c>
      <c r="B3678" s="324">
        <v>448001</v>
      </c>
      <c r="C3678" s="326" t="s">
        <v>8312</v>
      </c>
      <c r="D3678" s="326" t="s">
        <v>8311</v>
      </c>
      <c r="E3678" s="325">
        <v>33382</v>
      </c>
      <c r="F3678" s="325">
        <v>40446</v>
      </c>
      <c r="G3678" s="324">
        <v>1467482513</v>
      </c>
      <c r="H3678" s="324" t="s">
        <v>8310</v>
      </c>
    </row>
    <row r="3679" spans="1:8" ht="14.45" customHeight="1" x14ac:dyDescent="0.2">
      <c r="A3679" s="324">
        <v>5294</v>
      </c>
      <c r="B3679" s="324">
        <v>529401</v>
      </c>
      <c r="C3679" s="326" t="s">
        <v>8309</v>
      </c>
      <c r="D3679" s="326" t="s">
        <v>7106</v>
      </c>
      <c r="E3679" s="325">
        <v>33378</v>
      </c>
      <c r="F3679" s="325">
        <v>34669</v>
      </c>
      <c r="H3679" s="324" t="s">
        <v>8308</v>
      </c>
    </row>
    <row r="3680" spans="1:8" ht="14.45" customHeight="1" x14ac:dyDescent="0.2">
      <c r="A3680" s="324">
        <v>5226</v>
      </c>
      <c r="B3680" s="324">
        <v>522601</v>
      </c>
      <c r="C3680" s="326" t="s">
        <v>8307</v>
      </c>
      <c r="D3680" s="326" t="s">
        <v>8306</v>
      </c>
      <c r="E3680" s="325">
        <v>33374</v>
      </c>
      <c r="F3680" s="325">
        <v>34578</v>
      </c>
      <c r="H3680" s="324" t="s">
        <v>8305</v>
      </c>
    </row>
    <row r="3681" spans="1:8" ht="14.45" customHeight="1" x14ac:dyDescent="0.2">
      <c r="A3681" s="324">
        <v>5230</v>
      </c>
      <c r="B3681" s="324">
        <v>523003</v>
      </c>
      <c r="C3681" s="326" t="s">
        <v>8304</v>
      </c>
      <c r="D3681" s="326" t="s">
        <v>7777</v>
      </c>
      <c r="E3681" s="325">
        <v>33373</v>
      </c>
      <c r="F3681" s="325">
        <v>34304</v>
      </c>
      <c r="H3681" s="324" t="s">
        <v>8303</v>
      </c>
    </row>
    <row r="3682" spans="1:8" ht="14.45" customHeight="1" x14ac:dyDescent="0.2">
      <c r="A3682" s="324">
        <v>4339</v>
      </c>
      <c r="B3682" s="324">
        <v>433908</v>
      </c>
      <c r="C3682" s="326" t="s">
        <v>8302</v>
      </c>
      <c r="D3682" s="326" t="s">
        <v>8132</v>
      </c>
      <c r="E3682" s="325">
        <v>33365</v>
      </c>
      <c r="F3682" s="325">
        <v>34213</v>
      </c>
      <c r="H3682" s="324" t="s">
        <v>8131</v>
      </c>
    </row>
    <row r="3683" spans="1:8" ht="14.45" customHeight="1" x14ac:dyDescent="0.2">
      <c r="A3683" s="324">
        <v>5206</v>
      </c>
      <c r="B3683" s="324">
        <v>520602</v>
      </c>
      <c r="C3683" s="326" t="s">
        <v>7536</v>
      </c>
      <c r="D3683" s="326" t="s">
        <v>5643</v>
      </c>
      <c r="E3683" s="325">
        <v>33365</v>
      </c>
      <c r="F3683" s="325">
        <v>34976</v>
      </c>
      <c r="H3683" s="324" t="s">
        <v>5642</v>
      </c>
    </row>
    <row r="3684" spans="1:8" ht="14.45" customHeight="1" x14ac:dyDescent="0.2">
      <c r="A3684" s="324">
        <v>5250</v>
      </c>
      <c r="B3684" s="324">
        <v>525002</v>
      </c>
      <c r="C3684" s="326" t="s">
        <v>8301</v>
      </c>
      <c r="D3684" s="326" t="s">
        <v>7878</v>
      </c>
      <c r="E3684" s="325">
        <v>33364</v>
      </c>
      <c r="F3684" s="325">
        <v>34029</v>
      </c>
      <c r="H3684" s="324" t="s">
        <v>7877</v>
      </c>
    </row>
    <row r="3685" spans="1:8" ht="14.45" customHeight="1" x14ac:dyDescent="0.2">
      <c r="A3685" s="324">
        <v>5251</v>
      </c>
      <c r="B3685" s="324">
        <v>525101</v>
      </c>
      <c r="C3685" s="326" t="s">
        <v>8300</v>
      </c>
      <c r="D3685" s="326" t="s">
        <v>8299</v>
      </c>
      <c r="E3685" s="325">
        <v>33364</v>
      </c>
      <c r="F3685" s="325">
        <v>34335</v>
      </c>
      <c r="H3685" s="324" t="s">
        <v>8298</v>
      </c>
    </row>
    <row r="3686" spans="1:8" ht="14.45" customHeight="1" x14ac:dyDescent="0.2">
      <c r="A3686" s="324">
        <v>4386</v>
      </c>
      <c r="B3686" s="324">
        <v>438606</v>
      </c>
      <c r="C3686" s="326" t="s">
        <v>8297</v>
      </c>
      <c r="D3686" s="326" t="s">
        <v>7259</v>
      </c>
      <c r="E3686" s="325">
        <v>33359</v>
      </c>
      <c r="F3686" s="325">
        <v>34578</v>
      </c>
      <c r="H3686" s="324" t="s">
        <v>7641</v>
      </c>
    </row>
    <row r="3687" spans="1:8" ht="14.45" customHeight="1" x14ac:dyDescent="0.2">
      <c r="A3687" s="324">
        <v>4450</v>
      </c>
      <c r="B3687" s="324">
        <v>445006</v>
      </c>
      <c r="C3687" s="326" t="s">
        <v>8296</v>
      </c>
      <c r="D3687" s="326" t="s">
        <v>7259</v>
      </c>
      <c r="E3687" s="325">
        <v>33359</v>
      </c>
      <c r="F3687" s="325">
        <v>34578</v>
      </c>
      <c r="H3687" s="324" t="s">
        <v>7552</v>
      </c>
    </row>
    <row r="3688" spans="1:8" ht="14.45" customHeight="1" x14ac:dyDescent="0.2">
      <c r="A3688" s="324">
        <v>4528</v>
      </c>
      <c r="B3688" s="324">
        <v>452805</v>
      </c>
      <c r="C3688" s="326" t="s">
        <v>8295</v>
      </c>
      <c r="D3688" s="326" t="s">
        <v>7259</v>
      </c>
      <c r="E3688" s="325">
        <v>33359</v>
      </c>
      <c r="F3688" s="325">
        <v>34578</v>
      </c>
      <c r="H3688" s="324" t="s">
        <v>7639</v>
      </c>
    </row>
    <row r="3689" spans="1:8" ht="14.45" customHeight="1" x14ac:dyDescent="0.2">
      <c r="A3689" s="324">
        <v>5121</v>
      </c>
      <c r="B3689" s="324">
        <v>512104</v>
      </c>
      <c r="C3689" s="326" t="s">
        <v>8294</v>
      </c>
      <c r="D3689" s="326" t="s">
        <v>7334</v>
      </c>
      <c r="E3689" s="325">
        <v>33359</v>
      </c>
      <c r="F3689" s="325">
        <v>34547</v>
      </c>
      <c r="H3689" s="324" t="s">
        <v>7333</v>
      </c>
    </row>
    <row r="3690" spans="1:8" ht="14.45" customHeight="1" x14ac:dyDescent="0.2">
      <c r="A3690" s="324">
        <v>5122</v>
      </c>
      <c r="B3690" s="324">
        <v>512203</v>
      </c>
      <c r="C3690" s="326" t="s">
        <v>8293</v>
      </c>
      <c r="D3690" s="326" t="s">
        <v>7334</v>
      </c>
      <c r="E3690" s="325">
        <v>33359</v>
      </c>
      <c r="F3690" s="325">
        <v>34547</v>
      </c>
      <c r="H3690" s="324" t="s">
        <v>7333</v>
      </c>
    </row>
    <row r="3691" spans="1:8" ht="14.45" customHeight="1" x14ac:dyDescent="0.2">
      <c r="A3691" s="324">
        <v>5155</v>
      </c>
      <c r="B3691" s="324">
        <v>515506</v>
      </c>
      <c r="C3691" s="326" t="s">
        <v>8292</v>
      </c>
      <c r="D3691" s="326" t="s">
        <v>7250</v>
      </c>
      <c r="E3691" s="325">
        <v>33359</v>
      </c>
      <c r="F3691" s="325">
        <v>34578</v>
      </c>
      <c r="H3691" s="324" t="s">
        <v>7647</v>
      </c>
    </row>
    <row r="3692" spans="1:8" ht="14.45" customHeight="1" x14ac:dyDescent="0.2">
      <c r="A3692" s="324">
        <v>5158</v>
      </c>
      <c r="B3692" s="324">
        <v>515805</v>
      </c>
      <c r="C3692" s="326" t="s">
        <v>8291</v>
      </c>
      <c r="D3692" s="326" t="s">
        <v>7259</v>
      </c>
      <c r="E3692" s="325">
        <v>33359</v>
      </c>
      <c r="F3692" s="325">
        <v>34578</v>
      </c>
      <c r="H3692" s="324" t="s">
        <v>7551</v>
      </c>
    </row>
    <row r="3693" spans="1:8" ht="14.45" customHeight="1" x14ac:dyDescent="0.2">
      <c r="A3693" s="324">
        <v>4231</v>
      </c>
      <c r="B3693" s="324">
        <v>423105</v>
      </c>
      <c r="C3693" s="326" t="s">
        <v>3768</v>
      </c>
      <c r="D3693" s="326" t="s">
        <v>7679</v>
      </c>
      <c r="E3693" s="325">
        <v>33358</v>
      </c>
      <c r="F3693" s="325">
        <v>36223</v>
      </c>
      <c r="H3693" s="324" t="s">
        <v>7678</v>
      </c>
    </row>
    <row r="3694" spans="1:8" ht="14.45" customHeight="1" x14ac:dyDescent="0.2">
      <c r="A3694" s="324">
        <v>4516</v>
      </c>
      <c r="B3694" s="324">
        <v>451604</v>
      </c>
      <c r="C3694" s="326" t="s">
        <v>8290</v>
      </c>
      <c r="D3694" s="326" t="s">
        <v>7261</v>
      </c>
      <c r="E3694" s="325">
        <v>33358</v>
      </c>
      <c r="F3694" s="325">
        <v>35551</v>
      </c>
      <c r="H3694" s="324" t="s">
        <v>7260</v>
      </c>
    </row>
    <row r="3695" spans="1:8" ht="14.45" customHeight="1" x14ac:dyDescent="0.2">
      <c r="A3695" s="324">
        <v>4893</v>
      </c>
      <c r="B3695" s="324">
        <v>489305</v>
      </c>
      <c r="C3695" s="326" t="s">
        <v>4899</v>
      </c>
      <c r="D3695" s="326" t="s">
        <v>3916</v>
      </c>
      <c r="E3695" s="325">
        <v>33358</v>
      </c>
      <c r="F3695" s="325">
        <v>36464</v>
      </c>
      <c r="H3695" s="324" t="s">
        <v>4557</v>
      </c>
    </row>
    <row r="3696" spans="1:8" ht="14.45" customHeight="1" x14ac:dyDescent="0.2">
      <c r="A3696" s="324">
        <v>5038</v>
      </c>
      <c r="B3696" s="324">
        <v>503802</v>
      </c>
      <c r="C3696" s="326" t="s">
        <v>6164</v>
      </c>
      <c r="D3696" s="326" t="s">
        <v>6163</v>
      </c>
      <c r="E3696" s="325">
        <v>33358</v>
      </c>
      <c r="F3696" s="325">
        <v>33358</v>
      </c>
      <c r="H3696" s="324" t="s">
        <v>6162</v>
      </c>
    </row>
    <row r="3697" spans="1:8" ht="14.45" customHeight="1" x14ac:dyDescent="0.2">
      <c r="A3697" s="324">
        <v>5243</v>
      </c>
      <c r="B3697" s="324">
        <v>524301</v>
      </c>
      <c r="C3697" s="326" t="s">
        <v>8289</v>
      </c>
      <c r="D3697" s="326" t="s">
        <v>8288</v>
      </c>
      <c r="E3697" s="325">
        <v>33358</v>
      </c>
      <c r="F3697" s="325">
        <v>33725</v>
      </c>
      <c r="H3697" s="324" t="s">
        <v>8287</v>
      </c>
    </row>
    <row r="3698" spans="1:8" ht="14.45" customHeight="1" x14ac:dyDescent="0.2">
      <c r="A3698" s="324">
        <v>5207</v>
      </c>
      <c r="B3698" s="324">
        <v>520701</v>
      </c>
      <c r="C3698" s="326" t="s">
        <v>8286</v>
      </c>
      <c r="D3698" s="326" t="s">
        <v>8005</v>
      </c>
      <c r="E3698" s="325">
        <v>33357</v>
      </c>
      <c r="F3698" s="325">
        <v>38503</v>
      </c>
      <c r="H3698" s="324" t="s">
        <v>8004</v>
      </c>
    </row>
    <row r="3699" spans="1:8" ht="14.45" customHeight="1" x14ac:dyDescent="0.2">
      <c r="A3699" s="324">
        <v>5293</v>
      </c>
      <c r="B3699" s="324">
        <v>529301</v>
      </c>
      <c r="C3699" s="326" t="s">
        <v>8285</v>
      </c>
      <c r="D3699" s="326" t="s">
        <v>8284</v>
      </c>
      <c r="E3699" s="325">
        <v>33352</v>
      </c>
      <c r="F3699" s="325">
        <v>34759</v>
      </c>
      <c r="H3699" s="324" t="s">
        <v>8283</v>
      </c>
    </row>
    <row r="3700" spans="1:8" ht="14.45" customHeight="1" x14ac:dyDescent="0.2">
      <c r="A3700" s="324">
        <v>4227</v>
      </c>
      <c r="B3700" s="324">
        <v>422703</v>
      </c>
      <c r="C3700" s="326" t="s">
        <v>8282</v>
      </c>
      <c r="D3700" s="326" t="s">
        <v>8281</v>
      </c>
      <c r="E3700" s="325">
        <v>33343</v>
      </c>
      <c r="F3700" s="325">
        <v>109574</v>
      </c>
      <c r="G3700" s="324">
        <v>1225164676</v>
      </c>
      <c r="H3700" s="324" t="s">
        <v>8280</v>
      </c>
    </row>
    <row r="3701" spans="1:8" ht="14.45" customHeight="1" x14ac:dyDescent="0.2">
      <c r="A3701" s="324">
        <v>4950</v>
      </c>
      <c r="B3701" s="324">
        <v>495003</v>
      </c>
      <c r="C3701" s="326" t="s">
        <v>5797</v>
      </c>
      <c r="D3701" s="326" t="s">
        <v>6712</v>
      </c>
      <c r="E3701" s="325">
        <v>33340</v>
      </c>
      <c r="F3701" s="325">
        <v>34516</v>
      </c>
      <c r="H3701" s="324" t="s">
        <v>8279</v>
      </c>
    </row>
    <row r="3702" spans="1:8" ht="14.45" customHeight="1" x14ac:dyDescent="0.2">
      <c r="A3702" s="324">
        <v>5271</v>
      </c>
      <c r="B3702" s="324">
        <v>527101</v>
      </c>
      <c r="C3702" s="326" t="s">
        <v>8278</v>
      </c>
      <c r="D3702" s="326" t="s">
        <v>6922</v>
      </c>
      <c r="E3702" s="325">
        <v>33333</v>
      </c>
      <c r="F3702" s="325">
        <v>35400</v>
      </c>
      <c r="H3702" s="324" t="s">
        <v>6921</v>
      </c>
    </row>
    <row r="3703" spans="1:8" ht="14.45" customHeight="1" x14ac:dyDescent="0.2">
      <c r="A3703" s="324">
        <v>5031</v>
      </c>
      <c r="B3703" s="324">
        <v>503102</v>
      </c>
      <c r="C3703" s="326" t="s">
        <v>8277</v>
      </c>
      <c r="D3703" s="326" t="s">
        <v>5747</v>
      </c>
      <c r="E3703" s="325">
        <v>33332</v>
      </c>
      <c r="F3703" s="325">
        <v>34639</v>
      </c>
      <c r="H3703" s="324" t="s">
        <v>5746</v>
      </c>
    </row>
    <row r="3704" spans="1:8" ht="14.45" customHeight="1" x14ac:dyDescent="0.2">
      <c r="A3704" s="324">
        <v>4002</v>
      </c>
      <c r="B3704" s="324">
        <v>400202</v>
      </c>
      <c r="C3704" s="326" t="s">
        <v>8276</v>
      </c>
      <c r="D3704" s="326" t="s">
        <v>5232</v>
      </c>
      <c r="E3704" s="325">
        <v>33328</v>
      </c>
      <c r="F3704" s="325">
        <v>34274</v>
      </c>
      <c r="H3704" s="324" t="s">
        <v>8275</v>
      </c>
    </row>
    <row r="3705" spans="1:8" ht="14.45" customHeight="1" x14ac:dyDescent="0.2">
      <c r="A3705" s="324">
        <v>4313</v>
      </c>
      <c r="B3705" s="324">
        <v>431301</v>
      </c>
      <c r="C3705" s="326" t="s">
        <v>8274</v>
      </c>
      <c r="D3705" s="326" t="s">
        <v>8273</v>
      </c>
      <c r="E3705" s="325">
        <v>33328</v>
      </c>
      <c r="F3705" s="325">
        <v>39563</v>
      </c>
      <c r="G3705" s="324">
        <v>1235204942</v>
      </c>
      <c r="H3705" s="324" t="s">
        <v>8272</v>
      </c>
    </row>
    <row r="3706" spans="1:8" ht="14.45" customHeight="1" x14ac:dyDescent="0.2">
      <c r="A3706" s="324">
        <v>4629</v>
      </c>
      <c r="B3706" s="324">
        <v>462903</v>
      </c>
      <c r="C3706" s="326" t="s">
        <v>8271</v>
      </c>
      <c r="D3706" s="326" t="s">
        <v>3797</v>
      </c>
      <c r="E3706" s="325">
        <v>33328</v>
      </c>
      <c r="F3706" s="325">
        <v>38472</v>
      </c>
      <c r="H3706" s="324" t="s">
        <v>4073</v>
      </c>
    </row>
    <row r="3707" spans="1:8" ht="14.45" customHeight="1" x14ac:dyDescent="0.2">
      <c r="A3707" s="324">
        <v>4898</v>
      </c>
      <c r="B3707" s="324">
        <v>489801</v>
      </c>
      <c r="C3707" s="326" t="s">
        <v>8270</v>
      </c>
      <c r="D3707" s="326" t="s">
        <v>4864</v>
      </c>
      <c r="E3707" s="325">
        <v>33328</v>
      </c>
      <c r="F3707" s="325">
        <v>40147</v>
      </c>
      <c r="G3707" s="324">
        <v>1235110024</v>
      </c>
      <c r="H3707" s="324" t="s">
        <v>8269</v>
      </c>
    </row>
    <row r="3708" spans="1:8" ht="14.45" customHeight="1" x14ac:dyDescent="0.2">
      <c r="A3708" s="324">
        <v>4940</v>
      </c>
      <c r="B3708" s="324">
        <v>494002</v>
      </c>
      <c r="C3708" s="326" t="s">
        <v>3974</v>
      </c>
      <c r="D3708" s="326" t="s">
        <v>3897</v>
      </c>
      <c r="E3708" s="325">
        <v>33328</v>
      </c>
      <c r="F3708" s="325">
        <v>39436</v>
      </c>
      <c r="G3708" s="324">
        <v>1114963162</v>
      </c>
      <c r="H3708" s="324" t="s">
        <v>6789</v>
      </c>
    </row>
    <row r="3709" spans="1:8" ht="14.45" customHeight="1" x14ac:dyDescent="0.2">
      <c r="A3709" s="324">
        <v>5186</v>
      </c>
      <c r="B3709" s="324">
        <v>518601</v>
      </c>
      <c r="C3709" s="326" t="s">
        <v>7107</v>
      </c>
      <c r="D3709" s="326" t="s">
        <v>7106</v>
      </c>
      <c r="E3709" s="325">
        <v>33328</v>
      </c>
      <c r="F3709" s="325">
        <v>33328</v>
      </c>
      <c r="H3709" s="324" t="s">
        <v>7105</v>
      </c>
    </row>
    <row r="3710" spans="1:8" ht="14.45" customHeight="1" x14ac:dyDescent="0.2">
      <c r="A3710" s="324">
        <v>5273</v>
      </c>
      <c r="B3710" s="324">
        <v>527301</v>
      </c>
      <c r="C3710" s="326" t="s">
        <v>8268</v>
      </c>
      <c r="D3710" s="326" t="s">
        <v>8267</v>
      </c>
      <c r="E3710" s="325">
        <v>33328</v>
      </c>
      <c r="F3710" s="325">
        <v>35947</v>
      </c>
      <c r="H3710" s="324" t="s">
        <v>8266</v>
      </c>
    </row>
    <row r="3711" spans="1:8" ht="14.45" customHeight="1" x14ac:dyDescent="0.2">
      <c r="A3711" s="324">
        <v>5270</v>
      </c>
      <c r="B3711" s="324">
        <v>527001</v>
      </c>
      <c r="C3711" s="326" t="s">
        <v>8265</v>
      </c>
      <c r="D3711" s="326" t="s">
        <v>6922</v>
      </c>
      <c r="E3711" s="325">
        <v>33318</v>
      </c>
      <c r="F3711" s="325">
        <v>35400</v>
      </c>
      <c r="H3711" s="324" t="s">
        <v>6921</v>
      </c>
    </row>
    <row r="3712" spans="1:8" ht="14.45" customHeight="1" x14ac:dyDescent="0.2">
      <c r="A3712" s="324">
        <v>4432</v>
      </c>
      <c r="B3712" s="324">
        <v>443206</v>
      </c>
      <c r="C3712" s="326" t="s">
        <v>6771</v>
      </c>
      <c r="D3712" s="326" t="s">
        <v>7840</v>
      </c>
      <c r="E3712" s="325">
        <v>33314</v>
      </c>
      <c r="F3712" s="325">
        <v>34820</v>
      </c>
      <c r="H3712" s="324" t="s">
        <v>7839</v>
      </c>
    </row>
    <row r="3713" spans="1:8" ht="14.45" customHeight="1" x14ac:dyDescent="0.2">
      <c r="A3713" s="324">
        <v>4517</v>
      </c>
      <c r="B3713" s="324">
        <v>451702</v>
      </c>
      <c r="C3713" s="326" t="s">
        <v>8264</v>
      </c>
      <c r="D3713" s="326" t="s">
        <v>4255</v>
      </c>
      <c r="E3713" s="325">
        <v>33304</v>
      </c>
      <c r="F3713" s="325">
        <v>36298</v>
      </c>
      <c r="H3713" s="324" t="s">
        <v>4254</v>
      </c>
    </row>
    <row r="3714" spans="1:8" ht="14.45" customHeight="1" x14ac:dyDescent="0.2">
      <c r="A3714" s="324">
        <v>4300</v>
      </c>
      <c r="B3714" s="324">
        <v>430004</v>
      </c>
      <c r="C3714" s="326" t="s">
        <v>4551</v>
      </c>
      <c r="D3714" s="326" t="s">
        <v>6712</v>
      </c>
      <c r="E3714" s="325">
        <v>33303</v>
      </c>
      <c r="F3714" s="325">
        <v>34516</v>
      </c>
      <c r="H3714" s="324" t="s">
        <v>8263</v>
      </c>
    </row>
    <row r="3715" spans="1:8" ht="14.45" customHeight="1" x14ac:dyDescent="0.2">
      <c r="A3715" s="324">
        <v>5221</v>
      </c>
      <c r="B3715" s="324">
        <v>522101</v>
      </c>
      <c r="C3715" s="326" t="s">
        <v>8262</v>
      </c>
      <c r="D3715" s="326" t="s">
        <v>4864</v>
      </c>
      <c r="E3715" s="325">
        <v>33302</v>
      </c>
      <c r="F3715" s="325">
        <v>35582</v>
      </c>
      <c r="H3715" s="324" t="s">
        <v>8261</v>
      </c>
    </row>
    <row r="3716" spans="1:8" ht="14.45" customHeight="1" x14ac:dyDescent="0.2">
      <c r="A3716" s="324">
        <v>4452</v>
      </c>
      <c r="B3716" s="324">
        <v>445201</v>
      </c>
      <c r="C3716" s="326" t="s">
        <v>4360</v>
      </c>
      <c r="D3716" s="326" t="s">
        <v>4359</v>
      </c>
      <c r="E3716" s="325">
        <v>33300</v>
      </c>
      <c r="F3716" s="325">
        <v>33300</v>
      </c>
      <c r="H3716" s="324" t="s">
        <v>4358</v>
      </c>
    </row>
    <row r="3717" spans="1:8" ht="14.45" customHeight="1" x14ac:dyDescent="0.2">
      <c r="A3717" s="324">
        <v>5002</v>
      </c>
      <c r="B3717" s="324">
        <v>500203</v>
      </c>
      <c r="C3717" s="326" t="s">
        <v>8260</v>
      </c>
      <c r="D3717" s="326" t="s">
        <v>3916</v>
      </c>
      <c r="E3717" s="325">
        <v>33298</v>
      </c>
      <c r="F3717" s="325">
        <v>33909</v>
      </c>
      <c r="H3717" s="324" t="s">
        <v>4557</v>
      </c>
    </row>
    <row r="3718" spans="1:8" ht="14.45" customHeight="1" x14ac:dyDescent="0.2">
      <c r="A3718" s="324">
        <v>4054</v>
      </c>
      <c r="B3718" s="324">
        <v>405405</v>
      </c>
      <c r="C3718" s="326" t="s">
        <v>8259</v>
      </c>
      <c r="D3718" s="326" t="s">
        <v>6799</v>
      </c>
      <c r="E3718" s="325">
        <v>33297</v>
      </c>
      <c r="F3718" s="325">
        <v>33573</v>
      </c>
      <c r="H3718" s="324" t="s">
        <v>8258</v>
      </c>
    </row>
    <row r="3719" spans="1:8" ht="14.45" customHeight="1" x14ac:dyDescent="0.2">
      <c r="A3719" s="324">
        <v>4306</v>
      </c>
      <c r="B3719" s="324">
        <v>430606</v>
      </c>
      <c r="C3719" s="326" t="s">
        <v>7187</v>
      </c>
      <c r="D3719" s="326" t="s">
        <v>7184</v>
      </c>
      <c r="E3719" s="325">
        <v>33297</v>
      </c>
      <c r="F3719" s="325">
        <v>33786</v>
      </c>
      <c r="H3719" s="324" t="s">
        <v>7186</v>
      </c>
    </row>
    <row r="3720" spans="1:8" ht="14.45" customHeight="1" x14ac:dyDescent="0.2">
      <c r="A3720" s="324">
        <v>4721</v>
      </c>
      <c r="B3720" s="324">
        <v>472105</v>
      </c>
      <c r="C3720" s="326" t="s">
        <v>6942</v>
      </c>
      <c r="D3720" s="326" t="s">
        <v>7334</v>
      </c>
      <c r="E3720" s="325">
        <v>33297</v>
      </c>
      <c r="F3720" s="325">
        <v>34700</v>
      </c>
      <c r="H3720" s="324" t="s">
        <v>7333</v>
      </c>
    </row>
    <row r="3721" spans="1:8" ht="14.45" customHeight="1" x14ac:dyDescent="0.2">
      <c r="A3721" s="324">
        <v>4741</v>
      </c>
      <c r="B3721" s="324">
        <v>474101</v>
      </c>
      <c r="C3721" s="326" t="s">
        <v>3974</v>
      </c>
      <c r="D3721" s="326" t="s">
        <v>3897</v>
      </c>
      <c r="E3721" s="325">
        <v>33297</v>
      </c>
      <c r="F3721" s="325">
        <v>39436</v>
      </c>
      <c r="G3721" s="324">
        <v>1942243738</v>
      </c>
      <c r="H3721" s="324" t="s">
        <v>6789</v>
      </c>
    </row>
    <row r="3722" spans="1:8" ht="14.45" customHeight="1" x14ac:dyDescent="0.2">
      <c r="A3722" s="324">
        <v>5173</v>
      </c>
      <c r="B3722" s="324">
        <v>517302</v>
      </c>
      <c r="C3722" s="326" t="s">
        <v>8257</v>
      </c>
      <c r="D3722" s="326" t="s">
        <v>4229</v>
      </c>
      <c r="E3722" s="325">
        <v>33297</v>
      </c>
      <c r="F3722" s="325">
        <v>37164</v>
      </c>
      <c r="H3722" s="324" t="s">
        <v>6460</v>
      </c>
    </row>
    <row r="3723" spans="1:8" ht="14.45" customHeight="1" x14ac:dyDescent="0.2">
      <c r="A3723" s="324">
        <v>5279</v>
      </c>
      <c r="B3723" s="324">
        <v>527901</v>
      </c>
      <c r="C3723" s="326" t="s">
        <v>8256</v>
      </c>
      <c r="D3723" s="326" t="s">
        <v>3916</v>
      </c>
      <c r="E3723" s="325">
        <v>33297</v>
      </c>
      <c r="F3723" s="325">
        <v>36161</v>
      </c>
      <c r="H3723" s="324" t="s">
        <v>4557</v>
      </c>
    </row>
    <row r="3724" spans="1:8" ht="14.45" customHeight="1" x14ac:dyDescent="0.2">
      <c r="A3724" s="324">
        <v>5018</v>
      </c>
      <c r="B3724" s="324">
        <v>501802</v>
      </c>
      <c r="C3724" s="326" t="s">
        <v>8255</v>
      </c>
      <c r="D3724" s="326" t="s">
        <v>6834</v>
      </c>
      <c r="E3724" s="325">
        <v>33295</v>
      </c>
      <c r="F3724" s="325">
        <v>34639</v>
      </c>
      <c r="H3724" s="324" t="s">
        <v>6833</v>
      </c>
    </row>
    <row r="3725" spans="1:8" ht="14.45" customHeight="1" x14ac:dyDescent="0.2">
      <c r="A3725" s="324">
        <v>5211</v>
      </c>
      <c r="B3725" s="324">
        <v>521101</v>
      </c>
      <c r="C3725" s="326" t="s">
        <v>4897</v>
      </c>
      <c r="D3725" s="326" t="s">
        <v>8254</v>
      </c>
      <c r="E3725" s="325">
        <v>33287</v>
      </c>
      <c r="F3725" s="325">
        <v>34545</v>
      </c>
      <c r="H3725" s="324" t="s">
        <v>8253</v>
      </c>
    </row>
    <row r="3726" spans="1:8" ht="14.45" customHeight="1" x14ac:dyDescent="0.2">
      <c r="A3726" s="324">
        <v>5218</v>
      </c>
      <c r="B3726" s="324">
        <v>521801</v>
      </c>
      <c r="C3726" s="326" t="s">
        <v>8252</v>
      </c>
      <c r="D3726" s="326" t="s">
        <v>7106</v>
      </c>
      <c r="E3726" s="325">
        <v>33280</v>
      </c>
      <c r="F3726" s="325">
        <v>34669</v>
      </c>
      <c r="H3726" s="324" t="s">
        <v>8251</v>
      </c>
    </row>
    <row r="3727" spans="1:8" ht="14.45" customHeight="1" x14ac:dyDescent="0.2">
      <c r="A3727" s="324">
        <v>4216</v>
      </c>
      <c r="B3727" s="324">
        <v>421601</v>
      </c>
      <c r="C3727" s="326" t="s">
        <v>8250</v>
      </c>
      <c r="D3727" s="326" t="s">
        <v>6261</v>
      </c>
      <c r="E3727" s="325">
        <v>33275</v>
      </c>
      <c r="F3727" s="325">
        <v>38852</v>
      </c>
      <c r="H3727" s="324" t="s">
        <v>8249</v>
      </c>
    </row>
    <row r="3728" spans="1:8" ht="14.45" customHeight="1" x14ac:dyDescent="0.2">
      <c r="A3728" s="324">
        <v>4202</v>
      </c>
      <c r="B3728" s="324">
        <v>420205</v>
      </c>
      <c r="C3728" s="326" t="s">
        <v>6533</v>
      </c>
      <c r="D3728" s="326" t="s">
        <v>8075</v>
      </c>
      <c r="E3728" s="325">
        <v>33270</v>
      </c>
      <c r="F3728" s="325">
        <v>34060</v>
      </c>
      <c r="H3728" s="324" t="s">
        <v>8248</v>
      </c>
    </row>
    <row r="3729" spans="1:8" ht="14.45" customHeight="1" x14ac:dyDescent="0.2">
      <c r="A3729" s="324">
        <v>5011</v>
      </c>
      <c r="B3729" s="324">
        <v>501105</v>
      </c>
      <c r="C3729" s="326" t="s">
        <v>7675</v>
      </c>
      <c r="D3729" s="326" t="s">
        <v>3916</v>
      </c>
      <c r="E3729" s="325">
        <v>33270</v>
      </c>
      <c r="F3729" s="325">
        <v>34206</v>
      </c>
      <c r="H3729" s="324" t="s">
        <v>4557</v>
      </c>
    </row>
    <row r="3730" spans="1:8" ht="14.45" customHeight="1" x14ac:dyDescent="0.2">
      <c r="A3730" s="324">
        <v>4222</v>
      </c>
      <c r="B3730" s="324">
        <v>422203</v>
      </c>
      <c r="C3730" s="326" t="s">
        <v>8247</v>
      </c>
      <c r="D3730" s="326" t="s">
        <v>6124</v>
      </c>
      <c r="E3730" s="325">
        <v>33269</v>
      </c>
      <c r="F3730" s="325">
        <v>33482</v>
      </c>
      <c r="H3730" s="324" t="s">
        <v>6518</v>
      </c>
    </row>
    <row r="3731" spans="1:8" ht="14.45" customHeight="1" x14ac:dyDescent="0.2">
      <c r="A3731" s="324">
        <v>4573</v>
      </c>
      <c r="B3731" s="324">
        <v>457302</v>
      </c>
      <c r="C3731" s="326" t="s">
        <v>8246</v>
      </c>
      <c r="D3731" s="326" t="s">
        <v>5965</v>
      </c>
      <c r="E3731" s="325">
        <v>33269</v>
      </c>
      <c r="F3731" s="325">
        <v>35551</v>
      </c>
      <c r="H3731" s="324" t="s">
        <v>5964</v>
      </c>
    </row>
    <row r="3732" spans="1:8" ht="14.45" customHeight="1" x14ac:dyDescent="0.2">
      <c r="A3732" s="324">
        <v>4635</v>
      </c>
      <c r="B3732" s="324">
        <v>463503</v>
      </c>
      <c r="C3732" s="326" t="s">
        <v>4086</v>
      </c>
      <c r="D3732" s="326" t="s">
        <v>3916</v>
      </c>
      <c r="E3732" s="325">
        <v>33269</v>
      </c>
      <c r="F3732" s="325">
        <v>37621</v>
      </c>
      <c r="H3732" s="324" t="s">
        <v>4557</v>
      </c>
    </row>
    <row r="3733" spans="1:8" ht="14.45" customHeight="1" x14ac:dyDescent="0.2">
      <c r="A3733" s="324">
        <v>4785</v>
      </c>
      <c r="B3733" s="324">
        <v>478501</v>
      </c>
      <c r="C3733" s="326" t="s">
        <v>3974</v>
      </c>
      <c r="D3733" s="326" t="s">
        <v>3897</v>
      </c>
      <c r="E3733" s="325">
        <v>33269</v>
      </c>
      <c r="F3733" s="325">
        <v>37772</v>
      </c>
      <c r="H3733" s="324" t="s">
        <v>6789</v>
      </c>
    </row>
    <row r="3734" spans="1:8" ht="14.45" customHeight="1" x14ac:dyDescent="0.2">
      <c r="A3734" s="324">
        <v>5219</v>
      </c>
      <c r="B3734" s="324">
        <v>521901</v>
      </c>
      <c r="C3734" s="326" t="s">
        <v>8245</v>
      </c>
      <c r="D3734" s="326" t="s">
        <v>4864</v>
      </c>
      <c r="E3734" s="325">
        <v>33269</v>
      </c>
      <c r="F3734" s="325">
        <v>42825</v>
      </c>
      <c r="G3734" s="324">
        <v>1740261742</v>
      </c>
      <c r="H3734" s="324" t="s">
        <v>3259</v>
      </c>
    </row>
    <row r="3735" spans="1:8" ht="14.45" customHeight="1" x14ac:dyDescent="0.2">
      <c r="A3735" s="324">
        <v>4285</v>
      </c>
      <c r="B3735" s="324">
        <v>428504</v>
      </c>
      <c r="C3735" s="326" t="s">
        <v>8244</v>
      </c>
      <c r="D3735" s="326" t="s">
        <v>4394</v>
      </c>
      <c r="E3735" s="325">
        <v>33265</v>
      </c>
      <c r="F3735" s="325">
        <v>34060</v>
      </c>
      <c r="H3735" s="324" t="s">
        <v>7093</v>
      </c>
    </row>
    <row r="3736" spans="1:8" ht="14.45" customHeight="1" x14ac:dyDescent="0.2">
      <c r="A3736" s="324">
        <v>4247</v>
      </c>
      <c r="B3736" s="324">
        <v>424707</v>
      </c>
      <c r="C3736" s="326" t="s">
        <v>8243</v>
      </c>
      <c r="D3736" s="326" t="s">
        <v>3916</v>
      </c>
      <c r="E3736" s="325">
        <v>33262</v>
      </c>
      <c r="F3736" s="325">
        <v>36129</v>
      </c>
      <c r="H3736" s="324" t="s">
        <v>4557</v>
      </c>
    </row>
    <row r="3737" spans="1:8" ht="14.45" customHeight="1" x14ac:dyDescent="0.2">
      <c r="A3737" s="324">
        <v>4700</v>
      </c>
      <c r="B3737" s="324">
        <v>470002</v>
      </c>
      <c r="C3737" s="326" t="s">
        <v>8242</v>
      </c>
      <c r="D3737" s="326" t="s">
        <v>4864</v>
      </c>
      <c r="E3737" s="325">
        <v>33255</v>
      </c>
      <c r="F3737" s="325">
        <v>40147</v>
      </c>
      <c r="G3737" s="324">
        <v>1730160136</v>
      </c>
      <c r="H3737" s="324" t="s">
        <v>8241</v>
      </c>
    </row>
    <row r="3738" spans="1:8" ht="14.45" customHeight="1" x14ac:dyDescent="0.2">
      <c r="A3738" s="324">
        <v>4228</v>
      </c>
      <c r="B3738" s="324">
        <v>422803</v>
      </c>
      <c r="C3738" s="326" t="s">
        <v>8240</v>
      </c>
      <c r="D3738" s="326" t="s">
        <v>6008</v>
      </c>
      <c r="E3738" s="325">
        <v>33249</v>
      </c>
      <c r="F3738" s="325">
        <v>39311</v>
      </c>
      <c r="G3738" s="324">
        <v>1700813268</v>
      </c>
      <c r="H3738" s="324" t="s">
        <v>8239</v>
      </c>
    </row>
    <row r="3739" spans="1:8" ht="14.45" customHeight="1" x14ac:dyDescent="0.2">
      <c r="A3739" s="324">
        <v>4118</v>
      </c>
      <c r="B3739" s="324">
        <v>411803</v>
      </c>
      <c r="C3739" s="326" t="s">
        <v>8238</v>
      </c>
      <c r="D3739" s="326" t="s">
        <v>8237</v>
      </c>
      <c r="E3739" s="325">
        <v>33240</v>
      </c>
      <c r="F3739" s="325">
        <v>42063</v>
      </c>
      <c r="G3739" s="324">
        <v>1912995432</v>
      </c>
      <c r="H3739" s="324" t="s">
        <v>8236</v>
      </c>
    </row>
    <row r="3740" spans="1:8" ht="14.45" customHeight="1" x14ac:dyDescent="0.2">
      <c r="A3740" s="324">
        <v>4242</v>
      </c>
      <c r="B3740" s="324">
        <v>424203</v>
      </c>
      <c r="C3740" s="326" t="s">
        <v>8235</v>
      </c>
      <c r="D3740" s="326" t="s">
        <v>3900</v>
      </c>
      <c r="E3740" s="325">
        <v>33239</v>
      </c>
      <c r="F3740" s="325">
        <v>34252</v>
      </c>
      <c r="H3740" s="324" t="s">
        <v>3899</v>
      </c>
    </row>
    <row r="3741" spans="1:8" ht="14.45" customHeight="1" x14ac:dyDescent="0.2">
      <c r="A3741" s="324">
        <v>5262</v>
      </c>
      <c r="B3741" s="324">
        <v>526202</v>
      </c>
      <c r="C3741" s="326" t="s">
        <v>8234</v>
      </c>
      <c r="D3741" s="326" t="s">
        <v>3989</v>
      </c>
      <c r="E3741" s="325">
        <v>33239</v>
      </c>
      <c r="F3741" s="325">
        <v>35431</v>
      </c>
      <c r="H3741" s="324" t="s">
        <v>3988</v>
      </c>
    </row>
    <row r="3742" spans="1:8" ht="14.45" customHeight="1" x14ac:dyDescent="0.2">
      <c r="A3742" s="324">
        <v>4475</v>
      </c>
      <c r="B3742" s="324">
        <v>447504</v>
      </c>
      <c r="C3742" s="326" t="s">
        <v>8233</v>
      </c>
      <c r="D3742" s="326" t="s">
        <v>7891</v>
      </c>
      <c r="E3742" s="325">
        <v>33231</v>
      </c>
      <c r="F3742" s="325">
        <v>35827</v>
      </c>
      <c r="H3742" s="324" t="s">
        <v>8232</v>
      </c>
    </row>
    <row r="3743" spans="1:8" ht="14.45" customHeight="1" x14ac:dyDescent="0.2">
      <c r="A3743" s="324">
        <v>4857</v>
      </c>
      <c r="B3743" s="324">
        <v>485703</v>
      </c>
      <c r="C3743" s="326" t="s">
        <v>3832</v>
      </c>
      <c r="D3743" s="326" t="s">
        <v>6811</v>
      </c>
      <c r="E3743" s="325">
        <v>33222</v>
      </c>
      <c r="F3743" s="325">
        <v>33543</v>
      </c>
      <c r="H3743" s="324" t="s">
        <v>6810</v>
      </c>
    </row>
    <row r="3744" spans="1:8" ht="14.45" customHeight="1" x14ac:dyDescent="0.2">
      <c r="A3744" s="324">
        <v>5291</v>
      </c>
      <c r="B3744" s="324">
        <v>529101</v>
      </c>
      <c r="C3744" s="326" t="s">
        <v>8231</v>
      </c>
      <c r="D3744" s="326" t="s">
        <v>8230</v>
      </c>
      <c r="E3744" s="325">
        <v>33217</v>
      </c>
      <c r="F3744" s="325">
        <v>35551</v>
      </c>
      <c r="H3744" s="324" t="s">
        <v>8229</v>
      </c>
    </row>
    <row r="3745" spans="1:8" ht="14.45" customHeight="1" x14ac:dyDescent="0.2">
      <c r="A3745" s="324">
        <v>5287</v>
      </c>
      <c r="B3745" s="324">
        <v>528701</v>
      </c>
      <c r="C3745" s="326" t="s">
        <v>8228</v>
      </c>
      <c r="D3745" s="326" t="s">
        <v>8227</v>
      </c>
      <c r="E3745" s="325">
        <v>33213</v>
      </c>
      <c r="F3745" s="325">
        <v>109574</v>
      </c>
      <c r="G3745" s="324">
        <v>1457398133</v>
      </c>
      <c r="H3745" s="324" t="s">
        <v>8226</v>
      </c>
    </row>
    <row r="3746" spans="1:8" ht="14.45" customHeight="1" x14ac:dyDescent="0.2">
      <c r="A3746" s="324">
        <v>5290</v>
      </c>
      <c r="B3746" s="324">
        <v>529001</v>
      </c>
      <c r="C3746" s="326" t="s">
        <v>8225</v>
      </c>
      <c r="D3746" s="326" t="s">
        <v>7711</v>
      </c>
      <c r="E3746" s="325">
        <v>33211</v>
      </c>
      <c r="F3746" s="325">
        <v>39933</v>
      </c>
      <c r="G3746" s="324">
        <v>1861496192</v>
      </c>
      <c r="H3746" s="324" t="s">
        <v>7710</v>
      </c>
    </row>
    <row r="3747" spans="1:8" ht="14.45" customHeight="1" x14ac:dyDescent="0.2">
      <c r="A3747" s="324">
        <v>4619</v>
      </c>
      <c r="B3747" s="324">
        <v>461904</v>
      </c>
      <c r="C3747" s="326" t="s">
        <v>7278</v>
      </c>
      <c r="D3747" s="326" t="s">
        <v>7277</v>
      </c>
      <c r="E3747" s="325">
        <v>33208</v>
      </c>
      <c r="F3747" s="325">
        <v>37072</v>
      </c>
      <c r="H3747" s="324" t="s">
        <v>7276</v>
      </c>
    </row>
    <row r="3748" spans="1:8" ht="14.45" customHeight="1" x14ac:dyDescent="0.2">
      <c r="A3748" s="324">
        <v>4886</v>
      </c>
      <c r="B3748" s="324">
        <v>488604</v>
      </c>
      <c r="C3748" s="326" t="s">
        <v>7218</v>
      </c>
      <c r="D3748" s="326" t="s">
        <v>8224</v>
      </c>
      <c r="E3748" s="325">
        <v>33208</v>
      </c>
      <c r="F3748" s="325">
        <v>34455</v>
      </c>
      <c r="H3748" s="324" t="s">
        <v>8223</v>
      </c>
    </row>
    <row r="3749" spans="1:8" ht="14.45" customHeight="1" x14ac:dyDescent="0.2">
      <c r="A3749" s="324">
        <v>4908</v>
      </c>
      <c r="B3749" s="324">
        <v>490808</v>
      </c>
      <c r="C3749" s="326" t="s">
        <v>8050</v>
      </c>
      <c r="D3749" s="326" t="s">
        <v>8222</v>
      </c>
      <c r="E3749" s="325">
        <v>33208</v>
      </c>
      <c r="F3749" s="325">
        <v>36086</v>
      </c>
      <c r="H3749" s="324" t="s">
        <v>8221</v>
      </c>
    </row>
    <row r="3750" spans="1:8" ht="14.45" customHeight="1" x14ac:dyDescent="0.2">
      <c r="A3750" s="324">
        <v>4985</v>
      </c>
      <c r="B3750" s="324">
        <v>498503</v>
      </c>
      <c r="C3750" s="326" t="s">
        <v>8220</v>
      </c>
      <c r="D3750" s="326" t="s">
        <v>7277</v>
      </c>
      <c r="E3750" s="325">
        <v>33208</v>
      </c>
      <c r="F3750" s="325">
        <v>37072</v>
      </c>
      <c r="H3750" s="324" t="s">
        <v>7276</v>
      </c>
    </row>
    <row r="3751" spans="1:8" ht="14.45" customHeight="1" x14ac:dyDescent="0.2">
      <c r="A3751" s="324">
        <v>5241</v>
      </c>
      <c r="B3751" s="324">
        <v>524102</v>
      </c>
      <c r="C3751" s="326" t="s">
        <v>7823</v>
      </c>
      <c r="D3751" s="326" t="s">
        <v>7822</v>
      </c>
      <c r="E3751" s="325">
        <v>33208</v>
      </c>
      <c r="F3751" s="325">
        <v>34639</v>
      </c>
      <c r="H3751" s="324" t="s">
        <v>7821</v>
      </c>
    </row>
    <row r="3752" spans="1:8" ht="14.45" customHeight="1" x14ac:dyDescent="0.2">
      <c r="A3752" s="324">
        <v>5289</v>
      </c>
      <c r="B3752" s="324">
        <v>528901</v>
      </c>
      <c r="C3752" s="326" t="s">
        <v>8219</v>
      </c>
      <c r="D3752" s="326" t="s">
        <v>8218</v>
      </c>
      <c r="E3752" s="325">
        <v>33206</v>
      </c>
      <c r="F3752" s="325">
        <v>40877</v>
      </c>
      <c r="G3752" s="324">
        <v>1871581439</v>
      </c>
      <c r="H3752" s="324" t="s">
        <v>8217</v>
      </c>
    </row>
    <row r="3753" spans="1:8" ht="14.45" customHeight="1" x14ac:dyDescent="0.2">
      <c r="A3753" s="324">
        <v>5200</v>
      </c>
      <c r="B3753" s="324">
        <v>520001</v>
      </c>
      <c r="C3753" s="326" t="s">
        <v>8216</v>
      </c>
      <c r="D3753" s="326" t="s">
        <v>8215</v>
      </c>
      <c r="E3753" s="325">
        <v>33182</v>
      </c>
      <c r="F3753" s="325">
        <v>33784</v>
      </c>
      <c r="H3753" s="324" t="s">
        <v>8214</v>
      </c>
    </row>
    <row r="3754" spans="1:8" ht="14.45" customHeight="1" x14ac:dyDescent="0.2">
      <c r="A3754" s="324">
        <v>4156</v>
      </c>
      <c r="B3754" s="324">
        <v>415602</v>
      </c>
      <c r="C3754" s="326" t="s">
        <v>4717</v>
      </c>
      <c r="D3754" s="326" t="s">
        <v>8213</v>
      </c>
      <c r="E3754" s="325">
        <v>33178</v>
      </c>
      <c r="F3754" s="325">
        <v>42026</v>
      </c>
      <c r="G3754" s="324">
        <v>1831200997</v>
      </c>
      <c r="H3754" s="324" t="s">
        <v>8212</v>
      </c>
    </row>
    <row r="3755" spans="1:8" ht="14.45" customHeight="1" x14ac:dyDescent="0.2">
      <c r="A3755" s="324">
        <v>5288</v>
      </c>
      <c r="B3755" s="324">
        <v>528801</v>
      </c>
      <c r="C3755" s="326" t="s">
        <v>8211</v>
      </c>
      <c r="D3755" s="326" t="s">
        <v>3916</v>
      </c>
      <c r="E3755" s="325">
        <v>33178</v>
      </c>
      <c r="F3755" s="325">
        <v>36161</v>
      </c>
      <c r="H3755" s="324" t="s">
        <v>4557</v>
      </c>
    </row>
    <row r="3756" spans="1:8" ht="14.45" customHeight="1" x14ac:dyDescent="0.2">
      <c r="A3756" s="324">
        <v>4250</v>
      </c>
      <c r="B3756" s="324">
        <v>425006</v>
      </c>
      <c r="C3756" s="326" t="s">
        <v>8210</v>
      </c>
      <c r="D3756" s="326" t="s">
        <v>3916</v>
      </c>
      <c r="E3756" s="325">
        <v>33156</v>
      </c>
      <c r="F3756" s="325">
        <v>36130</v>
      </c>
      <c r="H3756" s="324" t="s">
        <v>4557</v>
      </c>
    </row>
    <row r="3757" spans="1:8" ht="14.45" customHeight="1" x14ac:dyDescent="0.2">
      <c r="A3757" s="324">
        <v>5102</v>
      </c>
      <c r="B3757" s="324">
        <v>510204</v>
      </c>
      <c r="C3757" s="326" t="s">
        <v>8209</v>
      </c>
      <c r="D3757" s="326" t="s">
        <v>7334</v>
      </c>
      <c r="E3757" s="325">
        <v>33147</v>
      </c>
      <c r="F3757" s="325">
        <v>34547</v>
      </c>
      <c r="H3757" s="324" t="s">
        <v>8208</v>
      </c>
    </row>
    <row r="3758" spans="1:8" ht="14.45" customHeight="1" x14ac:dyDescent="0.2">
      <c r="A3758" s="324">
        <v>5130</v>
      </c>
      <c r="B3758" s="324">
        <v>513003</v>
      </c>
      <c r="C3758" s="326" t="s">
        <v>8207</v>
      </c>
      <c r="D3758" s="326" t="s">
        <v>7334</v>
      </c>
      <c r="E3758" s="325">
        <v>33147</v>
      </c>
      <c r="F3758" s="325">
        <v>34547</v>
      </c>
      <c r="H3758" s="324" t="s">
        <v>7333</v>
      </c>
    </row>
    <row r="3759" spans="1:8" ht="14.45" customHeight="1" x14ac:dyDescent="0.2">
      <c r="A3759" s="324">
        <v>5152</v>
      </c>
      <c r="B3759" s="324">
        <v>515204</v>
      </c>
      <c r="C3759" s="326" t="s">
        <v>6445</v>
      </c>
      <c r="D3759" s="326" t="s">
        <v>7334</v>
      </c>
      <c r="E3759" s="325">
        <v>33147</v>
      </c>
      <c r="F3759" s="325">
        <v>34547</v>
      </c>
      <c r="H3759" s="324" t="s">
        <v>7333</v>
      </c>
    </row>
    <row r="3760" spans="1:8" ht="14.45" customHeight="1" x14ac:dyDescent="0.2">
      <c r="A3760" s="324">
        <v>5063</v>
      </c>
      <c r="B3760" s="324">
        <v>506304</v>
      </c>
      <c r="C3760" s="326" t="s">
        <v>8206</v>
      </c>
      <c r="D3760" s="326" t="s">
        <v>8205</v>
      </c>
      <c r="E3760" s="325">
        <v>33137</v>
      </c>
      <c r="F3760" s="325">
        <v>35528</v>
      </c>
      <c r="H3760" s="324" t="s">
        <v>7103</v>
      </c>
    </row>
    <row r="3761" spans="1:8" ht="14.45" customHeight="1" x14ac:dyDescent="0.2">
      <c r="A3761" s="324">
        <v>4398</v>
      </c>
      <c r="B3761" s="324">
        <v>439803</v>
      </c>
      <c r="C3761" s="326" t="s">
        <v>8204</v>
      </c>
      <c r="D3761" s="326" t="s">
        <v>7309</v>
      </c>
      <c r="E3761" s="325">
        <v>33128</v>
      </c>
      <c r="F3761" s="325">
        <v>33695</v>
      </c>
      <c r="H3761" s="324" t="s">
        <v>8203</v>
      </c>
    </row>
    <row r="3762" spans="1:8" ht="14.45" customHeight="1" x14ac:dyDescent="0.2">
      <c r="A3762" s="324">
        <v>5285</v>
      </c>
      <c r="B3762" s="324">
        <v>528501</v>
      </c>
      <c r="C3762" s="326" t="s">
        <v>8202</v>
      </c>
      <c r="D3762" s="326" t="s">
        <v>8202</v>
      </c>
      <c r="E3762" s="325">
        <v>33126</v>
      </c>
      <c r="F3762" s="325">
        <v>109574</v>
      </c>
      <c r="G3762" s="324">
        <v>1386751428</v>
      </c>
      <c r="H3762" s="324" t="s">
        <v>8201</v>
      </c>
    </row>
    <row r="3763" spans="1:8" ht="14.45" customHeight="1" x14ac:dyDescent="0.2">
      <c r="A3763" s="324">
        <v>4416</v>
      </c>
      <c r="B3763" s="324">
        <v>441604</v>
      </c>
      <c r="C3763" s="326" t="s">
        <v>8200</v>
      </c>
      <c r="D3763" s="326" t="s">
        <v>8196</v>
      </c>
      <c r="E3763" s="325">
        <v>33117</v>
      </c>
      <c r="F3763" s="325">
        <v>34121</v>
      </c>
      <c r="H3763" s="324" t="s">
        <v>8195</v>
      </c>
    </row>
    <row r="3764" spans="1:8" ht="14.45" customHeight="1" x14ac:dyDescent="0.2">
      <c r="A3764" s="324">
        <v>4617</v>
      </c>
      <c r="B3764" s="324">
        <v>461704</v>
      </c>
      <c r="C3764" s="326" t="s">
        <v>4114</v>
      </c>
      <c r="D3764" s="326" t="s">
        <v>8199</v>
      </c>
      <c r="E3764" s="325">
        <v>33117</v>
      </c>
      <c r="F3764" s="325">
        <v>33725</v>
      </c>
      <c r="H3764" s="324" t="s">
        <v>8198</v>
      </c>
    </row>
    <row r="3765" spans="1:8" ht="14.45" customHeight="1" x14ac:dyDescent="0.2">
      <c r="A3765" s="324">
        <v>4732</v>
      </c>
      <c r="B3765" s="324">
        <v>473204</v>
      </c>
      <c r="C3765" s="326" t="s">
        <v>4114</v>
      </c>
      <c r="D3765" s="326" t="s">
        <v>3907</v>
      </c>
      <c r="E3765" s="325">
        <v>33117</v>
      </c>
      <c r="F3765" s="325">
        <v>33524</v>
      </c>
      <c r="H3765" s="324" t="s">
        <v>4620</v>
      </c>
    </row>
    <row r="3766" spans="1:8" ht="14.45" customHeight="1" x14ac:dyDescent="0.2">
      <c r="A3766" s="324">
        <v>4817</v>
      </c>
      <c r="B3766" s="324">
        <v>481707</v>
      </c>
      <c r="C3766" s="326" t="s">
        <v>7690</v>
      </c>
      <c r="D3766" s="326" t="s">
        <v>7694</v>
      </c>
      <c r="E3766" s="325">
        <v>33117</v>
      </c>
      <c r="F3766" s="325">
        <v>35034</v>
      </c>
      <c r="H3766" s="324" t="s">
        <v>7693</v>
      </c>
    </row>
    <row r="3767" spans="1:8" ht="14.45" customHeight="1" x14ac:dyDescent="0.2">
      <c r="A3767" s="324">
        <v>4964</v>
      </c>
      <c r="B3767" s="324">
        <v>496406</v>
      </c>
      <c r="C3767" s="326" t="s">
        <v>8197</v>
      </c>
      <c r="D3767" s="326" t="s">
        <v>8196</v>
      </c>
      <c r="E3767" s="325">
        <v>33117</v>
      </c>
      <c r="F3767" s="325">
        <v>34121</v>
      </c>
      <c r="H3767" s="324" t="s">
        <v>8195</v>
      </c>
    </row>
    <row r="3768" spans="1:8" ht="14.45" customHeight="1" x14ac:dyDescent="0.2">
      <c r="A3768" s="324">
        <v>4351</v>
      </c>
      <c r="B3768" s="324">
        <v>435103</v>
      </c>
      <c r="C3768" s="326" t="s">
        <v>8194</v>
      </c>
      <c r="D3768" s="326" t="s">
        <v>8044</v>
      </c>
      <c r="E3768" s="325">
        <v>33116</v>
      </c>
      <c r="F3768" s="325">
        <v>39083</v>
      </c>
      <c r="G3768" s="324">
        <v>1134107683</v>
      </c>
      <c r="H3768" s="324" t="s">
        <v>8043</v>
      </c>
    </row>
    <row r="3769" spans="1:8" ht="14.45" customHeight="1" x14ac:dyDescent="0.2">
      <c r="A3769" s="324">
        <v>4274</v>
      </c>
      <c r="B3769" s="324">
        <v>427407</v>
      </c>
      <c r="C3769" s="326" t="s">
        <v>6758</v>
      </c>
      <c r="D3769" s="326" t="s">
        <v>7681</v>
      </c>
      <c r="E3769" s="325">
        <v>33108</v>
      </c>
      <c r="F3769" s="325">
        <v>33488</v>
      </c>
      <c r="H3769" s="324" t="s">
        <v>7841</v>
      </c>
    </row>
    <row r="3770" spans="1:8" ht="14.45" customHeight="1" x14ac:dyDescent="0.2">
      <c r="A3770" s="324">
        <v>4537</v>
      </c>
      <c r="B3770" s="324">
        <v>453703</v>
      </c>
      <c r="C3770" s="326" t="s">
        <v>7444</v>
      </c>
      <c r="D3770" s="326" t="s">
        <v>3916</v>
      </c>
      <c r="E3770" s="325">
        <v>33086</v>
      </c>
      <c r="F3770" s="325">
        <v>34639</v>
      </c>
      <c r="H3770" s="324" t="s">
        <v>4557</v>
      </c>
    </row>
    <row r="3771" spans="1:8" ht="14.45" customHeight="1" x14ac:dyDescent="0.2">
      <c r="A3771" s="324">
        <v>4606</v>
      </c>
      <c r="B3771" s="324">
        <v>460606</v>
      </c>
      <c r="C3771" s="326" t="s">
        <v>8193</v>
      </c>
      <c r="D3771" s="326" t="s">
        <v>6205</v>
      </c>
      <c r="E3771" s="325">
        <v>33086</v>
      </c>
      <c r="F3771" s="325">
        <v>37256</v>
      </c>
      <c r="H3771" s="324" t="s">
        <v>8192</v>
      </c>
    </row>
    <row r="3772" spans="1:8" ht="14.45" customHeight="1" x14ac:dyDescent="0.2">
      <c r="A3772" s="324">
        <v>4980</v>
      </c>
      <c r="B3772" s="324">
        <v>498003</v>
      </c>
      <c r="C3772" s="326" t="s">
        <v>7518</v>
      </c>
      <c r="D3772" s="326" t="s">
        <v>8191</v>
      </c>
      <c r="E3772" s="325">
        <v>33086</v>
      </c>
      <c r="F3772" s="325">
        <v>34211</v>
      </c>
      <c r="H3772" s="324" t="s">
        <v>8190</v>
      </c>
    </row>
    <row r="3773" spans="1:8" ht="14.45" customHeight="1" x14ac:dyDescent="0.2">
      <c r="A3773" s="324">
        <v>5071</v>
      </c>
      <c r="B3773" s="324">
        <v>507105</v>
      </c>
      <c r="C3773" s="326" t="s">
        <v>8189</v>
      </c>
      <c r="D3773" s="326" t="s">
        <v>8188</v>
      </c>
      <c r="E3773" s="325">
        <v>33086</v>
      </c>
      <c r="F3773" s="325">
        <v>34304</v>
      </c>
      <c r="H3773" s="324" t="s">
        <v>8187</v>
      </c>
    </row>
    <row r="3774" spans="1:8" ht="14.45" customHeight="1" x14ac:dyDescent="0.2">
      <c r="A3774" s="324">
        <v>5103</v>
      </c>
      <c r="B3774" s="324">
        <v>510306</v>
      </c>
      <c r="C3774" s="326" t="s">
        <v>8186</v>
      </c>
      <c r="D3774" s="326" t="s">
        <v>7215</v>
      </c>
      <c r="E3774" s="325">
        <v>33086</v>
      </c>
      <c r="F3774" s="325">
        <v>35004</v>
      </c>
      <c r="H3774" s="324" t="s">
        <v>7214</v>
      </c>
    </row>
    <row r="3775" spans="1:8" ht="14.45" customHeight="1" x14ac:dyDescent="0.2">
      <c r="A3775" s="324">
        <v>5182</v>
      </c>
      <c r="B3775" s="324">
        <v>518202</v>
      </c>
      <c r="C3775" s="326" t="s">
        <v>7012</v>
      </c>
      <c r="D3775" s="326" t="s">
        <v>7012</v>
      </c>
      <c r="E3775" s="325">
        <v>33069</v>
      </c>
      <c r="F3775" s="325">
        <v>34182</v>
      </c>
      <c r="H3775" s="324" t="s">
        <v>8185</v>
      </c>
    </row>
    <row r="3776" spans="1:8" ht="14.45" customHeight="1" x14ac:dyDescent="0.2">
      <c r="A3776" s="324">
        <v>4982</v>
      </c>
      <c r="B3776" s="324">
        <v>498208</v>
      </c>
      <c r="C3776" s="326" t="s">
        <v>7688</v>
      </c>
      <c r="D3776" s="326" t="s">
        <v>7150</v>
      </c>
      <c r="E3776" s="325">
        <v>33067</v>
      </c>
      <c r="F3776" s="325">
        <v>42369</v>
      </c>
      <c r="G3776" s="324">
        <v>1881781649</v>
      </c>
      <c r="H3776" s="324" t="s">
        <v>8184</v>
      </c>
    </row>
    <row r="3777" spans="1:8" ht="14.45" customHeight="1" x14ac:dyDescent="0.2">
      <c r="A3777" s="324">
        <v>4869</v>
      </c>
      <c r="B3777" s="324">
        <v>486906</v>
      </c>
      <c r="C3777" s="326" t="s">
        <v>7355</v>
      </c>
      <c r="D3777" s="326" t="s">
        <v>7832</v>
      </c>
      <c r="E3777" s="325">
        <v>33066</v>
      </c>
      <c r="F3777" s="325">
        <v>35704</v>
      </c>
      <c r="H3777" s="324" t="s">
        <v>8183</v>
      </c>
    </row>
    <row r="3778" spans="1:8" ht="14.45" customHeight="1" x14ac:dyDescent="0.2">
      <c r="A3778" s="324">
        <v>4014</v>
      </c>
      <c r="B3778" s="324">
        <v>401403</v>
      </c>
      <c r="C3778" s="326" t="s">
        <v>7951</v>
      </c>
      <c r="D3778" s="326" t="s">
        <v>8182</v>
      </c>
      <c r="E3778" s="325">
        <v>33055</v>
      </c>
      <c r="F3778" s="325">
        <v>34671</v>
      </c>
      <c r="H3778" s="324" t="s">
        <v>8181</v>
      </c>
    </row>
    <row r="3779" spans="1:8" ht="14.45" customHeight="1" x14ac:dyDescent="0.2">
      <c r="A3779" s="324">
        <v>4440</v>
      </c>
      <c r="B3779" s="324">
        <v>444005</v>
      </c>
      <c r="C3779" s="326" t="s">
        <v>8180</v>
      </c>
      <c r="D3779" s="326" t="s">
        <v>8179</v>
      </c>
      <c r="E3779" s="325">
        <v>33055</v>
      </c>
      <c r="F3779" s="325">
        <v>39325</v>
      </c>
      <c r="G3779" s="324">
        <v>1235194390</v>
      </c>
      <c r="H3779" s="324" t="s">
        <v>8178</v>
      </c>
    </row>
    <row r="3780" spans="1:8" ht="14.45" customHeight="1" x14ac:dyDescent="0.2">
      <c r="A3780" s="324">
        <v>4663</v>
      </c>
      <c r="B3780" s="324">
        <v>466305</v>
      </c>
      <c r="C3780" s="326" t="s">
        <v>8177</v>
      </c>
      <c r="D3780" s="326" t="s">
        <v>7059</v>
      </c>
      <c r="E3780" s="325">
        <v>33055</v>
      </c>
      <c r="F3780" s="325">
        <v>34335</v>
      </c>
      <c r="H3780" s="324" t="s">
        <v>8176</v>
      </c>
    </row>
    <row r="3781" spans="1:8" ht="14.45" customHeight="1" x14ac:dyDescent="0.2">
      <c r="A3781" s="324">
        <v>5252</v>
      </c>
      <c r="B3781" s="324">
        <v>525202</v>
      </c>
      <c r="C3781" s="326" t="s">
        <v>8175</v>
      </c>
      <c r="D3781" s="326" t="s">
        <v>8174</v>
      </c>
      <c r="E3781" s="325">
        <v>33055</v>
      </c>
      <c r="F3781" s="325">
        <v>34090</v>
      </c>
      <c r="H3781" s="324" t="s">
        <v>8173</v>
      </c>
    </row>
    <row r="3782" spans="1:8" ht="14.45" customHeight="1" x14ac:dyDescent="0.2">
      <c r="A3782" s="324">
        <v>4164</v>
      </c>
      <c r="B3782" s="324">
        <v>416403</v>
      </c>
      <c r="C3782" s="326" t="s">
        <v>7328</v>
      </c>
      <c r="D3782" s="326" t="s">
        <v>3916</v>
      </c>
      <c r="E3782" s="325">
        <v>33052</v>
      </c>
      <c r="F3782" s="325">
        <v>37468</v>
      </c>
      <c r="H3782" s="324" t="s">
        <v>4557</v>
      </c>
    </row>
    <row r="3783" spans="1:8" ht="14.45" customHeight="1" x14ac:dyDescent="0.2">
      <c r="A3783" s="324">
        <v>4218</v>
      </c>
      <c r="B3783" s="324">
        <v>421802</v>
      </c>
      <c r="C3783" s="326" t="s">
        <v>8172</v>
      </c>
      <c r="D3783" s="326" t="s">
        <v>4405</v>
      </c>
      <c r="E3783" s="325">
        <v>33050</v>
      </c>
      <c r="F3783" s="325">
        <v>34608</v>
      </c>
      <c r="H3783" s="324" t="s">
        <v>4657</v>
      </c>
    </row>
    <row r="3784" spans="1:8" ht="14.45" customHeight="1" x14ac:dyDescent="0.2">
      <c r="A3784" s="324">
        <v>5282</v>
      </c>
      <c r="B3784" s="324">
        <v>528201</v>
      </c>
      <c r="C3784" s="326" t="s">
        <v>8171</v>
      </c>
      <c r="D3784" s="326" t="s">
        <v>3916</v>
      </c>
      <c r="E3784" s="325">
        <v>33045</v>
      </c>
      <c r="F3784" s="325">
        <v>33695</v>
      </c>
      <c r="H3784" s="324" t="s">
        <v>4557</v>
      </c>
    </row>
    <row r="3785" spans="1:8" ht="14.45" customHeight="1" x14ac:dyDescent="0.2">
      <c r="A3785" s="324">
        <v>5231</v>
      </c>
      <c r="B3785" s="324">
        <v>523104</v>
      </c>
      <c r="C3785" s="326" t="s">
        <v>7729</v>
      </c>
      <c r="D3785" s="326" t="s">
        <v>8170</v>
      </c>
      <c r="E3785" s="325">
        <v>33025</v>
      </c>
      <c r="F3785" s="325">
        <v>33147</v>
      </c>
      <c r="H3785" s="324" t="s">
        <v>8169</v>
      </c>
    </row>
    <row r="3786" spans="1:8" ht="14.45" customHeight="1" x14ac:dyDescent="0.2">
      <c r="A3786" s="324">
        <v>4808</v>
      </c>
      <c r="B3786" s="324">
        <v>480802</v>
      </c>
      <c r="C3786" s="326" t="s">
        <v>8168</v>
      </c>
      <c r="D3786" s="326" t="s">
        <v>3900</v>
      </c>
      <c r="E3786" s="325">
        <v>33008</v>
      </c>
      <c r="F3786" s="325">
        <v>34252</v>
      </c>
      <c r="H3786" s="324" t="s">
        <v>3899</v>
      </c>
    </row>
    <row r="3787" spans="1:8" ht="14.45" customHeight="1" x14ac:dyDescent="0.2">
      <c r="A3787" s="324">
        <v>4892</v>
      </c>
      <c r="B3787" s="324">
        <v>489205</v>
      </c>
      <c r="C3787" s="326" t="s">
        <v>7116</v>
      </c>
      <c r="D3787" s="326" t="s">
        <v>3916</v>
      </c>
      <c r="E3787" s="325">
        <v>32996</v>
      </c>
      <c r="F3787" s="325">
        <v>36129</v>
      </c>
      <c r="H3787" s="324" t="s">
        <v>4557</v>
      </c>
    </row>
    <row r="3788" spans="1:8" ht="14.45" customHeight="1" x14ac:dyDescent="0.2">
      <c r="A3788" s="324">
        <v>4744</v>
      </c>
      <c r="B3788" s="324">
        <v>474405</v>
      </c>
      <c r="C3788" s="326" t="s">
        <v>7121</v>
      </c>
      <c r="D3788" s="326" t="s">
        <v>5384</v>
      </c>
      <c r="E3788" s="325">
        <v>32994</v>
      </c>
      <c r="F3788" s="325">
        <v>38107</v>
      </c>
      <c r="H3788" s="324" t="s">
        <v>8167</v>
      </c>
    </row>
    <row r="3789" spans="1:8" ht="14.45" customHeight="1" x14ac:dyDescent="0.2">
      <c r="A3789" s="324">
        <v>4864</v>
      </c>
      <c r="B3789" s="324">
        <v>486404</v>
      </c>
      <c r="C3789" s="326" t="s">
        <v>3819</v>
      </c>
      <c r="D3789" s="326" t="s">
        <v>8166</v>
      </c>
      <c r="E3789" s="325">
        <v>32994</v>
      </c>
      <c r="F3789" s="325">
        <v>33725</v>
      </c>
      <c r="H3789" s="324" t="s">
        <v>8165</v>
      </c>
    </row>
    <row r="3790" spans="1:8" ht="14.45" customHeight="1" x14ac:dyDescent="0.2">
      <c r="A3790" s="324">
        <v>4701</v>
      </c>
      <c r="B3790" s="324">
        <v>470103</v>
      </c>
      <c r="C3790" s="326" t="s">
        <v>4034</v>
      </c>
      <c r="D3790" s="326" t="s">
        <v>8161</v>
      </c>
      <c r="E3790" s="325">
        <v>32964</v>
      </c>
      <c r="F3790" s="325">
        <v>37955</v>
      </c>
      <c r="H3790" s="324" t="s">
        <v>8164</v>
      </c>
    </row>
    <row r="3791" spans="1:8" ht="14.45" customHeight="1" x14ac:dyDescent="0.2">
      <c r="A3791" s="324">
        <v>4811</v>
      </c>
      <c r="B3791" s="324">
        <v>481105</v>
      </c>
      <c r="C3791" s="326" t="s">
        <v>8163</v>
      </c>
      <c r="D3791" s="326" t="s">
        <v>3928</v>
      </c>
      <c r="E3791" s="325">
        <v>32964</v>
      </c>
      <c r="F3791" s="325">
        <v>38352</v>
      </c>
      <c r="H3791" s="324" t="s">
        <v>5829</v>
      </c>
    </row>
    <row r="3792" spans="1:8" ht="14.45" customHeight="1" x14ac:dyDescent="0.2">
      <c r="A3792" s="324">
        <v>5181</v>
      </c>
      <c r="B3792" s="324">
        <v>518105</v>
      </c>
      <c r="C3792" s="326" t="s">
        <v>8162</v>
      </c>
      <c r="D3792" s="326" t="s">
        <v>8161</v>
      </c>
      <c r="E3792" s="325">
        <v>32964</v>
      </c>
      <c r="F3792" s="325">
        <v>38046</v>
      </c>
      <c r="H3792" s="324" t="s">
        <v>8160</v>
      </c>
    </row>
    <row r="3793" spans="1:8" ht="14.45" customHeight="1" x14ac:dyDescent="0.2">
      <c r="A3793" s="324">
        <v>5280</v>
      </c>
      <c r="B3793" s="324">
        <v>528001</v>
      </c>
      <c r="C3793" s="326" t="s">
        <v>8159</v>
      </c>
      <c r="D3793" s="326" t="s">
        <v>7106</v>
      </c>
      <c r="E3793" s="325">
        <v>32962</v>
      </c>
      <c r="F3793" s="325">
        <v>34608</v>
      </c>
      <c r="H3793" s="324" t="s">
        <v>8158</v>
      </c>
    </row>
    <row r="3794" spans="1:8" ht="14.45" customHeight="1" x14ac:dyDescent="0.2">
      <c r="A3794" s="324">
        <v>4835</v>
      </c>
      <c r="B3794" s="324">
        <v>483509</v>
      </c>
      <c r="C3794" s="326" t="s">
        <v>8157</v>
      </c>
      <c r="D3794" s="326" t="s">
        <v>3916</v>
      </c>
      <c r="E3794" s="325">
        <v>32955</v>
      </c>
      <c r="F3794" s="325">
        <v>36130</v>
      </c>
      <c r="H3794" s="324" t="s">
        <v>4557</v>
      </c>
    </row>
    <row r="3795" spans="1:8" ht="14.45" customHeight="1" x14ac:dyDescent="0.2">
      <c r="A3795" s="324">
        <v>4291</v>
      </c>
      <c r="B3795" s="324">
        <v>429105</v>
      </c>
      <c r="C3795" s="326" t="s">
        <v>7844</v>
      </c>
      <c r="D3795" s="326" t="s">
        <v>7786</v>
      </c>
      <c r="E3795" s="325">
        <v>32948</v>
      </c>
      <c r="F3795" s="325">
        <v>37121</v>
      </c>
      <c r="H3795" s="324" t="s">
        <v>8156</v>
      </c>
    </row>
    <row r="3796" spans="1:8" ht="14.45" customHeight="1" x14ac:dyDescent="0.2">
      <c r="A3796" s="324">
        <v>5079</v>
      </c>
      <c r="B3796" s="324">
        <v>507907</v>
      </c>
      <c r="C3796" s="326" t="s">
        <v>8002</v>
      </c>
      <c r="D3796" s="326" t="s">
        <v>8001</v>
      </c>
      <c r="E3796" s="325">
        <v>32948</v>
      </c>
      <c r="F3796" s="325">
        <v>35704</v>
      </c>
      <c r="H3796" s="324" t="s">
        <v>8000</v>
      </c>
    </row>
    <row r="3797" spans="1:8" ht="14.45" customHeight="1" x14ac:dyDescent="0.2">
      <c r="A3797" s="324">
        <v>5240</v>
      </c>
      <c r="B3797" s="324">
        <v>524003</v>
      </c>
      <c r="C3797" s="326" t="s">
        <v>7795</v>
      </c>
      <c r="D3797" s="326" t="s">
        <v>8040</v>
      </c>
      <c r="E3797" s="325">
        <v>32947</v>
      </c>
      <c r="F3797" s="325">
        <v>34578</v>
      </c>
      <c r="H3797" s="324" t="s">
        <v>8039</v>
      </c>
    </row>
    <row r="3798" spans="1:8" ht="14.45" customHeight="1" x14ac:dyDescent="0.2">
      <c r="A3798" s="324">
        <v>4658</v>
      </c>
      <c r="B3798" s="324">
        <v>465803</v>
      </c>
      <c r="C3798" s="326" t="s">
        <v>4979</v>
      </c>
      <c r="D3798" s="326" t="s">
        <v>3928</v>
      </c>
      <c r="E3798" s="325">
        <v>32940</v>
      </c>
      <c r="F3798" s="325">
        <v>35649</v>
      </c>
      <c r="H3798" s="324" t="s">
        <v>5829</v>
      </c>
    </row>
    <row r="3799" spans="1:8" ht="14.45" customHeight="1" x14ac:dyDescent="0.2">
      <c r="A3799" s="324">
        <v>4051</v>
      </c>
      <c r="B3799" s="324">
        <v>405102</v>
      </c>
      <c r="C3799" s="326" t="s">
        <v>4805</v>
      </c>
      <c r="D3799" s="326" t="s">
        <v>8155</v>
      </c>
      <c r="E3799" s="325">
        <v>32933</v>
      </c>
      <c r="F3799" s="325">
        <v>40237</v>
      </c>
      <c r="G3799" s="324">
        <v>1932147337</v>
      </c>
      <c r="H3799" s="324" t="s">
        <v>8154</v>
      </c>
    </row>
    <row r="3800" spans="1:8" ht="14.45" customHeight="1" x14ac:dyDescent="0.2">
      <c r="A3800" s="324">
        <v>4988</v>
      </c>
      <c r="B3800" s="324">
        <v>498807</v>
      </c>
      <c r="C3800" s="326" t="s">
        <v>8141</v>
      </c>
      <c r="D3800" s="326" t="s">
        <v>8152</v>
      </c>
      <c r="E3800" s="325">
        <v>32933</v>
      </c>
      <c r="F3800" s="325">
        <v>42063</v>
      </c>
      <c r="G3800" s="324">
        <v>1972592970</v>
      </c>
      <c r="H3800" s="324" t="s">
        <v>8151</v>
      </c>
    </row>
    <row r="3801" spans="1:8" ht="14.45" customHeight="1" x14ac:dyDescent="0.2">
      <c r="A3801" s="324">
        <v>4991</v>
      </c>
      <c r="B3801" s="324">
        <v>499104</v>
      </c>
      <c r="C3801" s="326" t="s">
        <v>5404</v>
      </c>
      <c r="D3801" s="326" t="s">
        <v>4359</v>
      </c>
      <c r="E3801" s="325">
        <v>32933</v>
      </c>
      <c r="F3801" s="325">
        <v>35431</v>
      </c>
      <c r="H3801" s="324" t="s">
        <v>8153</v>
      </c>
    </row>
    <row r="3802" spans="1:8" ht="14.45" customHeight="1" x14ac:dyDescent="0.2">
      <c r="A3802" s="324">
        <v>5126</v>
      </c>
      <c r="B3802" s="324">
        <v>512607</v>
      </c>
      <c r="C3802" s="326" t="s">
        <v>7926</v>
      </c>
      <c r="D3802" s="326" t="s">
        <v>8152</v>
      </c>
      <c r="E3802" s="325">
        <v>32933</v>
      </c>
      <c r="F3802" s="325">
        <v>42063</v>
      </c>
      <c r="G3802" s="324">
        <v>1700875705</v>
      </c>
      <c r="H3802" s="324" t="s">
        <v>8151</v>
      </c>
    </row>
    <row r="3803" spans="1:8" ht="14.45" customHeight="1" x14ac:dyDescent="0.2">
      <c r="A3803" s="324">
        <v>5148</v>
      </c>
      <c r="B3803" s="324">
        <v>514806</v>
      </c>
      <c r="C3803" s="326" t="s">
        <v>7485</v>
      </c>
      <c r="D3803" s="326" t="s">
        <v>8152</v>
      </c>
      <c r="E3803" s="325">
        <v>32933</v>
      </c>
      <c r="F3803" s="325">
        <v>42063</v>
      </c>
      <c r="G3803" s="324">
        <v>1740270651</v>
      </c>
      <c r="H3803" s="324" t="s">
        <v>8151</v>
      </c>
    </row>
    <row r="3804" spans="1:8" ht="14.45" customHeight="1" x14ac:dyDescent="0.2">
      <c r="A3804" s="324">
        <v>5238</v>
      </c>
      <c r="B3804" s="324">
        <v>523802</v>
      </c>
      <c r="C3804" s="326" t="s">
        <v>7792</v>
      </c>
      <c r="D3804" s="326" t="s">
        <v>8150</v>
      </c>
      <c r="E3804" s="325">
        <v>32919</v>
      </c>
      <c r="F3804" s="325">
        <v>33390</v>
      </c>
      <c r="H3804" s="324" t="s">
        <v>8149</v>
      </c>
    </row>
    <row r="3805" spans="1:8" ht="14.45" customHeight="1" x14ac:dyDescent="0.2">
      <c r="A3805" s="324">
        <v>4175</v>
      </c>
      <c r="B3805" s="324">
        <v>417505</v>
      </c>
      <c r="C3805" s="326" t="s">
        <v>7270</v>
      </c>
      <c r="D3805" s="326" t="s">
        <v>8148</v>
      </c>
      <c r="E3805" s="325">
        <v>32905</v>
      </c>
      <c r="F3805" s="325">
        <v>34335</v>
      </c>
      <c r="H3805" s="324" t="s">
        <v>8147</v>
      </c>
    </row>
    <row r="3806" spans="1:8" ht="14.45" customHeight="1" x14ac:dyDescent="0.2">
      <c r="A3806" s="324">
        <v>4371</v>
      </c>
      <c r="B3806" s="324">
        <v>437103</v>
      </c>
      <c r="C3806" s="326" t="s">
        <v>8146</v>
      </c>
      <c r="D3806" s="326" t="s">
        <v>7309</v>
      </c>
      <c r="E3806" s="325">
        <v>32905</v>
      </c>
      <c r="F3806" s="325">
        <v>33695</v>
      </c>
      <c r="H3806" s="324" t="s">
        <v>7316</v>
      </c>
    </row>
    <row r="3807" spans="1:8" ht="14.45" customHeight="1" x14ac:dyDescent="0.2">
      <c r="A3807" s="324">
        <v>4511</v>
      </c>
      <c r="B3807" s="324">
        <v>451102</v>
      </c>
      <c r="C3807" s="326" t="s">
        <v>8145</v>
      </c>
      <c r="D3807" s="326" t="s">
        <v>4148</v>
      </c>
      <c r="E3807" s="325">
        <v>32905</v>
      </c>
      <c r="F3807" s="325">
        <v>37403</v>
      </c>
      <c r="H3807" s="324" t="s">
        <v>4281</v>
      </c>
    </row>
    <row r="3808" spans="1:8" ht="14.45" customHeight="1" x14ac:dyDescent="0.2">
      <c r="A3808" s="324">
        <v>4610</v>
      </c>
      <c r="B3808" s="324">
        <v>461003</v>
      </c>
      <c r="C3808" s="326" t="s">
        <v>8144</v>
      </c>
      <c r="D3808" s="326" t="s">
        <v>7309</v>
      </c>
      <c r="E3808" s="325">
        <v>32905</v>
      </c>
      <c r="F3808" s="325">
        <v>33695</v>
      </c>
      <c r="H3808" s="324" t="s">
        <v>7308</v>
      </c>
    </row>
    <row r="3809" spans="1:8" ht="14.45" customHeight="1" x14ac:dyDescent="0.2">
      <c r="A3809" s="324">
        <v>4611</v>
      </c>
      <c r="B3809" s="324">
        <v>461103</v>
      </c>
      <c r="C3809" s="326" t="s">
        <v>8143</v>
      </c>
      <c r="D3809" s="326" t="s">
        <v>7309</v>
      </c>
      <c r="E3809" s="325">
        <v>32905</v>
      </c>
      <c r="F3809" s="325">
        <v>33695</v>
      </c>
      <c r="H3809" s="324" t="s">
        <v>8142</v>
      </c>
    </row>
    <row r="3810" spans="1:8" ht="14.45" customHeight="1" x14ac:dyDescent="0.2">
      <c r="A3810" s="324">
        <v>4988</v>
      </c>
      <c r="B3810" s="324">
        <v>498806</v>
      </c>
      <c r="C3810" s="326" t="s">
        <v>8141</v>
      </c>
      <c r="D3810" s="326" t="s">
        <v>7925</v>
      </c>
      <c r="E3810" s="325">
        <v>32905</v>
      </c>
      <c r="F3810" s="325">
        <v>32933</v>
      </c>
      <c r="H3810" s="324" t="s">
        <v>8140</v>
      </c>
    </row>
    <row r="3811" spans="1:8" ht="14.45" customHeight="1" x14ac:dyDescent="0.2">
      <c r="A3811" s="324">
        <v>5126</v>
      </c>
      <c r="B3811" s="324">
        <v>512606</v>
      </c>
      <c r="C3811" s="326" t="s">
        <v>7926</v>
      </c>
      <c r="D3811" s="326" t="s">
        <v>7925</v>
      </c>
      <c r="E3811" s="325">
        <v>32905</v>
      </c>
      <c r="F3811" s="325">
        <v>32933</v>
      </c>
      <c r="H3811" s="324" t="s">
        <v>7924</v>
      </c>
    </row>
    <row r="3812" spans="1:8" ht="14.45" customHeight="1" x14ac:dyDescent="0.2">
      <c r="A3812" s="324">
        <v>5148</v>
      </c>
      <c r="B3812" s="324">
        <v>514805</v>
      </c>
      <c r="C3812" s="326" t="s">
        <v>7485</v>
      </c>
      <c r="D3812" s="326" t="s">
        <v>7925</v>
      </c>
      <c r="E3812" s="325">
        <v>32905</v>
      </c>
      <c r="F3812" s="325">
        <v>32933</v>
      </c>
      <c r="H3812" s="324" t="s">
        <v>8139</v>
      </c>
    </row>
    <row r="3813" spans="1:8" ht="14.45" customHeight="1" x14ac:dyDescent="0.2">
      <c r="A3813" s="324">
        <v>4966</v>
      </c>
      <c r="B3813" s="324">
        <v>496604</v>
      </c>
      <c r="C3813" s="326" t="s">
        <v>5207</v>
      </c>
      <c r="D3813" s="326" t="s">
        <v>7252</v>
      </c>
      <c r="E3813" s="325">
        <v>32891</v>
      </c>
      <c r="F3813" s="325">
        <v>35824</v>
      </c>
      <c r="H3813" s="324" t="s">
        <v>7251</v>
      </c>
    </row>
    <row r="3814" spans="1:8" ht="14.45" customHeight="1" x14ac:dyDescent="0.2">
      <c r="A3814" s="324">
        <v>5277</v>
      </c>
      <c r="B3814" s="324">
        <v>527701</v>
      </c>
      <c r="C3814" s="326" t="s">
        <v>8138</v>
      </c>
      <c r="D3814" s="326" t="s">
        <v>8137</v>
      </c>
      <c r="E3814" s="325">
        <v>32889</v>
      </c>
      <c r="F3814" s="325">
        <v>36250</v>
      </c>
      <c r="H3814" s="324" t="s">
        <v>8136</v>
      </c>
    </row>
    <row r="3815" spans="1:8" ht="14.45" customHeight="1" x14ac:dyDescent="0.2">
      <c r="A3815" s="324">
        <v>4633</v>
      </c>
      <c r="B3815" s="324">
        <v>463302</v>
      </c>
      <c r="C3815" s="326" t="s">
        <v>6710</v>
      </c>
      <c r="D3815" s="326" t="s">
        <v>7106</v>
      </c>
      <c r="E3815" s="325">
        <v>32874</v>
      </c>
      <c r="F3815" s="325">
        <v>34669</v>
      </c>
      <c r="H3815" s="324" t="s">
        <v>8135</v>
      </c>
    </row>
    <row r="3816" spans="1:8" ht="14.45" customHeight="1" x14ac:dyDescent="0.2">
      <c r="A3816" s="324">
        <v>4430</v>
      </c>
      <c r="B3816" s="324">
        <v>443003</v>
      </c>
      <c r="C3816" s="326" t="s">
        <v>8134</v>
      </c>
      <c r="D3816" s="326" t="s">
        <v>5391</v>
      </c>
      <c r="E3816" s="325">
        <v>32871</v>
      </c>
      <c r="F3816" s="325">
        <v>42216</v>
      </c>
      <c r="G3816" s="324">
        <v>1659316354</v>
      </c>
      <c r="H3816" s="324" t="s">
        <v>5390</v>
      </c>
    </row>
    <row r="3817" spans="1:8" ht="14.45" customHeight="1" x14ac:dyDescent="0.2">
      <c r="A3817" s="324">
        <v>4671</v>
      </c>
      <c r="B3817" s="324">
        <v>467105</v>
      </c>
      <c r="C3817" s="326" t="s">
        <v>6919</v>
      </c>
      <c r="D3817" s="326" t="s">
        <v>4394</v>
      </c>
      <c r="E3817" s="325">
        <v>32849</v>
      </c>
      <c r="F3817" s="325">
        <v>32849</v>
      </c>
      <c r="H3817" s="324" t="s">
        <v>6685</v>
      </c>
    </row>
    <row r="3818" spans="1:8" ht="14.45" customHeight="1" x14ac:dyDescent="0.2">
      <c r="A3818" s="324">
        <v>4034</v>
      </c>
      <c r="B3818" s="324">
        <v>403404</v>
      </c>
      <c r="C3818" s="326" t="s">
        <v>4819</v>
      </c>
      <c r="D3818" s="326" t="s">
        <v>3845</v>
      </c>
      <c r="E3818" s="325">
        <v>32843</v>
      </c>
      <c r="F3818" s="325">
        <v>34182</v>
      </c>
      <c r="H3818" s="324" t="s">
        <v>8133</v>
      </c>
    </row>
    <row r="3819" spans="1:8" ht="14.45" customHeight="1" x14ac:dyDescent="0.2">
      <c r="A3819" s="324">
        <v>4339</v>
      </c>
      <c r="B3819" s="324">
        <v>433907</v>
      </c>
      <c r="C3819" s="326" t="s">
        <v>7923</v>
      </c>
      <c r="D3819" s="326" t="s">
        <v>8132</v>
      </c>
      <c r="E3819" s="325">
        <v>32843</v>
      </c>
      <c r="F3819" s="325">
        <v>33299</v>
      </c>
      <c r="H3819" s="324" t="s">
        <v>8131</v>
      </c>
    </row>
    <row r="3820" spans="1:8" ht="14.45" customHeight="1" x14ac:dyDescent="0.2">
      <c r="A3820" s="324">
        <v>4436</v>
      </c>
      <c r="B3820" s="324">
        <v>443604</v>
      </c>
      <c r="C3820" s="326" t="s">
        <v>7009</v>
      </c>
      <c r="D3820" s="326" t="s">
        <v>6563</v>
      </c>
      <c r="E3820" s="325">
        <v>32843</v>
      </c>
      <c r="F3820" s="325">
        <v>33155</v>
      </c>
      <c r="H3820" s="324" t="s">
        <v>7591</v>
      </c>
    </row>
    <row r="3821" spans="1:8" ht="14.45" customHeight="1" x14ac:dyDescent="0.2">
      <c r="A3821" s="324">
        <v>4509</v>
      </c>
      <c r="B3821" s="324">
        <v>450906</v>
      </c>
      <c r="C3821" s="326" t="s">
        <v>4266</v>
      </c>
      <c r="D3821" s="326" t="s">
        <v>8130</v>
      </c>
      <c r="E3821" s="325">
        <v>32843</v>
      </c>
      <c r="F3821" s="325">
        <v>33847</v>
      </c>
      <c r="H3821" s="324" t="s">
        <v>8129</v>
      </c>
    </row>
    <row r="3822" spans="1:8" ht="14.45" customHeight="1" x14ac:dyDescent="0.2">
      <c r="A3822" s="324">
        <v>4524</v>
      </c>
      <c r="B3822" s="324">
        <v>452405</v>
      </c>
      <c r="C3822" s="326" t="s">
        <v>6846</v>
      </c>
      <c r="D3822" s="326" t="s">
        <v>8128</v>
      </c>
      <c r="E3822" s="325">
        <v>32843</v>
      </c>
      <c r="F3822" s="325">
        <v>33208</v>
      </c>
      <c r="H3822" s="324" t="s">
        <v>8127</v>
      </c>
    </row>
    <row r="3823" spans="1:8" ht="14.45" customHeight="1" x14ac:dyDescent="0.2">
      <c r="A3823" s="324">
        <v>4881</v>
      </c>
      <c r="B3823" s="324">
        <v>488105</v>
      </c>
      <c r="C3823" s="326" t="s">
        <v>8029</v>
      </c>
      <c r="D3823" s="326" t="s">
        <v>3916</v>
      </c>
      <c r="E3823" s="325">
        <v>32843</v>
      </c>
      <c r="F3823" s="325">
        <v>36464</v>
      </c>
      <c r="H3823" s="324" t="s">
        <v>4557</v>
      </c>
    </row>
    <row r="3824" spans="1:8" ht="14.45" customHeight="1" x14ac:dyDescent="0.2">
      <c r="A3824" s="324">
        <v>5118</v>
      </c>
      <c r="B3824" s="324">
        <v>511804</v>
      </c>
      <c r="C3824" s="326" t="s">
        <v>8126</v>
      </c>
      <c r="D3824" s="326" t="s">
        <v>6563</v>
      </c>
      <c r="E3824" s="325">
        <v>32843</v>
      </c>
      <c r="F3824" s="325">
        <v>34163</v>
      </c>
      <c r="H3824" s="324" t="s">
        <v>6562</v>
      </c>
    </row>
    <row r="3825" spans="1:8" ht="14.45" customHeight="1" x14ac:dyDescent="0.2">
      <c r="A3825" s="324">
        <v>5237</v>
      </c>
      <c r="B3825" s="324">
        <v>523702</v>
      </c>
      <c r="C3825" s="326" t="s">
        <v>7778</v>
      </c>
      <c r="D3825" s="326" t="s">
        <v>7777</v>
      </c>
      <c r="E3825" s="325">
        <v>32843</v>
      </c>
      <c r="F3825" s="325">
        <v>34304</v>
      </c>
      <c r="H3825" s="324" t="s">
        <v>7776</v>
      </c>
    </row>
    <row r="3826" spans="1:8" ht="14.45" customHeight="1" x14ac:dyDescent="0.2">
      <c r="A3826" s="324">
        <v>4565</v>
      </c>
      <c r="B3826" s="324">
        <v>456509</v>
      </c>
      <c r="C3826" s="326" t="s">
        <v>8125</v>
      </c>
      <c r="D3826" s="326" t="s">
        <v>8125</v>
      </c>
      <c r="E3826" s="325">
        <v>32841</v>
      </c>
      <c r="F3826" s="325">
        <v>36180</v>
      </c>
      <c r="H3826" s="324" t="s">
        <v>8124</v>
      </c>
    </row>
    <row r="3827" spans="1:8" ht="14.45" customHeight="1" x14ac:dyDescent="0.2">
      <c r="A3827" s="324">
        <v>4646</v>
      </c>
      <c r="B3827" s="324">
        <v>464606</v>
      </c>
      <c r="C3827" s="326" t="s">
        <v>6393</v>
      </c>
      <c r="D3827" s="326" t="s">
        <v>3800</v>
      </c>
      <c r="E3827" s="325">
        <v>32841</v>
      </c>
      <c r="F3827" s="325">
        <v>34128</v>
      </c>
      <c r="H3827" s="324" t="s">
        <v>3799</v>
      </c>
    </row>
    <row r="3828" spans="1:8" ht="14.45" customHeight="1" x14ac:dyDescent="0.2">
      <c r="A3828" s="324">
        <v>4811</v>
      </c>
      <c r="B3828" s="324">
        <v>481104</v>
      </c>
      <c r="C3828" s="326" t="s">
        <v>6343</v>
      </c>
      <c r="D3828" s="326" t="s">
        <v>8123</v>
      </c>
      <c r="E3828" s="325">
        <v>32839</v>
      </c>
      <c r="F3828" s="325">
        <v>32964</v>
      </c>
      <c r="H3828" s="324" t="s">
        <v>8122</v>
      </c>
    </row>
    <row r="3829" spans="1:8" ht="14.45" customHeight="1" x14ac:dyDescent="0.2">
      <c r="A3829" s="324">
        <v>4205</v>
      </c>
      <c r="B3829" s="324">
        <v>420503</v>
      </c>
      <c r="C3829" s="326" t="s">
        <v>5417</v>
      </c>
      <c r="D3829" s="326" t="s">
        <v>3797</v>
      </c>
      <c r="E3829" s="325">
        <v>32834</v>
      </c>
      <c r="F3829" s="325">
        <v>38898</v>
      </c>
      <c r="H3829" s="324" t="s">
        <v>4073</v>
      </c>
    </row>
    <row r="3830" spans="1:8" ht="14.45" customHeight="1" x14ac:dyDescent="0.2">
      <c r="A3830" s="324">
        <v>4787</v>
      </c>
      <c r="B3830" s="324">
        <v>478702</v>
      </c>
      <c r="C3830" s="326" t="s">
        <v>3920</v>
      </c>
      <c r="D3830" s="326" t="s">
        <v>6135</v>
      </c>
      <c r="E3830" s="325">
        <v>32813</v>
      </c>
      <c r="F3830" s="325">
        <v>36069</v>
      </c>
      <c r="H3830" s="324" t="s">
        <v>6349</v>
      </c>
    </row>
    <row r="3831" spans="1:8" ht="14.45" customHeight="1" x14ac:dyDescent="0.2">
      <c r="A3831" s="324">
        <v>4013</v>
      </c>
      <c r="B3831" s="324">
        <v>401306</v>
      </c>
      <c r="C3831" s="326" t="s">
        <v>5331</v>
      </c>
      <c r="D3831" s="326" t="s">
        <v>8121</v>
      </c>
      <c r="E3831" s="325">
        <v>32782</v>
      </c>
      <c r="F3831" s="325">
        <v>34394</v>
      </c>
      <c r="H3831" s="324" t="s">
        <v>8120</v>
      </c>
    </row>
    <row r="3832" spans="1:8" ht="14.45" customHeight="1" x14ac:dyDescent="0.2">
      <c r="A3832" s="324">
        <v>4019</v>
      </c>
      <c r="B3832" s="324">
        <v>401905</v>
      </c>
      <c r="C3832" s="326" t="s">
        <v>6704</v>
      </c>
      <c r="D3832" s="326" t="s">
        <v>7191</v>
      </c>
      <c r="E3832" s="325">
        <v>32782</v>
      </c>
      <c r="F3832" s="325">
        <v>36008</v>
      </c>
      <c r="H3832" s="324" t="s">
        <v>7190</v>
      </c>
    </row>
    <row r="3833" spans="1:8" ht="14.45" customHeight="1" x14ac:dyDescent="0.2">
      <c r="A3833" s="324">
        <v>4079</v>
      </c>
      <c r="B3833" s="324">
        <v>407904</v>
      </c>
      <c r="C3833" s="326" t="s">
        <v>4778</v>
      </c>
      <c r="D3833" s="326" t="s">
        <v>8119</v>
      </c>
      <c r="E3833" s="325">
        <v>32782</v>
      </c>
      <c r="F3833" s="325">
        <v>109574</v>
      </c>
      <c r="G3833" s="324">
        <v>1205841160</v>
      </c>
      <c r="H3833" s="324" t="s">
        <v>3729</v>
      </c>
    </row>
    <row r="3834" spans="1:8" ht="14.45" customHeight="1" x14ac:dyDescent="0.2">
      <c r="A3834" s="324">
        <v>4278</v>
      </c>
      <c r="B3834" s="324">
        <v>427807</v>
      </c>
      <c r="C3834" s="326" t="s">
        <v>8118</v>
      </c>
      <c r="D3834" s="326" t="s">
        <v>7191</v>
      </c>
      <c r="E3834" s="325">
        <v>32782</v>
      </c>
      <c r="F3834" s="325">
        <v>36008</v>
      </c>
      <c r="H3834" s="324" t="s">
        <v>7190</v>
      </c>
    </row>
    <row r="3835" spans="1:8" ht="14.45" customHeight="1" x14ac:dyDescent="0.2">
      <c r="A3835" s="324">
        <v>4352</v>
      </c>
      <c r="B3835" s="324">
        <v>435204</v>
      </c>
      <c r="C3835" s="326" t="s">
        <v>4159</v>
      </c>
      <c r="D3835" s="326" t="s">
        <v>7334</v>
      </c>
      <c r="E3835" s="325">
        <v>32782</v>
      </c>
      <c r="F3835" s="325">
        <v>34547</v>
      </c>
      <c r="H3835" s="324" t="s">
        <v>7333</v>
      </c>
    </row>
    <row r="3836" spans="1:8" ht="14.45" customHeight="1" x14ac:dyDescent="0.2">
      <c r="A3836" s="324">
        <v>4372</v>
      </c>
      <c r="B3836" s="324">
        <v>437205</v>
      </c>
      <c r="C3836" s="326" t="s">
        <v>8117</v>
      </c>
      <c r="D3836" s="326" t="s">
        <v>7191</v>
      </c>
      <c r="E3836" s="325">
        <v>32782</v>
      </c>
      <c r="F3836" s="325">
        <v>36008</v>
      </c>
      <c r="H3836" s="324" t="s">
        <v>7190</v>
      </c>
    </row>
    <row r="3837" spans="1:8" ht="14.45" customHeight="1" x14ac:dyDescent="0.2">
      <c r="A3837" s="324">
        <v>4464</v>
      </c>
      <c r="B3837" s="324">
        <v>446405</v>
      </c>
      <c r="C3837" s="326" t="s">
        <v>6074</v>
      </c>
      <c r="D3837" s="326" t="s">
        <v>8116</v>
      </c>
      <c r="E3837" s="325">
        <v>32782</v>
      </c>
      <c r="F3837" s="325">
        <v>33725</v>
      </c>
      <c r="H3837" s="324" t="s">
        <v>8115</v>
      </c>
    </row>
    <row r="3838" spans="1:8" ht="14.45" customHeight="1" x14ac:dyDescent="0.2">
      <c r="A3838" s="324">
        <v>4479</v>
      </c>
      <c r="B3838" s="324">
        <v>447905</v>
      </c>
      <c r="C3838" s="326" t="s">
        <v>8114</v>
      </c>
      <c r="D3838" s="326" t="s">
        <v>7191</v>
      </c>
      <c r="E3838" s="325">
        <v>32782</v>
      </c>
      <c r="F3838" s="325">
        <v>36008</v>
      </c>
      <c r="H3838" s="324" t="s">
        <v>7190</v>
      </c>
    </row>
    <row r="3839" spans="1:8" ht="14.45" customHeight="1" x14ac:dyDescent="0.2">
      <c r="A3839" s="324">
        <v>4667</v>
      </c>
      <c r="B3839" s="324">
        <v>466705</v>
      </c>
      <c r="C3839" s="326" t="s">
        <v>5326</v>
      </c>
      <c r="D3839" s="326" t="s">
        <v>7191</v>
      </c>
      <c r="E3839" s="325">
        <v>32782</v>
      </c>
      <c r="F3839" s="325">
        <v>35571</v>
      </c>
      <c r="H3839" s="324" t="s">
        <v>7190</v>
      </c>
    </row>
    <row r="3840" spans="1:8" ht="14.45" customHeight="1" x14ac:dyDescent="0.2">
      <c r="A3840" s="324">
        <v>4799</v>
      </c>
      <c r="B3840" s="324">
        <v>479905</v>
      </c>
      <c r="C3840" s="326" t="s">
        <v>8113</v>
      </c>
      <c r="D3840" s="326" t="s">
        <v>8112</v>
      </c>
      <c r="E3840" s="325">
        <v>32782</v>
      </c>
      <c r="F3840" s="325">
        <v>35909</v>
      </c>
      <c r="H3840" s="324" t="s">
        <v>8111</v>
      </c>
    </row>
    <row r="3841" spans="1:8" ht="14.45" customHeight="1" x14ac:dyDescent="0.2">
      <c r="A3841" s="324">
        <v>4826</v>
      </c>
      <c r="B3841" s="324">
        <v>482606</v>
      </c>
      <c r="C3841" s="326" t="s">
        <v>6209</v>
      </c>
      <c r="D3841" s="326" t="s">
        <v>7334</v>
      </c>
      <c r="E3841" s="325">
        <v>32782</v>
      </c>
      <c r="F3841" s="325">
        <v>34547</v>
      </c>
      <c r="H3841" s="324" t="s">
        <v>7333</v>
      </c>
    </row>
    <row r="3842" spans="1:8" ht="14.45" customHeight="1" x14ac:dyDescent="0.2">
      <c r="A3842" s="324">
        <v>4947</v>
      </c>
      <c r="B3842" s="324">
        <v>494703</v>
      </c>
      <c r="C3842" s="326" t="s">
        <v>8110</v>
      </c>
      <c r="D3842" s="326" t="s">
        <v>7191</v>
      </c>
      <c r="E3842" s="325">
        <v>32782</v>
      </c>
      <c r="F3842" s="325">
        <v>36008</v>
      </c>
      <c r="H3842" s="324" t="s">
        <v>7190</v>
      </c>
    </row>
    <row r="3843" spans="1:8" ht="14.45" customHeight="1" x14ac:dyDescent="0.2">
      <c r="A3843" s="324">
        <v>5142</v>
      </c>
      <c r="B3843" s="324">
        <v>514206</v>
      </c>
      <c r="C3843" s="326" t="s">
        <v>7398</v>
      </c>
      <c r="D3843" s="326" t="s">
        <v>7334</v>
      </c>
      <c r="E3843" s="325">
        <v>32782</v>
      </c>
      <c r="F3843" s="325">
        <v>34547</v>
      </c>
      <c r="H3843" s="324" t="s">
        <v>7333</v>
      </c>
    </row>
    <row r="3844" spans="1:8" ht="14.45" customHeight="1" x14ac:dyDescent="0.2">
      <c r="A3844" s="324">
        <v>5216</v>
      </c>
      <c r="B3844" s="324">
        <v>521602</v>
      </c>
      <c r="C3844" s="326" t="s">
        <v>7650</v>
      </c>
      <c r="D3844" s="326" t="s">
        <v>8109</v>
      </c>
      <c r="E3844" s="325">
        <v>32782</v>
      </c>
      <c r="F3844" s="325">
        <v>39447</v>
      </c>
      <c r="G3844" s="324">
        <v>1083688089</v>
      </c>
      <c r="H3844" s="324" t="s">
        <v>8108</v>
      </c>
    </row>
    <row r="3845" spans="1:8" ht="14.45" customHeight="1" x14ac:dyDescent="0.2">
      <c r="A3845" s="324">
        <v>5263</v>
      </c>
      <c r="B3845" s="324">
        <v>526302</v>
      </c>
      <c r="C3845" s="326" t="s">
        <v>7973</v>
      </c>
      <c r="D3845" s="326" t="s">
        <v>8107</v>
      </c>
      <c r="E3845" s="325">
        <v>32782</v>
      </c>
      <c r="F3845" s="325">
        <v>36161</v>
      </c>
      <c r="H3845" s="324" t="s">
        <v>8106</v>
      </c>
    </row>
    <row r="3846" spans="1:8" ht="14.45" customHeight="1" x14ac:dyDescent="0.2">
      <c r="A3846" s="324">
        <v>4184</v>
      </c>
      <c r="B3846" s="324">
        <v>418402</v>
      </c>
      <c r="C3846" s="326" t="s">
        <v>8105</v>
      </c>
      <c r="D3846" s="326" t="s">
        <v>3935</v>
      </c>
      <c r="E3846" s="325">
        <v>32779</v>
      </c>
      <c r="F3846" s="325">
        <v>33512</v>
      </c>
      <c r="H3846" s="324" t="s">
        <v>4684</v>
      </c>
    </row>
    <row r="3847" spans="1:8" ht="14.45" customHeight="1" x14ac:dyDescent="0.2">
      <c r="A3847" s="324">
        <v>4731</v>
      </c>
      <c r="B3847" s="324">
        <v>473107</v>
      </c>
      <c r="C3847" s="326" t="s">
        <v>5987</v>
      </c>
      <c r="D3847" s="326" t="s">
        <v>3916</v>
      </c>
      <c r="E3847" s="325">
        <v>32766</v>
      </c>
      <c r="F3847" s="325">
        <v>37621</v>
      </c>
      <c r="H3847" s="324" t="s">
        <v>4557</v>
      </c>
    </row>
    <row r="3848" spans="1:8" ht="14.45" customHeight="1" x14ac:dyDescent="0.2">
      <c r="A3848" s="324">
        <v>4365</v>
      </c>
      <c r="B3848" s="324">
        <v>436507</v>
      </c>
      <c r="C3848" s="326" t="s">
        <v>7917</v>
      </c>
      <c r="D3848" s="326" t="s">
        <v>8104</v>
      </c>
      <c r="E3848" s="325">
        <v>32752</v>
      </c>
      <c r="F3848" s="325">
        <v>40724</v>
      </c>
      <c r="G3848" s="324">
        <v>1558368993</v>
      </c>
      <c r="H3848" s="324" t="s">
        <v>8103</v>
      </c>
    </row>
    <row r="3849" spans="1:8" ht="14.45" customHeight="1" x14ac:dyDescent="0.2">
      <c r="A3849" s="324">
        <v>5013</v>
      </c>
      <c r="B3849" s="324">
        <v>501302</v>
      </c>
      <c r="C3849" s="326" t="s">
        <v>5360</v>
      </c>
      <c r="D3849" s="326" t="s">
        <v>8102</v>
      </c>
      <c r="E3849" s="325">
        <v>32752</v>
      </c>
      <c r="F3849" s="325">
        <v>39113</v>
      </c>
      <c r="G3849" s="324">
        <v>1073587275</v>
      </c>
      <c r="H3849" s="324" t="s">
        <v>8101</v>
      </c>
    </row>
    <row r="3850" spans="1:8" ht="14.45" customHeight="1" x14ac:dyDescent="0.2">
      <c r="A3850" s="324">
        <v>5237</v>
      </c>
      <c r="B3850" s="324">
        <v>523701</v>
      </c>
      <c r="C3850" s="326" t="s">
        <v>7778</v>
      </c>
      <c r="D3850" s="326" t="s">
        <v>7777</v>
      </c>
      <c r="E3850" s="325">
        <v>32752</v>
      </c>
      <c r="F3850" s="325">
        <v>32843</v>
      </c>
      <c r="H3850" s="324" t="s">
        <v>7776</v>
      </c>
    </row>
    <row r="3851" spans="1:8" ht="14.45" customHeight="1" x14ac:dyDescent="0.2">
      <c r="A3851" s="324">
        <v>4663</v>
      </c>
      <c r="B3851" s="324">
        <v>466304</v>
      </c>
      <c r="C3851" s="326" t="s">
        <v>6977</v>
      </c>
      <c r="D3851" s="326" t="s">
        <v>7059</v>
      </c>
      <c r="E3851" s="325">
        <v>32738</v>
      </c>
      <c r="F3851" s="325">
        <v>33055</v>
      </c>
      <c r="H3851" s="324" t="s">
        <v>7058</v>
      </c>
    </row>
    <row r="3852" spans="1:8" ht="14.45" customHeight="1" x14ac:dyDescent="0.2">
      <c r="A3852" s="324">
        <v>5238</v>
      </c>
      <c r="B3852" s="324">
        <v>523801</v>
      </c>
      <c r="C3852" s="326" t="s">
        <v>7793</v>
      </c>
      <c r="D3852" s="326" t="s">
        <v>7792</v>
      </c>
      <c r="E3852" s="325">
        <v>32736</v>
      </c>
      <c r="F3852" s="325">
        <v>32919</v>
      </c>
      <c r="H3852" s="324" t="s">
        <v>7791</v>
      </c>
    </row>
    <row r="3853" spans="1:8" ht="14.45" customHeight="1" x14ac:dyDescent="0.2">
      <c r="A3853" s="324">
        <v>4210</v>
      </c>
      <c r="B3853" s="324">
        <v>421004</v>
      </c>
      <c r="C3853" s="326" t="s">
        <v>8100</v>
      </c>
      <c r="D3853" s="326" t="s">
        <v>8099</v>
      </c>
      <c r="E3853" s="325">
        <v>32721</v>
      </c>
      <c r="F3853" s="325">
        <v>109574</v>
      </c>
      <c r="G3853" s="324">
        <v>1871572073</v>
      </c>
      <c r="H3853" s="324" t="s">
        <v>3624</v>
      </c>
    </row>
    <row r="3854" spans="1:8" ht="14.45" customHeight="1" x14ac:dyDescent="0.2">
      <c r="A3854" s="324">
        <v>4215</v>
      </c>
      <c r="B3854" s="324">
        <v>421505</v>
      </c>
      <c r="C3854" s="326" t="s">
        <v>8098</v>
      </c>
      <c r="D3854" s="326" t="s">
        <v>8097</v>
      </c>
      <c r="E3854" s="325">
        <v>32721</v>
      </c>
      <c r="F3854" s="325">
        <v>35414</v>
      </c>
      <c r="H3854" s="324" t="s">
        <v>8096</v>
      </c>
    </row>
    <row r="3855" spans="1:8" ht="14.45" customHeight="1" x14ac:dyDescent="0.2">
      <c r="A3855" s="324">
        <v>4362</v>
      </c>
      <c r="B3855" s="324">
        <v>436204</v>
      </c>
      <c r="C3855" s="326" t="s">
        <v>4469</v>
      </c>
      <c r="D3855" s="326" t="s">
        <v>8095</v>
      </c>
      <c r="E3855" s="325">
        <v>32721</v>
      </c>
      <c r="F3855" s="325">
        <v>34425</v>
      </c>
      <c r="H3855" s="324" t="s">
        <v>8094</v>
      </c>
    </row>
    <row r="3856" spans="1:8" ht="14.45" customHeight="1" x14ac:dyDescent="0.2">
      <c r="A3856" s="324">
        <v>4483</v>
      </c>
      <c r="B3856" s="324">
        <v>448305</v>
      </c>
      <c r="C3856" s="326" t="s">
        <v>4309</v>
      </c>
      <c r="D3856" s="326" t="s">
        <v>8093</v>
      </c>
      <c r="E3856" s="325">
        <v>32721</v>
      </c>
      <c r="F3856" s="325">
        <v>33573</v>
      </c>
      <c r="H3856" s="324" t="s">
        <v>8092</v>
      </c>
    </row>
    <row r="3857" spans="1:8" ht="14.45" customHeight="1" x14ac:dyDescent="0.2">
      <c r="A3857" s="324">
        <v>4503</v>
      </c>
      <c r="B3857" s="324">
        <v>450305</v>
      </c>
      <c r="C3857" s="326" t="s">
        <v>4275</v>
      </c>
      <c r="D3857" s="326" t="s">
        <v>6799</v>
      </c>
      <c r="E3857" s="325">
        <v>32721</v>
      </c>
      <c r="F3857" s="325">
        <v>33573</v>
      </c>
      <c r="H3857" s="324" t="s">
        <v>6798</v>
      </c>
    </row>
    <row r="3858" spans="1:8" ht="14.45" customHeight="1" x14ac:dyDescent="0.2">
      <c r="A3858" s="324">
        <v>4506</v>
      </c>
      <c r="B3858" s="324">
        <v>450605</v>
      </c>
      <c r="C3858" s="326" t="s">
        <v>8091</v>
      </c>
      <c r="D3858" s="326" t="s">
        <v>7224</v>
      </c>
      <c r="E3858" s="325">
        <v>32721</v>
      </c>
      <c r="F3858" s="325">
        <v>34486</v>
      </c>
      <c r="H3858" s="324" t="s">
        <v>7223</v>
      </c>
    </row>
    <row r="3859" spans="1:8" ht="14.45" customHeight="1" x14ac:dyDescent="0.2">
      <c r="A3859" s="324">
        <v>4521</v>
      </c>
      <c r="B3859" s="324">
        <v>452104</v>
      </c>
      <c r="C3859" s="326" t="s">
        <v>8090</v>
      </c>
      <c r="D3859" s="326" t="s">
        <v>7191</v>
      </c>
      <c r="E3859" s="325">
        <v>32721</v>
      </c>
      <c r="F3859" s="325">
        <v>36008</v>
      </c>
      <c r="H3859" s="324" t="s">
        <v>7190</v>
      </c>
    </row>
    <row r="3860" spans="1:8" ht="14.45" customHeight="1" x14ac:dyDescent="0.2">
      <c r="A3860" s="324">
        <v>4769</v>
      </c>
      <c r="B3860" s="324">
        <v>476903</v>
      </c>
      <c r="C3860" s="326" t="s">
        <v>7431</v>
      </c>
      <c r="D3860" s="326" t="s">
        <v>8089</v>
      </c>
      <c r="E3860" s="325">
        <v>32721</v>
      </c>
      <c r="F3860" s="325">
        <v>34425</v>
      </c>
      <c r="H3860" s="324" t="s">
        <v>8088</v>
      </c>
    </row>
    <row r="3861" spans="1:8" ht="14.45" customHeight="1" x14ac:dyDescent="0.2">
      <c r="A3861" s="324">
        <v>4853</v>
      </c>
      <c r="B3861" s="324">
        <v>485304</v>
      </c>
      <c r="C3861" s="326" t="s">
        <v>8087</v>
      </c>
      <c r="D3861" s="326" t="s">
        <v>8086</v>
      </c>
      <c r="E3861" s="325">
        <v>32721</v>
      </c>
      <c r="F3861" s="325">
        <v>33672</v>
      </c>
      <c r="H3861" s="324" t="s">
        <v>8085</v>
      </c>
    </row>
    <row r="3862" spans="1:8" ht="14.45" customHeight="1" x14ac:dyDescent="0.2">
      <c r="A3862" s="324">
        <v>4879</v>
      </c>
      <c r="B3862" s="324">
        <v>487905</v>
      </c>
      <c r="C3862" s="326" t="s">
        <v>7256</v>
      </c>
      <c r="D3862" s="326" t="s">
        <v>8084</v>
      </c>
      <c r="E3862" s="325">
        <v>32721</v>
      </c>
      <c r="F3862" s="325">
        <v>36585</v>
      </c>
      <c r="H3862" s="324" t="s">
        <v>8083</v>
      </c>
    </row>
    <row r="3863" spans="1:8" ht="14.45" customHeight="1" x14ac:dyDescent="0.2">
      <c r="A3863" s="324">
        <v>5231</v>
      </c>
      <c r="B3863" s="324">
        <v>523103</v>
      </c>
      <c r="C3863" s="326" t="s">
        <v>7729</v>
      </c>
      <c r="D3863" s="326" t="s">
        <v>8082</v>
      </c>
      <c r="E3863" s="325">
        <v>32721</v>
      </c>
      <c r="F3863" s="325">
        <v>33025</v>
      </c>
      <c r="H3863" s="324" t="s">
        <v>8081</v>
      </c>
    </row>
    <row r="3864" spans="1:8" ht="14.45" customHeight="1" x14ac:dyDescent="0.2">
      <c r="A3864" s="324">
        <v>4203</v>
      </c>
      <c r="B3864" s="324">
        <v>420304</v>
      </c>
      <c r="C3864" s="326" t="s">
        <v>8080</v>
      </c>
      <c r="D3864" s="326" t="s">
        <v>7097</v>
      </c>
      <c r="E3864" s="325">
        <v>32718</v>
      </c>
      <c r="F3864" s="325">
        <v>33543</v>
      </c>
      <c r="H3864" s="324" t="s">
        <v>7096</v>
      </c>
    </row>
    <row r="3865" spans="1:8" ht="14.45" customHeight="1" x14ac:dyDescent="0.2">
      <c r="A3865" s="324">
        <v>5275</v>
      </c>
      <c r="B3865" s="324">
        <v>527501</v>
      </c>
      <c r="C3865" s="326" t="s">
        <v>8079</v>
      </c>
      <c r="D3865" s="326" t="s">
        <v>8078</v>
      </c>
      <c r="E3865" s="325">
        <v>32714</v>
      </c>
      <c r="F3865" s="325">
        <v>40717</v>
      </c>
      <c r="G3865" s="324">
        <v>1427086024</v>
      </c>
      <c r="H3865" s="324" t="s">
        <v>8077</v>
      </c>
    </row>
    <row r="3866" spans="1:8" ht="14.45" customHeight="1" x14ac:dyDescent="0.2">
      <c r="A3866" s="324">
        <v>4858</v>
      </c>
      <c r="B3866" s="324">
        <v>485802</v>
      </c>
      <c r="C3866" s="326" t="s">
        <v>8076</v>
      </c>
      <c r="D3866" s="326" t="s">
        <v>3800</v>
      </c>
      <c r="E3866" s="325">
        <v>32709</v>
      </c>
      <c r="F3866" s="325">
        <v>33525</v>
      </c>
      <c r="H3866" s="324" t="s">
        <v>3799</v>
      </c>
    </row>
    <row r="3867" spans="1:8" ht="14.45" customHeight="1" x14ac:dyDescent="0.2">
      <c r="A3867" s="324">
        <v>4202</v>
      </c>
      <c r="B3867" s="324">
        <v>420204</v>
      </c>
      <c r="C3867" s="326" t="s">
        <v>6533</v>
      </c>
      <c r="D3867" s="326" t="s">
        <v>8075</v>
      </c>
      <c r="E3867" s="325">
        <v>32704</v>
      </c>
      <c r="F3867" s="325">
        <v>33270</v>
      </c>
      <c r="H3867" s="324" t="s">
        <v>8074</v>
      </c>
    </row>
    <row r="3868" spans="1:8" ht="14.45" customHeight="1" x14ac:dyDescent="0.2">
      <c r="A3868" s="324">
        <v>4586</v>
      </c>
      <c r="B3868" s="324">
        <v>458604</v>
      </c>
      <c r="C3868" s="326" t="s">
        <v>6328</v>
      </c>
      <c r="D3868" s="326" t="s">
        <v>4394</v>
      </c>
      <c r="E3868" s="325">
        <v>32694</v>
      </c>
      <c r="F3868" s="325">
        <v>32694</v>
      </c>
      <c r="H3868" s="324" t="s">
        <v>6327</v>
      </c>
    </row>
    <row r="3869" spans="1:8" ht="14.45" customHeight="1" x14ac:dyDescent="0.2">
      <c r="A3869" s="324">
        <v>4170</v>
      </c>
      <c r="B3869" s="324">
        <v>417005</v>
      </c>
      <c r="C3869" s="326" t="s">
        <v>8073</v>
      </c>
      <c r="D3869" s="326" t="s">
        <v>4700</v>
      </c>
      <c r="E3869" s="325">
        <v>32690</v>
      </c>
      <c r="F3869" s="325">
        <v>34304</v>
      </c>
      <c r="H3869" s="324" t="s">
        <v>8026</v>
      </c>
    </row>
    <row r="3870" spans="1:8" ht="14.45" customHeight="1" x14ac:dyDescent="0.2">
      <c r="A3870" s="324">
        <v>4426</v>
      </c>
      <c r="B3870" s="324">
        <v>442609</v>
      </c>
      <c r="C3870" s="326" t="s">
        <v>8021</v>
      </c>
      <c r="D3870" s="326" t="s">
        <v>8072</v>
      </c>
      <c r="E3870" s="325">
        <v>32690</v>
      </c>
      <c r="F3870" s="325">
        <v>42050</v>
      </c>
      <c r="G3870" s="324">
        <v>1023014503</v>
      </c>
      <c r="H3870" s="324" t="s">
        <v>8071</v>
      </c>
    </row>
    <row r="3871" spans="1:8" ht="14.45" customHeight="1" x14ac:dyDescent="0.2">
      <c r="A3871" s="324">
        <v>4606</v>
      </c>
      <c r="B3871" s="324">
        <v>460605</v>
      </c>
      <c r="C3871" s="326" t="s">
        <v>8070</v>
      </c>
      <c r="D3871" s="326" t="s">
        <v>7827</v>
      </c>
      <c r="E3871" s="325">
        <v>32690</v>
      </c>
      <c r="F3871" s="325">
        <v>33086</v>
      </c>
      <c r="H3871" s="324" t="s">
        <v>7826</v>
      </c>
    </row>
    <row r="3872" spans="1:8" ht="14.45" customHeight="1" x14ac:dyDescent="0.2">
      <c r="A3872" s="324">
        <v>4894</v>
      </c>
      <c r="B3872" s="324">
        <v>489405</v>
      </c>
      <c r="C3872" s="326" t="s">
        <v>8069</v>
      </c>
      <c r="D3872" s="326" t="s">
        <v>8068</v>
      </c>
      <c r="E3872" s="325">
        <v>32690</v>
      </c>
      <c r="F3872" s="325">
        <v>35309</v>
      </c>
      <c r="H3872" s="324" t="s">
        <v>8067</v>
      </c>
    </row>
    <row r="3873" spans="1:8" ht="14.45" customHeight="1" x14ac:dyDescent="0.2">
      <c r="A3873" s="324">
        <v>4033</v>
      </c>
      <c r="B3873" s="324">
        <v>403303</v>
      </c>
      <c r="C3873" s="326" t="s">
        <v>5023</v>
      </c>
      <c r="D3873" s="326" t="s">
        <v>8066</v>
      </c>
      <c r="E3873" s="325">
        <v>32660</v>
      </c>
      <c r="F3873" s="325">
        <v>35364</v>
      </c>
      <c r="H3873" s="324" t="s">
        <v>8065</v>
      </c>
    </row>
    <row r="3874" spans="1:8" ht="14.45" customHeight="1" x14ac:dyDescent="0.2">
      <c r="A3874" s="324">
        <v>4067</v>
      </c>
      <c r="B3874" s="324">
        <v>406708</v>
      </c>
      <c r="C3874" s="326" t="s">
        <v>5107</v>
      </c>
      <c r="D3874" s="326" t="s">
        <v>8064</v>
      </c>
      <c r="E3874" s="325">
        <v>32660</v>
      </c>
      <c r="F3874" s="325">
        <v>34243</v>
      </c>
      <c r="H3874" s="324" t="s">
        <v>8063</v>
      </c>
    </row>
    <row r="3875" spans="1:8" ht="14.45" customHeight="1" x14ac:dyDescent="0.2">
      <c r="A3875" s="324">
        <v>4575</v>
      </c>
      <c r="B3875" s="324">
        <v>457504</v>
      </c>
      <c r="C3875" s="326" t="s">
        <v>5529</v>
      </c>
      <c r="D3875" s="326" t="s">
        <v>5529</v>
      </c>
      <c r="E3875" s="325">
        <v>32660</v>
      </c>
      <c r="F3875" s="325">
        <v>35364</v>
      </c>
      <c r="H3875" s="324" t="s">
        <v>8062</v>
      </c>
    </row>
    <row r="3876" spans="1:8" ht="14.45" customHeight="1" x14ac:dyDescent="0.2">
      <c r="A3876" s="324">
        <v>4819</v>
      </c>
      <c r="B3876" s="324">
        <v>481907</v>
      </c>
      <c r="C3876" s="326" t="s">
        <v>8061</v>
      </c>
      <c r="D3876" s="326" t="s">
        <v>7945</v>
      </c>
      <c r="E3876" s="325">
        <v>32660</v>
      </c>
      <c r="F3876" s="325">
        <v>34639</v>
      </c>
      <c r="H3876" s="324" t="s">
        <v>7944</v>
      </c>
    </row>
    <row r="3877" spans="1:8" ht="14.45" customHeight="1" x14ac:dyDescent="0.2">
      <c r="A3877" s="324">
        <v>5202</v>
      </c>
      <c r="B3877" s="324">
        <v>520203</v>
      </c>
      <c r="C3877" s="326" t="s">
        <v>7484</v>
      </c>
      <c r="D3877" s="326" t="s">
        <v>3851</v>
      </c>
      <c r="E3877" s="325">
        <v>32659</v>
      </c>
      <c r="F3877" s="325">
        <v>38645</v>
      </c>
      <c r="G3877" s="324" t="s">
        <v>8060</v>
      </c>
      <c r="H3877" s="324" t="s">
        <v>8059</v>
      </c>
    </row>
    <row r="3878" spans="1:8" ht="14.45" customHeight="1" x14ac:dyDescent="0.2">
      <c r="A3878" s="324">
        <v>4346</v>
      </c>
      <c r="B3878" s="324">
        <v>434604</v>
      </c>
      <c r="C3878" s="326" t="s">
        <v>8058</v>
      </c>
      <c r="D3878" s="326" t="s">
        <v>6205</v>
      </c>
      <c r="E3878" s="325">
        <v>32653</v>
      </c>
      <c r="F3878" s="325">
        <v>36341</v>
      </c>
      <c r="H3878" s="324" t="s">
        <v>6204</v>
      </c>
    </row>
    <row r="3879" spans="1:8" ht="14.45" customHeight="1" x14ac:dyDescent="0.2">
      <c r="A3879" s="324">
        <v>5274</v>
      </c>
      <c r="B3879" s="324">
        <v>527401</v>
      </c>
      <c r="C3879" s="326" t="s">
        <v>8057</v>
      </c>
      <c r="D3879" s="326" t="s">
        <v>8056</v>
      </c>
      <c r="E3879" s="325">
        <v>32632</v>
      </c>
      <c r="F3879" s="325">
        <v>34516</v>
      </c>
      <c r="H3879" s="324" t="s">
        <v>8055</v>
      </c>
    </row>
    <row r="3880" spans="1:8" ht="14.45" customHeight="1" x14ac:dyDescent="0.2">
      <c r="A3880" s="324">
        <v>4054</v>
      </c>
      <c r="B3880" s="324">
        <v>405404</v>
      </c>
      <c r="C3880" s="326" t="s">
        <v>5138</v>
      </c>
      <c r="D3880" s="326" t="s">
        <v>7150</v>
      </c>
      <c r="E3880" s="325">
        <v>32631</v>
      </c>
      <c r="F3880" s="325">
        <v>32631</v>
      </c>
      <c r="H3880" s="324" t="s">
        <v>7149</v>
      </c>
    </row>
    <row r="3881" spans="1:8" ht="14.45" customHeight="1" x14ac:dyDescent="0.2">
      <c r="A3881" s="324">
        <v>4280</v>
      </c>
      <c r="B3881" s="324">
        <v>428005</v>
      </c>
      <c r="C3881" s="326" t="s">
        <v>8054</v>
      </c>
      <c r="D3881" s="326" t="s">
        <v>6937</v>
      </c>
      <c r="E3881" s="325">
        <v>32629</v>
      </c>
      <c r="F3881" s="325">
        <v>32782</v>
      </c>
      <c r="H3881" s="324" t="s">
        <v>8053</v>
      </c>
    </row>
    <row r="3882" spans="1:8" ht="14.45" customHeight="1" x14ac:dyDescent="0.2">
      <c r="A3882" s="324">
        <v>4548</v>
      </c>
      <c r="B3882" s="324">
        <v>454805</v>
      </c>
      <c r="C3882" s="326" t="s">
        <v>6024</v>
      </c>
      <c r="D3882" s="326" t="s">
        <v>8052</v>
      </c>
      <c r="E3882" s="325">
        <v>32629</v>
      </c>
      <c r="F3882" s="325">
        <v>37256</v>
      </c>
      <c r="H3882" s="324" t="s">
        <v>8051</v>
      </c>
    </row>
    <row r="3883" spans="1:8" ht="14.45" customHeight="1" x14ac:dyDescent="0.2">
      <c r="A3883" s="324">
        <v>4908</v>
      </c>
      <c r="B3883" s="324">
        <v>490807</v>
      </c>
      <c r="C3883" s="326" t="s">
        <v>8050</v>
      </c>
      <c r="D3883" s="326" t="s">
        <v>6937</v>
      </c>
      <c r="E3883" s="325">
        <v>32629</v>
      </c>
      <c r="F3883" s="325">
        <v>33208</v>
      </c>
      <c r="H3883" s="324" t="s">
        <v>8049</v>
      </c>
    </row>
    <row r="3884" spans="1:8" ht="14.45" customHeight="1" x14ac:dyDescent="0.2">
      <c r="A3884" s="324">
        <v>4239</v>
      </c>
      <c r="B3884" s="324">
        <v>423904</v>
      </c>
      <c r="C3884" s="326" t="s">
        <v>7818</v>
      </c>
      <c r="D3884" s="326" t="s">
        <v>7578</v>
      </c>
      <c r="E3884" s="325">
        <v>32624</v>
      </c>
      <c r="F3884" s="325">
        <v>32624</v>
      </c>
      <c r="H3884" s="324" t="s">
        <v>7577</v>
      </c>
    </row>
    <row r="3885" spans="1:8" ht="14.45" customHeight="1" x14ac:dyDescent="0.2">
      <c r="A3885" s="324">
        <v>4046</v>
      </c>
      <c r="B3885" s="324">
        <v>404605</v>
      </c>
      <c r="C3885" s="326" t="s">
        <v>5949</v>
      </c>
      <c r="D3885" s="326" t="s">
        <v>3989</v>
      </c>
      <c r="E3885" s="325">
        <v>32599</v>
      </c>
      <c r="F3885" s="325">
        <v>34606</v>
      </c>
      <c r="H3885" s="324" t="s">
        <v>3988</v>
      </c>
    </row>
    <row r="3886" spans="1:8" ht="14.45" customHeight="1" x14ac:dyDescent="0.2">
      <c r="A3886" s="324">
        <v>4245</v>
      </c>
      <c r="B3886" s="324">
        <v>424504</v>
      </c>
      <c r="C3886" s="326" t="s">
        <v>8048</v>
      </c>
      <c r="D3886" s="326" t="s">
        <v>8047</v>
      </c>
      <c r="E3886" s="325">
        <v>32599</v>
      </c>
      <c r="F3886" s="325">
        <v>35490</v>
      </c>
      <c r="H3886" s="324" t="s">
        <v>8046</v>
      </c>
    </row>
    <row r="3887" spans="1:8" ht="14.45" customHeight="1" x14ac:dyDescent="0.2">
      <c r="A3887" s="324">
        <v>5004</v>
      </c>
      <c r="B3887" s="324">
        <v>500409</v>
      </c>
      <c r="C3887" s="326" t="s">
        <v>7560</v>
      </c>
      <c r="D3887" s="326" t="s">
        <v>7560</v>
      </c>
      <c r="E3887" s="325">
        <v>32599</v>
      </c>
      <c r="F3887" s="325">
        <v>36180</v>
      </c>
      <c r="H3887" s="324" t="s">
        <v>8045</v>
      </c>
    </row>
    <row r="3888" spans="1:8" ht="14.45" customHeight="1" x14ac:dyDescent="0.2">
      <c r="A3888" s="324">
        <v>5224</v>
      </c>
      <c r="B3888" s="324">
        <v>522402</v>
      </c>
      <c r="C3888" s="326" t="s">
        <v>7697</v>
      </c>
      <c r="D3888" s="326" t="s">
        <v>7696</v>
      </c>
      <c r="E3888" s="325">
        <v>32599</v>
      </c>
      <c r="F3888" s="325">
        <v>35400</v>
      </c>
      <c r="H3888" s="324" t="s">
        <v>7695</v>
      </c>
    </row>
    <row r="3889" spans="1:8" ht="14.45" customHeight="1" x14ac:dyDescent="0.2">
      <c r="A3889" s="324">
        <v>5022</v>
      </c>
      <c r="B3889" s="324">
        <v>502204</v>
      </c>
      <c r="C3889" s="326" t="s">
        <v>7133</v>
      </c>
      <c r="D3889" s="326" t="s">
        <v>6261</v>
      </c>
      <c r="E3889" s="325">
        <v>32590</v>
      </c>
      <c r="F3889" s="325">
        <v>32590</v>
      </c>
      <c r="H3889" s="324" t="s">
        <v>6260</v>
      </c>
    </row>
    <row r="3890" spans="1:8" ht="14.45" customHeight="1" x14ac:dyDescent="0.2">
      <c r="A3890" s="324">
        <v>5129</v>
      </c>
      <c r="B3890" s="324">
        <v>512902</v>
      </c>
      <c r="C3890" s="326" t="s">
        <v>6014</v>
      </c>
      <c r="D3890" s="326" t="s">
        <v>7172</v>
      </c>
      <c r="E3890" s="325">
        <v>32587</v>
      </c>
      <c r="F3890" s="325">
        <v>32933</v>
      </c>
      <c r="H3890" s="324" t="s">
        <v>7171</v>
      </c>
    </row>
    <row r="3891" spans="1:8" ht="14.45" customHeight="1" x14ac:dyDescent="0.2">
      <c r="A3891" s="324">
        <v>4606</v>
      </c>
      <c r="B3891" s="324">
        <v>460604</v>
      </c>
      <c r="C3891" s="326" t="s">
        <v>7828</v>
      </c>
      <c r="D3891" s="326" t="s">
        <v>7827</v>
      </c>
      <c r="E3891" s="325">
        <v>32570</v>
      </c>
      <c r="F3891" s="325">
        <v>32690</v>
      </c>
      <c r="H3891" s="324" t="s">
        <v>7826</v>
      </c>
    </row>
    <row r="3892" spans="1:8" ht="14.45" customHeight="1" x14ac:dyDescent="0.2">
      <c r="A3892" s="324">
        <v>4074</v>
      </c>
      <c r="B3892" s="324">
        <v>407402</v>
      </c>
      <c r="C3892" s="326" t="s">
        <v>6080</v>
      </c>
      <c r="D3892" s="326" t="s">
        <v>3916</v>
      </c>
      <c r="E3892" s="325">
        <v>32568</v>
      </c>
      <c r="F3892" s="325">
        <v>37621</v>
      </c>
      <c r="H3892" s="324" t="s">
        <v>4557</v>
      </c>
    </row>
    <row r="3893" spans="1:8" ht="14.45" customHeight="1" x14ac:dyDescent="0.2">
      <c r="A3893" s="324">
        <v>4378</v>
      </c>
      <c r="B3893" s="324">
        <v>437802</v>
      </c>
      <c r="C3893" s="326" t="s">
        <v>4446</v>
      </c>
      <c r="D3893" s="326" t="s">
        <v>3916</v>
      </c>
      <c r="E3893" s="325">
        <v>32568</v>
      </c>
      <c r="F3893" s="325">
        <v>37560</v>
      </c>
      <c r="H3893" s="324" t="s">
        <v>4557</v>
      </c>
    </row>
    <row r="3894" spans="1:8" ht="14.45" customHeight="1" x14ac:dyDescent="0.2">
      <c r="A3894" s="324">
        <v>4392</v>
      </c>
      <c r="B3894" s="324">
        <v>439203</v>
      </c>
      <c r="C3894" s="326" t="s">
        <v>5426</v>
      </c>
      <c r="D3894" s="326" t="s">
        <v>7334</v>
      </c>
      <c r="E3894" s="325">
        <v>32568</v>
      </c>
      <c r="F3894" s="325">
        <v>34700</v>
      </c>
      <c r="H3894" s="324" t="s">
        <v>7333</v>
      </c>
    </row>
    <row r="3895" spans="1:8" ht="14.45" customHeight="1" x14ac:dyDescent="0.2">
      <c r="A3895" s="324">
        <v>4532</v>
      </c>
      <c r="B3895" s="324">
        <v>453205</v>
      </c>
      <c r="C3895" s="326" t="s">
        <v>7948</v>
      </c>
      <c r="D3895" s="326" t="s">
        <v>3916</v>
      </c>
      <c r="E3895" s="325">
        <v>32568</v>
      </c>
      <c r="F3895" s="325">
        <v>37652</v>
      </c>
      <c r="H3895" s="324" t="s">
        <v>4557</v>
      </c>
    </row>
    <row r="3896" spans="1:8" ht="14.45" customHeight="1" x14ac:dyDescent="0.2">
      <c r="A3896" s="324">
        <v>4795</v>
      </c>
      <c r="B3896" s="324">
        <v>479502</v>
      </c>
      <c r="C3896" s="326" t="s">
        <v>3914</v>
      </c>
      <c r="D3896" s="326" t="s">
        <v>8044</v>
      </c>
      <c r="E3896" s="325">
        <v>32568</v>
      </c>
      <c r="F3896" s="325">
        <v>39083</v>
      </c>
      <c r="G3896" s="324">
        <v>1992783484</v>
      </c>
      <c r="H3896" s="324" t="s">
        <v>8043</v>
      </c>
    </row>
    <row r="3897" spans="1:8" ht="14.45" customHeight="1" x14ac:dyDescent="0.2">
      <c r="A3897" s="324">
        <v>4806</v>
      </c>
      <c r="B3897" s="324">
        <v>480604</v>
      </c>
      <c r="C3897" s="326" t="s">
        <v>5264</v>
      </c>
      <c r="D3897" s="326" t="s">
        <v>8044</v>
      </c>
      <c r="E3897" s="325">
        <v>32568</v>
      </c>
      <c r="F3897" s="325">
        <v>36487</v>
      </c>
      <c r="H3897" s="324" t="s">
        <v>8043</v>
      </c>
    </row>
    <row r="3898" spans="1:8" ht="14.45" customHeight="1" x14ac:dyDescent="0.2">
      <c r="A3898" s="324">
        <v>4938</v>
      </c>
      <c r="B3898" s="324">
        <v>493804</v>
      </c>
      <c r="C3898" s="326" t="s">
        <v>6761</v>
      </c>
      <c r="D3898" s="326" t="s">
        <v>3916</v>
      </c>
      <c r="E3898" s="325">
        <v>32568</v>
      </c>
      <c r="F3898" s="325">
        <v>37468</v>
      </c>
      <c r="H3898" s="324" t="s">
        <v>4557</v>
      </c>
    </row>
    <row r="3899" spans="1:8" ht="14.45" customHeight="1" x14ac:dyDescent="0.2">
      <c r="A3899" s="324">
        <v>5029</v>
      </c>
      <c r="B3899" s="324">
        <v>502903</v>
      </c>
      <c r="C3899" s="326" t="s">
        <v>8042</v>
      </c>
      <c r="D3899" s="326" t="s">
        <v>3916</v>
      </c>
      <c r="E3899" s="325">
        <v>32568</v>
      </c>
      <c r="F3899" s="325">
        <v>37560</v>
      </c>
      <c r="H3899" s="324" t="s">
        <v>4557</v>
      </c>
    </row>
    <row r="3900" spans="1:8" ht="14.45" customHeight="1" x14ac:dyDescent="0.2">
      <c r="A3900" s="324">
        <v>5073</v>
      </c>
      <c r="B3900" s="324">
        <v>507305</v>
      </c>
      <c r="C3900" s="326" t="s">
        <v>5898</v>
      </c>
      <c r="D3900" s="326" t="s">
        <v>3916</v>
      </c>
      <c r="E3900" s="325">
        <v>32568</v>
      </c>
      <c r="F3900" s="325">
        <v>37529</v>
      </c>
      <c r="H3900" s="324" t="s">
        <v>4557</v>
      </c>
    </row>
    <row r="3901" spans="1:8" ht="14.45" customHeight="1" x14ac:dyDescent="0.2">
      <c r="A3901" s="324">
        <v>5240</v>
      </c>
      <c r="B3901" s="324">
        <v>524002</v>
      </c>
      <c r="C3901" s="326" t="s">
        <v>8041</v>
      </c>
      <c r="D3901" s="326" t="s">
        <v>8040</v>
      </c>
      <c r="E3901" s="325">
        <v>32568</v>
      </c>
      <c r="F3901" s="325">
        <v>32947</v>
      </c>
      <c r="H3901" s="324" t="s">
        <v>8039</v>
      </c>
    </row>
    <row r="3902" spans="1:8" ht="14.45" customHeight="1" x14ac:dyDescent="0.2">
      <c r="A3902" s="324">
        <v>4448</v>
      </c>
      <c r="B3902" s="324">
        <v>444803</v>
      </c>
      <c r="C3902" s="326" t="s">
        <v>7202</v>
      </c>
      <c r="D3902" s="326" t="s">
        <v>7191</v>
      </c>
      <c r="E3902" s="325">
        <v>32563</v>
      </c>
      <c r="F3902" s="325">
        <v>32782</v>
      </c>
      <c r="H3902" s="324" t="s">
        <v>7190</v>
      </c>
    </row>
    <row r="3903" spans="1:8" ht="14.45" customHeight="1" x14ac:dyDescent="0.2">
      <c r="A3903" s="324">
        <v>5228</v>
      </c>
      <c r="B3903" s="324">
        <v>522802</v>
      </c>
      <c r="C3903" s="326" t="s">
        <v>8038</v>
      </c>
      <c r="D3903" s="326" t="s">
        <v>8037</v>
      </c>
      <c r="E3903" s="325">
        <v>32557</v>
      </c>
      <c r="F3903" s="325">
        <v>33695</v>
      </c>
      <c r="H3903" s="324" t="s">
        <v>8036</v>
      </c>
    </row>
    <row r="3904" spans="1:8" ht="14.45" customHeight="1" x14ac:dyDescent="0.2">
      <c r="A3904" s="324">
        <v>5009</v>
      </c>
      <c r="B3904" s="324">
        <v>500903</v>
      </c>
      <c r="C3904" s="326" t="s">
        <v>8035</v>
      </c>
      <c r="D3904" s="326" t="s">
        <v>3916</v>
      </c>
      <c r="E3904" s="325">
        <v>32548</v>
      </c>
      <c r="F3904" s="325">
        <v>37499</v>
      </c>
      <c r="H3904" s="324" t="s">
        <v>4557</v>
      </c>
    </row>
    <row r="3905" spans="1:8" ht="14.45" customHeight="1" x14ac:dyDescent="0.2">
      <c r="A3905" s="324">
        <v>4139</v>
      </c>
      <c r="B3905" s="324">
        <v>413903</v>
      </c>
      <c r="C3905" s="326" t="s">
        <v>7669</v>
      </c>
      <c r="D3905" s="326" t="s">
        <v>7669</v>
      </c>
      <c r="E3905" s="325">
        <v>32540</v>
      </c>
      <c r="F3905" s="325">
        <v>37020</v>
      </c>
      <c r="H3905" s="324" t="s">
        <v>8034</v>
      </c>
    </row>
    <row r="3906" spans="1:8" ht="14.45" customHeight="1" x14ac:dyDescent="0.2">
      <c r="A3906" s="324">
        <v>5227</v>
      </c>
      <c r="B3906" s="324">
        <v>522703</v>
      </c>
      <c r="C3906" s="326" t="s">
        <v>8033</v>
      </c>
      <c r="D3906" s="326" t="s">
        <v>7939</v>
      </c>
      <c r="E3906" s="325">
        <v>32521</v>
      </c>
      <c r="F3906" s="325">
        <v>38868</v>
      </c>
      <c r="H3906" s="324" t="s">
        <v>7938</v>
      </c>
    </row>
    <row r="3907" spans="1:8" ht="14.45" customHeight="1" x14ac:dyDescent="0.2">
      <c r="A3907" s="324">
        <v>5258</v>
      </c>
      <c r="B3907" s="324">
        <v>525801</v>
      </c>
      <c r="C3907" s="326" t="s">
        <v>8032</v>
      </c>
      <c r="D3907" s="326" t="s">
        <v>8031</v>
      </c>
      <c r="E3907" s="325">
        <v>32521</v>
      </c>
      <c r="F3907" s="325">
        <v>34881</v>
      </c>
      <c r="H3907" s="324" t="s">
        <v>8030</v>
      </c>
    </row>
    <row r="3908" spans="1:8" ht="14.45" customHeight="1" x14ac:dyDescent="0.2">
      <c r="A3908" s="324">
        <v>4881</v>
      </c>
      <c r="B3908" s="324">
        <v>488104</v>
      </c>
      <c r="C3908" s="326" t="s">
        <v>8029</v>
      </c>
      <c r="D3908" s="326" t="s">
        <v>7128</v>
      </c>
      <c r="E3908" s="325">
        <v>32520</v>
      </c>
      <c r="F3908" s="325">
        <v>32843</v>
      </c>
      <c r="H3908" s="324" t="s">
        <v>7474</v>
      </c>
    </row>
    <row r="3909" spans="1:8" ht="14.45" customHeight="1" x14ac:dyDescent="0.2">
      <c r="A3909" s="324">
        <v>4315</v>
      </c>
      <c r="B3909" s="324">
        <v>431503</v>
      </c>
      <c r="C3909" s="326" t="s">
        <v>8028</v>
      </c>
      <c r="D3909" s="326" t="s">
        <v>3916</v>
      </c>
      <c r="E3909" s="325">
        <v>32513</v>
      </c>
      <c r="F3909" s="325">
        <v>35587</v>
      </c>
      <c r="H3909" s="324" t="s">
        <v>4557</v>
      </c>
    </row>
    <row r="3910" spans="1:8" ht="14.45" customHeight="1" x14ac:dyDescent="0.2">
      <c r="A3910" s="324">
        <v>4170</v>
      </c>
      <c r="B3910" s="324">
        <v>417004</v>
      </c>
      <c r="C3910" s="326" t="s">
        <v>8027</v>
      </c>
      <c r="D3910" s="326" t="s">
        <v>4700</v>
      </c>
      <c r="E3910" s="325">
        <v>32511</v>
      </c>
      <c r="F3910" s="325">
        <v>32690</v>
      </c>
      <c r="H3910" s="324" t="s">
        <v>8026</v>
      </c>
    </row>
    <row r="3911" spans="1:8" ht="14.45" customHeight="1" x14ac:dyDescent="0.2">
      <c r="A3911" s="324">
        <v>4069</v>
      </c>
      <c r="B3911" s="324">
        <v>406903</v>
      </c>
      <c r="C3911" s="326" t="s">
        <v>6610</v>
      </c>
      <c r="D3911" s="326" t="s">
        <v>8025</v>
      </c>
      <c r="E3911" s="325">
        <v>32509</v>
      </c>
      <c r="F3911" s="325">
        <v>41547</v>
      </c>
      <c r="G3911" s="324">
        <v>1053359638</v>
      </c>
      <c r="H3911" s="324" t="s">
        <v>8024</v>
      </c>
    </row>
    <row r="3912" spans="1:8" ht="14.45" customHeight="1" x14ac:dyDescent="0.2">
      <c r="A3912" s="324">
        <v>4192</v>
      </c>
      <c r="B3912" s="324">
        <v>419205</v>
      </c>
      <c r="C3912" s="326" t="s">
        <v>8023</v>
      </c>
      <c r="D3912" s="326" t="s">
        <v>7856</v>
      </c>
      <c r="E3912" s="325">
        <v>32509</v>
      </c>
      <c r="F3912" s="325">
        <v>34504</v>
      </c>
      <c r="H3912" s="324" t="s">
        <v>7855</v>
      </c>
    </row>
    <row r="3913" spans="1:8" ht="14.45" customHeight="1" x14ac:dyDescent="0.2">
      <c r="A3913" s="324">
        <v>4235</v>
      </c>
      <c r="B3913" s="324">
        <v>423508</v>
      </c>
      <c r="C3913" s="326" t="s">
        <v>8022</v>
      </c>
      <c r="D3913" s="326" t="s">
        <v>7528</v>
      </c>
      <c r="E3913" s="325">
        <v>32509</v>
      </c>
      <c r="F3913" s="325">
        <v>34304</v>
      </c>
      <c r="H3913" s="324" t="s">
        <v>7527</v>
      </c>
    </row>
    <row r="3914" spans="1:8" ht="14.45" customHeight="1" x14ac:dyDescent="0.2">
      <c r="A3914" s="324">
        <v>4336</v>
      </c>
      <c r="B3914" s="324">
        <v>433605</v>
      </c>
      <c r="C3914" s="326" t="s">
        <v>7605</v>
      </c>
      <c r="D3914" s="326" t="s">
        <v>7679</v>
      </c>
      <c r="E3914" s="325">
        <v>32509</v>
      </c>
      <c r="F3914" s="325">
        <v>36210</v>
      </c>
      <c r="H3914" s="324" t="s">
        <v>7678</v>
      </c>
    </row>
    <row r="3915" spans="1:8" ht="14.45" customHeight="1" x14ac:dyDescent="0.2">
      <c r="A3915" s="324">
        <v>4426</v>
      </c>
      <c r="B3915" s="324">
        <v>442608</v>
      </c>
      <c r="C3915" s="326" t="s">
        <v>8021</v>
      </c>
      <c r="D3915" s="326" t="s">
        <v>6563</v>
      </c>
      <c r="E3915" s="325">
        <v>32509</v>
      </c>
      <c r="F3915" s="325">
        <v>32690</v>
      </c>
      <c r="H3915" s="324" t="s">
        <v>8020</v>
      </c>
    </row>
    <row r="3916" spans="1:8" ht="14.45" customHeight="1" x14ac:dyDescent="0.2">
      <c r="A3916" s="324">
        <v>4662</v>
      </c>
      <c r="B3916" s="324">
        <v>466204</v>
      </c>
      <c r="C3916" s="326" t="s">
        <v>8019</v>
      </c>
      <c r="D3916" s="326" t="s">
        <v>8018</v>
      </c>
      <c r="E3916" s="325">
        <v>32509</v>
      </c>
      <c r="F3916" s="325">
        <v>34060</v>
      </c>
      <c r="H3916" s="324" t="s">
        <v>8017</v>
      </c>
    </row>
    <row r="3917" spans="1:8" ht="14.45" customHeight="1" x14ac:dyDescent="0.2">
      <c r="A3917" s="324">
        <v>4734</v>
      </c>
      <c r="B3917" s="324">
        <v>473405</v>
      </c>
      <c r="C3917" s="326" t="s">
        <v>7834</v>
      </c>
      <c r="D3917" s="326" t="s">
        <v>8016</v>
      </c>
      <c r="E3917" s="325">
        <v>32509</v>
      </c>
      <c r="F3917" s="325">
        <v>33543</v>
      </c>
      <c r="H3917" s="324" t="s">
        <v>8015</v>
      </c>
    </row>
    <row r="3918" spans="1:8" ht="14.45" customHeight="1" x14ac:dyDescent="0.2">
      <c r="A3918" s="324">
        <v>4771</v>
      </c>
      <c r="B3918" s="324">
        <v>477102</v>
      </c>
      <c r="C3918" s="326" t="s">
        <v>8014</v>
      </c>
      <c r="D3918" s="326" t="s">
        <v>6563</v>
      </c>
      <c r="E3918" s="325">
        <v>32509</v>
      </c>
      <c r="F3918" s="325">
        <v>34163</v>
      </c>
      <c r="H3918" s="324" t="s">
        <v>6562</v>
      </c>
    </row>
    <row r="3919" spans="1:8" ht="14.45" customHeight="1" x14ac:dyDescent="0.2">
      <c r="A3919" s="324">
        <v>4909</v>
      </c>
      <c r="B3919" s="324">
        <v>490906</v>
      </c>
      <c r="C3919" s="326" t="s">
        <v>8013</v>
      </c>
      <c r="D3919" s="326" t="s">
        <v>6563</v>
      </c>
      <c r="E3919" s="325">
        <v>32509</v>
      </c>
      <c r="F3919" s="325">
        <v>34163</v>
      </c>
      <c r="H3919" s="324" t="s">
        <v>6562</v>
      </c>
    </row>
    <row r="3920" spans="1:8" ht="14.45" customHeight="1" x14ac:dyDescent="0.2">
      <c r="A3920" s="324">
        <v>5019</v>
      </c>
      <c r="B3920" s="324">
        <v>501905</v>
      </c>
      <c r="C3920" s="326" t="s">
        <v>8012</v>
      </c>
      <c r="D3920" s="326" t="s">
        <v>8011</v>
      </c>
      <c r="E3920" s="325">
        <v>32509</v>
      </c>
      <c r="F3920" s="325">
        <v>109574</v>
      </c>
      <c r="G3920" s="324">
        <v>1831108745</v>
      </c>
      <c r="H3920" s="324" t="s">
        <v>8010</v>
      </c>
    </row>
    <row r="3921" spans="1:8" ht="14.45" customHeight="1" x14ac:dyDescent="0.2">
      <c r="A3921" s="324">
        <v>5056</v>
      </c>
      <c r="B3921" s="324">
        <v>505603</v>
      </c>
      <c r="C3921" s="326" t="s">
        <v>7683</v>
      </c>
      <c r="D3921" s="326" t="s">
        <v>8005</v>
      </c>
      <c r="E3921" s="325">
        <v>32509</v>
      </c>
      <c r="F3921" s="325">
        <v>38442</v>
      </c>
      <c r="H3921" s="324" t="s">
        <v>8004</v>
      </c>
    </row>
    <row r="3922" spans="1:8" ht="14.45" customHeight="1" x14ac:dyDescent="0.2">
      <c r="A3922" s="324">
        <v>5125</v>
      </c>
      <c r="B3922" s="324">
        <v>512502</v>
      </c>
      <c r="C3922" s="326" t="s">
        <v>8009</v>
      </c>
      <c r="D3922" s="326" t="s">
        <v>8008</v>
      </c>
      <c r="E3922" s="325">
        <v>32509</v>
      </c>
      <c r="F3922" s="325">
        <v>39082</v>
      </c>
      <c r="G3922" s="324">
        <v>1265407407</v>
      </c>
      <c r="H3922" s="324" t="s">
        <v>8007</v>
      </c>
    </row>
    <row r="3923" spans="1:8" ht="14.45" customHeight="1" x14ac:dyDescent="0.2">
      <c r="A3923" s="324">
        <v>5169</v>
      </c>
      <c r="B3923" s="324">
        <v>516902</v>
      </c>
      <c r="C3923" s="326" t="s">
        <v>8006</v>
      </c>
      <c r="D3923" s="326" t="s">
        <v>6563</v>
      </c>
      <c r="E3923" s="325">
        <v>32509</v>
      </c>
      <c r="F3923" s="325">
        <v>34163</v>
      </c>
      <c r="H3923" s="324" t="s">
        <v>6562</v>
      </c>
    </row>
    <row r="3924" spans="1:8" ht="14.45" customHeight="1" x14ac:dyDescent="0.2">
      <c r="A3924" s="324">
        <v>5177</v>
      </c>
      <c r="B3924" s="324">
        <v>517703</v>
      </c>
      <c r="C3924" s="326" t="s">
        <v>7064</v>
      </c>
      <c r="D3924" s="326" t="s">
        <v>8005</v>
      </c>
      <c r="E3924" s="325">
        <v>32509</v>
      </c>
      <c r="F3924" s="325">
        <v>38503</v>
      </c>
      <c r="H3924" s="324" t="s">
        <v>8004</v>
      </c>
    </row>
    <row r="3925" spans="1:8" ht="14.45" customHeight="1" x14ac:dyDescent="0.2">
      <c r="A3925" s="324">
        <v>5193</v>
      </c>
      <c r="B3925" s="324">
        <v>519302</v>
      </c>
      <c r="C3925" s="326" t="s">
        <v>8003</v>
      </c>
      <c r="D3925" s="326" t="s">
        <v>6563</v>
      </c>
      <c r="E3925" s="325">
        <v>32509</v>
      </c>
      <c r="F3925" s="325">
        <v>34163</v>
      </c>
      <c r="H3925" s="324" t="s">
        <v>6562</v>
      </c>
    </row>
    <row r="3926" spans="1:8" ht="14.45" customHeight="1" x14ac:dyDescent="0.2">
      <c r="A3926" s="324">
        <v>5079</v>
      </c>
      <c r="B3926" s="324">
        <v>507906</v>
      </c>
      <c r="C3926" s="326" t="s">
        <v>8002</v>
      </c>
      <c r="D3926" s="326" t="s">
        <v>8001</v>
      </c>
      <c r="E3926" s="325">
        <v>32496</v>
      </c>
      <c r="F3926" s="325">
        <v>32948</v>
      </c>
      <c r="H3926" s="324" t="s">
        <v>8000</v>
      </c>
    </row>
    <row r="3927" spans="1:8" ht="14.45" customHeight="1" x14ac:dyDescent="0.2">
      <c r="A3927" s="324">
        <v>4501</v>
      </c>
      <c r="B3927" s="324">
        <v>450102</v>
      </c>
      <c r="C3927" s="326" t="s">
        <v>7999</v>
      </c>
      <c r="D3927" s="326" t="s">
        <v>7868</v>
      </c>
      <c r="E3927" s="325">
        <v>32493</v>
      </c>
      <c r="F3927" s="325">
        <v>41455</v>
      </c>
      <c r="G3927" s="324">
        <v>1043436298</v>
      </c>
      <c r="H3927" s="324" t="s">
        <v>7867</v>
      </c>
    </row>
    <row r="3928" spans="1:8" ht="14.45" customHeight="1" x14ac:dyDescent="0.2">
      <c r="A3928" s="324">
        <v>4579</v>
      </c>
      <c r="B3928" s="324">
        <v>457902</v>
      </c>
      <c r="C3928" s="326" t="s">
        <v>7998</v>
      </c>
      <c r="D3928" s="326" t="s">
        <v>6587</v>
      </c>
      <c r="E3928" s="325">
        <v>32493</v>
      </c>
      <c r="F3928" s="325">
        <v>34455</v>
      </c>
      <c r="H3928" s="324" t="s">
        <v>7997</v>
      </c>
    </row>
    <row r="3929" spans="1:8" ht="14.45" customHeight="1" x14ac:dyDescent="0.2">
      <c r="A3929" s="324">
        <v>5268</v>
      </c>
      <c r="B3929" s="324">
        <v>526801</v>
      </c>
      <c r="C3929" s="326" t="s">
        <v>7996</v>
      </c>
      <c r="D3929" s="326" t="s">
        <v>7696</v>
      </c>
      <c r="E3929" s="325">
        <v>32479</v>
      </c>
      <c r="F3929" s="325">
        <v>32599</v>
      </c>
      <c r="H3929" s="324" t="s">
        <v>7695</v>
      </c>
    </row>
    <row r="3930" spans="1:8" ht="14.45" customHeight="1" x14ac:dyDescent="0.2">
      <c r="A3930" s="324">
        <v>4037</v>
      </c>
      <c r="B3930" s="324">
        <v>403702</v>
      </c>
      <c r="C3930" s="326" t="s">
        <v>7995</v>
      </c>
      <c r="D3930" s="326" t="s">
        <v>7994</v>
      </c>
      <c r="E3930" s="325">
        <v>32478</v>
      </c>
      <c r="F3930" s="325">
        <v>34607</v>
      </c>
      <c r="H3930" s="324" t="s">
        <v>7993</v>
      </c>
    </row>
    <row r="3931" spans="1:8" ht="14.45" customHeight="1" x14ac:dyDescent="0.2">
      <c r="A3931" s="324">
        <v>4654</v>
      </c>
      <c r="B3931" s="324">
        <v>465403</v>
      </c>
      <c r="C3931" s="326" t="s">
        <v>4801</v>
      </c>
      <c r="D3931" s="326" t="s">
        <v>7992</v>
      </c>
      <c r="E3931" s="325">
        <v>32478</v>
      </c>
      <c r="F3931" s="325">
        <v>109574</v>
      </c>
      <c r="G3931" s="324">
        <v>1629153978</v>
      </c>
      <c r="H3931" s="324" t="s">
        <v>7991</v>
      </c>
    </row>
    <row r="3932" spans="1:8" ht="14.45" customHeight="1" x14ac:dyDescent="0.2">
      <c r="A3932" s="324">
        <v>4916</v>
      </c>
      <c r="B3932" s="324">
        <v>491608</v>
      </c>
      <c r="C3932" s="326" t="s">
        <v>7990</v>
      </c>
      <c r="D3932" s="326" t="s">
        <v>7500</v>
      </c>
      <c r="E3932" s="325">
        <v>32478</v>
      </c>
      <c r="F3932" s="325">
        <v>34639</v>
      </c>
      <c r="H3932" s="324" t="s">
        <v>7499</v>
      </c>
    </row>
    <row r="3933" spans="1:8" ht="14.45" customHeight="1" x14ac:dyDescent="0.2">
      <c r="A3933" s="324">
        <v>4939</v>
      </c>
      <c r="B3933" s="324">
        <v>493906</v>
      </c>
      <c r="C3933" s="326" t="s">
        <v>7989</v>
      </c>
      <c r="D3933" s="326" t="s">
        <v>7681</v>
      </c>
      <c r="E3933" s="325">
        <v>32478</v>
      </c>
      <c r="F3933" s="325">
        <v>34121</v>
      </c>
      <c r="H3933" s="324" t="s">
        <v>7841</v>
      </c>
    </row>
    <row r="3934" spans="1:8" ht="14.45" customHeight="1" x14ac:dyDescent="0.2">
      <c r="A3934" s="324">
        <v>4991</v>
      </c>
      <c r="B3934" s="324">
        <v>499103</v>
      </c>
      <c r="C3934" s="326" t="s">
        <v>7830</v>
      </c>
      <c r="D3934" s="326" t="s">
        <v>4700</v>
      </c>
      <c r="E3934" s="325">
        <v>32478</v>
      </c>
      <c r="F3934" s="325">
        <v>32933</v>
      </c>
      <c r="H3934" s="324" t="s">
        <v>7988</v>
      </c>
    </row>
    <row r="3935" spans="1:8" ht="14.45" customHeight="1" x14ac:dyDescent="0.2">
      <c r="A3935" s="324">
        <v>5269</v>
      </c>
      <c r="B3935" s="324">
        <v>526901</v>
      </c>
      <c r="C3935" s="326" t="s">
        <v>7987</v>
      </c>
      <c r="D3935" s="326" t="s">
        <v>7986</v>
      </c>
      <c r="E3935" s="325">
        <v>32478</v>
      </c>
      <c r="F3935" s="325">
        <v>34235</v>
      </c>
      <c r="H3935" s="324" t="s">
        <v>7985</v>
      </c>
    </row>
    <row r="3936" spans="1:8" ht="14.45" customHeight="1" x14ac:dyDescent="0.2">
      <c r="A3936" s="324">
        <v>4781</v>
      </c>
      <c r="B3936" s="324">
        <v>478105</v>
      </c>
      <c r="C3936" s="326" t="s">
        <v>6774</v>
      </c>
      <c r="D3936" s="326" t="s">
        <v>7984</v>
      </c>
      <c r="E3936" s="325">
        <v>32471</v>
      </c>
      <c r="F3936" s="325">
        <v>34071</v>
      </c>
      <c r="H3936" s="324" t="s">
        <v>7983</v>
      </c>
    </row>
    <row r="3937" spans="1:8" ht="14.45" customHeight="1" x14ac:dyDescent="0.2">
      <c r="A3937" s="324">
        <v>5267</v>
      </c>
      <c r="B3937" s="324">
        <v>526701</v>
      </c>
      <c r="C3937" s="326" t="s">
        <v>7982</v>
      </c>
      <c r="D3937" s="326" t="s">
        <v>3928</v>
      </c>
      <c r="E3937" s="325">
        <v>32469</v>
      </c>
      <c r="F3937" s="325">
        <v>37499</v>
      </c>
      <c r="H3937" s="324" t="s">
        <v>5829</v>
      </c>
    </row>
    <row r="3938" spans="1:8" ht="14.45" customHeight="1" x14ac:dyDescent="0.2">
      <c r="A3938" s="324">
        <v>4286</v>
      </c>
      <c r="B3938" s="324">
        <v>428604</v>
      </c>
      <c r="C3938" s="326" t="s">
        <v>4567</v>
      </c>
      <c r="D3938" s="326" t="s">
        <v>7254</v>
      </c>
      <c r="E3938" s="325">
        <v>32464</v>
      </c>
      <c r="F3938" s="325">
        <v>32464</v>
      </c>
      <c r="H3938" s="324" t="s">
        <v>7266</v>
      </c>
    </row>
    <row r="3939" spans="1:8" ht="14.45" customHeight="1" x14ac:dyDescent="0.2">
      <c r="A3939" s="324">
        <v>4182</v>
      </c>
      <c r="B3939" s="324">
        <v>418201</v>
      </c>
      <c r="C3939" s="326" t="s">
        <v>7981</v>
      </c>
      <c r="D3939" s="326" t="s">
        <v>7980</v>
      </c>
      <c r="E3939" s="325">
        <v>32457</v>
      </c>
      <c r="F3939" s="325">
        <v>37534</v>
      </c>
      <c r="H3939" s="324" t="s">
        <v>7979</v>
      </c>
    </row>
    <row r="3940" spans="1:8" ht="14.45" customHeight="1" x14ac:dyDescent="0.2">
      <c r="A3940" s="324">
        <v>5239</v>
      </c>
      <c r="B3940" s="324">
        <v>523901</v>
      </c>
      <c r="C3940" s="326" t="s">
        <v>7978</v>
      </c>
      <c r="D3940" s="326" t="s">
        <v>7977</v>
      </c>
      <c r="E3940" s="325">
        <v>32455</v>
      </c>
      <c r="F3940" s="325">
        <v>109574</v>
      </c>
      <c r="G3940" s="324">
        <v>1063419323</v>
      </c>
      <c r="H3940" s="324" t="s">
        <v>7976</v>
      </c>
    </row>
    <row r="3941" spans="1:8" ht="14.45" customHeight="1" x14ac:dyDescent="0.2">
      <c r="A3941" s="324">
        <v>4903</v>
      </c>
      <c r="B3941" s="324">
        <v>490304</v>
      </c>
      <c r="C3941" s="326" t="s">
        <v>7213</v>
      </c>
      <c r="D3941" s="326" t="s">
        <v>5576</v>
      </c>
      <c r="E3941" s="325">
        <v>32451</v>
      </c>
      <c r="F3941" s="325">
        <v>109574</v>
      </c>
      <c r="G3941" s="324">
        <v>1316954456</v>
      </c>
      <c r="H3941" s="324" t="s">
        <v>5575</v>
      </c>
    </row>
    <row r="3942" spans="1:8" ht="14.45" customHeight="1" x14ac:dyDescent="0.2">
      <c r="A3942" s="324">
        <v>4067</v>
      </c>
      <c r="B3942" s="324">
        <v>406707</v>
      </c>
      <c r="C3942" s="326" t="s">
        <v>5107</v>
      </c>
      <c r="D3942" s="326" t="s">
        <v>7975</v>
      </c>
      <c r="E3942" s="325">
        <v>32449</v>
      </c>
      <c r="F3942" s="325">
        <v>32660</v>
      </c>
      <c r="H3942" s="324" t="s">
        <v>7974</v>
      </c>
    </row>
    <row r="3943" spans="1:8" ht="14.45" customHeight="1" x14ac:dyDescent="0.2">
      <c r="A3943" s="324">
        <v>5263</v>
      </c>
      <c r="B3943" s="324">
        <v>526301</v>
      </c>
      <c r="C3943" s="326" t="s">
        <v>7973</v>
      </c>
      <c r="D3943" s="326" t="s">
        <v>7972</v>
      </c>
      <c r="E3943" s="325">
        <v>32420</v>
      </c>
      <c r="F3943" s="325">
        <v>32782</v>
      </c>
      <c r="H3943" s="324" t="s">
        <v>7971</v>
      </c>
    </row>
    <row r="3944" spans="1:8" ht="14.45" customHeight="1" x14ac:dyDescent="0.2">
      <c r="A3944" s="324">
        <v>4243</v>
      </c>
      <c r="B3944" s="324">
        <v>424304</v>
      </c>
      <c r="C3944" s="326" t="s">
        <v>7970</v>
      </c>
      <c r="D3944" s="326" t="s">
        <v>7350</v>
      </c>
      <c r="E3944" s="325">
        <v>32417</v>
      </c>
      <c r="F3944" s="325">
        <v>34335</v>
      </c>
      <c r="H3944" s="324" t="s">
        <v>7969</v>
      </c>
    </row>
    <row r="3945" spans="1:8" ht="14.45" customHeight="1" x14ac:dyDescent="0.2">
      <c r="A3945" s="324">
        <v>4255</v>
      </c>
      <c r="B3945" s="324">
        <v>425504</v>
      </c>
      <c r="C3945" s="326" t="s">
        <v>7126</v>
      </c>
      <c r="D3945" s="326" t="s">
        <v>7968</v>
      </c>
      <c r="E3945" s="325">
        <v>32417</v>
      </c>
      <c r="F3945" s="325">
        <v>33695</v>
      </c>
      <c r="H3945" s="324" t="s">
        <v>7967</v>
      </c>
    </row>
    <row r="3946" spans="1:8" ht="14.45" customHeight="1" x14ac:dyDescent="0.2">
      <c r="A3946" s="324">
        <v>4357</v>
      </c>
      <c r="B3946" s="324">
        <v>435706</v>
      </c>
      <c r="C3946" s="326" t="s">
        <v>7595</v>
      </c>
      <c r="D3946" s="326" t="s">
        <v>7679</v>
      </c>
      <c r="E3946" s="325">
        <v>32417</v>
      </c>
      <c r="F3946" s="325">
        <v>36223</v>
      </c>
      <c r="H3946" s="324" t="s">
        <v>7678</v>
      </c>
    </row>
    <row r="3947" spans="1:8" ht="14.45" customHeight="1" x14ac:dyDescent="0.2">
      <c r="A3947" s="324">
        <v>4660</v>
      </c>
      <c r="B3947" s="324">
        <v>466003</v>
      </c>
      <c r="C3947" s="326" t="s">
        <v>4057</v>
      </c>
      <c r="D3947" s="326" t="s">
        <v>7679</v>
      </c>
      <c r="E3947" s="325">
        <v>32417</v>
      </c>
      <c r="F3947" s="325">
        <v>36203</v>
      </c>
      <c r="H3947" s="324" t="s">
        <v>7678</v>
      </c>
    </row>
    <row r="3948" spans="1:8" ht="14.45" customHeight="1" x14ac:dyDescent="0.2">
      <c r="A3948" s="324">
        <v>4725</v>
      </c>
      <c r="B3948" s="324">
        <v>472506</v>
      </c>
      <c r="C3948" s="326" t="s">
        <v>7966</v>
      </c>
      <c r="D3948" s="326" t="s">
        <v>7334</v>
      </c>
      <c r="E3948" s="325">
        <v>32417</v>
      </c>
      <c r="F3948" s="325">
        <v>34547</v>
      </c>
      <c r="H3948" s="324" t="s">
        <v>7333</v>
      </c>
    </row>
    <row r="3949" spans="1:8" ht="14.45" customHeight="1" x14ac:dyDescent="0.2">
      <c r="A3949" s="324">
        <v>4824</v>
      </c>
      <c r="B3949" s="324">
        <v>482404</v>
      </c>
      <c r="C3949" s="326" t="s">
        <v>7965</v>
      </c>
      <c r="D3949" s="326" t="s">
        <v>7350</v>
      </c>
      <c r="E3949" s="325">
        <v>32417</v>
      </c>
      <c r="F3949" s="325">
        <v>34335</v>
      </c>
      <c r="H3949" s="324" t="s">
        <v>7356</v>
      </c>
    </row>
    <row r="3950" spans="1:8" ht="14.45" customHeight="1" x14ac:dyDescent="0.2">
      <c r="A3950" s="324">
        <v>4997</v>
      </c>
      <c r="B3950" s="324">
        <v>499704</v>
      </c>
      <c r="C3950" s="326" t="s">
        <v>7964</v>
      </c>
      <c r="D3950" s="326" t="s">
        <v>7350</v>
      </c>
      <c r="E3950" s="325">
        <v>32417</v>
      </c>
      <c r="F3950" s="325">
        <v>34335</v>
      </c>
      <c r="H3950" s="324" t="s">
        <v>7963</v>
      </c>
    </row>
    <row r="3951" spans="1:8" ht="14.45" customHeight="1" x14ac:dyDescent="0.2">
      <c r="A3951" s="324">
        <v>4998</v>
      </c>
      <c r="B3951" s="324">
        <v>499805</v>
      </c>
      <c r="C3951" s="326" t="s">
        <v>7585</v>
      </c>
      <c r="D3951" s="326" t="s">
        <v>7679</v>
      </c>
      <c r="E3951" s="325">
        <v>32417</v>
      </c>
      <c r="F3951" s="325">
        <v>36223</v>
      </c>
      <c r="H3951" s="324" t="s">
        <v>7678</v>
      </c>
    </row>
    <row r="3952" spans="1:8" ht="14.45" customHeight="1" x14ac:dyDescent="0.2">
      <c r="A3952" s="324">
        <v>4601</v>
      </c>
      <c r="B3952" s="324">
        <v>460105</v>
      </c>
      <c r="C3952" s="326" t="s">
        <v>7360</v>
      </c>
      <c r="D3952" s="326" t="s">
        <v>7962</v>
      </c>
      <c r="E3952" s="325">
        <v>32416</v>
      </c>
      <c r="F3952" s="325">
        <v>36585</v>
      </c>
      <c r="H3952" s="324" t="s">
        <v>7961</v>
      </c>
    </row>
    <row r="3953" spans="1:8" ht="14.45" customHeight="1" x14ac:dyDescent="0.2">
      <c r="A3953" s="324">
        <v>5033</v>
      </c>
      <c r="B3953" s="324">
        <v>503304</v>
      </c>
      <c r="C3953" s="326" t="s">
        <v>7481</v>
      </c>
      <c r="D3953" s="326" t="s">
        <v>7960</v>
      </c>
      <c r="E3953" s="325">
        <v>32416</v>
      </c>
      <c r="F3953" s="325">
        <v>36571</v>
      </c>
      <c r="H3953" s="324" t="s">
        <v>7959</v>
      </c>
    </row>
    <row r="3954" spans="1:8" ht="14.45" customHeight="1" x14ac:dyDescent="0.2">
      <c r="A3954" s="324">
        <v>5262</v>
      </c>
      <c r="B3954" s="324">
        <v>526201</v>
      </c>
      <c r="C3954" s="326" t="s">
        <v>7958</v>
      </c>
      <c r="D3954" s="326" t="s">
        <v>3989</v>
      </c>
      <c r="E3954" s="325">
        <v>32414</v>
      </c>
      <c r="F3954" s="325">
        <v>33239</v>
      </c>
      <c r="H3954" s="324" t="s">
        <v>3988</v>
      </c>
    </row>
    <row r="3955" spans="1:8" ht="14.45" customHeight="1" x14ac:dyDescent="0.2">
      <c r="A3955" s="324">
        <v>5261</v>
      </c>
      <c r="B3955" s="324">
        <v>526101</v>
      </c>
      <c r="C3955" s="326" t="s">
        <v>7957</v>
      </c>
      <c r="D3955" s="326" t="s">
        <v>7956</v>
      </c>
      <c r="E3955" s="325">
        <v>32412</v>
      </c>
      <c r="F3955" s="325">
        <v>37256</v>
      </c>
      <c r="H3955" s="324" t="s">
        <v>7955</v>
      </c>
    </row>
    <row r="3956" spans="1:8" ht="14.45" customHeight="1" x14ac:dyDescent="0.2">
      <c r="A3956" s="324">
        <v>4011</v>
      </c>
      <c r="B3956" s="324">
        <v>401105</v>
      </c>
      <c r="C3956" s="326" t="s">
        <v>7954</v>
      </c>
      <c r="D3956" s="326" t="s">
        <v>7953</v>
      </c>
      <c r="E3956" s="325">
        <v>32401</v>
      </c>
      <c r="F3956" s="325">
        <v>33406</v>
      </c>
      <c r="H3956" s="324" t="s">
        <v>7952</v>
      </c>
    </row>
    <row r="3957" spans="1:8" ht="14.45" customHeight="1" x14ac:dyDescent="0.2">
      <c r="A3957" s="324">
        <v>4014</v>
      </c>
      <c r="B3957" s="324">
        <v>401402</v>
      </c>
      <c r="C3957" s="326" t="s">
        <v>7951</v>
      </c>
      <c r="D3957" s="326" t="s">
        <v>4837</v>
      </c>
      <c r="E3957" s="325">
        <v>32387</v>
      </c>
      <c r="F3957" s="325">
        <v>33055</v>
      </c>
      <c r="H3957" s="324" t="s">
        <v>4836</v>
      </c>
    </row>
    <row r="3958" spans="1:8" ht="14.45" customHeight="1" x14ac:dyDescent="0.2">
      <c r="A3958" s="324">
        <v>4325</v>
      </c>
      <c r="B3958" s="324">
        <v>432504</v>
      </c>
      <c r="C3958" s="326" t="s">
        <v>7727</v>
      </c>
      <c r="D3958" s="326" t="s">
        <v>3797</v>
      </c>
      <c r="E3958" s="325">
        <v>32387</v>
      </c>
      <c r="F3958" s="325">
        <v>38960</v>
      </c>
      <c r="H3958" s="324" t="s">
        <v>4073</v>
      </c>
    </row>
    <row r="3959" spans="1:8" ht="14.45" customHeight="1" x14ac:dyDescent="0.2">
      <c r="A3959" s="324">
        <v>4380</v>
      </c>
      <c r="B3959" s="324">
        <v>438004</v>
      </c>
      <c r="C3959" s="326" t="s">
        <v>4444</v>
      </c>
      <c r="D3959" s="326" t="s">
        <v>3797</v>
      </c>
      <c r="E3959" s="325">
        <v>32387</v>
      </c>
      <c r="F3959" s="325">
        <v>37336</v>
      </c>
      <c r="H3959" s="324" t="s">
        <v>4073</v>
      </c>
    </row>
    <row r="3960" spans="1:8" ht="14.45" customHeight="1" x14ac:dyDescent="0.2">
      <c r="A3960" s="324">
        <v>4420</v>
      </c>
      <c r="B3960" s="324">
        <v>442006</v>
      </c>
      <c r="C3960" s="326" t="s">
        <v>7367</v>
      </c>
      <c r="D3960" s="326" t="s">
        <v>7950</v>
      </c>
      <c r="E3960" s="325">
        <v>32387</v>
      </c>
      <c r="F3960" s="325">
        <v>42947</v>
      </c>
      <c r="G3960" s="324">
        <v>1467434431</v>
      </c>
      <c r="H3960" s="324" t="s">
        <v>7949</v>
      </c>
    </row>
    <row r="3961" spans="1:8" ht="14.45" customHeight="1" x14ac:dyDescent="0.2">
      <c r="A3961" s="324">
        <v>4532</v>
      </c>
      <c r="B3961" s="324">
        <v>453204</v>
      </c>
      <c r="C3961" s="326" t="s">
        <v>7948</v>
      </c>
      <c r="D3961" s="326" t="s">
        <v>3797</v>
      </c>
      <c r="E3961" s="325">
        <v>32387</v>
      </c>
      <c r="F3961" s="325">
        <v>32568</v>
      </c>
      <c r="H3961" s="324" t="s">
        <v>7947</v>
      </c>
    </row>
    <row r="3962" spans="1:8" ht="14.45" customHeight="1" x14ac:dyDescent="0.2">
      <c r="A3962" s="324">
        <v>4567</v>
      </c>
      <c r="B3962" s="324">
        <v>456704</v>
      </c>
      <c r="C3962" s="326" t="s">
        <v>6432</v>
      </c>
      <c r="D3962" s="326" t="s">
        <v>3797</v>
      </c>
      <c r="E3962" s="325">
        <v>32387</v>
      </c>
      <c r="F3962" s="325">
        <v>38960</v>
      </c>
      <c r="G3962" s="324" t="s">
        <v>7946</v>
      </c>
      <c r="H3962" s="324" t="s">
        <v>4073</v>
      </c>
    </row>
    <row r="3963" spans="1:8" ht="14.45" customHeight="1" x14ac:dyDescent="0.2">
      <c r="A3963" s="324">
        <v>4657</v>
      </c>
      <c r="B3963" s="324">
        <v>465705</v>
      </c>
      <c r="C3963" s="326" t="s">
        <v>6376</v>
      </c>
      <c r="D3963" s="326" t="s">
        <v>3797</v>
      </c>
      <c r="E3963" s="325">
        <v>32387</v>
      </c>
      <c r="F3963" s="325">
        <v>38960</v>
      </c>
      <c r="H3963" s="324" t="s">
        <v>4073</v>
      </c>
    </row>
    <row r="3964" spans="1:8" ht="14.45" customHeight="1" x14ac:dyDescent="0.2">
      <c r="A3964" s="324">
        <v>4819</v>
      </c>
      <c r="B3964" s="324">
        <v>481906</v>
      </c>
      <c r="C3964" s="326" t="s">
        <v>5817</v>
      </c>
      <c r="D3964" s="326" t="s">
        <v>7945</v>
      </c>
      <c r="E3964" s="325">
        <v>32387</v>
      </c>
      <c r="F3964" s="325">
        <v>32660</v>
      </c>
      <c r="H3964" s="324" t="s">
        <v>7944</v>
      </c>
    </row>
    <row r="3965" spans="1:8" ht="14.45" customHeight="1" x14ac:dyDescent="0.2">
      <c r="A3965" s="324">
        <v>4823</v>
      </c>
      <c r="B3965" s="324">
        <v>482304</v>
      </c>
      <c r="C3965" s="326" t="s">
        <v>7001</v>
      </c>
      <c r="D3965" s="326" t="s">
        <v>3797</v>
      </c>
      <c r="E3965" s="325">
        <v>32387</v>
      </c>
      <c r="F3965" s="325">
        <v>38960</v>
      </c>
      <c r="H3965" s="324" t="s">
        <v>4073</v>
      </c>
    </row>
    <row r="3966" spans="1:8" ht="14.45" customHeight="1" x14ac:dyDescent="0.2">
      <c r="A3966" s="324">
        <v>4842</v>
      </c>
      <c r="B3966" s="324">
        <v>484204</v>
      </c>
      <c r="C3966" s="326" t="s">
        <v>7660</v>
      </c>
      <c r="D3966" s="326" t="s">
        <v>7243</v>
      </c>
      <c r="E3966" s="325">
        <v>32387</v>
      </c>
      <c r="F3966" s="325">
        <v>41973</v>
      </c>
      <c r="G3966" s="324">
        <v>1972677540</v>
      </c>
      <c r="H3966" s="324" t="s">
        <v>7242</v>
      </c>
    </row>
    <row r="3967" spans="1:8" ht="14.45" customHeight="1" x14ac:dyDescent="0.2">
      <c r="A3967" s="324">
        <v>5015</v>
      </c>
      <c r="B3967" s="324">
        <v>501504</v>
      </c>
      <c r="C3967" s="326" t="s">
        <v>7245</v>
      </c>
      <c r="D3967" s="326" t="s">
        <v>3797</v>
      </c>
      <c r="E3967" s="325">
        <v>32387</v>
      </c>
      <c r="F3967" s="325">
        <v>37407</v>
      </c>
      <c r="H3967" s="324" t="s">
        <v>4073</v>
      </c>
    </row>
    <row r="3968" spans="1:8" ht="14.45" customHeight="1" x14ac:dyDescent="0.2">
      <c r="A3968" s="324">
        <v>5166</v>
      </c>
      <c r="B3968" s="324">
        <v>516602</v>
      </c>
      <c r="C3968" s="326" t="s">
        <v>2562</v>
      </c>
      <c r="D3968" s="326" t="s">
        <v>7106</v>
      </c>
      <c r="E3968" s="325">
        <v>32387</v>
      </c>
      <c r="F3968" s="325">
        <v>34608</v>
      </c>
      <c r="H3968" s="324" t="s">
        <v>7943</v>
      </c>
    </row>
    <row r="3969" spans="1:8" ht="14.45" customHeight="1" x14ac:dyDescent="0.2">
      <c r="A3969" s="324">
        <v>5175</v>
      </c>
      <c r="B3969" s="324">
        <v>517503</v>
      </c>
      <c r="C3969" s="326" t="s">
        <v>7942</v>
      </c>
      <c r="D3969" s="326" t="s">
        <v>7941</v>
      </c>
      <c r="E3969" s="325">
        <v>32387</v>
      </c>
      <c r="F3969" s="325">
        <v>109574</v>
      </c>
      <c r="G3969" s="324">
        <v>1427154897</v>
      </c>
      <c r="H3969" s="324" t="s">
        <v>7940</v>
      </c>
    </row>
    <row r="3970" spans="1:8" ht="14.45" customHeight="1" x14ac:dyDescent="0.2">
      <c r="A3970" s="324">
        <v>5201</v>
      </c>
      <c r="B3970" s="324">
        <v>520102</v>
      </c>
      <c r="C3970" s="326" t="s">
        <v>7490</v>
      </c>
      <c r="D3970" s="326" t="s">
        <v>7939</v>
      </c>
      <c r="E3970" s="325">
        <v>32387</v>
      </c>
      <c r="F3970" s="325">
        <v>38868</v>
      </c>
      <c r="H3970" s="324" t="s">
        <v>7938</v>
      </c>
    </row>
    <row r="3971" spans="1:8" ht="14.45" customHeight="1" x14ac:dyDescent="0.2">
      <c r="A3971" s="324">
        <v>5234</v>
      </c>
      <c r="B3971" s="324">
        <v>523402</v>
      </c>
      <c r="C3971" s="326" t="s">
        <v>7759</v>
      </c>
      <c r="D3971" s="326" t="s">
        <v>7106</v>
      </c>
      <c r="E3971" s="325">
        <v>32387</v>
      </c>
      <c r="F3971" s="325">
        <v>34608</v>
      </c>
      <c r="H3971" s="324" t="s">
        <v>7937</v>
      </c>
    </row>
    <row r="3972" spans="1:8" ht="14.45" customHeight="1" x14ac:dyDescent="0.2">
      <c r="A3972" s="324">
        <v>4140</v>
      </c>
      <c r="B3972" s="324">
        <v>414003</v>
      </c>
      <c r="C3972" s="326" t="s">
        <v>5877</v>
      </c>
      <c r="D3972" s="326" t="s">
        <v>7935</v>
      </c>
      <c r="E3972" s="325">
        <v>32356</v>
      </c>
      <c r="F3972" s="325">
        <v>41639</v>
      </c>
      <c r="G3972" s="324">
        <v>1972515989</v>
      </c>
      <c r="H3972" s="324" t="s">
        <v>7934</v>
      </c>
    </row>
    <row r="3973" spans="1:8" ht="14.45" customHeight="1" x14ac:dyDescent="0.2">
      <c r="A3973" s="324">
        <v>4304</v>
      </c>
      <c r="B3973" s="324">
        <v>430402</v>
      </c>
      <c r="C3973" s="326" t="s">
        <v>7936</v>
      </c>
      <c r="D3973" s="326" t="s">
        <v>3916</v>
      </c>
      <c r="E3973" s="325">
        <v>32356</v>
      </c>
      <c r="F3973" s="325">
        <v>34394</v>
      </c>
      <c r="H3973" s="324" t="s">
        <v>4557</v>
      </c>
    </row>
    <row r="3974" spans="1:8" ht="14.45" customHeight="1" x14ac:dyDescent="0.2">
      <c r="A3974" s="324">
        <v>4505</v>
      </c>
      <c r="B3974" s="324">
        <v>450503</v>
      </c>
      <c r="C3974" s="326" t="s">
        <v>3945</v>
      </c>
      <c r="D3974" s="326" t="s">
        <v>7935</v>
      </c>
      <c r="E3974" s="325">
        <v>32356</v>
      </c>
      <c r="F3974" s="325">
        <v>36801</v>
      </c>
      <c r="H3974" s="324" t="s">
        <v>7934</v>
      </c>
    </row>
    <row r="3975" spans="1:8" ht="14.45" customHeight="1" x14ac:dyDescent="0.2">
      <c r="A3975" s="324">
        <v>5194</v>
      </c>
      <c r="B3975" s="324">
        <v>519404</v>
      </c>
      <c r="C3975" s="326" t="s">
        <v>7933</v>
      </c>
      <c r="D3975" s="326" t="s">
        <v>7568</v>
      </c>
      <c r="E3975" s="325">
        <v>32356</v>
      </c>
      <c r="F3975" s="325">
        <v>35947</v>
      </c>
      <c r="H3975" s="324" t="s">
        <v>7567</v>
      </c>
    </row>
    <row r="3976" spans="1:8" ht="14.45" customHeight="1" x14ac:dyDescent="0.2">
      <c r="A3976" s="324">
        <v>5255</v>
      </c>
      <c r="B3976" s="324">
        <v>525501</v>
      </c>
      <c r="C3976" s="326" t="s">
        <v>7932</v>
      </c>
      <c r="D3976" s="326" t="s">
        <v>7931</v>
      </c>
      <c r="E3976" s="325">
        <v>32351</v>
      </c>
      <c r="F3976" s="325">
        <v>34943</v>
      </c>
      <c r="H3976" s="324" t="s">
        <v>7930</v>
      </c>
    </row>
    <row r="3977" spans="1:8" ht="14.45" customHeight="1" x14ac:dyDescent="0.2">
      <c r="A3977" s="324">
        <v>5257</v>
      </c>
      <c r="B3977" s="324">
        <v>525701</v>
      </c>
      <c r="C3977" s="326" t="s">
        <v>7929</v>
      </c>
      <c r="D3977" s="326" t="s">
        <v>7928</v>
      </c>
      <c r="E3977" s="325">
        <v>32351</v>
      </c>
      <c r="F3977" s="325">
        <v>34851</v>
      </c>
      <c r="H3977" s="324" t="s">
        <v>7927</v>
      </c>
    </row>
    <row r="3978" spans="1:8" ht="14.45" customHeight="1" x14ac:dyDescent="0.2">
      <c r="A3978" s="324">
        <v>5126</v>
      </c>
      <c r="B3978" s="324">
        <v>512605</v>
      </c>
      <c r="C3978" s="326" t="s">
        <v>7926</v>
      </c>
      <c r="D3978" s="326" t="s">
        <v>7925</v>
      </c>
      <c r="E3978" s="325">
        <v>32345</v>
      </c>
      <c r="F3978" s="325">
        <v>32905</v>
      </c>
      <c r="H3978" s="324" t="s">
        <v>7924</v>
      </c>
    </row>
    <row r="3979" spans="1:8" ht="14.45" customHeight="1" x14ac:dyDescent="0.2">
      <c r="A3979" s="324">
        <v>4339</v>
      </c>
      <c r="B3979" s="324">
        <v>433906</v>
      </c>
      <c r="C3979" s="326" t="s">
        <v>7923</v>
      </c>
      <c r="E3979" s="325">
        <v>32344</v>
      </c>
      <c r="F3979" s="325">
        <v>32843</v>
      </c>
      <c r="H3979" s="324" t="s">
        <v>7922</v>
      </c>
    </row>
    <row r="3980" spans="1:8" ht="14.45" customHeight="1" x14ac:dyDescent="0.2">
      <c r="A3980" s="324">
        <v>5259</v>
      </c>
      <c r="B3980" s="324">
        <v>525901</v>
      </c>
      <c r="C3980" s="326" t="s">
        <v>7921</v>
      </c>
      <c r="D3980" s="326" t="s">
        <v>7920</v>
      </c>
      <c r="E3980" s="325">
        <v>32336</v>
      </c>
      <c r="F3980" s="325">
        <v>34001</v>
      </c>
      <c r="H3980" s="324" t="s">
        <v>7919</v>
      </c>
    </row>
    <row r="3981" spans="1:8" ht="14.45" customHeight="1" x14ac:dyDescent="0.2">
      <c r="A3981" s="324">
        <v>5254</v>
      </c>
      <c r="B3981" s="324">
        <v>525401</v>
      </c>
      <c r="C3981" s="326" t="s">
        <v>7918</v>
      </c>
      <c r="D3981" s="326" t="s">
        <v>7696</v>
      </c>
      <c r="E3981" s="325">
        <v>32335</v>
      </c>
      <c r="F3981" s="325">
        <v>32599</v>
      </c>
      <c r="H3981" s="324" t="s">
        <v>7695</v>
      </c>
    </row>
    <row r="3982" spans="1:8" ht="14.45" customHeight="1" x14ac:dyDescent="0.2">
      <c r="A3982" s="324">
        <v>4365</v>
      </c>
      <c r="B3982" s="324">
        <v>436506</v>
      </c>
      <c r="C3982" s="326" t="s">
        <v>7917</v>
      </c>
      <c r="D3982" s="326" t="s">
        <v>6041</v>
      </c>
      <c r="E3982" s="325">
        <v>32329</v>
      </c>
      <c r="F3982" s="325">
        <v>32752</v>
      </c>
      <c r="H3982" s="324" t="s">
        <v>6040</v>
      </c>
    </row>
    <row r="3983" spans="1:8" ht="14.45" customHeight="1" x14ac:dyDescent="0.2">
      <c r="A3983" s="324">
        <v>4060</v>
      </c>
      <c r="B3983" s="324">
        <v>406004</v>
      </c>
      <c r="C3983" s="326" t="s">
        <v>7916</v>
      </c>
      <c r="D3983" s="326" t="s">
        <v>5963</v>
      </c>
      <c r="E3983" s="325">
        <v>32325</v>
      </c>
      <c r="F3983" s="325">
        <v>34578</v>
      </c>
      <c r="H3983" s="324" t="s">
        <v>5962</v>
      </c>
    </row>
    <row r="3984" spans="1:8" ht="14.45" customHeight="1" x14ac:dyDescent="0.2">
      <c r="A3984" s="324">
        <v>4176</v>
      </c>
      <c r="B3984" s="324">
        <v>417603</v>
      </c>
      <c r="C3984" s="326" t="s">
        <v>4416</v>
      </c>
      <c r="D3984" s="326" t="s">
        <v>7915</v>
      </c>
      <c r="E3984" s="325">
        <v>32325</v>
      </c>
      <c r="F3984" s="325">
        <v>109574</v>
      </c>
      <c r="G3984" s="324">
        <v>1164439931</v>
      </c>
      <c r="H3984" s="324" t="s">
        <v>7914</v>
      </c>
    </row>
    <row r="3985" spans="1:8" ht="14.45" customHeight="1" x14ac:dyDescent="0.2">
      <c r="A3985" s="324">
        <v>4383</v>
      </c>
      <c r="B3985" s="324">
        <v>438305</v>
      </c>
      <c r="C3985" s="326" t="s">
        <v>7913</v>
      </c>
      <c r="D3985" s="326" t="s">
        <v>7912</v>
      </c>
      <c r="E3985" s="325">
        <v>32325</v>
      </c>
      <c r="F3985" s="325">
        <v>34700</v>
      </c>
      <c r="H3985" s="324" t="s">
        <v>7911</v>
      </c>
    </row>
    <row r="3986" spans="1:8" ht="14.45" customHeight="1" x14ac:dyDescent="0.2">
      <c r="A3986" s="324">
        <v>4402</v>
      </c>
      <c r="B3986" s="324">
        <v>440202</v>
      </c>
      <c r="C3986" s="326" t="s">
        <v>4416</v>
      </c>
      <c r="D3986" s="326" t="s">
        <v>7910</v>
      </c>
      <c r="E3986" s="325">
        <v>32325</v>
      </c>
      <c r="F3986" s="325">
        <v>109574</v>
      </c>
      <c r="G3986" s="324">
        <v>1104947811</v>
      </c>
      <c r="H3986" s="324" t="s">
        <v>7909</v>
      </c>
    </row>
    <row r="3987" spans="1:8" ht="14.45" customHeight="1" x14ac:dyDescent="0.2">
      <c r="A3987" s="324">
        <v>4809</v>
      </c>
      <c r="B3987" s="324">
        <v>480903</v>
      </c>
      <c r="C3987" s="326" t="s">
        <v>4874</v>
      </c>
      <c r="D3987" s="326" t="s">
        <v>7908</v>
      </c>
      <c r="E3987" s="325">
        <v>32325</v>
      </c>
      <c r="F3987" s="325">
        <v>109574</v>
      </c>
      <c r="G3987" s="324">
        <v>1427162973</v>
      </c>
      <c r="H3987" s="324" t="s">
        <v>7907</v>
      </c>
    </row>
    <row r="3988" spans="1:8" ht="14.45" customHeight="1" x14ac:dyDescent="0.2">
      <c r="A3988" s="324">
        <v>4949</v>
      </c>
      <c r="B3988" s="324">
        <v>494908</v>
      </c>
      <c r="C3988" s="326" t="s">
        <v>7738</v>
      </c>
      <c r="D3988" s="326" t="s">
        <v>7737</v>
      </c>
      <c r="E3988" s="325">
        <v>32325</v>
      </c>
      <c r="F3988" s="325">
        <v>32660</v>
      </c>
      <c r="H3988" s="324" t="s">
        <v>7906</v>
      </c>
    </row>
    <row r="3989" spans="1:8" ht="14.45" customHeight="1" x14ac:dyDescent="0.2">
      <c r="A3989" s="324">
        <v>5189</v>
      </c>
      <c r="B3989" s="324">
        <v>518902</v>
      </c>
      <c r="C3989" s="326" t="s">
        <v>7905</v>
      </c>
      <c r="D3989" s="326" t="s">
        <v>7904</v>
      </c>
      <c r="E3989" s="325">
        <v>32325</v>
      </c>
      <c r="F3989" s="325">
        <v>34669</v>
      </c>
      <c r="H3989" s="324" t="s">
        <v>7903</v>
      </c>
    </row>
    <row r="3990" spans="1:8" ht="14.45" customHeight="1" x14ac:dyDescent="0.2">
      <c r="A3990" s="324">
        <v>5198</v>
      </c>
      <c r="B3990" s="324">
        <v>519803</v>
      </c>
      <c r="C3990" s="326" t="s">
        <v>7566</v>
      </c>
      <c r="E3990" s="325">
        <v>32325</v>
      </c>
      <c r="F3990" s="325">
        <v>34001</v>
      </c>
      <c r="H3990" s="324" t="s">
        <v>7902</v>
      </c>
    </row>
    <row r="3991" spans="1:8" ht="14.45" customHeight="1" x14ac:dyDescent="0.2">
      <c r="A3991" s="324">
        <v>5230</v>
      </c>
      <c r="B3991" s="324">
        <v>523002</v>
      </c>
      <c r="C3991" s="326" t="s">
        <v>7901</v>
      </c>
      <c r="D3991" s="326" t="s">
        <v>5009</v>
      </c>
      <c r="E3991" s="325">
        <v>32325</v>
      </c>
      <c r="F3991" s="325">
        <v>33054</v>
      </c>
      <c r="H3991" s="324" t="s">
        <v>7721</v>
      </c>
    </row>
    <row r="3992" spans="1:8" ht="14.45" customHeight="1" x14ac:dyDescent="0.2">
      <c r="A3992" s="324">
        <v>5228</v>
      </c>
      <c r="B3992" s="324">
        <v>522801</v>
      </c>
      <c r="C3992" s="326" t="s">
        <v>7717</v>
      </c>
      <c r="E3992" s="325">
        <v>32323</v>
      </c>
      <c r="F3992" s="325">
        <v>32557</v>
      </c>
      <c r="H3992" s="324" t="s">
        <v>7716</v>
      </c>
    </row>
    <row r="3993" spans="1:8" ht="14.45" customHeight="1" x14ac:dyDescent="0.2">
      <c r="A3993" s="324">
        <v>5253</v>
      </c>
      <c r="B3993" s="324">
        <v>525301</v>
      </c>
      <c r="C3993" s="326" t="s">
        <v>7900</v>
      </c>
      <c r="D3993" s="326" t="s">
        <v>7899</v>
      </c>
      <c r="E3993" s="325">
        <v>32322</v>
      </c>
      <c r="F3993" s="325">
        <v>39035</v>
      </c>
      <c r="H3993" s="324" t="s">
        <v>7898</v>
      </c>
    </row>
    <row r="3994" spans="1:8" ht="14.45" customHeight="1" x14ac:dyDescent="0.2">
      <c r="A3994" s="324">
        <v>4771</v>
      </c>
      <c r="B3994" s="324">
        <v>477101</v>
      </c>
      <c r="C3994" s="326" t="s">
        <v>3948</v>
      </c>
      <c r="D3994" s="326" t="s">
        <v>3947</v>
      </c>
      <c r="E3994" s="325">
        <v>32316</v>
      </c>
      <c r="F3994" s="325">
        <v>32416</v>
      </c>
      <c r="H3994" s="324" t="s">
        <v>3946</v>
      </c>
    </row>
    <row r="3995" spans="1:8" ht="14.45" customHeight="1" x14ac:dyDescent="0.2">
      <c r="A3995" s="324">
        <v>5079</v>
      </c>
      <c r="B3995" s="324">
        <v>507905</v>
      </c>
      <c r="C3995" s="326" t="s">
        <v>6894</v>
      </c>
      <c r="D3995" s="326" t="s">
        <v>7556</v>
      </c>
      <c r="E3995" s="325">
        <v>32311</v>
      </c>
      <c r="F3995" s="325">
        <v>32311</v>
      </c>
      <c r="H3995" s="324" t="s">
        <v>7555</v>
      </c>
    </row>
    <row r="3996" spans="1:8" ht="14.45" customHeight="1" x14ac:dyDescent="0.2">
      <c r="A3996" s="324">
        <v>4027</v>
      </c>
      <c r="B3996" s="324">
        <v>402707</v>
      </c>
      <c r="C3996" s="326" t="s">
        <v>7632</v>
      </c>
      <c r="D3996" s="326" t="s">
        <v>7895</v>
      </c>
      <c r="E3996" s="325">
        <v>32310</v>
      </c>
      <c r="F3996" s="325">
        <v>38614</v>
      </c>
      <c r="H3996" s="324" t="s">
        <v>7897</v>
      </c>
    </row>
    <row r="3997" spans="1:8" ht="14.45" customHeight="1" x14ac:dyDescent="0.2">
      <c r="A3997" s="324">
        <v>4926</v>
      </c>
      <c r="B3997" s="324">
        <v>492605</v>
      </c>
      <c r="C3997" s="326" t="s">
        <v>7896</v>
      </c>
      <c r="D3997" s="326" t="s">
        <v>7895</v>
      </c>
      <c r="E3997" s="325">
        <v>32310</v>
      </c>
      <c r="F3997" s="325">
        <v>36023</v>
      </c>
      <c r="H3997" s="324" t="s">
        <v>7894</v>
      </c>
    </row>
    <row r="3998" spans="1:8" ht="14.45" customHeight="1" x14ac:dyDescent="0.2">
      <c r="A3998" s="324">
        <v>4490</v>
      </c>
      <c r="B3998" s="324">
        <v>449006</v>
      </c>
      <c r="C3998" s="326" t="s">
        <v>7893</v>
      </c>
      <c r="D3998" s="326" t="s">
        <v>4394</v>
      </c>
      <c r="E3998" s="325">
        <v>32302</v>
      </c>
      <c r="F3998" s="325">
        <v>34335</v>
      </c>
      <c r="H3998" s="324" t="s">
        <v>6687</v>
      </c>
    </row>
    <row r="3999" spans="1:8" ht="14.45" customHeight="1" x14ac:dyDescent="0.2">
      <c r="A3999" s="324">
        <v>4475</v>
      </c>
      <c r="B3999" s="324">
        <v>447503</v>
      </c>
      <c r="C3999" s="326" t="s">
        <v>7892</v>
      </c>
      <c r="D3999" s="326" t="s">
        <v>7891</v>
      </c>
      <c r="E3999" s="325">
        <v>32295</v>
      </c>
      <c r="F3999" s="325">
        <v>33231</v>
      </c>
      <c r="H3999" s="324" t="s">
        <v>7890</v>
      </c>
    </row>
    <row r="4000" spans="1:8" ht="14.45" customHeight="1" x14ac:dyDescent="0.2">
      <c r="A4000" s="324">
        <v>4856</v>
      </c>
      <c r="B4000" s="324">
        <v>485602</v>
      </c>
      <c r="C4000" s="326" t="s">
        <v>7889</v>
      </c>
      <c r="D4000" s="326" t="s">
        <v>7873</v>
      </c>
      <c r="E4000" s="325">
        <v>32295</v>
      </c>
      <c r="F4000" s="325">
        <v>35065</v>
      </c>
      <c r="H4000" s="324" t="s">
        <v>7888</v>
      </c>
    </row>
    <row r="4001" spans="1:8" ht="14.45" customHeight="1" x14ac:dyDescent="0.2">
      <c r="A4001" s="324">
        <v>5146</v>
      </c>
      <c r="B4001" s="324">
        <v>514602</v>
      </c>
      <c r="C4001" s="326" t="s">
        <v>7887</v>
      </c>
      <c r="D4001" s="326" t="s">
        <v>7873</v>
      </c>
      <c r="E4001" s="325">
        <v>32295</v>
      </c>
      <c r="F4001" s="325">
        <v>35065</v>
      </c>
      <c r="H4001" s="324" t="s">
        <v>7886</v>
      </c>
    </row>
    <row r="4002" spans="1:8" ht="14.45" customHeight="1" x14ac:dyDescent="0.2">
      <c r="A4002" s="324">
        <v>5252</v>
      </c>
      <c r="B4002" s="324">
        <v>525201</v>
      </c>
      <c r="C4002" s="326" t="s">
        <v>7885</v>
      </c>
      <c r="D4002" s="326" t="s">
        <v>7884</v>
      </c>
      <c r="E4002" s="325">
        <v>32295</v>
      </c>
      <c r="F4002" s="325">
        <v>33055</v>
      </c>
      <c r="H4002" s="324" t="s">
        <v>7883</v>
      </c>
    </row>
    <row r="4003" spans="1:8" ht="14.45" customHeight="1" x14ac:dyDescent="0.2">
      <c r="A4003" s="324">
        <v>4833</v>
      </c>
      <c r="B4003" s="324">
        <v>483302</v>
      </c>
      <c r="C4003" s="326" t="s">
        <v>5311</v>
      </c>
      <c r="D4003" s="326" t="s">
        <v>3797</v>
      </c>
      <c r="E4003" s="325">
        <v>32279</v>
      </c>
      <c r="F4003" s="325">
        <v>38472</v>
      </c>
      <c r="H4003" s="324" t="s">
        <v>4073</v>
      </c>
    </row>
    <row r="4004" spans="1:8" ht="14.45" customHeight="1" x14ac:dyDescent="0.2">
      <c r="A4004" s="324">
        <v>5077</v>
      </c>
      <c r="B4004" s="324">
        <v>507705</v>
      </c>
      <c r="C4004" s="326" t="s">
        <v>7882</v>
      </c>
      <c r="D4004" s="326" t="s">
        <v>7441</v>
      </c>
      <c r="E4004" s="325">
        <v>32278</v>
      </c>
      <c r="F4004" s="325">
        <v>34394</v>
      </c>
      <c r="H4004" s="324" t="s">
        <v>7440</v>
      </c>
    </row>
    <row r="4005" spans="1:8" ht="14.45" customHeight="1" x14ac:dyDescent="0.2">
      <c r="A4005" s="324">
        <v>4662</v>
      </c>
      <c r="B4005" s="324">
        <v>466203</v>
      </c>
      <c r="C4005" s="326" t="s">
        <v>4054</v>
      </c>
      <c r="D4005" s="326" t="s">
        <v>3916</v>
      </c>
      <c r="E4005" s="325">
        <v>32275</v>
      </c>
      <c r="F4005" s="325">
        <v>32275</v>
      </c>
      <c r="H4005" s="324" t="s">
        <v>7613</v>
      </c>
    </row>
    <row r="4006" spans="1:8" ht="14.45" customHeight="1" x14ac:dyDescent="0.2">
      <c r="A4006" s="324">
        <v>5249</v>
      </c>
      <c r="B4006" s="324">
        <v>524901</v>
      </c>
      <c r="C4006" s="326" t="s">
        <v>7881</v>
      </c>
      <c r="D4006" s="326" t="s">
        <v>7880</v>
      </c>
      <c r="E4006" s="325">
        <v>32274</v>
      </c>
      <c r="F4006" s="325">
        <v>109574</v>
      </c>
      <c r="G4006" s="324">
        <v>1700991700</v>
      </c>
      <c r="H4006" s="324" t="s">
        <v>3336</v>
      </c>
    </row>
    <row r="4007" spans="1:8" ht="14.45" customHeight="1" x14ac:dyDescent="0.2">
      <c r="A4007" s="324">
        <v>5250</v>
      </c>
      <c r="B4007" s="324">
        <v>525001</v>
      </c>
      <c r="C4007" s="326" t="s">
        <v>7879</v>
      </c>
      <c r="D4007" s="326" t="s">
        <v>7878</v>
      </c>
      <c r="E4007" s="325">
        <v>32269</v>
      </c>
      <c r="F4007" s="325">
        <v>32856</v>
      </c>
      <c r="H4007" s="324" t="s">
        <v>7877</v>
      </c>
    </row>
    <row r="4008" spans="1:8" ht="14.45" customHeight="1" x14ac:dyDescent="0.2">
      <c r="A4008" s="324">
        <v>4277</v>
      </c>
      <c r="B4008" s="324">
        <v>427703</v>
      </c>
      <c r="C4008" s="326" t="s">
        <v>6435</v>
      </c>
      <c r="D4008" s="326" t="s">
        <v>7868</v>
      </c>
      <c r="E4008" s="325">
        <v>32264</v>
      </c>
      <c r="F4008" s="325">
        <v>41455</v>
      </c>
      <c r="G4008" s="324">
        <v>1730305988</v>
      </c>
      <c r="H4008" s="324" t="s">
        <v>7867</v>
      </c>
    </row>
    <row r="4009" spans="1:8" ht="14.45" customHeight="1" x14ac:dyDescent="0.2">
      <c r="A4009" s="324">
        <v>4420</v>
      </c>
      <c r="B4009" s="324">
        <v>442005</v>
      </c>
      <c r="C4009" s="326" t="s">
        <v>7367</v>
      </c>
      <c r="D4009" s="326" t="s">
        <v>7458</v>
      </c>
      <c r="E4009" s="325">
        <v>32264</v>
      </c>
      <c r="F4009" s="325">
        <v>32387</v>
      </c>
      <c r="H4009" s="324" t="s">
        <v>7876</v>
      </c>
    </row>
    <row r="4010" spans="1:8" ht="14.45" customHeight="1" x14ac:dyDescent="0.2">
      <c r="A4010" s="324">
        <v>4552</v>
      </c>
      <c r="B4010" s="324">
        <v>455204</v>
      </c>
      <c r="C4010" s="326" t="s">
        <v>7875</v>
      </c>
      <c r="D4010" s="326" t="s">
        <v>7868</v>
      </c>
      <c r="E4010" s="325">
        <v>32264</v>
      </c>
      <c r="F4010" s="325">
        <v>41455</v>
      </c>
      <c r="G4010" s="324">
        <v>1942424429</v>
      </c>
      <c r="H4010" s="324" t="s">
        <v>7867</v>
      </c>
    </row>
    <row r="4011" spans="1:8" ht="14.45" customHeight="1" x14ac:dyDescent="0.2">
      <c r="A4011" s="324">
        <v>4627</v>
      </c>
      <c r="B4011" s="324">
        <v>462703</v>
      </c>
      <c r="C4011" s="326" t="s">
        <v>6640</v>
      </c>
      <c r="D4011" s="326" t="s">
        <v>7868</v>
      </c>
      <c r="E4011" s="325">
        <v>32264</v>
      </c>
      <c r="F4011" s="325">
        <v>38107</v>
      </c>
      <c r="H4011" s="324" t="s">
        <v>7867</v>
      </c>
    </row>
    <row r="4012" spans="1:8" ht="14.45" customHeight="1" x14ac:dyDescent="0.2">
      <c r="A4012" s="324">
        <v>4775</v>
      </c>
      <c r="B4012" s="324">
        <v>477503</v>
      </c>
      <c r="C4012" s="326" t="s">
        <v>7874</v>
      </c>
      <c r="D4012" s="326" t="s">
        <v>7868</v>
      </c>
      <c r="E4012" s="325">
        <v>32264</v>
      </c>
      <c r="F4012" s="325">
        <v>41455</v>
      </c>
      <c r="G4012" s="324">
        <v>1962626432</v>
      </c>
      <c r="H4012" s="324" t="s">
        <v>7867</v>
      </c>
    </row>
    <row r="4013" spans="1:8" ht="14.45" customHeight="1" x14ac:dyDescent="0.2">
      <c r="A4013" s="324">
        <v>4958</v>
      </c>
      <c r="B4013" s="324">
        <v>495803</v>
      </c>
      <c r="C4013" s="326" t="s">
        <v>5486</v>
      </c>
      <c r="D4013" s="326" t="s">
        <v>7873</v>
      </c>
      <c r="E4013" s="325">
        <v>32264</v>
      </c>
      <c r="F4013" s="325">
        <v>35065</v>
      </c>
      <c r="H4013" s="324" t="s">
        <v>7872</v>
      </c>
    </row>
    <row r="4014" spans="1:8" ht="14.45" customHeight="1" x14ac:dyDescent="0.2">
      <c r="A4014" s="324">
        <v>4963</v>
      </c>
      <c r="B4014" s="324">
        <v>496303</v>
      </c>
      <c r="C4014" s="326" t="s">
        <v>5756</v>
      </c>
      <c r="D4014" s="326" t="s">
        <v>7868</v>
      </c>
      <c r="E4014" s="325">
        <v>32264</v>
      </c>
      <c r="F4014" s="325">
        <v>41455</v>
      </c>
      <c r="G4014" s="324">
        <v>1821212309</v>
      </c>
      <c r="H4014" s="324" t="s">
        <v>7867</v>
      </c>
    </row>
    <row r="4015" spans="1:8" ht="14.45" customHeight="1" x14ac:dyDescent="0.2">
      <c r="A4015" s="324">
        <v>5196</v>
      </c>
      <c r="B4015" s="324">
        <v>519602</v>
      </c>
      <c r="C4015" s="326" t="s">
        <v>7871</v>
      </c>
      <c r="D4015" s="326" t="s">
        <v>7393</v>
      </c>
      <c r="E4015" s="325">
        <v>32264</v>
      </c>
      <c r="F4015" s="325">
        <v>35582</v>
      </c>
      <c r="H4015" s="324" t="s">
        <v>7392</v>
      </c>
    </row>
    <row r="4016" spans="1:8" ht="14.45" customHeight="1" x14ac:dyDescent="0.2">
      <c r="A4016" s="324">
        <v>5208</v>
      </c>
      <c r="B4016" s="324">
        <v>520802</v>
      </c>
      <c r="C4016" s="326" t="s">
        <v>7870</v>
      </c>
      <c r="D4016" s="326" t="s">
        <v>7393</v>
      </c>
      <c r="E4016" s="325">
        <v>32264</v>
      </c>
      <c r="F4016" s="325">
        <v>35582</v>
      </c>
      <c r="H4016" s="324" t="s">
        <v>7549</v>
      </c>
    </row>
    <row r="4017" spans="1:8" ht="14.45" customHeight="1" x14ac:dyDescent="0.2">
      <c r="A4017" s="324">
        <v>5209</v>
      </c>
      <c r="B4017" s="324">
        <v>520902</v>
      </c>
      <c r="C4017" s="326" t="s">
        <v>7869</v>
      </c>
      <c r="D4017" s="326" t="s">
        <v>7868</v>
      </c>
      <c r="E4017" s="325">
        <v>32264</v>
      </c>
      <c r="F4017" s="325">
        <v>41455</v>
      </c>
      <c r="G4017" s="324">
        <v>1194949685</v>
      </c>
      <c r="H4017" s="324" t="s">
        <v>7867</v>
      </c>
    </row>
    <row r="4018" spans="1:8" ht="14.45" customHeight="1" x14ac:dyDescent="0.2">
      <c r="A4018" s="324">
        <v>4939</v>
      </c>
      <c r="B4018" s="324">
        <v>493905</v>
      </c>
      <c r="C4018" s="326" t="s">
        <v>5500</v>
      </c>
      <c r="D4018" s="326" t="s">
        <v>7681</v>
      </c>
      <c r="E4018" s="325">
        <v>32259</v>
      </c>
      <c r="F4018" s="325">
        <v>32478</v>
      </c>
      <c r="H4018" s="324" t="s">
        <v>7841</v>
      </c>
    </row>
    <row r="4019" spans="1:8" ht="14.45" customHeight="1" x14ac:dyDescent="0.2">
      <c r="A4019" s="324">
        <v>4758</v>
      </c>
      <c r="B4019" s="324">
        <v>475802</v>
      </c>
      <c r="C4019" s="326" t="s">
        <v>7866</v>
      </c>
      <c r="D4019" s="326" t="s">
        <v>3797</v>
      </c>
      <c r="E4019" s="325">
        <v>32254</v>
      </c>
      <c r="F4019" s="325">
        <v>38503</v>
      </c>
      <c r="H4019" s="324" t="s">
        <v>4073</v>
      </c>
    </row>
    <row r="4020" spans="1:8" ht="14.45" customHeight="1" x14ac:dyDescent="0.2">
      <c r="A4020" s="324">
        <v>5231</v>
      </c>
      <c r="B4020" s="324">
        <v>523102</v>
      </c>
      <c r="C4020" s="326" t="s">
        <v>7729</v>
      </c>
      <c r="E4020" s="325">
        <v>32251</v>
      </c>
      <c r="F4020" s="325">
        <v>32721</v>
      </c>
      <c r="H4020" s="324" t="s">
        <v>7865</v>
      </c>
    </row>
    <row r="4021" spans="1:8" ht="14.45" customHeight="1" x14ac:dyDescent="0.2">
      <c r="A4021" s="324">
        <v>5246</v>
      </c>
      <c r="B4021" s="324">
        <v>524601</v>
      </c>
      <c r="C4021" s="326" t="s">
        <v>7864</v>
      </c>
      <c r="D4021" s="326" t="s">
        <v>7863</v>
      </c>
      <c r="E4021" s="325">
        <v>32248</v>
      </c>
      <c r="F4021" s="325">
        <v>109574</v>
      </c>
      <c r="G4021" s="324">
        <v>1851476725</v>
      </c>
      <c r="H4021" s="324" t="s">
        <v>3335</v>
      </c>
    </row>
    <row r="4022" spans="1:8" ht="14.45" customHeight="1" x14ac:dyDescent="0.2">
      <c r="A4022" s="324">
        <v>5034</v>
      </c>
      <c r="B4022" s="324">
        <v>503405</v>
      </c>
      <c r="C4022" s="326" t="s">
        <v>7621</v>
      </c>
      <c r="D4022" s="326" t="s">
        <v>7862</v>
      </c>
      <c r="E4022" s="325">
        <v>32247</v>
      </c>
      <c r="F4022" s="325">
        <v>34639</v>
      </c>
      <c r="H4022" s="324" t="s">
        <v>7861</v>
      </c>
    </row>
    <row r="4023" spans="1:8" ht="14.45" customHeight="1" x14ac:dyDescent="0.2">
      <c r="A4023" s="324">
        <v>5248</v>
      </c>
      <c r="B4023" s="324">
        <v>524801</v>
      </c>
      <c r="C4023" s="326" t="s">
        <v>7860</v>
      </c>
      <c r="D4023" s="326" t="s">
        <v>7860</v>
      </c>
      <c r="E4023" s="325">
        <v>32247</v>
      </c>
      <c r="F4023" s="325">
        <v>40421</v>
      </c>
      <c r="G4023" s="324">
        <v>1952494668</v>
      </c>
      <c r="H4023" s="324" t="s">
        <v>7859</v>
      </c>
    </row>
    <row r="4024" spans="1:8" ht="14.45" customHeight="1" x14ac:dyDescent="0.2">
      <c r="A4024" s="324">
        <v>5247</v>
      </c>
      <c r="B4024" s="324">
        <v>524701</v>
      </c>
      <c r="C4024" s="326" t="s">
        <v>7858</v>
      </c>
      <c r="D4024" s="326" t="s">
        <v>4148</v>
      </c>
      <c r="E4024" s="325">
        <v>32245</v>
      </c>
      <c r="F4024" s="325">
        <v>34547</v>
      </c>
      <c r="H4024" s="324" t="s">
        <v>4281</v>
      </c>
    </row>
    <row r="4025" spans="1:8" ht="14.45" customHeight="1" x14ac:dyDescent="0.2">
      <c r="A4025" s="324">
        <v>4062</v>
      </c>
      <c r="B4025" s="324">
        <v>406205</v>
      </c>
      <c r="C4025" s="326" t="s">
        <v>7049</v>
      </c>
      <c r="D4025" s="326" t="s">
        <v>4791</v>
      </c>
      <c r="E4025" s="325">
        <v>32242</v>
      </c>
      <c r="F4025" s="325">
        <v>34425</v>
      </c>
      <c r="H4025" s="324" t="s">
        <v>7742</v>
      </c>
    </row>
    <row r="4026" spans="1:8" ht="14.45" customHeight="1" x14ac:dyDescent="0.2">
      <c r="A4026" s="324">
        <v>4192</v>
      </c>
      <c r="B4026" s="324">
        <v>419204</v>
      </c>
      <c r="C4026" s="326" t="s">
        <v>7857</v>
      </c>
      <c r="D4026" s="326" t="s">
        <v>7856</v>
      </c>
      <c r="E4026" s="325">
        <v>32234</v>
      </c>
      <c r="F4026" s="325">
        <v>32509</v>
      </c>
      <c r="H4026" s="324" t="s">
        <v>7855</v>
      </c>
    </row>
    <row r="4027" spans="1:8" ht="14.45" customHeight="1" x14ac:dyDescent="0.2">
      <c r="A4027" s="324">
        <v>4204</v>
      </c>
      <c r="B4027" s="324">
        <v>420403</v>
      </c>
      <c r="C4027" s="326" t="s">
        <v>7854</v>
      </c>
      <c r="D4027" s="326" t="s">
        <v>3916</v>
      </c>
      <c r="E4027" s="325">
        <v>32234</v>
      </c>
      <c r="F4027" s="325">
        <v>36069</v>
      </c>
      <c r="H4027" s="324" t="s">
        <v>4557</v>
      </c>
    </row>
    <row r="4028" spans="1:8" ht="14.45" customHeight="1" x14ac:dyDescent="0.2">
      <c r="A4028" s="324">
        <v>4314</v>
      </c>
      <c r="B4028" s="324">
        <v>431402</v>
      </c>
      <c r="C4028" s="326" t="s">
        <v>4536</v>
      </c>
      <c r="D4028" s="326" t="s">
        <v>7853</v>
      </c>
      <c r="E4028" s="325">
        <v>32234</v>
      </c>
      <c r="F4028" s="325">
        <v>36769</v>
      </c>
      <c r="H4028" s="324" t="s">
        <v>7852</v>
      </c>
    </row>
    <row r="4029" spans="1:8" ht="14.45" customHeight="1" x14ac:dyDescent="0.2">
      <c r="A4029" s="324">
        <v>4491</v>
      </c>
      <c r="B4029" s="324">
        <v>449106</v>
      </c>
      <c r="C4029" s="326" t="s">
        <v>6380</v>
      </c>
      <c r="D4029" s="326" t="s">
        <v>3916</v>
      </c>
      <c r="E4029" s="325">
        <v>32234</v>
      </c>
      <c r="F4029" s="325">
        <v>36433</v>
      </c>
      <c r="H4029" s="324" t="s">
        <v>4557</v>
      </c>
    </row>
    <row r="4030" spans="1:8" ht="14.45" customHeight="1" x14ac:dyDescent="0.2">
      <c r="A4030" s="324">
        <v>4983</v>
      </c>
      <c r="B4030" s="324">
        <v>498304</v>
      </c>
      <c r="C4030" s="326" t="s">
        <v>7851</v>
      </c>
      <c r="D4030" s="326" t="s">
        <v>7334</v>
      </c>
      <c r="E4030" s="325">
        <v>32234</v>
      </c>
      <c r="F4030" s="325">
        <v>34683</v>
      </c>
      <c r="H4030" s="324" t="s">
        <v>7333</v>
      </c>
    </row>
    <row r="4031" spans="1:8" ht="14.45" customHeight="1" x14ac:dyDescent="0.2">
      <c r="A4031" s="324">
        <v>4994</v>
      </c>
      <c r="B4031" s="324">
        <v>499402</v>
      </c>
      <c r="C4031" s="326" t="s">
        <v>5846</v>
      </c>
      <c r="D4031" s="326" t="s">
        <v>3916</v>
      </c>
      <c r="E4031" s="325">
        <v>32234</v>
      </c>
      <c r="F4031" s="325">
        <v>33192</v>
      </c>
      <c r="H4031" s="324" t="s">
        <v>4557</v>
      </c>
    </row>
    <row r="4032" spans="1:8" ht="14.45" customHeight="1" x14ac:dyDescent="0.2">
      <c r="A4032" s="324">
        <v>5114</v>
      </c>
      <c r="B4032" s="324">
        <v>511402</v>
      </c>
      <c r="C4032" s="326" t="s">
        <v>7850</v>
      </c>
      <c r="D4032" s="326" t="s">
        <v>7334</v>
      </c>
      <c r="E4032" s="325">
        <v>32234</v>
      </c>
      <c r="F4032" s="325">
        <v>33878</v>
      </c>
      <c r="H4032" s="324" t="s">
        <v>7333</v>
      </c>
    </row>
    <row r="4033" spans="1:8" ht="14.45" customHeight="1" x14ac:dyDescent="0.2">
      <c r="A4033" s="324">
        <v>5165</v>
      </c>
      <c r="B4033" s="324">
        <v>516506</v>
      </c>
      <c r="C4033" s="326" t="s">
        <v>6758</v>
      </c>
      <c r="D4033" s="326" t="s">
        <v>7849</v>
      </c>
      <c r="E4033" s="325">
        <v>32234</v>
      </c>
      <c r="F4033" s="325">
        <v>42094</v>
      </c>
      <c r="G4033" s="324">
        <v>1487639563</v>
      </c>
      <c r="H4033" s="324" t="s">
        <v>7848</v>
      </c>
    </row>
    <row r="4034" spans="1:8" ht="14.45" customHeight="1" x14ac:dyDescent="0.2">
      <c r="A4034" s="324">
        <v>5245</v>
      </c>
      <c r="B4034" s="324">
        <v>524501</v>
      </c>
      <c r="C4034" s="326" t="s">
        <v>7847</v>
      </c>
      <c r="D4034" s="326" t="s">
        <v>7846</v>
      </c>
      <c r="E4034" s="325">
        <v>32230</v>
      </c>
      <c r="F4034" s="325">
        <v>35796</v>
      </c>
      <c r="H4034" s="324" t="s">
        <v>7845</v>
      </c>
    </row>
    <row r="4035" spans="1:8" ht="14.45" customHeight="1" x14ac:dyDescent="0.2">
      <c r="A4035" s="324">
        <v>4291</v>
      </c>
      <c r="B4035" s="324">
        <v>429104</v>
      </c>
      <c r="C4035" s="326" t="s">
        <v>7844</v>
      </c>
      <c r="D4035" s="326" t="s">
        <v>6550</v>
      </c>
      <c r="E4035" s="325">
        <v>32223</v>
      </c>
      <c r="F4035" s="325">
        <v>32948</v>
      </c>
      <c r="H4035" s="324" t="s">
        <v>7091</v>
      </c>
    </row>
    <row r="4036" spans="1:8" ht="14.45" customHeight="1" x14ac:dyDescent="0.2">
      <c r="A4036" s="324">
        <v>4006</v>
      </c>
      <c r="B4036" s="324">
        <v>400605</v>
      </c>
      <c r="C4036" s="326" t="s">
        <v>7843</v>
      </c>
      <c r="D4036" s="326" t="s">
        <v>3916</v>
      </c>
      <c r="E4036" s="325">
        <v>32203</v>
      </c>
      <c r="F4036" s="325">
        <v>36398</v>
      </c>
      <c r="H4036" s="324" t="s">
        <v>4557</v>
      </c>
    </row>
    <row r="4037" spans="1:8" ht="14.45" customHeight="1" x14ac:dyDescent="0.2">
      <c r="A4037" s="324">
        <v>4276</v>
      </c>
      <c r="B4037" s="324">
        <v>427608</v>
      </c>
      <c r="C4037" s="326" t="s">
        <v>7842</v>
      </c>
      <c r="D4037" s="326" t="s">
        <v>7681</v>
      </c>
      <c r="E4037" s="325">
        <v>32203</v>
      </c>
      <c r="F4037" s="325">
        <v>33664</v>
      </c>
      <c r="H4037" s="324" t="s">
        <v>7841</v>
      </c>
    </row>
    <row r="4038" spans="1:8" ht="14.45" customHeight="1" x14ac:dyDescent="0.2">
      <c r="A4038" s="324">
        <v>4432</v>
      </c>
      <c r="B4038" s="324">
        <v>443205</v>
      </c>
      <c r="C4038" s="326" t="s">
        <v>7454</v>
      </c>
      <c r="D4038" s="326" t="s">
        <v>7840</v>
      </c>
      <c r="E4038" s="325">
        <v>32203</v>
      </c>
      <c r="F4038" s="325">
        <v>33314</v>
      </c>
      <c r="H4038" s="324" t="s">
        <v>7839</v>
      </c>
    </row>
    <row r="4039" spans="1:8" ht="14.45" customHeight="1" x14ac:dyDescent="0.2">
      <c r="A4039" s="324">
        <v>5034</v>
      </c>
      <c r="B4039" s="324">
        <v>503404</v>
      </c>
      <c r="C4039" s="326" t="s">
        <v>7621</v>
      </c>
      <c r="D4039" s="326" t="s">
        <v>7628</v>
      </c>
      <c r="E4039" s="325">
        <v>32203</v>
      </c>
      <c r="F4039" s="325">
        <v>32244</v>
      </c>
      <c r="H4039" s="324" t="s">
        <v>7838</v>
      </c>
    </row>
    <row r="4040" spans="1:8" ht="14.45" customHeight="1" x14ac:dyDescent="0.2">
      <c r="A4040" s="324">
        <v>5079</v>
      </c>
      <c r="B4040" s="324">
        <v>507905</v>
      </c>
      <c r="C4040" s="326" t="s">
        <v>6894</v>
      </c>
      <c r="D4040" s="326" t="s">
        <v>7556</v>
      </c>
      <c r="E4040" s="325">
        <v>32203</v>
      </c>
      <c r="F4040" s="325">
        <v>32311</v>
      </c>
      <c r="H4040" s="324" t="s">
        <v>7555</v>
      </c>
    </row>
    <row r="4041" spans="1:8" ht="14.45" customHeight="1" x14ac:dyDescent="0.2">
      <c r="A4041" s="324">
        <v>4441</v>
      </c>
      <c r="B4041" s="324">
        <v>444103</v>
      </c>
      <c r="C4041" s="326" t="s">
        <v>7837</v>
      </c>
      <c r="D4041" s="326" t="s">
        <v>3928</v>
      </c>
      <c r="E4041" s="325">
        <v>32197</v>
      </c>
      <c r="F4041" s="325">
        <v>38717</v>
      </c>
      <c r="H4041" s="324" t="s">
        <v>5829</v>
      </c>
    </row>
    <row r="4042" spans="1:8" ht="14.45" customHeight="1" x14ac:dyDescent="0.2">
      <c r="A4042" s="324">
        <v>4044</v>
      </c>
      <c r="B4042" s="324">
        <v>404405</v>
      </c>
      <c r="C4042" s="326" t="s">
        <v>4813</v>
      </c>
      <c r="D4042" s="326" t="s">
        <v>6717</v>
      </c>
      <c r="E4042" s="325">
        <v>32174</v>
      </c>
      <c r="F4042" s="325">
        <v>33482</v>
      </c>
      <c r="H4042" s="324" t="s">
        <v>6716</v>
      </c>
    </row>
    <row r="4043" spans="1:8" ht="14.45" customHeight="1" x14ac:dyDescent="0.2">
      <c r="A4043" s="324">
        <v>4170</v>
      </c>
      <c r="B4043" s="324">
        <v>417003</v>
      </c>
      <c r="C4043" s="326" t="s">
        <v>7836</v>
      </c>
      <c r="D4043" s="326" t="s">
        <v>6991</v>
      </c>
      <c r="E4043" s="325">
        <v>32174</v>
      </c>
      <c r="F4043" s="325">
        <v>32511</v>
      </c>
      <c r="H4043" s="324" t="s">
        <v>7835</v>
      </c>
    </row>
    <row r="4044" spans="1:8" ht="14.45" customHeight="1" x14ac:dyDescent="0.2">
      <c r="A4044" s="324">
        <v>4336</v>
      </c>
      <c r="B4044" s="324">
        <v>433604</v>
      </c>
      <c r="C4044" s="326" t="s">
        <v>7605</v>
      </c>
      <c r="D4044" s="326" t="s">
        <v>7604</v>
      </c>
      <c r="E4044" s="325">
        <v>32174</v>
      </c>
      <c r="F4044" s="325">
        <v>32509</v>
      </c>
      <c r="H4044" s="324" t="s">
        <v>7603</v>
      </c>
    </row>
    <row r="4045" spans="1:8" ht="14.45" customHeight="1" x14ac:dyDescent="0.2">
      <c r="A4045" s="324">
        <v>4734</v>
      </c>
      <c r="B4045" s="324">
        <v>473404</v>
      </c>
      <c r="C4045" s="326" t="s">
        <v>7834</v>
      </c>
      <c r="D4045" s="326" t="s">
        <v>5701</v>
      </c>
      <c r="E4045" s="325">
        <v>32174</v>
      </c>
      <c r="F4045" s="325">
        <v>32509</v>
      </c>
      <c r="H4045" s="324" t="s">
        <v>7833</v>
      </c>
    </row>
    <row r="4046" spans="1:8" ht="14.45" customHeight="1" x14ac:dyDescent="0.2">
      <c r="A4046" s="324">
        <v>4869</v>
      </c>
      <c r="B4046" s="324">
        <v>486905</v>
      </c>
      <c r="C4046" s="326" t="s">
        <v>7355</v>
      </c>
      <c r="D4046" s="326" t="s">
        <v>7832</v>
      </c>
      <c r="E4046" s="325">
        <v>32174</v>
      </c>
      <c r="F4046" s="325">
        <v>32599</v>
      </c>
      <c r="H4046" s="324" t="s">
        <v>7831</v>
      </c>
    </row>
    <row r="4047" spans="1:8" ht="14.45" customHeight="1" x14ac:dyDescent="0.2">
      <c r="A4047" s="324">
        <v>4991</v>
      </c>
      <c r="B4047" s="324">
        <v>499102</v>
      </c>
      <c r="C4047" s="326" t="s">
        <v>7830</v>
      </c>
      <c r="D4047" s="326" t="s">
        <v>6755</v>
      </c>
      <c r="E4047" s="325">
        <v>32174</v>
      </c>
      <c r="F4047" s="325">
        <v>32478</v>
      </c>
      <c r="H4047" s="324" t="s">
        <v>7829</v>
      </c>
    </row>
    <row r="4048" spans="1:8" ht="14.45" customHeight="1" x14ac:dyDescent="0.2">
      <c r="A4048" s="324">
        <v>4606</v>
      </c>
      <c r="B4048" s="324">
        <v>460604</v>
      </c>
      <c r="C4048" s="326" t="s">
        <v>7828</v>
      </c>
      <c r="D4048" s="326" t="s">
        <v>7827</v>
      </c>
      <c r="E4048" s="325">
        <v>32171</v>
      </c>
      <c r="F4048" s="325">
        <v>32690</v>
      </c>
      <c r="H4048" s="324" t="s">
        <v>7826</v>
      </c>
    </row>
    <row r="4049" spans="1:8" ht="14.45" customHeight="1" x14ac:dyDescent="0.2">
      <c r="A4049" s="324">
        <v>5086</v>
      </c>
      <c r="B4049" s="324">
        <v>508602</v>
      </c>
      <c r="C4049" s="326" t="s">
        <v>5768</v>
      </c>
      <c r="D4049" s="326" t="s">
        <v>4394</v>
      </c>
      <c r="E4049" s="325">
        <v>32171</v>
      </c>
      <c r="F4049" s="325">
        <v>35582</v>
      </c>
      <c r="H4049" s="324" t="s">
        <v>6747</v>
      </c>
    </row>
    <row r="4050" spans="1:8" ht="14.45" customHeight="1" x14ac:dyDescent="0.2">
      <c r="A4050" s="324">
        <v>5242</v>
      </c>
      <c r="B4050" s="324">
        <v>524201</v>
      </c>
      <c r="C4050" s="326" t="s">
        <v>7825</v>
      </c>
      <c r="D4050" s="326" t="s">
        <v>7825</v>
      </c>
      <c r="E4050" s="325">
        <v>32171</v>
      </c>
      <c r="F4050" s="325">
        <v>41213</v>
      </c>
      <c r="G4050" s="324">
        <v>1437244969</v>
      </c>
      <c r="H4050" s="324" t="s">
        <v>7824</v>
      </c>
    </row>
    <row r="4051" spans="1:8" ht="14.45" customHeight="1" x14ac:dyDescent="0.2">
      <c r="A4051" s="324">
        <v>5241</v>
      </c>
      <c r="B4051" s="324">
        <v>524101</v>
      </c>
      <c r="C4051" s="326" t="s">
        <v>7823</v>
      </c>
      <c r="D4051" s="326" t="s">
        <v>7822</v>
      </c>
      <c r="E4051" s="325">
        <v>32170</v>
      </c>
      <c r="F4051" s="325">
        <v>33208</v>
      </c>
      <c r="H4051" s="324" t="s">
        <v>7821</v>
      </c>
    </row>
    <row r="4052" spans="1:8" ht="14.45" customHeight="1" x14ac:dyDescent="0.2">
      <c r="A4052" s="324">
        <v>4421</v>
      </c>
      <c r="B4052" s="324">
        <v>442103</v>
      </c>
      <c r="C4052" s="326" t="s">
        <v>6572</v>
      </c>
      <c r="D4052" s="326" t="s">
        <v>4394</v>
      </c>
      <c r="E4052" s="325">
        <v>32162</v>
      </c>
      <c r="F4052" s="325">
        <v>34335</v>
      </c>
      <c r="H4052" s="324" t="s">
        <v>6571</v>
      </c>
    </row>
    <row r="4053" spans="1:8" ht="14.45" customHeight="1" x14ac:dyDescent="0.2">
      <c r="A4053" s="324">
        <v>4434</v>
      </c>
      <c r="B4053" s="324">
        <v>443403</v>
      </c>
      <c r="C4053" s="326" t="s">
        <v>7124</v>
      </c>
      <c r="D4053" s="326" t="s">
        <v>7820</v>
      </c>
      <c r="E4053" s="325">
        <v>32158</v>
      </c>
      <c r="F4053" s="325">
        <v>39949</v>
      </c>
      <c r="G4053" s="324">
        <v>1568591428</v>
      </c>
      <c r="H4053" s="324" t="s">
        <v>7819</v>
      </c>
    </row>
    <row r="4054" spans="1:8" ht="14.45" customHeight="1" x14ac:dyDescent="0.2">
      <c r="A4054" s="324">
        <v>4021</v>
      </c>
      <c r="B4054" s="324">
        <v>402103</v>
      </c>
      <c r="C4054" s="326" t="s">
        <v>4833</v>
      </c>
      <c r="D4054" s="326" t="s">
        <v>3797</v>
      </c>
      <c r="E4054" s="325">
        <v>32143</v>
      </c>
      <c r="F4054" s="325">
        <v>33960</v>
      </c>
      <c r="H4054" s="324" t="s">
        <v>4073</v>
      </c>
    </row>
    <row r="4055" spans="1:8" ht="14.45" customHeight="1" x14ac:dyDescent="0.2">
      <c r="A4055" s="324">
        <v>4073</v>
      </c>
      <c r="B4055" s="324">
        <v>407303</v>
      </c>
      <c r="C4055" s="326" t="s">
        <v>6154</v>
      </c>
      <c r="D4055" s="326" t="s">
        <v>3797</v>
      </c>
      <c r="E4055" s="325">
        <v>32143</v>
      </c>
      <c r="F4055" s="325">
        <v>38472</v>
      </c>
      <c r="H4055" s="324" t="s">
        <v>4073</v>
      </c>
    </row>
    <row r="4056" spans="1:8" ht="14.45" customHeight="1" x14ac:dyDescent="0.2">
      <c r="A4056" s="324">
        <v>4079</v>
      </c>
      <c r="B4056" s="324">
        <v>407903</v>
      </c>
      <c r="C4056" s="326" t="s">
        <v>4778</v>
      </c>
      <c r="D4056" s="326" t="s">
        <v>7232</v>
      </c>
      <c r="E4056" s="325">
        <v>32143</v>
      </c>
      <c r="F4056" s="325">
        <v>32782</v>
      </c>
      <c r="H4056" s="324" t="s">
        <v>7231</v>
      </c>
    </row>
    <row r="4057" spans="1:8" ht="14.45" customHeight="1" x14ac:dyDescent="0.2">
      <c r="A4057" s="324">
        <v>4094</v>
      </c>
      <c r="B4057" s="324">
        <v>409402</v>
      </c>
      <c r="C4057" s="326" t="s">
        <v>5651</v>
      </c>
      <c r="D4057" s="326" t="s">
        <v>3797</v>
      </c>
      <c r="E4057" s="325">
        <v>32143</v>
      </c>
      <c r="F4057" s="325">
        <v>38351</v>
      </c>
      <c r="H4057" s="324" t="s">
        <v>4073</v>
      </c>
    </row>
    <row r="4058" spans="1:8" ht="14.45" customHeight="1" x14ac:dyDescent="0.2">
      <c r="A4058" s="324">
        <v>4155</v>
      </c>
      <c r="B4058" s="324">
        <v>415502</v>
      </c>
      <c r="C4058" s="326" t="s">
        <v>5982</v>
      </c>
      <c r="D4058" s="326" t="s">
        <v>3797</v>
      </c>
      <c r="E4058" s="325">
        <v>32143</v>
      </c>
      <c r="F4058" s="325">
        <v>38442</v>
      </c>
      <c r="H4058" s="324" t="s">
        <v>4073</v>
      </c>
    </row>
    <row r="4059" spans="1:8" ht="14.45" customHeight="1" x14ac:dyDescent="0.2">
      <c r="A4059" s="324">
        <v>4239</v>
      </c>
      <c r="B4059" s="324">
        <v>423904</v>
      </c>
      <c r="C4059" s="326" t="s">
        <v>7818</v>
      </c>
      <c r="D4059" s="326" t="s">
        <v>7578</v>
      </c>
      <c r="E4059" s="325">
        <v>32143</v>
      </c>
      <c r="F4059" s="325">
        <v>32624</v>
      </c>
      <c r="H4059" s="324" t="s">
        <v>7577</v>
      </c>
    </row>
    <row r="4060" spans="1:8" ht="14.45" customHeight="1" x14ac:dyDescent="0.2">
      <c r="A4060" s="324">
        <v>4305</v>
      </c>
      <c r="B4060" s="324">
        <v>430503</v>
      </c>
      <c r="C4060" s="326" t="s">
        <v>4868</v>
      </c>
      <c r="D4060" s="326" t="s">
        <v>3797</v>
      </c>
      <c r="E4060" s="325">
        <v>32143</v>
      </c>
      <c r="F4060" s="325">
        <v>38743</v>
      </c>
      <c r="H4060" s="324" t="s">
        <v>4073</v>
      </c>
    </row>
    <row r="4061" spans="1:8" ht="14.45" customHeight="1" x14ac:dyDescent="0.2">
      <c r="A4061" s="324">
        <v>4337</v>
      </c>
      <c r="B4061" s="324">
        <v>433703</v>
      </c>
      <c r="C4061" s="326" t="s">
        <v>5020</v>
      </c>
      <c r="D4061" s="326" t="s">
        <v>3797</v>
      </c>
      <c r="E4061" s="325">
        <v>32143</v>
      </c>
      <c r="F4061" s="325">
        <v>39122</v>
      </c>
      <c r="G4061" s="324" t="s">
        <v>7817</v>
      </c>
      <c r="H4061" s="324" t="s">
        <v>4073</v>
      </c>
    </row>
    <row r="4062" spans="1:8" ht="14.45" customHeight="1" x14ac:dyDescent="0.2">
      <c r="A4062" s="324">
        <v>4390</v>
      </c>
      <c r="B4062" s="324">
        <v>439003</v>
      </c>
      <c r="C4062" s="326" t="s">
        <v>6905</v>
      </c>
      <c r="D4062" s="326" t="s">
        <v>3797</v>
      </c>
      <c r="E4062" s="325">
        <v>32143</v>
      </c>
      <c r="F4062" s="325">
        <v>38503</v>
      </c>
      <c r="H4062" s="324" t="s">
        <v>4073</v>
      </c>
    </row>
    <row r="4063" spans="1:8" ht="14.45" customHeight="1" x14ac:dyDescent="0.2">
      <c r="A4063" s="324">
        <v>4446</v>
      </c>
      <c r="B4063" s="324">
        <v>444602</v>
      </c>
      <c r="C4063" s="326" t="s">
        <v>7816</v>
      </c>
      <c r="D4063" s="326" t="s">
        <v>3797</v>
      </c>
      <c r="E4063" s="325">
        <v>32143</v>
      </c>
      <c r="F4063" s="325">
        <v>39263</v>
      </c>
      <c r="G4063" s="324">
        <v>1407993991</v>
      </c>
      <c r="H4063" s="324" t="s">
        <v>4073</v>
      </c>
    </row>
    <row r="4064" spans="1:8" ht="14.45" customHeight="1" x14ac:dyDescent="0.2">
      <c r="A4064" s="324">
        <v>4498</v>
      </c>
      <c r="B4064" s="324">
        <v>449804</v>
      </c>
      <c r="C4064" s="326" t="s">
        <v>4989</v>
      </c>
      <c r="D4064" s="326" t="s">
        <v>3797</v>
      </c>
      <c r="E4064" s="325">
        <v>32143</v>
      </c>
      <c r="F4064" s="325">
        <v>38533</v>
      </c>
      <c r="H4064" s="324" t="s">
        <v>4073</v>
      </c>
    </row>
    <row r="4065" spans="1:8" ht="14.45" customHeight="1" x14ac:dyDescent="0.2">
      <c r="A4065" s="324">
        <v>4502</v>
      </c>
      <c r="B4065" s="324">
        <v>450203</v>
      </c>
      <c r="C4065" s="326" t="s">
        <v>4930</v>
      </c>
      <c r="D4065" s="326" t="s">
        <v>3797</v>
      </c>
      <c r="E4065" s="325">
        <v>32143</v>
      </c>
      <c r="F4065" s="325">
        <v>38351</v>
      </c>
      <c r="H4065" s="324" t="s">
        <v>4073</v>
      </c>
    </row>
    <row r="4066" spans="1:8" ht="14.45" customHeight="1" x14ac:dyDescent="0.2">
      <c r="A4066" s="324">
        <v>4542</v>
      </c>
      <c r="B4066" s="324">
        <v>454202</v>
      </c>
      <c r="C4066" s="326" t="s">
        <v>5256</v>
      </c>
      <c r="D4066" s="326" t="s">
        <v>3797</v>
      </c>
      <c r="E4066" s="325">
        <v>32143</v>
      </c>
      <c r="F4066" s="325">
        <v>38503</v>
      </c>
      <c r="H4066" s="324" t="s">
        <v>4073</v>
      </c>
    </row>
    <row r="4067" spans="1:8" ht="14.45" customHeight="1" x14ac:dyDescent="0.2">
      <c r="A4067" s="324">
        <v>4543</v>
      </c>
      <c r="B4067" s="324">
        <v>454304</v>
      </c>
      <c r="C4067" s="326" t="s">
        <v>6148</v>
      </c>
      <c r="D4067" s="326" t="s">
        <v>3797</v>
      </c>
      <c r="E4067" s="325">
        <v>32143</v>
      </c>
      <c r="F4067" s="325">
        <v>38898</v>
      </c>
      <c r="H4067" s="324" t="s">
        <v>4073</v>
      </c>
    </row>
    <row r="4068" spans="1:8" ht="14.45" customHeight="1" x14ac:dyDescent="0.2">
      <c r="A4068" s="324">
        <v>4623</v>
      </c>
      <c r="B4068" s="324">
        <v>462306</v>
      </c>
      <c r="C4068" s="326" t="s">
        <v>7815</v>
      </c>
      <c r="D4068" s="326" t="s">
        <v>3797</v>
      </c>
      <c r="E4068" s="325">
        <v>32143</v>
      </c>
      <c r="F4068" s="325">
        <v>34304</v>
      </c>
      <c r="H4068" s="324" t="s">
        <v>4073</v>
      </c>
    </row>
    <row r="4069" spans="1:8" ht="14.45" customHeight="1" x14ac:dyDescent="0.2">
      <c r="A4069" s="324">
        <v>4651</v>
      </c>
      <c r="B4069" s="324">
        <v>465102</v>
      </c>
      <c r="C4069" s="326" t="s">
        <v>4072</v>
      </c>
      <c r="D4069" s="326" t="s">
        <v>3797</v>
      </c>
      <c r="E4069" s="325">
        <v>32143</v>
      </c>
      <c r="F4069" s="325">
        <v>38442</v>
      </c>
      <c r="H4069" s="324" t="s">
        <v>4073</v>
      </c>
    </row>
    <row r="4070" spans="1:8" ht="14.45" customHeight="1" x14ac:dyDescent="0.2">
      <c r="A4070" s="324">
        <v>4718</v>
      </c>
      <c r="B4070" s="324">
        <v>471802</v>
      </c>
      <c r="C4070" s="326" t="s">
        <v>4030</v>
      </c>
      <c r="D4070" s="326" t="s">
        <v>3797</v>
      </c>
      <c r="E4070" s="325">
        <v>32143</v>
      </c>
      <c r="F4070" s="325">
        <v>38472</v>
      </c>
      <c r="H4070" s="324" t="s">
        <v>4073</v>
      </c>
    </row>
    <row r="4071" spans="1:8" ht="14.45" customHeight="1" x14ac:dyDescent="0.2">
      <c r="A4071" s="324">
        <v>4728</v>
      </c>
      <c r="B4071" s="324">
        <v>472803</v>
      </c>
      <c r="C4071" s="326" t="s">
        <v>7814</v>
      </c>
      <c r="D4071" s="326" t="s">
        <v>3797</v>
      </c>
      <c r="E4071" s="325">
        <v>32143</v>
      </c>
      <c r="F4071" s="325">
        <v>35462</v>
      </c>
      <c r="H4071" s="324" t="s">
        <v>4073</v>
      </c>
    </row>
    <row r="4072" spans="1:8" ht="14.45" customHeight="1" x14ac:dyDescent="0.2">
      <c r="A4072" s="324">
        <v>4737</v>
      </c>
      <c r="B4072" s="324">
        <v>473703</v>
      </c>
      <c r="C4072" s="326" t="s">
        <v>4978</v>
      </c>
      <c r="D4072" s="326" t="s">
        <v>3797</v>
      </c>
      <c r="E4072" s="325">
        <v>32143</v>
      </c>
      <c r="F4072" s="325">
        <v>38351</v>
      </c>
      <c r="H4072" s="324" t="s">
        <v>4073</v>
      </c>
    </row>
    <row r="4073" spans="1:8" ht="14.45" customHeight="1" x14ac:dyDescent="0.2">
      <c r="A4073" s="324">
        <v>4738</v>
      </c>
      <c r="B4073" s="324">
        <v>473802</v>
      </c>
      <c r="C4073" s="326" t="s">
        <v>4006</v>
      </c>
      <c r="D4073" s="326" t="s">
        <v>3797</v>
      </c>
      <c r="E4073" s="325">
        <v>32143</v>
      </c>
      <c r="F4073" s="325">
        <v>38442</v>
      </c>
      <c r="H4073" s="324" t="s">
        <v>4073</v>
      </c>
    </row>
    <row r="4074" spans="1:8" ht="14.45" customHeight="1" x14ac:dyDescent="0.2">
      <c r="A4074" s="324">
        <v>4750</v>
      </c>
      <c r="B4074" s="324">
        <v>475003</v>
      </c>
      <c r="C4074" s="326" t="s">
        <v>4988</v>
      </c>
      <c r="D4074" s="326" t="s">
        <v>3797</v>
      </c>
      <c r="E4074" s="325">
        <v>32143</v>
      </c>
      <c r="F4074" s="325">
        <v>38351</v>
      </c>
      <c r="H4074" s="324" t="s">
        <v>4073</v>
      </c>
    </row>
    <row r="4075" spans="1:8" ht="14.45" customHeight="1" x14ac:dyDescent="0.2">
      <c r="A4075" s="324">
        <v>4807</v>
      </c>
      <c r="B4075" s="324">
        <v>480705</v>
      </c>
      <c r="C4075" s="326" t="s">
        <v>6046</v>
      </c>
      <c r="D4075" s="326" t="s">
        <v>3916</v>
      </c>
      <c r="E4075" s="325">
        <v>32143</v>
      </c>
      <c r="F4075" s="325">
        <v>37529</v>
      </c>
      <c r="H4075" s="324" t="s">
        <v>4557</v>
      </c>
    </row>
    <row r="4076" spans="1:8" ht="14.45" customHeight="1" x14ac:dyDescent="0.2">
      <c r="A4076" s="324">
        <v>4818</v>
      </c>
      <c r="B4076" s="324">
        <v>481803</v>
      </c>
      <c r="C4076" s="326" t="s">
        <v>6027</v>
      </c>
      <c r="D4076" s="326" t="s">
        <v>3797</v>
      </c>
      <c r="E4076" s="325">
        <v>32143</v>
      </c>
      <c r="F4076" s="325">
        <v>38503</v>
      </c>
      <c r="H4076" s="324" t="s">
        <v>4073</v>
      </c>
    </row>
    <row r="4077" spans="1:8" ht="14.45" customHeight="1" x14ac:dyDescent="0.2">
      <c r="A4077" s="324">
        <v>4845</v>
      </c>
      <c r="B4077" s="324">
        <v>484502</v>
      </c>
      <c r="C4077" s="326" t="s">
        <v>3855</v>
      </c>
      <c r="D4077" s="326" t="s">
        <v>7813</v>
      </c>
      <c r="E4077" s="325">
        <v>32143</v>
      </c>
      <c r="F4077" s="325">
        <v>36787</v>
      </c>
      <c r="H4077" s="324" t="s">
        <v>7812</v>
      </c>
    </row>
    <row r="4078" spans="1:8" ht="14.45" customHeight="1" x14ac:dyDescent="0.2">
      <c r="A4078" s="324">
        <v>4919</v>
      </c>
      <c r="B4078" s="324">
        <v>491902</v>
      </c>
      <c r="C4078" s="326" t="s">
        <v>7811</v>
      </c>
      <c r="D4078" s="326" t="s">
        <v>7810</v>
      </c>
      <c r="E4078" s="325">
        <v>32143</v>
      </c>
      <c r="F4078" s="325">
        <v>35247</v>
      </c>
      <c r="H4078" s="324" t="s">
        <v>7809</v>
      </c>
    </row>
    <row r="4079" spans="1:8" ht="14.45" customHeight="1" x14ac:dyDescent="0.2">
      <c r="A4079" s="324">
        <v>4939</v>
      </c>
      <c r="B4079" s="324">
        <v>493904</v>
      </c>
      <c r="C4079" s="326" t="s">
        <v>5500</v>
      </c>
      <c r="D4079" s="326" t="s">
        <v>7808</v>
      </c>
      <c r="E4079" s="325">
        <v>32143</v>
      </c>
      <c r="F4079" s="325">
        <v>32259</v>
      </c>
      <c r="H4079" s="324" t="s">
        <v>7807</v>
      </c>
    </row>
    <row r="4080" spans="1:8" ht="14.45" customHeight="1" x14ac:dyDescent="0.2">
      <c r="A4080" s="324">
        <v>4944</v>
      </c>
      <c r="B4080" s="324">
        <v>494403</v>
      </c>
      <c r="C4080" s="326" t="s">
        <v>7806</v>
      </c>
      <c r="D4080" s="326" t="s">
        <v>3797</v>
      </c>
      <c r="E4080" s="325">
        <v>32143</v>
      </c>
      <c r="F4080" s="325">
        <v>38472</v>
      </c>
      <c r="H4080" s="324" t="s">
        <v>4073</v>
      </c>
    </row>
    <row r="4081" spans="1:8" ht="14.45" customHeight="1" x14ac:dyDescent="0.2">
      <c r="A4081" s="324">
        <v>4946</v>
      </c>
      <c r="B4081" s="324">
        <v>494604</v>
      </c>
      <c r="C4081" s="326" t="s">
        <v>7805</v>
      </c>
      <c r="D4081" s="326" t="s">
        <v>3797</v>
      </c>
      <c r="E4081" s="325">
        <v>32143</v>
      </c>
      <c r="F4081" s="325">
        <v>38898</v>
      </c>
      <c r="G4081" s="324" t="s">
        <v>7804</v>
      </c>
      <c r="H4081" s="324" t="s">
        <v>4073</v>
      </c>
    </row>
    <row r="4082" spans="1:8" ht="14.45" customHeight="1" x14ac:dyDescent="0.2">
      <c r="A4082" s="324">
        <v>4995</v>
      </c>
      <c r="B4082" s="324">
        <v>499503</v>
      </c>
      <c r="C4082" s="326" t="s">
        <v>5322</v>
      </c>
      <c r="D4082" s="326" t="s">
        <v>3797</v>
      </c>
      <c r="E4082" s="325">
        <v>32143</v>
      </c>
      <c r="F4082" s="325">
        <v>38472</v>
      </c>
      <c r="H4082" s="324" t="s">
        <v>4073</v>
      </c>
    </row>
    <row r="4083" spans="1:8" ht="14.45" customHeight="1" x14ac:dyDescent="0.2">
      <c r="A4083" s="324">
        <v>5032</v>
      </c>
      <c r="B4083" s="324">
        <v>503202</v>
      </c>
      <c r="C4083" s="326" t="s">
        <v>5566</v>
      </c>
      <c r="D4083" s="326" t="s">
        <v>3797</v>
      </c>
      <c r="E4083" s="325">
        <v>32143</v>
      </c>
      <c r="F4083" s="325">
        <v>38472</v>
      </c>
      <c r="H4083" s="324" t="s">
        <v>4073</v>
      </c>
    </row>
    <row r="4084" spans="1:8" ht="14.45" customHeight="1" x14ac:dyDescent="0.2">
      <c r="A4084" s="324">
        <v>5042</v>
      </c>
      <c r="B4084" s="324">
        <v>504202</v>
      </c>
      <c r="C4084" s="326" t="s">
        <v>7803</v>
      </c>
      <c r="D4084" s="326" t="s">
        <v>3797</v>
      </c>
      <c r="E4084" s="325">
        <v>32143</v>
      </c>
      <c r="F4084" s="325">
        <v>38442</v>
      </c>
      <c r="H4084" s="324" t="s">
        <v>4073</v>
      </c>
    </row>
    <row r="4085" spans="1:8" ht="14.45" customHeight="1" x14ac:dyDescent="0.2">
      <c r="A4085" s="324">
        <v>5051</v>
      </c>
      <c r="B4085" s="324">
        <v>505103</v>
      </c>
      <c r="C4085" s="326" t="s">
        <v>7802</v>
      </c>
      <c r="D4085" s="326" t="s">
        <v>7801</v>
      </c>
      <c r="E4085" s="325">
        <v>32143</v>
      </c>
      <c r="F4085" s="325">
        <v>35247</v>
      </c>
      <c r="H4085" s="324" t="s">
        <v>7800</v>
      </c>
    </row>
    <row r="4086" spans="1:8" ht="14.45" customHeight="1" x14ac:dyDescent="0.2">
      <c r="A4086" s="324">
        <v>4274</v>
      </c>
      <c r="B4086" s="324">
        <v>427406</v>
      </c>
      <c r="C4086" s="326" t="s">
        <v>6758</v>
      </c>
      <c r="D4086" s="326" t="s">
        <v>7576</v>
      </c>
      <c r="E4086" s="325">
        <v>32127</v>
      </c>
      <c r="F4086" s="325">
        <v>33108</v>
      </c>
      <c r="H4086" s="324" t="s">
        <v>7575</v>
      </c>
    </row>
    <row r="4087" spans="1:8" ht="14.45" customHeight="1" x14ac:dyDescent="0.2">
      <c r="A4087" s="324">
        <v>5208</v>
      </c>
      <c r="B4087" s="324">
        <v>520801</v>
      </c>
      <c r="C4087" s="326" t="s">
        <v>7550</v>
      </c>
      <c r="D4087" s="326" t="s">
        <v>7393</v>
      </c>
      <c r="E4087" s="325">
        <v>32125</v>
      </c>
      <c r="F4087" s="325">
        <v>32264</v>
      </c>
      <c r="H4087" s="324" t="s">
        <v>7549</v>
      </c>
    </row>
    <row r="4088" spans="1:8" ht="14.45" customHeight="1" x14ac:dyDescent="0.2">
      <c r="A4088" s="324">
        <v>4604</v>
      </c>
      <c r="B4088" s="324">
        <v>460405</v>
      </c>
      <c r="C4088" s="326" t="s">
        <v>7799</v>
      </c>
      <c r="D4088" s="326" t="s">
        <v>7798</v>
      </c>
      <c r="E4088" s="325">
        <v>32115</v>
      </c>
      <c r="F4088" s="325">
        <v>35217</v>
      </c>
      <c r="H4088" s="324" t="s">
        <v>7797</v>
      </c>
    </row>
    <row r="4089" spans="1:8" ht="14.45" customHeight="1" x14ac:dyDescent="0.2">
      <c r="A4089" s="324">
        <v>4464</v>
      </c>
      <c r="B4089" s="324">
        <v>446404</v>
      </c>
      <c r="C4089" s="326" t="s">
        <v>6074</v>
      </c>
      <c r="D4089" s="326" t="s">
        <v>7167</v>
      </c>
      <c r="E4089" s="325">
        <v>32112</v>
      </c>
      <c r="F4089" s="325">
        <v>32625</v>
      </c>
      <c r="H4089" s="324" t="s">
        <v>7166</v>
      </c>
    </row>
    <row r="4090" spans="1:8" ht="14.45" customHeight="1" x14ac:dyDescent="0.2">
      <c r="A4090" s="324">
        <v>4791</v>
      </c>
      <c r="B4090" s="324">
        <v>479102</v>
      </c>
      <c r="C4090" s="326" t="s">
        <v>7796</v>
      </c>
      <c r="D4090" s="326" t="s">
        <v>3916</v>
      </c>
      <c r="E4090" s="325">
        <v>32112</v>
      </c>
      <c r="F4090" s="325">
        <v>32832</v>
      </c>
      <c r="H4090" s="324" t="s">
        <v>4557</v>
      </c>
    </row>
    <row r="4091" spans="1:8" ht="14.45" customHeight="1" x14ac:dyDescent="0.2">
      <c r="A4091" s="324">
        <v>5240</v>
      </c>
      <c r="B4091" s="324">
        <v>524001</v>
      </c>
      <c r="C4091" s="326" t="s">
        <v>7795</v>
      </c>
      <c r="D4091" s="326" t="s">
        <v>7681</v>
      </c>
      <c r="E4091" s="325">
        <v>32106</v>
      </c>
      <c r="F4091" s="325">
        <v>32568</v>
      </c>
      <c r="H4091" s="324" t="s">
        <v>7794</v>
      </c>
    </row>
    <row r="4092" spans="1:8" ht="14.45" customHeight="1" x14ac:dyDescent="0.2">
      <c r="A4092" s="324">
        <v>5238</v>
      </c>
      <c r="B4092" s="324">
        <v>523801</v>
      </c>
      <c r="C4092" s="326" t="s">
        <v>7793</v>
      </c>
      <c r="D4092" s="326" t="s">
        <v>7792</v>
      </c>
      <c r="E4092" s="325">
        <v>32086</v>
      </c>
      <c r="F4092" s="325">
        <v>32919</v>
      </c>
      <c r="H4092" s="324" t="s">
        <v>7791</v>
      </c>
    </row>
    <row r="4093" spans="1:8" ht="14.45" customHeight="1" x14ac:dyDescent="0.2">
      <c r="A4093" s="324">
        <v>4141</v>
      </c>
      <c r="B4093" s="324">
        <v>414103</v>
      </c>
      <c r="C4093" s="326" t="s">
        <v>4732</v>
      </c>
      <c r="D4093" s="326" t="s">
        <v>7790</v>
      </c>
      <c r="E4093" s="325">
        <v>32082</v>
      </c>
      <c r="F4093" s="325">
        <v>33451</v>
      </c>
      <c r="H4093" s="324" t="s">
        <v>7789</v>
      </c>
    </row>
    <row r="4094" spans="1:8" ht="14.45" customHeight="1" x14ac:dyDescent="0.2">
      <c r="A4094" s="324">
        <v>4241</v>
      </c>
      <c r="B4094" s="324">
        <v>424103</v>
      </c>
      <c r="C4094" s="326" t="s">
        <v>6490</v>
      </c>
      <c r="D4094" s="326" t="s">
        <v>7788</v>
      </c>
      <c r="E4094" s="325">
        <v>32082</v>
      </c>
      <c r="F4094" s="325">
        <v>33635</v>
      </c>
      <c r="H4094" s="324" t="s">
        <v>7787</v>
      </c>
    </row>
    <row r="4095" spans="1:8" ht="14.45" customHeight="1" x14ac:dyDescent="0.2">
      <c r="A4095" s="324">
        <v>4509</v>
      </c>
      <c r="B4095" s="324">
        <v>450905</v>
      </c>
      <c r="C4095" s="326" t="s">
        <v>7526</v>
      </c>
      <c r="D4095" s="326" t="s">
        <v>7786</v>
      </c>
      <c r="E4095" s="325">
        <v>32082</v>
      </c>
      <c r="F4095" s="325">
        <v>32843</v>
      </c>
      <c r="H4095" s="324" t="s">
        <v>7785</v>
      </c>
    </row>
    <row r="4096" spans="1:8" ht="14.45" customHeight="1" x14ac:dyDescent="0.2">
      <c r="A4096" s="324">
        <v>4544</v>
      </c>
      <c r="B4096" s="324">
        <v>454403</v>
      </c>
      <c r="C4096" s="326" t="s">
        <v>4203</v>
      </c>
      <c r="D4096" s="326" t="s">
        <v>7191</v>
      </c>
      <c r="E4096" s="325">
        <v>32082</v>
      </c>
      <c r="F4096" s="325">
        <v>32782</v>
      </c>
      <c r="H4096" s="324" t="s">
        <v>7190</v>
      </c>
    </row>
    <row r="4097" spans="1:8" ht="14.45" customHeight="1" x14ac:dyDescent="0.2">
      <c r="A4097" s="324">
        <v>5007</v>
      </c>
      <c r="B4097" s="324">
        <v>500705</v>
      </c>
      <c r="C4097" s="326" t="s">
        <v>7784</v>
      </c>
      <c r="D4097" s="326" t="s">
        <v>7783</v>
      </c>
      <c r="E4097" s="325">
        <v>32082</v>
      </c>
      <c r="F4097" s="325">
        <v>34211</v>
      </c>
      <c r="H4097" s="324" t="s">
        <v>7782</v>
      </c>
    </row>
    <row r="4098" spans="1:8" ht="14.45" customHeight="1" x14ac:dyDescent="0.2">
      <c r="A4098" s="324">
        <v>5181</v>
      </c>
      <c r="B4098" s="324">
        <v>518104</v>
      </c>
      <c r="C4098" s="326" t="s">
        <v>7781</v>
      </c>
      <c r="D4098" s="326" t="s">
        <v>5232</v>
      </c>
      <c r="E4098" s="325">
        <v>32082</v>
      </c>
      <c r="F4098" s="325">
        <v>32964</v>
      </c>
      <c r="H4098" s="324" t="s">
        <v>7222</v>
      </c>
    </row>
    <row r="4099" spans="1:8" ht="14.45" customHeight="1" x14ac:dyDescent="0.2">
      <c r="A4099" s="324">
        <v>5236</v>
      </c>
      <c r="B4099" s="324">
        <v>523601</v>
      </c>
      <c r="C4099" s="326" t="s">
        <v>7780</v>
      </c>
      <c r="D4099" s="326" t="s">
        <v>6135</v>
      </c>
      <c r="E4099" s="325">
        <v>32082</v>
      </c>
      <c r="F4099" s="325">
        <v>33664</v>
      </c>
      <c r="H4099" s="324" t="s">
        <v>6349</v>
      </c>
    </row>
    <row r="4100" spans="1:8" ht="14.45" customHeight="1" x14ac:dyDescent="0.2">
      <c r="A4100" s="324">
        <v>4458</v>
      </c>
      <c r="B4100" s="324">
        <v>445803</v>
      </c>
      <c r="C4100" s="326" t="s">
        <v>7779</v>
      </c>
      <c r="D4100" s="326" t="s">
        <v>6205</v>
      </c>
      <c r="E4100" s="325">
        <v>32081</v>
      </c>
      <c r="F4100" s="325">
        <v>35587</v>
      </c>
      <c r="H4100" s="324" t="s">
        <v>6204</v>
      </c>
    </row>
    <row r="4101" spans="1:8" ht="14.45" customHeight="1" x14ac:dyDescent="0.2">
      <c r="A4101" s="324">
        <v>5237</v>
      </c>
      <c r="B4101" s="324">
        <v>523701</v>
      </c>
      <c r="C4101" s="326" t="s">
        <v>7778</v>
      </c>
      <c r="D4101" s="326" t="s">
        <v>7777</v>
      </c>
      <c r="E4101" s="325">
        <v>32062</v>
      </c>
      <c r="F4101" s="325">
        <v>32843</v>
      </c>
      <c r="H4101" s="324" t="s">
        <v>7776</v>
      </c>
    </row>
    <row r="4102" spans="1:8" ht="14.45" customHeight="1" x14ac:dyDescent="0.2">
      <c r="A4102" s="324">
        <v>4292</v>
      </c>
      <c r="B4102" s="324">
        <v>429202</v>
      </c>
      <c r="C4102" s="326" t="s">
        <v>7775</v>
      </c>
      <c r="D4102" s="326" t="s">
        <v>7042</v>
      </c>
      <c r="E4102" s="325">
        <v>32051</v>
      </c>
      <c r="F4102" s="325">
        <v>34455</v>
      </c>
      <c r="H4102" s="324" t="s">
        <v>7774</v>
      </c>
    </row>
    <row r="4103" spans="1:8" ht="14.45" customHeight="1" x14ac:dyDescent="0.2">
      <c r="A4103" s="324">
        <v>4316</v>
      </c>
      <c r="B4103" s="324">
        <v>431605</v>
      </c>
      <c r="C4103" s="326" t="s">
        <v>7773</v>
      </c>
      <c r="D4103" s="326" t="s">
        <v>7772</v>
      </c>
      <c r="E4103" s="325">
        <v>32051</v>
      </c>
      <c r="F4103" s="325">
        <v>33970</v>
      </c>
      <c r="H4103" s="324" t="s">
        <v>7771</v>
      </c>
    </row>
    <row r="4104" spans="1:8" ht="14.45" customHeight="1" x14ac:dyDescent="0.2">
      <c r="A4104" s="324">
        <v>4571</v>
      </c>
      <c r="B4104" s="324">
        <v>457103</v>
      </c>
      <c r="C4104" s="326" t="s">
        <v>5167</v>
      </c>
      <c r="D4104" s="326" t="s">
        <v>3916</v>
      </c>
      <c r="E4104" s="325">
        <v>32051</v>
      </c>
      <c r="F4104" s="325">
        <v>37529</v>
      </c>
      <c r="H4104" s="324" t="s">
        <v>4557</v>
      </c>
    </row>
    <row r="4105" spans="1:8" ht="14.45" customHeight="1" x14ac:dyDescent="0.2">
      <c r="A4105" s="324">
        <v>4588</v>
      </c>
      <c r="B4105" s="324">
        <v>458804</v>
      </c>
      <c r="C4105" s="326" t="s">
        <v>7663</v>
      </c>
      <c r="D4105" s="326" t="s">
        <v>7772</v>
      </c>
      <c r="E4105" s="325">
        <v>32051</v>
      </c>
      <c r="F4105" s="325">
        <v>33970</v>
      </c>
      <c r="H4105" s="324" t="s">
        <v>7771</v>
      </c>
    </row>
    <row r="4106" spans="1:8" ht="14.45" customHeight="1" x14ac:dyDescent="0.2">
      <c r="A4106" s="324">
        <v>4614</v>
      </c>
      <c r="B4106" s="324">
        <v>461406</v>
      </c>
      <c r="C4106" s="326" t="s">
        <v>4121</v>
      </c>
      <c r="D4106" s="326" t="s">
        <v>7772</v>
      </c>
      <c r="E4106" s="325">
        <v>32051</v>
      </c>
      <c r="F4106" s="325">
        <v>33970</v>
      </c>
      <c r="H4106" s="324" t="s">
        <v>7771</v>
      </c>
    </row>
    <row r="4107" spans="1:8" ht="14.45" customHeight="1" x14ac:dyDescent="0.2">
      <c r="A4107" s="324">
        <v>4727</v>
      </c>
      <c r="B4107" s="324">
        <v>472707</v>
      </c>
      <c r="C4107" s="326" t="s">
        <v>7770</v>
      </c>
      <c r="D4107" s="326" t="s">
        <v>7769</v>
      </c>
      <c r="E4107" s="325">
        <v>32051</v>
      </c>
      <c r="F4107" s="325">
        <v>34380</v>
      </c>
      <c r="H4107" s="324" t="s">
        <v>7768</v>
      </c>
    </row>
    <row r="4108" spans="1:8" ht="14.45" customHeight="1" x14ac:dyDescent="0.2">
      <c r="A4108" s="324">
        <v>4763</v>
      </c>
      <c r="B4108" s="324">
        <v>476303</v>
      </c>
      <c r="C4108" s="326" t="s">
        <v>6126</v>
      </c>
      <c r="D4108" s="326" t="s">
        <v>3916</v>
      </c>
      <c r="E4108" s="325">
        <v>32051</v>
      </c>
      <c r="F4108" s="325">
        <v>36799</v>
      </c>
      <c r="H4108" s="324" t="s">
        <v>4557</v>
      </c>
    </row>
    <row r="4109" spans="1:8" ht="14.45" customHeight="1" x14ac:dyDescent="0.2">
      <c r="A4109" s="324">
        <v>4783</v>
      </c>
      <c r="B4109" s="324">
        <v>478303</v>
      </c>
      <c r="C4109" s="326" t="s">
        <v>7767</v>
      </c>
      <c r="D4109" s="326" t="s">
        <v>5288</v>
      </c>
      <c r="E4109" s="325">
        <v>32051</v>
      </c>
      <c r="F4109" s="325">
        <v>35417</v>
      </c>
      <c r="H4109" s="324" t="s">
        <v>7766</v>
      </c>
    </row>
    <row r="4110" spans="1:8" ht="14.45" customHeight="1" x14ac:dyDescent="0.2">
      <c r="A4110" s="324">
        <v>4905</v>
      </c>
      <c r="B4110" s="324">
        <v>490503</v>
      </c>
      <c r="C4110" s="326" t="s">
        <v>7765</v>
      </c>
      <c r="D4110" s="326" t="s">
        <v>7764</v>
      </c>
      <c r="E4110" s="325">
        <v>32051</v>
      </c>
      <c r="F4110" s="325">
        <v>34318</v>
      </c>
      <c r="H4110" s="324" t="s">
        <v>7763</v>
      </c>
    </row>
    <row r="4111" spans="1:8" ht="14.45" customHeight="1" x14ac:dyDescent="0.2">
      <c r="A4111" s="324">
        <v>4951</v>
      </c>
      <c r="B4111" s="324">
        <v>495102</v>
      </c>
      <c r="C4111" s="326" t="s">
        <v>5154</v>
      </c>
      <c r="D4111" s="326" t="s">
        <v>3916</v>
      </c>
      <c r="E4111" s="325">
        <v>32051</v>
      </c>
      <c r="F4111" s="325">
        <v>37590</v>
      </c>
      <c r="H4111" s="324" t="s">
        <v>4557</v>
      </c>
    </row>
    <row r="4112" spans="1:8" ht="14.45" customHeight="1" x14ac:dyDescent="0.2">
      <c r="A4112" s="324">
        <v>5082</v>
      </c>
      <c r="B4112" s="324">
        <v>508206</v>
      </c>
      <c r="C4112" s="326" t="s">
        <v>5696</v>
      </c>
      <c r="D4112" s="326" t="s">
        <v>7655</v>
      </c>
      <c r="E4112" s="325">
        <v>32051</v>
      </c>
      <c r="F4112" s="325">
        <v>32748</v>
      </c>
      <c r="H4112" s="324" t="s">
        <v>7661</v>
      </c>
    </row>
    <row r="4113" spans="1:8" ht="14.45" customHeight="1" x14ac:dyDescent="0.2">
      <c r="A4113" s="324">
        <v>5127</v>
      </c>
      <c r="B4113" s="324">
        <v>512703</v>
      </c>
      <c r="C4113" s="326" t="s">
        <v>7762</v>
      </c>
      <c r="D4113" s="326" t="s">
        <v>7334</v>
      </c>
      <c r="E4113" s="325">
        <v>32051</v>
      </c>
      <c r="F4113" s="325">
        <v>34547</v>
      </c>
      <c r="H4113" s="324" t="s">
        <v>7333</v>
      </c>
    </row>
    <row r="4114" spans="1:8" ht="14.45" customHeight="1" x14ac:dyDescent="0.2">
      <c r="A4114" s="324">
        <v>5235</v>
      </c>
      <c r="B4114" s="324">
        <v>523501</v>
      </c>
      <c r="C4114" s="326" t="s">
        <v>7761</v>
      </c>
      <c r="D4114" s="326" t="s">
        <v>7761</v>
      </c>
      <c r="E4114" s="325">
        <v>32050</v>
      </c>
      <c r="F4114" s="325">
        <v>109574</v>
      </c>
      <c r="G4114" s="324">
        <v>1578656294</v>
      </c>
      <c r="H4114" s="324" t="s">
        <v>7760</v>
      </c>
    </row>
    <row r="4115" spans="1:8" ht="14.45" customHeight="1" x14ac:dyDescent="0.2">
      <c r="A4115" s="324">
        <v>5088</v>
      </c>
      <c r="B4115" s="324">
        <v>508803</v>
      </c>
      <c r="C4115" s="326" t="s">
        <v>5773</v>
      </c>
      <c r="D4115" s="326" t="s">
        <v>4394</v>
      </c>
      <c r="E4115" s="325">
        <v>32043</v>
      </c>
      <c r="F4115" s="325">
        <v>34335</v>
      </c>
      <c r="H4115" s="324" t="s">
        <v>7068</v>
      </c>
    </row>
    <row r="4116" spans="1:8" ht="14.45" customHeight="1" x14ac:dyDescent="0.2">
      <c r="A4116" s="324">
        <v>5214</v>
      </c>
      <c r="B4116" s="324">
        <v>521402</v>
      </c>
      <c r="C4116" s="326" t="s">
        <v>7618</v>
      </c>
      <c r="D4116" s="326" t="s">
        <v>7617</v>
      </c>
      <c r="E4116" s="325">
        <v>32035</v>
      </c>
      <c r="F4116" s="325">
        <v>34608</v>
      </c>
      <c r="H4116" s="324" t="s">
        <v>7616</v>
      </c>
    </row>
    <row r="4117" spans="1:8" ht="14.45" customHeight="1" x14ac:dyDescent="0.2">
      <c r="A4117" s="324">
        <v>5234</v>
      </c>
      <c r="B4117" s="324">
        <v>523401</v>
      </c>
      <c r="C4117" s="326" t="s">
        <v>7759</v>
      </c>
      <c r="D4117" s="326" t="s">
        <v>3964</v>
      </c>
      <c r="E4117" s="325">
        <v>32031</v>
      </c>
      <c r="F4117" s="325">
        <v>32387</v>
      </c>
      <c r="H4117" s="324" t="s">
        <v>7758</v>
      </c>
    </row>
    <row r="4118" spans="1:8" ht="14.45" customHeight="1" x14ac:dyDescent="0.2">
      <c r="A4118" s="324">
        <v>4265</v>
      </c>
      <c r="B4118" s="324">
        <v>426502</v>
      </c>
      <c r="C4118" s="326" t="s">
        <v>4600</v>
      </c>
      <c r="D4118" s="326" t="s">
        <v>7757</v>
      </c>
      <c r="E4118" s="325">
        <v>32021</v>
      </c>
      <c r="F4118" s="325">
        <v>37986</v>
      </c>
      <c r="H4118" s="324" t="s">
        <v>7756</v>
      </c>
    </row>
    <row r="4119" spans="1:8" ht="14.45" customHeight="1" x14ac:dyDescent="0.2">
      <c r="A4119" s="324">
        <v>4298</v>
      </c>
      <c r="B4119" s="324">
        <v>429809</v>
      </c>
      <c r="C4119" s="326" t="s">
        <v>4553</v>
      </c>
      <c r="D4119" s="326" t="s">
        <v>7447</v>
      </c>
      <c r="E4119" s="325">
        <v>32021</v>
      </c>
      <c r="F4119" s="325">
        <v>32843</v>
      </c>
      <c r="H4119" s="324" t="s">
        <v>7446</v>
      </c>
    </row>
    <row r="4120" spans="1:8" ht="14.45" customHeight="1" x14ac:dyDescent="0.2">
      <c r="A4120" s="324">
        <v>4936</v>
      </c>
      <c r="B4120" s="324">
        <v>493605</v>
      </c>
      <c r="C4120" s="326" t="s">
        <v>7755</v>
      </c>
      <c r="D4120" s="326" t="s">
        <v>7754</v>
      </c>
      <c r="E4120" s="325">
        <v>32021</v>
      </c>
      <c r="F4120" s="325">
        <v>35704</v>
      </c>
      <c r="H4120" s="324" t="s">
        <v>7753</v>
      </c>
    </row>
    <row r="4121" spans="1:8" ht="14.45" customHeight="1" x14ac:dyDescent="0.2">
      <c r="A4121" s="324">
        <v>5215</v>
      </c>
      <c r="B4121" s="324">
        <v>521501</v>
      </c>
      <c r="C4121" s="326" t="s">
        <v>7752</v>
      </c>
      <c r="D4121" s="326" t="s">
        <v>7334</v>
      </c>
      <c r="E4121" s="325">
        <v>32021</v>
      </c>
      <c r="F4121" s="325">
        <v>34455</v>
      </c>
      <c r="H4121" s="324" t="s">
        <v>7333</v>
      </c>
    </row>
    <row r="4122" spans="1:8" ht="14.45" customHeight="1" x14ac:dyDescent="0.2">
      <c r="A4122" s="324">
        <v>4968</v>
      </c>
      <c r="B4122" s="324">
        <v>496802</v>
      </c>
      <c r="C4122" s="326" t="s">
        <v>7751</v>
      </c>
      <c r="D4122" s="326" t="s">
        <v>3797</v>
      </c>
      <c r="E4122" s="325">
        <v>32015</v>
      </c>
      <c r="F4122" s="325">
        <v>37134</v>
      </c>
      <c r="H4122" s="324" t="s">
        <v>4073</v>
      </c>
    </row>
    <row r="4123" spans="1:8" ht="14.45" customHeight="1" x14ac:dyDescent="0.2">
      <c r="A4123" s="324">
        <v>5019</v>
      </c>
      <c r="B4123" s="324">
        <v>501904</v>
      </c>
      <c r="C4123" s="326" t="s">
        <v>7750</v>
      </c>
      <c r="D4123" s="326" t="s">
        <v>4154</v>
      </c>
      <c r="E4123" s="325">
        <v>32009</v>
      </c>
      <c r="F4123" s="325">
        <v>32509</v>
      </c>
      <c r="H4123" s="324" t="s">
        <v>6449</v>
      </c>
    </row>
    <row r="4124" spans="1:8" ht="14.45" customHeight="1" x14ac:dyDescent="0.2">
      <c r="A4124" s="324">
        <v>4301</v>
      </c>
      <c r="B4124" s="324">
        <v>430103</v>
      </c>
      <c r="C4124" s="326" t="s">
        <v>7445</v>
      </c>
      <c r="D4124" s="326" t="s">
        <v>4755</v>
      </c>
      <c r="E4124" s="325">
        <v>32007</v>
      </c>
      <c r="F4124" s="325">
        <v>32007</v>
      </c>
      <c r="H4124" s="324" t="s">
        <v>4754</v>
      </c>
    </row>
    <row r="4125" spans="1:8" ht="14.45" customHeight="1" x14ac:dyDescent="0.2">
      <c r="A4125" s="324">
        <v>4921</v>
      </c>
      <c r="B4125" s="324">
        <v>492102</v>
      </c>
      <c r="C4125" s="326" t="s">
        <v>5013</v>
      </c>
      <c r="D4125" s="326" t="s">
        <v>7749</v>
      </c>
      <c r="E4125" s="325">
        <v>31995</v>
      </c>
      <c r="F4125" s="325">
        <v>38656</v>
      </c>
      <c r="H4125" s="324" t="s">
        <v>7748</v>
      </c>
    </row>
    <row r="4126" spans="1:8" ht="14.45" customHeight="1" x14ac:dyDescent="0.2">
      <c r="A4126" s="324">
        <v>4899</v>
      </c>
      <c r="B4126" s="324">
        <v>489901</v>
      </c>
      <c r="C4126" s="326" t="s">
        <v>7747</v>
      </c>
      <c r="D4126" s="326" t="s">
        <v>7747</v>
      </c>
      <c r="E4126" s="325">
        <v>31994</v>
      </c>
      <c r="F4126" s="325">
        <v>41936</v>
      </c>
      <c r="G4126" s="324">
        <v>1265645915</v>
      </c>
      <c r="H4126" s="324" t="s">
        <v>7746</v>
      </c>
    </row>
    <row r="4127" spans="1:8" ht="14.45" customHeight="1" x14ac:dyDescent="0.2">
      <c r="A4127" s="324">
        <v>5233</v>
      </c>
      <c r="B4127" s="324">
        <v>523301</v>
      </c>
      <c r="C4127" s="326" t="s">
        <v>7745</v>
      </c>
      <c r="D4127" s="326" t="s">
        <v>7744</v>
      </c>
      <c r="E4127" s="325">
        <v>31993</v>
      </c>
      <c r="F4127" s="325">
        <v>32689</v>
      </c>
      <c r="H4127" s="324" t="s">
        <v>7743</v>
      </c>
    </row>
    <row r="4128" spans="1:8" ht="14.45" customHeight="1" x14ac:dyDescent="0.2">
      <c r="A4128" s="324">
        <v>4062</v>
      </c>
      <c r="B4128" s="324">
        <v>406204</v>
      </c>
      <c r="C4128" s="326" t="s">
        <v>7049</v>
      </c>
      <c r="D4128" s="326" t="s">
        <v>4791</v>
      </c>
      <c r="E4128" s="325">
        <v>31990</v>
      </c>
      <c r="F4128" s="325">
        <v>32242</v>
      </c>
      <c r="H4128" s="324" t="s">
        <v>7742</v>
      </c>
    </row>
    <row r="4129" spans="1:8" ht="14.45" customHeight="1" x14ac:dyDescent="0.2">
      <c r="A4129" s="324">
        <v>4114</v>
      </c>
      <c r="B4129" s="324">
        <v>411402</v>
      </c>
      <c r="C4129" s="326" t="s">
        <v>7741</v>
      </c>
      <c r="D4129" s="326" t="s">
        <v>6623</v>
      </c>
      <c r="E4129" s="325">
        <v>31990</v>
      </c>
      <c r="F4129" s="325">
        <v>34608</v>
      </c>
      <c r="H4129" s="324" t="s">
        <v>6622</v>
      </c>
    </row>
    <row r="4130" spans="1:8" ht="14.45" customHeight="1" x14ac:dyDescent="0.2">
      <c r="A4130" s="324">
        <v>4416</v>
      </c>
      <c r="B4130" s="324">
        <v>441603</v>
      </c>
      <c r="C4130" s="326" t="s">
        <v>5693</v>
      </c>
      <c r="D4130" s="326" t="s">
        <v>7735</v>
      </c>
      <c r="E4130" s="325">
        <v>31990</v>
      </c>
      <c r="F4130" s="325">
        <v>33117</v>
      </c>
      <c r="H4130" s="324" t="s">
        <v>7734</v>
      </c>
    </row>
    <row r="4131" spans="1:8" ht="14.45" customHeight="1" x14ac:dyDescent="0.2">
      <c r="A4131" s="324">
        <v>4488</v>
      </c>
      <c r="B4131" s="324">
        <v>448804</v>
      </c>
      <c r="C4131" s="326" t="s">
        <v>7740</v>
      </c>
      <c r="D4131" s="326" t="s">
        <v>7227</v>
      </c>
      <c r="E4131" s="325">
        <v>31990</v>
      </c>
      <c r="F4131" s="325">
        <v>35156</v>
      </c>
      <c r="H4131" s="324" t="s">
        <v>7226</v>
      </c>
    </row>
    <row r="4132" spans="1:8" ht="14.45" customHeight="1" x14ac:dyDescent="0.2">
      <c r="A4132" s="324">
        <v>4848</v>
      </c>
      <c r="B4132" s="324">
        <v>484803</v>
      </c>
      <c r="C4132" s="326" t="s">
        <v>7241</v>
      </c>
      <c r="D4132" s="326" t="s">
        <v>7562</v>
      </c>
      <c r="E4132" s="325">
        <v>31990</v>
      </c>
      <c r="F4132" s="325">
        <v>32261</v>
      </c>
      <c r="H4132" s="324" t="s">
        <v>7739</v>
      </c>
    </row>
    <row r="4133" spans="1:8" ht="14.45" customHeight="1" x14ac:dyDescent="0.2">
      <c r="A4133" s="324">
        <v>4949</v>
      </c>
      <c r="B4133" s="324">
        <v>494907</v>
      </c>
      <c r="C4133" s="326" t="s">
        <v>7738</v>
      </c>
      <c r="D4133" s="326" t="s">
        <v>7737</v>
      </c>
      <c r="E4133" s="325">
        <v>31990</v>
      </c>
      <c r="F4133" s="325">
        <v>32325</v>
      </c>
      <c r="H4133" s="324" t="s">
        <v>7736</v>
      </c>
    </row>
    <row r="4134" spans="1:8" ht="14.45" customHeight="1" x14ac:dyDescent="0.2">
      <c r="A4134" s="324">
        <v>4964</v>
      </c>
      <c r="B4134" s="324">
        <v>496405</v>
      </c>
      <c r="C4134" s="326" t="s">
        <v>6948</v>
      </c>
      <c r="D4134" s="326" t="s">
        <v>7735</v>
      </c>
      <c r="E4134" s="325">
        <v>31990</v>
      </c>
      <c r="F4134" s="325">
        <v>33117</v>
      </c>
      <c r="H4134" s="324" t="s">
        <v>7734</v>
      </c>
    </row>
    <row r="4135" spans="1:8" ht="14.45" customHeight="1" x14ac:dyDescent="0.2">
      <c r="A4135" s="324">
        <v>5197</v>
      </c>
      <c r="B4135" s="324">
        <v>519702</v>
      </c>
      <c r="C4135" s="326" t="s">
        <v>7423</v>
      </c>
      <c r="D4135" s="326" t="s">
        <v>7733</v>
      </c>
      <c r="E4135" s="325">
        <v>31990</v>
      </c>
      <c r="F4135" s="325">
        <v>32417</v>
      </c>
      <c r="H4135" s="324" t="s">
        <v>7732</v>
      </c>
    </row>
    <row r="4136" spans="1:8" ht="14.45" customHeight="1" x14ac:dyDescent="0.2">
      <c r="A4136" s="324">
        <v>5232</v>
      </c>
      <c r="B4136" s="324">
        <v>523201</v>
      </c>
      <c r="C4136" s="326" t="s">
        <v>7731</v>
      </c>
      <c r="D4136" s="326" t="s">
        <v>3935</v>
      </c>
      <c r="E4136" s="325">
        <v>31985</v>
      </c>
      <c r="F4136" s="325">
        <v>34060</v>
      </c>
      <c r="H4136" s="324" t="s">
        <v>7730</v>
      </c>
    </row>
    <row r="4137" spans="1:8" ht="14.45" customHeight="1" x14ac:dyDescent="0.2">
      <c r="A4137" s="324">
        <v>5231</v>
      </c>
      <c r="B4137" s="324">
        <v>523101</v>
      </c>
      <c r="C4137" s="326" t="s">
        <v>7729</v>
      </c>
      <c r="E4137" s="325">
        <v>31966</v>
      </c>
      <c r="F4137" s="325">
        <v>32081</v>
      </c>
      <c r="H4137" s="324" t="s">
        <v>7728</v>
      </c>
    </row>
    <row r="4138" spans="1:8" ht="14.45" customHeight="1" x14ac:dyDescent="0.2">
      <c r="A4138" s="324">
        <v>4325</v>
      </c>
      <c r="B4138" s="324">
        <v>432503</v>
      </c>
      <c r="C4138" s="326" t="s">
        <v>7727</v>
      </c>
      <c r="D4138" s="326" t="s">
        <v>6215</v>
      </c>
      <c r="E4138" s="325">
        <v>31960</v>
      </c>
      <c r="F4138" s="325">
        <v>32387</v>
      </c>
      <c r="H4138" s="324" t="s">
        <v>6214</v>
      </c>
    </row>
    <row r="4139" spans="1:8" ht="14.45" customHeight="1" x14ac:dyDescent="0.2">
      <c r="A4139" s="324">
        <v>4901</v>
      </c>
      <c r="B4139" s="324">
        <v>490104</v>
      </c>
      <c r="C4139" s="326" t="s">
        <v>5955</v>
      </c>
      <c r="D4139" s="326" t="s">
        <v>4394</v>
      </c>
      <c r="E4139" s="325">
        <v>31958</v>
      </c>
      <c r="F4139" s="325">
        <v>31958</v>
      </c>
      <c r="H4139" s="324" t="s">
        <v>6286</v>
      </c>
    </row>
    <row r="4140" spans="1:8" ht="14.45" customHeight="1" x14ac:dyDescent="0.2">
      <c r="A4140" s="324">
        <v>4544</v>
      </c>
      <c r="B4140" s="324">
        <v>454402</v>
      </c>
      <c r="C4140" s="326" t="s">
        <v>4202</v>
      </c>
      <c r="D4140" s="326" t="s">
        <v>5288</v>
      </c>
      <c r="E4140" s="325">
        <v>31944</v>
      </c>
      <c r="F4140" s="325">
        <v>31944</v>
      </c>
      <c r="H4140" s="324" t="s">
        <v>5287</v>
      </c>
    </row>
    <row r="4141" spans="1:8" ht="14.45" customHeight="1" x14ac:dyDescent="0.2">
      <c r="A4141" s="324">
        <v>4570</v>
      </c>
      <c r="B4141" s="324">
        <v>457003</v>
      </c>
      <c r="C4141" s="326" t="s">
        <v>7726</v>
      </c>
      <c r="D4141" s="326" t="s">
        <v>7725</v>
      </c>
      <c r="E4141" s="325">
        <v>31938</v>
      </c>
      <c r="F4141" s="325">
        <v>40908</v>
      </c>
      <c r="G4141" s="324">
        <v>1275521460</v>
      </c>
      <c r="H4141" s="324" t="s">
        <v>7724</v>
      </c>
    </row>
    <row r="4142" spans="1:8" ht="14.45" customHeight="1" x14ac:dyDescent="0.2">
      <c r="A4142" s="324">
        <v>5152</v>
      </c>
      <c r="B4142" s="324">
        <v>515203</v>
      </c>
      <c r="C4142" s="326" t="s">
        <v>6445</v>
      </c>
      <c r="E4142" s="325">
        <v>31929</v>
      </c>
      <c r="F4142" s="325">
        <v>33147</v>
      </c>
      <c r="H4142" s="324" t="s">
        <v>7723</v>
      </c>
    </row>
    <row r="4143" spans="1:8" ht="14.45" customHeight="1" x14ac:dyDescent="0.2">
      <c r="A4143" s="324">
        <v>5230</v>
      </c>
      <c r="B4143" s="324">
        <v>523001</v>
      </c>
      <c r="C4143" s="326" t="s">
        <v>7722</v>
      </c>
      <c r="D4143" s="326" t="s">
        <v>5009</v>
      </c>
      <c r="E4143" s="325">
        <v>31916</v>
      </c>
      <c r="F4143" s="325">
        <v>32325</v>
      </c>
      <c r="H4143" s="324" t="s">
        <v>7721</v>
      </c>
    </row>
    <row r="4144" spans="1:8" ht="14.45" customHeight="1" x14ac:dyDescent="0.2">
      <c r="A4144" s="324">
        <v>5229</v>
      </c>
      <c r="B4144" s="324">
        <v>522901</v>
      </c>
      <c r="C4144" s="326" t="s">
        <v>7720</v>
      </c>
      <c r="D4144" s="326" t="s">
        <v>7719</v>
      </c>
      <c r="E4144" s="325">
        <v>31910</v>
      </c>
      <c r="F4144" s="325">
        <v>35827</v>
      </c>
      <c r="H4144" s="324" t="s">
        <v>7718</v>
      </c>
    </row>
    <row r="4145" spans="1:8" ht="14.45" customHeight="1" x14ac:dyDescent="0.2">
      <c r="A4145" s="324">
        <v>4772</v>
      </c>
      <c r="B4145" s="324">
        <v>477203</v>
      </c>
      <c r="C4145" s="326" t="s">
        <v>5644</v>
      </c>
      <c r="D4145" s="326" t="s">
        <v>5643</v>
      </c>
      <c r="E4145" s="325">
        <v>31905</v>
      </c>
      <c r="F4145" s="325">
        <v>34976</v>
      </c>
      <c r="H4145" s="324" t="s">
        <v>5642</v>
      </c>
    </row>
    <row r="4146" spans="1:8" ht="14.45" customHeight="1" x14ac:dyDescent="0.2">
      <c r="A4146" s="324">
        <v>5228</v>
      </c>
      <c r="B4146" s="324">
        <v>522801</v>
      </c>
      <c r="C4146" s="326" t="s">
        <v>7717</v>
      </c>
      <c r="E4146" s="325">
        <v>31905</v>
      </c>
      <c r="F4146" s="325">
        <v>32557</v>
      </c>
      <c r="H4146" s="324" t="s">
        <v>7716</v>
      </c>
    </row>
    <row r="4147" spans="1:8" ht="14.45" customHeight="1" x14ac:dyDescent="0.2">
      <c r="A4147" s="324">
        <v>4466</v>
      </c>
      <c r="B4147" s="324">
        <v>446603</v>
      </c>
      <c r="C4147" s="326" t="s">
        <v>3763</v>
      </c>
      <c r="D4147" s="326" t="s">
        <v>3928</v>
      </c>
      <c r="E4147" s="325">
        <v>31904</v>
      </c>
      <c r="F4147" s="325">
        <v>35649</v>
      </c>
      <c r="H4147" s="324" t="s">
        <v>5829</v>
      </c>
    </row>
    <row r="4148" spans="1:8" ht="14.45" customHeight="1" x14ac:dyDescent="0.2">
      <c r="A4148" s="324">
        <v>4524</v>
      </c>
      <c r="B4148" s="324">
        <v>452404</v>
      </c>
      <c r="C4148" s="326" t="s">
        <v>6846</v>
      </c>
      <c r="D4148" s="326" t="s">
        <v>6563</v>
      </c>
      <c r="E4148" s="325">
        <v>31904</v>
      </c>
      <c r="F4148" s="325">
        <v>32843</v>
      </c>
      <c r="H4148" s="324" t="s">
        <v>7624</v>
      </c>
    </row>
    <row r="4149" spans="1:8" ht="14.45" customHeight="1" x14ac:dyDescent="0.2">
      <c r="A4149" s="324">
        <v>4076</v>
      </c>
      <c r="B4149" s="324">
        <v>407605</v>
      </c>
      <c r="C4149" s="326" t="s">
        <v>7715</v>
      </c>
      <c r="D4149" s="326" t="s">
        <v>7711</v>
      </c>
      <c r="E4149" s="325">
        <v>31898</v>
      </c>
      <c r="F4149" s="325">
        <v>39933</v>
      </c>
      <c r="G4149" s="324">
        <v>1376545517</v>
      </c>
      <c r="H4149" s="324" t="s">
        <v>7710</v>
      </c>
    </row>
    <row r="4150" spans="1:8" ht="14.45" customHeight="1" x14ac:dyDescent="0.2">
      <c r="A4150" s="324">
        <v>4087</v>
      </c>
      <c r="B4150" s="324">
        <v>408705</v>
      </c>
      <c r="C4150" s="326" t="s">
        <v>5368</v>
      </c>
      <c r="D4150" s="326" t="s">
        <v>6623</v>
      </c>
      <c r="E4150" s="325">
        <v>31898</v>
      </c>
      <c r="F4150" s="325">
        <v>34335</v>
      </c>
      <c r="H4150" s="324" t="s">
        <v>6622</v>
      </c>
    </row>
    <row r="4151" spans="1:8" ht="14.45" customHeight="1" x14ac:dyDescent="0.2">
      <c r="A4151" s="324">
        <v>4158</v>
      </c>
      <c r="B4151" s="324">
        <v>415803</v>
      </c>
      <c r="C4151" s="326" t="s">
        <v>7714</v>
      </c>
      <c r="D4151" s="326" t="s">
        <v>7711</v>
      </c>
      <c r="E4151" s="325">
        <v>31898</v>
      </c>
      <c r="F4151" s="325">
        <v>39933</v>
      </c>
      <c r="G4151" s="324">
        <v>1376545541</v>
      </c>
      <c r="H4151" s="324" t="s">
        <v>7710</v>
      </c>
    </row>
    <row r="4152" spans="1:8" ht="14.45" customHeight="1" x14ac:dyDescent="0.2">
      <c r="A4152" s="324">
        <v>4278</v>
      </c>
      <c r="B4152" s="324">
        <v>427806</v>
      </c>
      <c r="C4152" s="326" t="s">
        <v>6150</v>
      </c>
      <c r="D4152" s="326" t="s">
        <v>7191</v>
      </c>
      <c r="E4152" s="325">
        <v>31898</v>
      </c>
      <c r="F4152" s="325">
        <v>32782</v>
      </c>
      <c r="H4152" s="324" t="s">
        <v>7190</v>
      </c>
    </row>
    <row r="4153" spans="1:8" ht="14.45" customHeight="1" x14ac:dyDescent="0.2">
      <c r="A4153" s="324">
        <v>4414</v>
      </c>
      <c r="B4153" s="324">
        <v>441405</v>
      </c>
      <c r="C4153" s="326" t="s">
        <v>6628</v>
      </c>
      <c r="D4153" s="326" t="s">
        <v>6623</v>
      </c>
      <c r="E4153" s="325">
        <v>31898</v>
      </c>
      <c r="F4153" s="325">
        <v>34608</v>
      </c>
      <c r="H4153" s="324" t="s">
        <v>6622</v>
      </c>
    </row>
    <row r="4154" spans="1:8" ht="14.45" customHeight="1" x14ac:dyDescent="0.2">
      <c r="A4154" s="324">
        <v>4457</v>
      </c>
      <c r="B4154" s="324">
        <v>445704</v>
      </c>
      <c r="C4154" s="326" t="s">
        <v>7713</v>
      </c>
      <c r="D4154" s="326" t="s">
        <v>4394</v>
      </c>
      <c r="E4154" s="325">
        <v>31898</v>
      </c>
      <c r="F4154" s="325">
        <v>33543</v>
      </c>
      <c r="H4154" s="324" t="s">
        <v>6332</v>
      </c>
    </row>
    <row r="4155" spans="1:8" ht="14.45" customHeight="1" x14ac:dyDescent="0.2">
      <c r="A4155" s="324">
        <v>4776</v>
      </c>
      <c r="B4155" s="324">
        <v>477604</v>
      </c>
      <c r="C4155" s="326" t="s">
        <v>6302</v>
      </c>
      <c r="D4155" s="326" t="s">
        <v>6623</v>
      </c>
      <c r="E4155" s="325">
        <v>31898</v>
      </c>
      <c r="F4155" s="325">
        <v>34608</v>
      </c>
      <c r="H4155" s="324" t="s">
        <v>6622</v>
      </c>
    </row>
    <row r="4156" spans="1:8" ht="14.45" customHeight="1" x14ac:dyDescent="0.2">
      <c r="A4156" s="324">
        <v>4847</v>
      </c>
      <c r="B4156" s="324">
        <v>484705</v>
      </c>
      <c r="C4156" s="326" t="s">
        <v>6294</v>
      </c>
      <c r="D4156" s="326" t="s">
        <v>6623</v>
      </c>
      <c r="E4156" s="325">
        <v>31898</v>
      </c>
      <c r="F4156" s="325">
        <v>34335</v>
      </c>
      <c r="H4156" s="324" t="s">
        <v>6622</v>
      </c>
    </row>
    <row r="4157" spans="1:8" ht="14.45" customHeight="1" x14ac:dyDescent="0.2">
      <c r="A4157" s="324">
        <v>4933</v>
      </c>
      <c r="B4157" s="324">
        <v>493305</v>
      </c>
      <c r="C4157" s="326" t="s">
        <v>5074</v>
      </c>
      <c r="D4157" s="326" t="s">
        <v>6623</v>
      </c>
      <c r="E4157" s="325">
        <v>31898</v>
      </c>
      <c r="F4157" s="325">
        <v>34335</v>
      </c>
      <c r="H4157" s="324" t="s">
        <v>6622</v>
      </c>
    </row>
    <row r="4158" spans="1:8" ht="14.45" customHeight="1" x14ac:dyDescent="0.2">
      <c r="A4158" s="324">
        <v>5014</v>
      </c>
      <c r="B4158" s="324">
        <v>501405</v>
      </c>
      <c r="C4158" s="326" t="s">
        <v>6626</v>
      </c>
      <c r="D4158" s="326" t="s">
        <v>6623</v>
      </c>
      <c r="E4158" s="325">
        <v>31898</v>
      </c>
      <c r="F4158" s="325">
        <v>34608</v>
      </c>
      <c r="H4158" s="324" t="s">
        <v>6622</v>
      </c>
    </row>
    <row r="4159" spans="1:8" ht="14.45" customHeight="1" x14ac:dyDescent="0.2">
      <c r="A4159" s="324">
        <v>5054</v>
      </c>
      <c r="B4159" s="324">
        <v>505405</v>
      </c>
      <c r="C4159" s="326" t="s">
        <v>7712</v>
      </c>
      <c r="D4159" s="326" t="s">
        <v>7711</v>
      </c>
      <c r="E4159" s="325">
        <v>31898</v>
      </c>
      <c r="F4159" s="325">
        <v>39933</v>
      </c>
      <c r="G4159" s="324">
        <v>1790787950</v>
      </c>
      <c r="H4159" s="324" t="s">
        <v>7710</v>
      </c>
    </row>
    <row r="4160" spans="1:8" ht="14.45" customHeight="1" x14ac:dyDescent="0.2">
      <c r="A4160" s="324">
        <v>5078</v>
      </c>
      <c r="B4160" s="324">
        <v>507803</v>
      </c>
      <c r="C4160" s="326" t="s">
        <v>7709</v>
      </c>
      <c r="D4160" s="326" t="s">
        <v>6205</v>
      </c>
      <c r="E4160" s="325">
        <v>31898</v>
      </c>
      <c r="F4160" s="325">
        <v>37862</v>
      </c>
      <c r="H4160" s="324" t="s">
        <v>7708</v>
      </c>
    </row>
    <row r="4161" spans="1:8" ht="14.45" customHeight="1" x14ac:dyDescent="0.2">
      <c r="A4161" s="324">
        <v>5119</v>
      </c>
      <c r="B4161" s="324">
        <v>511903</v>
      </c>
      <c r="C4161" s="326" t="s">
        <v>7707</v>
      </c>
      <c r="D4161" s="326" t="s">
        <v>6205</v>
      </c>
      <c r="E4161" s="325">
        <v>31898</v>
      </c>
      <c r="F4161" s="325">
        <v>34973</v>
      </c>
      <c r="H4161" s="324" t="s">
        <v>6204</v>
      </c>
    </row>
    <row r="4162" spans="1:8" ht="14.45" customHeight="1" x14ac:dyDescent="0.2">
      <c r="A4162" s="324">
        <v>4550</v>
      </c>
      <c r="B4162" s="324">
        <v>455003</v>
      </c>
      <c r="C4162" s="326" t="s">
        <v>7706</v>
      </c>
      <c r="D4162" s="326" t="s">
        <v>6135</v>
      </c>
      <c r="E4162" s="325">
        <v>31897</v>
      </c>
      <c r="F4162" s="325">
        <v>109574</v>
      </c>
      <c r="G4162" s="324">
        <v>1275503658</v>
      </c>
      <c r="H4162" s="324" t="s">
        <v>6349</v>
      </c>
    </row>
    <row r="4163" spans="1:8" ht="14.45" customHeight="1" x14ac:dyDescent="0.2">
      <c r="A4163" s="324">
        <v>5196</v>
      </c>
      <c r="B4163" s="324">
        <v>519601</v>
      </c>
      <c r="C4163" s="326" t="s">
        <v>7394</v>
      </c>
      <c r="D4163" s="326" t="s">
        <v>7393</v>
      </c>
      <c r="E4163" s="325">
        <v>31897</v>
      </c>
      <c r="F4163" s="325">
        <v>32264</v>
      </c>
      <c r="H4163" s="324" t="s">
        <v>7392</v>
      </c>
    </row>
    <row r="4164" spans="1:8" ht="14.45" customHeight="1" x14ac:dyDescent="0.2">
      <c r="A4164" s="324">
        <v>5225</v>
      </c>
      <c r="B4164" s="324">
        <v>522501</v>
      </c>
      <c r="C4164" s="326" t="s">
        <v>7705</v>
      </c>
      <c r="D4164" s="326" t="s">
        <v>7704</v>
      </c>
      <c r="E4164" s="325">
        <v>31895</v>
      </c>
      <c r="F4164" s="325">
        <v>34639</v>
      </c>
      <c r="H4164" s="324" t="s">
        <v>7703</v>
      </c>
    </row>
    <row r="4165" spans="1:8" ht="14.45" customHeight="1" x14ac:dyDescent="0.2">
      <c r="A4165" s="324">
        <v>5227</v>
      </c>
      <c r="B4165" s="324">
        <v>522701</v>
      </c>
      <c r="C4165" s="326" t="s">
        <v>7702</v>
      </c>
      <c r="D4165" s="326" t="s">
        <v>7701</v>
      </c>
      <c r="E4165" s="325">
        <v>31890</v>
      </c>
      <c r="F4165" s="325">
        <v>32234</v>
      </c>
      <c r="H4165" s="324" t="s">
        <v>7700</v>
      </c>
    </row>
    <row r="4166" spans="1:8" ht="14.45" customHeight="1" x14ac:dyDescent="0.2">
      <c r="A4166" s="324">
        <v>4272</v>
      </c>
      <c r="B4166" s="324">
        <v>427206</v>
      </c>
      <c r="C4166" s="326" t="s">
        <v>6119</v>
      </c>
      <c r="D4166" s="326" t="s">
        <v>7699</v>
      </c>
      <c r="E4166" s="325">
        <v>31887</v>
      </c>
      <c r="F4166" s="325">
        <v>33475</v>
      </c>
      <c r="H4166" s="324" t="s">
        <v>7698</v>
      </c>
    </row>
    <row r="4167" spans="1:8" ht="14.45" customHeight="1" x14ac:dyDescent="0.2">
      <c r="A4167" s="324">
        <v>5224</v>
      </c>
      <c r="B4167" s="324">
        <v>522401</v>
      </c>
      <c r="C4167" s="326" t="s">
        <v>7697</v>
      </c>
      <c r="D4167" s="326" t="s">
        <v>7696</v>
      </c>
      <c r="E4167" s="325">
        <v>31884</v>
      </c>
      <c r="F4167" s="325">
        <v>32599</v>
      </c>
      <c r="H4167" s="324" t="s">
        <v>7695</v>
      </c>
    </row>
    <row r="4168" spans="1:8" ht="14.45" customHeight="1" x14ac:dyDescent="0.2">
      <c r="A4168" s="324">
        <v>4817</v>
      </c>
      <c r="B4168" s="324">
        <v>481706</v>
      </c>
      <c r="C4168" s="326" t="s">
        <v>7690</v>
      </c>
      <c r="D4168" s="326" t="s">
        <v>7694</v>
      </c>
      <c r="E4168" s="325">
        <v>31881</v>
      </c>
      <c r="F4168" s="325">
        <v>33117</v>
      </c>
      <c r="H4168" s="324" t="s">
        <v>7693</v>
      </c>
    </row>
    <row r="4169" spans="1:8" ht="14.45" customHeight="1" x14ac:dyDescent="0.2">
      <c r="A4169" s="324">
        <v>4210</v>
      </c>
      <c r="B4169" s="324">
        <v>421003</v>
      </c>
      <c r="C4169" s="326" t="s">
        <v>7692</v>
      </c>
      <c r="D4169" s="326" t="s">
        <v>7607</v>
      </c>
      <c r="E4169" s="325">
        <v>31868</v>
      </c>
      <c r="F4169" s="325">
        <v>32721</v>
      </c>
      <c r="H4169" s="324" t="s">
        <v>7606</v>
      </c>
    </row>
    <row r="4170" spans="1:8" ht="14.45" customHeight="1" x14ac:dyDescent="0.2">
      <c r="A4170" s="324">
        <v>4600</v>
      </c>
      <c r="B4170" s="324">
        <v>460004</v>
      </c>
      <c r="C4170" s="326" t="s">
        <v>7691</v>
      </c>
      <c r="D4170" s="326" t="s">
        <v>4394</v>
      </c>
      <c r="E4170" s="325">
        <v>31868</v>
      </c>
      <c r="F4170" s="325">
        <v>33582</v>
      </c>
      <c r="H4170" s="324" t="s">
        <v>7168</v>
      </c>
    </row>
    <row r="4171" spans="1:8" ht="14.45" customHeight="1" x14ac:dyDescent="0.2">
      <c r="A4171" s="324">
        <v>4817</v>
      </c>
      <c r="B4171" s="324">
        <v>481705</v>
      </c>
      <c r="C4171" s="326" t="s">
        <v>7690</v>
      </c>
      <c r="D4171" s="326" t="s">
        <v>6489</v>
      </c>
      <c r="E4171" s="325">
        <v>31868</v>
      </c>
      <c r="F4171" s="325">
        <v>31881</v>
      </c>
      <c r="H4171" s="324" t="s">
        <v>7199</v>
      </c>
    </row>
    <row r="4172" spans="1:8" ht="14.45" customHeight="1" x14ac:dyDescent="0.2">
      <c r="A4172" s="324">
        <v>4825</v>
      </c>
      <c r="B4172" s="324">
        <v>482505</v>
      </c>
      <c r="C4172" s="326" t="s">
        <v>6766</v>
      </c>
      <c r="D4172" s="326" t="s">
        <v>7281</v>
      </c>
      <c r="E4172" s="325">
        <v>31868</v>
      </c>
      <c r="F4172" s="325">
        <v>37164</v>
      </c>
      <c r="H4172" s="324" t="s">
        <v>7280</v>
      </c>
    </row>
    <row r="4173" spans="1:8" ht="14.45" customHeight="1" x14ac:dyDescent="0.2">
      <c r="A4173" s="324">
        <v>4852</v>
      </c>
      <c r="B4173" s="324">
        <v>485205</v>
      </c>
      <c r="C4173" s="326" t="s">
        <v>6764</v>
      </c>
      <c r="D4173" s="326" t="s">
        <v>7281</v>
      </c>
      <c r="E4173" s="325">
        <v>31868</v>
      </c>
      <c r="F4173" s="325">
        <v>37164</v>
      </c>
      <c r="H4173" s="324" t="s">
        <v>7280</v>
      </c>
    </row>
    <row r="4174" spans="1:8" ht="14.45" customHeight="1" x14ac:dyDescent="0.2">
      <c r="A4174" s="324">
        <v>4855</v>
      </c>
      <c r="B4174" s="324">
        <v>485505</v>
      </c>
      <c r="C4174" s="326" t="s">
        <v>7689</v>
      </c>
      <c r="D4174" s="326" t="s">
        <v>7281</v>
      </c>
      <c r="E4174" s="325">
        <v>31868</v>
      </c>
      <c r="F4174" s="325">
        <v>37164</v>
      </c>
      <c r="H4174" s="324" t="s">
        <v>7280</v>
      </c>
    </row>
    <row r="4175" spans="1:8" ht="14.45" customHeight="1" x14ac:dyDescent="0.2">
      <c r="A4175" s="324">
        <v>4863</v>
      </c>
      <c r="B4175" s="324">
        <v>486305</v>
      </c>
      <c r="C4175" s="326" t="s">
        <v>6762</v>
      </c>
      <c r="D4175" s="326" t="s">
        <v>7281</v>
      </c>
      <c r="E4175" s="325">
        <v>31868</v>
      </c>
      <c r="F4175" s="325">
        <v>37164</v>
      </c>
      <c r="H4175" s="324" t="s">
        <v>7280</v>
      </c>
    </row>
    <row r="4176" spans="1:8" ht="14.45" customHeight="1" x14ac:dyDescent="0.2">
      <c r="A4176" s="324">
        <v>4982</v>
      </c>
      <c r="B4176" s="324">
        <v>498207</v>
      </c>
      <c r="C4176" s="326" t="s">
        <v>7688</v>
      </c>
      <c r="D4176" s="326" t="s">
        <v>7495</v>
      </c>
      <c r="E4176" s="325">
        <v>31868</v>
      </c>
      <c r="F4176" s="325">
        <v>32989</v>
      </c>
      <c r="H4176" s="324" t="s">
        <v>7494</v>
      </c>
    </row>
    <row r="4177" spans="1:8" ht="14.45" customHeight="1" x14ac:dyDescent="0.2">
      <c r="A4177" s="324">
        <v>4725</v>
      </c>
      <c r="B4177" s="324">
        <v>472505</v>
      </c>
      <c r="C4177" s="326" t="s">
        <v>4024</v>
      </c>
      <c r="E4177" s="325">
        <v>31867</v>
      </c>
      <c r="F4177" s="325">
        <v>32417</v>
      </c>
      <c r="H4177" s="324" t="s">
        <v>7687</v>
      </c>
    </row>
    <row r="4178" spans="1:8" ht="14.45" customHeight="1" x14ac:dyDescent="0.2">
      <c r="A4178" s="324">
        <v>5223</v>
      </c>
      <c r="B4178" s="324">
        <v>522301</v>
      </c>
      <c r="C4178" s="326" t="s">
        <v>7686</v>
      </c>
      <c r="D4178" s="326" t="s">
        <v>7685</v>
      </c>
      <c r="E4178" s="325">
        <v>31847</v>
      </c>
      <c r="F4178" s="325">
        <v>35826</v>
      </c>
      <c r="H4178" s="324" t="s">
        <v>7684</v>
      </c>
    </row>
    <row r="4179" spans="1:8" ht="14.45" customHeight="1" x14ac:dyDescent="0.2">
      <c r="A4179" s="324">
        <v>5056</v>
      </c>
      <c r="B4179" s="324">
        <v>505602</v>
      </c>
      <c r="C4179" s="326" t="s">
        <v>7683</v>
      </c>
      <c r="D4179" s="326" t="s">
        <v>5491</v>
      </c>
      <c r="E4179" s="325">
        <v>31839</v>
      </c>
      <c r="F4179" s="325">
        <v>32509</v>
      </c>
      <c r="H4179" s="324" t="s">
        <v>5490</v>
      </c>
    </row>
    <row r="4180" spans="1:8" ht="14.45" customHeight="1" x14ac:dyDescent="0.2">
      <c r="A4180" s="324">
        <v>5222</v>
      </c>
      <c r="B4180" s="324">
        <v>522201</v>
      </c>
      <c r="C4180" s="326" t="s">
        <v>7682</v>
      </c>
      <c r="D4180" s="326" t="s">
        <v>7681</v>
      </c>
      <c r="E4180" s="325">
        <v>31839</v>
      </c>
      <c r="F4180" s="325">
        <v>34060</v>
      </c>
      <c r="H4180" s="324" t="s">
        <v>7680</v>
      </c>
    </row>
    <row r="4181" spans="1:8" ht="14.45" customHeight="1" x14ac:dyDescent="0.2">
      <c r="A4181" s="324">
        <v>4240</v>
      </c>
      <c r="B4181" s="324">
        <v>424005</v>
      </c>
      <c r="C4181" s="326" t="s">
        <v>7538</v>
      </c>
      <c r="D4181" s="326" t="s">
        <v>7679</v>
      </c>
      <c r="E4181" s="325">
        <v>31837</v>
      </c>
      <c r="F4181" s="325">
        <v>35117</v>
      </c>
      <c r="H4181" s="324" t="s">
        <v>7678</v>
      </c>
    </row>
    <row r="4182" spans="1:8" ht="14.45" customHeight="1" x14ac:dyDescent="0.2">
      <c r="A4182" s="324">
        <v>4283</v>
      </c>
      <c r="B4182" s="324">
        <v>428304</v>
      </c>
      <c r="C4182" s="326" t="s">
        <v>6871</v>
      </c>
      <c r="D4182" s="326" t="s">
        <v>7281</v>
      </c>
      <c r="E4182" s="325">
        <v>31837</v>
      </c>
      <c r="F4182" s="325">
        <v>37164</v>
      </c>
      <c r="H4182" s="324" t="s">
        <v>7280</v>
      </c>
    </row>
    <row r="4183" spans="1:8" ht="14.45" customHeight="1" x14ac:dyDescent="0.2">
      <c r="A4183" s="324">
        <v>4370</v>
      </c>
      <c r="B4183" s="324">
        <v>437004</v>
      </c>
      <c r="C4183" s="326" t="s">
        <v>6868</v>
      </c>
      <c r="D4183" s="326" t="s">
        <v>7281</v>
      </c>
      <c r="E4183" s="325">
        <v>31837</v>
      </c>
      <c r="F4183" s="325">
        <v>37164</v>
      </c>
      <c r="H4183" s="324" t="s">
        <v>7280</v>
      </c>
    </row>
    <row r="4184" spans="1:8" ht="14.45" customHeight="1" x14ac:dyDescent="0.2">
      <c r="A4184" s="324">
        <v>4514</v>
      </c>
      <c r="B4184" s="324">
        <v>451404</v>
      </c>
      <c r="C4184" s="326" t="s">
        <v>6864</v>
      </c>
      <c r="D4184" s="326" t="s">
        <v>7281</v>
      </c>
      <c r="E4184" s="325">
        <v>31837</v>
      </c>
      <c r="F4184" s="325">
        <v>37164</v>
      </c>
      <c r="H4184" s="324" t="s">
        <v>7280</v>
      </c>
    </row>
    <row r="4185" spans="1:8" ht="14.45" customHeight="1" x14ac:dyDescent="0.2">
      <c r="A4185" s="324">
        <v>4534</v>
      </c>
      <c r="B4185" s="324">
        <v>453403</v>
      </c>
      <c r="C4185" s="326" t="s">
        <v>5646</v>
      </c>
      <c r="D4185" s="326" t="s">
        <v>7281</v>
      </c>
      <c r="E4185" s="325">
        <v>31837</v>
      </c>
      <c r="F4185" s="325">
        <v>37164</v>
      </c>
      <c r="H4185" s="324" t="s">
        <v>7280</v>
      </c>
    </row>
    <row r="4186" spans="1:8" ht="14.45" customHeight="1" x14ac:dyDescent="0.2">
      <c r="A4186" s="324">
        <v>4559</v>
      </c>
      <c r="B4186" s="324">
        <v>455904</v>
      </c>
      <c r="C4186" s="326" t="s">
        <v>7677</v>
      </c>
      <c r="D4186" s="326" t="s">
        <v>7281</v>
      </c>
      <c r="E4186" s="325">
        <v>31837</v>
      </c>
      <c r="F4186" s="325">
        <v>37164</v>
      </c>
      <c r="H4186" s="324" t="s">
        <v>7280</v>
      </c>
    </row>
    <row r="4187" spans="1:8" ht="14.45" customHeight="1" x14ac:dyDescent="0.2">
      <c r="A4187" s="324">
        <v>4608</v>
      </c>
      <c r="B4187" s="324">
        <v>460804</v>
      </c>
      <c r="C4187" s="326" t="s">
        <v>5710</v>
      </c>
      <c r="D4187" s="326" t="s">
        <v>7281</v>
      </c>
      <c r="E4187" s="325">
        <v>31837</v>
      </c>
      <c r="F4187" s="325">
        <v>37164</v>
      </c>
      <c r="H4187" s="324" t="s">
        <v>7280</v>
      </c>
    </row>
    <row r="4188" spans="1:8" ht="14.45" customHeight="1" x14ac:dyDescent="0.2">
      <c r="A4188" s="324">
        <v>4958</v>
      </c>
      <c r="B4188" s="324">
        <v>495802</v>
      </c>
      <c r="C4188" s="326" t="s">
        <v>5486</v>
      </c>
      <c r="D4188" s="326" t="s">
        <v>3834</v>
      </c>
      <c r="E4188" s="325">
        <v>31837</v>
      </c>
      <c r="F4188" s="325">
        <v>32264</v>
      </c>
      <c r="H4188" s="324" t="s">
        <v>7676</v>
      </c>
    </row>
    <row r="4189" spans="1:8" ht="14.45" customHeight="1" x14ac:dyDescent="0.2">
      <c r="A4189" s="324">
        <v>5011</v>
      </c>
      <c r="B4189" s="324">
        <v>501104</v>
      </c>
      <c r="C4189" s="326" t="s">
        <v>7675</v>
      </c>
      <c r="D4189" s="326" t="s">
        <v>3916</v>
      </c>
      <c r="E4189" s="325">
        <v>31837</v>
      </c>
      <c r="F4189" s="325">
        <v>33270</v>
      </c>
      <c r="H4189" s="324" t="s">
        <v>4557</v>
      </c>
    </row>
    <row r="4190" spans="1:8" ht="14.45" customHeight="1" x14ac:dyDescent="0.2">
      <c r="A4190" s="324">
        <v>5220</v>
      </c>
      <c r="B4190" s="324">
        <v>522001</v>
      </c>
      <c r="C4190" s="326" t="s">
        <v>7674</v>
      </c>
      <c r="D4190" s="326" t="s">
        <v>7673</v>
      </c>
      <c r="E4190" s="325">
        <v>31832</v>
      </c>
      <c r="F4190" s="325">
        <v>32772</v>
      </c>
      <c r="H4190" s="324" t="s">
        <v>7672</v>
      </c>
    </row>
    <row r="4191" spans="1:8" ht="14.45" customHeight="1" x14ac:dyDescent="0.2">
      <c r="A4191" s="324">
        <v>5214</v>
      </c>
      <c r="B4191" s="324">
        <v>521401</v>
      </c>
      <c r="C4191" s="326" t="s">
        <v>7618</v>
      </c>
      <c r="D4191" s="326" t="s">
        <v>7617</v>
      </c>
      <c r="E4191" s="325">
        <v>31831</v>
      </c>
      <c r="F4191" s="325">
        <v>32035</v>
      </c>
      <c r="H4191" s="324" t="s">
        <v>7616</v>
      </c>
    </row>
    <row r="4192" spans="1:8" ht="14.45" customHeight="1" x14ac:dyDescent="0.2">
      <c r="A4192" s="324">
        <v>4270</v>
      </c>
      <c r="B4192" s="324">
        <v>427005</v>
      </c>
      <c r="C4192" s="326" t="s">
        <v>7326</v>
      </c>
      <c r="D4192" s="326" t="s">
        <v>3916</v>
      </c>
      <c r="E4192" s="325">
        <v>31809</v>
      </c>
      <c r="F4192" s="325">
        <v>35693</v>
      </c>
      <c r="H4192" s="324" t="s">
        <v>4557</v>
      </c>
    </row>
    <row r="4193" spans="1:8" ht="14.45" customHeight="1" x14ac:dyDescent="0.2">
      <c r="A4193" s="324">
        <v>4353</v>
      </c>
      <c r="B4193" s="324">
        <v>435307</v>
      </c>
      <c r="C4193" s="326" t="s">
        <v>5431</v>
      </c>
      <c r="D4193" s="326" t="s">
        <v>3916</v>
      </c>
      <c r="E4193" s="325">
        <v>31809</v>
      </c>
      <c r="F4193" s="325">
        <v>32448</v>
      </c>
      <c r="H4193" s="324" t="s">
        <v>4557</v>
      </c>
    </row>
    <row r="4194" spans="1:8" ht="14.45" customHeight="1" x14ac:dyDescent="0.2">
      <c r="A4194" s="324">
        <v>4358</v>
      </c>
      <c r="B4194" s="324">
        <v>435806</v>
      </c>
      <c r="C4194" s="326" t="s">
        <v>4471</v>
      </c>
      <c r="D4194" s="326" t="s">
        <v>5009</v>
      </c>
      <c r="E4194" s="325">
        <v>31809</v>
      </c>
      <c r="F4194" s="325">
        <v>33040</v>
      </c>
      <c r="H4194" s="324" t="s">
        <v>7125</v>
      </c>
    </row>
    <row r="4195" spans="1:8" ht="14.45" customHeight="1" x14ac:dyDescent="0.2">
      <c r="A4195" s="324">
        <v>4618</v>
      </c>
      <c r="B4195" s="324">
        <v>461806</v>
      </c>
      <c r="C4195" s="326" t="s">
        <v>7306</v>
      </c>
      <c r="D4195" s="326" t="s">
        <v>3916</v>
      </c>
      <c r="E4195" s="325">
        <v>31809</v>
      </c>
      <c r="F4195" s="325">
        <v>37560</v>
      </c>
      <c r="H4195" s="324" t="s">
        <v>4557</v>
      </c>
    </row>
    <row r="4196" spans="1:8" ht="14.45" customHeight="1" x14ac:dyDescent="0.2">
      <c r="A4196" s="324">
        <v>4851</v>
      </c>
      <c r="B4196" s="324">
        <v>485106</v>
      </c>
      <c r="C4196" s="326" t="s">
        <v>6021</v>
      </c>
      <c r="D4196" s="326" t="s">
        <v>3916</v>
      </c>
      <c r="E4196" s="325">
        <v>31809</v>
      </c>
      <c r="F4196" s="325">
        <v>37621</v>
      </c>
      <c r="H4196" s="324" t="s">
        <v>4557</v>
      </c>
    </row>
    <row r="4197" spans="1:8" ht="14.45" customHeight="1" x14ac:dyDescent="0.2">
      <c r="A4197" s="324">
        <v>5055</v>
      </c>
      <c r="B4197" s="324">
        <v>505504</v>
      </c>
      <c r="C4197" s="326" t="s">
        <v>5460</v>
      </c>
      <c r="D4197" s="326" t="s">
        <v>4394</v>
      </c>
      <c r="E4197" s="325">
        <v>31809</v>
      </c>
      <c r="F4197" s="325">
        <v>35582</v>
      </c>
      <c r="H4197" s="324" t="s">
        <v>7671</v>
      </c>
    </row>
    <row r="4198" spans="1:8" ht="14.45" customHeight="1" x14ac:dyDescent="0.2">
      <c r="A4198" s="324">
        <v>5059</v>
      </c>
      <c r="B4198" s="324">
        <v>505905</v>
      </c>
      <c r="C4198" s="326" t="s">
        <v>6855</v>
      </c>
      <c r="D4198" s="326" t="s">
        <v>3916</v>
      </c>
      <c r="E4198" s="325">
        <v>31809</v>
      </c>
      <c r="F4198" s="325">
        <v>37499</v>
      </c>
      <c r="H4198" s="324" t="s">
        <v>4557</v>
      </c>
    </row>
    <row r="4199" spans="1:8" ht="14.45" customHeight="1" x14ac:dyDescent="0.2">
      <c r="A4199" s="324">
        <v>5080</v>
      </c>
      <c r="B4199" s="324">
        <v>508006</v>
      </c>
      <c r="C4199" s="326" t="s">
        <v>7435</v>
      </c>
      <c r="D4199" s="326" t="s">
        <v>3916</v>
      </c>
      <c r="E4199" s="325">
        <v>31809</v>
      </c>
      <c r="F4199" s="325">
        <v>37499</v>
      </c>
      <c r="H4199" s="324" t="s">
        <v>4557</v>
      </c>
    </row>
    <row r="4200" spans="1:8" ht="14.45" customHeight="1" x14ac:dyDescent="0.2">
      <c r="A4200" s="324">
        <v>5137</v>
      </c>
      <c r="B4200" s="324">
        <v>513703</v>
      </c>
      <c r="C4200" s="326" t="s">
        <v>7670</v>
      </c>
      <c r="D4200" s="326" t="s">
        <v>7346</v>
      </c>
      <c r="E4200" s="325">
        <v>31809</v>
      </c>
      <c r="F4200" s="325">
        <v>34578</v>
      </c>
      <c r="H4200" s="324" t="s">
        <v>7345</v>
      </c>
    </row>
    <row r="4201" spans="1:8" ht="14.45" customHeight="1" x14ac:dyDescent="0.2">
      <c r="A4201" s="324">
        <v>5072</v>
      </c>
      <c r="B4201" s="324">
        <v>507201</v>
      </c>
      <c r="C4201" s="326" t="s">
        <v>5574</v>
      </c>
      <c r="D4201" s="326" t="s">
        <v>5015</v>
      </c>
      <c r="E4201" s="325">
        <v>31804</v>
      </c>
      <c r="F4201" s="325">
        <v>36891</v>
      </c>
      <c r="H4201" s="324" t="s">
        <v>5980</v>
      </c>
    </row>
    <row r="4202" spans="1:8" ht="14.45" customHeight="1" x14ac:dyDescent="0.2">
      <c r="A4202" s="324">
        <v>4159</v>
      </c>
      <c r="B4202" s="324">
        <v>415903</v>
      </c>
      <c r="C4202" s="326" t="s">
        <v>2864</v>
      </c>
      <c r="D4202" s="326" t="s">
        <v>7634</v>
      </c>
      <c r="E4202" s="325">
        <v>31792</v>
      </c>
      <c r="F4202" s="325">
        <v>109574</v>
      </c>
      <c r="G4202" s="324">
        <v>1376674192</v>
      </c>
      <c r="H4202" s="324" t="s">
        <v>3327</v>
      </c>
    </row>
    <row r="4203" spans="1:8" ht="14.45" customHeight="1" x14ac:dyDescent="0.2">
      <c r="A4203" s="324">
        <v>4139</v>
      </c>
      <c r="B4203" s="324">
        <v>413902</v>
      </c>
      <c r="C4203" s="326" t="s">
        <v>7669</v>
      </c>
      <c r="D4203" s="326" t="s">
        <v>4913</v>
      </c>
      <c r="E4203" s="325">
        <v>31778</v>
      </c>
      <c r="F4203" s="325">
        <v>32540</v>
      </c>
      <c r="H4203" s="324" t="s">
        <v>4912</v>
      </c>
    </row>
    <row r="4204" spans="1:8" ht="14.45" customHeight="1" x14ac:dyDescent="0.2">
      <c r="A4204" s="324">
        <v>4244</v>
      </c>
      <c r="B4204" s="324">
        <v>424405</v>
      </c>
      <c r="C4204" s="326" t="s">
        <v>7095</v>
      </c>
      <c r="D4204" s="326" t="s">
        <v>7668</v>
      </c>
      <c r="E4204" s="325">
        <v>31778</v>
      </c>
      <c r="F4204" s="325">
        <v>34820</v>
      </c>
      <c r="H4204" s="324" t="s">
        <v>7667</v>
      </c>
    </row>
    <row r="4205" spans="1:8" ht="14.45" customHeight="1" x14ac:dyDescent="0.2">
      <c r="A4205" s="324">
        <v>4316</v>
      </c>
      <c r="B4205" s="324">
        <v>431604</v>
      </c>
      <c r="C4205" s="326" t="s">
        <v>5091</v>
      </c>
      <c r="D4205" s="326" t="s">
        <v>7655</v>
      </c>
      <c r="E4205" s="325">
        <v>31778</v>
      </c>
      <c r="F4205" s="325">
        <v>32051</v>
      </c>
      <c r="H4205" s="324" t="s">
        <v>7661</v>
      </c>
    </row>
    <row r="4206" spans="1:8" ht="14.45" customHeight="1" x14ac:dyDescent="0.2">
      <c r="A4206" s="324">
        <v>4327</v>
      </c>
      <c r="B4206" s="324">
        <v>432703</v>
      </c>
      <c r="C4206" s="326" t="s">
        <v>7666</v>
      </c>
      <c r="D4206" s="326" t="s">
        <v>6076</v>
      </c>
      <c r="E4206" s="325">
        <v>31778</v>
      </c>
      <c r="F4206" s="325">
        <v>37256</v>
      </c>
      <c r="H4206" s="324" t="s">
        <v>7665</v>
      </c>
    </row>
    <row r="4207" spans="1:8" ht="14.45" customHeight="1" x14ac:dyDescent="0.2">
      <c r="A4207" s="324">
        <v>4445</v>
      </c>
      <c r="B4207" s="324">
        <v>444503</v>
      </c>
      <c r="C4207" s="326" t="s">
        <v>7664</v>
      </c>
      <c r="D4207" s="326" t="s">
        <v>6076</v>
      </c>
      <c r="E4207" s="325">
        <v>31778</v>
      </c>
      <c r="F4207" s="325">
        <v>36069</v>
      </c>
      <c r="H4207" s="324" t="s">
        <v>6075</v>
      </c>
    </row>
    <row r="4208" spans="1:8" ht="14.45" customHeight="1" x14ac:dyDescent="0.2">
      <c r="A4208" s="324">
        <v>4521</v>
      </c>
      <c r="B4208" s="324">
        <v>452103</v>
      </c>
      <c r="C4208" s="326" t="s">
        <v>7210</v>
      </c>
      <c r="D4208" s="326" t="s">
        <v>6205</v>
      </c>
      <c r="E4208" s="325">
        <v>31778</v>
      </c>
      <c r="F4208" s="325">
        <v>32567</v>
      </c>
      <c r="H4208" s="324" t="s">
        <v>7209</v>
      </c>
    </row>
    <row r="4209" spans="1:8" ht="14.45" customHeight="1" x14ac:dyDescent="0.2">
      <c r="A4209" s="324">
        <v>4588</v>
      </c>
      <c r="B4209" s="324">
        <v>458803</v>
      </c>
      <c r="C4209" s="326" t="s">
        <v>7663</v>
      </c>
      <c r="D4209" s="326" t="s">
        <v>7655</v>
      </c>
      <c r="E4209" s="325">
        <v>31778</v>
      </c>
      <c r="F4209" s="325">
        <v>32051</v>
      </c>
      <c r="H4209" s="324" t="s">
        <v>7661</v>
      </c>
    </row>
    <row r="4210" spans="1:8" ht="14.45" customHeight="1" x14ac:dyDescent="0.2">
      <c r="A4210" s="324">
        <v>4593</v>
      </c>
      <c r="B4210" s="324">
        <v>459306</v>
      </c>
      <c r="C4210" s="326" t="s">
        <v>7662</v>
      </c>
      <c r="D4210" s="326" t="s">
        <v>7184</v>
      </c>
      <c r="E4210" s="325">
        <v>31778</v>
      </c>
      <c r="F4210" s="325">
        <v>33786</v>
      </c>
      <c r="H4210" s="324" t="s">
        <v>7183</v>
      </c>
    </row>
    <row r="4211" spans="1:8" ht="14.45" customHeight="1" x14ac:dyDescent="0.2">
      <c r="A4211" s="324">
        <v>4614</v>
      </c>
      <c r="B4211" s="324">
        <v>461405</v>
      </c>
      <c r="C4211" s="326" t="s">
        <v>4121</v>
      </c>
      <c r="D4211" s="326" t="s">
        <v>7655</v>
      </c>
      <c r="E4211" s="325">
        <v>31778</v>
      </c>
      <c r="F4211" s="325">
        <v>32051</v>
      </c>
      <c r="H4211" s="324" t="s">
        <v>7661</v>
      </c>
    </row>
    <row r="4212" spans="1:8" ht="14.45" customHeight="1" x14ac:dyDescent="0.2">
      <c r="A4212" s="324">
        <v>4627</v>
      </c>
      <c r="B4212" s="324">
        <v>462702</v>
      </c>
      <c r="C4212" s="326" t="s">
        <v>6640</v>
      </c>
      <c r="D4212" s="326" t="s">
        <v>3935</v>
      </c>
      <c r="E4212" s="325">
        <v>31778</v>
      </c>
      <c r="F4212" s="325">
        <v>32264</v>
      </c>
      <c r="H4212" s="324" t="s">
        <v>4097</v>
      </c>
    </row>
    <row r="4213" spans="1:8" ht="14.45" customHeight="1" x14ac:dyDescent="0.2">
      <c r="A4213" s="324">
        <v>4842</v>
      </c>
      <c r="B4213" s="324">
        <v>484203</v>
      </c>
      <c r="C4213" s="326" t="s">
        <v>7660</v>
      </c>
      <c r="D4213" s="326" t="s">
        <v>6700</v>
      </c>
      <c r="E4213" s="325">
        <v>31778</v>
      </c>
      <c r="F4213" s="325">
        <v>32387</v>
      </c>
      <c r="H4213" s="324" t="s">
        <v>6699</v>
      </c>
    </row>
    <row r="4214" spans="1:8" ht="14.45" customHeight="1" x14ac:dyDescent="0.2">
      <c r="A4214" s="324">
        <v>4932</v>
      </c>
      <c r="B4214" s="324">
        <v>493206</v>
      </c>
      <c r="C4214" s="326" t="s">
        <v>7180</v>
      </c>
      <c r="D4214" s="326" t="s">
        <v>7184</v>
      </c>
      <c r="E4214" s="325">
        <v>31778</v>
      </c>
      <c r="F4214" s="325">
        <v>36783</v>
      </c>
      <c r="H4214" s="324" t="s">
        <v>7659</v>
      </c>
    </row>
    <row r="4215" spans="1:8" ht="14.45" customHeight="1" x14ac:dyDescent="0.2">
      <c r="A4215" s="324">
        <v>4969</v>
      </c>
      <c r="B4215" s="324">
        <v>496904</v>
      </c>
      <c r="C4215" s="326" t="s">
        <v>6934</v>
      </c>
      <c r="D4215" s="326" t="s">
        <v>6205</v>
      </c>
      <c r="E4215" s="325">
        <v>31778</v>
      </c>
      <c r="F4215" s="325">
        <v>37862</v>
      </c>
      <c r="H4215" s="324" t="s">
        <v>7658</v>
      </c>
    </row>
    <row r="4216" spans="1:8" ht="14.45" customHeight="1" x14ac:dyDescent="0.2">
      <c r="A4216" s="324">
        <v>4977</v>
      </c>
      <c r="B4216" s="324">
        <v>497706</v>
      </c>
      <c r="C4216" s="326" t="s">
        <v>7657</v>
      </c>
      <c r="D4216" s="326" t="s">
        <v>7184</v>
      </c>
      <c r="E4216" s="325">
        <v>31778</v>
      </c>
      <c r="F4216" s="325">
        <v>36783</v>
      </c>
      <c r="H4216" s="324" t="s">
        <v>7656</v>
      </c>
    </row>
    <row r="4217" spans="1:8" ht="14.45" customHeight="1" x14ac:dyDescent="0.2">
      <c r="A4217" s="324">
        <v>5082</v>
      </c>
      <c r="B4217" s="324">
        <v>508205</v>
      </c>
      <c r="C4217" s="326" t="s">
        <v>5696</v>
      </c>
      <c r="D4217" s="326" t="s">
        <v>7655</v>
      </c>
      <c r="E4217" s="325">
        <v>31778</v>
      </c>
      <c r="F4217" s="325">
        <v>32051</v>
      </c>
      <c r="H4217" s="324" t="s">
        <v>7654</v>
      </c>
    </row>
    <row r="4218" spans="1:8" ht="14.45" customHeight="1" x14ac:dyDescent="0.2">
      <c r="A4218" s="324">
        <v>5175</v>
      </c>
      <c r="B4218" s="324">
        <v>517502</v>
      </c>
      <c r="C4218" s="326" t="s">
        <v>6746</v>
      </c>
      <c r="D4218" s="326" t="s">
        <v>6745</v>
      </c>
      <c r="E4218" s="325">
        <v>31778</v>
      </c>
      <c r="F4218" s="325">
        <v>32387</v>
      </c>
      <c r="G4218" s="324">
        <v>1427154897</v>
      </c>
      <c r="H4218" s="324" t="s">
        <v>6744</v>
      </c>
    </row>
    <row r="4219" spans="1:8" ht="14.45" customHeight="1" x14ac:dyDescent="0.2">
      <c r="A4219" s="324">
        <v>5074</v>
      </c>
      <c r="B4219" s="324">
        <v>507403</v>
      </c>
      <c r="C4219" s="326" t="s">
        <v>7653</v>
      </c>
      <c r="D4219" s="326" t="s">
        <v>7652</v>
      </c>
      <c r="E4219" s="325">
        <v>31777</v>
      </c>
      <c r="F4219" s="325">
        <v>34973</v>
      </c>
      <c r="H4219" s="324" t="s">
        <v>7651</v>
      </c>
    </row>
    <row r="4220" spans="1:8" ht="14.45" customHeight="1" x14ac:dyDescent="0.2">
      <c r="A4220" s="324">
        <v>5216</v>
      </c>
      <c r="B4220" s="324">
        <v>521601</v>
      </c>
      <c r="C4220" s="326" t="s">
        <v>7650</v>
      </c>
      <c r="D4220" s="326" t="s">
        <v>7649</v>
      </c>
      <c r="E4220" s="325">
        <v>31775</v>
      </c>
      <c r="F4220" s="325">
        <v>32782</v>
      </c>
      <c r="H4220" s="324" t="s">
        <v>7648</v>
      </c>
    </row>
    <row r="4221" spans="1:8" ht="14.45" customHeight="1" x14ac:dyDescent="0.2">
      <c r="A4221" s="324">
        <v>4403</v>
      </c>
      <c r="B4221" s="324">
        <v>440304</v>
      </c>
      <c r="C4221" s="326" t="s">
        <v>6425</v>
      </c>
      <c r="D4221" s="326" t="s">
        <v>3916</v>
      </c>
      <c r="E4221" s="325">
        <v>31764</v>
      </c>
      <c r="F4221" s="325">
        <v>33601</v>
      </c>
      <c r="H4221" s="324" t="s">
        <v>4557</v>
      </c>
    </row>
    <row r="4222" spans="1:8" ht="14.45" customHeight="1" x14ac:dyDescent="0.2">
      <c r="A4222" s="324">
        <v>4531</v>
      </c>
      <c r="B4222" s="324">
        <v>453106</v>
      </c>
      <c r="C4222" s="326" t="s">
        <v>7362</v>
      </c>
      <c r="D4222" s="326" t="s">
        <v>7458</v>
      </c>
      <c r="E4222" s="325">
        <v>31761</v>
      </c>
      <c r="F4222" s="325">
        <v>31761</v>
      </c>
      <c r="H4222" s="324" t="s">
        <v>7457</v>
      </c>
    </row>
    <row r="4223" spans="1:8" ht="14.45" customHeight="1" x14ac:dyDescent="0.2">
      <c r="A4223" s="324">
        <v>5155</v>
      </c>
      <c r="B4223" s="324">
        <v>515505</v>
      </c>
      <c r="C4223" s="326" t="s">
        <v>6634</v>
      </c>
      <c r="D4223" s="326" t="s">
        <v>7250</v>
      </c>
      <c r="E4223" s="325">
        <v>31761</v>
      </c>
      <c r="F4223" s="325">
        <v>33359</v>
      </c>
      <c r="H4223" s="324" t="s">
        <v>7647</v>
      </c>
    </row>
    <row r="4224" spans="1:8" ht="14.45" customHeight="1" x14ac:dyDescent="0.2">
      <c r="A4224" s="324">
        <v>4757</v>
      </c>
      <c r="B4224" s="324">
        <v>475703</v>
      </c>
      <c r="C4224" s="326" t="s">
        <v>7646</v>
      </c>
      <c r="D4224" s="326" t="s">
        <v>4394</v>
      </c>
      <c r="E4224" s="325">
        <v>31750</v>
      </c>
      <c r="F4224" s="325">
        <v>35582</v>
      </c>
      <c r="H4224" s="324" t="s">
        <v>6753</v>
      </c>
    </row>
    <row r="4225" spans="1:8" ht="14.45" customHeight="1" x14ac:dyDescent="0.2">
      <c r="A4225" s="324">
        <v>5188</v>
      </c>
      <c r="B4225" s="324">
        <v>518803</v>
      </c>
      <c r="C4225" s="326" t="s">
        <v>7645</v>
      </c>
      <c r="D4225" s="326" t="s">
        <v>3916</v>
      </c>
      <c r="E4225" s="325">
        <v>31750</v>
      </c>
      <c r="F4225" s="325">
        <v>31837</v>
      </c>
      <c r="H4225" s="324" t="s">
        <v>4557</v>
      </c>
    </row>
    <row r="4226" spans="1:8" ht="14.45" customHeight="1" x14ac:dyDescent="0.2">
      <c r="A4226" s="324">
        <v>4149</v>
      </c>
      <c r="B4226" s="324">
        <v>414902</v>
      </c>
      <c r="C4226" s="326" t="s">
        <v>7644</v>
      </c>
      <c r="D4226" s="326" t="s">
        <v>4725</v>
      </c>
      <c r="E4226" s="325">
        <v>31749</v>
      </c>
      <c r="F4226" s="325">
        <v>39597</v>
      </c>
      <c r="G4226" s="324">
        <v>1538282538</v>
      </c>
      <c r="H4226" s="324" t="s">
        <v>7643</v>
      </c>
    </row>
    <row r="4227" spans="1:8" ht="14.45" customHeight="1" x14ac:dyDescent="0.2">
      <c r="A4227" s="324">
        <v>4259</v>
      </c>
      <c r="B4227" s="324">
        <v>425903</v>
      </c>
      <c r="C4227" s="326" t="s">
        <v>7642</v>
      </c>
      <c r="D4227" s="326" t="s">
        <v>3797</v>
      </c>
      <c r="E4227" s="325">
        <v>31747</v>
      </c>
      <c r="F4227" s="325">
        <v>36891</v>
      </c>
      <c r="H4227" s="324" t="s">
        <v>4073</v>
      </c>
    </row>
    <row r="4228" spans="1:8" ht="14.45" customHeight="1" x14ac:dyDescent="0.2">
      <c r="A4228" s="324">
        <v>4386</v>
      </c>
      <c r="B4228" s="324">
        <v>438605</v>
      </c>
      <c r="C4228" s="326" t="s">
        <v>6638</v>
      </c>
      <c r="D4228" s="326" t="s">
        <v>7259</v>
      </c>
      <c r="E4228" s="325">
        <v>31747</v>
      </c>
      <c r="F4228" s="325">
        <v>33359</v>
      </c>
      <c r="H4228" s="324" t="s">
        <v>7641</v>
      </c>
    </row>
    <row r="4229" spans="1:8" ht="14.45" customHeight="1" x14ac:dyDescent="0.2">
      <c r="A4229" s="324">
        <v>4391</v>
      </c>
      <c r="B4229" s="324">
        <v>439103</v>
      </c>
      <c r="C4229" s="326" t="s">
        <v>6738</v>
      </c>
      <c r="D4229" s="326" t="s">
        <v>5471</v>
      </c>
      <c r="E4229" s="325">
        <v>31747</v>
      </c>
      <c r="F4229" s="325">
        <v>37986</v>
      </c>
      <c r="H4229" s="324" t="s">
        <v>7640</v>
      </c>
    </row>
    <row r="4230" spans="1:8" ht="14.45" customHeight="1" x14ac:dyDescent="0.2">
      <c r="A4230" s="324">
        <v>4528</v>
      </c>
      <c r="B4230" s="324">
        <v>452804</v>
      </c>
      <c r="C4230" s="326" t="s">
        <v>6663</v>
      </c>
      <c r="D4230" s="326" t="s">
        <v>7259</v>
      </c>
      <c r="E4230" s="325">
        <v>31747</v>
      </c>
      <c r="F4230" s="325">
        <v>33359</v>
      </c>
      <c r="H4230" s="324" t="s">
        <v>7639</v>
      </c>
    </row>
    <row r="4231" spans="1:8" ht="14.45" customHeight="1" x14ac:dyDescent="0.2">
      <c r="A4231" s="324">
        <v>5030</v>
      </c>
      <c r="B4231" s="324">
        <v>503007</v>
      </c>
      <c r="C4231" s="326" t="s">
        <v>7445</v>
      </c>
      <c r="D4231" s="326" t="s">
        <v>7638</v>
      </c>
      <c r="E4231" s="325">
        <v>31747</v>
      </c>
      <c r="F4231" s="325">
        <v>34274</v>
      </c>
      <c r="H4231" s="324" t="s">
        <v>7637</v>
      </c>
    </row>
    <row r="4232" spans="1:8" ht="14.45" customHeight="1" x14ac:dyDescent="0.2">
      <c r="A4232" s="324">
        <v>5134</v>
      </c>
      <c r="B4232" s="324">
        <v>513402</v>
      </c>
      <c r="C4232" s="326" t="s">
        <v>7636</v>
      </c>
      <c r="D4232" s="326" t="s">
        <v>7196</v>
      </c>
      <c r="E4232" s="325">
        <v>31747</v>
      </c>
      <c r="F4232" s="325">
        <v>33882</v>
      </c>
      <c r="H4232" s="324" t="s">
        <v>7635</v>
      </c>
    </row>
    <row r="4233" spans="1:8" ht="14.45" customHeight="1" x14ac:dyDescent="0.2">
      <c r="A4233" s="324">
        <v>5143</v>
      </c>
      <c r="B4233" s="324">
        <v>514303</v>
      </c>
      <c r="C4233" s="326" t="s">
        <v>7469</v>
      </c>
      <c r="D4233" s="326" t="s">
        <v>3916</v>
      </c>
      <c r="E4233" s="325">
        <v>31747</v>
      </c>
      <c r="F4233" s="325">
        <v>37560</v>
      </c>
      <c r="H4233" s="324" t="s">
        <v>4557</v>
      </c>
    </row>
    <row r="4234" spans="1:8" ht="14.45" customHeight="1" x14ac:dyDescent="0.2">
      <c r="A4234" s="324">
        <v>4179</v>
      </c>
      <c r="B4234" s="324">
        <v>417903</v>
      </c>
      <c r="C4234" s="326" t="s">
        <v>2887</v>
      </c>
      <c r="D4234" s="326" t="s">
        <v>7634</v>
      </c>
      <c r="E4234" s="325">
        <v>31736</v>
      </c>
      <c r="F4234" s="325">
        <v>109574</v>
      </c>
      <c r="G4234" s="324">
        <v>1396875670</v>
      </c>
      <c r="H4234" s="324" t="s">
        <v>3326</v>
      </c>
    </row>
    <row r="4235" spans="1:8" ht="14.45" customHeight="1" x14ac:dyDescent="0.2">
      <c r="A4235" s="324">
        <v>4179</v>
      </c>
      <c r="B4235" s="324">
        <v>417902</v>
      </c>
      <c r="C4235" s="326" t="s">
        <v>7633</v>
      </c>
      <c r="D4235" s="326" t="s">
        <v>4693</v>
      </c>
      <c r="E4235" s="325">
        <v>31722</v>
      </c>
      <c r="F4235" s="325">
        <v>31736</v>
      </c>
      <c r="H4235" s="324" t="s">
        <v>4692</v>
      </c>
    </row>
    <row r="4236" spans="1:8" ht="14.45" customHeight="1" x14ac:dyDescent="0.2">
      <c r="A4236" s="324">
        <v>4946</v>
      </c>
      <c r="B4236" s="324">
        <v>494603</v>
      </c>
      <c r="C4236" s="326" t="s">
        <v>6140</v>
      </c>
      <c r="D4236" s="326" t="s">
        <v>3870</v>
      </c>
      <c r="E4236" s="325">
        <v>31721</v>
      </c>
      <c r="F4236" s="325">
        <v>32143</v>
      </c>
      <c r="H4236" s="324" t="s">
        <v>5507</v>
      </c>
    </row>
    <row r="4237" spans="1:8" ht="14.45" customHeight="1" x14ac:dyDescent="0.2">
      <c r="A4237" s="324">
        <v>4027</v>
      </c>
      <c r="B4237" s="324">
        <v>402706</v>
      </c>
      <c r="C4237" s="326" t="s">
        <v>7632</v>
      </c>
      <c r="D4237" s="326" t="s">
        <v>7631</v>
      </c>
      <c r="E4237" s="325">
        <v>31717</v>
      </c>
      <c r="F4237" s="325">
        <v>32310</v>
      </c>
      <c r="H4237" s="324" t="s">
        <v>7630</v>
      </c>
    </row>
    <row r="4238" spans="1:8" ht="14.45" customHeight="1" x14ac:dyDescent="0.2">
      <c r="A4238" s="324">
        <v>4078</v>
      </c>
      <c r="B4238" s="324">
        <v>407805</v>
      </c>
      <c r="C4238" s="326" t="s">
        <v>5172</v>
      </c>
      <c r="D4238" s="326" t="s">
        <v>6623</v>
      </c>
      <c r="E4238" s="325">
        <v>31717</v>
      </c>
      <c r="F4238" s="325">
        <v>34335</v>
      </c>
      <c r="H4238" s="324" t="s">
        <v>6622</v>
      </c>
    </row>
    <row r="4239" spans="1:8" ht="14.45" customHeight="1" x14ac:dyDescent="0.2">
      <c r="A4239" s="324">
        <v>4170</v>
      </c>
      <c r="B4239" s="324">
        <v>417002</v>
      </c>
      <c r="C4239" s="326" t="s">
        <v>7515</v>
      </c>
      <c r="D4239" s="326" t="s">
        <v>5403</v>
      </c>
      <c r="E4239" s="325">
        <v>31717</v>
      </c>
      <c r="F4239" s="325">
        <v>32174</v>
      </c>
      <c r="H4239" s="324" t="s">
        <v>7629</v>
      </c>
    </row>
    <row r="4240" spans="1:8" ht="14.45" customHeight="1" x14ac:dyDescent="0.2">
      <c r="A4240" s="324">
        <v>4276</v>
      </c>
      <c r="B4240" s="324">
        <v>427607</v>
      </c>
      <c r="C4240" s="326" t="s">
        <v>7359</v>
      </c>
      <c r="D4240" s="326" t="s">
        <v>7628</v>
      </c>
      <c r="E4240" s="325">
        <v>31717</v>
      </c>
      <c r="F4240" s="325">
        <v>32203</v>
      </c>
      <c r="H4240" s="324" t="s">
        <v>7627</v>
      </c>
    </row>
    <row r="4241" spans="1:8" ht="14.45" customHeight="1" x14ac:dyDescent="0.2">
      <c r="A4241" s="324">
        <v>4487</v>
      </c>
      <c r="B4241" s="324">
        <v>448703</v>
      </c>
      <c r="C4241" s="326" t="s">
        <v>6025</v>
      </c>
      <c r="D4241" s="326" t="s">
        <v>7626</v>
      </c>
      <c r="E4241" s="325">
        <v>31717</v>
      </c>
      <c r="F4241" s="325">
        <v>39582</v>
      </c>
      <c r="G4241" s="324">
        <v>1366402430</v>
      </c>
      <c r="H4241" s="324" t="s">
        <v>7625</v>
      </c>
    </row>
    <row r="4242" spans="1:8" ht="14.45" customHeight="1" x14ac:dyDescent="0.2">
      <c r="A4242" s="324">
        <v>4504</v>
      </c>
      <c r="B4242" s="324">
        <v>450403</v>
      </c>
      <c r="C4242" s="326" t="s">
        <v>6819</v>
      </c>
      <c r="D4242" s="326" t="s">
        <v>4394</v>
      </c>
      <c r="E4242" s="325">
        <v>31717</v>
      </c>
      <c r="F4242" s="325">
        <v>34335</v>
      </c>
      <c r="H4242" s="324" t="s">
        <v>6818</v>
      </c>
    </row>
    <row r="4243" spans="1:8" ht="14.45" customHeight="1" x14ac:dyDescent="0.2">
      <c r="A4243" s="324">
        <v>4524</v>
      </c>
      <c r="B4243" s="324">
        <v>452404</v>
      </c>
      <c r="C4243" s="326" t="s">
        <v>6846</v>
      </c>
      <c r="D4243" s="326" t="s">
        <v>6563</v>
      </c>
      <c r="E4243" s="325">
        <v>31717</v>
      </c>
      <c r="F4243" s="325">
        <v>32843</v>
      </c>
      <c r="H4243" s="324" t="s">
        <v>7624</v>
      </c>
    </row>
    <row r="4244" spans="1:8" ht="14.45" customHeight="1" x14ac:dyDescent="0.2">
      <c r="A4244" s="324">
        <v>4765</v>
      </c>
      <c r="B4244" s="324">
        <v>476505</v>
      </c>
      <c r="C4244" s="326" t="s">
        <v>7623</v>
      </c>
      <c r="D4244" s="326" t="s">
        <v>4394</v>
      </c>
      <c r="E4244" s="325">
        <v>31717</v>
      </c>
      <c r="F4244" s="325">
        <v>31837</v>
      </c>
      <c r="H4244" s="324" t="s">
        <v>6303</v>
      </c>
    </row>
    <row r="4245" spans="1:8" ht="14.45" customHeight="1" x14ac:dyDescent="0.2">
      <c r="A4245" s="324">
        <v>4896</v>
      </c>
      <c r="B4245" s="324">
        <v>489605</v>
      </c>
      <c r="C4245" s="326" t="s">
        <v>6288</v>
      </c>
      <c r="D4245" s="326" t="s">
        <v>6623</v>
      </c>
      <c r="E4245" s="325">
        <v>31717</v>
      </c>
      <c r="F4245" s="325">
        <v>34335</v>
      </c>
      <c r="H4245" s="324" t="s">
        <v>6622</v>
      </c>
    </row>
    <row r="4246" spans="1:8" ht="14.45" customHeight="1" x14ac:dyDescent="0.2">
      <c r="A4246" s="324">
        <v>4970</v>
      </c>
      <c r="B4246" s="324">
        <v>497003</v>
      </c>
      <c r="C4246" s="326" t="s">
        <v>7622</v>
      </c>
      <c r="D4246" s="326" t="s">
        <v>7120</v>
      </c>
      <c r="E4246" s="325">
        <v>31717</v>
      </c>
      <c r="F4246" s="325">
        <v>35582</v>
      </c>
      <c r="H4246" s="324" t="s">
        <v>7119</v>
      </c>
    </row>
    <row r="4247" spans="1:8" ht="14.45" customHeight="1" x14ac:dyDescent="0.2">
      <c r="A4247" s="324">
        <v>5005</v>
      </c>
      <c r="B4247" s="324">
        <v>500503</v>
      </c>
      <c r="C4247" s="326" t="s">
        <v>5310</v>
      </c>
      <c r="D4247" s="326" t="s">
        <v>4394</v>
      </c>
      <c r="E4247" s="325">
        <v>31717</v>
      </c>
      <c r="F4247" s="325">
        <v>35582</v>
      </c>
      <c r="H4247" s="324" t="s">
        <v>6515</v>
      </c>
    </row>
    <row r="4248" spans="1:8" ht="14.45" customHeight="1" x14ac:dyDescent="0.2">
      <c r="A4248" s="324">
        <v>5034</v>
      </c>
      <c r="B4248" s="324">
        <v>503403</v>
      </c>
      <c r="C4248" s="326" t="s">
        <v>7621</v>
      </c>
      <c r="E4248" s="325">
        <v>31717</v>
      </c>
      <c r="F4248" s="325">
        <v>32203</v>
      </c>
      <c r="H4248" s="324" t="s">
        <v>7620</v>
      </c>
    </row>
    <row r="4249" spans="1:8" ht="14.45" customHeight="1" x14ac:dyDescent="0.2">
      <c r="A4249" s="324">
        <v>5084</v>
      </c>
      <c r="B4249" s="324">
        <v>508403</v>
      </c>
      <c r="C4249" s="326" t="s">
        <v>7619</v>
      </c>
      <c r="D4249" s="326" t="s">
        <v>4394</v>
      </c>
      <c r="E4249" s="325">
        <v>31717</v>
      </c>
      <c r="F4249" s="325">
        <v>35582</v>
      </c>
      <c r="H4249" s="324" t="s">
        <v>6592</v>
      </c>
    </row>
    <row r="4250" spans="1:8" ht="14.45" customHeight="1" x14ac:dyDescent="0.2">
      <c r="A4250" s="324">
        <v>5214</v>
      </c>
      <c r="B4250" s="324">
        <v>521401</v>
      </c>
      <c r="C4250" s="326" t="s">
        <v>7618</v>
      </c>
      <c r="D4250" s="326" t="s">
        <v>7617</v>
      </c>
      <c r="E4250" s="325">
        <v>31709</v>
      </c>
      <c r="F4250" s="325">
        <v>32035</v>
      </c>
      <c r="H4250" s="324" t="s">
        <v>7616</v>
      </c>
    </row>
    <row r="4251" spans="1:8" ht="14.45" customHeight="1" x14ac:dyDescent="0.2">
      <c r="A4251" s="324">
        <v>4264</v>
      </c>
      <c r="B4251" s="324">
        <v>426402</v>
      </c>
      <c r="C4251" s="326" t="s">
        <v>4603</v>
      </c>
      <c r="D4251" s="326" t="s">
        <v>3916</v>
      </c>
      <c r="E4251" s="325">
        <v>31687</v>
      </c>
      <c r="F4251" s="325">
        <v>31687</v>
      </c>
      <c r="H4251" s="324" t="s">
        <v>4557</v>
      </c>
    </row>
    <row r="4252" spans="1:8" ht="14.45" customHeight="1" x14ac:dyDescent="0.2">
      <c r="A4252" s="324">
        <v>4476</v>
      </c>
      <c r="B4252" s="324">
        <v>447604</v>
      </c>
      <c r="C4252" s="326" t="s">
        <v>5278</v>
      </c>
      <c r="D4252" s="326" t="s">
        <v>7615</v>
      </c>
      <c r="E4252" s="325">
        <v>31686</v>
      </c>
      <c r="F4252" s="325">
        <v>39674</v>
      </c>
      <c r="G4252" s="324">
        <v>1306922133</v>
      </c>
      <c r="H4252" s="324" t="s">
        <v>7614</v>
      </c>
    </row>
    <row r="4253" spans="1:8" ht="14.45" customHeight="1" x14ac:dyDescent="0.2">
      <c r="A4253" s="324">
        <v>4662</v>
      </c>
      <c r="B4253" s="324">
        <v>466203</v>
      </c>
      <c r="C4253" s="326" t="s">
        <v>4054</v>
      </c>
      <c r="D4253" s="326" t="s">
        <v>3916</v>
      </c>
      <c r="E4253" s="325">
        <v>31686</v>
      </c>
      <c r="F4253" s="325">
        <v>32275</v>
      </c>
      <c r="H4253" s="324" t="s">
        <v>7613</v>
      </c>
    </row>
    <row r="4254" spans="1:8" ht="14.45" customHeight="1" x14ac:dyDescent="0.2">
      <c r="A4254" s="324">
        <v>4884</v>
      </c>
      <c r="B4254" s="324">
        <v>488404</v>
      </c>
      <c r="C4254" s="326" t="s">
        <v>3784</v>
      </c>
      <c r="D4254" s="326" t="s">
        <v>7473</v>
      </c>
      <c r="E4254" s="325">
        <v>31686</v>
      </c>
      <c r="F4254" s="325">
        <v>33512</v>
      </c>
      <c r="H4254" s="324" t="s">
        <v>7472</v>
      </c>
    </row>
    <row r="4255" spans="1:8" ht="14.45" customHeight="1" x14ac:dyDescent="0.2">
      <c r="A4255" s="324">
        <v>4924</v>
      </c>
      <c r="B4255" s="324">
        <v>492402</v>
      </c>
      <c r="C4255" s="326" t="s">
        <v>7612</v>
      </c>
      <c r="D4255" s="326" t="s">
        <v>7611</v>
      </c>
      <c r="E4255" s="325">
        <v>31686</v>
      </c>
      <c r="F4255" s="325">
        <v>33420</v>
      </c>
      <c r="H4255" s="324" t="s">
        <v>7610</v>
      </c>
    </row>
    <row r="4256" spans="1:8" ht="14.45" customHeight="1" x14ac:dyDescent="0.2">
      <c r="A4256" s="324">
        <v>5202</v>
      </c>
      <c r="B4256" s="324">
        <v>520202</v>
      </c>
      <c r="C4256" s="326" t="s">
        <v>7484</v>
      </c>
      <c r="D4256" s="326" t="s">
        <v>7483</v>
      </c>
      <c r="E4256" s="325">
        <v>31686</v>
      </c>
      <c r="F4256" s="325">
        <v>32659</v>
      </c>
      <c r="H4256" s="324" t="s">
        <v>7482</v>
      </c>
    </row>
    <row r="4257" spans="1:8" ht="14.45" customHeight="1" x14ac:dyDescent="0.2">
      <c r="A4257" s="324">
        <v>5162</v>
      </c>
      <c r="B4257" s="324">
        <v>516201</v>
      </c>
      <c r="C4257" s="326" t="s">
        <v>7609</v>
      </c>
      <c r="D4257" s="326" t="s">
        <v>6503</v>
      </c>
      <c r="E4257" s="325">
        <v>31681</v>
      </c>
      <c r="F4257" s="325">
        <v>37894</v>
      </c>
      <c r="H4257" s="324" t="s">
        <v>7608</v>
      </c>
    </row>
    <row r="4258" spans="1:8" ht="14.45" customHeight="1" x14ac:dyDescent="0.2">
      <c r="A4258" s="324">
        <v>4210</v>
      </c>
      <c r="B4258" s="324">
        <v>421002</v>
      </c>
      <c r="C4258" s="326" t="s">
        <v>4663</v>
      </c>
      <c r="D4258" s="326" t="s">
        <v>7607</v>
      </c>
      <c r="E4258" s="325">
        <v>31666</v>
      </c>
      <c r="F4258" s="325">
        <v>31868</v>
      </c>
      <c r="H4258" s="324" t="s">
        <v>7606</v>
      </c>
    </row>
    <row r="4259" spans="1:8" ht="14.45" customHeight="1" x14ac:dyDescent="0.2">
      <c r="A4259" s="324">
        <v>4336</v>
      </c>
      <c r="B4259" s="324">
        <v>433603</v>
      </c>
      <c r="C4259" s="326" t="s">
        <v>7605</v>
      </c>
      <c r="D4259" s="326" t="s">
        <v>7604</v>
      </c>
      <c r="E4259" s="325">
        <v>31666</v>
      </c>
      <c r="F4259" s="325">
        <v>32174</v>
      </c>
      <c r="H4259" s="324" t="s">
        <v>7603</v>
      </c>
    </row>
    <row r="4260" spans="1:8" ht="14.45" customHeight="1" x14ac:dyDescent="0.2">
      <c r="A4260" s="324">
        <v>5102</v>
      </c>
      <c r="B4260" s="324">
        <v>510203</v>
      </c>
      <c r="C4260" s="326" t="s">
        <v>4159</v>
      </c>
      <c r="D4260" s="326" t="s">
        <v>7602</v>
      </c>
      <c r="E4260" s="325">
        <v>31658</v>
      </c>
      <c r="F4260" s="325">
        <v>33147</v>
      </c>
      <c r="H4260" s="324" t="s">
        <v>7601</v>
      </c>
    </row>
    <row r="4261" spans="1:8" ht="14.45" customHeight="1" x14ac:dyDescent="0.2">
      <c r="A4261" s="324">
        <v>5213</v>
      </c>
      <c r="B4261" s="324">
        <v>521301</v>
      </c>
      <c r="C4261" s="326" t="s">
        <v>7600</v>
      </c>
      <c r="D4261" s="326" t="s">
        <v>7599</v>
      </c>
      <c r="E4261" s="325">
        <v>31658</v>
      </c>
      <c r="F4261" s="325">
        <v>33527</v>
      </c>
      <c r="H4261" s="324" t="s">
        <v>7598</v>
      </c>
    </row>
    <row r="4262" spans="1:8" ht="14.45" customHeight="1" x14ac:dyDescent="0.2">
      <c r="A4262" s="324">
        <v>4034</v>
      </c>
      <c r="B4262" s="324">
        <v>403403</v>
      </c>
      <c r="C4262" s="326" t="s">
        <v>4819</v>
      </c>
      <c r="D4262" s="326" t="s">
        <v>3916</v>
      </c>
      <c r="E4262" s="325">
        <v>31656</v>
      </c>
      <c r="F4262" s="325">
        <v>32843</v>
      </c>
      <c r="H4262" s="324" t="s">
        <v>4557</v>
      </c>
    </row>
    <row r="4263" spans="1:8" ht="14.45" customHeight="1" x14ac:dyDescent="0.2">
      <c r="A4263" s="324">
        <v>4137</v>
      </c>
      <c r="B4263" s="324">
        <v>413702</v>
      </c>
      <c r="C4263" s="326" t="s">
        <v>4737</v>
      </c>
      <c r="D4263" s="326" t="s">
        <v>7597</v>
      </c>
      <c r="E4263" s="325">
        <v>31656</v>
      </c>
      <c r="F4263" s="325">
        <v>34455</v>
      </c>
      <c r="H4263" s="324" t="s">
        <v>7596</v>
      </c>
    </row>
    <row r="4264" spans="1:8" ht="14.45" customHeight="1" x14ac:dyDescent="0.2">
      <c r="A4264" s="324">
        <v>4357</v>
      </c>
      <c r="B4264" s="324">
        <v>435705</v>
      </c>
      <c r="C4264" s="326" t="s">
        <v>7595</v>
      </c>
      <c r="D4264" s="326" t="s">
        <v>7000</v>
      </c>
      <c r="E4264" s="325">
        <v>31656</v>
      </c>
      <c r="F4264" s="325">
        <v>32417</v>
      </c>
      <c r="H4264" s="324" t="s">
        <v>7152</v>
      </c>
    </row>
    <row r="4265" spans="1:8" ht="14.45" customHeight="1" x14ac:dyDescent="0.2">
      <c r="A4265" s="324">
        <v>4426</v>
      </c>
      <c r="B4265" s="324">
        <v>442607</v>
      </c>
      <c r="C4265" s="326" t="s">
        <v>7594</v>
      </c>
      <c r="D4265" s="326" t="s">
        <v>7593</v>
      </c>
      <c r="E4265" s="325">
        <v>31656</v>
      </c>
      <c r="F4265" s="325">
        <v>31740</v>
      </c>
      <c r="H4265" s="324" t="s">
        <v>7592</v>
      </c>
    </row>
    <row r="4266" spans="1:8" ht="14.45" customHeight="1" x14ac:dyDescent="0.2">
      <c r="A4266" s="324">
        <v>4436</v>
      </c>
      <c r="B4266" s="324">
        <v>443603</v>
      </c>
      <c r="C4266" s="326" t="s">
        <v>7009</v>
      </c>
      <c r="D4266" s="326" t="s">
        <v>6563</v>
      </c>
      <c r="E4266" s="325">
        <v>31656</v>
      </c>
      <c r="F4266" s="325">
        <v>32843</v>
      </c>
      <c r="H4266" s="324" t="s">
        <v>7591</v>
      </c>
    </row>
    <row r="4267" spans="1:8" ht="14.45" customHeight="1" x14ac:dyDescent="0.2">
      <c r="A4267" s="324">
        <v>4566</v>
      </c>
      <c r="B4267" s="324">
        <v>456602</v>
      </c>
      <c r="C4267" s="326" t="s">
        <v>7590</v>
      </c>
      <c r="D4267" s="326" t="s">
        <v>4807</v>
      </c>
      <c r="E4267" s="325">
        <v>31656</v>
      </c>
      <c r="F4267" s="325">
        <v>34516</v>
      </c>
      <c r="H4267" s="324" t="s">
        <v>7589</v>
      </c>
    </row>
    <row r="4268" spans="1:8" ht="14.45" customHeight="1" x14ac:dyDescent="0.2">
      <c r="A4268" s="324">
        <v>4568</v>
      </c>
      <c r="B4268" s="324">
        <v>456805</v>
      </c>
      <c r="C4268" s="326" t="s">
        <v>6151</v>
      </c>
      <c r="D4268" s="326" t="s">
        <v>3916</v>
      </c>
      <c r="E4268" s="325">
        <v>31656</v>
      </c>
      <c r="F4268" s="325">
        <v>34335</v>
      </c>
      <c r="H4268" s="324" t="s">
        <v>4557</v>
      </c>
    </row>
    <row r="4269" spans="1:8" ht="14.45" customHeight="1" x14ac:dyDescent="0.2">
      <c r="A4269" s="324">
        <v>4712</v>
      </c>
      <c r="B4269" s="324">
        <v>471202</v>
      </c>
      <c r="C4269" s="326" t="s">
        <v>5679</v>
      </c>
      <c r="D4269" s="326" t="s">
        <v>7196</v>
      </c>
      <c r="E4269" s="325">
        <v>31656</v>
      </c>
      <c r="F4269" s="325">
        <v>33882</v>
      </c>
      <c r="H4269" s="324" t="s">
        <v>7588</v>
      </c>
    </row>
    <row r="4270" spans="1:8" ht="14.45" customHeight="1" x14ac:dyDescent="0.2">
      <c r="A4270" s="324">
        <v>4721</v>
      </c>
      <c r="B4270" s="324">
        <v>472104</v>
      </c>
      <c r="C4270" s="326" t="s">
        <v>6942</v>
      </c>
      <c r="D4270" s="326" t="s">
        <v>3916</v>
      </c>
      <c r="E4270" s="325">
        <v>31656</v>
      </c>
      <c r="F4270" s="325">
        <v>31775</v>
      </c>
      <c r="H4270" s="324" t="s">
        <v>4557</v>
      </c>
    </row>
    <row r="4271" spans="1:8" ht="14.45" customHeight="1" x14ac:dyDescent="0.2">
      <c r="A4271" s="324">
        <v>4893</v>
      </c>
      <c r="B4271" s="324">
        <v>489304</v>
      </c>
      <c r="C4271" s="326" t="s">
        <v>7587</v>
      </c>
      <c r="D4271" s="326" t="s">
        <v>7128</v>
      </c>
      <c r="E4271" s="325">
        <v>31656</v>
      </c>
      <c r="F4271" s="325">
        <v>32843</v>
      </c>
      <c r="H4271" s="324" t="s">
        <v>7160</v>
      </c>
    </row>
    <row r="4272" spans="1:8" ht="14.45" customHeight="1" x14ac:dyDescent="0.2">
      <c r="A4272" s="324">
        <v>4959</v>
      </c>
      <c r="B4272" s="324">
        <v>495905</v>
      </c>
      <c r="C4272" s="326" t="s">
        <v>7586</v>
      </c>
      <c r="D4272" s="326" t="s">
        <v>3916</v>
      </c>
      <c r="E4272" s="325">
        <v>31656</v>
      </c>
      <c r="F4272" s="325">
        <v>36008</v>
      </c>
      <c r="H4272" s="324" t="s">
        <v>4557</v>
      </c>
    </row>
    <row r="4273" spans="1:8" ht="14.45" customHeight="1" x14ac:dyDescent="0.2">
      <c r="A4273" s="324">
        <v>4998</v>
      </c>
      <c r="B4273" s="324">
        <v>499804</v>
      </c>
      <c r="C4273" s="326" t="s">
        <v>7585</v>
      </c>
      <c r="D4273" s="326" t="s">
        <v>7000</v>
      </c>
      <c r="E4273" s="325">
        <v>31656</v>
      </c>
      <c r="F4273" s="325">
        <v>32417</v>
      </c>
      <c r="H4273" s="324" t="s">
        <v>7584</v>
      </c>
    </row>
    <row r="4274" spans="1:8" ht="14.45" customHeight="1" x14ac:dyDescent="0.2">
      <c r="A4274" s="324">
        <v>5030</v>
      </c>
      <c r="B4274" s="324">
        <v>503006</v>
      </c>
      <c r="C4274" s="326" t="s">
        <v>7583</v>
      </c>
      <c r="E4274" s="325">
        <v>31656</v>
      </c>
      <c r="F4274" s="325">
        <v>31684</v>
      </c>
      <c r="H4274" s="324" t="s">
        <v>7582</v>
      </c>
    </row>
    <row r="4275" spans="1:8" ht="14.45" customHeight="1" x14ac:dyDescent="0.2">
      <c r="A4275" s="324">
        <v>5118</v>
      </c>
      <c r="B4275" s="324">
        <v>511803</v>
      </c>
      <c r="C4275" s="326" t="s">
        <v>7051</v>
      </c>
      <c r="D4275" s="326" t="s">
        <v>7581</v>
      </c>
      <c r="E4275" s="325">
        <v>31656</v>
      </c>
      <c r="F4275" s="325">
        <v>31913</v>
      </c>
      <c r="H4275" s="324" t="s">
        <v>7580</v>
      </c>
    </row>
    <row r="4276" spans="1:8" ht="14.45" customHeight="1" x14ac:dyDescent="0.2">
      <c r="A4276" s="324">
        <v>4227</v>
      </c>
      <c r="B4276" s="324">
        <v>422702</v>
      </c>
      <c r="C4276" s="326" t="s">
        <v>7579</v>
      </c>
      <c r="D4276" s="326" t="s">
        <v>4651</v>
      </c>
      <c r="E4276" s="325">
        <v>31652</v>
      </c>
      <c r="F4276" s="325">
        <v>33343</v>
      </c>
      <c r="H4276" s="324" t="s">
        <v>4650</v>
      </c>
    </row>
    <row r="4277" spans="1:8" ht="14.45" customHeight="1" x14ac:dyDescent="0.2">
      <c r="A4277" s="324">
        <v>4239</v>
      </c>
      <c r="B4277" s="324">
        <v>423903</v>
      </c>
      <c r="C4277" s="326" t="s">
        <v>4639</v>
      </c>
      <c r="D4277" s="326" t="s">
        <v>7578</v>
      </c>
      <c r="E4277" s="325">
        <v>31625</v>
      </c>
      <c r="F4277" s="325">
        <v>32143</v>
      </c>
      <c r="H4277" s="324" t="s">
        <v>7577</v>
      </c>
    </row>
    <row r="4278" spans="1:8" ht="14.45" customHeight="1" x14ac:dyDescent="0.2">
      <c r="A4278" s="324">
        <v>4264</v>
      </c>
      <c r="B4278" s="324">
        <v>426402</v>
      </c>
      <c r="C4278" s="326" t="s">
        <v>4603</v>
      </c>
      <c r="D4278" s="326" t="s">
        <v>3916</v>
      </c>
      <c r="E4278" s="325">
        <v>31625</v>
      </c>
      <c r="F4278" s="325">
        <v>31687</v>
      </c>
      <c r="H4278" s="324" t="s">
        <v>4557</v>
      </c>
    </row>
    <row r="4279" spans="1:8" ht="14.45" customHeight="1" x14ac:dyDescent="0.2">
      <c r="A4279" s="324">
        <v>4274</v>
      </c>
      <c r="B4279" s="324">
        <v>427406</v>
      </c>
      <c r="C4279" s="326" t="s">
        <v>6758</v>
      </c>
      <c r="D4279" s="326" t="s">
        <v>7576</v>
      </c>
      <c r="E4279" s="325">
        <v>31625</v>
      </c>
      <c r="F4279" s="325">
        <v>33108</v>
      </c>
      <c r="H4279" s="324" t="s">
        <v>7575</v>
      </c>
    </row>
    <row r="4280" spans="1:8" ht="14.45" customHeight="1" x14ac:dyDescent="0.2">
      <c r="A4280" s="324">
        <v>4383</v>
      </c>
      <c r="B4280" s="324">
        <v>438304</v>
      </c>
      <c r="C4280" s="326" t="s">
        <v>6758</v>
      </c>
      <c r="D4280" s="326" t="s">
        <v>7565</v>
      </c>
      <c r="E4280" s="325">
        <v>31625</v>
      </c>
      <c r="F4280" s="325">
        <v>32325</v>
      </c>
      <c r="H4280" s="324" t="s">
        <v>7574</v>
      </c>
    </row>
    <row r="4281" spans="1:8" ht="14.45" customHeight="1" x14ac:dyDescent="0.2">
      <c r="A4281" s="324">
        <v>4411</v>
      </c>
      <c r="B4281" s="324">
        <v>441103</v>
      </c>
      <c r="C4281" s="326" t="s">
        <v>7573</v>
      </c>
      <c r="D4281" s="326" t="s">
        <v>7572</v>
      </c>
      <c r="E4281" s="325">
        <v>31625</v>
      </c>
      <c r="F4281" s="325">
        <v>34151</v>
      </c>
      <c r="H4281" s="324" t="s">
        <v>7571</v>
      </c>
    </row>
    <row r="4282" spans="1:8" ht="14.45" customHeight="1" x14ac:dyDescent="0.2">
      <c r="A4282" s="324">
        <v>4551</v>
      </c>
      <c r="B4282" s="324">
        <v>455104</v>
      </c>
      <c r="C4282" s="326" t="s">
        <v>4192</v>
      </c>
      <c r="D4282" s="326" t="s">
        <v>6124</v>
      </c>
      <c r="E4282" s="325">
        <v>31625</v>
      </c>
      <c r="F4282" s="325">
        <v>33482</v>
      </c>
      <c r="H4282" s="324" t="s">
        <v>6740</v>
      </c>
    </row>
    <row r="4283" spans="1:8" ht="14.45" customHeight="1" x14ac:dyDescent="0.2">
      <c r="A4283" s="324">
        <v>4779</v>
      </c>
      <c r="B4283" s="324">
        <v>477903</v>
      </c>
      <c r="C4283" s="326" t="s">
        <v>6737</v>
      </c>
      <c r="D4283" s="326" t="s">
        <v>7365</v>
      </c>
      <c r="E4283" s="325">
        <v>31625</v>
      </c>
      <c r="F4283" s="325">
        <v>38868</v>
      </c>
      <c r="G4283" s="324" t="s">
        <v>7570</v>
      </c>
      <c r="H4283" s="324" t="s">
        <v>7364</v>
      </c>
    </row>
    <row r="4284" spans="1:8" ht="14.45" customHeight="1" x14ac:dyDescent="0.2">
      <c r="A4284" s="324">
        <v>5194</v>
      </c>
      <c r="B4284" s="324">
        <v>519403</v>
      </c>
      <c r="C4284" s="326" t="s">
        <v>7569</v>
      </c>
      <c r="D4284" s="326" t="s">
        <v>7568</v>
      </c>
      <c r="E4284" s="325">
        <v>31625</v>
      </c>
      <c r="F4284" s="325">
        <v>32356</v>
      </c>
      <c r="H4284" s="324" t="s">
        <v>7567</v>
      </c>
    </row>
    <row r="4285" spans="1:8" ht="14.45" customHeight="1" x14ac:dyDescent="0.2">
      <c r="A4285" s="324">
        <v>5198</v>
      </c>
      <c r="B4285" s="324">
        <v>519802</v>
      </c>
      <c r="C4285" s="326" t="s">
        <v>7566</v>
      </c>
      <c r="D4285" s="326" t="s">
        <v>7565</v>
      </c>
      <c r="E4285" s="325">
        <v>31625</v>
      </c>
      <c r="F4285" s="325">
        <v>32325</v>
      </c>
      <c r="H4285" s="324" t="s">
        <v>7564</v>
      </c>
    </row>
    <row r="4286" spans="1:8" ht="14.45" customHeight="1" x14ac:dyDescent="0.2">
      <c r="A4286" s="324">
        <v>4241</v>
      </c>
      <c r="B4286" s="324">
        <v>424102</v>
      </c>
      <c r="C4286" s="326" t="s">
        <v>6490</v>
      </c>
      <c r="D4286" s="326" t="s">
        <v>6489</v>
      </c>
      <c r="E4286" s="325">
        <v>31600</v>
      </c>
      <c r="F4286" s="325">
        <v>32082</v>
      </c>
      <c r="H4286" s="324" t="s">
        <v>6488</v>
      </c>
    </row>
    <row r="4287" spans="1:8" ht="14.45" customHeight="1" x14ac:dyDescent="0.2">
      <c r="A4287" s="324">
        <v>4019</v>
      </c>
      <c r="B4287" s="324">
        <v>401904</v>
      </c>
      <c r="C4287" s="326" t="s">
        <v>6704</v>
      </c>
      <c r="D4287" s="326" t="s">
        <v>7191</v>
      </c>
      <c r="E4287" s="325">
        <v>31594</v>
      </c>
      <c r="F4287" s="325">
        <v>32782</v>
      </c>
      <c r="H4287" s="324" t="s">
        <v>7190</v>
      </c>
    </row>
    <row r="4288" spans="1:8" ht="14.45" customHeight="1" x14ac:dyDescent="0.2">
      <c r="A4288" s="324">
        <v>4145</v>
      </c>
      <c r="B4288" s="324">
        <v>414503</v>
      </c>
      <c r="C4288" s="326" t="s">
        <v>6581</v>
      </c>
      <c r="D4288" s="326" t="s">
        <v>6623</v>
      </c>
      <c r="E4288" s="325">
        <v>31594</v>
      </c>
      <c r="F4288" s="325">
        <v>34608</v>
      </c>
      <c r="H4288" s="324" t="s">
        <v>6622</v>
      </c>
    </row>
    <row r="4289" spans="1:8" ht="14.45" customHeight="1" x14ac:dyDescent="0.2">
      <c r="A4289" s="324">
        <v>4322</v>
      </c>
      <c r="B4289" s="324">
        <v>432203</v>
      </c>
      <c r="C4289" s="326" t="s">
        <v>6579</v>
      </c>
      <c r="D4289" s="326" t="s">
        <v>4394</v>
      </c>
      <c r="E4289" s="325">
        <v>31594</v>
      </c>
      <c r="F4289" s="325">
        <v>35582</v>
      </c>
      <c r="H4289" s="324" t="s">
        <v>7563</v>
      </c>
    </row>
    <row r="4290" spans="1:8" ht="14.45" customHeight="1" x14ac:dyDescent="0.2">
      <c r="A4290" s="324">
        <v>4323</v>
      </c>
      <c r="B4290" s="324">
        <v>432303</v>
      </c>
      <c r="C4290" s="326" t="s">
        <v>6645</v>
      </c>
      <c r="D4290" s="326" t="s">
        <v>4394</v>
      </c>
      <c r="E4290" s="325">
        <v>31594</v>
      </c>
      <c r="F4290" s="325">
        <v>35582</v>
      </c>
      <c r="H4290" s="324" t="s">
        <v>6644</v>
      </c>
    </row>
    <row r="4291" spans="1:8" ht="14.45" customHeight="1" x14ac:dyDescent="0.2">
      <c r="A4291" s="324">
        <v>4345</v>
      </c>
      <c r="B4291" s="324">
        <v>434503</v>
      </c>
      <c r="C4291" s="326" t="s">
        <v>6578</v>
      </c>
      <c r="D4291" s="326" t="s">
        <v>4394</v>
      </c>
      <c r="E4291" s="325">
        <v>31594</v>
      </c>
      <c r="F4291" s="325">
        <v>35582</v>
      </c>
      <c r="H4291" s="324" t="s">
        <v>6577</v>
      </c>
    </row>
    <row r="4292" spans="1:8" ht="14.45" customHeight="1" x14ac:dyDescent="0.2">
      <c r="A4292" s="324">
        <v>4413</v>
      </c>
      <c r="B4292" s="324">
        <v>441303</v>
      </c>
      <c r="C4292" s="326" t="s">
        <v>4786</v>
      </c>
      <c r="D4292" s="326" t="s">
        <v>6623</v>
      </c>
      <c r="E4292" s="325">
        <v>31594</v>
      </c>
      <c r="F4292" s="325">
        <v>34700</v>
      </c>
      <c r="H4292" s="324" t="s">
        <v>6622</v>
      </c>
    </row>
    <row r="4293" spans="1:8" ht="14.45" customHeight="1" x14ac:dyDescent="0.2">
      <c r="A4293" s="324">
        <v>4416</v>
      </c>
      <c r="B4293" s="324">
        <v>441602</v>
      </c>
      <c r="C4293" s="326" t="s">
        <v>5693</v>
      </c>
      <c r="D4293" s="326" t="s">
        <v>7562</v>
      </c>
      <c r="E4293" s="325">
        <v>31594</v>
      </c>
      <c r="F4293" s="325">
        <v>31990</v>
      </c>
      <c r="H4293" s="324" t="s">
        <v>7561</v>
      </c>
    </row>
    <row r="4294" spans="1:8" ht="14.45" customHeight="1" x14ac:dyDescent="0.2">
      <c r="A4294" s="324">
        <v>4742</v>
      </c>
      <c r="B4294" s="324">
        <v>474203</v>
      </c>
      <c r="C4294" s="326" t="s">
        <v>6719</v>
      </c>
      <c r="D4294" s="326" t="s">
        <v>4394</v>
      </c>
      <c r="E4294" s="325">
        <v>31594</v>
      </c>
      <c r="F4294" s="325">
        <v>35582</v>
      </c>
      <c r="H4294" s="324" t="s">
        <v>6747</v>
      </c>
    </row>
    <row r="4295" spans="1:8" ht="14.45" customHeight="1" x14ac:dyDescent="0.2">
      <c r="A4295" s="324">
        <v>4964</v>
      </c>
      <c r="B4295" s="324">
        <v>496404</v>
      </c>
      <c r="C4295" s="326" t="s">
        <v>6948</v>
      </c>
      <c r="D4295" s="326" t="s">
        <v>7562</v>
      </c>
      <c r="E4295" s="325">
        <v>31594</v>
      </c>
      <c r="F4295" s="325">
        <v>31990</v>
      </c>
      <c r="H4295" s="324" t="s">
        <v>7561</v>
      </c>
    </row>
    <row r="4296" spans="1:8" ht="14.45" customHeight="1" x14ac:dyDescent="0.2">
      <c r="A4296" s="324">
        <v>5004</v>
      </c>
      <c r="B4296" s="324">
        <v>500408</v>
      </c>
      <c r="C4296" s="326" t="s">
        <v>7560</v>
      </c>
      <c r="D4296" s="326" t="s">
        <v>7303</v>
      </c>
      <c r="E4296" s="325">
        <v>31594</v>
      </c>
      <c r="F4296" s="325">
        <v>32599</v>
      </c>
      <c r="H4296" s="324" t="s">
        <v>7559</v>
      </c>
    </row>
    <row r="4297" spans="1:8" ht="14.45" customHeight="1" x14ac:dyDescent="0.2">
      <c r="A4297" s="324">
        <v>5168</v>
      </c>
      <c r="B4297" s="324">
        <v>516803</v>
      </c>
      <c r="C4297" s="326" t="s">
        <v>6570</v>
      </c>
      <c r="D4297" s="326" t="s">
        <v>4394</v>
      </c>
      <c r="E4297" s="325">
        <v>31594</v>
      </c>
      <c r="F4297" s="325">
        <v>35582</v>
      </c>
      <c r="H4297" s="324" t="s">
        <v>6775</v>
      </c>
    </row>
    <row r="4298" spans="1:8" ht="14.45" customHeight="1" x14ac:dyDescent="0.2">
      <c r="A4298" s="324">
        <v>4028</v>
      </c>
      <c r="B4298" s="324">
        <v>402805</v>
      </c>
      <c r="C4298" s="326" t="s">
        <v>6252</v>
      </c>
      <c r="D4298" s="326" t="s">
        <v>6940</v>
      </c>
      <c r="E4298" s="325">
        <v>31593</v>
      </c>
      <c r="F4298" s="325">
        <v>35674</v>
      </c>
      <c r="H4298" s="324" t="s">
        <v>7558</v>
      </c>
    </row>
    <row r="4299" spans="1:8" ht="14.45" customHeight="1" x14ac:dyDescent="0.2">
      <c r="A4299" s="324">
        <v>4347</v>
      </c>
      <c r="B4299" s="324">
        <v>434706</v>
      </c>
      <c r="C4299" s="326" t="s">
        <v>6946</v>
      </c>
      <c r="D4299" s="326" t="s">
        <v>6940</v>
      </c>
      <c r="E4299" s="325">
        <v>31593</v>
      </c>
      <c r="F4299" s="325">
        <v>35674</v>
      </c>
      <c r="H4299" s="324" t="s">
        <v>6945</v>
      </c>
    </row>
    <row r="4300" spans="1:8" ht="14.45" customHeight="1" x14ac:dyDescent="0.2">
      <c r="A4300" s="324">
        <v>4533</v>
      </c>
      <c r="B4300" s="324">
        <v>453304</v>
      </c>
      <c r="C4300" s="326" t="s">
        <v>7557</v>
      </c>
      <c r="D4300" s="326" t="s">
        <v>6940</v>
      </c>
      <c r="E4300" s="325">
        <v>31593</v>
      </c>
      <c r="F4300" s="325">
        <v>35674</v>
      </c>
      <c r="H4300" s="324" t="s">
        <v>6943</v>
      </c>
    </row>
    <row r="4301" spans="1:8" ht="14.45" customHeight="1" x14ac:dyDescent="0.2">
      <c r="A4301" s="324">
        <v>4736</v>
      </c>
      <c r="B4301" s="324">
        <v>473604</v>
      </c>
      <c r="C4301" s="326" t="s">
        <v>4011</v>
      </c>
      <c r="D4301" s="326" t="s">
        <v>6940</v>
      </c>
      <c r="E4301" s="325">
        <v>31593</v>
      </c>
      <c r="F4301" s="325">
        <v>35674</v>
      </c>
      <c r="H4301" s="324" t="s">
        <v>7085</v>
      </c>
    </row>
    <row r="4302" spans="1:8" ht="14.45" customHeight="1" x14ac:dyDescent="0.2">
      <c r="A4302" s="324">
        <v>5079</v>
      </c>
      <c r="B4302" s="324">
        <v>507904</v>
      </c>
      <c r="C4302" s="326" t="s">
        <v>7156</v>
      </c>
      <c r="D4302" s="326" t="s">
        <v>7556</v>
      </c>
      <c r="E4302" s="325">
        <v>31593</v>
      </c>
      <c r="F4302" s="325">
        <v>32203</v>
      </c>
      <c r="H4302" s="324" t="s">
        <v>7555</v>
      </c>
    </row>
    <row r="4303" spans="1:8" ht="14.45" customHeight="1" x14ac:dyDescent="0.2">
      <c r="A4303" s="324">
        <v>5117</v>
      </c>
      <c r="B4303" s="324">
        <v>511704</v>
      </c>
      <c r="C4303" s="326" t="s">
        <v>7554</v>
      </c>
      <c r="D4303" s="326" t="s">
        <v>6940</v>
      </c>
      <c r="E4303" s="325">
        <v>31593</v>
      </c>
      <c r="F4303" s="325">
        <v>35674</v>
      </c>
      <c r="H4303" s="324" t="s">
        <v>6939</v>
      </c>
    </row>
    <row r="4304" spans="1:8" ht="14.45" customHeight="1" x14ac:dyDescent="0.2">
      <c r="A4304" s="324">
        <v>4774</v>
      </c>
      <c r="B4304" s="324">
        <v>477403</v>
      </c>
      <c r="C4304" s="326" t="s">
        <v>3939</v>
      </c>
      <c r="D4304" s="326" t="s">
        <v>7384</v>
      </c>
      <c r="E4304" s="325">
        <v>31583</v>
      </c>
      <c r="F4304" s="325">
        <v>35034</v>
      </c>
      <c r="H4304" s="324" t="s">
        <v>7553</v>
      </c>
    </row>
    <row r="4305" spans="1:8" ht="14.45" customHeight="1" x14ac:dyDescent="0.2">
      <c r="A4305" s="324">
        <v>4450</v>
      </c>
      <c r="B4305" s="324">
        <v>445005</v>
      </c>
      <c r="C4305" s="326" t="s">
        <v>5043</v>
      </c>
      <c r="D4305" s="326" t="s">
        <v>7259</v>
      </c>
      <c r="E4305" s="325">
        <v>31578</v>
      </c>
      <c r="F4305" s="325">
        <v>33359</v>
      </c>
      <c r="H4305" s="324" t="s">
        <v>7552</v>
      </c>
    </row>
    <row r="4306" spans="1:8" ht="14.45" customHeight="1" x14ac:dyDescent="0.2">
      <c r="A4306" s="324">
        <v>5158</v>
      </c>
      <c r="B4306" s="324">
        <v>515804</v>
      </c>
      <c r="C4306" s="326" t="s">
        <v>6657</v>
      </c>
      <c r="D4306" s="326" t="s">
        <v>7259</v>
      </c>
      <c r="E4306" s="325">
        <v>31578</v>
      </c>
      <c r="F4306" s="325">
        <v>33359</v>
      </c>
      <c r="H4306" s="324" t="s">
        <v>7551</v>
      </c>
    </row>
    <row r="4307" spans="1:8" ht="14.45" customHeight="1" x14ac:dyDescent="0.2">
      <c r="A4307" s="324">
        <v>5208</v>
      </c>
      <c r="B4307" s="324">
        <v>520801</v>
      </c>
      <c r="C4307" s="326" t="s">
        <v>7550</v>
      </c>
      <c r="D4307" s="326" t="s">
        <v>7393</v>
      </c>
      <c r="E4307" s="325">
        <v>31574</v>
      </c>
      <c r="F4307" s="325">
        <v>32264</v>
      </c>
      <c r="H4307" s="324" t="s">
        <v>7549</v>
      </c>
    </row>
    <row r="4308" spans="1:8" ht="14.45" customHeight="1" x14ac:dyDescent="0.2">
      <c r="A4308" s="324">
        <v>4361</v>
      </c>
      <c r="B4308" s="324">
        <v>436103</v>
      </c>
      <c r="C4308" s="326" t="s">
        <v>179</v>
      </c>
      <c r="D4308" s="326" t="s">
        <v>3797</v>
      </c>
      <c r="E4308" s="325">
        <v>31572</v>
      </c>
      <c r="F4308" s="325">
        <v>38533</v>
      </c>
      <c r="H4308" s="324" t="s">
        <v>4073</v>
      </c>
    </row>
    <row r="4309" spans="1:8" ht="14.45" customHeight="1" x14ac:dyDescent="0.2">
      <c r="A4309" s="324">
        <v>4053</v>
      </c>
      <c r="B4309" s="324">
        <v>405303</v>
      </c>
      <c r="C4309" s="326" t="s">
        <v>7548</v>
      </c>
      <c r="D4309" s="326" t="s">
        <v>5099</v>
      </c>
      <c r="E4309" s="325">
        <v>31568</v>
      </c>
      <c r="F4309" s="325">
        <v>36161</v>
      </c>
      <c r="H4309" s="324" t="s">
        <v>7547</v>
      </c>
    </row>
    <row r="4310" spans="1:8" ht="14.45" customHeight="1" x14ac:dyDescent="0.2">
      <c r="A4310" s="324">
        <v>5209</v>
      </c>
      <c r="B4310" s="324">
        <v>520901</v>
      </c>
      <c r="C4310" s="326" t="s">
        <v>7546</v>
      </c>
      <c r="D4310" s="326" t="s">
        <v>3935</v>
      </c>
      <c r="E4310" s="325">
        <v>31568</v>
      </c>
      <c r="F4310" s="325">
        <v>32264</v>
      </c>
      <c r="H4310" s="324" t="s">
        <v>7545</v>
      </c>
    </row>
    <row r="4311" spans="1:8" ht="14.45" customHeight="1" x14ac:dyDescent="0.2">
      <c r="A4311" s="324">
        <v>5210</v>
      </c>
      <c r="B4311" s="324">
        <v>521001</v>
      </c>
      <c r="C4311" s="326" t="s">
        <v>7544</v>
      </c>
      <c r="D4311" s="326" t="s">
        <v>7543</v>
      </c>
      <c r="E4311" s="325">
        <v>31567</v>
      </c>
      <c r="F4311" s="325">
        <v>37209</v>
      </c>
      <c r="H4311" s="324" t="s">
        <v>7542</v>
      </c>
    </row>
    <row r="4312" spans="1:8" ht="14.45" customHeight="1" x14ac:dyDescent="0.2">
      <c r="A4312" s="324">
        <v>5028</v>
      </c>
      <c r="B4312" s="324">
        <v>502802</v>
      </c>
      <c r="C4312" s="326" t="s">
        <v>5397</v>
      </c>
      <c r="D4312" s="326" t="s">
        <v>5396</v>
      </c>
      <c r="E4312" s="325">
        <v>31566</v>
      </c>
      <c r="F4312" s="325">
        <v>35855</v>
      </c>
      <c r="H4312" s="324" t="s">
        <v>5395</v>
      </c>
    </row>
    <row r="4313" spans="1:8" ht="14.45" customHeight="1" x14ac:dyDescent="0.2">
      <c r="A4313" s="324">
        <v>4124</v>
      </c>
      <c r="B4313" s="324">
        <v>412401</v>
      </c>
      <c r="C4313" s="326" t="s">
        <v>7541</v>
      </c>
      <c r="D4313" s="326" t="s">
        <v>7540</v>
      </c>
      <c r="E4313" s="325">
        <v>31562</v>
      </c>
      <c r="F4313" s="325">
        <v>38778</v>
      </c>
      <c r="H4313" s="324" t="s">
        <v>7539</v>
      </c>
    </row>
    <row r="4314" spans="1:8" ht="14.45" customHeight="1" x14ac:dyDescent="0.2">
      <c r="A4314" s="324">
        <v>4240</v>
      </c>
      <c r="B4314" s="324">
        <v>424004</v>
      </c>
      <c r="C4314" s="326" t="s">
        <v>7538</v>
      </c>
      <c r="D4314" s="326" t="s">
        <v>6736</v>
      </c>
      <c r="E4314" s="325">
        <v>31553</v>
      </c>
      <c r="F4314" s="325">
        <v>31837</v>
      </c>
      <c r="H4314" s="324" t="s">
        <v>7537</v>
      </c>
    </row>
    <row r="4315" spans="1:8" ht="14.45" customHeight="1" x14ac:dyDescent="0.2">
      <c r="A4315" s="324">
        <v>5123</v>
      </c>
      <c r="B4315" s="324">
        <v>512304</v>
      </c>
      <c r="C4315" s="326" t="s">
        <v>6418</v>
      </c>
      <c r="D4315" s="326" t="s">
        <v>3916</v>
      </c>
      <c r="E4315" s="325">
        <v>31539</v>
      </c>
      <c r="F4315" s="325">
        <v>31747</v>
      </c>
      <c r="H4315" s="324" t="s">
        <v>7329</v>
      </c>
    </row>
    <row r="4316" spans="1:8" ht="14.45" customHeight="1" x14ac:dyDescent="0.2">
      <c r="A4316" s="324">
        <v>5206</v>
      </c>
      <c r="B4316" s="324">
        <v>520601</v>
      </c>
      <c r="C4316" s="326" t="s">
        <v>7536</v>
      </c>
      <c r="D4316" s="326" t="s">
        <v>7535</v>
      </c>
      <c r="E4316" s="325">
        <v>31539</v>
      </c>
      <c r="F4316" s="325">
        <v>31652</v>
      </c>
      <c r="H4316" s="324" t="s">
        <v>7534</v>
      </c>
    </row>
    <row r="4317" spans="1:8" ht="14.45" customHeight="1" x14ac:dyDescent="0.2">
      <c r="A4317" s="324">
        <v>4192</v>
      </c>
      <c r="B4317" s="324">
        <v>419203</v>
      </c>
      <c r="C4317" s="326" t="s">
        <v>7533</v>
      </c>
      <c r="D4317" s="326" t="s">
        <v>7532</v>
      </c>
      <c r="E4317" s="325">
        <v>31533</v>
      </c>
      <c r="F4317" s="325">
        <v>32234</v>
      </c>
      <c r="H4317" s="324" t="s">
        <v>7531</v>
      </c>
    </row>
    <row r="4318" spans="1:8" ht="14.45" customHeight="1" x14ac:dyDescent="0.2">
      <c r="A4318" s="324">
        <v>4196</v>
      </c>
      <c r="B4318" s="324">
        <v>419602</v>
      </c>
      <c r="C4318" s="326" t="s">
        <v>7530</v>
      </c>
      <c r="D4318" s="326" t="s">
        <v>4681</v>
      </c>
      <c r="E4318" s="325">
        <v>31533</v>
      </c>
      <c r="F4318" s="325">
        <v>34335</v>
      </c>
      <c r="H4318" s="324" t="s">
        <v>7529</v>
      </c>
    </row>
    <row r="4319" spans="1:8" ht="14.45" customHeight="1" x14ac:dyDescent="0.2">
      <c r="A4319" s="324">
        <v>4235</v>
      </c>
      <c r="B4319" s="324">
        <v>423507</v>
      </c>
      <c r="C4319" s="326" t="s">
        <v>4673</v>
      </c>
      <c r="D4319" s="326" t="s">
        <v>7528</v>
      </c>
      <c r="E4319" s="325">
        <v>31533</v>
      </c>
      <c r="F4319" s="325">
        <v>32509</v>
      </c>
      <c r="H4319" s="324" t="s">
        <v>7527</v>
      </c>
    </row>
    <row r="4320" spans="1:8" ht="14.45" customHeight="1" x14ac:dyDescent="0.2">
      <c r="A4320" s="324">
        <v>4394</v>
      </c>
      <c r="B4320" s="324">
        <v>439404</v>
      </c>
      <c r="C4320" s="326" t="s">
        <v>7162</v>
      </c>
      <c r="D4320" s="326" t="s">
        <v>3916</v>
      </c>
      <c r="E4320" s="325">
        <v>31533</v>
      </c>
      <c r="F4320" s="325">
        <v>36784</v>
      </c>
      <c r="H4320" s="324" t="s">
        <v>4557</v>
      </c>
    </row>
    <row r="4321" spans="1:8" ht="14.45" customHeight="1" x14ac:dyDescent="0.2">
      <c r="A4321" s="324">
        <v>4509</v>
      </c>
      <c r="B4321" s="324">
        <v>450904</v>
      </c>
      <c r="C4321" s="326" t="s">
        <v>7526</v>
      </c>
      <c r="D4321" s="326" t="s">
        <v>7447</v>
      </c>
      <c r="E4321" s="325">
        <v>31533</v>
      </c>
      <c r="F4321" s="325">
        <v>32082</v>
      </c>
      <c r="H4321" s="324" t="s">
        <v>7525</v>
      </c>
    </row>
    <row r="4322" spans="1:8" ht="14.45" customHeight="1" x14ac:dyDescent="0.2">
      <c r="A4322" s="324">
        <v>4529</v>
      </c>
      <c r="B4322" s="324">
        <v>452904</v>
      </c>
      <c r="C4322" s="326" t="s">
        <v>7484</v>
      </c>
      <c r="D4322" s="326" t="s">
        <v>7524</v>
      </c>
      <c r="E4322" s="325">
        <v>31533</v>
      </c>
      <c r="F4322" s="325">
        <v>34151</v>
      </c>
      <c r="H4322" s="324" t="s">
        <v>7523</v>
      </c>
    </row>
    <row r="4323" spans="1:8" ht="14.45" customHeight="1" x14ac:dyDescent="0.2">
      <c r="A4323" s="324">
        <v>4701</v>
      </c>
      <c r="B4323" s="324">
        <v>470102</v>
      </c>
      <c r="C4323" s="326" t="s">
        <v>4034</v>
      </c>
      <c r="D4323" s="326" t="s">
        <v>4033</v>
      </c>
      <c r="E4323" s="325">
        <v>31533</v>
      </c>
      <c r="F4323" s="325">
        <v>32964</v>
      </c>
      <c r="H4323" s="324" t="s">
        <v>4032</v>
      </c>
    </row>
    <row r="4324" spans="1:8" ht="14.45" customHeight="1" x14ac:dyDescent="0.2">
      <c r="A4324" s="324">
        <v>4941</v>
      </c>
      <c r="B4324" s="324">
        <v>494102</v>
      </c>
      <c r="C4324" s="326" t="s">
        <v>3832</v>
      </c>
      <c r="D4324" s="326" t="s">
        <v>3797</v>
      </c>
      <c r="E4324" s="325">
        <v>31533</v>
      </c>
      <c r="F4324" s="325">
        <v>37134</v>
      </c>
      <c r="H4324" s="324" t="s">
        <v>4073</v>
      </c>
    </row>
    <row r="4325" spans="1:8" ht="14.45" customHeight="1" x14ac:dyDescent="0.2">
      <c r="A4325" s="324">
        <v>5205</v>
      </c>
      <c r="B4325" s="324">
        <v>520501</v>
      </c>
      <c r="C4325" s="326" t="s">
        <v>7522</v>
      </c>
      <c r="D4325" s="326" t="s">
        <v>7522</v>
      </c>
      <c r="E4325" s="325">
        <v>31516</v>
      </c>
      <c r="F4325" s="325">
        <v>38046</v>
      </c>
      <c r="H4325" s="324" t="s">
        <v>7521</v>
      </c>
    </row>
    <row r="4326" spans="1:8" ht="14.45" customHeight="1" x14ac:dyDescent="0.2">
      <c r="A4326" s="324">
        <v>4399</v>
      </c>
      <c r="B4326" s="324">
        <v>439902</v>
      </c>
      <c r="C4326" s="326" t="s">
        <v>4420</v>
      </c>
      <c r="D4326" s="326" t="s">
        <v>6623</v>
      </c>
      <c r="E4326" s="325">
        <v>31503</v>
      </c>
      <c r="F4326" s="325">
        <v>34608</v>
      </c>
      <c r="H4326" s="324" t="s">
        <v>6622</v>
      </c>
    </row>
    <row r="4327" spans="1:8" ht="14.45" customHeight="1" x14ac:dyDescent="0.2">
      <c r="A4327" s="324">
        <v>4922</v>
      </c>
      <c r="B4327" s="324">
        <v>492204</v>
      </c>
      <c r="C4327" s="326" t="s">
        <v>6955</v>
      </c>
      <c r="D4327" s="326" t="s">
        <v>3916</v>
      </c>
      <c r="E4327" s="325">
        <v>31503</v>
      </c>
      <c r="F4327" s="325">
        <v>37346</v>
      </c>
      <c r="H4327" s="324" t="s">
        <v>4557</v>
      </c>
    </row>
    <row r="4328" spans="1:8" ht="14.45" customHeight="1" x14ac:dyDescent="0.2">
      <c r="A4328" s="324">
        <v>4931</v>
      </c>
      <c r="B4328" s="324">
        <v>493103</v>
      </c>
      <c r="C4328" s="326" t="s">
        <v>5313</v>
      </c>
      <c r="D4328" s="326" t="s">
        <v>7520</v>
      </c>
      <c r="E4328" s="325">
        <v>31503</v>
      </c>
      <c r="F4328" s="325">
        <v>39842</v>
      </c>
      <c r="G4328" s="324">
        <v>1407832223</v>
      </c>
      <c r="H4328" s="324" t="s">
        <v>7519</v>
      </c>
    </row>
    <row r="4329" spans="1:8" ht="14.45" customHeight="1" x14ac:dyDescent="0.2">
      <c r="A4329" s="324">
        <v>4980</v>
      </c>
      <c r="B4329" s="324">
        <v>498002</v>
      </c>
      <c r="C4329" s="326" t="s">
        <v>7518</v>
      </c>
      <c r="D4329" s="326" t="s">
        <v>7517</v>
      </c>
      <c r="E4329" s="325">
        <v>31503</v>
      </c>
      <c r="F4329" s="325">
        <v>33086</v>
      </c>
      <c r="H4329" s="324" t="s">
        <v>7516</v>
      </c>
    </row>
    <row r="4330" spans="1:8" ht="14.45" customHeight="1" x14ac:dyDescent="0.2">
      <c r="A4330" s="324">
        <v>5023</v>
      </c>
      <c r="B4330" s="324">
        <v>502303</v>
      </c>
      <c r="C4330" s="326" t="s">
        <v>7515</v>
      </c>
      <c r="D4330" s="326" t="s">
        <v>4359</v>
      </c>
      <c r="E4330" s="325">
        <v>31503</v>
      </c>
      <c r="F4330" s="325">
        <v>35431</v>
      </c>
      <c r="H4330" s="324" t="s">
        <v>7514</v>
      </c>
    </row>
    <row r="4331" spans="1:8" ht="14.45" customHeight="1" x14ac:dyDescent="0.2">
      <c r="A4331" s="324">
        <v>5156</v>
      </c>
      <c r="B4331" s="324">
        <v>515602</v>
      </c>
      <c r="C4331" s="326" t="s">
        <v>6368</v>
      </c>
      <c r="D4331" s="326" t="s">
        <v>7513</v>
      </c>
      <c r="E4331" s="325">
        <v>31503</v>
      </c>
      <c r="F4331" s="325">
        <v>39842</v>
      </c>
      <c r="G4331" s="324">
        <v>1457338295</v>
      </c>
      <c r="H4331" s="324" t="s">
        <v>7512</v>
      </c>
    </row>
    <row r="4332" spans="1:8" ht="14.45" customHeight="1" x14ac:dyDescent="0.2">
      <c r="A4332" s="324">
        <v>5107</v>
      </c>
      <c r="B4332" s="324">
        <v>510703</v>
      </c>
      <c r="C4332" s="326" t="s">
        <v>7511</v>
      </c>
      <c r="D4332" s="326" t="s">
        <v>4394</v>
      </c>
      <c r="E4332" s="325">
        <v>31499</v>
      </c>
      <c r="F4332" s="325">
        <v>35582</v>
      </c>
      <c r="H4332" s="324" t="s">
        <v>7510</v>
      </c>
    </row>
    <row r="4333" spans="1:8" ht="14.45" customHeight="1" x14ac:dyDescent="0.2">
      <c r="A4333" s="324">
        <v>5204</v>
      </c>
      <c r="B4333" s="324">
        <v>520401</v>
      </c>
      <c r="C4333" s="326" t="s">
        <v>7509</v>
      </c>
      <c r="D4333" s="326" t="s">
        <v>7106</v>
      </c>
      <c r="E4333" s="325">
        <v>31490</v>
      </c>
      <c r="F4333" s="325">
        <v>34578</v>
      </c>
      <c r="H4333" s="324" t="s">
        <v>7508</v>
      </c>
    </row>
    <row r="4334" spans="1:8" ht="14.45" customHeight="1" x14ac:dyDescent="0.2">
      <c r="A4334" s="324">
        <v>4510</v>
      </c>
      <c r="B4334" s="324">
        <v>451006</v>
      </c>
      <c r="C4334" s="326" t="s">
        <v>7507</v>
      </c>
      <c r="D4334" s="326" t="s">
        <v>7074</v>
      </c>
      <c r="E4334" s="325">
        <v>31477</v>
      </c>
      <c r="F4334" s="325">
        <v>32567</v>
      </c>
      <c r="H4334" s="324" t="s">
        <v>7506</v>
      </c>
    </row>
    <row r="4335" spans="1:8" ht="14.45" customHeight="1" x14ac:dyDescent="0.2">
      <c r="A4335" s="324">
        <v>4861</v>
      </c>
      <c r="B4335" s="324">
        <v>486101</v>
      </c>
      <c r="C4335" s="326" t="s">
        <v>7505</v>
      </c>
      <c r="D4335" s="326" t="s">
        <v>7505</v>
      </c>
      <c r="E4335" s="325">
        <v>31474</v>
      </c>
      <c r="F4335" s="325">
        <v>109574</v>
      </c>
      <c r="G4335" s="324">
        <v>1750388617</v>
      </c>
      <c r="H4335" s="324" t="s">
        <v>7504</v>
      </c>
    </row>
    <row r="4336" spans="1:8" ht="14.45" customHeight="1" x14ac:dyDescent="0.2">
      <c r="A4336" s="324">
        <v>4276</v>
      </c>
      <c r="B4336" s="324">
        <v>427606</v>
      </c>
      <c r="C4336" s="326" t="s">
        <v>7359</v>
      </c>
      <c r="D4336" s="326" t="s">
        <v>4154</v>
      </c>
      <c r="E4336" s="325">
        <v>31472</v>
      </c>
      <c r="F4336" s="325">
        <v>31717</v>
      </c>
      <c r="H4336" s="324" t="s">
        <v>7503</v>
      </c>
    </row>
    <row r="4337" spans="1:8" ht="14.45" customHeight="1" x14ac:dyDescent="0.2">
      <c r="A4337" s="324">
        <v>4681</v>
      </c>
      <c r="B4337" s="324">
        <v>468105</v>
      </c>
      <c r="C4337" s="326" t="s">
        <v>7502</v>
      </c>
      <c r="D4337" s="326" t="s">
        <v>4666</v>
      </c>
      <c r="E4337" s="325">
        <v>31472</v>
      </c>
      <c r="F4337" s="325">
        <v>32234</v>
      </c>
      <c r="H4337" s="324" t="s">
        <v>7501</v>
      </c>
    </row>
    <row r="4338" spans="1:8" ht="14.45" customHeight="1" x14ac:dyDescent="0.2">
      <c r="A4338" s="324">
        <v>4916</v>
      </c>
      <c r="B4338" s="324">
        <v>491607</v>
      </c>
      <c r="C4338" s="326" t="s">
        <v>7445</v>
      </c>
      <c r="D4338" s="326" t="s">
        <v>7500</v>
      </c>
      <c r="E4338" s="325">
        <v>31472</v>
      </c>
      <c r="F4338" s="325">
        <v>32478</v>
      </c>
      <c r="H4338" s="324" t="s">
        <v>7499</v>
      </c>
    </row>
    <row r="4339" spans="1:8" ht="14.45" customHeight="1" x14ac:dyDescent="0.2">
      <c r="A4339" s="324">
        <v>4939</v>
      </c>
      <c r="B4339" s="324">
        <v>493903</v>
      </c>
      <c r="C4339" s="326" t="s">
        <v>5500</v>
      </c>
      <c r="D4339" s="326" t="s">
        <v>7498</v>
      </c>
      <c r="E4339" s="325">
        <v>31472</v>
      </c>
      <c r="F4339" s="325">
        <v>32143</v>
      </c>
      <c r="H4339" s="324" t="s">
        <v>7497</v>
      </c>
    </row>
    <row r="4340" spans="1:8" ht="14.45" customHeight="1" x14ac:dyDescent="0.2">
      <c r="A4340" s="324">
        <v>4982</v>
      </c>
      <c r="B4340" s="324">
        <v>498206</v>
      </c>
      <c r="C4340" s="326" t="s">
        <v>7496</v>
      </c>
      <c r="D4340" s="326" t="s">
        <v>7495</v>
      </c>
      <c r="E4340" s="325">
        <v>31472</v>
      </c>
      <c r="F4340" s="325">
        <v>31868</v>
      </c>
      <c r="H4340" s="324" t="s">
        <v>7494</v>
      </c>
    </row>
    <row r="4341" spans="1:8" ht="14.45" customHeight="1" x14ac:dyDescent="0.2">
      <c r="A4341" s="324">
        <v>5030</v>
      </c>
      <c r="B4341" s="324">
        <v>503005</v>
      </c>
      <c r="C4341" s="326" t="s">
        <v>3832</v>
      </c>
      <c r="E4341" s="325">
        <v>31472</v>
      </c>
      <c r="F4341" s="325">
        <v>31656</v>
      </c>
      <c r="H4341" s="324" t="s">
        <v>7493</v>
      </c>
    </row>
    <row r="4342" spans="1:8" ht="14.45" customHeight="1" x14ac:dyDescent="0.2">
      <c r="A4342" s="324">
        <v>5184</v>
      </c>
      <c r="B4342" s="324">
        <v>518402</v>
      </c>
      <c r="C4342" s="326" t="s">
        <v>7047</v>
      </c>
      <c r="D4342" s="326" t="s">
        <v>7492</v>
      </c>
      <c r="E4342" s="325">
        <v>31472</v>
      </c>
      <c r="F4342" s="325">
        <v>33390</v>
      </c>
      <c r="H4342" s="324" t="s">
        <v>7491</v>
      </c>
    </row>
    <row r="4343" spans="1:8" ht="14.45" customHeight="1" x14ac:dyDescent="0.2">
      <c r="A4343" s="324">
        <v>5201</v>
      </c>
      <c r="B4343" s="324">
        <v>520101</v>
      </c>
      <c r="C4343" s="326" t="s">
        <v>7490</v>
      </c>
      <c r="D4343" s="326" t="s">
        <v>7489</v>
      </c>
      <c r="E4343" s="325">
        <v>31462</v>
      </c>
      <c r="F4343" s="325">
        <v>32387</v>
      </c>
      <c r="H4343" s="324" t="s">
        <v>7488</v>
      </c>
    </row>
    <row r="4344" spans="1:8" ht="14.45" customHeight="1" x14ac:dyDescent="0.2">
      <c r="A4344" s="324">
        <v>4587</v>
      </c>
      <c r="B4344" s="324">
        <v>458703</v>
      </c>
      <c r="C4344" s="326" t="s">
        <v>4157</v>
      </c>
      <c r="D4344" s="326" t="s">
        <v>3916</v>
      </c>
      <c r="E4344" s="325">
        <v>31457</v>
      </c>
      <c r="F4344" s="325">
        <v>36130</v>
      </c>
      <c r="H4344" s="324" t="s">
        <v>4557</v>
      </c>
    </row>
    <row r="4345" spans="1:8" ht="14.45" customHeight="1" x14ac:dyDescent="0.2">
      <c r="A4345" s="324">
        <v>4988</v>
      </c>
      <c r="B4345" s="324">
        <v>498805</v>
      </c>
      <c r="C4345" s="326" t="s">
        <v>7487</v>
      </c>
      <c r="E4345" s="325">
        <v>31457</v>
      </c>
      <c r="F4345" s="325">
        <v>31869</v>
      </c>
      <c r="H4345" s="324" t="s">
        <v>7486</v>
      </c>
    </row>
    <row r="4346" spans="1:8" ht="14.45" customHeight="1" x14ac:dyDescent="0.2">
      <c r="A4346" s="324">
        <v>5148</v>
      </c>
      <c r="B4346" s="324">
        <v>514804</v>
      </c>
      <c r="C4346" s="326" t="s">
        <v>7485</v>
      </c>
      <c r="E4346" s="325">
        <v>31457</v>
      </c>
      <c r="F4346" s="325">
        <v>31517</v>
      </c>
      <c r="H4346" s="324" t="s">
        <v>7451</v>
      </c>
    </row>
    <row r="4347" spans="1:8" ht="14.45" customHeight="1" x14ac:dyDescent="0.2">
      <c r="A4347" s="324">
        <v>5202</v>
      </c>
      <c r="B4347" s="324">
        <v>520201</v>
      </c>
      <c r="C4347" s="326" t="s">
        <v>7484</v>
      </c>
      <c r="D4347" s="326" t="s">
        <v>7483</v>
      </c>
      <c r="E4347" s="325">
        <v>31455</v>
      </c>
      <c r="F4347" s="325">
        <v>31686</v>
      </c>
      <c r="H4347" s="324" t="s">
        <v>7482</v>
      </c>
    </row>
    <row r="4348" spans="1:8" ht="14.45" customHeight="1" x14ac:dyDescent="0.2">
      <c r="A4348" s="324">
        <v>5033</v>
      </c>
      <c r="B4348" s="324">
        <v>503303</v>
      </c>
      <c r="C4348" s="326" t="s">
        <v>7481</v>
      </c>
      <c r="D4348" s="326" t="s">
        <v>5703</v>
      </c>
      <c r="E4348" s="325">
        <v>31453</v>
      </c>
      <c r="F4348" s="325">
        <v>32416</v>
      </c>
      <c r="H4348" s="324" t="s">
        <v>5702</v>
      </c>
    </row>
    <row r="4349" spans="1:8" ht="14.45" customHeight="1" x14ac:dyDescent="0.2">
      <c r="A4349" s="324">
        <v>5105</v>
      </c>
      <c r="B4349" s="324">
        <v>510503</v>
      </c>
      <c r="C4349" s="326" t="s">
        <v>6479</v>
      </c>
      <c r="D4349" s="326" t="s">
        <v>4394</v>
      </c>
      <c r="E4349" s="325">
        <v>31447</v>
      </c>
      <c r="F4349" s="325">
        <v>35582</v>
      </c>
      <c r="H4349" s="324" t="s">
        <v>7480</v>
      </c>
    </row>
    <row r="4350" spans="1:8" ht="14.45" customHeight="1" x14ac:dyDescent="0.2">
      <c r="A4350" s="324">
        <v>4027</v>
      </c>
      <c r="B4350" s="324">
        <v>402705</v>
      </c>
      <c r="C4350" s="326" t="s">
        <v>7479</v>
      </c>
      <c r="D4350" s="326" t="s">
        <v>7234</v>
      </c>
      <c r="E4350" s="325">
        <v>31444</v>
      </c>
      <c r="F4350" s="325">
        <v>31707</v>
      </c>
      <c r="H4350" s="324" t="s">
        <v>7233</v>
      </c>
    </row>
    <row r="4351" spans="1:8" ht="14.45" customHeight="1" x14ac:dyDescent="0.2">
      <c r="A4351" s="324">
        <v>4067</v>
      </c>
      <c r="B4351" s="324">
        <v>406706</v>
      </c>
      <c r="C4351" s="326" t="s">
        <v>5107</v>
      </c>
      <c r="E4351" s="325">
        <v>31444</v>
      </c>
      <c r="F4351" s="325">
        <v>32387</v>
      </c>
      <c r="H4351" s="324" t="s">
        <v>7478</v>
      </c>
    </row>
    <row r="4352" spans="1:8" ht="14.45" customHeight="1" x14ac:dyDescent="0.2">
      <c r="A4352" s="324">
        <v>4475</v>
      </c>
      <c r="B4352" s="324">
        <v>447502</v>
      </c>
      <c r="C4352" s="326" t="s">
        <v>4324</v>
      </c>
      <c r="D4352" s="326" t="s">
        <v>4154</v>
      </c>
      <c r="E4352" s="325">
        <v>31444</v>
      </c>
      <c r="F4352" s="325">
        <v>31449</v>
      </c>
      <c r="H4352" s="324" t="s">
        <v>7477</v>
      </c>
    </row>
    <row r="4353" spans="1:8" ht="14.45" customHeight="1" x14ac:dyDescent="0.2">
      <c r="A4353" s="324">
        <v>4561</v>
      </c>
      <c r="B4353" s="324">
        <v>456104</v>
      </c>
      <c r="C4353" s="326" t="s">
        <v>5007</v>
      </c>
      <c r="D4353" s="326" t="s">
        <v>5007</v>
      </c>
      <c r="E4353" s="325">
        <v>31444</v>
      </c>
      <c r="F4353" s="325">
        <v>39964</v>
      </c>
      <c r="G4353" s="324">
        <v>1013910587</v>
      </c>
      <c r="H4353" s="324" t="s">
        <v>7476</v>
      </c>
    </row>
    <row r="4354" spans="1:8" ht="14.45" customHeight="1" x14ac:dyDescent="0.2">
      <c r="A4354" s="324">
        <v>4819</v>
      </c>
      <c r="B4354" s="324">
        <v>481905</v>
      </c>
      <c r="C4354" s="326" t="s">
        <v>5817</v>
      </c>
      <c r="E4354" s="325">
        <v>31444</v>
      </c>
      <c r="F4354" s="325">
        <v>32387</v>
      </c>
      <c r="H4354" s="324" t="s">
        <v>7475</v>
      </c>
    </row>
    <row r="4355" spans="1:8" ht="14.45" customHeight="1" x14ac:dyDescent="0.2">
      <c r="A4355" s="324">
        <v>4881</v>
      </c>
      <c r="B4355" s="324">
        <v>488103</v>
      </c>
      <c r="C4355" s="326" t="s">
        <v>4923</v>
      </c>
      <c r="D4355" s="326" t="s">
        <v>7128</v>
      </c>
      <c r="E4355" s="325">
        <v>31444</v>
      </c>
      <c r="F4355" s="325">
        <v>31686</v>
      </c>
      <c r="H4355" s="324" t="s">
        <v>7474</v>
      </c>
    </row>
    <row r="4356" spans="1:8" ht="14.45" customHeight="1" x14ac:dyDescent="0.2">
      <c r="A4356" s="324">
        <v>4884</v>
      </c>
      <c r="B4356" s="324">
        <v>488403</v>
      </c>
      <c r="C4356" s="326" t="s">
        <v>3784</v>
      </c>
      <c r="D4356" s="326" t="s">
        <v>7473</v>
      </c>
      <c r="E4356" s="325">
        <v>31444</v>
      </c>
      <c r="F4356" s="325">
        <v>31686</v>
      </c>
      <c r="H4356" s="324" t="s">
        <v>7472</v>
      </c>
    </row>
    <row r="4357" spans="1:8" ht="14.45" customHeight="1" x14ac:dyDescent="0.2">
      <c r="A4357" s="324">
        <v>5052</v>
      </c>
      <c r="B4357" s="324">
        <v>505204</v>
      </c>
      <c r="C4357" s="326" t="s">
        <v>7113</v>
      </c>
      <c r="D4357" s="326" t="s">
        <v>7471</v>
      </c>
      <c r="E4357" s="325">
        <v>31444</v>
      </c>
      <c r="F4357" s="325">
        <v>37225</v>
      </c>
      <c r="H4357" s="324" t="s">
        <v>7470</v>
      </c>
    </row>
    <row r="4358" spans="1:8" ht="14.45" customHeight="1" x14ac:dyDescent="0.2">
      <c r="A4358" s="324">
        <v>5143</v>
      </c>
      <c r="B4358" s="324">
        <v>514302</v>
      </c>
      <c r="C4358" s="326" t="s">
        <v>7469</v>
      </c>
      <c r="D4358" s="326" t="s">
        <v>3777</v>
      </c>
      <c r="E4358" s="325">
        <v>31444</v>
      </c>
      <c r="F4358" s="325">
        <v>31747</v>
      </c>
      <c r="H4358" s="324" t="s">
        <v>7468</v>
      </c>
    </row>
    <row r="4359" spans="1:8" ht="14.45" customHeight="1" x14ac:dyDescent="0.2">
      <c r="A4359" s="324">
        <v>5164</v>
      </c>
      <c r="B4359" s="324">
        <v>516404</v>
      </c>
      <c r="C4359" s="326" t="s">
        <v>7467</v>
      </c>
      <c r="D4359" s="326" t="s">
        <v>7074</v>
      </c>
      <c r="E4359" s="325">
        <v>31444</v>
      </c>
      <c r="F4359" s="325">
        <v>32369</v>
      </c>
      <c r="H4359" s="324" t="s">
        <v>7154</v>
      </c>
    </row>
    <row r="4360" spans="1:8" ht="14.45" customHeight="1" x14ac:dyDescent="0.2">
      <c r="A4360" s="324">
        <v>5115</v>
      </c>
      <c r="B4360" s="324">
        <v>511503</v>
      </c>
      <c r="C4360" s="326" t="s">
        <v>7466</v>
      </c>
      <c r="D4360" s="326" t="s">
        <v>4394</v>
      </c>
      <c r="E4360" s="325">
        <v>31426</v>
      </c>
      <c r="F4360" s="325">
        <v>35582</v>
      </c>
      <c r="H4360" s="324" t="s">
        <v>6968</v>
      </c>
    </row>
    <row r="4361" spans="1:8" ht="14.45" customHeight="1" x14ac:dyDescent="0.2">
      <c r="A4361" s="324">
        <v>4334</v>
      </c>
      <c r="B4361" s="324">
        <v>433403</v>
      </c>
      <c r="C4361" s="326" t="s">
        <v>5433</v>
      </c>
      <c r="D4361" s="326" t="s">
        <v>3797</v>
      </c>
      <c r="E4361" s="325">
        <v>31414</v>
      </c>
      <c r="F4361" s="325">
        <v>38960</v>
      </c>
      <c r="H4361" s="324" t="s">
        <v>4073</v>
      </c>
    </row>
    <row r="4362" spans="1:8" ht="14.45" customHeight="1" x14ac:dyDescent="0.2">
      <c r="A4362" s="324">
        <v>4125</v>
      </c>
      <c r="B4362" s="324">
        <v>412506</v>
      </c>
      <c r="C4362" s="326" t="s">
        <v>6064</v>
      </c>
      <c r="D4362" s="326" t="s">
        <v>3916</v>
      </c>
      <c r="E4362" s="325">
        <v>31413</v>
      </c>
      <c r="F4362" s="325">
        <v>33611</v>
      </c>
      <c r="H4362" s="324" t="s">
        <v>4557</v>
      </c>
    </row>
    <row r="4363" spans="1:8" ht="14.45" customHeight="1" x14ac:dyDescent="0.2">
      <c r="A4363" s="324">
        <v>4248</v>
      </c>
      <c r="B4363" s="324">
        <v>424804</v>
      </c>
      <c r="C4363" s="326" t="s">
        <v>6800</v>
      </c>
      <c r="D4363" s="326" t="s">
        <v>7150</v>
      </c>
      <c r="E4363" s="325">
        <v>31413</v>
      </c>
      <c r="F4363" s="325">
        <v>42886</v>
      </c>
      <c r="G4363" s="324">
        <v>1760579536</v>
      </c>
      <c r="H4363" s="324" t="s">
        <v>7465</v>
      </c>
    </row>
    <row r="4364" spans="1:8" ht="14.45" customHeight="1" x14ac:dyDescent="0.2">
      <c r="A4364" s="324">
        <v>4731</v>
      </c>
      <c r="B4364" s="324">
        <v>473106</v>
      </c>
      <c r="C4364" s="326" t="s">
        <v>5987</v>
      </c>
      <c r="D4364" s="326" t="s">
        <v>3777</v>
      </c>
      <c r="E4364" s="325">
        <v>31413</v>
      </c>
      <c r="F4364" s="325">
        <v>31778</v>
      </c>
      <c r="H4364" s="324" t="s">
        <v>7464</v>
      </c>
    </row>
    <row r="4365" spans="1:8" ht="14.45" customHeight="1" x14ac:dyDescent="0.2">
      <c r="A4365" s="324">
        <v>4909</v>
      </c>
      <c r="B4365" s="324">
        <v>490905</v>
      </c>
      <c r="C4365" s="326" t="s">
        <v>7463</v>
      </c>
      <c r="D4365" s="326" t="s">
        <v>6563</v>
      </c>
      <c r="E4365" s="325">
        <v>31413</v>
      </c>
      <c r="F4365" s="325">
        <v>32509</v>
      </c>
      <c r="H4365" s="324" t="s">
        <v>6562</v>
      </c>
    </row>
    <row r="4366" spans="1:8" ht="14.45" customHeight="1" x14ac:dyDescent="0.2">
      <c r="A4366" s="324">
        <v>4992</v>
      </c>
      <c r="B4366" s="324">
        <v>499203</v>
      </c>
      <c r="C4366" s="326" t="s">
        <v>7462</v>
      </c>
      <c r="D4366" s="326" t="s">
        <v>6712</v>
      </c>
      <c r="E4366" s="325">
        <v>31413</v>
      </c>
      <c r="F4366" s="325">
        <v>34516</v>
      </c>
      <c r="H4366" s="324" t="s">
        <v>6711</v>
      </c>
    </row>
    <row r="4367" spans="1:8" ht="14.45" customHeight="1" x14ac:dyDescent="0.2">
      <c r="A4367" s="324">
        <v>4163</v>
      </c>
      <c r="B4367" s="324">
        <v>416301</v>
      </c>
      <c r="C4367" s="326" t="s">
        <v>7461</v>
      </c>
      <c r="D4367" s="326" t="s">
        <v>7460</v>
      </c>
      <c r="E4367" s="325">
        <v>31400</v>
      </c>
      <c r="F4367" s="325">
        <v>35339</v>
      </c>
      <c r="H4367" s="324" t="s">
        <v>7459</v>
      </c>
    </row>
    <row r="4368" spans="1:8" ht="14.45" customHeight="1" x14ac:dyDescent="0.2">
      <c r="A4368" s="324">
        <v>4420</v>
      </c>
      <c r="B4368" s="324">
        <v>442004</v>
      </c>
      <c r="C4368" s="326" t="s">
        <v>7367</v>
      </c>
      <c r="D4368" s="326" t="s">
        <v>6792</v>
      </c>
      <c r="E4368" s="325">
        <v>31398</v>
      </c>
      <c r="F4368" s="325">
        <v>31956</v>
      </c>
      <c r="H4368" s="324" t="s">
        <v>7366</v>
      </c>
    </row>
    <row r="4369" spans="1:8" ht="14.45" customHeight="1" x14ac:dyDescent="0.2">
      <c r="A4369" s="324">
        <v>4531</v>
      </c>
      <c r="B4369" s="324">
        <v>453106</v>
      </c>
      <c r="C4369" s="326" t="s">
        <v>7362</v>
      </c>
      <c r="D4369" s="326" t="s">
        <v>7458</v>
      </c>
      <c r="E4369" s="325">
        <v>31398</v>
      </c>
      <c r="F4369" s="325">
        <v>31761</v>
      </c>
      <c r="H4369" s="324" t="s">
        <v>7457</v>
      </c>
    </row>
    <row r="4370" spans="1:8" ht="14.45" customHeight="1" x14ac:dyDescent="0.2">
      <c r="A4370" s="324">
        <v>4646</v>
      </c>
      <c r="B4370" s="324">
        <v>464605</v>
      </c>
      <c r="C4370" s="326" t="s">
        <v>6393</v>
      </c>
      <c r="D4370" s="326" t="s">
        <v>6755</v>
      </c>
      <c r="E4370" s="325">
        <v>31398</v>
      </c>
      <c r="F4370" s="325">
        <v>32751</v>
      </c>
      <c r="H4370" s="324" t="s">
        <v>6754</v>
      </c>
    </row>
    <row r="4371" spans="1:8" ht="14.45" customHeight="1" x14ac:dyDescent="0.2">
      <c r="A4371" s="324">
        <v>4926</v>
      </c>
      <c r="B4371" s="324">
        <v>492604</v>
      </c>
      <c r="C4371" s="326" t="s">
        <v>7456</v>
      </c>
      <c r="D4371" s="326" t="s">
        <v>7207</v>
      </c>
      <c r="E4371" s="325">
        <v>31398</v>
      </c>
      <c r="F4371" s="325">
        <v>31685</v>
      </c>
      <c r="H4371" s="324" t="s">
        <v>7206</v>
      </c>
    </row>
    <row r="4372" spans="1:8" ht="14.45" customHeight="1" x14ac:dyDescent="0.2">
      <c r="A4372" s="324">
        <v>4223</v>
      </c>
      <c r="B4372" s="324">
        <v>422307</v>
      </c>
      <c r="C4372" s="326" t="s">
        <v>7455</v>
      </c>
      <c r="D4372" s="326" t="s">
        <v>3928</v>
      </c>
      <c r="E4372" s="325">
        <v>31392</v>
      </c>
      <c r="F4372" s="325">
        <v>37621</v>
      </c>
      <c r="H4372" s="324" t="s">
        <v>5829</v>
      </c>
    </row>
    <row r="4373" spans="1:8" ht="14.45" customHeight="1" x14ac:dyDescent="0.2">
      <c r="A4373" s="324">
        <v>4432</v>
      </c>
      <c r="B4373" s="324">
        <v>443204</v>
      </c>
      <c r="C4373" s="326" t="s">
        <v>7454</v>
      </c>
      <c r="D4373" s="326" t="s">
        <v>7453</v>
      </c>
      <c r="E4373" s="325">
        <v>31392</v>
      </c>
      <c r="F4373" s="325">
        <v>32203</v>
      </c>
      <c r="H4373" s="324" t="s">
        <v>7452</v>
      </c>
    </row>
    <row r="4374" spans="1:8" ht="14.45" customHeight="1" x14ac:dyDescent="0.2">
      <c r="A4374" s="324">
        <v>5148</v>
      </c>
      <c r="B4374" s="324">
        <v>514803</v>
      </c>
      <c r="C4374" s="326" t="s">
        <v>6402</v>
      </c>
      <c r="E4374" s="325">
        <v>31386</v>
      </c>
      <c r="F4374" s="325">
        <v>31457</v>
      </c>
      <c r="H4374" s="324" t="s">
        <v>7451</v>
      </c>
    </row>
    <row r="4375" spans="1:8" ht="14.45" customHeight="1" x14ac:dyDescent="0.2">
      <c r="A4375" s="324">
        <v>5126</v>
      </c>
      <c r="B4375" s="324">
        <v>512604</v>
      </c>
      <c r="C4375" s="326" t="s">
        <v>6404</v>
      </c>
      <c r="E4375" s="325">
        <v>31385</v>
      </c>
      <c r="F4375" s="325">
        <v>31457</v>
      </c>
      <c r="H4375" s="324" t="s">
        <v>7450</v>
      </c>
    </row>
    <row r="4376" spans="1:8" ht="14.45" customHeight="1" x14ac:dyDescent="0.2">
      <c r="A4376" s="324">
        <v>4725</v>
      </c>
      <c r="B4376" s="324">
        <v>472504</v>
      </c>
      <c r="C4376" s="326" t="s">
        <v>4024</v>
      </c>
      <c r="D4376" s="326" t="s">
        <v>7449</v>
      </c>
      <c r="E4376" s="325">
        <v>31383</v>
      </c>
      <c r="F4376" s="325">
        <v>31867</v>
      </c>
      <c r="H4376" s="324" t="s">
        <v>7448</v>
      </c>
    </row>
    <row r="4377" spans="1:8" ht="14.45" customHeight="1" x14ac:dyDescent="0.2">
      <c r="A4377" s="324">
        <v>4298</v>
      </c>
      <c r="B4377" s="324">
        <v>429808</v>
      </c>
      <c r="C4377" s="326" t="s">
        <v>4553</v>
      </c>
      <c r="D4377" s="326" t="s">
        <v>7447</v>
      </c>
      <c r="E4377" s="325">
        <v>31382</v>
      </c>
      <c r="F4377" s="325">
        <v>32021</v>
      </c>
      <c r="H4377" s="324" t="s">
        <v>7446</v>
      </c>
    </row>
    <row r="4378" spans="1:8" ht="14.45" customHeight="1" x14ac:dyDescent="0.2">
      <c r="A4378" s="324">
        <v>4301</v>
      </c>
      <c r="B4378" s="324">
        <v>430103</v>
      </c>
      <c r="C4378" s="326" t="s">
        <v>7445</v>
      </c>
      <c r="D4378" s="326" t="s">
        <v>4755</v>
      </c>
      <c r="E4378" s="325">
        <v>31382</v>
      </c>
      <c r="F4378" s="325">
        <v>32007</v>
      </c>
      <c r="H4378" s="324" t="s">
        <v>4754</v>
      </c>
    </row>
    <row r="4379" spans="1:8" ht="14.45" customHeight="1" x14ac:dyDescent="0.2">
      <c r="A4379" s="324">
        <v>4537</v>
      </c>
      <c r="B4379" s="324">
        <v>453702</v>
      </c>
      <c r="C4379" s="326" t="s">
        <v>4215</v>
      </c>
      <c r="D4379" s="326" t="s">
        <v>7444</v>
      </c>
      <c r="E4379" s="325">
        <v>31382</v>
      </c>
      <c r="F4379" s="325">
        <v>33086</v>
      </c>
      <c r="H4379" s="324" t="s">
        <v>7443</v>
      </c>
    </row>
    <row r="4380" spans="1:8" ht="14.45" customHeight="1" x14ac:dyDescent="0.2">
      <c r="A4380" s="324">
        <v>5077</v>
      </c>
      <c r="B4380" s="324">
        <v>507704</v>
      </c>
      <c r="C4380" s="326" t="s">
        <v>7442</v>
      </c>
      <c r="D4380" s="326" t="s">
        <v>7441</v>
      </c>
      <c r="E4380" s="325">
        <v>31382</v>
      </c>
      <c r="F4380" s="325">
        <v>32278</v>
      </c>
      <c r="H4380" s="324" t="s">
        <v>7440</v>
      </c>
    </row>
    <row r="4381" spans="1:8" ht="14.45" customHeight="1" x14ac:dyDescent="0.2">
      <c r="A4381" s="324">
        <v>5194</v>
      </c>
      <c r="B4381" s="324">
        <v>519402</v>
      </c>
      <c r="C4381" s="326" t="s">
        <v>7342</v>
      </c>
      <c r="D4381" s="326" t="s">
        <v>7439</v>
      </c>
      <c r="E4381" s="325">
        <v>31382</v>
      </c>
      <c r="F4381" s="325">
        <v>31625</v>
      </c>
      <c r="H4381" s="324" t="s">
        <v>7438</v>
      </c>
    </row>
    <row r="4382" spans="1:8" ht="14.45" customHeight="1" x14ac:dyDescent="0.2">
      <c r="A4382" s="324">
        <v>4962</v>
      </c>
      <c r="B4382" s="324">
        <v>496202</v>
      </c>
      <c r="C4382" s="326" t="s">
        <v>7437</v>
      </c>
      <c r="D4382" s="326" t="s">
        <v>3797</v>
      </c>
      <c r="E4382" s="325">
        <v>31378</v>
      </c>
      <c r="F4382" s="325">
        <v>39844</v>
      </c>
      <c r="G4382" s="324">
        <v>1205973799</v>
      </c>
      <c r="H4382" s="324" t="s">
        <v>4073</v>
      </c>
    </row>
    <row r="4383" spans="1:8" ht="14.45" customHeight="1" x14ac:dyDescent="0.2">
      <c r="A4383" s="324">
        <v>4270</v>
      </c>
      <c r="B4383" s="324">
        <v>427004</v>
      </c>
      <c r="C4383" s="326" t="s">
        <v>7326</v>
      </c>
      <c r="D4383" s="326" t="s">
        <v>7298</v>
      </c>
      <c r="E4383" s="325">
        <v>31376</v>
      </c>
      <c r="F4383" s="325">
        <v>31809</v>
      </c>
      <c r="H4383" s="324" t="s">
        <v>7325</v>
      </c>
    </row>
    <row r="4384" spans="1:8" ht="14.45" customHeight="1" x14ac:dyDescent="0.2">
      <c r="A4384" s="324">
        <v>4353</v>
      </c>
      <c r="B4384" s="324">
        <v>435306</v>
      </c>
      <c r="C4384" s="326" t="s">
        <v>5431</v>
      </c>
      <c r="D4384" s="326" t="s">
        <v>3916</v>
      </c>
      <c r="E4384" s="325">
        <v>31376</v>
      </c>
      <c r="F4384" s="325">
        <v>31809</v>
      </c>
      <c r="H4384" s="324" t="s">
        <v>7436</v>
      </c>
    </row>
    <row r="4385" spans="1:8" ht="14.45" customHeight="1" x14ac:dyDescent="0.2">
      <c r="A4385" s="324">
        <v>4618</v>
      </c>
      <c r="B4385" s="324">
        <v>461805</v>
      </c>
      <c r="C4385" s="326" t="s">
        <v>7306</v>
      </c>
      <c r="D4385" s="326" t="s">
        <v>7298</v>
      </c>
      <c r="E4385" s="325">
        <v>31376</v>
      </c>
      <c r="F4385" s="325">
        <v>31809</v>
      </c>
      <c r="H4385" s="324" t="s">
        <v>7305</v>
      </c>
    </row>
    <row r="4386" spans="1:8" ht="14.45" customHeight="1" x14ac:dyDescent="0.2">
      <c r="A4386" s="324">
        <v>4851</v>
      </c>
      <c r="B4386" s="324">
        <v>485105</v>
      </c>
      <c r="C4386" s="326" t="s">
        <v>6021</v>
      </c>
      <c r="D4386" s="326" t="s">
        <v>7298</v>
      </c>
      <c r="E4386" s="325">
        <v>31376</v>
      </c>
      <c r="F4386" s="325">
        <v>31809</v>
      </c>
      <c r="H4386" s="324" t="s">
        <v>7323</v>
      </c>
    </row>
    <row r="4387" spans="1:8" ht="14.45" customHeight="1" x14ac:dyDescent="0.2">
      <c r="A4387" s="324">
        <v>5059</v>
      </c>
      <c r="B4387" s="324">
        <v>505904</v>
      </c>
      <c r="C4387" s="326" t="s">
        <v>6855</v>
      </c>
      <c r="D4387" s="326" t="s">
        <v>7298</v>
      </c>
      <c r="E4387" s="325">
        <v>31376</v>
      </c>
      <c r="F4387" s="325">
        <v>31809</v>
      </c>
      <c r="H4387" s="324" t="s">
        <v>7299</v>
      </c>
    </row>
    <row r="4388" spans="1:8" ht="14.45" customHeight="1" x14ac:dyDescent="0.2">
      <c r="A4388" s="324">
        <v>5080</v>
      </c>
      <c r="B4388" s="324">
        <v>508005</v>
      </c>
      <c r="C4388" s="326" t="s">
        <v>7435</v>
      </c>
      <c r="D4388" s="326" t="s">
        <v>7298</v>
      </c>
      <c r="E4388" s="325">
        <v>31376</v>
      </c>
      <c r="F4388" s="325">
        <v>31809</v>
      </c>
      <c r="H4388" s="324" t="s">
        <v>7297</v>
      </c>
    </row>
    <row r="4389" spans="1:8" ht="14.45" customHeight="1" x14ac:dyDescent="0.2">
      <c r="A4389" s="324">
        <v>5199</v>
      </c>
      <c r="B4389" s="324">
        <v>519901</v>
      </c>
      <c r="C4389" s="326" t="s">
        <v>7434</v>
      </c>
      <c r="D4389" s="326" t="s">
        <v>7433</v>
      </c>
      <c r="E4389" s="325">
        <v>31372</v>
      </c>
      <c r="F4389" s="325">
        <v>32387</v>
      </c>
      <c r="H4389" s="324" t="s">
        <v>7432</v>
      </c>
    </row>
    <row r="4390" spans="1:8" ht="14.45" customHeight="1" x14ac:dyDescent="0.2">
      <c r="A4390" s="324">
        <v>4769</v>
      </c>
      <c r="B4390" s="324">
        <v>476902</v>
      </c>
      <c r="C4390" s="326" t="s">
        <v>7431</v>
      </c>
      <c r="D4390" s="326" t="s">
        <v>7430</v>
      </c>
      <c r="E4390" s="325">
        <v>31371</v>
      </c>
      <c r="F4390" s="325">
        <v>32721</v>
      </c>
      <c r="H4390" s="324" t="s">
        <v>7429</v>
      </c>
    </row>
    <row r="4391" spans="1:8" ht="14.45" customHeight="1" x14ac:dyDescent="0.2">
      <c r="A4391" s="324">
        <v>4760</v>
      </c>
      <c r="B4391" s="324">
        <v>476003</v>
      </c>
      <c r="C4391" s="326" t="s">
        <v>3962</v>
      </c>
      <c r="D4391" s="326" t="s">
        <v>3797</v>
      </c>
      <c r="E4391" s="325">
        <v>31369</v>
      </c>
      <c r="F4391" s="325">
        <v>37407</v>
      </c>
      <c r="H4391" s="324" t="s">
        <v>4073</v>
      </c>
    </row>
    <row r="4392" spans="1:8" ht="14.45" customHeight="1" x14ac:dyDescent="0.2">
      <c r="A4392" s="324">
        <v>5150</v>
      </c>
      <c r="B4392" s="324">
        <v>515002</v>
      </c>
      <c r="C4392" s="326" t="s">
        <v>6221</v>
      </c>
      <c r="D4392" s="326" t="s">
        <v>7428</v>
      </c>
      <c r="E4392" s="325">
        <v>31366</v>
      </c>
      <c r="F4392" s="325">
        <v>38291</v>
      </c>
      <c r="H4392" s="324" t="s">
        <v>7427</v>
      </c>
    </row>
    <row r="4393" spans="1:8" ht="14.45" customHeight="1" x14ac:dyDescent="0.2">
      <c r="A4393" s="324">
        <v>5198</v>
      </c>
      <c r="B4393" s="324">
        <v>519801</v>
      </c>
      <c r="C4393" s="326" t="s">
        <v>7426</v>
      </c>
      <c r="D4393" s="326" t="s">
        <v>7425</v>
      </c>
      <c r="E4393" s="325">
        <v>31366</v>
      </c>
      <c r="F4393" s="325">
        <v>31625</v>
      </c>
      <c r="H4393" s="324" t="s">
        <v>7424</v>
      </c>
    </row>
    <row r="4394" spans="1:8" ht="14.45" customHeight="1" x14ac:dyDescent="0.2">
      <c r="A4394" s="324">
        <v>5197</v>
      </c>
      <c r="B4394" s="324">
        <v>519701</v>
      </c>
      <c r="C4394" s="326" t="s">
        <v>7423</v>
      </c>
      <c r="D4394" s="326" t="s">
        <v>7422</v>
      </c>
      <c r="E4394" s="325">
        <v>31356</v>
      </c>
      <c r="F4394" s="325">
        <v>31990</v>
      </c>
      <c r="H4394" s="324" t="s">
        <v>7421</v>
      </c>
    </row>
    <row r="4395" spans="1:8" ht="14.45" customHeight="1" x14ac:dyDescent="0.2">
      <c r="A4395" s="324">
        <v>4004</v>
      </c>
      <c r="B4395" s="324">
        <v>400403</v>
      </c>
      <c r="C4395" s="326" t="s">
        <v>7420</v>
      </c>
      <c r="D4395" s="326" t="s">
        <v>7420</v>
      </c>
      <c r="E4395" s="325">
        <v>31352</v>
      </c>
      <c r="F4395" s="325">
        <v>40542</v>
      </c>
      <c r="G4395" s="324">
        <v>1053309575</v>
      </c>
      <c r="H4395" s="324" t="s">
        <v>7419</v>
      </c>
    </row>
    <row r="4396" spans="1:8" ht="14.45" customHeight="1" x14ac:dyDescent="0.2">
      <c r="A4396" s="324">
        <v>4031</v>
      </c>
      <c r="B4396" s="324">
        <v>403104</v>
      </c>
      <c r="C4396" s="326" t="s">
        <v>7418</v>
      </c>
      <c r="D4396" s="326" t="s">
        <v>7417</v>
      </c>
      <c r="E4396" s="325">
        <v>31352</v>
      </c>
      <c r="F4396" s="325">
        <v>109574</v>
      </c>
      <c r="G4396" s="324">
        <v>1497745723</v>
      </c>
      <c r="H4396" s="324" t="s">
        <v>7416</v>
      </c>
    </row>
    <row r="4397" spans="1:8" ht="14.45" customHeight="1" x14ac:dyDescent="0.2">
      <c r="A4397" s="324">
        <v>4160</v>
      </c>
      <c r="B4397" s="324">
        <v>416003</v>
      </c>
      <c r="C4397" s="326" t="s">
        <v>7415</v>
      </c>
      <c r="D4397" s="326" t="s">
        <v>7414</v>
      </c>
      <c r="E4397" s="325">
        <v>31352</v>
      </c>
      <c r="F4397" s="325">
        <v>42643</v>
      </c>
      <c r="G4397" s="324">
        <v>1578551768</v>
      </c>
      <c r="H4397" s="324" t="s">
        <v>7413</v>
      </c>
    </row>
    <row r="4398" spans="1:8" ht="14.45" customHeight="1" x14ac:dyDescent="0.2">
      <c r="A4398" s="324">
        <v>4245</v>
      </c>
      <c r="B4398" s="324">
        <v>424503</v>
      </c>
      <c r="C4398" s="326" t="s">
        <v>5739</v>
      </c>
      <c r="D4398" s="326" t="s">
        <v>7412</v>
      </c>
      <c r="E4398" s="325">
        <v>31352</v>
      </c>
      <c r="F4398" s="325">
        <v>31392</v>
      </c>
      <c r="H4398" s="324" t="s">
        <v>7411</v>
      </c>
    </row>
    <row r="4399" spans="1:8" ht="14.45" customHeight="1" x14ac:dyDescent="0.2">
      <c r="A4399" s="324">
        <v>4297</v>
      </c>
      <c r="B4399" s="324">
        <v>429704</v>
      </c>
      <c r="C4399" s="326" t="s">
        <v>7410</v>
      </c>
      <c r="D4399" s="326" t="s">
        <v>3845</v>
      </c>
      <c r="E4399" s="325">
        <v>31352</v>
      </c>
      <c r="F4399" s="325">
        <v>34182</v>
      </c>
      <c r="H4399" s="324" t="s">
        <v>7409</v>
      </c>
    </row>
    <row r="4400" spans="1:8" ht="14.45" customHeight="1" x14ac:dyDescent="0.2">
      <c r="A4400" s="324">
        <v>4461</v>
      </c>
      <c r="B4400" s="324">
        <v>446102</v>
      </c>
      <c r="C4400" s="326" t="s">
        <v>4344</v>
      </c>
      <c r="D4400" s="326" t="s">
        <v>7408</v>
      </c>
      <c r="E4400" s="325">
        <v>31352</v>
      </c>
      <c r="F4400" s="325">
        <v>38011</v>
      </c>
      <c r="H4400" s="324" t="s">
        <v>7407</v>
      </c>
    </row>
    <row r="4401" spans="1:8" ht="14.45" customHeight="1" x14ac:dyDescent="0.2">
      <c r="A4401" s="324">
        <v>4588</v>
      </c>
      <c r="B4401" s="324">
        <v>458802</v>
      </c>
      <c r="C4401" s="326" t="s">
        <v>7406</v>
      </c>
      <c r="D4401" s="326" t="s">
        <v>6205</v>
      </c>
      <c r="E4401" s="325">
        <v>31352</v>
      </c>
      <c r="F4401" s="325">
        <v>31778</v>
      </c>
      <c r="H4401" s="324" t="s">
        <v>7405</v>
      </c>
    </row>
    <row r="4402" spans="1:8" ht="14.45" customHeight="1" x14ac:dyDescent="0.2">
      <c r="A4402" s="324">
        <v>4662</v>
      </c>
      <c r="B4402" s="324">
        <v>466202</v>
      </c>
      <c r="C4402" s="326" t="s">
        <v>4054</v>
      </c>
      <c r="D4402" s="326" t="s">
        <v>3777</v>
      </c>
      <c r="E4402" s="325">
        <v>31352</v>
      </c>
      <c r="F4402" s="325">
        <v>31432</v>
      </c>
      <c r="H4402" s="324" t="s">
        <v>4053</v>
      </c>
    </row>
    <row r="4403" spans="1:8" ht="14.45" customHeight="1" x14ac:dyDescent="0.2">
      <c r="A4403" s="324">
        <v>4768</v>
      </c>
      <c r="B4403" s="324">
        <v>476803</v>
      </c>
      <c r="C4403" s="326" t="s">
        <v>7005</v>
      </c>
      <c r="D4403" s="326" t="s">
        <v>3916</v>
      </c>
      <c r="E4403" s="325">
        <v>31352</v>
      </c>
      <c r="F4403" s="325">
        <v>36160</v>
      </c>
      <c r="H4403" s="324" t="s">
        <v>4557</v>
      </c>
    </row>
    <row r="4404" spans="1:8" ht="14.45" customHeight="1" x14ac:dyDescent="0.2">
      <c r="A4404" s="324">
        <v>4837</v>
      </c>
      <c r="B4404" s="324">
        <v>483703</v>
      </c>
      <c r="C4404" s="326" t="s">
        <v>5729</v>
      </c>
      <c r="D4404" s="326" t="s">
        <v>7404</v>
      </c>
      <c r="E4404" s="325">
        <v>31352</v>
      </c>
      <c r="F4404" s="325">
        <v>41882</v>
      </c>
      <c r="G4404" s="324">
        <v>1942298146</v>
      </c>
      <c r="H4404" s="324" t="s">
        <v>7403</v>
      </c>
    </row>
    <row r="4405" spans="1:8" ht="14.45" customHeight="1" x14ac:dyDescent="0.2">
      <c r="A4405" s="324">
        <v>5082</v>
      </c>
      <c r="B4405" s="324">
        <v>508204</v>
      </c>
      <c r="C4405" s="326" t="s">
        <v>5696</v>
      </c>
      <c r="D4405" s="326" t="s">
        <v>6205</v>
      </c>
      <c r="E4405" s="325">
        <v>31352</v>
      </c>
      <c r="F4405" s="325">
        <v>31778</v>
      </c>
      <c r="H4405" s="324" t="s">
        <v>7402</v>
      </c>
    </row>
    <row r="4406" spans="1:8" ht="14.45" customHeight="1" x14ac:dyDescent="0.2">
      <c r="A4406" s="324">
        <v>5085</v>
      </c>
      <c r="B4406" s="324">
        <v>508503</v>
      </c>
      <c r="C4406" s="326" t="s">
        <v>7401</v>
      </c>
      <c r="D4406" s="326" t="s">
        <v>7400</v>
      </c>
      <c r="E4406" s="325">
        <v>31352</v>
      </c>
      <c r="F4406" s="325">
        <v>34274</v>
      </c>
      <c r="H4406" s="324" t="s">
        <v>7399</v>
      </c>
    </row>
    <row r="4407" spans="1:8" ht="14.45" customHeight="1" x14ac:dyDescent="0.2">
      <c r="A4407" s="324">
        <v>5142</v>
      </c>
      <c r="B4407" s="324">
        <v>514205</v>
      </c>
      <c r="C4407" s="326" t="s">
        <v>7398</v>
      </c>
      <c r="D4407" s="326" t="s">
        <v>7397</v>
      </c>
      <c r="E4407" s="325">
        <v>31352</v>
      </c>
      <c r="F4407" s="325">
        <v>32782</v>
      </c>
      <c r="H4407" s="324" t="s">
        <v>7396</v>
      </c>
    </row>
    <row r="4408" spans="1:8" ht="14.45" customHeight="1" x14ac:dyDescent="0.2">
      <c r="A4408" s="324">
        <v>5188</v>
      </c>
      <c r="B4408" s="324">
        <v>518802</v>
      </c>
      <c r="C4408" s="326" t="s">
        <v>7272</v>
      </c>
      <c r="D4408" s="326" t="s">
        <v>3777</v>
      </c>
      <c r="E4408" s="325">
        <v>31352</v>
      </c>
      <c r="F4408" s="325">
        <v>31607</v>
      </c>
      <c r="H4408" s="324" t="s">
        <v>7271</v>
      </c>
    </row>
    <row r="4409" spans="1:8" ht="14.45" customHeight="1" x14ac:dyDescent="0.2">
      <c r="A4409" s="324">
        <v>4727</v>
      </c>
      <c r="B4409" s="324">
        <v>472706</v>
      </c>
      <c r="C4409" s="326" t="s">
        <v>7395</v>
      </c>
      <c r="D4409" s="326" t="s">
        <v>4593</v>
      </c>
      <c r="E4409" s="325">
        <v>31337</v>
      </c>
      <c r="F4409" s="325">
        <v>31644</v>
      </c>
      <c r="H4409" s="324" t="s">
        <v>6565</v>
      </c>
    </row>
    <row r="4410" spans="1:8" ht="14.45" customHeight="1" x14ac:dyDescent="0.2">
      <c r="A4410" s="324">
        <v>5196</v>
      </c>
      <c r="B4410" s="324">
        <v>519601</v>
      </c>
      <c r="C4410" s="326" t="s">
        <v>7394</v>
      </c>
      <c r="D4410" s="326" t="s">
        <v>7393</v>
      </c>
      <c r="E4410" s="325">
        <v>31337</v>
      </c>
      <c r="F4410" s="325">
        <v>32264</v>
      </c>
      <c r="H4410" s="324" t="s">
        <v>7392</v>
      </c>
    </row>
    <row r="4411" spans="1:8" ht="14.45" customHeight="1" x14ac:dyDescent="0.2">
      <c r="A4411" s="324">
        <v>4979</v>
      </c>
      <c r="B4411" s="324">
        <v>497902</v>
      </c>
      <c r="C4411" s="326" t="s">
        <v>6579</v>
      </c>
      <c r="D4411" s="326" t="s">
        <v>7391</v>
      </c>
      <c r="E4411" s="325">
        <v>31336</v>
      </c>
      <c r="F4411" s="325">
        <v>34060</v>
      </c>
      <c r="H4411" s="324" t="s">
        <v>7390</v>
      </c>
    </row>
    <row r="4412" spans="1:8" ht="14.45" customHeight="1" x14ac:dyDescent="0.2">
      <c r="A4412" s="324">
        <v>4339</v>
      </c>
      <c r="B4412" s="324">
        <v>433905</v>
      </c>
      <c r="C4412" s="326" t="s">
        <v>3945</v>
      </c>
      <c r="E4412" s="325">
        <v>31321</v>
      </c>
      <c r="F4412" s="325">
        <v>32344</v>
      </c>
      <c r="H4412" s="324" t="s">
        <v>7389</v>
      </c>
    </row>
    <row r="4413" spans="1:8" ht="14.45" customHeight="1" x14ac:dyDescent="0.2">
      <c r="A4413" s="324">
        <v>4553</v>
      </c>
      <c r="B4413" s="324">
        <v>455302</v>
      </c>
      <c r="C4413" s="326" t="s">
        <v>7388</v>
      </c>
      <c r="D4413" s="326" t="s">
        <v>4188</v>
      </c>
      <c r="E4413" s="325">
        <v>31321</v>
      </c>
      <c r="F4413" s="325">
        <v>34425</v>
      </c>
      <c r="H4413" s="324" t="s">
        <v>7387</v>
      </c>
    </row>
    <row r="4414" spans="1:8" ht="14.45" customHeight="1" x14ac:dyDescent="0.2">
      <c r="A4414" s="324">
        <v>4554</v>
      </c>
      <c r="B4414" s="324">
        <v>455402</v>
      </c>
      <c r="C4414" s="326" t="s">
        <v>4186</v>
      </c>
      <c r="D4414" s="326" t="s">
        <v>7386</v>
      </c>
      <c r="E4414" s="325">
        <v>31321</v>
      </c>
      <c r="F4414" s="325">
        <v>36192</v>
      </c>
      <c r="H4414" s="324" t="s">
        <v>7385</v>
      </c>
    </row>
    <row r="4415" spans="1:8" ht="14.45" customHeight="1" x14ac:dyDescent="0.2">
      <c r="A4415" s="324">
        <v>4568</v>
      </c>
      <c r="B4415" s="324">
        <v>456804</v>
      </c>
      <c r="C4415" s="326" t="s">
        <v>4174</v>
      </c>
      <c r="D4415" s="326" t="s">
        <v>3916</v>
      </c>
      <c r="E4415" s="325">
        <v>31321</v>
      </c>
      <c r="F4415" s="325">
        <v>31656</v>
      </c>
      <c r="H4415" s="324" t="s">
        <v>4557</v>
      </c>
    </row>
    <row r="4416" spans="1:8" ht="14.45" customHeight="1" x14ac:dyDescent="0.2">
      <c r="A4416" s="324">
        <v>4774</v>
      </c>
      <c r="B4416" s="324">
        <v>477402</v>
      </c>
      <c r="C4416" s="326" t="s">
        <v>3939</v>
      </c>
      <c r="D4416" s="326" t="s">
        <v>7384</v>
      </c>
      <c r="E4416" s="325">
        <v>31321</v>
      </c>
      <c r="F4416" s="325">
        <v>31583</v>
      </c>
      <c r="H4416" s="324" t="s">
        <v>7383</v>
      </c>
    </row>
    <row r="4417" spans="1:8" ht="14.45" customHeight="1" x14ac:dyDescent="0.2">
      <c r="A4417" s="324">
        <v>4781</v>
      </c>
      <c r="B4417" s="324">
        <v>478104</v>
      </c>
      <c r="C4417" s="326" t="s">
        <v>6774</v>
      </c>
      <c r="D4417" s="326" t="s">
        <v>3916</v>
      </c>
      <c r="E4417" s="325">
        <v>31321</v>
      </c>
      <c r="F4417" s="325">
        <v>32471</v>
      </c>
      <c r="H4417" s="324" t="s">
        <v>4557</v>
      </c>
    </row>
    <row r="4418" spans="1:8" ht="14.45" customHeight="1" x14ac:dyDescent="0.2">
      <c r="A4418" s="324">
        <v>4947</v>
      </c>
      <c r="B4418" s="324">
        <v>494702</v>
      </c>
      <c r="C4418" s="326" t="s">
        <v>7382</v>
      </c>
      <c r="D4418" s="326" t="s">
        <v>7191</v>
      </c>
      <c r="E4418" s="325">
        <v>31321</v>
      </c>
      <c r="F4418" s="325">
        <v>32782</v>
      </c>
      <c r="H4418" s="324" t="s">
        <v>7190</v>
      </c>
    </row>
    <row r="4419" spans="1:8" ht="14.45" customHeight="1" x14ac:dyDescent="0.2">
      <c r="A4419" s="324">
        <v>4959</v>
      </c>
      <c r="B4419" s="324">
        <v>495904</v>
      </c>
      <c r="C4419" s="326" t="s">
        <v>7381</v>
      </c>
      <c r="D4419" s="326" t="s">
        <v>3916</v>
      </c>
      <c r="E4419" s="325">
        <v>31321</v>
      </c>
      <c r="F4419" s="325">
        <v>31656</v>
      </c>
      <c r="H4419" s="324" t="s">
        <v>4557</v>
      </c>
    </row>
    <row r="4420" spans="1:8" ht="14.45" customHeight="1" x14ac:dyDescent="0.2">
      <c r="A4420" s="324">
        <v>5034</v>
      </c>
      <c r="B4420" s="324">
        <v>503402</v>
      </c>
      <c r="C4420" s="326" t="s">
        <v>7380</v>
      </c>
      <c r="D4420" s="326" t="s">
        <v>4154</v>
      </c>
      <c r="E4420" s="325">
        <v>31321</v>
      </c>
      <c r="F4420" s="325">
        <v>31717</v>
      </c>
      <c r="H4420" s="324" t="s">
        <v>7379</v>
      </c>
    </row>
    <row r="4421" spans="1:8" ht="14.45" customHeight="1" x14ac:dyDescent="0.2">
      <c r="A4421" s="324">
        <v>5077</v>
      </c>
      <c r="B4421" s="324">
        <v>507703</v>
      </c>
      <c r="C4421" s="326" t="s">
        <v>6851</v>
      </c>
      <c r="D4421" s="326" t="s">
        <v>7207</v>
      </c>
      <c r="E4421" s="325">
        <v>31321</v>
      </c>
      <c r="F4421" s="325">
        <v>31382</v>
      </c>
      <c r="H4421" s="324" t="s">
        <v>7378</v>
      </c>
    </row>
    <row r="4422" spans="1:8" ht="14.45" customHeight="1" x14ac:dyDescent="0.2">
      <c r="A4422" s="324">
        <v>5091</v>
      </c>
      <c r="B4422" s="324">
        <v>509105</v>
      </c>
      <c r="C4422" s="326" t="s">
        <v>6017</v>
      </c>
      <c r="D4422" s="326" t="s">
        <v>3916</v>
      </c>
      <c r="E4422" s="325">
        <v>31321</v>
      </c>
      <c r="F4422" s="325">
        <v>37590</v>
      </c>
      <c r="H4422" s="324" t="s">
        <v>4557</v>
      </c>
    </row>
    <row r="4423" spans="1:8" ht="14.45" customHeight="1" x14ac:dyDescent="0.2">
      <c r="A4423" s="324">
        <v>5195</v>
      </c>
      <c r="B4423" s="324">
        <v>519501</v>
      </c>
      <c r="C4423" s="326" t="s">
        <v>7377</v>
      </c>
      <c r="D4423" s="326" t="s">
        <v>7376</v>
      </c>
      <c r="E4423" s="325">
        <v>31308</v>
      </c>
      <c r="F4423" s="325">
        <v>42825</v>
      </c>
      <c r="G4423" s="324">
        <v>1831192368</v>
      </c>
      <c r="H4423" s="324" t="s">
        <v>7375</v>
      </c>
    </row>
    <row r="4424" spans="1:8" ht="14.45" customHeight="1" x14ac:dyDescent="0.2">
      <c r="A4424" s="324">
        <v>4209</v>
      </c>
      <c r="B4424" s="324">
        <v>420901</v>
      </c>
      <c r="C4424" s="326" t="s">
        <v>7374</v>
      </c>
      <c r="D4424" s="326" t="s">
        <v>7374</v>
      </c>
      <c r="E4424" s="325">
        <v>31301</v>
      </c>
      <c r="F4424" s="325">
        <v>36860</v>
      </c>
      <c r="H4424" s="324" t="s">
        <v>7373</v>
      </c>
    </row>
    <row r="4425" spans="1:8" ht="14.45" customHeight="1" x14ac:dyDescent="0.2">
      <c r="A4425" s="324">
        <v>5116</v>
      </c>
      <c r="B4425" s="324">
        <v>511603</v>
      </c>
      <c r="C4425" s="326" t="s">
        <v>7372</v>
      </c>
      <c r="D4425" s="326" t="s">
        <v>4394</v>
      </c>
      <c r="E4425" s="325">
        <v>31300</v>
      </c>
      <c r="F4425" s="325">
        <v>35582</v>
      </c>
      <c r="H4425" s="324" t="s">
        <v>6966</v>
      </c>
    </row>
    <row r="4426" spans="1:8" ht="14.45" customHeight="1" x14ac:dyDescent="0.2">
      <c r="A4426" s="324">
        <v>4493</v>
      </c>
      <c r="B4426" s="324">
        <v>449303</v>
      </c>
      <c r="C4426" s="326" t="s">
        <v>6437</v>
      </c>
      <c r="D4426" s="326" t="s">
        <v>5643</v>
      </c>
      <c r="E4426" s="325">
        <v>31293</v>
      </c>
      <c r="F4426" s="325">
        <v>34976</v>
      </c>
      <c r="H4426" s="324" t="s">
        <v>5642</v>
      </c>
    </row>
    <row r="4427" spans="1:8" ht="14.45" customHeight="1" x14ac:dyDescent="0.2">
      <c r="A4427" s="324">
        <v>4062</v>
      </c>
      <c r="B4427" s="324">
        <v>406203</v>
      </c>
      <c r="C4427" s="326" t="s">
        <v>7049</v>
      </c>
      <c r="E4427" s="325">
        <v>31291</v>
      </c>
      <c r="F4427" s="325">
        <v>31990</v>
      </c>
      <c r="H4427" s="324" t="s">
        <v>7371</v>
      </c>
    </row>
    <row r="4428" spans="1:8" ht="14.45" customHeight="1" x14ac:dyDescent="0.2">
      <c r="A4428" s="324">
        <v>4243</v>
      </c>
      <c r="B4428" s="324">
        <v>424303</v>
      </c>
      <c r="C4428" s="326" t="s">
        <v>7044</v>
      </c>
      <c r="D4428" s="326" t="s">
        <v>7350</v>
      </c>
      <c r="E4428" s="325">
        <v>31291</v>
      </c>
      <c r="F4428" s="325">
        <v>32417</v>
      </c>
      <c r="H4428" s="324" t="s">
        <v>7349</v>
      </c>
    </row>
    <row r="4429" spans="1:8" ht="14.45" customHeight="1" x14ac:dyDescent="0.2">
      <c r="A4429" s="324">
        <v>4278</v>
      </c>
      <c r="B4429" s="324">
        <v>427805</v>
      </c>
      <c r="C4429" s="326" t="s">
        <v>6150</v>
      </c>
      <c r="D4429" s="326" t="s">
        <v>5288</v>
      </c>
      <c r="E4429" s="325">
        <v>31291</v>
      </c>
      <c r="F4429" s="325">
        <v>31898</v>
      </c>
      <c r="H4429" s="324" t="s">
        <v>7370</v>
      </c>
    </row>
    <row r="4430" spans="1:8" ht="14.45" customHeight="1" x14ac:dyDescent="0.2">
      <c r="A4430" s="324">
        <v>4299</v>
      </c>
      <c r="B4430" s="324">
        <v>429905</v>
      </c>
      <c r="C4430" s="326" t="s">
        <v>5922</v>
      </c>
      <c r="D4430" s="326" t="s">
        <v>6623</v>
      </c>
      <c r="E4430" s="325">
        <v>31291</v>
      </c>
      <c r="F4430" s="325">
        <v>34335</v>
      </c>
      <c r="H4430" s="324" t="s">
        <v>6622</v>
      </c>
    </row>
    <row r="4431" spans="1:8" ht="14.45" customHeight="1" x14ac:dyDescent="0.2">
      <c r="A4431" s="324">
        <v>4319</v>
      </c>
      <c r="B4431" s="324">
        <v>431904</v>
      </c>
      <c r="C4431" s="326" t="s">
        <v>6692</v>
      </c>
      <c r="D4431" s="326" t="s">
        <v>6623</v>
      </c>
      <c r="E4431" s="325">
        <v>31291</v>
      </c>
      <c r="F4431" s="325">
        <v>34608</v>
      </c>
      <c r="H4431" s="324" t="s">
        <v>6622</v>
      </c>
    </row>
    <row r="4432" spans="1:8" ht="14.45" customHeight="1" x14ac:dyDescent="0.2">
      <c r="A4432" s="324">
        <v>4320</v>
      </c>
      <c r="B4432" s="324">
        <v>432005</v>
      </c>
      <c r="C4432" s="326" t="s">
        <v>7369</v>
      </c>
      <c r="D4432" s="326" t="s">
        <v>6922</v>
      </c>
      <c r="E4432" s="325">
        <v>31291</v>
      </c>
      <c r="F4432" s="325">
        <v>35400</v>
      </c>
      <c r="H4432" s="324" t="s">
        <v>6921</v>
      </c>
    </row>
    <row r="4433" spans="1:8" ht="14.45" customHeight="1" x14ac:dyDescent="0.2">
      <c r="A4433" s="324">
        <v>4369</v>
      </c>
      <c r="B4433" s="324">
        <v>436905</v>
      </c>
      <c r="C4433" s="326" t="s">
        <v>4463</v>
      </c>
      <c r="D4433" s="326" t="s">
        <v>6623</v>
      </c>
      <c r="E4433" s="325">
        <v>31291</v>
      </c>
      <c r="F4433" s="325">
        <v>34608</v>
      </c>
      <c r="H4433" s="324" t="s">
        <v>6622</v>
      </c>
    </row>
    <row r="4434" spans="1:8" ht="14.45" customHeight="1" x14ac:dyDescent="0.2">
      <c r="A4434" s="324">
        <v>4418</v>
      </c>
      <c r="B4434" s="324">
        <v>441802</v>
      </c>
      <c r="C4434" s="326" t="s">
        <v>7368</v>
      </c>
      <c r="D4434" s="326" t="s">
        <v>4394</v>
      </c>
      <c r="E4434" s="325">
        <v>31291</v>
      </c>
      <c r="F4434" s="325">
        <v>35582</v>
      </c>
      <c r="H4434" s="324" t="s">
        <v>6747</v>
      </c>
    </row>
    <row r="4435" spans="1:8" ht="14.45" customHeight="1" x14ac:dyDescent="0.2">
      <c r="A4435" s="324">
        <v>4420</v>
      </c>
      <c r="B4435" s="324">
        <v>442003</v>
      </c>
      <c r="C4435" s="326" t="s">
        <v>7367</v>
      </c>
      <c r="D4435" s="326" t="s">
        <v>6792</v>
      </c>
      <c r="E4435" s="325">
        <v>31291</v>
      </c>
      <c r="F4435" s="325">
        <v>31398</v>
      </c>
      <c r="H4435" s="324" t="s">
        <v>7366</v>
      </c>
    </row>
    <row r="4436" spans="1:8" ht="14.45" customHeight="1" x14ac:dyDescent="0.2">
      <c r="A4436" s="324">
        <v>4477</v>
      </c>
      <c r="B4436" s="324">
        <v>447702</v>
      </c>
      <c r="C4436" s="326" t="s">
        <v>4321</v>
      </c>
      <c r="D4436" s="326" t="s">
        <v>7365</v>
      </c>
      <c r="E4436" s="325">
        <v>31291</v>
      </c>
      <c r="F4436" s="325">
        <v>38868</v>
      </c>
      <c r="H4436" s="324" t="s">
        <v>7364</v>
      </c>
    </row>
    <row r="4437" spans="1:8" ht="14.45" customHeight="1" x14ac:dyDescent="0.2">
      <c r="A4437" s="324">
        <v>4527</v>
      </c>
      <c r="B4437" s="324">
        <v>452704</v>
      </c>
      <c r="C4437" s="326" t="s">
        <v>7363</v>
      </c>
      <c r="D4437" s="326" t="s">
        <v>6792</v>
      </c>
      <c r="E4437" s="325">
        <v>31291</v>
      </c>
      <c r="F4437" s="325">
        <v>31870</v>
      </c>
      <c r="H4437" s="324" t="s">
        <v>6796</v>
      </c>
    </row>
    <row r="4438" spans="1:8" ht="14.45" customHeight="1" x14ac:dyDescent="0.2">
      <c r="A4438" s="324">
        <v>4531</v>
      </c>
      <c r="B4438" s="324">
        <v>453105</v>
      </c>
      <c r="C4438" s="326" t="s">
        <v>7362</v>
      </c>
      <c r="D4438" s="326" t="s">
        <v>6792</v>
      </c>
      <c r="E4438" s="325">
        <v>31291</v>
      </c>
      <c r="F4438" s="325">
        <v>31398</v>
      </c>
      <c r="H4438" s="324" t="s">
        <v>7361</v>
      </c>
    </row>
    <row r="4439" spans="1:8" ht="14.45" customHeight="1" x14ac:dyDescent="0.2">
      <c r="A4439" s="324">
        <v>4584</v>
      </c>
      <c r="B4439" s="324">
        <v>458408</v>
      </c>
      <c r="C4439" s="326" t="s">
        <v>6686</v>
      </c>
      <c r="D4439" s="326" t="s">
        <v>6623</v>
      </c>
      <c r="E4439" s="325">
        <v>31291</v>
      </c>
      <c r="F4439" s="325">
        <v>34335</v>
      </c>
      <c r="H4439" s="324" t="s">
        <v>6622</v>
      </c>
    </row>
    <row r="4440" spans="1:8" ht="14.45" customHeight="1" x14ac:dyDescent="0.2">
      <c r="A4440" s="324">
        <v>4601</v>
      </c>
      <c r="B4440" s="324">
        <v>460104</v>
      </c>
      <c r="C4440" s="326" t="s">
        <v>7360</v>
      </c>
      <c r="D4440" s="326" t="s">
        <v>6792</v>
      </c>
      <c r="E4440" s="325">
        <v>31291</v>
      </c>
      <c r="F4440" s="325">
        <v>32416</v>
      </c>
      <c r="H4440" s="324" t="s">
        <v>6791</v>
      </c>
    </row>
    <row r="4441" spans="1:8" ht="14.45" customHeight="1" x14ac:dyDescent="0.2">
      <c r="A4441" s="324">
        <v>4660</v>
      </c>
      <c r="B4441" s="324">
        <v>466002</v>
      </c>
      <c r="C4441" s="326" t="s">
        <v>4057</v>
      </c>
      <c r="D4441" s="326" t="s">
        <v>4056</v>
      </c>
      <c r="E4441" s="325">
        <v>31291</v>
      </c>
      <c r="F4441" s="325">
        <v>32417</v>
      </c>
      <c r="H4441" s="324" t="s">
        <v>4055</v>
      </c>
    </row>
    <row r="4442" spans="1:8" ht="14.45" customHeight="1" x14ac:dyDescent="0.2">
      <c r="A4442" s="324">
        <v>4749</v>
      </c>
      <c r="B4442" s="324">
        <v>474904</v>
      </c>
      <c r="C4442" s="326" t="s">
        <v>6585</v>
      </c>
      <c r="D4442" s="326" t="s">
        <v>4394</v>
      </c>
      <c r="E4442" s="325">
        <v>31291</v>
      </c>
      <c r="F4442" s="325">
        <v>35582</v>
      </c>
      <c r="H4442" s="324" t="s">
        <v>6584</v>
      </c>
    </row>
    <row r="4443" spans="1:8" ht="14.45" customHeight="1" x14ac:dyDescent="0.2">
      <c r="A4443" s="324">
        <v>4770</v>
      </c>
      <c r="B4443" s="324">
        <v>477003</v>
      </c>
      <c r="C4443" s="326" t="s">
        <v>7359</v>
      </c>
      <c r="D4443" s="326" t="s">
        <v>7358</v>
      </c>
      <c r="E4443" s="325">
        <v>31291</v>
      </c>
      <c r="F4443" s="325">
        <v>34060</v>
      </c>
      <c r="H4443" s="324" t="s">
        <v>7357</v>
      </c>
    </row>
    <row r="4444" spans="1:8" ht="14.45" customHeight="1" x14ac:dyDescent="0.2">
      <c r="A4444" s="324">
        <v>4824</v>
      </c>
      <c r="B4444" s="324">
        <v>482403</v>
      </c>
      <c r="C4444" s="326" t="s">
        <v>7034</v>
      </c>
      <c r="D4444" s="326" t="s">
        <v>7350</v>
      </c>
      <c r="E4444" s="325">
        <v>31291</v>
      </c>
      <c r="F4444" s="325">
        <v>32417</v>
      </c>
      <c r="H4444" s="324" t="s">
        <v>7356</v>
      </c>
    </row>
    <row r="4445" spans="1:8" ht="14.45" customHeight="1" x14ac:dyDescent="0.2">
      <c r="A4445" s="324">
        <v>4836</v>
      </c>
      <c r="B4445" s="324">
        <v>483604</v>
      </c>
      <c r="C4445" s="326" t="s">
        <v>6678</v>
      </c>
      <c r="D4445" s="326" t="s">
        <v>6623</v>
      </c>
      <c r="E4445" s="325">
        <v>31291</v>
      </c>
      <c r="F4445" s="325">
        <v>34608</v>
      </c>
      <c r="H4445" s="324" t="s">
        <v>6622</v>
      </c>
    </row>
    <row r="4446" spans="1:8" ht="14.45" customHeight="1" x14ac:dyDescent="0.2">
      <c r="A4446" s="324">
        <v>4869</v>
      </c>
      <c r="B4446" s="324">
        <v>486904</v>
      </c>
      <c r="C4446" s="326" t="s">
        <v>7355</v>
      </c>
      <c r="D4446" s="326" t="s">
        <v>4394</v>
      </c>
      <c r="E4446" s="325">
        <v>31291</v>
      </c>
      <c r="F4446" s="325">
        <v>31581</v>
      </c>
      <c r="H4446" s="324" t="s">
        <v>7354</v>
      </c>
    </row>
    <row r="4447" spans="1:8" ht="14.45" customHeight="1" x14ac:dyDescent="0.2">
      <c r="A4447" s="324">
        <v>4915</v>
      </c>
      <c r="B4447" s="324">
        <v>491504</v>
      </c>
      <c r="C4447" s="326" t="s">
        <v>6676</v>
      </c>
      <c r="D4447" s="326" t="s">
        <v>6623</v>
      </c>
      <c r="E4447" s="325">
        <v>31291</v>
      </c>
      <c r="F4447" s="325">
        <v>34335</v>
      </c>
      <c r="H4447" s="324" t="s">
        <v>6622</v>
      </c>
    </row>
    <row r="4448" spans="1:8" ht="14.45" customHeight="1" x14ac:dyDescent="0.2">
      <c r="A4448" s="324">
        <v>4916</v>
      </c>
      <c r="B4448" s="324">
        <v>491606</v>
      </c>
      <c r="C4448" s="326" t="s">
        <v>6674</v>
      </c>
      <c r="D4448" s="326" t="s">
        <v>4154</v>
      </c>
      <c r="E4448" s="325">
        <v>31291</v>
      </c>
      <c r="F4448" s="325">
        <v>31472</v>
      </c>
      <c r="H4448" s="324" t="s">
        <v>7353</v>
      </c>
    </row>
    <row r="4449" spans="1:8" ht="14.45" customHeight="1" x14ac:dyDescent="0.2">
      <c r="A4449" s="324">
        <v>4983</v>
      </c>
      <c r="B4449" s="324">
        <v>498303</v>
      </c>
      <c r="C4449" s="326" t="s">
        <v>7352</v>
      </c>
      <c r="D4449" s="326" t="s">
        <v>3916</v>
      </c>
      <c r="E4449" s="325">
        <v>31291</v>
      </c>
      <c r="F4449" s="325">
        <v>32234</v>
      </c>
      <c r="H4449" s="324" t="s">
        <v>4557</v>
      </c>
    </row>
    <row r="4450" spans="1:8" ht="14.45" customHeight="1" x14ac:dyDescent="0.2">
      <c r="A4450" s="324">
        <v>4986</v>
      </c>
      <c r="B4450" s="324">
        <v>498604</v>
      </c>
      <c r="C4450" s="326" t="s">
        <v>7351</v>
      </c>
      <c r="D4450" s="326" t="s">
        <v>7120</v>
      </c>
      <c r="E4450" s="325">
        <v>31291</v>
      </c>
      <c r="F4450" s="325">
        <v>35582</v>
      </c>
      <c r="H4450" s="324" t="s">
        <v>7119</v>
      </c>
    </row>
    <row r="4451" spans="1:8" ht="14.45" customHeight="1" x14ac:dyDescent="0.2">
      <c r="A4451" s="324">
        <v>4997</v>
      </c>
      <c r="B4451" s="324">
        <v>499703</v>
      </c>
      <c r="C4451" s="326" t="s">
        <v>7028</v>
      </c>
      <c r="D4451" s="326" t="s">
        <v>7350</v>
      </c>
      <c r="E4451" s="325">
        <v>31291</v>
      </c>
      <c r="F4451" s="325">
        <v>32417</v>
      </c>
      <c r="H4451" s="324" t="s">
        <v>7349</v>
      </c>
    </row>
    <row r="4452" spans="1:8" ht="14.45" customHeight="1" x14ac:dyDescent="0.2">
      <c r="A4452" s="324">
        <v>5030</v>
      </c>
      <c r="B4452" s="324">
        <v>503004</v>
      </c>
      <c r="C4452" s="326" t="s">
        <v>3832</v>
      </c>
      <c r="D4452" s="326" t="s">
        <v>4394</v>
      </c>
      <c r="E4452" s="325">
        <v>31291</v>
      </c>
      <c r="F4452" s="325">
        <v>31328</v>
      </c>
      <c r="H4452" s="324" t="s">
        <v>7348</v>
      </c>
    </row>
    <row r="4453" spans="1:8" ht="14.45" customHeight="1" x14ac:dyDescent="0.2">
      <c r="A4453" s="324">
        <v>5137</v>
      </c>
      <c r="B4453" s="324">
        <v>513702</v>
      </c>
      <c r="C4453" s="326" t="s">
        <v>7347</v>
      </c>
      <c r="D4453" s="326" t="s">
        <v>7346</v>
      </c>
      <c r="E4453" s="325">
        <v>31291</v>
      </c>
      <c r="F4453" s="325">
        <v>31809</v>
      </c>
      <c r="H4453" s="324" t="s">
        <v>7345</v>
      </c>
    </row>
    <row r="4454" spans="1:8" ht="14.45" customHeight="1" x14ac:dyDescent="0.2">
      <c r="A4454" s="324">
        <v>5140</v>
      </c>
      <c r="B4454" s="324">
        <v>514003</v>
      </c>
      <c r="C4454" s="326" t="s">
        <v>7344</v>
      </c>
      <c r="D4454" s="326" t="s">
        <v>4394</v>
      </c>
      <c r="E4454" s="325">
        <v>31289</v>
      </c>
      <c r="F4454" s="325">
        <v>35582</v>
      </c>
      <c r="H4454" s="324" t="s">
        <v>7343</v>
      </c>
    </row>
    <row r="4455" spans="1:8" ht="14.45" customHeight="1" x14ac:dyDescent="0.2">
      <c r="A4455" s="324">
        <v>4781</v>
      </c>
      <c r="B4455" s="324">
        <v>478103</v>
      </c>
      <c r="C4455" s="326" t="s">
        <v>6774</v>
      </c>
      <c r="D4455" s="326" t="s">
        <v>6773</v>
      </c>
      <c r="E4455" s="325">
        <v>31282</v>
      </c>
      <c r="F4455" s="325">
        <v>31321</v>
      </c>
      <c r="H4455" s="324" t="s">
        <v>6772</v>
      </c>
    </row>
    <row r="4456" spans="1:8" ht="14.45" customHeight="1" x14ac:dyDescent="0.2">
      <c r="A4456" s="324">
        <v>4401</v>
      </c>
      <c r="B4456" s="324">
        <v>440103</v>
      </c>
      <c r="C4456" s="326" t="s">
        <v>6823</v>
      </c>
      <c r="D4456" s="326" t="s">
        <v>4394</v>
      </c>
      <c r="E4456" s="325">
        <v>31281</v>
      </c>
      <c r="F4456" s="325">
        <v>33725</v>
      </c>
      <c r="H4456" s="324" t="s">
        <v>6822</v>
      </c>
    </row>
    <row r="4457" spans="1:8" ht="14.45" customHeight="1" x14ac:dyDescent="0.2">
      <c r="A4457" s="324">
        <v>5194</v>
      </c>
      <c r="B4457" s="324">
        <v>519401</v>
      </c>
      <c r="C4457" s="326" t="s">
        <v>7342</v>
      </c>
      <c r="D4457" s="326" t="s">
        <v>7341</v>
      </c>
      <c r="E4457" s="325">
        <v>31272</v>
      </c>
      <c r="F4457" s="325">
        <v>31382</v>
      </c>
      <c r="H4457" s="324" t="s">
        <v>7340</v>
      </c>
    </row>
    <row r="4458" spans="1:8" ht="14.45" customHeight="1" x14ac:dyDescent="0.2">
      <c r="A4458" s="324">
        <v>4450</v>
      </c>
      <c r="B4458" s="324">
        <v>445004</v>
      </c>
      <c r="C4458" s="326" t="s">
        <v>5043</v>
      </c>
      <c r="D4458" s="326" t="s">
        <v>7248</v>
      </c>
      <c r="E4458" s="325">
        <v>31268</v>
      </c>
      <c r="F4458" s="325">
        <v>31578</v>
      </c>
      <c r="H4458" s="324" t="s">
        <v>7262</v>
      </c>
    </row>
    <row r="4459" spans="1:8" ht="14.45" customHeight="1" x14ac:dyDescent="0.2">
      <c r="A4459" s="324">
        <v>4238</v>
      </c>
      <c r="B4459" s="324">
        <v>423801</v>
      </c>
      <c r="C4459" s="326" t="s">
        <v>7339</v>
      </c>
      <c r="D4459" s="326" t="s">
        <v>7338</v>
      </c>
      <c r="E4459" s="325">
        <v>31260</v>
      </c>
      <c r="F4459" s="325">
        <v>34851</v>
      </c>
      <c r="H4459" s="324" t="s">
        <v>7337</v>
      </c>
    </row>
    <row r="4460" spans="1:8" ht="14.45" customHeight="1" x14ac:dyDescent="0.2">
      <c r="A4460" s="324">
        <v>5193</v>
      </c>
      <c r="B4460" s="324">
        <v>519301</v>
      </c>
      <c r="C4460" s="326" t="s">
        <v>7336</v>
      </c>
      <c r="D4460" s="326" t="s">
        <v>6563</v>
      </c>
      <c r="E4460" s="325">
        <v>31259</v>
      </c>
      <c r="F4460" s="325">
        <v>32509</v>
      </c>
      <c r="H4460" s="324" t="s">
        <v>6562</v>
      </c>
    </row>
    <row r="4461" spans="1:8" ht="14.45" customHeight="1" x14ac:dyDescent="0.2">
      <c r="A4461" s="324">
        <v>5192</v>
      </c>
      <c r="B4461" s="324">
        <v>519201</v>
      </c>
      <c r="C4461" s="326" t="s">
        <v>7335</v>
      </c>
      <c r="D4461" s="326" t="s">
        <v>7334</v>
      </c>
      <c r="E4461" s="325">
        <v>31254</v>
      </c>
      <c r="F4461" s="325">
        <v>31526</v>
      </c>
      <c r="H4461" s="324" t="s">
        <v>7333</v>
      </c>
    </row>
    <row r="4462" spans="1:8" ht="14.45" customHeight="1" x14ac:dyDescent="0.2">
      <c r="A4462" s="324">
        <v>5136</v>
      </c>
      <c r="B4462" s="324">
        <v>513604</v>
      </c>
      <c r="C4462" s="326" t="s">
        <v>6442</v>
      </c>
      <c r="D4462" s="326" t="s">
        <v>3777</v>
      </c>
      <c r="E4462" s="325">
        <v>31247</v>
      </c>
      <c r="F4462" s="325">
        <v>31747</v>
      </c>
      <c r="H4462" s="324" t="s">
        <v>4557</v>
      </c>
    </row>
    <row r="4463" spans="1:8" ht="14.45" customHeight="1" x14ac:dyDescent="0.2">
      <c r="A4463" s="324">
        <v>4641</v>
      </c>
      <c r="B4463" s="324">
        <v>464101</v>
      </c>
      <c r="C4463" s="326" t="s">
        <v>7332</v>
      </c>
      <c r="D4463" s="326" t="s">
        <v>7331</v>
      </c>
      <c r="E4463" s="325">
        <v>31233</v>
      </c>
      <c r="F4463" s="325">
        <v>39599</v>
      </c>
      <c r="G4463" s="324">
        <v>1952356370</v>
      </c>
      <c r="H4463" s="324" t="s">
        <v>7330</v>
      </c>
    </row>
    <row r="4464" spans="1:8" ht="14.45" customHeight="1" x14ac:dyDescent="0.2">
      <c r="A4464" s="324">
        <v>5123</v>
      </c>
      <c r="B4464" s="324">
        <v>512304</v>
      </c>
      <c r="C4464" s="326" t="s">
        <v>6418</v>
      </c>
      <c r="D4464" s="326" t="s">
        <v>3916</v>
      </c>
      <c r="E4464" s="325">
        <v>31231</v>
      </c>
      <c r="F4464" s="325">
        <v>31747</v>
      </c>
      <c r="H4464" s="324" t="s">
        <v>7329</v>
      </c>
    </row>
    <row r="4465" spans="1:8" ht="14.45" customHeight="1" x14ac:dyDescent="0.2">
      <c r="A4465" s="324">
        <v>4164</v>
      </c>
      <c r="B4465" s="324">
        <v>416402</v>
      </c>
      <c r="C4465" s="326" t="s">
        <v>7328</v>
      </c>
      <c r="D4465" s="326" t="s">
        <v>3777</v>
      </c>
      <c r="E4465" s="325">
        <v>31230</v>
      </c>
      <c r="F4465" s="325">
        <v>31747</v>
      </c>
      <c r="H4465" s="324" t="s">
        <v>7327</v>
      </c>
    </row>
    <row r="4466" spans="1:8" ht="14.45" customHeight="1" x14ac:dyDescent="0.2">
      <c r="A4466" s="324">
        <v>4270</v>
      </c>
      <c r="B4466" s="324">
        <v>427003</v>
      </c>
      <c r="C4466" s="326" t="s">
        <v>7326</v>
      </c>
      <c r="D4466" s="326" t="s">
        <v>7298</v>
      </c>
      <c r="E4466" s="325">
        <v>31229</v>
      </c>
      <c r="F4466" s="325">
        <v>31376</v>
      </c>
      <c r="H4466" s="324" t="s">
        <v>7325</v>
      </c>
    </row>
    <row r="4467" spans="1:8" ht="14.45" customHeight="1" x14ac:dyDescent="0.2">
      <c r="A4467" s="324">
        <v>4353</v>
      </c>
      <c r="B4467" s="324">
        <v>435305</v>
      </c>
      <c r="C4467" s="326" t="s">
        <v>5431</v>
      </c>
      <c r="D4467" s="326" t="s">
        <v>7298</v>
      </c>
      <c r="E4467" s="325">
        <v>31229</v>
      </c>
      <c r="F4467" s="325">
        <v>31376</v>
      </c>
      <c r="H4467" s="324" t="s">
        <v>7324</v>
      </c>
    </row>
    <row r="4468" spans="1:8" ht="14.45" customHeight="1" x14ac:dyDescent="0.2">
      <c r="A4468" s="324">
        <v>4851</v>
      </c>
      <c r="B4468" s="324">
        <v>485104</v>
      </c>
      <c r="C4468" s="326" t="s">
        <v>6021</v>
      </c>
      <c r="D4468" s="326" t="s">
        <v>7298</v>
      </c>
      <c r="E4468" s="325">
        <v>31229</v>
      </c>
      <c r="F4468" s="325">
        <v>31376</v>
      </c>
      <c r="H4468" s="324" t="s">
        <v>7323</v>
      </c>
    </row>
    <row r="4469" spans="1:8" ht="14.45" customHeight="1" x14ac:dyDescent="0.2">
      <c r="A4469" s="324">
        <v>5132</v>
      </c>
      <c r="B4469" s="324">
        <v>513203</v>
      </c>
      <c r="C4469" s="326" t="s">
        <v>3974</v>
      </c>
      <c r="D4469" s="326" t="s">
        <v>3897</v>
      </c>
      <c r="E4469" s="325">
        <v>31229</v>
      </c>
      <c r="F4469" s="325">
        <v>37772</v>
      </c>
      <c r="H4469" s="324" t="s">
        <v>6789</v>
      </c>
    </row>
    <row r="4470" spans="1:8" ht="14.45" customHeight="1" x14ac:dyDescent="0.2">
      <c r="A4470" s="324">
        <v>4967</v>
      </c>
      <c r="B4470" s="324">
        <v>496702</v>
      </c>
      <c r="C4470" s="326" t="s">
        <v>7322</v>
      </c>
      <c r="D4470" s="326" t="s">
        <v>3797</v>
      </c>
      <c r="E4470" s="325">
        <v>31218</v>
      </c>
      <c r="F4470" s="325">
        <v>37134</v>
      </c>
      <c r="H4470" s="324" t="s">
        <v>4073</v>
      </c>
    </row>
    <row r="4471" spans="1:8" ht="14.45" customHeight="1" x14ac:dyDescent="0.2">
      <c r="A4471" s="324">
        <v>4067</v>
      </c>
      <c r="B4471" s="324">
        <v>406705</v>
      </c>
      <c r="C4471" s="326" t="s">
        <v>5107</v>
      </c>
      <c r="D4471" s="326" t="s">
        <v>7234</v>
      </c>
      <c r="E4471" s="325">
        <v>31213</v>
      </c>
      <c r="F4471" s="325">
        <v>31444</v>
      </c>
      <c r="H4471" s="324" t="s">
        <v>7321</v>
      </c>
    </row>
    <row r="4472" spans="1:8" ht="14.45" customHeight="1" x14ac:dyDescent="0.2">
      <c r="A4472" s="324">
        <v>5190</v>
      </c>
      <c r="B4472" s="324">
        <v>519001</v>
      </c>
      <c r="C4472" s="326" t="s">
        <v>7320</v>
      </c>
      <c r="D4472" s="326" t="s">
        <v>3822</v>
      </c>
      <c r="E4472" s="325">
        <v>31212</v>
      </c>
      <c r="F4472" s="325">
        <v>37437</v>
      </c>
      <c r="H4472" s="324" t="s">
        <v>7319</v>
      </c>
    </row>
    <row r="4473" spans="1:8" ht="14.45" customHeight="1" x14ac:dyDescent="0.2">
      <c r="A4473" s="324">
        <v>4960</v>
      </c>
      <c r="B4473" s="324">
        <v>496002</v>
      </c>
      <c r="C4473" s="326" t="s">
        <v>5183</v>
      </c>
      <c r="D4473" s="326" t="s">
        <v>7120</v>
      </c>
      <c r="E4473" s="325">
        <v>31210</v>
      </c>
      <c r="F4473" s="325">
        <v>35582</v>
      </c>
      <c r="H4473" s="324" t="s">
        <v>7119</v>
      </c>
    </row>
    <row r="4474" spans="1:8" ht="14.45" customHeight="1" x14ac:dyDescent="0.2">
      <c r="A4474" s="324">
        <v>4108</v>
      </c>
      <c r="B4474" s="324">
        <v>410803</v>
      </c>
      <c r="C4474" s="326" t="s">
        <v>7188</v>
      </c>
      <c r="D4474" s="326" t="s">
        <v>7217</v>
      </c>
      <c r="E4474" s="325">
        <v>31199</v>
      </c>
      <c r="F4474" s="325">
        <v>40968</v>
      </c>
      <c r="G4474" s="324">
        <v>1225117419</v>
      </c>
      <c r="H4474" s="324" t="s">
        <v>7318</v>
      </c>
    </row>
    <row r="4475" spans="1:8" ht="14.45" customHeight="1" x14ac:dyDescent="0.2">
      <c r="A4475" s="324">
        <v>4286</v>
      </c>
      <c r="B4475" s="324">
        <v>428604</v>
      </c>
      <c r="C4475" s="326" t="s">
        <v>4567</v>
      </c>
      <c r="D4475" s="326" t="s">
        <v>7254</v>
      </c>
      <c r="E4475" s="325">
        <v>31199</v>
      </c>
      <c r="F4475" s="325">
        <v>32464</v>
      </c>
      <c r="H4475" s="324" t="s">
        <v>7266</v>
      </c>
    </row>
    <row r="4476" spans="1:8" ht="14.45" customHeight="1" x14ac:dyDescent="0.2">
      <c r="A4476" s="324">
        <v>4301</v>
      </c>
      <c r="B4476" s="324">
        <v>430102</v>
      </c>
      <c r="C4476" s="326" t="s">
        <v>4550</v>
      </c>
      <c r="D4476" s="326" t="s">
        <v>4755</v>
      </c>
      <c r="E4476" s="325">
        <v>31199</v>
      </c>
      <c r="F4476" s="325">
        <v>31382</v>
      </c>
      <c r="H4476" s="324" t="s">
        <v>7317</v>
      </c>
    </row>
    <row r="4477" spans="1:8" ht="14.45" customHeight="1" x14ac:dyDescent="0.2">
      <c r="A4477" s="324">
        <v>4371</v>
      </c>
      <c r="B4477" s="324">
        <v>437102</v>
      </c>
      <c r="C4477" s="326" t="s">
        <v>4458</v>
      </c>
      <c r="D4477" s="326" t="s">
        <v>7309</v>
      </c>
      <c r="E4477" s="325">
        <v>31199</v>
      </c>
      <c r="F4477" s="325">
        <v>32905</v>
      </c>
      <c r="H4477" s="324" t="s">
        <v>7316</v>
      </c>
    </row>
    <row r="4478" spans="1:8" ht="14.45" customHeight="1" x14ac:dyDescent="0.2">
      <c r="A4478" s="324">
        <v>4381</v>
      </c>
      <c r="B4478" s="324">
        <v>438102</v>
      </c>
      <c r="C4478" s="326" t="s">
        <v>4442</v>
      </c>
      <c r="D4478" s="326" t="s">
        <v>3777</v>
      </c>
      <c r="E4478" s="325">
        <v>31199</v>
      </c>
      <c r="F4478" s="325">
        <v>32234</v>
      </c>
      <c r="H4478" s="324" t="s">
        <v>7315</v>
      </c>
    </row>
    <row r="4479" spans="1:8" ht="14.45" customHeight="1" x14ac:dyDescent="0.2">
      <c r="A4479" s="324">
        <v>4481</v>
      </c>
      <c r="B4479" s="324">
        <v>448102</v>
      </c>
      <c r="C4479" s="326" t="s">
        <v>7314</v>
      </c>
      <c r="D4479" s="326" t="s">
        <v>7313</v>
      </c>
      <c r="E4479" s="325">
        <v>31199</v>
      </c>
      <c r="F4479" s="325">
        <v>41227</v>
      </c>
      <c r="G4479" s="324">
        <v>1265514327</v>
      </c>
      <c r="H4479" s="324" t="s">
        <v>7312</v>
      </c>
    </row>
    <row r="4480" spans="1:8" ht="14.45" customHeight="1" x14ac:dyDescent="0.2">
      <c r="A4480" s="324">
        <v>4519</v>
      </c>
      <c r="B4480" s="324">
        <v>451905</v>
      </c>
      <c r="C4480" s="326" t="s">
        <v>4252</v>
      </c>
      <c r="D4480" s="326" t="s">
        <v>4394</v>
      </c>
      <c r="E4480" s="325">
        <v>31199</v>
      </c>
      <c r="F4480" s="325">
        <v>35582</v>
      </c>
      <c r="H4480" s="324" t="s">
        <v>6060</v>
      </c>
    </row>
    <row r="4481" spans="1:8" ht="14.45" customHeight="1" x14ac:dyDescent="0.2">
      <c r="A4481" s="324">
        <v>4565</v>
      </c>
      <c r="B4481" s="324">
        <v>456507</v>
      </c>
      <c r="C4481" s="326" t="s">
        <v>7089</v>
      </c>
      <c r="D4481" s="326" t="s">
        <v>7311</v>
      </c>
      <c r="E4481" s="325">
        <v>31199</v>
      </c>
      <c r="F4481" s="325">
        <v>31594</v>
      </c>
      <c r="H4481" s="324" t="s">
        <v>7310</v>
      </c>
    </row>
    <row r="4482" spans="1:8" ht="14.45" customHeight="1" x14ac:dyDescent="0.2">
      <c r="A4482" s="324">
        <v>4610</v>
      </c>
      <c r="B4482" s="324">
        <v>461002</v>
      </c>
      <c r="C4482" s="326" t="s">
        <v>4128</v>
      </c>
      <c r="D4482" s="326" t="s">
        <v>7309</v>
      </c>
      <c r="E4482" s="325">
        <v>31199</v>
      </c>
      <c r="F4482" s="325">
        <v>32905</v>
      </c>
      <c r="H4482" s="324" t="s">
        <v>7308</v>
      </c>
    </row>
    <row r="4483" spans="1:8" ht="14.45" customHeight="1" x14ac:dyDescent="0.2">
      <c r="A4483" s="324">
        <v>4611</v>
      </c>
      <c r="B4483" s="324">
        <v>461102</v>
      </c>
      <c r="C4483" s="326" t="s">
        <v>4126</v>
      </c>
      <c r="D4483" s="326" t="s">
        <v>3777</v>
      </c>
      <c r="E4483" s="325">
        <v>31199</v>
      </c>
      <c r="F4483" s="325">
        <v>31320</v>
      </c>
      <c r="H4483" s="324" t="s">
        <v>7307</v>
      </c>
    </row>
    <row r="4484" spans="1:8" ht="14.45" customHeight="1" x14ac:dyDescent="0.2">
      <c r="A4484" s="324">
        <v>4618</v>
      </c>
      <c r="B4484" s="324">
        <v>461804</v>
      </c>
      <c r="C4484" s="326" t="s">
        <v>7306</v>
      </c>
      <c r="D4484" s="326" t="s">
        <v>7298</v>
      </c>
      <c r="E4484" s="325">
        <v>31199</v>
      </c>
      <c r="F4484" s="325">
        <v>31376</v>
      </c>
      <c r="H4484" s="324" t="s">
        <v>7305</v>
      </c>
    </row>
    <row r="4485" spans="1:8" ht="14.45" customHeight="1" x14ac:dyDescent="0.2">
      <c r="A4485" s="324">
        <v>4887</v>
      </c>
      <c r="B4485" s="324">
        <v>488702</v>
      </c>
      <c r="C4485" s="326" t="s">
        <v>3778</v>
      </c>
      <c r="D4485" s="326" t="s">
        <v>3777</v>
      </c>
      <c r="E4485" s="325">
        <v>31199</v>
      </c>
      <c r="F4485" s="325">
        <v>32234</v>
      </c>
      <c r="H4485" s="324" t="s">
        <v>3776</v>
      </c>
    </row>
    <row r="4486" spans="1:8" ht="14.45" customHeight="1" x14ac:dyDescent="0.2">
      <c r="A4486" s="324">
        <v>4948</v>
      </c>
      <c r="B4486" s="324">
        <v>494804</v>
      </c>
      <c r="C4486" s="326" t="s">
        <v>7078</v>
      </c>
      <c r="D4486" s="326" t="s">
        <v>3916</v>
      </c>
      <c r="E4486" s="325">
        <v>31199</v>
      </c>
      <c r="F4486" s="325">
        <v>37529</v>
      </c>
      <c r="H4486" s="324" t="s">
        <v>4557</v>
      </c>
    </row>
    <row r="4487" spans="1:8" ht="14.45" customHeight="1" x14ac:dyDescent="0.2">
      <c r="A4487" s="324">
        <v>5004</v>
      </c>
      <c r="B4487" s="324">
        <v>500407</v>
      </c>
      <c r="C4487" s="326" t="s">
        <v>7304</v>
      </c>
      <c r="D4487" s="326" t="s">
        <v>7303</v>
      </c>
      <c r="E4487" s="325">
        <v>31199</v>
      </c>
      <c r="F4487" s="325">
        <v>31594</v>
      </c>
      <c r="H4487" s="324" t="s">
        <v>7302</v>
      </c>
    </row>
    <row r="4488" spans="1:8" ht="14.45" customHeight="1" x14ac:dyDescent="0.2">
      <c r="A4488" s="324">
        <v>5046</v>
      </c>
      <c r="B4488" s="324">
        <v>504604</v>
      </c>
      <c r="C4488" s="326" t="s">
        <v>7301</v>
      </c>
      <c r="D4488" s="326" t="s">
        <v>3916</v>
      </c>
      <c r="E4488" s="325">
        <v>31199</v>
      </c>
      <c r="F4488" s="325">
        <v>31405</v>
      </c>
      <c r="H4488" s="324" t="s">
        <v>7300</v>
      </c>
    </row>
    <row r="4489" spans="1:8" ht="14.45" customHeight="1" x14ac:dyDescent="0.2">
      <c r="A4489" s="324">
        <v>5059</v>
      </c>
      <c r="B4489" s="324">
        <v>505903</v>
      </c>
      <c r="C4489" s="326" t="s">
        <v>6855</v>
      </c>
      <c r="D4489" s="326" t="s">
        <v>7298</v>
      </c>
      <c r="E4489" s="325">
        <v>31199</v>
      </c>
      <c r="F4489" s="325">
        <v>31376</v>
      </c>
      <c r="H4489" s="324" t="s">
        <v>7299</v>
      </c>
    </row>
    <row r="4490" spans="1:8" ht="14.45" customHeight="1" x14ac:dyDescent="0.2">
      <c r="A4490" s="324">
        <v>5080</v>
      </c>
      <c r="B4490" s="324">
        <v>508004</v>
      </c>
      <c r="C4490" s="326" t="s">
        <v>6956</v>
      </c>
      <c r="D4490" s="326" t="s">
        <v>7298</v>
      </c>
      <c r="E4490" s="325">
        <v>31199</v>
      </c>
      <c r="F4490" s="325">
        <v>31376</v>
      </c>
      <c r="H4490" s="324" t="s">
        <v>7297</v>
      </c>
    </row>
    <row r="4491" spans="1:8" ht="14.45" customHeight="1" x14ac:dyDescent="0.2">
      <c r="A4491" s="324">
        <v>5082</v>
      </c>
      <c r="B4491" s="324">
        <v>508203</v>
      </c>
      <c r="C4491" s="326" t="s">
        <v>5696</v>
      </c>
      <c r="D4491" s="326" t="s">
        <v>5811</v>
      </c>
      <c r="E4491" s="325">
        <v>31199</v>
      </c>
      <c r="F4491" s="325">
        <v>31306</v>
      </c>
      <c r="H4491" s="324" t="s">
        <v>5810</v>
      </c>
    </row>
    <row r="4492" spans="1:8" ht="14.45" customHeight="1" x14ac:dyDescent="0.2">
      <c r="A4492" s="324">
        <v>5174</v>
      </c>
      <c r="B4492" s="324">
        <v>517402</v>
      </c>
      <c r="C4492" s="326" t="s">
        <v>6696</v>
      </c>
      <c r="D4492" s="326" t="s">
        <v>7296</v>
      </c>
      <c r="E4492" s="325">
        <v>31199</v>
      </c>
      <c r="F4492" s="325">
        <v>36341</v>
      </c>
      <c r="H4492" s="324" t="s">
        <v>7295</v>
      </c>
    </row>
    <row r="4493" spans="1:8" ht="14.45" customHeight="1" x14ac:dyDescent="0.2">
      <c r="A4493" s="324">
        <v>5191</v>
      </c>
      <c r="B4493" s="324">
        <v>519101</v>
      </c>
      <c r="C4493" s="326" t="s">
        <v>7294</v>
      </c>
      <c r="D4493" s="326" t="s">
        <v>7293</v>
      </c>
      <c r="E4493" s="325">
        <v>31191</v>
      </c>
      <c r="F4493" s="325">
        <v>109574</v>
      </c>
      <c r="G4493" s="324">
        <v>1740372952</v>
      </c>
      <c r="H4493" s="324" t="s">
        <v>7292</v>
      </c>
    </row>
    <row r="4494" spans="1:8" ht="14.45" customHeight="1" x14ac:dyDescent="0.2">
      <c r="A4494" s="324">
        <v>5142</v>
      </c>
      <c r="B4494" s="324">
        <v>514204</v>
      </c>
      <c r="C4494" s="326" t="s">
        <v>7291</v>
      </c>
      <c r="E4494" s="325">
        <v>31189</v>
      </c>
      <c r="F4494" s="325">
        <v>31352</v>
      </c>
      <c r="H4494" s="324" t="s">
        <v>7290</v>
      </c>
    </row>
    <row r="4495" spans="1:8" ht="14.45" customHeight="1" x14ac:dyDescent="0.2">
      <c r="A4495" s="324">
        <v>4109</v>
      </c>
      <c r="B4495" s="324">
        <v>410902</v>
      </c>
      <c r="C4495" s="326" t="s">
        <v>7289</v>
      </c>
      <c r="D4495" s="326" t="s">
        <v>4755</v>
      </c>
      <c r="E4495" s="325">
        <v>31182</v>
      </c>
      <c r="F4495" s="325">
        <v>35314</v>
      </c>
      <c r="H4495" s="324" t="s">
        <v>4754</v>
      </c>
    </row>
    <row r="4496" spans="1:8" ht="14.45" customHeight="1" x14ac:dyDescent="0.2">
      <c r="A4496" s="324">
        <v>4449</v>
      </c>
      <c r="B4496" s="324">
        <v>444903</v>
      </c>
      <c r="C4496" s="326" t="s">
        <v>7288</v>
      </c>
      <c r="D4496" s="326" t="s">
        <v>4755</v>
      </c>
      <c r="E4496" s="325">
        <v>31182</v>
      </c>
      <c r="F4496" s="325">
        <v>35314</v>
      </c>
      <c r="H4496" s="324" t="s">
        <v>4754</v>
      </c>
    </row>
    <row r="4497" spans="1:8" ht="14.45" customHeight="1" x14ac:dyDescent="0.2">
      <c r="A4497" s="324">
        <v>5010</v>
      </c>
      <c r="B4497" s="324">
        <v>501004</v>
      </c>
      <c r="C4497" s="326" t="s">
        <v>7153</v>
      </c>
      <c r="D4497" s="326" t="s">
        <v>5288</v>
      </c>
      <c r="E4497" s="325">
        <v>31176</v>
      </c>
      <c r="F4497" s="325">
        <v>32082</v>
      </c>
      <c r="H4497" s="324" t="s">
        <v>5873</v>
      </c>
    </row>
    <row r="4498" spans="1:8" ht="14.45" customHeight="1" x14ac:dyDescent="0.2">
      <c r="A4498" s="324">
        <v>5020</v>
      </c>
      <c r="B4498" s="324">
        <v>502002</v>
      </c>
      <c r="C4498" s="326" t="s">
        <v>5665</v>
      </c>
      <c r="D4498" s="326" t="s">
        <v>3907</v>
      </c>
      <c r="E4498" s="325">
        <v>31176</v>
      </c>
      <c r="F4498" s="325">
        <v>31434</v>
      </c>
      <c r="H4498" s="324" t="s">
        <v>5388</v>
      </c>
    </row>
    <row r="4499" spans="1:8" ht="14.45" customHeight="1" x14ac:dyDescent="0.2">
      <c r="A4499" s="324">
        <v>5189</v>
      </c>
      <c r="B4499" s="324">
        <v>518901</v>
      </c>
      <c r="C4499" s="326" t="s">
        <v>7287</v>
      </c>
      <c r="D4499" s="326" t="s">
        <v>7286</v>
      </c>
      <c r="E4499" s="325">
        <v>31175</v>
      </c>
      <c r="F4499" s="325">
        <v>31533</v>
      </c>
      <c r="H4499" s="324" t="s">
        <v>7285</v>
      </c>
    </row>
    <row r="4500" spans="1:8" ht="14.45" customHeight="1" x14ac:dyDescent="0.2">
      <c r="A4500" s="324">
        <v>4977</v>
      </c>
      <c r="B4500" s="324">
        <v>497705</v>
      </c>
      <c r="C4500" s="326" t="s">
        <v>7284</v>
      </c>
      <c r="D4500" s="326" t="s">
        <v>6861</v>
      </c>
      <c r="E4500" s="325">
        <v>31174</v>
      </c>
      <c r="F4500" s="325">
        <v>31778</v>
      </c>
      <c r="H4500" s="324" t="s">
        <v>7135</v>
      </c>
    </row>
    <row r="4501" spans="1:8" ht="14.45" customHeight="1" x14ac:dyDescent="0.2">
      <c r="A4501" s="324">
        <v>4382</v>
      </c>
      <c r="B4501" s="324">
        <v>438204</v>
      </c>
      <c r="C4501" s="326" t="s">
        <v>6372</v>
      </c>
      <c r="D4501" s="326" t="s">
        <v>6124</v>
      </c>
      <c r="E4501" s="325">
        <v>31168</v>
      </c>
      <c r="F4501" s="325">
        <v>33482</v>
      </c>
      <c r="H4501" s="324" t="s">
        <v>6371</v>
      </c>
    </row>
    <row r="4502" spans="1:8" ht="14.45" customHeight="1" x14ac:dyDescent="0.2">
      <c r="A4502" s="324">
        <v>4759</v>
      </c>
      <c r="B4502" s="324">
        <v>475903</v>
      </c>
      <c r="C4502" s="326" t="s">
        <v>6684</v>
      </c>
      <c r="D4502" s="326" t="s">
        <v>6124</v>
      </c>
      <c r="E4502" s="325">
        <v>31168</v>
      </c>
      <c r="F4502" s="325">
        <v>33482</v>
      </c>
      <c r="H4502" s="324" t="s">
        <v>6683</v>
      </c>
    </row>
    <row r="4503" spans="1:8" ht="14.45" customHeight="1" x14ac:dyDescent="0.2">
      <c r="A4503" s="324">
        <v>4820</v>
      </c>
      <c r="B4503" s="324">
        <v>482005</v>
      </c>
      <c r="C4503" s="326" t="s">
        <v>3813</v>
      </c>
      <c r="D4503" s="326" t="s">
        <v>6124</v>
      </c>
      <c r="E4503" s="325">
        <v>31168</v>
      </c>
      <c r="F4503" s="325">
        <v>33482</v>
      </c>
      <c r="H4503" s="324" t="s">
        <v>6123</v>
      </c>
    </row>
    <row r="4504" spans="1:8" ht="14.45" customHeight="1" x14ac:dyDescent="0.2">
      <c r="A4504" s="324">
        <v>4891</v>
      </c>
      <c r="B4504" s="324">
        <v>489104</v>
      </c>
      <c r="C4504" s="326" t="s">
        <v>7283</v>
      </c>
      <c r="D4504" s="326" t="s">
        <v>6124</v>
      </c>
      <c r="E4504" s="325">
        <v>31168</v>
      </c>
      <c r="F4504" s="325">
        <v>33482</v>
      </c>
      <c r="H4504" s="324" t="s">
        <v>6545</v>
      </c>
    </row>
    <row r="4505" spans="1:8" ht="14.45" customHeight="1" x14ac:dyDescent="0.2">
      <c r="A4505" s="324">
        <v>5165</v>
      </c>
      <c r="B4505" s="324">
        <v>516505</v>
      </c>
      <c r="C4505" s="326" t="s">
        <v>6758</v>
      </c>
      <c r="D4505" s="326" t="s">
        <v>6453</v>
      </c>
      <c r="E4505" s="325">
        <v>31168</v>
      </c>
      <c r="F4505" s="325">
        <v>32234</v>
      </c>
      <c r="H4505" s="324" t="s">
        <v>7019</v>
      </c>
    </row>
    <row r="4506" spans="1:8" ht="14.45" customHeight="1" x14ac:dyDescent="0.2">
      <c r="A4506" s="324">
        <v>4451</v>
      </c>
      <c r="B4506" s="324">
        <v>445102</v>
      </c>
      <c r="C4506" s="326" t="s">
        <v>7282</v>
      </c>
      <c r="D4506" s="326" t="s">
        <v>7281</v>
      </c>
      <c r="E4506" s="325">
        <v>31162</v>
      </c>
      <c r="F4506" s="325">
        <v>36341</v>
      </c>
      <c r="H4506" s="324" t="s">
        <v>7280</v>
      </c>
    </row>
    <row r="4507" spans="1:8" ht="14.45" customHeight="1" x14ac:dyDescent="0.2">
      <c r="A4507" s="324">
        <v>4729</v>
      </c>
      <c r="B4507" s="324">
        <v>472905</v>
      </c>
      <c r="C4507" s="326" t="s">
        <v>6558</v>
      </c>
      <c r="D4507" s="326" t="s">
        <v>5811</v>
      </c>
      <c r="E4507" s="325">
        <v>31153</v>
      </c>
      <c r="F4507" s="325">
        <v>37802</v>
      </c>
      <c r="H4507" s="324" t="s">
        <v>7279</v>
      </c>
    </row>
    <row r="4508" spans="1:8" ht="14.45" customHeight="1" x14ac:dyDescent="0.2">
      <c r="A4508" s="324">
        <v>4619</v>
      </c>
      <c r="B4508" s="324">
        <v>461903</v>
      </c>
      <c r="C4508" s="326" t="s">
        <v>7278</v>
      </c>
      <c r="D4508" s="326" t="s">
        <v>5252</v>
      </c>
      <c r="E4508" s="325">
        <v>31147</v>
      </c>
      <c r="F4508" s="325">
        <v>33208</v>
      </c>
      <c r="H4508" s="324" t="s">
        <v>5762</v>
      </c>
    </row>
    <row r="4509" spans="1:8" ht="14.45" customHeight="1" x14ac:dyDescent="0.2">
      <c r="A4509" s="324">
        <v>4985</v>
      </c>
      <c r="B4509" s="324">
        <v>498502</v>
      </c>
      <c r="C4509" s="326" t="s">
        <v>6252</v>
      </c>
      <c r="D4509" s="326" t="s">
        <v>7277</v>
      </c>
      <c r="E4509" s="325">
        <v>31147</v>
      </c>
      <c r="F4509" s="325">
        <v>33208</v>
      </c>
      <c r="H4509" s="324" t="s">
        <v>7276</v>
      </c>
    </row>
    <row r="4510" spans="1:8" ht="14.45" customHeight="1" x14ac:dyDescent="0.2">
      <c r="A4510" s="324">
        <v>4570</v>
      </c>
      <c r="B4510" s="324">
        <v>457002</v>
      </c>
      <c r="C4510" s="326" t="s">
        <v>7275</v>
      </c>
      <c r="D4510" s="326" t="s">
        <v>5543</v>
      </c>
      <c r="E4510" s="325">
        <v>31145</v>
      </c>
      <c r="F4510" s="325">
        <v>31938</v>
      </c>
      <c r="H4510" s="324" t="s">
        <v>7274</v>
      </c>
    </row>
    <row r="4511" spans="1:8" ht="14.45" customHeight="1" x14ac:dyDescent="0.2">
      <c r="A4511" s="324">
        <v>4473</v>
      </c>
      <c r="B4511" s="324">
        <v>447303</v>
      </c>
      <c r="C4511" s="326" t="s">
        <v>7273</v>
      </c>
      <c r="D4511" s="326" t="s">
        <v>5095</v>
      </c>
      <c r="E4511" s="325">
        <v>31142</v>
      </c>
      <c r="F4511" s="325">
        <v>31972</v>
      </c>
      <c r="H4511" s="324" t="s">
        <v>5737</v>
      </c>
    </row>
    <row r="4512" spans="1:8" ht="14.45" customHeight="1" x14ac:dyDescent="0.2">
      <c r="A4512" s="324">
        <v>5188</v>
      </c>
      <c r="B4512" s="324">
        <v>518801</v>
      </c>
      <c r="C4512" s="326" t="s">
        <v>7272</v>
      </c>
      <c r="D4512" s="326" t="s">
        <v>3777</v>
      </c>
      <c r="E4512" s="325">
        <v>31139</v>
      </c>
      <c r="F4512" s="325">
        <v>31352</v>
      </c>
      <c r="H4512" s="324" t="s">
        <v>7271</v>
      </c>
    </row>
    <row r="4513" spans="1:8" ht="14.45" customHeight="1" x14ac:dyDescent="0.2">
      <c r="A4513" s="324">
        <v>4175</v>
      </c>
      <c r="B4513" s="324">
        <v>417504</v>
      </c>
      <c r="C4513" s="326" t="s">
        <v>7270</v>
      </c>
      <c r="D4513" s="326" t="s">
        <v>5366</v>
      </c>
      <c r="E4513" s="325">
        <v>31138</v>
      </c>
      <c r="F4513" s="325">
        <v>32905</v>
      </c>
      <c r="H4513" s="324" t="s">
        <v>5893</v>
      </c>
    </row>
    <row r="4514" spans="1:8" ht="14.45" customHeight="1" x14ac:dyDescent="0.2">
      <c r="A4514" s="324">
        <v>4235</v>
      </c>
      <c r="B4514" s="324">
        <v>423506</v>
      </c>
      <c r="C4514" s="326" t="s">
        <v>6899</v>
      </c>
      <c r="D4514" s="326" t="s">
        <v>7269</v>
      </c>
      <c r="E4514" s="325">
        <v>31138</v>
      </c>
      <c r="F4514" s="325">
        <v>31533</v>
      </c>
      <c r="H4514" s="324" t="s">
        <v>7268</v>
      </c>
    </row>
    <row r="4515" spans="1:8" ht="14.45" customHeight="1" x14ac:dyDescent="0.2">
      <c r="A4515" s="324">
        <v>4248</v>
      </c>
      <c r="B4515" s="324">
        <v>424803</v>
      </c>
      <c r="C4515" s="326" t="s">
        <v>6800</v>
      </c>
      <c r="D4515" s="326" t="s">
        <v>6799</v>
      </c>
      <c r="E4515" s="325">
        <v>31138</v>
      </c>
      <c r="F4515" s="325">
        <v>31413</v>
      </c>
      <c r="H4515" s="324" t="s">
        <v>6798</v>
      </c>
    </row>
    <row r="4516" spans="1:8" ht="14.45" customHeight="1" x14ac:dyDescent="0.2">
      <c r="A4516" s="324">
        <v>4268</v>
      </c>
      <c r="B4516" s="324">
        <v>426804</v>
      </c>
      <c r="C4516" s="326" t="s">
        <v>6769</v>
      </c>
      <c r="D4516" s="326" t="s">
        <v>7254</v>
      </c>
      <c r="E4516" s="325">
        <v>31138</v>
      </c>
      <c r="F4516" s="325">
        <v>31199</v>
      </c>
      <c r="H4516" s="324" t="s">
        <v>7267</v>
      </c>
    </row>
    <row r="4517" spans="1:8" ht="14.45" customHeight="1" x14ac:dyDescent="0.2">
      <c r="A4517" s="324">
        <v>4286</v>
      </c>
      <c r="B4517" s="324">
        <v>428603</v>
      </c>
      <c r="C4517" s="326" t="s">
        <v>4567</v>
      </c>
      <c r="D4517" s="326" t="s">
        <v>7254</v>
      </c>
      <c r="E4517" s="325">
        <v>31138</v>
      </c>
      <c r="F4517" s="325">
        <v>31199</v>
      </c>
      <c r="H4517" s="324" t="s">
        <v>7266</v>
      </c>
    </row>
    <row r="4518" spans="1:8" ht="14.45" customHeight="1" x14ac:dyDescent="0.2">
      <c r="A4518" s="324">
        <v>4362</v>
      </c>
      <c r="B4518" s="324">
        <v>436203</v>
      </c>
      <c r="C4518" s="326" t="s">
        <v>4469</v>
      </c>
      <c r="D4518" s="326" t="s">
        <v>7265</v>
      </c>
      <c r="E4518" s="325">
        <v>31138</v>
      </c>
      <c r="F4518" s="325">
        <v>32721</v>
      </c>
      <c r="H4518" s="324" t="s">
        <v>7264</v>
      </c>
    </row>
    <row r="4519" spans="1:8" ht="14.45" customHeight="1" x14ac:dyDescent="0.2">
      <c r="A4519" s="324">
        <v>4386</v>
      </c>
      <c r="B4519" s="324">
        <v>438604</v>
      </c>
      <c r="C4519" s="326" t="s">
        <v>6638</v>
      </c>
      <c r="D4519" s="326" t="s">
        <v>7259</v>
      </c>
      <c r="E4519" s="325">
        <v>31138</v>
      </c>
      <c r="F4519" s="325">
        <v>31747</v>
      </c>
      <c r="H4519" s="324" t="s">
        <v>7263</v>
      </c>
    </row>
    <row r="4520" spans="1:8" ht="14.45" customHeight="1" x14ac:dyDescent="0.2">
      <c r="A4520" s="324">
        <v>4450</v>
      </c>
      <c r="B4520" s="324">
        <v>445004</v>
      </c>
      <c r="C4520" s="326" t="s">
        <v>5043</v>
      </c>
      <c r="D4520" s="326" t="s">
        <v>7248</v>
      </c>
      <c r="E4520" s="325">
        <v>31138</v>
      </c>
      <c r="F4520" s="325">
        <v>31578</v>
      </c>
      <c r="H4520" s="324" t="s">
        <v>7262</v>
      </c>
    </row>
    <row r="4521" spans="1:8" ht="14.45" customHeight="1" x14ac:dyDescent="0.2">
      <c r="A4521" s="324">
        <v>4516</v>
      </c>
      <c r="B4521" s="324">
        <v>451603</v>
      </c>
      <c r="C4521" s="326" t="s">
        <v>5367</v>
      </c>
      <c r="D4521" s="326" t="s">
        <v>7261</v>
      </c>
      <c r="E4521" s="325">
        <v>31138</v>
      </c>
      <c r="F4521" s="325">
        <v>32721</v>
      </c>
      <c r="H4521" s="324" t="s">
        <v>7260</v>
      </c>
    </row>
    <row r="4522" spans="1:8" ht="14.45" customHeight="1" x14ac:dyDescent="0.2">
      <c r="A4522" s="324">
        <v>4528</v>
      </c>
      <c r="B4522" s="324">
        <v>452803</v>
      </c>
      <c r="C4522" s="326" t="s">
        <v>6663</v>
      </c>
      <c r="D4522" s="326" t="s">
        <v>7259</v>
      </c>
      <c r="E4522" s="325">
        <v>31138</v>
      </c>
      <c r="F4522" s="325">
        <v>31747</v>
      </c>
      <c r="H4522" s="324" t="s">
        <v>7258</v>
      </c>
    </row>
    <row r="4523" spans="1:8" ht="14.45" customHeight="1" x14ac:dyDescent="0.2">
      <c r="A4523" s="324">
        <v>4819</v>
      </c>
      <c r="B4523" s="324">
        <v>481904</v>
      </c>
      <c r="C4523" s="326" t="s">
        <v>5817</v>
      </c>
      <c r="D4523" s="326" t="s">
        <v>7234</v>
      </c>
      <c r="E4523" s="325">
        <v>31138</v>
      </c>
      <c r="F4523" s="325">
        <v>31444</v>
      </c>
      <c r="H4523" s="324" t="s">
        <v>7257</v>
      </c>
    </row>
    <row r="4524" spans="1:8" ht="14.45" customHeight="1" x14ac:dyDescent="0.2">
      <c r="A4524" s="324">
        <v>4853</v>
      </c>
      <c r="B4524" s="324">
        <v>485303</v>
      </c>
      <c r="C4524" s="326" t="s">
        <v>3842</v>
      </c>
      <c r="D4524" s="326" t="s">
        <v>5366</v>
      </c>
      <c r="E4524" s="325">
        <v>31138</v>
      </c>
      <c r="F4524" s="325">
        <v>31175</v>
      </c>
      <c r="H4524" s="324" t="s">
        <v>6661</v>
      </c>
    </row>
    <row r="4525" spans="1:8" ht="14.45" customHeight="1" x14ac:dyDescent="0.2">
      <c r="A4525" s="324">
        <v>4879</v>
      </c>
      <c r="B4525" s="324">
        <v>487904</v>
      </c>
      <c r="C4525" s="326" t="s">
        <v>7256</v>
      </c>
      <c r="D4525" s="326" t="s">
        <v>5366</v>
      </c>
      <c r="E4525" s="325">
        <v>31138</v>
      </c>
      <c r="F4525" s="325">
        <v>32721</v>
      </c>
      <c r="H4525" s="324" t="s">
        <v>6635</v>
      </c>
    </row>
    <row r="4526" spans="1:8" ht="14.45" customHeight="1" x14ac:dyDescent="0.2">
      <c r="A4526" s="324">
        <v>4904</v>
      </c>
      <c r="B4526" s="324">
        <v>490406</v>
      </c>
      <c r="C4526" s="326" t="s">
        <v>7255</v>
      </c>
      <c r="D4526" s="326" t="s">
        <v>7254</v>
      </c>
      <c r="E4526" s="325">
        <v>31138</v>
      </c>
      <c r="F4526" s="325">
        <v>31199</v>
      </c>
      <c r="H4526" s="324" t="s">
        <v>7253</v>
      </c>
    </row>
    <row r="4527" spans="1:8" ht="14.45" customHeight="1" x14ac:dyDescent="0.2">
      <c r="A4527" s="324">
        <v>4966</v>
      </c>
      <c r="B4527" s="324">
        <v>496603</v>
      </c>
      <c r="C4527" s="326" t="s">
        <v>6596</v>
      </c>
      <c r="D4527" s="326" t="s">
        <v>7252</v>
      </c>
      <c r="E4527" s="325">
        <v>31138</v>
      </c>
      <c r="F4527" s="325">
        <v>32721</v>
      </c>
      <c r="H4527" s="324" t="s">
        <v>7251</v>
      </c>
    </row>
    <row r="4528" spans="1:8" ht="14.45" customHeight="1" x14ac:dyDescent="0.2">
      <c r="A4528" s="324">
        <v>5155</v>
      </c>
      <c r="B4528" s="324">
        <v>515504</v>
      </c>
      <c r="C4528" s="326" t="s">
        <v>6634</v>
      </c>
      <c r="D4528" s="326" t="s">
        <v>7250</v>
      </c>
      <c r="E4528" s="325">
        <v>31138</v>
      </c>
      <c r="F4528" s="325">
        <v>31761</v>
      </c>
      <c r="H4528" s="324" t="s">
        <v>7249</v>
      </c>
    </row>
    <row r="4529" spans="1:8" ht="14.45" customHeight="1" x14ac:dyDescent="0.2">
      <c r="A4529" s="324">
        <v>5158</v>
      </c>
      <c r="B4529" s="324">
        <v>515803</v>
      </c>
      <c r="C4529" s="326" t="s">
        <v>6657</v>
      </c>
      <c r="D4529" s="326" t="s">
        <v>7248</v>
      </c>
      <c r="E4529" s="325">
        <v>31138</v>
      </c>
      <c r="F4529" s="325">
        <v>31578</v>
      </c>
      <c r="H4529" s="324" t="s">
        <v>7247</v>
      </c>
    </row>
    <row r="4530" spans="1:8" ht="14.45" customHeight="1" x14ac:dyDescent="0.2">
      <c r="A4530" s="324">
        <v>4439</v>
      </c>
      <c r="B4530" s="324">
        <v>443905</v>
      </c>
      <c r="C4530" s="326" t="s">
        <v>5104</v>
      </c>
      <c r="D4530" s="326" t="s">
        <v>4394</v>
      </c>
      <c r="E4530" s="325">
        <v>31134</v>
      </c>
      <c r="F4530" s="325">
        <v>33786</v>
      </c>
      <c r="H4530" s="324" t="s">
        <v>6782</v>
      </c>
    </row>
    <row r="4531" spans="1:8" ht="14.45" customHeight="1" x14ac:dyDescent="0.2">
      <c r="A4531" s="324">
        <v>4896</v>
      </c>
      <c r="B4531" s="324">
        <v>489604</v>
      </c>
      <c r="C4531" s="326" t="s">
        <v>6288</v>
      </c>
      <c r="D4531" s="326" t="s">
        <v>4394</v>
      </c>
      <c r="E4531" s="325">
        <v>31132</v>
      </c>
      <c r="F4531" s="325">
        <v>31717</v>
      </c>
      <c r="H4531" s="324" t="s">
        <v>6287</v>
      </c>
    </row>
    <row r="4532" spans="1:8" ht="14.45" customHeight="1" x14ac:dyDescent="0.2">
      <c r="A4532" s="324">
        <v>4185</v>
      </c>
      <c r="B4532" s="324">
        <v>418502</v>
      </c>
      <c r="C4532" s="326" t="s">
        <v>5532</v>
      </c>
      <c r="E4532" s="325">
        <v>31119</v>
      </c>
      <c r="F4532" s="325">
        <v>31472</v>
      </c>
      <c r="H4532" s="324" t="s">
        <v>5531</v>
      </c>
    </row>
    <row r="4533" spans="1:8" ht="14.45" customHeight="1" x14ac:dyDescent="0.2">
      <c r="A4533" s="324">
        <v>4398</v>
      </c>
      <c r="B4533" s="324">
        <v>439802</v>
      </c>
      <c r="C4533" s="326" t="s">
        <v>7246</v>
      </c>
      <c r="D4533" s="326" t="s">
        <v>3777</v>
      </c>
      <c r="E4533" s="325">
        <v>31119</v>
      </c>
      <c r="F4533" s="325">
        <v>31721</v>
      </c>
      <c r="H4533" s="324" t="s">
        <v>4421</v>
      </c>
    </row>
    <row r="4534" spans="1:8" ht="14.45" customHeight="1" x14ac:dyDescent="0.2">
      <c r="A4534" s="324">
        <v>5015</v>
      </c>
      <c r="B4534" s="324">
        <v>501503</v>
      </c>
      <c r="C4534" s="326" t="s">
        <v>7245</v>
      </c>
      <c r="D4534" s="326" t="s">
        <v>5546</v>
      </c>
      <c r="E4534" s="325">
        <v>31118</v>
      </c>
      <c r="F4534" s="325">
        <v>32387</v>
      </c>
      <c r="H4534" s="324" t="s">
        <v>5545</v>
      </c>
    </row>
    <row r="4535" spans="1:8" ht="14.45" customHeight="1" x14ac:dyDescent="0.2">
      <c r="A4535" s="324">
        <v>4827</v>
      </c>
      <c r="B4535" s="324">
        <v>482703</v>
      </c>
      <c r="C4535" s="326" t="s">
        <v>7244</v>
      </c>
      <c r="D4535" s="326" t="s">
        <v>7243</v>
      </c>
      <c r="E4535" s="325">
        <v>31107</v>
      </c>
      <c r="F4535" s="325">
        <v>33970</v>
      </c>
      <c r="H4535" s="324" t="s">
        <v>7242</v>
      </c>
    </row>
    <row r="4536" spans="1:8" ht="14.45" customHeight="1" x14ac:dyDescent="0.2">
      <c r="A4536" s="324">
        <v>4848</v>
      </c>
      <c r="B4536" s="324">
        <v>484802</v>
      </c>
      <c r="C4536" s="326" t="s">
        <v>7241</v>
      </c>
      <c r="D4536" s="326" t="s">
        <v>3851</v>
      </c>
      <c r="E4536" s="325">
        <v>31107</v>
      </c>
      <c r="F4536" s="325">
        <v>31692</v>
      </c>
      <c r="H4536" s="324" t="s">
        <v>7240</v>
      </c>
    </row>
    <row r="4537" spans="1:8" ht="14.45" customHeight="1" x14ac:dyDescent="0.2">
      <c r="A4537" s="324">
        <v>4988</v>
      </c>
      <c r="B4537" s="324">
        <v>498804</v>
      </c>
      <c r="C4537" s="326" t="s">
        <v>6408</v>
      </c>
      <c r="D4537" s="326" t="s">
        <v>5794</v>
      </c>
      <c r="E4537" s="325">
        <v>31107</v>
      </c>
      <c r="F4537" s="325">
        <v>31153</v>
      </c>
      <c r="H4537" s="324" t="s">
        <v>7239</v>
      </c>
    </row>
    <row r="4538" spans="1:8" ht="14.45" customHeight="1" x14ac:dyDescent="0.2">
      <c r="A4538" s="324">
        <v>4670</v>
      </c>
      <c r="B4538" s="324">
        <v>467001</v>
      </c>
      <c r="C4538" s="326" t="s">
        <v>7238</v>
      </c>
      <c r="D4538" s="326" t="s">
        <v>7237</v>
      </c>
      <c r="E4538" s="325">
        <v>31099</v>
      </c>
      <c r="F4538" s="325">
        <v>39576</v>
      </c>
      <c r="G4538" s="324">
        <v>1386644201</v>
      </c>
      <c r="H4538" s="324" t="s">
        <v>7236</v>
      </c>
    </row>
    <row r="4539" spans="1:8" ht="14.45" customHeight="1" x14ac:dyDescent="0.2">
      <c r="A4539" s="324">
        <v>4490</v>
      </c>
      <c r="B4539" s="324">
        <v>449005</v>
      </c>
      <c r="C4539" s="326" t="s">
        <v>6688</v>
      </c>
      <c r="D4539" s="326" t="s">
        <v>4394</v>
      </c>
      <c r="E4539" s="325">
        <v>31097</v>
      </c>
      <c r="F4539" s="325">
        <v>31291</v>
      </c>
      <c r="H4539" s="324" t="s">
        <v>6687</v>
      </c>
    </row>
    <row r="4540" spans="1:8" ht="14.45" customHeight="1" x14ac:dyDescent="0.2">
      <c r="A4540" s="324">
        <v>5005</v>
      </c>
      <c r="B4540" s="324">
        <v>500502</v>
      </c>
      <c r="C4540" s="326" t="s">
        <v>5310</v>
      </c>
      <c r="D4540" s="326" t="s">
        <v>4394</v>
      </c>
      <c r="E4540" s="325">
        <v>31082</v>
      </c>
      <c r="F4540" s="325">
        <v>31717</v>
      </c>
      <c r="H4540" s="324" t="s">
        <v>6515</v>
      </c>
    </row>
    <row r="4541" spans="1:8" ht="14.45" customHeight="1" x14ac:dyDescent="0.2">
      <c r="A4541" s="324">
        <v>4027</v>
      </c>
      <c r="B4541" s="324">
        <v>402704</v>
      </c>
      <c r="C4541" s="326" t="s">
        <v>7235</v>
      </c>
      <c r="D4541" s="326" t="s">
        <v>7234</v>
      </c>
      <c r="E4541" s="325">
        <v>31079</v>
      </c>
      <c r="F4541" s="325">
        <v>31444</v>
      </c>
      <c r="H4541" s="324" t="s">
        <v>7233</v>
      </c>
    </row>
    <row r="4542" spans="1:8" ht="14.45" customHeight="1" x14ac:dyDescent="0.2">
      <c r="A4542" s="324">
        <v>4079</v>
      </c>
      <c r="B4542" s="324">
        <v>407902</v>
      </c>
      <c r="C4542" s="326" t="s">
        <v>4778</v>
      </c>
      <c r="D4542" s="326" t="s">
        <v>7232</v>
      </c>
      <c r="E4542" s="325">
        <v>31079</v>
      </c>
      <c r="F4542" s="325">
        <v>32143</v>
      </c>
      <c r="H4542" s="324" t="s">
        <v>7231</v>
      </c>
    </row>
    <row r="4543" spans="1:8" ht="14.45" customHeight="1" x14ac:dyDescent="0.2">
      <c r="A4543" s="324">
        <v>4321</v>
      </c>
      <c r="B4543" s="324">
        <v>432104</v>
      </c>
      <c r="C4543" s="326" t="s">
        <v>4523</v>
      </c>
      <c r="D4543" s="326" t="s">
        <v>7230</v>
      </c>
      <c r="E4543" s="325">
        <v>31079</v>
      </c>
      <c r="F4543" s="325">
        <v>39842</v>
      </c>
      <c r="G4543" s="324">
        <v>1164406971</v>
      </c>
      <c r="H4543" s="324" t="s">
        <v>7229</v>
      </c>
    </row>
    <row r="4544" spans="1:8" ht="14.45" customHeight="1" x14ac:dyDescent="0.2">
      <c r="A4544" s="324">
        <v>4488</v>
      </c>
      <c r="B4544" s="324">
        <v>448803</v>
      </c>
      <c r="C4544" s="326" t="s">
        <v>7228</v>
      </c>
      <c r="D4544" s="326" t="s">
        <v>7227</v>
      </c>
      <c r="E4544" s="325">
        <v>31079</v>
      </c>
      <c r="F4544" s="325">
        <v>31990</v>
      </c>
      <c r="H4544" s="324" t="s">
        <v>7226</v>
      </c>
    </row>
    <row r="4545" spans="1:8" ht="14.45" customHeight="1" x14ac:dyDescent="0.2">
      <c r="A4545" s="324">
        <v>4506</v>
      </c>
      <c r="B4545" s="324">
        <v>450604</v>
      </c>
      <c r="C4545" s="326" t="s">
        <v>7225</v>
      </c>
      <c r="D4545" s="326" t="s">
        <v>7224</v>
      </c>
      <c r="E4545" s="325">
        <v>31079</v>
      </c>
      <c r="F4545" s="325">
        <v>32721</v>
      </c>
      <c r="H4545" s="324" t="s">
        <v>7223</v>
      </c>
    </row>
    <row r="4546" spans="1:8" ht="14.45" customHeight="1" x14ac:dyDescent="0.2">
      <c r="A4546" s="324">
        <v>4770</v>
      </c>
      <c r="B4546" s="324">
        <v>477002</v>
      </c>
      <c r="C4546" s="326" t="s">
        <v>3951</v>
      </c>
      <c r="D4546" s="326" t="s">
        <v>4755</v>
      </c>
      <c r="E4546" s="325">
        <v>31079</v>
      </c>
      <c r="F4546" s="325">
        <v>31291</v>
      </c>
      <c r="H4546" s="324" t="s">
        <v>4754</v>
      </c>
    </row>
    <row r="4547" spans="1:8" ht="14.45" customHeight="1" x14ac:dyDescent="0.2">
      <c r="A4547" s="324">
        <v>5181</v>
      </c>
      <c r="B4547" s="324">
        <v>518103</v>
      </c>
      <c r="C4547" s="326" t="s">
        <v>6904</v>
      </c>
      <c r="D4547" s="326" t="s">
        <v>5232</v>
      </c>
      <c r="E4547" s="325">
        <v>31079</v>
      </c>
      <c r="F4547" s="325">
        <v>32082</v>
      </c>
      <c r="H4547" s="324" t="s">
        <v>7222</v>
      </c>
    </row>
    <row r="4548" spans="1:8" ht="14.45" customHeight="1" x14ac:dyDescent="0.2">
      <c r="A4548" s="324">
        <v>4358</v>
      </c>
      <c r="B4548" s="324">
        <v>435805</v>
      </c>
      <c r="C4548" s="326" t="s">
        <v>4471</v>
      </c>
      <c r="D4548" s="326" t="s">
        <v>5009</v>
      </c>
      <c r="E4548" s="325">
        <v>31066</v>
      </c>
      <c r="F4548" s="325">
        <v>31809</v>
      </c>
      <c r="H4548" s="324" t="s">
        <v>7221</v>
      </c>
    </row>
    <row r="4549" spans="1:8" ht="14.45" customHeight="1" x14ac:dyDescent="0.2">
      <c r="A4549" s="324">
        <v>5187</v>
      </c>
      <c r="B4549" s="324">
        <v>518701</v>
      </c>
      <c r="C4549" s="326" t="s">
        <v>7220</v>
      </c>
      <c r="D4549" s="326" t="s">
        <v>7219</v>
      </c>
      <c r="E4549" s="325">
        <v>31063</v>
      </c>
      <c r="F4549" s="325">
        <v>109574</v>
      </c>
      <c r="G4549" s="324">
        <v>1659336840</v>
      </c>
      <c r="H4549" s="324" t="s">
        <v>3334</v>
      </c>
    </row>
    <row r="4550" spans="1:8" ht="14.45" customHeight="1" x14ac:dyDescent="0.2">
      <c r="A4550" s="324">
        <v>4886</v>
      </c>
      <c r="B4550" s="324">
        <v>488603</v>
      </c>
      <c r="C4550" s="326" t="s">
        <v>7218</v>
      </c>
      <c r="D4550" s="326" t="s">
        <v>7217</v>
      </c>
      <c r="E4550" s="325">
        <v>31048</v>
      </c>
      <c r="F4550" s="325">
        <v>33208</v>
      </c>
      <c r="H4550" s="324" t="s">
        <v>7216</v>
      </c>
    </row>
    <row r="4551" spans="1:8" ht="14.45" customHeight="1" x14ac:dyDescent="0.2">
      <c r="A4551" s="324">
        <v>5103</v>
      </c>
      <c r="B4551" s="324">
        <v>510305</v>
      </c>
      <c r="C4551" s="326" t="s">
        <v>6250</v>
      </c>
      <c r="D4551" s="326" t="s">
        <v>7215</v>
      </c>
      <c r="E4551" s="325">
        <v>31048</v>
      </c>
      <c r="F4551" s="325">
        <v>33086</v>
      </c>
      <c r="H4551" s="324" t="s">
        <v>7214</v>
      </c>
    </row>
    <row r="4552" spans="1:8" ht="14.45" customHeight="1" x14ac:dyDescent="0.2">
      <c r="A4552" s="324">
        <v>4903</v>
      </c>
      <c r="B4552" s="324">
        <v>490303</v>
      </c>
      <c r="C4552" s="326" t="s">
        <v>7213</v>
      </c>
      <c r="D4552" s="326" t="s">
        <v>7063</v>
      </c>
      <c r="E4552" s="325">
        <v>31035</v>
      </c>
      <c r="F4552" s="325">
        <v>31288</v>
      </c>
      <c r="H4552" s="324" t="s">
        <v>7062</v>
      </c>
    </row>
    <row r="4553" spans="1:8" ht="14.45" customHeight="1" x14ac:dyDescent="0.2">
      <c r="A4553" s="324">
        <v>4247</v>
      </c>
      <c r="B4553" s="324">
        <v>424706</v>
      </c>
      <c r="C4553" s="326" t="s">
        <v>6218</v>
      </c>
      <c r="D4553" s="326" t="s">
        <v>3916</v>
      </c>
      <c r="E4553" s="325">
        <v>31017</v>
      </c>
      <c r="F4553" s="325">
        <v>31352</v>
      </c>
      <c r="H4553" s="324" t="s">
        <v>4557</v>
      </c>
    </row>
    <row r="4554" spans="1:8" ht="14.45" customHeight="1" x14ac:dyDescent="0.2">
      <c r="A4554" s="324">
        <v>4250</v>
      </c>
      <c r="B4554" s="324">
        <v>425005</v>
      </c>
      <c r="C4554" s="326" t="s">
        <v>7212</v>
      </c>
      <c r="D4554" s="326" t="s">
        <v>3916</v>
      </c>
      <c r="E4554" s="325">
        <v>31017</v>
      </c>
      <c r="F4554" s="325">
        <v>31352</v>
      </c>
      <c r="H4554" s="324" t="s">
        <v>7211</v>
      </c>
    </row>
    <row r="4555" spans="1:8" ht="14.45" customHeight="1" x14ac:dyDescent="0.2">
      <c r="A4555" s="324">
        <v>4297</v>
      </c>
      <c r="B4555" s="324">
        <v>429703</v>
      </c>
      <c r="C4555" s="326" t="s">
        <v>5835</v>
      </c>
      <c r="D4555" s="326" t="s">
        <v>3916</v>
      </c>
      <c r="E4555" s="325">
        <v>31017</v>
      </c>
      <c r="F4555" s="325">
        <v>31352</v>
      </c>
      <c r="H4555" s="324" t="s">
        <v>4557</v>
      </c>
    </row>
    <row r="4556" spans="1:8" ht="14.45" customHeight="1" x14ac:dyDescent="0.2">
      <c r="A4556" s="324">
        <v>4298</v>
      </c>
      <c r="B4556" s="324">
        <v>429807</v>
      </c>
      <c r="C4556" s="326" t="s">
        <v>4553</v>
      </c>
      <c r="D4556" s="326" t="s">
        <v>7148</v>
      </c>
      <c r="E4556" s="325">
        <v>31017</v>
      </c>
      <c r="F4556" s="325">
        <v>31085</v>
      </c>
      <c r="H4556" s="324" t="s">
        <v>7147</v>
      </c>
    </row>
    <row r="4557" spans="1:8" ht="14.45" customHeight="1" x14ac:dyDescent="0.2">
      <c r="A4557" s="324">
        <v>5085</v>
      </c>
      <c r="B4557" s="324">
        <v>508502</v>
      </c>
      <c r="C4557" s="326" t="s">
        <v>5795</v>
      </c>
      <c r="D4557" s="326" t="s">
        <v>3916</v>
      </c>
      <c r="E4557" s="325">
        <v>31017</v>
      </c>
      <c r="F4557" s="325">
        <v>31352</v>
      </c>
      <c r="H4557" s="324" t="s">
        <v>4557</v>
      </c>
    </row>
    <row r="4558" spans="1:8" ht="14.45" customHeight="1" x14ac:dyDescent="0.2">
      <c r="A4558" s="324">
        <v>4894</v>
      </c>
      <c r="B4558" s="324">
        <v>489404</v>
      </c>
      <c r="C4558" s="326" t="s">
        <v>6496</v>
      </c>
      <c r="D4558" s="326" t="s">
        <v>4394</v>
      </c>
      <c r="E4558" s="325">
        <v>30999</v>
      </c>
      <c r="F4558" s="325">
        <v>32244</v>
      </c>
      <c r="H4558" s="324" t="s">
        <v>6495</v>
      </c>
    </row>
    <row r="4559" spans="1:8" ht="14.45" customHeight="1" x14ac:dyDescent="0.2">
      <c r="A4559" s="324">
        <v>4070</v>
      </c>
      <c r="B4559" s="324">
        <v>407002</v>
      </c>
      <c r="C4559" s="326" t="s">
        <v>3945</v>
      </c>
      <c r="D4559" s="326" t="s">
        <v>6799</v>
      </c>
      <c r="E4559" s="325">
        <v>30987</v>
      </c>
      <c r="F4559" s="325">
        <v>37652</v>
      </c>
      <c r="H4559" s="324" t="s">
        <v>6798</v>
      </c>
    </row>
    <row r="4560" spans="1:8" ht="14.45" customHeight="1" x14ac:dyDescent="0.2">
      <c r="A4560" s="324">
        <v>4200</v>
      </c>
      <c r="B4560" s="324">
        <v>420005</v>
      </c>
      <c r="C4560" s="326" t="s">
        <v>5771</v>
      </c>
      <c r="D4560" s="326" t="s">
        <v>6525</v>
      </c>
      <c r="E4560" s="325">
        <v>30987</v>
      </c>
      <c r="F4560" s="325">
        <v>34335</v>
      </c>
      <c r="H4560" s="324" t="s">
        <v>7057</v>
      </c>
    </row>
    <row r="4561" spans="1:8" ht="14.45" customHeight="1" x14ac:dyDescent="0.2">
      <c r="A4561" s="324">
        <v>4521</v>
      </c>
      <c r="B4561" s="324">
        <v>452102</v>
      </c>
      <c r="C4561" s="326" t="s">
        <v>7210</v>
      </c>
      <c r="D4561" s="326" t="s">
        <v>6205</v>
      </c>
      <c r="E4561" s="325">
        <v>30987</v>
      </c>
      <c r="F4561" s="325">
        <v>31778</v>
      </c>
      <c r="H4561" s="324" t="s">
        <v>7209</v>
      </c>
    </row>
    <row r="4562" spans="1:8" ht="14.45" customHeight="1" x14ac:dyDescent="0.2">
      <c r="A4562" s="324">
        <v>4926</v>
      </c>
      <c r="B4562" s="324">
        <v>492603</v>
      </c>
      <c r="C4562" s="326" t="s">
        <v>7208</v>
      </c>
      <c r="D4562" s="326" t="s">
        <v>7207</v>
      </c>
      <c r="E4562" s="325">
        <v>30987</v>
      </c>
      <c r="F4562" s="325">
        <v>31380</v>
      </c>
      <c r="H4562" s="324" t="s">
        <v>7206</v>
      </c>
    </row>
    <row r="4563" spans="1:8" ht="14.45" customHeight="1" x14ac:dyDescent="0.2">
      <c r="A4563" s="324">
        <v>4998</v>
      </c>
      <c r="B4563" s="324">
        <v>499803</v>
      </c>
      <c r="C4563" s="326" t="s">
        <v>6459</v>
      </c>
      <c r="D4563" s="326" t="s">
        <v>4818</v>
      </c>
      <c r="E4563" s="325">
        <v>30984</v>
      </c>
      <c r="F4563" s="325">
        <v>30984</v>
      </c>
      <c r="H4563" s="324" t="s">
        <v>7158</v>
      </c>
    </row>
    <row r="4564" spans="1:8" ht="14.45" customHeight="1" x14ac:dyDescent="0.2">
      <c r="A4564" s="324">
        <v>5054</v>
      </c>
      <c r="B4564" s="324">
        <v>505404</v>
      </c>
      <c r="C4564" s="326" t="s">
        <v>6159</v>
      </c>
      <c r="D4564" s="326" t="s">
        <v>6158</v>
      </c>
      <c r="E4564" s="325">
        <v>30980</v>
      </c>
      <c r="F4564" s="325">
        <v>31898</v>
      </c>
      <c r="H4564" s="324" t="s">
        <v>6157</v>
      </c>
    </row>
    <row r="4565" spans="1:8" ht="14.45" customHeight="1" x14ac:dyDescent="0.2">
      <c r="A4565" s="324">
        <v>4100</v>
      </c>
      <c r="B4565" s="324">
        <v>410001</v>
      </c>
      <c r="C4565" s="326" t="s">
        <v>7205</v>
      </c>
      <c r="D4565" s="326" t="s">
        <v>7204</v>
      </c>
      <c r="E4565" s="325">
        <v>30966</v>
      </c>
      <c r="F4565" s="325">
        <v>37110</v>
      </c>
      <c r="H4565" s="324" t="s">
        <v>7203</v>
      </c>
    </row>
    <row r="4566" spans="1:8" ht="14.45" customHeight="1" x14ac:dyDescent="0.2">
      <c r="A4566" s="324">
        <v>4448</v>
      </c>
      <c r="B4566" s="324">
        <v>444802</v>
      </c>
      <c r="C4566" s="326" t="s">
        <v>7202</v>
      </c>
      <c r="E4566" s="325">
        <v>30965</v>
      </c>
      <c r="F4566" s="325">
        <v>32563</v>
      </c>
      <c r="H4566" s="324" t="s">
        <v>7201</v>
      </c>
    </row>
    <row r="4567" spans="1:8" ht="14.45" customHeight="1" x14ac:dyDescent="0.2">
      <c r="A4567" s="324">
        <v>4817</v>
      </c>
      <c r="B4567" s="324">
        <v>481704</v>
      </c>
      <c r="C4567" s="326" t="s">
        <v>7200</v>
      </c>
      <c r="D4567" s="326" t="s">
        <v>6489</v>
      </c>
      <c r="E4567" s="325">
        <v>30961</v>
      </c>
      <c r="F4567" s="325">
        <v>31868</v>
      </c>
      <c r="H4567" s="324" t="s">
        <v>7199</v>
      </c>
    </row>
    <row r="4568" spans="1:8" ht="14.45" customHeight="1" x14ac:dyDescent="0.2">
      <c r="A4568" s="324">
        <v>4993</v>
      </c>
      <c r="B4568" s="324">
        <v>499304</v>
      </c>
      <c r="C4568" s="326" t="s">
        <v>7198</v>
      </c>
      <c r="D4568" s="326" t="s">
        <v>3916</v>
      </c>
      <c r="E4568" s="325">
        <v>30961</v>
      </c>
      <c r="F4568" s="325">
        <v>31167</v>
      </c>
      <c r="H4568" s="324" t="s">
        <v>7197</v>
      </c>
    </row>
    <row r="4569" spans="1:8" ht="14.45" customHeight="1" x14ac:dyDescent="0.2">
      <c r="A4569" s="324">
        <v>4049</v>
      </c>
      <c r="B4569" s="324">
        <v>404902</v>
      </c>
      <c r="C4569" s="326" t="s">
        <v>4808</v>
      </c>
      <c r="D4569" s="326" t="s">
        <v>7196</v>
      </c>
      <c r="E4569" s="325">
        <v>30956</v>
      </c>
      <c r="F4569" s="325">
        <v>33882</v>
      </c>
      <c r="H4569" s="324" t="s">
        <v>7195</v>
      </c>
    </row>
    <row r="4570" spans="1:8" ht="14.45" customHeight="1" x14ac:dyDescent="0.2">
      <c r="A4570" s="324">
        <v>4261</v>
      </c>
      <c r="B4570" s="324">
        <v>426102</v>
      </c>
      <c r="C4570" s="326" t="s">
        <v>4606</v>
      </c>
      <c r="D4570" s="326" t="s">
        <v>4606</v>
      </c>
      <c r="E4570" s="325">
        <v>30956</v>
      </c>
      <c r="F4570" s="325">
        <v>109574</v>
      </c>
      <c r="G4570" s="324">
        <v>1124087663</v>
      </c>
      <c r="H4570" s="324" t="s">
        <v>7194</v>
      </c>
    </row>
    <row r="4571" spans="1:8" ht="14.45" customHeight="1" x14ac:dyDescent="0.2">
      <c r="A4571" s="324">
        <v>4397</v>
      </c>
      <c r="B4571" s="324">
        <v>439703</v>
      </c>
      <c r="C4571" s="326" t="s">
        <v>4424</v>
      </c>
      <c r="D4571" s="326" t="s">
        <v>7193</v>
      </c>
      <c r="E4571" s="325">
        <v>30956</v>
      </c>
      <c r="F4571" s="325">
        <v>34001</v>
      </c>
      <c r="H4571" s="324" t="s">
        <v>7192</v>
      </c>
    </row>
    <row r="4572" spans="1:8" ht="14.45" customHeight="1" x14ac:dyDescent="0.2">
      <c r="A4572" s="324">
        <v>4815</v>
      </c>
      <c r="B4572" s="324">
        <v>481504</v>
      </c>
      <c r="C4572" s="326" t="s">
        <v>6299</v>
      </c>
      <c r="D4572" s="326" t="s">
        <v>4394</v>
      </c>
      <c r="E4572" s="325">
        <v>30951</v>
      </c>
      <c r="F4572" s="325">
        <v>31092</v>
      </c>
      <c r="H4572" s="324" t="s">
        <v>6298</v>
      </c>
    </row>
    <row r="4573" spans="1:8" ht="14.45" customHeight="1" x14ac:dyDescent="0.2">
      <c r="A4573" s="324">
        <v>4372</v>
      </c>
      <c r="B4573" s="324">
        <v>437204</v>
      </c>
      <c r="C4573" s="326" t="s">
        <v>6485</v>
      </c>
      <c r="D4573" s="326" t="s">
        <v>7191</v>
      </c>
      <c r="E4573" s="325">
        <v>30940</v>
      </c>
      <c r="F4573" s="325">
        <v>32782</v>
      </c>
      <c r="H4573" s="324" t="s">
        <v>7190</v>
      </c>
    </row>
    <row r="4574" spans="1:8" ht="14.45" customHeight="1" x14ac:dyDescent="0.2">
      <c r="A4574" s="324">
        <v>4479</v>
      </c>
      <c r="B4574" s="324">
        <v>447904</v>
      </c>
      <c r="C4574" s="326" t="s">
        <v>5971</v>
      </c>
      <c r="D4574" s="326" t="s">
        <v>7191</v>
      </c>
      <c r="E4574" s="325">
        <v>30940</v>
      </c>
      <c r="F4574" s="325">
        <v>32782</v>
      </c>
      <c r="H4574" s="324" t="s">
        <v>7190</v>
      </c>
    </row>
    <row r="4575" spans="1:8" ht="14.45" customHeight="1" x14ac:dyDescent="0.2">
      <c r="A4575" s="324">
        <v>4614</v>
      </c>
      <c r="B4575" s="324">
        <v>461404</v>
      </c>
      <c r="C4575" s="326" t="s">
        <v>4121</v>
      </c>
      <c r="D4575" s="326" t="s">
        <v>6205</v>
      </c>
      <c r="E4575" s="325">
        <v>30940</v>
      </c>
      <c r="F4575" s="325">
        <v>31778</v>
      </c>
      <c r="H4575" s="324" t="s">
        <v>7189</v>
      </c>
    </row>
    <row r="4576" spans="1:8" ht="14.45" customHeight="1" x14ac:dyDescent="0.2">
      <c r="A4576" s="324">
        <v>4667</v>
      </c>
      <c r="B4576" s="324">
        <v>466704</v>
      </c>
      <c r="C4576" s="326" t="s">
        <v>5326</v>
      </c>
      <c r="D4576" s="326" t="s">
        <v>4250</v>
      </c>
      <c r="E4576" s="325">
        <v>30940</v>
      </c>
      <c r="F4576" s="325">
        <v>32782</v>
      </c>
      <c r="H4576" s="324" t="s">
        <v>5325</v>
      </c>
    </row>
    <row r="4577" spans="1:8" ht="14.45" customHeight="1" x14ac:dyDescent="0.2">
      <c r="A4577" s="324">
        <v>4108</v>
      </c>
      <c r="B4577" s="324">
        <v>410802</v>
      </c>
      <c r="C4577" s="326" t="s">
        <v>7188</v>
      </c>
      <c r="D4577" s="326" t="s">
        <v>3770</v>
      </c>
      <c r="E4577" s="325">
        <v>30926</v>
      </c>
      <c r="F4577" s="325">
        <v>31199</v>
      </c>
      <c r="H4577" s="324" t="s">
        <v>3769</v>
      </c>
    </row>
    <row r="4578" spans="1:8" ht="14.45" customHeight="1" x14ac:dyDescent="0.2">
      <c r="A4578" s="324">
        <v>5123</v>
      </c>
      <c r="B4578" s="324">
        <v>512303</v>
      </c>
      <c r="C4578" s="326" t="s">
        <v>6418</v>
      </c>
      <c r="D4578" s="326" t="s">
        <v>3777</v>
      </c>
      <c r="E4578" s="325">
        <v>30911</v>
      </c>
      <c r="F4578" s="325">
        <v>31197</v>
      </c>
      <c r="H4578" s="324" t="s">
        <v>6417</v>
      </c>
    </row>
    <row r="4579" spans="1:8" ht="14.45" customHeight="1" x14ac:dyDescent="0.2">
      <c r="A4579" s="324">
        <v>4199</v>
      </c>
      <c r="B4579" s="324">
        <v>419905</v>
      </c>
      <c r="C4579" s="326" t="s">
        <v>6983</v>
      </c>
      <c r="D4579" s="326" t="s">
        <v>6623</v>
      </c>
      <c r="E4579" s="325">
        <v>30895</v>
      </c>
      <c r="F4579" s="325">
        <v>34608</v>
      </c>
      <c r="H4579" s="324" t="s">
        <v>6622</v>
      </c>
    </row>
    <row r="4580" spans="1:8" ht="14.45" customHeight="1" x14ac:dyDescent="0.2">
      <c r="A4580" s="324">
        <v>4244</v>
      </c>
      <c r="B4580" s="324">
        <v>424404</v>
      </c>
      <c r="C4580" s="326" t="s">
        <v>7095</v>
      </c>
      <c r="D4580" s="326" t="s">
        <v>6205</v>
      </c>
      <c r="E4580" s="325">
        <v>30895</v>
      </c>
      <c r="F4580" s="325">
        <v>31778</v>
      </c>
      <c r="H4580" s="324" t="s">
        <v>6204</v>
      </c>
    </row>
    <row r="4581" spans="1:8" ht="14.45" customHeight="1" x14ac:dyDescent="0.2">
      <c r="A4581" s="324">
        <v>4266</v>
      </c>
      <c r="B4581" s="324">
        <v>426604</v>
      </c>
      <c r="C4581" s="326" t="s">
        <v>5988</v>
      </c>
      <c r="D4581" s="326" t="s">
        <v>4394</v>
      </c>
      <c r="E4581" s="325">
        <v>30895</v>
      </c>
      <c r="F4581" s="325">
        <v>31352</v>
      </c>
      <c r="H4581" s="324" t="s">
        <v>6980</v>
      </c>
    </row>
    <row r="4582" spans="1:8" ht="14.45" customHeight="1" x14ac:dyDescent="0.2">
      <c r="A4582" s="324">
        <v>4306</v>
      </c>
      <c r="B4582" s="324">
        <v>430605</v>
      </c>
      <c r="C4582" s="326" t="s">
        <v>7187</v>
      </c>
      <c r="D4582" s="326" t="s">
        <v>7184</v>
      </c>
      <c r="E4582" s="325">
        <v>30895</v>
      </c>
      <c r="F4582" s="325">
        <v>31778</v>
      </c>
      <c r="H4582" s="324" t="s">
        <v>7186</v>
      </c>
    </row>
    <row r="4583" spans="1:8" ht="14.45" customHeight="1" x14ac:dyDescent="0.2">
      <c r="A4583" s="324">
        <v>4525</v>
      </c>
      <c r="B4583" s="324">
        <v>452504</v>
      </c>
      <c r="C4583" s="326" t="s">
        <v>7185</v>
      </c>
      <c r="D4583" s="326" t="s">
        <v>4394</v>
      </c>
      <c r="E4583" s="325">
        <v>30895</v>
      </c>
      <c r="F4583" s="325">
        <v>35582</v>
      </c>
      <c r="H4583" s="324" t="s">
        <v>7090</v>
      </c>
    </row>
    <row r="4584" spans="1:8" ht="14.45" customHeight="1" x14ac:dyDescent="0.2">
      <c r="A4584" s="324">
        <v>4593</v>
      </c>
      <c r="B4584" s="324">
        <v>459305</v>
      </c>
      <c r="C4584" s="326" t="s">
        <v>6779</v>
      </c>
      <c r="D4584" s="326" t="s">
        <v>7184</v>
      </c>
      <c r="E4584" s="325">
        <v>30895</v>
      </c>
      <c r="F4584" s="325">
        <v>31778</v>
      </c>
      <c r="H4584" s="324" t="s">
        <v>7183</v>
      </c>
    </row>
    <row r="4585" spans="1:8" ht="14.45" customHeight="1" x14ac:dyDescent="0.2">
      <c r="A4585" s="324">
        <v>4730</v>
      </c>
      <c r="B4585" s="324">
        <v>473003</v>
      </c>
      <c r="C4585" s="326" t="s">
        <v>7182</v>
      </c>
      <c r="D4585" s="326" t="s">
        <v>4394</v>
      </c>
      <c r="E4585" s="325">
        <v>30895</v>
      </c>
      <c r="F4585" s="325">
        <v>34335</v>
      </c>
      <c r="H4585" s="324" t="s">
        <v>7086</v>
      </c>
    </row>
    <row r="4586" spans="1:8" ht="14.45" customHeight="1" x14ac:dyDescent="0.2">
      <c r="A4586" s="324">
        <v>4814</v>
      </c>
      <c r="B4586" s="324">
        <v>481403</v>
      </c>
      <c r="C4586" s="326" t="s">
        <v>7181</v>
      </c>
      <c r="D4586" s="326" t="s">
        <v>4394</v>
      </c>
      <c r="E4586" s="325">
        <v>30895</v>
      </c>
      <c r="F4586" s="325">
        <v>35582</v>
      </c>
      <c r="H4586" s="324" t="s">
        <v>7084</v>
      </c>
    </row>
    <row r="4587" spans="1:8" ht="14.45" customHeight="1" x14ac:dyDescent="0.2">
      <c r="A4587" s="324">
        <v>4932</v>
      </c>
      <c r="B4587" s="324">
        <v>493205</v>
      </c>
      <c r="C4587" s="326" t="s">
        <v>7180</v>
      </c>
      <c r="D4587" s="326" t="s">
        <v>6861</v>
      </c>
      <c r="E4587" s="325">
        <v>30895</v>
      </c>
      <c r="F4587" s="325">
        <v>31778</v>
      </c>
      <c r="H4587" s="324" t="s">
        <v>7136</v>
      </c>
    </row>
    <row r="4588" spans="1:8" ht="14.45" customHeight="1" x14ac:dyDescent="0.2">
      <c r="A4588" s="324">
        <v>5087</v>
      </c>
      <c r="B4588" s="324">
        <v>508702</v>
      </c>
      <c r="C4588" s="326" t="s">
        <v>7179</v>
      </c>
      <c r="D4588" s="326" t="s">
        <v>4394</v>
      </c>
      <c r="E4588" s="325">
        <v>30895</v>
      </c>
      <c r="F4588" s="325">
        <v>35582</v>
      </c>
      <c r="H4588" s="324" t="s">
        <v>5869</v>
      </c>
    </row>
    <row r="4589" spans="1:8" ht="14.45" customHeight="1" x14ac:dyDescent="0.2">
      <c r="A4589" s="324">
        <v>5101</v>
      </c>
      <c r="B4589" s="324">
        <v>510103</v>
      </c>
      <c r="C4589" s="326" t="s">
        <v>7178</v>
      </c>
      <c r="D4589" s="326" t="s">
        <v>6623</v>
      </c>
      <c r="E4589" s="325">
        <v>30895</v>
      </c>
      <c r="F4589" s="325">
        <v>34608</v>
      </c>
      <c r="H4589" s="324" t="s">
        <v>6622</v>
      </c>
    </row>
    <row r="4590" spans="1:8" ht="14.45" customHeight="1" x14ac:dyDescent="0.2">
      <c r="A4590" s="324">
        <v>5108</v>
      </c>
      <c r="B4590" s="324">
        <v>510803</v>
      </c>
      <c r="C4590" s="326" t="s">
        <v>6973</v>
      </c>
      <c r="D4590" s="326" t="s">
        <v>7120</v>
      </c>
      <c r="E4590" s="325">
        <v>30895</v>
      </c>
      <c r="F4590" s="325">
        <v>35582</v>
      </c>
      <c r="H4590" s="324" t="s">
        <v>7119</v>
      </c>
    </row>
    <row r="4591" spans="1:8" ht="14.45" customHeight="1" x14ac:dyDescent="0.2">
      <c r="A4591" s="324">
        <v>5113</v>
      </c>
      <c r="B4591" s="324">
        <v>511303</v>
      </c>
      <c r="C4591" s="326" t="s">
        <v>7177</v>
      </c>
      <c r="D4591" s="326" t="s">
        <v>4394</v>
      </c>
      <c r="E4591" s="325">
        <v>30895</v>
      </c>
      <c r="F4591" s="325">
        <v>31958</v>
      </c>
      <c r="H4591" s="324" t="s">
        <v>6970</v>
      </c>
    </row>
    <row r="4592" spans="1:8" ht="14.45" customHeight="1" x14ac:dyDescent="0.2">
      <c r="A4592" s="324">
        <v>5121</v>
      </c>
      <c r="B4592" s="324">
        <v>512103</v>
      </c>
      <c r="C4592" s="326" t="s">
        <v>5935</v>
      </c>
      <c r="D4592" s="326" t="s">
        <v>7176</v>
      </c>
      <c r="E4592" s="325">
        <v>30895</v>
      </c>
      <c r="F4592" s="325">
        <v>33359</v>
      </c>
      <c r="H4592" s="324" t="s">
        <v>7175</v>
      </c>
    </row>
    <row r="4593" spans="1:8" ht="14.45" customHeight="1" x14ac:dyDescent="0.2">
      <c r="A4593" s="324">
        <v>5122</v>
      </c>
      <c r="B4593" s="324">
        <v>512202</v>
      </c>
      <c r="C4593" s="326" t="s">
        <v>6239</v>
      </c>
      <c r="D4593" s="326" t="s">
        <v>7174</v>
      </c>
      <c r="E4593" s="325">
        <v>30895</v>
      </c>
      <c r="F4593" s="325">
        <v>33359</v>
      </c>
      <c r="H4593" s="324" t="s">
        <v>7173</v>
      </c>
    </row>
    <row r="4594" spans="1:8" ht="14.45" customHeight="1" x14ac:dyDescent="0.2">
      <c r="A4594" s="324">
        <v>5129</v>
      </c>
      <c r="B4594" s="324">
        <v>512902</v>
      </c>
      <c r="C4594" s="326" t="s">
        <v>6014</v>
      </c>
      <c r="D4594" s="326" t="s">
        <v>7172</v>
      </c>
      <c r="E4594" s="325">
        <v>30895</v>
      </c>
      <c r="F4594" s="325">
        <v>32933</v>
      </c>
      <c r="H4594" s="324" t="s">
        <v>7171</v>
      </c>
    </row>
    <row r="4595" spans="1:8" ht="14.45" customHeight="1" x14ac:dyDescent="0.2">
      <c r="A4595" s="324">
        <v>5138</v>
      </c>
      <c r="B4595" s="324">
        <v>513803</v>
      </c>
      <c r="C4595" s="326" t="s">
        <v>7170</v>
      </c>
      <c r="D4595" s="326" t="s">
        <v>4394</v>
      </c>
      <c r="E4595" s="325">
        <v>30895</v>
      </c>
      <c r="F4595" s="325">
        <v>32473</v>
      </c>
      <c r="H4595" s="324" t="s">
        <v>6965</v>
      </c>
    </row>
    <row r="4596" spans="1:8" ht="14.45" customHeight="1" x14ac:dyDescent="0.2">
      <c r="A4596" s="324">
        <v>5139</v>
      </c>
      <c r="B4596" s="324">
        <v>513903</v>
      </c>
      <c r="C4596" s="326" t="s">
        <v>6473</v>
      </c>
      <c r="D4596" s="326" t="s">
        <v>6623</v>
      </c>
      <c r="E4596" s="325">
        <v>30895</v>
      </c>
      <c r="F4596" s="325">
        <v>34335</v>
      </c>
      <c r="H4596" s="324" t="s">
        <v>6622</v>
      </c>
    </row>
    <row r="4597" spans="1:8" ht="14.45" customHeight="1" x14ac:dyDescent="0.2">
      <c r="A4597" s="324">
        <v>5141</v>
      </c>
      <c r="B4597" s="324">
        <v>514103</v>
      </c>
      <c r="C4597" s="326" t="s">
        <v>7169</v>
      </c>
      <c r="D4597" s="326" t="s">
        <v>4394</v>
      </c>
      <c r="E4597" s="325">
        <v>30895</v>
      </c>
      <c r="F4597" s="325">
        <v>33633</v>
      </c>
      <c r="H4597" s="324" t="s">
        <v>6962</v>
      </c>
    </row>
    <row r="4598" spans="1:8" ht="14.45" customHeight="1" x14ac:dyDescent="0.2">
      <c r="A4598" s="324">
        <v>5136</v>
      </c>
      <c r="B4598" s="324">
        <v>513603</v>
      </c>
      <c r="C4598" s="326" t="s">
        <v>6442</v>
      </c>
      <c r="D4598" s="326" t="s">
        <v>3777</v>
      </c>
      <c r="E4598" s="325">
        <v>30881</v>
      </c>
      <c r="F4598" s="325">
        <v>31182</v>
      </c>
      <c r="H4598" s="324" t="s">
        <v>6441</v>
      </c>
    </row>
    <row r="4599" spans="1:8" ht="14.45" customHeight="1" x14ac:dyDescent="0.2">
      <c r="A4599" s="324">
        <v>4853</v>
      </c>
      <c r="B4599" s="324">
        <v>485302</v>
      </c>
      <c r="C4599" s="326" t="s">
        <v>3842</v>
      </c>
      <c r="D4599" s="326" t="s">
        <v>5366</v>
      </c>
      <c r="E4599" s="325">
        <v>30879</v>
      </c>
      <c r="F4599" s="325">
        <v>31138</v>
      </c>
      <c r="H4599" s="324" t="s">
        <v>6661</v>
      </c>
    </row>
    <row r="4600" spans="1:8" ht="14.45" customHeight="1" x14ac:dyDescent="0.2">
      <c r="A4600" s="324">
        <v>4600</v>
      </c>
      <c r="B4600" s="324">
        <v>460003</v>
      </c>
      <c r="C4600" s="326" t="s">
        <v>5846</v>
      </c>
      <c r="D4600" s="326" t="s">
        <v>4394</v>
      </c>
      <c r="E4600" s="325">
        <v>30872</v>
      </c>
      <c r="F4600" s="325">
        <v>31868</v>
      </c>
      <c r="H4600" s="324" t="s">
        <v>7168</v>
      </c>
    </row>
    <row r="4601" spans="1:8" ht="14.45" customHeight="1" x14ac:dyDescent="0.2">
      <c r="A4601" s="324">
        <v>4464</v>
      </c>
      <c r="B4601" s="324">
        <v>446403</v>
      </c>
      <c r="C4601" s="326" t="s">
        <v>6074</v>
      </c>
      <c r="D4601" s="326" t="s">
        <v>7167</v>
      </c>
      <c r="E4601" s="325">
        <v>30871</v>
      </c>
      <c r="F4601" s="325">
        <v>32112</v>
      </c>
      <c r="H4601" s="324" t="s">
        <v>7166</v>
      </c>
    </row>
    <row r="4602" spans="1:8" ht="14.45" customHeight="1" x14ac:dyDescent="0.2">
      <c r="A4602" s="324">
        <v>4827</v>
      </c>
      <c r="B4602" s="324">
        <v>482702</v>
      </c>
      <c r="C4602" s="326" t="s">
        <v>7165</v>
      </c>
      <c r="D4602" s="326" t="s">
        <v>7164</v>
      </c>
      <c r="E4602" s="325">
        <v>30865</v>
      </c>
      <c r="F4602" s="325">
        <v>30895</v>
      </c>
      <c r="H4602" s="324" t="s">
        <v>7163</v>
      </c>
    </row>
    <row r="4603" spans="1:8" ht="14.45" customHeight="1" x14ac:dyDescent="0.2">
      <c r="A4603" s="324">
        <v>4028</v>
      </c>
      <c r="B4603" s="324">
        <v>402804</v>
      </c>
      <c r="C4603" s="326" t="s">
        <v>6252</v>
      </c>
      <c r="D4603" s="326" t="s">
        <v>4818</v>
      </c>
      <c r="E4603" s="325">
        <v>30864</v>
      </c>
      <c r="F4603" s="325">
        <v>30946</v>
      </c>
      <c r="H4603" s="324" t="s">
        <v>6929</v>
      </c>
    </row>
    <row r="4604" spans="1:8" ht="14.45" customHeight="1" x14ac:dyDescent="0.2">
      <c r="A4604" s="324">
        <v>4394</v>
      </c>
      <c r="B4604" s="324">
        <v>439403</v>
      </c>
      <c r="C4604" s="326" t="s">
        <v>7162</v>
      </c>
      <c r="D4604" s="326" t="s">
        <v>4818</v>
      </c>
      <c r="E4604" s="325">
        <v>30864</v>
      </c>
      <c r="F4604" s="325">
        <v>31533</v>
      </c>
      <c r="H4604" s="324" t="s">
        <v>6426</v>
      </c>
    </row>
    <row r="4605" spans="1:8" ht="14.45" customHeight="1" x14ac:dyDescent="0.2">
      <c r="A4605" s="324">
        <v>4403</v>
      </c>
      <c r="B4605" s="324">
        <v>440303</v>
      </c>
      <c r="C4605" s="326" t="s">
        <v>6425</v>
      </c>
      <c r="D4605" s="326" t="s">
        <v>3916</v>
      </c>
      <c r="E4605" s="325">
        <v>30864</v>
      </c>
      <c r="F4605" s="325">
        <v>31533</v>
      </c>
      <c r="H4605" s="324" t="s">
        <v>4557</v>
      </c>
    </row>
    <row r="4606" spans="1:8" ht="14.45" customHeight="1" x14ac:dyDescent="0.2">
      <c r="A4606" s="324">
        <v>4510</v>
      </c>
      <c r="B4606" s="324">
        <v>451005</v>
      </c>
      <c r="C4606" s="326" t="s">
        <v>7161</v>
      </c>
      <c r="D4606" s="326" t="s">
        <v>6960</v>
      </c>
      <c r="E4606" s="325">
        <v>30864</v>
      </c>
      <c r="F4606" s="325">
        <v>31028</v>
      </c>
      <c r="H4606" s="324" t="s">
        <v>7102</v>
      </c>
    </row>
    <row r="4607" spans="1:8" ht="14.45" customHeight="1" x14ac:dyDescent="0.2">
      <c r="A4607" s="324">
        <v>4529</v>
      </c>
      <c r="B4607" s="324">
        <v>452903</v>
      </c>
      <c r="C4607" s="326" t="s">
        <v>4233</v>
      </c>
      <c r="D4607" s="326" t="s">
        <v>3916</v>
      </c>
      <c r="E4607" s="325">
        <v>30864</v>
      </c>
      <c r="F4607" s="325">
        <v>31533</v>
      </c>
      <c r="H4607" s="324" t="s">
        <v>4557</v>
      </c>
    </row>
    <row r="4608" spans="1:8" ht="14.45" customHeight="1" x14ac:dyDescent="0.2">
      <c r="A4608" s="324">
        <v>4804</v>
      </c>
      <c r="B4608" s="324">
        <v>480404</v>
      </c>
      <c r="C4608" s="326" t="s">
        <v>6117</v>
      </c>
      <c r="D4608" s="326" t="s">
        <v>7024</v>
      </c>
      <c r="E4608" s="325">
        <v>30864</v>
      </c>
      <c r="F4608" s="325">
        <v>36029</v>
      </c>
      <c r="H4608" s="324" t="s">
        <v>7023</v>
      </c>
    </row>
    <row r="4609" spans="1:8" ht="14.45" customHeight="1" x14ac:dyDescent="0.2">
      <c r="A4609" s="324">
        <v>4893</v>
      </c>
      <c r="B4609" s="324">
        <v>489303</v>
      </c>
      <c r="C4609" s="326" t="s">
        <v>4899</v>
      </c>
      <c r="D4609" s="326" t="s">
        <v>7128</v>
      </c>
      <c r="E4609" s="325">
        <v>30864</v>
      </c>
      <c r="F4609" s="325">
        <v>31656</v>
      </c>
      <c r="H4609" s="324" t="s">
        <v>7160</v>
      </c>
    </row>
    <row r="4610" spans="1:8" ht="14.45" customHeight="1" x14ac:dyDescent="0.2">
      <c r="A4610" s="324">
        <v>4982</v>
      </c>
      <c r="B4610" s="324">
        <v>498205</v>
      </c>
      <c r="C4610" s="326" t="s">
        <v>7159</v>
      </c>
      <c r="D4610" s="326" t="s">
        <v>6960</v>
      </c>
      <c r="E4610" s="325">
        <v>30864</v>
      </c>
      <c r="F4610" s="325">
        <v>31233</v>
      </c>
      <c r="H4610" s="324" t="s">
        <v>7076</v>
      </c>
    </row>
    <row r="4611" spans="1:8" ht="14.45" customHeight="1" x14ac:dyDescent="0.2">
      <c r="A4611" s="324">
        <v>4998</v>
      </c>
      <c r="B4611" s="324">
        <v>499803</v>
      </c>
      <c r="C4611" s="326" t="s">
        <v>6459</v>
      </c>
      <c r="D4611" s="326" t="s">
        <v>4818</v>
      </c>
      <c r="E4611" s="325">
        <v>30864</v>
      </c>
      <c r="F4611" s="325">
        <v>30984</v>
      </c>
      <c r="H4611" s="324" t="s">
        <v>7158</v>
      </c>
    </row>
    <row r="4612" spans="1:8" ht="14.45" customHeight="1" x14ac:dyDescent="0.2">
      <c r="A4612" s="324">
        <v>5068</v>
      </c>
      <c r="B4612" s="324">
        <v>506802</v>
      </c>
      <c r="C4612" s="326" t="s">
        <v>5745</v>
      </c>
      <c r="D4612" s="326" t="s">
        <v>7000</v>
      </c>
      <c r="E4612" s="325">
        <v>30864</v>
      </c>
      <c r="F4612" s="325">
        <v>31656</v>
      </c>
      <c r="H4612" s="324" t="s">
        <v>7157</v>
      </c>
    </row>
    <row r="4613" spans="1:8" ht="14.45" customHeight="1" x14ac:dyDescent="0.2">
      <c r="A4613" s="324">
        <v>5079</v>
      </c>
      <c r="B4613" s="324">
        <v>507903</v>
      </c>
      <c r="C4613" s="326" t="s">
        <v>7156</v>
      </c>
      <c r="D4613" s="326" t="s">
        <v>4818</v>
      </c>
      <c r="E4613" s="325">
        <v>30864</v>
      </c>
      <c r="F4613" s="325">
        <v>31028</v>
      </c>
      <c r="H4613" s="324" t="s">
        <v>6893</v>
      </c>
    </row>
    <row r="4614" spans="1:8" ht="14.45" customHeight="1" x14ac:dyDescent="0.2">
      <c r="A4614" s="324">
        <v>5164</v>
      </c>
      <c r="B4614" s="324">
        <v>516403</v>
      </c>
      <c r="C4614" s="326" t="s">
        <v>7155</v>
      </c>
      <c r="D4614" s="326" t="s">
        <v>7074</v>
      </c>
      <c r="E4614" s="325">
        <v>30864</v>
      </c>
      <c r="F4614" s="325">
        <v>31444</v>
      </c>
      <c r="H4614" s="324" t="s">
        <v>7154</v>
      </c>
    </row>
    <row r="4615" spans="1:8" ht="14.45" customHeight="1" x14ac:dyDescent="0.2">
      <c r="A4615" s="324">
        <v>5010</v>
      </c>
      <c r="B4615" s="324">
        <v>501004</v>
      </c>
      <c r="C4615" s="326" t="s">
        <v>7153</v>
      </c>
      <c r="D4615" s="326" t="s">
        <v>5288</v>
      </c>
      <c r="E4615" s="325">
        <v>30838</v>
      </c>
      <c r="F4615" s="325">
        <v>32082</v>
      </c>
      <c r="H4615" s="324" t="s">
        <v>5873</v>
      </c>
    </row>
    <row r="4616" spans="1:8" ht="14.45" customHeight="1" x14ac:dyDescent="0.2">
      <c r="A4616" s="324">
        <v>4357</v>
      </c>
      <c r="B4616" s="324">
        <v>435704</v>
      </c>
      <c r="C4616" s="326" t="s">
        <v>4472</v>
      </c>
      <c r="D4616" s="326" t="s">
        <v>7000</v>
      </c>
      <c r="E4616" s="325">
        <v>30837</v>
      </c>
      <c r="F4616" s="325">
        <v>31656</v>
      </c>
      <c r="H4616" s="324" t="s">
        <v>7152</v>
      </c>
    </row>
    <row r="4617" spans="1:8" ht="14.45" customHeight="1" x14ac:dyDescent="0.2">
      <c r="A4617" s="324">
        <v>4013</v>
      </c>
      <c r="B4617" s="324">
        <v>401305</v>
      </c>
      <c r="C4617" s="326" t="s">
        <v>5331</v>
      </c>
      <c r="D4617" s="326" t="s">
        <v>5009</v>
      </c>
      <c r="E4617" s="325">
        <v>30834</v>
      </c>
      <c r="F4617" s="325">
        <v>32782</v>
      </c>
      <c r="H4617" s="324" t="s">
        <v>7151</v>
      </c>
    </row>
    <row r="4618" spans="1:8" ht="14.45" customHeight="1" x14ac:dyDescent="0.2">
      <c r="A4618" s="324">
        <v>4026</v>
      </c>
      <c r="B4618" s="324">
        <v>402603</v>
      </c>
      <c r="C4618" s="326" t="s">
        <v>6455</v>
      </c>
      <c r="D4618" s="326" t="s">
        <v>6623</v>
      </c>
      <c r="E4618" s="325">
        <v>30834</v>
      </c>
      <c r="F4618" s="325">
        <v>34608</v>
      </c>
      <c r="H4618" s="324" t="s">
        <v>6622</v>
      </c>
    </row>
    <row r="4619" spans="1:8" ht="14.45" customHeight="1" x14ac:dyDescent="0.2">
      <c r="A4619" s="324">
        <v>4054</v>
      </c>
      <c r="B4619" s="324">
        <v>405404</v>
      </c>
      <c r="C4619" s="326" t="s">
        <v>5138</v>
      </c>
      <c r="D4619" s="326" t="s">
        <v>7150</v>
      </c>
      <c r="E4619" s="325">
        <v>30834</v>
      </c>
      <c r="F4619" s="325">
        <v>32631</v>
      </c>
      <c r="H4619" s="324" t="s">
        <v>7149</v>
      </c>
    </row>
    <row r="4620" spans="1:8" ht="14.45" customHeight="1" x14ac:dyDescent="0.2">
      <c r="A4620" s="324">
        <v>4298</v>
      </c>
      <c r="B4620" s="324">
        <v>429806</v>
      </c>
      <c r="C4620" s="326" t="s">
        <v>4553</v>
      </c>
      <c r="D4620" s="326" t="s">
        <v>7148</v>
      </c>
      <c r="E4620" s="325">
        <v>30834</v>
      </c>
      <c r="F4620" s="325">
        <v>31017</v>
      </c>
      <c r="H4620" s="324" t="s">
        <v>7147</v>
      </c>
    </row>
    <row r="4621" spans="1:8" ht="14.45" customHeight="1" x14ac:dyDescent="0.2">
      <c r="A4621" s="324">
        <v>4348</v>
      </c>
      <c r="B4621" s="324">
        <v>434806</v>
      </c>
      <c r="C4621" s="326" t="s">
        <v>6629</v>
      </c>
      <c r="D4621" s="326" t="s">
        <v>4394</v>
      </c>
      <c r="E4621" s="325">
        <v>30834</v>
      </c>
      <c r="F4621" s="325">
        <v>31355</v>
      </c>
      <c r="H4621" s="324" t="s">
        <v>7146</v>
      </c>
    </row>
    <row r="4622" spans="1:8" ht="14.45" customHeight="1" x14ac:dyDescent="0.2">
      <c r="A4622" s="324">
        <v>4395</v>
      </c>
      <c r="B4622" s="324">
        <v>439504</v>
      </c>
      <c r="C4622" s="326" t="s">
        <v>6338</v>
      </c>
      <c r="D4622" s="326" t="s">
        <v>7120</v>
      </c>
      <c r="E4622" s="325">
        <v>30834</v>
      </c>
      <c r="F4622" s="325">
        <v>35582</v>
      </c>
      <c r="H4622" s="324" t="s">
        <v>7119</v>
      </c>
    </row>
    <row r="4623" spans="1:8" ht="14.45" customHeight="1" x14ac:dyDescent="0.2">
      <c r="A4623" s="324">
        <v>4404</v>
      </c>
      <c r="B4623" s="324">
        <v>440404</v>
      </c>
      <c r="C4623" s="326" t="s">
        <v>6336</v>
      </c>
      <c r="D4623" s="326" t="s">
        <v>6623</v>
      </c>
      <c r="E4623" s="325">
        <v>30834</v>
      </c>
      <c r="F4623" s="325">
        <v>34335</v>
      </c>
      <c r="H4623" s="324" t="s">
        <v>6622</v>
      </c>
    </row>
    <row r="4624" spans="1:8" ht="14.45" customHeight="1" x14ac:dyDescent="0.2">
      <c r="A4624" s="324">
        <v>4447</v>
      </c>
      <c r="B4624" s="324">
        <v>444704</v>
      </c>
      <c r="C4624" s="326" t="s">
        <v>6334</v>
      </c>
      <c r="D4624" s="326" t="s">
        <v>6623</v>
      </c>
      <c r="E4624" s="325">
        <v>30834</v>
      </c>
      <c r="F4624" s="325">
        <v>34335</v>
      </c>
      <c r="H4624" s="324" t="s">
        <v>6622</v>
      </c>
    </row>
    <row r="4625" spans="1:8" ht="14.45" customHeight="1" x14ac:dyDescent="0.2">
      <c r="A4625" s="324">
        <v>4483</v>
      </c>
      <c r="B4625" s="324">
        <v>448304</v>
      </c>
      <c r="C4625" s="326" t="s">
        <v>4309</v>
      </c>
      <c r="D4625" s="326" t="s">
        <v>6799</v>
      </c>
      <c r="E4625" s="325">
        <v>30834</v>
      </c>
      <c r="F4625" s="325">
        <v>32721</v>
      </c>
      <c r="H4625" s="324" t="s">
        <v>6798</v>
      </c>
    </row>
    <row r="4626" spans="1:8" ht="14.45" customHeight="1" x14ac:dyDescent="0.2">
      <c r="A4626" s="324">
        <v>4503</v>
      </c>
      <c r="B4626" s="324">
        <v>450304</v>
      </c>
      <c r="C4626" s="326" t="s">
        <v>4275</v>
      </c>
      <c r="D4626" s="326" t="s">
        <v>6799</v>
      </c>
      <c r="E4626" s="325">
        <v>30834</v>
      </c>
      <c r="F4626" s="325">
        <v>32721</v>
      </c>
      <c r="H4626" s="324" t="s">
        <v>6798</v>
      </c>
    </row>
    <row r="4627" spans="1:8" ht="14.45" customHeight="1" x14ac:dyDescent="0.2">
      <c r="A4627" s="324">
        <v>4523</v>
      </c>
      <c r="B4627" s="324">
        <v>452304</v>
      </c>
      <c r="C4627" s="326" t="s">
        <v>7145</v>
      </c>
      <c r="D4627" s="326" t="s">
        <v>6261</v>
      </c>
      <c r="E4627" s="325">
        <v>30834</v>
      </c>
      <c r="F4627" s="325">
        <v>34759</v>
      </c>
      <c r="H4627" s="324" t="s">
        <v>7144</v>
      </c>
    </row>
    <row r="4628" spans="1:8" ht="14.45" customHeight="1" x14ac:dyDescent="0.2">
      <c r="A4628" s="324">
        <v>4555</v>
      </c>
      <c r="B4628" s="324">
        <v>455504</v>
      </c>
      <c r="C4628" s="326" t="s">
        <v>4183</v>
      </c>
      <c r="D4628" s="326" t="s">
        <v>4394</v>
      </c>
      <c r="E4628" s="325">
        <v>30834</v>
      </c>
      <c r="F4628" s="325">
        <v>35582</v>
      </c>
      <c r="H4628" s="324" t="s">
        <v>6747</v>
      </c>
    </row>
    <row r="4629" spans="1:8" ht="14.45" customHeight="1" x14ac:dyDescent="0.2">
      <c r="A4629" s="324">
        <v>4564</v>
      </c>
      <c r="B4629" s="324">
        <v>456404</v>
      </c>
      <c r="C4629" s="326" t="s">
        <v>7143</v>
      </c>
      <c r="D4629" s="326" t="s">
        <v>6623</v>
      </c>
      <c r="E4629" s="325">
        <v>30834</v>
      </c>
      <c r="F4629" s="325">
        <v>34335</v>
      </c>
      <c r="H4629" s="324" t="s">
        <v>6622</v>
      </c>
    </row>
    <row r="4630" spans="1:8" ht="14.45" customHeight="1" x14ac:dyDescent="0.2">
      <c r="A4630" s="324">
        <v>4653</v>
      </c>
      <c r="B4630" s="324">
        <v>465304</v>
      </c>
      <c r="C4630" s="326" t="s">
        <v>7142</v>
      </c>
      <c r="D4630" s="326" t="s">
        <v>6623</v>
      </c>
      <c r="E4630" s="325">
        <v>30834</v>
      </c>
      <c r="F4630" s="325">
        <v>34608</v>
      </c>
      <c r="H4630" s="324" t="s">
        <v>6622</v>
      </c>
    </row>
    <row r="4631" spans="1:8" ht="14.45" customHeight="1" x14ac:dyDescent="0.2">
      <c r="A4631" s="324">
        <v>4740</v>
      </c>
      <c r="B4631" s="324">
        <v>474004</v>
      </c>
      <c r="C4631" s="326" t="s">
        <v>7141</v>
      </c>
      <c r="D4631" s="326" t="s">
        <v>4394</v>
      </c>
      <c r="E4631" s="325">
        <v>30834</v>
      </c>
      <c r="F4631" s="325">
        <v>35582</v>
      </c>
      <c r="H4631" s="324" t="s">
        <v>6311</v>
      </c>
    </row>
    <row r="4632" spans="1:8" ht="14.45" customHeight="1" x14ac:dyDescent="0.2">
      <c r="A4632" s="324">
        <v>4748</v>
      </c>
      <c r="B4632" s="324">
        <v>474804</v>
      </c>
      <c r="C4632" s="326" t="s">
        <v>6309</v>
      </c>
      <c r="D4632" s="326" t="s">
        <v>6623</v>
      </c>
      <c r="E4632" s="325">
        <v>30834</v>
      </c>
      <c r="F4632" s="325">
        <v>34608</v>
      </c>
      <c r="H4632" s="324" t="s">
        <v>6622</v>
      </c>
    </row>
    <row r="4633" spans="1:8" ht="14.45" customHeight="1" x14ac:dyDescent="0.2">
      <c r="A4633" s="324">
        <v>4835</v>
      </c>
      <c r="B4633" s="324">
        <v>483508</v>
      </c>
      <c r="C4633" s="326" t="s">
        <v>6896</v>
      </c>
      <c r="D4633" s="326" t="s">
        <v>3916</v>
      </c>
      <c r="E4633" s="325">
        <v>30834</v>
      </c>
      <c r="F4633" s="325">
        <v>30961</v>
      </c>
      <c r="H4633" s="324" t="s">
        <v>7140</v>
      </c>
    </row>
    <row r="4634" spans="1:8" ht="14.45" customHeight="1" x14ac:dyDescent="0.2">
      <c r="A4634" s="324">
        <v>4838</v>
      </c>
      <c r="B4634" s="324">
        <v>483805</v>
      </c>
      <c r="C4634" s="326" t="s">
        <v>7139</v>
      </c>
      <c r="D4634" s="326" t="s">
        <v>4394</v>
      </c>
      <c r="E4634" s="325">
        <v>30834</v>
      </c>
      <c r="F4634" s="325">
        <v>34335</v>
      </c>
      <c r="H4634" s="324" t="s">
        <v>6295</v>
      </c>
    </row>
    <row r="4635" spans="1:8" ht="14.45" customHeight="1" x14ac:dyDescent="0.2">
      <c r="A4635" s="324">
        <v>4877</v>
      </c>
      <c r="B4635" s="324">
        <v>487704</v>
      </c>
      <c r="C4635" s="326" t="s">
        <v>6292</v>
      </c>
      <c r="D4635" s="326" t="s">
        <v>6623</v>
      </c>
      <c r="E4635" s="325">
        <v>30834</v>
      </c>
      <c r="F4635" s="325">
        <v>34608</v>
      </c>
      <c r="H4635" s="324" t="s">
        <v>6622</v>
      </c>
    </row>
    <row r="4636" spans="1:8" ht="14.45" customHeight="1" x14ac:dyDescent="0.2">
      <c r="A4636" s="324">
        <v>4888</v>
      </c>
      <c r="B4636" s="324">
        <v>488805</v>
      </c>
      <c r="C4636" s="326" t="s">
        <v>6290</v>
      </c>
      <c r="D4636" s="326" t="s">
        <v>6623</v>
      </c>
      <c r="E4636" s="325">
        <v>30834</v>
      </c>
      <c r="F4636" s="325">
        <v>34608</v>
      </c>
      <c r="H4636" s="324" t="s">
        <v>6622</v>
      </c>
    </row>
    <row r="4637" spans="1:8" ht="14.45" customHeight="1" x14ac:dyDescent="0.2">
      <c r="A4637" s="324">
        <v>4894</v>
      </c>
      <c r="B4637" s="324">
        <v>489404</v>
      </c>
      <c r="C4637" s="326" t="s">
        <v>6496</v>
      </c>
      <c r="D4637" s="326" t="s">
        <v>4394</v>
      </c>
      <c r="E4637" s="325">
        <v>30834</v>
      </c>
      <c r="F4637" s="325">
        <v>32244</v>
      </c>
      <c r="H4637" s="324" t="s">
        <v>6495</v>
      </c>
    </row>
    <row r="4638" spans="1:8" ht="14.45" customHeight="1" x14ac:dyDescent="0.2">
      <c r="A4638" s="324">
        <v>4901</v>
      </c>
      <c r="B4638" s="324">
        <v>490104</v>
      </c>
      <c r="C4638" s="326" t="s">
        <v>5955</v>
      </c>
      <c r="D4638" s="326" t="s">
        <v>4394</v>
      </c>
      <c r="E4638" s="325">
        <v>30834</v>
      </c>
      <c r="F4638" s="325">
        <v>31958</v>
      </c>
      <c r="H4638" s="324" t="s">
        <v>6286</v>
      </c>
    </row>
    <row r="4639" spans="1:8" ht="14.45" customHeight="1" x14ac:dyDescent="0.2">
      <c r="A4639" s="324">
        <v>4906</v>
      </c>
      <c r="B4639" s="324">
        <v>490604</v>
      </c>
      <c r="C4639" s="326" t="s">
        <v>7138</v>
      </c>
      <c r="D4639" s="326" t="s">
        <v>4394</v>
      </c>
      <c r="E4639" s="325">
        <v>30834</v>
      </c>
      <c r="F4639" s="325">
        <v>34335</v>
      </c>
      <c r="H4639" s="324" t="s">
        <v>6285</v>
      </c>
    </row>
    <row r="4640" spans="1:8" ht="14.45" customHeight="1" x14ac:dyDescent="0.2">
      <c r="A4640" s="324">
        <v>4907</v>
      </c>
      <c r="B4640" s="324">
        <v>490705</v>
      </c>
      <c r="C4640" s="326" t="s">
        <v>4964</v>
      </c>
      <c r="D4640" s="326" t="s">
        <v>6623</v>
      </c>
      <c r="E4640" s="325">
        <v>30834</v>
      </c>
      <c r="F4640" s="325">
        <v>34608</v>
      </c>
      <c r="H4640" s="324" t="s">
        <v>6622</v>
      </c>
    </row>
    <row r="4641" spans="1:8" ht="14.45" customHeight="1" x14ac:dyDescent="0.2">
      <c r="A4641" s="324">
        <v>4910</v>
      </c>
      <c r="B4641" s="324">
        <v>491004</v>
      </c>
      <c r="C4641" s="326" t="s">
        <v>4937</v>
      </c>
      <c r="D4641" s="326" t="s">
        <v>6623</v>
      </c>
      <c r="E4641" s="325">
        <v>30834</v>
      </c>
      <c r="F4641" s="325">
        <v>34608</v>
      </c>
      <c r="H4641" s="324" t="s">
        <v>6622</v>
      </c>
    </row>
    <row r="4642" spans="1:8" ht="14.45" customHeight="1" x14ac:dyDescent="0.2">
      <c r="A4642" s="324">
        <v>4920</v>
      </c>
      <c r="B4642" s="324">
        <v>492004</v>
      </c>
      <c r="C4642" s="326" t="s">
        <v>7137</v>
      </c>
      <c r="D4642" s="326" t="s">
        <v>7120</v>
      </c>
      <c r="E4642" s="325">
        <v>30834</v>
      </c>
      <c r="F4642" s="325">
        <v>35582</v>
      </c>
      <c r="H4642" s="324" t="s">
        <v>7119</v>
      </c>
    </row>
    <row r="4643" spans="1:8" ht="14.45" customHeight="1" x14ac:dyDescent="0.2">
      <c r="A4643" s="324">
        <v>4927</v>
      </c>
      <c r="B4643" s="324">
        <v>492704</v>
      </c>
      <c r="C4643" s="326" t="s">
        <v>5017</v>
      </c>
      <c r="D4643" s="326" t="s">
        <v>4394</v>
      </c>
      <c r="E4643" s="325">
        <v>30834</v>
      </c>
      <c r="F4643" s="325">
        <v>32421</v>
      </c>
      <c r="H4643" s="324" t="s">
        <v>6279</v>
      </c>
    </row>
    <row r="4644" spans="1:8" ht="14.45" customHeight="1" x14ac:dyDescent="0.2">
      <c r="A4644" s="324">
        <v>4932</v>
      </c>
      <c r="B4644" s="324">
        <v>493204</v>
      </c>
      <c r="C4644" s="326" t="s">
        <v>5036</v>
      </c>
      <c r="D4644" s="326" t="s">
        <v>6861</v>
      </c>
      <c r="E4644" s="325">
        <v>30834</v>
      </c>
      <c r="F4644" s="325">
        <v>30895</v>
      </c>
      <c r="H4644" s="324" t="s">
        <v>7136</v>
      </c>
    </row>
    <row r="4645" spans="1:8" ht="14.45" customHeight="1" x14ac:dyDescent="0.2">
      <c r="A4645" s="324">
        <v>4936</v>
      </c>
      <c r="B4645" s="324">
        <v>493604</v>
      </c>
      <c r="C4645" s="326" t="s">
        <v>6276</v>
      </c>
      <c r="D4645" s="326" t="s">
        <v>4394</v>
      </c>
      <c r="E4645" s="325">
        <v>30834</v>
      </c>
      <c r="F4645" s="325">
        <v>30965</v>
      </c>
      <c r="H4645" s="324" t="s">
        <v>6275</v>
      </c>
    </row>
    <row r="4646" spans="1:8" ht="14.45" customHeight="1" x14ac:dyDescent="0.2">
      <c r="A4646" s="324">
        <v>4955</v>
      </c>
      <c r="B4646" s="324">
        <v>495504</v>
      </c>
      <c r="C4646" s="326" t="s">
        <v>5158</v>
      </c>
      <c r="D4646" s="326" t="s">
        <v>7120</v>
      </c>
      <c r="E4646" s="325">
        <v>30834</v>
      </c>
      <c r="F4646" s="325">
        <v>35582</v>
      </c>
      <c r="H4646" s="324" t="s">
        <v>7119</v>
      </c>
    </row>
    <row r="4647" spans="1:8" ht="14.45" customHeight="1" x14ac:dyDescent="0.2">
      <c r="A4647" s="324">
        <v>4961</v>
      </c>
      <c r="B4647" s="324">
        <v>496104</v>
      </c>
      <c r="C4647" s="326" t="s">
        <v>6272</v>
      </c>
      <c r="D4647" s="326" t="s">
        <v>4394</v>
      </c>
      <c r="E4647" s="325">
        <v>30834</v>
      </c>
      <c r="F4647" s="325">
        <v>35582</v>
      </c>
      <c r="H4647" s="324" t="s">
        <v>6271</v>
      </c>
    </row>
    <row r="4648" spans="1:8" ht="14.45" customHeight="1" x14ac:dyDescent="0.2">
      <c r="A4648" s="324">
        <v>4977</v>
      </c>
      <c r="B4648" s="324">
        <v>497704</v>
      </c>
      <c r="C4648" s="326" t="s">
        <v>5216</v>
      </c>
      <c r="D4648" s="326" t="s">
        <v>6861</v>
      </c>
      <c r="E4648" s="325">
        <v>30834</v>
      </c>
      <c r="F4648" s="325">
        <v>30895</v>
      </c>
      <c r="H4648" s="324" t="s">
        <v>7135</v>
      </c>
    </row>
    <row r="4649" spans="1:8" ht="14.45" customHeight="1" x14ac:dyDescent="0.2">
      <c r="A4649" s="324">
        <v>4981</v>
      </c>
      <c r="B4649" s="324">
        <v>498104</v>
      </c>
      <c r="C4649" s="326" t="s">
        <v>7134</v>
      </c>
      <c r="D4649" s="326" t="s">
        <v>6623</v>
      </c>
      <c r="E4649" s="325">
        <v>30834</v>
      </c>
      <c r="F4649" s="325">
        <v>34608</v>
      </c>
      <c r="H4649" s="324" t="s">
        <v>6622</v>
      </c>
    </row>
    <row r="4650" spans="1:8" ht="14.45" customHeight="1" x14ac:dyDescent="0.2">
      <c r="A4650" s="324">
        <v>5022</v>
      </c>
      <c r="B4650" s="324">
        <v>502204</v>
      </c>
      <c r="C4650" s="326" t="s">
        <v>7133</v>
      </c>
      <c r="D4650" s="326" t="s">
        <v>6261</v>
      </c>
      <c r="E4650" s="325">
        <v>30834</v>
      </c>
      <c r="F4650" s="325">
        <v>32590</v>
      </c>
      <c r="H4650" s="324" t="s">
        <v>6260</v>
      </c>
    </row>
    <row r="4651" spans="1:8" ht="14.45" customHeight="1" x14ac:dyDescent="0.2">
      <c r="A4651" s="324">
        <v>5027</v>
      </c>
      <c r="B4651" s="324">
        <v>502704</v>
      </c>
      <c r="C4651" s="326" t="s">
        <v>6259</v>
      </c>
      <c r="D4651" s="326" t="s">
        <v>6623</v>
      </c>
      <c r="E4651" s="325">
        <v>30834</v>
      </c>
      <c r="F4651" s="325">
        <v>34608</v>
      </c>
      <c r="H4651" s="324" t="s">
        <v>6622</v>
      </c>
    </row>
    <row r="4652" spans="1:8" ht="14.45" customHeight="1" x14ac:dyDescent="0.2">
      <c r="A4652" s="324">
        <v>5040</v>
      </c>
      <c r="B4652" s="324">
        <v>504004</v>
      </c>
      <c r="C4652" s="326" t="s">
        <v>6257</v>
      </c>
      <c r="D4652" s="326" t="s">
        <v>6623</v>
      </c>
      <c r="E4652" s="325">
        <v>30834</v>
      </c>
      <c r="F4652" s="325">
        <v>34608</v>
      </c>
      <c r="H4652" s="324" t="s">
        <v>6622</v>
      </c>
    </row>
    <row r="4653" spans="1:8" ht="14.45" customHeight="1" x14ac:dyDescent="0.2">
      <c r="A4653" s="324">
        <v>5044</v>
      </c>
      <c r="B4653" s="324">
        <v>504404</v>
      </c>
      <c r="C4653" s="326" t="s">
        <v>6255</v>
      </c>
      <c r="D4653" s="326" t="s">
        <v>6623</v>
      </c>
      <c r="E4653" s="325">
        <v>30834</v>
      </c>
      <c r="F4653" s="325">
        <v>34683</v>
      </c>
      <c r="H4653" s="324" t="s">
        <v>6622</v>
      </c>
    </row>
    <row r="4654" spans="1:8" ht="14.45" customHeight="1" x14ac:dyDescent="0.2">
      <c r="A4654" s="324">
        <v>5049</v>
      </c>
      <c r="B4654" s="324">
        <v>504904</v>
      </c>
      <c r="C4654" s="326" t="s">
        <v>6252</v>
      </c>
      <c r="D4654" s="326" t="s">
        <v>4394</v>
      </c>
      <c r="E4654" s="325">
        <v>30834</v>
      </c>
      <c r="F4654" s="325">
        <v>31632</v>
      </c>
      <c r="H4654" s="324" t="s">
        <v>7132</v>
      </c>
    </row>
    <row r="4655" spans="1:8" ht="14.45" customHeight="1" x14ac:dyDescent="0.2">
      <c r="A4655" s="324">
        <v>5069</v>
      </c>
      <c r="B4655" s="324">
        <v>506905</v>
      </c>
      <c r="C4655" s="326" t="s">
        <v>5564</v>
      </c>
      <c r="D4655" s="326" t="s">
        <v>4394</v>
      </c>
      <c r="E4655" s="325">
        <v>30834</v>
      </c>
      <c r="F4655" s="325">
        <v>35582</v>
      </c>
      <c r="H4655" s="324" t="s">
        <v>6747</v>
      </c>
    </row>
    <row r="4656" spans="1:8" ht="14.45" customHeight="1" x14ac:dyDescent="0.2">
      <c r="A4656" s="324">
        <v>5071</v>
      </c>
      <c r="B4656" s="324">
        <v>507104</v>
      </c>
      <c r="C4656" s="326" t="s">
        <v>5578</v>
      </c>
      <c r="D4656" s="326" t="s">
        <v>4394</v>
      </c>
      <c r="E4656" s="325">
        <v>30834</v>
      </c>
      <c r="F4656" s="325">
        <v>31009</v>
      </c>
      <c r="H4656" s="324" t="s">
        <v>6251</v>
      </c>
    </row>
    <row r="4657" spans="1:8" ht="14.45" customHeight="1" x14ac:dyDescent="0.2">
      <c r="A4657" s="324">
        <v>5076</v>
      </c>
      <c r="B4657" s="324">
        <v>507603</v>
      </c>
      <c r="C4657" s="326" t="s">
        <v>5670</v>
      </c>
      <c r="D4657" s="326" t="s">
        <v>4394</v>
      </c>
      <c r="E4657" s="325">
        <v>30834</v>
      </c>
      <c r="F4657" s="325">
        <v>31338</v>
      </c>
      <c r="H4657" s="324" t="s">
        <v>6593</v>
      </c>
    </row>
    <row r="4658" spans="1:8" ht="14.45" customHeight="1" x14ac:dyDescent="0.2">
      <c r="A4658" s="324">
        <v>5112</v>
      </c>
      <c r="B4658" s="324">
        <v>511203</v>
      </c>
      <c r="C4658" s="326" t="s">
        <v>7131</v>
      </c>
      <c r="D4658" s="326" t="s">
        <v>4394</v>
      </c>
      <c r="E4658" s="325">
        <v>30834</v>
      </c>
      <c r="F4658" s="325">
        <v>35582</v>
      </c>
      <c r="H4658" s="324" t="s">
        <v>6246</v>
      </c>
    </row>
    <row r="4659" spans="1:8" ht="14.45" customHeight="1" x14ac:dyDescent="0.2">
      <c r="A4659" s="324">
        <v>4508</v>
      </c>
      <c r="B4659" s="324">
        <v>450804</v>
      </c>
      <c r="C4659" s="326" t="s">
        <v>5131</v>
      </c>
      <c r="D4659" s="326" t="s">
        <v>6506</v>
      </c>
      <c r="E4659" s="325">
        <v>30825</v>
      </c>
      <c r="F4659" s="325">
        <v>31315</v>
      </c>
      <c r="H4659" s="324" t="s">
        <v>7130</v>
      </c>
    </row>
    <row r="4660" spans="1:8" ht="14.45" customHeight="1" x14ac:dyDescent="0.2">
      <c r="A4660" s="324">
        <v>5067</v>
      </c>
      <c r="B4660" s="324">
        <v>506704</v>
      </c>
      <c r="C4660" s="326" t="s">
        <v>7129</v>
      </c>
      <c r="D4660" s="326" t="s">
        <v>4394</v>
      </c>
      <c r="E4660" s="325">
        <v>30825</v>
      </c>
      <c r="F4660" s="325">
        <v>33786</v>
      </c>
      <c r="H4660" s="324" t="s">
        <v>6776</v>
      </c>
    </row>
    <row r="4661" spans="1:8" ht="14.45" customHeight="1" x14ac:dyDescent="0.2">
      <c r="A4661" s="324">
        <v>4807</v>
      </c>
      <c r="B4661" s="324">
        <v>480704</v>
      </c>
      <c r="C4661" s="326" t="s">
        <v>6046</v>
      </c>
      <c r="D4661" s="326" t="s">
        <v>3797</v>
      </c>
      <c r="E4661" s="325">
        <v>30824</v>
      </c>
      <c r="F4661" s="325">
        <v>32143</v>
      </c>
      <c r="H4661" s="324" t="s">
        <v>6045</v>
      </c>
    </row>
    <row r="4662" spans="1:8" ht="14.45" customHeight="1" x14ac:dyDescent="0.2">
      <c r="A4662" s="324">
        <v>4034</v>
      </c>
      <c r="B4662" s="324">
        <v>403402</v>
      </c>
      <c r="C4662" s="326" t="s">
        <v>4819</v>
      </c>
      <c r="D4662" s="326" t="s">
        <v>7128</v>
      </c>
      <c r="E4662" s="325">
        <v>30803</v>
      </c>
      <c r="F4662" s="325">
        <v>31656</v>
      </c>
      <c r="H4662" s="324" t="s">
        <v>7127</v>
      </c>
    </row>
    <row r="4663" spans="1:8" ht="14.45" customHeight="1" x14ac:dyDescent="0.2">
      <c r="A4663" s="324">
        <v>4255</v>
      </c>
      <c r="B4663" s="324">
        <v>425503</v>
      </c>
      <c r="C4663" s="326" t="s">
        <v>7126</v>
      </c>
      <c r="D4663" s="326" t="s">
        <v>5009</v>
      </c>
      <c r="E4663" s="325">
        <v>30803</v>
      </c>
      <c r="F4663" s="325">
        <v>32417</v>
      </c>
      <c r="H4663" s="324" t="s">
        <v>7125</v>
      </c>
    </row>
    <row r="4664" spans="1:8" ht="14.45" customHeight="1" x14ac:dyDescent="0.2">
      <c r="A4664" s="324">
        <v>4434</v>
      </c>
      <c r="B4664" s="324">
        <v>443402</v>
      </c>
      <c r="C4664" s="326" t="s">
        <v>7124</v>
      </c>
      <c r="D4664" s="326" t="s">
        <v>3825</v>
      </c>
      <c r="E4664" s="325">
        <v>30803</v>
      </c>
      <c r="F4664" s="325">
        <v>32158</v>
      </c>
      <c r="H4664" s="324" t="s">
        <v>4377</v>
      </c>
    </row>
    <row r="4665" spans="1:8" ht="14.45" customHeight="1" x14ac:dyDescent="0.2">
      <c r="A4665" s="324">
        <v>4524</v>
      </c>
      <c r="B4665" s="324">
        <v>452403</v>
      </c>
      <c r="C4665" s="326" t="s">
        <v>6846</v>
      </c>
      <c r="D4665" s="326" t="s">
        <v>4818</v>
      </c>
      <c r="E4665" s="325">
        <v>30803</v>
      </c>
      <c r="F4665" s="325">
        <v>31014</v>
      </c>
      <c r="H4665" s="324" t="s">
        <v>6845</v>
      </c>
    </row>
    <row r="4666" spans="1:8" ht="14.45" customHeight="1" x14ac:dyDescent="0.2">
      <c r="A4666" s="324">
        <v>4586</v>
      </c>
      <c r="B4666" s="324">
        <v>458604</v>
      </c>
      <c r="C4666" s="326" t="s">
        <v>6328</v>
      </c>
      <c r="D4666" s="326" t="s">
        <v>4394</v>
      </c>
      <c r="E4666" s="325">
        <v>30803</v>
      </c>
      <c r="F4666" s="325">
        <v>32694</v>
      </c>
      <c r="H4666" s="324" t="s">
        <v>6327</v>
      </c>
    </row>
    <row r="4667" spans="1:8" ht="14.45" customHeight="1" x14ac:dyDescent="0.2">
      <c r="A4667" s="324">
        <v>4598</v>
      </c>
      <c r="B4667" s="324">
        <v>459804</v>
      </c>
      <c r="C4667" s="326" t="s">
        <v>6326</v>
      </c>
      <c r="D4667" s="326" t="s">
        <v>6623</v>
      </c>
      <c r="E4667" s="325">
        <v>30803</v>
      </c>
      <c r="F4667" s="325">
        <v>34335</v>
      </c>
      <c r="H4667" s="324" t="s">
        <v>6622</v>
      </c>
    </row>
    <row r="4668" spans="1:8" ht="14.45" customHeight="1" x14ac:dyDescent="0.2">
      <c r="A4668" s="324">
        <v>4626</v>
      </c>
      <c r="B4668" s="324">
        <v>462604</v>
      </c>
      <c r="C4668" s="326" t="s">
        <v>6324</v>
      </c>
      <c r="D4668" s="326" t="s">
        <v>6623</v>
      </c>
      <c r="E4668" s="325">
        <v>30803</v>
      </c>
      <c r="F4668" s="325">
        <v>34335</v>
      </c>
      <c r="H4668" s="324" t="s">
        <v>6622</v>
      </c>
    </row>
    <row r="4669" spans="1:8" ht="14.45" customHeight="1" x14ac:dyDescent="0.2">
      <c r="A4669" s="324">
        <v>4631</v>
      </c>
      <c r="B4669" s="324">
        <v>463104</v>
      </c>
      <c r="C4669" s="326" t="s">
        <v>6322</v>
      </c>
      <c r="D4669" s="326" t="s">
        <v>6623</v>
      </c>
      <c r="E4669" s="325">
        <v>30803</v>
      </c>
      <c r="F4669" s="325">
        <v>34608</v>
      </c>
      <c r="H4669" s="324" t="s">
        <v>6622</v>
      </c>
    </row>
    <row r="4670" spans="1:8" ht="14.45" customHeight="1" x14ac:dyDescent="0.2">
      <c r="A4670" s="324">
        <v>4645</v>
      </c>
      <c r="B4670" s="324">
        <v>464504</v>
      </c>
      <c r="C4670" s="326" t="s">
        <v>6320</v>
      </c>
      <c r="D4670" s="326" t="s">
        <v>4394</v>
      </c>
      <c r="E4670" s="325">
        <v>30803</v>
      </c>
      <c r="F4670" s="325">
        <v>31722</v>
      </c>
      <c r="H4670" s="324" t="s">
        <v>7123</v>
      </c>
    </row>
    <row r="4671" spans="1:8" ht="14.45" customHeight="1" x14ac:dyDescent="0.2">
      <c r="A4671" s="324">
        <v>4672</v>
      </c>
      <c r="B4671" s="324">
        <v>467204</v>
      </c>
      <c r="C4671" s="326" t="s">
        <v>6318</v>
      </c>
      <c r="D4671" s="326" t="s">
        <v>6623</v>
      </c>
      <c r="E4671" s="325">
        <v>30803</v>
      </c>
      <c r="F4671" s="325">
        <v>34335</v>
      </c>
      <c r="H4671" s="324" t="s">
        <v>6622</v>
      </c>
    </row>
    <row r="4672" spans="1:8" ht="14.45" customHeight="1" x14ac:dyDescent="0.2">
      <c r="A4672" s="324">
        <v>4681</v>
      </c>
      <c r="B4672" s="324">
        <v>468104</v>
      </c>
      <c r="C4672" s="326" t="s">
        <v>4040</v>
      </c>
      <c r="D4672" s="326" t="s">
        <v>4666</v>
      </c>
      <c r="E4672" s="325">
        <v>30803</v>
      </c>
      <c r="F4672" s="325">
        <v>31199</v>
      </c>
      <c r="H4672" s="324" t="s">
        <v>7122</v>
      </c>
    </row>
    <row r="4673" spans="1:8" ht="14.45" customHeight="1" x14ac:dyDescent="0.2">
      <c r="A4673" s="324">
        <v>4722</v>
      </c>
      <c r="B4673" s="324">
        <v>472204</v>
      </c>
      <c r="C4673" s="326" t="s">
        <v>5623</v>
      </c>
      <c r="D4673" s="326" t="s">
        <v>6623</v>
      </c>
      <c r="E4673" s="325">
        <v>30803</v>
      </c>
      <c r="F4673" s="325">
        <v>34335</v>
      </c>
      <c r="H4673" s="324" t="s">
        <v>6622</v>
      </c>
    </row>
    <row r="4674" spans="1:8" ht="14.45" customHeight="1" x14ac:dyDescent="0.2">
      <c r="A4674" s="324">
        <v>4735</v>
      </c>
      <c r="B4674" s="324">
        <v>473504</v>
      </c>
      <c r="C4674" s="326" t="s">
        <v>6313</v>
      </c>
      <c r="D4674" s="326" t="s">
        <v>7120</v>
      </c>
      <c r="E4674" s="325">
        <v>30803</v>
      </c>
      <c r="F4674" s="325">
        <v>35582</v>
      </c>
      <c r="H4674" s="324" t="s">
        <v>7119</v>
      </c>
    </row>
    <row r="4675" spans="1:8" ht="14.45" customHeight="1" x14ac:dyDescent="0.2">
      <c r="A4675" s="324">
        <v>4744</v>
      </c>
      <c r="B4675" s="324">
        <v>474404</v>
      </c>
      <c r="C4675" s="326" t="s">
        <v>7121</v>
      </c>
      <c r="D4675" s="326" t="s">
        <v>4394</v>
      </c>
      <c r="E4675" s="325">
        <v>30803</v>
      </c>
      <c r="F4675" s="325">
        <v>32994</v>
      </c>
      <c r="H4675" s="324" t="s">
        <v>6310</v>
      </c>
    </row>
    <row r="4676" spans="1:8" ht="14.45" customHeight="1" x14ac:dyDescent="0.2">
      <c r="A4676" s="324">
        <v>4756</v>
      </c>
      <c r="B4676" s="324">
        <v>475604</v>
      </c>
      <c r="C4676" s="326" t="s">
        <v>6307</v>
      </c>
      <c r="D4676" s="326" t="s">
        <v>7120</v>
      </c>
      <c r="E4676" s="325">
        <v>30803</v>
      </c>
      <c r="F4676" s="325">
        <v>35582</v>
      </c>
      <c r="H4676" s="324" t="s">
        <v>7119</v>
      </c>
    </row>
    <row r="4677" spans="1:8" ht="14.45" customHeight="1" x14ac:dyDescent="0.2">
      <c r="A4677" s="324">
        <v>4761</v>
      </c>
      <c r="B4677" s="324">
        <v>476104</v>
      </c>
      <c r="C4677" s="326" t="s">
        <v>7118</v>
      </c>
      <c r="D4677" s="326" t="s">
        <v>4394</v>
      </c>
      <c r="E4677" s="325">
        <v>30803</v>
      </c>
      <c r="F4677" s="325">
        <v>35582</v>
      </c>
      <c r="H4677" s="324" t="s">
        <v>6305</v>
      </c>
    </row>
    <row r="4678" spans="1:8" ht="14.45" customHeight="1" x14ac:dyDescent="0.2">
      <c r="A4678" s="324">
        <v>4802</v>
      </c>
      <c r="B4678" s="324">
        <v>480204</v>
      </c>
      <c r="C4678" s="326" t="s">
        <v>7117</v>
      </c>
      <c r="D4678" s="326" t="s">
        <v>4394</v>
      </c>
      <c r="E4678" s="325">
        <v>30803</v>
      </c>
      <c r="F4678" s="325">
        <v>34335</v>
      </c>
      <c r="H4678" s="324" t="s">
        <v>6300</v>
      </c>
    </row>
    <row r="4679" spans="1:8" ht="14.45" customHeight="1" x14ac:dyDescent="0.2">
      <c r="A4679" s="324">
        <v>4815</v>
      </c>
      <c r="B4679" s="324">
        <v>481504</v>
      </c>
      <c r="C4679" s="326" t="s">
        <v>6299</v>
      </c>
      <c r="D4679" s="326" t="s">
        <v>4394</v>
      </c>
      <c r="E4679" s="325">
        <v>30803</v>
      </c>
      <c r="F4679" s="325">
        <v>31092</v>
      </c>
      <c r="H4679" s="324" t="s">
        <v>6298</v>
      </c>
    </row>
    <row r="4680" spans="1:8" ht="14.45" customHeight="1" x14ac:dyDescent="0.2">
      <c r="A4680" s="324">
        <v>4816</v>
      </c>
      <c r="B4680" s="324">
        <v>481604</v>
      </c>
      <c r="C4680" s="326" t="s">
        <v>6297</v>
      </c>
      <c r="D4680" s="326" t="s">
        <v>4394</v>
      </c>
      <c r="E4680" s="325">
        <v>30803</v>
      </c>
      <c r="F4680" s="325">
        <v>35582</v>
      </c>
      <c r="H4680" s="324" t="s">
        <v>6296</v>
      </c>
    </row>
    <row r="4681" spans="1:8" ht="14.45" customHeight="1" x14ac:dyDescent="0.2">
      <c r="A4681" s="324">
        <v>4892</v>
      </c>
      <c r="B4681" s="324">
        <v>489204</v>
      </c>
      <c r="C4681" s="326" t="s">
        <v>7116</v>
      </c>
      <c r="D4681" s="326" t="s">
        <v>3916</v>
      </c>
      <c r="E4681" s="325">
        <v>30803</v>
      </c>
      <c r="F4681" s="325">
        <v>30895</v>
      </c>
      <c r="H4681" s="324" t="s">
        <v>7115</v>
      </c>
    </row>
    <row r="4682" spans="1:8" ht="14.45" customHeight="1" x14ac:dyDescent="0.2">
      <c r="A4682" s="324">
        <v>4913</v>
      </c>
      <c r="B4682" s="324">
        <v>491304</v>
      </c>
      <c r="C4682" s="326" t="s">
        <v>6282</v>
      </c>
      <c r="D4682" s="326" t="s">
        <v>6623</v>
      </c>
      <c r="E4682" s="325">
        <v>30803</v>
      </c>
      <c r="F4682" s="325">
        <v>34335</v>
      </c>
      <c r="H4682" s="324" t="s">
        <v>6622</v>
      </c>
    </row>
    <row r="4683" spans="1:8" ht="14.45" customHeight="1" x14ac:dyDescent="0.2">
      <c r="A4683" s="324">
        <v>4976</v>
      </c>
      <c r="B4683" s="324">
        <v>497606</v>
      </c>
      <c r="C4683" s="326" t="s">
        <v>7114</v>
      </c>
      <c r="D4683" s="326" t="s">
        <v>6623</v>
      </c>
      <c r="E4683" s="325">
        <v>30803</v>
      </c>
      <c r="F4683" s="325">
        <v>34683</v>
      </c>
      <c r="H4683" s="324" t="s">
        <v>6622</v>
      </c>
    </row>
    <row r="4684" spans="1:8" ht="14.45" customHeight="1" x14ac:dyDescent="0.2">
      <c r="A4684" s="324">
        <v>5007</v>
      </c>
      <c r="B4684" s="324">
        <v>500704</v>
      </c>
      <c r="C4684" s="326" t="s">
        <v>4479</v>
      </c>
      <c r="D4684" s="326" t="s">
        <v>5288</v>
      </c>
      <c r="E4684" s="325">
        <v>30803</v>
      </c>
      <c r="F4684" s="325">
        <v>32082</v>
      </c>
      <c r="H4684" s="324" t="s">
        <v>5873</v>
      </c>
    </row>
    <row r="4685" spans="1:8" ht="14.45" customHeight="1" x14ac:dyDescent="0.2">
      <c r="A4685" s="324">
        <v>5052</v>
      </c>
      <c r="B4685" s="324">
        <v>505203</v>
      </c>
      <c r="C4685" s="326" t="s">
        <v>7113</v>
      </c>
      <c r="D4685" s="326" t="s">
        <v>6088</v>
      </c>
      <c r="E4685" s="325">
        <v>30803</v>
      </c>
      <c r="F4685" s="325">
        <v>31444</v>
      </c>
      <c r="H4685" s="324" t="s">
        <v>6087</v>
      </c>
    </row>
    <row r="4686" spans="1:8" ht="14.45" customHeight="1" x14ac:dyDescent="0.2">
      <c r="A4686" s="324">
        <v>5103</v>
      </c>
      <c r="B4686" s="324">
        <v>510304</v>
      </c>
      <c r="C4686" s="326" t="s">
        <v>6250</v>
      </c>
      <c r="D4686" s="326" t="s">
        <v>7112</v>
      </c>
      <c r="E4686" s="325">
        <v>30803</v>
      </c>
      <c r="F4686" s="325">
        <v>31048</v>
      </c>
      <c r="H4686" s="324" t="s">
        <v>7111</v>
      </c>
    </row>
    <row r="4687" spans="1:8" ht="14.45" customHeight="1" x14ac:dyDescent="0.2">
      <c r="A4687" s="324">
        <v>4882</v>
      </c>
      <c r="B4687" s="324">
        <v>488201</v>
      </c>
      <c r="C4687" s="326" t="s">
        <v>7110</v>
      </c>
      <c r="D4687" s="326" t="s">
        <v>7109</v>
      </c>
      <c r="E4687" s="325">
        <v>30791</v>
      </c>
      <c r="F4687" s="325">
        <v>37210</v>
      </c>
      <c r="H4687" s="324" t="s">
        <v>7108</v>
      </c>
    </row>
    <row r="4688" spans="1:8" ht="14.45" customHeight="1" x14ac:dyDescent="0.2">
      <c r="A4688" s="324">
        <v>5186</v>
      </c>
      <c r="B4688" s="324">
        <v>518601</v>
      </c>
      <c r="C4688" s="326" t="s">
        <v>7107</v>
      </c>
      <c r="D4688" s="326" t="s">
        <v>7106</v>
      </c>
      <c r="E4688" s="325">
        <v>30790</v>
      </c>
      <c r="F4688" s="325">
        <v>33328</v>
      </c>
      <c r="H4688" s="324" t="s">
        <v>7105</v>
      </c>
    </row>
    <row r="4689" spans="1:8" ht="14.45" customHeight="1" x14ac:dyDescent="0.2">
      <c r="A4689" s="324">
        <v>5063</v>
      </c>
      <c r="B4689" s="324">
        <v>506303</v>
      </c>
      <c r="C4689" s="326" t="s">
        <v>7104</v>
      </c>
      <c r="D4689" s="326" t="s">
        <v>4696</v>
      </c>
      <c r="E4689" s="325">
        <v>30782</v>
      </c>
      <c r="F4689" s="325">
        <v>31868</v>
      </c>
      <c r="H4689" s="324" t="s">
        <v>7103</v>
      </c>
    </row>
    <row r="4690" spans="1:8" ht="14.45" customHeight="1" x14ac:dyDescent="0.2">
      <c r="A4690" s="324">
        <v>4510</v>
      </c>
      <c r="B4690" s="324">
        <v>451004</v>
      </c>
      <c r="C4690" s="326" t="s">
        <v>5901</v>
      </c>
      <c r="D4690" s="326" t="s">
        <v>6960</v>
      </c>
      <c r="E4690" s="325">
        <v>30777</v>
      </c>
      <c r="F4690" s="325">
        <v>30864</v>
      </c>
      <c r="H4690" s="324" t="s">
        <v>7102</v>
      </c>
    </row>
    <row r="4691" spans="1:8" ht="14.45" customHeight="1" x14ac:dyDescent="0.2">
      <c r="A4691" s="324">
        <v>4011</v>
      </c>
      <c r="B4691" s="324">
        <v>401104</v>
      </c>
      <c r="C4691" s="326" t="s">
        <v>7101</v>
      </c>
      <c r="E4691" s="325">
        <v>30773</v>
      </c>
      <c r="F4691" s="325">
        <v>31700</v>
      </c>
      <c r="H4691" s="324" t="s">
        <v>7100</v>
      </c>
    </row>
    <row r="4692" spans="1:8" ht="14.45" customHeight="1" x14ac:dyDescent="0.2">
      <c r="A4692" s="324">
        <v>4199</v>
      </c>
      <c r="B4692" s="324">
        <v>419904</v>
      </c>
      <c r="C4692" s="326" t="s">
        <v>6983</v>
      </c>
      <c r="D4692" s="326" t="s">
        <v>4394</v>
      </c>
      <c r="E4692" s="325">
        <v>30773</v>
      </c>
      <c r="F4692" s="325">
        <v>30895</v>
      </c>
      <c r="H4692" s="324" t="s">
        <v>7099</v>
      </c>
    </row>
    <row r="4693" spans="1:8" ht="14.45" customHeight="1" x14ac:dyDescent="0.2">
      <c r="A4693" s="324">
        <v>4203</v>
      </c>
      <c r="B4693" s="324">
        <v>420303</v>
      </c>
      <c r="C4693" s="326" t="s">
        <v>7098</v>
      </c>
      <c r="D4693" s="326" t="s">
        <v>7097</v>
      </c>
      <c r="E4693" s="325">
        <v>30773</v>
      </c>
      <c r="F4693" s="325">
        <v>32718</v>
      </c>
      <c r="H4693" s="324" t="s">
        <v>7096</v>
      </c>
    </row>
    <row r="4694" spans="1:8" ht="14.45" customHeight="1" x14ac:dyDescent="0.2">
      <c r="A4694" s="324">
        <v>4244</v>
      </c>
      <c r="B4694" s="324">
        <v>424403</v>
      </c>
      <c r="C4694" s="326" t="s">
        <v>7095</v>
      </c>
      <c r="D4694" s="326" t="s">
        <v>4250</v>
      </c>
      <c r="E4694" s="325">
        <v>30773</v>
      </c>
      <c r="F4694" s="325">
        <v>30895</v>
      </c>
      <c r="H4694" s="324" t="s">
        <v>6483</v>
      </c>
    </row>
    <row r="4695" spans="1:8" ht="14.45" customHeight="1" x14ac:dyDescent="0.2">
      <c r="A4695" s="324">
        <v>4285</v>
      </c>
      <c r="B4695" s="324">
        <v>428503</v>
      </c>
      <c r="C4695" s="326" t="s">
        <v>7094</v>
      </c>
      <c r="D4695" s="326" t="s">
        <v>4394</v>
      </c>
      <c r="E4695" s="325">
        <v>30773</v>
      </c>
      <c r="F4695" s="325">
        <v>30895</v>
      </c>
      <c r="H4695" s="324" t="s">
        <v>7093</v>
      </c>
    </row>
    <row r="4696" spans="1:8" ht="14.45" customHeight="1" x14ac:dyDescent="0.2">
      <c r="A4696" s="324">
        <v>4291</v>
      </c>
      <c r="B4696" s="324">
        <v>429103</v>
      </c>
      <c r="C4696" s="326" t="s">
        <v>7092</v>
      </c>
      <c r="D4696" s="326" t="s">
        <v>6550</v>
      </c>
      <c r="E4696" s="325">
        <v>30773</v>
      </c>
      <c r="F4696" s="325">
        <v>32223</v>
      </c>
      <c r="H4696" s="324" t="s">
        <v>7091</v>
      </c>
    </row>
    <row r="4697" spans="1:8" ht="14.45" customHeight="1" x14ac:dyDescent="0.2">
      <c r="A4697" s="324">
        <v>4316</v>
      </c>
      <c r="B4697" s="324">
        <v>431603</v>
      </c>
      <c r="C4697" s="326" t="s">
        <v>6500</v>
      </c>
      <c r="D4697" s="326" t="s">
        <v>4250</v>
      </c>
      <c r="E4697" s="325">
        <v>30773</v>
      </c>
      <c r="F4697" s="325">
        <v>30930</v>
      </c>
      <c r="H4697" s="324" t="s">
        <v>6499</v>
      </c>
    </row>
    <row r="4698" spans="1:8" ht="14.45" customHeight="1" x14ac:dyDescent="0.2">
      <c r="A4698" s="324">
        <v>4525</v>
      </c>
      <c r="B4698" s="324">
        <v>452503</v>
      </c>
      <c r="C4698" s="326" t="s">
        <v>4241</v>
      </c>
      <c r="D4698" s="326" t="s">
        <v>4394</v>
      </c>
      <c r="E4698" s="325">
        <v>30773</v>
      </c>
      <c r="F4698" s="325">
        <v>30895</v>
      </c>
      <c r="H4698" s="324" t="s">
        <v>7090</v>
      </c>
    </row>
    <row r="4699" spans="1:8" ht="14.45" customHeight="1" x14ac:dyDescent="0.2">
      <c r="A4699" s="324">
        <v>4565</v>
      </c>
      <c r="B4699" s="324">
        <v>456506</v>
      </c>
      <c r="C4699" s="326" t="s">
        <v>7089</v>
      </c>
      <c r="E4699" s="325">
        <v>30773</v>
      </c>
      <c r="F4699" s="325">
        <v>31199</v>
      </c>
      <c r="H4699" s="324" t="s">
        <v>7088</v>
      </c>
    </row>
    <row r="4700" spans="1:8" ht="14.45" customHeight="1" x14ac:dyDescent="0.2">
      <c r="A4700" s="324">
        <v>4604</v>
      </c>
      <c r="B4700" s="324">
        <v>460404</v>
      </c>
      <c r="C4700" s="326" t="s">
        <v>7087</v>
      </c>
      <c r="D4700" s="326" t="s">
        <v>5306</v>
      </c>
      <c r="E4700" s="325">
        <v>30773</v>
      </c>
      <c r="F4700" s="325">
        <v>31052</v>
      </c>
      <c r="H4700" s="324" t="s">
        <v>6546</v>
      </c>
    </row>
    <row r="4701" spans="1:8" ht="14.45" customHeight="1" x14ac:dyDescent="0.2">
      <c r="A4701" s="324">
        <v>4730</v>
      </c>
      <c r="B4701" s="324">
        <v>473002</v>
      </c>
      <c r="C4701" s="326" t="s">
        <v>4018</v>
      </c>
      <c r="D4701" s="326" t="s">
        <v>4394</v>
      </c>
      <c r="E4701" s="325">
        <v>30773</v>
      </c>
      <c r="F4701" s="325">
        <v>30895</v>
      </c>
      <c r="H4701" s="324" t="s">
        <v>7086</v>
      </c>
    </row>
    <row r="4702" spans="1:8" ht="14.45" customHeight="1" x14ac:dyDescent="0.2">
      <c r="A4702" s="324">
        <v>4736</v>
      </c>
      <c r="B4702" s="324">
        <v>473603</v>
      </c>
      <c r="C4702" s="326" t="s">
        <v>4011</v>
      </c>
      <c r="D4702" s="326" t="s">
        <v>6940</v>
      </c>
      <c r="E4702" s="325">
        <v>30773</v>
      </c>
      <c r="F4702" s="325">
        <v>31593</v>
      </c>
      <c r="H4702" s="324" t="s">
        <v>7085</v>
      </c>
    </row>
    <row r="4703" spans="1:8" ht="14.45" customHeight="1" x14ac:dyDescent="0.2">
      <c r="A4703" s="324">
        <v>4814</v>
      </c>
      <c r="B4703" s="324">
        <v>481402</v>
      </c>
      <c r="C4703" s="326" t="s">
        <v>4131</v>
      </c>
      <c r="D4703" s="326" t="s">
        <v>4394</v>
      </c>
      <c r="E4703" s="325">
        <v>30773</v>
      </c>
      <c r="F4703" s="325">
        <v>30895</v>
      </c>
      <c r="H4703" s="324" t="s">
        <v>7084</v>
      </c>
    </row>
    <row r="4704" spans="1:8" ht="14.45" customHeight="1" x14ac:dyDescent="0.2">
      <c r="A4704" s="324">
        <v>4826</v>
      </c>
      <c r="B4704" s="324">
        <v>482605</v>
      </c>
      <c r="C4704" s="326" t="s">
        <v>6209</v>
      </c>
      <c r="D4704" s="326" t="s">
        <v>7083</v>
      </c>
      <c r="E4704" s="325">
        <v>30773</v>
      </c>
      <c r="F4704" s="325">
        <v>32782</v>
      </c>
      <c r="H4704" s="324" t="s">
        <v>7082</v>
      </c>
    </row>
    <row r="4705" spans="1:8" ht="14.45" customHeight="1" x14ac:dyDescent="0.2">
      <c r="A4705" s="324">
        <v>4840</v>
      </c>
      <c r="B4705" s="324">
        <v>484004</v>
      </c>
      <c r="C4705" s="326" t="s">
        <v>6670</v>
      </c>
      <c r="D4705" s="326" t="s">
        <v>7081</v>
      </c>
      <c r="E4705" s="325">
        <v>30773</v>
      </c>
      <c r="F4705" s="325">
        <v>39021</v>
      </c>
      <c r="H4705" s="324" t="s">
        <v>7080</v>
      </c>
    </row>
    <row r="4706" spans="1:8" ht="14.45" customHeight="1" x14ac:dyDescent="0.2">
      <c r="A4706" s="324">
        <v>4909</v>
      </c>
      <c r="B4706" s="324">
        <v>490904</v>
      </c>
      <c r="C4706" s="326" t="s">
        <v>5127</v>
      </c>
      <c r="D4706" s="326" t="s">
        <v>4056</v>
      </c>
      <c r="E4706" s="325">
        <v>30773</v>
      </c>
      <c r="F4706" s="325">
        <v>31413</v>
      </c>
      <c r="H4706" s="324" t="s">
        <v>7079</v>
      </c>
    </row>
    <row r="4707" spans="1:8" ht="14.45" customHeight="1" x14ac:dyDescent="0.2">
      <c r="A4707" s="324">
        <v>4948</v>
      </c>
      <c r="B4707" s="324">
        <v>494803</v>
      </c>
      <c r="C4707" s="326" t="s">
        <v>7078</v>
      </c>
      <c r="D4707" s="326" t="s">
        <v>5306</v>
      </c>
      <c r="E4707" s="325">
        <v>30773</v>
      </c>
      <c r="F4707" s="325">
        <v>31199</v>
      </c>
      <c r="H4707" s="324" t="s">
        <v>6582</v>
      </c>
    </row>
    <row r="4708" spans="1:8" ht="14.45" customHeight="1" x14ac:dyDescent="0.2">
      <c r="A4708" s="324">
        <v>4982</v>
      </c>
      <c r="B4708" s="324">
        <v>498204</v>
      </c>
      <c r="C4708" s="326" t="s">
        <v>7077</v>
      </c>
      <c r="D4708" s="326" t="s">
        <v>6960</v>
      </c>
      <c r="E4708" s="325">
        <v>30773</v>
      </c>
      <c r="F4708" s="325">
        <v>30864</v>
      </c>
      <c r="H4708" s="324" t="s">
        <v>7076</v>
      </c>
    </row>
    <row r="4709" spans="1:8" ht="14.45" customHeight="1" x14ac:dyDescent="0.2">
      <c r="A4709" s="324">
        <v>5004</v>
      </c>
      <c r="B4709" s="324">
        <v>500406</v>
      </c>
      <c r="C4709" s="326" t="s">
        <v>6907</v>
      </c>
      <c r="E4709" s="325">
        <v>30773</v>
      </c>
      <c r="F4709" s="325">
        <v>31199</v>
      </c>
      <c r="H4709" s="324" t="s">
        <v>7075</v>
      </c>
    </row>
    <row r="4710" spans="1:8" ht="14.45" customHeight="1" x14ac:dyDescent="0.2">
      <c r="A4710" s="324">
        <v>5011</v>
      </c>
      <c r="B4710" s="324">
        <v>501103</v>
      </c>
      <c r="C4710" s="326" t="s">
        <v>5334</v>
      </c>
      <c r="D4710" s="326" t="s">
        <v>7074</v>
      </c>
      <c r="E4710" s="325">
        <v>30773</v>
      </c>
      <c r="F4710" s="325">
        <v>31837</v>
      </c>
      <c r="H4710" s="324" t="s">
        <v>7073</v>
      </c>
    </row>
    <row r="4711" spans="1:8" ht="14.45" customHeight="1" x14ac:dyDescent="0.2">
      <c r="A4711" s="324">
        <v>5012</v>
      </c>
      <c r="B4711" s="324">
        <v>501202</v>
      </c>
      <c r="C4711" s="326" t="s">
        <v>7072</v>
      </c>
      <c r="D4711" s="326" t="s">
        <v>7071</v>
      </c>
      <c r="E4711" s="325">
        <v>30773</v>
      </c>
      <c r="F4711" s="325">
        <v>42643</v>
      </c>
      <c r="G4711" s="324">
        <v>1578554309</v>
      </c>
      <c r="H4711" s="324" t="s">
        <v>7070</v>
      </c>
    </row>
    <row r="4712" spans="1:8" ht="14.45" customHeight="1" x14ac:dyDescent="0.2">
      <c r="A4712" s="324">
        <v>5046</v>
      </c>
      <c r="B4712" s="324">
        <v>504603</v>
      </c>
      <c r="C4712" s="326" t="s">
        <v>6253</v>
      </c>
      <c r="D4712" s="326" t="s">
        <v>5306</v>
      </c>
      <c r="E4712" s="325">
        <v>30773</v>
      </c>
      <c r="F4712" s="325">
        <v>30876</v>
      </c>
      <c r="H4712" s="324" t="s">
        <v>7069</v>
      </c>
    </row>
    <row r="4713" spans="1:8" ht="14.45" customHeight="1" x14ac:dyDescent="0.2">
      <c r="A4713" s="324">
        <v>5088</v>
      </c>
      <c r="B4713" s="324">
        <v>508802</v>
      </c>
      <c r="C4713" s="326" t="s">
        <v>5773</v>
      </c>
      <c r="D4713" s="326" t="s">
        <v>4394</v>
      </c>
      <c r="E4713" s="325">
        <v>30773</v>
      </c>
      <c r="F4713" s="325">
        <v>30895</v>
      </c>
      <c r="H4713" s="324" t="s">
        <v>7068</v>
      </c>
    </row>
    <row r="4714" spans="1:8" ht="14.45" customHeight="1" x14ac:dyDescent="0.2">
      <c r="A4714" s="324">
        <v>5149</v>
      </c>
      <c r="B4714" s="324">
        <v>514902</v>
      </c>
      <c r="C4714" s="326" t="s">
        <v>7067</v>
      </c>
      <c r="D4714" s="326" t="s">
        <v>7066</v>
      </c>
      <c r="E4714" s="325">
        <v>30773</v>
      </c>
      <c r="F4714" s="325">
        <v>32509</v>
      </c>
      <c r="H4714" s="324" t="s">
        <v>7065</v>
      </c>
    </row>
    <row r="4715" spans="1:8" ht="14.45" customHeight="1" x14ac:dyDescent="0.2">
      <c r="A4715" s="324">
        <v>5177</v>
      </c>
      <c r="B4715" s="324">
        <v>517702</v>
      </c>
      <c r="C4715" s="326" t="s">
        <v>7064</v>
      </c>
      <c r="D4715" s="326" t="s">
        <v>6808</v>
      </c>
      <c r="E4715" s="325">
        <v>30773</v>
      </c>
      <c r="F4715" s="325">
        <v>32509</v>
      </c>
      <c r="H4715" s="324" t="s">
        <v>6807</v>
      </c>
    </row>
    <row r="4716" spans="1:8" ht="14.45" customHeight="1" x14ac:dyDescent="0.2">
      <c r="A4716" s="324">
        <v>4903</v>
      </c>
      <c r="B4716" s="324">
        <v>490302</v>
      </c>
      <c r="C4716" s="326" t="s">
        <v>4917</v>
      </c>
      <c r="D4716" s="326" t="s">
        <v>7063</v>
      </c>
      <c r="E4716" s="325">
        <v>30755</v>
      </c>
      <c r="F4716" s="325">
        <v>31035</v>
      </c>
      <c r="H4716" s="324" t="s">
        <v>7062</v>
      </c>
    </row>
    <row r="4717" spans="1:8" ht="14.45" customHeight="1" x14ac:dyDescent="0.2">
      <c r="A4717" s="324">
        <v>4819</v>
      </c>
      <c r="B4717" s="324">
        <v>481903</v>
      </c>
      <c r="C4717" s="326" t="s">
        <v>5817</v>
      </c>
      <c r="D4717" s="326" t="s">
        <v>4755</v>
      </c>
      <c r="E4717" s="325">
        <v>30754</v>
      </c>
      <c r="F4717" s="325">
        <v>31138</v>
      </c>
      <c r="H4717" s="324" t="s">
        <v>7061</v>
      </c>
    </row>
    <row r="4718" spans="1:8" ht="14.45" customHeight="1" x14ac:dyDescent="0.2">
      <c r="A4718" s="324">
        <v>4358</v>
      </c>
      <c r="B4718" s="324">
        <v>435804</v>
      </c>
      <c r="C4718" s="326" t="s">
        <v>4471</v>
      </c>
      <c r="E4718" s="325">
        <v>30748</v>
      </c>
      <c r="F4718" s="325">
        <v>31066</v>
      </c>
      <c r="H4718" s="324" t="s">
        <v>7060</v>
      </c>
    </row>
    <row r="4719" spans="1:8" ht="14.45" customHeight="1" x14ac:dyDescent="0.2">
      <c r="A4719" s="324">
        <v>4663</v>
      </c>
      <c r="B4719" s="324">
        <v>466304</v>
      </c>
      <c r="C4719" s="326" t="s">
        <v>6977</v>
      </c>
      <c r="D4719" s="326" t="s">
        <v>7059</v>
      </c>
      <c r="E4719" s="325">
        <v>30742</v>
      </c>
      <c r="F4719" s="325">
        <v>33055</v>
      </c>
      <c r="H4719" s="324" t="s">
        <v>7058</v>
      </c>
    </row>
    <row r="4720" spans="1:8" ht="14.45" customHeight="1" x14ac:dyDescent="0.2">
      <c r="A4720" s="324">
        <v>4200</v>
      </c>
      <c r="B4720" s="324">
        <v>420004</v>
      </c>
      <c r="C4720" s="326" t="s">
        <v>5771</v>
      </c>
      <c r="D4720" s="326" t="s">
        <v>6525</v>
      </c>
      <c r="E4720" s="325">
        <v>30740</v>
      </c>
      <c r="F4720" s="325">
        <v>30987</v>
      </c>
      <c r="H4720" s="324" t="s">
        <v>7057</v>
      </c>
    </row>
    <row r="4721" spans="1:8" ht="14.45" customHeight="1" x14ac:dyDescent="0.2">
      <c r="A4721" s="324">
        <v>4204</v>
      </c>
      <c r="B4721" s="324">
        <v>420402</v>
      </c>
      <c r="C4721" s="326" t="s">
        <v>7056</v>
      </c>
      <c r="D4721" s="326" t="s">
        <v>3916</v>
      </c>
      <c r="E4721" s="325">
        <v>30713</v>
      </c>
      <c r="F4721" s="325">
        <v>32234</v>
      </c>
      <c r="H4721" s="324" t="s">
        <v>4557</v>
      </c>
    </row>
    <row r="4722" spans="1:8" ht="14.45" customHeight="1" x14ac:dyDescent="0.2">
      <c r="A4722" s="324">
        <v>4506</v>
      </c>
      <c r="B4722" s="324">
        <v>450603</v>
      </c>
      <c r="C4722" s="326" t="s">
        <v>7055</v>
      </c>
      <c r="D4722" s="326" t="s">
        <v>5366</v>
      </c>
      <c r="E4722" s="325">
        <v>30713</v>
      </c>
      <c r="F4722" s="325">
        <v>31079</v>
      </c>
      <c r="H4722" s="324" t="s">
        <v>7054</v>
      </c>
    </row>
    <row r="4723" spans="1:8" ht="14.45" customHeight="1" x14ac:dyDescent="0.2">
      <c r="A4723" s="324">
        <v>4681</v>
      </c>
      <c r="B4723" s="324">
        <v>468103</v>
      </c>
      <c r="C4723" s="326" t="s">
        <v>4040</v>
      </c>
      <c r="D4723" s="326" t="s">
        <v>7053</v>
      </c>
      <c r="E4723" s="325">
        <v>30713</v>
      </c>
      <c r="F4723" s="325">
        <v>30803</v>
      </c>
      <c r="H4723" s="324" t="s">
        <v>7052</v>
      </c>
    </row>
    <row r="4724" spans="1:8" ht="14.45" customHeight="1" x14ac:dyDescent="0.2">
      <c r="A4724" s="324">
        <v>5118</v>
      </c>
      <c r="B4724" s="324">
        <v>511802</v>
      </c>
      <c r="C4724" s="326" t="s">
        <v>7051</v>
      </c>
      <c r="D4724" s="326" t="s">
        <v>4818</v>
      </c>
      <c r="E4724" s="325">
        <v>30713</v>
      </c>
      <c r="F4724" s="325">
        <v>31252</v>
      </c>
      <c r="H4724" s="324" t="s">
        <v>5932</v>
      </c>
    </row>
    <row r="4725" spans="1:8" ht="14.45" customHeight="1" x14ac:dyDescent="0.2">
      <c r="A4725" s="324">
        <v>5181</v>
      </c>
      <c r="B4725" s="324">
        <v>518102</v>
      </c>
      <c r="C4725" s="326" t="s">
        <v>6904</v>
      </c>
      <c r="D4725" s="326" t="s">
        <v>5366</v>
      </c>
      <c r="E4725" s="325">
        <v>30713</v>
      </c>
      <c r="F4725" s="325">
        <v>31079</v>
      </c>
      <c r="H4725" s="324" t="s">
        <v>7050</v>
      </c>
    </row>
    <row r="4726" spans="1:8" ht="14.45" customHeight="1" x14ac:dyDescent="0.2">
      <c r="A4726" s="324">
        <v>5076</v>
      </c>
      <c r="B4726" s="324">
        <v>507602</v>
      </c>
      <c r="C4726" s="326" t="s">
        <v>5670</v>
      </c>
      <c r="D4726" s="326" t="s">
        <v>4394</v>
      </c>
      <c r="E4726" s="325">
        <v>30705</v>
      </c>
      <c r="F4726" s="325">
        <v>30834</v>
      </c>
      <c r="H4726" s="324" t="s">
        <v>6593</v>
      </c>
    </row>
    <row r="4727" spans="1:8" ht="14.45" customHeight="1" x14ac:dyDescent="0.2">
      <c r="A4727" s="324">
        <v>4062</v>
      </c>
      <c r="B4727" s="324">
        <v>406202</v>
      </c>
      <c r="C4727" s="326" t="s">
        <v>7049</v>
      </c>
      <c r="E4727" s="325">
        <v>30692</v>
      </c>
      <c r="F4727" s="325">
        <v>31291</v>
      </c>
      <c r="H4727" s="324" t="s">
        <v>7048</v>
      </c>
    </row>
    <row r="4728" spans="1:8" ht="14.45" customHeight="1" x14ac:dyDescent="0.2">
      <c r="A4728" s="324">
        <v>5184</v>
      </c>
      <c r="B4728" s="324">
        <v>518401</v>
      </c>
      <c r="C4728" s="326" t="s">
        <v>7047</v>
      </c>
      <c r="D4728" s="326" t="s">
        <v>7046</v>
      </c>
      <c r="E4728" s="325">
        <v>30691</v>
      </c>
      <c r="F4728" s="325">
        <v>31083</v>
      </c>
      <c r="H4728" s="324" t="s">
        <v>7045</v>
      </c>
    </row>
    <row r="4729" spans="1:8" ht="14.45" customHeight="1" x14ac:dyDescent="0.2">
      <c r="A4729" s="324">
        <v>5073</v>
      </c>
      <c r="B4729" s="324">
        <v>507304</v>
      </c>
      <c r="C4729" s="326" t="s">
        <v>5898</v>
      </c>
      <c r="D4729" s="326" t="s">
        <v>3797</v>
      </c>
      <c r="E4729" s="325">
        <v>30683</v>
      </c>
      <c r="F4729" s="325">
        <v>32568</v>
      </c>
      <c r="H4729" s="324" t="s">
        <v>5897</v>
      </c>
    </row>
    <row r="4730" spans="1:8" ht="14.45" customHeight="1" x14ac:dyDescent="0.2">
      <c r="A4730" s="324">
        <v>4009</v>
      </c>
      <c r="B4730" s="324">
        <v>400905</v>
      </c>
      <c r="C4730" s="326" t="s">
        <v>4845</v>
      </c>
      <c r="D4730" s="326" t="s">
        <v>3916</v>
      </c>
      <c r="E4730" s="325">
        <v>30682</v>
      </c>
      <c r="F4730" s="325">
        <v>31197</v>
      </c>
      <c r="H4730" s="324" t="s">
        <v>7008</v>
      </c>
    </row>
    <row r="4731" spans="1:8" ht="14.45" customHeight="1" x14ac:dyDescent="0.2">
      <c r="A4731" s="324">
        <v>4191</v>
      </c>
      <c r="B4731" s="324">
        <v>419104</v>
      </c>
      <c r="C4731" s="326" t="s">
        <v>7007</v>
      </c>
      <c r="D4731" s="326" t="s">
        <v>3916</v>
      </c>
      <c r="E4731" s="325">
        <v>30682</v>
      </c>
      <c r="F4731" s="325">
        <v>36130</v>
      </c>
      <c r="H4731" s="324" t="s">
        <v>4557</v>
      </c>
    </row>
    <row r="4732" spans="1:8" ht="14.45" customHeight="1" x14ac:dyDescent="0.2">
      <c r="A4732" s="324">
        <v>4232</v>
      </c>
      <c r="B4732" s="324">
        <v>423202</v>
      </c>
      <c r="C4732" s="326" t="s">
        <v>4645</v>
      </c>
      <c r="D4732" s="326" t="s">
        <v>7024</v>
      </c>
      <c r="E4732" s="325">
        <v>30682</v>
      </c>
      <c r="F4732" s="325">
        <v>36231</v>
      </c>
      <c r="H4732" s="324" t="s">
        <v>7023</v>
      </c>
    </row>
    <row r="4733" spans="1:8" ht="14.45" customHeight="1" x14ac:dyDescent="0.2">
      <c r="A4733" s="324">
        <v>4243</v>
      </c>
      <c r="B4733" s="324">
        <v>424302</v>
      </c>
      <c r="C4733" s="326" t="s">
        <v>7044</v>
      </c>
      <c r="E4733" s="325">
        <v>30682</v>
      </c>
      <c r="F4733" s="325">
        <v>31291</v>
      </c>
      <c r="H4733" s="324" t="s">
        <v>7043</v>
      </c>
    </row>
    <row r="4734" spans="1:8" ht="14.45" customHeight="1" x14ac:dyDescent="0.2">
      <c r="A4734" s="324">
        <v>4271</v>
      </c>
      <c r="B4734" s="324">
        <v>427103</v>
      </c>
      <c r="C4734" s="326" t="s">
        <v>6996</v>
      </c>
      <c r="D4734" s="326" t="s">
        <v>7042</v>
      </c>
      <c r="E4734" s="325">
        <v>30682</v>
      </c>
      <c r="F4734" s="325">
        <v>34394</v>
      </c>
      <c r="H4734" s="324" t="s">
        <v>7041</v>
      </c>
    </row>
    <row r="4735" spans="1:8" ht="14.45" customHeight="1" x14ac:dyDescent="0.2">
      <c r="A4735" s="324">
        <v>4274</v>
      </c>
      <c r="B4735" s="324">
        <v>427405</v>
      </c>
      <c r="C4735" s="326" t="s">
        <v>6758</v>
      </c>
      <c r="D4735" s="326" t="s">
        <v>6853</v>
      </c>
      <c r="E4735" s="325">
        <v>30682</v>
      </c>
      <c r="F4735" s="325">
        <v>30706</v>
      </c>
      <c r="H4735" s="324" t="s">
        <v>6875</v>
      </c>
    </row>
    <row r="4736" spans="1:8" ht="14.45" customHeight="1" x14ac:dyDescent="0.2">
      <c r="A4736" s="324">
        <v>4294</v>
      </c>
      <c r="B4736" s="324">
        <v>429403</v>
      </c>
      <c r="C4736" s="326" t="s">
        <v>4982</v>
      </c>
      <c r="D4736" s="326" t="s">
        <v>3916</v>
      </c>
      <c r="E4736" s="325">
        <v>30682</v>
      </c>
      <c r="F4736" s="325">
        <v>36130</v>
      </c>
      <c r="H4736" s="324" t="s">
        <v>4557</v>
      </c>
    </row>
    <row r="4737" spans="1:8" ht="14.45" customHeight="1" x14ac:dyDescent="0.2">
      <c r="A4737" s="324">
        <v>4353</v>
      </c>
      <c r="B4737" s="324">
        <v>435304</v>
      </c>
      <c r="C4737" s="326" t="s">
        <v>7040</v>
      </c>
      <c r="D4737" s="326" t="s">
        <v>7039</v>
      </c>
      <c r="E4737" s="325">
        <v>30682</v>
      </c>
      <c r="F4737" s="325">
        <v>31047</v>
      </c>
      <c r="H4737" s="324" t="s">
        <v>7038</v>
      </c>
    </row>
    <row r="4738" spans="1:8" ht="14.45" customHeight="1" x14ac:dyDescent="0.2">
      <c r="A4738" s="324">
        <v>4536</v>
      </c>
      <c r="B4738" s="324">
        <v>453603</v>
      </c>
      <c r="C4738" s="326" t="s">
        <v>6862</v>
      </c>
      <c r="D4738" s="326" t="s">
        <v>3916</v>
      </c>
      <c r="E4738" s="325">
        <v>30682</v>
      </c>
      <c r="F4738" s="325">
        <v>36130</v>
      </c>
      <c r="H4738" s="324" t="s">
        <v>4557</v>
      </c>
    </row>
    <row r="4739" spans="1:8" ht="14.45" customHeight="1" x14ac:dyDescent="0.2">
      <c r="A4739" s="324">
        <v>4582</v>
      </c>
      <c r="B4739" s="324">
        <v>458202</v>
      </c>
      <c r="C4739" s="326" t="s">
        <v>5557</v>
      </c>
      <c r="D4739" s="326" t="s">
        <v>6722</v>
      </c>
      <c r="E4739" s="325">
        <v>30682</v>
      </c>
      <c r="F4739" s="325">
        <v>38898</v>
      </c>
      <c r="H4739" s="324" t="s">
        <v>6720</v>
      </c>
    </row>
    <row r="4740" spans="1:8" ht="14.45" customHeight="1" x14ac:dyDescent="0.2">
      <c r="A4740" s="324">
        <v>4597</v>
      </c>
      <c r="B4740" s="324">
        <v>459704</v>
      </c>
      <c r="C4740" s="326" t="s">
        <v>4146</v>
      </c>
      <c r="D4740" s="326" t="s">
        <v>3916</v>
      </c>
      <c r="E4740" s="325">
        <v>30682</v>
      </c>
      <c r="F4740" s="325">
        <v>37652</v>
      </c>
      <c r="H4740" s="324" t="s">
        <v>4557</v>
      </c>
    </row>
    <row r="4741" spans="1:8" ht="14.45" customHeight="1" x14ac:dyDescent="0.2">
      <c r="A4741" s="324">
        <v>4616</v>
      </c>
      <c r="B4741" s="324">
        <v>461602</v>
      </c>
      <c r="C4741" s="326" t="s">
        <v>7037</v>
      </c>
      <c r="D4741" s="326" t="s">
        <v>3916</v>
      </c>
      <c r="E4741" s="325">
        <v>30682</v>
      </c>
      <c r="F4741" s="325">
        <v>34090</v>
      </c>
      <c r="H4741" s="324" t="s">
        <v>4557</v>
      </c>
    </row>
    <row r="4742" spans="1:8" ht="14.45" customHeight="1" x14ac:dyDescent="0.2">
      <c r="A4742" s="324">
        <v>4624</v>
      </c>
      <c r="B4742" s="324">
        <v>462402</v>
      </c>
      <c r="C4742" s="326" t="s">
        <v>7036</v>
      </c>
      <c r="D4742" s="326" t="s">
        <v>3845</v>
      </c>
      <c r="E4742" s="325">
        <v>30682</v>
      </c>
      <c r="F4742" s="325">
        <v>34182</v>
      </c>
      <c r="H4742" s="324" t="s">
        <v>3844</v>
      </c>
    </row>
    <row r="4743" spans="1:8" ht="14.45" customHeight="1" x14ac:dyDescent="0.2">
      <c r="A4743" s="324">
        <v>4649</v>
      </c>
      <c r="B4743" s="324">
        <v>464904</v>
      </c>
      <c r="C4743" s="326" t="s">
        <v>6731</v>
      </c>
      <c r="D4743" s="326" t="s">
        <v>3916</v>
      </c>
      <c r="E4743" s="325">
        <v>30682</v>
      </c>
      <c r="F4743" s="325">
        <v>37468</v>
      </c>
      <c r="H4743" s="324" t="s">
        <v>4557</v>
      </c>
    </row>
    <row r="4744" spans="1:8" ht="14.45" customHeight="1" x14ac:dyDescent="0.2">
      <c r="A4744" s="324">
        <v>4714</v>
      </c>
      <c r="B4744" s="324">
        <v>471403</v>
      </c>
      <c r="C4744" s="326" t="s">
        <v>6609</v>
      </c>
      <c r="D4744" s="326" t="s">
        <v>3916</v>
      </c>
      <c r="E4744" s="325">
        <v>30682</v>
      </c>
      <c r="F4744" s="325">
        <v>36130</v>
      </c>
      <c r="H4744" s="324" t="s">
        <v>4557</v>
      </c>
    </row>
    <row r="4745" spans="1:8" ht="14.45" customHeight="1" x14ac:dyDescent="0.2">
      <c r="A4745" s="324">
        <v>4775</v>
      </c>
      <c r="B4745" s="324">
        <v>477502</v>
      </c>
      <c r="C4745" s="326" t="s">
        <v>7035</v>
      </c>
      <c r="D4745" s="326" t="s">
        <v>3935</v>
      </c>
      <c r="E4745" s="325">
        <v>30682</v>
      </c>
      <c r="F4745" s="325">
        <v>32264</v>
      </c>
      <c r="H4745" s="324" t="s">
        <v>3934</v>
      </c>
    </row>
    <row r="4746" spans="1:8" ht="14.45" customHeight="1" x14ac:dyDescent="0.2">
      <c r="A4746" s="324">
        <v>4824</v>
      </c>
      <c r="B4746" s="324">
        <v>482402</v>
      </c>
      <c r="C4746" s="326" t="s">
        <v>7034</v>
      </c>
      <c r="D4746" s="326" t="s">
        <v>7033</v>
      </c>
      <c r="E4746" s="325">
        <v>30682</v>
      </c>
      <c r="F4746" s="325">
        <v>31291</v>
      </c>
      <c r="H4746" s="324" t="s">
        <v>7032</v>
      </c>
    </row>
    <row r="4747" spans="1:8" ht="14.45" customHeight="1" x14ac:dyDescent="0.2">
      <c r="A4747" s="324">
        <v>4830</v>
      </c>
      <c r="B4747" s="324">
        <v>483003</v>
      </c>
      <c r="C4747" s="326" t="s">
        <v>7031</v>
      </c>
      <c r="D4747" s="326" t="s">
        <v>3916</v>
      </c>
      <c r="E4747" s="325">
        <v>30682</v>
      </c>
      <c r="F4747" s="325">
        <v>33055</v>
      </c>
      <c r="H4747" s="324" t="s">
        <v>4557</v>
      </c>
    </row>
    <row r="4748" spans="1:8" ht="14.45" customHeight="1" x14ac:dyDescent="0.2">
      <c r="A4748" s="324">
        <v>4851</v>
      </c>
      <c r="B4748" s="324">
        <v>485103</v>
      </c>
      <c r="C4748" s="326" t="s">
        <v>7030</v>
      </c>
      <c r="D4748" s="326" t="s">
        <v>5794</v>
      </c>
      <c r="E4748" s="325">
        <v>30682</v>
      </c>
      <c r="F4748" s="325">
        <v>31229</v>
      </c>
      <c r="H4748" s="324" t="s">
        <v>7029</v>
      </c>
    </row>
    <row r="4749" spans="1:8" ht="14.45" customHeight="1" x14ac:dyDescent="0.2">
      <c r="A4749" s="324">
        <v>4875</v>
      </c>
      <c r="B4749" s="324">
        <v>487503</v>
      </c>
      <c r="C4749" s="326" t="s">
        <v>5324</v>
      </c>
      <c r="D4749" s="326" t="s">
        <v>7024</v>
      </c>
      <c r="E4749" s="325">
        <v>30682</v>
      </c>
      <c r="F4749" s="325">
        <v>36280</v>
      </c>
      <c r="H4749" s="324" t="s">
        <v>7023</v>
      </c>
    </row>
    <row r="4750" spans="1:8" ht="14.45" customHeight="1" x14ac:dyDescent="0.2">
      <c r="A4750" s="324">
        <v>4997</v>
      </c>
      <c r="B4750" s="324">
        <v>499702</v>
      </c>
      <c r="C4750" s="326" t="s">
        <v>7028</v>
      </c>
      <c r="D4750" s="326" t="s">
        <v>7027</v>
      </c>
      <c r="E4750" s="325">
        <v>30682</v>
      </c>
      <c r="F4750" s="325">
        <v>31291</v>
      </c>
      <c r="H4750" s="324" t="s">
        <v>7026</v>
      </c>
    </row>
    <row r="4751" spans="1:8" ht="14.45" customHeight="1" x14ac:dyDescent="0.2">
      <c r="A4751" s="324">
        <v>5008</v>
      </c>
      <c r="B4751" s="324">
        <v>500803</v>
      </c>
      <c r="C4751" s="326" t="s">
        <v>7025</v>
      </c>
      <c r="D4751" s="326" t="s">
        <v>7024</v>
      </c>
      <c r="E4751" s="325">
        <v>30682</v>
      </c>
      <c r="F4751" s="325">
        <v>36044</v>
      </c>
      <c r="H4751" s="324" t="s">
        <v>7023</v>
      </c>
    </row>
    <row r="4752" spans="1:8" ht="14.45" customHeight="1" x14ac:dyDescent="0.2">
      <c r="A4752" s="324">
        <v>5091</v>
      </c>
      <c r="B4752" s="324">
        <v>509104</v>
      </c>
      <c r="C4752" s="326" t="s">
        <v>6017</v>
      </c>
      <c r="D4752" s="326" t="s">
        <v>3876</v>
      </c>
      <c r="E4752" s="325">
        <v>30682</v>
      </c>
      <c r="F4752" s="325">
        <v>31321</v>
      </c>
      <c r="H4752" s="324" t="s">
        <v>6614</v>
      </c>
    </row>
    <row r="4753" spans="1:8" ht="14.45" customHeight="1" x14ac:dyDescent="0.2">
      <c r="A4753" s="324">
        <v>5132</v>
      </c>
      <c r="B4753" s="324">
        <v>513202</v>
      </c>
      <c r="C4753" s="326" t="s">
        <v>3974</v>
      </c>
      <c r="D4753" s="326" t="s">
        <v>3783</v>
      </c>
      <c r="E4753" s="325">
        <v>30682</v>
      </c>
      <c r="F4753" s="325">
        <v>31229</v>
      </c>
      <c r="H4753" s="324" t="s">
        <v>6373</v>
      </c>
    </row>
    <row r="4754" spans="1:8" ht="14.45" customHeight="1" x14ac:dyDescent="0.2">
      <c r="A4754" s="324">
        <v>5142</v>
      </c>
      <c r="B4754" s="324">
        <v>514203</v>
      </c>
      <c r="C4754" s="326" t="s">
        <v>7022</v>
      </c>
      <c r="D4754" s="326" t="s">
        <v>3897</v>
      </c>
      <c r="E4754" s="325">
        <v>30682</v>
      </c>
      <c r="F4754" s="325">
        <v>31175</v>
      </c>
      <c r="H4754" s="324" t="s">
        <v>7021</v>
      </c>
    </row>
    <row r="4755" spans="1:8" ht="14.45" customHeight="1" x14ac:dyDescent="0.2">
      <c r="A4755" s="324">
        <v>5165</v>
      </c>
      <c r="B4755" s="324">
        <v>516504</v>
      </c>
      <c r="C4755" s="326" t="s">
        <v>7020</v>
      </c>
      <c r="D4755" s="326" t="s">
        <v>6453</v>
      </c>
      <c r="E4755" s="325">
        <v>30682</v>
      </c>
      <c r="F4755" s="325">
        <v>31168</v>
      </c>
      <c r="H4755" s="324" t="s">
        <v>7019</v>
      </c>
    </row>
    <row r="4756" spans="1:8" ht="14.45" customHeight="1" x14ac:dyDescent="0.2">
      <c r="A4756" s="324">
        <v>5172</v>
      </c>
      <c r="B4756" s="324">
        <v>517203</v>
      </c>
      <c r="C4756" s="326" t="s">
        <v>6651</v>
      </c>
      <c r="D4756" s="326" t="s">
        <v>7018</v>
      </c>
      <c r="E4756" s="325">
        <v>30682</v>
      </c>
      <c r="F4756" s="325">
        <v>34274</v>
      </c>
      <c r="H4756" s="324" t="s">
        <v>7017</v>
      </c>
    </row>
    <row r="4757" spans="1:8" ht="14.45" customHeight="1" x14ac:dyDescent="0.2">
      <c r="A4757" s="324">
        <v>4905</v>
      </c>
      <c r="B4757" s="324">
        <v>490502</v>
      </c>
      <c r="C4757" s="326" t="s">
        <v>7016</v>
      </c>
      <c r="D4757" s="326" t="s">
        <v>5288</v>
      </c>
      <c r="E4757" s="325">
        <v>30677</v>
      </c>
      <c r="F4757" s="325">
        <v>32051</v>
      </c>
      <c r="H4757" s="324" t="s">
        <v>5873</v>
      </c>
    </row>
    <row r="4758" spans="1:8" ht="14.45" customHeight="1" x14ac:dyDescent="0.2">
      <c r="A4758" s="324">
        <v>5127</v>
      </c>
      <c r="B4758" s="324">
        <v>512702</v>
      </c>
      <c r="C4758" s="326" t="s">
        <v>7015</v>
      </c>
      <c r="D4758" s="326" t="s">
        <v>7014</v>
      </c>
      <c r="E4758" s="325">
        <v>30669</v>
      </c>
      <c r="F4758" s="325">
        <v>32051</v>
      </c>
      <c r="H4758" s="324" t="s">
        <v>7013</v>
      </c>
    </row>
    <row r="4759" spans="1:8" ht="14.45" customHeight="1" x14ac:dyDescent="0.2">
      <c r="A4759" s="324">
        <v>5182</v>
      </c>
      <c r="B4759" s="324">
        <v>518201</v>
      </c>
      <c r="C4759" s="326" t="s">
        <v>7012</v>
      </c>
      <c r="D4759" s="326" t="s">
        <v>3969</v>
      </c>
      <c r="E4759" s="325">
        <v>30652</v>
      </c>
      <c r="F4759" s="325">
        <v>30921</v>
      </c>
      <c r="H4759" s="324" t="s">
        <v>7011</v>
      </c>
    </row>
    <row r="4760" spans="1:8" ht="14.45" customHeight="1" x14ac:dyDescent="0.2">
      <c r="A4760" s="324">
        <v>4067</v>
      </c>
      <c r="B4760" s="324">
        <v>406704</v>
      </c>
      <c r="C4760" s="326" t="s">
        <v>5107</v>
      </c>
      <c r="D4760" s="326" t="s">
        <v>4755</v>
      </c>
      <c r="E4760" s="325">
        <v>30651</v>
      </c>
      <c r="F4760" s="325">
        <v>31213</v>
      </c>
      <c r="H4760" s="324" t="s">
        <v>7010</v>
      </c>
    </row>
    <row r="4761" spans="1:8" ht="14.45" customHeight="1" x14ac:dyDescent="0.2">
      <c r="A4761" s="324">
        <v>4267</v>
      </c>
      <c r="B4761" s="324">
        <v>426702</v>
      </c>
      <c r="C4761" s="326" t="s">
        <v>4597</v>
      </c>
      <c r="D4761" s="326" t="s">
        <v>6623</v>
      </c>
      <c r="E4761" s="325">
        <v>30651</v>
      </c>
      <c r="F4761" s="325">
        <v>34335</v>
      </c>
      <c r="H4761" s="324" t="s">
        <v>6622</v>
      </c>
    </row>
    <row r="4762" spans="1:8" ht="14.45" customHeight="1" x14ac:dyDescent="0.2">
      <c r="A4762" s="324">
        <v>4436</v>
      </c>
      <c r="B4762" s="324">
        <v>443602</v>
      </c>
      <c r="C4762" s="326" t="s">
        <v>7009</v>
      </c>
      <c r="D4762" s="326" t="s">
        <v>4818</v>
      </c>
      <c r="E4762" s="325">
        <v>30651</v>
      </c>
      <c r="F4762" s="325">
        <v>30971</v>
      </c>
      <c r="H4762" s="324" t="s">
        <v>4910</v>
      </c>
    </row>
    <row r="4763" spans="1:8" ht="14.45" customHeight="1" x14ac:dyDescent="0.2">
      <c r="A4763" s="324">
        <v>4009</v>
      </c>
      <c r="B4763" s="324">
        <v>400904</v>
      </c>
      <c r="C4763" s="326" t="s">
        <v>4845</v>
      </c>
      <c r="D4763" s="326" t="s">
        <v>3916</v>
      </c>
      <c r="E4763" s="325">
        <v>30628</v>
      </c>
      <c r="F4763" s="325">
        <v>30682</v>
      </c>
      <c r="H4763" s="324" t="s">
        <v>7008</v>
      </c>
    </row>
    <row r="4764" spans="1:8" ht="14.45" customHeight="1" x14ac:dyDescent="0.2">
      <c r="A4764" s="324">
        <v>4191</v>
      </c>
      <c r="B4764" s="324">
        <v>419103</v>
      </c>
      <c r="C4764" s="326" t="s">
        <v>7007</v>
      </c>
      <c r="D4764" s="326" t="s">
        <v>4590</v>
      </c>
      <c r="E4764" s="325">
        <v>30628</v>
      </c>
      <c r="F4764" s="325">
        <v>30682</v>
      </c>
      <c r="H4764" s="324" t="s">
        <v>5973</v>
      </c>
    </row>
    <row r="4765" spans="1:8" ht="14.45" customHeight="1" x14ac:dyDescent="0.2">
      <c r="A4765" s="324">
        <v>4454</v>
      </c>
      <c r="B4765" s="324">
        <v>445403</v>
      </c>
      <c r="C4765" s="326" t="s">
        <v>6866</v>
      </c>
      <c r="D4765" s="326" t="s">
        <v>3876</v>
      </c>
      <c r="E4765" s="325">
        <v>30628</v>
      </c>
      <c r="F4765" s="325">
        <v>30682</v>
      </c>
      <c r="H4765" s="324" t="s">
        <v>7006</v>
      </c>
    </row>
    <row r="4766" spans="1:8" ht="14.45" customHeight="1" x14ac:dyDescent="0.2">
      <c r="A4766" s="324">
        <v>4597</v>
      </c>
      <c r="B4766" s="324">
        <v>459703</v>
      </c>
      <c r="C4766" s="326" t="s">
        <v>4146</v>
      </c>
      <c r="D4766" s="326" t="s">
        <v>3876</v>
      </c>
      <c r="E4766" s="325">
        <v>30628</v>
      </c>
      <c r="F4766" s="325">
        <v>30682</v>
      </c>
      <c r="H4766" s="324" t="s">
        <v>6394</v>
      </c>
    </row>
    <row r="4767" spans="1:8" ht="14.45" customHeight="1" x14ac:dyDescent="0.2">
      <c r="A4767" s="324">
        <v>4768</v>
      </c>
      <c r="B4767" s="324">
        <v>476802</v>
      </c>
      <c r="C4767" s="326" t="s">
        <v>7005</v>
      </c>
      <c r="D4767" s="326" t="s">
        <v>3876</v>
      </c>
      <c r="E4767" s="325">
        <v>30628</v>
      </c>
      <c r="F4767" s="325">
        <v>31352</v>
      </c>
      <c r="H4767" s="324" t="s">
        <v>6155</v>
      </c>
    </row>
    <row r="4768" spans="1:8" ht="14.45" customHeight="1" x14ac:dyDescent="0.2">
      <c r="A4768" s="324">
        <v>5172</v>
      </c>
      <c r="B4768" s="324">
        <v>517202</v>
      </c>
      <c r="C4768" s="326" t="s">
        <v>6651</v>
      </c>
      <c r="D4768" s="326" t="s">
        <v>3916</v>
      </c>
      <c r="E4768" s="325">
        <v>30628</v>
      </c>
      <c r="F4768" s="325">
        <v>30682</v>
      </c>
      <c r="H4768" s="324" t="s">
        <v>4557</v>
      </c>
    </row>
    <row r="4769" spans="1:8" ht="14.45" customHeight="1" x14ac:dyDescent="0.2">
      <c r="A4769" s="324">
        <v>4478</v>
      </c>
      <c r="B4769" s="324">
        <v>447801</v>
      </c>
      <c r="C4769" s="326" t="s">
        <v>7004</v>
      </c>
      <c r="D4769" s="326" t="s">
        <v>7003</v>
      </c>
      <c r="E4769" s="325">
        <v>30623</v>
      </c>
      <c r="F4769" s="325">
        <v>40088</v>
      </c>
      <c r="G4769" s="324">
        <v>1962497487</v>
      </c>
      <c r="H4769" s="324" t="s">
        <v>7002</v>
      </c>
    </row>
    <row r="4770" spans="1:8" ht="14.45" customHeight="1" x14ac:dyDescent="0.2">
      <c r="A4770" s="324">
        <v>4823</v>
      </c>
      <c r="B4770" s="324">
        <v>482303</v>
      </c>
      <c r="C4770" s="326" t="s">
        <v>7001</v>
      </c>
      <c r="D4770" s="326" t="s">
        <v>6211</v>
      </c>
      <c r="E4770" s="325">
        <v>30622</v>
      </c>
      <c r="F4770" s="325">
        <v>32387</v>
      </c>
      <c r="H4770" s="324" t="s">
        <v>6210</v>
      </c>
    </row>
    <row r="4771" spans="1:8" ht="14.45" customHeight="1" x14ac:dyDescent="0.2">
      <c r="A4771" s="324">
        <v>4231</v>
      </c>
      <c r="B4771" s="324">
        <v>423103</v>
      </c>
      <c r="C4771" s="326" t="s">
        <v>3768</v>
      </c>
      <c r="D4771" s="326" t="s">
        <v>7000</v>
      </c>
      <c r="E4771" s="325">
        <v>30621</v>
      </c>
      <c r="F4771" s="325">
        <v>31717</v>
      </c>
      <c r="H4771" s="324" t="s">
        <v>6999</v>
      </c>
    </row>
    <row r="4772" spans="1:8" ht="14.45" customHeight="1" x14ac:dyDescent="0.2">
      <c r="A4772" s="324">
        <v>4270</v>
      </c>
      <c r="B4772" s="324">
        <v>427002</v>
      </c>
      <c r="C4772" s="326" t="s">
        <v>6998</v>
      </c>
      <c r="D4772" s="326" t="s">
        <v>5794</v>
      </c>
      <c r="E4772" s="325">
        <v>30621</v>
      </c>
      <c r="F4772" s="325">
        <v>31229</v>
      </c>
      <c r="H4772" s="324" t="s">
        <v>6997</v>
      </c>
    </row>
    <row r="4773" spans="1:8" ht="14.45" customHeight="1" x14ac:dyDescent="0.2">
      <c r="A4773" s="324">
        <v>4271</v>
      </c>
      <c r="B4773" s="324">
        <v>427102</v>
      </c>
      <c r="C4773" s="326" t="s">
        <v>6996</v>
      </c>
      <c r="D4773" s="326" t="s">
        <v>3916</v>
      </c>
      <c r="E4773" s="325">
        <v>30621</v>
      </c>
      <c r="F4773" s="325">
        <v>30682</v>
      </c>
      <c r="H4773" s="324" t="s">
        <v>4557</v>
      </c>
    </row>
    <row r="4774" spans="1:8" ht="14.45" customHeight="1" x14ac:dyDescent="0.2">
      <c r="A4774" s="324">
        <v>4886</v>
      </c>
      <c r="B4774" s="324">
        <v>488602</v>
      </c>
      <c r="C4774" s="326" t="s">
        <v>6995</v>
      </c>
      <c r="D4774" s="326" t="s">
        <v>6994</v>
      </c>
      <c r="E4774" s="325">
        <v>30621</v>
      </c>
      <c r="F4774" s="325">
        <v>31048</v>
      </c>
      <c r="H4774" s="324" t="s">
        <v>6993</v>
      </c>
    </row>
    <row r="4775" spans="1:8" ht="14.45" customHeight="1" x14ac:dyDescent="0.2">
      <c r="A4775" s="324">
        <v>5131</v>
      </c>
      <c r="B4775" s="324">
        <v>513102</v>
      </c>
      <c r="C4775" s="326" t="s">
        <v>6992</v>
      </c>
      <c r="D4775" s="326" t="s">
        <v>6991</v>
      </c>
      <c r="E4775" s="325">
        <v>30621</v>
      </c>
      <c r="F4775" s="325">
        <v>39842</v>
      </c>
      <c r="G4775" s="324">
        <v>1669459491</v>
      </c>
      <c r="H4775" s="324" t="s">
        <v>6990</v>
      </c>
    </row>
    <row r="4776" spans="1:8" ht="14.45" customHeight="1" x14ac:dyDescent="0.2">
      <c r="A4776" s="324">
        <v>5183</v>
      </c>
      <c r="B4776" s="324">
        <v>518301</v>
      </c>
      <c r="C4776" s="326" t="s">
        <v>6989</v>
      </c>
      <c r="D4776" s="326" t="s">
        <v>4864</v>
      </c>
      <c r="E4776" s="325">
        <v>30614</v>
      </c>
      <c r="F4776" s="325">
        <v>34182</v>
      </c>
      <c r="H4776" s="324" t="s">
        <v>6988</v>
      </c>
    </row>
    <row r="4777" spans="1:8" ht="14.45" customHeight="1" x14ac:dyDescent="0.2">
      <c r="A4777" s="324">
        <v>4540</v>
      </c>
      <c r="B4777" s="324">
        <v>454002</v>
      </c>
      <c r="C4777" s="326" t="s">
        <v>4210</v>
      </c>
      <c r="D4777" s="326" t="s">
        <v>4209</v>
      </c>
      <c r="E4777" s="325">
        <v>30600</v>
      </c>
      <c r="F4777" s="325">
        <v>109574</v>
      </c>
      <c r="G4777" s="324">
        <v>1619918489</v>
      </c>
      <c r="H4777" s="324" t="s">
        <v>4208</v>
      </c>
    </row>
    <row r="4778" spans="1:8" ht="14.45" customHeight="1" x14ac:dyDescent="0.2">
      <c r="A4778" s="324">
        <v>4538</v>
      </c>
      <c r="B4778" s="324">
        <v>453802</v>
      </c>
      <c r="C4778" s="326" t="s">
        <v>6987</v>
      </c>
      <c r="D4778" s="326" t="s">
        <v>6986</v>
      </c>
      <c r="E4778" s="325">
        <v>30595</v>
      </c>
      <c r="F4778" s="325">
        <v>35909</v>
      </c>
      <c r="H4778" s="324" t="s">
        <v>6985</v>
      </c>
    </row>
    <row r="4779" spans="1:8" ht="14.45" customHeight="1" x14ac:dyDescent="0.2">
      <c r="A4779" s="324">
        <v>4549</v>
      </c>
      <c r="B4779" s="324">
        <v>454904</v>
      </c>
      <c r="C4779" s="326" t="s">
        <v>6984</v>
      </c>
      <c r="D4779" s="326" t="s">
        <v>4394</v>
      </c>
      <c r="E4779" s="325">
        <v>30595</v>
      </c>
      <c r="F4779" s="325">
        <v>35582</v>
      </c>
      <c r="H4779" s="324" t="s">
        <v>5198</v>
      </c>
    </row>
    <row r="4780" spans="1:8" ht="14.45" customHeight="1" x14ac:dyDescent="0.2">
      <c r="A4780" s="324">
        <v>4199</v>
      </c>
      <c r="B4780" s="324">
        <v>419903</v>
      </c>
      <c r="C4780" s="326" t="s">
        <v>6983</v>
      </c>
      <c r="D4780" s="326" t="s">
        <v>3893</v>
      </c>
      <c r="E4780" s="325">
        <v>30590</v>
      </c>
      <c r="F4780" s="325">
        <v>30773</v>
      </c>
      <c r="H4780" s="324" t="s">
        <v>6982</v>
      </c>
    </row>
    <row r="4781" spans="1:8" ht="14.45" customHeight="1" x14ac:dyDescent="0.2">
      <c r="A4781" s="324">
        <v>4266</v>
      </c>
      <c r="B4781" s="324">
        <v>426603</v>
      </c>
      <c r="C4781" s="326" t="s">
        <v>6981</v>
      </c>
      <c r="D4781" s="326" t="s">
        <v>4394</v>
      </c>
      <c r="E4781" s="325">
        <v>30590</v>
      </c>
      <c r="F4781" s="325">
        <v>30895</v>
      </c>
      <c r="H4781" s="324" t="s">
        <v>6980</v>
      </c>
    </row>
    <row r="4782" spans="1:8" ht="14.45" customHeight="1" x14ac:dyDescent="0.2">
      <c r="A4782" s="324">
        <v>4492</v>
      </c>
      <c r="B4782" s="324">
        <v>449202</v>
      </c>
      <c r="C4782" s="326" t="s">
        <v>4298</v>
      </c>
      <c r="D4782" s="326" t="s">
        <v>6979</v>
      </c>
      <c r="E4782" s="325">
        <v>30590</v>
      </c>
      <c r="F4782" s="325">
        <v>36738</v>
      </c>
      <c r="H4782" s="324" t="s">
        <v>6978</v>
      </c>
    </row>
    <row r="4783" spans="1:8" ht="14.45" customHeight="1" x14ac:dyDescent="0.2">
      <c r="A4783" s="324">
        <v>4663</v>
      </c>
      <c r="B4783" s="324">
        <v>466303</v>
      </c>
      <c r="C4783" s="326" t="s">
        <v>6977</v>
      </c>
      <c r="D4783" s="326" t="s">
        <v>6234</v>
      </c>
      <c r="E4783" s="325">
        <v>30590</v>
      </c>
      <c r="F4783" s="325">
        <v>30742</v>
      </c>
      <c r="H4783" s="324" t="s">
        <v>6233</v>
      </c>
    </row>
    <row r="4784" spans="1:8" ht="14.45" customHeight="1" x14ac:dyDescent="0.2">
      <c r="A4784" s="324">
        <v>5101</v>
      </c>
      <c r="B4784" s="324">
        <v>510102</v>
      </c>
      <c r="C4784" s="326" t="s">
        <v>6976</v>
      </c>
      <c r="D4784" s="326" t="s">
        <v>4394</v>
      </c>
      <c r="E4784" s="325">
        <v>30590</v>
      </c>
      <c r="F4784" s="325">
        <v>30895</v>
      </c>
      <c r="H4784" s="324" t="s">
        <v>6975</v>
      </c>
    </row>
    <row r="4785" spans="1:8" ht="14.45" customHeight="1" x14ac:dyDescent="0.2">
      <c r="A4785" s="324">
        <v>5105</v>
      </c>
      <c r="B4785" s="324">
        <v>510502</v>
      </c>
      <c r="C4785" s="326" t="s">
        <v>6479</v>
      </c>
      <c r="D4785" s="326" t="s">
        <v>3893</v>
      </c>
      <c r="E4785" s="325">
        <v>30590</v>
      </c>
      <c r="F4785" s="325">
        <v>30767</v>
      </c>
      <c r="H4785" s="324" t="s">
        <v>6478</v>
      </c>
    </row>
    <row r="4786" spans="1:8" ht="14.45" customHeight="1" x14ac:dyDescent="0.2">
      <c r="A4786" s="324">
        <v>5107</v>
      </c>
      <c r="B4786" s="324">
        <v>510702</v>
      </c>
      <c r="C4786" s="326" t="s">
        <v>6974</v>
      </c>
      <c r="D4786" s="326" t="s">
        <v>3893</v>
      </c>
      <c r="E4786" s="325">
        <v>30590</v>
      </c>
      <c r="F4786" s="325">
        <v>30649</v>
      </c>
      <c r="H4786" s="324" t="s">
        <v>6112</v>
      </c>
    </row>
    <row r="4787" spans="1:8" ht="14.45" customHeight="1" x14ac:dyDescent="0.2">
      <c r="A4787" s="324">
        <v>5108</v>
      </c>
      <c r="B4787" s="324">
        <v>510802</v>
      </c>
      <c r="C4787" s="326" t="s">
        <v>6973</v>
      </c>
      <c r="D4787" s="326" t="s">
        <v>4394</v>
      </c>
      <c r="E4787" s="325">
        <v>30590</v>
      </c>
      <c r="F4787" s="325">
        <v>30895</v>
      </c>
      <c r="H4787" s="324" t="s">
        <v>6972</v>
      </c>
    </row>
    <row r="4788" spans="1:8" ht="14.45" customHeight="1" x14ac:dyDescent="0.2">
      <c r="A4788" s="324">
        <v>5113</v>
      </c>
      <c r="B4788" s="324">
        <v>511302</v>
      </c>
      <c r="C4788" s="326" t="s">
        <v>6971</v>
      </c>
      <c r="D4788" s="326" t="s">
        <v>4394</v>
      </c>
      <c r="E4788" s="325">
        <v>30590</v>
      </c>
      <c r="F4788" s="325">
        <v>30895</v>
      </c>
      <c r="H4788" s="324" t="s">
        <v>6970</v>
      </c>
    </row>
    <row r="4789" spans="1:8" ht="14.45" customHeight="1" x14ac:dyDescent="0.2">
      <c r="A4789" s="324">
        <v>5115</v>
      </c>
      <c r="B4789" s="324">
        <v>511502</v>
      </c>
      <c r="C4789" s="326" t="s">
        <v>6969</v>
      </c>
      <c r="D4789" s="326" t="s">
        <v>4394</v>
      </c>
      <c r="E4789" s="325">
        <v>30590</v>
      </c>
      <c r="F4789" s="325">
        <v>30895</v>
      </c>
      <c r="H4789" s="324" t="s">
        <v>6968</v>
      </c>
    </row>
    <row r="4790" spans="1:8" ht="14.45" customHeight="1" x14ac:dyDescent="0.2">
      <c r="A4790" s="324">
        <v>5116</v>
      </c>
      <c r="B4790" s="324">
        <v>511602</v>
      </c>
      <c r="C4790" s="326" t="s">
        <v>6967</v>
      </c>
      <c r="D4790" s="326" t="s">
        <v>4394</v>
      </c>
      <c r="E4790" s="325">
        <v>30590</v>
      </c>
      <c r="F4790" s="325">
        <v>30895</v>
      </c>
      <c r="H4790" s="324" t="s">
        <v>6966</v>
      </c>
    </row>
    <row r="4791" spans="1:8" ht="14.45" customHeight="1" x14ac:dyDescent="0.2">
      <c r="A4791" s="324">
        <v>5138</v>
      </c>
      <c r="B4791" s="324">
        <v>513802</v>
      </c>
      <c r="C4791" s="326" t="s">
        <v>6033</v>
      </c>
      <c r="D4791" s="326" t="s">
        <v>4394</v>
      </c>
      <c r="E4791" s="325">
        <v>30590</v>
      </c>
      <c r="F4791" s="325">
        <v>30895</v>
      </c>
      <c r="H4791" s="324" t="s">
        <v>6965</v>
      </c>
    </row>
    <row r="4792" spans="1:8" ht="14.45" customHeight="1" x14ac:dyDescent="0.2">
      <c r="A4792" s="324">
        <v>5139</v>
      </c>
      <c r="B4792" s="324">
        <v>513902</v>
      </c>
      <c r="C4792" s="326" t="s">
        <v>6473</v>
      </c>
      <c r="D4792" s="326" t="s">
        <v>4394</v>
      </c>
      <c r="E4792" s="325">
        <v>30590</v>
      </c>
      <c r="F4792" s="325">
        <v>30895</v>
      </c>
      <c r="H4792" s="324" t="s">
        <v>6964</v>
      </c>
    </row>
    <row r="4793" spans="1:8" ht="14.45" customHeight="1" x14ac:dyDescent="0.2">
      <c r="A4793" s="324">
        <v>5141</v>
      </c>
      <c r="B4793" s="324">
        <v>514102</v>
      </c>
      <c r="C4793" s="326" t="s">
        <v>6963</v>
      </c>
      <c r="D4793" s="326" t="s">
        <v>4394</v>
      </c>
      <c r="E4793" s="325">
        <v>30590</v>
      </c>
      <c r="F4793" s="325">
        <v>30895</v>
      </c>
      <c r="H4793" s="324" t="s">
        <v>6962</v>
      </c>
    </row>
    <row r="4794" spans="1:8" ht="14.45" customHeight="1" x14ac:dyDescent="0.2">
      <c r="A4794" s="324">
        <v>4776</v>
      </c>
      <c r="B4794" s="324">
        <v>477603</v>
      </c>
      <c r="C4794" s="326" t="s">
        <v>6302</v>
      </c>
      <c r="D4794" s="326" t="s">
        <v>4394</v>
      </c>
      <c r="E4794" s="325">
        <v>30574</v>
      </c>
      <c r="F4794" s="325">
        <v>31898</v>
      </c>
      <c r="H4794" s="324" t="s">
        <v>6301</v>
      </c>
    </row>
    <row r="4795" spans="1:8" ht="14.45" customHeight="1" x14ac:dyDescent="0.2">
      <c r="A4795" s="324">
        <v>5164</v>
      </c>
      <c r="B4795" s="324">
        <v>516402</v>
      </c>
      <c r="C4795" s="326" t="s">
        <v>6961</v>
      </c>
      <c r="D4795" s="326" t="s">
        <v>6960</v>
      </c>
      <c r="E4795" s="325">
        <v>30574</v>
      </c>
      <c r="F4795" s="325">
        <v>30864</v>
      </c>
      <c r="H4795" s="324" t="s">
        <v>6959</v>
      </c>
    </row>
    <row r="4796" spans="1:8" ht="14.45" customHeight="1" x14ac:dyDescent="0.2">
      <c r="A4796" s="324">
        <v>4432</v>
      </c>
      <c r="B4796" s="324">
        <v>443203</v>
      </c>
      <c r="C4796" s="326" t="s">
        <v>6701</v>
      </c>
      <c r="D4796" s="326" t="s">
        <v>5306</v>
      </c>
      <c r="E4796" s="325">
        <v>30566</v>
      </c>
      <c r="F4796" s="325">
        <v>30810</v>
      </c>
      <c r="H4796" s="324" t="s">
        <v>6958</v>
      </c>
    </row>
    <row r="4797" spans="1:8" ht="14.45" customHeight="1" x14ac:dyDescent="0.2">
      <c r="A4797" s="324">
        <v>4917</v>
      </c>
      <c r="B4797" s="324">
        <v>491706</v>
      </c>
      <c r="C4797" s="326" t="s">
        <v>6421</v>
      </c>
      <c r="D4797" s="326" t="s">
        <v>5681</v>
      </c>
      <c r="E4797" s="325">
        <v>30560</v>
      </c>
      <c r="F4797" s="325">
        <v>37986</v>
      </c>
      <c r="H4797" s="324" t="s">
        <v>6957</v>
      </c>
    </row>
    <row r="4798" spans="1:8" ht="14.45" customHeight="1" x14ac:dyDescent="0.2">
      <c r="A4798" s="324">
        <v>5080</v>
      </c>
      <c r="B4798" s="324">
        <v>508003</v>
      </c>
      <c r="C4798" s="326" t="s">
        <v>6956</v>
      </c>
      <c r="D4798" s="326" t="s">
        <v>6447</v>
      </c>
      <c r="E4798" s="325">
        <v>30560</v>
      </c>
      <c r="F4798" s="325">
        <v>30980</v>
      </c>
      <c r="H4798" s="324" t="s">
        <v>6446</v>
      </c>
    </row>
    <row r="4799" spans="1:8" ht="14.45" customHeight="1" x14ac:dyDescent="0.2">
      <c r="A4799" s="324">
        <v>4922</v>
      </c>
      <c r="B4799" s="324">
        <v>492203</v>
      </c>
      <c r="C4799" s="326" t="s">
        <v>6955</v>
      </c>
      <c r="D4799" s="326" t="s">
        <v>6954</v>
      </c>
      <c r="E4799" s="325">
        <v>30552</v>
      </c>
      <c r="F4799" s="325">
        <v>31503</v>
      </c>
      <c r="H4799" s="324" t="s">
        <v>6953</v>
      </c>
    </row>
    <row r="4800" spans="1:8" ht="14.45" customHeight="1" x14ac:dyDescent="0.2">
      <c r="A4800" s="324">
        <v>4280</v>
      </c>
      <c r="B4800" s="324">
        <v>428004</v>
      </c>
      <c r="C4800" s="326" t="s">
        <v>6952</v>
      </c>
      <c r="D4800" s="326" t="s">
        <v>4611</v>
      </c>
      <c r="E4800" s="325">
        <v>30544</v>
      </c>
      <c r="F4800" s="325">
        <v>30881</v>
      </c>
      <c r="H4800" s="324" t="s">
        <v>6196</v>
      </c>
    </row>
    <row r="4801" spans="1:8" ht="14.45" customHeight="1" x14ac:dyDescent="0.2">
      <c r="A4801" s="324">
        <v>4620</v>
      </c>
      <c r="B4801" s="324">
        <v>462003</v>
      </c>
      <c r="C4801" s="326" t="s">
        <v>6951</v>
      </c>
      <c r="D4801" s="326" t="s">
        <v>5777</v>
      </c>
      <c r="E4801" s="325">
        <v>30544</v>
      </c>
      <c r="F4801" s="325">
        <v>34243</v>
      </c>
      <c r="H4801" s="324" t="s">
        <v>6632</v>
      </c>
    </row>
    <row r="4802" spans="1:8" ht="14.45" customHeight="1" x14ac:dyDescent="0.2">
      <c r="A4802" s="324">
        <v>4734</v>
      </c>
      <c r="B4802" s="324">
        <v>473403</v>
      </c>
      <c r="C4802" s="326" t="s">
        <v>4013</v>
      </c>
      <c r="D4802" s="326" t="s">
        <v>3969</v>
      </c>
      <c r="E4802" s="325">
        <v>30538</v>
      </c>
      <c r="F4802" s="325">
        <v>31140</v>
      </c>
      <c r="H4802" s="324" t="s">
        <v>5619</v>
      </c>
    </row>
    <row r="4803" spans="1:8" ht="14.45" customHeight="1" x14ac:dyDescent="0.2">
      <c r="A4803" s="324">
        <v>4270</v>
      </c>
      <c r="B4803" s="324">
        <v>427001</v>
      </c>
      <c r="C4803" s="326" t="s">
        <v>4594</v>
      </c>
      <c r="D4803" s="326" t="s">
        <v>4593</v>
      </c>
      <c r="E4803" s="325">
        <v>30533</v>
      </c>
      <c r="F4803" s="325">
        <v>30621</v>
      </c>
      <c r="H4803" s="324" t="s">
        <v>4592</v>
      </c>
    </row>
    <row r="4804" spans="1:8" ht="14.45" customHeight="1" x14ac:dyDescent="0.2">
      <c r="A4804" s="324">
        <v>4654</v>
      </c>
      <c r="B4804" s="324">
        <v>465402</v>
      </c>
      <c r="C4804" s="326" t="s">
        <v>4068</v>
      </c>
      <c r="D4804" s="326" t="s">
        <v>4067</v>
      </c>
      <c r="E4804" s="325">
        <v>30529</v>
      </c>
      <c r="F4804" s="325">
        <v>32478</v>
      </c>
      <c r="H4804" s="324" t="s">
        <v>4066</v>
      </c>
    </row>
    <row r="4805" spans="1:8" ht="14.45" customHeight="1" x14ac:dyDescent="0.2">
      <c r="A4805" s="324">
        <v>4854</v>
      </c>
      <c r="B4805" s="324">
        <v>485402</v>
      </c>
      <c r="C4805" s="326" t="s">
        <v>3839</v>
      </c>
      <c r="D4805" s="326" t="s">
        <v>6950</v>
      </c>
      <c r="E4805" s="325">
        <v>30529</v>
      </c>
      <c r="F4805" s="325">
        <v>36822</v>
      </c>
      <c r="H4805" s="324" t="s">
        <v>6949</v>
      </c>
    </row>
    <row r="4806" spans="1:8" ht="14.45" customHeight="1" x14ac:dyDescent="0.2">
      <c r="A4806" s="324">
        <v>4964</v>
      </c>
      <c r="B4806" s="324">
        <v>496403</v>
      </c>
      <c r="C4806" s="326" t="s">
        <v>6948</v>
      </c>
      <c r="D4806" s="326" t="s">
        <v>3777</v>
      </c>
      <c r="E4806" s="325">
        <v>30527</v>
      </c>
      <c r="F4806" s="325">
        <v>31594</v>
      </c>
      <c r="H4806" s="324" t="s">
        <v>6947</v>
      </c>
    </row>
    <row r="4807" spans="1:8" ht="14.45" customHeight="1" x14ac:dyDescent="0.2">
      <c r="A4807" s="324">
        <v>4347</v>
      </c>
      <c r="B4807" s="324">
        <v>434705</v>
      </c>
      <c r="C4807" s="326" t="s">
        <v>6946</v>
      </c>
      <c r="D4807" s="326" t="s">
        <v>6940</v>
      </c>
      <c r="E4807" s="325">
        <v>30515</v>
      </c>
      <c r="F4807" s="325">
        <v>31593</v>
      </c>
      <c r="H4807" s="324" t="s">
        <v>6945</v>
      </c>
    </row>
    <row r="4808" spans="1:8" ht="14.45" customHeight="1" x14ac:dyDescent="0.2">
      <c r="A4808" s="324">
        <v>4426</v>
      </c>
      <c r="B4808" s="324">
        <v>442606</v>
      </c>
      <c r="C4808" s="326" t="s">
        <v>6944</v>
      </c>
      <c r="D4808" s="326" t="s">
        <v>4818</v>
      </c>
      <c r="E4808" s="325">
        <v>30515</v>
      </c>
      <c r="F4808" s="325">
        <v>30904</v>
      </c>
      <c r="H4808" s="324" t="s">
        <v>6475</v>
      </c>
    </row>
    <row r="4809" spans="1:8" ht="14.45" customHeight="1" x14ac:dyDescent="0.2">
      <c r="A4809" s="324">
        <v>4533</v>
      </c>
      <c r="B4809" s="324">
        <v>453303</v>
      </c>
      <c r="C4809" s="326" t="s">
        <v>6710</v>
      </c>
      <c r="D4809" s="326" t="s">
        <v>6940</v>
      </c>
      <c r="E4809" s="325">
        <v>30515</v>
      </c>
      <c r="F4809" s="325">
        <v>31593</v>
      </c>
      <c r="H4809" s="324" t="s">
        <v>6943</v>
      </c>
    </row>
    <row r="4810" spans="1:8" ht="14.45" customHeight="1" x14ac:dyDescent="0.2">
      <c r="A4810" s="324">
        <v>4721</v>
      </c>
      <c r="B4810" s="324">
        <v>472103</v>
      </c>
      <c r="C4810" s="326" t="s">
        <v>6942</v>
      </c>
      <c r="D4810" s="326" t="s">
        <v>4818</v>
      </c>
      <c r="E4810" s="325">
        <v>30515</v>
      </c>
      <c r="F4810" s="325">
        <v>31341</v>
      </c>
      <c r="H4810" s="324" t="s">
        <v>6705</v>
      </c>
    </row>
    <row r="4811" spans="1:8" ht="14.45" customHeight="1" x14ac:dyDescent="0.2">
      <c r="A4811" s="324">
        <v>5117</v>
      </c>
      <c r="B4811" s="324">
        <v>511703</v>
      </c>
      <c r="C4811" s="326" t="s">
        <v>6941</v>
      </c>
      <c r="D4811" s="326" t="s">
        <v>6940</v>
      </c>
      <c r="E4811" s="325">
        <v>30515</v>
      </c>
      <c r="F4811" s="325">
        <v>31593</v>
      </c>
      <c r="H4811" s="324" t="s">
        <v>6939</v>
      </c>
    </row>
    <row r="4812" spans="1:8" ht="14.45" customHeight="1" x14ac:dyDescent="0.2">
      <c r="A4812" s="324">
        <v>4908</v>
      </c>
      <c r="B4812" s="324">
        <v>490806</v>
      </c>
      <c r="C4812" s="326" t="s">
        <v>6938</v>
      </c>
      <c r="D4812" s="326" t="s">
        <v>6937</v>
      </c>
      <c r="E4812" s="325">
        <v>30513</v>
      </c>
      <c r="F4812" s="325">
        <v>32629</v>
      </c>
      <c r="H4812" s="324" t="s">
        <v>6936</v>
      </c>
    </row>
    <row r="4813" spans="1:8" ht="14.45" customHeight="1" x14ac:dyDescent="0.2">
      <c r="A4813" s="324">
        <v>4440</v>
      </c>
      <c r="B4813" s="324">
        <v>444004</v>
      </c>
      <c r="C4813" s="326" t="s">
        <v>6935</v>
      </c>
      <c r="D4813" s="326" t="s">
        <v>4250</v>
      </c>
      <c r="E4813" s="325">
        <v>30501</v>
      </c>
      <c r="F4813" s="325">
        <v>33055</v>
      </c>
      <c r="H4813" s="324" t="s">
        <v>6483</v>
      </c>
    </row>
    <row r="4814" spans="1:8" ht="14.45" customHeight="1" x14ac:dyDescent="0.2">
      <c r="A4814" s="324">
        <v>4969</v>
      </c>
      <c r="B4814" s="324">
        <v>496903</v>
      </c>
      <c r="C4814" s="326" t="s">
        <v>6934</v>
      </c>
      <c r="D4814" s="326" t="s">
        <v>4250</v>
      </c>
      <c r="E4814" s="325">
        <v>30501</v>
      </c>
      <c r="F4814" s="325">
        <v>31778</v>
      </c>
      <c r="H4814" s="324" t="s">
        <v>6055</v>
      </c>
    </row>
    <row r="4815" spans="1:8" ht="14.45" customHeight="1" x14ac:dyDescent="0.2">
      <c r="A4815" s="324">
        <v>4027</v>
      </c>
      <c r="B4815" s="324">
        <v>402703</v>
      </c>
      <c r="C4815" s="326" t="s">
        <v>6933</v>
      </c>
      <c r="D4815" s="326" t="s">
        <v>6932</v>
      </c>
      <c r="E4815" s="325">
        <v>30498</v>
      </c>
      <c r="F4815" s="325">
        <v>31079</v>
      </c>
      <c r="H4815" s="324" t="s">
        <v>6931</v>
      </c>
    </row>
    <row r="4816" spans="1:8" ht="14.45" customHeight="1" x14ac:dyDescent="0.2">
      <c r="A4816" s="324">
        <v>4028</v>
      </c>
      <c r="B4816" s="324">
        <v>402803</v>
      </c>
      <c r="C4816" s="326" t="s">
        <v>6930</v>
      </c>
      <c r="D4816" s="326" t="s">
        <v>4818</v>
      </c>
      <c r="E4816" s="325">
        <v>30498</v>
      </c>
      <c r="F4816" s="325">
        <v>30864</v>
      </c>
      <c r="H4816" s="324" t="s">
        <v>6929</v>
      </c>
    </row>
    <row r="4817" spans="1:8" ht="14.45" customHeight="1" x14ac:dyDescent="0.2">
      <c r="A4817" s="324">
        <v>4983</v>
      </c>
      <c r="B4817" s="324">
        <v>498302</v>
      </c>
      <c r="C4817" s="326" t="s">
        <v>6928</v>
      </c>
      <c r="D4817" s="326" t="s">
        <v>3851</v>
      </c>
      <c r="E4817" s="325">
        <v>30491</v>
      </c>
      <c r="F4817" s="325">
        <v>31291</v>
      </c>
      <c r="H4817" s="324" t="s">
        <v>6927</v>
      </c>
    </row>
    <row r="4818" spans="1:8" ht="14.45" customHeight="1" x14ac:dyDescent="0.2">
      <c r="A4818" s="324">
        <v>4303</v>
      </c>
      <c r="B4818" s="324">
        <v>430307</v>
      </c>
      <c r="C4818" s="326" t="s">
        <v>6804</v>
      </c>
      <c r="D4818" s="326" t="s">
        <v>4250</v>
      </c>
      <c r="E4818" s="325">
        <v>30484</v>
      </c>
      <c r="F4818" s="325">
        <v>33817</v>
      </c>
      <c r="H4818" s="324" t="s">
        <v>6926</v>
      </c>
    </row>
    <row r="4819" spans="1:8" ht="14.45" customHeight="1" x14ac:dyDescent="0.2">
      <c r="A4819" s="324">
        <v>4638</v>
      </c>
      <c r="B4819" s="324">
        <v>463805</v>
      </c>
      <c r="C4819" s="326" t="s">
        <v>4082</v>
      </c>
      <c r="D4819" s="326" t="s">
        <v>4250</v>
      </c>
      <c r="E4819" s="325">
        <v>30484</v>
      </c>
      <c r="F4819" s="325">
        <v>33817</v>
      </c>
      <c r="H4819" s="324" t="s">
        <v>6483</v>
      </c>
    </row>
    <row r="4820" spans="1:8" ht="14.45" customHeight="1" x14ac:dyDescent="0.2">
      <c r="A4820" s="324">
        <v>5009</v>
      </c>
      <c r="B4820" s="324">
        <v>500902</v>
      </c>
      <c r="C4820" s="326" t="s">
        <v>6925</v>
      </c>
      <c r="D4820" s="326" t="s">
        <v>3876</v>
      </c>
      <c r="E4820" s="325">
        <v>30483</v>
      </c>
      <c r="F4820" s="325">
        <v>31352</v>
      </c>
      <c r="H4820" s="324" t="s">
        <v>6924</v>
      </c>
    </row>
    <row r="4821" spans="1:8" ht="14.45" customHeight="1" x14ac:dyDescent="0.2">
      <c r="A4821" s="324">
        <v>4031</v>
      </c>
      <c r="B4821" s="324">
        <v>403103</v>
      </c>
      <c r="C4821" s="326" t="s">
        <v>6923</v>
      </c>
      <c r="D4821" s="326" t="s">
        <v>3864</v>
      </c>
      <c r="E4821" s="325">
        <v>30482</v>
      </c>
      <c r="F4821" s="325">
        <v>31352</v>
      </c>
      <c r="H4821" s="324" t="s">
        <v>5448</v>
      </c>
    </row>
    <row r="4822" spans="1:8" ht="14.45" customHeight="1" x14ac:dyDescent="0.2">
      <c r="A4822" s="324">
        <v>4307</v>
      </c>
      <c r="B4822" s="324">
        <v>430706</v>
      </c>
      <c r="C4822" s="326" t="s">
        <v>4014</v>
      </c>
      <c r="D4822" s="326" t="s">
        <v>3876</v>
      </c>
      <c r="E4822" s="325">
        <v>30476</v>
      </c>
      <c r="F4822" s="325">
        <v>30682</v>
      </c>
      <c r="H4822" s="324" t="s">
        <v>6390</v>
      </c>
    </row>
    <row r="4823" spans="1:8" ht="14.45" customHeight="1" x14ac:dyDescent="0.2">
      <c r="A4823" s="324">
        <v>4320</v>
      </c>
      <c r="B4823" s="324">
        <v>432004</v>
      </c>
      <c r="C4823" s="326" t="s">
        <v>4526</v>
      </c>
      <c r="D4823" s="326" t="s">
        <v>6922</v>
      </c>
      <c r="E4823" s="325">
        <v>30468</v>
      </c>
      <c r="F4823" s="325">
        <v>31291</v>
      </c>
      <c r="H4823" s="324" t="s">
        <v>6921</v>
      </c>
    </row>
    <row r="4824" spans="1:8" ht="14.45" customHeight="1" x14ac:dyDescent="0.2">
      <c r="A4824" s="324">
        <v>4459</v>
      </c>
      <c r="B4824" s="324">
        <v>445905</v>
      </c>
      <c r="C4824" s="326" t="s">
        <v>6920</v>
      </c>
      <c r="D4824" s="326" t="s">
        <v>3900</v>
      </c>
      <c r="E4824" s="325">
        <v>30468</v>
      </c>
      <c r="F4824" s="325">
        <v>34252</v>
      </c>
      <c r="H4824" s="324" t="s">
        <v>3899</v>
      </c>
    </row>
    <row r="4825" spans="1:8" ht="14.45" customHeight="1" x14ac:dyDescent="0.2">
      <c r="A4825" s="324">
        <v>4671</v>
      </c>
      <c r="B4825" s="324">
        <v>467105</v>
      </c>
      <c r="C4825" s="326" t="s">
        <v>6919</v>
      </c>
      <c r="D4825" s="326" t="s">
        <v>4394</v>
      </c>
      <c r="E4825" s="325">
        <v>30468</v>
      </c>
      <c r="F4825" s="325">
        <v>32849</v>
      </c>
      <c r="H4825" s="324" t="s">
        <v>6685</v>
      </c>
    </row>
    <row r="4826" spans="1:8" ht="14.45" customHeight="1" x14ac:dyDescent="0.2">
      <c r="A4826" s="324">
        <v>4719</v>
      </c>
      <c r="B4826" s="324">
        <v>471905</v>
      </c>
      <c r="C4826" s="326" t="s">
        <v>6616</v>
      </c>
      <c r="D4826" s="326" t="s">
        <v>6623</v>
      </c>
      <c r="E4826" s="325">
        <v>30468</v>
      </c>
      <c r="F4826" s="325">
        <v>34608</v>
      </c>
      <c r="H4826" s="324" t="s">
        <v>6622</v>
      </c>
    </row>
    <row r="4827" spans="1:8" ht="14.45" customHeight="1" x14ac:dyDescent="0.2">
      <c r="A4827" s="324">
        <v>4786</v>
      </c>
      <c r="B4827" s="324">
        <v>478602</v>
      </c>
      <c r="C4827" s="326" t="s">
        <v>6918</v>
      </c>
      <c r="D4827" s="326" t="s">
        <v>3876</v>
      </c>
      <c r="E4827" s="325">
        <v>30468</v>
      </c>
      <c r="F4827" s="325">
        <v>30682</v>
      </c>
      <c r="H4827" s="324" t="s">
        <v>4557</v>
      </c>
    </row>
    <row r="4828" spans="1:8" ht="14.45" customHeight="1" x14ac:dyDescent="0.2">
      <c r="A4828" s="324">
        <v>4812</v>
      </c>
      <c r="B4828" s="324">
        <v>481204</v>
      </c>
      <c r="C4828" s="326" t="s">
        <v>6917</v>
      </c>
      <c r="D4828" s="326" t="s">
        <v>3900</v>
      </c>
      <c r="E4828" s="325">
        <v>30468</v>
      </c>
      <c r="F4828" s="325">
        <v>34252</v>
      </c>
      <c r="H4828" s="324" t="s">
        <v>3899</v>
      </c>
    </row>
    <row r="4829" spans="1:8" ht="14.45" customHeight="1" x14ac:dyDescent="0.2">
      <c r="A4829" s="324">
        <v>4904</v>
      </c>
      <c r="B4829" s="324">
        <v>490405</v>
      </c>
      <c r="C4829" s="326" t="s">
        <v>3754</v>
      </c>
      <c r="D4829" s="326" t="s">
        <v>6525</v>
      </c>
      <c r="E4829" s="325">
        <v>30468</v>
      </c>
      <c r="F4829" s="325">
        <v>31138</v>
      </c>
      <c r="H4829" s="324" t="s">
        <v>6916</v>
      </c>
    </row>
    <row r="4830" spans="1:8" ht="14.45" customHeight="1" x14ac:dyDescent="0.2">
      <c r="A4830" s="324">
        <v>4949</v>
      </c>
      <c r="B4830" s="324">
        <v>494906</v>
      </c>
      <c r="C4830" s="326" t="s">
        <v>6364</v>
      </c>
      <c r="D4830" s="326" t="s">
        <v>4394</v>
      </c>
      <c r="E4830" s="325">
        <v>30468</v>
      </c>
      <c r="F4830" s="325">
        <v>30957</v>
      </c>
      <c r="H4830" s="324" t="s">
        <v>6752</v>
      </c>
    </row>
    <row r="4831" spans="1:8" ht="14.45" customHeight="1" x14ac:dyDescent="0.2">
      <c r="A4831" s="324">
        <v>5001</v>
      </c>
      <c r="B4831" s="324">
        <v>500103</v>
      </c>
      <c r="C4831" s="326" t="s">
        <v>6915</v>
      </c>
      <c r="D4831" s="326" t="s">
        <v>4394</v>
      </c>
      <c r="E4831" s="325">
        <v>30468</v>
      </c>
      <c r="F4831" s="325">
        <v>35582</v>
      </c>
      <c r="H4831" s="324" t="s">
        <v>6750</v>
      </c>
    </row>
    <row r="4832" spans="1:8" ht="14.45" customHeight="1" x14ac:dyDescent="0.2">
      <c r="A4832" s="324">
        <v>5159</v>
      </c>
      <c r="B4832" s="324">
        <v>515903</v>
      </c>
      <c r="C4832" s="326" t="s">
        <v>6914</v>
      </c>
      <c r="D4832" s="326" t="s">
        <v>4394</v>
      </c>
      <c r="E4832" s="325">
        <v>30468</v>
      </c>
      <c r="F4832" s="325">
        <v>35582</v>
      </c>
      <c r="H4832" s="324" t="s">
        <v>6749</v>
      </c>
    </row>
    <row r="4833" spans="1:8" ht="14.45" customHeight="1" x14ac:dyDescent="0.2">
      <c r="A4833" s="324">
        <v>4397</v>
      </c>
      <c r="B4833" s="324">
        <v>439702</v>
      </c>
      <c r="C4833" s="326" t="s">
        <v>5096</v>
      </c>
      <c r="D4833" s="326" t="s">
        <v>5095</v>
      </c>
      <c r="E4833" s="325">
        <v>30445</v>
      </c>
      <c r="F4833" s="325">
        <v>30956</v>
      </c>
      <c r="H4833" s="324" t="s">
        <v>5094</v>
      </c>
    </row>
    <row r="4834" spans="1:8" ht="14.45" customHeight="1" x14ac:dyDescent="0.2">
      <c r="A4834" s="324">
        <v>4491</v>
      </c>
      <c r="B4834" s="324">
        <v>449105</v>
      </c>
      <c r="C4834" s="326" t="s">
        <v>6380</v>
      </c>
      <c r="D4834" s="326" t="s">
        <v>6058</v>
      </c>
      <c r="E4834" s="325">
        <v>30440</v>
      </c>
      <c r="F4834" s="325">
        <v>32234</v>
      </c>
      <c r="H4834" s="324" t="s">
        <v>6379</v>
      </c>
    </row>
    <row r="4835" spans="1:8" ht="14.45" customHeight="1" x14ac:dyDescent="0.2">
      <c r="A4835" s="324">
        <v>4011</v>
      </c>
      <c r="B4835" s="324">
        <v>401103</v>
      </c>
      <c r="C4835" s="326" t="s">
        <v>5991</v>
      </c>
      <c r="D4835" s="326" t="s">
        <v>5306</v>
      </c>
      <c r="E4835" s="325">
        <v>30437</v>
      </c>
      <c r="F4835" s="325">
        <v>30773</v>
      </c>
      <c r="H4835" s="324" t="s">
        <v>6913</v>
      </c>
    </row>
    <row r="4836" spans="1:8" ht="14.45" customHeight="1" x14ac:dyDescent="0.2">
      <c r="A4836" s="324">
        <v>4396</v>
      </c>
      <c r="B4836" s="324">
        <v>439602</v>
      </c>
      <c r="C4836" s="326" t="s">
        <v>6912</v>
      </c>
      <c r="D4836" s="326" t="s">
        <v>6911</v>
      </c>
      <c r="E4836" s="325">
        <v>30437</v>
      </c>
      <c r="F4836" s="325">
        <v>42947</v>
      </c>
      <c r="G4836" s="324">
        <v>1912900747</v>
      </c>
      <c r="H4836" s="324" t="s">
        <v>6910</v>
      </c>
    </row>
    <row r="4837" spans="1:8" ht="14.45" customHeight="1" x14ac:dyDescent="0.2">
      <c r="A4837" s="324">
        <v>4565</v>
      </c>
      <c r="B4837" s="324">
        <v>456505</v>
      </c>
      <c r="C4837" s="326" t="s">
        <v>6909</v>
      </c>
      <c r="D4837" s="326" t="s">
        <v>5306</v>
      </c>
      <c r="E4837" s="325">
        <v>30437</v>
      </c>
      <c r="F4837" s="325">
        <v>30773</v>
      </c>
      <c r="H4837" s="324" t="s">
        <v>6908</v>
      </c>
    </row>
    <row r="4838" spans="1:8" ht="14.45" customHeight="1" x14ac:dyDescent="0.2">
      <c r="A4838" s="324">
        <v>5004</v>
      </c>
      <c r="B4838" s="324">
        <v>500405</v>
      </c>
      <c r="C4838" s="326" t="s">
        <v>6907</v>
      </c>
      <c r="D4838" s="326" t="s">
        <v>5306</v>
      </c>
      <c r="E4838" s="325">
        <v>30437</v>
      </c>
      <c r="F4838" s="325">
        <v>30773</v>
      </c>
      <c r="H4838" s="324" t="s">
        <v>6906</v>
      </c>
    </row>
    <row r="4839" spans="1:8" ht="14.45" customHeight="1" x14ac:dyDescent="0.2">
      <c r="A4839" s="324">
        <v>4532</v>
      </c>
      <c r="B4839" s="324">
        <v>453203</v>
      </c>
      <c r="C4839" s="326" t="s">
        <v>4226</v>
      </c>
      <c r="E4839" s="325">
        <v>30419</v>
      </c>
      <c r="F4839" s="325">
        <v>31057</v>
      </c>
      <c r="H4839" s="324" t="s">
        <v>5998</v>
      </c>
    </row>
    <row r="4840" spans="1:8" ht="14.45" customHeight="1" x14ac:dyDescent="0.2">
      <c r="A4840" s="324">
        <v>4021</v>
      </c>
      <c r="B4840" s="324">
        <v>402102</v>
      </c>
      <c r="C4840" s="326" t="s">
        <v>4833</v>
      </c>
      <c r="D4840" s="326" t="s">
        <v>4434</v>
      </c>
      <c r="E4840" s="325">
        <v>30407</v>
      </c>
      <c r="F4840" s="325">
        <v>32143</v>
      </c>
      <c r="H4840" s="324" t="s">
        <v>4832</v>
      </c>
    </row>
    <row r="4841" spans="1:8" ht="14.45" customHeight="1" x14ac:dyDescent="0.2">
      <c r="A4841" s="324">
        <v>4365</v>
      </c>
      <c r="B4841" s="324">
        <v>436505</v>
      </c>
      <c r="C4841" s="326" t="s">
        <v>6042</v>
      </c>
      <c r="D4841" s="326" t="s">
        <v>6041</v>
      </c>
      <c r="E4841" s="325">
        <v>30407</v>
      </c>
      <c r="F4841" s="325">
        <v>32329</v>
      </c>
      <c r="H4841" s="324" t="s">
        <v>6040</v>
      </c>
    </row>
    <row r="4842" spans="1:8" ht="14.45" customHeight="1" x14ac:dyDescent="0.2">
      <c r="A4842" s="324">
        <v>4390</v>
      </c>
      <c r="B4842" s="324">
        <v>439002</v>
      </c>
      <c r="C4842" s="326" t="s">
        <v>6905</v>
      </c>
      <c r="D4842" s="326" t="s">
        <v>4434</v>
      </c>
      <c r="E4842" s="325">
        <v>30407</v>
      </c>
      <c r="F4842" s="325">
        <v>32143</v>
      </c>
      <c r="H4842" s="324" t="s">
        <v>4433</v>
      </c>
    </row>
    <row r="4843" spans="1:8" ht="14.45" customHeight="1" x14ac:dyDescent="0.2">
      <c r="A4843" s="324">
        <v>5181</v>
      </c>
      <c r="B4843" s="324">
        <v>518101</v>
      </c>
      <c r="C4843" s="326" t="s">
        <v>6904</v>
      </c>
      <c r="D4843" s="326" t="s">
        <v>6903</v>
      </c>
      <c r="E4843" s="325">
        <v>30406</v>
      </c>
      <c r="F4843" s="325">
        <v>30713</v>
      </c>
      <c r="H4843" s="324" t="s">
        <v>6902</v>
      </c>
    </row>
    <row r="4844" spans="1:8" ht="14.45" customHeight="1" x14ac:dyDescent="0.2">
      <c r="A4844" s="324">
        <v>5093</v>
      </c>
      <c r="B4844" s="324">
        <v>509302</v>
      </c>
      <c r="C4844" s="326" t="s">
        <v>6901</v>
      </c>
      <c r="D4844" s="326" t="s">
        <v>6900</v>
      </c>
      <c r="E4844" s="325">
        <v>30379</v>
      </c>
      <c r="F4844" s="325">
        <v>109574</v>
      </c>
      <c r="G4844" s="324">
        <v>1518943216</v>
      </c>
      <c r="H4844" s="324" t="s">
        <v>3371</v>
      </c>
    </row>
    <row r="4845" spans="1:8" ht="14.45" customHeight="1" x14ac:dyDescent="0.2">
      <c r="A4845" s="324">
        <v>4235</v>
      </c>
      <c r="B4845" s="324">
        <v>423505</v>
      </c>
      <c r="C4845" s="326" t="s">
        <v>6899</v>
      </c>
      <c r="D4845" s="326" t="s">
        <v>6771</v>
      </c>
      <c r="E4845" s="325">
        <v>30376</v>
      </c>
      <c r="F4845" s="325">
        <v>30506</v>
      </c>
      <c r="H4845" s="324" t="s">
        <v>6841</v>
      </c>
    </row>
    <row r="4846" spans="1:8" ht="14.45" customHeight="1" x14ac:dyDescent="0.2">
      <c r="A4846" s="324">
        <v>4336</v>
      </c>
      <c r="B4846" s="324">
        <v>433602</v>
      </c>
      <c r="C4846" s="326" t="s">
        <v>6898</v>
      </c>
      <c r="E4846" s="325">
        <v>30376</v>
      </c>
      <c r="F4846" s="325">
        <v>31462</v>
      </c>
      <c r="H4846" s="324" t="s">
        <v>6897</v>
      </c>
    </row>
    <row r="4847" spans="1:8" ht="14.45" customHeight="1" x14ac:dyDescent="0.2">
      <c r="A4847" s="324">
        <v>4835</v>
      </c>
      <c r="B4847" s="324">
        <v>483507</v>
      </c>
      <c r="C4847" s="326" t="s">
        <v>6896</v>
      </c>
      <c r="D4847" s="326" t="s">
        <v>3876</v>
      </c>
      <c r="E4847" s="325">
        <v>30376</v>
      </c>
      <c r="F4847" s="325">
        <v>30834</v>
      </c>
      <c r="H4847" s="324" t="s">
        <v>6895</v>
      </c>
    </row>
    <row r="4848" spans="1:8" ht="14.45" customHeight="1" x14ac:dyDescent="0.2">
      <c r="A4848" s="324">
        <v>5079</v>
      </c>
      <c r="B4848" s="324">
        <v>507902</v>
      </c>
      <c r="C4848" s="326" t="s">
        <v>6894</v>
      </c>
      <c r="D4848" s="326" t="s">
        <v>4818</v>
      </c>
      <c r="E4848" s="325">
        <v>30376</v>
      </c>
      <c r="F4848" s="325">
        <v>30864</v>
      </c>
      <c r="H4848" s="324" t="s">
        <v>6893</v>
      </c>
    </row>
    <row r="4849" spans="1:8" ht="14.45" customHeight="1" x14ac:dyDescent="0.2">
      <c r="A4849" s="324">
        <v>5088</v>
      </c>
      <c r="B4849" s="324">
        <v>508801</v>
      </c>
      <c r="C4849" s="326" t="s">
        <v>5773</v>
      </c>
      <c r="D4849" s="326" t="s">
        <v>4017</v>
      </c>
      <c r="E4849" s="325">
        <v>30370</v>
      </c>
      <c r="F4849" s="325">
        <v>30773</v>
      </c>
      <c r="H4849" s="324" t="s">
        <v>5772</v>
      </c>
    </row>
    <row r="4850" spans="1:8" ht="14.45" customHeight="1" x14ac:dyDescent="0.2">
      <c r="A4850" s="324">
        <v>5179</v>
      </c>
      <c r="B4850" s="324">
        <v>517901</v>
      </c>
      <c r="C4850" s="326" t="s">
        <v>6892</v>
      </c>
      <c r="D4850" s="326" t="s">
        <v>4394</v>
      </c>
      <c r="E4850" s="325">
        <v>30358</v>
      </c>
      <c r="F4850" s="325">
        <v>35582</v>
      </c>
      <c r="H4850" s="324" t="s">
        <v>6891</v>
      </c>
    </row>
    <row r="4851" spans="1:8" ht="14.45" customHeight="1" x14ac:dyDescent="0.2">
      <c r="A4851" s="324">
        <v>5180</v>
      </c>
      <c r="B4851" s="324">
        <v>518001</v>
      </c>
      <c r="C4851" s="326" t="s">
        <v>6890</v>
      </c>
      <c r="D4851" s="326" t="s">
        <v>4864</v>
      </c>
      <c r="E4851" s="325">
        <v>30358</v>
      </c>
      <c r="F4851" s="325">
        <v>109574</v>
      </c>
      <c r="G4851" s="324">
        <v>1881685162</v>
      </c>
      <c r="H4851" s="324" t="s">
        <v>6889</v>
      </c>
    </row>
    <row r="4852" spans="1:8" ht="14.45" customHeight="1" x14ac:dyDescent="0.2">
      <c r="A4852" s="324">
        <v>4276</v>
      </c>
      <c r="B4852" s="324">
        <v>427605</v>
      </c>
      <c r="C4852" s="326" t="s">
        <v>6888</v>
      </c>
      <c r="D4852" s="326" t="s">
        <v>6887</v>
      </c>
      <c r="E4852" s="325">
        <v>30351</v>
      </c>
      <c r="F4852" s="325">
        <v>31472</v>
      </c>
      <c r="H4852" s="324" t="s">
        <v>6886</v>
      </c>
    </row>
    <row r="4853" spans="1:8" ht="14.45" customHeight="1" x14ac:dyDescent="0.2">
      <c r="A4853" s="324">
        <v>4308</v>
      </c>
      <c r="B4853" s="324">
        <v>430803</v>
      </c>
      <c r="C4853" s="326" t="s">
        <v>6885</v>
      </c>
      <c r="D4853" s="326" t="s">
        <v>3916</v>
      </c>
      <c r="E4853" s="325">
        <v>30348</v>
      </c>
      <c r="F4853" s="325">
        <v>30895</v>
      </c>
      <c r="H4853" s="324" t="s">
        <v>4557</v>
      </c>
    </row>
    <row r="4854" spans="1:8" ht="14.45" customHeight="1" x14ac:dyDescent="0.2">
      <c r="A4854" s="324">
        <v>4547</v>
      </c>
      <c r="B4854" s="324">
        <v>454703</v>
      </c>
      <c r="C4854" s="326" t="s">
        <v>4673</v>
      </c>
      <c r="D4854" s="326" t="s">
        <v>4394</v>
      </c>
      <c r="E4854" s="325">
        <v>30348</v>
      </c>
      <c r="F4854" s="325">
        <v>35582</v>
      </c>
      <c r="H4854" s="324" t="s">
        <v>5242</v>
      </c>
    </row>
    <row r="4855" spans="1:8" ht="14.45" customHeight="1" x14ac:dyDescent="0.2">
      <c r="A4855" s="324">
        <v>4982</v>
      </c>
      <c r="B4855" s="324">
        <v>498203</v>
      </c>
      <c r="C4855" s="326" t="s">
        <v>6884</v>
      </c>
      <c r="D4855" s="326" t="s">
        <v>3876</v>
      </c>
      <c r="E4855" s="325">
        <v>30337</v>
      </c>
      <c r="F4855" s="325">
        <v>30773</v>
      </c>
      <c r="H4855" s="324" t="s">
        <v>6883</v>
      </c>
    </row>
    <row r="4856" spans="1:8" ht="14.45" customHeight="1" x14ac:dyDescent="0.2">
      <c r="A4856" s="324">
        <v>4565</v>
      </c>
      <c r="B4856" s="324">
        <v>456504</v>
      </c>
      <c r="C4856" s="326" t="s">
        <v>6882</v>
      </c>
      <c r="D4856" s="326" t="s">
        <v>4560</v>
      </c>
      <c r="E4856" s="325">
        <v>30320</v>
      </c>
      <c r="F4856" s="325">
        <v>30437</v>
      </c>
      <c r="H4856" s="324" t="s">
        <v>6881</v>
      </c>
    </row>
    <row r="4857" spans="1:8" ht="14.45" customHeight="1" x14ac:dyDescent="0.2">
      <c r="A4857" s="324">
        <v>5004</v>
      </c>
      <c r="B4857" s="324">
        <v>500404</v>
      </c>
      <c r="C4857" s="326" t="s">
        <v>6880</v>
      </c>
      <c r="D4857" s="326" t="s">
        <v>4560</v>
      </c>
      <c r="E4857" s="325">
        <v>30320</v>
      </c>
      <c r="F4857" s="325">
        <v>30437</v>
      </c>
      <c r="H4857" s="324" t="s">
        <v>6879</v>
      </c>
    </row>
    <row r="4858" spans="1:8" ht="14.45" customHeight="1" x14ac:dyDescent="0.2">
      <c r="A4858" s="324">
        <v>5178</v>
      </c>
      <c r="B4858" s="324">
        <v>517801</v>
      </c>
      <c r="C4858" s="326" t="s">
        <v>6878</v>
      </c>
      <c r="D4858" s="326" t="s">
        <v>6877</v>
      </c>
      <c r="E4858" s="325">
        <v>30320</v>
      </c>
      <c r="F4858" s="325">
        <v>34912</v>
      </c>
      <c r="H4858" s="324" t="s">
        <v>6876</v>
      </c>
    </row>
    <row r="4859" spans="1:8" ht="14.45" customHeight="1" x14ac:dyDescent="0.2">
      <c r="A4859" s="324">
        <v>4274</v>
      </c>
      <c r="B4859" s="324">
        <v>427404</v>
      </c>
      <c r="C4859" s="326" t="s">
        <v>6646</v>
      </c>
      <c r="D4859" s="326" t="s">
        <v>6853</v>
      </c>
      <c r="E4859" s="325">
        <v>30317</v>
      </c>
      <c r="F4859" s="325">
        <v>30682</v>
      </c>
      <c r="H4859" s="324" t="s">
        <v>6875</v>
      </c>
    </row>
    <row r="4860" spans="1:8" ht="14.45" customHeight="1" x14ac:dyDescent="0.2">
      <c r="A4860" s="324">
        <v>4276</v>
      </c>
      <c r="B4860" s="324">
        <v>427604</v>
      </c>
      <c r="C4860" s="326" t="s">
        <v>6874</v>
      </c>
      <c r="D4860" s="326" t="s">
        <v>6873</v>
      </c>
      <c r="E4860" s="325">
        <v>30317</v>
      </c>
      <c r="F4860" s="325">
        <v>30351</v>
      </c>
      <c r="H4860" s="324" t="s">
        <v>6872</v>
      </c>
    </row>
    <row r="4861" spans="1:8" ht="14.45" customHeight="1" x14ac:dyDescent="0.2">
      <c r="A4861" s="324">
        <v>4283</v>
      </c>
      <c r="B4861" s="324">
        <v>428303</v>
      </c>
      <c r="C4861" s="326" t="s">
        <v>6871</v>
      </c>
      <c r="D4861" s="326" t="s">
        <v>5681</v>
      </c>
      <c r="E4861" s="325">
        <v>30317</v>
      </c>
      <c r="F4861" s="325">
        <v>31837</v>
      </c>
      <c r="H4861" s="324" t="s">
        <v>5686</v>
      </c>
    </row>
    <row r="4862" spans="1:8" ht="14.45" customHeight="1" x14ac:dyDescent="0.2">
      <c r="A4862" s="324">
        <v>4288</v>
      </c>
      <c r="B4862" s="324">
        <v>428803</v>
      </c>
      <c r="C4862" s="326" t="s">
        <v>4565</v>
      </c>
      <c r="E4862" s="325">
        <v>30317</v>
      </c>
      <c r="F4862" s="325">
        <v>33208</v>
      </c>
      <c r="H4862" s="324" t="s">
        <v>6870</v>
      </c>
    </row>
    <row r="4863" spans="1:8" ht="14.45" customHeight="1" x14ac:dyDescent="0.2">
      <c r="A4863" s="324">
        <v>4306</v>
      </c>
      <c r="B4863" s="324">
        <v>430604</v>
      </c>
      <c r="C4863" s="326" t="s">
        <v>6786</v>
      </c>
      <c r="D4863" s="326" t="s">
        <v>6861</v>
      </c>
      <c r="E4863" s="325">
        <v>30317</v>
      </c>
      <c r="F4863" s="325">
        <v>30895</v>
      </c>
      <c r="H4863" s="324" t="s">
        <v>6869</v>
      </c>
    </row>
    <row r="4864" spans="1:8" ht="14.45" customHeight="1" x14ac:dyDescent="0.2">
      <c r="A4864" s="324">
        <v>4370</v>
      </c>
      <c r="B4864" s="324">
        <v>437003</v>
      </c>
      <c r="C4864" s="326" t="s">
        <v>6868</v>
      </c>
      <c r="D4864" s="326" t="s">
        <v>5681</v>
      </c>
      <c r="E4864" s="325">
        <v>30317</v>
      </c>
      <c r="F4864" s="325">
        <v>31837</v>
      </c>
      <c r="H4864" s="324" t="s">
        <v>5683</v>
      </c>
    </row>
    <row r="4865" spans="1:8" ht="14.45" customHeight="1" x14ac:dyDescent="0.2">
      <c r="A4865" s="324">
        <v>4379</v>
      </c>
      <c r="B4865" s="324">
        <v>437904</v>
      </c>
      <c r="C4865" s="326" t="s">
        <v>6784</v>
      </c>
      <c r="D4865" s="326" t="s">
        <v>4394</v>
      </c>
      <c r="E4865" s="325">
        <v>30317</v>
      </c>
      <c r="F4865" s="325">
        <v>33786</v>
      </c>
      <c r="H4865" s="324" t="s">
        <v>6783</v>
      </c>
    </row>
    <row r="4866" spans="1:8" ht="14.45" customHeight="1" x14ac:dyDescent="0.2">
      <c r="A4866" s="324">
        <v>4384</v>
      </c>
      <c r="B4866" s="324">
        <v>438403</v>
      </c>
      <c r="C4866" s="326" t="s">
        <v>6576</v>
      </c>
      <c r="D4866" s="326" t="s">
        <v>6575</v>
      </c>
      <c r="E4866" s="325">
        <v>30317</v>
      </c>
      <c r="F4866" s="325">
        <v>30742</v>
      </c>
      <c r="H4866" s="324" t="s">
        <v>6867</v>
      </c>
    </row>
    <row r="4867" spans="1:8" ht="14.45" customHeight="1" x14ac:dyDescent="0.2">
      <c r="A4867" s="324">
        <v>4454</v>
      </c>
      <c r="B4867" s="324">
        <v>445402</v>
      </c>
      <c r="C4867" s="326" t="s">
        <v>6866</v>
      </c>
      <c r="D4867" s="326" t="s">
        <v>3876</v>
      </c>
      <c r="E4867" s="325">
        <v>30317</v>
      </c>
      <c r="F4867" s="325">
        <v>30628</v>
      </c>
      <c r="H4867" s="324" t="s">
        <v>6865</v>
      </c>
    </row>
    <row r="4868" spans="1:8" ht="14.45" customHeight="1" x14ac:dyDescent="0.2">
      <c r="A4868" s="324">
        <v>4463</v>
      </c>
      <c r="B4868" s="324">
        <v>446303</v>
      </c>
      <c r="C4868" s="326" t="s">
        <v>6821</v>
      </c>
      <c r="D4868" s="326" t="s">
        <v>4394</v>
      </c>
      <c r="E4868" s="325">
        <v>30317</v>
      </c>
      <c r="F4868" s="325">
        <v>33848</v>
      </c>
      <c r="H4868" s="324" t="s">
        <v>6820</v>
      </c>
    </row>
    <row r="4869" spans="1:8" ht="14.45" customHeight="1" x14ac:dyDescent="0.2">
      <c r="A4869" s="324">
        <v>4514</v>
      </c>
      <c r="B4869" s="324">
        <v>451403</v>
      </c>
      <c r="C4869" s="326" t="s">
        <v>6864</v>
      </c>
      <c r="D4869" s="326" t="s">
        <v>5681</v>
      </c>
      <c r="E4869" s="325">
        <v>30317</v>
      </c>
      <c r="F4869" s="325">
        <v>31837</v>
      </c>
      <c r="H4869" s="324" t="s">
        <v>6863</v>
      </c>
    </row>
    <row r="4870" spans="1:8" ht="14.45" customHeight="1" x14ac:dyDescent="0.2">
      <c r="A4870" s="324">
        <v>4536</v>
      </c>
      <c r="B4870" s="324">
        <v>453602</v>
      </c>
      <c r="C4870" s="326" t="s">
        <v>6862</v>
      </c>
      <c r="D4870" s="326" t="s">
        <v>3876</v>
      </c>
      <c r="E4870" s="325">
        <v>30317</v>
      </c>
      <c r="F4870" s="325">
        <v>30682</v>
      </c>
      <c r="H4870" s="324" t="s">
        <v>4217</v>
      </c>
    </row>
    <row r="4871" spans="1:8" ht="14.45" customHeight="1" x14ac:dyDescent="0.2">
      <c r="A4871" s="324">
        <v>4559</v>
      </c>
      <c r="B4871" s="324">
        <v>455903</v>
      </c>
      <c r="C4871" s="326" t="s">
        <v>4182</v>
      </c>
      <c r="D4871" s="326" t="s">
        <v>5681</v>
      </c>
      <c r="E4871" s="325">
        <v>30317</v>
      </c>
      <c r="F4871" s="325">
        <v>31837</v>
      </c>
      <c r="H4871" s="324" t="s">
        <v>5680</v>
      </c>
    </row>
    <row r="4872" spans="1:8" ht="14.45" customHeight="1" x14ac:dyDescent="0.2">
      <c r="A4872" s="324">
        <v>4580</v>
      </c>
      <c r="B4872" s="324">
        <v>458004</v>
      </c>
      <c r="C4872" s="326" t="s">
        <v>6781</v>
      </c>
      <c r="D4872" s="326" t="s">
        <v>4394</v>
      </c>
      <c r="E4872" s="325">
        <v>30317</v>
      </c>
      <c r="F4872" s="325">
        <v>33786</v>
      </c>
      <c r="H4872" s="324" t="s">
        <v>6780</v>
      </c>
    </row>
    <row r="4873" spans="1:8" ht="14.45" customHeight="1" x14ac:dyDescent="0.2">
      <c r="A4873" s="324">
        <v>4593</v>
      </c>
      <c r="B4873" s="324">
        <v>459304</v>
      </c>
      <c r="C4873" s="326" t="s">
        <v>6779</v>
      </c>
      <c r="D4873" s="326" t="s">
        <v>6861</v>
      </c>
      <c r="E4873" s="325">
        <v>30317</v>
      </c>
      <c r="F4873" s="325">
        <v>30895</v>
      </c>
      <c r="H4873" s="324" t="s">
        <v>6860</v>
      </c>
    </row>
    <row r="4874" spans="1:8" ht="14.45" customHeight="1" x14ac:dyDescent="0.2">
      <c r="A4874" s="324">
        <v>4608</v>
      </c>
      <c r="B4874" s="324">
        <v>460803</v>
      </c>
      <c r="C4874" s="326" t="s">
        <v>5710</v>
      </c>
      <c r="D4874" s="326" t="s">
        <v>5681</v>
      </c>
      <c r="E4874" s="325">
        <v>30317</v>
      </c>
      <c r="F4874" s="325">
        <v>31837</v>
      </c>
      <c r="H4874" s="324" t="s">
        <v>5709</v>
      </c>
    </row>
    <row r="4875" spans="1:8" ht="14.45" customHeight="1" x14ac:dyDescent="0.2">
      <c r="A4875" s="324">
        <v>4762</v>
      </c>
      <c r="B4875" s="324">
        <v>476202</v>
      </c>
      <c r="C4875" s="326" t="s">
        <v>6859</v>
      </c>
      <c r="D4875" s="326" t="s">
        <v>3916</v>
      </c>
      <c r="E4875" s="325">
        <v>30317</v>
      </c>
      <c r="F4875" s="325">
        <v>30682</v>
      </c>
      <c r="H4875" s="324" t="s">
        <v>6858</v>
      </c>
    </row>
    <row r="4876" spans="1:8" ht="14.45" customHeight="1" x14ac:dyDescent="0.2">
      <c r="A4876" s="324">
        <v>4817</v>
      </c>
      <c r="B4876" s="324">
        <v>481703</v>
      </c>
      <c r="C4876" s="326" t="s">
        <v>6857</v>
      </c>
      <c r="D4876" s="326" t="s">
        <v>3916</v>
      </c>
      <c r="E4876" s="325">
        <v>30317</v>
      </c>
      <c r="F4876" s="325">
        <v>30961</v>
      </c>
      <c r="H4876" s="324" t="s">
        <v>6856</v>
      </c>
    </row>
    <row r="4877" spans="1:8" ht="14.45" customHeight="1" x14ac:dyDescent="0.2">
      <c r="A4877" s="324">
        <v>4873</v>
      </c>
      <c r="B4877" s="324">
        <v>487302</v>
      </c>
      <c r="C4877" s="326" t="s">
        <v>3801</v>
      </c>
      <c r="D4877" s="326" t="s">
        <v>3800</v>
      </c>
      <c r="E4877" s="325">
        <v>30317</v>
      </c>
      <c r="F4877" s="325">
        <v>35431</v>
      </c>
      <c r="H4877" s="324" t="s">
        <v>3799</v>
      </c>
    </row>
    <row r="4878" spans="1:8" ht="14.45" customHeight="1" x14ac:dyDescent="0.2">
      <c r="A4878" s="324">
        <v>5059</v>
      </c>
      <c r="B4878" s="324">
        <v>505902</v>
      </c>
      <c r="C4878" s="326" t="s">
        <v>6855</v>
      </c>
      <c r="D4878" s="326" t="s">
        <v>5794</v>
      </c>
      <c r="E4878" s="325">
        <v>30317</v>
      </c>
      <c r="F4878" s="325">
        <v>31199</v>
      </c>
      <c r="H4878" s="324" t="s">
        <v>6854</v>
      </c>
    </row>
    <row r="4879" spans="1:8" ht="14.45" customHeight="1" x14ac:dyDescent="0.2">
      <c r="A4879" s="324">
        <v>5165</v>
      </c>
      <c r="B4879" s="324">
        <v>516503</v>
      </c>
      <c r="C4879" s="326" t="s">
        <v>6643</v>
      </c>
      <c r="D4879" s="326" t="s">
        <v>6853</v>
      </c>
      <c r="E4879" s="325">
        <v>30317</v>
      </c>
      <c r="F4879" s="325">
        <v>30682</v>
      </c>
      <c r="H4879" s="324" t="s">
        <v>6852</v>
      </c>
    </row>
    <row r="4880" spans="1:8" ht="14.45" customHeight="1" x14ac:dyDescent="0.2">
      <c r="A4880" s="324">
        <v>5077</v>
      </c>
      <c r="B4880" s="324">
        <v>507702</v>
      </c>
      <c r="C4880" s="326" t="s">
        <v>6851</v>
      </c>
      <c r="D4880" s="326" t="s">
        <v>3938</v>
      </c>
      <c r="E4880" s="325">
        <v>30301</v>
      </c>
      <c r="F4880" s="325">
        <v>31321</v>
      </c>
      <c r="H4880" s="324" t="s">
        <v>6850</v>
      </c>
    </row>
    <row r="4881" spans="1:8" ht="14.45" customHeight="1" x14ac:dyDescent="0.2">
      <c r="A4881" s="324">
        <v>4428</v>
      </c>
      <c r="B4881" s="324">
        <v>442802</v>
      </c>
      <c r="C4881" s="326" t="s">
        <v>6849</v>
      </c>
      <c r="D4881" s="326" t="s">
        <v>6849</v>
      </c>
      <c r="E4881" s="325">
        <v>30288</v>
      </c>
      <c r="F4881" s="325">
        <v>39082</v>
      </c>
      <c r="G4881" s="324" t="s">
        <v>6848</v>
      </c>
      <c r="H4881" s="324" t="s">
        <v>6847</v>
      </c>
    </row>
    <row r="4882" spans="1:8" ht="14.45" customHeight="1" x14ac:dyDescent="0.2">
      <c r="A4882" s="324">
        <v>4524</v>
      </c>
      <c r="B4882" s="324">
        <v>452402</v>
      </c>
      <c r="C4882" s="326" t="s">
        <v>6846</v>
      </c>
      <c r="D4882" s="326" t="s">
        <v>4818</v>
      </c>
      <c r="E4882" s="325">
        <v>30286</v>
      </c>
      <c r="F4882" s="325">
        <v>30803</v>
      </c>
      <c r="H4882" s="324" t="s">
        <v>6845</v>
      </c>
    </row>
    <row r="4883" spans="1:8" ht="14.45" customHeight="1" x14ac:dyDescent="0.2">
      <c r="A4883" s="324">
        <v>4909</v>
      </c>
      <c r="B4883" s="324">
        <v>490903</v>
      </c>
      <c r="C4883" s="326" t="s">
        <v>5127</v>
      </c>
      <c r="D4883" s="326" t="s">
        <v>5306</v>
      </c>
      <c r="E4883" s="325">
        <v>30286</v>
      </c>
      <c r="F4883" s="325">
        <v>30773</v>
      </c>
      <c r="H4883" s="324" t="s">
        <v>6844</v>
      </c>
    </row>
    <row r="4884" spans="1:8" ht="14.45" customHeight="1" x14ac:dyDescent="0.2">
      <c r="A4884" s="324">
        <v>4264</v>
      </c>
      <c r="B4884" s="324">
        <v>426401</v>
      </c>
      <c r="C4884" s="326" t="s">
        <v>4603</v>
      </c>
      <c r="D4884" s="326" t="s">
        <v>4602</v>
      </c>
      <c r="E4884" s="325">
        <v>30279</v>
      </c>
      <c r="F4884" s="325">
        <v>30279</v>
      </c>
      <c r="H4884" s="324" t="s">
        <v>4601</v>
      </c>
    </row>
    <row r="4885" spans="1:8" ht="14.45" customHeight="1" x14ac:dyDescent="0.2">
      <c r="A4885" s="324">
        <v>4365</v>
      </c>
      <c r="B4885" s="324">
        <v>436504</v>
      </c>
      <c r="C4885" s="326" t="s">
        <v>6042</v>
      </c>
      <c r="D4885" s="326" t="s">
        <v>6843</v>
      </c>
      <c r="E4885" s="325">
        <v>30257</v>
      </c>
      <c r="F4885" s="325">
        <v>30407</v>
      </c>
      <c r="H4885" s="324" t="s">
        <v>6842</v>
      </c>
    </row>
    <row r="4886" spans="1:8" ht="14.45" customHeight="1" x14ac:dyDescent="0.2">
      <c r="A4886" s="324">
        <v>4235</v>
      </c>
      <c r="B4886" s="324">
        <v>423504</v>
      </c>
      <c r="C4886" s="326" t="s">
        <v>3945</v>
      </c>
      <c r="D4886" s="326" t="s">
        <v>6771</v>
      </c>
      <c r="E4886" s="325">
        <v>30256</v>
      </c>
      <c r="F4886" s="325">
        <v>30376</v>
      </c>
      <c r="H4886" s="324" t="s">
        <v>6841</v>
      </c>
    </row>
    <row r="4887" spans="1:8" ht="14.45" customHeight="1" x14ac:dyDescent="0.2">
      <c r="A4887" s="324">
        <v>4291</v>
      </c>
      <c r="B4887" s="324">
        <v>429102</v>
      </c>
      <c r="C4887" s="326" t="s">
        <v>4561</v>
      </c>
      <c r="D4887" s="326" t="s">
        <v>5306</v>
      </c>
      <c r="E4887" s="325">
        <v>30256</v>
      </c>
      <c r="F4887" s="325">
        <v>30773</v>
      </c>
      <c r="H4887" s="324" t="s">
        <v>6840</v>
      </c>
    </row>
    <row r="4888" spans="1:8" ht="14.45" customHeight="1" x14ac:dyDescent="0.2">
      <c r="A4888" s="324">
        <v>4908</v>
      </c>
      <c r="B4888" s="324">
        <v>490805</v>
      </c>
      <c r="C4888" s="326" t="s">
        <v>6839</v>
      </c>
      <c r="D4888" s="326" t="s">
        <v>4611</v>
      </c>
      <c r="E4888" s="325">
        <v>30256</v>
      </c>
      <c r="F4888" s="325">
        <v>30513</v>
      </c>
      <c r="H4888" s="324" t="s">
        <v>6838</v>
      </c>
    </row>
    <row r="4889" spans="1:8" ht="14.45" customHeight="1" x14ac:dyDescent="0.2">
      <c r="A4889" s="324">
        <v>5011</v>
      </c>
      <c r="B4889" s="324">
        <v>501102</v>
      </c>
      <c r="C4889" s="326" t="s">
        <v>5334</v>
      </c>
      <c r="D4889" s="326" t="s">
        <v>5306</v>
      </c>
      <c r="E4889" s="325">
        <v>30256</v>
      </c>
      <c r="F4889" s="325">
        <v>30773</v>
      </c>
      <c r="H4889" s="324" t="s">
        <v>6837</v>
      </c>
    </row>
    <row r="4890" spans="1:8" ht="14.45" customHeight="1" x14ac:dyDescent="0.2">
      <c r="A4890" s="324">
        <v>4321</v>
      </c>
      <c r="B4890" s="324">
        <v>432103</v>
      </c>
      <c r="C4890" s="326" t="s">
        <v>4523</v>
      </c>
      <c r="D4890" s="326" t="s">
        <v>5792</v>
      </c>
      <c r="E4890" s="325">
        <v>30236</v>
      </c>
      <c r="F4890" s="325">
        <v>31079</v>
      </c>
      <c r="H4890" s="324" t="s">
        <v>6836</v>
      </c>
    </row>
    <row r="4891" spans="1:8" ht="14.45" customHeight="1" x14ac:dyDescent="0.2">
      <c r="A4891" s="324">
        <v>5018</v>
      </c>
      <c r="B4891" s="324">
        <v>501801</v>
      </c>
      <c r="C4891" s="326" t="s">
        <v>6835</v>
      </c>
      <c r="D4891" s="326" t="s">
        <v>6834</v>
      </c>
      <c r="E4891" s="325">
        <v>30230</v>
      </c>
      <c r="F4891" s="325">
        <v>31137</v>
      </c>
      <c r="H4891" s="324" t="s">
        <v>6833</v>
      </c>
    </row>
    <row r="4892" spans="1:8" ht="14.45" customHeight="1" x14ac:dyDescent="0.2">
      <c r="A4892" s="324">
        <v>4197</v>
      </c>
      <c r="B4892" s="324">
        <v>419702</v>
      </c>
      <c r="C4892" s="326" t="s">
        <v>4679</v>
      </c>
      <c r="D4892" s="326" t="s">
        <v>4679</v>
      </c>
      <c r="E4892" s="325">
        <v>30225</v>
      </c>
      <c r="F4892" s="325">
        <v>38443</v>
      </c>
      <c r="H4892" s="324" t="s">
        <v>6832</v>
      </c>
    </row>
    <row r="4893" spans="1:8" ht="14.45" customHeight="1" x14ac:dyDescent="0.2">
      <c r="A4893" s="324">
        <v>5130</v>
      </c>
      <c r="B4893" s="324">
        <v>513002</v>
      </c>
      <c r="C4893" s="326" t="s">
        <v>6831</v>
      </c>
      <c r="D4893" s="326" t="s">
        <v>6830</v>
      </c>
      <c r="E4893" s="325">
        <v>30225</v>
      </c>
      <c r="F4893" s="325">
        <v>33147</v>
      </c>
      <c r="H4893" s="324" t="s">
        <v>6829</v>
      </c>
    </row>
    <row r="4894" spans="1:8" ht="14.45" customHeight="1" x14ac:dyDescent="0.2">
      <c r="A4894" s="324">
        <v>4288</v>
      </c>
      <c r="B4894" s="324">
        <v>428802</v>
      </c>
      <c r="C4894" s="326" t="s">
        <v>4565</v>
      </c>
      <c r="D4894" s="326" t="s">
        <v>4394</v>
      </c>
      <c r="E4894" s="325">
        <v>30195</v>
      </c>
      <c r="F4894" s="325">
        <v>30317</v>
      </c>
      <c r="H4894" s="324" t="s">
        <v>6828</v>
      </c>
    </row>
    <row r="4895" spans="1:8" ht="14.45" customHeight="1" x14ac:dyDescent="0.2">
      <c r="A4895" s="324">
        <v>4308</v>
      </c>
      <c r="B4895" s="324">
        <v>430802</v>
      </c>
      <c r="C4895" s="326" t="s">
        <v>6827</v>
      </c>
      <c r="D4895" s="326" t="s">
        <v>3876</v>
      </c>
      <c r="E4895" s="325">
        <v>30195</v>
      </c>
      <c r="F4895" s="325">
        <v>30348</v>
      </c>
      <c r="H4895" s="324" t="s">
        <v>6826</v>
      </c>
    </row>
    <row r="4896" spans="1:8" ht="14.45" customHeight="1" x14ac:dyDescent="0.2">
      <c r="A4896" s="324">
        <v>4320</v>
      </c>
      <c r="B4896" s="324">
        <v>432003</v>
      </c>
      <c r="C4896" s="326" t="s">
        <v>4526</v>
      </c>
      <c r="D4896" s="326" t="s">
        <v>6825</v>
      </c>
      <c r="E4896" s="325">
        <v>30195</v>
      </c>
      <c r="F4896" s="325">
        <v>30468</v>
      </c>
      <c r="H4896" s="324" t="s">
        <v>6824</v>
      </c>
    </row>
    <row r="4897" spans="1:8" ht="14.45" customHeight="1" x14ac:dyDescent="0.2">
      <c r="A4897" s="324">
        <v>4401</v>
      </c>
      <c r="B4897" s="324">
        <v>440102</v>
      </c>
      <c r="C4897" s="326" t="s">
        <v>6823</v>
      </c>
      <c r="D4897" s="326" t="s">
        <v>4394</v>
      </c>
      <c r="E4897" s="325">
        <v>30195</v>
      </c>
      <c r="F4897" s="325">
        <v>30317</v>
      </c>
      <c r="H4897" s="324" t="s">
        <v>6822</v>
      </c>
    </row>
    <row r="4898" spans="1:8" ht="14.45" customHeight="1" x14ac:dyDescent="0.2">
      <c r="A4898" s="324">
        <v>4463</v>
      </c>
      <c r="B4898" s="324">
        <v>446302</v>
      </c>
      <c r="C4898" s="326" t="s">
        <v>6821</v>
      </c>
      <c r="D4898" s="326" t="s">
        <v>4394</v>
      </c>
      <c r="E4898" s="325">
        <v>30195</v>
      </c>
      <c r="F4898" s="325">
        <v>30317</v>
      </c>
      <c r="H4898" s="324" t="s">
        <v>6820</v>
      </c>
    </row>
    <row r="4899" spans="1:8" ht="14.45" customHeight="1" x14ac:dyDescent="0.2">
      <c r="A4899" s="324">
        <v>4504</v>
      </c>
      <c r="B4899" s="324">
        <v>450402</v>
      </c>
      <c r="C4899" s="326" t="s">
        <v>6819</v>
      </c>
      <c r="D4899" s="326" t="s">
        <v>4394</v>
      </c>
      <c r="E4899" s="325">
        <v>30195</v>
      </c>
      <c r="F4899" s="325">
        <v>31717</v>
      </c>
      <c r="H4899" s="324" t="s">
        <v>6818</v>
      </c>
    </row>
    <row r="4900" spans="1:8" ht="14.45" customHeight="1" x14ac:dyDescent="0.2">
      <c r="A4900" s="324">
        <v>4595</v>
      </c>
      <c r="B4900" s="324">
        <v>459503</v>
      </c>
      <c r="C4900" s="326" t="s">
        <v>5661</v>
      </c>
      <c r="D4900" s="326" t="s">
        <v>5777</v>
      </c>
      <c r="E4900" s="325">
        <v>30195</v>
      </c>
      <c r="F4900" s="325">
        <v>39202</v>
      </c>
      <c r="G4900" s="324">
        <v>1649334350</v>
      </c>
      <c r="H4900" s="324" t="s">
        <v>6039</v>
      </c>
    </row>
    <row r="4901" spans="1:8" ht="14.45" customHeight="1" x14ac:dyDescent="0.2">
      <c r="A4901" s="324">
        <v>4860</v>
      </c>
      <c r="B4901" s="324">
        <v>486002</v>
      </c>
      <c r="C4901" s="326" t="s">
        <v>6817</v>
      </c>
      <c r="D4901" s="326" t="s">
        <v>3825</v>
      </c>
      <c r="E4901" s="325">
        <v>30195</v>
      </c>
      <c r="F4901" s="325">
        <v>34335</v>
      </c>
      <c r="H4901" s="324" t="s">
        <v>3824</v>
      </c>
    </row>
    <row r="4902" spans="1:8" ht="14.45" customHeight="1" x14ac:dyDescent="0.2">
      <c r="A4902" s="324">
        <v>5046</v>
      </c>
      <c r="B4902" s="324">
        <v>504602</v>
      </c>
      <c r="C4902" s="326" t="s">
        <v>6253</v>
      </c>
      <c r="D4902" s="326" t="s">
        <v>4560</v>
      </c>
      <c r="E4902" s="325">
        <v>30195</v>
      </c>
      <c r="F4902" s="325">
        <v>30597</v>
      </c>
      <c r="H4902" s="324" t="s">
        <v>5461</v>
      </c>
    </row>
    <row r="4903" spans="1:8" ht="14.45" customHeight="1" x14ac:dyDescent="0.2">
      <c r="A4903" s="324">
        <v>4346</v>
      </c>
      <c r="B4903" s="324">
        <v>434603</v>
      </c>
      <c r="C4903" s="326" t="s">
        <v>6816</v>
      </c>
      <c r="D4903" s="326" t="s">
        <v>6205</v>
      </c>
      <c r="E4903" s="325">
        <v>30194</v>
      </c>
      <c r="F4903" s="325">
        <v>32081</v>
      </c>
      <c r="H4903" s="324" t="s">
        <v>6204</v>
      </c>
    </row>
    <row r="4904" spans="1:8" ht="14.45" customHeight="1" x14ac:dyDescent="0.2">
      <c r="A4904" s="324">
        <v>4458</v>
      </c>
      <c r="B4904" s="324">
        <v>445802</v>
      </c>
      <c r="C4904" s="326" t="s">
        <v>6815</v>
      </c>
      <c r="D4904" s="326" t="s">
        <v>6205</v>
      </c>
      <c r="E4904" s="325">
        <v>30194</v>
      </c>
      <c r="F4904" s="325">
        <v>32081</v>
      </c>
      <c r="H4904" s="324" t="s">
        <v>6204</v>
      </c>
    </row>
    <row r="4905" spans="1:8" ht="14.45" customHeight="1" x14ac:dyDescent="0.2">
      <c r="A4905" s="324">
        <v>4488</v>
      </c>
      <c r="B4905" s="324">
        <v>448802</v>
      </c>
      <c r="C4905" s="326" t="s">
        <v>6814</v>
      </c>
      <c r="D4905" s="326" t="s">
        <v>4056</v>
      </c>
      <c r="E4905" s="325">
        <v>30194</v>
      </c>
      <c r="F4905" s="325">
        <v>31079</v>
      </c>
      <c r="H4905" s="324" t="s">
        <v>6813</v>
      </c>
    </row>
    <row r="4906" spans="1:8" ht="14.45" customHeight="1" x14ac:dyDescent="0.2">
      <c r="A4906" s="324">
        <v>4857</v>
      </c>
      <c r="B4906" s="324">
        <v>485702</v>
      </c>
      <c r="C4906" s="326" t="s">
        <v>6812</v>
      </c>
      <c r="D4906" s="326" t="s">
        <v>6811</v>
      </c>
      <c r="E4906" s="325">
        <v>30186</v>
      </c>
      <c r="F4906" s="325">
        <v>33222</v>
      </c>
      <c r="H4906" s="324" t="s">
        <v>6810</v>
      </c>
    </row>
    <row r="4907" spans="1:8" ht="14.45" customHeight="1" x14ac:dyDescent="0.2">
      <c r="A4907" s="324">
        <v>5177</v>
      </c>
      <c r="B4907" s="324">
        <v>517701</v>
      </c>
      <c r="C4907" s="326" t="s">
        <v>6809</v>
      </c>
      <c r="D4907" s="326" t="s">
        <v>6808</v>
      </c>
      <c r="E4907" s="325">
        <v>30180</v>
      </c>
      <c r="F4907" s="325">
        <v>30773</v>
      </c>
      <c r="H4907" s="324" t="s">
        <v>6807</v>
      </c>
    </row>
    <row r="4908" spans="1:8" ht="14.45" customHeight="1" x14ac:dyDescent="0.2">
      <c r="A4908" s="324">
        <v>4239</v>
      </c>
      <c r="B4908" s="324">
        <v>423902</v>
      </c>
      <c r="C4908" s="326" t="s">
        <v>4639</v>
      </c>
      <c r="D4908" s="326" t="s">
        <v>6806</v>
      </c>
      <c r="E4908" s="325">
        <v>30173</v>
      </c>
      <c r="F4908" s="325">
        <v>31625</v>
      </c>
      <c r="H4908" s="324" t="s">
        <v>6805</v>
      </c>
    </row>
    <row r="4909" spans="1:8" ht="14.45" customHeight="1" x14ac:dyDescent="0.2">
      <c r="A4909" s="324">
        <v>4303</v>
      </c>
      <c r="B4909" s="324">
        <v>430306</v>
      </c>
      <c r="C4909" s="326" t="s">
        <v>6804</v>
      </c>
      <c r="D4909" s="326" t="s">
        <v>4250</v>
      </c>
      <c r="E4909" s="325">
        <v>30173</v>
      </c>
      <c r="F4909" s="325">
        <v>30484</v>
      </c>
      <c r="H4909" s="324" t="s">
        <v>6483</v>
      </c>
    </row>
    <row r="4910" spans="1:8" ht="14.45" customHeight="1" x14ac:dyDescent="0.2">
      <c r="A4910" s="324">
        <v>5130</v>
      </c>
      <c r="B4910" s="324">
        <v>513001</v>
      </c>
      <c r="C4910" s="326" t="s">
        <v>6803</v>
      </c>
      <c r="D4910" s="326" t="s">
        <v>6802</v>
      </c>
      <c r="E4910" s="325">
        <v>30167</v>
      </c>
      <c r="F4910" s="325">
        <v>30225</v>
      </c>
      <c r="H4910" s="324" t="s">
        <v>6801</v>
      </c>
    </row>
    <row r="4911" spans="1:8" ht="14.45" customHeight="1" x14ac:dyDescent="0.2">
      <c r="A4911" s="324">
        <v>4248</v>
      </c>
      <c r="B4911" s="324">
        <v>424802</v>
      </c>
      <c r="C4911" s="326" t="s">
        <v>6800</v>
      </c>
      <c r="D4911" s="326" t="s">
        <v>6799</v>
      </c>
      <c r="E4911" s="325">
        <v>30164</v>
      </c>
      <c r="F4911" s="325">
        <v>31138</v>
      </c>
      <c r="H4911" s="324" t="s">
        <v>6798</v>
      </c>
    </row>
    <row r="4912" spans="1:8" ht="14.45" customHeight="1" x14ac:dyDescent="0.2">
      <c r="A4912" s="324">
        <v>4527</v>
      </c>
      <c r="B4912" s="324">
        <v>452703</v>
      </c>
      <c r="C4912" s="326" t="s">
        <v>6797</v>
      </c>
      <c r="D4912" s="326" t="s">
        <v>6792</v>
      </c>
      <c r="E4912" s="325">
        <v>30164</v>
      </c>
      <c r="F4912" s="325">
        <v>31291</v>
      </c>
      <c r="H4912" s="324" t="s">
        <v>6796</v>
      </c>
    </row>
    <row r="4913" spans="1:8" ht="14.45" customHeight="1" x14ac:dyDescent="0.2">
      <c r="A4913" s="324">
        <v>4531</v>
      </c>
      <c r="B4913" s="324">
        <v>453104</v>
      </c>
      <c r="C4913" s="326" t="s">
        <v>6795</v>
      </c>
      <c r="D4913" s="326" t="s">
        <v>5703</v>
      </c>
      <c r="E4913" s="325">
        <v>30164</v>
      </c>
      <c r="F4913" s="325">
        <v>31291</v>
      </c>
      <c r="H4913" s="324" t="s">
        <v>6794</v>
      </c>
    </row>
    <row r="4914" spans="1:8" ht="14.45" customHeight="1" x14ac:dyDescent="0.2">
      <c r="A4914" s="324">
        <v>4601</v>
      </c>
      <c r="B4914" s="324">
        <v>460103</v>
      </c>
      <c r="C4914" s="326" t="s">
        <v>6793</v>
      </c>
      <c r="D4914" s="326" t="s">
        <v>6792</v>
      </c>
      <c r="E4914" s="325">
        <v>30164</v>
      </c>
      <c r="F4914" s="325">
        <v>31291</v>
      </c>
      <c r="H4914" s="324" t="s">
        <v>6791</v>
      </c>
    </row>
    <row r="4915" spans="1:8" ht="14.45" customHeight="1" x14ac:dyDescent="0.2">
      <c r="A4915" s="324">
        <v>5021</v>
      </c>
      <c r="B4915" s="324">
        <v>502102</v>
      </c>
      <c r="C4915" s="326" t="s">
        <v>6790</v>
      </c>
      <c r="D4915" s="326" t="s">
        <v>3897</v>
      </c>
      <c r="E4915" s="325">
        <v>30164</v>
      </c>
      <c r="F4915" s="325">
        <v>38017</v>
      </c>
      <c r="H4915" s="324" t="s">
        <v>6789</v>
      </c>
    </row>
    <row r="4916" spans="1:8" ht="14.45" customHeight="1" x14ac:dyDescent="0.2">
      <c r="A4916" s="324">
        <v>5109</v>
      </c>
      <c r="B4916" s="324">
        <v>510902</v>
      </c>
      <c r="C4916" s="326" t="s">
        <v>3974</v>
      </c>
      <c r="D4916" s="326" t="s">
        <v>3897</v>
      </c>
      <c r="E4916" s="325">
        <v>30164</v>
      </c>
      <c r="F4916" s="325">
        <v>38017</v>
      </c>
      <c r="H4916" s="324" t="s">
        <v>6789</v>
      </c>
    </row>
    <row r="4917" spans="1:8" ht="14.45" customHeight="1" x14ac:dyDescent="0.2">
      <c r="A4917" s="324">
        <v>4970</v>
      </c>
      <c r="B4917" s="324">
        <v>497002</v>
      </c>
      <c r="C4917" s="326" t="s">
        <v>5209</v>
      </c>
      <c r="D4917" s="326" t="s">
        <v>4394</v>
      </c>
      <c r="E4917" s="325">
        <v>30134</v>
      </c>
      <c r="F4917" s="325">
        <v>31717</v>
      </c>
      <c r="H4917" s="324" t="s">
        <v>6594</v>
      </c>
    </row>
    <row r="4918" spans="1:8" ht="14.45" customHeight="1" x14ac:dyDescent="0.2">
      <c r="A4918" s="324">
        <v>4250</v>
      </c>
      <c r="B4918" s="324">
        <v>425004</v>
      </c>
      <c r="C4918" s="326" t="s">
        <v>6788</v>
      </c>
      <c r="D4918" s="326" t="s">
        <v>5794</v>
      </c>
      <c r="E4918" s="325">
        <v>30133</v>
      </c>
      <c r="F4918" s="325">
        <v>31017</v>
      </c>
      <c r="H4918" s="324" t="s">
        <v>6787</v>
      </c>
    </row>
    <row r="4919" spans="1:8" ht="14.45" customHeight="1" x14ac:dyDescent="0.2">
      <c r="A4919" s="324">
        <v>4306</v>
      </c>
      <c r="B4919" s="324">
        <v>430603</v>
      </c>
      <c r="C4919" s="326" t="s">
        <v>6786</v>
      </c>
      <c r="D4919" s="326" t="s">
        <v>4394</v>
      </c>
      <c r="E4919" s="325">
        <v>30133</v>
      </c>
      <c r="F4919" s="325">
        <v>30317</v>
      </c>
      <c r="H4919" s="324" t="s">
        <v>6785</v>
      </c>
    </row>
    <row r="4920" spans="1:8" ht="14.45" customHeight="1" x14ac:dyDescent="0.2">
      <c r="A4920" s="324">
        <v>4379</v>
      </c>
      <c r="B4920" s="324">
        <v>437903</v>
      </c>
      <c r="C4920" s="326" t="s">
        <v>6784</v>
      </c>
      <c r="D4920" s="326" t="s">
        <v>4394</v>
      </c>
      <c r="E4920" s="325">
        <v>30133</v>
      </c>
      <c r="F4920" s="325">
        <v>30317</v>
      </c>
      <c r="H4920" s="324" t="s">
        <v>6783</v>
      </c>
    </row>
    <row r="4921" spans="1:8" ht="14.45" customHeight="1" x14ac:dyDescent="0.2">
      <c r="A4921" s="324">
        <v>4439</v>
      </c>
      <c r="B4921" s="324">
        <v>443904</v>
      </c>
      <c r="C4921" s="326" t="s">
        <v>5104</v>
      </c>
      <c r="D4921" s="326" t="s">
        <v>4394</v>
      </c>
      <c r="E4921" s="325">
        <v>30133</v>
      </c>
      <c r="F4921" s="325">
        <v>30317</v>
      </c>
      <c r="H4921" s="324" t="s">
        <v>6782</v>
      </c>
    </row>
    <row r="4922" spans="1:8" ht="14.45" customHeight="1" x14ac:dyDescent="0.2">
      <c r="A4922" s="324">
        <v>4580</v>
      </c>
      <c r="B4922" s="324">
        <v>458003</v>
      </c>
      <c r="C4922" s="326" t="s">
        <v>6781</v>
      </c>
      <c r="D4922" s="326" t="s">
        <v>4394</v>
      </c>
      <c r="E4922" s="325">
        <v>30133</v>
      </c>
      <c r="F4922" s="325">
        <v>30317</v>
      </c>
      <c r="H4922" s="324" t="s">
        <v>6780</v>
      </c>
    </row>
    <row r="4923" spans="1:8" ht="14.45" customHeight="1" x14ac:dyDescent="0.2">
      <c r="A4923" s="324">
        <v>4593</v>
      </c>
      <c r="B4923" s="324">
        <v>459303</v>
      </c>
      <c r="C4923" s="326" t="s">
        <v>6779</v>
      </c>
      <c r="D4923" s="326" t="s">
        <v>4394</v>
      </c>
      <c r="E4923" s="325">
        <v>30133</v>
      </c>
      <c r="F4923" s="325">
        <v>30317</v>
      </c>
      <c r="H4923" s="324" t="s">
        <v>6778</v>
      </c>
    </row>
    <row r="4924" spans="1:8" ht="14.45" customHeight="1" x14ac:dyDescent="0.2">
      <c r="A4924" s="324">
        <v>5067</v>
      </c>
      <c r="B4924" s="324">
        <v>506703</v>
      </c>
      <c r="C4924" s="326" t="s">
        <v>6777</v>
      </c>
      <c r="D4924" s="326" t="s">
        <v>4394</v>
      </c>
      <c r="E4924" s="325">
        <v>30133</v>
      </c>
      <c r="F4924" s="325">
        <v>30317</v>
      </c>
      <c r="H4924" s="324" t="s">
        <v>6776</v>
      </c>
    </row>
    <row r="4925" spans="1:8" ht="14.45" customHeight="1" x14ac:dyDescent="0.2">
      <c r="A4925" s="324">
        <v>5168</v>
      </c>
      <c r="B4925" s="324">
        <v>516802</v>
      </c>
      <c r="C4925" s="326" t="s">
        <v>6570</v>
      </c>
      <c r="D4925" s="326" t="s">
        <v>4394</v>
      </c>
      <c r="E4925" s="325">
        <v>30117</v>
      </c>
      <c r="F4925" s="325">
        <v>31594</v>
      </c>
      <c r="H4925" s="324" t="s">
        <v>6775</v>
      </c>
    </row>
    <row r="4926" spans="1:8" ht="14.45" customHeight="1" x14ac:dyDescent="0.2">
      <c r="A4926" s="324">
        <v>4781</v>
      </c>
      <c r="B4926" s="324">
        <v>478103</v>
      </c>
      <c r="C4926" s="326" t="s">
        <v>6774</v>
      </c>
      <c r="D4926" s="326" t="s">
        <v>6773</v>
      </c>
      <c r="E4926" s="325">
        <v>30110</v>
      </c>
      <c r="F4926" s="325">
        <v>31321</v>
      </c>
      <c r="H4926" s="324" t="s">
        <v>6772</v>
      </c>
    </row>
    <row r="4927" spans="1:8" ht="14.45" customHeight="1" x14ac:dyDescent="0.2">
      <c r="A4927" s="324">
        <v>4006</v>
      </c>
      <c r="B4927" s="324">
        <v>400604</v>
      </c>
      <c r="C4927" s="326" t="s">
        <v>6111</v>
      </c>
      <c r="D4927" s="326" t="s">
        <v>3797</v>
      </c>
      <c r="E4927" s="325">
        <v>30103</v>
      </c>
      <c r="F4927" s="325">
        <v>32203</v>
      </c>
      <c r="H4927" s="324" t="s">
        <v>4073</v>
      </c>
    </row>
    <row r="4928" spans="1:8" ht="14.45" customHeight="1" x14ac:dyDescent="0.2">
      <c r="A4928" s="324">
        <v>4125</v>
      </c>
      <c r="B4928" s="324">
        <v>412505</v>
      </c>
      <c r="C4928" s="326" t="s">
        <v>6064</v>
      </c>
      <c r="D4928" s="326" t="s">
        <v>3916</v>
      </c>
      <c r="E4928" s="325">
        <v>30103</v>
      </c>
      <c r="F4928" s="325">
        <v>31413</v>
      </c>
      <c r="H4928" s="324" t="s">
        <v>4557</v>
      </c>
    </row>
    <row r="4929" spans="1:8" ht="14.45" customHeight="1" x14ac:dyDescent="0.2">
      <c r="A4929" s="324">
        <v>4235</v>
      </c>
      <c r="B4929" s="324">
        <v>423503</v>
      </c>
      <c r="C4929" s="326" t="s">
        <v>6771</v>
      </c>
      <c r="D4929" s="326" t="s">
        <v>3876</v>
      </c>
      <c r="E4929" s="325">
        <v>30103</v>
      </c>
      <c r="F4929" s="325">
        <v>30256</v>
      </c>
      <c r="H4929" s="324" t="s">
        <v>6770</v>
      </c>
    </row>
    <row r="4930" spans="1:8" ht="14.45" customHeight="1" x14ac:dyDescent="0.2">
      <c r="A4930" s="324">
        <v>4268</v>
      </c>
      <c r="B4930" s="324">
        <v>426803</v>
      </c>
      <c r="C4930" s="326" t="s">
        <v>6769</v>
      </c>
      <c r="D4930" s="326" t="s">
        <v>6525</v>
      </c>
      <c r="E4930" s="325">
        <v>30103</v>
      </c>
      <c r="F4930" s="325">
        <v>31138</v>
      </c>
      <c r="H4930" s="324" t="s">
        <v>6768</v>
      </c>
    </row>
    <row r="4931" spans="1:8" ht="14.45" customHeight="1" x14ac:dyDescent="0.2">
      <c r="A4931" s="324">
        <v>4328</v>
      </c>
      <c r="B4931" s="324">
        <v>432803</v>
      </c>
      <c r="C4931" s="326" t="s">
        <v>172</v>
      </c>
      <c r="D4931" s="326" t="s">
        <v>3797</v>
      </c>
      <c r="E4931" s="325">
        <v>30103</v>
      </c>
      <c r="F4931" s="325">
        <v>38442</v>
      </c>
      <c r="H4931" s="324" t="s">
        <v>4073</v>
      </c>
    </row>
    <row r="4932" spans="1:8" ht="14.45" customHeight="1" x14ac:dyDescent="0.2">
      <c r="A4932" s="324">
        <v>4562</v>
      </c>
      <c r="B4932" s="324">
        <v>456204</v>
      </c>
      <c r="C4932" s="326" t="s">
        <v>5848</v>
      </c>
      <c r="D4932" s="326" t="s">
        <v>3797</v>
      </c>
      <c r="E4932" s="325">
        <v>30103</v>
      </c>
      <c r="F4932" s="325">
        <v>36922</v>
      </c>
      <c r="H4932" s="324" t="s">
        <v>4073</v>
      </c>
    </row>
    <row r="4933" spans="1:8" ht="14.45" customHeight="1" x14ac:dyDescent="0.2">
      <c r="A4933" s="324">
        <v>4731</v>
      </c>
      <c r="B4933" s="324">
        <v>473105</v>
      </c>
      <c r="C4933" s="326" t="s">
        <v>5987</v>
      </c>
      <c r="D4933" s="326" t="s">
        <v>3777</v>
      </c>
      <c r="E4933" s="325">
        <v>30103</v>
      </c>
      <c r="F4933" s="325">
        <v>31413</v>
      </c>
      <c r="H4933" s="324" t="s">
        <v>6767</v>
      </c>
    </row>
    <row r="4934" spans="1:8" ht="14.45" customHeight="1" x14ac:dyDescent="0.2">
      <c r="A4934" s="324">
        <v>4825</v>
      </c>
      <c r="B4934" s="324">
        <v>482504</v>
      </c>
      <c r="C4934" s="326" t="s">
        <v>6766</v>
      </c>
      <c r="D4934" s="326" t="s">
        <v>3797</v>
      </c>
      <c r="E4934" s="325">
        <v>30103</v>
      </c>
      <c r="F4934" s="325">
        <v>31868</v>
      </c>
      <c r="H4934" s="324" t="s">
        <v>5730</v>
      </c>
    </row>
    <row r="4935" spans="1:8" ht="14.45" customHeight="1" x14ac:dyDescent="0.2">
      <c r="A4935" s="324">
        <v>4835</v>
      </c>
      <c r="B4935" s="324">
        <v>483506</v>
      </c>
      <c r="C4935" s="326" t="s">
        <v>6071</v>
      </c>
      <c r="D4935" s="326" t="s">
        <v>5236</v>
      </c>
      <c r="E4935" s="325">
        <v>30103</v>
      </c>
      <c r="F4935" s="325">
        <v>30376</v>
      </c>
      <c r="H4935" s="324" t="s">
        <v>6765</v>
      </c>
    </row>
    <row r="4936" spans="1:8" ht="14.45" customHeight="1" x14ac:dyDescent="0.2">
      <c r="A4936" s="324">
        <v>4852</v>
      </c>
      <c r="B4936" s="324">
        <v>485204</v>
      </c>
      <c r="C4936" s="326" t="s">
        <v>6764</v>
      </c>
      <c r="D4936" s="326" t="s">
        <v>3797</v>
      </c>
      <c r="E4936" s="325">
        <v>30103</v>
      </c>
      <c r="F4936" s="325">
        <v>31868</v>
      </c>
      <c r="H4936" s="324" t="s">
        <v>5798</v>
      </c>
    </row>
    <row r="4937" spans="1:8" ht="14.45" customHeight="1" x14ac:dyDescent="0.2">
      <c r="A4937" s="324">
        <v>4855</v>
      </c>
      <c r="B4937" s="324">
        <v>485504</v>
      </c>
      <c r="C4937" s="326" t="s">
        <v>6763</v>
      </c>
      <c r="D4937" s="326" t="s">
        <v>3797</v>
      </c>
      <c r="E4937" s="325">
        <v>30103</v>
      </c>
      <c r="F4937" s="325">
        <v>31868</v>
      </c>
      <c r="H4937" s="324" t="s">
        <v>5757</v>
      </c>
    </row>
    <row r="4938" spans="1:8" ht="14.45" customHeight="1" x14ac:dyDescent="0.2">
      <c r="A4938" s="324">
        <v>4863</v>
      </c>
      <c r="B4938" s="324">
        <v>486304</v>
      </c>
      <c r="C4938" s="326" t="s">
        <v>6762</v>
      </c>
      <c r="D4938" s="326" t="s">
        <v>3797</v>
      </c>
      <c r="E4938" s="325">
        <v>30103</v>
      </c>
      <c r="F4938" s="325">
        <v>31868</v>
      </c>
      <c r="H4938" s="324" t="s">
        <v>5751</v>
      </c>
    </row>
    <row r="4939" spans="1:8" ht="14.45" customHeight="1" x14ac:dyDescent="0.2">
      <c r="A4939" s="324">
        <v>4865</v>
      </c>
      <c r="B4939" s="324">
        <v>486503</v>
      </c>
      <c r="C4939" s="326" t="s">
        <v>5946</v>
      </c>
      <c r="D4939" s="326" t="s">
        <v>3797</v>
      </c>
      <c r="E4939" s="325">
        <v>30103</v>
      </c>
      <c r="F4939" s="325">
        <v>38503</v>
      </c>
      <c r="H4939" s="324" t="s">
        <v>4073</v>
      </c>
    </row>
    <row r="4940" spans="1:8" ht="14.45" customHeight="1" x14ac:dyDescent="0.2">
      <c r="A4940" s="324">
        <v>4938</v>
      </c>
      <c r="B4940" s="324">
        <v>493803</v>
      </c>
      <c r="C4940" s="326" t="s">
        <v>6761</v>
      </c>
      <c r="D4940" s="326" t="s">
        <v>3797</v>
      </c>
      <c r="E4940" s="325">
        <v>30103</v>
      </c>
      <c r="F4940" s="325">
        <v>32568</v>
      </c>
      <c r="H4940" s="324" t="s">
        <v>6760</v>
      </c>
    </row>
    <row r="4941" spans="1:8" ht="14.45" customHeight="1" x14ac:dyDescent="0.2">
      <c r="A4941" s="324">
        <v>4942</v>
      </c>
      <c r="B4941" s="324">
        <v>494204</v>
      </c>
      <c r="C4941" s="326" t="s">
        <v>6059</v>
      </c>
      <c r="D4941" s="326" t="s">
        <v>3916</v>
      </c>
      <c r="E4941" s="325">
        <v>30081</v>
      </c>
      <c r="F4941" s="325">
        <v>32234</v>
      </c>
      <c r="H4941" s="324" t="s">
        <v>6759</v>
      </c>
    </row>
    <row r="4942" spans="1:8" ht="14.45" customHeight="1" x14ac:dyDescent="0.2">
      <c r="A4942" s="324">
        <v>4383</v>
      </c>
      <c r="B4942" s="324">
        <v>438303</v>
      </c>
      <c r="C4942" s="326" t="s">
        <v>6758</v>
      </c>
      <c r="D4942" s="326" t="s">
        <v>6757</v>
      </c>
      <c r="E4942" s="325">
        <v>30072</v>
      </c>
      <c r="F4942" s="325">
        <v>31625</v>
      </c>
      <c r="H4942" s="324" t="s">
        <v>6756</v>
      </c>
    </row>
    <row r="4943" spans="1:8" ht="14.45" customHeight="1" x14ac:dyDescent="0.2">
      <c r="A4943" s="324">
        <v>4646</v>
      </c>
      <c r="B4943" s="324">
        <v>464604</v>
      </c>
      <c r="C4943" s="326" t="s">
        <v>6393</v>
      </c>
      <c r="D4943" s="326" t="s">
        <v>6755</v>
      </c>
      <c r="E4943" s="325">
        <v>30072</v>
      </c>
      <c r="F4943" s="325">
        <v>30895</v>
      </c>
      <c r="H4943" s="324" t="s">
        <v>6754</v>
      </c>
    </row>
    <row r="4944" spans="1:8" ht="14.45" customHeight="1" x14ac:dyDescent="0.2">
      <c r="A4944" s="324">
        <v>4757</v>
      </c>
      <c r="B4944" s="324">
        <v>475702</v>
      </c>
      <c r="C4944" s="326" t="s">
        <v>3970</v>
      </c>
      <c r="D4944" s="326" t="s">
        <v>4394</v>
      </c>
      <c r="E4944" s="325">
        <v>30072</v>
      </c>
      <c r="F4944" s="325">
        <v>30468</v>
      </c>
      <c r="H4944" s="324" t="s">
        <v>6753</v>
      </c>
    </row>
    <row r="4945" spans="1:8" ht="14.45" customHeight="1" x14ac:dyDescent="0.2">
      <c r="A4945" s="324">
        <v>4949</v>
      </c>
      <c r="B4945" s="324">
        <v>494905</v>
      </c>
      <c r="C4945" s="326" t="s">
        <v>6364</v>
      </c>
      <c r="D4945" s="326" t="s">
        <v>4394</v>
      </c>
      <c r="E4945" s="325">
        <v>30072</v>
      </c>
      <c r="F4945" s="325">
        <v>30468</v>
      </c>
      <c r="H4945" s="324" t="s">
        <v>6752</v>
      </c>
    </row>
    <row r="4946" spans="1:8" ht="14.45" customHeight="1" x14ac:dyDescent="0.2">
      <c r="A4946" s="324">
        <v>5001</v>
      </c>
      <c r="B4946" s="324">
        <v>500102</v>
      </c>
      <c r="C4946" s="326" t="s">
        <v>6751</v>
      </c>
      <c r="D4946" s="326" t="s">
        <v>4394</v>
      </c>
      <c r="E4946" s="325">
        <v>30072</v>
      </c>
      <c r="F4946" s="325">
        <v>30468</v>
      </c>
      <c r="H4946" s="324" t="s">
        <v>6750</v>
      </c>
    </row>
    <row r="4947" spans="1:8" ht="14.45" customHeight="1" x14ac:dyDescent="0.2">
      <c r="A4947" s="324">
        <v>5159</v>
      </c>
      <c r="B4947" s="324">
        <v>515902</v>
      </c>
      <c r="C4947" s="326" t="s">
        <v>6400</v>
      </c>
      <c r="D4947" s="326" t="s">
        <v>4394</v>
      </c>
      <c r="E4947" s="325">
        <v>30072</v>
      </c>
      <c r="F4947" s="325">
        <v>30468</v>
      </c>
      <c r="H4947" s="324" t="s">
        <v>6749</v>
      </c>
    </row>
    <row r="4948" spans="1:8" ht="14.45" customHeight="1" x14ac:dyDescent="0.2">
      <c r="A4948" s="324">
        <v>4506</v>
      </c>
      <c r="B4948" s="324">
        <v>450602</v>
      </c>
      <c r="C4948" s="326" t="s">
        <v>4268</v>
      </c>
      <c r="D4948" s="326" t="s">
        <v>3867</v>
      </c>
      <c r="E4948" s="325">
        <v>30042</v>
      </c>
      <c r="F4948" s="325">
        <v>30477</v>
      </c>
      <c r="H4948" s="324" t="s">
        <v>4267</v>
      </c>
    </row>
    <row r="4949" spans="1:8" ht="14.45" customHeight="1" x14ac:dyDescent="0.2">
      <c r="A4949" s="324">
        <v>4426</v>
      </c>
      <c r="B4949" s="324">
        <v>442605</v>
      </c>
      <c r="C4949" s="326" t="s">
        <v>6476</v>
      </c>
      <c r="D4949" s="326" t="s">
        <v>4818</v>
      </c>
      <c r="E4949" s="325">
        <v>30013</v>
      </c>
      <c r="F4949" s="325">
        <v>30515</v>
      </c>
      <c r="H4949" s="324" t="s">
        <v>6475</v>
      </c>
    </row>
    <row r="4950" spans="1:8" ht="14.45" customHeight="1" x14ac:dyDescent="0.2">
      <c r="A4950" s="324">
        <v>4495</v>
      </c>
      <c r="B4950" s="324">
        <v>449503</v>
      </c>
      <c r="C4950" s="326" t="s">
        <v>6748</v>
      </c>
      <c r="D4950" s="326" t="s">
        <v>4394</v>
      </c>
      <c r="E4950" s="325">
        <v>30011</v>
      </c>
      <c r="F4950" s="325">
        <v>35582</v>
      </c>
      <c r="H4950" s="324" t="s">
        <v>6747</v>
      </c>
    </row>
    <row r="4951" spans="1:8" ht="14.45" customHeight="1" x14ac:dyDescent="0.2">
      <c r="A4951" s="324">
        <v>5175</v>
      </c>
      <c r="B4951" s="324">
        <v>517501</v>
      </c>
      <c r="C4951" s="326" t="s">
        <v>6746</v>
      </c>
      <c r="D4951" s="326" t="s">
        <v>6745</v>
      </c>
      <c r="E4951" s="325">
        <v>30005</v>
      </c>
      <c r="F4951" s="325">
        <v>31778</v>
      </c>
      <c r="G4951" s="324">
        <v>1427154897</v>
      </c>
      <c r="H4951" s="324" t="s">
        <v>6744</v>
      </c>
    </row>
    <row r="4952" spans="1:8" ht="14.45" customHeight="1" x14ac:dyDescent="0.2">
      <c r="A4952" s="324">
        <v>4660</v>
      </c>
      <c r="B4952" s="324">
        <v>466001</v>
      </c>
      <c r="C4952" s="326" t="s">
        <v>4057</v>
      </c>
      <c r="D4952" s="326" t="s">
        <v>4056</v>
      </c>
      <c r="E4952" s="325">
        <v>29984</v>
      </c>
      <c r="F4952" s="325">
        <v>31291</v>
      </c>
      <c r="H4952" s="324" t="s">
        <v>4055</v>
      </c>
    </row>
    <row r="4953" spans="1:8" ht="14.45" customHeight="1" x14ac:dyDescent="0.2">
      <c r="A4953" s="324">
        <v>4725</v>
      </c>
      <c r="B4953" s="324">
        <v>472503</v>
      </c>
      <c r="C4953" s="326" t="s">
        <v>4024</v>
      </c>
      <c r="E4953" s="325">
        <v>29983</v>
      </c>
      <c r="F4953" s="325">
        <v>31107</v>
      </c>
      <c r="H4953" s="324" t="s">
        <v>6743</v>
      </c>
    </row>
    <row r="4954" spans="1:8" ht="14.45" customHeight="1" x14ac:dyDescent="0.2">
      <c r="A4954" s="324">
        <v>4773</v>
      </c>
      <c r="B4954" s="324">
        <v>477303</v>
      </c>
      <c r="C4954" s="326" t="s">
        <v>6167</v>
      </c>
      <c r="D4954" s="326" t="s">
        <v>4229</v>
      </c>
      <c r="E4954" s="325">
        <v>29983</v>
      </c>
      <c r="F4954" s="325">
        <v>37164</v>
      </c>
      <c r="H4954" s="324" t="s">
        <v>6460</v>
      </c>
    </row>
    <row r="4955" spans="1:8" ht="14.45" customHeight="1" x14ac:dyDescent="0.2">
      <c r="A4955" s="324">
        <v>5161</v>
      </c>
      <c r="B4955" s="324">
        <v>516102</v>
      </c>
      <c r="C4955" s="326" t="s">
        <v>6440</v>
      </c>
      <c r="D4955" s="326" t="s">
        <v>4229</v>
      </c>
      <c r="E4955" s="325">
        <v>29983</v>
      </c>
      <c r="F4955" s="325">
        <v>37164</v>
      </c>
      <c r="H4955" s="324" t="s">
        <v>6460</v>
      </c>
    </row>
    <row r="4956" spans="1:8" ht="14.45" customHeight="1" x14ac:dyDescent="0.2">
      <c r="A4956" s="324">
        <v>4067</v>
      </c>
      <c r="B4956" s="324">
        <v>406703</v>
      </c>
      <c r="C4956" s="326" t="s">
        <v>5107</v>
      </c>
      <c r="D4956" s="326" t="s">
        <v>5816</v>
      </c>
      <c r="E4956" s="325">
        <v>29952</v>
      </c>
      <c r="F4956" s="325">
        <v>30651</v>
      </c>
      <c r="H4956" s="324" t="s">
        <v>6742</v>
      </c>
    </row>
    <row r="4957" spans="1:8" ht="14.45" customHeight="1" x14ac:dyDescent="0.2">
      <c r="A4957" s="324">
        <v>4300</v>
      </c>
      <c r="B4957" s="324">
        <v>430003</v>
      </c>
      <c r="C4957" s="326" t="s">
        <v>4551</v>
      </c>
      <c r="D4957" s="326" t="s">
        <v>6124</v>
      </c>
      <c r="E4957" s="325">
        <v>29952</v>
      </c>
      <c r="F4957" s="325">
        <v>31625</v>
      </c>
      <c r="H4957" s="324" t="s">
        <v>6741</v>
      </c>
    </row>
    <row r="4958" spans="1:8" ht="14.45" customHeight="1" x14ac:dyDescent="0.2">
      <c r="A4958" s="324">
        <v>4551</v>
      </c>
      <c r="B4958" s="324">
        <v>455103</v>
      </c>
      <c r="C4958" s="326" t="s">
        <v>4192</v>
      </c>
      <c r="D4958" s="326" t="s">
        <v>6124</v>
      </c>
      <c r="E4958" s="325">
        <v>29952</v>
      </c>
      <c r="F4958" s="325">
        <v>31625</v>
      </c>
      <c r="H4958" s="324" t="s">
        <v>6740</v>
      </c>
    </row>
    <row r="4959" spans="1:8" ht="14.45" customHeight="1" x14ac:dyDescent="0.2">
      <c r="A4959" s="324">
        <v>4929</v>
      </c>
      <c r="B4959" s="324">
        <v>492906</v>
      </c>
      <c r="C4959" s="326" t="s">
        <v>6739</v>
      </c>
      <c r="D4959" s="326" t="s">
        <v>4611</v>
      </c>
      <c r="E4959" s="325">
        <v>29952</v>
      </c>
      <c r="F4959" s="325">
        <v>32509</v>
      </c>
      <c r="H4959" s="324" t="s">
        <v>4610</v>
      </c>
    </row>
    <row r="4960" spans="1:8" ht="14.45" customHeight="1" x14ac:dyDescent="0.2">
      <c r="A4960" s="324">
        <v>4391</v>
      </c>
      <c r="B4960" s="324">
        <v>439102</v>
      </c>
      <c r="C4960" s="326" t="s">
        <v>6738</v>
      </c>
      <c r="D4960" s="326" t="s">
        <v>4431</v>
      </c>
      <c r="E4960" s="325">
        <v>29951</v>
      </c>
      <c r="F4960" s="325">
        <v>31747</v>
      </c>
      <c r="H4960" s="324" t="s">
        <v>4430</v>
      </c>
    </row>
    <row r="4961" spans="1:8" ht="14.45" customHeight="1" x14ac:dyDescent="0.2">
      <c r="A4961" s="324">
        <v>4565</v>
      </c>
      <c r="B4961" s="324">
        <v>456503</v>
      </c>
      <c r="C4961" s="326" t="s">
        <v>6389</v>
      </c>
      <c r="D4961" s="326" t="s">
        <v>6387</v>
      </c>
      <c r="E4961" s="325">
        <v>29950</v>
      </c>
      <c r="F4961" s="325">
        <v>30320</v>
      </c>
      <c r="H4961" s="324" t="s">
        <v>6388</v>
      </c>
    </row>
    <row r="4962" spans="1:8" ht="14.45" customHeight="1" x14ac:dyDescent="0.2">
      <c r="A4962" s="324">
        <v>4779</v>
      </c>
      <c r="B4962" s="324">
        <v>477902</v>
      </c>
      <c r="C4962" s="326" t="s">
        <v>6737</v>
      </c>
      <c r="D4962" s="326" t="s">
        <v>3756</v>
      </c>
      <c r="E4962" s="325">
        <v>29921</v>
      </c>
      <c r="F4962" s="325">
        <v>31625</v>
      </c>
      <c r="H4962" s="324" t="s">
        <v>3755</v>
      </c>
    </row>
    <row r="4963" spans="1:8" ht="14.45" customHeight="1" x14ac:dyDescent="0.2">
      <c r="A4963" s="324">
        <v>4244</v>
      </c>
      <c r="B4963" s="324">
        <v>424402</v>
      </c>
      <c r="C4963" s="326" t="s">
        <v>4629</v>
      </c>
      <c r="D4963" s="326" t="s">
        <v>6736</v>
      </c>
      <c r="E4963" s="325">
        <v>29902</v>
      </c>
      <c r="F4963" s="325">
        <v>30773</v>
      </c>
      <c r="H4963" s="324" t="s">
        <v>6735</v>
      </c>
    </row>
    <row r="4964" spans="1:8" ht="14.45" customHeight="1" x14ac:dyDescent="0.2">
      <c r="A4964" s="324">
        <v>4235</v>
      </c>
      <c r="B4964" s="324">
        <v>423502</v>
      </c>
      <c r="C4964" s="326" t="s">
        <v>4641</v>
      </c>
      <c r="D4964" s="326" t="s">
        <v>6734</v>
      </c>
      <c r="E4964" s="325">
        <v>29891</v>
      </c>
      <c r="F4964" s="325">
        <v>30103</v>
      </c>
      <c r="H4964" s="324" t="s">
        <v>6733</v>
      </c>
    </row>
    <row r="4965" spans="1:8" ht="14.45" customHeight="1" x14ac:dyDescent="0.2">
      <c r="A4965" s="324">
        <v>4376</v>
      </c>
      <c r="B4965" s="324">
        <v>437602</v>
      </c>
      <c r="C4965" s="326" t="s">
        <v>4449</v>
      </c>
      <c r="D4965" s="326" t="s">
        <v>6730</v>
      </c>
      <c r="E4965" s="325">
        <v>29891</v>
      </c>
      <c r="F4965" s="325">
        <v>40968</v>
      </c>
      <c r="G4965" s="324">
        <v>1811035124</v>
      </c>
      <c r="H4965" s="324" t="s">
        <v>6732</v>
      </c>
    </row>
    <row r="4966" spans="1:8" ht="14.45" customHeight="1" x14ac:dyDescent="0.2">
      <c r="A4966" s="324">
        <v>4649</v>
      </c>
      <c r="B4966" s="324">
        <v>464903</v>
      </c>
      <c r="C4966" s="326" t="s">
        <v>6731</v>
      </c>
      <c r="D4966" s="326" t="s">
        <v>3876</v>
      </c>
      <c r="E4966" s="325">
        <v>29891</v>
      </c>
      <c r="F4966" s="325">
        <v>30682</v>
      </c>
      <c r="H4966" s="324" t="s">
        <v>5854</v>
      </c>
    </row>
    <row r="4967" spans="1:8" ht="14.45" customHeight="1" x14ac:dyDescent="0.2">
      <c r="A4967" s="324">
        <v>4798</v>
      </c>
      <c r="B4967" s="324">
        <v>479802</v>
      </c>
      <c r="C4967" s="326" t="s">
        <v>6708</v>
      </c>
      <c r="D4967" s="326" t="s">
        <v>6730</v>
      </c>
      <c r="E4967" s="325">
        <v>29891</v>
      </c>
      <c r="F4967" s="325">
        <v>40968</v>
      </c>
      <c r="G4967" s="324">
        <v>1912917899</v>
      </c>
      <c r="H4967" s="324" t="s">
        <v>6729</v>
      </c>
    </row>
    <row r="4968" spans="1:8" ht="14.45" customHeight="1" x14ac:dyDescent="0.2">
      <c r="A4968" s="324">
        <v>4923</v>
      </c>
      <c r="B4968" s="324">
        <v>492301</v>
      </c>
      <c r="C4968" s="326" t="s">
        <v>5125</v>
      </c>
      <c r="D4968" s="326" t="s">
        <v>5124</v>
      </c>
      <c r="E4968" s="325">
        <v>29891</v>
      </c>
      <c r="F4968" s="325">
        <v>29891</v>
      </c>
      <c r="H4968" s="324" t="s">
        <v>5123</v>
      </c>
    </row>
    <row r="4969" spans="1:8" ht="14.45" customHeight="1" x14ac:dyDescent="0.2">
      <c r="A4969" s="324">
        <v>4993</v>
      </c>
      <c r="B4969" s="324">
        <v>499303</v>
      </c>
      <c r="C4969" s="326" t="s">
        <v>6728</v>
      </c>
      <c r="D4969" s="326" t="s">
        <v>3876</v>
      </c>
      <c r="E4969" s="325">
        <v>29891</v>
      </c>
      <c r="F4969" s="325">
        <v>30638</v>
      </c>
      <c r="H4969" s="324" t="s">
        <v>5672</v>
      </c>
    </row>
    <row r="4970" spans="1:8" ht="14.45" customHeight="1" x14ac:dyDescent="0.2">
      <c r="A4970" s="324">
        <v>4099</v>
      </c>
      <c r="B4970" s="324">
        <v>409902</v>
      </c>
      <c r="C4970" s="326" t="s">
        <v>6727</v>
      </c>
      <c r="D4970" s="326" t="s">
        <v>6727</v>
      </c>
      <c r="E4970" s="325">
        <v>29860</v>
      </c>
      <c r="F4970" s="325">
        <v>39140</v>
      </c>
      <c r="G4970" s="324">
        <v>1578560439</v>
      </c>
      <c r="H4970" s="324" t="s">
        <v>6726</v>
      </c>
    </row>
    <row r="4971" spans="1:8" ht="14.45" customHeight="1" x14ac:dyDescent="0.2">
      <c r="A4971" s="324">
        <v>4357</v>
      </c>
      <c r="B4971" s="324">
        <v>435703</v>
      </c>
      <c r="C4971" s="326" t="s">
        <v>4472</v>
      </c>
      <c r="D4971" s="326" t="s">
        <v>4818</v>
      </c>
      <c r="E4971" s="325">
        <v>29860</v>
      </c>
      <c r="F4971" s="325">
        <v>29948</v>
      </c>
      <c r="H4971" s="324" t="s">
        <v>6725</v>
      </c>
    </row>
    <row r="4972" spans="1:8" ht="14.45" customHeight="1" x14ac:dyDescent="0.2">
      <c r="A4972" s="324">
        <v>4893</v>
      </c>
      <c r="B4972" s="324">
        <v>489302</v>
      </c>
      <c r="C4972" s="326" t="s">
        <v>4899</v>
      </c>
      <c r="D4972" s="326" t="s">
        <v>4818</v>
      </c>
      <c r="E4972" s="325">
        <v>29860</v>
      </c>
      <c r="F4972" s="325">
        <v>30864</v>
      </c>
      <c r="H4972" s="324" t="s">
        <v>6724</v>
      </c>
    </row>
    <row r="4973" spans="1:8" ht="14.45" customHeight="1" x14ac:dyDescent="0.2">
      <c r="A4973" s="324">
        <v>5006</v>
      </c>
      <c r="B4973" s="324">
        <v>500603</v>
      </c>
      <c r="C4973" s="326" t="s">
        <v>6723</v>
      </c>
      <c r="D4973" s="326" t="s">
        <v>6722</v>
      </c>
      <c r="E4973" s="325">
        <v>29860</v>
      </c>
      <c r="F4973" s="325">
        <v>38898</v>
      </c>
      <c r="G4973" s="324" t="s">
        <v>6721</v>
      </c>
      <c r="H4973" s="324" t="s">
        <v>6720</v>
      </c>
    </row>
    <row r="4974" spans="1:8" ht="14.45" customHeight="1" x14ac:dyDescent="0.2">
      <c r="A4974" s="324">
        <v>4904</v>
      </c>
      <c r="B4974" s="324">
        <v>490404</v>
      </c>
      <c r="C4974" s="326" t="s">
        <v>6591</v>
      </c>
      <c r="E4974" s="325">
        <v>29853</v>
      </c>
      <c r="F4974" s="325">
        <v>29853</v>
      </c>
      <c r="H4974" s="324" t="s">
        <v>6590</v>
      </c>
    </row>
    <row r="4975" spans="1:8" ht="14.45" customHeight="1" x14ac:dyDescent="0.2">
      <c r="A4975" s="324">
        <v>4742</v>
      </c>
      <c r="B4975" s="324">
        <v>474202</v>
      </c>
      <c r="C4975" s="326" t="s">
        <v>6719</v>
      </c>
      <c r="D4975" s="326" t="s">
        <v>4394</v>
      </c>
      <c r="E4975" s="325">
        <v>29850</v>
      </c>
      <c r="F4975" s="325">
        <v>31594</v>
      </c>
      <c r="H4975" s="324" t="s">
        <v>6718</v>
      </c>
    </row>
    <row r="4976" spans="1:8" ht="14.45" customHeight="1" x14ac:dyDescent="0.2">
      <c r="A4976" s="324">
        <v>4013</v>
      </c>
      <c r="B4976" s="324">
        <v>401304</v>
      </c>
      <c r="C4976" s="326" t="s">
        <v>5331</v>
      </c>
      <c r="D4976" s="326" t="s">
        <v>4807</v>
      </c>
      <c r="E4976" s="325">
        <v>29830</v>
      </c>
      <c r="F4976" s="325">
        <v>30834</v>
      </c>
      <c r="H4976" s="324" t="s">
        <v>5859</v>
      </c>
    </row>
    <row r="4977" spans="1:8" ht="14.45" customHeight="1" x14ac:dyDescent="0.2">
      <c r="A4977" s="324">
        <v>4044</v>
      </c>
      <c r="B4977" s="324">
        <v>404404</v>
      </c>
      <c r="C4977" s="326" t="s">
        <v>4813</v>
      </c>
      <c r="D4977" s="326" t="s">
        <v>6717</v>
      </c>
      <c r="E4977" s="325">
        <v>29830</v>
      </c>
      <c r="F4977" s="325">
        <v>32174</v>
      </c>
      <c r="H4977" s="324" t="s">
        <v>6716</v>
      </c>
    </row>
    <row r="4978" spans="1:8" ht="14.45" customHeight="1" x14ac:dyDescent="0.2">
      <c r="A4978" s="324">
        <v>4102</v>
      </c>
      <c r="B4978" s="324">
        <v>410204</v>
      </c>
      <c r="C4978" s="326" t="s">
        <v>6175</v>
      </c>
      <c r="D4978" s="326" t="s">
        <v>4762</v>
      </c>
      <c r="E4978" s="325">
        <v>29830</v>
      </c>
      <c r="F4978" s="325">
        <v>33817</v>
      </c>
      <c r="H4978" s="324" t="s">
        <v>6174</v>
      </c>
    </row>
    <row r="4979" spans="1:8" ht="14.45" customHeight="1" x14ac:dyDescent="0.2">
      <c r="A4979" s="324">
        <v>4358</v>
      </c>
      <c r="B4979" s="324">
        <v>435803</v>
      </c>
      <c r="C4979" s="326" t="s">
        <v>4471</v>
      </c>
      <c r="D4979" s="326" t="s">
        <v>6715</v>
      </c>
      <c r="E4979" s="325">
        <v>29830</v>
      </c>
      <c r="F4979" s="325">
        <v>30748</v>
      </c>
      <c r="H4979" s="324" t="s">
        <v>6714</v>
      </c>
    </row>
    <row r="4980" spans="1:8" ht="14.45" customHeight="1" x14ac:dyDescent="0.2">
      <c r="A4980" s="324">
        <v>4992</v>
      </c>
      <c r="B4980" s="324">
        <v>499202</v>
      </c>
      <c r="C4980" s="326" t="s">
        <v>6713</v>
      </c>
      <c r="D4980" s="326" t="s">
        <v>6712</v>
      </c>
      <c r="E4980" s="325">
        <v>29830</v>
      </c>
      <c r="F4980" s="325">
        <v>31413</v>
      </c>
      <c r="H4980" s="324" t="s">
        <v>6711</v>
      </c>
    </row>
    <row r="4981" spans="1:8" ht="14.45" customHeight="1" x14ac:dyDescent="0.2">
      <c r="A4981" s="324">
        <v>4533</v>
      </c>
      <c r="B4981" s="324">
        <v>453302</v>
      </c>
      <c r="C4981" s="326" t="s">
        <v>6710</v>
      </c>
      <c r="D4981" s="326" t="s">
        <v>4818</v>
      </c>
      <c r="E4981" s="325">
        <v>29822</v>
      </c>
      <c r="F4981" s="325">
        <v>30515</v>
      </c>
      <c r="H4981" s="324" t="s">
        <v>6709</v>
      </c>
    </row>
    <row r="4982" spans="1:8" ht="14.45" customHeight="1" x14ac:dyDescent="0.2">
      <c r="A4982" s="324">
        <v>4798</v>
      </c>
      <c r="B4982" s="324">
        <v>479801</v>
      </c>
      <c r="C4982" s="326" t="s">
        <v>6708</v>
      </c>
      <c r="D4982" s="326" t="s">
        <v>6707</v>
      </c>
      <c r="E4982" s="325">
        <v>29822</v>
      </c>
      <c r="F4982" s="325">
        <v>29891</v>
      </c>
      <c r="H4982" s="324" t="s">
        <v>6706</v>
      </c>
    </row>
    <row r="4983" spans="1:8" ht="14.45" customHeight="1" x14ac:dyDescent="0.2">
      <c r="A4983" s="324">
        <v>4721</v>
      </c>
      <c r="B4983" s="324">
        <v>472102</v>
      </c>
      <c r="C4983" s="326" t="s">
        <v>5180</v>
      </c>
      <c r="D4983" s="326" t="s">
        <v>4818</v>
      </c>
      <c r="E4983" s="325">
        <v>29819</v>
      </c>
      <c r="F4983" s="325">
        <v>30515</v>
      </c>
      <c r="H4983" s="324" t="s">
        <v>6705</v>
      </c>
    </row>
    <row r="4984" spans="1:8" ht="14.45" customHeight="1" x14ac:dyDescent="0.2">
      <c r="A4984" s="324">
        <v>4019</v>
      </c>
      <c r="B4984" s="324">
        <v>401903</v>
      </c>
      <c r="C4984" s="326" t="s">
        <v>6704</v>
      </c>
      <c r="D4984" s="326" t="s">
        <v>4250</v>
      </c>
      <c r="E4984" s="325">
        <v>29814</v>
      </c>
      <c r="F4984" s="325">
        <v>31594</v>
      </c>
      <c r="H4984" s="324" t="s">
        <v>6703</v>
      </c>
    </row>
    <row r="4985" spans="1:8" ht="14.45" customHeight="1" x14ac:dyDescent="0.2">
      <c r="A4985" s="324">
        <v>4708</v>
      </c>
      <c r="B4985" s="324">
        <v>470801</v>
      </c>
      <c r="C4985" s="326" t="s">
        <v>6702</v>
      </c>
      <c r="D4985" s="326" t="s">
        <v>5218</v>
      </c>
      <c r="E4985" s="325">
        <v>29811</v>
      </c>
      <c r="F4985" s="325">
        <v>41309</v>
      </c>
      <c r="G4985" s="324">
        <v>1275524407</v>
      </c>
      <c r="H4985" s="324" t="s">
        <v>5217</v>
      </c>
    </row>
    <row r="4986" spans="1:8" ht="14.45" customHeight="1" x14ac:dyDescent="0.2">
      <c r="A4986" s="324">
        <v>4432</v>
      </c>
      <c r="B4986" s="324">
        <v>443202</v>
      </c>
      <c r="C4986" s="326" t="s">
        <v>6701</v>
      </c>
      <c r="D4986" s="326" t="s">
        <v>4380</v>
      </c>
      <c r="E4986" s="325">
        <v>29799</v>
      </c>
      <c r="F4986" s="325">
        <v>30347</v>
      </c>
      <c r="H4986" s="324" t="s">
        <v>4379</v>
      </c>
    </row>
    <row r="4987" spans="1:8" ht="14.45" customHeight="1" x14ac:dyDescent="0.2">
      <c r="A4987" s="324">
        <v>4842</v>
      </c>
      <c r="B4987" s="324">
        <v>484202</v>
      </c>
      <c r="C4987" s="326" t="s">
        <v>5102</v>
      </c>
      <c r="D4987" s="326" t="s">
        <v>6700</v>
      </c>
      <c r="E4987" s="325">
        <v>29799</v>
      </c>
      <c r="F4987" s="325">
        <v>31778</v>
      </c>
      <c r="H4987" s="324" t="s">
        <v>6699</v>
      </c>
    </row>
    <row r="4988" spans="1:8" ht="14.45" customHeight="1" x14ac:dyDescent="0.2">
      <c r="A4988" s="324">
        <v>4965</v>
      </c>
      <c r="B4988" s="324">
        <v>496503</v>
      </c>
      <c r="C4988" s="326" t="s">
        <v>5200</v>
      </c>
      <c r="D4988" s="326" t="s">
        <v>5667</v>
      </c>
      <c r="E4988" s="325">
        <v>29799</v>
      </c>
      <c r="F4988" s="325">
        <v>38503</v>
      </c>
      <c r="H4988" s="324" t="s">
        <v>6698</v>
      </c>
    </row>
    <row r="4989" spans="1:8" ht="14.45" customHeight="1" x14ac:dyDescent="0.2">
      <c r="A4989" s="324">
        <v>5045</v>
      </c>
      <c r="B4989" s="324">
        <v>504502</v>
      </c>
      <c r="C4989" s="326" t="s">
        <v>5465</v>
      </c>
      <c r="D4989" s="326" t="s">
        <v>5667</v>
      </c>
      <c r="E4989" s="325">
        <v>29799</v>
      </c>
      <c r="F4989" s="325">
        <v>38246</v>
      </c>
      <c r="H4989" s="324" t="s">
        <v>6697</v>
      </c>
    </row>
    <row r="4990" spans="1:8" ht="14.45" customHeight="1" x14ac:dyDescent="0.2">
      <c r="A4990" s="324">
        <v>5174</v>
      </c>
      <c r="B4990" s="324">
        <v>517401</v>
      </c>
      <c r="C4990" s="326" t="s">
        <v>6696</v>
      </c>
      <c r="D4990" s="326" t="s">
        <v>6695</v>
      </c>
      <c r="E4990" s="325">
        <v>29782</v>
      </c>
      <c r="F4990" s="325">
        <v>31199</v>
      </c>
      <c r="H4990" s="324" t="s">
        <v>6694</v>
      </c>
    </row>
    <row r="4991" spans="1:8" ht="14.45" customHeight="1" x14ac:dyDescent="0.2">
      <c r="A4991" s="324">
        <v>4299</v>
      </c>
      <c r="B4991" s="324">
        <v>429904</v>
      </c>
      <c r="C4991" s="326" t="s">
        <v>5922</v>
      </c>
      <c r="D4991" s="326" t="s">
        <v>4394</v>
      </c>
      <c r="E4991" s="325">
        <v>29768</v>
      </c>
      <c r="F4991" s="325">
        <v>31291</v>
      </c>
      <c r="H4991" s="324" t="s">
        <v>6693</v>
      </c>
    </row>
    <row r="4992" spans="1:8" ht="14.45" customHeight="1" x14ac:dyDescent="0.2">
      <c r="A4992" s="324">
        <v>4319</v>
      </c>
      <c r="B4992" s="324">
        <v>431903</v>
      </c>
      <c r="C4992" s="326" t="s">
        <v>6692</v>
      </c>
      <c r="D4992" s="326" t="s">
        <v>3969</v>
      </c>
      <c r="E4992" s="325">
        <v>29768</v>
      </c>
      <c r="F4992" s="325">
        <v>30589</v>
      </c>
      <c r="H4992" s="324" t="s">
        <v>6193</v>
      </c>
    </row>
    <row r="4993" spans="1:8" ht="14.45" customHeight="1" x14ac:dyDescent="0.2">
      <c r="A4993" s="324">
        <v>4411</v>
      </c>
      <c r="B4993" s="324">
        <v>441102</v>
      </c>
      <c r="C4993" s="326" t="s">
        <v>6691</v>
      </c>
      <c r="D4993" s="326" t="s">
        <v>6690</v>
      </c>
      <c r="E4993" s="325">
        <v>29768</v>
      </c>
      <c r="F4993" s="325">
        <v>31625</v>
      </c>
      <c r="H4993" s="324" t="s">
        <v>6689</v>
      </c>
    </row>
    <row r="4994" spans="1:8" ht="14.45" customHeight="1" x14ac:dyDescent="0.2">
      <c r="A4994" s="324">
        <v>4456</v>
      </c>
      <c r="B4994" s="324">
        <v>445604</v>
      </c>
      <c r="C4994" s="326" t="s">
        <v>5937</v>
      </c>
      <c r="D4994" s="326" t="s">
        <v>3797</v>
      </c>
      <c r="E4994" s="325">
        <v>29768</v>
      </c>
      <c r="F4994" s="325">
        <v>30580</v>
      </c>
      <c r="H4994" s="324" t="s">
        <v>4073</v>
      </c>
    </row>
    <row r="4995" spans="1:8" ht="14.45" customHeight="1" x14ac:dyDescent="0.2">
      <c r="A4995" s="324">
        <v>4490</v>
      </c>
      <c r="B4995" s="324">
        <v>449005</v>
      </c>
      <c r="C4995" s="326" t="s">
        <v>6688</v>
      </c>
      <c r="D4995" s="326" t="s">
        <v>4394</v>
      </c>
      <c r="E4995" s="325">
        <v>29768</v>
      </c>
      <c r="F4995" s="325">
        <v>31291</v>
      </c>
      <c r="H4995" s="324" t="s">
        <v>6687</v>
      </c>
    </row>
    <row r="4996" spans="1:8" ht="14.45" customHeight="1" x14ac:dyDescent="0.2">
      <c r="A4996" s="324">
        <v>4584</v>
      </c>
      <c r="B4996" s="324">
        <v>458407</v>
      </c>
      <c r="C4996" s="326" t="s">
        <v>6686</v>
      </c>
      <c r="D4996" s="326" t="s">
        <v>3969</v>
      </c>
      <c r="E4996" s="325">
        <v>29768</v>
      </c>
      <c r="F4996" s="325">
        <v>31082</v>
      </c>
      <c r="H4996" s="324" t="s">
        <v>6190</v>
      </c>
    </row>
    <row r="4997" spans="1:8" ht="14.45" customHeight="1" x14ac:dyDescent="0.2">
      <c r="A4997" s="324">
        <v>4671</v>
      </c>
      <c r="B4997" s="324">
        <v>467104</v>
      </c>
      <c r="C4997" s="326" t="s">
        <v>5913</v>
      </c>
      <c r="D4997" s="326" t="s">
        <v>4394</v>
      </c>
      <c r="E4997" s="325">
        <v>29768</v>
      </c>
      <c r="F4997" s="325">
        <v>30468</v>
      </c>
      <c r="H4997" s="324" t="s">
        <v>6685</v>
      </c>
    </row>
    <row r="4998" spans="1:8" ht="14.45" customHeight="1" x14ac:dyDescent="0.2">
      <c r="A4998" s="324">
        <v>4759</v>
      </c>
      <c r="B4998" s="324">
        <v>475902</v>
      </c>
      <c r="C4998" s="326" t="s">
        <v>6684</v>
      </c>
      <c r="D4998" s="326" t="s">
        <v>6124</v>
      </c>
      <c r="E4998" s="325">
        <v>29768</v>
      </c>
      <c r="F4998" s="325">
        <v>31168</v>
      </c>
      <c r="H4998" s="324" t="s">
        <v>6683</v>
      </c>
    </row>
    <row r="4999" spans="1:8" ht="14.45" customHeight="1" x14ac:dyDescent="0.2">
      <c r="A4999" s="324">
        <v>4822</v>
      </c>
      <c r="B4999" s="324">
        <v>482202</v>
      </c>
      <c r="C4999" s="326" t="s">
        <v>6682</v>
      </c>
      <c r="D4999" s="326" t="s">
        <v>5039</v>
      </c>
      <c r="E4999" s="325">
        <v>29768</v>
      </c>
      <c r="F4999" s="325">
        <v>33536</v>
      </c>
      <c r="H4999" s="324" t="s">
        <v>6681</v>
      </c>
    </row>
    <row r="5000" spans="1:8" ht="14.45" customHeight="1" x14ac:dyDescent="0.2">
      <c r="A5000" s="324">
        <v>4830</v>
      </c>
      <c r="B5000" s="324">
        <v>483002</v>
      </c>
      <c r="C5000" s="326" t="s">
        <v>6680</v>
      </c>
      <c r="D5000" s="326" t="s">
        <v>3916</v>
      </c>
      <c r="E5000" s="325">
        <v>29768</v>
      </c>
      <c r="F5000" s="325">
        <v>30682</v>
      </c>
      <c r="H5000" s="324" t="s">
        <v>6679</v>
      </c>
    </row>
    <row r="5001" spans="1:8" ht="14.45" customHeight="1" x14ac:dyDescent="0.2">
      <c r="A5001" s="324">
        <v>4836</v>
      </c>
      <c r="B5001" s="324">
        <v>483603</v>
      </c>
      <c r="C5001" s="326" t="s">
        <v>6678</v>
      </c>
      <c r="D5001" s="326" t="s">
        <v>4394</v>
      </c>
      <c r="E5001" s="325">
        <v>29768</v>
      </c>
      <c r="F5001" s="325">
        <v>31291</v>
      </c>
      <c r="H5001" s="324" t="s">
        <v>6677</v>
      </c>
    </row>
    <row r="5002" spans="1:8" ht="14.45" customHeight="1" x14ac:dyDescent="0.2">
      <c r="A5002" s="324">
        <v>4915</v>
      </c>
      <c r="B5002" s="324">
        <v>491503</v>
      </c>
      <c r="C5002" s="326" t="s">
        <v>6676</v>
      </c>
      <c r="D5002" s="326" t="s">
        <v>4394</v>
      </c>
      <c r="E5002" s="325">
        <v>29768</v>
      </c>
      <c r="F5002" s="325">
        <v>31291</v>
      </c>
      <c r="H5002" s="324" t="s">
        <v>6675</v>
      </c>
    </row>
    <row r="5003" spans="1:8" ht="14.45" customHeight="1" x14ac:dyDescent="0.2">
      <c r="A5003" s="324">
        <v>4916</v>
      </c>
      <c r="B5003" s="324">
        <v>491605</v>
      </c>
      <c r="C5003" s="326" t="s">
        <v>6674</v>
      </c>
      <c r="D5003" s="326" t="s">
        <v>4394</v>
      </c>
      <c r="E5003" s="325">
        <v>29768</v>
      </c>
      <c r="F5003" s="325">
        <v>31291</v>
      </c>
      <c r="H5003" s="324" t="s">
        <v>6673</v>
      </c>
    </row>
    <row r="5004" spans="1:8" ht="14.45" customHeight="1" x14ac:dyDescent="0.2">
      <c r="A5004" s="324">
        <v>5075</v>
      </c>
      <c r="B5004" s="324">
        <v>507502</v>
      </c>
      <c r="C5004" s="326" t="s">
        <v>6672</v>
      </c>
      <c r="D5004" s="326" t="s">
        <v>5667</v>
      </c>
      <c r="E5004" s="325">
        <v>29768</v>
      </c>
      <c r="F5004" s="325">
        <v>35855</v>
      </c>
      <c r="H5004" s="324" t="s">
        <v>6671</v>
      </c>
    </row>
    <row r="5005" spans="1:8" ht="14.45" customHeight="1" x14ac:dyDescent="0.2">
      <c r="A5005" s="324">
        <v>4840</v>
      </c>
      <c r="B5005" s="324">
        <v>484003</v>
      </c>
      <c r="C5005" s="326" t="s">
        <v>6670</v>
      </c>
      <c r="D5005" s="326" t="s">
        <v>4807</v>
      </c>
      <c r="E5005" s="325">
        <v>29738</v>
      </c>
      <c r="F5005" s="325">
        <v>30773</v>
      </c>
      <c r="H5005" s="324" t="s">
        <v>4806</v>
      </c>
    </row>
    <row r="5006" spans="1:8" ht="14.45" customHeight="1" x14ac:dyDescent="0.2">
      <c r="A5006" s="324">
        <v>4459</v>
      </c>
      <c r="B5006" s="324">
        <v>445904</v>
      </c>
      <c r="C5006" s="326" t="s">
        <v>6669</v>
      </c>
      <c r="D5006" s="326" t="s">
        <v>3900</v>
      </c>
      <c r="E5006" s="325">
        <v>29721</v>
      </c>
      <c r="F5006" s="325">
        <v>30468</v>
      </c>
      <c r="H5006" s="324" t="s">
        <v>3899</v>
      </c>
    </row>
    <row r="5007" spans="1:8" ht="14.45" customHeight="1" x14ac:dyDescent="0.2">
      <c r="A5007" s="324">
        <v>4812</v>
      </c>
      <c r="B5007" s="324">
        <v>481203</v>
      </c>
      <c r="C5007" s="326" t="s">
        <v>6668</v>
      </c>
      <c r="D5007" s="326" t="s">
        <v>3900</v>
      </c>
      <c r="E5007" s="325">
        <v>29721</v>
      </c>
      <c r="F5007" s="325">
        <v>30468</v>
      </c>
      <c r="H5007" s="324" t="s">
        <v>3899</v>
      </c>
    </row>
    <row r="5008" spans="1:8" ht="14.45" customHeight="1" x14ac:dyDescent="0.2">
      <c r="A5008" s="324">
        <v>4122</v>
      </c>
      <c r="B5008" s="324">
        <v>412203</v>
      </c>
      <c r="C5008" s="326" t="s">
        <v>5534</v>
      </c>
      <c r="D5008" s="326" t="s">
        <v>6666</v>
      </c>
      <c r="E5008" s="325">
        <v>29717</v>
      </c>
      <c r="F5008" s="325">
        <v>37103</v>
      </c>
      <c r="H5008" s="324" t="s">
        <v>6667</v>
      </c>
    </row>
    <row r="5009" spans="1:8" ht="14.45" customHeight="1" x14ac:dyDescent="0.2">
      <c r="A5009" s="324">
        <v>4253</v>
      </c>
      <c r="B5009" s="324">
        <v>425303</v>
      </c>
      <c r="C5009" s="326" t="s">
        <v>5416</v>
      </c>
      <c r="D5009" s="326" t="s">
        <v>6666</v>
      </c>
      <c r="E5009" s="325">
        <v>29717</v>
      </c>
      <c r="F5009" s="325">
        <v>37103</v>
      </c>
      <c r="H5009" s="324" t="s">
        <v>6665</v>
      </c>
    </row>
    <row r="5010" spans="1:8" ht="14.45" customHeight="1" x14ac:dyDescent="0.2">
      <c r="A5010" s="324">
        <v>4362</v>
      </c>
      <c r="B5010" s="324">
        <v>436202</v>
      </c>
      <c r="C5010" s="326" t="s">
        <v>4469</v>
      </c>
      <c r="D5010" s="326" t="s">
        <v>5366</v>
      </c>
      <c r="E5010" s="325">
        <v>29707</v>
      </c>
      <c r="F5010" s="325">
        <v>31138</v>
      </c>
      <c r="H5010" s="324" t="s">
        <v>6664</v>
      </c>
    </row>
    <row r="5011" spans="1:8" ht="14.45" customHeight="1" x14ac:dyDescent="0.2">
      <c r="A5011" s="324">
        <v>4528</v>
      </c>
      <c r="B5011" s="324">
        <v>452802</v>
      </c>
      <c r="C5011" s="326" t="s">
        <v>6663</v>
      </c>
      <c r="D5011" s="326" t="s">
        <v>5366</v>
      </c>
      <c r="E5011" s="325">
        <v>29707</v>
      </c>
      <c r="F5011" s="325">
        <v>31138</v>
      </c>
      <c r="H5011" s="324" t="s">
        <v>6662</v>
      </c>
    </row>
    <row r="5012" spans="1:8" ht="14.45" customHeight="1" x14ac:dyDescent="0.2">
      <c r="A5012" s="324">
        <v>4853</v>
      </c>
      <c r="B5012" s="324">
        <v>485302</v>
      </c>
      <c r="C5012" s="326" t="s">
        <v>3842</v>
      </c>
      <c r="D5012" s="326" t="s">
        <v>5366</v>
      </c>
      <c r="E5012" s="325">
        <v>29707</v>
      </c>
      <c r="F5012" s="325">
        <v>31138</v>
      </c>
      <c r="H5012" s="324" t="s">
        <v>6661</v>
      </c>
    </row>
    <row r="5013" spans="1:8" ht="14.45" customHeight="1" x14ac:dyDescent="0.2">
      <c r="A5013" s="324">
        <v>4926</v>
      </c>
      <c r="B5013" s="324">
        <v>492602</v>
      </c>
      <c r="C5013" s="326" t="s">
        <v>6660</v>
      </c>
      <c r="D5013" s="326" t="s">
        <v>6659</v>
      </c>
      <c r="E5013" s="325">
        <v>29707</v>
      </c>
      <c r="F5013" s="325">
        <v>30987</v>
      </c>
      <c r="H5013" s="324" t="s">
        <v>6658</v>
      </c>
    </row>
    <row r="5014" spans="1:8" ht="14.45" customHeight="1" x14ac:dyDescent="0.2">
      <c r="A5014" s="324">
        <v>5158</v>
      </c>
      <c r="B5014" s="324">
        <v>515802</v>
      </c>
      <c r="C5014" s="326" t="s">
        <v>6657</v>
      </c>
      <c r="D5014" s="326" t="s">
        <v>5366</v>
      </c>
      <c r="E5014" s="325">
        <v>29707</v>
      </c>
      <c r="F5014" s="325">
        <v>31138</v>
      </c>
      <c r="H5014" s="324" t="s">
        <v>6656</v>
      </c>
    </row>
    <row r="5015" spans="1:8" ht="14.45" customHeight="1" x14ac:dyDescent="0.2">
      <c r="A5015" s="324">
        <v>5173</v>
      </c>
      <c r="B5015" s="324">
        <v>517301</v>
      </c>
      <c r="C5015" s="326" t="s">
        <v>6655</v>
      </c>
      <c r="D5015" s="326" t="s">
        <v>4229</v>
      </c>
      <c r="E5015" s="325">
        <v>29707</v>
      </c>
      <c r="F5015" s="325">
        <v>29983</v>
      </c>
      <c r="H5015" s="324" t="s">
        <v>6460</v>
      </c>
    </row>
    <row r="5016" spans="1:8" ht="14.45" customHeight="1" x14ac:dyDescent="0.2">
      <c r="A5016" s="324">
        <v>5147</v>
      </c>
      <c r="B5016" s="324">
        <v>514701</v>
      </c>
      <c r="C5016" s="326" t="s">
        <v>6654</v>
      </c>
      <c r="D5016" s="326" t="s">
        <v>4666</v>
      </c>
      <c r="E5016" s="325">
        <v>29705</v>
      </c>
      <c r="F5016" s="325">
        <v>35823</v>
      </c>
      <c r="H5016" s="324" t="s">
        <v>6653</v>
      </c>
    </row>
    <row r="5017" spans="1:8" ht="14.45" customHeight="1" x14ac:dyDescent="0.2">
      <c r="A5017" s="324">
        <v>4470</v>
      </c>
      <c r="B5017" s="324">
        <v>1000550</v>
      </c>
      <c r="C5017" s="326" t="s">
        <v>6652</v>
      </c>
      <c r="D5017" s="326" t="s">
        <v>4329</v>
      </c>
      <c r="E5017" s="325">
        <v>29697</v>
      </c>
      <c r="F5017" s="325">
        <v>34000</v>
      </c>
      <c r="H5017" s="324" t="s">
        <v>4328</v>
      </c>
    </row>
    <row r="5018" spans="1:8" ht="14.45" customHeight="1" x14ac:dyDescent="0.2">
      <c r="A5018" s="324">
        <v>5172</v>
      </c>
      <c r="B5018" s="324">
        <v>517201</v>
      </c>
      <c r="C5018" s="326" t="s">
        <v>6651</v>
      </c>
      <c r="D5018" s="326" t="s">
        <v>3876</v>
      </c>
      <c r="E5018" s="325">
        <v>29682</v>
      </c>
      <c r="F5018" s="325">
        <v>30628</v>
      </c>
      <c r="H5018" s="324" t="s">
        <v>6650</v>
      </c>
    </row>
    <row r="5019" spans="1:8" ht="14.45" customHeight="1" x14ac:dyDescent="0.2">
      <c r="A5019" s="324">
        <v>4027</v>
      </c>
      <c r="B5019" s="324">
        <v>402702</v>
      </c>
      <c r="C5019" s="326" t="s">
        <v>4828</v>
      </c>
      <c r="D5019" s="326" t="s">
        <v>3876</v>
      </c>
      <c r="E5019" s="325">
        <v>29677</v>
      </c>
      <c r="F5019" s="325">
        <v>30498</v>
      </c>
      <c r="H5019" s="324" t="s">
        <v>6649</v>
      </c>
    </row>
    <row r="5020" spans="1:8" ht="14.45" customHeight="1" x14ac:dyDescent="0.2">
      <c r="A5020" s="324">
        <v>4203</v>
      </c>
      <c r="B5020" s="324">
        <v>420302</v>
      </c>
      <c r="C5020" s="326" t="s">
        <v>6648</v>
      </c>
      <c r="D5020" s="326" t="s">
        <v>5306</v>
      </c>
      <c r="E5020" s="325">
        <v>29677</v>
      </c>
      <c r="F5020" s="325">
        <v>30773</v>
      </c>
      <c r="H5020" s="324" t="s">
        <v>6647</v>
      </c>
    </row>
    <row r="5021" spans="1:8" ht="14.45" customHeight="1" x14ac:dyDescent="0.2">
      <c r="A5021" s="324">
        <v>4274</v>
      </c>
      <c r="B5021" s="324">
        <v>427403</v>
      </c>
      <c r="C5021" s="326" t="s">
        <v>6646</v>
      </c>
      <c r="E5021" s="325">
        <v>29677</v>
      </c>
      <c r="F5021" s="325">
        <v>30057</v>
      </c>
      <c r="H5021" s="324" t="s">
        <v>6551</v>
      </c>
    </row>
    <row r="5022" spans="1:8" ht="14.45" customHeight="1" x14ac:dyDescent="0.2">
      <c r="A5022" s="324">
        <v>4323</v>
      </c>
      <c r="B5022" s="324">
        <v>432302</v>
      </c>
      <c r="C5022" s="326" t="s">
        <v>6645</v>
      </c>
      <c r="D5022" s="326" t="s">
        <v>4394</v>
      </c>
      <c r="E5022" s="325">
        <v>29677</v>
      </c>
      <c r="F5022" s="325">
        <v>31594</v>
      </c>
      <c r="H5022" s="324" t="s">
        <v>6644</v>
      </c>
    </row>
    <row r="5023" spans="1:8" ht="14.45" customHeight="1" x14ac:dyDescent="0.2">
      <c r="A5023" s="324">
        <v>5165</v>
      </c>
      <c r="B5023" s="324">
        <v>516502</v>
      </c>
      <c r="C5023" s="326" t="s">
        <v>6643</v>
      </c>
      <c r="D5023" s="326" t="s">
        <v>6642</v>
      </c>
      <c r="E5023" s="325">
        <v>29677</v>
      </c>
      <c r="F5023" s="325">
        <v>30317</v>
      </c>
      <c r="H5023" s="324" t="s">
        <v>6641</v>
      </c>
    </row>
    <row r="5024" spans="1:8" ht="14.45" customHeight="1" x14ac:dyDescent="0.2">
      <c r="A5024" s="324">
        <v>4346</v>
      </c>
      <c r="B5024" s="324">
        <v>434602</v>
      </c>
      <c r="C5024" s="326" t="s">
        <v>6640</v>
      </c>
      <c r="D5024" s="326" t="s">
        <v>4351</v>
      </c>
      <c r="E5024" s="325">
        <v>29670</v>
      </c>
      <c r="F5024" s="325">
        <v>30194</v>
      </c>
      <c r="H5024" s="324" t="s">
        <v>6639</v>
      </c>
    </row>
    <row r="5025" spans="1:8" ht="14.45" customHeight="1" x14ac:dyDescent="0.2">
      <c r="A5025" s="324">
        <v>4386</v>
      </c>
      <c r="B5025" s="324">
        <v>438603</v>
      </c>
      <c r="C5025" s="326" t="s">
        <v>6638</v>
      </c>
      <c r="D5025" s="326" t="s">
        <v>5366</v>
      </c>
      <c r="E5025" s="325">
        <v>29669</v>
      </c>
      <c r="F5025" s="325">
        <v>31138</v>
      </c>
      <c r="H5025" s="324" t="s">
        <v>6637</v>
      </c>
    </row>
    <row r="5026" spans="1:8" ht="14.45" customHeight="1" x14ac:dyDescent="0.2">
      <c r="A5026" s="324">
        <v>4879</v>
      </c>
      <c r="B5026" s="324">
        <v>487903</v>
      </c>
      <c r="C5026" s="326" t="s">
        <v>6636</v>
      </c>
      <c r="D5026" s="326" t="s">
        <v>5366</v>
      </c>
      <c r="E5026" s="325">
        <v>29669</v>
      </c>
      <c r="F5026" s="325">
        <v>31138</v>
      </c>
      <c r="H5026" s="324" t="s">
        <v>6635</v>
      </c>
    </row>
    <row r="5027" spans="1:8" ht="14.45" customHeight="1" x14ac:dyDescent="0.2">
      <c r="A5027" s="324">
        <v>5155</v>
      </c>
      <c r="B5027" s="324">
        <v>515503</v>
      </c>
      <c r="C5027" s="326" t="s">
        <v>6634</v>
      </c>
      <c r="D5027" s="326" t="s">
        <v>5366</v>
      </c>
      <c r="E5027" s="325">
        <v>29669</v>
      </c>
      <c r="F5027" s="325">
        <v>31138</v>
      </c>
      <c r="H5027" s="324" t="s">
        <v>6633</v>
      </c>
    </row>
    <row r="5028" spans="1:8" ht="14.45" customHeight="1" x14ac:dyDescent="0.2">
      <c r="A5028" s="324">
        <v>4620</v>
      </c>
      <c r="B5028" s="324">
        <v>462002</v>
      </c>
      <c r="C5028" s="326" t="s">
        <v>4108</v>
      </c>
      <c r="D5028" s="326" t="s">
        <v>5777</v>
      </c>
      <c r="E5028" s="325">
        <v>29661</v>
      </c>
      <c r="F5028" s="325">
        <v>30317</v>
      </c>
      <c r="H5028" s="324" t="s">
        <v>6632</v>
      </c>
    </row>
    <row r="5029" spans="1:8" ht="14.45" customHeight="1" x14ac:dyDescent="0.2">
      <c r="A5029" s="324">
        <v>4246</v>
      </c>
      <c r="B5029" s="324">
        <v>424604</v>
      </c>
      <c r="C5029" s="326" t="s">
        <v>6631</v>
      </c>
      <c r="D5029" s="326" t="s">
        <v>3969</v>
      </c>
      <c r="E5029" s="325">
        <v>29657</v>
      </c>
      <c r="F5029" s="325">
        <v>29840</v>
      </c>
      <c r="H5029" s="324" t="s">
        <v>6630</v>
      </c>
    </row>
    <row r="5030" spans="1:8" ht="14.45" customHeight="1" x14ac:dyDescent="0.2">
      <c r="A5030" s="324">
        <v>4348</v>
      </c>
      <c r="B5030" s="324">
        <v>434805</v>
      </c>
      <c r="C5030" s="326" t="s">
        <v>6629</v>
      </c>
      <c r="D5030" s="326" t="s">
        <v>3969</v>
      </c>
      <c r="E5030" s="325">
        <v>29657</v>
      </c>
      <c r="F5030" s="325">
        <v>29929</v>
      </c>
      <c r="H5030" s="324" t="s">
        <v>5617</v>
      </c>
    </row>
    <row r="5031" spans="1:8" ht="14.45" customHeight="1" x14ac:dyDescent="0.2">
      <c r="A5031" s="324">
        <v>4414</v>
      </c>
      <c r="B5031" s="324">
        <v>441404</v>
      </c>
      <c r="C5031" s="326" t="s">
        <v>6628</v>
      </c>
      <c r="D5031" s="326" t="s">
        <v>4394</v>
      </c>
      <c r="E5031" s="325">
        <v>29657</v>
      </c>
      <c r="F5031" s="325">
        <v>31898</v>
      </c>
      <c r="H5031" s="324" t="s">
        <v>6627</v>
      </c>
    </row>
    <row r="5032" spans="1:8" ht="14.45" customHeight="1" x14ac:dyDescent="0.2">
      <c r="A5032" s="324">
        <v>5014</v>
      </c>
      <c r="B5032" s="324">
        <v>501404</v>
      </c>
      <c r="C5032" s="326" t="s">
        <v>6626</v>
      </c>
      <c r="D5032" s="326" t="s">
        <v>4394</v>
      </c>
      <c r="E5032" s="325">
        <v>29657</v>
      </c>
      <c r="F5032" s="325">
        <v>31898</v>
      </c>
      <c r="H5032" s="324" t="s">
        <v>6625</v>
      </c>
    </row>
    <row r="5033" spans="1:8" ht="14.45" customHeight="1" x14ac:dyDescent="0.2">
      <c r="A5033" s="324">
        <v>5066</v>
      </c>
      <c r="B5033" s="324">
        <v>506602</v>
      </c>
      <c r="C5033" s="326" t="s">
        <v>6624</v>
      </c>
      <c r="D5033" s="326" t="s">
        <v>6623</v>
      </c>
      <c r="E5033" s="325">
        <v>29657</v>
      </c>
      <c r="F5033" s="325">
        <v>34335</v>
      </c>
      <c r="H5033" s="324" t="s">
        <v>6622</v>
      </c>
    </row>
    <row r="5034" spans="1:8" ht="14.45" customHeight="1" x14ac:dyDescent="0.2">
      <c r="A5034" s="324">
        <v>5069</v>
      </c>
      <c r="B5034" s="324">
        <v>506904</v>
      </c>
      <c r="C5034" s="326" t="s">
        <v>5564</v>
      </c>
      <c r="D5034" s="326" t="s">
        <v>4394</v>
      </c>
      <c r="E5034" s="325">
        <v>29657</v>
      </c>
      <c r="F5034" s="325">
        <v>30834</v>
      </c>
      <c r="H5034" s="324" t="s">
        <v>6621</v>
      </c>
    </row>
    <row r="5035" spans="1:8" ht="14.45" customHeight="1" x14ac:dyDescent="0.2">
      <c r="A5035" s="324">
        <v>4276</v>
      </c>
      <c r="B5035" s="324">
        <v>427603</v>
      </c>
      <c r="C5035" s="326" t="s">
        <v>5765</v>
      </c>
      <c r="D5035" s="326" t="s">
        <v>6620</v>
      </c>
      <c r="E5035" s="325">
        <v>29646</v>
      </c>
      <c r="F5035" s="325">
        <v>30317</v>
      </c>
      <c r="H5035" s="324" t="s">
        <v>6619</v>
      </c>
    </row>
    <row r="5036" spans="1:8" ht="14.45" customHeight="1" x14ac:dyDescent="0.2">
      <c r="A5036" s="324">
        <v>4523</v>
      </c>
      <c r="B5036" s="324">
        <v>452303</v>
      </c>
      <c r="C5036" s="326" t="s">
        <v>6618</v>
      </c>
      <c r="D5036" s="326" t="s">
        <v>3969</v>
      </c>
      <c r="E5036" s="325">
        <v>29646</v>
      </c>
      <c r="F5036" s="325">
        <v>30016</v>
      </c>
      <c r="H5036" s="324" t="s">
        <v>6617</v>
      </c>
    </row>
    <row r="5037" spans="1:8" ht="14.45" customHeight="1" x14ac:dyDescent="0.2">
      <c r="A5037" s="324">
        <v>4681</v>
      </c>
      <c r="B5037" s="324">
        <v>468102</v>
      </c>
      <c r="C5037" s="326" t="s">
        <v>4040</v>
      </c>
      <c r="E5037" s="325">
        <v>29646</v>
      </c>
      <c r="F5037" s="325">
        <v>30518</v>
      </c>
      <c r="H5037" s="324" t="s">
        <v>4039</v>
      </c>
    </row>
    <row r="5038" spans="1:8" ht="14.45" customHeight="1" x14ac:dyDescent="0.2">
      <c r="A5038" s="324">
        <v>4719</v>
      </c>
      <c r="B5038" s="324">
        <v>471904</v>
      </c>
      <c r="C5038" s="326" t="s">
        <v>6616</v>
      </c>
      <c r="D5038" s="326" t="s">
        <v>3969</v>
      </c>
      <c r="E5038" s="325">
        <v>29646</v>
      </c>
      <c r="F5038" s="325">
        <v>29688</v>
      </c>
      <c r="H5038" s="324" t="s">
        <v>5617</v>
      </c>
    </row>
    <row r="5039" spans="1:8" ht="14.45" customHeight="1" x14ac:dyDescent="0.2">
      <c r="A5039" s="324">
        <v>4725</v>
      </c>
      <c r="B5039" s="324">
        <v>472502</v>
      </c>
      <c r="C5039" s="326" t="s">
        <v>4024</v>
      </c>
      <c r="D5039" s="326" t="s">
        <v>4581</v>
      </c>
      <c r="E5039" s="325">
        <v>29646</v>
      </c>
      <c r="F5039" s="325">
        <v>29983</v>
      </c>
      <c r="H5039" s="324" t="s">
        <v>6615</v>
      </c>
    </row>
    <row r="5040" spans="1:8" ht="14.45" customHeight="1" x14ac:dyDescent="0.2">
      <c r="A5040" s="324">
        <v>5091</v>
      </c>
      <c r="B5040" s="324">
        <v>509103</v>
      </c>
      <c r="C5040" s="326" t="s">
        <v>6017</v>
      </c>
      <c r="D5040" s="326" t="s">
        <v>3876</v>
      </c>
      <c r="E5040" s="325">
        <v>29644</v>
      </c>
      <c r="F5040" s="325">
        <v>30682</v>
      </c>
      <c r="H5040" s="324" t="s">
        <v>6614</v>
      </c>
    </row>
    <row r="5041" spans="1:8" ht="14.45" customHeight="1" x14ac:dyDescent="0.2">
      <c r="A5041" s="324">
        <v>4908</v>
      </c>
      <c r="B5041" s="324">
        <v>490804</v>
      </c>
      <c r="C5041" s="326" t="s">
        <v>6613</v>
      </c>
      <c r="D5041" s="326" t="s">
        <v>6096</v>
      </c>
      <c r="E5041" s="325">
        <v>29632</v>
      </c>
      <c r="F5041" s="325">
        <v>30256</v>
      </c>
      <c r="H5041" s="324" t="s">
        <v>6612</v>
      </c>
    </row>
    <row r="5042" spans="1:8" ht="14.45" customHeight="1" x14ac:dyDescent="0.2">
      <c r="A5042" s="324">
        <v>4009</v>
      </c>
      <c r="B5042" s="324">
        <v>400903</v>
      </c>
      <c r="C5042" s="326" t="s">
        <v>4845</v>
      </c>
      <c r="D5042" s="326" t="s">
        <v>4590</v>
      </c>
      <c r="E5042" s="325">
        <v>29618</v>
      </c>
      <c r="F5042" s="325">
        <v>30628</v>
      </c>
      <c r="H5042" s="324" t="s">
        <v>6611</v>
      </c>
    </row>
    <row r="5043" spans="1:8" ht="14.45" customHeight="1" x14ac:dyDescent="0.2">
      <c r="A5043" s="324">
        <v>4069</v>
      </c>
      <c r="B5043" s="324">
        <v>406902</v>
      </c>
      <c r="C5043" s="326" t="s">
        <v>6610</v>
      </c>
      <c r="D5043" s="326" t="s">
        <v>5174</v>
      </c>
      <c r="E5043" s="325">
        <v>29618</v>
      </c>
      <c r="F5043" s="325">
        <v>32509</v>
      </c>
      <c r="H5043" s="324" t="s">
        <v>5173</v>
      </c>
    </row>
    <row r="5044" spans="1:8" ht="14.45" customHeight="1" x14ac:dyDescent="0.2">
      <c r="A5044" s="324">
        <v>4294</v>
      </c>
      <c r="B5044" s="324">
        <v>429402</v>
      </c>
      <c r="C5044" s="326" t="s">
        <v>4982</v>
      </c>
      <c r="D5044" s="326" t="s">
        <v>3876</v>
      </c>
      <c r="E5044" s="325">
        <v>29618</v>
      </c>
      <c r="F5044" s="325">
        <v>30682</v>
      </c>
      <c r="H5044" s="324" t="s">
        <v>4981</v>
      </c>
    </row>
    <row r="5045" spans="1:8" ht="14.45" customHeight="1" x14ac:dyDescent="0.2">
      <c r="A5045" s="324">
        <v>4714</v>
      </c>
      <c r="B5045" s="324">
        <v>471402</v>
      </c>
      <c r="C5045" s="326" t="s">
        <v>6609</v>
      </c>
      <c r="D5045" s="326" t="s">
        <v>3876</v>
      </c>
      <c r="E5045" s="325">
        <v>29618</v>
      </c>
      <c r="F5045" s="325">
        <v>30682</v>
      </c>
      <c r="H5045" s="324" t="s">
        <v>6508</v>
      </c>
    </row>
    <row r="5046" spans="1:8" ht="14.45" customHeight="1" x14ac:dyDescent="0.2">
      <c r="A5046" s="324">
        <v>4869</v>
      </c>
      <c r="B5046" s="324">
        <v>486903</v>
      </c>
      <c r="C5046" s="326" t="s">
        <v>3807</v>
      </c>
      <c r="D5046" s="326" t="s">
        <v>3969</v>
      </c>
      <c r="E5046" s="325">
        <v>29618</v>
      </c>
      <c r="F5046" s="325">
        <v>30344</v>
      </c>
      <c r="H5046" s="324" t="s">
        <v>6356</v>
      </c>
    </row>
    <row r="5047" spans="1:8" ht="14.45" customHeight="1" x14ac:dyDescent="0.2">
      <c r="A5047" s="324">
        <v>5030</v>
      </c>
      <c r="B5047" s="324">
        <v>503003</v>
      </c>
      <c r="C5047" s="326" t="s">
        <v>3832</v>
      </c>
      <c r="D5047" s="326" t="s">
        <v>3969</v>
      </c>
      <c r="E5047" s="325">
        <v>29618</v>
      </c>
      <c r="F5047" s="325">
        <v>30665</v>
      </c>
      <c r="H5047" s="324" t="s">
        <v>6608</v>
      </c>
    </row>
    <row r="5048" spans="1:8" ht="14.45" customHeight="1" x14ac:dyDescent="0.2">
      <c r="A5048" s="324">
        <v>5047</v>
      </c>
      <c r="B5048" s="324">
        <v>504705</v>
      </c>
      <c r="C5048" s="326" t="s">
        <v>6607</v>
      </c>
      <c r="D5048" s="326" t="s">
        <v>6606</v>
      </c>
      <c r="E5048" s="325">
        <v>29618</v>
      </c>
      <c r="F5048" s="325">
        <v>31747</v>
      </c>
      <c r="H5048" s="324" t="s">
        <v>6605</v>
      </c>
    </row>
    <row r="5049" spans="1:8" ht="14.45" customHeight="1" x14ac:dyDescent="0.2">
      <c r="A5049" s="324">
        <v>4929</v>
      </c>
      <c r="B5049" s="324">
        <v>492905</v>
      </c>
      <c r="C5049" s="326" t="s">
        <v>6604</v>
      </c>
      <c r="D5049" s="326" t="s">
        <v>6603</v>
      </c>
      <c r="E5049" s="325">
        <v>29598</v>
      </c>
      <c r="F5049" s="325">
        <v>29952</v>
      </c>
      <c r="H5049" s="324" t="s">
        <v>6602</v>
      </c>
    </row>
    <row r="5050" spans="1:8" ht="14.45" customHeight="1" x14ac:dyDescent="0.2">
      <c r="A5050" s="324">
        <v>5047</v>
      </c>
      <c r="B5050" s="324">
        <v>504704</v>
      </c>
      <c r="C5050" s="326" t="s">
        <v>6385</v>
      </c>
      <c r="D5050" s="326" t="s">
        <v>6601</v>
      </c>
      <c r="E5050" s="325">
        <v>29596</v>
      </c>
      <c r="F5050" s="325">
        <v>29618</v>
      </c>
      <c r="H5050" s="324" t="s">
        <v>6600</v>
      </c>
    </row>
    <row r="5051" spans="1:8" ht="14.45" customHeight="1" x14ac:dyDescent="0.2">
      <c r="A5051" s="324">
        <v>4078</v>
      </c>
      <c r="B5051" s="324">
        <v>407804</v>
      </c>
      <c r="C5051" s="326" t="s">
        <v>5172</v>
      </c>
      <c r="D5051" s="326" t="s">
        <v>4394</v>
      </c>
      <c r="E5051" s="325">
        <v>29587</v>
      </c>
      <c r="F5051" s="325">
        <v>31717</v>
      </c>
      <c r="H5051" s="324" t="s">
        <v>6599</v>
      </c>
    </row>
    <row r="5052" spans="1:8" ht="14.45" customHeight="1" x14ac:dyDescent="0.2">
      <c r="A5052" s="324">
        <v>4320</v>
      </c>
      <c r="B5052" s="324">
        <v>432002</v>
      </c>
      <c r="C5052" s="326" t="s">
        <v>4526</v>
      </c>
      <c r="D5052" s="326" t="s">
        <v>6598</v>
      </c>
      <c r="E5052" s="325">
        <v>29587</v>
      </c>
      <c r="F5052" s="325">
        <v>30195</v>
      </c>
      <c r="H5052" s="324" t="s">
        <v>6597</v>
      </c>
    </row>
    <row r="5053" spans="1:8" ht="14.45" customHeight="1" x14ac:dyDescent="0.2">
      <c r="A5053" s="324">
        <v>4966</v>
      </c>
      <c r="B5053" s="324">
        <v>496602</v>
      </c>
      <c r="C5053" s="326" t="s">
        <v>6596</v>
      </c>
      <c r="D5053" s="326" t="s">
        <v>5366</v>
      </c>
      <c r="E5053" s="325">
        <v>29587</v>
      </c>
      <c r="F5053" s="325">
        <v>31138</v>
      </c>
      <c r="H5053" s="324" t="s">
        <v>6595</v>
      </c>
    </row>
    <row r="5054" spans="1:8" ht="14.45" customHeight="1" x14ac:dyDescent="0.2">
      <c r="A5054" s="324">
        <v>4970</v>
      </c>
      <c r="B5054" s="324">
        <v>497002</v>
      </c>
      <c r="C5054" s="326" t="s">
        <v>5209</v>
      </c>
      <c r="D5054" s="326" t="s">
        <v>4394</v>
      </c>
      <c r="E5054" s="325">
        <v>29587</v>
      </c>
      <c r="F5054" s="325">
        <v>31717</v>
      </c>
      <c r="H5054" s="324" t="s">
        <v>6594</v>
      </c>
    </row>
    <row r="5055" spans="1:8" ht="14.45" customHeight="1" x14ac:dyDescent="0.2">
      <c r="A5055" s="324">
        <v>5076</v>
      </c>
      <c r="B5055" s="324">
        <v>507602</v>
      </c>
      <c r="C5055" s="326" t="s">
        <v>5670</v>
      </c>
      <c r="D5055" s="326" t="s">
        <v>4394</v>
      </c>
      <c r="E5055" s="325">
        <v>29587</v>
      </c>
      <c r="F5055" s="325">
        <v>30834</v>
      </c>
      <c r="H5055" s="324" t="s">
        <v>6593</v>
      </c>
    </row>
    <row r="5056" spans="1:8" ht="14.45" customHeight="1" x14ac:dyDescent="0.2">
      <c r="A5056" s="324">
        <v>5084</v>
      </c>
      <c r="B5056" s="324">
        <v>508402</v>
      </c>
      <c r="C5056" s="326" t="s">
        <v>5723</v>
      </c>
      <c r="D5056" s="326" t="s">
        <v>4394</v>
      </c>
      <c r="E5056" s="325">
        <v>29587</v>
      </c>
      <c r="F5056" s="325">
        <v>31717</v>
      </c>
      <c r="H5056" s="324" t="s">
        <v>6592</v>
      </c>
    </row>
    <row r="5057" spans="1:8" ht="14.45" customHeight="1" x14ac:dyDescent="0.2">
      <c r="A5057" s="324">
        <v>4904</v>
      </c>
      <c r="B5057" s="324">
        <v>490404</v>
      </c>
      <c r="C5057" s="326" t="s">
        <v>6591</v>
      </c>
      <c r="E5057" s="325">
        <v>29560</v>
      </c>
      <c r="F5057" s="325">
        <v>29853</v>
      </c>
      <c r="H5057" s="324" t="s">
        <v>6590</v>
      </c>
    </row>
    <row r="5058" spans="1:8" ht="14.45" customHeight="1" x14ac:dyDescent="0.2">
      <c r="A5058" s="324">
        <v>4369</v>
      </c>
      <c r="B5058" s="324">
        <v>436904</v>
      </c>
      <c r="C5058" s="326" t="s">
        <v>4463</v>
      </c>
      <c r="D5058" s="326" t="s">
        <v>4394</v>
      </c>
      <c r="E5058" s="325">
        <v>29556</v>
      </c>
      <c r="F5058" s="325">
        <v>31291</v>
      </c>
      <c r="H5058" s="324" t="s">
        <v>6589</v>
      </c>
    </row>
    <row r="5059" spans="1:8" ht="14.45" customHeight="1" x14ac:dyDescent="0.2">
      <c r="A5059" s="324">
        <v>4606</v>
      </c>
      <c r="B5059" s="324">
        <v>460603</v>
      </c>
      <c r="C5059" s="326" t="s">
        <v>6588</v>
      </c>
      <c r="D5059" s="326" t="s">
        <v>6587</v>
      </c>
      <c r="E5059" s="325">
        <v>29556</v>
      </c>
      <c r="F5059" s="325">
        <v>32171</v>
      </c>
      <c r="H5059" s="324" t="s">
        <v>6586</v>
      </c>
    </row>
    <row r="5060" spans="1:8" ht="14.45" customHeight="1" x14ac:dyDescent="0.2">
      <c r="A5060" s="324">
        <v>4749</v>
      </c>
      <c r="B5060" s="324">
        <v>474903</v>
      </c>
      <c r="C5060" s="326" t="s">
        <v>6585</v>
      </c>
      <c r="D5060" s="326" t="s">
        <v>4394</v>
      </c>
      <c r="E5060" s="325">
        <v>29556</v>
      </c>
      <c r="F5060" s="325">
        <v>31291</v>
      </c>
      <c r="H5060" s="324" t="s">
        <v>6584</v>
      </c>
    </row>
    <row r="5061" spans="1:8" ht="14.45" customHeight="1" x14ac:dyDescent="0.2">
      <c r="A5061" s="324">
        <v>4948</v>
      </c>
      <c r="B5061" s="324">
        <v>494802</v>
      </c>
      <c r="C5061" s="326" t="s">
        <v>6583</v>
      </c>
      <c r="D5061" s="326" t="s">
        <v>5306</v>
      </c>
      <c r="E5061" s="325">
        <v>29556</v>
      </c>
      <c r="F5061" s="325">
        <v>30773</v>
      </c>
      <c r="H5061" s="324" t="s">
        <v>6582</v>
      </c>
    </row>
    <row r="5062" spans="1:8" ht="14.45" customHeight="1" x14ac:dyDescent="0.2">
      <c r="A5062" s="324">
        <v>4986</v>
      </c>
      <c r="B5062" s="324">
        <v>498603</v>
      </c>
      <c r="C5062" s="326" t="s">
        <v>6420</v>
      </c>
      <c r="D5062" s="326" t="s">
        <v>3969</v>
      </c>
      <c r="E5062" s="325">
        <v>29556</v>
      </c>
      <c r="F5062" s="325">
        <v>30776</v>
      </c>
      <c r="H5062" s="324" t="s">
        <v>6419</v>
      </c>
    </row>
    <row r="5063" spans="1:8" ht="14.45" customHeight="1" x14ac:dyDescent="0.2">
      <c r="A5063" s="324">
        <v>4145</v>
      </c>
      <c r="B5063" s="324">
        <v>414502</v>
      </c>
      <c r="C5063" s="326" t="s">
        <v>6581</v>
      </c>
      <c r="D5063" s="326" t="s">
        <v>4394</v>
      </c>
      <c r="E5063" s="325">
        <v>29545</v>
      </c>
      <c r="F5063" s="325">
        <v>31594</v>
      </c>
      <c r="H5063" s="324" t="s">
        <v>6580</v>
      </c>
    </row>
    <row r="5064" spans="1:8" ht="14.45" customHeight="1" x14ac:dyDescent="0.2">
      <c r="A5064" s="324">
        <v>4322</v>
      </c>
      <c r="B5064" s="324">
        <v>432202</v>
      </c>
      <c r="C5064" s="326" t="s">
        <v>6579</v>
      </c>
      <c r="E5064" s="325">
        <v>29545</v>
      </c>
      <c r="F5064" s="325">
        <v>31014</v>
      </c>
      <c r="H5064" s="324" t="s">
        <v>4519</v>
      </c>
    </row>
    <row r="5065" spans="1:8" ht="14.45" customHeight="1" x14ac:dyDescent="0.2">
      <c r="A5065" s="324">
        <v>4345</v>
      </c>
      <c r="B5065" s="324">
        <v>434502</v>
      </c>
      <c r="C5065" s="326" t="s">
        <v>6578</v>
      </c>
      <c r="D5065" s="326" t="s">
        <v>4394</v>
      </c>
      <c r="E5065" s="325">
        <v>29545</v>
      </c>
      <c r="F5065" s="325">
        <v>31594</v>
      </c>
      <c r="H5065" s="324" t="s">
        <v>6577</v>
      </c>
    </row>
    <row r="5066" spans="1:8" ht="14.45" customHeight="1" x14ac:dyDescent="0.2">
      <c r="A5066" s="324">
        <v>4384</v>
      </c>
      <c r="B5066" s="324">
        <v>438402</v>
      </c>
      <c r="C5066" s="326" t="s">
        <v>6576</v>
      </c>
      <c r="D5066" s="326" t="s">
        <v>6575</v>
      </c>
      <c r="E5066" s="325">
        <v>29545</v>
      </c>
      <c r="F5066" s="325">
        <v>30317</v>
      </c>
      <c r="H5066" s="324" t="s">
        <v>6574</v>
      </c>
    </row>
    <row r="5067" spans="1:8" ht="14.45" customHeight="1" x14ac:dyDescent="0.2">
      <c r="A5067" s="324">
        <v>4413</v>
      </c>
      <c r="B5067" s="324">
        <v>441302</v>
      </c>
      <c r="C5067" s="326" t="s">
        <v>4786</v>
      </c>
      <c r="D5067" s="326" t="s">
        <v>4394</v>
      </c>
      <c r="E5067" s="325">
        <v>29545</v>
      </c>
      <c r="F5067" s="325">
        <v>31594</v>
      </c>
      <c r="H5067" s="324" t="s">
        <v>6573</v>
      </c>
    </row>
    <row r="5068" spans="1:8" ht="14.45" customHeight="1" x14ac:dyDescent="0.2">
      <c r="A5068" s="324">
        <v>4421</v>
      </c>
      <c r="B5068" s="324">
        <v>442102</v>
      </c>
      <c r="C5068" s="326" t="s">
        <v>6572</v>
      </c>
      <c r="D5068" s="326" t="s">
        <v>4394</v>
      </c>
      <c r="E5068" s="325">
        <v>29545</v>
      </c>
      <c r="F5068" s="325">
        <v>31594</v>
      </c>
      <c r="H5068" s="324" t="s">
        <v>6571</v>
      </c>
    </row>
    <row r="5069" spans="1:8" ht="14.45" customHeight="1" x14ac:dyDescent="0.2">
      <c r="A5069" s="324">
        <v>5168</v>
      </c>
      <c r="B5069" s="324">
        <v>516801</v>
      </c>
      <c r="C5069" s="326" t="s">
        <v>6570</v>
      </c>
      <c r="D5069" s="326" t="s">
        <v>5767</v>
      </c>
      <c r="E5069" s="325">
        <v>29531</v>
      </c>
      <c r="F5069" s="325">
        <v>30117</v>
      </c>
      <c r="H5069" s="324" t="s">
        <v>6569</v>
      </c>
    </row>
    <row r="5070" spans="1:8" ht="14.45" customHeight="1" x14ac:dyDescent="0.2">
      <c r="A5070" s="324">
        <v>5170</v>
      </c>
      <c r="B5070" s="324">
        <v>517001</v>
      </c>
      <c r="C5070" s="326" t="s">
        <v>6568</v>
      </c>
      <c r="D5070" s="326" t="s">
        <v>6568</v>
      </c>
      <c r="E5070" s="325">
        <v>29528</v>
      </c>
      <c r="F5070" s="325">
        <v>42825</v>
      </c>
      <c r="G5070" s="324">
        <v>1396732939</v>
      </c>
      <c r="H5070" s="324" t="s">
        <v>6567</v>
      </c>
    </row>
    <row r="5071" spans="1:8" ht="14.45" customHeight="1" x14ac:dyDescent="0.2">
      <c r="A5071" s="324">
        <v>4727</v>
      </c>
      <c r="B5071" s="324">
        <v>472705</v>
      </c>
      <c r="C5071" s="326" t="s">
        <v>6566</v>
      </c>
      <c r="D5071" s="326" t="s">
        <v>4593</v>
      </c>
      <c r="E5071" s="325">
        <v>29526</v>
      </c>
      <c r="F5071" s="325">
        <v>30677</v>
      </c>
      <c r="H5071" s="324" t="s">
        <v>6565</v>
      </c>
    </row>
    <row r="5072" spans="1:8" ht="14.45" customHeight="1" x14ac:dyDescent="0.2">
      <c r="A5072" s="324">
        <v>5169</v>
      </c>
      <c r="B5072" s="324">
        <v>516901</v>
      </c>
      <c r="C5072" s="326" t="s">
        <v>6564</v>
      </c>
      <c r="D5072" s="326" t="s">
        <v>6563</v>
      </c>
      <c r="E5072" s="325">
        <v>29516</v>
      </c>
      <c r="F5072" s="325">
        <v>32509</v>
      </c>
      <c r="H5072" s="324" t="s">
        <v>6562</v>
      </c>
    </row>
    <row r="5073" spans="1:8" ht="14.45" customHeight="1" x14ac:dyDescent="0.2">
      <c r="A5073" s="324">
        <v>4158</v>
      </c>
      <c r="B5073" s="324">
        <v>415802</v>
      </c>
      <c r="C5073" s="326" t="s">
        <v>6561</v>
      </c>
      <c r="D5073" s="326" t="s">
        <v>6560</v>
      </c>
      <c r="E5073" s="325">
        <v>29495</v>
      </c>
      <c r="F5073" s="325">
        <v>31898</v>
      </c>
      <c r="H5073" s="324" t="s">
        <v>6559</v>
      </c>
    </row>
    <row r="5074" spans="1:8" ht="14.45" customHeight="1" x14ac:dyDescent="0.2">
      <c r="A5074" s="324">
        <v>4729</v>
      </c>
      <c r="B5074" s="324">
        <v>472904</v>
      </c>
      <c r="C5074" s="326" t="s">
        <v>6558</v>
      </c>
      <c r="D5074" s="326" t="s">
        <v>6557</v>
      </c>
      <c r="E5074" s="325">
        <v>29495</v>
      </c>
      <c r="F5074" s="325">
        <v>31153</v>
      </c>
      <c r="H5074" s="324" t="s">
        <v>6556</v>
      </c>
    </row>
    <row r="5075" spans="1:8" ht="14.45" customHeight="1" x14ac:dyDescent="0.2">
      <c r="A5075" s="324">
        <v>4908</v>
      </c>
      <c r="B5075" s="324">
        <v>490803</v>
      </c>
      <c r="C5075" s="326" t="s">
        <v>6555</v>
      </c>
      <c r="D5075" s="326" t="s">
        <v>6554</v>
      </c>
      <c r="E5075" s="325">
        <v>29495</v>
      </c>
      <c r="F5075" s="325">
        <v>29632</v>
      </c>
      <c r="H5075" s="324" t="s">
        <v>6553</v>
      </c>
    </row>
    <row r="5076" spans="1:8" ht="14.45" customHeight="1" x14ac:dyDescent="0.2">
      <c r="A5076" s="324">
        <v>4274</v>
      </c>
      <c r="B5076" s="324">
        <v>427402</v>
      </c>
      <c r="C5076" s="326" t="s">
        <v>6552</v>
      </c>
      <c r="E5076" s="325">
        <v>29483</v>
      </c>
      <c r="F5076" s="325">
        <v>29560</v>
      </c>
      <c r="H5076" s="324" t="s">
        <v>6551</v>
      </c>
    </row>
    <row r="5077" spans="1:8" ht="14.45" customHeight="1" x14ac:dyDescent="0.2">
      <c r="A5077" s="324">
        <v>4272</v>
      </c>
      <c r="B5077" s="324">
        <v>427205</v>
      </c>
      <c r="C5077" s="326" t="s">
        <v>6119</v>
      </c>
      <c r="D5077" s="326" t="s">
        <v>6550</v>
      </c>
      <c r="E5077" s="325">
        <v>29480</v>
      </c>
      <c r="F5077" s="325">
        <v>31887</v>
      </c>
      <c r="H5077" s="324" t="s">
        <v>6549</v>
      </c>
    </row>
    <row r="5078" spans="1:8" ht="14.45" customHeight="1" x14ac:dyDescent="0.2">
      <c r="A5078" s="324">
        <v>4353</v>
      </c>
      <c r="B5078" s="324">
        <v>435303</v>
      </c>
      <c r="C5078" s="326" t="s">
        <v>5431</v>
      </c>
      <c r="E5078" s="325">
        <v>29465</v>
      </c>
      <c r="F5078" s="325">
        <v>29896</v>
      </c>
      <c r="H5078" s="324" t="s">
        <v>6548</v>
      </c>
    </row>
    <row r="5079" spans="1:8" ht="14.45" customHeight="1" x14ac:dyDescent="0.2">
      <c r="A5079" s="324">
        <v>4529</v>
      </c>
      <c r="B5079" s="324">
        <v>452902</v>
      </c>
      <c r="C5079" s="326" t="s">
        <v>4233</v>
      </c>
      <c r="D5079" s="326" t="s">
        <v>4818</v>
      </c>
      <c r="E5079" s="325">
        <v>29465</v>
      </c>
      <c r="F5079" s="325">
        <v>30864</v>
      </c>
      <c r="H5079" s="324" t="s">
        <v>6547</v>
      </c>
    </row>
    <row r="5080" spans="1:8" ht="14.45" customHeight="1" x14ac:dyDescent="0.2">
      <c r="A5080" s="324">
        <v>4604</v>
      </c>
      <c r="B5080" s="324">
        <v>460403</v>
      </c>
      <c r="C5080" s="326" t="s">
        <v>5469</v>
      </c>
      <c r="D5080" s="326" t="s">
        <v>5306</v>
      </c>
      <c r="E5080" s="325">
        <v>29465</v>
      </c>
      <c r="F5080" s="325">
        <v>30773</v>
      </c>
      <c r="H5080" s="324" t="s">
        <v>6546</v>
      </c>
    </row>
    <row r="5081" spans="1:8" ht="14.45" customHeight="1" x14ac:dyDescent="0.2">
      <c r="A5081" s="324">
        <v>4891</v>
      </c>
      <c r="B5081" s="324">
        <v>489103</v>
      </c>
      <c r="C5081" s="326" t="s">
        <v>4862</v>
      </c>
      <c r="D5081" s="326" t="s">
        <v>6124</v>
      </c>
      <c r="E5081" s="325">
        <v>29465</v>
      </c>
      <c r="F5081" s="325">
        <v>31168</v>
      </c>
      <c r="H5081" s="324" t="s">
        <v>6545</v>
      </c>
    </row>
    <row r="5082" spans="1:8" ht="14.45" customHeight="1" x14ac:dyDescent="0.2">
      <c r="A5082" s="324">
        <v>4929</v>
      </c>
      <c r="B5082" s="324">
        <v>492904</v>
      </c>
      <c r="C5082" s="326" t="s">
        <v>6116</v>
      </c>
      <c r="D5082" s="326" t="s">
        <v>6544</v>
      </c>
      <c r="E5082" s="325">
        <v>29465</v>
      </c>
      <c r="F5082" s="325">
        <v>29598</v>
      </c>
      <c r="H5082" s="324" t="s">
        <v>6543</v>
      </c>
    </row>
    <row r="5083" spans="1:8" ht="14.45" customHeight="1" x14ac:dyDescent="0.2">
      <c r="A5083" s="324">
        <v>4694</v>
      </c>
      <c r="B5083" s="324">
        <v>469401</v>
      </c>
      <c r="C5083" s="326" t="s">
        <v>6542</v>
      </c>
      <c r="D5083" s="326" t="s">
        <v>6541</v>
      </c>
      <c r="E5083" s="325">
        <v>29456</v>
      </c>
      <c r="F5083" s="325">
        <v>42095</v>
      </c>
      <c r="G5083" s="324">
        <v>1407853823</v>
      </c>
      <c r="H5083" s="324" t="s">
        <v>6540</v>
      </c>
    </row>
    <row r="5084" spans="1:8" ht="14.45" customHeight="1" x14ac:dyDescent="0.2">
      <c r="A5084" s="324">
        <v>4609</v>
      </c>
      <c r="B5084" s="324">
        <v>460901</v>
      </c>
      <c r="C5084" s="326" t="s">
        <v>6539</v>
      </c>
      <c r="D5084" s="326" t="s">
        <v>6538</v>
      </c>
      <c r="E5084" s="325">
        <v>29455</v>
      </c>
      <c r="F5084" s="325">
        <v>109574</v>
      </c>
      <c r="G5084" s="324">
        <v>1164646287</v>
      </c>
      <c r="H5084" s="324" t="s">
        <v>6537</v>
      </c>
    </row>
    <row r="5085" spans="1:8" ht="14.45" customHeight="1" x14ac:dyDescent="0.2">
      <c r="A5085" s="324">
        <v>4685</v>
      </c>
      <c r="B5085" s="324">
        <v>468501</v>
      </c>
      <c r="C5085" s="326" t="s">
        <v>4038</v>
      </c>
      <c r="D5085" s="326" t="s">
        <v>4037</v>
      </c>
      <c r="E5085" s="325">
        <v>29440</v>
      </c>
      <c r="F5085" s="325">
        <v>29440</v>
      </c>
      <c r="H5085" s="324" t="s">
        <v>4036</v>
      </c>
    </row>
    <row r="5086" spans="1:8" ht="14.45" customHeight="1" x14ac:dyDescent="0.2">
      <c r="A5086" s="324">
        <v>4166</v>
      </c>
      <c r="B5086" s="324">
        <v>416603</v>
      </c>
      <c r="C5086" s="326" t="s">
        <v>6536</v>
      </c>
      <c r="D5086" s="326" t="s">
        <v>6535</v>
      </c>
      <c r="E5086" s="325">
        <v>29434</v>
      </c>
      <c r="F5086" s="325">
        <v>30198</v>
      </c>
      <c r="H5086" s="324" t="s">
        <v>6534</v>
      </c>
    </row>
    <row r="5087" spans="1:8" ht="14.45" customHeight="1" x14ac:dyDescent="0.2">
      <c r="A5087" s="324">
        <v>4202</v>
      </c>
      <c r="B5087" s="324">
        <v>420203</v>
      </c>
      <c r="C5087" s="326" t="s">
        <v>6533</v>
      </c>
      <c r="D5087" s="326" t="s">
        <v>6532</v>
      </c>
      <c r="E5087" s="325">
        <v>29434</v>
      </c>
      <c r="F5087" s="325">
        <v>32704</v>
      </c>
      <c r="H5087" s="324" t="s">
        <v>6531</v>
      </c>
    </row>
    <row r="5088" spans="1:8" ht="14.45" customHeight="1" x14ac:dyDescent="0.2">
      <c r="A5088" s="324">
        <v>4527</v>
      </c>
      <c r="B5088" s="324">
        <v>452702</v>
      </c>
      <c r="C5088" s="326" t="s">
        <v>6530</v>
      </c>
      <c r="D5088" s="326" t="s">
        <v>3897</v>
      </c>
      <c r="E5088" s="325">
        <v>29434</v>
      </c>
      <c r="F5088" s="325">
        <v>30164</v>
      </c>
      <c r="H5088" s="324" t="s">
        <v>6529</v>
      </c>
    </row>
    <row r="5089" spans="1:8" ht="14.45" customHeight="1" x14ac:dyDescent="0.2">
      <c r="A5089" s="324">
        <v>4719</v>
      </c>
      <c r="B5089" s="324">
        <v>471903</v>
      </c>
      <c r="C5089" s="326" t="s">
        <v>6528</v>
      </c>
      <c r="D5089" s="326" t="s">
        <v>4245</v>
      </c>
      <c r="E5089" s="325">
        <v>29434</v>
      </c>
      <c r="F5089" s="325">
        <v>29617</v>
      </c>
      <c r="H5089" s="324" t="s">
        <v>4244</v>
      </c>
    </row>
    <row r="5090" spans="1:8" ht="14.45" customHeight="1" x14ac:dyDescent="0.2">
      <c r="A5090" s="324">
        <v>4247</v>
      </c>
      <c r="B5090" s="324">
        <v>424705</v>
      </c>
      <c r="C5090" s="326" t="s">
        <v>6527</v>
      </c>
      <c r="D5090" s="326" t="s">
        <v>5794</v>
      </c>
      <c r="E5090" s="325">
        <v>29403</v>
      </c>
      <c r="F5090" s="325">
        <v>31017</v>
      </c>
      <c r="H5090" s="324" t="s">
        <v>6526</v>
      </c>
    </row>
    <row r="5091" spans="1:8" ht="14.45" customHeight="1" x14ac:dyDescent="0.2">
      <c r="A5091" s="324">
        <v>4286</v>
      </c>
      <c r="B5091" s="324">
        <v>428602</v>
      </c>
      <c r="C5091" s="326" t="s">
        <v>4568</v>
      </c>
      <c r="D5091" s="326" t="s">
        <v>6525</v>
      </c>
      <c r="E5091" s="325">
        <v>29403</v>
      </c>
      <c r="F5091" s="325">
        <v>31138</v>
      </c>
      <c r="H5091" s="324" t="s">
        <v>6524</v>
      </c>
    </row>
    <row r="5092" spans="1:8" ht="14.45" customHeight="1" x14ac:dyDescent="0.2">
      <c r="A5092" s="324">
        <v>4523</v>
      </c>
      <c r="B5092" s="324">
        <v>452302</v>
      </c>
      <c r="C5092" s="326" t="s">
        <v>6523</v>
      </c>
      <c r="D5092" s="326" t="s">
        <v>3969</v>
      </c>
      <c r="E5092" s="325">
        <v>29403</v>
      </c>
      <c r="F5092" s="325">
        <v>29646</v>
      </c>
      <c r="H5092" s="324" t="s">
        <v>5617</v>
      </c>
    </row>
    <row r="5093" spans="1:8" ht="14.45" customHeight="1" x14ac:dyDescent="0.2">
      <c r="A5093" s="324">
        <v>4729</v>
      </c>
      <c r="B5093" s="324">
        <v>472903</v>
      </c>
      <c r="C5093" s="326" t="s">
        <v>4929</v>
      </c>
      <c r="E5093" s="325">
        <v>29403</v>
      </c>
      <c r="F5093" s="325">
        <v>29495</v>
      </c>
      <c r="H5093" s="324" t="s">
        <v>6522</v>
      </c>
    </row>
    <row r="5094" spans="1:8" ht="14.45" customHeight="1" x14ac:dyDescent="0.2">
      <c r="A5094" s="324">
        <v>4801</v>
      </c>
      <c r="B5094" s="324">
        <v>480102</v>
      </c>
      <c r="C5094" s="326" t="s">
        <v>3908</v>
      </c>
      <c r="D5094" s="326" t="s">
        <v>6521</v>
      </c>
      <c r="E5094" s="325">
        <v>29403</v>
      </c>
      <c r="F5094" s="325">
        <v>33786</v>
      </c>
      <c r="H5094" s="324" t="s">
        <v>6520</v>
      </c>
    </row>
    <row r="5095" spans="1:8" ht="14.45" customHeight="1" x14ac:dyDescent="0.2">
      <c r="A5095" s="324">
        <v>4768</v>
      </c>
      <c r="B5095" s="324">
        <v>476801</v>
      </c>
      <c r="C5095" s="326" t="s">
        <v>6156</v>
      </c>
      <c r="D5095" s="326" t="s">
        <v>3876</v>
      </c>
      <c r="E5095" s="325">
        <v>29398</v>
      </c>
      <c r="F5095" s="325">
        <v>29398</v>
      </c>
      <c r="H5095" s="324" t="s">
        <v>6155</v>
      </c>
    </row>
    <row r="5096" spans="1:8" ht="14.45" customHeight="1" x14ac:dyDescent="0.2">
      <c r="A5096" s="324">
        <v>4222</v>
      </c>
      <c r="B5096" s="324">
        <v>422202</v>
      </c>
      <c r="C5096" s="326" t="s">
        <v>6519</v>
      </c>
      <c r="D5096" s="326" t="s">
        <v>6124</v>
      </c>
      <c r="E5096" s="325">
        <v>29373</v>
      </c>
      <c r="F5096" s="325">
        <v>31168</v>
      </c>
      <c r="H5096" s="324" t="s">
        <v>6518</v>
      </c>
    </row>
    <row r="5097" spans="1:8" ht="14.45" customHeight="1" x14ac:dyDescent="0.2">
      <c r="A5097" s="324">
        <v>4272</v>
      </c>
      <c r="B5097" s="324">
        <v>427204</v>
      </c>
      <c r="C5097" s="326" t="s">
        <v>6119</v>
      </c>
      <c r="D5097" s="326" t="s">
        <v>6517</v>
      </c>
      <c r="E5097" s="325">
        <v>29373</v>
      </c>
      <c r="F5097" s="325">
        <v>29480</v>
      </c>
      <c r="H5097" s="324" t="s">
        <v>6516</v>
      </c>
    </row>
    <row r="5098" spans="1:8" ht="14.45" customHeight="1" x14ac:dyDescent="0.2">
      <c r="A5098" s="324">
        <v>5005</v>
      </c>
      <c r="B5098" s="324">
        <v>500502</v>
      </c>
      <c r="C5098" s="326" t="s">
        <v>5310</v>
      </c>
      <c r="D5098" s="326" t="s">
        <v>4394</v>
      </c>
      <c r="E5098" s="325">
        <v>29373</v>
      </c>
      <c r="F5098" s="325">
        <v>31717</v>
      </c>
      <c r="H5098" s="324" t="s">
        <v>6515</v>
      </c>
    </row>
    <row r="5099" spans="1:8" ht="14.45" customHeight="1" x14ac:dyDescent="0.2">
      <c r="A5099" s="324">
        <v>5167</v>
      </c>
      <c r="B5099" s="324">
        <v>516701</v>
      </c>
      <c r="C5099" s="326" t="s">
        <v>6514</v>
      </c>
      <c r="D5099" s="326" t="s">
        <v>6513</v>
      </c>
      <c r="E5099" s="325">
        <v>29367</v>
      </c>
      <c r="F5099" s="325">
        <v>40025</v>
      </c>
      <c r="G5099" s="324">
        <v>1487637146</v>
      </c>
      <c r="H5099" s="324" t="s">
        <v>6512</v>
      </c>
    </row>
    <row r="5100" spans="1:8" ht="14.45" customHeight="1" x14ac:dyDescent="0.2">
      <c r="A5100" s="324">
        <v>4440</v>
      </c>
      <c r="B5100" s="324">
        <v>444003</v>
      </c>
      <c r="C5100" s="326" t="s">
        <v>6511</v>
      </c>
      <c r="D5100" s="326" t="s">
        <v>4958</v>
      </c>
      <c r="E5100" s="325">
        <v>29342</v>
      </c>
      <c r="F5100" s="325">
        <v>30280</v>
      </c>
      <c r="H5100" s="324" t="s">
        <v>4957</v>
      </c>
    </row>
    <row r="5101" spans="1:8" ht="14.45" customHeight="1" x14ac:dyDescent="0.2">
      <c r="A5101" s="324">
        <v>4479</v>
      </c>
      <c r="B5101" s="324">
        <v>447903</v>
      </c>
      <c r="C5101" s="326" t="s">
        <v>5971</v>
      </c>
      <c r="D5101" s="326" t="s">
        <v>4250</v>
      </c>
      <c r="E5101" s="325">
        <v>29342</v>
      </c>
      <c r="F5101" s="325">
        <v>30940</v>
      </c>
      <c r="H5101" s="324" t="s">
        <v>6510</v>
      </c>
    </row>
    <row r="5102" spans="1:8" ht="14.45" customHeight="1" x14ac:dyDescent="0.2">
      <c r="A5102" s="324">
        <v>4714</v>
      </c>
      <c r="B5102" s="324">
        <v>471401</v>
      </c>
      <c r="C5102" s="326" t="s">
        <v>6509</v>
      </c>
      <c r="D5102" s="326" t="s">
        <v>3876</v>
      </c>
      <c r="E5102" s="325">
        <v>29342</v>
      </c>
      <c r="F5102" s="325">
        <v>29618</v>
      </c>
      <c r="H5102" s="324" t="s">
        <v>6508</v>
      </c>
    </row>
    <row r="5103" spans="1:8" ht="14.45" customHeight="1" x14ac:dyDescent="0.2">
      <c r="A5103" s="324">
        <v>5158</v>
      </c>
      <c r="B5103" s="324">
        <v>515801</v>
      </c>
      <c r="C5103" s="326" t="s">
        <v>4235</v>
      </c>
      <c r="D5103" s="326" t="s">
        <v>3841</v>
      </c>
      <c r="E5103" s="325">
        <v>29342</v>
      </c>
      <c r="F5103" s="325">
        <v>29342</v>
      </c>
      <c r="H5103" s="324" t="s">
        <v>6382</v>
      </c>
    </row>
    <row r="5104" spans="1:8" ht="14.45" customHeight="1" x14ac:dyDescent="0.2">
      <c r="A5104" s="324">
        <v>5166</v>
      </c>
      <c r="B5104" s="324">
        <v>516601</v>
      </c>
      <c r="C5104" s="326" t="s">
        <v>2562</v>
      </c>
      <c r="D5104" s="326" t="s">
        <v>3964</v>
      </c>
      <c r="E5104" s="325">
        <v>29342</v>
      </c>
      <c r="F5104" s="325">
        <v>32387</v>
      </c>
      <c r="H5104" s="324" t="s">
        <v>6507</v>
      </c>
    </row>
    <row r="5105" spans="1:8" ht="14.45" customHeight="1" x14ac:dyDescent="0.2">
      <c r="A5105" s="324">
        <v>4840</v>
      </c>
      <c r="B5105" s="324">
        <v>484002</v>
      </c>
      <c r="C5105" s="326" t="s">
        <v>5752</v>
      </c>
      <c r="D5105" s="326" t="s">
        <v>4807</v>
      </c>
      <c r="E5105" s="325">
        <v>29330</v>
      </c>
      <c r="F5105" s="325">
        <v>29738</v>
      </c>
      <c r="H5105" s="324" t="s">
        <v>4806</v>
      </c>
    </row>
    <row r="5106" spans="1:8" ht="14.45" customHeight="1" x14ac:dyDescent="0.2">
      <c r="A5106" s="324">
        <v>4508</v>
      </c>
      <c r="B5106" s="324">
        <v>450803</v>
      </c>
      <c r="C5106" s="326" t="s">
        <v>5131</v>
      </c>
      <c r="D5106" s="326" t="s">
        <v>6506</v>
      </c>
      <c r="E5106" s="325">
        <v>29319</v>
      </c>
      <c r="F5106" s="325">
        <v>29485</v>
      </c>
      <c r="H5106" s="324" t="s">
        <v>6505</v>
      </c>
    </row>
    <row r="5107" spans="1:8" ht="14.45" customHeight="1" x14ac:dyDescent="0.2">
      <c r="A5107" s="324">
        <v>5163</v>
      </c>
      <c r="B5107" s="324">
        <v>516301</v>
      </c>
      <c r="C5107" s="326" t="s">
        <v>6504</v>
      </c>
      <c r="D5107" s="326" t="s">
        <v>6503</v>
      </c>
      <c r="E5107" s="325">
        <v>29313</v>
      </c>
      <c r="F5107" s="325">
        <v>37955</v>
      </c>
      <c r="H5107" s="324" t="s">
        <v>6502</v>
      </c>
    </row>
    <row r="5108" spans="1:8" ht="14.45" customHeight="1" x14ac:dyDescent="0.2">
      <c r="A5108" s="324">
        <v>4075</v>
      </c>
      <c r="B5108" s="324">
        <v>407502</v>
      </c>
      <c r="C5108" s="326" t="s">
        <v>4784</v>
      </c>
      <c r="D5108" s="326" t="s">
        <v>6501</v>
      </c>
      <c r="E5108" s="325">
        <v>29312</v>
      </c>
      <c r="F5108" s="325">
        <v>109574</v>
      </c>
      <c r="G5108" s="324">
        <v>1285617597</v>
      </c>
      <c r="H5108" s="324" t="s">
        <v>3608</v>
      </c>
    </row>
    <row r="5109" spans="1:8" ht="14.45" customHeight="1" x14ac:dyDescent="0.2">
      <c r="A5109" s="324">
        <v>4316</v>
      </c>
      <c r="B5109" s="324">
        <v>431602</v>
      </c>
      <c r="C5109" s="326" t="s">
        <v>6500</v>
      </c>
      <c r="D5109" s="326" t="s">
        <v>4250</v>
      </c>
      <c r="E5109" s="325">
        <v>29312</v>
      </c>
      <c r="F5109" s="325">
        <v>30773</v>
      </c>
      <c r="H5109" s="324" t="s">
        <v>6499</v>
      </c>
    </row>
    <row r="5110" spans="1:8" ht="14.45" customHeight="1" x14ac:dyDescent="0.2">
      <c r="A5110" s="324">
        <v>4420</v>
      </c>
      <c r="B5110" s="324">
        <v>442002</v>
      </c>
      <c r="C5110" s="326" t="s">
        <v>6498</v>
      </c>
      <c r="D5110" s="326" t="s">
        <v>5703</v>
      </c>
      <c r="E5110" s="325">
        <v>29312</v>
      </c>
      <c r="F5110" s="325">
        <v>31291</v>
      </c>
      <c r="H5110" s="324" t="s">
        <v>6497</v>
      </c>
    </row>
    <row r="5111" spans="1:8" ht="14.45" customHeight="1" x14ac:dyDescent="0.2">
      <c r="A5111" s="324">
        <v>4894</v>
      </c>
      <c r="B5111" s="324">
        <v>489403</v>
      </c>
      <c r="C5111" s="326" t="s">
        <v>6496</v>
      </c>
      <c r="D5111" s="326" t="s">
        <v>4394</v>
      </c>
      <c r="E5111" s="325">
        <v>29312</v>
      </c>
      <c r="F5111" s="325">
        <v>30834</v>
      </c>
      <c r="H5111" s="324" t="s">
        <v>6495</v>
      </c>
    </row>
    <row r="5112" spans="1:8" ht="14.45" customHeight="1" x14ac:dyDescent="0.2">
      <c r="A5112" s="324">
        <v>5078</v>
      </c>
      <c r="B5112" s="324">
        <v>507802</v>
      </c>
      <c r="C5112" s="326" t="s">
        <v>6494</v>
      </c>
      <c r="D5112" s="326" t="s">
        <v>5653</v>
      </c>
      <c r="E5112" s="325">
        <v>29312</v>
      </c>
      <c r="F5112" s="325">
        <v>31898</v>
      </c>
      <c r="H5112" s="324" t="s">
        <v>6493</v>
      </c>
    </row>
    <row r="5113" spans="1:8" ht="14.45" customHeight="1" x14ac:dyDescent="0.2">
      <c r="A5113" s="324">
        <v>4239</v>
      </c>
      <c r="B5113" s="324">
        <v>423901</v>
      </c>
      <c r="C5113" s="326" t="s">
        <v>4639</v>
      </c>
      <c r="D5113" s="326" t="s">
        <v>4638</v>
      </c>
      <c r="E5113" s="325">
        <v>29304</v>
      </c>
      <c r="F5113" s="325">
        <v>29304</v>
      </c>
      <c r="H5113" s="324" t="s">
        <v>4637</v>
      </c>
    </row>
    <row r="5114" spans="1:8" ht="14.45" customHeight="1" x14ac:dyDescent="0.2">
      <c r="A5114" s="324">
        <v>4677</v>
      </c>
      <c r="B5114" s="324">
        <v>467701</v>
      </c>
      <c r="C5114" s="326" t="s">
        <v>6492</v>
      </c>
      <c r="D5114" s="326" t="s">
        <v>6492</v>
      </c>
      <c r="E5114" s="325">
        <v>29286</v>
      </c>
      <c r="F5114" s="325">
        <v>41517</v>
      </c>
      <c r="G5114" s="324">
        <v>1649353814</v>
      </c>
      <c r="H5114" s="324" t="s">
        <v>6491</v>
      </c>
    </row>
    <row r="5115" spans="1:8" ht="14.45" customHeight="1" x14ac:dyDescent="0.2">
      <c r="A5115" s="324">
        <v>4241</v>
      </c>
      <c r="B5115" s="324">
        <v>424102</v>
      </c>
      <c r="C5115" s="326" t="s">
        <v>6490</v>
      </c>
      <c r="D5115" s="326" t="s">
        <v>6489</v>
      </c>
      <c r="E5115" s="325">
        <v>29252</v>
      </c>
      <c r="F5115" s="325">
        <v>32082</v>
      </c>
      <c r="H5115" s="324" t="s">
        <v>6488</v>
      </c>
    </row>
    <row r="5116" spans="1:8" ht="14.45" customHeight="1" x14ac:dyDescent="0.2">
      <c r="A5116" s="324">
        <v>4250</v>
      </c>
      <c r="B5116" s="324">
        <v>425003</v>
      </c>
      <c r="C5116" s="326" t="s">
        <v>4997</v>
      </c>
      <c r="E5116" s="325">
        <v>29252</v>
      </c>
      <c r="F5116" s="325">
        <v>30133</v>
      </c>
      <c r="H5116" s="324" t="s">
        <v>6487</v>
      </c>
    </row>
    <row r="5117" spans="1:8" ht="14.45" customHeight="1" x14ac:dyDescent="0.2">
      <c r="A5117" s="324">
        <v>4303</v>
      </c>
      <c r="B5117" s="324">
        <v>430305</v>
      </c>
      <c r="C5117" s="326" t="s">
        <v>6486</v>
      </c>
      <c r="D5117" s="326" t="s">
        <v>6169</v>
      </c>
      <c r="E5117" s="325">
        <v>29252</v>
      </c>
      <c r="F5117" s="325">
        <v>29808</v>
      </c>
      <c r="H5117" s="324" t="s">
        <v>6173</v>
      </c>
    </row>
    <row r="5118" spans="1:8" ht="14.45" customHeight="1" x14ac:dyDescent="0.2">
      <c r="A5118" s="324">
        <v>4372</v>
      </c>
      <c r="B5118" s="324">
        <v>437203</v>
      </c>
      <c r="C5118" s="326" t="s">
        <v>6485</v>
      </c>
      <c r="D5118" s="326" t="s">
        <v>4250</v>
      </c>
      <c r="E5118" s="325">
        <v>29252</v>
      </c>
      <c r="F5118" s="325">
        <v>30940</v>
      </c>
      <c r="H5118" s="324" t="s">
        <v>6484</v>
      </c>
    </row>
    <row r="5119" spans="1:8" ht="14.45" customHeight="1" x14ac:dyDescent="0.2">
      <c r="A5119" s="324">
        <v>4638</v>
      </c>
      <c r="B5119" s="324">
        <v>463804</v>
      </c>
      <c r="C5119" s="326" t="s">
        <v>4082</v>
      </c>
      <c r="D5119" s="326" t="s">
        <v>4250</v>
      </c>
      <c r="E5119" s="325">
        <v>29252</v>
      </c>
      <c r="F5119" s="325">
        <v>30484</v>
      </c>
      <c r="H5119" s="324" t="s">
        <v>6483</v>
      </c>
    </row>
    <row r="5120" spans="1:8" ht="14.45" customHeight="1" x14ac:dyDescent="0.2">
      <c r="A5120" s="324">
        <v>4726</v>
      </c>
      <c r="B5120" s="324">
        <v>472603</v>
      </c>
      <c r="C5120" s="326" t="s">
        <v>6315</v>
      </c>
      <c r="D5120" s="326" t="s">
        <v>4394</v>
      </c>
      <c r="E5120" s="325">
        <v>29252</v>
      </c>
      <c r="F5120" s="325">
        <v>29252</v>
      </c>
      <c r="H5120" s="324" t="s">
        <v>6314</v>
      </c>
    </row>
    <row r="5121" spans="1:8" ht="14.45" customHeight="1" x14ac:dyDescent="0.2">
      <c r="A5121" s="324">
        <v>4846</v>
      </c>
      <c r="B5121" s="324">
        <v>484604</v>
      </c>
      <c r="C5121" s="326" t="s">
        <v>4974</v>
      </c>
      <c r="D5121" s="326" t="s">
        <v>6135</v>
      </c>
      <c r="E5121" s="325">
        <v>29244</v>
      </c>
      <c r="F5121" s="325">
        <v>33664</v>
      </c>
      <c r="H5121" s="324" t="s">
        <v>6482</v>
      </c>
    </row>
    <row r="5122" spans="1:8" ht="14.45" customHeight="1" x14ac:dyDescent="0.2">
      <c r="A5122" s="324">
        <v>5165</v>
      </c>
      <c r="B5122" s="324">
        <v>516501</v>
      </c>
      <c r="C5122" s="326" t="s">
        <v>6481</v>
      </c>
      <c r="E5122" s="325">
        <v>29239</v>
      </c>
      <c r="F5122" s="325">
        <v>29677</v>
      </c>
      <c r="H5122" s="324" t="s">
        <v>6480</v>
      </c>
    </row>
    <row r="5123" spans="1:8" ht="14.45" customHeight="1" x14ac:dyDescent="0.2">
      <c r="A5123" s="324">
        <v>5105</v>
      </c>
      <c r="B5123" s="324">
        <v>510501</v>
      </c>
      <c r="C5123" s="326" t="s">
        <v>6479</v>
      </c>
      <c r="D5123" s="326" t="s">
        <v>3893</v>
      </c>
      <c r="E5123" s="325">
        <v>29227</v>
      </c>
      <c r="F5123" s="325">
        <v>30590</v>
      </c>
      <c r="H5123" s="324" t="s">
        <v>6478</v>
      </c>
    </row>
    <row r="5124" spans="1:8" ht="14.45" customHeight="1" x14ac:dyDescent="0.2">
      <c r="A5124" s="324">
        <v>4076</v>
      </c>
      <c r="B5124" s="324">
        <v>407604</v>
      </c>
      <c r="C5124" s="326" t="s">
        <v>6477</v>
      </c>
      <c r="D5124" s="326" t="s">
        <v>6153</v>
      </c>
      <c r="E5124" s="325">
        <v>29221</v>
      </c>
      <c r="F5124" s="325">
        <v>31898</v>
      </c>
      <c r="H5124" s="324" t="s">
        <v>6152</v>
      </c>
    </row>
    <row r="5125" spans="1:8" ht="14.45" customHeight="1" x14ac:dyDescent="0.2">
      <c r="A5125" s="324">
        <v>4426</v>
      </c>
      <c r="B5125" s="324">
        <v>442605</v>
      </c>
      <c r="C5125" s="326" t="s">
        <v>6476</v>
      </c>
      <c r="D5125" s="326" t="s">
        <v>4818</v>
      </c>
      <c r="E5125" s="325">
        <v>29221</v>
      </c>
      <c r="F5125" s="325">
        <v>30515</v>
      </c>
      <c r="H5125" s="324" t="s">
        <v>6475</v>
      </c>
    </row>
    <row r="5126" spans="1:8" ht="14.45" customHeight="1" x14ac:dyDescent="0.2">
      <c r="A5126" s="324">
        <v>4739</v>
      </c>
      <c r="B5126" s="324">
        <v>473902</v>
      </c>
      <c r="C5126" s="326" t="s">
        <v>6474</v>
      </c>
      <c r="D5126" s="326" t="s">
        <v>4003</v>
      </c>
      <c r="E5126" s="325">
        <v>29221</v>
      </c>
      <c r="F5126" s="325">
        <v>34394</v>
      </c>
      <c r="H5126" s="324" t="s">
        <v>4002</v>
      </c>
    </row>
    <row r="5127" spans="1:8" ht="14.45" customHeight="1" x14ac:dyDescent="0.2">
      <c r="A5127" s="324">
        <v>5139</v>
      </c>
      <c r="B5127" s="324">
        <v>513901</v>
      </c>
      <c r="C5127" s="326" t="s">
        <v>6473</v>
      </c>
      <c r="D5127" s="326" t="s">
        <v>3893</v>
      </c>
      <c r="E5127" s="325">
        <v>29221</v>
      </c>
      <c r="F5127" s="325">
        <v>30590</v>
      </c>
      <c r="H5127" s="324" t="s">
        <v>6472</v>
      </c>
    </row>
    <row r="5128" spans="1:8" ht="14.45" customHeight="1" x14ac:dyDescent="0.2">
      <c r="A5128" s="324">
        <v>4386</v>
      </c>
      <c r="B5128" s="324">
        <v>438602</v>
      </c>
      <c r="C5128" s="326" t="s">
        <v>4437</v>
      </c>
      <c r="D5128" s="326" t="s">
        <v>3841</v>
      </c>
      <c r="E5128" s="325">
        <v>29203</v>
      </c>
      <c r="F5128" s="325">
        <v>29669</v>
      </c>
      <c r="H5128" s="324" t="s">
        <v>6471</v>
      </c>
    </row>
    <row r="5129" spans="1:8" ht="14.45" customHeight="1" x14ac:dyDescent="0.2">
      <c r="A5129" s="324">
        <v>4459</v>
      </c>
      <c r="B5129" s="324">
        <v>445903</v>
      </c>
      <c r="C5129" s="326" t="s">
        <v>3901</v>
      </c>
      <c r="D5129" s="326" t="s">
        <v>6468</v>
      </c>
      <c r="E5129" s="325">
        <v>29203</v>
      </c>
      <c r="F5129" s="325">
        <v>29721</v>
      </c>
      <c r="H5129" s="324" t="s">
        <v>6470</v>
      </c>
    </row>
    <row r="5130" spans="1:8" ht="14.45" customHeight="1" x14ac:dyDescent="0.2">
      <c r="A5130" s="324">
        <v>4812</v>
      </c>
      <c r="B5130" s="324">
        <v>481202</v>
      </c>
      <c r="C5130" s="326" t="s">
        <v>6469</v>
      </c>
      <c r="D5130" s="326" t="s">
        <v>6468</v>
      </c>
      <c r="E5130" s="325">
        <v>29203</v>
      </c>
      <c r="F5130" s="325">
        <v>29721</v>
      </c>
      <c r="H5130" s="324" t="s">
        <v>6467</v>
      </c>
    </row>
    <row r="5131" spans="1:8" ht="14.45" customHeight="1" x14ac:dyDescent="0.2">
      <c r="A5131" s="324">
        <v>4879</v>
      </c>
      <c r="B5131" s="324">
        <v>487902</v>
      </c>
      <c r="C5131" s="326" t="s">
        <v>3789</v>
      </c>
      <c r="D5131" s="326" t="s">
        <v>3841</v>
      </c>
      <c r="E5131" s="325">
        <v>29203</v>
      </c>
      <c r="F5131" s="325">
        <v>29669</v>
      </c>
      <c r="H5131" s="324" t="s">
        <v>6466</v>
      </c>
    </row>
    <row r="5132" spans="1:8" ht="14.45" customHeight="1" x14ac:dyDescent="0.2">
      <c r="A5132" s="324">
        <v>5155</v>
      </c>
      <c r="B5132" s="324">
        <v>515502</v>
      </c>
      <c r="C5132" s="326" t="s">
        <v>6465</v>
      </c>
      <c r="D5132" s="326" t="s">
        <v>3841</v>
      </c>
      <c r="E5132" s="325">
        <v>29203</v>
      </c>
      <c r="F5132" s="325">
        <v>29669</v>
      </c>
      <c r="H5132" s="324" t="s">
        <v>6464</v>
      </c>
    </row>
    <row r="5133" spans="1:8" ht="14.45" customHeight="1" x14ac:dyDescent="0.2">
      <c r="A5133" s="324">
        <v>4443</v>
      </c>
      <c r="B5133" s="324">
        <v>444307</v>
      </c>
      <c r="C5133" s="326" t="s">
        <v>6463</v>
      </c>
      <c r="D5133" s="326" t="s">
        <v>6347</v>
      </c>
      <c r="E5133" s="325">
        <v>29190</v>
      </c>
      <c r="F5133" s="325">
        <v>29921</v>
      </c>
      <c r="H5133" s="324" t="s">
        <v>6462</v>
      </c>
    </row>
    <row r="5134" spans="1:8" ht="14.45" customHeight="1" x14ac:dyDescent="0.2">
      <c r="A5134" s="324">
        <v>4530</v>
      </c>
      <c r="B5134" s="324">
        <v>453002</v>
      </c>
      <c r="C5134" s="326" t="s">
        <v>6461</v>
      </c>
      <c r="D5134" s="326" t="s">
        <v>4229</v>
      </c>
      <c r="E5134" s="325">
        <v>29190</v>
      </c>
      <c r="F5134" s="325">
        <v>37164</v>
      </c>
      <c r="H5134" s="324" t="s">
        <v>6460</v>
      </c>
    </row>
    <row r="5135" spans="1:8" ht="14.45" customHeight="1" x14ac:dyDescent="0.2">
      <c r="A5135" s="324">
        <v>4998</v>
      </c>
      <c r="B5135" s="324">
        <v>499802</v>
      </c>
      <c r="C5135" s="326" t="s">
        <v>6459</v>
      </c>
      <c r="D5135" s="326" t="s">
        <v>4232</v>
      </c>
      <c r="E5135" s="325">
        <v>29190</v>
      </c>
      <c r="F5135" s="325">
        <v>30651</v>
      </c>
      <c r="H5135" s="324" t="s">
        <v>5317</v>
      </c>
    </row>
    <row r="5136" spans="1:8" ht="14.45" customHeight="1" x14ac:dyDescent="0.2">
      <c r="A5136" s="324">
        <v>5164</v>
      </c>
      <c r="B5136" s="324">
        <v>516401</v>
      </c>
      <c r="C5136" s="326" t="s">
        <v>6458</v>
      </c>
      <c r="D5136" s="326" t="s">
        <v>6457</v>
      </c>
      <c r="E5136" s="325">
        <v>29190</v>
      </c>
      <c r="F5136" s="325">
        <v>30119</v>
      </c>
      <c r="H5136" s="324" t="s">
        <v>6456</v>
      </c>
    </row>
    <row r="5137" spans="1:8" ht="14.45" customHeight="1" x14ac:dyDescent="0.2">
      <c r="A5137" s="324">
        <v>4026</v>
      </c>
      <c r="B5137" s="324">
        <v>402602</v>
      </c>
      <c r="C5137" s="326" t="s">
        <v>6455</v>
      </c>
      <c r="D5137" s="326" t="s">
        <v>4394</v>
      </c>
      <c r="E5137" s="325">
        <v>29160</v>
      </c>
      <c r="F5137" s="325">
        <v>30834</v>
      </c>
      <c r="H5137" s="324" t="s">
        <v>6454</v>
      </c>
    </row>
    <row r="5138" spans="1:8" ht="14.45" customHeight="1" x14ac:dyDescent="0.2">
      <c r="A5138" s="324">
        <v>4383</v>
      </c>
      <c r="B5138" s="324">
        <v>438302</v>
      </c>
      <c r="C5138" s="326" t="s">
        <v>5150</v>
      </c>
      <c r="D5138" s="326" t="s">
        <v>6453</v>
      </c>
      <c r="E5138" s="325">
        <v>29160</v>
      </c>
      <c r="F5138" s="325">
        <v>30072</v>
      </c>
      <c r="H5138" s="324" t="s">
        <v>6452</v>
      </c>
    </row>
    <row r="5139" spans="1:8" ht="14.45" customHeight="1" x14ac:dyDescent="0.2">
      <c r="A5139" s="324">
        <v>4512</v>
      </c>
      <c r="B5139" s="324">
        <v>451201</v>
      </c>
      <c r="C5139" s="326" t="s">
        <v>6451</v>
      </c>
      <c r="D5139" s="326" t="s">
        <v>3797</v>
      </c>
      <c r="E5139" s="325">
        <v>29160</v>
      </c>
      <c r="F5139" s="325">
        <v>31199</v>
      </c>
      <c r="H5139" s="324" t="s">
        <v>6450</v>
      </c>
    </row>
    <row r="5140" spans="1:8" ht="14.45" customHeight="1" x14ac:dyDescent="0.2">
      <c r="A5140" s="324">
        <v>5019</v>
      </c>
      <c r="B5140" s="324">
        <v>501903</v>
      </c>
      <c r="C5140" s="326" t="s">
        <v>5387</v>
      </c>
      <c r="D5140" s="326" t="s">
        <v>4154</v>
      </c>
      <c r="E5140" s="325">
        <v>29160</v>
      </c>
      <c r="F5140" s="325">
        <v>31809</v>
      </c>
      <c r="H5140" s="324" t="s">
        <v>6449</v>
      </c>
    </row>
    <row r="5141" spans="1:8" ht="14.45" customHeight="1" x14ac:dyDescent="0.2">
      <c r="A5141" s="324">
        <v>5055</v>
      </c>
      <c r="B5141" s="324">
        <v>505503</v>
      </c>
      <c r="C5141" s="326" t="s">
        <v>5460</v>
      </c>
      <c r="D5141" s="326" t="s">
        <v>3969</v>
      </c>
      <c r="E5141" s="325">
        <v>29160</v>
      </c>
      <c r="F5141" s="325">
        <v>30482</v>
      </c>
      <c r="H5141" s="324" t="s">
        <v>6200</v>
      </c>
    </row>
    <row r="5142" spans="1:8" ht="14.45" customHeight="1" x14ac:dyDescent="0.2">
      <c r="A5142" s="324">
        <v>5080</v>
      </c>
      <c r="B5142" s="324">
        <v>508002</v>
      </c>
      <c r="C5142" s="326" t="s">
        <v>6448</v>
      </c>
      <c r="D5142" s="326" t="s">
        <v>6447</v>
      </c>
      <c r="E5142" s="325">
        <v>29160</v>
      </c>
      <c r="F5142" s="325">
        <v>30560</v>
      </c>
      <c r="H5142" s="324" t="s">
        <v>6446</v>
      </c>
    </row>
    <row r="5143" spans="1:8" ht="14.45" customHeight="1" x14ac:dyDescent="0.2">
      <c r="A5143" s="324">
        <v>5152</v>
      </c>
      <c r="B5143" s="324">
        <v>515202</v>
      </c>
      <c r="C5143" s="326" t="s">
        <v>6445</v>
      </c>
      <c r="D5143" s="326" t="s">
        <v>6444</v>
      </c>
      <c r="E5143" s="325">
        <v>29160</v>
      </c>
      <c r="F5143" s="325">
        <v>31929</v>
      </c>
      <c r="H5143" s="324" t="s">
        <v>6443</v>
      </c>
    </row>
    <row r="5144" spans="1:8" ht="14.45" customHeight="1" x14ac:dyDescent="0.2">
      <c r="A5144" s="324">
        <v>5136</v>
      </c>
      <c r="B5144" s="324">
        <v>513603</v>
      </c>
      <c r="C5144" s="326" t="s">
        <v>6442</v>
      </c>
      <c r="D5144" s="326" t="s">
        <v>3777</v>
      </c>
      <c r="E5144" s="325">
        <v>29139</v>
      </c>
      <c r="F5144" s="325">
        <v>31182</v>
      </c>
      <c r="H5144" s="324" t="s">
        <v>6441</v>
      </c>
    </row>
    <row r="5145" spans="1:8" ht="14.45" customHeight="1" x14ac:dyDescent="0.2">
      <c r="A5145" s="324">
        <v>5161</v>
      </c>
      <c r="B5145" s="324">
        <v>516101</v>
      </c>
      <c r="C5145" s="326" t="s">
        <v>6440</v>
      </c>
      <c r="D5145" s="326" t="s">
        <v>6439</v>
      </c>
      <c r="E5145" s="325">
        <v>29138</v>
      </c>
      <c r="F5145" s="325">
        <v>29983</v>
      </c>
      <c r="H5145" s="324" t="s">
        <v>6438</v>
      </c>
    </row>
    <row r="5146" spans="1:8" ht="14.45" customHeight="1" x14ac:dyDescent="0.2">
      <c r="A5146" s="324">
        <v>4493</v>
      </c>
      <c r="B5146" s="324">
        <v>449302</v>
      </c>
      <c r="C5146" s="326" t="s">
        <v>6437</v>
      </c>
      <c r="D5146" s="326" t="s">
        <v>5643</v>
      </c>
      <c r="E5146" s="325">
        <v>29137</v>
      </c>
      <c r="F5146" s="325">
        <v>29818</v>
      </c>
      <c r="H5146" s="324" t="s">
        <v>5642</v>
      </c>
    </row>
    <row r="5147" spans="1:8" ht="14.45" customHeight="1" x14ac:dyDescent="0.2">
      <c r="A5147" s="324">
        <v>4159</v>
      </c>
      <c r="B5147" s="324">
        <v>415902</v>
      </c>
      <c r="C5147" s="326" t="s">
        <v>2864</v>
      </c>
      <c r="D5147" s="326" t="s">
        <v>4710</v>
      </c>
      <c r="E5147" s="325">
        <v>29129</v>
      </c>
      <c r="F5147" s="325">
        <v>31792</v>
      </c>
      <c r="H5147" s="324" t="s">
        <v>4709</v>
      </c>
    </row>
    <row r="5148" spans="1:8" ht="14.45" customHeight="1" x14ac:dyDescent="0.2">
      <c r="A5148" s="324">
        <v>4233</v>
      </c>
      <c r="B5148" s="324">
        <v>423303</v>
      </c>
      <c r="C5148" s="326" t="s">
        <v>6436</v>
      </c>
      <c r="D5148" s="326" t="s">
        <v>5503</v>
      </c>
      <c r="E5148" s="325">
        <v>29129</v>
      </c>
      <c r="F5148" s="325">
        <v>33786</v>
      </c>
      <c r="H5148" s="324" t="s">
        <v>5502</v>
      </c>
    </row>
    <row r="5149" spans="1:8" ht="14.45" customHeight="1" x14ac:dyDescent="0.2">
      <c r="A5149" s="324">
        <v>4277</v>
      </c>
      <c r="B5149" s="324">
        <v>427702</v>
      </c>
      <c r="C5149" s="326" t="s">
        <v>6435</v>
      </c>
      <c r="D5149" s="326" t="s">
        <v>3935</v>
      </c>
      <c r="E5149" s="325">
        <v>29129</v>
      </c>
      <c r="F5149" s="325">
        <v>32264</v>
      </c>
      <c r="H5149" s="324" t="s">
        <v>4578</v>
      </c>
    </row>
    <row r="5150" spans="1:8" ht="14.45" customHeight="1" x14ac:dyDescent="0.2">
      <c r="A5150" s="324">
        <v>4417</v>
      </c>
      <c r="B5150" s="324">
        <v>441702</v>
      </c>
      <c r="C5150" s="326" t="s">
        <v>6434</v>
      </c>
      <c r="D5150" s="326" t="s">
        <v>5258</v>
      </c>
      <c r="E5150" s="325">
        <v>29129</v>
      </c>
      <c r="F5150" s="325">
        <v>34455</v>
      </c>
      <c r="H5150" s="324" t="s">
        <v>5257</v>
      </c>
    </row>
    <row r="5151" spans="1:8" ht="14.45" customHeight="1" x14ac:dyDescent="0.2">
      <c r="A5151" s="324">
        <v>4552</v>
      </c>
      <c r="B5151" s="324">
        <v>455203</v>
      </c>
      <c r="C5151" s="326" t="s">
        <v>6433</v>
      </c>
      <c r="D5151" s="326" t="s">
        <v>3935</v>
      </c>
      <c r="E5151" s="325">
        <v>29129</v>
      </c>
      <c r="F5151" s="325">
        <v>32264</v>
      </c>
      <c r="H5151" s="324" t="s">
        <v>5501</v>
      </c>
    </row>
    <row r="5152" spans="1:8" ht="14.45" customHeight="1" x14ac:dyDescent="0.2">
      <c r="A5152" s="324">
        <v>4567</v>
      </c>
      <c r="B5152" s="324">
        <v>456703</v>
      </c>
      <c r="C5152" s="326" t="s">
        <v>6432</v>
      </c>
      <c r="D5152" s="326" t="s">
        <v>4930</v>
      </c>
      <c r="E5152" s="325">
        <v>29129</v>
      </c>
      <c r="F5152" s="325">
        <v>32387</v>
      </c>
      <c r="H5152" s="324" t="s">
        <v>6431</v>
      </c>
    </row>
    <row r="5153" spans="1:8" ht="14.45" customHeight="1" x14ac:dyDescent="0.2">
      <c r="A5153" s="324">
        <v>5160</v>
      </c>
      <c r="B5153" s="324">
        <v>516001</v>
      </c>
      <c r="C5153" s="326" t="s">
        <v>6430</v>
      </c>
      <c r="D5153" s="326" t="s">
        <v>6429</v>
      </c>
      <c r="E5153" s="325">
        <v>29115</v>
      </c>
      <c r="F5153" s="325">
        <v>109574</v>
      </c>
      <c r="G5153" s="324">
        <v>1750389920</v>
      </c>
      <c r="H5153" s="324" t="s">
        <v>6428</v>
      </c>
    </row>
    <row r="5154" spans="1:8" ht="14.45" customHeight="1" x14ac:dyDescent="0.2">
      <c r="A5154" s="324">
        <v>4369</v>
      </c>
      <c r="B5154" s="324">
        <v>436903</v>
      </c>
      <c r="C5154" s="326" t="s">
        <v>4463</v>
      </c>
      <c r="D5154" s="326" t="s">
        <v>3969</v>
      </c>
      <c r="E5154" s="325">
        <v>29099</v>
      </c>
      <c r="F5154" s="325">
        <v>29556</v>
      </c>
      <c r="H5154" s="324" t="s">
        <v>6427</v>
      </c>
    </row>
    <row r="5155" spans="1:8" ht="14.45" customHeight="1" x14ac:dyDescent="0.2">
      <c r="A5155" s="324">
        <v>4394</v>
      </c>
      <c r="B5155" s="324">
        <v>439402</v>
      </c>
      <c r="C5155" s="326" t="s">
        <v>4427</v>
      </c>
      <c r="D5155" s="326" t="s">
        <v>4818</v>
      </c>
      <c r="E5155" s="325">
        <v>29099</v>
      </c>
      <c r="F5155" s="325">
        <v>30864</v>
      </c>
      <c r="H5155" s="324" t="s">
        <v>6426</v>
      </c>
    </row>
    <row r="5156" spans="1:8" ht="14.45" customHeight="1" x14ac:dyDescent="0.2">
      <c r="A5156" s="324">
        <v>4403</v>
      </c>
      <c r="B5156" s="324">
        <v>440302</v>
      </c>
      <c r="C5156" s="326" t="s">
        <v>6425</v>
      </c>
      <c r="D5156" s="326" t="s">
        <v>4818</v>
      </c>
      <c r="E5156" s="325">
        <v>29099</v>
      </c>
      <c r="F5156" s="325">
        <v>30864</v>
      </c>
      <c r="H5156" s="324" t="s">
        <v>6424</v>
      </c>
    </row>
    <row r="5157" spans="1:8" ht="14.45" customHeight="1" x14ac:dyDescent="0.2">
      <c r="A5157" s="324">
        <v>4749</v>
      </c>
      <c r="B5157" s="324">
        <v>474902</v>
      </c>
      <c r="C5157" s="326" t="s">
        <v>6423</v>
      </c>
      <c r="D5157" s="326" t="s">
        <v>3969</v>
      </c>
      <c r="E5157" s="325">
        <v>29099</v>
      </c>
      <c r="F5157" s="325">
        <v>29556</v>
      </c>
      <c r="H5157" s="324" t="s">
        <v>6422</v>
      </c>
    </row>
    <row r="5158" spans="1:8" ht="14.45" customHeight="1" x14ac:dyDescent="0.2">
      <c r="A5158" s="324">
        <v>4917</v>
      </c>
      <c r="B5158" s="324">
        <v>491705</v>
      </c>
      <c r="C5158" s="326" t="s">
        <v>6421</v>
      </c>
      <c r="D5158" s="326" t="s">
        <v>5681</v>
      </c>
      <c r="E5158" s="325">
        <v>29099</v>
      </c>
      <c r="F5158" s="325">
        <v>29287</v>
      </c>
      <c r="H5158" s="324" t="s">
        <v>6206</v>
      </c>
    </row>
    <row r="5159" spans="1:8" ht="14.45" customHeight="1" x14ac:dyDescent="0.2">
      <c r="A5159" s="324">
        <v>4986</v>
      </c>
      <c r="B5159" s="324">
        <v>498602</v>
      </c>
      <c r="C5159" s="326" t="s">
        <v>6420</v>
      </c>
      <c r="D5159" s="326" t="s">
        <v>3969</v>
      </c>
      <c r="E5159" s="325">
        <v>29099</v>
      </c>
      <c r="F5159" s="325">
        <v>29556</v>
      </c>
      <c r="H5159" s="324" t="s">
        <v>6419</v>
      </c>
    </row>
    <row r="5160" spans="1:8" ht="14.45" customHeight="1" x14ac:dyDescent="0.2">
      <c r="A5160" s="324">
        <v>5123</v>
      </c>
      <c r="B5160" s="324">
        <v>512303</v>
      </c>
      <c r="C5160" s="326" t="s">
        <v>6418</v>
      </c>
      <c r="D5160" s="326" t="s">
        <v>3777</v>
      </c>
      <c r="E5160" s="325">
        <v>29097</v>
      </c>
      <c r="F5160" s="325">
        <v>31197</v>
      </c>
      <c r="H5160" s="324" t="s">
        <v>6417</v>
      </c>
    </row>
    <row r="5161" spans="1:8" ht="14.45" customHeight="1" x14ac:dyDescent="0.2">
      <c r="A5161" s="324">
        <v>4965</v>
      </c>
      <c r="B5161" s="324">
        <v>496502</v>
      </c>
      <c r="C5161" s="326" t="s">
        <v>5200</v>
      </c>
      <c r="D5161" s="326" t="s">
        <v>5200</v>
      </c>
      <c r="E5161" s="325">
        <v>29072</v>
      </c>
      <c r="F5161" s="325">
        <v>29799</v>
      </c>
      <c r="H5161" s="324" t="s">
        <v>6416</v>
      </c>
    </row>
    <row r="5162" spans="1:8" ht="14.45" customHeight="1" x14ac:dyDescent="0.2">
      <c r="A5162" s="324">
        <v>4054</v>
      </c>
      <c r="B5162" s="324">
        <v>405403</v>
      </c>
      <c r="C5162" s="326" t="s">
        <v>5138</v>
      </c>
      <c r="D5162" s="326" t="s">
        <v>4807</v>
      </c>
      <c r="E5162" s="325">
        <v>29068</v>
      </c>
      <c r="F5162" s="325">
        <v>30834</v>
      </c>
      <c r="H5162" s="324" t="s">
        <v>6415</v>
      </c>
    </row>
    <row r="5163" spans="1:8" ht="14.45" customHeight="1" x14ac:dyDescent="0.2">
      <c r="A5163" s="324">
        <v>4166</v>
      </c>
      <c r="B5163" s="324">
        <v>416602</v>
      </c>
      <c r="C5163" s="326" t="s">
        <v>6414</v>
      </c>
      <c r="D5163" s="326" t="s">
        <v>3964</v>
      </c>
      <c r="E5163" s="325">
        <v>29068</v>
      </c>
      <c r="F5163" s="325">
        <v>29434</v>
      </c>
      <c r="H5163" s="324" t="s">
        <v>6413</v>
      </c>
    </row>
    <row r="5164" spans="1:8" ht="14.45" customHeight="1" x14ac:dyDescent="0.2">
      <c r="A5164" s="324">
        <v>4352</v>
      </c>
      <c r="B5164" s="324">
        <v>435203</v>
      </c>
      <c r="C5164" s="326" t="s">
        <v>4159</v>
      </c>
      <c r="D5164" s="326" t="s">
        <v>6412</v>
      </c>
      <c r="E5164" s="325">
        <v>29068</v>
      </c>
      <c r="F5164" s="325">
        <v>32782</v>
      </c>
      <c r="H5164" s="324" t="s">
        <v>6411</v>
      </c>
    </row>
    <row r="5165" spans="1:8" ht="14.45" customHeight="1" x14ac:dyDescent="0.2">
      <c r="A5165" s="324">
        <v>4483</v>
      </c>
      <c r="B5165" s="324">
        <v>448303</v>
      </c>
      <c r="C5165" s="326" t="s">
        <v>4309</v>
      </c>
      <c r="D5165" s="326" t="s">
        <v>4807</v>
      </c>
      <c r="E5165" s="325">
        <v>29068</v>
      </c>
      <c r="F5165" s="325">
        <v>30834</v>
      </c>
      <c r="H5165" s="324" t="s">
        <v>6410</v>
      </c>
    </row>
    <row r="5166" spans="1:8" ht="14.45" customHeight="1" x14ac:dyDescent="0.2">
      <c r="A5166" s="324">
        <v>4503</v>
      </c>
      <c r="B5166" s="324">
        <v>450303</v>
      </c>
      <c r="C5166" s="326" t="s">
        <v>4275</v>
      </c>
      <c r="D5166" s="326" t="s">
        <v>4807</v>
      </c>
      <c r="E5166" s="325">
        <v>29068</v>
      </c>
      <c r="F5166" s="325">
        <v>30834</v>
      </c>
      <c r="H5166" s="324" t="s">
        <v>6409</v>
      </c>
    </row>
    <row r="5167" spans="1:8" ht="14.45" customHeight="1" x14ac:dyDescent="0.2">
      <c r="A5167" s="324">
        <v>4988</v>
      </c>
      <c r="B5167" s="324">
        <v>498803</v>
      </c>
      <c r="C5167" s="326" t="s">
        <v>6408</v>
      </c>
      <c r="D5167" s="326" t="s">
        <v>3797</v>
      </c>
      <c r="E5167" s="325">
        <v>29068</v>
      </c>
      <c r="F5167" s="325">
        <v>30789</v>
      </c>
      <c r="H5167" s="324" t="s">
        <v>6407</v>
      </c>
    </row>
    <row r="5168" spans="1:8" ht="14.45" customHeight="1" x14ac:dyDescent="0.2">
      <c r="A5168" s="324">
        <v>5102</v>
      </c>
      <c r="B5168" s="324">
        <v>510202</v>
      </c>
      <c r="C5168" s="326" t="s">
        <v>4159</v>
      </c>
      <c r="D5168" s="326" t="s">
        <v>6406</v>
      </c>
      <c r="E5168" s="325">
        <v>29068</v>
      </c>
      <c r="F5168" s="325">
        <v>31290</v>
      </c>
      <c r="H5168" s="324" t="s">
        <v>6405</v>
      </c>
    </row>
    <row r="5169" spans="1:8" ht="14.45" customHeight="1" x14ac:dyDescent="0.2">
      <c r="A5169" s="324">
        <v>5126</v>
      </c>
      <c r="B5169" s="324">
        <v>512603</v>
      </c>
      <c r="C5169" s="326" t="s">
        <v>6404</v>
      </c>
      <c r="D5169" s="326" t="s">
        <v>3797</v>
      </c>
      <c r="E5169" s="325">
        <v>29068</v>
      </c>
      <c r="F5169" s="325">
        <v>30950</v>
      </c>
      <c r="H5169" s="324" t="s">
        <v>6403</v>
      </c>
    </row>
    <row r="5170" spans="1:8" ht="14.45" customHeight="1" x14ac:dyDescent="0.2">
      <c r="A5170" s="324">
        <v>5148</v>
      </c>
      <c r="B5170" s="324">
        <v>514802</v>
      </c>
      <c r="C5170" s="326" t="s">
        <v>6402</v>
      </c>
      <c r="D5170" s="326" t="s">
        <v>3938</v>
      </c>
      <c r="E5170" s="325">
        <v>29068</v>
      </c>
      <c r="F5170" s="325">
        <v>31107</v>
      </c>
      <c r="H5170" s="324" t="s">
        <v>6401</v>
      </c>
    </row>
    <row r="5171" spans="1:8" ht="14.45" customHeight="1" x14ac:dyDescent="0.2">
      <c r="A5171" s="324">
        <v>5159</v>
      </c>
      <c r="B5171" s="324">
        <v>515901</v>
      </c>
      <c r="C5171" s="326" t="s">
        <v>6400</v>
      </c>
      <c r="D5171" s="326" t="s">
        <v>3969</v>
      </c>
      <c r="E5171" s="325">
        <v>29068</v>
      </c>
      <c r="F5171" s="325">
        <v>30072</v>
      </c>
      <c r="H5171" s="324" t="s">
        <v>6399</v>
      </c>
    </row>
    <row r="5172" spans="1:8" ht="14.45" customHeight="1" x14ac:dyDescent="0.2">
      <c r="A5172" s="324">
        <v>4298</v>
      </c>
      <c r="B5172" s="324">
        <v>429805</v>
      </c>
      <c r="C5172" s="326" t="s">
        <v>4553</v>
      </c>
      <c r="D5172" s="326" t="s">
        <v>6398</v>
      </c>
      <c r="E5172" s="325">
        <v>29062</v>
      </c>
      <c r="F5172" s="325">
        <v>30834</v>
      </c>
      <c r="H5172" s="324" t="s">
        <v>6397</v>
      </c>
    </row>
    <row r="5173" spans="1:8" ht="14.45" customHeight="1" x14ac:dyDescent="0.2">
      <c r="A5173" s="324">
        <v>4348</v>
      </c>
      <c r="B5173" s="324">
        <v>434804</v>
      </c>
      <c r="C5173" s="326" t="s">
        <v>6396</v>
      </c>
      <c r="D5173" s="326" t="s">
        <v>3969</v>
      </c>
      <c r="E5173" s="325">
        <v>29037</v>
      </c>
      <c r="F5173" s="325">
        <v>29657</v>
      </c>
      <c r="H5173" s="324" t="s">
        <v>5617</v>
      </c>
    </row>
    <row r="5174" spans="1:8" ht="14.45" customHeight="1" x14ac:dyDescent="0.2">
      <c r="A5174" s="324">
        <v>4495</v>
      </c>
      <c r="B5174" s="324">
        <v>449502</v>
      </c>
      <c r="C5174" s="326" t="s">
        <v>6395</v>
      </c>
      <c r="D5174" s="326" t="s">
        <v>4288</v>
      </c>
      <c r="E5174" s="325">
        <v>29037</v>
      </c>
      <c r="F5174" s="325">
        <v>29729</v>
      </c>
      <c r="H5174" s="324" t="s">
        <v>4287</v>
      </c>
    </row>
    <row r="5175" spans="1:8" ht="14.45" customHeight="1" x14ac:dyDescent="0.2">
      <c r="A5175" s="324">
        <v>4597</v>
      </c>
      <c r="B5175" s="324">
        <v>459702</v>
      </c>
      <c r="C5175" s="326" t="s">
        <v>4146</v>
      </c>
      <c r="D5175" s="326" t="s">
        <v>3876</v>
      </c>
      <c r="E5175" s="325">
        <v>29037</v>
      </c>
      <c r="F5175" s="325">
        <v>30628</v>
      </c>
      <c r="H5175" s="324" t="s">
        <v>6394</v>
      </c>
    </row>
    <row r="5176" spans="1:8" ht="14.45" customHeight="1" x14ac:dyDescent="0.2">
      <c r="A5176" s="324">
        <v>4646</v>
      </c>
      <c r="B5176" s="324">
        <v>464603</v>
      </c>
      <c r="C5176" s="326" t="s">
        <v>6393</v>
      </c>
      <c r="D5176" s="326" t="s">
        <v>4560</v>
      </c>
      <c r="E5176" s="325">
        <v>29037</v>
      </c>
      <c r="F5176" s="325">
        <v>30072</v>
      </c>
      <c r="H5176" s="324" t="s">
        <v>6392</v>
      </c>
    </row>
    <row r="5177" spans="1:8" ht="14.45" customHeight="1" x14ac:dyDescent="0.2">
      <c r="A5177" s="324">
        <v>4307</v>
      </c>
      <c r="B5177" s="324">
        <v>430705</v>
      </c>
      <c r="C5177" s="326" t="s">
        <v>6391</v>
      </c>
      <c r="D5177" s="326" t="s">
        <v>3876</v>
      </c>
      <c r="E5177" s="325">
        <v>29007</v>
      </c>
      <c r="F5177" s="325">
        <v>30286</v>
      </c>
      <c r="H5177" s="324" t="s">
        <v>6390</v>
      </c>
    </row>
    <row r="5178" spans="1:8" ht="14.45" customHeight="1" x14ac:dyDescent="0.2">
      <c r="A5178" s="324">
        <v>4565</v>
      </c>
      <c r="B5178" s="324">
        <v>456503</v>
      </c>
      <c r="C5178" s="326" t="s">
        <v>6389</v>
      </c>
      <c r="D5178" s="326" t="s">
        <v>6387</v>
      </c>
      <c r="E5178" s="325">
        <v>29007</v>
      </c>
      <c r="F5178" s="325">
        <v>30320</v>
      </c>
      <c r="H5178" s="324" t="s">
        <v>6388</v>
      </c>
    </row>
    <row r="5179" spans="1:8" ht="14.45" customHeight="1" x14ac:dyDescent="0.2">
      <c r="A5179" s="324">
        <v>5004</v>
      </c>
      <c r="B5179" s="324">
        <v>500403</v>
      </c>
      <c r="C5179" s="326" t="s">
        <v>5726</v>
      </c>
      <c r="D5179" s="326" t="s">
        <v>6387</v>
      </c>
      <c r="E5179" s="325">
        <v>29007</v>
      </c>
      <c r="F5179" s="325">
        <v>30320</v>
      </c>
      <c r="H5179" s="324" t="s">
        <v>6386</v>
      </c>
    </row>
    <row r="5180" spans="1:8" ht="14.45" customHeight="1" x14ac:dyDescent="0.2">
      <c r="A5180" s="324">
        <v>5047</v>
      </c>
      <c r="B5180" s="324">
        <v>504703</v>
      </c>
      <c r="C5180" s="326" t="s">
        <v>6385</v>
      </c>
      <c r="D5180" s="326" t="s">
        <v>6384</v>
      </c>
      <c r="E5180" s="325">
        <v>29007</v>
      </c>
      <c r="F5180" s="325">
        <v>29596</v>
      </c>
      <c r="H5180" s="324" t="s">
        <v>6383</v>
      </c>
    </row>
    <row r="5181" spans="1:8" ht="14.45" customHeight="1" x14ac:dyDescent="0.2">
      <c r="A5181" s="324">
        <v>5158</v>
      </c>
      <c r="B5181" s="324">
        <v>515801</v>
      </c>
      <c r="C5181" s="326" t="s">
        <v>4235</v>
      </c>
      <c r="D5181" s="326" t="s">
        <v>3841</v>
      </c>
      <c r="E5181" s="325">
        <v>28979</v>
      </c>
      <c r="F5181" s="325">
        <v>29342</v>
      </c>
      <c r="H5181" s="324" t="s">
        <v>6382</v>
      </c>
    </row>
    <row r="5182" spans="1:8" ht="14.45" customHeight="1" x14ac:dyDescent="0.2">
      <c r="A5182" s="324">
        <v>4247</v>
      </c>
      <c r="B5182" s="324">
        <v>424704</v>
      </c>
      <c r="C5182" s="326" t="s">
        <v>4624</v>
      </c>
      <c r="D5182" s="326" t="s">
        <v>4567</v>
      </c>
      <c r="E5182" s="325">
        <v>28976</v>
      </c>
      <c r="F5182" s="325">
        <v>29403</v>
      </c>
      <c r="H5182" s="324" t="s">
        <v>6381</v>
      </c>
    </row>
    <row r="5183" spans="1:8" ht="14.45" customHeight="1" x14ac:dyDescent="0.2">
      <c r="A5183" s="324">
        <v>4380</v>
      </c>
      <c r="B5183" s="324">
        <v>438003</v>
      </c>
      <c r="C5183" s="326" t="s">
        <v>4444</v>
      </c>
      <c r="D5183" s="326" t="s">
        <v>6002</v>
      </c>
      <c r="E5183" s="325">
        <v>28976</v>
      </c>
      <c r="F5183" s="325">
        <v>32387</v>
      </c>
      <c r="H5183" s="324" t="s">
        <v>6001</v>
      </c>
    </row>
    <row r="5184" spans="1:8" ht="14.45" customHeight="1" x14ac:dyDescent="0.2">
      <c r="A5184" s="324">
        <v>4491</v>
      </c>
      <c r="B5184" s="324">
        <v>449104</v>
      </c>
      <c r="C5184" s="326" t="s">
        <v>6380</v>
      </c>
      <c r="D5184" s="326" t="s">
        <v>6058</v>
      </c>
      <c r="E5184" s="325">
        <v>28976</v>
      </c>
      <c r="F5184" s="325">
        <v>30399</v>
      </c>
      <c r="H5184" s="324" t="s">
        <v>6379</v>
      </c>
    </row>
    <row r="5185" spans="1:8" ht="14.45" customHeight="1" x14ac:dyDescent="0.2">
      <c r="A5185" s="324">
        <v>4532</v>
      </c>
      <c r="B5185" s="324">
        <v>453203</v>
      </c>
      <c r="C5185" s="326" t="s">
        <v>4226</v>
      </c>
      <c r="E5185" s="325">
        <v>28976</v>
      </c>
      <c r="F5185" s="325">
        <v>31057</v>
      </c>
      <c r="H5185" s="324" t="s">
        <v>5998</v>
      </c>
    </row>
    <row r="5186" spans="1:8" ht="14.45" customHeight="1" x14ac:dyDescent="0.2">
      <c r="A5186" s="324">
        <v>4618</v>
      </c>
      <c r="B5186" s="324">
        <v>461803</v>
      </c>
      <c r="C5186" s="326" t="s">
        <v>6378</v>
      </c>
      <c r="D5186" s="326" t="s">
        <v>5794</v>
      </c>
      <c r="E5186" s="325">
        <v>28976</v>
      </c>
      <c r="F5186" s="325">
        <v>31199</v>
      </c>
      <c r="H5186" s="324" t="s">
        <v>6377</v>
      </c>
    </row>
    <row r="5187" spans="1:8" ht="14.45" customHeight="1" x14ac:dyDescent="0.2">
      <c r="A5187" s="324">
        <v>4657</v>
      </c>
      <c r="B5187" s="324">
        <v>465704</v>
      </c>
      <c r="C5187" s="326" t="s">
        <v>6376</v>
      </c>
      <c r="D5187" s="326" t="s">
        <v>6213</v>
      </c>
      <c r="E5187" s="325">
        <v>28976</v>
      </c>
      <c r="F5187" s="325">
        <v>32387</v>
      </c>
      <c r="H5187" s="324" t="s">
        <v>6212</v>
      </c>
    </row>
    <row r="5188" spans="1:8" ht="14.45" customHeight="1" x14ac:dyDescent="0.2">
      <c r="A5188" s="324">
        <v>4817</v>
      </c>
      <c r="B5188" s="324">
        <v>481702</v>
      </c>
      <c r="C5188" s="326" t="s">
        <v>3889</v>
      </c>
      <c r="D5188" s="326" t="s">
        <v>3876</v>
      </c>
      <c r="E5188" s="325">
        <v>28976</v>
      </c>
      <c r="F5188" s="325">
        <v>30317</v>
      </c>
      <c r="H5188" s="324" t="s">
        <v>6375</v>
      </c>
    </row>
    <row r="5189" spans="1:8" ht="14.45" customHeight="1" x14ac:dyDescent="0.2">
      <c r="A5189" s="324">
        <v>5132</v>
      </c>
      <c r="B5189" s="324">
        <v>513201</v>
      </c>
      <c r="C5189" s="326" t="s">
        <v>6374</v>
      </c>
      <c r="D5189" s="326" t="s">
        <v>3783</v>
      </c>
      <c r="E5189" s="325">
        <v>28968</v>
      </c>
      <c r="F5189" s="325">
        <v>30682</v>
      </c>
      <c r="H5189" s="324" t="s">
        <v>6373</v>
      </c>
    </row>
    <row r="5190" spans="1:8" ht="14.45" customHeight="1" x14ac:dyDescent="0.2">
      <c r="A5190" s="324">
        <v>4382</v>
      </c>
      <c r="B5190" s="324">
        <v>438203</v>
      </c>
      <c r="C5190" s="326" t="s">
        <v>6372</v>
      </c>
      <c r="D5190" s="326" t="s">
        <v>6124</v>
      </c>
      <c r="E5190" s="325">
        <v>28966</v>
      </c>
      <c r="F5190" s="325">
        <v>31168</v>
      </c>
      <c r="H5190" s="324" t="s">
        <v>6371</v>
      </c>
    </row>
    <row r="5191" spans="1:8" ht="14.45" customHeight="1" x14ac:dyDescent="0.2">
      <c r="A5191" s="324">
        <v>4020</v>
      </c>
      <c r="B5191" s="324">
        <v>402001</v>
      </c>
      <c r="C5191" s="326" t="s">
        <v>6370</v>
      </c>
      <c r="D5191" s="326" t="s">
        <v>6370</v>
      </c>
      <c r="E5191" s="325">
        <v>28959</v>
      </c>
      <c r="F5191" s="325">
        <v>39782</v>
      </c>
      <c r="G5191" s="324">
        <v>1235284001</v>
      </c>
      <c r="H5191" s="324" t="s">
        <v>6369</v>
      </c>
    </row>
    <row r="5192" spans="1:8" ht="14.45" customHeight="1" x14ac:dyDescent="0.2">
      <c r="A5192" s="324">
        <v>5156</v>
      </c>
      <c r="B5192" s="324">
        <v>515601</v>
      </c>
      <c r="C5192" s="326" t="s">
        <v>6368</v>
      </c>
      <c r="D5192" s="326" t="s">
        <v>5066</v>
      </c>
      <c r="E5192" s="325">
        <v>28954</v>
      </c>
      <c r="F5192" s="325">
        <v>31503</v>
      </c>
      <c r="H5192" s="324" t="s">
        <v>6367</v>
      </c>
    </row>
    <row r="5193" spans="1:8" ht="14.45" customHeight="1" x14ac:dyDescent="0.2">
      <c r="A5193" s="324">
        <v>4339</v>
      </c>
      <c r="B5193" s="324">
        <v>433904</v>
      </c>
      <c r="C5193" s="326" t="s">
        <v>6366</v>
      </c>
      <c r="E5193" s="325">
        <v>28946</v>
      </c>
      <c r="F5193" s="325">
        <v>31321</v>
      </c>
      <c r="H5193" s="324" t="s">
        <v>6365</v>
      </c>
    </row>
    <row r="5194" spans="1:8" ht="14.45" customHeight="1" x14ac:dyDescent="0.2">
      <c r="A5194" s="324">
        <v>4949</v>
      </c>
      <c r="B5194" s="324">
        <v>494904</v>
      </c>
      <c r="C5194" s="326" t="s">
        <v>6364</v>
      </c>
      <c r="D5194" s="326" t="s">
        <v>3969</v>
      </c>
      <c r="E5194" s="325">
        <v>28946</v>
      </c>
      <c r="F5194" s="325">
        <v>30072</v>
      </c>
      <c r="H5194" s="324" t="s">
        <v>6363</v>
      </c>
    </row>
    <row r="5195" spans="1:8" ht="14.45" customHeight="1" x14ac:dyDescent="0.2">
      <c r="A5195" s="324">
        <v>5152</v>
      </c>
      <c r="B5195" s="324">
        <v>515201</v>
      </c>
      <c r="C5195" s="326" t="s">
        <v>6362</v>
      </c>
      <c r="D5195" s="326" t="s">
        <v>3969</v>
      </c>
      <c r="E5195" s="325">
        <v>28933</v>
      </c>
      <c r="F5195" s="325">
        <v>29160</v>
      </c>
      <c r="H5195" s="324" t="s">
        <v>6361</v>
      </c>
    </row>
    <row r="5196" spans="1:8" ht="14.45" customHeight="1" x14ac:dyDescent="0.2">
      <c r="A5196" s="324">
        <v>4183</v>
      </c>
      <c r="B5196" s="324">
        <v>418302</v>
      </c>
      <c r="C5196" s="326" t="s">
        <v>4688</v>
      </c>
      <c r="D5196" s="326" t="s">
        <v>6360</v>
      </c>
      <c r="E5196" s="325">
        <v>28915</v>
      </c>
      <c r="F5196" s="325">
        <v>34592</v>
      </c>
      <c r="H5196" s="324" t="s">
        <v>6359</v>
      </c>
    </row>
    <row r="5197" spans="1:8" ht="14.45" customHeight="1" x14ac:dyDescent="0.2">
      <c r="A5197" s="324">
        <v>4347</v>
      </c>
      <c r="B5197" s="324">
        <v>434704</v>
      </c>
      <c r="C5197" s="326" t="s">
        <v>6358</v>
      </c>
      <c r="D5197" s="326" t="s">
        <v>4818</v>
      </c>
      <c r="E5197" s="325">
        <v>28915</v>
      </c>
      <c r="F5197" s="325">
        <v>30515</v>
      </c>
      <c r="H5197" s="324" t="s">
        <v>6357</v>
      </c>
    </row>
    <row r="5198" spans="1:8" ht="14.45" customHeight="1" x14ac:dyDescent="0.2">
      <c r="A5198" s="324">
        <v>4869</v>
      </c>
      <c r="B5198" s="324">
        <v>486902</v>
      </c>
      <c r="C5198" s="326" t="s">
        <v>3807</v>
      </c>
      <c r="D5198" s="326" t="s">
        <v>3969</v>
      </c>
      <c r="E5198" s="325">
        <v>28915</v>
      </c>
      <c r="F5198" s="325">
        <v>29618</v>
      </c>
      <c r="H5198" s="324" t="s">
        <v>6356</v>
      </c>
    </row>
    <row r="5199" spans="1:8" ht="14.45" customHeight="1" x14ac:dyDescent="0.2">
      <c r="A5199" s="324">
        <v>5030</v>
      </c>
      <c r="B5199" s="324">
        <v>503002</v>
      </c>
      <c r="C5199" s="326" t="s">
        <v>5671</v>
      </c>
      <c r="D5199" s="326" t="s">
        <v>3806</v>
      </c>
      <c r="E5199" s="325">
        <v>28915</v>
      </c>
      <c r="F5199" s="325">
        <v>29221</v>
      </c>
      <c r="H5199" s="324" t="s">
        <v>3805</v>
      </c>
    </row>
    <row r="5200" spans="1:8" ht="14.45" customHeight="1" x14ac:dyDescent="0.2">
      <c r="A5200" s="324">
        <v>5155</v>
      </c>
      <c r="B5200" s="324">
        <v>515501</v>
      </c>
      <c r="C5200" s="326" t="s">
        <v>5131</v>
      </c>
      <c r="D5200" s="326" t="s">
        <v>6355</v>
      </c>
      <c r="E5200" s="325">
        <v>28915</v>
      </c>
      <c r="F5200" s="325">
        <v>28955</v>
      </c>
      <c r="H5200" s="324" t="s">
        <v>6354</v>
      </c>
    </row>
    <row r="5201" spans="1:8" ht="14.45" customHeight="1" x14ac:dyDescent="0.2">
      <c r="A5201" s="324">
        <v>5141</v>
      </c>
      <c r="B5201" s="324">
        <v>514101</v>
      </c>
      <c r="C5201" s="326" t="s">
        <v>6353</v>
      </c>
      <c r="D5201" s="326" t="s">
        <v>6352</v>
      </c>
      <c r="E5201" s="325">
        <v>28904</v>
      </c>
      <c r="F5201" s="325">
        <v>29969</v>
      </c>
      <c r="H5201" s="324" t="s">
        <v>6351</v>
      </c>
    </row>
    <row r="5202" spans="1:8" ht="14.45" customHeight="1" x14ac:dyDescent="0.2">
      <c r="A5202" s="324">
        <v>4309</v>
      </c>
      <c r="B5202" s="324">
        <v>430902</v>
      </c>
      <c r="C5202" s="326" t="s">
        <v>6350</v>
      </c>
      <c r="D5202" s="326" t="s">
        <v>6135</v>
      </c>
      <c r="E5202" s="325">
        <v>28887</v>
      </c>
      <c r="F5202" s="325">
        <v>38017</v>
      </c>
      <c r="H5202" s="324" t="s">
        <v>6349</v>
      </c>
    </row>
    <row r="5203" spans="1:8" ht="14.45" customHeight="1" x14ac:dyDescent="0.2">
      <c r="A5203" s="324">
        <v>4344</v>
      </c>
      <c r="B5203" s="324">
        <v>434403</v>
      </c>
      <c r="C5203" s="326" t="s">
        <v>6348</v>
      </c>
      <c r="D5203" s="326" t="s">
        <v>3928</v>
      </c>
      <c r="E5203" s="325">
        <v>28887</v>
      </c>
      <c r="F5203" s="325">
        <v>35582</v>
      </c>
      <c r="H5203" s="324" t="s">
        <v>5829</v>
      </c>
    </row>
    <row r="5204" spans="1:8" ht="14.45" customHeight="1" x14ac:dyDescent="0.2">
      <c r="A5204" s="324">
        <v>4443</v>
      </c>
      <c r="B5204" s="324">
        <v>444306</v>
      </c>
      <c r="C5204" s="326" t="s">
        <v>4992</v>
      </c>
      <c r="D5204" s="326" t="s">
        <v>6347</v>
      </c>
      <c r="E5204" s="325">
        <v>28887</v>
      </c>
      <c r="F5204" s="325">
        <v>29190</v>
      </c>
      <c r="H5204" s="324" t="s">
        <v>6346</v>
      </c>
    </row>
    <row r="5205" spans="1:8" ht="14.45" customHeight="1" x14ac:dyDescent="0.2">
      <c r="A5205" s="324">
        <v>4781</v>
      </c>
      <c r="B5205" s="324">
        <v>478102</v>
      </c>
      <c r="C5205" s="326" t="s">
        <v>6345</v>
      </c>
      <c r="D5205" s="326" t="s">
        <v>3876</v>
      </c>
      <c r="E5205" s="325">
        <v>28887</v>
      </c>
      <c r="F5205" s="325">
        <v>30110</v>
      </c>
      <c r="H5205" s="324" t="s">
        <v>6344</v>
      </c>
    </row>
    <row r="5206" spans="1:8" ht="14.45" customHeight="1" x14ac:dyDescent="0.2">
      <c r="A5206" s="324">
        <v>4811</v>
      </c>
      <c r="B5206" s="324">
        <v>481103</v>
      </c>
      <c r="C5206" s="326" t="s">
        <v>6343</v>
      </c>
      <c r="D5206" s="326" t="s">
        <v>3928</v>
      </c>
      <c r="E5206" s="325">
        <v>28887</v>
      </c>
      <c r="F5206" s="325">
        <v>31037</v>
      </c>
      <c r="H5206" s="324" t="s">
        <v>5674</v>
      </c>
    </row>
    <row r="5207" spans="1:8" ht="14.45" customHeight="1" x14ac:dyDescent="0.2">
      <c r="A5207" s="324">
        <v>5133</v>
      </c>
      <c r="B5207" s="324">
        <v>513303</v>
      </c>
      <c r="C5207" s="326" t="s">
        <v>6203</v>
      </c>
      <c r="D5207" s="326" t="s">
        <v>6202</v>
      </c>
      <c r="E5207" s="325">
        <v>28871</v>
      </c>
      <c r="F5207" s="325">
        <v>36069</v>
      </c>
      <c r="H5207" s="324" t="s">
        <v>6201</v>
      </c>
    </row>
    <row r="5208" spans="1:8" ht="14.45" customHeight="1" x14ac:dyDescent="0.2">
      <c r="A5208" s="324">
        <v>5068</v>
      </c>
      <c r="B5208" s="324">
        <v>506801</v>
      </c>
      <c r="C5208" s="326" t="s">
        <v>5745</v>
      </c>
      <c r="D5208" s="326" t="s">
        <v>4818</v>
      </c>
      <c r="E5208" s="325">
        <v>28866</v>
      </c>
      <c r="F5208" s="325">
        <v>28866</v>
      </c>
      <c r="H5208" s="324" t="s">
        <v>5744</v>
      </c>
    </row>
    <row r="5209" spans="1:8" ht="14.45" customHeight="1" x14ac:dyDescent="0.2">
      <c r="A5209" s="324">
        <v>4087</v>
      </c>
      <c r="B5209" s="324">
        <v>408704</v>
      </c>
      <c r="C5209" s="326" t="s">
        <v>5368</v>
      </c>
      <c r="D5209" s="326" t="s">
        <v>4394</v>
      </c>
      <c r="E5209" s="325">
        <v>28856</v>
      </c>
      <c r="F5209" s="325">
        <v>31898</v>
      </c>
      <c r="H5209" s="324" t="s">
        <v>6342</v>
      </c>
    </row>
    <row r="5210" spans="1:8" ht="14.45" customHeight="1" x14ac:dyDescent="0.2">
      <c r="A5210" s="324">
        <v>4372</v>
      </c>
      <c r="B5210" s="324">
        <v>437202</v>
      </c>
      <c r="C5210" s="326" t="s">
        <v>6341</v>
      </c>
      <c r="D5210" s="326" t="s">
        <v>6340</v>
      </c>
      <c r="E5210" s="325">
        <v>28856</v>
      </c>
      <c r="F5210" s="325">
        <v>29252</v>
      </c>
      <c r="H5210" s="324" t="s">
        <v>6339</v>
      </c>
    </row>
    <row r="5211" spans="1:8" ht="14.45" customHeight="1" x14ac:dyDescent="0.2">
      <c r="A5211" s="324">
        <v>4395</v>
      </c>
      <c r="B5211" s="324">
        <v>439503</v>
      </c>
      <c r="C5211" s="326" t="s">
        <v>6338</v>
      </c>
      <c r="D5211" s="326" t="s">
        <v>4394</v>
      </c>
      <c r="E5211" s="325">
        <v>28856</v>
      </c>
      <c r="F5211" s="325">
        <v>30834</v>
      </c>
      <c r="H5211" s="324" t="s">
        <v>6337</v>
      </c>
    </row>
    <row r="5212" spans="1:8" ht="14.45" customHeight="1" x14ac:dyDescent="0.2">
      <c r="A5212" s="324">
        <v>4404</v>
      </c>
      <c r="B5212" s="324">
        <v>440403</v>
      </c>
      <c r="C5212" s="326" t="s">
        <v>6336</v>
      </c>
      <c r="D5212" s="326" t="s">
        <v>4394</v>
      </c>
      <c r="E5212" s="325">
        <v>28856</v>
      </c>
      <c r="F5212" s="325">
        <v>30834</v>
      </c>
      <c r="H5212" s="324" t="s">
        <v>6335</v>
      </c>
    </row>
    <row r="5213" spans="1:8" ht="14.45" customHeight="1" x14ac:dyDescent="0.2">
      <c r="A5213" s="324">
        <v>4447</v>
      </c>
      <c r="B5213" s="324">
        <v>444703</v>
      </c>
      <c r="C5213" s="326" t="s">
        <v>6334</v>
      </c>
      <c r="D5213" s="326" t="s">
        <v>4394</v>
      </c>
      <c r="E5213" s="325">
        <v>28856</v>
      </c>
      <c r="F5213" s="325">
        <v>30834</v>
      </c>
      <c r="H5213" s="324" t="s">
        <v>6333</v>
      </c>
    </row>
    <row r="5214" spans="1:8" ht="14.45" customHeight="1" x14ac:dyDescent="0.2">
      <c r="A5214" s="324">
        <v>4457</v>
      </c>
      <c r="B5214" s="324">
        <v>445703</v>
      </c>
      <c r="C5214" s="326" t="s">
        <v>4353</v>
      </c>
      <c r="D5214" s="326" t="s">
        <v>4394</v>
      </c>
      <c r="E5214" s="325">
        <v>28856</v>
      </c>
      <c r="F5214" s="325">
        <v>31898</v>
      </c>
      <c r="H5214" s="324" t="s">
        <v>6332</v>
      </c>
    </row>
    <row r="5215" spans="1:8" ht="14.45" customHeight="1" x14ac:dyDescent="0.2">
      <c r="A5215" s="324">
        <v>4482</v>
      </c>
      <c r="B5215" s="324">
        <v>448202</v>
      </c>
      <c r="C5215" s="326" t="s">
        <v>4312</v>
      </c>
      <c r="D5215" s="326" t="s">
        <v>4311</v>
      </c>
      <c r="E5215" s="325">
        <v>28856</v>
      </c>
      <c r="F5215" s="325">
        <v>35125</v>
      </c>
      <c r="H5215" s="324" t="s">
        <v>6331</v>
      </c>
    </row>
    <row r="5216" spans="1:8" ht="14.45" customHeight="1" x14ac:dyDescent="0.2">
      <c r="A5216" s="324">
        <v>4555</v>
      </c>
      <c r="B5216" s="324">
        <v>455503</v>
      </c>
      <c r="C5216" s="326" t="s">
        <v>4183</v>
      </c>
      <c r="D5216" s="326" t="s">
        <v>4394</v>
      </c>
      <c r="E5216" s="325">
        <v>28856</v>
      </c>
      <c r="F5216" s="325">
        <v>30834</v>
      </c>
      <c r="H5216" s="324" t="s">
        <v>6330</v>
      </c>
    </row>
    <row r="5217" spans="1:8" ht="14.45" customHeight="1" x14ac:dyDescent="0.2">
      <c r="A5217" s="324">
        <v>4564</v>
      </c>
      <c r="B5217" s="324">
        <v>456403</v>
      </c>
      <c r="C5217" s="326" t="s">
        <v>5633</v>
      </c>
      <c r="D5217" s="326" t="s">
        <v>3969</v>
      </c>
      <c r="E5217" s="325">
        <v>28856</v>
      </c>
      <c r="F5217" s="325">
        <v>30667</v>
      </c>
      <c r="H5217" s="324" t="s">
        <v>6329</v>
      </c>
    </row>
    <row r="5218" spans="1:8" ht="14.45" customHeight="1" x14ac:dyDescent="0.2">
      <c r="A5218" s="324">
        <v>4586</v>
      </c>
      <c r="B5218" s="324">
        <v>458603</v>
      </c>
      <c r="C5218" s="326" t="s">
        <v>6328</v>
      </c>
      <c r="D5218" s="326" t="s">
        <v>4394</v>
      </c>
      <c r="E5218" s="325">
        <v>28856</v>
      </c>
      <c r="F5218" s="325">
        <v>30803</v>
      </c>
      <c r="H5218" s="324" t="s">
        <v>6327</v>
      </c>
    </row>
    <row r="5219" spans="1:8" ht="14.45" customHeight="1" x14ac:dyDescent="0.2">
      <c r="A5219" s="324">
        <v>4598</v>
      </c>
      <c r="B5219" s="324">
        <v>459803</v>
      </c>
      <c r="C5219" s="326" t="s">
        <v>6326</v>
      </c>
      <c r="D5219" s="326" t="s">
        <v>4394</v>
      </c>
      <c r="E5219" s="325">
        <v>28856</v>
      </c>
      <c r="F5219" s="325">
        <v>30803</v>
      </c>
      <c r="H5219" s="324" t="s">
        <v>6325</v>
      </c>
    </row>
    <row r="5220" spans="1:8" ht="14.45" customHeight="1" x14ac:dyDescent="0.2">
      <c r="A5220" s="324">
        <v>4626</v>
      </c>
      <c r="B5220" s="324">
        <v>462603</v>
      </c>
      <c r="C5220" s="326" t="s">
        <v>6324</v>
      </c>
      <c r="D5220" s="326" t="s">
        <v>4394</v>
      </c>
      <c r="E5220" s="325">
        <v>28856</v>
      </c>
      <c r="F5220" s="325">
        <v>30803</v>
      </c>
      <c r="H5220" s="324" t="s">
        <v>6323</v>
      </c>
    </row>
    <row r="5221" spans="1:8" ht="14.45" customHeight="1" x14ac:dyDescent="0.2">
      <c r="A5221" s="324">
        <v>4631</v>
      </c>
      <c r="B5221" s="324">
        <v>463103</v>
      </c>
      <c r="C5221" s="326" t="s">
        <v>6322</v>
      </c>
      <c r="D5221" s="326" t="s">
        <v>4394</v>
      </c>
      <c r="E5221" s="325">
        <v>28856</v>
      </c>
      <c r="F5221" s="325">
        <v>30803</v>
      </c>
      <c r="H5221" s="324" t="s">
        <v>6321</v>
      </c>
    </row>
    <row r="5222" spans="1:8" ht="14.45" customHeight="1" x14ac:dyDescent="0.2">
      <c r="A5222" s="324">
        <v>4645</v>
      </c>
      <c r="B5222" s="324">
        <v>464503</v>
      </c>
      <c r="C5222" s="326" t="s">
        <v>6320</v>
      </c>
      <c r="D5222" s="326" t="s">
        <v>3969</v>
      </c>
      <c r="E5222" s="325">
        <v>28856</v>
      </c>
      <c r="F5222" s="325">
        <v>29736</v>
      </c>
      <c r="H5222" s="324" t="s">
        <v>6319</v>
      </c>
    </row>
    <row r="5223" spans="1:8" ht="14.45" customHeight="1" x14ac:dyDescent="0.2">
      <c r="A5223" s="324">
        <v>4653</v>
      </c>
      <c r="B5223" s="324">
        <v>465303</v>
      </c>
      <c r="C5223" s="326" t="s">
        <v>4069</v>
      </c>
      <c r="D5223" s="326" t="s">
        <v>3969</v>
      </c>
      <c r="E5223" s="325">
        <v>28856</v>
      </c>
      <c r="F5223" s="325">
        <v>30692</v>
      </c>
      <c r="H5223" s="324" t="s">
        <v>5625</v>
      </c>
    </row>
    <row r="5224" spans="1:8" ht="14.45" customHeight="1" x14ac:dyDescent="0.2">
      <c r="A5224" s="324">
        <v>4672</v>
      </c>
      <c r="B5224" s="324">
        <v>467203</v>
      </c>
      <c r="C5224" s="326" t="s">
        <v>6318</v>
      </c>
      <c r="D5224" s="326" t="s">
        <v>3969</v>
      </c>
      <c r="E5224" s="325">
        <v>28856</v>
      </c>
      <c r="F5224" s="325">
        <v>29901</v>
      </c>
      <c r="H5224" s="324" t="s">
        <v>6317</v>
      </c>
    </row>
    <row r="5225" spans="1:8" ht="14.45" customHeight="1" x14ac:dyDescent="0.2">
      <c r="A5225" s="324">
        <v>4722</v>
      </c>
      <c r="B5225" s="324">
        <v>472203</v>
      </c>
      <c r="C5225" s="326" t="s">
        <v>5623</v>
      </c>
      <c r="D5225" s="326" t="s">
        <v>4394</v>
      </c>
      <c r="E5225" s="325">
        <v>28856</v>
      </c>
      <c r="F5225" s="325">
        <v>30803</v>
      </c>
      <c r="H5225" s="324" t="s">
        <v>6316</v>
      </c>
    </row>
    <row r="5226" spans="1:8" ht="14.45" customHeight="1" x14ac:dyDescent="0.2">
      <c r="A5226" s="324">
        <v>4726</v>
      </c>
      <c r="B5226" s="324">
        <v>472603</v>
      </c>
      <c r="C5226" s="326" t="s">
        <v>6315</v>
      </c>
      <c r="D5226" s="326" t="s">
        <v>4394</v>
      </c>
      <c r="E5226" s="325">
        <v>28856</v>
      </c>
      <c r="F5226" s="325">
        <v>29252</v>
      </c>
      <c r="H5226" s="324" t="s">
        <v>6314</v>
      </c>
    </row>
    <row r="5227" spans="1:8" ht="14.45" customHeight="1" x14ac:dyDescent="0.2">
      <c r="A5227" s="324">
        <v>4734</v>
      </c>
      <c r="B5227" s="324">
        <v>473403</v>
      </c>
      <c r="C5227" s="326" t="s">
        <v>4013</v>
      </c>
      <c r="D5227" s="326" t="s">
        <v>3969</v>
      </c>
      <c r="E5227" s="325">
        <v>28856</v>
      </c>
      <c r="F5227" s="325">
        <v>31140</v>
      </c>
      <c r="H5227" s="324" t="s">
        <v>5619</v>
      </c>
    </row>
    <row r="5228" spans="1:8" ht="14.45" customHeight="1" x14ac:dyDescent="0.2">
      <c r="A5228" s="324">
        <v>4735</v>
      </c>
      <c r="B5228" s="324">
        <v>473503</v>
      </c>
      <c r="C5228" s="326" t="s">
        <v>6313</v>
      </c>
      <c r="D5228" s="326" t="s">
        <v>3969</v>
      </c>
      <c r="E5228" s="325">
        <v>28856</v>
      </c>
      <c r="F5228" s="325">
        <v>29220</v>
      </c>
      <c r="H5228" s="324" t="s">
        <v>6312</v>
      </c>
    </row>
    <row r="5229" spans="1:8" ht="14.45" customHeight="1" x14ac:dyDescent="0.2">
      <c r="A5229" s="324">
        <v>4740</v>
      </c>
      <c r="B5229" s="324">
        <v>474003</v>
      </c>
      <c r="C5229" s="326" t="s">
        <v>4001</v>
      </c>
      <c r="D5229" s="326" t="s">
        <v>4394</v>
      </c>
      <c r="E5229" s="325">
        <v>28856</v>
      </c>
      <c r="F5229" s="325">
        <v>30834</v>
      </c>
      <c r="H5229" s="324" t="s">
        <v>6311</v>
      </c>
    </row>
    <row r="5230" spans="1:8" ht="14.45" customHeight="1" x14ac:dyDescent="0.2">
      <c r="A5230" s="324">
        <v>4744</v>
      </c>
      <c r="B5230" s="324">
        <v>474403</v>
      </c>
      <c r="C5230" s="326" t="s">
        <v>5615</v>
      </c>
      <c r="D5230" s="326" t="s">
        <v>4394</v>
      </c>
      <c r="E5230" s="325">
        <v>28856</v>
      </c>
      <c r="F5230" s="325">
        <v>30803</v>
      </c>
      <c r="H5230" s="324" t="s">
        <v>6310</v>
      </c>
    </row>
    <row r="5231" spans="1:8" ht="14.45" customHeight="1" x14ac:dyDescent="0.2">
      <c r="A5231" s="324">
        <v>4748</v>
      </c>
      <c r="B5231" s="324">
        <v>474803</v>
      </c>
      <c r="C5231" s="326" t="s">
        <v>6309</v>
      </c>
      <c r="D5231" s="326" t="s">
        <v>4394</v>
      </c>
      <c r="E5231" s="325">
        <v>28856</v>
      </c>
      <c r="F5231" s="325">
        <v>30834</v>
      </c>
      <c r="H5231" s="324" t="s">
        <v>6308</v>
      </c>
    </row>
    <row r="5232" spans="1:8" ht="14.45" customHeight="1" x14ac:dyDescent="0.2">
      <c r="A5232" s="324">
        <v>4756</v>
      </c>
      <c r="B5232" s="324">
        <v>475603</v>
      </c>
      <c r="C5232" s="326" t="s">
        <v>6307</v>
      </c>
      <c r="D5232" s="326" t="s">
        <v>4394</v>
      </c>
      <c r="E5232" s="325">
        <v>28856</v>
      </c>
      <c r="F5232" s="325">
        <v>30803</v>
      </c>
      <c r="H5232" s="324" t="s">
        <v>6306</v>
      </c>
    </row>
    <row r="5233" spans="1:8" ht="14.45" customHeight="1" x14ac:dyDescent="0.2">
      <c r="A5233" s="324">
        <v>4761</v>
      </c>
      <c r="B5233" s="324">
        <v>476103</v>
      </c>
      <c r="C5233" s="326" t="s">
        <v>5610</v>
      </c>
      <c r="D5233" s="326" t="s">
        <v>4394</v>
      </c>
      <c r="E5233" s="325">
        <v>28856</v>
      </c>
      <c r="F5233" s="325">
        <v>30803</v>
      </c>
      <c r="H5233" s="324" t="s">
        <v>6305</v>
      </c>
    </row>
    <row r="5234" spans="1:8" ht="14.45" customHeight="1" x14ac:dyDescent="0.2">
      <c r="A5234" s="324">
        <v>4765</v>
      </c>
      <c r="B5234" s="324">
        <v>476504</v>
      </c>
      <c r="C5234" s="326" t="s">
        <v>6304</v>
      </c>
      <c r="D5234" s="326" t="s">
        <v>4394</v>
      </c>
      <c r="E5234" s="325">
        <v>28856</v>
      </c>
      <c r="F5234" s="325">
        <v>31717</v>
      </c>
      <c r="H5234" s="324" t="s">
        <v>6303</v>
      </c>
    </row>
    <row r="5235" spans="1:8" ht="14.45" customHeight="1" x14ac:dyDescent="0.2">
      <c r="A5235" s="324">
        <v>4776</v>
      </c>
      <c r="B5235" s="324">
        <v>477603</v>
      </c>
      <c r="C5235" s="326" t="s">
        <v>6302</v>
      </c>
      <c r="D5235" s="326" t="s">
        <v>4394</v>
      </c>
      <c r="E5235" s="325">
        <v>28856</v>
      </c>
      <c r="F5235" s="325">
        <v>31898</v>
      </c>
      <c r="H5235" s="324" t="s">
        <v>6301</v>
      </c>
    </row>
    <row r="5236" spans="1:8" ht="14.45" customHeight="1" x14ac:dyDescent="0.2">
      <c r="A5236" s="324">
        <v>4802</v>
      </c>
      <c r="B5236" s="324">
        <v>480203</v>
      </c>
      <c r="C5236" s="326" t="s">
        <v>5607</v>
      </c>
      <c r="D5236" s="326" t="s">
        <v>4394</v>
      </c>
      <c r="E5236" s="325">
        <v>28856</v>
      </c>
      <c r="F5236" s="325">
        <v>30803</v>
      </c>
      <c r="H5236" s="324" t="s">
        <v>6300</v>
      </c>
    </row>
    <row r="5237" spans="1:8" ht="14.45" customHeight="1" x14ac:dyDescent="0.2">
      <c r="A5237" s="324">
        <v>4815</v>
      </c>
      <c r="B5237" s="324">
        <v>481503</v>
      </c>
      <c r="C5237" s="326" t="s">
        <v>6299</v>
      </c>
      <c r="D5237" s="326" t="s">
        <v>4394</v>
      </c>
      <c r="E5237" s="325">
        <v>28856</v>
      </c>
      <c r="F5237" s="325">
        <v>30803</v>
      </c>
      <c r="H5237" s="324" t="s">
        <v>6298</v>
      </c>
    </row>
    <row r="5238" spans="1:8" ht="14.45" customHeight="1" x14ac:dyDescent="0.2">
      <c r="A5238" s="324">
        <v>4816</v>
      </c>
      <c r="B5238" s="324">
        <v>481603</v>
      </c>
      <c r="C5238" s="326" t="s">
        <v>6297</v>
      </c>
      <c r="D5238" s="326" t="s">
        <v>4394</v>
      </c>
      <c r="E5238" s="325">
        <v>28856</v>
      </c>
      <c r="F5238" s="325">
        <v>30803</v>
      </c>
      <c r="H5238" s="324" t="s">
        <v>6296</v>
      </c>
    </row>
    <row r="5239" spans="1:8" ht="14.45" customHeight="1" x14ac:dyDescent="0.2">
      <c r="A5239" s="324">
        <v>4838</v>
      </c>
      <c r="B5239" s="324">
        <v>483804</v>
      </c>
      <c r="C5239" s="326" t="s">
        <v>5195</v>
      </c>
      <c r="D5239" s="326" t="s">
        <v>4394</v>
      </c>
      <c r="E5239" s="325">
        <v>28856</v>
      </c>
      <c r="F5239" s="325">
        <v>30834</v>
      </c>
      <c r="H5239" s="324" t="s">
        <v>6295</v>
      </c>
    </row>
    <row r="5240" spans="1:8" ht="14.45" customHeight="1" x14ac:dyDescent="0.2">
      <c r="A5240" s="324">
        <v>4847</v>
      </c>
      <c r="B5240" s="324">
        <v>484704</v>
      </c>
      <c r="C5240" s="326" t="s">
        <v>6294</v>
      </c>
      <c r="D5240" s="326" t="s">
        <v>4394</v>
      </c>
      <c r="E5240" s="325">
        <v>28856</v>
      </c>
      <c r="F5240" s="325">
        <v>31898</v>
      </c>
      <c r="H5240" s="324" t="s">
        <v>6293</v>
      </c>
    </row>
    <row r="5241" spans="1:8" ht="14.45" customHeight="1" x14ac:dyDescent="0.2">
      <c r="A5241" s="324">
        <v>4877</v>
      </c>
      <c r="B5241" s="324">
        <v>487703</v>
      </c>
      <c r="C5241" s="326" t="s">
        <v>6292</v>
      </c>
      <c r="D5241" s="326" t="s">
        <v>4394</v>
      </c>
      <c r="E5241" s="325">
        <v>28856</v>
      </c>
      <c r="F5241" s="325">
        <v>30834</v>
      </c>
      <c r="H5241" s="324" t="s">
        <v>6291</v>
      </c>
    </row>
    <row r="5242" spans="1:8" ht="14.45" customHeight="1" x14ac:dyDescent="0.2">
      <c r="A5242" s="324">
        <v>4888</v>
      </c>
      <c r="B5242" s="324">
        <v>488804</v>
      </c>
      <c r="C5242" s="326" t="s">
        <v>6290</v>
      </c>
      <c r="D5242" s="326" t="s">
        <v>4394</v>
      </c>
      <c r="E5242" s="325">
        <v>28856</v>
      </c>
      <c r="F5242" s="325">
        <v>30834</v>
      </c>
      <c r="H5242" s="324" t="s">
        <v>6289</v>
      </c>
    </row>
    <row r="5243" spans="1:8" ht="14.45" customHeight="1" x14ac:dyDescent="0.2">
      <c r="A5243" s="324">
        <v>4892</v>
      </c>
      <c r="B5243" s="324">
        <v>489203</v>
      </c>
      <c r="C5243" s="326" t="s">
        <v>6122</v>
      </c>
      <c r="D5243" s="326" t="s">
        <v>3969</v>
      </c>
      <c r="E5243" s="325">
        <v>28856</v>
      </c>
      <c r="F5243" s="325">
        <v>29552</v>
      </c>
      <c r="H5243" s="324" t="s">
        <v>5617</v>
      </c>
    </row>
    <row r="5244" spans="1:8" ht="14.45" customHeight="1" x14ac:dyDescent="0.2">
      <c r="A5244" s="324">
        <v>4896</v>
      </c>
      <c r="B5244" s="324">
        <v>489604</v>
      </c>
      <c r="C5244" s="326" t="s">
        <v>6288</v>
      </c>
      <c r="D5244" s="326" t="s">
        <v>4394</v>
      </c>
      <c r="E5244" s="325">
        <v>28856</v>
      </c>
      <c r="F5244" s="325">
        <v>31717</v>
      </c>
      <c r="H5244" s="324" t="s">
        <v>6287</v>
      </c>
    </row>
    <row r="5245" spans="1:8" ht="14.45" customHeight="1" x14ac:dyDescent="0.2">
      <c r="A5245" s="324">
        <v>4901</v>
      </c>
      <c r="B5245" s="324">
        <v>490103</v>
      </c>
      <c r="C5245" s="326" t="s">
        <v>5955</v>
      </c>
      <c r="D5245" s="326" t="s">
        <v>4394</v>
      </c>
      <c r="E5245" s="325">
        <v>28856</v>
      </c>
      <c r="F5245" s="325">
        <v>30834</v>
      </c>
      <c r="H5245" s="324" t="s">
        <v>6286</v>
      </c>
    </row>
    <row r="5246" spans="1:8" ht="14.45" customHeight="1" x14ac:dyDescent="0.2">
      <c r="A5246" s="324">
        <v>4906</v>
      </c>
      <c r="B5246" s="324">
        <v>490603</v>
      </c>
      <c r="C5246" s="326" t="s">
        <v>5394</v>
      </c>
      <c r="D5246" s="326" t="s">
        <v>4394</v>
      </c>
      <c r="E5246" s="325">
        <v>28856</v>
      </c>
      <c r="F5246" s="325">
        <v>30834</v>
      </c>
      <c r="H5246" s="324" t="s">
        <v>6285</v>
      </c>
    </row>
    <row r="5247" spans="1:8" ht="14.45" customHeight="1" x14ac:dyDescent="0.2">
      <c r="A5247" s="324">
        <v>4907</v>
      </c>
      <c r="B5247" s="324">
        <v>490704</v>
      </c>
      <c r="C5247" s="326" t="s">
        <v>4964</v>
      </c>
      <c r="D5247" s="326" t="s">
        <v>4394</v>
      </c>
      <c r="E5247" s="325">
        <v>28856</v>
      </c>
      <c r="F5247" s="325">
        <v>30834</v>
      </c>
      <c r="H5247" s="324" t="s">
        <v>6284</v>
      </c>
    </row>
    <row r="5248" spans="1:8" ht="14.45" customHeight="1" x14ac:dyDescent="0.2">
      <c r="A5248" s="324">
        <v>4910</v>
      </c>
      <c r="B5248" s="324">
        <v>491003</v>
      </c>
      <c r="C5248" s="326" t="s">
        <v>4937</v>
      </c>
      <c r="D5248" s="326" t="s">
        <v>4394</v>
      </c>
      <c r="E5248" s="325">
        <v>28856</v>
      </c>
      <c r="F5248" s="325">
        <v>30834</v>
      </c>
      <c r="H5248" s="324" t="s">
        <v>6283</v>
      </c>
    </row>
    <row r="5249" spans="1:8" ht="14.45" customHeight="1" x14ac:dyDescent="0.2">
      <c r="A5249" s="324">
        <v>4913</v>
      </c>
      <c r="B5249" s="324">
        <v>491303</v>
      </c>
      <c r="C5249" s="326" t="s">
        <v>6282</v>
      </c>
      <c r="D5249" s="326" t="s">
        <v>4394</v>
      </c>
      <c r="E5249" s="325">
        <v>28856</v>
      </c>
      <c r="F5249" s="325">
        <v>30803</v>
      </c>
      <c r="H5249" s="324" t="s">
        <v>6281</v>
      </c>
    </row>
    <row r="5250" spans="1:8" ht="14.45" customHeight="1" x14ac:dyDescent="0.2">
      <c r="A5250" s="324">
        <v>4920</v>
      </c>
      <c r="B5250" s="324">
        <v>492003</v>
      </c>
      <c r="C5250" s="326" t="s">
        <v>5003</v>
      </c>
      <c r="D5250" s="326" t="s">
        <v>4394</v>
      </c>
      <c r="E5250" s="325">
        <v>28856</v>
      </c>
      <c r="F5250" s="325">
        <v>30834</v>
      </c>
      <c r="H5250" s="324" t="s">
        <v>6280</v>
      </c>
    </row>
    <row r="5251" spans="1:8" ht="14.45" customHeight="1" x14ac:dyDescent="0.2">
      <c r="A5251" s="324">
        <v>4927</v>
      </c>
      <c r="B5251" s="324">
        <v>492703</v>
      </c>
      <c r="C5251" s="326" t="s">
        <v>5017</v>
      </c>
      <c r="D5251" s="326" t="s">
        <v>4394</v>
      </c>
      <c r="E5251" s="325">
        <v>28856</v>
      </c>
      <c r="F5251" s="325">
        <v>30834</v>
      </c>
      <c r="H5251" s="324" t="s">
        <v>6279</v>
      </c>
    </row>
    <row r="5252" spans="1:8" ht="14.45" customHeight="1" x14ac:dyDescent="0.2">
      <c r="A5252" s="324">
        <v>4932</v>
      </c>
      <c r="B5252" s="324">
        <v>493203</v>
      </c>
      <c r="C5252" s="326" t="s">
        <v>5036</v>
      </c>
      <c r="D5252" s="326" t="s">
        <v>4394</v>
      </c>
      <c r="E5252" s="325">
        <v>28856</v>
      </c>
      <c r="F5252" s="325">
        <v>30834</v>
      </c>
      <c r="H5252" s="324" t="s">
        <v>6278</v>
      </c>
    </row>
    <row r="5253" spans="1:8" ht="14.45" customHeight="1" x14ac:dyDescent="0.2">
      <c r="A5253" s="324">
        <v>4933</v>
      </c>
      <c r="B5253" s="324">
        <v>493304</v>
      </c>
      <c r="C5253" s="326" t="s">
        <v>5074</v>
      </c>
      <c r="D5253" s="326" t="s">
        <v>4394</v>
      </c>
      <c r="E5253" s="325">
        <v>28856</v>
      </c>
      <c r="F5253" s="325">
        <v>31898</v>
      </c>
      <c r="H5253" s="324" t="s">
        <v>6277</v>
      </c>
    </row>
    <row r="5254" spans="1:8" ht="14.45" customHeight="1" x14ac:dyDescent="0.2">
      <c r="A5254" s="324">
        <v>4936</v>
      </c>
      <c r="B5254" s="324">
        <v>493603</v>
      </c>
      <c r="C5254" s="326" t="s">
        <v>6276</v>
      </c>
      <c r="D5254" s="326" t="s">
        <v>4394</v>
      </c>
      <c r="E5254" s="325">
        <v>28856</v>
      </c>
      <c r="F5254" s="325">
        <v>30834</v>
      </c>
      <c r="H5254" s="324" t="s">
        <v>6275</v>
      </c>
    </row>
    <row r="5255" spans="1:8" ht="14.45" customHeight="1" x14ac:dyDescent="0.2">
      <c r="A5255" s="324">
        <v>4952</v>
      </c>
      <c r="B5255" s="324">
        <v>495203</v>
      </c>
      <c r="C5255" s="326" t="s">
        <v>5382</v>
      </c>
      <c r="D5255" s="326" t="s">
        <v>4394</v>
      </c>
      <c r="E5255" s="325">
        <v>28856</v>
      </c>
      <c r="F5255" s="325">
        <v>30834</v>
      </c>
      <c r="H5255" s="324" t="s">
        <v>6274</v>
      </c>
    </row>
    <row r="5256" spans="1:8" ht="14.45" customHeight="1" x14ac:dyDescent="0.2">
      <c r="A5256" s="324">
        <v>4955</v>
      </c>
      <c r="B5256" s="324">
        <v>495503</v>
      </c>
      <c r="C5256" s="326" t="s">
        <v>5158</v>
      </c>
      <c r="D5256" s="326" t="s">
        <v>4394</v>
      </c>
      <c r="E5256" s="325">
        <v>28856</v>
      </c>
      <c r="F5256" s="325">
        <v>30834</v>
      </c>
      <c r="H5256" s="324" t="s">
        <v>6273</v>
      </c>
    </row>
    <row r="5257" spans="1:8" ht="14.45" customHeight="1" x14ac:dyDescent="0.2">
      <c r="A5257" s="324">
        <v>4961</v>
      </c>
      <c r="B5257" s="324">
        <v>496103</v>
      </c>
      <c r="C5257" s="326" t="s">
        <v>6272</v>
      </c>
      <c r="D5257" s="326" t="s">
        <v>4394</v>
      </c>
      <c r="E5257" s="325">
        <v>28856</v>
      </c>
      <c r="F5257" s="325">
        <v>30834</v>
      </c>
      <c r="H5257" s="324" t="s">
        <v>6271</v>
      </c>
    </row>
    <row r="5258" spans="1:8" ht="14.45" customHeight="1" x14ac:dyDescent="0.2">
      <c r="A5258" s="324">
        <v>4976</v>
      </c>
      <c r="B5258" s="324">
        <v>497605</v>
      </c>
      <c r="C5258" s="326" t="s">
        <v>6144</v>
      </c>
      <c r="D5258" s="326" t="s">
        <v>4394</v>
      </c>
      <c r="E5258" s="325">
        <v>28856</v>
      </c>
      <c r="F5258" s="325">
        <v>30803</v>
      </c>
      <c r="H5258" s="324" t="s">
        <v>6270</v>
      </c>
    </row>
    <row r="5259" spans="1:8" ht="14.45" customHeight="1" x14ac:dyDescent="0.2">
      <c r="A5259" s="324">
        <v>4977</v>
      </c>
      <c r="B5259" s="324">
        <v>497703</v>
      </c>
      <c r="C5259" s="326" t="s">
        <v>5216</v>
      </c>
      <c r="D5259" s="326" t="s">
        <v>3969</v>
      </c>
      <c r="E5259" s="325">
        <v>28856</v>
      </c>
      <c r="F5259" s="325">
        <v>30530</v>
      </c>
      <c r="H5259" s="324" t="s">
        <v>5588</v>
      </c>
    </row>
    <row r="5260" spans="1:8" ht="14.45" customHeight="1" x14ac:dyDescent="0.2">
      <c r="A5260" s="324">
        <v>4981</v>
      </c>
      <c r="B5260" s="324">
        <v>498103</v>
      </c>
      <c r="C5260" s="326" t="s">
        <v>5250</v>
      </c>
      <c r="D5260" s="326" t="s">
        <v>4394</v>
      </c>
      <c r="E5260" s="325">
        <v>28856</v>
      </c>
      <c r="F5260" s="325">
        <v>30834</v>
      </c>
      <c r="H5260" s="324" t="s">
        <v>6269</v>
      </c>
    </row>
    <row r="5261" spans="1:8" ht="14.45" customHeight="1" x14ac:dyDescent="0.2">
      <c r="A5261" s="324">
        <v>4987</v>
      </c>
      <c r="B5261" s="324">
        <v>498705</v>
      </c>
      <c r="C5261" s="326" t="s">
        <v>6268</v>
      </c>
      <c r="D5261" s="326" t="s">
        <v>3969</v>
      </c>
      <c r="E5261" s="325">
        <v>28856</v>
      </c>
      <c r="F5261" s="325">
        <v>33848</v>
      </c>
      <c r="H5261" s="324" t="s">
        <v>6091</v>
      </c>
    </row>
    <row r="5262" spans="1:8" ht="14.45" customHeight="1" x14ac:dyDescent="0.2">
      <c r="A5262" s="324">
        <v>4996</v>
      </c>
      <c r="B5262" s="324">
        <v>499605</v>
      </c>
      <c r="C5262" s="326" t="s">
        <v>6090</v>
      </c>
      <c r="D5262" s="326" t="s">
        <v>3969</v>
      </c>
      <c r="E5262" s="325">
        <v>28856</v>
      </c>
      <c r="F5262" s="325">
        <v>30985</v>
      </c>
      <c r="H5262" s="324" t="s">
        <v>6089</v>
      </c>
    </row>
    <row r="5263" spans="1:8" ht="14.45" customHeight="1" x14ac:dyDescent="0.2">
      <c r="A5263" s="324">
        <v>5007</v>
      </c>
      <c r="B5263" s="324">
        <v>500703</v>
      </c>
      <c r="C5263" s="326" t="s">
        <v>6267</v>
      </c>
      <c r="D5263" s="326" t="s">
        <v>4479</v>
      </c>
      <c r="E5263" s="325">
        <v>28856</v>
      </c>
      <c r="F5263" s="325">
        <v>30803</v>
      </c>
      <c r="H5263" s="324" t="s">
        <v>6266</v>
      </c>
    </row>
    <row r="5264" spans="1:8" ht="14.45" customHeight="1" x14ac:dyDescent="0.2">
      <c r="A5264" s="324">
        <v>5010</v>
      </c>
      <c r="B5264" s="324">
        <v>501003</v>
      </c>
      <c r="C5264" s="326" t="s">
        <v>6265</v>
      </c>
      <c r="D5264" s="326" t="s">
        <v>6264</v>
      </c>
      <c r="E5264" s="325">
        <v>28856</v>
      </c>
      <c r="F5264" s="325">
        <v>30838</v>
      </c>
      <c r="H5264" s="324" t="s">
        <v>6263</v>
      </c>
    </row>
    <row r="5265" spans="1:8" ht="14.45" customHeight="1" x14ac:dyDescent="0.2">
      <c r="A5265" s="324">
        <v>5022</v>
      </c>
      <c r="B5265" s="324">
        <v>502203</v>
      </c>
      <c r="C5265" s="326" t="s">
        <v>6262</v>
      </c>
      <c r="D5265" s="326" t="s">
        <v>6261</v>
      </c>
      <c r="E5265" s="325">
        <v>28856</v>
      </c>
      <c r="F5265" s="325">
        <v>30834</v>
      </c>
      <c r="H5265" s="324" t="s">
        <v>6260</v>
      </c>
    </row>
    <row r="5266" spans="1:8" ht="14.45" customHeight="1" x14ac:dyDescent="0.2">
      <c r="A5266" s="324">
        <v>5027</v>
      </c>
      <c r="B5266" s="324">
        <v>502703</v>
      </c>
      <c r="C5266" s="326" t="s">
        <v>6259</v>
      </c>
      <c r="D5266" s="326" t="s">
        <v>4394</v>
      </c>
      <c r="E5266" s="325">
        <v>28856</v>
      </c>
      <c r="F5266" s="325">
        <v>30834</v>
      </c>
      <c r="H5266" s="324" t="s">
        <v>6258</v>
      </c>
    </row>
    <row r="5267" spans="1:8" ht="14.45" customHeight="1" x14ac:dyDescent="0.2">
      <c r="A5267" s="324">
        <v>5040</v>
      </c>
      <c r="B5267" s="324">
        <v>504003</v>
      </c>
      <c r="C5267" s="326" t="s">
        <v>6257</v>
      </c>
      <c r="D5267" s="326" t="s">
        <v>4394</v>
      </c>
      <c r="E5267" s="325">
        <v>28856</v>
      </c>
      <c r="F5267" s="325">
        <v>30834</v>
      </c>
      <c r="H5267" s="324" t="s">
        <v>6256</v>
      </c>
    </row>
    <row r="5268" spans="1:8" ht="14.45" customHeight="1" x14ac:dyDescent="0.2">
      <c r="A5268" s="324">
        <v>5044</v>
      </c>
      <c r="B5268" s="324">
        <v>504403</v>
      </c>
      <c r="C5268" s="326" t="s">
        <v>6255</v>
      </c>
      <c r="D5268" s="326" t="s">
        <v>4394</v>
      </c>
      <c r="E5268" s="325">
        <v>28856</v>
      </c>
      <c r="F5268" s="325">
        <v>30834</v>
      </c>
      <c r="H5268" s="324" t="s">
        <v>6254</v>
      </c>
    </row>
    <row r="5269" spans="1:8" ht="14.45" customHeight="1" x14ac:dyDescent="0.2">
      <c r="A5269" s="324">
        <v>5047</v>
      </c>
      <c r="B5269" s="324">
        <v>504702</v>
      </c>
      <c r="C5269" s="326" t="s">
        <v>6253</v>
      </c>
      <c r="E5269" s="325">
        <v>28856</v>
      </c>
      <c r="F5269" s="325">
        <v>29007</v>
      </c>
      <c r="H5269" s="324" t="s">
        <v>5487</v>
      </c>
    </row>
    <row r="5270" spans="1:8" ht="14.45" customHeight="1" x14ac:dyDescent="0.2">
      <c r="A5270" s="324">
        <v>5049</v>
      </c>
      <c r="B5270" s="324">
        <v>504903</v>
      </c>
      <c r="C5270" s="326" t="s">
        <v>6252</v>
      </c>
      <c r="D5270" s="326" t="s">
        <v>3969</v>
      </c>
      <c r="E5270" s="325">
        <v>28856</v>
      </c>
      <c r="F5270" s="325">
        <v>30451</v>
      </c>
      <c r="H5270" s="324" t="s">
        <v>5899</v>
      </c>
    </row>
    <row r="5271" spans="1:8" ht="14.45" customHeight="1" x14ac:dyDescent="0.2">
      <c r="A5271" s="324">
        <v>5071</v>
      </c>
      <c r="B5271" s="324">
        <v>507103</v>
      </c>
      <c r="C5271" s="326" t="s">
        <v>5578</v>
      </c>
      <c r="D5271" s="326" t="s">
        <v>4394</v>
      </c>
      <c r="E5271" s="325">
        <v>28856</v>
      </c>
      <c r="F5271" s="325">
        <v>30834</v>
      </c>
      <c r="H5271" s="324" t="s">
        <v>6251</v>
      </c>
    </row>
    <row r="5272" spans="1:8" ht="14.45" customHeight="1" x14ac:dyDescent="0.2">
      <c r="A5272" s="324">
        <v>5103</v>
      </c>
      <c r="B5272" s="324">
        <v>510303</v>
      </c>
      <c r="C5272" s="326" t="s">
        <v>6250</v>
      </c>
      <c r="D5272" s="326" t="s">
        <v>4590</v>
      </c>
      <c r="E5272" s="325">
        <v>28856</v>
      </c>
      <c r="F5272" s="325">
        <v>30803</v>
      </c>
      <c r="H5272" s="324" t="s">
        <v>6249</v>
      </c>
    </row>
    <row r="5273" spans="1:8" ht="14.45" customHeight="1" x14ac:dyDescent="0.2">
      <c r="A5273" s="324">
        <v>5108</v>
      </c>
      <c r="B5273" s="324">
        <v>510801</v>
      </c>
      <c r="C5273" s="326" t="s">
        <v>6248</v>
      </c>
      <c r="D5273" s="326" t="s">
        <v>3893</v>
      </c>
      <c r="E5273" s="325">
        <v>28856</v>
      </c>
      <c r="F5273" s="325">
        <v>30590</v>
      </c>
      <c r="H5273" s="324" t="s">
        <v>6247</v>
      </c>
    </row>
    <row r="5274" spans="1:8" ht="14.45" customHeight="1" x14ac:dyDescent="0.2">
      <c r="A5274" s="324">
        <v>5112</v>
      </c>
      <c r="B5274" s="324">
        <v>511202</v>
      </c>
      <c r="C5274" s="326" t="s">
        <v>6161</v>
      </c>
      <c r="D5274" s="326" t="s">
        <v>4394</v>
      </c>
      <c r="E5274" s="325">
        <v>28856</v>
      </c>
      <c r="F5274" s="325">
        <v>30834</v>
      </c>
      <c r="H5274" s="324" t="s">
        <v>6246</v>
      </c>
    </row>
    <row r="5275" spans="1:8" ht="14.45" customHeight="1" x14ac:dyDescent="0.2">
      <c r="A5275" s="324">
        <v>5113</v>
      </c>
      <c r="B5275" s="324">
        <v>511301</v>
      </c>
      <c r="C5275" s="326" t="s">
        <v>6245</v>
      </c>
      <c r="D5275" s="326" t="s">
        <v>6244</v>
      </c>
      <c r="E5275" s="325">
        <v>28856</v>
      </c>
      <c r="F5275" s="325">
        <v>30449</v>
      </c>
      <c r="H5275" s="324" t="s">
        <v>6243</v>
      </c>
    </row>
    <row r="5276" spans="1:8" ht="14.45" customHeight="1" x14ac:dyDescent="0.2">
      <c r="A5276" s="324">
        <v>5115</v>
      </c>
      <c r="B5276" s="324">
        <v>511501</v>
      </c>
      <c r="C5276" s="326" t="s">
        <v>6242</v>
      </c>
      <c r="D5276" s="326" t="s">
        <v>6241</v>
      </c>
      <c r="E5276" s="325">
        <v>28856</v>
      </c>
      <c r="F5276" s="325">
        <v>29221</v>
      </c>
      <c r="H5276" s="324" t="s">
        <v>6240</v>
      </c>
    </row>
    <row r="5277" spans="1:8" ht="14.45" customHeight="1" x14ac:dyDescent="0.2">
      <c r="A5277" s="324">
        <v>5122</v>
      </c>
      <c r="B5277" s="324">
        <v>512201</v>
      </c>
      <c r="C5277" s="326" t="s">
        <v>6239</v>
      </c>
      <c r="D5277" s="326" t="s">
        <v>4394</v>
      </c>
      <c r="E5277" s="325">
        <v>28856</v>
      </c>
      <c r="F5277" s="325">
        <v>30895</v>
      </c>
      <c r="H5277" s="324" t="s">
        <v>6238</v>
      </c>
    </row>
    <row r="5278" spans="1:8" ht="14.45" customHeight="1" x14ac:dyDescent="0.2">
      <c r="A5278" s="324">
        <v>5127</v>
      </c>
      <c r="B5278" s="324">
        <v>512701</v>
      </c>
      <c r="C5278" s="326" t="s">
        <v>6237</v>
      </c>
      <c r="E5278" s="325">
        <v>28856</v>
      </c>
      <c r="F5278" s="325">
        <v>30563</v>
      </c>
      <c r="H5278" s="324" t="s">
        <v>6236</v>
      </c>
    </row>
    <row r="5279" spans="1:8" ht="14.45" customHeight="1" x14ac:dyDescent="0.2">
      <c r="A5279" s="324">
        <v>4509</v>
      </c>
      <c r="B5279" s="324">
        <v>450903</v>
      </c>
      <c r="C5279" s="326" t="s">
        <v>4266</v>
      </c>
      <c r="E5279" s="325">
        <v>28825</v>
      </c>
      <c r="F5279" s="325">
        <v>31533</v>
      </c>
      <c r="H5279" s="324" t="s">
        <v>6235</v>
      </c>
    </row>
    <row r="5280" spans="1:8" ht="14.45" customHeight="1" x14ac:dyDescent="0.2">
      <c r="A5280" s="324">
        <v>4663</v>
      </c>
      <c r="B5280" s="324">
        <v>466302</v>
      </c>
      <c r="C5280" s="326" t="s">
        <v>4802</v>
      </c>
      <c r="D5280" s="326" t="s">
        <v>6234</v>
      </c>
      <c r="E5280" s="325">
        <v>28825</v>
      </c>
      <c r="F5280" s="325">
        <v>30590</v>
      </c>
      <c r="H5280" s="324" t="s">
        <v>6233</v>
      </c>
    </row>
    <row r="5281" spans="1:8" ht="14.45" customHeight="1" x14ac:dyDescent="0.2">
      <c r="A5281" s="324">
        <v>5119</v>
      </c>
      <c r="B5281" s="324">
        <v>511902</v>
      </c>
      <c r="C5281" s="326" t="s">
        <v>6232</v>
      </c>
      <c r="D5281" s="326" t="s">
        <v>5653</v>
      </c>
      <c r="E5281" s="325">
        <v>28825</v>
      </c>
      <c r="F5281" s="325">
        <v>30909</v>
      </c>
      <c r="H5281" s="324" t="s">
        <v>5938</v>
      </c>
    </row>
    <row r="5282" spans="1:8" ht="14.45" customHeight="1" x14ac:dyDescent="0.2">
      <c r="A5282" s="324">
        <v>4443</v>
      </c>
      <c r="B5282" s="324">
        <v>444305</v>
      </c>
      <c r="C5282" s="326" t="s">
        <v>4992</v>
      </c>
      <c r="E5282" s="325">
        <v>28803</v>
      </c>
      <c r="F5282" s="325">
        <v>28887</v>
      </c>
      <c r="H5282" s="324" t="s">
        <v>6231</v>
      </c>
    </row>
    <row r="5283" spans="1:8" ht="14.45" customHeight="1" x14ac:dyDescent="0.2">
      <c r="A5283" s="324">
        <v>5069</v>
      </c>
      <c r="B5283" s="324">
        <v>506903</v>
      </c>
      <c r="C5283" s="326" t="s">
        <v>6230</v>
      </c>
      <c r="D5283" s="326" t="s">
        <v>3969</v>
      </c>
      <c r="E5283" s="325">
        <v>28795</v>
      </c>
      <c r="F5283" s="325">
        <v>29657</v>
      </c>
      <c r="H5283" s="324" t="s">
        <v>6229</v>
      </c>
    </row>
    <row r="5284" spans="1:8" ht="14.45" customHeight="1" x14ac:dyDescent="0.2">
      <c r="A5284" s="324">
        <v>5142</v>
      </c>
      <c r="B5284" s="324">
        <v>514202</v>
      </c>
      <c r="C5284" s="326" t="s">
        <v>6030</v>
      </c>
      <c r="D5284" s="326" t="s">
        <v>6228</v>
      </c>
      <c r="E5284" s="325">
        <v>28795</v>
      </c>
      <c r="F5284" s="325">
        <v>30528</v>
      </c>
      <c r="H5284" s="324" t="s">
        <v>6227</v>
      </c>
    </row>
    <row r="5285" spans="1:8" ht="14.45" customHeight="1" x14ac:dyDescent="0.2">
      <c r="A5285" s="324">
        <v>5149</v>
      </c>
      <c r="B5285" s="324">
        <v>514901</v>
      </c>
      <c r="C5285" s="326" t="s">
        <v>6226</v>
      </c>
      <c r="D5285" s="326" t="s">
        <v>6225</v>
      </c>
      <c r="E5285" s="325">
        <v>28783</v>
      </c>
      <c r="F5285" s="325">
        <v>30773</v>
      </c>
      <c r="H5285" s="324" t="s">
        <v>6224</v>
      </c>
    </row>
    <row r="5286" spans="1:8" ht="14.45" customHeight="1" x14ac:dyDescent="0.2">
      <c r="A5286" s="324">
        <v>5035</v>
      </c>
      <c r="B5286" s="324">
        <v>503501</v>
      </c>
      <c r="C5286" s="326" t="s">
        <v>6223</v>
      </c>
      <c r="D5286" s="326" t="s">
        <v>3797</v>
      </c>
      <c r="E5286" s="325">
        <v>28774</v>
      </c>
      <c r="F5286" s="325">
        <v>38472</v>
      </c>
      <c r="G5286" s="324" t="s">
        <v>6222</v>
      </c>
      <c r="H5286" s="324" t="s">
        <v>4073</v>
      </c>
    </row>
    <row r="5287" spans="1:8" ht="14.45" customHeight="1" x14ac:dyDescent="0.2">
      <c r="A5287" s="324">
        <v>5150</v>
      </c>
      <c r="B5287" s="324">
        <v>515001</v>
      </c>
      <c r="C5287" s="326" t="s">
        <v>6221</v>
      </c>
      <c r="D5287" s="326" t="s">
        <v>6220</v>
      </c>
      <c r="E5287" s="325">
        <v>28765</v>
      </c>
      <c r="F5287" s="325">
        <v>31366</v>
      </c>
      <c r="H5287" s="324" t="s">
        <v>6219</v>
      </c>
    </row>
    <row r="5288" spans="1:8" ht="14.45" customHeight="1" x14ac:dyDescent="0.2">
      <c r="A5288" s="324">
        <v>4247</v>
      </c>
      <c r="B5288" s="324">
        <v>424703</v>
      </c>
      <c r="C5288" s="326" t="s">
        <v>6218</v>
      </c>
      <c r="D5288" s="326" t="s">
        <v>6217</v>
      </c>
      <c r="E5288" s="325">
        <v>28764</v>
      </c>
      <c r="F5288" s="325">
        <v>28976</v>
      </c>
      <c r="H5288" s="324" t="s">
        <v>6216</v>
      </c>
    </row>
    <row r="5289" spans="1:8" ht="14.45" customHeight="1" x14ac:dyDescent="0.2">
      <c r="A5289" s="324">
        <v>4325</v>
      </c>
      <c r="B5289" s="324">
        <v>432502</v>
      </c>
      <c r="C5289" s="326" t="s">
        <v>4512</v>
      </c>
      <c r="D5289" s="326" t="s">
        <v>6215</v>
      </c>
      <c r="E5289" s="325">
        <v>28764</v>
      </c>
      <c r="F5289" s="325">
        <v>28976</v>
      </c>
      <c r="H5289" s="324" t="s">
        <v>6214</v>
      </c>
    </row>
    <row r="5290" spans="1:8" ht="14.45" customHeight="1" x14ac:dyDescent="0.2">
      <c r="A5290" s="324">
        <v>4657</v>
      </c>
      <c r="B5290" s="324">
        <v>465703</v>
      </c>
      <c r="C5290" s="326" t="s">
        <v>4865</v>
      </c>
      <c r="D5290" s="326" t="s">
        <v>6213</v>
      </c>
      <c r="E5290" s="325">
        <v>28764</v>
      </c>
      <c r="F5290" s="325">
        <v>28976</v>
      </c>
      <c r="H5290" s="324" t="s">
        <v>6212</v>
      </c>
    </row>
    <row r="5291" spans="1:8" ht="14.45" customHeight="1" x14ac:dyDescent="0.2">
      <c r="A5291" s="324">
        <v>4823</v>
      </c>
      <c r="B5291" s="324">
        <v>482302</v>
      </c>
      <c r="C5291" s="326" t="s">
        <v>4926</v>
      </c>
      <c r="D5291" s="326" t="s">
        <v>6211</v>
      </c>
      <c r="E5291" s="325">
        <v>28764</v>
      </c>
      <c r="F5291" s="325">
        <v>28976</v>
      </c>
      <c r="H5291" s="324" t="s">
        <v>6210</v>
      </c>
    </row>
    <row r="5292" spans="1:8" ht="14.45" customHeight="1" x14ac:dyDescent="0.2">
      <c r="A5292" s="324">
        <v>4826</v>
      </c>
      <c r="B5292" s="324">
        <v>482604</v>
      </c>
      <c r="C5292" s="326" t="s">
        <v>6209</v>
      </c>
      <c r="E5292" s="325">
        <v>28764</v>
      </c>
      <c r="F5292" s="325">
        <v>30773</v>
      </c>
      <c r="H5292" s="324" t="s">
        <v>6208</v>
      </c>
    </row>
    <row r="5293" spans="1:8" ht="14.45" customHeight="1" x14ac:dyDescent="0.2">
      <c r="A5293" s="324">
        <v>4917</v>
      </c>
      <c r="B5293" s="324">
        <v>491704</v>
      </c>
      <c r="C5293" s="326" t="s">
        <v>6207</v>
      </c>
      <c r="D5293" s="326" t="s">
        <v>5681</v>
      </c>
      <c r="E5293" s="325">
        <v>28764</v>
      </c>
      <c r="F5293" s="325">
        <v>28946</v>
      </c>
      <c r="H5293" s="324" t="s">
        <v>6206</v>
      </c>
    </row>
    <row r="5294" spans="1:8" ht="14.45" customHeight="1" x14ac:dyDescent="0.2">
      <c r="A5294" s="324">
        <v>5074</v>
      </c>
      <c r="B5294" s="324">
        <v>507402</v>
      </c>
      <c r="C5294" s="326" t="s">
        <v>5654</v>
      </c>
      <c r="D5294" s="326" t="s">
        <v>6205</v>
      </c>
      <c r="E5294" s="325">
        <v>28764</v>
      </c>
      <c r="F5294" s="325">
        <v>31777</v>
      </c>
      <c r="H5294" s="324" t="s">
        <v>6204</v>
      </c>
    </row>
    <row r="5295" spans="1:8" ht="14.45" customHeight="1" x14ac:dyDescent="0.2">
      <c r="A5295" s="324">
        <v>5133</v>
      </c>
      <c r="B5295" s="324">
        <v>513302</v>
      </c>
      <c r="C5295" s="326" t="s">
        <v>6203</v>
      </c>
      <c r="D5295" s="326" t="s">
        <v>6202</v>
      </c>
      <c r="E5295" s="325">
        <v>28764</v>
      </c>
      <c r="F5295" s="325">
        <v>28871</v>
      </c>
      <c r="H5295" s="324" t="s">
        <v>6201</v>
      </c>
    </row>
    <row r="5296" spans="1:8" ht="14.45" customHeight="1" x14ac:dyDescent="0.2">
      <c r="A5296" s="324">
        <v>5067</v>
      </c>
      <c r="B5296" s="324">
        <v>506702</v>
      </c>
      <c r="C5296" s="326" t="s">
        <v>6019</v>
      </c>
      <c r="D5296" s="326" t="s">
        <v>3969</v>
      </c>
      <c r="E5296" s="325">
        <v>28744</v>
      </c>
      <c r="F5296" s="325">
        <v>30133</v>
      </c>
      <c r="H5296" s="324" t="s">
        <v>6018</v>
      </c>
    </row>
    <row r="5297" spans="1:8" ht="14.45" customHeight="1" x14ac:dyDescent="0.2">
      <c r="A5297" s="324">
        <v>5055</v>
      </c>
      <c r="B5297" s="324">
        <v>505502</v>
      </c>
      <c r="C5297" s="326" t="s">
        <v>5460</v>
      </c>
      <c r="D5297" s="326" t="s">
        <v>3969</v>
      </c>
      <c r="E5297" s="325">
        <v>28741</v>
      </c>
      <c r="F5297" s="325">
        <v>29160</v>
      </c>
      <c r="H5297" s="324" t="s">
        <v>6200</v>
      </c>
    </row>
    <row r="5298" spans="1:8" ht="14.45" customHeight="1" x14ac:dyDescent="0.2">
      <c r="A5298" s="324">
        <v>4013</v>
      </c>
      <c r="B5298" s="324">
        <v>401303</v>
      </c>
      <c r="C5298" s="326" t="s">
        <v>5331</v>
      </c>
      <c r="E5298" s="325">
        <v>28734</v>
      </c>
      <c r="F5298" s="325">
        <v>29830</v>
      </c>
      <c r="H5298" s="324" t="s">
        <v>5860</v>
      </c>
    </row>
    <row r="5299" spans="1:8" ht="14.45" customHeight="1" x14ac:dyDescent="0.2">
      <c r="A5299" s="324">
        <v>4044</v>
      </c>
      <c r="B5299" s="324">
        <v>404403</v>
      </c>
      <c r="C5299" s="326" t="s">
        <v>4813</v>
      </c>
      <c r="D5299" s="326" t="s">
        <v>6199</v>
      </c>
      <c r="E5299" s="325">
        <v>28734</v>
      </c>
      <c r="F5299" s="325">
        <v>29830</v>
      </c>
      <c r="H5299" s="324" t="s">
        <v>6198</v>
      </c>
    </row>
    <row r="5300" spans="1:8" ht="14.45" customHeight="1" x14ac:dyDescent="0.2">
      <c r="A5300" s="324">
        <v>4280</v>
      </c>
      <c r="B5300" s="324">
        <v>428003</v>
      </c>
      <c r="C5300" s="326" t="s">
        <v>6197</v>
      </c>
      <c r="D5300" s="326" t="s">
        <v>4611</v>
      </c>
      <c r="E5300" s="325">
        <v>28734</v>
      </c>
      <c r="F5300" s="325">
        <v>30544</v>
      </c>
      <c r="H5300" s="324" t="s">
        <v>6196</v>
      </c>
    </row>
    <row r="5301" spans="1:8" ht="14.45" customHeight="1" x14ac:dyDescent="0.2">
      <c r="A5301" s="324">
        <v>4299</v>
      </c>
      <c r="B5301" s="324">
        <v>429903</v>
      </c>
      <c r="C5301" s="326" t="s">
        <v>5922</v>
      </c>
      <c r="D5301" s="326" t="s">
        <v>3969</v>
      </c>
      <c r="E5301" s="325">
        <v>28734</v>
      </c>
      <c r="F5301" s="325">
        <v>29768</v>
      </c>
      <c r="H5301" s="324" t="s">
        <v>6195</v>
      </c>
    </row>
    <row r="5302" spans="1:8" ht="14.45" customHeight="1" x14ac:dyDescent="0.2">
      <c r="A5302" s="324">
        <v>4319</v>
      </c>
      <c r="B5302" s="324">
        <v>431902</v>
      </c>
      <c r="C5302" s="326" t="s">
        <v>6194</v>
      </c>
      <c r="D5302" s="326" t="s">
        <v>3969</v>
      </c>
      <c r="E5302" s="325">
        <v>28734</v>
      </c>
      <c r="F5302" s="325">
        <v>29768</v>
      </c>
      <c r="H5302" s="324" t="s">
        <v>6193</v>
      </c>
    </row>
    <row r="5303" spans="1:8" ht="14.45" customHeight="1" x14ac:dyDescent="0.2">
      <c r="A5303" s="324">
        <v>4490</v>
      </c>
      <c r="B5303" s="324">
        <v>449004</v>
      </c>
      <c r="C5303" s="326" t="s">
        <v>4299</v>
      </c>
      <c r="D5303" s="326" t="s">
        <v>3969</v>
      </c>
      <c r="E5303" s="325">
        <v>28734</v>
      </c>
      <c r="F5303" s="325">
        <v>29768</v>
      </c>
      <c r="H5303" s="324" t="s">
        <v>6192</v>
      </c>
    </row>
    <row r="5304" spans="1:8" ht="14.45" customHeight="1" x14ac:dyDescent="0.2">
      <c r="A5304" s="324">
        <v>4584</v>
      </c>
      <c r="B5304" s="324">
        <v>458406</v>
      </c>
      <c r="C5304" s="326" t="s">
        <v>6191</v>
      </c>
      <c r="D5304" s="326" t="s">
        <v>3969</v>
      </c>
      <c r="E5304" s="325">
        <v>28734</v>
      </c>
      <c r="F5304" s="325">
        <v>29768</v>
      </c>
      <c r="H5304" s="324" t="s">
        <v>6190</v>
      </c>
    </row>
    <row r="5305" spans="1:8" ht="14.45" customHeight="1" x14ac:dyDescent="0.2">
      <c r="A5305" s="324">
        <v>4671</v>
      </c>
      <c r="B5305" s="324">
        <v>467103</v>
      </c>
      <c r="C5305" s="326" t="s">
        <v>5913</v>
      </c>
      <c r="D5305" s="326" t="s">
        <v>3969</v>
      </c>
      <c r="E5305" s="325">
        <v>28734</v>
      </c>
      <c r="F5305" s="325">
        <v>29768</v>
      </c>
      <c r="H5305" s="324" t="s">
        <v>6189</v>
      </c>
    </row>
    <row r="5306" spans="1:8" ht="14.45" customHeight="1" x14ac:dyDescent="0.2">
      <c r="A5306" s="324">
        <v>4836</v>
      </c>
      <c r="B5306" s="324">
        <v>483602</v>
      </c>
      <c r="C5306" s="326" t="s">
        <v>6188</v>
      </c>
      <c r="D5306" s="326" t="s">
        <v>3969</v>
      </c>
      <c r="E5306" s="325">
        <v>28734</v>
      </c>
      <c r="F5306" s="325">
        <v>29768</v>
      </c>
      <c r="H5306" s="324" t="s">
        <v>6187</v>
      </c>
    </row>
    <row r="5307" spans="1:8" ht="14.45" customHeight="1" x14ac:dyDescent="0.2">
      <c r="A5307" s="324">
        <v>4915</v>
      </c>
      <c r="B5307" s="324">
        <v>491502</v>
      </c>
      <c r="C5307" s="326" t="s">
        <v>6186</v>
      </c>
      <c r="D5307" s="326" t="s">
        <v>3969</v>
      </c>
      <c r="E5307" s="325">
        <v>28734</v>
      </c>
      <c r="F5307" s="325">
        <v>29768</v>
      </c>
      <c r="H5307" s="324" t="s">
        <v>6185</v>
      </c>
    </row>
    <row r="5308" spans="1:8" ht="14.45" customHeight="1" x14ac:dyDescent="0.2">
      <c r="A5308" s="324">
        <v>4916</v>
      </c>
      <c r="B5308" s="324">
        <v>491604</v>
      </c>
      <c r="C5308" s="326" t="s">
        <v>5434</v>
      </c>
      <c r="D5308" s="326" t="s">
        <v>3969</v>
      </c>
      <c r="E5308" s="325">
        <v>28734</v>
      </c>
      <c r="F5308" s="325">
        <v>29768</v>
      </c>
      <c r="H5308" s="324" t="s">
        <v>6184</v>
      </c>
    </row>
    <row r="5309" spans="1:8" ht="14.45" customHeight="1" x14ac:dyDescent="0.2">
      <c r="A5309" s="324">
        <v>5103</v>
      </c>
      <c r="B5309" s="324">
        <v>510302</v>
      </c>
      <c r="C5309" s="326" t="s">
        <v>6183</v>
      </c>
      <c r="D5309" s="326" t="s">
        <v>3969</v>
      </c>
      <c r="E5309" s="325">
        <v>28734</v>
      </c>
      <c r="F5309" s="325">
        <v>28856</v>
      </c>
      <c r="H5309" s="324" t="s">
        <v>6182</v>
      </c>
    </row>
    <row r="5310" spans="1:8" ht="14.45" customHeight="1" x14ac:dyDescent="0.2">
      <c r="A5310" s="324">
        <v>5135</v>
      </c>
      <c r="B5310" s="324">
        <v>513501</v>
      </c>
      <c r="C5310" s="326" t="s">
        <v>6181</v>
      </c>
      <c r="D5310" s="326" t="s">
        <v>4148</v>
      </c>
      <c r="E5310" s="325">
        <v>28734</v>
      </c>
      <c r="F5310" s="325">
        <v>37403</v>
      </c>
      <c r="H5310" s="324" t="s">
        <v>4281</v>
      </c>
    </row>
    <row r="5311" spans="1:8" ht="14.45" customHeight="1" x14ac:dyDescent="0.2">
      <c r="A5311" s="324">
        <v>5145</v>
      </c>
      <c r="B5311" s="324">
        <v>514501</v>
      </c>
      <c r="C5311" s="326" t="s">
        <v>4906</v>
      </c>
      <c r="D5311" s="326" t="s">
        <v>4148</v>
      </c>
      <c r="E5311" s="325">
        <v>28734</v>
      </c>
      <c r="F5311" s="325">
        <v>37403</v>
      </c>
      <c r="H5311" s="324" t="s">
        <v>4281</v>
      </c>
    </row>
    <row r="5312" spans="1:8" ht="14.45" customHeight="1" x14ac:dyDescent="0.2">
      <c r="A5312" s="324">
        <v>5019</v>
      </c>
      <c r="B5312" s="324">
        <v>501902</v>
      </c>
      <c r="C5312" s="326" t="s">
        <v>6180</v>
      </c>
      <c r="D5312" s="326" t="s">
        <v>3969</v>
      </c>
      <c r="E5312" s="325">
        <v>28718</v>
      </c>
      <c r="F5312" s="325">
        <v>29160</v>
      </c>
      <c r="H5312" s="324" t="s">
        <v>6179</v>
      </c>
    </row>
    <row r="5313" spans="1:8" ht="14.45" customHeight="1" x14ac:dyDescent="0.2">
      <c r="A5313" s="324">
        <v>4944</v>
      </c>
      <c r="B5313" s="324">
        <v>494402</v>
      </c>
      <c r="C5313" s="326" t="s">
        <v>6178</v>
      </c>
      <c r="D5313" s="326" t="s">
        <v>3870</v>
      </c>
      <c r="E5313" s="325">
        <v>28714</v>
      </c>
      <c r="F5313" s="325">
        <v>32143</v>
      </c>
      <c r="H5313" s="324" t="s">
        <v>6177</v>
      </c>
    </row>
    <row r="5314" spans="1:8" ht="14.45" customHeight="1" x14ac:dyDescent="0.2">
      <c r="A5314" s="324">
        <v>5121</v>
      </c>
      <c r="B5314" s="324">
        <v>512102</v>
      </c>
      <c r="C5314" s="326" t="s">
        <v>5935</v>
      </c>
      <c r="D5314" s="326" t="s">
        <v>4394</v>
      </c>
      <c r="E5314" s="325">
        <v>28705</v>
      </c>
      <c r="F5314" s="325">
        <v>30895</v>
      </c>
      <c r="H5314" s="324" t="s">
        <v>6176</v>
      </c>
    </row>
    <row r="5315" spans="1:8" ht="14.45" customHeight="1" x14ac:dyDescent="0.2">
      <c r="A5315" s="324">
        <v>4102</v>
      </c>
      <c r="B5315" s="324">
        <v>410203</v>
      </c>
      <c r="C5315" s="326" t="s">
        <v>6175</v>
      </c>
      <c r="D5315" s="326" t="s">
        <v>4762</v>
      </c>
      <c r="E5315" s="325">
        <v>28703</v>
      </c>
      <c r="F5315" s="325">
        <v>29830</v>
      </c>
      <c r="H5315" s="324" t="s">
        <v>6174</v>
      </c>
    </row>
    <row r="5316" spans="1:8" ht="14.45" customHeight="1" x14ac:dyDescent="0.2">
      <c r="A5316" s="324">
        <v>4303</v>
      </c>
      <c r="B5316" s="324">
        <v>430304</v>
      </c>
      <c r="C5316" s="326" t="s">
        <v>4082</v>
      </c>
      <c r="D5316" s="326" t="s">
        <v>6169</v>
      </c>
      <c r="E5316" s="325">
        <v>28703</v>
      </c>
      <c r="F5316" s="325">
        <v>29252</v>
      </c>
      <c r="H5316" s="324" t="s">
        <v>6173</v>
      </c>
    </row>
    <row r="5317" spans="1:8" ht="14.45" customHeight="1" x14ac:dyDescent="0.2">
      <c r="A5317" s="324">
        <v>4307</v>
      </c>
      <c r="B5317" s="324">
        <v>430704</v>
      </c>
      <c r="C5317" s="326" t="s">
        <v>6172</v>
      </c>
      <c r="D5317" s="326" t="s">
        <v>3797</v>
      </c>
      <c r="E5317" s="325">
        <v>28703</v>
      </c>
      <c r="F5317" s="325">
        <v>29007</v>
      </c>
      <c r="H5317" s="324" t="s">
        <v>6171</v>
      </c>
    </row>
    <row r="5318" spans="1:8" ht="14.45" customHeight="1" x14ac:dyDescent="0.2">
      <c r="A5318" s="324">
        <v>4606</v>
      </c>
      <c r="B5318" s="324">
        <v>460602</v>
      </c>
      <c r="C5318" s="326" t="s">
        <v>4076</v>
      </c>
      <c r="E5318" s="325">
        <v>28703</v>
      </c>
      <c r="F5318" s="325">
        <v>29556</v>
      </c>
      <c r="H5318" s="324" t="s">
        <v>6170</v>
      </c>
    </row>
    <row r="5319" spans="1:8" ht="14.45" customHeight="1" x14ac:dyDescent="0.2">
      <c r="A5319" s="324">
        <v>4638</v>
      </c>
      <c r="B5319" s="324">
        <v>463803</v>
      </c>
      <c r="C5319" s="326" t="s">
        <v>4082</v>
      </c>
      <c r="D5319" s="326" t="s">
        <v>6169</v>
      </c>
      <c r="E5319" s="325">
        <v>28703</v>
      </c>
      <c r="F5319" s="325">
        <v>29252</v>
      </c>
      <c r="H5319" s="324" t="s">
        <v>6168</v>
      </c>
    </row>
    <row r="5320" spans="1:8" ht="14.45" customHeight="1" x14ac:dyDescent="0.2">
      <c r="A5320" s="324">
        <v>4773</v>
      </c>
      <c r="B5320" s="324">
        <v>477302</v>
      </c>
      <c r="C5320" s="326" t="s">
        <v>6167</v>
      </c>
      <c r="D5320" s="326" t="s">
        <v>3941</v>
      </c>
      <c r="E5320" s="325">
        <v>28703</v>
      </c>
      <c r="F5320" s="325">
        <v>29983</v>
      </c>
      <c r="H5320" s="324" t="s">
        <v>6166</v>
      </c>
    </row>
    <row r="5321" spans="1:8" ht="14.45" customHeight="1" x14ac:dyDescent="0.2">
      <c r="A5321" s="324">
        <v>4934</v>
      </c>
      <c r="B5321" s="324">
        <v>493402</v>
      </c>
      <c r="C5321" s="326" t="s">
        <v>5379</v>
      </c>
      <c r="D5321" s="326" t="s">
        <v>5379</v>
      </c>
      <c r="E5321" s="325">
        <v>28703</v>
      </c>
      <c r="F5321" s="325">
        <v>41973</v>
      </c>
      <c r="G5321" s="324">
        <v>1558472951</v>
      </c>
      <c r="H5321" s="324" t="s">
        <v>6165</v>
      </c>
    </row>
    <row r="5322" spans="1:8" ht="14.45" customHeight="1" x14ac:dyDescent="0.2">
      <c r="A5322" s="324">
        <v>5038</v>
      </c>
      <c r="B5322" s="324">
        <v>503802</v>
      </c>
      <c r="C5322" s="326" t="s">
        <v>6164</v>
      </c>
      <c r="D5322" s="326" t="s">
        <v>6163</v>
      </c>
      <c r="E5322" s="325">
        <v>28703</v>
      </c>
      <c r="F5322" s="325">
        <v>33358</v>
      </c>
      <c r="H5322" s="324" t="s">
        <v>6162</v>
      </c>
    </row>
    <row r="5323" spans="1:8" ht="14.45" customHeight="1" x14ac:dyDescent="0.2">
      <c r="A5323" s="324">
        <v>5112</v>
      </c>
      <c r="B5323" s="324">
        <v>511201</v>
      </c>
      <c r="C5323" s="326" t="s">
        <v>6161</v>
      </c>
      <c r="D5323" s="326" t="s">
        <v>3969</v>
      </c>
      <c r="E5323" s="325">
        <v>28703</v>
      </c>
      <c r="F5323" s="325">
        <v>28856</v>
      </c>
      <c r="H5323" s="324" t="s">
        <v>6160</v>
      </c>
    </row>
    <row r="5324" spans="1:8" ht="14.45" customHeight="1" x14ac:dyDescent="0.2">
      <c r="A5324" s="324">
        <v>5054</v>
      </c>
      <c r="B5324" s="324">
        <v>505403</v>
      </c>
      <c r="C5324" s="326" t="s">
        <v>6159</v>
      </c>
      <c r="D5324" s="326" t="s">
        <v>6158</v>
      </c>
      <c r="E5324" s="325">
        <v>28696</v>
      </c>
      <c r="F5324" s="325">
        <v>30317</v>
      </c>
      <c r="H5324" s="324" t="s">
        <v>6157</v>
      </c>
    </row>
    <row r="5325" spans="1:8" ht="14.45" customHeight="1" x14ac:dyDescent="0.2">
      <c r="A5325" s="324">
        <v>4768</v>
      </c>
      <c r="B5325" s="324">
        <v>476801</v>
      </c>
      <c r="C5325" s="326" t="s">
        <v>6156</v>
      </c>
      <c r="D5325" s="326" t="s">
        <v>3876</v>
      </c>
      <c r="E5325" s="325">
        <v>28676</v>
      </c>
      <c r="F5325" s="325">
        <v>29398</v>
      </c>
      <c r="H5325" s="324" t="s">
        <v>6155</v>
      </c>
    </row>
    <row r="5326" spans="1:8" ht="14.45" customHeight="1" x14ac:dyDescent="0.2">
      <c r="A5326" s="324">
        <v>4316</v>
      </c>
      <c r="B5326" s="324">
        <v>431601</v>
      </c>
      <c r="C5326" s="326" t="s">
        <v>4532</v>
      </c>
      <c r="E5326" s="325">
        <v>28674</v>
      </c>
      <c r="F5326" s="325">
        <v>29312</v>
      </c>
      <c r="H5326" s="324" t="s">
        <v>4531</v>
      </c>
    </row>
    <row r="5327" spans="1:8" ht="14.45" customHeight="1" x14ac:dyDescent="0.2">
      <c r="A5327" s="324">
        <v>4073</v>
      </c>
      <c r="B5327" s="324">
        <v>407302</v>
      </c>
      <c r="C5327" s="326" t="s">
        <v>6154</v>
      </c>
      <c r="D5327" s="326" t="s">
        <v>3870</v>
      </c>
      <c r="E5327" s="325">
        <v>28672</v>
      </c>
      <c r="F5327" s="325">
        <v>32143</v>
      </c>
      <c r="H5327" s="324" t="s">
        <v>4785</v>
      </c>
    </row>
    <row r="5328" spans="1:8" ht="14.45" customHeight="1" x14ac:dyDescent="0.2">
      <c r="A5328" s="324">
        <v>4076</v>
      </c>
      <c r="B5328" s="324">
        <v>407603</v>
      </c>
      <c r="C5328" s="326" t="s">
        <v>5925</v>
      </c>
      <c r="D5328" s="326" t="s">
        <v>6153</v>
      </c>
      <c r="E5328" s="325">
        <v>28672</v>
      </c>
      <c r="F5328" s="325">
        <v>29221</v>
      </c>
      <c r="H5328" s="324" t="s">
        <v>6152</v>
      </c>
    </row>
    <row r="5329" spans="1:8" ht="14.45" customHeight="1" x14ac:dyDescent="0.2">
      <c r="A5329" s="324">
        <v>4098</v>
      </c>
      <c r="B5329" s="324">
        <v>409806</v>
      </c>
      <c r="C5329" s="326" t="s">
        <v>6151</v>
      </c>
      <c r="D5329" s="326" t="s">
        <v>3928</v>
      </c>
      <c r="E5329" s="325">
        <v>28672</v>
      </c>
      <c r="F5329" s="325">
        <v>35855</v>
      </c>
      <c r="H5329" s="324" t="s">
        <v>5829</v>
      </c>
    </row>
    <row r="5330" spans="1:8" ht="14.45" customHeight="1" x14ac:dyDescent="0.2">
      <c r="A5330" s="324">
        <v>4278</v>
      </c>
      <c r="B5330" s="324">
        <v>427804</v>
      </c>
      <c r="C5330" s="326" t="s">
        <v>6150</v>
      </c>
      <c r="E5330" s="325">
        <v>28672</v>
      </c>
      <c r="F5330" s="325">
        <v>31291</v>
      </c>
      <c r="H5330" s="324" t="s">
        <v>6149</v>
      </c>
    </row>
    <row r="5331" spans="1:8" ht="14.45" customHeight="1" x14ac:dyDescent="0.2">
      <c r="A5331" s="324">
        <v>4543</v>
      </c>
      <c r="B5331" s="324">
        <v>454303</v>
      </c>
      <c r="C5331" s="326" t="s">
        <v>6148</v>
      </c>
      <c r="D5331" s="326" t="s">
        <v>3870</v>
      </c>
      <c r="E5331" s="325">
        <v>28672</v>
      </c>
      <c r="F5331" s="325">
        <v>32143</v>
      </c>
      <c r="H5331" s="324" t="s">
        <v>5515</v>
      </c>
    </row>
    <row r="5332" spans="1:8" ht="14.45" customHeight="1" x14ac:dyDescent="0.2">
      <c r="A5332" s="324">
        <v>4614</v>
      </c>
      <c r="B5332" s="324">
        <v>461403</v>
      </c>
      <c r="C5332" s="326" t="s">
        <v>4121</v>
      </c>
      <c r="D5332" s="326" t="s">
        <v>4250</v>
      </c>
      <c r="E5332" s="325">
        <v>28672</v>
      </c>
      <c r="F5332" s="325">
        <v>30940</v>
      </c>
      <c r="H5332" s="324" t="s">
        <v>6147</v>
      </c>
    </row>
    <row r="5333" spans="1:8" ht="14.45" customHeight="1" x14ac:dyDescent="0.2">
      <c r="A5333" s="324">
        <v>4652</v>
      </c>
      <c r="B5333" s="324">
        <v>465203</v>
      </c>
      <c r="C5333" s="326" t="s">
        <v>4070</v>
      </c>
      <c r="D5333" s="326" t="s">
        <v>3928</v>
      </c>
      <c r="E5333" s="325">
        <v>28672</v>
      </c>
      <c r="F5333" s="325">
        <v>35649</v>
      </c>
      <c r="H5333" s="324" t="s">
        <v>5829</v>
      </c>
    </row>
    <row r="5334" spans="1:8" ht="14.45" customHeight="1" x14ac:dyDescent="0.2">
      <c r="A5334" s="324">
        <v>4655</v>
      </c>
      <c r="B5334" s="324">
        <v>465503</v>
      </c>
      <c r="C5334" s="326" t="s">
        <v>4065</v>
      </c>
      <c r="D5334" s="326" t="s">
        <v>3928</v>
      </c>
      <c r="E5334" s="325">
        <v>28672</v>
      </c>
      <c r="F5334" s="325">
        <v>35649</v>
      </c>
      <c r="H5334" s="324" t="s">
        <v>5829</v>
      </c>
    </row>
    <row r="5335" spans="1:8" ht="14.45" customHeight="1" x14ac:dyDescent="0.2">
      <c r="A5335" s="324">
        <v>4656</v>
      </c>
      <c r="B5335" s="324">
        <v>465603</v>
      </c>
      <c r="C5335" s="326" t="s">
        <v>4064</v>
      </c>
      <c r="D5335" s="326" t="s">
        <v>3928</v>
      </c>
      <c r="E5335" s="325">
        <v>28672</v>
      </c>
      <c r="F5335" s="325">
        <v>35649</v>
      </c>
      <c r="H5335" s="324" t="s">
        <v>5829</v>
      </c>
    </row>
    <row r="5336" spans="1:8" ht="14.45" customHeight="1" x14ac:dyDescent="0.2">
      <c r="A5336" s="324">
        <v>4705</v>
      </c>
      <c r="B5336" s="324">
        <v>470503</v>
      </c>
      <c r="C5336" s="326" t="s">
        <v>6146</v>
      </c>
      <c r="D5336" s="326" t="s">
        <v>3928</v>
      </c>
      <c r="E5336" s="325">
        <v>28672</v>
      </c>
      <c r="F5336" s="325">
        <v>35582</v>
      </c>
      <c r="H5336" s="324" t="s">
        <v>5829</v>
      </c>
    </row>
    <row r="5337" spans="1:8" ht="14.45" customHeight="1" x14ac:dyDescent="0.2">
      <c r="A5337" s="324">
        <v>4753</v>
      </c>
      <c r="B5337" s="324">
        <v>475303</v>
      </c>
      <c r="C5337" s="326" t="s">
        <v>5830</v>
      </c>
      <c r="D5337" s="326" t="s">
        <v>3928</v>
      </c>
      <c r="E5337" s="325">
        <v>28672</v>
      </c>
      <c r="F5337" s="325">
        <v>35649</v>
      </c>
      <c r="H5337" s="324" t="s">
        <v>5829</v>
      </c>
    </row>
    <row r="5338" spans="1:8" ht="14.45" customHeight="1" x14ac:dyDescent="0.2">
      <c r="A5338" s="324">
        <v>4890</v>
      </c>
      <c r="B5338" s="324">
        <v>489003</v>
      </c>
      <c r="C5338" s="326" t="s">
        <v>6145</v>
      </c>
      <c r="D5338" s="326" t="s">
        <v>3928</v>
      </c>
      <c r="E5338" s="325">
        <v>28672</v>
      </c>
      <c r="F5338" s="325">
        <v>33390</v>
      </c>
      <c r="H5338" s="324" t="s">
        <v>5828</v>
      </c>
    </row>
    <row r="5339" spans="1:8" ht="14.45" customHeight="1" x14ac:dyDescent="0.2">
      <c r="A5339" s="324">
        <v>4976</v>
      </c>
      <c r="B5339" s="324">
        <v>497604</v>
      </c>
      <c r="C5339" s="326" t="s">
        <v>6144</v>
      </c>
      <c r="D5339" s="326" t="s">
        <v>3969</v>
      </c>
      <c r="E5339" s="325">
        <v>28672</v>
      </c>
      <c r="F5339" s="325">
        <v>28856</v>
      </c>
      <c r="H5339" s="324" t="s">
        <v>6143</v>
      </c>
    </row>
    <row r="5340" spans="1:8" ht="14.45" customHeight="1" x14ac:dyDescent="0.2">
      <c r="A5340" s="324">
        <v>5048</v>
      </c>
      <c r="B5340" s="324">
        <v>504803</v>
      </c>
      <c r="C5340" s="326" t="s">
        <v>5458</v>
      </c>
      <c r="D5340" s="326" t="s">
        <v>6142</v>
      </c>
      <c r="E5340" s="325">
        <v>28672</v>
      </c>
      <c r="F5340" s="325">
        <v>109574</v>
      </c>
      <c r="G5340" s="324">
        <v>1457394686</v>
      </c>
      <c r="H5340" s="324" t="s">
        <v>6141</v>
      </c>
    </row>
    <row r="5341" spans="1:8" ht="14.45" customHeight="1" x14ac:dyDescent="0.2">
      <c r="A5341" s="324">
        <v>5051</v>
      </c>
      <c r="B5341" s="324">
        <v>505102</v>
      </c>
      <c r="C5341" s="326" t="s">
        <v>6140</v>
      </c>
      <c r="D5341" s="326" t="s">
        <v>3870</v>
      </c>
      <c r="E5341" s="325">
        <v>28672</v>
      </c>
      <c r="F5341" s="325">
        <v>28868</v>
      </c>
      <c r="H5341" s="324" t="s">
        <v>6139</v>
      </c>
    </row>
    <row r="5342" spans="1:8" ht="14.45" customHeight="1" x14ac:dyDescent="0.2">
      <c r="A5342" s="324">
        <v>5117</v>
      </c>
      <c r="B5342" s="324">
        <v>511702</v>
      </c>
      <c r="C5342" s="326" t="s">
        <v>6138</v>
      </c>
      <c r="D5342" s="326" t="s">
        <v>4818</v>
      </c>
      <c r="E5342" s="325">
        <v>28672</v>
      </c>
      <c r="F5342" s="325">
        <v>30515</v>
      </c>
      <c r="H5342" s="324" t="s">
        <v>6137</v>
      </c>
    </row>
    <row r="5343" spans="1:8" ht="14.45" customHeight="1" x14ac:dyDescent="0.2">
      <c r="A5343" s="324">
        <v>4622</v>
      </c>
      <c r="B5343" s="324">
        <v>462203</v>
      </c>
      <c r="C5343" s="326" t="s">
        <v>6136</v>
      </c>
      <c r="D5343" s="326" t="s">
        <v>6135</v>
      </c>
      <c r="E5343" s="325">
        <v>28661</v>
      </c>
      <c r="F5343" s="325">
        <v>33664</v>
      </c>
      <c r="H5343" s="324" t="s">
        <v>6134</v>
      </c>
    </row>
    <row r="5344" spans="1:8" ht="14.45" customHeight="1" x14ac:dyDescent="0.2">
      <c r="A5344" s="324">
        <v>4988</v>
      </c>
      <c r="B5344" s="324">
        <v>498802</v>
      </c>
      <c r="C5344" s="326" t="s">
        <v>6133</v>
      </c>
      <c r="D5344" s="326" t="s">
        <v>5262</v>
      </c>
      <c r="E5344" s="325">
        <v>28650</v>
      </c>
      <c r="F5344" s="325">
        <v>29015</v>
      </c>
      <c r="H5344" s="324" t="s">
        <v>5261</v>
      </c>
    </row>
    <row r="5345" spans="1:8" ht="14.45" customHeight="1" x14ac:dyDescent="0.2">
      <c r="A5345" s="324">
        <v>5126</v>
      </c>
      <c r="B5345" s="324">
        <v>512602</v>
      </c>
      <c r="C5345" s="326" t="s">
        <v>6132</v>
      </c>
      <c r="D5345" s="326" t="s">
        <v>5262</v>
      </c>
      <c r="E5345" s="325">
        <v>28650</v>
      </c>
      <c r="F5345" s="325">
        <v>29015</v>
      </c>
      <c r="H5345" s="324" t="s">
        <v>5261</v>
      </c>
    </row>
    <row r="5346" spans="1:8" ht="14.45" customHeight="1" x14ac:dyDescent="0.2">
      <c r="A5346" s="324">
        <v>5148</v>
      </c>
      <c r="B5346" s="324">
        <v>514801</v>
      </c>
      <c r="C5346" s="326" t="s">
        <v>6131</v>
      </c>
      <c r="D5346" s="326" t="s">
        <v>3797</v>
      </c>
      <c r="E5346" s="325">
        <v>28650</v>
      </c>
      <c r="F5346" s="325">
        <v>29068</v>
      </c>
      <c r="H5346" s="324" t="s">
        <v>6130</v>
      </c>
    </row>
    <row r="5347" spans="1:8" ht="14.45" customHeight="1" x14ac:dyDescent="0.2">
      <c r="A5347" s="324">
        <v>4341</v>
      </c>
      <c r="B5347" s="324">
        <v>434102</v>
      </c>
      <c r="C5347" s="326" t="s">
        <v>6129</v>
      </c>
      <c r="D5347" s="326" t="s">
        <v>6128</v>
      </c>
      <c r="E5347" s="325">
        <v>28642</v>
      </c>
      <c r="F5347" s="325">
        <v>37437</v>
      </c>
      <c r="H5347" s="324" t="s">
        <v>6127</v>
      </c>
    </row>
    <row r="5348" spans="1:8" ht="14.45" customHeight="1" x14ac:dyDescent="0.2">
      <c r="A5348" s="324">
        <v>4763</v>
      </c>
      <c r="B5348" s="324">
        <v>476302</v>
      </c>
      <c r="C5348" s="326" t="s">
        <v>6126</v>
      </c>
      <c r="D5348" s="326" t="s">
        <v>3870</v>
      </c>
      <c r="E5348" s="325">
        <v>28642</v>
      </c>
      <c r="F5348" s="325">
        <v>29661</v>
      </c>
      <c r="H5348" s="324" t="s">
        <v>6125</v>
      </c>
    </row>
    <row r="5349" spans="1:8" ht="14.45" customHeight="1" x14ac:dyDescent="0.2">
      <c r="A5349" s="324">
        <v>4820</v>
      </c>
      <c r="B5349" s="324">
        <v>482004</v>
      </c>
      <c r="C5349" s="326" t="s">
        <v>3813</v>
      </c>
      <c r="D5349" s="326" t="s">
        <v>6124</v>
      </c>
      <c r="E5349" s="325">
        <v>28642</v>
      </c>
      <c r="F5349" s="325">
        <v>31168</v>
      </c>
      <c r="H5349" s="324" t="s">
        <v>6123</v>
      </c>
    </row>
    <row r="5350" spans="1:8" ht="14.45" customHeight="1" x14ac:dyDescent="0.2">
      <c r="A5350" s="324">
        <v>4892</v>
      </c>
      <c r="B5350" s="324">
        <v>489202</v>
      </c>
      <c r="C5350" s="326" t="s">
        <v>6122</v>
      </c>
      <c r="D5350" s="326" t="s">
        <v>3969</v>
      </c>
      <c r="E5350" s="325">
        <v>28642</v>
      </c>
      <c r="F5350" s="325">
        <v>28856</v>
      </c>
      <c r="H5350" s="324" t="s">
        <v>5617</v>
      </c>
    </row>
    <row r="5351" spans="1:8" ht="14.45" customHeight="1" x14ac:dyDescent="0.2">
      <c r="A5351" s="324">
        <v>5146</v>
      </c>
      <c r="B5351" s="324">
        <v>514601</v>
      </c>
      <c r="C5351" s="326" t="s">
        <v>6121</v>
      </c>
      <c r="D5351" s="326" t="s">
        <v>3834</v>
      </c>
      <c r="E5351" s="325">
        <v>28628</v>
      </c>
      <c r="F5351" s="325">
        <v>32295</v>
      </c>
      <c r="H5351" s="324" t="s">
        <v>6120</v>
      </c>
    </row>
    <row r="5352" spans="1:8" ht="14.45" customHeight="1" x14ac:dyDescent="0.2">
      <c r="A5352" s="324">
        <v>4272</v>
      </c>
      <c r="B5352" s="324">
        <v>427203</v>
      </c>
      <c r="C5352" s="326" t="s">
        <v>6119</v>
      </c>
      <c r="D5352" s="326" t="s">
        <v>4051</v>
      </c>
      <c r="E5352" s="325">
        <v>28611</v>
      </c>
      <c r="F5352" s="325">
        <v>29373</v>
      </c>
      <c r="H5352" s="324" t="s">
        <v>6118</v>
      </c>
    </row>
    <row r="5353" spans="1:8" ht="14.45" customHeight="1" x14ac:dyDescent="0.2">
      <c r="A5353" s="324">
        <v>4548</v>
      </c>
      <c r="B5353" s="324">
        <v>454804</v>
      </c>
      <c r="C5353" s="326" t="s">
        <v>6024</v>
      </c>
      <c r="D5353" s="326" t="s">
        <v>6023</v>
      </c>
      <c r="E5353" s="325">
        <v>28611</v>
      </c>
      <c r="F5353" s="325">
        <v>32629</v>
      </c>
      <c r="H5353" s="324" t="s">
        <v>6022</v>
      </c>
    </row>
    <row r="5354" spans="1:8" ht="14.45" customHeight="1" x14ac:dyDescent="0.2">
      <c r="A5354" s="324">
        <v>4804</v>
      </c>
      <c r="B5354" s="324">
        <v>480403</v>
      </c>
      <c r="C5354" s="326" t="s">
        <v>6117</v>
      </c>
      <c r="D5354" s="326" t="s">
        <v>5676</v>
      </c>
      <c r="E5354" s="325">
        <v>28611</v>
      </c>
      <c r="F5354" s="325">
        <v>30864</v>
      </c>
      <c r="H5354" s="324" t="s">
        <v>5675</v>
      </c>
    </row>
    <row r="5355" spans="1:8" ht="14.45" customHeight="1" x14ac:dyDescent="0.2">
      <c r="A5355" s="324">
        <v>4929</v>
      </c>
      <c r="B5355" s="324">
        <v>492903</v>
      </c>
      <c r="C5355" s="326" t="s">
        <v>6116</v>
      </c>
      <c r="D5355" s="326" t="s">
        <v>6115</v>
      </c>
      <c r="E5355" s="325">
        <v>28611</v>
      </c>
      <c r="F5355" s="325">
        <v>29465</v>
      </c>
      <c r="H5355" s="324" t="s">
        <v>6114</v>
      </c>
    </row>
    <row r="5356" spans="1:8" ht="14.45" customHeight="1" x14ac:dyDescent="0.2">
      <c r="A5356" s="324">
        <v>5107</v>
      </c>
      <c r="B5356" s="324">
        <v>510701</v>
      </c>
      <c r="C5356" s="326" t="s">
        <v>6113</v>
      </c>
      <c r="D5356" s="326" t="s">
        <v>3893</v>
      </c>
      <c r="E5356" s="325">
        <v>28611</v>
      </c>
      <c r="F5356" s="325">
        <v>30590</v>
      </c>
      <c r="H5356" s="324" t="s">
        <v>6112</v>
      </c>
    </row>
    <row r="5357" spans="1:8" ht="14.45" customHeight="1" x14ac:dyDescent="0.2">
      <c r="A5357" s="324">
        <v>4006</v>
      </c>
      <c r="B5357" s="324">
        <v>400603</v>
      </c>
      <c r="C5357" s="326" t="s">
        <v>6111</v>
      </c>
      <c r="D5357" s="326" t="s">
        <v>3797</v>
      </c>
      <c r="E5357" s="325">
        <v>28593</v>
      </c>
      <c r="F5357" s="325">
        <v>30103</v>
      </c>
      <c r="H5357" s="324" t="s">
        <v>4073</v>
      </c>
    </row>
    <row r="5358" spans="1:8" ht="14.45" customHeight="1" x14ac:dyDescent="0.2">
      <c r="A5358" s="324">
        <v>5114</v>
      </c>
      <c r="B5358" s="324">
        <v>511401</v>
      </c>
      <c r="C5358" s="326" t="s">
        <v>6110</v>
      </c>
      <c r="D5358" s="326" t="s">
        <v>3851</v>
      </c>
      <c r="E5358" s="325">
        <v>28592</v>
      </c>
      <c r="F5358" s="325">
        <v>32176</v>
      </c>
      <c r="H5358" s="324" t="s">
        <v>6109</v>
      </c>
    </row>
    <row r="5359" spans="1:8" ht="14.45" customHeight="1" x14ac:dyDescent="0.2">
      <c r="A5359" s="324">
        <v>4087</v>
      </c>
      <c r="B5359" s="324">
        <v>408703</v>
      </c>
      <c r="C5359" s="326" t="s">
        <v>6108</v>
      </c>
      <c r="D5359" s="326" t="s">
        <v>3969</v>
      </c>
      <c r="E5359" s="325">
        <v>28581</v>
      </c>
      <c r="F5359" s="325">
        <v>28856</v>
      </c>
      <c r="H5359" s="324" t="s">
        <v>6107</v>
      </c>
    </row>
    <row r="5360" spans="1:8" ht="14.45" customHeight="1" x14ac:dyDescent="0.2">
      <c r="A5360" s="324">
        <v>4242</v>
      </c>
      <c r="B5360" s="324">
        <v>424202</v>
      </c>
      <c r="C5360" s="326" t="s">
        <v>6106</v>
      </c>
      <c r="D5360" s="326" t="s">
        <v>3900</v>
      </c>
      <c r="E5360" s="325">
        <v>28581</v>
      </c>
      <c r="F5360" s="325">
        <v>33239</v>
      </c>
      <c r="H5360" s="324" t="s">
        <v>3899</v>
      </c>
    </row>
    <row r="5361" spans="1:8" ht="14.45" customHeight="1" x14ac:dyDescent="0.2">
      <c r="A5361" s="324">
        <v>4457</v>
      </c>
      <c r="B5361" s="324">
        <v>445702</v>
      </c>
      <c r="C5361" s="326" t="s">
        <v>6105</v>
      </c>
      <c r="D5361" s="326" t="s">
        <v>3969</v>
      </c>
      <c r="E5361" s="325">
        <v>28581</v>
      </c>
      <c r="F5361" s="325">
        <v>28856</v>
      </c>
      <c r="H5361" s="324" t="s">
        <v>6104</v>
      </c>
    </row>
    <row r="5362" spans="1:8" ht="14.45" customHeight="1" x14ac:dyDescent="0.2">
      <c r="A5362" s="324">
        <v>4765</v>
      </c>
      <c r="B5362" s="324">
        <v>476503</v>
      </c>
      <c r="C5362" s="326" t="s">
        <v>6103</v>
      </c>
      <c r="D5362" s="326" t="s">
        <v>3969</v>
      </c>
      <c r="E5362" s="325">
        <v>28581</v>
      </c>
      <c r="F5362" s="325">
        <v>28856</v>
      </c>
      <c r="H5362" s="324" t="s">
        <v>6102</v>
      </c>
    </row>
    <row r="5363" spans="1:8" ht="14.45" customHeight="1" x14ac:dyDescent="0.2">
      <c r="A5363" s="324">
        <v>4847</v>
      </c>
      <c r="B5363" s="324">
        <v>484703</v>
      </c>
      <c r="C5363" s="326" t="s">
        <v>6101</v>
      </c>
      <c r="D5363" s="326" t="s">
        <v>3969</v>
      </c>
      <c r="E5363" s="325">
        <v>28581</v>
      </c>
      <c r="F5363" s="325">
        <v>28856</v>
      </c>
      <c r="H5363" s="324" t="s">
        <v>6100</v>
      </c>
    </row>
    <row r="5364" spans="1:8" ht="14.45" customHeight="1" x14ac:dyDescent="0.2">
      <c r="A5364" s="324">
        <v>4896</v>
      </c>
      <c r="B5364" s="324">
        <v>489603</v>
      </c>
      <c r="C5364" s="326" t="s">
        <v>6099</v>
      </c>
      <c r="D5364" s="326" t="s">
        <v>3969</v>
      </c>
      <c r="E5364" s="325">
        <v>28581</v>
      </c>
      <c r="F5364" s="325">
        <v>28856</v>
      </c>
      <c r="H5364" s="324" t="s">
        <v>6098</v>
      </c>
    </row>
    <row r="5365" spans="1:8" ht="14.45" customHeight="1" x14ac:dyDescent="0.2">
      <c r="A5365" s="324">
        <v>4908</v>
      </c>
      <c r="B5365" s="324">
        <v>490802</v>
      </c>
      <c r="C5365" s="326" t="s">
        <v>6097</v>
      </c>
      <c r="D5365" s="326" t="s">
        <v>6096</v>
      </c>
      <c r="E5365" s="325">
        <v>28581</v>
      </c>
      <c r="F5365" s="325">
        <v>29495</v>
      </c>
      <c r="H5365" s="324" t="s">
        <v>6095</v>
      </c>
    </row>
    <row r="5366" spans="1:8" ht="14.45" customHeight="1" x14ac:dyDescent="0.2">
      <c r="A5366" s="324">
        <v>4933</v>
      </c>
      <c r="B5366" s="324">
        <v>493303</v>
      </c>
      <c r="C5366" s="326" t="s">
        <v>6094</v>
      </c>
      <c r="D5366" s="326" t="s">
        <v>3969</v>
      </c>
      <c r="E5366" s="325">
        <v>28581</v>
      </c>
      <c r="F5366" s="325">
        <v>28856</v>
      </c>
      <c r="H5366" s="324" t="s">
        <v>6093</v>
      </c>
    </row>
    <row r="5367" spans="1:8" ht="14.45" customHeight="1" x14ac:dyDescent="0.2">
      <c r="A5367" s="324">
        <v>4987</v>
      </c>
      <c r="B5367" s="324">
        <v>498704</v>
      </c>
      <c r="C5367" s="326" t="s">
        <v>6092</v>
      </c>
      <c r="D5367" s="326" t="s">
        <v>3969</v>
      </c>
      <c r="E5367" s="325">
        <v>28581</v>
      </c>
      <c r="F5367" s="325">
        <v>28856</v>
      </c>
      <c r="H5367" s="324" t="s">
        <v>6091</v>
      </c>
    </row>
    <row r="5368" spans="1:8" ht="14.45" customHeight="1" x14ac:dyDescent="0.2">
      <c r="A5368" s="324">
        <v>4996</v>
      </c>
      <c r="B5368" s="324">
        <v>499604</v>
      </c>
      <c r="C5368" s="326" t="s">
        <v>6090</v>
      </c>
      <c r="D5368" s="326" t="s">
        <v>3969</v>
      </c>
      <c r="E5368" s="325">
        <v>28581</v>
      </c>
      <c r="F5368" s="325">
        <v>28856</v>
      </c>
      <c r="H5368" s="324" t="s">
        <v>6089</v>
      </c>
    </row>
    <row r="5369" spans="1:8" ht="14.45" customHeight="1" x14ac:dyDescent="0.2">
      <c r="A5369" s="324">
        <v>5052</v>
      </c>
      <c r="B5369" s="324">
        <v>505202</v>
      </c>
      <c r="C5369" s="326" t="s">
        <v>5743</v>
      </c>
      <c r="D5369" s="326" t="s">
        <v>6088</v>
      </c>
      <c r="E5369" s="325">
        <v>28581</v>
      </c>
      <c r="F5369" s="325">
        <v>30803</v>
      </c>
      <c r="H5369" s="324" t="s">
        <v>6087</v>
      </c>
    </row>
    <row r="5370" spans="1:8" ht="14.45" customHeight="1" x14ac:dyDescent="0.2">
      <c r="A5370" s="324">
        <v>5137</v>
      </c>
      <c r="B5370" s="324">
        <v>513701</v>
      </c>
      <c r="C5370" s="326" t="s">
        <v>6086</v>
      </c>
      <c r="D5370" s="326" t="s">
        <v>6085</v>
      </c>
      <c r="E5370" s="325">
        <v>28581</v>
      </c>
      <c r="F5370" s="325">
        <v>31291</v>
      </c>
      <c r="H5370" s="324" t="s">
        <v>6084</v>
      </c>
    </row>
    <row r="5371" spans="1:8" ht="14.45" customHeight="1" x14ac:dyDescent="0.2">
      <c r="A5371" s="324">
        <v>4630</v>
      </c>
      <c r="B5371" s="324">
        <v>463001</v>
      </c>
      <c r="C5371" s="326" t="s">
        <v>6083</v>
      </c>
      <c r="D5371" s="326" t="s">
        <v>6082</v>
      </c>
      <c r="E5371" s="325">
        <v>28565</v>
      </c>
      <c r="F5371" s="325">
        <v>37256</v>
      </c>
      <c r="H5371" s="324" t="s">
        <v>6081</v>
      </c>
    </row>
    <row r="5372" spans="1:8" ht="14.45" customHeight="1" x14ac:dyDescent="0.2">
      <c r="A5372" s="324">
        <v>4074</v>
      </c>
      <c r="B5372" s="324">
        <v>407401</v>
      </c>
      <c r="C5372" s="326" t="s">
        <v>6080</v>
      </c>
      <c r="D5372" s="326" t="s">
        <v>3797</v>
      </c>
      <c r="E5372" s="325">
        <v>28550</v>
      </c>
      <c r="F5372" s="325">
        <v>32568</v>
      </c>
      <c r="H5372" s="324" t="s">
        <v>6079</v>
      </c>
    </row>
    <row r="5373" spans="1:8" ht="14.45" customHeight="1" x14ac:dyDescent="0.2">
      <c r="A5373" s="324">
        <v>4327</v>
      </c>
      <c r="B5373" s="324">
        <v>432702</v>
      </c>
      <c r="C5373" s="326" t="s">
        <v>6078</v>
      </c>
      <c r="D5373" s="326" t="s">
        <v>4335</v>
      </c>
      <c r="E5373" s="325">
        <v>28550</v>
      </c>
      <c r="F5373" s="325">
        <v>31778</v>
      </c>
      <c r="H5373" s="324" t="s">
        <v>4509</v>
      </c>
    </row>
    <row r="5374" spans="1:8" ht="14.45" customHeight="1" x14ac:dyDescent="0.2">
      <c r="A5374" s="324">
        <v>4445</v>
      </c>
      <c r="B5374" s="324">
        <v>444502</v>
      </c>
      <c r="C5374" s="326" t="s">
        <v>6077</v>
      </c>
      <c r="D5374" s="326" t="s">
        <v>6076</v>
      </c>
      <c r="E5374" s="325">
        <v>28550</v>
      </c>
      <c r="F5374" s="325">
        <v>31778</v>
      </c>
      <c r="H5374" s="324" t="s">
        <v>6075</v>
      </c>
    </row>
    <row r="5375" spans="1:8" ht="14.45" customHeight="1" x14ac:dyDescent="0.2">
      <c r="A5375" s="324">
        <v>4464</v>
      </c>
      <c r="B5375" s="324">
        <v>446402</v>
      </c>
      <c r="C5375" s="326" t="s">
        <v>6074</v>
      </c>
      <c r="D5375" s="326" t="s">
        <v>6073</v>
      </c>
      <c r="E5375" s="325">
        <v>28550</v>
      </c>
      <c r="F5375" s="325">
        <v>30871</v>
      </c>
      <c r="H5375" s="324" t="s">
        <v>6072</v>
      </c>
    </row>
    <row r="5376" spans="1:8" ht="14.45" customHeight="1" x14ac:dyDescent="0.2">
      <c r="A5376" s="324">
        <v>4835</v>
      </c>
      <c r="B5376" s="324">
        <v>483505</v>
      </c>
      <c r="C5376" s="326" t="s">
        <v>6071</v>
      </c>
      <c r="D5376" s="326" t="s">
        <v>3797</v>
      </c>
      <c r="E5376" s="325">
        <v>28550</v>
      </c>
      <c r="F5376" s="325">
        <v>30103</v>
      </c>
      <c r="H5376" s="324" t="s">
        <v>6070</v>
      </c>
    </row>
    <row r="5377" spans="1:8" ht="14.45" customHeight="1" x14ac:dyDescent="0.2">
      <c r="A5377" s="324">
        <v>4982</v>
      </c>
      <c r="B5377" s="324">
        <v>498202</v>
      </c>
      <c r="C5377" s="326" t="s">
        <v>6069</v>
      </c>
      <c r="D5377" s="326" t="s">
        <v>6068</v>
      </c>
      <c r="E5377" s="325">
        <v>28537</v>
      </c>
      <c r="F5377" s="325">
        <v>30337</v>
      </c>
      <c r="H5377" s="324" t="s">
        <v>6067</v>
      </c>
    </row>
    <row r="5378" spans="1:8" ht="14.45" customHeight="1" x14ac:dyDescent="0.2">
      <c r="A5378" s="324">
        <v>5123</v>
      </c>
      <c r="B5378" s="324">
        <v>512302</v>
      </c>
      <c r="C5378" s="326" t="s">
        <v>5943</v>
      </c>
      <c r="D5378" s="326" t="s">
        <v>5716</v>
      </c>
      <c r="E5378" s="325">
        <v>28530</v>
      </c>
      <c r="F5378" s="325">
        <v>29097</v>
      </c>
      <c r="H5378" s="324" t="s">
        <v>6066</v>
      </c>
    </row>
    <row r="5379" spans="1:8" ht="14.45" customHeight="1" x14ac:dyDescent="0.2">
      <c r="A5379" s="324">
        <v>4354</v>
      </c>
      <c r="B5379" s="324">
        <v>435402</v>
      </c>
      <c r="C5379" s="326" t="s">
        <v>6065</v>
      </c>
      <c r="D5379" s="326" t="s">
        <v>3797</v>
      </c>
      <c r="E5379" s="325">
        <v>28528</v>
      </c>
      <c r="F5379" s="325">
        <v>37134</v>
      </c>
      <c r="H5379" s="324" t="s">
        <v>4073</v>
      </c>
    </row>
    <row r="5380" spans="1:8" ht="14.45" customHeight="1" x14ac:dyDescent="0.2">
      <c r="A5380" s="324">
        <v>4125</v>
      </c>
      <c r="B5380" s="324">
        <v>412504</v>
      </c>
      <c r="C5380" s="326" t="s">
        <v>6064</v>
      </c>
      <c r="D5380" s="326" t="s">
        <v>3797</v>
      </c>
      <c r="E5380" s="325">
        <v>28522</v>
      </c>
      <c r="F5380" s="325">
        <v>30103</v>
      </c>
      <c r="H5380" s="324" t="s">
        <v>6063</v>
      </c>
    </row>
    <row r="5381" spans="1:8" ht="14.45" customHeight="1" x14ac:dyDescent="0.2">
      <c r="A5381" s="324">
        <v>4491</v>
      </c>
      <c r="B5381" s="324">
        <v>449103</v>
      </c>
      <c r="C5381" s="326" t="s">
        <v>6062</v>
      </c>
      <c r="E5381" s="325">
        <v>28522</v>
      </c>
      <c r="F5381" s="325">
        <v>28976</v>
      </c>
      <c r="H5381" s="324" t="s">
        <v>6061</v>
      </c>
    </row>
    <row r="5382" spans="1:8" ht="14.45" customHeight="1" x14ac:dyDescent="0.2">
      <c r="A5382" s="324">
        <v>4519</v>
      </c>
      <c r="B5382" s="324">
        <v>451904</v>
      </c>
      <c r="C5382" s="326" t="s">
        <v>4252</v>
      </c>
      <c r="D5382" s="326" t="s">
        <v>4394</v>
      </c>
      <c r="E5382" s="325">
        <v>28522</v>
      </c>
      <c r="F5382" s="325">
        <v>31199</v>
      </c>
      <c r="H5382" s="324" t="s">
        <v>6060</v>
      </c>
    </row>
    <row r="5383" spans="1:8" ht="14.45" customHeight="1" x14ac:dyDescent="0.2">
      <c r="A5383" s="324">
        <v>4942</v>
      </c>
      <c r="B5383" s="324">
        <v>494203</v>
      </c>
      <c r="C5383" s="326" t="s">
        <v>6059</v>
      </c>
      <c r="D5383" s="326" t="s">
        <v>6058</v>
      </c>
      <c r="E5383" s="325">
        <v>28522</v>
      </c>
      <c r="F5383" s="325">
        <v>30081</v>
      </c>
      <c r="H5383" s="324" t="s">
        <v>6057</v>
      </c>
    </row>
    <row r="5384" spans="1:8" ht="14.45" customHeight="1" x14ac:dyDescent="0.2">
      <c r="A5384" s="324">
        <v>4969</v>
      </c>
      <c r="B5384" s="324">
        <v>496902</v>
      </c>
      <c r="C5384" s="326" t="s">
        <v>6056</v>
      </c>
      <c r="D5384" s="326" t="s">
        <v>4250</v>
      </c>
      <c r="E5384" s="325">
        <v>28522</v>
      </c>
      <c r="F5384" s="325">
        <v>30501</v>
      </c>
      <c r="H5384" s="324" t="s">
        <v>6055</v>
      </c>
    </row>
    <row r="5385" spans="1:8" ht="14.45" customHeight="1" x14ac:dyDescent="0.2">
      <c r="A5385" s="324">
        <v>5142</v>
      </c>
      <c r="B5385" s="324">
        <v>514201</v>
      </c>
      <c r="C5385" s="326" t="s">
        <v>6030</v>
      </c>
      <c r="D5385" s="326" t="s">
        <v>5942</v>
      </c>
      <c r="E5385" s="325">
        <v>28522</v>
      </c>
      <c r="F5385" s="325">
        <v>28522</v>
      </c>
      <c r="H5385" s="324" t="s">
        <v>5941</v>
      </c>
    </row>
    <row r="5386" spans="1:8" ht="14.45" customHeight="1" x14ac:dyDescent="0.2">
      <c r="A5386" s="324">
        <v>5143</v>
      </c>
      <c r="B5386" s="324">
        <v>514301</v>
      </c>
      <c r="C5386" s="326" t="s">
        <v>6054</v>
      </c>
      <c r="D5386" s="326" t="s">
        <v>6053</v>
      </c>
      <c r="E5386" s="325">
        <v>28522</v>
      </c>
      <c r="F5386" s="325">
        <v>30722</v>
      </c>
      <c r="H5386" s="324" t="s">
        <v>6052</v>
      </c>
    </row>
    <row r="5387" spans="1:8" ht="14.45" customHeight="1" x14ac:dyDescent="0.2">
      <c r="A5387" s="324">
        <v>5042</v>
      </c>
      <c r="B5387" s="324">
        <v>504201</v>
      </c>
      <c r="C5387" s="326" t="s">
        <v>6051</v>
      </c>
      <c r="D5387" s="326" t="s">
        <v>3870</v>
      </c>
      <c r="E5387" s="325">
        <v>28503</v>
      </c>
      <c r="F5387" s="325">
        <v>32143</v>
      </c>
      <c r="H5387" s="324" t="s">
        <v>6050</v>
      </c>
    </row>
    <row r="5388" spans="1:8" ht="14.45" customHeight="1" x14ac:dyDescent="0.2">
      <c r="A5388" s="324">
        <v>4382</v>
      </c>
      <c r="B5388" s="324">
        <v>438202</v>
      </c>
      <c r="C5388" s="326" t="s">
        <v>6049</v>
      </c>
      <c r="D5388" s="326" t="s">
        <v>3964</v>
      </c>
      <c r="E5388" s="325">
        <v>28491</v>
      </c>
      <c r="F5388" s="325">
        <v>28966</v>
      </c>
      <c r="H5388" s="324" t="s">
        <v>6048</v>
      </c>
    </row>
    <row r="5389" spans="1:8" ht="14.45" customHeight="1" x14ac:dyDescent="0.2">
      <c r="A5389" s="324">
        <v>4719</v>
      </c>
      <c r="B5389" s="324">
        <v>471902</v>
      </c>
      <c r="C5389" s="326" t="s">
        <v>6047</v>
      </c>
      <c r="D5389" s="326" t="s">
        <v>4245</v>
      </c>
      <c r="E5389" s="325">
        <v>28491</v>
      </c>
      <c r="F5389" s="325">
        <v>29434</v>
      </c>
      <c r="H5389" s="324" t="s">
        <v>4244</v>
      </c>
    </row>
    <row r="5390" spans="1:8" ht="14.45" customHeight="1" x14ac:dyDescent="0.2">
      <c r="A5390" s="324">
        <v>4807</v>
      </c>
      <c r="B5390" s="324">
        <v>480703</v>
      </c>
      <c r="C5390" s="326" t="s">
        <v>6046</v>
      </c>
      <c r="D5390" s="326" t="s">
        <v>3797</v>
      </c>
      <c r="E5390" s="325">
        <v>28491</v>
      </c>
      <c r="F5390" s="325">
        <v>30103</v>
      </c>
      <c r="H5390" s="324" t="s">
        <v>6045</v>
      </c>
    </row>
    <row r="5391" spans="1:8" ht="14.45" customHeight="1" x14ac:dyDescent="0.2">
      <c r="A5391" s="324">
        <v>5138</v>
      </c>
      <c r="B5391" s="324">
        <v>513801</v>
      </c>
      <c r="C5391" s="326" t="s">
        <v>6033</v>
      </c>
      <c r="D5391" s="326" t="s">
        <v>6032</v>
      </c>
      <c r="E5391" s="325">
        <v>28491</v>
      </c>
      <c r="F5391" s="325">
        <v>28491</v>
      </c>
      <c r="H5391" s="324" t="s">
        <v>6031</v>
      </c>
    </row>
    <row r="5392" spans="1:8" ht="14.45" customHeight="1" x14ac:dyDescent="0.2">
      <c r="A5392" s="324">
        <v>5140</v>
      </c>
      <c r="B5392" s="324">
        <v>514001</v>
      </c>
      <c r="C5392" s="326" t="s">
        <v>6044</v>
      </c>
      <c r="D5392" s="326" t="s">
        <v>3893</v>
      </c>
      <c r="E5392" s="325">
        <v>28478</v>
      </c>
      <c r="F5392" s="325">
        <v>30590</v>
      </c>
      <c r="H5392" s="324" t="s">
        <v>6043</v>
      </c>
    </row>
    <row r="5393" spans="1:8" ht="14.45" customHeight="1" x14ac:dyDescent="0.2">
      <c r="A5393" s="324">
        <v>4240</v>
      </c>
      <c r="B5393" s="324">
        <v>424003</v>
      </c>
      <c r="C5393" s="326" t="s">
        <v>5844</v>
      </c>
      <c r="D5393" s="326" t="s">
        <v>5844</v>
      </c>
      <c r="E5393" s="325">
        <v>28466</v>
      </c>
      <c r="F5393" s="325">
        <v>30881</v>
      </c>
      <c r="H5393" s="324" t="s">
        <v>5843</v>
      </c>
    </row>
    <row r="5394" spans="1:8" ht="14.45" customHeight="1" x14ac:dyDescent="0.2">
      <c r="A5394" s="324">
        <v>4365</v>
      </c>
      <c r="B5394" s="324">
        <v>436503</v>
      </c>
      <c r="C5394" s="326" t="s">
        <v>6042</v>
      </c>
      <c r="D5394" s="326" t="s">
        <v>6041</v>
      </c>
      <c r="E5394" s="325">
        <v>28460</v>
      </c>
      <c r="F5394" s="325">
        <v>30257</v>
      </c>
      <c r="H5394" s="324" t="s">
        <v>6040</v>
      </c>
    </row>
    <row r="5395" spans="1:8" ht="14.45" customHeight="1" x14ac:dyDescent="0.2">
      <c r="A5395" s="324">
        <v>4628</v>
      </c>
      <c r="B5395" s="324">
        <v>462802</v>
      </c>
      <c r="C5395" s="326" t="s">
        <v>4096</v>
      </c>
      <c r="D5395" s="326" t="s">
        <v>5777</v>
      </c>
      <c r="E5395" s="325">
        <v>28460</v>
      </c>
      <c r="F5395" s="325">
        <v>39202</v>
      </c>
      <c r="G5395" s="324">
        <v>1861556474</v>
      </c>
      <c r="H5395" s="324" t="s">
        <v>6039</v>
      </c>
    </row>
    <row r="5396" spans="1:8" ht="14.45" customHeight="1" x14ac:dyDescent="0.2">
      <c r="A5396" s="324">
        <v>4803</v>
      </c>
      <c r="B5396" s="324">
        <v>480302</v>
      </c>
      <c r="C5396" s="326" t="s">
        <v>6038</v>
      </c>
      <c r="D5396" s="326" t="s">
        <v>5034</v>
      </c>
      <c r="E5396" s="325">
        <v>28460</v>
      </c>
      <c r="F5396" s="325">
        <v>35579</v>
      </c>
      <c r="H5396" s="324" t="s">
        <v>5033</v>
      </c>
    </row>
    <row r="5397" spans="1:8" ht="14.45" customHeight="1" x14ac:dyDescent="0.2">
      <c r="A5397" s="324">
        <v>4849</v>
      </c>
      <c r="B5397" s="324">
        <v>484903</v>
      </c>
      <c r="C5397" s="326" t="s">
        <v>5314</v>
      </c>
      <c r="D5397" s="326" t="s">
        <v>3797</v>
      </c>
      <c r="E5397" s="325">
        <v>28460</v>
      </c>
      <c r="F5397" s="325">
        <v>29566</v>
      </c>
      <c r="H5397" s="324" t="s">
        <v>4073</v>
      </c>
    </row>
    <row r="5398" spans="1:8" ht="14.45" customHeight="1" x14ac:dyDescent="0.2">
      <c r="A5398" s="324">
        <v>5054</v>
      </c>
      <c r="B5398" s="324">
        <v>505402</v>
      </c>
      <c r="C5398" s="326" t="s">
        <v>5480</v>
      </c>
      <c r="D5398" s="326" t="s">
        <v>6037</v>
      </c>
      <c r="E5398" s="325">
        <v>28460</v>
      </c>
      <c r="F5398" s="325">
        <v>28696</v>
      </c>
      <c r="H5398" s="324" t="s">
        <v>6036</v>
      </c>
    </row>
    <row r="5399" spans="1:8" ht="14.45" customHeight="1" x14ac:dyDescent="0.2">
      <c r="A5399" s="324">
        <v>5136</v>
      </c>
      <c r="B5399" s="324">
        <v>513602</v>
      </c>
      <c r="C5399" s="326" t="s">
        <v>6035</v>
      </c>
      <c r="D5399" s="326" t="s">
        <v>5716</v>
      </c>
      <c r="E5399" s="325">
        <v>28460</v>
      </c>
      <c r="F5399" s="325">
        <v>29097</v>
      </c>
      <c r="H5399" s="324" t="s">
        <v>6034</v>
      </c>
    </row>
    <row r="5400" spans="1:8" ht="14.45" customHeight="1" x14ac:dyDescent="0.2">
      <c r="A5400" s="324">
        <v>5138</v>
      </c>
      <c r="B5400" s="324">
        <v>513801</v>
      </c>
      <c r="C5400" s="326" t="s">
        <v>6033</v>
      </c>
      <c r="D5400" s="326" t="s">
        <v>6032</v>
      </c>
      <c r="E5400" s="325">
        <v>28446</v>
      </c>
      <c r="F5400" s="325">
        <v>28491</v>
      </c>
      <c r="H5400" s="324" t="s">
        <v>6031</v>
      </c>
    </row>
    <row r="5401" spans="1:8" ht="14.45" customHeight="1" x14ac:dyDescent="0.2">
      <c r="A5401" s="324">
        <v>4443</v>
      </c>
      <c r="B5401" s="324">
        <v>444304</v>
      </c>
      <c r="C5401" s="326" t="s">
        <v>4992</v>
      </c>
      <c r="D5401" s="326" t="s">
        <v>4991</v>
      </c>
      <c r="E5401" s="325">
        <v>28445</v>
      </c>
      <c r="F5401" s="325">
        <v>28803</v>
      </c>
      <c r="H5401" s="324" t="s">
        <v>4990</v>
      </c>
    </row>
    <row r="5402" spans="1:8" ht="14.45" customHeight="1" x14ac:dyDescent="0.2">
      <c r="A5402" s="324">
        <v>5142</v>
      </c>
      <c r="B5402" s="324">
        <v>514201</v>
      </c>
      <c r="C5402" s="326" t="s">
        <v>6030</v>
      </c>
      <c r="D5402" s="326" t="s">
        <v>5942</v>
      </c>
      <c r="E5402" s="325">
        <v>28443</v>
      </c>
      <c r="F5402" s="325">
        <v>28522</v>
      </c>
      <c r="H5402" s="324" t="s">
        <v>5941</v>
      </c>
    </row>
    <row r="5403" spans="1:8" ht="14.45" customHeight="1" x14ac:dyDescent="0.2">
      <c r="A5403" s="324">
        <v>5063</v>
      </c>
      <c r="B5403" s="324">
        <v>506302</v>
      </c>
      <c r="C5403" s="326" t="s">
        <v>6029</v>
      </c>
      <c r="D5403" s="326" t="s">
        <v>4696</v>
      </c>
      <c r="E5403" s="325">
        <v>28442</v>
      </c>
      <c r="F5403" s="325">
        <v>30604</v>
      </c>
      <c r="H5403" s="324" t="s">
        <v>6028</v>
      </c>
    </row>
    <row r="5404" spans="1:8" ht="14.45" customHeight="1" x14ac:dyDescent="0.2">
      <c r="A5404" s="324">
        <v>4818</v>
      </c>
      <c r="B5404" s="324">
        <v>481802</v>
      </c>
      <c r="C5404" s="326" t="s">
        <v>6027</v>
      </c>
      <c r="D5404" s="326" t="s">
        <v>3870</v>
      </c>
      <c r="E5404" s="325">
        <v>28436</v>
      </c>
      <c r="F5404" s="325">
        <v>32143</v>
      </c>
      <c r="H5404" s="324" t="s">
        <v>6026</v>
      </c>
    </row>
    <row r="5405" spans="1:8" ht="14.45" customHeight="1" x14ac:dyDescent="0.2">
      <c r="A5405" s="324">
        <v>4487</v>
      </c>
      <c r="B5405" s="324">
        <v>448702</v>
      </c>
      <c r="C5405" s="326" t="s">
        <v>6025</v>
      </c>
      <c r="D5405" s="326" t="s">
        <v>4304</v>
      </c>
      <c r="E5405" s="325">
        <v>28430</v>
      </c>
      <c r="F5405" s="325">
        <v>31717</v>
      </c>
      <c r="H5405" s="324" t="s">
        <v>4303</v>
      </c>
    </row>
    <row r="5406" spans="1:8" ht="14.45" customHeight="1" x14ac:dyDescent="0.2">
      <c r="A5406" s="324">
        <v>4548</v>
      </c>
      <c r="B5406" s="324">
        <v>454803</v>
      </c>
      <c r="C5406" s="326" t="s">
        <v>6024</v>
      </c>
      <c r="D5406" s="326" t="s">
        <v>6023</v>
      </c>
      <c r="E5406" s="325">
        <v>28430</v>
      </c>
      <c r="F5406" s="325">
        <v>28611</v>
      </c>
      <c r="H5406" s="324" t="s">
        <v>6022</v>
      </c>
    </row>
    <row r="5407" spans="1:8" ht="14.45" customHeight="1" x14ac:dyDescent="0.2">
      <c r="A5407" s="324">
        <v>4851</v>
      </c>
      <c r="B5407" s="324">
        <v>485102</v>
      </c>
      <c r="C5407" s="326" t="s">
        <v>6021</v>
      </c>
      <c r="D5407" s="326" t="s">
        <v>4593</v>
      </c>
      <c r="E5407" s="325">
        <v>28430</v>
      </c>
      <c r="F5407" s="325">
        <v>30682</v>
      </c>
      <c r="H5407" s="324" t="s">
        <v>6020</v>
      </c>
    </row>
    <row r="5408" spans="1:8" ht="14.45" customHeight="1" x14ac:dyDescent="0.2">
      <c r="A5408" s="324">
        <v>5067</v>
      </c>
      <c r="B5408" s="324">
        <v>506702</v>
      </c>
      <c r="C5408" s="326" t="s">
        <v>6019</v>
      </c>
      <c r="D5408" s="326" t="s">
        <v>3969</v>
      </c>
      <c r="E5408" s="325">
        <v>28430</v>
      </c>
      <c r="F5408" s="325">
        <v>30133</v>
      </c>
      <c r="H5408" s="324" t="s">
        <v>6018</v>
      </c>
    </row>
    <row r="5409" spans="1:8" ht="14.45" customHeight="1" x14ac:dyDescent="0.2">
      <c r="A5409" s="324">
        <v>5091</v>
      </c>
      <c r="B5409" s="324">
        <v>509102</v>
      </c>
      <c r="C5409" s="326" t="s">
        <v>6017</v>
      </c>
      <c r="D5409" s="326" t="s">
        <v>6016</v>
      </c>
      <c r="E5409" s="325">
        <v>28430</v>
      </c>
      <c r="F5409" s="325">
        <v>29433</v>
      </c>
      <c r="H5409" s="324" t="s">
        <v>6015</v>
      </c>
    </row>
    <row r="5410" spans="1:8" ht="14.45" customHeight="1" x14ac:dyDescent="0.2">
      <c r="A5410" s="324">
        <v>5129</v>
      </c>
      <c r="B5410" s="324">
        <v>512901</v>
      </c>
      <c r="C5410" s="326" t="s">
        <v>6014</v>
      </c>
      <c r="D5410" s="326" t="s">
        <v>5934</v>
      </c>
      <c r="E5410" s="325">
        <v>28430</v>
      </c>
      <c r="F5410" s="325">
        <v>28473</v>
      </c>
      <c r="H5410" s="324" t="s">
        <v>6013</v>
      </c>
    </row>
    <row r="5411" spans="1:8" ht="14.45" customHeight="1" x14ac:dyDescent="0.2">
      <c r="A5411" s="324">
        <v>4202</v>
      </c>
      <c r="B5411" s="324">
        <v>420202</v>
      </c>
      <c r="C5411" s="326" t="s">
        <v>6012</v>
      </c>
      <c r="D5411" s="326" t="s">
        <v>6011</v>
      </c>
      <c r="E5411" s="325">
        <v>28399</v>
      </c>
      <c r="F5411" s="325">
        <v>29434</v>
      </c>
      <c r="H5411" s="324" t="s">
        <v>6010</v>
      </c>
    </row>
    <row r="5412" spans="1:8" ht="14.45" customHeight="1" x14ac:dyDescent="0.2">
      <c r="A5412" s="324">
        <v>4228</v>
      </c>
      <c r="B5412" s="324">
        <v>422802</v>
      </c>
      <c r="C5412" s="326" t="s">
        <v>6009</v>
      </c>
      <c r="D5412" s="326" t="s">
        <v>6008</v>
      </c>
      <c r="E5412" s="325">
        <v>28399</v>
      </c>
      <c r="F5412" s="325">
        <v>30742</v>
      </c>
      <c r="H5412" s="324" t="s">
        <v>6007</v>
      </c>
    </row>
    <row r="5413" spans="1:8" ht="14.45" customHeight="1" x14ac:dyDescent="0.2">
      <c r="A5413" s="324">
        <v>4259</v>
      </c>
      <c r="B5413" s="324">
        <v>425902</v>
      </c>
      <c r="C5413" s="326" t="s">
        <v>6006</v>
      </c>
      <c r="D5413" s="326" t="s">
        <v>4608</v>
      </c>
      <c r="E5413" s="325">
        <v>28399</v>
      </c>
      <c r="F5413" s="325">
        <v>31747</v>
      </c>
      <c r="H5413" s="324" t="s">
        <v>4607</v>
      </c>
    </row>
    <row r="5414" spans="1:8" ht="14.45" customHeight="1" x14ac:dyDescent="0.2">
      <c r="A5414" s="324">
        <v>4307</v>
      </c>
      <c r="B5414" s="324">
        <v>430703</v>
      </c>
      <c r="C5414" s="326" t="s">
        <v>6005</v>
      </c>
      <c r="E5414" s="325">
        <v>28399</v>
      </c>
      <c r="F5414" s="325">
        <v>28703</v>
      </c>
      <c r="H5414" s="324" t="s">
        <v>6004</v>
      </c>
    </row>
    <row r="5415" spans="1:8" ht="14.45" customHeight="1" x14ac:dyDescent="0.2">
      <c r="A5415" s="324">
        <v>4380</v>
      </c>
      <c r="B5415" s="324">
        <v>438002</v>
      </c>
      <c r="C5415" s="326" t="s">
        <v>6003</v>
      </c>
      <c r="D5415" s="326" t="s">
        <v>6002</v>
      </c>
      <c r="E5415" s="325">
        <v>28399</v>
      </c>
      <c r="F5415" s="325">
        <v>28976</v>
      </c>
      <c r="H5415" s="324" t="s">
        <v>6001</v>
      </c>
    </row>
    <row r="5416" spans="1:8" ht="14.45" customHeight="1" x14ac:dyDescent="0.2">
      <c r="A5416" s="324">
        <v>4465</v>
      </c>
      <c r="B5416" s="324">
        <v>446502</v>
      </c>
      <c r="C5416" s="326" t="s">
        <v>4333</v>
      </c>
      <c r="D5416" s="326" t="s">
        <v>5009</v>
      </c>
      <c r="E5416" s="325">
        <v>28399</v>
      </c>
      <c r="F5416" s="325">
        <v>28399</v>
      </c>
      <c r="H5416" s="324" t="s">
        <v>5064</v>
      </c>
    </row>
    <row r="5417" spans="1:8" ht="14.45" customHeight="1" x14ac:dyDescent="0.2">
      <c r="A5417" s="324">
        <v>4520</v>
      </c>
      <c r="B5417" s="324">
        <v>452003</v>
      </c>
      <c r="C5417" s="326" t="s">
        <v>6000</v>
      </c>
      <c r="D5417" s="326" t="s">
        <v>5224</v>
      </c>
      <c r="E5417" s="325">
        <v>28399</v>
      </c>
      <c r="F5417" s="325">
        <v>33635</v>
      </c>
      <c r="H5417" s="324" t="s">
        <v>5223</v>
      </c>
    </row>
    <row r="5418" spans="1:8" ht="14.45" customHeight="1" x14ac:dyDescent="0.2">
      <c r="A5418" s="324">
        <v>4532</v>
      </c>
      <c r="B5418" s="324">
        <v>453202</v>
      </c>
      <c r="C5418" s="326" t="s">
        <v>5999</v>
      </c>
      <c r="E5418" s="325">
        <v>28399</v>
      </c>
      <c r="F5418" s="325">
        <v>28976</v>
      </c>
      <c r="H5418" s="324" t="s">
        <v>5998</v>
      </c>
    </row>
    <row r="5419" spans="1:8" ht="14.45" customHeight="1" x14ac:dyDescent="0.2">
      <c r="A5419" s="324">
        <v>4567</v>
      </c>
      <c r="B5419" s="324">
        <v>456702</v>
      </c>
      <c r="C5419" s="326" t="s">
        <v>4930</v>
      </c>
      <c r="D5419" s="326" t="s">
        <v>5546</v>
      </c>
      <c r="E5419" s="325">
        <v>28399</v>
      </c>
      <c r="F5419" s="325">
        <v>29129</v>
      </c>
      <c r="H5419" s="324" t="s">
        <v>5997</v>
      </c>
    </row>
    <row r="5420" spans="1:8" ht="14.45" customHeight="1" x14ac:dyDescent="0.2">
      <c r="A5420" s="324">
        <v>4623</v>
      </c>
      <c r="B5420" s="324">
        <v>462305</v>
      </c>
      <c r="C5420" s="326" t="s">
        <v>5996</v>
      </c>
      <c r="D5420" s="326" t="s">
        <v>3870</v>
      </c>
      <c r="E5420" s="325">
        <v>28399</v>
      </c>
      <c r="F5420" s="325">
        <v>31463</v>
      </c>
      <c r="H5420" s="324" t="s">
        <v>5513</v>
      </c>
    </row>
    <row r="5421" spans="1:8" ht="14.45" customHeight="1" x14ac:dyDescent="0.2">
      <c r="A5421" s="324">
        <v>4733</v>
      </c>
      <c r="B5421" s="324">
        <v>473303</v>
      </c>
      <c r="C5421" s="326" t="s">
        <v>5995</v>
      </c>
      <c r="D5421" s="326" t="s">
        <v>3870</v>
      </c>
      <c r="E5421" s="325">
        <v>28399</v>
      </c>
      <c r="F5421" s="325">
        <v>31686</v>
      </c>
      <c r="H5421" s="324" t="s">
        <v>5511</v>
      </c>
    </row>
    <row r="5422" spans="1:8" ht="14.45" customHeight="1" x14ac:dyDescent="0.2">
      <c r="A5422" s="324">
        <v>4751</v>
      </c>
      <c r="B5422" s="324">
        <v>475102</v>
      </c>
      <c r="C5422" s="326" t="s">
        <v>3977</v>
      </c>
      <c r="D5422" s="326" t="s">
        <v>3797</v>
      </c>
      <c r="E5422" s="325">
        <v>28399</v>
      </c>
      <c r="F5422" s="325">
        <v>38472</v>
      </c>
      <c r="H5422" s="324" t="s">
        <v>4073</v>
      </c>
    </row>
    <row r="5423" spans="1:8" ht="14.45" customHeight="1" x14ac:dyDescent="0.2">
      <c r="A5423" s="324">
        <v>4832</v>
      </c>
      <c r="B5423" s="324">
        <v>483203</v>
      </c>
      <c r="C5423" s="326" t="s">
        <v>4976</v>
      </c>
      <c r="D5423" s="326" t="s">
        <v>3797</v>
      </c>
      <c r="E5423" s="325">
        <v>28399</v>
      </c>
      <c r="F5423" s="325">
        <v>38533</v>
      </c>
      <c r="H5423" s="324" t="s">
        <v>4073</v>
      </c>
    </row>
    <row r="5424" spans="1:8" ht="14.45" customHeight="1" x14ac:dyDescent="0.2">
      <c r="A5424" s="324">
        <v>4874</v>
      </c>
      <c r="B5424" s="324">
        <v>487403</v>
      </c>
      <c r="C5424" s="326" t="s">
        <v>4967</v>
      </c>
      <c r="D5424" s="326" t="s">
        <v>3797</v>
      </c>
      <c r="E5424" s="325">
        <v>28399</v>
      </c>
      <c r="F5424" s="325">
        <v>38533</v>
      </c>
      <c r="H5424" s="324" t="s">
        <v>4073</v>
      </c>
    </row>
    <row r="5425" spans="1:8" ht="14.45" customHeight="1" x14ac:dyDescent="0.2">
      <c r="A5425" s="324">
        <v>5134</v>
      </c>
      <c r="B5425" s="324">
        <v>513401</v>
      </c>
      <c r="C5425" s="326" t="s">
        <v>5994</v>
      </c>
      <c r="D5425" s="326" t="s">
        <v>4807</v>
      </c>
      <c r="E5425" s="325">
        <v>28399</v>
      </c>
      <c r="F5425" s="325">
        <v>31747</v>
      </c>
      <c r="H5425" s="324" t="s">
        <v>5993</v>
      </c>
    </row>
    <row r="5426" spans="1:8" ht="14.45" customHeight="1" x14ac:dyDescent="0.2">
      <c r="A5426" s="324">
        <v>5133</v>
      </c>
      <c r="B5426" s="324">
        <v>513301</v>
      </c>
      <c r="C5426" s="326" t="s">
        <v>5992</v>
      </c>
      <c r="D5426" s="326" t="s">
        <v>5474</v>
      </c>
      <c r="E5426" s="325">
        <v>28390</v>
      </c>
      <c r="F5426" s="325">
        <v>28764</v>
      </c>
      <c r="H5426" s="324" t="s">
        <v>5473</v>
      </c>
    </row>
    <row r="5427" spans="1:8" ht="14.45" customHeight="1" x14ac:dyDescent="0.2">
      <c r="A5427" s="324">
        <v>4800</v>
      </c>
      <c r="B5427" s="324">
        <v>480002</v>
      </c>
      <c r="C5427" s="326" t="s">
        <v>592</v>
      </c>
      <c r="D5427" s="326" t="s">
        <v>3797</v>
      </c>
      <c r="E5427" s="325">
        <v>28380</v>
      </c>
      <c r="F5427" s="325">
        <v>38533</v>
      </c>
      <c r="H5427" s="324" t="s">
        <v>4073</v>
      </c>
    </row>
    <row r="5428" spans="1:8" ht="14.45" customHeight="1" x14ac:dyDescent="0.2">
      <c r="A5428" s="324">
        <v>4011</v>
      </c>
      <c r="B5428" s="324">
        <v>401102</v>
      </c>
      <c r="C5428" s="326" t="s">
        <v>5991</v>
      </c>
      <c r="D5428" s="326" t="s">
        <v>4560</v>
      </c>
      <c r="E5428" s="325">
        <v>28369</v>
      </c>
      <c r="F5428" s="325">
        <v>30437</v>
      </c>
      <c r="H5428" s="324" t="s">
        <v>5990</v>
      </c>
    </row>
    <row r="5429" spans="1:8" ht="14.45" customHeight="1" x14ac:dyDescent="0.2">
      <c r="A5429" s="324">
        <v>4223</v>
      </c>
      <c r="B5429" s="324">
        <v>422306</v>
      </c>
      <c r="C5429" s="326" t="s">
        <v>5838</v>
      </c>
      <c r="D5429" s="326" t="s">
        <v>3928</v>
      </c>
      <c r="E5429" s="325">
        <v>28369</v>
      </c>
      <c r="F5429" s="325">
        <v>28672</v>
      </c>
      <c r="H5429" s="324" t="s">
        <v>5989</v>
      </c>
    </row>
    <row r="5430" spans="1:8" ht="14.45" customHeight="1" x14ac:dyDescent="0.2">
      <c r="A5430" s="324">
        <v>4266</v>
      </c>
      <c r="B5430" s="324">
        <v>426602</v>
      </c>
      <c r="C5430" s="326" t="s">
        <v>5988</v>
      </c>
      <c r="D5430" s="326" t="s">
        <v>4994</v>
      </c>
      <c r="E5430" s="325">
        <v>28369</v>
      </c>
      <c r="F5430" s="325">
        <v>28504</v>
      </c>
      <c r="H5430" s="324" t="s">
        <v>4993</v>
      </c>
    </row>
    <row r="5431" spans="1:8" ht="14.45" customHeight="1" x14ac:dyDescent="0.2">
      <c r="A5431" s="324">
        <v>4731</v>
      </c>
      <c r="B5431" s="324">
        <v>473104</v>
      </c>
      <c r="C5431" s="326" t="s">
        <v>5987</v>
      </c>
      <c r="D5431" s="326" t="s">
        <v>3838</v>
      </c>
      <c r="E5431" s="325">
        <v>28369</v>
      </c>
      <c r="F5431" s="325">
        <v>28910</v>
      </c>
      <c r="H5431" s="324" t="s">
        <v>4136</v>
      </c>
    </row>
    <row r="5432" spans="1:8" ht="14.45" customHeight="1" x14ac:dyDescent="0.2">
      <c r="A5432" s="324">
        <v>4867</v>
      </c>
      <c r="B5432" s="324">
        <v>486702</v>
      </c>
      <c r="C5432" s="326" t="s">
        <v>5986</v>
      </c>
      <c r="D5432" s="326" t="s">
        <v>3812</v>
      </c>
      <c r="E5432" s="325">
        <v>28369</v>
      </c>
      <c r="F5432" s="325">
        <v>35947</v>
      </c>
      <c r="H5432" s="324" t="s">
        <v>3811</v>
      </c>
    </row>
    <row r="5433" spans="1:8" ht="14.45" customHeight="1" x14ac:dyDescent="0.2">
      <c r="A5433" s="324">
        <v>5131</v>
      </c>
      <c r="B5433" s="324">
        <v>513101</v>
      </c>
      <c r="C5433" s="326" t="s">
        <v>5985</v>
      </c>
      <c r="D5433" s="326" t="s">
        <v>5984</v>
      </c>
      <c r="E5433" s="325">
        <v>28369</v>
      </c>
      <c r="F5433" s="325">
        <v>30621</v>
      </c>
      <c r="H5433" s="324" t="s">
        <v>5983</v>
      </c>
    </row>
    <row r="5434" spans="1:8" ht="14.45" customHeight="1" x14ac:dyDescent="0.2">
      <c r="A5434" s="324">
        <v>4155</v>
      </c>
      <c r="B5434" s="324">
        <v>415501</v>
      </c>
      <c r="C5434" s="326" t="s">
        <v>5982</v>
      </c>
      <c r="D5434" s="326" t="s">
        <v>4434</v>
      </c>
      <c r="E5434" s="325">
        <v>28367</v>
      </c>
      <c r="F5434" s="325">
        <v>32143</v>
      </c>
      <c r="H5434" s="324" t="s">
        <v>5981</v>
      </c>
    </row>
    <row r="5435" spans="1:8" ht="14.45" customHeight="1" x14ac:dyDescent="0.2">
      <c r="A5435" s="324">
        <v>5128</v>
      </c>
      <c r="B5435" s="324">
        <v>512801</v>
      </c>
      <c r="C5435" s="326" t="s">
        <v>5574</v>
      </c>
      <c r="D5435" s="326" t="s">
        <v>5015</v>
      </c>
      <c r="E5435" s="325">
        <v>28356</v>
      </c>
      <c r="F5435" s="325">
        <v>36891</v>
      </c>
      <c r="H5435" s="324" t="s">
        <v>5980</v>
      </c>
    </row>
    <row r="5436" spans="1:8" ht="14.45" customHeight="1" x14ac:dyDescent="0.2">
      <c r="A5436" s="324">
        <v>5136</v>
      </c>
      <c r="B5436" s="324">
        <v>513601</v>
      </c>
      <c r="C5436" s="326" t="s">
        <v>5979</v>
      </c>
      <c r="D5436" s="326" t="s">
        <v>5942</v>
      </c>
      <c r="E5436" s="325">
        <v>28354</v>
      </c>
      <c r="F5436" s="325">
        <v>28460</v>
      </c>
      <c r="H5436" s="324" t="s">
        <v>5941</v>
      </c>
    </row>
    <row r="5437" spans="1:8" ht="14.45" customHeight="1" x14ac:dyDescent="0.2">
      <c r="A5437" s="324">
        <v>5125</v>
      </c>
      <c r="B5437" s="324">
        <v>512501</v>
      </c>
      <c r="C5437" s="326" t="s">
        <v>5978</v>
      </c>
      <c r="D5437" s="326" t="s">
        <v>5977</v>
      </c>
      <c r="E5437" s="325">
        <v>28347</v>
      </c>
      <c r="F5437" s="325">
        <v>32509</v>
      </c>
      <c r="H5437" s="324" t="s">
        <v>5976</v>
      </c>
    </row>
    <row r="5438" spans="1:8" ht="14.45" customHeight="1" x14ac:dyDescent="0.2">
      <c r="A5438" s="324">
        <v>5126</v>
      </c>
      <c r="B5438" s="324">
        <v>512601</v>
      </c>
      <c r="C5438" s="326" t="s">
        <v>5975</v>
      </c>
      <c r="D5438" s="326" t="s">
        <v>5262</v>
      </c>
      <c r="E5438" s="325">
        <v>28345</v>
      </c>
      <c r="F5438" s="325">
        <v>28650</v>
      </c>
      <c r="H5438" s="324" t="s">
        <v>5261</v>
      </c>
    </row>
    <row r="5439" spans="1:8" ht="14.45" customHeight="1" x14ac:dyDescent="0.2">
      <c r="A5439" s="324">
        <v>4191</v>
      </c>
      <c r="B5439" s="324">
        <v>419102</v>
      </c>
      <c r="C5439" s="326" t="s">
        <v>5974</v>
      </c>
      <c r="D5439" s="326" t="s">
        <v>4590</v>
      </c>
      <c r="E5439" s="325">
        <v>28338</v>
      </c>
      <c r="F5439" s="325">
        <v>30628</v>
      </c>
      <c r="H5439" s="324" t="s">
        <v>5973</v>
      </c>
    </row>
    <row r="5440" spans="1:8" ht="14.45" customHeight="1" x14ac:dyDescent="0.2">
      <c r="A5440" s="324">
        <v>4348</v>
      </c>
      <c r="B5440" s="324">
        <v>434803</v>
      </c>
      <c r="C5440" s="326" t="s">
        <v>5972</v>
      </c>
      <c r="D5440" s="326" t="s">
        <v>5728</v>
      </c>
      <c r="E5440" s="325">
        <v>28338</v>
      </c>
      <c r="F5440" s="325">
        <v>29037</v>
      </c>
      <c r="H5440" s="324" t="s">
        <v>5727</v>
      </c>
    </row>
    <row r="5441" spans="1:8" ht="14.45" customHeight="1" x14ac:dyDescent="0.2">
      <c r="A5441" s="324">
        <v>4479</v>
      </c>
      <c r="B5441" s="324">
        <v>447902</v>
      </c>
      <c r="C5441" s="326" t="s">
        <v>5971</v>
      </c>
      <c r="E5441" s="325">
        <v>28338</v>
      </c>
      <c r="F5441" s="325">
        <v>29342</v>
      </c>
      <c r="H5441" s="324" t="s">
        <v>5970</v>
      </c>
    </row>
    <row r="5442" spans="1:8" ht="14.45" customHeight="1" x14ac:dyDescent="0.2">
      <c r="A5442" s="324">
        <v>4531</v>
      </c>
      <c r="B5442" s="324">
        <v>453103</v>
      </c>
      <c r="C5442" s="326" t="s">
        <v>5969</v>
      </c>
      <c r="D5442" s="326" t="s">
        <v>3897</v>
      </c>
      <c r="E5442" s="325">
        <v>28338</v>
      </c>
      <c r="F5442" s="325">
        <v>30164</v>
      </c>
      <c r="H5442" s="324" t="s">
        <v>5968</v>
      </c>
    </row>
    <row r="5443" spans="1:8" ht="14.45" customHeight="1" x14ac:dyDescent="0.2">
      <c r="A5443" s="324">
        <v>4584</v>
      </c>
      <c r="B5443" s="324">
        <v>458405</v>
      </c>
      <c r="C5443" s="326" t="s">
        <v>5918</v>
      </c>
      <c r="D5443" s="326" t="s">
        <v>3867</v>
      </c>
      <c r="E5443" s="325">
        <v>28338</v>
      </c>
      <c r="F5443" s="325">
        <v>28734</v>
      </c>
      <c r="H5443" s="324" t="s">
        <v>3866</v>
      </c>
    </row>
    <row r="5444" spans="1:8" ht="14.45" customHeight="1" x14ac:dyDescent="0.2">
      <c r="A5444" s="324">
        <v>5124</v>
      </c>
      <c r="B5444" s="324">
        <v>512401</v>
      </c>
      <c r="C5444" s="326" t="s">
        <v>5967</v>
      </c>
      <c r="D5444" s="326" t="s">
        <v>4119</v>
      </c>
      <c r="E5444" s="325">
        <v>28314</v>
      </c>
      <c r="F5444" s="325">
        <v>42825</v>
      </c>
      <c r="G5444" s="324">
        <v>1619958691</v>
      </c>
      <c r="H5444" s="324" t="s">
        <v>4118</v>
      </c>
    </row>
    <row r="5445" spans="1:8" ht="14.45" customHeight="1" x14ac:dyDescent="0.2">
      <c r="A5445" s="324">
        <v>4573</v>
      </c>
      <c r="B5445" s="324">
        <v>457301</v>
      </c>
      <c r="C5445" s="326" t="s">
        <v>5966</v>
      </c>
      <c r="D5445" s="326" t="s">
        <v>5965</v>
      </c>
      <c r="E5445" s="325">
        <v>28311</v>
      </c>
      <c r="F5445" s="325">
        <v>31656</v>
      </c>
      <c r="H5445" s="324" t="s">
        <v>5964</v>
      </c>
    </row>
    <row r="5446" spans="1:8" ht="14.45" customHeight="1" x14ac:dyDescent="0.2">
      <c r="A5446" s="324">
        <v>4060</v>
      </c>
      <c r="B5446" s="324">
        <v>406003</v>
      </c>
      <c r="C5446" s="326" t="s">
        <v>4796</v>
      </c>
      <c r="D5446" s="326" t="s">
        <v>5963</v>
      </c>
      <c r="E5446" s="325">
        <v>28307</v>
      </c>
      <c r="F5446" s="325">
        <v>32325</v>
      </c>
      <c r="H5446" s="324" t="s">
        <v>5962</v>
      </c>
    </row>
    <row r="5447" spans="1:8" ht="14.45" customHeight="1" x14ac:dyDescent="0.2">
      <c r="A5447" s="324">
        <v>4141</v>
      </c>
      <c r="B5447" s="324">
        <v>414102</v>
      </c>
      <c r="C5447" s="326" t="s">
        <v>4732</v>
      </c>
      <c r="D5447" s="326" t="s">
        <v>5009</v>
      </c>
      <c r="E5447" s="325">
        <v>28307</v>
      </c>
      <c r="F5447" s="325">
        <v>32082</v>
      </c>
      <c r="H5447" s="324" t="s">
        <v>5961</v>
      </c>
    </row>
    <row r="5448" spans="1:8" ht="14.45" customHeight="1" x14ac:dyDescent="0.2">
      <c r="A5448" s="324">
        <v>4231</v>
      </c>
      <c r="B5448" s="324">
        <v>423102</v>
      </c>
      <c r="C5448" s="326" t="s">
        <v>3768</v>
      </c>
      <c r="D5448" s="326" t="s">
        <v>4818</v>
      </c>
      <c r="E5448" s="325">
        <v>28307</v>
      </c>
      <c r="F5448" s="325">
        <v>30621</v>
      </c>
      <c r="H5448" s="324" t="s">
        <v>5960</v>
      </c>
    </row>
    <row r="5449" spans="1:8" ht="14.45" customHeight="1" x14ac:dyDescent="0.2">
      <c r="A5449" s="324">
        <v>4646</v>
      </c>
      <c r="B5449" s="324">
        <v>464602</v>
      </c>
      <c r="C5449" s="326" t="s">
        <v>5959</v>
      </c>
      <c r="E5449" s="325">
        <v>28307</v>
      </c>
      <c r="F5449" s="325">
        <v>29037</v>
      </c>
      <c r="H5449" s="324" t="s">
        <v>5958</v>
      </c>
    </row>
    <row r="5450" spans="1:8" ht="14.45" customHeight="1" x14ac:dyDescent="0.2">
      <c r="A5450" s="324">
        <v>4727</v>
      </c>
      <c r="B5450" s="324">
        <v>472704</v>
      </c>
      <c r="C5450" s="326" t="s">
        <v>5708</v>
      </c>
      <c r="D5450" s="326" t="s">
        <v>5957</v>
      </c>
      <c r="E5450" s="325">
        <v>28307</v>
      </c>
      <c r="F5450" s="325">
        <v>29526</v>
      </c>
      <c r="H5450" s="324" t="s">
        <v>5956</v>
      </c>
    </row>
    <row r="5451" spans="1:8" ht="14.45" customHeight="1" x14ac:dyDescent="0.2">
      <c r="A5451" s="324">
        <v>4901</v>
      </c>
      <c r="B5451" s="324">
        <v>490102</v>
      </c>
      <c r="C5451" s="326" t="s">
        <v>5955</v>
      </c>
      <c r="D5451" s="326" t="s">
        <v>3969</v>
      </c>
      <c r="E5451" s="325">
        <v>28307</v>
      </c>
      <c r="F5451" s="325">
        <v>28856</v>
      </c>
      <c r="H5451" s="324" t="s">
        <v>5954</v>
      </c>
    </row>
    <row r="5452" spans="1:8" ht="14.45" customHeight="1" x14ac:dyDescent="0.2">
      <c r="A5452" s="324">
        <v>4922</v>
      </c>
      <c r="B5452" s="324">
        <v>492202</v>
      </c>
      <c r="C5452" s="326" t="s">
        <v>5574</v>
      </c>
      <c r="E5452" s="325">
        <v>28307</v>
      </c>
      <c r="F5452" s="325">
        <v>29068</v>
      </c>
      <c r="H5452" s="324" t="s">
        <v>5953</v>
      </c>
    </row>
    <row r="5453" spans="1:8" ht="14.45" customHeight="1" x14ac:dyDescent="0.2">
      <c r="A5453" s="324">
        <v>4572</v>
      </c>
      <c r="B5453" s="324">
        <v>457203</v>
      </c>
      <c r="C5453" s="326" t="s">
        <v>5005</v>
      </c>
      <c r="D5453" s="326" t="s">
        <v>3797</v>
      </c>
      <c r="E5453" s="325">
        <v>28304</v>
      </c>
      <c r="F5453" s="325">
        <v>38898</v>
      </c>
      <c r="G5453" s="324" t="s">
        <v>5952</v>
      </c>
      <c r="H5453" s="324" t="s">
        <v>4073</v>
      </c>
    </row>
    <row r="5454" spans="1:8" ht="14.45" customHeight="1" x14ac:dyDescent="0.2">
      <c r="A5454" s="324">
        <v>5120</v>
      </c>
      <c r="B5454" s="324">
        <v>512001</v>
      </c>
      <c r="C5454" s="326" t="s">
        <v>5951</v>
      </c>
      <c r="D5454" s="326" t="s">
        <v>5951</v>
      </c>
      <c r="E5454" s="325">
        <v>28304</v>
      </c>
      <c r="F5454" s="325">
        <v>42947</v>
      </c>
      <c r="G5454" s="324">
        <v>1033112842</v>
      </c>
      <c r="H5454" s="324" t="s">
        <v>5950</v>
      </c>
    </row>
    <row r="5455" spans="1:8" ht="14.45" customHeight="1" x14ac:dyDescent="0.2">
      <c r="A5455" s="324">
        <v>4046</v>
      </c>
      <c r="B5455" s="324">
        <v>404604</v>
      </c>
      <c r="C5455" s="326" t="s">
        <v>5949</v>
      </c>
      <c r="D5455" s="326" t="s">
        <v>5868</v>
      </c>
      <c r="E5455" s="325">
        <v>28296</v>
      </c>
      <c r="F5455" s="325">
        <v>32599</v>
      </c>
      <c r="H5455" s="324" t="s">
        <v>5948</v>
      </c>
    </row>
    <row r="5456" spans="1:8" ht="14.45" customHeight="1" x14ac:dyDescent="0.2">
      <c r="A5456" s="324">
        <v>4328</v>
      </c>
      <c r="B5456" s="324">
        <v>432802</v>
      </c>
      <c r="C5456" s="326" t="s">
        <v>172</v>
      </c>
      <c r="D5456" s="326" t="s">
        <v>3817</v>
      </c>
      <c r="E5456" s="325">
        <v>28296</v>
      </c>
      <c r="F5456" s="325">
        <v>30103</v>
      </c>
      <c r="H5456" s="324" t="s">
        <v>5947</v>
      </c>
    </row>
    <row r="5457" spans="1:8" ht="14.45" customHeight="1" x14ac:dyDescent="0.2">
      <c r="A5457" s="324">
        <v>4865</v>
      </c>
      <c r="B5457" s="324">
        <v>486502</v>
      </c>
      <c r="C5457" s="326" t="s">
        <v>5946</v>
      </c>
      <c r="D5457" s="326" t="s">
        <v>3817</v>
      </c>
      <c r="E5457" s="325">
        <v>28296</v>
      </c>
      <c r="F5457" s="325">
        <v>30103</v>
      </c>
      <c r="H5457" s="324" t="s">
        <v>5945</v>
      </c>
    </row>
    <row r="5458" spans="1:8" ht="14.45" customHeight="1" x14ac:dyDescent="0.2">
      <c r="A5458" s="324">
        <v>4938</v>
      </c>
      <c r="B5458" s="324">
        <v>493802</v>
      </c>
      <c r="C5458" s="326" t="s">
        <v>5944</v>
      </c>
      <c r="D5458" s="326" t="s">
        <v>3817</v>
      </c>
      <c r="E5458" s="325">
        <v>28296</v>
      </c>
      <c r="F5458" s="325">
        <v>28825</v>
      </c>
      <c r="H5458" s="324" t="s">
        <v>3816</v>
      </c>
    </row>
    <row r="5459" spans="1:8" ht="14.45" customHeight="1" x14ac:dyDescent="0.2">
      <c r="A5459" s="324">
        <v>5123</v>
      </c>
      <c r="B5459" s="324">
        <v>512301</v>
      </c>
      <c r="C5459" s="326" t="s">
        <v>5943</v>
      </c>
      <c r="D5459" s="326" t="s">
        <v>5942</v>
      </c>
      <c r="E5459" s="325">
        <v>28291</v>
      </c>
      <c r="F5459" s="325">
        <v>28460</v>
      </c>
      <c r="H5459" s="324" t="s">
        <v>5941</v>
      </c>
    </row>
    <row r="5460" spans="1:8" ht="14.45" customHeight="1" x14ac:dyDescent="0.2">
      <c r="A5460" s="324">
        <v>4158</v>
      </c>
      <c r="B5460" s="324">
        <v>415801</v>
      </c>
      <c r="C5460" s="326" t="s">
        <v>4714</v>
      </c>
      <c r="D5460" s="326" t="s">
        <v>4713</v>
      </c>
      <c r="E5460" s="325">
        <v>28289</v>
      </c>
      <c r="F5460" s="325">
        <v>28289</v>
      </c>
      <c r="H5460" s="324" t="s">
        <v>4712</v>
      </c>
    </row>
    <row r="5461" spans="1:8" ht="14.45" customHeight="1" x14ac:dyDescent="0.2">
      <c r="A5461" s="324">
        <v>4344</v>
      </c>
      <c r="B5461" s="324">
        <v>434402</v>
      </c>
      <c r="C5461" s="326" t="s">
        <v>4933</v>
      </c>
      <c r="D5461" s="326" t="s">
        <v>3928</v>
      </c>
      <c r="E5461" s="325">
        <v>28286</v>
      </c>
      <c r="F5461" s="325">
        <v>28286</v>
      </c>
      <c r="H5461" s="324" t="s">
        <v>5921</v>
      </c>
    </row>
    <row r="5462" spans="1:8" ht="14.45" customHeight="1" x14ac:dyDescent="0.2">
      <c r="A5462" s="324">
        <v>5119</v>
      </c>
      <c r="B5462" s="324">
        <v>511901</v>
      </c>
      <c r="C5462" s="326" t="s">
        <v>5939</v>
      </c>
      <c r="D5462" s="326" t="s">
        <v>5653</v>
      </c>
      <c r="E5462" s="325">
        <v>28285</v>
      </c>
      <c r="F5462" s="325">
        <v>28285</v>
      </c>
      <c r="H5462" s="324" t="s">
        <v>5938</v>
      </c>
    </row>
    <row r="5463" spans="1:8" ht="14.45" customHeight="1" x14ac:dyDescent="0.2">
      <c r="A5463" s="324">
        <v>5048</v>
      </c>
      <c r="B5463" s="324">
        <v>504802</v>
      </c>
      <c r="C5463" s="326" t="s">
        <v>5458</v>
      </c>
      <c r="D5463" s="326" t="s">
        <v>5457</v>
      </c>
      <c r="E5463" s="325">
        <v>28277</v>
      </c>
      <c r="F5463" s="325">
        <v>28672</v>
      </c>
      <c r="H5463" s="324" t="s">
        <v>5940</v>
      </c>
    </row>
    <row r="5464" spans="1:8" ht="14.45" customHeight="1" x14ac:dyDescent="0.2">
      <c r="A5464" s="324">
        <v>5119</v>
      </c>
      <c r="B5464" s="324">
        <v>511901</v>
      </c>
      <c r="C5464" s="326" t="s">
        <v>5939</v>
      </c>
      <c r="D5464" s="326" t="s">
        <v>5653</v>
      </c>
      <c r="E5464" s="325">
        <v>28277</v>
      </c>
      <c r="F5464" s="325">
        <v>28285</v>
      </c>
      <c r="H5464" s="324" t="s">
        <v>5938</v>
      </c>
    </row>
    <row r="5465" spans="1:8" ht="14.45" customHeight="1" x14ac:dyDescent="0.2">
      <c r="A5465" s="324">
        <v>4456</v>
      </c>
      <c r="B5465" s="324">
        <v>445603</v>
      </c>
      <c r="C5465" s="326" t="s">
        <v>5937</v>
      </c>
      <c r="D5465" s="326" t="s">
        <v>3797</v>
      </c>
      <c r="E5465" s="325">
        <v>28272</v>
      </c>
      <c r="F5465" s="325">
        <v>29768</v>
      </c>
      <c r="H5465" s="324" t="s">
        <v>5936</v>
      </c>
    </row>
    <row r="5466" spans="1:8" ht="14.45" customHeight="1" x14ac:dyDescent="0.2">
      <c r="A5466" s="324">
        <v>5116</v>
      </c>
      <c r="B5466" s="324">
        <v>511601</v>
      </c>
      <c r="C5466" s="326" t="s">
        <v>5909</v>
      </c>
      <c r="D5466" s="326" t="s">
        <v>3893</v>
      </c>
      <c r="E5466" s="325">
        <v>28270</v>
      </c>
      <c r="F5466" s="325">
        <v>28270</v>
      </c>
      <c r="H5466" s="324" t="s">
        <v>5908</v>
      </c>
    </row>
    <row r="5467" spans="1:8" ht="14.45" customHeight="1" x14ac:dyDescent="0.2">
      <c r="A5467" s="324">
        <v>5121</v>
      </c>
      <c r="B5467" s="324">
        <v>512101</v>
      </c>
      <c r="C5467" s="326" t="s">
        <v>5935</v>
      </c>
      <c r="D5467" s="326" t="s">
        <v>5934</v>
      </c>
      <c r="E5467" s="325">
        <v>28267</v>
      </c>
      <c r="F5467" s="325">
        <v>28325</v>
      </c>
      <c r="H5467" s="324" t="s">
        <v>5933</v>
      </c>
    </row>
    <row r="5468" spans="1:8" ht="14.45" customHeight="1" x14ac:dyDescent="0.2">
      <c r="A5468" s="324">
        <v>4772</v>
      </c>
      <c r="B5468" s="324">
        <v>477202</v>
      </c>
      <c r="C5468" s="326" t="s">
        <v>5644</v>
      </c>
      <c r="D5468" s="326" t="s">
        <v>5643</v>
      </c>
      <c r="E5468" s="325">
        <v>28264</v>
      </c>
      <c r="F5468" s="325">
        <v>28264</v>
      </c>
      <c r="H5468" s="324" t="s">
        <v>5642</v>
      </c>
    </row>
    <row r="5469" spans="1:8" ht="14.45" customHeight="1" x14ac:dyDescent="0.2">
      <c r="A5469" s="324">
        <v>5118</v>
      </c>
      <c r="B5469" s="324">
        <v>511801</v>
      </c>
      <c r="C5469" s="326" t="s">
        <v>3813</v>
      </c>
      <c r="D5469" s="326" t="s">
        <v>4818</v>
      </c>
      <c r="E5469" s="325">
        <v>28261</v>
      </c>
      <c r="F5469" s="325">
        <v>30713</v>
      </c>
      <c r="H5469" s="324" t="s">
        <v>5932</v>
      </c>
    </row>
    <row r="5470" spans="1:8" ht="14.45" customHeight="1" x14ac:dyDescent="0.2">
      <c r="A5470" s="324">
        <v>4655</v>
      </c>
      <c r="B5470" s="324">
        <v>465502</v>
      </c>
      <c r="C5470" s="326" t="s">
        <v>4065</v>
      </c>
      <c r="D5470" s="326" t="s">
        <v>3928</v>
      </c>
      <c r="E5470" s="325">
        <v>28246</v>
      </c>
      <c r="F5470" s="325">
        <v>28672</v>
      </c>
      <c r="H5470" s="324" t="s">
        <v>5829</v>
      </c>
    </row>
    <row r="5471" spans="1:8" ht="14.45" customHeight="1" x14ac:dyDescent="0.2">
      <c r="A5471" s="324">
        <v>5014</v>
      </c>
      <c r="B5471" s="324">
        <v>501403</v>
      </c>
      <c r="C5471" s="326" t="s">
        <v>5931</v>
      </c>
      <c r="D5471" s="326" t="s">
        <v>3969</v>
      </c>
      <c r="E5471" s="325">
        <v>28246</v>
      </c>
      <c r="F5471" s="325">
        <v>29657</v>
      </c>
      <c r="H5471" s="324" t="s">
        <v>5930</v>
      </c>
    </row>
    <row r="5472" spans="1:8" ht="14.45" customHeight="1" x14ac:dyDescent="0.2">
      <c r="A5472" s="324">
        <v>5092</v>
      </c>
      <c r="B5472" s="324">
        <v>509202</v>
      </c>
      <c r="C5472" s="326" t="s">
        <v>5804</v>
      </c>
      <c r="D5472" s="326" t="s">
        <v>3797</v>
      </c>
      <c r="E5472" s="325">
        <v>28246</v>
      </c>
      <c r="F5472" s="325">
        <v>38533</v>
      </c>
      <c r="H5472" s="324" t="s">
        <v>4073</v>
      </c>
    </row>
    <row r="5473" spans="1:8" ht="14.45" customHeight="1" x14ac:dyDescent="0.2">
      <c r="A5473" s="324">
        <v>5100</v>
      </c>
      <c r="B5473" s="324">
        <v>510002</v>
      </c>
      <c r="C5473" s="326" t="s">
        <v>5929</v>
      </c>
      <c r="D5473" s="326" t="s">
        <v>3797</v>
      </c>
      <c r="E5473" s="325">
        <v>28246</v>
      </c>
      <c r="F5473" s="325">
        <v>35462</v>
      </c>
      <c r="H5473" s="324" t="s">
        <v>4073</v>
      </c>
    </row>
    <row r="5474" spans="1:8" ht="14.45" customHeight="1" x14ac:dyDescent="0.2">
      <c r="A5474" s="324">
        <v>5117</v>
      </c>
      <c r="B5474" s="324">
        <v>511701</v>
      </c>
      <c r="C5474" s="326" t="s">
        <v>5928</v>
      </c>
      <c r="D5474" s="326" t="s">
        <v>5927</v>
      </c>
      <c r="E5474" s="325">
        <v>28235</v>
      </c>
      <c r="F5474" s="325">
        <v>28672</v>
      </c>
      <c r="H5474" s="324" t="s">
        <v>5926</v>
      </c>
    </row>
    <row r="5475" spans="1:8" ht="14.45" customHeight="1" x14ac:dyDescent="0.2">
      <c r="A5475" s="324">
        <v>4076</v>
      </c>
      <c r="B5475" s="324">
        <v>407602</v>
      </c>
      <c r="C5475" s="326" t="s">
        <v>5925</v>
      </c>
      <c r="D5475" s="326" t="s">
        <v>5885</v>
      </c>
      <c r="E5475" s="325">
        <v>28216</v>
      </c>
      <c r="F5475" s="325">
        <v>28672</v>
      </c>
      <c r="H5475" s="324" t="s">
        <v>5924</v>
      </c>
    </row>
    <row r="5476" spans="1:8" ht="14.45" customHeight="1" x14ac:dyDescent="0.2">
      <c r="A5476" s="324">
        <v>4246</v>
      </c>
      <c r="B5476" s="324">
        <v>424603</v>
      </c>
      <c r="C5476" s="326" t="s">
        <v>5923</v>
      </c>
      <c r="D5476" s="326" t="s">
        <v>5728</v>
      </c>
      <c r="E5476" s="325">
        <v>28216</v>
      </c>
      <c r="F5476" s="325">
        <v>29176</v>
      </c>
      <c r="H5476" s="324" t="s">
        <v>5727</v>
      </c>
    </row>
    <row r="5477" spans="1:8" ht="14.45" customHeight="1" x14ac:dyDescent="0.2">
      <c r="A5477" s="324">
        <v>4299</v>
      </c>
      <c r="B5477" s="324">
        <v>429902</v>
      </c>
      <c r="C5477" s="326" t="s">
        <v>5922</v>
      </c>
      <c r="D5477" s="326" t="s">
        <v>3867</v>
      </c>
      <c r="E5477" s="325">
        <v>28216</v>
      </c>
      <c r="F5477" s="325">
        <v>28734</v>
      </c>
      <c r="H5477" s="324" t="s">
        <v>3866</v>
      </c>
    </row>
    <row r="5478" spans="1:8" ht="14.45" customHeight="1" x14ac:dyDescent="0.2">
      <c r="A5478" s="324">
        <v>4344</v>
      </c>
      <c r="B5478" s="324">
        <v>434402</v>
      </c>
      <c r="C5478" s="326" t="s">
        <v>4933</v>
      </c>
      <c r="D5478" s="326" t="s">
        <v>3928</v>
      </c>
      <c r="E5478" s="325">
        <v>28216</v>
      </c>
      <c r="F5478" s="325">
        <v>28286</v>
      </c>
      <c r="H5478" s="324" t="s">
        <v>5921</v>
      </c>
    </row>
    <row r="5479" spans="1:8" ht="14.45" customHeight="1" x14ac:dyDescent="0.2">
      <c r="A5479" s="324">
        <v>4414</v>
      </c>
      <c r="B5479" s="324">
        <v>441403</v>
      </c>
      <c r="C5479" s="326" t="s">
        <v>5920</v>
      </c>
      <c r="D5479" s="326" t="s">
        <v>3969</v>
      </c>
      <c r="E5479" s="325">
        <v>28216</v>
      </c>
      <c r="F5479" s="325">
        <v>29657</v>
      </c>
      <c r="H5479" s="324" t="s">
        <v>5919</v>
      </c>
    </row>
    <row r="5480" spans="1:8" ht="14.45" customHeight="1" x14ac:dyDescent="0.2">
      <c r="A5480" s="324">
        <v>4584</v>
      </c>
      <c r="B5480" s="324">
        <v>458404</v>
      </c>
      <c r="C5480" s="326" t="s">
        <v>5918</v>
      </c>
      <c r="D5480" s="326" t="s">
        <v>5917</v>
      </c>
      <c r="E5480" s="325">
        <v>28216</v>
      </c>
      <c r="F5480" s="325">
        <v>28338</v>
      </c>
      <c r="H5480" s="324" t="s">
        <v>5916</v>
      </c>
    </row>
    <row r="5481" spans="1:8" ht="14.45" customHeight="1" x14ac:dyDescent="0.2">
      <c r="A5481" s="324">
        <v>4590</v>
      </c>
      <c r="B5481" s="324">
        <v>459004</v>
      </c>
      <c r="C5481" s="326" t="s">
        <v>4891</v>
      </c>
      <c r="D5481" s="326" t="s">
        <v>5915</v>
      </c>
      <c r="E5481" s="325">
        <v>28216</v>
      </c>
      <c r="F5481" s="325">
        <v>36981</v>
      </c>
      <c r="H5481" s="324" t="s">
        <v>5914</v>
      </c>
    </row>
    <row r="5482" spans="1:8" ht="14.45" customHeight="1" x14ac:dyDescent="0.2">
      <c r="A5482" s="324">
        <v>4671</v>
      </c>
      <c r="B5482" s="324">
        <v>467102</v>
      </c>
      <c r="C5482" s="326" t="s">
        <v>5913</v>
      </c>
      <c r="D5482" s="326" t="s">
        <v>3867</v>
      </c>
      <c r="E5482" s="325">
        <v>28216</v>
      </c>
      <c r="F5482" s="325">
        <v>28734</v>
      </c>
      <c r="H5482" s="324" t="s">
        <v>3866</v>
      </c>
    </row>
    <row r="5483" spans="1:8" ht="14.45" customHeight="1" x14ac:dyDescent="0.2">
      <c r="A5483" s="324">
        <v>4904</v>
      </c>
      <c r="B5483" s="324">
        <v>490403</v>
      </c>
      <c r="C5483" s="326" t="s">
        <v>5912</v>
      </c>
      <c r="D5483" s="326" t="s">
        <v>5911</v>
      </c>
      <c r="E5483" s="325">
        <v>28216</v>
      </c>
      <c r="F5483" s="325">
        <v>29387</v>
      </c>
      <c r="H5483" s="324" t="s">
        <v>5910</v>
      </c>
    </row>
    <row r="5484" spans="1:8" ht="14.45" customHeight="1" x14ac:dyDescent="0.2">
      <c r="A5484" s="324">
        <v>5049</v>
      </c>
      <c r="B5484" s="324">
        <v>504902</v>
      </c>
      <c r="C5484" s="326" t="s">
        <v>5476</v>
      </c>
      <c r="D5484" s="326" t="s">
        <v>3969</v>
      </c>
      <c r="E5484" s="325">
        <v>28215</v>
      </c>
      <c r="F5484" s="325">
        <v>28215</v>
      </c>
      <c r="H5484" s="324" t="s">
        <v>5899</v>
      </c>
    </row>
    <row r="5485" spans="1:8" ht="14.45" customHeight="1" x14ac:dyDescent="0.2">
      <c r="A5485" s="324">
        <v>4949</v>
      </c>
      <c r="B5485" s="324">
        <v>494903</v>
      </c>
      <c r="C5485" s="326" t="s">
        <v>5706</v>
      </c>
      <c r="D5485" s="326" t="s">
        <v>5705</v>
      </c>
      <c r="E5485" s="325">
        <v>28202</v>
      </c>
      <c r="F5485" s="325">
        <v>28946</v>
      </c>
      <c r="H5485" s="324" t="s">
        <v>5704</v>
      </c>
    </row>
    <row r="5486" spans="1:8" ht="14.45" customHeight="1" x14ac:dyDescent="0.2">
      <c r="A5486" s="324">
        <v>5116</v>
      </c>
      <c r="B5486" s="324">
        <v>511601</v>
      </c>
      <c r="C5486" s="326" t="s">
        <v>5909</v>
      </c>
      <c r="D5486" s="326" t="s">
        <v>3893</v>
      </c>
      <c r="E5486" s="325">
        <v>28191</v>
      </c>
      <c r="F5486" s="325">
        <v>28270</v>
      </c>
      <c r="H5486" s="324" t="s">
        <v>5908</v>
      </c>
    </row>
    <row r="5487" spans="1:8" ht="14.45" customHeight="1" x14ac:dyDescent="0.2">
      <c r="A5487" s="324">
        <v>4060</v>
      </c>
      <c r="B5487" s="324">
        <v>406002</v>
      </c>
      <c r="C5487" s="326" t="s">
        <v>4796</v>
      </c>
      <c r="D5487" s="326" t="s">
        <v>5907</v>
      </c>
      <c r="E5487" s="325">
        <v>28185</v>
      </c>
      <c r="F5487" s="325">
        <v>28307</v>
      </c>
      <c r="H5487" s="324" t="s">
        <v>5906</v>
      </c>
    </row>
    <row r="5488" spans="1:8" ht="14.45" customHeight="1" x14ac:dyDescent="0.2">
      <c r="A5488" s="324">
        <v>5002</v>
      </c>
      <c r="B5488" s="324">
        <v>500202</v>
      </c>
      <c r="C5488" s="326" t="s">
        <v>5905</v>
      </c>
      <c r="D5488" s="326" t="s">
        <v>5904</v>
      </c>
      <c r="E5488" s="325">
        <v>28185</v>
      </c>
      <c r="F5488" s="325">
        <v>33298</v>
      </c>
      <c r="H5488" s="324" t="s">
        <v>5903</v>
      </c>
    </row>
    <row r="5489" spans="1:8" ht="14.45" customHeight="1" x14ac:dyDescent="0.2">
      <c r="A5489" s="324">
        <v>4613</v>
      </c>
      <c r="B5489" s="324">
        <v>461302</v>
      </c>
      <c r="C5489" s="326" t="s">
        <v>5902</v>
      </c>
      <c r="D5489" s="326" t="s">
        <v>3797</v>
      </c>
      <c r="E5489" s="325">
        <v>28163</v>
      </c>
      <c r="F5489" s="325">
        <v>37256</v>
      </c>
      <c r="H5489" s="324" t="s">
        <v>4073</v>
      </c>
    </row>
    <row r="5490" spans="1:8" ht="14.45" customHeight="1" x14ac:dyDescent="0.2">
      <c r="A5490" s="324">
        <v>4246</v>
      </c>
      <c r="B5490" s="324">
        <v>424602</v>
      </c>
      <c r="C5490" s="326" t="s">
        <v>5204</v>
      </c>
      <c r="D5490" s="326" t="s">
        <v>5728</v>
      </c>
      <c r="E5490" s="325">
        <v>28157</v>
      </c>
      <c r="F5490" s="325">
        <v>28216</v>
      </c>
      <c r="H5490" s="324" t="s">
        <v>5727</v>
      </c>
    </row>
    <row r="5491" spans="1:8" ht="14.45" customHeight="1" x14ac:dyDescent="0.2">
      <c r="A5491" s="324">
        <v>4426</v>
      </c>
      <c r="B5491" s="324">
        <v>442604</v>
      </c>
      <c r="C5491" s="326" t="s">
        <v>5821</v>
      </c>
      <c r="D5491" s="326" t="s">
        <v>5820</v>
      </c>
      <c r="E5491" s="325">
        <v>28157</v>
      </c>
      <c r="F5491" s="325">
        <v>29221</v>
      </c>
      <c r="H5491" s="324" t="s">
        <v>5819</v>
      </c>
    </row>
    <row r="5492" spans="1:8" ht="14.45" customHeight="1" x14ac:dyDescent="0.2">
      <c r="A5492" s="324">
        <v>4510</v>
      </c>
      <c r="B5492" s="324">
        <v>451003</v>
      </c>
      <c r="C5492" s="326" t="s">
        <v>5901</v>
      </c>
      <c r="D5492" s="326" t="s">
        <v>3876</v>
      </c>
      <c r="E5492" s="325">
        <v>28157</v>
      </c>
      <c r="F5492" s="325">
        <v>30777</v>
      </c>
      <c r="H5492" s="324" t="s">
        <v>5900</v>
      </c>
    </row>
    <row r="5493" spans="1:8" ht="14.45" customHeight="1" x14ac:dyDescent="0.2">
      <c r="A5493" s="324">
        <v>5049</v>
      </c>
      <c r="B5493" s="324">
        <v>504902</v>
      </c>
      <c r="C5493" s="326" t="s">
        <v>5476</v>
      </c>
      <c r="D5493" s="326" t="s">
        <v>3969</v>
      </c>
      <c r="E5493" s="325">
        <v>28157</v>
      </c>
      <c r="F5493" s="325">
        <v>28215</v>
      </c>
      <c r="H5493" s="324" t="s">
        <v>5899</v>
      </c>
    </row>
    <row r="5494" spans="1:8" ht="14.45" customHeight="1" x14ac:dyDescent="0.2">
      <c r="A5494" s="324">
        <v>5073</v>
      </c>
      <c r="B5494" s="324">
        <v>507303</v>
      </c>
      <c r="C5494" s="326" t="s">
        <v>5898</v>
      </c>
      <c r="D5494" s="326" t="s">
        <v>3797</v>
      </c>
      <c r="E5494" s="325">
        <v>28157</v>
      </c>
      <c r="F5494" s="325">
        <v>30103</v>
      </c>
      <c r="H5494" s="324" t="s">
        <v>5897</v>
      </c>
    </row>
    <row r="5495" spans="1:8" ht="14.45" customHeight="1" x14ac:dyDescent="0.2">
      <c r="A5495" s="324">
        <v>5110</v>
      </c>
      <c r="B5495" s="324">
        <v>511001</v>
      </c>
      <c r="C5495" s="326" t="s">
        <v>5896</v>
      </c>
      <c r="D5495" s="326" t="s">
        <v>5895</v>
      </c>
      <c r="E5495" s="325">
        <v>28156</v>
      </c>
      <c r="F5495" s="325">
        <v>109574</v>
      </c>
      <c r="G5495" s="324">
        <v>1558491506</v>
      </c>
      <c r="H5495" s="324" t="s">
        <v>3333</v>
      </c>
    </row>
    <row r="5496" spans="1:8" ht="14.45" customHeight="1" x14ac:dyDescent="0.2">
      <c r="A5496" s="324">
        <v>5102</v>
      </c>
      <c r="B5496" s="324">
        <v>510201</v>
      </c>
      <c r="C5496" s="326" t="s">
        <v>4159</v>
      </c>
      <c r="D5496" s="326" t="s">
        <v>5136</v>
      </c>
      <c r="E5496" s="325">
        <v>28138</v>
      </c>
      <c r="F5496" s="325">
        <v>29068</v>
      </c>
      <c r="H5496" s="324" t="s">
        <v>5894</v>
      </c>
    </row>
    <row r="5497" spans="1:8" ht="14.45" customHeight="1" x14ac:dyDescent="0.2">
      <c r="A5497" s="324">
        <v>4175</v>
      </c>
      <c r="B5497" s="324">
        <v>417503</v>
      </c>
      <c r="C5497" s="326" t="s">
        <v>4698</v>
      </c>
      <c r="D5497" s="326" t="s">
        <v>5366</v>
      </c>
      <c r="E5497" s="325">
        <v>28126</v>
      </c>
      <c r="F5497" s="325">
        <v>31138</v>
      </c>
      <c r="H5497" s="324" t="s">
        <v>5893</v>
      </c>
    </row>
    <row r="5498" spans="1:8" ht="14.45" customHeight="1" x14ac:dyDescent="0.2">
      <c r="A5498" s="324">
        <v>4300</v>
      </c>
      <c r="B5498" s="324">
        <v>430002</v>
      </c>
      <c r="C5498" s="326" t="s">
        <v>4551</v>
      </c>
      <c r="D5498" s="326" t="s">
        <v>5889</v>
      </c>
      <c r="E5498" s="325">
        <v>28126</v>
      </c>
      <c r="F5498" s="325">
        <v>29952</v>
      </c>
      <c r="H5498" s="324" t="s">
        <v>5892</v>
      </c>
    </row>
    <row r="5499" spans="1:8" ht="14.45" customHeight="1" x14ac:dyDescent="0.2">
      <c r="A5499" s="324">
        <v>4303</v>
      </c>
      <c r="B5499" s="324">
        <v>430303</v>
      </c>
      <c r="C5499" s="326" t="s">
        <v>4213</v>
      </c>
      <c r="D5499" s="326" t="s">
        <v>5883</v>
      </c>
      <c r="E5499" s="325">
        <v>28126</v>
      </c>
      <c r="F5499" s="325">
        <v>28703</v>
      </c>
      <c r="H5499" s="324" t="s">
        <v>5882</v>
      </c>
    </row>
    <row r="5500" spans="1:8" ht="14.45" customHeight="1" x14ac:dyDescent="0.2">
      <c r="A5500" s="324">
        <v>4441</v>
      </c>
      <c r="B5500" s="324">
        <v>444102</v>
      </c>
      <c r="C5500" s="326" t="s">
        <v>4373</v>
      </c>
      <c r="D5500" s="326" t="s">
        <v>3762</v>
      </c>
      <c r="E5500" s="325">
        <v>28126</v>
      </c>
      <c r="F5500" s="325">
        <v>28672</v>
      </c>
      <c r="H5500" s="324" t="s">
        <v>5891</v>
      </c>
    </row>
    <row r="5501" spans="1:8" ht="14.45" customHeight="1" x14ac:dyDescent="0.2">
      <c r="A5501" s="324">
        <v>4450</v>
      </c>
      <c r="B5501" s="324">
        <v>445003</v>
      </c>
      <c r="C5501" s="326" t="s">
        <v>5043</v>
      </c>
      <c r="D5501" s="326" t="s">
        <v>5366</v>
      </c>
      <c r="E5501" s="325">
        <v>28126</v>
      </c>
      <c r="F5501" s="325">
        <v>31138</v>
      </c>
      <c r="H5501" s="324" t="s">
        <v>5890</v>
      </c>
    </row>
    <row r="5502" spans="1:8" ht="14.45" customHeight="1" x14ac:dyDescent="0.2">
      <c r="A5502" s="324">
        <v>4551</v>
      </c>
      <c r="B5502" s="324">
        <v>455102</v>
      </c>
      <c r="C5502" s="326" t="s">
        <v>4192</v>
      </c>
      <c r="D5502" s="326" t="s">
        <v>5889</v>
      </c>
      <c r="E5502" s="325">
        <v>28126</v>
      </c>
      <c r="F5502" s="325">
        <v>29952</v>
      </c>
      <c r="H5502" s="324" t="s">
        <v>5888</v>
      </c>
    </row>
    <row r="5503" spans="1:8" ht="14.45" customHeight="1" x14ac:dyDescent="0.2">
      <c r="A5503" s="324">
        <v>4607</v>
      </c>
      <c r="B5503" s="324">
        <v>460703</v>
      </c>
      <c r="C5503" s="326" t="s">
        <v>4132</v>
      </c>
      <c r="D5503" s="326" t="s">
        <v>5887</v>
      </c>
      <c r="E5503" s="325">
        <v>28126</v>
      </c>
      <c r="F5503" s="325">
        <v>40577</v>
      </c>
      <c r="G5503" s="324">
        <v>1376524850</v>
      </c>
      <c r="H5503" s="324" t="s">
        <v>5886</v>
      </c>
    </row>
    <row r="5504" spans="1:8" ht="14.45" customHeight="1" x14ac:dyDescent="0.2">
      <c r="A5504" s="324">
        <v>4614</v>
      </c>
      <c r="B5504" s="324">
        <v>461402</v>
      </c>
      <c r="C5504" s="326" t="s">
        <v>4121</v>
      </c>
      <c r="D5504" s="326" t="s">
        <v>5885</v>
      </c>
      <c r="E5504" s="325">
        <v>28126</v>
      </c>
      <c r="F5504" s="325">
        <v>28672</v>
      </c>
      <c r="H5504" s="324" t="s">
        <v>5884</v>
      </c>
    </row>
    <row r="5505" spans="1:8" ht="14.45" customHeight="1" x14ac:dyDescent="0.2">
      <c r="A5505" s="324">
        <v>4638</v>
      </c>
      <c r="B5505" s="324">
        <v>463802</v>
      </c>
      <c r="C5505" s="326" t="s">
        <v>4213</v>
      </c>
      <c r="D5505" s="326" t="s">
        <v>5883</v>
      </c>
      <c r="E5505" s="325">
        <v>28126</v>
      </c>
      <c r="F5505" s="325">
        <v>28703</v>
      </c>
      <c r="H5505" s="324" t="s">
        <v>5882</v>
      </c>
    </row>
    <row r="5506" spans="1:8" ht="14.45" customHeight="1" x14ac:dyDescent="0.2">
      <c r="A5506" s="324">
        <v>4656</v>
      </c>
      <c r="B5506" s="324">
        <v>465602</v>
      </c>
      <c r="C5506" s="326" t="s">
        <v>4064</v>
      </c>
      <c r="D5506" s="326" t="s">
        <v>3928</v>
      </c>
      <c r="E5506" s="325">
        <v>28126</v>
      </c>
      <c r="F5506" s="325">
        <v>28672</v>
      </c>
      <c r="H5506" s="324" t="s">
        <v>5829</v>
      </c>
    </row>
    <row r="5507" spans="1:8" ht="14.45" customHeight="1" x14ac:dyDescent="0.2">
      <c r="A5507" s="324">
        <v>4658</v>
      </c>
      <c r="B5507" s="324">
        <v>465802</v>
      </c>
      <c r="C5507" s="326" t="s">
        <v>4979</v>
      </c>
      <c r="D5507" s="326" t="s">
        <v>3928</v>
      </c>
      <c r="E5507" s="325">
        <v>28126</v>
      </c>
      <c r="F5507" s="325">
        <v>28672</v>
      </c>
      <c r="H5507" s="324" t="s">
        <v>5881</v>
      </c>
    </row>
    <row r="5508" spans="1:8" ht="14.45" customHeight="1" x14ac:dyDescent="0.2">
      <c r="A5508" s="324">
        <v>4705</v>
      </c>
      <c r="B5508" s="324">
        <v>470502</v>
      </c>
      <c r="C5508" s="326" t="s">
        <v>4031</v>
      </c>
      <c r="D5508" s="326" t="s">
        <v>3928</v>
      </c>
      <c r="E5508" s="325">
        <v>28126</v>
      </c>
      <c r="F5508" s="325">
        <v>28672</v>
      </c>
      <c r="H5508" s="324" t="s">
        <v>5880</v>
      </c>
    </row>
    <row r="5509" spans="1:8" ht="14.45" customHeight="1" x14ac:dyDescent="0.2">
      <c r="A5509" s="324">
        <v>5006</v>
      </c>
      <c r="B5509" s="324">
        <v>500602</v>
      </c>
      <c r="C5509" s="326" t="s">
        <v>5879</v>
      </c>
      <c r="D5509" s="326" t="s">
        <v>5320</v>
      </c>
      <c r="E5509" s="325">
        <v>28108</v>
      </c>
      <c r="F5509" s="325">
        <v>29860</v>
      </c>
      <c r="H5509" s="324" t="s">
        <v>5878</v>
      </c>
    </row>
    <row r="5510" spans="1:8" ht="14.45" customHeight="1" x14ac:dyDescent="0.2">
      <c r="A5510" s="324">
        <v>4140</v>
      </c>
      <c r="B5510" s="324">
        <v>414002</v>
      </c>
      <c r="C5510" s="326" t="s">
        <v>5877</v>
      </c>
      <c r="D5510" s="326" t="s">
        <v>3935</v>
      </c>
      <c r="E5510" s="325">
        <v>28095</v>
      </c>
      <c r="F5510" s="325">
        <v>32356</v>
      </c>
      <c r="H5510" s="324" t="s">
        <v>4733</v>
      </c>
    </row>
    <row r="5511" spans="1:8" ht="14.45" customHeight="1" x14ac:dyDescent="0.2">
      <c r="A5511" s="324">
        <v>4339</v>
      </c>
      <c r="B5511" s="324">
        <v>433903</v>
      </c>
      <c r="C5511" s="326" t="s">
        <v>3945</v>
      </c>
      <c r="D5511" s="326" t="s">
        <v>5876</v>
      </c>
      <c r="E5511" s="325">
        <v>28095</v>
      </c>
      <c r="F5511" s="325">
        <v>28946</v>
      </c>
      <c r="H5511" s="324" t="s">
        <v>5875</v>
      </c>
    </row>
    <row r="5512" spans="1:8" ht="14.45" customHeight="1" x14ac:dyDescent="0.2">
      <c r="A5512" s="324">
        <v>4505</v>
      </c>
      <c r="B5512" s="324">
        <v>450502</v>
      </c>
      <c r="C5512" s="326" t="s">
        <v>3945</v>
      </c>
      <c r="D5512" s="326" t="s">
        <v>3935</v>
      </c>
      <c r="E5512" s="325">
        <v>28095</v>
      </c>
      <c r="F5512" s="325">
        <v>32356</v>
      </c>
      <c r="H5512" s="324" t="s">
        <v>4269</v>
      </c>
    </row>
    <row r="5513" spans="1:8" ht="14.45" customHeight="1" x14ac:dyDescent="0.2">
      <c r="A5513" s="324">
        <v>4783</v>
      </c>
      <c r="B5513" s="324">
        <v>478302</v>
      </c>
      <c r="C5513" s="326" t="s">
        <v>5874</v>
      </c>
      <c r="D5513" s="326" t="s">
        <v>5288</v>
      </c>
      <c r="E5513" s="325">
        <v>28095</v>
      </c>
      <c r="F5513" s="325">
        <v>32051</v>
      </c>
      <c r="H5513" s="324" t="s">
        <v>5873</v>
      </c>
    </row>
    <row r="5514" spans="1:8" ht="14.45" customHeight="1" x14ac:dyDescent="0.2">
      <c r="A5514" s="324">
        <v>4904</v>
      </c>
      <c r="B5514" s="324">
        <v>490402</v>
      </c>
      <c r="C5514" s="326" t="s">
        <v>3754</v>
      </c>
      <c r="D5514" s="326" t="s">
        <v>4947</v>
      </c>
      <c r="E5514" s="325">
        <v>28095</v>
      </c>
      <c r="F5514" s="325">
        <v>28216</v>
      </c>
      <c r="H5514" s="324" t="s">
        <v>4946</v>
      </c>
    </row>
    <row r="5515" spans="1:8" ht="14.45" customHeight="1" x14ac:dyDescent="0.2">
      <c r="A5515" s="324">
        <v>5079</v>
      </c>
      <c r="B5515" s="324">
        <v>507901</v>
      </c>
      <c r="C5515" s="326" t="s">
        <v>5872</v>
      </c>
      <c r="D5515" s="326" t="s">
        <v>5419</v>
      </c>
      <c r="E5515" s="325">
        <v>28095</v>
      </c>
      <c r="F5515" s="325">
        <v>30376</v>
      </c>
      <c r="H5515" s="324" t="s">
        <v>5871</v>
      </c>
    </row>
    <row r="5516" spans="1:8" ht="14.45" customHeight="1" x14ac:dyDescent="0.2">
      <c r="A5516" s="324">
        <v>5087</v>
      </c>
      <c r="B5516" s="324">
        <v>508701</v>
      </c>
      <c r="C5516" s="326" t="s">
        <v>5870</v>
      </c>
      <c r="D5516" s="326" t="s">
        <v>4394</v>
      </c>
      <c r="E5516" s="325">
        <v>28079</v>
      </c>
      <c r="F5516" s="325">
        <v>30895</v>
      </c>
      <c r="H5516" s="324" t="s">
        <v>5869</v>
      </c>
    </row>
    <row r="5517" spans="1:8" ht="14.45" customHeight="1" x14ac:dyDescent="0.2">
      <c r="A5517" s="324">
        <v>4046</v>
      </c>
      <c r="B5517" s="324">
        <v>404603</v>
      </c>
      <c r="C5517" s="326" t="s">
        <v>3813</v>
      </c>
      <c r="D5517" s="326" t="s">
        <v>5868</v>
      </c>
      <c r="E5517" s="325">
        <v>28065</v>
      </c>
      <c r="F5517" s="325">
        <v>28296</v>
      </c>
      <c r="H5517" s="324" t="s">
        <v>5867</v>
      </c>
    </row>
    <row r="5518" spans="1:8" ht="14.45" customHeight="1" x14ac:dyDescent="0.2">
      <c r="A5518" s="324">
        <v>4054</v>
      </c>
      <c r="B5518" s="324">
        <v>405402</v>
      </c>
      <c r="C5518" s="326" t="s">
        <v>5138</v>
      </c>
      <c r="E5518" s="325">
        <v>28065</v>
      </c>
      <c r="F5518" s="325">
        <v>29068</v>
      </c>
      <c r="H5518" s="324" t="s">
        <v>5866</v>
      </c>
    </row>
    <row r="5519" spans="1:8" ht="14.45" customHeight="1" x14ac:dyDescent="0.2">
      <c r="A5519" s="324">
        <v>4285</v>
      </c>
      <c r="B5519" s="324">
        <v>428502</v>
      </c>
      <c r="C5519" s="326" t="s">
        <v>5865</v>
      </c>
      <c r="D5519" s="326" t="s">
        <v>3893</v>
      </c>
      <c r="E5519" s="325">
        <v>28065</v>
      </c>
      <c r="F5519" s="325">
        <v>29342</v>
      </c>
      <c r="H5519" s="324" t="s">
        <v>5864</v>
      </c>
    </row>
    <row r="5520" spans="1:8" ht="14.45" customHeight="1" x14ac:dyDescent="0.2">
      <c r="A5520" s="324">
        <v>4347</v>
      </c>
      <c r="B5520" s="324">
        <v>434703</v>
      </c>
      <c r="C5520" s="326" t="s">
        <v>5863</v>
      </c>
      <c r="D5520" s="326" t="s">
        <v>5862</v>
      </c>
      <c r="E5520" s="325">
        <v>28065</v>
      </c>
      <c r="F5520" s="325">
        <v>28915</v>
      </c>
      <c r="H5520" s="324" t="s">
        <v>5861</v>
      </c>
    </row>
    <row r="5521" spans="1:8" ht="14.45" customHeight="1" x14ac:dyDescent="0.2">
      <c r="A5521" s="324">
        <v>4483</v>
      </c>
      <c r="B5521" s="324">
        <v>448302</v>
      </c>
      <c r="C5521" s="326" t="s">
        <v>4309</v>
      </c>
      <c r="E5521" s="325">
        <v>28065</v>
      </c>
      <c r="F5521" s="325">
        <v>29068</v>
      </c>
      <c r="H5521" s="324" t="s">
        <v>5860</v>
      </c>
    </row>
    <row r="5522" spans="1:8" ht="14.45" customHeight="1" x14ac:dyDescent="0.2">
      <c r="A5522" s="324">
        <v>4503</v>
      </c>
      <c r="B5522" s="324">
        <v>450302</v>
      </c>
      <c r="C5522" s="326" t="s">
        <v>4275</v>
      </c>
      <c r="D5522" s="326" t="s">
        <v>4807</v>
      </c>
      <c r="E5522" s="325">
        <v>28065</v>
      </c>
      <c r="F5522" s="325">
        <v>29068</v>
      </c>
      <c r="H5522" s="324" t="s">
        <v>5859</v>
      </c>
    </row>
    <row r="5523" spans="1:8" ht="14.45" customHeight="1" x14ac:dyDescent="0.2">
      <c r="A5523" s="324">
        <v>4580</v>
      </c>
      <c r="B5523" s="324">
        <v>458002</v>
      </c>
      <c r="C5523" s="326" t="s">
        <v>4906</v>
      </c>
      <c r="D5523" s="326" t="s">
        <v>3969</v>
      </c>
      <c r="E5523" s="325">
        <v>28065</v>
      </c>
      <c r="F5523" s="325">
        <v>30133</v>
      </c>
      <c r="H5523" s="324" t="s">
        <v>5858</v>
      </c>
    </row>
    <row r="5524" spans="1:8" ht="14.45" customHeight="1" x14ac:dyDescent="0.2">
      <c r="A5524" s="324">
        <v>5103</v>
      </c>
      <c r="B5524" s="324">
        <v>510301</v>
      </c>
      <c r="C5524" s="326" t="s">
        <v>5857</v>
      </c>
      <c r="D5524" s="326" t="s">
        <v>3794</v>
      </c>
      <c r="E5524" s="325">
        <v>28053</v>
      </c>
      <c r="F5524" s="325">
        <v>28734</v>
      </c>
      <c r="H5524" s="324" t="s">
        <v>3793</v>
      </c>
    </row>
    <row r="5525" spans="1:8" ht="14.45" customHeight="1" x14ac:dyDescent="0.2">
      <c r="A5525" s="324">
        <v>4591</v>
      </c>
      <c r="B5525" s="324">
        <v>459102</v>
      </c>
      <c r="C5525" s="326" t="s">
        <v>5856</v>
      </c>
      <c r="D5525" s="326" t="s">
        <v>3797</v>
      </c>
      <c r="E5525" s="325">
        <v>28048</v>
      </c>
      <c r="F5525" s="325">
        <v>35278</v>
      </c>
      <c r="H5525" s="324" t="s">
        <v>4073</v>
      </c>
    </row>
    <row r="5526" spans="1:8" ht="14.45" customHeight="1" x14ac:dyDescent="0.2">
      <c r="A5526" s="324">
        <v>4649</v>
      </c>
      <c r="B5526" s="324">
        <v>464902</v>
      </c>
      <c r="C5526" s="326" t="s">
        <v>5855</v>
      </c>
      <c r="D5526" s="326" t="s">
        <v>3876</v>
      </c>
      <c r="E5526" s="325">
        <v>28048</v>
      </c>
      <c r="F5526" s="325">
        <v>29891</v>
      </c>
      <c r="H5526" s="324" t="s">
        <v>5854</v>
      </c>
    </row>
    <row r="5527" spans="1:8" ht="14.45" customHeight="1" x14ac:dyDescent="0.2">
      <c r="A5527" s="324">
        <v>5029</v>
      </c>
      <c r="B5527" s="324">
        <v>502902</v>
      </c>
      <c r="C5527" s="326" t="s">
        <v>4076</v>
      </c>
      <c r="D5527" s="326" t="s">
        <v>3797</v>
      </c>
      <c r="E5527" s="325">
        <v>28048</v>
      </c>
      <c r="F5527" s="325">
        <v>32568</v>
      </c>
      <c r="H5527" s="324" t="s">
        <v>5573</v>
      </c>
    </row>
    <row r="5528" spans="1:8" ht="14.45" customHeight="1" x14ac:dyDescent="0.2">
      <c r="A5528" s="324">
        <v>5050</v>
      </c>
      <c r="B5528" s="324">
        <v>505002</v>
      </c>
      <c r="C5528" s="326" t="s">
        <v>5783</v>
      </c>
      <c r="D5528" s="326" t="s">
        <v>3797</v>
      </c>
      <c r="E5528" s="325">
        <v>28048</v>
      </c>
      <c r="F5528" s="325">
        <v>36769</v>
      </c>
      <c r="H5528" s="324" t="s">
        <v>4073</v>
      </c>
    </row>
    <row r="5529" spans="1:8" ht="14.45" customHeight="1" x14ac:dyDescent="0.2">
      <c r="A5529" s="324">
        <v>5101</v>
      </c>
      <c r="B5529" s="324">
        <v>510101</v>
      </c>
      <c r="C5529" s="326" t="s">
        <v>5853</v>
      </c>
      <c r="D5529" s="326" t="s">
        <v>3893</v>
      </c>
      <c r="E5529" s="325">
        <v>28048</v>
      </c>
      <c r="F5529" s="325">
        <v>30590</v>
      </c>
      <c r="H5529" s="324" t="s">
        <v>5852</v>
      </c>
    </row>
    <row r="5530" spans="1:8" ht="14.45" customHeight="1" x14ac:dyDescent="0.2">
      <c r="A5530" s="324">
        <v>5100</v>
      </c>
      <c r="B5530" s="324">
        <v>510001</v>
      </c>
      <c r="C5530" s="326" t="s">
        <v>5851</v>
      </c>
      <c r="D5530" s="326" t="s">
        <v>3797</v>
      </c>
      <c r="E5530" s="325">
        <v>28045</v>
      </c>
      <c r="F5530" s="325">
        <v>28246</v>
      </c>
      <c r="H5530" s="324" t="s">
        <v>4073</v>
      </c>
    </row>
    <row r="5531" spans="1:8" ht="14.45" customHeight="1" x14ac:dyDescent="0.2">
      <c r="A5531" s="324">
        <v>4230</v>
      </c>
      <c r="B5531" s="324">
        <v>423002</v>
      </c>
      <c r="C5531" s="326" t="s">
        <v>4646</v>
      </c>
      <c r="D5531" s="326" t="s">
        <v>3989</v>
      </c>
      <c r="E5531" s="325">
        <v>28034</v>
      </c>
      <c r="F5531" s="325">
        <v>35431</v>
      </c>
      <c r="H5531" s="324" t="s">
        <v>3988</v>
      </c>
    </row>
    <row r="5532" spans="1:8" ht="14.45" customHeight="1" x14ac:dyDescent="0.2">
      <c r="A5532" s="324">
        <v>4307</v>
      </c>
      <c r="B5532" s="324">
        <v>430702</v>
      </c>
      <c r="C5532" s="326" t="s">
        <v>4544</v>
      </c>
      <c r="D5532" s="326" t="s">
        <v>5850</v>
      </c>
      <c r="E5532" s="325">
        <v>28034</v>
      </c>
      <c r="F5532" s="325">
        <v>28399</v>
      </c>
      <c r="H5532" s="324" t="s">
        <v>5849</v>
      </c>
    </row>
    <row r="5533" spans="1:8" ht="14.45" customHeight="1" x14ac:dyDescent="0.2">
      <c r="A5533" s="324">
        <v>4562</v>
      </c>
      <c r="B5533" s="324">
        <v>456203</v>
      </c>
      <c r="C5533" s="326" t="s">
        <v>5848</v>
      </c>
      <c r="D5533" s="326" t="s">
        <v>4969</v>
      </c>
      <c r="E5533" s="325">
        <v>28034</v>
      </c>
      <c r="F5533" s="325">
        <v>30103</v>
      </c>
      <c r="H5533" s="324" t="s">
        <v>5847</v>
      </c>
    </row>
    <row r="5534" spans="1:8" ht="14.45" customHeight="1" x14ac:dyDescent="0.2">
      <c r="A5534" s="324">
        <v>4600</v>
      </c>
      <c r="B5534" s="324">
        <v>460002</v>
      </c>
      <c r="C5534" s="326" t="s">
        <v>5846</v>
      </c>
      <c r="D5534" s="326" t="s">
        <v>4142</v>
      </c>
      <c r="E5534" s="325">
        <v>28034</v>
      </c>
      <c r="F5534" s="325">
        <v>28550</v>
      </c>
      <c r="H5534" s="324" t="s">
        <v>4141</v>
      </c>
    </row>
    <row r="5535" spans="1:8" ht="14.45" customHeight="1" x14ac:dyDescent="0.2">
      <c r="A5535" s="324">
        <v>4240</v>
      </c>
      <c r="B5535" s="324">
        <v>424002</v>
      </c>
      <c r="C5535" s="326" t="s">
        <v>5845</v>
      </c>
      <c r="D5535" s="326" t="s">
        <v>5844</v>
      </c>
      <c r="E5535" s="325">
        <v>28033</v>
      </c>
      <c r="F5535" s="325">
        <v>28466</v>
      </c>
      <c r="H5535" s="324" t="s">
        <v>5843</v>
      </c>
    </row>
    <row r="5536" spans="1:8" ht="14.45" customHeight="1" x14ac:dyDescent="0.2">
      <c r="A5536" s="324">
        <v>4917</v>
      </c>
      <c r="B5536" s="324">
        <v>491703</v>
      </c>
      <c r="C5536" s="326" t="s">
        <v>5842</v>
      </c>
      <c r="D5536" s="326" t="s">
        <v>5422</v>
      </c>
      <c r="E5536" s="325">
        <v>28019</v>
      </c>
      <c r="F5536" s="325">
        <v>28720</v>
      </c>
      <c r="H5536" s="324" t="s">
        <v>5421</v>
      </c>
    </row>
    <row r="5537" spans="1:8" ht="14.45" customHeight="1" x14ac:dyDescent="0.2">
      <c r="A5537" s="324">
        <v>4084</v>
      </c>
      <c r="B5537" s="324">
        <v>408402</v>
      </c>
      <c r="C5537" s="326" t="s">
        <v>5841</v>
      </c>
      <c r="D5537" s="326" t="s">
        <v>4768</v>
      </c>
      <c r="E5537" s="325">
        <v>28018</v>
      </c>
      <c r="F5537" s="325">
        <v>109574</v>
      </c>
      <c r="G5537" s="324">
        <v>1932273703</v>
      </c>
      <c r="H5537" s="324" t="s">
        <v>4767</v>
      </c>
    </row>
    <row r="5538" spans="1:8" ht="14.45" customHeight="1" x14ac:dyDescent="0.2">
      <c r="A5538" s="324">
        <v>4090</v>
      </c>
      <c r="B5538" s="324">
        <v>409002</v>
      </c>
      <c r="C5538" s="326" t="s">
        <v>4769</v>
      </c>
      <c r="D5538" s="326" t="s">
        <v>4768</v>
      </c>
      <c r="E5538" s="325">
        <v>28018</v>
      </c>
      <c r="F5538" s="325">
        <v>109574</v>
      </c>
      <c r="G5538" s="324">
        <v>1750441937</v>
      </c>
      <c r="H5538" s="324" t="s">
        <v>5840</v>
      </c>
    </row>
    <row r="5539" spans="1:8" ht="14.45" customHeight="1" x14ac:dyDescent="0.2">
      <c r="A5539" s="324">
        <v>4009</v>
      </c>
      <c r="B5539" s="324">
        <v>400902</v>
      </c>
      <c r="C5539" s="326" t="s">
        <v>4845</v>
      </c>
      <c r="D5539" s="326" t="s">
        <v>3867</v>
      </c>
      <c r="E5539" s="325">
        <v>28004</v>
      </c>
      <c r="F5539" s="325">
        <v>29618</v>
      </c>
      <c r="H5539" s="324" t="s">
        <v>5839</v>
      </c>
    </row>
    <row r="5540" spans="1:8" ht="14.45" customHeight="1" x14ac:dyDescent="0.2">
      <c r="A5540" s="324">
        <v>4098</v>
      </c>
      <c r="B5540" s="324">
        <v>409805</v>
      </c>
      <c r="C5540" s="326" t="s">
        <v>4764</v>
      </c>
      <c r="D5540" s="326" t="s">
        <v>3928</v>
      </c>
      <c r="E5540" s="325">
        <v>28004</v>
      </c>
      <c r="F5540" s="325">
        <v>28672</v>
      </c>
      <c r="H5540" s="324" t="s">
        <v>5829</v>
      </c>
    </row>
    <row r="5541" spans="1:8" ht="14.45" customHeight="1" x14ac:dyDescent="0.2">
      <c r="A5541" s="324">
        <v>4223</v>
      </c>
      <c r="B5541" s="324">
        <v>422305</v>
      </c>
      <c r="C5541" s="326" t="s">
        <v>5838</v>
      </c>
      <c r="D5541" s="326" t="s">
        <v>5837</v>
      </c>
      <c r="E5541" s="325">
        <v>28004</v>
      </c>
      <c r="F5541" s="325">
        <v>28369</v>
      </c>
      <c r="H5541" s="324" t="s">
        <v>5836</v>
      </c>
    </row>
    <row r="5542" spans="1:8" ht="14.45" customHeight="1" x14ac:dyDescent="0.2">
      <c r="A5542" s="324">
        <v>4297</v>
      </c>
      <c r="B5542" s="324">
        <v>429702</v>
      </c>
      <c r="C5542" s="326" t="s">
        <v>5835</v>
      </c>
      <c r="D5542" s="326" t="s">
        <v>5794</v>
      </c>
      <c r="E5542" s="325">
        <v>28004</v>
      </c>
      <c r="F5542" s="325">
        <v>31017</v>
      </c>
      <c r="H5542" s="324" t="s">
        <v>5834</v>
      </c>
    </row>
    <row r="5543" spans="1:8" ht="14.45" customHeight="1" x14ac:dyDescent="0.2">
      <c r="A5543" s="324">
        <v>4335</v>
      </c>
      <c r="B5543" s="324">
        <v>433503</v>
      </c>
      <c r="C5543" s="326" t="s">
        <v>5721</v>
      </c>
      <c r="D5543" s="326" t="s">
        <v>3928</v>
      </c>
      <c r="E5543" s="325">
        <v>28004</v>
      </c>
      <c r="F5543" s="325">
        <v>28887</v>
      </c>
      <c r="H5543" s="324" t="s">
        <v>5829</v>
      </c>
    </row>
    <row r="5544" spans="1:8" ht="14.45" customHeight="1" x14ac:dyDescent="0.2">
      <c r="A5544" s="324">
        <v>4365</v>
      </c>
      <c r="B5544" s="324">
        <v>436502</v>
      </c>
      <c r="C5544" s="326" t="s">
        <v>4213</v>
      </c>
      <c r="D5544" s="326" t="s">
        <v>4081</v>
      </c>
      <c r="E5544" s="325">
        <v>28004</v>
      </c>
      <c r="F5544" s="325">
        <v>28460</v>
      </c>
      <c r="H5544" s="324" t="s">
        <v>5833</v>
      </c>
    </row>
    <row r="5545" spans="1:8" ht="14.45" customHeight="1" x14ac:dyDescent="0.2">
      <c r="A5545" s="324">
        <v>4466</v>
      </c>
      <c r="B5545" s="324">
        <v>446602</v>
      </c>
      <c r="C5545" s="326" t="s">
        <v>3763</v>
      </c>
      <c r="D5545" s="326" t="s">
        <v>3928</v>
      </c>
      <c r="E5545" s="325">
        <v>28004</v>
      </c>
      <c r="F5545" s="325">
        <v>28672</v>
      </c>
      <c r="H5545" s="324" t="s">
        <v>5832</v>
      </c>
    </row>
    <row r="5546" spans="1:8" ht="14.45" customHeight="1" x14ac:dyDescent="0.2">
      <c r="A5546" s="324">
        <v>4584</v>
      </c>
      <c r="B5546" s="324">
        <v>458403</v>
      </c>
      <c r="C5546" s="326" t="s">
        <v>5711</v>
      </c>
      <c r="D5546" s="326" t="s">
        <v>3753</v>
      </c>
      <c r="E5546" s="325">
        <v>28004</v>
      </c>
      <c r="F5546" s="325">
        <v>28216</v>
      </c>
      <c r="H5546" s="324" t="s">
        <v>3752</v>
      </c>
    </row>
    <row r="5547" spans="1:8" ht="14.45" customHeight="1" x14ac:dyDescent="0.2">
      <c r="A5547" s="324">
        <v>4652</v>
      </c>
      <c r="B5547" s="324">
        <v>465202</v>
      </c>
      <c r="C5547" s="326" t="s">
        <v>4070</v>
      </c>
      <c r="D5547" s="326" t="s">
        <v>3928</v>
      </c>
      <c r="E5547" s="325">
        <v>28004</v>
      </c>
      <c r="F5547" s="325">
        <v>28672</v>
      </c>
      <c r="H5547" s="324" t="s">
        <v>5829</v>
      </c>
    </row>
    <row r="5548" spans="1:8" ht="14.45" customHeight="1" x14ac:dyDescent="0.2">
      <c r="A5548" s="324">
        <v>4728</v>
      </c>
      <c r="B5548" s="324">
        <v>472802</v>
      </c>
      <c r="C5548" s="326" t="s">
        <v>5831</v>
      </c>
      <c r="D5548" s="326" t="s">
        <v>3797</v>
      </c>
      <c r="E5548" s="325">
        <v>28004</v>
      </c>
      <c r="F5548" s="325">
        <v>32143</v>
      </c>
      <c r="H5548" s="324" t="s">
        <v>4073</v>
      </c>
    </row>
    <row r="5549" spans="1:8" ht="14.45" customHeight="1" x14ac:dyDescent="0.2">
      <c r="A5549" s="324">
        <v>4753</v>
      </c>
      <c r="B5549" s="324">
        <v>475302</v>
      </c>
      <c r="C5549" s="326" t="s">
        <v>5830</v>
      </c>
      <c r="D5549" s="326" t="s">
        <v>3928</v>
      </c>
      <c r="E5549" s="325">
        <v>28004</v>
      </c>
      <c r="F5549" s="325">
        <v>28672</v>
      </c>
      <c r="H5549" s="324" t="s">
        <v>5829</v>
      </c>
    </row>
    <row r="5550" spans="1:8" ht="14.45" customHeight="1" x14ac:dyDescent="0.2">
      <c r="A5550" s="324">
        <v>4890</v>
      </c>
      <c r="B5550" s="324">
        <v>489002</v>
      </c>
      <c r="C5550" s="326" t="s">
        <v>5467</v>
      </c>
      <c r="D5550" s="326" t="s">
        <v>3928</v>
      </c>
      <c r="E5550" s="325">
        <v>28004</v>
      </c>
      <c r="F5550" s="325">
        <v>28672</v>
      </c>
      <c r="H5550" s="324" t="s">
        <v>5828</v>
      </c>
    </row>
    <row r="5551" spans="1:8" ht="14.45" customHeight="1" x14ac:dyDescent="0.2">
      <c r="A5551" s="324">
        <v>5023</v>
      </c>
      <c r="B5551" s="324">
        <v>502302</v>
      </c>
      <c r="C5551" s="326" t="s">
        <v>5401</v>
      </c>
      <c r="D5551" s="326" t="s">
        <v>4700</v>
      </c>
      <c r="E5551" s="325">
        <v>28004</v>
      </c>
      <c r="F5551" s="325">
        <v>31503</v>
      </c>
      <c r="H5551" s="324" t="s">
        <v>5827</v>
      </c>
    </row>
    <row r="5552" spans="1:8" ht="14.45" customHeight="1" x14ac:dyDescent="0.2">
      <c r="A5552" s="324">
        <v>5096</v>
      </c>
      <c r="B5552" s="324">
        <v>509601</v>
      </c>
      <c r="C5552" s="326" t="s">
        <v>5826</v>
      </c>
      <c r="D5552" s="326" t="s">
        <v>5826</v>
      </c>
      <c r="E5552" s="325">
        <v>28002</v>
      </c>
      <c r="F5552" s="325">
        <v>40421</v>
      </c>
      <c r="G5552" s="324">
        <v>1508973280</v>
      </c>
      <c r="H5552" s="324" t="s">
        <v>5825</v>
      </c>
    </row>
    <row r="5553" spans="1:8" ht="14.45" customHeight="1" x14ac:dyDescent="0.2">
      <c r="A5553" s="324">
        <v>4769</v>
      </c>
      <c r="B5553" s="324">
        <v>476901</v>
      </c>
      <c r="C5553" s="326" t="s">
        <v>3954</v>
      </c>
      <c r="D5553" s="326" t="s">
        <v>3953</v>
      </c>
      <c r="E5553" s="325">
        <v>27995</v>
      </c>
      <c r="F5553" s="325">
        <v>27995</v>
      </c>
      <c r="H5553" s="324" t="s">
        <v>3952</v>
      </c>
    </row>
    <row r="5554" spans="1:8" ht="14.45" customHeight="1" x14ac:dyDescent="0.2">
      <c r="A5554" s="324">
        <v>5095</v>
      </c>
      <c r="B5554" s="324">
        <v>509501</v>
      </c>
      <c r="C5554" s="326" t="s">
        <v>5824</v>
      </c>
      <c r="D5554" s="326" t="s">
        <v>5823</v>
      </c>
      <c r="E5554" s="325">
        <v>27990</v>
      </c>
      <c r="F5554" s="325">
        <v>42459</v>
      </c>
      <c r="G5554" s="324">
        <v>1912982083</v>
      </c>
      <c r="H5554" s="324" t="s">
        <v>5822</v>
      </c>
    </row>
    <row r="5555" spans="1:8" ht="14.45" customHeight="1" x14ac:dyDescent="0.2">
      <c r="A5555" s="324">
        <v>4426</v>
      </c>
      <c r="B5555" s="324">
        <v>442604</v>
      </c>
      <c r="C5555" s="326" t="s">
        <v>5821</v>
      </c>
      <c r="D5555" s="326" t="s">
        <v>5820</v>
      </c>
      <c r="E5555" s="325">
        <v>27973</v>
      </c>
      <c r="F5555" s="325">
        <v>29221</v>
      </c>
      <c r="H5555" s="324" t="s">
        <v>5819</v>
      </c>
    </row>
    <row r="5556" spans="1:8" ht="14.45" customHeight="1" x14ac:dyDescent="0.2">
      <c r="A5556" s="324">
        <v>4490</v>
      </c>
      <c r="B5556" s="324">
        <v>449003</v>
      </c>
      <c r="C5556" s="326" t="s">
        <v>4299</v>
      </c>
      <c r="D5556" s="326" t="s">
        <v>3867</v>
      </c>
      <c r="E5556" s="325">
        <v>27973</v>
      </c>
      <c r="F5556" s="325">
        <v>28734</v>
      </c>
      <c r="H5556" s="324" t="s">
        <v>3866</v>
      </c>
    </row>
    <row r="5557" spans="1:8" ht="14.45" customHeight="1" x14ac:dyDescent="0.2">
      <c r="A5557" s="324">
        <v>4562</v>
      </c>
      <c r="B5557" s="324">
        <v>456202</v>
      </c>
      <c r="C5557" s="326" t="s">
        <v>5818</v>
      </c>
      <c r="D5557" s="326" t="s">
        <v>4969</v>
      </c>
      <c r="E5557" s="325">
        <v>27973</v>
      </c>
      <c r="F5557" s="325">
        <v>28034</v>
      </c>
      <c r="H5557" s="324" t="s">
        <v>4968</v>
      </c>
    </row>
    <row r="5558" spans="1:8" ht="14.45" customHeight="1" x14ac:dyDescent="0.2">
      <c r="A5558" s="324">
        <v>4819</v>
      </c>
      <c r="B5558" s="324">
        <v>481902</v>
      </c>
      <c r="C5558" s="326" t="s">
        <v>5817</v>
      </c>
      <c r="D5558" s="326" t="s">
        <v>5816</v>
      </c>
      <c r="E5558" s="325">
        <v>27973</v>
      </c>
      <c r="F5558" s="325">
        <v>30754</v>
      </c>
      <c r="H5558" s="324" t="s">
        <v>5815</v>
      </c>
    </row>
    <row r="5559" spans="1:8" ht="14.45" customHeight="1" x14ac:dyDescent="0.2">
      <c r="A5559" s="324">
        <v>4987</v>
      </c>
      <c r="B5559" s="324">
        <v>498703</v>
      </c>
      <c r="C5559" s="326" t="s">
        <v>5814</v>
      </c>
      <c r="D5559" s="326" t="s">
        <v>3794</v>
      </c>
      <c r="E5559" s="325">
        <v>27973</v>
      </c>
      <c r="F5559" s="325">
        <v>28581</v>
      </c>
      <c r="H5559" s="324" t="s">
        <v>3793</v>
      </c>
    </row>
    <row r="5560" spans="1:8" ht="14.45" customHeight="1" x14ac:dyDescent="0.2">
      <c r="A5560" s="324">
        <v>5073</v>
      </c>
      <c r="B5560" s="324">
        <v>507302</v>
      </c>
      <c r="C5560" s="326" t="s">
        <v>5579</v>
      </c>
      <c r="D5560" s="326" t="s">
        <v>5813</v>
      </c>
      <c r="E5560" s="325">
        <v>27973</v>
      </c>
      <c r="F5560" s="325">
        <v>28157</v>
      </c>
      <c r="H5560" s="324" t="s">
        <v>5812</v>
      </c>
    </row>
    <row r="5561" spans="1:8" ht="14.45" customHeight="1" x14ac:dyDescent="0.2">
      <c r="A5561" s="324">
        <v>5082</v>
      </c>
      <c r="B5561" s="324">
        <v>508202</v>
      </c>
      <c r="C5561" s="326" t="s">
        <v>5696</v>
      </c>
      <c r="D5561" s="326" t="s">
        <v>5811</v>
      </c>
      <c r="E5561" s="325">
        <v>27973</v>
      </c>
      <c r="F5561" s="325">
        <v>31199</v>
      </c>
      <c r="H5561" s="324" t="s">
        <v>5810</v>
      </c>
    </row>
    <row r="5562" spans="1:8" ht="14.45" customHeight="1" x14ac:dyDescent="0.2">
      <c r="A5562" s="324">
        <v>5093</v>
      </c>
      <c r="B5562" s="324">
        <v>509301</v>
      </c>
      <c r="C5562" s="326" t="s">
        <v>5809</v>
      </c>
      <c r="D5562" s="326" t="s">
        <v>5808</v>
      </c>
      <c r="E5562" s="325">
        <v>27973</v>
      </c>
      <c r="F5562" s="325">
        <v>30379</v>
      </c>
      <c r="G5562" s="324">
        <v>1104810852</v>
      </c>
      <c r="H5562" s="324" t="s">
        <v>5807</v>
      </c>
    </row>
    <row r="5563" spans="1:8" ht="14.45" customHeight="1" x14ac:dyDescent="0.2">
      <c r="A5563" s="324">
        <v>5090</v>
      </c>
      <c r="B5563" s="324">
        <v>509001</v>
      </c>
      <c r="C5563" s="326" t="s">
        <v>5806</v>
      </c>
      <c r="D5563" s="326" t="s">
        <v>3900</v>
      </c>
      <c r="E5563" s="325">
        <v>27967</v>
      </c>
      <c r="F5563" s="325">
        <v>30407</v>
      </c>
      <c r="H5563" s="324" t="s">
        <v>5805</v>
      </c>
    </row>
    <row r="5564" spans="1:8" ht="14.45" customHeight="1" x14ac:dyDescent="0.2">
      <c r="A5564" s="324">
        <v>5092</v>
      </c>
      <c r="B5564" s="324">
        <v>509201</v>
      </c>
      <c r="C5564" s="326" t="s">
        <v>5804</v>
      </c>
      <c r="D5564" s="326" t="s">
        <v>5803</v>
      </c>
      <c r="E5564" s="325">
        <v>27949</v>
      </c>
      <c r="F5564" s="325">
        <v>28246</v>
      </c>
      <c r="H5564" s="324" t="s">
        <v>5802</v>
      </c>
    </row>
    <row r="5565" spans="1:8" ht="14.45" customHeight="1" x14ac:dyDescent="0.2">
      <c r="A5565" s="324">
        <v>4335</v>
      </c>
      <c r="B5565" s="324">
        <v>433502</v>
      </c>
      <c r="C5565" s="326" t="s">
        <v>5721</v>
      </c>
      <c r="E5565" s="325">
        <v>27942</v>
      </c>
      <c r="F5565" s="325">
        <v>27942</v>
      </c>
      <c r="H5565" s="324" t="s">
        <v>5720</v>
      </c>
    </row>
    <row r="5566" spans="1:8" ht="14.45" customHeight="1" x14ac:dyDescent="0.2">
      <c r="A5566" s="324">
        <v>4590</v>
      </c>
      <c r="B5566" s="324">
        <v>459003</v>
      </c>
      <c r="C5566" s="326" t="s">
        <v>4891</v>
      </c>
      <c r="D5566" s="326" t="s">
        <v>5801</v>
      </c>
      <c r="E5566" s="325">
        <v>27942</v>
      </c>
      <c r="F5566" s="325">
        <v>28216</v>
      </c>
      <c r="H5566" s="324" t="s">
        <v>5800</v>
      </c>
    </row>
    <row r="5567" spans="1:8" ht="14.45" customHeight="1" x14ac:dyDescent="0.2">
      <c r="A5567" s="324">
        <v>4852</v>
      </c>
      <c r="B5567" s="324">
        <v>485203</v>
      </c>
      <c r="C5567" s="326" t="s">
        <v>5799</v>
      </c>
      <c r="D5567" s="326" t="s">
        <v>3797</v>
      </c>
      <c r="E5567" s="325">
        <v>27942</v>
      </c>
      <c r="F5567" s="325">
        <v>30103</v>
      </c>
      <c r="H5567" s="324" t="s">
        <v>5798</v>
      </c>
    </row>
    <row r="5568" spans="1:8" ht="14.45" customHeight="1" x14ac:dyDescent="0.2">
      <c r="A5568" s="324">
        <v>4950</v>
      </c>
      <c r="B5568" s="324">
        <v>495002</v>
      </c>
      <c r="C5568" s="326" t="s">
        <v>5797</v>
      </c>
      <c r="E5568" s="325">
        <v>27942</v>
      </c>
      <c r="F5568" s="325">
        <v>30880</v>
      </c>
      <c r="H5568" s="324" t="s">
        <v>5796</v>
      </c>
    </row>
    <row r="5569" spans="1:8" ht="14.45" customHeight="1" x14ac:dyDescent="0.2">
      <c r="A5569" s="324">
        <v>5085</v>
      </c>
      <c r="B5569" s="324">
        <v>508501</v>
      </c>
      <c r="C5569" s="326" t="s">
        <v>5795</v>
      </c>
      <c r="D5569" s="326" t="s">
        <v>5794</v>
      </c>
      <c r="E5569" s="325">
        <v>27942</v>
      </c>
      <c r="F5569" s="325">
        <v>31017</v>
      </c>
      <c r="H5569" s="324" t="s">
        <v>5793</v>
      </c>
    </row>
    <row r="5570" spans="1:8" ht="14.45" customHeight="1" x14ac:dyDescent="0.2">
      <c r="A5570" s="324">
        <v>4321</v>
      </c>
      <c r="B5570" s="324">
        <v>432102</v>
      </c>
      <c r="C5570" s="326" t="s">
        <v>5792</v>
      </c>
      <c r="D5570" s="326" t="s">
        <v>5792</v>
      </c>
      <c r="E5570" s="325">
        <v>27940</v>
      </c>
      <c r="F5570" s="325">
        <v>30236</v>
      </c>
      <c r="H5570" s="324" t="s">
        <v>5791</v>
      </c>
    </row>
    <row r="5571" spans="1:8" ht="14.45" customHeight="1" x14ac:dyDescent="0.2">
      <c r="A5571" s="324">
        <v>4996</v>
      </c>
      <c r="B5571" s="324">
        <v>499603</v>
      </c>
      <c r="C5571" s="326" t="s">
        <v>5790</v>
      </c>
      <c r="D5571" s="326" t="s">
        <v>3794</v>
      </c>
      <c r="E5571" s="325">
        <v>27937</v>
      </c>
      <c r="F5571" s="325">
        <v>28581</v>
      </c>
      <c r="H5571" s="324" t="s">
        <v>3793</v>
      </c>
    </row>
    <row r="5572" spans="1:8" ht="14.45" customHeight="1" x14ac:dyDescent="0.2">
      <c r="A5572" s="324">
        <v>4107</v>
      </c>
      <c r="B5572" s="324">
        <v>410701</v>
      </c>
      <c r="C5572" s="326" t="s">
        <v>5789</v>
      </c>
      <c r="D5572" s="326" t="s">
        <v>5788</v>
      </c>
      <c r="E5572" s="325">
        <v>27929</v>
      </c>
      <c r="F5572" s="325">
        <v>29389</v>
      </c>
      <c r="H5572" s="324" t="s">
        <v>5787</v>
      </c>
    </row>
    <row r="5573" spans="1:8" ht="14.45" customHeight="1" x14ac:dyDescent="0.2">
      <c r="A5573" s="324">
        <v>5089</v>
      </c>
      <c r="B5573" s="324">
        <v>508901</v>
      </c>
      <c r="C5573" s="326" t="s">
        <v>5786</v>
      </c>
      <c r="D5573" s="326" t="s">
        <v>5785</v>
      </c>
      <c r="E5573" s="325">
        <v>27929</v>
      </c>
      <c r="F5573" s="325">
        <v>34912</v>
      </c>
      <c r="H5573" s="324" t="s">
        <v>5784</v>
      </c>
    </row>
    <row r="5574" spans="1:8" ht="14.45" customHeight="1" x14ac:dyDescent="0.2">
      <c r="A5574" s="324">
        <v>5050</v>
      </c>
      <c r="B5574" s="324">
        <v>505001</v>
      </c>
      <c r="C5574" s="326" t="s">
        <v>5783</v>
      </c>
      <c r="D5574" s="326" t="s">
        <v>5782</v>
      </c>
      <c r="E5574" s="325">
        <v>27926</v>
      </c>
      <c r="F5574" s="325">
        <v>28048</v>
      </c>
      <c r="H5574" s="324" t="s">
        <v>5781</v>
      </c>
    </row>
    <row r="5575" spans="1:8" ht="14.45" customHeight="1" x14ac:dyDescent="0.2">
      <c r="A5575" s="324">
        <v>5091</v>
      </c>
      <c r="B5575" s="324">
        <v>509101</v>
      </c>
      <c r="C5575" s="326" t="s">
        <v>5780</v>
      </c>
      <c r="E5575" s="325">
        <v>27926</v>
      </c>
      <c r="F5575" s="325">
        <v>28430</v>
      </c>
      <c r="H5575" s="324" t="s">
        <v>5779</v>
      </c>
    </row>
    <row r="5576" spans="1:8" ht="14.45" customHeight="1" x14ac:dyDescent="0.2">
      <c r="A5576" s="324">
        <v>4003</v>
      </c>
      <c r="B5576" s="324">
        <v>400302</v>
      </c>
      <c r="C5576" s="326" t="s">
        <v>5778</v>
      </c>
      <c r="D5576" s="326" t="s">
        <v>5777</v>
      </c>
      <c r="E5576" s="325">
        <v>27912</v>
      </c>
      <c r="F5576" s="325">
        <v>39492</v>
      </c>
      <c r="G5576" s="324">
        <v>1568526184</v>
      </c>
      <c r="H5576" s="324" t="s">
        <v>5776</v>
      </c>
    </row>
    <row r="5577" spans="1:8" ht="14.45" customHeight="1" x14ac:dyDescent="0.2">
      <c r="A5577" s="324">
        <v>4298</v>
      </c>
      <c r="B5577" s="324">
        <v>429804</v>
      </c>
      <c r="C5577" s="326" t="s">
        <v>4553</v>
      </c>
      <c r="D5577" s="326" t="s">
        <v>5353</v>
      </c>
      <c r="E5577" s="325">
        <v>27912</v>
      </c>
      <c r="F5577" s="325">
        <v>29062</v>
      </c>
      <c r="H5577" s="324" t="s">
        <v>5775</v>
      </c>
    </row>
    <row r="5578" spans="1:8" ht="14.45" customHeight="1" x14ac:dyDescent="0.2">
      <c r="A5578" s="324">
        <v>4357</v>
      </c>
      <c r="B5578" s="324">
        <v>435702</v>
      </c>
      <c r="C5578" s="326" t="s">
        <v>4472</v>
      </c>
      <c r="D5578" s="326" t="s">
        <v>3845</v>
      </c>
      <c r="E5578" s="325">
        <v>27912</v>
      </c>
      <c r="F5578" s="325">
        <v>28277</v>
      </c>
      <c r="H5578" s="324" t="s">
        <v>5774</v>
      </c>
    </row>
    <row r="5579" spans="1:8" ht="14.45" customHeight="1" x14ac:dyDescent="0.2">
      <c r="A5579" s="324">
        <v>5088</v>
      </c>
      <c r="B5579" s="324">
        <v>508801</v>
      </c>
      <c r="C5579" s="326" t="s">
        <v>5773</v>
      </c>
      <c r="D5579" s="326" t="s">
        <v>4017</v>
      </c>
      <c r="E5579" s="325">
        <v>27912</v>
      </c>
      <c r="F5579" s="325">
        <v>30773</v>
      </c>
      <c r="H5579" s="324" t="s">
        <v>5772</v>
      </c>
    </row>
    <row r="5580" spans="1:8" ht="14.45" customHeight="1" x14ac:dyDescent="0.2">
      <c r="A5580" s="324">
        <v>4200</v>
      </c>
      <c r="B5580" s="324">
        <v>420003</v>
      </c>
      <c r="C5580" s="326" t="s">
        <v>5771</v>
      </c>
      <c r="D5580" s="326" t="s">
        <v>4666</v>
      </c>
      <c r="E5580" s="325">
        <v>27908</v>
      </c>
      <c r="F5580" s="325">
        <v>29815</v>
      </c>
      <c r="H5580" s="324" t="s">
        <v>5770</v>
      </c>
    </row>
    <row r="5581" spans="1:8" ht="14.45" customHeight="1" x14ac:dyDescent="0.2">
      <c r="A5581" s="324">
        <v>4247</v>
      </c>
      <c r="B5581" s="324">
        <v>424702</v>
      </c>
      <c r="C5581" s="326" t="s">
        <v>5769</v>
      </c>
      <c r="D5581" s="326" t="s">
        <v>5474</v>
      </c>
      <c r="E5581" s="325">
        <v>27899</v>
      </c>
      <c r="F5581" s="325">
        <v>28764</v>
      </c>
      <c r="H5581" s="324" t="s">
        <v>5473</v>
      </c>
    </row>
    <row r="5582" spans="1:8" ht="14.45" customHeight="1" x14ac:dyDescent="0.2">
      <c r="A5582" s="324">
        <v>5086</v>
      </c>
      <c r="B5582" s="324">
        <v>508601</v>
      </c>
      <c r="C5582" s="326" t="s">
        <v>5768</v>
      </c>
      <c r="D5582" s="326" t="s">
        <v>5767</v>
      </c>
      <c r="E5582" s="325">
        <v>27883</v>
      </c>
      <c r="F5582" s="325">
        <v>30117</v>
      </c>
      <c r="H5582" s="324" t="s">
        <v>5766</v>
      </c>
    </row>
    <row r="5583" spans="1:8" ht="14.45" customHeight="1" x14ac:dyDescent="0.2">
      <c r="A5583" s="324">
        <v>4276</v>
      </c>
      <c r="B5583" s="324">
        <v>427602</v>
      </c>
      <c r="C5583" s="326" t="s">
        <v>5765</v>
      </c>
      <c r="D5583" s="326" t="s">
        <v>3867</v>
      </c>
      <c r="E5583" s="325">
        <v>27881</v>
      </c>
      <c r="F5583" s="325">
        <v>29646</v>
      </c>
      <c r="H5583" s="324" t="s">
        <v>5764</v>
      </c>
    </row>
    <row r="5584" spans="1:8" ht="14.45" customHeight="1" x14ac:dyDescent="0.2">
      <c r="A5584" s="324">
        <v>4619</v>
      </c>
      <c r="B5584" s="324">
        <v>461902</v>
      </c>
      <c r="C5584" s="326" t="s">
        <v>5763</v>
      </c>
      <c r="D5584" s="326" t="s">
        <v>5252</v>
      </c>
      <c r="E5584" s="325">
        <v>27881</v>
      </c>
      <c r="F5584" s="325">
        <v>31147</v>
      </c>
      <c r="H5584" s="324" t="s">
        <v>5762</v>
      </c>
    </row>
    <row r="5585" spans="1:8" ht="14.45" customHeight="1" x14ac:dyDescent="0.2">
      <c r="A5585" s="324">
        <v>4659</v>
      </c>
      <c r="B5585" s="324">
        <v>465902</v>
      </c>
      <c r="C5585" s="326" t="s">
        <v>5761</v>
      </c>
      <c r="D5585" s="326" t="s">
        <v>5760</v>
      </c>
      <c r="E5585" s="325">
        <v>27881</v>
      </c>
      <c r="F5585" s="325">
        <v>40968</v>
      </c>
      <c r="G5585" s="324">
        <v>1841374238</v>
      </c>
      <c r="H5585" s="324" t="s">
        <v>5759</v>
      </c>
    </row>
    <row r="5586" spans="1:8" ht="14.45" customHeight="1" x14ac:dyDescent="0.2">
      <c r="A5586" s="324">
        <v>4855</v>
      </c>
      <c r="B5586" s="324">
        <v>485503</v>
      </c>
      <c r="C5586" s="326" t="s">
        <v>5758</v>
      </c>
      <c r="D5586" s="326" t="s">
        <v>3797</v>
      </c>
      <c r="E5586" s="325">
        <v>27881</v>
      </c>
      <c r="F5586" s="325">
        <v>30103</v>
      </c>
      <c r="H5586" s="324" t="s">
        <v>5757</v>
      </c>
    </row>
    <row r="5587" spans="1:8" ht="14.45" customHeight="1" x14ac:dyDescent="0.2">
      <c r="A5587" s="324">
        <v>4963</v>
      </c>
      <c r="B5587" s="324">
        <v>496302</v>
      </c>
      <c r="C5587" s="326" t="s">
        <v>5756</v>
      </c>
      <c r="D5587" s="326" t="s">
        <v>3935</v>
      </c>
      <c r="E5587" s="325">
        <v>27881</v>
      </c>
      <c r="F5587" s="325">
        <v>32264</v>
      </c>
      <c r="H5587" s="324" t="s">
        <v>5190</v>
      </c>
    </row>
    <row r="5588" spans="1:8" ht="14.45" customHeight="1" x14ac:dyDescent="0.2">
      <c r="A5588" s="324">
        <v>5080</v>
      </c>
      <c r="B5588" s="324">
        <v>508001</v>
      </c>
      <c r="C5588" s="326" t="s">
        <v>5755</v>
      </c>
      <c r="D5588" s="326" t="s">
        <v>5754</v>
      </c>
      <c r="E5588" s="325">
        <v>27881</v>
      </c>
      <c r="F5588" s="325">
        <v>29160</v>
      </c>
      <c r="H5588" s="324" t="s">
        <v>5753</v>
      </c>
    </row>
    <row r="5589" spans="1:8" ht="14.45" customHeight="1" x14ac:dyDescent="0.2">
      <c r="A5589" s="324">
        <v>4840</v>
      </c>
      <c r="B5589" s="324">
        <v>484002</v>
      </c>
      <c r="C5589" s="326" t="s">
        <v>5752</v>
      </c>
      <c r="D5589" s="326" t="s">
        <v>4807</v>
      </c>
      <c r="E5589" s="325">
        <v>27865</v>
      </c>
      <c r="F5589" s="325">
        <v>29738</v>
      </c>
      <c r="H5589" s="324" t="s">
        <v>4806</v>
      </c>
    </row>
    <row r="5590" spans="1:8" ht="14.45" customHeight="1" x14ac:dyDescent="0.2">
      <c r="A5590" s="324">
        <v>4863</v>
      </c>
      <c r="B5590" s="324">
        <v>486303</v>
      </c>
      <c r="C5590" s="326" t="s">
        <v>3820</v>
      </c>
      <c r="D5590" s="326" t="s">
        <v>3797</v>
      </c>
      <c r="E5590" s="325">
        <v>27851</v>
      </c>
      <c r="F5590" s="325">
        <v>30103</v>
      </c>
      <c r="H5590" s="324" t="s">
        <v>5751</v>
      </c>
    </row>
    <row r="5591" spans="1:8" ht="14.45" customHeight="1" x14ac:dyDescent="0.2">
      <c r="A5591" s="324">
        <v>4976</v>
      </c>
      <c r="B5591" s="324">
        <v>497603</v>
      </c>
      <c r="C5591" s="326" t="s">
        <v>5363</v>
      </c>
      <c r="D5591" s="326" t="s">
        <v>3794</v>
      </c>
      <c r="E5591" s="325">
        <v>27851</v>
      </c>
      <c r="F5591" s="325">
        <v>28672</v>
      </c>
      <c r="H5591" s="324" t="s">
        <v>3793</v>
      </c>
    </row>
    <row r="5592" spans="1:8" ht="14.45" customHeight="1" x14ac:dyDescent="0.2">
      <c r="A5592" s="324">
        <v>5025</v>
      </c>
      <c r="B5592" s="324">
        <v>502502</v>
      </c>
      <c r="C5592" s="326" t="s">
        <v>5750</v>
      </c>
      <c r="D5592" s="326" t="s">
        <v>5063</v>
      </c>
      <c r="E5592" s="325">
        <v>27851</v>
      </c>
      <c r="F5592" s="325">
        <v>37134</v>
      </c>
      <c r="H5592" s="324" t="s">
        <v>5749</v>
      </c>
    </row>
    <row r="5593" spans="1:8" ht="14.45" customHeight="1" x14ac:dyDescent="0.2">
      <c r="A5593" s="324">
        <v>5031</v>
      </c>
      <c r="B5593" s="324">
        <v>503101</v>
      </c>
      <c r="C5593" s="326" t="s">
        <v>5748</v>
      </c>
      <c r="D5593" s="326" t="s">
        <v>5747</v>
      </c>
      <c r="E5593" s="325">
        <v>27851</v>
      </c>
      <c r="F5593" s="325">
        <v>31137</v>
      </c>
      <c r="H5593" s="324" t="s">
        <v>5746</v>
      </c>
    </row>
    <row r="5594" spans="1:8" ht="14.45" customHeight="1" x14ac:dyDescent="0.2">
      <c r="A5594" s="324">
        <v>5068</v>
      </c>
      <c r="B5594" s="324">
        <v>506801</v>
      </c>
      <c r="C5594" s="326" t="s">
        <v>5745</v>
      </c>
      <c r="D5594" s="326" t="s">
        <v>4818</v>
      </c>
      <c r="E5594" s="325">
        <v>27851</v>
      </c>
      <c r="F5594" s="325">
        <v>28866</v>
      </c>
      <c r="H5594" s="324" t="s">
        <v>5744</v>
      </c>
    </row>
    <row r="5595" spans="1:8" ht="14.45" customHeight="1" x14ac:dyDescent="0.2">
      <c r="A5595" s="324">
        <v>5052</v>
      </c>
      <c r="B5595" s="324">
        <v>505201</v>
      </c>
      <c r="C5595" s="326" t="s">
        <v>5743</v>
      </c>
      <c r="D5595" s="326" t="s">
        <v>5236</v>
      </c>
      <c r="E5595" s="325">
        <v>27834</v>
      </c>
      <c r="F5595" s="325">
        <v>28581</v>
      </c>
      <c r="H5595" s="324" t="s">
        <v>5742</v>
      </c>
    </row>
    <row r="5596" spans="1:8" ht="14.45" customHeight="1" x14ac:dyDescent="0.2">
      <c r="A5596" s="324">
        <v>4004</v>
      </c>
      <c r="B5596" s="324">
        <v>400402</v>
      </c>
      <c r="C5596" s="326" t="s">
        <v>4851</v>
      </c>
      <c r="D5596" s="326" t="s">
        <v>3864</v>
      </c>
      <c r="E5596" s="325">
        <v>27820</v>
      </c>
      <c r="F5596" s="325">
        <v>31352</v>
      </c>
      <c r="H5596" s="324" t="s">
        <v>4850</v>
      </c>
    </row>
    <row r="5597" spans="1:8" ht="14.45" customHeight="1" x14ac:dyDescent="0.2">
      <c r="A5597" s="324">
        <v>4044</v>
      </c>
      <c r="B5597" s="324">
        <v>404402</v>
      </c>
      <c r="C5597" s="326" t="s">
        <v>4813</v>
      </c>
      <c r="D5597" s="326" t="s">
        <v>5330</v>
      </c>
      <c r="E5597" s="325">
        <v>27820</v>
      </c>
      <c r="F5597" s="325">
        <v>28734</v>
      </c>
      <c r="H5597" s="324" t="s">
        <v>5329</v>
      </c>
    </row>
    <row r="5598" spans="1:8" ht="14.45" customHeight="1" x14ac:dyDescent="0.2">
      <c r="A5598" s="324">
        <v>4118</v>
      </c>
      <c r="B5598" s="324">
        <v>411802</v>
      </c>
      <c r="C5598" s="326" t="s">
        <v>5741</v>
      </c>
      <c r="D5598" s="326" t="s">
        <v>3864</v>
      </c>
      <c r="E5598" s="325">
        <v>27820</v>
      </c>
      <c r="F5598" s="325">
        <v>31291</v>
      </c>
      <c r="H5598" s="324" t="s">
        <v>5176</v>
      </c>
    </row>
    <row r="5599" spans="1:8" ht="14.45" customHeight="1" x14ac:dyDescent="0.2">
      <c r="A5599" s="324">
        <v>4160</v>
      </c>
      <c r="B5599" s="324">
        <v>416002</v>
      </c>
      <c r="C5599" s="326" t="s">
        <v>5740</v>
      </c>
      <c r="D5599" s="326" t="s">
        <v>3864</v>
      </c>
      <c r="E5599" s="325">
        <v>27820</v>
      </c>
      <c r="F5599" s="325">
        <v>31352</v>
      </c>
      <c r="H5599" s="324" t="s">
        <v>4707</v>
      </c>
    </row>
    <row r="5600" spans="1:8" ht="14.45" customHeight="1" x14ac:dyDescent="0.2">
      <c r="A5600" s="324">
        <v>4245</v>
      </c>
      <c r="B5600" s="324">
        <v>424502</v>
      </c>
      <c r="C5600" s="326" t="s">
        <v>5739</v>
      </c>
      <c r="E5600" s="325">
        <v>27820</v>
      </c>
      <c r="F5600" s="325">
        <v>28915</v>
      </c>
      <c r="H5600" s="324" t="s">
        <v>5738</v>
      </c>
    </row>
    <row r="5601" spans="1:8" ht="14.45" customHeight="1" x14ac:dyDescent="0.2">
      <c r="A5601" s="324">
        <v>4473</v>
      </c>
      <c r="B5601" s="324">
        <v>447302</v>
      </c>
      <c r="C5601" s="326" t="s">
        <v>4897</v>
      </c>
      <c r="D5601" s="326" t="s">
        <v>5095</v>
      </c>
      <c r="E5601" s="325">
        <v>27820</v>
      </c>
      <c r="F5601" s="325">
        <v>31142</v>
      </c>
      <c r="H5601" s="324" t="s">
        <v>5737</v>
      </c>
    </row>
    <row r="5602" spans="1:8" ht="14.45" customHeight="1" x14ac:dyDescent="0.2">
      <c r="A5602" s="324">
        <v>4565</v>
      </c>
      <c r="B5602" s="324">
        <v>456502</v>
      </c>
      <c r="C5602" s="326" t="s">
        <v>5736</v>
      </c>
      <c r="D5602" s="326" t="s">
        <v>5725</v>
      </c>
      <c r="E5602" s="325">
        <v>27820</v>
      </c>
      <c r="F5602" s="325">
        <v>29007</v>
      </c>
      <c r="H5602" s="324" t="s">
        <v>5735</v>
      </c>
    </row>
    <row r="5603" spans="1:8" ht="14.45" customHeight="1" x14ac:dyDescent="0.2">
      <c r="A5603" s="324">
        <v>4577</v>
      </c>
      <c r="B5603" s="324">
        <v>457701</v>
      </c>
      <c r="C5603" s="326" t="s">
        <v>5734</v>
      </c>
      <c r="D5603" s="326" t="s">
        <v>5733</v>
      </c>
      <c r="E5603" s="325">
        <v>27820</v>
      </c>
      <c r="F5603" s="325">
        <v>35837</v>
      </c>
      <c r="H5603" s="324" t="s">
        <v>5732</v>
      </c>
    </row>
    <row r="5604" spans="1:8" ht="14.45" customHeight="1" x14ac:dyDescent="0.2">
      <c r="A5604" s="324">
        <v>4825</v>
      </c>
      <c r="B5604" s="324">
        <v>482503</v>
      </c>
      <c r="C5604" s="326" t="s">
        <v>5731</v>
      </c>
      <c r="D5604" s="326" t="s">
        <v>3797</v>
      </c>
      <c r="E5604" s="325">
        <v>27820</v>
      </c>
      <c r="F5604" s="325">
        <v>30103</v>
      </c>
      <c r="H5604" s="324" t="s">
        <v>5730</v>
      </c>
    </row>
    <row r="5605" spans="1:8" ht="14.45" customHeight="1" x14ac:dyDescent="0.2">
      <c r="A5605" s="324">
        <v>4837</v>
      </c>
      <c r="B5605" s="324">
        <v>483702</v>
      </c>
      <c r="C5605" s="326" t="s">
        <v>5729</v>
      </c>
      <c r="D5605" s="326" t="s">
        <v>3864</v>
      </c>
      <c r="E5605" s="325">
        <v>27820</v>
      </c>
      <c r="F5605" s="325">
        <v>31352</v>
      </c>
      <c r="H5605" s="324" t="s">
        <v>3863</v>
      </c>
    </row>
    <row r="5606" spans="1:8" ht="14.45" customHeight="1" x14ac:dyDescent="0.2">
      <c r="A5606" s="324">
        <v>4846</v>
      </c>
      <c r="B5606" s="324">
        <v>484603</v>
      </c>
      <c r="C5606" s="326" t="s">
        <v>4974</v>
      </c>
      <c r="D5606" s="326" t="s">
        <v>5728</v>
      </c>
      <c r="E5606" s="325">
        <v>27820</v>
      </c>
      <c r="F5606" s="325">
        <v>29037</v>
      </c>
      <c r="H5606" s="324" t="s">
        <v>5727</v>
      </c>
    </row>
    <row r="5607" spans="1:8" ht="14.45" customHeight="1" x14ac:dyDescent="0.2">
      <c r="A5607" s="324">
        <v>4847</v>
      </c>
      <c r="B5607" s="324">
        <v>484702</v>
      </c>
      <c r="C5607" s="326" t="s">
        <v>4890</v>
      </c>
      <c r="D5607" s="326" t="s">
        <v>3794</v>
      </c>
      <c r="E5607" s="325">
        <v>27820</v>
      </c>
      <c r="F5607" s="325">
        <v>28581</v>
      </c>
      <c r="H5607" s="324" t="s">
        <v>3793</v>
      </c>
    </row>
    <row r="5608" spans="1:8" ht="14.45" customHeight="1" x14ac:dyDescent="0.2">
      <c r="A5608" s="324">
        <v>4933</v>
      </c>
      <c r="B5608" s="324">
        <v>493302</v>
      </c>
      <c r="C5608" s="326" t="s">
        <v>5074</v>
      </c>
      <c r="D5608" s="326" t="s">
        <v>3794</v>
      </c>
      <c r="E5608" s="325">
        <v>27820</v>
      </c>
      <c r="F5608" s="325">
        <v>28581</v>
      </c>
      <c r="H5608" s="324" t="s">
        <v>3793</v>
      </c>
    </row>
    <row r="5609" spans="1:8" ht="14.45" customHeight="1" x14ac:dyDescent="0.2">
      <c r="A5609" s="324">
        <v>5004</v>
      </c>
      <c r="B5609" s="324">
        <v>500402</v>
      </c>
      <c r="C5609" s="326" t="s">
        <v>5726</v>
      </c>
      <c r="D5609" s="326" t="s">
        <v>5725</v>
      </c>
      <c r="E5609" s="325">
        <v>27820</v>
      </c>
      <c r="F5609" s="325">
        <v>29007</v>
      </c>
      <c r="H5609" s="324" t="s">
        <v>5724</v>
      </c>
    </row>
    <row r="5610" spans="1:8" ht="14.45" customHeight="1" x14ac:dyDescent="0.2">
      <c r="A5610" s="324">
        <v>5084</v>
      </c>
      <c r="B5610" s="324">
        <v>508401</v>
      </c>
      <c r="C5610" s="326" t="s">
        <v>5723</v>
      </c>
      <c r="D5610" s="326" t="s">
        <v>3969</v>
      </c>
      <c r="E5610" s="325">
        <v>27807</v>
      </c>
      <c r="F5610" s="325">
        <v>29587</v>
      </c>
      <c r="H5610" s="324" t="s">
        <v>5722</v>
      </c>
    </row>
    <row r="5611" spans="1:8" ht="14.45" customHeight="1" x14ac:dyDescent="0.2">
      <c r="A5611" s="324">
        <v>4335</v>
      </c>
      <c r="B5611" s="324">
        <v>433502</v>
      </c>
      <c r="C5611" s="326" t="s">
        <v>5721</v>
      </c>
      <c r="E5611" s="325">
        <v>27793</v>
      </c>
      <c r="F5611" s="325">
        <v>27942</v>
      </c>
      <c r="H5611" s="324" t="s">
        <v>5720</v>
      </c>
    </row>
    <row r="5612" spans="1:8" ht="14.45" customHeight="1" x14ac:dyDescent="0.2">
      <c r="A5612" s="324">
        <v>4070</v>
      </c>
      <c r="B5612" s="324">
        <v>407001</v>
      </c>
      <c r="C5612" s="326" t="s">
        <v>3945</v>
      </c>
      <c r="D5612" s="326" t="s">
        <v>5719</v>
      </c>
      <c r="E5612" s="325">
        <v>27791</v>
      </c>
      <c r="F5612" s="325">
        <v>30987</v>
      </c>
      <c r="H5612" s="324" t="s">
        <v>5718</v>
      </c>
    </row>
    <row r="5613" spans="1:8" ht="14.45" customHeight="1" x14ac:dyDescent="0.2">
      <c r="A5613" s="324">
        <v>4164</v>
      </c>
      <c r="B5613" s="324">
        <v>416401</v>
      </c>
      <c r="C5613" s="326" t="s">
        <v>5717</v>
      </c>
      <c r="D5613" s="326" t="s">
        <v>5716</v>
      </c>
      <c r="E5613" s="325">
        <v>27791</v>
      </c>
      <c r="F5613" s="325">
        <v>27973</v>
      </c>
      <c r="H5613" s="324" t="s">
        <v>5715</v>
      </c>
    </row>
    <row r="5614" spans="1:8" ht="14.45" customHeight="1" x14ac:dyDescent="0.2">
      <c r="A5614" s="324">
        <v>4396</v>
      </c>
      <c r="B5614" s="324">
        <v>439601</v>
      </c>
      <c r="C5614" s="326" t="s">
        <v>5714</v>
      </c>
      <c r="D5614" s="326" t="s">
        <v>5713</v>
      </c>
      <c r="E5614" s="325">
        <v>27791</v>
      </c>
      <c r="F5614" s="325">
        <v>30437</v>
      </c>
      <c r="H5614" s="324" t="s">
        <v>5712</v>
      </c>
    </row>
    <row r="5615" spans="1:8" ht="14.45" customHeight="1" x14ac:dyDescent="0.2">
      <c r="A5615" s="324">
        <v>4584</v>
      </c>
      <c r="B5615" s="324">
        <v>458402</v>
      </c>
      <c r="C5615" s="326" t="s">
        <v>5711</v>
      </c>
      <c r="D5615" s="326" t="s">
        <v>3753</v>
      </c>
      <c r="E5615" s="325">
        <v>27791</v>
      </c>
      <c r="F5615" s="325">
        <v>28004</v>
      </c>
      <c r="H5615" s="324" t="s">
        <v>3752</v>
      </c>
    </row>
    <row r="5616" spans="1:8" ht="14.45" customHeight="1" x14ac:dyDescent="0.2">
      <c r="A5616" s="324">
        <v>4608</v>
      </c>
      <c r="B5616" s="324">
        <v>460802</v>
      </c>
      <c r="C5616" s="326" t="s">
        <v>5710</v>
      </c>
      <c r="D5616" s="326" t="s">
        <v>5681</v>
      </c>
      <c r="E5616" s="325">
        <v>27791</v>
      </c>
      <c r="F5616" s="325">
        <v>30317</v>
      </c>
      <c r="H5616" s="324" t="s">
        <v>5709</v>
      </c>
    </row>
    <row r="5617" spans="1:8" ht="14.45" customHeight="1" x14ac:dyDescent="0.2">
      <c r="A5617" s="324">
        <v>4727</v>
      </c>
      <c r="B5617" s="324">
        <v>472703</v>
      </c>
      <c r="C5617" s="326" t="s">
        <v>5708</v>
      </c>
      <c r="D5617" s="326" t="s">
        <v>5356</v>
      </c>
      <c r="E5617" s="325">
        <v>27791</v>
      </c>
      <c r="F5617" s="325">
        <v>28307</v>
      </c>
      <c r="H5617" s="324" t="s">
        <v>5707</v>
      </c>
    </row>
    <row r="5618" spans="1:8" ht="14.45" customHeight="1" x14ac:dyDescent="0.2">
      <c r="A5618" s="324">
        <v>4949</v>
      </c>
      <c r="B5618" s="324">
        <v>494903</v>
      </c>
      <c r="C5618" s="326" t="s">
        <v>5706</v>
      </c>
      <c r="D5618" s="326" t="s">
        <v>5705</v>
      </c>
      <c r="E5618" s="325">
        <v>27791</v>
      </c>
      <c r="F5618" s="325">
        <v>28946</v>
      </c>
      <c r="H5618" s="324" t="s">
        <v>5704</v>
      </c>
    </row>
    <row r="5619" spans="1:8" ht="14.45" customHeight="1" x14ac:dyDescent="0.2">
      <c r="A5619" s="324">
        <v>4964</v>
      </c>
      <c r="B5619" s="324">
        <v>496402</v>
      </c>
      <c r="C5619" s="326" t="s">
        <v>5548</v>
      </c>
      <c r="E5619" s="325">
        <v>27791</v>
      </c>
      <c r="F5619" s="325">
        <v>27791</v>
      </c>
      <c r="H5619" s="324" t="s">
        <v>5547</v>
      </c>
    </row>
    <row r="5620" spans="1:8" ht="14.45" customHeight="1" x14ac:dyDescent="0.2">
      <c r="A5620" s="324">
        <v>5033</v>
      </c>
      <c r="B5620" s="324">
        <v>503302</v>
      </c>
      <c r="C5620" s="326" t="s">
        <v>5574</v>
      </c>
      <c r="D5620" s="326" t="s">
        <v>5703</v>
      </c>
      <c r="E5620" s="325">
        <v>27791</v>
      </c>
      <c r="F5620" s="325">
        <v>31291</v>
      </c>
      <c r="H5620" s="324" t="s">
        <v>5702</v>
      </c>
    </row>
    <row r="5621" spans="1:8" ht="14.45" customHeight="1" x14ac:dyDescent="0.2">
      <c r="A5621" s="324">
        <v>5081</v>
      </c>
      <c r="B5621" s="324">
        <v>508101</v>
      </c>
      <c r="C5621" s="326" t="s">
        <v>5701</v>
      </c>
      <c r="D5621" s="326" t="s">
        <v>5700</v>
      </c>
      <c r="E5621" s="325">
        <v>27785</v>
      </c>
      <c r="F5621" s="325">
        <v>33543</v>
      </c>
      <c r="H5621" s="324" t="s">
        <v>5699</v>
      </c>
    </row>
    <row r="5622" spans="1:8" ht="14.45" customHeight="1" x14ac:dyDescent="0.2">
      <c r="A5622" s="324">
        <v>5078</v>
      </c>
      <c r="B5622" s="324">
        <v>507801</v>
      </c>
      <c r="C5622" s="326" t="s">
        <v>5698</v>
      </c>
      <c r="D5622" s="326" t="s">
        <v>5653</v>
      </c>
      <c r="E5622" s="325">
        <v>27771</v>
      </c>
      <c r="F5622" s="325">
        <v>28764</v>
      </c>
      <c r="H5622" s="324" t="s">
        <v>5697</v>
      </c>
    </row>
    <row r="5623" spans="1:8" ht="14.45" customHeight="1" x14ac:dyDescent="0.2">
      <c r="A5623" s="324">
        <v>5082</v>
      </c>
      <c r="B5623" s="324">
        <v>508201</v>
      </c>
      <c r="C5623" s="326" t="s">
        <v>5696</v>
      </c>
      <c r="D5623" s="326" t="s">
        <v>5695</v>
      </c>
      <c r="E5623" s="325">
        <v>27771</v>
      </c>
      <c r="F5623" s="325">
        <v>27973</v>
      </c>
      <c r="H5623" s="324" t="s">
        <v>5694</v>
      </c>
    </row>
    <row r="5624" spans="1:8" ht="14.45" customHeight="1" x14ac:dyDescent="0.2">
      <c r="A5624" s="324">
        <v>4019</v>
      </c>
      <c r="B5624" s="324">
        <v>401902</v>
      </c>
      <c r="C5624" s="326" t="s">
        <v>5693</v>
      </c>
      <c r="E5624" s="325">
        <v>27767</v>
      </c>
      <c r="F5624" s="325">
        <v>29814</v>
      </c>
      <c r="H5624" s="324" t="s">
        <v>5692</v>
      </c>
    </row>
    <row r="5625" spans="1:8" ht="14.45" customHeight="1" x14ac:dyDescent="0.2">
      <c r="A5625" s="324">
        <v>5077</v>
      </c>
      <c r="B5625" s="324">
        <v>507701</v>
      </c>
      <c r="C5625" s="326" t="s">
        <v>5574</v>
      </c>
      <c r="D5625" s="326" t="s">
        <v>3876</v>
      </c>
      <c r="E5625" s="325">
        <v>27762</v>
      </c>
      <c r="F5625" s="325">
        <v>30301</v>
      </c>
      <c r="H5625" s="324" t="s">
        <v>5691</v>
      </c>
    </row>
    <row r="5626" spans="1:8" ht="14.45" customHeight="1" x14ac:dyDescent="0.2">
      <c r="A5626" s="324">
        <v>4125</v>
      </c>
      <c r="B5626" s="324">
        <v>412503</v>
      </c>
      <c r="C5626" s="326" t="s">
        <v>5690</v>
      </c>
      <c r="D5626" s="326" t="s">
        <v>5144</v>
      </c>
      <c r="E5626" s="325">
        <v>27760</v>
      </c>
      <c r="F5626" s="325">
        <v>28369</v>
      </c>
      <c r="H5626" s="324" t="s">
        <v>5143</v>
      </c>
    </row>
    <row r="5627" spans="1:8" ht="14.45" customHeight="1" x14ac:dyDescent="0.2">
      <c r="A5627" s="324">
        <v>4154</v>
      </c>
      <c r="B5627" s="324">
        <v>415402</v>
      </c>
      <c r="C5627" s="326" t="s">
        <v>5689</v>
      </c>
      <c r="D5627" s="326" t="s">
        <v>5688</v>
      </c>
      <c r="E5627" s="325">
        <v>27760</v>
      </c>
      <c r="F5627" s="325">
        <v>39271</v>
      </c>
      <c r="G5627" s="324">
        <v>1992830160</v>
      </c>
      <c r="H5627" s="324" t="s">
        <v>5687</v>
      </c>
    </row>
    <row r="5628" spans="1:8" ht="14.45" customHeight="1" x14ac:dyDescent="0.2">
      <c r="A5628" s="324">
        <v>4283</v>
      </c>
      <c r="B5628" s="324">
        <v>428302</v>
      </c>
      <c r="C5628" s="326" t="s">
        <v>4573</v>
      </c>
      <c r="D5628" s="326" t="s">
        <v>5681</v>
      </c>
      <c r="E5628" s="325">
        <v>27760</v>
      </c>
      <c r="F5628" s="325">
        <v>30317</v>
      </c>
      <c r="H5628" s="324" t="s">
        <v>5686</v>
      </c>
    </row>
    <row r="5629" spans="1:8" ht="14.45" customHeight="1" x14ac:dyDescent="0.2">
      <c r="A5629" s="324">
        <v>4351</v>
      </c>
      <c r="B5629" s="324">
        <v>435102</v>
      </c>
      <c r="C5629" s="326" t="s">
        <v>5685</v>
      </c>
      <c r="D5629" s="326" t="s">
        <v>3897</v>
      </c>
      <c r="E5629" s="325">
        <v>27760</v>
      </c>
      <c r="F5629" s="325">
        <v>32568</v>
      </c>
      <c r="H5629" s="324" t="s">
        <v>4480</v>
      </c>
    </row>
    <row r="5630" spans="1:8" ht="14.45" customHeight="1" x14ac:dyDescent="0.2">
      <c r="A5630" s="324">
        <v>4370</v>
      </c>
      <c r="B5630" s="324">
        <v>437002</v>
      </c>
      <c r="C5630" s="326" t="s">
        <v>5684</v>
      </c>
      <c r="D5630" s="326" t="s">
        <v>5681</v>
      </c>
      <c r="E5630" s="325">
        <v>27760</v>
      </c>
      <c r="F5630" s="325">
        <v>30317</v>
      </c>
      <c r="H5630" s="324" t="s">
        <v>5683</v>
      </c>
    </row>
    <row r="5631" spans="1:8" ht="14.45" customHeight="1" x14ac:dyDescent="0.2">
      <c r="A5631" s="324">
        <v>4514</v>
      </c>
      <c r="B5631" s="324">
        <v>451402</v>
      </c>
      <c r="C5631" s="326" t="s">
        <v>5682</v>
      </c>
      <c r="D5631" s="326" t="s">
        <v>4130</v>
      </c>
      <c r="E5631" s="325">
        <v>27760</v>
      </c>
      <c r="F5631" s="325">
        <v>29244</v>
      </c>
      <c r="H5631" s="324" t="s">
        <v>4261</v>
      </c>
    </row>
    <row r="5632" spans="1:8" ht="14.45" customHeight="1" x14ac:dyDescent="0.2">
      <c r="A5632" s="324">
        <v>4559</v>
      </c>
      <c r="B5632" s="324">
        <v>455902</v>
      </c>
      <c r="C5632" s="326" t="s">
        <v>4182</v>
      </c>
      <c r="D5632" s="326" t="s">
        <v>5681</v>
      </c>
      <c r="E5632" s="325">
        <v>27760</v>
      </c>
      <c r="F5632" s="325">
        <v>30317</v>
      </c>
      <c r="H5632" s="324" t="s">
        <v>5680</v>
      </c>
    </row>
    <row r="5633" spans="1:8" ht="14.45" customHeight="1" x14ac:dyDescent="0.2">
      <c r="A5633" s="324">
        <v>4712</v>
      </c>
      <c r="B5633" s="324">
        <v>471201</v>
      </c>
      <c r="C5633" s="326" t="s">
        <v>5679</v>
      </c>
      <c r="D5633" s="326" t="s">
        <v>4807</v>
      </c>
      <c r="E5633" s="325">
        <v>27760</v>
      </c>
      <c r="F5633" s="325">
        <v>31656</v>
      </c>
      <c r="H5633" s="324" t="s">
        <v>5678</v>
      </c>
    </row>
    <row r="5634" spans="1:8" ht="14.45" customHeight="1" x14ac:dyDescent="0.2">
      <c r="A5634" s="324">
        <v>4731</v>
      </c>
      <c r="B5634" s="324">
        <v>473103</v>
      </c>
      <c r="C5634" s="326" t="s">
        <v>5677</v>
      </c>
      <c r="D5634" s="326" t="s">
        <v>3838</v>
      </c>
      <c r="E5634" s="325">
        <v>27760</v>
      </c>
      <c r="F5634" s="325">
        <v>28369</v>
      </c>
      <c r="H5634" s="324" t="s">
        <v>4136</v>
      </c>
    </row>
    <row r="5635" spans="1:8" ht="14.45" customHeight="1" x14ac:dyDescent="0.2">
      <c r="A5635" s="324">
        <v>4804</v>
      </c>
      <c r="B5635" s="324">
        <v>480402</v>
      </c>
      <c r="C5635" s="326" t="s">
        <v>3898</v>
      </c>
      <c r="D5635" s="326" t="s">
        <v>5676</v>
      </c>
      <c r="E5635" s="325">
        <v>27760</v>
      </c>
      <c r="F5635" s="325">
        <v>28611</v>
      </c>
      <c r="H5635" s="324" t="s">
        <v>5675</v>
      </c>
    </row>
    <row r="5636" spans="1:8" ht="14.45" customHeight="1" x14ac:dyDescent="0.2">
      <c r="A5636" s="324">
        <v>4811</v>
      </c>
      <c r="B5636" s="324">
        <v>481102</v>
      </c>
      <c r="C5636" s="326" t="s">
        <v>3898</v>
      </c>
      <c r="D5636" s="326" t="s">
        <v>3928</v>
      </c>
      <c r="E5636" s="325">
        <v>27760</v>
      </c>
      <c r="F5636" s="325">
        <v>28887</v>
      </c>
      <c r="H5636" s="324" t="s">
        <v>5674</v>
      </c>
    </row>
    <row r="5637" spans="1:8" ht="14.45" customHeight="1" x14ac:dyDescent="0.2">
      <c r="A5637" s="324">
        <v>4993</v>
      </c>
      <c r="B5637" s="324">
        <v>499302</v>
      </c>
      <c r="C5637" s="326" t="s">
        <v>5673</v>
      </c>
      <c r="D5637" s="326" t="s">
        <v>3876</v>
      </c>
      <c r="E5637" s="325">
        <v>27760</v>
      </c>
      <c r="F5637" s="325">
        <v>29891</v>
      </c>
      <c r="H5637" s="324" t="s">
        <v>5672</v>
      </c>
    </row>
    <row r="5638" spans="1:8" ht="14.45" customHeight="1" x14ac:dyDescent="0.2">
      <c r="A5638" s="324">
        <v>5030</v>
      </c>
      <c r="B5638" s="324">
        <v>503001</v>
      </c>
      <c r="C5638" s="326" t="s">
        <v>5671</v>
      </c>
      <c r="D5638" s="326" t="s">
        <v>3806</v>
      </c>
      <c r="E5638" s="325">
        <v>27760</v>
      </c>
      <c r="F5638" s="325">
        <v>28915</v>
      </c>
      <c r="H5638" s="324" t="s">
        <v>3805</v>
      </c>
    </row>
    <row r="5639" spans="1:8" ht="14.45" customHeight="1" x14ac:dyDescent="0.2">
      <c r="A5639" s="324">
        <v>5069</v>
      </c>
      <c r="B5639" s="324">
        <v>506902</v>
      </c>
      <c r="C5639" s="326" t="s">
        <v>5564</v>
      </c>
      <c r="E5639" s="325">
        <v>27760</v>
      </c>
      <c r="F5639" s="325">
        <v>28795</v>
      </c>
      <c r="H5639" s="324" t="s">
        <v>5487</v>
      </c>
    </row>
    <row r="5640" spans="1:8" ht="14.45" customHeight="1" x14ac:dyDescent="0.2">
      <c r="A5640" s="324">
        <v>5076</v>
      </c>
      <c r="B5640" s="324">
        <v>507601</v>
      </c>
      <c r="C5640" s="326" t="s">
        <v>5670</v>
      </c>
      <c r="D5640" s="326" t="s">
        <v>3969</v>
      </c>
      <c r="E5640" s="325">
        <v>27760</v>
      </c>
      <c r="F5640" s="325">
        <v>29587</v>
      </c>
      <c r="H5640" s="324" t="s">
        <v>5669</v>
      </c>
    </row>
    <row r="5641" spans="1:8" ht="14.45" customHeight="1" x14ac:dyDescent="0.2">
      <c r="A5641" s="324">
        <v>5075</v>
      </c>
      <c r="B5641" s="324">
        <v>507501</v>
      </c>
      <c r="C5641" s="326" t="s">
        <v>5668</v>
      </c>
      <c r="D5641" s="326" t="s">
        <v>5667</v>
      </c>
      <c r="E5641" s="325">
        <v>27750</v>
      </c>
      <c r="F5641" s="325">
        <v>29768</v>
      </c>
      <c r="H5641" s="324" t="s">
        <v>5666</v>
      </c>
    </row>
    <row r="5642" spans="1:8" ht="14.45" customHeight="1" x14ac:dyDescent="0.2">
      <c r="A5642" s="324">
        <v>5020</v>
      </c>
      <c r="B5642" s="324">
        <v>502002</v>
      </c>
      <c r="C5642" s="326" t="s">
        <v>5665</v>
      </c>
      <c r="D5642" s="326" t="s">
        <v>3907</v>
      </c>
      <c r="E5642" s="325">
        <v>27743</v>
      </c>
      <c r="F5642" s="325">
        <v>31434</v>
      </c>
      <c r="H5642" s="324" t="s">
        <v>5388</v>
      </c>
    </row>
    <row r="5643" spans="1:8" ht="14.45" customHeight="1" x14ac:dyDescent="0.2">
      <c r="A5643" s="324">
        <v>4349</v>
      </c>
      <c r="B5643" s="324">
        <v>434902</v>
      </c>
      <c r="C5643" s="326" t="s">
        <v>5664</v>
      </c>
      <c r="D5643" s="326" t="s">
        <v>4485</v>
      </c>
      <c r="E5643" s="325">
        <v>27732</v>
      </c>
      <c r="F5643" s="325">
        <v>35217</v>
      </c>
      <c r="H5643" s="324" t="s">
        <v>4484</v>
      </c>
    </row>
    <row r="5644" spans="1:8" ht="14.45" customHeight="1" x14ac:dyDescent="0.2">
      <c r="A5644" s="324">
        <v>4035</v>
      </c>
      <c r="B5644" s="324">
        <v>403502</v>
      </c>
      <c r="C5644" s="326" t="s">
        <v>5663</v>
      </c>
      <c r="D5644" s="326" t="s">
        <v>3928</v>
      </c>
      <c r="E5644" s="325">
        <v>27729</v>
      </c>
      <c r="F5644" s="325">
        <v>28887</v>
      </c>
      <c r="H5644" s="324" t="s">
        <v>5662</v>
      </c>
    </row>
    <row r="5645" spans="1:8" ht="14.45" customHeight="1" x14ac:dyDescent="0.2">
      <c r="A5645" s="324">
        <v>4595</v>
      </c>
      <c r="B5645" s="324">
        <v>459502</v>
      </c>
      <c r="C5645" s="326" t="s">
        <v>5661</v>
      </c>
      <c r="D5645" s="326" t="s">
        <v>4148</v>
      </c>
      <c r="E5645" s="325">
        <v>27729</v>
      </c>
      <c r="F5645" s="325">
        <v>30195</v>
      </c>
      <c r="H5645" s="324" t="s">
        <v>4147</v>
      </c>
    </row>
    <row r="5646" spans="1:8" ht="14.45" customHeight="1" x14ac:dyDescent="0.2">
      <c r="A5646" s="324">
        <v>4929</v>
      </c>
      <c r="B5646" s="324">
        <v>492902</v>
      </c>
      <c r="C5646" s="326" t="s">
        <v>5660</v>
      </c>
      <c r="D5646" s="326" t="s">
        <v>5659</v>
      </c>
      <c r="E5646" s="325">
        <v>27729</v>
      </c>
      <c r="F5646" s="325">
        <v>27931</v>
      </c>
      <c r="H5646" s="324" t="s">
        <v>5658</v>
      </c>
    </row>
    <row r="5647" spans="1:8" ht="14.45" customHeight="1" x14ac:dyDescent="0.2">
      <c r="A5647" s="324">
        <v>5039</v>
      </c>
      <c r="B5647" s="324">
        <v>503901</v>
      </c>
      <c r="C5647" s="326" t="s">
        <v>5657</v>
      </c>
      <c r="D5647" s="326" t="s">
        <v>5656</v>
      </c>
      <c r="E5647" s="325">
        <v>27729</v>
      </c>
      <c r="F5647" s="325">
        <v>34731</v>
      </c>
      <c r="H5647" s="324" t="s">
        <v>5655</v>
      </c>
    </row>
    <row r="5648" spans="1:8" ht="14.45" customHeight="1" x14ac:dyDescent="0.2">
      <c r="A5648" s="324">
        <v>4308</v>
      </c>
      <c r="B5648" s="324">
        <v>430801</v>
      </c>
      <c r="C5648" s="326" t="s">
        <v>5568</v>
      </c>
      <c r="D5648" s="326" t="s">
        <v>3777</v>
      </c>
      <c r="E5648" s="325">
        <v>27723</v>
      </c>
      <c r="F5648" s="325">
        <v>27723</v>
      </c>
      <c r="H5648" s="324" t="s">
        <v>5567</v>
      </c>
    </row>
    <row r="5649" spans="1:8" ht="14.45" customHeight="1" x14ac:dyDescent="0.2">
      <c r="A5649" s="324">
        <v>5074</v>
      </c>
      <c r="B5649" s="324">
        <v>507401</v>
      </c>
      <c r="C5649" s="326" t="s">
        <v>5654</v>
      </c>
      <c r="D5649" s="326" t="s">
        <v>5653</v>
      </c>
      <c r="E5649" s="325">
        <v>27719</v>
      </c>
      <c r="F5649" s="325">
        <v>28764</v>
      </c>
      <c r="H5649" s="324" t="s">
        <v>5652</v>
      </c>
    </row>
    <row r="5650" spans="1:8" ht="14.45" customHeight="1" x14ac:dyDescent="0.2">
      <c r="A5650" s="324">
        <v>4094</v>
      </c>
      <c r="B5650" s="324">
        <v>409401</v>
      </c>
      <c r="C5650" s="326" t="s">
        <v>5651</v>
      </c>
      <c r="D5650" s="326" t="s">
        <v>4434</v>
      </c>
      <c r="E5650" s="325">
        <v>27711</v>
      </c>
      <c r="F5650" s="325">
        <v>32143</v>
      </c>
      <c r="H5650" s="324" t="s">
        <v>5650</v>
      </c>
    </row>
    <row r="5651" spans="1:8" ht="14.45" customHeight="1" x14ac:dyDescent="0.2">
      <c r="A5651" s="324">
        <v>4727</v>
      </c>
      <c r="B5651" s="324">
        <v>472702</v>
      </c>
      <c r="C5651" s="326" t="s">
        <v>4021</v>
      </c>
      <c r="D5651" s="326" t="s">
        <v>3753</v>
      </c>
      <c r="E5651" s="325">
        <v>27708</v>
      </c>
      <c r="F5651" s="325">
        <v>27708</v>
      </c>
      <c r="H5651" s="324" t="s">
        <v>3752</v>
      </c>
    </row>
    <row r="5652" spans="1:8" ht="14.45" customHeight="1" x14ac:dyDescent="0.2">
      <c r="A5652" s="324">
        <v>4426</v>
      </c>
      <c r="B5652" s="324">
        <v>442603</v>
      </c>
      <c r="C5652" s="326" t="s">
        <v>5649</v>
      </c>
      <c r="D5652" s="326" t="s">
        <v>5648</v>
      </c>
      <c r="E5652" s="325">
        <v>27699</v>
      </c>
      <c r="F5652" s="325">
        <v>27973</v>
      </c>
      <c r="H5652" s="324" t="s">
        <v>5647</v>
      </c>
    </row>
    <row r="5653" spans="1:8" ht="14.45" customHeight="1" x14ac:dyDescent="0.2">
      <c r="A5653" s="324">
        <v>4534</v>
      </c>
      <c r="B5653" s="324">
        <v>453402</v>
      </c>
      <c r="C5653" s="326" t="s">
        <v>5646</v>
      </c>
      <c r="D5653" s="326" t="s">
        <v>4220</v>
      </c>
      <c r="E5653" s="325">
        <v>27699</v>
      </c>
      <c r="F5653" s="325">
        <v>31837</v>
      </c>
      <c r="H5653" s="324" t="s">
        <v>4219</v>
      </c>
    </row>
    <row r="5654" spans="1:8" ht="14.45" customHeight="1" x14ac:dyDescent="0.2">
      <c r="A5654" s="324">
        <v>4622</v>
      </c>
      <c r="B5654" s="324">
        <v>462202</v>
      </c>
      <c r="C5654" s="326" t="s">
        <v>5645</v>
      </c>
      <c r="D5654" s="326" t="s">
        <v>3783</v>
      </c>
      <c r="E5654" s="325">
        <v>27699</v>
      </c>
      <c r="F5654" s="325">
        <v>27926</v>
      </c>
      <c r="H5654" s="324" t="s">
        <v>5049</v>
      </c>
    </row>
    <row r="5655" spans="1:8" ht="14.45" customHeight="1" x14ac:dyDescent="0.2">
      <c r="A5655" s="324">
        <v>4772</v>
      </c>
      <c r="B5655" s="324">
        <v>477202</v>
      </c>
      <c r="C5655" s="326" t="s">
        <v>5644</v>
      </c>
      <c r="D5655" s="326" t="s">
        <v>5643</v>
      </c>
      <c r="E5655" s="325">
        <v>27699</v>
      </c>
      <c r="F5655" s="325">
        <v>28264</v>
      </c>
      <c r="H5655" s="324" t="s">
        <v>5642</v>
      </c>
    </row>
    <row r="5656" spans="1:8" ht="14.45" customHeight="1" x14ac:dyDescent="0.2">
      <c r="A5656" s="324">
        <v>4894</v>
      </c>
      <c r="B5656" s="324">
        <v>489402</v>
      </c>
      <c r="C5656" s="326" t="s">
        <v>5641</v>
      </c>
      <c r="D5656" s="326" t="s">
        <v>4870</v>
      </c>
      <c r="E5656" s="325">
        <v>27699</v>
      </c>
      <c r="F5656" s="325">
        <v>29160</v>
      </c>
      <c r="H5656" s="324" t="s">
        <v>4869</v>
      </c>
    </row>
    <row r="5657" spans="1:8" ht="14.45" customHeight="1" x14ac:dyDescent="0.2">
      <c r="A5657" s="324">
        <v>4280</v>
      </c>
      <c r="B5657" s="324">
        <v>428002</v>
      </c>
      <c r="C5657" s="326" t="s">
        <v>4577</v>
      </c>
      <c r="D5657" s="326" t="s">
        <v>3794</v>
      </c>
      <c r="E5657" s="325">
        <v>27681</v>
      </c>
      <c r="F5657" s="325">
        <v>28448</v>
      </c>
      <c r="H5657" s="324" t="s">
        <v>3793</v>
      </c>
    </row>
    <row r="5658" spans="1:8" ht="14.45" customHeight="1" x14ac:dyDescent="0.2">
      <c r="A5658" s="324">
        <v>4395</v>
      </c>
      <c r="B5658" s="324">
        <v>439502</v>
      </c>
      <c r="C5658" s="326" t="s">
        <v>5640</v>
      </c>
      <c r="D5658" s="326" t="s">
        <v>3969</v>
      </c>
      <c r="E5658" s="325">
        <v>27681</v>
      </c>
      <c r="F5658" s="325">
        <v>28856</v>
      </c>
      <c r="H5658" s="324" t="s">
        <v>5639</v>
      </c>
    </row>
    <row r="5659" spans="1:8" ht="14.45" customHeight="1" x14ac:dyDescent="0.2">
      <c r="A5659" s="324">
        <v>4404</v>
      </c>
      <c r="B5659" s="324">
        <v>440402</v>
      </c>
      <c r="C5659" s="326" t="s">
        <v>5638</v>
      </c>
      <c r="D5659" s="326" t="s">
        <v>3969</v>
      </c>
      <c r="E5659" s="325">
        <v>27681</v>
      </c>
      <c r="F5659" s="325">
        <v>28856</v>
      </c>
      <c r="H5659" s="324" t="s">
        <v>5637</v>
      </c>
    </row>
    <row r="5660" spans="1:8" ht="14.45" customHeight="1" x14ac:dyDescent="0.2">
      <c r="A5660" s="324">
        <v>4447</v>
      </c>
      <c r="B5660" s="324">
        <v>444702</v>
      </c>
      <c r="C5660" s="326" t="s">
        <v>5636</v>
      </c>
      <c r="D5660" s="326" t="s">
        <v>3969</v>
      </c>
      <c r="E5660" s="325">
        <v>27681</v>
      </c>
      <c r="F5660" s="325">
        <v>28856</v>
      </c>
      <c r="H5660" s="324" t="s">
        <v>5635</v>
      </c>
    </row>
    <row r="5661" spans="1:8" ht="14.45" customHeight="1" x14ac:dyDescent="0.2">
      <c r="A5661" s="324">
        <v>4555</v>
      </c>
      <c r="B5661" s="324">
        <v>455502</v>
      </c>
      <c r="C5661" s="326" t="s">
        <v>4183</v>
      </c>
      <c r="D5661" s="326" t="s">
        <v>3969</v>
      </c>
      <c r="E5661" s="325">
        <v>27681</v>
      </c>
      <c r="F5661" s="325">
        <v>28856</v>
      </c>
      <c r="H5661" s="324" t="s">
        <v>5634</v>
      </c>
    </row>
    <row r="5662" spans="1:8" ht="14.45" customHeight="1" x14ac:dyDescent="0.2">
      <c r="A5662" s="324">
        <v>4564</v>
      </c>
      <c r="B5662" s="324">
        <v>456402</v>
      </c>
      <c r="C5662" s="326" t="s">
        <v>5633</v>
      </c>
      <c r="D5662" s="326" t="s">
        <v>3794</v>
      </c>
      <c r="E5662" s="325">
        <v>27681</v>
      </c>
      <c r="F5662" s="325">
        <v>28481</v>
      </c>
      <c r="H5662" s="324" t="s">
        <v>3793</v>
      </c>
    </row>
    <row r="5663" spans="1:8" ht="14.45" customHeight="1" x14ac:dyDescent="0.2">
      <c r="A5663" s="324">
        <v>4586</v>
      </c>
      <c r="B5663" s="324">
        <v>458602</v>
      </c>
      <c r="C5663" s="326" t="s">
        <v>4158</v>
      </c>
      <c r="D5663" s="326" t="s">
        <v>3969</v>
      </c>
      <c r="E5663" s="325">
        <v>27681</v>
      </c>
      <c r="F5663" s="325">
        <v>28856</v>
      </c>
      <c r="H5663" s="324" t="s">
        <v>5632</v>
      </c>
    </row>
    <row r="5664" spans="1:8" ht="14.45" customHeight="1" x14ac:dyDescent="0.2">
      <c r="A5664" s="324">
        <v>4598</v>
      </c>
      <c r="B5664" s="324">
        <v>459802</v>
      </c>
      <c r="C5664" s="326" t="s">
        <v>5631</v>
      </c>
      <c r="D5664" s="326" t="s">
        <v>3794</v>
      </c>
      <c r="E5664" s="325">
        <v>27681</v>
      </c>
      <c r="F5664" s="325">
        <v>27977</v>
      </c>
      <c r="H5664" s="324" t="s">
        <v>3793</v>
      </c>
    </row>
    <row r="5665" spans="1:8" ht="14.45" customHeight="1" x14ac:dyDescent="0.2">
      <c r="A5665" s="324">
        <v>4626</v>
      </c>
      <c r="B5665" s="324">
        <v>462602</v>
      </c>
      <c r="C5665" s="326" t="s">
        <v>5630</v>
      </c>
      <c r="D5665" s="326" t="s">
        <v>3969</v>
      </c>
      <c r="E5665" s="325">
        <v>27681</v>
      </c>
      <c r="F5665" s="325">
        <v>28856</v>
      </c>
      <c r="H5665" s="324" t="s">
        <v>5629</v>
      </c>
    </row>
    <row r="5666" spans="1:8" ht="14.45" customHeight="1" x14ac:dyDescent="0.2">
      <c r="A5666" s="324">
        <v>4631</v>
      </c>
      <c r="B5666" s="324">
        <v>463102</v>
      </c>
      <c r="C5666" s="326" t="s">
        <v>5628</v>
      </c>
      <c r="D5666" s="326" t="s">
        <v>3969</v>
      </c>
      <c r="E5666" s="325">
        <v>27681</v>
      </c>
      <c r="F5666" s="325">
        <v>28856</v>
      </c>
      <c r="H5666" s="324" t="s">
        <v>5627</v>
      </c>
    </row>
    <row r="5667" spans="1:8" ht="14.45" customHeight="1" x14ac:dyDescent="0.2">
      <c r="A5667" s="324">
        <v>4645</v>
      </c>
      <c r="B5667" s="324">
        <v>464502</v>
      </c>
      <c r="C5667" s="326" t="s">
        <v>5626</v>
      </c>
      <c r="D5667" s="326" t="s">
        <v>3794</v>
      </c>
      <c r="E5667" s="325">
        <v>27681</v>
      </c>
      <c r="F5667" s="325">
        <v>28796</v>
      </c>
      <c r="H5667" s="324" t="s">
        <v>3793</v>
      </c>
    </row>
    <row r="5668" spans="1:8" ht="14.45" customHeight="1" x14ac:dyDescent="0.2">
      <c r="A5668" s="324">
        <v>4653</v>
      </c>
      <c r="B5668" s="324">
        <v>465302</v>
      </c>
      <c r="C5668" s="326" t="s">
        <v>4069</v>
      </c>
      <c r="D5668" s="326" t="s">
        <v>3969</v>
      </c>
      <c r="E5668" s="325">
        <v>27681</v>
      </c>
      <c r="F5668" s="325">
        <v>28856</v>
      </c>
      <c r="H5668" s="324" t="s">
        <v>5625</v>
      </c>
    </row>
    <row r="5669" spans="1:8" ht="14.45" customHeight="1" x14ac:dyDescent="0.2">
      <c r="A5669" s="324">
        <v>4672</v>
      </c>
      <c r="B5669" s="324">
        <v>467202</v>
      </c>
      <c r="C5669" s="326" t="s">
        <v>5624</v>
      </c>
      <c r="D5669" s="326" t="s">
        <v>3794</v>
      </c>
      <c r="E5669" s="325">
        <v>27681</v>
      </c>
      <c r="F5669" s="325">
        <v>28124</v>
      </c>
      <c r="H5669" s="324" t="s">
        <v>3793</v>
      </c>
    </row>
    <row r="5670" spans="1:8" ht="14.45" customHeight="1" x14ac:dyDescent="0.2">
      <c r="A5670" s="324">
        <v>4722</v>
      </c>
      <c r="B5670" s="324">
        <v>472202</v>
      </c>
      <c r="C5670" s="326" t="s">
        <v>5623</v>
      </c>
      <c r="D5670" s="326" t="s">
        <v>3969</v>
      </c>
      <c r="E5670" s="325">
        <v>27681</v>
      </c>
      <c r="F5670" s="325">
        <v>28856</v>
      </c>
      <c r="H5670" s="324" t="s">
        <v>5622</v>
      </c>
    </row>
    <row r="5671" spans="1:8" ht="14.45" customHeight="1" x14ac:dyDescent="0.2">
      <c r="A5671" s="324">
        <v>4726</v>
      </c>
      <c r="B5671" s="324">
        <v>472602</v>
      </c>
      <c r="C5671" s="326" t="s">
        <v>5621</v>
      </c>
      <c r="D5671" s="326" t="s">
        <v>3969</v>
      </c>
      <c r="E5671" s="325">
        <v>27681</v>
      </c>
      <c r="F5671" s="325">
        <v>28856</v>
      </c>
      <c r="H5671" s="324" t="s">
        <v>5620</v>
      </c>
    </row>
    <row r="5672" spans="1:8" ht="14.45" customHeight="1" x14ac:dyDescent="0.2">
      <c r="A5672" s="324">
        <v>4734</v>
      </c>
      <c r="B5672" s="324">
        <v>473402</v>
      </c>
      <c r="C5672" s="326" t="s">
        <v>4013</v>
      </c>
      <c r="D5672" s="326" t="s">
        <v>3969</v>
      </c>
      <c r="E5672" s="325">
        <v>27681</v>
      </c>
      <c r="F5672" s="325">
        <v>28856</v>
      </c>
      <c r="H5672" s="324" t="s">
        <v>5619</v>
      </c>
    </row>
    <row r="5673" spans="1:8" ht="14.45" customHeight="1" x14ac:dyDescent="0.2">
      <c r="A5673" s="324">
        <v>4735</v>
      </c>
      <c r="B5673" s="324">
        <v>473502</v>
      </c>
      <c r="C5673" s="326" t="s">
        <v>5618</v>
      </c>
      <c r="D5673" s="326" t="s">
        <v>3969</v>
      </c>
      <c r="E5673" s="325">
        <v>27681</v>
      </c>
      <c r="F5673" s="325">
        <v>28856</v>
      </c>
      <c r="H5673" s="324" t="s">
        <v>5617</v>
      </c>
    </row>
    <row r="5674" spans="1:8" ht="14.45" customHeight="1" x14ac:dyDescent="0.2">
      <c r="A5674" s="324">
        <v>4740</v>
      </c>
      <c r="B5674" s="324">
        <v>474002</v>
      </c>
      <c r="C5674" s="326" t="s">
        <v>4001</v>
      </c>
      <c r="D5674" s="326" t="s">
        <v>3969</v>
      </c>
      <c r="E5674" s="325">
        <v>27681</v>
      </c>
      <c r="F5674" s="325">
        <v>28856</v>
      </c>
      <c r="H5674" s="324" t="s">
        <v>5616</v>
      </c>
    </row>
    <row r="5675" spans="1:8" ht="14.45" customHeight="1" x14ac:dyDescent="0.2">
      <c r="A5675" s="324">
        <v>4744</v>
      </c>
      <c r="B5675" s="324">
        <v>474402</v>
      </c>
      <c r="C5675" s="326" t="s">
        <v>5615</v>
      </c>
      <c r="D5675" s="326" t="s">
        <v>3969</v>
      </c>
      <c r="E5675" s="325">
        <v>27681</v>
      </c>
      <c r="F5675" s="325">
        <v>28856</v>
      </c>
      <c r="H5675" s="324" t="s">
        <v>5614</v>
      </c>
    </row>
    <row r="5676" spans="1:8" ht="14.45" customHeight="1" x14ac:dyDescent="0.2">
      <c r="A5676" s="324">
        <v>4748</v>
      </c>
      <c r="B5676" s="324">
        <v>474802</v>
      </c>
      <c r="C5676" s="326" t="s">
        <v>3984</v>
      </c>
      <c r="D5676" s="326" t="s">
        <v>3969</v>
      </c>
      <c r="E5676" s="325">
        <v>27681</v>
      </c>
      <c r="F5676" s="325">
        <v>28856</v>
      </c>
      <c r="H5676" s="324" t="s">
        <v>5613</v>
      </c>
    </row>
    <row r="5677" spans="1:8" ht="14.45" customHeight="1" x14ac:dyDescent="0.2">
      <c r="A5677" s="324">
        <v>4756</v>
      </c>
      <c r="B5677" s="324">
        <v>475602</v>
      </c>
      <c r="C5677" s="326" t="s">
        <v>5612</v>
      </c>
      <c r="D5677" s="326" t="s">
        <v>3969</v>
      </c>
      <c r="E5677" s="325">
        <v>27681</v>
      </c>
      <c r="F5677" s="325">
        <v>28856</v>
      </c>
      <c r="H5677" s="324" t="s">
        <v>5611</v>
      </c>
    </row>
    <row r="5678" spans="1:8" ht="14.45" customHeight="1" x14ac:dyDescent="0.2">
      <c r="A5678" s="324">
        <v>4761</v>
      </c>
      <c r="B5678" s="324">
        <v>476102</v>
      </c>
      <c r="C5678" s="326" t="s">
        <v>5610</v>
      </c>
      <c r="D5678" s="326" t="s">
        <v>3969</v>
      </c>
      <c r="E5678" s="325">
        <v>27681</v>
      </c>
      <c r="F5678" s="325">
        <v>28856</v>
      </c>
      <c r="H5678" s="324" t="s">
        <v>5609</v>
      </c>
    </row>
    <row r="5679" spans="1:8" ht="14.45" customHeight="1" x14ac:dyDescent="0.2">
      <c r="A5679" s="324">
        <v>4776</v>
      </c>
      <c r="B5679" s="324">
        <v>477602</v>
      </c>
      <c r="C5679" s="326" t="s">
        <v>3933</v>
      </c>
      <c r="D5679" s="326" t="s">
        <v>3969</v>
      </c>
      <c r="E5679" s="325">
        <v>27681</v>
      </c>
      <c r="F5679" s="325">
        <v>28856</v>
      </c>
      <c r="H5679" s="324" t="s">
        <v>5608</v>
      </c>
    </row>
    <row r="5680" spans="1:8" ht="14.45" customHeight="1" x14ac:dyDescent="0.2">
      <c r="A5680" s="324">
        <v>4802</v>
      </c>
      <c r="B5680" s="324">
        <v>480202</v>
      </c>
      <c r="C5680" s="326" t="s">
        <v>5607</v>
      </c>
      <c r="D5680" s="326" t="s">
        <v>3969</v>
      </c>
      <c r="E5680" s="325">
        <v>27681</v>
      </c>
      <c r="F5680" s="325">
        <v>28856</v>
      </c>
      <c r="H5680" s="324" t="s">
        <v>5606</v>
      </c>
    </row>
    <row r="5681" spans="1:8" ht="14.45" customHeight="1" x14ac:dyDescent="0.2">
      <c r="A5681" s="324">
        <v>4815</v>
      </c>
      <c r="B5681" s="324">
        <v>481502</v>
      </c>
      <c r="C5681" s="326" t="s">
        <v>5605</v>
      </c>
      <c r="D5681" s="326" t="s">
        <v>3794</v>
      </c>
      <c r="E5681" s="325">
        <v>27681</v>
      </c>
      <c r="F5681" s="325">
        <v>28768</v>
      </c>
      <c r="H5681" s="324" t="s">
        <v>3793</v>
      </c>
    </row>
    <row r="5682" spans="1:8" ht="14.45" customHeight="1" x14ac:dyDescent="0.2">
      <c r="A5682" s="324">
        <v>4816</v>
      </c>
      <c r="B5682" s="324">
        <v>481602</v>
      </c>
      <c r="C5682" s="326" t="s">
        <v>5604</v>
      </c>
      <c r="D5682" s="326" t="s">
        <v>3969</v>
      </c>
      <c r="E5682" s="325">
        <v>27681</v>
      </c>
      <c r="F5682" s="325">
        <v>28856</v>
      </c>
      <c r="H5682" s="324" t="s">
        <v>5603</v>
      </c>
    </row>
    <row r="5683" spans="1:8" ht="14.45" customHeight="1" x14ac:dyDescent="0.2">
      <c r="A5683" s="324">
        <v>4838</v>
      </c>
      <c r="B5683" s="324">
        <v>483803</v>
      </c>
      <c r="C5683" s="326" t="s">
        <v>5195</v>
      </c>
      <c r="D5683" s="326" t="s">
        <v>3969</v>
      </c>
      <c r="E5683" s="325">
        <v>27681</v>
      </c>
      <c r="F5683" s="325">
        <v>28856</v>
      </c>
      <c r="H5683" s="324" t="s">
        <v>5602</v>
      </c>
    </row>
    <row r="5684" spans="1:8" ht="14.45" customHeight="1" x14ac:dyDescent="0.2">
      <c r="A5684" s="324">
        <v>4877</v>
      </c>
      <c r="B5684" s="324">
        <v>487702</v>
      </c>
      <c r="C5684" s="326" t="s">
        <v>3795</v>
      </c>
      <c r="D5684" s="326" t="s">
        <v>3969</v>
      </c>
      <c r="E5684" s="325">
        <v>27681</v>
      </c>
      <c r="F5684" s="325">
        <v>28856</v>
      </c>
      <c r="H5684" s="324" t="s">
        <v>5601</v>
      </c>
    </row>
    <row r="5685" spans="1:8" ht="14.45" customHeight="1" x14ac:dyDescent="0.2">
      <c r="A5685" s="324">
        <v>4888</v>
      </c>
      <c r="B5685" s="324">
        <v>488803</v>
      </c>
      <c r="C5685" s="326" t="s">
        <v>4895</v>
      </c>
      <c r="D5685" s="326" t="s">
        <v>3969</v>
      </c>
      <c r="E5685" s="325">
        <v>27681</v>
      </c>
      <c r="F5685" s="325">
        <v>28856</v>
      </c>
      <c r="H5685" s="324" t="s">
        <v>5600</v>
      </c>
    </row>
    <row r="5686" spans="1:8" ht="14.45" customHeight="1" x14ac:dyDescent="0.2">
      <c r="A5686" s="324">
        <v>4906</v>
      </c>
      <c r="B5686" s="324">
        <v>490602</v>
      </c>
      <c r="C5686" s="326" t="s">
        <v>5394</v>
      </c>
      <c r="D5686" s="326" t="s">
        <v>3969</v>
      </c>
      <c r="E5686" s="325">
        <v>27681</v>
      </c>
      <c r="F5686" s="325">
        <v>28856</v>
      </c>
      <c r="H5686" s="324" t="s">
        <v>5599</v>
      </c>
    </row>
    <row r="5687" spans="1:8" ht="14.45" customHeight="1" x14ac:dyDescent="0.2">
      <c r="A5687" s="324">
        <v>4907</v>
      </c>
      <c r="B5687" s="324">
        <v>490703</v>
      </c>
      <c r="C5687" s="326" t="s">
        <v>4964</v>
      </c>
      <c r="D5687" s="326" t="s">
        <v>3969</v>
      </c>
      <c r="E5687" s="325">
        <v>27681</v>
      </c>
      <c r="F5687" s="325">
        <v>28856</v>
      </c>
      <c r="H5687" s="324" t="s">
        <v>5598</v>
      </c>
    </row>
    <row r="5688" spans="1:8" ht="14.45" customHeight="1" x14ac:dyDescent="0.2">
      <c r="A5688" s="324">
        <v>4910</v>
      </c>
      <c r="B5688" s="324">
        <v>491002</v>
      </c>
      <c r="C5688" s="326" t="s">
        <v>4937</v>
      </c>
      <c r="D5688" s="326" t="s">
        <v>3969</v>
      </c>
      <c r="E5688" s="325">
        <v>27681</v>
      </c>
      <c r="F5688" s="325">
        <v>28856</v>
      </c>
      <c r="H5688" s="324" t="s">
        <v>5597</v>
      </c>
    </row>
    <row r="5689" spans="1:8" ht="14.45" customHeight="1" x14ac:dyDescent="0.2">
      <c r="A5689" s="324">
        <v>4913</v>
      </c>
      <c r="B5689" s="324">
        <v>491302</v>
      </c>
      <c r="C5689" s="326" t="s">
        <v>5596</v>
      </c>
      <c r="D5689" s="326" t="s">
        <v>3794</v>
      </c>
      <c r="E5689" s="325">
        <v>27681</v>
      </c>
      <c r="F5689" s="325">
        <v>28436</v>
      </c>
      <c r="H5689" s="324" t="s">
        <v>3793</v>
      </c>
    </row>
    <row r="5690" spans="1:8" ht="14.45" customHeight="1" x14ac:dyDescent="0.2">
      <c r="A5690" s="324">
        <v>4920</v>
      </c>
      <c r="B5690" s="324">
        <v>492002</v>
      </c>
      <c r="C5690" s="326" t="s">
        <v>5003</v>
      </c>
      <c r="D5690" s="326" t="s">
        <v>3969</v>
      </c>
      <c r="E5690" s="325">
        <v>27681</v>
      </c>
      <c r="F5690" s="325">
        <v>28856</v>
      </c>
      <c r="H5690" s="324" t="s">
        <v>5595</v>
      </c>
    </row>
    <row r="5691" spans="1:8" ht="14.45" customHeight="1" x14ac:dyDescent="0.2">
      <c r="A5691" s="324">
        <v>4927</v>
      </c>
      <c r="B5691" s="324">
        <v>492702</v>
      </c>
      <c r="C5691" s="326" t="s">
        <v>5017</v>
      </c>
      <c r="D5691" s="326" t="s">
        <v>3969</v>
      </c>
      <c r="E5691" s="325">
        <v>27681</v>
      </c>
      <c r="F5691" s="325">
        <v>28856</v>
      </c>
      <c r="H5691" s="324" t="s">
        <v>5594</v>
      </c>
    </row>
    <row r="5692" spans="1:8" ht="14.45" customHeight="1" x14ac:dyDescent="0.2">
      <c r="A5692" s="324">
        <v>4932</v>
      </c>
      <c r="B5692" s="324">
        <v>493202</v>
      </c>
      <c r="C5692" s="326" t="s">
        <v>5036</v>
      </c>
      <c r="D5692" s="326" t="s">
        <v>3969</v>
      </c>
      <c r="E5692" s="325">
        <v>27681</v>
      </c>
      <c r="F5692" s="325">
        <v>28856</v>
      </c>
      <c r="H5692" s="324" t="s">
        <v>5593</v>
      </c>
    </row>
    <row r="5693" spans="1:8" ht="14.45" customHeight="1" x14ac:dyDescent="0.2">
      <c r="A5693" s="324">
        <v>4936</v>
      </c>
      <c r="B5693" s="324">
        <v>493602</v>
      </c>
      <c r="C5693" s="326" t="s">
        <v>5408</v>
      </c>
      <c r="D5693" s="326" t="s">
        <v>3969</v>
      </c>
      <c r="E5693" s="325">
        <v>27681</v>
      </c>
      <c r="F5693" s="325">
        <v>28856</v>
      </c>
      <c r="H5693" s="324" t="s">
        <v>5592</v>
      </c>
    </row>
    <row r="5694" spans="1:8" ht="14.45" customHeight="1" x14ac:dyDescent="0.2">
      <c r="A5694" s="324">
        <v>4952</v>
      </c>
      <c r="B5694" s="324">
        <v>495202</v>
      </c>
      <c r="C5694" s="326" t="s">
        <v>5382</v>
      </c>
      <c r="D5694" s="326" t="s">
        <v>3969</v>
      </c>
      <c r="E5694" s="325">
        <v>27681</v>
      </c>
      <c r="F5694" s="325">
        <v>28856</v>
      </c>
      <c r="H5694" s="324" t="s">
        <v>5591</v>
      </c>
    </row>
    <row r="5695" spans="1:8" ht="14.45" customHeight="1" x14ac:dyDescent="0.2">
      <c r="A5695" s="324">
        <v>4955</v>
      </c>
      <c r="B5695" s="324">
        <v>495502</v>
      </c>
      <c r="C5695" s="326" t="s">
        <v>5158</v>
      </c>
      <c r="D5695" s="326" t="s">
        <v>3969</v>
      </c>
      <c r="E5695" s="325">
        <v>27681</v>
      </c>
      <c r="F5695" s="325">
        <v>28856</v>
      </c>
      <c r="H5695" s="324" t="s">
        <v>5590</v>
      </c>
    </row>
    <row r="5696" spans="1:8" ht="14.45" customHeight="1" x14ac:dyDescent="0.2">
      <c r="A5696" s="324">
        <v>4961</v>
      </c>
      <c r="B5696" s="324">
        <v>496102</v>
      </c>
      <c r="C5696" s="326" t="s">
        <v>5181</v>
      </c>
      <c r="D5696" s="326" t="s">
        <v>3969</v>
      </c>
      <c r="E5696" s="325">
        <v>27681</v>
      </c>
      <c r="F5696" s="325">
        <v>28856</v>
      </c>
      <c r="H5696" s="324" t="s">
        <v>5589</v>
      </c>
    </row>
    <row r="5697" spans="1:8" ht="14.45" customHeight="1" x14ac:dyDescent="0.2">
      <c r="A5697" s="324">
        <v>4977</v>
      </c>
      <c r="B5697" s="324">
        <v>497702</v>
      </c>
      <c r="C5697" s="326" t="s">
        <v>5216</v>
      </c>
      <c r="D5697" s="326" t="s">
        <v>3969</v>
      </c>
      <c r="E5697" s="325">
        <v>27681</v>
      </c>
      <c r="F5697" s="325">
        <v>28856</v>
      </c>
      <c r="H5697" s="324" t="s">
        <v>5588</v>
      </c>
    </row>
    <row r="5698" spans="1:8" ht="14.45" customHeight="1" x14ac:dyDescent="0.2">
      <c r="A5698" s="324">
        <v>4981</v>
      </c>
      <c r="B5698" s="324">
        <v>498102</v>
      </c>
      <c r="C5698" s="326" t="s">
        <v>5250</v>
      </c>
      <c r="D5698" s="326" t="s">
        <v>3794</v>
      </c>
      <c r="E5698" s="325">
        <v>27681</v>
      </c>
      <c r="F5698" s="325">
        <v>28015</v>
      </c>
      <c r="H5698" s="324" t="s">
        <v>3793</v>
      </c>
    </row>
    <row r="5699" spans="1:8" ht="14.45" customHeight="1" x14ac:dyDescent="0.2">
      <c r="A5699" s="324">
        <v>5007</v>
      </c>
      <c r="B5699" s="324">
        <v>500702</v>
      </c>
      <c r="C5699" s="326" t="s">
        <v>5332</v>
      </c>
      <c r="D5699" s="326" t="s">
        <v>3969</v>
      </c>
      <c r="E5699" s="325">
        <v>27681</v>
      </c>
      <c r="F5699" s="325">
        <v>28856</v>
      </c>
      <c r="H5699" s="324" t="s">
        <v>5587</v>
      </c>
    </row>
    <row r="5700" spans="1:8" ht="14.45" customHeight="1" x14ac:dyDescent="0.2">
      <c r="A5700" s="324">
        <v>5010</v>
      </c>
      <c r="B5700" s="324">
        <v>501002</v>
      </c>
      <c r="C5700" s="326" t="s">
        <v>5409</v>
      </c>
      <c r="D5700" s="326" t="s">
        <v>3969</v>
      </c>
      <c r="E5700" s="325">
        <v>27681</v>
      </c>
      <c r="F5700" s="325">
        <v>28856</v>
      </c>
      <c r="H5700" s="324" t="s">
        <v>5586</v>
      </c>
    </row>
    <row r="5701" spans="1:8" ht="14.45" customHeight="1" x14ac:dyDescent="0.2">
      <c r="A5701" s="324">
        <v>5022</v>
      </c>
      <c r="B5701" s="324">
        <v>502202</v>
      </c>
      <c r="C5701" s="326" t="s">
        <v>5393</v>
      </c>
      <c r="D5701" s="326" t="s">
        <v>3969</v>
      </c>
      <c r="E5701" s="325">
        <v>27681</v>
      </c>
      <c r="F5701" s="325">
        <v>28856</v>
      </c>
      <c r="H5701" s="324" t="s">
        <v>5585</v>
      </c>
    </row>
    <row r="5702" spans="1:8" ht="14.45" customHeight="1" x14ac:dyDescent="0.2">
      <c r="A5702" s="324">
        <v>5027</v>
      </c>
      <c r="B5702" s="324">
        <v>502702</v>
      </c>
      <c r="C5702" s="326" t="s">
        <v>5412</v>
      </c>
      <c r="D5702" s="326" t="s">
        <v>3969</v>
      </c>
      <c r="E5702" s="325">
        <v>27681</v>
      </c>
      <c r="F5702" s="325">
        <v>28856</v>
      </c>
      <c r="H5702" s="324" t="s">
        <v>5584</v>
      </c>
    </row>
    <row r="5703" spans="1:8" ht="14.45" customHeight="1" x14ac:dyDescent="0.2">
      <c r="A5703" s="324">
        <v>5040</v>
      </c>
      <c r="B5703" s="324">
        <v>504002</v>
      </c>
      <c r="C5703" s="326" t="s">
        <v>5451</v>
      </c>
      <c r="D5703" s="326" t="s">
        <v>3794</v>
      </c>
      <c r="E5703" s="325">
        <v>27681</v>
      </c>
      <c r="F5703" s="325">
        <v>28397</v>
      </c>
      <c r="H5703" s="324" t="s">
        <v>3793</v>
      </c>
    </row>
    <row r="5704" spans="1:8" ht="14.45" customHeight="1" x14ac:dyDescent="0.2">
      <c r="A5704" s="324">
        <v>5044</v>
      </c>
      <c r="B5704" s="324">
        <v>504402</v>
      </c>
      <c r="C5704" s="326" t="s">
        <v>5466</v>
      </c>
      <c r="D5704" s="326" t="s">
        <v>3969</v>
      </c>
      <c r="E5704" s="325">
        <v>27681</v>
      </c>
      <c r="F5704" s="325">
        <v>28856</v>
      </c>
      <c r="H5704" s="324" t="s">
        <v>5583</v>
      </c>
    </row>
    <row r="5705" spans="1:8" ht="14.45" customHeight="1" x14ac:dyDescent="0.2">
      <c r="A5705" s="324">
        <v>5071</v>
      </c>
      <c r="B5705" s="324">
        <v>507102</v>
      </c>
      <c r="C5705" s="326" t="s">
        <v>5578</v>
      </c>
      <c r="D5705" s="326" t="s">
        <v>3969</v>
      </c>
      <c r="E5705" s="325">
        <v>27681</v>
      </c>
      <c r="F5705" s="325">
        <v>28856</v>
      </c>
      <c r="H5705" s="324" t="s">
        <v>5582</v>
      </c>
    </row>
    <row r="5706" spans="1:8" ht="14.45" customHeight="1" x14ac:dyDescent="0.2">
      <c r="A5706" s="324">
        <v>4489</v>
      </c>
      <c r="B5706" s="324">
        <v>448902</v>
      </c>
      <c r="C5706" s="326" t="s">
        <v>5170</v>
      </c>
      <c r="D5706" s="326" t="s">
        <v>5581</v>
      </c>
      <c r="E5706" s="325">
        <v>27673</v>
      </c>
      <c r="F5706" s="325">
        <v>42308</v>
      </c>
      <c r="G5706" s="324">
        <v>1225019755</v>
      </c>
      <c r="H5706" s="324" t="s">
        <v>5580</v>
      </c>
    </row>
    <row r="5707" spans="1:8" ht="14.45" customHeight="1" x14ac:dyDescent="0.2">
      <c r="A5707" s="324">
        <v>5073</v>
      </c>
      <c r="B5707" s="324">
        <v>507301</v>
      </c>
      <c r="C5707" s="326" t="s">
        <v>5579</v>
      </c>
      <c r="D5707" s="326" t="s">
        <v>3753</v>
      </c>
      <c r="E5707" s="325">
        <v>27673</v>
      </c>
      <c r="F5707" s="325">
        <v>27973</v>
      </c>
      <c r="H5707" s="324" t="s">
        <v>3752</v>
      </c>
    </row>
    <row r="5708" spans="1:8" ht="14.45" customHeight="1" x14ac:dyDescent="0.2">
      <c r="A5708" s="324">
        <v>5071</v>
      </c>
      <c r="B5708" s="324">
        <v>507101</v>
      </c>
      <c r="C5708" s="326" t="s">
        <v>5578</v>
      </c>
      <c r="D5708" s="326" t="s">
        <v>3794</v>
      </c>
      <c r="E5708" s="325">
        <v>27669</v>
      </c>
      <c r="F5708" s="325">
        <v>27681</v>
      </c>
      <c r="H5708" s="324" t="s">
        <v>3793</v>
      </c>
    </row>
    <row r="5709" spans="1:8" ht="14.45" customHeight="1" x14ac:dyDescent="0.2">
      <c r="A5709" s="324">
        <v>4184</v>
      </c>
      <c r="B5709" s="324">
        <v>418401</v>
      </c>
      <c r="C5709" s="326" t="s">
        <v>4685</v>
      </c>
      <c r="D5709" s="326" t="s">
        <v>3935</v>
      </c>
      <c r="E5709" s="325">
        <v>27668</v>
      </c>
      <c r="F5709" s="325">
        <v>27668</v>
      </c>
      <c r="H5709" s="324" t="s">
        <v>4684</v>
      </c>
    </row>
    <row r="5710" spans="1:8" ht="14.45" customHeight="1" x14ac:dyDescent="0.2">
      <c r="A5710" s="324">
        <v>4342</v>
      </c>
      <c r="B5710" s="324">
        <v>434202</v>
      </c>
      <c r="C5710" s="326" t="s">
        <v>5577</v>
      </c>
      <c r="D5710" s="326" t="s">
        <v>5576</v>
      </c>
      <c r="E5710" s="325">
        <v>27668</v>
      </c>
      <c r="F5710" s="325">
        <v>42829</v>
      </c>
      <c r="G5710" s="324">
        <v>1508873696</v>
      </c>
      <c r="H5710" s="324" t="s">
        <v>5575</v>
      </c>
    </row>
    <row r="5711" spans="1:8" ht="14.45" customHeight="1" x14ac:dyDescent="0.2">
      <c r="A5711" s="324">
        <v>4460</v>
      </c>
      <c r="B5711" s="324">
        <v>446002</v>
      </c>
      <c r="C5711" s="326" t="s">
        <v>4347</v>
      </c>
      <c r="D5711" s="326" t="s">
        <v>5576</v>
      </c>
      <c r="E5711" s="325">
        <v>27668</v>
      </c>
      <c r="F5711" s="325">
        <v>37022</v>
      </c>
      <c r="H5711" s="324" t="s">
        <v>5575</v>
      </c>
    </row>
    <row r="5712" spans="1:8" ht="14.45" customHeight="1" x14ac:dyDescent="0.2">
      <c r="A5712" s="324">
        <v>4796</v>
      </c>
      <c r="B5712" s="324">
        <v>479602</v>
      </c>
      <c r="C5712" s="326" t="s">
        <v>3912</v>
      </c>
      <c r="D5712" s="326" t="s">
        <v>3911</v>
      </c>
      <c r="E5712" s="325">
        <v>27668</v>
      </c>
      <c r="F5712" s="325">
        <v>32794</v>
      </c>
      <c r="H5712" s="324" t="s">
        <v>3910</v>
      </c>
    </row>
    <row r="5713" spans="1:8" ht="14.45" customHeight="1" x14ac:dyDescent="0.2">
      <c r="A5713" s="324">
        <v>5014</v>
      </c>
      <c r="B5713" s="324">
        <v>501402</v>
      </c>
      <c r="C5713" s="326" t="s">
        <v>5574</v>
      </c>
      <c r="D5713" s="326" t="s">
        <v>4027</v>
      </c>
      <c r="E5713" s="325">
        <v>27668</v>
      </c>
      <c r="F5713" s="325">
        <v>28246</v>
      </c>
      <c r="H5713" s="324" t="s">
        <v>4026</v>
      </c>
    </row>
    <row r="5714" spans="1:8" ht="14.45" customHeight="1" x14ac:dyDescent="0.2">
      <c r="A5714" s="324">
        <v>5029</v>
      </c>
      <c r="B5714" s="324">
        <v>502901</v>
      </c>
      <c r="C5714" s="326" t="s">
        <v>4076</v>
      </c>
      <c r="D5714" s="326" t="s">
        <v>3797</v>
      </c>
      <c r="E5714" s="325">
        <v>27668</v>
      </c>
      <c r="F5714" s="325">
        <v>28048</v>
      </c>
      <c r="H5714" s="324" t="s">
        <v>5573</v>
      </c>
    </row>
    <row r="5715" spans="1:8" ht="14.45" customHeight="1" x14ac:dyDescent="0.2">
      <c r="A5715" s="324">
        <v>4048</v>
      </c>
      <c r="B5715" s="324">
        <v>404801</v>
      </c>
      <c r="C5715" s="326" t="s">
        <v>5572</v>
      </c>
      <c r="D5715" s="326" t="s">
        <v>5572</v>
      </c>
      <c r="E5715" s="325">
        <v>27663</v>
      </c>
      <c r="F5715" s="325">
        <v>109574</v>
      </c>
      <c r="G5715" s="324">
        <v>1144226341</v>
      </c>
      <c r="H5715" s="324" t="s">
        <v>5571</v>
      </c>
    </row>
    <row r="5716" spans="1:8" ht="14.45" customHeight="1" x14ac:dyDescent="0.2">
      <c r="A5716" s="324">
        <v>4539</v>
      </c>
      <c r="B5716" s="324">
        <v>453901</v>
      </c>
      <c r="C5716" s="326" t="s">
        <v>5570</v>
      </c>
      <c r="D5716" s="326" t="s">
        <v>5536</v>
      </c>
      <c r="E5716" s="325">
        <v>27662</v>
      </c>
      <c r="F5716" s="325">
        <v>39752</v>
      </c>
      <c r="G5716" s="324">
        <v>1114969979</v>
      </c>
      <c r="H5716" s="324" t="s">
        <v>5569</v>
      </c>
    </row>
    <row r="5717" spans="1:8" ht="14.45" customHeight="1" x14ac:dyDescent="0.2">
      <c r="A5717" s="324">
        <v>4308</v>
      </c>
      <c r="B5717" s="324">
        <v>430801</v>
      </c>
      <c r="C5717" s="326" t="s">
        <v>5568</v>
      </c>
      <c r="D5717" s="326" t="s">
        <v>3777</v>
      </c>
      <c r="E5717" s="325">
        <v>27656</v>
      </c>
      <c r="F5717" s="325">
        <v>27723</v>
      </c>
      <c r="H5717" s="324" t="s">
        <v>5567</v>
      </c>
    </row>
    <row r="5718" spans="1:8" ht="14.45" customHeight="1" x14ac:dyDescent="0.2">
      <c r="A5718" s="324">
        <v>5002</v>
      </c>
      <c r="B5718" s="324">
        <v>500201</v>
      </c>
      <c r="C5718" s="326" t="s">
        <v>5318</v>
      </c>
      <c r="D5718" s="326" t="s">
        <v>3845</v>
      </c>
      <c r="E5718" s="325">
        <v>27652</v>
      </c>
      <c r="F5718" s="325">
        <v>28185</v>
      </c>
      <c r="H5718" s="324" t="s">
        <v>4083</v>
      </c>
    </row>
    <row r="5719" spans="1:8" ht="14.45" customHeight="1" x14ac:dyDescent="0.2">
      <c r="A5719" s="324">
        <v>5032</v>
      </c>
      <c r="B5719" s="324">
        <v>503201</v>
      </c>
      <c r="C5719" s="326" t="s">
        <v>5566</v>
      </c>
      <c r="D5719" s="326" t="s">
        <v>3870</v>
      </c>
      <c r="E5719" s="325">
        <v>27652</v>
      </c>
      <c r="F5719" s="325">
        <v>32143</v>
      </c>
      <c r="H5719" s="324" t="s">
        <v>5565</v>
      </c>
    </row>
    <row r="5720" spans="1:8" ht="14.45" customHeight="1" x14ac:dyDescent="0.2">
      <c r="A5720" s="324">
        <v>5069</v>
      </c>
      <c r="B5720" s="324">
        <v>506901</v>
      </c>
      <c r="C5720" s="326" t="s">
        <v>5564</v>
      </c>
      <c r="E5720" s="325">
        <v>27652</v>
      </c>
      <c r="F5720" s="325">
        <v>27760</v>
      </c>
      <c r="H5720" s="324" t="s">
        <v>5563</v>
      </c>
    </row>
    <row r="5721" spans="1:8" ht="14.45" customHeight="1" x14ac:dyDescent="0.2">
      <c r="A5721" s="324">
        <v>4260</v>
      </c>
      <c r="B5721" s="324">
        <v>426001</v>
      </c>
      <c r="C5721" s="326" t="s">
        <v>5562</v>
      </c>
      <c r="D5721" s="326" t="s">
        <v>5561</v>
      </c>
      <c r="E5721" s="325">
        <v>27638</v>
      </c>
      <c r="F5721" s="325">
        <v>35827</v>
      </c>
      <c r="H5721" s="324" t="s">
        <v>5560</v>
      </c>
    </row>
    <row r="5722" spans="1:8" ht="14.45" customHeight="1" x14ac:dyDescent="0.2">
      <c r="A5722" s="324">
        <v>4568</v>
      </c>
      <c r="B5722" s="324">
        <v>456803</v>
      </c>
      <c r="C5722" s="326" t="s">
        <v>5328</v>
      </c>
      <c r="D5722" s="326" t="s">
        <v>3777</v>
      </c>
      <c r="E5722" s="325">
        <v>27638</v>
      </c>
      <c r="F5722" s="325">
        <v>31321</v>
      </c>
      <c r="H5722" s="324" t="s">
        <v>5559</v>
      </c>
    </row>
    <row r="5723" spans="1:8" ht="14.45" customHeight="1" x14ac:dyDescent="0.2">
      <c r="A5723" s="324">
        <v>4959</v>
      </c>
      <c r="B5723" s="324">
        <v>495903</v>
      </c>
      <c r="C5723" s="326" t="s">
        <v>5159</v>
      </c>
      <c r="D5723" s="326" t="s">
        <v>3777</v>
      </c>
      <c r="E5723" s="325">
        <v>27638</v>
      </c>
      <c r="F5723" s="325">
        <v>31321</v>
      </c>
      <c r="H5723" s="324" t="s">
        <v>5558</v>
      </c>
    </row>
    <row r="5724" spans="1:8" ht="14.45" customHeight="1" x14ac:dyDescent="0.2">
      <c r="A5724" s="324">
        <v>4582</v>
      </c>
      <c r="B5724" s="324">
        <v>458201</v>
      </c>
      <c r="C5724" s="326" t="s">
        <v>5557</v>
      </c>
      <c r="D5724" s="326" t="s">
        <v>5556</v>
      </c>
      <c r="E5724" s="325">
        <v>27621</v>
      </c>
      <c r="F5724" s="325">
        <v>30682</v>
      </c>
      <c r="H5724" s="324" t="s">
        <v>5555</v>
      </c>
    </row>
    <row r="5725" spans="1:8" ht="14.45" customHeight="1" x14ac:dyDescent="0.2">
      <c r="A5725" s="324">
        <v>5067</v>
      </c>
      <c r="B5725" s="324">
        <v>506701</v>
      </c>
      <c r="C5725" s="326" t="s">
        <v>5554</v>
      </c>
      <c r="D5725" s="326" t="s">
        <v>4148</v>
      </c>
      <c r="E5725" s="325">
        <v>27620</v>
      </c>
      <c r="F5725" s="325">
        <v>28430</v>
      </c>
      <c r="H5725" s="324" t="s">
        <v>5553</v>
      </c>
    </row>
    <row r="5726" spans="1:8" ht="14.45" customHeight="1" x14ac:dyDescent="0.2">
      <c r="A5726" s="324">
        <v>5066</v>
      </c>
      <c r="B5726" s="324">
        <v>506601</v>
      </c>
      <c r="C5726" s="326" t="s">
        <v>5552</v>
      </c>
      <c r="D5726" s="326" t="s">
        <v>3969</v>
      </c>
      <c r="E5726" s="325">
        <v>27618</v>
      </c>
      <c r="F5726" s="325">
        <v>29657</v>
      </c>
      <c r="H5726" s="324" t="s">
        <v>5551</v>
      </c>
    </row>
    <row r="5727" spans="1:8" ht="14.45" customHeight="1" x14ac:dyDescent="0.2">
      <c r="A5727" s="324">
        <v>4098</v>
      </c>
      <c r="B5727" s="324">
        <v>409804</v>
      </c>
      <c r="C5727" s="326" t="s">
        <v>4764</v>
      </c>
      <c r="D5727" s="326" t="s">
        <v>3762</v>
      </c>
      <c r="E5727" s="325">
        <v>27607</v>
      </c>
      <c r="F5727" s="325">
        <v>28004</v>
      </c>
      <c r="H5727" s="324" t="s">
        <v>3761</v>
      </c>
    </row>
    <row r="5728" spans="1:8" ht="14.45" customHeight="1" x14ac:dyDescent="0.2">
      <c r="A5728" s="324">
        <v>4215</v>
      </c>
      <c r="B5728" s="324">
        <v>421504</v>
      </c>
      <c r="C5728" s="326" t="s">
        <v>5550</v>
      </c>
      <c r="E5728" s="325">
        <v>27607</v>
      </c>
      <c r="F5728" s="325">
        <v>28034</v>
      </c>
      <c r="H5728" s="324" t="s">
        <v>5549</v>
      </c>
    </row>
    <row r="5729" spans="1:8" ht="14.45" customHeight="1" x14ac:dyDescent="0.2">
      <c r="A5729" s="324">
        <v>4223</v>
      </c>
      <c r="B5729" s="324">
        <v>422304</v>
      </c>
      <c r="C5729" s="326" t="s">
        <v>4998</v>
      </c>
      <c r="D5729" s="326" t="s">
        <v>3753</v>
      </c>
      <c r="E5729" s="325">
        <v>27607</v>
      </c>
      <c r="F5729" s="325">
        <v>28004</v>
      </c>
      <c r="H5729" s="324" t="s">
        <v>3752</v>
      </c>
    </row>
    <row r="5730" spans="1:8" ht="14.45" customHeight="1" x14ac:dyDescent="0.2">
      <c r="A5730" s="324">
        <v>4449</v>
      </c>
      <c r="B5730" s="324">
        <v>444902</v>
      </c>
      <c r="C5730" s="326" t="s">
        <v>4363</v>
      </c>
      <c r="D5730" s="326" t="s">
        <v>4755</v>
      </c>
      <c r="E5730" s="325">
        <v>27607</v>
      </c>
      <c r="F5730" s="325">
        <v>31182</v>
      </c>
      <c r="H5730" s="324" t="s">
        <v>4754</v>
      </c>
    </row>
    <row r="5731" spans="1:8" ht="14.45" customHeight="1" x14ac:dyDescent="0.2">
      <c r="A5731" s="324">
        <v>4727</v>
      </c>
      <c r="B5731" s="324">
        <v>472702</v>
      </c>
      <c r="C5731" s="326" t="s">
        <v>4021</v>
      </c>
      <c r="D5731" s="326" t="s">
        <v>3753</v>
      </c>
      <c r="E5731" s="325">
        <v>27607</v>
      </c>
      <c r="F5731" s="325">
        <v>27708</v>
      </c>
      <c r="H5731" s="324" t="s">
        <v>3752</v>
      </c>
    </row>
    <row r="5732" spans="1:8" ht="14.45" customHeight="1" x14ac:dyDescent="0.2">
      <c r="A5732" s="324">
        <v>4964</v>
      </c>
      <c r="B5732" s="324">
        <v>496402</v>
      </c>
      <c r="C5732" s="326" t="s">
        <v>5548</v>
      </c>
      <c r="E5732" s="325">
        <v>27607</v>
      </c>
      <c r="F5732" s="325">
        <v>27791</v>
      </c>
      <c r="H5732" s="324" t="s">
        <v>5547</v>
      </c>
    </row>
    <row r="5733" spans="1:8" ht="14.45" customHeight="1" x14ac:dyDescent="0.2">
      <c r="A5733" s="324">
        <v>5015</v>
      </c>
      <c r="B5733" s="324">
        <v>501502</v>
      </c>
      <c r="C5733" s="326" t="s">
        <v>5370</v>
      </c>
      <c r="D5733" s="326" t="s">
        <v>5546</v>
      </c>
      <c r="E5733" s="325">
        <v>27607</v>
      </c>
      <c r="F5733" s="325">
        <v>29129</v>
      </c>
      <c r="H5733" s="324" t="s">
        <v>5545</v>
      </c>
    </row>
    <row r="5734" spans="1:8" ht="14.45" customHeight="1" x14ac:dyDescent="0.2">
      <c r="A5734" s="324">
        <v>5063</v>
      </c>
      <c r="B5734" s="324">
        <v>506301</v>
      </c>
      <c r="C5734" s="326" t="s">
        <v>5544</v>
      </c>
      <c r="D5734" s="326" t="s">
        <v>5543</v>
      </c>
      <c r="E5734" s="325">
        <v>27607</v>
      </c>
      <c r="F5734" s="325">
        <v>28359</v>
      </c>
      <c r="H5734" s="324" t="s">
        <v>5542</v>
      </c>
    </row>
    <row r="5735" spans="1:8" ht="14.45" customHeight="1" x14ac:dyDescent="0.2">
      <c r="A5735" s="324">
        <v>5065</v>
      </c>
      <c r="B5735" s="324">
        <v>506501</v>
      </c>
      <c r="C5735" s="326" t="s">
        <v>5541</v>
      </c>
      <c r="D5735" s="326" t="s">
        <v>5101</v>
      </c>
      <c r="E5735" s="325">
        <v>27593</v>
      </c>
      <c r="F5735" s="325">
        <v>38898</v>
      </c>
      <c r="H5735" s="324" t="s">
        <v>5540</v>
      </c>
    </row>
    <row r="5736" spans="1:8" ht="14.45" customHeight="1" x14ac:dyDescent="0.2">
      <c r="A5736" s="324">
        <v>5064</v>
      </c>
      <c r="B5736" s="324">
        <v>506401</v>
      </c>
      <c r="C5736" s="326" t="s">
        <v>5539</v>
      </c>
      <c r="D5736" s="326" t="s">
        <v>5538</v>
      </c>
      <c r="E5736" s="325">
        <v>27577</v>
      </c>
      <c r="F5736" s="325">
        <v>109574</v>
      </c>
      <c r="G5736" s="324">
        <v>1134205958</v>
      </c>
      <c r="H5736" s="324" t="s">
        <v>3332</v>
      </c>
    </row>
    <row r="5737" spans="1:8" ht="14.45" customHeight="1" x14ac:dyDescent="0.2">
      <c r="A5737" s="324">
        <v>4097</v>
      </c>
      <c r="B5737" s="324">
        <v>409701</v>
      </c>
      <c r="C5737" s="326" t="s">
        <v>5537</v>
      </c>
      <c r="D5737" s="326" t="s">
        <v>5536</v>
      </c>
      <c r="E5737" s="325">
        <v>27576</v>
      </c>
      <c r="F5737" s="325">
        <v>39721</v>
      </c>
      <c r="G5737" s="324">
        <v>1003854456</v>
      </c>
      <c r="H5737" s="324" t="s">
        <v>5535</v>
      </c>
    </row>
    <row r="5738" spans="1:8" ht="14.45" customHeight="1" x14ac:dyDescent="0.2">
      <c r="A5738" s="324">
        <v>4122</v>
      </c>
      <c r="B5738" s="324">
        <v>412202</v>
      </c>
      <c r="C5738" s="326" t="s">
        <v>5534</v>
      </c>
      <c r="D5738" s="326" t="s">
        <v>4744</v>
      </c>
      <c r="E5738" s="325">
        <v>27576</v>
      </c>
      <c r="F5738" s="325">
        <v>29717</v>
      </c>
      <c r="H5738" s="324" t="s">
        <v>5533</v>
      </c>
    </row>
    <row r="5739" spans="1:8" ht="14.45" customHeight="1" x14ac:dyDescent="0.2">
      <c r="A5739" s="324">
        <v>4185</v>
      </c>
      <c r="B5739" s="324">
        <v>418502</v>
      </c>
      <c r="C5739" s="326" t="s">
        <v>5532</v>
      </c>
      <c r="E5739" s="325">
        <v>27576</v>
      </c>
      <c r="F5739" s="325">
        <v>31472</v>
      </c>
      <c r="H5739" s="324" t="s">
        <v>5531</v>
      </c>
    </row>
    <row r="5740" spans="1:8" ht="14.45" customHeight="1" x14ac:dyDescent="0.2">
      <c r="A5740" s="324">
        <v>4339</v>
      </c>
      <c r="B5740" s="324">
        <v>433902</v>
      </c>
      <c r="C5740" s="326" t="s">
        <v>3945</v>
      </c>
      <c r="E5740" s="325">
        <v>27576</v>
      </c>
      <c r="F5740" s="325">
        <v>28095</v>
      </c>
      <c r="H5740" s="324" t="s">
        <v>5530</v>
      </c>
    </row>
    <row r="5741" spans="1:8" ht="14.45" customHeight="1" x14ac:dyDescent="0.2">
      <c r="A5741" s="324">
        <v>4575</v>
      </c>
      <c r="B5741" s="324">
        <v>457503</v>
      </c>
      <c r="C5741" s="326" t="s">
        <v>5529</v>
      </c>
      <c r="D5741" s="326" t="s">
        <v>5022</v>
      </c>
      <c r="E5741" s="325">
        <v>27576</v>
      </c>
      <c r="F5741" s="325">
        <v>32660</v>
      </c>
      <c r="H5741" s="324" t="s">
        <v>5240</v>
      </c>
    </row>
    <row r="5742" spans="1:8" ht="14.45" customHeight="1" x14ac:dyDescent="0.2">
      <c r="A5742" s="324">
        <v>4949</v>
      </c>
      <c r="B5742" s="324">
        <v>494902</v>
      </c>
      <c r="C5742" s="326" t="s">
        <v>5528</v>
      </c>
      <c r="D5742" s="326" t="s">
        <v>5527</v>
      </c>
      <c r="E5742" s="325">
        <v>27576</v>
      </c>
      <c r="F5742" s="325">
        <v>27791</v>
      </c>
      <c r="H5742" s="324" t="s">
        <v>5526</v>
      </c>
    </row>
    <row r="5743" spans="1:8" ht="14.45" customHeight="1" x14ac:dyDescent="0.2">
      <c r="A5743" s="324">
        <v>5059</v>
      </c>
      <c r="B5743" s="324">
        <v>505901</v>
      </c>
      <c r="C5743" s="326" t="s">
        <v>5525</v>
      </c>
      <c r="D5743" s="326" t="s">
        <v>5524</v>
      </c>
      <c r="E5743" s="325">
        <v>27576</v>
      </c>
      <c r="F5743" s="325">
        <v>30317</v>
      </c>
      <c r="H5743" s="324" t="s">
        <v>5523</v>
      </c>
    </row>
    <row r="5744" spans="1:8" ht="14.45" customHeight="1" x14ac:dyDescent="0.2">
      <c r="A5744" s="324">
        <v>5061</v>
      </c>
      <c r="B5744" s="324">
        <v>506101</v>
      </c>
      <c r="C5744" s="326" t="s">
        <v>5522</v>
      </c>
      <c r="D5744" s="326" t="s">
        <v>3797</v>
      </c>
      <c r="E5744" s="325">
        <v>27576</v>
      </c>
      <c r="F5744" s="325">
        <v>27668</v>
      </c>
      <c r="H5744" s="324" t="s">
        <v>5521</v>
      </c>
    </row>
    <row r="5745" spans="1:8" ht="14.45" customHeight="1" x14ac:dyDescent="0.2">
      <c r="A5745" s="324">
        <v>5060</v>
      </c>
      <c r="B5745" s="324">
        <v>506001</v>
      </c>
      <c r="C5745" s="326" t="s">
        <v>5520</v>
      </c>
      <c r="D5745" s="326" t="s">
        <v>5519</v>
      </c>
      <c r="E5745" s="325">
        <v>27575</v>
      </c>
      <c r="F5745" s="325">
        <v>34394</v>
      </c>
      <c r="H5745" s="324" t="s">
        <v>5518</v>
      </c>
    </row>
    <row r="5746" spans="1:8" ht="14.45" customHeight="1" x14ac:dyDescent="0.2">
      <c r="A5746" s="324">
        <v>4407</v>
      </c>
      <c r="B5746" s="324">
        <v>440703</v>
      </c>
      <c r="C5746" s="326" t="s">
        <v>5147</v>
      </c>
      <c r="D5746" s="326" t="s">
        <v>3797</v>
      </c>
      <c r="E5746" s="325">
        <v>27561</v>
      </c>
      <c r="F5746" s="325">
        <v>38898</v>
      </c>
      <c r="G5746" s="324" t="s">
        <v>5517</v>
      </c>
      <c r="H5746" s="324" t="s">
        <v>4073</v>
      </c>
    </row>
    <row r="5747" spans="1:8" ht="14.45" customHeight="1" x14ac:dyDescent="0.2">
      <c r="A5747" s="324">
        <v>4442</v>
      </c>
      <c r="B5747" s="324">
        <v>444202</v>
      </c>
      <c r="C5747" s="326" t="s">
        <v>4372</v>
      </c>
      <c r="D5747" s="326" t="s">
        <v>3797</v>
      </c>
      <c r="E5747" s="325">
        <v>27561</v>
      </c>
      <c r="F5747" s="325">
        <v>37346</v>
      </c>
      <c r="H5747" s="324" t="s">
        <v>4073</v>
      </c>
    </row>
    <row r="5748" spans="1:8" ht="14.45" customHeight="1" x14ac:dyDescent="0.2">
      <c r="A5748" s="324">
        <v>4455</v>
      </c>
      <c r="B5748" s="324">
        <v>445503</v>
      </c>
      <c r="C5748" s="326" t="s">
        <v>5516</v>
      </c>
      <c r="D5748" s="326" t="s">
        <v>3797</v>
      </c>
      <c r="E5748" s="325">
        <v>27561</v>
      </c>
      <c r="F5748" s="325">
        <v>37225</v>
      </c>
      <c r="H5748" s="324" t="s">
        <v>4073</v>
      </c>
    </row>
    <row r="5749" spans="1:8" ht="14.45" customHeight="1" x14ac:dyDescent="0.2">
      <c r="A5749" s="324">
        <v>4543</v>
      </c>
      <c r="B5749" s="324">
        <v>454302</v>
      </c>
      <c r="C5749" s="326" t="s">
        <v>4204</v>
      </c>
      <c r="D5749" s="326" t="s">
        <v>3870</v>
      </c>
      <c r="E5749" s="325">
        <v>27561</v>
      </c>
      <c r="F5749" s="325">
        <v>28399</v>
      </c>
      <c r="H5749" s="324" t="s">
        <v>5515</v>
      </c>
    </row>
    <row r="5750" spans="1:8" ht="14.45" customHeight="1" x14ac:dyDescent="0.2">
      <c r="A5750" s="324">
        <v>4545</v>
      </c>
      <c r="B5750" s="324">
        <v>454503</v>
      </c>
      <c r="C5750" s="326" t="s">
        <v>5348</v>
      </c>
      <c r="D5750" s="326" t="s">
        <v>3797</v>
      </c>
      <c r="E5750" s="325">
        <v>27561</v>
      </c>
      <c r="F5750" s="325">
        <v>38898</v>
      </c>
      <c r="H5750" s="324" t="s">
        <v>4073</v>
      </c>
    </row>
    <row r="5751" spans="1:8" ht="14.45" customHeight="1" x14ac:dyDescent="0.2">
      <c r="A5751" s="324">
        <v>4623</v>
      </c>
      <c r="B5751" s="324">
        <v>462304</v>
      </c>
      <c r="C5751" s="326" t="s">
        <v>5514</v>
      </c>
      <c r="D5751" s="326" t="s">
        <v>3870</v>
      </c>
      <c r="E5751" s="325">
        <v>27561</v>
      </c>
      <c r="F5751" s="325">
        <v>28399</v>
      </c>
      <c r="H5751" s="324" t="s">
        <v>5513</v>
      </c>
    </row>
    <row r="5752" spans="1:8" ht="14.45" customHeight="1" x14ac:dyDescent="0.2">
      <c r="A5752" s="324">
        <v>4733</v>
      </c>
      <c r="B5752" s="324">
        <v>473302</v>
      </c>
      <c r="C5752" s="326" t="s">
        <v>5512</v>
      </c>
      <c r="D5752" s="326" t="s">
        <v>3870</v>
      </c>
      <c r="E5752" s="325">
        <v>27561</v>
      </c>
      <c r="F5752" s="325">
        <v>28399</v>
      </c>
      <c r="H5752" s="324" t="s">
        <v>5511</v>
      </c>
    </row>
    <row r="5753" spans="1:8" ht="14.45" customHeight="1" x14ac:dyDescent="0.2">
      <c r="A5753" s="324">
        <v>4789</v>
      </c>
      <c r="B5753" s="324">
        <v>478902</v>
      </c>
      <c r="C5753" s="326" t="s">
        <v>5510</v>
      </c>
      <c r="D5753" s="326" t="s">
        <v>3797</v>
      </c>
      <c r="E5753" s="325">
        <v>27561</v>
      </c>
      <c r="F5753" s="325">
        <v>34366</v>
      </c>
      <c r="H5753" s="324" t="s">
        <v>4073</v>
      </c>
    </row>
    <row r="5754" spans="1:8" ht="14.45" customHeight="1" x14ac:dyDescent="0.2">
      <c r="A5754" s="324">
        <v>4883</v>
      </c>
      <c r="B5754" s="324">
        <v>488302</v>
      </c>
      <c r="C5754" s="326" t="s">
        <v>3787</v>
      </c>
      <c r="D5754" s="326" t="s">
        <v>3797</v>
      </c>
      <c r="E5754" s="325">
        <v>27561</v>
      </c>
      <c r="F5754" s="325">
        <v>37407</v>
      </c>
      <c r="H5754" s="324" t="s">
        <v>4073</v>
      </c>
    </row>
    <row r="5755" spans="1:8" ht="14.45" customHeight="1" x14ac:dyDescent="0.2">
      <c r="A5755" s="324">
        <v>4914</v>
      </c>
      <c r="B5755" s="324">
        <v>491402</v>
      </c>
      <c r="C5755" s="326" t="s">
        <v>5509</v>
      </c>
      <c r="D5755" s="326" t="s">
        <v>3797</v>
      </c>
      <c r="E5755" s="325">
        <v>27561</v>
      </c>
      <c r="F5755" s="325">
        <v>34335</v>
      </c>
      <c r="H5755" s="324" t="s">
        <v>4073</v>
      </c>
    </row>
    <row r="5756" spans="1:8" ht="14.45" customHeight="1" x14ac:dyDescent="0.2">
      <c r="A5756" s="324">
        <v>4946</v>
      </c>
      <c r="B5756" s="324">
        <v>494602</v>
      </c>
      <c r="C5756" s="326" t="s">
        <v>5508</v>
      </c>
      <c r="D5756" s="326" t="s">
        <v>3870</v>
      </c>
      <c r="E5756" s="325">
        <v>27561</v>
      </c>
      <c r="F5756" s="325">
        <v>28399</v>
      </c>
      <c r="H5756" s="324" t="s">
        <v>5507</v>
      </c>
    </row>
    <row r="5757" spans="1:8" ht="14.45" customHeight="1" x14ac:dyDescent="0.2">
      <c r="A5757" s="324">
        <v>5062</v>
      </c>
      <c r="B5757" s="324">
        <v>506201</v>
      </c>
      <c r="C5757" s="326" t="s">
        <v>5506</v>
      </c>
      <c r="D5757" s="326" t="s">
        <v>3797</v>
      </c>
      <c r="E5757" s="325">
        <v>27560</v>
      </c>
      <c r="F5757" s="325">
        <v>27675</v>
      </c>
      <c r="H5757" s="324" t="s">
        <v>5505</v>
      </c>
    </row>
    <row r="5758" spans="1:8" ht="14.45" customHeight="1" x14ac:dyDescent="0.2">
      <c r="A5758" s="324">
        <v>4031</v>
      </c>
      <c r="B5758" s="324">
        <v>403102</v>
      </c>
      <c r="C5758" s="326" t="s">
        <v>5449</v>
      </c>
      <c r="D5758" s="326" t="s">
        <v>3864</v>
      </c>
      <c r="E5758" s="325">
        <v>27549</v>
      </c>
      <c r="F5758" s="325">
        <v>27549</v>
      </c>
      <c r="H5758" s="324" t="s">
        <v>5448</v>
      </c>
    </row>
    <row r="5759" spans="1:8" ht="14.45" customHeight="1" x14ac:dyDescent="0.2">
      <c r="A5759" s="324">
        <v>4046</v>
      </c>
      <c r="B5759" s="324">
        <v>404602</v>
      </c>
      <c r="C5759" s="326" t="s">
        <v>3904</v>
      </c>
      <c r="D5759" s="326" t="s">
        <v>3753</v>
      </c>
      <c r="E5759" s="325">
        <v>27546</v>
      </c>
      <c r="F5759" s="325">
        <v>28065</v>
      </c>
      <c r="H5759" s="324" t="s">
        <v>3752</v>
      </c>
    </row>
    <row r="5760" spans="1:8" ht="14.45" customHeight="1" x14ac:dyDescent="0.2">
      <c r="A5760" s="324">
        <v>4233</v>
      </c>
      <c r="B5760" s="324">
        <v>423302</v>
      </c>
      <c r="C5760" s="326" t="s">
        <v>5504</v>
      </c>
      <c r="D5760" s="326" t="s">
        <v>5503</v>
      </c>
      <c r="E5760" s="325">
        <v>27546</v>
      </c>
      <c r="F5760" s="325">
        <v>29129</v>
      </c>
      <c r="H5760" s="324" t="s">
        <v>5502</v>
      </c>
    </row>
    <row r="5761" spans="1:8" ht="14.45" customHeight="1" x14ac:dyDescent="0.2">
      <c r="A5761" s="324">
        <v>4552</v>
      </c>
      <c r="B5761" s="324">
        <v>455202</v>
      </c>
      <c r="C5761" s="326" t="s">
        <v>5296</v>
      </c>
      <c r="D5761" s="326" t="s">
        <v>3935</v>
      </c>
      <c r="E5761" s="325">
        <v>27546</v>
      </c>
      <c r="F5761" s="325">
        <v>29129</v>
      </c>
      <c r="H5761" s="324" t="s">
        <v>5501</v>
      </c>
    </row>
    <row r="5762" spans="1:8" ht="14.45" customHeight="1" x14ac:dyDescent="0.2">
      <c r="A5762" s="324">
        <v>4939</v>
      </c>
      <c r="B5762" s="324">
        <v>493902</v>
      </c>
      <c r="C5762" s="326" t="s">
        <v>5500</v>
      </c>
      <c r="D5762" s="326" t="s">
        <v>5499</v>
      </c>
      <c r="E5762" s="325">
        <v>27546</v>
      </c>
      <c r="F5762" s="325">
        <v>31472</v>
      </c>
      <c r="H5762" s="324" t="s">
        <v>5498</v>
      </c>
    </row>
    <row r="5763" spans="1:8" ht="14.45" customHeight="1" x14ac:dyDescent="0.2">
      <c r="A5763" s="324">
        <v>5054</v>
      </c>
      <c r="B5763" s="324">
        <v>505401</v>
      </c>
      <c r="C5763" s="326" t="s">
        <v>5480</v>
      </c>
      <c r="D5763" s="326" t="s">
        <v>5479</v>
      </c>
      <c r="E5763" s="325">
        <v>27546</v>
      </c>
      <c r="F5763" s="325">
        <v>27546</v>
      </c>
      <c r="H5763" s="324" t="s">
        <v>5478</v>
      </c>
    </row>
    <row r="5764" spans="1:8" ht="14.45" customHeight="1" x14ac:dyDescent="0.2">
      <c r="A5764" s="324">
        <v>5058</v>
      </c>
      <c r="B5764" s="324">
        <v>505801</v>
      </c>
      <c r="C5764" s="326" t="s">
        <v>5497</v>
      </c>
      <c r="D5764" s="326" t="s">
        <v>5497</v>
      </c>
      <c r="E5764" s="325">
        <v>27540</v>
      </c>
      <c r="F5764" s="325">
        <v>40724</v>
      </c>
      <c r="G5764" s="324">
        <v>1831237205</v>
      </c>
      <c r="H5764" s="324" t="s">
        <v>5496</v>
      </c>
    </row>
    <row r="5765" spans="1:8" ht="14.45" customHeight="1" x14ac:dyDescent="0.2">
      <c r="A5765" s="324">
        <v>4236</v>
      </c>
      <c r="B5765" s="324">
        <v>423601</v>
      </c>
      <c r="C5765" s="326" t="s">
        <v>5495</v>
      </c>
      <c r="D5765" s="326" t="s">
        <v>5494</v>
      </c>
      <c r="E5765" s="325">
        <v>27530</v>
      </c>
      <c r="F5765" s="325">
        <v>42825</v>
      </c>
      <c r="G5765" s="324">
        <v>1811983885</v>
      </c>
      <c r="H5765" s="324" t="s">
        <v>5493</v>
      </c>
    </row>
    <row r="5766" spans="1:8" ht="14.45" customHeight="1" x14ac:dyDescent="0.2">
      <c r="A5766" s="324">
        <v>5056</v>
      </c>
      <c r="B5766" s="324">
        <v>505601</v>
      </c>
      <c r="C5766" s="326" t="s">
        <v>5492</v>
      </c>
      <c r="D5766" s="326" t="s">
        <v>5491</v>
      </c>
      <c r="E5766" s="325">
        <v>27516</v>
      </c>
      <c r="F5766" s="325">
        <v>30529</v>
      </c>
      <c r="H5766" s="324" t="s">
        <v>5490</v>
      </c>
    </row>
    <row r="5767" spans="1:8" ht="14.45" customHeight="1" x14ac:dyDescent="0.2">
      <c r="A5767" s="324">
        <v>4347</v>
      </c>
      <c r="B5767" s="324">
        <v>434702</v>
      </c>
      <c r="C5767" s="326" t="s">
        <v>5489</v>
      </c>
      <c r="E5767" s="325">
        <v>27515</v>
      </c>
      <c r="F5767" s="325">
        <v>28065</v>
      </c>
      <c r="H5767" s="324" t="s">
        <v>5488</v>
      </c>
    </row>
    <row r="5768" spans="1:8" ht="14.45" customHeight="1" x14ac:dyDescent="0.2">
      <c r="A5768" s="324">
        <v>4414</v>
      </c>
      <c r="B5768" s="324">
        <v>441402</v>
      </c>
      <c r="C5768" s="326" t="s">
        <v>4398</v>
      </c>
      <c r="E5768" s="325">
        <v>27515</v>
      </c>
      <c r="F5768" s="325">
        <v>28216</v>
      </c>
      <c r="H5768" s="324" t="s">
        <v>5487</v>
      </c>
    </row>
    <row r="5769" spans="1:8" ht="14.45" customHeight="1" x14ac:dyDescent="0.2">
      <c r="A5769" s="324">
        <v>4958</v>
      </c>
      <c r="B5769" s="324">
        <v>495801</v>
      </c>
      <c r="C5769" s="326" t="s">
        <v>5486</v>
      </c>
      <c r="D5769" s="326" t="s">
        <v>5485</v>
      </c>
      <c r="E5769" s="325">
        <v>27515</v>
      </c>
      <c r="F5769" s="325">
        <v>31837</v>
      </c>
      <c r="H5769" s="324" t="s">
        <v>5484</v>
      </c>
    </row>
    <row r="5770" spans="1:8" ht="14.45" customHeight="1" x14ac:dyDescent="0.2">
      <c r="A5770" s="324">
        <v>5043</v>
      </c>
      <c r="B5770" s="324">
        <v>504301</v>
      </c>
      <c r="C5770" s="326" t="s">
        <v>5483</v>
      </c>
      <c r="D5770" s="326" t="s">
        <v>3797</v>
      </c>
      <c r="E5770" s="325">
        <v>27515</v>
      </c>
      <c r="F5770" s="325">
        <v>32568</v>
      </c>
      <c r="H5770" s="324" t="s">
        <v>5482</v>
      </c>
    </row>
    <row r="5771" spans="1:8" ht="14.45" customHeight="1" x14ac:dyDescent="0.2">
      <c r="A5771" s="324">
        <v>5051</v>
      </c>
      <c r="B5771" s="324">
        <v>505101</v>
      </c>
      <c r="C5771" s="326" t="s">
        <v>5481</v>
      </c>
      <c r="D5771" s="326" t="s">
        <v>3870</v>
      </c>
      <c r="E5771" s="325">
        <v>27515</v>
      </c>
      <c r="F5771" s="325">
        <v>28672</v>
      </c>
      <c r="H5771" s="324" t="s">
        <v>3869</v>
      </c>
    </row>
    <row r="5772" spans="1:8" ht="14.45" customHeight="1" x14ac:dyDescent="0.2">
      <c r="A5772" s="324">
        <v>5054</v>
      </c>
      <c r="B5772" s="324">
        <v>505401</v>
      </c>
      <c r="C5772" s="326" t="s">
        <v>5480</v>
      </c>
      <c r="D5772" s="326" t="s">
        <v>5479</v>
      </c>
      <c r="E5772" s="325">
        <v>27515</v>
      </c>
      <c r="F5772" s="325">
        <v>27546</v>
      </c>
      <c r="H5772" s="324" t="s">
        <v>5478</v>
      </c>
    </row>
    <row r="5773" spans="1:8" ht="14.45" customHeight="1" x14ac:dyDescent="0.2">
      <c r="A5773" s="324">
        <v>5057</v>
      </c>
      <c r="B5773" s="324">
        <v>505701</v>
      </c>
      <c r="C5773" s="326" t="s">
        <v>5477</v>
      </c>
      <c r="D5773" s="326" t="s">
        <v>3797</v>
      </c>
      <c r="E5773" s="325">
        <v>27515</v>
      </c>
      <c r="F5773" s="325">
        <v>37134</v>
      </c>
      <c r="H5773" s="324" t="s">
        <v>4073</v>
      </c>
    </row>
    <row r="5774" spans="1:8" ht="14.45" customHeight="1" x14ac:dyDescent="0.2">
      <c r="A5774" s="324">
        <v>5049</v>
      </c>
      <c r="B5774" s="324">
        <v>504901</v>
      </c>
      <c r="C5774" s="326" t="s">
        <v>5476</v>
      </c>
      <c r="D5774" s="326" t="s">
        <v>3753</v>
      </c>
      <c r="E5774" s="325">
        <v>27512</v>
      </c>
      <c r="F5774" s="325">
        <v>27681</v>
      </c>
      <c r="H5774" s="324" t="s">
        <v>3774</v>
      </c>
    </row>
    <row r="5775" spans="1:8" ht="14.45" customHeight="1" x14ac:dyDescent="0.2">
      <c r="A5775" s="324">
        <v>5047</v>
      </c>
      <c r="B5775" s="324">
        <v>504701</v>
      </c>
      <c r="C5775" s="326" t="s">
        <v>5475</v>
      </c>
      <c r="D5775" s="326" t="s">
        <v>5474</v>
      </c>
      <c r="E5775" s="325">
        <v>27510</v>
      </c>
      <c r="F5775" s="325">
        <v>27729</v>
      </c>
      <c r="H5775" s="324" t="s">
        <v>5473</v>
      </c>
    </row>
    <row r="5776" spans="1:8" ht="14.45" customHeight="1" x14ac:dyDescent="0.2">
      <c r="A5776" s="324">
        <v>4058</v>
      </c>
      <c r="B5776" s="324">
        <v>405802</v>
      </c>
      <c r="C5776" s="326" t="s">
        <v>5472</v>
      </c>
      <c r="D5776" s="326" t="s">
        <v>5471</v>
      </c>
      <c r="E5776" s="325">
        <v>27485</v>
      </c>
      <c r="F5776" s="325">
        <v>31717</v>
      </c>
      <c r="H5776" s="324" t="s">
        <v>5470</v>
      </c>
    </row>
    <row r="5777" spans="1:8" ht="14.45" customHeight="1" x14ac:dyDescent="0.2">
      <c r="A5777" s="324">
        <v>4604</v>
      </c>
      <c r="B5777" s="324">
        <v>460402</v>
      </c>
      <c r="C5777" s="326" t="s">
        <v>5469</v>
      </c>
      <c r="D5777" s="326" t="s">
        <v>4560</v>
      </c>
      <c r="E5777" s="325">
        <v>27485</v>
      </c>
      <c r="F5777" s="325">
        <v>29465</v>
      </c>
      <c r="H5777" s="324" t="s">
        <v>5468</v>
      </c>
    </row>
    <row r="5778" spans="1:8" ht="14.45" customHeight="1" x14ac:dyDescent="0.2">
      <c r="A5778" s="324">
        <v>4890</v>
      </c>
      <c r="B5778" s="324">
        <v>489001</v>
      </c>
      <c r="C5778" s="326" t="s">
        <v>5467</v>
      </c>
      <c r="D5778" s="326" t="s">
        <v>3762</v>
      </c>
      <c r="E5778" s="325">
        <v>27485</v>
      </c>
      <c r="F5778" s="325">
        <v>28004</v>
      </c>
      <c r="H5778" s="324" t="s">
        <v>3761</v>
      </c>
    </row>
    <row r="5779" spans="1:8" ht="14.45" customHeight="1" x14ac:dyDescent="0.2">
      <c r="A5779" s="324">
        <v>5008</v>
      </c>
      <c r="B5779" s="324">
        <v>500802</v>
      </c>
      <c r="C5779" s="326" t="s">
        <v>5337</v>
      </c>
      <c r="D5779" s="326" t="s">
        <v>3797</v>
      </c>
      <c r="E5779" s="325">
        <v>27485</v>
      </c>
      <c r="F5779" s="325">
        <v>30682</v>
      </c>
      <c r="H5779" s="324" t="s">
        <v>5336</v>
      </c>
    </row>
    <row r="5780" spans="1:8" ht="14.45" customHeight="1" x14ac:dyDescent="0.2">
      <c r="A5780" s="324">
        <v>5044</v>
      </c>
      <c r="B5780" s="324">
        <v>504401</v>
      </c>
      <c r="C5780" s="326" t="s">
        <v>5466</v>
      </c>
      <c r="D5780" s="326" t="s">
        <v>3794</v>
      </c>
      <c r="E5780" s="325">
        <v>27485</v>
      </c>
      <c r="F5780" s="325">
        <v>27681</v>
      </c>
      <c r="H5780" s="324" t="s">
        <v>3793</v>
      </c>
    </row>
    <row r="5781" spans="1:8" ht="14.45" customHeight="1" x14ac:dyDescent="0.2">
      <c r="A5781" s="324">
        <v>5045</v>
      </c>
      <c r="B5781" s="324">
        <v>504501</v>
      </c>
      <c r="C5781" s="326" t="s">
        <v>5465</v>
      </c>
      <c r="D5781" s="326" t="s">
        <v>5464</v>
      </c>
      <c r="E5781" s="325">
        <v>27485</v>
      </c>
      <c r="F5781" s="325">
        <v>29799</v>
      </c>
      <c r="H5781" s="324" t="s">
        <v>5463</v>
      </c>
    </row>
    <row r="5782" spans="1:8" ht="14.45" customHeight="1" x14ac:dyDescent="0.2">
      <c r="A5782" s="324">
        <v>5046</v>
      </c>
      <c r="B5782" s="324">
        <v>504601</v>
      </c>
      <c r="C5782" s="326" t="s">
        <v>5462</v>
      </c>
      <c r="D5782" s="326" t="s">
        <v>4560</v>
      </c>
      <c r="E5782" s="325">
        <v>27485</v>
      </c>
      <c r="F5782" s="325">
        <v>30195</v>
      </c>
      <c r="H5782" s="324" t="s">
        <v>5461</v>
      </c>
    </row>
    <row r="5783" spans="1:8" ht="14.45" customHeight="1" x14ac:dyDescent="0.2">
      <c r="A5783" s="324">
        <v>5055</v>
      </c>
      <c r="B5783" s="324">
        <v>505501</v>
      </c>
      <c r="C5783" s="326" t="s">
        <v>5460</v>
      </c>
      <c r="D5783" s="326" t="s">
        <v>5386</v>
      </c>
      <c r="E5783" s="325">
        <v>27485</v>
      </c>
      <c r="F5783" s="325">
        <v>28718</v>
      </c>
      <c r="H5783" s="324" t="s">
        <v>5385</v>
      </c>
    </row>
    <row r="5784" spans="1:8" ht="14.45" customHeight="1" x14ac:dyDescent="0.2">
      <c r="A5784" s="324">
        <v>4134</v>
      </c>
      <c r="B5784" s="324">
        <v>413403</v>
      </c>
      <c r="C5784" s="326" t="s">
        <v>5459</v>
      </c>
      <c r="D5784" s="326" t="s">
        <v>4148</v>
      </c>
      <c r="E5784" s="325">
        <v>27484</v>
      </c>
      <c r="F5784" s="325">
        <v>37403</v>
      </c>
      <c r="H5784" s="324" t="s">
        <v>4281</v>
      </c>
    </row>
    <row r="5785" spans="1:8" ht="14.45" customHeight="1" x14ac:dyDescent="0.2">
      <c r="A5785" s="324">
        <v>5048</v>
      </c>
      <c r="B5785" s="324">
        <v>504801</v>
      </c>
      <c r="C5785" s="326" t="s">
        <v>5458</v>
      </c>
      <c r="D5785" s="326" t="s">
        <v>5457</v>
      </c>
      <c r="E5785" s="325">
        <v>27478</v>
      </c>
      <c r="F5785" s="325">
        <v>28277</v>
      </c>
      <c r="H5785" s="324" t="s">
        <v>5456</v>
      </c>
    </row>
    <row r="5786" spans="1:8" ht="14.45" customHeight="1" x14ac:dyDescent="0.2">
      <c r="A5786" s="324">
        <v>4047</v>
      </c>
      <c r="B5786" s="324">
        <v>404702</v>
      </c>
      <c r="C5786" s="326" t="s">
        <v>5455</v>
      </c>
      <c r="D5786" s="326" t="s">
        <v>5454</v>
      </c>
      <c r="E5786" s="325">
        <v>27472</v>
      </c>
      <c r="F5786" s="325">
        <v>39417</v>
      </c>
      <c r="G5786" s="324">
        <v>1790799245</v>
      </c>
      <c r="H5786" s="324" t="s">
        <v>5453</v>
      </c>
    </row>
    <row r="5787" spans="1:8" ht="14.45" customHeight="1" x14ac:dyDescent="0.2">
      <c r="A5787" s="324">
        <v>4215</v>
      </c>
      <c r="B5787" s="324">
        <v>421503</v>
      </c>
      <c r="C5787" s="326" t="s">
        <v>5452</v>
      </c>
      <c r="D5787" s="326" t="s">
        <v>3753</v>
      </c>
      <c r="E5787" s="325">
        <v>27459</v>
      </c>
      <c r="F5787" s="325">
        <v>27607</v>
      </c>
      <c r="H5787" s="324" t="s">
        <v>3752</v>
      </c>
    </row>
    <row r="5788" spans="1:8" ht="14.45" customHeight="1" x14ac:dyDescent="0.2">
      <c r="A5788" s="324">
        <v>5040</v>
      </c>
      <c r="B5788" s="324">
        <v>504001</v>
      </c>
      <c r="C5788" s="326" t="s">
        <v>5451</v>
      </c>
      <c r="D5788" s="326" t="s">
        <v>3794</v>
      </c>
      <c r="E5788" s="325">
        <v>27451</v>
      </c>
      <c r="F5788" s="325">
        <v>27681</v>
      </c>
      <c r="H5788" s="324" t="s">
        <v>3793</v>
      </c>
    </row>
    <row r="5789" spans="1:8" ht="14.45" customHeight="1" x14ac:dyDescent="0.2">
      <c r="A5789" s="324">
        <v>4025</v>
      </c>
      <c r="B5789" s="324">
        <v>402502</v>
      </c>
      <c r="C5789" s="326" t="s">
        <v>5450</v>
      </c>
      <c r="D5789" s="326" t="s">
        <v>3989</v>
      </c>
      <c r="E5789" s="325">
        <v>27440</v>
      </c>
      <c r="F5789" s="325">
        <v>35431</v>
      </c>
      <c r="H5789" s="324" t="s">
        <v>3988</v>
      </c>
    </row>
    <row r="5790" spans="1:8" ht="14.45" customHeight="1" x14ac:dyDescent="0.2">
      <c r="A5790" s="324">
        <v>4031</v>
      </c>
      <c r="B5790" s="324">
        <v>403102</v>
      </c>
      <c r="C5790" s="326" t="s">
        <v>5449</v>
      </c>
      <c r="D5790" s="326" t="s">
        <v>3864</v>
      </c>
      <c r="E5790" s="325">
        <v>27436</v>
      </c>
      <c r="F5790" s="325">
        <v>27549</v>
      </c>
      <c r="H5790" s="324" t="s">
        <v>5448</v>
      </c>
    </row>
    <row r="5791" spans="1:8" ht="14.45" customHeight="1" x14ac:dyDescent="0.2">
      <c r="A5791" s="324">
        <v>5038</v>
      </c>
      <c r="B5791" s="324">
        <v>503801</v>
      </c>
      <c r="C5791" s="326" t="s">
        <v>5447</v>
      </c>
      <c r="D5791" s="326" t="s">
        <v>5446</v>
      </c>
      <c r="E5791" s="325">
        <v>27436</v>
      </c>
      <c r="F5791" s="325">
        <v>28703</v>
      </c>
      <c r="H5791" s="324" t="s">
        <v>5445</v>
      </c>
    </row>
    <row r="5792" spans="1:8" ht="14.45" customHeight="1" x14ac:dyDescent="0.2">
      <c r="A5792" s="324">
        <v>5034</v>
      </c>
      <c r="B5792" s="324">
        <v>503401</v>
      </c>
      <c r="C5792" s="326" t="s">
        <v>5444</v>
      </c>
      <c r="E5792" s="325">
        <v>27431</v>
      </c>
      <c r="F5792" s="325">
        <v>31321</v>
      </c>
      <c r="H5792" s="324" t="s">
        <v>5443</v>
      </c>
    </row>
    <row r="5793" spans="1:8" ht="14.45" customHeight="1" x14ac:dyDescent="0.2">
      <c r="A5793" s="324">
        <v>5033</v>
      </c>
      <c r="B5793" s="324">
        <v>503301</v>
      </c>
      <c r="C5793" s="326" t="s">
        <v>5442</v>
      </c>
      <c r="D5793" s="326" t="s">
        <v>5015</v>
      </c>
      <c r="E5793" s="325">
        <v>27428</v>
      </c>
      <c r="F5793" s="325">
        <v>27791</v>
      </c>
      <c r="H5793" s="324" t="s">
        <v>5441</v>
      </c>
    </row>
    <row r="5794" spans="1:8" ht="14.45" customHeight="1" x14ac:dyDescent="0.2">
      <c r="A5794" s="324">
        <v>4499</v>
      </c>
      <c r="B5794" s="324">
        <v>449901</v>
      </c>
      <c r="C5794" s="326" t="s">
        <v>5440</v>
      </c>
      <c r="D5794" s="326" t="s">
        <v>5440</v>
      </c>
      <c r="E5794" s="325">
        <v>27426</v>
      </c>
      <c r="F5794" s="325">
        <v>109574</v>
      </c>
      <c r="G5794" s="324">
        <v>1356402515</v>
      </c>
      <c r="H5794" s="324" t="s">
        <v>5439</v>
      </c>
    </row>
    <row r="5795" spans="1:8" ht="14.45" customHeight="1" x14ac:dyDescent="0.2">
      <c r="A5795" s="324">
        <v>4507</v>
      </c>
      <c r="B5795" s="324">
        <v>450702</v>
      </c>
      <c r="C5795" s="326" t="s">
        <v>4909</v>
      </c>
      <c r="D5795" s="326" t="s">
        <v>5438</v>
      </c>
      <c r="E5795" s="325">
        <v>27426</v>
      </c>
      <c r="F5795" s="325">
        <v>38487</v>
      </c>
      <c r="H5795" s="324" t="s">
        <v>5437</v>
      </c>
    </row>
    <row r="5796" spans="1:8" ht="14.45" customHeight="1" x14ac:dyDescent="0.2">
      <c r="A5796" s="324">
        <v>4936</v>
      </c>
      <c r="B5796" s="324">
        <v>493601</v>
      </c>
      <c r="C5796" s="326" t="s">
        <v>5408</v>
      </c>
      <c r="D5796" s="326" t="s">
        <v>3794</v>
      </c>
      <c r="E5796" s="325">
        <v>27424</v>
      </c>
      <c r="F5796" s="325">
        <v>27424</v>
      </c>
      <c r="H5796" s="324" t="s">
        <v>3793</v>
      </c>
    </row>
    <row r="5797" spans="1:8" ht="14.45" customHeight="1" x14ac:dyDescent="0.2">
      <c r="A5797" s="324">
        <v>5041</v>
      </c>
      <c r="B5797" s="324">
        <v>504101</v>
      </c>
      <c r="C5797" s="326" t="s">
        <v>5436</v>
      </c>
      <c r="D5797" s="326" t="s">
        <v>3797</v>
      </c>
      <c r="E5797" s="325">
        <v>27421</v>
      </c>
      <c r="F5797" s="325">
        <v>29035</v>
      </c>
      <c r="H5797" s="324" t="s">
        <v>5435</v>
      </c>
    </row>
    <row r="5798" spans="1:8" ht="14.45" customHeight="1" x14ac:dyDescent="0.2">
      <c r="A5798" s="324">
        <v>4916</v>
      </c>
      <c r="B5798" s="324">
        <v>491603</v>
      </c>
      <c r="C5798" s="326" t="s">
        <v>5434</v>
      </c>
      <c r="D5798" s="326" t="s">
        <v>3867</v>
      </c>
      <c r="E5798" s="325">
        <v>27410</v>
      </c>
      <c r="F5798" s="325">
        <v>28734</v>
      </c>
      <c r="H5798" s="324" t="s">
        <v>3866</v>
      </c>
    </row>
    <row r="5799" spans="1:8" ht="14.45" customHeight="1" x14ac:dyDescent="0.2">
      <c r="A5799" s="324">
        <v>4334</v>
      </c>
      <c r="B5799" s="324">
        <v>433402</v>
      </c>
      <c r="C5799" s="326" t="s">
        <v>5433</v>
      </c>
      <c r="D5799" s="326" t="s">
        <v>3786</v>
      </c>
      <c r="E5799" s="325">
        <v>27395</v>
      </c>
      <c r="F5799" s="325">
        <v>27561</v>
      </c>
      <c r="H5799" s="324" t="s">
        <v>5432</v>
      </c>
    </row>
    <row r="5800" spans="1:8" ht="14.45" customHeight="1" x14ac:dyDescent="0.2">
      <c r="A5800" s="324">
        <v>4353</v>
      </c>
      <c r="B5800" s="324">
        <v>435302</v>
      </c>
      <c r="C5800" s="326" t="s">
        <v>5431</v>
      </c>
      <c r="E5800" s="325">
        <v>27395</v>
      </c>
      <c r="F5800" s="325">
        <v>29465</v>
      </c>
      <c r="H5800" s="324" t="s">
        <v>5430</v>
      </c>
    </row>
    <row r="5801" spans="1:8" ht="14.45" customHeight="1" x14ac:dyDescent="0.2">
      <c r="A5801" s="324">
        <v>4947</v>
      </c>
      <c r="B5801" s="324">
        <v>494701</v>
      </c>
      <c r="C5801" s="326" t="s">
        <v>5429</v>
      </c>
      <c r="D5801" s="326" t="s">
        <v>5428</v>
      </c>
      <c r="E5801" s="325">
        <v>27395</v>
      </c>
      <c r="F5801" s="325">
        <v>31321</v>
      </c>
      <c r="H5801" s="324" t="s">
        <v>5427</v>
      </c>
    </row>
    <row r="5802" spans="1:8" ht="14.45" customHeight="1" x14ac:dyDescent="0.2">
      <c r="A5802" s="324">
        <v>4392</v>
      </c>
      <c r="B5802" s="324">
        <v>439202</v>
      </c>
      <c r="C5802" s="326" t="s">
        <v>5426</v>
      </c>
      <c r="D5802" s="326" t="s">
        <v>3797</v>
      </c>
      <c r="E5802" s="325">
        <v>27357</v>
      </c>
      <c r="F5802" s="325">
        <v>32105</v>
      </c>
      <c r="H5802" s="324" t="s">
        <v>4428</v>
      </c>
    </row>
    <row r="5803" spans="1:8" ht="14.45" customHeight="1" x14ac:dyDescent="0.2">
      <c r="A5803" s="324">
        <v>4906</v>
      </c>
      <c r="B5803" s="324">
        <v>490601</v>
      </c>
      <c r="C5803" s="326" t="s">
        <v>5394</v>
      </c>
      <c r="D5803" s="326" t="s">
        <v>3794</v>
      </c>
      <c r="E5803" s="325">
        <v>27354</v>
      </c>
      <c r="F5803" s="325">
        <v>27354</v>
      </c>
      <c r="H5803" s="324" t="s">
        <v>3793</v>
      </c>
    </row>
    <row r="5804" spans="1:8" ht="14.45" customHeight="1" x14ac:dyDescent="0.2">
      <c r="A5804" s="324">
        <v>4952</v>
      </c>
      <c r="B5804" s="324">
        <v>495201</v>
      </c>
      <c r="C5804" s="326" t="s">
        <v>5382</v>
      </c>
      <c r="D5804" s="326" t="s">
        <v>3794</v>
      </c>
      <c r="E5804" s="325">
        <v>27351</v>
      </c>
      <c r="F5804" s="325">
        <v>27351</v>
      </c>
      <c r="H5804" s="324" t="s">
        <v>3793</v>
      </c>
    </row>
    <row r="5805" spans="1:8" ht="14.45" customHeight="1" x14ac:dyDescent="0.2">
      <c r="A5805" s="324">
        <v>4199</v>
      </c>
      <c r="B5805" s="324">
        <v>419902</v>
      </c>
      <c r="C5805" s="326" t="s">
        <v>4675</v>
      </c>
      <c r="D5805" s="326" t="s">
        <v>5425</v>
      </c>
      <c r="E5805" s="325">
        <v>27343</v>
      </c>
      <c r="F5805" s="325">
        <v>30590</v>
      </c>
      <c r="H5805" s="324" t="s">
        <v>5424</v>
      </c>
    </row>
    <row r="5806" spans="1:8" ht="14.45" customHeight="1" x14ac:dyDescent="0.2">
      <c r="A5806" s="324">
        <v>4028</v>
      </c>
      <c r="B5806" s="324">
        <v>402802</v>
      </c>
      <c r="C5806" s="326" t="s">
        <v>5420</v>
      </c>
      <c r="D5806" s="326" t="s">
        <v>5419</v>
      </c>
      <c r="E5806" s="325">
        <v>27341</v>
      </c>
      <c r="F5806" s="325">
        <v>27341</v>
      </c>
      <c r="H5806" s="324" t="s">
        <v>5418</v>
      </c>
    </row>
    <row r="5807" spans="1:8" ht="14.45" customHeight="1" x14ac:dyDescent="0.2">
      <c r="A5807" s="324">
        <v>4917</v>
      </c>
      <c r="B5807" s="324">
        <v>491702</v>
      </c>
      <c r="C5807" s="326" t="s">
        <v>5423</v>
      </c>
      <c r="D5807" s="326" t="s">
        <v>5422</v>
      </c>
      <c r="E5807" s="325">
        <v>27338</v>
      </c>
      <c r="F5807" s="325">
        <v>28019</v>
      </c>
      <c r="H5807" s="324" t="s">
        <v>5421</v>
      </c>
    </row>
    <row r="5808" spans="1:8" ht="14.45" customHeight="1" x14ac:dyDescent="0.2">
      <c r="A5808" s="324">
        <v>4028</v>
      </c>
      <c r="B5808" s="324">
        <v>402802</v>
      </c>
      <c r="C5808" s="326" t="s">
        <v>5420</v>
      </c>
      <c r="D5808" s="326" t="s">
        <v>5419</v>
      </c>
      <c r="E5808" s="325">
        <v>27337</v>
      </c>
      <c r="F5808" s="325">
        <v>27341</v>
      </c>
      <c r="H5808" s="324" t="s">
        <v>5418</v>
      </c>
    </row>
    <row r="5809" spans="1:8" ht="14.45" customHeight="1" x14ac:dyDescent="0.2">
      <c r="A5809" s="324">
        <v>4205</v>
      </c>
      <c r="B5809" s="324">
        <v>420502</v>
      </c>
      <c r="C5809" s="326" t="s">
        <v>5417</v>
      </c>
      <c r="D5809" s="326" t="s">
        <v>3753</v>
      </c>
      <c r="E5809" s="325">
        <v>27334</v>
      </c>
      <c r="F5809" s="325">
        <v>27561</v>
      </c>
      <c r="H5809" s="324" t="s">
        <v>3752</v>
      </c>
    </row>
    <row r="5810" spans="1:8" ht="14.45" customHeight="1" x14ac:dyDescent="0.2">
      <c r="A5810" s="324">
        <v>4253</v>
      </c>
      <c r="B5810" s="324">
        <v>425302</v>
      </c>
      <c r="C5810" s="326" t="s">
        <v>5416</v>
      </c>
      <c r="D5810" s="326" t="s">
        <v>4744</v>
      </c>
      <c r="E5810" s="325">
        <v>27334</v>
      </c>
      <c r="F5810" s="325">
        <v>29717</v>
      </c>
      <c r="H5810" s="324" t="s">
        <v>5415</v>
      </c>
    </row>
    <row r="5811" spans="1:8" ht="14.45" customHeight="1" x14ac:dyDescent="0.2">
      <c r="A5811" s="324">
        <v>4255</v>
      </c>
      <c r="B5811" s="324">
        <v>425502</v>
      </c>
      <c r="C5811" s="326" t="s">
        <v>4416</v>
      </c>
      <c r="D5811" s="326" t="s">
        <v>4614</v>
      </c>
      <c r="E5811" s="325">
        <v>27334</v>
      </c>
      <c r="F5811" s="325">
        <v>30393</v>
      </c>
      <c r="H5811" s="324" t="s">
        <v>4613</v>
      </c>
    </row>
    <row r="5812" spans="1:8" ht="14.45" customHeight="1" x14ac:dyDescent="0.2">
      <c r="A5812" s="324">
        <v>4297</v>
      </c>
      <c r="B5812" s="324">
        <v>429701</v>
      </c>
      <c r="C5812" s="326" t="s">
        <v>5414</v>
      </c>
      <c r="E5812" s="325">
        <v>27334</v>
      </c>
      <c r="F5812" s="325">
        <v>28004</v>
      </c>
      <c r="H5812" s="324" t="s">
        <v>5413</v>
      </c>
    </row>
    <row r="5813" spans="1:8" ht="14.45" customHeight="1" x14ac:dyDescent="0.2">
      <c r="A5813" s="324">
        <v>5027</v>
      </c>
      <c r="B5813" s="324">
        <v>502701</v>
      </c>
      <c r="C5813" s="326" t="s">
        <v>5412</v>
      </c>
      <c r="D5813" s="326" t="s">
        <v>3794</v>
      </c>
      <c r="E5813" s="325">
        <v>27334</v>
      </c>
      <c r="F5813" s="325">
        <v>27681</v>
      </c>
      <c r="H5813" s="324" t="s">
        <v>3793</v>
      </c>
    </row>
    <row r="5814" spans="1:8" ht="14.45" customHeight="1" x14ac:dyDescent="0.2">
      <c r="A5814" s="324">
        <v>5025</v>
      </c>
      <c r="B5814" s="324">
        <v>502501</v>
      </c>
      <c r="C5814" s="326" t="s">
        <v>5411</v>
      </c>
      <c r="D5814" s="326" t="s">
        <v>5411</v>
      </c>
      <c r="E5814" s="325">
        <v>27320</v>
      </c>
      <c r="F5814" s="325">
        <v>27457</v>
      </c>
      <c r="H5814" s="324" t="s">
        <v>5410</v>
      </c>
    </row>
    <row r="5815" spans="1:8" ht="14.45" customHeight="1" x14ac:dyDescent="0.2">
      <c r="A5815" s="324">
        <v>5010</v>
      </c>
      <c r="B5815" s="324">
        <v>501001</v>
      </c>
      <c r="C5815" s="326" t="s">
        <v>5409</v>
      </c>
      <c r="D5815" s="326" t="s">
        <v>3794</v>
      </c>
      <c r="E5815" s="325">
        <v>27317</v>
      </c>
      <c r="F5815" s="325">
        <v>27681</v>
      </c>
      <c r="H5815" s="324" t="s">
        <v>3793</v>
      </c>
    </row>
    <row r="5816" spans="1:8" ht="14.45" customHeight="1" x14ac:dyDescent="0.2">
      <c r="A5816" s="324">
        <v>4936</v>
      </c>
      <c r="B5816" s="324">
        <v>493601</v>
      </c>
      <c r="C5816" s="326" t="s">
        <v>5408</v>
      </c>
      <c r="D5816" s="326" t="s">
        <v>3794</v>
      </c>
      <c r="E5816" s="325">
        <v>27305</v>
      </c>
      <c r="F5816" s="325">
        <v>27424</v>
      </c>
      <c r="H5816" s="324" t="s">
        <v>3793</v>
      </c>
    </row>
    <row r="5817" spans="1:8" ht="14.45" customHeight="1" x14ac:dyDescent="0.2">
      <c r="A5817" s="324">
        <v>4426</v>
      </c>
      <c r="B5817" s="324">
        <v>442602</v>
      </c>
      <c r="C5817" s="326" t="s">
        <v>5407</v>
      </c>
      <c r="D5817" s="326" t="s">
        <v>3753</v>
      </c>
      <c r="E5817" s="325">
        <v>27303</v>
      </c>
      <c r="F5817" s="325">
        <v>27699</v>
      </c>
      <c r="H5817" s="324" t="s">
        <v>3774</v>
      </c>
    </row>
    <row r="5818" spans="1:8" ht="14.45" customHeight="1" x14ac:dyDescent="0.2">
      <c r="A5818" s="324">
        <v>4618</v>
      </c>
      <c r="B5818" s="324">
        <v>461802</v>
      </c>
      <c r="C5818" s="326" t="s">
        <v>4113</v>
      </c>
      <c r="D5818" s="326" t="s">
        <v>5406</v>
      </c>
      <c r="E5818" s="325">
        <v>27303</v>
      </c>
      <c r="F5818" s="325">
        <v>28976</v>
      </c>
      <c r="H5818" s="324" t="s">
        <v>5405</v>
      </c>
    </row>
    <row r="5819" spans="1:8" ht="14.45" customHeight="1" x14ac:dyDescent="0.2">
      <c r="A5819" s="324">
        <v>4991</v>
      </c>
      <c r="B5819" s="324">
        <v>499101</v>
      </c>
      <c r="C5819" s="326" t="s">
        <v>5404</v>
      </c>
      <c r="D5819" s="326" t="s">
        <v>5403</v>
      </c>
      <c r="E5819" s="325">
        <v>27303</v>
      </c>
      <c r="F5819" s="325">
        <v>32174</v>
      </c>
      <c r="H5819" s="324" t="s">
        <v>5402</v>
      </c>
    </row>
    <row r="5820" spans="1:8" ht="14.45" customHeight="1" x14ac:dyDescent="0.2">
      <c r="A5820" s="324">
        <v>5023</v>
      </c>
      <c r="B5820" s="324">
        <v>502301</v>
      </c>
      <c r="C5820" s="326" t="s">
        <v>5401</v>
      </c>
      <c r="D5820" s="326" t="s">
        <v>3762</v>
      </c>
      <c r="E5820" s="325">
        <v>27303</v>
      </c>
      <c r="F5820" s="325">
        <v>28004</v>
      </c>
      <c r="H5820" s="324" t="s">
        <v>5400</v>
      </c>
    </row>
    <row r="5821" spans="1:8" ht="14.45" customHeight="1" x14ac:dyDescent="0.2">
      <c r="A5821" s="324">
        <v>5024</v>
      </c>
      <c r="B5821" s="324">
        <v>502401</v>
      </c>
      <c r="C5821" s="326" t="s">
        <v>5399</v>
      </c>
      <c r="D5821" s="326" t="s">
        <v>5398</v>
      </c>
      <c r="E5821" s="325">
        <v>27303</v>
      </c>
      <c r="F5821" s="325">
        <v>109574</v>
      </c>
      <c r="G5821" s="324">
        <v>1629181565</v>
      </c>
      <c r="H5821" s="324" t="s">
        <v>3331</v>
      </c>
    </row>
    <row r="5822" spans="1:8" ht="14.45" customHeight="1" x14ac:dyDescent="0.2">
      <c r="A5822" s="324">
        <v>5028</v>
      </c>
      <c r="B5822" s="324">
        <v>502801</v>
      </c>
      <c r="C5822" s="326" t="s">
        <v>5397</v>
      </c>
      <c r="D5822" s="326" t="s">
        <v>5396</v>
      </c>
      <c r="E5822" s="325">
        <v>27303</v>
      </c>
      <c r="F5822" s="325">
        <v>30987</v>
      </c>
      <c r="H5822" s="324" t="s">
        <v>5395</v>
      </c>
    </row>
    <row r="5823" spans="1:8" ht="14.45" customHeight="1" x14ac:dyDescent="0.2">
      <c r="A5823" s="324">
        <v>4906</v>
      </c>
      <c r="B5823" s="324">
        <v>490601</v>
      </c>
      <c r="C5823" s="326" t="s">
        <v>5394</v>
      </c>
      <c r="D5823" s="326" t="s">
        <v>3794</v>
      </c>
      <c r="E5823" s="325">
        <v>27296</v>
      </c>
      <c r="F5823" s="325">
        <v>27354</v>
      </c>
      <c r="H5823" s="324" t="s">
        <v>3793</v>
      </c>
    </row>
    <row r="5824" spans="1:8" ht="14.45" customHeight="1" x14ac:dyDescent="0.2">
      <c r="A5824" s="324">
        <v>5022</v>
      </c>
      <c r="B5824" s="324">
        <v>502201</v>
      </c>
      <c r="C5824" s="326" t="s">
        <v>5393</v>
      </c>
      <c r="D5824" s="326" t="s">
        <v>3794</v>
      </c>
      <c r="E5824" s="325">
        <v>27282</v>
      </c>
      <c r="F5824" s="325">
        <v>27681</v>
      </c>
      <c r="H5824" s="324" t="s">
        <v>3793</v>
      </c>
    </row>
    <row r="5825" spans="1:8" ht="14.45" customHeight="1" x14ac:dyDescent="0.2">
      <c r="A5825" s="324">
        <v>4430</v>
      </c>
      <c r="B5825" s="324">
        <v>443002</v>
      </c>
      <c r="C5825" s="326" t="s">
        <v>5392</v>
      </c>
      <c r="D5825" s="326" t="s">
        <v>5391</v>
      </c>
      <c r="E5825" s="325">
        <v>27273</v>
      </c>
      <c r="F5825" s="325">
        <v>30864</v>
      </c>
      <c r="H5825" s="324" t="s">
        <v>5390</v>
      </c>
    </row>
    <row r="5826" spans="1:8" ht="14.45" customHeight="1" x14ac:dyDescent="0.2">
      <c r="A5826" s="324">
        <v>5020</v>
      </c>
      <c r="B5826" s="324">
        <v>502001</v>
      </c>
      <c r="C5826" s="326" t="s">
        <v>5389</v>
      </c>
      <c r="D5826" s="326" t="s">
        <v>3907</v>
      </c>
      <c r="E5826" s="325">
        <v>27271</v>
      </c>
      <c r="F5826" s="325">
        <v>27743</v>
      </c>
      <c r="H5826" s="324" t="s">
        <v>5388</v>
      </c>
    </row>
    <row r="5827" spans="1:8" ht="14.45" customHeight="1" x14ac:dyDescent="0.2">
      <c r="A5827" s="324">
        <v>5019</v>
      </c>
      <c r="B5827" s="324">
        <v>501901</v>
      </c>
      <c r="C5827" s="326" t="s">
        <v>5387</v>
      </c>
      <c r="D5827" s="326" t="s">
        <v>5386</v>
      </c>
      <c r="E5827" s="325">
        <v>27268</v>
      </c>
      <c r="F5827" s="325">
        <v>28718</v>
      </c>
      <c r="H5827" s="324" t="s">
        <v>5385</v>
      </c>
    </row>
    <row r="5828" spans="1:8" ht="14.45" customHeight="1" x14ac:dyDescent="0.2">
      <c r="A5828" s="324">
        <v>4471</v>
      </c>
      <c r="B5828" s="324">
        <v>447102</v>
      </c>
      <c r="C5828" s="326" t="s">
        <v>5134</v>
      </c>
      <c r="D5828" s="326" t="s">
        <v>5384</v>
      </c>
      <c r="E5828" s="325">
        <v>27263</v>
      </c>
      <c r="F5828" s="325">
        <v>38107</v>
      </c>
      <c r="H5828" s="324" t="s">
        <v>5383</v>
      </c>
    </row>
    <row r="5829" spans="1:8" ht="14.45" customHeight="1" x14ac:dyDescent="0.2">
      <c r="A5829" s="324">
        <v>4952</v>
      </c>
      <c r="B5829" s="324">
        <v>495201</v>
      </c>
      <c r="C5829" s="326" t="s">
        <v>5382</v>
      </c>
      <c r="D5829" s="326" t="s">
        <v>3794</v>
      </c>
      <c r="E5829" s="325">
        <v>27261</v>
      </c>
      <c r="F5829" s="325">
        <v>27351</v>
      </c>
      <c r="H5829" s="324" t="s">
        <v>3793</v>
      </c>
    </row>
    <row r="5830" spans="1:8" ht="14.45" customHeight="1" x14ac:dyDescent="0.2">
      <c r="A5830" s="324">
        <v>4272</v>
      </c>
      <c r="B5830" s="324">
        <v>427202</v>
      </c>
      <c r="C5830" s="326" t="s">
        <v>5381</v>
      </c>
      <c r="E5830" s="325">
        <v>27257</v>
      </c>
      <c r="F5830" s="325">
        <v>28611</v>
      </c>
      <c r="H5830" s="324" t="s">
        <v>5380</v>
      </c>
    </row>
    <row r="5831" spans="1:8" ht="14.45" customHeight="1" x14ac:dyDescent="0.2">
      <c r="A5831" s="324">
        <v>4934</v>
      </c>
      <c r="B5831" s="324">
        <v>493401</v>
      </c>
      <c r="C5831" s="326" t="s">
        <v>5379</v>
      </c>
      <c r="D5831" s="326" t="s">
        <v>5378</v>
      </c>
      <c r="E5831" s="325">
        <v>27257</v>
      </c>
      <c r="F5831" s="325">
        <v>28703</v>
      </c>
      <c r="H5831" s="324" t="s">
        <v>5377</v>
      </c>
    </row>
    <row r="5832" spans="1:8" ht="14.45" customHeight="1" x14ac:dyDescent="0.2">
      <c r="A5832" s="324">
        <v>4191</v>
      </c>
      <c r="B5832" s="324">
        <v>419101</v>
      </c>
      <c r="C5832" s="326" t="s">
        <v>5351</v>
      </c>
      <c r="D5832" s="326" t="s">
        <v>5350</v>
      </c>
      <c r="E5832" s="325">
        <v>27242</v>
      </c>
      <c r="F5832" s="325">
        <v>27242</v>
      </c>
      <c r="H5832" s="324" t="s">
        <v>5349</v>
      </c>
    </row>
    <row r="5833" spans="1:8" ht="14.45" customHeight="1" x14ac:dyDescent="0.2">
      <c r="A5833" s="324">
        <v>4298</v>
      </c>
      <c r="B5833" s="324">
        <v>429803</v>
      </c>
      <c r="C5833" s="326" t="s">
        <v>4553</v>
      </c>
      <c r="E5833" s="325">
        <v>27242</v>
      </c>
      <c r="F5833" s="325">
        <v>27912</v>
      </c>
      <c r="H5833" s="324" t="s">
        <v>5376</v>
      </c>
    </row>
    <row r="5834" spans="1:8" ht="14.45" customHeight="1" x14ac:dyDescent="0.2">
      <c r="A5834" s="324">
        <v>4491</v>
      </c>
      <c r="B5834" s="324">
        <v>449102</v>
      </c>
      <c r="C5834" s="326" t="s">
        <v>3760</v>
      </c>
      <c r="D5834" s="326" t="s">
        <v>5277</v>
      </c>
      <c r="E5834" s="325">
        <v>27242</v>
      </c>
      <c r="F5834" s="325">
        <v>28522</v>
      </c>
      <c r="H5834" s="324" t="s">
        <v>5375</v>
      </c>
    </row>
    <row r="5835" spans="1:8" ht="14.45" customHeight="1" x14ac:dyDescent="0.2">
      <c r="A5835" s="324">
        <v>4531</v>
      </c>
      <c r="B5835" s="324">
        <v>453102</v>
      </c>
      <c r="C5835" s="326" t="s">
        <v>5374</v>
      </c>
      <c r="D5835" s="326" t="s">
        <v>5373</v>
      </c>
      <c r="E5835" s="325">
        <v>27242</v>
      </c>
      <c r="F5835" s="325">
        <v>28338</v>
      </c>
      <c r="H5835" s="324" t="s">
        <v>5372</v>
      </c>
    </row>
    <row r="5836" spans="1:8" ht="14.45" customHeight="1" x14ac:dyDescent="0.2">
      <c r="A5836" s="324">
        <v>5017</v>
      </c>
      <c r="B5836" s="324">
        <v>501701</v>
      </c>
      <c r="C5836" s="326" t="s">
        <v>5371</v>
      </c>
      <c r="D5836" s="326" t="s">
        <v>3797</v>
      </c>
      <c r="E5836" s="325">
        <v>27238</v>
      </c>
      <c r="F5836" s="325">
        <v>38472</v>
      </c>
      <c r="H5836" s="324" t="s">
        <v>4073</v>
      </c>
    </row>
    <row r="5837" spans="1:8" ht="14.45" customHeight="1" x14ac:dyDescent="0.2">
      <c r="A5837" s="324">
        <v>4078</v>
      </c>
      <c r="B5837" s="324">
        <v>407803</v>
      </c>
      <c r="C5837" s="326" t="s">
        <v>5172</v>
      </c>
      <c r="D5837" s="326" t="s">
        <v>3969</v>
      </c>
      <c r="E5837" s="325">
        <v>27228</v>
      </c>
      <c r="F5837" s="325">
        <v>27228</v>
      </c>
      <c r="H5837" s="324" t="s">
        <v>5171</v>
      </c>
    </row>
    <row r="5838" spans="1:8" ht="14.45" customHeight="1" x14ac:dyDescent="0.2">
      <c r="A5838" s="324">
        <v>5015</v>
      </c>
      <c r="B5838" s="324">
        <v>501501</v>
      </c>
      <c r="C5838" s="326" t="s">
        <v>5370</v>
      </c>
      <c r="D5838" s="326" t="s">
        <v>3797</v>
      </c>
      <c r="E5838" s="325">
        <v>27228</v>
      </c>
      <c r="F5838" s="325">
        <v>27607</v>
      </c>
      <c r="H5838" s="324" t="s">
        <v>4075</v>
      </c>
    </row>
    <row r="5839" spans="1:8" ht="14.45" customHeight="1" x14ac:dyDescent="0.2">
      <c r="A5839" s="324">
        <v>5014</v>
      </c>
      <c r="B5839" s="324">
        <v>501401</v>
      </c>
      <c r="C5839" s="326" t="s">
        <v>5369</v>
      </c>
      <c r="D5839" s="326" t="s">
        <v>3753</v>
      </c>
      <c r="E5839" s="325">
        <v>27226</v>
      </c>
      <c r="F5839" s="325">
        <v>27668</v>
      </c>
      <c r="H5839" s="324" t="s">
        <v>3752</v>
      </c>
    </row>
    <row r="5840" spans="1:8" ht="14.45" customHeight="1" x14ac:dyDescent="0.2">
      <c r="A5840" s="324">
        <v>4006</v>
      </c>
      <c r="B5840" s="324">
        <v>400602</v>
      </c>
      <c r="C5840" s="326" t="s">
        <v>4849</v>
      </c>
      <c r="D5840" s="326" t="s">
        <v>4849</v>
      </c>
      <c r="E5840" s="325">
        <v>27211</v>
      </c>
      <c r="F5840" s="325">
        <v>27211</v>
      </c>
      <c r="H5840" s="324" t="s">
        <v>5343</v>
      </c>
    </row>
    <row r="5841" spans="1:8" ht="14.45" customHeight="1" x14ac:dyDescent="0.2">
      <c r="A5841" s="324">
        <v>4087</v>
      </c>
      <c r="B5841" s="324">
        <v>408702</v>
      </c>
      <c r="C5841" s="326" t="s">
        <v>5368</v>
      </c>
      <c r="D5841" s="326" t="s">
        <v>3794</v>
      </c>
      <c r="E5841" s="325">
        <v>27211</v>
      </c>
      <c r="F5841" s="325">
        <v>28581</v>
      </c>
      <c r="H5841" s="324" t="s">
        <v>3793</v>
      </c>
    </row>
    <row r="5842" spans="1:8" ht="14.45" customHeight="1" x14ac:dyDescent="0.2">
      <c r="A5842" s="324">
        <v>4516</v>
      </c>
      <c r="B5842" s="324">
        <v>451602</v>
      </c>
      <c r="C5842" s="326" t="s">
        <v>5367</v>
      </c>
      <c r="D5842" s="326" t="s">
        <v>5366</v>
      </c>
      <c r="E5842" s="325">
        <v>27211</v>
      </c>
      <c r="F5842" s="325">
        <v>31138</v>
      </c>
      <c r="H5842" s="324" t="s">
        <v>5365</v>
      </c>
    </row>
    <row r="5843" spans="1:8" ht="14.45" customHeight="1" x14ac:dyDescent="0.2">
      <c r="A5843" s="324">
        <v>4736</v>
      </c>
      <c r="B5843" s="324">
        <v>473602</v>
      </c>
      <c r="C5843" s="326" t="s">
        <v>4010</v>
      </c>
      <c r="D5843" s="326" t="s">
        <v>4818</v>
      </c>
      <c r="E5843" s="325">
        <v>27211</v>
      </c>
      <c r="F5843" s="325">
        <v>30773</v>
      </c>
      <c r="H5843" s="324" t="s">
        <v>5364</v>
      </c>
    </row>
    <row r="5844" spans="1:8" ht="14.45" customHeight="1" x14ac:dyDescent="0.2">
      <c r="A5844" s="324">
        <v>4976</v>
      </c>
      <c r="B5844" s="324">
        <v>497602</v>
      </c>
      <c r="C5844" s="326" t="s">
        <v>5363</v>
      </c>
      <c r="D5844" s="326" t="s">
        <v>3956</v>
      </c>
      <c r="E5844" s="325">
        <v>27211</v>
      </c>
      <c r="F5844" s="325">
        <v>27851</v>
      </c>
      <c r="H5844" s="324" t="s">
        <v>3955</v>
      </c>
    </row>
    <row r="5845" spans="1:8" ht="14.45" customHeight="1" x14ac:dyDescent="0.2">
      <c r="A5845" s="324">
        <v>4994</v>
      </c>
      <c r="B5845" s="324">
        <v>499401</v>
      </c>
      <c r="C5845" s="326" t="s">
        <v>3904</v>
      </c>
      <c r="D5845" s="326" t="s">
        <v>3916</v>
      </c>
      <c r="E5845" s="325">
        <v>27211</v>
      </c>
      <c r="F5845" s="325">
        <v>32234</v>
      </c>
      <c r="H5845" s="324" t="s">
        <v>4557</v>
      </c>
    </row>
    <row r="5846" spans="1:8" ht="14.45" customHeight="1" x14ac:dyDescent="0.2">
      <c r="A5846" s="324">
        <v>4996</v>
      </c>
      <c r="B5846" s="324">
        <v>499602</v>
      </c>
      <c r="C5846" s="326" t="s">
        <v>5283</v>
      </c>
      <c r="D5846" s="326" t="s">
        <v>5362</v>
      </c>
      <c r="E5846" s="325">
        <v>27211</v>
      </c>
      <c r="F5846" s="325">
        <v>27937</v>
      </c>
      <c r="H5846" s="324" t="s">
        <v>5361</v>
      </c>
    </row>
    <row r="5847" spans="1:8" ht="14.45" customHeight="1" x14ac:dyDescent="0.2">
      <c r="A5847" s="324">
        <v>5013</v>
      </c>
      <c r="B5847" s="324">
        <v>501301</v>
      </c>
      <c r="C5847" s="326" t="s">
        <v>5360</v>
      </c>
      <c r="D5847" s="326" t="s">
        <v>5359</v>
      </c>
      <c r="E5847" s="325">
        <v>27211</v>
      </c>
      <c r="F5847" s="325">
        <v>32752</v>
      </c>
      <c r="H5847" s="324" t="s">
        <v>5358</v>
      </c>
    </row>
    <row r="5848" spans="1:8" ht="14.45" customHeight="1" x14ac:dyDescent="0.2">
      <c r="A5848" s="324">
        <v>4519</v>
      </c>
      <c r="B5848" s="324">
        <v>451903</v>
      </c>
      <c r="C5848" s="326" t="s">
        <v>5357</v>
      </c>
      <c r="D5848" s="326" t="s">
        <v>5356</v>
      </c>
      <c r="E5848" s="325">
        <v>27200</v>
      </c>
      <c r="F5848" s="325">
        <v>28522</v>
      </c>
      <c r="H5848" s="324" t="s">
        <v>5355</v>
      </c>
    </row>
    <row r="5849" spans="1:8" ht="14.45" customHeight="1" x14ac:dyDescent="0.2">
      <c r="A5849" s="324">
        <v>4986</v>
      </c>
      <c r="B5849" s="324">
        <v>498601</v>
      </c>
      <c r="C5849" s="326" t="s">
        <v>5354</v>
      </c>
      <c r="D5849" s="326" t="s">
        <v>3982</v>
      </c>
      <c r="E5849" s="325">
        <v>27200</v>
      </c>
      <c r="F5849" s="325">
        <v>29099</v>
      </c>
      <c r="H5849" s="324" t="s">
        <v>3981</v>
      </c>
    </row>
    <row r="5850" spans="1:8" ht="14.45" customHeight="1" x14ac:dyDescent="0.2">
      <c r="A5850" s="324">
        <v>4509</v>
      </c>
      <c r="B5850" s="324">
        <v>450902</v>
      </c>
      <c r="C5850" s="326" t="s">
        <v>4266</v>
      </c>
      <c r="D5850" s="326" t="s">
        <v>5353</v>
      </c>
      <c r="E5850" s="325">
        <v>27194</v>
      </c>
      <c r="F5850" s="325">
        <v>28825</v>
      </c>
      <c r="H5850" s="324" t="s">
        <v>5352</v>
      </c>
    </row>
    <row r="5851" spans="1:8" ht="14.45" customHeight="1" x14ac:dyDescent="0.2">
      <c r="A5851" s="324">
        <v>4176</v>
      </c>
      <c r="B5851" s="324">
        <v>417602</v>
      </c>
      <c r="C5851" s="326" t="s">
        <v>4416</v>
      </c>
      <c r="D5851" s="326" t="s">
        <v>4415</v>
      </c>
      <c r="E5851" s="325">
        <v>27193</v>
      </c>
      <c r="F5851" s="325">
        <v>27193</v>
      </c>
      <c r="H5851" s="324" t="s">
        <v>5335</v>
      </c>
    </row>
    <row r="5852" spans="1:8" ht="14.45" customHeight="1" x14ac:dyDescent="0.2">
      <c r="A5852" s="324">
        <v>4191</v>
      </c>
      <c r="B5852" s="324">
        <v>419101</v>
      </c>
      <c r="C5852" s="326" t="s">
        <v>5351</v>
      </c>
      <c r="D5852" s="326" t="s">
        <v>5350</v>
      </c>
      <c r="E5852" s="325">
        <v>27186</v>
      </c>
      <c r="F5852" s="325">
        <v>27242</v>
      </c>
      <c r="H5852" s="324" t="s">
        <v>5349</v>
      </c>
    </row>
    <row r="5853" spans="1:8" ht="14.45" customHeight="1" x14ac:dyDescent="0.2">
      <c r="A5853" s="324">
        <v>4545</v>
      </c>
      <c r="B5853" s="324">
        <v>454502</v>
      </c>
      <c r="C5853" s="326" t="s">
        <v>5348</v>
      </c>
      <c r="D5853" s="326" t="s">
        <v>3786</v>
      </c>
      <c r="E5853" s="325">
        <v>27183</v>
      </c>
      <c r="F5853" s="325">
        <v>27561</v>
      </c>
      <c r="H5853" s="324" t="s">
        <v>5347</v>
      </c>
    </row>
    <row r="5854" spans="1:8" ht="14.45" customHeight="1" x14ac:dyDescent="0.2">
      <c r="A5854" s="324">
        <v>4000</v>
      </c>
      <c r="B5854" s="324">
        <v>400001</v>
      </c>
      <c r="C5854" s="326" t="s">
        <v>5346</v>
      </c>
      <c r="D5854" s="326" t="s">
        <v>5345</v>
      </c>
      <c r="E5854" s="325">
        <v>27181</v>
      </c>
      <c r="F5854" s="325">
        <v>109574</v>
      </c>
      <c r="G5854" s="324">
        <v>1073549531</v>
      </c>
      <c r="H5854" s="324" t="s">
        <v>5344</v>
      </c>
    </row>
    <row r="5855" spans="1:8" ht="14.45" customHeight="1" x14ac:dyDescent="0.2">
      <c r="A5855" s="324">
        <v>4006</v>
      </c>
      <c r="B5855" s="324">
        <v>400602</v>
      </c>
      <c r="C5855" s="326" t="s">
        <v>4849</v>
      </c>
      <c r="D5855" s="326" t="s">
        <v>4849</v>
      </c>
      <c r="E5855" s="325">
        <v>27181</v>
      </c>
      <c r="F5855" s="325">
        <v>27211</v>
      </c>
      <c r="H5855" s="324" t="s">
        <v>5343</v>
      </c>
    </row>
    <row r="5856" spans="1:8" ht="14.45" customHeight="1" x14ac:dyDescent="0.2">
      <c r="A5856" s="324">
        <v>4554</v>
      </c>
      <c r="B5856" s="324">
        <v>455401</v>
      </c>
      <c r="C5856" s="326" t="s">
        <v>4186</v>
      </c>
      <c r="D5856" s="326" t="s">
        <v>4185</v>
      </c>
      <c r="E5856" s="325">
        <v>27181</v>
      </c>
      <c r="F5856" s="325">
        <v>27181</v>
      </c>
      <c r="H5856" s="324" t="s">
        <v>4184</v>
      </c>
    </row>
    <row r="5857" spans="1:8" ht="14.45" customHeight="1" x14ac:dyDescent="0.2">
      <c r="A5857" s="324">
        <v>4748</v>
      </c>
      <c r="B5857" s="324">
        <v>474801</v>
      </c>
      <c r="C5857" s="326" t="s">
        <v>3984</v>
      </c>
      <c r="D5857" s="326" t="s">
        <v>3794</v>
      </c>
      <c r="E5857" s="325">
        <v>27181</v>
      </c>
      <c r="F5857" s="325">
        <v>27181</v>
      </c>
      <c r="H5857" s="324" t="s">
        <v>3793</v>
      </c>
    </row>
    <row r="5858" spans="1:8" ht="14.45" customHeight="1" x14ac:dyDescent="0.2">
      <c r="A5858" s="324">
        <v>4833</v>
      </c>
      <c r="B5858" s="324">
        <v>483301</v>
      </c>
      <c r="C5858" s="326" t="s">
        <v>5311</v>
      </c>
      <c r="D5858" s="326" t="s">
        <v>3870</v>
      </c>
      <c r="E5858" s="325">
        <v>27181</v>
      </c>
      <c r="F5858" s="325">
        <v>27181</v>
      </c>
      <c r="H5858" s="324" t="s">
        <v>4975</v>
      </c>
    </row>
    <row r="5859" spans="1:8" ht="14.45" customHeight="1" x14ac:dyDescent="0.2">
      <c r="A5859" s="324">
        <v>4987</v>
      </c>
      <c r="B5859" s="324">
        <v>498702</v>
      </c>
      <c r="C5859" s="326" t="s">
        <v>5342</v>
      </c>
      <c r="D5859" s="326" t="s">
        <v>3956</v>
      </c>
      <c r="E5859" s="325">
        <v>27181</v>
      </c>
      <c r="F5859" s="325">
        <v>27973</v>
      </c>
      <c r="H5859" s="324" t="s">
        <v>3955</v>
      </c>
    </row>
    <row r="5860" spans="1:8" ht="14.45" customHeight="1" x14ac:dyDescent="0.2">
      <c r="A5860" s="324">
        <v>5006</v>
      </c>
      <c r="B5860" s="324">
        <v>500601</v>
      </c>
      <c r="C5860" s="326" t="s">
        <v>5321</v>
      </c>
      <c r="D5860" s="326" t="s">
        <v>5320</v>
      </c>
      <c r="E5860" s="325">
        <v>27181</v>
      </c>
      <c r="F5860" s="325">
        <v>27181</v>
      </c>
      <c r="H5860" s="324" t="s">
        <v>5319</v>
      </c>
    </row>
    <row r="5861" spans="1:8" ht="14.45" customHeight="1" x14ac:dyDescent="0.2">
      <c r="A5861" s="324">
        <v>5012</v>
      </c>
      <c r="B5861" s="324">
        <v>501201</v>
      </c>
      <c r="C5861" s="326" t="s">
        <v>4390</v>
      </c>
      <c r="D5861" s="326" t="s">
        <v>5341</v>
      </c>
      <c r="E5861" s="325">
        <v>27181</v>
      </c>
      <c r="F5861" s="325">
        <v>30773</v>
      </c>
      <c r="H5861" s="324" t="s">
        <v>5340</v>
      </c>
    </row>
    <row r="5862" spans="1:8" ht="14.45" customHeight="1" x14ac:dyDescent="0.2">
      <c r="A5862" s="324">
        <v>5009</v>
      </c>
      <c r="B5862" s="324">
        <v>500901</v>
      </c>
      <c r="C5862" s="326" t="s">
        <v>5339</v>
      </c>
      <c r="D5862" s="326" t="s">
        <v>3876</v>
      </c>
      <c r="E5862" s="325">
        <v>27176</v>
      </c>
      <c r="F5862" s="325">
        <v>30483</v>
      </c>
      <c r="H5862" s="324" t="s">
        <v>5338</v>
      </c>
    </row>
    <row r="5863" spans="1:8" ht="14.45" customHeight="1" x14ac:dyDescent="0.2">
      <c r="A5863" s="324">
        <v>5008</v>
      </c>
      <c r="B5863" s="324">
        <v>500801</v>
      </c>
      <c r="C5863" s="326" t="s">
        <v>5337</v>
      </c>
      <c r="D5863" s="326" t="s">
        <v>3797</v>
      </c>
      <c r="E5863" s="325">
        <v>27169</v>
      </c>
      <c r="F5863" s="325">
        <v>27485</v>
      </c>
      <c r="H5863" s="324" t="s">
        <v>5336</v>
      </c>
    </row>
    <row r="5864" spans="1:8" ht="14.45" customHeight="1" x14ac:dyDescent="0.2">
      <c r="A5864" s="324">
        <v>4176</v>
      </c>
      <c r="B5864" s="324">
        <v>417602</v>
      </c>
      <c r="C5864" s="326" t="s">
        <v>4416</v>
      </c>
      <c r="D5864" s="326" t="s">
        <v>4415</v>
      </c>
      <c r="E5864" s="325">
        <v>27166</v>
      </c>
      <c r="F5864" s="325">
        <v>27193</v>
      </c>
      <c r="H5864" s="324" t="s">
        <v>5335</v>
      </c>
    </row>
    <row r="5865" spans="1:8" ht="14.45" customHeight="1" x14ac:dyDescent="0.2">
      <c r="A5865" s="324">
        <v>4348</v>
      </c>
      <c r="B5865" s="324">
        <v>434802</v>
      </c>
      <c r="C5865" s="326" t="s">
        <v>5151</v>
      </c>
      <c r="D5865" s="326" t="s">
        <v>3753</v>
      </c>
      <c r="E5865" s="325">
        <v>27162</v>
      </c>
      <c r="F5865" s="325">
        <v>27477</v>
      </c>
      <c r="H5865" s="324" t="s">
        <v>3752</v>
      </c>
    </row>
    <row r="5866" spans="1:8" ht="14.45" customHeight="1" x14ac:dyDescent="0.2">
      <c r="A5866" s="324">
        <v>5011</v>
      </c>
      <c r="B5866" s="324">
        <v>501101</v>
      </c>
      <c r="C5866" s="326" t="s">
        <v>5334</v>
      </c>
      <c r="D5866" s="326" t="s">
        <v>4560</v>
      </c>
      <c r="E5866" s="325">
        <v>27155</v>
      </c>
      <c r="F5866" s="325">
        <v>30256</v>
      </c>
      <c r="H5866" s="324" t="s">
        <v>5333</v>
      </c>
    </row>
    <row r="5867" spans="1:8" ht="14.45" customHeight="1" x14ac:dyDescent="0.2">
      <c r="A5867" s="324">
        <v>5007</v>
      </c>
      <c r="B5867" s="324">
        <v>500701</v>
      </c>
      <c r="C5867" s="326" t="s">
        <v>5332</v>
      </c>
      <c r="D5867" s="326" t="s">
        <v>3794</v>
      </c>
      <c r="E5867" s="325">
        <v>27154</v>
      </c>
      <c r="F5867" s="325">
        <v>27681</v>
      </c>
      <c r="H5867" s="324" t="s">
        <v>3793</v>
      </c>
    </row>
    <row r="5868" spans="1:8" ht="14.45" customHeight="1" x14ac:dyDescent="0.2">
      <c r="A5868" s="324">
        <v>4013</v>
      </c>
      <c r="B5868" s="324">
        <v>401302</v>
      </c>
      <c r="C5868" s="326" t="s">
        <v>5331</v>
      </c>
      <c r="D5868" s="326" t="s">
        <v>5330</v>
      </c>
      <c r="E5868" s="325">
        <v>27150</v>
      </c>
      <c r="F5868" s="325">
        <v>28734</v>
      </c>
      <c r="H5868" s="324" t="s">
        <v>5329</v>
      </c>
    </row>
    <row r="5869" spans="1:8" ht="14.45" customHeight="1" x14ac:dyDescent="0.2">
      <c r="A5869" s="324">
        <v>4387</v>
      </c>
      <c r="B5869" s="324">
        <v>438702</v>
      </c>
      <c r="C5869" s="326" t="s">
        <v>4014</v>
      </c>
      <c r="D5869" s="326" t="s">
        <v>3797</v>
      </c>
      <c r="E5869" s="325">
        <v>27150</v>
      </c>
      <c r="F5869" s="325">
        <v>37134</v>
      </c>
      <c r="H5869" s="324" t="s">
        <v>4073</v>
      </c>
    </row>
    <row r="5870" spans="1:8" ht="14.45" customHeight="1" x14ac:dyDescent="0.2">
      <c r="A5870" s="324">
        <v>4568</v>
      </c>
      <c r="B5870" s="324">
        <v>456802</v>
      </c>
      <c r="C5870" s="326" t="s">
        <v>5328</v>
      </c>
      <c r="D5870" s="326" t="s">
        <v>3797</v>
      </c>
      <c r="E5870" s="325">
        <v>27150</v>
      </c>
      <c r="F5870" s="325">
        <v>27638</v>
      </c>
      <c r="H5870" s="324" t="s">
        <v>5327</v>
      </c>
    </row>
    <row r="5871" spans="1:8" ht="14.45" customHeight="1" x14ac:dyDescent="0.2">
      <c r="A5871" s="324">
        <v>4667</v>
      </c>
      <c r="B5871" s="324">
        <v>466703</v>
      </c>
      <c r="C5871" s="326" t="s">
        <v>5326</v>
      </c>
      <c r="D5871" s="326" t="s">
        <v>4250</v>
      </c>
      <c r="E5871" s="325">
        <v>27150</v>
      </c>
      <c r="F5871" s="325">
        <v>28408</v>
      </c>
      <c r="H5871" s="324" t="s">
        <v>5325</v>
      </c>
    </row>
    <row r="5872" spans="1:8" ht="14.45" customHeight="1" x14ac:dyDescent="0.2">
      <c r="A5872" s="324">
        <v>4850</v>
      </c>
      <c r="B5872" s="324">
        <v>485002</v>
      </c>
      <c r="C5872" s="326" t="s">
        <v>3798</v>
      </c>
      <c r="D5872" s="326" t="s">
        <v>3797</v>
      </c>
      <c r="E5872" s="325">
        <v>27150</v>
      </c>
      <c r="F5872" s="325">
        <v>37134</v>
      </c>
      <c r="H5872" s="324" t="s">
        <v>4073</v>
      </c>
    </row>
    <row r="5873" spans="1:8" ht="14.45" customHeight="1" x14ac:dyDescent="0.2">
      <c r="A5873" s="324">
        <v>4875</v>
      </c>
      <c r="B5873" s="324">
        <v>487502</v>
      </c>
      <c r="C5873" s="326" t="s">
        <v>5324</v>
      </c>
      <c r="D5873" s="326" t="s">
        <v>3797</v>
      </c>
      <c r="E5873" s="325">
        <v>27150</v>
      </c>
      <c r="F5873" s="325">
        <v>30682</v>
      </c>
      <c r="H5873" s="324" t="s">
        <v>3796</v>
      </c>
    </row>
    <row r="5874" spans="1:8" ht="14.45" customHeight="1" x14ac:dyDescent="0.2">
      <c r="A5874" s="324">
        <v>4935</v>
      </c>
      <c r="B5874" s="324">
        <v>493502</v>
      </c>
      <c r="C5874" s="326" t="s">
        <v>5073</v>
      </c>
      <c r="D5874" s="326" t="s">
        <v>3797</v>
      </c>
      <c r="E5874" s="325">
        <v>27150</v>
      </c>
      <c r="F5874" s="325">
        <v>37134</v>
      </c>
      <c r="H5874" s="324" t="s">
        <v>4073</v>
      </c>
    </row>
    <row r="5875" spans="1:8" ht="14.45" customHeight="1" x14ac:dyDescent="0.2">
      <c r="A5875" s="324">
        <v>4943</v>
      </c>
      <c r="B5875" s="324">
        <v>494302</v>
      </c>
      <c r="C5875" s="326" t="s">
        <v>5073</v>
      </c>
      <c r="D5875" s="326" t="s">
        <v>3797</v>
      </c>
      <c r="E5875" s="325">
        <v>27150</v>
      </c>
      <c r="F5875" s="325">
        <v>37134</v>
      </c>
      <c r="H5875" s="324" t="s">
        <v>4073</v>
      </c>
    </row>
    <row r="5876" spans="1:8" ht="14.45" customHeight="1" x14ac:dyDescent="0.2">
      <c r="A5876" s="324">
        <v>4959</v>
      </c>
      <c r="B5876" s="324">
        <v>495902</v>
      </c>
      <c r="C5876" s="326" t="s">
        <v>5159</v>
      </c>
      <c r="D5876" s="326" t="s">
        <v>3797</v>
      </c>
      <c r="E5876" s="325">
        <v>27150</v>
      </c>
      <c r="F5876" s="325">
        <v>27638</v>
      </c>
      <c r="H5876" s="324" t="s">
        <v>5323</v>
      </c>
    </row>
    <row r="5877" spans="1:8" ht="14.45" customHeight="1" x14ac:dyDescent="0.2">
      <c r="A5877" s="324">
        <v>4995</v>
      </c>
      <c r="B5877" s="324">
        <v>499502</v>
      </c>
      <c r="C5877" s="326" t="s">
        <v>5322</v>
      </c>
      <c r="D5877" s="326" t="s">
        <v>3870</v>
      </c>
      <c r="E5877" s="325">
        <v>27150</v>
      </c>
      <c r="F5877" s="325">
        <v>32143</v>
      </c>
      <c r="H5877" s="324" t="s">
        <v>5281</v>
      </c>
    </row>
    <row r="5878" spans="1:8" ht="14.45" customHeight="1" x14ac:dyDescent="0.2">
      <c r="A5878" s="324">
        <v>5006</v>
      </c>
      <c r="B5878" s="324">
        <v>500601</v>
      </c>
      <c r="C5878" s="326" t="s">
        <v>5321</v>
      </c>
      <c r="D5878" s="326" t="s">
        <v>5320</v>
      </c>
      <c r="E5878" s="325">
        <v>27150</v>
      </c>
      <c r="F5878" s="325">
        <v>27181</v>
      </c>
      <c r="H5878" s="324" t="s">
        <v>5319</v>
      </c>
    </row>
    <row r="5879" spans="1:8" ht="14.45" customHeight="1" x14ac:dyDescent="0.2">
      <c r="A5879" s="324">
        <v>4998</v>
      </c>
      <c r="B5879" s="324">
        <v>499801</v>
      </c>
      <c r="C5879" s="326" t="s">
        <v>5318</v>
      </c>
      <c r="D5879" s="326" t="s">
        <v>4232</v>
      </c>
      <c r="E5879" s="325">
        <v>27144</v>
      </c>
      <c r="F5879" s="325">
        <v>29190</v>
      </c>
      <c r="H5879" s="324" t="s">
        <v>5317</v>
      </c>
    </row>
    <row r="5880" spans="1:8" ht="14.45" customHeight="1" x14ac:dyDescent="0.2">
      <c r="A5880" s="324">
        <v>4607</v>
      </c>
      <c r="B5880" s="324">
        <v>460702</v>
      </c>
      <c r="C5880" s="326" t="s">
        <v>4132</v>
      </c>
      <c r="D5880" s="326" t="s">
        <v>5316</v>
      </c>
      <c r="E5880" s="325">
        <v>27120</v>
      </c>
      <c r="F5880" s="325">
        <v>28126</v>
      </c>
      <c r="H5880" s="324" t="s">
        <v>5315</v>
      </c>
    </row>
    <row r="5881" spans="1:8" ht="14.45" customHeight="1" x14ac:dyDescent="0.2">
      <c r="A5881" s="324">
        <v>4849</v>
      </c>
      <c r="B5881" s="324">
        <v>484902</v>
      </c>
      <c r="C5881" s="326" t="s">
        <v>5314</v>
      </c>
      <c r="D5881" s="326" t="s">
        <v>3753</v>
      </c>
      <c r="E5881" s="325">
        <v>27120</v>
      </c>
      <c r="F5881" s="325">
        <v>27561</v>
      </c>
      <c r="H5881" s="324" t="s">
        <v>3774</v>
      </c>
    </row>
    <row r="5882" spans="1:8" ht="14.45" customHeight="1" x14ac:dyDescent="0.2">
      <c r="A5882" s="324">
        <v>4931</v>
      </c>
      <c r="B5882" s="324">
        <v>493102</v>
      </c>
      <c r="C5882" s="326" t="s">
        <v>5313</v>
      </c>
      <c r="D5882" s="326" t="s">
        <v>5066</v>
      </c>
      <c r="E5882" s="325">
        <v>27120</v>
      </c>
      <c r="F5882" s="325">
        <v>31503</v>
      </c>
      <c r="H5882" s="324" t="s">
        <v>5065</v>
      </c>
    </row>
    <row r="5883" spans="1:8" ht="14.45" customHeight="1" x14ac:dyDescent="0.2">
      <c r="A5883" s="324">
        <v>4946</v>
      </c>
      <c r="B5883" s="324">
        <v>494601</v>
      </c>
      <c r="C5883" s="326" t="s">
        <v>5312</v>
      </c>
      <c r="D5883" s="326" t="s">
        <v>3797</v>
      </c>
      <c r="E5883" s="325">
        <v>27115</v>
      </c>
      <c r="F5883" s="325">
        <v>27561</v>
      </c>
      <c r="H5883" s="324" t="s">
        <v>4075</v>
      </c>
    </row>
    <row r="5884" spans="1:8" ht="14.45" customHeight="1" x14ac:dyDescent="0.2">
      <c r="A5884" s="324">
        <v>4833</v>
      </c>
      <c r="B5884" s="324">
        <v>483301</v>
      </c>
      <c r="C5884" s="326" t="s">
        <v>5311</v>
      </c>
      <c r="D5884" s="326" t="s">
        <v>3870</v>
      </c>
      <c r="E5884" s="325">
        <v>27106</v>
      </c>
      <c r="F5884" s="325">
        <v>27181</v>
      </c>
      <c r="H5884" s="324" t="s">
        <v>4975</v>
      </c>
    </row>
    <row r="5885" spans="1:8" ht="14.45" customHeight="1" x14ac:dyDescent="0.2">
      <c r="A5885" s="324">
        <v>5005</v>
      </c>
      <c r="B5885" s="324">
        <v>500501</v>
      </c>
      <c r="C5885" s="326" t="s">
        <v>5310</v>
      </c>
      <c r="D5885" s="326" t="s">
        <v>3969</v>
      </c>
      <c r="E5885" s="325">
        <v>27106</v>
      </c>
      <c r="F5885" s="325">
        <v>29373</v>
      </c>
      <c r="H5885" s="324" t="s">
        <v>5309</v>
      </c>
    </row>
    <row r="5886" spans="1:8" ht="14.45" customHeight="1" x14ac:dyDescent="0.2">
      <c r="A5886" s="324">
        <v>4914</v>
      </c>
      <c r="B5886" s="324">
        <v>491401</v>
      </c>
      <c r="C5886" s="326" t="s">
        <v>5308</v>
      </c>
      <c r="D5886" s="326" t="s">
        <v>3797</v>
      </c>
      <c r="E5886" s="325">
        <v>27096</v>
      </c>
      <c r="F5886" s="325">
        <v>27561</v>
      </c>
      <c r="H5886" s="324" t="s">
        <v>4073</v>
      </c>
    </row>
    <row r="5887" spans="1:8" ht="14.45" customHeight="1" x14ac:dyDescent="0.2">
      <c r="A5887" s="324">
        <v>4983</v>
      </c>
      <c r="B5887" s="324">
        <v>498301</v>
      </c>
      <c r="C5887" s="326" t="s">
        <v>5307</v>
      </c>
      <c r="D5887" s="326" t="s">
        <v>5306</v>
      </c>
      <c r="E5887" s="325">
        <v>27096</v>
      </c>
      <c r="F5887" s="325">
        <v>30491</v>
      </c>
      <c r="H5887" s="324" t="s">
        <v>5305</v>
      </c>
    </row>
    <row r="5888" spans="1:8" ht="14.45" customHeight="1" x14ac:dyDescent="0.2">
      <c r="A5888" s="324">
        <v>4306</v>
      </c>
      <c r="B5888" s="324">
        <v>430602</v>
      </c>
      <c r="C5888" s="326" t="s">
        <v>5304</v>
      </c>
      <c r="D5888" s="326" t="s">
        <v>3969</v>
      </c>
      <c r="E5888" s="325">
        <v>27089</v>
      </c>
      <c r="F5888" s="325">
        <v>30133</v>
      </c>
      <c r="H5888" s="324" t="s">
        <v>5303</v>
      </c>
    </row>
    <row r="5889" spans="1:8" ht="14.45" customHeight="1" x14ac:dyDescent="0.2">
      <c r="A5889" s="324">
        <v>4593</v>
      </c>
      <c r="B5889" s="324">
        <v>459302</v>
      </c>
      <c r="C5889" s="326" t="s">
        <v>5302</v>
      </c>
      <c r="D5889" s="326" t="s">
        <v>3969</v>
      </c>
      <c r="E5889" s="325">
        <v>27089</v>
      </c>
      <c r="F5889" s="325">
        <v>30133</v>
      </c>
      <c r="H5889" s="324" t="s">
        <v>5301</v>
      </c>
    </row>
    <row r="5890" spans="1:8" ht="14.45" customHeight="1" x14ac:dyDescent="0.2">
      <c r="A5890" s="324">
        <v>4755</v>
      </c>
      <c r="B5890" s="324">
        <v>475501</v>
      </c>
      <c r="C5890" s="326" t="s">
        <v>3974</v>
      </c>
      <c r="D5890" s="326" t="s">
        <v>3973</v>
      </c>
      <c r="E5890" s="325">
        <v>27089</v>
      </c>
      <c r="F5890" s="325">
        <v>27089</v>
      </c>
      <c r="H5890" s="324" t="s">
        <v>3972</v>
      </c>
    </row>
    <row r="5891" spans="1:8" ht="14.45" customHeight="1" x14ac:dyDescent="0.2">
      <c r="A5891" s="324">
        <v>5001</v>
      </c>
      <c r="B5891" s="324">
        <v>500101</v>
      </c>
      <c r="C5891" s="326" t="s">
        <v>5300</v>
      </c>
      <c r="D5891" s="326" t="s">
        <v>3969</v>
      </c>
      <c r="E5891" s="325">
        <v>27089</v>
      </c>
      <c r="F5891" s="325">
        <v>30072</v>
      </c>
      <c r="H5891" s="324" t="s">
        <v>5299</v>
      </c>
    </row>
    <row r="5892" spans="1:8" ht="14.45" customHeight="1" x14ac:dyDescent="0.2">
      <c r="A5892" s="324">
        <v>5004</v>
      </c>
      <c r="B5892" s="324">
        <v>500401</v>
      </c>
      <c r="C5892" s="326" t="s">
        <v>5298</v>
      </c>
      <c r="D5892" s="326" t="s">
        <v>3935</v>
      </c>
      <c r="E5892" s="325">
        <v>27089</v>
      </c>
      <c r="F5892" s="325">
        <v>27820</v>
      </c>
      <c r="H5892" s="324" t="s">
        <v>5297</v>
      </c>
    </row>
    <row r="5893" spans="1:8" ht="14.45" customHeight="1" x14ac:dyDescent="0.2">
      <c r="A5893" s="324">
        <v>4552</v>
      </c>
      <c r="B5893" s="324">
        <v>455201</v>
      </c>
      <c r="C5893" s="326" t="s">
        <v>5296</v>
      </c>
      <c r="E5893" s="325">
        <v>27086</v>
      </c>
      <c r="F5893" s="325">
        <v>27546</v>
      </c>
      <c r="H5893" s="324" t="s">
        <v>5295</v>
      </c>
    </row>
    <row r="5894" spans="1:8" ht="14.45" customHeight="1" x14ac:dyDescent="0.2">
      <c r="A5894" s="324">
        <v>4096</v>
      </c>
      <c r="B5894" s="324">
        <v>409601</v>
      </c>
      <c r="C5894" s="326" t="s">
        <v>5294</v>
      </c>
      <c r="D5894" s="326" t="s">
        <v>5293</v>
      </c>
      <c r="E5894" s="325">
        <v>27061</v>
      </c>
      <c r="F5894" s="325">
        <v>34335</v>
      </c>
      <c r="H5894" s="324" t="s">
        <v>5292</v>
      </c>
    </row>
    <row r="5895" spans="1:8" ht="14.45" customHeight="1" x14ac:dyDescent="0.2">
      <c r="A5895" s="324">
        <v>4200</v>
      </c>
      <c r="B5895" s="324">
        <v>420002</v>
      </c>
      <c r="C5895" s="326" t="s">
        <v>5291</v>
      </c>
      <c r="D5895" s="326" t="s">
        <v>5290</v>
      </c>
      <c r="E5895" s="325">
        <v>27061</v>
      </c>
      <c r="F5895" s="325">
        <v>27908</v>
      </c>
      <c r="H5895" s="324" t="s">
        <v>5289</v>
      </c>
    </row>
    <row r="5896" spans="1:8" ht="14.45" customHeight="1" x14ac:dyDescent="0.2">
      <c r="A5896" s="324">
        <v>4544</v>
      </c>
      <c r="B5896" s="324">
        <v>454402</v>
      </c>
      <c r="C5896" s="326" t="s">
        <v>4202</v>
      </c>
      <c r="D5896" s="326" t="s">
        <v>5288</v>
      </c>
      <c r="E5896" s="325">
        <v>27061</v>
      </c>
      <c r="F5896" s="325">
        <v>31944</v>
      </c>
      <c r="H5896" s="324" t="s">
        <v>5287</v>
      </c>
    </row>
    <row r="5897" spans="1:8" ht="14.45" customHeight="1" x14ac:dyDescent="0.2">
      <c r="A5897" s="324">
        <v>4765</v>
      </c>
      <c r="B5897" s="324">
        <v>476502</v>
      </c>
      <c r="C5897" s="326" t="s">
        <v>3957</v>
      </c>
      <c r="D5897" s="326" t="s">
        <v>3794</v>
      </c>
      <c r="E5897" s="325">
        <v>27061</v>
      </c>
      <c r="F5897" s="325">
        <v>28581</v>
      </c>
      <c r="H5897" s="324" t="s">
        <v>3793</v>
      </c>
    </row>
    <row r="5898" spans="1:8" ht="14.45" customHeight="1" x14ac:dyDescent="0.2">
      <c r="A5898" s="324">
        <v>5000</v>
      </c>
      <c r="B5898" s="324">
        <v>500001</v>
      </c>
      <c r="C5898" s="326" t="s">
        <v>5286</v>
      </c>
      <c r="D5898" s="326" t="s">
        <v>5285</v>
      </c>
      <c r="E5898" s="325">
        <v>27050</v>
      </c>
      <c r="F5898" s="325">
        <v>27120</v>
      </c>
      <c r="H5898" s="324" t="s">
        <v>5284</v>
      </c>
    </row>
    <row r="5899" spans="1:8" ht="14.45" customHeight="1" x14ac:dyDescent="0.2">
      <c r="A5899" s="324">
        <v>4996</v>
      </c>
      <c r="B5899" s="324">
        <v>499601</v>
      </c>
      <c r="C5899" s="326" t="s">
        <v>5283</v>
      </c>
      <c r="D5899" s="326" t="s">
        <v>3753</v>
      </c>
      <c r="E5899" s="325">
        <v>27046</v>
      </c>
      <c r="F5899" s="325">
        <v>27211</v>
      </c>
      <c r="H5899" s="324" t="s">
        <v>3774</v>
      </c>
    </row>
    <row r="5900" spans="1:8" ht="14.45" customHeight="1" x14ac:dyDescent="0.2">
      <c r="A5900" s="324">
        <v>4995</v>
      </c>
      <c r="B5900" s="324">
        <v>499501</v>
      </c>
      <c r="C5900" s="326" t="s">
        <v>5282</v>
      </c>
      <c r="D5900" s="326" t="s">
        <v>3870</v>
      </c>
      <c r="E5900" s="325">
        <v>27044</v>
      </c>
      <c r="F5900" s="325">
        <v>27150</v>
      </c>
      <c r="H5900" s="324" t="s">
        <v>5281</v>
      </c>
    </row>
    <row r="5901" spans="1:8" ht="14.45" customHeight="1" x14ac:dyDescent="0.2">
      <c r="A5901" s="324">
        <v>4468</v>
      </c>
      <c r="B5901" s="324">
        <v>446802</v>
      </c>
      <c r="C5901" s="326" t="s">
        <v>5280</v>
      </c>
      <c r="D5901" s="326" t="s">
        <v>5279</v>
      </c>
      <c r="E5901" s="325">
        <v>27030</v>
      </c>
      <c r="F5901" s="325">
        <v>40724</v>
      </c>
      <c r="G5901" s="324">
        <v>1700834231</v>
      </c>
      <c r="H5901" s="324" t="s">
        <v>3585</v>
      </c>
    </row>
    <row r="5902" spans="1:8" ht="14.45" customHeight="1" x14ac:dyDescent="0.2">
      <c r="A5902" s="324">
        <v>4476</v>
      </c>
      <c r="B5902" s="324">
        <v>447603</v>
      </c>
      <c r="C5902" s="326" t="s">
        <v>5278</v>
      </c>
      <c r="D5902" s="326" t="s">
        <v>5052</v>
      </c>
      <c r="E5902" s="325">
        <v>27030</v>
      </c>
      <c r="F5902" s="325">
        <v>31686</v>
      </c>
      <c r="H5902" s="324" t="s">
        <v>5051</v>
      </c>
    </row>
    <row r="5903" spans="1:8" ht="14.45" customHeight="1" x14ac:dyDescent="0.2">
      <c r="A5903" s="324">
        <v>4942</v>
      </c>
      <c r="B5903" s="324">
        <v>494202</v>
      </c>
      <c r="C5903" s="326" t="s">
        <v>5113</v>
      </c>
      <c r="D5903" s="326" t="s">
        <v>5277</v>
      </c>
      <c r="E5903" s="325">
        <v>27030</v>
      </c>
      <c r="F5903" s="325">
        <v>28522</v>
      </c>
      <c r="H5903" s="324" t="s">
        <v>5276</v>
      </c>
    </row>
    <row r="5904" spans="1:8" ht="14.45" customHeight="1" x14ac:dyDescent="0.2">
      <c r="A5904" s="324">
        <v>4992</v>
      </c>
      <c r="B5904" s="324">
        <v>499201</v>
      </c>
      <c r="C5904" s="326" t="s">
        <v>5275</v>
      </c>
      <c r="E5904" s="325">
        <v>27024</v>
      </c>
      <c r="F5904" s="325">
        <v>29830</v>
      </c>
      <c r="H5904" s="324" t="s">
        <v>5274</v>
      </c>
    </row>
    <row r="5905" spans="1:8" ht="14.45" customHeight="1" x14ac:dyDescent="0.2">
      <c r="A5905" s="324">
        <v>4997</v>
      </c>
      <c r="B5905" s="324">
        <v>499701</v>
      </c>
      <c r="C5905" s="326" t="s">
        <v>5273</v>
      </c>
      <c r="D5905" s="326" t="s">
        <v>3783</v>
      </c>
      <c r="E5905" s="325">
        <v>27024</v>
      </c>
      <c r="F5905" s="325">
        <v>30682</v>
      </c>
      <c r="H5905" s="324" t="s">
        <v>5272</v>
      </c>
    </row>
    <row r="5906" spans="1:8" ht="14.45" customHeight="1" x14ac:dyDescent="0.2">
      <c r="A5906" s="324">
        <v>4989</v>
      </c>
      <c r="B5906" s="324">
        <v>498901</v>
      </c>
      <c r="C5906" s="326" t="s">
        <v>5271</v>
      </c>
      <c r="D5906" s="326" t="s">
        <v>5270</v>
      </c>
      <c r="E5906" s="325">
        <v>27008</v>
      </c>
      <c r="F5906" s="325">
        <v>35579</v>
      </c>
      <c r="H5906" s="324" t="s">
        <v>5269</v>
      </c>
    </row>
    <row r="5907" spans="1:8" ht="14.45" customHeight="1" x14ac:dyDescent="0.2">
      <c r="A5907" s="324">
        <v>4993</v>
      </c>
      <c r="B5907" s="324">
        <v>499301</v>
      </c>
      <c r="C5907" s="326" t="s">
        <v>5268</v>
      </c>
      <c r="D5907" s="326" t="s">
        <v>3797</v>
      </c>
      <c r="E5907" s="325">
        <v>27001</v>
      </c>
      <c r="F5907" s="325">
        <v>27760</v>
      </c>
      <c r="H5907" s="324" t="s">
        <v>4075</v>
      </c>
    </row>
    <row r="5908" spans="1:8" ht="14.45" customHeight="1" x14ac:dyDescent="0.2">
      <c r="A5908" s="324">
        <v>4510</v>
      </c>
      <c r="B5908" s="324">
        <v>451002</v>
      </c>
      <c r="C5908" s="326" t="s">
        <v>5267</v>
      </c>
      <c r="E5908" s="325">
        <v>26999</v>
      </c>
      <c r="F5908" s="325">
        <v>28157</v>
      </c>
      <c r="H5908" s="324" t="s">
        <v>5266</v>
      </c>
    </row>
    <row r="5909" spans="1:8" ht="14.45" customHeight="1" x14ac:dyDescent="0.2">
      <c r="A5909" s="324">
        <v>4589</v>
      </c>
      <c r="B5909" s="324">
        <v>458901</v>
      </c>
      <c r="C5909" s="326" t="s">
        <v>5265</v>
      </c>
      <c r="D5909" s="326" t="s">
        <v>3797</v>
      </c>
      <c r="E5909" s="325">
        <v>26999</v>
      </c>
      <c r="F5909" s="325">
        <v>38472</v>
      </c>
      <c r="H5909" s="324" t="s">
        <v>4073</v>
      </c>
    </row>
    <row r="5910" spans="1:8" ht="14.45" customHeight="1" x14ac:dyDescent="0.2">
      <c r="A5910" s="324">
        <v>4806</v>
      </c>
      <c r="B5910" s="324">
        <v>480603</v>
      </c>
      <c r="C5910" s="326" t="s">
        <v>5264</v>
      </c>
      <c r="D5910" s="326" t="s">
        <v>4986</v>
      </c>
      <c r="E5910" s="325">
        <v>26999</v>
      </c>
      <c r="F5910" s="325">
        <v>32568</v>
      </c>
      <c r="H5910" s="324" t="s">
        <v>4985</v>
      </c>
    </row>
    <row r="5911" spans="1:8" ht="14.45" customHeight="1" x14ac:dyDescent="0.2">
      <c r="A5911" s="324">
        <v>4988</v>
      </c>
      <c r="B5911" s="324">
        <v>498801</v>
      </c>
      <c r="C5911" s="326" t="s">
        <v>5263</v>
      </c>
      <c r="D5911" s="326" t="s">
        <v>5262</v>
      </c>
      <c r="E5911" s="325">
        <v>26994</v>
      </c>
      <c r="F5911" s="325">
        <v>28650</v>
      </c>
      <c r="H5911" s="324" t="s">
        <v>5261</v>
      </c>
    </row>
    <row r="5912" spans="1:8" ht="14.45" customHeight="1" x14ac:dyDescent="0.2">
      <c r="A5912" s="324">
        <v>4987</v>
      </c>
      <c r="B5912" s="324">
        <v>498701</v>
      </c>
      <c r="C5912" s="326" t="s">
        <v>5260</v>
      </c>
      <c r="D5912" s="326" t="s">
        <v>3753</v>
      </c>
      <c r="E5912" s="325">
        <v>26987</v>
      </c>
      <c r="F5912" s="325">
        <v>27181</v>
      </c>
      <c r="H5912" s="324" t="s">
        <v>3774</v>
      </c>
    </row>
    <row r="5913" spans="1:8" ht="14.45" customHeight="1" x14ac:dyDescent="0.2">
      <c r="A5913" s="324">
        <v>4417</v>
      </c>
      <c r="B5913" s="324">
        <v>441701</v>
      </c>
      <c r="C5913" s="326" t="s">
        <v>5259</v>
      </c>
      <c r="D5913" s="326" t="s">
        <v>5258</v>
      </c>
      <c r="E5913" s="325">
        <v>26969</v>
      </c>
      <c r="F5913" s="325">
        <v>29129</v>
      </c>
      <c r="H5913" s="324" t="s">
        <v>5257</v>
      </c>
    </row>
    <row r="5914" spans="1:8" ht="14.45" customHeight="1" x14ac:dyDescent="0.2">
      <c r="A5914" s="324">
        <v>4542</v>
      </c>
      <c r="B5914" s="324">
        <v>454201</v>
      </c>
      <c r="C5914" s="326" t="s">
        <v>5256</v>
      </c>
      <c r="D5914" s="326" t="s">
        <v>3870</v>
      </c>
      <c r="E5914" s="325">
        <v>26969</v>
      </c>
      <c r="F5914" s="325">
        <v>32143</v>
      </c>
      <c r="H5914" s="324" t="s">
        <v>5255</v>
      </c>
    </row>
    <row r="5915" spans="1:8" ht="14.45" customHeight="1" x14ac:dyDescent="0.2">
      <c r="A5915" s="324">
        <v>4782</v>
      </c>
      <c r="B5915" s="324">
        <v>478202</v>
      </c>
      <c r="C5915" s="326" t="s">
        <v>3926</v>
      </c>
      <c r="D5915" s="326" t="s">
        <v>3925</v>
      </c>
      <c r="E5915" s="325">
        <v>26969</v>
      </c>
      <c r="F5915" s="325">
        <v>27515</v>
      </c>
      <c r="H5915" s="324" t="s">
        <v>5254</v>
      </c>
    </row>
    <row r="5916" spans="1:8" ht="14.45" customHeight="1" x14ac:dyDescent="0.2">
      <c r="A5916" s="324">
        <v>4985</v>
      </c>
      <c r="B5916" s="324">
        <v>498501</v>
      </c>
      <c r="C5916" s="326" t="s">
        <v>5253</v>
      </c>
      <c r="D5916" s="326" t="s">
        <v>5252</v>
      </c>
      <c r="E5916" s="325">
        <v>26969</v>
      </c>
      <c r="F5916" s="325">
        <v>31147</v>
      </c>
      <c r="H5916" s="324" t="s">
        <v>5251</v>
      </c>
    </row>
    <row r="5917" spans="1:8" ht="14.45" customHeight="1" x14ac:dyDescent="0.2">
      <c r="A5917" s="324">
        <v>4981</v>
      </c>
      <c r="B5917" s="324">
        <v>498101</v>
      </c>
      <c r="C5917" s="326" t="s">
        <v>5250</v>
      </c>
      <c r="D5917" s="326" t="s">
        <v>3753</v>
      </c>
      <c r="E5917" s="325">
        <v>26960</v>
      </c>
      <c r="F5917" s="325">
        <v>27681</v>
      </c>
      <c r="H5917" s="324" t="s">
        <v>3752</v>
      </c>
    </row>
    <row r="5918" spans="1:8" ht="14.45" customHeight="1" x14ac:dyDescent="0.2">
      <c r="A5918" s="324">
        <v>4980</v>
      </c>
      <c r="B5918" s="324">
        <v>498001</v>
      </c>
      <c r="C5918" s="326" t="s">
        <v>5249</v>
      </c>
      <c r="D5918" s="326" t="s">
        <v>4033</v>
      </c>
      <c r="E5918" s="325">
        <v>26959</v>
      </c>
      <c r="F5918" s="325">
        <v>31503</v>
      </c>
      <c r="H5918" s="324" t="s">
        <v>5248</v>
      </c>
    </row>
    <row r="5919" spans="1:8" ht="14.45" customHeight="1" x14ac:dyDescent="0.2">
      <c r="A5919" s="324">
        <v>4973</v>
      </c>
      <c r="B5919" s="324">
        <v>497301</v>
      </c>
      <c r="C5919" s="326" t="s">
        <v>5247</v>
      </c>
      <c r="D5919" s="326" t="s">
        <v>5246</v>
      </c>
      <c r="E5919" s="325">
        <v>26956</v>
      </c>
      <c r="F5919" s="325">
        <v>35704</v>
      </c>
      <c r="H5919" s="324" t="s">
        <v>5245</v>
      </c>
    </row>
    <row r="5920" spans="1:8" ht="14.45" customHeight="1" x14ac:dyDescent="0.2">
      <c r="A5920" s="324">
        <v>4979</v>
      </c>
      <c r="B5920" s="324">
        <v>497901</v>
      </c>
      <c r="C5920" s="326" t="s">
        <v>4856</v>
      </c>
      <c r="D5920" s="326" t="s">
        <v>5232</v>
      </c>
      <c r="E5920" s="325">
        <v>26953</v>
      </c>
      <c r="F5920" s="325">
        <v>27303</v>
      </c>
      <c r="H5920" s="324" t="s">
        <v>5231</v>
      </c>
    </row>
    <row r="5921" spans="1:8" ht="14.45" customHeight="1" x14ac:dyDescent="0.2">
      <c r="A5921" s="324">
        <v>4982</v>
      </c>
      <c r="B5921" s="324">
        <v>498201</v>
      </c>
      <c r="C5921" s="326" t="s">
        <v>5244</v>
      </c>
      <c r="E5921" s="325">
        <v>26945</v>
      </c>
      <c r="F5921" s="325">
        <v>28537</v>
      </c>
      <c r="H5921" s="324" t="s">
        <v>5243</v>
      </c>
    </row>
    <row r="5922" spans="1:8" ht="14.45" customHeight="1" x14ac:dyDescent="0.2">
      <c r="A5922" s="324">
        <v>4547</v>
      </c>
      <c r="B5922" s="324">
        <v>454702</v>
      </c>
      <c r="C5922" s="326" t="s">
        <v>4199</v>
      </c>
      <c r="D5922" s="326" t="s">
        <v>4394</v>
      </c>
      <c r="E5922" s="325">
        <v>26938</v>
      </c>
      <c r="F5922" s="325">
        <v>30348</v>
      </c>
      <c r="H5922" s="324" t="s">
        <v>5242</v>
      </c>
    </row>
    <row r="5923" spans="1:8" ht="14.45" customHeight="1" x14ac:dyDescent="0.2">
      <c r="A5923" s="324">
        <v>4575</v>
      </c>
      <c r="B5923" s="324">
        <v>457502</v>
      </c>
      <c r="C5923" s="326" t="s">
        <v>5241</v>
      </c>
      <c r="D5923" s="326" t="s">
        <v>5022</v>
      </c>
      <c r="E5923" s="325">
        <v>26938</v>
      </c>
      <c r="F5923" s="325">
        <v>27576</v>
      </c>
      <c r="H5923" s="324" t="s">
        <v>5240</v>
      </c>
    </row>
    <row r="5924" spans="1:8" ht="14.45" customHeight="1" x14ac:dyDescent="0.2">
      <c r="A5924" s="324">
        <v>4617</v>
      </c>
      <c r="B5924" s="324">
        <v>461703</v>
      </c>
      <c r="C5924" s="326" t="s">
        <v>4114</v>
      </c>
      <c r="E5924" s="325">
        <v>26938</v>
      </c>
      <c r="F5924" s="325">
        <v>27242</v>
      </c>
      <c r="H5924" s="324" t="s">
        <v>5239</v>
      </c>
    </row>
    <row r="5925" spans="1:8" ht="14.45" customHeight="1" x14ac:dyDescent="0.2">
      <c r="A5925" s="324">
        <v>4732</v>
      </c>
      <c r="B5925" s="324">
        <v>473203</v>
      </c>
      <c r="C5925" s="326" t="s">
        <v>4114</v>
      </c>
      <c r="D5925" s="326" t="s">
        <v>3907</v>
      </c>
      <c r="E5925" s="325">
        <v>26938</v>
      </c>
      <c r="F5925" s="325">
        <v>31138</v>
      </c>
      <c r="H5925" s="324" t="s">
        <v>4883</v>
      </c>
    </row>
    <row r="5926" spans="1:8" ht="14.45" customHeight="1" x14ac:dyDescent="0.2">
      <c r="A5926" s="324">
        <v>4799</v>
      </c>
      <c r="B5926" s="324">
        <v>479904</v>
      </c>
      <c r="C5926" s="326" t="s">
        <v>5238</v>
      </c>
      <c r="D5926" s="326" t="s">
        <v>3907</v>
      </c>
      <c r="E5926" s="325">
        <v>26938</v>
      </c>
      <c r="F5926" s="325">
        <v>32691</v>
      </c>
      <c r="H5926" s="324" t="s">
        <v>5163</v>
      </c>
    </row>
    <row r="5927" spans="1:8" ht="14.45" customHeight="1" x14ac:dyDescent="0.2">
      <c r="A5927" s="324">
        <v>4835</v>
      </c>
      <c r="B5927" s="324">
        <v>483504</v>
      </c>
      <c r="C5927" s="326" t="s">
        <v>5237</v>
      </c>
      <c r="D5927" s="326" t="s">
        <v>5236</v>
      </c>
      <c r="E5927" s="325">
        <v>26938</v>
      </c>
      <c r="F5927" s="325">
        <v>28550</v>
      </c>
      <c r="H5927" s="324" t="s">
        <v>5235</v>
      </c>
    </row>
    <row r="5928" spans="1:8" ht="14.45" customHeight="1" x14ac:dyDescent="0.2">
      <c r="A5928" s="324">
        <v>4864</v>
      </c>
      <c r="B5928" s="324">
        <v>486403</v>
      </c>
      <c r="C5928" s="326" t="s">
        <v>3819</v>
      </c>
      <c r="D5928" s="326" t="s">
        <v>5234</v>
      </c>
      <c r="E5928" s="325">
        <v>26938</v>
      </c>
      <c r="F5928" s="325">
        <v>32994</v>
      </c>
      <c r="H5928" s="324" t="s">
        <v>5233</v>
      </c>
    </row>
    <row r="5929" spans="1:8" ht="14.45" customHeight="1" x14ac:dyDescent="0.2">
      <c r="A5929" s="324">
        <v>4930</v>
      </c>
      <c r="B5929" s="324">
        <v>493003</v>
      </c>
      <c r="C5929" s="326" t="s">
        <v>4934</v>
      </c>
      <c r="D5929" s="326" t="s">
        <v>3907</v>
      </c>
      <c r="E5929" s="325">
        <v>26938</v>
      </c>
      <c r="F5929" s="325">
        <v>36039</v>
      </c>
      <c r="H5929" s="324" t="s">
        <v>5160</v>
      </c>
    </row>
    <row r="5930" spans="1:8" ht="14.45" customHeight="1" x14ac:dyDescent="0.2">
      <c r="A5930" s="324">
        <v>4979</v>
      </c>
      <c r="B5930" s="324">
        <v>497901</v>
      </c>
      <c r="C5930" s="326" t="s">
        <v>4856</v>
      </c>
      <c r="D5930" s="326" t="s">
        <v>5232</v>
      </c>
      <c r="E5930" s="325">
        <v>26938</v>
      </c>
      <c r="F5930" s="325">
        <v>27303</v>
      </c>
      <c r="H5930" s="324" t="s">
        <v>5231</v>
      </c>
    </row>
    <row r="5931" spans="1:8" ht="14.45" customHeight="1" x14ac:dyDescent="0.2">
      <c r="A5931" s="324">
        <v>4976</v>
      </c>
      <c r="B5931" s="324">
        <v>497601</v>
      </c>
      <c r="C5931" s="326" t="s">
        <v>4936</v>
      </c>
      <c r="D5931" s="326" t="s">
        <v>3753</v>
      </c>
      <c r="E5931" s="325">
        <v>26931</v>
      </c>
      <c r="F5931" s="325">
        <v>27211</v>
      </c>
      <c r="H5931" s="324" t="s">
        <v>3774</v>
      </c>
    </row>
    <row r="5932" spans="1:8" ht="14.45" customHeight="1" x14ac:dyDescent="0.2">
      <c r="A5932" s="324">
        <v>4913</v>
      </c>
      <c r="B5932" s="324">
        <v>491301</v>
      </c>
      <c r="C5932" s="326" t="s">
        <v>5230</v>
      </c>
      <c r="D5932" s="326" t="s">
        <v>3794</v>
      </c>
      <c r="E5932" s="325">
        <v>26927</v>
      </c>
      <c r="F5932" s="325">
        <v>27061</v>
      </c>
      <c r="H5932" s="324" t="s">
        <v>3793</v>
      </c>
    </row>
    <row r="5933" spans="1:8" ht="14.45" customHeight="1" x14ac:dyDescent="0.2">
      <c r="A5933" s="324">
        <v>4298</v>
      </c>
      <c r="B5933" s="324">
        <v>429802</v>
      </c>
      <c r="C5933" s="326" t="s">
        <v>4553</v>
      </c>
      <c r="D5933" s="326" t="s">
        <v>3753</v>
      </c>
      <c r="E5933" s="325">
        <v>26919</v>
      </c>
      <c r="F5933" s="325">
        <v>27242</v>
      </c>
      <c r="H5933" s="324" t="s">
        <v>3774</v>
      </c>
    </row>
    <row r="5934" spans="1:8" ht="14.45" customHeight="1" x14ac:dyDescent="0.2">
      <c r="A5934" s="324">
        <v>4975</v>
      </c>
      <c r="B5934" s="324">
        <v>497501</v>
      </c>
      <c r="C5934" s="326" t="s">
        <v>5229</v>
      </c>
      <c r="D5934" s="326" t="s">
        <v>5228</v>
      </c>
      <c r="E5934" s="325">
        <v>26910</v>
      </c>
      <c r="F5934" s="325">
        <v>34455</v>
      </c>
      <c r="H5934" s="324" t="s">
        <v>5227</v>
      </c>
    </row>
    <row r="5935" spans="1:8" ht="14.45" customHeight="1" x14ac:dyDescent="0.2">
      <c r="A5935" s="324">
        <v>4113</v>
      </c>
      <c r="B5935" s="324">
        <v>411302</v>
      </c>
      <c r="C5935" s="326" t="s">
        <v>4753</v>
      </c>
      <c r="D5935" s="326" t="s">
        <v>4753</v>
      </c>
      <c r="E5935" s="325">
        <v>26908</v>
      </c>
      <c r="F5935" s="325">
        <v>38292</v>
      </c>
      <c r="H5935" s="324" t="s">
        <v>5226</v>
      </c>
    </row>
    <row r="5936" spans="1:8" ht="14.45" customHeight="1" x14ac:dyDescent="0.2">
      <c r="A5936" s="324">
        <v>4502</v>
      </c>
      <c r="B5936" s="324">
        <v>450202</v>
      </c>
      <c r="C5936" s="326" t="s">
        <v>4930</v>
      </c>
      <c r="D5936" s="326" t="s">
        <v>3870</v>
      </c>
      <c r="E5936" s="325">
        <v>26908</v>
      </c>
      <c r="F5936" s="325">
        <v>26908</v>
      </c>
      <c r="H5936" s="324" t="s">
        <v>4276</v>
      </c>
    </row>
    <row r="5937" spans="1:8" ht="14.45" customHeight="1" x14ac:dyDescent="0.2">
      <c r="A5937" s="324">
        <v>4520</v>
      </c>
      <c r="B5937" s="324">
        <v>452002</v>
      </c>
      <c r="C5937" s="326" t="s">
        <v>5225</v>
      </c>
      <c r="D5937" s="326" t="s">
        <v>5224</v>
      </c>
      <c r="E5937" s="325">
        <v>26908</v>
      </c>
      <c r="F5937" s="325">
        <v>28399</v>
      </c>
      <c r="H5937" s="324" t="s">
        <v>5223</v>
      </c>
    </row>
    <row r="5938" spans="1:8" ht="14.45" customHeight="1" x14ac:dyDescent="0.2">
      <c r="A5938" s="324">
        <v>4548</v>
      </c>
      <c r="B5938" s="324">
        <v>454802</v>
      </c>
      <c r="C5938" s="326" t="s">
        <v>5222</v>
      </c>
      <c r="E5938" s="325">
        <v>26908</v>
      </c>
      <c r="F5938" s="325">
        <v>27939</v>
      </c>
      <c r="H5938" s="324" t="s">
        <v>5221</v>
      </c>
    </row>
    <row r="5939" spans="1:8" ht="14.45" customHeight="1" x14ac:dyDescent="0.2">
      <c r="A5939" s="324">
        <v>4891</v>
      </c>
      <c r="B5939" s="324">
        <v>489102</v>
      </c>
      <c r="C5939" s="326" t="s">
        <v>4862</v>
      </c>
      <c r="D5939" s="326" t="s">
        <v>3964</v>
      </c>
      <c r="E5939" s="325">
        <v>26908</v>
      </c>
      <c r="F5939" s="325">
        <v>29465</v>
      </c>
      <c r="H5939" s="324" t="s">
        <v>5220</v>
      </c>
    </row>
    <row r="5940" spans="1:8" ht="14.45" customHeight="1" x14ac:dyDescent="0.2">
      <c r="A5940" s="324">
        <v>4971</v>
      </c>
      <c r="B5940" s="324">
        <v>497101</v>
      </c>
      <c r="C5940" s="326" t="s">
        <v>5219</v>
      </c>
      <c r="D5940" s="326" t="s">
        <v>5218</v>
      </c>
      <c r="E5940" s="325">
        <v>26908</v>
      </c>
      <c r="F5940" s="325">
        <v>109574</v>
      </c>
      <c r="G5940" s="324">
        <v>1548251770</v>
      </c>
      <c r="H5940" s="324" t="s">
        <v>5217</v>
      </c>
    </row>
    <row r="5941" spans="1:8" ht="14.45" customHeight="1" x14ac:dyDescent="0.2">
      <c r="A5941" s="324">
        <v>4977</v>
      </c>
      <c r="B5941" s="324">
        <v>497701</v>
      </c>
      <c r="C5941" s="326" t="s">
        <v>5216</v>
      </c>
      <c r="D5941" s="326" t="s">
        <v>3794</v>
      </c>
      <c r="E5941" s="325">
        <v>26908</v>
      </c>
      <c r="F5941" s="325">
        <v>27681</v>
      </c>
      <c r="H5941" s="324" t="s">
        <v>3793</v>
      </c>
    </row>
    <row r="5942" spans="1:8" ht="14.45" customHeight="1" x14ac:dyDescent="0.2">
      <c r="A5942" s="324">
        <v>4278</v>
      </c>
      <c r="B5942" s="324">
        <v>427803</v>
      </c>
      <c r="C5942" s="326" t="s">
        <v>5215</v>
      </c>
      <c r="D5942" s="326" t="s">
        <v>5214</v>
      </c>
      <c r="E5942" s="325">
        <v>26893</v>
      </c>
      <c r="F5942" s="325">
        <v>27911</v>
      </c>
      <c r="H5942" s="324" t="s">
        <v>5213</v>
      </c>
    </row>
    <row r="5943" spans="1:8" ht="14.45" customHeight="1" x14ac:dyDescent="0.2">
      <c r="A5943" s="324">
        <v>4969</v>
      </c>
      <c r="B5943" s="324">
        <v>496901</v>
      </c>
      <c r="C5943" s="326" t="s">
        <v>5212</v>
      </c>
      <c r="D5943" s="326" t="s">
        <v>5211</v>
      </c>
      <c r="E5943" s="325">
        <v>26889</v>
      </c>
      <c r="F5943" s="325">
        <v>28522</v>
      </c>
      <c r="H5943" s="324" t="s">
        <v>5210</v>
      </c>
    </row>
    <row r="5944" spans="1:8" ht="14.45" customHeight="1" x14ac:dyDescent="0.2">
      <c r="A5944" s="324">
        <v>4970</v>
      </c>
      <c r="B5944" s="324">
        <v>497001</v>
      </c>
      <c r="C5944" s="326" t="s">
        <v>5209</v>
      </c>
      <c r="D5944" s="326" t="s">
        <v>3969</v>
      </c>
      <c r="E5944" s="325">
        <v>26889</v>
      </c>
      <c r="F5944" s="325">
        <v>29587</v>
      </c>
      <c r="H5944" s="324" t="s">
        <v>5208</v>
      </c>
    </row>
    <row r="5945" spans="1:8" ht="14.45" customHeight="1" x14ac:dyDescent="0.2">
      <c r="A5945" s="324">
        <v>4966</v>
      </c>
      <c r="B5945" s="324">
        <v>496601</v>
      </c>
      <c r="C5945" s="326" t="s">
        <v>5207</v>
      </c>
      <c r="D5945" s="326" t="s">
        <v>3841</v>
      </c>
      <c r="E5945" s="325">
        <v>26881</v>
      </c>
      <c r="F5945" s="325">
        <v>29587</v>
      </c>
      <c r="H5945" s="324" t="s">
        <v>5206</v>
      </c>
    </row>
    <row r="5946" spans="1:8" ht="14.45" customHeight="1" x14ac:dyDescent="0.2">
      <c r="A5946" s="324">
        <v>4960</v>
      </c>
      <c r="B5946" s="324">
        <v>496001</v>
      </c>
      <c r="C5946" s="326" t="s">
        <v>5183</v>
      </c>
      <c r="D5946" s="326" t="s">
        <v>4394</v>
      </c>
      <c r="E5946" s="325">
        <v>26878</v>
      </c>
      <c r="F5946" s="325">
        <v>26878</v>
      </c>
      <c r="H5946" s="324" t="s">
        <v>5182</v>
      </c>
    </row>
    <row r="5947" spans="1:8" ht="14.45" customHeight="1" x14ac:dyDescent="0.2">
      <c r="A5947" s="324">
        <v>4098</v>
      </c>
      <c r="B5947" s="324">
        <v>409803</v>
      </c>
      <c r="C5947" s="326" t="s">
        <v>5205</v>
      </c>
      <c r="D5947" s="326" t="s">
        <v>3753</v>
      </c>
      <c r="E5947" s="325">
        <v>26877</v>
      </c>
      <c r="F5947" s="325">
        <v>27607</v>
      </c>
      <c r="H5947" s="324" t="s">
        <v>3774</v>
      </c>
    </row>
    <row r="5948" spans="1:8" ht="14.45" customHeight="1" x14ac:dyDescent="0.2">
      <c r="A5948" s="324">
        <v>4141</v>
      </c>
      <c r="B5948" s="324">
        <v>414101</v>
      </c>
      <c r="C5948" s="326" t="s">
        <v>4732</v>
      </c>
      <c r="D5948" s="326" t="s">
        <v>4731</v>
      </c>
      <c r="E5948" s="325">
        <v>26877</v>
      </c>
      <c r="F5948" s="325">
        <v>26877</v>
      </c>
      <c r="H5948" s="324" t="s">
        <v>4730</v>
      </c>
    </row>
    <row r="5949" spans="1:8" ht="14.45" customHeight="1" x14ac:dyDescent="0.2">
      <c r="A5949" s="324">
        <v>4223</v>
      </c>
      <c r="B5949" s="324">
        <v>422303</v>
      </c>
      <c r="C5949" s="326" t="s">
        <v>4318</v>
      </c>
      <c r="D5949" s="326" t="s">
        <v>3753</v>
      </c>
      <c r="E5949" s="325">
        <v>26877</v>
      </c>
      <c r="F5949" s="325">
        <v>27607</v>
      </c>
      <c r="H5949" s="324" t="s">
        <v>3774</v>
      </c>
    </row>
    <row r="5950" spans="1:8" ht="14.45" customHeight="1" x14ac:dyDescent="0.2">
      <c r="A5950" s="324">
        <v>4246</v>
      </c>
      <c r="B5950" s="324">
        <v>424601</v>
      </c>
      <c r="C5950" s="326" t="s">
        <v>5204</v>
      </c>
      <c r="D5950" s="326" t="s">
        <v>3753</v>
      </c>
      <c r="E5950" s="325">
        <v>26877</v>
      </c>
      <c r="F5950" s="325">
        <v>28157</v>
      </c>
      <c r="H5950" s="324" t="s">
        <v>3752</v>
      </c>
    </row>
    <row r="5951" spans="1:8" ht="14.45" customHeight="1" x14ac:dyDescent="0.2">
      <c r="A5951" s="324">
        <v>4379</v>
      </c>
      <c r="B5951" s="324">
        <v>437902</v>
      </c>
      <c r="C5951" s="326" t="s">
        <v>5203</v>
      </c>
      <c r="D5951" s="326" t="s">
        <v>3969</v>
      </c>
      <c r="E5951" s="325">
        <v>26877</v>
      </c>
      <c r="F5951" s="325">
        <v>30133</v>
      </c>
      <c r="H5951" s="324" t="s">
        <v>5202</v>
      </c>
    </row>
    <row r="5952" spans="1:8" ht="14.45" customHeight="1" x14ac:dyDescent="0.2">
      <c r="A5952" s="324">
        <v>4443</v>
      </c>
      <c r="B5952" s="324">
        <v>444303</v>
      </c>
      <c r="C5952" s="326" t="s">
        <v>4992</v>
      </c>
      <c r="D5952" s="326" t="s">
        <v>4991</v>
      </c>
      <c r="E5952" s="325">
        <v>26877</v>
      </c>
      <c r="F5952" s="325">
        <v>28445</v>
      </c>
      <c r="H5952" s="324" t="s">
        <v>4990</v>
      </c>
    </row>
    <row r="5953" spans="1:8" ht="14.45" customHeight="1" x14ac:dyDescent="0.2">
      <c r="A5953" s="324">
        <v>4968</v>
      </c>
      <c r="B5953" s="324">
        <v>496801</v>
      </c>
      <c r="C5953" s="326" t="s">
        <v>5073</v>
      </c>
      <c r="D5953" s="326" t="s">
        <v>3848</v>
      </c>
      <c r="E5953" s="325">
        <v>26872</v>
      </c>
      <c r="F5953" s="325">
        <v>27150</v>
      </c>
      <c r="H5953" s="324" t="s">
        <v>5201</v>
      </c>
    </row>
    <row r="5954" spans="1:8" ht="14.45" customHeight="1" x14ac:dyDescent="0.2">
      <c r="A5954" s="324">
        <v>4965</v>
      </c>
      <c r="B5954" s="324">
        <v>496501</v>
      </c>
      <c r="C5954" s="326" t="s">
        <v>5200</v>
      </c>
      <c r="D5954" s="326" t="s">
        <v>3753</v>
      </c>
      <c r="E5954" s="325">
        <v>26869</v>
      </c>
      <c r="F5954" s="325">
        <v>27485</v>
      </c>
      <c r="H5954" s="324" t="s">
        <v>3752</v>
      </c>
    </row>
    <row r="5955" spans="1:8" ht="14.45" customHeight="1" x14ac:dyDescent="0.2">
      <c r="A5955" s="324">
        <v>4549</v>
      </c>
      <c r="B5955" s="324">
        <v>454903</v>
      </c>
      <c r="C5955" s="326" t="s">
        <v>5199</v>
      </c>
      <c r="D5955" s="326" t="s">
        <v>4394</v>
      </c>
      <c r="E5955" s="325">
        <v>26868</v>
      </c>
      <c r="F5955" s="325">
        <v>30317</v>
      </c>
      <c r="H5955" s="324" t="s">
        <v>5198</v>
      </c>
    </row>
    <row r="5956" spans="1:8" ht="14.45" customHeight="1" x14ac:dyDescent="0.2">
      <c r="A5956" s="324">
        <v>4916</v>
      </c>
      <c r="B5956" s="324">
        <v>491602</v>
      </c>
      <c r="C5956" s="326" t="s">
        <v>5197</v>
      </c>
      <c r="D5956" s="326" t="s">
        <v>3867</v>
      </c>
      <c r="E5956" s="325">
        <v>26865</v>
      </c>
      <c r="F5956" s="325">
        <v>27410</v>
      </c>
      <c r="H5956" s="324" t="s">
        <v>4023</v>
      </c>
    </row>
    <row r="5957" spans="1:8" ht="14.45" customHeight="1" x14ac:dyDescent="0.2">
      <c r="A5957" s="324">
        <v>4967</v>
      </c>
      <c r="B5957" s="324">
        <v>496701</v>
      </c>
      <c r="C5957" s="326" t="s">
        <v>5073</v>
      </c>
      <c r="D5957" s="326" t="s">
        <v>3848</v>
      </c>
      <c r="E5957" s="325">
        <v>26862</v>
      </c>
      <c r="F5957" s="325">
        <v>27150</v>
      </c>
      <c r="H5957" s="324" t="s">
        <v>5196</v>
      </c>
    </row>
    <row r="5958" spans="1:8" ht="14.45" customHeight="1" x14ac:dyDescent="0.2">
      <c r="A5958" s="324">
        <v>4835</v>
      </c>
      <c r="B5958" s="324">
        <v>483503</v>
      </c>
      <c r="C5958" s="326" t="s">
        <v>4987</v>
      </c>
      <c r="D5958" s="326" t="s">
        <v>3907</v>
      </c>
      <c r="E5958" s="325">
        <v>26846</v>
      </c>
      <c r="F5958" s="325">
        <v>26938</v>
      </c>
      <c r="H5958" s="324" t="s">
        <v>4543</v>
      </c>
    </row>
    <row r="5959" spans="1:8" ht="14.45" customHeight="1" x14ac:dyDescent="0.2">
      <c r="A5959" s="324">
        <v>4838</v>
      </c>
      <c r="B5959" s="324">
        <v>483802</v>
      </c>
      <c r="C5959" s="326" t="s">
        <v>5195</v>
      </c>
      <c r="D5959" s="326" t="s">
        <v>3794</v>
      </c>
      <c r="E5959" s="325">
        <v>26846</v>
      </c>
      <c r="F5959" s="325">
        <v>27681</v>
      </c>
      <c r="H5959" s="324" t="s">
        <v>3793</v>
      </c>
    </row>
    <row r="5960" spans="1:8" ht="14.45" customHeight="1" x14ac:dyDescent="0.2">
      <c r="A5960" s="324">
        <v>4949</v>
      </c>
      <c r="B5960" s="324">
        <v>494901</v>
      </c>
      <c r="C5960" s="326" t="s">
        <v>5194</v>
      </c>
      <c r="D5960" s="326" t="s">
        <v>3753</v>
      </c>
      <c r="E5960" s="325">
        <v>26836</v>
      </c>
      <c r="F5960" s="325">
        <v>27576</v>
      </c>
      <c r="H5960" s="324" t="s">
        <v>3774</v>
      </c>
    </row>
    <row r="5961" spans="1:8" ht="14.45" customHeight="1" x14ac:dyDescent="0.2">
      <c r="A5961" s="324">
        <v>4964</v>
      </c>
      <c r="B5961" s="324">
        <v>496401</v>
      </c>
      <c r="C5961" s="326" t="s">
        <v>5193</v>
      </c>
      <c r="E5961" s="325">
        <v>26830</v>
      </c>
      <c r="F5961" s="325">
        <v>27607</v>
      </c>
      <c r="H5961" s="324" t="s">
        <v>5192</v>
      </c>
    </row>
    <row r="5962" spans="1:8" ht="14.45" customHeight="1" x14ac:dyDescent="0.2">
      <c r="A5962" s="324">
        <v>4963</v>
      </c>
      <c r="B5962" s="324">
        <v>496301</v>
      </c>
      <c r="C5962" s="326" t="s">
        <v>5191</v>
      </c>
      <c r="D5962" s="326" t="s">
        <v>3935</v>
      </c>
      <c r="E5962" s="325">
        <v>26828</v>
      </c>
      <c r="F5962" s="325">
        <v>27881</v>
      </c>
      <c r="H5962" s="324" t="s">
        <v>5190</v>
      </c>
    </row>
    <row r="5963" spans="1:8" ht="14.45" customHeight="1" x14ac:dyDescent="0.2">
      <c r="A5963" s="324">
        <v>4800</v>
      </c>
      <c r="B5963" s="324">
        <v>480001</v>
      </c>
      <c r="C5963" s="326" t="s">
        <v>592</v>
      </c>
      <c r="D5963" s="326" t="s">
        <v>5189</v>
      </c>
      <c r="E5963" s="325">
        <v>26817</v>
      </c>
      <c r="F5963" s="325">
        <v>26938</v>
      </c>
      <c r="H5963" s="324" t="s">
        <v>5188</v>
      </c>
    </row>
    <row r="5964" spans="1:8" ht="14.45" customHeight="1" x14ac:dyDescent="0.2">
      <c r="A5964" s="324">
        <v>4826</v>
      </c>
      <c r="B5964" s="324">
        <v>482603</v>
      </c>
      <c r="C5964" s="326" t="s">
        <v>5187</v>
      </c>
      <c r="E5964" s="325">
        <v>26816</v>
      </c>
      <c r="F5964" s="325">
        <v>28764</v>
      </c>
      <c r="H5964" s="324" t="s">
        <v>5186</v>
      </c>
    </row>
    <row r="5965" spans="1:8" ht="14.45" customHeight="1" x14ac:dyDescent="0.2">
      <c r="A5965" s="324">
        <v>4962</v>
      </c>
      <c r="B5965" s="324">
        <v>496201</v>
      </c>
      <c r="C5965" s="326" t="s">
        <v>5185</v>
      </c>
      <c r="D5965" s="326" t="s">
        <v>3797</v>
      </c>
      <c r="E5965" s="325">
        <v>26816</v>
      </c>
      <c r="F5965" s="325">
        <v>29738</v>
      </c>
      <c r="H5965" s="324" t="s">
        <v>5184</v>
      </c>
    </row>
    <row r="5966" spans="1:8" ht="14.45" customHeight="1" x14ac:dyDescent="0.2">
      <c r="A5966" s="324">
        <v>4960</v>
      </c>
      <c r="B5966" s="324">
        <v>496001</v>
      </c>
      <c r="C5966" s="326" t="s">
        <v>5183</v>
      </c>
      <c r="D5966" s="326" t="s">
        <v>4394</v>
      </c>
      <c r="E5966" s="325">
        <v>26805</v>
      </c>
      <c r="F5966" s="325">
        <v>26878</v>
      </c>
      <c r="H5966" s="324" t="s">
        <v>5182</v>
      </c>
    </row>
    <row r="5967" spans="1:8" ht="14.45" customHeight="1" x14ac:dyDescent="0.2">
      <c r="A5967" s="324">
        <v>4961</v>
      </c>
      <c r="B5967" s="324">
        <v>496101</v>
      </c>
      <c r="C5967" s="326" t="s">
        <v>5181</v>
      </c>
      <c r="D5967" s="326" t="s">
        <v>3794</v>
      </c>
      <c r="E5967" s="325">
        <v>26805</v>
      </c>
      <c r="F5967" s="325">
        <v>27681</v>
      </c>
      <c r="H5967" s="324" t="s">
        <v>3793</v>
      </c>
    </row>
    <row r="5968" spans="1:8" ht="14.45" customHeight="1" x14ac:dyDescent="0.2">
      <c r="A5968" s="324">
        <v>4721</v>
      </c>
      <c r="B5968" s="324">
        <v>472101</v>
      </c>
      <c r="C5968" s="326" t="s">
        <v>5180</v>
      </c>
      <c r="E5968" s="325">
        <v>26800</v>
      </c>
      <c r="F5968" s="325">
        <v>27150</v>
      </c>
      <c r="H5968" s="324" t="s">
        <v>5179</v>
      </c>
    </row>
    <row r="5969" spans="1:8" ht="14.45" customHeight="1" x14ac:dyDescent="0.2">
      <c r="A5969" s="324">
        <v>4820</v>
      </c>
      <c r="B5969" s="324">
        <v>482003</v>
      </c>
      <c r="C5969" s="326" t="s">
        <v>3883</v>
      </c>
      <c r="D5969" s="326" t="s">
        <v>3964</v>
      </c>
      <c r="E5969" s="325">
        <v>26800</v>
      </c>
      <c r="F5969" s="325">
        <v>28642</v>
      </c>
      <c r="H5969" s="324" t="s">
        <v>5178</v>
      </c>
    </row>
    <row r="5970" spans="1:8" ht="14.45" customHeight="1" x14ac:dyDescent="0.2">
      <c r="A5970" s="324">
        <v>4118</v>
      </c>
      <c r="B5970" s="324">
        <v>411801</v>
      </c>
      <c r="C5970" s="326" t="s">
        <v>5177</v>
      </c>
      <c r="D5970" s="326" t="s">
        <v>3864</v>
      </c>
      <c r="E5970" s="325">
        <v>26789</v>
      </c>
      <c r="F5970" s="325">
        <v>27820</v>
      </c>
      <c r="H5970" s="324" t="s">
        <v>5176</v>
      </c>
    </row>
    <row r="5971" spans="1:8" ht="14.45" customHeight="1" x14ac:dyDescent="0.2">
      <c r="A5971" s="324">
        <v>4069</v>
      </c>
      <c r="B5971" s="324">
        <v>406901</v>
      </c>
      <c r="C5971" s="326" t="s">
        <v>5175</v>
      </c>
      <c r="D5971" s="326" t="s">
        <v>5174</v>
      </c>
      <c r="E5971" s="325">
        <v>26785</v>
      </c>
      <c r="F5971" s="325">
        <v>29618</v>
      </c>
      <c r="H5971" s="324" t="s">
        <v>5173</v>
      </c>
    </row>
    <row r="5972" spans="1:8" ht="14.45" customHeight="1" x14ac:dyDescent="0.2">
      <c r="A5972" s="324">
        <v>4078</v>
      </c>
      <c r="B5972" s="324">
        <v>407803</v>
      </c>
      <c r="C5972" s="326" t="s">
        <v>5172</v>
      </c>
      <c r="D5972" s="326" t="s">
        <v>3969</v>
      </c>
      <c r="E5972" s="325">
        <v>26785</v>
      </c>
      <c r="F5972" s="325">
        <v>27228</v>
      </c>
      <c r="H5972" s="324" t="s">
        <v>5171</v>
      </c>
    </row>
    <row r="5973" spans="1:8" ht="14.45" customHeight="1" x14ac:dyDescent="0.2">
      <c r="A5973" s="324">
        <v>4489</v>
      </c>
      <c r="B5973" s="324">
        <v>448901</v>
      </c>
      <c r="C5973" s="326" t="s">
        <v>5170</v>
      </c>
      <c r="D5973" s="326" t="s">
        <v>5169</v>
      </c>
      <c r="E5973" s="325">
        <v>26785</v>
      </c>
      <c r="F5973" s="325">
        <v>27673</v>
      </c>
      <c r="H5973" s="324" t="s">
        <v>5168</v>
      </c>
    </row>
    <row r="5974" spans="1:8" ht="14.45" customHeight="1" x14ac:dyDescent="0.2">
      <c r="A5974" s="324">
        <v>4571</v>
      </c>
      <c r="B5974" s="324">
        <v>457102</v>
      </c>
      <c r="C5974" s="326" t="s">
        <v>5167</v>
      </c>
      <c r="D5974" s="326" t="s">
        <v>3870</v>
      </c>
      <c r="E5974" s="325">
        <v>26785</v>
      </c>
      <c r="F5974" s="325">
        <v>29662</v>
      </c>
      <c r="H5974" s="324" t="s">
        <v>4172</v>
      </c>
    </row>
    <row r="5975" spans="1:8" ht="14.45" customHeight="1" x14ac:dyDescent="0.2">
      <c r="A5975" s="324">
        <v>4667</v>
      </c>
      <c r="B5975" s="324">
        <v>466702</v>
      </c>
      <c r="C5975" s="326" t="s">
        <v>5166</v>
      </c>
      <c r="D5975" s="326" t="s">
        <v>5165</v>
      </c>
      <c r="E5975" s="325">
        <v>26785</v>
      </c>
      <c r="F5975" s="325">
        <v>27150</v>
      </c>
      <c r="H5975" s="324" t="s">
        <v>5164</v>
      </c>
    </row>
    <row r="5976" spans="1:8" ht="14.45" customHeight="1" x14ac:dyDescent="0.2">
      <c r="A5976" s="324">
        <v>4799</v>
      </c>
      <c r="B5976" s="324">
        <v>479903</v>
      </c>
      <c r="C5976" s="326" t="s">
        <v>3909</v>
      </c>
      <c r="D5976" s="326" t="s">
        <v>3907</v>
      </c>
      <c r="E5976" s="325">
        <v>26785</v>
      </c>
      <c r="F5976" s="325">
        <v>26938</v>
      </c>
      <c r="H5976" s="324" t="s">
        <v>5163</v>
      </c>
    </row>
    <row r="5977" spans="1:8" ht="14.45" customHeight="1" x14ac:dyDescent="0.2">
      <c r="A5977" s="324">
        <v>4905</v>
      </c>
      <c r="B5977" s="324">
        <v>490501</v>
      </c>
      <c r="C5977" s="326" t="s">
        <v>5162</v>
      </c>
      <c r="D5977" s="326" t="s">
        <v>4593</v>
      </c>
      <c r="E5977" s="325">
        <v>26785</v>
      </c>
      <c r="F5977" s="325">
        <v>30677</v>
      </c>
      <c r="H5977" s="324" t="s">
        <v>5161</v>
      </c>
    </row>
    <row r="5978" spans="1:8" ht="14.45" customHeight="1" x14ac:dyDescent="0.2">
      <c r="A5978" s="324">
        <v>4930</v>
      </c>
      <c r="B5978" s="324">
        <v>493002</v>
      </c>
      <c r="C5978" s="326" t="s">
        <v>5068</v>
      </c>
      <c r="D5978" s="326" t="s">
        <v>3907</v>
      </c>
      <c r="E5978" s="325">
        <v>26785</v>
      </c>
      <c r="F5978" s="325">
        <v>26938</v>
      </c>
      <c r="H5978" s="324" t="s">
        <v>5160</v>
      </c>
    </row>
    <row r="5979" spans="1:8" ht="14.45" customHeight="1" x14ac:dyDescent="0.2">
      <c r="A5979" s="324">
        <v>4959</v>
      </c>
      <c r="B5979" s="324">
        <v>495901</v>
      </c>
      <c r="C5979" s="326" t="s">
        <v>5159</v>
      </c>
      <c r="D5979" s="326" t="s">
        <v>3753</v>
      </c>
      <c r="E5979" s="325">
        <v>26785</v>
      </c>
      <c r="F5979" s="325">
        <v>27150</v>
      </c>
      <c r="H5979" s="324" t="s">
        <v>3774</v>
      </c>
    </row>
    <row r="5980" spans="1:8" ht="14.45" customHeight="1" x14ac:dyDescent="0.2">
      <c r="A5980" s="324">
        <v>4955</v>
      </c>
      <c r="B5980" s="324">
        <v>495501</v>
      </c>
      <c r="C5980" s="326" t="s">
        <v>5158</v>
      </c>
      <c r="D5980" s="326" t="s">
        <v>3794</v>
      </c>
      <c r="E5980" s="325">
        <v>26784</v>
      </c>
      <c r="F5980" s="325">
        <v>27681</v>
      </c>
      <c r="H5980" s="324" t="s">
        <v>3793</v>
      </c>
    </row>
    <row r="5981" spans="1:8" ht="14.45" customHeight="1" x14ac:dyDescent="0.2">
      <c r="A5981" s="324">
        <v>4950</v>
      </c>
      <c r="B5981" s="324">
        <v>495001</v>
      </c>
      <c r="C5981" s="326" t="s">
        <v>5157</v>
      </c>
      <c r="D5981" s="326" t="s">
        <v>5156</v>
      </c>
      <c r="E5981" s="325">
        <v>26777</v>
      </c>
      <c r="F5981" s="325">
        <v>27942</v>
      </c>
      <c r="H5981" s="324" t="s">
        <v>5155</v>
      </c>
    </row>
    <row r="5982" spans="1:8" ht="14.45" customHeight="1" x14ac:dyDescent="0.2">
      <c r="A5982" s="324">
        <v>4951</v>
      </c>
      <c r="B5982" s="324">
        <v>495101</v>
      </c>
      <c r="C5982" s="326" t="s">
        <v>5154</v>
      </c>
      <c r="D5982" s="326" t="s">
        <v>4608</v>
      </c>
      <c r="E5982" s="325">
        <v>26777</v>
      </c>
      <c r="F5982" s="325">
        <v>32051</v>
      </c>
      <c r="H5982" s="324" t="s">
        <v>5153</v>
      </c>
    </row>
    <row r="5983" spans="1:8" ht="14.45" customHeight="1" x14ac:dyDescent="0.2">
      <c r="A5983" s="324">
        <v>4500</v>
      </c>
      <c r="B5983" s="324">
        <v>450002</v>
      </c>
      <c r="C5983" s="326" t="s">
        <v>5152</v>
      </c>
      <c r="D5983" s="326" t="s">
        <v>4148</v>
      </c>
      <c r="E5983" s="325">
        <v>26772</v>
      </c>
      <c r="F5983" s="325">
        <v>34213</v>
      </c>
      <c r="H5983" s="324" t="s">
        <v>4281</v>
      </c>
    </row>
    <row r="5984" spans="1:8" ht="14.45" customHeight="1" x14ac:dyDescent="0.2">
      <c r="A5984" s="324">
        <v>4303</v>
      </c>
      <c r="B5984" s="324">
        <v>430302</v>
      </c>
      <c r="C5984" s="326" t="s">
        <v>4082</v>
      </c>
      <c r="D5984" s="326" t="s">
        <v>4081</v>
      </c>
      <c r="E5984" s="325">
        <v>26761</v>
      </c>
      <c r="F5984" s="325">
        <v>28126</v>
      </c>
      <c r="H5984" s="324" t="s">
        <v>4080</v>
      </c>
    </row>
    <row r="5985" spans="1:8" ht="14.45" customHeight="1" x14ac:dyDescent="0.2">
      <c r="A5985" s="324">
        <v>4326</v>
      </c>
      <c r="B5985" s="324">
        <v>432602</v>
      </c>
      <c r="C5985" s="326" t="s">
        <v>4510</v>
      </c>
      <c r="D5985" s="326" t="s">
        <v>3797</v>
      </c>
      <c r="E5985" s="325">
        <v>26755</v>
      </c>
      <c r="F5985" s="325">
        <v>37134</v>
      </c>
      <c r="H5985" s="324" t="s">
        <v>4073</v>
      </c>
    </row>
    <row r="5986" spans="1:8" ht="14.45" customHeight="1" x14ac:dyDescent="0.2">
      <c r="A5986" s="324">
        <v>4348</v>
      </c>
      <c r="B5986" s="324">
        <v>434802</v>
      </c>
      <c r="C5986" s="326" t="s">
        <v>5151</v>
      </c>
      <c r="D5986" s="326" t="s">
        <v>3753</v>
      </c>
      <c r="E5986" s="325">
        <v>26755</v>
      </c>
      <c r="F5986" s="325">
        <v>27477</v>
      </c>
      <c r="H5986" s="324" t="s">
        <v>3752</v>
      </c>
    </row>
    <row r="5987" spans="1:8" ht="14.45" customHeight="1" x14ac:dyDescent="0.2">
      <c r="A5987" s="324">
        <v>4383</v>
      </c>
      <c r="B5987" s="324">
        <v>438301</v>
      </c>
      <c r="C5987" s="326" t="s">
        <v>5150</v>
      </c>
      <c r="D5987" s="326" t="s">
        <v>5149</v>
      </c>
      <c r="E5987" s="325">
        <v>26755</v>
      </c>
      <c r="F5987" s="325">
        <v>29160</v>
      </c>
      <c r="H5987" s="324" t="s">
        <v>5148</v>
      </c>
    </row>
    <row r="5988" spans="1:8" ht="14.45" customHeight="1" x14ac:dyDescent="0.2">
      <c r="A5988" s="324">
        <v>4407</v>
      </c>
      <c r="B5988" s="324">
        <v>440702</v>
      </c>
      <c r="C5988" s="326" t="s">
        <v>5147</v>
      </c>
      <c r="D5988" s="326" t="s">
        <v>3786</v>
      </c>
      <c r="E5988" s="325">
        <v>26755</v>
      </c>
      <c r="F5988" s="325">
        <v>27561</v>
      </c>
      <c r="H5988" s="324" t="s">
        <v>5146</v>
      </c>
    </row>
    <row r="5989" spans="1:8" ht="14.45" customHeight="1" x14ac:dyDescent="0.2">
      <c r="A5989" s="324">
        <v>4623</v>
      </c>
      <c r="B5989" s="324">
        <v>462303</v>
      </c>
      <c r="C5989" s="326" t="s">
        <v>5145</v>
      </c>
      <c r="D5989" s="326" t="s">
        <v>3797</v>
      </c>
      <c r="E5989" s="325">
        <v>26755</v>
      </c>
      <c r="F5989" s="325">
        <v>27211</v>
      </c>
      <c r="H5989" s="324" t="s">
        <v>4075</v>
      </c>
    </row>
    <row r="5990" spans="1:8" ht="14.45" customHeight="1" x14ac:dyDescent="0.2">
      <c r="A5990" s="324">
        <v>4762</v>
      </c>
      <c r="B5990" s="324">
        <v>476201</v>
      </c>
      <c r="C5990" s="326" t="s">
        <v>3960</v>
      </c>
      <c r="D5990" s="326" t="s">
        <v>3876</v>
      </c>
      <c r="E5990" s="325">
        <v>26755</v>
      </c>
      <c r="F5990" s="325">
        <v>26755</v>
      </c>
      <c r="H5990" s="324" t="s">
        <v>3959</v>
      </c>
    </row>
    <row r="5991" spans="1:8" ht="14.45" customHeight="1" x14ac:dyDescent="0.2">
      <c r="A5991" s="324">
        <v>4125</v>
      </c>
      <c r="B5991" s="324">
        <v>412502</v>
      </c>
      <c r="C5991" s="326" t="s">
        <v>4742</v>
      </c>
      <c r="D5991" s="326" t="s">
        <v>3753</v>
      </c>
      <c r="E5991" s="325">
        <v>26754</v>
      </c>
      <c r="F5991" s="325">
        <v>27760</v>
      </c>
      <c r="H5991" s="324" t="s">
        <v>3752</v>
      </c>
    </row>
    <row r="5992" spans="1:8" ht="14.45" customHeight="1" x14ac:dyDescent="0.2">
      <c r="A5992" s="324">
        <v>4490</v>
      </c>
      <c r="B5992" s="324">
        <v>449002</v>
      </c>
      <c r="C5992" s="326" t="s">
        <v>4299</v>
      </c>
      <c r="D5992" s="326" t="s">
        <v>3867</v>
      </c>
      <c r="E5992" s="325">
        <v>26754</v>
      </c>
      <c r="F5992" s="325">
        <v>27973</v>
      </c>
      <c r="H5992" s="324" t="s">
        <v>4023</v>
      </c>
    </row>
    <row r="5993" spans="1:8" ht="14.45" customHeight="1" x14ac:dyDescent="0.2">
      <c r="A5993" s="324">
        <v>4731</v>
      </c>
      <c r="B5993" s="324">
        <v>473102</v>
      </c>
      <c r="C5993" s="326" t="s">
        <v>4015</v>
      </c>
      <c r="D5993" s="326" t="s">
        <v>3753</v>
      </c>
      <c r="E5993" s="325">
        <v>26754</v>
      </c>
      <c r="F5993" s="325">
        <v>27760</v>
      </c>
      <c r="H5993" s="324" t="s">
        <v>3752</v>
      </c>
    </row>
    <row r="5994" spans="1:8" ht="14.45" customHeight="1" x14ac:dyDescent="0.2">
      <c r="A5994" s="324">
        <v>4807</v>
      </c>
      <c r="B5994" s="324">
        <v>480702</v>
      </c>
      <c r="C5994" s="326" t="s">
        <v>3904</v>
      </c>
      <c r="D5994" s="326" t="s">
        <v>5144</v>
      </c>
      <c r="E5994" s="325">
        <v>26754</v>
      </c>
      <c r="F5994" s="325">
        <v>28491</v>
      </c>
      <c r="H5994" s="324" t="s">
        <v>5143</v>
      </c>
    </row>
    <row r="5995" spans="1:8" ht="14.45" customHeight="1" x14ac:dyDescent="0.2">
      <c r="A5995" s="324">
        <v>4948</v>
      </c>
      <c r="B5995" s="324">
        <v>494801</v>
      </c>
      <c r="C5995" s="326" t="s">
        <v>5142</v>
      </c>
      <c r="D5995" s="326" t="s">
        <v>4560</v>
      </c>
      <c r="E5995" s="325">
        <v>26735</v>
      </c>
      <c r="F5995" s="325">
        <v>29556</v>
      </c>
      <c r="H5995" s="324" t="s">
        <v>5141</v>
      </c>
    </row>
    <row r="5996" spans="1:8" ht="14.45" customHeight="1" x14ac:dyDescent="0.2">
      <c r="A5996" s="324">
        <v>4820</v>
      </c>
      <c r="B5996" s="324">
        <v>482002</v>
      </c>
      <c r="C5996" s="326" t="s">
        <v>3883</v>
      </c>
      <c r="E5996" s="325">
        <v>26731</v>
      </c>
      <c r="F5996" s="325">
        <v>26800</v>
      </c>
      <c r="H5996" s="324" t="s">
        <v>5140</v>
      </c>
    </row>
    <row r="5997" spans="1:8" ht="14.45" customHeight="1" x14ac:dyDescent="0.2">
      <c r="A5997" s="324">
        <v>4943</v>
      </c>
      <c r="B5997" s="324">
        <v>494301</v>
      </c>
      <c r="C5997" s="326" t="s">
        <v>5073</v>
      </c>
      <c r="D5997" s="326" t="s">
        <v>3848</v>
      </c>
      <c r="E5997" s="325">
        <v>26728</v>
      </c>
      <c r="F5997" s="325">
        <v>27150</v>
      </c>
      <c r="H5997" s="324" t="s">
        <v>5139</v>
      </c>
    </row>
    <row r="5998" spans="1:8" ht="14.45" customHeight="1" x14ac:dyDescent="0.2">
      <c r="A5998" s="324">
        <v>4054</v>
      </c>
      <c r="B5998" s="324">
        <v>405401</v>
      </c>
      <c r="C5998" s="326" t="s">
        <v>5138</v>
      </c>
      <c r="D5998" s="326" t="s">
        <v>4274</v>
      </c>
      <c r="E5998" s="325">
        <v>26724</v>
      </c>
      <c r="F5998" s="325">
        <v>28065</v>
      </c>
      <c r="H5998" s="324" t="s">
        <v>4273</v>
      </c>
    </row>
    <row r="5999" spans="1:8" ht="14.45" customHeight="1" x14ac:dyDescent="0.2">
      <c r="A5999" s="324">
        <v>4268</v>
      </c>
      <c r="B5999" s="324">
        <v>426802</v>
      </c>
      <c r="C5999" s="326" t="s">
        <v>4159</v>
      </c>
      <c r="E5999" s="325">
        <v>26724</v>
      </c>
      <c r="F5999" s="325">
        <v>30103</v>
      </c>
      <c r="H5999" s="324" t="s">
        <v>5137</v>
      </c>
    </row>
    <row r="6000" spans="1:8" ht="14.45" customHeight="1" x14ac:dyDescent="0.2">
      <c r="A6000" s="324">
        <v>4352</v>
      </c>
      <c r="B6000" s="324">
        <v>435202</v>
      </c>
      <c r="C6000" s="326" t="s">
        <v>4159</v>
      </c>
      <c r="D6000" s="326" t="s">
        <v>5136</v>
      </c>
      <c r="E6000" s="325">
        <v>26724</v>
      </c>
      <c r="F6000" s="325">
        <v>29068</v>
      </c>
      <c r="H6000" s="324" t="s">
        <v>5135</v>
      </c>
    </row>
    <row r="6001" spans="1:8" ht="14.45" customHeight="1" x14ac:dyDescent="0.2">
      <c r="A6001" s="324">
        <v>4471</v>
      </c>
      <c r="B6001" s="324">
        <v>447101</v>
      </c>
      <c r="C6001" s="326" t="s">
        <v>5134</v>
      </c>
      <c r="D6001" s="326" t="s">
        <v>5133</v>
      </c>
      <c r="E6001" s="325">
        <v>26724</v>
      </c>
      <c r="F6001" s="325">
        <v>27263</v>
      </c>
      <c r="H6001" s="324" t="s">
        <v>5132</v>
      </c>
    </row>
    <row r="6002" spans="1:8" ht="14.45" customHeight="1" x14ac:dyDescent="0.2">
      <c r="A6002" s="324">
        <v>4508</v>
      </c>
      <c r="B6002" s="324">
        <v>450802</v>
      </c>
      <c r="C6002" s="326" t="s">
        <v>5131</v>
      </c>
      <c r="E6002" s="325">
        <v>26724</v>
      </c>
      <c r="F6002" s="325">
        <v>29203</v>
      </c>
      <c r="H6002" s="324" t="s">
        <v>5130</v>
      </c>
    </row>
    <row r="6003" spans="1:8" ht="14.45" customHeight="1" x14ac:dyDescent="0.2">
      <c r="A6003" s="324">
        <v>4601</v>
      </c>
      <c r="B6003" s="324">
        <v>460102</v>
      </c>
      <c r="C6003" s="326" t="s">
        <v>5129</v>
      </c>
      <c r="D6003" s="326" t="s">
        <v>3897</v>
      </c>
      <c r="E6003" s="325">
        <v>26724</v>
      </c>
      <c r="F6003" s="325">
        <v>30164</v>
      </c>
      <c r="H6003" s="324" t="s">
        <v>5128</v>
      </c>
    </row>
    <row r="6004" spans="1:8" ht="14.45" customHeight="1" x14ac:dyDescent="0.2">
      <c r="A6004" s="324">
        <v>4909</v>
      </c>
      <c r="B6004" s="324">
        <v>490902</v>
      </c>
      <c r="C6004" s="326" t="s">
        <v>5127</v>
      </c>
      <c r="D6004" s="326" t="s">
        <v>4560</v>
      </c>
      <c r="E6004" s="325">
        <v>26724</v>
      </c>
      <c r="F6004" s="325">
        <v>30286</v>
      </c>
      <c r="H6004" s="324" t="s">
        <v>5126</v>
      </c>
    </row>
    <row r="6005" spans="1:8" ht="14.45" customHeight="1" x14ac:dyDescent="0.2">
      <c r="A6005" s="324">
        <v>4923</v>
      </c>
      <c r="B6005" s="324">
        <v>492301</v>
      </c>
      <c r="C6005" s="326" t="s">
        <v>5125</v>
      </c>
      <c r="D6005" s="326" t="s">
        <v>5124</v>
      </c>
      <c r="E6005" s="325">
        <v>26724</v>
      </c>
      <c r="F6005" s="325">
        <v>29891</v>
      </c>
      <c r="H6005" s="324" t="s">
        <v>5123</v>
      </c>
    </row>
    <row r="6006" spans="1:8" ht="14.45" customHeight="1" x14ac:dyDescent="0.2">
      <c r="A6006" s="324">
        <v>4944</v>
      </c>
      <c r="B6006" s="324">
        <v>494401</v>
      </c>
      <c r="C6006" s="326" t="s">
        <v>5122</v>
      </c>
      <c r="D6006" s="326" t="s">
        <v>5121</v>
      </c>
      <c r="E6006" s="325">
        <v>26724</v>
      </c>
      <c r="F6006" s="325">
        <v>26846</v>
      </c>
      <c r="H6006" s="324" t="s">
        <v>5120</v>
      </c>
    </row>
    <row r="6007" spans="1:8" ht="14.45" customHeight="1" x14ac:dyDescent="0.2">
      <c r="A6007" s="324">
        <v>4945</v>
      </c>
      <c r="B6007" s="324">
        <v>494501</v>
      </c>
      <c r="C6007" s="326" t="s">
        <v>5119</v>
      </c>
      <c r="D6007" s="326" t="s">
        <v>5118</v>
      </c>
      <c r="E6007" s="325">
        <v>26724</v>
      </c>
      <c r="F6007" s="325">
        <v>33664</v>
      </c>
      <c r="H6007" s="324" t="s">
        <v>5117</v>
      </c>
    </row>
    <row r="6008" spans="1:8" ht="14.45" customHeight="1" x14ac:dyDescent="0.2">
      <c r="A6008" s="324">
        <v>4733</v>
      </c>
      <c r="B6008" s="324">
        <v>473301</v>
      </c>
      <c r="C6008" s="326" t="s">
        <v>5116</v>
      </c>
      <c r="D6008" s="326" t="s">
        <v>3797</v>
      </c>
      <c r="E6008" s="325">
        <v>26711</v>
      </c>
      <c r="F6008" s="325">
        <v>27561</v>
      </c>
      <c r="H6008" s="324" t="s">
        <v>4075</v>
      </c>
    </row>
    <row r="6009" spans="1:8" ht="14.45" customHeight="1" x14ac:dyDescent="0.2">
      <c r="A6009" s="324">
        <v>4941</v>
      </c>
      <c r="B6009" s="324">
        <v>494101</v>
      </c>
      <c r="C6009" s="326" t="s">
        <v>3832</v>
      </c>
      <c r="D6009" s="326" t="s">
        <v>5115</v>
      </c>
      <c r="E6009" s="325">
        <v>26705</v>
      </c>
      <c r="F6009" s="325">
        <v>31533</v>
      </c>
      <c r="H6009" s="324" t="s">
        <v>5114</v>
      </c>
    </row>
    <row r="6010" spans="1:8" ht="14.45" customHeight="1" x14ac:dyDescent="0.2">
      <c r="A6010" s="324">
        <v>4942</v>
      </c>
      <c r="B6010" s="324">
        <v>494201</v>
      </c>
      <c r="C6010" s="326" t="s">
        <v>5113</v>
      </c>
      <c r="D6010" s="326" t="s">
        <v>5112</v>
      </c>
      <c r="E6010" s="325">
        <v>26704</v>
      </c>
      <c r="F6010" s="325">
        <v>27030</v>
      </c>
      <c r="H6010" s="324" t="s">
        <v>5111</v>
      </c>
    </row>
    <row r="6011" spans="1:8" ht="14.45" customHeight="1" x14ac:dyDescent="0.2">
      <c r="A6011" s="324">
        <v>4419</v>
      </c>
      <c r="B6011" s="324">
        <v>441901</v>
      </c>
      <c r="C6011" s="326" t="s">
        <v>5110</v>
      </c>
      <c r="D6011" s="326" t="s">
        <v>5109</v>
      </c>
      <c r="E6011" s="325">
        <v>26700</v>
      </c>
      <c r="F6011" s="325">
        <v>27081</v>
      </c>
      <c r="H6011" s="324" t="s">
        <v>5108</v>
      </c>
    </row>
    <row r="6012" spans="1:8" ht="14.45" customHeight="1" x14ac:dyDescent="0.2">
      <c r="A6012" s="324">
        <v>4067</v>
      </c>
      <c r="B6012" s="324">
        <v>406702</v>
      </c>
      <c r="C6012" s="326" t="s">
        <v>5107</v>
      </c>
      <c r="D6012" s="326" t="s">
        <v>5106</v>
      </c>
      <c r="E6012" s="325">
        <v>26696</v>
      </c>
      <c r="F6012" s="325">
        <v>29952</v>
      </c>
      <c r="H6012" s="324" t="s">
        <v>5105</v>
      </c>
    </row>
    <row r="6013" spans="1:8" ht="14.45" customHeight="1" x14ac:dyDescent="0.2">
      <c r="A6013" s="324">
        <v>4439</v>
      </c>
      <c r="B6013" s="324">
        <v>443903</v>
      </c>
      <c r="C6013" s="326" t="s">
        <v>5104</v>
      </c>
      <c r="D6013" s="326" t="s">
        <v>3969</v>
      </c>
      <c r="E6013" s="325">
        <v>26696</v>
      </c>
      <c r="F6013" s="325">
        <v>30133</v>
      </c>
      <c r="H6013" s="324" t="s">
        <v>5103</v>
      </c>
    </row>
    <row r="6014" spans="1:8" ht="14.45" customHeight="1" x14ac:dyDescent="0.2">
      <c r="A6014" s="324">
        <v>4842</v>
      </c>
      <c r="B6014" s="324">
        <v>484201</v>
      </c>
      <c r="C6014" s="326" t="s">
        <v>5102</v>
      </c>
      <c r="D6014" s="326" t="s">
        <v>5101</v>
      </c>
      <c r="E6014" s="325">
        <v>26673</v>
      </c>
      <c r="F6014" s="325">
        <v>29799</v>
      </c>
      <c r="H6014" s="324" t="s">
        <v>5100</v>
      </c>
    </row>
    <row r="6015" spans="1:8" ht="14.45" customHeight="1" x14ac:dyDescent="0.2">
      <c r="A6015" s="324">
        <v>4053</v>
      </c>
      <c r="B6015" s="324">
        <v>405302</v>
      </c>
      <c r="C6015" s="326" t="s">
        <v>4802</v>
      </c>
      <c r="D6015" s="326" t="s">
        <v>5099</v>
      </c>
      <c r="E6015" s="325">
        <v>26665</v>
      </c>
      <c r="F6015" s="325">
        <v>29373</v>
      </c>
      <c r="H6015" s="324" t="s">
        <v>5098</v>
      </c>
    </row>
    <row r="6016" spans="1:8" ht="14.45" customHeight="1" x14ac:dyDescent="0.2">
      <c r="A6016" s="324">
        <v>4311</v>
      </c>
      <c r="B6016" s="324">
        <v>431102</v>
      </c>
      <c r="C6016" s="326" t="s">
        <v>5097</v>
      </c>
      <c r="D6016" s="326" t="s">
        <v>4538</v>
      </c>
      <c r="E6016" s="325">
        <v>26665</v>
      </c>
      <c r="F6016" s="325">
        <v>28246</v>
      </c>
      <c r="H6016" s="324" t="s">
        <v>4537</v>
      </c>
    </row>
    <row r="6017" spans="1:8" ht="14.45" customHeight="1" x14ac:dyDescent="0.2">
      <c r="A6017" s="324">
        <v>4355</v>
      </c>
      <c r="B6017" s="324">
        <v>435502</v>
      </c>
      <c r="C6017" s="326" t="s">
        <v>4474</v>
      </c>
      <c r="D6017" s="326" t="s">
        <v>4148</v>
      </c>
      <c r="E6017" s="325">
        <v>26665</v>
      </c>
      <c r="F6017" s="325">
        <v>37403</v>
      </c>
      <c r="H6017" s="324" t="s">
        <v>4281</v>
      </c>
    </row>
    <row r="6018" spans="1:8" ht="14.45" customHeight="1" x14ac:dyDescent="0.2">
      <c r="A6018" s="324">
        <v>4369</v>
      </c>
      <c r="B6018" s="324">
        <v>436902</v>
      </c>
      <c r="C6018" s="326" t="s">
        <v>4463</v>
      </c>
      <c r="D6018" s="326" t="s">
        <v>4462</v>
      </c>
      <c r="E6018" s="325">
        <v>26665</v>
      </c>
      <c r="F6018" s="325">
        <v>29099</v>
      </c>
      <c r="H6018" s="324" t="s">
        <v>4461</v>
      </c>
    </row>
    <row r="6019" spans="1:8" ht="14.45" customHeight="1" x14ac:dyDescent="0.2">
      <c r="A6019" s="324">
        <v>4397</v>
      </c>
      <c r="B6019" s="324">
        <v>439702</v>
      </c>
      <c r="C6019" s="326" t="s">
        <v>5096</v>
      </c>
      <c r="D6019" s="326" t="s">
        <v>5095</v>
      </c>
      <c r="E6019" s="325">
        <v>26665</v>
      </c>
      <c r="F6019" s="325">
        <v>30956</v>
      </c>
      <c r="H6019" s="324" t="s">
        <v>5094</v>
      </c>
    </row>
    <row r="6020" spans="1:8" ht="14.45" customHeight="1" x14ac:dyDescent="0.2">
      <c r="A6020" s="324">
        <v>4439</v>
      </c>
      <c r="B6020" s="324">
        <v>443902</v>
      </c>
      <c r="C6020" s="326" t="s">
        <v>4374</v>
      </c>
      <c r="D6020" s="326" t="s">
        <v>4148</v>
      </c>
      <c r="E6020" s="325">
        <v>26665</v>
      </c>
      <c r="F6020" s="325">
        <v>26696</v>
      </c>
      <c r="H6020" s="324" t="s">
        <v>5093</v>
      </c>
    </row>
    <row r="6021" spans="1:8" ht="14.45" customHeight="1" x14ac:dyDescent="0.2">
      <c r="A6021" s="324">
        <v>4525</v>
      </c>
      <c r="B6021" s="324">
        <v>452502</v>
      </c>
      <c r="C6021" s="326" t="s">
        <v>4241</v>
      </c>
      <c r="D6021" s="326" t="s">
        <v>4240</v>
      </c>
      <c r="E6021" s="325">
        <v>26665</v>
      </c>
      <c r="F6021" s="325">
        <v>26877</v>
      </c>
      <c r="H6021" s="324" t="s">
        <v>5092</v>
      </c>
    </row>
    <row r="6022" spans="1:8" ht="14.45" customHeight="1" x14ac:dyDescent="0.2">
      <c r="A6022" s="324">
        <v>4550</v>
      </c>
      <c r="B6022" s="324">
        <v>455002</v>
      </c>
      <c r="C6022" s="326" t="s">
        <v>5091</v>
      </c>
      <c r="D6022" s="326" t="s">
        <v>5090</v>
      </c>
      <c r="E6022" s="325">
        <v>26665</v>
      </c>
      <c r="F6022" s="325">
        <v>28856</v>
      </c>
      <c r="H6022" s="324" t="s">
        <v>5089</v>
      </c>
    </row>
    <row r="6023" spans="1:8" ht="14.45" customHeight="1" x14ac:dyDescent="0.2">
      <c r="A6023" s="324">
        <v>4623</v>
      </c>
      <c r="B6023" s="324">
        <v>462302</v>
      </c>
      <c r="C6023" s="326" t="s">
        <v>5088</v>
      </c>
      <c r="D6023" s="326" t="s">
        <v>3753</v>
      </c>
      <c r="E6023" s="325">
        <v>26665</v>
      </c>
      <c r="F6023" s="325">
        <v>26755</v>
      </c>
      <c r="H6023" s="324" t="s">
        <v>3774</v>
      </c>
    </row>
    <row r="6024" spans="1:8" ht="14.45" customHeight="1" x14ac:dyDescent="0.2">
      <c r="A6024" s="324">
        <v>4896</v>
      </c>
      <c r="B6024" s="324">
        <v>489602</v>
      </c>
      <c r="C6024" s="326" t="s">
        <v>4882</v>
      </c>
      <c r="D6024" s="326" t="s">
        <v>3794</v>
      </c>
      <c r="E6024" s="325">
        <v>26665</v>
      </c>
      <c r="F6024" s="325">
        <v>27030</v>
      </c>
      <c r="H6024" s="324" t="s">
        <v>3793</v>
      </c>
    </row>
    <row r="6025" spans="1:8" ht="14.45" customHeight="1" x14ac:dyDescent="0.2">
      <c r="A6025" s="324">
        <v>4938</v>
      </c>
      <c r="B6025" s="324">
        <v>493801</v>
      </c>
      <c r="C6025" s="326" t="s">
        <v>3818</v>
      </c>
      <c r="D6025" s="326" t="s">
        <v>3817</v>
      </c>
      <c r="E6025" s="325">
        <v>26645</v>
      </c>
      <c r="F6025" s="325">
        <v>28296</v>
      </c>
      <c r="H6025" s="324" t="s">
        <v>3816</v>
      </c>
    </row>
    <row r="6026" spans="1:8" ht="14.45" customHeight="1" x14ac:dyDescent="0.2">
      <c r="A6026" s="324">
        <v>4453</v>
      </c>
      <c r="B6026" s="324">
        <v>445301</v>
      </c>
      <c r="C6026" s="326" t="s">
        <v>5087</v>
      </c>
      <c r="D6026" s="326" t="s">
        <v>5086</v>
      </c>
      <c r="E6026" s="325">
        <v>26635</v>
      </c>
      <c r="F6026" s="325">
        <v>39495</v>
      </c>
      <c r="G6026" s="324">
        <v>1013972447</v>
      </c>
      <c r="H6026" s="324" t="s">
        <v>5085</v>
      </c>
    </row>
    <row r="6027" spans="1:8" ht="14.45" customHeight="1" x14ac:dyDescent="0.2">
      <c r="A6027" s="324">
        <v>4098</v>
      </c>
      <c r="B6027" s="324">
        <v>409802</v>
      </c>
      <c r="C6027" s="326" t="s">
        <v>4764</v>
      </c>
      <c r="D6027" s="326" t="s">
        <v>3753</v>
      </c>
      <c r="E6027" s="325">
        <v>26634</v>
      </c>
      <c r="F6027" s="325">
        <v>26877</v>
      </c>
      <c r="H6027" s="324" t="s">
        <v>3774</v>
      </c>
    </row>
    <row r="6028" spans="1:8" ht="14.45" customHeight="1" x14ac:dyDescent="0.2">
      <c r="A6028" s="324">
        <v>4102</v>
      </c>
      <c r="B6028" s="324">
        <v>410202</v>
      </c>
      <c r="C6028" s="326" t="s">
        <v>4763</v>
      </c>
      <c r="E6028" s="325">
        <v>26634</v>
      </c>
      <c r="F6028" s="325">
        <v>28703</v>
      </c>
      <c r="H6028" s="324" t="s">
        <v>5084</v>
      </c>
    </row>
    <row r="6029" spans="1:8" ht="14.45" customHeight="1" x14ac:dyDescent="0.2">
      <c r="A6029" s="324">
        <v>4278</v>
      </c>
      <c r="B6029" s="324">
        <v>427802</v>
      </c>
      <c r="C6029" s="326" t="s">
        <v>5083</v>
      </c>
      <c r="E6029" s="325">
        <v>26634</v>
      </c>
      <c r="F6029" s="325">
        <v>26893</v>
      </c>
      <c r="H6029" s="324" t="s">
        <v>5082</v>
      </c>
    </row>
    <row r="6030" spans="1:8" ht="14.45" customHeight="1" x14ac:dyDescent="0.2">
      <c r="A6030" s="324">
        <v>4358</v>
      </c>
      <c r="B6030" s="324">
        <v>435802</v>
      </c>
      <c r="C6030" s="326" t="s">
        <v>4471</v>
      </c>
      <c r="D6030" s="326" t="s">
        <v>5081</v>
      </c>
      <c r="E6030" s="325">
        <v>26634</v>
      </c>
      <c r="F6030" s="325">
        <v>29830</v>
      </c>
      <c r="H6030" s="324" t="s">
        <v>5080</v>
      </c>
    </row>
    <row r="6031" spans="1:8" ht="14.45" customHeight="1" x14ac:dyDescent="0.2">
      <c r="A6031" s="324">
        <v>4799</v>
      </c>
      <c r="B6031" s="324">
        <v>479902</v>
      </c>
      <c r="C6031" s="326" t="s">
        <v>3909</v>
      </c>
      <c r="D6031" s="326" t="s">
        <v>3753</v>
      </c>
      <c r="E6031" s="325">
        <v>26634</v>
      </c>
      <c r="F6031" s="325">
        <v>26785</v>
      </c>
      <c r="H6031" s="324" t="s">
        <v>3774</v>
      </c>
    </row>
    <row r="6032" spans="1:8" ht="14.45" customHeight="1" x14ac:dyDescent="0.2">
      <c r="A6032" s="324">
        <v>4864</v>
      </c>
      <c r="B6032" s="324">
        <v>486402</v>
      </c>
      <c r="C6032" s="326" t="s">
        <v>3819</v>
      </c>
      <c r="D6032" s="326" t="s">
        <v>3907</v>
      </c>
      <c r="E6032" s="325">
        <v>26634</v>
      </c>
      <c r="F6032" s="325">
        <v>26938</v>
      </c>
      <c r="H6032" s="324" t="s">
        <v>5079</v>
      </c>
    </row>
    <row r="6033" spans="1:8" ht="14.45" customHeight="1" x14ac:dyDescent="0.2">
      <c r="A6033" s="324">
        <v>4917</v>
      </c>
      <c r="B6033" s="324">
        <v>491701</v>
      </c>
      <c r="C6033" s="326" t="s">
        <v>5078</v>
      </c>
      <c r="D6033" s="326" t="s">
        <v>3753</v>
      </c>
      <c r="E6033" s="325">
        <v>26623</v>
      </c>
      <c r="F6033" s="325">
        <v>27338</v>
      </c>
      <c r="H6033" s="324" t="s">
        <v>3752</v>
      </c>
    </row>
    <row r="6034" spans="1:8" ht="14.45" customHeight="1" x14ac:dyDescent="0.2">
      <c r="A6034" s="324">
        <v>4519</v>
      </c>
      <c r="B6034" s="324">
        <v>451902</v>
      </c>
      <c r="C6034" s="326" t="s">
        <v>4252</v>
      </c>
      <c r="D6034" s="326" t="s">
        <v>5077</v>
      </c>
      <c r="E6034" s="325">
        <v>26604</v>
      </c>
      <c r="F6034" s="325">
        <v>27200</v>
      </c>
      <c r="H6034" s="324" t="s">
        <v>5076</v>
      </c>
    </row>
    <row r="6035" spans="1:8" ht="14.45" customHeight="1" x14ac:dyDescent="0.2">
      <c r="A6035" s="324">
        <v>4561</v>
      </c>
      <c r="B6035" s="324">
        <v>456103</v>
      </c>
      <c r="C6035" s="326" t="s">
        <v>5075</v>
      </c>
      <c r="D6035" s="326" t="s">
        <v>5007</v>
      </c>
      <c r="E6035" s="325">
        <v>26604</v>
      </c>
      <c r="F6035" s="325">
        <v>31444</v>
      </c>
      <c r="H6035" s="324" t="s">
        <v>5006</v>
      </c>
    </row>
    <row r="6036" spans="1:8" ht="14.45" customHeight="1" x14ac:dyDescent="0.2">
      <c r="A6036" s="324">
        <v>4933</v>
      </c>
      <c r="B6036" s="324">
        <v>493301</v>
      </c>
      <c r="C6036" s="326" t="s">
        <v>5074</v>
      </c>
      <c r="D6036" s="326" t="s">
        <v>3956</v>
      </c>
      <c r="E6036" s="325">
        <v>26602</v>
      </c>
      <c r="F6036" s="325">
        <v>27820</v>
      </c>
      <c r="H6036" s="324" t="s">
        <v>3955</v>
      </c>
    </row>
    <row r="6037" spans="1:8" ht="14.45" customHeight="1" x14ac:dyDescent="0.2">
      <c r="A6037" s="324">
        <v>4935</v>
      </c>
      <c r="B6037" s="324">
        <v>493501</v>
      </c>
      <c r="C6037" s="326" t="s">
        <v>5073</v>
      </c>
      <c r="D6037" s="326" t="s">
        <v>3848</v>
      </c>
      <c r="E6037" s="325">
        <v>26593</v>
      </c>
      <c r="F6037" s="325">
        <v>27150</v>
      </c>
      <c r="H6037" s="324" t="s">
        <v>5072</v>
      </c>
    </row>
    <row r="6038" spans="1:8" ht="14.45" customHeight="1" x14ac:dyDescent="0.2">
      <c r="A6038" s="324">
        <v>4870</v>
      </c>
      <c r="B6038" s="324">
        <v>487001</v>
      </c>
      <c r="C6038" s="326" t="s">
        <v>5071</v>
      </c>
      <c r="D6038" s="326" t="s">
        <v>5070</v>
      </c>
      <c r="E6038" s="325">
        <v>26584</v>
      </c>
      <c r="F6038" s="325">
        <v>26696</v>
      </c>
      <c r="H6038" s="324" t="s">
        <v>5069</v>
      </c>
    </row>
    <row r="6039" spans="1:8" ht="14.45" customHeight="1" x14ac:dyDescent="0.2">
      <c r="A6039" s="324">
        <v>4930</v>
      </c>
      <c r="B6039" s="324">
        <v>493001</v>
      </c>
      <c r="C6039" s="326" t="s">
        <v>5068</v>
      </c>
      <c r="D6039" s="326" t="s">
        <v>3753</v>
      </c>
      <c r="E6039" s="325">
        <v>26574</v>
      </c>
      <c r="F6039" s="325">
        <v>26785</v>
      </c>
      <c r="H6039" s="324" t="s">
        <v>3774</v>
      </c>
    </row>
    <row r="6040" spans="1:8" ht="14.45" customHeight="1" x14ac:dyDescent="0.2">
      <c r="A6040" s="324">
        <v>4931</v>
      </c>
      <c r="B6040" s="324">
        <v>493101</v>
      </c>
      <c r="C6040" s="326" t="s">
        <v>5067</v>
      </c>
      <c r="D6040" s="326" t="s">
        <v>5066</v>
      </c>
      <c r="E6040" s="325">
        <v>26574</v>
      </c>
      <c r="F6040" s="325">
        <v>27120</v>
      </c>
      <c r="H6040" s="324" t="s">
        <v>5065</v>
      </c>
    </row>
    <row r="6041" spans="1:8" ht="14.45" customHeight="1" x14ac:dyDescent="0.2">
      <c r="A6041" s="324">
        <v>4215</v>
      </c>
      <c r="B6041" s="324">
        <v>421502</v>
      </c>
      <c r="C6041" s="326" t="s">
        <v>4660</v>
      </c>
      <c r="D6041" s="326" t="s">
        <v>3753</v>
      </c>
      <c r="E6041" s="325">
        <v>26573</v>
      </c>
      <c r="F6041" s="325">
        <v>27459</v>
      </c>
      <c r="H6041" s="324" t="s">
        <v>3774</v>
      </c>
    </row>
    <row r="6042" spans="1:8" ht="14.45" customHeight="1" x14ac:dyDescent="0.2">
      <c r="A6042" s="324">
        <v>4277</v>
      </c>
      <c r="B6042" s="324">
        <v>427701</v>
      </c>
      <c r="C6042" s="326" t="s">
        <v>4579</v>
      </c>
      <c r="D6042" s="326" t="s">
        <v>3935</v>
      </c>
      <c r="E6042" s="325">
        <v>26573</v>
      </c>
      <c r="F6042" s="325">
        <v>26573</v>
      </c>
      <c r="H6042" s="324" t="s">
        <v>4578</v>
      </c>
    </row>
    <row r="6043" spans="1:8" ht="14.45" customHeight="1" x14ac:dyDescent="0.2">
      <c r="A6043" s="324">
        <v>4465</v>
      </c>
      <c r="B6043" s="324">
        <v>446502</v>
      </c>
      <c r="C6043" s="326" t="s">
        <v>4333</v>
      </c>
      <c r="D6043" s="326" t="s">
        <v>5009</v>
      </c>
      <c r="E6043" s="325">
        <v>26573</v>
      </c>
      <c r="F6043" s="325">
        <v>28399</v>
      </c>
      <c r="H6043" s="324" t="s">
        <v>5064</v>
      </c>
    </row>
    <row r="6044" spans="1:8" ht="14.45" customHeight="1" x14ac:dyDescent="0.2">
      <c r="A6044" s="324">
        <v>4518</v>
      </c>
      <c r="B6044" s="324">
        <v>451802</v>
      </c>
      <c r="C6044" s="326" t="s">
        <v>4253</v>
      </c>
      <c r="D6044" s="326" t="s">
        <v>5063</v>
      </c>
      <c r="E6044" s="325">
        <v>26573</v>
      </c>
      <c r="F6044" s="325">
        <v>37134</v>
      </c>
      <c r="H6044" s="324" t="s">
        <v>5062</v>
      </c>
    </row>
    <row r="6045" spans="1:8" ht="14.45" customHeight="1" x14ac:dyDescent="0.2">
      <c r="A6045" s="324">
        <v>4522</v>
      </c>
      <c r="B6045" s="324">
        <v>452202</v>
      </c>
      <c r="C6045" s="326" t="s">
        <v>4248</v>
      </c>
      <c r="D6045" s="326" t="s">
        <v>5061</v>
      </c>
      <c r="E6045" s="325">
        <v>26573</v>
      </c>
      <c r="F6045" s="325">
        <v>40329</v>
      </c>
      <c r="G6045" s="324">
        <v>1558305672</v>
      </c>
      <c r="H6045" s="324" t="s">
        <v>5060</v>
      </c>
    </row>
    <row r="6046" spans="1:8" ht="14.45" customHeight="1" x14ac:dyDescent="0.2">
      <c r="A6046" s="324">
        <v>4939</v>
      </c>
      <c r="B6046" s="324">
        <v>493901</v>
      </c>
      <c r="C6046" s="326" t="s">
        <v>5032</v>
      </c>
      <c r="D6046" s="326" t="s">
        <v>5031</v>
      </c>
      <c r="E6046" s="325">
        <v>26573</v>
      </c>
      <c r="F6046" s="325">
        <v>26573</v>
      </c>
      <c r="H6046" s="324" t="s">
        <v>5030</v>
      </c>
    </row>
    <row r="6047" spans="1:8" ht="14.45" customHeight="1" x14ac:dyDescent="0.2">
      <c r="A6047" s="324">
        <v>4285</v>
      </c>
      <c r="B6047" s="324">
        <v>428501</v>
      </c>
      <c r="C6047" s="326" t="s">
        <v>5059</v>
      </c>
      <c r="D6047" s="326" t="s">
        <v>5058</v>
      </c>
      <c r="E6047" s="325">
        <v>26557</v>
      </c>
      <c r="F6047" s="325">
        <v>27334</v>
      </c>
      <c r="H6047" s="324" t="s">
        <v>5057</v>
      </c>
    </row>
    <row r="6048" spans="1:8" ht="14.45" customHeight="1" x14ac:dyDescent="0.2">
      <c r="A6048" s="324">
        <v>4648</v>
      </c>
      <c r="B6048" s="324">
        <v>464801</v>
      </c>
      <c r="C6048" s="326" t="s">
        <v>5056</v>
      </c>
      <c r="D6048" s="326" t="s">
        <v>5055</v>
      </c>
      <c r="E6048" s="325">
        <v>26557</v>
      </c>
      <c r="F6048" s="325">
        <v>31142</v>
      </c>
      <c r="H6048" s="324" t="s">
        <v>5054</v>
      </c>
    </row>
    <row r="6049" spans="1:8" ht="14.45" customHeight="1" x14ac:dyDescent="0.2">
      <c r="A6049" s="324">
        <v>4476</v>
      </c>
      <c r="B6049" s="324">
        <v>447602</v>
      </c>
      <c r="C6049" s="326" t="s">
        <v>5053</v>
      </c>
      <c r="D6049" s="326" t="s">
        <v>5052</v>
      </c>
      <c r="E6049" s="325">
        <v>26556</v>
      </c>
      <c r="F6049" s="325">
        <v>27030</v>
      </c>
      <c r="H6049" s="324" t="s">
        <v>5051</v>
      </c>
    </row>
    <row r="6050" spans="1:8" ht="14.45" customHeight="1" x14ac:dyDescent="0.2">
      <c r="A6050" s="324">
        <v>4929</v>
      </c>
      <c r="B6050" s="324">
        <v>492901</v>
      </c>
      <c r="C6050" s="326" t="s">
        <v>5050</v>
      </c>
      <c r="D6050" s="326" t="s">
        <v>3783</v>
      </c>
      <c r="E6050" s="325">
        <v>26547</v>
      </c>
      <c r="F6050" s="325">
        <v>27729</v>
      </c>
      <c r="H6050" s="324" t="s">
        <v>5049</v>
      </c>
    </row>
    <row r="6051" spans="1:8" ht="14.45" customHeight="1" x14ac:dyDescent="0.2">
      <c r="A6051" s="324">
        <v>4777</v>
      </c>
      <c r="B6051" s="324">
        <v>477701</v>
      </c>
      <c r="C6051" s="326" t="s">
        <v>5048</v>
      </c>
      <c r="D6051" s="326" t="s">
        <v>5047</v>
      </c>
      <c r="E6051" s="325">
        <v>26544</v>
      </c>
      <c r="F6051" s="325">
        <v>39933</v>
      </c>
      <c r="G6051" s="324">
        <v>1457353617</v>
      </c>
      <c r="H6051" s="324" t="s">
        <v>5046</v>
      </c>
    </row>
    <row r="6052" spans="1:8" ht="14.45" customHeight="1" x14ac:dyDescent="0.2">
      <c r="A6052" s="324">
        <v>4121</v>
      </c>
      <c r="B6052" s="324">
        <v>412101</v>
      </c>
      <c r="C6052" s="326" t="s">
        <v>4349</v>
      </c>
      <c r="D6052" s="326" t="s">
        <v>4349</v>
      </c>
      <c r="E6052" s="325">
        <v>26543</v>
      </c>
      <c r="F6052" s="325">
        <v>40421</v>
      </c>
      <c r="G6052" s="324">
        <v>1063571222</v>
      </c>
      <c r="H6052" s="324" t="s">
        <v>5045</v>
      </c>
    </row>
    <row r="6053" spans="1:8" ht="14.45" customHeight="1" x14ac:dyDescent="0.2">
      <c r="A6053" s="324">
        <v>4175</v>
      </c>
      <c r="B6053" s="324">
        <v>417502</v>
      </c>
      <c r="C6053" s="326" t="s">
        <v>4698</v>
      </c>
      <c r="D6053" s="326" t="s">
        <v>5042</v>
      </c>
      <c r="E6053" s="325">
        <v>26543</v>
      </c>
      <c r="F6053" s="325">
        <v>28126</v>
      </c>
      <c r="H6053" s="324" t="s">
        <v>5044</v>
      </c>
    </row>
    <row r="6054" spans="1:8" ht="14.45" customHeight="1" x14ac:dyDescent="0.2">
      <c r="A6054" s="324">
        <v>4450</v>
      </c>
      <c r="B6054" s="324">
        <v>445002</v>
      </c>
      <c r="C6054" s="326" t="s">
        <v>5043</v>
      </c>
      <c r="D6054" s="326" t="s">
        <v>5042</v>
      </c>
      <c r="E6054" s="325">
        <v>26543</v>
      </c>
      <c r="F6054" s="325">
        <v>28126</v>
      </c>
      <c r="H6054" s="324" t="s">
        <v>5041</v>
      </c>
    </row>
    <row r="6055" spans="1:8" ht="14.45" customHeight="1" x14ac:dyDescent="0.2">
      <c r="A6055" s="324">
        <v>4822</v>
      </c>
      <c r="B6055" s="324">
        <v>482201</v>
      </c>
      <c r="C6055" s="326" t="s">
        <v>5040</v>
      </c>
      <c r="D6055" s="326" t="s">
        <v>5039</v>
      </c>
      <c r="E6055" s="325">
        <v>26543</v>
      </c>
      <c r="F6055" s="325">
        <v>29768</v>
      </c>
      <c r="H6055" s="324" t="s">
        <v>5038</v>
      </c>
    </row>
    <row r="6056" spans="1:8" ht="14.45" customHeight="1" x14ac:dyDescent="0.2">
      <c r="A6056" s="324">
        <v>4896</v>
      </c>
      <c r="B6056" s="324">
        <v>489601</v>
      </c>
      <c r="C6056" s="326" t="s">
        <v>4882</v>
      </c>
      <c r="D6056" s="326" t="s">
        <v>4881</v>
      </c>
      <c r="E6056" s="325">
        <v>26543</v>
      </c>
      <c r="F6056" s="325">
        <v>26665</v>
      </c>
      <c r="H6056" s="324" t="s">
        <v>4880</v>
      </c>
    </row>
    <row r="6057" spans="1:8" ht="14.45" customHeight="1" x14ac:dyDescent="0.2">
      <c r="A6057" s="324">
        <v>4901</v>
      </c>
      <c r="B6057" s="324">
        <v>490101</v>
      </c>
      <c r="C6057" s="326" t="s">
        <v>5037</v>
      </c>
      <c r="D6057" s="326" t="s">
        <v>3794</v>
      </c>
      <c r="E6057" s="325">
        <v>26543</v>
      </c>
      <c r="F6057" s="325">
        <v>28307</v>
      </c>
      <c r="H6057" s="324" t="s">
        <v>3793</v>
      </c>
    </row>
    <row r="6058" spans="1:8" ht="14.45" customHeight="1" x14ac:dyDescent="0.2">
      <c r="A6058" s="324">
        <v>4932</v>
      </c>
      <c r="B6058" s="324">
        <v>493201</v>
      </c>
      <c r="C6058" s="326" t="s">
        <v>5036</v>
      </c>
      <c r="D6058" s="326" t="s">
        <v>3794</v>
      </c>
      <c r="E6058" s="325">
        <v>26543</v>
      </c>
      <c r="F6058" s="325">
        <v>27681</v>
      </c>
      <c r="H6058" s="324" t="s">
        <v>3793</v>
      </c>
    </row>
    <row r="6059" spans="1:8" ht="14.45" customHeight="1" x14ac:dyDescent="0.2">
      <c r="A6059" s="324">
        <v>4803</v>
      </c>
      <c r="B6059" s="324">
        <v>480301</v>
      </c>
      <c r="C6059" s="326" t="s">
        <v>5035</v>
      </c>
      <c r="D6059" s="326" t="s">
        <v>5034</v>
      </c>
      <c r="E6059" s="325">
        <v>26540</v>
      </c>
      <c r="F6059" s="325">
        <v>26966</v>
      </c>
      <c r="H6059" s="324" t="s">
        <v>5033</v>
      </c>
    </row>
    <row r="6060" spans="1:8" ht="14.45" customHeight="1" x14ac:dyDescent="0.2">
      <c r="A6060" s="324">
        <v>4939</v>
      </c>
      <c r="B6060" s="324">
        <v>493901</v>
      </c>
      <c r="C6060" s="326" t="s">
        <v>5032</v>
      </c>
      <c r="D6060" s="326" t="s">
        <v>5031</v>
      </c>
      <c r="E6060" s="325">
        <v>26534</v>
      </c>
      <c r="F6060" s="325">
        <v>26573</v>
      </c>
      <c r="H6060" s="324" t="s">
        <v>5030</v>
      </c>
    </row>
    <row r="6061" spans="1:8" ht="14.45" customHeight="1" x14ac:dyDescent="0.2">
      <c r="A6061" s="324">
        <v>4752</v>
      </c>
      <c r="B6061" s="324">
        <v>475201</v>
      </c>
      <c r="C6061" s="326" t="s">
        <v>5029</v>
      </c>
      <c r="D6061" s="326" t="s">
        <v>5028</v>
      </c>
      <c r="E6061" s="325">
        <v>26528</v>
      </c>
      <c r="F6061" s="325">
        <v>41355</v>
      </c>
      <c r="G6061" s="324">
        <v>1588748065</v>
      </c>
      <c r="H6061" s="324" t="s">
        <v>5027</v>
      </c>
    </row>
    <row r="6062" spans="1:8" ht="14.45" customHeight="1" x14ac:dyDescent="0.2">
      <c r="A6062" s="324">
        <v>4926</v>
      </c>
      <c r="B6062" s="324">
        <v>492601</v>
      </c>
      <c r="C6062" s="326" t="s">
        <v>5026</v>
      </c>
      <c r="D6062" s="326" t="s">
        <v>5025</v>
      </c>
      <c r="E6062" s="325">
        <v>26525</v>
      </c>
      <c r="F6062" s="325">
        <v>29707</v>
      </c>
      <c r="H6062" s="324" t="s">
        <v>5024</v>
      </c>
    </row>
    <row r="6063" spans="1:8" ht="14.45" customHeight="1" x14ac:dyDescent="0.2">
      <c r="A6063" s="324">
        <v>4033</v>
      </c>
      <c r="B6063" s="324">
        <v>403302</v>
      </c>
      <c r="C6063" s="326" t="s">
        <v>5023</v>
      </c>
      <c r="D6063" s="326" t="s">
        <v>5022</v>
      </c>
      <c r="E6063" s="325">
        <v>26512</v>
      </c>
      <c r="F6063" s="325">
        <v>32660</v>
      </c>
      <c r="H6063" s="324" t="s">
        <v>5021</v>
      </c>
    </row>
    <row r="6064" spans="1:8" ht="14.45" customHeight="1" x14ac:dyDescent="0.2">
      <c r="A6064" s="324">
        <v>4337</v>
      </c>
      <c r="B6064" s="324">
        <v>433702</v>
      </c>
      <c r="C6064" s="326" t="s">
        <v>5020</v>
      </c>
      <c r="D6064" s="326" t="s">
        <v>4501</v>
      </c>
      <c r="E6064" s="325">
        <v>26512</v>
      </c>
      <c r="F6064" s="325">
        <v>32143</v>
      </c>
      <c r="H6064" s="324" t="s">
        <v>4500</v>
      </c>
    </row>
    <row r="6065" spans="1:8" ht="14.45" customHeight="1" x14ac:dyDescent="0.2">
      <c r="A6065" s="324">
        <v>4566</v>
      </c>
      <c r="B6065" s="324">
        <v>456601</v>
      </c>
      <c r="C6065" s="326" t="s">
        <v>5019</v>
      </c>
      <c r="D6065" s="326" t="s">
        <v>4807</v>
      </c>
      <c r="E6065" s="325">
        <v>26505</v>
      </c>
      <c r="F6065" s="325">
        <v>31656</v>
      </c>
      <c r="H6065" s="324" t="s">
        <v>5018</v>
      </c>
    </row>
    <row r="6066" spans="1:8" ht="14.45" customHeight="1" x14ac:dyDescent="0.2">
      <c r="A6066" s="324">
        <v>4927</v>
      </c>
      <c r="B6066" s="324">
        <v>492701</v>
      </c>
      <c r="C6066" s="326" t="s">
        <v>5017</v>
      </c>
      <c r="D6066" s="326" t="s">
        <v>3794</v>
      </c>
      <c r="E6066" s="325">
        <v>26504</v>
      </c>
      <c r="F6066" s="325">
        <v>27681</v>
      </c>
      <c r="H6066" s="324" t="s">
        <v>3793</v>
      </c>
    </row>
    <row r="6067" spans="1:8" ht="14.45" customHeight="1" x14ac:dyDescent="0.2">
      <c r="A6067" s="324">
        <v>4922</v>
      </c>
      <c r="B6067" s="324">
        <v>492201</v>
      </c>
      <c r="C6067" s="326" t="s">
        <v>5016</v>
      </c>
      <c r="D6067" s="326" t="s">
        <v>5015</v>
      </c>
      <c r="E6067" s="325">
        <v>26497</v>
      </c>
      <c r="F6067" s="325">
        <v>28307</v>
      </c>
      <c r="H6067" s="324" t="s">
        <v>5014</v>
      </c>
    </row>
    <row r="6068" spans="1:8" ht="14.45" customHeight="1" x14ac:dyDescent="0.2">
      <c r="A6068" s="324">
        <v>4921</v>
      </c>
      <c r="B6068" s="324">
        <v>492101</v>
      </c>
      <c r="C6068" s="326" t="s">
        <v>5013</v>
      </c>
      <c r="D6068" s="326" t="s">
        <v>5012</v>
      </c>
      <c r="E6068" s="325">
        <v>26490</v>
      </c>
      <c r="F6068" s="325">
        <v>31995</v>
      </c>
      <c r="H6068" s="324" t="s">
        <v>5011</v>
      </c>
    </row>
    <row r="6069" spans="1:8" ht="14.45" customHeight="1" x14ac:dyDescent="0.2">
      <c r="A6069" s="324">
        <v>4924</v>
      </c>
      <c r="B6069" s="324">
        <v>492401</v>
      </c>
      <c r="C6069" s="326" t="s">
        <v>5010</v>
      </c>
      <c r="D6069" s="326" t="s">
        <v>5009</v>
      </c>
      <c r="E6069" s="325">
        <v>26488</v>
      </c>
      <c r="F6069" s="325">
        <v>31686</v>
      </c>
      <c r="H6069" s="324" t="s">
        <v>5008</v>
      </c>
    </row>
    <row r="6070" spans="1:8" ht="14.45" customHeight="1" x14ac:dyDescent="0.2">
      <c r="A6070" s="324">
        <v>4223</v>
      </c>
      <c r="B6070" s="324">
        <v>422302</v>
      </c>
      <c r="C6070" s="326" t="s">
        <v>4998</v>
      </c>
      <c r="D6070" s="326" t="s">
        <v>3753</v>
      </c>
      <c r="E6070" s="325">
        <v>26481</v>
      </c>
      <c r="F6070" s="325">
        <v>26481</v>
      </c>
      <c r="H6070" s="324" t="s">
        <v>3774</v>
      </c>
    </row>
    <row r="6071" spans="1:8" ht="14.45" customHeight="1" x14ac:dyDescent="0.2">
      <c r="A6071" s="324">
        <v>4561</v>
      </c>
      <c r="B6071" s="324">
        <v>456102</v>
      </c>
      <c r="C6071" s="326" t="s">
        <v>4157</v>
      </c>
      <c r="D6071" s="326" t="s">
        <v>5007</v>
      </c>
      <c r="E6071" s="325">
        <v>26481</v>
      </c>
      <c r="F6071" s="325">
        <v>26604</v>
      </c>
      <c r="H6071" s="324" t="s">
        <v>5006</v>
      </c>
    </row>
    <row r="6072" spans="1:8" ht="14.45" customHeight="1" x14ac:dyDescent="0.2">
      <c r="A6072" s="324">
        <v>4572</v>
      </c>
      <c r="B6072" s="324">
        <v>457202</v>
      </c>
      <c r="C6072" s="326" t="s">
        <v>5005</v>
      </c>
      <c r="D6072" s="326" t="s">
        <v>3786</v>
      </c>
      <c r="E6072" s="325">
        <v>26481</v>
      </c>
      <c r="F6072" s="325">
        <v>27561</v>
      </c>
      <c r="H6072" s="324" t="s">
        <v>3752</v>
      </c>
    </row>
    <row r="6073" spans="1:8" ht="14.45" customHeight="1" x14ac:dyDescent="0.2">
      <c r="A6073" s="324">
        <v>4789</v>
      </c>
      <c r="B6073" s="324">
        <v>478901</v>
      </c>
      <c r="C6073" s="326" t="s">
        <v>5004</v>
      </c>
      <c r="D6073" s="326" t="s">
        <v>3797</v>
      </c>
      <c r="E6073" s="325">
        <v>26481</v>
      </c>
      <c r="F6073" s="325">
        <v>27561</v>
      </c>
      <c r="H6073" s="324" t="s">
        <v>4073</v>
      </c>
    </row>
    <row r="6074" spans="1:8" ht="14.45" customHeight="1" x14ac:dyDescent="0.2">
      <c r="A6074" s="324">
        <v>4920</v>
      </c>
      <c r="B6074" s="324">
        <v>492001</v>
      </c>
      <c r="C6074" s="326" t="s">
        <v>5003</v>
      </c>
      <c r="D6074" s="326" t="s">
        <v>3794</v>
      </c>
      <c r="E6074" s="325">
        <v>26481</v>
      </c>
      <c r="F6074" s="325">
        <v>27681</v>
      </c>
      <c r="H6074" s="324" t="s">
        <v>3793</v>
      </c>
    </row>
    <row r="6075" spans="1:8" ht="14.45" customHeight="1" x14ac:dyDescent="0.2">
      <c r="A6075" s="324">
        <v>4918</v>
      </c>
      <c r="B6075" s="324">
        <v>491801</v>
      </c>
      <c r="C6075" s="326" t="s">
        <v>5002</v>
      </c>
      <c r="D6075" s="326" t="s">
        <v>5001</v>
      </c>
      <c r="E6075" s="325">
        <v>26470</v>
      </c>
      <c r="F6075" s="325">
        <v>39629</v>
      </c>
      <c r="G6075" s="324">
        <v>1831132554</v>
      </c>
      <c r="H6075" s="324" t="s">
        <v>5000</v>
      </c>
    </row>
    <row r="6076" spans="1:8" ht="14.45" customHeight="1" x14ac:dyDescent="0.2">
      <c r="A6076" s="324">
        <v>4760</v>
      </c>
      <c r="B6076" s="324">
        <v>476002</v>
      </c>
      <c r="C6076" s="326" t="s">
        <v>3962</v>
      </c>
      <c r="D6076" s="326" t="s">
        <v>3786</v>
      </c>
      <c r="E6076" s="325">
        <v>26459</v>
      </c>
      <c r="F6076" s="325">
        <v>27561</v>
      </c>
      <c r="H6076" s="324" t="s">
        <v>4999</v>
      </c>
    </row>
    <row r="6077" spans="1:8" ht="14.45" customHeight="1" x14ac:dyDescent="0.2">
      <c r="A6077" s="324">
        <v>4223</v>
      </c>
      <c r="B6077" s="324">
        <v>422302</v>
      </c>
      <c r="C6077" s="326" t="s">
        <v>4998</v>
      </c>
      <c r="D6077" s="326" t="s">
        <v>3753</v>
      </c>
      <c r="E6077" s="325">
        <v>26451</v>
      </c>
      <c r="F6077" s="325">
        <v>26481</v>
      </c>
      <c r="H6077" s="324" t="s">
        <v>3774</v>
      </c>
    </row>
    <row r="6078" spans="1:8" ht="14.45" customHeight="1" x14ac:dyDescent="0.2">
      <c r="A6078" s="324">
        <v>4250</v>
      </c>
      <c r="B6078" s="324">
        <v>425002</v>
      </c>
      <c r="C6078" s="326" t="s">
        <v>4997</v>
      </c>
      <c r="E6078" s="325">
        <v>26451</v>
      </c>
      <c r="F6078" s="325">
        <v>29252</v>
      </c>
      <c r="H6078" s="324" t="s">
        <v>4996</v>
      </c>
    </row>
    <row r="6079" spans="1:8" ht="14.45" customHeight="1" x14ac:dyDescent="0.2">
      <c r="A6079" s="324">
        <v>4266</v>
      </c>
      <c r="B6079" s="324">
        <v>426601</v>
      </c>
      <c r="C6079" s="326" t="s">
        <v>4995</v>
      </c>
      <c r="D6079" s="326" t="s">
        <v>4994</v>
      </c>
      <c r="E6079" s="325">
        <v>26451</v>
      </c>
      <c r="F6079" s="325">
        <v>28369</v>
      </c>
      <c r="H6079" s="324" t="s">
        <v>4993</v>
      </c>
    </row>
    <row r="6080" spans="1:8" ht="14.45" customHeight="1" x14ac:dyDescent="0.2">
      <c r="A6080" s="324">
        <v>4443</v>
      </c>
      <c r="B6080" s="324">
        <v>444302</v>
      </c>
      <c r="C6080" s="326" t="s">
        <v>4992</v>
      </c>
      <c r="D6080" s="326" t="s">
        <v>4991</v>
      </c>
      <c r="E6080" s="325">
        <v>26451</v>
      </c>
      <c r="F6080" s="325">
        <v>26877</v>
      </c>
      <c r="H6080" s="324" t="s">
        <v>4990</v>
      </c>
    </row>
    <row r="6081" spans="1:8" ht="14.45" customHeight="1" x14ac:dyDescent="0.2">
      <c r="A6081" s="324">
        <v>4498</v>
      </c>
      <c r="B6081" s="324">
        <v>449803</v>
      </c>
      <c r="C6081" s="326" t="s">
        <v>4989</v>
      </c>
      <c r="D6081" s="326" t="s">
        <v>3979</v>
      </c>
      <c r="E6081" s="325">
        <v>26451</v>
      </c>
      <c r="F6081" s="325">
        <v>32143</v>
      </c>
      <c r="H6081" s="324" t="s">
        <v>4875</v>
      </c>
    </row>
    <row r="6082" spans="1:8" ht="14.45" customHeight="1" x14ac:dyDescent="0.2">
      <c r="A6082" s="324">
        <v>4750</v>
      </c>
      <c r="B6082" s="324">
        <v>475002</v>
      </c>
      <c r="C6082" s="326" t="s">
        <v>4988</v>
      </c>
      <c r="D6082" s="326" t="s">
        <v>3979</v>
      </c>
      <c r="E6082" s="325">
        <v>26451</v>
      </c>
      <c r="F6082" s="325">
        <v>32143</v>
      </c>
      <c r="H6082" s="324" t="s">
        <v>3978</v>
      </c>
    </row>
    <row r="6083" spans="1:8" ht="14.45" customHeight="1" x14ac:dyDescent="0.2">
      <c r="A6083" s="324">
        <v>4835</v>
      </c>
      <c r="B6083" s="324">
        <v>483502</v>
      </c>
      <c r="C6083" s="326" t="s">
        <v>4987</v>
      </c>
      <c r="D6083" s="326" t="s">
        <v>3753</v>
      </c>
      <c r="E6083" s="325">
        <v>26451</v>
      </c>
      <c r="F6083" s="325">
        <v>26846</v>
      </c>
      <c r="H6083" s="324" t="s">
        <v>3774</v>
      </c>
    </row>
    <row r="6084" spans="1:8" ht="14.45" customHeight="1" x14ac:dyDescent="0.2">
      <c r="A6084" s="324">
        <v>4806</v>
      </c>
      <c r="B6084" s="324">
        <v>480602</v>
      </c>
      <c r="C6084" s="326" t="s">
        <v>4176</v>
      </c>
      <c r="D6084" s="326" t="s">
        <v>4986</v>
      </c>
      <c r="E6084" s="325">
        <v>26443</v>
      </c>
      <c r="F6084" s="325">
        <v>26999</v>
      </c>
      <c r="H6084" s="324" t="s">
        <v>4985</v>
      </c>
    </row>
    <row r="6085" spans="1:8" ht="14.45" customHeight="1" x14ac:dyDescent="0.2">
      <c r="A6085" s="324">
        <v>4919</v>
      </c>
      <c r="B6085" s="324">
        <v>491901</v>
      </c>
      <c r="C6085" s="326" t="s">
        <v>4984</v>
      </c>
      <c r="D6085" s="326" t="s">
        <v>3797</v>
      </c>
      <c r="E6085" s="325">
        <v>26442</v>
      </c>
      <c r="F6085" s="325">
        <v>32143</v>
      </c>
      <c r="H6085" s="324" t="s">
        <v>4073</v>
      </c>
    </row>
    <row r="6086" spans="1:8" ht="14.45" customHeight="1" x14ac:dyDescent="0.2">
      <c r="A6086" s="324">
        <v>4915</v>
      </c>
      <c r="B6086" s="324">
        <v>491501</v>
      </c>
      <c r="C6086" s="326" t="s">
        <v>4983</v>
      </c>
      <c r="D6086" s="326" t="s">
        <v>3867</v>
      </c>
      <c r="E6086" s="325">
        <v>26422</v>
      </c>
      <c r="F6086" s="325">
        <v>28734</v>
      </c>
      <c r="H6086" s="324" t="s">
        <v>3866</v>
      </c>
    </row>
    <row r="6087" spans="1:8" ht="14.45" customHeight="1" x14ac:dyDescent="0.2">
      <c r="A6087" s="324">
        <v>4294</v>
      </c>
      <c r="B6087" s="324">
        <v>429401</v>
      </c>
      <c r="C6087" s="326" t="s">
        <v>4982</v>
      </c>
      <c r="D6087" s="326" t="s">
        <v>3876</v>
      </c>
      <c r="E6087" s="325">
        <v>26420</v>
      </c>
      <c r="F6087" s="325">
        <v>29618</v>
      </c>
      <c r="H6087" s="324" t="s">
        <v>4981</v>
      </c>
    </row>
    <row r="6088" spans="1:8" ht="14.45" customHeight="1" x14ac:dyDescent="0.2">
      <c r="A6088" s="324">
        <v>4502</v>
      </c>
      <c r="B6088" s="324">
        <v>450202</v>
      </c>
      <c r="C6088" s="326" t="s">
        <v>4930</v>
      </c>
      <c r="D6088" s="326" t="s">
        <v>3870</v>
      </c>
      <c r="E6088" s="325">
        <v>26420</v>
      </c>
      <c r="F6088" s="325">
        <v>26908</v>
      </c>
      <c r="H6088" s="324" t="s">
        <v>4276</v>
      </c>
    </row>
    <row r="6089" spans="1:8" ht="14.45" customHeight="1" x14ac:dyDescent="0.2">
      <c r="A6089" s="324">
        <v>4520</v>
      </c>
      <c r="B6089" s="324">
        <v>452001</v>
      </c>
      <c r="C6089" s="326" t="s">
        <v>4980</v>
      </c>
      <c r="D6089" s="326" t="s">
        <v>3753</v>
      </c>
      <c r="E6089" s="325">
        <v>26420</v>
      </c>
      <c r="F6089" s="325">
        <v>26908</v>
      </c>
      <c r="H6089" s="324" t="s">
        <v>3752</v>
      </c>
    </row>
    <row r="6090" spans="1:8" ht="14.45" customHeight="1" x14ac:dyDescent="0.2">
      <c r="A6090" s="324">
        <v>4658</v>
      </c>
      <c r="B6090" s="324">
        <v>465801</v>
      </c>
      <c r="C6090" s="326" t="s">
        <v>4979</v>
      </c>
      <c r="D6090" s="326" t="s">
        <v>3762</v>
      </c>
      <c r="E6090" s="325">
        <v>26420</v>
      </c>
      <c r="F6090" s="325">
        <v>28126</v>
      </c>
      <c r="H6090" s="324" t="s">
        <v>3761</v>
      </c>
    </row>
    <row r="6091" spans="1:8" ht="14.45" customHeight="1" x14ac:dyDescent="0.2">
      <c r="A6091" s="324">
        <v>4737</v>
      </c>
      <c r="B6091" s="324">
        <v>473702</v>
      </c>
      <c r="C6091" s="326" t="s">
        <v>4978</v>
      </c>
      <c r="D6091" s="326" t="s">
        <v>3870</v>
      </c>
      <c r="E6091" s="325">
        <v>26420</v>
      </c>
      <c r="F6091" s="325">
        <v>32143</v>
      </c>
      <c r="H6091" s="324" t="s">
        <v>4007</v>
      </c>
    </row>
    <row r="6092" spans="1:8" ht="14.45" customHeight="1" x14ac:dyDescent="0.2">
      <c r="A6092" s="324">
        <v>4825</v>
      </c>
      <c r="B6092" s="324">
        <v>482502</v>
      </c>
      <c r="C6092" s="326" t="s">
        <v>4977</v>
      </c>
      <c r="D6092" s="326" t="s">
        <v>4969</v>
      </c>
      <c r="E6092" s="325">
        <v>26420</v>
      </c>
      <c r="F6092" s="325">
        <v>27820</v>
      </c>
      <c r="H6092" s="324" t="s">
        <v>4968</v>
      </c>
    </row>
    <row r="6093" spans="1:8" ht="14.45" customHeight="1" x14ac:dyDescent="0.2">
      <c r="A6093" s="324">
        <v>4832</v>
      </c>
      <c r="B6093" s="324">
        <v>483202</v>
      </c>
      <c r="C6093" s="326" t="s">
        <v>4976</v>
      </c>
      <c r="D6093" s="326" t="s">
        <v>3870</v>
      </c>
      <c r="E6093" s="325">
        <v>26420</v>
      </c>
      <c r="F6093" s="325">
        <v>28399</v>
      </c>
      <c r="H6093" s="324" t="s">
        <v>4975</v>
      </c>
    </row>
    <row r="6094" spans="1:8" ht="14.45" customHeight="1" x14ac:dyDescent="0.2">
      <c r="A6094" s="324">
        <v>4846</v>
      </c>
      <c r="B6094" s="324">
        <v>484602</v>
      </c>
      <c r="C6094" s="326" t="s">
        <v>4974</v>
      </c>
      <c r="D6094" s="326" t="s">
        <v>4973</v>
      </c>
      <c r="E6094" s="325">
        <v>26420</v>
      </c>
      <c r="F6094" s="325">
        <v>27820</v>
      </c>
      <c r="H6094" s="324" t="s">
        <v>4972</v>
      </c>
    </row>
    <row r="6095" spans="1:8" ht="14.45" customHeight="1" x14ac:dyDescent="0.2">
      <c r="A6095" s="324">
        <v>4852</v>
      </c>
      <c r="B6095" s="324">
        <v>485202</v>
      </c>
      <c r="C6095" s="326" t="s">
        <v>4971</v>
      </c>
      <c r="D6095" s="326" t="s">
        <v>4969</v>
      </c>
      <c r="E6095" s="325">
        <v>26420</v>
      </c>
      <c r="F6095" s="325">
        <v>27938</v>
      </c>
      <c r="H6095" s="324" t="s">
        <v>4968</v>
      </c>
    </row>
    <row r="6096" spans="1:8" ht="14.45" customHeight="1" x14ac:dyDescent="0.2">
      <c r="A6096" s="324">
        <v>4855</v>
      </c>
      <c r="B6096" s="324">
        <v>485502</v>
      </c>
      <c r="C6096" s="326" t="s">
        <v>3836</v>
      </c>
      <c r="D6096" s="326" t="s">
        <v>4969</v>
      </c>
      <c r="E6096" s="325">
        <v>26420</v>
      </c>
      <c r="F6096" s="325">
        <v>27881</v>
      </c>
      <c r="H6096" s="324" t="s">
        <v>4968</v>
      </c>
    </row>
    <row r="6097" spans="1:8" ht="14.45" customHeight="1" x14ac:dyDescent="0.2">
      <c r="A6097" s="324">
        <v>4863</v>
      </c>
      <c r="B6097" s="324">
        <v>486302</v>
      </c>
      <c r="C6097" s="326" t="s">
        <v>4970</v>
      </c>
      <c r="D6097" s="326" t="s">
        <v>4969</v>
      </c>
      <c r="E6097" s="325">
        <v>26420</v>
      </c>
      <c r="F6097" s="325">
        <v>27851</v>
      </c>
      <c r="H6097" s="324" t="s">
        <v>4968</v>
      </c>
    </row>
    <row r="6098" spans="1:8" ht="14.45" customHeight="1" x14ac:dyDescent="0.2">
      <c r="A6098" s="324">
        <v>4874</v>
      </c>
      <c r="B6098" s="324">
        <v>487402</v>
      </c>
      <c r="C6098" s="326" t="s">
        <v>4967</v>
      </c>
      <c r="D6098" s="326" t="s">
        <v>3870</v>
      </c>
      <c r="E6098" s="325">
        <v>26420</v>
      </c>
      <c r="F6098" s="325">
        <v>28399</v>
      </c>
      <c r="H6098" s="324" t="s">
        <v>4966</v>
      </c>
    </row>
    <row r="6099" spans="1:8" ht="14.45" customHeight="1" x14ac:dyDescent="0.2">
      <c r="A6099" s="324">
        <v>4916</v>
      </c>
      <c r="B6099" s="324">
        <v>491601</v>
      </c>
      <c r="C6099" s="326" t="s">
        <v>4965</v>
      </c>
      <c r="D6099" s="326" t="s">
        <v>3753</v>
      </c>
      <c r="E6099" s="325">
        <v>26415</v>
      </c>
      <c r="F6099" s="325">
        <v>26865</v>
      </c>
      <c r="H6099" s="324" t="s">
        <v>3774</v>
      </c>
    </row>
    <row r="6100" spans="1:8" ht="14.45" customHeight="1" x14ac:dyDescent="0.2">
      <c r="A6100" s="324">
        <v>4907</v>
      </c>
      <c r="B6100" s="324">
        <v>490702</v>
      </c>
      <c r="C6100" s="326" t="s">
        <v>4964</v>
      </c>
      <c r="D6100" s="326" t="s">
        <v>3794</v>
      </c>
      <c r="E6100" s="325">
        <v>26406</v>
      </c>
      <c r="F6100" s="325">
        <v>27681</v>
      </c>
      <c r="H6100" s="324" t="s">
        <v>3793</v>
      </c>
    </row>
    <row r="6101" spans="1:8" ht="14.45" customHeight="1" x14ac:dyDescent="0.2">
      <c r="A6101" s="324">
        <v>4333</v>
      </c>
      <c r="B6101" s="324">
        <v>433302</v>
      </c>
      <c r="C6101" s="326" t="s">
        <v>4963</v>
      </c>
      <c r="D6101" s="326" t="s">
        <v>3989</v>
      </c>
      <c r="E6101" s="325">
        <v>26405</v>
      </c>
      <c r="F6101" s="325">
        <v>35431</v>
      </c>
      <c r="H6101" s="324" t="s">
        <v>3988</v>
      </c>
    </row>
    <row r="6102" spans="1:8" ht="14.45" customHeight="1" x14ac:dyDescent="0.2">
      <c r="A6102" s="324">
        <v>4078</v>
      </c>
      <c r="B6102" s="324">
        <v>407802</v>
      </c>
      <c r="C6102" s="326" t="s">
        <v>4962</v>
      </c>
      <c r="D6102" s="326" t="s">
        <v>4961</v>
      </c>
      <c r="E6102" s="325">
        <v>26390</v>
      </c>
      <c r="F6102" s="325">
        <v>26785</v>
      </c>
      <c r="H6102" s="324" t="s">
        <v>4960</v>
      </c>
    </row>
    <row r="6103" spans="1:8" ht="14.45" customHeight="1" x14ac:dyDescent="0.2">
      <c r="A6103" s="324">
        <v>4440</v>
      </c>
      <c r="B6103" s="324">
        <v>444002</v>
      </c>
      <c r="C6103" s="326" t="s">
        <v>4959</v>
      </c>
      <c r="D6103" s="326" t="s">
        <v>4958</v>
      </c>
      <c r="E6103" s="325">
        <v>26390</v>
      </c>
      <c r="F6103" s="325">
        <v>29342</v>
      </c>
      <c r="H6103" s="324" t="s">
        <v>4957</v>
      </c>
    </row>
    <row r="6104" spans="1:8" ht="14.45" customHeight="1" x14ac:dyDescent="0.2">
      <c r="A6104" s="324">
        <v>4459</v>
      </c>
      <c r="B6104" s="324">
        <v>445902</v>
      </c>
      <c r="C6104" s="326" t="s">
        <v>3901</v>
      </c>
      <c r="E6104" s="325">
        <v>26390</v>
      </c>
      <c r="F6104" s="325">
        <v>29203</v>
      </c>
      <c r="H6104" s="324" t="s">
        <v>3788</v>
      </c>
    </row>
    <row r="6105" spans="1:8" ht="14.45" customHeight="1" x14ac:dyDescent="0.2">
      <c r="A6105" s="324">
        <v>4757</v>
      </c>
      <c r="B6105" s="324">
        <v>475701</v>
      </c>
      <c r="C6105" s="326" t="s">
        <v>3970</v>
      </c>
      <c r="D6105" s="326" t="s">
        <v>3969</v>
      </c>
      <c r="E6105" s="325">
        <v>26390</v>
      </c>
      <c r="F6105" s="325">
        <v>26390</v>
      </c>
      <c r="H6105" s="324" t="s">
        <v>3968</v>
      </c>
    </row>
    <row r="6106" spans="1:8" ht="14.45" customHeight="1" x14ac:dyDescent="0.2">
      <c r="A6106" s="324">
        <v>4912</v>
      </c>
      <c r="B6106" s="324">
        <v>491201</v>
      </c>
      <c r="C6106" s="326" t="s">
        <v>4956</v>
      </c>
      <c r="D6106" s="326" t="s">
        <v>4955</v>
      </c>
      <c r="E6106" s="325">
        <v>26390</v>
      </c>
      <c r="F6106" s="325">
        <v>35704</v>
      </c>
      <c r="H6106" s="324" t="s">
        <v>4954</v>
      </c>
    </row>
    <row r="6107" spans="1:8" ht="14.45" customHeight="1" x14ac:dyDescent="0.2">
      <c r="A6107" s="324">
        <v>4558</v>
      </c>
      <c r="B6107" s="324">
        <v>455801</v>
      </c>
      <c r="C6107" s="326" t="s">
        <v>4953</v>
      </c>
      <c r="D6107" s="326" t="s">
        <v>4952</v>
      </c>
      <c r="E6107" s="325">
        <v>26382</v>
      </c>
      <c r="F6107" s="325">
        <v>26543</v>
      </c>
      <c r="H6107" s="324" t="s">
        <v>4951</v>
      </c>
    </row>
    <row r="6108" spans="1:8" ht="14.45" customHeight="1" x14ac:dyDescent="0.2">
      <c r="A6108" s="324">
        <v>4379</v>
      </c>
      <c r="B6108" s="324">
        <v>437901</v>
      </c>
      <c r="C6108" s="326" t="s">
        <v>4950</v>
      </c>
      <c r="D6108" s="326" t="s">
        <v>4148</v>
      </c>
      <c r="E6108" s="325">
        <v>26381</v>
      </c>
      <c r="F6108" s="325">
        <v>26746</v>
      </c>
      <c r="H6108" s="324" t="s">
        <v>4949</v>
      </c>
    </row>
    <row r="6109" spans="1:8" ht="14.45" customHeight="1" x14ac:dyDescent="0.2">
      <c r="A6109" s="324">
        <v>4908</v>
      </c>
      <c r="B6109" s="324">
        <v>490801</v>
      </c>
      <c r="C6109" s="326" t="s">
        <v>4948</v>
      </c>
      <c r="D6109" s="326" t="s">
        <v>4947</v>
      </c>
      <c r="E6109" s="325">
        <v>26366</v>
      </c>
      <c r="F6109" s="325">
        <v>28581</v>
      </c>
      <c r="H6109" s="324" t="s">
        <v>4946</v>
      </c>
    </row>
    <row r="6110" spans="1:8" ht="14.45" customHeight="1" x14ac:dyDescent="0.2">
      <c r="A6110" s="324">
        <v>4032</v>
      </c>
      <c r="B6110" s="324">
        <v>403201</v>
      </c>
      <c r="C6110" s="326" t="s">
        <v>4945</v>
      </c>
      <c r="D6110" s="326" t="s">
        <v>4945</v>
      </c>
      <c r="E6110" s="325">
        <v>26359</v>
      </c>
      <c r="F6110" s="325">
        <v>36718</v>
      </c>
      <c r="H6110" s="324" t="s">
        <v>4944</v>
      </c>
    </row>
    <row r="6111" spans="1:8" ht="14.45" customHeight="1" x14ac:dyDescent="0.2">
      <c r="A6111" s="324">
        <v>4192</v>
      </c>
      <c r="B6111" s="324">
        <v>419202</v>
      </c>
      <c r="C6111" s="326" t="s">
        <v>4943</v>
      </c>
      <c r="D6111" s="326" t="s">
        <v>4154</v>
      </c>
      <c r="E6111" s="325">
        <v>26359</v>
      </c>
      <c r="F6111" s="325">
        <v>31533</v>
      </c>
      <c r="H6111" s="324" t="s">
        <v>4942</v>
      </c>
    </row>
    <row r="6112" spans="1:8" ht="14.45" customHeight="1" x14ac:dyDescent="0.2">
      <c r="A6112" s="324">
        <v>4217</v>
      </c>
      <c r="B6112" s="324">
        <v>421702</v>
      </c>
      <c r="C6112" s="326" t="s">
        <v>4941</v>
      </c>
      <c r="D6112" s="326" t="s">
        <v>4941</v>
      </c>
      <c r="E6112" s="325">
        <v>26359</v>
      </c>
      <c r="F6112" s="325">
        <v>39187</v>
      </c>
      <c r="G6112" s="324">
        <v>1871616904</v>
      </c>
      <c r="H6112" s="324" t="s">
        <v>4940</v>
      </c>
    </row>
    <row r="6113" spans="1:8" ht="14.45" customHeight="1" x14ac:dyDescent="0.2">
      <c r="A6113" s="324">
        <v>4640</v>
      </c>
      <c r="B6113" s="324">
        <v>464001</v>
      </c>
      <c r="C6113" s="326" t="s">
        <v>4939</v>
      </c>
      <c r="D6113" s="326" t="s">
        <v>4939</v>
      </c>
      <c r="E6113" s="325">
        <v>26359</v>
      </c>
      <c r="F6113" s="325">
        <v>109574</v>
      </c>
      <c r="G6113" s="324">
        <v>1043205479</v>
      </c>
      <c r="H6113" s="324" t="s">
        <v>4938</v>
      </c>
    </row>
    <row r="6114" spans="1:8" ht="14.45" customHeight="1" x14ac:dyDescent="0.2">
      <c r="A6114" s="324">
        <v>4910</v>
      </c>
      <c r="B6114" s="324">
        <v>491001</v>
      </c>
      <c r="C6114" s="326" t="s">
        <v>4937</v>
      </c>
      <c r="D6114" s="326" t="s">
        <v>3794</v>
      </c>
      <c r="E6114" s="325">
        <v>26354</v>
      </c>
      <c r="F6114" s="325">
        <v>27681</v>
      </c>
      <c r="H6114" s="324" t="s">
        <v>3793</v>
      </c>
    </row>
    <row r="6115" spans="1:8" ht="14.45" customHeight="1" x14ac:dyDescent="0.2">
      <c r="A6115" s="324">
        <v>4384</v>
      </c>
      <c r="B6115" s="324">
        <v>438401</v>
      </c>
      <c r="C6115" s="326" t="s">
        <v>4936</v>
      </c>
      <c r="E6115" s="325">
        <v>26343</v>
      </c>
      <c r="F6115" s="325">
        <v>29545</v>
      </c>
      <c r="H6115" s="324" t="s">
        <v>4935</v>
      </c>
    </row>
    <row r="6116" spans="1:8" ht="14.45" customHeight="1" x14ac:dyDescent="0.2">
      <c r="A6116" s="324">
        <v>4907</v>
      </c>
      <c r="B6116" s="324">
        <v>490701</v>
      </c>
      <c r="C6116" s="326" t="s">
        <v>4934</v>
      </c>
      <c r="D6116" s="326" t="s">
        <v>3753</v>
      </c>
      <c r="E6116" s="325">
        <v>26343</v>
      </c>
      <c r="F6116" s="325">
        <v>26406</v>
      </c>
      <c r="H6116" s="324" t="s">
        <v>3774</v>
      </c>
    </row>
    <row r="6117" spans="1:8" ht="14.45" customHeight="1" x14ac:dyDescent="0.2">
      <c r="A6117" s="324">
        <v>4344</v>
      </c>
      <c r="B6117" s="324">
        <v>434401</v>
      </c>
      <c r="C6117" s="326" t="s">
        <v>4933</v>
      </c>
      <c r="D6117" s="326" t="s">
        <v>4932</v>
      </c>
      <c r="E6117" s="325">
        <v>26330</v>
      </c>
      <c r="F6117" s="325">
        <v>28216</v>
      </c>
      <c r="H6117" s="324" t="s">
        <v>4931</v>
      </c>
    </row>
    <row r="6118" spans="1:8" ht="14.45" customHeight="1" x14ac:dyDescent="0.2">
      <c r="A6118" s="324">
        <v>4567</v>
      </c>
      <c r="B6118" s="324">
        <v>456701</v>
      </c>
      <c r="C6118" s="326" t="s">
        <v>4930</v>
      </c>
      <c r="D6118" s="326" t="s">
        <v>3870</v>
      </c>
      <c r="E6118" s="325">
        <v>26330</v>
      </c>
      <c r="F6118" s="325">
        <v>26543</v>
      </c>
      <c r="H6118" s="324" t="s">
        <v>3869</v>
      </c>
    </row>
    <row r="6119" spans="1:8" ht="14.45" customHeight="1" x14ac:dyDescent="0.2">
      <c r="A6119" s="324">
        <v>4729</v>
      </c>
      <c r="B6119" s="324">
        <v>472902</v>
      </c>
      <c r="C6119" s="326" t="s">
        <v>4929</v>
      </c>
      <c r="D6119" s="326" t="s">
        <v>4928</v>
      </c>
      <c r="E6119" s="325">
        <v>26330</v>
      </c>
      <c r="F6119" s="325">
        <v>26665</v>
      </c>
      <c r="H6119" s="324" t="s">
        <v>4927</v>
      </c>
    </row>
    <row r="6120" spans="1:8" ht="14.45" customHeight="1" x14ac:dyDescent="0.2">
      <c r="A6120" s="324">
        <v>4823</v>
      </c>
      <c r="B6120" s="324">
        <v>482301</v>
      </c>
      <c r="C6120" s="326" t="s">
        <v>4926</v>
      </c>
      <c r="D6120" s="326" t="s">
        <v>4925</v>
      </c>
      <c r="E6120" s="325">
        <v>26330</v>
      </c>
      <c r="F6120" s="325">
        <v>26481</v>
      </c>
      <c r="H6120" s="324" t="s">
        <v>4924</v>
      </c>
    </row>
    <row r="6121" spans="1:8" ht="14.45" customHeight="1" x14ac:dyDescent="0.2">
      <c r="A6121" s="324">
        <v>4881</v>
      </c>
      <c r="B6121" s="324">
        <v>488102</v>
      </c>
      <c r="C6121" s="326" t="s">
        <v>4923</v>
      </c>
      <c r="D6121" s="326" t="s">
        <v>3897</v>
      </c>
      <c r="E6121" s="325">
        <v>26330</v>
      </c>
      <c r="F6121" s="325">
        <v>31444</v>
      </c>
      <c r="H6121" s="324" t="s">
        <v>4922</v>
      </c>
    </row>
    <row r="6122" spans="1:8" ht="14.45" customHeight="1" x14ac:dyDescent="0.2">
      <c r="A6122" s="324">
        <v>4884</v>
      </c>
      <c r="B6122" s="324">
        <v>488402</v>
      </c>
      <c r="C6122" s="326" t="s">
        <v>3784</v>
      </c>
      <c r="D6122" s="326" t="s">
        <v>3897</v>
      </c>
      <c r="E6122" s="325">
        <v>26330</v>
      </c>
      <c r="F6122" s="325">
        <v>31444</v>
      </c>
      <c r="H6122" s="324" t="s">
        <v>4921</v>
      </c>
    </row>
    <row r="6123" spans="1:8" ht="14.45" customHeight="1" x14ac:dyDescent="0.2">
      <c r="A6123" s="324">
        <v>4624</v>
      </c>
      <c r="B6123" s="324">
        <v>462401</v>
      </c>
      <c r="C6123" s="326" t="s">
        <v>4920</v>
      </c>
      <c r="D6123" s="326" t="s">
        <v>3916</v>
      </c>
      <c r="E6123" s="325">
        <v>26317</v>
      </c>
      <c r="F6123" s="325">
        <v>26688</v>
      </c>
      <c r="H6123" s="324" t="s">
        <v>4557</v>
      </c>
    </row>
    <row r="6124" spans="1:8" ht="14.45" customHeight="1" x14ac:dyDescent="0.2">
      <c r="A6124" s="324">
        <v>4253</v>
      </c>
      <c r="B6124" s="324">
        <v>425301</v>
      </c>
      <c r="C6124" s="326" t="s">
        <v>4919</v>
      </c>
      <c r="D6124" s="326" t="s">
        <v>4744</v>
      </c>
      <c r="E6124" s="325">
        <v>26313</v>
      </c>
      <c r="F6124" s="325">
        <v>27334</v>
      </c>
      <c r="H6124" s="324" t="s">
        <v>4918</v>
      </c>
    </row>
    <row r="6125" spans="1:8" ht="14.45" customHeight="1" x14ac:dyDescent="0.2">
      <c r="A6125" s="324">
        <v>4903</v>
      </c>
      <c r="B6125" s="324">
        <v>490301</v>
      </c>
      <c r="C6125" s="326" t="s">
        <v>4917</v>
      </c>
      <c r="D6125" s="326" t="s">
        <v>4916</v>
      </c>
      <c r="E6125" s="325">
        <v>26308</v>
      </c>
      <c r="F6125" s="325">
        <v>30621</v>
      </c>
      <c r="H6125" s="324" t="s">
        <v>4915</v>
      </c>
    </row>
    <row r="6126" spans="1:8" ht="14.45" customHeight="1" x14ac:dyDescent="0.2">
      <c r="A6126" s="324">
        <v>4139</v>
      </c>
      <c r="B6126" s="324">
        <v>413901</v>
      </c>
      <c r="C6126" s="326" t="s">
        <v>4914</v>
      </c>
      <c r="D6126" s="326" t="s">
        <v>4913</v>
      </c>
      <c r="E6126" s="325">
        <v>26299</v>
      </c>
      <c r="F6126" s="325">
        <v>27273</v>
      </c>
      <c r="H6126" s="324" t="s">
        <v>4912</v>
      </c>
    </row>
    <row r="6127" spans="1:8" ht="14.45" customHeight="1" x14ac:dyDescent="0.2">
      <c r="A6127" s="324">
        <v>4436</v>
      </c>
      <c r="B6127" s="324">
        <v>443601</v>
      </c>
      <c r="C6127" s="326" t="s">
        <v>4911</v>
      </c>
      <c r="D6127" s="326" t="s">
        <v>4818</v>
      </c>
      <c r="E6127" s="325">
        <v>26299</v>
      </c>
      <c r="F6127" s="325">
        <v>30651</v>
      </c>
      <c r="H6127" s="324" t="s">
        <v>4910</v>
      </c>
    </row>
    <row r="6128" spans="1:8" ht="14.45" customHeight="1" x14ac:dyDescent="0.2">
      <c r="A6128" s="324">
        <v>4507</v>
      </c>
      <c r="B6128" s="324">
        <v>450701</v>
      </c>
      <c r="C6128" s="326" t="s">
        <v>4909</v>
      </c>
      <c r="D6128" s="326" t="s">
        <v>4908</v>
      </c>
      <c r="E6128" s="325">
        <v>26299</v>
      </c>
      <c r="F6128" s="325">
        <v>27426</v>
      </c>
      <c r="H6128" s="324" t="s">
        <v>4907</v>
      </c>
    </row>
    <row r="6129" spans="1:8" ht="14.45" customHeight="1" x14ac:dyDescent="0.2">
      <c r="A6129" s="324">
        <v>4549</v>
      </c>
      <c r="B6129" s="324">
        <v>454902</v>
      </c>
      <c r="C6129" s="326" t="s">
        <v>4906</v>
      </c>
      <c r="D6129" s="326" t="s">
        <v>4148</v>
      </c>
      <c r="E6129" s="325">
        <v>26299</v>
      </c>
      <c r="F6129" s="325">
        <v>26665</v>
      </c>
      <c r="H6129" s="324" t="s">
        <v>4905</v>
      </c>
    </row>
    <row r="6130" spans="1:8" ht="14.45" customHeight="1" x14ac:dyDescent="0.2">
      <c r="A6130" s="324">
        <v>4826</v>
      </c>
      <c r="B6130" s="324">
        <v>482602</v>
      </c>
      <c r="C6130" s="326" t="s">
        <v>4904</v>
      </c>
      <c r="D6130" s="326" t="s">
        <v>4903</v>
      </c>
      <c r="E6130" s="325">
        <v>26299</v>
      </c>
      <c r="F6130" s="325">
        <v>26816</v>
      </c>
      <c r="H6130" s="324" t="s">
        <v>4902</v>
      </c>
    </row>
    <row r="6131" spans="1:8" ht="14.45" customHeight="1" x14ac:dyDescent="0.2">
      <c r="A6131" s="324">
        <v>4853</v>
      </c>
      <c r="B6131" s="324">
        <v>485301</v>
      </c>
      <c r="C6131" s="326" t="s">
        <v>3842</v>
      </c>
      <c r="D6131" s="326" t="s">
        <v>3841</v>
      </c>
      <c r="E6131" s="325">
        <v>26299</v>
      </c>
      <c r="F6131" s="325">
        <v>27193</v>
      </c>
      <c r="H6131" s="324" t="s">
        <v>3840</v>
      </c>
    </row>
    <row r="6132" spans="1:8" ht="14.45" customHeight="1" x14ac:dyDescent="0.2">
      <c r="A6132" s="324">
        <v>4456</v>
      </c>
      <c r="B6132" s="324">
        <v>445602</v>
      </c>
      <c r="C6132" s="326" t="s">
        <v>4354</v>
      </c>
      <c r="D6132" s="326" t="s">
        <v>4901</v>
      </c>
      <c r="E6132" s="325">
        <v>26282</v>
      </c>
      <c r="F6132" s="325">
        <v>28236</v>
      </c>
      <c r="H6132" s="324" t="s">
        <v>4900</v>
      </c>
    </row>
    <row r="6133" spans="1:8" ht="14.45" customHeight="1" x14ac:dyDescent="0.2">
      <c r="A6133" s="324">
        <v>4893</v>
      </c>
      <c r="B6133" s="324">
        <v>489301</v>
      </c>
      <c r="C6133" s="326" t="s">
        <v>4899</v>
      </c>
      <c r="D6133" s="326" t="s">
        <v>4232</v>
      </c>
      <c r="E6133" s="325">
        <v>26269</v>
      </c>
      <c r="F6133" s="325">
        <v>27287</v>
      </c>
      <c r="H6133" s="324" t="s">
        <v>4898</v>
      </c>
    </row>
    <row r="6134" spans="1:8" ht="14.45" customHeight="1" x14ac:dyDescent="0.2">
      <c r="A6134" s="324">
        <v>4473</v>
      </c>
      <c r="B6134" s="324">
        <v>447301</v>
      </c>
      <c r="C6134" s="326" t="s">
        <v>4897</v>
      </c>
      <c r="E6134" s="325">
        <v>26268</v>
      </c>
      <c r="F6134" s="325">
        <v>27820</v>
      </c>
      <c r="H6134" s="324" t="s">
        <v>4896</v>
      </c>
    </row>
    <row r="6135" spans="1:8" ht="14.45" customHeight="1" x14ac:dyDescent="0.2">
      <c r="A6135" s="324">
        <v>4888</v>
      </c>
      <c r="B6135" s="324">
        <v>488802</v>
      </c>
      <c r="C6135" s="326" t="s">
        <v>4895</v>
      </c>
      <c r="E6135" s="325">
        <v>26268</v>
      </c>
      <c r="F6135" s="325">
        <v>27681</v>
      </c>
      <c r="H6135" s="324" t="s">
        <v>4894</v>
      </c>
    </row>
    <row r="6136" spans="1:8" ht="14.45" customHeight="1" x14ac:dyDescent="0.2">
      <c r="A6136" s="324">
        <v>4900</v>
      </c>
      <c r="B6136" s="324">
        <v>490001</v>
      </c>
      <c r="C6136" s="326" t="s">
        <v>4893</v>
      </c>
      <c r="D6136" s="326" t="s">
        <v>4892</v>
      </c>
      <c r="E6136" s="325">
        <v>26259</v>
      </c>
      <c r="F6136" s="325">
        <v>109574</v>
      </c>
      <c r="G6136" s="324">
        <v>1609945708</v>
      </c>
      <c r="H6136" s="324" t="s">
        <v>3516</v>
      </c>
    </row>
    <row r="6137" spans="1:8" ht="14.45" customHeight="1" x14ac:dyDescent="0.2">
      <c r="A6137" s="324">
        <v>4590</v>
      </c>
      <c r="B6137" s="324">
        <v>459002</v>
      </c>
      <c r="C6137" s="326" t="s">
        <v>4891</v>
      </c>
      <c r="D6137" s="326" t="s">
        <v>3753</v>
      </c>
      <c r="E6137" s="325">
        <v>26253</v>
      </c>
      <c r="F6137" s="325">
        <v>26710</v>
      </c>
      <c r="H6137" s="324" t="s">
        <v>3752</v>
      </c>
    </row>
    <row r="6138" spans="1:8" ht="14.45" customHeight="1" x14ac:dyDescent="0.2">
      <c r="A6138" s="324">
        <v>4847</v>
      </c>
      <c r="B6138" s="324">
        <v>484701</v>
      </c>
      <c r="C6138" s="326" t="s">
        <v>4890</v>
      </c>
      <c r="D6138" s="326" t="s">
        <v>3956</v>
      </c>
      <c r="E6138" s="325">
        <v>26252</v>
      </c>
      <c r="F6138" s="325">
        <v>27820</v>
      </c>
      <c r="H6138" s="324" t="s">
        <v>3955</v>
      </c>
    </row>
    <row r="6139" spans="1:8" ht="14.45" customHeight="1" x14ac:dyDescent="0.2">
      <c r="A6139" s="324">
        <v>4117</v>
      </c>
      <c r="B6139" s="324">
        <v>411701</v>
      </c>
      <c r="C6139" s="326" t="s">
        <v>4889</v>
      </c>
      <c r="D6139" s="326" t="s">
        <v>4888</v>
      </c>
      <c r="E6139" s="325">
        <v>26245</v>
      </c>
      <c r="F6139" s="325">
        <v>39355</v>
      </c>
      <c r="G6139" s="324">
        <v>1790744159</v>
      </c>
      <c r="H6139" s="324" t="s">
        <v>4887</v>
      </c>
    </row>
    <row r="6140" spans="1:8" ht="14.45" customHeight="1" x14ac:dyDescent="0.2">
      <c r="A6140" s="324">
        <v>4361</v>
      </c>
      <c r="B6140" s="324">
        <v>436102</v>
      </c>
      <c r="C6140" s="326" t="s">
        <v>4886</v>
      </c>
      <c r="D6140" s="326" t="s">
        <v>3753</v>
      </c>
      <c r="E6140" s="325">
        <v>26238</v>
      </c>
      <c r="F6140" s="325">
        <v>27089</v>
      </c>
      <c r="H6140" s="324" t="s">
        <v>3774</v>
      </c>
    </row>
    <row r="6141" spans="1:8" ht="14.45" customHeight="1" x14ac:dyDescent="0.2">
      <c r="A6141" s="324">
        <v>4508</v>
      </c>
      <c r="B6141" s="324">
        <v>450801</v>
      </c>
      <c r="C6141" s="326" t="s">
        <v>4885</v>
      </c>
      <c r="D6141" s="326" t="s">
        <v>3900</v>
      </c>
      <c r="E6141" s="325">
        <v>26238</v>
      </c>
      <c r="F6141" s="325">
        <v>26724</v>
      </c>
      <c r="H6141" s="324" t="s">
        <v>4348</v>
      </c>
    </row>
    <row r="6142" spans="1:8" ht="14.45" customHeight="1" x14ac:dyDescent="0.2">
      <c r="A6142" s="324">
        <v>4617</v>
      </c>
      <c r="B6142" s="324">
        <v>461702</v>
      </c>
      <c r="C6142" s="326" t="s">
        <v>4114</v>
      </c>
      <c r="D6142" s="326" t="s">
        <v>3907</v>
      </c>
      <c r="E6142" s="325">
        <v>26238</v>
      </c>
      <c r="F6142" s="325">
        <v>26938</v>
      </c>
      <c r="H6142" s="324" t="s">
        <v>4884</v>
      </c>
    </row>
    <row r="6143" spans="1:8" ht="14.45" customHeight="1" x14ac:dyDescent="0.2">
      <c r="A6143" s="324">
        <v>4732</v>
      </c>
      <c r="B6143" s="324">
        <v>473202</v>
      </c>
      <c r="C6143" s="326" t="s">
        <v>4114</v>
      </c>
      <c r="D6143" s="326" t="s">
        <v>3907</v>
      </c>
      <c r="E6143" s="325">
        <v>26238</v>
      </c>
      <c r="F6143" s="325">
        <v>26938</v>
      </c>
      <c r="H6143" s="324" t="s">
        <v>4883</v>
      </c>
    </row>
    <row r="6144" spans="1:8" ht="14.45" customHeight="1" x14ac:dyDescent="0.2">
      <c r="A6144" s="324">
        <v>4896</v>
      </c>
      <c r="B6144" s="324">
        <v>489601</v>
      </c>
      <c r="C6144" s="326" t="s">
        <v>4882</v>
      </c>
      <c r="D6144" s="326" t="s">
        <v>4881</v>
      </c>
      <c r="E6144" s="325">
        <v>26232</v>
      </c>
      <c r="F6144" s="325">
        <v>26665</v>
      </c>
      <c r="H6144" s="324" t="s">
        <v>4880</v>
      </c>
    </row>
    <row r="6145" spans="1:8" ht="14.45" customHeight="1" x14ac:dyDescent="0.2">
      <c r="A6145" s="324">
        <v>4429</v>
      </c>
      <c r="B6145" s="324">
        <v>442902</v>
      </c>
      <c r="C6145" s="326" t="s">
        <v>4879</v>
      </c>
      <c r="D6145" s="326" t="s">
        <v>4878</v>
      </c>
      <c r="E6145" s="325">
        <v>26207</v>
      </c>
      <c r="F6145" s="325">
        <v>30298</v>
      </c>
      <c r="H6145" s="324" t="s">
        <v>4877</v>
      </c>
    </row>
    <row r="6146" spans="1:8" ht="14.45" customHeight="1" x14ac:dyDescent="0.2">
      <c r="A6146" s="324">
        <v>4498</v>
      </c>
      <c r="B6146" s="324">
        <v>449802</v>
      </c>
      <c r="C6146" s="326" t="s">
        <v>4876</v>
      </c>
      <c r="D6146" s="326" t="s">
        <v>3979</v>
      </c>
      <c r="E6146" s="325">
        <v>26207</v>
      </c>
      <c r="F6146" s="325">
        <v>26451</v>
      </c>
      <c r="H6146" s="324" t="s">
        <v>4875</v>
      </c>
    </row>
    <row r="6147" spans="1:8" ht="14.45" customHeight="1" x14ac:dyDescent="0.2">
      <c r="A6147" s="324">
        <v>4618</v>
      </c>
      <c r="B6147" s="324">
        <v>461801</v>
      </c>
      <c r="C6147" s="326" t="s">
        <v>4113</v>
      </c>
      <c r="D6147" s="326" t="s">
        <v>4112</v>
      </c>
      <c r="E6147" s="325">
        <v>26207</v>
      </c>
      <c r="F6147" s="325">
        <v>27181</v>
      </c>
      <c r="H6147" s="324" t="s">
        <v>4111</v>
      </c>
    </row>
    <row r="6148" spans="1:8" ht="14.45" customHeight="1" x14ac:dyDescent="0.2">
      <c r="A6148" s="324">
        <v>4652</v>
      </c>
      <c r="B6148" s="324">
        <v>465201</v>
      </c>
      <c r="C6148" s="326" t="s">
        <v>4070</v>
      </c>
      <c r="D6148" s="326" t="s">
        <v>3762</v>
      </c>
      <c r="E6148" s="325">
        <v>26207</v>
      </c>
      <c r="F6148" s="325">
        <v>26207</v>
      </c>
      <c r="H6148" s="324" t="s">
        <v>3761</v>
      </c>
    </row>
    <row r="6149" spans="1:8" ht="14.45" customHeight="1" x14ac:dyDescent="0.2">
      <c r="A6149" s="324">
        <v>4809</v>
      </c>
      <c r="B6149" s="324">
        <v>480902</v>
      </c>
      <c r="C6149" s="326" t="s">
        <v>4874</v>
      </c>
      <c r="D6149" s="326" t="s">
        <v>4415</v>
      </c>
      <c r="E6149" s="325">
        <v>26207</v>
      </c>
      <c r="F6149" s="325">
        <v>32325</v>
      </c>
      <c r="H6149" s="324" t="s">
        <v>4873</v>
      </c>
    </row>
    <row r="6150" spans="1:8" ht="14.45" customHeight="1" x14ac:dyDescent="0.2">
      <c r="A6150" s="324">
        <v>4731</v>
      </c>
      <c r="B6150" s="324">
        <v>473101</v>
      </c>
      <c r="C6150" s="326" t="s">
        <v>4015</v>
      </c>
      <c r="D6150" s="326" t="s">
        <v>3753</v>
      </c>
      <c r="E6150" s="325">
        <v>26200</v>
      </c>
      <c r="F6150" s="325">
        <v>26754</v>
      </c>
      <c r="H6150" s="324" t="s">
        <v>3774</v>
      </c>
    </row>
    <row r="6151" spans="1:8" ht="14.45" customHeight="1" x14ac:dyDescent="0.2">
      <c r="A6151" s="324">
        <v>4892</v>
      </c>
      <c r="B6151" s="324">
        <v>489201</v>
      </c>
      <c r="C6151" s="326" t="s">
        <v>4872</v>
      </c>
      <c r="D6151" s="326" t="s">
        <v>3794</v>
      </c>
      <c r="E6151" s="325">
        <v>26196</v>
      </c>
      <c r="F6151" s="325">
        <v>26402</v>
      </c>
      <c r="H6151" s="324" t="s">
        <v>3793</v>
      </c>
    </row>
    <row r="6152" spans="1:8" ht="14.45" customHeight="1" x14ac:dyDescent="0.2">
      <c r="A6152" s="324">
        <v>4894</v>
      </c>
      <c r="B6152" s="324">
        <v>489401</v>
      </c>
      <c r="C6152" s="326" t="s">
        <v>4871</v>
      </c>
      <c r="D6152" s="326" t="s">
        <v>4870</v>
      </c>
      <c r="E6152" s="325">
        <v>26196</v>
      </c>
      <c r="F6152" s="325">
        <v>26770</v>
      </c>
      <c r="H6152" s="324" t="s">
        <v>4869</v>
      </c>
    </row>
    <row r="6153" spans="1:8" ht="14.45" customHeight="1" x14ac:dyDescent="0.2">
      <c r="A6153" s="324">
        <v>4305</v>
      </c>
      <c r="B6153" s="324">
        <v>430502</v>
      </c>
      <c r="C6153" s="326" t="s">
        <v>4868</v>
      </c>
      <c r="D6153" s="326" t="s">
        <v>4867</v>
      </c>
      <c r="E6153" s="325">
        <v>26194</v>
      </c>
      <c r="F6153" s="325">
        <v>26434</v>
      </c>
      <c r="H6153" s="324" t="s">
        <v>4866</v>
      </c>
    </row>
    <row r="6154" spans="1:8" ht="14.45" customHeight="1" x14ac:dyDescent="0.2">
      <c r="A6154" s="324">
        <v>4657</v>
      </c>
      <c r="B6154" s="324">
        <v>465702</v>
      </c>
      <c r="C6154" s="326" t="s">
        <v>4865</v>
      </c>
      <c r="D6154" s="326" t="s">
        <v>4062</v>
      </c>
      <c r="E6154" s="325">
        <v>26194</v>
      </c>
      <c r="F6154" s="325">
        <v>28764</v>
      </c>
      <c r="H6154" s="324" t="s">
        <v>4061</v>
      </c>
    </row>
    <row r="6155" spans="1:8" ht="14.45" customHeight="1" x14ac:dyDescent="0.2">
      <c r="A6155" s="324">
        <v>4745</v>
      </c>
      <c r="B6155" s="324">
        <v>474502</v>
      </c>
      <c r="C6155" s="326" t="s">
        <v>3993</v>
      </c>
      <c r="D6155" s="326" t="s">
        <v>4864</v>
      </c>
      <c r="E6155" s="325">
        <v>26192</v>
      </c>
      <c r="F6155" s="325">
        <v>40147</v>
      </c>
      <c r="G6155" s="324">
        <v>1326029117</v>
      </c>
      <c r="H6155" s="324" t="s">
        <v>4863</v>
      </c>
    </row>
    <row r="6156" spans="1:8" ht="14.45" customHeight="1" x14ac:dyDescent="0.2">
      <c r="A6156" s="324">
        <v>4891</v>
      </c>
      <c r="B6156" s="324">
        <v>489101</v>
      </c>
      <c r="C6156" s="326" t="s">
        <v>4862</v>
      </c>
      <c r="D6156" s="326" t="s">
        <v>4861</v>
      </c>
      <c r="E6156" s="325">
        <v>26190</v>
      </c>
      <c r="F6156" s="325">
        <v>26908</v>
      </c>
      <c r="H6156" s="324" t="s">
        <v>4860</v>
      </c>
    </row>
    <row r="6157" spans="1:8" ht="14.45" customHeight="1" x14ac:dyDescent="0.2">
      <c r="A6157" s="324">
        <v>4653</v>
      </c>
      <c r="B6157" s="324">
        <v>465301</v>
      </c>
      <c r="C6157" s="326" t="s">
        <v>4069</v>
      </c>
      <c r="D6157" s="326" t="s">
        <v>3794</v>
      </c>
      <c r="E6157" s="325">
        <v>26188</v>
      </c>
      <c r="F6157" s="325">
        <v>26188</v>
      </c>
      <c r="H6157" s="324" t="s">
        <v>3793</v>
      </c>
    </row>
    <row r="6158" spans="1:8" ht="14.45" customHeight="1" x14ac:dyDescent="0.2">
      <c r="A6158" s="324">
        <v>4451</v>
      </c>
      <c r="B6158" s="324">
        <v>1000192</v>
      </c>
      <c r="C6158" s="326" t="s">
        <v>4859</v>
      </c>
      <c r="D6158" s="326" t="s">
        <v>4229</v>
      </c>
      <c r="E6158" s="325">
        <v>26177</v>
      </c>
      <c r="F6158" s="325">
        <v>30681</v>
      </c>
      <c r="H6158" s="324" t="s">
        <v>4858</v>
      </c>
    </row>
    <row r="6159" spans="1:8" ht="14.45" customHeight="1" x14ac:dyDescent="0.2">
      <c r="A6159" s="324">
        <v>4002</v>
      </c>
      <c r="B6159" s="324">
        <v>400201</v>
      </c>
      <c r="C6159" s="326" t="s">
        <v>4857</v>
      </c>
      <c r="D6159" s="326" t="s">
        <v>4856</v>
      </c>
      <c r="E6159" s="325">
        <v>26177</v>
      </c>
      <c r="F6159" s="325">
        <v>27181</v>
      </c>
      <c r="H6159" s="324" t="s">
        <v>4855</v>
      </c>
    </row>
    <row r="6160" spans="1:8" ht="14.45" customHeight="1" x14ac:dyDescent="0.2">
      <c r="A6160" s="324">
        <v>4003</v>
      </c>
      <c r="B6160" s="324">
        <v>400301</v>
      </c>
      <c r="C6160" s="326" t="s">
        <v>4854</v>
      </c>
      <c r="D6160" s="326" t="s">
        <v>4853</v>
      </c>
      <c r="E6160" s="325">
        <v>26177</v>
      </c>
      <c r="F6160" s="325">
        <v>27912</v>
      </c>
      <c r="H6160" s="324" t="s">
        <v>4852</v>
      </c>
    </row>
    <row r="6161" spans="1:8" ht="14.45" customHeight="1" x14ac:dyDescent="0.2">
      <c r="A6161" s="324">
        <v>4004</v>
      </c>
      <c r="B6161" s="324">
        <v>400401</v>
      </c>
      <c r="C6161" s="326" t="s">
        <v>4851</v>
      </c>
      <c r="D6161" s="326" t="s">
        <v>3864</v>
      </c>
      <c r="E6161" s="325">
        <v>26177</v>
      </c>
      <c r="F6161" s="325">
        <v>27820</v>
      </c>
      <c r="H6161" s="324" t="s">
        <v>4850</v>
      </c>
    </row>
    <row r="6162" spans="1:8" ht="14.45" customHeight="1" x14ac:dyDescent="0.2">
      <c r="A6162" s="324">
        <v>4006</v>
      </c>
      <c r="B6162" s="324">
        <v>400601</v>
      </c>
      <c r="C6162" s="326" t="s">
        <v>4849</v>
      </c>
      <c r="D6162" s="326" t="s">
        <v>3903</v>
      </c>
      <c r="E6162" s="325">
        <v>26177</v>
      </c>
      <c r="F6162" s="325">
        <v>26390</v>
      </c>
      <c r="H6162" s="324" t="s">
        <v>3902</v>
      </c>
    </row>
    <row r="6163" spans="1:8" ht="14.45" customHeight="1" x14ac:dyDescent="0.2">
      <c r="A6163" s="324">
        <v>4008</v>
      </c>
      <c r="B6163" s="324">
        <v>400801</v>
      </c>
      <c r="C6163" s="326" t="s">
        <v>4848</v>
      </c>
      <c r="D6163" s="326" t="s">
        <v>4847</v>
      </c>
      <c r="E6163" s="325">
        <v>26177</v>
      </c>
      <c r="F6163" s="325">
        <v>34335</v>
      </c>
      <c r="H6163" s="324" t="s">
        <v>4846</v>
      </c>
    </row>
    <row r="6164" spans="1:8" ht="14.45" customHeight="1" x14ac:dyDescent="0.2">
      <c r="A6164" s="324">
        <v>4009</v>
      </c>
      <c r="B6164" s="324">
        <v>400901</v>
      </c>
      <c r="C6164" s="326" t="s">
        <v>4845</v>
      </c>
      <c r="D6164" s="326" t="s">
        <v>4617</v>
      </c>
      <c r="E6164" s="325">
        <v>26177</v>
      </c>
      <c r="F6164" s="325">
        <v>28004</v>
      </c>
      <c r="H6164" s="324" t="s">
        <v>4844</v>
      </c>
    </row>
    <row r="6165" spans="1:8" ht="14.45" customHeight="1" x14ac:dyDescent="0.2">
      <c r="A6165" s="324">
        <v>4011</v>
      </c>
      <c r="B6165" s="324">
        <v>401101</v>
      </c>
      <c r="C6165" s="326" t="s">
        <v>4843</v>
      </c>
      <c r="D6165" s="326" t="s">
        <v>4842</v>
      </c>
      <c r="E6165" s="325">
        <v>26177</v>
      </c>
      <c r="F6165" s="325">
        <v>28369</v>
      </c>
      <c r="H6165" s="324" t="s">
        <v>4841</v>
      </c>
    </row>
    <row r="6166" spans="1:8" ht="14.45" customHeight="1" x14ac:dyDescent="0.2">
      <c r="A6166" s="324">
        <v>4013</v>
      </c>
      <c r="B6166" s="324">
        <v>401301</v>
      </c>
      <c r="C6166" s="326" t="s">
        <v>4840</v>
      </c>
      <c r="E6166" s="325">
        <v>26177</v>
      </c>
      <c r="F6166" s="325">
        <v>27150</v>
      </c>
      <c r="H6166" s="324" t="s">
        <v>4839</v>
      </c>
    </row>
    <row r="6167" spans="1:8" ht="14.45" customHeight="1" x14ac:dyDescent="0.2">
      <c r="A6167" s="324">
        <v>4014</v>
      </c>
      <c r="B6167" s="324">
        <v>401401</v>
      </c>
      <c r="C6167" s="326" t="s">
        <v>4838</v>
      </c>
      <c r="D6167" s="326" t="s">
        <v>4837</v>
      </c>
      <c r="E6167" s="325">
        <v>26177</v>
      </c>
      <c r="F6167" s="325">
        <v>32387</v>
      </c>
      <c r="H6167" s="324" t="s">
        <v>4836</v>
      </c>
    </row>
    <row r="6168" spans="1:8" ht="14.45" customHeight="1" x14ac:dyDescent="0.2">
      <c r="A6168" s="324">
        <v>4019</v>
      </c>
      <c r="B6168" s="324">
        <v>401901</v>
      </c>
      <c r="C6168" s="326" t="s">
        <v>4835</v>
      </c>
      <c r="D6168" s="326" t="s">
        <v>4397</v>
      </c>
      <c r="E6168" s="325">
        <v>26177</v>
      </c>
      <c r="F6168" s="325">
        <v>27767</v>
      </c>
      <c r="H6168" s="324" t="s">
        <v>4834</v>
      </c>
    </row>
    <row r="6169" spans="1:8" ht="14.45" customHeight="1" x14ac:dyDescent="0.2">
      <c r="A6169" s="324">
        <v>4021</v>
      </c>
      <c r="B6169" s="324">
        <v>402101</v>
      </c>
      <c r="C6169" s="326" t="s">
        <v>4833</v>
      </c>
      <c r="D6169" s="326" t="s">
        <v>4434</v>
      </c>
      <c r="E6169" s="325">
        <v>26177</v>
      </c>
      <c r="F6169" s="325">
        <v>30407</v>
      </c>
      <c r="H6169" s="324" t="s">
        <v>4832</v>
      </c>
    </row>
    <row r="6170" spans="1:8" ht="14.45" customHeight="1" x14ac:dyDescent="0.2">
      <c r="A6170" s="324">
        <v>4025</v>
      </c>
      <c r="B6170" s="324">
        <v>402501</v>
      </c>
      <c r="C6170" s="326" t="s">
        <v>4831</v>
      </c>
      <c r="D6170" s="326" t="s">
        <v>3989</v>
      </c>
      <c r="E6170" s="325">
        <v>26177</v>
      </c>
      <c r="F6170" s="325">
        <v>27440</v>
      </c>
      <c r="H6170" s="324" t="s">
        <v>3988</v>
      </c>
    </row>
    <row r="6171" spans="1:8" ht="14.45" customHeight="1" x14ac:dyDescent="0.2">
      <c r="A6171" s="324">
        <v>4026</v>
      </c>
      <c r="B6171" s="324">
        <v>402601</v>
      </c>
      <c r="C6171" s="326" t="s">
        <v>4830</v>
      </c>
      <c r="D6171" s="326" t="s">
        <v>3969</v>
      </c>
      <c r="E6171" s="325">
        <v>26177</v>
      </c>
      <c r="F6171" s="325">
        <v>29160</v>
      </c>
      <c r="H6171" s="324" t="s">
        <v>4829</v>
      </c>
    </row>
    <row r="6172" spans="1:8" ht="14.45" customHeight="1" x14ac:dyDescent="0.2">
      <c r="A6172" s="324">
        <v>4027</v>
      </c>
      <c r="B6172" s="324">
        <v>402701</v>
      </c>
      <c r="C6172" s="326" t="s">
        <v>4828</v>
      </c>
      <c r="D6172" s="326" t="s">
        <v>4232</v>
      </c>
      <c r="E6172" s="325">
        <v>26177</v>
      </c>
      <c r="F6172" s="325">
        <v>29677</v>
      </c>
      <c r="H6172" s="324" t="s">
        <v>4827</v>
      </c>
    </row>
    <row r="6173" spans="1:8" ht="14.45" customHeight="1" x14ac:dyDescent="0.2">
      <c r="A6173" s="324">
        <v>4028</v>
      </c>
      <c r="B6173" s="324">
        <v>402801</v>
      </c>
      <c r="C6173" s="326" t="s">
        <v>4826</v>
      </c>
      <c r="D6173" s="326" t="s">
        <v>4825</v>
      </c>
      <c r="E6173" s="325">
        <v>26177</v>
      </c>
      <c r="F6173" s="325">
        <v>27337</v>
      </c>
      <c r="H6173" s="324" t="s">
        <v>4824</v>
      </c>
    </row>
    <row r="6174" spans="1:8" ht="14.45" customHeight="1" x14ac:dyDescent="0.2">
      <c r="A6174" s="324">
        <v>4029</v>
      </c>
      <c r="B6174" s="324">
        <v>402901</v>
      </c>
      <c r="C6174" s="326" t="s">
        <v>4823</v>
      </c>
      <c r="D6174" s="326" t="s">
        <v>4822</v>
      </c>
      <c r="E6174" s="325">
        <v>26177</v>
      </c>
      <c r="F6174" s="325">
        <v>26696</v>
      </c>
      <c r="H6174" s="324" t="s">
        <v>4821</v>
      </c>
    </row>
    <row r="6175" spans="1:8" ht="14.45" customHeight="1" x14ac:dyDescent="0.2">
      <c r="A6175" s="324">
        <v>4031</v>
      </c>
      <c r="B6175" s="324">
        <v>403101</v>
      </c>
      <c r="C6175" s="326" t="s">
        <v>4820</v>
      </c>
      <c r="D6175" s="326" t="s">
        <v>3753</v>
      </c>
      <c r="E6175" s="325">
        <v>26177</v>
      </c>
      <c r="F6175" s="325">
        <v>26330</v>
      </c>
      <c r="H6175" s="324" t="s">
        <v>3774</v>
      </c>
    </row>
    <row r="6176" spans="1:8" ht="14.45" customHeight="1" x14ac:dyDescent="0.2">
      <c r="A6176" s="324">
        <v>4034</v>
      </c>
      <c r="B6176" s="324">
        <v>403401</v>
      </c>
      <c r="C6176" s="326" t="s">
        <v>4819</v>
      </c>
      <c r="D6176" s="326" t="s">
        <v>4818</v>
      </c>
      <c r="E6176" s="325">
        <v>26177</v>
      </c>
      <c r="F6176" s="325">
        <v>26207</v>
      </c>
      <c r="H6176" s="324" t="s">
        <v>4817</v>
      </c>
    </row>
    <row r="6177" spans="1:8" ht="14.45" customHeight="1" x14ac:dyDescent="0.2">
      <c r="A6177" s="324">
        <v>4035</v>
      </c>
      <c r="B6177" s="324">
        <v>403501</v>
      </c>
      <c r="C6177" s="326" t="s">
        <v>4816</v>
      </c>
      <c r="D6177" s="326" t="s">
        <v>4815</v>
      </c>
      <c r="E6177" s="325">
        <v>26177</v>
      </c>
      <c r="F6177" s="325">
        <v>27729</v>
      </c>
      <c r="H6177" s="324" t="s">
        <v>4814</v>
      </c>
    </row>
    <row r="6178" spans="1:8" ht="14.45" customHeight="1" x14ac:dyDescent="0.2">
      <c r="A6178" s="324">
        <v>4038</v>
      </c>
      <c r="B6178" s="324">
        <v>403801</v>
      </c>
      <c r="C6178" s="326" t="s">
        <v>4612</v>
      </c>
      <c r="D6178" s="326" t="s">
        <v>4611</v>
      </c>
      <c r="E6178" s="325">
        <v>26177</v>
      </c>
      <c r="F6178" s="325">
        <v>28208</v>
      </c>
      <c r="H6178" s="324" t="s">
        <v>4610</v>
      </c>
    </row>
    <row r="6179" spans="1:8" ht="14.45" customHeight="1" x14ac:dyDescent="0.2">
      <c r="A6179" s="324">
        <v>4044</v>
      </c>
      <c r="B6179" s="324">
        <v>404401</v>
      </c>
      <c r="C6179" s="326" t="s">
        <v>4813</v>
      </c>
      <c r="E6179" s="325">
        <v>26177</v>
      </c>
      <c r="F6179" s="325">
        <v>27820</v>
      </c>
      <c r="H6179" s="324" t="s">
        <v>4812</v>
      </c>
    </row>
    <row r="6180" spans="1:8" ht="14.45" customHeight="1" x14ac:dyDescent="0.2">
      <c r="A6180" s="324">
        <v>4046</v>
      </c>
      <c r="B6180" s="324">
        <v>404601</v>
      </c>
      <c r="C6180" s="326" t="s">
        <v>3904</v>
      </c>
      <c r="D6180" s="326" t="s">
        <v>3753</v>
      </c>
      <c r="E6180" s="325">
        <v>26177</v>
      </c>
      <c r="F6180" s="325">
        <v>26390</v>
      </c>
      <c r="H6180" s="324" t="s">
        <v>3752</v>
      </c>
    </row>
    <row r="6181" spans="1:8" ht="14.45" customHeight="1" x14ac:dyDescent="0.2">
      <c r="A6181" s="324">
        <v>4047</v>
      </c>
      <c r="B6181" s="324">
        <v>404701</v>
      </c>
      <c r="C6181" s="326" t="s">
        <v>4811</v>
      </c>
      <c r="D6181" s="326" t="s">
        <v>4810</v>
      </c>
      <c r="E6181" s="325">
        <v>26177</v>
      </c>
      <c r="F6181" s="325">
        <v>27472</v>
      </c>
      <c r="H6181" s="324" t="s">
        <v>4809</v>
      </c>
    </row>
    <row r="6182" spans="1:8" ht="14.45" customHeight="1" x14ac:dyDescent="0.2">
      <c r="A6182" s="324">
        <v>4049</v>
      </c>
      <c r="B6182" s="324">
        <v>404901</v>
      </c>
      <c r="C6182" s="326" t="s">
        <v>4808</v>
      </c>
      <c r="D6182" s="326" t="s">
        <v>4807</v>
      </c>
      <c r="E6182" s="325">
        <v>26177</v>
      </c>
      <c r="F6182" s="325">
        <v>30956</v>
      </c>
      <c r="H6182" s="324" t="s">
        <v>4806</v>
      </c>
    </row>
    <row r="6183" spans="1:8" ht="14.45" customHeight="1" x14ac:dyDescent="0.2">
      <c r="A6183" s="324">
        <v>4051</v>
      </c>
      <c r="B6183" s="324">
        <v>405101</v>
      </c>
      <c r="C6183" s="326" t="s">
        <v>4805</v>
      </c>
      <c r="D6183" s="326" t="s">
        <v>4804</v>
      </c>
      <c r="E6183" s="325">
        <v>26177</v>
      </c>
      <c r="F6183" s="325">
        <v>32933</v>
      </c>
      <c r="H6183" s="324" t="s">
        <v>4803</v>
      </c>
    </row>
    <row r="6184" spans="1:8" ht="14.45" customHeight="1" x14ac:dyDescent="0.2">
      <c r="A6184" s="324">
        <v>4053</v>
      </c>
      <c r="B6184" s="324">
        <v>405301</v>
      </c>
      <c r="C6184" s="326" t="s">
        <v>4802</v>
      </c>
      <c r="D6184" s="326" t="s">
        <v>4194</v>
      </c>
      <c r="E6184" s="325">
        <v>26177</v>
      </c>
      <c r="F6184" s="325">
        <v>26665</v>
      </c>
      <c r="H6184" s="324" t="s">
        <v>4193</v>
      </c>
    </row>
    <row r="6185" spans="1:8" ht="14.45" customHeight="1" x14ac:dyDescent="0.2">
      <c r="A6185" s="324">
        <v>4058</v>
      </c>
      <c r="B6185" s="324">
        <v>405801</v>
      </c>
      <c r="C6185" s="326" t="s">
        <v>4801</v>
      </c>
      <c r="D6185" s="326" t="s">
        <v>3989</v>
      </c>
      <c r="E6185" s="325">
        <v>26177</v>
      </c>
      <c r="F6185" s="325">
        <v>27485</v>
      </c>
      <c r="H6185" s="324" t="s">
        <v>4800</v>
      </c>
    </row>
    <row r="6186" spans="1:8" ht="14.45" customHeight="1" x14ac:dyDescent="0.2">
      <c r="A6186" s="324">
        <v>4059</v>
      </c>
      <c r="B6186" s="324">
        <v>405901</v>
      </c>
      <c r="C6186" s="326" t="s">
        <v>4799</v>
      </c>
      <c r="D6186" s="326" t="s">
        <v>4798</v>
      </c>
      <c r="E6186" s="325">
        <v>26177</v>
      </c>
      <c r="F6186" s="325">
        <v>41639</v>
      </c>
      <c r="G6186" s="324">
        <v>1396813028</v>
      </c>
      <c r="H6186" s="324" t="s">
        <v>4797</v>
      </c>
    </row>
    <row r="6187" spans="1:8" ht="14.45" customHeight="1" x14ac:dyDescent="0.2">
      <c r="A6187" s="324">
        <v>4060</v>
      </c>
      <c r="B6187" s="324">
        <v>406001</v>
      </c>
      <c r="C6187" s="326" t="s">
        <v>4796</v>
      </c>
      <c r="D6187" s="326" t="s">
        <v>3753</v>
      </c>
      <c r="E6187" s="325">
        <v>26177</v>
      </c>
      <c r="F6187" s="325">
        <v>26696</v>
      </c>
      <c r="H6187" s="324" t="s">
        <v>3752</v>
      </c>
    </row>
    <row r="6188" spans="1:8" ht="14.45" customHeight="1" x14ac:dyDescent="0.2">
      <c r="A6188" s="324">
        <v>4061</v>
      </c>
      <c r="B6188" s="324">
        <v>406101</v>
      </c>
      <c r="C6188" s="326" t="s">
        <v>4795</v>
      </c>
      <c r="D6188" s="326" t="s">
        <v>4794</v>
      </c>
      <c r="E6188" s="325">
        <v>26177</v>
      </c>
      <c r="F6188" s="325">
        <v>38748</v>
      </c>
      <c r="H6188" s="324" t="s">
        <v>4793</v>
      </c>
    </row>
    <row r="6189" spans="1:8" ht="14.45" customHeight="1" x14ac:dyDescent="0.2">
      <c r="A6189" s="324">
        <v>4062</v>
      </c>
      <c r="B6189" s="324">
        <v>406201</v>
      </c>
      <c r="C6189" s="326" t="s">
        <v>4792</v>
      </c>
      <c r="D6189" s="326" t="s">
        <v>4791</v>
      </c>
      <c r="E6189" s="325">
        <v>26177</v>
      </c>
      <c r="F6189" s="325">
        <v>30692</v>
      </c>
      <c r="H6189" s="324" t="s">
        <v>4790</v>
      </c>
    </row>
    <row r="6190" spans="1:8" ht="14.45" customHeight="1" x14ac:dyDescent="0.2">
      <c r="A6190" s="324">
        <v>4072</v>
      </c>
      <c r="B6190" s="324">
        <v>407201</v>
      </c>
      <c r="C6190" s="326" t="s">
        <v>4789</v>
      </c>
      <c r="D6190" s="326" t="s">
        <v>4788</v>
      </c>
      <c r="E6190" s="325">
        <v>26177</v>
      </c>
      <c r="F6190" s="325">
        <v>27181</v>
      </c>
      <c r="H6190" s="324" t="s">
        <v>4787</v>
      </c>
    </row>
    <row r="6191" spans="1:8" ht="14.45" customHeight="1" x14ac:dyDescent="0.2">
      <c r="A6191" s="324">
        <v>4073</v>
      </c>
      <c r="B6191" s="324">
        <v>407301</v>
      </c>
      <c r="C6191" s="326" t="s">
        <v>4786</v>
      </c>
      <c r="D6191" s="326" t="s">
        <v>3870</v>
      </c>
      <c r="E6191" s="325">
        <v>26177</v>
      </c>
      <c r="F6191" s="325">
        <v>28672</v>
      </c>
      <c r="H6191" s="324" t="s">
        <v>4785</v>
      </c>
    </row>
    <row r="6192" spans="1:8" ht="14.45" customHeight="1" x14ac:dyDescent="0.2">
      <c r="A6192" s="324">
        <v>4075</v>
      </c>
      <c r="B6192" s="324">
        <v>407501</v>
      </c>
      <c r="C6192" s="326" t="s">
        <v>4784</v>
      </c>
      <c r="D6192" s="326" t="s">
        <v>4783</v>
      </c>
      <c r="E6192" s="325">
        <v>26177</v>
      </c>
      <c r="F6192" s="325">
        <v>27866</v>
      </c>
      <c r="H6192" s="324" t="s">
        <v>4782</v>
      </c>
    </row>
    <row r="6193" spans="1:8" ht="14.45" customHeight="1" x14ac:dyDescent="0.2">
      <c r="A6193" s="324">
        <v>4076</v>
      </c>
      <c r="B6193" s="324">
        <v>407601</v>
      </c>
      <c r="C6193" s="326" t="s">
        <v>4781</v>
      </c>
      <c r="D6193" s="326" t="s">
        <v>3753</v>
      </c>
      <c r="E6193" s="325">
        <v>26177</v>
      </c>
      <c r="F6193" s="325">
        <v>26481</v>
      </c>
      <c r="H6193" s="324" t="s">
        <v>3752</v>
      </c>
    </row>
    <row r="6194" spans="1:8" ht="14.45" customHeight="1" x14ac:dyDescent="0.2">
      <c r="A6194" s="324">
        <v>4077</v>
      </c>
      <c r="B6194" s="324">
        <v>407701</v>
      </c>
      <c r="C6194" s="326" t="s">
        <v>4780</v>
      </c>
      <c r="D6194" s="326" t="s">
        <v>4408</v>
      </c>
      <c r="E6194" s="325">
        <v>26177</v>
      </c>
      <c r="F6194" s="325">
        <v>30814</v>
      </c>
      <c r="H6194" s="324" t="s">
        <v>4779</v>
      </c>
    </row>
    <row r="6195" spans="1:8" ht="14.45" customHeight="1" x14ac:dyDescent="0.2">
      <c r="A6195" s="324">
        <v>4079</v>
      </c>
      <c r="B6195" s="324">
        <v>407901</v>
      </c>
      <c r="C6195" s="326" t="s">
        <v>4778</v>
      </c>
      <c r="D6195" s="326" t="s">
        <v>4777</v>
      </c>
      <c r="E6195" s="325">
        <v>26177</v>
      </c>
      <c r="F6195" s="325">
        <v>29874</v>
      </c>
      <c r="H6195" s="324" t="s">
        <v>4776</v>
      </c>
    </row>
    <row r="6196" spans="1:8" ht="14.45" customHeight="1" x14ac:dyDescent="0.2">
      <c r="A6196" s="324">
        <v>4083</v>
      </c>
      <c r="B6196" s="324">
        <v>408301</v>
      </c>
      <c r="C6196" s="326" t="s">
        <v>4775</v>
      </c>
      <c r="D6196" s="326" t="s">
        <v>4774</v>
      </c>
      <c r="E6196" s="325">
        <v>26177</v>
      </c>
      <c r="F6196" s="325">
        <v>29999</v>
      </c>
      <c r="H6196" s="324" t="s">
        <v>4773</v>
      </c>
    </row>
    <row r="6197" spans="1:8" ht="14.45" customHeight="1" x14ac:dyDescent="0.2">
      <c r="A6197" s="324">
        <v>4084</v>
      </c>
      <c r="B6197" s="324">
        <v>408401</v>
      </c>
      <c r="C6197" s="326" t="s">
        <v>4772</v>
      </c>
      <c r="D6197" s="326" t="s">
        <v>4768</v>
      </c>
      <c r="E6197" s="325">
        <v>26177</v>
      </c>
      <c r="F6197" s="325">
        <v>28018</v>
      </c>
      <c r="H6197" s="324" t="s">
        <v>4771</v>
      </c>
    </row>
    <row r="6198" spans="1:8" ht="14.45" customHeight="1" x14ac:dyDescent="0.2">
      <c r="A6198" s="324">
        <v>4087</v>
      </c>
      <c r="B6198" s="324">
        <v>408701</v>
      </c>
      <c r="C6198" s="326" t="s">
        <v>4770</v>
      </c>
      <c r="D6198" s="326" t="s">
        <v>3956</v>
      </c>
      <c r="E6198" s="325">
        <v>26177</v>
      </c>
      <c r="F6198" s="325">
        <v>26330</v>
      </c>
      <c r="H6198" s="324" t="s">
        <v>3955</v>
      </c>
    </row>
    <row r="6199" spans="1:8" ht="14.45" customHeight="1" x14ac:dyDescent="0.2">
      <c r="A6199" s="324">
        <v>4090</v>
      </c>
      <c r="B6199" s="324">
        <v>409001</v>
      </c>
      <c r="C6199" s="326" t="s">
        <v>4769</v>
      </c>
      <c r="D6199" s="326" t="s">
        <v>4768</v>
      </c>
      <c r="E6199" s="325">
        <v>26177</v>
      </c>
      <c r="F6199" s="325">
        <v>28018</v>
      </c>
      <c r="H6199" s="324" t="s">
        <v>4767</v>
      </c>
    </row>
    <row r="6200" spans="1:8" ht="14.45" customHeight="1" x14ac:dyDescent="0.2">
      <c r="A6200" s="324">
        <v>4095</v>
      </c>
      <c r="B6200" s="324">
        <v>409501</v>
      </c>
      <c r="C6200" s="326" t="s">
        <v>4766</v>
      </c>
      <c r="D6200" s="326" t="s">
        <v>4765</v>
      </c>
      <c r="E6200" s="325">
        <v>26177</v>
      </c>
      <c r="F6200" s="325">
        <v>109574</v>
      </c>
      <c r="G6200" s="324">
        <v>1194720839</v>
      </c>
      <c r="H6200" s="324" t="s">
        <v>3497</v>
      </c>
    </row>
    <row r="6201" spans="1:8" ht="14.45" customHeight="1" x14ac:dyDescent="0.2">
      <c r="A6201" s="324">
        <v>4098</v>
      </c>
      <c r="B6201" s="324">
        <v>409801</v>
      </c>
      <c r="C6201" s="326" t="s">
        <v>4764</v>
      </c>
      <c r="D6201" s="326" t="s">
        <v>3753</v>
      </c>
      <c r="E6201" s="325">
        <v>26177</v>
      </c>
      <c r="F6201" s="325">
        <v>26634</v>
      </c>
      <c r="H6201" s="324" t="s">
        <v>3774</v>
      </c>
    </row>
    <row r="6202" spans="1:8" ht="14.45" customHeight="1" x14ac:dyDescent="0.2">
      <c r="A6202" s="324">
        <v>4102</v>
      </c>
      <c r="B6202" s="324">
        <v>410201</v>
      </c>
      <c r="C6202" s="326" t="s">
        <v>4763</v>
      </c>
      <c r="D6202" s="326" t="s">
        <v>4762</v>
      </c>
      <c r="E6202" s="325">
        <v>26177</v>
      </c>
      <c r="F6202" s="325">
        <v>26634</v>
      </c>
      <c r="H6202" s="324" t="s">
        <v>4761</v>
      </c>
    </row>
    <row r="6203" spans="1:8" ht="14.45" customHeight="1" x14ac:dyDescent="0.2">
      <c r="A6203" s="324">
        <v>4105</v>
      </c>
      <c r="B6203" s="324">
        <v>410501</v>
      </c>
      <c r="C6203" s="326" t="s">
        <v>4760</v>
      </c>
      <c r="D6203" s="326" t="s">
        <v>4759</v>
      </c>
      <c r="E6203" s="325">
        <v>26177</v>
      </c>
      <c r="F6203" s="325">
        <v>42369</v>
      </c>
      <c r="G6203" s="324">
        <v>1063445203</v>
      </c>
      <c r="H6203" s="324" t="s">
        <v>4758</v>
      </c>
    </row>
    <row r="6204" spans="1:8" ht="14.45" customHeight="1" x14ac:dyDescent="0.2">
      <c r="A6204" s="324">
        <v>4106</v>
      </c>
      <c r="B6204" s="324">
        <v>410601</v>
      </c>
      <c r="C6204" s="326" t="s">
        <v>4757</v>
      </c>
      <c r="D6204" s="326" t="s">
        <v>3873</v>
      </c>
      <c r="E6204" s="325">
        <v>26177</v>
      </c>
      <c r="F6204" s="325">
        <v>43190</v>
      </c>
      <c r="G6204" s="324">
        <v>1871633305</v>
      </c>
      <c r="H6204" s="324" t="s">
        <v>3710</v>
      </c>
    </row>
    <row r="6205" spans="1:8" ht="14.45" customHeight="1" x14ac:dyDescent="0.2">
      <c r="A6205" s="324">
        <v>4109</v>
      </c>
      <c r="B6205" s="324">
        <v>410901</v>
      </c>
      <c r="C6205" s="326" t="s">
        <v>4756</v>
      </c>
      <c r="D6205" s="326" t="s">
        <v>4755</v>
      </c>
      <c r="E6205" s="325">
        <v>26177</v>
      </c>
      <c r="F6205" s="325">
        <v>26203</v>
      </c>
      <c r="H6205" s="324" t="s">
        <v>4754</v>
      </c>
    </row>
    <row r="6206" spans="1:8" ht="14.45" customHeight="1" x14ac:dyDescent="0.2">
      <c r="A6206" s="324">
        <v>4113</v>
      </c>
      <c r="B6206" s="324">
        <v>411301</v>
      </c>
      <c r="C6206" s="326" t="s">
        <v>4753</v>
      </c>
      <c r="D6206" s="326" t="s">
        <v>4752</v>
      </c>
      <c r="E6206" s="325">
        <v>26177</v>
      </c>
      <c r="F6206" s="325">
        <v>26908</v>
      </c>
      <c r="H6206" s="324" t="s">
        <v>4751</v>
      </c>
    </row>
    <row r="6207" spans="1:8" ht="14.45" customHeight="1" x14ac:dyDescent="0.2">
      <c r="A6207" s="324">
        <v>4114</v>
      </c>
      <c r="B6207" s="324">
        <v>411401</v>
      </c>
      <c r="C6207" s="326" t="s">
        <v>4750</v>
      </c>
      <c r="D6207" s="326" t="s">
        <v>4749</v>
      </c>
      <c r="E6207" s="325">
        <v>26177</v>
      </c>
      <c r="F6207" s="325">
        <v>27482</v>
      </c>
      <c r="H6207" s="324" t="s">
        <v>4748</v>
      </c>
    </row>
    <row r="6208" spans="1:8" ht="14.45" customHeight="1" x14ac:dyDescent="0.2">
      <c r="A6208" s="324">
        <v>4115</v>
      </c>
      <c r="B6208" s="324">
        <v>411501</v>
      </c>
      <c r="C6208" s="326" t="s">
        <v>4747</v>
      </c>
      <c r="D6208" s="326" t="s">
        <v>3797</v>
      </c>
      <c r="E6208" s="325">
        <v>26177</v>
      </c>
      <c r="F6208" s="325">
        <v>38929</v>
      </c>
      <c r="G6208" s="324" t="s">
        <v>4746</v>
      </c>
      <c r="H6208" s="324" t="s">
        <v>4073</v>
      </c>
    </row>
    <row r="6209" spans="1:8" ht="14.45" customHeight="1" x14ac:dyDescent="0.2">
      <c r="A6209" s="324">
        <v>4122</v>
      </c>
      <c r="B6209" s="324">
        <v>412201</v>
      </c>
      <c r="C6209" s="326" t="s">
        <v>4745</v>
      </c>
      <c r="D6209" s="326" t="s">
        <v>4744</v>
      </c>
      <c r="E6209" s="325">
        <v>26177</v>
      </c>
      <c r="F6209" s="325">
        <v>27576</v>
      </c>
      <c r="H6209" s="324" t="s">
        <v>4743</v>
      </c>
    </row>
    <row r="6210" spans="1:8" ht="14.45" customHeight="1" x14ac:dyDescent="0.2">
      <c r="A6210" s="324">
        <v>4125</v>
      </c>
      <c r="B6210" s="324">
        <v>412501</v>
      </c>
      <c r="C6210" s="326" t="s">
        <v>4742</v>
      </c>
      <c r="D6210" s="326" t="s">
        <v>3753</v>
      </c>
      <c r="E6210" s="325">
        <v>26177</v>
      </c>
      <c r="F6210" s="325">
        <v>26754</v>
      </c>
      <c r="H6210" s="324" t="s">
        <v>3774</v>
      </c>
    </row>
    <row r="6211" spans="1:8" ht="14.45" customHeight="1" x14ac:dyDescent="0.2">
      <c r="A6211" s="324">
        <v>4129</v>
      </c>
      <c r="B6211" s="324">
        <v>412901</v>
      </c>
      <c r="C6211" s="326" t="s">
        <v>4741</v>
      </c>
      <c r="D6211" s="326" t="s">
        <v>4740</v>
      </c>
      <c r="E6211" s="325">
        <v>26177</v>
      </c>
      <c r="F6211" s="325">
        <v>36191</v>
      </c>
      <c r="H6211" s="324" t="s">
        <v>4739</v>
      </c>
    </row>
    <row r="6212" spans="1:8" ht="14.45" customHeight="1" x14ac:dyDescent="0.2">
      <c r="A6212" s="324">
        <v>4134</v>
      </c>
      <c r="B6212" s="324">
        <v>413401</v>
      </c>
      <c r="C6212" s="326" t="s">
        <v>4738</v>
      </c>
      <c r="D6212" s="326" t="s">
        <v>3753</v>
      </c>
      <c r="E6212" s="325">
        <v>26177</v>
      </c>
      <c r="F6212" s="325">
        <v>26604</v>
      </c>
      <c r="H6212" s="324" t="s">
        <v>3774</v>
      </c>
    </row>
    <row r="6213" spans="1:8" ht="14.45" customHeight="1" x14ac:dyDescent="0.2">
      <c r="A6213" s="324">
        <v>4137</v>
      </c>
      <c r="B6213" s="324">
        <v>413701</v>
      </c>
      <c r="C6213" s="326" t="s">
        <v>4737</v>
      </c>
      <c r="D6213" s="326" t="s">
        <v>4736</v>
      </c>
      <c r="E6213" s="325">
        <v>26177</v>
      </c>
      <c r="F6213" s="325">
        <v>26563</v>
      </c>
      <c r="H6213" s="324" t="s">
        <v>4735</v>
      </c>
    </row>
    <row r="6214" spans="1:8" ht="14.45" customHeight="1" x14ac:dyDescent="0.2">
      <c r="A6214" s="324">
        <v>4140</v>
      </c>
      <c r="B6214" s="324">
        <v>414001</v>
      </c>
      <c r="C6214" s="326" t="s">
        <v>4734</v>
      </c>
      <c r="D6214" s="326" t="s">
        <v>3935</v>
      </c>
      <c r="E6214" s="325">
        <v>26177</v>
      </c>
      <c r="F6214" s="325">
        <v>28095</v>
      </c>
      <c r="H6214" s="324" t="s">
        <v>4733</v>
      </c>
    </row>
    <row r="6215" spans="1:8" ht="14.45" customHeight="1" x14ac:dyDescent="0.2">
      <c r="A6215" s="324">
        <v>4141</v>
      </c>
      <c r="B6215" s="324">
        <v>414101</v>
      </c>
      <c r="C6215" s="326" t="s">
        <v>4732</v>
      </c>
      <c r="D6215" s="326" t="s">
        <v>4731</v>
      </c>
      <c r="E6215" s="325">
        <v>26177</v>
      </c>
      <c r="F6215" s="325">
        <v>26877</v>
      </c>
      <c r="H6215" s="324" t="s">
        <v>4730</v>
      </c>
    </row>
    <row r="6216" spans="1:8" ht="14.45" customHeight="1" x14ac:dyDescent="0.2">
      <c r="A6216" s="324">
        <v>4145</v>
      </c>
      <c r="B6216" s="324">
        <v>414501</v>
      </c>
      <c r="C6216" s="326" t="s">
        <v>4729</v>
      </c>
      <c r="D6216" s="326" t="s">
        <v>4728</v>
      </c>
      <c r="E6216" s="325">
        <v>26177</v>
      </c>
      <c r="F6216" s="325">
        <v>26877</v>
      </c>
      <c r="H6216" s="324" t="s">
        <v>4727</v>
      </c>
    </row>
    <row r="6217" spans="1:8" ht="14.45" customHeight="1" x14ac:dyDescent="0.2">
      <c r="A6217" s="324">
        <v>4149</v>
      </c>
      <c r="B6217" s="324">
        <v>414901</v>
      </c>
      <c r="C6217" s="326" t="s">
        <v>4726</v>
      </c>
      <c r="D6217" s="326" t="s">
        <v>4725</v>
      </c>
      <c r="E6217" s="325">
        <v>26177</v>
      </c>
      <c r="F6217" s="325">
        <v>27668</v>
      </c>
      <c r="H6217" s="324" t="s">
        <v>4724</v>
      </c>
    </row>
    <row r="6218" spans="1:8" ht="14.45" customHeight="1" x14ac:dyDescent="0.2">
      <c r="A6218" s="324">
        <v>4153</v>
      </c>
      <c r="B6218" s="324">
        <v>415301</v>
      </c>
      <c r="C6218" s="326" t="s">
        <v>4723</v>
      </c>
      <c r="D6218" s="326" t="s">
        <v>4722</v>
      </c>
      <c r="E6218" s="325">
        <v>26177</v>
      </c>
      <c r="F6218" s="325">
        <v>29626</v>
      </c>
      <c r="H6218" s="324" t="s">
        <v>4721</v>
      </c>
    </row>
    <row r="6219" spans="1:8" ht="14.45" customHeight="1" x14ac:dyDescent="0.2">
      <c r="A6219" s="324">
        <v>4154</v>
      </c>
      <c r="B6219" s="324">
        <v>415401</v>
      </c>
      <c r="C6219" s="326" t="s">
        <v>4720</v>
      </c>
      <c r="D6219" s="326" t="s">
        <v>4719</v>
      </c>
      <c r="E6219" s="325">
        <v>26177</v>
      </c>
      <c r="F6219" s="325">
        <v>27760</v>
      </c>
      <c r="H6219" s="324" t="s">
        <v>4718</v>
      </c>
    </row>
    <row r="6220" spans="1:8" ht="14.45" customHeight="1" x14ac:dyDescent="0.2">
      <c r="A6220" s="324">
        <v>4156</v>
      </c>
      <c r="B6220" s="324">
        <v>415601</v>
      </c>
      <c r="C6220" s="326" t="s">
        <v>4717</v>
      </c>
      <c r="D6220" s="326" t="s">
        <v>4716</v>
      </c>
      <c r="E6220" s="325">
        <v>26177</v>
      </c>
      <c r="F6220" s="325">
        <v>33178</v>
      </c>
      <c r="H6220" s="324" t="s">
        <v>4715</v>
      </c>
    </row>
    <row r="6221" spans="1:8" ht="14.45" customHeight="1" x14ac:dyDescent="0.2">
      <c r="A6221" s="324">
        <v>4158</v>
      </c>
      <c r="B6221" s="324">
        <v>415801</v>
      </c>
      <c r="C6221" s="326" t="s">
        <v>4714</v>
      </c>
      <c r="D6221" s="326" t="s">
        <v>4713</v>
      </c>
      <c r="E6221" s="325">
        <v>26177</v>
      </c>
      <c r="F6221" s="325">
        <v>28289</v>
      </c>
      <c r="H6221" s="324" t="s">
        <v>4712</v>
      </c>
    </row>
    <row r="6222" spans="1:8" ht="14.45" customHeight="1" x14ac:dyDescent="0.2">
      <c r="A6222" s="324">
        <v>4159</v>
      </c>
      <c r="B6222" s="324">
        <v>415901</v>
      </c>
      <c r="C6222" s="326" t="s">
        <v>4711</v>
      </c>
      <c r="D6222" s="326" t="s">
        <v>4710</v>
      </c>
      <c r="E6222" s="325">
        <v>26177</v>
      </c>
      <c r="F6222" s="325">
        <v>29129</v>
      </c>
      <c r="H6222" s="324" t="s">
        <v>4709</v>
      </c>
    </row>
    <row r="6223" spans="1:8" ht="14.45" customHeight="1" x14ac:dyDescent="0.2">
      <c r="A6223" s="324">
        <v>4160</v>
      </c>
      <c r="B6223" s="324">
        <v>416001</v>
      </c>
      <c r="C6223" s="326" t="s">
        <v>4708</v>
      </c>
      <c r="D6223" s="326" t="s">
        <v>3864</v>
      </c>
      <c r="E6223" s="325">
        <v>26177</v>
      </c>
      <c r="F6223" s="325">
        <v>27820</v>
      </c>
      <c r="H6223" s="324" t="s">
        <v>4707</v>
      </c>
    </row>
    <row r="6224" spans="1:8" ht="14.45" customHeight="1" x14ac:dyDescent="0.2">
      <c r="A6224" s="324">
        <v>4161</v>
      </c>
      <c r="B6224" s="324">
        <v>416101</v>
      </c>
      <c r="C6224" s="326" t="s">
        <v>4706</v>
      </c>
      <c r="D6224" s="326" t="s">
        <v>4706</v>
      </c>
      <c r="E6224" s="325">
        <v>26177</v>
      </c>
      <c r="F6224" s="325">
        <v>109574</v>
      </c>
      <c r="G6224" s="324">
        <v>1891781498</v>
      </c>
      <c r="H6224" s="324" t="s">
        <v>4705</v>
      </c>
    </row>
    <row r="6225" spans="1:8" ht="14.45" customHeight="1" x14ac:dyDescent="0.2">
      <c r="A6225" s="324">
        <v>4166</v>
      </c>
      <c r="B6225" s="324">
        <v>416601</v>
      </c>
      <c r="C6225" s="326" t="s">
        <v>4704</v>
      </c>
      <c r="D6225" s="326" t="s">
        <v>4703</v>
      </c>
      <c r="E6225" s="325">
        <v>26177</v>
      </c>
      <c r="F6225" s="325">
        <v>29068</v>
      </c>
      <c r="H6225" s="324" t="s">
        <v>4702</v>
      </c>
    </row>
    <row r="6226" spans="1:8" ht="14.45" customHeight="1" x14ac:dyDescent="0.2">
      <c r="A6226" s="324">
        <v>4170</v>
      </c>
      <c r="B6226" s="324">
        <v>417001</v>
      </c>
      <c r="C6226" s="326" t="s">
        <v>4701</v>
      </c>
      <c r="D6226" s="326" t="s">
        <v>4700</v>
      </c>
      <c r="E6226" s="325">
        <v>26177</v>
      </c>
      <c r="F6226" s="325">
        <v>31717</v>
      </c>
      <c r="H6226" s="324" t="s">
        <v>4699</v>
      </c>
    </row>
    <row r="6227" spans="1:8" ht="14.45" customHeight="1" x14ac:dyDescent="0.2">
      <c r="A6227" s="324">
        <v>4175</v>
      </c>
      <c r="B6227" s="324">
        <v>417501</v>
      </c>
      <c r="C6227" s="326" t="s">
        <v>4698</v>
      </c>
      <c r="D6227" s="326" t="s">
        <v>3753</v>
      </c>
      <c r="E6227" s="325">
        <v>26177</v>
      </c>
      <c r="F6227" s="325">
        <v>26543</v>
      </c>
      <c r="H6227" s="324" t="s">
        <v>3752</v>
      </c>
    </row>
    <row r="6228" spans="1:8" ht="14.45" customHeight="1" x14ac:dyDescent="0.2">
      <c r="A6228" s="324">
        <v>4177</v>
      </c>
      <c r="B6228" s="324">
        <v>417701</v>
      </c>
      <c r="C6228" s="326" t="s">
        <v>4697</v>
      </c>
      <c r="D6228" s="326" t="s">
        <v>4696</v>
      </c>
      <c r="E6228" s="325">
        <v>26177</v>
      </c>
      <c r="F6228" s="325">
        <v>40025</v>
      </c>
      <c r="G6228" s="324">
        <v>1922013440</v>
      </c>
      <c r="H6228" s="324" t="s">
        <v>4695</v>
      </c>
    </row>
    <row r="6229" spans="1:8" ht="14.45" customHeight="1" x14ac:dyDescent="0.2">
      <c r="A6229" s="324">
        <v>4179</v>
      </c>
      <c r="B6229" s="324">
        <v>417901</v>
      </c>
      <c r="C6229" s="326" t="s">
        <v>4694</v>
      </c>
      <c r="D6229" s="326" t="s">
        <v>4693</v>
      </c>
      <c r="E6229" s="325">
        <v>26177</v>
      </c>
      <c r="F6229" s="325">
        <v>29587</v>
      </c>
      <c r="H6229" s="324" t="s">
        <v>4692</v>
      </c>
    </row>
    <row r="6230" spans="1:8" ht="14.45" customHeight="1" x14ac:dyDescent="0.2">
      <c r="A6230" s="324">
        <v>4180</v>
      </c>
      <c r="B6230" s="324">
        <v>418001</v>
      </c>
      <c r="C6230" s="326" t="s">
        <v>4691</v>
      </c>
      <c r="D6230" s="326" t="s">
        <v>4690</v>
      </c>
      <c r="E6230" s="325">
        <v>26177</v>
      </c>
      <c r="F6230" s="325">
        <v>26679</v>
      </c>
      <c r="H6230" s="324" t="s">
        <v>4689</v>
      </c>
    </row>
    <row r="6231" spans="1:8" ht="14.45" customHeight="1" x14ac:dyDescent="0.2">
      <c r="A6231" s="324">
        <v>4183</v>
      </c>
      <c r="B6231" s="324">
        <v>418301</v>
      </c>
      <c r="C6231" s="326" t="s">
        <v>4688</v>
      </c>
      <c r="D6231" s="326" t="s">
        <v>4687</v>
      </c>
      <c r="E6231" s="325">
        <v>26177</v>
      </c>
      <c r="F6231" s="325">
        <v>28915</v>
      </c>
      <c r="H6231" s="324" t="s">
        <v>4686</v>
      </c>
    </row>
    <row r="6232" spans="1:8" ht="14.45" customHeight="1" x14ac:dyDescent="0.2">
      <c r="A6232" s="324">
        <v>4184</v>
      </c>
      <c r="B6232" s="324">
        <v>418401</v>
      </c>
      <c r="C6232" s="326" t="s">
        <v>4685</v>
      </c>
      <c r="D6232" s="326" t="s">
        <v>3935</v>
      </c>
      <c r="E6232" s="325">
        <v>26177</v>
      </c>
      <c r="F6232" s="325">
        <v>27668</v>
      </c>
      <c r="H6232" s="324" t="s">
        <v>4684</v>
      </c>
    </row>
    <row r="6233" spans="1:8" ht="14.45" customHeight="1" x14ac:dyDescent="0.2">
      <c r="A6233" s="324">
        <v>4185</v>
      </c>
      <c r="B6233" s="324">
        <v>418501</v>
      </c>
      <c r="C6233" s="326" t="s">
        <v>4082</v>
      </c>
      <c r="D6233" s="326" t="s">
        <v>3907</v>
      </c>
      <c r="E6233" s="325">
        <v>26177</v>
      </c>
      <c r="F6233" s="325">
        <v>27576</v>
      </c>
      <c r="H6233" s="324" t="s">
        <v>4683</v>
      </c>
    </row>
    <row r="6234" spans="1:8" ht="14.45" customHeight="1" x14ac:dyDescent="0.2">
      <c r="A6234" s="324">
        <v>4196</v>
      </c>
      <c r="B6234" s="324">
        <v>419601</v>
      </c>
      <c r="C6234" s="326" t="s">
        <v>4682</v>
      </c>
      <c r="D6234" s="326" t="s">
        <v>4681</v>
      </c>
      <c r="E6234" s="325">
        <v>26177</v>
      </c>
      <c r="F6234" s="325">
        <v>27189</v>
      </c>
      <c r="H6234" s="324" t="s">
        <v>4680</v>
      </c>
    </row>
    <row r="6235" spans="1:8" ht="14.45" customHeight="1" x14ac:dyDescent="0.2">
      <c r="A6235" s="324">
        <v>4197</v>
      </c>
      <c r="B6235" s="324">
        <v>419701</v>
      </c>
      <c r="C6235" s="326" t="s">
        <v>4679</v>
      </c>
      <c r="D6235" s="326" t="s">
        <v>4678</v>
      </c>
      <c r="E6235" s="325">
        <v>26177</v>
      </c>
      <c r="F6235" s="325">
        <v>30225</v>
      </c>
      <c r="H6235" s="324" t="s">
        <v>4677</v>
      </c>
    </row>
    <row r="6236" spans="1:8" ht="14.45" customHeight="1" x14ac:dyDescent="0.2">
      <c r="A6236" s="324">
        <v>4199</v>
      </c>
      <c r="B6236" s="324">
        <v>419901</v>
      </c>
      <c r="C6236" s="326" t="s">
        <v>4676</v>
      </c>
      <c r="D6236" s="326" t="s">
        <v>4675</v>
      </c>
      <c r="E6236" s="325">
        <v>26177</v>
      </c>
      <c r="F6236" s="325">
        <v>27343</v>
      </c>
      <c r="H6236" s="324" t="s">
        <v>4674</v>
      </c>
    </row>
    <row r="6237" spans="1:8" ht="14.45" customHeight="1" x14ac:dyDescent="0.2">
      <c r="A6237" s="324">
        <v>4200</v>
      </c>
      <c r="B6237" s="324">
        <v>420001</v>
      </c>
      <c r="C6237" s="326" t="s">
        <v>4673</v>
      </c>
      <c r="D6237" s="326" t="s">
        <v>3753</v>
      </c>
      <c r="E6237" s="325">
        <v>26177</v>
      </c>
      <c r="F6237" s="325">
        <v>26481</v>
      </c>
      <c r="H6237" s="324" t="s">
        <v>3774</v>
      </c>
    </row>
    <row r="6238" spans="1:8" ht="14.45" customHeight="1" x14ac:dyDescent="0.2">
      <c r="A6238" s="324">
        <v>4202</v>
      </c>
      <c r="B6238" s="324">
        <v>420201</v>
      </c>
      <c r="C6238" s="326" t="s">
        <v>4672</v>
      </c>
      <c r="D6238" s="326" t="s">
        <v>4671</v>
      </c>
      <c r="E6238" s="325">
        <v>26177</v>
      </c>
      <c r="F6238" s="325">
        <v>28338</v>
      </c>
      <c r="H6238" s="324" t="s">
        <v>4670</v>
      </c>
    </row>
    <row r="6239" spans="1:8" ht="14.45" customHeight="1" x14ac:dyDescent="0.2">
      <c r="A6239" s="324">
        <v>4203</v>
      </c>
      <c r="B6239" s="324">
        <v>420301</v>
      </c>
      <c r="C6239" s="326" t="s">
        <v>4669</v>
      </c>
      <c r="D6239" s="326" t="s">
        <v>4560</v>
      </c>
      <c r="E6239" s="325">
        <v>26177</v>
      </c>
      <c r="F6239" s="325">
        <v>29677</v>
      </c>
      <c r="H6239" s="324" t="s">
        <v>4668</v>
      </c>
    </row>
    <row r="6240" spans="1:8" ht="14.45" customHeight="1" x14ac:dyDescent="0.2">
      <c r="A6240" s="324">
        <v>4204</v>
      </c>
      <c r="B6240" s="324">
        <v>420401</v>
      </c>
      <c r="C6240" s="326" t="s">
        <v>4667</v>
      </c>
      <c r="D6240" s="326" t="s">
        <v>4666</v>
      </c>
      <c r="E6240" s="325">
        <v>26177</v>
      </c>
      <c r="F6240" s="325">
        <v>26696</v>
      </c>
      <c r="H6240" s="324" t="s">
        <v>4665</v>
      </c>
    </row>
    <row r="6241" spans="1:8" ht="14.45" customHeight="1" x14ac:dyDescent="0.2">
      <c r="A6241" s="324">
        <v>4205</v>
      </c>
      <c r="B6241" s="324">
        <v>420501</v>
      </c>
      <c r="C6241" s="326" t="s">
        <v>4664</v>
      </c>
      <c r="D6241" s="326" t="s">
        <v>3753</v>
      </c>
      <c r="E6241" s="325">
        <v>26177</v>
      </c>
      <c r="F6241" s="325">
        <v>27334</v>
      </c>
      <c r="H6241" s="324" t="s">
        <v>3774</v>
      </c>
    </row>
    <row r="6242" spans="1:8" ht="14.45" customHeight="1" x14ac:dyDescent="0.2">
      <c r="A6242" s="324">
        <v>4210</v>
      </c>
      <c r="B6242" s="324">
        <v>421001</v>
      </c>
      <c r="C6242" s="326" t="s">
        <v>4663</v>
      </c>
      <c r="D6242" s="326" t="s">
        <v>4662</v>
      </c>
      <c r="E6242" s="325">
        <v>26177</v>
      </c>
      <c r="F6242" s="325">
        <v>30926</v>
      </c>
      <c r="H6242" s="324" t="s">
        <v>4661</v>
      </c>
    </row>
    <row r="6243" spans="1:8" ht="14.45" customHeight="1" x14ac:dyDescent="0.2">
      <c r="A6243" s="324">
        <v>4215</v>
      </c>
      <c r="B6243" s="324">
        <v>421501</v>
      </c>
      <c r="C6243" s="326" t="s">
        <v>4660</v>
      </c>
      <c r="D6243" s="326" t="s">
        <v>3753</v>
      </c>
      <c r="E6243" s="325">
        <v>26177</v>
      </c>
      <c r="F6243" s="325">
        <v>26573</v>
      </c>
      <c r="H6243" s="324" t="s">
        <v>3774</v>
      </c>
    </row>
    <row r="6244" spans="1:8" ht="14.45" customHeight="1" x14ac:dyDescent="0.2">
      <c r="A6244" s="324">
        <v>4217</v>
      </c>
      <c r="B6244" s="324">
        <v>421701</v>
      </c>
      <c r="C6244" s="326" t="s">
        <v>4659</v>
      </c>
      <c r="D6244" s="326" t="s">
        <v>3753</v>
      </c>
      <c r="E6244" s="325">
        <v>26177</v>
      </c>
      <c r="F6244" s="325">
        <v>26359</v>
      </c>
      <c r="H6244" s="324" t="s">
        <v>4247</v>
      </c>
    </row>
    <row r="6245" spans="1:8" ht="14.45" customHeight="1" x14ac:dyDescent="0.2">
      <c r="A6245" s="324">
        <v>4218</v>
      </c>
      <c r="B6245" s="324">
        <v>421801</v>
      </c>
      <c r="C6245" s="326" t="s">
        <v>4658</v>
      </c>
      <c r="D6245" s="326" t="s">
        <v>4405</v>
      </c>
      <c r="E6245" s="325">
        <v>26177</v>
      </c>
      <c r="F6245" s="325">
        <v>28856</v>
      </c>
      <c r="H6245" s="324" t="s">
        <v>4657</v>
      </c>
    </row>
    <row r="6246" spans="1:8" ht="14.45" customHeight="1" x14ac:dyDescent="0.2">
      <c r="A6246" s="324">
        <v>4221</v>
      </c>
      <c r="B6246" s="324">
        <v>422101</v>
      </c>
      <c r="C6246" s="326" t="s">
        <v>4656</v>
      </c>
      <c r="D6246" s="326" t="s">
        <v>4655</v>
      </c>
      <c r="E6246" s="325">
        <v>26177</v>
      </c>
      <c r="F6246" s="325">
        <v>109574</v>
      </c>
      <c r="G6246" s="324">
        <v>1306832092</v>
      </c>
      <c r="H6246" s="324" t="s">
        <v>3682</v>
      </c>
    </row>
    <row r="6247" spans="1:8" ht="14.45" customHeight="1" x14ac:dyDescent="0.2">
      <c r="A6247" s="324">
        <v>4222</v>
      </c>
      <c r="B6247" s="324">
        <v>422201</v>
      </c>
      <c r="C6247" s="326" t="s">
        <v>4654</v>
      </c>
      <c r="D6247" s="326" t="s">
        <v>3964</v>
      </c>
      <c r="E6247" s="325">
        <v>26177</v>
      </c>
      <c r="F6247" s="325">
        <v>29373</v>
      </c>
      <c r="H6247" s="324" t="s">
        <v>4653</v>
      </c>
    </row>
    <row r="6248" spans="1:8" ht="14.45" customHeight="1" x14ac:dyDescent="0.2">
      <c r="A6248" s="324">
        <v>4227</v>
      </c>
      <c r="B6248" s="324">
        <v>422701</v>
      </c>
      <c r="C6248" s="326" t="s">
        <v>4652</v>
      </c>
      <c r="D6248" s="326" t="s">
        <v>4651</v>
      </c>
      <c r="E6248" s="325">
        <v>26177</v>
      </c>
      <c r="F6248" s="325">
        <v>27719</v>
      </c>
      <c r="H6248" s="324" t="s">
        <v>4650</v>
      </c>
    </row>
    <row r="6249" spans="1:8" ht="14.45" customHeight="1" x14ac:dyDescent="0.2">
      <c r="A6249" s="324">
        <v>4228</v>
      </c>
      <c r="B6249" s="324">
        <v>422801</v>
      </c>
      <c r="C6249" s="326" t="s">
        <v>4649</v>
      </c>
      <c r="D6249" s="326" t="s">
        <v>4648</v>
      </c>
      <c r="E6249" s="325">
        <v>26177</v>
      </c>
      <c r="F6249" s="325">
        <v>26238</v>
      </c>
      <c r="H6249" s="324" t="s">
        <v>4647</v>
      </c>
    </row>
    <row r="6250" spans="1:8" ht="14.45" customHeight="1" x14ac:dyDescent="0.2">
      <c r="A6250" s="324">
        <v>4230</v>
      </c>
      <c r="B6250" s="324">
        <v>423001</v>
      </c>
      <c r="C6250" s="326" t="s">
        <v>4646</v>
      </c>
      <c r="D6250" s="326" t="s">
        <v>3989</v>
      </c>
      <c r="E6250" s="325">
        <v>26177</v>
      </c>
      <c r="F6250" s="325">
        <v>28034</v>
      </c>
      <c r="H6250" s="324" t="s">
        <v>3988</v>
      </c>
    </row>
    <row r="6251" spans="1:8" ht="14.45" customHeight="1" x14ac:dyDescent="0.2">
      <c r="A6251" s="324">
        <v>4232</v>
      </c>
      <c r="B6251" s="324">
        <v>423201</v>
      </c>
      <c r="C6251" s="326" t="s">
        <v>4645</v>
      </c>
      <c r="D6251" s="326" t="s">
        <v>3797</v>
      </c>
      <c r="E6251" s="325">
        <v>26177</v>
      </c>
      <c r="F6251" s="325">
        <v>30682</v>
      </c>
      <c r="H6251" s="324" t="s">
        <v>4644</v>
      </c>
    </row>
    <row r="6252" spans="1:8" ht="14.45" customHeight="1" x14ac:dyDescent="0.2">
      <c r="A6252" s="324">
        <v>4233</v>
      </c>
      <c r="B6252" s="324">
        <v>423301</v>
      </c>
      <c r="C6252" s="326" t="s">
        <v>4643</v>
      </c>
      <c r="E6252" s="325">
        <v>26177</v>
      </c>
      <c r="F6252" s="325">
        <v>27364</v>
      </c>
      <c r="H6252" s="324" t="s">
        <v>4642</v>
      </c>
    </row>
    <row r="6253" spans="1:8" ht="14.45" customHeight="1" x14ac:dyDescent="0.2">
      <c r="A6253" s="324">
        <v>4235</v>
      </c>
      <c r="B6253" s="324">
        <v>423501</v>
      </c>
      <c r="C6253" s="326" t="s">
        <v>4641</v>
      </c>
      <c r="E6253" s="325">
        <v>26177</v>
      </c>
      <c r="F6253" s="325">
        <v>29891</v>
      </c>
      <c r="H6253" s="324" t="s">
        <v>4640</v>
      </c>
    </row>
    <row r="6254" spans="1:8" ht="14.45" customHeight="1" x14ac:dyDescent="0.2">
      <c r="A6254" s="324">
        <v>4239</v>
      </c>
      <c r="B6254" s="324">
        <v>423901</v>
      </c>
      <c r="C6254" s="326" t="s">
        <v>4639</v>
      </c>
      <c r="D6254" s="326" t="s">
        <v>4638</v>
      </c>
      <c r="E6254" s="325">
        <v>26177</v>
      </c>
      <c r="F6254" s="325">
        <v>29304</v>
      </c>
      <c r="H6254" s="324" t="s">
        <v>4637</v>
      </c>
    </row>
    <row r="6255" spans="1:8" ht="14.45" customHeight="1" x14ac:dyDescent="0.2">
      <c r="A6255" s="324">
        <v>4240</v>
      </c>
      <c r="B6255" s="324">
        <v>424001</v>
      </c>
      <c r="C6255" s="326" t="s">
        <v>4636</v>
      </c>
      <c r="E6255" s="325">
        <v>26177</v>
      </c>
      <c r="F6255" s="325">
        <v>27530</v>
      </c>
      <c r="H6255" s="324" t="s">
        <v>4635</v>
      </c>
    </row>
    <row r="6256" spans="1:8" ht="14.45" customHeight="1" x14ac:dyDescent="0.2">
      <c r="A6256" s="324">
        <v>4242</v>
      </c>
      <c r="B6256" s="324">
        <v>424201</v>
      </c>
      <c r="C6256" s="326" t="s">
        <v>4634</v>
      </c>
      <c r="D6256" s="326" t="s">
        <v>4633</v>
      </c>
      <c r="E6256" s="325">
        <v>26177</v>
      </c>
      <c r="F6256" s="325">
        <v>28581</v>
      </c>
      <c r="H6256" s="324" t="s">
        <v>4632</v>
      </c>
    </row>
    <row r="6257" spans="1:8" ht="14.45" customHeight="1" x14ac:dyDescent="0.2">
      <c r="A6257" s="324">
        <v>4243</v>
      </c>
      <c r="B6257" s="324">
        <v>424301</v>
      </c>
      <c r="C6257" s="326" t="s">
        <v>4631</v>
      </c>
      <c r="D6257" s="326" t="s">
        <v>3783</v>
      </c>
      <c r="E6257" s="325">
        <v>26177</v>
      </c>
      <c r="F6257" s="325">
        <v>30682</v>
      </c>
      <c r="H6257" s="324" t="s">
        <v>4630</v>
      </c>
    </row>
    <row r="6258" spans="1:8" ht="14.45" customHeight="1" x14ac:dyDescent="0.2">
      <c r="A6258" s="324">
        <v>4244</v>
      </c>
      <c r="B6258" s="324">
        <v>424401</v>
      </c>
      <c r="C6258" s="326" t="s">
        <v>4629</v>
      </c>
      <c r="D6258" s="326" t="s">
        <v>4628</v>
      </c>
      <c r="E6258" s="325">
        <v>26177</v>
      </c>
      <c r="F6258" s="325">
        <v>27532</v>
      </c>
      <c r="H6258" s="324" t="s">
        <v>4627</v>
      </c>
    </row>
    <row r="6259" spans="1:8" ht="14.45" customHeight="1" x14ac:dyDescent="0.2">
      <c r="A6259" s="324">
        <v>4245</v>
      </c>
      <c r="B6259" s="324">
        <v>424501</v>
      </c>
      <c r="C6259" s="326" t="s">
        <v>4626</v>
      </c>
      <c r="E6259" s="325">
        <v>26177</v>
      </c>
      <c r="F6259" s="325">
        <v>27820</v>
      </c>
      <c r="H6259" s="324" t="s">
        <v>4625</v>
      </c>
    </row>
    <row r="6260" spans="1:8" ht="14.45" customHeight="1" x14ac:dyDescent="0.2">
      <c r="A6260" s="324">
        <v>4247</v>
      </c>
      <c r="B6260" s="324">
        <v>424701</v>
      </c>
      <c r="C6260" s="326" t="s">
        <v>4624</v>
      </c>
      <c r="D6260" s="326" t="s">
        <v>4623</v>
      </c>
      <c r="E6260" s="325">
        <v>26177</v>
      </c>
      <c r="F6260" s="325">
        <v>27899</v>
      </c>
      <c r="H6260" s="324" t="s">
        <v>4622</v>
      </c>
    </row>
    <row r="6261" spans="1:8" ht="14.45" customHeight="1" x14ac:dyDescent="0.2">
      <c r="A6261" s="324">
        <v>4248</v>
      </c>
      <c r="B6261" s="324">
        <v>424801</v>
      </c>
      <c r="C6261" s="326" t="s">
        <v>4621</v>
      </c>
      <c r="D6261" s="326" t="s">
        <v>3907</v>
      </c>
      <c r="E6261" s="325">
        <v>26177</v>
      </c>
      <c r="F6261" s="325">
        <v>30164</v>
      </c>
      <c r="H6261" s="324" t="s">
        <v>4620</v>
      </c>
    </row>
    <row r="6262" spans="1:8" ht="14.45" customHeight="1" x14ac:dyDescent="0.2">
      <c r="A6262" s="324">
        <v>4250</v>
      </c>
      <c r="B6262" s="324">
        <v>425001</v>
      </c>
      <c r="C6262" s="326" t="s">
        <v>4619</v>
      </c>
      <c r="D6262" s="326" t="s">
        <v>3797</v>
      </c>
      <c r="E6262" s="325">
        <v>26177</v>
      </c>
      <c r="F6262" s="325">
        <v>26451</v>
      </c>
      <c r="H6262" s="324" t="s">
        <v>4075</v>
      </c>
    </row>
    <row r="6263" spans="1:8" ht="14.45" customHeight="1" x14ac:dyDescent="0.2">
      <c r="A6263" s="324">
        <v>4254</v>
      </c>
      <c r="B6263" s="324">
        <v>425401</v>
      </c>
      <c r="C6263" s="326" t="s">
        <v>4618</v>
      </c>
      <c r="D6263" s="326" t="s">
        <v>4617</v>
      </c>
      <c r="E6263" s="325">
        <v>26177</v>
      </c>
      <c r="F6263" s="325">
        <v>34700</v>
      </c>
      <c r="H6263" s="324" t="s">
        <v>4616</v>
      </c>
    </row>
    <row r="6264" spans="1:8" ht="14.45" customHeight="1" x14ac:dyDescent="0.2">
      <c r="A6264" s="324">
        <v>4255</v>
      </c>
      <c r="B6264" s="324">
        <v>425501</v>
      </c>
      <c r="C6264" s="326" t="s">
        <v>4615</v>
      </c>
      <c r="D6264" s="326" t="s">
        <v>4614</v>
      </c>
      <c r="E6264" s="325">
        <v>26177</v>
      </c>
      <c r="F6264" s="325">
        <v>26420</v>
      </c>
      <c r="H6264" s="324" t="s">
        <v>4613</v>
      </c>
    </row>
    <row r="6265" spans="1:8" ht="14.45" customHeight="1" x14ac:dyDescent="0.2">
      <c r="A6265" s="324">
        <v>4258</v>
      </c>
      <c r="B6265" s="324">
        <v>425801</v>
      </c>
      <c r="C6265" s="326" t="s">
        <v>4612</v>
      </c>
      <c r="D6265" s="326" t="s">
        <v>4611</v>
      </c>
      <c r="E6265" s="325">
        <v>26177</v>
      </c>
      <c r="F6265" s="325">
        <v>37468</v>
      </c>
      <c r="H6265" s="324" t="s">
        <v>4610</v>
      </c>
    </row>
    <row r="6266" spans="1:8" ht="14.45" customHeight="1" x14ac:dyDescent="0.2">
      <c r="A6266" s="324">
        <v>4259</v>
      </c>
      <c r="B6266" s="324">
        <v>425901</v>
      </c>
      <c r="C6266" s="326" t="s">
        <v>4609</v>
      </c>
      <c r="D6266" s="326" t="s">
        <v>4608</v>
      </c>
      <c r="E6266" s="325">
        <v>26177</v>
      </c>
      <c r="F6266" s="325">
        <v>28399</v>
      </c>
      <c r="H6266" s="324" t="s">
        <v>4607</v>
      </c>
    </row>
    <row r="6267" spans="1:8" ht="14.45" customHeight="1" x14ac:dyDescent="0.2">
      <c r="A6267" s="324">
        <v>4261</v>
      </c>
      <c r="B6267" s="324">
        <v>426101</v>
      </c>
      <c r="C6267" s="326" t="s">
        <v>4606</v>
      </c>
      <c r="D6267" s="326" t="s">
        <v>4605</v>
      </c>
      <c r="E6267" s="325">
        <v>26177</v>
      </c>
      <c r="F6267" s="325">
        <v>26324</v>
      </c>
      <c r="H6267" s="324" t="s">
        <v>4604</v>
      </c>
    </row>
    <row r="6268" spans="1:8" ht="14.45" customHeight="1" x14ac:dyDescent="0.2">
      <c r="A6268" s="324">
        <v>4264</v>
      </c>
      <c r="B6268" s="324">
        <v>426401</v>
      </c>
      <c r="C6268" s="326" t="s">
        <v>4603</v>
      </c>
      <c r="D6268" s="326" t="s">
        <v>4602</v>
      </c>
      <c r="E6268" s="325">
        <v>26177</v>
      </c>
      <c r="F6268" s="325">
        <v>30279</v>
      </c>
      <c r="H6268" s="324" t="s">
        <v>4601</v>
      </c>
    </row>
    <row r="6269" spans="1:8" ht="14.45" customHeight="1" x14ac:dyDescent="0.2">
      <c r="A6269" s="324">
        <v>4265</v>
      </c>
      <c r="B6269" s="324">
        <v>426501</v>
      </c>
      <c r="C6269" s="326" t="s">
        <v>4600</v>
      </c>
      <c r="D6269" s="326" t="s">
        <v>4599</v>
      </c>
      <c r="E6269" s="325">
        <v>26177</v>
      </c>
      <c r="F6269" s="325">
        <v>32021</v>
      </c>
      <c r="H6269" s="324" t="s">
        <v>4598</v>
      </c>
    </row>
    <row r="6270" spans="1:8" ht="14.45" customHeight="1" x14ac:dyDescent="0.2">
      <c r="A6270" s="324">
        <v>4267</v>
      </c>
      <c r="B6270" s="324">
        <v>426701</v>
      </c>
      <c r="C6270" s="326" t="s">
        <v>4597</v>
      </c>
      <c r="D6270" s="326" t="s">
        <v>4394</v>
      </c>
      <c r="E6270" s="325">
        <v>26177</v>
      </c>
      <c r="F6270" s="325">
        <v>30651</v>
      </c>
      <c r="H6270" s="324" t="s">
        <v>4596</v>
      </c>
    </row>
    <row r="6271" spans="1:8" ht="14.45" customHeight="1" x14ac:dyDescent="0.2">
      <c r="A6271" s="324">
        <v>4268</v>
      </c>
      <c r="B6271" s="324">
        <v>426801</v>
      </c>
      <c r="C6271" s="326" t="s">
        <v>4479</v>
      </c>
      <c r="E6271" s="325">
        <v>26177</v>
      </c>
      <c r="F6271" s="325">
        <v>26724</v>
      </c>
      <c r="H6271" s="324" t="s">
        <v>4595</v>
      </c>
    </row>
    <row r="6272" spans="1:8" ht="14.45" customHeight="1" x14ac:dyDescent="0.2">
      <c r="A6272" s="324">
        <v>4270</v>
      </c>
      <c r="B6272" s="324">
        <v>427001</v>
      </c>
      <c r="C6272" s="326" t="s">
        <v>4594</v>
      </c>
      <c r="D6272" s="326" t="s">
        <v>4593</v>
      </c>
      <c r="E6272" s="325">
        <v>26177</v>
      </c>
      <c r="F6272" s="325">
        <v>30621</v>
      </c>
      <c r="H6272" s="324" t="s">
        <v>4592</v>
      </c>
    </row>
    <row r="6273" spans="1:8" ht="14.45" customHeight="1" x14ac:dyDescent="0.2">
      <c r="A6273" s="324">
        <v>4271</v>
      </c>
      <c r="B6273" s="324">
        <v>427101</v>
      </c>
      <c r="C6273" s="326" t="s">
        <v>4591</v>
      </c>
      <c r="D6273" s="326" t="s">
        <v>4590</v>
      </c>
      <c r="E6273" s="325">
        <v>26177</v>
      </c>
      <c r="F6273" s="325">
        <v>30621</v>
      </c>
      <c r="H6273" s="324" t="s">
        <v>4589</v>
      </c>
    </row>
    <row r="6274" spans="1:8" ht="14.45" customHeight="1" x14ac:dyDescent="0.2">
      <c r="A6274" s="324">
        <v>4272</v>
      </c>
      <c r="B6274" s="324">
        <v>427201</v>
      </c>
      <c r="C6274" s="326" t="s">
        <v>4588</v>
      </c>
      <c r="E6274" s="325">
        <v>26177</v>
      </c>
      <c r="F6274" s="325">
        <v>27257</v>
      </c>
      <c r="H6274" s="324" t="s">
        <v>4587</v>
      </c>
    </row>
    <row r="6275" spans="1:8" ht="14.45" customHeight="1" x14ac:dyDescent="0.2">
      <c r="A6275" s="324">
        <v>4273</v>
      </c>
      <c r="B6275" s="324">
        <v>427301</v>
      </c>
      <c r="C6275" s="326" t="s">
        <v>4586</v>
      </c>
      <c r="D6275" s="326" t="s">
        <v>4585</v>
      </c>
      <c r="E6275" s="325">
        <v>26177</v>
      </c>
      <c r="F6275" s="325">
        <v>37864</v>
      </c>
      <c r="H6275" s="324" t="s">
        <v>4584</v>
      </c>
    </row>
    <row r="6276" spans="1:8" ht="14.45" customHeight="1" x14ac:dyDescent="0.2">
      <c r="A6276" s="324">
        <v>4274</v>
      </c>
      <c r="B6276" s="324">
        <v>427401</v>
      </c>
      <c r="C6276" s="326" t="s">
        <v>3987</v>
      </c>
      <c r="E6276" s="325">
        <v>26177</v>
      </c>
      <c r="F6276" s="325">
        <v>27515</v>
      </c>
      <c r="H6276" s="324" t="s">
        <v>4583</v>
      </c>
    </row>
    <row r="6277" spans="1:8" ht="14.45" customHeight="1" x14ac:dyDescent="0.2">
      <c r="A6277" s="324">
        <v>4276</v>
      </c>
      <c r="B6277" s="324">
        <v>427601</v>
      </c>
      <c r="C6277" s="326" t="s">
        <v>4582</v>
      </c>
      <c r="D6277" s="326" t="s">
        <v>4581</v>
      </c>
      <c r="E6277" s="325">
        <v>26177</v>
      </c>
      <c r="F6277" s="325">
        <v>27881</v>
      </c>
      <c r="H6277" s="324" t="s">
        <v>4580</v>
      </c>
    </row>
    <row r="6278" spans="1:8" ht="14.45" customHeight="1" x14ac:dyDescent="0.2">
      <c r="A6278" s="324">
        <v>4277</v>
      </c>
      <c r="B6278" s="324">
        <v>427701</v>
      </c>
      <c r="C6278" s="326" t="s">
        <v>4579</v>
      </c>
      <c r="D6278" s="326" t="s">
        <v>3935</v>
      </c>
      <c r="E6278" s="325">
        <v>26177</v>
      </c>
      <c r="F6278" s="325">
        <v>26573</v>
      </c>
      <c r="H6278" s="324" t="s">
        <v>4578</v>
      </c>
    </row>
    <row r="6279" spans="1:8" ht="14.45" customHeight="1" x14ac:dyDescent="0.2">
      <c r="A6279" s="324">
        <v>4280</v>
      </c>
      <c r="B6279" s="324">
        <v>428001</v>
      </c>
      <c r="C6279" s="326" t="s">
        <v>4577</v>
      </c>
      <c r="D6279" s="326" t="s">
        <v>3794</v>
      </c>
      <c r="E6279" s="325">
        <v>26177</v>
      </c>
      <c r="F6279" s="325">
        <v>27681</v>
      </c>
      <c r="H6279" s="324" t="s">
        <v>3793</v>
      </c>
    </row>
    <row r="6280" spans="1:8" ht="14.45" customHeight="1" x14ac:dyDescent="0.2">
      <c r="A6280" s="324">
        <v>4282</v>
      </c>
      <c r="B6280" s="324">
        <v>428201</v>
      </c>
      <c r="C6280" s="326" t="s">
        <v>4576</v>
      </c>
      <c r="D6280" s="326" t="s">
        <v>4575</v>
      </c>
      <c r="E6280" s="325">
        <v>26177</v>
      </c>
      <c r="F6280" s="325">
        <v>39288</v>
      </c>
      <c r="G6280" s="324">
        <v>1366432445</v>
      </c>
      <c r="H6280" s="324" t="s">
        <v>4574</v>
      </c>
    </row>
    <row r="6281" spans="1:8" ht="14.45" customHeight="1" x14ac:dyDescent="0.2">
      <c r="A6281" s="324">
        <v>4283</v>
      </c>
      <c r="B6281" s="324">
        <v>428301</v>
      </c>
      <c r="C6281" s="326" t="s">
        <v>4573</v>
      </c>
      <c r="D6281" s="326" t="s">
        <v>4130</v>
      </c>
      <c r="E6281" s="325">
        <v>26177</v>
      </c>
      <c r="F6281" s="325">
        <v>27760</v>
      </c>
      <c r="H6281" s="324" t="s">
        <v>4572</v>
      </c>
    </row>
    <row r="6282" spans="1:8" ht="14.45" customHeight="1" x14ac:dyDescent="0.2">
      <c r="A6282" s="324">
        <v>4284</v>
      </c>
      <c r="B6282" s="324">
        <v>428401</v>
      </c>
      <c r="C6282" s="326" t="s">
        <v>4571</v>
      </c>
      <c r="D6282" s="326" t="s">
        <v>4570</v>
      </c>
      <c r="E6282" s="325">
        <v>26177</v>
      </c>
      <c r="F6282" s="325">
        <v>109574</v>
      </c>
      <c r="G6282" s="324">
        <v>1356332837</v>
      </c>
      <c r="H6282" s="324" t="s">
        <v>4569</v>
      </c>
    </row>
    <row r="6283" spans="1:8" ht="14.45" customHeight="1" x14ac:dyDescent="0.2">
      <c r="A6283" s="324">
        <v>4286</v>
      </c>
      <c r="B6283" s="324">
        <v>428601</v>
      </c>
      <c r="C6283" s="326" t="s">
        <v>4568</v>
      </c>
      <c r="D6283" s="326" t="s">
        <v>4567</v>
      </c>
      <c r="E6283" s="325">
        <v>26177</v>
      </c>
      <c r="F6283" s="325">
        <v>29403</v>
      </c>
      <c r="H6283" s="324" t="s">
        <v>4566</v>
      </c>
    </row>
    <row r="6284" spans="1:8" ht="14.45" customHeight="1" x14ac:dyDescent="0.2">
      <c r="A6284" s="324">
        <v>4288</v>
      </c>
      <c r="B6284" s="324">
        <v>428801</v>
      </c>
      <c r="C6284" s="326" t="s">
        <v>4565</v>
      </c>
      <c r="D6284" s="326" t="s">
        <v>3969</v>
      </c>
      <c r="E6284" s="325">
        <v>26177</v>
      </c>
      <c r="F6284" s="325">
        <v>30195</v>
      </c>
      <c r="H6284" s="324" t="s">
        <v>4564</v>
      </c>
    </row>
    <row r="6285" spans="1:8" ht="14.45" customHeight="1" x14ac:dyDescent="0.2">
      <c r="A6285" s="324">
        <v>4289</v>
      </c>
      <c r="B6285" s="324">
        <v>428901</v>
      </c>
      <c r="C6285" s="326" t="s">
        <v>4563</v>
      </c>
      <c r="D6285" s="326" t="s">
        <v>4563</v>
      </c>
      <c r="E6285" s="325">
        <v>26177</v>
      </c>
      <c r="F6285" s="325">
        <v>38352</v>
      </c>
      <c r="H6285" s="324" t="s">
        <v>4562</v>
      </c>
    </row>
    <row r="6286" spans="1:8" ht="14.45" customHeight="1" x14ac:dyDescent="0.2">
      <c r="A6286" s="324">
        <v>4291</v>
      </c>
      <c r="B6286" s="324">
        <v>429101</v>
      </c>
      <c r="C6286" s="326" t="s">
        <v>4561</v>
      </c>
      <c r="D6286" s="326" t="s">
        <v>4560</v>
      </c>
      <c r="E6286" s="325">
        <v>26177</v>
      </c>
      <c r="F6286" s="325">
        <v>30256</v>
      </c>
      <c r="H6286" s="324" t="s">
        <v>4559</v>
      </c>
    </row>
    <row r="6287" spans="1:8" ht="14.45" customHeight="1" x14ac:dyDescent="0.2">
      <c r="A6287" s="324">
        <v>4292</v>
      </c>
      <c r="B6287" s="324">
        <v>429201</v>
      </c>
      <c r="C6287" s="326" t="s">
        <v>4558</v>
      </c>
      <c r="D6287" s="326" t="s">
        <v>3916</v>
      </c>
      <c r="E6287" s="325">
        <v>26177</v>
      </c>
      <c r="F6287" s="325">
        <v>32051</v>
      </c>
      <c r="H6287" s="324" t="s">
        <v>4557</v>
      </c>
    </row>
    <row r="6288" spans="1:8" ht="14.45" customHeight="1" x14ac:dyDescent="0.2">
      <c r="A6288" s="324">
        <v>4296</v>
      </c>
      <c r="B6288" s="324">
        <v>429601</v>
      </c>
      <c r="C6288" s="326" t="s">
        <v>4556</v>
      </c>
      <c r="D6288" s="326" t="s">
        <v>4555</v>
      </c>
      <c r="E6288" s="325">
        <v>26177</v>
      </c>
      <c r="F6288" s="325">
        <v>31138</v>
      </c>
      <c r="H6288" s="324" t="s">
        <v>4554</v>
      </c>
    </row>
    <row r="6289" spans="1:8" ht="14.45" customHeight="1" x14ac:dyDescent="0.2">
      <c r="A6289" s="324">
        <v>4298</v>
      </c>
      <c r="B6289" s="324">
        <v>429801</v>
      </c>
      <c r="C6289" s="326" t="s">
        <v>4553</v>
      </c>
      <c r="D6289" s="326" t="s">
        <v>3753</v>
      </c>
      <c r="E6289" s="325">
        <v>26177</v>
      </c>
      <c r="F6289" s="325">
        <v>26618</v>
      </c>
      <c r="H6289" s="324" t="s">
        <v>3774</v>
      </c>
    </row>
    <row r="6290" spans="1:8" ht="14.45" customHeight="1" x14ac:dyDescent="0.2">
      <c r="A6290" s="324">
        <v>4299</v>
      </c>
      <c r="B6290" s="324">
        <v>429901</v>
      </c>
      <c r="C6290" s="326" t="s">
        <v>4552</v>
      </c>
      <c r="D6290" s="326" t="s">
        <v>3867</v>
      </c>
      <c r="E6290" s="325">
        <v>26177</v>
      </c>
      <c r="F6290" s="325">
        <v>28216</v>
      </c>
      <c r="H6290" s="324" t="s">
        <v>4023</v>
      </c>
    </row>
    <row r="6291" spans="1:8" ht="14.45" customHeight="1" x14ac:dyDescent="0.2">
      <c r="A6291" s="324">
        <v>4300</v>
      </c>
      <c r="B6291" s="324">
        <v>430001</v>
      </c>
      <c r="C6291" s="326" t="s">
        <v>4551</v>
      </c>
      <c r="D6291" s="326" t="s">
        <v>4191</v>
      </c>
      <c r="E6291" s="325">
        <v>26177</v>
      </c>
      <c r="F6291" s="325">
        <v>28126</v>
      </c>
      <c r="H6291" s="324" t="s">
        <v>4190</v>
      </c>
    </row>
    <row r="6292" spans="1:8" ht="14.45" customHeight="1" x14ac:dyDescent="0.2">
      <c r="A6292" s="324">
        <v>4301</v>
      </c>
      <c r="B6292" s="324">
        <v>430101</v>
      </c>
      <c r="C6292" s="326" t="s">
        <v>4550</v>
      </c>
      <c r="D6292" s="326" t="s">
        <v>3777</v>
      </c>
      <c r="E6292" s="325">
        <v>26177</v>
      </c>
      <c r="F6292" s="325">
        <v>26420</v>
      </c>
      <c r="H6292" s="324" t="s">
        <v>4549</v>
      </c>
    </row>
    <row r="6293" spans="1:8" ht="14.45" customHeight="1" x14ac:dyDescent="0.2">
      <c r="A6293" s="324">
        <v>4303</v>
      </c>
      <c r="B6293" s="324">
        <v>430301</v>
      </c>
      <c r="C6293" s="326" t="s">
        <v>4548</v>
      </c>
      <c r="D6293" s="326" t="s">
        <v>3753</v>
      </c>
      <c r="E6293" s="325">
        <v>26177</v>
      </c>
      <c r="F6293" s="325">
        <v>26761</v>
      </c>
      <c r="H6293" s="324" t="s">
        <v>3752</v>
      </c>
    </row>
    <row r="6294" spans="1:8" ht="14.45" customHeight="1" x14ac:dyDescent="0.2">
      <c r="A6294" s="324">
        <v>4304</v>
      </c>
      <c r="B6294" s="324">
        <v>430401</v>
      </c>
      <c r="C6294" s="326" t="s">
        <v>4416</v>
      </c>
      <c r="D6294" s="326" t="s">
        <v>4415</v>
      </c>
      <c r="E6294" s="325">
        <v>26177</v>
      </c>
      <c r="F6294" s="325">
        <v>31310</v>
      </c>
      <c r="H6294" s="324" t="s">
        <v>4547</v>
      </c>
    </row>
    <row r="6295" spans="1:8" ht="14.45" customHeight="1" x14ac:dyDescent="0.2">
      <c r="A6295" s="324">
        <v>4306</v>
      </c>
      <c r="B6295" s="324">
        <v>430601</v>
      </c>
      <c r="C6295" s="326" t="s">
        <v>4546</v>
      </c>
      <c r="D6295" s="326" t="s">
        <v>4148</v>
      </c>
      <c r="E6295" s="325">
        <v>26177</v>
      </c>
      <c r="F6295" s="325">
        <v>27089</v>
      </c>
      <c r="H6295" s="324" t="s">
        <v>4545</v>
      </c>
    </row>
    <row r="6296" spans="1:8" ht="14.45" customHeight="1" x14ac:dyDescent="0.2">
      <c r="A6296" s="324">
        <v>4307</v>
      </c>
      <c r="B6296" s="324">
        <v>430701</v>
      </c>
      <c r="C6296" s="326" t="s">
        <v>4544</v>
      </c>
      <c r="D6296" s="326" t="s">
        <v>3907</v>
      </c>
      <c r="E6296" s="325">
        <v>26177</v>
      </c>
      <c r="F6296" s="325">
        <v>27334</v>
      </c>
      <c r="H6296" s="324" t="s">
        <v>4543</v>
      </c>
    </row>
    <row r="6297" spans="1:8" ht="14.45" customHeight="1" x14ac:dyDescent="0.2">
      <c r="A6297" s="324">
        <v>4309</v>
      </c>
      <c r="B6297" s="324">
        <v>430901</v>
      </c>
      <c r="C6297" s="326" t="s">
        <v>4542</v>
      </c>
      <c r="D6297" s="326" t="s">
        <v>4541</v>
      </c>
      <c r="E6297" s="325">
        <v>26177</v>
      </c>
      <c r="F6297" s="325">
        <v>28887</v>
      </c>
      <c r="H6297" s="324" t="s">
        <v>4540</v>
      </c>
    </row>
    <row r="6298" spans="1:8" ht="14.45" customHeight="1" x14ac:dyDescent="0.2">
      <c r="A6298" s="324">
        <v>4311</v>
      </c>
      <c r="B6298" s="324">
        <v>431101</v>
      </c>
      <c r="C6298" s="326" t="s">
        <v>4539</v>
      </c>
      <c r="D6298" s="326" t="s">
        <v>4538</v>
      </c>
      <c r="E6298" s="325">
        <v>26177</v>
      </c>
      <c r="F6298" s="325">
        <v>26665</v>
      </c>
      <c r="H6298" s="324" t="s">
        <v>4537</v>
      </c>
    </row>
    <row r="6299" spans="1:8" ht="14.45" customHeight="1" x14ac:dyDescent="0.2">
      <c r="A6299" s="324">
        <v>4314</v>
      </c>
      <c r="B6299" s="324">
        <v>431401</v>
      </c>
      <c r="C6299" s="326" t="s">
        <v>4536</v>
      </c>
      <c r="D6299" s="326" t="s">
        <v>4535</v>
      </c>
      <c r="E6299" s="325">
        <v>26177</v>
      </c>
      <c r="F6299" s="325">
        <v>32234</v>
      </c>
      <c r="H6299" s="324" t="s">
        <v>4534</v>
      </c>
    </row>
    <row r="6300" spans="1:8" ht="14.45" customHeight="1" x14ac:dyDescent="0.2">
      <c r="A6300" s="324">
        <v>4315</v>
      </c>
      <c r="B6300" s="324">
        <v>431501</v>
      </c>
      <c r="C6300" s="326" t="s">
        <v>4533</v>
      </c>
      <c r="D6300" s="326" t="s">
        <v>3817</v>
      </c>
      <c r="E6300" s="325">
        <v>26177</v>
      </c>
      <c r="F6300" s="325">
        <v>28308</v>
      </c>
      <c r="H6300" s="324" t="s">
        <v>3816</v>
      </c>
    </row>
    <row r="6301" spans="1:8" ht="14.45" customHeight="1" x14ac:dyDescent="0.2">
      <c r="A6301" s="324">
        <v>4316</v>
      </c>
      <c r="B6301" s="324">
        <v>431601</v>
      </c>
      <c r="C6301" s="326" t="s">
        <v>4532</v>
      </c>
      <c r="E6301" s="325">
        <v>26177</v>
      </c>
      <c r="F6301" s="325">
        <v>29312</v>
      </c>
      <c r="H6301" s="324" t="s">
        <v>4531</v>
      </c>
    </row>
    <row r="6302" spans="1:8" ht="14.45" customHeight="1" x14ac:dyDescent="0.2">
      <c r="A6302" s="324">
        <v>4317</v>
      </c>
      <c r="B6302" s="324">
        <v>431701</v>
      </c>
      <c r="C6302" s="326" t="s">
        <v>4530</v>
      </c>
      <c r="D6302" s="326" t="s">
        <v>4529</v>
      </c>
      <c r="E6302" s="325">
        <v>26177</v>
      </c>
      <c r="F6302" s="325">
        <v>37468</v>
      </c>
      <c r="H6302" s="324" t="s">
        <v>4528</v>
      </c>
    </row>
    <row r="6303" spans="1:8" ht="14.45" customHeight="1" x14ac:dyDescent="0.2">
      <c r="A6303" s="324">
        <v>4319</v>
      </c>
      <c r="B6303" s="324">
        <v>431901</v>
      </c>
      <c r="C6303" s="326" t="s">
        <v>4527</v>
      </c>
      <c r="D6303" s="326" t="s">
        <v>3867</v>
      </c>
      <c r="E6303" s="325">
        <v>26177</v>
      </c>
      <c r="F6303" s="325">
        <v>28734</v>
      </c>
      <c r="H6303" s="324" t="s">
        <v>3866</v>
      </c>
    </row>
    <row r="6304" spans="1:8" ht="14.45" customHeight="1" x14ac:dyDescent="0.2">
      <c r="A6304" s="324">
        <v>4320</v>
      </c>
      <c r="B6304" s="324">
        <v>432001</v>
      </c>
      <c r="C6304" s="326" t="s">
        <v>4526</v>
      </c>
      <c r="D6304" s="326" t="s">
        <v>4525</v>
      </c>
      <c r="E6304" s="325">
        <v>26177</v>
      </c>
      <c r="F6304" s="325">
        <v>29470</v>
      </c>
      <c r="H6304" s="324" t="s">
        <v>4524</v>
      </c>
    </row>
    <row r="6305" spans="1:8" ht="14.45" customHeight="1" x14ac:dyDescent="0.2">
      <c r="A6305" s="324">
        <v>4321</v>
      </c>
      <c r="B6305" s="324">
        <v>432101</v>
      </c>
      <c r="C6305" s="326" t="s">
        <v>4523</v>
      </c>
      <c r="D6305" s="326" t="s">
        <v>4522</v>
      </c>
      <c r="E6305" s="325">
        <v>26177</v>
      </c>
      <c r="F6305" s="325">
        <v>27940</v>
      </c>
      <c r="H6305" s="324" t="s">
        <v>4521</v>
      </c>
    </row>
    <row r="6306" spans="1:8" ht="14.45" customHeight="1" x14ac:dyDescent="0.2">
      <c r="A6306" s="324">
        <v>4322</v>
      </c>
      <c r="B6306" s="324">
        <v>432201</v>
      </c>
      <c r="C6306" s="326" t="s">
        <v>4520</v>
      </c>
      <c r="E6306" s="325">
        <v>26177</v>
      </c>
      <c r="F6306" s="325">
        <v>29545</v>
      </c>
      <c r="H6306" s="324" t="s">
        <v>4519</v>
      </c>
    </row>
    <row r="6307" spans="1:8" ht="14.45" customHeight="1" x14ac:dyDescent="0.2">
      <c r="A6307" s="324">
        <v>4323</v>
      </c>
      <c r="B6307" s="324">
        <v>432301</v>
      </c>
      <c r="C6307" s="326" t="s">
        <v>4518</v>
      </c>
      <c r="D6307" s="326" t="s">
        <v>4517</v>
      </c>
      <c r="E6307" s="325">
        <v>26177</v>
      </c>
      <c r="F6307" s="325">
        <v>29677</v>
      </c>
      <c r="H6307" s="324" t="s">
        <v>4516</v>
      </c>
    </row>
    <row r="6308" spans="1:8" ht="14.45" customHeight="1" x14ac:dyDescent="0.2">
      <c r="A6308" s="324">
        <v>4324</v>
      </c>
      <c r="B6308" s="324">
        <v>432401</v>
      </c>
      <c r="C6308" s="326" t="s">
        <v>4515</v>
      </c>
      <c r="D6308" s="326" t="s">
        <v>4514</v>
      </c>
      <c r="E6308" s="325">
        <v>26177</v>
      </c>
      <c r="F6308" s="325">
        <v>34090</v>
      </c>
      <c r="H6308" s="324" t="s">
        <v>4513</v>
      </c>
    </row>
    <row r="6309" spans="1:8" ht="14.45" customHeight="1" x14ac:dyDescent="0.2">
      <c r="A6309" s="324">
        <v>4325</v>
      </c>
      <c r="B6309" s="324">
        <v>432501</v>
      </c>
      <c r="C6309" s="326" t="s">
        <v>4512</v>
      </c>
      <c r="E6309" s="325">
        <v>26177</v>
      </c>
      <c r="F6309" s="325">
        <v>28611</v>
      </c>
      <c r="H6309" s="324" t="s">
        <v>4511</v>
      </c>
    </row>
    <row r="6310" spans="1:8" ht="14.45" customHeight="1" x14ac:dyDescent="0.2">
      <c r="A6310" s="324">
        <v>4326</v>
      </c>
      <c r="B6310" s="324">
        <v>432601</v>
      </c>
      <c r="C6310" s="326" t="s">
        <v>4510</v>
      </c>
      <c r="D6310" s="326" t="s">
        <v>3753</v>
      </c>
      <c r="E6310" s="325">
        <v>26177</v>
      </c>
      <c r="F6310" s="325">
        <v>26755</v>
      </c>
      <c r="H6310" s="324" t="s">
        <v>4247</v>
      </c>
    </row>
    <row r="6311" spans="1:8" ht="14.45" customHeight="1" x14ac:dyDescent="0.2">
      <c r="A6311" s="324">
        <v>4327</v>
      </c>
      <c r="B6311" s="324">
        <v>432701</v>
      </c>
      <c r="C6311" s="326" t="s">
        <v>4336</v>
      </c>
      <c r="D6311" s="326" t="s">
        <v>4335</v>
      </c>
      <c r="E6311" s="325">
        <v>26177</v>
      </c>
      <c r="F6311" s="325">
        <v>28550</v>
      </c>
      <c r="H6311" s="324" t="s">
        <v>4509</v>
      </c>
    </row>
    <row r="6312" spans="1:8" ht="14.45" customHeight="1" x14ac:dyDescent="0.2">
      <c r="A6312" s="324">
        <v>4328</v>
      </c>
      <c r="B6312" s="324">
        <v>432801</v>
      </c>
      <c r="C6312" s="326" t="s">
        <v>4508</v>
      </c>
      <c r="D6312" s="326" t="s">
        <v>3797</v>
      </c>
      <c r="E6312" s="325">
        <v>26177</v>
      </c>
      <c r="F6312" s="325">
        <v>28296</v>
      </c>
      <c r="H6312" s="324" t="s">
        <v>4075</v>
      </c>
    </row>
    <row r="6313" spans="1:8" ht="14.45" customHeight="1" x14ac:dyDescent="0.2">
      <c r="A6313" s="324">
        <v>4332</v>
      </c>
      <c r="B6313" s="324">
        <v>433201</v>
      </c>
      <c r="C6313" s="326" t="s">
        <v>4507</v>
      </c>
      <c r="D6313" s="326" t="s">
        <v>3797</v>
      </c>
      <c r="E6313" s="325">
        <v>26177</v>
      </c>
      <c r="F6313" s="325">
        <v>36922</v>
      </c>
      <c r="H6313" s="324" t="s">
        <v>4073</v>
      </c>
    </row>
    <row r="6314" spans="1:8" ht="14.45" customHeight="1" x14ac:dyDescent="0.2">
      <c r="A6314" s="324">
        <v>4334</v>
      </c>
      <c r="B6314" s="324">
        <v>433401</v>
      </c>
      <c r="C6314" s="326" t="s">
        <v>4506</v>
      </c>
      <c r="D6314" s="326" t="s">
        <v>3753</v>
      </c>
      <c r="E6314" s="325">
        <v>26177</v>
      </c>
      <c r="F6314" s="325">
        <v>27030</v>
      </c>
      <c r="H6314" s="324" t="s">
        <v>3774</v>
      </c>
    </row>
    <row r="6315" spans="1:8" ht="14.45" customHeight="1" x14ac:dyDescent="0.2">
      <c r="A6315" s="324">
        <v>4335</v>
      </c>
      <c r="B6315" s="324">
        <v>433501</v>
      </c>
      <c r="C6315" s="326" t="s">
        <v>4505</v>
      </c>
      <c r="D6315" s="326" t="s">
        <v>3753</v>
      </c>
      <c r="E6315" s="325">
        <v>26177</v>
      </c>
      <c r="F6315" s="325">
        <v>27638</v>
      </c>
      <c r="H6315" s="324" t="s">
        <v>3774</v>
      </c>
    </row>
    <row r="6316" spans="1:8" ht="14.45" customHeight="1" x14ac:dyDescent="0.2">
      <c r="A6316" s="324">
        <v>4336</v>
      </c>
      <c r="B6316" s="324">
        <v>433601</v>
      </c>
      <c r="C6316" s="326" t="s">
        <v>4504</v>
      </c>
      <c r="E6316" s="325">
        <v>26177</v>
      </c>
      <c r="F6316" s="325">
        <v>27303</v>
      </c>
      <c r="H6316" s="324" t="s">
        <v>4503</v>
      </c>
    </row>
    <row r="6317" spans="1:8" ht="14.45" customHeight="1" x14ac:dyDescent="0.2">
      <c r="A6317" s="324">
        <v>4337</v>
      </c>
      <c r="B6317" s="324">
        <v>433701</v>
      </c>
      <c r="C6317" s="326" t="s">
        <v>4502</v>
      </c>
      <c r="D6317" s="326" t="s">
        <v>4501</v>
      </c>
      <c r="E6317" s="325">
        <v>26177</v>
      </c>
      <c r="F6317" s="325">
        <v>26512</v>
      </c>
      <c r="H6317" s="324" t="s">
        <v>4500</v>
      </c>
    </row>
    <row r="6318" spans="1:8" ht="14.45" customHeight="1" x14ac:dyDescent="0.2">
      <c r="A6318" s="324">
        <v>4339</v>
      </c>
      <c r="B6318" s="324">
        <v>433901</v>
      </c>
      <c r="C6318" s="326" t="s">
        <v>3945</v>
      </c>
      <c r="D6318" s="326" t="s">
        <v>3753</v>
      </c>
      <c r="E6318" s="325">
        <v>26177</v>
      </c>
      <c r="F6318" s="325">
        <v>27576</v>
      </c>
      <c r="H6318" s="324" t="s">
        <v>3752</v>
      </c>
    </row>
    <row r="6319" spans="1:8" ht="14.45" customHeight="1" x14ac:dyDescent="0.2">
      <c r="A6319" s="324">
        <v>4340</v>
      </c>
      <c r="B6319" s="324">
        <v>434001</v>
      </c>
      <c r="C6319" s="326" t="s">
        <v>4499</v>
      </c>
      <c r="D6319" s="326" t="s">
        <v>3797</v>
      </c>
      <c r="E6319" s="325">
        <v>26177</v>
      </c>
      <c r="F6319" s="325">
        <v>38807</v>
      </c>
      <c r="H6319" s="324" t="s">
        <v>4073</v>
      </c>
    </row>
    <row r="6320" spans="1:8" ht="14.45" customHeight="1" x14ac:dyDescent="0.2">
      <c r="A6320" s="324">
        <v>4341</v>
      </c>
      <c r="B6320" s="324">
        <v>434101</v>
      </c>
      <c r="C6320" s="326" t="s">
        <v>4498</v>
      </c>
      <c r="D6320" s="326" t="s">
        <v>4497</v>
      </c>
      <c r="E6320" s="325">
        <v>26177</v>
      </c>
      <c r="F6320" s="325">
        <v>28642</v>
      </c>
      <c r="H6320" s="324" t="s">
        <v>4496</v>
      </c>
    </row>
    <row r="6321" spans="1:8" ht="14.45" customHeight="1" x14ac:dyDescent="0.2">
      <c r="A6321" s="324">
        <v>4342</v>
      </c>
      <c r="B6321" s="324">
        <v>434201</v>
      </c>
      <c r="C6321" s="326" t="s">
        <v>4495</v>
      </c>
      <c r="D6321" s="326" t="s">
        <v>4346</v>
      </c>
      <c r="E6321" s="325">
        <v>26177</v>
      </c>
      <c r="F6321" s="325">
        <v>27668</v>
      </c>
      <c r="H6321" s="324" t="s">
        <v>4494</v>
      </c>
    </row>
    <row r="6322" spans="1:8" ht="14.45" customHeight="1" x14ac:dyDescent="0.2">
      <c r="A6322" s="324">
        <v>4345</v>
      </c>
      <c r="B6322" s="324">
        <v>434501</v>
      </c>
      <c r="C6322" s="326" t="s">
        <v>4493</v>
      </c>
      <c r="D6322" s="326" t="s">
        <v>4492</v>
      </c>
      <c r="E6322" s="325">
        <v>26177</v>
      </c>
      <c r="F6322" s="325">
        <v>29545</v>
      </c>
      <c r="H6322" s="324" t="s">
        <v>4491</v>
      </c>
    </row>
    <row r="6323" spans="1:8" ht="14.45" customHeight="1" x14ac:dyDescent="0.2">
      <c r="A6323" s="324">
        <v>4346</v>
      </c>
      <c r="B6323" s="324">
        <v>434601</v>
      </c>
      <c r="C6323" s="326" t="s">
        <v>4490</v>
      </c>
      <c r="E6323" s="325">
        <v>26177</v>
      </c>
      <c r="F6323" s="325">
        <v>29670</v>
      </c>
      <c r="H6323" s="324" t="s">
        <v>4489</v>
      </c>
    </row>
    <row r="6324" spans="1:8" ht="14.45" customHeight="1" x14ac:dyDescent="0.2">
      <c r="A6324" s="324">
        <v>4347</v>
      </c>
      <c r="B6324" s="324">
        <v>434701</v>
      </c>
      <c r="C6324" s="326" t="s">
        <v>4488</v>
      </c>
      <c r="D6324" s="326" t="s">
        <v>3753</v>
      </c>
      <c r="E6324" s="325">
        <v>26177</v>
      </c>
      <c r="F6324" s="325">
        <v>27030</v>
      </c>
      <c r="H6324" s="324" t="s">
        <v>3752</v>
      </c>
    </row>
    <row r="6325" spans="1:8" ht="14.45" customHeight="1" x14ac:dyDescent="0.2">
      <c r="A6325" s="324">
        <v>4348</v>
      </c>
      <c r="B6325" s="324">
        <v>434801</v>
      </c>
      <c r="C6325" s="326" t="s">
        <v>4487</v>
      </c>
      <c r="D6325" s="326" t="s">
        <v>3753</v>
      </c>
      <c r="E6325" s="325">
        <v>26177</v>
      </c>
      <c r="F6325" s="325">
        <v>26755</v>
      </c>
      <c r="H6325" s="324" t="s">
        <v>3774</v>
      </c>
    </row>
    <row r="6326" spans="1:8" ht="14.45" customHeight="1" x14ac:dyDescent="0.2">
      <c r="A6326" s="324">
        <v>4349</v>
      </c>
      <c r="B6326" s="324">
        <v>434901</v>
      </c>
      <c r="C6326" s="326" t="s">
        <v>4486</v>
      </c>
      <c r="D6326" s="326" t="s">
        <v>4485</v>
      </c>
      <c r="E6326" s="325">
        <v>26177</v>
      </c>
      <c r="F6326" s="325">
        <v>26908</v>
      </c>
      <c r="H6326" s="324" t="s">
        <v>4484</v>
      </c>
    </row>
    <row r="6327" spans="1:8" ht="14.45" customHeight="1" x14ac:dyDescent="0.2">
      <c r="A6327" s="324">
        <v>4350</v>
      </c>
      <c r="B6327" s="324">
        <v>435001</v>
      </c>
      <c r="C6327" s="326" t="s">
        <v>4483</v>
      </c>
      <c r="D6327" s="326" t="s">
        <v>3822</v>
      </c>
      <c r="E6327" s="325">
        <v>26177</v>
      </c>
      <c r="F6327" s="325">
        <v>29646</v>
      </c>
      <c r="H6327" s="324" t="s">
        <v>4482</v>
      </c>
    </row>
    <row r="6328" spans="1:8" ht="14.45" customHeight="1" x14ac:dyDescent="0.2">
      <c r="A6328" s="324">
        <v>4351</v>
      </c>
      <c r="B6328" s="324">
        <v>435101</v>
      </c>
      <c r="C6328" s="326" t="s">
        <v>4481</v>
      </c>
      <c r="D6328" s="326" t="s">
        <v>3897</v>
      </c>
      <c r="E6328" s="325">
        <v>26177</v>
      </c>
      <c r="F6328" s="325">
        <v>27760</v>
      </c>
      <c r="H6328" s="324" t="s">
        <v>4480</v>
      </c>
    </row>
    <row r="6329" spans="1:8" ht="14.45" customHeight="1" x14ac:dyDescent="0.2">
      <c r="A6329" s="324">
        <v>4352</v>
      </c>
      <c r="B6329" s="324">
        <v>435201</v>
      </c>
      <c r="C6329" s="326" t="s">
        <v>4479</v>
      </c>
      <c r="D6329" s="326" t="s">
        <v>4478</v>
      </c>
      <c r="E6329" s="325">
        <v>26177</v>
      </c>
      <c r="F6329" s="325">
        <v>26724</v>
      </c>
      <c r="H6329" s="324" t="s">
        <v>4477</v>
      </c>
    </row>
    <row r="6330" spans="1:8" ht="14.45" customHeight="1" x14ac:dyDescent="0.2">
      <c r="A6330" s="324">
        <v>4353</v>
      </c>
      <c r="B6330" s="324">
        <v>435301</v>
      </c>
      <c r="C6330" s="326" t="s">
        <v>4476</v>
      </c>
      <c r="E6330" s="325">
        <v>26177</v>
      </c>
      <c r="F6330" s="325">
        <v>26733</v>
      </c>
      <c r="H6330" s="324" t="s">
        <v>4475</v>
      </c>
    </row>
    <row r="6331" spans="1:8" ht="14.45" customHeight="1" x14ac:dyDescent="0.2">
      <c r="A6331" s="324">
        <v>4355</v>
      </c>
      <c r="B6331" s="324">
        <v>435501</v>
      </c>
      <c r="C6331" s="326" t="s">
        <v>4474</v>
      </c>
      <c r="D6331" s="326" t="s">
        <v>3797</v>
      </c>
      <c r="E6331" s="325">
        <v>26177</v>
      </c>
      <c r="F6331" s="325">
        <v>26665</v>
      </c>
      <c r="H6331" s="324" t="s">
        <v>4473</v>
      </c>
    </row>
    <row r="6332" spans="1:8" ht="14.45" customHeight="1" x14ac:dyDescent="0.2">
      <c r="A6332" s="324">
        <v>4357</v>
      </c>
      <c r="B6332" s="324">
        <v>435701</v>
      </c>
      <c r="C6332" s="326" t="s">
        <v>4472</v>
      </c>
      <c r="D6332" s="326" t="s">
        <v>3753</v>
      </c>
      <c r="E6332" s="325">
        <v>26177</v>
      </c>
      <c r="F6332" s="325">
        <v>27912</v>
      </c>
      <c r="H6332" s="324" t="s">
        <v>3752</v>
      </c>
    </row>
    <row r="6333" spans="1:8" ht="14.45" customHeight="1" x14ac:dyDescent="0.2">
      <c r="A6333" s="324">
        <v>4358</v>
      </c>
      <c r="B6333" s="324">
        <v>435801</v>
      </c>
      <c r="C6333" s="326" t="s">
        <v>4471</v>
      </c>
      <c r="E6333" s="325">
        <v>26177</v>
      </c>
      <c r="F6333" s="325">
        <v>26634</v>
      </c>
      <c r="H6333" s="324" t="s">
        <v>4470</v>
      </c>
    </row>
    <row r="6334" spans="1:8" ht="14.45" customHeight="1" x14ac:dyDescent="0.2">
      <c r="A6334" s="324">
        <v>4362</v>
      </c>
      <c r="B6334" s="324">
        <v>436201</v>
      </c>
      <c r="C6334" s="326" t="s">
        <v>4469</v>
      </c>
      <c r="D6334" s="326" t="s">
        <v>3841</v>
      </c>
      <c r="E6334" s="325">
        <v>26177</v>
      </c>
      <c r="F6334" s="325">
        <v>29707</v>
      </c>
      <c r="H6334" s="324" t="s">
        <v>4468</v>
      </c>
    </row>
    <row r="6335" spans="1:8" ht="14.45" customHeight="1" x14ac:dyDescent="0.2">
      <c r="A6335" s="324">
        <v>4363</v>
      </c>
      <c r="B6335" s="324">
        <v>436301</v>
      </c>
      <c r="C6335" s="326" t="s">
        <v>4467</v>
      </c>
      <c r="D6335" s="326" t="s">
        <v>4466</v>
      </c>
      <c r="E6335" s="325">
        <v>26177</v>
      </c>
      <c r="F6335" s="325">
        <v>109574</v>
      </c>
      <c r="G6335" s="324">
        <v>1134272859</v>
      </c>
      <c r="H6335" s="324" t="s">
        <v>4465</v>
      </c>
    </row>
    <row r="6336" spans="1:8" ht="14.45" customHeight="1" x14ac:dyDescent="0.2">
      <c r="A6336" s="324">
        <v>4365</v>
      </c>
      <c r="B6336" s="324">
        <v>436501</v>
      </c>
      <c r="C6336" s="326" t="s">
        <v>4213</v>
      </c>
      <c r="D6336" s="326" t="s">
        <v>4081</v>
      </c>
      <c r="E6336" s="325">
        <v>26177</v>
      </c>
      <c r="F6336" s="325">
        <v>28004</v>
      </c>
      <c r="H6336" s="324" t="s">
        <v>4080</v>
      </c>
    </row>
    <row r="6337" spans="1:8" ht="14.45" customHeight="1" x14ac:dyDescent="0.2">
      <c r="A6337" s="324">
        <v>4368</v>
      </c>
      <c r="B6337" s="324">
        <v>436801</v>
      </c>
      <c r="C6337" s="326" t="s">
        <v>4464</v>
      </c>
      <c r="D6337" s="326" t="s">
        <v>3797</v>
      </c>
      <c r="E6337" s="325">
        <v>26177</v>
      </c>
      <c r="F6337" s="325">
        <v>38442</v>
      </c>
      <c r="H6337" s="324" t="s">
        <v>4073</v>
      </c>
    </row>
    <row r="6338" spans="1:8" ht="14.45" customHeight="1" x14ac:dyDescent="0.2">
      <c r="A6338" s="324">
        <v>4369</v>
      </c>
      <c r="B6338" s="324">
        <v>436901</v>
      </c>
      <c r="C6338" s="326" t="s">
        <v>4463</v>
      </c>
      <c r="D6338" s="326" t="s">
        <v>4462</v>
      </c>
      <c r="E6338" s="325">
        <v>26177</v>
      </c>
      <c r="F6338" s="325">
        <v>26665</v>
      </c>
      <c r="H6338" s="324" t="s">
        <v>4461</v>
      </c>
    </row>
    <row r="6339" spans="1:8" ht="14.45" customHeight="1" x14ac:dyDescent="0.2">
      <c r="A6339" s="324">
        <v>4370</v>
      </c>
      <c r="B6339" s="324">
        <v>437001</v>
      </c>
      <c r="C6339" s="326" t="s">
        <v>4460</v>
      </c>
      <c r="D6339" s="326" t="s">
        <v>4130</v>
      </c>
      <c r="E6339" s="325">
        <v>26177</v>
      </c>
      <c r="F6339" s="325">
        <v>27760</v>
      </c>
      <c r="H6339" s="324" t="s">
        <v>4459</v>
      </c>
    </row>
    <row r="6340" spans="1:8" ht="14.45" customHeight="1" x14ac:dyDescent="0.2">
      <c r="A6340" s="324">
        <v>4371</v>
      </c>
      <c r="B6340" s="324">
        <v>437101</v>
      </c>
      <c r="C6340" s="326" t="s">
        <v>4458</v>
      </c>
      <c r="D6340" s="326" t="s">
        <v>3777</v>
      </c>
      <c r="E6340" s="325">
        <v>26177</v>
      </c>
      <c r="F6340" s="325">
        <v>26512</v>
      </c>
      <c r="H6340" s="324" t="s">
        <v>4457</v>
      </c>
    </row>
    <row r="6341" spans="1:8" ht="14.45" customHeight="1" x14ac:dyDescent="0.2">
      <c r="A6341" s="324">
        <v>4372</v>
      </c>
      <c r="B6341" s="324">
        <v>437201</v>
      </c>
      <c r="C6341" s="326" t="s">
        <v>4456</v>
      </c>
      <c r="E6341" s="325">
        <v>26177</v>
      </c>
      <c r="F6341" s="325">
        <v>28856</v>
      </c>
      <c r="H6341" s="324" t="s">
        <v>4455</v>
      </c>
    </row>
    <row r="6342" spans="1:8" ht="14.45" customHeight="1" x14ac:dyDescent="0.2">
      <c r="A6342" s="324">
        <v>4373</v>
      </c>
      <c r="B6342" s="324">
        <v>437301</v>
      </c>
      <c r="C6342" s="326" t="s">
        <v>4454</v>
      </c>
      <c r="D6342" s="326" t="s">
        <v>4453</v>
      </c>
      <c r="E6342" s="325">
        <v>26177</v>
      </c>
      <c r="F6342" s="325">
        <v>109574</v>
      </c>
      <c r="G6342" s="324">
        <v>1609873272</v>
      </c>
      <c r="H6342" s="324" t="s">
        <v>3329</v>
      </c>
    </row>
    <row r="6343" spans="1:8" ht="14.45" customHeight="1" x14ac:dyDescent="0.2">
      <c r="A6343" s="324">
        <v>4374</v>
      </c>
      <c r="B6343" s="324">
        <v>437401</v>
      </c>
      <c r="C6343" s="326" t="s">
        <v>4452</v>
      </c>
      <c r="D6343" s="326" t="s">
        <v>4451</v>
      </c>
      <c r="E6343" s="325">
        <v>26177</v>
      </c>
      <c r="F6343" s="325">
        <v>34700</v>
      </c>
      <c r="H6343" s="324" t="s">
        <v>4450</v>
      </c>
    </row>
    <row r="6344" spans="1:8" ht="14.45" customHeight="1" x14ac:dyDescent="0.2">
      <c r="A6344" s="324">
        <v>4376</v>
      </c>
      <c r="B6344" s="324">
        <v>437601</v>
      </c>
      <c r="C6344" s="326" t="s">
        <v>4449</v>
      </c>
      <c r="D6344" s="326" t="s">
        <v>4448</v>
      </c>
      <c r="E6344" s="325">
        <v>26177</v>
      </c>
      <c r="F6344" s="325">
        <v>29891</v>
      </c>
      <c r="H6344" s="324" t="s">
        <v>4447</v>
      </c>
    </row>
    <row r="6345" spans="1:8" ht="14.45" customHeight="1" x14ac:dyDescent="0.2">
      <c r="A6345" s="324">
        <v>4378</v>
      </c>
      <c r="B6345" s="324">
        <v>437801</v>
      </c>
      <c r="C6345" s="326" t="s">
        <v>4446</v>
      </c>
      <c r="D6345" s="326" t="s">
        <v>3797</v>
      </c>
      <c r="E6345" s="325">
        <v>26177</v>
      </c>
      <c r="F6345" s="325">
        <v>32568</v>
      </c>
      <c r="H6345" s="324" t="s">
        <v>4445</v>
      </c>
    </row>
    <row r="6346" spans="1:8" ht="14.45" customHeight="1" x14ac:dyDescent="0.2">
      <c r="A6346" s="324">
        <v>4380</v>
      </c>
      <c r="B6346" s="324">
        <v>438001</v>
      </c>
      <c r="C6346" s="326" t="s">
        <v>4444</v>
      </c>
      <c r="E6346" s="325">
        <v>26177</v>
      </c>
      <c r="F6346" s="325">
        <v>28399</v>
      </c>
      <c r="H6346" s="324" t="s">
        <v>4443</v>
      </c>
    </row>
    <row r="6347" spans="1:8" ht="14.45" customHeight="1" x14ac:dyDescent="0.2">
      <c r="A6347" s="324">
        <v>4381</v>
      </c>
      <c r="B6347" s="324">
        <v>438101</v>
      </c>
      <c r="C6347" s="326" t="s">
        <v>4442</v>
      </c>
      <c r="E6347" s="325">
        <v>26177</v>
      </c>
      <c r="F6347" s="325">
        <v>30681</v>
      </c>
      <c r="H6347" s="324" t="s">
        <v>4441</v>
      </c>
    </row>
    <row r="6348" spans="1:8" ht="14.45" customHeight="1" x14ac:dyDescent="0.2">
      <c r="A6348" s="324">
        <v>4382</v>
      </c>
      <c r="B6348" s="324">
        <v>438201</v>
      </c>
      <c r="C6348" s="326" t="s">
        <v>4440</v>
      </c>
      <c r="D6348" s="326" t="s">
        <v>4439</v>
      </c>
      <c r="E6348" s="325">
        <v>26177</v>
      </c>
      <c r="F6348" s="325">
        <v>28491</v>
      </c>
      <c r="H6348" s="324" t="s">
        <v>4438</v>
      </c>
    </row>
    <row r="6349" spans="1:8" ht="14.45" customHeight="1" x14ac:dyDescent="0.2">
      <c r="A6349" s="324">
        <v>4386</v>
      </c>
      <c r="B6349" s="324">
        <v>438601</v>
      </c>
      <c r="C6349" s="326" t="s">
        <v>4437</v>
      </c>
      <c r="E6349" s="325">
        <v>26177</v>
      </c>
      <c r="F6349" s="325">
        <v>26451</v>
      </c>
      <c r="H6349" s="324" t="s">
        <v>3788</v>
      </c>
    </row>
    <row r="6350" spans="1:8" ht="14.45" customHeight="1" x14ac:dyDescent="0.2">
      <c r="A6350" s="324">
        <v>4387</v>
      </c>
      <c r="B6350" s="324">
        <v>438701</v>
      </c>
      <c r="C6350" s="326" t="s">
        <v>4014</v>
      </c>
      <c r="D6350" s="326" t="s">
        <v>3848</v>
      </c>
      <c r="E6350" s="325">
        <v>26177</v>
      </c>
      <c r="F6350" s="325">
        <v>27150</v>
      </c>
      <c r="H6350" s="324" t="s">
        <v>4436</v>
      </c>
    </row>
    <row r="6351" spans="1:8" ht="14.45" customHeight="1" x14ac:dyDescent="0.2">
      <c r="A6351" s="324">
        <v>4390</v>
      </c>
      <c r="B6351" s="324">
        <v>439001</v>
      </c>
      <c r="C6351" s="326" t="s">
        <v>4435</v>
      </c>
      <c r="D6351" s="326" t="s">
        <v>4434</v>
      </c>
      <c r="E6351" s="325">
        <v>26177</v>
      </c>
      <c r="F6351" s="325">
        <v>30407</v>
      </c>
      <c r="H6351" s="324" t="s">
        <v>4433</v>
      </c>
    </row>
    <row r="6352" spans="1:8" ht="14.45" customHeight="1" x14ac:dyDescent="0.2">
      <c r="A6352" s="324">
        <v>4391</v>
      </c>
      <c r="B6352" s="324">
        <v>439101</v>
      </c>
      <c r="C6352" s="326" t="s">
        <v>4432</v>
      </c>
      <c r="D6352" s="326" t="s">
        <v>4431</v>
      </c>
      <c r="E6352" s="325">
        <v>26177</v>
      </c>
      <c r="F6352" s="325">
        <v>29839</v>
      </c>
      <c r="H6352" s="324" t="s">
        <v>4430</v>
      </c>
    </row>
    <row r="6353" spans="1:8" ht="14.45" customHeight="1" x14ac:dyDescent="0.2">
      <c r="A6353" s="324">
        <v>4392</v>
      </c>
      <c r="B6353" s="324">
        <v>439201</v>
      </c>
      <c r="C6353" s="326" t="s">
        <v>4429</v>
      </c>
      <c r="D6353" s="326" t="s">
        <v>3797</v>
      </c>
      <c r="E6353" s="325">
        <v>26177</v>
      </c>
      <c r="F6353" s="325">
        <v>27357</v>
      </c>
      <c r="H6353" s="324" t="s">
        <v>4428</v>
      </c>
    </row>
    <row r="6354" spans="1:8" ht="14.45" customHeight="1" x14ac:dyDescent="0.2">
      <c r="A6354" s="324">
        <v>4394</v>
      </c>
      <c r="B6354" s="324">
        <v>439401</v>
      </c>
      <c r="C6354" s="326" t="s">
        <v>4427</v>
      </c>
      <c r="D6354" s="326" t="s">
        <v>4232</v>
      </c>
      <c r="E6354" s="325">
        <v>26177</v>
      </c>
      <c r="F6354" s="325">
        <v>26512</v>
      </c>
      <c r="H6354" s="324" t="s">
        <v>4426</v>
      </c>
    </row>
    <row r="6355" spans="1:8" ht="14.45" customHeight="1" x14ac:dyDescent="0.2">
      <c r="A6355" s="324">
        <v>4395</v>
      </c>
      <c r="B6355" s="324">
        <v>439501</v>
      </c>
      <c r="C6355" s="326" t="s">
        <v>4425</v>
      </c>
      <c r="D6355" s="326" t="s">
        <v>3794</v>
      </c>
      <c r="E6355" s="325">
        <v>26177</v>
      </c>
      <c r="F6355" s="325">
        <v>27681</v>
      </c>
      <c r="H6355" s="324" t="s">
        <v>3793</v>
      </c>
    </row>
    <row r="6356" spans="1:8" ht="14.45" customHeight="1" x14ac:dyDescent="0.2">
      <c r="A6356" s="324">
        <v>4397</v>
      </c>
      <c r="B6356" s="324">
        <v>439701</v>
      </c>
      <c r="C6356" s="326" t="s">
        <v>4424</v>
      </c>
      <c r="D6356" s="326" t="s">
        <v>4148</v>
      </c>
      <c r="E6356" s="325">
        <v>26177</v>
      </c>
      <c r="F6356" s="325">
        <v>26665</v>
      </c>
      <c r="H6356" s="324" t="s">
        <v>4423</v>
      </c>
    </row>
    <row r="6357" spans="1:8" ht="14.45" customHeight="1" x14ac:dyDescent="0.2">
      <c r="A6357" s="324">
        <v>4398</v>
      </c>
      <c r="B6357" s="324">
        <v>439801</v>
      </c>
      <c r="C6357" s="326" t="s">
        <v>4422</v>
      </c>
      <c r="D6357" s="326" t="s">
        <v>3777</v>
      </c>
      <c r="E6357" s="325">
        <v>26177</v>
      </c>
      <c r="F6357" s="325">
        <v>26420</v>
      </c>
      <c r="H6357" s="324" t="s">
        <v>4421</v>
      </c>
    </row>
    <row r="6358" spans="1:8" ht="14.45" customHeight="1" x14ac:dyDescent="0.2">
      <c r="A6358" s="324">
        <v>4399</v>
      </c>
      <c r="B6358" s="324">
        <v>439901</v>
      </c>
      <c r="C6358" s="326" t="s">
        <v>4420</v>
      </c>
      <c r="D6358" s="326" t="s">
        <v>4394</v>
      </c>
      <c r="E6358" s="325">
        <v>26177</v>
      </c>
      <c r="F6358" s="325">
        <v>31503</v>
      </c>
      <c r="H6358" s="324" t="s">
        <v>4419</v>
      </c>
    </row>
    <row r="6359" spans="1:8" ht="14.45" customHeight="1" x14ac:dyDescent="0.2">
      <c r="A6359" s="324">
        <v>4401</v>
      </c>
      <c r="B6359" s="324">
        <v>440101</v>
      </c>
      <c r="C6359" s="326" t="s">
        <v>4418</v>
      </c>
      <c r="D6359" s="326" t="s">
        <v>3969</v>
      </c>
      <c r="E6359" s="325">
        <v>26177</v>
      </c>
      <c r="F6359" s="325">
        <v>30195</v>
      </c>
      <c r="H6359" s="324" t="s">
        <v>4417</v>
      </c>
    </row>
    <row r="6360" spans="1:8" ht="14.45" customHeight="1" x14ac:dyDescent="0.2">
      <c r="A6360" s="324">
        <v>4402</v>
      </c>
      <c r="B6360" s="324">
        <v>440201</v>
      </c>
      <c r="C6360" s="326" t="s">
        <v>4416</v>
      </c>
      <c r="D6360" s="326" t="s">
        <v>4415</v>
      </c>
      <c r="E6360" s="325">
        <v>26177</v>
      </c>
      <c r="F6360" s="325">
        <v>32325</v>
      </c>
      <c r="H6360" s="324" t="s">
        <v>4414</v>
      </c>
    </row>
    <row r="6361" spans="1:8" ht="14.45" customHeight="1" x14ac:dyDescent="0.2">
      <c r="A6361" s="324">
        <v>4403</v>
      </c>
      <c r="B6361" s="324">
        <v>440301</v>
      </c>
      <c r="C6361" s="326" t="s">
        <v>4413</v>
      </c>
      <c r="D6361" s="326" t="s">
        <v>4232</v>
      </c>
      <c r="E6361" s="325">
        <v>26177</v>
      </c>
      <c r="F6361" s="325">
        <v>29099</v>
      </c>
      <c r="H6361" s="324" t="s">
        <v>4412</v>
      </c>
    </row>
    <row r="6362" spans="1:8" ht="14.45" customHeight="1" x14ac:dyDescent="0.2">
      <c r="A6362" s="324">
        <v>4404</v>
      </c>
      <c r="B6362" s="324">
        <v>440401</v>
      </c>
      <c r="C6362" s="326" t="s">
        <v>4411</v>
      </c>
      <c r="D6362" s="326" t="s">
        <v>3794</v>
      </c>
      <c r="E6362" s="325">
        <v>26177</v>
      </c>
      <c r="F6362" s="325">
        <v>27681</v>
      </c>
      <c r="H6362" s="324" t="s">
        <v>3793</v>
      </c>
    </row>
    <row r="6363" spans="1:8" ht="14.45" customHeight="1" x14ac:dyDescent="0.2">
      <c r="A6363" s="324">
        <v>4407</v>
      </c>
      <c r="B6363" s="324">
        <v>440701</v>
      </c>
      <c r="C6363" s="326" t="s">
        <v>4410</v>
      </c>
      <c r="D6363" s="326" t="s">
        <v>3753</v>
      </c>
      <c r="E6363" s="325">
        <v>26177</v>
      </c>
      <c r="F6363" s="325">
        <v>26481</v>
      </c>
      <c r="H6363" s="324" t="s">
        <v>3774</v>
      </c>
    </row>
    <row r="6364" spans="1:8" ht="14.45" customHeight="1" x14ac:dyDescent="0.2">
      <c r="A6364" s="324">
        <v>4409</v>
      </c>
      <c r="B6364" s="324">
        <v>440901</v>
      </c>
      <c r="C6364" s="326" t="s">
        <v>4409</v>
      </c>
      <c r="D6364" s="326" t="s">
        <v>4408</v>
      </c>
      <c r="E6364" s="325">
        <v>26177</v>
      </c>
      <c r="F6364" s="325">
        <v>34394</v>
      </c>
      <c r="H6364" s="324" t="s">
        <v>4407</v>
      </c>
    </row>
    <row r="6365" spans="1:8" ht="14.45" customHeight="1" x14ac:dyDescent="0.2">
      <c r="A6365" s="324">
        <v>4411</v>
      </c>
      <c r="B6365" s="324">
        <v>441101</v>
      </c>
      <c r="C6365" s="326" t="s">
        <v>4406</v>
      </c>
      <c r="D6365" s="326" t="s">
        <v>4405</v>
      </c>
      <c r="E6365" s="325">
        <v>26177</v>
      </c>
      <c r="F6365" s="325">
        <v>26785</v>
      </c>
      <c r="H6365" s="324" t="s">
        <v>4404</v>
      </c>
    </row>
    <row r="6366" spans="1:8" ht="14.45" customHeight="1" x14ac:dyDescent="0.2">
      <c r="A6366" s="324">
        <v>4412</v>
      </c>
      <c r="B6366" s="324">
        <v>441201</v>
      </c>
      <c r="C6366" s="326" t="s">
        <v>4403</v>
      </c>
      <c r="D6366" s="326" t="s">
        <v>4402</v>
      </c>
      <c r="E6366" s="325">
        <v>26177</v>
      </c>
      <c r="F6366" s="325">
        <v>27668</v>
      </c>
      <c r="H6366" s="324" t="s">
        <v>4401</v>
      </c>
    </row>
    <row r="6367" spans="1:8" ht="14.45" customHeight="1" x14ac:dyDescent="0.2">
      <c r="A6367" s="324">
        <v>4413</v>
      </c>
      <c r="B6367" s="324">
        <v>441301</v>
      </c>
      <c r="C6367" s="326" t="s">
        <v>4400</v>
      </c>
      <c r="E6367" s="325">
        <v>26177</v>
      </c>
      <c r="F6367" s="325">
        <v>29545</v>
      </c>
      <c r="H6367" s="324" t="s">
        <v>4399</v>
      </c>
    </row>
    <row r="6368" spans="1:8" ht="14.45" customHeight="1" x14ac:dyDescent="0.2">
      <c r="A6368" s="324">
        <v>4414</v>
      </c>
      <c r="B6368" s="324">
        <v>441401</v>
      </c>
      <c r="C6368" s="326" t="s">
        <v>4398</v>
      </c>
      <c r="D6368" s="326" t="s">
        <v>3753</v>
      </c>
      <c r="E6368" s="325">
        <v>26177</v>
      </c>
      <c r="F6368" s="325">
        <v>27515</v>
      </c>
      <c r="H6368" s="324" t="s">
        <v>3752</v>
      </c>
    </row>
    <row r="6369" spans="1:8" ht="14.45" customHeight="1" x14ac:dyDescent="0.2">
      <c r="A6369" s="324">
        <v>4416</v>
      </c>
      <c r="B6369" s="324">
        <v>441601</v>
      </c>
      <c r="C6369" s="326" t="s">
        <v>4397</v>
      </c>
      <c r="D6369" s="326" t="s">
        <v>3777</v>
      </c>
      <c r="E6369" s="325">
        <v>26177</v>
      </c>
      <c r="F6369" s="325">
        <v>31594</v>
      </c>
      <c r="H6369" s="324" t="s">
        <v>4396</v>
      </c>
    </row>
    <row r="6370" spans="1:8" ht="14.45" customHeight="1" x14ac:dyDescent="0.2">
      <c r="A6370" s="324">
        <v>4418</v>
      </c>
      <c r="B6370" s="324">
        <v>441801</v>
      </c>
      <c r="C6370" s="326" t="s">
        <v>4395</v>
      </c>
      <c r="D6370" s="326" t="s">
        <v>4394</v>
      </c>
      <c r="E6370" s="325">
        <v>26177</v>
      </c>
      <c r="F6370" s="325">
        <v>31291</v>
      </c>
      <c r="H6370" s="324" t="s">
        <v>4393</v>
      </c>
    </row>
    <row r="6371" spans="1:8" ht="14.45" customHeight="1" x14ac:dyDescent="0.2">
      <c r="A6371" s="324">
        <v>4420</v>
      </c>
      <c r="B6371" s="324">
        <v>442001</v>
      </c>
      <c r="C6371" s="326" t="s">
        <v>4392</v>
      </c>
      <c r="D6371" s="326" t="s">
        <v>3897</v>
      </c>
      <c r="E6371" s="325">
        <v>26177</v>
      </c>
      <c r="F6371" s="325">
        <v>29312</v>
      </c>
      <c r="H6371" s="324" t="s">
        <v>4391</v>
      </c>
    </row>
    <row r="6372" spans="1:8" ht="14.45" customHeight="1" x14ac:dyDescent="0.2">
      <c r="A6372" s="324">
        <v>4421</v>
      </c>
      <c r="B6372" s="324">
        <v>442101</v>
      </c>
      <c r="C6372" s="326" t="s">
        <v>4390</v>
      </c>
      <c r="D6372" s="326" t="s">
        <v>4389</v>
      </c>
      <c r="E6372" s="325">
        <v>26177</v>
      </c>
      <c r="F6372" s="325">
        <v>29545</v>
      </c>
      <c r="H6372" s="324" t="s">
        <v>4388</v>
      </c>
    </row>
    <row r="6373" spans="1:8" ht="14.45" customHeight="1" x14ac:dyDescent="0.2">
      <c r="A6373" s="324">
        <v>4425</v>
      </c>
      <c r="B6373" s="324">
        <v>442501</v>
      </c>
      <c r="C6373" s="326" t="s">
        <v>4387</v>
      </c>
      <c r="D6373" s="326" t="s">
        <v>3989</v>
      </c>
      <c r="E6373" s="325">
        <v>26177</v>
      </c>
      <c r="F6373" s="325">
        <v>35431</v>
      </c>
      <c r="H6373" s="324" t="s">
        <v>3988</v>
      </c>
    </row>
    <row r="6374" spans="1:8" ht="14.45" customHeight="1" x14ac:dyDescent="0.2">
      <c r="A6374" s="324">
        <v>4426</v>
      </c>
      <c r="B6374" s="324">
        <v>442601</v>
      </c>
      <c r="C6374" s="326" t="s">
        <v>4386</v>
      </c>
      <c r="D6374" s="326" t="s">
        <v>3753</v>
      </c>
      <c r="E6374" s="325">
        <v>26177</v>
      </c>
      <c r="F6374" s="325">
        <v>27303</v>
      </c>
      <c r="H6374" s="324" t="s">
        <v>3774</v>
      </c>
    </row>
    <row r="6375" spans="1:8" ht="14.45" customHeight="1" x14ac:dyDescent="0.2">
      <c r="A6375" s="324">
        <v>4430</v>
      </c>
      <c r="B6375" s="324">
        <v>443001</v>
      </c>
      <c r="C6375" s="326" t="s">
        <v>4385</v>
      </c>
      <c r="D6375" s="326" t="s">
        <v>4148</v>
      </c>
      <c r="E6375" s="325">
        <v>26177</v>
      </c>
      <c r="F6375" s="325">
        <v>27273</v>
      </c>
      <c r="H6375" s="324" t="s">
        <v>4384</v>
      </c>
    </row>
    <row r="6376" spans="1:8" ht="14.45" customHeight="1" x14ac:dyDescent="0.2">
      <c r="A6376" s="324">
        <v>4431</v>
      </c>
      <c r="B6376" s="324">
        <v>443101</v>
      </c>
      <c r="C6376" s="326" t="s">
        <v>4383</v>
      </c>
      <c r="D6376" s="326" t="s">
        <v>4383</v>
      </c>
      <c r="E6376" s="325">
        <v>26177</v>
      </c>
      <c r="F6376" s="325">
        <v>109574</v>
      </c>
      <c r="G6376" s="324">
        <v>1831183912</v>
      </c>
      <c r="H6376" s="324" t="s">
        <v>4382</v>
      </c>
    </row>
    <row r="6377" spans="1:8" ht="14.45" customHeight="1" x14ac:dyDescent="0.2">
      <c r="A6377" s="324">
        <v>4432</v>
      </c>
      <c r="B6377" s="324">
        <v>443201</v>
      </c>
      <c r="C6377" s="326" t="s">
        <v>4381</v>
      </c>
      <c r="D6377" s="326" t="s">
        <v>4380</v>
      </c>
      <c r="E6377" s="325">
        <v>26177</v>
      </c>
      <c r="F6377" s="325">
        <v>29799</v>
      </c>
      <c r="H6377" s="324" t="s">
        <v>4379</v>
      </c>
    </row>
    <row r="6378" spans="1:8" ht="14.45" customHeight="1" x14ac:dyDescent="0.2">
      <c r="A6378" s="324">
        <v>4434</v>
      </c>
      <c r="B6378" s="324">
        <v>443401</v>
      </c>
      <c r="C6378" s="326" t="s">
        <v>4378</v>
      </c>
      <c r="D6378" s="326" t="s">
        <v>3825</v>
      </c>
      <c r="E6378" s="325">
        <v>26177</v>
      </c>
      <c r="F6378" s="325">
        <v>26897</v>
      </c>
      <c r="H6378" s="324" t="s">
        <v>4377</v>
      </c>
    </row>
    <row r="6379" spans="1:8" ht="14.45" customHeight="1" x14ac:dyDescent="0.2">
      <c r="A6379" s="324">
        <v>4437</v>
      </c>
      <c r="B6379" s="324">
        <v>443701</v>
      </c>
      <c r="C6379" s="326" t="s">
        <v>4376</v>
      </c>
      <c r="D6379" s="326" t="s">
        <v>4376</v>
      </c>
      <c r="E6379" s="325">
        <v>26177</v>
      </c>
      <c r="F6379" s="325">
        <v>42004</v>
      </c>
      <c r="G6379" s="324">
        <v>1659327930</v>
      </c>
      <c r="H6379" s="324" t="s">
        <v>4375</v>
      </c>
    </row>
    <row r="6380" spans="1:8" ht="14.45" customHeight="1" x14ac:dyDescent="0.2">
      <c r="A6380" s="324">
        <v>4439</v>
      </c>
      <c r="B6380" s="324">
        <v>443901</v>
      </c>
      <c r="C6380" s="326" t="s">
        <v>4374</v>
      </c>
      <c r="D6380" s="326" t="s">
        <v>3753</v>
      </c>
      <c r="E6380" s="325">
        <v>26177</v>
      </c>
      <c r="F6380" s="325">
        <v>26665</v>
      </c>
      <c r="H6380" s="324" t="s">
        <v>3774</v>
      </c>
    </row>
    <row r="6381" spans="1:8" ht="14.45" customHeight="1" x14ac:dyDescent="0.2">
      <c r="A6381" s="324">
        <v>4441</v>
      </c>
      <c r="B6381" s="324">
        <v>444101</v>
      </c>
      <c r="C6381" s="326" t="s">
        <v>4373</v>
      </c>
      <c r="D6381" s="326" t="s">
        <v>3762</v>
      </c>
      <c r="E6381" s="325">
        <v>26177</v>
      </c>
      <c r="F6381" s="325">
        <v>27468</v>
      </c>
      <c r="H6381" s="324" t="s">
        <v>3761</v>
      </c>
    </row>
    <row r="6382" spans="1:8" ht="14.45" customHeight="1" x14ac:dyDescent="0.2">
      <c r="A6382" s="324">
        <v>4442</v>
      </c>
      <c r="B6382" s="324">
        <v>444201</v>
      </c>
      <c r="C6382" s="326" t="s">
        <v>4372</v>
      </c>
      <c r="D6382" s="326" t="s">
        <v>3786</v>
      </c>
      <c r="E6382" s="325">
        <v>26177</v>
      </c>
      <c r="F6382" s="325">
        <v>27561</v>
      </c>
      <c r="H6382" s="324" t="s">
        <v>4371</v>
      </c>
    </row>
    <row r="6383" spans="1:8" ht="14.45" customHeight="1" x14ac:dyDescent="0.2">
      <c r="A6383" s="324">
        <v>4445</v>
      </c>
      <c r="B6383" s="324">
        <v>444501</v>
      </c>
      <c r="C6383" s="326" t="s">
        <v>4336</v>
      </c>
      <c r="D6383" s="326" t="s">
        <v>4335</v>
      </c>
      <c r="E6383" s="325">
        <v>26177</v>
      </c>
      <c r="F6383" s="325">
        <v>28550</v>
      </c>
      <c r="H6383" s="324" t="s">
        <v>4370</v>
      </c>
    </row>
    <row r="6384" spans="1:8" ht="14.45" customHeight="1" x14ac:dyDescent="0.2">
      <c r="A6384" s="324">
        <v>4446</v>
      </c>
      <c r="B6384" s="324">
        <v>444601</v>
      </c>
      <c r="C6384" s="326" t="s">
        <v>4369</v>
      </c>
      <c r="D6384" s="326" t="s">
        <v>4368</v>
      </c>
      <c r="E6384" s="325">
        <v>26177</v>
      </c>
      <c r="F6384" s="325">
        <v>26604</v>
      </c>
      <c r="H6384" s="324" t="s">
        <v>4367</v>
      </c>
    </row>
    <row r="6385" spans="1:8" ht="14.45" customHeight="1" x14ac:dyDescent="0.2">
      <c r="A6385" s="324">
        <v>4447</v>
      </c>
      <c r="B6385" s="324">
        <v>444701</v>
      </c>
      <c r="C6385" s="326" t="s">
        <v>4366</v>
      </c>
      <c r="D6385" s="326" t="s">
        <v>3794</v>
      </c>
      <c r="E6385" s="325">
        <v>26177</v>
      </c>
      <c r="F6385" s="325">
        <v>27681</v>
      </c>
      <c r="H6385" s="324" t="s">
        <v>3793</v>
      </c>
    </row>
    <row r="6386" spans="1:8" ht="14.45" customHeight="1" x14ac:dyDescent="0.2">
      <c r="A6386" s="324">
        <v>4448</v>
      </c>
      <c r="B6386" s="324">
        <v>444801</v>
      </c>
      <c r="C6386" s="326" t="s">
        <v>4365</v>
      </c>
      <c r="D6386" s="326" t="s">
        <v>4250</v>
      </c>
      <c r="E6386" s="325">
        <v>26177</v>
      </c>
      <c r="F6386" s="325">
        <v>30965</v>
      </c>
      <c r="H6386" s="324" t="s">
        <v>4364</v>
      </c>
    </row>
    <row r="6387" spans="1:8" ht="14.45" customHeight="1" x14ac:dyDescent="0.2">
      <c r="A6387" s="324">
        <v>4449</v>
      </c>
      <c r="B6387" s="324">
        <v>444901</v>
      </c>
      <c r="C6387" s="326" t="s">
        <v>4363</v>
      </c>
      <c r="E6387" s="325">
        <v>26177</v>
      </c>
      <c r="F6387" s="325">
        <v>27607</v>
      </c>
      <c r="H6387" s="324" t="s">
        <v>4362</v>
      </c>
    </row>
    <row r="6388" spans="1:8" ht="14.45" customHeight="1" x14ac:dyDescent="0.2">
      <c r="A6388" s="324">
        <v>4450</v>
      </c>
      <c r="B6388" s="324">
        <v>445001</v>
      </c>
      <c r="C6388" s="326" t="s">
        <v>4361</v>
      </c>
      <c r="D6388" s="326" t="s">
        <v>3753</v>
      </c>
      <c r="E6388" s="325">
        <v>26177</v>
      </c>
      <c r="F6388" s="325">
        <v>26543</v>
      </c>
      <c r="H6388" s="324" t="s">
        <v>3752</v>
      </c>
    </row>
    <row r="6389" spans="1:8" ht="14.45" customHeight="1" x14ac:dyDescent="0.2">
      <c r="A6389" s="324">
        <v>4452</v>
      </c>
      <c r="B6389" s="324">
        <v>445201</v>
      </c>
      <c r="C6389" s="326" t="s">
        <v>4360</v>
      </c>
      <c r="D6389" s="326" t="s">
        <v>4359</v>
      </c>
      <c r="E6389" s="325">
        <v>26177</v>
      </c>
      <c r="F6389" s="325">
        <v>33300</v>
      </c>
      <c r="H6389" s="324" t="s">
        <v>4358</v>
      </c>
    </row>
    <row r="6390" spans="1:8" ht="14.45" customHeight="1" x14ac:dyDescent="0.2">
      <c r="A6390" s="324">
        <v>4454</v>
      </c>
      <c r="B6390" s="324">
        <v>445401</v>
      </c>
      <c r="C6390" s="326" t="s">
        <v>4357</v>
      </c>
      <c r="D6390" s="326" t="s">
        <v>3867</v>
      </c>
      <c r="E6390" s="325">
        <v>26177</v>
      </c>
      <c r="F6390" s="325">
        <v>30317</v>
      </c>
      <c r="H6390" s="324" t="s">
        <v>4356</v>
      </c>
    </row>
    <row r="6391" spans="1:8" ht="14.45" customHeight="1" x14ac:dyDescent="0.2">
      <c r="A6391" s="324">
        <v>4455</v>
      </c>
      <c r="B6391" s="324">
        <v>445501</v>
      </c>
      <c r="C6391" s="326" t="s">
        <v>4355</v>
      </c>
      <c r="D6391" s="326" t="s">
        <v>3753</v>
      </c>
      <c r="E6391" s="325">
        <v>26177</v>
      </c>
      <c r="F6391" s="325">
        <v>27089</v>
      </c>
      <c r="H6391" s="324" t="s">
        <v>3774</v>
      </c>
    </row>
    <row r="6392" spans="1:8" ht="14.45" customHeight="1" x14ac:dyDescent="0.2">
      <c r="A6392" s="324">
        <v>4456</v>
      </c>
      <c r="B6392" s="324">
        <v>445601</v>
      </c>
      <c r="C6392" s="326" t="s">
        <v>4354</v>
      </c>
      <c r="D6392" s="326" t="s">
        <v>3753</v>
      </c>
      <c r="E6392" s="325">
        <v>26177</v>
      </c>
      <c r="F6392" s="325">
        <v>26282</v>
      </c>
      <c r="H6392" s="324" t="s">
        <v>3752</v>
      </c>
    </row>
    <row r="6393" spans="1:8" ht="14.45" customHeight="1" x14ac:dyDescent="0.2">
      <c r="A6393" s="324">
        <v>4457</v>
      </c>
      <c r="B6393" s="324">
        <v>445701</v>
      </c>
      <c r="C6393" s="326" t="s">
        <v>4353</v>
      </c>
      <c r="D6393" s="326" t="s">
        <v>3794</v>
      </c>
      <c r="E6393" s="325">
        <v>26177</v>
      </c>
      <c r="F6393" s="325">
        <v>26268</v>
      </c>
      <c r="H6393" s="324" t="s">
        <v>3793</v>
      </c>
    </row>
    <row r="6394" spans="1:8" ht="14.45" customHeight="1" x14ac:dyDescent="0.2">
      <c r="A6394" s="324">
        <v>4458</v>
      </c>
      <c r="B6394" s="324">
        <v>445801</v>
      </c>
      <c r="C6394" s="326" t="s">
        <v>4352</v>
      </c>
      <c r="D6394" s="326" t="s">
        <v>4351</v>
      </c>
      <c r="E6394" s="325">
        <v>26177</v>
      </c>
      <c r="F6394" s="325">
        <v>30194</v>
      </c>
      <c r="H6394" s="324" t="s">
        <v>4350</v>
      </c>
    </row>
    <row r="6395" spans="1:8" ht="14.45" customHeight="1" x14ac:dyDescent="0.2">
      <c r="A6395" s="324">
        <v>4459</v>
      </c>
      <c r="B6395" s="324">
        <v>445901</v>
      </c>
      <c r="C6395" s="326" t="s">
        <v>4349</v>
      </c>
      <c r="D6395" s="326" t="s">
        <v>3900</v>
      </c>
      <c r="E6395" s="325">
        <v>26177</v>
      </c>
      <c r="F6395" s="325">
        <v>26390</v>
      </c>
      <c r="H6395" s="324" t="s">
        <v>4348</v>
      </c>
    </row>
    <row r="6396" spans="1:8" ht="14.45" customHeight="1" x14ac:dyDescent="0.2">
      <c r="A6396" s="324">
        <v>4460</v>
      </c>
      <c r="B6396" s="324">
        <v>446001</v>
      </c>
      <c r="C6396" s="326" t="s">
        <v>4347</v>
      </c>
      <c r="D6396" s="326" t="s">
        <v>4346</v>
      </c>
      <c r="E6396" s="325">
        <v>26177</v>
      </c>
      <c r="F6396" s="325">
        <v>27668</v>
      </c>
      <c r="H6396" s="324" t="s">
        <v>4345</v>
      </c>
    </row>
    <row r="6397" spans="1:8" ht="14.45" customHeight="1" x14ac:dyDescent="0.2">
      <c r="A6397" s="324">
        <v>4461</v>
      </c>
      <c r="B6397" s="324">
        <v>446101</v>
      </c>
      <c r="C6397" s="326" t="s">
        <v>4344</v>
      </c>
      <c r="D6397" s="326" t="s">
        <v>4343</v>
      </c>
      <c r="E6397" s="325">
        <v>26177</v>
      </c>
      <c r="F6397" s="325">
        <v>31352</v>
      </c>
      <c r="H6397" s="324" t="s">
        <v>4342</v>
      </c>
    </row>
    <row r="6398" spans="1:8" ht="14.45" customHeight="1" x14ac:dyDescent="0.2">
      <c r="A6398" s="324">
        <v>4462</v>
      </c>
      <c r="B6398" s="324">
        <v>446201</v>
      </c>
      <c r="C6398" s="326" t="s">
        <v>4341</v>
      </c>
      <c r="D6398" s="326" t="s">
        <v>4340</v>
      </c>
      <c r="E6398" s="325">
        <v>26177</v>
      </c>
      <c r="F6398" s="325">
        <v>29952</v>
      </c>
      <c r="H6398" s="324" t="s">
        <v>4339</v>
      </c>
    </row>
    <row r="6399" spans="1:8" ht="14.45" customHeight="1" x14ac:dyDescent="0.2">
      <c r="A6399" s="324">
        <v>4463</v>
      </c>
      <c r="B6399" s="324">
        <v>446301</v>
      </c>
      <c r="C6399" s="326" t="s">
        <v>4338</v>
      </c>
      <c r="D6399" s="326" t="s">
        <v>3969</v>
      </c>
      <c r="E6399" s="325">
        <v>26177</v>
      </c>
      <c r="F6399" s="325">
        <v>30195</v>
      </c>
      <c r="H6399" s="324" t="s">
        <v>4337</v>
      </c>
    </row>
    <row r="6400" spans="1:8" ht="14.45" customHeight="1" x14ac:dyDescent="0.2">
      <c r="A6400" s="324">
        <v>4464</v>
      </c>
      <c r="B6400" s="324">
        <v>446401</v>
      </c>
      <c r="C6400" s="326" t="s">
        <v>4336</v>
      </c>
      <c r="D6400" s="326" t="s">
        <v>4335</v>
      </c>
      <c r="E6400" s="325">
        <v>26177</v>
      </c>
      <c r="F6400" s="325">
        <v>28550</v>
      </c>
      <c r="H6400" s="324" t="s">
        <v>4334</v>
      </c>
    </row>
    <row r="6401" spans="1:8" ht="14.45" customHeight="1" x14ac:dyDescent="0.2">
      <c r="A6401" s="324">
        <v>4465</v>
      </c>
      <c r="B6401" s="324">
        <v>446501</v>
      </c>
      <c r="C6401" s="326" t="s">
        <v>4333</v>
      </c>
      <c r="D6401" s="326" t="s">
        <v>4332</v>
      </c>
      <c r="E6401" s="325">
        <v>26177</v>
      </c>
      <c r="F6401" s="325">
        <v>26573</v>
      </c>
      <c r="H6401" s="324" t="s">
        <v>4331</v>
      </c>
    </row>
    <row r="6402" spans="1:8" ht="14.45" customHeight="1" x14ac:dyDescent="0.2">
      <c r="A6402" s="324">
        <v>4470</v>
      </c>
      <c r="B6402" s="324">
        <v>447001</v>
      </c>
      <c r="C6402" s="326" t="s">
        <v>4330</v>
      </c>
      <c r="D6402" s="326" t="s">
        <v>4329</v>
      </c>
      <c r="E6402" s="325">
        <v>26177</v>
      </c>
      <c r="F6402" s="325">
        <v>29697</v>
      </c>
      <c r="H6402" s="324" t="s">
        <v>4328</v>
      </c>
    </row>
    <row r="6403" spans="1:8" ht="14.45" customHeight="1" x14ac:dyDescent="0.2">
      <c r="A6403" s="324">
        <v>4472</v>
      </c>
      <c r="B6403" s="324">
        <v>447201</v>
      </c>
      <c r="C6403" s="326" t="s">
        <v>4327</v>
      </c>
      <c r="D6403" s="326" t="s">
        <v>4326</v>
      </c>
      <c r="E6403" s="325">
        <v>26177</v>
      </c>
      <c r="F6403" s="325">
        <v>34578</v>
      </c>
      <c r="H6403" s="324" t="s">
        <v>4325</v>
      </c>
    </row>
    <row r="6404" spans="1:8" ht="14.45" customHeight="1" x14ac:dyDescent="0.2">
      <c r="A6404" s="324">
        <v>4475</v>
      </c>
      <c r="B6404" s="324">
        <v>447501</v>
      </c>
      <c r="C6404" s="326" t="s">
        <v>4324</v>
      </c>
      <c r="D6404" s="326" t="s">
        <v>4323</v>
      </c>
      <c r="E6404" s="325">
        <v>26177</v>
      </c>
      <c r="F6404" s="325">
        <v>31344</v>
      </c>
      <c r="H6404" s="324" t="s">
        <v>4322</v>
      </c>
    </row>
    <row r="6405" spans="1:8" ht="14.45" customHeight="1" x14ac:dyDescent="0.2">
      <c r="A6405" s="324">
        <v>4477</v>
      </c>
      <c r="B6405" s="324">
        <v>447701</v>
      </c>
      <c r="C6405" s="326" t="s">
        <v>4321</v>
      </c>
      <c r="D6405" s="326" t="s">
        <v>4320</v>
      </c>
      <c r="E6405" s="325">
        <v>26177</v>
      </c>
      <c r="F6405" s="325">
        <v>31291</v>
      </c>
      <c r="H6405" s="324" t="s">
        <v>4319</v>
      </c>
    </row>
    <row r="6406" spans="1:8" ht="14.45" customHeight="1" x14ac:dyDescent="0.2">
      <c r="A6406" s="324">
        <v>4479</v>
      </c>
      <c r="B6406" s="324">
        <v>447901</v>
      </c>
      <c r="C6406" s="326" t="s">
        <v>4318</v>
      </c>
      <c r="D6406" s="326" t="s">
        <v>4317</v>
      </c>
      <c r="E6406" s="325">
        <v>26177</v>
      </c>
      <c r="F6406" s="325">
        <v>28338</v>
      </c>
      <c r="H6406" s="324" t="s">
        <v>4316</v>
      </c>
    </row>
    <row r="6407" spans="1:8" ht="14.45" customHeight="1" x14ac:dyDescent="0.2">
      <c r="A6407" s="324">
        <v>4481</v>
      </c>
      <c r="B6407" s="324">
        <v>448101</v>
      </c>
      <c r="C6407" s="326" t="s">
        <v>4315</v>
      </c>
      <c r="D6407" s="326" t="s">
        <v>4314</v>
      </c>
      <c r="E6407" s="325">
        <v>26177</v>
      </c>
      <c r="F6407" s="325">
        <v>31199</v>
      </c>
      <c r="H6407" s="324" t="s">
        <v>4313</v>
      </c>
    </row>
    <row r="6408" spans="1:8" ht="14.45" customHeight="1" x14ac:dyDescent="0.2">
      <c r="A6408" s="324">
        <v>4482</v>
      </c>
      <c r="B6408" s="324">
        <v>448201</v>
      </c>
      <c r="C6408" s="326" t="s">
        <v>4312</v>
      </c>
      <c r="D6408" s="326" t="s">
        <v>4311</v>
      </c>
      <c r="E6408" s="325">
        <v>26177</v>
      </c>
      <c r="F6408" s="325">
        <v>28856</v>
      </c>
      <c r="H6408" s="324" t="s">
        <v>4310</v>
      </c>
    </row>
    <row r="6409" spans="1:8" ht="14.45" customHeight="1" x14ac:dyDescent="0.2">
      <c r="A6409" s="324">
        <v>4483</v>
      </c>
      <c r="B6409" s="324">
        <v>448301</v>
      </c>
      <c r="C6409" s="326" t="s">
        <v>4309</v>
      </c>
      <c r="D6409" s="326" t="s">
        <v>4274</v>
      </c>
      <c r="E6409" s="325">
        <v>26177</v>
      </c>
      <c r="F6409" s="325">
        <v>28065</v>
      </c>
      <c r="H6409" s="324" t="s">
        <v>4273</v>
      </c>
    </row>
    <row r="6410" spans="1:8" ht="14.45" customHeight="1" x14ac:dyDescent="0.2">
      <c r="A6410" s="324">
        <v>4484</v>
      </c>
      <c r="B6410" s="324">
        <v>448401</v>
      </c>
      <c r="C6410" s="326" t="s">
        <v>4308</v>
      </c>
      <c r="D6410" s="326" t="s">
        <v>4307</v>
      </c>
      <c r="E6410" s="325">
        <v>26177</v>
      </c>
      <c r="F6410" s="325">
        <v>35528</v>
      </c>
      <c r="H6410" s="324" t="s">
        <v>4306</v>
      </c>
    </row>
    <row r="6411" spans="1:8" ht="14.45" customHeight="1" x14ac:dyDescent="0.2">
      <c r="A6411" s="324">
        <v>4487</v>
      </c>
      <c r="B6411" s="324">
        <v>448701</v>
      </c>
      <c r="C6411" s="326" t="s">
        <v>4305</v>
      </c>
      <c r="D6411" s="326" t="s">
        <v>4304</v>
      </c>
      <c r="E6411" s="325">
        <v>26177</v>
      </c>
      <c r="F6411" s="325">
        <v>28430</v>
      </c>
      <c r="H6411" s="324" t="s">
        <v>4303</v>
      </c>
    </row>
    <row r="6412" spans="1:8" ht="14.45" customHeight="1" x14ac:dyDescent="0.2">
      <c r="A6412" s="324">
        <v>4488</v>
      </c>
      <c r="B6412" s="324">
        <v>448801</v>
      </c>
      <c r="C6412" s="326" t="s">
        <v>4302</v>
      </c>
      <c r="D6412" s="326" t="s">
        <v>4301</v>
      </c>
      <c r="E6412" s="325">
        <v>26177</v>
      </c>
      <c r="F6412" s="325">
        <v>27697</v>
      </c>
      <c r="H6412" s="324" t="s">
        <v>4300</v>
      </c>
    </row>
    <row r="6413" spans="1:8" ht="14.45" customHeight="1" x14ac:dyDescent="0.2">
      <c r="A6413" s="324">
        <v>4490</v>
      </c>
      <c r="B6413" s="324">
        <v>449001</v>
      </c>
      <c r="C6413" s="326" t="s">
        <v>4299</v>
      </c>
      <c r="D6413" s="326" t="s">
        <v>3753</v>
      </c>
      <c r="E6413" s="325">
        <v>26177</v>
      </c>
      <c r="F6413" s="325">
        <v>26754</v>
      </c>
      <c r="H6413" s="324" t="s">
        <v>3774</v>
      </c>
    </row>
    <row r="6414" spans="1:8" ht="14.45" customHeight="1" x14ac:dyDescent="0.2">
      <c r="A6414" s="324">
        <v>4492</v>
      </c>
      <c r="B6414" s="324">
        <v>449201</v>
      </c>
      <c r="C6414" s="326" t="s">
        <v>4298</v>
      </c>
      <c r="D6414" s="326" t="s">
        <v>4297</v>
      </c>
      <c r="E6414" s="325">
        <v>26177</v>
      </c>
      <c r="F6414" s="325">
        <v>30590</v>
      </c>
      <c r="H6414" s="324" t="s">
        <v>4296</v>
      </c>
    </row>
    <row r="6415" spans="1:8" ht="14.45" customHeight="1" x14ac:dyDescent="0.2">
      <c r="A6415" s="324">
        <v>4493</v>
      </c>
      <c r="B6415" s="324">
        <v>449301</v>
      </c>
      <c r="C6415" s="326" t="s">
        <v>4295</v>
      </c>
      <c r="D6415" s="326" t="s">
        <v>4294</v>
      </c>
      <c r="E6415" s="325">
        <v>26177</v>
      </c>
      <c r="F6415" s="325">
        <v>29137</v>
      </c>
      <c r="H6415" s="324" t="s">
        <v>4293</v>
      </c>
    </row>
    <row r="6416" spans="1:8" ht="14.45" customHeight="1" x14ac:dyDescent="0.2">
      <c r="A6416" s="324">
        <v>4494</v>
      </c>
      <c r="B6416" s="324">
        <v>449401</v>
      </c>
      <c r="C6416" s="326" t="s">
        <v>4292</v>
      </c>
      <c r="D6416" s="326" t="s">
        <v>4291</v>
      </c>
      <c r="E6416" s="325">
        <v>26177</v>
      </c>
      <c r="F6416" s="325">
        <v>34501</v>
      </c>
      <c r="H6416" s="324" t="s">
        <v>4290</v>
      </c>
    </row>
    <row r="6417" spans="1:8" ht="14.45" customHeight="1" x14ac:dyDescent="0.2">
      <c r="A6417" s="324">
        <v>4495</v>
      </c>
      <c r="B6417" s="324">
        <v>449501</v>
      </c>
      <c r="C6417" s="326" t="s">
        <v>4289</v>
      </c>
      <c r="D6417" s="326" t="s">
        <v>4288</v>
      </c>
      <c r="E6417" s="325">
        <v>26177</v>
      </c>
      <c r="F6417" s="325">
        <v>26846</v>
      </c>
      <c r="H6417" s="324" t="s">
        <v>4287</v>
      </c>
    </row>
    <row r="6418" spans="1:8" ht="14.45" customHeight="1" x14ac:dyDescent="0.2">
      <c r="A6418" s="324">
        <v>4497</v>
      </c>
      <c r="B6418" s="324">
        <v>449701</v>
      </c>
      <c r="C6418" s="326" t="s">
        <v>4286</v>
      </c>
      <c r="D6418" s="326" t="s">
        <v>4285</v>
      </c>
      <c r="E6418" s="325">
        <v>26177</v>
      </c>
      <c r="F6418" s="325">
        <v>29694</v>
      </c>
      <c r="H6418" s="324" t="s">
        <v>4284</v>
      </c>
    </row>
    <row r="6419" spans="1:8" ht="14.45" customHeight="1" x14ac:dyDescent="0.2">
      <c r="A6419" s="324">
        <v>4498</v>
      </c>
      <c r="B6419" s="324">
        <v>449801</v>
      </c>
      <c r="C6419" s="326" t="s">
        <v>4283</v>
      </c>
      <c r="D6419" s="326" t="s">
        <v>3753</v>
      </c>
      <c r="E6419" s="325">
        <v>26177</v>
      </c>
      <c r="F6419" s="325">
        <v>26207</v>
      </c>
      <c r="H6419" s="324" t="s">
        <v>3774</v>
      </c>
    </row>
    <row r="6420" spans="1:8" ht="14.45" customHeight="1" x14ac:dyDescent="0.2">
      <c r="A6420" s="324">
        <v>4500</v>
      </c>
      <c r="B6420" s="324">
        <v>450001</v>
      </c>
      <c r="C6420" s="326" t="s">
        <v>4282</v>
      </c>
      <c r="D6420" s="326" t="s">
        <v>4148</v>
      </c>
      <c r="E6420" s="325">
        <v>26177</v>
      </c>
      <c r="F6420" s="325">
        <v>26665</v>
      </c>
      <c r="H6420" s="324" t="s">
        <v>4281</v>
      </c>
    </row>
    <row r="6421" spans="1:8" ht="14.45" customHeight="1" x14ac:dyDescent="0.2">
      <c r="A6421" s="324">
        <v>4501</v>
      </c>
      <c r="B6421" s="324">
        <v>450101</v>
      </c>
      <c r="C6421" s="326" t="s">
        <v>4280</v>
      </c>
      <c r="D6421" s="326" t="s">
        <v>4279</v>
      </c>
      <c r="E6421" s="325">
        <v>26177</v>
      </c>
      <c r="F6421" s="325">
        <v>32493</v>
      </c>
      <c r="H6421" s="324" t="s">
        <v>4278</v>
      </c>
    </row>
    <row r="6422" spans="1:8" ht="14.45" customHeight="1" x14ac:dyDescent="0.2">
      <c r="A6422" s="324">
        <v>4502</v>
      </c>
      <c r="B6422" s="324">
        <v>450201</v>
      </c>
      <c r="C6422" s="326" t="s">
        <v>4277</v>
      </c>
      <c r="D6422" s="326" t="s">
        <v>3870</v>
      </c>
      <c r="E6422" s="325">
        <v>26177</v>
      </c>
      <c r="F6422" s="325">
        <v>26420</v>
      </c>
      <c r="H6422" s="324" t="s">
        <v>4276</v>
      </c>
    </row>
    <row r="6423" spans="1:8" ht="14.45" customHeight="1" x14ac:dyDescent="0.2">
      <c r="A6423" s="324">
        <v>4503</v>
      </c>
      <c r="B6423" s="324">
        <v>450301</v>
      </c>
      <c r="C6423" s="326" t="s">
        <v>4275</v>
      </c>
      <c r="D6423" s="326" t="s">
        <v>4274</v>
      </c>
      <c r="E6423" s="325">
        <v>26177</v>
      </c>
      <c r="F6423" s="325">
        <v>28065</v>
      </c>
      <c r="H6423" s="324" t="s">
        <v>4273</v>
      </c>
    </row>
    <row r="6424" spans="1:8" ht="14.45" customHeight="1" x14ac:dyDescent="0.2">
      <c r="A6424" s="324">
        <v>4504</v>
      </c>
      <c r="B6424" s="324">
        <v>450401</v>
      </c>
      <c r="C6424" s="326" t="s">
        <v>4272</v>
      </c>
      <c r="D6424" s="326" t="s">
        <v>4271</v>
      </c>
      <c r="E6424" s="325">
        <v>26177</v>
      </c>
      <c r="F6424" s="325">
        <v>30195</v>
      </c>
      <c r="H6424" s="324" t="s">
        <v>4270</v>
      </c>
    </row>
    <row r="6425" spans="1:8" ht="14.45" customHeight="1" x14ac:dyDescent="0.2">
      <c r="A6425" s="324">
        <v>4505</v>
      </c>
      <c r="B6425" s="324">
        <v>450501</v>
      </c>
      <c r="C6425" s="326" t="s">
        <v>3945</v>
      </c>
      <c r="D6425" s="326" t="s">
        <v>3935</v>
      </c>
      <c r="E6425" s="325">
        <v>26177</v>
      </c>
      <c r="F6425" s="325">
        <v>28095</v>
      </c>
      <c r="H6425" s="324" t="s">
        <v>4269</v>
      </c>
    </row>
    <row r="6426" spans="1:8" ht="14.45" customHeight="1" x14ac:dyDescent="0.2">
      <c r="A6426" s="324">
        <v>4506</v>
      </c>
      <c r="B6426" s="324">
        <v>450601</v>
      </c>
      <c r="C6426" s="326" t="s">
        <v>4268</v>
      </c>
      <c r="D6426" s="326" t="s">
        <v>3867</v>
      </c>
      <c r="E6426" s="325">
        <v>26177</v>
      </c>
      <c r="F6426" s="325">
        <v>26846</v>
      </c>
      <c r="H6426" s="324" t="s">
        <v>4267</v>
      </c>
    </row>
    <row r="6427" spans="1:8" ht="14.45" customHeight="1" x14ac:dyDescent="0.2">
      <c r="A6427" s="324">
        <v>4509</v>
      </c>
      <c r="B6427" s="324">
        <v>450901</v>
      </c>
      <c r="C6427" s="326" t="s">
        <v>4266</v>
      </c>
      <c r="D6427" s="326" t="s">
        <v>4265</v>
      </c>
      <c r="E6427" s="325">
        <v>26177</v>
      </c>
      <c r="F6427" s="325">
        <v>27194</v>
      </c>
      <c r="H6427" s="324" t="s">
        <v>4264</v>
      </c>
    </row>
    <row r="6428" spans="1:8" ht="14.45" customHeight="1" x14ac:dyDescent="0.2">
      <c r="A6428" s="324">
        <v>4510</v>
      </c>
      <c r="B6428" s="324">
        <v>451001</v>
      </c>
      <c r="C6428" s="326" t="s">
        <v>4263</v>
      </c>
      <c r="D6428" s="326" t="s">
        <v>3753</v>
      </c>
      <c r="E6428" s="325">
        <v>26177</v>
      </c>
      <c r="F6428" s="325">
        <v>26999</v>
      </c>
      <c r="H6428" s="324" t="s">
        <v>3752</v>
      </c>
    </row>
    <row r="6429" spans="1:8" ht="14.45" customHeight="1" x14ac:dyDescent="0.2">
      <c r="A6429" s="324">
        <v>4514</v>
      </c>
      <c r="B6429" s="324">
        <v>451401</v>
      </c>
      <c r="C6429" s="326" t="s">
        <v>4262</v>
      </c>
      <c r="D6429" s="326" t="s">
        <v>4130</v>
      </c>
      <c r="E6429" s="325">
        <v>26177</v>
      </c>
      <c r="F6429" s="325">
        <v>27760</v>
      </c>
      <c r="H6429" s="324" t="s">
        <v>4261</v>
      </c>
    </row>
    <row r="6430" spans="1:8" ht="14.45" customHeight="1" x14ac:dyDescent="0.2">
      <c r="A6430" s="324">
        <v>4515</v>
      </c>
      <c r="B6430" s="324">
        <v>451501</v>
      </c>
      <c r="C6430" s="326" t="s">
        <v>4260</v>
      </c>
      <c r="D6430" s="326" t="s">
        <v>3777</v>
      </c>
      <c r="E6430" s="325">
        <v>26177</v>
      </c>
      <c r="F6430" s="325">
        <v>26543</v>
      </c>
      <c r="H6430" s="324" t="s">
        <v>4259</v>
      </c>
    </row>
    <row r="6431" spans="1:8" ht="14.45" customHeight="1" x14ac:dyDescent="0.2">
      <c r="A6431" s="324">
        <v>4516</v>
      </c>
      <c r="B6431" s="324">
        <v>451601</v>
      </c>
      <c r="C6431" s="326" t="s">
        <v>4258</v>
      </c>
      <c r="E6431" s="325">
        <v>26177</v>
      </c>
      <c r="F6431" s="325">
        <v>26451</v>
      </c>
      <c r="H6431" s="324" t="s">
        <v>4257</v>
      </c>
    </row>
    <row r="6432" spans="1:8" ht="14.45" customHeight="1" x14ac:dyDescent="0.2">
      <c r="A6432" s="324">
        <v>4517</v>
      </c>
      <c r="B6432" s="324">
        <v>451701</v>
      </c>
      <c r="C6432" s="326" t="s">
        <v>4256</v>
      </c>
      <c r="D6432" s="326" t="s">
        <v>4255</v>
      </c>
      <c r="E6432" s="325">
        <v>26177</v>
      </c>
      <c r="F6432" s="325">
        <v>31048</v>
      </c>
      <c r="H6432" s="324" t="s">
        <v>4254</v>
      </c>
    </row>
    <row r="6433" spans="1:8" ht="14.45" customHeight="1" x14ac:dyDescent="0.2">
      <c r="A6433" s="324">
        <v>4518</v>
      </c>
      <c r="B6433" s="324">
        <v>451801</v>
      </c>
      <c r="C6433" s="326" t="s">
        <v>4253</v>
      </c>
      <c r="D6433" s="326" t="s">
        <v>3992</v>
      </c>
      <c r="E6433" s="325">
        <v>26177</v>
      </c>
      <c r="F6433" s="325">
        <v>26573</v>
      </c>
      <c r="H6433" s="324" t="s">
        <v>3991</v>
      </c>
    </row>
    <row r="6434" spans="1:8" ht="14.45" customHeight="1" x14ac:dyDescent="0.2">
      <c r="A6434" s="324">
        <v>4519</v>
      </c>
      <c r="B6434" s="324">
        <v>451901</v>
      </c>
      <c r="C6434" s="326" t="s">
        <v>4252</v>
      </c>
      <c r="D6434" s="326" t="s">
        <v>3753</v>
      </c>
      <c r="E6434" s="325">
        <v>26177</v>
      </c>
      <c r="F6434" s="325">
        <v>26604</v>
      </c>
      <c r="H6434" s="324" t="s">
        <v>3774</v>
      </c>
    </row>
    <row r="6435" spans="1:8" ht="14.45" customHeight="1" x14ac:dyDescent="0.2">
      <c r="A6435" s="324">
        <v>4521</v>
      </c>
      <c r="B6435" s="324">
        <v>452101</v>
      </c>
      <c r="C6435" s="326" t="s">
        <v>4251</v>
      </c>
      <c r="D6435" s="326" t="s">
        <v>4250</v>
      </c>
      <c r="E6435" s="325">
        <v>26177</v>
      </c>
      <c r="F6435" s="325">
        <v>30987</v>
      </c>
      <c r="H6435" s="324" t="s">
        <v>4249</v>
      </c>
    </row>
    <row r="6436" spans="1:8" ht="14.45" customHeight="1" x14ac:dyDescent="0.2">
      <c r="A6436" s="324">
        <v>4522</v>
      </c>
      <c r="B6436" s="324">
        <v>452201</v>
      </c>
      <c r="C6436" s="326" t="s">
        <v>4248</v>
      </c>
      <c r="D6436" s="326" t="s">
        <v>3753</v>
      </c>
      <c r="E6436" s="325">
        <v>26177</v>
      </c>
      <c r="F6436" s="325">
        <v>26573</v>
      </c>
      <c r="H6436" s="324" t="s">
        <v>4247</v>
      </c>
    </row>
    <row r="6437" spans="1:8" ht="14.45" customHeight="1" x14ac:dyDescent="0.2">
      <c r="A6437" s="324">
        <v>4523</v>
      </c>
      <c r="B6437" s="324">
        <v>452301</v>
      </c>
      <c r="C6437" s="326" t="s">
        <v>4246</v>
      </c>
      <c r="D6437" s="326" t="s">
        <v>4245</v>
      </c>
      <c r="E6437" s="325">
        <v>26177</v>
      </c>
      <c r="F6437" s="325">
        <v>29403</v>
      </c>
      <c r="H6437" s="324" t="s">
        <v>4244</v>
      </c>
    </row>
    <row r="6438" spans="1:8" ht="14.45" customHeight="1" x14ac:dyDescent="0.2">
      <c r="A6438" s="324">
        <v>4524</v>
      </c>
      <c r="B6438" s="324">
        <v>452401</v>
      </c>
      <c r="C6438" s="326" t="s">
        <v>4243</v>
      </c>
      <c r="E6438" s="325">
        <v>26177</v>
      </c>
      <c r="F6438" s="325">
        <v>26710</v>
      </c>
      <c r="H6438" s="324" t="s">
        <v>4242</v>
      </c>
    </row>
    <row r="6439" spans="1:8" ht="14.45" customHeight="1" x14ac:dyDescent="0.2">
      <c r="A6439" s="324">
        <v>4525</v>
      </c>
      <c r="B6439" s="324">
        <v>452501</v>
      </c>
      <c r="C6439" s="326" t="s">
        <v>4241</v>
      </c>
      <c r="D6439" s="326" t="s">
        <v>4240</v>
      </c>
      <c r="E6439" s="325">
        <v>26177</v>
      </c>
      <c r="F6439" s="325">
        <v>26665</v>
      </c>
      <c r="H6439" s="324" t="s">
        <v>4239</v>
      </c>
    </row>
    <row r="6440" spans="1:8" ht="14.45" customHeight="1" x14ac:dyDescent="0.2">
      <c r="A6440" s="324">
        <v>4527</v>
      </c>
      <c r="B6440" s="324">
        <v>452701</v>
      </c>
      <c r="C6440" s="326" t="s">
        <v>4238</v>
      </c>
      <c r="D6440" s="326" t="s">
        <v>4237</v>
      </c>
      <c r="E6440" s="325">
        <v>26177</v>
      </c>
      <c r="F6440" s="325">
        <v>29434</v>
      </c>
      <c r="H6440" s="324" t="s">
        <v>4236</v>
      </c>
    </row>
    <row r="6441" spans="1:8" ht="14.45" customHeight="1" x14ac:dyDescent="0.2">
      <c r="A6441" s="324">
        <v>4528</v>
      </c>
      <c r="B6441" s="324">
        <v>452801</v>
      </c>
      <c r="C6441" s="326" t="s">
        <v>4235</v>
      </c>
      <c r="D6441" s="326" t="s">
        <v>3841</v>
      </c>
      <c r="E6441" s="325">
        <v>26177</v>
      </c>
      <c r="F6441" s="325">
        <v>29707</v>
      </c>
      <c r="H6441" s="324" t="s">
        <v>4234</v>
      </c>
    </row>
    <row r="6442" spans="1:8" ht="14.45" customHeight="1" x14ac:dyDescent="0.2">
      <c r="A6442" s="324">
        <v>4529</v>
      </c>
      <c r="B6442" s="324">
        <v>452901</v>
      </c>
      <c r="C6442" s="326" t="s">
        <v>4233</v>
      </c>
      <c r="D6442" s="326" t="s">
        <v>4232</v>
      </c>
      <c r="E6442" s="325">
        <v>26177</v>
      </c>
      <c r="F6442" s="325">
        <v>29465</v>
      </c>
      <c r="H6442" s="324" t="s">
        <v>4231</v>
      </c>
    </row>
    <row r="6443" spans="1:8" ht="14.45" customHeight="1" x14ac:dyDescent="0.2">
      <c r="A6443" s="324">
        <v>4530</v>
      </c>
      <c r="B6443" s="324">
        <v>453001</v>
      </c>
      <c r="C6443" s="326" t="s">
        <v>4230</v>
      </c>
      <c r="D6443" s="326" t="s">
        <v>4229</v>
      </c>
      <c r="E6443" s="325">
        <v>26177</v>
      </c>
      <c r="F6443" s="325">
        <v>28369</v>
      </c>
      <c r="H6443" s="324" t="s">
        <v>4228</v>
      </c>
    </row>
    <row r="6444" spans="1:8" ht="14.45" customHeight="1" x14ac:dyDescent="0.2">
      <c r="A6444" s="324">
        <v>4531</v>
      </c>
      <c r="B6444" s="324">
        <v>453101</v>
      </c>
      <c r="C6444" s="326" t="s">
        <v>4227</v>
      </c>
      <c r="D6444" s="326" t="s">
        <v>3753</v>
      </c>
      <c r="E6444" s="325">
        <v>26177</v>
      </c>
      <c r="F6444" s="325">
        <v>27242</v>
      </c>
      <c r="H6444" s="324" t="s">
        <v>3752</v>
      </c>
    </row>
    <row r="6445" spans="1:8" ht="14.45" customHeight="1" x14ac:dyDescent="0.2">
      <c r="A6445" s="324">
        <v>4532</v>
      </c>
      <c r="B6445" s="324">
        <v>453201</v>
      </c>
      <c r="C6445" s="326" t="s">
        <v>4226</v>
      </c>
      <c r="D6445" s="326" t="s">
        <v>4225</v>
      </c>
      <c r="E6445" s="325">
        <v>26177</v>
      </c>
      <c r="F6445" s="325">
        <v>27334</v>
      </c>
      <c r="H6445" s="324" t="s">
        <v>4224</v>
      </c>
    </row>
    <row r="6446" spans="1:8" ht="14.45" customHeight="1" x14ac:dyDescent="0.2">
      <c r="A6446" s="324">
        <v>4533</v>
      </c>
      <c r="B6446" s="324">
        <v>453301</v>
      </c>
      <c r="C6446" s="326" t="s">
        <v>4223</v>
      </c>
      <c r="E6446" s="325">
        <v>26177</v>
      </c>
      <c r="F6446" s="325">
        <v>29707</v>
      </c>
      <c r="H6446" s="324" t="s">
        <v>4222</v>
      </c>
    </row>
    <row r="6447" spans="1:8" ht="14.45" customHeight="1" x14ac:dyDescent="0.2">
      <c r="A6447" s="324">
        <v>4534</v>
      </c>
      <c r="B6447" s="324">
        <v>453401</v>
      </c>
      <c r="C6447" s="326" t="s">
        <v>4221</v>
      </c>
      <c r="D6447" s="326" t="s">
        <v>4220</v>
      </c>
      <c r="E6447" s="325">
        <v>26177</v>
      </c>
      <c r="F6447" s="325">
        <v>27699</v>
      </c>
      <c r="H6447" s="324" t="s">
        <v>4219</v>
      </c>
    </row>
    <row r="6448" spans="1:8" ht="14.45" customHeight="1" x14ac:dyDescent="0.2">
      <c r="A6448" s="324">
        <v>4536</v>
      </c>
      <c r="B6448" s="324">
        <v>453601</v>
      </c>
      <c r="C6448" s="326" t="s">
        <v>4218</v>
      </c>
      <c r="D6448" s="326" t="s">
        <v>3876</v>
      </c>
      <c r="E6448" s="325">
        <v>26177</v>
      </c>
      <c r="F6448" s="325">
        <v>30317</v>
      </c>
      <c r="H6448" s="324" t="s">
        <v>4217</v>
      </c>
    </row>
    <row r="6449" spans="1:8" ht="14.45" customHeight="1" x14ac:dyDescent="0.2">
      <c r="A6449" s="324">
        <v>4537</v>
      </c>
      <c r="B6449" s="324">
        <v>453701</v>
      </c>
      <c r="C6449" s="326" t="s">
        <v>4216</v>
      </c>
      <c r="D6449" s="326" t="s">
        <v>4215</v>
      </c>
      <c r="E6449" s="325">
        <v>26177</v>
      </c>
      <c r="F6449" s="325">
        <v>31382</v>
      </c>
      <c r="H6449" s="324" t="s">
        <v>4214</v>
      </c>
    </row>
    <row r="6450" spans="1:8" ht="14.45" customHeight="1" x14ac:dyDescent="0.2">
      <c r="A6450" s="324">
        <v>4538</v>
      </c>
      <c r="B6450" s="324">
        <v>453801</v>
      </c>
      <c r="C6450" s="326" t="s">
        <v>4213</v>
      </c>
      <c r="D6450" s="326" t="s">
        <v>4212</v>
      </c>
      <c r="E6450" s="325">
        <v>26177</v>
      </c>
      <c r="F6450" s="325">
        <v>28015</v>
      </c>
      <c r="H6450" s="324" t="s">
        <v>4211</v>
      </c>
    </row>
    <row r="6451" spans="1:8" ht="14.45" customHeight="1" x14ac:dyDescent="0.2">
      <c r="A6451" s="324">
        <v>4540</v>
      </c>
      <c r="B6451" s="324">
        <v>454001</v>
      </c>
      <c r="C6451" s="326" t="s">
        <v>4210</v>
      </c>
      <c r="D6451" s="326" t="s">
        <v>4209</v>
      </c>
      <c r="E6451" s="325">
        <v>26177</v>
      </c>
      <c r="F6451" s="325">
        <v>26999</v>
      </c>
      <c r="H6451" s="324" t="s">
        <v>4208</v>
      </c>
    </row>
    <row r="6452" spans="1:8" ht="14.45" customHeight="1" x14ac:dyDescent="0.2">
      <c r="A6452" s="324">
        <v>4541</v>
      </c>
      <c r="B6452" s="324">
        <v>454101</v>
      </c>
      <c r="C6452" s="326" t="s">
        <v>4207</v>
      </c>
      <c r="D6452" s="326" t="s">
        <v>4206</v>
      </c>
      <c r="E6452" s="325">
        <v>26177</v>
      </c>
      <c r="F6452" s="325">
        <v>33512</v>
      </c>
      <c r="H6452" s="324" t="s">
        <v>4205</v>
      </c>
    </row>
    <row r="6453" spans="1:8" ht="14.45" customHeight="1" x14ac:dyDescent="0.2">
      <c r="A6453" s="324">
        <v>4543</v>
      </c>
      <c r="B6453" s="324">
        <v>454301</v>
      </c>
      <c r="C6453" s="326" t="s">
        <v>4204</v>
      </c>
      <c r="D6453" s="326" t="s">
        <v>3797</v>
      </c>
      <c r="E6453" s="325">
        <v>26177</v>
      </c>
      <c r="F6453" s="325">
        <v>27561</v>
      </c>
      <c r="H6453" s="324" t="s">
        <v>4075</v>
      </c>
    </row>
    <row r="6454" spans="1:8" ht="14.45" customHeight="1" x14ac:dyDescent="0.2">
      <c r="A6454" s="324">
        <v>4544</v>
      </c>
      <c r="B6454" s="324">
        <v>454401</v>
      </c>
      <c r="C6454" s="326" t="s">
        <v>4203</v>
      </c>
      <c r="D6454" s="326" t="s">
        <v>4202</v>
      </c>
      <c r="E6454" s="325">
        <v>26177</v>
      </c>
      <c r="F6454" s="325">
        <v>26725</v>
      </c>
      <c r="H6454" s="324" t="s">
        <v>4201</v>
      </c>
    </row>
    <row r="6455" spans="1:8" ht="14.45" customHeight="1" x14ac:dyDescent="0.2">
      <c r="A6455" s="324">
        <v>4545</v>
      </c>
      <c r="B6455" s="324">
        <v>454501</v>
      </c>
      <c r="C6455" s="326" t="s">
        <v>4200</v>
      </c>
      <c r="D6455" s="326" t="s">
        <v>3753</v>
      </c>
      <c r="E6455" s="325">
        <v>26177</v>
      </c>
      <c r="F6455" s="325">
        <v>26604</v>
      </c>
      <c r="H6455" s="324" t="s">
        <v>3774</v>
      </c>
    </row>
    <row r="6456" spans="1:8" ht="14.45" customHeight="1" x14ac:dyDescent="0.2">
      <c r="A6456" s="324">
        <v>4547</v>
      </c>
      <c r="B6456" s="324">
        <v>454701</v>
      </c>
      <c r="C6456" s="326" t="s">
        <v>4199</v>
      </c>
      <c r="D6456" s="326" t="s">
        <v>4112</v>
      </c>
      <c r="E6456" s="325">
        <v>26177</v>
      </c>
      <c r="F6456" s="325">
        <v>26938</v>
      </c>
      <c r="H6456" s="324" t="s">
        <v>4198</v>
      </c>
    </row>
    <row r="6457" spans="1:8" ht="14.45" customHeight="1" x14ac:dyDescent="0.2">
      <c r="A6457" s="324">
        <v>4548</v>
      </c>
      <c r="B6457" s="324">
        <v>454801</v>
      </c>
      <c r="C6457" s="326" t="s">
        <v>4197</v>
      </c>
      <c r="D6457" s="326" t="s">
        <v>3753</v>
      </c>
      <c r="E6457" s="325">
        <v>26177</v>
      </c>
      <c r="F6457" s="325">
        <v>26908</v>
      </c>
      <c r="H6457" s="324" t="s">
        <v>3774</v>
      </c>
    </row>
    <row r="6458" spans="1:8" ht="14.45" customHeight="1" x14ac:dyDescent="0.2">
      <c r="A6458" s="324">
        <v>4549</v>
      </c>
      <c r="B6458" s="324">
        <v>454901</v>
      </c>
      <c r="C6458" s="326" t="s">
        <v>4196</v>
      </c>
      <c r="D6458" s="326" t="s">
        <v>3753</v>
      </c>
      <c r="E6458" s="325">
        <v>26177</v>
      </c>
      <c r="F6458" s="325">
        <v>26299</v>
      </c>
      <c r="H6458" s="324" t="s">
        <v>3774</v>
      </c>
    </row>
    <row r="6459" spans="1:8" ht="14.45" customHeight="1" x14ac:dyDescent="0.2">
      <c r="A6459" s="324">
        <v>4550</v>
      </c>
      <c r="B6459" s="324">
        <v>455001</v>
      </c>
      <c r="C6459" s="326" t="s">
        <v>4195</v>
      </c>
      <c r="D6459" s="326" t="s">
        <v>4194</v>
      </c>
      <c r="E6459" s="325">
        <v>26177</v>
      </c>
      <c r="F6459" s="325">
        <v>26665</v>
      </c>
      <c r="H6459" s="324" t="s">
        <v>4193</v>
      </c>
    </row>
    <row r="6460" spans="1:8" ht="14.45" customHeight="1" x14ac:dyDescent="0.2">
      <c r="A6460" s="324">
        <v>4551</v>
      </c>
      <c r="B6460" s="324">
        <v>455101</v>
      </c>
      <c r="C6460" s="326" t="s">
        <v>4192</v>
      </c>
      <c r="D6460" s="326" t="s">
        <v>4191</v>
      </c>
      <c r="E6460" s="325">
        <v>26177</v>
      </c>
      <c r="F6460" s="325">
        <v>28126</v>
      </c>
      <c r="H6460" s="324" t="s">
        <v>4190</v>
      </c>
    </row>
    <row r="6461" spans="1:8" ht="14.45" customHeight="1" x14ac:dyDescent="0.2">
      <c r="A6461" s="324">
        <v>4553</v>
      </c>
      <c r="B6461" s="324">
        <v>455301</v>
      </c>
      <c r="C6461" s="326" t="s">
        <v>4189</v>
      </c>
      <c r="D6461" s="326" t="s">
        <v>4188</v>
      </c>
      <c r="E6461" s="325">
        <v>26177</v>
      </c>
      <c r="F6461" s="325">
        <v>31321</v>
      </c>
      <c r="H6461" s="324" t="s">
        <v>4187</v>
      </c>
    </row>
    <row r="6462" spans="1:8" ht="14.45" customHeight="1" x14ac:dyDescent="0.2">
      <c r="A6462" s="324">
        <v>4554</v>
      </c>
      <c r="B6462" s="324">
        <v>455401</v>
      </c>
      <c r="C6462" s="326" t="s">
        <v>4186</v>
      </c>
      <c r="D6462" s="326" t="s">
        <v>4185</v>
      </c>
      <c r="E6462" s="325">
        <v>26177</v>
      </c>
      <c r="F6462" s="325">
        <v>27181</v>
      </c>
      <c r="H6462" s="324" t="s">
        <v>4184</v>
      </c>
    </row>
    <row r="6463" spans="1:8" ht="14.45" customHeight="1" x14ac:dyDescent="0.2">
      <c r="A6463" s="324">
        <v>4555</v>
      </c>
      <c r="B6463" s="324">
        <v>455501</v>
      </c>
      <c r="C6463" s="326" t="s">
        <v>4183</v>
      </c>
      <c r="D6463" s="326" t="s">
        <v>3794</v>
      </c>
      <c r="E6463" s="325">
        <v>26177</v>
      </c>
      <c r="F6463" s="325">
        <v>26588</v>
      </c>
      <c r="H6463" s="324" t="s">
        <v>3793</v>
      </c>
    </row>
    <row r="6464" spans="1:8" ht="14.45" customHeight="1" x14ac:dyDescent="0.2">
      <c r="A6464" s="324">
        <v>4559</v>
      </c>
      <c r="B6464" s="324">
        <v>455901</v>
      </c>
      <c r="C6464" s="326" t="s">
        <v>4182</v>
      </c>
      <c r="D6464" s="326" t="s">
        <v>4130</v>
      </c>
      <c r="E6464" s="325">
        <v>26177</v>
      </c>
      <c r="F6464" s="325">
        <v>27760</v>
      </c>
      <c r="H6464" s="324" t="s">
        <v>4181</v>
      </c>
    </row>
    <row r="6465" spans="1:8" ht="14.45" customHeight="1" x14ac:dyDescent="0.2">
      <c r="A6465" s="324">
        <v>4560</v>
      </c>
      <c r="B6465" s="324">
        <v>456001</v>
      </c>
      <c r="C6465" s="326" t="s">
        <v>4180</v>
      </c>
      <c r="D6465" s="326" t="s">
        <v>4179</v>
      </c>
      <c r="E6465" s="325">
        <v>26177</v>
      </c>
      <c r="F6465" s="325">
        <v>109574</v>
      </c>
      <c r="G6465" s="324">
        <v>1598751166</v>
      </c>
      <c r="H6465" s="324" t="s">
        <v>4178</v>
      </c>
    </row>
    <row r="6466" spans="1:8" ht="14.45" customHeight="1" x14ac:dyDescent="0.2">
      <c r="A6466" s="324">
        <v>4561</v>
      </c>
      <c r="B6466" s="324">
        <v>456101</v>
      </c>
      <c r="C6466" s="326" t="s">
        <v>4157</v>
      </c>
      <c r="D6466" s="326" t="s">
        <v>3753</v>
      </c>
      <c r="E6466" s="325">
        <v>26177</v>
      </c>
      <c r="F6466" s="325">
        <v>26481</v>
      </c>
      <c r="H6466" s="324" t="s">
        <v>3774</v>
      </c>
    </row>
    <row r="6467" spans="1:8" ht="14.45" customHeight="1" x14ac:dyDescent="0.2">
      <c r="A6467" s="324">
        <v>4562</v>
      </c>
      <c r="B6467" s="324">
        <v>456201</v>
      </c>
      <c r="C6467" s="326" t="s">
        <v>3904</v>
      </c>
      <c r="D6467" s="326" t="s">
        <v>3753</v>
      </c>
      <c r="E6467" s="325">
        <v>26177</v>
      </c>
      <c r="F6467" s="325">
        <v>27973</v>
      </c>
      <c r="H6467" s="324" t="s">
        <v>3752</v>
      </c>
    </row>
    <row r="6468" spans="1:8" ht="14.45" customHeight="1" x14ac:dyDescent="0.2">
      <c r="A6468" s="324">
        <v>4564</v>
      </c>
      <c r="B6468" s="324">
        <v>456401</v>
      </c>
      <c r="C6468" s="326" t="s">
        <v>4177</v>
      </c>
      <c r="D6468" s="326" t="s">
        <v>3794</v>
      </c>
      <c r="E6468" s="325">
        <v>26177</v>
      </c>
      <c r="F6468" s="325">
        <v>27681</v>
      </c>
      <c r="H6468" s="324" t="s">
        <v>3793</v>
      </c>
    </row>
    <row r="6469" spans="1:8" ht="14.45" customHeight="1" x14ac:dyDescent="0.2">
      <c r="A6469" s="324">
        <v>4565</v>
      </c>
      <c r="B6469" s="324">
        <v>456501</v>
      </c>
      <c r="C6469" s="326" t="s">
        <v>4176</v>
      </c>
      <c r="E6469" s="325">
        <v>26177</v>
      </c>
      <c r="F6469" s="325">
        <v>26390</v>
      </c>
      <c r="H6469" s="324" t="s">
        <v>4175</v>
      </c>
    </row>
    <row r="6470" spans="1:8" ht="14.45" customHeight="1" x14ac:dyDescent="0.2">
      <c r="A6470" s="324">
        <v>4568</v>
      </c>
      <c r="B6470" s="324">
        <v>456801</v>
      </c>
      <c r="C6470" s="326" t="s">
        <v>4174</v>
      </c>
      <c r="D6470" s="326" t="s">
        <v>3753</v>
      </c>
      <c r="E6470" s="325">
        <v>26177</v>
      </c>
      <c r="F6470" s="325">
        <v>26416</v>
      </c>
      <c r="H6470" s="324" t="s">
        <v>3774</v>
      </c>
    </row>
    <row r="6471" spans="1:8" ht="14.45" customHeight="1" x14ac:dyDescent="0.2">
      <c r="A6471" s="324">
        <v>4570</v>
      </c>
      <c r="B6471" s="324">
        <v>457001</v>
      </c>
      <c r="C6471" s="326" t="s">
        <v>4173</v>
      </c>
      <c r="D6471" s="326" t="s">
        <v>3753</v>
      </c>
      <c r="E6471" s="325">
        <v>26177</v>
      </c>
      <c r="F6471" s="325">
        <v>26390</v>
      </c>
      <c r="H6471" s="324" t="s">
        <v>3774</v>
      </c>
    </row>
    <row r="6472" spans="1:8" ht="14.45" customHeight="1" x14ac:dyDescent="0.2">
      <c r="A6472" s="324">
        <v>4571</v>
      </c>
      <c r="B6472" s="324">
        <v>457101</v>
      </c>
      <c r="C6472" s="326" t="s">
        <v>4117</v>
      </c>
      <c r="D6472" s="326" t="s">
        <v>3870</v>
      </c>
      <c r="E6472" s="325">
        <v>26177</v>
      </c>
      <c r="F6472" s="325">
        <v>26724</v>
      </c>
      <c r="H6472" s="324" t="s">
        <v>4172</v>
      </c>
    </row>
    <row r="6473" spans="1:8" ht="14.45" customHeight="1" x14ac:dyDescent="0.2">
      <c r="A6473" s="324">
        <v>4572</v>
      </c>
      <c r="B6473" s="324">
        <v>457201</v>
      </c>
      <c r="C6473" s="326" t="s">
        <v>4171</v>
      </c>
      <c r="D6473" s="326" t="s">
        <v>3753</v>
      </c>
      <c r="E6473" s="325">
        <v>26177</v>
      </c>
      <c r="F6473" s="325">
        <v>26481</v>
      </c>
      <c r="H6473" s="324" t="s">
        <v>3774</v>
      </c>
    </row>
    <row r="6474" spans="1:8" ht="14.45" customHeight="1" x14ac:dyDescent="0.2">
      <c r="A6474" s="324">
        <v>4574</v>
      </c>
      <c r="B6474" s="324">
        <v>457401</v>
      </c>
      <c r="C6474" s="326" t="s">
        <v>4170</v>
      </c>
      <c r="D6474" s="326" t="s">
        <v>4169</v>
      </c>
      <c r="E6474" s="325">
        <v>26177</v>
      </c>
      <c r="F6474" s="325">
        <v>40633</v>
      </c>
      <c r="G6474" s="324">
        <v>1922115971</v>
      </c>
      <c r="H6474" s="324" t="s">
        <v>4168</v>
      </c>
    </row>
    <row r="6475" spans="1:8" ht="14.45" customHeight="1" x14ac:dyDescent="0.2">
      <c r="A6475" s="324">
        <v>4575</v>
      </c>
      <c r="B6475" s="324">
        <v>457501</v>
      </c>
      <c r="C6475" s="326" t="s">
        <v>4167</v>
      </c>
      <c r="D6475" s="326" t="s">
        <v>3753</v>
      </c>
      <c r="E6475" s="325">
        <v>26177</v>
      </c>
      <c r="F6475" s="325">
        <v>26938</v>
      </c>
      <c r="H6475" s="324" t="s">
        <v>3774</v>
      </c>
    </row>
    <row r="6476" spans="1:8" ht="14.45" customHeight="1" x14ac:dyDescent="0.2">
      <c r="A6476" s="324">
        <v>4578</v>
      </c>
      <c r="B6476" s="324">
        <v>457801</v>
      </c>
      <c r="C6476" s="326" t="s">
        <v>4166</v>
      </c>
      <c r="D6476" s="326" t="s">
        <v>4166</v>
      </c>
      <c r="E6476" s="325">
        <v>26177</v>
      </c>
      <c r="F6476" s="325">
        <v>41659</v>
      </c>
      <c r="G6476" s="324">
        <v>1336135185</v>
      </c>
      <c r="H6476" s="324" t="s">
        <v>4165</v>
      </c>
    </row>
    <row r="6477" spans="1:8" ht="14.45" customHeight="1" x14ac:dyDescent="0.2">
      <c r="A6477" s="324">
        <v>4579</v>
      </c>
      <c r="B6477" s="324">
        <v>457901</v>
      </c>
      <c r="C6477" s="326" t="s">
        <v>4164</v>
      </c>
      <c r="D6477" s="326" t="s">
        <v>4163</v>
      </c>
      <c r="E6477" s="325">
        <v>26177</v>
      </c>
      <c r="F6477" s="325">
        <v>29799</v>
      </c>
      <c r="H6477" s="324" t="s">
        <v>4162</v>
      </c>
    </row>
    <row r="6478" spans="1:8" ht="14.45" customHeight="1" x14ac:dyDescent="0.2">
      <c r="A6478" s="324">
        <v>4580</v>
      </c>
      <c r="B6478" s="324">
        <v>458001</v>
      </c>
      <c r="C6478" s="326" t="s">
        <v>4161</v>
      </c>
      <c r="D6478" s="326" t="s">
        <v>4148</v>
      </c>
      <c r="E6478" s="325">
        <v>26177</v>
      </c>
      <c r="F6478" s="325">
        <v>27211</v>
      </c>
      <c r="H6478" s="324" t="s">
        <v>4160</v>
      </c>
    </row>
    <row r="6479" spans="1:8" ht="14.45" customHeight="1" x14ac:dyDescent="0.2">
      <c r="A6479" s="324">
        <v>4584</v>
      </c>
      <c r="B6479" s="324">
        <v>458401</v>
      </c>
      <c r="C6479" s="326" t="s">
        <v>4159</v>
      </c>
      <c r="D6479" s="326" t="s">
        <v>3753</v>
      </c>
      <c r="E6479" s="325">
        <v>26177</v>
      </c>
      <c r="F6479" s="325">
        <v>27791</v>
      </c>
      <c r="H6479" s="324" t="s">
        <v>3774</v>
      </c>
    </row>
    <row r="6480" spans="1:8" ht="14.45" customHeight="1" x14ac:dyDescent="0.2">
      <c r="A6480" s="324">
        <v>4586</v>
      </c>
      <c r="B6480" s="324">
        <v>458601</v>
      </c>
      <c r="C6480" s="326" t="s">
        <v>4158</v>
      </c>
      <c r="D6480" s="326" t="s">
        <v>3794</v>
      </c>
      <c r="E6480" s="325">
        <v>26177</v>
      </c>
      <c r="F6480" s="325">
        <v>27181</v>
      </c>
      <c r="H6480" s="324" t="s">
        <v>3793</v>
      </c>
    </row>
    <row r="6481" spans="1:8" ht="14.45" customHeight="1" x14ac:dyDescent="0.2">
      <c r="A6481" s="324">
        <v>4587</v>
      </c>
      <c r="B6481" s="324">
        <v>458701</v>
      </c>
      <c r="C6481" s="326" t="s">
        <v>4157</v>
      </c>
      <c r="D6481" s="326" t="s">
        <v>3876</v>
      </c>
      <c r="E6481" s="325">
        <v>26177</v>
      </c>
      <c r="F6481" s="325">
        <v>26638</v>
      </c>
      <c r="H6481" s="324" t="s">
        <v>4156</v>
      </c>
    </row>
    <row r="6482" spans="1:8" ht="14.45" customHeight="1" x14ac:dyDescent="0.2">
      <c r="A6482" s="324">
        <v>4588</v>
      </c>
      <c r="B6482" s="324">
        <v>458801</v>
      </c>
      <c r="C6482" s="326" t="s">
        <v>4155</v>
      </c>
      <c r="D6482" s="326" t="s">
        <v>4154</v>
      </c>
      <c r="E6482" s="325">
        <v>26177</v>
      </c>
      <c r="F6482" s="325">
        <v>31352</v>
      </c>
      <c r="H6482" s="324" t="s">
        <v>4153</v>
      </c>
    </row>
    <row r="6483" spans="1:8" ht="14.45" customHeight="1" x14ac:dyDescent="0.2">
      <c r="A6483" s="324">
        <v>4591</v>
      </c>
      <c r="B6483" s="324">
        <v>459101</v>
      </c>
      <c r="C6483" s="326" t="s">
        <v>4076</v>
      </c>
      <c r="D6483" s="326" t="s">
        <v>3797</v>
      </c>
      <c r="E6483" s="325">
        <v>26177</v>
      </c>
      <c r="F6483" s="325">
        <v>28048</v>
      </c>
      <c r="H6483" s="324" t="s">
        <v>4073</v>
      </c>
    </row>
    <row r="6484" spans="1:8" ht="14.45" customHeight="1" x14ac:dyDescent="0.2">
      <c r="A6484" s="324">
        <v>4593</v>
      </c>
      <c r="B6484" s="324">
        <v>459301</v>
      </c>
      <c r="C6484" s="326" t="s">
        <v>4152</v>
      </c>
      <c r="D6484" s="326" t="s">
        <v>4148</v>
      </c>
      <c r="E6484" s="325">
        <v>26177</v>
      </c>
      <c r="F6484" s="325">
        <v>27089</v>
      </c>
      <c r="H6484" s="324" t="s">
        <v>4151</v>
      </c>
    </row>
    <row r="6485" spans="1:8" ht="14.45" customHeight="1" x14ac:dyDescent="0.2">
      <c r="A6485" s="324">
        <v>4594</v>
      </c>
      <c r="B6485" s="324">
        <v>459401</v>
      </c>
      <c r="C6485" s="326" t="s">
        <v>4150</v>
      </c>
      <c r="D6485" s="326" t="s">
        <v>3797</v>
      </c>
      <c r="E6485" s="325">
        <v>26177</v>
      </c>
      <c r="F6485" s="325">
        <v>38533</v>
      </c>
      <c r="H6485" s="324" t="s">
        <v>4073</v>
      </c>
    </row>
    <row r="6486" spans="1:8" ht="14.45" customHeight="1" x14ac:dyDescent="0.2">
      <c r="A6486" s="324">
        <v>4595</v>
      </c>
      <c r="B6486" s="324">
        <v>459501</v>
      </c>
      <c r="C6486" s="326" t="s">
        <v>4149</v>
      </c>
      <c r="D6486" s="326" t="s">
        <v>4148</v>
      </c>
      <c r="E6486" s="325">
        <v>26177</v>
      </c>
      <c r="F6486" s="325">
        <v>27729</v>
      </c>
      <c r="H6486" s="324" t="s">
        <v>4147</v>
      </c>
    </row>
    <row r="6487" spans="1:8" ht="14.45" customHeight="1" x14ac:dyDescent="0.2">
      <c r="A6487" s="324">
        <v>4597</v>
      </c>
      <c r="B6487" s="324">
        <v>459701</v>
      </c>
      <c r="C6487" s="326" t="s">
        <v>4146</v>
      </c>
      <c r="D6487" s="326" t="s">
        <v>3867</v>
      </c>
      <c r="E6487" s="325">
        <v>26177</v>
      </c>
      <c r="F6487" s="325">
        <v>29037</v>
      </c>
      <c r="H6487" s="324" t="s">
        <v>4145</v>
      </c>
    </row>
    <row r="6488" spans="1:8" ht="14.45" customHeight="1" x14ac:dyDescent="0.2">
      <c r="A6488" s="324">
        <v>4598</v>
      </c>
      <c r="B6488" s="324">
        <v>459801</v>
      </c>
      <c r="C6488" s="326" t="s">
        <v>4144</v>
      </c>
      <c r="D6488" s="326" t="s">
        <v>3753</v>
      </c>
      <c r="E6488" s="325">
        <v>26177</v>
      </c>
      <c r="F6488" s="325">
        <v>27681</v>
      </c>
      <c r="H6488" s="324" t="s">
        <v>3774</v>
      </c>
    </row>
    <row r="6489" spans="1:8" ht="14.45" customHeight="1" x14ac:dyDescent="0.2">
      <c r="A6489" s="324">
        <v>4600</v>
      </c>
      <c r="B6489" s="324">
        <v>460001</v>
      </c>
      <c r="C6489" s="326" t="s">
        <v>4143</v>
      </c>
      <c r="D6489" s="326" t="s">
        <v>4142</v>
      </c>
      <c r="E6489" s="325">
        <v>26177</v>
      </c>
      <c r="F6489" s="325">
        <v>28034</v>
      </c>
      <c r="H6489" s="324" t="s">
        <v>4141</v>
      </c>
    </row>
    <row r="6490" spans="1:8" ht="14.45" customHeight="1" x14ac:dyDescent="0.2">
      <c r="A6490" s="324">
        <v>4601</v>
      </c>
      <c r="B6490" s="324">
        <v>460101</v>
      </c>
      <c r="C6490" s="326" t="s">
        <v>4140</v>
      </c>
      <c r="D6490" s="326" t="s">
        <v>4139</v>
      </c>
      <c r="E6490" s="325">
        <v>26177</v>
      </c>
      <c r="F6490" s="325">
        <v>26724</v>
      </c>
      <c r="H6490" s="324" t="s">
        <v>4138</v>
      </c>
    </row>
    <row r="6491" spans="1:8" ht="14.45" customHeight="1" x14ac:dyDescent="0.2">
      <c r="A6491" s="324">
        <v>4604</v>
      </c>
      <c r="B6491" s="324">
        <v>460401</v>
      </c>
      <c r="C6491" s="326" t="s">
        <v>4137</v>
      </c>
      <c r="D6491" s="326" t="s">
        <v>3838</v>
      </c>
      <c r="E6491" s="325">
        <v>26177</v>
      </c>
      <c r="F6491" s="325">
        <v>27485</v>
      </c>
      <c r="H6491" s="324" t="s">
        <v>4136</v>
      </c>
    </row>
    <row r="6492" spans="1:8" ht="14.45" customHeight="1" x14ac:dyDescent="0.2">
      <c r="A6492" s="324">
        <v>4606</v>
      </c>
      <c r="B6492" s="324">
        <v>460601</v>
      </c>
      <c r="C6492" s="326" t="s">
        <v>4135</v>
      </c>
      <c r="D6492" s="326" t="s">
        <v>4134</v>
      </c>
      <c r="E6492" s="325">
        <v>26177</v>
      </c>
      <c r="F6492" s="325">
        <v>28703</v>
      </c>
      <c r="H6492" s="324" t="s">
        <v>4133</v>
      </c>
    </row>
    <row r="6493" spans="1:8" ht="14.45" customHeight="1" x14ac:dyDescent="0.2">
      <c r="A6493" s="324">
        <v>4607</v>
      </c>
      <c r="B6493" s="324">
        <v>460701</v>
      </c>
      <c r="C6493" s="326" t="s">
        <v>4132</v>
      </c>
      <c r="D6493" s="326" t="s">
        <v>3753</v>
      </c>
      <c r="E6493" s="325">
        <v>26177</v>
      </c>
      <c r="F6493" s="325">
        <v>27120</v>
      </c>
      <c r="H6493" s="324" t="s">
        <v>3752</v>
      </c>
    </row>
    <row r="6494" spans="1:8" ht="14.45" customHeight="1" x14ac:dyDescent="0.2">
      <c r="A6494" s="324">
        <v>4608</v>
      </c>
      <c r="B6494" s="324">
        <v>460801</v>
      </c>
      <c r="C6494" s="326" t="s">
        <v>4131</v>
      </c>
      <c r="D6494" s="326" t="s">
        <v>4130</v>
      </c>
      <c r="E6494" s="325">
        <v>26177</v>
      </c>
      <c r="F6494" s="325">
        <v>27791</v>
      </c>
      <c r="H6494" s="324" t="s">
        <v>4129</v>
      </c>
    </row>
    <row r="6495" spans="1:8" ht="14.45" customHeight="1" x14ac:dyDescent="0.2">
      <c r="A6495" s="324">
        <v>4610</v>
      </c>
      <c r="B6495" s="324">
        <v>461001</v>
      </c>
      <c r="C6495" s="326" t="s">
        <v>4128</v>
      </c>
      <c r="D6495" s="326" t="s">
        <v>3777</v>
      </c>
      <c r="E6495" s="325">
        <v>26177</v>
      </c>
      <c r="F6495" s="325">
        <v>31199</v>
      </c>
      <c r="H6495" s="324" t="s">
        <v>4127</v>
      </c>
    </row>
    <row r="6496" spans="1:8" ht="14.45" customHeight="1" x14ac:dyDescent="0.2">
      <c r="A6496" s="324">
        <v>4611</v>
      </c>
      <c r="B6496" s="324">
        <v>461101</v>
      </c>
      <c r="C6496" s="326" t="s">
        <v>4126</v>
      </c>
      <c r="D6496" s="326" t="s">
        <v>4125</v>
      </c>
      <c r="E6496" s="325">
        <v>26177</v>
      </c>
      <c r="F6496" s="325">
        <v>31113</v>
      </c>
      <c r="H6496" s="324" t="s">
        <v>4124</v>
      </c>
    </row>
    <row r="6497" spans="1:8" ht="14.45" customHeight="1" x14ac:dyDescent="0.2">
      <c r="A6497" s="324">
        <v>4613</v>
      </c>
      <c r="B6497" s="324">
        <v>461301</v>
      </c>
      <c r="C6497" s="326" t="s">
        <v>4123</v>
      </c>
      <c r="D6497" s="326" t="s">
        <v>4122</v>
      </c>
      <c r="E6497" s="325">
        <v>26177</v>
      </c>
      <c r="F6497" s="325">
        <v>27561</v>
      </c>
      <c r="H6497" s="324" t="s">
        <v>3774</v>
      </c>
    </row>
    <row r="6498" spans="1:8" ht="14.45" customHeight="1" x14ac:dyDescent="0.2">
      <c r="A6498" s="324">
        <v>4614</v>
      </c>
      <c r="B6498" s="324">
        <v>461401</v>
      </c>
      <c r="C6498" s="326" t="s">
        <v>4121</v>
      </c>
      <c r="D6498" s="326" t="s">
        <v>3753</v>
      </c>
      <c r="E6498" s="325">
        <v>26177</v>
      </c>
      <c r="F6498" s="325">
        <v>28036</v>
      </c>
      <c r="H6498" s="324" t="s">
        <v>3752</v>
      </c>
    </row>
    <row r="6499" spans="1:8" ht="14.45" customHeight="1" x14ac:dyDescent="0.2">
      <c r="A6499" s="324">
        <v>4615</v>
      </c>
      <c r="B6499" s="324">
        <v>461501</v>
      </c>
      <c r="C6499" s="326" t="s">
        <v>4120</v>
      </c>
      <c r="D6499" s="326" t="s">
        <v>4119</v>
      </c>
      <c r="E6499" s="325">
        <v>26177</v>
      </c>
      <c r="F6499" s="325">
        <v>42825</v>
      </c>
      <c r="G6499" s="324">
        <v>1922081181</v>
      </c>
      <c r="H6499" s="324" t="s">
        <v>4118</v>
      </c>
    </row>
    <row r="6500" spans="1:8" ht="14.45" customHeight="1" x14ac:dyDescent="0.2">
      <c r="A6500" s="324">
        <v>4616</v>
      </c>
      <c r="B6500" s="324">
        <v>461601</v>
      </c>
      <c r="C6500" s="326" t="s">
        <v>4117</v>
      </c>
      <c r="D6500" s="326" t="s">
        <v>4116</v>
      </c>
      <c r="E6500" s="325">
        <v>26177</v>
      </c>
      <c r="F6500" s="325">
        <v>28425</v>
      </c>
      <c r="H6500" s="324" t="s">
        <v>4115</v>
      </c>
    </row>
    <row r="6501" spans="1:8" ht="14.45" customHeight="1" x14ac:dyDescent="0.2">
      <c r="A6501" s="324">
        <v>4617</v>
      </c>
      <c r="B6501" s="324">
        <v>461701</v>
      </c>
      <c r="C6501" s="326" t="s">
        <v>4114</v>
      </c>
      <c r="D6501" s="326" t="s">
        <v>3753</v>
      </c>
      <c r="E6501" s="325">
        <v>26177</v>
      </c>
      <c r="F6501" s="325">
        <v>26238</v>
      </c>
      <c r="H6501" s="324" t="s">
        <v>3774</v>
      </c>
    </row>
    <row r="6502" spans="1:8" ht="14.45" customHeight="1" x14ac:dyDescent="0.2">
      <c r="A6502" s="324">
        <v>4618</v>
      </c>
      <c r="B6502" s="324">
        <v>461801</v>
      </c>
      <c r="C6502" s="326" t="s">
        <v>4113</v>
      </c>
      <c r="D6502" s="326" t="s">
        <v>4112</v>
      </c>
      <c r="E6502" s="325">
        <v>26177</v>
      </c>
      <c r="F6502" s="325">
        <v>27181</v>
      </c>
      <c r="H6502" s="324" t="s">
        <v>4111</v>
      </c>
    </row>
    <row r="6503" spans="1:8" ht="14.45" customHeight="1" x14ac:dyDescent="0.2">
      <c r="A6503" s="324">
        <v>4619</v>
      </c>
      <c r="B6503" s="324">
        <v>461901</v>
      </c>
      <c r="C6503" s="326" t="s">
        <v>4110</v>
      </c>
      <c r="E6503" s="325">
        <v>26177</v>
      </c>
      <c r="F6503" s="325">
        <v>27881</v>
      </c>
      <c r="H6503" s="324" t="s">
        <v>4109</v>
      </c>
    </row>
    <row r="6504" spans="1:8" ht="14.45" customHeight="1" x14ac:dyDescent="0.2">
      <c r="A6504" s="324">
        <v>4620</v>
      </c>
      <c r="B6504" s="324">
        <v>462001</v>
      </c>
      <c r="C6504" s="326" t="s">
        <v>4108</v>
      </c>
      <c r="D6504" s="326" t="s">
        <v>4107</v>
      </c>
      <c r="E6504" s="325">
        <v>26177</v>
      </c>
      <c r="F6504" s="325">
        <v>29661</v>
      </c>
      <c r="H6504" s="324" t="s">
        <v>4106</v>
      </c>
    </row>
    <row r="6505" spans="1:8" ht="14.45" customHeight="1" x14ac:dyDescent="0.2">
      <c r="A6505" s="324">
        <v>4621</v>
      </c>
      <c r="B6505" s="324">
        <v>462101</v>
      </c>
      <c r="C6505" s="326" t="s">
        <v>4105</v>
      </c>
      <c r="D6505" s="326" t="s">
        <v>4104</v>
      </c>
      <c r="E6505" s="325">
        <v>26177</v>
      </c>
      <c r="F6505" s="325">
        <v>33390</v>
      </c>
      <c r="H6505" s="324" t="s">
        <v>4103</v>
      </c>
    </row>
    <row r="6506" spans="1:8" ht="14.45" customHeight="1" x14ac:dyDescent="0.2">
      <c r="A6506" s="324">
        <v>4622</v>
      </c>
      <c r="B6506" s="324">
        <v>462201</v>
      </c>
      <c r="C6506" s="326" t="s">
        <v>4102</v>
      </c>
      <c r="D6506" s="326" t="s">
        <v>3753</v>
      </c>
      <c r="E6506" s="325">
        <v>26177</v>
      </c>
      <c r="F6506" s="325">
        <v>27699</v>
      </c>
      <c r="H6506" s="324" t="s">
        <v>3774</v>
      </c>
    </row>
    <row r="6507" spans="1:8" ht="14.45" customHeight="1" x14ac:dyDescent="0.2">
      <c r="A6507" s="324">
        <v>4623</v>
      </c>
      <c r="B6507" s="324">
        <v>462301</v>
      </c>
      <c r="C6507" s="326" t="s">
        <v>4101</v>
      </c>
      <c r="D6507" s="326" t="s">
        <v>3753</v>
      </c>
      <c r="E6507" s="325">
        <v>26177</v>
      </c>
      <c r="F6507" s="325">
        <v>26665</v>
      </c>
      <c r="H6507" s="324" t="s">
        <v>3774</v>
      </c>
    </row>
    <row r="6508" spans="1:8" ht="14.45" customHeight="1" x14ac:dyDescent="0.2">
      <c r="A6508" s="324">
        <v>4626</v>
      </c>
      <c r="B6508" s="324">
        <v>462601</v>
      </c>
      <c r="C6508" s="326" t="s">
        <v>4100</v>
      </c>
      <c r="E6508" s="325">
        <v>26177</v>
      </c>
      <c r="F6508" s="325">
        <v>27681</v>
      </c>
      <c r="H6508" s="324" t="s">
        <v>4099</v>
      </c>
    </row>
    <row r="6509" spans="1:8" ht="14.45" customHeight="1" x14ac:dyDescent="0.2">
      <c r="A6509" s="324">
        <v>4627</v>
      </c>
      <c r="B6509" s="324">
        <v>462701</v>
      </c>
      <c r="C6509" s="326" t="s">
        <v>4098</v>
      </c>
      <c r="D6509" s="326" t="s">
        <v>3935</v>
      </c>
      <c r="E6509" s="325">
        <v>26177</v>
      </c>
      <c r="F6509" s="325">
        <v>31778</v>
      </c>
      <c r="H6509" s="324" t="s">
        <v>4097</v>
      </c>
    </row>
    <row r="6510" spans="1:8" ht="14.45" customHeight="1" x14ac:dyDescent="0.2">
      <c r="A6510" s="324">
        <v>4628</v>
      </c>
      <c r="B6510" s="324">
        <v>462801</v>
      </c>
      <c r="C6510" s="326" t="s">
        <v>4096</v>
      </c>
      <c r="D6510" s="326" t="s">
        <v>4095</v>
      </c>
      <c r="E6510" s="325">
        <v>26177</v>
      </c>
      <c r="F6510" s="325">
        <v>28460</v>
      </c>
      <c r="H6510" s="324" t="s">
        <v>4094</v>
      </c>
    </row>
    <row r="6511" spans="1:8" ht="14.45" customHeight="1" x14ac:dyDescent="0.2">
      <c r="A6511" s="324">
        <v>4629</v>
      </c>
      <c r="B6511" s="324">
        <v>462901</v>
      </c>
      <c r="C6511" s="326" t="s">
        <v>4093</v>
      </c>
      <c r="D6511" s="326" t="s">
        <v>3870</v>
      </c>
      <c r="E6511" s="325">
        <v>26177</v>
      </c>
      <c r="F6511" s="325">
        <v>26420</v>
      </c>
      <c r="H6511" s="324" t="s">
        <v>4092</v>
      </c>
    </row>
    <row r="6512" spans="1:8" ht="14.45" customHeight="1" x14ac:dyDescent="0.2">
      <c r="A6512" s="324">
        <v>4631</v>
      </c>
      <c r="B6512" s="324">
        <v>463101</v>
      </c>
      <c r="C6512" s="326" t="s">
        <v>4091</v>
      </c>
      <c r="D6512" s="326" t="s">
        <v>3794</v>
      </c>
      <c r="E6512" s="325">
        <v>26177</v>
      </c>
      <c r="F6512" s="325">
        <v>27681</v>
      </c>
      <c r="H6512" s="324" t="s">
        <v>3793</v>
      </c>
    </row>
    <row r="6513" spans="1:8" ht="14.45" customHeight="1" x14ac:dyDescent="0.2">
      <c r="A6513" s="324">
        <v>4633</v>
      </c>
      <c r="B6513" s="324">
        <v>463301</v>
      </c>
      <c r="C6513" s="326" t="s">
        <v>4090</v>
      </c>
      <c r="D6513" s="326" t="s">
        <v>4089</v>
      </c>
      <c r="E6513" s="325">
        <v>26177</v>
      </c>
      <c r="F6513" s="325">
        <v>26696</v>
      </c>
      <c r="H6513" s="324" t="s">
        <v>4088</v>
      </c>
    </row>
    <row r="6514" spans="1:8" ht="14.45" customHeight="1" x14ac:dyDescent="0.2">
      <c r="A6514" s="324">
        <v>4634</v>
      </c>
      <c r="B6514" s="324">
        <v>463401</v>
      </c>
      <c r="C6514" s="326" t="s">
        <v>4087</v>
      </c>
      <c r="D6514" s="326" t="s">
        <v>3797</v>
      </c>
      <c r="E6514" s="325">
        <v>26177</v>
      </c>
      <c r="F6514" s="325">
        <v>38442</v>
      </c>
      <c r="H6514" s="324" t="s">
        <v>4073</v>
      </c>
    </row>
    <row r="6515" spans="1:8" ht="14.45" customHeight="1" x14ac:dyDescent="0.2">
      <c r="A6515" s="324">
        <v>4635</v>
      </c>
      <c r="B6515" s="324">
        <v>463501</v>
      </c>
      <c r="C6515" s="326" t="s">
        <v>4086</v>
      </c>
      <c r="D6515" s="326" t="s">
        <v>3777</v>
      </c>
      <c r="E6515" s="325">
        <v>26177</v>
      </c>
      <c r="F6515" s="325">
        <v>31199</v>
      </c>
      <c r="H6515" s="324" t="s">
        <v>4085</v>
      </c>
    </row>
    <row r="6516" spans="1:8" ht="14.45" customHeight="1" x14ac:dyDescent="0.2">
      <c r="A6516" s="324">
        <v>4636</v>
      </c>
      <c r="B6516" s="324">
        <v>463601</v>
      </c>
      <c r="C6516" s="326" t="s">
        <v>4084</v>
      </c>
      <c r="D6516" s="326" t="s">
        <v>3845</v>
      </c>
      <c r="E6516" s="325">
        <v>26177</v>
      </c>
      <c r="F6516" s="325">
        <v>34001</v>
      </c>
      <c r="H6516" s="324" t="s">
        <v>4083</v>
      </c>
    </row>
    <row r="6517" spans="1:8" ht="14.45" customHeight="1" x14ac:dyDescent="0.2">
      <c r="A6517" s="324">
        <v>4638</v>
      </c>
      <c r="B6517" s="324">
        <v>463801</v>
      </c>
      <c r="C6517" s="326" t="s">
        <v>4082</v>
      </c>
      <c r="D6517" s="326" t="s">
        <v>4081</v>
      </c>
      <c r="E6517" s="325">
        <v>26177</v>
      </c>
      <c r="F6517" s="325">
        <v>27292</v>
      </c>
      <c r="H6517" s="324" t="s">
        <v>4080</v>
      </c>
    </row>
    <row r="6518" spans="1:8" ht="14.45" customHeight="1" x14ac:dyDescent="0.2">
      <c r="A6518" s="324">
        <v>4645</v>
      </c>
      <c r="B6518" s="324">
        <v>464501</v>
      </c>
      <c r="C6518" s="326" t="s">
        <v>4079</v>
      </c>
      <c r="D6518" s="326" t="s">
        <v>3794</v>
      </c>
      <c r="E6518" s="325">
        <v>26177</v>
      </c>
      <c r="F6518" s="325">
        <v>27681</v>
      </c>
      <c r="H6518" s="324" t="s">
        <v>3793</v>
      </c>
    </row>
    <row r="6519" spans="1:8" ht="14.45" customHeight="1" x14ac:dyDescent="0.2">
      <c r="A6519" s="324">
        <v>4646</v>
      </c>
      <c r="B6519" s="324">
        <v>464601</v>
      </c>
      <c r="C6519" s="326" t="s">
        <v>4078</v>
      </c>
      <c r="E6519" s="325">
        <v>26177</v>
      </c>
      <c r="F6519" s="325">
        <v>28307</v>
      </c>
      <c r="H6519" s="324" t="s">
        <v>4077</v>
      </c>
    </row>
    <row r="6520" spans="1:8" ht="14.45" customHeight="1" x14ac:dyDescent="0.2">
      <c r="A6520" s="324">
        <v>4649</v>
      </c>
      <c r="B6520" s="324">
        <v>464901</v>
      </c>
      <c r="C6520" s="326" t="s">
        <v>4076</v>
      </c>
      <c r="D6520" s="326" t="s">
        <v>3797</v>
      </c>
      <c r="E6520" s="325">
        <v>26177</v>
      </c>
      <c r="F6520" s="325">
        <v>28048</v>
      </c>
      <c r="H6520" s="324" t="s">
        <v>4075</v>
      </c>
    </row>
    <row r="6521" spans="1:8" ht="14.45" customHeight="1" x14ac:dyDescent="0.2">
      <c r="A6521" s="324">
        <v>4650</v>
      </c>
      <c r="B6521" s="324">
        <v>465001</v>
      </c>
      <c r="C6521" s="326" t="s">
        <v>4074</v>
      </c>
      <c r="D6521" s="326" t="s">
        <v>3797</v>
      </c>
      <c r="E6521" s="325">
        <v>26177</v>
      </c>
      <c r="F6521" s="325">
        <v>38533</v>
      </c>
      <c r="H6521" s="324" t="s">
        <v>4073</v>
      </c>
    </row>
    <row r="6522" spans="1:8" ht="14.45" customHeight="1" x14ac:dyDescent="0.2">
      <c r="A6522" s="324">
        <v>4651</v>
      </c>
      <c r="B6522" s="324">
        <v>465101</v>
      </c>
      <c r="C6522" s="326" t="s">
        <v>4072</v>
      </c>
      <c r="D6522" s="326" t="s">
        <v>3870</v>
      </c>
      <c r="E6522" s="325">
        <v>26177</v>
      </c>
      <c r="F6522" s="325">
        <v>26710</v>
      </c>
      <c r="H6522" s="324" t="s">
        <v>4071</v>
      </c>
    </row>
    <row r="6523" spans="1:8" ht="14.45" customHeight="1" x14ac:dyDescent="0.2">
      <c r="A6523" s="324">
        <v>4652</v>
      </c>
      <c r="B6523" s="324">
        <v>465201</v>
      </c>
      <c r="C6523" s="326" t="s">
        <v>4070</v>
      </c>
      <c r="D6523" s="326" t="s">
        <v>3762</v>
      </c>
      <c r="E6523" s="325">
        <v>26177</v>
      </c>
      <c r="F6523" s="325">
        <v>26207</v>
      </c>
      <c r="H6523" s="324" t="s">
        <v>3761</v>
      </c>
    </row>
    <row r="6524" spans="1:8" ht="14.45" customHeight="1" x14ac:dyDescent="0.2">
      <c r="A6524" s="324">
        <v>4653</v>
      </c>
      <c r="B6524" s="324">
        <v>465301</v>
      </c>
      <c r="C6524" s="326" t="s">
        <v>4069</v>
      </c>
      <c r="D6524" s="326" t="s">
        <v>3794</v>
      </c>
      <c r="E6524" s="325">
        <v>26177</v>
      </c>
      <c r="F6524" s="325">
        <v>26188</v>
      </c>
      <c r="H6524" s="324" t="s">
        <v>3793</v>
      </c>
    </row>
    <row r="6525" spans="1:8" ht="14.45" customHeight="1" x14ac:dyDescent="0.2">
      <c r="A6525" s="324">
        <v>4654</v>
      </c>
      <c r="B6525" s="324">
        <v>465401</v>
      </c>
      <c r="C6525" s="326" t="s">
        <v>4068</v>
      </c>
      <c r="D6525" s="326" t="s">
        <v>4067</v>
      </c>
      <c r="E6525" s="325">
        <v>26177</v>
      </c>
      <c r="F6525" s="325">
        <v>30529</v>
      </c>
      <c r="H6525" s="324" t="s">
        <v>4066</v>
      </c>
    </row>
    <row r="6526" spans="1:8" ht="14.45" customHeight="1" x14ac:dyDescent="0.2">
      <c r="A6526" s="324">
        <v>4655</v>
      </c>
      <c r="B6526" s="324">
        <v>465501</v>
      </c>
      <c r="C6526" s="326" t="s">
        <v>4065</v>
      </c>
      <c r="D6526" s="326" t="s">
        <v>3762</v>
      </c>
      <c r="E6526" s="325">
        <v>26177</v>
      </c>
      <c r="F6526" s="325">
        <v>26481</v>
      </c>
      <c r="H6526" s="324" t="s">
        <v>3761</v>
      </c>
    </row>
    <row r="6527" spans="1:8" ht="14.45" customHeight="1" x14ac:dyDescent="0.2">
      <c r="A6527" s="324">
        <v>4656</v>
      </c>
      <c r="B6527" s="324">
        <v>465601</v>
      </c>
      <c r="C6527" s="326" t="s">
        <v>4064</v>
      </c>
      <c r="D6527" s="326" t="s">
        <v>3762</v>
      </c>
      <c r="E6527" s="325">
        <v>26177</v>
      </c>
      <c r="F6527" s="325">
        <v>26359</v>
      </c>
      <c r="H6527" s="324" t="s">
        <v>3761</v>
      </c>
    </row>
    <row r="6528" spans="1:8" ht="14.45" customHeight="1" x14ac:dyDescent="0.2">
      <c r="A6528" s="324">
        <v>4657</v>
      </c>
      <c r="B6528" s="324">
        <v>465701</v>
      </c>
      <c r="C6528" s="326" t="s">
        <v>4063</v>
      </c>
      <c r="D6528" s="326" t="s">
        <v>4062</v>
      </c>
      <c r="E6528" s="325">
        <v>26177</v>
      </c>
      <c r="F6528" s="325">
        <v>26194</v>
      </c>
      <c r="H6528" s="324" t="s">
        <v>4061</v>
      </c>
    </row>
    <row r="6529" spans="1:8" ht="14.45" customHeight="1" x14ac:dyDescent="0.2">
      <c r="A6529" s="324">
        <v>4659</v>
      </c>
      <c r="B6529" s="324">
        <v>465901</v>
      </c>
      <c r="C6529" s="326" t="s">
        <v>4060</v>
      </c>
      <c r="D6529" s="326" t="s">
        <v>4059</v>
      </c>
      <c r="E6529" s="325">
        <v>26177</v>
      </c>
      <c r="F6529" s="325">
        <v>27881</v>
      </c>
      <c r="H6529" s="324" t="s">
        <v>4058</v>
      </c>
    </row>
    <row r="6530" spans="1:8" ht="14.45" customHeight="1" x14ac:dyDescent="0.2">
      <c r="A6530" s="324">
        <v>4660</v>
      </c>
      <c r="B6530" s="324">
        <v>466001</v>
      </c>
      <c r="C6530" s="326" t="s">
        <v>4057</v>
      </c>
      <c r="D6530" s="326" t="s">
        <v>4056</v>
      </c>
      <c r="E6530" s="325">
        <v>26177</v>
      </c>
      <c r="F6530" s="325">
        <v>31291</v>
      </c>
      <c r="H6530" s="324" t="s">
        <v>4055</v>
      </c>
    </row>
    <row r="6531" spans="1:8" ht="14.45" customHeight="1" x14ac:dyDescent="0.2">
      <c r="A6531" s="324">
        <v>4662</v>
      </c>
      <c r="B6531" s="324">
        <v>466201</v>
      </c>
      <c r="C6531" s="326" t="s">
        <v>4054</v>
      </c>
      <c r="D6531" s="326" t="s">
        <v>3777</v>
      </c>
      <c r="E6531" s="325">
        <v>26177</v>
      </c>
      <c r="F6531" s="325">
        <v>31352</v>
      </c>
      <c r="H6531" s="324" t="s">
        <v>4053</v>
      </c>
    </row>
    <row r="6532" spans="1:8" ht="14.45" customHeight="1" x14ac:dyDescent="0.2">
      <c r="A6532" s="324">
        <v>4663</v>
      </c>
      <c r="B6532" s="324">
        <v>466301</v>
      </c>
      <c r="C6532" s="326" t="s">
        <v>4052</v>
      </c>
      <c r="D6532" s="326" t="s">
        <v>4051</v>
      </c>
      <c r="E6532" s="325">
        <v>26177</v>
      </c>
      <c r="F6532" s="325">
        <v>27045</v>
      </c>
      <c r="H6532" s="324" t="s">
        <v>4050</v>
      </c>
    </row>
    <row r="6533" spans="1:8" ht="14.45" customHeight="1" x14ac:dyDescent="0.2">
      <c r="A6533" s="324">
        <v>4667</v>
      </c>
      <c r="B6533" s="324">
        <v>466701</v>
      </c>
      <c r="C6533" s="326" t="s">
        <v>4049</v>
      </c>
      <c r="D6533" s="326" t="s">
        <v>3753</v>
      </c>
      <c r="E6533" s="325">
        <v>26177</v>
      </c>
      <c r="F6533" s="325">
        <v>26785</v>
      </c>
      <c r="H6533" s="324" t="s">
        <v>3774</v>
      </c>
    </row>
    <row r="6534" spans="1:8" ht="14.45" customHeight="1" x14ac:dyDescent="0.2">
      <c r="A6534" s="324">
        <v>4668</v>
      </c>
      <c r="B6534" s="324">
        <v>466801</v>
      </c>
      <c r="C6534" s="326" t="s">
        <v>4048</v>
      </c>
      <c r="D6534" s="326" t="s">
        <v>4048</v>
      </c>
      <c r="E6534" s="325">
        <v>26177</v>
      </c>
      <c r="F6534" s="325">
        <v>42825</v>
      </c>
      <c r="G6534" s="324">
        <v>1003860388</v>
      </c>
      <c r="H6534" s="324" t="s">
        <v>4047</v>
      </c>
    </row>
    <row r="6535" spans="1:8" ht="14.45" customHeight="1" x14ac:dyDescent="0.2">
      <c r="A6535" s="324">
        <v>4671</v>
      </c>
      <c r="B6535" s="324">
        <v>467101</v>
      </c>
      <c r="C6535" s="326" t="s">
        <v>4046</v>
      </c>
      <c r="D6535" s="326" t="s">
        <v>3867</v>
      </c>
      <c r="E6535" s="325">
        <v>26177</v>
      </c>
      <c r="F6535" s="325">
        <v>28216</v>
      </c>
      <c r="H6535" s="324" t="s">
        <v>4023</v>
      </c>
    </row>
    <row r="6536" spans="1:8" ht="14.45" customHeight="1" x14ac:dyDescent="0.2">
      <c r="A6536" s="324">
        <v>4672</v>
      </c>
      <c r="B6536" s="324">
        <v>467201</v>
      </c>
      <c r="C6536" s="326" t="s">
        <v>4045</v>
      </c>
      <c r="D6536" s="326" t="s">
        <v>3753</v>
      </c>
      <c r="E6536" s="325">
        <v>26177</v>
      </c>
      <c r="F6536" s="325">
        <v>27681</v>
      </c>
      <c r="H6536" s="324" t="s">
        <v>3752</v>
      </c>
    </row>
    <row r="6537" spans="1:8" ht="14.45" customHeight="1" x14ac:dyDescent="0.2">
      <c r="A6537" s="324">
        <v>4675</v>
      </c>
      <c r="B6537" s="324">
        <v>467501</v>
      </c>
      <c r="C6537" s="326" t="s">
        <v>4044</v>
      </c>
      <c r="D6537" s="326" t="s">
        <v>4043</v>
      </c>
      <c r="E6537" s="325">
        <v>26177</v>
      </c>
      <c r="F6537" s="325">
        <v>109574</v>
      </c>
      <c r="G6537" s="324">
        <v>1467495598</v>
      </c>
      <c r="H6537" s="324" t="s">
        <v>3330</v>
      </c>
    </row>
    <row r="6538" spans="1:8" ht="14.45" customHeight="1" x14ac:dyDescent="0.2">
      <c r="A6538" s="324">
        <v>4676</v>
      </c>
      <c r="B6538" s="324">
        <v>467601</v>
      </c>
      <c r="C6538" s="326" t="s">
        <v>4042</v>
      </c>
      <c r="E6538" s="325">
        <v>26177</v>
      </c>
      <c r="F6538" s="325">
        <v>27303</v>
      </c>
      <c r="H6538" s="324" t="s">
        <v>4041</v>
      </c>
    </row>
    <row r="6539" spans="1:8" ht="14.45" customHeight="1" x14ac:dyDescent="0.2">
      <c r="A6539" s="324">
        <v>4681</v>
      </c>
      <c r="B6539" s="324">
        <v>468101</v>
      </c>
      <c r="C6539" s="326" t="s">
        <v>4040</v>
      </c>
      <c r="E6539" s="325">
        <v>26177</v>
      </c>
      <c r="F6539" s="325">
        <v>26420</v>
      </c>
      <c r="H6539" s="324" t="s">
        <v>4039</v>
      </c>
    </row>
    <row r="6540" spans="1:8" ht="14.45" customHeight="1" x14ac:dyDescent="0.2">
      <c r="A6540" s="324">
        <v>4685</v>
      </c>
      <c r="B6540" s="324">
        <v>468501</v>
      </c>
      <c r="C6540" s="326" t="s">
        <v>4038</v>
      </c>
      <c r="D6540" s="326" t="s">
        <v>4037</v>
      </c>
      <c r="E6540" s="325">
        <v>26177</v>
      </c>
      <c r="F6540" s="325">
        <v>29440</v>
      </c>
      <c r="H6540" s="324" t="s">
        <v>4036</v>
      </c>
    </row>
    <row r="6541" spans="1:8" ht="14.45" customHeight="1" x14ac:dyDescent="0.2">
      <c r="A6541" s="324">
        <v>4700</v>
      </c>
      <c r="B6541" s="324">
        <v>470001</v>
      </c>
      <c r="C6541" s="326" t="s">
        <v>4035</v>
      </c>
      <c r="D6541" s="326" t="s">
        <v>3992</v>
      </c>
      <c r="E6541" s="325">
        <v>26177</v>
      </c>
      <c r="F6541" s="325">
        <v>26192</v>
      </c>
      <c r="H6541" s="324" t="s">
        <v>3991</v>
      </c>
    </row>
    <row r="6542" spans="1:8" ht="14.45" customHeight="1" x14ac:dyDescent="0.2">
      <c r="A6542" s="324">
        <v>4701</v>
      </c>
      <c r="B6542" s="324">
        <v>470101</v>
      </c>
      <c r="C6542" s="326" t="s">
        <v>4034</v>
      </c>
      <c r="D6542" s="326" t="s">
        <v>4033</v>
      </c>
      <c r="E6542" s="325">
        <v>26177</v>
      </c>
      <c r="F6542" s="325">
        <v>31533</v>
      </c>
      <c r="H6542" s="324" t="s">
        <v>4032</v>
      </c>
    </row>
    <row r="6543" spans="1:8" ht="14.45" customHeight="1" x14ac:dyDescent="0.2">
      <c r="A6543" s="324">
        <v>4705</v>
      </c>
      <c r="B6543" s="324">
        <v>470501</v>
      </c>
      <c r="C6543" s="326" t="s">
        <v>4031</v>
      </c>
      <c r="D6543" s="326" t="s">
        <v>3762</v>
      </c>
      <c r="E6543" s="325">
        <v>26177</v>
      </c>
      <c r="F6543" s="325">
        <v>27364</v>
      </c>
      <c r="H6543" s="324" t="s">
        <v>3761</v>
      </c>
    </row>
    <row r="6544" spans="1:8" ht="14.45" customHeight="1" x14ac:dyDescent="0.2">
      <c r="A6544" s="324">
        <v>4718</v>
      </c>
      <c r="B6544" s="324">
        <v>471801</v>
      </c>
      <c r="C6544" s="326" t="s">
        <v>4030</v>
      </c>
      <c r="D6544" s="326" t="s">
        <v>3870</v>
      </c>
      <c r="E6544" s="325">
        <v>26177</v>
      </c>
      <c r="F6544" s="325">
        <v>26724</v>
      </c>
      <c r="H6544" s="324" t="s">
        <v>4029</v>
      </c>
    </row>
    <row r="6545" spans="1:8" ht="14.45" customHeight="1" x14ac:dyDescent="0.2">
      <c r="A6545" s="324">
        <v>4719</v>
      </c>
      <c r="B6545" s="324">
        <v>471901</v>
      </c>
      <c r="C6545" s="326" t="s">
        <v>4028</v>
      </c>
      <c r="D6545" s="326" t="s">
        <v>4027</v>
      </c>
      <c r="E6545" s="325">
        <v>26177</v>
      </c>
      <c r="F6545" s="325">
        <v>26755</v>
      </c>
      <c r="H6545" s="324" t="s">
        <v>4026</v>
      </c>
    </row>
    <row r="6546" spans="1:8" ht="14.45" customHeight="1" x14ac:dyDescent="0.2">
      <c r="A6546" s="324">
        <v>4722</v>
      </c>
      <c r="B6546" s="324">
        <v>472201</v>
      </c>
      <c r="C6546" s="326" t="s">
        <v>4025</v>
      </c>
      <c r="D6546" s="326" t="s">
        <v>3794</v>
      </c>
      <c r="E6546" s="325">
        <v>26177</v>
      </c>
      <c r="F6546" s="325">
        <v>26696</v>
      </c>
      <c r="H6546" s="324" t="s">
        <v>3793</v>
      </c>
    </row>
    <row r="6547" spans="1:8" ht="14.45" customHeight="1" x14ac:dyDescent="0.2">
      <c r="A6547" s="324">
        <v>4725</v>
      </c>
      <c r="B6547" s="324">
        <v>472501</v>
      </c>
      <c r="C6547" s="326" t="s">
        <v>4024</v>
      </c>
      <c r="D6547" s="326" t="s">
        <v>3867</v>
      </c>
      <c r="E6547" s="325">
        <v>26177</v>
      </c>
      <c r="F6547" s="325">
        <v>27364</v>
      </c>
      <c r="H6547" s="324" t="s">
        <v>4023</v>
      </c>
    </row>
    <row r="6548" spans="1:8" ht="14.45" customHeight="1" x14ac:dyDescent="0.2">
      <c r="A6548" s="324">
        <v>4726</v>
      </c>
      <c r="B6548" s="324">
        <v>472601</v>
      </c>
      <c r="C6548" s="326" t="s">
        <v>4022</v>
      </c>
      <c r="D6548" s="326" t="s">
        <v>3794</v>
      </c>
      <c r="E6548" s="325">
        <v>26177</v>
      </c>
      <c r="F6548" s="325">
        <v>27681</v>
      </c>
      <c r="H6548" s="324" t="s">
        <v>3793</v>
      </c>
    </row>
    <row r="6549" spans="1:8" ht="14.45" customHeight="1" x14ac:dyDescent="0.2">
      <c r="A6549" s="324">
        <v>4727</v>
      </c>
      <c r="B6549" s="324">
        <v>472701</v>
      </c>
      <c r="C6549" s="326" t="s">
        <v>4021</v>
      </c>
      <c r="D6549" s="326" t="s">
        <v>3753</v>
      </c>
      <c r="E6549" s="325">
        <v>26177</v>
      </c>
      <c r="F6549" s="325">
        <v>26724</v>
      </c>
      <c r="H6549" s="324" t="s">
        <v>3774</v>
      </c>
    </row>
    <row r="6550" spans="1:8" ht="14.45" customHeight="1" x14ac:dyDescent="0.2">
      <c r="A6550" s="324">
        <v>4728</v>
      </c>
      <c r="B6550" s="324">
        <v>472801</v>
      </c>
      <c r="C6550" s="326" t="s">
        <v>4020</v>
      </c>
      <c r="D6550" s="326" t="s">
        <v>3870</v>
      </c>
      <c r="E6550" s="325">
        <v>26177</v>
      </c>
      <c r="F6550" s="325">
        <v>28004</v>
      </c>
      <c r="H6550" s="324" t="s">
        <v>4019</v>
      </c>
    </row>
    <row r="6551" spans="1:8" ht="14.45" customHeight="1" x14ac:dyDescent="0.2">
      <c r="A6551" s="324">
        <v>4730</v>
      </c>
      <c r="B6551" s="324">
        <v>473001</v>
      </c>
      <c r="C6551" s="326" t="s">
        <v>4018</v>
      </c>
      <c r="D6551" s="326" t="s">
        <v>4017</v>
      </c>
      <c r="E6551" s="325">
        <v>26177</v>
      </c>
      <c r="F6551" s="325">
        <v>30773</v>
      </c>
      <c r="H6551" s="324" t="s">
        <v>4016</v>
      </c>
    </row>
    <row r="6552" spans="1:8" ht="14.45" customHeight="1" x14ac:dyDescent="0.2">
      <c r="A6552" s="324">
        <v>4731</v>
      </c>
      <c r="B6552" s="324">
        <v>473101</v>
      </c>
      <c r="C6552" s="326" t="s">
        <v>4015</v>
      </c>
      <c r="D6552" s="326" t="s">
        <v>3753</v>
      </c>
      <c r="E6552" s="325">
        <v>26177</v>
      </c>
      <c r="F6552" s="325">
        <v>26754</v>
      </c>
      <c r="H6552" s="324" t="s">
        <v>3774</v>
      </c>
    </row>
    <row r="6553" spans="1:8" ht="14.45" customHeight="1" x14ac:dyDescent="0.2">
      <c r="A6553" s="324">
        <v>4732</v>
      </c>
      <c r="B6553" s="324">
        <v>473201</v>
      </c>
      <c r="C6553" s="326" t="s">
        <v>4014</v>
      </c>
      <c r="D6553" s="326" t="s">
        <v>3753</v>
      </c>
      <c r="E6553" s="325">
        <v>26177</v>
      </c>
      <c r="F6553" s="325">
        <v>26238</v>
      </c>
      <c r="H6553" s="324" t="s">
        <v>3774</v>
      </c>
    </row>
    <row r="6554" spans="1:8" ht="14.45" customHeight="1" x14ac:dyDescent="0.2">
      <c r="A6554" s="324">
        <v>4734</v>
      </c>
      <c r="B6554" s="324">
        <v>473401</v>
      </c>
      <c r="C6554" s="326" t="s">
        <v>4013</v>
      </c>
      <c r="D6554" s="326" t="s">
        <v>3794</v>
      </c>
      <c r="E6554" s="325">
        <v>26177</v>
      </c>
      <c r="F6554" s="325">
        <v>26253</v>
      </c>
      <c r="H6554" s="324" t="s">
        <v>3793</v>
      </c>
    </row>
    <row r="6555" spans="1:8" ht="14.45" customHeight="1" x14ac:dyDescent="0.2">
      <c r="A6555" s="324">
        <v>4735</v>
      </c>
      <c r="B6555" s="324">
        <v>473501</v>
      </c>
      <c r="C6555" s="326" t="s">
        <v>4012</v>
      </c>
      <c r="D6555" s="326" t="s">
        <v>3794</v>
      </c>
      <c r="E6555" s="325">
        <v>26177</v>
      </c>
      <c r="F6555" s="325">
        <v>27681</v>
      </c>
      <c r="H6555" s="324" t="s">
        <v>3793</v>
      </c>
    </row>
    <row r="6556" spans="1:8" ht="14.45" customHeight="1" x14ac:dyDescent="0.2">
      <c r="A6556" s="324">
        <v>4736</v>
      </c>
      <c r="B6556" s="324">
        <v>473601</v>
      </c>
      <c r="C6556" s="326" t="s">
        <v>4011</v>
      </c>
      <c r="D6556" s="326" t="s">
        <v>4010</v>
      </c>
      <c r="E6556" s="325">
        <v>26177</v>
      </c>
      <c r="F6556" s="325">
        <v>27211</v>
      </c>
      <c r="H6556" s="324" t="s">
        <v>4009</v>
      </c>
    </row>
    <row r="6557" spans="1:8" ht="14.45" customHeight="1" x14ac:dyDescent="0.2">
      <c r="A6557" s="324">
        <v>4737</v>
      </c>
      <c r="B6557" s="324">
        <v>473701</v>
      </c>
      <c r="C6557" s="326" t="s">
        <v>4008</v>
      </c>
      <c r="D6557" s="326" t="s">
        <v>3870</v>
      </c>
      <c r="E6557" s="325">
        <v>26177</v>
      </c>
      <c r="F6557" s="325">
        <v>26420</v>
      </c>
      <c r="H6557" s="324" t="s">
        <v>4007</v>
      </c>
    </row>
    <row r="6558" spans="1:8" ht="14.45" customHeight="1" x14ac:dyDescent="0.2">
      <c r="A6558" s="324">
        <v>4738</v>
      </c>
      <c r="B6558" s="324">
        <v>473801</v>
      </c>
      <c r="C6558" s="326" t="s">
        <v>4006</v>
      </c>
      <c r="D6558" s="326" t="s">
        <v>3870</v>
      </c>
      <c r="E6558" s="325">
        <v>26177</v>
      </c>
      <c r="F6558" s="325">
        <v>32143</v>
      </c>
      <c r="H6558" s="324" t="s">
        <v>4005</v>
      </c>
    </row>
    <row r="6559" spans="1:8" ht="14.45" customHeight="1" x14ac:dyDescent="0.2">
      <c r="A6559" s="324">
        <v>4739</v>
      </c>
      <c r="B6559" s="324">
        <v>473901</v>
      </c>
      <c r="C6559" s="326" t="s">
        <v>4004</v>
      </c>
      <c r="D6559" s="326" t="s">
        <v>4003</v>
      </c>
      <c r="E6559" s="325">
        <v>26177</v>
      </c>
      <c r="F6559" s="325">
        <v>29221</v>
      </c>
      <c r="H6559" s="324" t="s">
        <v>4002</v>
      </c>
    </row>
    <row r="6560" spans="1:8" ht="14.45" customHeight="1" x14ac:dyDescent="0.2">
      <c r="A6560" s="324">
        <v>4740</v>
      </c>
      <c r="B6560" s="324">
        <v>474001</v>
      </c>
      <c r="C6560" s="326" t="s">
        <v>4001</v>
      </c>
      <c r="D6560" s="326" t="s">
        <v>3794</v>
      </c>
      <c r="E6560" s="325">
        <v>26177</v>
      </c>
      <c r="F6560" s="325">
        <v>26665</v>
      </c>
      <c r="H6560" s="324" t="s">
        <v>3793</v>
      </c>
    </row>
    <row r="6561" spans="1:8" ht="14.45" customHeight="1" x14ac:dyDescent="0.2">
      <c r="A6561" s="324">
        <v>4742</v>
      </c>
      <c r="B6561" s="324">
        <v>474201</v>
      </c>
      <c r="C6561" s="326" t="s">
        <v>4000</v>
      </c>
      <c r="D6561" s="326" t="s">
        <v>3999</v>
      </c>
      <c r="E6561" s="325">
        <v>26177</v>
      </c>
      <c r="F6561" s="325">
        <v>27067</v>
      </c>
      <c r="H6561" s="324" t="s">
        <v>3998</v>
      </c>
    </row>
    <row r="6562" spans="1:8" ht="14.45" customHeight="1" x14ac:dyDescent="0.2">
      <c r="A6562" s="324">
        <v>4743</v>
      </c>
      <c r="B6562" s="324">
        <v>474301</v>
      </c>
      <c r="C6562" s="326" t="s">
        <v>3997</v>
      </c>
      <c r="D6562" s="326" t="s">
        <v>3996</v>
      </c>
      <c r="E6562" s="325">
        <v>26177</v>
      </c>
      <c r="F6562" s="325">
        <v>34973</v>
      </c>
      <c r="H6562" s="324" t="s">
        <v>3995</v>
      </c>
    </row>
    <row r="6563" spans="1:8" ht="14.45" customHeight="1" x14ac:dyDescent="0.2">
      <c r="A6563" s="324">
        <v>4744</v>
      </c>
      <c r="B6563" s="324">
        <v>474401</v>
      </c>
      <c r="C6563" s="326" t="s">
        <v>3994</v>
      </c>
      <c r="D6563" s="326" t="s">
        <v>3794</v>
      </c>
      <c r="E6563" s="325">
        <v>26177</v>
      </c>
      <c r="F6563" s="325">
        <v>26177</v>
      </c>
      <c r="H6563" s="324" t="s">
        <v>3793</v>
      </c>
    </row>
    <row r="6564" spans="1:8" ht="14.45" customHeight="1" x14ac:dyDescent="0.2">
      <c r="A6564" s="324">
        <v>4745</v>
      </c>
      <c r="B6564" s="324">
        <v>474501</v>
      </c>
      <c r="C6564" s="326" t="s">
        <v>3993</v>
      </c>
      <c r="D6564" s="326" t="s">
        <v>3992</v>
      </c>
      <c r="E6564" s="325">
        <v>26177</v>
      </c>
      <c r="F6564" s="325">
        <v>26192</v>
      </c>
      <c r="H6564" s="324" t="s">
        <v>3991</v>
      </c>
    </row>
    <row r="6565" spans="1:8" ht="14.45" customHeight="1" x14ac:dyDescent="0.2">
      <c r="A6565" s="324">
        <v>4746</v>
      </c>
      <c r="B6565" s="324">
        <v>474601</v>
      </c>
      <c r="C6565" s="326" t="s">
        <v>3990</v>
      </c>
      <c r="D6565" s="326" t="s">
        <v>3989</v>
      </c>
      <c r="E6565" s="325">
        <v>26177</v>
      </c>
      <c r="F6565" s="325">
        <v>35431</v>
      </c>
      <c r="H6565" s="324" t="s">
        <v>3988</v>
      </c>
    </row>
    <row r="6566" spans="1:8" ht="14.45" customHeight="1" x14ac:dyDescent="0.2">
      <c r="A6566" s="324">
        <v>4747</v>
      </c>
      <c r="B6566" s="324">
        <v>474701</v>
      </c>
      <c r="C6566" s="326" t="s">
        <v>3987</v>
      </c>
      <c r="D6566" s="326" t="s">
        <v>3986</v>
      </c>
      <c r="E6566" s="325">
        <v>26177</v>
      </c>
      <c r="F6566" s="325">
        <v>34213</v>
      </c>
      <c r="H6566" s="324" t="s">
        <v>3985</v>
      </c>
    </row>
    <row r="6567" spans="1:8" ht="14.45" customHeight="1" x14ac:dyDescent="0.2">
      <c r="A6567" s="324">
        <v>4748</v>
      </c>
      <c r="B6567" s="324">
        <v>474801</v>
      </c>
      <c r="C6567" s="326" t="s">
        <v>3984</v>
      </c>
      <c r="D6567" s="326" t="s">
        <v>3794</v>
      </c>
      <c r="E6567" s="325">
        <v>26177</v>
      </c>
      <c r="F6567" s="325">
        <v>27181</v>
      </c>
      <c r="H6567" s="324" t="s">
        <v>3793</v>
      </c>
    </row>
    <row r="6568" spans="1:8" ht="14.45" customHeight="1" x14ac:dyDescent="0.2">
      <c r="A6568" s="324">
        <v>4749</v>
      </c>
      <c r="B6568" s="324">
        <v>474901</v>
      </c>
      <c r="C6568" s="326" t="s">
        <v>3983</v>
      </c>
      <c r="D6568" s="326" t="s">
        <v>3982</v>
      </c>
      <c r="E6568" s="325">
        <v>26177</v>
      </c>
      <c r="F6568" s="325">
        <v>27050</v>
      </c>
      <c r="H6568" s="324" t="s">
        <v>3981</v>
      </c>
    </row>
    <row r="6569" spans="1:8" ht="14.45" customHeight="1" x14ac:dyDescent="0.2">
      <c r="A6569" s="324">
        <v>4750</v>
      </c>
      <c r="B6569" s="324">
        <v>475001</v>
      </c>
      <c r="C6569" s="326" t="s">
        <v>3980</v>
      </c>
      <c r="D6569" s="326" t="s">
        <v>3979</v>
      </c>
      <c r="E6569" s="325">
        <v>26177</v>
      </c>
      <c r="F6569" s="325">
        <v>26451</v>
      </c>
      <c r="H6569" s="324" t="s">
        <v>3978</v>
      </c>
    </row>
    <row r="6570" spans="1:8" ht="14.45" customHeight="1" x14ac:dyDescent="0.2">
      <c r="A6570" s="324">
        <v>4751</v>
      </c>
      <c r="B6570" s="324">
        <v>475101</v>
      </c>
      <c r="C6570" s="326" t="s">
        <v>3977</v>
      </c>
      <c r="D6570" s="326" t="s">
        <v>3870</v>
      </c>
      <c r="E6570" s="325">
        <v>26177</v>
      </c>
      <c r="F6570" s="325">
        <v>28399</v>
      </c>
      <c r="H6570" s="324" t="s">
        <v>3976</v>
      </c>
    </row>
    <row r="6571" spans="1:8" ht="14.45" customHeight="1" x14ac:dyDescent="0.2">
      <c r="A6571" s="324">
        <v>4753</v>
      </c>
      <c r="B6571" s="324">
        <v>475301</v>
      </c>
      <c r="C6571" s="326" t="s">
        <v>3975</v>
      </c>
      <c r="D6571" s="326" t="s">
        <v>3762</v>
      </c>
      <c r="E6571" s="325">
        <v>26177</v>
      </c>
      <c r="F6571" s="325">
        <v>28004</v>
      </c>
      <c r="H6571" s="324" t="s">
        <v>3761</v>
      </c>
    </row>
    <row r="6572" spans="1:8" ht="14.45" customHeight="1" x14ac:dyDescent="0.2">
      <c r="A6572" s="324">
        <v>4755</v>
      </c>
      <c r="B6572" s="324">
        <v>475501</v>
      </c>
      <c r="C6572" s="326" t="s">
        <v>3974</v>
      </c>
      <c r="D6572" s="326" t="s">
        <v>3973</v>
      </c>
      <c r="E6572" s="325">
        <v>26177</v>
      </c>
      <c r="F6572" s="325">
        <v>27089</v>
      </c>
      <c r="H6572" s="324" t="s">
        <v>3972</v>
      </c>
    </row>
    <row r="6573" spans="1:8" ht="14.45" customHeight="1" x14ac:dyDescent="0.2">
      <c r="A6573" s="324">
        <v>4756</v>
      </c>
      <c r="B6573" s="324">
        <v>475601</v>
      </c>
      <c r="C6573" s="326" t="s">
        <v>3971</v>
      </c>
      <c r="D6573" s="326" t="s">
        <v>3794</v>
      </c>
      <c r="E6573" s="325">
        <v>26177</v>
      </c>
      <c r="F6573" s="325">
        <v>27681</v>
      </c>
      <c r="H6573" s="324" t="s">
        <v>3793</v>
      </c>
    </row>
    <row r="6574" spans="1:8" ht="14.45" customHeight="1" x14ac:dyDescent="0.2">
      <c r="A6574" s="324">
        <v>4757</v>
      </c>
      <c r="B6574" s="324">
        <v>475701</v>
      </c>
      <c r="C6574" s="326" t="s">
        <v>3970</v>
      </c>
      <c r="D6574" s="326" t="s">
        <v>3969</v>
      </c>
      <c r="E6574" s="325">
        <v>26177</v>
      </c>
      <c r="F6574" s="325">
        <v>26390</v>
      </c>
      <c r="H6574" s="324" t="s">
        <v>3968</v>
      </c>
    </row>
    <row r="6575" spans="1:8" ht="14.45" customHeight="1" x14ac:dyDescent="0.2">
      <c r="A6575" s="324">
        <v>4758</v>
      </c>
      <c r="B6575" s="324">
        <v>475801</v>
      </c>
      <c r="C6575" s="326" t="s">
        <v>3967</v>
      </c>
      <c r="D6575" s="326" t="s">
        <v>3870</v>
      </c>
      <c r="E6575" s="325">
        <v>26177</v>
      </c>
      <c r="F6575" s="325">
        <v>30246</v>
      </c>
      <c r="H6575" s="324" t="s">
        <v>3966</v>
      </c>
    </row>
    <row r="6576" spans="1:8" ht="14.45" customHeight="1" x14ac:dyDescent="0.2">
      <c r="A6576" s="324">
        <v>4759</v>
      </c>
      <c r="B6576" s="324">
        <v>475901</v>
      </c>
      <c r="C6576" s="326" t="s">
        <v>3965</v>
      </c>
      <c r="D6576" s="326" t="s">
        <v>3964</v>
      </c>
      <c r="E6576" s="325">
        <v>26177</v>
      </c>
      <c r="F6576" s="325">
        <v>29768</v>
      </c>
      <c r="H6576" s="324" t="s">
        <v>3963</v>
      </c>
    </row>
    <row r="6577" spans="1:8" ht="14.45" customHeight="1" x14ac:dyDescent="0.2">
      <c r="A6577" s="324">
        <v>4760</v>
      </c>
      <c r="B6577" s="324">
        <v>476001</v>
      </c>
      <c r="C6577" s="326" t="s">
        <v>3962</v>
      </c>
      <c r="D6577" s="326" t="s">
        <v>3753</v>
      </c>
      <c r="E6577" s="325">
        <v>26177</v>
      </c>
      <c r="F6577" s="325">
        <v>26459</v>
      </c>
      <c r="H6577" s="324" t="s">
        <v>3774</v>
      </c>
    </row>
    <row r="6578" spans="1:8" ht="14.45" customHeight="1" x14ac:dyDescent="0.2">
      <c r="A6578" s="324">
        <v>4761</v>
      </c>
      <c r="B6578" s="324">
        <v>476101</v>
      </c>
      <c r="C6578" s="326" t="s">
        <v>3961</v>
      </c>
      <c r="D6578" s="326" t="s">
        <v>3794</v>
      </c>
      <c r="E6578" s="325">
        <v>26177</v>
      </c>
      <c r="F6578" s="325">
        <v>27681</v>
      </c>
      <c r="H6578" s="324" t="s">
        <v>3793</v>
      </c>
    </row>
    <row r="6579" spans="1:8" ht="14.45" customHeight="1" x14ac:dyDescent="0.2">
      <c r="A6579" s="324">
        <v>4762</v>
      </c>
      <c r="B6579" s="324">
        <v>476201</v>
      </c>
      <c r="C6579" s="326" t="s">
        <v>3960</v>
      </c>
      <c r="D6579" s="326" t="s">
        <v>3876</v>
      </c>
      <c r="E6579" s="325">
        <v>26177</v>
      </c>
      <c r="F6579" s="325">
        <v>26755</v>
      </c>
      <c r="H6579" s="324" t="s">
        <v>3959</v>
      </c>
    </row>
    <row r="6580" spans="1:8" ht="14.45" customHeight="1" x14ac:dyDescent="0.2">
      <c r="A6580" s="324">
        <v>4763</v>
      </c>
      <c r="B6580" s="324">
        <v>476301</v>
      </c>
      <c r="C6580" s="326" t="s">
        <v>3958</v>
      </c>
      <c r="D6580" s="326" t="s">
        <v>3870</v>
      </c>
      <c r="E6580" s="325">
        <v>26177</v>
      </c>
      <c r="F6580" s="325">
        <v>26420</v>
      </c>
      <c r="H6580" s="324" t="s">
        <v>3869</v>
      </c>
    </row>
    <row r="6581" spans="1:8" ht="14.45" customHeight="1" x14ac:dyDescent="0.2">
      <c r="A6581" s="324">
        <v>4765</v>
      </c>
      <c r="B6581" s="324">
        <v>476501</v>
      </c>
      <c r="C6581" s="326" t="s">
        <v>3957</v>
      </c>
      <c r="D6581" s="326" t="s">
        <v>3956</v>
      </c>
      <c r="E6581" s="325">
        <v>26177</v>
      </c>
      <c r="F6581" s="325">
        <v>26283</v>
      </c>
      <c r="H6581" s="324" t="s">
        <v>3955</v>
      </c>
    </row>
    <row r="6582" spans="1:8" ht="14.45" customHeight="1" x14ac:dyDescent="0.2">
      <c r="A6582" s="324">
        <v>4769</v>
      </c>
      <c r="B6582" s="324">
        <v>476901</v>
      </c>
      <c r="C6582" s="326" t="s">
        <v>3954</v>
      </c>
      <c r="D6582" s="326" t="s">
        <v>3953</v>
      </c>
      <c r="E6582" s="325">
        <v>26177</v>
      </c>
      <c r="F6582" s="325">
        <v>27995</v>
      </c>
      <c r="H6582" s="324" t="s">
        <v>3952</v>
      </c>
    </row>
    <row r="6583" spans="1:8" ht="14.45" customHeight="1" x14ac:dyDescent="0.2">
      <c r="A6583" s="324">
        <v>4770</v>
      </c>
      <c r="B6583" s="324">
        <v>477001</v>
      </c>
      <c r="C6583" s="326" t="s">
        <v>3951</v>
      </c>
      <c r="D6583" s="326" t="s">
        <v>3950</v>
      </c>
      <c r="E6583" s="325">
        <v>26177</v>
      </c>
      <c r="F6583" s="325">
        <v>31079</v>
      </c>
      <c r="H6583" s="324" t="s">
        <v>3949</v>
      </c>
    </row>
    <row r="6584" spans="1:8" ht="14.45" customHeight="1" x14ac:dyDescent="0.2">
      <c r="A6584" s="324">
        <v>4771</v>
      </c>
      <c r="B6584" s="324">
        <v>477101</v>
      </c>
      <c r="C6584" s="326" t="s">
        <v>3948</v>
      </c>
      <c r="D6584" s="326" t="s">
        <v>3947</v>
      </c>
      <c r="E6584" s="325">
        <v>26177</v>
      </c>
      <c r="F6584" s="325">
        <v>32416</v>
      </c>
      <c r="H6584" s="324" t="s">
        <v>3946</v>
      </c>
    </row>
    <row r="6585" spans="1:8" ht="14.45" customHeight="1" x14ac:dyDescent="0.2">
      <c r="A6585" s="324">
        <v>4772</v>
      </c>
      <c r="B6585" s="324">
        <v>477201</v>
      </c>
      <c r="C6585" s="326" t="s">
        <v>3945</v>
      </c>
      <c r="D6585" s="326" t="s">
        <v>3944</v>
      </c>
      <c r="E6585" s="325">
        <v>26177</v>
      </c>
      <c r="F6585" s="325">
        <v>26830</v>
      </c>
      <c r="H6585" s="324" t="s">
        <v>3943</v>
      </c>
    </row>
    <row r="6586" spans="1:8" ht="14.45" customHeight="1" x14ac:dyDescent="0.2">
      <c r="A6586" s="324">
        <v>4773</v>
      </c>
      <c r="B6586" s="324">
        <v>477301</v>
      </c>
      <c r="C6586" s="326" t="s">
        <v>3942</v>
      </c>
      <c r="D6586" s="326" t="s">
        <v>3941</v>
      </c>
      <c r="E6586" s="325">
        <v>26177</v>
      </c>
      <c r="F6586" s="325">
        <v>28703</v>
      </c>
      <c r="H6586" s="324" t="s">
        <v>3940</v>
      </c>
    </row>
    <row r="6587" spans="1:8" ht="14.45" customHeight="1" x14ac:dyDescent="0.2">
      <c r="A6587" s="324">
        <v>4774</v>
      </c>
      <c r="B6587" s="324">
        <v>477401</v>
      </c>
      <c r="C6587" s="326" t="s">
        <v>3939</v>
      </c>
      <c r="D6587" s="326" t="s">
        <v>3938</v>
      </c>
      <c r="E6587" s="325">
        <v>26177</v>
      </c>
      <c r="F6587" s="325">
        <v>26708</v>
      </c>
      <c r="H6587" s="324" t="s">
        <v>3937</v>
      </c>
    </row>
    <row r="6588" spans="1:8" ht="14.45" customHeight="1" x14ac:dyDescent="0.2">
      <c r="A6588" s="324">
        <v>4775</v>
      </c>
      <c r="B6588" s="324">
        <v>477501</v>
      </c>
      <c r="C6588" s="326" t="s">
        <v>3936</v>
      </c>
      <c r="D6588" s="326" t="s">
        <v>3935</v>
      </c>
      <c r="E6588" s="325">
        <v>26177</v>
      </c>
      <c r="F6588" s="325">
        <v>30682</v>
      </c>
      <c r="H6588" s="324" t="s">
        <v>3934</v>
      </c>
    </row>
    <row r="6589" spans="1:8" ht="14.45" customHeight="1" x14ac:dyDescent="0.2">
      <c r="A6589" s="324">
        <v>4776</v>
      </c>
      <c r="B6589" s="324">
        <v>477601</v>
      </c>
      <c r="C6589" s="326" t="s">
        <v>3933</v>
      </c>
      <c r="D6589" s="326" t="s">
        <v>3794</v>
      </c>
      <c r="E6589" s="325">
        <v>26177</v>
      </c>
      <c r="F6589" s="325">
        <v>27681</v>
      </c>
      <c r="H6589" s="324" t="s">
        <v>3793</v>
      </c>
    </row>
    <row r="6590" spans="1:8" ht="14.45" customHeight="1" x14ac:dyDescent="0.2">
      <c r="A6590" s="324">
        <v>4778</v>
      </c>
      <c r="B6590" s="324">
        <v>477801</v>
      </c>
      <c r="C6590" s="326" t="s">
        <v>3932</v>
      </c>
      <c r="D6590" s="326" t="s">
        <v>3931</v>
      </c>
      <c r="E6590" s="325">
        <v>26177</v>
      </c>
      <c r="F6590" s="325">
        <v>39752</v>
      </c>
      <c r="G6590" s="324">
        <v>1376602607</v>
      </c>
      <c r="H6590" s="324" t="s">
        <v>3930</v>
      </c>
    </row>
    <row r="6591" spans="1:8" ht="14.45" customHeight="1" x14ac:dyDescent="0.2">
      <c r="A6591" s="324">
        <v>4781</v>
      </c>
      <c r="B6591" s="324">
        <v>478101</v>
      </c>
      <c r="C6591" s="326" t="s">
        <v>3929</v>
      </c>
      <c r="D6591" s="326" t="s">
        <v>3928</v>
      </c>
      <c r="E6591" s="325">
        <v>26177</v>
      </c>
      <c r="F6591" s="325">
        <v>26938</v>
      </c>
      <c r="H6591" s="324" t="s">
        <v>3927</v>
      </c>
    </row>
    <row r="6592" spans="1:8" ht="14.45" customHeight="1" x14ac:dyDescent="0.2">
      <c r="A6592" s="324">
        <v>4782</v>
      </c>
      <c r="B6592" s="324">
        <v>478201</v>
      </c>
      <c r="C6592" s="326" t="s">
        <v>3926</v>
      </c>
      <c r="D6592" s="326" t="s">
        <v>3925</v>
      </c>
      <c r="E6592" s="325">
        <v>26177</v>
      </c>
      <c r="F6592" s="325">
        <v>26969</v>
      </c>
      <c r="H6592" s="324" t="s">
        <v>3924</v>
      </c>
    </row>
    <row r="6593" spans="1:8" ht="14.45" customHeight="1" x14ac:dyDescent="0.2">
      <c r="A6593" s="324">
        <v>4783</v>
      </c>
      <c r="B6593" s="324">
        <v>478301</v>
      </c>
      <c r="C6593" s="326" t="s">
        <v>3923</v>
      </c>
      <c r="D6593" s="326" t="s">
        <v>3753</v>
      </c>
      <c r="E6593" s="325">
        <v>26177</v>
      </c>
      <c r="F6593" s="325">
        <v>27120</v>
      </c>
      <c r="H6593" s="324" t="s">
        <v>3752</v>
      </c>
    </row>
    <row r="6594" spans="1:8" ht="14.45" customHeight="1" x14ac:dyDescent="0.2">
      <c r="A6594" s="324">
        <v>4786</v>
      </c>
      <c r="B6594" s="324">
        <v>478601</v>
      </c>
      <c r="C6594" s="326" t="s">
        <v>3922</v>
      </c>
      <c r="D6594" s="326" t="s">
        <v>3876</v>
      </c>
      <c r="E6594" s="325">
        <v>26177</v>
      </c>
      <c r="F6594" s="325">
        <v>26745</v>
      </c>
      <c r="H6594" s="324" t="s">
        <v>3921</v>
      </c>
    </row>
    <row r="6595" spans="1:8" ht="14.45" customHeight="1" x14ac:dyDescent="0.2">
      <c r="A6595" s="324">
        <v>4787</v>
      </c>
      <c r="B6595" s="324">
        <v>478701</v>
      </c>
      <c r="C6595" s="326" t="s">
        <v>3920</v>
      </c>
      <c r="D6595" s="326" t="s">
        <v>3919</v>
      </c>
      <c r="E6595" s="325">
        <v>26177</v>
      </c>
      <c r="F6595" s="325">
        <v>26451</v>
      </c>
      <c r="H6595" s="324" t="s">
        <v>3918</v>
      </c>
    </row>
    <row r="6596" spans="1:8" ht="14.45" customHeight="1" x14ac:dyDescent="0.2">
      <c r="A6596" s="324">
        <v>4791</v>
      </c>
      <c r="B6596" s="324">
        <v>479101</v>
      </c>
      <c r="C6596" s="326" t="s">
        <v>3917</v>
      </c>
      <c r="D6596" s="326" t="s">
        <v>3916</v>
      </c>
      <c r="E6596" s="325">
        <v>26177</v>
      </c>
      <c r="F6596" s="325">
        <v>32112</v>
      </c>
      <c r="H6596" s="324" t="s">
        <v>3915</v>
      </c>
    </row>
    <row r="6597" spans="1:8" ht="14.45" customHeight="1" x14ac:dyDescent="0.2">
      <c r="A6597" s="324">
        <v>4795</v>
      </c>
      <c r="B6597" s="324">
        <v>479501</v>
      </c>
      <c r="C6597" s="326" t="s">
        <v>3914</v>
      </c>
      <c r="D6597" s="326" t="s">
        <v>3897</v>
      </c>
      <c r="E6597" s="325">
        <v>26177</v>
      </c>
      <c r="F6597" s="325">
        <v>26868</v>
      </c>
      <c r="H6597" s="324" t="s">
        <v>3913</v>
      </c>
    </row>
    <row r="6598" spans="1:8" ht="14.45" customHeight="1" x14ac:dyDescent="0.2">
      <c r="A6598" s="324">
        <v>4796</v>
      </c>
      <c r="B6598" s="324">
        <v>479601</v>
      </c>
      <c r="C6598" s="326" t="s">
        <v>3912</v>
      </c>
      <c r="D6598" s="326" t="s">
        <v>3911</v>
      </c>
      <c r="E6598" s="325">
        <v>26177</v>
      </c>
      <c r="F6598" s="325">
        <v>27668</v>
      </c>
      <c r="G6598" s="324">
        <v>1578631024</v>
      </c>
      <c r="H6598" s="324" t="s">
        <v>3910</v>
      </c>
    </row>
    <row r="6599" spans="1:8" ht="14.45" customHeight="1" x14ac:dyDescent="0.2">
      <c r="A6599" s="324">
        <v>4799</v>
      </c>
      <c r="B6599" s="324">
        <v>479901</v>
      </c>
      <c r="C6599" s="326" t="s">
        <v>3909</v>
      </c>
      <c r="D6599" s="326" t="s">
        <v>3753</v>
      </c>
      <c r="E6599" s="325">
        <v>26177</v>
      </c>
      <c r="F6599" s="325">
        <v>26634</v>
      </c>
      <c r="H6599" s="324" t="s">
        <v>3774</v>
      </c>
    </row>
    <row r="6600" spans="1:8" ht="14.45" customHeight="1" x14ac:dyDescent="0.2">
      <c r="A6600" s="324">
        <v>4801</v>
      </c>
      <c r="B6600" s="324">
        <v>480101</v>
      </c>
      <c r="C6600" s="326" t="s">
        <v>3908</v>
      </c>
      <c r="D6600" s="326" t="s">
        <v>3907</v>
      </c>
      <c r="E6600" s="325">
        <v>26177</v>
      </c>
      <c r="F6600" s="325">
        <v>29403</v>
      </c>
      <c r="H6600" s="324" t="s">
        <v>3906</v>
      </c>
    </row>
    <row r="6601" spans="1:8" ht="14.45" customHeight="1" x14ac:dyDescent="0.2">
      <c r="A6601" s="324">
        <v>4802</v>
      </c>
      <c r="B6601" s="324">
        <v>480201</v>
      </c>
      <c r="C6601" s="326" t="s">
        <v>3905</v>
      </c>
      <c r="D6601" s="326" t="s">
        <v>3794</v>
      </c>
      <c r="E6601" s="325">
        <v>26177</v>
      </c>
      <c r="F6601" s="325">
        <v>26330</v>
      </c>
      <c r="H6601" s="324" t="s">
        <v>3793</v>
      </c>
    </row>
    <row r="6602" spans="1:8" ht="14.45" customHeight="1" x14ac:dyDescent="0.2">
      <c r="A6602" s="324">
        <v>4804</v>
      </c>
      <c r="B6602" s="324">
        <v>480401</v>
      </c>
      <c r="C6602" s="326" t="s">
        <v>3898</v>
      </c>
      <c r="D6602" s="326" t="s">
        <v>3897</v>
      </c>
      <c r="E6602" s="325">
        <v>26177</v>
      </c>
      <c r="F6602" s="325">
        <v>26665</v>
      </c>
      <c r="H6602" s="324" t="s">
        <v>3896</v>
      </c>
    </row>
    <row r="6603" spans="1:8" ht="14.45" customHeight="1" x14ac:dyDescent="0.2">
      <c r="A6603" s="324">
        <v>4806</v>
      </c>
      <c r="B6603" s="324">
        <v>480601</v>
      </c>
      <c r="C6603" s="326" t="s">
        <v>3898</v>
      </c>
      <c r="D6603" s="326" t="s">
        <v>3753</v>
      </c>
      <c r="E6603" s="325">
        <v>26177</v>
      </c>
      <c r="F6603" s="325">
        <v>26268</v>
      </c>
      <c r="H6603" s="324" t="s">
        <v>3774</v>
      </c>
    </row>
    <row r="6604" spans="1:8" ht="14.45" customHeight="1" x14ac:dyDescent="0.2">
      <c r="A6604" s="324">
        <v>4807</v>
      </c>
      <c r="B6604" s="324">
        <v>480701</v>
      </c>
      <c r="C6604" s="326" t="s">
        <v>3904</v>
      </c>
      <c r="D6604" s="326" t="s">
        <v>3903</v>
      </c>
      <c r="E6604" s="325">
        <v>26177</v>
      </c>
      <c r="F6604" s="325">
        <v>26754</v>
      </c>
      <c r="H6604" s="324" t="s">
        <v>3902</v>
      </c>
    </row>
    <row r="6605" spans="1:8" ht="14.45" customHeight="1" x14ac:dyDescent="0.2">
      <c r="A6605" s="324">
        <v>4808</v>
      </c>
      <c r="B6605" s="324">
        <v>480801</v>
      </c>
      <c r="C6605" s="326" t="s">
        <v>3901</v>
      </c>
      <c r="D6605" s="326" t="s">
        <v>3900</v>
      </c>
      <c r="E6605" s="325">
        <v>26177</v>
      </c>
      <c r="F6605" s="325">
        <v>26359</v>
      </c>
      <c r="H6605" s="324" t="s">
        <v>3899</v>
      </c>
    </row>
    <row r="6606" spans="1:8" ht="14.45" customHeight="1" x14ac:dyDescent="0.2">
      <c r="A6606" s="324">
        <v>4811</v>
      </c>
      <c r="B6606" s="324">
        <v>481101</v>
      </c>
      <c r="C6606" s="326" t="s">
        <v>3898</v>
      </c>
      <c r="D6606" s="326" t="s">
        <v>3897</v>
      </c>
      <c r="E6606" s="325">
        <v>26177</v>
      </c>
      <c r="F6606" s="325">
        <v>26767</v>
      </c>
      <c r="H6606" s="324" t="s">
        <v>3896</v>
      </c>
    </row>
    <row r="6607" spans="1:8" ht="14.45" customHeight="1" x14ac:dyDescent="0.2">
      <c r="A6607" s="324">
        <v>4812</v>
      </c>
      <c r="B6607" s="324">
        <v>481201</v>
      </c>
      <c r="C6607" s="326" t="s">
        <v>3895</v>
      </c>
      <c r="E6607" s="325">
        <v>26177</v>
      </c>
      <c r="F6607" s="325">
        <v>29203</v>
      </c>
      <c r="H6607" s="324" t="s">
        <v>3788</v>
      </c>
    </row>
    <row r="6608" spans="1:8" ht="14.45" customHeight="1" x14ac:dyDescent="0.2">
      <c r="A6608" s="324">
        <v>4814</v>
      </c>
      <c r="B6608" s="324">
        <v>481401</v>
      </c>
      <c r="C6608" s="326" t="s">
        <v>3894</v>
      </c>
      <c r="D6608" s="326" t="s">
        <v>3893</v>
      </c>
      <c r="E6608" s="325">
        <v>26177</v>
      </c>
      <c r="F6608" s="325">
        <v>30506</v>
      </c>
      <c r="H6608" s="324" t="s">
        <v>3892</v>
      </c>
    </row>
    <row r="6609" spans="1:8" ht="14.45" customHeight="1" x14ac:dyDescent="0.2">
      <c r="A6609" s="324">
        <v>4815</v>
      </c>
      <c r="B6609" s="324">
        <v>481501</v>
      </c>
      <c r="C6609" s="326" t="s">
        <v>3891</v>
      </c>
      <c r="D6609" s="326" t="s">
        <v>3794</v>
      </c>
      <c r="E6609" s="325">
        <v>26177</v>
      </c>
      <c r="F6609" s="325">
        <v>27681</v>
      </c>
      <c r="H6609" s="324" t="s">
        <v>3793</v>
      </c>
    </row>
    <row r="6610" spans="1:8" ht="14.45" customHeight="1" x14ac:dyDescent="0.2">
      <c r="A6610" s="324">
        <v>4816</v>
      </c>
      <c r="B6610" s="324">
        <v>481601</v>
      </c>
      <c r="C6610" s="326" t="s">
        <v>3890</v>
      </c>
      <c r="D6610" s="326" t="s">
        <v>3794</v>
      </c>
      <c r="E6610" s="325">
        <v>26177</v>
      </c>
      <c r="F6610" s="325">
        <v>26514</v>
      </c>
      <c r="H6610" s="324" t="s">
        <v>3793</v>
      </c>
    </row>
    <row r="6611" spans="1:8" ht="14.45" customHeight="1" x14ac:dyDescent="0.2">
      <c r="A6611" s="324">
        <v>4817</v>
      </c>
      <c r="B6611" s="324">
        <v>481701</v>
      </c>
      <c r="C6611" s="326" t="s">
        <v>3889</v>
      </c>
      <c r="D6611" s="326" t="s">
        <v>3888</v>
      </c>
      <c r="E6611" s="325">
        <v>26177</v>
      </c>
      <c r="F6611" s="325">
        <v>28976</v>
      </c>
      <c r="H6611" s="324" t="s">
        <v>3887</v>
      </c>
    </row>
    <row r="6612" spans="1:8" ht="14.45" customHeight="1" x14ac:dyDescent="0.2">
      <c r="A6612" s="324">
        <v>4818</v>
      </c>
      <c r="B6612" s="324">
        <v>481801</v>
      </c>
      <c r="C6612" s="326" t="s">
        <v>3886</v>
      </c>
      <c r="D6612" s="326" t="s">
        <v>3870</v>
      </c>
      <c r="E6612" s="325">
        <v>26177</v>
      </c>
      <c r="F6612" s="325">
        <v>26420</v>
      </c>
      <c r="H6612" s="324" t="s">
        <v>3869</v>
      </c>
    </row>
    <row r="6613" spans="1:8" ht="14.45" customHeight="1" x14ac:dyDescent="0.2">
      <c r="A6613" s="324">
        <v>4819</v>
      </c>
      <c r="B6613" s="324">
        <v>481901</v>
      </c>
      <c r="C6613" s="326" t="s">
        <v>3885</v>
      </c>
      <c r="E6613" s="325">
        <v>26177</v>
      </c>
      <c r="F6613" s="325">
        <v>27973</v>
      </c>
      <c r="H6613" s="324" t="s">
        <v>3884</v>
      </c>
    </row>
    <row r="6614" spans="1:8" ht="14.45" customHeight="1" x14ac:dyDescent="0.2">
      <c r="A6614" s="324">
        <v>4820</v>
      </c>
      <c r="B6614" s="324">
        <v>482001</v>
      </c>
      <c r="C6614" s="326" t="s">
        <v>3883</v>
      </c>
      <c r="D6614" s="326" t="s">
        <v>3753</v>
      </c>
      <c r="E6614" s="325">
        <v>26177</v>
      </c>
      <c r="F6614" s="325">
        <v>26731</v>
      </c>
      <c r="H6614" s="324" t="s">
        <v>3774</v>
      </c>
    </row>
    <row r="6615" spans="1:8" ht="14.45" customHeight="1" x14ac:dyDescent="0.2">
      <c r="A6615" s="324">
        <v>4824</v>
      </c>
      <c r="B6615" s="324">
        <v>482401</v>
      </c>
      <c r="C6615" s="326" t="s">
        <v>3882</v>
      </c>
      <c r="D6615" s="326" t="s">
        <v>3783</v>
      </c>
      <c r="E6615" s="325">
        <v>26177</v>
      </c>
      <c r="F6615" s="325">
        <v>30682</v>
      </c>
      <c r="H6615" s="324" t="s">
        <v>3881</v>
      </c>
    </row>
    <row r="6616" spans="1:8" ht="14.45" customHeight="1" x14ac:dyDescent="0.2">
      <c r="A6616" s="324">
        <v>4827</v>
      </c>
      <c r="B6616" s="324">
        <v>482701</v>
      </c>
      <c r="C6616" s="326" t="s">
        <v>3880</v>
      </c>
      <c r="D6616" s="326" t="s">
        <v>3879</v>
      </c>
      <c r="E6616" s="325">
        <v>26177</v>
      </c>
      <c r="F6616" s="325">
        <v>29959</v>
      </c>
      <c r="H6616" s="324" t="s">
        <v>3878</v>
      </c>
    </row>
    <row r="6617" spans="1:8" ht="14.45" customHeight="1" x14ac:dyDescent="0.2">
      <c r="A6617" s="324">
        <v>4830</v>
      </c>
      <c r="B6617" s="324">
        <v>483001</v>
      </c>
      <c r="C6617" s="326" t="s">
        <v>3877</v>
      </c>
      <c r="D6617" s="326" t="s">
        <v>3876</v>
      </c>
      <c r="E6617" s="325">
        <v>26177</v>
      </c>
      <c r="F6617" s="325">
        <v>29768</v>
      </c>
      <c r="H6617" s="324" t="s">
        <v>3875</v>
      </c>
    </row>
    <row r="6618" spans="1:8" ht="14.45" customHeight="1" x14ac:dyDescent="0.2">
      <c r="A6618" s="324">
        <v>4831</v>
      </c>
      <c r="B6618" s="324">
        <v>483101</v>
      </c>
      <c r="C6618" s="326" t="s">
        <v>3874</v>
      </c>
      <c r="D6618" s="326" t="s">
        <v>3873</v>
      </c>
      <c r="E6618" s="325">
        <v>26177</v>
      </c>
      <c r="F6618" s="325">
        <v>42825</v>
      </c>
      <c r="G6618" s="324">
        <v>1245214642</v>
      </c>
      <c r="H6618" s="324" t="s">
        <v>3872</v>
      </c>
    </row>
    <row r="6619" spans="1:8" ht="14.45" customHeight="1" x14ac:dyDescent="0.2">
      <c r="A6619" s="324">
        <v>4832</v>
      </c>
      <c r="B6619" s="324">
        <v>483201</v>
      </c>
      <c r="C6619" s="326" t="s">
        <v>3871</v>
      </c>
      <c r="D6619" s="326" t="s">
        <v>3870</v>
      </c>
      <c r="E6619" s="325">
        <v>26177</v>
      </c>
      <c r="F6619" s="325">
        <v>26420</v>
      </c>
      <c r="H6619" s="324" t="s">
        <v>3869</v>
      </c>
    </row>
    <row r="6620" spans="1:8" ht="14.45" customHeight="1" x14ac:dyDescent="0.2">
      <c r="A6620" s="324">
        <v>4836</v>
      </c>
      <c r="B6620" s="324">
        <v>483601</v>
      </c>
      <c r="C6620" s="326" t="s">
        <v>3868</v>
      </c>
      <c r="D6620" s="326" t="s">
        <v>3867</v>
      </c>
      <c r="E6620" s="325">
        <v>26177</v>
      </c>
      <c r="F6620" s="325">
        <v>26938</v>
      </c>
      <c r="H6620" s="324" t="s">
        <v>3866</v>
      </c>
    </row>
    <row r="6621" spans="1:8" ht="14.45" customHeight="1" x14ac:dyDescent="0.2">
      <c r="A6621" s="324">
        <v>4837</v>
      </c>
      <c r="B6621" s="324">
        <v>483701</v>
      </c>
      <c r="C6621" s="326" t="s">
        <v>3865</v>
      </c>
      <c r="D6621" s="326" t="s">
        <v>3864</v>
      </c>
      <c r="E6621" s="325">
        <v>26177</v>
      </c>
      <c r="F6621" s="325">
        <v>27820</v>
      </c>
      <c r="H6621" s="324" t="s">
        <v>3863</v>
      </c>
    </row>
    <row r="6622" spans="1:8" ht="14.45" customHeight="1" x14ac:dyDescent="0.2">
      <c r="A6622" s="324">
        <v>4838</v>
      </c>
      <c r="B6622" s="324">
        <v>483801</v>
      </c>
      <c r="C6622" s="326" t="s">
        <v>3862</v>
      </c>
      <c r="D6622" s="326" t="s">
        <v>3753</v>
      </c>
      <c r="E6622" s="325">
        <v>26177</v>
      </c>
      <c r="F6622" s="325">
        <v>26846</v>
      </c>
      <c r="H6622" s="324" t="s">
        <v>3774</v>
      </c>
    </row>
    <row r="6623" spans="1:8" ht="14.45" customHeight="1" x14ac:dyDescent="0.2">
      <c r="A6623" s="324">
        <v>4839</v>
      </c>
      <c r="B6623" s="324">
        <v>483901</v>
      </c>
      <c r="C6623" s="326" t="s">
        <v>3861</v>
      </c>
      <c r="D6623" s="326" t="s">
        <v>3860</v>
      </c>
      <c r="E6623" s="325">
        <v>26177</v>
      </c>
      <c r="F6623" s="325">
        <v>27320</v>
      </c>
      <c r="H6623" s="324" t="s">
        <v>3859</v>
      </c>
    </row>
    <row r="6624" spans="1:8" ht="14.45" customHeight="1" x14ac:dyDescent="0.2">
      <c r="A6624" s="324">
        <v>4840</v>
      </c>
      <c r="B6624" s="324">
        <v>484001</v>
      </c>
      <c r="C6624" s="326" t="s">
        <v>3858</v>
      </c>
      <c r="D6624" s="326" t="s">
        <v>3857</v>
      </c>
      <c r="E6624" s="325">
        <v>26177</v>
      </c>
      <c r="F6624" s="325">
        <v>27865</v>
      </c>
      <c r="H6624" s="324" t="s">
        <v>3856</v>
      </c>
    </row>
    <row r="6625" spans="1:8" ht="14.45" customHeight="1" x14ac:dyDescent="0.2">
      <c r="A6625" s="324">
        <v>4845</v>
      </c>
      <c r="B6625" s="324">
        <v>484501</v>
      </c>
      <c r="C6625" s="326" t="s">
        <v>3855</v>
      </c>
      <c r="D6625" s="326" t="s">
        <v>3854</v>
      </c>
      <c r="E6625" s="325">
        <v>26177</v>
      </c>
      <c r="F6625" s="325">
        <v>32143</v>
      </c>
      <c r="H6625" s="324" t="s">
        <v>3853</v>
      </c>
    </row>
    <row r="6626" spans="1:8" ht="14.45" customHeight="1" x14ac:dyDescent="0.2">
      <c r="A6626" s="324">
        <v>4848</v>
      </c>
      <c r="B6626" s="324">
        <v>484801</v>
      </c>
      <c r="C6626" s="326" t="s">
        <v>3852</v>
      </c>
      <c r="D6626" s="326" t="s">
        <v>3851</v>
      </c>
      <c r="E6626" s="325">
        <v>26177</v>
      </c>
      <c r="F6626" s="325">
        <v>31107</v>
      </c>
      <c r="H6626" s="324" t="s">
        <v>3850</v>
      </c>
    </row>
    <row r="6627" spans="1:8" ht="14.45" customHeight="1" x14ac:dyDescent="0.2">
      <c r="A6627" s="324">
        <v>4849</v>
      </c>
      <c r="B6627" s="324">
        <v>484901</v>
      </c>
      <c r="C6627" s="326" t="s">
        <v>3849</v>
      </c>
      <c r="D6627" s="326" t="s">
        <v>3753</v>
      </c>
      <c r="E6627" s="325">
        <v>26177</v>
      </c>
      <c r="F6627" s="325">
        <v>27120</v>
      </c>
      <c r="H6627" s="324" t="s">
        <v>3774</v>
      </c>
    </row>
    <row r="6628" spans="1:8" ht="14.45" customHeight="1" x14ac:dyDescent="0.2">
      <c r="A6628" s="324">
        <v>4850</v>
      </c>
      <c r="B6628" s="324">
        <v>485001</v>
      </c>
      <c r="C6628" s="326" t="s">
        <v>3798</v>
      </c>
      <c r="D6628" s="326" t="s">
        <v>3848</v>
      </c>
      <c r="E6628" s="325">
        <v>26177</v>
      </c>
      <c r="F6628" s="325">
        <v>26207</v>
      </c>
      <c r="H6628" s="324" t="s">
        <v>3847</v>
      </c>
    </row>
    <row r="6629" spans="1:8" ht="14.45" customHeight="1" x14ac:dyDescent="0.2">
      <c r="A6629" s="324">
        <v>4851</v>
      </c>
      <c r="B6629" s="324">
        <v>485101</v>
      </c>
      <c r="C6629" s="326" t="s">
        <v>3846</v>
      </c>
      <c r="D6629" s="326" t="s">
        <v>3845</v>
      </c>
      <c r="E6629" s="325">
        <v>26177</v>
      </c>
      <c r="F6629" s="325">
        <v>26724</v>
      </c>
      <c r="H6629" s="324" t="s">
        <v>3844</v>
      </c>
    </row>
    <row r="6630" spans="1:8" ht="14.45" customHeight="1" x14ac:dyDescent="0.2">
      <c r="A6630" s="324">
        <v>4852</v>
      </c>
      <c r="B6630" s="324">
        <v>485201</v>
      </c>
      <c r="C6630" s="326" t="s">
        <v>3843</v>
      </c>
      <c r="D6630" s="326" t="s">
        <v>3753</v>
      </c>
      <c r="E6630" s="325">
        <v>26177</v>
      </c>
      <c r="F6630" s="325">
        <v>26420</v>
      </c>
      <c r="H6630" s="324" t="s">
        <v>3774</v>
      </c>
    </row>
    <row r="6631" spans="1:8" ht="14.45" customHeight="1" x14ac:dyDescent="0.2">
      <c r="A6631" s="324">
        <v>4853</v>
      </c>
      <c r="B6631" s="324">
        <v>485301</v>
      </c>
      <c r="C6631" s="326" t="s">
        <v>3842</v>
      </c>
      <c r="D6631" s="326" t="s">
        <v>3841</v>
      </c>
      <c r="E6631" s="325">
        <v>26177</v>
      </c>
      <c r="F6631" s="325">
        <v>27193</v>
      </c>
      <c r="H6631" s="324" t="s">
        <v>3840</v>
      </c>
    </row>
    <row r="6632" spans="1:8" ht="14.45" customHeight="1" x14ac:dyDescent="0.2">
      <c r="A6632" s="324">
        <v>4854</v>
      </c>
      <c r="B6632" s="324">
        <v>485401</v>
      </c>
      <c r="C6632" s="326" t="s">
        <v>3839</v>
      </c>
      <c r="D6632" s="326" t="s">
        <v>3838</v>
      </c>
      <c r="E6632" s="325">
        <v>26177</v>
      </c>
      <c r="F6632" s="325">
        <v>27303</v>
      </c>
      <c r="H6632" s="324" t="s">
        <v>3837</v>
      </c>
    </row>
    <row r="6633" spans="1:8" ht="14.45" customHeight="1" x14ac:dyDescent="0.2">
      <c r="A6633" s="324">
        <v>4855</v>
      </c>
      <c r="B6633" s="324">
        <v>485501</v>
      </c>
      <c r="C6633" s="326" t="s">
        <v>3836</v>
      </c>
      <c r="D6633" s="326" t="s">
        <v>3753</v>
      </c>
      <c r="E6633" s="325">
        <v>26177</v>
      </c>
      <c r="F6633" s="325">
        <v>26420</v>
      </c>
      <c r="H6633" s="324" t="s">
        <v>3774</v>
      </c>
    </row>
    <row r="6634" spans="1:8" ht="14.45" customHeight="1" x14ac:dyDescent="0.2">
      <c r="A6634" s="324">
        <v>4856</v>
      </c>
      <c r="B6634" s="324">
        <v>485601</v>
      </c>
      <c r="C6634" s="326" t="s">
        <v>3835</v>
      </c>
      <c r="D6634" s="326" t="s">
        <v>3834</v>
      </c>
      <c r="E6634" s="325">
        <v>26177</v>
      </c>
      <c r="F6634" s="325">
        <v>26207</v>
      </c>
      <c r="H6634" s="324" t="s">
        <v>3833</v>
      </c>
    </row>
    <row r="6635" spans="1:8" ht="14.45" customHeight="1" x14ac:dyDescent="0.2">
      <c r="A6635" s="324">
        <v>4857</v>
      </c>
      <c r="B6635" s="324">
        <v>485701</v>
      </c>
      <c r="C6635" s="326" t="s">
        <v>3832</v>
      </c>
      <c r="E6635" s="325">
        <v>26177</v>
      </c>
      <c r="F6635" s="325">
        <v>26507</v>
      </c>
      <c r="H6635" s="324" t="s">
        <v>3831</v>
      </c>
    </row>
    <row r="6636" spans="1:8" ht="14.45" customHeight="1" x14ac:dyDescent="0.2">
      <c r="A6636" s="324">
        <v>4858</v>
      </c>
      <c r="B6636" s="324">
        <v>485801</v>
      </c>
      <c r="C6636" s="326" t="s">
        <v>3830</v>
      </c>
      <c r="D6636" s="326" t="s">
        <v>3800</v>
      </c>
      <c r="E6636" s="325">
        <v>26177</v>
      </c>
      <c r="F6636" s="325">
        <v>26350</v>
      </c>
      <c r="H6636" s="324" t="s">
        <v>3799</v>
      </c>
    </row>
    <row r="6637" spans="1:8" ht="14.45" customHeight="1" x14ac:dyDescent="0.2">
      <c r="A6637" s="324">
        <v>4859</v>
      </c>
      <c r="B6637" s="324">
        <v>485901</v>
      </c>
      <c r="C6637" s="326" t="s">
        <v>3829</v>
      </c>
      <c r="D6637" s="326" t="s">
        <v>3828</v>
      </c>
      <c r="E6637" s="325">
        <v>26177</v>
      </c>
      <c r="F6637" s="325">
        <v>43190</v>
      </c>
      <c r="G6637" s="324">
        <v>1538114525</v>
      </c>
      <c r="H6637" s="324" t="s">
        <v>3827</v>
      </c>
    </row>
    <row r="6638" spans="1:8" ht="14.45" customHeight="1" x14ac:dyDescent="0.2">
      <c r="A6638" s="324">
        <v>4860</v>
      </c>
      <c r="B6638" s="324">
        <v>486001</v>
      </c>
      <c r="C6638" s="326" t="s">
        <v>3826</v>
      </c>
      <c r="D6638" s="326" t="s">
        <v>3825</v>
      </c>
      <c r="E6638" s="325">
        <v>26177</v>
      </c>
      <c r="F6638" s="325">
        <v>30195</v>
      </c>
      <c r="H6638" s="324" t="s">
        <v>3824</v>
      </c>
    </row>
    <row r="6639" spans="1:8" ht="14.45" customHeight="1" x14ac:dyDescent="0.2">
      <c r="A6639" s="324">
        <v>4862</v>
      </c>
      <c r="B6639" s="324">
        <v>486201</v>
      </c>
      <c r="C6639" s="326" t="s">
        <v>3823</v>
      </c>
      <c r="D6639" s="326" t="s">
        <v>3822</v>
      </c>
      <c r="E6639" s="325">
        <v>26177</v>
      </c>
      <c r="F6639" s="325">
        <v>37376</v>
      </c>
      <c r="H6639" s="324" t="s">
        <v>3821</v>
      </c>
    </row>
    <row r="6640" spans="1:8" ht="14.45" customHeight="1" x14ac:dyDescent="0.2">
      <c r="A6640" s="324">
        <v>4863</v>
      </c>
      <c r="B6640" s="324">
        <v>486301</v>
      </c>
      <c r="C6640" s="326" t="s">
        <v>3820</v>
      </c>
      <c r="D6640" s="326" t="s">
        <v>3753</v>
      </c>
      <c r="E6640" s="325">
        <v>26177</v>
      </c>
      <c r="F6640" s="325">
        <v>26420</v>
      </c>
      <c r="H6640" s="324" t="s">
        <v>3774</v>
      </c>
    </row>
    <row r="6641" spans="1:8" ht="14.45" customHeight="1" x14ac:dyDescent="0.2">
      <c r="A6641" s="324">
        <v>4864</v>
      </c>
      <c r="B6641" s="324">
        <v>486401</v>
      </c>
      <c r="C6641" s="326" t="s">
        <v>3819</v>
      </c>
      <c r="D6641" s="326" t="s">
        <v>3753</v>
      </c>
      <c r="E6641" s="325">
        <v>26177</v>
      </c>
      <c r="F6641" s="325">
        <v>26634</v>
      </c>
      <c r="H6641" s="324" t="s">
        <v>3774</v>
      </c>
    </row>
    <row r="6642" spans="1:8" ht="14.45" customHeight="1" x14ac:dyDescent="0.2">
      <c r="A6642" s="324">
        <v>4865</v>
      </c>
      <c r="B6642" s="324">
        <v>486501</v>
      </c>
      <c r="C6642" s="326" t="s">
        <v>3818</v>
      </c>
      <c r="D6642" s="326" t="s">
        <v>3817</v>
      </c>
      <c r="E6642" s="325">
        <v>26177</v>
      </c>
      <c r="F6642" s="325">
        <v>26420</v>
      </c>
      <c r="H6642" s="324" t="s">
        <v>3816</v>
      </c>
    </row>
    <row r="6643" spans="1:8" ht="14.45" customHeight="1" x14ac:dyDescent="0.2">
      <c r="A6643" s="324">
        <v>4866</v>
      </c>
      <c r="B6643" s="324">
        <v>486601</v>
      </c>
      <c r="C6643" s="326" t="s">
        <v>3815</v>
      </c>
      <c r="D6643" s="326" t="s">
        <v>3815</v>
      </c>
      <c r="E6643" s="325">
        <v>26177</v>
      </c>
      <c r="F6643" s="325">
        <v>38909</v>
      </c>
      <c r="H6643" s="324" t="s">
        <v>3814</v>
      </c>
    </row>
    <row r="6644" spans="1:8" ht="14.45" customHeight="1" x14ac:dyDescent="0.2">
      <c r="A6644" s="324">
        <v>4867</v>
      </c>
      <c r="B6644" s="324">
        <v>486701</v>
      </c>
      <c r="C6644" s="326" t="s">
        <v>3813</v>
      </c>
      <c r="D6644" s="326" t="s">
        <v>3812</v>
      </c>
      <c r="E6644" s="325">
        <v>26177</v>
      </c>
      <c r="F6644" s="325">
        <v>28369</v>
      </c>
      <c r="H6644" s="324" t="s">
        <v>3811</v>
      </c>
    </row>
    <row r="6645" spans="1:8" ht="14.45" customHeight="1" x14ac:dyDescent="0.2">
      <c r="A6645" s="324">
        <v>4868</v>
      </c>
      <c r="B6645" s="324">
        <v>486801</v>
      </c>
      <c r="C6645" s="326" t="s">
        <v>3810</v>
      </c>
      <c r="D6645" s="326" t="s">
        <v>3809</v>
      </c>
      <c r="E6645" s="325">
        <v>26177</v>
      </c>
      <c r="F6645" s="325">
        <v>34274</v>
      </c>
      <c r="H6645" s="324" t="s">
        <v>3808</v>
      </c>
    </row>
    <row r="6646" spans="1:8" ht="14.45" customHeight="1" x14ac:dyDescent="0.2">
      <c r="A6646" s="324">
        <v>4869</v>
      </c>
      <c r="B6646" s="324">
        <v>486901</v>
      </c>
      <c r="C6646" s="326" t="s">
        <v>3807</v>
      </c>
      <c r="D6646" s="326" t="s">
        <v>3806</v>
      </c>
      <c r="E6646" s="325">
        <v>26177</v>
      </c>
      <c r="F6646" s="325">
        <v>28915</v>
      </c>
      <c r="H6646" s="324" t="s">
        <v>3805</v>
      </c>
    </row>
    <row r="6647" spans="1:8" ht="14.45" customHeight="1" x14ac:dyDescent="0.2">
      <c r="A6647" s="324">
        <v>4871</v>
      </c>
      <c r="B6647" s="324">
        <v>487101</v>
      </c>
      <c r="C6647" s="326" t="s">
        <v>3804</v>
      </c>
      <c r="D6647" s="326" t="s">
        <v>3803</v>
      </c>
      <c r="E6647" s="325">
        <v>26177</v>
      </c>
      <c r="F6647" s="325">
        <v>26604</v>
      </c>
      <c r="H6647" s="324" t="s">
        <v>3802</v>
      </c>
    </row>
    <row r="6648" spans="1:8" ht="14.45" customHeight="1" x14ac:dyDescent="0.2">
      <c r="A6648" s="324">
        <v>4873</v>
      </c>
      <c r="B6648" s="324">
        <v>487301</v>
      </c>
      <c r="C6648" s="326" t="s">
        <v>3801</v>
      </c>
      <c r="D6648" s="326" t="s">
        <v>3800</v>
      </c>
      <c r="E6648" s="325">
        <v>26177</v>
      </c>
      <c r="F6648" s="325">
        <v>26474</v>
      </c>
      <c r="H6648" s="324" t="s">
        <v>3799</v>
      </c>
    </row>
    <row r="6649" spans="1:8" ht="14.45" customHeight="1" x14ac:dyDescent="0.2">
      <c r="A6649" s="324">
        <v>4875</v>
      </c>
      <c r="B6649" s="324">
        <v>487501</v>
      </c>
      <c r="C6649" s="326" t="s">
        <v>3798</v>
      </c>
      <c r="D6649" s="326" t="s">
        <v>3797</v>
      </c>
      <c r="E6649" s="325">
        <v>26177</v>
      </c>
      <c r="F6649" s="325">
        <v>27150</v>
      </c>
      <c r="H6649" s="324" t="s">
        <v>3796</v>
      </c>
    </row>
    <row r="6650" spans="1:8" ht="14.45" customHeight="1" x14ac:dyDescent="0.2">
      <c r="A6650" s="324">
        <v>4877</v>
      </c>
      <c r="B6650" s="324">
        <v>487701</v>
      </c>
      <c r="C6650" s="326" t="s">
        <v>3795</v>
      </c>
      <c r="D6650" s="326" t="s">
        <v>3794</v>
      </c>
      <c r="E6650" s="325">
        <v>26177</v>
      </c>
      <c r="F6650" s="325">
        <v>27681</v>
      </c>
      <c r="H6650" s="324" t="s">
        <v>3793</v>
      </c>
    </row>
    <row r="6651" spans="1:8" ht="14.45" customHeight="1" x14ac:dyDescent="0.2">
      <c r="A6651" s="324">
        <v>4878</v>
      </c>
      <c r="B6651" s="324">
        <v>487801</v>
      </c>
      <c r="C6651" s="326" t="s">
        <v>3792</v>
      </c>
      <c r="D6651" s="326" t="s">
        <v>3791</v>
      </c>
      <c r="E6651" s="325">
        <v>26177</v>
      </c>
      <c r="F6651" s="325">
        <v>27881</v>
      </c>
      <c r="H6651" s="324" t="s">
        <v>3790</v>
      </c>
    </row>
    <row r="6652" spans="1:8" ht="14.45" customHeight="1" x14ac:dyDescent="0.2">
      <c r="A6652" s="324">
        <v>4879</v>
      </c>
      <c r="B6652" s="324">
        <v>487901</v>
      </c>
      <c r="C6652" s="326" t="s">
        <v>3789</v>
      </c>
      <c r="E6652" s="325">
        <v>26177</v>
      </c>
      <c r="F6652" s="325">
        <v>26336</v>
      </c>
      <c r="H6652" s="324" t="s">
        <v>3788</v>
      </c>
    </row>
    <row r="6653" spans="1:8" ht="14.45" customHeight="1" x14ac:dyDescent="0.2">
      <c r="A6653" s="324">
        <v>4883</v>
      </c>
      <c r="B6653" s="324">
        <v>488301</v>
      </c>
      <c r="C6653" s="326" t="s">
        <v>3787</v>
      </c>
      <c r="D6653" s="326" t="s">
        <v>3786</v>
      </c>
      <c r="E6653" s="325">
        <v>26177</v>
      </c>
      <c r="F6653" s="325">
        <v>27561</v>
      </c>
      <c r="H6653" s="324" t="s">
        <v>3785</v>
      </c>
    </row>
    <row r="6654" spans="1:8" ht="14.45" customHeight="1" x14ac:dyDescent="0.2">
      <c r="A6654" s="324">
        <v>4884</v>
      </c>
      <c r="B6654" s="324">
        <v>488401</v>
      </c>
      <c r="C6654" s="326" t="s">
        <v>3784</v>
      </c>
      <c r="D6654" s="326" t="s">
        <v>3783</v>
      </c>
      <c r="E6654" s="325">
        <v>26177</v>
      </c>
      <c r="F6654" s="325">
        <v>26330</v>
      </c>
      <c r="H6654" s="324" t="s">
        <v>3782</v>
      </c>
    </row>
    <row r="6655" spans="1:8" ht="14.45" customHeight="1" x14ac:dyDescent="0.2">
      <c r="A6655" s="324">
        <v>4886</v>
      </c>
      <c r="B6655" s="324">
        <v>488601</v>
      </c>
      <c r="C6655" s="326" t="s">
        <v>3781</v>
      </c>
      <c r="D6655" s="326" t="s">
        <v>3780</v>
      </c>
      <c r="E6655" s="325">
        <v>26177</v>
      </c>
      <c r="F6655" s="325">
        <v>26299</v>
      </c>
      <c r="H6655" s="324" t="s">
        <v>3779</v>
      </c>
    </row>
    <row r="6656" spans="1:8" ht="14.45" customHeight="1" x14ac:dyDescent="0.2">
      <c r="A6656" s="324">
        <v>4887</v>
      </c>
      <c r="B6656" s="324">
        <v>488701</v>
      </c>
      <c r="C6656" s="326" t="s">
        <v>3778</v>
      </c>
      <c r="D6656" s="326" t="s">
        <v>3777</v>
      </c>
      <c r="E6656" s="325">
        <v>26177</v>
      </c>
      <c r="F6656" s="325">
        <v>31199</v>
      </c>
      <c r="H6656" s="324" t="s">
        <v>3776</v>
      </c>
    </row>
    <row r="6657" spans="1:8" ht="14.45" customHeight="1" x14ac:dyDescent="0.2">
      <c r="A6657" s="324">
        <v>4888</v>
      </c>
      <c r="B6657" s="324">
        <v>488801</v>
      </c>
      <c r="C6657" s="326" t="s">
        <v>3775</v>
      </c>
      <c r="D6657" s="326" t="s">
        <v>3753</v>
      </c>
      <c r="E6657" s="325">
        <v>26177</v>
      </c>
      <c r="F6657" s="325">
        <v>26268</v>
      </c>
      <c r="H6657" s="324" t="s">
        <v>3774</v>
      </c>
    </row>
    <row r="6658" spans="1:8" ht="14.45" customHeight="1" x14ac:dyDescent="0.2">
      <c r="A6658" s="324">
        <v>4889</v>
      </c>
      <c r="B6658" s="324">
        <v>488901</v>
      </c>
      <c r="C6658" s="326" t="s">
        <v>3773</v>
      </c>
      <c r="D6658" s="326" t="s">
        <v>3772</v>
      </c>
      <c r="E6658" s="325">
        <v>26177</v>
      </c>
      <c r="F6658" s="325">
        <v>109574</v>
      </c>
      <c r="G6658" s="324">
        <v>1598768681</v>
      </c>
      <c r="H6658" s="324" t="s">
        <v>3559</v>
      </c>
    </row>
    <row r="6659" spans="1:8" ht="14.45" customHeight="1" x14ac:dyDescent="0.2">
      <c r="A6659" s="324">
        <v>4108</v>
      </c>
      <c r="B6659" s="324">
        <v>410801</v>
      </c>
      <c r="C6659" s="326" t="s">
        <v>3771</v>
      </c>
      <c r="D6659" s="326" t="s">
        <v>3770</v>
      </c>
      <c r="E6659" s="325">
        <v>26115</v>
      </c>
      <c r="F6659" s="325">
        <v>30926</v>
      </c>
      <c r="H6659" s="324" t="s">
        <v>3769</v>
      </c>
    </row>
    <row r="6660" spans="1:8" ht="14.45" customHeight="1" x14ac:dyDescent="0.2">
      <c r="A6660" s="324">
        <v>4231</v>
      </c>
      <c r="B6660" s="324">
        <v>423101</v>
      </c>
      <c r="C6660" s="326" t="s">
        <v>3768</v>
      </c>
      <c r="E6660" s="325">
        <v>26115</v>
      </c>
      <c r="F6660" s="325">
        <v>28307</v>
      </c>
      <c r="H6660" s="324" t="s">
        <v>3767</v>
      </c>
    </row>
    <row r="6661" spans="1:8" ht="14.45" customHeight="1" x14ac:dyDescent="0.2">
      <c r="A6661" s="324">
        <v>4241</v>
      </c>
      <c r="B6661" s="324">
        <v>424101</v>
      </c>
      <c r="C6661" s="326" t="s">
        <v>3766</v>
      </c>
      <c r="D6661" s="326" t="s">
        <v>3765</v>
      </c>
      <c r="E6661" s="325">
        <v>26115</v>
      </c>
      <c r="F6661" s="325">
        <v>29252</v>
      </c>
      <c r="H6661" s="324" t="s">
        <v>3764</v>
      </c>
    </row>
    <row r="6662" spans="1:8" ht="14.45" customHeight="1" x14ac:dyDescent="0.2">
      <c r="A6662" s="324">
        <v>4466</v>
      </c>
      <c r="B6662" s="324">
        <v>446601</v>
      </c>
      <c r="C6662" s="326" t="s">
        <v>3763</v>
      </c>
      <c r="D6662" s="326" t="s">
        <v>3762</v>
      </c>
      <c r="E6662" s="325">
        <v>26115</v>
      </c>
      <c r="F6662" s="325">
        <v>28004</v>
      </c>
      <c r="H6662" s="324" t="s">
        <v>3761</v>
      </c>
    </row>
    <row r="6663" spans="1:8" ht="14.45" customHeight="1" x14ac:dyDescent="0.2">
      <c r="A6663" s="324">
        <v>4491</v>
      </c>
      <c r="B6663" s="324">
        <v>449101</v>
      </c>
      <c r="C6663" s="326" t="s">
        <v>3760</v>
      </c>
      <c r="D6663" s="326" t="s">
        <v>3759</v>
      </c>
      <c r="E6663" s="325">
        <v>26115</v>
      </c>
      <c r="F6663" s="325">
        <v>27242</v>
      </c>
      <c r="H6663" s="324" t="s">
        <v>3758</v>
      </c>
    </row>
    <row r="6664" spans="1:8" ht="14.45" customHeight="1" x14ac:dyDescent="0.2">
      <c r="A6664" s="324">
        <v>4779</v>
      </c>
      <c r="B6664" s="324">
        <v>477901</v>
      </c>
      <c r="C6664" s="326" t="s">
        <v>3757</v>
      </c>
      <c r="D6664" s="326" t="s">
        <v>3756</v>
      </c>
      <c r="E6664" s="325">
        <v>26115</v>
      </c>
      <c r="F6664" s="325">
        <v>29921</v>
      </c>
      <c r="H6664" s="324" t="s">
        <v>3755</v>
      </c>
    </row>
    <row r="6665" spans="1:8" ht="14.45" customHeight="1" x14ac:dyDescent="0.2">
      <c r="A6665" s="324">
        <v>4904</v>
      </c>
      <c r="B6665" s="324">
        <v>490401</v>
      </c>
      <c r="C6665" s="326" t="s">
        <v>3754</v>
      </c>
      <c r="D6665" s="326" t="s">
        <v>3753</v>
      </c>
      <c r="E6665" s="325">
        <v>26115</v>
      </c>
      <c r="F6665" s="325">
        <v>27211</v>
      </c>
      <c r="H6665" s="324" t="s">
        <v>3752</v>
      </c>
    </row>
  </sheetData>
  <printOptions gridLines="1"/>
  <pageMargins left="0.25" right="0.25" top="1.25" bottom="1" header="0.5" footer="0.5"/>
  <pageSetup orientation="landscape" r:id="rId1"/>
  <headerFooter alignWithMargins="0">
    <oddFooter>&amp;L&amp;"Calibri,Regular"&amp;9HHSC, Regulatory Services
Data Management &amp; Analysis (dconnors)&amp;CPage &amp;P of &amp;N&amp;R&amp;"Calibri,Regular"&amp;9Data Source: Cares CDR/Provider Contract Export As of 6-1-2018
Report Date: 6/26/2018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election activeCell="R2" sqref="R2"/>
    </sheetView>
  </sheetViews>
  <sheetFormatPr defaultColWidth="0" defaultRowHeight="12.75" zeroHeight="1" x14ac:dyDescent="0.2"/>
  <cols>
    <col min="1" max="1" width="1.140625" style="96" customWidth="1"/>
    <col min="2" max="2" width="9.5703125" style="96" customWidth="1"/>
    <col min="3" max="15" width="10" style="96" customWidth="1"/>
    <col min="16" max="16" width="10.85546875" style="96" customWidth="1"/>
    <col min="17" max="27" width="10" style="96" customWidth="1"/>
    <col min="28" max="39" width="9.140625" style="96" customWidth="1"/>
    <col min="40" max="40" width="1.5703125" style="96" customWidth="1"/>
    <col min="41" max="16384" width="9.140625" style="96" hidden="1"/>
  </cols>
  <sheetData>
    <row r="1" spans="1:40" s="142" customFormat="1" ht="22.5" customHeight="1" thickBot="1" x14ac:dyDescent="0.45">
      <c r="A1" s="1"/>
      <c r="B1" s="769" t="s">
        <v>19</v>
      </c>
      <c r="C1" s="769"/>
      <c r="D1" s="769"/>
      <c r="E1" s="769"/>
      <c r="F1" s="769"/>
      <c r="G1" s="769"/>
      <c r="H1" s="141"/>
      <c r="I1" s="779"/>
      <c r="J1" s="779"/>
      <c r="K1" s="779"/>
      <c r="L1" s="92"/>
      <c r="M1" s="769" t="s">
        <v>821</v>
      </c>
      <c r="N1" s="769"/>
      <c r="O1" s="580">
        <v>4</v>
      </c>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
    </row>
    <row r="2" spans="1:40" s="143" customFormat="1" ht="6" customHeight="1" x14ac:dyDescent="0.3">
      <c r="A2" s="93"/>
      <c r="B2" s="93"/>
      <c r="C2" s="4"/>
      <c r="D2" s="4"/>
      <c r="E2" s="4"/>
      <c r="F2" s="4"/>
      <c r="G2" s="4"/>
      <c r="H2" s="5"/>
      <c r="I2" s="94"/>
      <c r="J2" s="94"/>
      <c r="K2" s="94"/>
      <c r="L2" s="770" t="str">
        <f>IF(AND(M1="Quarter",O1=1),"September 2018 - November 2018",IF(AND(M1="Quarter",O1=2),"December 2018 - February 2019",IF(AND(M1="Quarter",O1=3),"March 2019 - May 2019",IF(AND(M1="Quarter",O1=4),"June 2019 - August 2019",IF(AND(M1="Adjustment",O1=1),"September 2019 - November 2019",IF(AND(M1="Adjustment",O1=2),"December 2019 - May 2019",IF(AND(M1="Adjustment",O1=3),"June 2019 - July 2019",)))))))</f>
        <v>June 2019 - August 2019</v>
      </c>
      <c r="M2" s="770"/>
      <c r="N2" s="770"/>
      <c r="O2" s="770"/>
      <c r="P2" s="770"/>
      <c r="Q2" s="93"/>
      <c r="R2" s="93"/>
      <c r="S2" s="93"/>
      <c r="T2" s="93"/>
      <c r="U2" s="93"/>
      <c r="V2" s="93"/>
      <c r="W2" s="93"/>
      <c r="X2" s="93"/>
      <c r="Y2" s="93"/>
      <c r="Z2" s="93"/>
      <c r="AA2" s="93"/>
      <c r="AB2" s="93"/>
      <c r="AC2" s="93"/>
      <c r="AD2" s="93"/>
      <c r="AE2" s="93"/>
      <c r="AF2" s="93"/>
      <c r="AG2" s="93"/>
      <c r="AH2" s="93"/>
      <c r="AI2" s="93"/>
      <c r="AJ2" s="93"/>
      <c r="AK2" s="93"/>
      <c r="AL2" s="93"/>
      <c r="AM2" s="93"/>
      <c r="AN2" s="93"/>
    </row>
    <row r="3" spans="1:40" s="143" customFormat="1" ht="13.5" customHeight="1" x14ac:dyDescent="0.3">
      <c r="A3" s="93"/>
      <c r="B3" s="613" t="s">
        <v>1243</v>
      </c>
      <c r="C3" s="613"/>
      <c r="D3" s="613"/>
      <c r="E3" s="613"/>
      <c r="F3" s="613"/>
      <c r="G3" s="613"/>
      <c r="H3" s="4"/>
      <c r="I3" s="94"/>
      <c r="J3" s="94"/>
      <c r="K3" s="94"/>
      <c r="L3" s="770"/>
      <c r="M3" s="770"/>
      <c r="N3" s="770"/>
      <c r="O3" s="770"/>
      <c r="P3" s="770"/>
      <c r="Q3" s="93"/>
      <c r="R3" s="93"/>
      <c r="S3" s="93"/>
      <c r="T3" s="93"/>
      <c r="U3" s="93"/>
      <c r="V3" s="93"/>
      <c r="W3" s="93"/>
      <c r="X3" s="93"/>
      <c r="Y3" s="93"/>
      <c r="Z3" s="93"/>
      <c r="AA3" s="93"/>
      <c r="AB3" s="93"/>
      <c r="AC3" s="93"/>
      <c r="AD3" s="93"/>
      <c r="AE3" s="93"/>
      <c r="AF3" s="93"/>
      <c r="AG3" s="93"/>
      <c r="AH3" s="93"/>
      <c r="AI3" s="93"/>
      <c r="AJ3" s="93"/>
      <c r="AK3" s="93"/>
      <c r="AL3" s="93"/>
      <c r="AM3" s="93"/>
      <c r="AN3" s="93"/>
    </row>
    <row r="4" spans="1:40" s="143" customFormat="1" ht="6" customHeight="1" x14ac:dyDescent="0.2">
      <c r="A4" s="93"/>
      <c r="B4" s="93"/>
      <c r="C4" s="93"/>
      <c r="D4" s="93"/>
      <c r="E4" s="93"/>
      <c r="F4" s="93"/>
      <c r="G4" s="93"/>
      <c r="H4" s="93"/>
      <c r="I4" s="93"/>
      <c r="J4" s="93"/>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3"/>
    </row>
    <row r="5" spans="1:40" s="112" customFormat="1" ht="18" customHeight="1" x14ac:dyDescent="0.2">
      <c r="A5" s="110"/>
      <c r="B5" s="771" t="s">
        <v>22</v>
      </c>
      <c r="C5" s="772"/>
      <c r="D5" s="763" t="str">
        <f>'QIPP Scorecard'!D5</f>
        <v>All MCOs in Providers SDA</v>
      </c>
      <c r="E5" s="764"/>
      <c r="F5" s="764"/>
      <c r="G5" s="764"/>
      <c r="H5" s="764"/>
      <c r="I5" s="765"/>
      <c r="J5" s="111"/>
      <c r="K5" s="739" t="s">
        <v>1275</v>
      </c>
      <c r="L5" s="739"/>
      <c r="M5" s="168" t="s">
        <v>38</v>
      </c>
      <c r="N5" s="169" t="s">
        <v>39</v>
      </c>
      <c r="O5" s="170" t="s">
        <v>40</v>
      </c>
      <c r="P5" s="171" t="s">
        <v>41</v>
      </c>
      <c r="Q5" s="172" t="s">
        <v>1272</v>
      </c>
      <c r="R5" s="173" t="s">
        <v>1273</v>
      </c>
      <c r="S5" s="174" t="s">
        <v>1274</v>
      </c>
      <c r="T5" s="110"/>
      <c r="U5" s="739" t="s">
        <v>1295</v>
      </c>
      <c r="V5" s="739"/>
      <c r="W5" s="168" t="s">
        <v>38</v>
      </c>
      <c r="X5" s="169" t="s">
        <v>39</v>
      </c>
      <c r="Y5" s="170" t="s">
        <v>40</v>
      </c>
      <c r="Z5" s="171" t="s">
        <v>41</v>
      </c>
      <c r="AA5" s="172" t="s">
        <v>1272</v>
      </c>
      <c r="AB5" s="173" t="s">
        <v>1273</v>
      </c>
      <c r="AC5" s="174" t="s">
        <v>1274</v>
      </c>
      <c r="AD5" s="110"/>
      <c r="AE5" s="110"/>
      <c r="AF5" s="110"/>
      <c r="AG5" s="110"/>
      <c r="AH5" s="110"/>
      <c r="AI5" s="110"/>
      <c r="AJ5" s="110"/>
      <c r="AK5" s="110"/>
      <c r="AL5" s="110"/>
      <c r="AM5" s="110"/>
      <c r="AN5" s="110"/>
    </row>
    <row r="6" spans="1:40" ht="15" customHeight="1" x14ac:dyDescent="0.25">
      <c r="A6" s="93"/>
      <c r="B6" s="585" t="s">
        <v>1072</v>
      </c>
      <c r="C6" s="586"/>
      <c r="D6" s="763" t="str">
        <f>+'QIPP Scorecard'!D6</f>
        <v>Tarrant</v>
      </c>
      <c r="E6" s="764"/>
      <c r="F6" s="764"/>
      <c r="G6" s="764"/>
      <c r="H6" s="764"/>
      <c r="I6" s="765"/>
      <c r="J6" s="111"/>
      <c r="K6" s="737" t="s">
        <v>1</v>
      </c>
      <c r="L6" s="738"/>
      <c r="M6" s="194">
        <f>+SUM(E19:G19,F20:G20,G21)</f>
        <v>95003.1</v>
      </c>
      <c r="N6" s="195">
        <f>+SUM(H22:J22,I23:J23,J24)</f>
        <v>94652.18</v>
      </c>
      <c r="O6" s="195">
        <f>+SUM(K25:M25,L26:M26,M27)</f>
        <v>91580.74</v>
      </c>
      <c r="P6" s="196">
        <f>SUM(N28:P28,O29:P29,P30)</f>
        <v>90403.560000000012</v>
      </c>
      <c r="Q6" s="197"/>
      <c r="R6" s="198"/>
      <c r="S6" s="199"/>
      <c r="T6" s="147"/>
      <c r="U6" s="737" t="s">
        <v>1</v>
      </c>
      <c r="V6" s="738"/>
      <c r="W6" s="138">
        <f>+SUM(E19:G30)</f>
        <v>95003.1</v>
      </c>
      <c r="X6" s="138">
        <f>+SUM(H19:J30)</f>
        <v>97963.280000000013</v>
      </c>
      <c r="Y6" s="138">
        <f>+SUM(K19:M30)</f>
        <v>97625.62000000001</v>
      </c>
      <c r="Z6" s="138">
        <f>+SUM(N19:P30)</f>
        <v>93441.82</v>
      </c>
      <c r="AA6" s="138">
        <f>+SUM(Q19:S30)</f>
        <v>0</v>
      </c>
      <c r="AB6" s="138">
        <f>+SUM(T19:Y30)</f>
        <v>0</v>
      </c>
      <c r="AC6" s="138">
        <f>+SUM(Z19:AM30)</f>
        <v>0</v>
      </c>
      <c r="AD6" s="93"/>
      <c r="AE6" s="93"/>
      <c r="AF6" s="93"/>
      <c r="AG6" s="93"/>
      <c r="AH6" s="93"/>
      <c r="AI6" s="93"/>
      <c r="AJ6" s="93"/>
      <c r="AK6" s="93"/>
      <c r="AL6" s="93"/>
      <c r="AM6" s="93"/>
      <c r="AN6" s="93"/>
    </row>
    <row r="7" spans="1:40" ht="15" customHeight="1" x14ac:dyDescent="0.25">
      <c r="A7" s="93"/>
      <c r="B7" s="585" t="s">
        <v>23</v>
      </c>
      <c r="C7" s="616"/>
      <c r="D7" s="763" t="str">
        <f>+'QIPP Scorecard'!D8</f>
        <v>Cross Timbers Rehabilitation and Healthcare Center</v>
      </c>
      <c r="E7" s="764"/>
      <c r="F7" s="764"/>
      <c r="G7" s="764"/>
      <c r="H7" s="764"/>
      <c r="I7" s="765"/>
      <c r="J7" s="111"/>
      <c r="K7" s="742" t="s">
        <v>44</v>
      </c>
      <c r="L7" s="743"/>
      <c r="M7" s="200">
        <f>+SUM(E37:G37,F38:G38,G39)</f>
        <v>19134.900000000001</v>
      </c>
      <c r="N7" s="201">
        <f>+SUM(H40:J40,I41:J41,J42)</f>
        <v>19064.22</v>
      </c>
      <c r="O7" s="201">
        <f>SUM(K43:M43,L44:M44,M45)</f>
        <v>24702.68</v>
      </c>
      <c r="P7" s="184">
        <f>+SUM(N46:P46,O47:P47,P48)</f>
        <v>24415.559999999998</v>
      </c>
      <c r="Q7" s="202"/>
      <c r="R7" s="203"/>
      <c r="S7" s="204"/>
      <c r="T7" s="147"/>
      <c r="U7" s="742" t="s">
        <v>44</v>
      </c>
      <c r="V7" s="743"/>
      <c r="W7" s="138">
        <f>+SUM(E37:G48)</f>
        <v>19134.900000000001</v>
      </c>
      <c r="X7" s="138">
        <f>+SUM(H37:J48)</f>
        <v>19731.120000000003</v>
      </c>
      <c r="Y7" s="138">
        <f>+SUM(K37:M48)</f>
        <v>25920.200000000004</v>
      </c>
      <c r="Z7" s="138">
        <f>+SUM(N37:P48)</f>
        <v>25233.439999999999</v>
      </c>
      <c r="AA7" s="138">
        <f>+SUM(Q37:S48)</f>
        <v>0</v>
      </c>
      <c r="AB7" s="138">
        <f>+SUM(T37:Y48)</f>
        <v>0</v>
      </c>
      <c r="AC7" s="138">
        <f>+SUM(Z37:AM48)</f>
        <v>0</v>
      </c>
      <c r="AD7" s="93"/>
      <c r="AE7" s="93"/>
      <c r="AF7" s="93"/>
      <c r="AG7" s="93"/>
      <c r="AH7" s="93"/>
      <c r="AI7" s="93"/>
      <c r="AJ7" s="93"/>
      <c r="AK7" s="93"/>
      <c r="AL7" s="93"/>
      <c r="AM7" s="93"/>
      <c r="AN7" s="93"/>
    </row>
    <row r="8" spans="1:40" ht="15" customHeight="1" x14ac:dyDescent="0.25">
      <c r="A8" s="93"/>
      <c r="B8" s="585" t="s">
        <v>24</v>
      </c>
      <c r="C8" s="616"/>
      <c r="D8" s="763" t="str">
        <f>+'QIPP Scorecard'!D9</f>
        <v>Eastland Memorial Hospital District</v>
      </c>
      <c r="E8" s="764"/>
      <c r="F8" s="764"/>
      <c r="G8" s="764"/>
      <c r="H8" s="764"/>
      <c r="I8" s="765"/>
      <c r="J8" s="111"/>
      <c r="K8" s="742" t="s">
        <v>45</v>
      </c>
      <c r="L8" s="743"/>
      <c r="M8" s="200">
        <f>+SUM(E55:G55,F56:G56,G57)</f>
        <v>35752.049999999996</v>
      </c>
      <c r="N8" s="201">
        <f>+SUM(H58:J58,I59:J59,J60)</f>
        <v>35619.99</v>
      </c>
      <c r="O8" s="201">
        <f>+SUM(K61:M61,L62:M62,M63)</f>
        <v>46067.159999999996</v>
      </c>
      <c r="P8" s="184">
        <f>SUM(N64:P64,O65:P65,P66)</f>
        <v>45531.719999999994</v>
      </c>
      <c r="Q8" s="202"/>
      <c r="R8" s="203"/>
      <c r="S8" s="204"/>
      <c r="T8" s="147"/>
      <c r="U8" s="742" t="s">
        <v>45</v>
      </c>
      <c r="V8" s="743"/>
      <c r="W8" s="138">
        <f>+SUM(E55:G66)</f>
        <v>35752.049999999996</v>
      </c>
      <c r="X8" s="138">
        <f>+SUM(H55:J66)</f>
        <v>36866.039999999994</v>
      </c>
      <c r="Y8" s="138">
        <f>+SUM(K55:M66)</f>
        <v>48341.999999999993</v>
      </c>
      <c r="Z8" s="138">
        <f>+SUM(N55:P66)</f>
        <v>47056.979999999996</v>
      </c>
      <c r="AA8" s="138">
        <f>+SUM(Q55:S66)</f>
        <v>0</v>
      </c>
      <c r="AB8" s="138">
        <f>+SUM(T55:Y66)</f>
        <v>0</v>
      </c>
      <c r="AC8" s="138">
        <f>+SUM(Z55:AM66)</f>
        <v>0</v>
      </c>
      <c r="AD8" s="93"/>
      <c r="AE8" s="93"/>
      <c r="AF8" s="93"/>
      <c r="AG8" s="93"/>
      <c r="AH8" s="93"/>
      <c r="AI8" s="93"/>
      <c r="AJ8" s="93"/>
      <c r="AK8" s="93"/>
      <c r="AL8" s="93"/>
      <c r="AM8" s="93"/>
      <c r="AN8" s="93"/>
    </row>
    <row r="9" spans="1:40" ht="15" customHeight="1" x14ac:dyDescent="0.25">
      <c r="A9" s="93"/>
      <c r="B9" s="585" t="s">
        <v>25</v>
      </c>
      <c r="C9" s="616"/>
      <c r="D9" s="763">
        <f>+'QIPP Scorecard'!D10</f>
        <v>5349</v>
      </c>
      <c r="E9" s="764"/>
      <c r="F9" s="764"/>
      <c r="G9" s="764"/>
      <c r="H9" s="764"/>
      <c r="I9" s="765"/>
      <c r="J9" s="111"/>
      <c r="K9" s="744" t="s">
        <v>46</v>
      </c>
      <c r="L9" s="745"/>
      <c r="M9" s="205">
        <f>SUM(E73:G73,F74:G74,G75)</f>
        <v>15106.500000000002</v>
      </c>
      <c r="N9" s="206">
        <f>SUM(H76:J76,I77:J77,J78)</f>
        <v>16890.23</v>
      </c>
      <c r="O9" s="206">
        <f>SUM(K79:M79,L80:M80,M81)</f>
        <v>19695.379999999997</v>
      </c>
      <c r="P9" s="193">
        <f>SUM(N82:P82,O83:P83,P84)</f>
        <v>19136.519999999997</v>
      </c>
      <c r="Q9" s="207"/>
      <c r="R9" s="208"/>
      <c r="S9" s="209"/>
      <c r="T9" s="147"/>
      <c r="U9" s="744" t="s">
        <v>46</v>
      </c>
      <c r="V9" s="745"/>
      <c r="W9" s="138">
        <f>+SUM(E73:G84)</f>
        <v>15106.500000000002</v>
      </c>
      <c r="X9" s="138">
        <f>+SUM(H73:J84)</f>
        <v>17416.73</v>
      </c>
      <c r="Y9" s="138">
        <f>+SUM(K73:M84)</f>
        <v>20752.28</v>
      </c>
      <c r="Z9" s="138">
        <f>+SUM(N73:P84)</f>
        <v>19790.21</v>
      </c>
      <c r="AA9" s="138">
        <f>+SUM(Q73:S84)</f>
        <v>0</v>
      </c>
      <c r="AB9" s="138">
        <f>+SUM(T73:Y84)</f>
        <v>0</v>
      </c>
      <c r="AC9" s="138">
        <f>+SUM(Z73:AM84)</f>
        <v>0</v>
      </c>
      <c r="AD9" s="93"/>
      <c r="AE9" s="93"/>
      <c r="AF9" s="93"/>
      <c r="AG9" s="93"/>
      <c r="AH9" s="93"/>
      <c r="AI9" s="93"/>
      <c r="AJ9" s="93"/>
      <c r="AK9" s="93"/>
      <c r="AL9" s="93"/>
      <c r="AM9" s="93"/>
      <c r="AN9" s="93"/>
    </row>
    <row r="10" spans="1:40" ht="15" customHeight="1" thickBot="1" x14ac:dyDescent="0.3">
      <c r="A10" s="93"/>
      <c r="B10" s="585" t="s">
        <v>1291</v>
      </c>
      <c r="C10" s="616"/>
      <c r="D10" s="763">
        <f>+'QIPP Scorecard'!D11</f>
        <v>675703</v>
      </c>
      <c r="E10" s="764"/>
      <c r="F10" s="764"/>
      <c r="G10" s="764"/>
      <c r="H10" s="764"/>
      <c r="I10" s="765"/>
      <c r="J10" s="111"/>
      <c r="K10" s="773" t="s">
        <v>52</v>
      </c>
      <c r="L10" s="774"/>
      <c r="M10" s="176"/>
      <c r="N10" s="177">
        <f>+SUM(H19:J21,H37:J39,H55:J57,H73:J75)</f>
        <v>5750.5500000000011</v>
      </c>
      <c r="O10" s="178">
        <f>+SUM(K19:M21,K37:M39,K55:M57,K73:M75)</f>
        <v>1946.34</v>
      </c>
      <c r="P10" s="179">
        <f>+SUM(N19:P21,N37:P39,N55:P57,N73:P75)</f>
        <v>-88.47</v>
      </c>
      <c r="Q10" s="180">
        <f>+SUM(Q19:S21,Q37:S39,Q55:S57,Q73:S75)</f>
        <v>0</v>
      </c>
      <c r="R10" s="180">
        <f>+SUM(T19:Y21,T37:Y39,T55:Y57,T73:Y75)</f>
        <v>0</v>
      </c>
      <c r="S10" s="179">
        <f>+SUM(Z19:AM21,Z37:AM39,Z55:AM57,Z73:AM75)</f>
        <v>0</v>
      </c>
      <c r="T10" s="147"/>
      <c r="U10" s="740" t="s">
        <v>0</v>
      </c>
      <c r="V10" s="741"/>
      <c r="W10" s="175">
        <f>SUM(W6:W9)</f>
        <v>164996.54999999999</v>
      </c>
      <c r="X10" s="175">
        <f>SUM(X6:X9)</f>
        <v>171977.17</v>
      </c>
      <c r="Y10" s="175">
        <f>SUM(Y6:Y9)</f>
        <v>192640.1</v>
      </c>
      <c r="Z10" s="175">
        <f>SUM(Z6:Z9)</f>
        <v>185522.44999999998</v>
      </c>
      <c r="AA10" s="175">
        <f>SUM(AA6:AA9)</f>
        <v>0</v>
      </c>
      <c r="AB10" s="175">
        <f t="shared" ref="AB10:AC10" si="0">SUM(AB6:AB9)</f>
        <v>0</v>
      </c>
      <c r="AC10" s="175">
        <f t="shared" si="0"/>
        <v>0</v>
      </c>
      <c r="AD10" s="93"/>
      <c r="AE10" s="93"/>
      <c r="AF10" s="93"/>
      <c r="AG10" s="93"/>
      <c r="AH10" s="93"/>
      <c r="AI10" s="93"/>
      <c r="AJ10" s="93"/>
      <c r="AK10" s="93"/>
      <c r="AL10" s="93"/>
      <c r="AM10" s="93"/>
      <c r="AN10" s="93"/>
    </row>
    <row r="11" spans="1:40" ht="15" customHeight="1" thickTop="1" x14ac:dyDescent="0.25">
      <c r="A11" s="93"/>
      <c r="B11" s="585" t="s">
        <v>1180</v>
      </c>
      <c r="C11" s="616"/>
      <c r="D11" s="763">
        <f>+'QIPP Scorecard'!D12</f>
        <v>1407817273</v>
      </c>
      <c r="E11" s="764"/>
      <c r="F11" s="764"/>
      <c r="G11" s="764"/>
      <c r="H11" s="764"/>
      <c r="I11" s="765"/>
      <c r="J11" s="111"/>
      <c r="K11" s="775" t="s">
        <v>53</v>
      </c>
      <c r="L11" s="776"/>
      <c r="M11" s="181"/>
      <c r="N11" s="182"/>
      <c r="O11" s="183">
        <f>+SUM(K22:M24,K40:M42,K58:M60,K76:M78)</f>
        <v>8647.7999999999993</v>
      </c>
      <c r="P11" s="184">
        <f>+SUM(N22:P24,N40:P42,N58:P60,N76:P78)</f>
        <v>149.1</v>
      </c>
      <c r="Q11" s="185">
        <f>+SUM(Q22:S24,Q40:S42,Q58:S60,Q76:S78)</f>
        <v>0</v>
      </c>
      <c r="R11" s="185">
        <f>+SUM(T22:Y24,T40:Y42,T58:Y60,T76:Y78)</f>
        <v>0</v>
      </c>
      <c r="S11" s="184">
        <f>+SUM(Z22:AM24,Z40:AM42,Z58:AM60,Z76:AM78)</f>
        <v>0</v>
      </c>
      <c r="T11" s="147"/>
      <c r="U11" s="147"/>
      <c r="V11" s="147"/>
      <c r="W11" s="147"/>
      <c r="X11" s="147"/>
      <c r="Y11" s="147"/>
      <c r="Z11" s="147"/>
      <c r="AA11" s="147"/>
      <c r="AB11" s="147"/>
      <c r="AC11" s="147"/>
      <c r="AD11" s="93"/>
      <c r="AE11" s="93"/>
      <c r="AF11" s="93"/>
      <c r="AG11" s="93"/>
      <c r="AH11" s="93"/>
      <c r="AI11" s="93"/>
      <c r="AJ11" s="93"/>
      <c r="AK11" s="93"/>
      <c r="AL11" s="93"/>
      <c r="AM11" s="93"/>
      <c r="AN11" s="93"/>
    </row>
    <row r="12" spans="1:40" ht="15" customHeight="1" x14ac:dyDescent="0.25">
      <c r="A12" s="95"/>
      <c r="B12" s="585" t="s">
        <v>1292</v>
      </c>
      <c r="C12" s="616"/>
      <c r="D12" s="763">
        <f>+'QIPP Scorecard'!D13:J13</f>
        <v>1028699</v>
      </c>
      <c r="E12" s="764"/>
      <c r="F12" s="764"/>
      <c r="G12" s="764"/>
      <c r="H12" s="764"/>
      <c r="I12" s="765"/>
      <c r="J12" s="94"/>
      <c r="K12" s="775" t="s">
        <v>54</v>
      </c>
      <c r="L12" s="776"/>
      <c r="M12" s="181"/>
      <c r="N12" s="186"/>
      <c r="O12" s="187"/>
      <c r="P12" s="188">
        <f>+SUM(N25:P27,N43:P45,N61:P63,N79:P81,)</f>
        <v>5974.4599999999991</v>
      </c>
      <c r="Q12" s="185">
        <f>+SUM(Q25:S27,Q43:S45,Q61:S63,Q79:S81,)</f>
        <v>0</v>
      </c>
      <c r="R12" s="185">
        <f>+SUM(T25:Y27,T43:Y45,T61:Y63,T79:Y81,)</f>
        <v>0</v>
      </c>
      <c r="S12" s="184">
        <f>+SUM(Z25:AM27,Z43:AM45,Z61:AM63,Z79:AM81,)</f>
        <v>0</v>
      </c>
      <c r="T12" s="93"/>
      <c r="U12" s="93"/>
      <c r="V12" s="93"/>
      <c r="W12" s="93"/>
      <c r="X12" s="147"/>
      <c r="Y12" s="147"/>
      <c r="Z12" s="147"/>
      <c r="AA12" s="147"/>
      <c r="AB12" s="147"/>
      <c r="AC12" s="147"/>
      <c r="AD12" s="93"/>
      <c r="AE12" s="93"/>
      <c r="AF12" s="93"/>
      <c r="AG12" s="93"/>
      <c r="AH12" s="93"/>
      <c r="AI12" s="93"/>
      <c r="AJ12" s="93"/>
      <c r="AK12" s="93"/>
      <c r="AL12" s="93"/>
      <c r="AM12" s="93"/>
      <c r="AN12" s="93"/>
    </row>
    <row r="13" spans="1:40" ht="15" customHeight="1" x14ac:dyDescent="0.2">
      <c r="A13" s="95"/>
      <c r="C13" s="222"/>
      <c r="D13" s="222"/>
      <c r="E13" s="222"/>
      <c r="F13" s="222"/>
      <c r="G13" s="222"/>
      <c r="H13" s="222"/>
      <c r="J13" s="139"/>
      <c r="K13" s="777" t="s">
        <v>1276</v>
      </c>
      <c r="L13" s="778"/>
      <c r="M13" s="189"/>
      <c r="N13" s="190"/>
      <c r="O13" s="190"/>
      <c r="P13" s="191"/>
      <c r="Q13" s="192">
        <f>+SUM(Q28:S30,Q46:S48,Q64:S66,Q82:S84,)</f>
        <v>0</v>
      </c>
      <c r="R13" s="192">
        <f>+SUM(T28:Y30,T46:Y48,T64:Y66,T82:Y84,)</f>
        <v>0</v>
      </c>
      <c r="S13" s="193">
        <f>+SUM(Z28:AM30,Z46:AM48,Z64:AM66,Z82:AM84,)</f>
        <v>0</v>
      </c>
      <c r="T13" s="93"/>
      <c r="U13" s="93"/>
      <c r="V13" s="93"/>
      <c r="W13" s="93"/>
      <c r="X13" s="147"/>
      <c r="Y13" s="147"/>
      <c r="Z13" s="147"/>
      <c r="AA13" s="147"/>
      <c r="AB13" s="147"/>
      <c r="AC13" s="147"/>
      <c r="AD13" s="93"/>
      <c r="AE13" s="93"/>
      <c r="AF13" s="93"/>
      <c r="AG13" s="93"/>
      <c r="AH13" s="93"/>
      <c r="AI13" s="93"/>
      <c r="AJ13" s="93"/>
      <c r="AK13" s="93"/>
      <c r="AL13" s="93"/>
      <c r="AM13" s="93"/>
      <c r="AN13" s="93"/>
    </row>
    <row r="14" spans="1:40" ht="15" customHeight="1" thickBot="1" x14ac:dyDescent="0.25">
      <c r="A14" s="95"/>
      <c r="B14" s="780" t="s">
        <v>1247</v>
      </c>
      <c r="C14" s="780"/>
      <c r="D14" s="780"/>
      <c r="E14" s="780"/>
      <c r="F14" s="780"/>
      <c r="G14" s="766" t="s">
        <v>1258</v>
      </c>
      <c r="H14" s="767"/>
      <c r="I14" s="767"/>
      <c r="J14" s="140"/>
      <c r="K14" s="740" t="s">
        <v>0</v>
      </c>
      <c r="L14" s="741"/>
      <c r="M14" s="175">
        <f>+SUM(M6:M13)</f>
        <v>164996.54999999999</v>
      </c>
      <c r="N14" s="175">
        <f t="shared" ref="N14:R14" si="1">+SUM(N6:N13)</f>
        <v>171977.16999999998</v>
      </c>
      <c r="O14" s="175">
        <f t="shared" si="1"/>
        <v>192640.1</v>
      </c>
      <c r="P14" s="175">
        <f t="shared" si="1"/>
        <v>185522.44999999998</v>
      </c>
      <c r="Q14" s="175">
        <f t="shared" si="1"/>
        <v>0</v>
      </c>
      <c r="R14" s="175">
        <f t="shared" si="1"/>
        <v>0</v>
      </c>
      <c r="S14" s="175">
        <f>+SUM(S6:S13)</f>
        <v>0</v>
      </c>
      <c r="T14" s="93"/>
      <c r="U14" s="147"/>
      <c r="V14" s="93"/>
      <c r="W14" s="93"/>
      <c r="X14" s="147"/>
      <c r="Y14" s="147"/>
      <c r="Z14" s="147"/>
      <c r="AA14" s="147"/>
      <c r="AB14" s="147"/>
      <c r="AC14" s="147"/>
      <c r="AD14" s="93"/>
      <c r="AE14" s="93"/>
      <c r="AF14" s="93"/>
      <c r="AG14" s="93"/>
      <c r="AH14" s="93"/>
      <c r="AI14" s="93"/>
      <c r="AJ14" s="93"/>
      <c r="AK14" s="93"/>
      <c r="AL14" s="93"/>
      <c r="AM14" s="93"/>
      <c r="AN14" s="93"/>
    </row>
    <row r="15" spans="1:40" ht="13.5" thickTop="1" x14ac:dyDescent="0.2">
      <c r="A15" s="93"/>
      <c r="B15" s="781"/>
      <c r="C15" s="781"/>
      <c r="D15" s="781"/>
      <c r="E15" s="781"/>
      <c r="F15" s="781"/>
      <c r="G15" s="768"/>
      <c r="H15" s="768"/>
      <c r="I15" s="768"/>
      <c r="J15" s="93"/>
      <c r="K15" s="93"/>
      <c r="L15" s="93"/>
      <c r="M15" s="149"/>
      <c r="N15" s="150"/>
      <c r="O15" s="149"/>
      <c r="P15" s="93"/>
      <c r="Q15" s="94"/>
      <c r="R15" s="94"/>
      <c r="S15" s="94"/>
      <c r="T15" s="93"/>
      <c r="U15" s="93"/>
      <c r="V15" s="93"/>
      <c r="W15" s="93"/>
      <c r="X15" s="93"/>
      <c r="Y15" s="149"/>
      <c r="Z15" s="150"/>
      <c r="AA15" s="149"/>
      <c r="AB15" s="93"/>
      <c r="AC15" s="94"/>
      <c r="AD15" s="94"/>
      <c r="AE15" s="94"/>
      <c r="AF15" s="93"/>
      <c r="AG15" s="93"/>
      <c r="AH15" s="93"/>
      <c r="AI15" s="93"/>
      <c r="AJ15" s="93"/>
      <c r="AK15" s="149"/>
      <c r="AL15" s="150"/>
      <c r="AM15" s="149"/>
      <c r="AN15" s="93"/>
    </row>
    <row r="16" spans="1:40" ht="18.75" x14ac:dyDescent="0.2">
      <c r="A16" s="93"/>
      <c r="B16" s="753" t="s">
        <v>1241</v>
      </c>
      <c r="C16" s="754"/>
      <c r="D16" s="754"/>
      <c r="E16" s="755" t="s">
        <v>1240</v>
      </c>
      <c r="F16" s="755"/>
      <c r="G16" s="755"/>
      <c r="H16" s="755"/>
      <c r="I16" s="755"/>
      <c r="J16" s="755"/>
      <c r="K16" s="755"/>
      <c r="L16" s="755"/>
      <c r="M16" s="755"/>
      <c r="N16" s="755"/>
      <c r="O16" s="755"/>
      <c r="P16" s="756"/>
      <c r="Q16" s="715" t="s">
        <v>1249</v>
      </c>
      <c r="R16" s="716"/>
      <c r="S16" s="716"/>
      <c r="T16" s="716"/>
      <c r="U16" s="716"/>
      <c r="V16" s="716"/>
      <c r="W16" s="716"/>
      <c r="X16" s="716"/>
      <c r="Y16" s="716"/>
      <c r="Z16" s="716"/>
      <c r="AA16" s="716"/>
      <c r="AB16" s="716"/>
      <c r="AC16" s="716"/>
      <c r="AD16" s="716"/>
      <c r="AE16" s="716"/>
      <c r="AF16" s="716"/>
      <c r="AG16" s="716"/>
      <c r="AH16" s="716"/>
      <c r="AI16" s="716"/>
      <c r="AJ16" s="716"/>
      <c r="AK16" s="716"/>
      <c r="AL16" s="716"/>
      <c r="AM16" s="717"/>
      <c r="AN16" s="93"/>
    </row>
    <row r="17" spans="1:40" ht="15.75" customHeight="1" x14ac:dyDescent="0.25">
      <c r="A17" s="93"/>
      <c r="B17" s="709" t="s">
        <v>1248</v>
      </c>
      <c r="C17" s="710"/>
      <c r="D17" s="713" t="s">
        <v>33</v>
      </c>
      <c r="E17" s="728" t="s">
        <v>2</v>
      </c>
      <c r="F17" s="729"/>
      <c r="G17" s="730"/>
      <c r="H17" s="731" t="s">
        <v>3</v>
      </c>
      <c r="I17" s="732"/>
      <c r="J17" s="733"/>
      <c r="K17" s="734" t="s">
        <v>4</v>
      </c>
      <c r="L17" s="735"/>
      <c r="M17" s="736"/>
      <c r="N17" s="718" t="s">
        <v>5</v>
      </c>
      <c r="O17" s="719"/>
      <c r="P17" s="720"/>
      <c r="Q17" s="699" t="s">
        <v>811</v>
      </c>
      <c r="R17" s="700"/>
      <c r="S17" s="700"/>
      <c r="T17" s="701"/>
      <c r="U17" s="702" t="s">
        <v>812</v>
      </c>
      <c r="V17" s="703"/>
      <c r="W17" s="703"/>
      <c r="X17" s="703"/>
      <c r="Y17" s="703"/>
      <c r="Z17" s="703"/>
      <c r="AA17" s="703"/>
      <c r="AB17" s="704"/>
      <c r="AC17" s="705" t="s">
        <v>812</v>
      </c>
      <c r="AD17" s="706"/>
      <c r="AE17" s="706"/>
      <c r="AF17" s="706"/>
      <c r="AG17" s="706"/>
      <c r="AH17" s="706"/>
      <c r="AI17" s="706"/>
      <c r="AJ17" s="706"/>
      <c r="AK17" s="706"/>
      <c r="AL17" s="706"/>
      <c r="AM17" s="707"/>
      <c r="AN17" s="93"/>
    </row>
    <row r="18" spans="1:40" ht="15.75" customHeight="1" x14ac:dyDescent="0.2">
      <c r="A18" s="93"/>
      <c r="B18" s="711"/>
      <c r="C18" s="712"/>
      <c r="D18" s="714"/>
      <c r="E18" s="148" t="s">
        <v>1250</v>
      </c>
      <c r="F18" s="148" t="s">
        <v>1251</v>
      </c>
      <c r="G18" s="148" t="s">
        <v>1252</v>
      </c>
      <c r="H18" s="148" t="s">
        <v>1253</v>
      </c>
      <c r="I18" s="148" t="s">
        <v>1254</v>
      </c>
      <c r="J18" s="148" t="s">
        <v>1255</v>
      </c>
      <c r="K18" s="148" t="s">
        <v>1256</v>
      </c>
      <c r="L18" s="148" t="s">
        <v>1257</v>
      </c>
      <c r="M18" s="320">
        <v>43586</v>
      </c>
      <c r="N18" s="320">
        <v>43617</v>
      </c>
      <c r="O18" s="320">
        <v>43647</v>
      </c>
      <c r="P18" s="148" t="s">
        <v>1260</v>
      </c>
      <c r="Q18" s="148" t="s">
        <v>1261</v>
      </c>
      <c r="R18" s="148" t="s">
        <v>1262</v>
      </c>
      <c r="S18" s="148" t="s">
        <v>1263</v>
      </c>
      <c r="T18" s="148" t="s">
        <v>1264</v>
      </c>
      <c r="U18" s="148" t="s">
        <v>1265</v>
      </c>
      <c r="V18" s="148" t="s">
        <v>1266</v>
      </c>
      <c r="W18" s="148" t="s">
        <v>1267</v>
      </c>
      <c r="X18" s="148" t="s">
        <v>1268</v>
      </c>
      <c r="Y18" s="320">
        <v>43952</v>
      </c>
      <c r="Z18" s="320">
        <v>43983</v>
      </c>
      <c r="AA18" s="320">
        <v>44013</v>
      </c>
      <c r="AB18" s="148" t="s">
        <v>3192</v>
      </c>
      <c r="AC18" s="148" t="s">
        <v>3193</v>
      </c>
      <c r="AD18" s="148" t="s">
        <v>3194</v>
      </c>
      <c r="AE18" s="148" t="s">
        <v>3195</v>
      </c>
      <c r="AF18" s="148" t="s">
        <v>3196</v>
      </c>
      <c r="AG18" s="148" t="s">
        <v>3197</v>
      </c>
      <c r="AH18" s="148" t="s">
        <v>3198</v>
      </c>
      <c r="AI18" s="148" t="s">
        <v>3199</v>
      </c>
      <c r="AJ18" s="148" t="s">
        <v>3200</v>
      </c>
      <c r="AK18" s="320">
        <v>44317</v>
      </c>
      <c r="AL18" s="320">
        <v>44348</v>
      </c>
      <c r="AM18" s="320">
        <v>44378</v>
      </c>
      <c r="AN18" s="93"/>
    </row>
    <row r="19" spans="1:40" x14ac:dyDescent="0.2">
      <c r="A19" s="93"/>
      <c r="B19" s="757" t="s">
        <v>1213</v>
      </c>
      <c r="C19" s="758"/>
      <c r="D19" s="113" t="str">
        <f>IF('QIPP Scorecard'!$D49&gt;0,"Yes","No")</f>
        <v>Yes</v>
      </c>
      <c r="E19" s="133">
        <f>'QIPP Scorecard'!$D$49*'QIPP Scorecard'!D34</f>
        <v>30960.2</v>
      </c>
      <c r="F19" s="134">
        <f>'QIPP Scorecard'!$D49*'QIPP Scorecard'!E34</f>
        <v>322.62</v>
      </c>
      <c r="G19" s="135">
        <f>'QIPP Scorecard'!$D49*'QIPP Scorecard'!F34</f>
        <v>1171.6200000000001</v>
      </c>
      <c r="H19" s="133">
        <f>'QIPP Scorecard'!$D49*'QIPP Scorecard'!G34</f>
        <v>277.34000000000003</v>
      </c>
      <c r="I19" s="134">
        <f>'QIPP Scorecard'!$D49*'QIPP Scorecard'!H34</f>
        <v>118.86</v>
      </c>
      <c r="J19" s="135">
        <f>'QIPP Scorecard'!$D49*'QIPP Scorecard'!I34</f>
        <v>62.260000000000005</v>
      </c>
      <c r="K19" s="133">
        <f>'QIPP Scorecard'!$D49*'QIPP Scorecard'!J34</f>
        <v>73.58</v>
      </c>
      <c r="L19" s="134">
        <f>'QIPP Scorecard'!$D49*'QIPP Scorecard'!K34</f>
        <v>124.52000000000001</v>
      </c>
      <c r="M19" s="135">
        <f>'QIPP Scorecard'!$D49*'QIPP Scorecard'!L34</f>
        <v>79.240000000000009</v>
      </c>
      <c r="N19" s="133">
        <f>'QIPP Scorecard'!$D49*'QIPP Scorecard'!M34</f>
        <v>-16.98</v>
      </c>
      <c r="O19" s="134">
        <f>'QIPP Scorecard'!$D49*'QIPP Scorecard'!N34</f>
        <v>-22.64</v>
      </c>
      <c r="P19" s="561">
        <f>'QIPP Scorecard'!$D49*'QIPP Scorecard'!O34</f>
        <v>22.64</v>
      </c>
      <c r="Q19" s="151">
        <f>'QIPP Scorecard'!$D49*'QIPP Scorecard'!P34</f>
        <v>0</v>
      </c>
      <c r="R19" s="152">
        <f>'QIPP Scorecard'!$D49*'QIPP Scorecard'!Q34</f>
        <v>0</v>
      </c>
      <c r="S19" s="160">
        <f>'QIPP Scorecard'!$D49*'QIPP Scorecard'!R34</f>
        <v>0</v>
      </c>
      <c r="T19" s="433">
        <f>'QIPP Scorecard'!$D49*'QIPP Scorecard'!S34</f>
        <v>0</v>
      </c>
      <c r="U19" s="152">
        <f>'QIPP Scorecard'!$D49*'QIPP Scorecard'!T34</f>
        <v>0</v>
      </c>
      <c r="V19" s="152">
        <f>'QIPP Scorecard'!$D49*'QIPP Scorecard'!U34</f>
        <v>0</v>
      </c>
      <c r="W19" s="152">
        <f>'QIPP Scorecard'!$D49*'QIPP Scorecard'!V34</f>
        <v>0</v>
      </c>
      <c r="X19" s="152">
        <f>'QIPP Scorecard'!$D49*'QIPP Scorecard'!W34</f>
        <v>0</v>
      </c>
      <c r="Y19" s="160">
        <f>'QIPP Scorecard'!$D49*'QIPP Scorecard'!X34</f>
        <v>0</v>
      </c>
      <c r="Z19" s="442">
        <f>'QIPP Scorecard'!$D49*'QIPP Scorecard'!Y34</f>
        <v>0</v>
      </c>
      <c r="AA19" s="152">
        <f>'QIPP Scorecard'!$D49*'QIPP Scorecard'!Z34</f>
        <v>0</v>
      </c>
      <c r="AB19" s="153">
        <f>'QIPP Scorecard'!$D49*'QIPP Scorecard'!AA34</f>
        <v>0</v>
      </c>
      <c r="AC19" s="165"/>
      <c r="AD19" s="163"/>
      <c r="AE19" s="163"/>
      <c r="AF19" s="163"/>
      <c r="AG19" s="163"/>
      <c r="AH19" s="163"/>
      <c r="AI19" s="163"/>
      <c r="AJ19" s="163"/>
      <c r="AK19" s="163"/>
      <c r="AL19" s="163"/>
      <c r="AM19" s="166"/>
      <c r="AN19" s="93"/>
    </row>
    <row r="20" spans="1:40" x14ac:dyDescent="0.2">
      <c r="A20" s="93"/>
      <c r="B20" s="722" t="s">
        <v>1214</v>
      </c>
      <c r="C20" s="723"/>
      <c r="D20" s="114" t="str">
        <f>IF('QIPP Scorecard'!$D50&gt;0,"Yes","No")</f>
        <v>Yes</v>
      </c>
      <c r="E20" s="125"/>
      <c r="F20" s="134">
        <f>'QIPP Scorecard'!$D50*'QIPP Scorecard'!D35</f>
        <v>30801.72</v>
      </c>
      <c r="G20" s="131">
        <f>'QIPP Scorecard'!$D50*'QIPP Scorecard'!E35</f>
        <v>815.04</v>
      </c>
      <c r="H20" s="130">
        <f>'QIPP Scorecard'!$D50*'QIPP Scorecard'!F35</f>
        <v>860.32</v>
      </c>
      <c r="I20" s="126">
        <f>'QIPP Scorecard'!$D50*'QIPP Scorecard'!G35</f>
        <v>232.06</v>
      </c>
      <c r="J20" s="131">
        <f>'QIPP Scorecard'!$D50*'QIPP Scorecard'!H35</f>
        <v>96.22</v>
      </c>
      <c r="K20" s="130">
        <f>'QIPP Scorecard'!$D50*'QIPP Scorecard'!I35</f>
        <v>118.86</v>
      </c>
      <c r="L20" s="126">
        <f>'QIPP Scorecard'!$D50*'QIPP Scorecard'!J35</f>
        <v>152.82</v>
      </c>
      <c r="M20" s="131">
        <f>'QIPP Scorecard'!$D50*'QIPP Scorecard'!K35</f>
        <v>50.94</v>
      </c>
      <c r="N20" s="130">
        <f>'QIPP Scorecard'!$D50*'QIPP Scorecard'!L35</f>
        <v>-16.98</v>
      </c>
      <c r="O20" s="126">
        <f>'QIPP Scorecard'!$D50*'QIPP Scorecard'!M35</f>
        <v>-5.66</v>
      </c>
      <c r="P20" s="562">
        <f>'QIPP Scorecard'!$D50*'QIPP Scorecard'!N35</f>
        <v>5.66</v>
      </c>
      <c r="Q20" s="154">
        <f>'QIPP Scorecard'!$D50*'QIPP Scorecard'!O35</f>
        <v>0</v>
      </c>
      <c r="R20" s="155">
        <f>'QIPP Scorecard'!$D50*'QIPP Scorecard'!P35</f>
        <v>0</v>
      </c>
      <c r="S20" s="436">
        <f>'QIPP Scorecard'!$D50*'QIPP Scorecard'!Q35</f>
        <v>0</v>
      </c>
      <c r="T20" s="434">
        <f>'QIPP Scorecard'!$D50*'QIPP Scorecard'!R35</f>
        <v>0</v>
      </c>
      <c r="U20" s="155">
        <f>'QIPP Scorecard'!$D50*'QIPP Scorecard'!S35</f>
        <v>0</v>
      </c>
      <c r="V20" s="155">
        <f>'QIPP Scorecard'!$D50*'QIPP Scorecard'!T35</f>
        <v>0</v>
      </c>
      <c r="W20" s="155">
        <f>'QIPP Scorecard'!$D50*'QIPP Scorecard'!U35</f>
        <v>0</v>
      </c>
      <c r="X20" s="155">
        <f>'QIPP Scorecard'!$D50*'QIPP Scorecard'!V35</f>
        <v>0</v>
      </c>
      <c r="Y20" s="436">
        <f>'QIPP Scorecard'!$D50*'QIPP Scorecard'!W35</f>
        <v>0</v>
      </c>
      <c r="Z20" s="440">
        <f>'QIPP Scorecard'!$D50*'QIPP Scorecard'!X35</f>
        <v>0</v>
      </c>
      <c r="AA20" s="155">
        <f>'QIPP Scorecard'!$D50*'QIPP Scorecard'!Y35</f>
        <v>0</v>
      </c>
      <c r="AB20" s="156">
        <f>'QIPP Scorecard'!$D50*'QIPP Scorecard'!Z35</f>
        <v>0</v>
      </c>
      <c r="AC20" s="162">
        <f>'QIPP Scorecard'!$D50*'QIPP Scorecard'!AA35</f>
        <v>0</v>
      </c>
      <c r="AD20" s="164"/>
      <c r="AE20" s="117"/>
      <c r="AF20" s="117"/>
      <c r="AG20" s="117"/>
      <c r="AH20" s="117"/>
      <c r="AI20" s="117"/>
      <c r="AJ20" s="117"/>
      <c r="AK20" s="117"/>
      <c r="AL20" s="117"/>
      <c r="AM20" s="118"/>
      <c r="AN20" s="93"/>
    </row>
    <row r="21" spans="1:40" x14ac:dyDescent="0.2">
      <c r="A21" s="93"/>
      <c r="B21" s="722" t="s">
        <v>1215</v>
      </c>
      <c r="C21" s="723"/>
      <c r="D21" s="114" t="str">
        <f>IF('QIPP Scorecard'!$D51&gt;0,"Yes","No")</f>
        <v>Yes</v>
      </c>
      <c r="E21" s="116"/>
      <c r="F21" s="124"/>
      <c r="G21" s="131">
        <f>'QIPP Scorecard'!$D51*'QIPP Scorecard'!D36</f>
        <v>30931.9</v>
      </c>
      <c r="H21" s="130">
        <f>'QIPP Scorecard'!$D51*'QIPP Scorecard'!E36</f>
        <v>599.96</v>
      </c>
      <c r="I21" s="126">
        <f>'QIPP Scorecard'!$D51*'QIPP Scorecard'!F36</f>
        <v>730.14</v>
      </c>
      <c r="J21" s="131">
        <f>'QIPP Scorecard'!$D51*'QIPP Scorecard'!G36</f>
        <v>333.94</v>
      </c>
      <c r="K21" s="130">
        <f>'QIPP Scorecard'!$D51*'QIPP Scorecard'!H36</f>
        <v>260.36</v>
      </c>
      <c r="L21" s="126">
        <f>'QIPP Scorecard'!$D51*'QIPP Scorecard'!I36</f>
        <v>186.78</v>
      </c>
      <c r="M21" s="131">
        <f>'QIPP Scorecard'!$D51*'QIPP Scorecard'!J36</f>
        <v>73.58</v>
      </c>
      <c r="N21" s="130">
        <f>'QIPP Scorecard'!$D51*'QIPP Scorecard'!K36</f>
        <v>-28.3</v>
      </c>
      <c r="O21" s="126">
        <f>'QIPP Scorecard'!$D51*'QIPP Scorecard'!L36</f>
        <v>0</v>
      </c>
      <c r="P21" s="562">
        <f>'QIPP Scorecard'!$D51*'QIPP Scorecard'!M36</f>
        <v>11.32</v>
      </c>
      <c r="Q21" s="154">
        <f>'QIPP Scorecard'!$D51*'QIPP Scorecard'!N36</f>
        <v>0</v>
      </c>
      <c r="R21" s="155">
        <f>'QIPP Scorecard'!$D51*'QIPP Scorecard'!O36</f>
        <v>0</v>
      </c>
      <c r="S21" s="436">
        <f>'QIPP Scorecard'!$D51*'QIPP Scorecard'!P36</f>
        <v>0</v>
      </c>
      <c r="T21" s="434">
        <f>'QIPP Scorecard'!$D51*'QIPP Scorecard'!Q36</f>
        <v>0</v>
      </c>
      <c r="U21" s="155">
        <f>'QIPP Scorecard'!$D51*'QIPP Scorecard'!R36</f>
        <v>0</v>
      </c>
      <c r="V21" s="155">
        <f>'QIPP Scorecard'!$D51*'QIPP Scorecard'!S36</f>
        <v>0</v>
      </c>
      <c r="W21" s="155">
        <f>'QIPP Scorecard'!$D51*'QIPP Scorecard'!T36</f>
        <v>0</v>
      </c>
      <c r="X21" s="155">
        <f>'QIPP Scorecard'!$D51*'QIPP Scorecard'!U36</f>
        <v>0</v>
      </c>
      <c r="Y21" s="436">
        <f>'QIPP Scorecard'!$D51*'QIPP Scorecard'!V36</f>
        <v>0</v>
      </c>
      <c r="Z21" s="440">
        <f>'QIPP Scorecard'!$D51*'QIPP Scorecard'!W36</f>
        <v>0</v>
      </c>
      <c r="AA21" s="155">
        <f>'QIPP Scorecard'!$D51*'QIPP Scorecard'!X36</f>
        <v>0</v>
      </c>
      <c r="AB21" s="156">
        <f>'QIPP Scorecard'!$D51*'QIPP Scorecard'!Y36</f>
        <v>0</v>
      </c>
      <c r="AC21" s="155">
        <f>'QIPP Scorecard'!$D51*'QIPP Scorecard'!Z36</f>
        <v>0</v>
      </c>
      <c r="AD21" s="162">
        <f>'QIPP Scorecard'!$D51*'QIPP Scorecard'!AA36</f>
        <v>0</v>
      </c>
      <c r="AE21" s="164"/>
      <c r="AF21" s="117"/>
      <c r="AG21" s="117"/>
      <c r="AH21" s="117"/>
      <c r="AI21" s="117"/>
      <c r="AJ21" s="117"/>
      <c r="AK21" s="117"/>
      <c r="AL21" s="117"/>
      <c r="AM21" s="118"/>
      <c r="AN21" s="93"/>
    </row>
    <row r="22" spans="1:40" x14ac:dyDescent="0.2">
      <c r="A22" s="93"/>
      <c r="B22" s="722" t="s">
        <v>1216</v>
      </c>
      <c r="C22" s="723"/>
      <c r="D22" s="114" t="str">
        <f>IF('QIPP Scorecard'!$D52&gt;0,"Yes","No")</f>
        <v>Yes</v>
      </c>
      <c r="E22" s="116"/>
      <c r="F22" s="117"/>
      <c r="G22" s="132"/>
      <c r="H22" s="130">
        <f>'QIPP Scorecard'!$D52*'QIPP Scorecard'!D37</f>
        <v>31124.34</v>
      </c>
      <c r="I22" s="126">
        <f>'QIPP Scorecard'!$D52*'QIPP Scorecard'!E37</f>
        <v>322.62</v>
      </c>
      <c r="J22" s="131">
        <f>'QIPP Scorecard'!$D52*'QIPP Scorecard'!F37</f>
        <v>1013.14</v>
      </c>
      <c r="K22" s="130">
        <f>'QIPP Scorecard'!$D52*'QIPP Scorecard'!G37</f>
        <v>424.5</v>
      </c>
      <c r="L22" s="126">
        <f>'QIPP Scorecard'!$D52*'QIPP Scorecard'!H37</f>
        <v>232.06</v>
      </c>
      <c r="M22" s="131">
        <f>'QIPP Scorecard'!$D52*'QIPP Scorecard'!I37</f>
        <v>147.16</v>
      </c>
      <c r="N22" s="130">
        <f>'QIPP Scorecard'!$D52*'QIPP Scorecard'!J37</f>
        <v>-28.3</v>
      </c>
      <c r="O22" s="126">
        <f>'QIPP Scorecard'!$D52*'QIPP Scorecard'!K37</f>
        <v>-11.32</v>
      </c>
      <c r="P22" s="562">
        <f>'QIPP Scorecard'!$D52*'QIPP Scorecard'!L37</f>
        <v>11.32</v>
      </c>
      <c r="Q22" s="154">
        <f>'QIPP Scorecard'!$D52*'QIPP Scorecard'!M37</f>
        <v>0</v>
      </c>
      <c r="R22" s="155">
        <f>'QIPP Scorecard'!$D52*'QIPP Scorecard'!N37</f>
        <v>0</v>
      </c>
      <c r="S22" s="436">
        <f>'QIPP Scorecard'!$D52*'QIPP Scorecard'!O37</f>
        <v>0</v>
      </c>
      <c r="T22" s="434">
        <f>'QIPP Scorecard'!$D52*'QIPP Scorecard'!P37</f>
        <v>0</v>
      </c>
      <c r="U22" s="155">
        <f>'QIPP Scorecard'!$D52*'QIPP Scorecard'!Q37</f>
        <v>0</v>
      </c>
      <c r="V22" s="155">
        <f>'QIPP Scorecard'!$D52*'QIPP Scorecard'!R37</f>
        <v>0</v>
      </c>
      <c r="W22" s="155">
        <f>'QIPP Scorecard'!$D52*'QIPP Scorecard'!S37</f>
        <v>0</v>
      </c>
      <c r="X22" s="155">
        <f>'QIPP Scorecard'!$D52*'QIPP Scorecard'!T37</f>
        <v>0</v>
      </c>
      <c r="Y22" s="436">
        <f>'QIPP Scorecard'!$D52*'QIPP Scorecard'!U37</f>
        <v>0</v>
      </c>
      <c r="Z22" s="440">
        <f>'QIPP Scorecard'!$D52*'QIPP Scorecard'!V37</f>
        <v>0</v>
      </c>
      <c r="AA22" s="155">
        <f>'QIPP Scorecard'!$D52*'QIPP Scorecard'!W37</f>
        <v>0</v>
      </c>
      <c r="AB22" s="156">
        <f>'QIPP Scorecard'!$D52*'QIPP Scorecard'!X37</f>
        <v>0</v>
      </c>
      <c r="AC22" s="155">
        <f>'QIPP Scorecard'!$D52*'QIPP Scorecard'!Y37</f>
        <v>0</v>
      </c>
      <c r="AD22" s="155">
        <f>'QIPP Scorecard'!$D52*'QIPP Scorecard'!Z37</f>
        <v>0</v>
      </c>
      <c r="AE22" s="162">
        <f>'QIPP Scorecard'!$D52*'QIPP Scorecard'!AA37</f>
        <v>0</v>
      </c>
      <c r="AF22" s="164"/>
      <c r="AG22" s="117"/>
      <c r="AH22" s="117"/>
      <c r="AI22" s="117"/>
      <c r="AJ22" s="117"/>
      <c r="AK22" s="117"/>
      <c r="AL22" s="117"/>
      <c r="AM22" s="118"/>
      <c r="AN22" s="93"/>
    </row>
    <row r="23" spans="1:40" x14ac:dyDescent="0.2">
      <c r="A23" s="93"/>
      <c r="B23" s="722" t="s">
        <v>1217</v>
      </c>
      <c r="C23" s="723"/>
      <c r="D23" s="114" t="str">
        <f>IF('QIPP Scorecard'!$D53&gt;0,"Yes","No")</f>
        <v>Yes</v>
      </c>
      <c r="E23" s="116"/>
      <c r="F23" s="117"/>
      <c r="G23" s="118"/>
      <c r="H23" s="125"/>
      <c r="I23" s="126">
        <f>'QIPP Scorecard'!$D53*'QIPP Scorecard'!D38</f>
        <v>31005.48</v>
      </c>
      <c r="J23" s="131">
        <f>'QIPP Scorecard'!$D53*'QIPP Scorecard'!E38</f>
        <v>526.38</v>
      </c>
      <c r="K23" s="130">
        <f>'QIPP Scorecard'!$D53*'QIPP Scorecard'!F38</f>
        <v>1018.8000000000001</v>
      </c>
      <c r="L23" s="126">
        <f>'QIPP Scorecard'!$D53*'QIPP Scorecard'!G38</f>
        <v>571.66</v>
      </c>
      <c r="M23" s="131">
        <f>'QIPP Scorecard'!$D53*'QIPP Scorecard'!H38</f>
        <v>209.42000000000002</v>
      </c>
      <c r="N23" s="130">
        <f>'QIPP Scorecard'!$D53*'QIPP Scorecard'!I38</f>
        <v>-11.32</v>
      </c>
      <c r="O23" s="126">
        <f>'QIPP Scorecard'!$D53*'QIPP Scorecard'!J38</f>
        <v>-5.66</v>
      </c>
      <c r="P23" s="562">
        <f>'QIPP Scorecard'!$D53*'QIPP Scorecard'!K38</f>
        <v>5.66</v>
      </c>
      <c r="Q23" s="154">
        <f>'QIPP Scorecard'!$D53*'QIPP Scorecard'!L38</f>
        <v>0</v>
      </c>
      <c r="R23" s="155">
        <f>'QIPP Scorecard'!$D53*'QIPP Scorecard'!M38</f>
        <v>0</v>
      </c>
      <c r="S23" s="436">
        <f>'QIPP Scorecard'!$D53*'QIPP Scorecard'!N38</f>
        <v>0</v>
      </c>
      <c r="T23" s="434">
        <f>'QIPP Scorecard'!$D53*'QIPP Scorecard'!O38</f>
        <v>0</v>
      </c>
      <c r="U23" s="155">
        <f>'QIPP Scorecard'!$D53*'QIPP Scorecard'!P38</f>
        <v>0</v>
      </c>
      <c r="V23" s="155">
        <f>'QIPP Scorecard'!$D53*'QIPP Scorecard'!Q38</f>
        <v>0</v>
      </c>
      <c r="W23" s="155">
        <f>'QIPP Scorecard'!$D53*'QIPP Scorecard'!R38</f>
        <v>0</v>
      </c>
      <c r="X23" s="155">
        <f>'QIPP Scorecard'!$D53*'QIPP Scorecard'!S38</f>
        <v>0</v>
      </c>
      <c r="Y23" s="436">
        <f>'QIPP Scorecard'!$D53*'QIPP Scorecard'!T38</f>
        <v>0</v>
      </c>
      <c r="Z23" s="440">
        <f>'QIPP Scorecard'!$D53*'QIPP Scorecard'!U38</f>
        <v>0</v>
      </c>
      <c r="AA23" s="155">
        <f>'QIPP Scorecard'!$D53*'QIPP Scorecard'!V38</f>
        <v>0</v>
      </c>
      <c r="AB23" s="156">
        <f>'QIPP Scorecard'!$D53*'QIPP Scorecard'!W38</f>
        <v>0</v>
      </c>
      <c r="AC23" s="155">
        <f>'QIPP Scorecard'!$D53*'QIPP Scorecard'!X38</f>
        <v>0</v>
      </c>
      <c r="AD23" s="155">
        <f>'QIPP Scorecard'!$D53*'QIPP Scorecard'!Y38</f>
        <v>0</v>
      </c>
      <c r="AE23" s="155">
        <f>'QIPP Scorecard'!$D53*'QIPP Scorecard'!Z38</f>
        <v>0</v>
      </c>
      <c r="AF23" s="162">
        <f>'QIPP Scorecard'!$D53*'QIPP Scorecard'!AA38</f>
        <v>0</v>
      </c>
      <c r="AG23" s="164"/>
      <c r="AH23" s="117"/>
      <c r="AI23" s="117"/>
      <c r="AJ23" s="117"/>
      <c r="AK23" s="117"/>
      <c r="AL23" s="117"/>
      <c r="AM23" s="118"/>
      <c r="AN23" s="93"/>
    </row>
    <row r="24" spans="1:40" x14ac:dyDescent="0.2">
      <c r="A24" s="93"/>
      <c r="B24" s="722" t="s">
        <v>1218</v>
      </c>
      <c r="C24" s="723"/>
      <c r="D24" s="114" t="str">
        <f>IF('QIPP Scorecard'!$D54&gt;0,"Yes","No")</f>
        <v>Yes</v>
      </c>
      <c r="E24" s="116"/>
      <c r="F24" s="117"/>
      <c r="G24" s="118"/>
      <c r="H24" s="116"/>
      <c r="I24" s="124"/>
      <c r="J24" s="131">
        <f>+'QIPP Scorecard'!$D54*'QIPP Scorecard'!D39</f>
        <v>30660.22</v>
      </c>
      <c r="K24" s="130">
        <f>+'QIPP Scorecard'!$D54*'QIPP Scorecard'!E39</f>
        <v>662.22</v>
      </c>
      <c r="L24" s="126">
        <f>+'QIPP Scorecard'!$D54*'QIPP Scorecard'!F39</f>
        <v>1250.8600000000001</v>
      </c>
      <c r="M24" s="131">
        <f>+'QIPP Scorecard'!$D54*'QIPP Scorecard'!G39</f>
        <v>407.52</v>
      </c>
      <c r="N24" s="130">
        <f>+'QIPP Scorecard'!$D54*'QIPP Scorecard'!H39</f>
        <v>67.92</v>
      </c>
      <c r="O24" s="126">
        <f>+'QIPP Scorecard'!$D54*'QIPP Scorecard'!I39</f>
        <v>28.3</v>
      </c>
      <c r="P24" s="562">
        <f>+'QIPP Scorecard'!$D54*'QIPP Scorecard'!J39</f>
        <v>28.3</v>
      </c>
      <c r="Q24" s="154">
        <f>+'QIPP Scorecard'!$D54*'QIPP Scorecard'!K39</f>
        <v>0</v>
      </c>
      <c r="R24" s="155">
        <f>+'QIPP Scorecard'!$D54*'QIPP Scorecard'!L39</f>
        <v>0</v>
      </c>
      <c r="S24" s="436">
        <f>+'QIPP Scorecard'!$D54*'QIPP Scorecard'!M39</f>
        <v>0</v>
      </c>
      <c r="T24" s="434">
        <f>+'QIPP Scorecard'!$D54*'QIPP Scorecard'!N39</f>
        <v>0</v>
      </c>
      <c r="U24" s="155">
        <f>+'QIPP Scorecard'!$D54*'QIPP Scorecard'!O39</f>
        <v>0</v>
      </c>
      <c r="V24" s="155">
        <f>+'QIPP Scorecard'!$D54*'QIPP Scorecard'!P39</f>
        <v>0</v>
      </c>
      <c r="W24" s="155">
        <f>+'QIPP Scorecard'!$D54*'QIPP Scorecard'!Q39</f>
        <v>0</v>
      </c>
      <c r="X24" s="155">
        <f>+'QIPP Scorecard'!$D54*'QIPP Scorecard'!R39</f>
        <v>0</v>
      </c>
      <c r="Y24" s="436">
        <f>+'QIPP Scorecard'!$D54*'QIPP Scorecard'!S39</f>
        <v>0</v>
      </c>
      <c r="Z24" s="440">
        <f>+'QIPP Scorecard'!$D54*'QIPP Scorecard'!T39</f>
        <v>0</v>
      </c>
      <c r="AA24" s="155">
        <f>+'QIPP Scorecard'!$D54*'QIPP Scorecard'!U39</f>
        <v>0</v>
      </c>
      <c r="AB24" s="156">
        <f>+'QIPP Scorecard'!$D54*'QIPP Scorecard'!V39</f>
        <v>0</v>
      </c>
      <c r="AC24" s="155">
        <f>+'QIPP Scorecard'!$D54*'QIPP Scorecard'!W39</f>
        <v>0</v>
      </c>
      <c r="AD24" s="155">
        <f>+'QIPP Scorecard'!$D54*'QIPP Scorecard'!X39</f>
        <v>0</v>
      </c>
      <c r="AE24" s="155">
        <f>+'QIPP Scorecard'!$D54*'QIPP Scorecard'!Y39</f>
        <v>0</v>
      </c>
      <c r="AF24" s="155">
        <f>+'QIPP Scorecard'!$D54*'QIPP Scorecard'!Z39</f>
        <v>0</v>
      </c>
      <c r="AG24" s="162">
        <f>+'QIPP Scorecard'!$D54*'QIPP Scorecard'!AA39</f>
        <v>0</v>
      </c>
      <c r="AH24" s="164"/>
      <c r="AI24" s="117"/>
      <c r="AJ24" s="117"/>
      <c r="AK24" s="117"/>
      <c r="AL24" s="117"/>
      <c r="AM24" s="118"/>
      <c r="AN24" s="93"/>
    </row>
    <row r="25" spans="1:40" x14ac:dyDescent="0.2">
      <c r="A25" s="93"/>
      <c r="B25" s="722" t="s">
        <v>1219</v>
      </c>
      <c r="C25" s="723"/>
      <c r="D25" s="114" t="str">
        <f>IF('QIPP Scorecard'!$D55&gt;0,"Yes","No")</f>
        <v>Yes</v>
      </c>
      <c r="E25" s="116"/>
      <c r="F25" s="117"/>
      <c r="G25" s="118"/>
      <c r="H25" s="116"/>
      <c r="I25" s="117"/>
      <c r="J25" s="132"/>
      <c r="K25" s="130">
        <f>+'QIPP Scorecard'!$D55*'QIPP Scorecard'!D40</f>
        <v>29612</v>
      </c>
      <c r="L25" s="126">
        <f>+'QIPP Scorecard'!$D55*'QIPP Scorecard'!E40</f>
        <v>682</v>
      </c>
      <c r="M25" s="131">
        <f>+'QIPP Scorecard'!$D55*'QIPP Scorecard'!F40</f>
        <v>1072.5</v>
      </c>
      <c r="N25" s="130">
        <f>+'QIPP Scorecard'!$D55*'QIPP Scorecard'!G40</f>
        <v>203.5</v>
      </c>
      <c r="O25" s="126">
        <f>+'QIPP Scorecard'!$D55*'QIPP Scorecard'!H40</f>
        <v>77</v>
      </c>
      <c r="P25" s="562">
        <f>+'QIPP Scorecard'!$D55*'QIPP Scorecard'!I40</f>
        <v>66</v>
      </c>
      <c r="Q25" s="154">
        <f>+'QIPP Scorecard'!$D55*'QIPP Scorecard'!J40</f>
        <v>0</v>
      </c>
      <c r="R25" s="155">
        <f>+'QIPP Scorecard'!$D55*'QIPP Scorecard'!K40</f>
        <v>0</v>
      </c>
      <c r="S25" s="436">
        <f>+'QIPP Scorecard'!$D55*'QIPP Scorecard'!L40</f>
        <v>0</v>
      </c>
      <c r="T25" s="434">
        <f>+'QIPP Scorecard'!$D55*'QIPP Scorecard'!M40</f>
        <v>0</v>
      </c>
      <c r="U25" s="155">
        <f>+'QIPP Scorecard'!$D55*'QIPP Scorecard'!N40</f>
        <v>0</v>
      </c>
      <c r="V25" s="155">
        <f>+'QIPP Scorecard'!$D55*'QIPP Scorecard'!O40</f>
        <v>0</v>
      </c>
      <c r="W25" s="155">
        <f>+'QIPP Scorecard'!$D55*'QIPP Scorecard'!P40</f>
        <v>0</v>
      </c>
      <c r="X25" s="155">
        <f>+'QIPP Scorecard'!$D55*'QIPP Scorecard'!Q40</f>
        <v>0</v>
      </c>
      <c r="Y25" s="436">
        <f>+'QIPP Scorecard'!$D55*'QIPP Scorecard'!R40</f>
        <v>0</v>
      </c>
      <c r="Z25" s="440">
        <f>+'QIPP Scorecard'!$D55*'QIPP Scorecard'!S40</f>
        <v>0</v>
      </c>
      <c r="AA25" s="155">
        <f>+'QIPP Scorecard'!$D55*'QIPP Scorecard'!T40</f>
        <v>0</v>
      </c>
      <c r="AB25" s="156">
        <f>+'QIPP Scorecard'!$D55*'QIPP Scorecard'!U40</f>
        <v>0</v>
      </c>
      <c r="AC25" s="155">
        <f>+'QIPP Scorecard'!$D55*'QIPP Scorecard'!V40</f>
        <v>0</v>
      </c>
      <c r="AD25" s="155">
        <f>+'QIPP Scorecard'!$D55*'QIPP Scorecard'!W40</f>
        <v>0</v>
      </c>
      <c r="AE25" s="155">
        <f>+'QIPP Scorecard'!$D55*'QIPP Scorecard'!X40</f>
        <v>0</v>
      </c>
      <c r="AF25" s="155">
        <f>+'QIPP Scorecard'!$D55*'QIPP Scorecard'!Y40</f>
        <v>0</v>
      </c>
      <c r="AG25" s="155">
        <f>+'QIPP Scorecard'!$D55*'QIPP Scorecard'!Z40</f>
        <v>0</v>
      </c>
      <c r="AH25" s="162">
        <f>+'QIPP Scorecard'!$D55*'QIPP Scorecard'!AA40</f>
        <v>0</v>
      </c>
      <c r="AI25" s="164"/>
      <c r="AJ25" s="117"/>
      <c r="AK25" s="117"/>
      <c r="AL25" s="117"/>
      <c r="AM25" s="118"/>
      <c r="AN25" s="93"/>
    </row>
    <row r="26" spans="1:40" x14ac:dyDescent="0.2">
      <c r="A26" s="93"/>
      <c r="B26" s="722" t="s">
        <v>1220</v>
      </c>
      <c r="C26" s="723"/>
      <c r="D26" s="114" t="str">
        <f>IF('QIPP Scorecard'!$D56&gt;0,"Yes","No")</f>
        <v>Yes</v>
      </c>
      <c r="E26" s="116"/>
      <c r="F26" s="117"/>
      <c r="G26" s="118"/>
      <c r="H26" s="116"/>
      <c r="I26" s="117"/>
      <c r="J26" s="118"/>
      <c r="K26" s="125"/>
      <c r="L26" s="126">
        <f>+'QIPP Scorecard'!$D56*'QIPP Scorecard'!D41</f>
        <v>29772.840000000004</v>
      </c>
      <c r="M26" s="131">
        <f>+'QIPP Scorecard'!$D56*'QIPP Scorecard'!E41</f>
        <v>717.88000000000011</v>
      </c>
      <c r="N26" s="130">
        <f>+'QIPP Scorecard'!$D56*'QIPP Scorecard'!F41</f>
        <v>646.6400000000001</v>
      </c>
      <c r="O26" s="126">
        <f>+'QIPP Scorecard'!$D56*'QIPP Scorecard'!G41</f>
        <v>274</v>
      </c>
      <c r="P26" s="562">
        <f>+'QIPP Scorecard'!$D56*'QIPP Scorecard'!H41</f>
        <v>104.12</v>
      </c>
      <c r="Q26" s="154">
        <f>+'QIPP Scorecard'!$D56*'QIPP Scorecard'!I41</f>
        <v>0</v>
      </c>
      <c r="R26" s="155">
        <f>+'QIPP Scorecard'!$D56*'QIPP Scorecard'!J41</f>
        <v>0</v>
      </c>
      <c r="S26" s="436">
        <f>+'QIPP Scorecard'!$D56*'QIPP Scorecard'!K41</f>
        <v>0</v>
      </c>
      <c r="T26" s="434">
        <f>+'QIPP Scorecard'!$D56*'QIPP Scorecard'!L41</f>
        <v>0</v>
      </c>
      <c r="U26" s="155">
        <f>+'QIPP Scorecard'!$D56*'QIPP Scorecard'!M41</f>
        <v>0</v>
      </c>
      <c r="V26" s="155">
        <f>+'QIPP Scorecard'!$D56*'QIPP Scorecard'!N41</f>
        <v>0</v>
      </c>
      <c r="W26" s="155">
        <f>+'QIPP Scorecard'!$D56*'QIPP Scorecard'!O41</f>
        <v>0</v>
      </c>
      <c r="X26" s="155">
        <f>+'QIPP Scorecard'!$D56*'QIPP Scorecard'!P41</f>
        <v>0</v>
      </c>
      <c r="Y26" s="436">
        <f>+'QIPP Scorecard'!$D56*'QIPP Scorecard'!Q41</f>
        <v>0</v>
      </c>
      <c r="Z26" s="440">
        <f>+'QIPP Scorecard'!$D56*'QIPP Scorecard'!R41</f>
        <v>0</v>
      </c>
      <c r="AA26" s="155">
        <f>+'QIPP Scorecard'!$D56*'QIPP Scorecard'!S41</f>
        <v>0</v>
      </c>
      <c r="AB26" s="156">
        <f>+'QIPP Scorecard'!$D56*'QIPP Scorecard'!T41</f>
        <v>0</v>
      </c>
      <c r="AC26" s="155">
        <f>+'QIPP Scorecard'!$D56*'QIPP Scorecard'!U41</f>
        <v>0</v>
      </c>
      <c r="AD26" s="155">
        <f>+'QIPP Scorecard'!$D56*'QIPP Scorecard'!V41</f>
        <v>0</v>
      </c>
      <c r="AE26" s="155">
        <f>+'QIPP Scorecard'!$D56*'QIPP Scorecard'!W41</f>
        <v>0</v>
      </c>
      <c r="AF26" s="155">
        <f>+'QIPP Scorecard'!$D56*'QIPP Scorecard'!X41</f>
        <v>0</v>
      </c>
      <c r="AG26" s="155">
        <f>+'QIPP Scorecard'!$D56*'QIPP Scorecard'!Y41</f>
        <v>0</v>
      </c>
      <c r="AH26" s="155">
        <f>+'QIPP Scorecard'!$D56*'QIPP Scorecard'!Z41</f>
        <v>0</v>
      </c>
      <c r="AI26" s="162">
        <f>+'QIPP Scorecard'!$D56*'QIPP Scorecard'!AA41</f>
        <v>0</v>
      </c>
      <c r="AJ26" s="164"/>
      <c r="AK26" s="117"/>
      <c r="AL26" s="117"/>
      <c r="AM26" s="118"/>
      <c r="AN26" s="93"/>
    </row>
    <row r="27" spans="1:40" x14ac:dyDescent="0.2">
      <c r="A27" s="93"/>
      <c r="B27" s="722" t="s">
        <v>1221</v>
      </c>
      <c r="C27" s="723"/>
      <c r="D27" s="114" t="str">
        <f>IF('QIPP Scorecard'!$D57&gt;0,"Yes","No")</f>
        <v>Yes</v>
      </c>
      <c r="E27" s="116"/>
      <c r="F27" s="117"/>
      <c r="G27" s="118"/>
      <c r="H27" s="116"/>
      <c r="I27" s="117"/>
      <c r="J27" s="118"/>
      <c r="K27" s="116"/>
      <c r="L27" s="124"/>
      <c r="M27" s="131">
        <f>+'QIPP Scorecard'!$D57*'QIPP Scorecard'!D42</f>
        <v>29723.520000000004</v>
      </c>
      <c r="N27" s="130">
        <f>+'QIPP Scorecard'!$D57*'QIPP Scorecard'!E42</f>
        <v>493.20000000000005</v>
      </c>
      <c r="O27" s="126">
        <f>+'QIPP Scorecard'!$D57*'QIPP Scorecard'!F42</f>
        <v>739.80000000000007</v>
      </c>
      <c r="P27" s="562">
        <f>+'QIPP Scorecard'!$D57*'QIPP Scorecard'!G42</f>
        <v>400.04</v>
      </c>
      <c r="Q27" s="154">
        <f>+'QIPP Scorecard'!$D57*'QIPP Scorecard'!H42</f>
        <v>0</v>
      </c>
      <c r="R27" s="155">
        <f>+'QIPP Scorecard'!$D57*'QIPP Scorecard'!I42</f>
        <v>0</v>
      </c>
      <c r="S27" s="436">
        <f>+'QIPP Scorecard'!$D57*'QIPP Scorecard'!J42</f>
        <v>0</v>
      </c>
      <c r="T27" s="434">
        <f>+'QIPP Scorecard'!$D57*'QIPP Scorecard'!K42</f>
        <v>0</v>
      </c>
      <c r="U27" s="155">
        <f>+'QIPP Scorecard'!$D57*'QIPP Scorecard'!L42</f>
        <v>0</v>
      </c>
      <c r="V27" s="155">
        <f>+'QIPP Scorecard'!$D57*'QIPP Scorecard'!M42</f>
        <v>0</v>
      </c>
      <c r="W27" s="155">
        <f>+'QIPP Scorecard'!$D57*'QIPP Scorecard'!N42</f>
        <v>0</v>
      </c>
      <c r="X27" s="155">
        <f>+'QIPP Scorecard'!$D57*'QIPP Scorecard'!O42</f>
        <v>0</v>
      </c>
      <c r="Y27" s="436">
        <f>+'QIPP Scorecard'!$D57*'QIPP Scorecard'!P42</f>
        <v>0</v>
      </c>
      <c r="Z27" s="440">
        <f>+'QIPP Scorecard'!$D57*'QIPP Scorecard'!Q42</f>
        <v>0</v>
      </c>
      <c r="AA27" s="155">
        <f>+'QIPP Scorecard'!$D57*'QIPP Scorecard'!R42</f>
        <v>0</v>
      </c>
      <c r="AB27" s="156">
        <f>+'QIPP Scorecard'!$D57*'QIPP Scorecard'!S42</f>
        <v>0</v>
      </c>
      <c r="AC27" s="155">
        <f>+'QIPP Scorecard'!$D57*'QIPP Scorecard'!T42</f>
        <v>0</v>
      </c>
      <c r="AD27" s="155">
        <f>+'QIPP Scorecard'!$D57*'QIPP Scorecard'!U42</f>
        <v>0</v>
      </c>
      <c r="AE27" s="155">
        <f>+'QIPP Scorecard'!$D57*'QIPP Scorecard'!V42</f>
        <v>0</v>
      </c>
      <c r="AF27" s="155">
        <f>+'QIPP Scorecard'!$D57*'QIPP Scorecard'!W42</f>
        <v>0</v>
      </c>
      <c r="AG27" s="155">
        <f>+'QIPP Scorecard'!$D57*'QIPP Scorecard'!X42</f>
        <v>0</v>
      </c>
      <c r="AH27" s="155">
        <f>+'QIPP Scorecard'!$D57*'QIPP Scorecard'!Y42</f>
        <v>0</v>
      </c>
      <c r="AI27" s="155">
        <f>+'QIPP Scorecard'!$D57*'QIPP Scorecard'!Z42</f>
        <v>0</v>
      </c>
      <c r="AJ27" s="162">
        <f>+'QIPP Scorecard'!$D57*'QIPP Scorecard'!AA42</f>
        <v>0</v>
      </c>
      <c r="AK27" s="164"/>
      <c r="AL27" s="117"/>
      <c r="AM27" s="118"/>
      <c r="AN27" s="93"/>
    </row>
    <row r="28" spans="1:40" x14ac:dyDescent="0.2">
      <c r="A28" s="93"/>
      <c r="B28" s="722" t="s">
        <v>1222</v>
      </c>
      <c r="C28" s="723"/>
      <c r="D28" s="114" t="str">
        <f>IF('QIPP Scorecard'!$D58&gt;0,"Yes","No")</f>
        <v>Yes</v>
      </c>
      <c r="E28" s="116"/>
      <c r="F28" s="117"/>
      <c r="G28" s="118"/>
      <c r="H28" s="116"/>
      <c r="I28" s="117"/>
      <c r="J28" s="118"/>
      <c r="K28" s="116"/>
      <c r="L28" s="117"/>
      <c r="M28" s="132"/>
      <c r="N28" s="130">
        <f>+'QIPP Scorecard'!$D58*'QIPP Scorecard'!D43</f>
        <v>29602.960000000003</v>
      </c>
      <c r="O28" s="126">
        <f>+'QIPP Scorecard'!$D58*'QIPP Scorecard'!E43</f>
        <v>493.20000000000005</v>
      </c>
      <c r="P28" s="562">
        <f>+'QIPP Scorecard'!$D58*'QIPP Scorecard'!F43</f>
        <v>832.96</v>
      </c>
      <c r="Q28" s="154">
        <f>+'QIPP Scorecard'!$D58*'QIPP Scorecard'!G43</f>
        <v>0</v>
      </c>
      <c r="R28" s="155">
        <f>+'QIPP Scorecard'!$D58*'QIPP Scorecard'!H43</f>
        <v>0</v>
      </c>
      <c r="S28" s="436">
        <f>+'QIPP Scorecard'!$D58*'QIPP Scorecard'!I43</f>
        <v>0</v>
      </c>
      <c r="T28" s="434">
        <f>+'QIPP Scorecard'!$D58*'QIPP Scorecard'!J43</f>
        <v>0</v>
      </c>
      <c r="U28" s="439">
        <f>+'QIPP Scorecard'!$D58*'QIPP Scorecard'!K43</f>
        <v>0</v>
      </c>
      <c r="V28" s="155">
        <f>+'QIPP Scorecard'!$D58*'QIPP Scorecard'!L43</f>
        <v>0</v>
      </c>
      <c r="W28" s="155">
        <f>+'QIPP Scorecard'!$D58*'QIPP Scorecard'!M43</f>
        <v>0</v>
      </c>
      <c r="X28" s="155">
        <f>+'QIPP Scorecard'!$D58*'QIPP Scorecard'!N43</f>
        <v>0</v>
      </c>
      <c r="Y28" s="436">
        <f>+'QIPP Scorecard'!$D58*'QIPP Scorecard'!O43</f>
        <v>0</v>
      </c>
      <c r="Z28" s="440">
        <f>+'QIPP Scorecard'!$D58*'QIPP Scorecard'!P43</f>
        <v>0</v>
      </c>
      <c r="AA28" s="155">
        <f>+'QIPP Scorecard'!$D58*'QIPP Scorecard'!Q43</f>
        <v>0</v>
      </c>
      <c r="AB28" s="156">
        <f>+'QIPP Scorecard'!$D58*'QIPP Scorecard'!R43</f>
        <v>0</v>
      </c>
      <c r="AC28" s="155">
        <f>+'QIPP Scorecard'!$D58*'QIPP Scorecard'!S43</f>
        <v>0</v>
      </c>
      <c r="AD28" s="155">
        <f>+'QIPP Scorecard'!$D58*'QIPP Scorecard'!T43</f>
        <v>0</v>
      </c>
      <c r="AE28" s="155">
        <f>+'QIPP Scorecard'!$D58*'QIPP Scorecard'!U43</f>
        <v>0</v>
      </c>
      <c r="AF28" s="155">
        <f>+'QIPP Scorecard'!$D58*'QIPP Scorecard'!V43</f>
        <v>0</v>
      </c>
      <c r="AG28" s="155">
        <f>+'QIPP Scorecard'!$D58*'QIPP Scorecard'!W43</f>
        <v>0</v>
      </c>
      <c r="AH28" s="155">
        <f>+'QIPP Scorecard'!$D58*'QIPP Scorecard'!X43</f>
        <v>0</v>
      </c>
      <c r="AI28" s="155">
        <f>+'QIPP Scorecard'!$D58*'QIPP Scorecard'!Y43</f>
        <v>0</v>
      </c>
      <c r="AJ28" s="155">
        <f>+'QIPP Scorecard'!$D58*'QIPP Scorecard'!Z43</f>
        <v>0</v>
      </c>
      <c r="AK28" s="162">
        <f>+'QIPP Scorecard'!$D58*'QIPP Scorecard'!AA43</f>
        <v>0</v>
      </c>
      <c r="AL28" s="164"/>
      <c r="AM28" s="118"/>
      <c r="AN28" s="93"/>
    </row>
    <row r="29" spans="1:40" x14ac:dyDescent="0.2">
      <c r="A29" s="93"/>
      <c r="B29" s="722" t="s">
        <v>1223</v>
      </c>
      <c r="C29" s="723"/>
      <c r="D29" s="114" t="str">
        <f>IF('QIPP Scorecard'!$D59&gt;0,"Yes","No")</f>
        <v>Yes</v>
      </c>
      <c r="E29" s="116"/>
      <c r="F29" s="117"/>
      <c r="G29" s="118"/>
      <c r="H29" s="116"/>
      <c r="I29" s="117"/>
      <c r="J29" s="118"/>
      <c r="K29" s="116"/>
      <c r="L29" s="117"/>
      <c r="M29" s="118"/>
      <c r="N29" s="125"/>
      <c r="O29" s="126">
        <f>'QIPP Scorecard'!$D59*'QIPP Scorecard'!D44</f>
        <v>29515.280000000002</v>
      </c>
      <c r="P29" s="562">
        <f>'QIPP Scorecard'!$D59*'QIPP Scorecard'!E44</f>
        <v>427.44000000000005</v>
      </c>
      <c r="Q29" s="154">
        <f>'QIPP Scorecard'!$D59*'QIPP Scorecard'!F44</f>
        <v>0</v>
      </c>
      <c r="R29" s="155">
        <f>'QIPP Scorecard'!$D59*'QIPP Scorecard'!G44</f>
        <v>0</v>
      </c>
      <c r="S29" s="436">
        <f>'QIPP Scorecard'!$D59*'QIPP Scorecard'!H44</f>
        <v>0</v>
      </c>
      <c r="T29" s="434">
        <f>'QIPP Scorecard'!$D59*'QIPP Scorecard'!I44</f>
        <v>0</v>
      </c>
      <c r="U29" s="438">
        <f>'QIPP Scorecard'!$D59*'QIPP Scorecard'!J44</f>
        <v>0</v>
      </c>
      <c r="V29" s="155">
        <f>'QIPP Scorecard'!$D59*'QIPP Scorecard'!K44</f>
        <v>0</v>
      </c>
      <c r="W29" s="155">
        <f>'QIPP Scorecard'!$D59*'QIPP Scorecard'!L44</f>
        <v>0</v>
      </c>
      <c r="X29" s="155">
        <f>'QIPP Scorecard'!$D59*'QIPP Scorecard'!M44</f>
        <v>0</v>
      </c>
      <c r="Y29" s="436">
        <f>'QIPP Scorecard'!$D59*'QIPP Scorecard'!N44</f>
        <v>0</v>
      </c>
      <c r="Z29" s="440">
        <f>'QIPP Scorecard'!$D59*'QIPP Scorecard'!O44</f>
        <v>0</v>
      </c>
      <c r="AA29" s="155">
        <f>'QIPP Scorecard'!$D59*'QIPP Scorecard'!P44</f>
        <v>0</v>
      </c>
      <c r="AB29" s="156">
        <f>'QIPP Scorecard'!$D59*'QIPP Scorecard'!Q44</f>
        <v>0</v>
      </c>
      <c r="AC29" s="155">
        <f>'QIPP Scorecard'!$D59*'QIPP Scorecard'!R44</f>
        <v>0</v>
      </c>
      <c r="AD29" s="155">
        <f>'QIPP Scorecard'!$D59*'QIPP Scorecard'!S44</f>
        <v>0</v>
      </c>
      <c r="AE29" s="155">
        <f>'QIPP Scorecard'!$D59*'QIPP Scorecard'!T44</f>
        <v>0</v>
      </c>
      <c r="AF29" s="155">
        <f>'QIPP Scorecard'!$D59*'QIPP Scorecard'!U44</f>
        <v>0</v>
      </c>
      <c r="AG29" s="155">
        <f>'QIPP Scorecard'!$D59*'QIPP Scorecard'!V44</f>
        <v>0</v>
      </c>
      <c r="AH29" s="155">
        <f>'QIPP Scorecard'!$D59*'QIPP Scorecard'!W44</f>
        <v>0</v>
      </c>
      <c r="AI29" s="155">
        <f>'QIPP Scorecard'!$D59*'QIPP Scorecard'!X44</f>
        <v>0</v>
      </c>
      <c r="AJ29" s="155">
        <f>'QIPP Scorecard'!$D59*'QIPP Scorecard'!Y44</f>
        <v>0</v>
      </c>
      <c r="AK29" s="155">
        <f>'QIPP Scorecard'!$D59*'QIPP Scorecard'!Z44</f>
        <v>0</v>
      </c>
      <c r="AL29" s="162">
        <f>'QIPP Scorecard'!$D59*'QIPP Scorecard'!AA44</f>
        <v>0</v>
      </c>
      <c r="AM29" s="167"/>
      <c r="AN29" s="93"/>
    </row>
    <row r="30" spans="1:40" x14ac:dyDescent="0.2">
      <c r="A30" s="93"/>
      <c r="B30" s="724" t="s">
        <v>1224</v>
      </c>
      <c r="C30" s="725"/>
      <c r="D30" s="115" t="str">
        <f>IF('QIPP Scorecard'!$D60&gt;0,"Yes","No")</f>
        <v>Yes</v>
      </c>
      <c r="E30" s="119"/>
      <c r="F30" s="120"/>
      <c r="G30" s="121"/>
      <c r="H30" s="119"/>
      <c r="I30" s="120"/>
      <c r="J30" s="121"/>
      <c r="K30" s="119"/>
      <c r="L30" s="120"/>
      <c r="M30" s="121"/>
      <c r="N30" s="119"/>
      <c r="O30" s="123"/>
      <c r="P30" s="136">
        <f>+'QIPP Scorecard'!$D60*'QIPP Scorecard'!D45</f>
        <v>29531.72</v>
      </c>
      <c r="Q30" s="157">
        <f>+'QIPP Scorecard'!$D60*'QIPP Scorecard'!E45</f>
        <v>0</v>
      </c>
      <c r="R30" s="158">
        <f>+'QIPP Scorecard'!$D60*'QIPP Scorecard'!F45</f>
        <v>0</v>
      </c>
      <c r="S30" s="437">
        <f>+'QIPP Scorecard'!$D60*'QIPP Scorecard'!G45</f>
        <v>0</v>
      </c>
      <c r="T30" s="435">
        <f>+'QIPP Scorecard'!$D60*'QIPP Scorecard'!H45</f>
        <v>0</v>
      </c>
      <c r="U30" s="158">
        <f>+'QIPP Scorecard'!$D60*'QIPP Scorecard'!I45</f>
        <v>0</v>
      </c>
      <c r="V30" s="158">
        <f>+'QIPP Scorecard'!$D60*'QIPP Scorecard'!J45</f>
        <v>0</v>
      </c>
      <c r="W30" s="158">
        <f>+'QIPP Scorecard'!$D60*'QIPP Scorecard'!K45</f>
        <v>0</v>
      </c>
      <c r="X30" s="158">
        <f>+'QIPP Scorecard'!$D60*'QIPP Scorecard'!L45</f>
        <v>0</v>
      </c>
      <c r="Y30" s="437">
        <f>+'QIPP Scorecard'!$D60*'QIPP Scorecard'!M45</f>
        <v>0</v>
      </c>
      <c r="Z30" s="441">
        <f>+'QIPP Scorecard'!$D60*'QIPP Scorecard'!N45</f>
        <v>0</v>
      </c>
      <c r="AA30" s="158">
        <f>+'QIPP Scorecard'!$D60*'QIPP Scorecard'!O45</f>
        <v>0</v>
      </c>
      <c r="AB30" s="159">
        <f>+'QIPP Scorecard'!$D60*'QIPP Scorecard'!P45</f>
        <v>0</v>
      </c>
      <c r="AC30" s="158">
        <f>+'QIPP Scorecard'!$D60*'QIPP Scorecard'!Q45</f>
        <v>0</v>
      </c>
      <c r="AD30" s="158">
        <f>+'QIPP Scorecard'!$D60*'QIPP Scorecard'!R45</f>
        <v>0</v>
      </c>
      <c r="AE30" s="158">
        <f>+'QIPP Scorecard'!$D60*'QIPP Scorecard'!S45</f>
        <v>0</v>
      </c>
      <c r="AF30" s="158">
        <f>+'QIPP Scorecard'!$D60*'QIPP Scorecard'!T45</f>
        <v>0</v>
      </c>
      <c r="AG30" s="158">
        <f>+'QIPP Scorecard'!$D60*'QIPP Scorecard'!U45</f>
        <v>0</v>
      </c>
      <c r="AH30" s="158">
        <f>+'QIPP Scorecard'!$D60*'QIPP Scorecard'!V45</f>
        <v>0</v>
      </c>
      <c r="AI30" s="158">
        <f>+'QIPP Scorecard'!$D60*'QIPP Scorecard'!W45</f>
        <v>0</v>
      </c>
      <c r="AJ30" s="158">
        <f>+'QIPP Scorecard'!$D60*'QIPP Scorecard'!X45</f>
        <v>0</v>
      </c>
      <c r="AK30" s="158">
        <f>+'QIPP Scorecard'!$D60*'QIPP Scorecard'!Y45</f>
        <v>0</v>
      </c>
      <c r="AL30" s="158">
        <f>+'QIPP Scorecard'!$D60*'QIPP Scorecard'!Z45</f>
        <v>0</v>
      </c>
      <c r="AM30" s="161">
        <f>+'QIPP Scorecard'!$D60*'QIPP Scorecard'!AA45</f>
        <v>0</v>
      </c>
      <c r="AN30" s="93"/>
    </row>
    <row r="31" spans="1:40" ht="13.5" thickBot="1" x14ac:dyDescent="0.25">
      <c r="A31" s="93"/>
      <c r="B31" s="759" t="s">
        <v>1238</v>
      </c>
      <c r="C31" s="759"/>
      <c r="D31" s="760"/>
      <c r="E31" s="128">
        <f t="shared" ref="E31:P31" si="2">SUM(E19:E30)</f>
        <v>30960.2</v>
      </c>
      <c r="F31" s="128">
        <f t="shared" si="2"/>
        <v>31124.34</v>
      </c>
      <c r="G31" s="129">
        <f t="shared" si="2"/>
        <v>32918.560000000005</v>
      </c>
      <c r="H31" s="128">
        <f t="shared" si="2"/>
        <v>32861.96</v>
      </c>
      <c r="I31" s="128">
        <f t="shared" si="2"/>
        <v>32409.16</v>
      </c>
      <c r="J31" s="128">
        <f t="shared" si="2"/>
        <v>32692.16</v>
      </c>
      <c r="K31" s="128">
        <f t="shared" si="2"/>
        <v>32170.32</v>
      </c>
      <c r="L31" s="128">
        <f t="shared" si="2"/>
        <v>32973.54</v>
      </c>
      <c r="M31" s="129">
        <f t="shared" si="2"/>
        <v>32481.760000000002</v>
      </c>
      <c r="N31" s="128">
        <f t="shared" si="2"/>
        <v>30912.340000000004</v>
      </c>
      <c r="O31" s="128">
        <f t="shared" si="2"/>
        <v>31082.300000000003</v>
      </c>
      <c r="P31" s="137">
        <f t="shared" si="2"/>
        <v>31447.18</v>
      </c>
      <c r="Q31" s="144">
        <f t="shared" ref="Q31:V31" si="3">SUM(Q19:Q30)</f>
        <v>0</v>
      </c>
      <c r="R31" s="144">
        <f t="shared" si="3"/>
        <v>0</v>
      </c>
      <c r="S31" s="144">
        <f t="shared" si="3"/>
        <v>0</v>
      </c>
      <c r="T31" s="144">
        <f t="shared" si="3"/>
        <v>0</v>
      </c>
      <c r="U31" s="144">
        <f t="shared" si="3"/>
        <v>0</v>
      </c>
      <c r="V31" s="144">
        <f t="shared" si="3"/>
        <v>0</v>
      </c>
      <c r="W31" s="144">
        <f t="shared" ref="W31:AK31" si="4">SUM(W19:W30)</f>
        <v>0</v>
      </c>
      <c r="X31" s="144">
        <f t="shared" si="4"/>
        <v>0</v>
      </c>
      <c r="Y31" s="144">
        <f t="shared" si="4"/>
        <v>0</v>
      </c>
      <c r="Z31" s="144">
        <f t="shared" si="4"/>
        <v>0</v>
      </c>
      <c r="AA31" s="144">
        <f t="shared" si="4"/>
        <v>0</v>
      </c>
      <c r="AB31" s="144">
        <f t="shared" si="4"/>
        <v>0</v>
      </c>
      <c r="AC31" s="144">
        <f t="shared" si="4"/>
        <v>0</v>
      </c>
      <c r="AD31" s="144">
        <f t="shared" si="4"/>
        <v>0</v>
      </c>
      <c r="AE31" s="144">
        <f t="shared" si="4"/>
        <v>0</v>
      </c>
      <c r="AF31" s="144">
        <f t="shared" si="4"/>
        <v>0</v>
      </c>
      <c r="AG31" s="144">
        <f t="shared" si="4"/>
        <v>0</v>
      </c>
      <c r="AH31" s="144">
        <f t="shared" si="4"/>
        <v>0</v>
      </c>
      <c r="AI31" s="144">
        <f t="shared" si="4"/>
        <v>0</v>
      </c>
      <c r="AJ31" s="144">
        <f t="shared" si="4"/>
        <v>0</v>
      </c>
      <c r="AK31" s="144">
        <f t="shared" si="4"/>
        <v>0</v>
      </c>
      <c r="AL31" s="144">
        <f t="shared" ref="AL31:AM31" si="5">SUM(AL19:AL30)</f>
        <v>0</v>
      </c>
      <c r="AM31" s="144">
        <f t="shared" si="5"/>
        <v>0</v>
      </c>
      <c r="AN31" s="93"/>
    </row>
    <row r="32" spans="1:40" ht="13.5" thickTop="1" x14ac:dyDescent="0.2">
      <c r="A32" s="93"/>
      <c r="B32" s="761" t="s">
        <v>1242</v>
      </c>
      <c r="C32" s="761"/>
      <c r="D32" s="762"/>
      <c r="E32" s="751">
        <f>E31+F31+G31</f>
        <v>95003.1</v>
      </c>
      <c r="F32" s="751"/>
      <c r="G32" s="752"/>
      <c r="H32" s="751">
        <f>H31+I31+J31</f>
        <v>97963.28</v>
      </c>
      <c r="I32" s="751"/>
      <c r="J32" s="751"/>
      <c r="K32" s="751">
        <f>K31+L31+M31</f>
        <v>97625.62</v>
      </c>
      <c r="L32" s="751"/>
      <c r="M32" s="751"/>
      <c r="N32" s="751">
        <f t="shared" ref="N32" si="6">N31+O31+P31</f>
        <v>93441.82</v>
      </c>
      <c r="O32" s="751"/>
      <c r="P32" s="751"/>
      <c r="Q32" s="694">
        <f>Q31+R31+S31+T31</f>
        <v>0</v>
      </c>
      <c r="R32" s="695"/>
      <c r="S32" s="695"/>
      <c r="T32" s="696"/>
      <c r="U32" s="708">
        <f>SUM(U31:AB31)</f>
        <v>0</v>
      </c>
      <c r="V32" s="697"/>
      <c r="W32" s="697"/>
      <c r="X32" s="697"/>
      <c r="Y32" s="697"/>
      <c r="Z32" s="697"/>
      <c r="AA32" s="697"/>
      <c r="AB32" s="697"/>
      <c r="AC32" s="697">
        <f>SUM(AC31:AM31)</f>
        <v>0</v>
      </c>
      <c r="AD32" s="697"/>
      <c r="AE32" s="697"/>
      <c r="AF32" s="697"/>
      <c r="AG32" s="697"/>
      <c r="AH32" s="697"/>
      <c r="AI32" s="697"/>
      <c r="AJ32" s="697"/>
      <c r="AK32" s="697"/>
      <c r="AL32" s="697"/>
      <c r="AM32" s="698"/>
      <c r="AN32" s="93"/>
    </row>
    <row r="33" spans="1:40" x14ac:dyDescent="0.2">
      <c r="A33" s="93"/>
      <c r="B33" s="145"/>
      <c r="C33" s="145"/>
      <c r="D33" s="145"/>
      <c r="E33" s="146"/>
      <c r="F33" s="146"/>
      <c r="G33" s="146"/>
      <c r="H33" s="146"/>
      <c r="I33" s="146"/>
      <c r="J33" s="146"/>
      <c r="K33" s="146"/>
      <c r="L33" s="146"/>
      <c r="M33" s="146"/>
      <c r="N33" s="146"/>
      <c r="O33" s="146"/>
      <c r="P33" s="146"/>
      <c r="Q33" s="110"/>
      <c r="R33" s="93"/>
      <c r="S33" s="93"/>
      <c r="T33" s="93"/>
      <c r="U33" s="93"/>
      <c r="V33" s="93"/>
      <c r="W33" s="93"/>
      <c r="X33" s="93"/>
      <c r="Y33" s="93"/>
      <c r="Z33" s="93"/>
      <c r="AA33" s="93"/>
      <c r="AB33" s="93"/>
      <c r="AC33" s="93"/>
      <c r="AD33" s="93"/>
      <c r="AE33" s="93"/>
      <c r="AF33" s="93"/>
      <c r="AG33" s="93"/>
      <c r="AH33" s="93"/>
      <c r="AI33" s="93"/>
      <c r="AJ33" s="93"/>
      <c r="AK33" s="93"/>
      <c r="AL33" s="93"/>
      <c r="AM33" s="93"/>
      <c r="AN33" s="93"/>
    </row>
    <row r="34" spans="1:40" ht="18.75" x14ac:dyDescent="0.2">
      <c r="A34" s="93"/>
      <c r="B34" s="753" t="s">
        <v>1244</v>
      </c>
      <c r="C34" s="754"/>
      <c r="D34" s="754"/>
      <c r="E34" s="755" t="s">
        <v>1240</v>
      </c>
      <c r="F34" s="755"/>
      <c r="G34" s="755"/>
      <c r="H34" s="755"/>
      <c r="I34" s="755"/>
      <c r="J34" s="755"/>
      <c r="K34" s="755"/>
      <c r="L34" s="755"/>
      <c r="M34" s="755"/>
      <c r="N34" s="755"/>
      <c r="O34" s="755"/>
      <c r="P34" s="756"/>
      <c r="Q34" s="715" t="s">
        <v>1249</v>
      </c>
      <c r="R34" s="716"/>
      <c r="S34" s="716"/>
      <c r="T34" s="716"/>
      <c r="U34" s="716"/>
      <c r="V34" s="716"/>
      <c r="W34" s="716"/>
      <c r="X34" s="716"/>
      <c r="Y34" s="716"/>
      <c r="Z34" s="716"/>
      <c r="AA34" s="716"/>
      <c r="AB34" s="716"/>
      <c r="AC34" s="716"/>
      <c r="AD34" s="716"/>
      <c r="AE34" s="716"/>
      <c r="AF34" s="716"/>
      <c r="AG34" s="716"/>
      <c r="AH34" s="716"/>
      <c r="AI34" s="716"/>
      <c r="AJ34" s="716"/>
      <c r="AK34" s="716"/>
      <c r="AL34" s="716"/>
      <c r="AM34" s="717"/>
      <c r="AN34" s="93"/>
    </row>
    <row r="35" spans="1:40" ht="15.75" customHeight="1" x14ac:dyDescent="0.25">
      <c r="A35" s="93"/>
      <c r="B35" s="709" t="s">
        <v>1248</v>
      </c>
      <c r="C35" s="710"/>
      <c r="D35" s="713" t="s">
        <v>33</v>
      </c>
      <c r="E35" s="728" t="s">
        <v>2</v>
      </c>
      <c r="F35" s="729"/>
      <c r="G35" s="730"/>
      <c r="H35" s="731" t="s">
        <v>3</v>
      </c>
      <c r="I35" s="732"/>
      <c r="J35" s="733"/>
      <c r="K35" s="734" t="s">
        <v>4</v>
      </c>
      <c r="L35" s="735"/>
      <c r="M35" s="736"/>
      <c r="N35" s="718" t="s">
        <v>5</v>
      </c>
      <c r="O35" s="719"/>
      <c r="P35" s="720"/>
      <c r="Q35" s="699" t="s">
        <v>811</v>
      </c>
      <c r="R35" s="700"/>
      <c r="S35" s="700"/>
      <c r="T35" s="701"/>
      <c r="U35" s="702" t="s">
        <v>812</v>
      </c>
      <c r="V35" s="703"/>
      <c r="W35" s="703"/>
      <c r="X35" s="703"/>
      <c r="Y35" s="703"/>
      <c r="Z35" s="703"/>
      <c r="AA35" s="703"/>
      <c r="AB35" s="704"/>
      <c r="AC35" s="705" t="s">
        <v>812</v>
      </c>
      <c r="AD35" s="706"/>
      <c r="AE35" s="706"/>
      <c r="AF35" s="706"/>
      <c r="AG35" s="706"/>
      <c r="AH35" s="706"/>
      <c r="AI35" s="706"/>
      <c r="AJ35" s="706"/>
      <c r="AK35" s="706"/>
      <c r="AL35" s="706"/>
      <c r="AM35" s="707"/>
      <c r="AN35" s="93"/>
    </row>
    <row r="36" spans="1:40" ht="15.75" customHeight="1" x14ac:dyDescent="0.2">
      <c r="A36" s="93"/>
      <c r="B36" s="711"/>
      <c r="C36" s="712"/>
      <c r="D36" s="714"/>
      <c r="E36" s="148" t="s">
        <v>1250</v>
      </c>
      <c r="F36" s="148" t="s">
        <v>1251</v>
      </c>
      <c r="G36" s="148" t="s">
        <v>1252</v>
      </c>
      <c r="H36" s="148" t="s">
        <v>1253</v>
      </c>
      <c r="I36" s="148" t="s">
        <v>1254</v>
      </c>
      <c r="J36" s="148" t="s">
        <v>1255</v>
      </c>
      <c r="K36" s="148" t="s">
        <v>1256</v>
      </c>
      <c r="L36" s="148" t="s">
        <v>1257</v>
      </c>
      <c r="M36" s="320">
        <v>43586</v>
      </c>
      <c r="N36" s="320">
        <v>43617</v>
      </c>
      <c r="O36" s="320">
        <v>43647</v>
      </c>
      <c r="P36" s="148" t="s">
        <v>1260</v>
      </c>
      <c r="Q36" s="148" t="s">
        <v>1261</v>
      </c>
      <c r="R36" s="148" t="s">
        <v>1262</v>
      </c>
      <c r="S36" s="148" t="s">
        <v>1263</v>
      </c>
      <c r="T36" s="148" t="s">
        <v>1264</v>
      </c>
      <c r="U36" s="148" t="s">
        <v>1265</v>
      </c>
      <c r="V36" s="148" t="s">
        <v>1266</v>
      </c>
      <c r="W36" s="148" t="s">
        <v>1267</v>
      </c>
      <c r="X36" s="148" t="s">
        <v>1268</v>
      </c>
      <c r="Y36" s="320">
        <v>43952</v>
      </c>
      <c r="Z36" s="320">
        <v>43983</v>
      </c>
      <c r="AA36" s="320">
        <v>44013</v>
      </c>
      <c r="AB36" s="148" t="s">
        <v>3192</v>
      </c>
      <c r="AC36" s="148" t="s">
        <v>3193</v>
      </c>
      <c r="AD36" s="148" t="s">
        <v>3194</v>
      </c>
      <c r="AE36" s="148" t="s">
        <v>3195</v>
      </c>
      <c r="AF36" s="148" t="s">
        <v>3196</v>
      </c>
      <c r="AG36" s="148" t="s">
        <v>3197</v>
      </c>
      <c r="AH36" s="148" t="s">
        <v>3198</v>
      </c>
      <c r="AI36" s="148" t="s">
        <v>3199</v>
      </c>
      <c r="AJ36" s="148" t="s">
        <v>3200</v>
      </c>
      <c r="AK36" s="320">
        <v>44317</v>
      </c>
      <c r="AL36" s="320">
        <v>44348</v>
      </c>
      <c r="AM36" s="320">
        <v>44378</v>
      </c>
      <c r="AN36" s="93"/>
    </row>
    <row r="37" spans="1:40" x14ac:dyDescent="0.2">
      <c r="A37" s="93"/>
      <c r="B37" s="757" t="s">
        <v>1213</v>
      </c>
      <c r="C37" s="758"/>
      <c r="D37" s="748" t="str">
        <f>COUNTIF('QIPP Scorecard'!F49:I51,"&gt;0")&amp;" of 4"</f>
        <v>3 of 4</v>
      </c>
      <c r="E37" s="133">
        <f>SUM('QIPP Scorecard'!$F$49:$I$51)*'QIPP Scorecard'!D34</f>
        <v>6235.8000000000011</v>
      </c>
      <c r="F37" s="134">
        <f>SUM('QIPP Scorecard'!$F$49:$I$51)*'QIPP Scorecard'!E34</f>
        <v>64.98</v>
      </c>
      <c r="G37" s="135">
        <f>SUM('QIPP Scorecard'!$F$49:$I$51)*'QIPP Scorecard'!F34</f>
        <v>235.98000000000002</v>
      </c>
      <c r="H37" s="133">
        <f>SUM('QIPP Scorecard'!$F$49:$I$51)*'QIPP Scorecard'!G34</f>
        <v>55.860000000000007</v>
      </c>
      <c r="I37" s="134">
        <f>SUM('QIPP Scorecard'!$F$49:$I$51)*'QIPP Scorecard'!H34</f>
        <v>23.94</v>
      </c>
      <c r="J37" s="135">
        <f>SUM('QIPP Scorecard'!$F$49:$I$51)*'QIPP Scorecard'!I34</f>
        <v>12.540000000000001</v>
      </c>
      <c r="K37" s="133">
        <f>SUM('QIPP Scorecard'!$F$49:$I$51)*'QIPP Scorecard'!J34</f>
        <v>14.820000000000002</v>
      </c>
      <c r="L37" s="134">
        <f>SUM('QIPP Scorecard'!$F$49:$I$51)*'QIPP Scorecard'!K34</f>
        <v>25.080000000000002</v>
      </c>
      <c r="M37" s="135">
        <f>SUM('QIPP Scorecard'!$F$49:$I$51)*'QIPP Scorecard'!L34</f>
        <v>15.96</v>
      </c>
      <c r="N37" s="133">
        <f>SUM('QIPP Scorecard'!$F$49:$I$51)*'QIPP Scorecard'!M34</f>
        <v>-3.4200000000000004</v>
      </c>
      <c r="O37" s="134">
        <f>SUM('QIPP Scorecard'!$F$49:$I$51)*'QIPP Scorecard'!N34</f>
        <v>-4.5600000000000005</v>
      </c>
      <c r="P37" s="135">
        <f>SUM('QIPP Scorecard'!$F$49:$I$51)*'QIPP Scorecard'!O34</f>
        <v>4.5600000000000005</v>
      </c>
      <c r="Q37" s="151">
        <f>SUM('QIPP Scorecard'!$F$49:$I$51)*'QIPP Scorecard'!P34</f>
        <v>0</v>
      </c>
      <c r="R37" s="152">
        <f>SUM('QIPP Scorecard'!$F$49:$I$51)*'QIPP Scorecard'!Q34</f>
        <v>0</v>
      </c>
      <c r="S37" s="160">
        <f>SUM('QIPP Scorecard'!$F$49:$I$51)*'QIPP Scorecard'!R34</f>
        <v>0</v>
      </c>
      <c r="T37" s="433">
        <f>SUM('QIPP Scorecard'!$F$49:$I$51)*'QIPP Scorecard'!S34</f>
        <v>0</v>
      </c>
      <c r="U37" s="152">
        <f>SUM('QIPP Scorecard'!$F$49:$I$51)*'QIPP Scorecard'!T34</f>
        <v>0</v>
      </c>
      <c r="V37" s="152">
        <f>SUM('QIPP Scorecard'!$F$49:$I$51)*'QIPP Scorecard'!U34</f>
        <v>0</v>
      </c>
      <c r="W37" s="152">
        <f>SUM('QIPP Scorecard'!$F$49:$I$51)*'QIPP Scorecard'!V34</f>
        <v>0</v>
      </c>
      <c r="X37" s="152">
        <f>SUM('QIPP Scorecard'!$F$49:$I$51)*'QIPP Scorecard'!W34</f>
        <v>0</v>
      </c>
      <c r="Y37" s="160">
        <f>SUM('QIPP Scorecard'!$F$49:$I$51)*'QIPP Scorecard'!X34</f>
        <v>0</v>
      </c>
      <c r="Z37" s="442">
        <f>SUM('QIPP Scorecard'!$F$49:$I$51)*'QIPP Scorecard'!Y34</f>
        <v>0</v>
      </c>
      <c r="AA37" s="152">
        <f>SUM('QIPP Scorecard'!$F$49:$I$51)*'QIPP Scorecard'!Z34</f>
        <v>0</v>
      </c>
      <c r="AB37" s="153">
        <f>SUM('QIPP Scorecard'!$F$49:$I$51)*'QIPP Scorecard'!AA34</f>
        <v>0</v>
      </c>
      <c r="AC37" s="165"/>
      <c r="AD37" s="163"/>
      <c r="AE37" s="163"/>
      <c r="AF37" s="163"/>
      <c r="AG37" s="163"/>
      <c r="AH37" s="163"/>
      <c r="AI37" s="163"/>
      <c r="AJ37" s="163"/>
      <c r="AK37" s="163"/>
      <c r="AL37" s="163"/>
      <c r="AM37" s="166"/>
      <c r="AN37" s="93"/>
    </row>
    <row r="38" spans="1:40" x14ac:dyDescent="0.2">
      <c r="A38" s="93"/>
      <c r="B38" s="722" t="s">
        <v>1214</v>
      </c>
      <c r="C38" s="723"/>
      <c r="D38" s="746"/>
      <c r="E38" s="125"/>
      <c r="F38" s="134">
        <f>SUM('QIPP Scorecard'!$F$49:$I$51)*'QIPP Scorecard'!D35</f>
        <v>6203.880000000001</v>
      </c>
      <c r="G38" s="131">
        <f>SUM('QIPP Scorecard'!$F$49:$I$51)*'QIPP Scorecard'!E35</f>
        <v>164.16000000000003</v>
      </c>
      <c r="H38" s="130">
        <f>SUM('QIPP Scorecard'!$F$49:$I$51)*'QIPP Scorecard'!F35</f>
        <v>173.28000000000003</v>
      </c>
      <c r="I38" s="126">
        <f>SUM('QIPP Scorecard'!$F$49:$I$51)*'QIPP Scorecard'!G35</f>
        <v>46.74</v>
      </c>
      <c r="J38" s="131">
        <f>SUM('QIPP Scorecard'!$F$49:$I$51)*'QIPP Scorecard'!H35</f>
        <v>19.380000000000003</v>
      </c>
      <c r="K38" s="130">
        <f>SUM('QIPP Scorecard'!$F$49:$I$51)*'QIPP Scorecard'!I35</f>
        <v>23.94</v>
      </c>
      <c r="L38" s="126">
        <f>SUM('QIPP Scorecard'!$F$49:$I$51)*'QIPP Scorecard'!J35</f>
        <v>30.780000000000005</v>
      </c>
      <c r="M38" s="131">
        <f>SUM('QIPP Scorecard'!$F$49:$I$51)*'QIPP Scorecard'!K35</f>
        <v>10.260000000000002</v>
      </c>
      <c r="N38" s="130">
        <f>SUM('QIPP Scorecard'!$F$49:$I$51)*'QIPP Scorecard'!L35</f>
        <v>-3.4200000000000004</v>
      </c>
      <c r="O38" s="126">
        <f>SUM('QIPP Scorecard'!$F$49:$I$51)*'QIPP Scorecard'!M35</f>
        <v>-1.1400000000000001</v>
      </c>
      <c r="P38" s="131">
        <f>SUM('QIPP Scorecard'!$F$49:$I$51)*'QIPP Scorecard'!N35</f>
        <v>1.1400000000000001</v>
      </c>
      <c r="Q38" s="154">
        <f>SUM('QIPP Scorecard'!$F$49:$I$51)*'QIPP Scorecard'!O35</f>
        <v>0</v>
      </c>
      <c r="R38" s="155">
        <f>SUM('QIPP Scorecard'!$F$49:$I$51)*'QIPP Scorecard'!P35</f>
        <v>0</v>
      </c>
      <c r="S38" s="436">
        <f>SUM('QIPP Scorecard'!$F$49:$I$51)*'QIPP Scorecard'!Q35</f>
        <v>0</v>
      </c>
      <c r="T38" s="434">
        <f>SUM('QIPP Scorecard'!$F$49:$I$51)*'QIPP Scorecard'!R35</f>
        <v>0</v>
      </c>
      <c r="U38" s="155">
        <f>SUM('QIPP Scorecard'!$F$49:$I$51)*'QIPP Scorecard'!S35</f>
        <v>0</v>
      </c>
      <c r="V38" s="155">
        <f>SUM('QIPP Scorecard'!$F$49:$I$51)*'QIPP Scorecard'!T35</f>
        <v>0</v>
      </c>
      <c r="W38" s="155">
        <f>SUM('QIPP Scorecard'!$F$49:$I$51)*'QIPP Scorecard'!U35</f>
        <v>0</v>
      </c>
      <c r="X38" s="155">
        <f>SUM('QIPP Scorecard'!$F$49:$I$51)*'QIPP Scorecard'!V35</f>
        <v>0</v>
      </c>
      <c r="Y38" s="436">
        <f>SUM('QIPP Scorecard'!$F$49:$I$51)*'QIPP Scorecard'!W35</f>
        <v>0</v>
      </c>
      <c r="Z38" s="440">
        <f>SUM('QIPP Scorecard'!$F$49:$I$51)*'QIPP Scorecard'!X35</f>
        <v>0</v>
      </c>
      <c r="AA38" s="155">
        <f>SUM('QIPP Scorecard'!$F$49:$I$51)*'QIPP Scorecard'!Y35</f>
        <v>0</v>
      </c>
      <c r="AB38" s="156">
        <f>SUM('QIPP Scorecard'!$F$49:$I$51)*'QIPP Scorecard'!Z35</f>
        <v>0</v>
      </c>
      <c r="AC38" s="162">
        <f>SUM('QIPP Scorecard'!$F$49:$I$51)*'QIPP Scorecard'!AA35</f>
        <v>0</v>
      </c>
      <c r="AD38" s="164"/>
      <c r="AE38" s="117"/>
      <c r="AF38" s="117"/>
      <c r="AG38" s="117"/>
      <c r="AH38" s="117"/>
      <c r="AI38" s="117"/>
      <c r="AJ38" s="117"/>
      <c r="AK38" s="117"/>
      <c r="AL38" s="117"/>
      <c r="AM38" s="118"/>
      <c r="AN38" s="93"/>
    </row>
    <row r="39" spans="1:40" x14ac:dyDescent="0.2">
      <c r="A39" s="93"/>
      <c r="B39" s="722" t="s">
        <v>1215</v>
      </c>
      <c r="C39" s="723"/>
      <c r="D39" s="746"/>
      <c r="E39" s="116"/>
      <c r="F39" s="124"/>
      <c r="G39" s="131">
        <f>SUM('QIPP Scorecard'!$F$49:$I$51)*'QIPP Scorecard'!D36</f>
        <v>6230.1</v>
      </c>
      <c r="H39" s="130">
        <f>SUM('QIPP Scorecard'!$F$49:$I$51)*'QIPP Scorecard'!E36</f>
        <v>120.84000000000002</v>
      </c>
      <c r="I39" s="126">
        <f>SUM('QIPP Scorecard'!$F$49:$I$51)*'QIPP Scorecard'!F36</f>
        <v>147.06</v>
      </c>
      <c r="J39" s="131">
        <f>SUM('QIPP Scorecard'!$F$49:$I$51)*'QIPP Scorecard'!G36</f>
        <v>67.260000000000005</v>
      </c>
      <c r="K39" s="130">
        <f>SUM('QIPP Scorecard'!$F$49:$I$51)*'QIPP Scorecard'!H36</f>
        <v>52.440000000000005</v>
      </c>
      <c r="L39" s="126">
        <f>SUM('QIPP Scorecard'!$F$49:$I$51)*'QIPP Scorecard'!I36</f>
        <v>37.620000000000005</v>
      </c>
      <c r="M39" s="131">
        <f>SUM('QIPP Scorecard'!$F$49:$I$51)*'QIPP Scorecard'!J36</f>
        <v>14.820000000000002</v>
      </c>
      <c r="N39" s="130">
        <f>SUM('QIPP Scorecard'!$F$49:$I$51)*'QIPP Scorecard'!K36</f>
        <v>-5.7000000000000011</v>
      </c>
      <c r="O39" s="126">
        <f>SUM('QIPP Scorecard'!$F$49:$I$51)*'QIPP Scorecard'!L36</f>
        <v>0</v>
      </c>
      <c r="P39" s="131">
        <f>SUM('QIPP Scorecard'!$F$49:$I$51)*'QIPP Scorecard'!M36</f>
        <v>2.2800000000000002</v>
      </c>
      <c r="Q39" s="154">
        <f>SUM('QIPP Scorecard'!$F$49:$I$51)*'QIPP Scorecard'!N36</f>
        <v>0</v>
      </c>
      <c r="R39" s="155">
        <f>SUM('QIPP Scorecard'!$F$49:$I$51)*'QIPP Scorecard'!O36</f>
        <v>0</v>
      </c>
      <c r="S39" s="436">
        <f>SUM('QIPP Scorecard'!$F$49:$I$51)*'QIPP Scorecard'!P36</f>
        <v>0</v>
      </c>
      <c r="T39" s="434">
        <f>SUM('QIPP Scorecard'!$F$49:$I$51)*'QIPP Scorecard'!Q36</f>
        <v>0</v>
      </c>
      <c r="U39" s="155">
        <f>SUM('QIPP Scorecard'!$F$49:$I$51)*'QIPP Scorecard'!R36</f>
        <v>0</v>
      </c>
      <c r="V39" s="155">
        <f>SUM('QIPP Scorecard'!$F$49:$I$51)*'QIPP Scorecard'!S36</f>
        <v>0</v>
      </c>
      <c r="W39" s="155">
        <f>SUM('QIPP Scorecard'!$F$49:$I$51)*'QIPP Scorecard'!T36</f>
        <v>0</v>
      </c>
      <c r="X39" s="155">
        <f>SUM('QIPP Scorecard'!$F$49:$I$51)*'QIPP Scorecard'!U36</f>
        <v>0</v>
      </c>
      <c r="Y39" s="436">
        <f>SUM('QIPP Scorecard'!$F$49:$I$51)*'QIPP Scorecard'!V36</f>
        <v>0</v>
      </c>
      <c r="Z39" s="440">
        <f>SUM('QIPP Scorecard'!$F$49:$I$51)*'QIPP Scorecard'!W36</f>
        <v>0</v>
      </c>
      <c r="AA39" s="155">
        <f>SUM('QIPP Scorecard'!$F$49:$I$51)*'QIPP Scorecard'!X36</f>
        <v>0</v>
      </c>
      <c r="AB39" s="156">
        <f>SUM('QIPP Scorecard'!$F$49:$I$51)*'QIPP Scorecard'!Y36</f>
        <v>0</v>
      </c>
      <c r="AC39" s="155">
        <f>SUM('QIPP Scorecard'!$F$49:$I$51)*'QIPP Scorecard'!Z36</f>
        <v>0</v>
      </c>
      <c r="AD39" s="162">
        <f>SUM('QIPP Scorecard'!$F$49:$I$51)*'QIPP Scorecard'!AA36</f>
        <v>0</v>
      </c>
      <c r="AE39" s="164"/>
      <c r="AF39" s="117"/>
      <c r="AG39" s="117"/>
      <c r="AH39" s="117"/>
      <c r="AI39" s="117"/>
      <c r="AJ39" s="117"/>
      <c r="AK39" s="117"/>
      <c r="AL39" s="117"/>
      <c r="AM39" s="118"/>
      <c r="AN39" s="93"/>
    </row>
    <row r="40" spans="1:40" x14ac:dyDescent="0.2">
      <c r="A40" s="93"/>
      <c r="B40" s="722" t="s">
        <v>1216</v>
      </c>
      <c r="C40" s="723"/>
      <c r="D40" s="746" t="str">
        <f>COUNTIF('QIPP Scorecard'!F52:I54,"&gt;0")&amp;" of 4"</f>
        <v>3 of 4</v>
      </c>
      <c r="E40" s="116"/>
      <c r="F40" s="117"/>
      <c r="G40" s="132"/>
      <c r="H40" s="130">
        <f>SUM('QIPP Scorecard'!$F$52:$I$54)*'QIPP Scorecard'!D37</f>
        <v>6268.8600000000006</v>
      </c>
      <c r="I40" s="126">
        <f>SUM('QIPP Scorecard'!$F$52:$I$54)*'QIPP Scorecard'!E37</f>
        <v>64.98</v>
      </c>
      <c r="J40" s="131">
        <f>SUM('QIPP Scorecard'!$F$52:$I$54)*'QIPP Scorecard'!F37</f>
        <v>204.06000000000003</v>
      </c>
      <c r="K40" s="130">
        <f>SUM('QIPP Scorecard'!$F$52:$I$54)*'QIPP Scorecard'!G37</f>
        <v>85.500000000000014</v>
      </c>
      <c r="L40" s="126">
        <f>SUM('QIPP Scorecard'!$F$52:$I$54)*'QIPP Scorecard'!H37</f>
        <v>46.74</v>
      </c>
      <c r="M40" s="131">
        <f>SUM('QIPP Scorecard'!$F$52:$I$54)*'QIPP Scorecard'!I37</f>
        <v>29.640000000000004</v>
      </c>
      <c r="N40" s="130">
        <f>SUM('QIPP Scorecard'!$F$52:$I$54)*'QIPP Scorecard'!J37</f>
        <v>-5.7000000000000011</v>
      </c>
      <c r="O40" s="126">
        <f>SUM('QIPP Scorecard'!$F$52:$I$54)*'QIPP Scorecard'!K37</f>
        <v>-2.2800000000000002</v>
      </c>
      <c r="P40" s="131">
        <f>SUM('QIPP Scorecard'!$F$52:$I$54)*'QIPP Scorecard'!L37</f>
        <v>2.2800000000000002</v>
      </c>
      <c r="Q40" s="154">
        <f>SUM('QIPP Scorecard'!$F$52:$I$54)*'QIPP Scorecard'!M37</f>
        <v>0</v>
      </c>
      <c r="R40" s="155">
        <f>SUM('QIPP Scorecard'!$F$52:$I$54)*'QIPP Scorecard'!N37</f>
        <v>0</v>
      </c>
      <c r="S40" s="436">
        <f>SUM('QIPP Scorecard'!$F$52:$I$54)*'QIPP Scorecard'!O37</f>
        <v>0</v>
      </c>
      <c r="T40" s="434">
        <f>SUM('QIPP Scorecard'!$F$52:$I$54)*'QIPP Scorecard'!P37</f>
        <v>0</v>
      </c>
      <c r="U40" s="155">
        <f>SUM('QIPP Scorecard'!$F$52:$I$54)*'QIPP Scorecard'!Q37</f>
        <v>0</v>
      </c>
      <c r="V40" s="155">
        <f>SUM('QIPP Scorecard'!$F$52:$I$54)*'QIPP Scorecard'!R37</f>
        <v>0</v>
      </c>
      <c r="W40" s="155">
        <f>SUM('QIPP Scorecard'!$F$52:$I$54)*'QIPP Scorecard'!S37</f>
        <v>0</v>
      </c>
      <c r="X40" s="155">
        <f>SUM('QIPP Scorecard'!$F$52:$I$54)*'QIPP Scorecard'!T37</f>
        <v>0</v>
      </c>
      <c r="Y40" s="436">
        <f>SUM('QIPP Scorecard'!$F$52:$I$54)*'QIPP Scorecard'!U37</f>
        <v>0</v>
      </c>
      <c r="Z40" s="440">
        <f>SUM('QIPP Scorecard'!$F$52:$I$54)*'QIPP Scorecard'!V37</f>
        <v>0</v>
      </c>
      <c r="AA40" s="155">
        <f>SUM('QIPP Scorecard'!$F$52:$I$54)*'QIPP Scorecard'!W37</f>
        <v>0</v>
      </c>
      <c r="AB40" s="156">
        <f>SUM('QIPP Scorecard'!$F$52:$I$54)*'QIPP Scorecard'!X37</f>
        <v>0</v>
      </c>
      <c r="AC40" s="155">
        <f>SUM('QIPP Scorecard'!$F$52:$I$54)*'QIPP Scorecard'!Y37</f>
        <v>0</v>
      </c>
      <c r="AD40" s="155">
        <f>SUM('QIPP Scorecard'!$F$52:$I$54)*'QIPP Scorecard'!Z37</f>
        <v>0</v>
      </c>
      <c r="AE40" s="162">
        <f>SUM('QIPP Scorecard'!$F$52:$I$54)*'QIPP Scorecard'!AA37</f>
        <v>0</v>
      </c>
      <c r="AF40" s="164"/>
      <c r="AG40" s="117"/>
      <c r="AH40" s="117"/>
      <c r="AI40" s="117"/>
      <c r="AJ40" s="117"/>
      <c r="AK40" s="117"/>
      <c r="AL40" s="117"/>
      <c r="AM40" s="118"/>
      <c r="AN40" s="93"/>
    </row>
    <row r="41" spans="1:40" x14ac:dyDescent="0.2">
      <c r="A41" s="93"/>
      <c r="B41" s="722" t="s">
        <v>1217</v>
      </c>
      <c r="C41" s="723"/>
      <c r="D41" s="746"/>
      <c r="E41" s="116"/>
      <c r="F41" s="117"/>
      <c r="G41" s="118"/>
      <c r="H41" s="125"/>
      <c r="I41" s="126">
        <f>SUM('QIPP Scorecard'!$F$52:$I$54)*'QIPP Scorecard'!D38</f>
        <v>6244.920000000001</v>
      </c>
      <c r="J41" s="131">
        <f>SUM('QIPP Scorecard'!$F$52:$I$54)*'QIPP Scorecard'!E38</f>
        <v>106.02000000000001</v>
      </c>
      <c r="K41" s="130">
        <f>SUM('QIPP Scorecard'!$F$52:$I$54)*'QIPP Scorecard'!F38</f>
        <v>205.20000000000002</v>
      </c>
      <c r="L41" s="126">
        <f>SUM('QIPP Scorecard'!$F$52:$I$54)*'QIPP Scorecard'!G38</f>
        <v>115.14000000000001</v>
      </c>
      <c r="M41" s="131">
        <f>SUM('QIPP Scorecard'!$F$52:$I$54)*'QIPP Scorecard'!H38</f>
        <v>42.180000000000007</v>
      </c>
      <c r="N41" s="130">
        <f>SUM('QIPP Scorecard'!$F$52:$I$54)*'QIPP Scorecard'!I38</f>
        <v>-2.2800000000000002</v>
      </c>
      <c r="O41" s="126">
        <f>SUM('QIPP Scorecard'!$F$52:$I$54)*'QIPP Scorecard'!J38</f>
        <v>-1.1400000000000001</v>
      </c>
      <c r="P41" s="131">
        <f>SUM('QIPP Scorecard'!$F$52:$I$54)*'QIPP Scorecard'!K38</f>
        <v>1.1400000000000001</v>
      </c>
      <c r="Q41" s="154">
        <f>SUM('QIPP Scorecard'!$F$52:$I$54)*'QIPP Scorecard'!L38</f>
        <v>0</v>
      </c>
      <c r="R41" s="155">
        <f>SUM('QIPP Scorecard'!$F$52:$I$54)*'QIPP Scorecard'!M38</f>
        <v>0</v>
      </c>
      <c r="S41" s="436">
        <f>SUM('QIPP Scorecard'!$F$52:$I$54)*'QIPP Scorecard'!N38</f>
        <v>0</v>
      </c>
      <c r="T41" s="434">
        <f>SUM('QIPP Scorecard'!$F$52:$I$54)*'QIPP Scorecard'!O38</f>
        <v>0</v>
      </c>
      <c r="U41" s="155">
        <f>SUM('QIPP Scorecard'!$F$52:$I$54)*'QIPP Scorecard'!P38</f>
        <v>0</v>
      </c>
      <c r="V41" s="155">
        <f>SUM('QIPP Scorecard'!$F$52:$I$54)*'QIPP Scorecard'!Q38</f>
        <v>0</v>
      </c>
      <c r="W41" s="155">
        <f>SUM('QIPP Scorecard'!$F$52:$I$54)*'QIPP Scorecard'!R38</f>
        <v>0</v>
      </c>
      <c r="X41" s="155">
        <f>SUM('QIPP Scorecard'!$F$52:$I$54)*'QIPP Scorecard'!S38</f>
        <v>0</v>
      </c>
      <c r="Y41" s="436">
        <f>SUM('QIPP Scorecard'!$F$52:$I$54)*'QIPP Scorecard'!T38</f>
        <v>0</v>
      </c>
      <c r="Z41" s="440">
        <f>SUM('QIPP Scorecard'!$F$52:$I$54)*'QIPP Scorecard'!U38</f>
        <v>0</v>
      </c>
      <c r="AA41" s="155">
        <f>SUM('QIPP Scorecard'!$F$52:$I$54)*'QIPP Scorecard'!V38</f>
        <v>0</v>
      </c>
      <c r="AB41" s="156">
        <f>SUM('QIPP Scorecard'!$F$52:$I$54)*'QIPP Scorecard'!W38</f>
        <v>0</v>
      </c>
      <c r="AC41" s="155">
        <f>SUM('QIPP Scorecard'!$F$52:$I$54)*'QIPP Scorecard'!X38</f>
        <v>0</v>
      </c>
      <c r="AD41" s="155">
        <f>SUM('QIPP Scorecard'!$F$52:$I$54)*'QIPP Scorecard'!Y38</f>
        <v>0</v>
      </c>
      <c r="AE41" s="155">
        <f>SUM('QIPP Scorecard'!$F$52:$I$54)*'QIPP Scorecard'!Z38</f>
        <v>0</v>
      </c>
      <c r="AF41" s="162">
        <f>SUM('QIPP Scorecard'!$F$52:$I$54)*'QIPP Scorecard'!AA38</f>
        <v>0</v>
      </c>
      <c r="AG41" s="164"/>
      <c r="AH41" s="117"/>
      <c r="AI41" s="117"/>
      <c r="AJ41" s="117"/>
      <c r="AK41" s="117"/>
      <c r="AL41" s="117"/>
      <c r="AM41" s="118"/>
      <c r="AN41" s="93"/>
    </row>
    <row r="42" spans="1:40" x14ac:dyDescent="0.2">
      <c r="A42" s="93"/>
      <c r="B42" s="722" t="s">
        <v>1218</v>
      </c>
      <c r="C42" s="723"/>
      <c r="D42" s="746"/>
      <c r="E42" s="116"/>
      <c r="F42" s="117"/>
      <c r="G42" s="118"/>
      <c r="H42" s="116"/>
      <c r="I42" s="124"/>
      <c r="J42" s="131">
        <f>SUM('QIPP Scorecard'!$F$52:$I$54)*'QIPP Scorecard'!D39</f>
        <v>6175.380000000001</v>
      </c>
      <c r="K42" s="130">
        <f>SUM('QIPP Scorecard'!$F$52:$I$54)*'QIPP Scorecard'!E39</f>
        <v>133.38000000000002</v>
      </c>
      <c r="L42" s="126">
        <f>SUM('QIPP Scorecard'!$F$52:$I$54)*'QIPP Scorecard'!F39</f>
        <v>251.94000000000003</v>
      </c>
      <c r="M42" s="131">
        <f>SUM('QIPP Scorecard'!$F$52:$I$54)*'QIPP Scorecard'!G39</f>
        <v>82.080000000000013</v>
      </c>
      <c r="N42" s="130">
        <f>SUM('QIPP Scorecard'!$F$52:$I$54)*'QIPP Scorecard'!H39</f>
        <v>13.680000000000001</v>
      </c>
      <c r="O42" s="126">
        <f>SUM('QIPP Scorecard'!$F$52:$I$54)*'QIPP Scorecard'!I39</f>
        <v>5.7000000000000011</v>
      </c>
      <c r="P42" s="131">
        <f>SUM('QIPP Scorecard'!$F$52:$I$54)*'QIPP Scorecard'!J39</f>
        <v>5.7000000000000011</v>
      </c>
      <c r="Q42" s="154">
        <f>SUM('QIPP Scorecard'!$F$52:$I$54)*'QIPP Scorecard'!K39</f>
        <v>0</v>
      </c>
      <c r="R42" s="155">
        <f>SUM('QIPP Scorecard'!$F$52:$I$54)*'QIPP Scorecard'!L39</f>
        <v>0</v>
      </c>
      <c r="S42" s="436">
        <f>SUM('QIPP Scorecard'!$F$52:$I$54)*'QIPP Scorecard'!M39</f>
        <v>0</v>
      </c>
      <c r="T42" s="434">
        <f>SUM('QIPP Scorecard'!$F$52:$I$54)*'QIPP Scorecard'!N39</f>
        <v>0</v>
      </c>
      <c r="U42" s="155">
        <f>SUM('QIPP Scorecard'!$F$52:$I$54)*'QIPP Scorecard'!O39</f>
        <v>0</v>
      </c>
      <c r="V42" s="155">
        <f>SUM('QIPP Scorecard'!$F$52:$I$54)*'QIPP Scorecard'!P39</f>
        <v>0</v>
      </c>
      <c r="W42" s="155">
        <f>SUM('QIPP Scorecard'!$F$52:$I$54)*'QIPP Scorecard'!Q39</f>
        <v>0</v>
      </c>
      <c r="X42" s="155">
        <f>SUM('QIPP Scorecard'!$F$52:$I$54)*'QIPP Scorecard'!R39</f>
        <v>0</v>
      </c>
      <c r="Y42" s="436">
        <f>SUM('QIPP Scorecard'!$F$52:$I$54)*'QIPP Scorecard'!S39</f>
        <v>0</v>
      </c>
      <c r="Z42" s="440">
        <f>SUM('QIPP Scorecard'!$F$52:$I$54)*'QIPP Scorecard'!T39</f>
        <v>0</v>
      </c>
      <c r="AA42" s="155">
        <f>SUM('QIPP Scorecard'!$F$52:$I$54)*'QIPP Scorecard'!U39</f>
        <v>0</v>
      </c>
      <c r="AB42" s="156">
        <f>SUM('QIPP Scorecard'!$F$52:$I$54)*'QIPP Scorecard'!V39</f>
        <v>0</v>
      </c>
      <c r="AC42" s="155">
        <f>SUM('QIPP Scorecard'!$F$52:$I$54)*'QIPP Scorecard'!W39</f>
        <v>0</v>
      </c>
      <c r="AD42" s="155">
        <f>SUM('QIPP Scorecard'!$F$52:$I$54)*'QIPP Scorecard'!X39</f>
        <v>0</v>
      </c>
      <c r="AE42" s="155">
        <f>SUM('QIPP Scorecard'!$F$52:$I$54)*'QIPP Scorecard'!Y39</f>
        <v>0</v>
      </c>
      <c r="AF42" s="155">
        <f>SUM('QIPP Scorecard'!$F$52:$I$54)*'QIPP Scorecard'!Z39</f>
        <v>0</v>
      </c>
      <c r="AG42" s="162">
        <f>SUM('QIPP Scorecard'!$F$52:$I$54)*'QIPP Scorecard'!AA39</f>
        <v>0</v>
      </c>
      <c r="AH42" s="164"/>
      <c r="AI42" s="117"/>
      <c r="AJ42" s="117"/>
      <c r="AK42" s="117"/>
      <c r="AL42" s="117"/>
      <c r="AM42" s="118"/>
      <c r="AN42" s="93"/>
    </row>
    <row r="43" spans="1:40" x14ac:dyDescent="0.2">
      <c r="A43" s="93"/>
      <c r="B43" s="722" t="s">
        <v>1219</v>
      </c>
      <c r="C43" s="723"/>
      <c r="D43" s="746" t="str">
        <f>COUNTIF('QIPP Scorecard'!F55:I57,"&gt;0")&amp;" of 4"</f>
        <v>4 of 4</v>
      </c>
      <c r="E43" s="116"/>
      <c r="F43" s="117"/>
      <c r="G43" s="118"/>
      <c r="H43" s="116"/>
      <c r="I43" s="117"/>
      <c r="J43" s="132"/>
      <c r="K43" s="130">
        <f>SUM('QIPP Scorecard'!$F$55:$I$57)*'QIPP Scorecard'!D40</f>
        <v>7968.32</v>
      </c>
      <c r="L43" s="126">
        <f>SUM('QIPP Scorecard'!$F$55:$I$57)*'QIPP Scorecard'!E40</f>
        <v>183.52</v>
      </c>
      <c r="M43" s="131">
        <f>SUM('QIPP Scorecard'!$F$55:$I$57)*'QIPP Scorecard'!F40</f>
        <v>288.60000000000002</v>
      </c>
      <c r="N43" s="130">
        <f>SUM('QIPP Scorecard'!$F$55:$I$57)*'QIPP Scorecard'!G40</f>
        <v>54.76</v>
      </c>
      <c r="O43" s="126">
        <f>SUM('QIPP Scorecard'!$F$55:$I$57)*'QIPP Scorecard'!H40</f>
        <v>20.72</v>
      </c>
      <c r="P43" s="131">
        <f>SUM('QIPP Scorecard'!$F$55:$I$57)*'QIPP Scorecard'!I40</f>
        <v>17.759999999999998</v>
      </c>
      <c r="Q43" s="154">
        <f>SUM('QIPP Scorecard'!$F$55:$I$57)*'QIPP Scorecard'!J40</f>
        <v>0</v>
      </c>
      <c r="R43" s="155">
        <f>SUM('QIPP Scorecard'!$F$55:$I$57)*'QIPP Scorecard'!K40</f>
        <v>0</v>
      </c>
      <c r="S43" s="436">
        <f>SUM('QIPP Scorecard'!$F$55:$I$57)*'QIPP Scorecard'!L40</f>
        <v>0</v>
      </c>
      <c r="T43" s="434">
        <f>SUM('QIPP Scorecard'!$F$55:$I$57)*'QIPP Scorecard'!M40</f>
        <v>0</v>
      </c>
      <c r="U43" s="155">
        <f>SUM('QIPP Scorecard'!$F$55:$I$57)*'QIPP Scorecard'!N40</f>
        <v>0</v>
      </c>
      <c r="V43" s="155">
        <f>SUM('QIPP Scorecard'!$F$55:$I$57)*'QIPP Scorecard'!O40</f>
        <v>0</v>
      </c>
      <c r="W43" s="155">
        <f>SUM('QIPP Scorecard'!$F$55:$I$57)*'QIPP Scorecard'!P40</f>
        <v>0</v>
      </c>
      <c r="X43" s="155">
        <f>SUM('QIPP Scorecard'!$F$55:$I$57)*'QIPP Scorecard'!Q40</f>
        <v>0</v>
      </c>
      <c r="Y43" s="436">
        <f>SUM('QIPP Scorecard'!$F$55:$I$57)*'QIPP Scorecard'!R40</f>
        <v>0</v>
      </c>
      <c r="Z43" s="440">
        <f>SUM('QIPP Scorecard'!$F$55:$I$57)*'QIPP Scorecard'!S40</f>
        <v>0</v>
      </c>
      <c r="AA43" s="155">
        <f>SUM('QIPP Scorecard'!$F$55:$I$57)*'QIPP Scorecard'!T40</f>
        <v>0</v>
      </c>
      <c r="AB43" s="156">
        <f>SUM('QIPP Scorecard'!$F$55:$I$57)*'QIPP Scorecard'!U40</f>
        <v>0</v>
      </c>
      <c r="AC43" s="155">
        <f>SUM('QIPP Scorecard'!$F$55:$I$57)*'QIPP Scorecard'!V40</f>
        <v>0</v>
      </c>
      <c r="AD43" s="155">
        <f>SUM('QIPP Scorecard'!$F$55:$I$57)*'QIPP Scorecard'!W40</f>
        <v>0</v>
      </c>
      <c r="AE43" s="155">
        <f>SUM('QIPP Scorecard'!$F$55:$I$57)*'QIPP Scorecard'!X40</f>
        <v>0</v>
      </c>
      <c r="AF43" s="155">
        <f>SUM('QIPP Scorecard'!$F$55:$I$57)*'QIPP Scorecard'!Y40</f>
        <v>0</v>
      </c>
      <c r="AG43" s="155">
        <f>SUM('QIPP Scorecard'!$F$55:$I$57)*'QIPP Scorecard'!Z40</f>
        <v>0</v>
      </c>
      <c r="AH43" s="162">
        <f>SUM('QIPP Scorecard'!$F$55:$I$57)*'QIPP Scorecard'!AA40</f>
        <v>0</v>
      </c>
      <c r="AI43" s="164"/>
      <c r="AJ43" s="117"/>
      <c r="AK43" s="117"/>
      <c r="AL43" s="117"/>
      <c r="AM43" s="118"/>
      <c r="AN43" s="93"/>
    </row>
    <row r="44" spans="1:40" x14ac:dyDescent="0.2">
      <c r="A44" s="93"/>
      <c r="B44" s="722" t="s">
        <v>1220</v>
      </c>
      <c r="C44" s="723"/>
      <c r="D44" s="746"/>
      <c r="E44" s="116"/>
      <c r="F44" s="117"/>
      <c r="G44" s="118"/>
      <c r="H44" s="116"/>
      <c r="I44" s="117"/>
      <c r="J44" s="118"/>
      <c r="K44" s="125"/>
      <c r="L44" s="126">
        <f>SUM('QIPP Scorecard'!$F$55:$I$57)*'QIPP Scorecard'!D41</f>
        <v>8040.84</v>
      </c>
      <c r="M44" s="131">
        <f>SUM('QIPP Scorecard'!$F$55:$I$57)*'QIPP Scorecard'!E41</f>
        <v>193.88</v>
      </c>
      <c r="N44" s="130">
        <f>SUM('QIPP Scorecard'!$F$55:$I$57)*'QIPP Scorecard'!F41</f>
        <v>174.64</v>
      </c>
      <c r="O44" s="126">
        <f>SUM('QIPP Scorecard'!$F$55:$I$57)*'QIPP Scorecard'!G41</f>
        <v>74</v>
      </c>
      <c r="P44" s="131">
        <f>SUM('QIPP Scorecard'!$F$55:$I$57)*'QIPP Scorecard'!H41</f>
        <v>28.12</v>
      </c>
      <c r="Q44" s="154">
        <f>SUM('QIPP Scorecard'!$F$55:$I$57)*'QIPP Scorecard'!I41</f>
        <v>0</v>
      </c>
      <c r="R44" s="155">
        <f>SUM('QIPP Scorecard'!$F$55:$I$57)*'QIPP Scorecard'!J41</f>
        <v>0</v>
      </c>
      <c r="S44" s="436">
        <f>SUM('QIPP Scorecard'!$F$55:$I$57)*'QIPP Scorecard'!K41</f>
        <v>0</v>
      </c>
      <c r="T44" s="434">
        <f>SUM('QIPP Scorecard'!$F$55:$I$57)*'QIPP Scorecard'!L41</f>
        <v>0</v>
      </c>
      <c r="U44" s="155">
        <f>SUM('QIPP Scorecard'!$F$55:$I$57)*'QIPP Scorecard'!M41</f>
        <v>0</v>
      </c>
      <c r="V44" s="155">
        <f>SUM('QIPP Scorecard'!$F$55:$I$57)*'QIPP Scorecard'!N41</f>
        <v>0</v>
      </c>
      <c r="W44" s="155">
        <f>SUM('QIPP Scorecard'!$F$55:$I$57)*'QIPP Scorecard'!O41</f>
        <v>0</v>
      </c>
      <c r="X44" s="155">
        <f>SUM('QIPP Scorecard'!$F$55:$I$57)*'QIPP Scorecard'!P41</f>
        <v>0</v>
      </c>
      <c r="Y44" s="436">
        <f>SUM('QIPP Scorecard'!$F$55:$I$57)*'QIPP Scorecard'!Q41</f>
        <v>0</v>
      </c>
      <c r="Z44" s="440">
        <f>SUM('QIPP Scorecard'!$F$55:$I$57)*'QIPP Scorecard'!R41</f>
        <v>0</v>
      </c>
      <c r="AA44" s="155">
        <f>SUM('QIPP Scorecard'!$F$55:$I$57)*'QIPP Scorecard'!S41</f>
        <v>0</v>
      </c>
      <c r="AB44" s="156">
        <f>SUM('QIPP Scorecard'!$F$55:$I$57)*'QIPP Scorecard'!T41</f>
        <v>0</v>
      </c>
      <c r="AC44" s="155">
        <f>SUM('QIPP Scorecard'!$F$55:$I$57)*'QIPP Scorecard'!U41</f>
        <v>0</v>
      </c>
      <c r="AD44" s="155">
        <f>SUM('QIPP Scorecard'!$F$55:$I$57)*'QIPP Scorecard'!V41</f>
        <v>0</v>
      </c>
      <c r="AE44" s="155">
        <f>SUM('QIPP Scorecard'!$F$55:$I$57)*'QIPP Scorecard'!W41</f>
        <v>0</v>
      </c>
      <c r="AF44" s="155">
        <f>SUM('QIPP Scorecard'!$F$55:$I$57)*'QIPP Scorecard'!X41</f>
        <v>0</v>
      </c>
      <c r="AG44" s="155">
        <f>SUM('QIPP Scorecard'!$F$55:$I$57)*'QIPP Scorecard'!Y41</f>
        <v>0</v>
      </c>
      <c r="AH44" s="155">
        <f>SUM('QIPP Scorecard'!$F$55:$I$57)*'QIPP Scorecard'!Z41</f>
        <v>0</v>
      </c>
      <c r="AI44" s="162">
        <f>SUM('QIPP Scorecard'!$F$55:$I$57)*'QIPP Scorecard'!AA41</f>
        <v>0</v>
      </c>
      <c r="AJ44" s="164"/>
      <c r="AK44" s="117"/>
      <c r="AL44" s="117"/>
      <c r="AM44" s="118"/>
      <c r="AN44" s="93"/>
    </row>
    <row r="45" spans="1:40" x14ac:dyDescent="0.2">
      <c r="A45" s="93"/>
      <c r="B45" s="722" t="s">
        <v>1221</v>
      </c>
      <c r="C45" s="723"/>
      <c r="D45" s="746"/>
      <c r="E45" s="116"/>
      <c r="F45" s="117"/>
      <c r="G45" s="118"/>
      <c r="H45" s="116"/>
      <c r="I45" s="117"/>
      <c r="J45" s="118"/>
      <c r="K45" s="116"/>
      <c r="L45" s="124"/>
      <c r="M45" s="131">
        <f>SUM('QIPP Scorecard'!$F$55:$I$57)*'QIPP Scorecard'!D42</f>
        <v>8027.5199999999995</v>
      </c>
      <c r="N45" s="130">
        <f>SUM('QIPP Scorecard'!$F$55:$I$57)*'QIPP Scorecard'!E42</f>
        <v>133.19999999999999</v>
      </c>
      <c r="O45" s="126">
        <f>SUM('QIPP Scorecard'!$F$55:$I$57)*'QIPP Scorecard'!F42</f>
        <v>199.8</v>
      </c>
      <c r="P45" s="131">
        <f>SUM('QIPP Scorecard'!$F$55:$I$57)*'QIPP Scorecard'!G42</f>
        <v>108.03999999999999</v>
      </c>
      <c r="Q45" s="154">
        <f>SUM('QIPP Scorecard'!$F$55:$I$57)*'QIPP Scorecard'!H42</f>
        <v>0</v>
      </c>
      <c r="R45" s="155">
        <f>SUM('QIPP Scorecard'!$F$55:$I$57)*'QIPP Scorecard'!I42</f>
        <v>0</v>
      </c>
      <c r="S45" s="436">
        <f>SUM('QIPP Scorecard'!$F$55:$I$57)*'QIPP Scorecard'!J42</f>
        <v>0</v>
      </c>
      <c r="T45" s="434">
        <f>SUM('QIPP Scorecard'!$F$55:$I$57)*'QIPP Scorecard'!K42</f>
        <v>0</v>
      </c>
      <c r="U45" s="155">
        <f>SUM('QIPP Scorecard'!$F$55:$I$57)*'QIPP Scorecard'!L42</f>
        <v>0</v>
      </c>
      <c r="V45" s="155">
        <f>SUM('QIPP Scorecard'!$F$55:$I$57)*'QIPP Scorecard'!M42</f>
        <v>0</v>
      </c>
      <c r="W45" s="155">
        <f>SUM('QIPP Scorecard'!$F$55:$I$57)*'QIPP Scorecard'!N42</f>
        <v>0</v>
      </c>
      <c r="X45" s="155">
        <f>SUM('QIPP Scorecard'!$F$55:$I$57)*'QIPP Scorecard'!O42</f>
        <v>0</v>
      </c>
      <c r="Y45" s="436">
        <f>SUM('QIPP Scorecard'!$F$55:$I$57)*'QIPP Scorecard'!P42</f>
        <v>0</v>
      </c>
      <c r="Z45" s="440">
        <f>SUM('QIPP Scorecard'!$F$55:$I$57)*'QIPP Scorecard'!Q42</f>
        <v>0</v>
      </c>
      <c r="AA45" s="155">
        <f>SUM('QIPP Scorecard'!$F$55:$I$57)*'QIPP Scorecard'!R42</f>
        <v>0</v>
      </c>
      <c r="AB45" s="156">
        <f>SUM('QIPP Scorecard'!$F$55:$I$57)*'QIPP Scorecard'!S42</f>
        <v>0</v>
      </c>
      <c r="AC45" s="155">
        <f>SUM('QIPP Scorecard'!$F$55:$I$57)*'QIPP Scorecard'!T42</f>
        <v>0</v>
      </c>
      <c r="AD45" s="155">
        <f>SUM('QIPP Scorecard'!$F$55:$I$57)*'QIPP Scorecard'!U42</f>
        <v>0</v>
      </c>
      <c r="AE45" s="155">
        <f>SUM('QIPP Scorecard'!$F$55:$I$57)*'QIPP Scorecard'!V42</f>
        <v>0</v>
      </c>
      <c r="AF45" s="155">
        <f>SUM('QIPP Scorecard'!$F$55:$I$57)*'QIPP Scorecard'!W42</f>
        <v>0</v>
      </c>
      <c r="AG45" s="155">
        <f>SUM('QIPP Scorecard'!$F$55:$I$57)*'QIPP Scorecard'!X42</f>
        <v>0</v>
      </c>
      <c r="AH45" s="155">
        <f>SUM('QIPP Scorecard'!$F$55:$I$57)*'QIPP Scorecard'!Y42</f>
        <v>0</v>
      </c>
      <c r="AI45" s="155">
        <f>SUM('QIPP Scorecard'!$F$55:$I$57)*'QIPP Scorecard'!Z42</f>
        <v>0</v>
      </c>
      <c r="AJ45" s="162">
        <f>SUM('QIPP Scorecard'!$F$55:$I$57)*'QIPP Scorecard'!AA42</f>
        <v>0</v>
      </c>
      <c r="AK45" s="164"/>
      <c r="AL45" s="117"/>
      <c r="AM45" s="118"/>
      <c r="AN45" s="93"/>
    </row>
    <row r="46" spans="1:40" x14ac:dyDescent="0.2">
      <c r="A46" s="93"/>
      <c r="B46" s="722" t="s">
        <v>1222</v>
      </c>
      <c r="C46" s="723"/>
      <c r="D46" s="746" t="str">
        <f>COUNTIF('QIPP Scorecard'!F58:I60,"&gt;0")&amp;" of 4"</f>
        <v>4 of 4</v>
      </c>
      <c r="E46" s="116"/>
      <c r="F46" s="117"/>
      <c r="G46" s="118"/>
      <c r="H46" s="116"/>
      <c r="I46" s="117"/>
      <c r="J46" s="118"/>
      <c r="K46" s="116"/>
      <c r="L46" s="117"/>
      <c r="M46" s="132"/>
      <c r="N46" s="130">
        <f>SUM('QIPP Scorecard'!$F$58:$I$60)*'QIPP Scorecard'!D43</f>
        <v>7994.96</v>
      </c>
      <c r="O46" s="126">
        <f>SUM('QIPP Scorecard'!$F$58:$I$60)*'QIPP Scorecard'!E43</f>
        <v>133.19999999999999</v>
      </c>
      <c r="P46" s="131">
        <f>SUM('QIPP Scorecard'!$F$58:$I$60)*'QIPP Scorecard'!F43</f>
        <v>224.96</v>
      </c>
      <c r="Q46" s="154">
        <f>SUM('QIPP Scorecard'!$F$58:$I$60)*'QIPP Scorecard'!G43</f>
        <v>0</v>
      </c>
      <c r="R46" s="155">
        <f>SUM('QIPP Scorecard'!$F$58:$I$60)*'QIPP Scorecard'!H43</f>
        <v>0</v>
      </c>
      <c r="S46" s="436">
        <f>SUM('QIPP Scorecard'!$F$58:$I$60)*'QIPP Scorecard'!I43</f>
        <v>0</v>
      </c>
      <c r="T46" s="434">
        <f>SUM('QIPP Scorecard'!$F$58:$I$60)*'QIPP Scorecard'!J43</f>
        <v>0</v>
      </c>
      <c r="U46" s="439">
        <f>SUM('QIPP Scorecard'!$F$58:$I$60)*'QIPP Scorecard'!K43</f>
        <v>0</v>
      </c>
      <c r="V46" s="155">
        <f>SUM('QIPP Scorecard'!$F$58:$I$60)*'QIPP Scorecard'!L43</f>
        <v>0</v>
      </c>
      <c r="W46" s="155">
        <f>SUM('QIPP Scorecard'!$F$58:$I$60)*'QIPP Scorecard'!M43</f>
        <v>0</v>
      </c>
      <c r="X46" s="155">
        <f>SUM('QIPP Scorecard'!$F$58:$I$60)*'QIPP Scorecard'!N43</f>
        <v>0</v>
      </c>
      <c r="Y46" s="436">
        <f>SUM('QIPP Scorecard'!$F$58:$I$60)*'QIPP Scorecard'!O43</f>
        <v>0</v>
      </c>
      <c r="Z46" s="440">
        <f>SUM('QIPP Scorecard'!$F$58:$I$60)*'QIPP Scorecard'!P43</f>
        <v>0</v>
      </c>
      <c r="AA46" s="155">
        <f>SUM('QIPP Scorecard'!$F$58:$I$60)*'QIPP Scorecard'!Q43</f>
        <v>0</v>
      </c>
      <c r="AB46" s="156">
        <f>SUM('QIPP Scorecard'!$F$58:$I$60)*'QIPP Scorecard'!R43</f>
        <v>0</v>
      </c>
      <c r="AC46" s="155">
        <f>SUM('QIPP Scorecard'!$F$58:$I$60)*'QIPP Scorecard'!S43</f>
        <v>0</v>
      </c>
      <c r="AD46" s="155">
        <f>SUM('QIPP Scorecard'!$F$58:$I$60)*'QIPP Scorecard'!T43</f>
        <v>0</v>
      </c>
      <c r="AE46" s="155">
        <f>SUM('QIPP Scorecard'!$F$58:$I$60)*'QIPP Scorecard'!U43</f>
        <v>0</v>
      </c>
      <c r="AF46" s="155">
        <f>SUM('QIPP Scorecard'!$F$58:$I$60)*'QIPP Scorecard'!V43</f>
        <v>0</v>
      </c>
      <c r="AG46" s="155">
        <f>SUM('QIPP Scorecard'!$F$58:$I$60)*'QIPP Scorecard'!W43</f>
        <v>0</v>
      </c>
      <c r="AH46" s="155">
        <f>SUM('QIPP Scorecard'!$F$58:$I$60)*'QIPP Scorecard'!X43</f>
        <v>0</v>
      </c>
      <c r="AI46" s="155">
        <f>SUM('QIPP Scorecard'!$F$58:$I$60)*'QIPP Scorecard'!Y43</f>
        <v>0</v>
      </c>
      <c r="AJ46" s="155">
        <f>SUM('QIPP Scorecard'!$F$58:$I$60)*'QIPP Scorecard'!Z43</f>
        <v>0</v>
      </c>
      <c r="AK46" s="162">
        <f>SUM('QIPP Scorecard'!$F$58:$I$60)*'QIPP Scorecard'!AA43</f>
        <v>0</v>
      </c>
      <c r="AL46" s="164"/>
      <c r="AM46" s="118"/>
      <c r="AN46" s="93"/>
    </row>
    <row r="47" spans="1:40" x14ac:dyDescent="0.2">
      <c r="A47" s="93"/>
      <c r="B47" s="722" t="s">
        <v>1223</v>
      </c>
      <c r="C47" s="723"/>
      <c r="D47" s="746"/>
      <c r="E47" s="116"/>
      <c r="F47" s="117"/>
      <c r="G47" s="118"/>
      <c r="H47" s="116"/>
      <c r="I47" s="117"/>
      <c r="J47" s="118"/>
      <c r="K47" s="116"/>
      <c r="L47" s="117"/>
      <c r="M47" s="118"/>
      <c r="N47" s="125"/>
      <c r="O47" s="126">
        <f>SUM('QIPP Scorecard'!$F$58:$I$60)*'QIPP Scorecard'!D44</f>
        <v>7971.28</v>
      </c>
      <c r="P47" s="131">
        <f>SUM('QIPP Scorecard'!$F$58:$I$60)*'QIPP Scorecard'!E44</f>
        <v>115.44</v>
      </c>
      <c r="Q47" s="154">
        <f>SUM('QIPP Scorecard'!$F$58:$I$60)*'QIPP Scorecard'!F44</f>
        <v>0</v>
      </c>
      <c r="R47" s="155">
        <f>SUM('QIPP Scorecard'!$F$58:$I$60)*'QIPP Scorecard'!G44</f>
        <v>0</v>
      </c>
      <c r="S47" s="436">
        <f>SUM('QIPP Scorecard'!$F$58:$I$60)*'QIPP Scorecard'!H44</f>
        <v>0</v>
      </c>
      <c r="T47" s="434">
        <f>SUM('QIPP Scorecard'!$F$58:$I$60)*'QIPP Scorecard'!I44</f>
        <v>0</v>
      </c>
      <c r="U47" s="438">
        <f>SUM('QIPP Scorecard'!$F$58:$I$60)*'QIPP Scorecard'!J44</f>
        <v>0</v>
      </c>
      <c r="V47" s="155">
        <f>SUM('QIPP Scorecard'!$F$58:$I$60)*'QIPP Scorecard'!K44</f>
        <v>0</v>
      </c>
      <c r="W47" s="155">
        <f>SUM('QIPP Scorecard'!$F$58:$I$60)*'QIPP Scorecard'!L44</f>
        <v>0</v>
      </c>
      <c r="X47" s="155">
        <f>SUM('QIPP Scorecard'!$F$58:$I$60)*'QIPP Scorecard'!M44</f>
        <v>0</v>
      </c>
      <c r="Y47" s="436">
        <f>SUM('QIPP Scorecard'!$F$58:$I$60)*'QIPP Scorecard'!N44</f>
        <v>0</v>
      </c>
      <c r="Z47" s="440">
        <f>SUM('QIPP Scorecard'!$F$58:$I$60)*'QIPP Scorecard'!O44</f>
        <v>0</v>
      </c>
      <c r="AA47" s="155">
        <f>SUM('QIPP Scorecard'!$F$58:$I$60)*'QIPP Scorecard'!P44</f>
        <v>0</v>
      </c>
      <c r="AB47" s="156">
        <f>SUM('QIPP Scorecard'!$F$58:$I$60)*'QIPP Scorecard'!Q44</f>
        <v>0</v>
      </c>
      <c r="AC47" s="155">
        <f>SUM('QIPP Scorecard'!$F$58:$I$60)*'QIPP Scorecard'!R44</f>
        <v>0</v>
      </c>
      <c r="AD47" s="155">
        <f>SUM('QIPP Scorecard'!$F$58:$I$60)*'QIPP Scorecard'!S44</f>
        <v>0</v>
      </c>
      <c r="AE47" s="155">
        <f>SUM('QIPP Scorecard'!$F$58:$I$60)*'QIPP Scorecard'!T44</f>
        <v>0</v>
      </c>
      <c r="AF47" s="155">
        <f>SUM('QIPP Scorecard'!$F$58:$I$60)*'QIPP Scorecard'!U44</f>
        <v>0</v>
      </c>
      <c r="AG47" s="155">
        <f>SUM('QIPP Scorecard'!$F$58:$I$60)*'QIPP Scorecard'!V44</f>
        <v>0</v>
      </c>
      <c r="AH47" s="155">
        <f>SUM('QIPP Scorecard'!$F$58:$I$60)*'QIPP Scorecard'!W44</f>
        <v>0</v>
      </c>
      <c r="AI47" s="155">
        <f>SUM('QIPP Scorecard'!$F$58:$I$60)*'QIPP Scorecard'!X44</f>
        <v>0</v>
      </c>
      <c r="AJ47" s="155">
        <f>SUM('QIPP Scorecard'!$F$58:$I$60)*'QIPP Scorecard'!Y44</f>
        <v>0</v>
      </c>
      <c r="AK47" s="155">
        <f>SUM('QIPP Scorecard'!$F$58:$I$60)*'QIPP Scorecard'!Z44</f>
        <v>0</v>
      </c>
      <c r="AL47" s="162">
        <f>SUM('QIPP Scorecard'!$F$58:$I$60)*'QIPP Scorecard'!AA44</f>
        <v>0</v>
      </c>
      <c r="AM47" s="167"/>
      <c r="AN47" s="93"/>
    </row>
    <row r="48" spans="1:40" x14ac:dyDescent="0.2">
      <c r="A48" s="93"/>
      <c r="B48" s="724" t="s">
        <v>1224</v>
      </c>
      <c r="C48" s="725"/>
      <c r="D48" s="747"/>
      <c r="E48" s="119"/>
      <c r="F48" s="120"/>
      <c r="G48" s="121"/>
      <c r="H48" s="119"/>
      <c r="I48" s="120"/>
      <c r="J48" s="121"/>
      <c r="K48" s="119"/>
      <c r="L48" s="120"/>
      <c r="M48" s="121"/>
      <c r="N48" s="119"/>
      <c r="O48" s="123"/>
      <c r="P48" s="136">
        <f>SUM('QIPP Scorecard'!$F$58:$I$60)*'QIPP Scorecard'!D45</f>
        <v>7975.72</v>
      </c>
      <c r="Q48" s="157">
        <f>SUM('QIPP Scorecard'!$F$58:$I$60)*'QIPP Scorecard'!E45</f>
        <v>0</v>
      </c>
      <c r="R48" s="158">
        <f>SUM('QIPP Scorecard'!$F$58:$I$60)*'QIPP Scorecard'!F45</f>
        <v>0</v>
      </c>
      <c r="S48" s="437">
        <f>SUM('QIPP Scorecard'!$F$58:$I$60)*'QIPP Scorecard'!G45</f>
        <v>0</v>
      </c>
      <c r="T48" s="435">
        <f>SUM('QIPP Scorecard'!$F$58:$I$60)*'QIPP Scorecard'!H45</f>
        <v>0</v>
      </c>
      <c r="U48" s="158">
        <f>SUM('QIPP Scorecard'!$F$58:$I$60)*'QIPP Scorecard'!I45</f>
        <v>0</v>
      </c>
      <c r="V48" s="158">
        <f>SUM('QIPP Scorecard'!$F$58:$I$60)*'QIPP Scorecard'!J45</f>
        <v>0</v>
      </c>
      <c r="W48" s="158">
        <f>SUM('QIPP Scorecard'!$F$58:$I$60)*'QIPP Scorecard'!K45</f>
        <v>0</v>
      </c>
      <c r="X48" s="158">
        <f>SUM('QIPP Scorecard'!$F$58:$I$60)*'QIPP Scorecard'!L45</f>
        <v>0</v>
      </c>
      <c r="Y48" s="437">
        <f>SUM('QIPP Scorecard'!$F$58:$I$60)*'QIPP Scorecard'!M45</f>
        <v>0</v>
      </c>
      <c r="Z48" s="441">
        <f>SUM('QIPP Scorecard'!$F$58:$I$60)*'QIPP Scorecard'!N45</f>
        <v>0</v>
      </c>
      <c r="AA48" s="158">
        <f>SUM('QIPP Scorecard'!$F$58:$I$60)*'QIPP Scorecard'!O45</f>
        <v>0</v>
      </c>
      <c r="AB48" s="159">
        <f>SUM('QIPP Scorecard'!$F$58:$I$60)*'QIPP Scorecard'!P45</f>
        <v>0</v>
      </c>
      <c r="AC48" s="158">
        <f>SUM('QIPP Scorecard'!$F$58:$I$60)*'QIPP Scorecard'!Q45</f>
        <v>0</v>
      </c>
      <c r="AD48" s="158">
        <f>SUM('QIPP Scorecard'!$F$58:$I$60)*'QIPP Scorecard'!R45</f>
        <v>0</v>
      </c>
      <c r="AE48" s="158">
        <f>SUM('QIPP Scorecard'!$F$58:$I$60)*'QIPP Scorecard'!S45</f>
        <v>0</v>
      </c>
      <c r="AF48" s="158">
        <f>SUM('QIPP Scorecard'!$F$58:$I$60)*'QIPP Scorecard'!T45</f>
        <v>0</v>
      </c>
      <c r="AG48" s="158">
        <f>SUM('QIPP Scorecard'!$F$58:$I$60)*'QIPP Scorecard'!U45</f>
        <v>0</v>
      </c>
      <c r="AH48" s="158">
        <f>SUM('QIPP Scorecard'!$F$58:$I$60)*'QIPP Scorecard'!V45</f>
        <v>0</v>
      </c>
      <c r="AI48" s="158">
        <f>SUM('QIPP Scorecard'!$F$58:$I$60)*'QIPP Scorecard'!W45</f>
        <v>0</v>
      </c>
      <c r="AJ48" s="158">
        <f>SUM('QIPP Scorecard'!$F$58:$I$60)*'QIPP Scorecard'!X45</f>
        <v>0</v>
      </c>
      <c r="AK48" s="158">
        <f>SUM('QIPP Scorecard'!$F$58:$I$60)*'QIPP Scorecard'!Y45</f>
        <v>0</v>
      </c>
      <c r="AL48" s="158">
        <f>SUM('QIPP Scorecard'!$F$58:$I$60)*'QIPP Scorecard'!Z45</f>
        <v>0</v>
      </c>
      <c r="AM48" s="161">
        <f>SUM('QIPP Scorecard'!$F$58:$I$60)*'QIPP Scorecard'!AA45</f>
        <v>0</v>
      </c>
      <c r="AN48" s="93"/>
    </row>
    <row r="49" spans="1:40" ht="13.5" thickBot="1" x14ac:dyDescent="0.25">
      <c r="A49" s="93"/>
      <c r="B49" s="726" t="s">
        <v>1238</v>
      </c>
      <c r="C49" s="726"/>
      <c r="D49" s="727"/>
      <c r="E49" s="128">
        <f t="shared" ref="E49:P49" si="7">SUM(E37:E48)</f>
        <v>6235.8000000000011</v>
      </c>
      <c r="F49" s="128">
        <f t="shared" si="7"/>
        <v>6268.8600000000006</v>
      </c>
      <c r="G49" s="129">
        <f t="shared" si="7"/>
        <v>6630.2400000000007</v>
      </c>
      <c r="H49" s="122">
        <f t="shared" si="7"/>
        <v>6618.8400000000011</v>
      </c>
      <c r="I49" s="122">
        <f t="shared" si="7"/>
        <v>6527.6400000000012</v>
      </c>
      <c r="J49" s="122">
        <f t="shared" si="7"/>
        <v>6584.6400000000012</v>
      </c>
      <c r="K49" s="122">
        <f t="shared" si="7"/>
        <v>8483.6</v>
      </c>
      <c r="L49" s="122">
        <f t="shared" si="7"/>
        <v>8731.66</v>
      </c>
      <c r="M49" s="127">
        <f t="shared" si="7"/>
        <v>8704.9399999999987</v>
      </c>
      <c r="N49" s="122">
        <f t="shared" si="7"/>
        <v>8350.7199999999993</v>
      </c>
      <c r="O49" s="122">
        <f t="shared" si="7"/>
        <v>8395.58</v>
      </c>
      <c r="P49" s="137">
        <f t="shared" si="7"/>
        <v>8487.14</v>
      </c>
      <c r="Q49" s="144">
        <f t="shared" ref="Q49:AM49" si="8">SUM(Q37:Q48)</f>
        <v>0</v>
      </c>
      <c r="R49" s="144">
        <f t="shared" si="8"/>
        <v>0</v>
      </c>
      <c r="S49" s="144">
        <f t="shared" si="8"/>
        <v>0</v>
      </c>
      <c r="T49" s="144">
        <f t="shared" si="8"/>
        <v>0</v>
      </c>
      <c r="U49" s="144">
        <f t="shared" si="8"/>
        <v>0</v>
      </c>
      <c r="V49" s="144">
        <f t="shared" si="8"/>
        <v>0</v>
      </c>
      <c r="W49" s="144">
        <f t="shared" si="8"/>
        <v>0</v>
      </c>
      <c r="X49" s="144">
        <f t="shared" si="8"/>
        <v>0</v>
      </c>
      <c r="Y49" s="144">
        <f t="shared" si="8"/>
        <v>0</v>
      </c>
      <c r="Z49" s="144">
        <f t="shared" si="8"/>
        <v>0</v>
      </c>
      <c r="AA49" s="144">
        <f t="shared" si="8"/>
        <v>0</v>
      </c>
      <c r="AB49" s="144">
        <f t="shared" si="8"/>
        <v>0</v>
      </c>
      <c r="AC49" s="144">
        <f t="shared" si="8"/>
        <v>0</v>
      </c>
      <c r="AD49" s="144">
        <f t="shared" si="8"/>
        <v>0</v>
      </c>
      <c r="AE49" s="144">
        <f t="shared" si="8"/>
        <v>0</v>
      </c>
      <c r="AF49" s="144">
        <f t="shared" si="8"/>
        <v>0</v>
      </c>
      <c r="AG49" s="144">
        <f t="shared" si="8"/>
        <v>0</v>
      </c>
      <c r="AH49" s="144">
        <f t="shared" si="8"/>
        <v>0</v>
      </c>
      <c r="AI49" s="144">
        <f t="shared" si="8"/>
        <v>0</v>
      </c>
      <c r="AJ49" s="144">
        <f t="shared" si="8"/>
        <v>0</v>
      </c>
      <c r="AK49" s="144">
        <f t="shared" si="8"/>
        <v>0</v>
      </c>
      <c r="AL49" s="144">
        <f t="shared" si="8"/>
        <v>0</v>
      </c>
      <c r="AM49" s="144">
        <f t="shared" si="8"/>
        <v>0</v>
      </c>
      <c r="AN49" s="93"/>
    </row>
    <row r="50" spans="1:40" ht="13.5" thickTop="1" x14ac:dyDescent="0.2">
      <c r="A50" s="93"/>
      <c r="B50" s="749" t="s">
        <v>1242</v>
      </c>
      <c r="C50" s="749"/>
      <c r="D50" s="750"/>
      <c r="E50" s="751">
        <f>E49+F49+G49</f>
        <v>19134.900000000001</v>
      </c>
      <c r="F50" s="751"/>
      <c r="G50" s="752"/>
      <c r="H50" s="721">
        <f t="shared" ref="H50" si="9">H49+I49+J49</f>
        <v>19731.120000000003</v>
      </c>
      <c r="I50" s="721"/>
      <c r="J50" s="721"/>
      <c r="K50" s="721">
        <f t="shared" ref="K50" si="10">K49+L49+M49</f>
        <v>25920.2</v>
      </c>
      <c r="L50" s="721"/>
      <c r="M50" s="721"/>
      <c r="N50" s="721">
        <f t="shared" ref="N50" si="11">N49+O49+P49</f>
        <v>25233.439999999999</v>
      </c>
      <c r="O50" s="721"/>
      <c r="P50" s="721"/>
      <c r="Q50" s="694">
        <f t="shared" ref="Q50" si="12">Q49+R49+S49</f>
        <v>0</v>
      </c>
      <c r="R50" s="695"/>
      <c r="S50" s="695"/>
      <c r="T50" s="696">
        <f>SUM(T49:Y49)</f>
        <v>0</v>
      </c>
      <c r="U50" s="708">
        <f>SUM(U49:AB49)</f>
        <v>0</v>
      </c>
      <c r="V50" s="697"/>
      <c r="W50" s="697"/>
      <c r="X50" s="697"/>
      <c r="Y50" s="697"/>
      <c r="Z50" s="697">
        <f>+SUM(Z49:AM49)</f>
        <v>0</v>
      </c>
      <c r="AA50" s="697"/>
      <c r="AB50" s="697"/>
      <c r="AC50" s="697">
        <f>SUM(AC49:AM49)</f>
        <v>0</v>
      </c>
      <c r="AD50" s="697"/>
      <c r="AE50" s="697"/>
      <c r="AF50" s="697"/>
      <c r="AG50" s="697"/>
      <c r="AH50" s="697"/>
      <c r="AI50" s="697"/>
      <c r="AJ50" s="697"/>
      <c r="AK50" s="697"/>
      <c r="AL50" s="697"/>
      <c r="AM50" s="698"/>
      <c r="AN50" s="93"/>
    </row>
    <row r="51" spans="1:40" x14ac:dyDescent="0.2">
      <c r="A51" s="93"/>
      <c r="B51" s="145"/>
      <c r="C51" s="145"/>
      <c r="D51" s="145"/>
      <c r="E51" s="146"/>
      <c r="F51" s="146"/>
      <c r="G51" s="146"/>
      <c r="H51" s="146"/>
      <c r="I51" s="146"/>
      <c r="J51" s="146"/>
      <c r="K51" s="146"/>
      <c r="L51" s="146"/>
      <c r="M51" s="146"/>
      <c r="N51" s="146"/>
      <c r="O51" s="146"/>
      <c r="P51" s="146"/>
      <c r="Q51" s="93"/>
      <c r="R51" s="93"/>
      <c r="S51" s="93"/>
      <c r="T51" s="93"/>
      <c r="U51" s="93"/>
      <c r="V51" s="93"/>
      <c r="W51" s="93"/>
      <c r="X51" s="93"/>
      <c r="Y51" s="93"/>
      <c r="Z51" s="93"/>
      <c r="AA51" s="93"/>
      <c r="AB51" s="93"/>
      <c r="AC51" s="93"/>
      <c r="AD51" s="93"/>
      <c r="AE51" s="93"/>
      <c r="AF51" s="93"/>
      <c r="AG51" s="93"/>
      <c r="AH51" s="93"/>
      <c r="AI51" s="93"/>
      <c r="AJ51" s="93"/>
      <c r="AK51" s="93"/>
      <c r="AL51" s="93"/>
      <c r="AM51" s="93"/>
      <c r="AN51" s="93"/>
    </row>
    <row r="52" spans="1:40" ht="18.75" x14ac:dyDescent="0.2">
      <c r="A52" s="93"/>
      <c r="B52" s="753" t="s">
        <v>1245</v>
      </c>
      <c r="C52" s="754"/>
      <c r="D52" s="754"/>
      <c r="E52" s="755" t="s">
        <v>1240</v>
      </c>
      <c r="F52" s="755"/>
      <c r="G52" s="755"/>
      <c r="H52" s="755"/>
      <c r="I52" s="755"/>
      <c r="J52" s="755"/>
      <c r="K52" s="755"/>
      <c r="L52" s="755"/>
      <c r="M52" s="755"/>
      <c r="N52" s="755"/>
      <c r="O52" s="755"/>
      <c r="P52" s="756"/>
      <c r="Q52" s="715" t="s">
        <v>1249</v>
      </c>
      <c r="R52" s="716"/>
      <c r="S52" s="716"/>
      <c r="T52" s="716"/>
      <c r="U52" s="716"/>
      <c r="V52" s="716"/>
      <c r="W52" s="716"/>
      <c r="X52" s="716"/>
      <c r="Y52" s="716"/>
      <c r="Z52" s="716"/>
      <c r="AA52" s="716"/>
      <c r="AB52" s="716"/>
      <c r="AC52" s="716"/>
      <c r="AD52" s="716"/>
      <c r="AE52" s="716"/>
      <c r="AF52" s="716"/>
      <c r="AG52" s="716"/>
      <c r="AH52" s="716"/>
      <c r="AI52" s="716"/>
      <c r="AJ52" s="716"/>
      <c r="AK52" s="716"/>
      <c r="AL52" s="716"/>
      <c r="AM52" s="717"/>
      <c r="AN52" s="93"/>
    </row>
    <row r="53" spans="1:40" ht="15.75" customHeight="1" x14ac:dyDescent="0.25">
      <c r="A53" s="93"/>
      <c r="B53" s="709" t="s">
        <v>1248</v>
      </c>
      <c r="C53" s="710"/>
      <c r="D53" s="713" t="s">
        <v>33</v>
      </c>
      <c r="E53" s="728" t="s">
        <v>2</v>
      </c>
      <c r="F53" s="729"/>
      <c r="G53" s="730"/>
      <c r="H53" s="731" t="s">
        <v>3</v>
      </c>
      <c r="I53" s="732"/>
      <c r="J53" s="733"/>
      <c r="K53" s="734" t="s">
        <v>4</v>
      </c>
      <c r="L53" s="735"/>
      <c r="M53" s="736"/>
      <c r="N53" s="718" t="s">
        <v>5</v>
      </c>
      <c r="O53" s="719"/>
      <c r="P53" s="720"/>
      <c r="Q53" s="699" t="s">
        <v>811</v>
      </c>
      <c r="R53" s="700"/>
      <c r="S53" s="700"/>
      <c r="T53" s="701"/>
      <c r="U53" s="702" t="s">
        <v>812</v>
      </c>
      <c r="V53" s="703"/>
      <c r="W53" s="703"/>
      <c r="X53" s="703"/>
      <c r="Y53" s="703"/>
      <c r="Z53" s="703"/>
      <c r="AA53" s="703"/>
      <c r="AB53" s="704"/>
      <c r="AC53" s="705" t="s">
        <v>812</v>
      </c>
      <c r="AD53" s="706"/>
      <c r="AE53" s="706"/>
      <c r="AF53" s="706"/>
      <c r="AG53" s="706"/>
      <c r="AH53" s="706"/>
      <c r="AI53" s="706"/>
      <c r="AJ53" s="706"/>
      <c r="AK53" s="706"/>
      <c r="AL53" s="706"/>
      <c r="AM53" s="707"/>
      <c r="AN53" s="93"/>
    </row>
    <row r="54" spans="1:40" ht="15.75" customHeight="1" x14ac:dyDescent="0.2">
      <c r="A54" s="93"/>
      <c r="B54" s="711"/>
      <c r="C54" s="712"/>
      <c r="D54" s="714"/>
      <c r="E54" s="148" t="s">
        <v>1250</v>
      </c>
      <c r="F54" s="148" t="s">
        <v>1251</v>
      </c>
      <c r="G54" s="148" t="s">
        <v>1252</v>
      </c>
      <c r="H54" s="148" t="s">
        <v>1253</v>
      </c>
      <c r="I54" s="148" t="s">
        <v>1254</v>
      </c>
      <c r="J54" s="148" t="s">
        <v>1255</v>
      </c>
      <c r="K54" s="148" t="s">
        <v>1256</v>
      </c>
      <c r="L54" s="148" t="s">
        <v>1257</v>
      </c>
      <c r="M54" s="320">
        <v>43586</v>
      </c>
      <c r="N54" s="320">
        <v>43617</v>
      </c>
      <c r="O54" s="320">
        <v>43647</v>
      </c>
      <c r="P54" s="148" t="s">
        <v>1260</v>
      </c>
      <c r="Q54" s="148" t="s">
        <v>1261</v>
      </c>
      <c r="R54" s="148" t="s">
        <v>1262</v>
      </c>
      <c r="S54" s="148" t="s">
        <v>1263</v>
      </c>
      <c r="T54" s="148" t="s">
        <v>1264</v>
      </c>
      <c r="U54" s="148" t="s">
        <v>1265</v>
      </c>
      <c r="V54" s="148" t="s">
        <v>1266</v>
      </c>
      <c r="W54" s="148" t="s">
        <v>1267</v>
      </c>
      <c r="X54" s="148" t="s">
        <v>1268</v>
      </c>
      <c r="Y54" s="320">
        <v>43952</v>
      </c>
      <c r="Z54" s="320">
        <v>43983</v>
      </c>
      <c r="AA54" s="320">
        <v>44013</v>
      </c>
      <c r="AB54" s="148" t="s">
        <v>3192</v>
      </c>
      <c r="AC54" s="148" t="s">
        <v>3193</v>
      </c>
      <c r="AD54" s="148" t="s">
        <v>3194</v>
      </c>
      <c r="AE54" s="148" t="s">
        <v>3195</v>
      </c>
      <c r="AF54" s="148" t="s">
        <v>3196</v>
      </c>
      <c r="AG54" s="148" t="s">
        <v>3197</v>
      </c>
      <c r="AH54" s="148" t="s">
        <v>3198</v>
      </c>
      <c r="AI54" s="148" t="s">
        <v>3199</v>
      </c>
      <c r="AJ54" s="148" t="s">
        <v>3200</v>
      </c>
      <c r="AK54" s="320">
        <v>44317</v>
      </c>
      <c r="AL54" s="320">
        <v>44348</v>
      </c>
      <c r="AM54" s="320">
        <v>44378</v>
      </c>
      <c r="AN54" s="93"/>
    </row>
    <row r="55" spans="1:40" x14ac:dyDescent="0.2">
      <c r="A55" s="93"/>
      <c r="B55" s="757" t="s">
        <v>1213</v>
      </c>
      <c r="C55" s="758"/>
      <c r="D55" s="748" t="str">
        <f>+COUNTIF('QIPP Scorecard'!J49:M51,"&gt;0")&amp;" of 4"</f>
        <v>3 of 4</v>
      </c>
      <c r="E55" s="133">
        <f>SUM('QIPP Scorecard'!$J$49:$M$51)*'QIPP Scorecard'!D$34</f>
        <v>11651.099999999999</v>
      </c>
      <c r="F55" s="134">
        <f>SUM('QIPP Scorecard'!$J$49:$M$51)*'QIPP Scorecard'!E$34</f>
        <v>121.41</v>
      </c>
      <c r="G55" s="135">
        <f>SUM('QIPP Scorecard'!$J$49:$M$51)*'QIPP Scorecard'!F$34</f>
        <v>440.90999999999997</v>
      </c>
      <c r="H55" s="133">
        <f>SUM('QIPP Scorecard'!$J$49:$M$51)*'QIPP Scorecard'!G$34</f>
        <v>104.36999999999999</v>
      </c>
      <c r="I55" s="134">
        <f>SUM('QIPP Scorecard'!$J$49:$M$51)*'QIPP Scorecard'!H$34</f>
        <v>44.73</v>
      </c>
      <c r="J55" s="135">
        <f>SUM('QIPP Scorecard'!$J$49:$M$51)*'QIPP Scorecard'!I$34</f>
        <v>23.43</v>
      </c>
      <c r="K55" s="133">
        <f>SUM('QIPP Scorecard'!$J$49:$M$51)*'QIPP Scorecard'!J$34</f>
        <v>27.689999999999998</v>
      </c>
      <c r="L55" s="134">
        <f>SUM('QIPP Scorecard'!$J$49:$M$51)*'QIPP Scorecard'!K$34</f>
        <v>46.86</v>
      </c>
      <c r="M55" s="135">
        <f>SUM('QIPP Scorecard'!$J$49:$M$51)*'QIPP Scorecard'!L$34</f>
        <v>29.82</v>
      </c>
      <c r="N55" s="133">
        <f>SUM('QIPP Scorecard'!$J$49:$M$51)*'QIPP Scorecard'!M$34</f>
        <v>-6.39</v>
      </c>
      <c r="O55" s="134">
        <f>SUM('QIPP Scorecard'!$J$49:$M$51)*'QIPP Scorecard'!N$34</f>
        <v>-8.52</v>
      </c>
      <c r="P55" s="135">
        <f>SUM('QIPP Scorecard'!$J$49:$M$51)*'QIPP Scorecard'!O$34</f>
        <v>8.52</v>
      </c>
      <c r="Q55" s="151">
        <f>SUM('QIPP Scorecard'!$J$49:$M$51)*'QIPP Scorecard'!P$34</f>
        <v>0</v>
      </c>
      <c r="R55" s="152">
        <f>SUM('QIPP Scorecard'!$J$49:$M$51)*'QIPP Scorecard'!Q$34</f>
        <v>0</v>
      </c>
      <c r="S55" s="160">
        <f>SUM('QIPP Scorecard'!$J$49:$M$51)*'QIPP Scorecard'!R$34</f>
        <v>0</v>
      </c>
      <c r="T55" s="433">
        <f>SUM('QIPP Scorecard'!$J$49:$M$51)*'QIPP Scorecard'!S$34</f>
        <v>0</v>
      </c>
      <c r="U55" s="152">
        <f>SUM('QIPP Scorecard'!$J$49:$M$51)*'QIPP Scorecard'!T$34</f>
        <v>0</v>
      </c>
      <c r="V55" s="152">
        <f>SUM('QIPP Scorecard'!$J$49:$M$51)*'QIPP Scorecard'!U$34</f>
        <v>0</v>
      </c>
      <c r="W55" s="152">
        <f>SUM('QIPP Scorecard'!$J$49:$M$51)*'QIPP Scorecard'!V$34</f>
        <v>0</v>
      </c>
      <c r="X55" s="152">
        <f>SUM('QIPP Scorecard'!$J$49:$M$51)*'QIPP Scorecard'!W$34</f>
        <v>0</v>
      </c>
      <c r="Y55" s="160">
        <f>SUM('QIPP Scorecard'!$J$49:$M$51)*'QIPP Scorecard'!X$34</f>
        <v>0</v>
      </c>
      <c r="Z55" s="442">
        <f>SUM('QIPP Scorecard'!$J$49:$M$51)*'QIPP Scorecard'!Y$34</f>
        <v>0</v>
      </c>
      <c r="AA55" s="152">
        <f>SUM('QIPP Scorecard'!$J$49:$M$51)*'QIPP Scorecard'!Z$34</f>
        <v>0</v>
      </c>
      <c r="AB55" s="153">
        <f>SUM('QIPP Scorecard'!$J$49:$M$51)*'QIPP Scorecard'!AA$34</f>
        <v>0</v>
      </c>
      <c r="AC55" s="165"/>
      <c r="AD55" s="163"/>
      <c r="AE55" s="163"/>
      <c r="AF55" s="163"/>
      <c r="AG55" s="163"/>
      <c r="AH55" s="163"/>
      <c r="AI55" s="163"/>
      <c r="AJ55" s="163"/>
      <c r="AK55" s="163"/>
      <c r="AL55" s="163"/>
      <c r="AM55" s="166"/>
      <c r="AN55" s="93"/>
    </row>
    <row r="56" spans="1:40" x14ac:dyDescent="0.2">
      <c r="A56" s="93"/>
      <c r="B56" s="722" t="s">
        <v>1214</v>
      </c>
      <c r="C56" s="723"/>
      <c r="D56" s="746" t="str">
        <f>+INDEX('Monthy Targets'!K:K,MATCH('QIPP Breakout'!$D$9,'Monthy Targets'!$A:$A,0))</f>
        <v>Yes</v>
      </c>
      <c r="E56" s="125"/>
      <c r="F56" s="134">
        <f>+SUM('QIPP Scorecard'!$J$49:$M$51)*'QIPP Scorecard'!D$35</f>
        <v>11591.46</v>
      </c>
      <c r="G56" s="131">
        <f>+SUM('QIPP Scorecard'!$J$49:$M$51)*'QIPP Scorecard'!E$35</f>
        <v>306.71999999999997</v>
      </c>
      <c r="H56" s="130">
        <f>+SUM('QIPP Scorecard'!$J$49:$M$51)*'QIPP Scorecard'!F$35</f>
        <v>323.76</v>
      </c>
      <c r="I56" s="126">
        <f>+SUM('QIPP Scorecard'!$J$49:$M$51)*'QIPP Scorecard'!G$35</f>
        <v>87.33</v>
      </c>
      <c r="J56" s="131">
        <f>+SUM('QIPP Scorecard'!$J$49:$M$51)*'QIPP Scorecard'!H$35</f>
        <v>36.21</v>
      </c>
      <c r="K56" s="130">
        <f>+SUM('QIPP Scorecard'!$J$49:$M$51)*'QIPP Scorecard'!I$35</f>
        <v>44.73</v>
      </c>
      <c r="L56" s="126">
        <f>+SUM('QIPP Scorecard'!$J$49:$M$51)*'QIPP Scorecard'!J$35</f>
        <v>57.51</v>
      </c>
      <c r="M56" s="131">
        <f>+SUM('QIPP Scorecard'!$J$49:$M$51)*'QIPP Scorecard'!K$35</f>
        <v>19.169999999999998</v>
      </c>
      <c r="N56" s="130">
        <f>+SUM('QIPP Scorecard'!$J$49:$M$51)*'QIPP Scorecard'!L$35</f>
        <v>-6.39</v>
      </c>
      <c r="O56" s="126">
        <f>+SUM('QIPP Scorecard'!$J$49:$M$51)*'QIPP Scorecard'!M$35</f>
        <v>-2.13</v>
      </c>
      <c r="P56" s="131">
        <f>+SUM('QIPP Scorecard'!$J$49:$M$51)*'QIPP Scorecard'!N$35</f>
        <v>2.13</v>
      </c>
      <c r="Q56" s="154">
        <f>+SUM('QIPP Scorecard'!$J$49:$M$51)*'QIPP Scorecard'!O$35</f>
        <v>0</v>
      </c>
      <c r="R56" s="155">
        <f>+SUM('QIPP Scorecard'!$J$49:$M$51)*'QIPP Scorecard'!P$35</f>
        <v>0</v>
      </c>
      <c r="S56" s="436">
        <f>+SUM('QIPP Scorecard'!$J$49:$M$51)*'QIPP Scorecard'!Q$35</f>
        <v>0</v>
      </c>
      <c r="T56" s="434">
        <f>+SUM('QIPP Scorecard'!$J$49:$M$51)*'QIPP Scorecard'!R$35</f>
        <v>0</v>
      </c>
      <c r="U56" s="155">
        <f>+SUM('QIPP Scorecard'!$J$49:$M$51)*'QIPP Scorecard'!S$35</f>
        <v>0</v>
      </c>
      <c r="V56" s="155">
        <f>+SUM('QIPP Scorecard'!$J$49:$M$51)*'QIPP Scorecard'!T$35</f>
        <v>0</v>
      </c>
      <c r="W56" s="155">
        <f>+SUM('QIPP Scorecard'!$J$49:$M$51)*'QIPP Scorecard'!U$35</f>
        <v>0</v>
      </c>
      <c r="X56" s="155">
        <f>+SUM('QIPP Scorecard'!$J$49:$M$51)*'QIPP Scorecard'!V$35</f>
        <v>0</v>
      </c>
      <c r="Y56" s="436">
        <f>+SUM('QIPP Scorecard'!$J$49:$M$51)*'QIPP Scorecard'!W$35</f>
        <v>0</v>
      </c>
      <c r="Z56" s="440">
        <f>+SUM('QIPP Scorecard'!$J$49:$M$51)*'QIPP Scorecard'!X$35</f>
        <v>0</v>
      </c>
      <c r="AA56" s="155">
        <f>+SUM('QIPP Scorecard'!$J$49:$M$51)*'QIPP Scorecard'!Y$35</f>
        <v>0</v>
      </c>
      <c r="AB56" s="156">
        <f>+SUM('QIPP Scorecard'!$J$49:$M$51)*'QIPP Scorecard'!Z$35</f>
        <v>0</v>
      </c>
      <c r="AC56" s="162">
        <f>+SUM('QIPP Scorecard'!$J$49:$M$51)*'QIPP Scorecard'!AA$35</f>
        <v>0</v>
      </c>
      <c r="AD56" s="164"/>
      <c r="AE56" s="117"/>
      <c r="AF56" s="117"/>
      <c r="AG56" s="117"/>
      <c r="AH56" s="117"/>
      <c r="AI56" s="117"/>
      <c r="AJ56" s="117"/>
      <c r="AK56" s="117"/>
      <c r="AL56" s="117"/>
      <c r="AM56" s="118"/>
      <c r="AN56" s="93"/>
    </row>
    <row r="57" spans="1:40" x14ac:dyDescent="0.2">
      <c r="A57" s="93"/>
      <c r="B57" s="722" t="s">
        <v>1215</v>
      </c>
      <c r="C57" s="723"/>
      <c r="D57" s="746" t="str">
        <f>+INDEX('Monthy Targets'!L:L,MATCH('QIPP Breakout'!$D$9,'Monthy Targets'!$A:$A,0))</f>
        <v>Yes</v>
      </c>
      <c r="E57" s="116"/>
      <c r="F57" s="124"/>
      <c r="G57" s="131">
        <f>+SUM('QIPP Scorecard'!$J$49:$M$51)*'QIPP Scorecard'!D$36</f>
        <v>11640.449999999999</v>
      </c>
      <c r="H57" s="130">
        <f>+SUM('QIPP Scorecard'!$J$49:$M$51)*'QIPP Scorecard'!E$36</f>
        <v>225.78</v>
      </c>
      <c r="I57" s="126">
        <f>+SUM('QIPP Scorecard'!$J$49:$M$51)*'QIPP Scorecard'!F$36</f>
        <v>274.77</v>
      </c>
      <c r="J57" s="131">
        <f>+SUM('QIPP Scorecard'!$J$49:$M$51)*'QIPP Scorecard'!G$36</f>
        <v>125.66999999999999</v>
      </c>
      <c r="K57" s="130">
        <f>+SUM('QIPP Scorecard'!$J$49:$M$51)*'QIPP Scorecard'!H$36</f>
        <v>97.97999999999999</v>
      </c>
      <c r="L57" s="126">
        <f>+SUM('QIPP Scorecard'!$J$49:$M$51)*'QIPP Scorecard'!I$36</f>
        <v>70.289999999999992</v>
      </c>
      <c r="M57" s="131">
        <f>+SUM('QIPP Scorecard'!$J$49:$M$51)*'QIPP Scorecard'!J$36</f>
        <v>27.689999999999998</v>
      </c>
      <c r="N57" s="130">
        <f>+SUM('QIPP Scorecard'!$J$49:$M$51)*'QIPP Scorecard'!K$36</f>
        <v>-10.649999999999999</v>
      </c>
      <c r="O57" s="126">
        <f>+SUM('QIPP Scorecard'!$J$49:$M$51)*'QIPP Scorecard'!L$36</f>
        <v>0</v>
      </c>
      <c r="P57" s="131">
        <f>+SUM('QIPP Scorecard'!$J$49:$M$51)*'QIPP Scorecard'!M$36</f>
        <v>4.26</v>
      </c>
      <c r="Q57" s="154">
        <f>+SUM('QIPP Scorecard'!$J$49:$M$51)*'QIPP Scorecard'!N$36</f>
        <v>0</v>
      </c>
      <c r="R57" s="155">
        <f>+SUM('QIPP Scorecard'!$J$49:$M$51)*'QIPP Scorecard'!O$36</f>
        <v>0</v>
      </c>
      <c r="S57" s="436">
        <f>+SUM('QIPP Scorecard'!$J$49:$M$51)*'QIPP Scorecard'!P$36</f>
        <v>0</v>
      </c>
      <c r="T57" s="434">
        <f>+SUM('QIPP Scorecard'!$J$49:$M$51)*'QIPP Scorecard'!Q$36</f>
        <v>0</v>
      </c>
      <c r="U57" s="155">
        <f>+SUM('QIPP Scorecard'!$J$49:$M$51)*'QIPP Scorecard'!R$36</f>
        <v>0</v>
      </c>
      <c r="V57" s="155">
        <f>+SUM('QIPP Scorecard'!$J$49:$M$51)*'QIPP Scorecard'!S$36</f>
        <v>0</v>
      </c>
      <c r="W57" s="155">
        <f>+SUM('QIPP Scorecard'!$J$49:$M$51)*'QIPP Scorecard'!T$36</f>
        <v>0</v>
      </c>
      <c r="X57" s="155">
        <f>+SUM('QIPP Scorecard'!$J$49:$M$51)*'QIPP Scorecard'!U$36</f>
        <v>0</v>
      </c>
      <c r="Y57" s="436">
        <f>+SUM('QIPP Scorecard'!$J$49:$M$51)*'QIPP Scorecard'!V$36</f>
        <v>0</v>
      </c>
      <c r="Z57" s="440">
        <f>+SUM('QIPP Scorecard'!$J$49:$M$51)*'QIPP Scorecard'!W$36</f>
        <v>0</v>
      </c>
      <c r="AA57" s="155">
        <f>+SUM('QIPP Scorecard'!$J$49:$M$51)*'QIPP Scorecard'!X$36</f>
        <v>0</v>
      </c>
      <c r="AB57" s="156">
        <f>+SUM('QIPP Scorecard'!$J$49:$M$51)*'QIPP Scorecard'!Y$36</f>
        <v>0</v>
      </c>
      <c r="AC57" s="155">
        <f>+SUM('QIPP Scorecard'!$J$49:$M$51)*'QIPP Scorecard'!Z$36</f>
        <v>0</v>
      </c>
      <c r="AD57" s="162">
        <f>+SUM('QIPP Scorecard'!$J$49:$M$51)*'QIPP Scorecard'!AA$36</f>
        <v>0</v>
      </c>
      <c r="AE57" s="164"/>
      <c r="AF57" s="117"/>
      <c r="AG57" s="117"/>
      <c r="AH57" s="117"/>
      <c r="AI57" s="117"/>
      <c r="AJ57" s="117"/>
      <c r="AK57" s="117"/>
      <c r="AL57" s="117"/>
      <c r="AM57" s="118"/>
      <c r="AN57" s="93"/>
    </row>
    <row r="58" spans="1:40" x14ac:dyDescent="0.2">
      <c r="A58" s="93"/>
      <c r="B58" s="722" t="s">
        <v>1216</v>
      </c>
      <c r="C58" s="723"/>
      <c r="D58" s="746" t="str">
        <f>+COUNTIF('QIPP Scorecard'!J52:M54,"&gt;0")&amp;" of 4"</f>
        <v>3 of 4</v>
      </c>
      <c r="E58" s="116"/>
      <c r="F58" s="117"/>
      <c r="G58" s="132"/>
      <c r="H58" s="130">
        <f>+SUM('QIPP Scorecard'!$J$52:$M$54)*'QIPP Scorecard'!D$37</f>
        <v>11712.869999999999</v>
      </c>
      <c r="I58" s="126">
        <f>+SUM('QIPP Scorecard'!$J$52:$M$54)*'QIPP Scorecard'!E$37</f>
        <v>121.41</v>
      </c>
      <c r="J58" s="131">
        <f>+SUM('QIPP Scorecard'!$J$52:$M$54)*'QIPP Scorecard'!F$37</f>
        <v>381.27</v>
      </c>
      <c r="K58" s="130">
        <f>+SUM('QIPP Scorecard'!$J$52:$M$54)*'QIPP Scorecard'!G$37</f>
        <v>159.75</v>
      </c>
      <c r="L58" s="126">
        <f>+SUM('QIPP Scorecard'!$J$52:$M$54)*'QIPP Scorecard'!H$37</f>
        <v>87.33</v>
      </c>
      <c r="M58" s="131">
        <f>+SUM('QIPP Scorecard'!$J$52:$M$54)*'QIPP Scorecard'!I$37</f>
        <v>55.379999999999995</v>
      </c>
      <c r="N58" s="130">
        <f>+SUM('QIPP Scorecard'!$J$52:$M$54)*'QIPP Scorecard'!J$37</f>
        <v>-10.649999999999999</v>
      </c>
      <c r="O58" s="126">
        <f>+SUM('QIPP Scorecard'!$J$52:$M$54)*'QIPP Scorecard'!K$37</f>
        <v>-4.26</v>
      </c>
      <c r="P58" s="131">
        <f>+SUM('QIPP Scorecard'!$J$52:$M$54)*'QIPP Scorecard'!L$37</f>
        <v>4.26</v>
      </c>
      <c r="Q58" s="154">
        <f>+SUM('QIPP Scorecard'!$J$52:$M$54)*'QIPP Scorecard'!M$37</f>
        <v>0</v>
      </c>
      <c r="R58" s="155">
        <f>+SUM('QIPP Scorecard'!$J$52:$M$54)*'QIPP Scorecard'!N$37</f>
        <v>0</v>
      </c>
      <c r="S58" s="436">
        <f>+SUM('QIPP Scorecard'!$J$52:$M$54)*'QIPP Scorecard'!O$37</f>
        <v>0</v>
      </c>
      <c r="T58" s="434">
        <f>+SUM('QIPP Scorecard'!$J$52:$M$54)*'QIPP Scorecard'!P$37</f>
        <v>0</v>
      </c>
      <c r="U58" s="155">
        <f>+SUM('QIPP Scorecard'!$J$52:$M$54)*'QIPP Scorecard'!Q$37</f>
        <v>0</v>
      </c>
      <c r="V58" s="155">
        <f>+SUM('QIPP Scorecard'!$J$52:$M$54)*'QIPP Scorecard'!R$37</f>
        <v>0</v>
      </c>
      <c r="W58" s="155">
        <f>+SUM('QIPP Scorecard'!$J$52:$M$54)*'QIPP Scorecard'!S$37</f>
        <v>0</v>
      </c>
      <c r="X58" s="155">
        <f>+SUM('QIPP Scorecard'!$J$52:$M$54)*'QIPP Scorecard'!T$37</f>
        <v>0</v>
      </c>
      <c r="Y58" s="436">
        <f>+SUM('QIPP Scorecard'!$J$52:$M$54)*'QIPP Scorecard'!U$37</f>
        <v>0</v>
      </c>
      <c r="Z58" s="440">
        <f>+SUM('QIPP Scorecard'!$J$52:$M$54)*'QIPP Scorecard'!V$37</f>
        <v>0</v>
      </c>
      <c r="AA58" s="155">
        <f>+SUM('QIPP Scorecard'!$J$52:$M$54)*'QIPP Scorecard'!W$37</f>
        <v>0</v>
      </c>
      <c r="AB58" s="156">
        <f>+SUM('QIPP Scorecard'!$J$52:$M$54)*'QIPP Scorecard'!X$37</f>
        <v>0</v>
      </c>
      <c r="AC58" s="155">
        <f>+SUM('QIPP Scorecard'!$J$52:$M$54)*'QIPP Scorecard'!Y$37</f>
        <v>0</v>
      </c>
      <c r="AD58" s="155">
        <f>+SUM('QIPP Scorecard'!$J$52:$M$54)*'QIPP Scorecard'!Z$37</f>
        <v>0</v>
      </c>
      <c r="AE58" s="162">
        <f>+SUM('QIPP Scorecard'!$J$52:$M$54)*'QIPP Scorecard'!AA$37</f>
        <v>0</v>
      </c>
      <c r="AF58" s="164"/>
      <c r="AG58" s="117"/>
      <c r="AH58" s="117"/>
      <c r="AI58" s="117"/>
      <c r="AJ58" s="117"/>
      <c r="AK58" s="117"/>
      <c r="AL58" s="117"/>
      <c r="AM58" s="118"/>
      <c r="AN58" s="93"/>
    </row>
    <row r="59" spans="1:40" x14ac:dyDescent="0.2">
      <c r="A59" s="93"/>
      <c r="B59" s="722" t="s">
        <v>1217</v>
      </c>
      <c r="C59" s="723"/>
      <c r="D59" s="746" t="str">
        <f>+INDEX('Monthy Targets'!K:K,MATCH('QIPP Breakout'!$D$9,'Monthy Targets'!$A:$A,0))</f>
        <v>Yes</v>
      </c>
      <c r="E59" s="116"/>
      <c r="F59" s="117"/>
      <c r="G59" s="118"/>
      <c r="H59" s="125"/>
      <c r="I59" s="126">
        <f>+SUM('QIPP Scorecard'!$J$52:$M$54)*'QIPP Scorecard'!D$38</f>
        <v>11668.14</v>
      </c>
      <c r="J59" s="131">
        <f>+SUM('QIPP Scorecard'!$J$52:$M$54)*'QIPP Scorecard'!E$38</f>
        <v>198.09</v>
      </c>
      <c r="K59" s="130">
        <f>+SUM('QIPP Scorecard'!$J$52:$M$54)*'QIPP Scorecard'!F$38</f>
        <v>383.4</v>
      </c>
      <c r="L59" s="126">
        <f>+SUM('QIPP Scorecard'!$J$52:$M$54)*'QIPP Scorecard'!G$38</f>
        <v>215.13</v>
      </c>
      <c r="M59" s="131">
        <f>+SUM('QIPP Scorecard'!$J$52:$M$54)*'QIPP Scorecard'!H$38</f>
        <v>78.81</v>
      </c>
      <c r="N59" s="130">
        <f>+SUM('QIPP Scorecard'!$J$52:$M$54)*'QIPP Scorecard'!I$38</f>
        <v>-4.26</v>
      </c>
      <c r="O59" s="126">
        <f>+SUM('QIPP Scorecard'!$J$52:$M$54)*'QIPP Scorecard'!J$38</f>
        <v>-2.13</v>
      </c>
      <c r="P59" s="131">
        <f>+SUM('QIPP Scorecard'!$J$52:$M$54)*'QIPP Scorecard'!K$38</f>
        <v>2.13</v>
      </c>
      <c r="Q59" s="154">
        <f>+SUM('QIPP Scorecard'!$J$52:$M$54)*'QIPP Scorecard'!L$38</f>
        <v>0</v>
      </c>
      <c r="R59" s="155">
        <f>+SUM('QIPP Scorecard'!$J$52:$M$54)*'QIPP Scorecard'!M$38</f>
        <v>0</v>
      </c>
      <c r="S59" s="436">
        <f>+SUM('QIPP Scorecard'!$J$52:$M$54)*'QIPP Scorecard'!N$38</f>
        <v>0</v>
      </c>
      <c r="T59" s="434">
        <f>+SUM('QIPP Scorecard'!$J$52:$M$54)*'QIPP Scorecard'!O$38</f>
        <v>0</v>
      </c>
      <c r="U59" s="155">
        <f>+SUM('QIPP Scorecard'!$J$52:$M$54)*'QIPP Scorecard'!P$38</f>
        <v>0</v>
      </c>
      <c r="V59" s="155">
        <f>+SUM('QIPP Scorecard'!$J$52:$M$54)*'QIPP Scorecard'!Q$38</f>
        <v>0</v>
      </c>
      <c r="W59" s="155">
        <f>+SUM('QIPP Scorecard'!$J$52:$M$54)*'QIPP Scorecard'!R$38</f>
        <v>0</v>
      </c>
      <c r="X59" s="155">
        <f>+SUM('QIPP Scorecard'!$J$52:$M$54)*'QIPP Scorecard'!S$38</f>
        <v>0</v>
      </c>
      <c r="Y59" s="436">
        <f>+SUM('QIPP Scorecard'!$J$52:$M$54)*'QIPP Scorecard'!T$38</f>
        <v>0</v>
      </c>
      <c r="Z59" s="440">
        <f>+SUM('QIPP Scorecard'!$J$52:$M$54)*'QIPP Scorecard'!U$38</f>
        <v>0</v>
      </c>
      <c r="AA59" s="155">
        <f>+SUM('QIPP Scorecard'!$J$52:$M$54)*'QIPP Scorecard'!V$38</f>
        <v>0</v>
      </c>
      <c r="AB59" s="156">
        <f>+SUM('QIPP Scorecard'!$J$52:$M$54)*'QIPP Scorecard'!W$38</f>
        <v>0</v>
      </c>
      <c r="AC59" s="155">
        <f>+SUM('QIPP Scorecard'!$J$52:$M$54)*'QIPP Scorecard'!X$38</f>
        <v>0</v>
      </c>
      <c r="AD59" s="155">
        <f>+SUM('QIPP Scorecard'!$J$52:$M$54)*'QIPP Scorecard'!Y$38</f>
        <v>0</v>
      </c>
      <c r="AE59" s="155">
        <f>+SUM('QIPP Scorecard'!$J$52:$M$54)*'QIPP Scorecard'!Z$38</f>
        <v>0</v>
      </c>
      <c r="AF59" s="162">
        <f>+SUM('QIPP Scorecard'!$J$52:$M$54)*'QIPP Scorecard'!AA$38</f>
        <v>0</v>
      </c>
      <c r="AG59" s="164"/>
      <c r="AH59" s="117"/>
      <c r="AI59" s="117"/>
      <c r="AJ59" s="117"/>
      <c r="AK59" s="117"/>
      <c r="AL59" s="117"/>
      <c r="AM59" s="118"/>
      <c r="AN59" s="93"/>
    </row>
    <row r="60" spans="1:40" x14ac:dyDescent="0.2">
      <c r="A60" s="93"/>
      <c r="B60" s="722" t="s">
        <v>1218</v>
      </c>
      <c r="C60" s="723"/>
      <c r="D60" s="746" t="str">
        <f>+INDEX('Monthy Targets'!L:L,MATCH('QIPP Breakout'!$D$9,'Monthy Targets'!$A:$A,0))</f>
        <v>Yes</v>
      </c>
      <c r="E60" s="116"/>
      <c r="F60" s="117"/>
      <c r="G60" s="118"/>
      <c r="H60" s="116"/>
      <c r="I60" s="124"/>
      <c r="J60" s="131">
        <f>+SUM('QIPP Scorecard'!$J$52:$M$54)*'QIPP Scorecard'!D$39</f>
        <v>11538.21</v>
      </c>
      <c r="K60" s="130">
        <f>+SUM('QIPP Scorecard'!$J$52:$M$54)*'QIPP Scorecard'!E$39</f>
        <v>249.20999999999998</v>
      </c>
      <c r="L60" s="126">
        <f>+SUM('QIPP Scorecard'!$J$52:$M$54)*'QIPP Scorecard'!F$39</f>
        <v>470.72999999999996</v>
      </c>
      <c r="M60" s="131">
        <f>+SUM('QIPP Scorecard'!$J$52:$M$54)*'QIPP Scorecard'!G$39</f>
        <v>153.35999999999999</v>
      </c>
      <c r="N60" s="130">
        <f>+SUM('QIPP Scorecard'!$J$52:$M$54)*'QIPP Scorecard'!H$39</f>
        <v>25.56</v>
      </c>
      <c r="O60" s="126">
        <f>+SUM('QIPP Scorecard'!$J$52:$M$54)*'QIPP Scorecard'!I$39</f>
        <v>10.649999999999999</v>
      </c>
      <c r="P60" s="131">
        <f>+SUM('QIPP Scorecard'!$J$52:$M$54)*'QIPP Scorecard'!J$39</f>
        <v>10.649999999999999</v>
      </c>
      <c r="Q60" s="154">
        <f>+SUM('QIPP Scorecard'!$J$52:$M$54)*'QIPP Scorecard'!K$39</f>
        <v>0</v>
      </c>
      <c r="R60" s="155">
        <f>+SUM('QIPP Scorecard'!$J$52:$M$54)*'QIPP Scorecard'!L$39</f>
        <v>0</v>
      </c>
      <c r="S60" s="436">
        <f>+SUM('QIPP Scorecard'!$J$52:$M$54)*'QIPP Scorecard'!M$39</f>
        <v>0</v>
      </c>
      <c r="T60" s="434">
        <f>+SUM('QIPP Scorecard'!$J$52:$M$54)*'QIPP Scorecard'!N$39</f>
        <v>0</v>
      </c>
      <c r="U60" s="155">
        <f>+SUM('QIPP Scorecard'!$J$52:$M$54)*'QIPP Scorecard'!O$39</f>
        <v>0</v>
      </c>
      <c r="V60" s="155">
        <f>+SUM('QIPP Scorecard'!$J$52:$M$54)*'QIPP Scorecard'!P$39</f>
        <v>0</v>
      </c>
      <c r="W60" s="155">
        <f>+SUM('QIPP Scorecard'!$J$52:$M$54)*'QIPP Scorecard'!Q$39</f>
        <v>0</v>
      </c>
      <c r="X60" s="155">
        <f>+SUM('QIPP Scorecard'!$J$52:$M$54)*'QIPP Scorecard'!R$39</f>
        <v>0</v>
      </c>
      <c r="Y60" s="436">
        <f>+SUM('QIPP Scorecard'!$J$52:$M$54)*'QIPP Scorecard'!S$39</f>
        <v>0</v>
      </c>
      <c r="Z60" s="440">
        <f>+SUM('QIPP Scorecard'!$J$52:$M$54)*'QIPP Scorecard'!T$39</f>
        <v>0</v>
      </c>
      <c r="AA60" s="155">
        <f>+SUM('QIPP Scorecard'!$J$52:$M$54)*'QIPP Scorecard'!U$39</f>
        <v>0</v>
      </c>
      <c r="AB60" s="156">
        <f>+SUM('QIPP Scorecard'!$J$52:$M$54)*'QIPP Scorecard'!V$39</f>
        <v>0</v>
      </c>
      <c r="AC60" s="155">
        <f>+SUM('QIPP Scorecard'!$J$52:$M$54)*'QIPP Scorecard'!W$39</f>
        <v>0</v>
      </c>
      <c r="AD60" s="155">
        <f>+SUM('QIPP Scorecard'!$J$52:$M$54)*'QIPP Scorecard'!X$39</f>
        <v>0</v>
      </c>
      <c r="AE60" s="155">
        <f>+SUM('QIPP Scorecard'!$J$52:$M$54)*'QIPP Scorecard'!Y$39</f>
        <v>0</v>
      </c>
      <c r="AF60" s="155">
        <f>+SUM('QIPP Scorecard'!$J$52:$M$54)*'QIPP Scorecard'!Z$39</f>
        <v>0</v>
      </c>
      <c r="AG60" s="162">
        <f>+SUM('QIPP Scorecard'!$J$52:$M$54)*'QIPP Scorecard'!AA$39</f>
        <v>0</v>
      </c>
      <c r="AH60" s="164"/>
      <c r="AI60" s="117"/>
      <c r="AJ60" s="117"/>
      <c r="AK60" s="117"/>
      <c r="AL60" s="117"/>
      <c r="AM60" s="118"/>
      <c r="AN60" s="93"/>
    </row>
    <row r="61" spans="1:40" x14ac:dyDescent="0.2">
      <c r="A61" s="93"/>
      <c r="B61" s="722" t="s">
        <v>1219</v>
      </c>
      <c r="C61" s="723"/>
      <c r="D61" s="746" t="str">
        <f>+COUNTIF('QIPP Scorecard'!J55:M57,"&gt;0")&amp;" of 4"</f>
        <v>4 of 4</v>
      </c>
      <c r="E61" s="116"/>
      <c r="F61" s="117"/>
      <c r="G61" s="118"/>
      <c r="H61" s="116"/>
      <c r="I61" s="117"/>
      <c r="J61" s="132"/>
      <c r="K61" s="130">
        <f>+SUM('QIPP Scorecard'!$J$55:$M$57)*'QIPP Scorecard'!D$40</f>
        <v>14859.839999999998</v>
      </c>
      <c r="L61" s="126">
        <f>+SUM('QIPP Scorecard'!$J$55:$M$57)*'QIPP Scorecard'!E$40</f>
        <v>342.23999999999995</v>
      </c>
      <c r="M61" s="131">
        <f>+SUM('QIPP Scorecard'!$J$55:$M$57)*'QIPP Scorecard'!F$40</f>
        <v>538.19999999999993</v>
      </c>
      <c r="N61" s="130">
        <f>+SUM('QIPP Scorecard'!$J$55:$M$57)*'QIPP Scorecard'!G$40</f>
        <v>102.11999999999999</v>
      </c>
      <c r="O61" s="126">
        <f>+SUM('QIPP Scorecard'!$J$55:$M$57)*'QIPP Scorecard'!H$40</f>
        <v>38.64</v>
      </c>
      <c r="P61" s="131">
        <f>+SUM('QIPP Scorecard'!$J$55:$M$57)*'QIPP Scorecard'!I$40</f>
        <v>33.119999999999997</v>
      </c>
      <c r="Q61" s="154">
        <f>+SUM('QIPP Scorecard'!$J$55:$M$57)*'QIPP Scorecard'!J$40</f>
        <v>0</v>
      </c>
      <c r="R61" s="155">
        <f>+SUM('QIPP Scorecard'!$J$55:$M$57)*'QIPP Scorecard'!K$40</f>
        <v>0</v>
      </c>
      <c r="S61" s="436">
        <f>+SUM('QIPP Scorecard'!$J$55:$M$57)*'QIPP Scorecard'!L$40</f>
        <v>0</v>
      </c>
      <c r="T61" s="434">
        <f>+SUM('QIPP Scorecard'!$J$55:$M$57)*'QIPP Scorecard'!M$40</f>
        <v>0</v>
      </c>
      <c r="U61" s="155">
        <f>+SUM('QIPP Scorecard'!$J$55:$M$57)*'QIPP Scorecard'!N$40</f>
        <v>0</v>
      </c>
      <c r="V61" s="155">
        <f>+SUM('QIPP Scorecard'!$J$55:$M$57)*'QIPP Scorecard'!O$40</f>
        <v>0</v>
      </c>
      <c r="W61" s="155">
        <f>+SUM('QIPP Scorecard'!$J$55:$M$57)*'QIPP Scorecard'!P$40</f>
        <v>0</v>
      </c>
      <c r="X61" s="155">
        <f>+SUM('QIPP Scorecard'!$J$55:$M$57)*'QIPP Scorecard'!Q$40</f>
        <v>0</v>
      </c>
      <c r="Y61" s="436">
        <f>+SUM('QIPP Scorecard'!$J$55:$M$57)*'QIPP Scorecard'!R$40</f>
        <v>0</v>
      </c>
      <c r="Z61" s="440">
        <f>+SUM('QIPP Scorecard'!$J$55:$M$57)*'QIPP Scorecard'!S$40</f>
        <v>0</v>
      </c>
      <c r="AA61" s="155">
        <f>+SUM('QIPP Scorecard'!$J$55:$M$57)*'QIPP Scorecard'!T$40</f>
        <v>0</v>
      </c>
      <c r="AB61" s="156">
        <f>+SUM('QIPP Scorecard'!$J$55:$M$57)*'QIPP Scorecard'!U$40</f>
        <v>0</v>
      </c>
      <c r="AC61" s="155">
        <f>+SUM('QIPP Scorecard'!$J$55:$M$57)*'QIPP Scorecard'!V$40</f>
        <v>0</v>
      </c>
      <c r="AD61" s="155">
        <f>+SUM('QIPP Scorecard'!$J$55:$M$57)*'QIPP Scorecard'!W$40</f>
        <v>0</v>
      </c>
      <c r="AE61" s="155">
        <f>+SUM('QIPP Scorecard'!$J$55:$M$57)*'QIPP Scorecard'!X$40</f>
        <v>0</v>
      </c>
      <c r="AF61" s="155">
        <f>+SUM('QIPP Scorecard'!$J$55:$M$57)*'QIPP Scorecard'!Y$40</f>
        <v>0</v>
      </c>
      <c r="AG61" s="155">
        <f>+SUM('QIPP Scorecard'!$J$55:$M$57)*'QIPP Scorecard'!Z$40</f>
        <v>0</v>
      </c>
      <c r="AH61" s="162">
        <f>+SUM('QIPP Scorecard'!$J$55:$M$57)*'QIPP Scorecard'!AA$40</f>
        <v>0</v>
      </c>
      <c r="AI61" s="164"/>
      <c r="AJ61" s="117"/>
      <c r="AK61" s="117"/>
      <c r="AL61" s="117"/>
      <c r="AM61" s="118"/>
      <c r="AN61" s="93"/>
    </row>
    <row r="62" spans="1:40" x14ac:dyDescent="0.2">
      <c r="A62" s="93"/>
      <c r="B62" s="722" t="s">
        <v>1220</v>
      </c>
      <c r="C62" s="723"/>
      <c r="D62" s="746" t="str">
        <f>+INDEX('Monthy Targets'!K:K,MATCH('QIPP Breakout'!$D$9,'Monthy Targets'!$A:$A,0))</f>
        <v>Yes</v>
      </c>
      <c r="E62" s="116"/>
      <c r="F62" s="117"/>
      <c r="G62" s="118"/>
      <c r="H62" s="116"/>
      <c r="I62" s="117"/>
      <c r="J62" s="118"/>
      <c r="K62" s="125"/>
      <c r="L62" s="126">
        <f>+SUM('QIPP Scorecard'!$J$55:$M$57)*'QIPP Scorecard'!D$41</f>
        <v>14995.079999999998</v>
      </c>
      <c r="M62" s="131">
        <f>+SUM('QIPP Scorecard'!$J$55:$M$57)*'QIPP Scorecard'!E$41</f>
        <v>361.55999999999995</v>
      </c>
      <c r="N62" s="130">
        <f>+SUM('QIPP Scorecard'!$J$55:$M$57)*'QIPP Scorecard'!F$41</f>
        <v>325.67999999999995</v>
      </c>
      <c r="O62" s="126">
        <f>+SUM('QIPP Scorecard'!$J$55:$M$57)*'QIPP Scorecard'!G$41</f>
        <v>138</v>
      </c>
      <c r="P62" s="131">
        <f>+SUM('QIPP Scorecard'!$J$55:$M$57)*'QIPP Scorecard'!H$41</f>
        <v>52.44</v>
      </c>
      <c r="Q62" s="154">
        <f>+SUM('QIPP Scorecard'!$J$55:$M$57)*'QIPP Scorecard'!I$41</f>
        <v>0</v>
      </c>
      <c r="R62" s="155">
        <f>+SUM('QIPP Scorecard'!$J$55:$M$57)*'QIPP Scorecard'!J$41</f>
        <v>0</v>
      </c>
      <c r="S62" s="436">
        <f>+SUM('QIPP Scorecard'!$J$55:$M$57)*'QIPP Scorecard'!K$41</f>
        <v>0</v>
      </c>
      <c r="T62" s="434">
        <f>+SUM('QIPP Scorecard'!$J$55:$M$57)*'QIPP Scorecard'!L$41</f>
        <v>0</v>
      </c>
      <c r="U62" s="155">
        <f>+SUM('QIPP Scorecard'!$J$55:$M$57)*'QIPP Scorecard'!M$41</f>
        <v>0</v>
      </c>
      <c r="V62" s="155">
        <f>+SUM('QIPP Scorecard'!$J$55:$M$57)*'QIPP Scorecard'!N$41</f>
        <v>0</v>
      </c>
      <c r="W62" s="155">
        <f>+SUM('QIPP Scorecard'!$J$55:$M$57)*'QIPP Scorecard'!O$41</f>
        <v>0</v>
      </c>
      <c r="X62" s="155">
        <f>+SUM('QIPP Scorecard'!$J$55:$M$57)*'QIPP Scorecard'!P$41</f>
        <v>0</v>
      </c>
      <c r="Y62" s="436">
        <f>+SUM('QIPP Scorecard'!$J$55:$M$57)*'QIPP Scorecard'!Q$41</f>
        <v>0</v>
      </c>
      <c r="Z62" s="440">
        <f>+SUM('QIPP Scorecard'!$J$55:$M$57)*'QIPP Scorecard'!R$41</f>
        <v>0</v>
      </c>
      <c r="AA62" s="155">
        <f>+SUM('QIPP Scorecard'!$J$55:$M$57)*'QIPP Scorecard'!S$41</f>
        <v>0</v>
      </c>
      <c r="AB62" s="156">
        <f>+SUM('QIPP Scorecard'!$J$55:$M$57)*'QIPP Scorecard'!T$41</f>
        <v>0</v>
      </c>
      <c r="AC62" s="155">
        <f>+SUM('QIPP Scorecard'!$J$55:$M$57)*'QIPP Scorecard'!U$41</f>
        <v>0</v>
      </c>
      <c r="AD62" s="155">
        <f>+SUM('QIPP Scorecard'!$J$55:$M$57)*'QIPP Scorecard'!V$41</f>
        <v>0</v>
      </c>
      <c r="AE62" s="155">
        <f>+SUM('QIPP Scorecard'!$J$55:$M$57)*'QIPP Scorecard'!W$41</f>
        <v>0</v>
      </c>
      <c r="AF62" s="155">
        <f>+SUM('QIPP Scorecard'!$J$55:$M$57)*'QIPP Scorecard'!X$41</f>
        <v>0</v>
      </c>
      <c r="AG62" s="155">
        <f>+SUM('QIPP Scorecard'!$J$55:$M$57)*'QIPP Scorecard'!Y$41</f>
        <v>0</v>
      </c>
      <c r="AH62" s="155">
        <f>+SUM('QIPP Scorecard'!$J$55:$M$57)*'QIPP Scorecard'!Z$41</f>
        <v>0</v>
      </c>
      <c r="AI62" s="162">
        <f>+SUM('QIPP Scorecard'!$J$55:$M$57)*'QIPP Scorecard'!AA$41</f>
        <v>0</v>
      </c>
      <c r="AJ62" s="164"/>
      <c r="AK62" s="117"/>
      <c r="AL62" s="117"/>
      <c r="AM62" s="118"/>
      <c r="AN62" s="93"/>
    </row>
    <row r="63" spans="1:40" x14ac:dyDescent="0.2">
      <c r="A63" s="93"/>
      <c r="B63" s="722" t="s">
        <v>1221</v>
      </c>
      <c r="C63" s="723"/>
      <c r="D63" s="746" t="str">
        <f>+INDEX('Monthy Targets'!L:L,MATCH('QIPP Breakout'!$D$9,'Monthy Targets'!$A:$A,0))</f>
        <v>Yes</v>
      </c>
      <c r="E63" s="116"/>
      <c r="F63" s="117"/>
      <c r="G63" s="118"/>
      <c r="H63" s="116"/>
      <c r="I63" s="117"/>
      <c r="J63" s="118"/>
      <c r="K63" s="116"/>
      <c r="L63" s="124"/>
      <c r="M63" s="131">
        <f>+SUM('QIPP Scorecard'!$J$55:$M$57)*'QIPP Scorecard'!D$42</f>
        <v>14970.239999999998</v>
      </c>
      <c r="N63" s="130">
        <f>+SUM('QIPP Scorecard'!$J$55:$M$57)*'QIPP Scorecard'!E$42</f>
        <v>248.39999999999998</v>
      </c>
      <c r="O63" s="126">
        <f>+SUM('QIPP Scorecard'!$J$55:$M$57)*'QIPP Scorecard'!F$42</f>
        <v>372.59999999999997</v>
      </c>
      <c r="P63" s="131">
        <f>+SUM('QIPP Scorecard'!$J$55:$M$57)*'QIPP Scorecard'!G$42</f>
        <v>201.48</v>
      </c>
      <c r="Q63" s="154">
        <f>+SUM('QIPP Scorecard'!$J$55:$M$57)*'QIPP Scorecard'!H$42</f>
        <v>0</v>
      </c>
      <c r="R63" s="155">
        <f>+SUM('QIPP Scorecard'!$J$55:$M$57)*'QIPP Scorecard'!I$42</f>
        <v>0</v>
      </c>
      <c r="S63" s="436">
        <f>+SUM('QIPP Scorecard'!$J$55:$M$57)*'QIPP Scorecard'!J$42</f>
        <v>0</v>
      </c>
      <c r="T63" s="434">
        <f>+SUM('QIPP Scorecard'!$J$55:$M$57)*'QIPP Scorecard'!K$42</f>
        <v>0</v>
      </c>
      <c r="U63" s="155">
        <f>+SUM('QIPP Scorecard'!$J$55:$M$57)*'QIPP Scorecard'!L$42</f>
        <v>0</v>
      </c>
      <c r="V63" s="155">
        <f>+SUM('QIPP Scorecard'!$J$55:$M$57)*'QIPP Scorecard'!M$42</f>
        <v>0</v>
      </c>
      <c r="W63" s="155">
        <f>+SUM('QIPP Scorecard'!$J$55:$M$57)*'QIPP Scorecard'!N$42</f>
        <v>0</v>
      </c>
      <c r="X63" s="155">
        <f>+SUM('QIPP Scorecard'!$J$55:$M$57)*'QIPP Scorecard'!O$42</f>
        <v>0</v>
      </c>
      <c r="Y63" s="436">
        <f>+SUM('QIPP Scorecard'!$J$55:$M$57)*'QIPP Scorecard'!P$42</f>
        <v>0</v>
      </c>
      <c r="Z63" s="440">
        <f>+SUM('QIPP Scorecard'!$J$55:$M$57)*'QIPP Scorecard'!Q$42</f>
        <v>0</v>
      </c>
      <c r="AA63" s="155">
        <f>+SUM('QIPP Scorecard'!$J$55:$M$57)*'QIPP Scorecard'!R$42</f>
        <v>0</v>
      </c>
      <c r="AB63" s="156">
        <f>+SUM('QIPP Scorecard'!$J$55:$M$57)*'QIPP Scorecard'!S$42</f>
        <v>0</v>
      </c>
      <c r="AC63" s="155">
        <f>+SUM('QIPP Scorecard'!$J$55:$M$57)*'QIPP Scorecard'!T$42</f>
        <v>0</v>
      </c>
      <c r="AD63" s="155">
        <f>+SUM('QIPP Scorecard'!$J$55:$M$57)*'QIPP Scorecard'!U$42</f>
        <v>0</v>
      </c>
      <c r="AE63" s="155">
        <f>+SUM('QIPP Scorecard'!$J$55:$M$57)*'QIPP Scorecard'!V$42</f>
        <v>0</v>
      </c>
      <c r="AF63" s="155">
        <f>+SUM('QIPP Scorecard'!$J$55:$M$57)*'QIPP Scorecard'!W$42</f>
        <v>0</v>
      </c>
      <c r="AG63" s="155">
        <f>+SUM('QIPP Scorecard'!$J$55:$M$57)*'QIPP Scorecard'!X$42</f>
        <v>0</v>
      </c>
      <c r="AH63" s="155">
        <f>+SUM('QIPP Scorecard'!$J$55:$M$57)*'QIPP Scorecard'!Y$42</f>
        <v>0</v>
      </c>
      <c r="AI63" s="155">
        <f>+SUM('QIPP Scorecard'!$J$55:$M$57)*'QIPP Scorecard'!Z$42</f>
        <v>0</v>
      </c>
      <c r="AJ63" s="162">
        <f>+SUM('QIPP Scorecard'!$J$55:$M$57)*'QIPP Scorecard'!AA$42</f>
        <v>0</v>
      </c>
      <c r="AK63" s="164"/>
      <c r="AL63" s="117"/>
      <c r="AM63" s="118"/>
      <c r="AN63" s="93"/>
    </row>
    <row r="64" spans="1:40" x14ac:dyDescent="0.2">
      <c r="A64" s="93"/>
      <c r="B64" s="722" t="s">
        <v>1222</v>
      </c>
      <c r="C64" s="723"/>
      <c r="D64" s="746" t="str">
        <f>+COUNTIF('QIPP Scorecard'!J58:M60,"&gt;0")&amp;" of 4"</f>
        <v>4 of 4</v>
      </c>
      <c r="E64" s="116"/>
      <c r="F64" s="117"/>
      <c r="G64" s="118"/>
      <c r="H64" s="116"/>
      <c r="I64" s="117"/>
      <c r="J64" s="118"/>
      <c r="K64" s="116"/>
      <c r="L64" s="117"/>
      <c r="M64" s="132"/>
      <c r="N64" s="130">
        <f>+SUM('QIPP Scorecard'!$J$58:$M$60)*'QIPP Scorecard'!D$43</f>
        <v>14909.519999999999</v>
      </c>
      <c r="O64" s="126">
        <f>+SUM('QIPP Scorecard'!$J$58:$M$60)*'QIPP Scorecard'!E$43</f>
        <v>248.39999999999998</v>
      </c>
      <c r="P64" s="131">
        <f>+SUM('QIPP Scorecard'!$J$58:$M$60)*'QIPP Scorecard'!F$43</f>
        <v>419.52</v>
      </c>
      <c r="Q64" s="154">
        <f>+SUM('QIPP Scorecard'!$J$58:$M$60)*'QIPP Scorecard'!G$43</f>
        <v>0</v>
      </c>
      <c r="R64" s="155">
        <f>+SUM('QIPP Scorecard'!$J$58:$M$60)*'QIPP Scorecard'!H$43</f>
        <v>0</v>
      </c>
      <c r="S64" s="436">
        <f>+SUM('QIPP Scorecard'!$J$58:$M$60)*'QIPP Scorecard'!I$43</f>
        <v>0</v>
      </c>
      <c r="T64" s="434">
        <f>+SUM('QIPP Scorecard'!$J$58:$M$60)*'QIPP Scorecard'!J$43</f>
        <v>0</v>
      </c>
      <c r="U64" s="439">
        <f>+SUM('QIPP Scorecard'!$J$58:$M$60)*'QIPP Scorecard'!K$43</f>
        <v>0</v>
      </c>
      <c r="V64" s="155">
        <f>+SUM('QIPP Scorecard'!$J$58:$M$60)*'QIPP Scorecard'!L$43</f>
        <v>0</v>
      </c>
      <c r="W64" s="155">
        <f>+SUM('QIPP Scorecard'!$J$58:$M$60)*'QIPP Scorecard'!M$43</f>
        <v>0</v>
      </c>
      <c r="X64" s="155">
        <f>+SUM('QIPP Scorecard'!$J$58:$M$60)*'QIPP Scorecard'!N$43</f>
        <v>0</v>
      </c>
      <c r="Y64" s="436">
        <f>+SUM('QIPP Scorecard'!$J$58:$M$60)*'QIPP Scorecard'!O$43</f>
        <v>0</v>
      </c>
      <c r="Z64" s="440">
        <f>+SUM('QIPP Scorecard'!$J$58:$M$60)*'QIPP Scorecard'!P$43</f>
        <v>0</v>
      </c>
      <c r="AA64" s="155">
        <f>+SUM('QIPP Scorecard'!$J$58:$M$60)*'QIPP Scorecard'!Q$43</f>
        <v>0</v>
      </c>
      <c r="AB64" s="156">
        <f>+SUM('QIPP Scorecard'!$J$58:$M$60)*'QIPP Scorecard'!R$43</f>
        <v>0</v>
      </c>
      <c r="AC64" s="155">
        <f>+SUM('QIPP Scorecard'!$J$58:$M$60)*'QIPP Scorecard'!S$43</f>
        <v>0</v>
      </c>
      <c r="AD64" s="155">
        <f>+SUM('QIPP Scorecard'!$J$58:$M$60)*'QIPP Scorecard'!T$43</f>
        <v>0</v>
      </c>
      <c r="AE64" s="155">
        <f>+SUM('QIPP Scorecard'!$J$58:$M$60)*'QIPP Scorecard'!U$43</f>
        <v>0</v>
      </c>
      <c r="AF64" s="155">
        <f>+SUM('QIPP Scorecard'!$J$58:$M$60)*'QIPP Scorecard'!V$43</f>
        <v>0</v>
      </c>
      <c r="AG64" s="155">
        <f>+SUM('QIPP Scorecard'!$J$58:$M$60)*'QIPP Scorecard'!W$43</f>
        <v>0</v>
      </c>
      <c r="AH64" s="155">
        <f>+SUM('QIPP Scorecard'!$J$58:$M$60)*'QIPP Scorecard'!X$43</f>
        <v>0</v>
      </c>
      <c r="AI64" s="155">
        <f>+SUM('QIPP Scorecard'!$J$58:$M$60)*'QIPP Scorecard'!Y$43</f>
        <v>0</v>
      </c>
      <c r="AJ64" s="155">
        <f>+SUM('QIPP Scorecard'!$J$58:$M$60)*'QIPP Scorecard'!Z$43</f>
        <v>0</v>
      </c>
      <c r="AK64" s="162">
        <f>+SUM('QIPP Scorecard'!$J$58:$M$60)*'QIPP Scorecard'!AA$43</f>
        <v>0</v>
      </c>
      <c r="AL64" s="164"/>
      <c r="AM64" s="118"/>
      <c r="AN64" s="93"/>
    </row>
    <row r="65" spans="1:40" x14ac:dyDescent="0.2">
      <c r="A65" s="93"/>
      <c r="B65" s="722" t="s">
        <v>1223</v>
      </c>
      <c r="C65" s="723"/>
      <c r="D65" s="746" t="str">
        <f>+INDEX('Monthy Targets'!K:K,MATCH('QIPP Breakout'!$D$9,'Monthy Targets'!$A:$A,0))</f>
        <v>Yes</v>
      </c>
      <c r="E65" s="116"/>
      <c r="F65" s="117"/>
      <c r="G65" s="118"/>
      <c r="H65" s="116"/>
      <c r="I65" s="117"/>
      <c r="J65" s="118"/>
      <c r="K65" s="116"/>
      <c r="L65" s="117"/>
      <c r="M65" s="118"/>
      <c r="N65" s="125"/>
      <c r="O65" s="126">
        <f>+SUM('QIPP Scorecard'!$J$58:$M$60)*'QIPP Scorecard'!D$44</f>
        <v>14865.359999999999</v>
      </c>
      <c r="P65" s="131">
        <f>+SUM('QIPP Scorecard'!$J$58:$M$60)*'QIPP Scorecard'!E$44</f>
        <v>215.27999999999997</v>
      </c>
      <c r="Q65" s="154">
        <f>+SUM('QIPP Scorecard'!$J$58:$M$60)*'QIPP Scorecard'!F$44</f>
        <v>0</v>
      </c>
      <c r="R65" s="155">
        <f>+SUM('QIPP Scorecard'!$J$58:$M$60)*'QIPP Scorecard'!G$44</f>
        <v>0</v>
      </c>
      <c r="S65" s="436">
        <f>+SUM('QIPP Scorecard'!$J$58:$M$60)*'QIPP Scorecard'!H$44</f>
        <v>0</v>
      </c>
      <c r="T65" s="434">
        <f>+SUM('QIPP Scorecard'!$J$58:$M$60)*'QIPP Scorecard'!I$44</f>
        <v>0</v>
      </c>
      <c r="U65" s="438">
        <f>+SUM('QIPP Scorecard'!$J$58:$M$60)*'QIPP Scorecard'!J$44</f>
        <v>0</v>
      </c>
      <c r="V65" s="155">
        <f>+SUM('QIPP Scorecard'!$J$58:$M$60)*'QIPP Scorecard'!K$44</f>
        <v>0</v>
      </c>
      <c r="W65" s="155">
        <f>+SUM('QIPP Scorecard'!$J$58:$M$60)*'QIPP Scorecard'!L$44</f>
        <v>0</v>
      </c>
      <c r="X65" s="155">
        <f>+SUM('QIPP Scorecard'!$J$58:$M$60)*'QIPP Scorecard'!M$44</f>
        <v>0</v>
      </c>
      <c r="Y65" s="436">
        <f>+SUM('QIPP Scorecard'!$J$58:$M$60)*'QIPP Scorecard'!N$44</f>
        <v>0</v>
      </c>
      <c r="Z65" s="440">
        <f>+SUM('QIPP Scorecard'!$J$58:$M$60)*'QIPP Scorecard'!O$44</f>
        <v>0</v>
      </c>
      <c r="AA65" s="155">
        <f>+SUM('QIPP Scorecard'!$J$58:$M$60)*'QIPP Scorecard'!P$44</f>
        <v>0</v>
      </c>
      <c r="AB65" s="156">
        <f>+SUM('QIPP Scorecard'!$J$58:$M$60)*'QIPP Scorecard'!Q$44</f>
        <v>0</v>
      </c>
      <c r="AC65" s="155">
        <f>+SUM('QIPP Scorecard'!$J$58:$M$60)*'QIPP Scorecard'!R$44</f>
        <v>0</v>
      </c>
      <c r="AD65" s="155">
        <f>+SUM('QIPP Scorecard'!$J$58:$M$60)*'QIPP Scorecard'!S$44</f>
        <v>0</v>
      </c>
      <c r="AE65" s="155">
        <f>+SUM('QIPP Scorecard'!$J$58:$M$60)*'QIPP Scorecard'!T$44</f>
        <v>0</v>
      </c>
      <c r="AF65" s="155">
        <f>+SUM('QIPP Scorecard'!$J$58:$M$60)*'QIPP Scorecard'!U$44</f>
        <v>0</v>
      </c>
      <c r="AG65" s="155">
        <f>+SUM('QIPP Scorecard'!$J$58:$M$60)*'QIPP Scorecard'!V$44</f>
        <v>0</v>
      </c>
      <c r="AH65" s="155">
        <f>+SUM('QIPP Scorecard'!$J$58:$M$60)*'QIPP Scorecard'!W$44</f>
        <v>0</v>
      </c>
      <c r="AI65" s="155">
        <f>+SUM('QIPP Scorecard'!$J$58:$M$60)*'QIPP Scorecard'!X$44</f>
        <v>0</v>
      </c>
      <c r="AJ65" s="155">
        <f>+SUM('QIPP Scorecard'!$J$58:$M$60)*'QIPP Scorecard'!Y$44</f>
        <v>0</v>
      </c>
      <c r="AK65" s="155">
        <f>+SUM('QIPP Scorecard'!$J$58:$M$60)*'QIPP Scorecard'!Z$44</f>
        <v>0</v>
      </c>
      <c r="AL65" s="162">
        <f>+SUM('QIPP Scorecard'!$J$58:$M$60)*'QIPP Scorecard'!AA$44</f>
        <v>0</v>
      </c>
      <c r="AM65" s="167"/>
      <c r="AN65" s="93"/>
    </row>
    <row r="66" spans="1:40" x14ac:dyDescent="0.2">
      <c r="A66" s="93"/>
      <c r="B66" s="724" t="s">
        <v>1224</v>
      </c>
      <c r="C66" s="725"/>
      <c r="D66" s="747" t="str">
        <f>+INDEX('Monthy Targets'!L:L,MATCH('QIPP Breakout'!$D$9,'Monthy Targets'!$A:$A,0))</f>
        <v>Yes</v>
      </c>
      <c r="E66" s="119"/>
      <c r="F66" s="120"/>
      <c r="G66" s="121"/>
      <c r="H66" s="119"/>
      <c r="I66" s="120"/>
      <c r="J66" s="121"/>
      <c r="K66" s="119"/>
      <c r="L66" s="120"/>
      <c r="M66" s="121"/>
      <c r="N66" s="119"/>
      <c r="O66" s="123"/>
      <c r="P66" s="131">
        <f>+SUM('QIPP Scorecard'!$J$58:$M$60)*'QIPP Scorecard'!D$45</f>
        <v>14873.64</v>
      </c>
      <c r="Q66" s="157">
        <f>+SUM('QIPP Scorecard'!$J$58:$M$60)*'QIPP Scorecard'!E$45</f>
        <v>0</v>
      </c>
      <c r="R66" s="158">
        <f>+SUM('QIPP Scorecard'!$J$58:$M$60)*'QIPP Scorecard'!F$45</f>
        <v>0</v>
      </c>
      <c r="S66" s="437">
        <f>+SUM('QIPP Scorecard'!$J$58:$M$60)*'QIPP Scorecard'!G$45</f>
        <v>0</v>
      </c>
      <c r="T66" s="435">
        <f>+SUM('QIPP Scorecard'!$J$58:$M$60)*'QIPP Scorecard'!H$45</f>
        <v>0</v>
      </c>
      <c r="U66" s="158">
        <f>+SUM('QIPP Scorecard'!$J$58:$M$60)*'QIPP Scorecard'!I$45</f>
        <v>0</v>
      </c>
      <c r="V66" s="158">
        <f>+SUM('QIPP Scorecard'!$J$58:$M$60)*'QIPP Scorecard'!J$45</f>
        <v>0</v>
      </c>
      <c r="W66" s="158">
        <f>+SUM('QIPP Scorecard'!$J$58:$M$60)*'QIPP Scorecard'!K$45</f>
        <v>0</v>
      </c>
      <c r="X66" s="158">
        <f>+SUM('QIPP Scorecard'!$J$58:$M$60)*'QIPP Scorecard'!L$45</f>
        <v>0</v>
      </c>
      <c r="Y66" s="437">
        <f>+SUM('QIPP Scorecard'!$J$58:$M$60)*'QIPP Scorecard'!M$45</f>
        <v>0</v>
      </c>
      <c r="Z66" s="441">
        <f>+SUM('QIPP Scorecard'!$J$58:$M$60)*'QIPP Scorecard'!N$45</f>
        <v>0</v>
      </c>
      <c r="AA66" s="158">
        <f>+SUM('QIPP Scorecard'!$J$58:$M$60)*'QIPP Scorecard'!O$45</f>
        <v>0</v>
      </c>
      <c r="AB66" s="159">
        <f>+SUM('QIPP Scorecard'!$J$58:$M$60)*'QIPP Scorecard'!P$45</f>
        <v>0</v>
      </c>
      <c r="AC66" s="158">
        <f>+SUM('QIPP Scorecard'!$J$58:$M$60)*'QIPP Scorecard'!Q$45</f>
        <v>0</v>
      </c>
      <c r="AD66" s="158">
        <f>+SUM('QIPP Scorecard'!$J$58:$M$60)*'QIPP Scorecard'!R$45</f>
        <v>0</v>
      </c>
      <c r="AE66" s="158">
        <f>+SUM('QIPP Scorecard'!$J$58:$M$60)*'QIPP Scorecard'!S$45</f>
        <v>0</v>
      </c>
      <c r="AF66" s="158">
        <f>+SUM('QIPP Scorecard'!$J$58:$M$60)*'QIPP Scorecard'!T$45</f>
        <v>0</v>
      </c>
      <c r="AG66" s="158">
        <f>+SUM('QIPP Scorecard'!$J$58:$M$60)*'QIPP Scorecard'!U$45</f>
        <v>0</v>
      </c>
      <c r="AH66" s="158">
        <f>+SUM('QIPP Scorecard'!$J$58:$M$60)*'QIPP Scorecard'!V$45</f>
        <v>0</v>
      </c>
      <c r="AI66" s="158">
        <f>+SUM('QIPP Scorecard'!$J$58:$M$60)*'QIPP Scorecard'!W$45</f>
        <v>0</v>
      </c>
      <c r="AJ66" s="158">
        <f>+SUM('QIPP Scorecard'!$J$58:$M$60)*'QIPP Scorecard'!X$45</f>
        <v>0</v>
      </c>
      <c r="AK66" s="158">
        <f>+SUM('QIPP Scorecard'!$J$58:$M$60)*'QIPP Scorecard'!Y$45</f>
        <v>0</v>
      </c>
      <c r="AL66" s="158">
        <f>+SUM('QIPP Scorecard'!$J$58:$M$60)*'QIPP Scorecard'!Z$45</f>
        <v>0</v>
      </c>
      <c r="AM66" s="161">
        <f>+SUM('QIPP Scorecard'!$J$58:$M$60)*'QIPP Scorecard'!AA$45</f>
        <v>0</v>
      </c>
      <c r="AN66" s="93"/>
    </row>
    <row r="67" spans="1:40" ht="13.5" thickBot="1" x14ac:dyDescent="0.25">
      <c r="A67" s="93"/>
      <c r="B67" s="726" t="s">
        <v>1238</v>
      </c>
      <c r="C67" s="726"/>
      <c r="D67" s="727"/>
      <c r="E67" s="128">
        <f t="shared" ref="E67:AM67" si="13">SUM(E55:E66)</f>
        <v>11651.099999999999</v>
      </c>
      <c r="F67" s="128">
        <f t="shared" si="13"/>
        <v>11712.869999999999</v>
      </c>
      <c r="G67" s="129">
        <f t="shared" si="13"/>
        <v>12388.079999999998</v>
      </c>
      <c r="H67" s="122">
        <f t="shared" si="13"/>
        <v>12366.779999999999</v>
      </c>
      <c r="I67" s="122">
        <f t="shared" si="13"/>
        <v>12196.38</v>
      </c>
      <c r="J67" s="122">
        <f t="shared" si="13"/>
        <v>12302.88</v>
      </c>
      <c r="K67" s="122">
        <f t="shared" si="13"/>
        <v>15822.599999999999</v>
      </c>
      <c r="L67" s="122">
        <f t="shared" si="13"/>
        <v>16285.169999999998</v>
      </c>
      <c r="M67" s="127">
        <f t="shared" si="13"/>
        <v>16234.229999999998</v>
      </c>
      <c r="N67" s="122">
        <f t="shared" si="13"/>
        <v>15572.939999999999</v>
      </c>
      <c r="O67" s="122">
        <f t="shared" si="13"/>
        <v>15656.609999999999</v>
      </c>
      <c r="P67" s="137">
        <f t="shared" si="13"/>
        <v>15827.43</v>
      </c>
      <c r="Q67" s="144">
        <f t="shared" si="13"/>
        <v>0</v>
      </c>
      <c r="R67" s="144">
        <f t="shared" si="13"/>
        <v>0</v>
      </c>
      <c r="S67" s="144">
        <f t="shared" si="13"/>
        <v>0</v>
      </c>
      <c r="T67" s="144">
        <f t="shared" si="13"/>
        <v>0</v>
      </c>
      <c r="U67" s="144">
        <f t="shared" si="13"/>
        <v>0</v>
      </c>
      <c r="V67" s="144">
        <f t="shared" si="13"/>
        <v>0</v>
      </c>
      <c r="W67" s="144">
        <f t="shared" si="13"/>
        <v>0</v>
      </c>
      <c r="X67" s="144">
        <f t="shared" si="13"/>
        <v>0</v>
      </c>
      <c r="Y67" s="144">
        <f t="shared" si="13"/>
        <v>0</v>
      </c>
      <c r="Z67" s="144">
        <f t="shared" si="13"/>
        <v>0</v>
      </c>
      <c r="AA67" s="144">
        <f t="shared" si="13"/>
        <v>0</v>
      </c>
      <c r="AB67" s="144">
        <f t="shared" si="13"/>
        <v>0</v>
      </c>
      <c r="AC67" s="144">
        <f t="shared" si="13"/>
        <v>0</v>
      </c>
      <c r="AD67" s="144">
        <f t="shared" si="13"/>
        <v>0</v>
      </c>
      <c r="AE67" s="144">
        <f t="shared" si="13"/>
        <v>0</v>
      </c>
      <c r="AF67" s="144">
        <f t="shared" si="13"/>
        <v>0</v>
      </c>
      <c r="AG67" s="144">
        <f t="shared" si="13"/>
        <v>0</v>
      </c>
      <c r="AH67" s="144">
        <f t="shared" si="13"/>
        <v>0</v>
      </c>
      <c r="AI67" s="144">
        <f t="shared" si="13"/>
        <v>0</v>
      </c>
      <c r="AJ67" s="144">
        <f t="shared" si="13"/>
        <v>0</v>
      </c>
      <c r="AK67" s="144">
        <f t="shared" si="13"/>
        <v>0</v>
      </c>
      <c r="AL67" s="144">
        <f t="shared" si="13"/>
        <v>0</v>
      </c>
      <c r="AM67" s="144">
        <f t="shared" si="13"/>
        <v>0</v>
      </c>
      <c r="AN67" s="93"/>
    </row>
    <row r="68" spans="1:40" ht="13.5" thickTop="1" x14ac:dyDescent="0.2">
      <c r="A68" s="93"/>
      <c r="B68" s="749" t="s">
        <v>1242</v>
      </c>
      <c r="C68" s="749"/>
      <c r="D68" s="750"/>
      <c r="E68" s="751">
        <f>E67+F67+G67</f>
        <v>35752.049999999996</v>
      </c>
      <c r="F68" s="751"/>
      <c r="G68" s="752"/>
      <c r="H68" s="721">
        <f t="shared" ref="H68" si="14">H67+I67+J67</f>
        <v>36866.039999999994</v>
      </c>
      <c r="I68" s="721"/>
      <c r="J68" s="721"/>
      <c r="K68" s="721">
        <f t="shared" ref="K68" si="15">K67+L67+M67</f>
        <v>48341.999999999993</v>
      </c>
      <c r="L68" s="721"/>
      <c r="M68" s="721"/>
      <c r="N68" s="721">
        <f t="shared" ref="N68" si="16">N67+O67+P67</f>
        <v>47056.979999999996</v>
      </c>
      <c r="O68" s="721"/>
      <c r="P68" s="721"/>
      <c r="Q68" s="694">
        <f t="shared" ref="Q68" si="17">Q67+R67+S67</f>
        <v>0</v>
      </c>
      <c r="R68" s="695"/>
      <c r="S68" s="695"/>
      <c r="T68" s="696">
        <f>SUM(T67:Y67)</f>
        <v>0</v>
      </c>
      <c r="U68" s="694">
        <f>SUM(U67:AB67)</f>
        <v>0</v>
      </c>
      <c r="V68" s="695"/>
      <c r="W68" s="695"/>
      <c r="X68" s="695"/>
      <c r="Y68" s="695"/>
      <c r="Z68" s="695">
        <f>+SUM(Z67:AM67)</f>
        <v>0</v>
      </c>
      <c r="AA68" s="695"/>
      <c r="AB68" s="696"/>
      <c r="AC68" s="697">
        <f>SUM(AC67:AM67)</f>
        <v>0</v>
      </c>
      <c r="AD68" s="697"/>
      <c r="AE68" s="697"/>
      <c r="AF68" s="697"/>
      <c r="AG68" s="697"/>
      <c r="AH68" s="697"/>
      <c r="AI68" s="697"/>
      <c r="AJ68" s="697"/>
      <c r="AK68" s="697"/>
      <c r="AL68" s="697"/>
      <c r="AM68" s="698"/>
      <c r="AN68" s="93"/>
    </row>
    <row r="69" spans="1:40" x14ac:dyDescent="0.2">
      <c r="A69" s="93"/>
      <c r="B69" s="93"/>
      <c r="C69" s="93"/>
      <c r="D69" s="93"/>
      <c r="E69" s="147"/>
      <c r="F69" s="147"/>
      <c r="G69" s="147"/>
      <c r="H69" s="147"/>
      <c r="I69" s="147"/>
      <c r="J69" s="147"/>
      <c r="K69" s="147"/>
      <c r="L69" s="147"/>
      <c r="M69" s="147"/>
      <c r="N69" s="147"/>
      <c r="O69" s="147"/>
      <c r="P69" s="147"/>
      <c r="Q69" s="93"/>
      <c r="R69" s="93"/>
      <c r="S69" s="93"/>
      <c r="T69" s="93"/>
      <c r="U69" s="93"/>
      <c r="V69" s="93"/>
      <c r="W69" s="93"/>
      <c r="X69" s="93"/>
      <c r="Y69" s="93"/>
      <c r="Z69" s="93"/>
      <c r="AA69" s="93"/>
      <c r="AB69" s="93"/>
      <c r="AC69" s="93"/>
      <c r="AD69" s="93"/>
      <c r="AE69" s="93"/>
      <c r="AF69" s="93"/>
      <c r="AG69" s="93"/>
      <c r="AH69" s="93"/>
      <c r="AI69" s="93"/>
      <c r="AJ69" s="93"/>
      <c r="AK69" s="93"/>
      <c r="AL69" s="93"/>
      <c r="AM69" s="93"/>
      <c r="AN69" s="93"/>
    </row>
    <row r="70" spans="1:40" ht="18.75" x14ac:dyDescent="0.2">
      <c r="A70" s="93"/>
      <c r="B70" s="753" t="s">
        <v>1246</v>
      </c>
      <c r="C70" s="754"/>
      <c r="D70" s="754"/>
      <c r="E70" s="755" t="s">
        <v>1240</v>
      </c>
      <c r="F70" s="755"/>
      <c r="G70" s="755"/>
      <c r="H70" s="755"/>
      <c r="I70" s="755"/>
      <c r="J70" s="755"/>
      <c r="K70" s="755"/>
      <c r="L70" s="755"/>
      <c r="M70" s="755"/>
      <c r="N70" s="755"/>
      <c r="O70" s="755"/>
      <c r="P70" s="756"/>
      <c r="Q70" s="715" t="s">
        <v>1249</v>
      </c>
      <c r="R70" s="716"/>
      <c r="S70" s="716"/>
      <c r="T70" s="716"/>
      <c r="U70" s="716"/>
      <c r="V70" s="716"/>
      <c r="W70" s="716"/>
      <c r="X70" s="716"/>
      <c r="Y70" s="716"/>
      <c r="Z70" s="716"/>
      <c r="AA70" s="716"/>
      <c r="AB70" s="716"/>
      <c r="AC70" s="716"/>
      <c r="AD70" s="716"/>
      <c r="AE70" s="716"/>
      <c r="AF70" s="716"/>
      <c r="AG70" s="716"/>
      <c r="AH70" s="716"/>
      <c r="AI70" s="716"/>
      <c r="AJ70" s="716"/>
      <c r="AK70" s="716"/>
      <c r="AL70" s="716"/>
      <c r="AM70" s="717"/>
      <c r="AN70" s="93"/>
    </row>
    <row r="71" spans="1:40" ht="15.75" customHeight="1" x14ac:dyDescent="0.25">
      <c r="A71" s="93"/>
      <c r="B71" s="709" t="s">
        <v>1248</v>
      </c>
      <c r="C71" s="710"/>
      <c r="D71" s="713" t="s">
        <v>33</v>
      </c>
      <c r="E71" s="728" t="s">
        <v>2</v>
      </c>
      <c r="F71" s="729"/>
      <c r="G71" s="730"/>
      <c r="H71" s="731" t="s">
        <v>3</v>
      </c>
      <c r="I71" s="732"/>
      <c r="J71" s="733"/>
      <c r="K71" s="734" t="s">
        <v>4</v>
      </c>
      <c r="L71" s="735"/>
      <c r="M71" s="736"/>
      <c r="N71" s="718" t="s">
        <v>5</v>
      </c>
      <c r="O71" s="719"/>
      <c r="P71" s="720"/>
      <c r="Q71" s="699" t="s">
        <v>811</v>
      </c>
      <c r="R71" s="700"/>
      <c r="S71" s="700"/>
      <c r="T71" s="701"/>
      <c r="U71" s="702" t="s">
        <v>812</v>
      </c>
      <c r="V71" s="703"/>
      <c r="W71" s="703"/>
      <c r="X71" s="703"/>
      <c r="Y71" s="703"/>
      <c r="Z71" s="703"/>
      <c r="AA71" s="703"/>
      <c r="AB71" s="704"/>
      <c r="AC71" s="705" t="s">
        <v>812</v>
      </c>
      <c r="AD71" s="706"/>
      <c r="AE71" s="706"/>
      <c r="AF71" s="706"/>
      <c r="AG71" s="706"/>
      <c r="AH71" s="706"/>
      <c r="AI71" s="706"/>
      <c r="AJ71" s="706"/>
      <c r="AK71" s="706"/>
      <c r="AL71" s="706"/>
      <c r="AM71" s="707"/>
      <c r="AN71" s="93"/>
    </row>
    <row r="72" spans="1:40" ht="15.75" customHeight="1" x14ac:dyDescent="0.2">
      <c r="A72" s="93"/>
      <c r="B72" s="711"/>
      <c r="C72" s="712"/>
      <c r="D72" s="714"/>
      <c r="E72" s="148" t="s">
        <v>1250</v>
      </c>
      <c r="F72" s="148" t="s">
        <v>1251</v>
      </c>
      <c r="G72" s="148" t="s">
        <v>1252</v>
      </c>
      <c r="H72" s="148" t="s">
        <v>1253</v>
      </c>
      <c r="I72" s="148" t="s">
        <v>1254</v>
      </c>
      <c r="J72" s="148" t="s">
        <v>1255</v>
      </c>
      <c r="K72" s="148" t="s">
        <v>1256</v>
      </c>
      <c r="L72" s="148" t="s">
        <v>1257</v>
      </c>
      <c r="M72" s="320">
        <v>43586</v>
      </c>
      <c r="N72" s="320">
        <v>43617</v>
      </c>
      <c r="O72" s="320">
        <v>43647</v>
      </c>
      <c r="P72" s="148" t="s">
        <v>1260</v>
      </c>
      <c r="Q72" s="148" t="s">
        <v>1261</v>
      </c>
      <c r="R72" s="148" t="s">
        <v>1262</v>
      </c>
      <c r="S72" s="148" t="s">
        <v>1263</v>
      </c>
      <c r="T72" s="148" t="s">
        <v>1264</v>
      </c>
      <c r="U72" s="148" t="s">
        <v>1265</v>
      </c>
      <c r="V72" s="148" t="s">
        <v>1266</v>
      </c>
      <c r="W72" s="148" t="s">
        <v>1267</v>
      </c>
      <c r="X72" s="148" t="s">
        <v>1268</v>
      </c>
      <c r="Y72" s="320">
        <v>43952</v>
      </c>
      <c r="Z72" s="320">
        <v>43983</v>
      </c>
      <c r="AA72" s="320">
        <v>44013</v>
      </c>
      <c r="AB72" s="148" t="s">
        <v>3192</v>
      </c>
      <c r="AC72" s="148" t="s">
        <v>3193</v>
      </c>
      <c r="AD72" s="148" t="s">
        <v>3194</v>
      </c>
      <c r="AE72" s="148" t="s">
        <v>3195</v>
      </c>
      <c r="AF72" s="148" t="s">
        <v>3196</v>
      </c>
      <c r="AG72" s="148" t="s">
        <v>3197</v>
      </c>
      <c r="AH72" s="148" t="s">
        <v>3198</v>
      </c>
      <c r="AI72" s="148" t="s">
        <v>3199</v>
      </c>
      <c r="AJ72" s="148" t="s">
        <v>3200</v>
      </c>
      <c r="AK72" s="320">
        <v>44317</v>
      </c>
      <c r="AL72" s="320">
        <v>44348</v>
      </c>
      <c r="AM72" s="320">
        <v>44378</v>
      </c>
      <c r="AN72" s="93"/>
    </row>
    <row r="73" spans="1:40" x14ac:dyDescent="0.2">
      <c r="A73" s="93"/>
      <c r="B73" s="757" t="s">
        <v>1213</v>
      </c>
      <c r="C73" s="758"/>
      <c r="D73" s="748" t="str">
        <f>+IF('QIPP Scorecard'!$N49&gt;0,"Yes","No")</f>
        <v>Yes</v>
      </c>
      <c r="E73" s="133">
        <f>'QIPP Scorecard'!$N$49*'QIPP Scorecard'!D$34</f>
        <v>4923</v>
      </c>
      <c r="F73" s="134">
        <f>'QIPP Scorecard'!$N$49*'QIPP Scorecard'!E$34</f>
        <v>51.300000000000004</v>
      </c>
      <c r="G73" s="135">
        <f>'QIPP Scorecard'!$N$49*'QIPP Scorecard'!F$34</f>
        <v>186.3</v>
      </c>
      <c r="H73" s="133">
        <f>'QIPP Scorecard'!$N$49*'QIPP Scorecard'!G$34</f>
        <v>44.1</v>
      </c>
      <c r="I73" s="134">
        <f>'QIPP Scorecard'!$N$49*'QIPP Scorecard'!H$34</f>
        <v>18.900000000000002</v>
      </c>
      <c r="J73" s="135">
        <f>'QIPP Scorecard'!$N$49*'QIPP Scorecard'!I$34</f>
        <v>9.9</v>
      </c>
      <c r="K73" s="133">
        <f>'QIPP Scorecard'!$N$49*'QIPP Scorecard'!J$34</f>
        <v>11.700000000000001</v>
      </c>
      <c r="L73" s="134">
        <f>'QIPP Scorecard'!$N$49*'QIPP Scorecard'!K$34</f>
        <v>19.8</v>
      </c>
      <c r="M73" s="135">
        <f>'QIPP Scorecard'!$N$49*'QIPP Scorecard'!L$34</f>
        <v>12.6</v>
      </c>
      <c r="N73" s="133">
        <f>'QIPP Scorecard'!$N$49*'QIPP Scorecard'!M$34</f>
        <v>-2.7</v>
      </c>
      <c r="O73" s="134">
        <f>'QIPP Scorecard'!$N$49*'QIPP Scorecard'!N$34</f>
        <v>-3.6</v>
      </c>
      <c r="P73" s="135">
        <f>'QIPP Scorecard'!$N$49*'QIPP Scorecard'!O$34</f>
        <v>3.6</v>
      </c>
      <c r="Q73" s="151">
        <f>'QIPP Scorecard'!$N$49*'QIPP Scorecard'!P$34</f>
        <v>0</v>
      </c>
      <c r="R73" s="152">
        <f>'QIPP Scorecard'!$N$49*'QIPP Scorecard'!Q$34</f>
        <v>0</v>
      </c>
      <c r="S73" s="160">
        <f>'QIPP Scorecard'!$N$49*'QIPP Scorecard'!R$34</f>
        <v>0</v>
      </c>
      <c r="T73" s="433">
        <f>'QIPP Scorecard'!$N$49*'QIPP Scorecard'!S$34</f>
        <v>0</v>
      </c>
      <c r="U73" s="152">
        <f>'QIPP Scorecard'!$N$49*'QIPP Scorecard'!T$34</f>
        <v>0</v>
      </c>
      <c r="V73" s="152">
        <f>'QIPP Scorecard'!$N$49*'QIPP Scorecard'!U$34</f>
        <v>0</v>
      </c>
      <c r="W73" s="152">
        <f>'QIPP Scorecard'!$N$49*'QIPP Scorecard'!V$34</f>
        <v>0</v>
      </c>
      <c r="X73" s="152">
        <f>'QIPP Scorecard'!$N$49*'QIPP Scorecard'!W$34</f>
        <v>0</v>
      </c>
      <c r="Y73" s="160">
        <f>'QIPP Scorecard'!$N$49*'QIPP Scorecard'!X$34</f>
        <v>0</v>
      </c>
      <c r="Z73" s="442">
        <f>'QIPP Scorecard'!$N$49*'QIPP Scorecard'!Y$34</f>
        <v>0</v>
      </c>
      <c r="AA73" s="152">
        <f>'QIPP Scorecard'!$N$49*'QIPP Scorecard'!Z$34</f>
        <v>0</v>
      </c>
      <c r="AB73" s="153">
        <f>'QIPP Scorecard'!$N$49*'QIPP Scorecard'!AA$34</f>
        <v>0</v>
      </c>
      <c r="AC73" s="165"/>
      <c r="AD73" s="163"/>
      <c r="AE73" s="163"/>
      <c r="AF73" s="163"/>
      <c r="AG73" s="163"/>
      <c r="AH73" s="163"/>
      <c r="AI73" s="163"/>
      <c r="AJ73" s="163"/>
      <c r="AK73" s="163"/>
      <c r="AL73" s="163"/>
      <c r="AM73" s="166"/>
      <c r="AN73" s="93"/>
    </row>
    <row r="74" spans="1:40" x14ac:dyDescent="0.2">
      <c r="A74" s="93"/>
      <c r="B74" s="722" t="s">
        <v>1214</v>
      </c>
      <c r="C74" s="723"/>
      <c r="D74" s="746" t="str">
        <f>+INDEX('Monthy Targets'!K:K,MATCH('QIPP Breakout'!$D$9,'Monthy Targets'!$A:$A,0))</f>
        <v>Yes</v>
      </c>
      <c r="E74" s="125"/>
      <c r="F74" s="134">
        <f>+'QIPP Scorecard'!$N$49*'QIPP Scorecard'!D$35</f>
        <v>4897.8</v>
      </c>
      <c r="G74" s="131">
        <f>+'QIPP Scorecard'!$N$49*'QIPP Scorecard'!E$35</f>
        <v>129.6</v>
      </c>
      <c r="H74" s="130">
        <f>+'QIPP Scorecard'!$N$49*'QIPP Scorecard'!F$35</f>
        <v>136.80000000000001</v>
      </c>
      <c r="I74" s="126">
        <f>+'QIPP Scorecard'!$N$49*'QIPP Scorecard'!G$35</f>
        <v>36.9</v>
      </c>
      <c r="J74" s="131">
        <f>+'QIPP Scorecard'!$N$49*'QIPP Scorecard'!H$35</f>
        <v>15.3</v>
      </c>
      <c r="K74" s="130">
        <f>+'QIPP Scorecard'!$N$49*'QIPP Scorecard'!I$35</f>
        <v>18.900000000000002</v>
      </c>
      <c r="L74" s="126">
        <f>+'QIPP Scorecard'!$N$49*'QIPP Scorecard'!J$35</f>
        <v>24.3</v>
      </c>
      <c r="M74" s="131">
        <f>+'QIPP Scorecard'!$N$49*'QIPP Scorecard'!K$35</f>
        <v>8.1</v>
      </c>
      <c r="N74" s="130">
        <f>+'QIPP Scorecard'!$N$49*'QIPP Scorecard'!L$35</f>
        <v>-2.7</v>
      </c>
      <c r="O74" s="126">
        <f>+'QIPP Scorecard'!$N$49*'QIPP Scorecard'!M$35</f>
        <v>-0.9</v>
      </c>
      <c r="P74" s="131">
        <f>+'QIPP Scorecard'!$N$49*'QIPP Scorecard'!N$35</f>
        <v>0.9</v>
      </c>
      <c r="Q74" s="154">
        <f>+'QIPP Scorecard'!$N$49*'QIPP Scorecard'!O$35</f>
        <v>0</v>
      </c>
      <c r="R74" s="155">
        <f>+'QIPP Scorecard'!$N$49*'QIPP Scorecard'!P$35</f>
        <v>0</v>
      </c>
      <c r="S74" s="436">
        <f>+'QIPP Scorecard'!$N$49*'QIPP Scorecard'!Q$35</f>
        <v>0</v>
      </c>
      <c r="T74" s="434">
        <f>+'QIPP Scorecard'!$N$49*'QIPP Scorecard'!R$35</f>
        <v>0</v>
      </c>
      <c r="U74" s="155">
        <f>+'QIPP Scorecard'!$N$49*'QIPP Scorecard'!S$35</f>
        <v>0</v>
      </c>
      <c r="V74" s="155">
        <f>+'QIPP Scorecard'!$N$49*'QIPP Scorecard'!T$35</f>
        <v>0</v>
      </c>
      <c r="W74" s="155">
        <f>+'QIPP Scorecard'!$N$49*'QIPP Scorecard'!U$35</f>
        <v>0</v>
      </c>
      <c r="X74" s="155">
        <f>+'QIPP Scorecard'!$N$49*'QIPP Scorecard'!V$35</f>
        <v>0</v>
      </c>
      <c r="Y74" s="436">
        <f>+'QIPP Scorecard'!$N$49*'QIPP Scorecard'!W$35</f>
        <v>0</v>
      </c>
      <c r="Z74" s="440">
        <f>+'QIPP Scorecard'!$N$49*'QIPP Scorecard'!X$35</f>
        <v>0</v>
      </c>
      <c r="AA74" s="155">
        <f>+'QIPP Scorecard'!$N$49*'QIPP Scorecard'!Y$35</f>
        <v>0</v>
      </c>
      <c r="AB74" s="156">
        <f>+'QIPP Scorecard'!$N$49*'QIPP Scorecard'!Z$35</f>
        <v>0</v>
      </c>
      <c r="AC74" s="162">
        <f>+'QIPP Scorecard'!$N$49*'QIPP Scorecard'!AA$35</f>
        <v>0</v>
      </c>
      <c r="AD74" s="164"/>
      <c r="AE74" s="117"/>
      <c r="AF74" s="117"/>
      <c r="AG74" s="117"/>
      <c r="AH74" s="117"/>
      <c r="AI74" s="117"/>
      <c r="AJ74" s="117"/>
      <c r="AK74" s="117"/>
      <c r="AL74" s="117"/>
      <c r="AM74" s="118"/>
      <c r="AN74" s="93"/>
    </row>
    <row r="75" spans="1:40" x14ac:dyDescent="0.2">
      <c r="A75" s="93"/>
      <c r="B75" s="722" t="s">
        <v>1215</v>
      </c>
      <c r="C75" s="723"/>
      <c r="D75" s="746" t="str">
        <f>+INDEX('Monthy Targets'!L:L,MATCH('QIPP Breakout'!$D$9,'Monthy Targets'!$A:$A,0))</f>
        <v>Yes</v>
      </c>
      <c r="E75" s="116"/>
      <c r="F75" s="124"/>
      <c r="G75" s="131">
        <f>+'QIPP Scorecard'!$N$49*'QIPP Scorecard'!D$36</f>
        <v>4918.5</v>
      </c>
      <c r="H75" s="130">
        <f>+'QIPP Scorecard'!$N$49*'QIPP Scorecard'!E$36</f>
        <v>95.4</v>
      </c>
      <c r="I75" s="126">
        <f>+'QIPP Scorecard'!$N$49*'QIPP Scorecard'!F$36</f>
        <v>116.10000000000001</v>
      </c>
      <c r="J75" s="131">
        <f>+'QIPP Scorecard'!$N$49*'QIPP Scorecard'!G$36</f>
        <v>53.1</v>
      </c>
      <c r="K75" s="130">
        <f>+'QIPP Scorecard'!$N$49*'QIPP Scorecard'!H$36</f>
        <v>41.4</v>
      </c>
      <c r="L75" s="126">
        <f>+'QIPP Scorecard'!$N$49*'QIPP Scorecard'!I$36</f>
        <v>29.7</v>
      </c>
      <c r="M75" s="131">
        <f>+'QIPP Scorecard'!$N$49*'QIPP Scorecard'!J$36</f>
        <v>11.700000000000001</v>
      </c>
      <c r="N75" s="130">
        <f>+'QIPP Scorecard'!$N$49*'QIPP Scorecard'!K$36</f>
        <v>-4.5</v>
      </c>
      <c r="O75" s="126">
        <f>+'QIPP Scorecard'!$N$49*'QIPP Scorecard'!L$36</f>
        <v>0</v>
      </c>
      <c r="P75" s="131">
        <f>+'QIPP Scorecard'!$N$49*'QIPP Scorecard'!M$36</f>
        <v>1.8</v>
      </c>
      <c r="Q75" s="154">
        <f>+'QIPP Scorecard'!$N$49*'QIPP Scorecard'!N$36</f>
        <v>0</v>
      </c>
      <c r="R75" s="155">
        <f>+'QIPP Scorecard'!$N$49*'QIPP Scorecard'!O$36</f>
        <v>0</v>
      </c>
      <c r="S75" s="436">
        <f>+'QIPP Scorecard'!$N$49*'QIPP Scorecard'!P$36</f>
        <v>0</v>
      </c>
      <c r="T75" s="434">
        <f>+'QIPP Scorecard'!$N$49*'QIPP Scorecard'!Q$36</f>
        <v>0</v>
      </c>
      <c r="U75" s="155">
        <f>+'QIPP Scorecard'!$N$49*'QIPP Scorecard'!R$36</f>
        <v>0</v>
      </c>
      <c r="V75" s="155">
        <f>+'QIPP Scorecard'!$N$49*'QIPP Scorecard'!S$36</f>
        <v>0</v>
      </c>
      <c r="W75" s="155">
        <f>+'QIPP Scorecard'!$N$49*'QIPP Scorecard'!T$36</f>
        <v>0</v>
      </c>
      <c r="X75" s="155">
        <f>+'QIPP Scorecard'!$N$49*'QIPP Scorecard'!U$36</f>
        <v>0</v>
      </c>
      <c r="Y75" s="436">
        <f>+'QIPP Scorecard'!$N$49*'QIPP Scorecard'!V$36</f>
        <v>0</v>
      </c>
      <c r="Z75" s="440">
        <f>+'QIPP Scorecard'!$N$49*'QIPP Scorecard'!W$36</f>
        <v>0</v>
      </c>
      <c r="AA75" s="155">
        <f>+'QIPP Scorecard'!$N$49*'QIPP Scorecard'!X$36</f>
        <v>0</v>
      </c>
      <c r="AB75" s="156">
        <f>+'QIPP Scorecard'!$N$49*'QIPP Scorecard'!Y$36</f>
        <v>0</v>
      </c>
      <c r="AC75" s="155">
        <f>+'QIPP Scorecard'!$N$49*'QIPP Scorecard'!Z$36</f>
        <v>0</v>
      </c>
      <c r="AD75" s="162">
        <f>+'QIPP Scorecard'!$N$49*'QIPP Scorecard'!AA$36</f>
        <v>0</v>
      </c>
      <c r="AE75" s="164"/>
      <c r="AF75" s="117"/>
      <c r="AG75" s="117"/>
      <c r="AH75" s="117"/>
      <c r="AI75" s="117"/>
      <c r="AJ75" s="117"/>
      <c r="AK75" s="117"/>
      <c r="AL75" s="117"/>
      <c r="AM75" s="118"/>
      <c r="AN75" s="93"/>
    </row>
    <row r="76" spans="1:40" x14ac:dyDescent="0.2">
      <c r="A76" s="93"/>
      <c r="B76" s="722" t="s">
        <v>1216</v>
      </c>
      <c r="C76" s="723"/>
      <c r="D76" s="746" t="str">
        <f>+IF('QIPP Scorecard'!$N52&gt;0,"Yes","No")</f>
        <v>Yes</v>
      </c>
      <c r="E76" s="116"/>
      <c r="F76" s="117"/>
      <c r="G76" s="132"/>
      <c r="H76" s="130">
        <f>'QIPP Scorecard'!$N$52*'QIPP Scorecard'!D$37</f>
        <v>5553.99</v>
      </c>
      <c r="I76" s="126">
        <f>'QIPP Scorecard'!$N$52*'QIPP Scorecard'!E$37</f>
        <v>57.57</v>
      </c>
      <c r="J76" s="131">
        <f>'QIPP Scorecard'!$N$52*'QIPP Scorecard'!F$37</f>
        <v>180.79</v>
      </c>
      <c r="K76" s="130">
        <f>'QIPP Scorecard'!$N$52*'QIPP Scorecard'!G$37</f>
        <v>75.75</v>
      </c>
      <c r="L76" s="126">
        <f>'QIPP Scorecard'!$N$52*'QIPP Scorecard'!H$37</f>
        <v>41.410000000000004</v>
      </c>
      <c r="M76" s="131">
        <f>'QIPP Scorecard'!$N$52*'QIPP Scorecard'!I$37</f>
        <v>26.26</v>
      </c>
      <c r="N76" s="130">
        <f>'QIPP Scorecard'!$N$52*'QIPP Scorecard'!J$37</f>
        <v>-5.05</v>
      </c>
      <c r="O76" s="126">
        <f>'QIPP Scorecard'!$N$52*'QIPP Scorecard'!K$37</f>
        <v>-2.02</v>
      </c>
      <c r="P76" s="131">
        <f>'QIPP Scorecard'!$N$52*'QIPP Scorecard'!L$37</f>
        <v>2.02</v>
      </c>
      <c r="Q76" s="154">
        <f>'QIPP Scorecard'!$N$52*'QIPP Scorecard'!M$37</f>
        <v>0</v>
      </c>
      <c r="R76" s="155">
        <f>'QIPP Scorecard'!$N$52*'QIPP Scorecard'!N$37</f>
        <v>0</v>
      </c>
      <c r="S76" s="436">
        <f>'QIPP Scorecard'!$N$52*'QIPP Scorecard'!O$37</f>
        <v>0</v>
      </c>
      <c r="T76" s="434">
        <f>'QIPP Scorecard'!$N$52*'QIPP Scorecard'!P$37</f>
        <v>0</v>
      </c>
      <c r="U76" s="155">
        <f>'QIPP Scorecard'!$N$52*'QIPP Scorecard'!Q$37</f>
        <v>0</v>
      </c>
      <c r="V76" s="155">
        <f>'QIPP Scorecard'!$N$52*'QIPP Scorecard'!R$37</f>
        <v>0</v>
      </c>
      <c r="W76" s="155">
        <f>'QIPP Scorecard'!$N$52*'QIPP Scorecard'!S$37</f>
        <v>0</v>
      </c>
      <c r="X76" s="155">
        <f>'QIPP Scorecard'!$N$52*'QIPP Scorecard'!T$37</f>
        <v>0</v>
      </c>
      <c r="Y76" s="436">
        <f>'QIPP Scorecard'!$N$52*'QIPP Scorecard'!U$37</f>
        <v>0</v>
      </c>
      <c r="Z76" s="440">
        <f>'QIPP Scorecard'!$N$52*'QIPP Scorecard'!V$37</f>
        <v>0</v>
      </c>
      <c r="AA76" s="155">
        <f>'QIPP Scorecard'!$N$52*'QIPP Scorecard'!W$37</f>
        <v>0</v>
      </c>
      <c r="AB76" s="156">
        <f>'QIPP Scorecard'!$N$52*'QIPP Scorecard'!X$37</f>
        <v>0</v>
      </c>
      <c r="AC76" s="155">
        <f>'QIPP Scorecard'!$N$52*'QIPP Scorecard'!Y$37</f>
        <v>0</v>
      </c>
      <c r="AD76" s="155">
        <f>'QIPP Scorecard'!$N$52*'QIPP Scorecard'!Z$37</f>
        <v>0</v>
      </c>
      <c r="AE76" s="162">
        <f>'QIPP Scorecard'!$N$52*'QIPP Scorecard'!AA$37</f>
        <v>0</v>
      </c>
      <c r="AF76" s="164"/>
      <c r="AG76" s="117"/>
      <c r="AH76" s="117"/>
      <c r="AI76" s="117"/>
      <c r="AJ76" s="117"/>
      <c r="AK76" s="117"/>
      <c r="AL76" s="117"/>
      <c r="AM76" s="118"/>
      <c r="AN76" s="93"/>
    </row>
    <row r="77" spans="1:40" x14ac:dyDescent="0.2">
      <c r="A77" s="93"/>
      <c r="B77" s="722" t="s">
        <v>1217</v>
      </c>
      <c r="C77" s="723"/>
      <c r="D77" s="746" t="str">
        <f>+INDEX('Monthy Targets'!K:K,MATCH('QIPP Breakout'!$D$9,'Monthy Targets'!$A:$A,0))</f>
        <v>Yes</v>
      </c>
      <c r="E77" s="116"/>
      <c r="F77" s="117"/>
      <c r="G77" s="118"/>
      <c r="H77" s="125"/>
      <c r="I77" s="126">
        <f>'QIPP Scorecard'!$N$52*'QIPP Scorecard'!D$38</f>
        <v>5532.78</v>
      </c>
      <c r="J77" s="131">
        <f>'QIPP Scorecard'!$N$52*'QIPP Scorecard'!E$38</f>
        <v>93.93</v>
      </c>
      <c r="K77" s="130">
        <f>'QIPP Scorecard'!$N$52*'QIPP Scorecard'!F$38</f>
        <v>181.8</v>
      </c>
      <c r="L77" s="126">
        <f>'QIPP Scorecard'!$N$52*'QIPP Scorecard'!G$38</f>
        <v>102.01</v>
      </c>
      <c r="M77" s="131">
        <f>'QIPP Scorecard'!$N$52*'QIPP Scorecard'!H$38</f>
        <v>37.369999999999997</v>
      </c>
      <c r="N77" s="130">
        <f>'QIPP Scorecard'!$N$52*'QIPP Scorecard'!I$38</f>
        <v>-2.02</v>
      </c>
      <c r="O77" s="126">
        <f>'QIPP Scorecard'!$N$52*'QIPP Scorecard'!J$38</f>
        <v>-1.01</v>
      </c>
      <c r="P77" s="131">
        <f>'QIPP Scorecard'!$N$52*'QIPP Scorecard'!K$38</f>
        <v>1.01</v>
      </c>
      <c r="Q77" s="154">
        <f>'QIPP Scorecard'!$N$52*'QIPP Scorecard'!L$38</f>
        <v>0</v>
      </c>
      <c r="R77" s="155">
        <f>'QIPP Scorecard'!$N$52*'QIPP Scorecard'!M$38</f>
        <v>0</v>
      </c>
      <c r="S77" s="436">
        <f>'QIPP Scorecard'!$N$52*'QIPP Scorecard'!N$38</f>
        <v>0</v>
      </c>
      <c r="T77" s="434">
        <f>'QIPP Scorecard'!$N$52*'QIPP Scorecard'!O$38</f>
        <v>0</v>
      </c>
      <c r="U77" s="155">
        <f>'QIPP Scorecard'!$N$52*'QIPP Scorecard'!P$38</f>
        <v>0</v>
      </c>
      <c r="V77" s="155">
        <f>'QIPP Scorecard'!$N$52*'QIPP Scorecard'!Q$38</f>
        <v>0</v>
      </c>
      <c r="W77" s="155">
        <f>'QIPP Scorecard'!$N$52*'QIPP Scorecard'!R$38</f>
        <v>0</v>
      </c>
      <c r="X77" s="155">
        <f>'QIPP Scorecard'!$N$52*'QIPP Scorecard'!S$38</f>
        <v>0</v>
      </c>
      <c r="Y77" s="436">
        <f>'QIPP Scorecard'!$N$52*'QIPP Scorecard'!T$38</f>
        <v>0</v>
      </c>
      <c r="Z77" s="440">
        <f>'QIPP Scorecard'!$N$52*'QIPP Scorecard'!U$38</f>
        <v>0</v>
      </c>
      <c r="AA77" s="155">
        <f>'QIPP Scorecard'!$N$52*'QIPP Scorecard'!V$38</f>
        <v>0</v>
      </c>
      <c r="AB77" s="156">
        <f>'QIPP Scorecard'!$N$52*'QIPP Scorecard'!W$38</f>
        <v>0</v>
      </c>
      <c r="AC77" s="155">
        <f>'QIPP Scorecard'!$N$52*'QIPP Scorecard'!X$38</f>
        <v>0</v>
      </c>
      <c r="AD77" s="155">
        <f>'QIPP Scorecard'!$N$52*'QIPP Scorecard'!Y$38</f>
        <v>0</v>
      </c>
      <c r="AE77" s="155">
        <f>'QIPP Scorecard'!$N$52*'QIPP Scorecard'!Z$38</f>
        <v>0</v>
      </c>
      <c r="AF77" s="162">
        <f>'QIPP Scorecard'!$N$52*'QIPP Scorecard'!AA$38</f>
        <v>0</v>
      </c>
      <c r="AG77" s="164"/>
      <c r="AH77" s="117"/>
      <c r="AI77" s="117"/>
      <c r="AJ77" s="117"/>
      <c r="AK77" s="117"/>
      <c r="AL77" s="117"/>
      <c r="AM77" s="118"/>
      <c r="AN77" s="93"/>
    </row>
    <row r="78" spans="1:40" x14ac:dyDescent="0.2">
      <c r="A78" s="93"/>
      <c r="B78" s="722" t="s">
        <v>1218</v>
      </c>
      <c r="C78" s="723"/>
      <c r="D78" s="746" t="str">
        <f>+INDEX('Monthy Targets'!L:L,MATCH('QIPP Breakout'!$D$9,'Monthy Targets'!$A:$A,0))</f>
        <v>Yes</v>
      </c>
      <c r="E78" s="116"/>
      <c r="F78" s="117"/>
      <c r="G78" s="118"/>
      <c r="H78" s="116"/>
      <c r="I78" s="124"/>
      <c r="J78" s="131">
        <f>'QIPP Scorecard'!$N$52*'QIPP Scorecard'!D$39</f>
        <v>5471.17</v>
      </c>
      <c r="K78" s="130">
        <f>'QIPP Scorecard'!$N$52*'QIPP Scorecard'!E$39</f>
        <v>118.17</v>
      </c>
      <c r="L78" s="126">
        <f>'QIPP Scorecard'!$N$52*'QIPP Scorecard'!F$39</f>
        <v>223.21</v>
      </c>
      <c r="M78" s="131">
        <f>'QIPP Scorecard'!$N$52*'QIPP Scorecard'!G$39</f>
        <v>72.72</v>
      </c>
      <c r="N78" s="130">
        <f>'QIPP Scorecard'!$N$52*'QIPP Scorecard'!H$39</f>
        <v>12.120000000000001</v>
      </c>
      <c r="O78" s="126">
        <f>'QIPP Scorecard'!$N$52*'QIPP Scorecard'!I$39</f>
        <v>5.05</v>
      </c>
      <c r="P78" s="131">
        <f>'QIPP Scorecard'!$N$52*'QIPP Scorecard'!J$39</f>
        <v>5.05</v>
      </c>
      <c r="Q78" s="154">
        <f>'QIPP Scorecard'!$N$52*'QIPP Scorecard'!K$39</f>
        <v>0</v>
      </c>
      <c r="R78" s="155">
        <f>'QIPP Scorecard'!$N$52*'QIPP Scorecard'!L$39</f>
        <v>0</v>
      </c>
      <c r="S78" s="436">
        <f>'QIPP Scorecard'!$N$52*'QIPP Scorecard'!M$39</f>
        <v>0</v>
      </c>
      <c r="T78" s="434">
        <f>'QIPP Scorecard'!$N$52*'QIPP Scorecard'!N$39</f>
        <v>0</v>
      </c>
      <c r="U78" s="155">
        <f>'QIPP Scorecard'!$N$52*'QIPP Scorecard'!O$39</f>
        <v>0</v>
      </c>
      <c r="V78" s="155">
        <f>'QIPP Scorecard'!$N$52*'QIPP Scorecard'!P$39</f>
        <v>0</v>
      </c>
      <c r="W78" s="155">
        <f>'QIPP Scorecard'!$N$52*'QIPP Scorecard'!Q$39</f>
        <v>0</v>
      </c>
      <c r="X78" s="155">
        <f>'QIPP Scorecard'!$N$52*'QIPP Scorecard'!R$39</f>
        <v>0</v>
      </c>
      <c r="Y78" s="436">
        <f>'QIPP Scorecard'!$N$52*'QIPP Scorecard'!S$39</f>
        <v>0</v>
      </c>
      <c r="Z78" s="440">
        <f>'QIPP Scorecard'!$N$52*'QIPP Scorecard'!T$39</f>
        <v>0</v>
      </c>
      <c r="AA78" s="155">
        <f>'QIPP Scorecard'!$N$52*'QIPP Scorecard'!U$39</f>
        <v>0</v>
      </c>
      <c r="AB78" s="156">
        <f>'QIPP Scorecard'!$N$52*'QIPP Scorecard'!V$39</f>
        <v>0</v>
      </c>
      <c r="AC78" s="155">
        <f>'QIPP Scorecard'!$N$52*'QIPP Scorecard'!W$39</f>
        <v>0</v>
      </c>
      <c r="AD78" s="155">
        <f>'QIPP Scorecard'!$N$52*'QIPP Scorecard'!X$39</f>
        <v>0</v>
      </c>
      <c r="AE78" s="155">
        <f>'QIPP Scorecard'!$N$52*'QIPP Scorecard'!Y$39</f>
        <v>0</v>
      </c>
      <c r="AF78" s="155">
        <f>'QIPP Scorecard'!$N$52*'QIPP Scorecard'!Z$39</f>
        <v>0</v>
      </c>
      <c r="AG78" s="162">
        <f>'QIPP Scorecard'!$N$52*'QIPP Scorecard'!AA$39</f>
        <v>0</v>
      </c>
      <c r="AH78" s="164"/>
      <c r="AI78" s="117"/>
      <c r="AJ78" s="117"/>
      <c r="AK78" s="117"/>
      <c r="AL78" s="117"/>
      <c r="AM78" s="118"/>
      <c r="AN78" s="93"/>
    </row>
    <row r="79" spans="1:40" x14ac:dyDescent="0.2">
      <c r="A79" s="93"/>
      <c r="B79" s="722" t="s">
        <v>1219</v>
      </c>
      <c r="C79" s="723"/>
      <c r="D79" s="746" t="str">
        <f>+IF('QIPP Scorecard'!$N55&gt;0,"Yes","No")</f>
        <v>Yes</v>
      </c>
      <c r="E79" s="116"/>
      <c r="F79" s="117"/>
      <c r="G79" s="118"/>
      <c r="H79" s="116"/>
      <c r="I79" s="117"/>
      <c r="J79" s="132"/>
      <c r="K79" s="130">
        <f>'QIPP Scorecard'!$N$55*'QIPP Scorecard'!D$40</f>
        <v>6353.12</v>
      </c>
      <c r="L79" s="126">
        <f>'QIPP Scorecard'!$N$55*'QIPP Scorecard'!E$40</f>
        <v>146.32</v>
      </c>
      <c r="M79" s="131">
        <f>'QIPP Scorecard'!$N$55*'QIPP Scorecard'!F$40</f>
        <v>230.1</v>
      </c>
      <c r="N79" s="130">
        <f>'QIPP Scorecard'!$N$55*'QIPP Scorecard'!G$40</f>
        <v>43.66</v>
      </c>
      <c r="O79" s="126">
        <f>'QIPP Scorecard'!$N$55*'QIPP Scorecard'!H$40</f>
        <v>16.52</v>
      </c>
      <c r="P79" s="131">
        <f>'QIPP Scorecard'!$N$55*'QIPP Scorecard'!I$40</f>
        <v>14.16</v>
      </c>
      <c r="Q79" s="154">
        <f>'QIPP Scorecard'!$N$55*'QIPP Scorecard'!J$40</f>
        <v>0</v>
      </c>
      <c r="R79" s="155">
        <f>'QIPP Scorecard'!$N$55*'QIPP Scorecard'!K$40</f>
        <v>0</v>
      </c>
      <c r="S79" s="436">
        <f>'QIPP Scorecard'!$N$55*'QIPP Scorecard'!L$40</f>
        <v>0</v>
      </c>
      <c r="T79" s="434">
        <f>'QIPP Scorecard'!$N$55*'QIPP Scorecard'!M$40</f>
        <v>0</v>
      </c>
      <c r="U79" s="155">
        <f>'QIPP Scorecard'!$N$55*'QIPP Scorecard'!N$40</f>
        <v>0</v>
      </c>
      <c r="V79" s="155">
        <f>'QIPP Scorecard'!$N$55*'QIPP Scorecard'!O$40</f>
        <v>0</v>
      </c>
      <c r="W79" s="155">
        <f>'QIPP Scorecard'!$N$55*'QIPP Scorecard'!P$40</f>
        <v>0</v>
      </c>
      <c r="X79" s="155">
        <f>'QIPP Scorecard'!$N$55*'QIPP Scorecard'!Q$40</f>
        <v>0</v>
      </c>
      <c r="Y79" s="436">
        <f>'QIPP Scorecard'!$N$55*'QIPP Scorecard'!R$40</f>
        <v>0</v>
      </c>
      <c r="Z79" s="440">
        <f>'QIPP Scorecard'!$N$55*'QIPP Scorecard'!S$40</f>
        <v>0</v>
      </c>
      <c r="AA79" s="155">
        <f>'QIPP Scorecard'!$N$55*'QIPP Scorecard'!T$40</f>
        <v>0</v>
      </c>
      <c r="AB79" s="156">
        <f>'QIPP Scorecard'!$N$55*'QIPP Scorecard'!U$40</f>
        <v>0</v>
      </c>
      <c r="AC79" s="155">
        <f>'QIPP Scorecard'!$N$55*'QIPP Scorecard'!V$40</f>
        <v>0</v>
      </c>
      <c r="AD79" s="155">
        <f>'QIPP Scorecard'!$N$55*'QIPP Scorecard'!W$40</f>
        <v>0</v>
      </c>
      <c r="AE79" s="155">
        <f>'QIPP Scorecard'!$N$55*'QIPP Scorecard'!X$40</f>
        <v>0</v>
      </c>
      <c r="AF79" s="155">
        <f>'QIPP Scorecard'!$N$55*'QIPP Scorecard'!Y$40</f>
        <v>0</v>
      </c>
      <c r="AG79" s="155">
        <f>'QIPP Scorecard'!$N$55*'QIPP Scorecard'!Z$40</f>
        <v>0</v>
      </c>
      <c r="AH79" s="162">
        <f>'QIPP Scorecard'!$N$55*'QIPP Scorecard'!AA$40</f>
        <v>0</v>
      </c>
      <c r="AI79" s="164"/>
      <c r="AJ79" s="117"/>
      <c r="AK79" s="117"/>
      <c r="AL79" s="117"/>
      <c r="AM79" s="118"/>
      <c r="AN79" s="93"/>
    </row>
    <row r="80" spans="1:40" x14ac:dyDescent="0.2">
      <c r="A80" s="93"/>
      <c r="B80" s="722" t="s">
        <v>1220</v>
      </c>
      <c r="C80" s="723"/>
      <c r="D80" s="746" t="str">
        <f>+INDEX('Monthy Targets'!K:K,MATCH('QIPP Breakout'!$D$9,'Monthy Targets'!$A:$A,0))</f>
        <v>Yes</v>
      </c>
      <c r="E80" s="116"/>
      <c r="F80" s="117"/>
      <c r="G80" s="118"/>
      <c r="H80" s="116"/>
      <c r="I80" s="117"/>
      <c r="J80" s="118"/>
      <c r="K80" s="125"/>
      <c r="L80" s="126">
        <f>'QIPP Scorecard'!$N$55*'QIPP Scorecard'!D$41</f>
        <v>6410.94</v>
      </c>
      <c r="M80" s="131">
        <f>'QIPP Scorecard'!$N$55*'QIPP Scorecard'!E$41</f>
        <v>154.57999999999998</v>
      </c>
      <c r="N80" s="130">
        <f>'QIPP Scorecard'!$N$55*'QIPP Scorecard'!F$41</f>
        <v>139.23999999999998</v>
      </c>
      <c r="O80" s="126">
        <f>'QIPP Scorecard'!$N$55*'QIPP Scorecard'!G$41</f>
        <v>59</v>
      </c>
      <c r="P80" s="131">
        <f>'QIPP Scorecard'!$N$55*'QIPP Scorecard'!H$41</f>
        <v>22.419999999999998</v>
      </c>
      <c r="Q80" s="154">
        <f>'QIPP Scorecard'!$N$55*'QIPP Scorecard'!I$41</f>
        <v>0</v>
      </c>
      <c r="R80" s="155">
        <f>'QIPP Scorecard'!$N$55*'QIPP Scorecard'!J$41</f>
        <v>0</v>
      </c>
      <c r="S80" s="436">
        <f>'QIPP Scorecard'!$N$55*'QIPP Scorecard'!K$41</f>
        <v>0</v>
      </c>
      <c r="T80" s="434">
        <f>'QIPP Scorecard'!$N$55*'QIPP Scorecard'!L$41</f>
        <v>0</v>
      </c>
      <c r="U80" s="155">
        <f>'QIPP Scorecard'!$N$55*'QIPP Scorecard'!M$41</f>
        <v>0</v>
      </c>
      <c r="V80" s="155">
        <f>'QIPP Scorecard'!$N$55*'QIPP Scorecard'!N$41</f>
        <v>0</v>
      </c>
      <c r="W80" s="155">
        <f>'QIPP Scorecard'!$N$55*'QIPP Scorecard'!O$41</f>
        <v>0</v>
      </c>
      <c r="X80" s="155">
        <f>'QIPP Scorecard'!$N$55*'QIPP Scorecard'!P$41</f>
        <v>0</v>
      </c>
      <c r="Y80" s="436">
        <f>'QIPP Scorecard'!$N$55*'QIPP Scorecard'!Q$41</f>
        <v>0</v>
      </c>
      <c r="Z80" s="440">
        <f>'QIPP Scorecard'!$N$55*'QIPP Scorecard'!R$41</f>
        <v>0</v>
      </c>
      <c r="AA80" s="155">
        <f>'QIPP Scorecard'!$N$55*'QIPP Scorecard'!S$41</f>
        <v>0</v>
      </c>
      <c r="AB80" s="156">
        <f>'QIPP Scorecard'!$N$55*'QIPP Scorecard'!T$41</f>
        <v>0</v>
      </c>
      <c r="AC80" s="155">
        <f>'QIPP Scorecard'!$N$55*'QIPP Scorecard'!U$41</f>
        <v>0</v>
      </c>
      <c r="AD80" s="155">
        <f>'QIPP Scorecard'!$N$55*'QIPP Scorecard'!V$41</f>
        <v>0</v>
      </c>
      <c r="AE80" s="155">
        <f>'QIPP Scorecard'!$N$55*'QIPP Scorecard'!W$41</f>
        <v>0</v>
      </c>
      <c r="AF80" s="155">
        <f>'QIPP Scorecard'!$N$55*'QIPP Scorecard'!X$41</f>
        <v>0</v>
      </c>
      <c r="AG80" s="155">
        <f>'QIPP Scorecard'!$N$55*'QIPP Scorecard'!Y$41</f>
        <v>0</v>
      </c>
      <c r="AH80" s="155">
        <f>'QIPP Scorecard'!$N$55*'QIPP Scorecard'!Z$41</f>
        <v>0</v>
      </c>
      <c r="AI80" s="162">
        <f>'QIPP Scorecard'!$N$55*'QIPP Scorecard'!AA$41</f>
        <v>0</v>
      </c>
      <c r="AJ80" s="164"/>
      <c r="AK80" s="117"/>
      <c r="AL80" s="117"/>
      <c r="AM80" s="118"/>
      <c r="AN80" s="93"/>
    </row>
    <row r="81" spans="1:40" x14ac:dyDescent="0.2">
      <c r="A81" s="93"/>
      <c r="B81" s="722" t="s">
        <v>1221</v>
      </c>
      <c r="C81" s="723"/>
      <c r="D81" s="746" t="str">
        <f>+INDEX('Monthy Targets'!L:L,MATCH('QIPP Breakout'!$D$9,'Monthy Targets'!$A:$A,0))</f>
        <v>Yes</v>
      </c>
      <c r="E81" s="116"/>
      <c r="F81" s="117"/>
      <c r="G81" s="118"/>
      <c r="H81" s="116"/>
      <c r="I81" s="117"/>
      <c r="J81" s="118"/>
      <c r="K81" s="116"/>
      <c r="L81" s="124"/>
      <c r="M81" s="131">
        <f>'QIPP Scorecard'!$N$55*'QIPP Scorecard'!D$42</f>
        <v>6400.32</v>
      </c>
      <c r="N81" s="130">
        <f>'QIPP Scorecard'!$N$55*'QIPP Scorecard'!E$42</f>
        <v>106.19999999999999</v>
      </c>
      <c r="O81" s="126">
        <f>'QIPP Scorecard'!$N$55*'QIPP Scorecard'!F$42</f>
        <v>159.29999999999998</v>
      </c>
      <c r="P81" s="131">
        <f>'QIPP Scorecard'!$N$55*'QIPP Scorecard'!G$42</f>
        <v>86.14</v>
      </c>
      <c r="Q81" s="154">
        <f>'QIPP Scorecard'!$N$55*'QIPP Scorecard'!H$42</f>
        <v>0</v>
      </c>
      <c r="R81" s="155">
        <f>'QIPP Scorecard'!$N$55*'QIPP Scorecard'!I$42</f>
        <v>0</v>
      </c>
      <c r="S81" s="436">
        <f>'QIPP Scorecard'!$N$55*'QIPP Scorecard'!J$42</f>
        <v>0</v>
      </c>
      <c r="T81" s="434">
        <f>'QIPP Scorecard'!$N$55*'QIPP Scorecard'!K$42</f>
        <v>0</v>
      </c>
      <c r="U81" s="155">
        <f>'QIPP Scorecard'!$N$55*'QIPP Scorecard'!L$42</f>
        <v>0</v>
      </c>
      <c r="V81" s="155">
        <f>'QIPP Scorecard'!$N$55*'QIPP Scorecard'!M$42</f>
        <v>0</v>
      </c>
      <c r="W81" s="155">
        <f>'QIPP Scorecard'!$N$55*'QIPP Scorecard'!N$42</f>
        <v>0</v>
      </c>
      <c r="X81" s="155">
        <f>'QIPP Scorecard'!$N$55*'QIPP Scorecard'!O$42</f>
        <v>0</v>
      </c>
      <c r="Y81" s="436">
        <f>'QIPP Scorecard'!$N$55*'QIPP Scorecard'!P$42</f>
        <v>0</v>
      </c>
      <c r="Z81" s="440">
        <f>'QIPP Scorecard'!$N$55*'QIPP Scorecard'!Q$42</f>
        <v>0</v>
      </c>
      <c r="AA81" s="155">
        <f>'QIPP Scorecard'!$N$55*'QIPP Scorecard'!R$42</f>
        <v>0</v>
      </c>
      <c r="AB81" s="156">
        <f>'QIPP Scorecard'!$N$55*'QIPP Scorecard'!S$42</f>
        <v>0</v>
      </c>
      <c r="AC81" s="155">
        <f>'QIPP Scorecard'!$N$55*'QIPP Scorecard'!T$42</f>
        <v>0</v>
      </c>
      <c r="AD81" s="155">
        <f>'QIPP Scorecard'!$N$55*'QIPP Scorecard'!U$42</f>
        <v>0</v>
      </c>
      <c r="AE81" s="155">
        <f>'QIPP Scorecard'!$N$55*'QIPP Scorecard'!V$42</f>
        <v>0</v>
      </c>
      <c r="AF81" s="155">
        <f>'QIPP Scorecard'!$N$55*'QIPP Scorecard'!W$42</f>
        <v>0</v>
      </c>
      <c r="AG81" s="155">
        <f>'QIPP Scorecard'!$N$55*'QIPP Scorecard'!X$42</f>
        <v>0</v>
      </c>
      <c r="AH81" s="155">
        <f>'QIPP Scorecard'!$N$55*'QIPP Scorecard'!Y$42</f>
        <v>0</v>
      </c>
      <c r="AI81" s="155">
        <f>'QIPP Scorecard'!$N$55*'QIPP Scorecard'!Z$42</f>
        <v>0</v>
      </c>
      <c r="AJ81" s="162">
        <f>'QIPP Scorecard'!$N$55*'QIPP Scorecard'!AA$42</f>
        <v>0</v>
      </c>
      <c r="AK81" s="164"/>
      <c r="AL81" s="117"/>
      <c r="AM81" s="118"/>
      <c r="AN81" s="93"/>
    </row>
    <row r="82" spans="1:40" x14ac:dyDescent="0.2">
      <c r="A82" s="93"/>
      <c r="B82" s="722" t="s">
        <v>1222</v>
      </c>
      <c r="C82" s="723"/>
      <c r="D82" s="746" t="str">
        <f>+IF('QIPP Scorecard'!$N58&gt;0,"Yes","No")</f>
        <v>Yes</v>
      </c>
      <c r="E82" s="116"/>
      <c r="F82" s="117"/>
      <c r="G82" s="118"/>
      <c r="H82" s="116"/>
      <c r="I82" s="117"/>
      <c r="J82" s="118"/>
      <c r="K82" s="116"/>
      <c r="L82" s="117"/>
      <c r="M82" s="132"/>
      <c r="N82" s="130">
        <f>'QIPP Scorecard'!$N$58*'QIPP Scorecard'!D$43</f>
        <v>6266.32</v>
      </c>
      <c r="O82" s="126">
        <f>'QIPP Scorecard'!$N$58*'QIPP Scorecard'!E$43</f>
        <v>104.39999999999999</v>
      </c>
      <c r="P82" s="131">
        <f>'QIPP Scorecard'!$N$58*'QIPP Scorecard'!F$43</f>
        <v>176.32</v>
      </c>
      <c r="Q82" s="154">
        <f>'QIPP Scorecard'!$N$58*'QIPP Scorecard'!G$43</f>
        <v>0</v>
      </c>
      <c r="R82" s="155">
        <f>'QIPP Scorecard'!$N$58*'QIPP Scorecard'!H$43</f>
        <v>0</v>
      </c>
      <c r="S82" s="436">
        <f>'QIPP Scorecard'!$N$58*'QIPP Scorecard'!I$43</f>
        <v>0</v>
      </c>
      <c r="T82" s="434">
        <f>'QIPP Scorecard'!$N$58*'QIPP Scorecard'!J$43</f>
        <v>0</v>
      </c>
      <c r="U82" s="439">
        <f>'QIPP Scorecard'!$N$58*'QIPP Scorecard'!K$43</f>
        <v>0</v>
      </c>
      <c r="V82" s="155">
        <f>'QIPP Scorecard'!$N$58*'QIPP Scorecard'!L$43</f>
        <v>0</v>
      </c>
      <c r="W82" s="155">
        <f>'QIPP Scorecard'!$N$58*'QIPP Scorecard'!M$43</f>
        <v>0</v>
      </c>
      <c r="X82" s="155">
        <f>'QIPP Scorecard'!$N$58*'QIPP Scorecard'!N$43</f>
        <v>0</v>
      </c>
      <c r="Y82" s="436">
        <f>'QIPP Scorecard'!$N$58*'QIPP Scorecard'!O$43</f>
        <v>0</v>
      </c>
      <c r="Z82" s="440">
        <f>'QIPP Scorecard'!$N$58*'QIPP Scorecard'!P$43</f>
        <v>0</v>
      </c>
      <c r="AA82" s="155">
        <f>'QIPP Scorecard'!$N$58*'QIPP Scorecard'!Q$43</f>
        <v>0</v>
      </c>
      <c r="AB82" s="156">
        <f>'QIPP Scorecard'!$N$58*'QIPP Scorecard'!R$43</f>
        <v>0</v>
      </c>
      <c r="AC82" s="155">
        <f>'QIPP Scorecard'!$N$58*'QIPP Scorecard'!S$43</f>
        <v>0</v>
      </c>
      <c r="AD82" s="155">
        <f>'QIPP Scorecard'!$N$58*'QIPP Scorecard'!T$43</f>
        <v>0</v>
      </c>
      <c r="AE82" s="155">
        <f>'QIPP Scorecard'!$N$58*'QIPP Scorecard'!U$43</f>
        <v>0</v>
      </c>
      <c r="AF82" s="155">
        <f>'QIPP Scorecard'!$N$58*'QIPP Scorecard'!V$43</f>
        <v>0</v>
      </c>
      <c r="AG82" s="155">
        <f>'QIPP Scorecard'!$N$58*'QIPP Scorecard'!W$43</f>
        <v>0</v>
      </c>
      <c r="AH82" s="155">
        <f>'QIPP Scorecard'!$N$58*'QIPP Scorecard'!X$43</f>
        <v>0</v>
      </c>
      <c r="AI82" s="155">
        <f>'QIPP Scorecard'!$N$58*'QIPP Scorecard'!Y$43</f>
        <v>0</v>
      </c>
      <c r="AJ82" s="155">
        <f>'QIPP Scorecard'!$N$58*'QIPP Scorecard'!Z$43</f>
        <v>0</v>
      </c>
      <c r="AK82" s="162">
        <f>'QIPP Scorecard'!$N$58*'QIPP Scorecard'!AA$43</f>
        <v>0</v>
      </c>
      <c r="AL82" s="164"/>
      <c r="AM82" s="118"/>
      <c r="AN82" s="93"/>
    </row>
    <row r="83" spans="1:40" x14ac:dyDescent="0.2">
      <c r="A83" s="93"/>
      <c r="B83" s="722" t="s">
        <v>1223</v>
      </c>
      <c r="C83" s="723"/>
      <c r="D83" s="746" t="str">
        <f>+INDEX('Monthy Targets'!K:K,MATCH('QIPP Breakout'!$D$9,'Monthy Targets'!$A:$A,0))</f>
        <v>Yes</v>
      </c>
      <c r="E83" s="116"/>
      <c r="F83" s="117"/>
      <c r="G83" s="118"/>
      <c r="H83" s="116"/>
      <c r="I83" s="117"/>
      <c r="J83" s="118"/>
      <c r="K83" s="116"/>
      <c r="L83" s="117"/>
      <c r="M83" s="118"/>
      <c r="N83" s="125"/>
      <c r="O83" s="126">
        <f>+'QIPP Scorecard'!$N$58*'QIPP Scorecard'!D$44</f>
        <v>6247.7599999999993</v>
      </c>
      <c r="P83" s="131">
        <f>+'QIPP Scorecard'!$N$58*'QIPP Scorecard'!E$44</f>
        <v>90.47999999999999</v>
      </c>
      <c r="Q83" s="154">
        <f>+'QIPP Scorecard'!$N$58*'QIPP Scorecard'!F$44</f>
        <v>0</v>
      </c>
      <c r="R83" s="155">
        <f>+'QIPP Scorecard'!$N$58*'QIPP Scorecard'!G$44</f>
        <v>0</v>
      </c>
      <c r="S83" s="436">
        <f>+'QIPP Scorecard'!$N$58*'QIPP Scorecard'!H$44</f>
        <v>0</v>
      </c>
      <c r="T83" s="434">
        <f>+'QIPP Scorecard'!$N$58*'QIPP Scorecard'!I$44</f>
        <v>0</v>
      </c>
      <c r="U83" s="438">
        <f>+'QIPP Scorecard'!$N$58*'QIPP Scorecard'!J$44</f>
        <v>0</v>
      </c>
      <c r="V83" s="155">
        <f>+'QIPP Scorecard'!$N$58*'QIPP Scorecard'!K$44</f>
        <v>0</v>
      </c>
      <c r="W83" s="155">
        <f>+'QIPP Scorecard'!$N$58*'QIPP Scorecard'!L$44</f>
        <v>0</v>
      </c>
      <c r="X83" s="155">
        <f>+'QIPP Scorecard'!$N$58*'QIPP Scorecard'!M$44</f>
        <v>0</v>
      </c>
      <c r="Y83" s="436">
        <f>+'QIPP Scorecard'!$N$58*'QIPP Scorecard'!N$44</f>
        <v>0</v>
      </c>
      <c r="Z83" s="440">
        <f>+'QIPP Scorecard'!$N$58*'QIPP Scorecard'!O$44</f>
        <v>0</v>
      </c>
      <c r="AA83" s="155">
        <f>+'QIPP Scorecard'!$N$58*'QIPP Scorecard'!P$44</f>
        <v>0</v>
      </c>
      <c r="AB83" s="156">
        <f>+'QIPP Scorecard'!$N$58*'QIPP Scorecard'!Q$44</f>
        <v>0</v>
      </c>
      <c r="AC83" s="155">
        <f>+'QIPP Scorecard'!$N$58*'QIPP Scorecard'!R$44</f>
        <v>0</v>
      </c>
      <c r="AD83" s="155">
        <f>+'QIPP Scorecard'!$N$58*'QIPP Scorecard'!S$44</f>
        <v>0</v>
      </c>
      <c r="AE83" s="155">
        <f>+'QIPP Scorecard'!$N$58*'QIPP Scorecard'!T$44</f>
        <v>0</v>
      </c>
      <c r="AF83" s="155">
        <f>+'QIPP Scorecard'!$N$58*'QIPP Scorecard'!U$44</f>
        <v>0</v>
      </c>
      <c r="AG83" s="155">
        <f>+'QIPP Scorecard'!$N$58*'QIPP Scorecard'!V$44</f>
        <v>0</v>
      </c>
      <c r="AH83" s="155">
        <f>+'QIPP Scorecard'!$N$58*'QIPP Scorecard'!W$44</f>
        <v>0</v>
      </c>
      <c r="AI83" s="155">
        <f>+'QIPP Scorecard'!$N$58*'QIPP Scorecard'!X$44</f>
        <v>0</v>
      </c>
      <c r="AJ83" s="155">
        <f>+'QIPP Scorecard'!$N$58*'QIPP Scorecard'!Y$44</f>
        <v>0</v>
      </c>
      <c r="AK83" s="155">
        <f>+'QIPP Scorecard'!$N$58*'QIPP Scorecard'!Z$44</f>
        <v>0</v>
      </c>
      <c r="AL83" s="162">
        <f>+'QIPP Scorecard'!$N$58*'QIPP Scorecard'!AA$44</f>
        <v>0</v>
      </c>
      <c r="AM83" s="167"/>
      <c r="AN83" s="93"/>
    </row>
    <row r="84" spans="1:40" x14ac:dyDescent="0.2">
      <c r="A84" s="93"/>
      <c r="B84" s="724" t="s">
        <v>1224</v>
      </c>
      <c r="C84" s="725"/>
      <c r="D84" s="747" t="str">
        <f>+INDEX('Monthy Targets'!L:L,MATCH('QIPP Breakout'!$D$9,'Monthy Targets'!$A:$A,0))</f>
        <v>Yes</v>
      </c>
      <c r="E84" s="119"/>
      <c r="F84" s="120"/>
      <c r="G84" s="121"/>
      <c r="H84" s="119"/>
      <c r="I84" s="120"/>
      <c r="J84" s="121"/>
      <c r="K84" s="119"/>
      <c r="L84" s="120"/>
      <c r="M84" s="121"/>
      <c r="N84" s="119"/>
      <c r="O84" s="123"/>
      <c r="P84" s="136">
        <f>'QIPP Scorecard'!$N$58*'QIPP Scorecard'!D$45</f>
        <v>6251.24</v>
      </c>
      <c r="Q84" s="157">
        <f>'QIPP Scorecard'!$N$58*'QIPP Scorecard'!E$45</f>
        <v>0</v>
      </c>
      <c r="R84" s="158">
        <f>'QIPP Scorecard'!$N$58*'QIPP Scorecard'!F$45</f>
        <v>0</v>
      </c>
      <c r="S84" s="437">
        <f>'QIPP Scorecard'!$N$58*'QIPP Scorecard'!G$45</f>
        <v>0</v>
      </c>
      <c r="T84" s="435">
        <f>'QIPP Scorecard'!$N$58*'QIPP Scorecard'!H$45</f>
        <v>0</v>
      </c>
      <c r="U84" s="158">
        <f>'QIPP Scorecard'!$N$58*'QIPP Scorecard'!I$45</f>
        <v>0</v>
      </c>
      <c r="V84" s="158">
        <f>'QIPP Scorecard'!$N$58*'QIPP Scorecard'!J$45</f>
        <v>0</v>
      </c>
      <c r="W84" s="158">
        <f>'QIPP Scorecard'!$N$58*'QIPP Scorecard'!K$45</f>
        <v>0</v>
      </c>
      <c r="X84" s="158">
        <f>'QIPP Scorecard'!$N$58*'QIPP Scorecard'!L$45</f>
        <v>0</v>
      </c>
      <c r="Y84" s="437">
        <f>'QIPP Scorecard'!$N$58*'QIPP Scorecard'!M$45</f>
        <v>0</v>
      </c>
      <c r="Z84" s="441">
        <f>'QIPP Scorecard'!$N$58*'QIPP Scorecard'!N$45</f>
        <v>0</v>
      </c>
      <c r="AA84" s="158">
        <f>'QIPP Scorecard'!$N$58*'QIPP Scorecard'!O$45</f>
        <v>0</v>
      </c>
      <c r="AB84" s="159">
        <f>'QIPP Scorecard'!$N$58*'QIPP Scorecard'!P$45</f>
        <v>0</v>
      </c>
      <c r="AC84" s="158">
        <f>'QIPP Scorecard'!$N$58*'QIPP Scorecard'!Q$45</f>
        <v>0</v>
      </c>
      <c r="AD84" s="158">
        <f>'QIPP Scorecard'!$N$58*'QIPP Scorecard'!R$45</f>
        <v>0</v>
      </c>
      <c r="AE84" s="158">
        <f>'QIPP Scorecard'!$N$58*'QIPP Scorecard'!S$45</f>
        <v>0</v>
      </c>
      <c r="AF84" s="158">
        <f>'QIPP Scorecard'!$N$58*'QIPP Scorecard'!T$45</f>
        <v>0</v>
      </c>
      <c r="AG84" s="158">
        <f>'QIPP Scorecard'!$N$58*'QIPP Scorecard'!U$45</f>
        <v>0</v>
      </c>
      <c r="AH84" s="158">
        <f>'QIPP Scorecard'!$N$58*'QIPP Scorecard'!V$45</f>
        <v>0</v>
      </c>
      <c r="AI84" s="158">
        <f>'QIPP Scorecard'!$N$58*'QIPP Scorecard'!W$45</f>
        <v>0</v>
      </c>
      <c r="AJ84" s="158">
        <f>'QIPP Scorecard'!$N$58*'QIPP Scorecard'!X$45</f>
        <v>0</v>
      </c>
      <c r="AK84" s="158">
        <f>'QIPP Scorecard'!$N$58*'QIPP Scorecard'!Y$45</f>
        <v>0</v>
      </c>
      <c r="AL84" s="158">
        <f>'QIPP Scorecard'!$N$58*'QIPP Scorecard'!Z$45</f>
        <v>0</v>
      </c>
      <c r="AM84" s="161">
        <f>'QIPP Scorecard'!$N$58*'QIPP Scorecard'!AA$45</f>
        <v>0</v>
      </c>
      <c r="AN84" s="93"/>
    </row>
    <row r="85" spans="1:40" ht="13.5" thickBot="1" x14ac:dyDescent="0.25">
      <c r="A85" s="93"/>
      <c r="B85" s="726" t="s">
        <v>1238</v>
      </c>
      <c r="C85" s="726"/>
      <c r="D85" s="727"/>
      <c r="E85" s="128">
        <f t="shared" ref="E85:AM85" si="18">SUM(E73:E84)</f>
        <v>4923</v>
      </c>
      <c r="F85" s="128">
        <f t="shared" si="18"/>
        <v>4949.1000000000004</v>
      </c>
      <c r="G85" s="129">
        <f t="shared" si="18"/>
        <v>5234.3999999999996</v>
      </c>
      <c r="H85" s="122">
        <f t="shared" si="18"/>
        <v>5830.29</v>
      </c>
      <c r="I85" s="122">
        <f t="shared" si="18"/>
        <v>5762.25</v>
      </c>
      <c r="J85" s="122">
        <f t="shared" si="18"/>
        <v>5824.1900000000005</v>
      </c>
      <c r="K85" s="122">
        <f t="shared" si="18"/>
        <v>6800.84</v>
      </c>
      <c r="L85" s="122">
        <f t="shared" si="18"/>
        <v>6997.69</v>
      </c>
      <c r="M85" s="127">
        <f t="shared" si="18"/>
        <v>6953.75</v>
      </c>
      <c r="N85" s="122">
        <f t="shared" si="18"/>
        <v>6550.57</v>
      </c>
      <c r="O85" s="122">
        <f t="shared" si="18"/>
        <v>6584.4999999999991</v>
      </c>
      <c r="P85" s="137">
        <f t="shared" si="18"/>
        <v>6655.1399999999994</v>
      </c>
      <c r="Q85" s="144">
        <f t="shared" si="18"/>
        <v>0</v>
      </c>
      <c r="R85" s="144">
        <f t="shared" si="18"/>
        <v>0</v>
      </c>
      <c r="S85" s="144">
        <f t="shared" si="18"/>
        <v>0</v>
      </c>
      <c r="T85" s="144">
        <f t="shared" si="18"/>
        <v>0</v>
      </c>
      <c r="U85" s="144">
        <f t="shared" si="18"/>
        <v>0</v>
      </c>
      <c r="V85" s="144">
        <f t="shared" si="18"/>
        <v>0</v>
      </c>
      <c r="W85" s="144">
        <f t="shared" si="18"/>
        <v>0</v>
      </c>
      <c r="X85" s="144">
        <f t="shared" si="18"/>
        <v>0</v>
      </c>
      <c r="Y85" s="144">
        <f t="shared" si="18"/>
        <v>0</v>
      </c>
      <c r="Z85" s="144">
        <f t="shared" si="18"/>
        <v>0</v>
      </c>
      <c r="AA85" s="144">
        <f t="shared" si="18"/>
        <v>0</v>
      </c>
      <c r="AB85" s="144">
        <f t="shared" si="18"/>
        <v>0</v>
      </c>
      <c r="AC85" s="144">
        <f t="shared" si="18"/>
        <v>0</v>
      </c>
      <c r="AD85" s="144">
        <f t="shared" si="18"/>
        <v>0</v>
      </c>
      <c r="AE85" s="144">
        <f t="shared" si="18"/>
        <v>0</v>
      </c>
      <c r="AF85" s="144">
        <f t="shared" si="18"/>
        <v>0</v>
      </c>
      <c r="AG85" s="144">
        <f t="shared" si="18"/>
        <v>0</v>
      </c>
      <c r="AH85" s="144">
        <f t="shared" si="18"/>
        <v>0</v>
      </c>
      <c r="AI85" s="144">
        <f t="shared" si="18"/>
        <v>0</v>
      </c>
      <c r="AJ85" s="144">
        <f t="shared" si="18"/>
        <v>0</v>
      </c>
      <c r="AK85" s="144">
        <f t="shared" si="18"/>
        <v>0</v>
      </c>
      <c r="AL85" s="144">
        <f t="shared" si="18"/>
        <v>0</v>
      </c>
      <c r="AM85" s="144">
        <f t="shared" si="18"/>
        <v>0</v>
      </c>
      <c r="AN85" s="93"/>
    </row>
    <row r="86" spans="1:40" ht="13.5" thickTop="1" x14ac:dyDescent="0.2">
      <c r="A86" s="93"/>
      <c r="B86" s="749" t="s">
        <v>1242</v>
      </c>
      <c r="C86" s="749"/>
      <c r="D86" s="750"/>
      <c r="E86" s="751">
        <f>E85+F85+G85</f>
        <v>15106.5</v>
      </c>
      <c r="F86" s="751"/>
      <c r="G86" s="752"/>
      <c r="H86" s="721">
        <f t="shared" ref="H86" si="19">H85+I85+J85</f>
        <v>17416.730000000003</v>
      </c>
      <c r="I86" s="721"/>
      <c r="J86" s="721"/>
      <c r="K86" s="721">
        <f t="shared" ref="K86" si="20">K85+L85+M85</f>
        <v>20752.28</v>
      </c>
      <c r="L86" s="721"/>
      <c r="M86" s="721"/>
      <c r="N86" s="721">
        <f t="shared" ref="N86" si="21">N85+O85+P85</f>
        <v>19790.21</v>
      </c>
      <c r="O86" s="721"/>
      <c r="P86" s="721"/>
      <c r="Q86" s="694">
        <f t="shared" ref="Q86" si="22">Q85+R85+S85</f>
        <v>0</v>
      </c>
      <c r="R86" s="695"/>
      <c r="S86" s="695"/>
      <c r="T86" s="696">
        <f>SUM(T85:Y85)</f>
        <v>0</v>
      </c>
      <c r="U86" s="694">
        <f>SUM(U85:AB85)</f>
        <v>0</v>
      </c>
      <c r="V86" s="695"/>
      <c r="W86" s="695"/>
      <c r="X86" s="695"/>
      <c r="Y86" s="695"/>
      <c r="Z86" s="695">
        <f>+SUM(Z85:AM85)</f>
        <v>0</v>
      </c>
      <c r="AA86" s="695"/>
      <c r="AB86" s="696"/>
      <c r="AC86" s="697">
        <f>SUM(AC85:AM85)</f>
        <v>0</v>
      </c>
      <c r="AD86" s="697"/>
      <c r="AE86" s="697"/>
      <c r="AF86" s="697"/>
      <c r="AG86" s="697"/>
      <c r="AH86" s="697"/>
      <c r="AI86" s="697"/>
      <c r="AJ86" s="697"/>
      <c r="AK86" s="697"/>
      <c r="AL86" s="697"/>
      <c r="AM86" s="698"/>
      <c r="AN86" s="93"/>
    </row>
    <row r="87" spans="1:40" ht="6.75" customHeight="1" x14ac:dyDescent="0.2">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row>
  </sheetData>
  <sheetProtection sheet="1" formatCells="0" formatColumns="0" formatRows="0" insertColumns="0" insertRows="0" insertHyperlinks="0" deleteColumns="0" deleteRows="0" autoFilter="0" pivotTables="0"/>
  <mergeCells count="183">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B30:C30"/>
    <mergeCell ref="B31:D31"/>
    <mergeCell ref="B32:D32"/>
    <mergeCell ref="E32:G32"/>
    <mergeCell ref="H32:J32"/>
    <mergeCell ref="K32:M32"/>
    <mergeCell ref="B24:C24"/>
    <mergeCell ref="B25:C25"/>
    <mergeCell ref="B26:C26"/>
    <mergeCell ref="B27:C27"/>
    <mergeCell ref="B28:C28"/>
    <mergeCell ref="B29:C29"/>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D64:D66"/>
    <mergeCell ref="B71:C72"/>
    <mergeCell ref="D71:D72"/>
    <mergeCell ref="E71:G71"/>
    <mergeCell ref="B52:D52"/>
    <mergeCell ref="E52:P52"/>
    <mergeCell ref="B44:C44"/>
    <mergeCell ref="B45:C45"/>
    <mergeCell ref="B46:C46"/>
    <mergeCell ref="B74:C74"/>
    <mergeCell ref="D73:D75"/>
    <mergeCell ref="B66:C66"/>
    <mergeCell ref="B67:D67"/>
    <mergeCell ref="B68:D68"/>
    <mergeCell ref="E68:G68"/>
    <mergeCell ref="H68:J68"/>
    <mergeCell ref="K71:M71"/>
    <mergeCell ref="N71:P71"/>
    <mergeCell ref="B85:D85"/>
    <mergeCell ref="B86:D86"/>
    <mergeCell ref="E86:G86"/>
    <mergeCell ref="H86:J86"/>
    <mergeCell ref="K86:M86"/>
    <mergeCell ref="N86:P86"/>
    <mergeCell ref="B79:C79"/>
    <mergeCell ref="B80:C80"/>
    <mergeCell ref="B81:C81"/>
    <mergeCell ref="B82:C82"/>
    <mergeCell ref="B83:C83"/>
    <mergeCell ref="B84:C84"/>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H71:J71"/>
    <mergeCell ref="D61:D63"/>
    <mergeCell ref="B75:C75"/>
    <mergeCell ref="B76:C76"/>
    <mergeCell ref="B77:C77"/>
    <mergeCell ref="AC35:AM35"/>
    <mergeCell ref="Q53:T53"/>
    <mergeCell ref="U53:AB53"/>
    <mergeCell ref="AC53:AM53"/>
    <mergeCell ref="K6:L6"/>
    <mergeCell ref="K5:L5"/>
    <mergeCell ref="Q70:AM70"/>
    <mergeCell ref="K68:M68"/>
    <mergeCell ref="U10:V10"/>
    <mergeCell ref="U5:V5"/>
    <mergeCell ref="U6:V6"/>
    <mergeCell ref="U7:V7"/>
    <mergeCell ref="U8:V8"/>
    <mergeCell ref="U9:V9"/>
    <mergeCell ref="Q17:T17"/>
    <mergeCell ref="Q32:T32"/>
    <mergeCell ref="U17:AB17"/>
    <mergeCell ref="U32:AB32"/>
    <mergeCell ref="N35:P35"/>
    <mergeCell ref="Q52:AM52"/>
    <mergeCell ref="Q34:AM34"/>
    <mergeCell ref="Q35:T35"/>
    <mergeCell ref="U35:AB35"/>
    <mergeCell ref="B35:C36"/>
    <mergeCell ref="D35:D36"/>
    <mergeCell ref="B53:C54"/>
    <mergeCell ref="D53:D54"/>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AC17:AM17"/>
    <mergeCell ref="AC32:AM32"/>
    <mergeCell ref="Q86:T86"/>
    <mergeCell ref="U86:AB86"/>
    <mergeCell ref="AC86:AM86"/>
    <mergeCell ref="Q71:T71"/>
    <mergeCell ref="U71:AB71"/>
    <mergeCell ref="AC71:AM71"/>
    <mergeCell ref="Q50:T50"/>
    <mergeCell ref="U50:AB50"/>
    <mergeCell ref="AC50:AM50"/>
    <mergeCell ref="Q68:T68"/>
    <mergeCell ref="U68:AB68"/>
    <mergeCell ref="AC68:AM68"/>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EB556"/>
  <sheetViews>
    <sheetView zoomScaleNormal="100" workbookViewId="0">
      <pane xSplit="2" ySplit="1" topLeftCell="C2" activePane="bottomRight" state="frozen"/>
      <selection activeCell="CP491" sqref="CP491"/>
      <selection pane="topRight" activeCell="CP491" sqref="CP491"/>
      <selection pane="bottomLeft" activeCell="CP491" sqref="CP491"/>
      <selection pane="bottomRight" activeCell="BS17" sqref="BS17"/>
    </sheetView>
  </sheetViews>
  <sheetFormatPr defaultColWidth="9.140625" defaultRowHeight="15" x14ac:dyDescent="0.25"/>
  <cols>
    <col min="1" max="1" width="13.5703125" style="20" bestFit="1" customWidth="1"/>
    <col min="2" max="2" width="12.7109375" style="20" customWidth="1"/>
    <col min="3" max="3" width="13.5703125" style="20" customWidth="1"/>
    <col min="4" max="4" width="12.42578125" style="14" hidden="1" customWidth="1"/>
    <col min="5" max="7" width="15.5703125" style="14" customWidth="1"/>
    <col min="8" max="9" width="15.5703125" style="14" hidden="1" customWidth="1"/>
    <col min="10" max="10" width="46.7109375" style="12" customWidth="1"/>
    <col min="11" max="11" width="35.85546875" style="14" customWidth="1"/>
    <col min="12" max="12" width="31" style="12" hidden="1" customWidth="1"/>
    <col min="13" max="21" width="7.7109375" style="14" hidden="1" customWidth="1"/>
    <col min="22" max="22" width="14" style="14" hidden="1" customWidth="1"/>
    <col min="23" max="23" width="12.28515625" style="14" hidden="1" customWidth="1"/>
    <col min="24" max="52" width="7.7109375" style="14" hidden="1" customWidth="1"/>
    <col min="53" max="53" width="9.28515625" style="86" hidden="1" customWidth="1"/>
    <col min="54" max="54" width="17.5703125" style="86" hidden="1" customWidth="1"/>
    <col min="55" max="56" width="7.7109375" style="86" hidden="1" customWidth="1"/>
    <col min="57" max="63" width="7.7109375" style="14" hidden="1" customWidth="1"/>
    <col min="64" max="64" width="11.7109375" style="14" hidden="1" customWidth="1"/>
    <col min="65" max="68" width="8.42578125" style="14" hidden="1" customWidth="1"/>
    <col min="69" max="80" width="8.140625" style="14" customWidth="1"/>
    <col min="81" max="92" width="7.7109375" style="14" customWidth="1"/>
    <col min="93" max="124" width="12.5703125" style="14" customWidth="1"/>
    <col min="125" max="128" width="7.7109375" style="14" customWidth="1"/>
    <col min="129" max="130" width="9.140625" style="12"/>
    <col min="131" max="170" width="10.7109375" style="12" customWidth="1"/>
    <col min="171" max="16384" width="9.140625" style="12"/>
  </cols>
  <sheetData>
    <row r="1" spans="1:132" ht="75" x14ac:dyDescent="0.25">
      <c r="A1" s="82" t="s">
        <v>3000</v>
      </c>
      <c r="B1" s="310" t="s">
        <v>1353</v>
      </c>
      <c r="C1" s="82" t="s">
        <v>878</v>
      </c>
      <c r="D1" s="82" t="s">
        <v>1176</v>
      </c>
      <c r="E1" s="82" t="s">
        <v>15071</v>
      </c>
      <c r="F1" s="82" t="s">
        <v>15072</v>
      </c>
      <c r="G1" s="82" t="s">
        <v>3001</v>
      </c>
      <c r="H1" s="82" t="s">
        <v>3002</v>
      </c>
      <c r="I1" s="82" t="s">
        <v>3003</v>
      </c>
      <c r="J1" s="82" t="s">
        <v>56</v>
      </c>
      <c r="K1" s="82" t="s">
        <v>1195</v>
      </c>
      <c r="L1" s="82" t="s">
        <v>57</v>
      </c>
      <c r="M1" s="15" t="s">
        <v>58</v>
      </c>
      <c r="N1" s="15" t="s">
        <v>59</v>
      </c>
      <c r="O1" s="15" t="s">
        <v>60</v>
      </c>
      <c r="P1" s="15" t="s">
        <v>61</v>
      </c>
      <c r="Q1" s="15" t="s">
        <v>62</v>
      </c>
      <c r="R1" s="15" t="s">
        <v>63</v>
      </c>
      <c r="S1" s="15" t="s">
        <v>64</v>
      </c>
      <c r="T1" s="15" t="s">
        <v>65</v>
      </c>
      <c r="U1" s="15" t="s">
        <v>66</v>
      </c>
      <c r="V1" s="15" t="s">
        <v>67</v>
      </c>
      <c r="W1" s="15" t="s">
        <v>68</v>
      </c>
      <c r="X1" s="15" t="s">
        <v>69</v>
      </c>
      <c r="Y1" s="15" t="s">
        <v>70</v>
      </c>
      <c r="Z1" s="15" t="s">
        <v>71</v>
      </c>
      <c r="AA1" s="15" t="s">
        <v>72</v>
      </c>
      <c r="AB1" s="15" t="s">
        <v>73</v>
      </c>
      <c r="AC1" s="15" t="s">
        <v>74</v>
      </c>
      <c r="AD1" s="15" t="s">
        <v>75</v>
      </c>
      <c r="AE1" s="15" t="s">
        <v>76</v>
      </c>
      <c r="AF1" s="15" t="s">
        <v>77</v>
      </c>
      <c r="AG1" s="15" t="s">
        <v>78</v>
      </c>
      <c r="AH1" s="15" t="s">
        <v>79</v>
      </c>
      <c r="AI1" s="15" t="s">
        <v>80</v>
      </c>
      <c r="AJ1" s="15" t="s">
        <v>81</v>
      </c>
      <c r="AK1" s="15" t="s">
        <v>82</v>
      </c>
      <c r="AL1" s="15" t="s">
        <v>83</v>
      </c>
      <c r="AM1" s="15" t="s">
        <v>84</v>
      </c>
      <c r="AN1" s="15" t="s">
        <v>85</v>
      </c>
      <c r="AO1" s="15" t="s">
        <v>86</v>
      </c>
      <c r="AP1" s="15" t="s">
        <v>87</v>
      </c>
      <c r="AQ1" s="15" t="s">
        <v>88</v>
      </c>
      <c r="AR1" s="15" t="s">
        <v>89</v>
      </c>
      <c r="AS1" s="15" t="s">
        <v>90</v>
      </c>
      <c r="AT1" s="15" t="s">
        <v>91</v>
      </c>
      <c r="AU1" s="15" t="s">
        <v>92</v>
      </c>
      <c r="AV1" s="15" t="s">
        <v>93</v>
      </c>
      <c r="AW1" s="15" t="s">
        <v>94</v>
      </c>
      <c r="AX1" s="15" t="s">
        <v>95</v>
      </c>
      <c r="AY1" s="15" t="s">
        <v>96</v>
      </c>
      <c r="AZ1" s="15" t="s">
        <v>97</v>
      </c>
      <c r="BA1" s="339" t="s">
        <v>98</v>
      </c>
      <c r="BB1" s="339" t="s">
        <v>99</v>
      </c>
      <c r="BC1" s="339" t="s">
        <v>100</v>
      </c>
      <c r="BD1" s="339" t="s">
        <v>101</v>
      </c>
      <c r="BE1" s="424" t="s">
        <v>102</v>
      </c>
      <c r="BF1" s="424" t="s">
        <v>103</v>
      </c>
      <c r="BG1" s="424" t="s">
        <v>104</v>
      </c>
      <c r="BH1" s="424" t="s">
        <v>105</v>
      </c>
      <c r="BI1" s="429" t="s">
        <v>106</v>
      </c>
      <c r="BJ1" s="429" t="s">
        <v>107</v>
      </c>
      <c r="BK1" s="429" t="s">
        <v>108</v>
      </c>
      <c r="BL1" s="429" t="s">
        <v>109</v>
      </c>
      <c r="BM1" s="15" t="s">
        <v>110</v>
      </c>
      <c r="BN1" s="15" t="s">
        <v>111</v>
      </c>
      <c r="BO1" s="15" t="s">
        <v>112</v>
      </c>
      <c r="BP1" s="15" t="s">
        <v>113</v>
      </c>
      <c r="BQ1" s="424" t="s">
        <v>114</v>
      </c>
      <c r="BR1" s="424" t="s">
        <v>115</v>
      </c>
      <c r="BS1" s="424" t="s">
        <v>116</v>
      </c>
      <c r="BT1" s="424" t="s">
        <v>117</v>
      </c>
      <c r="BU1" s="15" t="s">
        <v>118</v>
      </c>
      <c r="BV1" s="15" t="s">
        <v>119</v>
      </c>
      <c r="BW1" s="15" t="s">
        <v>120</v>
      </c>
      <c r="BX1" s="15" t="s">
        <v>121</v>
      </c>
      <c r="BY1" s="15" t="s">
        <v>122</v>
      </c>
      <c r="BZ1" s="15" t="s">
        <v>123</v>
      </c>
      <c r="CA1" s="15" t="s">
        <v>124</v>
      </c>
      <c r="CB1" s="15" t="s">
        <v>125</v>
      </c>
      <c r="CC1" s="16" t="s">
        <v>822</v>
      </c>
      <c r="CD1" s="16" t="s">
        <v>823</v>
      </c>
      <c r="CE1" s="16" t="s">
        <v>824</v>
      </c>
      <c r="CF1" s="16" t="s">
        <v>825</v>
      </c>
      <c r="CG1" s="16" t="s">
        <v>826</v>
      </c>
      <c r="CH1" s="16" t="s">
        <v>827</v>
      </c>
      <c r="CI1" s="16" t="s">
        <v>828</v>
      </c>
      <c r="CJ1" s="16" t="s">
        <v>829</v>
      </c>
      <c r="CK1" s="16" t="s">
        <v>830</v>
      </c>
      <c r="CL1" s="16" t="s">
        <v>831</v>
      </c>
      <c r="CM1" s="16" t="s">
        <v>832</v>
      </c>
      <c r="CN1" s="16" t="s">
        <v>833</v>
      </c>
      <c r="CO1" s="575" t="s">
        <v>837</v>
      </c>
      <c r="CP1" s="575" t="s">
        <v>838</v>
      </c>
      <c r="CQ1" s="575" t="s">
        <v>839</v>
      </c>
      <c r="CR1" s="575" t="s">
        <v>840</v>
      </c>
      <c r="CS1" s="17" t="s">
        <v>841</v>
      </c>
      <c r="CT1" s="17" t="s">
        <v>842</v>
      </c>
      <c r="CU1" s="17" t="s">
        <v>843</v>
      </c>
      <c r="CV1" s="17" t="s">
        <v>844</v>
      </c>
      <c r="CW1" s="576" t="s">
        <v>845</v>
      </c>
      <c r="CX1" s="576" t="s">
        <v>846</v>
      </c>
      <c r="CY1" s="576" t="s">
        <v>847</v>
      </c>
      <c r="CZ1" s="576" t="s">
        <v>848</v>
      </c>
      <c r="DA1" s="429" t="s">
        <v>849</v>
      </c>
      <c r="DB1" s="429" t="s">
        <v>850</v>
      </c>
      <c r="DC1" s="429" t="s">
        <v>851</v>
      </c>
      <c r="DD1" s="429" t="s">
        <v>852</v>
      </c>
      <c r="DE1" s="575" t="s">
        <v>853</v>
      </c>
      <c r="DF1" s="575" t="s">
        <v>854</v>
      </c>
      <c r="DG1" s="575" t="s">
        <v>855</v>
      </c>
      <c r="DH1" s="575" t="s">
        <v>856</v>
      </c>
      <c r="DI1" s="17" t="s">
        <v>857</v>
      </c>
      <c r="DJ1" s="17" t="s">
        <v>858</v>
      </c>
      <c r="DK1" s="17" t="s">
        <v>859</v>
      </c>
      <c r="DL1" s="17" t="s">
        <v>860</v>
      </c>
      <c r="DM1" s="576" t="s">
        <v>861</v>
      </c>
      <c r="DN1" s="576" t="s">
        <v>862</v>
      </c>
      <c r="DO1" s="576" t="s">
        <v>863</v>
      </c>
      <c r="DP1" s="576" t="s">
        <v>864</v>
      </c>
      <c r="DQ1" s="571" t="s">
        <v>865</v>
      </c>
      <c r="DR1" s="571" t="s">
        <v>866</v>
      </c>
      <c r="DS1" s="571" t="s">
        <v>867</v>
      </c>
      <c r="DT1" s="571" t="s">
        <v>868</v>
      </c>
      <c r="DU1" s="18" t="s">
        <v>1076</v>
      </c>
      <c r="DV1" s="18" t="s">
        <v>1077</v>
      </c>
      <c r="DW1" s="18" t="s">
        <v>1078</v>
      </c>
      <c r="DX1" s="18" t="s">
        <v>1079</v>
      </c>
      <c r="DY1" s="89" t="s">
        <v>1193</v>
      </c>
      <c r="DZ1" s="89" t="s">
        <v>1194</v>
      </c>
      <c r="EA1" s="89" t="s">
        <v>2250</v>
      </c>
      <c r="EB1" s="89" t="s">
        <v>14855</v>
      </c>
    </row>
    <row r="2" spans="1:132" x14ac:dyDescent="0.25">
      <c r="A2" s="297">
        <v>4061</v>
      </c>
      <c r="B2" s="347">
        <v>455001</v>
      </c>
      <c r="C2" s="297">
        <v>1013979</v>
      </c>
      <c r="D2" s="14">
        <v>1346204633</v>
      </c>
      <c r="E2" s="26" t="str">
        <f>INDEX('Mar - Aug'!X:X,MATCH(B2,'Mar - Aug'!C:C,0))</f>
        <v>Jefferson</v>
      </c>
      <c r="F2" s="26" t="str">
        <f>INDEX('Mar - Aug'!X:X,MATCH(A2,'Mar - Aug'!B:B,0))</f>
        <v>Jefferson</v>
      </c>
      <c r="G2" s="26" t="s">
        <v>3085</v>
      </c>
      <c r="H2" s="26"/>
      <c r="I2" s="26" t="str">
        <f>IF(E2=F2,"","Revision Needed")</f>
        <v/>
      </c>
      <c r="J2" s="299" t="s">
        <v>421</v>
      </c>
      <c r="K2" s="299" t="s">
        <v>1038</v>
      </c>
      <c r="L2" s="299" t="s">
        <v>422</v>
      </c>
      <c r="M2" s="13">
        <v>1.5350859999999999E-2</v>
      </c>
      <c r="N2" s="13">
        <v>7.3913060000000003E-2</v>
      </c>
      <c r="O2" s="13">
        <v>0</v>
      </c>
      <c r="P2" s="13">
        <v>0.16761366</v>
      </c>
      <c r="Q2" s="13">
        <v>3.3690650000000003E-2</v>
      </c>
      <c r="R2" s="13">
        <v>5.5747400000000003E-2</v>
      </c>
      <c r="S2" s="13">
        <v>3.7344499999999998E-3</v>
      </c>
      <c r="T2" s="13">
        <v>0.15247816</v>
      </c>
      <c r="U2" s="13">
        <v>3.3690650000000003E-2</v>
      </c>
      <c r="V2" s="13">
        <v>7.2656537980000005E-2</v>
      </c>
      <c r="W2" s="13">
        <v>3.7344499999999998E-3</v>
      </c>
      <c r="X2" s="13">
        <v>0.16476422777999999</v>
      </c>
      <c r="Y2" s="13">
        <v>3.3690650000000003E-2</v>
      </c>
      <c r="Z2" s="13">
        <v>7.0217406999999996E-2</v>
      </c>
      <c r="AA2" s="13">
        <v>3.7344499999999998E-3</v>
      </c>
      <c r="AB2" s="13">
        <v>0.159232977</v>
      </c>
      <c r="AC2" s="13">
        <v>3.3690650000000003E-2</v>
      </c>
      <c r="AD2" s="13">
        <v>7.1400015959999993E-2</v>
      </c>
      <c r="AE2" s="13">
        <v>3.7344499999999998E-3</v>
      </c>
      <c r="AF2" s="13">
        <v>0.16191479555999999</v>
      </c>
      <c r="AG2" s="13">
        <v>3.3690650000000003E-2</v>
      </c>
      <c r="AH2" s="13">
        <v>6.6521754000000002E-2</v>
      </c>
      <c r="AI2" s="13">
        <v>3.7344499999999998E-3</v>
      </c>
      <c r="AJ2" s="13">
        <v>0.15247816</v>
      </c>
      <c r="AK2" s="13">
        <v>3.3690650000000003E-2</v>
      </c>
      <c r="AL2" s="13">
        <v>7.0143493939999996E-2</v>
      </c>
      <c r="AM2" s="13">
        <v>3.7344499999999998E-3</v>
      </c>
      <c r="AN2" s="13">
        <v>0.15906536333999999</v>
      </c>
      <c r="AO2" s="13">
        <v>3.3690650000000003E-2</v>
      </c>
      <c r="AP2" s="13">
        <v>6.2826100999999995E-2</v>
      </c>
      <c r="AQ2" s="13">
        <v>3.7344499999999998E-3</v>
      </c>
      <c r="AR2" s="13">
        <v>0.15247816</v>
      </c>
      <c r="AS2" s="13">
        <v>3.3690650000000003E-2</v>
      </c>
      <c r="AT2" s="13">
        <v>6.8739145799999998E-2</v>
      </c>
      <c r="AU2" s="13">
        <v>3.7344499999999998E-3</v>
      </c>
      <c r="AV2" s="13">
        <v>0.15588070379999999</v>
      </c>
      <c r="AW2" s="13">
        <v>3.3690650000000003E-2</v>
      </c>
      <c r="AX2" s="13">
        <v>5.9130448000000002E-2</v>
      </c>
      <c r="AY2" s="13">
        <v>3.7344499999999998E-3</v>
      </c>
      <c r="AZ2" s="13">
        <v>0.15247816</v>
      </c>
      <c r="BA2" s="86">
        <v>9.2592592592592605E-3</v>
      </c>
      <c r="BB2" s="86">
        <v>3.3333333333333298E-2</v>
      </c>
      <c r="BC2" s="13">
        <v>0</v>
      </c>
      <c r="BD2" s="13">
        <v>0.15476190476190499</v>
      </c>
      <c r="BE2" s="14">
        <v>3.6036036036036001E-2</v>
      </c>
      <c r="BF2" s="14">
        <v>5.0847457627118599E-2</v>
      </c>
      <c r="BG2" s="14">
        <v>0</v>
      </c>
      <c r="BH2" s="14">
        <v>0.156626506024096</v>
      </c>
      <c r="BI2" s="14">
        <v>5.4545454545454501E-2</v>
      </c>
      <c r="BJ2" s="14">
        <v>6.4516129032258104E-2</v>
      </c>
      <c r="BK2" s="14">
        <v>0</v>
      </c>
      <c r="BL2" s="14">
        <v>2.4691358024691398E-2</v>
      </c>
      <c r="BM2" s="14">
        <v>6.5420560747663503E-2</v>
      </c>
      <c r="BN2" s="14">
        <v>1.2345679012345699E-2</v>
      </c>
      <c r="BO2" s="14">
        <v>0</v>
      </c>
      <c r="BP2" s="14">
        <v>0</v>
      </c>
      <c r="BQ2" s="86">
        <v>6.5420560747663503E-2</v>
      </c>
      <c r="BR2" s="86">
        <v>1.2345679012345699E-2</v>
      </c>
      <c r="BS2" s="86">
        <v>0</v>
      </c>
      <c r="BT2" s="86">
        <v>0</v>
      </c>
      <c r="BU2" s="14" t="s">
        <v>36</v>
      </c>
      <c r="BV2" s="14" t="s">
        <v>35</v>
      </c>
      <c r="BW2" s="14" t="s">
        <v>35</v>
      </c>
      <c r="BX2" s="14" t="s">
        <v>35</v>
      </c>
      <c r="BY2" s="14" t="s">
        <v>36</v>
      </c>
      <c r="BZ2" s="14" t="s">
        <v>35</v>
      </c>
      <c r="CA2" s="14" t="s">
        <v>35</v>
      </c>
      <c r="CB2" s="14" t="s">
        <v>35</v>
      </c>
      <c r="CC2" s="14">
        <v>0</v>
      </c>
      <c r="CD2" s="14">
        <v>0</v>
      </c>
      <c r="CE2" s="14">
        <v>0</v>
      </c>
      <c r="CF2" s="14">
        <v>0</v>
      </c>
      <c r="CG2" s="14">
        <v>0</v>
      </c>
      <c r="CH2" s="14">
        <v>0</v>
      </c>
      <c r="CI2" s="14">
        <v>0</v>
      </c>
      <c r="CJ2" s="14">
        <f>INDEX('Monthy Targets'!AC:AC,(MATCH(FY2019_ALL_Targets!$B:$B,'Monthy Targets'!$B:$B,0)))</f>
        <v>0</v>
      </c>
      <c r="CK2" s="14">
        <f>INDEX('Monthy Targets'!AD:AD,(MATCH(FY2019_ALL_Targets!$B:$B,'Monthy Targets'!$B:$B,0)))</f>
        <v>0</v>
      </c>
      <c r="CL2" s="14">
        <f>INDEX('Monthy Targets'!AE:AE,(MATCH(FY2019_ALL_Targets!$B:$B,'Monthy Targets'!$B:$B,0)))</f>
        <v>0</v>
      </c>
      <c r="CM2" s="14">
        <f>INDEX('Monthy Targets'!AF:AF,(MATCH(FY2019_ALL_Targets!$B:$B,'Monthy Targets'!$B:$B,0)))</f>
        <v>0</v>
      </c>
      <c r="CN2" s="14">
        <f>INDEX('Monthy Targets'!AG:AG,(MATCH(FY2019_ALL_Targets!$B:$B,'Monthy Targets'!$B:$B,0)))</f>
        <v>0</v>
      </c>
      <c r="CO2" s="14">
        <v>2.2000000000000002</v>
      </c>
      <c r="CP2" s="14">
        <v>2.2000000000000002</v>
      </c>
      <c r="CQ2" s="14">
        <v>2.2000000000000002</v>
      </c>
      <c r="CR2" s="14">
        <v>2.2000000000000002</v>
      </c>
      <c r="CS2" s="14">
        <v>0</v>
      </c>
      <c r="CT2" s="14">
        <v>2.2000000000000002</v>
      </c>
      <c r="CU2" s="14">
        <v>2.2000000000000002</v>
      </c>
      <c r="CV2" s="14">
        <v>2.2000000000000002</v>
      </c>
      <c r="CW2" s="14">
        <v>0</v>
      </c>
      <c r="CX2" s="14">
        <v>2.33</v>
      </c>
      <c r="CY2" s="14">
        <v>2.33</v>
      </c>
      <c r="CZ2" s="14">
        <v>2.33</v>
      </c>
      <c r="DA2" s="14">
        <f>IF('QIPP Scorecard'!$AA$1=4,IF(FY2019_ALL_Targets!$BU2="Yes",INDEX('Final Comp Values'!$BN:$BN,MATCH(FY2019_ALL_Targets!$A2,'Final Comp Values'!$B:$B,0)),IF($BU2="Min Data",0,0)),0)</f>
        <v>0</v>
      </c>
      <c r="DB2" s="14">
        <f>IF('QIPP Scorecard'!$AA$1=4,IF(FY2019_ALL_Targets!$BV2="Yes",INDEX('Final Comp Values'!$BN:$BN,MATCH(FY2019_ALL_Targets!$A2,'Final Comp Values'!$B:$B,0)),IF($BV2="Min Data",0,0)),0)</f>
        <v>2.33</v>
      </c>
      <c r="DC2" s="14">
        <f>IF('QIPP Scorecard'!$AA$1=4,IF(FY2019_ALL_Targets!$BW2="Yes",INDEX('Final Comp Values'!$BN:$BN,MATCH(FY2019_ALL_Targets!$A2,'Final Comp Values'!$B:$B,0)),IF(CI2="Min Data",0,0)),0)</f>
        <v>2.33</v>
      </c>
      <c r="DD2" s="14">
        <f>IF('QIPP Scorecard'!$AA$1=4,IF(FY2019_ALL_Targets!$BX2="Yes",INDEX('Final Comp Values'!$BN:$BN,MATCH(FY2019_ALL_Targets!$A2,'Final Comp Values'!$B:$B,0)),IF($BX2="Min Data",0,0)),0)</f>
        <v>2.33</v>
      </c>
      <c r="DE2" s="14">
        <v>4.09</v>
      </c>
      <c r="DF2" s="14">
        <v>4.09</v>
      </c>
      <c r="DG2" s="14">
        <v>4.09</v>
      </c>
      <c r="DH2" s="14">
        <v>4.09</v>
      </c>
      <c r="DI2" s="14">
        <v>0</v>
      </c>
      <c r="DJ2" s="14">
        <v>4.09</v>
      </c>
      <c r="DK2" s="14">
        <v>4.09</v>
      </c>
      <c r="DL2" s="14">
        <v>0</v>
      </c>
      <c r="DM2" s="14">
        <v>0</v>
      </c>
      <c r="DN2" s="14">
        <v>0</v>
      </c>
      <c r="DO2" s="14">
        <v>4.32</v>
      </c>
      <c r="DP2" s="14">
        <v>4.32</v>
      </c>
      <c r="DQ2" s="14">
        <f>IF('QIPP Scorecard'!$AA$1=4,IF(FY2019_ALL_Targets!$BY2="Yes",INDEX('Final Comp Values'!$BK:$BK,MATCH(FY2019_ALL_Targets!$A2,'Final Comp Values'!$B:$B,0)),IF($BY2="Min Data",0,0)),0)</f>
        <v>0</v>
      </c>
      <c r="DR2" s="14">
        <f>IF('QIPP Scorecard'!$AA$1=4,IF(FY2019_ALL_Targets!$BZ2="Yes",INDEX('Final Comp Values'!$BO:$BO,MATCH(FY2019_ALL_Targets!$A2,'Final Comp Values'!$B:$B,0)),IF($BZ2="Min Data",0,0)),0)</f>
        <v>4.32</v>
      </c>
      <c r="DS2" s="14">
        <f>IF('QIPP Scorecard'!$AA$1=4,IF(FY2019_ALL_Targets!$CA2="Yes",INDEX('Final Comp Values'!$BO:$BO,MATCH(FY2019_ALL_Targets!$A2,'Final Comp Values'!$B:$B,0)),IF($CA2="Min Data",0,0)),0)</f>
        <v>4.32</v>
      </c>
      <c r="DT2" s="14">
        <f>IF('QIPP Scorecard'!$AA$1=4,IF(FY2019_ALL_Targets!$CB2="Yes",INDEX('Final Comp Values'!$BO:$BO,MATCH(FY2019_ALL_Targets!$A2,'Final Comp Values'!$B:$B,0)),IF($CB2="Min Data",0,0)),0)</f>
        <v>4.32</v>
      </c>
      <c r="DU2" s="14">
        <v>2.5299999999999998</v>
      </c>
      <c r="DV2" s="14">
        <v>1.68</v>
      </c>
      <c r="DW2" s="14">
        <v>1.68</v>
      </c>
      <c r="DX2" s="14">
        <v>2.15</v>
      </c>
      <c r="DY2" s="12">
        <f>COUNTIF(BU2:BX2,"No")</f>
        <v>1</v>
      </c>
      <c r="DZ2" s="12">
        <f>COUNTIF(BY2:CB2,"No")</f>
        <v>1</v>
      </c>
      <c r="EA2" s="12">
        <f>COUNTIF(BY2:CB2,"Min Data")</f>
        <v>0</v>
      </c>
      <c r="EB2" s="12">
        <f>COUNTIF(CI2:CK2,0)</f>
        <v>3</v>
      </c>
    </row>
    <row r="3" spans="1:132" x14ac:dyDescent="0.25">
      <c r="A3" s="297">
        <v>4533</v>
      </c>
      <c r="B3" s="347">
        <v>455020</v>
      </c>
      <c r="C3" s="297">
        <v>1013927</v>
      </c>
      <c r="D3" s="14">
        <v>1710938790</v>
      </c>
      <c r="E3" s="26" t="s">
        <v>920</v>
      </c>
      <c r="F3" s="26" t="str">
        <f>INDEX('Mar - Aug'!X:X,MATCH(A3,'Mar - Aug'!B:B,0))</f>
        <v>Bexar</v>
      </c>
      <c r="G3" s="26" t="s">
        <v>3104</v>
      </c>
      <c r="H3" s="26"/>
      <c r="I3" s="26" t="str">
        <f t="shared" ref="I3:I66" si="0">IF(E3=F3,"","Revision Needed")</f>
        <v/>
      </c>
      <c r="J3" s="299" t="s">
        <v>2907</v>
      </c>
      <c r="K3" s="299" t="s">
        <v>2908</v>
      </c>
      <c r="L3" s="299" t="s">
        <v>2909</v>
      </c>
      <c r="M3" s="13">
        <v>6.8750000000000006E-2</v>
      </c>
      <c r="N3" s="13">
        <v>3.2921800000000001E-2</v>
      </c>
      <c r="O3" s="13">
        <v>0</v>
      </c>
      <c r="P3" s="13">
        <v>0.20610687</v>
      </c>
      <c r="Q3" s="13">
        <v>3.3690650000000003E-2</v>
      </c>
      <c r="R3" s="13">
        <v>5.5747400000000003E-2</v>
      </c>
      <c r="S3" s="13">
        <v>3.7344499999999998E-3</v>
      </c>
      <c r="T3" s="13">
        <v>0.15247816</v>
      </c>
      <c r="U3" s="13">
        <v>6.7581249999999995E-2</v>
      </c>
      <c r="V3" s="13">
        <v>5.5747400000000003E-2</v>
      </c>
      <c r="W3" s="13">
        <v>3.7344499999999998E-3</v>
      </c>
      <c r="X3" s="13">
        <v>0.20260305320999999</v>
      </c>
      <c r="Y3" s="13">
        <v>6.5312499999999996E-2</v>
      </c>
      <c r="Z3" s="13">
        <v>5.5747400000000003E-2</v>
      </c>
      <c r="AA3" s="13">
        <v>3.7344499999999998E-3</v>
      </c>
      <c r="AB3" s="13">
        <v>0.19580152649999999</v>
      </c>
      <c r="AC3" s="13">
        <v>6.6412499999999999E-2</v>
      </c>
      <c r="AD3" s="13">
        <v>5.5747400000000003E-2</v>
      </c>
      <c r="AE3" s="13">
        <v>3.7344499999999998E-3</v>
      </c>
      <c r="AF3" s="13">
        <v>0.19909923641999999</v>
      </c>
      <c r="AG3" s="13">
        <v>6.1874999999999999E-2</v>
      </c>
      <c r="AH3" s="13">
        <v>5.5747400000000003E-2</v>
      </c>
      <c r="AI3" s="13">
        <v>3.7344499999999998E-3</v>
      </c>
      <c r="AJ3" s="13">
        <v>0.18549618300000001</v>
      </c>
      <c r="AK3" s="13">
        <v>6.5243750000000003E-2</v>
      </c>
      <c r="AL3" s="13">
        <v>5.5747400000000003E-2</v>
      </c>
      <c r="AM3" s="13">
        <v>3.7344499999999998E-3</v>
      </c>
      <c r="AN3" s="13">
        <v>0.19559541962999999</v>
      </c>
      <c r="AO3" s="13">
        <v>5.8437500000000003E-2</v>
      </c>
      <c r="AP3" s="13">
        <v>5.5747400000000003E-2</v>
      </c>
      <c r="AQ3" s="13">
        <v>3.7344499999999998E-3</v>
      </c>
      <c r="AR3" s="13">
        <v>0.1751908395</v>
      </c>
      <c r="AS3" s="13">
        <v>6.3937499999999994E-2</v>
      </c>
      <c r="AT3" s="13">
        <v>5.5747400000000003E-2</v>
      </c>
      <c r="AU3" s="13">
        <v>3.7344499999999998E-3</v>
      </c>
      <c r="AV3" s="13">
        <v>0.19167938910000001</v>
      </c>
      <c r="AW3" s="13">
        <v>5.5E-2</v>
      </c>
      <c r="AX3" s="13">
        <v>5.5747400000000003E-2</v>
      </c>
      <c r="AY3" s="13">
        <v>3.7344499999999998E-3</v>
      </c>
      <c r="AZ3" s="13">
        <v>0.16488549599999999</v>
      </c>
      <c r="BA3" s="86">
        <v>3.1496062992125998E-2</v>
      </c>
      <c r="BB3" s="86">
        <v>2.9411764705882401E-2</v>
      </c>
      <c r="BC3" s="13">
        <v>0</v>
      </c>
      <c r="BD3" s="13">
        <v>0.25263157894736799</v>
      </c>
      <c r="BE3" s="14">
        <v>4.1322314049586799E-2</v>
      </c>
      <c r="BF3" s="14">
        <v>1.6129032258064498E-2</v>
      </c>
      <c r="BG3" s="14">
        <v>0</v>
      </c>
      <c r="BH3" s="14">
        <v>0.26373626373626402</v>
      </c>
      <c r="BI3" s="14">
        <v>2.4793388429752101E-2</v>
      </c>
      <c r="BJ3" s="14">
        <v>5.1724137931034503E-2</v>
      </c>
      <c r="BK3" s="14">
        <v>0</v>
      </c>
      <c r="BL3" s="14">
        <v>0.18390804597701099</v>
      </c>
      <c r="BM3" s="14">
        <v>1.6949152542372899E-2</v>
      </c>
      <c r="BN3" s="14">
        <v>1.5384615384615399E-2</v>
      </c>
      <c r="BO3" s="14">
        <v>0</v>
      </c>
      <c r="BP3" s="14">
        <v>8.2352941176470601E-2</v>
      </c>
      <c r="BQ3" s="86">
        <v>1.6949152542372899E-2</v>
      </c>
      <c r="BR3" s="86">
        <v>1.5384615384615399E-2</v>
      </c>
      <c r="BS3" s="86">
        <v>0</v>
      </c>
      <c r="BT3" s="86">
        <v>8.2352941176470601E-2</v>
      </c>
      <c r="BU3" s="14" t="s">
        <v>35</v>
      </c>
      <c r="BV3" s="14" t="s">
        <v>35</v>
      </c>
      <c r="BW3" s="14" t="s">
        <v>35</v>
      </c>
      <c r="BX3" s="14" t="s">
        <v>35</v>
      </c>
      <c r="BY3" s="14" t="s">
        <v>35</v>
      </c>
      <c r="BZ3" s="14" t="s">
        <v>35</v>
      </c>
      <c r="CA3" s="14" t="s">
        <v>35</v>
      </c>
      <c r="CB3" s="14" t="s">
        <v>35</v>
      </c>
      <c r="CC3" s="14">
        <v>0</v>
      </c>
      <c r="CD3" s="14">
        <v>0</v>
      </c>
      <c r="CE3" s="14">
        <v>0</v>
      </c>
      <c r="CF3" s="14">
        <v>0</v>
      </c>
      <c r="CG3" s="14">
        <v>0</v>
      </c>
      <c r="CH3" s="14">
        <v>0</v>
      </c>
      <c r="CI3" s="14">
        <v>0</v>
      </c>
      <c r="CJ3" s="14">
        <f>INDEX('Monthy Targets'!AC:AC,(MATCH(FY2019_ALL_Targets!$B:$B,'Monthy Targets'!$B:$B,0)))</f>
        <v>0</v>
      </c>
      <c r="CK3" s="14">
        <f>INDEX('Monthy Targets'!AD:AD,(MATCH(FY2019_ALL_Targets!$B:$B,'Monthy Targets'!$B:$B,0)))</f>
        <v>0</v>
      </c>
      <c r="CL3" s="14">
        <f>INDEX('Monthy Targets'!AE:AE,(MATCH(FY2019_ALL_Targets!$B:$B,'Monthy Targets'!$B:$B,0)))</f>
        <v>0</v>
      </c>
      <c r="CM3" s="14">
        <f>INDEX('Monthy Targets'!AF:AF,(MATCH(FY2019_ALL_Targets!$B:$B,'Monthy Targets'!$B:$B,0)))</f>
        <v>0</v>
      </c>
      <c r="CN3" s="14">
        <f>INDEX('Monthy Targets'!AG:AG,(MATCH(FY2019_ALL_Targets!$B:$B,'Monthy Targets'!$B:$B,0)))</f>
        <v>0</v>
      </c>
      <c r="CO3" s="14">
        <v>1.1200000000000001</v>
      </c>
      <c r="CP3" s="14">
        <v>1.1200000000000001</v>
      </c>
      <c r="CQ3" s="14">
        <v>1.1200000000000001</v>
      </c>
      <c r="CR3" s="14">
        <v>0</v>
      </c>
      <c r="CS3" s="14">
        <v>1.1200000000000001</v>
      </c>
      <c r="CT3" s="14">
        <v>1.1200000000000001</v>
      </c>
      <c r="CU3" s="14">
        <v>1.1200000000000001</v>
      </c>
      <c r="CV3" s="14">
        <v>0</v>
      </c>
      <c r="CW3" s="14">
        <v>1.1100000000000001</v>
      </c>
      <c r="CX3" s="14">
        <v>1.1100000000000001</v>
      </c>
      <c r="CY3" s="14">
        <v>1.1100000000000001</v>
      </c>
      <c r="CZ3" s="14">
        <v>1.1100000000000001</v>
      </c>
      <c r="DA3" s="14">
        <f>IF('QIPP Scorecard'!$AA$1=4,IF(FY2019_ALL_Targets!$BU3="Yes",INDEX('Final Comp Values'!$BN:$BN,MATCH(FY2019_ALL_Targets!$A3,'Final Comp Values'!$B:$B,0)),IF($BU3="Min Data",0,0)),0)</f>
        <v>1.1100000000000001</v>
      </c>
      <c r="DB3" s="14">
        <f>IF('QIPP Scorecard'!$AA$1=4,IF(FY2019_ALL_Targets!$BV3="Yes",INDEX('Final Comp Values'!$BN:$BN,MATCH(FY2019_ALL_Targets!$A3,'Final Comp Values'!$B:$B,0)),IF($BV3="Min Data",0,0)),0)</f>
        <v>1.1100000000000001</v>
      </c>
      <c r="DC3" s="14">
        <f>IF('QIPP Scorecard'!$AA$1=4,IF(FY2019_ALL_Targets!$BW3="Yes",INDEX('Final Comp Values'!$BN:$BN,MATCH(FY2019_ALL_Targets!$A3,'Final Comp Values'!$B:$B,0)),IF(CI3="Min Data",0,0)),0)</f>
        <v>1.1100000000000001</v>
      </c>
      <c r="DD3" s="14">
        <f>IF('QIPP Scorecard'!$AA$1=4,IF(FY2019_ALL_Targets!$BX3="Yes",INDEX('Final Comp Values'!$BN:$BN,MATCH(FY2019_ALL_Targets!$A3,'Final Comp Values'!$B:$B,0)),IF($BX3="Min Data",0,0)),0)</f>
        <v>1.1100000000000001</v>
      </c>
      <c r="DE3" s="14">
        <v>2.08</v>
      </c>
      <c r="DF3" s="14">
        <v>2.08</v>
      </c>
      <c r="DG3" s="14">
        <v>2.08</v>
      </c>
      <c r="DH3" s="14">
        <v>0</v>
      </c>
      <c r="DI3" s="14">
        <v>2.08</v>
      </c>
      <c r="DJ3" s="14">
        <v>2.08</v>
      </c>
      <c r="DK3" s="14">
        <v>2.08</v>
      </c>
      <c r="DL3" s="14">
        <v>0</v>
      </c>
      <c r="DM3" s="14">
        <v>2.0499999999999998</v>
      </c>
      <c r="DN3" s="14">
        <v>2.0499999999999998</v>
      </c>
      <c r="DO3" s="14">
        <v>2.0499999999999998</v>
      </c>
      <c r="DP3" s="14">
        <v>0</v>
      </c>
      <c r="DQ3" s="14">
        <f>IF('QIPP Scorecard'!$AA$1=4,IF(FY2019_ALL_Targets!$BY3="Yes",INDEX('Final Comp Values'!$BK:$BK,MATCH(FY2019_ALL_Targets!$A3,'Final Comp Values'!$B:$B,0)),IF($BY3="Min Data",0,0)),0)</f>
        <v>2.0499999999999998</v>
      </c>
      <c r="DR3" s="14">
        <f>IF('QIPP Scorecard'!$AA$1=4,IF(FY2019_ALL_Targets!$BZ3="Yes",INDEX('Final Comp Values'!$BO:$BO,MATCH(FY2019_ALL_Targets!$A3,'Final Comp Values'!$B:$B,0)),IF($BZ3="Min Data",0,0)),0)</f>
        <v>2.0499999999999998</v>
      </c>
      <c r="DS3" s="14">
        <f>IF('QIPP Scorecard'!$AA$1=4,IF(FY2019_ALL_Targets!$CA3="Yes",INDEX('Final Comp Values'!$BO:$BO,MATCH(FY2019_ALL_Targets!$A3,'Final Comp Values'!$B:$B,0)),IF($CA3="Min Data",0,0)),0)</f>
        <v>2.0499999999999998</v>
      </c>
      <c r="DT3" s="14">
        <f>IF('QIPP Scorecard'!$AA$1=4,IF(FY2019_ALL_Targets!$CB3="Yes",INDEX('Final Comp Values'!$BO:$BO,MATCH(FY2019_ALL_Targets!$A3,'Final Comp Values'!$B:$B,0)),IF($CB3="Min Data",0,0)),0)</f>
        <v>2.0499999999999998</v>
      </c>
      <c r="DU3" s="14">
        <v>0.97</v>
      </c>
      <c r="DV3" s="14">
        <v>1.0900000000000001</v>
      </c>
      <c r="DW3" s="14">
        <v>1.27</v>
      </c>
      <c r="DX3" s="14">
        <v>1.49</v>
      </c>
      <c r="DY3" s="12">
        <f t="shared" ref="DY3:DY66" si="1">COUNTIF(BU3:BX3,"No")</f>
        <v>0</v>
      </c>
      <c r="DZ3" s="12">
        <f t="shared" ref="DZ3:DZ66" si="2">COUNTIF(BY3:CB3,"No")</f>
        <v>0</v>
      </c>
      <c r="EA3" s="12">
        <f t="shared" ref="EA3:EA66" si="3">COUNTIF(BY3:CB3,"Min Data")</f>
        <v>0</v>
      </c>
      <c r="EB3" s="12">
        <f t="shared" ref="EB3:EB66" si="4">COUNTIF(CI3:CK3,0)</f>
        <v>3</v>
      </c>
    </row>
    <row r="4" spans="1:132" x14ac:dyDescent="0.25">
      <c r="A4" s="297">
        <v>4980</v>
      </c>
      <c r="B4" s="347">
        <v>455416</v>
      </c>
      <c r="C4" s="297">
        <v>1027393</v>
      </c>
      <c r="D4" s="14">
        <v>1003289646</v>
      </c>
      <c r="E4" s="26" t="s">
        <v>937</v>
      </c>
      <c r="F4" s="26" t="str">
        <f>INDEX('Mar - Aug'!X:X,MATCH(A4,'Mar - Aug'!B:B,0))</f>
        <v>Tarrant</v>
      </c>
      <c r="G4" s="26" t="s">
        <v>3009</v>
      </c>
      <c r="H4" s="26"/>
      <c r="I4" s="26" t="str">
        <f t="shared" si="0"/>
        <v/>
      </c>
      <c r="J4" s="299" t="s">
        <v>2429</v>
      </c>
      <c r="K4" s="299" t="s">
        <v>996</v>
      </c>
      <c r="L4" s="299" t="s">
        <v>2430</v>
      </c>
      <c r="M4" s="13">
        <v>2.82051E-2</v>
      </c>
      <c r="N4" s="13">
        <v>0.10169491</v>
      </c>
      <c r="O4" s="13">
        <v>2.5641100000000001E-3</v>
      </c>
      <c r="P4" s="13">
        <v>0.29538461999999999</v>
      </c>
      <c r="Q4" s="13">
        <v>3.3690650000000003E-2</v>
      </c>
      <c r="R4" s="13">
        <v>5.5747400000000003E-2</v>
      </c>
      <c r="S4" s="13">
        <v>3.7344499999999998E-3</v>
      </c>
      <c r="T4" s="13">
        <v>0.15247816</v>
      </c>
      <c r="U4" s="13">
        <v>3.3690650000000003E-2</v>
      </c>
      <c r="V4" s="13">
        <v>9.9966096530000007E-2</v>
      </c>
      <c r="W4" s="13">
        <v>3.7344499999999998E-3</v>
      </c>
      <c r="X4" s="13">
        <v>0.29036308146000001</v>
      </c>
      <c r="Y4" s="13">
        <v>3.3690650000000003E-2</v>
      </c>
      <c r="Z4" s="13">
        <v>9.6610164499999998E-2</v>
      </c>
      <c r="AA4" s="13">
        <v>3.7344499999999998E-3</v>
      </c>
      <c r="AB4" s="13">
        <v>0.28061538899999999</v>
      </c>
      <c r="AC4" s="13">
        <v>3.3690650000000003E-2</v>
      </c>
      <c r="AD4" s="13">
        <v>9.823728306E-2</v>
      </c>
      <c r="AE4" s="13">
        <v>3.7344499999999998E-3</v>
      </c>
      <c r="AF4" s="13">
        <v>0.28534154292000002</v>
      </c>
      <c r="AG4" s="13">
        <v>3.3690650000000003E-2</v>
      </c>
      <c r="AH4" s="13">
        <v>9.1525418999999997E-2</v>
      </c>
      <c r="AI4" s="13">
        <v>3.7344499999999998E-3</v>
      </c>
      <c r="AJ4" s="13">
        <v>0.265846158</v>
      </c>
      <c r="AK4" s="13">
        <v>3.3690650000000003E-2</v>
      </c>
      <c r="AL4" s="13">
        <v>9.6508469590000007E-2</v>
      </c>
      <c r="AM4" s="13">
        <v>3.7344499999999998E-3</v>
      </c>
      <c r="AN4" s="13">
        <v>0.28032000437999999</v>
      </c>
      <c r="AO4" s="13">
        <v>3.3690650000000003E-2</v>
      </c>
      <c r="AP4" s="13">
        <v>8.6440673499999995E-2</v>
      </c>
      <c r="AQ4" s="13">
        <v>3.7344499999999998E-3</v>
      </c>
      <c r="AR4" s="13">
        <v>0.25107692700000001</v>
      </c>
      <c r="AS4" s="13">
        <v>3.3690650000000003E-2</v>
      </c>
      <c r="AT4" s="13">
        <v>9.4576266300000003E-2</v>
      </c>
      <c r="AU4" s="13">
        <v>3.7344499999999998E-3</v>
      </c>
      <c r="AV4" s="13">
        <v>0.2747076966</v>
      </c>
      <c r="AW4" s="13">
        <v>3.3690650000000003E-2</v>
      </c>
      <c r="AX4" s="13">
        <v>8.1355927999999994E-2</v>
      </c>
      <c r="AY4" s="13">
        <v>3.7344499999999998E-3</v>
      </c>
      <c r="AZ4" s="13">
        <v>0.23630769600000001</v>
      </c>
      <c r="BA4" s="86">
        <v>5.4347826086956499E-2</v>
      </c>
      <c r="BB4" s="86">
        <v>3.7037037037037E-2</v>
      </c>
      <c r="BC4" s="13">
        <v>0</v>
      </c>
      <c r="BD4" s="13">
        <v>0.2</v>
      </c>
      <c r="BE4" s="14">
        <v>4.8780487804878099E-2</v>
      </c>
      <c r="BF4" s="14">
        <v>0.12</v>
      </c>
      <c r="BG4" s="14">
        <v>0</v>
      </c>
      <c r="BH4" s="14">
        <v>0.24637681159420299</v>
      </c>
      <c r="BI4" s="14">
        <v>2.4691358024691398E-2</v>
      </c>
      <c r="BJ4" s="14">
        <v>0.113207547169811</v>
      </c>
      <c r="BK4" s="14">
        <v>0</v>
      </c>
      <c r="BL4" s="14">
        <v>0.191176470588235</v>
      </c>
      <c r="BM4" s="14">
        <v>5.95238095238095E-2</v>
      </c>
      <c r="BN4" s="14">
        <v>6.8965517241379296E-2</v>
      </c>
      <c r="BO4" s="14">
        <v>0</v>
      </c>
      <c r="BP4" s="14">
        <v>0.185714285714286</v>
      </c>
      <c r="BQ4" s="86">
        <v>5.95238095238095E-2</v>
      </c>
      <c r="BR4" s="86">
        <v>6.8965517241379296E-2</v>
      </c>
      <c r="BS4" s="86">
        <v>0</v>
      </c>
      <c r="BT4" s="86">
        <v>0.185714285714286</v>
      </c>
      <c r="BU4" s="14" t="s">
        <v>36</v>
      </c>
      <c r="BV4" s="14" t="s">
        <v>35</v>
      </c>
      <c r="BW4" s="14" t="s">
        <v>35</v>
      </c>
      <c r="BX4" s="14" t="s">
        <v>35</v>
      </c>
      <c r="BY4" s="14" t="s">
        <v>36</v>
      </c>
      <c r="BZ4" s="14" t="s">
        <v>35</v>
      </c>
      <c r="CA4" s="14" t="s">
        <v>35</v>
      </c>
      <c r="CB4" s="14" t="s">
        <v>35</v>
      </c>
      <c r="CC4" s="14">
        <v>11.36</v>
      </c>
      <c r="CD4" s="14">
        <v>11.36</v>
      </c>
      <c r="CE4" s="14">
        <v>11.36</v>
      </c>
      <c r="CF4" s="14">
        <v>11.36</v>
      </c>
      <c r="CG4" s="14">
        <v>11.36</v>
      </c>
      <c r="CH4" s="14">
        <v>11.36</v>
      </c>
      <c r="CI4" s="14">
        <v>11.02</v>
      </c>
      <c r="CJ4" s="14">
        <f>INDEX('Monthy Targets'!AC:AC,(MATCH(FY2019_ALL_Targets!$B:$B,'Monthy Targets'!$B:$B,0)))</f>
        <v>0</v>
      </c>
      <c r="CK4" s="14">
        <f>INDEX('Monthy Targets'!AD:AD,(MATCH(FY2019_ALL_Targets!$B:$B,'Monthy Targets'!$B:$B,0)))</f>
        <v>0</v>
      </c>
      <c r="CL4" s="14">
        <f>INDEX('Monthy Targets'!AE:AE,(MATCH(FY2019_ALL_Targets!$B:$B,'Monthy Targets'!$B:$B,0)))</f>
        <v>0</v>
      </c>
      <c r="CM4" s="14">
        <f>INDEX('Monthy Targets'!AF:AF,(MATCH(FY2019_ALL_Targets!$B:$B,'Monthy Targets'!$B:$B,0)))</f>
        <v>0</v>
      </c>
      <c r="CN4" s="14">
        <f>INDEX('Monthy Targets'!AG:AG,(MATCH(FY2019_ALL_Targets!$B:$B,'Monthy Targets'!$B:$B,0)))</f>
        <v>0</v>
      </c>
      <c r="CO4" s="14">
        <v>0</v>
      </c>
      <c r="CP4" s="14">
        <v>0.77</v>
      </c>
      <c r="CQ4" s="14">
        <v>0.77</v>
      </c>
      <c r="CR4" s="14">
        <v>0.77</v>
      </c>
      <c r="CS4" s="14">
        <v>0</v>
      </c>
      <c r="CT4" s="14">
        <v>0</v>
      </c>
      <c r="CU4" s="14">
        <v>0.77</v>
      </c>
      <c r="CV4" s="14">
        <v>0.77</v>
      </c>
      <c r="CW4" s="14">
        <v>0.75</v>
      </c>
      <c r="CX4" s="14">
        <v>0</v>
      </c>
      <c r="CY4" s="14">
        <v>0.75</v>
      </c>
      <c r="CZ4" s="14">
        <v>0.75</v>
      </c>
      <c r="DA4" s="14">
        <f>IF('QIPP Scorecard'!$AA$1=4,IF(FY2019_ALL_Targets!$BU4="Yes",INDEX('Final Comp Values'!$BN:$BN,MATCH(FY2019_ALL_Targets!$A4,'Final Comp Values'!$B:$B,0)),IF($BU4="Min Data",0,0)),0)</f>
        <v>0</v>
      </c>
      <c r="DB4" s="14">
        <f>IF('QIPP Scorecard'!$AA$1=4,IF(FY2019_ALL_Targets!$BV4="Yes",INDEX('Final Comp Values'!$BN:$BN,MATCH(FY2019_ALL_Targets!$A4,'Final Comp Values'!$B:$B,0)),IF($BV4="Min Data",0,0)),0)</f>
        <v>0.75</v>
      </c>
      <c r="DC4" s="14">
        <f>IF('QIPP Scorecard'!$AA$1=4,IF(FY2019_ALL_Targets!$BW4="Yes",INDEX('Final Comp Values'!$BN:$BN,MATCH(FY2019_ALL_Targets!$A4,'Final Comp Values'!$B:$B,0)),IF(CI4="Min Data",0,0)),0)</f>
        <v>0.75</v>
      </c>
      <c r="DD4" s="14">
        <f>IF('QIPP Scorecard'!$AA$1=4,IF(FY2019_ALL_Targets!$BX4="Yes",INDEX('Final Comp Values'!$BN:$BN,MATCH(FY2019_ALL_Targets!$A4,'Final Comp Values'!$B:$B,0)),IF($BX4="Min Data",0,0)),0)</f>
        <v>0.75</v>
      </c>
      <c r="DE4" s="14">
        <v>0</v>
      </c>
      <c r="DF4" s="14">
        <v>1.43</v>
      </c>
      <c r="DG4" s="14">
        <v>1.43</v>
      </c>
      <c r="DH4" s="14">
        <v>1.43</v>
      </c>
      <c r="DI4" s="14">
        <v>0</v>
      </c>
      <c r="DJ4" s="14">
        <v>0</v>
      </c>
      <c r="DK4" s="14">
        <v>1.43</v>
      </c>
      <c r="DL4" s="14">
        <v>1.43</v>
      </c>
      <c r="DM4" s="14">
        <v>1.39</v>
      </c>
      <c r="DN4" s="14">
        <v>0</v>
      </c>
      <c r="DO4" s="14">
        <v>1.39</v>
      </c>
      <c r="DP4" s="14">
        <v>1.39</v>
      </c>
      <c r="DQ4" s="14">
        <f>IF('QIPP Scorecard'!$AA$1=4,IF(FY2019_ALL_Targets!$BY4="Yes",INDEX('Final Comp Values'!$BK:$BK,MATCH(FY2019_ALL_Targets!$A4,'Final Comp Values'!$B:$B,0)),IF($BY4="Min Data",0,0)),0)</f>
        <v>0</v>
      </c>
      <c r="DR4" s="14">
        <f>IF('QIPP Scorecard'!$AA$1=4,IF(FY2019_ALL_Targets!$BZ4="Yes",INDEX('Final Comp Values'!$BO:$BO,MATCH(FY2019_ALL_Targets!$A4,'Final Comp Values'!$B:$B,0)),IF($BZ4="Min Data",0,0)),0)</f>
        <v>1.39</v>
      </c>
      <c r="DS4" s="14">
        <f>IF('QIPP Scorecard'!$AA$1=4,IF(FY2019_ALL_Targets!$CA4="Yes",INDEX('Final Comp Values'!$BO:$BO,MATCH(FY2019_ALL_Targets!$A4,'Final Comp Values'!$B:$B,0)),IF($CA4="Min Data",0,0)),0)</f>
        <v>1.39</v>
      </c>
      <c r="DT4" s="14">
        <f>IF('QIPP Scorecard'!$AA$1=4,IF(FY2019_ALL_Targets!$CB4="Yes",INDEX('Final Comp Values'!$BO:$BO,MATCH(FY2019_ALL_Targets!$A4,'Final Comp Values'!$B:$B,0)),IF($CB4="Min Data",0,0)),0)</f>
        <v>1.39</v>
      </c>
      <c r="DU4" s="14">
        <v>1.43</v>
      </c>
      <c r="DV4" s="14">
        <v>1.78</v>
      </c>
      <c r="DW4" s="14">
        <v>1.26</v>
      </c>
      <c r="DX4" s="14">
        <v>1.23</v>
      </c>
      <c r="DY4" s="12">
        <f t="shared" si="1"/>
        <v>1</v>
      </c>
      <c r="DZ4" s="12">
        <f t="shared" si="2"/>
        <v>1</v>
      </c>
      <c r="EA4" s="12">
        <f t="shared" si="3"/>
        <v>0</v>
      </c>
      <c r="EB4" s="12">
        <f t="shared" si="4"/>
        <v>2</v>
      </c>
    </row>
    <row r="5" spans="1:132" x14ac:dyDescent="0.25">
      <c r="A5" s="297">
        <v>5002</v>
      </c>
      <c r="B5" s="347">
        <v>455423</v>
      </c>
      <c r="C5" s="297">
        <v>1026961</v>
      </c>
      <c r="D5" s="14">
        <v>1194104190</v>
      </c>
      <c r="E5" s="26" t="s">
        <v>1003</v>
      </c>
      <c r="F5" s="26" t="str">
        <f>INDEX('Mar - Aug'!X:X,MATCH(A5,'Mar - Aug'!B:B,0))</f>
        <v>Hidalgo</v>
      </c>
      <c r="G5" s="26" t="s">
        <v>3108</v>
      </c>
      <c r="H5" s="26"/>
      <c r="I5" s="26" t="str">
        <f t="shared" si="0"/>
        <v/>
      </c>
      <c r="J5" s="299" t="s">
        <v>640</v>
      </c>
      <c r="K5" s="299" t="s">
        <v>1062</v>
      </c>
      <c r="L5" s="299" t="s">
        <v>641</v>
      </c>
      <c r="M5" s="13">
        <v>1.3440860000000001E-2</v>
      </c>
      <c r="N5" s="13">
        <v>7.6655070000000006E-2</v>
      </c>
      <c r="O5" s="13">
        <v>0</v>
      </c>
      <c r="P5" s="13">
        <v>9.0909110000000001E-2</v>
      </c>
      <c r="Q5" s="13">
        <v>3.3690650000000003E-2</v>
      </c>
      <c r="R5" s="13">
        <v>5.5747400000000003E-2</v>
      </c>
      <c r="S5" s="13">
        <v>3.7344499999999998E-3</v>
      </c>
      <c r="T5" s="13">
        <v>0.15247816</v>
      </c>
      <c r="U5" s="13">
        <v>3.3690650000000003E-2</v>
      </c>
      <c r="V5" s="13">
        <v>7.5351933809999994E-2</v>
      </c>
      <c r="W5" s="13">
        <v>3.7344499999999998E-3</v>
      </c>
      <c r="X5" s="13">
        <v>0.15247816</v>
      </c>
      <c r="Y5" s="13">
        <v>3.3690650000000003E-2</v>
      </c>
      <c r="Z5" s="13">
        <v>7.2822316499999998E-2</v>
      </c>
      <c r="AA5" s="13">
        <v>3.7344499999999998E-3</v>
      </c>
      <c r="AB5" s="13">
        <v>0.15247816</v>
      </c>
      <c r="AC5" s="13">
        <v>3.3690650000000003E-2</v>
      </c>
      <c r="AD5" s="13">
        <v>7.4048797619999995E-2</v>
      </c>
      <c r="AE5" s="13">
        <v>3.7344499999999998E-3</v>
      </c>
      <c r="AF5" s="13">
        <v>0.15247816</v>
      </c>
      <c r="AG5" s="13">
        <v>3.3690650000000003E-2</v>
      </c>
      <c r="AH5" s="13">
        <v>6.8989563000000004E-2</v>
      </c>
      <c r="AI5" s="13">
        <v>3.7344499999999998E-3</v>
      </c>
      <c r="AJ5" s="13">
        <v>0.15247816</v>
      </c>
      <c r="AK5" s="13">
        <v>3.3690650000000003E-2</v>
      </c>
      <c r="AL5" s="13">
        <v>7.2745661429999997E-2</v>
      </c>
      <c r="AM5" s="13">
        <v>3.7344499999999998E-3</v>
      </c>
      <c r="AN5" s="13">
        <v>0.15247816</v>
      </c>
      <c r="AO5" s="13">
        <v>3.3690650000000003E-2</v>
      </c>
      <c r="AP5" s="13">
        <v>6.5156809499999996E-2</v>
      </c>
      <c r="AQ5" s="13">
        <v>3.7344499999999998E-3</v>
      </c>
      <c r="AR5" s="13">
        <v>0.15247816</v>
      </c>
      <c r="AS5" s="13">
        <v>3.3690650000000003E-2</v>
      </c>
      <c r="AT5" s="13">
        <v>7.1289215099999997E-2</v>
      </c>
      <c r="AU5" s="13">
        <v>3.7344499999999998E-3</v>
      </c>
      <c r="AV5" s="13">
        <v>0.15247816</v>
      </c>
      <c r="AW5" s="13">
        <v>3.3690650000000003E-2</v>
      </c>
      <c r="AX5" s="13">
        <v>6.1324056000000002E-2</v>
      </c>
      <c r="AY5" s="13">
        <v>3.7344499999999998E-3</v>
      </c>
      <c r="AZ5" s="13">
        <v>0.15247816</v>
      </c>
      <c r="BA5" s="86">
        <v>0</v>
      </c>
      <c r="BB5" s="86">
        <v>6.25E-2</v>
      </c>
      <c r="BC5" s="13">
        <v>0</v>
      </c>
      <c r="BD5" s="13">
        <v>8.8235294117647106E-2</v>
      </c>
      <c r="BE5" s="14">
        <v>0</v>
      </c>
      <c r="BF5" s="14">
        <v>5.4794520547945202E-2</v>
      </c>
      <c r="BG5" s="14">
        <v>0</v>
      </c>
      <c r="BH5" s="14">
        <v>0.13793103448275901</v>
      </c>
      <c r="BI5" s="14">
        <v>1.0638297872340399E-2</v>
      </c>
      <c r="BJ5" s="14">
        <v>4.0540540540540501E-2</v>
      </c>
      <c r="BK5" s="14">
        <v>0</v>
      </c>
      <c r="BL5" s="14">
        <v>0.114754098360656</v>
      </c>
      <c r="BM5" s="14">
        <v>2.04081632653061E-2</v>
      </c>
      <c r="BN5" s="14">
        <v>8.7499999999999994E-2</v>
      </c>
      <c r="BO5" s="14">
        <v>0</v>
      </c>
      <c r="BP5" s="14">
        <v>0.114285714285714</v>
      </c>
      <c r="BQ5" s="86">
        <v>2.04081632653061E-2</v>
      </c>
      <c r="BR5" s="86">
        <v>8.7499999999999994E-2</v>
      </c>
      <c r="BS5" s="86">
        <v>0</v>
      </c>
      <c r="BT5" s="86">
        <v>0.114285714285714</v>
      </c>
      <c r="BU5" s="14" t="s">
        <v>35</v>
      </c>
      <c r="BV5" s="14" t="s">
        <v>36</v>
      </c>
      <c r="BW5" s="14" t="s">
        <v>35</v>
      </c>
      <c r="BX5" s="14" t="s">
        <v>35</v>
      </c>
      <c r="BY5" s="14" t="s">
        <v>35</v>
      </c>
      <c r="BZ5" s="14" t="s">
        <v>36</v>
      </c>
      <c r="CA5" s="14" t="s">
        <v>35</v>
      </c>
      <c r="CB5" s="14" t="s">
        <v>35</v>
      </c>
      <c r="CC5" s="14">
        <v>0</v>
      </c>
      <c r="CD5" s="14">
        <v>0</v>
      </c>
      <c r="CE5" s="14">
        <v>0</v>
      </c>
      <c r="CF5" s="14">
        <v>0</v>
      </c>
      <c r="CG5" s="14">
        <v>0</v>
      </c>
      <c r="CH5" s="14">
        <v>0</v>
      </c>
      <c r="CI5" s="14">
        <v>0</v>
      </c>
      <c r="CJ5" s="14">
        <f>INDEX('Monthy Targets'!AC:AC,(MATCH(FY2019_ALL_Targets!$B:$B,'Monthy Targets'!$B:$B,0)))</f>
        <v>0</v>
      </c>
      <c r="CK5" s="14">
        <f>INDEX('Monthy Targets'!AD:AD,(MATCH(FY2019_ALL_Targets!$B:$B,'Monthy Targets'!$B:$B,0)))</f>
        <v>0</v>
      </c>
      <c r="CL5" s="14">
        <f>INDEX('Monthy Targets'!AE:AE,(MATCH(FY2019_ALL_Targets!$B:$B,'Monthy Targets'!$B:$B,0)))</f>
        <v>0</v>
      </c>
      <c r="CM5" s="14">
        <f>INDEX('Monthy Targets'!AF:AF,(MATCH(FY2019_ALL_Targets!$B:$B,'Monthy Targets'!$B:$B,0)))</f>
        <v>0</v>
      </c>
      <c r="CN5" s="14">
        <f>INDEX('Monthy Targets'!AG:AG,(MATCH(FY2019_ALL_Targets!$B:$B,'Monthy Targets'!$B:$B,0)))</f>
        <v>0</v>
      </c>
      <c r="CO5" s="14">
        <v>1.53</v>
      </c>
      <c r="CP5" s="14">
        <v>1.53</v>
      </c>
      <c r="CQ5" s="14">
        <v>1.53</v>
      </c>
      <c r="CR5" s="14">
        <v>1.53</v>
      </c>
      <c r="CS5" s="14">
        <v>1.53</v>
      </c>
      <c r="CT5" s="14">
        <v>1.53</v>
      </c>
      <c r="CU5" s="14">
        <v>1.53</v>
      </c>
      <c r="CV5" s="14">
        <v>1.53</v>
      </c>
      <c r="CW5" s="14">
        <v>1.5</v>
      </c>
      <c r="CX5" s="14">
        <v>1.5</v>
      </c>
      <c r="CY5" s="14">
        <v>1.5</v>
      </c>
      <c r="CZ5" s="14">
        <v>1.5</v>
      </c>
      <c r="DA5" s="14">
        <f>IF('QIPP Scorecard'!$AA$1=4,IF(FY2019_ALL_Targets!$BU5="Yes",INDEX('Final Comp Values'!$BN:$BN,MATCH(FY2019_ALL_Targets!$A5,'Final Comp Values'!$B:$B,0)),IF($BU5="Min Data",0,0)),0)</f>
        <v>1.5</v>
      </c>
      <c r="DB5" s="14">
        <f>IF('QIPP Scorecard'!$AA$1=4,IF(FY2019_ALL_Targets!$BV5="Yes",INDEX('Final Comp Values'!$BN:$BN,MATCH(FY2019_ALL_Targets!$A5,'Final Comp Values'!$B:$B,0)),IF($BV5="Min Data",0,0)),0)</f>
        <v>0</v>
      </c>
      <c r="DC5" s="14">
        <f>IF('QIPP Scorecard'!$AA$1=4,IF(FY2019_ALL_Targets!$BW5="Yes",INDEX('Final Comp Values'!$BN:$BN,MATCH(FY2019_ALL_Targets!$A5,'Final Comp Values'!$B:$B,0)),IF(CI5="Min Data",0,0)),0)</f>
        <v>1.5</v>
      </c>
      <c r="DD5" s="14">
        <f>IF('QIPP Scorecard'!$AA$1=4,IF(FY2019_ALL_Targets!$BX5="Yes",INDEX('Final Comp Values'!$BN:$BN,MATCH(FY2019_ALL_Targets!$A5,'Final Comp Values'!$B:$B,0)),IF($BX5="Min Data",0,0)),0)</f>
        <v>1.5</v>
      </c>
      <c r="DE5" s="14">
        <v>2.84</v>
      </c>
      <c r="DF5" s="14">
        <v>2.84</v>
      </c>
      <c r="DG5" s="14">
        <v>2.84</v>
      </c>
      <c r="DH5" s="14">
        <v>2.84</v>
      </c>
      <c r="DI5" s="14">
        <v>2.84</v>
      </c>
      <c r="DJ5" s="14">
        <v>2.84</v>
      </c>
      <c r="DK5" s="14">
        <v>2.84</v>
      </c>
      <c r="DL5" s="14">
        <v>2.84</v>
      </c>
      <c r="DM5" s="14">
        <v>2.78</v>
      </c>
      <c r="DN5" s="14">
        <v>2.78</v>
      </c>
      <c r="DO5" s="14">
        <v>2.78</v>
      </c>
      <c r="DP5" s="14">
        <v>2.78</v>
      </c>
      <c r="DQ5" s="14">
        <f>IF('QIPP Scorecard'!$AA$1=4,IF(FY2019_ALL_Targets!$BY5="Yes",INDEX('Final Comp Values'!$BK:$BK,MATCH(FY2019_ALL_Targets!$A5,'Final Comp Values'!$B:$B,0)),IF($BY5="Min Data",0,0)),0)</f>
        <v>2.78</v>
      </c>
      <c r="DR5" s="14">
        <f>IF('QIPP Scorecard'!$AA$1=4,IF(FY2019_ALL_Targets!$BZ5="Yes",INDEX('Final Comp Values'!$BO:$BO,MATCH(FY2019_ALL_Targets!$A5,'Final Comp Values'!$B:$B,0)),IF($BZ5="Min Data",0,0)),0)</f>
        <v>0</v>
      </c>
      <c r="DS5" s="14">
        <f>IF('QIPP Scorecard'!$AA$1=4,IF(FY2019_ALL_Targets!$CA5="Yes",INDEX('Final Comp Values'!$BO:$BO,MATCH(FY2019_ALL_Targets!$A5,'Final Comp Values'!$B:$B,0)),IF($CA5="Min Data",0,0)),0)</f>
        <v>2.78</v>
      </c>
      <c r="DT5" s="14">
        <f>IF('QIPP Scorecard'!$AA$1=4,IF(FY2019_ALL_Targets!$CB5="Yes",INDEX('Final Comp Values'!$BO:$BO,MATCH(FY2019_ALL_Targets!$A5,'Final Comp Values'!$B:$B,0)),IF($CB5="Min Data",0,0)),0)</f>
        <v>2.78</v>
      </c>
      <c r="DU5" s="14">
        <v>1.75</v>
      </c>
      <c r="DV5" s="14">
        <v>1.98</v>
      </c>
      <c r="DW5" s="14">
        <v>2.0699999999999998</v>
      </c>
      <c r="DX5" s="14">
        <v>1.53</v>
      </c>
      <c r="DY5" s="12">
        <f t="shared" si="1"/>
        <v>1</v>
      </c>
      <c r="DZ5" s="12">
        <f t="shared" si="2"/>
        <v>1</v>
      </c>
      <c r="EA5" s="12">
        <f t="shared" si="3"/>
        <v>0</v>
      </c>
      <c r="EB5" s="12">
        <f t="shared" si="4"/>
        <v>3</v>
      </c>
    </row>
    <row r="6" spans="1:132" x14ac:dyDescent="0.25">
      <c r="A6" s="297">
        <v>4633</v>
      </c>
      <c r="B6" s="347">
        <v>455429</v>
      </c>
      <c r="C6" s="297">
        <v>1025984</v>
      </c>
      <c r="D6" s="14">
        <v>1356338503</v>
      </c>
      <c r="E6" s="26" t="s">
        <v>939</v>
      </c>
      <c r="F6" s="26" t="str">
        <f>INDEX('Mar - Aug'!X:X,MATCH(A6,'Mar - Aug'!B:B,0))</f>
        <v>MRSA Northeast</v>
      </c>
      <c r="G6" s="26" t="s">
        <v>3067</v>
      </c>
      <c r="H6" s="26"/>
      <c r="I6" s="26" t="str">
        <f t="shared" si="0"/>
        <v/>
      </c>
      <c r="J6" s="299" t="s">
        <v>554</v>
      </c>
      <c r="K6" s="299" t="s">
        <v>976</v>
      </c>
      <c r="L6" s="299" t="s">
        <v>2411</v>
      </c>
      <c r="M6" s="13">
        <v>2.076122E-2</v>
      </c>
      <c r="N6" s="13">
        <v>0.10119048999999999</v>
      </c>
      <c r="O6" s="13">
        <v>0</v>
      </c>
      <c r="P6" s="13">
        <v>7.0038900000000001E-2</v>
      </c>
      <c r="Q6" s="13">
        <v>3.3690650000000003E-2</v>
      </c>
      <c r="R6" s="13">
        <v>5.5747400000000003E-2</v>
      </c>
      <c r="S6" s="13">
        <v>3.7344499999999998E-3</v>
      </c>
      <c r="T6" s="13">
        <v>0.15247816</v>
      </c>
      <c r="U6" s="13">
        <v>3.3690650000000003E-2</v>
      </c>
      <c r="V6" s="13">
        <v>9.9470251669999996E-2</v>
      </c>
      <c r="W6" s="13">
        <v>3.7344499999999998E-3</v>
      </c>
      <c r="X6" s="13">
        <v>0.15247816</v>
      </c>
      <c r="Y6" s="13">
        <v>3.3690650000000003E-2</v>
      </c>
      <c r="Z6" s="13">
        <v>9.6130965499999999E-2</v>
      </c>
      <c r="AA6" s="13">
        <v>3.7344499999999998E-3</v>
      </c>
      <c r="AB6" s="13">
        <v>0.15247816</v>
      </c>
      <c r="AC6" s="13">
        <v>3.3690650000000003E-2</v>
      </c>
      <c r="AD6" s="13">
        <v>9.7750013339999997E-2</v>
      </c>
      <c r="AE6" s="13">
        <v>3.7344499999999998E-3</v>
      </c>
      <c r="AF6" s="13">
        <v>0.15247816</v>
      </c>
      <c r="AG6" s="13">
        <v>3.3690650000000003E-2</v>
      </c>
      <c r="AH6" s="13">
        <v>9.1071441000000003E-2</v>
      </c>
      <c r="AI6" s="13">
        <v>3.7344499999999998E-3</v>
      </c>
      <c r="AJ6" s="13">
        <v>0.15247816</v>
      </c>
      <c r="AK6" s="13">
        <v>3.3690650000000003E-2</v>
      </c>
      <c r="AL6" s="13">
        <v>9.6029775009999999E-2</v>
      </c>
      <c r="AM6" s="13">
        <v>3.7344499999999998E-3</v>
      </c>
      <c r="AN6" s="13">
        <v>0.15247816</v>
      </c>
      <c r="AO6" s="13">
        <v>3.3690650000000003E-2</v>
      </c>
      <c r="AP6" s="13">
        <v>8.6011916499999994E-2</v>
      </c>
      <c r="AQ6" s="13">
        <v>3.7344499999999998E-3</v>
      </c>
      <c r="AR6" s="13">
        <v>0.15247816</v>
      </c>
      <c r="AS6" s="13">
        <v>3.3690650000000003E-2</v>
      </c>
      <c r="AT6" s="13">
        <v>9.41071557E-2</v>
      </c>
      <c r="AU6" s="13">
        <v>3.7344499999999998E-3</v>
      </c>
      <c r="AV6" s="13">
        <v>0.15247816</v>
      </c>
      <c r="AW6" s="13">
        <v>3.3690650000000003E-2</v>
      </c>
      <c r="AX6" s="13">
        <v>8.0952391999999998E-2</v>
      </c>
      <c r="AY6" s="13">
        <v>3.7344499999999998E-3</v>
      </c>
      <c r="AZ6" s="13">
        <v>0.15247816</v>
      </c>
      <c r="BA6" s="86">
        <v>1.5151515151515201E-2</v>
      </c>
      <c r="BB6" s="86">
        <v>0.11111111111111099</v>
      </c>
      <c r="BC6" s="13">
        <v>0</v>
      </c>
      <c r="BD6" s="13">
        <v>1.63934426229508E-2</v>
      </c>
      <c r="BE6" s="14">
        <v>1.6129032258064498E-2</v>
      </c>
      <c r="BF6" s="14">
        <v>0.13953488372093001</v>
      </c>
      <c r="BG6" s="14">
        <v>0</v>
      </c>
      <c r="BH6" s="14">
        <v>3.4482758620689703E-2</v>
      </c>
      <c r="BI6" s="14">
        <v>1.5625E-2</v>
      </c>
      <c r="BJ6" s="14">
        <v>0.13636363636363599</v>
      </c>
      <c r="BK6" s="14">
        <v>0</v>
      </c>
      <c r="BL6" s="430">
        <v>8.6206896551724102E-2</v>
      </c>
      <c r="BM6" s="14">
        <v>0</v>
      </c>
      <c r="BN6" s="14">
        <v>9.3023255813953501E-2</v>
      </c>
      <c r="BO6" s="14">
        <v>0</v>
      </c>
      <c r="BP6" s="14">
        <v>7.0175438596491196E-2</v>
      </c>
      <c r="BQ6" s="86">
        <v>0</v>
      </c>
      <c r="BR6" s="86">
        <v>9.3023255813953501E-2</v>
      </c>
      <c r="BS6" s="86">
        <v>0</v>
      </c>
      <c r="BT6" s="86">
        <v>7.0175438596491196E-2</v>
      </c>
      <c r="BU6" s="14" t="s">
        <v>35</v>
      </c>
      <c r="BV6" s="14" t="s">
        <v>35</v>
      </c>
      <c r="BW6" s="14" t="s">
        <v>35</v>
      </c>
      <c r="BX6" s="14" t="s">
        <v>35</v>
      </c>
      <c r="BY6" s="14" t="s">
        <v>35</v>
      </c>
      <c r="BZ6" s="14" t="s">
        <v>36</v>
      </c>
      <c r="CA6" s="14" t="s">
        <v>35</v>
      </c>
      <c r="CB6" s="14" t="s">
        <v>35</v>
      </c>
      <c r="CC6" s="14">
        <v>7.06</v>
      </c>
      <c r="CD6" s="14">
        <v>7.06</v>
      </c>
      <c r="CE6" s="14">
        <v>7.06</v>
      </c>
      <c r="CF6" s="14">
        <v>7.06</v>
      </c>
      <c r="CG6" s="14">
        <v>7.06</v>
      </c>
      <c r="CH6" s="14">
        <v>7.06</v>
      </c>
      <c r="CI6" s="14">
        <v>7.31</v>
      </c>
      <c r="CJ6" s="14">
        <f>INDEX('Monthy Targets'!AC:AC,(MATCH(FY2019_ALL_Targets!$B:$B,'Monthy Targets'!$B:$B,0)))</f>
        <v>7.29</v>
      </c>
      <c r="CK6" s="14">
        <f>INDEX('Monthy Targets'!AD:AD,(MATCH(FY2019_ALL_Targets!$B:$B,'Monthy Targets'!$B:$B,0)))</f>
        <v>7.29</v>
      </c>
      <c r="CL6" s="14">
        <f>INDEX('Monthy Targets'!AE:AE,(MATCH(FY2019_ALL_Targets!$B:$B,'Monthy Targets'!$B:$B,0)))</f>
        <v>7.29</v>
      </c>
      <c r="CM6" s="14">
        <f>INDEX('Monthy Targets'!AF:AF,(MATCH(FY2019_ALL_Targets!$B:$B,'Monthy Targets'!$B:$B,0)))</f>
        <v>7.29</v>
      </c>
      <c r="CN6" s="14">
        <f>INDEX('Monthy Targets'!AG:AG,(MATCH(FY2019_ALL_Targets!$B:$B,'Monthy Targets'!$B:$B,0)))</f>
        <v>7.29</v>
      </c>
      <c r="CO6" s="14">
        <v>0.48</v>
      </c>
      <c r="CP6" s="14">
        <v>0</v>
      </c>
      <c r="CQ6" s="14">
        <v>0.48</v>
      </c>
      <c r="CR6" s="14">
        <v>0.48</v>
      </c>
      <c r="CS6" s="14">
        <v>0.48</v>
      </c>
      <c r="CT6" s="14">
        <v>0</v>
      </c>
      <c r="CU6" s="14">
        <v>0.48</v>
      </c>
      <c r="CV6" s="14">
        <v>0.48</v>
      </c>
      <c r="CW6" s="14">
        <v>0.5</v>
      </c>
      <c r="CX6" s="14">
        <v>0</v>
      </c>
      <c r="CY6" s="14">
        <v>0.5</v>
      </c>
      <c r="CZ6" s="14">
        <v>0.5</v>
      </c>
      <c r="DA6" s="14">
        <f>IF('QIPP Scorecard'!$AA$1=4,IF(FY2019_ALL_Targets!$BU6="Yes",INDEX('Final Comp Values'!$BN:$BN,MATCH(FY2019_ALL_Targets!$A6,'Final Comp Values'!$B:$B,0)),IF($BU6="Min Data",0,0)),0)</f>
        <v>0.5</v>
      </c>
      <c r="DB6" s="14">
        <f>IF('QIPP Scorecard'!$AA$1=4,IF(FY2019_ALL_Targets!$BV6="Yes",INDEX('Final Comp Values'!$BN:$BN,MATCH(FY2019_ALL_Targets!$A6,'Final Comp Values'!$B:$B,0)),IF($BV6="Min Data",0,0)),0)</f>
        <v>0.5</v>
      </c>
      <c r="DC6" s="14">
        <f>IF('QIPP Scorecard'!$AA$1=4,IF(FY2019_ALL_Targets!$BW6="Yes",INDEX('Final Comp Values'!$BN:$BN,MATCH(FY2019_ALL_Targets!$A6,'Final Comp Values'!$B:$B,0)),IF(CI6="Min Data",0,0)),0)</f>
        <v>0.5</v>
      </c>
      <c r="DD6" s="14">
        <f>IF('QIPP Scorecard'!$AA$1=4,IF(FY2019_ALL_Targets!$BX6="Yes",INDEX('Final Comp Values'!$BN:$BN,MATCH(FY2019_ALL_Targets!$A6,'Final Comp Values'!$B:$B,0)),IF($BX6="Min Data",0,0)),0)</f>
        <v>0.5</v>
      </c>
      <c r="DE6" s="14">
        <v>0.89</v>
      </c>
      <c r="DF6" s="14">
        <v>0</v>
      </c>
      <c r="DG6" s="14">
        <v>0.89</v>
      </c>
      <c r="DH6" s="14">
        <v>0.89</v>
      </c>
      <c r="DI6" s="14">
        <v>0.89</v>
      </c>
      <c r="DJ6" s="14">
        <v>0</v>
      </c>
      <c r="DK6" s="14">
        <v>0.89</v>
      </c>
      <c r="DL6" s="14">
        <v>0.89</v>
      </c>
      <c r="DM6" s="14">
        <v>0.92</v>
      </c>
      <c r="DN6" s="14">
        <v>0</v>
      </c>
      <c r="DO6" s="14">
        <v>0.92</v>
      </c>
      <c r="DP6" s="14">
        <v>0.92</v>
      </c>
      <c r="DQ6" s="14">
        <f>IF('QIPP Scorecard'!$AA$1=4,IF(FY2019_ALL_Targets!$BY6="Yes",INDEX('Final Comp Values'!$BK:$BK,MATCH(FY2019_ALL_Targets!$A6,'Final Comp Values'!$B:$B,0)),IF($BY6="Min Data",0,0)),0)</f>
        <v>0.92</v>
      </c>
      <c r="DR6" s="14">
        <f>IF('QIPP Scorecard'!$AA$1=4,IF(FY2019_ALL_Targets!$BZ6="Yes",INDEX('Final Comp Values'!$BO:$BO,MATCH(FY2019_ALL_Targets!$A6,'Final Comp Values'!$B:$B,0)),IF($BZ6="Min Data",0,0)),0)</f>
        <v>0</v>
      </c>
      <c r="DS6" s="14">
        <f>IF('QIPP Scorecard'!$AA$1=4,IF(FY2019_ALL_Targets!$CA6="Yes",INDEX('Final Comp Values'!$BO:$BO,MATCH(FY2019_ALL_Targets!$A6,'Final Comp Values'!$B:$B,0)),IF($CA6="Min Data",0,0)),0)</f>
        <v>0.92</v>
      </c>
      <c r="DT6" s="14">
        <f>IF('QIPP Scorecard'!$AA$1=4,IF(FY2019_ALL_Targets!$CB6="Yes",INDEX('Final Comp Values'!$BO:$BO,MATCH(FY2019_ALL_Targets!$A6,'Final Comp Values'!$B:$B,0)),IF($CB6="Min Data",0,0)),0)</f>
        <v>0.92</v>
      </c>
      <c r="DU6" s="14">
        <v>1.1200000000000001</v>
      </c>
      <c r="DV6" s="14">
        <v>1.26</v>
      </c>
      <c r="DW6" s="14">
        <v>1.31</v>
      </c>
      <c r="DX6" s="14">
        <v>1.34</v>
      </c>
      <c r="DY6" s="12">
        <f t="shared" si="1"/>
        <v>0</v>
      </c>
      <c r="DZ6" s="12">
        <f t="shared" si="2"/>
        <v>1</v>
      </c>
      <c r="EA6" s="12">
        <f t="shared" si="3"/>
        <v>0</v>
      </c>
      <c r="EB6" s="12">
        <f t="shared" si="4"/>
        <v>0</v>
      </c>
    </row>
    <row r="7" spans="1:132" x14ac:dyDescent="0.25">
      <c r="A7" s="297">
        <v>4473</v>
      </c>
      <c r="B7" s="347">
        <v>455450</v>
      </c>
      <c r="C7" s="297">
        <v>1017994</v>
      </c>
      <c r="D7" s="14">
        <v>1396073474</v>
      </c>
      <c r="E7" s="26" t="s">
        <v>920</v>
      </c>
      <c r="F7" s="26" t="str">
        <f>INDEX('Mar - Aug'!X:X,MATCH(A7,'Mar - Aug'!B:B,0))</f>
        <v>Bexar</v>
      </c>
      <c r="G7" s="26" t="s">
        <v>3017</v>
      </c>
      <c r="H7" s="26"/>
      <c r="I7" s="26" t="str">
        <f t="shared" si="0"/>
        <v/>
      </c>
      <c r="J7" s="299" t="s">
        <v>2951</v>
      </c>
      <c r="K7" s="299" t="s">
        <v>2952</v>
      </c>
      <c r="L7" s="299" t="s">
        <v>2953</v>
      </c>
      <c r="M7" s="13">
        <v>1.666664E-2</v>
      </c>
      <c r="N7" s="13">
        <v>8.1300810000000001E-2</v>
      </c>
      <c r="O7" s="13">
        <v>0</v>
      </c>
      <c r="P7" s="13">
        <v>0.16666666999999999</v>
      </c>
      <c r="Q7" s="13">
        <v>3.3690650000000003E-2</v>
      </c>
      <c r="R7" s="13">
        <v>5.5747400000000003E-2</v>
      </c>
      <c r="S7" s="13">
        <v>3.7344499999999998E-3</v>
      </c>
      <c r="T7" s="13">
        <v>0.15247816</v>
      </c>
      <c r="U7" s="13">
        <v>3.3690650000000003E-2</v>
      </c>
      <c r="V7" s="13">
        <v>7.9918696230000003E-2</v>
      </c>
      <c r="W7" s="13">
        <v>3.7344499999999998E-3</v>
      </c>
      <c r="X7" s="13">
        <v>0.16383333660999999</v>
      </c>
      <c r="Y7" s="13">
        <v>3.3690650000000003E-2</v>
      </c>
      <c r="Z7" s="13">
        <v>7.7235769499999996E-2</v>
      </c>
      <c r="AA7" s="13">
        <v>3.7344499999999998E-3</v>
      </c>
      <c r="AB7" s="13">
        <v>0.1583333365</v>
      </c>
      <c r="AC7" s="13">
        <v>3.3690650000000003E-2</v>
      </c>
      <c r="AD7" s="13">
        <v>7.8536582460000004E-2</v>
      </c>
      <c r="AE7" s="13">
        <v>3.7344499999999998E-3</v>
      </c>
      <c r="AF7" s="13">
        <v>0.16100000321999999</v>
      </c>
      <c r="AG7" s="13">
        <v>3.3690650000000003E-2</v>
      </c>
      <c r="AH7" s="13">
        <v>7.3170729000000004E-2</v>
      </c>
      <c r="AI7" s="13">
        <v>3.7344499999999998E-3</v>
      </c>
      <c r="AJ7" s="13">
        <v>0.15247816</v>
      </c>
      <c r="AK7" s="13">
        <v>3.3690650000000003E-2</v>
      </c>
      <c r="AL7" s="13">
        <v>7.7154468690000005E-2</v>
      </c>
      <c r="AM7" s="13">
        <v>3.7344499999999998E-3</v>
      </c>
      <c r="AN7" s="13">
        <v>0.15816666983</v>
      </c>
      <c r="AO7" s="13">
        <v>3.3690650000000003E-2</v>
      </c>
      <c r="AP7" s="13">
        <v>6.9105688499999998E-2</v>
      </c>
      <c r="AQ7" s="13">
        <v>3.7344499999999998E-3</v>
      </c>
      <c r="AR7" s="13">
        <v>0.15247816</v>
      </c>
      <c r="AS7" s="13">
        <v>3.3690650000000003E-2</v>
      </c>
      <c r="AT7" s="13">
        <v>7.5609753299999999E-2</v>
      </c>
      <c r="AU7" s="13">
        <v>3.7344499999999998E-3</v>
      </c>
      <c r="AV7" s="13">
        <v>0.15500000310000001</v>
      </c>
      <c r="AW7" s="13">
        <v>3.3690650000000003E-2</v>
      </c>
      <c r="AX7" s="13">
        <v>6.5040648000000006E-2</v>
      </c>
      <c r="AY7" s="13">
        <v>3.7344499999999998E-3</v>
      </c>
      <c r="AZ7" s="13">
        <v>0.15247816</v>
      </c>
      <c r="BA7" s="86">
        <v>0.13043478260869601</v>
      </c>
      <c r="BB7" s="86">
        <v>2.9411764705882401E-2</v>
      </c>
      <c r="BC7" s="13">
        <v>2.1739130434782601E-2</v>
      </c>
      <c r="BD7" s="13">
        <v>0.108108108108108</v>
      </c>
      <c r="BE7" s="14">
        <v>8.8888888888888906E-2</v>
      </c>
      <c r="BF7" s="14">
        <v>6.4516129032258104E-2</v>
      </c>
      <c r="BG7" s="14">
        <v>2.2222222222222199E-2</v>
      </c>
      <c r="BH7" s="14">
        <v>0.135135135135135</v>
      </c>
      <c r="BI7" s="14">
        <v>2.5000000000000001E-2</v>
      </c>
      <c r="BJ7" s="14">
        <v>3.7037037037037E-2</v>
      </c>
      <c r="BK7" s="14">
        <v>0</v>
      </c>
      <c r="BL7" s="430">
        <v>9.375E-2</v>
      </c>
      <c r="BM7" s="14">
        <v>2.3809523809523801E-2</v>
      </c>
      <c r="BN7" s="14">
        <v>0</v>
      </c>
      <c r="BO7" s="14">
        <v>0</v>
      </c>
      <c r="BP7" s="14">
        <v>8.8235294117647106E-2</v>
      </c>
      <c r="BQ7" s="86">
        <v>2.3809523809523801E-2</v>
      </c>
      <c r="BR7" s="86">
        <v>0</v>
      </c>
      <c r="BS7" s="86">
        <v>0</v>
      </c>
      <c r="BT7" s="86">
        <v>8.8235294117647106E-2</v>
      </c>
      <c r="BU7" s="14" t="s">
        <v>35</v>
      </c>
      <c r="BV7" s="14" t="s">
        <v>35</v>
      </c>
      <c r="BW7" s="14" t="s">
        <v>35</v>
      </c>
      <c r="BX7" s="14" t="s">
        <v>35</v>
      </c>
      <c r="BY7" s="14" t="s">
        <v>35</v>
      </c>
      <c r="BZ7" s="14" t="s">
        <v>35</v>
      </c>
      <c r="CA7" s="14" t="s">
        <v>35</v>
      </c>
      <c r="CB7" s="14" t="s">
        <v>35</v>
      </c>
      <c r="CC7" s="14">
        <v>0</v>
      </c>
      <c r="CD7" s="14">
        <v>0</v>
      </c>
      <c r="CE7" s="14">
        <v>0</v>
      </c>
      <c r="CF7" s="14">
        <v>0</v>
      </c>
      <c r="CG7" s="14">
        <v>0</v>
      </c>
      <c r="CH7" s="14">
        <v>0</v>
      </c>
      <c r="CI7" s="14">
        <v>0</v>
      </c>
      <c r="CJ7" s="14">
        <f>INDEX('Monthy Targets'!AC:AC,(MATCH(FY2019_ALL_Targets!$B:$B,'Monthy Targets'!$B:$B,0)))</f>
        <v>0</v>
      </c>
      <c r="CK7" s="14">
        <f>INDEX('Monthy Targets'!AD:AD,(MATCH(FY2019_ALL_Targets!$B:$B,'Monthy Targets'!$B:$B,0)))</f>
        <v>0</v>
      </c>
      <c r="CL7" s="14">
        <f>INDEX('Monthy Targets'!AE:AE,(MATCH(FY2019_ALL_Targets!$B:$B,'Monthy Targets'!$B:$B,0)))</f>
        <v>0</v>
      </c>
      <c r="CM7" s="14">
        <f>INDEX('Monthy Targets'!AF:AF,(MATCH(FY2019_ALL_Targets!$B:$B,'Monthy Targets'!$B:$B,0)))</f>
        <v>0</v>
      </c>
      <c r="CN7" s="14">
        <f>INDEX('Monthy Targets'!AG:AG,(MATCH(FY2019_ALL_Targets!$B:$B,'Monthy Targets'!$B:$B,0)))</f>
        <v>0</v>
      </c>
      <c r="CO7" s="14">
        <v>0</v>
      </c>
      <c r="CP7" s="14">
        <v>0.4</v>
      </c>
      <c r="CQ7" s="14">
        <v>0</v>
      </c>
      <c r="CR7" s="14">
        <v>0.4</v>
      </c>
      <c r="CS7" s="14">
        <v>0</v>
      </c>
      <c r="CT7" s="14">
        <v>0.4</v>
      </c>
      <c r="CU7" s="14">
        <v>0</v>
      </c>
      <c r="CV7" s="14">
        <v>0.4</v>
      </c>
      <c r="CW7" s="14">
        <v>0.4</v>
      </c>
      <c r="CX7" s="14">
        <v>0.4</v>
      </c>
      <c r="CY7" s="14">
        <v>0.4</v>
      </c>
      <c r="CZ7" s="14">
        <v>0.4</v>
      </c>
      <c r="DA7" s="14">
        <f>IF('QIPP Scorecard'!$AA$1=4,IF(FY2019_ALL_Targets!$BU7="Yes",INDEX('Final Comp Values'!$BN:$BN,MATCH(FY2019_ALL_Targets!$A7,'Final Comp Values'!$B:$B,0)),IF($BU7="Min Data",0,0)),0)</f>
        <v>0.4</v>
      </c>
      <c r="DB7" s="14">
        <f>IF('QIPP Scorecard'!$AA$1=4,IF(FY2019_ALL_Targets!$BV7="Yes",INDEX('Final Comp Values'!$BN:$BN,MATCH(FY2019_ALL_Targets!$A7,'Final Comp Values'!$B:$B,0)),IF($BV7="Min Data",0,0)),0)</f>
        <v>0.4</v>
      </c>
      <c r="DC7" s="14">
        <f>IF('QIPP Scorecard'!$AA$1=4,IF(FY2019_ALL_Targets!$BW7="Yes",INDEX('Final Comp Values'!$BN:$BN,MATCH(FY2019_ALL_Targets!$A7,'Final Comp Values'!$B:$B,0)),IF(CI7="Min Data",0,0)),0)</f>
        <v>0.4</v>
      </c>
      <c r="DD7" s="14">
        <f>IF('QIPP Scorecard'!$AA$1=4,IF(FY2019_ALL_Targets!$BX7="Yes",INDEX('Final Comp Values'!$BN:$BN,MATCH(FY2019_ALL_Targets!$A7,'Final Comp Values'!$B:$B,0)),IF($BX7="Min Data",0,0)),0)</f>
        <v>0.4</v>
      </c>
      <c r="DE7" s="14">
        <v>0</v>
      </c>
      <c r="DF7" s="14">
        <v>0.75</v>
      </c>
      <c r="DG7" s="14">
        <v>0</v>
      </c>
      <c r="DH7" s="14">
        <v>0.75</v>
      </c>
      <c r="DI7" s="14">
        <v>0</v>
      </c>
      <c r="DJ7" s="14">
        <v>0.75</v>
      </c>
      <c r="DK7" s="14">
        <v>0</v>
      </c>
      <c r="DL7" s="14">
        <v>0.75</v>
      </c>
      <c r="DM7" s="14">
        <v>0.74</v>
      </c>
      <c r="DN7" s="14">
        <v>0.74</v>
      </c>
      <c r="DO7" s="14">
        <v>0.74</v>
      </c>
      <c r="DP7" s="14">
        <v>0.74</v>
      </c>
      <c r="DQ7" s="14">
        <f>IF('QIPP Scorecard'!$AA$1=4,IF(FY2019_ALL_Targets!$BY7="Yes",INDEX('Final Comp Values'!$BK:$BK,MATCH(FY2019_ALL_Targets!$A7,'Final Comp Values'!$B:$B,0)),IF($BY7="Min Data",0,0)),0)</f>
        <v>0.74</v>
      </c>
      <c r="DR7" s="14">
        <f>IF('QIPP Scorecard'!$AA$1=4,IF(FY2019_ALL_Targets!$BZ7="Yes",INDEX('Final Comp Values'!$BO:$BO,MATCH(FY2019_ALL_Targets!$A7,'Final Comp Values'!$B:$B,0)),IF($BZ7="Min Data",0,0)),0)</f>
        <v>0.74</v>
      </c>
      <c r="DS7" s="14">
        <f>IF('QIPP Scorecard'!$AA$1=4,IF(FY2019_ALL_Targets!$CA7="Yes",INDEX('Final Comp Values'!$BO:$BO,MATCH(FY2019_ALL_Targets!$A7,'Final Comp Values'!$B:$B,0)),IF($CA7="Min Data",0,0)),0)</f>
        <v>0.74</v>
      </c>
      <c r="DT7" s="14">
        <f>IF('QIPP Scorecard'!$AA$1=4,IF(FY2019_ALL_Targets!$CB7="Yes",INDEX('Final Comp Values'!$BO:$BO,MATCH(FY2019_ALL_Targets!$A7,'Final Comp Values'!$B:$B,0)),IF($CB7="Min Data",0,0)),0)</f>
        <v>0.74</v>
      </c>
      <c r="DU7" s="14">
        <v>0.23</v>
      </c>
      <c r="DV7" s="14">
        <v>0.26</v>
      </c>
      <c r="DW7" s="14">
        <v>0.54</v>
      </c>
      <c r="DX7" s="14">
        <v>0.53</v>
      </c>
      <c r="DY7" s="12">
        <f t="shared" si="1"/>
        <v>0</v>
      </c>
      <c r="DZ7" s="12">
        <f t="shared" si="2"/>
        <v>0</v>
      </c>
      <c r="EA7" s="12">
        <f t="shared" si="3"/>
        <v>0</v>
      </c>
      <c r="EB7" s="12">
        <f t="shared" si="4"/>
        <v>3</v>
      </c>
    </row>
    <row r="8" spans="1:132" x14ac:dyDescent="0.25">
      <c r="A8" s="297">
        <v>5361</v>
      </c>
      <c r="B8" s="347">
        <v>455463</v>
      </c>
      <c r="C8" s="297">
        <v>1028613</v>
      </c>
      <c r="D8" s="14">
        <v>1770604365</v>
      </c>
      <c r="E8" s="26" t="s">
        <v>941</v>
      </c>
      <c r="F8" s="26" t="str">
        <f>INDEX('Mar - Aug'!X:X,MATCH(A8,'Mar - Aug'!B:B,0))</f>
        <v>Dallas</v>
      </c>
      <c r="G8" s="26" t="s">
        <v>3013</v>
      </c>
      <c r="H8" s="26"/>
      <c r="I8" s="26" t="str">
        <f t="shared" si="0"/>
        <v/>
      </c>
      <c r="J8" s="299" t="s">
        <v>2313</v>
      </c>
      <c r="K8" s="299" t="s">
        <v>966</v>
      </c>
      <c r="L8" s="299" t="s">
        <v>781</v>
      </c>
      <c r="M8" s="13">
        <v>1.9704429999999998E-2</v>
      </c>
      <c r="N8" s="13">
        <v>7.1999999999999995E-2</v>
      </c>
      <c r="O8" s="13">
        <v>0</v>
      </c>
      <c r="P8" s="13">
        <v>0.11854104</v>
      </c>
      <c r="Q8" s="13">
        <v>3.3690650000000003E-2</v>
      </c>
      <c r="R8" s="13">
        <v>5.5747400000000003E-2</v>
      </c>
      <c r="S8" s="13">
        <v>3.7344499999999998E-3</v>
      </c>
      <c r="T8" s="13">
        <v>0.15247816</v>
      </c>
      <c r="U8" s="13">
        <v>3.3690650000000003E-2</v>
      </c>
      <c r="V8" s="13">
        <v>7.0776000000000006E-2</v>
      </c>
      <c r="W8" s="13">
        <v>3.7344499999999998E-3</v>
      </c>
      <c r="X8" s="13">
        <v>0.15247816</v>
      </c>
      <c r="Y8" s="13">
        <v>3.3690650000000003E-2</v>
      </c>
      <c r="Z8" s="13">
        <v>6.8400000000000002E-2</v>
      </c>
      <c r="AA8" s="13">
        <v>3.7344499999999998E-3</v>
      </c>
      <c r="AB8" s="13">
        <v>0.15247816</v>
      </c>
      <c r="AC8" s="13">
        <v>3.3690650000000003E-2</v>
      </c>
      <c r="AD8" s="13">
        <v>6.9552000000000003E-2</v>
      </c>
      <c r="AE8" s="13">
        <v>3.7344499999999998E-3</v>
      </c>
      <c r="AF8" s="13">
        <v>0.15247816</v>
      </c>
      <c r="AG8" s="13">
        <v>3.3690650000000003E-2</v>
      </c>
      <c r="AH8" s="13">
        <v>6.4799999999999996E-2</v>
      </c>
      <c r="AI8" s="13">
        <v>3.7344499999999998E-3</v>
      </c>
      <c r="AJ8" s="13">
        <v>0.15247816</v>
      </c>
      <c r="AK8" s="13">
        <v>3.3690650000000003E-2</v>
      </c>
      <c r="AL8" s="13">
        <v>6.8328E-2</v>
      </c>
      <c r="AM8" s="13">
        <v>3.7344499999999998E-3</v>
      </c>
      <c r="AN8" s="13">
        <v>0.15247816</v>
      </c>
      <c r="AO8" s="13">
        <v>3.3690650000000003E-2</v>
      </c>
      <c r="AP8" s="13">
        <v>6.1199999999999997E-2</v>
      </c>
      <c r="AQ8" s="13">
        <v>3.7344499999999998E-3</v>
      </c>
      <c r="AR8" s="13">
        <v>0.15247816</v>
      </c>
      <c r="AS8" s="13">
        <v>3.3690650000000003E-2</v>
      </c>
      <c r="AT8" s="13">
        <v>6.6960000000000006E-2</v>
      </c>
      <c r="AU8" s="13">
        <v>3.7344499999999998E-3</v>
      </c>
      <c r="AV8" s="13">
        <v>0.15247816</v>
      </c>
      <c r="AW8" s="13">
        <v>3.3690650000000003E-2</v>
      </c>
      <c r="AX8" s="13">
        <v>5.7599999999999998E-2</v>
      </c>
      <c r="AY8" s="13">
        <v>3.7344499999999998E-3</v>
      </c>
      <c r="AZ8" s="13">
        <v>0.15247816</v>
      </c>
      <c r="BA8" s="86">
        <v>0.02</v>
      </c>
      <c r="BB8" s="86">
        <v>8.6956521739130405E-2</v>
      </c>
      <c r="BC8" s="13">
        <v>0</v>
      </c>
      <c r="BD8" s="13">
        <v>6.02409638554217E-2</v>
      </c>
      <c r="BE8" s="14">
        <v>1.0989010989011E-2</v>
      </c>
      <c r="BF8" s="14">
        <v>8.9743589743589702E-2</v>
      </c>
      <c r="BG8" s="14">
        <v>0</v>
      </c>
      <c r="BH8" s="14">
        <v>5.5555555555555601E-2</v>
      </c>
      <c r="BI8" s="14">
        <v>0</v>
      </c>
      <c r="BJ8" s="14">
        <v>9.3333333333333296E-2</v>
      </c>
      <c r="BK8" s="14">
        <v>0</v>
      </c>
      <c r="BL8" s="430">
        <v>1.38888888888889E-2</v>
      </c>
      <c r="BM8" s="14">
        <v>1.2345679012345699E-2</v>
      </c>
      <c r="BN8" s="14">
        <v>6.4516129032258104E-2</v>
      </c>
      <c r="BO8" s="14">
        <v>0</v>
      </c>
      <c r="BP8" s="14">
        <v>1.5625E-2</v>
      </c>
      <c r="BQ8" s="86">
        <v>1.2345679012345699E-2</v>
      </c>
      <c r="BR8" s="86">
        <v>6.4516129032258104E-2</v>
      </c>
      <c r="BS8" s="86">
        <v>0</v>
      </c>
      <c r="BT8" s="86">
        <v>1.5625E-2</v>
      </c>
      <c r="BU8" s="14" t="s">
        <v>35</v>
      </c>
      <c r="BV8" s="14" t="s">
        <v>35</v>
      </c>
      <c r="BW8" s="14" t="s">
        <v>35</v>
      </c>
      <c r="BX8" s="14" t="s">
        <v>35</v>
      </c>
      <c r="BY8" s="14" t="s">
        <v>35</v>
      </c>
      <c r="BZ8" s="14" t="s">
        <v>36</v>
      </c>
      <c r="CA8" s="14" t="s">
        <v>35</v>
      </c>
      <c r="CB8" s="14" t="s">
        <v>35</v>
      </c>
      <c r="CC8" s="14">
        <v>9.0399999999999991</v>
      </c>
      <c r="CD8" s="14">
        <v>9.0399999999999991</v>
      </c>
      <c r="CE8" s="14">
        <v>9.0399999999999991</v>
      </c>
      <c r="CF8" s="14">
        <v>9.0399999999999991</v>
      </c>
      <c r="CG8" s="14">
        <v>9.0399999999999991</v>
      </c>
      <c r="CH8" s="14">
        <v>9.0399999999999991</v>
      </c>
      <c r="CI8" s="14">
        <v>8.77</v>
      </c>
      <c r="CJ8" s="14">
        <f>INDEX('Monthy Targets'!AC:AC,(MATCH(FY2019_ALL_Targets!$B:$B,'Monthy Targets'!$B:$B,0)))</f>
        <v>8.74</v>
      </c>
      <c r="CK8" s="14">
        <f>INDEX('Monthy Targets'!AD:AD,(MATCH(FY2019_ALL_Targets!$B:$B,'Monthy Targets'!$B:$B,0)))</f>
        <v>8.74</v>
      </c>
      <c r="CL8" s="14">
        <f>INDEX('Monthy Targets'!AE:AE,(MATCH(FY2019_ALL_Targets!$B:$B,'Monthy Targets'!$B:$B,0)))</f>
        <v>8.74</v>
      </c>
      <c r="CM8" s="14">
        <f>INDEX('Monthy Targets'!AF:AF,(MATCH(FY2019_ALL_Targets!$B:$B,'Monthy Targets'!$B:$B,0)))</f>
        <v>8.74</v>
      </c>
      <c r="CN8" s="14">
        <f>INDEX('Monthy Targets'!AG:AG,(MATCH(FY2019_ALL_Targets!$B:$B,'Monthy Targets'!$B:$B,0)))</f>
        <v>8.74</v>
      </c>
      <c r="CO8" s="14">
        <v>0.61</v>
      </c>
      <c r="CP8" s="14">
        <v>0</v>
      </c>
      <c r="CQ8" s="14">
        <v>0.61</v>
      </c>
      <c r="CR8" s="14">
        <v>0.61</v>
      </c>
      <c r="CS8" s="14">
        <v>0.61</v>
      </c>
      <c r="CT8" s="14">
        <v>0</v>
      </c>
      <c r="CU8" s="14">
        <v>0.61</v>
      </c>
      <c r="CV8" s="14">
        <v>0.61</v>
      </c>
      <c r="CW8" s="14">
        <v>0.59</v>
      </c>
      <c r="CX8" s="14">
        <v>0</v>
      </c>
      <c r="CY8" s="14">
        <v>0.59</v>
      </c>
      <c r="CZ8" s="14">
        <v>0.59</v>
      </c>
      <c r="DA8" s="14">
        <f>IF('QIPP Scorecard'!$AA$1=4,IF(FY2019_ALL_Targets!$BU8="Yes",INDEX('Final Comp Values'!$BN:$BN,MATCH(FY2019_ALL_Targets!$A8,'Final Comp Values'!$B:$B,0)),IF($BU8="Min Data",0,0)),0)</f>
        <v>0.59</v>
      </c>
      <c r="DB8" s="14">
        <f>IF('QIPP Scorecard'!$AA$1=4,IF(FY2019_ALL_Targets!$BV8="Yes",INDEX('Final Comp Values'!$BN:$BN,MATCH(FY2019_ALL_Targets!$A8,'Final Comp Values'!$B:$B,0)),IF($BV8="Min Data",0,0)),0)</f>
        <v>0.59</v>
      </c>
      <c r="DC8" s="14">
        <f>IF('QIPP Scorecard'!$AA$1=4,IF(FY2019_ALL_Targets!$BW8="Yes",INDEX('Final Comp Values'!$BN:$BN,MATCH(FY2019_ALL_Targets!$A8,'Final Comp Values'!$B:$B,0)),IF(CI8="Min Data",0,0)),0)</f>
        <v>0.59</v>
      </c>
      <c r="DD8" s="14">
        <f>IF('QIPP Scorecard'!$AA$1=4,IF(FY2019_ALL_Targets!$BX8="Yes",INDEX('Final Comp Values'!$BN:$BN,MATCH(FY2019_ALL_Targets!$A8,'Final Comp Values'!$B:$B,0)),IF($BX8="Min Data",0,0)),0)</f>
        <v>0.59</v>
      </c>
      <c r="DE8" s="14">
        <v>1.1399999999999999</v>
      </c>
      <c r="DF8" s="14">
        <v>0</v>
      </c>
      <c r="DG8" s="14">
        <v>1.1399999999999999</v>
      </c>
      <c r="DH8" s="14">
        <v>1.1399999999999999</v>
      </c>
      <c r="DI8" s="14">
        <v>1.1399999999999999</v>
      </c>
      <c r="DJ8" s="14">
        <v>0</v>
      </c>
      <c r="DK8" s="14">
        <v>1.1399999999999999</v>
      </c>
      <c r="DL8" s="14">
        <v>1.1399999999999999</v>
      </c>
      <c r="DM8" s="14">
        <v>1.1000000000000001</v>
      </c>
      <c r="DN8" s="14">
        <v>0</v>
      </c>
      <c r="DO8" s="14">
        <v>1.1000000000000001</v>
      </c>
      <c r="DP8" s="14">
        <v>1.1000000000000001</v>
      </c>
      <c r="DQ8" s="14">
        <f>IF('QIPP Scorecard'!$AA$1=4,IF(FY2019_ALL_Targets!$BY8="Yes",INDEX('Final Comp Values'!$BK:$BK,MATCH(FY2019_ALL_Targets!$A8,'Final Comp Values'!$B:$B,0)),IF($BY8="Min Data",0,0)),0)</f>
        <v>1.1000000000000001</v>
      </c>
      <c r="DR8" s="14">
        <f>IF('QIPP Scorecard'!$AA$1=4,IF(FY2019_ALL_Targets!$BZ8="Yes",INDEX('Final Comp Values'!$BO:$BO,MATCH(FY2019_ALL_Targets!$A8,'Final Comp Values'!$B:$B,0)),IF($BZ8="Min Data",0,0)),0)</f>
        <v>0</v>
      </c>
      <c r="DS8" s="14">
        <f>IF('QIPP Scorecard'!$AA$1=4,IF(FY2019_ALL_Targets!$CA8="Yes",INDEX('Final Comp Values'!$BO:$BO,MATCH(FY2019_ALL_Targets!$A8,'Final Comp Values'!$B:$B,0)),IF($CA8="Min Data",0,0)),0)</f>
        <v>1.1000000000000001</v>
      </c>
      <c r="DT8" s="14">
        <f>IF('QIPP Scorecard'!$AA$1=4,IF(FY2019_ALL_Targets!$CB8="Yes",INDEX('Final Comp Values'!$BO:$BO,MATCH(FY2019_ALL_Targets!$A8,'Final Comp Values'!$B:$B,0)),IF($CB8="Min Data",0,0)),0)</f>
        <v>1.1000000000000001</v>
      </c>
      <c r="DU8" s="14">
        <v>1.43</v>
      </c>
      <c r="DV8" s="14">
        <v>1.62</v>
      </c>
      <c r="DW8" s="14">
        <v>1.69</v>
      </c>
      <c r="DX8" s="14">
        <v>1.73</v>
      </c>
      <c r="DY8" s="12">
        <f t="shared" si="1"/>
        <v>0</v>
      </c>
      <c r="DZ8" s="12">
        <f t="shared" si="2"/>
        <v>1</v>
      </c>
      <c r="EA8" s="12">
        <f t="shared" si="3"/>
        <v>0</v>
      </c>
      <c r="EB8" s="12">
        <f t="shared" si="4"/>
        <v>0</v>
      </c>
    </row>
    <row r="9" spans="1:132" x14ac:dyDescent="0.25">
      <c r="A9" s="297">
        <v>4579</v>
      </c>
      <c r="B9" s="347">
        <v>455467</v>
      </c>
      <c r="C9" s="297">
        <v>1028643</v>
      </c>
      <c r="D9" s="14">
        <v>1316142078</v>
      </c>
      <c r="E9" s="26" t="s">
        <v>920</v>
      </c>
      <c r="F9" s="26" t="str">
        <f>INDEX('Mar - Aug'!X:X,MATCH(A9,'Mar - Aug'!B:B,0))</f>
        <v>Bexar</v>
      </c>
      <c r="G9" s="26" t="s">
        <v>3017</v>
      </c>
      <c r="H9" s="26"/>
      <c r="I9" s="26" t="str">
        <f t="shared" si="0"/>
        <v/>
      </c>
      <c r="J9" s="299" t="s">
        <v>195</v>
      </c>
      <c r="K9" s="299" t="s">
        <v>968</v>
      </c>
      <c r="L9" s="299" t="s">
        <v>196</v>
      </c>
      <c r="M9" s="13">
        <v>3.2634009999999998E-2</v>
      </c>
      <c r="N9" s="13">
        <v>1.650165E-2</v>
      </c>
      <c r="O9" s="13">
        <v>0</v>
      </c>
      <c r="P9" s="13">
        <v>0.28191486999999998</v>
      </c>
      <c r="Q9" s="13">
        <v>3.3690650000000003E-2</v>
      </c>
      <c r="R9" s="13">
        <v>5.5747400000000003E-2</v>
      </c>
      <c r="S9" s="13">
        <v>3.7344499999999998E-3</v>
      </c>
      <c r="T9" s="13">
        <v>0.15247816</v>
      </c>
      <c r="U9" s="13">
        <v>3.3690650000000003E-2</v>
      </c>
      <c r="V9" s="13">
        <v>5.5747400000000003E-2</v>
      </c>
      <c r="W9" s="13">
        <v>3.7344499999999998E-3</v>
      </c>
      <c r="X9" s="13">
        <v>0.27712231721000002</v>
      </c>
      <c r="Y9" s="13">
        <v>3.3690650000000003E-2</v>
      </c>
      <c r="Z9" s="13">
        <v>5.5747400000000003E-2</v>
      </c>
      <c r="AA9" s="13">
        <v>3.7344499999999998E-3</v>
      </c>
      <c r="AB9" s="13">
        <v>0.2678191265</v>
      </c>
      <c r="AC9" s="13">
        <v>3.3690650000000003E-2</v>
      </c>
      <c r="AD9" s="13">
        <v>5.5747400000000003E-2</v>
      </c>
      <c r="AE9" s="13">
        <v>3.7344499999999998E-3</v>
      </c>
      <c r="AF9" s="13">
        <v>0.27232976442000001</v>
      </c>
      <c r="AG9" s="13">
        <v>3.3690650000000003E-2</v>
      </c>
      <c r="AH9" s="13">
        <v>5.5747400000000003E-2</v>
      </c>
      <c r="AI9" s="13">
        <v>3.7344499999999998E-3</v>
      </c>
      <c r="AJ9" s="13">
        <v>0.25372338300000002</v>
      </c>
      <c r="AK9" s="13">
        <v>3.3690650000000003E-2</v>
      </c>
      <c r="AL9" s="13">
        <v>5.5747400000000003E-2</v>
      </c>
      <c r="AM9" s="13">
        <v>3.7344499999999998E-3</v>
      </c>
      <c r="AN9" s="13">
        <v>0.26753721162999999</v>
      </c>
      <c r="AO9" s="13">
        <v>3.3690650000000003E-2</v>
      </c>
      <c r="AP9" s="13">
        <v>5.5747400000000003E-2</v>
      </c>
      <c r="AQ9" s="13">
        <v>3.7344499999999998E-3</v>
      </c>
      <c r="AR9" s="13">
        <v>0.23962763949999999</v>
      </c>
      <c r="AS9" s="13">
        <v>3.3690650000000003E-2</v>
      </c>
      <c r="AT9" s="13">
        <v>5.5747400000000003E-2</v>
      </c>
      <c r="AU9" s="13">
        <v>3.7344499999999998E-3</v>
      </c>
      <c r="AV9" s="13">
        <v>0.26218082910000001</v>
      </c>
      <c r="AW9" s="13">
        <v>3.3690650000000003E-2</v>
      </c>
      <c r="AX9" s="13">
        <v>5.5747400000000003E-2</v>
      </c>
      <c r="AY9" s="13">
        <v>3.7344499999999998E-3</v>
      </c>
      <c r="AZ9" s="13">
        <v>0.22553189600000001</v>
      </c>
      <c r="BA9" s="86">
        <v>1.9607843137254902E-2</v>
      </c>
      <c r="BB9" s="86">
        <v>0</v>
      </c>
      <c r="BC9" s="13">
        <v>0</v>
      </c>
      <c r="BD9" s="13">
        <v>0.28735632183908</v>
      </c>
      <c r="BE9" s="14">
        <v>9.9009900990098994E-3</v>
      </c>
      <c r="BF9" s="14">
        <v>6.3291139240506306E-2</v>
      </c>
      <c r="BG9" s="14">
        <v>0</v>
      </c>
      <c r="BH9" s="14">
        <v>0.25882352941176501</v>
      </c>
      <c r="BI9" s="14">
        <v>3.1578947368421102E-2</v>
      </c>
      <c r="BJ9" s="14">
        <v>2.66666666666667E-2</v>
      </c>
      <c r="BK9" s="14">
        <v>0</v>
      </c>
      <c r="BL9" s="430">
        <v>0.265822784810127</v>
      </c>
      <c r="BM9" s="14">
        <v>2.06185567010309E-2</v>
      </c>
      <c r="BN9" s="14">
        <v>2.5641025641025599E-2</v>
      </c>
      <c r="BO9" s="14">
        <v>0</v>
      </c>
      <c r="BP9" s="14">
        <v>0.23749999999999999</v>
      </c>
      <c r="BQ9" s="86">
        <v>2.06185567010309E-2</v>
      </c>
      <c r="BR9" s="86">
        <v>2.5641025641025599E-2</v>
      </c>
      <c r="BS9" s="86">
        <v>0</v>
      </c>
      <c r="BT9" s="86">
        <v>0.23749999999999999</v>
      </c>
      <c r="BU9" s="14" t="s">
        <v>35</v>
      </c>
      <c r="BV9" s="14" t="s">
        <v>35</v>
      </c>
      <c r="BW9" s="14" t="s">
        <v>35</v>
      </c>
      <c r="BX9" s="14" t="s">
        <v>35</v>
      </c>
      <c r="BY9" s="14" t="s">
        <v>35</v>
      </c>
      <c r="BZ9" s="14" t="s">
        <v>35</v>
      </c>
      <c r="CA9" s="14" t="s">
        <v>35</v>
      </c>
      <c r="CB9" s="14" t="s">
        <v>36</v>
      </c>
      <c r="CC9" s="14">
        <v>13.41</v>
      </c>
      <c r="CD9" s="14">
        <v>13.41</v>
      </c>
      <c r="CE9" s="14">
        <v>13.41</v>
      </c>
      <c r="CF9" s="14">
        <v>13.41</v>
      </c>
      <c r="CG9" s="14">
        <v>13.41</v>
      </c>
      <c r="CH9" s="14">
        <v>13.41</v>
      </c>
      <c r="CI9" s="14">
        <v>13.2</v>
      </c>
      <c r="CJ9" s="14">
        <f>INDEX('Monthy Targets'!AC:AC,(MATCH(FY2019_ALL_Targets!$B:$B,'Monthy Targets'!$B:$B,0)))</f>
        <v>13.15</v>
      </c>
      <c r="CK9" s="14">
        <f>INDEX('Monthy Targets'!AD:AD,(MATCH(FY2019_ALL_Targets!$B:$B,'Monthy Targets'!$B:$B,0)))</f>
        <v>13.15</v>
      </c>
      <c r="CL9" s="14">
        <f>INDEX('Monthy Targets'!AE:AE,(MATCH(FY2019_ALL_Targets!$B:$B,'Monthy Targets'!$B:$B,0)))</f>
        <v>13.15</v>
      </c>
      <c r="CM9" s="14">
        <f>INDEX('Monthy Targets'!AF:AF,(MATCH(FY2019_ALL_Targets!$B:$B,'Monthy Targets'!$B:$B,0)))</f>
        <v>13.15</v>
      </c>
      <c r="CN9" s="14">
        <f>INDEX('Monthy Targets'!AG:AG,(MATCH(FY2019_ALL_Targets!$B:$B,'Monthy Targets'!$B:$B,0)))</f>
        <v>13.15</v>
      </c>
      <c r="CO9" s="14">
        <v>0.91</v>
      </c>
      <c r="CP9" s="14">
        <v>0.91</v>
      </c>
      <c r="CQ9" s="14">
        <v>0.91</v>
      </c>
      <c r="CR9" s="14">
        <v>0</v>
      </c>
      <c r="CS9" s="14">
        <v>0.91</v>
      </c>
      <c r="CT9" s="14">
        <v>0</v>
      </c>
      <c r="CU9" s="14">
        <v>0.91</v>
      </c>
      <c r="CV9" s="14">
        <v>0.91</v>
      </c>
      <c r="CW9" s="14">
        <v>0.89</v>
      </c>
      <c r="CX9" s="14">
        <v>0.89</v>
      </c>
      <c r="CY9" s="14">
        <v>0.89</v>
      </c>
      <c r="CZ9" s="14">
        <v>0.89</v>
      </c>
      <c r="DA9" s="14">
        <f>IF('QIPP Scorecard'!$AA$1=4,IF(FY2019_ALL_Targets!$BU9="Yes",INDEX('Final Comp Values'!$BN:$BN,MATCH(FY2019_ALL_Targets!$A9,'Final Comp Values'!$B:$B,0)),IF($BU9="Min Data",0,0)),0)</f>
        <v>0.89</v>
      </c>
      <c r="DB9" s="14">
        <f>IF('QIPP Scorecard'!$AA$1=4,IF(FY2019_ALL_Targets!$BV9="Yes",INDEX('Final Comp Values'!$BN:$BN,MATCH(FY2019_ALL_Targets!$A9,'Final Comp Values'!$B:$B,0)),IF($BV9="Min Data",0,0)),0)</f>
        <v>0.89</v>
      </c>
      <c r="DC9" s="14">
        <f>IF('QIPP Scorecard'!$AA$1=4,IF(FY2019_ALL_Targets!$BW9="Yes",INDEX('Final Comp Values'!$BN:$BN,MATCH(FY2019_ALL_Targets!$A9,'Final Comp Values'!$B:$B,0)),IF(CI9="Min Data",0,0)),0)</f>
        <v>0.89</v>
      </c>
      <c r="DD9" s="14">
        <f>IF('QIPP Scorecard'!$AA$1=4,IF(FY2019_ALL_Targets!$BX9="Yes",INDEX('Final Comp Values'!$BN:$BN,MATCH(FY2019_ALL_Targets!$A9,'Final Comp Values'!$B:$B,0)),IF($BX9="Min Data",0,0)),0)</f>
        <v>0.89</v>
      </c>
      <c r="DE9" s="14">
        <v>1.68</v>
      </c>
      <c r="DF9" s="14">
        <v>1.68</v>
      </c>
      <c r="DG9" s="14">
        <v>1.68</v>
      </c>
      <c r="DH9" s="14">
        <v>0</v>
      </c>
      <c r="DI9" s="14">
        <v>1.68</v>
      </c>
      <c r="DJ9" s="14">
        <v>0</v>
      </c>
      <c r="DK9" s="14">
        <v>1.68</v>
      </c>
      <c r="DL9" s="14">
        <v>0</v>
      </c>
      <c r="DM9" s="14">
        <v>1.66</v>
      </c>
      <c r="DN9" s="14">
        <v>1.66</v>
      </c>
      <c r="DO9" s="14">
        <v>1.66</v>
      </c>
      <c r="DP9" s="14">
        <v>0</v>
      </c>
      <c r="DQ9" s="14">
        <f>IF('QIPP Scorecard'!$AA$1=4,IF(FY2019_ALL_Targets!$BY9="Yes",INDEX('Final Comp Values'!$BK:$BK,MATCH(FY2019_ALL_Targets!$A9,'Final Comp Values'!$B:$B,0)),IF($BY9="Min Data",0,0)),0)</f>
        <v>1.66</v>
      </c>
      <c r="DR9" s="14">
        <f>IF('QIPP Scorecard'!$AA$1=4,IF(FY2019_ALL_Targets!$BZ9="Yes",INDEX('Final Comp Values'!$BO:$BO,MATCH(FY2019_ALL_Targets!$A9,'Final Comp Values'!$B:$B,0)),IF($BZ9="Min Data",0,0)),0)</f>
        <v>1.66</v>
      </c>
      <c r="DS9" s="14">
        <f>IF('QIPP Scorecard'!$AA$1=4,IF(FY2019_ALL_Targets!$CA9="Yes",INDEX('Final Comp Values'!$BO:$BO,MATCH(FY2019_ALL_Targets!$A9,'Final Comp Values'!$B:$B,0)),IF($CA9="Min Data",0,0)),0)</f>
        <v>1.66</v>
      </c>
      <c r="DT9" s="14">
        <f>IF('QIPP Scorecard'!$AA$1=4,IF(FY2019_ALL_Targets!$CB9="Yes",INDEX('Final Comp Values'!$BO:$BO,MATCH(FY2019_ALL_Targets!$A9,'Final Comp Values'!$B:$B,0)),IF($CB9="Min Data",0,0)),0)</f>
        <v>0</v>
      </c>
      <c r="DU9" s="14">
        <v>2.12</v>
      </c>
      <c r="DV9" s="14">
        <v>2.21</v>
      </c>
      <c r="DW9" s="14">
        <v>2.61</v>
      </c>
      <c r="DX9" s="14">
        <v>2.56</v>
      </c>
      <c r="DY9" s="12">
        <f t="shared" si="1"/>
        <v>0</v>
      </c>
      <c r="DZ9" s="12">
        <f t="shared" si="2"/>
        <v>1</v>
      </c>
      <c r="EA9" s="12">
        <f t="shared" si="3"/>
        <v>0</v>
      </c>
      <c r="EB9" s="12">
        <f t="shared" si="4"/>
        <v>0</v>
      </c>
    </row>
    <row r="10" spans="1:132" x14ac:dyDescent="0.25">
      <c r="A10" s="297">
        <v>4726</v>
      </c>
      <c r="B10" s="347">
        <v>455475</v>
      </c>
      <c r="C10" s="297">
        <v>1026242</v>
      </c>
      <c r="D10" s="14">
        <v>1609275981</v>
      </c>
      <c r="E10" s="26" t="s">
        <v>937</v>
      </c>
      <c r="F10" s="26" t="str">
        <f>INDEX('Mar - Aug'!X:X,MATCH(A10,'Mar - Aug'!B:B,0))</f>
        <v>Tarrant</v>
      </c>
      <c r="G10" s="26" t="s">
        <v>3009</v>
      </c>
      <c r="H10" s="26"/>
      <c r="I10" s="26" t="str">
        <f t="shared" si="0"/>
        <v/>
      </c>
      <c r="J10" s="299" t="s">
        <v>574</v>
      </c>
      <c r="K10" s="299" t="s">
        <v>997</v>
      </c>
      <c r="L10" s="299" t="s">
        <v>2355</v>
      </c>
      <c r="M10" s="13">
        <v>2.5787979999999999E-2</v>
      </c>
      <c r="N10" s="13">
        <v>6.2200949999999998E-2</v>
      </c>
      <c r="O10" s="13">
        <v>0</v>
      </c>
      <c r="P10" s="13">
        <v>0.24034333999999999</v>
      </c>
      <c r="Q10" s="13">
        <v>3.3690650000000003E-2</v>
      </c>
      <c r="R10" s="13">
        <v>5.5747400000000003E-2</v>
      </c>
      <c r="S10" s="13">
        <v>3.7344499999999998E-3</v>
      </c>
      <c r="T10" s="13">
        <v>0.15247816</v>
      </c>
      <c r="U10" s="13">
        <v>3.3690650000000003E-2</v>
      </c>
      <c r="V10" s="13">
        <v>6.1143533850000001E-2</v>
      </c>
      <c r="W10" s="13">
        <v>3.7344499999999998E-3</v>
      </c>
      <c r="X10" s="13">
        <v>0.23625750322</v>
      </c>
      <c r="Y10" s="13">
        <v>3.3690650000000003E-2</v>
      </c>
      <c r="Z10" s="13">
        <v>5.90909025E-2</v>
      </c>
      <c r="AA10" s="13">
        <v>3.7344499999999998E-3</v>
      </c>
      <c r="AB10" s="13">
        <v>0.22832617299999999</v>
      </c>
      <c r="AC10" s="13">
        <v>3.3690650000000003E-2</v>
      </c>
      <c r="AD10" s="13">
        <v>6.0086117699999997E-2</v>
      </c>
      <c r="AE10" s="13">
        <v>3.7344499999999998E-3</v>
      </c>
      <c r="AF10" s="13">
        <v>0.23217166644000001</v>
      </c>
      <c r="AG10" s="13">
        <v>3.3690650000000003E-2</v>
      </c>
      <c r="AH10" s="13">
        <v>5.5980855000000003E-2</v>
      </c>
      <c r="AI10" s="13">
        <v>3.7344499999999998E-3</v>
      </c>
      <c r="AJ10" s="13">
        <v>0.216309006</v>
      </c>
      <c r="AK10" s="13">
        <v>3.3690650000000003E-2</v>
      </c>
      <c r="AL10" s="13">
        <v>5.902870155E-2</v>
      </c>
      <c r="AM10" s="13">
        <v>3.7344499999999998E-3</v>
      </c>
      <c r="AN10" s="13">
        <v>0.22808582965999999</v>
      </c>
      <c r="AO10" s="13">
        <v>3.3690650000000003E-2</v>
      </c>
      <c r="AP10" s="13">
        <v>5.5747400000000003E-2</v>
      </c>
      <c r="AQ10" s="13">
        <v>3.7344499999999998E-3</v>
      </c>
      <c r="AR10" s="13">
        <v>0.204291839</v>
      </c>
      <c r="AS10" s="13">
        <v>3.3690650000000003E-2</v>
      </c>
      <c r="AT10" s="13">
        <v>5.7846883500000001E-2</v>
      </c>
      <c r="AU10" s="13">
        <v>3.7344499999999998E-3</v>
      </c>
      <c r="AV10" s="13">
        <v>0.22351930619999999</v>
      </c>
      <c r="AW10" s="13">
        <v>3.3690650000000003E-2</v>
      </c>
      <c r="AX10" s="13">
        <v>5.5747400000000003E-2</v>
      </c>
      <c r="AY10" s="13">
        <v>3.7344499999999998E-3</v>
      </c>
      <c r="AZ10" s="13">
        <v>0.19227467200000001</v>
      </c>
      <c r="BA10" s="86">
        <v>3.4482758620689703E-2</v>
      </c>
      <c r="BB10" s="86">
        <v>0</v>
      </c>
      <c r="BC10" s="13">
        <v>0</v>
      </c>
      <c r="BD10" s="13">
        <v>0.148148148148148</v>
      </c>
      <c r="BE10" s="14">
        <v>2.4390243902439001E-2</v>
      </c>
      <c r="BF10" s="14">
        <v>1.88679245283019E-2</v>
      </c>
      <c r="BG10" s="14">
        <v>0</v>
      </c>
      <c r="BH10" s="14">
        <v>0.148148148148148</v>
      </c>
      <c r="BI10" s="14">
        <v>1.26582278481013E-2</v>
      </c>
      <c r="BJ10" s="14">
        <v>1.88679245283019E-2</v>
      </c>
      <c r="BK10" s="14">
        <v>0</v>
      </c>
      <c r="BL10" s="430">
        <v>0.17647058823529399</v>
      </c>
      <c r="BM10" s="14">
        <v>1.2345679012345699E-2</v>
      </c>
      <c r="BN10" s="14">
        <v>4.3478260869565202E-2</v>
      </c>
      <c r="BO10" s="14">
        <v>0</v>
      </c>
      <c r="BP10" s="14">
        <v>0.18867924528301899</v>
      </c>
      <c r="BQ10" s="86">
        <v>1.2345679012345699E-2</v>
      </c>
      <c r="BR10" s="86">
        <v>4.3478260869565202E-2</v>
      </c>
      <c r="BS10" s="86">
        <v>0</v>
      </c>
      <c r="BT10" s="86">
        <v>0.18867924528301899</v>
      </c>
      <c r="BU10" s="14" t="s">
        <v>35</v>
      </c>
      <c r="BV10" s="14" t="s">
        <v>35</v>
      </c>
      <c r="BW10" s="14" t="s">
        <v>35</v>
      </c>
      <c r="BX10" s="14" t="s">
        <v>35</v>
      </c>
      <c r="BY10" s="14" t="s">
        <v>35</v>
      </c>
      <c r="BZ10" s="14" t="s">
        <v>35</v>
      </c>
      <c r="CA10" s="14" t="s">
        <v>35</v>
      </c>
      <c r="CB10" s="14" t="s">
        <v>35</v>
      </c>
      <c r="CC10" s="14">
        <v>9.17</v>
      </c>
      <c r="CD10" s="14">
        <v>9.17</v>
      </c>
      <c r="CE10" s="14">
        <v>9.17</v>
      </c>
      <c r="CF10" s="14">
        <v>9.17</v>
      </c>
      <c r="CG10" s="14">
        <v>9.17</v>
      </c>
      <c r="CH10" s="14">
        <v>9.17</v>
      </c>
      <c r="CI10" s="14">
        <v>8.9</v>
      </c>
      <c r="CJ10" s="14">
        <f>INDEX('Monthy Targets'!AC:AC,(MATCH(FY2019_ALL_Targets!$B:$B,'Monthy Targets'!$B:$B,0)))</f>
        <v>8.8699999999999992</v>
      </c>
      <c r="CK10" s="14">
        <f>INDEX('Monthy Targets'!AD:AD,(MATCH(FY2019_ALL_Targets!$B:$B,'Monthy Targets'!$B:$B,0)))</f>
        <v>8.8699999999999992</v>
      </c>
      <c r="CL10" s="14">
        <f>INDEX('Monthy Targets'!AE:AE,(MATCH(FY2019_ALL_Targets!$B:$B,'Monthy Targets'!$B:$B,0)))</f>
        <v>8.8699999999999992</v>
      </c>
      <c r="CM10" s="14">
        <f>INDEX('Monthy Targets'!AF:AF,(MATCH(FY2019_ALL_Targets!$B:$B,'Monthy Targets'!$B:$B,0)))</f>
        <v>8.8699999999999992</v>
      </c>
      <c r="CN10" s="14">
        <f>INDEX('Monthy Targets'!AG:AG,(MATCH(FY2019_ALL_Targets!$B:$B,'Monthy Targets'!$B:$B,0)))</f>
        <v>8.8699999999999992</v>
      </c>
      <c r="CO10" s="14">
        <v>0</v>
      </c>
      <c r="CP10" s="14">
        <v>0.62</v>
      </c>
      <c r="CQ10" s="14">
        <v>0.62</v>
      </c>
      <c r="CR10" s="14">
        <v>0.62</v>
      </c>
      <c r="CS10" s="14">
        <v>0.62</v>
      </c>
      <c r="CT10" s="14">
        <v>0.62</v>
      </c>
      <c r="CU10" s="14">
        <v>0.62</v>
      </c>
      <c r="CV10" s="14">
        <v>0.62</v>
      </c>
      <c r="CW10" s="14">
        <v>0.6</v>
      </c>
      <c r="CX10" s="14">
        <v>0.6</v>
      </c>
      <c r="CY10" s="14">
        <v>0.6</v>
      </c>
      <c r="CZ10" s="14">
        <v>0.6</v>
      </c>
      <c r="DA10" s="14">
        <f>IF('QIPP Scorecard'!$AA$1=4,IF(FY2019_ALL_Targets!$BU10="Yes",INDEX('Final Comp Values'!$BN:$BN,MATCH(FY2019_ALL_Targets!$A10,'Final Comp Values'!$B:$B,0)),IF($BU10="Min Data",0,0)),0)</f>
        <v>0.6</v>
      </c>
      <c r="DB10" s="14">
        <f>IF('QIPP Scorecard'!$AA$1=4,IF(FY2019_ALL_Targets!$BV10="Yes",INDEX('Final Comp Values'!$BN:$BN,MATCH(FY2019_ALL_Targets!$A10,'Final Comp Values'!$B:$B,0)),IF($BV10="Min Data",0,0)),0)</f>
        <v>0.6</v>
      </c>
      <c r="DC10" s="14">
        <f>IF('QIPP Scorecard'!$AA$1=4,IF(FY2019_ALL_Targets!$BW10="Yes",INDEX('Final Comp Values'!$BN:$BN,MATCH(FY2019_ALL_Targets!$A10,'Final Comp Values'!$B:$B,0)),IF(CI10="Min Data",0,0)),0)</f>
        <v>0.6</v>
      </c>
      <c r="DD10" s="14">
        <f>IF('QIPP Scorecard'!$AA$1=4,IF(FY2019_ALL_Targets!$BX10="Yes",INDEX('Final Comp Values'!$BN:$BN,MATCH(FY2019_ALL_Targets!$A10,'Final Comp Values'!$B:$B,0)),IF($BX10="Min Data",0,0)),0)</f>
        <v>0.6</v>
      </c>
      <c r="DE10" s="14">
        <v>0</v>
      </c>
      <c r="DF10" s="14">
        <v>1.1499999999999999</v>
      </c>
      <c r="DG10" s="14">
        <v>1.1499999999999999</v>
      </c>
      <c r="DH10" s="14">
        <v>1.1499999999999999</v>
      </c>
      <c r="DI10" s="14">
        <v>1.1499999999999999</v>
      </c>
      <c r="DJ10" s="14">
        <v>1.1499999999999999</v>
      </c>
      <c r="DK10" s="14">
        <v>1.1499999999999999</v>
      </c>
      <c r="DL10" s="14">
        <v>1.1499999999999999</v>
      </c>
      <c r="DM10" s="14">
        <v>1.1200000000000001</v>
      </c>
      <c r="DN10" s="14">
        <v>1.1200000000000001</v>
      </c>
      <c r="DO10" s="14">
        <v>1.1200000000000001</v>
      </c>
      <c r="DP10" s="14">
        <v>1.1200000000000001</v>
      </c>
      <c r="DQ10" s="14">
        <f>IF('QIPP Scorecard'!$AA$1=4,IF(FY2019_ALL_Targets!$BY10="Yes",INDEX('Final Comp Values'!$BK:$BK,MATCH(FY2019_ALL_Targets!$A10,'Final Comp Values'!$B:$B,0)),IF($BY10="Min Data",0,0)),0)</f>
        <v>1.1200000000000001</v>
      </c>
      <c r="DR10" s="14">
        <f>IF('QIPP Scorecard'!$AA$1=4,IF(FY2019_ALL_Targets!$BZ10="Yes",INDEX('Final Comp Values'!$BO:$BO,MATCH(FY2019_ALL_Targets!$A10,'Final Comp Values'!$B:$B,0)),IF($BZ10="Min Data",0,0)),0)</f>
        <v>1.1200000000000001</v>
      </c>
      <c r="DS10" s="14">
        <f>IF('QIPP Scorecard'!$AA$1=4,IF(FY2019_ALL_Targets!$CA10="Yes",INDEX('Final Comp Values'!$BO:$BO,MATCH(FY2019_ALL_Targets!$A10,'Final Comp Values'!$B:$B,0)),IF($CA10="Min Data",0,0)),0)</f>
        <v>1.1200000000000001</v>
      </c>
      <c r="DT10" s="14">
        <f>IF('QIPP Scorecard'!$AA$1=4,IF(FY2019_ALL_Targets!$CB10="Yes",INDEX('Final Comp Values'!$BO:$BO,MATCH(FY2019_ALL_Targets!$A10,'Final Comp Values'!$B:$B,0)),IF($CB10="Min Data",0,0)),0)</f>
        <v>1.1200000000000001</v>
      </c>
      <c r="DU10" s="14">
        <v>1.45</v>
      </c>
      <c r="DV10" s="14">
        <v>1.84</v>
      </c>
      <c r="DW10" s="14">
        <v>1.92</v>
      </c>
      <c r="DX10" s="14">
        <v>1.88</v>
      </c>
      <c r="DY10" s="12">
        <f t="shared" si="1"/>
        <v>0</v>
      </c>
      <c r="DZ10" s="12">
        <f t="shared" si="2"/>
        <v>0</v>
      </c>
      <c r="EA10" s="12">
        <f t="shared" si="3"/>
        <v>0</v>
      </c>
      <c r="EB10" s="12">
        <f t="shared" si="4"/>
        <v>0</v>
      </c>
    </row>
    <row r="11" spans="1:132" x14ac:dyDescent="0.25">
      <c r="A11" s="297">
        <v>5139</v>
      </c>
      <c r="B11" s="347">
        <v>455477</v>
      </c>
      <c r="C11" s="297">
        <v>1026415</v>
      </c>
      <c r="D11" s="14">
        <v>1699763136</v>
      </c>
      <c r="E11" s="26" t="s">
        <v>930</v>
      </c>
      <c r="F11" s="26" t="str">
        <f>INDEX('Mar - Aug'!X:X,MATCH(A11,'Mar - Aug'!B:B,0))</f>
        <v>Harris</v>
      </c>
      <c r="G11" s="26" t="s">
        <v>3031</v>
      </c>
      <c r="H11" s="26"/>
      <c r="I11" s="26" t="str">
        <f t="shared" si="0"/>
        <v/>
      </c>
      <c r="J11" s="299" t="s">
        <v>682</v>
      </c>
      <c r="K11" s="299" t="s">
        <v>993</v>
      </c>
      <c r="L11" s="299" t="s">
        <v>683</v>
      </c>
      <c r="M11" s="13">
        <v>3.8793130000000002E-2</v>
      </c>
      <c r="N11" s="13">
        <v>0.15533981999999999</v>
      </c>
      <c r="O11" s="13">
        <v>0</v>
      </c>
      <c r="P11" s="13">
        <v>0.25301204999999999</v>
      </c>
      <c r="Q11" s="13">
        <v>3.3690650000000003E-2</v>
      </c>
      <c r="R11" s="13">
        <v>5.5747400000000003E-2</v>
      </c>
      <c r="S11" s="13">
        <v>3.7344499999999998E-3</v>
      </c>
      <c r="T11" s="13">
        <v>0.15247816</v>
      </c>
      <c r="U11" s="13">
        <v>3.8133646790000003E-2</v>
      </c>
      <c r="V11" s="13">
        <v>0.15269904306000001</v>
      </c>
      <c r="W11" s="13">
        <v>3.7344499999999998E-3</v>
      </c>
      <c r="X11" s="13">
        <v>0.24871084515</v>
      </c>
      <c r="Y11" s="13">
        <v>3.6853473499999997E-2</v>
      </c>
      <c r="Z11" s="13">
        <v>0.14757282899999999</v>
      </c>
      <c r="AA11" s="13">
        <v>3.7344499999999998E-3</v>
      </c>
      <c r="AB11" s="13">
        <v>0.24036144749999999</v>
      </c>
      <c r="AC11" s="13">
        <v>3.7474163579999997E-2</v>
      </c>
      <c r="AD11" s="13">
        <v>0.15005826612000001</v>
      </c>
      <c r="AE11" s="13">
        <v>3.7344499999999998E-3</v>
      </c>
      <c r="AF11" s="13">
        <v>0.24440964030000001</v>
      </c>
      <c r="AG11" s="13">
        <v>3.4913817E-2</v>
      </c>
      <c r="AH11" s="13">
        <v>0.13980583799999999</v>
      </c>
      <c r="AI11" s="13">
        <v>3.7344499999999998E-3</v>
      </c>
      <c r="AJ11" s="13">
        <v>0.227710845</v>
      </c>
      <c r="AK11" s="13">
        <v>3.6814680369999998E-2</v>
      </c>
      <c r="AL11" s="13">
        <v>0.14741748918</v>
      </c>
      <c r="AM11" s="13">
        <v>3.7344499999999998E-3</v>
      </c>
      <c r="AN11" s="13">
        <v>0.24010843544999999</v>
      </c>
      <c r="AO11" s="13">
        <v>3.3690650000000003E-2</v>
      </c>
      <c r="AP11" s="13">
        <v>0.13203884699999999</v>
      </c>
      <c r="AQ11" s="13">
        <v>3.7344499999999998E-3</v>
      </c>
      <c r="AR11" s="13">
        <v>0.2150602425</v>
      </c>
      <c r="AS11" s="13">
        <v>3.6077610900000001E-2</v>
      </c>
      <c r="AT11" s="13">
        <v>0.14446603259999999</v>
      </c>
      <c r="AU11" s="13">
        <v>3.7344499999999998E-3</v>
      </c>
      <c r="AV11" s="13">
        <v>0.2353012065</v>
      </c>
      <c r="AW11" s="13">
        <v>3.3690650000000003E-2</v>
      </c>
      <c r="AX11" s="13">
        <v>0.124271856</v>
      </c>
      <c r="AY11" s="13">
        <v>3.7344499999999998E-3</v>
      </c>
      <c r="AZ11" s="13">
        <v>0.20240964</v>
      </c>
      <c r="BA11" s="86">
        <v>0.05</v>
      </c>
      <c r="BB11" s="86">
        <v>0.04</v>
      </c>
      <c r="BC11" s="13">
        <v>0</v>
      </c>
      <c r="BD11" s="13">
        <v>0.25</v>
      </c>
      <c r="BE11" s="14">
        <v>5.5555555555555601E-2</v>
      </c>
      <c r="BF11" s="14">
        <v>0.115384615384615</v>
      </c>
      <c r="BG11" s="14">
        <v>1.85185185185185E-2</v>
      </c>
      <c r="BH11" s="14">
        <v>0.230769230769231</v>
      </c>
      <c r="BI11" s="14">
        <v>7.8431372549019607E-2</v>
      </c>
      <c r="BJ11" s="14">
        <v>8.3333333333333301E-2</v>
      </c>
      <c r="BK11" s="14">
        <v>1.9607843137254902E-2</v>
      </c>
      <c r="BL11" s="430">
        <v>0.11111111111111099</v>
      </c>
      <c r="BM11" s="14">
        <v>6.25E-2</v>
      </c>
      <c r="BN11" s="14">
        <v>7.4074074074074098E-2</v>
      </c>
      <c r="BO11" s="14">
        <v>2.0833333333333301E-2</v>
      </c>
      <c r="BP11" s="14">
        <v>6.0606060606060601E-2</v>
      </c>
      <c r="BQ11" s="86">
        <v>6.25E-2</v>
      </c>
      <c r="BR11" s="86">
        <v>7.4074074074074098E-2</v>
      </c>
      <c r="BS11" s="86">
        <v>2.0833333333333301E-2</v>
      </c>
      <c r="BT11" s="86">
        <v>6.0606060606060601E-2</v>
      </c>
      <c r="BU11" s="14" t="s">
        <v>36</v>
      </c>
      <c r="BV11" s="14" t="s">
        <v>35</v>
      </c>
      <c r="BW11" s="14" t="s">
        <v>36</v>
      </c>
      <c r="BX11" s="14" t="s">
        <v>35</v>
      </c>
      <c r="BY11" s="14" t="s">
        <v>36</v>
      </c>
      <c r="BZ11" s="14" t="s">
        <v>35</v>
      </c>
      <c r="CA11" s="14" t="s">
        <v>36</v>
      </c>
      <c r="CB11" s="14" t="s">
        <v>35</v>
      </c>
      <c r="CC11" s="14">
        <v>4.74</v>
      </c>
      <c r="CD11" s="14">
        <v>4.74</v>
      </c>
      <c r="CE11" s="14">
        <v>4.74</v>
      </c>
      <c r="CF11" s="14">
        <v>4.74</v>
      </c>
      <c r="CG11" s="14">
        <v>4.74</v>
      </c>
      <c r="CH11" s="14">
        <v>4.74</v>
      </c>
      <c r="CI11" s="14">
        <v>4.7</v>
      </c>
      <c r="CJ11" s="14">
        <f>INDEX('Monthy Targets'!AC:AC,(MATCH(FY2019_ALL_Targets!$B:$B,'Monthy Targets'!$B:$B,0)))</f>
        <v>4.6900000000000004</v>
      </c>
      <c r="CK11" s="14">
        <f>INDEX('Monthy Targets'!AD:AD,(MATCH(FY2019_ALL_Targets!$B:$B,'Monthy Targets'!$B:$B,0)))</f>
        <v>4.6900000000000004</v>
      </c>
      <c r="CL11" s="14">
        <f>INDEX('Monthy Targets'!AE:AE,(MATCH(FY2019_ALL_Targets!$B:$B,'Monthy Targets'!$B:$B,0)))</f>
        <v>4.6900000000000004</v>
      </c>
      <c r="CM11" s="14">
        <f>INDEX('Monthy Targets'!AF:AF,(MATCH(FY2019_ALL_Targets!$B:$B,'Monthy Targets'!$B:$B,0)))</f>
        <v>4.6900000000000004</v>
      </c>
      <c r="CN11" s="14">
        <f>INDEX('Monthy Targets'!AG:AG,(MATCH(FY2019_ALL_Targets!$B:$B,'Monthy Targets'!$B:$B,0)))</f>
        <v>4.6900000000000004</v>
      </c>
      <c r="CO11" s="14">
        <v>0</v>
      </c>
      <c r="CP11" s="14">
        <v>0.32</v>
      </c>
      <c r="CQ11" s="14">
        <v>0.32</v>
      </c>
      <c r="CR11" s="14">
        <v>0</v>
      </c>
      <c r="CS11" s="14">
        <v>0</v>
      </c>
      <c r="CT11" s="14">
        <v>0.32</v>
      </c>
      <c r="CU11" s="14">
        <v>0</v>
      </c>
      <c r="CV11" s="14">
        <v>0.32</v>
      </c>
      <c r="CW11" s="14">
        <v>0</v>
      </c>
      <c r="CX11" s="14">
        <v>0.32</v>
      </c>
      <c r="CY11" s="14">
        <v>0</v>
      </c>
      <c r="CZ11" s="14">
        <v>0.32</v>
      </c>
      <c r="DA11" s="14">
        <f>IF('QIPP Scorecard'!$AA$1=4,IF(FY2019_ALL_Targets!$BU11="Yes",INDEX('Final Comp Values'!$BN:$BN,MATCH(FY2019_ALL_Targets!$A11,'Final Comp Values'!$B:$B,0)),IF($BU11="Min Data",0,0)),0)</f>
        <v>0</v>
      </c>
      <c r="DB11" s="14">
        <f>IF('QIPP Scorecard'!$AA$1=4,IF(FY2019_ALL_Targets!$BV11="Yes",INDEX('Final Comp Values'!$BN:$BN,MATCH(FY2019_ALL_Targets!$A11,'Final Comp Values'!$B:$B,0)),IF($BV11="Min Data",0,0)),0)</f>
        <v>0.32</v>
      </c>
      <c r="DC11" s="14">
        <f>IF('QIPP Scorecard'!$AA$1=4,IF(FY2019_ALL_Targets!$BW11="Yes",INDEX('Final Comp Values'!$BN:$BN,MATCH(FY2019_ALL_Targets!$A11,'Final Comp Values'!$B:$B,0)),IF(CI11="Min Data",0,0)),0)</f>
        <v>0</v>
      </c>
      <c r="DD11" s="14">
        <f>IF('QIPP Scorecard'!$AA$1=4,IF(FY2019_ALL_Targets!$BX11="Yes",INDEX('Final Comp Values'!$BN:$BN,MATCH(FY2019_ALL_Targets!$A11,'Final Comp Values'!$B:$B,0)),IF($BX11="Min Data",0,0)),0)</f>
        <v>0.32</v>
      </c>
      <c r="DE11" s="14">
        <v>0</v>
      </c>
      <c r="DF11" s="14">
        <v>0.6</v>
      </c>
      <c r="DG11" s="14">
        <v>0.6</v>
      </c>
      <c r="DH11" s="14">
        <v>0</v>
      </c>
      <c r="DI11" s="14">
        <v>0</v>
      </c>
      <c r="DJ11" s="14">
        <v>0.6</v>
      </c>
      <c r="DK11" s="14">
        <v>0</v>
      </c>
      <c r="DL11" s="14">
        <v>0</v>
      </c>
      <c r="DM11" s="14">
        <v>0</v>
      </c>
      <c r="DN11" s="14">
        <v>0.59</v>
      </c>
      <c r="DO11" s="14">
        <v>0</v>
      </c>
      <c r="DP11" s="14">
        <v>0.59</v>
      </c>
      <c r="DQ11" s="14">
        <f>IF('QIPP Scorecard'!$AA$1=4,IF(FY2019_ALL_Targets!$BY11="Yes",INDEX('Final Comp Values'!$BK:$BK,MATCH(FY2019_ALL_Targets!$A11,'Final Comp Values'!$B:$B,0)),IF($BY11="Min Data",0,0)),0)</f>
        <v>0</v>
      </c>
      <c r="DR11" s="14">
        <f>IF('QIPP Scorecard'!$AA$1=4,IF(FY2019_ALL_Targets!$BZ11="Yes",INDEX('Final Comp Values'!$BO:$BO,MATCH(FY2019_ALL_Targets!$A11,'Final Comp Values'!$B:$B,0)),IF($BZ11="Min Data",0,0)),0)</f>
        <v>0.59</v>
      </c>
      <c r="DS11" s="14">
        <f>IF('QIPP Scorecard'!$AA$1=4,IF(FY2019_ALL_Targets!$CA11="Yes",INDEX('Final Comp Values'!$BO:$BO,MATCH(FY2019_ALL_Targets!$A11,'Final Comp Values'!$B:$B,0)),IF($CA11="Min Data",0,0)),0)</f>
        <v>0</v>
      </c>
      <c r="DT11" s="14">
        <f>IF('QIPP Scorecard'!$AA$1=4,IF(FY2019_ALL_Targets!$CB11="Yes",INDEX('Final Comp Values'!$BO:$BO,MATCH(FY2019_ALL_Targets!$A11,'Final Comp Values'!$B:$B,0)),IF($CB11="Min Data",0,0)),0)</f>
        <v>0.59</v>
      </c>
      <c r="DU11" s="14">
        <v>0.66</v>
      </c>
      <c r="DV11" s="14">
        <v>0.68</v>
      </c>
      <c r="DW11" s="14">
        <v>0.78</v>
      </c>
      <c r="DX11" s="14">
        <v>0.76</v>
      </c>
      <c r="DY11" s="12">
        <f t="shared" si="1"/>
        <v>2</v>
      </c>
      <c r="DZ11" s="12">
        <f t="shared" si="2"/>
        <v>2</v>
      </c>
      <c r="EA11" s="12">
        <f t="shared" si="3"/>
        <v>0</v>
      </c>
      <c r="EB11" s="12">
        <f t="shared" si="4"/>
        <v>0</v>
      </c>
    </row>
    <row r="12" spans="1:132" x14ac:dyDescent="0.25">
      <c r="A12" s="297">
        <v>4837</v>
      </c>
      <c r="B12" s="347">
        <v>455478</v>
      </c>
      <c r="C12" s="297">
        <v>1026234</v>
      </c>
      <c r="D12" s="14">
        <v>1669880118</v>
      </c>
      <c r="E12" s="26" t="s">
        <v>925</v>
      </c>
      <c r="F12" s="26" t="str">
        <f>INDEX('Mar - Aug'!X:X,MATCH(A12,'Mar - Aug'!B:B,0))</f>
        <v>MRSA Central</v>
      </c>
      <c r="G12" s="26" t="s">
        <v>3038</v>
      </c>
      <c r="H12" s="26"/>
      <c r="I12" s="26" t="str">
        <f t="shared" si="0"/>
        <v/>
      </c>
      <c r="J12" s="299" t="s">
        <v>2338</v>
      </c>
      <c r="K12" s="299" t="s">
        <v>938</v>
      </c>
      <c r="L12" s="299" t="s">
        <v>607</v>
      </c>
      <c r="M12" s="13">
        <v>1.666666E-2</v>
      </c>
      <c r="N12" s="13">
        <v>7.3482420000000007E-2</v>
      </c>
      <c r="O12" s="13">
        <v>4.7619000000000003E-3</v>
      </c>
      <c r="P12" s="13">
        <v>0.18328842000000001</v>
      </c>
      <c r="Q12" s="13">
        <v>3.3690650000000003E-2</v>
      </c>
      <c r="R12" s="13">
        <v>5.5747400000000003E-2</v>
      </c>
      <c r="S12" s="13">
        <v>3.7344499999999998E-3</v>
      </c>
      <c r="T12" s="13">
        <v>0.15247816</v>
      </c>
      <c r="U12" s="13">
        <v>3.3690650000000003E-2</v>
      </c>
      <c r="V12" s="13">
        <v>7.2233218860000004E-2</v>
      </c>
      <c r="W12" s="13">
        <v>4.6809477000000002E-3</v>
      </c>
      <c r="X12" s="13">
        <v>0.18017251685999999</v>
      </c>
      <c r="Y12" s="13">
        <v>3.3690650000000003E-2</v>
      </c>
      <c r="Z12" s="13">
        <v>6.9808299000000004E-2</v>
      </c>
      <c r="AA12" s="13">
        <v>4.5238049999999997E-3</v>
      </c>
      <c r="AB12" s="13">
        <v>0.174123999</v>
      </c>
      <c r="AC12" s="13">
        <v>3.3690650000000003E-2</v>
      </c>
      <c r="AD12" s="13">
        <v>7.0984017720000001E-2</v>
      </c>
      <c r="AE12" s="13">
        <v>4.5999954000000001E-3</v>
      </c>
      <c r="AF12" s="13">
        <v>0.17705661372000001</v>
      </c>
      <c r="AG12" s="13">
        <v>3.3690650000000003E-2</v>
      </c>
      <c r="AH12" s="13">
        <v>6.6134178000000002E-2</v>
      </c>
      <c r="AI12" s="13">
        <v>4.2857099999999999E-3</v>
      </c>
      <c r="AJ12" s="13">
        <v>0.164959578</v>
      </c>
      <c r="AK12" s="13">
        <v>3.3690650000000003E-2</v>
      </c>
      <c r="AL12" s="13">
        <v>6.9734816579999997E-2</v>
      </c>
      <c r="AM12" s="13">
        <v>4.5190431E-3</v>
      </c>
      <c r="AN12" s="13">
        <v>0.17394071057999999</v>
      </c>
      <c r="AO12" s="13">
        <v>3.3690650000000003E-2</v>
      </c>
      <c r="AP12" s="13">
        <v>6.2460056999999999E-2</v>
      </c>
      <c r="AQ12" s="13">
        <v>4.0476150000000001E-3</v>
      </c>
      <c r="AR12" s="13">
        <v>0.15579515699999999</v>
      </c>
      <c r="AS12" s="13">
        <v>3.3690650000000003E-2</v>
      </c>
      <c r="AT12" s="13">
        <v>6.8338650599999995E-2</v>
      </c>
      <c r="AU12" s="13">
        <v>4.4285669999999996E-3</v>
      </c>
      <c r="AV12" s="13">
        <v>0.17045823060000001</v>
      </c>
      <c r="AW12" s="13">
        <v>3.3690650000000003E-2</v>
      </c>
      <c r="AX12" s="13">
        <v>5.8785935999999997E-2</v>
      </c>
      <c r="AY12" s="13">
        <v>3.8095199999999998E-3</v>
      </c>
      <c r="AZ12" s="13">
        <v>0.15247816</v>
      </c>
      <c r="BA12" s="86">
        <v>1.86915887850467E-2</v>
      </c>
      <c r="BB12" s="86">
        <v>7.8947368421052599E-2</v>
      </c>
      <c r="BC12" s="13">
        <v>0</v>
      </c>
      <c r="BD12" s="13">
        <v>0.13978494623655899</v>
      </c>
      <c r="BE12" s="14">
        <v>1.94174757281553E-2</v>
      </c>
      <c r="BF12" s="14">
        <v>7.1428571428571397E-2</v>
      </c>
      <c r="BG12" s="14">
        <v>0</v>
      </c>
      <c r="BH12" s="14">
        <v>0.18888888888888899</v>
      </c>
      <c r="BI12" s="14">
        <v>9.9009900990098994E-3</v>
      </c>
      <c r="BJ12" s="14">
        <v>7.2463768115942004E-2</v>
      </c>
      <c r="BK12" s="14">
        <v>0</v>
      </c>
      <c r="BL12" s="430">
        <v>0.14942528735632199</v>
      </c>
      <c r="BM12" s="14">
        <v>2.1276595744680899E-2</v>
      </c>
      <c r="BN12" s="14">
        <v>8.9552238805970102E-2</v>
      </c>
      <c r="BO12" s="14">
        <v>0</v>
      </c>
      <c r="BP12" s="14">
        <v>0.18518518518518501</v>
      </c>
      <c r="BQ12" s="86">
        <v>2.1276595744680899E-2</v>
      </c>
      <c r="BR12" s="86">
        <v>8.9552238805970102E-2</v>
      </c>
      <c r="BS12" s="86">
        <v>0</v>
      </c>
      <c r="BT12" s="86">
        <v>0.18518518518518501</v>
      </c>
      <c r="BU12" s="14" t="s">
        <v>35</v>
      </c>
      <c r="BV12" s="14" t="s">
        <v>36</v>
      </c>
      <c r="BW12" s="14" t="s">
        <v>35</v>
      </c>
      <c r="BX12" s="14" t="s">
        <v>36</v>
      </c>
      <c r="BY12" s="14" t="s">
        <v>35</v>
      </c>
      <c r="BZ12" s="14" t="s">
        <v>36</v>
      </c>
      <c r="CA12" s="14" t="s">
        <v>35</v>
      </c>
      <c r="CB12" s="14" t="s">
        <v>36</v>
      </c>
      <c r="CC12" s="14">
        <v>16.100000000000001</v>
      </c>
      <c r="CD12" s="14">
        <v>16.100000000000001</v>
      </c>
      <c r="CE12" s="14">
        <v>16.100000000000001</v>
      </c>
      <c r="CF12" s="14">
        <v>16.100000000000001</v>
      </c>
      <c r="CG12" s="14">
        <v>16.100000000000001</v>
      </c>
      <c r="CH12" s="14">
        <v>16.100000000000001</v>
      </c>
      <c r="CI12" s="14">
        <v>16.190000000000001</v>
      </c>
      <c r="CJ12" s="14">
        <f>INDEX('Monthy Targets'!AC:AC,(MATCH(FY2019_ALL_Targets!$B:$B,'Monthy Targets'!$B:$B,0)))</f>
        <v>16.13</v>
      </c>
      <c r="CK12" s="14">
        <f>INDEX('Monthy Targets'!AD:AD,(MATCH(FY2019_ALL_Targets!$B:$B,'Monthy Targets'!$B:$B,0)))</f>
        <v>16.13</v>
      </c>
      <c r="CL12" s="14">
        <f>INDEX('Monthy Targets'!AE:AE,(MATCH(FY2019_ALL_Targets!$B:$B,'Monthy Targets'!$B:$B,0)))</f>
        <v>16.13</v>
      </c>
      <c r="CM12" s="14">
        <f>INDEX('Monthy Targets'!AF:AF,(MATCH(FY2019_ALL_Targets!$B:$B,'Monthy Targets'!$B:$B,0)))</f>
        <v>16.13</v>
      </c>
      <c r="CN12" s="14">
        <f>INDEX('Monthy Targets'!AG:AG,(MATCH(FY2019_ALL_Targets!$B:$B,'Monthy Targets'!$B:$B,0)))</f>
        <v>16.13</v>
      </c>
      <c r="CO12" s="14">
        <v>1.0900000000000001</v>
      </c>
      <c r="CP12" s="14">
        <v>0</v>
      </c>
      <c r="CQ12" s="14">
        <v>1.0900000000000001</v>
      </c>
      <c r="CR12" s="14">
        <v>1.0900000000000001</v>
      </c>
      <c r="CS12" s="14">
        <v>1.0900000000000001</v>
      </c>
      <c r="CT12" s="14">
        <v>0</v>
      </c>
      <c r="CU12" s="14">
        <v>1.0900000000000001</v>
      </c>
      <c r="CV12" s="14">
        <v>0</v>
      </c>
      <c r="CW12" s="14">
        <v>1.1000000000000001</v>
      </c>
      <c r="CX12" s="14">
        <v>0</v>
      </c>
      <c r="CY12" s="14">
        <v>1.1000000000000001</v>
      </c>
      <c r="CZ12" s="14">
        <v>1.1000000000000001</v>
      </c>
      <c r="DA12" s="14">
        <f>IF('QIPP Scorecard'!$AA$1=4,IF(FY2019_ALL_Targets!$BU12="Yes",INDEX('Final Comp Values'!$BN:$BN,MATCH(FY2019_ALL_Targets!$A12,'Final Comp Values'!$B:$B,0)),IF($BU12="Min Data",0,0)),0)</f>
        <v>1.1000000000000001</v>
      </c>
      <c r="DB12" s="14">
        <f>IF('QIPP Scorecard'!$AA$1=4,IF(FY2019_ALL_Targets!$BV12="Yes",INDEX('Final Comp Values'!$BN:$BN,MATCH(FY2019_ALL_Targets!$A12,'Final Comp Values'!$B:$B,0)),IF($BV12="Min Data",0,0)),0)</f>
        <v>0</v>
      </c>
      <c r="DC12" s="14">
        <f>IF('QIPP Scorecard'!$AA$1=4,IF(FY2019_ALL_Targets!$BW12="Yes",INDEX('Final Comp Values'!$BN:$BN,MATCH(FY2019_ALL_Targets!$A12,'Final Comp Values'!$B:$B,0)),IF(CI12="Min Data",0,0)),0)</f>
        <v>1.1000000000000001</v>
      </c>
      <c r="DD12" s="14">
        <f>IF('QIPP Scorecard'!$AA$1=4,IF(FY2019_ALL_Targets!$BX12="Yes",INDEX('Final Comp Values'!$BN:$BN,MATCH(FY2019_ALL_Targets!$A12,'Final Comp Values'!$B:$B,0)),IF($BX12="Min Data",0,0)),0)</f>
        <v>0</v>
      </c>
      <c r="DE12" s="14">
        <v>2.02</v>
      </c>
      <c r="DF12" s="14">
        <v>0</v>
      </c>
      <c r="DG12" s="14">
        <v>2.02</v>
      </c>
      <c r="DH12" s="14">
        <v>2.02</v>
      </c>
      <c r="DI12" s="14">
        <v>2.02</v>
      </c>
      <c r="DJ12" s="14">
        <v>0</v>
      </c>
      <c r="DK12" s="14">
        <v>2.02</v>
      </c>
      <c r="DL12" s="14">
        <v>0</v>
      </c>
      <c r="DM12" s="14">
        <v>2.0299999999999998</v>
      </c>
      <c r="DN12" s="14">
        <v>0</v>
      </c>
      <c r="DO12" s="14">
        <v>2.0299999999999998</v>
      </c>
      <c r="DP12" s="14">
        <v>2.0299999999999998</v>
      </c>
      <c r="DQ12" s="14">
        <f>IF('QIPP Scorecard'!$AA$1=4,IF(FY2019_ALL_Targets!$BY12="Yes",INDEX('Final Comp Values'!$BK:$BK,MATCH(FY2019_ALL_Targets!$A12,'Final Comp Values'!$B:$B,0)),IF($BY12="Min Data",0,0)),0)</f>
        <v>2.0299999999999998</v>
      </c>
      <c r="DR12" s="14">
        <f>IF('QIPP Scorecard'!$AA$1=4,IF(FY2019_ALL_Targets!$BZ12="Yes",INDEX('Final Comp Values'!$BO:$BO,MATCH(FY2019_ALL_Targets!$A12,'Final Comp Values'!$B:$B,0)),IF($BZ12="Min Data",0,0)),0)</f>
        <v>0</v>
      </c>
      <c r="DS12" s="14">
        <f>IF('QIPP Scorecard'!$AA$1=4,IF(FY2019_ALL_Targets!$CA12="Yes",INDEX('Final Comp Values'!$BO:$BO,MATCH(FY2019_ALL_Targets!$A12,'Final Comp Values'!$B:$B,0)),IF($CA12="Min Data",0,0)),0)</f>
        <v>2.0299999999999998</v>
      </c>
      <c r="DT12" s="14">
        <f>IF('QIPP Scorecard'!$AA$1=4,IF(FY2019_ALL_Targets!$CB12="Yes",INDEX('Final Comp Values'!$BO:$BO,MATCH(FY2019_ALL_Targets!$A12,'Final Comp Values'!$B:$B,0)),IF($CB12="Min Data",0,0)),0)</f>
        <v>0</v>
      </c>
      <c r="DU12" s="14">
        <v>2.5499999999999998</v>
      </c>
      <c r="DV12" s="14">
        <v>2.5299999999999998</v>
      </c>
      <c r="DW12" s="14">
        <v>3</v>
      </c>
      <c r="DX12" s="14">
        <v>2.58</v>
      </c>
      <c r="DY12" s="12">
        <f t="shared" si="1"/>
        <v>2</v>
      </c>
      <c r="DZ12" s="12">
        <f t="shared" si="2"/>
        <v>2</v>
      </c>
      <c r="EA12" s="12">
        <f t="shared" si="3"/>
        <v>0</v>
      </c>
      <c r="EB12" s="12">
        <f t="shared" si="4"/>
        <v>0</v>
      </c>
    </row>
    <row r="13" spans="1:132" x14ac:dyDescent="0.25">
      <c r="A13" s="297">
        <v>5186</v>
      </c>
      <c r="B13" s="347">
        <v>455485</v>
      </c>
      <c r="C13" s="297">
        <v>1025945</v>
      </c>
      <c r="D13" s="14">
        <v>1922044106</v>
      </c>
      <c r="E13" s="26" t="s">
        <v>939</v>
      </c>
      <c r="F13" s="26" t="str">
        <f>INDEX('Mar - Aug'!X:X,MATCH(A13,'Mar - Aug'!B:B,0))</f>
        <v>MRSA Northeast</v>
      </c>
      <c r="G13" s="26" t="s">
        <v>3067</v>
      </c>
      <c r="H13" s="319"/>
      <c r="I13" s="26" t="str">
        <f t="shared" si="0"/>
        <v/>
      </c>
      <c r="J13" s="299" t="s">
        <v>707</v>
      </c>
      <c r="K13" s="299" t="s">
        <v>976</v>
      </c>
      <c r="L13" s="299" t="s">
        <v>708</v>
      </c>
      <c r="M13" s="13">
        <v>1.0416689999999999E-2</v>
      </c>
      <c r="N13" s="13">
        <v>5.9459459999999999E-2</v>
      </c>
      <c r="O13" s="13">
        <v>0</v>
      </c>
      <c r="P13" s="13">
        <v>0.1326165</v>
      </c>
      <c r="Q13" s="13">
        <v>3.3690650000000003E-2</v>
      </c>
      <c r="R13" s="13">
        <v>5.5747400000000003E-2</v>
      </c>
      <c r="S13" s="13">
        <v>3.7344499999999998E-3</v>
      </c>
      <c r="T13" s="13">
        <v>0.15247816</v>
      </c>
      <c r="U13" s="13">
        <v>3.3690650000000003E-2</v>
      </c>
      <c r="V13" s="13">
        <v>5.8448649179999999E-2</v>
      </c>
      <c r="W13" s="13">
        <v>3.7344499999999998E-3</v>
      </c>
      <c r="X13" s="13">
        <v>0.15247816</v>
      </c>
      <c r="Y13" s="13">
        <v>3.3690650000000003E-2</v>
      </c>
      <c r="Z13" s="13">
        <v>5.6486487000000002E-2</v>
      </c>
      <c r="AA13" s="13">
        <v>3.7344499999999998E-3</v>
      </c>
      <c r="AB13" s="13">
        <v>0.15247816</v>
      </c>
      <c r="AC13" s="13">
        <v>3.3690650000000003E-2</v>
      </c>
      <c r="AD13" s="13">
        <v>5.743783836E-2</v>
      </c>
      <c r="AE13" s="13">
        <v>3.7344499999999998E-3</v>
      </c>
      <c r="AF13" s="13">
        <v>0.15247816</v>
      </c>
      <c r="AG13" s="13">
        <v>3.3690650000000003E-2</v>
      </c>
      <c r="AH13" s="13">
        <v>5.5747400000000003E-2</v>
      </c>
      <c r="AI13" s="13">
        <v>3.7344499999999998E-3</v>
      </c>
      <c r="AJ13" s="13">
        <v>0.15247816</v>
      </c>
      <c r="AK13" s="13">
        <v>3.3690650000000003E-2</v>
      </c>
      <c r="AL13" s="13">
        <v>5.6427027540000001E-2</v>
      </c>
      <c r="AM13" s="13">
        <v>3.7344499999999998E-3</v>
      </c>
      <c r="AN13" s="13">
        <v>0.15247816</v>
      </c>
      <c r="AO13" s="13">
        <v>3.3690650000000003E-2</v>
      </c>
      <c r="AP13" s="13">
        <v>5.5747400000000003E-2</v>
      </c>
      <c r="AQ13" s="13">
        <v>3.7344499999999998E-3</v>
      </c>
      <c r="AR13" s="13">
        <v>0.15247816</v>
      </c>
      <c r="AS13" s="13">
        <v>3.3690650000000003E-2</v>
      </c>
      <c r="AT13" s="13">
        <v>5.5747400000000003E-2</v>
      </c>
      <c r="AU13" s="13">
        <v>3.7344499999999998E-3</v>
      </c>
      <c r="AV13" s="13">
        <v>0.15247816</v>
      </c>
      <c r="AW13" s="13">
        <v>3.3690650000000003E-2</v>
      </c>
      <c r="AX13" s="13">
        <v>5.5747400000000003E-2</v>
      </c>
      <c r="AY13" s="13">
        <v>3.7344499999999998E-3</v>
      </c>
      <c r="AZ13" s="13">
        <v>0.15247816</v>
      </c>
      <c r="BA13" s="86">
        <v>1.3157894736842099E-2</v>
      </c>
      <c r="BB13" s="86">
        <v>2.27272727272727E-2</v>
      </c>
      <c r="BC13" s="13">
        <v>0</v>
      </c>
      <c r="BD13" s="13">
        <v>0.14864864864864899</v>
      </c>
      <c r="BE13" s="14">
        <v>2.66666666666667E-2</v>
      </c>
      <c r="BF13" s="14">
        <v>6.6666666666666693E-2</v>
      </c>
      <c r="BG13" s="14">
        <v>0</v>
      </c>
      <c r="BH13" s="14">
        <v>0.13698630136986301</v>
      </c>
      <c r="BI13" s="14">
        <v>4.1666666666666699E-2</v>
      </c>
      <c r="BJ13" s="14">
        <v>9.0909090909090898E-2</v>
      </c>
      <c r="BK13" s="14">
        <v>0</v>
      </c>
      <c r="BL13" s="430">
        <v>0.140845070422535</v>
      </c>
      <c r="BM13" s="14">
        <v>5.1948051948052E-2</v>
      </c>
      <c r="BN13" s="14">
        <v>4.7619047619047603E-2</v>
      </c>
      <c r="BO13" s="14">
        <v>0</v>
      </c>
      <c r="BP13" s="14">
        <v>0.13157894736842099</v>
      </c>
      <c r="BQ13" s="86">
        <v>5.1948051948052E-2</v>
      </c>
      <c r="BR13" s="86">
        <v>4.7619047619047603E-2</v>
      </c>
      <c r="BS13" s="86">
        <v>0</v>
      </c>
      <c r="BT13" s="86">
        <v>0.13157894736842099</v>
      </c>
      <c r="BU13" s="14" t="s">
        <v>36</v>
      </c>
      <c r="BV13" s="14" t="s">
        <v>35</v>
      </c>
      <c r="BW13" s="14" t="s">
        <v>35</v>
      </c>
      <c r="BX13" s="14" t="s">
        <v>35</v>
      </c>
      <c r="BY13" s="14" t="s">
        <v>36</v>
      </c>
      <c r="BZ13" s="14" t="s">
        <v>35</v>
      </c>
      <c r="CA13" s="14" t="s">
        <v>35</v>
      </c>
      <c r="CB13" s="14" t="s">
        <v>35</v>
      </c>
      <c r="CC13" s="14">
        <v>5.78</v>
      </c>
      <c r="CD13" s="14">
        <v>5.78</v>
      </c>
      <c r="CE13" s="14">
        <v>5.78</v>
      </c>
      <c r="CF13" s="14">
        <v>5.78</v>
      </c>
      <c r="CG13" s="14">
        <v>5.78</v>
      </c>
      <c r="CH13" s="14">
        <v>5.78</v>
      </c>
      <c r="CI13" s="14">
        <v>5.98</v>
      </c>
      <c r="CJ13" s="14">
        <f>INDEX('Monthy Targets'!AC:AC,(MATCH(FY2019_ALL_Targets!$B:$B,'Monthy Targets'!$B:$B,0)))</f>
        <v>5.96</v>
      </c>
      <c r="CK13" s="14">
        <f>INDEX('Monthy Targets'!AD:AD,(MATCH(FY2019_ALL_Targets!$B:$B,'Monthy Targets'!$B:$B,0)))</f>
        <v>5.96</v>
      </c>
      <c r="CL13" s="14">
        <f>INDEX('Monthy Targets'!AE:AE,(MATCH(FY2019_ALL_Targets!$B:$B,'Monthy Targets'!$B:$B,0)))</f>
        <v>5.96</v>
      </c>
      <c r="CM13" s="14">
        <f>INDEX('Monthy Targets'!AF:AF,(MATCH(FY2019_ALL_Targets!$B:$B,'Monthy Targets'!$B:$B,0)))</f>
        <v>5.96</v>
      </c>
      <c r="CN13" s="14">
        <f>INDEX('Monthy Targets'!AG:AG,(MATCH(FY2019_ALL_Targets!$B:$B,'Monthy Targets'!$B:$B,0)))</f>
        <v>5.96</v>
      </c>
      <c r="CO13" s="14">
        <v>0.39</v>
      </c>
      <c r="CP13" s="14">
        <v>0.39</v>
      </c>
      <c r="CQ13" s="14">
        <v>0.39</v>
      </c>
      <c r="CR13" s="14">
        <v>0.39</v>
      </c>
      <c r="CS13" s="14">
        <v>0.39</v>
      </c>
      <c r="CT13" s="14">
        <v>0</v>
      </c>
      <c r="CU13" s="14">
        <v>0.39</v>
      </c>
      <c r="CV13" s="14">
        <v>0.39</v>
      </c>
      <c r="CW13" s="14">
        <v>0</v>
      </c>
      <c r="CX13" s="14">
        <v>0</v>
      </c>
      <c r="CY13" s="14">
        <v>0.41</v>
      </c>
      <c r="CZ13" s="14">
        <v>0.41</v>
      </c>
      <c r="DA13" s="14">
        <f>IF('QIPP Scorecard'!$AA$1=4,IF(FY2019_ALL_Targets!$BU13="Yes",INDEX('Final Comp Values'!$BN:$BN,MATCH(FY2019_ALL_Targets!$A13,'Final Comp Values'!$B:$B,0)),IF($BU13="Min Data",0,0)),0)</f>
        <v>0</v>
      </c>
      <c r="DB13" s="14">
        <f>IF('QIPP Scorecard'!$AA$1=4,IF(FY2019_ALL_Targets!$BV13="Yes",INDEX('Final Comp Values'!$BN:$BN,MATCH(FY2019_ALL_Targets!$A13,'Final Comp Values'!$B:$B,0)),IF($BV13="Min Data",0,0)),0)</f>
        <v>0.41</v>
      </c>
      <c r="DC13" s="14">
        <f>IF('QIPP Scorecard'!$AA$1=4,IF(FY2019_ALL_Targets!$BW13="Yes",INDEX('Final Comp Values'!$BN:$BN,MATCH(FY2019_ALL_Targets!$A13,'Final Comp Values'!$B:$B,0)),IF(CI13="Min Data",0,0)),0)</f>
        <v>0.41</v>
      </c>
      <c r="DD13" s="14">
        <f>IF('QIPP Scorecard'!$AA$1=4,IF(FY2019_ALL_Targets!$BX13="Yes",INDEX('Final Comp Values'!$BN:$BN,MATCH(FY2019_ALL_Targets!$A13,'Final Comp Values'!$B:$B,0)),IF($BX13="Min Data",0,0)),0)</f>
        <v>0.41</v>
      </c>
      <c r="DE13" s="14">
        <v>0.73</v>
      </c>
      <c r="DF13" s="14">
        <v>0.73</v>
      </c>
      <c r="DG13" s="14">
        <v>0.73</v>
      </c>
      <c r="DH13" s="14">
        <v>0.73</v>
      </c>
      <c r="DI13" s="14">
        <v>0.73</v>
      </c>
      <c r="DJ13" s="14">
        <v>0</v>
      </c>
      <c r="DK13" s="14">
        <v>0.73</v>
      </c>
      <c r="DL13" s="14">
        <v>0.73</v>
      </c>
      <c r="DM13" s="14">
        <v>0</v>
      </c>
      <c r="DN13" s="14">
        <v>0</v>
      </c>
      <c r="DO13" s="14">
        <v>0.75</v>
      </c>
      <c r="DP13" s="14">
        <v>0.75</v>
      </c>
      <c r="DQ13" s="14">
        <f>IF('QIPP Scorecard'!$AA$1=4,IF(FY2019_ALL_Targets!$BY13="Yes",INDEX('Final Comp Values'!$BK:$BK,MATCH(FY2019_ALL_Targets!$A13,'Final Comp Values'!$B:$B,0)),IF($BY13="Min Data",0,0)),0)</f>
        <v>0</v>
      </c>
      <c r="DR13" s="14">
        <f>IF('QIPP Scorecard'!$AA$1=4,IF(FY2019_ALL_Targets!$BZ13="Yes",INDEX('Final Comp Values'!$BO:$BO,MATCH(FY2019_ALL_Targets!$A13,'Final Comp Values'!$B:$B,0)),IF($BZ13="Min Data",0,0)),0)</f>
        <v>0.75</v>
      </c>
      <c r="DS13" s="14">
        <f>IF('QIPP Scorecard'!$AA$1=4,IF(FY2019_ALL_Targets!$CA13="Yes",INDEX('Final Comp Values'!$BO:$BO,MATCH(FY2019_ALL_Targets!$A13,'Final Comp Values'!$B:$B,0)),IF($CA13="Min Data",0,0)),0)</f>
        <v>0.75</v>
      </c>
      <c r="DT13" s="14">
        <f>IF('QIPP Scorecard'!$AA$1=4,IF(FY2019_ALL_Targets!$CB13="Yes",INDEX('Final Comp Values'!$BO:$BO,MATCH(FY2019_ALL_Targets!$A13,'Final Comp Values'!$B:$B,0)),IF($CB13="Min Data",0,0)),0)</f>
        <v>0.75</v>
      </c>
      <c r="DU13" s="14">
        <v>1.03</v>
      </c>
      <c r="DV13" s="14">
        <v>1.03</v>
      </c>
      <c r="DW13" s="14">
        <v>0.93</v>
      </c>
      <c r="DX13" s="14">
        <v>1.05</v>
      </c>
      <c r="DY13" s="12">
        <f t="shared" si="1"/>
        <v>1</v>
      </c>
      <c r="DZ13" s="12">
        <f t="shared" si="2"/>
        <v>1</v>
      </c>
      <c r="EA13" s="12">
        <f t="shared" si="3"/>
        <v>0</v>
      </c>
      <c r="EB13" s="12">
        <f t="shared" si="4"/>
        <v>0</v>
      </c>
    </row>
    <row r="14" spans="1:132" x14ac:dyDescent="0.25">
      <c r="A14" s="297">
        <v>4420</v>
      </c>
      <c r="B14" s="347">
        <v>455486</v>
      </c>
      <c r="C14" s="297">
        <v>1028999</v>
      </c>
      <c r="D14" s="14">
        <v>1366963654</v>
      </c>
      <c r="E14" s="26" t="s">
        <v>941</v>
      </c>
      <c r="F14" s="26" t="str">
        <f>INDEX('Mar - Aug'!X:X,MATCH(A14,'Mar - Aug'!B:B,0))</f>
        <v>Dallas</v>
      </c>
      <c r="G14" s="26" t="s">
        <v>3125</v>
      </c>
      <c r="H14" s="26"/>
      <c r="I14" s="26" t="str">
        <f t="shared" si="0"/>
        <v/>
      </c>
      <c r="J14" s="299" t="s">
        <v>2604</v>
      </c>
      <c r="K14" s="299" t="s">
        <v>966</v>
      </c>
      <c r="L14" s="299" t="s">
        <v>2605</v>
      </c>
      <c r="M14" s="13">
        <v>4.1958019999999999E-2</v>
      </c>
      <c r="N14" s="13">
        <v>8.0402000000000001E-2</v>
      </c>
      <c r="O14" s="13">
        <v>0</v>
      </c>
      <c r="P14" s="13">
        <v>0.25563909000000001</v>
      </c>
      <c r="Q14" s="13">
        <v>3.3690650000000003E-2</v>
      </c>
      <c r="R14" s="13">
        <v>5.5747400000000003E-2</v>
      </c>
      <c r="S14" s="13">
        <v>3.7344499999999998E-3</v>
      </c>
      <c r="T14" s="13">
        <v>0.15247816</v>
      </c>
      <c r="U14" s="13">
        <v>4.1244733659999998E-2</v>
      </c>
      <c r="V14" s="13">
        <v>7.9035166000000004E-2</v>
      </c>
      <c r="W14" s="13">
        <v>3.7344499999999998E-3</v>
      </c>
      <c r="X14" s="13">
        <v>0.25129322546999999</v>
      </c>
      <c r="Y14" s="13">
        <v>3.9860118999999999E-2</v>
      </c>
      <c r="Z14" s="13">
        <v>7.6381900000000003E-2</v>
      </c>
      <c r="AA14" s="13">
        <v>3.7344499999999998E-3</v>
      </c>
      <c r="AB14" s="13">
        <v>0.24285713549999999</v>
      </c>
      <c r="AC14" s="13">
        <v>4.0531447319999997E-2</v>
      </c>
      <c r="AD14" s="13">
        <v>7.7668332000000007E-2</v>
      </c>
      <c r="AE14" s="13">
        <v>3.7344499999999998E-3</v>
      </c>
      <c r="AF14" s="13">
        <v>0.24694736094</v>
      </c>
      <c r="AG14" s="13">
        <v>3.7762218E-2</v>
      </c>
      <c r="AH14" s="13">
        <v>7.2361800000000004E-2</v>
      </c>
      <c r="AI14" s="13">
        <v>3.7344499999999998E-3</v>
      </c>
      <c r="AJ14" s="13">
        <v>0.23007518099999999</v>
      </c>
      <c r="AK14" s="13">
        <v>3.9818160980000003E-2</v>
      </c>
      <c r="AL14" s="13">
        <v>7.6301497999999995E-2</v>
      </c>
      <c r="AM14" s="13">
        <v>3.7344499999999998E-3</v>
      </c>
      <c r="AN14" s="13">
        <v>0.24260149641000001</v>
      </c>
      <c r="AO14" s="13">
        <v>3.5664317000000001E-2</v>
      </c>
      <c r="AP14" s="13">
        <v>6.8341700000000005E-2</v>
      </c>
      <c r="AQ14" s="13">
        <v>3.7344499999999998E-3</v>
      </c>
      <c r="AR14" s="13">
        <v>0.21729322649999999</v>
      </c>
      <c r="AS14" s="13">
        <v>3.9020958600000002E-2</v>
      </c>
      <c r="AT14" s="13">
        <v>7.4773859999999998E-2</v>
      </c>
      <c r="AU14" s="13">
        <v>3.7344499999999998E-3</v>
      </c>
      <c r="AV14" s="13">
        <v>0.23774435369999999</v>
      </c>
      <c r="AW14" s="13">
        <v>3.3690650000000003E-2</v>
      </c>
      <c r="AX14" s="13">
        <v>6.4321600000000007E-2</v>
      </c>
      <c r="AY14" s="13">
        <v>3.7344499999999998E-3</v>
      </c>
      <c r="AZ14" s="13">
        <v>0.20451127199999999</v>
      </c>
      <c r="BA14" s="86">
        <v>8.8607594936708903E-2</v>
      </c>
      <c r="BB14" s="86">
        <v>1.7857142857142901E-2</v>
      </c>
      <c r="BC14" s="13">
        <v>0</v>
      </c>
      <c r="BD14" s="13">
        <v>0.188405797101449</v>
      </c>
      <c r="BE14" s="14">
        <v>8.04597701149425E-2</v>
      </c>
      <c r="BF14" s="14">
        <v>3.9215686274509803E-2</v>
      </c>
      <c r="BG14" s="14">
        <v>0</v>
      </c>
      <c r="BH14" s="14">
        <v>0.18666666666666701</v>
      </c>
      <c r="BI14" s="14">
        <v>5.1282051282051301E-2</v>
      </c>
      <c r="BJ14" s="14">
        <v>4.4444444444444398E-2</v>
      </c>
      <c r="BK14" s="14">
        <v>0</v>
      </c>
      <c r="BL14" s="430">
        <v>0.19402985074626899</v>
      </c>
      <c r="BM14" s="14">
        <v>3.65853658536585E-2</v>
      </c>
      <c r="BN14" s="14">
        <v>7.0175438596491196E-2</v>
      </c>
      <c r="BO14" s="14">
        <v>0</v>
      </c>
      <c r="BP14" s="14">
        <v>0.135135135135135</v>
      </c>
      <c r="BQ14" s="86">
        <v>3.65853658536585E-2</v>
      </c>
      <c r="BR14" s="86">
        <v>7.0175438596491196E-2</v>
      </c>
      <c r="BS14" s="86">
        <v>0</v>
      </c>
      <c r="BT14" s="86">
        <v>0.135135135135135</v>
      </c>
      <c r="BU14" s="14" t="s">
        <v>35</v>
      </c>
      <c r="BV14" s="14" t="s">
        <v>35</v>
      </c>
      <c r="BW14" s="14" t="s">
        <v>35</v>
      </c>
      <c r="BX14" s="14" t="s">
        <v>35</v>
      </c>
      <c r="BY14" s="14" t="s">
        <v>36</v>
      </c>
      <c r="BZ14" s="14" t="s">
        <v>36</v>
      </c>
      <c r="CA14" s="14" t="s">
        <v>35</v>
      </c>
      <c r="CB14" s="14" t="s">
        <v>35</v>
      </c>
      <c r="CC14" s="14">
        <v>5.82</v>
      </c>
      <c r="CD14" s="14">
        <v>5.82</v>
      </c>
      <c r="CE14" s="14">
        <v>5.82</v>
      </c>
      <c r="CF14" s="14">
        <v>5.82</v>
      </c>
      <c r="CG14" s="14">
        <v>5.82</v>
      </c>
      <c r="CH14" s="14">
        <v>5.82</v>
      </c>
      <c r="CI14" s="14">
        <v>5.64</v>
      </c>
      <c r="CJ14" s="14">
        <f>INDEX('Monthy Targets'!AC:AC,(MATCH(FY2019_ALL_Targets!$B:$B,'Monthy Targets'!$B:$B,0)))</f>
        <v>5.62</v>
      </c>
      <c r="CK14" s="14">
        <f>INDEX('Monthy Targets'!AD:AD,(MATCH(FY2019_ALL_Targets!$B:$B,'Monthy Targets'!$B:$B,0)))</f>
        <v>5.62</v>
      </c>
      <c r="CL14" s="14">
        <f>INDEX('Monthy Targets'!AE:AE,(MATCH(FY2019_ALL_Targets!$B:$B,'Monthy Targets'!$B:$B,0)))</f>
        <v>5.62</v>
      </c>
      <c r="CM14" s="14">
        <f>INDEX('Monthy Targets'!AF:AF,(MATCH(FY2019_ALL_Targets!$B:$B,'Monthy Targets'!$B:$B,0)))</f>
        <v>5.62</v>
      </c>
      <c r="CN14" s="14">
        <f>INDEX('Monthy Targets'!AG:AG,(MATCH(FY2019_ALL_Targets!$B:$B,'Monthy Targets'!$B:$B,0)))</f>
        <v>5.62</v>
      </c>
      <c r="CO14" s="14">
        <v>0</v>
      </c>
      <c r="CP14" s="14">
        <v>0.39</v>
      </c>
      <c r="CQ14" s="14">
        <v>0.39</v>
      </c>
      <c r="CR14" s="14">
        <v>0.39</v>
      </c>
      <c r="CS14" s="14">
        <v>0</v>
      </c>
      <c r="CT14" s="14">
        <v>0.39</v>
      </c>
      <c r="CU14" s="14">
        <v>0.39</v>
      </c>
      <c r="CV14" s="14">
        <v>0.39</v>
      </c>
      <c r="CW14" s="14">
        <v>0</v>
      </c>
      <c r="CX14" s="14">
        <v>0.38</v>
      </c>
      <c r="CY14" s="14">
        <v>0.38</v>
      </c>
      <c r="CZ14" s="14">
        <v>0.38</v>
      </c>
      <c r="DA14" s="14">
        <f>IF('QIPP Scorecard'!$AA$1=4,IF(FY2019_ALL_Targets!$BU14="Yes",INDEX('Final Comp Values'!$BN:$BN,MATCH(FY2019_ALL_Targets!$A14,'Final Comp Values'!$B:$B,0)),IF($BU14="Min Data",0,0)),0)</f>
        <v>0.38</v>
      </c>
      <c r="DB14" s="14">
        <f>IF('QIPP Scorecard'!$AA$1=4,IF(FY2019_ALL_Targets!$BV14="Yes",INDEX('Final Comp Values'!$BN:$BN,MATCH(FY2019_ALL_Targets!$A14,'Final Comp Values'!$B:$B,0)),IF($BV14="Min Data",0,0)),0)</f>
        <v>0.38</v>
      </c>
      <c r="DC14" s="14">
        <f>IF('QIPP Scorecard'!$AA$1=4,IF(FY2019_ALL_Targets!$BW14="Yes",INDEX('Final Comp Values'!$BN:$BN,MATCH(FY2019_ALL_Targets!$A14,'Final Comp Values'!$B:$B,0)),IF(CI14="Min Data",0,0)),0)</f>
        <v>0.38</v>
      </c>
      <c r="DD14" s="14">
        <f>IF('QIPP Scorecard'!$AA$1=4,IF(FY2019_ALL_Targets!$BX14="Yes",INDEX('Final Comp Values'!$BN:$BN,MATCH(FY2019_ALL_Targets!$A14,'Final Comp Values'!$B:$B,0)),IF($BX14="Min Data",0,0)),0)</f>
        <v>0.38</v>
      </c>
      <c r="DE14" s="14">
        <v>0</v>
      </c>
      <c r="DF14" s="14">
        <v>0.73</v>
      </c>
      <c r="DG14" s="14">
        <v>0.73</v>
      </c>
      <c r="DH14" s="14">
        <v>0.73</v>
      </c>
      <c r="DI14" s="14">
        <v>0</v>
      </c>
      <c r="DJ14" s="14">
        <v>0.73</v>
      </c>
      <c r="DK14" s="14">
        <v>0.73</v>
      </c>
      <c r="DL14" s="14">
        <v>0.73</v>
      </c>
      <c r="DM14" s="14">
        <v>0</v>
      </c>
      <c r="DN14" s="14">
        <v>0.71</v>
      </c>
      <c r="DO14" s="14">
        <v>0.71</v>
      </c>
      <c r="DP14" s="14">
        <v>0.71</v>
      </c>
      <c r="DQ14" s="14">
        <f>IF('QIPP Scorecard'!$AA$1=4,IF(FY2019_ALL_Targets!$BY14="Yes",INDEX('Final Comp Values'!$BK:$BK,MATCH(FY2019_ALL_Targets!$A14,'Final Comp Values'!$B:$B,0)),IF($BY14="Min Data",0,0)),0)</f>
        <v>0</v>
      </c>
      <c r="DR14" s="14">
        <f>IF('QIPP Scorecard'!$AA$1=4,IF(FY2019_ALL_Targets!$BZ14="Yes",INDEX('Final Comp Values'!$BO:$BO,MATCH(FY2019_ALL_Targets!$A14,'Final Comp Values'!$B:$B,0)),IF($BZ14="Min Data",0,0)),0)</f>
        <v>0</v>
      </c>
      <c r="DS14" s="14">
        <f>IF('QIPP Scorecard'!$AA$1=4,IF(FY2019_ALL_Targets!$CA14="Yes",INDEX('Final Comp Values'!$BO:$BO,MATCH(FY2019_ALL_Targets!$A14,'Final Comp Values'!$B:$B,0)),IF($CA14="Min Data",0,0)),0)</f>
        <v>0.71</v>
      </c>
      <c r="DT14" s="14">
        <f>IF('QIPP Scorecard'!$AA$1=4,IF(FY2019_ALL_Targets!$CB14="Yes",INDEX('Final Comp Values'!$BO:$BO,MATCH(FY2019_ALL_Targets!$A14,'Final Comp Values'!$B:$B,0)),IF($CB14="Min Data",0,0)),0)</f>
        <v>0.71</v>
      </c>
      <c r="DU14" s="14">
        <v>0.92</v>
      </c>
      <c r="DV14" s="14">
        <v>1.04</v>
      </c>
      <c r="DW14" s="14">
        <v>1.0900000000000001</v>
      </c>
      <c r="DX14" s="14">
        <v>1.03</v>
      </c>
      <c r="DY14" s="12">
        <f t="shared" si="1"/>
        <v>0</v>
      </c>
      <c r="DZ14" s="12">
        <f t="shared" si="2"/>
        <v>2</v>
      </c>
      <c r="EA14" s="12">
        <f t="shared" si="3"/>
        <v>0</v>
      </c>
      <c r="EB14" s="12">
        <f t="shared" si="4"/>
        <v>0</v>
      </c>
    </row>
    <row r="15" spans="1:132" x14ac:dyDescent="0.25">
      <c r="A15" s="297">
        <v>4776</v>
      </c>
      <c r="B15" s="347">
        <v>455489</v>
      </c>
      <c r="C15" s="297">
        <v>1026280</v>
      </c>
      <c r="D15" s="14">
        <v>1861445397</v>
      </c>
      <c r="E15" s="26" t="s">
        <v>925</v>
      </c>
      <c r="F15" s="26" t="str">
        <f>INDEX('Mar - Aug'!X:X,MATCH(A15,'Mar - Aug'!B:B,0))</f>
        <v>MRSA Central</v>
      </c>
      <c r="G15" s="26" t="s">
        <v>3038</v>
      </c>
      <c r="H15" s="26"/>
      <c r="I15" s="26" t="str">
        <f t="shared" si="0"/>
        <v/>
      </c>
      <c r="J15" s="299" t="s">
        <v>589</v>
      </c>
      <c r="K15" s="299" t="s">
        <v>971</v>
      </c>
      <c r="L15" s="299" t="s">
        <v>2356</v>
      </c>
      <c r="M15" s="13">
        <v>5.8219180000000002E-2</v>
      </c>
      <c r="N15" s="13">
        <v>0.10273973</v>
      </c>
      <c r="O15" s="13">
        <v>0</v>
      </c>
      <c r="P15" s="13">
        <v>0.34239132</v>
      </c>
      <c r="Q15" s="13">
        <v>3.3690650000000003E-2</v>
      </c>
      <c r="R15" s="13">
        <v>5.5747400000000003E-2</v>
      </c>
      <c r="S15" s="13">
        <v>3.7344499999999998E-3</v>
      </c>
      <c r="T15" s="13">
        <v>0.15247816</v>
      </c>
      <c r="U15" s="13">
        <v>5.7229453940000001E-2</v>
      </c>
      <c r="V15" s="13">
        <v>0.10099315458999999</v>
      </c>
      <c r="W15" s="13">
        <v>3.7344499999999998E-3</v>
      </c>
      <c r="X15" s="13">
        <v>0.33657066755999998</v>
      </c>
      <c r="Y15" s="13">
        <v>5.5308220999999998E-2</v>
      </c>
      <c r="Z15" s="13">
        <v>9.7602743500000005E-2</v>
      </c>
      <c r="AA15" s="13">
        <v>3.7344499999999998E-3</v>
      </c>
      <c r="AB15" s="13">
        <v>0.32527175400000002</v>
      </c>
      <c r="AC15" s="13">
        <v>5.623972788E-2</v>
      </c>
      <c r="AD15" s="13">
        <v>9.9246579180000002E-2</v>
      </c>
      <c r="AE15" s="13">
        <v>3.7344499999999998E-3</v>
      </c>
      <c r="AF15" s="13">
        <v>0.33075001512000002</v>
      </c>
      <c r="AG15" s="13">
        <v>5.2397262E-2</v>
      </c>
      <c r="AH15" s="13">
        <v>9.2465756999999996E-2</v>
      </c>
      <c r="AI15" s="13">
        <v>3.7344499999999998E-3</v>
      </c>
      <c r="AJ15" s="13">
        <v>0.30815218799999999</v>
      </c>
      <c r="AK15" s="13">
        <v>5.5250001819999998E-2</v>
      </c>
      <c r="AL15" s="13">
        <v>9.7500003769999996E-2</v>
      </c>
      <c r="AM15" s="13">
        <v>3.7344499999999998E-3</v>
      </c>
      <c r="AN15" s="13">
        <v>0.32492936268</v>
      </c>
      <c r="AO15" s="13">
        <v>4.9486303000000002E-2</v>
      </c>
      <c r="AP15" s="13">
        <v>8.73287705E-2</v>
      </c>
      <c r="AQ15" s="13">
        <v>3.7344499999999998E-3</v>
      </c>
      <c r="AR15" s="13">
        <v>0.29103262200000002</v>
      </c>
      <c r="AS15" s="13">
        <v>5.4143837399999999E-2</v>
      </c>
      <c r="AT15" s="13">
        <v>9.5547948899999999E-2</v>
      </c>
      <c r="AU15" s="13">
        <v>3.7344499999999998E-3</v>
      </c>
      <c r="AV15" s="13">
        <v>0.31842392759999999</v>
      </c>
      <c r="AW15" s="13">
        <v>4.6575343999999998E-2</v>
      </c>
      <c r="AX15" s="13">
        <v>8.2191784000000004E-2</v>
      </c>
      <c r="AY15" s="13">
        <v>3.7344499999999998E-3</v>
      </c>
      <c r="AZ15" s="13">
        <v>0.27391305599999999</v>
      </c>
      <c r="BA15" s="86">
        <v>6.0606060606060601E-2</v>
      </c>
      <c r="BB15" s="86">
        <v>0</v>
      </c>
      <c r="BC15" s="13">
        <v>0</v>
      </c>
      <c r="BD15" s="13">
        <v>9.3023255813953501E-2</v>
      </c>
      <c r="BE15" s="14">
        <v>4.47761194029851E-2</v>
      </c>
      <c r="BF15" s="14">
        <v>2.9411764705882401E-2</v>
      </c>
      <c r="BG15" s="14">
        <v>0</v>
      </c>
      <c r="BH15" s="14">
        <v>0.162790697674419</v>
      </c>
      <c r="BI15" s="14">
        <v>2.8169014084507001E-2</v>
      </c>
      <c r="BJ15" s="14">
        <v>2.5641025641025599E-2</v>
      </c>
      <c r="BK15" s="14">
        <v>0</v>
      </c>
      <c r="BL15" s="430">
        <v>6.3829787234042507E-2</v>
      </c>
      <c r="BM15" s="14">
        <v>3.94736842105263E-2</v>
      </c>
      <c r="BN15" s="14">
        <v>7.69230769230769E-2</v>
      </c>
      <c r="BO15" s="14">
        <v>0</v>
      </c>
      <c r="BP15" s="14">
        <v>7.8431372549019607E-2</v>
      </c>
      <c r="BQ15" s="86">
        <v>3.94736842105263E-2</v>
      </c>
      <c r="BR15" s="86">
        <v>7.69230769230769E-2</v>
      </c>
      <c r="BS15" s="86">
        <v>0</v>
      </c>
      <c r="BT15" s="86">
        <v>7.8431372549019607E-2</v>
      </c>
      <c r="BU15" s="14" t="s">
        <v>35</v>
      </c>
      <c r="BV15" s="14" t="s">
        <v>35</v>
      </c>
      <c r="BW15" s="14" t="s">
        <v>35</v>
      </c>
      <c r="BX15" s="14" t="s">
        <v>35</v>
      </c>
      <c r="BY15" s="14" t="s">
        <v>35</v>
      </c>
      <c r="BZ15" s="14" t="s">
        <v>35</v>
      </c>
      <c r="CA15" s="14" t="s">
        <v>35</v>
      </c>
      <c r="CB15" s="14" t="s">
        <v>35</v>
      </c>
      <c r="CC15" s="14">
        <v>7.36</v>
      </c>
      <c r="CD15" s="14">
        <v>7.36</v>
      </c>
      <c r="CE15" s="14">
        <v>7.36</v>
      </c>
      <c r="CF15" s="14">
        <v>7.36</v>
      </c>
      <c r="CG15" s="14">
        <v>7.36</v>
      </c>
      <c r="CH15" s="14">
        <v>7.36</v>
      </c>
      <c r="CI15" s="14">
        <v>7.4</v>
      </c>
      <c r="CJ15" s="14">
        <f>INDEX('Monthy Targets'!AC:AC,(MATCH(FY2019_ALL_Targets!$B:$B,'Monthy Targets'!$B:$B,0)))</f>
        <v>7.37</v>
      </c>
      <c r="CK15" s="14">
        <f>INDEX('Monthy Targets'!AD:AD,(MATCH(FY2019_ALL_Targets!$B:$B,'Monthy Targets'!$B:$B,0)))</f>
        <v>7.37</v>
      </c>
      <c r="CL15" s="14">
        <f>INDEX('Monthy Targets'!AE:AE,(MATCH(FY2019_ALL_Targets!$B:$B,'Monthy Targets'!$B:$B,0)))</f>
        <v>7.37</v>
      </c>
      <c r="CM15" s="14">
        <f>INDEX('Monthy Targets'!AF:AF,(MATCH(FY2019_ALL_Targets!$B:$B,'Monthy Targets'!$B:$B,0)))</f>
        <v>7.37</v>
      </c>
      <c r="CN15" s="14">
        <f>INDEX('Monthy Targets'!AG:AG,(MATCH(FY2019_ALL_Targets!$B:$B,'Monthy Targets'!$B:$B,0)))</f>
        <v>7.37</v>
      </c>
      <c r="CO15" s="14">
        <v>0</v>
      </c>
      <c r="CP15" s="14">
        <v>0.5</v>
      </c>
      <c r="CQ15" s="14">
        <v>0.5</v>
      </c>
      <c r="CR15" s="14">
        <v>0.5</v>
      </c>
      <c r="CS15" s="14">
        <v>0.5</v>
      </c>
      <c r="CT15" s="14">
        <v>0.5</v>
      </c>
      <c r="CU15" s="14">
        <v>0.5</v>
      </c>
      <c r="CV15" s="14">
        <v>0.5</v>
      </c>
      <c r="CW15" s="14">
        <v>0.5</v>
      </c>
      <c r="CX15" s="14">
        <v>0.5</v>
      </c>
      <c r="CY15" s="14">
        <v>0.5</v>
      </c>
      <c r="CZ15" s="14">
        <v>0.5</v>
      </c>
      <c r="DA15" s="14">
        <f>IF('QIPP Scorecard'!$AA$1=4,IF(FY2019_ALL_Targets!$BU15="Yes",INDEX('Final Comp Values'!$BN:$BN,MATCH(FY2019_ALL_Targets!$A15,'Final Comp Values'!$B:$B,0)),IF($BU15="Min Data",0,0)),0)</f>
        <v>0.5</v>
      </c>
      <c r="DB15" s="14">
        <f>IF('QIPP Scorecard'!$AA$1=4,IF(FY2019_ALL_Targets!$BV15="Yes",INDEX('Final Comp Values'!$BN:$BN,MATCH(FY2019_ALL_Targets!$A15,'Final Comp Values'!$B:$B,0)),IF($BV15="Min Data",0,0)),0)</f>
        <v>0.5</v>
      </c>
      <c r="DC15" s="14">
        <f>IF('QIPP Scorecard'!$AA$1=4,IF(FY2019_ALL_Targets!$BW15="Yes",INDEX('Final Comp Values'!$BN:$BN,MATCH(FY2019_ALL_Targets!$A15,'Final Comp Values'!$B:$B,0)),IF(CI15="Min Data",0,0)),0)</f>
        <v>0.5</v>
      </c>
      <c r="DD15" s="14">
        <f>IF('QIPP Scorecard'!$AA$1=4,IF(FY2019_ALL_Targets!$BX15="Yes",INDEX('Final Comp Values'!$BN:$BN,MATCH(FY2019_ALL_Targets!$A15,'Final Comp Values'!$B:$B,0)),IF($BX15="Min Data",0,0)),0)</f>
        <v>0.5</v>
      </c>
      <c r="DE15" s="14">
        <v>0</v>
      </c>
      <c r="DF15" s="14">
        <v>0.92</v>
      </c>
      <c r="DG15" s="14">
        <v>0.92</v>
      </c>
      <c r="DH15" s="14">
        <v>0.92</v>
      </c>
      <c r="DI15" s="14">
        <v>0.92</v>
      </c>
      <c r="DJ15" s="14">
        <v>0.92</v>
      </c>
      <c r="DK15" s="14">
        <v>0.92</v>
      </c>
      <c r="DL15" s="14">
        <v>0.92</v>
      </c>
      <c r="DM15" s="14">
        <v>0.93</v>
      </c>
      <c r="DN15" s="14">
        <v>0.93</v>
      </c>
      <c r="DO15" s="14">
        <v>0.93</v>
      </c>
      <c r="DP15" s="14">
        <v>0.93</v>
      </c>
      <c r="DQ15" s="14">
        <f>IF('QIPP Scorecard'!$AA$1=4,IF(FY2019_ALL_Targets!$BY15="Yes",INDEX('Final Comp Values'!$BK:$BK,MATCH(FY2019_ALL_Targets!$A15,'Final Comp Values'!$B:$B,0)),IF($BY15="Min Data",0,0)),0)</f>
        <v>0.93</v>
      </c>
      <c r="DR15" s="14">
        <f>IF('QIPP Scorecard'!$AA$1=4,IF(FY2019_ALL_Targets!$BZ15="Yes",INDEX('Final Comp Values'!$BO:$BO,MATCH(FY2019_ALL_Targets!$A15,'Final Comp Values'!$B:$B,0)),IF($BZ15="Min Data",0,0)),0)</f>
        <v>0.93</v>
      </c>
      <c r="DS15" s="14">
        <f>IF('QIPP Scorecard'!$AA$1=4,IF(FY2019_ALL_Targets!$CA15="Yes",INDEX('Final Comp Values'!$BO:$BO,MATCH(FY2019_ALL_Targets!$A15,'Final Comp Values'!$B:$B,0)),IF($CA15="Min Data",0,0)),0)</f>
        <v>0.93</v>
      </c>
      <c r="DT15" s="14">
        <f>IF('QIPP Scorecard'!$AA$1=4,IF(FY2019_ALL_Targets!$CB15="Yes",INDEX('Final Comp Values'!$BO:$BO,MATCH(FY2019_ALL_Targets!$A15,'Final Comp Values'!$B:$B,0)),IF($CB15="Min Data",0,0)),0)</f>
        <v>0.93</v>
      </c>
      <c r="DU15" s="14">
        <v>1.17</v>
      </c>
      <c r="DV15" s="14">
        <v>1.48</v>
      </c>
      <c r="DW15" s="14">
        <v>1.54</v>
      </c>
      <c r="DX15" s="14">
        <v>1.51</v>
      </c>
      <c r="DY15" s="12">
        <f t="shared" si="1"/>
        <v>0</v>
      </c>
      <c r="DZ15" s="12">
        <f t="shared" si="2"/>
        <v>0</v>
      </c>
      <c r="EA15" s="12">
        <f t="shared" si="3"/>
        <v>0</v>
      </c>
      <c r="EB15" s="12">
        <f t="shared" si="4"/>
        <v>0</v>
      </c>
    </row>
    <row r="16" spans="1:132" x14ac:dyDescent="0.25">
      <c r="A16" s="297">
        <v>4401</v>
      </c>
      <c r="B16" s="347">
        <v>455497</v>
      </c>
      <c r="C16" s="297">
        <v>1015116</v>
      </c>
      <c r="D16" s="14">
        <v>1932245065</v>
      </c>
      <c r="E16" s="26" t="s">
        <v>925</v>
      </c>
      <c r="F16" s="26" t="str">
        <f>INDEX('Mar - Aug'!X:X,MATCH(A16,'Mar - Aug'!B:B,0))</f>
        <v>MRSA Central</v>
      </c>
      <c r="G16" s="26" t="s">
        <v>3112</v>
      </c>
      <c r="H16" s="26"/>
      <c r="I16" s="26" t="str">
        <f t="shared" si="0"/>
        <v/>
      </c>
      <c r="J16" s="299" t="s">
        <v>486</v>
      </c>
      <c r="K16" s="299" t="s">
        <v>1002</v>
      </c>
      <c r="L16" s="299" t="s">
        <v>2686</v>
      </c>
      <c r="M16" s="13">
        <v>4.8076929999999997E-2</v>
      </c>
      <c r="N16" s="13">
        <v>6.4220169999999993E-2</v>
      </c>
      <c r="O16" s="13">
        <v>0</v>
      </c>
      <c r="P16" s="13">
        <v>9.4736810000000005E-2</v>
      </c>
      <c r="Q16" s="13">
        <v>3.3690650000000003E-2</v>
      </c>
      <c r="R16" s="13">
        <v>5.5747400000000003E-2</v>
      </c>
      <c r="S16" s="13">
        <v>3.7344499999999998E-3</v>
      </c>
      <c r="T16" s="13">
        <v>0.15247816</v>
      </c>
      <c r="U16" s="13">
        <v>4.7259622190000003E-2</v>
      </c>
      <c r="V16" s="13">
        <v>6.3128427109999996E-2</v>
      </c>
      <c r="W16" s="13">
        <v>3.7344499999999998E-3</v>
      </c>
      <c r="X16" s="13">
        <v>0.15247816</v>
      </c>
      <c r="Y16" s="13">
        <v>4.5673083500000003E-2</v>
      </c>
      <c r="Z16" s="13">
        <v>6.1009161499999999E-2</v>
      </c>
      <c r="AA16" s="13">
        <v>3.7344499999999998E-3</v>
      </c>
      <c r="AB16" s="13">
        <v>0.15247816</v>
      </c>
      <c r="AC16" s="13">
        <v>4.6442314380000002E-2</v>
      </c>
      <c r="AD16" s="13">
        <v>6.2036684219999999E-2</v>
      </c>
      <c r="AE16" s="13">
        <v>3.7344499999999998E-3</v>
      </c>
      <c r="AF16" s="13">
        <v>0.15247816</v>
      </c>
      <c r="AG16" s="13">
        <v>4.3269237000000002E-2</v>
      </c>
      <c r="AH16" s="13">
        <v>5.7798152999999998E-2</v>
      </c>
      <c r="AI16" s="13">
        <v>3.7344499999999998E-3</v>
      </c>
      <c r="AJ16" s="13">
        <v>0.15247816</v>
      </c>
      <c r="AK16" s="13">
        <v>4.5625006570000001E-2</v>
      </c>
      <c r="AL16" s="13">
        <v>6.0944941330000002E-2</v>
      </c>
      <c r="AM16" s="13">
        <v>3.7344499999999998E-3</v>
      </c>
      <c r="AN16" s="13">
        <v>0.15247816</v>
      </c>
      <c r="AO16" s="13">
        <v>4.0865390500000001E-2</v>
      </c>
      <c r="AP16" s="13">
        <v>5.5747400000000003E-2</v>
      </c>
      <c r="AQ16" s="13">
        <v>3.7344499999999998E-3</v>
      </c>
      <c r="AR16" s="13">
        <v>0.15247816</v>
      </c>
      <c r="AS16" s="13">
        <v>4.4711544899999997E-2</v>
      </c>
      <c r="AT16" s="13">
        <v>5.9724758099999997E-2</v>
      </c>
      <c r="AU16" s="13">
        <v>3.7344499999999998E-3</v>
      </c>
      <c r="AV16" s="13">
        <v>0.15247816</v>
      </c>
      <c r="AW16" s="13">
        <v>3.8461544E-2</v>
      </c>
      <c r="AX16" s="13">
        <v>5.5747400000000003E-2</v>
      </c>
      <c r="AY16" s="13">
        <v>3.7344499999999998E-3</v>
      </c>
      <c r="AZ16" s="13">
        <v>0.15247816</v>
      </c>
      <c r="BA16" s="86">
        <v>4.81927710843374E-2</v>
      </c>
      <c r="BB16" s="86">
        <v>6.3492063492063502E-2</v>
      </c>
      <c r="BC16" s="13">
        <v>0</v>
      </c>
      <c r="BD16" s="13">
        <v>6.9444444444444406E-2</v>
      </c>
      <c r="BE16" s="14">
        <v>6.3291139240506306E-2</v>
      </c>
      <c r="BF16" s="14">
        <v>4.91803278688525E-2</v>
      </c>
      <c r="BG16" s="14">
        <v>0</v>
      </c>
      <c r="BH16" s="14">
        <v>0.101449275362319</v>
      </c>
      <c r="BI16" s="14">
        <v>8.1395348837209294E-2</v>
      </c>
      <c r="BJ16" s="14">
        <v>4.2253521126760597E-2</v>
      </c>
      <c r="BK16" s="14">
        <v>0</v>
      </c>
      <c r="BL16" s="430">
        <v>6.4935064935064901E-2</v>
      </c>
      <c r="BM16" s="14">
        <v>3.5294117647058802E-2</v>
      </c>
      <c r="BN16" s="14">
        <v>7.4626865671641798E-2</v>
      </c>
      <c r="BO16" s="14">
        <v>0</v>
      </c>
      <c r="BP16" s="14">
        <v>6.5789473684210495E-2</v>
      </c>
      <c r="BQ16" s="86">
        <v>3.5294117647058802E-2</v>
      </c>
      <c r="BR16" s="86">
        <v>7.4626865671641798E-2</v>
      </c>
      <c r="BS16" s="86">
        <v>0</v>
      </c>
      <c r="BT16" s="86">
        <v>6.5789473684210495E-2</v>
      </c>
      <c r="BU16" s="14" t="s">
        <v>35</v>
      </c>
      <c r="BV16" s="14" t="s">
        <v>36</v>
      </c>
      <c r="BW16" s="14" t="s">
        <v>35</v>
      </c>
      <c r="BX16" s="14" t="s">
        <v>35</v>
      </c>
      <c r="BY16" s="14" t="s">
        <v>35</v>
      </c>
      <c r="BZ16" s="14" t="s">
        <v>36</v>
      </c>
      <c r="CA16" s="14" t="s">
        <v>35</v>
      </c>
      <c r="CB16" s="14" t="s">
        <v>35</v>
      </c>
      <c r="CC16" s="14">
        <v>6</v>
      </c>
      <c r="CD16" s="14">
        <v>6</v>
      </c>
      <c r="CE16" s="14">
        <v>6</v>
      </c>
      <c r="CF16" s="14">
        <v>6</v>
      </c>
      <c r="CG16" s="14">
        <v>6</v>
      </c>
      <c r="CH16" s="14">
        <v>6</v>
      </c>
      <c r="CI16" s="14">
        <v>6.03</v>
      </c>
      <c r="CJ16" s="14">
        <f>INDEX('Monthy Targets'!AC:AC,(MATCH(FY2019_ALL_Targets!$B:$B,'Monthy Targets'!$B:$B,0)))</f>
        <v>6.01</v>
      </c>
      <c r="CK16" s="14">
        <f>INDEX('Monthy Targets'!AD:AD,(MATCH(FY2019_ALL_Targets!$B:$B,'Monthy Targets'!$B:$B,0)))</f>
        <v>6.01</v>
      </c>
      <c r="CL16" s="14">
        <f>INDEX('Monthy Targets'!AE:AE,(MATCH(FY2019_ALL_Targets!$B:$B,'Monthy Targets'!$B:$B,0)))</f>
        <v>6.01</v>
      </c>
      <c r="CM16" s="14">
        <f>INDEX('Monthy Targets'!AF:AF,(MATCH(FY2019_ALL_Targets!$B:$B,'Monthy Targets'!$B:$B,0)))</f>
        <v>6.01</v>
      </c>
      <c r="CN16" s="14">
        <f>INDEX('Monthy Targets'!AG:AG,(MATCH(FY2019_ALL_Targets!$B:$B,'Monthy Targets'!$B:$B,0)))</f>
        <v>6.01</v>
      </c>
      <c r="CO16" s="14">
        <v>0</v>
      </c>
      <c r="CP16" s="14">
        <v>0</v>
      </c>
      <c r="CQ16" s="14">
        <v>0.41</v>
      </c>
      <c r="CR16" s="14">
        <v>0.41</v>
      </c>
      <c r="CS16" s="14">
        <v>0</v>
      </c>
      <c r="CT16" s="14">
        <v>0.41</v>
      </c>
      <c r="CU16" s="14">
        <v>0.41</v>
      </c>
      <c r="CV16" s="14">
        <v>0.41</v>
      </c>
      <c r="CW16" s="14">
        <v>0</v>
      </c>
      <c r="CX16" s="14">
        <v>0.41</v>
      </c>
      <c r="CY16" s="14">
        <v>0.41</v>
      </c>
      <c r="CZ16" s="14">
        <v>0.41</v>
      </c>
      <c r="DA16" s="14">
        <f>IF('QIPP Scorecard'!$AA$1=4,IF(FY2019_ALL_Targets!$BU16="Yes",INDEX('Final Comp Values'!$BN:$BN,MATCH(FY2019_ALL_Targets!$A16,'Final Comp Values'!$B:$B,0)),IF($BU16="Min Data",0,0)),0)</f>
        <v>0.41</v>
      </c>
      <c r="DB16" s="14">
        <f>IF('QIPP Scorecard'!$AA$1=4,IF(FY2019_ALL_Targets!$BV16="Yes",INDEX('Final Comp Values'!$BN:$BN,MATCH(FY2019_ALL_Targets!$A16,'Final Comp Values'!$B:$B,0)),IF($BV16="Min Data",0,0)),0)</f>
        <v>0</v>
      </c>
      <c r="DC16" s="14">
        <f>IF('QIPP Scorecard'!$AA$1=4,IF(FY2019_ALL_Targets!$BW16="Yes",INDEX('Final Comp Values'!$BN:$BN,MATCH(FY2019_ALL_Targets!$A16,'Final Comp Values'!$B:$B,0)),IF(CI16="Min Data",0,0)),0)</f>
        <v>0.41</v>
      </c>
      <c r="DD16" s="14">
        <f>IF('QIPP Scorecard'!$AA$1=4,IF(FY2019_ALL_Targets!$BX16="Yes",INDEX('Final Comp Values'!$BN:$BN,MATCH(FY2019_ALL_Targets!$A16,'Final Comp Values'!$B:$B,0)),IF($BX16="Min Data",0,0)),0)</f>
        <v>0.41</v>
      </c>
      <c r="DE16" s="14">
        <v>0</v>
      </c>
      <c r="DF16" s="14">
        <v>0</v>
      </c>
      <c r="DG16" s="14">
        <v>0.75</v>
      </c>
      <c r="DH16" s="14">
        <v>0.75</v>
      </c>
      <c r="DI16" s="14">
        <v>0</v>
      </c>
      <c r="DJ16" s="14">
        <v>0.75</v>
      </c>
      <c r="DK16" s="14">
        <v>0.75</v>
      </c>
      <c r="DL16" s="14">
        <v>0.75</v>
      </c>
      <c r="DM16" s="14">
        <v>0</v>
      </c>
      <c r="DN16" s="14">
        <v>0.76</v>
      </c>
      <c r="DO16" s="14">
        <v>0.76</v>
      </c>
      <c r="DP16" s="14">
        <v>0.76</v>
      </c>
      <c r="DQ16" s="14">
        <f>IF('QIPP Scorecard'!$AA$1=4,IF(FY2019_ALL_Targets!$BY16="Yes",INDEX('Final Comp Values'!$BK:$BK,MATCH(FY2019_ALL_Targets!$A16,'Final Comp Values'!$B:$B,0)),IF($BY16="Min Data",0,0)),0)</f>
        <v>0.76</v>
      </c>
      <c r="DR16" s="14">
        <f>IF('QIPP Scorecard'!$AA$1=4,IF(FY2019_ALL_Targets!$BZ16="Yes",INDEX('Final Comp Values'!$BO:$BO,MATCH(FY2019_ALL_Targets!$A16,'Final Comp Values'!$B:$B,0)),IF($BZ16="Min Data",0,0)),0)</f>
        <v>0</v>
      </c>
      <c r="DS16" s="14">
        <f>IF('QIPP Scorecard'!$AA$1=4,IF(FY2019_ALL_Targets!$CA16="Yes",INDEX('Final Comp Values'!$BO:$BO,MATCH(FY2019_ALL_Targets!$A16,'Final Comp Values'!$B:$B,0)),IF($CA16="Min Data",0,0)),0)</f>
        <v>0.76</v>
      </c>
      <c r="DT16" s="14">
        <f>IF('QIPP Scorecard'!$AA$1=4,IF(FY2019_ALL_Targets!$CB16="Yes",INDEX('Final Comp Values'!$BO:$BO,MATCH(FY2019_ALL_Targets!$A16,'Final Comp Values'!$B:$B,0)),IF($CB16="Min Data",0,0)),0)</f>
        <v>0.76</v>
      </c>
      <c r="DU16" s="14">
        <v>0.83</v>
      </c>
      <c r="DV16" s="14">
        <v>1.07</v>
      </c>
      <c r="DW16" s="14">
        <v>1.1200000000000001</v>
      </c>
      <c r="DX16" s="14">
        <v>1.1000000000000001</v>
      </c>
      <c r="DY16" s="12">
        <f t="shared" si="1"/>
        <v>1</v>
      </c>
      <c r="DZ16" s="12">
        <f t="shared" si="2"/>
        <v>1</v>
      </c>
      <c r="EA16" s="12">
        <f t="shared" si="3"/>
        <v>0</v>
      </c>
      <c r="EB16" s="12">
        <f t="shared" si="4"/>
        <v>0</v>
      </c>
    </row>
    <row r="17" spans="1:132" x14ac:dyDescent="0.25">
      <c r="A17" s="297">
        <v>4986</v>
      </c>
      <c r="B17" s="347">
        <v>455517</v>
      </c>
      <c r="C17" s="297">
        <v>1026214</v>
      </c>
      <c r="D17" s="14">
        <v>1316354954</v>
      </c>
      <c r="E17" s="26" t="s">
        <v>939</v>
      </c>
      <c r="F17" s="26" t="str">
        <f>INDEX('Mar - Aug'!X:X,MATCH(A17,'Mar - Aug'!B:B,0))</f>
        <v>MRSA Northeast</v>
      </c>
      <c r="G17" s="26" t="s">
        <v>3053</v>
      </c>
      <c r="H17" s="26"/>
      <c r="I17" s="26" t="str">
        <f t="shared" si="0"/>
        <v/>
      </c>
      <c r="J17" s="299" t="s">
        <v>634</v>
      </c>
      <c r="K17" s="299" t="s">
        <v>938</v>
      </c>
      <c r="L17" s="299" t="s">
        <v>2377</v>
      </c>
      <c r="M17" s="13">
        <v>2.1367540000000001E-2</v>
      </c>
      <c r="N17" s="13">
        <v>3.0534349999999998E-2</v>
      </c>
      <c r="O17" s="13">
        <v>0</v>
      </c>
      <c r="P17" s="13">
        <v>0.41489359999999997</v>
      </c>
      <c r="Q17" s="13">
        <v>3.3690650000000003E-2</v>
      </c>
      <c r="R17" s="13">
        <v>5.5747400000000003E-2</v>
      </c>
      <c r="S17" s="13">
        <v>3.7344499999999998E-3</v>
      </c>
      <c r="T17" s="13">
        <v>0.15247816</v>
      </c>
      <c r="U17" s="13">
        <v>3.3690650000000003E-2</v>
      </c>
      <c r="V17" s="13">
        <v>5.5747400000000003E-2</v>
      </c>
      <c r="W17" s="13">
        <v>3.7344499999999998E-3</v>
      </c>
      <c r="X17" s="13">
        <v>0.4078404088</v>
      </c>
      <c r="Y17" s="13">
        <v>3.3690650000000003E-2</v>
      </c>
      <c r="Z17" s="13">
        <v>5.5747400000000003E-2</v>
      </c>
      <c r="AA17" s="13">
        <v>3.7344499999999998E-3</v>
      </c>
      <c r="AB17" s="13">
        <v>0.39414892000000001</v>
      </c>
      <c r="AC17" s="13">
        <v>3.3690650000000003E-2</v>
      </c>
      <c r="AD17" s="13">
        <v>5.5747400000000003E-2</v>
      </c>
      <c r="AE17" s="13">
        <v>3.7344499999999998E-3</v>
      </c>
      <c r="AF17" s="13">
        <v>0.40078721760000002</v>
      </c>
      <c r="AG17" s="13">
        <v>3.3690650000000003E-2</v>
      </c>
      <c r="AH17" s="13">
        <v>5.5747400000000003E-2</v>
      </c>
      <c r="AI17" s="13">
        <v>3.7344499999999998E-3</v>
      </c>
      <c r="AJ17" s="13">
        <v>0.37340424</v>
      </c>
      <c r="AK17" s="13">
        <v>3.3690650000000003E-2</v>
      </c>
      <c r="AL17" s="13">
        <v>5.5747400000000003E-2</v>
      </c>
      <c r="AM17" s="13">
        <v>3.7344499999999998E-3</v>
      </c>
      <c r="AN17" s="13">
        <v>0.39373402639999999</v>
      </c>
      <c r="AO17" s="13">
        <v>3.3690650000000003E-2</v>
      </c>
      <c r="AP17" s="13">
        <v>5.5747400000000003E-2</v>
      </c>
      <c r="AQ17" s="13">
        <v>3.7344499999999998E-3</v>
      </c>
      <c r="AR17" s="13">
        <v>0.35265955999999998</v>
      </c>
      <c r="AS17" s="13">
        <v>3.3690650000000003E-2</v>
      </c>
      <c r="AT17" s="13">
        <v>5.5747400000000003E-2</v>
      </c>
      <c r="AU17" s="13">
        <v>3.7344499999999998E-3</v>
      </c>
      <c r="AV17" s="13">
        <v>0.38585104799999997</v>
      </c>
      <c r="AW17" s="13">
        <v>3.3690650000000003E-2</v>
      </c>
      <c r="AX17" s="13">
        <v>5.5747400000000003E-2</v>
      </c>
      <c r="AY17" s="13">
        <v>3.7344499999999998E-3</v>
      </c>
      <c r="AZ17" s="13">
        <v>0.33191488000000002</v>
      </c>
      <c r="BA17" s="86">
        <v>7.3170731707317097E-2</v>
      </c>
      <c r="BB17" s="86">
        <v>4.3478260869565202E-2</v>
      </c>
      <c r="BC17" s="13">
        <v>0</v>
      </c>
      <c r="BD17" s="13">
        <v>0.25806451612903197</v>
      </c>
      <c r="BE17" s="14">
        <v>2.5641025641025599E-2</v>
      </c>
      <c r="BF17" s="14" t="s">
        <v>14856</v>
      </c>
      <c r="BG17" s="14">
        <v>0</v>
      </c>
      <c r="BH17" s="14">
        <v>0.17857142857142899</v>
      </c>
      <c r="BI17" s="14">
        <v>2.6315789473684199E-2</v>
      </c>
      <c r="BJ17" s="14">
        <v>0.1</v>
      </c>
      <c r="BK17" s="14">
        <v>0</v>
      </c>
      <c r="BL17" s="430">
        <v>0.18518518518518501</v>
      </c>
      <c r="BM17" s="14">
        <v>5.4054054054054099E-2</v>
      </c>
      <c r="BN17" s="14" t="s">
        <v>14856</v>
      </c>
      <c r="BO17" s="14">
        <v>0</v>
      </c>
      <c r="BP17" s="14">
        <v>0.19230769230769201</v>
      </c>
      <c r="BQ17" s="86">
        <v>5.4054054054054099E-2</v>
      </c>
      <c r="BR17" s="86" t="s">
        <v>14856</v>
      </c>
      <c r="BS17" s="86">
        <v>0</v>
      </c>
      <c r="BT17" s="86">
        <v>0.19230769230769201</v>
      </c>
      <c r="BU17" s="14" t="s">
        <v>36</v>
      </c>
      <c r="BV17" s="14" t="s">
        <v>36</v>
      </c>
      <c r="BW17" s="14" t="s">
        <v>35</v>
      </c>
      <c r="BX17" s="14" t="s">
        <v>35</v>
      </c>
      <c r="BY17" s="14" t="s">
        <v>36</v>
      </c>
      <c r="BZ17" s="14" t="s">
        <v>36</v>
      </c>
      <c r="CA17" s="14" t="s">
        <v>35</v>
      </c>
      <c r="CB17" s="14" t="s">
        <v>35</v>
      </c>
      <c r="CC17" s="14">
        <v>5.07</v>
      </c>
      <c r="CD17" s="14">
        <v>5.07</v>
      </c>
      <c r="CE17" s="14">
        <v>5.07</v>
      </c>
      <c r="CF17" s="14">
        <v>5.07</v>
      </c>
      <c r="CG17" s="14">
        <v>5.07</v>
      </c>
      <c r="CH17" s="14">
        <v>5.07</v>
      </c>
      <c r="CI17" s="14">
        <v>5.25</v>
      </c>
      <c r="CJ17" s="14">
        <f>INDEX('Monthy Targets'!AC:AC,(MATCH(FY2019_ALL_Targets!$B:$B,'Monthy Targets'!$B:$B,0)))</f>
        <v>0</v>
      </c>
      <c r="CK17" s="14">
        <f>INDEX('Monthy Targets'!AD:AD,(MATCH(FY2019_ALL_Targets!$B:$B,'Monthy Targets'!$B:$B,0)))</f>
        <v>0</v>
      </c>
      <c r="CL17" s="14">
        <f>INDEX('Monthy Targets'!AE:AE,(MATCH(FY2019_ALL_Targets!$B:$B,'Monthy Targets'!$B:$B,0)))</f>
        <v>0</v>
      </c>
      <c r="CM17" s="14">
        <f>INDEX('Monthy Targets'!AF:AF,(MATCH(FY2019_ALL_Targets!$B:$B,'Monthy Targets'!$B:$B,0)))</f>
        <v>0</v>
      </c>
      <c r="CN17" s="14">
        <f>INDEX('Monthy Targets'!AG:AG,(MATCH(FY2019_ALL_Targets!$B:$B,'Monthy Targets'!$B:$B,0)))</f>
        <v>0</v>
      </c>
      <c r="CO17" s="14">
        <v>0</v>
      </c>
      <c r="CP17" s="14">
        <v>0.34</v>
      </c>
      <c r="CQ17" s="14">
        <v>0.34</v>
      </c>
      <c r="CR17" s="14">
        <v>0.34</v>
      </c>
      <c r="CS17" s="14">
        <v>0.34</v>
      </c>
      <c r="CT17" s="14">
        <v>0</v>
      </c>
      <c r="CU17" s="14">
        <v>0.34</v>
      </c>
      <c r="CV17" s="14">
        <v>0.34</v>
      </c>
      <c r="CW17" s="14">
        <v>0.36</v>
      </c>
      <c r="CX17" s="14">
        <v>0</v>
      </c>
      <c r="CY17" s="14">
        <v>0.36</v>
      </c>
      <c r="CZ17" s="14">
        <v>0.36</v>
      </c>
      <c r="DA17" s="14">
        <f>IF('QIPP Scorecard'!$AA$1=4,IF(FY2019_ALL_Targets!$BU17="Yes",INDEX('Final Comp Values'!$BN:$BN,MATCH(FY2019_ALL_Targets!$A17,'Final Comp Values'!$B:$B,0)),IF($BU17="Min Data",0,0)),0)</f>
        <v>0</v>
      </c>
      <c r="DB17" s="14">
        <f>IF('QIPP Scorecard'!$AA$1=4,IF(FY2019_ALL_Targets!$BV17="Yes",INDEX('Final Comp Values'!$BN:$BN,MATCH(FY2019_ALL_Targets!$A17,'Final Comp Values'!$B:$B,0)),IF($BV17="Min Data",0,0)),0)</f>
        <v>0</v>
      </c>
      <c r="DC17" s="14">
        <f>IF('QIPP Scorecard'!$AA$1=4,IF(FY2019_ALL_Targets!$BW17="Yes",INDEX('Final Comp Values'!$BN:$BN,MATCH(FY2019_ALL_Targets!$A17,'Final Comp Values'!$B:$B,0)),IF(CI17="Min Data",0,0)),0)</f>
        <v>0.36</v>
      </c>
      <c r="DD17" s="14">
        <f>IF('QIPP Scorecard'!$AA$1=4,IF(FY2019_ALL_Targets!$BX17="Yes",INDEX('Final Comp Values'!$BN:$BN,MATCH(FY2019_ALL_Targets!$A17,'Final Comp Values'!$B:$B,0)),IF($BX17="Min Data",0,0)),0)</f>
        <v>0.36</v>
      </c>
      <c r="DE17" s="14">
        <v>0</v>
      </c>
      <c r="DF17" s="14">
        <v>0.64</v>
      </c>
      <c r="DG17" s="14">
        <v>0.64</v>
      </c>
      <c r="DH17" s="14">
        <v>0.64</v>
      </c>
      <c r="DI17" s="14">
        <v>0.64</v>
      </c>
      <c r="DJ17" s="14">
        <v>0</v>
      </c>
      <c r="DK17" s="14">
        <v>0.64</v>
      </c>
      <c r="DL17" s="14">
        <v>0.64</v>
      </c>
      <c r="DM17" s="14">
        <v>0.66</v>
      </c>
      <c r="DN17" s="14">
        <v>0</v>
      </c>
      <c r="DO17" s="14">
        <v>0.66</v>
      </c>
      <c r="DP17" s="14">
        <v>0.66</v>
      </c>
      <c r="DQ17" s="14">
        <f>IF('QIPP Scorecard'!$AA$1=4,IF(FY2019_ALL_Targets!$BY17="Yes",INDEX('Final Comp Values'!$BK:$BK,MATCH(FY2019_ALL_Targets!$A17,'Final Comp Values'!$B:$B,0)),IF($BY17="Min Data",0,0)),0)</f>
        <v>0</v>
      </c>
      <c r="DR17" s="14">
        <f>IF('QIPP Scorecard'!$AA$1=4,IF(FY2019_ALL_Targets!$BZ17="Yes",INDEX('Final Comp Values'!$BO:$BO,MATCH(FY2019_ALL_Targets!$A17,'Final Comp Values'!$B:$B,0)),IF($BZ17="Min Data",0,0)),0)</f>
        <v>0</v>
      </c>
      <c r="DS17" s="14">
        <f>IF('QIPP Scorecard'!$AA$1=4,IF(FY2019_ALL_Targets!$CA17="Yes",INDEX('Final Comp Values'!$BO:$BO,MATCH(FY2019_ALL_Targets!$A17,'Final Comp Values'!$B:$B,0)),IF($CA17="Min Data",0,0)),0)</f>
        <v>0.66</v>
      </c>
      <c r="DT17" s="14">
        <f>IF('QIPP Scorecard'!$AA$1=4,IF(FY2019_ALL_Targets!$CB17="Yes",INDEX('Final Comp Values'!$BO:$BO,MATCH(FY2019_ALL_Targets!$A17,'Final Comp Values'!$B:$B,0)),IF($CB17="Min Data",0,0)),0)</f>
        <v>0.66</v>
      </c>
      <c r="DU17" s="14">
        <v>0.8</v>
      </c>
      <c r="DV17" s="14">
        <v>0.91</v>
      </c>
      <c r="DW17" s="14">
        <v>0.53</v>
      </c>
      <c r="DX17" s="14">
        <v>0.4</v>
      </c>
      <c r="DY17" s="12">
        <f t="shared" si="1"/>
        <v>2</v>
      </c>
      <c r="DZ17" s="12">
        <f t="shared" si="2"/>
        <v>2</v>
      </c>
      <c r="EA17" s="12">
        <f t="shared" si="3"/>
        <v>0</v>
      </c>
      <c r="EB17" s="12">
        <f t="shared" si="4"/>
        <v>2</v>
      </c>
    </row>
    <row r="18" spans="1:132" x14ac:dyDescent="0.25">
      <c r="A18" s="297">
        <v>4615</v>
      </c>
      <c r="B18" s="347">
        <v>455523</v>
      </c>
      <c r="C18" s="297">
        <v>1028630</v>
      </c>
      <c r="D18" s="14">
        <v>1922081181</v>
      </c>
      <c r="E18" s="26" t="s">
        <v>920</v>
      </c>
      <c r="F18" s="26" t="str">
        <f>INDEX('Mar - Aug'!X:X,MATCH(A18,'Mar - Aug'!B:B,0))</f>
        <v>Bexar</v>
      </c>
      <c r="G18" s="26" t="s">
        <v>3017</v>
      </c>
      <c r="H18" s="26"/>
      <c r="I18" s="26" t="str">
        <f t="shared" si="0"/>
        <v/>
      </c>
      <c r="J18" s="299" t="s">
        <v>544</v>
      </c>
      <c r="K18" s="299" t="s">
        <v>2301</v>
      </c>
      <c r="L18" s="299" t="s">
        <v>2754</v>
      </c>
      <c r="M18" s="13">
        <v>1.632654E-2</v>
      </c>
      <c r="N18" s="13">
        <v>6.9230799999999995E-2</v>
      </c>
      <c r="O18" s="13">
        <v>2.0408100000000001E-3</v>
      </c>
      <c r="P18" s="13">
        <v>8.0412380000000006E-2</v>
      </c>
      <c r="Q18" s="13">
        <v>3.3690650000000003E-2</v>
      </c>
      <c r="R18" s="13">
        <v>5.5747400000000003E-2</v>
      </c>
      <c r="S18" s="13">
        <v>3.7344499999999998E-3</v>
      </c>
      <c r="T18" s="13">
        <v>0.15247816</v>
      </c>
      <c r="U18" s="13">
        <v>3.3690650000000003E-2</v>
      </c>
      <c r="V18" s="13">
        <v>6.8053876400000005E-2</v>
      </c>
      <c r="W18" s="13">
        <v>3.7344499999999998E-3</v>
      </c>
      <c r="X18" s="13">
        <v>0.15247816</v>
      </c>
      <c r="Y18" s="13">
        <v>3.3690650000000003E-2</v>
      </c>
      <c r="Z18" s="13">
        <v>6.5769259999999996E-2</v>
      </c>
      <c r="AA18" s="13">
        <v>3.7344499999999998E-3</v>
      </c>
      <c r="AB18" s="13">
        <v>0.15247816</v>
      </c>
      <c r="AC18" s="13">
        <v>3.3690650000000003E-2</v>
      </c>
      <c r="AD18" s="13">
        <v>6.68769528E-2</v>
      </c>
      <c r="AE18" s="13">
        <v>3.7344499999999998E-3</v>
      </c>
      <c r="AF18" s="13">
        <v>0.15247816</v>
      </c>
      <c r="AG18" s="13">
        <v>3.3690650000000003E-2</v>
      </c>
      <c r="AH18" s="13">
        <v>6.2307719999999997E-2</v>
      </c>
      <c r="AI18" s="13">
        <v>3.7344499999999998E-3</v>
      </c>
      <c r="AJ18" s="13">
        <v>0.15247816</v>
      </c>
      <c r="AK18" s="13">
        <v>3.3690650000000003E-2</v>
      </c>
      <c r="AL18" s="13">
        <v>6.5700029199999996E-2</v>
      </c>
      <c r="AM18" s="13">
        <v>3.7344499999999998E-3</v>
      </c>
      <c r="AN18" s="13">
        <v>0.15247816</v>
      </c>
      <c r="AO18" s="13">
        <v>3.3690650000000003E-2</v>
      </c>
      <c r="AP18" s="13">
        <v>5.8846179999999998E-2</v>
      </c>
      <c r="AQ18" s="13">
        <v>3.7344499999999998E-3</v>
      </c>
      <c r="AR18" s="13">
        <v>0.15247816</v>
      </c>
      <c r="AS18" s="13">
        <v>3.3690650000000003E-2</v>
      </c>
      <c r="AT18" s="13">
        <v>6.4384644000000005E-2</v>
      </c>
      <c r="AU18" s="13">
        <v>3.7344499999999998E-3</v>
      </c>
      <c r="AV18" s="13">
        <v>0.15247816</v>
      </c>
      <c r="AW18" s="13">
        <v>3.3690650000000003E-2</v>
      </c>
      <c r="AX18" s="13">
        <v>5.5747400000000003E-2</v>
      </c>
      <c r="AY18" s="13">
        <v>3.7344499999999998E-3</v>
      </c>
      <c r="AZ18" s="13">
        <v>0.15247816</v>
      </c>
      <c r="BA18" s="86">
        <v>9.3457943925233603E-3</v>
      </c>
      <c r="BB18" s="86">
        <v>1.21951219512195E-2</v>
      </c>
      <c r="BC18" s="13">
        <v>0</v>
      </c>
      <c r="BD18" s="13">
        <v>0.113207547169811</v>
      </c>
      <c r="BE18" s="14">
        <v>1.05263157894737E-2</v>
      </c>
      <c r="BF18" s="14">
        <v>0.04</v>
      </c>
      <c r="BG18" s="14">
        <v>0</v>
      </c>
      <c r="BH18" s="14">
        <v>0.13829787234042601</v>
      </c>
      <c r="BI18" s="14">
        <v>2.1505376344085999E-2</v>
      </c>
      <c r="BJ18" s="14">
        <v>6.9444444444444406E-2</v>
      </c>
      <c r="BK18" s="14">
        <v>0</v>
      </c>
      <c r="BL18" s="430">
        <v>0.141304347826087</v>
      </c>
      <c r="BM18" s="14">
        <v>2.2471910112359599E-2</v>
      </c>
      <c r="BN18" s="14">
        <v>5.4054054054054099E-2</v>
      </c>
      <c r="BO18" s="14">
        <v>1.1235955056179799E-2</v>
      </c>
      <c r="BP18" s="14">
        <v>0.112359550561798</v>
      </c>
      <c r="BQ18" s="86">
        <v>2.2471910112359599E-2</v>
      </c>
      <c r="BR18" s="86">
        <v>5.4054054054054099E-2</v>
      </c>
      <c r="BS18" s="86">
        <v>1.1235955056179799E-2</v>
      </c>
      <c r="BT18" s="86">
        <v>0.112359550561798</v>
      </c>
      <c r="BU18" s="14" t="s">
        <v>35</v>
      </c>
      <c r="BV18" s="14" t="s">
        <v>35</v>
      </c>
      <c r="BW18" s="14" t="s">
        <v>36</v>
      </c>
      <c r="BX18" s="14" t="s">
        <v>35</v>
      </c>
      <c r="BY18" s="14" t="s">
        <v>35</v>
      </c>
      <c r="BZ18" s="14" t="s">
        <v>35</v>
      </c>
      <c r="CA18" s="14" t="s">
        <v>36</v>
      </c>
      <c r="CB18" s="14" t="s">
        <v>35</v>
      </c>
      <c r="CC18" s="14">
        <v>10.31</v>
      </c>
      <c r="CD18" s="14">
        <v>10.31</v>
      </c>
      <c r="CE18" s="14">
        <v>10.31</v>
      </c>
      <c r="CF18" s="14">
        <v>10.31</v>
      </c>
      <c r="CG18" s="14">
        <v>10.31</v>
      </c>
      <c r="CH18" s="14">
        <v>10.31</v>
      </c>
      <c r="CI18" s="14">
        <v>10.15</v>
      </c>
      <c r="CJ18" s="14">
        <f>INDEX('Monthy Targets'!AC:AC,(MATCH(FY2019_ALL_Targets!$B:$B,'Monthy Targets'!$B:$B,0)))</f>
        <v>10.11</v>
      </c>
      <c r="CK18" s="14">
        <f>INDEX('Monthy Targets'!AD:AD,(MATCH(FY2019_ALL_Targets!$B:$B,'Monthy Targets'!$B:$B,0)))</f>
        <v>10.11</v>
      </c>
      <c r="CL18" s="14">
        <f>INDEX('Monthy Targets'!AE:AE,(MATCH(FY2019_ALL_Targets!$B:$B,'Monthy Targets'!$B:$B,0)))</f>
        <v>10.11</v>
      </c>
      <c r="CM18" s="14">
        <f>INDEX('Monthy Targets'!AF:AF,(MATCH(FY2019_ALL_Targets!$B:$B,'Monthy Targets'!$B:$B,0)))</f>
        <v>10.11</v>
      </c>
      <c r="CN18" s="14">
        <f>INDEX('Monthy Targets'!AG:AG,(MATCH(FY2019_ALL_Targets!$B:$B,'Monthy Targets'!$B:$B,0)))</f>
        <v>10.11</v>
      </c>
      <c r="CO18" s="14">
        <v>0.7</v>
      </c>
      <c r="CP18" s="14">
        <v>0.7</v>
      </c>
      <c r="CQ18" s="14">
        <v>0.7</v>
      </c>
      <c r="CR18" s="14">
        <v>0.7</v>
      </c>
      <c r="CS18" s="14">
        <v>0.7</v>
      </c>
      <c r="CT18" s="14">
        <v>0.7</v>
      </c>
      <c r="CU18" s="14">
        <v>0.7</v>
      </c>
      <c r="CV18" s="14">
        <v>0.7</v>
      </c>
      <c r="CW18" s="14">
        <v>0.69</v>
      </c>
      <c r="CX18" s="14">
        <v>0</v>
      </c>
      <c r="CY18" s="14">
        <v>0.69</v>
      </c>
      <c r="CZ18" s="14">
        <v>0.69</v>
      </c>
      <c r="DA18" s="14">
        <f>IF('QIPP Scorecard'!$AA$1=4,IF(FY2019_ALL_Targets!$BU18="Yes",INDEX('Final Comp Values'!$BN:$BN,MATCH(FY2019_ALL_Targets!$A18,'Final Comp Values'!$B:$B,0)),IF($BU18="Min Data",0,0)),0)</f>
        <v>0.69</v>
      </c>
      <c r="DB18" s="14">
        <f>IF('QIPP Scorecard'!$AA$1=4,IF(FY2019_ALL_Targets!$BV18="Yes",INDEX('Final Comp Values'!$BN:$BN,MATCH(FY2019_ALL_Targets!$A18,'Final Comp Values'!$B:$B,0)),IF($BV18="Min Data",0,0)),0)</f>
        <v>0.69</v>
      </c>
      <c r="DC18" s="14">
        <f>IF('QIPP Scorecard'!$AA$1=4,IF(FY2019_ALL_Targets!$BW18="Yes",INDEX('Final Comp Values'!$BN:$BN,MATCH(FY2019_ALL_Targets!$A18,'Final Comp Values'!$B:$B,0)),IF(CI18="Min Data",0,0)),0)</f>
        <v>0</v>
      </c>
      <c r="DD18" s="14">
        <f>IF('QIPP Scorecard'!$AA$1=4,IF(FY2019_ALL_Targets!$BX18="Yes",INDEX('Final Comp Values'!$BN:$BN,MATCH(FY2019_ALL_Targets!$A18,'Final Comp Values'!$B:$B,0)),IF($BX18="Min Data",0,0)),0)</f>
        <v>0.69</v>
      </c>
      <c r="DE18" s="14">
        <v>1.3</v>
      </c>
      <c r="DF18" s="14">
        <v>1.3</v>
      </c>
      <c r="DG18" s="14">
        <v>1.3</v>
      </c>
      <c r="DH18" s="14">
        <v>1.3</v>
      </c>
      <c r="DI18" s="14">
        <v>1.3</v>
      </c>
      <c r="DJ18" s="14">
        <v>1.3</v>
      </c>
      <c r="DK18" s="14">
        <v>1.3</v>
      </c>
      <c r="DL18" s="14">
        <v>1.3</v>
      </c>
      <c r="DM18" s="14">
        <v>1.28</v>
      </c>
      <c r="DN18" s="14">
        <v>0</v>
      </c>
      <c r="DO18" s="14">
        <v>1.28</v>
      </c>
      <c r="DP18" s="14">
        <v>1.28</v>
      </c>
      <c r="DQ18" s="14">
        <f>IF('QIPP Scorecard'!$AA$1=4,IF(FY2019_ALL_Targets!$BY18="Yes",INDEX('Final Comp Values'!$BK:$BK,MATCH(FY2019_ALL_Targets!$A18,'Final Comp Values'!$B:$B,0)),IF($BY18="Min Data",0,0)),0)</f>
        <v>1.28</v>
      </c>
      <c r="DR18" s="14">
        <f>IF('QIPP Scorecard'!$AA$1=4,IF(FY2019_ALL_Targets!$BZ18="Yes",INDEX('Final Comp Values'!$BO:$BO,MATCH(FY2019_ALL_Targets!$A18,'Final Comp Values'!$B:$B,0)),IF($BZ18="Min Data",0,0)),0)</f>
        <v>1.28</v>
      </c>
      <c r="DS18" s="14">
        <f>IF('QIPP Scorecard'!$AA$1=4,IF(FY2019_ALL_Targets!$CA18="Yes",INDEX('Final Comp Values'!$BO:$BO,MATCH(FY2019_ALL_Targets!$A18,'Final Comp Values'!$B:$B,0)),IF($CA18="Min Data",0,0)),0)</f>
        <v>0</v>
      </c>
      <c r="DT18" s="14">
        <f>IF('QIPP Scorecard'!$AA$1=4,IF(FY2019_ALL_Targets!$CB18="Yes",INDEX('Final Comp Values'!$BO:$BO,MATCH(FY2019_ALL_Targets!$A18,'Final Comp Values'!$B:$B,0)),IF($CB18="Min Data",0,0)),0)</f>
        <v>1.28</v>
      </c>
      <c r="DU18" s="14">
        <v>1.83</v>
      </c>
      <c r="DV18" s="14">
        <v>2.0699999999999998</v>
      </c>
      <c r="DW18" s="14">
        <v>1.92</v>
      </c>
      <c r="DX18" s="14">
        <v>1.89</v>
      </c>
      <c r="DY18" s="12">
        <f t="shared" si="1"/>
        <v>1</v>
      </c>
      <c r="DZ18" s="12">
        <f t="shared" si="2"/>
        <v>1</v>
      </c>
      <c r="EA18" s="12">
        <f t="shared" si="3"/>
        <v>0</v>
      </c>
      <c r="EB18" s="12">
        <f t="shared" si="4"/>
        <v>0</v>
      </c>
    </row>
    <row r="19" spans="1:132" x14ac:dyDescent="0.25">
      <c r="A19" s="297">
        <v>4758</v>
      </c>
      <c r="B19" s="347">
        <v>455528</v>
      </c>
      <c r="C19" s="297">
        <v>1026577</v>
      </c>
      <c r="D19" s="14">
        <v>1649391004</v>
      </c>
      <c r="E19" s="26" t="s">
        <v>1003</v>
      </c>
      <c r="F19" s="26" t="str">
        <f>INDEX('Mar - Aug'!X:X,MATCH(A19,'Mar - Aug'!B:B,0))</f>
        <v>Hidalgo</v>
      </c>
      <c r="G19" s="26" t="s">
        <v>3035</v>
      </c>
      <c r="H19" s="26"/>
      <c r="I19" s="26" t="str">
        <f t="shared" si="0"/>
        <v/>
      </c>
      <c r="J19" s="299" t="s">
        <v>2330</v>
      </c>
      <c r="K19" s="299" t="s">
        <v>1016</v>
      </c>
      <c r="L19" s="299" t="s">
        <v>2331</v>
      </c>
      <c r="M19" s="13">
        <v>4.3121149999999997E-2</v>
      </c>
      <c r="N19" s="13">
        <v>5.699481E-2</v>
      </c>
      <c r="O19" s="13">
        <v>0</v>
      </c>
      <c r="P19" s="13">
        <v>7.6388860000000003E-2</v>
      </c>
      <c r="Q19" s="13">
        <v>3.3690650000000003E-2</v>
      </c>
      <c r="R19" s="13">
        <v>5.5747400000000003E-2</v>
      </c>
      <c r="S19" s="13">
        <v>3.7344499999999998E-3</v>
      </c>
      <c r="T19" s="13">
        <v>0.15247816</v>
      </c>
      <c r="U19" s="13">
        <v>4.2388090449999999E-2</v>
      </c>
      <c r="V19" s="13">
        <v>5.6025898230000003E-2</v>
      </c>
      <c r="W19" s="13">
        <v>3.7344499999999998E-3</v>
      </c>
      <c r="X19" s="13">
        <v>0.15247816</v>
      </c>
      <c r="Y19" s="13">
        <v>4.0965092500000001E-2</v>
      </c>
      <c r="Z19" s="13">
        <v>5.5747400000000003E-2</v>
      </c>
      <c r="AA19" s="13">
        <v>3.7344499999999998E-3</v>
      </c>
      <c r="AB19" s="13">
        <v>0.15247816</v>
      </c>
      <c r="AC19" s="13">
        <v>4.1655030900000001E-2</v>
      </c>
      <c r="AD19" s="13">
        <v>5.5747400000000003E-2</v>
      </c>
      <c r="AE19" s="13">
        <v>3.7344499999999998E-3</v>
      </c>
      <c r="AF19" s="13">
        <v>0.15247816</v>
      </c>
      <c r="AG19" s="13">
        <v>3.8809034999999999E-2</v>
      </c>
      <c r="AH19" s="13">
        <v>5.5747400000000003E-2</v>
      </c>
      <c r="AI19" s="13">
        <v>3.7344499999999998E-3</v>
      </c>
      <c r="AJ19" s="13">
        <v>0.15247816</v>
      </c>
      <c r="AK19" s="13">
        <v>4.0921971350000003E-2</v>
      </c>
      <c r="AL19" s="13">
        <v>5.5747400000000003E-2</v>
      </c>
      <c r="AM19" s="13">
        <v>3.7344499999999998E-3</v>
      </c>
      <c r="AN19" s="13">
        <v>0.15247816</v>
      </c>
      <c r="AO19" s="13">
        <v>3.6652977500000003E-2</v>
      </c>
      <c r="AP19" s="13">
        <v>5.5747400000000003E-2</v>
      </c>
      <c r="AQ19" s="13">
        <v>3.7344499999999998E-3</v>
      </c>
      <c r="AR19" s="13">
        <v>0.15247816</v>
      </c>
      <c r="AS19" s="13">
        <v>4.01026695E-2</v>
      </c>
      <c r="AT19" s="13">
        <v>5.5747400000000003E-2</v>
      </c>
      <c r="AU19" s="13">
        <v>3.7344499999999998E-3</v>
      </c>
      <c r="AV19" s="13">
        <v>0.15247816</v>
      </c>
      <c r="AW19" s="13">
        <v>3.449692E-2</v>
      </c>
      <c r="AX19" s="13">
        <v>5.5747400000000003E-2</v>
      </c>
      <c r="AY19" s="13">
        <v>3.7344499999999998E-3</v>
      </c>
      <c r="AZ19" s="13">
        <v>0.15247816</v>
      </c>
      <c r="BA19" s="86">
        <v>3.1746031746031703E-2</v>
      </c>
      <c r="BB19" s="86">
        <v>8.6206896551724102E-2</v>
      </c>
      <c r="BC19" s="13">
        <v>0</v>
      </c>
      <c r="BD19" s="13">
        <v>5.21739130434783E-2</v>
      </c>
      <c r="BE19" s="14">
        <v>3.2258064516128997E-2</v>
      </c>
      <c r="BF19" s="14">
        <v>8.40336134453782E-2</v>
      </c>
      <c r="BG19" s="14">
        <v>0</v>
      </c>
      <c r="BH19" s="14">
        <v>8.8495575221238895E-2</v>
      </c>
      <c r="BI19" s="14">
        <v>2.6086956521739101E-2</v>
      </c>
      <c r="BJ19" s="14">
        <v>4.4642857142857102E-2</v>
      </c>
      <c r="BK19" s="14">
        <v>0</v>
      </c>
      <c r="BL19" s="430">
        <v>3.8095238095238099E-2</v>
      </c>
      <c r="BM19" s="14">
        <v>3.2000000000000001E-2</v>
      </c>
      <c r="BN19" s="14">
        <v>2.5423728813559299E-2</v>
      </c>
      <c r="BO19" s="14">
        <v>0</v>
      </c>
      <c r="BP19" s="14">
        <v>3.4782608695652202E-2</v>
      </c>
      <c r="BQ19" s="86">
        <v>3.2000000000000001E-2</v>
      </c>
      <c r="BR19" s="86">
        <v>2.5423728813559299E-2</v>
      </c>
      <c r="BS19" s="86">
        <v>0</v>
      </c>
      <c r="BT19" s="86">
        <v>3.4782608695652202E-2</v>
      </c>
      <c r="BU19" s="14" t="s">
        <v>35</v>
      </c>
      <c r="BV19" s="14" t="s">
        <v>35</v>
      </c>
      <c r="BW19" s="14" t="s">
        <v>35</v>
      </c>
      <c r="BX19" s="14" t="s">
        <v>35</v>
      </c>
      <c r="BY19" s="14" t="s">
        <v>35</v>
      </c>
      <c r="BZ19" s="14" t="s">
        <v>35</v>
      </c>
      <c r="CA19" s="14" t="s">
        <v>35</v>
      </c>
      <c r="CB19" s="14" t="s">
        <v>35</v>
      </c>
      <c r="CC19" s="14">
        <v>24.04</v>
      </c>
      <c r="CD19" s="14">
        <v>24.04</v>
      </c>
      <c r="CE19" s="14">
        <v>24.04</v>
      </c>
      <c r="CF19" s="14">
        <v>24.04</v>
      </c>
      <c r="CG19" s="14">
        <v>24.04</v>
      </c>
      <c r="CH19" s="14">
        <v>24.04</v>
      </c>
      <c r="CI19" s="14">
        <v>23.45</v>
      </c>
      <c r="CJ19" s="14">
        <f>INDEX('Monthy Targets'!AC:AC,(MATCH(FY2019_ALL_Targets!$B:$B,'Monthy Targets'!$B:$B,0)))</f>
        <v>23.37</v>
      </c>
      <c r="CK19" s="14">
        <f>INDEX('Monthy Targets'!AD:AD,(MATCH(FY2019_ALL_Targets!$B:$B,'Monthy Targets'!$B:$B,0)))</f>
        <v>23.37</v>
      </c>
      <c r="CL19" s="14">
        <f>INDEX('Monthy Targets'!AE:AE,(MATCH(FY2019_ALL_Targets!$B:$B,'Monthy Targets'!$B:$B,0)))</f>
        <v>23.37</v>
      </c>
      <c r="CM19" s="14">
        <f>INDEX('Monthy Targets'!AF:AF,(MATCH(FY2019_ALL_Targets!$B:$B,'Monthy Targets'!$B:$B,0)))</f>
        <v>23.37</v>
      </c>
      <c r="CN19" s="14">
        <f>INDEX('Monthy Targets'!AG:AG,(MATCH(FY2019_ALL_Targets!$B:$B,'Monthy Targets'!$B:$B,0)))</f>
        <v>23.37</v>
      </c>
      <c r="CO19" s="14">
        <v>1.63</v>
      </c>
      <c r="CP19" s="14">
        <v>0</v>
      </c>
      <c r="CQ19" s="14">
        <v>1.63</v>
      </c>
      <c r="CR19" s="14">
        <v>1.63</v>
      </c>
      <c r="CS19" s="14">
        <v>1.63</v>
      </c>
      <c r="CT19" s="14">
        <v>0</v>
      </c>
      <c r="CU19" s="14">
        <v>1.63</v>
      </c>
      <c r="CV19" s="14">
        <v>1.63</v>
      </c>
      <c r="CW19" s="14">
        <v>1.59</v>
      </c>
      <c r="CX19" s="14">
        <v>1.59</v>
      </c>
      <c r="CY19" s="14">
        <v>1.59</v>
      </c>
      <c r="CZ19" s="14">
        <v>1.59</v>
      </c>
      <c r="DA19" s="14">
        <f>IF('QIPP Scorecard'!$AA$1=4,IF(FY2019_ALL_Targets!$BU19="Yes",INDEX('Final Comp Values'!$BN:$BN,MATCH(FY2019_ALL_Targets!$A19,'Final Comp Values'!$B:$B,0)),IF($BU19="Min Data",0,0)),0)</f>
        <v>1.59</v>
      </c>
      <c r="DB19" s="14">
        <f>IF('QIPP Scorecard'!$AA$1=4,IF(FY2019_ALL_Targets!$BV19="Yes",INDEX('Final Comp Values'!$BN:$BN,MATCH(FY2019_ALL_Targets!$A19,'Final Comp Values'!$B:$B,0)),IF($BV19="Min Data",0,0)),0)</f>
        <v>1.59</v>
      </c>
      <c r="DC19" s="14">
        <f>IF('QIPP Scorecard'!$AA$1=4,IF(FY2019_ALL_Targets!$BW19="Yes",INDEX('Final Comp Values'!$BN:$BN,MATCH(FY2019_ALL_Targets!$A19,'Final Comp Values'!$B:$B,0)),IF(CI19="Min Data",0,0)),0)</f>
        <v>1.59</v>
      </c>
      <c r="DD19" s="14">
        <f>IF('QIPP Scorecard'!$AA$1=4,IF(FY2019_ALL_Targets!$BX19="Yes",INDEX('Final Comp Values'!$BN:$BN,MATCH(FY2019_ALL_Targets!$A19,'Final Comp Values'!$B:$B,0)),IF($BX19="Min Data",0,0)),0)</f>
        <v>1.59</v>
      </c>
      <c r="DE19" s="14">
        <v>3.02</v>
      </c>
      <c r="DF19" s="14">
        <v>0</v>
      </c>
      <c r="DG19" s="14">
        <v>3.02</v>
      </c>
      <c r="DH19" s="14">
        <v>3.02</v>
      </c>
      <c r="DI19" s="14">
        <v>3.02</v>
      </c>
      <c r="DJ19" s="14">
        <v>0</v>
      </c>
      <c r="DK19" s="14">
        <v>3.02</v>
      </c>
      <c r="DL19" s="14">
        <v>3.02</v>
      </c>
      <c r="DM19" s="14">
        <v>2.95</v>
      </c>
      <c r="DN19" s="14">
        <v>2.95</v>
      </c>
      <c r="DO19" s="14">
        <v>2.95</v>
      </c>
      <c r="DP19" s="14">
        <v>2.95</v>
      </c>
      <c r="DQ19" s="14">
        <f>IF('QIPP Scorecard'!$AA$1=4,IF(FY2019_ALL_Targets!$BY19="Yes",INDEX('Final Comp Values'!$BK:$BK,MATCH(FY2019_ALL_Targets!$A19,'Final Comp Values'!$B:$B,0)),IF($BY19="Min Data",0,0)),0)</f>
        <v>2.95</v>
      </c>
      <c r="DR19" s="14">
        <f>IF('QIPP Scorecard'!$AA$1=4,IF(FY2019_ALL_Targets!$BZ19="Yes",INDEX('Final Comp Values'!$BO:$BO,MATCH(FY2019_ALL_Targets!$A19,'Final Comp Values'!$B:$B,0)),IF($BZ19="Min Data",0,0)),0)</f>
        <v>2.95</v>
      </c>
      <c r="DS19" s="14">
        <f>IF('QIPP Scorecard'!$AA$1=4,IF(FY2019_ALL_Targets!$CA19="Yes",INDEX('Final Comp Values'!$BO:$BO,MATCH(FY2019_ALL_Targets!$A19,'Final Comp Values'!$B:$B,0)),IF($CA19="Min Data",0,0)),0)</f>
        <v>2.95</v>
      </c>
      <c r="DT19" s="14">
        <f>IF('QIPP Scorecard'!$AA$1=4,IF(FY2019_ALL_Targets!$CB19="Yes",INDEX('Final Comp Values'!$BO:$BO,MATCH(FY2019_ALL_Targets!$A19,'Final Comp Values'!$B:$B,0)),IF($CB19="Min Data",0,0)),0)</f>
        <v>2.95</v>
      </c>
      <c r="DU19" s="14">
        <v>3.81</v>
      </c>
      <c r="DV19" s="14">
        <v>4.3</v>
      </c>
      <c r="DW19" s="14">
        <v>5.03</v>
      </c>
      <c r="DX19" s="14">
        <v>4.93</v>
      </c>
      <c r="DY19" s="12">
        <f t="shared" si="1"/>
        <v>0</v>
      </c>
      <c r="DZ19" s="12">
        <f t="shared" si="2"/>
        <v>0</v>
      </c>
      <c r="EA19" s="12">
        <f t="shared" si="3"/>
        <v>0</v>
      </c>
      <c r="EB19" s="12">
        <f t="shared" si="4"/>
        <v>0</v>
      </c>
    </row>
    <row r="20" spans="1:132" x14ac:dyDescent="0.25">
      <c r="A20" s="297">
        <v>5192</v>
      </c>
      <c r="B20" s="347">
        <v>455532</v>
      </c>
      <c r="C20" s="297">
        <v>1028742</v>
      </c>
      <c r="D20" s="14">
        <v>1851720452</v>
      </c>
      <c r="E20" s="26" t="s">
        <v>939</v>
      </c>
      <c r="F20" s="26" t="str">
        <f>INDEX('Mar - Aug'!X:X,MATCH(A20,'Mar - Aug'!B:B,0))</f>
        <v>MRSA Northeast</v>
      </c>
      <c r="G20" s="26" t="s">
        <v>3099</v>
      </c>
      <c r="H20" s="26"/>
      <c r="I20" s="26" t="str">
        <f t="shared" si="0"/>
        <v/>
      </c>
      <c r="J20" s="299" t="s">
        <v>2498</v>
      </c>
      <c r="K20" s="299" t="s">
        <v>966</v>
      </c>
      <c r="L20" s="299" t="s">
        <v>2499</v>
      </c>
      <c r="M20" s="13">
        <v>3.6101080000000001E-2</v>
      </c>
      <c r="N20" s="13">
        <v>0.10000001</v>
      </c>
      <c r="O20" s="13">
        <v>0</v>
      </c>
      <c r="P20" s="13">
        <v>0.13492061</v>
      </c>
      <c r="Q20" s="13">
        <v>3.3690650000000003E-2</v>
      </c>
      <c r="R20" s="13">
        <v>5.5747400000000003E-2</v>
      </c>
      <c r="S20" s="13">
        <v>3.7344499999999998E-3</v>
      </c>
      <c r="T20" s="13">
        <v>0.15247816</v>
      </c>
      <c r="U20" s="13">
        <v>3.5487361639999999E-2</v>
      </c>
      <c r="V20" s="13">
        <v>9.8300009830000007E-2</v>
      </c>
      <c r="W20" s="13">
        <v>3.7344499999999998E-3</v>
      </c>
      <c r="X20" s="13">
        <v>0.15247816</v>
      </c>
      <c r="Y20" s="13">
        <v>3.4296026E-2</v>
      </c>
      <c r="Z20" s="13">
        <v>9.5000009499999996E-2</v>
      </c>
      <c r="AA20" s="13">
        <v>3.7344499999999998E-3</v>
      </c>
      <c r="AB20" s="13">
        <v>0.15247816</v>
      </c>
      <c r="AC20" s="13">
        <v>3.4873643279999998E-2</v>
      </c>
      <c r="AD20" s="13">
        <v>9.660000966E-2</v>
      </c>
      <c r="AE20" s="13">
        <v>3.7344499999999998E-3</v>
      </c>
      <c r="AF20" s="13">
        <v>0.15247816</v>
      </c>
      <c r="AG20" s="13">
        <v>3.3690650000000003E-2</v>
      </c>
      <c r="AH20" s="13">
        <v>9.0000009000000006E-2</v>
      </c>
      <c r="AI20" s="13">
        <v>3.7344499999999998E-3</v>
      </c>
      <c r="AJ20" s="13">
        <v>0.15247816</v>
      </c>
      <c r="AK20" s="13">
        <v>3.4259924919999997E-2</v>
      </c>
      <c r="AL20" s="13">
        <v>9.4900009490000006E-2</v>
      </c>
      <c r="AM20" s="13">
        <v>3.7344499999999998E-3</v>
      </c>
      <c r="AN20" s="13">
        <v>0.15247816</v>
      </c>
      <c r="AO20" s="13">
        <v>3.3690650000000003E-2</v>
      </c>
      <c r="AP20" s="13">
        <v>8.5000008500000002E-2</v>
      </c>
      <c r="AQ20" s="13">
        <v>3.7344499999999998E-3</v>
      </c>
      <c r="AR20" s="13">
        <v>0.15247816</v>
      </c>
      <c r="AS20" s="13">
        <v>3.3690650000000003E-2</v>
      </c>
      <c r="AT20" s="13">
        <v>9.3000009300000006E-2</v>
      </c>
      <c r="AU20" s="13">
        <v>3.7344499999999998E-3</v>
      </c>
      <c r="AV20" s="13">
        <v>0.15247816</v>
      </c>
      <c r="AW20" s="13">
        <v>3.3690650000000003E-2</v>
      </c>
      <c r="AX20" s="13">
        <v>8.0000007999999997E-2</v>
      </c>
      <c r="AY20" s="13">
        <v>3.7344499999999998E-3</v>
      </c>
      <c r="AZ20" s="13">
        <v>0.15247816</v>
      </c>
      <c r="BA20" s="86">
        <v>4.6153846153846198E-2</v>
      </c>
      <c r="BB20" s="86">
        <v>0.11111111111111099</v>
      </c>
      <c r="BC20" s="13">
        <v>0</v>
      </c>
      <c r="BD20" s="13">
        <v>8.3333333333333301E-2</v>
      </c>
      <c r="BE20" s="14">
        <v>4.3478260869565202E-2</v>
      </c>
      <c r="BF20" s="14">
        <v>0.11111111111111099</v>
      </c>
      <c r="BG20" s="14">
        <v>0</v>
      </c>
      <c r="BH20" s="14">
        <v>4.8387096774193498E-2</v>
      </c>
      <c r="BI20" s="14">
        <v>2.9411764705882401E-2</v>
      </c>
      <c r="BJ20" s="14">
        <v>0.11864406779661001</v>
      </c>
      <c r="BK20" s="14">
        <v>0</v>
      </c>
      <c r="BL20" s="430">
        <v>6.6666666666666693E-2</v>
      </c>
      <c r="BM20" s="14">
        <v>4.4117647058823498E-2</v>
      </c>
      <c r="BN20" s="14">
        <v>6.15384615384615E-2</v>
      </c>
      <c r="BO20" s="14">
        <v>0</v>
      </c>
      <c r="BP20" s="14">
        <v>0.116666666666667</v>
      </c>
      <c r="BQ20" s="86">
        <v>4.4117647058823498E-2</v>
      </c>
      <c r="BR20" s="86">
        <v>6.15384615384615E-2</v>
      </c>
      <c r="BS20" s="86">
        <v>0</v>
      </c>
      <c r="BT20" s="86">
        <v>0.116666666666667</v>
      </c>
      <c r="BU20" s="14" t="s">
        <v>36</v>
      </c>
      <c r="BV20" s="14" t="s">
        <v>35</v>
      </c>
      <c r="BW20" s="14" t="s">
        <v>35</v>
      </c>
      <c r="BX20" s="14" t="s">
        <v>35</v>
      </c>
      <c r="BY20" s="14" t="s">
        <v>36</v>
      </c>
      <c r="BZ20" s="14" t="s">
        <v>35</v>
      </c>
      <c r="CA20" s="14" t="s">
        <v>35</v>
      </c>
      <c r="CB20" s="14" t="s">
        <v>35</v>
      </c>
      <c r="CC20" s="14">
        <v>5.87</v>
      </c>
      <c r="CD20" s="14">
        <v>5.87</v>
      </c>
      <c r="CE20" s="14">
        <v>5.87</v>
      </c>
      <c r="CF20" s="14">
        <v>5.87</v>
      </c>
      <c r="CG20" s="14">
        <v>5.87</v>
      </c>
      <c r="CH20" s="14">
        <v>5.87</v>
      </c>
      <c r="CI20" s="14">
        <v>6.08</v>
      </c>
      <c r="CJ20" s="14">
        <f>INDEX('Monthy Targets'!AC:AC,(MATCH(FY2019_ALL_Targets!$B:$B,'Monthy Targets'!$B:$B,0)))</f>
        <v>6.06</v>
      </c>
      <c r="CK20" s="14">
        <f>INDEX('Monthy Targets'!AD:AD,(MATCH(FY2019_ALL_Targets!$B:$B,'Monthy Targets'!$B:$B,0)))</f>
        <v>6.06</v>
      </c>
      <c r="CL20" s="14">
        <f>INDEX('Monthy Targets'!AE:AE,(MATCH(FY2019_ALL_Targets!$B:$B,'Monthy Targets'!$B:$B,0)))</f>
        <v>6.06</v>
      </c>
      <c r="CM20" s="14">
        <f>INDEX('Monthy Targets'!AF:AF,(MATCH(FY2019_ALL_Targets!$B:$B,'Monthy Targets'!$B:$B,0)))</f>
        <v>6.06</v>
      </c>
      <c r="CN20" s="14">
        <f>INDEX('Monthy Targets'!AG:AG,(MATCH(FY2019_ALL_Targets!$B:$B,'Monthy Targets'!$B:$B,0)))</f>
        <v>6.06</v>
      </c>
      <c r="CO20" s="14">
        <v>0</v>
      </c>
      <c r="CP20" s="14">
        <v>0</v>
      </c>
      <c r="CQ20" s="14">
        <v>0.4</v>
      </c>
      <c r="CR20" s="14">
        <v>0.4</v>
      </c>
      <c r="CS20" s="14">
        <v>0</v>
      </c>
      <c r="CT20" s="14">
        <v>0</v>
      </c>
      <c r="CU20" s="14">
        <v>0.4</v>
      </c>
      <c r="CV20" s="14">
        <v>0.4</v>
      </c>
      <c r="CW20" s="14">
        <v>0.41</v>
      </c>
      <c r="CX20" s="14">
        <v>0</v>
      </c>
      <c r="CY20" s="14">
        <v>0.41</v>
      </c>
      <c r="CZ20" s="14">
        <v>0.41</v>
      </c>
      <c r="DA20" s="14">
        <f>IF('QIPP Scorecard'!$AA$1=4,IF(FY2019_ALL_Targets!$BU20="Yes",INDEX('Final Comp Values'!$BN:$BN,MATCH(FY2019_ALL_Targets!$A20,'Final Comp Values'!$B:$B,0)),IF($BU20="Min Data",0,0)),0)</f>
        <v>0</v>
      </c>
      <c r="DB20" s="14">
        <f>IF('QIPP Scorecard'!$AA$1=4,IF(FY2019_ALL_Targets!$BV20="Yes",INDEX('Final Comp Values'!$BN:$BN,MATCH(FY2019_ALL_Targets!$A20,'Final Comp Values'!$B:$B,0)),IF($BV20="Min Data",0,0)),0)</f>
        <v>0.41</v>
      </c>
      <c r="DC20" s="14">
        <f>IF('QIPP Scorecard'!$AA$1=4,IF(FY2019_ALL_Targets!$BW20="Yes",INDEX('Final Comp Values'!$BN:$BN,MATCH(FY2019_ALL_Targets!$A20,'Final Comp Values'!$B:$B,0)),IF(CI20="Min Data",0,0)),0)</f>
        <v>0.41</v>
      </c>
      <c r="DD20" s="14">
        <f>IF('QIPP Scorecard'!$AA$1=4,IF(FY2019_ALL_Targets!$BX20="Yes",INDEX('Final Comp Values'!$BN:$BN,MATCH(FY2019_ALL_Targets!$A20,'Final Comp Values'!$B:$B,0)),IF($BX20="Min Data",0,0)),0)</f>
        <v>0.41</v>
      </c>
      <c r="DE20" s="14">
        <v>0</v>
      </c>
      <c r="DF20" s="14">
        <v>0</v>
      </c>
      <c r="DG20" s="14">
        <v>0.74</v>
      </c>
      <c r="DH20" s="14">
        <v>0.74</v>
      </c>
      <c r="DI20" s="14">
        <v>0</v>
      </c>
      <c r="DJ20" s="14">
        <v>0</v>
      </c>
      <c r="DK20" s="14">
        <v>0.74</v>
      </c>
      <c r="DL20" s="14">
        <v>0.74</v>
      </c>
      <c r="DM20" s="14">
        <v>0.77</v>
      </c>
      <c r="DN20" s="14">
        <v>0</v>
      </c>
      <c r="DO20" s="14">
        <v>0.77</v>
      </c>
      <c r="DP20" s="14">
        <v>0.77</v>
      </c>
      <c r="DQ20" s="14">
        <f>IF('QIPP Scorecard'!$AA$1=4,IF(FY2019_ALL_Targets!$BY20="Yes",INDEX('Final Comp Values'!$BK:$BK,MATCH(FY2019_ALL_Targets!$A20,'Final Comp Values'!$B:$B,0)),IF($BY20="Min Data",0,0)),0)</f>
        <v>0</v>
      </c>
      <c r="DR20" s="14">
        <f>IF('QIPP Scorecard'!$AA$1=4,IF(FY2019_ALL_Targets!$BZ20="Yes",INDEX('Final Comp Values'!$BO:$BO,MATCH(FY2019_ALL_Targets!$A20,'Final Comp Values'!$B:$B,0)),IF($BZ20="Min Data",0,0)),0)</f>
        <v>0.77</v>
      </c>
      <c r="DS20" s="14">
        <f>IF('QIPP Scorecard'!$AA$1=4,IF(FY2019_ALL_Targets!$CA20="Yes",INDEX('Final Comp Values'!$BO:$BO,MATCH(FY2019_ALL_Targets!$A20,'Final Comp Values'!$B:$B,0)),IF($CA20="Min Data",0,0)),0)</f>
        <v>0.77</v>
      </c>
      <c r="DT20" s="14">
        <f>IF('QIPP Scorecard'!$AA$1=4,IF(FY2019_ALL_Targets!$CB20="Yes",INDEX('Final Comp Values'!$BO:$BO,MATCH(FY2019_ALL_Targets!$A20,'Final Comp Values'!$B:$B,0)),IF($CB20="Min Data",0,0)),0)</f>
        <v>0.77</v>
      </c>
      <c r="DU20" s="14">
        <v>0.82</v>
      </c>
      <c r="DV20" s="14">
        <v>0.92</v>
      </c>
      <c r="DW20" s="14">
        <v>1.0900000000000001</v>
      </c>
      <c r="DX20" s="14">
        <v>1.07</v>
      </c>
      <c r="DY20" s="12">
        <f t="shared" si="1"/>
        <v>1</v>
      </c>
      <c r="DZ20" s="12">
        <f t="shared" si="2"/>
        <v>1</v>
      </c>
      <c r="EA20" s="12">
        <f t="shared" si="3"/>
        <v>0</v>
      </c>
      <c r="EB20" s="12">
        <f t="shared" si="4"/>
        <v>0</v>
      </c>
    </row>
    <row r="21" spans="1:132" x14ac:dyDescent="0.25">
      <c r="A21" s="297">
        <v>4216</v>
      </c>
      <c r="B21" s="347">
        <v>455536</v>
      </c>
      <c r="C21" s="297">
        <v>1026657</v>
      </c>
      <c r="D21" s="14">
        <v>1528240975</v>
      </c>
      <c r="E21" s="26" t="s">
        <v>913</v>
      </c>
      <c r="F21" s="26" t="str">
        <f>INDEX('Mar - Aug'!X:X,MATCH(A21,'Mar - Aug'!B:B,0))</f>
        <v>MRSA West</v>
      </c>
      <c r="G21" s="26" t="s">
        <v>3096</v>
      </c>
      <c r="H21" s="26"/>
      <c r="I21" s="26" t="str">
        <f t="shared" si="0"/>
        <v/>
      </c>
      <c r="J21" s="299" t="s">
        <v>445</v>
      </c>
      <c r="K21" s="299" t="s">
        <v>1018</v>
      </c>
      <c r="L21" s="299" t="s">
        <v>446</v>
      </c>
      <c r="M21" s="13">
        <v>3.3505140000000003E-2</v>
      </c>
      <c r="N21" s="13">
        <v>3.8834970000000003E-2</v>
      </c>
      <c r="O21" s="13">
        <v>1.0309270000000001E-2</v>
      </c>
      <c r="P21" s="13">
        <v>7.8651680000000002E-2</v>
      </c>
      <c r="Q21" s="13">
        <v>3.3690650000000003E-2</v>
      </c>
      <c r="R21" s="13">
        <v>5.5747400000000003E-2</v>
      </c>
      <c r="S21" s="13">
        <v>3.7344499999999998E-3</v>
      </c>
      <c r="T21" s="13">
        <v>0.15247816</v>
      </c>
      <c r="U21" s="13">
        <v>3.3690650000000003E-2</v>
      </c>
      <c r="V21" s="13">
        <v>5.5747400000000003E-2</v>
      </c>
      <c r="W21" s="13">
        <v>1.013401241E-2</v>
      </c>
      <c r="X21" s="13">
        <v>0.15247816</v>
      </c>
      <c r="Y21" s="13">
        <v>3.3690650000000003E-2</v>
      </c>
      <c r="Z21" s="13">
        <v>5.5747400000000003E-2</v>
      </c>
      <c r="AA21" s="13">
        <v>9.7938065000000001E-3</v>
      </c>
      <c r="AB21" s="13">
        <v>0.15247816</v>
      </c>
      <c r="AC21" s="13">
        <v>3.3690650000000003E-2</v>
      </c>
      <c r="AD21" s="13">
        <v>5.5747400000000003E-2</v>
      </c>
      <c r="AE21" s="13">
        <v>9.9587548200000004E-3</v>
      </c>
      <c r="AF21" s="13">
        <v>0.15247816</v>
      </c>
      <c r="AG21" s="13">
        <v>3.3690650000000003E-2</v>
      </c>
      <c r="AH21" s="13">
        <v>5.5747400000000003E-2</v>
      </c>
      <c r="AI21" s="13">
        <v>9.2783429999999997E-3</v>
      </c>
      <c r="AJ21" s="13">
        <v>0.15247816</v>
      </c>
      <c r="AK21" s="13">
        <v>3.3690650000000003E-2</v>
      </c>
      <c r="AL21" s="13">
        <v>5.5747400000000003E-2</v>
      </c>
      <c r="AM21" s="13">
        <v>9.7834972300000003E-3</v>
      </c>
      <c r="AN21" s="13">
        <v>0.15247816</v>
      </c>
      <c r="AO21" s="13">
        <v>3.3690650000000003E-2</v>
      </c>
      <c r="AP21" s="13">
        <v>5.5747400000000003E-2</v>
      </c>
      <c r="AQ21" s="13">
        <v>8.7628794999999992E-3</v>
      </c>
      <c r="AR21" s="13">
        <v>0.15247816</v>
      </c>
      <c r="AS21" s="13">
        <v>3.3690650000000003E-2</v>
      </c>
      <c r="AT21" s="13">
        <v>5.5747400000000003E-2</v>
      </c>
      <c r="AU21" s="13">
        <v>9.5876211000000006E-3</v>
      </c>
      <c r="AV21" s="13">
        <v>0.15247816</v>
      </c>
      <c r="AW21" s="13">
        <v>3.3690650000000003E-2</v>
      </c>
      <c r="AX21" s="13">
        <v>5.5747400000000003E-2</v>
      </c>
      <c r="AY21" s="13">
        <v>8.2474160000000005E-3</v>
      </c>
      <c r="AZ21" s="13">
        <v>0.15247816</v>
      </c>
      <c r="BA21" s="86">
        <v>3.1914893617021302E-2</v>
      </c>
      <c r="BB21" s="86">
        <v>7.5949367088607597E-2</v>
      </c>
      <c r="BC21" s="13">
        <v>0</v>
      </c>
      <c r="BD21" s="13">
        <v>9.1954022988505704E-2</v>
      </c>
      <c r="BE21" s="14">
        <v>4.2105263157894701E-2</v>
      </c>
      <c r="BF21" s="14">
        <v>5.1948051948052E-2</v>
      </c>
      <c r="BG21" s="14">
        <v>0</v>
      </c>
      <c r="BH21" s="14">
        <v>5.6179775280898903E-2</v>
      </c>
      <c r="BI21" s="14">
        <v>4.2105263157894701E-2</v>
      </c>
      <c r="BJ21" s="14">
        <v>3.7037037037037E-2</v>
      </c>
      <c r="BK21" s="14">
        <v>0</v>
      </c>
      <c r="BL21" s="430">
        <v>5.6818181818181802E-2</v>
      </c>
      <c r="BM21" s="14">
        <v>2.2222222222222199E-2</v>
      </c>
      <c r="BN21" s="14">
        <v>2.9411764705882401E-2</v>
      </c>
      <c r="BO21" s="14">
        <v>0</v>
      </c>
      <c r="BP21" s="14">
        <v>7.4074074074074098E-2</v>
      </c>
      <c r="BQ21" s="86">
        <v>2.2222222222222199E-2</v>
      </c>
      <c r="BR21" s="86">
        <v>2.9411764705882401E-2</v>
      </c>
      <c r="BS21" s="86">
        <v>0</v>
      </c>
      <c r="BT21" s="86">
        <v>7.4074074074074098E-2</v>
      </c>
      <c r="BU21" s="14" t="s">
        <v>35</v>
      </c>
      <c r="BV21" s="14" t="s">
        <v>35</v>
      </c>
      <c r="BW21" s="14" t="s">
        <v>35</v>
      </c>
      <c r="BX21" s="14" t="s">
        <v>35</v>
      </c>
      <c r="BY21" s="14" t="s">
        <v>35</v>
      </c>
      <c r="BZ21" s="14" t="s">
        <v>35</v>
      </c>
      <c r="CA21" s="14" t="s">
        <v>35</v>
      </c>
      <c r="CB21" s="14" t="s">
        <v>35</v>
      </c>
      <c r="CC21" s="14">
        <v>9.27</v>
      </c>
      <c r="CD21" s="14">
        <v>9.27</v>
      </c>
      <c r="CE21" s="14">
        <v>9.27</v>
      </c>
      <c r="CF21" s="14">
        <v>9.27</v>
      </c>
      <c r="CG21" s="14">
        <v>9.27</v>
      </c>
      <c r="CH21" s="14">
        <v>9.27</v>
      </c>
      <c r="CI21" s="14">
        <v>9.08</v>
      </c>
      <c r="CJ21" s="14">
        <f>INDEX('Monthy Targets'!AC:AC,(MATCH(FY2019_ALL_Targets!$B:$B,'Monthy Targets'!$B:$B,0)))</f>
        <v>9.0399999999999991</v>
      </c>
      <c r="CK21" s="14">
        <f>INDEX('Monthy Targets'!AD:AD,(MATCH(FY2019_ALL_Targets!$B:$B,'Monthy Targets'!$B:$B,0)))</f>
        <v>9.0399999999999991</v>
      </c>
      <c r="CL21" s="14">
        <f>INDEX('Monthy Targets'!AE:AE,(MATCH(FY2019_ALL_Targets!$B:$B,'Monthy Targets'!$B:$B,0)))</f>
        <v>9.0399999999999991</v>
      </c>
      <c r="CM21" s="14">
        <f>INDEX('Monthy Targets'!AF:AF,(MATCH(FY2019_ALL_Targets!$B:$B,'Monthy Targets'!$B:$B,0)))</f>
        <v>9.0399999999999991</v>
      </c>
      <c r="CN21" s="14">
        <f>INDEX('Monthy Targets'!AG:AG,(MATCH(FY2019_ALL_Targets!$B:$B,'Monthy Targets'!$B:$B,0)))</f>
        <v>9.0399999999999991</v>
      </c>
      <c r="CO21" s="14">
        <v>0.63</v>
      </c>
      <c r="CP21" s="14">
        <v>0</v>
      </c>
      <c r="CQ21" s="14">
        <v>0.63</v>
      </c>
      <c r="CR21" s="14">
        <v>0.63</v>
      </c>
      <c r="CS21" s="14">
        <v>0</v>
      </c>
      <c r="CT21" s="14">
        <v>0.63</v>
      </c>
      <c r="CU21" s="14">
        <v>0.63</v>
      </c>
      <c r="CV21" s="14">
        <v>0.63</v>
      </c>
      <c r="CW21" s="14">
        <v>0</v>
      </c>
      <c r="CX21" s="14">
        <v>0.61</v>
      </c>
      <c r="CY21" s="14">
        <v>0.61</v>
      </c>
      <c r="CZ21" s="14">
        <v>0.61</v>
      </c>
      <c r="DA21" s="14">
        <f>IF('QIPP Scorecard'!$AA$1=4,IF(FY2019_ALL_Targets!$BU21="Yes",INDEX('Final Comp Values'!$BN:$BN,MATCH(FY2019_ALL_Targets!$A21,'Final Comp Values'!$B:$B,0)),IF($BU21="Min Data",0,0)),0)</f>
        <v>0.61</v>
      </c>
      <c r="DB21" s="14">
        <f>IF('QIPP Scorecard'!$AA$1=4,IF(FY2019_ALL_Targets!$BV21="Yes",INDEX('Final Comp Values'!$BN:$BN,MATCH(FY2019_ALL_Targets!$A21,'Final Comp Values'!$B:$B,0)),IF($BV21="Min Data",0,0)),0)</f>
        <v>0.61</v>
      </c>
      <c r="DC21" s="14">
        <f>IF('QIPP Scorecard'!$AA$1=4,IF(FY2019_ALL_Targets!$BW21="Yes",INDEX('Final Comp Values'!$BN:$BN,MATCH(FY2019_ALL_Targets!$A21,'Final Comp Values'!$B:$B,0)),IF(CI21="Min Data",0,0)),0)</f>
        <v>0.61</v>
      </c>
      <c r="DD21" s="14">
        <f>IF('QIPP Scorecard'!$AA$1=4,IF(FY2019_ALL_Targets!$BX21="Yes",INDEX('Final Comp Values'!$BN:$BN,MATCH(FY2019_ALL_Targets!$A21,'Final Comp Values'!$B:$B,0)),IF($BX21="Min Data",0,0)),0)</f>
        <v>0.61</v>
      </c>
      <c r="DE21" s="14">
        <v>1.17</v>
      </c>
      <c r="DF21" s="14">
        <v>0</v>
      </c>
      <c r="DG21" s="14">
        <v>1.17</v>
      </c>
      <c r="DH21" s="14">
        <v>1.17</v>
      </c>
      <c r="DI21" s="14">
        <v>0</v>
      </c>
      <c r="DJ21" s="14">
        <v>1.17</v>
      </c>
      <c r="DK21" s="14">
        <v>1.17</v>
      </c>
      <c r="DL21" s="14">
        <v>1.17</v>
      </c>
      <c r="DM21" s="14">
        <v>0</v>
      </c>
      <c r="DN21" s="14">
        <v>1.1399999999999999</v>
      </c>
      <c r="DO21" s="14">
        <v>1.1399999999999999</v>
      </c>
      <c r="DP21" s="14">
        <v>1.1399999999999999</v>
      </c>
      <c r="DQ21" s="14">
        <f>IF('QIPP Scorecard'!$AA$1=4,IF(FY2019_ALL_Targets!$BY21="Yes",INDEX('Final Comp Values'!$BK:$BK,MATCH(FY2019_ALL_Targets!$A21,'Final Comp Values'!$B:$B,0)),IF($BY21="Min Data",0,0)),0)</f>
        <v>1.1399999999999999</v>
      </c>
      <c r="DR21" s="14">
        <f>IF('QIPP Scorecard'!$AA$1=4,IF(FY2019_ALL_Targets!$BZ21="Yes",INDEX('Final Comp Values'!$BO:$BO,MATCH(FY2019_ALL_Targets!$A21,'Final Comp Values'!$B:$B,0)),IF($BZ21="Min Data",0,0)),0)</f>
        <v>1.1399999999999999</v>
      </c>
      <c r="DS21" s="14">
        <f>IF('QIPP Scorecard'!$AA$1=4,IF(FY2019_ALL_Targets!$CA21="Yes",INDEX('Final Comp Values'!$BO:$BO,MATCH(FY2019_ALL_Targets!$A21,'Final Comp Values'!$B:$B,0)),IF($CA21="Min Data",0,0)),0)</f>
        <v>1.1399999999999999</v>
      </c>
      <c r="DT21" s="14">
        <f>IF('QIPP Scorecard'!$AA$1=4,IF(FY2019_ALL_Targets!$CB21="Yes",INDEX('Final Comp Values'!$BO:$BO,MATCH(FY2019_ALL_Targets!$A21,'Final Comp Values'!$B:$B,0)),IF($CB21="Min Data",0,0)),0)</f>
        <v>1.1399999999999999</v>
      </c>
      <c r="DU21" s="14">
        <v>1.47</v>
      </c>
      <c r="DV21" s="14">
        <v>1.66</v>
      </c>
      <c r="DW21" s="14">
        <v>1.73</v>
      </c>
      <c r="DX21" s="14">
        <v>1.9</v>
      </c>
      <c r="DY21" s="12">
        <f t="shared" si="1"/>
        <v>0</v>
      </c>
      <c r="DZ21" s="12">
        <f t="shared" si="2"/>
        <v>0</v>
      </c>
      <c r="EA21" s="12">
        <f t="shared" si="3"/>
        <v>0</v>
      </c>
      <c r="EB21" s="12">
        <f t="shared" si="4"/>
        <v>0</v>
      </c>
    </row>
    <row r="22" spans="1:132" x14ac:dyDescent="0.25">
      <c r="A22" s="297">
        <v>4466</v>
      </c>
      <c r="B22" s="347">
        <v>455538</v>
      </c>
      <c r="C22" s="297">
        <v>1026515</v>
      </c>
      <c r="D22" s="14">
        <v>1659769420</v>
      </c>
      <c r="E22" s="26" t="s">
        <v>928</v>
      </c>
      <c r="F22" s="26" t="str">
        <f>INDEX('Mar - Aug'!X:X,MATCH(A22,'Mar - Aug'!B:B,0))</f>
        <v>Jefferson</v>
      </c>
      <c r="G22" s="26" t="s">
        <v>3085</v>
      </c>
      <c r="H22" s="26"/>
      <c r="I22" s="26" t="str">
        <f t="shared" si="0"/>
        <v/>
      </c>
      <c r="J22" s="299" t="s">
        <v>502</v>
      </c>
      <c r="K22" s="299" t="s">
        <v>1012</v>
      </c>
      <c r="L22" s="299" t="s">
        <v>503</v>
      </c>
      <c r="M22" s="13">
        <v>3.1941020000000001E-2</v>
      </c>
      <c r="N22" s="13">
        <v>5.4054049999999999E-2</v>
      </c>
      <c r="O22" s="13">
        <v>0</v>
      </c>
      <c r="P22" s="13">
        <v>6.9948170000000004E-2</v>
      </c>
      <c r="Q22" s="13">
        <v>3.3690650000000003E-2</v>
      </c>
      <c r="R22" s="13">
        <v>5.5747400000000003E-2</v>
      </c>
      <c r="S22" s="13">
        <v>3.7344499999999998E-3</v>
      </c>
      <c r="T22" s="13">
        <v>0.15247816</v>
      </c>
      <c r="U22" s="13">
        <v>3.3690650000000003E-2</v>
      </c>
      <c r="V22" s="13">
        <v>5.5747400000000003E-2</v>
      </c>
      <c r="W22" s="13">
        <v>3.7344499999999998E-3</v>
      </c>
      <c r="X22" s="13">
        <v>0.15247816</v>
      </c>
      <c r="Y22" s="13">
        <v>3.3690650000000003E-2</v>
      </c>
      <c r="Z22" s="13">
        <v>5.5747400000000003E-2</v>
      </c>
      <c r="AA22" s="13">
        <v>3.7344499999999998E-3</v>
      </c>
      <c r="AB22" s="13">
        <v>0.15247816</v>
      </c>
      <c r="AC22" s="13">
        <v>3.3690650000000003E-2</v>
      </c>
      <c r="AD22" s="13">
        <v>5.5747400000000003E-2</v>
      </c>
      <c r="AE22" s="13">
        <v>3.7344499999999998E-3</v>
      </c>
      <c r="AF22" s="13">
        <v>0.15247816</v>
      </c>
      <c r="AG22" s="13">
        <v>3.3690650000000003E-2</v>
      </c>
      <c r="AH22" s="13">
        <v>5.5747400000000003E-2</v>
      </c>
      <c r="AI22" s="13">
        <v>3.7344499999999998E-3</v>
      </c>
      <c r="AJ22" s="13">
        <v>0.15247816</v>
      </c>
      <c r="AK22" s="13">
        <v>3.3690650000000003E-2</v>
      </c>
      <c r="AL22" s="13">
        <v>5.5747400000000003E-2</v>
      </c>
      <c r="AM22" s="13">
        <v>3.7344499999999998E-3</v>
      </c>
      <c r="AN22" s="13">
        <v>0.15247816</v>
      </c>
      <c r="AO22" s="13">
        <v>3.3690650000000003E-2</v>
      </c>
      <c r="AP22" s="13">
        <v>5.5747400000000003E-2</v>
      </c>
      <c r="AQ22" s="13">
        <v>3.7344499999999998E-3</v>
      </c>
      <c r="AR22" s="13">
        <v>0.15247816</v>
      </c>
      <c r="AS22" s="13">
        <v>3.3690650000000003E-2</v>
      </c>
      <c r="AT22" s="13">
        <v>5.5747400000000003E-2</v>
      </c>
      <c r="AU22" s="13">
        <v>3.7344499999999998E-3</v>
      </c>
      <c r="AV22" s="13">
        <v>0.15247816</v>
      </c>
      <c r="AW22" s="13">
        <v>3.3690650000000003E-2</v>
      </c>
      <c r="AX22" s="13">
        <v>5.5747400000000003E-2</v>
      </c>
      <c r="AY22" s="13">
        <v>3.7344499999999998E-3</v>
      </c>
      <c r="AZ22" s="13">
        <v>0.15247816</v>
      </c>
      <c r="BA22" s="86">
        <v>5.7471264367816098E-2</v>
      </c>
      <c r="BB22" s="86">
        <v>8.4745762711864403E-2</v>
      </c>
      <c r="BC22" s="13">
        <v>0</v>
      </c>
      <c r="BD22" s="13">
        <v>1.21951219512195E-2</v>
      </c>
      <c r="BE22" s="14">
        <v>5.6818181818181802E-2</v>
      </c>
      <c r="BF22" s="14">
        <v>0.10344827586206901</v>
      </c>
      <c r="BG22" s="14">
        <v>0</v>
      </c>
      <c r="BH22" s="14">
        <v>0.05</v>
      </c>
      <c r="BI22" s="14">
        <v>3.3707865168539297E-2</v>
      </c>
      <c r="BJ22" s="14">
        <v>6.6666666666666693E-2</v>
      </c>
      <c r="BK22" s="14">
        <v>0</v>
      </c>
      <c r="BL22" s="430">
        <v>2.4691358024691398E-2</v>
      </c>
      <c r="BM22" s="14">
        <v>3.6144578313252997E-2</v>
      </c>
      <c r="BN22" s="14">
        <v>6.15384615384615E-2</v>
      </c>
      <c r="BO22" s="14">
        <v>0</v>
      </c>
      <c r="BP22" s="14">
        <v>3.94736842105263E-2</v>
      </c>
      <c r="BQ22" s="86">
        <v>3.6144578313252997E-2</v>
      </c>
      <c r="BR22" s="86">
        <v>6.15384615384615E-2</v>
      </c>
      <c r="BS22" s="86">
        <v>0</v>
      </c>
      <c r="BT22" s="86">
        <v>3.94736842105263E-2</v>
      </c>
      <c r="BU22" s="14" t="s">
        <v>36</v>
      </c>
      <c r="BV22" s="14" t="s">
        <v>36</v>
      </c>
      <c r="BW22" s="14" t="s">
        <v>35</v>
      </c>
      <c r="BX22" s="14" t="s">
        <v>35</v>
      </c>
      <c r="BY22" s="14" t="s">
        <v>36</v>
      </c>
      <c r="BZ22" s="14" t="s">
        <v>36</v>
      </c>
      <c r="CA22" s="14" t="s">
        <v>35</v>
      </c>
      <c r="CB22" s="14" t="s">
        <v>35</v>
      </c>
      <c r="CC22" s="14">
        <v>23.95</v>
      </c>
      <c r="CD22" s="14">
        <v>23.95</v>
      </c>
      <c r="CE22" s="14">
        <v>23.95</v>
      </c>
      <c r="CF22" s="14">
        <v>23.95</v>
      </c>
      <c r="CG22" s="14">
        <v>23.95</v>
      </c>
      <c r="CH22" s="14">
        <v>23.95</v>
      </c>
      <c r="CI22" s="14">
        <v>25.3</v>
      </c>
      <c r="CJ22" s="14">
        <f>INDEX('Monthy Targets'!AC:AC,(MATCH(FY2019_ALL_Targets!$B:$B,'Monthy Targets'!$B:$B,0)))</f>
        <v>25.21</v>
      </c>
      <c r="CK22" s="14">
        <f>INDEX('Monthy Targets'!AD:AD,(MATCH(FY2019_ALL_Targets!$B:$B,'Monthy Targets'!$B:$B,0)))</f>
        <v>25.21</v>
      </c>
      <c r="CL22" s="14">
        <f>INDEX('Monthy Targets'!AE:AE,(MATCH(FY2019_ALL_Targets!$B:$B,'Monthy Targets'!$B:$B,0)))</f>
        <v>25.21</v>
      </c>
      <c r="CM22" s="14">
        <f>INDEX('Monthy Targets'!AF:AF,(MATCH(FY2019_ALL_Targets!$B:$B,'Monthy Targets'!$B:$B,0)))</f>
        <v>25.21</v>
      </c>
      <c r="CN22" s="14">
        <f>INDEX('Monthy Targets'!AG:AG,(MATCH(FY2019_ALL_Targets!$B:$B,'Monthy Targets'!$B:$B,0)))</f>
        <v>25.21</v>
      </c>
      <c r="CO22" s="14">
        <v>0</v>
      </c>
      <c r="CP22" s="14">
        <v>0</v>
      </c>
      <c r="CQ22" s="14">
        <v>1.62</v>
      </c>
      <c r="CR22" s="14">
        <v>1.62</v>
      </c>
      <c r="CS22" s="14">
        <v>0</v>
      </c>
      <c r="CT22" s="14">
        <v>0</v>
      </c>
      <c r="CU22" s="14">
        <v>1.62</v>
      </c>
      <c r="CV22" s="14">
        <v>1.62</v>
      </c>
      <c r="CW22" s="14">
        <v>0</v>
      </c>
      <c r="CX22" s="14">
        <v>0</v>
      </c>
      <c r="CY22" s="14">
        <v>1.71</v>
      </c>
      <c r="CZ22" s="14">
        <v>1.71</v>
      </c>
      <c r="DA22" s="14">
        <f>IF('QIPP Scorecard'!$AA$1=4,IF(FY2019_ALL_Targets!$BU22="Yes",INDEX('Final Comp Values'!$BN:$BN,MATCH(FY2019_ALL_Targets!$A22,'Final Comp Values'!$B:$B,0)),IF($BU22="Min Data",0,0)),0)</f>
        <v>0</v>
      </c>
      <c r="DB22" s="14">
        <f>IF('QIPP Scorecard'!$AA$1=4,IF(FY2019_ALL_Targets!$BV22="Yes",INDEX('Final Comp Values'!$BN:$BN,MATCH(FY2019_ALL_Targets!$A22,'Final Comp Values'!$B:$B,0)),IF($BV22="Min Data",0,0)),0)</f>
        <v>0</v>
      </c>
      <c r="DC22" s="14">
        <f>IF('QIPP Scorecard'!$AA$1=4,IF(FY2019_ALL_Targets!$BW22="Yes",INDEX('Final Comp Values'!$BN:$BN,MATCH(FY2019_ALL_Targets!$A22,'Final Comp Values'!$B:$B,0)),IF(CI22="Min Data",0,0)),0)</f>
        <v>1.71</v>
      </c>
      <c r="DD22" s="14">
        <f>IF('QIPP Scorecard'!$AA$1=4,IF(FY2019_ALL_Targets!$BX22="Yes",INDEX('Final Comp Values'!$BN:$BN,MATCH(FY2019_ALL_Targets!$A22,'Final Comp Values'!$B:$B,0)),IF($BX22="Min Data",0,0)),0)</f>
        <v>1.71</v>
      </c>
      <c r="DE22" s="14">
        <v>0</v>
      </c>
      <c r="DF22" s="14">
        <v>0</v>
      </c>
      <c r="DG22" s="14">
        <v>3.01</v>
      </c>
      <c r="DH22" s="14">
        <v>3.01</v>
      </c>
      <c r="DI22" s="14">
        <v>0</v>
      </c>
      <c r="DJ22" s="14">
        <v>0</v>
      </c>
      <c r="DK22" s="14">
        <v>3.01</v>
      </c>
      <c r="DL22" s="14">
        <v>3.01</v>
      </c>
      <c r="DM22" s="14">
        <v>0</v>
      </c>
      <c r="DN22" s="14">
        <v>0</v>
      </c>
      <c r="DO22" s="14">
        <v>3.18</v>
      </c>
      <c r="DP22" s="14">
        <v>3.18</v>
      </c>
      <c r="DQ22" s="14">
        <f>IF('QIPP Scorecard'!$AA$1=4,IF(FY2019_ALL_Targets!$BY22="Yes",INDEX('Final Comp Values'!$BK:$BK,MATCH(FY2019_ALL_Targets!$A22,'Final Comp Values'!$B:$B,0)),IF($BY22="Min Data",0,0)),0)</f>
        <v>0</v>
      </c>
      <c r="DR22" s="14">
        <f>IF('QIPP Scorecard'!$AA$1=4,IF(FY2019_ALL_Targets!$BZ22="Yes",INDEX('Final Comp Values'!$BO:$BO,MATCH(FY2019_ALL_Targets!$A22,'Final Comp Values'!$B:$B,0)),IF($BZ22="Min Data",0,0)),0)</f>
        <v>0</v>
      </c>
      <c r="DS22" s="14">
        <f>IF('QIPP Scorecard'!$AA$1=4,IF(FY2019_ALL_Targets!$CA22="Yes",INDEX('Final Comp Values'!$BO:$BO,MATCH(FY2019_ALL_Targets!$A22,'Final Comp Values'!$B:$B,0)),IF($CA22="Min Data",0,0)),0)</f>
        <v>3.18</v>
      </c>
      <c r="DT22" s="14">
        <f>IF('QIPP Scorecard'!$AA$1=4,IF(FY2019_ALL_Targets!$CB22="Yes",INDEX('Final Comp Values'!$BO:$BO,MATCH(FY2019_ALL_Targets!$A22,'Final Comp Values'!$B:$B,0)),IF($CB22="Min Data",0,0)),0)</f>
        <v>3.18</v>
      </c>
      <c r="DU22" s="14">
        <v>3.33</v>
      </c>
      <c r="DV22" s="14">
        <v>3.76</v>
      </c>
      <c r="DW22" s="14">
        <v>3.85</v>
      </c>
      <c r="DX22" s="14">
        <v>3.78</v>
      </c>
      <c r="DY22" s="12">
        <f t="shared" si="1"/>
        <v>2</v>
      </c>
      <c r="DZ22" s="12">
        <f t="shared" si="2"/>
        <v>2</v>
      </c>
      <c r="EA22" s="12">
        <f t="shared" si="3"/>
        <v>0</v>
      </c>
      <c r="EB22" s="12">
        <f t="shared" si="4"/>
        <v>0</v>
      </c>
    </row>
    <row r="23" spans="1:132" x14ac:dyDescent="0.25">
      <c r="A23" s="297">
        <v>4629</v>
      </c>
      <c r="B23" s="347">
        <v>455549</v>
      </c>
      <c r="C23" s="297">
        <v>1026664</v>
      </c>
      <c r="D23" s="14">
        <v>1851412290</v>
      </c>
      <c r="E23" s="26" t="s">
        <v>920</v>
      </c>
      <c r="F23" s="26" t="str">
        <f>INDEX('Mar - Aug'!X:X,MATCH(A23,'Mar - Aug'!B:B,0))</f>
        <v>Bexar</v>
      </c>
      <c r="G23" s="26" t="s">
        <v>3032</v>
      </c>
      <c r="H23" s="26"/>
      <c r="I23" s="26" t="str">
        <f t="shared" si="0"/>
        <v/>
      </c>
      <c r="J23" s="299" t="s">
        <v>2339</v>
      </c>
      <c r="K23" s="299" t="s">
        <v>963</v>
      </c>
      <c r="L23" s="299" t="s">
        <v>552</v>
      </c>
      <c r="M23" s="13">
        <v>2.499999E-2</v>
      </c>
      <c r="N23" s="13">
        <v>3.1999979999999997E-2</v>
      </c>
      <c r="O23" s="13">
        <v>0</v>
      </c>
      <c r="P23" s="13">
        <v>0.39784945999999999</v>
      </c>
      <c r="Q23" s="13">
        <v>3.3690650000000003E-2</v>
      </c>
      <c r="R23" s="13">
        <v>5.5747400000000003E-2</v>
      </c>
      <c r="S23" s="13">
        <v>3.7344499999999998E-3</v>
      </c>
      <c r="T23" s="13">
        <v>0.15247816</v>
      </c>
      <c r="U23" s="13">
        <v>3.3690650000000003E-2</v>
      </c>
      <c r="V23" s="13">
        <v>5.5747400000000003E-2</v>
      </c>
      <c r="W23" s="13">
        <v>3.7344499999999998E-3</v>
      </c>
      <c r="X23" s="13">
        <v>0.39108601918000002</v>
      </c>
      <c r="Y23" s="13">
        <v>3.3690650000000003E-2</v>
      </c>
      <c r="Z23" s="13">
        <v>5.5747400000000003E-2</v>
      </c>
      <c r="AA23" s="13">
        <v>3.7344499999999998E-3</v>
      </c>
      <c r="AB23" s="13">
        <v>0.37795698700000002</v>
      </c>
      <c r="AC23" s="13">
        <v>3.3690650000000003E-2</v>
      </c>
      <c r="AD23" s="13">
        <v>5.5747400000000003E-2</v>
      </c>
      <c r="AE23" s="13">
        <v>3.7344499999999998E-3</v>
      </c>
      <c r="AF23" s="13">
        <v>0.38432257836</v>
      </c>
      <c r="AG23" s="13">
        <v>3.3690650000000003E-2</v>
      </c>
      <c r="AH23" s="13">
        <v>5.5747400000000003E-2</v>
      </c>
      <c r="AI23" s="13">
        <v>3.7344499999999998E-3</v>
      </c>
      <c r="AJ23" s="13">
        <v>0.358064514</v>
      </c>
      <c r="AK23" s="13">
        <v>3.3690650000000003E-2</v>
      </c>
      <c r="AL23" s="13">
        <v>5.5747400000000003E-2</v>
      </c>
      <c r="AM23" s="13">
        <v>3.7344499999999998E-3</v>
      </c>
      <c r="AN23" s="13">
        <v>0.37755913753999998</v>
      </c>
      <c r="AO23" s="13">
        <v>3.3690650000000003E-2</v>
      </c>
      <c r="AP23" s="13">
        <v>5.5747400000000003E-2</v>
      </c>
      <c r="AQ23" s="13">
        <v>3.7344499999999998E-3</v>
      </c>
      <c r="AR23" s="13">
        <v>0.33817204099999998</v>
      </c>
      <c r="AS23" s="13">
        <v>3.3690650000000003E-2</v>
      </c>
      <c r="AT23" s="13">
        <v>5.5747400000000003E-2</v>
      </c>
      <c r="AU23" s="13">
        <v>3.7344499999999998E-3</v>
      </c>
      <c r="AV23" s="13">
        <v>0.36999999779999998</v>
      </c>
      <c r="AW23" s="13">
        <v>3.3690650000000003E-2</v>
      </c>
      <c r="AX23" s="13">
        <v>5.5747400000000003E-2</v>
      </c>
      <c r="AY23" s="13">
        <v>3.7344499999999998E-3</v>
      </c>
      <c r="AZ23" s="13">
        <v>0.31827956800000001</v>
      </c>
      <c r="BA23" s="86">
        <v>0</v>
      </c>
      <c r="BB23" s="86">
        <v>0</v>
      </c>
      <c r="BC23" s="13">
        <v>0</v>
      </c>
      <c r="BD23" s="13" t="s">
        <v>14856</v>
      </c>
      <c r="BE23" s="14">
        <v>0</v>
      </c>
      <c r="BF23" s="14">
        <v>0</v>
      </c>
      <c r="BG23" s="14">
        <v>0</v>
      </c>
      <c r="BH23" s="14" t="s">
        <v>14856</v>
      </c>
      <c r="BI23" s="14">
        <v>0</v>
      </c>
      <c r="BJ23" s="14">
        <v>0</v>
      </c>
      <c r="BK23" s="14">
        <v>0</v>
      </c>
      <c r="BL23" s="430" t="s">
        <v>14856</v>
      </c>
      <c r="BM23" s="14">
        <v>0</v>
      </c>
      <c r="BN23" s="14">
        <v>2.27272727272727E-2</v>
      </c>
      <c r="BO23" s="14">
        <v>0</v>
      </c>
      <c r="BP23" s="14" t="s">
        <v>14856</v>
      </c>
      <c r="BQ23" s="86">
        <v>0</v>
      </c>
      <c r="BR23" s="86">
        <v>2.27272727272727E-2</v>
      </c>
      <c r="BS23" s="86">
        <v>0</v>
      </c>
      <c r="BT23" s="86" t="s">
        <v>14856</v>
      </c>
      <c r="BU23" s="14" t="s">
        <v>35</v>
      </c>
      <c r="BV23" s="14" t="s">
        <v>35</v>
      </c>
      <c r="BW23" s="14" t="s">
        <v>35</v>
      </c>
      <c r="BX23" s="14" t="s">
        <v>35</v>
      </c>
      <c r="BY23" s="14" t="s">
        <v>35</v>
      </c>
      <c r="BZ23" s="14" t="s">
        <v>35</v>
      </c>
      <c r="CA23" s="14" t="s">
        <v>35</v>
      </c>
      <c r="CB23" s="14" t="s">
        <v>35</v>
      </c>
      <c r="CC23" s="14">
        <v>6.35</v>
      </c>
      <c r="CD23" s="14">
        <v>6.35</v>
      </c>
      <c r="CE23" s="14">
        <v>6.35</v>
      </c>
      <c r="CF23" s="14">
        <v>6.35</v>
      </c>
      <c r="CG23" s="14">
        <v>6.35</v>
      </c>
      <c r="CH23" s="14">
        <v>6.35</v>
      </c>
      <c r="CI23" s="14">
        <v>6.25</v>
      </c>
      <c r="CJ23" s="14">
        <f>INDEX('Monthy Targets'!AC:AC,(MATCH(FY2019_ALL_Targets!$B:$B,'Monthy Targets'!$B:$B,0)))</f>
        <v>6.23</v>
      </c>
      <c r="CK23" s="14">
        <f>INDEX('Monthy Targets'!AD:AD,(MATCH(FY2019_ALL_Targets!$B:$B,'Monthy Targets'!$B:$B,0)))</f>
        <v>6.23</v>
      </c>
      <c r="CL23" s="14">
        <f>INDEX('Monthy Targets'!AE:AE,(MATCH(FY2019_ALL_Targets!$B:$B,'Monthy Targets'!$B:$B,0)))</f>
        <v>6.23</v>
      </c>
      <c r="CM23" s="14">
        <f>INDEX('Monthy Targets'!AF:AF,(MATCH(FY2019_ALL_Targets!$B:$B,'Monthy Targets'!$B:$B,0)))</f>
        <v>6.23</v>
      </c>
      <c r="CN23" s="14">
        <f>INDEX('Monthy Targets'!AG:AG,(MATCH(FY2019_ALL_Targets!$B:$B,'Monthy Targets'!$B:$B,0)))</f>
        <v>6.23</v>
      </c>
      <c r="CO23" s="14">
        <v>0.43</v>
      </c>
      <c r="CP23" s="14">
        <v>0.43</v>
      </c>
      <c r="CQ23" s="14">
        <v>0.43</v>
      </c>
      <c r="CR23" s="14">
        <v>0</v>
      </c>
      <c r="CS23" s="14">
        <v>0.43</v>
      </c>
      <c r="CT23" s="14">
        <v>0.43</v>
      </c>
      <c r="CU23" s="14">
        <v>0.43</v>
      </c>
      <c r="CV23" s="14">
        <v>0.43</v>
      </c>
      <c r="CW23" s="14">
        <v>0.42</v>
      </c>
      <c r="CX23" s="14">
        <v>0.42</v>
      </c>
      <c r="CY23" s="14">
        <v>0.42</v>
      </c>
      <c r="CZ23" s="14">
        <v>0.42</v>
      </c>
      <c r="DA23" s="14">
        <f>IF('QIPP Scorecard'!$AA$1=4,IF(FY2019_ALL_Targets!$BU23="Yes",INDEX('Final Comp Values'!$BN:$BN,MATCH(FY2019_ALL_Targets!$A23,'Final Comp Values'!$B:$B,0)),IF($BU23="Min Data",0,0)),0)</f>
        <v>0.42</v>
      </c>
      <c r="DB23" s="14">
        <f>IF('QIPP Scorecard'!$AA$1=4,IF(FY2019_ALL_Targets!$BV23="Yes",INDEX('Final Comp Values'!$BN:$BN,MATCH(FY2019_ALL_Targets!$A23,'Final Comp Values'!$B:$B,0)),IF($BV23="Min Data",0,0)),0)</f>
        <v>0.42</v>
      </c>
      <c r="DC23" s="14">
        <f>IF('QIPP Scorecard'!$AA$1=4,IF(FY2019_ALL_Targets!$BW23="Yes",INDEX('Final Comp Values'!$BN:$BN,MATCH(FY2019_ALL_Targets!$A23,'Final Comp Values'!$B:$B,0)),IF(CI23="Min Data",0,0)),0)</f>
        <v>0.42</v>
      </c>
      <c r="DD23" s="14">
        <f>IF('QIPP Scorecard'!$AA$1=4,IF(FY2019_ALL_Targets!$BX23="Yes",INDEX('Final Comp Values'!$BN:$BN,MATCH(FY2019_ALL_Targets!$A23,'Final Comp Values'!$B:$B,0)),IF($BX23="Min Data",0,0)),0)</f>
        <v>0.42</v>
      </c>
      <c r="DE23" s="14">
        <v>0.8</v>
      </c>
      <c r="DF23" s="14">
        <v>0.8</v>
      </c>
      <c r="DG23" s="14">
        <v>0.8</v>
      </c>
      <c r="DH23" s="14">
        <v>0</v>
      </c>
      <c r="DI23" s="14">
        <v>0.8</v>
      </c>
      <c r="DJ23" s="14">
        <v>0.8</v>
      </c>
      <c r="DK23" s="14">
        <v>0.8</v>
      </c>
      <c r="DL23" s="14">
        <v>0.8</v>
      </c>
      <c r="DM23" s="14">
        <v>0.79</v>
      </c>
      <c r="DN23" s="14">
        <v>0.79</v>
      </c>
      <c r="DO23" s="14">
        <v>0.79</v>
      </c>
      <c r="DP23" s="14">
        <v>0.79</v>
      </c>
      <c r="DQ23" s="14">
        <f>IF('QIPP Scorecard'!$AA$1=4,IF(FY2019_ALL_Targets!$BY23="Yes",INDEX('Final Comp Values'!$BK:$BK,MATCH(FY2019_ALL_Targets!$A23,'Final Comp Values'!$B:$B,0)),IF($BY23="Min Data",0,0)),0)</f>
        <v>0.79</v>
      </c>
      <c r="DR23" s="14">
        <f>IF('QIPP Scorecard'!$AA$1=4,IF(FY2019_ALL_Targets!$BZ23="Yes",INDEX('Final Comp Values'!$BO:$BO,MATCH(FY2019_ALL_Targets!$A23,'Final Comp Values'!$B:$B,0)),IF($BZ23="Min Data",0,0)),0)</f>
        <v>0.79</v>
      </c>
      <c r="DS23" s="14">
        <f>IF('QIPP Scorecard'!$AA$1=4,IF(FY2019_ALL_Targets!$CA23="Yes",INDEX('Final Comp Values'!$BO:$BO,MATCH(FY2019_ALL_Targets!$A23,'Final Comp Values'!$B:$B,0)),IF($CA23="Min Data",0,0)),0)</f>
        <v>0.79</v>
      </c>
      <c r="DT23" s="14">
        <f>IF('QIPP Scorecard'!$AA$1=4,IF(FY2019_ALL_Targets!$CB23="Yes",INDEX('Final Comp Values'!$BO:$BO,MATCH(FY2019_ALL_Targets!$A23,'Final Comp Values'!$B:$B,0)),IF($CB23="Min Data",0,0)),0)</f>
        <v>0.79</v>
      </c>
      <c r="DU23" s="14">
        <v>1.01</v>
      </c>
      <c r="DV23" s="14">
        <v>1.28</v>
      </c>
      <c r="DW23" s="14">
        <v>1.33</v>
      </c>
      <c r="DX23" s="14">
        <v>1.3</v>
      </c>
      <c r="DY23" s="12">
        <f t="shared" si="1"/>
        <v>0</v>
      </c>
      <c r="DZ23" s="12">
        <f t="shared" si="2"/>
        <v>0</v>
      </c>
      <c r="EA23" s="12">
        <f t="shared" si="3"/>
        <v>0</v>
      </c>
      <c r="EB23" s="12">
        <f t="shared" si="4"/>
        <v>0</v>
      </c>
    </row>
    <row r="24" spans="1:132" x14ac:dyDescent="0.25">
      <c r="A24" s="297">
        <v>4450</v>
      </c>
      <c r="B24" s="347">
        <v>455551</v>
      </c>
      <c r="C24" s="297">
        <v>1026308</v>
      </c>
      <c r="D24" s="14">
        <v>1285762286</v>
      </c>
      <c r="E24" s="26" t="s">
        <v>923</v>
      </c>
      <c r="F24" s="26" t="str">
        <f>INDEX('Mar - Aug'!X:X,MATCH(A24,'Mar - Aug'!B:B,0))</f>
        <v>Lubbock</v>
      </c>
      <c r="G24" s="26" t="s">
        <v>3064</v>
      </c>
      <c r="H24" s="26"/>
      <c r="I24" s="26" t="str">
        <f t="shared" si="0"/>
        <v/>
      </c>
      <c r="J24" s="299" t="s">
        <v>497</v>
      </c>
      <c r="K24" s="299" t="s">
        <v>1011</v>
      </c>
      <c r="L24" s="299" t="s">
        <v>498</v>
      </c>
      <c r="M24" s="13">
        <v>1.428571E-2</v>
      </c>
      <c r="N24" s="13">
        <v>1.9801969999999999E-2</v>
      </c>
      <c r="O24" s="13">
        <v>0</v>
      </c>
      <c r="P24" s="13">
        <v>0.14393938000000001</v>
      </c>
      <c r="Q24" s="13">
        <v>3.3690650000000003E-2</v>
      </c>
      <c r="R24" s="13">
        <v>5.5747400000000003E-2</v>
      </c>
      <c r="S24" s="13">
        <v>3.7344499999999998E-3</v>
      </c>
      <c r="T24" s="13">
        <v>0.15247816</v>
      </c>
      <c r="U24" s="13">
        <v>3.3690650000000003E-2</v>
      </c>
      <c r="V24" s="13">
        <v>5.5747400000000003E-2</v>
      </c>
      <c r="W24" s="13">
        <v>3.7344499999999998E-3</v>
      </c>
      <c r="X24" s="13">
        <v>0.15247816</v>
      </c>
      <c r="Y24" s="13">
        <v>3.3690650000000003E-2</v>
      </c>
      <c r="Z24" s="13">
        <v>5.5747400000000003E-2</v>
      </c>
      <c r="AA24" s="13">
        <v>3.7344499999999998E-3</v>
      </c>
      <c r="AB24" s="13">
        <v>0.15247816</v>
      </c>
      <c r="AC24" s="13">
        <v>3.3690650000000003E-2</v>
      </c>
      <c r="AD24" s="13">
        <v>5.5747400000000003E-2</v>
      </c>
      <c r="AE24" s="13">
        <v>3.7344499999999998E-3</v>
      </c>
      <c r="AF24" s="13">
        <v>0.15247816</v>
      </c>
      <c r="AG24" s="13">
        <v>3.3690650000000003E-2</v>
      </c>
      <c r="AH24" s="13">
        <v>5.5747400000000003E-2</v>
      </c>
      <c r="AI24" s="13">
        <v>3.7344499999999998E-3</v>
      </c>
      <c r="AJ24" s="13">
        <v>0.15247816</v>
      </c>
      <c r="AK24" s="13">
        <v>3.3690650000000003E-2</v>
      </c>
      <c r="AL24" s="13">
        <v>5.5747400000000003E-2</v>
      </c>
      <c r="AM24" s="13">
        <v>3.7344499999999998E-3</v>
      </c>
      <c r="AN24" s="13">
        <v>0.15247816</v>
      </c>
      <c r="AO24" s="13">
        <v>3.3690650000000003E-2</v>
      </c>
      <c r="AP24" s="13">
        <v>5.5747400000000003E-2</v>
      </c>
      <c r="AQ24" s="13">
        <v>3.7344499999999998E-3</v>
      </c>
      <c r="AR24" s="13">
        <v>0.15247816</v>
      </c>
      <c r="AS24" s="13">
        <v>3.3690650000000003E-2</v>
      </c>
      <c r="AT24" s="13">
        <v>5.5747400000000003E-2</v>
      </c>
      <c r="AU24" s="13">
        <v>3.7344499999999998E-3</v>
      </c>
      <c r="AV24" s="13">
        <v>0.15247816</v>
      </c>
      <c r="AW24" s="13">
        <v>3.3690650000000003E-2</v>
      </c>
      <c r="AX24" s="13">
        <v>5.5747400000000003E-2</v>
      </c>
      <c r="AY24" s="13">
        <v>3.7344499999999998E-3</v>
      </c>
      <c r="AZ24" s="13">
        <v>0.15247816</v>
      </c>
      <c r="BA24" s="86">
        <v>0</v>
      </c>
      <c r="BB24" s="86" t="s">
        <v>14856</v>
      </c>
      <c r="BC24" s="13">
        <v>0</v>
      </c>
      <c r="BD24" s="13">
        <v>0.08</v>
      </c>
      <c r="BE24" s="14">
        <v>0</v>
      </c>
      <c r="BF24" s="14">
        <v>0</v>
      </c>
      <c r="BG24" s="14">
        <v>0</v>
      </c>
      <c r="BH24" s="14">
        <v>6.6666666666666693E-2</v>
      </c>
      <c r="BI24" s="14">
        <v>2.0833333333333301E-2</v>
      </c>
      <c r="BJ24" s="14">
        <v>6.8965517241379296E-2</v>
      </c>
      <c r="BK24" s="14">
        <v>0</v>
      </c>
      <c r="BL24" s="430">
        <v>0.11363636363636399</v>
      </c>
      <c r="BM24" s="14">
        <v>4.3478260869565202E-2</v>
      </c>
      <c r="BN24" s="14">
        <v>9.375E-2</v>
      </c>
      <c r="BO24" s="14">
        <v>0</v>
      </c>
      <c r="BP24" s="14">
        <v>9.5238095238095205E-2</v>
      </c>
      <c r="BQ24" s="86">
        <v>4.3478260869565202E-2</v>
      </c>
      <c r="BR24" s="86">
        <v>9.375E-2</v>
      </c>
      <c r="BS24" s="86">
        <v>0</v>
      </c>
      <c r="BT24" s="86">
        <v>9.5238095238095205E-2</v>
      </c>
      <c r="BU24" s="14" t="s">
        <v>36</v>
      </c>
      <c r="BV24" s="14" t="s">
        <v>36</v>
      </c>
      <c r="BW24" s="14" t="s">
        <v>35</v>
      </c>
      <c r="BX24" s="14" t="s">
        <v>35</v>
      </c>
      <c r="BY24" s="14" t="s">
        <v>36</v>
      </c>
      <c r="BZ24" s="14" t="s">
        <v>36</v>
      </c>
      <c r="CA24" s="14" t="s">
        <v>35</v>
      </c>
      <c r="CB24" s="14" t="s">
        <v>35</v>
      </c>
      <c r="CC24" s="14">
        <v>10.11</v>
      </c>
      <c r="CD24" s="14">
        <v>10.11</v>
      </c>
      <c r="CE24" s="14">
        <v>10.11</v>
      </c>
      <c r="CF24" s="14">
        <v>10.11</v>
      </c>
      <c r="CG24" s="14">
        <v>10.11</v>
      </c>
      <c r="CH24" s="14">
        <v>10.11</v>
      </c>
      <c r="CI24" s="14">
        <v>10.26</v>
      </c>
      <c r="CJ24" s="14">
        <f>INDEX('Monthy Targets'!AC:AC,(MATCH(FY2019_ALL_Targets!$B:$B,'Monthy Targets'!$B:$B,0)))</f>
        <v>10.220000000000001</v>
      </c>
      <c r="CK24" s="14">
        <f>INDEX('Monthy Targets'!AD:AD,(MATCH(FY2019_ALL_Targets!$B:$B,'Monthy Targets'!$B:$B,0)))</f>
        <v>10.220000000000001</v>
      </c>
      <c r="CL24" s="14">
        <f>INDEX('Monthy Targets'!AE:AE,(MATCH(FY2019_ALL_Targets!$B:$B,'Monthy Targets'!$B:$B,0)))</f>
        <v>10.220000000000001</v>
      </c>
      <c r="CM24" s="14">
        <f>INDEX('Monthy Targets'!AF:AF,(MATCH(FY2019_ALL_Targets!$B:$B,'Monthy Targets'!$B:$B,0)))</f>
        <v>10.220000000000001</v>
      </c>
      <c r="CN24" s="14">
        <f>INDEX('Monthy Targets'!AG:AG,(MATCH(FY2019_ALL_Targets!$B:$B,'Monthy Targets'!$B:$B,0)))</f>
        <v>10.220000000000001</v>
      </c>
      <c r="CO24" s="14">
        <v>0.68</v>
      </c>
      <c r="CP24" s="14">
        <v>0.68</v>
      </c>
      <c r="CQ24" s="14">
        <v>0.68</v>
      </c>
      <c r="CR24" s="14">
        <v>0.68</v>
      </c>
      <c r="CS24" s="14">
        <v>0.68</v>
      </c>
      <c r="CT24" s="14">
        <v>0.68</v>
      </c>
      <c r="CU24" s="14">
        <v>0.68</v>
      </c>
      <c r="CV24" s="14">
        <v>0.68</v>
      </c>
      <c r="CW24" s="14">
        <v>0.69</v>
      </c>
      <c r="CX24" s="14">
        <v>0</v>
      </c>
      <c r="CY24" s="14">
        <v>0.69</v>
      </c>
      <c r="CZ24" s="14">
        <v>0.69</v>
      </c>
      <c r="DA24" s="14">
        <f>IF('QIPP Scorecard'!$AA$1=4,IF(FY2019_ALL_Targets!$BU24="Yes",INDEX('Final Comp Values'!$BN:$BN,MATCH(FY2019_ALL_Targets!$A24,'Final Comp Values'!$B:$B,0)),IF($BU24="Min Data",0,0)),0)</f>
        <v>0</v>
      </c>
      <c r="DB24" s="14">
        <f>IF('QIPP Scorecard'!$AA$1=4,IF(FY2019_ALL_Targets!$BV24="Yes",INDEX('Final Comp Values'!$BN:$BN,MATCH(FY2019_ALL_Targets!$A24,'Final Comp Values'!$B:$B,0)),IF($BV24="Min Data",0,0)),0)</f>
        <v>0</v>
      </c>
      <c r="DC24" s="14">
        <f>IF('QIPP Scorecard'!$AA$1=4,IF(FY2019_ALL_Targets!$BW24="Yes",INDEX('Final Comp Values'!$BN:$BN,MATCH(FY2019_ALL_Targets!$A24,'Final Comp Values'!$B:$B,0)),IF(CI24="Min Data",0,0)),0)</f>
        <v>0.69</v>
      </c>
      <c r="DD24" s="14">
        <f>IF('QIPP Scorecard'!$AA$1=4,IF(FY2019_ALL_Targets!$BX24="Yes",INDEX('Final Comp Values'!$BN:$BN,MATCH(FY2019_ALL_Targets!$A24,'Final Comp Values'!$B:$B,0)),IF($BX24="Min Data",0,0)),0)</f>
        <v>0.69</v>
      </c>
      <c r="DE24" s="14">
        <v>1.27</v>
      </c>
      <c r="DF24" s="14">
        <v>1.27</v>
      </c>
      <c r="DG24" s="14">
        <v>1.27</v>
      </c>
      <c r="DH24" s="14">
        <v>1.27</v>
      </c>
      <c r="DI24" s="14">
        <v>1.27</v>
      </c>
      <c r="DJ24" s="14">
        <v>1.27</v>
      </c>
      <c r="DK24" s="14">
        <v>1.27</v>
      </c>
      <c r="DL24" s="14">
        <v>1.27</v>
      </c>
      <c r="DM24" s="14">
        <v>1.29</v>
      </c>
      <c r="DN24" s="14">
        <v>0</v>
      </c>
      <c r="DO24" s="14">
        <v>1.29</v>
      </c>
      <c r="DP24" s="14">
        <v>1.29</v>
      </c>
      <c r="DQ24" s="14">
        <f>IF('QIPP Scorecard'!$AA$1=4,IF(FY2019_ALL_Targets!$BY24="Yes",INDEX('Final Comp Values'!$BK:$BK,MATCH(FY2019_ALL_Targets!$A24,'Final Comp Values'!$B:$B,0)),IF($BY24="Min Data",0,0)),0)</f>
        <v>0</v>
      </c>
      <c r="DR24" s="14">
        <f>IF('QIPP Scorecard'!$AA$1=4,IF(FY2019_ALL_Targets!$BZ24="Yes",INDEX('Final Comp Values'!$BO:$BO,MATCH(FY2019_ALL_Targets!$A24,'Final Comp Values'!$B:$B,0)),IF($BZ24="Min Data",0,0)),0)</f>
        <v>0</v>
      </c>
      <c r="DS24" s="14">
        <f>IF('QIPP Scorecard'!$AA$1=4,IF(FY2019_ALL_Targets!$CA24="Yes",INDEX('Final Comp Values'!$BO:$BO,MATCH(FY2019_ALL_Targets!$A24,'Final Comp Values'!$B:$B,0)),IF($CA24="Min Data",0,0)),0)</f>
        <v>1.29</v>
      </c>
      <c r="DT24" s="14">
        <f>IF('QIPP Scorecard'!$AA$1=4,IF(FY2019_ALL_Targets!$CB24="Yes",INDEX('Final Comp Values'!$BO:$BO,MATCH(FY2019_ALL_Targets!$A24,'Final Comp Values'!$B:$B,0)),IF($CB24="Min Data",0,0)),0)</f>
        <v>1.29</v>
      </c>
      <c r="DU24" s="14">
        <v>1.8</v>
      </c>
      <c r="DV24" s="14">
        <v>2.0299999999999998</v>
      </c>
      <c r="DW24" s="14">
        <v>1.88</v>
      </c>
      <c r="DX24" s="14">
        <v>1.62</v>
      </c>
      <c r="DY24" s="12">
        <f t="shared" si="1"/>
        <v>2</v>
      </c>
      <c r="DZ24" s="12">
        <f t="shared" si="2"/>
        <v>2</v>
      </c>
      <c r="EA24" s="12">
        <f t="shared" si="3"/>
        <v>0</v>
      </c>
      <c r="EB24" s="12">
        <f t="shared" si="4"/>
        <v>0</v>
      </c>
    </row>
    <row r="25" spans="1:132" x14ac:dyDescent="0.25">
      <c r="A25" s="297">
        <v>4574</v>
      </c>
      <c r="B25" s="347">
        <v>455554</v>
      </c>
      <c r="C25" s="297">
        <v>1025709</v>
      </c>
      <c r="D25" s="14">
        <v>1891118501</v>
      </c>
      <c r="E25" s="26" t="s">
        <v>925</v>
      </c>
      <c r="F25" s="26" t="str">
        <f>INDEX('Mar - Aug'!X:X,MATCH(A25,'Mar - Aug'!B:B,0))</f>
        <v>MRSA Central</v>
      </c>
      <c r="G25" s="26" t="s">
        <v>3038</v>
      </c>
      <c r="H25" s="26"/>
      <c r="I25" s="26" t="str">
        <f t="shared" si="0"/>
        <v/>
      </c>
      <c r="J25" s="299" t="s">
        <v>535</v>
      </c>
      <c r="K25" s="299" t="s">
        <v>938</v>
      </c>
      <c r="L25" s="299" t="s">
        <v>2620</v>
      </c>
      <c r="M25" s="13">
        <v>2.669904E-2</v>
      </c>
      <c r="N25" s="13">
        <v>5.769233E-2</v>
      </c>
      <c r="O25" s="13">
        <v>0</v>
      </c>
      <c r="P25" s="13">
        <v>0.13150686</v>
      </c>
      <c r="Q25" s="13">
        <v>3.3690650000000003E-2</v>
      </c>
      <c r="R25" s="13">
        <v>5.5747400000000003E-2</v>
      </c>
      <c r="S25" s="13">
        <v>3.7344499999999998E-3</v>
      </c>
      <c r="T25" s="13">
        <v>0.15247816</v>
      </c>
      <c r="U25" s="13">
        <v>3.3690650000000003E-2</v>
      </c>
      <c r="V25" s="13">
        <v>5.6711560389999999E-2</v>
      </c>
      <c r="W25" s="13">
        <v>3.7344499999999998E-3</v>
      </c>
      <c r="X25" s="13">
        <v>0.15247816</v>
      </c>
      <c r="Y25" s="13">
        <v>3.3690650000000003E-2</v>
      </c>
      <c r="Z25" s="13">
        <v>5.5747400000000003E-2</v>
      </c>
      <c r="AA25" s="13">
        <v>3.7344499999999998E-3</v>
      </c>
      <c r="AB25" s="13">
        <v>0.15247816</v>
      </c>
      <c r="AC25" s="13">
        <v>3.3690650000000003E-2</v>
      </c>
      <c r="AD25" s="13">
        <v>5.5747400000000003E-2</v>
      </c>
      <c r="AE25" s="13">
        <v>3.7344499999999998E-3</v>
      </c>
      <c r="AF25" s="13">
        <v>0.15247816</v>
      </c>
      <c r="AG25" s="13">
        <v>3.3690650000000003E-2</v>
      </c>
      <c r="AH25" s="13">
        <v>5.5747400000000003E-2</v>
      </c>
      <c r="AI25" s="13">
        <v>3.7344499999999998E-3</v>
      </c>
      <c r="AJ25" s="13">
        <v>0.15247816</v>
      </c>
      <c r="AK25" s="13">
        <v>3.3690650000000003E-2</v>
      </c>
      <c r="AL25" s="13">
        <v>5.5747400000000003E-2</v>
      </c>
      <c r="AM25" s="13">
        <v>3.7344499999999998E-3</v>
      </c>
      <c r="AN25" s="13">
        <v>0.15247816</v>
      </c>
      <c r="AO25" s="13">
        <v>3.3690650000000003E-2</v>
      </c>
      <c r="AP25" s="13">
        <v>5.5747400000000003E-2</v>
      </c>
      <c r="AQ25" s="13">
        <v>3.7344499999999998E-3</v>
      </c>
      <c r="AR25" s="13">
        <v>0.15247816</v>
      </c>
      <c r="AS25" s="13">
        <v>3.3690650000000003E-2</v>
      </c>
      <c r="AT25" s="13">
        <v>5.5747400000000003E-2</v>
      </c>
      <c r="AU25" s="13">
        <v>3.7344499999999998E-3</v>
      </c>
      <c r="AV25" s="13">
        <v>0.15247816</v>
      </c>
      <c r="AW25" s="13">
        <v>3.3690650000000003E-2</v>
      </c>
      <c r="AX25" s="13">
        <v>5.5747400000000003E-2</v>
      </c>
      <c r="AY25" s="13">
        <v>3.7344499999999998E-3</v>
      </c>
      <c r="AZ25" s="13">
        <v>0.15247816</v>
      </c>
      <c r="BA25" s="86">
        <v>1.6949152542372899E-2</v>
      </c>
      <c r="BB25" s="86">
        <v>2.6315789473684199E-2</v>
      </c>
      <c r="BC25" s="13">
        <v>0</v>
      </c>
      <c r="BD25" s="13">
        <v>0.12037037037037</v>
      </c>
      <c r="BE25" s="14">
        <v>3.2786885245901599E-2</v>
      </c>
      <c r="BF25" s="14">
        <v>4.8780487804878099E-2</v>
      </c>
      <c r="BG25" s="14">
        <v>8.1967213114754103E-3</v>
      </c>
      <c r="BH25" s="14">
        <v>0.108108108108108</v>
      </c>
      <c r="BI25" s="14">
        <v>2.6548672566371698E-2</v>
      </c>
      <c r="BJ25" s="14">
        <v>7.4999999999999997E-2</v>
      </c>
      <c r="BK25" s="14">
        <v>0</v>
      </c>
      <c r="BL25" s="430">
        <v>0.10784313725490199</v>
      </c>
      <c r="BM25" s="14">
        <v>2.8846153846153799E-2</v>
      </c>
      <c r="BN25" s="14">
        <v>5.5555555555555601E-2</v>
      </c>
      <c r="BO25" s="14">
        <v>0</v>
      </c>
      <c r="BP25" s="14">
        <v>8.6021505376344107E-2</v>
      </c>
      <c r="BQ25" s="86">
        <v>2.8846153846153799E-2</v>
      </c>
      <c r="BR25" s="86">
        <v>5.5555555555555601E-2</v>
      </c>
      <c r="BS25" s="86">
        <v>0</v>
      </c>
      <c r="BT25" s="86">
        <v>8.6021505376344107E-2</v>
      </c>
      <c r="BU25" s="14" t="s">
        <v>35</v>
      </c>
      <c r="BV25" s="14" t="s">
        <v>35</v>
      </c>
      <c r="BW25" s="14" t="s">
        <v>35</v>
      </c>
      <c r="BX25" s="14" t="s">
        <v>35</v>
      </c>
      <c r="BY25" s="14" t="s">
        <v>35</v>
      </c>
      <c r="BZ25" s="14" t="s">
        <v>35</v>
      </c>
      <c r="CA25" s="14" t="s">
        <v>35</v>
      </c>
      <c r="CB25" s="14" t="s">
        <v>35</v>
      </c>
      <c r="CC25" s="14">
        <v>10.88</v>
      </c>
      <c r="CD25" s="14">
        <v>10.88</v>
      </c>
      <c r="CE25" s="14">
        <v>10.88</v>
      </c>
      <c r="CF25" s="14">
        <v>10.88</v>
      </c>
      <c r="CG25" s="14">
        <v>10.88</v>
      </c>
      <c r="CH25" s="14">
        <v>10.88</v>
      </c>
      <c r="CI25" s="14">
        <v>10.94</v>
      </c>
      <c r="CJ25" s="14">
        <f>INDEX('Monthy Targets'!AC:AC,(MATCH(FY2019_ALL_Targets!$B:$B,'Monthy Targets'!$B:$B,0)))</f>
        <v>10.91</v>
      </c>
      <c r="CK25" s="14">
        <f>INDEX('Monthy Targets'!AD:AD,(MATCH(FY2019_ALL_Targets!$B:$B,'Monthy Targets'!$B:$B,0)))</f>
        <v>10.91</v>
      </c>
      <c r="CL25" s="14">
        <f>INDEX('Monthy Targets'!AE:AE,(MATCH(FY2019_ALL_Targets!$B:$B,'Monthy Targets'!$B:$B,0)))</f>
        <v>10.91</v>
      </c>
      <c r="CM25" s="14">
        <f>INDEX('Monthy Targets'!AF:AF,(MATCH(FY2019_ALL_Targets!$B:$B,'Monthy Targets'!$B:$B,0)))</f>
        <v>10.91</v>
      </c>
      <c r="CN25" s="14">
        <f>INDEX('Monthy Targets'!AG:AG,(MATCH(FY2019_ALL_Targets!$B:$B,'Monthy Targets'!$B:$B,0)))</f>
        <v>10.91</v>
      </c>
      <c r="CO25" s="14">
        <v>0.74</v>
      </c>
      <c r="CP25" s="14">
        <v>0.74</v>
      </c>
      <c r="CQ25" s="14">
        <v>0.74</v>
      </c>
      <c r="CR25" s="14">
        <v>0.74</v>
      </c>
      <c r="CS25" s="14">
        <v>0.74</v>
      </c>
      <c r="CT25" s="14">
        <v>0.74</v>
      </c>
      <c r="CU25" s="14">
        <v>0</v>
      </c>
      <c r="CV25" s="14">
        <v>0.74</v>
      </c>
      <c r="CW25" s="14">
        <v>0.74</v>
      </c>
      <c r="CX25" s="14">
        <v>0</v>
      </c>
      <c r="CY25" s="14">
        <v>0.74</v>
      </c>
      <c r="CZ25" s="14">
        <v>0.74</v>
      </c>
      <c r="DA25" s="14">
        <f>IF('QIPP Scorecard'!$AA$1=4,IF(FY2019_ALL_Targets!$BU25="Yes",INDEX('Final Comp Values'!$BN:$BN,MATCH(FY2019_ALL_Targets!$A25,'Final Comp Values'!$B:$B,0)),IF($BU25="Min Data",0,0)),0)</f>
        <v>0.74</v>
      </c>
      <c r="DB25" s="14">
        <f>IF('QIPP Scorecard'!$AA$1=4,IF(FY2019_ALL_Targets!$BV25="Yes",INDEX('Final Comp Values'!$BN:$BN,MATCH(FY2019_ALL_Targets!$A25,'Final Comp Values'!$B:$B,0)),IF($BV25="Min Data",0,0)),0)</f>
        <v>0.74</v>
      </c>
      <c r="DC25" s="14">
        <f>IF('QIPP Scorecard'!$AA$1=4,IF(FY2019_ALL_Targets!$BW25="Yes",INDEX('Final Comp Values'!$BN:$BN,MATCH(FY2019_ALL_Targets!$A25,'Final Comp Values'!$B:$B,0)),IF(CI25="Min Data",0,0)),0)</f>
        <v>0.74</v>
      </c>
      <c r="DD25" s="14">
        <f>IF('QIPP Scorecard'!$AA$1=4,IF(FY2019_ALL_Targets!$BX25="Yes",INDEX('Final Comp Values'!$BN:$BN,MATCH(FY2019_ALL_Targets!$A25,'Final Comp Values'!$B:$B,0)),IF($BX25="Min Data",0,0)),0)</f>
        <v>0.74</v>
      </c>
      <c r="DE25" s="14">
        <v>1.37</v>
      </c>
      <c r="DF25" s="14">
        <v>1.37</v>
      </c>
      <c r="DG25" s="14">
        <v>1.37</v>
      </c>
      <c r="DH25" s="14">
        <v>1.37</v>
      </c>
      <c r="DI25" s="14">
        <v>1.37</v>
      </c>
      <c r="DJ25" s="14">
        <v>1.37</v>
      </c>
      <c r="DK25" s="14">
        <v>0</v>
      </c>
      <c r="DL25" s="14">
        <v>1.37</v>
      </c>
      <c r="DM25" s="14">
        <v>1.38</v>
      </c>
      <c r="DN25" s="14">
        <v>0</v>
      </c>
      <c r="DO25" s="14">
        <v>1.38</v>
      </c>
      <c r="DP25" s="14">
        <v>1.38</v>
      </c>
      <c r="DQ25" s="14">
        <f>IF('QIPP Scorecard'!$AA$1=4,IF(FY2019_ALL_Targets!$BY25="Yes",INDEX('Final Comp Values'!$BK:$BK,MATCH(FY2019_ALL_Targets!$A25,'Final Comp Values'!$B:$B,0)),IF($BY25="Min Data",0,0)),0)</f>
        <v>1.38</v>
      </c>
      <c r="DR25" s="14">
        <f>IF('QIPP Scorecard'!$AA$1=4,IF(FY2019_ALL_Targets!$BZ25="Yes",INDEX('Final Comp Values'!$BO:$BO,MATCH(FY2019_ALL_Targets!$A25,'Final Comp Values'!$B:$B,0)),IF($BZ25="Min Data",0,0)),0)</f>
        <v>1.38</v>
      </c>
      <c r="DS25" s="14">
        <f>IF('QIPP Scorecard'!$AA$1=4,IF(FY2019_ALL_Targets!$CA25="Yes",INDEX('Final Comp Values'!$BO:$BO,MATCH(FY2019_ALL_Targets!$A25,'Final Comp Values'!$B:$B,0)),IF($CA25="Min Data",0,0)),0)</f>
        <v>1.38</v>
      </c>
      <c r="DT25" s="14">
        <f>IF('QIPP Scorecard'!$AA$1=4,IF(FY2019_ALL_Targets!$CB25="Yes",INDEX('Final Comp Values'!$BO:$BO,MATCH(FY2019_ALL_Targets!$A25,'Final Comp Values'!$B:$B,0)),IF($CB25="Min Data",0,0)),0)</f>
        <v>1.38</v>
      </c>
      <c r="DU25" s="14">
        <v>1.94</v>
      </c>
      <c r="DV25" s="14">
        <v>1.95</v>
      </c>
      <c r="DW25" s="14">
        <v>2.0299999999999998</v>
      </c>
      <c r="DX25" s="14">
        <v>2.2400000000000002</v>
      </c>
      <c r="DY25" s="12">
        <f t="shared" si="1"/>
        <v>0</v>
      </c>
      <c r="DZ25" s="12">
        <f t="shared" si="2"/>
        <v>0</v>
      </c>
      <c r="EA25" s="12">
        <f t="shared" si="3"/>
        <v>0</v>
      </c>
      <c r="EB25" s="12">
        <f t="shared" si="4"/>
        <v>0</v>
      </c>
    </row>
    <row r="26" spans="1:132" x14ac:dyDescent="0.25">
      <c r="A26" s="297">
        <v>4896</v>
      </c>
      <c r="B26" s="347">
        <v>455555</v>
      </c>
      <c r="C26" s="297">
        <v>1026248</v>
      </c>
      <c r="D26" s="14">
        <v>1629021803</v>
      </c>
      <c r="E26" s="26" t="s">
        <v>913</v>
      </c>
      <c r="F26" s="26" t="str">
        <f>INDEX('Mar - Aug'!X:X,MATCH(A26,'Mar - Aug'!B:B,0))</f>
        <v>MRSA West</v>
      </c>
      <c r="G26" s="26" t="s">
        <v>3160</v>
      </c>
      <c r="H26" s="26"/>
      <c r="I26" s="26" t="str">
        <f t="shared" si="0"/>
        <v/>
      </c>
      <c r="J26" s="299" t="s">
        <v>228</v>
      </c>
      <c r="K26" s="299" t="s">
        <v>943</v>
      </c>
      <c r="L26" s="299" t="s">
        <v>229</v>
      </c>
      <c r="M26" s="13">
        <v>5.6338060000000002E-2</v>
      </c>
      <c r="N26" s="13">
        <v>4.4444450000000003E-2</v>
      </c>
      <c r="O26" s="13">
        <v>2.1126760000000001E-2</v>
      </c>
      <c r="P26" s="13">
        <v>0.14893618</v>
      </c>
      <c r="Q26" s="13">
        <v>3.3690650000000003E-2</v>
      </c>
      <c r="R26" s="13">
        <v>5.5747400000000003E-2</v>
      </c>
      <c r="S26" s="13">
        <v>3.7344499999999998E-3</v>
      </c>
      <c r="T26" s="13">
        <v>0.15247816</v>
      </c>
      <c r="U26" s="13">
        <v>5.5380312979999999E-2</v>
      </c>
      <c r="V26" s="13">
        <v>5.5747400000000003E-2</v>
      </c>
      <c r="W26" s="13">
        <v>2.0767605080000001E-2</v>
      </c>
      <c r="X26" s="13">
        <v>0.15247816</v>
      </c>
      <c r="Y26" s="13">
        <v>5.3521157E-2</v>
      </c>
      <c r="Z26" s="13">
        <v>5.5747400000000003E-2</v>
      </c>
      <c r="AA26" s="13">
        <v>2.0070422000000001E-2</v>
      </c>
      <c r="AB26" s="13">
        <v>0.15247816</v>
      </c>
      <c r="AC26" s="13">
        <v>5.4422565960000002E-2</v>
      </c>
      <c r="AD26" s="13">
        <v>5.5747400000000003E-2</v>
      </c>
      <c r="AE26" s="13">
        <v>2.0408450160000001E-2</v>
      </c>
      <c r="AF26" s="13">
        <v>0.15247816</v>
      </c>
      <c r="AG26" s="13">
        <v>5.0704253999999997E-2</v>
      </c>
      <c r="AH26" s="13">
        <v>5.5747400000000003E-2</v>
      </c>
      <c r="AI26" s="13">
        <v>1.9014084000000001E-2</v>
      </c>
      <c r="AJ26" s="13">
        <v>0.15247816</v>
      </c>
      <c r="AK26" s="13">
        <v>5.3464818939999999E-2</v>
      </c>
      <c r="AL26" s="13">
        <v>5.5747400000000003E-2</v>
      </c>
      <c r="AM26" s="13">
        <v>2.0049295240000001E-2</v>
      </c>
      <c r="AN26" s="13">
        <v>0.15247816</v>
      </c>
      <c r="AO26" s="13">
        <v>4.7887351000000002E-2</v>
      </c>
      <c r="AP26" s="13">
        <v>5.5747400000000003E-2</v>
      </c>
      <c r="AQ26" s="13">
        <v>1.7957746E-2</v>
      </c>
      <c r="AR26" s="13">
        <v>0.15247816</v>
      </c>
      <c r="AS26" s="13">
        <v>5.23943958E-2</v>
      </c>
      <c r="AT26" s="13">
        <v>5.5747400000000003E-2</v>
      </c>
      <c r="AU26" s="13">
        <v>1.96478868E-2</v>
      </c>
      <c r="AV26" s="13">
        <v>0.15247816</v>
      </c>
      <c r="AW26" s="13">
        <v>4.5070447999999999E-2</v>
      </c>
      <c r="AX26" s="13">
        <v>5.5747400000000003E-2</v>
      </c>
      <c r="AY26" s="13">
        <v>1.6901408E-2</v>
      </c>
      <c r="AZ26" s="13">
        <v>0.15247816</v>
      </c>
      <c r="BA26" s="86">
        <v>2.1276595744680899E-2</v>
      </c>
      <c r="BB26" s="86">
        <v>0</v>
      </c>
      <c r="BC26" s="13">
        <v>0</v>
      </c>
      <c r="BD26" s="13">
        <v>6.8181818181818205E-2</v>
      </c>
      <c r="BE26" s="14">
        <v>4.3478260869565202E-2</v>
      </c>
      <c r="BF26" s="14">
        <v>0</v>
      </c>
      <c r="BG26" s="14">
        <v>0</v>
      </c>
      <c r="BH26" s="14">
        <v>9.0909090909090898E-2</v>
      </c>
      <c r="BI26" s="14">
        <v>9.0909090909090898E-2</v>
      </c>
      <c r="BJ26" s="14">
        <v>0</v>
      </c>
      <c r="BK26" s="14">
        <v>0</v>
      </c>
      <c r="BL26" s="430">
        <v>4.7619047619047603E-2</v>
      </c>
      <c r="BM26" s="14">
        <v>4.4444444444444398E-2</v>
      </c>
      <c r="BN26" s="14">
        <v>0</v>
      </c>
      <c r="BO26" s="14">
        <v>0</v>
      </c>
      <c r="BP26" s="14">
        <v>2.27272727272727E-2</v>
      </c>
      <c r="BQ26" s="86">
        <v>4.4444444444444398E-2</v>
      </c>
      <c r="BR26" s="86">
        <v>0</v>
      </c>
      <c r="BS26" s="86">
        <v>0</v>
      </c>
      <c r="BT26" s="86">
        <v>2.27272727272727E-2</v>
      </c>
      <c r="BU26" s="14" t="s">
        <v>35</v>
      </c>
      <c r="BV26" s="14" t="s">
        <v>35</v>
      </c>
      <c r="BW26" s="14" t="s">
        <v>35</v>
      </c>
      <c r="BX26" s="14" t="s">
        <v>35</v>
      </c>
      <c r="BY26" s="14" t="s">
        <v>35</v>
      </c>
      <c r="BZ26" s="14" t="s">
        <v>35</v>
      </c>
      <c r="CA26" s="14" t="s">
        <v>35</v>
      </c>
      <c r="CB26" s="14" t="s">
        <v>35</v>
      </c>
      <c r="CC26" s="14">
        <v>1.18</v>
      </c>
      <c r="CD26" s="14">
        <v>1.18</v>
      </c>
      <c r="CE26" s="14">
        <v>1.18</v>
      </c>
      <c r="CF26" s="14">
        <v>1.18</v>
      </c>
      <c r="CG26" s="14">
        <v>1.18</v>
      </c>
      <c r="CH26" s="14">
        <v>1.18</v>
      </c>
      <c r="CI26" s="14">
        <v>1.1599999999999999</v>
      </c>
      <c r="CJ26" s="14">
        <f>INDEX('Monthy Targets'!AC:AC,(MATCH(FY2019_ALL_Targets!$B:$B,'Monthy Targets'!$B:$B,0)))</f>
        <v>1.1599999999999999</v>
      </c>
      <c r="CK26" s="14">
        <f>INDEX('Monthy Targets'!AD:AD,(MATCH(FY2019_ALL_Targets!$B:$B,'Monthy Targets'!$B:$B,0)))</f>
        <v>1.1599999999999999</v>
      </c>
      <c r="CL26" s="14">
        <f>INDEX('Monthy Targets'!AE:AE,(MATCH(FY2019_ALL_Targets!$B:$B,'Monthy Targets'!$B:$B,0)))</f>
        <v>1.1599999999999999</v>
      </c>
      <c r="CM26" s="14">
        <f>INDEX('Monthy Targets'!AF:AF,(MATCH(FY2019_ALL_Targets!$B:$B,'Monthy Targets'!$B:$B,0)))</f>
        <v>1.1599999999999999</v>
      </c>
      <c r="CN26" s="14">
        <f>INDEX('Monthy Targets'!AG:AG,(MATCH(FY2019_ALL_Targets!$B:$B,'Monthy Targets'!$B:$B,0)))</f>
        <v>1.1599999999999999</v>
      </c>
      <c r="CO26" s="14">
        <v>0.08</v>
      </c>
      <c r="CP26" s="14">
        <v>0.08</v>
      </c>
      <c r="CQ26" s="14">
        <v>0.08</v>
      </c>
      <c r="CR26" s="14">
        <v>0.08</v>
      </c>
      <c r="CS26" s="14">
        <v>0.08</v>
      </c>
      <c r="CT26" s="14">
        <v>0.08</v>
      </c>
      <c r="CU26" s="14">
        <v>0.08</v>
      </c>
      <c r="CV26" s="14">
        <v>0.08</v>
      </c>
      <c r="CW26" s="14">
        <v>0</v>
      </c>
      <c r="CX26" s="14">
        <v>0.08</v>
      </c>
      <c r="CY26" s="14">
        <v>0.08</v>
      </c>
      <c r="CZ26" s="14">
        <v>0.08</v>
      </c>
      <c r="DA26" s="14">
        <f>IF('QIPP Scorecard'!$AA$1=4,IF(FY2019_ALL_Targets!$BU26="Yes",INDEX('Final Comp Values'!$BN:$BN,MATCH(FY2019_ALL_Targets!$A26,'Final Comp Values'!$B:$B,0)),IF($BU26="Min Data",0,0)),0)</f>
        <v>0.08</v>
      </c>
      <c r="DB26" s="14">
        <f>IF('QIPP Scorecard'!$AA$1=4,IF(FY2019_ALL_Targets!$BV26="Yes",INDEX('Final Comp Values'!$BN:$BN,MATCH(FY2019_ALL_Targets!$A26,'Final Comp Values'!$B:$B,0)),IF($BV26="Min Data",0,0)),0)</f>
        <v>0.08</v>
      </c>
      <c r="DC26" s="14">
        <f>IF('QIPP Scorecard'!$AA$1=4,IF(FY2019_ALL_Targets!$BW26="Yes",INDEX('Final Comp Values'!$BN:$BN,MATCH(FY2019_ALL_Targets!$A26,'Final Comp Values'!$B:$B,0)),IF(CI26="Min Data",0,0)),0)</f>
        <v>0.08</v>
      </c>
      <c r="DD26" s="14">
        <f>IF('QIPP Scorecard'!$AA$1=4,IF(FY2019_ALL_Targets!$BX26="Yes",INDEX('Final Comp Values'!$BN:$BN,MATCH(FY2019_ALL_Targets!$A26,'Final Comp Values'!$B:$B,0)),IF($BX26="Min Data",0,0)),0)</f>
        <v>0.08</v>
      </c>
      <c r="DE26" s="14">
        <v>0.15</v>
      </c>
      <c r="DF26" s="14">
        <v>0.15</v>
      </c>
      <c r="DG26" s="14">
        <v>0.15</v>
      </c>
      <c r="DH26" s="14">
        <v>0.15</v>
      </c>
      <c r="DI26" s="14">
        <v>0.15</v>
      </c>
      <c r="DJ26" s="14">
        <v>0.15</v>
      </c>
      <c r="DK26" s="14">
        <v>0.15</v>
      </c>
      <c r="DL26" s="14">
        <v>0.15</v>
      </c>
      <c r="DM26" s="14">
        <v>0</v>
      </c>
      <c r="DN26" s="14">
        <v>0.15</v>
      </c>
      <c r="DO26" s="14">
        <v>0.15</v>
      </c>
      <c r="DP26" s="14">
        <v>0.15</v>
      </c>
      <c r="DQ26" s="14">
        <f>IF('QIPP Scorecard'!$AA$1=4,IF(FY2019_ALL_Targets!$BY26="Yes",INDEX('Final Comp Values'!$BK:$BK,MATCH(FY2019_ALL_Targets!$A26,'Final Comp Values'!$B:$B,0)),IF($BY26="Min Data",0,0)),0)</f>
        <v>0.15</v>
      </c>
      <c r="DR26" s="14">
        <f>IF('QIPP Scorecard'!$AA$1=4,IF(FY2019_ALL_Targets!$BZ26="Yes",INDEX('Final Comp Values'!$BO:$BO,MATCH(FY2019_ALL_Targets!$A26,'Final Comp Values'!$B:$B,0)),IF($BZ26="Min Data",0,0)),0)</f>
        <v>0.15</v>
      </c>
      <c r="DS26" s="14">
        <f>IF('QIPP Scorecard'!$AA$1=4,IF(FY2019_ALL_Targets!$CA26="Yes",INDEX('Final Comp Values'!$BO:$BO,MATCH(FY2019_ALL_Targets!$A26,'Final Comp Values'!$B:$B,0)),IF($CA26="Min Data",0,0)),0)</f>
        <v>0.15</v>
      </c>
      <c r="DT26" s="14">
        <f>IF('QIPP Scorecard'!$AA$1=4,IF(FY2019_ALL_Targets!$CB26="Yes",INDEX('Final Comp Values'!$BO:$BO,MATCH(FY2019_ALL_Targets!$A26,'Final Comp Values'!$B:$B,0)),IF($CB26="Min Data",0,0)),0)</f>
        <v>0.15</v>
      </c>
      <c r="DU26" s="14">
        <v>0.21</v>
      </c>
      <c r="DV26" s="14">
        <v>0.24</v>
      </c>
      <c r="DW26" s="14">
        <v>0.22</v>
      </c>
      <c r="DX26" s="14">
        <v>0.24</v>
      </c>
      <c r="DY26" s="12">
        <f t="shared" si="1"/>
        <v>0</v>
      </c>
      <c r="DZ26" s="12">
        <f t="shared" si="2"/>
        <v>0</v>
      </c>
      <c r="EA26" s="12">
        <f t="shared" si="3"/>
        <v>0</v>
      </c>
      <c r="EB26" s="12">
        <f t="shared" si="4"/>
        <v>0</v>
      </c>
    </row>
    <row r="27" spans="1:132" x14ac:dyDescent="0.25">
      <c r="A27" s="297">
        <v>5179</v>
      </c>
      <c r="B27" s="347">
        <v>455560</v>
      </c>
      <c r="C27" s="297">
        <v>1017864</v>
      </c>
      <c r="D27" s="14">
        <v>1154657583</v>
      </c>
      <c r="E27" s="26" t="s">
        <v>1003</v>
      </c>
      <c r="F27" s="26" t="str">
        <f>INDEX('Mar - Aug'!X:X,MATCH(A27,'Mar - Aug'!B:B,0))</f>
        <v>Hidalgo</v>
      </c>
      <c r="G27" s="26" t="s">
        <v>3026</v>
      </c>
      <c r="H27" s="26"/>
      <c r="I27" s="26" t="str">
        <f t="shared" si="0"/>
        <v/>
      </c>
      <c r="J27" s="299" t="s">
        <v>703</v>
      </c>
      <c r="K27" s="299" t="s">
        <v>1033</v>
      </c>
      <c r="L27" s="299" t="s">
        <v>704</v>
      </c>
      <c r="M27" s="13">
        <v>5.6818099999999998E-3</v>
      </c>
      <c r="N27" s="13">
        <v>5.6338020000000003E-2</v>
      </c>
      <c r="O27" s="13">
        <v>2.8409099999999999E-3</v>
      </c>
      <c r="P27" s="13">
        <v>0.20192305999999999</v>
      </c>
      <c r="Q27" s="13">
        <v>3.3690650000000003E-2</v>
      </c>
      <c r="R27" s="13">
        <v>5.5747400000000003E-2</v>
      </c>
      <c r="S27" s="13">
        <v>3.7344499999999998E-3</v>
      </c>
      <c r="T27" s="13">
        <v>0.15247816</v>
      </c>
      <c r="U27" s="13">
        <v>3.3690650000000003E-2</v>
      </c>
      <c r="V27" s="13">
        <v>5.5747400000000003E-2</v>
      </c>
      <c r="W27" s="13">
        <v>3.7344499999999998E-3</v>
      </c>
      <c r="X27" s="13">
        <v>0.19849036798</v>
      </c>
      <c r="Y27" s="13">
        <v>3.3690650000000003E-2</v>
      </c>
      <c r="Z27" s="13">
        <v>5.5747400000000003E-2</v>
      </c>
      <c r="AA27" s="13">
        <v>3.7344499999999998E-3</v>
      </c>
      <c r="AB27" s="13">
        <v>0.19182690699999999</v>
      </c>
      <c r="AC27" s="13">
        <v>3.3690650000000003E-2</v>
      </c>
      <c r="AD27" s="13">
        <v>5.5747400000000003E-2</v>
      </c>
      <c r="AE27" s="13">
        <v>3.7344499999999998E-3</v>
      </c>
      <c r="AF27" s="13">
        <v>0.19505767596000001</v>
      </c>
      <c r="AG27" s="13">
        <v>3.3690650000000003E-2</v>
      </c>
      <c r="AH27" s="13">
        <v>5.5747400000000003E-2</v>
      </c>
      <c r="AI27" s="13">
        <v>3.7344499999999998E-3</v>
      </c>
      <c r="AJ27" s="13">
        <v>0.18173075399999999</v>
      </c>
      <c r="AK27" s="13">
        <v>3.3690650000000003E-2</v>
      </c>
      <c r="AL27" s="13">
        <v>5.5747400000000003E-2</v>
      </c>
      <c r="AM27" s="13">
        <v>3.7344499999999998E-3</v>
      </c>
      <c r="AN27" s="13">
        <v>0.19162498393999999</v>
      </c>
      <c r="AO27" s="13">
        <v>3.3690650000000003E-2</v>
      </c>
      <c r="AP27" s="13">
        <v>5.5747400000000003E-2</v>
      </c>
      <c r="AQ27" s="13">
        <v>3.7344499999999998E-3</v>
      </c>
      <c r="AR27" s="13">
        <v>0.171634601</v>
      </c>
      <c r="AS27" s="13">
        <v>3.3690650000000003E-2</v>
      </c>
      <c r="AT27" s="13">
        <v>5.5747400000000003E-2</v>
      </c>
      <c r="AU27" s="13">
        <v>3.7344499999999998E-3</v>
      </c>
      <c r="AV27" s="13">
        <v>0.18778844580000001</v>
      </c>
      <c r="AW27" s="13">
        <v>3.3690650000000003E-2</v>
      </c>
      <c r="AX27" s="13">
        <v>5.5747400000000003E-2</v>
      </c>
      <c r="AY27" s="13">
        <v>3.7344499999999998E-3</v>
      </c>
      <c r="AZ27" s="13">
        <v>0.161538448</v>
      </c>
      <c r="BA27" s="86">
        <v>0</v>
      </c>
      <c r="BB27" s="86">
        <v>2.9411764705882401E-2</v>
      </c>
      <c r="BC27" s="13">
        <v>0</v>
      </c>
      <c r="BD27" s="13">
        <v>0.17142857142857101</v>
      </c>
      <c r="BE27" s="14">
        <v>1.2500000000000001E-2</v>
      </c>
      <c r="BF27" s="14">
        <v>4.5454545454545497E-2</v>
      </c>
      <c r="BG27" s="14">
        <v>0</v>
      </c>
      <c r="BH27" s="14">
        <v>0.15942028985507201</v>
      </c>
      <c r="BI27" s="14">
        <v>1.2987012987013E-2</v>
      </c>
      <c r="BJ27" s="14">
        <v>4.91803278688525E-2</v>
      </c>
      <c r="BK27" s="14">
        <v>0</v>
      </c>
      <c r="BL27" s="430">
        <v>0.107692307692308</v>
      </c>
      <c r="BM27" s="14">
        <v>1.20481927710843E-2</v>
      </c>
      <c r="BN27" s="14">
        <v>6.3492063492063502E-2</v>
      </c>
      <c r="BO27" s="14">
        <v>0</v>
      </c>
      <c r="BP27" s="14">
        <v>0.12676056338028199</v>
      </c>
      <c r="BQ27" s="86">
        <v>1.20481927710843E-2</v>
      </c>
      <c r="BR27" s="86">
        <v>6.3492063492063502E-2</v>
      </c>
      <c r="BS27" s="86">
        <v>0</v>
      </c>
      <c r="BT27" s="86">
        <v>0.12676056338028199</v>
      </c>
      <c r="BU27" s="14" t="s">
        <v>35</v>
      </c>
      <c r="BV27" s="14" t="s">
        <v>36</v>
      </c>
      <c r="BW27" s="14" t="s">
        <v>35</v>
      </c>
      <c r="BX27" s="14" t="s">
        <v>35</v>
      </c>
      <c r="BY27" s="14" t="s">
        <v>35</v>
      </c>
      <c r="BZ27" s="14" t="s">
        <v>36</v>
      </c>
      <c r="CA27" s="14" t="s">
        <v>35</v>
      </c>
      <c r="CB27" s="14" t="s">
        <v>35</v>
      </c>
      <c r="CC27" s="14">
        <v>0</v>
      </c>
      <c r="CD27" s="14">
        <v>0</v>
      </c>
      <c r="CE27" s="14">
        <v>0</v>
      </c>
      <c r="CF27" s="14">
        <v>0</v>
      </c>
      <c r="CG27" s="14">
        <v>0</v>
      </c>
      <c r="CH27" s="14">
        <v>0</v>
      </c>
      <c r="CI27" s="14">
        <v>0</v>
      </c>
      <c r="CJ27" s="14">
        <f>INDEX('Monthy Targets'!AC:AC,(MATCH(FY2019_ALL_Targets!$B:$B,'Monthy Targets'!$B:$B,0)))</f>
        <v>0</v>
      </c>
      <c r="CK27" s="14">
        <f>INDEX('Monthy Targets'!AD:AD,(MATCH(FY2019_ALL_Targets!$B:$B,'Monthy Targets'!$B:$B,0)))</f>
        <v>0</v>
      </c>
      <c r="CL27" s="14">
        <f>INDEX('Monthy Targets'!AE:AE,(MATCH(FY2019_ALL_Targets!$B:$B,'Monthy Targets'!$B:$B,0)))</f>
        <v>0</v>
      </c>
      <c r="CM27" s="14">
        <f>INDEX('Monthy Targets'!AF:AF,(MATCH(FY2019_ALL_Targets!$B:$B,'Monthy Targets'!$B:$B,0)))</f>
        <v>0</v>
      </c>
      <c r="CN27" s="14">
        <f>INDEX('Monthy Targets'!AG:AG,(MATCH(FY2019_ALL_Targets!$B:$B,'Monthy Targets'!$B:$B,0)))</f>
        <v>0</v>
      </c>
      <c r="CO27" s="14">
        <v>1.4</v>
      </c>
      <c r="CP27" s="14">
        <v>1.4</v>
      </c>
      <c r="CQ27" s="14">
        <v>1.4</v>
      </c>
      <c r="CR27" s="14">
        <v>1.4</v>
      </c>
      <c r="CS27" s="14">
        <v>1.4</v>
      </c>
      <c r="CT27" s="14">
        <v>1.4</v>
      </c>
      <c r="CU27" s="14">
        <v>1.4</v>
      </c>
      <c r="CV27" s="14">
        <v>1.4</v>
      </c>
      <c r="CW27" s="14">
        <v>1.36</v>
      </c>
      <c r="CX27" s="14">
        <v>1.36</v>
      </c>
      <c r="CY27" s="14">
        <v>1.36</v>
      </c>
      <c r="CZ27" s="14">
        <v>1.36</v>
      </c>
      <c r="DA27" s="14">
        <f>IF('QIPP Scorecard'!$AA$1=4,IF(FY2019_ALL_Targets!$BU27="Yes",INDEX('Final Comp Values'!$BN:$BN,MATCH(FY2019_ALL_Targets!$A27,'Final Comp Values'!$B:$B,0)),IF($BU27="Min Data",0,0)),0)</f>
        <v>1.36</v>
      </c>
      <c r="DB27" s="14">
        <f>IF('QIPP Scorecard'!$AA$1=4,IF(FY2019_ALL_Targets!$BV27="Yes",INDEX('Final Comp Values'!$BN:$BN,MATCH(FY2019_ALL_Targets!$A27,'Final Comp Values'!$B:$B,0)),IF($BV27="Min Data",0,0)),0)</f>
        <v>0</v>
      </c>
      <c r="DC27" s="14">
        <f>IF('QIPP Scorecard'!$AA$1=4,IF(FY2019_ALL_Targets!$BW27="Yes",INDEX('Final Comp Values'!$BN:$BN,MATCH(FY2019_ALL_Targets!$A27,'Final Comp Values'!$B:$B,0)),IF(CI27="Min Data",0,0)),0)</f>
        <v>1.36</v>
      </c>
      <c r="DD27" s="14">
        <f>IF('QIPP Scorecard'!$AA$1=4,IF(FY2019_ALL_Targets!$BX27="Yes",INDEX('Final Comp Values'!$BN:$BN,MATCH(FY2019_ALL_Targets!$A27,'Final Comp Values'!$B:$B,0)),IF($BX27="Min Data",0,0)),0)</f>
        <v>1.36</v>
      </c>
      <c r="DE27" s="14">
        <v>2.59</v>
      </c>
      <c r="DF27" s="14">
        <v>2.59</v>
      </c>
      <c r="DG27" s="14">
        <v>2.59</v>
      </c>
      <c r="DH27" s="14">
        <v>2.59</v>
      </c>
      <c r="DI27" s="14">
        <v>2.59</v>
      </c>
      <c r="DJ27" s="14">
        <v>2.59</v>
      </c>
      <c r="DK27" s="14">
        <v>2.59</v>
      </c>
      <c r="DL27" s="14">
        <v>2.59</v>
      </c>
      <c r="DM27" s="14">
        <v>2.5299999999999998</v>
      </c>
      <c r="DN27" s="14">
        <v>2.5299999999999998</v>
      </c>
      <c r="DO27" s="14">
        <v>2.5299999999999998</v>
      </c>
      <c r="DP27" s="14">
        <v>2.5299999999999998</v>
      </c>
      <c r="DQ27" s="14">
        <f>IF('QIPP Scorecard'!$AA$1=4,IF(FY2019_ALL_Targets!$BY27="Yes",INDEX('Final Comp Values'!$BK:$BK,MATCH(FY2019_ALL_Targets!$A27,'Final Comp Values'!$B:$B,0)),IF($BY27="Min Data",0,0)),0)</f>
        <v>2.5299999999999998</v>
      </c>
      <c r="DR27" s="14">
        <f>IF('QIPP Scorecard'!$AA$1=4,IF(FY2019_ALL_Targets!$BZ27="Yes",INDEX('Final Comp Values'!$BO:$BO,MATCH(FY2019_ALL_Targets!$A27,'Final Comp Values'!$B:$B,0)),IF($BZ27="Min Data",0,0)),0)</f>
        <v>0</v>
      </c>
      <c r="DS27" s="14">
        <f>IF('QIPP Scorecard'!$AA$1=4,IF(FY2019_ALL_Targets!$CA27="Yes",INDEX('Final Comp Values'!$BO:$BO,MATCH(FY2019_ALL_Targets!$A27,'Final Comp Values'!$B:$B,0)),IF($CA27="Min Data",0,0)),0)</f>
        <v>2.5299999999999998</v>
      </c>
      <c r="DT27" s="14">
        <f>IF('QIPP Scorecard'!$AA$1=4,IF(FY2019_ALL_Targets!$CB27="Yes",INDEX('Final Comp Values'!$BO:$BO,MATCH(FY2019_ALL_Targets!$A27,'Final Comp Values'!$B:$B,0)),IF($CB27="Min Data",0,0)),0)</f>
        <v>2.5299999999999998</v>
      </c>
      <c r="DU27" s="14">
        <v>1.6</v>
      </c>
      <c r="DV27" s="14">
        <v>1.81</v>
      </c>
      <c r="DW27" s="14">
        <v>1.89</v>
      </c>
      <c r="DX27" s="14">
        <v>1.4</v>
      </c>
      <c r="DY27" s="12">
        <f t="shared" si="1"/>
        <v>1</v>
      </c>
      <c r="DZ27" s="12">
        <f t="shared" si="2"/>
        <v>1</v>
      </c>
      <c r="EA27" s="12">
        <f t="shared" si="3"/>
        <v>0</v>
      </c>
      <c r="EB27" s="12">
        <f t="shared" si="4"/>
        <v>3</v>
      </c>
    </row>
    <row r="28" spans="1:132" x14ac:dyDescent="0.25">
      <c r="A28" s="297">
        <v>5129</v>
      </c>
      <c r="B28" s="347">
        <v>455569</v>
      </c>
      <c r="C28" s="297">
        <v>1028781</v>
      </c>
      <c r="D28" s="14">
        <v>1871981019</v>
      </c>
      <c r="E28" s="26" t="s">
        <v>939</v>
      </c>
      <c r="F28" s="26" t="str">
        <f>INDEX('Mar - Aug'!X:X,MATCH(A28,'Mar - Aug'!B:B,0))</f>
        <v>MRSA Northeast</v>
      </c>
      <c r="G28" s="26" t="s">
        <v>3052</v>
      </c>
      <c r="H28" s="26" t="s">
        <v>3058</v>
      </c>
      <c r="I28" s="26" t="str">
        <f t="shared" si="0"/>
        <v/>
      </c>
      <c r="J28" s="299" t="s">
        <v>677</v>
      </c>
      <c r="K28" s="299" t="s">
        <v>991</v>
      </c>
      <c r="L28" s="299" t="s">
        <v>2386</v>
      </c>
      <c r="M28" s="13">
        <v>6.8965529999999997E-2</v>
      </c>
      <c r="N28" s="13">
        <v>0.17692304</v>
      </c>
      <c r="O28" s="13">
        <v>0</v>
      </c>
      <c r="P28" s="13">
        <v>7.3059369999999998E-2</v>
      </c>
      <c r="Q28" s="13">
        <v>3.3690650000000003E-2</v>
      </c>
      <c r="R28" s="13">
        <v>5.5747400000000003E-2</v>
      </c>
      <c r="S28" s="13">
        <v>3.7344499999999998E-3</v>
      </c>
      <c r="T28" s="13">
        <v>0.15247816</v>
      </c>
      <c r="U28" s="13">
        <v>6.779311599E-2</v>
      </c>
      <c r="V28" s="13">
        <v>0.17391534832</v>
      </c>
      <c r="W28" s="13">
        <v>3.7344499999999998E-3</v>
      </c>
      <c r="X28" s="13">
        <v>0.15247816</v>
      </c>
      <c r="Y28" s="13">
        <v>6.5517253499999997E-2</v>
      </c>
      <c r="Z28" s="13">
        <v>0.16807688800000001</v>
      </c>
      <c r="AA28" s="13">
        <v>3.7344499999999998E-3</v>
      </c>
      <c r="AB28" s="13">
        <v>0.15247816</v>
      </c>
      <c r="AC28" s="13">
        <v>6.6620701980000002E-2</v>
      </c>
      <c r="AD28" s="13">
        <v>0.17090765663999999</v>
      </c>
      <c r="AE28" s="13">
        <v>3.7344499999999998E-3</v>
      </c>
      <c r="AF28" s="13">
        <v>0.15247816</v>
      </c>
      <c r="AG28" s="13">
        <v>6.2068976999999997E-2</v>
      </c>
      <c r="AH28" s="13">
        <v>0.15923073600000001</v>
      </c>
      <c r="AI28" s="13">
        <v>3.7344499999999998E-3</v>
      </c>
      <c r="AJ28" s="13">
        <v>0.15247816</v>
      </c>
      <c r="AK28" s="13">
        <v>6.5448287970000005E-2</v>
      </c>
      <c r="AL28" s="13">
        <v>0.16789996496000001</v>
      </c>
      <c r="AM28" s="13">
        <v>3.7344499999999998E-3</v>
      </c>
      <c r="AN28" s="13">
        <v>0.15247816</v>
      </c>
      <c r="AO28" s="13">
        <v>5.8620700499999998E-2</v>
      </c>
      <c r="AP28" s="13">
        <v>0.15038458399999999</v>
      </c>
      <c r="AQ28" s="13">
        <v>3.7344499999999998E-3</v>
      </c>
      <c r="AR28" s="13">
        <v>0.15247816</v>
      </c>
      <c r="AS28" s="13">
        <v>6.4137942899999995E-2</v>
      </c>
      <c r="AT28" s="13">
        <v>0.1645384272</v>
      </c>
      <c r="AU28" s="13">
        <v>3.7344499999999998E-3</v>
      </c>
      <c r="AV28" s="13">
        <v>0.15247816</v>
      </c>
      <c r="AW28" s="13">
        <v>5.5172423999999998E-2</v>
      </c>
      <c r="AX28" s="13">
        <v>0.14153843199999999</v>
      </c>
      <c r="AY28" s="13">
        <v>3.7344499999999998E-3</v>
      </c>
      <c r="AZ28" s="13">
        <v>0.15247816</v>
      </c>
      <c r="BA28" s="86">
        <v>4.5454545454545497E-2</v>
      </c>
      <c r="BB28" s="86">
        <v>0.05</v>
      </c>
      <c r="BC28" s="13">
        <v>0</v>
      </c>
      <c r="BD28" s="13">
        <v>7.2727272727272696E-2</v>
      </c>
      <c r="BE28" s="14">
        <v>3.3898305084745797E-2</v>
      </c>
      <c r="BF28" s="14">
        <v>2.6315789473684199E-2</v>
      </c>
      <c r="BG28" s="14">
        <v>0</v>
      </c>
      <c r="BH28" s="14">
        <v>0.12</v>
      </c>
      <c r="BI28" s="14">
        <v>3.5087719298245598E-2</v>
      </c>
      <c r="BJ28" s="14">
        <v>8.8235294117647106E-2</v>
      </c>
      <c r="BK28" s="14">
        <v>0</v>
      </c>
      <c r="BL28" s="430">
        <v>0.125</v>
      </c>
      <c r="BM28" s="14">
        <v>1.6949152542372899E-2</v>
      </c>
      <c r="BN28" s="14">
        <v>0.11111111111111099</v>
      </c>
      <c r="BO28" s="14">
        <v>0</v>
      </c>
      <c r="BP28" s="14">
        <v>7.8431372549019607E-2</v>
      </c>
      <c r="BQ28" s="86">
        <v>1.6949152542372899E-2</v>
      </c>
      <c r="BR28" s="86">
        <v>0.11111111111111099</v>
      </c>
      <c r="BS28" s="86">
        <v>0</v>
      </c>
      <c r="BT28" s="86">
        <v>7.8431372549019607E-2</v>
      </c>
      <c r="BU28" s="14" t="s">
        <v>35</v>
      </c>
      <c r="BV28" s="14" t="s">
        <v>35</v>
      </c>
      <c r="BW28" s="14" t="s">
        <v>35</v>
      </c>
      <c r="BX28" s="14" t="s">
        <v>35</v>
      </c>
      <c r="BY28" s="14" t="s">
        <v>35</v>
      </c>
      <c r="BZ28" s="14" t="s">
        <v>35</v>
      </c>
      <c r="CA28" s="14" t="s">
        <v>35</v>
      </c>
      <c r="CB28" s="14" t="s">
        <v>35</v>
      </c>
      <c r="CC28" s="14">
        <v>6.17</v>
      </c>
      <c r="CD28" s="14">
        <v>6.17</v>
      </c>
      <c r="CE28" s="14">
        <v>6.17</v>
      </c>
      <c r="CF28" s="14">
        <v>6.17</v>
      </c>
      <c r="CG28" s="14">
        <v>6.17</v>
      </c>
      <c r="CH28" s="14">
        <v>6.17</v>
      </c>
      <c r="CI28" s="14">
        <v>0</v>
      </c>
      <c r="CJ28" s="14">
        <f>INDEX('Monthy Targets'!AC:AC,(MATCH(FY2019_ALL_Targets!$B:$B,'Monthy Targets'!$B:$B,0)))</f>
        <v>0</v>
      </c>
      <c r="CK28" s="14">
        <f>INDEX('Monthy Targets'!AD:AD,(MATCH(FY2019_ALL_Targets!$B:$B,'Monthy Targets'!$B:$B,0)))</f>
        <v>0</v>
      </c>
      <c r="CL28" s="14">
        <f>INDEX('Monthy Targets'!AE:AE,(MATCH(FY2019_ALL_Targets!$B:$B,'Monthy Targets'!$B:$B,0)))</f>
        <v>0</v>
      </c>
      <c r="CM28" s="14">
        <f>INDEX('Monthy Targets'!AF:AF,(MATCH(FY2019_ALL_Targets!$B:$B,'Monthy Targets'!$B:$B,0)))</f>
        <v>0</v>
      </c>
      <c r="CN28" s="14">
        <f>INDEX('Monthy Targets'!AG:AG,(MATCH(FY2019_ALL_Targets!$B:$B,'Monthy Targets'!$B:$B,0)))</f>
        <v>0</v>
      </c>
      <c r="CO28" s="14">
        <v>0.42</v>
      </c>
      <c r="CP28" s="14">
        <v>0.42</v>
      </c>
      <c r="CQ28" s="14">
        <v>0.42</v>
      </c>
      <c r="CR28" s="14">
        <v>0.42</v>
      </c>
      <c r="CS28" s="14">
        <v>0.42</v>
      </c>
      <c r="CT28" s="14">
        <v>0.42</v>
      </c>
      <c r="CU28" s="14">
        <v>0.42</v>
      </c>
      <c r="CV28" s="14">
        <v>0.42</v>
      </c>
      <c r="CW28" s="14">
        <v>0.43</v>
      </c>
      <c r="CX28" s="14">
        <v>0.43</v>
      </c>
      <c r="CY28" s="14">
        <v>0.43</v>
      </c>
      <c r="CZ28" s="14">
        <v>0.43</v>
      </c>
      <c r="DA28" s="14">
        <f>IF('QIPP Scorecard'!$AA$1=4,IF(FY2019_ALL_Targets!$BU28="Yes",INDEX('Final Comp Values'!$BN:$BN,MATCH(FY2019_ALL_Targets!$A28,'Final Comp Values'!$B:$B,0)),IF($BU28="Min Data",0,0)),0)</f>
        <v>0.43</v>
      </c>
      <c r="DB28" s="14">
        <f>IF('QIPP Scorecard'!$AA$1=4,IF(FY2019_ALL_Targets!$BV28="Yes",INDEX('Final Comp Values'!$BN:$BN,MATCH(FY2019_ALL_Targets!$A28,'Final Comp Values'!$B:$B,0)),IF($BV28="Min Data",0,0)),0)</f>
        <v>0.43</v>
      </c>
      <c r="DC28" s="14">
        <f>IF('QIPP Scorecard'!$AA$1=4,IF(FY2019_ALL_Targets!$BW28="Yes",INDEX('Final Comp Values'!$BN:$BN,MATCH(FY2019_ALL_Targets!$A28,'Final Comp Values'!$B:$B,0)),IF(CI28="Min Data",0,0)),0)</f>
        <v>0.43</v>
      </c>
      <c r="DD28" s="14">
        <f>IF('QIPP Scorecard'!$AA$1=4,IF(FY2019_ALL_Targets!$BX28="Yes",INDEX('Final Comp Values'!$BN:$BN,MATCH(FY2019_ALL_Targets!$A28,'Final Comp Values'!$B:$B,0)),IF($BX28="Min Data",0,0)),0)</f>
        <v>0.43</v>
      </c>
      <c r="DE28" s="14">
        <v>0.78</v>
      </c>
      <c r="DF28" s="14">
        <v>0.78</v>
      </c>
      <c r="DG28" s="14">
        <v>0.78</v>
      </c>
      <c r="DH28" s="14">
        <v>0.78</v>
      </c>
      <c r="DI28" s="14">
        <v>0.78</v>
      </c>
      <c r="DJ28" s="14">
        <v>0.78</v>
      </c>
      <c r="DK28" s="14">
        <v>0.78</v>
      </c>
      <c r="DL28" s="14">
        <v>0.78</v>
      </c>
      <c r="DM28" s="14">
        <v>0.8</v>
      </c>
      <c r="DN28" s="14">
        <v>0.8</v>
      </c>
      <c r="DO28" s="14">
        <v>0.8</v>
      </c>
      <c r="DP28" s="14">
        <v>0.8</v>
      </c>
      <c r="DQ28" s="14">
        <f>IF('QIPP Scorecard'!$AA$1=4,IF(FY2019_ALL_Targets!$BY28="Yes",INDEX('Final Comp Values'!$BK:$BK,MATCH(FY2019_ALL_Targets!$A28,'Final Comp Values'!$B:$B,0)),IF($BY28="Min Data",0,0)),0)</f>
        <v>0.8</v>
      </c>
      <c r="DR28" s="14">
        <f>IF('QIPP Scorecard'!$AA$1=4,IF(FY2019_ALL_Targets!$BZ28="Yes",INDEX('Final Comp Values'!$BO:$BO,MATCH(FY2019_ALL_Targets!$A28,'Final Comp Values'!$B:$B,0)),IF($BZ28="Min Data",0,0)),0)</f>
        <v>0.8</v>
      </c>
      <c r="DS28" s="14">
        <f>IF('QIPP Scorecard'!$AA$1=4,IF(FY2019_ALL_Targets!$CA28="Yes",INDEX('Final Comp Values'!$BO:$BO,MATCH(FY2019_ALL_Targets!$A28,'Final Comp Values'!$B:$B,0)),IF($CA28="Min Data",0,0)),0)</f>
        <v>0.8</v>
      </c>
      <c r="DT28" s="14">
        <f>IF('QIPP Scorecard'!$AA$1=4,IF(FY2019_ALL_Targets!$CB28="Yes",INDEX('Final Comp Values'!$BO:$BO,MATCH(FY2019_ALL_Targets!$A28,'Final Comp Values'!$B:$B,0)),IF($CB28="Min Data",0,0)),0)</f>
        <v>0.8</v>
      </c>
      <c r="DU28" s="14">
        <v>1.1000000000000001</v>
      </c>
      <c r="DV28" s="14">
        <v>1.24</v>
      </c>
      <c r="DW28" s="14">
        <v>0.54</v>
      </c>
      <c r="DX28" s="14">
        <v>0.53</v>
      </c>
      <c r="DY28" s="12">
        <f t="shared" si="1"/>
        <v>0</v>
      </c>
      <c r="DZ28" s="12">
        <f t="shared" si="2"/>
        <v>0</v>
      </c>
      <c r="EA28" s="12">
        <f t="shared" si="3"/>
        <v>0</v>
      </c>
      <c r="EB28" s="12">
        <f t="shared" si="4"/>
        <v>3</v>
      </c>
    </row>
    <row r="29" spans="1:132" x14ac:dyDescent="0.25">
      <c r="A29" s="297">
        <v>4960</v>
      </c>
      <c r="B29" s="347">
        <v>455572</v>
      </c>
      <c r="C29" s="297">
        <v>1026240</v>
      </c>
      <c r="D29" s="14">
        <v>1598164881</v>
      </c>
      <c r="E29" s="26" t="s">
        <v>937</v>
      </c>
      <c r="F29" s="26" t="str">
        <f>INDEX('Mar - Aug'!X:X,MATCH(A29,'Mar - Aug'!B:B,0))</f>
        <v>Tarrant</v>
      </c>
      <c r="G29" s="26" t="s">
        <v>3009</v>
      </c>
      <c r="H29" s="26"/>
      <c r="I29" s="26" t="str">
        <f t="shared" si="0"/>
        <v/>
      </c>
      <c r="J29" s="299" t="s">
        <v>627</v>
      </c>
      <c r="K29" s="299" t="s">
        <v>997</v>
      </c>
      <c r="L29" s="299" t="s">
        <v>2314</v>
      </c>
      <c r="M29" s="13">
        <v>2.1739120000000001E-2</v>
      </c>
      <c r="N29" s="13">
        <v>6.3725480000000001E-2</v>
      </c>
      <c r="O29" s="13">
        <v>0</v>
      </c>
      <c r="P29" s="13">
        <v>0.11851848</v>
      </c>
      <c r="Q29" s="13">
        <v>3.3690650000000003E-2</v>
      </c>
      <c r="R29" s="13">
        <v>5.5747400000000003E-2</v>
      </c>
      <c r="S29" s="13">
        <v>3.7344499999999998E-3</v>
      </c>
      <c r="T29" s="13">
        <v>0.15247816</v>
      </c>
      <c r="U29" s="13">
        <v>3.3690650000000003E-2</v>
      </c>
      <c r="V29" s="13">
        <v>6.2642146839999996E-2</v>
      </c>
      <c r="W29" s="13">
        <v>3.7344499999999998E-3</v>
      </c>
      <c r="X29" s="13">
        <v>0.15247816</v>
      </c>
      <c r="Y29" s="13">
        <v>3.3690650000000003E-2</v>
      </c>
      <c r="Z29" s="13">
        <v>6.0539205999999998E-2</v>
      </c>
      <c r="AA29" s="13">
        <v>3.7344499999999998E-3</v>
      </c>
      <c r="AB29" s="13">
        <v>0.15247816</v>
      </c>
      <c r="AC29" s="13">
        <v>3.3690650000000003E-2</v>
      </c>
      <c r="AD29" s="13">
        <v>6.1558813679999998E-2</v>
      </c>
      <c r="AE29" s="13">
        <v>3.7344499999999998E-3</v>
      </c>
      <c r="AF29" s="13">
        <v>0.15247816</v>
      </c>
      <c r="AG29" s="13">
        <v>3.3690650000000003E-2</v>
      </c>
      <c r="AH29" s="13">
        <v>5.7352932000000002E-2</v>
      </c>
      <c r="AI29" s="13">
        <v>3.7344499999999998E-3</v>
      </c>
      <c r="AJ29" s="13">
        <v>0.15247816</v>
      </c>
      <c r="AK29" s="13">
        <v>3.3690650000000003E-2</v>
      </c>
      <c r="AL29" s="13">
        <v>6.047548052E-2</v>
      </c>
      <c r="AM29" s="13">
        <v>3.7344499999999998E-3</v>
      </c>
      <c r="AN29" s="13">
        <v>0.15247816</v>
      </c>
      <c r="AO29" s="13">
        <v>3.3690650000000003E-2</v>
      </c>
      <c r="AP29" s="13">
        <v>5.5747400000000003E-2</v>
      </c>
      <c r="AQ29" s="13">
        <v>3.7344499999999998E-3</v>
      </c>
      <c r="AR29" s="13">
        <v>0.15247816</v>
      </c>
      <c r="AS29" s="13">
        <v>3.3690650000000003E-2</v>
      </c>
      <c r="AT29" s="13">
        <v>5.9264696399999997E-2</v>
      </c>
      <c r="AU29" s="13">
        <v>3.7344499999999998E-3</v>
      </c>
      <c r="AV29" s="13">
        <v>0.15247816</v>
      </c>
      <c r="AW29" s="13">
        <v>3.3690650000000003E-2</v>
      </c>
      <c r="AX29" s="13">
        <v>5.5747400000000003E-2</v>
      </c>
      <c r="AY29" s="13">
        <v>3.7344499999999998E-3</v>
      </c>
      <c r="AZ29" s="13">
        <v>0.15247816</v>
      </c>
      <c r="BA29" s="86">
        <v>3.4883720930232599E-2</v>
      </c>
      <c r="BB29" s="86">
        <v>8.9285714285714302E-2</v>
      </c>
      <c r="BC29" s="13">
        <v>0</v>
      </c>
      <c r="BD29" s="13">
        <v>0.114285714285714</v>
      </c>
      <c r="BE29" s="14">
        <v>3.4090909090909102E-2</v>
      </c>
      <c r="BF29" s="14">
        <v>9.2592592592592601E-2</v>
      </c>
      <c r="BG29" s="14">
        <v>0</v>
      </c>
      <c r="BH29" s="14">
        <v>8.2191780821917804E-2</v>
      </c>
      <c r="BI29" s="14">
        <v>2.2988505747126398E-2</v>
      </c>
      <c r="BJ29" s="14">
        <v>0.04</v>
      </c>
      <c r="BK29" s="14">
        <v>0</v>
      </c>
      <c r="BL29" s="430">
        <v>0.11111111111111099</v>
      </c>
      <c r="BM29" s="14">
        <v>0</v>
      </c>
      <c r="BN29" s="14">
        <v>6.25E-2</v>
      </c>
      <c r="BO29" s="14">
        <v>0</v>
      </c>
      <c r="BP29" s="14">
        <v>7.69230769230769E-2</v>
      </c>
      <c r="BQ29" s="86">
        <v>0</v>
      </c>
      <c r="BR29" s="86">
        <v>6.25E-2</v>
      </c>
      <c r="BS29" s="86">
        <v>0</v>
      </c>
      <c r="BT29" s="86">
        <v>7.69230769230769E-2</v>
      </c>
      <c r="BU29" s="14" t="s">
        <v>35</v>
      </c>
      <c r="BV29" s="14" t="s">
        <v>36</v>
      </c>
      <c r="BW29" s="14" t="s">
        <v>35</v>
      </c>
      <c r="BX29" s="14" t="s">
        <v>35</v>
      </c>
      <c r="BY29" s="14" t="s">
        <v>35</v>
      </c>
      <c r="BZ29" s="14" t="s">
        <v>36</v>
      </c>
      <c r="CA29" s="14" t="s">
        <v>35</v>
      </c>
      <c r="CB29" s="14" t="s">
        <v>35</v>
      </c>
      <c r="CC29" s="14">
        <v>9.8800000000000008</v>
      </c>
      <c r="CD29" s="14">
        <v>9.8800000000000008</v>
      </c>
      <c r="CE29" s="14">
        <v>9.8800000000000008</v>
      </c>
      <c r="CF29" s="14">
        <v>9.8800000000000008</v>
      </c>
      <c r="CG29" s="14">
        <v>9.8800000000000008</v>
      </c>
      <c r="CH29" s="14">
        <v>9.8800000000000008</v>
      </c>
      <c r="CI29" s="14">
        <v>9.59</v>
      </c>
      <c r="CJ29" s="14">
        <f>INDEX('Monthy Targets'!AC:AC,(MATCH(FY2019_ALL_Targets!$B:$B,'Monthy Targets'!$B:$B,0)))</f>
        <v>9.5500000000000007</v>
      </c>
      <c r="CK29" s="14">
        <f>INDEX('Monthy Targets'!AD:AD,(MATCH(FY2019_ALL_Targets!$B:$B,'Monthy Targets'!$B:$B,0)))</f>
        <v>9.5500000000000007</v>
      </c>
      <c r="CL29" s="14">
        <f>INDEX('Monthy Targets'!AE:AE,(MATCH(FY2019_ALL_Targets!$B:$B,'Monthy Targets'!$B:$B,0)))</f>
        <v>9.5500000000000007</v>
      </c>
      <c r="CM29" s="14">
        <f>INDEX('Monthy Targets'!AF:AF,(MATCH(FY2019_ALL_Targets!$B:$B,'Monthy Targets'!$B:$B,0)))</f>
        <v>9.5500000000000007</v>
      </c>
      <c r="CN29" s="14">
        <f>INDEX('Monthy Targets'!AG:AG,(MATCH(FY2019_ALL_Targets!$B:$B,'Monthy Targets'!$B:$B,0)))</f>
        <v>9.5500000000000007</v>
      </c>
      <c r="CO29" s="14">
        <v>0</v>
      </c>
      <c r="CP29" s="14">
        <v>0</v>
      </c>
      <c r="CQ29" s="14">
        <v>0.67</v>
      </c>
      <c r="CR29" s="14">
        <v>0.67</v>
      </c>
      <c r="CS29" s="14">
        <v>0</v>
      </c>
      <c r="CT29" s="14">
        <v>0</v>
      </c>
      <c r="CU29" s="14">
        <v>0.67</v>
      </c>
      <c r="CV29" s="14">
        <v>0.67</v>
      </c>
      <c r="CW29" s="14">
        <v>0.65</v>
      </c>
      <c r="CX29" s="14">
        <v>0.65</v>
      </c>
      <c r="CY29" s="14">
        <v>0.65</v>
      </c>
      <c r="CZ29" s="14">
        <v>0.65</v>
      </c>
      <c r="DA29" s="14">
        <f>IF('QIPP Scorecard'!$AA$1=4,IF(FY2019_ALL_Targets!$BU29="Yes",INDEX('Final Comp Values'!$BN:$BN,MATCH(FY2019_ALL_Targets!$A29,'Final Comp Values'!$B:$B,0)),IF($BU29="Min Data",0,0)),0)</f>
        <v>0.65</v>
      </c>
      <c r="DB29" s="14">
        <f>IF('QIPP Scorecard'!$AA$1=4,IF(FY2019_ALL_Targets!$BV29="Yes",INDEX('Final Comp Values'!$BN:$BN,MATCH(FY2019_ALL_Targets!$A29,'Final Comp Values'!$B:$B,0)),IF($BV29="Min Data",0,0)),0)</f>
        <v>0</v>
      </c>
      <c r="DC29" s="14">
        <f>IF('QIPP Scorecard'!$AA$1=4,IF(FY2019_ALL_Targets!$BW29="Yes",INDEX('Final Comp Values'!$BN:$BN,MATCH(FY2019_ALL_Targets!$A29,'Final Comp Values'!$B:$B,0)),IF(CI29="Min Data",0,0)),0)</f>
        <v>0.65</v>
      </c>
      <c r="DD29" s="14">
        <f>IF('QIPP Scorecard'!$AA$1=4,IF(FY2019_ALL_Targets!$BX29="Yes",INDEX('Final Comp Values'!$BN:$BN,MATCH(FY2019_ALL_Targets!$A29,'Final Comp Values'!$B:$B,0)),IF($BX29="Min Data",0,0)),0)</f>
        <v>0.65</v>
      </c>
      <c r="DE29" s="14">
        <v>0</v>
      </c>
      <c r="DF29" s="14">
        <v>0</v>
      </c>
      <c r="DG29" s="14">
        <v>1.24</v>
      </c>
      <c r="DH29" s="14">
        <v>1.24</v>
      </c>
      <c r="DI29" s="14">
        <v>0</v>
      </c>
      <c r="DJ29" s="14">
        <v>0</v>
      </c>
      <c r="DK29" s="14">
        <v>1.24</v>
      </c>
      <c r="DL29" s="14">
        <v>1.24</v>
      </c>
      <c r="DM29" s="14">
        <v>1.21</v>
      </c>
      <c r="DN29" s="14">
        <v>1.21</v>
      </c>
      <c r="DO29" s="14">
        <v>1.21</v>
      </c>
      <c r="DP29" s="14">
        <v>1.21</v>
      </c>
      <c r="DQ29" s="14">
        <f>IF('QIPP Scorecard'!$AA$1=4,IF(FY2019_ALL_Targets!$BY29="Yes",INDEX('Final Comp Values'!$BK:$BK,MATCH(FY2019_ALL_Targets!$A29,'Final Comp Values'!$B:$B,0)),IF($BY29="Min Data",0,0)),0)</f>
        <v>1.21</v>
      </c>
      <c r="DR29" s="14">
        <f>IF('QIPP Scorecard'!$AA$1=4,IF(FY2019_ALL_Targets!$BZ29="Yes",INDEX('Final Comp Values'!$BO:$BO,MATCH(FY2019_ALL_Targets!$A29,'Final Comp Values'!$B:$B,0)),IF($BZ29="Min Data",0,0)),0)</f>
        <v>0</v>
      </c>
      <c r="DS29" s="14">
        <f>IF('QIPP Scorecard'!$AA$1=4,IF(FY2019_ALL_Targets!$CA29="Yes",INDEX('Final Comp Values'!$BO:$BO,MATCH(FY2019_ALL_Targets!$A29,'Final Comp Values'!$B:$B,0)),IF($CA29="Min Data",0,0)),0)</f>
        <v>1.21</v>
      </c>
      <c r="DT29" s="14">
        <f>IF('QIPP Scorecard'!$AA$1=4,IF(FY2019_ALL_Targets!$CB29="Yes",INDEX('Final Comp Values'!$BO:$BO,MATCH(FY2019_ALL_Targets!$A29,'Final Comp Values'!$B:$B,0)),IF($CB29="Min Data",0,0)),0)</f>
        <v>1.21</v>
      </c>
      <c r="DU29" s="14">
        <v>1.37</v>
      </c>
      <c r="DV29" s="14">
        <v>1.55</v>
      </c>
      <c r="DW29" s="14">
        <v>2.0699999999999998</v>
      </c>
      <c r="DX29" s="14">
        <v>1.81</v>
      </c>
      <c r="DY29" s="12">
        <f t="shared" si="1"/>
        <v>1</v>
      </c>
      <c r="DZ29" s="12">
        <f t="shared" si="2"/>
        <v>1</v>
      </c>
      <c r="EA29" s="12">
        <f t="shared" si="3"/>
        <v>0</v>
      </c>
      <c r="EB29" s="12">
        <f t="shared" si="4"/>
        <v>0</v>
      </c>
    </row>
    <row r="30" spans="1:132" x14ac:dyDescent="0.25">
      <c r="A30" s="297">
        <v>4346</v>
      </c>
      <c r="B30" s="347">
        <v>455573</v>
      </c>
      <c r="C30" s="297">
        <v>1028609</v>
      </c>
      <c r="D30" s="14">
        <v>1679902282</v>
      </c>
      <c r="E30" s="26" t="s">
        <v>939</v>
      </c>
      <c r="F30" s="26" t="str">
        <f>INDEX('Mar - Aug'!X:X,MATCH(A30,'Mar - Aug'!B:B,0))</f>
        <v>MRSA Northeast</v>
      </c>
      <c r="G30" s="26" t="s">
        <v>3100</v>
      </c>
      <c r="H30" s="26"/>
      <c r="I30" s="26" t="str">
        <f t="shared" si="0"/>
        <v/>
      </c>
      <c r="J30" s="299" t="s">
        <v>2683</v>
      </c>
      <c r="K30" s="299" t="s">
        <v>966</v>
      </c>
      <c r="L30" s="299" t="s">
        <v>2684</v>
      </c>
      <c r="M30" s="13">
        <v>3.8167949999999999E-2</v>
      </c>
      <c r="N30" s="13">
        <v>4.1420110000000003E-2</v>
      </c>
      <c r="O30" s="13">
        <v>0</v>
      </c>
      <c r="P30" s="13">
        <v>0.13877552000000001</v>
      </c>
      <c r="Q30" s="13">
        <v>3.3690650000000003E-2</v>
      </c>
      <c r="R30" s="13">
        <v>5.5747400000000003E-2</v>
      </c>
      <c r="S30" s="13">
        <v>3.7344499999999998E-3</v>
      </c>
      <c r="T30" s="13">
        <v>0.15247816</v>
      </c>
      <c r="U30" s="13">
        <v>3.7519094849999997E-2</v>
      </c>
      <c r="V30" s="13">
        <v>5.5747400000000003E-2</v>
      </c>
      <c r="W30" s="13">
        <v>3.7344499999999998E-3</v>
      </c>
      <c r="X30" s="13">
        <v>0.15247816</v>
      </c>
      <c r="Y30" s="13">
        <v>3.62595525E-2</v>
      </c>
      <c r="Z30" s="13">
        <v>5.5747400000000003E-2</v>
      </c>
      <c r="AA30" s="13">
        <v>3.7344499999999998E-3</v>
      </c>
      <c r="AB30" s="13">
        <v>0.15247816</v>
      </c>
      <c r="AC30" s="13">
        <v>3.6870239700000002E-2</v>
      </c>
      <c r="AD30" s="13">
        <v>5.5747400000000003E-2</v>
      </c>
      <c r="AE30" s="13">
        <v>3.7344499999999998E-3</v>
      </c>
      <c r="AF30" s="13">
        <v>0.15247816</v>
      </c>
      <c r="AG30" s="13">
        <v>3.4351155000000001E-2</v>
      </c>
      <c r="AH30" s="13">
        <v>5.5747400000000003E-2</v>
      </c>
      <c r="AI30" s="13">
        <v>3.7344499999999998E-3</v>
      </c>
      <c r="AJ30" s="13">
        <v>0.15247816</v>
      </c>
      <c r="AK30" s="13">
        <v>3.6221384549999999E-2</v>
      </c>
      <c r="AL30" s="13">
        <v>5.5747400000000003E-2</v>
      </c>
      <c r="AM30" s="13">
        <v>3.7344499999999998E-3</v>
      </c>
      <c r="AN30" s="13">
        <v>0.15247816</v>
      </c>
      <c r="AO30" s="13">
        <v>3.3690650000000003E-2</v>
      </c>
      <c r="AP30" s="13">
        <v>5.5747400000000003E-2</v>
      </c>
      <c r="AQ30" s="13">
        <v>3.7344499999999998E-3</v>
      </c>
      <c r="AR30" s="13">
        <v>0.15247816</v>
      </c>
      <c r="AS30" s="13">
        <v>3.5496193500000002E-2</v>
      </c>
      <c r="AT30" s="13">
        <v>5.5747400000000003E-2</v>
      </c>
      <c r="AU30" s="13">
        <v>3.7344499999999998E-3</v>
      </c>
      <c r="AV30" s="13">
        <v>0.15247816</v>
      </c>
      <c r="AW30" s="13">
        <v>3.3690650000000003E-2</v>
      </c>
      <c r="AX30" s="13">
        <v>5.5747400000000003E-2</v>
      </c>
      <c r="AY30" s="13">
        <v>3.7344499999999998E-3</v>
      </c>
      <c r="AZ30" s="13">
        <v>0.15247816</v>
      </c>
      <c r="BA30" s="86">
        <v>2.8169014084507001E-2</v>
      </c>
      <c r="BB30" s="86">
        <v>0.05</v>
      </c>
      <c r="BC30" s="13">
        <v>0</v>
      </c>
      <c r="BD30" s="13">
        <v>0.10606060606060599</v>
      </c>
      <c r="BE30" s="14">
        <v>5.1948051948052E-2</v>
      </c>
      <c r="BF30" s="14">
        <v>5.63380281690141E-2</v>
      </c>
      <c r="BG30" s="14">
        <v>0</v>
      </c>
      <c r="BH30" s="14">
        <v>0.14492753623188401</v>
      </c>
      <c r="BI30" s="14">
        <v>6.4102564102564097E-2</v>
      </c>
      <c r="BJ30" s="14">
        <v>1.5151515151515201E-2</v>
      </c>
      <c r="BK30" s="14">
        <v>0</v>
      </c>
      <c r="BL30" s="430">
        <v>9.7222222222222196E-2</v>
      </c>
      <c r="BM30" s="14">
        <v>7.2289156626505993E-2</v>
      </c>
      <c r="BN30" s="14">
        <v>8.5714285714285701E-2</v>
      </c>
      <c r="BO30" s="14">
        <v>0</v>
      </c>
      <c r="BP30" s="14">
        <v>6.6666666666666693E-2</v>
      </c>
      <c r="BQ30" s="86">
        <v>7.2289156626505993E-2</v>
      </c>
      <c r="BR30" s="86">
        <v>8.5714285714285701E-2</v>
      </c>
      <c r="BS30" s="86">
        <v>0</v>
      </c>
      <c r="BT30" s="86">
        <v>6.6666666666666693E-2</v>
      </c>
      <c r="BU30" s="14" t="s">
        <v>36</v>
      </c>
      <c r="BV30" s="14" t="s">
        <v>36</v>
      </c>
      <c r="BW30" s="14" t="s">
        <v>35</v>
      </c>
      <c r="BX30" s="14" t="s">
        <v>35</v>
      </c>
      <c r="BY30" s="14" t="s">
        <v>36</v>
      </c>
      <c r="BZ30" s="14" t="s">
        <v>36</v>
      </c>
      <c r="CA30" s="14" t="s">
        <v>35</v>
      </c>
      <c r="CB30" s="14" t="s">
        <v>35</v>
      </c>
      <c r="CC30" s="14">
        <v>4.53</v>
      </c>
      <c r="CD30" s="14">
        <v>4.53</v>
      </c>
      <c r="CE30" s="14">
        <v>4.53</v>
      </c>
      <c r="CF30" s="14">
        <v>4.53</v>
      </c>
      <c r="CG30" s="14">
        <v>4.53</v>
      </c>
      <c r="CH30" s="14">
        <v>4.53</v>
      </c>
      <c r="CI30" s="14">
        <v>4.6900000000000004</v>
      </c>
      <c r="CJ30" s="14">
        <f>INDEX('Monthy Targets'!AC:AC,(MATCH(FY2019_ALL_Targets!$B:$B,'Monthy Targets'!$B:$B,0)))</f>
        <v>4.67</v>
      </c>
      <c r="CK30" s="14">
        <f>INDEX('Monthy Targets'!AD:AD,(MATCH(FY2019_ALL_Targets!$B:$B,'Monthy Targets'!$B:$B,0)))</f>
        <v>4.67</v>
      </c>
      <c r="CL30" s="14">
        <f>INDEX('Monthy Targets'!AE:AE,(MATCH(FY2019_ALL_Targets!$B:$B,'Monthy Targets'!$B:$B,0)))</f>
        <v>4.67</v>
      </c>
      <c r="CM30" s="14">
        <f>INDEX('Monthy Targets'!AF:AF,(MATCH(FY2019_ALL_Targets!$B:$B,'Monthy Targets'!$B:$B,0)))</f>
        <v>4.67</v>
      </c>
      <c r="CN30" s="14">
        <f>INDEX('Monthy Targets'!AG:AG,(MATCH(FY2019_ALL_Targets!$B:$B,'Monthy Targets'!$B:$B,0)))</f>
        <v>4.67</v>
      </c>
      <c r="CO30" s="14">
        <v>0.31</v>
      </c>
      <c r="CP30" s="14">
        <v>0.31</v>
      </c>
      <c r="CQ30" s="14">
        <v>0.31</v>
      </c>
      <c r="CR30" s="14">
        <v>0.31</v>
      </c>
      <c r="CS30" s="14">
        <v>0</v>
      </c>
      <c r="CT30" s="14">
        <v>0</v>
      </c>
      <c r="CU30" s="14">
        <v>0.31</v>
      </c>
      <c r="CV30" s="14">
        <v>0.31</v>
      </c>
      <c r="CW30" s="14">
        <v>0</v>
      </c>
      <c r="CX30" s="14">
        <v>0.32</v>
      </c>
      <c r="CY30" s="14">
        <v>0.32</v>
      </c>
      <c r="CZ30" s="14">
        <v>0.32</v>
      </c>
      <c r="DA30" s="14">
        <f>IF('QIPP Scorecard'!$AA$1=4,IF(FY2019_ALL_Targets!$BU30="Yes",INDEX('Final Comp Values'!$BN:$BN,MATCH(FY2019_ALL_Targets!$A30,'Final Comp Values'!$B:$B,0)),IF($BU30="Min Data",0,0)),0)</f>
        <v>0</v>
      </c>
      <c r="DB30" s="14">
        <f>IF('QIPP Scorecard'!$AA$1=4,IF(FY2019_ALL_Targets!$BV30="Yes",INDEX('Final Comp Values'!$BN:$BN,MATCH(FY2019_ALL_Targets!$A30,'Final Comp Values'!$B:$B,0)),IF($BV30="Min Data",0,0)),0)</f>
        <v>0</v>
      </c>
      <c r="DC30" s="14">
        <f>IF('QIPP Scorecard'!$AA$1=4,IF(FY2019_ALL_Targets!$BW30="Yes",INDEX('Final Comp Values'!$BN:$BN,MATCH(FY2019_ALL_Targets!$A30,'Final Comp Values'!$B:$B,0)),IF(CI30="Min Data",0,0)),0)</f>
        <v>0.32</v>
      </c>
      <c r="DD30" s="14">
        <f>IF('QIPP Scorecard'!$AA$1=4,IF(FY2019_ALL_Targets!$BX30="Yes",INDEX('Final Comp Values'!$BN:$BN,MATCH(FY2019_ALL_Targets!$A30,'Final Comp Values'!$B:$B,0)),IF($BX30="Min Data",0,0)),0)</f>
        <v>0.32</v>
      </c>
      <c r="DE30" s="14">
        <v>0.56999999999999995</v>
      </c>
      <c r="DF30" s="14">
        <v>0.56999999999999995</v>
      </c>
      <c r="DG30" s="14">
        <v>0.56999999999999995</v>
      </c>
      <c r="DH30" s="14">
        <v>0.56999999999999995</v>
      </c>
      <c r="DI30" s="14">
        <v>0</v>
      </c>
      <c r="DJ30" s="14">
        <v>0</v>
      </c>
      <c r="DK30" s="14">
        <v>0.56999999999999995</v>
      </c>
      <c r="DL30" s="14">
        <v>0.56999999999999995</v>
      </c>
      <c r="DM30" s="14">
        <v>0</v>
      </c>
      <c r="DN30" s="14">
        <v>0.59</v>
      </c>
      <c r="DO30" s="14">
        <v>0.59</v>
      </c>
      <c r="DP30" s="14">
        <v>0.59</v>
      </c>
      <c r="DQ30" s="14">
        <f>IF('QIPP Scorecard'!$AA$1=4,IF(FY2019_ALL_Targets!$BY30="Yes",INDEX('Final Comp Values'!$BK:$BK,MATCH(FY2019_ALL_Targets!$A30,'Final Comp Values'!$B:$B,0)),IF($BY30="Min Data",0,0)),0)</f>
        <v>0</v>
      </c>
      <c r="DR30" s="14">
        <f>IF('QIPP Scorecard'!$AA$1=4,IF(FY2019_ALL_Targets!$BZ30="Yes",INDEX('Final Comp Values'!$BO:$BO,MATCH(FY2019_ALL_Targets!$A30,'Final Comp Values'!$B:$B,0)),IF($BZ30="Min Data",0,0)),0)</f>
        <v>0</v>
      </c>
      <c r="DS30" s="14">
        <f>IF('QIPP Scorecard'!$AA$1=4,IF(FY2019_ALL_Targets!$CA30="Yes",INDEX('Final Comp Values'!$BO:$BO,MATCH(FY2019_ALL_Targets!$A30,'Final Comp Values'!$B:$B,0)),IF($CA30="Min Data",0,0)),0)</f>
        <v>0.59</v>
      </c>
      <c r="DT30" s="14">
        <f>IF('QIPP Scorecard'!$AA$1=4,IF(FY2019_ALL_Targets!$CB30="Yes",INDEX('Final Comp Values'!$BO:$BO,MATCH(FY2019_ALL_Targets!$A30,'Final Comp Values'!$B:$B,0)),IF($CB30="Min Data",0,0)),0)</f>
        <v>0.59</v>
      </c>
      <c r="DU30" s="14">
        <v>0.8</v>
      </c>
      <c r="DV30" s="14">
        <v>0.71</v>
      </c>
      <c r="DW30" s="14">
        <v>0.84</v>
      </c>
      <c r="DX30" s="14">
        <v>0.72</v>
      </c>
      <c r="DY30" s="12">
        <f t="shared" si="1"/>
        <v>2</v>
      </c>
      <c r="DZ30" s="12">
        <f t="shared" si="2"/>
        <v>2</v>
      </c>
      <c r="EA30" s="12">
        <f t="shared" si="3"/>
        <v>0</v>
      </c>
      <c r="EB30" s="12">
        <f t="shared" si="4"/>
        <v>0</v>
      </c>
    </row>
    <row r="31" spans="1:132" x14ac:dyDescent="0.25">
      <c r="A31" s="297">
        <v>4865</v>
      </c>
      <c r="B31" s="347">
        <v>455574</v>
      </c>
      <c r="C31" s="297">
        <v>1026266</v>
      </c>
      <c r="D31" s="14">
        <v>1073634366</v>
      </c>
      <c r="E31" s="26" t="s">
        <v>937</v>
      </c>
      <c r="F31" s="26" t="str">
        <f>INDEX('Mar - Aug'!X:X,MATCH(A31,'Mar - Aug'!B:B,0))</f>
        <v>Tarrant</v>
      </c>
      <c r="G31" s="26" t="s">
        <v>3025</v>
      </c>
      <c r="H31" s="26"/>
      <c r="I31" s="26" t="str">
        <f t="shared" si="0"/>
        <v/>
      </c>
      <c r="J31" s="299" t="s">
        <v>226</v>
      </c>
      <c r="K31" s="299" t="s">
        <v>2344</v>
      </c>
      <c r="L31" s="299" t="s">
        <v>2525</v>
      </c>
      <c r="M31" s="13">
        <v>3.8759660000000001E-2</v>
      </c>
      <c r="N31" s="13">
        <v>9.4736849999999997E-2</v>
      </c>
      <c r="O31" s="13">
        <v>0</v>
      </c>
      <c r="P31" s="13">
        <v>0.17872339000000001</v>
      </c>
      <c r="Q31" s="13">
        <v>3.3690650000000003E-2</v>
      </c>
      <c r="R31" s="13">
        <v>5.5747400000000003E-2</v>
      </c>
      <c r="S31" s="13">
        <v>3.7344499999999998E-3</v>
      </c>
      <c r="T31" s="13">
        <v>0.15247816</v>
      </c>
      <c r="U31" s="13">
        <v>3.810074578E-2</v>
      </c>
      <c r="V31" s="13">
        <v>9.3126323550000001E-2</v>
      </c>
      <c r="W31" s="13">
        <v>3.7344499999999998E-3</v>
      </c>
      <c r="X31" s="13">
        <v>0.17568509236999999</v>
      </c>
      <c r="Y31" s="13">
        <v>3.6821676999999997E-2</v>
      </c>
      <c r="Z31" s="13">
        <v>9.0000007500000007E-2</v>
      </c>
      <c r="AA31" s="13">
        <v>3.7344499999999998E-3</v>
      </c>
      <c r="AB31" s="13">
        <v>0.1697872205</v>
      </c>
      <c r="AC31" s="13">
        <v>3.744183156E-2</v>
      </c>
      <c r="AD31" s="13">
        <v>9.1515797100000004E-2</v>
      </c>
      <c r="AE31" s="13">
        <v>3.7344499999999998E-3</v>
      </c>
      <c r="AF31" s="13">
        <v>0.17264679474</v>
      </c>
      <c r="AG31" s="13">
        <v>3.4883694E-2</v>
      </c>
      <c r="AH31" s="13">
        <v>8.5263165000000002E-2</v>
      </c>
      <c r="AI31" s="13">
        <v>3.7344499999999998E-3</v>
      </c>
      <c r="AJ31" s="13">
        <v>0.16085105099999999</v>
      </c>
      <c r="AK31" s="13">
        <v>3.6782917339999999E-2</v>
      </c>
      <c r="AL31" s="13">
        <v>8.9905270649999994E-2</v>
      </c>
      <c r="AM31" s="13">
        <v>3.7344499999999998E-3</v>
      </c>
      <c r="AN31" s="13">
        <v>0.16960849711000001</v>
      </c>
      <c r="AO31" s="13">
        <v>3.3690650000000003E-2</v>
      </c>
      <c r="AP31" s="13">
        <v>8.0526322499999997E-2</v>
      </c>
      <c r="AQ31" s="13">
        <v>3.7344499999999998E-3</v>
      </c>
      <c r="AR31" s="13">
        <v>0.15247816</v>
      </c>
      <c r="AS31" s="13">
        <v>3.6046483800000001E-2</v>
      </c>
      <c r="AT31" s="13">
        <v>8.8105270499999999E-2</v>
      </c>
      <c r="AU31" s="13">
        <v>3.7344499999999998E-3</v>
      </c>
      <c r="AV31" s="13">
        <v>0.16621275269999999</v>
      </c>
      <c r="AW31" s="13">
        <v>3.3690650000000003E-2</v>
      </c>
      <c r="AX31" s="13">
        <v>7.5789480000000006E-2</v>
      </c>
      <c r="AY31" s="13">
        <v>3.7344499999999998E-3</v>
      </c>
      <c r="AZ31" s="13">
        <v>0.15247816</v>
      </c>
      <c r="BA31" s="86">
        <v>4.3478260869565202E-2</v>
      </c>
      <c r="BB31" s="86">
        <v>6.5217391304347797E-2</v>
      </c>
      <c r="BC31" s="13">
        <v>0</v>
      </c>
      <c r="BD31" s="13">
        <v>8.3333333333333301E-2</v>
      </c>
      <c r="BE31" s="14">
        <v>0</v>
      </c>
      <c r="BF31" s="14">
        <v>0.116279069767442</v>
      </c>
      <c r="BG31" s="14">
        <v>0</v>
      </c>
      <c r="BH31" s="14">
        <v>8.1967213114754106E-2</v>
      </c>
      <c r="BI31" s="14">
        <v>0</v>
      </c>
      <c r="BJ31" s="14">
        <v>9.3023255813953501E-2</v>
      </c>
      <c r="BK31" s="14">
        <v>0</v>
      </c>
      <c r="BL31" s="430">
        <v>0.175438596491228</v>
      </c>
      <c r="BM31" s="14">
        <v>0</v>
      </c>
      <c r="BN31" s="14">
        <v>0.05</v>
      </c>
      <c r="BO31" s="14">
        <v>0</v>
      </c>
      <c r="BP31" s="14">
        <v>0.236363636363636</v>
      </c>
      <c r="BQ31" s="86">
        <v>0</v>
      </c>
      <c r="BR31" s="86">
        <v>0.05</v>
      </c>
      <c r="BS31" s="86">
        <v>0</v>
      </c>
      <c r="BT31" s="86">
        <v>0.236363636363636</v>
      </c>
      <c r="BU31" s="14" t="s">
        <v>35</v>
      </c>
      <c r="BV31" s="14" t="s">
        <v>35</v>
      </c>
      <c r="BW31" s="14" t="s">
        <v>35</v>
      </c>
      <c r="BX31" s="14" t="s">
        <v>36</v>
      </c>
      <c r="BY31" s="14" t="s">
        <v>35</v>
      </c>
      <c r="BZ31" s="14" t="s">
        <v>35</v>
      </c>
      <c r="CA31" s="14" t="s">
        <v>35</v>
      </c>
      <c r="CB31" s="14" t="s">
        <v>36</v>
      </c>
      <c r="CC31" s="14">
        <v>6.16</v>
      </c>
      <c r="CD31" s="14">
        <v>6.16</v>
      </c>
      <c r="CE31" s="14">
        <v>6.16</v>
      </c>
      <c r="CF31" s="14">
        <v>6.16</v>
      </c>
      <c r="CG31" s="14">
        <v>6.16</v>
      </c>
      <c r="CH31" s="14">
        <v>6.16</v>
      </c>
      <c r="CI31" s="14">
        <v>5.98</v>
      </c>
      <c r="CJ31" s="14">
        <f>INDEX('Monthy Targets'!AC:AC,(MATCH(FY2019_ALL_Targets!$B:$B,'Monthy Targets'!$B:$B,0)))</f>
        <v>5.96</v>
      </c>
      <c r="CK31" s="14">
        <f>INDEX('Monthy Targets'!AD:AD,(MATCH(FY2019_ALL_Targets!$B:$B,'Monthy Targets'!$B:$B,0)))</f>
        <v>5.96</v>
      </c>
      <c r="CL31" s="14">
        <f>INDEX('Monthy Targets'!AE:AE,(MATCH(FY2019_ALL_Targets!$B:$B,'Monthy Targets'!$B:$B,0)))</f>
        <v>5.96</v>
      </c>
      <c r="CM31" s="14">
        <f>INDEX('Monthy Targets'!AF:AF,(MATCH(FY2019_ALL_Targets!$B:$B,'Monthy Targets'!$B:$B,0)))</f>
        <v>5.96</v>
      </c>
      <c r="CN31" s="14">
        <f>INDEX('Monthy Targets'!AG:AG,(MATCH(FY2019_ALL_Targets!$B:$B,'Monthy Targets'!$B:$B,0)))</f>
        <v>5.96</v>
      </c>
      <c r="CO31" s="14">
        <v>0</v>
      </c>
      <c r="CP31" s="14">
        <v>0.42</v>
      </c>
      <c r="CQ31" s="14">
        <v>0.42</v>
      </c>
      <c r="CR31" s="14">
        <v>0.42</v>
      </c>
      <c r="CS31" s="14">
        <v>0.42</v>
      </c>
      <c r="CT31" s="14">
        <v>0</v>
      </c>
      <c r="CU31" s="14">
        <v>0.42</v>
      </c>
      <c r="CV31" s="14">
        <v>0.42</v>
      </c>
      <c r="CW31" s="14">
        <v>0.41</v>
      </c>
      <c r="CX31" s="14">
        <v>0</v>
      </c>
      <c r="CY31" s="14">
        <v>0.41</v>
      </c>
      <c r="CZ31" s="14">
        <v>0</v>
      </c>
      <c r="DA31" s="14">
        <f>IF('QIPP Scorecard'!$AA$1=4,IF(FY2019_ALL_Targets!$BU31="Yes",INDEX('Final Comp Values'!$BN:$BN,MATCH(FY2019_ALL_Targets!$A31,'Final Comp Values'!$B:$B,0)),IF($BU31="Min Data",0,0)),0)</f>
        <v>0.41</v>
      </c>
      <c r="DB31" s="14">
        <f>IF('QIPP Scorecard'!$AA$1=4,IF(FY2019_ALL_Targets!$BV31="Yes",INDEX('Final Comp Values'!$BN:$BN,MATCH(FY2019_ALL_Targets!$A31,'Final Comp Values'!$B:$B,0)),IF($BV31="Min Data",0,0)),0)</f>
        <v>0.41</v>
      </c>
      <c r="DC31" s="14">
        <f>IF('QIPP Scorecard'!$AA$1=4,IF(FY2019_ALL_Targets!$BW31="Yes",INDEX('Final Comp Values'!$BN:$BN,MATCH(FY2019_ALL_Targets!$A31,'Final Comp Values'!$B:$B,0)),IF(CI31="Min Data",0,0)),0)</f>
        <v>0.41</v>
      </c>
      <c r="DD31" s="14">
        <f>IF('QIPP Scorecard'!$AA$1=4,IF(FY2019_ALL_Targets!$BX31="Yes",INDEX('Final Comp Values'!$BN:$BN,MATCH(FY2019_ALL_Targets!$A31,'Final Comp Values'!$B:$B,0)),IF($BX31="Min Data",0,0)),0)</f>
        <v>0</v>
      </c>
      <c r="DE31" s="14">
        <v>0</v>
      </c>
      <c r="DF31" s="14">
        <v>0.77</v>
      </c>
      <c r="DG31" s="14">
        <v>0.77</v>
      </c>
      <c r="DH31" s="14">
        <v>0.77</v>
      </c>
      <c r="DI31" s="14">
        <v>0.77</v>
      </c>
      <c r="DJ31" s="14">
        <v>0</v>
      </c>
      <c r="DK31" s="14">
        <v>0.77</v>
      </c>
      <c r="DL31" s="14">
        <v>0.77</v>
      </c>
      <c r="DM31" s="14">
        <v>0.75</v>
      </c>
      <c r="DN31" s="14">
        <v>0</v>
      </c>
      <c r="DO31" s="14">
        <v>0.75</v>
      </c>
      <c r="DP31" s="14">
        <v>0</v>
      </c>
      <c r="DQ31" s="14">
        <f>IF('QIPP Scorecard'!$AA$1=4,IF(FY2019_ALL_Targets!$BY31="Yes",INDEX('Final Comp Values'!$BK:$BK,MATCH(FY2019_ALL_Targets!$A31,'Final Comp Values'!$B:$B,0)),IF($BY31="Min Data",0,0)),0)</f>
        <v>0.75</v>
      </c>
      <c r="DR31" s="14">
        <f>IF('QIPP Scorecard'!$AA$1=4,IF(FY2019_ALL_Targets!$BZ31="Yes",INDEX('Final Comp Values'!$BO:$BO,MATCH(FY2019_ALL_Targets!$A31,'Final Comp Values'!$B:$B,0)),IF($BZ31="Min Data",0,0)),0)</f>
        <v>0.75</v>
      </c>
      <c r="DS31" s="14">
        <f>IF('QIPP Scorecard'!$AA$1=4,IF(FY2019_ALL_Targets!$CA31="Yes",INDEX('Final Comp Values'!$BO:$BO,MATCH(FY2019_ALL_Targets!$A31,'Final Comp Values'!$B:$B,0)),IF($CA31="Min Data",0,0)),0)</f>
        <v>0.75</v>
      </c>
      <c r="DT31" s="14">
        <f>IF('QIPP Scorecard'!$AA$1=4,IF(FY2019_ALL_Targets!$CB31="Yes",INDEX('Final Comp Values'!$BO:$BO,MATCH(FY2019_ALL_Targets!$A31,'Final Comp Values'!$B:$B,0)),IF($CB31="Min Data",0,0)),0)</f>
        <v>0</v>
      </c>
      <c r="DU31" s="14">
        <v>0.98</v>
      </c>
      <c r="DV31" s="14">
        <v>1.1000000000000001</v>
      </c>
      <c r="DW31" s="14">
        <v>1.01</v>
      </c>
      <c r="DX31" s="14">
        <v>1.1299999999999999</v>
      </c>
      <c r="DY31" s="12">
        <f t="shared" si="1"/>
        <v>1</v>
      </c>
      <c r="DZ31" s="12">
        <f t="shared" si="2"/>
        <v>1</v>
      </c>
      <c r="EA31" s="12">
        <f t="shared" si="3"/>
        <v>0</v>
      </c>
      <c r="EB31" s="12">
        <f t="shared" si="4"/>
        <v>0</v>
      </c>
    </row>
    <row r="32" spans="1:132" x14ac:dyDescent="0.25">
      <c r="A32" s="297">
        <v>4567</v>
      </c>
      <c r="B32" s="347">
        <v>455575</v>
      </c>
      <c r="C32" s="297">
        <v>1014485</v>
      </c>
      <c r="D32" s="14">
        <v>1518036987</v>
      </c>
      <c r="E32" s="26" t="s">
        <v>935</v>
      </c>
      <c r="F32" s="26" t="str">
        <f>INDEX('Mar - Aug'!X:X,MATCH(A32,'Mar - Aug'!B:B,0))</f>
        <v>Nueces</v>
      </c>
      <c r="G32" s="26" t="s">
        <v>3059</v>
      </c>
      <c r="H32" s="26"/>
      <c r="I32" s="26" t="str">
        <f t="shared" si="0"/>
        <v/>
      </c>
      <c r="J32" s="299" t="s">
        <v>2454</v>
      </c>
      <c r="K32" s="299" t="s">
        <v>2350</v>
      </c>
      <c r="L32" s="299" t="s">
        <v>2455</v>
      </c>
      <c r="M32" s="13">
        <v>3.448275E-2</v>
      </c>
      <c r="N32" s="13">
        <v>9.871241E-2</v>
      </c>
      <c r="O32" s="13">
        <v>2.46306E-3</v>
      </c>
      <c r="P32" s="13">
        <v>0.19811318999999999</v>
      </c>
      <c r="Q32" s="13">
        <v>3.3690650000000003E-2</v>
      </c>
      <c r="R32" s="13">
        <v>5.5747400000000003E-2</v>
      </c>
      <c r="S32" s="13">
        <v>3.7344499999999998E-3</v>
      </c>
      <c r="T32" s="13">
        <v>0.15247816</v>
      </c>
      <c r="U32" s="13">
        <v>3.3896543250000001E-2</v>
      </c>
      <c r="V32" s="13">
        <v>9.7034299030000007E-2</v>
      </c>
      <c r="W32" s="13">
        <v>3.7344499999999998E-3</v>
      </c>
      <c r="X32" s="13">
        <v>0.19474526577000001</v>
      </c>
      <c r="Y32" s="13">
        <v>3.3690650000000003E-2</v>
      </c>
      <c r="Z32" s="13">
        <v>9.3776789499999999E-2</v>
      </c>
      <c r="AA32" s="13">
        <v>3.7344499999999998E-3</v>
      </c>
      <c r="AB32" s="13">
        <v>0.1882075305</v>
      </c>
      <c r="AC32" s="13">
        <v>3.3690650000000003E-2</v>
      </c>
      <c r="AD32" s="13">
        <v>9.5356188059999999E-2</v>
      </c>
      <c r="AE32" s="13">
        <v>3.7344499999999998E-3</v>
      </c>
      <c r="AF32" s="13">
        <v>0.19137734154</v>
      </c>
      <c r="AG32" s="13">
        <v>3.3690650000000003E-2</v>
      </c>
      <c r="AH32" s="13">
        <v>8.8841168999999998E-2</v>
      </c>
      <c r="AI32" s="13">
        <v>3.7344499999999998E-3</v>
      </c>
      <c r="AJ32" s="13">
        <v>0.178301871</v>
      </c>
      <c r="AK32" s="13">
        <v>3.3690650000000003E-2</v>
      </c>
      <c r="AL32" s="13">
        <v>9.3678077090000006E-2</v>
      </c>
      <c r="AM32" s="13">
        <v>3.7344499999999998E-3</v>
      </c>
      <c r="AN32" s="13">
        <v>0.18800941731000001</v>
      </c>
      <c r="AO32" s="13">
        <v>3.3690650000000003E-2</v>
      </c>
      <c r="AP32" s="13">
        <v>8.3905548499999996E-2</v>
      </c>
      <c r="AQ32" s="13">
        <v>3.7344499999999998E-3</v>
      </c>
      <c r="AR32" s="13">
        <v>0.1683962115</v>
      </c>
      <c r="AS32" s="13">
        <v>3.3690650000000003E-2</v>
      </c>
      <c r="AT32" s="13">
        <v>9.1802541299999998E-2</v>
      </c>
      <c r="AU32" s="13">
        <v>3.7344499999999998E-3</v>
      </c>
      <c r="AV32" s="13">
        <v>0.18424526669999999</v>
      </c>
      <c r="AW32" s="13">
        <v>3.3690650000000003E-2</v>
      </c>
      <c r="AX32" s="13">
        <v>7.8969927999999995E-2</v>
      </c>
      <c r="AY32" s="13">
        <v>3.7344499999999998E-3</v>
      </c>
      <c r="AZ32" s="13">
        <v>0.15849055200000001</v>
      </c>
      <c r="BA32" s="86">
        <v>3.2608695652173898E-2</v>
      </c>
      <c r="BB32" s="86">
        <v>0.140845070422535</v>
      </c>
      <c r="BC32" s="13">
        <v>0</v>
      </c>
      <c r="BD32" s="13">
        <v>0.150684931506849</v>
      </c>
      <c r="BE32" s="14">
        <v>2.1505376344085999E-2</v>
      </c>
      <c r="BF32" s="14">
        <v>0.1</v>
      </c>
      <c r="BG32" s="14">
        <v>0</v>
      </c>
      <c r="BH32" s="14">
        <v>9.3333333333333296E-2</v>
      </c>
      <c r="BI32" s="14">
        <v>2.27272727272727E-2</v>
      </c>
      <c r="BJ32" s="14">
        <v>0.11864406779661001</v>
      </c>
      <c r="BK32" s="14">
        <v>0</v>
      </c>
      <c r="BL32" s="430">
        <v>0.11111111111111099</v>
      </c>
      <c r="BM32" s="14">
        <v>2.3529411764705899E-2</v>
      </c>
      <c r="BN32" s="14">
        <v>6.6666666666666693E-2</v>
      </c>
      <c r="BO32" s="14">
        <v>0</v>
      </c>
      <c r="BP32" s="14">
        <v>0.13043478260869601</v>
      </c>
      <c r="BQ32" s="86">
        <v>2.3529411764705899E-2</v>
      </c>
      <c r="BR32" s="86">
        <v>6.6666666666666693E-2</v>
      </c>
      <c r="BS32" s="86">
        <v>0</v>
      </c>
      <c r="BT32" s="86">
        <v>0.13043478260869601</v>
      </c>
      <c r="BU32" s="14" t="s">
        <v>35</v>
      </c>
      <c r="BV32" s="14" t="s">
        <v>35</v>
      </c>
      <c r="BW32" s="14" t="s">
        <v>35</v>
      </c>
      <c r="BX32" s="14" t="s">
        <v>35</v>
      </c>
      <c r="BY32" s="14" t="s">
        <v>35</v>
      </c>
      <c r="BZ32" s="14" t="s">
        <v>35</v>
      </c>
      <c r="CA32" s="14" t="s">
        <v>35</v>
      </c>
      <c r="CB32" s="14" t="s">
        <v>35</v>
      </c>
      <c r="CC32" s="14">
        <v>26.58</v>
      </c>
      <c r="CD32" s="14">
        <v>26.58</v>
      </c>
      <c r="CE32" s="14">
        <v>26.58</v>
      </c>
      <c r="CF32" s="14">
        <v>26.58</v>
      </c>
      <c r="CG32" s="14">
        <v>26.58</v>
      </c>
      <c r="CH32" s="14">
        <v>26.58</v>
      </c>
      <c r="CI32" s="14">
        <v>25.43</v>
      </c>
      <c r="CJ32" s="14">
        <f>INDEX('Monthy Targets'!AC:AC,(MATCH(FY2019_ALL_Targets!$B:$B,'Monthy Targets'!$B:$B,0)))</f>
        <v>25.34</v>
      </c>
      <c r="CK32" s="14">
        <f>INDEX('Monthy Targets'!AD:AD,(MATCH(FY2019_ALL_Targets!$B:$B,'Monthy Targets'!$B:$B,0)))</f>
        <v>25.34</v>
      </c>
      <c r="CL32" s="14">
        <f>INDEX('Monthy Targets'!AE:AE,(MATCH(FY2019_ALL_Targets!$B:$B,'Monthy Targets'!$B:$B,0)))</f>
        <v>25.34</v>
      </c>
      <c r="CM32" s="14">
        <f>INDEX('Monthy Targets'!AF:AF,(MATCH(FY2019_ALL_Targets!$B:$B,'Monthy Targets'!$B:$B,0)))</f>
        <v>25.34</v>
      </c>
      <c r="CN32" s="14">
        <f>INDEX('Monthy Targets'!AG:AG,(MATCH(FY2019_ALL_Targets!$B:$B,'Monthy Targets'!$B:$B,0)))</f>
        <v>25.34</v>
      </c>
      <c r="CO32" s="14">
        <v>1.8</v>
      </c>
      <c r="CP32" s="14">
        <v>0</v>
      </c>
      <c r="CQ32" s="14">
        <v>1.8</v>
      </c>
      <c r="CR32" s="14">
        <v>1.8</v>
      </c>
      <c r="CS32" s="14">
        <v>1.8</v>
      </c>
      <c r="CT32" s="14">
        <v>0</v>
      </c>
      <c r="CU32" s="14">
        <v>1.8</v>
      </c>
      <c r="CV32" s="14">
        <v>1.8</v>
      </c>
      <c r="CW32" s="14">
        <v>1.72</v>
      </c>
      <c r="CX32" s="14">
        <v>0</v>
      </c>
      <c r="CY32" s="14">
        <v>1.72</v>
      </c>
      <c r="CZ32" s="14">
        <v>1.72</v>
      </c>
      <c r="DA32" s="14">
        <f>IF('QIPP Scorecard'!$AA$1=4,IF(FY2019_ALL_Targets!$BU32="Yes",INDEX('Final Comp Values'!$BN:$BN,MATCH(FY2019_ALL_Targets!$A32,'Final Comp Values'!$B:$B,0)),IF($BU32="Min Data",0,0)),0)</f>
        <v>1.72</v>
      </c>
      <c r="DB32" s="14">
        <f>IF('QIPP Scorecard'!$AA$1=4,IF(FY2019_ALL_Targets!$BV32="Yes",INDEX('Final Comp Values'!$BN:$BN,MATCH(FY2019_ALL_Targets!$A32,'Final Comp Values'!$B:$B,0)),IF($BV32="Min Data",0,0)),0)</f>
        <v>1.72</v>
      </c>
      <c r="DC32" s="14">
        <f>IF('QIPP Scorecard'!$AA$1=4,IF(FY2019_ALL_Targets!$BW32="Yes",INDEX('Final Comp Values'!$BN:$BN,MATCH(FY2019_ALL_Targets!$A32,'Final Comp Values'!$B:$B,0)),IF(CI32="Min Data",0,0)),0)</f>
        <v>1.72</v>
      </c>
      <c r="DD32" s="14">
        <f>IF('QIPP Scorecard'!$AA$1=4,IF(FY2019_ALL_Targets!$BX32="Yes",INDEX('Final Comp Values'!$BN:$BN,MATCH(FY2019_ALL_Targets!$A32,'Final Comp Values'!$B:$B,0)),IF($BX32="Min Data",0,0)),0)</f>
        <v>1.72</v>
      </c>
      <c r="DE32" s="14">
        <v>3.34</v>
      </c>
      <c r="DF32" s="14">
        <v>0</v>
      </c>
      <c r="DG32" s="14">
        <v>3.34</v>
      </c>
      <c r="DH32" s="14">
        <v>3.34</v>
      </c>
      <c r="DI32" s="14">
        <v>3.34</v>
      </c>
      <c r="DJ32" s="14">
        <v>0</v>
      </c>
      <c r="DK32" s="14">
        <v>3.34</v>
      </c>
      <c r="DL32" s="14">
        <v>3.34</v>
      </c>
      <c r="DM32" s="14">
        <v>3.19</v>
      </c>
      <c r="DN32" s="14">
        <v>0</v>
      </c>
      <c r="DO32" s="14">
        <v>3.19</v>
      </c>
      <c r="DP32" s="14">
        <v>3.19</v>
      </c>
      <c r="DQ32" s="14">
        <f>IF('QIPP Scorecard'!$AA$1=4,IF(FY2019_ALL_Targets!$BY32="Yes",INDEX('Final Comp Values'!$BK:$BK,MATCH(FY2019_ALL_Targets!$A32,'Final Comp Values'!$B:$B,0)),IF($BY32="Min Data",0,0)),0)</f>
        <v>3.19</v>
      </c>
      <c r="DR32" s="14">
        <f>IF('QIPP Scorecard'!$AA$1=4,IF(FY2019_ALL_Targets!$BZ32="Yes",INDEX('Final Comp Values'!$BO:$BO,MATCH(FY2019_ALL_Targets!$A32,'Final Comp Values'!$B:$B,0)),IF($BZ32="Min Data",0,0)),0)</f>
        <v>3.19</v>
      </c>
      <c r="DS32" s="14">
        <f>IF('QIPP Scorecard'!$AA$1=4,IF(FY2019_ALL_Targets!$CA32="Yes",INDEX('Final Comp Values'!$BO:$BO,MATCH(FY2019_ALL_Targets!$A32,'Final Comp Values'!$B:$B,0)),IF($CA32="Min Data",0,0)),0)</f>
        <v>3.19</v>
      </c>
      <c r="DT32" s="14">
        <f>IF('QIPP Scorecard'!$AA$1=4,IF(FY2019_ALL_Targets!$CB32="Yes",INDEX('Final Comp Values'!$BO:$BO,MATCH(FY2019_ALL_Targets!$A32,'Final Comp Values'!$B:$B,0)),IF($CB32="Min Data",0,0)),0)</f>
        <v>3.19</v>
      </c>
      <c r="DU32" s="14">
        <v>4.21</v>
      </c>
      <c r="DV32" s="14">
        <v>4.76</v>
      </c>
      <c r="DW32" s="14">
        <v>4.9800000000000004</v>
      </c>
      <c r="DX32" s="14">
        <v>5.46</v>
      </c>
      <c r="DY32" s="12">
        <f t="shared" si="1"/>
        <v>0</v>
      </c>
      <c r="DZ32" s="12">
        <f t="shared" si="2"/>
        <v>0</v>
      </c>
      <c r="EA32" s="12">
        <f t="shared" si="3"/>
        <v>0</v>
      </c>
      <c r="EB32" s="12">
        <f t="shared" si="4"/>
        <v>0</v>
      </c>
    </row>
    <row r="33" spans="1:132" x14ac:dyDescent="0.25">
      <c r="A33" s="297">
        <v>4530</v>
      </c>
      <c r="B33" s="347">
        <v>455576</v>
      </c>
      <c r="C33" s="297">
        <v>1028660</v>
      </c>
      <c r="D33" s="14">
        <v>1699029413</v>
      </c>
      <c r="E33" s="26" t="s">
        <v>937</v>
      </c>
      <c r="F33" s="26" t="str">
        <f>INDEX('Mar - Aug'!X:X,MATCH(A33,'Mar - Aug'!B:B,0))</f>
        <v>Tarrant</v>
      </c>
      <c r="G33" s="26" t="s">
        <v>3009</v>
      </c>
      <c r="H33" s="26"/>
      <c r="I33" s="26" t="str">
        <f t="shared" si="0"/>
        <v/>
      </c>
      <c r="J33" s="299" t="s">
        <v>515</v>
      </c>
      <c r="K33" s="299" t="s">
        <v>965</v>
      </c>
      <c r="L33" s="299" t="s">
        <v>516</v>
      </c>
      <c r="M33" s="13">
        <v>1.744184E-2</v>
      </c>
      <c r="N33" s="13">
        <v>5.1470620000000002E-2</v>
      </c>
      <c r="O33" s="13">
        <v>0</v>
      </c>
      <c r="P33" s="13">
        <v>0.15277779</v>
      </c>
      <c r="Q33" s="13">
        <v>3.3690650000000003E-2</v>
      </c>
      <c r="R33" s="13">
        <v>5.5747400000000003E-2</v>
      </c>
      <c r="S33" s="13">
        <v>3.7344499999999998E-3</v>
      </c>
      <c r="T33" s="13">
        <v>0.15247816</v>
      </c>
      <c r="U33" s="13">
        <v>3.3690650000000003E-2</v>
      </c>
      <c r="V33" s="13">
        <v>5.5747400000000003E-2</v>
      </c>
      <c r="W33" s="13">
        <v>3.7344499999999998E-3</v>
      </c>
      <c r="X33" s="13">
        <v>0.15247816</v>
      </c>
      <c r="Y33" s="13">
        <v>3.3690650000000003E-2</v>
      </c>
      <c r="Z33" s="13">
        <v>5.5747400000000003E-2</v>
      </c>
      <c r="AA33" s="13">
        <v>3.7344499999999998E-3</v>
      </c>
      <c r="AB33" s="13">
        <v>0.15247816</v>
      </c>
      <c r="AC33" s="13">
        <v>3.3690650000000003E-2</v>
      </c>
      <c r="AD33" s="13">
        <v>5.5747400000000003E-2</v>
      </c>
      <c r="AE33" s="13">
        <v>3.7344499999999998E-3</v>
      </c>
      <c r="AF33" s="13">
        <v>0.15247816</v>
      </c>
      <c r="AG33" s="13">
        <v>3.3690650000000003E-2</v>
      </c>
      <c r="AH33" s="13">
        <v>5.5747400000000003E-2</v>
      </c>
      <c r="AI33" s="13">
        <v>3.7344499999999998E-3</v>
      </c>
      <c r="AJ33" s="13">
        <v>0.15247816</v>
      </c>
      <c r="AK33" s="13">
        <v>3.3690650000000003E-2</v>
      </c>
      <c r="AL33" s="13">
        <v>5.5747400000000003E-2</v>
      </c>
      <c r="AM33" s="13">
        <v>3.7344499999999998E-3</v>
      </c>
      <c r="AN33" s="13">
        <v>0.15247816</v>
      </c>
      <c r="AO33" s="13">
        <v>3.3690650000000003E-2</v>
      </c>
      <c r="AP33" s="13">
        <v>5.5747400000000003E-2</v>
      </c>
      <c r="AQ33" s="13">
        <v>3.7344499999999998E-3</v>
      </c>
      <c r="AR33" s="13">
        <v>0.15247816</v>
      </c>
      <c r="AS33" s="13">
        <v>3.3690650000000003E-2</v>
      </c>
      <c r="AT33" s="13">
        <v>5.5747400000000003E-2</v>
      </c>
      <c r="AU33" s="13">
        <v>3.7344499999999998E-3</v>
      </c>
      <c r="AV33" s="13">
        <v>0.15247816</v>
      </c>
      <c r="AW33" s="13">
        <v>3.3690650000000003E-2</v>
      </c>
      <c r="AX33" s="13">
        <v>5.5747400000000003E-2</v>
      </c>
      <c r="AY33" s="13">
        <v>3.7344499999999998E-3</v>
      </c>
      <c r="AZ33" s="13">
        <v>0.15247816</v>
      </c>
      <c r="BA33" s="86">
        <v>4.4444444444444398E-2</v>
      </c>
      <c r="BB33" s="86">
        <v>0</v>
      </c>
      <c r="BC33" s="13">
        <v>0</v>
      </c>
      <c r="BD33" s="13">
        <v>0.105263157894737</v>
      </c>
      <c r="BE33" s="14">
        <v>4.3478260869565202E-2</v>
      </c>
      <c r="BF33" s="14">
        <v>0</v>
      </c>
      <c r="BG33" s="14">
        <v>0</v>
      </c>
      <c r="BH33" s="14">
        <v>7.4999999999999997E-2</v>
      </c>
      <c r="BI33" s="14">
        <v>3.8461538461538498E-2</v>
      </c>
      <c r="BJ33" s="14">
        <v>3.2258064516128997E-2</v>
      </c>
      <c r="BK33" s="14">
        <v>0</v>
      </c>
      <c r="BL33" s="430">
        <v>0.13043478260869601</v>
      </c>
      <c r="BM33" s="14">
        <v>3.8461538461538498E-2</v>
      </c>
      <c r="BN33" s="14">
        <v>9.6774193548387094E-2</v>
      </c>
      <c r="BO33" s="14">
        <v>0</v>
      </c>
      <c r="BP33" s="14">
        <v>6.5217391304347797E-2</v>
      </c>
      <c r="BQ33" s="86">
        <v>3.8461538461538498E-2</v>
      </c>
      <c r="BR33" s="86">
        <v>9.6774193548387094E-2</v>
      </c>
      <c r="BS33" s="86">
        <v>0</v>
      </c>
      <c r="BT33" s="86">
        <v>6.5217391304347797E-2</v>
      </c>
      <c r="BU33" s="14" t="s">
        <v>36</v>
      </c>
      <c r="BV33" s="14" t="s">
        <v>36</v>
      </c>
      <c r="BW33" s="14" t="s">
        <v>35</v>
      </c>
      <c r="BX33" s="14" t="s">
        <v>35</v>
      </c>
      <c r="BY33" s="14" t="s">
        <v>36</v>
      </c>
      <c r="BZ33" s="14" t="s">
        <v>36</v>
      </c>
      <c r="CA33" s="14" t="s">
        <v>35</v>
      </c>
      <c r="CB33" s="14" t="s">
        <v>35</v>
      </c>
      <c r="CC33" s="14">
        <v>3.12</v>
      </c>
      <c r="CD33" s="14">
        <v>3.12</v>
      </c>
      <c r="CE33" s="14">
        <v>3.12</v>
      </c>
      <c r="CF33" s="14">
        <v>3.12</v>
      </c>
      <c r="CG33" s="14">
        <v>3.12</v>
      </c>
      <c r="CH33" s="14">
        <v>3.12</v>
      </c>
      <c r="CI33" s="14">
        <v>3.03</v>
      </c>
      <c r="CJ33" s="14">
        <f>INDEX('Monthy Targets'!AC:AC,(MATCH(FY2019_ALL_Targets!$B:$B,'Monthy Targets'!$B:$B,0)))</f>
        <v>3.02</v>
      </c>
      <c r="CK33" s="14">
        <f>INDEX('Monthy Targets'!AD:AD,(MATCH(FY2019_ALL_Targets!$B:$B,'Monthy Targets'!$B:$B,0)))</f>
        <v>3.02</v>
      </c>
      <c r="CL33" s="14">
        <f>INDEX('Monthy Targets'!AE:AE,(MATCH(FY2019_ALL_Targets!$B:$B,'Monthy Targets'!$B:$B,0)))</f>
        <v>3.02</v>
      </c>
      <c r="CM33" s="14">
        <f>INDEX('Monthy Targets'!AF:AF,(MATCH(FY2019_ALL_Targets!$B:$B,'Monthy Targets'!$B:$B,0)))</f>
        <v>3.02</v>
      </c>
      <c r="CN33" s="14">
        <f>INDEX('Monthy Targets'!AG:AG,(MATCH(FY2019_ALL_Targets!$B:$B,'Monthy Targets'!$B:$B,0)))</f>
        <v>3.02</v>
      </c>
      <c r="CO33" s="14">
        <v>0</v>
      </c>
      <c r="CP33" s="14">
        <v>0.21</v>
      </c>
      <c r="CQ33" s="14">
        <v>0.21</v>
      </c>
      <c r="CR33" s="14">
        <v>0.21</v>
      </c>
      <c r="CS33" s="14">
        <v>0</v>
      </c>
      <c r="CT33" s="14">
        <v>0.21</v>
      </c>
      <c r="CU33" s="14">
        <v>0.21</v>
      </c>
      <c r="CV33" s="14">
        <v>0.21</v>
      </c>
      <c r="CW33" s="14">
        <v>0</v>
      </c>
      <c r="CX33" s="14">
        <v>0.21</v>
      </c>
      <c r="CY33" s="14">
        <v>0.21</v>
      </c>
      <c r="CZ33" s="14">
        <v>0.21</v>
      </c>
      <c r="DA33" s="14">
        <f>IF('QIPP Scorecard'!$AA$1=4,IF(FY2019_ALL_Targets!$BU33="Yes",INDEX('Final Comp Values'!$BN:$BN,MATCH(FY2019_ALL_Targets!$A33,'Final Comp Values'!$B:$B,0)),IF($BU33="Min Data",0,0)),0)</f>
        <v>0</v>
      </c>
      <c r="DB33" s="14">
        <f>IF('QIPP Scorecard'!$AA$1=4,IF(FY2019_ALL_Targets!$BV33="Yes",INDEX('Final Comp Values'!$BN:$BN,MATCH(FY2019_ALL_Targets!$A33,'Final Comp Values'!$B:$B,0)),IF($BV33="Min Data",0,0)),0)</f>
        <v>0</v>
      </c>
      <c r="DC33" s="14">
        <f>IF('QIPP Scorecard'!$AA$1=4,IF(FY2019_ALL_Targets!$BW33="Yes",INDEX('Final Comp Values'!$BN:$BN,MATCH(FY2019_ALL_Targets!$A33,'Final Comp Values'!$B:$B,0)),IF(CI33="Min Data",0,0)),0)</f>
        <v>0.21</v>
      </c>
      <c r="DD33" s="14">
        <f>IF('QIPP Scorecard'!$AA$1=4,IF(FY2019_ALL_Targets!$BX33="Yes",INDEX('Final Comp Values'!$BN:$BN,MATCH(FY2019_ALL_Targets!$A33,'Final Comp Values'!$B:$B,0)),IF($BX33="Min Data",0,0)),0)</f>
        <v>0.21</v>
      </c>
      <c r="DE33" s="14">
        <v>0</v>
      </c>
      <c r="DF33" s="14">
        <v>0.39</v>
      </c>
      <c r="DG33" s="14">
        <v>0.39</v>
      </c>
      <c r="DH33" s="14">
        <v>0.39</v>
      </c>
      <c r="DI33" s="14">
        <v>0</v>
      </c>
      <c r="DJ33" s="14">
        <v>0.39</v>
      </c>
      <c r="DK33" s="14">
        <v>0.39</v>
      </c>
      <c r="DL33" s="14">
        <v>0.39</v>
      </c>
      <c r="DM33" s="14">
        <v>0</v>
      </c>
      <c r="DN33" s="14">
        <v>0.38</v>
      </c>
      <c r="DO33" s="14">
        <v>0.38</v>
      </c>
      <c r="DP33" s="14">
        <v>0.38</v>
      </c>
      <c r="DQ33" s="14">
        <f>IF('QIPP Scorecard'!$AA$1=4,IF(FY2019_ALL_Targets!$BY33="Yes",INDEX('Final Comp Values'!$BK:$BK,MATCH(FY2019_ALL_Targets!$A33,'Final Comp Values'!$B:$B,0)),IF($BY33="Min Data",0,0)),0)</f>
        <v>0</v>
      </c>
      <c r="DR33" s="14">
        <f>IF('QIPP Scorecard'!$AA$1=4,IF(FY2019_ALL_Targets!$BZ33="Yes",INDEX('Final Comp Values'!$BO:$BO,MATCH(FY2019_ALL_Targets!$A33,'Final Comp Values'!$B:$B,0)),IF($BZ33="Min Data",0,0)),0)</f>
        <v>0</v>
      </c>
      <c r="DS33" s="14">
        <f>IF('QIPP Scorecard'!$AA$1=4,IF(FY2019_ALL_Targets!$CA33="Yes",INDEX('Final Comp Values'!$BO:$BO,MATCH(FY2019_ALL_Targets!$A33,'Final Comp Values'!$B:$B,0)),IF($CA33="Min Data",0,0)),0)</f>
        <v>0.38</v>
      </c>
      <c r="DT33" s="14">
        <f>IF('QIPP Scorecard'!$AA$1=4,IF(FY2019_ALL_Targets!$CB33="Yes",INDEX('Final Comp Values'!$BO:$BO,MATCH(FY2019_ALL_Targets!$A33,'Final Comp Values'!$B:$B,0)),IF($CB33="Min Data",0,0)),0)</f>
        <v>0.38</v>
      </c>
      <c r="DU33" s="14">
        <v>0.49</v>
      </c>
      <c r="DV33" s="14">
        <v>0.56000000000000005</v>
      </c>
      <c r="DW33" s="14">
        <v>0.57999999999999996</v>
      </c>
      <c r="DX33" s="14">
        <v>0.5</v>
      </c>
      <c r="DY33" s="12">
        <f t="shared" si="1"/>
        <v>2</v>
      </c>
      <c r="DZ33" s="12">
        <f t="shared" si="2"/>
        <v>2</v>
      </c>
      <c r="EA33" s="12">
        <f t="shared" si="3"/>
        <v>0</v>
      </c>
      <c r="EB33" s="12">
        <f t="shared" si="4"/>
        <v>0</v>
      </c>
    </row>
    <row r="34" spans="1:132" x14ac:dyDescent="0.25">
      <c r="A34" s="297">
        <v>4802</v>
      </c>
      <c r="B34" s="347">
        <v>455577</v>
      </c>
      <c r="C34" s="297">
        <v>1021225</v>
      </c>
      <c r="D34" s="14">
        <v>1477093284</v>
      </c>
      <c r="E34" s="26" t="s">
        <v>939</v>
      </c>
      <c r="F34" s="26" t="str">
        <f>INDEX('Mar - Aug'!X:X,MATCH(A34,'Mar - Aug'!B:B,0))</f>
        <v>MRSA Northeast</v>
      </c>
      <c r="G34" s="26" t="s">
        <v>3068</v>
      </c>
      <c r="H34" s="26"/>
      <c r="I34" s="26" t="str">
        <f t="shared" si="0"/>
        <v/>
      </c>
      <c r="J34" s="299" t="s">
        <v>594</v>
      </c>
      <c r="K34" s="299" t="s">
        <v>938</v>
      </c>
      <c r="L34" s="299" t="s">
        <v>2545</v>
      </c>
      <c r="M34" s="13">
        <v>3.4965030000000001E-2</v>
      </c>
      <c r="N34" s="13">
        <v>3.7735820000000003E-2</v>
      </c>
      <c r="O34" s="13">
        <v>0</v>
      </c>
      <c r="P34" s="13">
        <v>6.5693429999999997E-2</v>
      </c>
      <c r="Q34" s="13">
        <v>3.3690650000000003E-2</v>
      </c>
      <c r="R34" s="13">
        <v>5.5747400000000003E-2</v>
      </c>
      <c r="S34" s="13">
        <v>3.7344499999999998E-3</v>
      </c>
      <c r="T34" s="13">
        <v>0.15247816</v>
      </c>
      <c r="U34" s="13">
        <v>3.4370624490000001E-2</v>
      </c>
      <c r="V34" s="13">
        <v>5.5747400000000003E-2</v>
      </c>
      <c r="W34" s="13">
        <v>3.7344499999999998E-3</v>
      </c>
      <c r="X34" s="13">
        <v>0.15247816</v>
      </c>
      <c r="Y34" s="13">
        <v>3.3690650000000003E-2</v>
      </c>
      <c r="Z34" s="13">
        <v>5.5747400000000003E-2</v>
      </c>
      <c r="AA34" s="13">
        <v>3.7344499999999998E-3</v>
      </c>
      <c r="AB34" s="13">
        <v>0.15247816</v>
      </c>
      <c r="AC34" s="13">
        <v>3.3776218980000002E-2</v>
      </c>
      <c r="AD34" s="13">
        <v>5.5747400000000003E-2</v>
      </c>
      <c r="AE34" s="13">
        <v>3.7344499999999998E-3</v>
      </c>
      <c r="AF34" s="13">
        <v>0.15247816</v>
      </c>
      <c r="AG34" s="13">
        <v>3.3690650000000003E-2</v>
      </c>
      <c r="AH34" s="13">
        <v>5.5747400000000003E-2</v>
      </c>
      <c r="AI34" s="13">
        <v>3.7344499999999998E-3</v>
      </c>
      <c r="AJ34" s="13">
        <v>0.15247816</v>
      </c>
      <c r="AK34" s="13">
        <v>3.3690650000000003E-2</v>
      </c>
      <c r="AL34" s="13">
        <v>5.5747400000000003E-2</v>
      </c>
      <c r="AM34" s="13">
        <v>3.7344499999999998E-3</v>
      </c>
      <c r="AN34" s="13">
        <v>0.15247816</v>
      </c>
      <c r="AO34" s="13">
        <v>3.3690650000000003E-2</v>
      </c>
      <c r="AP34" s="13">
        <v>5.5747400000000003E-2</v>
      </c>
      <c r="AQ34" s="13">
        <v>3.7344499999999998E-3</v>
      </c>
      <c r="AR34" s="13">
        <v>0.15247816</v>
      </c>
      <c r="AS34" s="13">
        <v>3.3690650000000003E-2</v>
      </c>
      <c r="AT34" s="13">
        <v>5.5747400000000003E-2</v>
      </c>
      <c r="AU34" s="13">
        <v>3.7344499999999998E-3</v>
      </c>
      <c r="AV34" s="13">
        <v>0.15247816</v>
      </c>
      <c r="AW34" s="13">
        <v>3.3690650000000003E-2</v>
      </c>
      <c r="AX34" s="13">
        <v>5.5747400000000003E-2</v>
      </c>
      <c r="AY34" s="13">
        <v>3.7344499999999998E-3</v>
      </c>
      <c r="AZ34" s="13">
        <v>0.15247816</v>
      </c>
      <c r="BA34" s="86">
        <v>5.7142857142857099E-2</v>
      </c>
      <c r="BB34" s="86">
        <v>4.3478260869565202E-2</v>
      </c>
      <c r="BC34" s="13">
        <v>0</v>
      </c>
      <c r="BD34" s="13">
        <v>3.2258064516128997E-2</v>
      </c>
      <c r="BE34" s="14">
        <v>0.12121212121212099</v>
      </c>
      <c r="BF34" s="14">
        <v>8.6956521739130405E-2</v>
      </c>
      <c r="BG34" s="14">
        <v>0</v>
      </c>
      <c r="BH34" s="14">
        <v>6.8965517241379296E-2</v>
      </c>
      <c r="BI34" s="14">
        <v>0.125</v>
      </c>
      <c r="BJ34" s="14">
        <v>0</v>
      </c>
      <c r="BK34" s="14">
        <v>0</v>
      </c>
      <c r="BL34" s="430">
        <v>0.12</v>
      </c>
      <c r="BM34" s="14">
        <v>8.5714285714285701E-2</v>
      </c>
      <c r="BN34" s="14">
        <v>4.1666666666666699E-2</v>
      </c>
      <c r="BO34" s="14">
        <v>0</v>
      </c>
      <c r="BP34" s="14">
        <v>3.3333333333333298E-2</v>
      </c>
      <c r="BQ34" s="86">
        <v>8.5714285714285701E-2</v>
      </c>
      <c r="BR34" s="86">
        <v>4.1666666666666699E-2</v>
      </c>
      <c r="BS34" s="86">
        <v>0</v>
      </c>
      <c r="BT34" s="86">
        <v>3.3333333333333298E-2</v>
      </c>
      <c r="BU34" s="14" t="s">
        <v>36</v>
      </c>
      <c r="BV34" s="14" t="s">
        <v>35</v>
      </c>
      <c r="BW34" s="14" t="s">
        <v>35</v>
      </c>
      <c r="BX34" s="14" t="s">
        <v>35</v>
      </c>
      <c r="BY34" s="14" t="s">
        <v>36</v>
      </c>
      <c r="BZ34" s="14" t="s">
        <v>35</v>
      </c>
      <c r="CA34" s="14" t="s">
        <v>35</v>
      </c>
      <c r="CB34" s="14" t="s">
        <v>35</v>
      </c>
      <c r="CC34" s="14">
        <v>2.69</v>
      </c>
      <c r="CD34" s="14">
        <v>2.69</v>
      </c>
      <c r="CE34" s="14">
        <v>2.69</v>
      </c>
      <c r="CF34" s="14">
        <v>2.69</v>
      </c>
      <c r="CG34" s="14">
        <v>2.69</v>
      </c>
      <c r="CH34" s="14">
        <v>2.69</v>
      </c>
      <c r="CI34" s="14">
        <v>2.79</v>
      </c>
      <c r="CJ34" s="14">
        <f>INDEX('Monthy Targets'!AC:AC,(MATCH(FY2019_ALL_Targets!$B:$B,'Monthy Targets'!$B:$B,0)))</f>
        <v>2.78</v>
      </c>
      <c r="CK34" s="14">
        <f>INDEX('Monthy Targets'!AD:AD,(MATCH(FY2019_ALL_Targets!$B:$B,'Monthy Targets'!$B:$B,0)))</f>
        <v>2.78</v>
      </c>
      <c r="CL34" s="14">
        <f>INDEX('Monthy Targets'!AE:AE,(MATCH(FY2019_ALL_Targets!$B:$B,'Monthy Targets'!$B:$B,0)))</f>
        <v>2.78</v>
      </c>
      <c r="CM34" s="14">
        <f>INDEX('Monthy Targets'!AF:AF,(MATCH(FY2019_ALL_Targets!$B:$B,'Monthy Targets'!$B:$B,0)))</f>
        <v>2.78</v>
      </c>
      <c r="CN34" s="14">
        <f>INDEX('Monthy Targets'!AG:AG,(MATCH(FY2019_ALL_Targets!$B:$B,'Monthy Targets'!$B:$B,0)))</f>
        <v>2.78</v>
      </c>
      <c r="CO34" s="14">
        <v>0</v>
      </c>
      <c r="CP34" s="14">
        <v>0.18</v>
      </c>
      <c r="CQ34" s="14">
        <v>0.18</v>
      </c>
      <c r="CR34" s="14">
        <v>0.18</v>
      </c>
      <c r="CS34" s="14">
        <v>0</v>
      </c>
      <c r="CT34" s="14">
        <v>0</v>
      </c>
      <c r="CU34" s="14">
        <v>0.18</v>
      </c>
      <c r="CV34" s="14">
        <v>0.18</v>
      </c>
      <c r="CW34" s="14">
        <v>0</v>
      </c>
      <c r="CX34" s="14">
        <v>0.19</v>
      </c>
      <c r="CY34" s="14">
        <v>0.19</v>
      </c>
      <c r="CZ34" s="14">
        <v>0.19</v>
      </c>
      <c r="DA34" s="14">
        <f>IF('QIPP Scorecard'!$AA$1=4,IF(FY2019_ALL_Targets!$BU34="Yes",INDEX('Final Comp Values'!$BN:$BN,MATCH(FY2019_ALL_Targets!$A34,'Final Comp Values'!$B:$B,0)),IF($BU34="Min Data",0,0)),0)</f>
        <v>0</v>
      </c>
      <c r="DB34" s="14">
        <f>IF('QIPP Scorecard'!$AA$1=4,IF(FY2019_ALL_Targets!$BV34="Yes",INDEX('Final Comp Values'!$BN:$BN,MATCH(FY2019_ALL_Targets!$A34,'Final Comp Values'!$B:$B,0)),IF($BV34="Min Data",0,0)),0)</f>
        <v>0.19</v>
      </c>
      <c r="DC34" s="14">
        <f>IF('QIPP Scorecard'!$AA$1=4,IF(FY2019_ALL_Targets!$BW34="Yes",INDEX('Final Comp Values'!$BN:$BN,MATCH(FY2019_ALL_Targets!$A34,'Final Comp Values'!$B:$B,0)),IF(CI34="Min Data",0,0)),0)</f>
        <v>0.19</v>
      </c>
      <c r="DD34" s="14">
        <f>IF('QIPP Scorecard'!$AA$1=4,IF(FY2019_ALL_Targets!$BX34="Yes",INDEX('Final Comp Values'!$BN:$BN,MATCH(FY2019_ALL_Targets!$A34,'Final Comp Values'!$B:$B,0)),IF($BX34="Min Data",0,0)),0)</f>
        <v>0.19</v>
      </c>
      <c r="DE34" s="14">
        <v>0</v>
      </c>
      <c r="DF34" s="14">
        <v>0.34</v>
      </c>
      <c r="DG34" s="14">
        <v>0.34</v>
      </c>
      <c r="DH34" s="14">
        <v>0.34</v>
      </c>
      <c r="DI34" s="14">
        <v>0</v>
      </c>
      <c r="DJ34" s="14">
        <v>0</v>
      </c>
      <c r="DK34" s="14">
        <v>0.34</v>
      </c>
      <c r="DL34" s="14">
        <v>0.34</v>
      </c>
      <c r="DM34" s="14">
        <v>0</v>
      </c>
      <c r="DN34" s="14">
        <v>0.35</v>
      </c>
      <c r="DO34" s="14">
        <v>0.35</v>
      </c>
      <c r="DP34" s="14">
        <v>0.35</v>
      </c>
      <c r="DQ34" s="14">
        <f>IF('QIPP Scorecard'!$AA$1=4,IF(FY2019_ALL_Targets!$BY34="Yes",INDEX('Final Comp Values'!$BK:$BK,MATCH(FY2019_ALL_Targets!$A34,'Final Comp Values'!$B:$B,0)),IF($BY34="Min Data",0,0)),0)</f>
        <v>0</v>
      </c>
      <c r="DR34" s="14">
        <f>IF('QIPP Scorecard'!$AA$1=4,IF(FY2019_ALL_Targets!$BZ34="Yes",INDEX('Final Comp Values'!$BO:$BO,MATCH(FY2019_ALL_Targets!$A34,'Final Comp Values'!$B:$B,0)),IF($BZ34="Min Data",0,0)),0)</f>
        <v>0.35</v>
      </c>
      <c r="DS34" s="14">
        <f>IF('QIPP Scorecard'!$AA$1=4,IF(FY2019_ALL_Targets!$CA34="Yes",INDEX('Final Comp Values'!$BO:$BO,MATCH(FY2019_ALL_Targets!$A34,'Final Comp Values'!$B:$B,0)),IF($CA34="Min Data",0,0)),0)</f>
        <v>0.35</v>
      </c>
      <c r="DT34" s="14">
        <f>IF('QIPP Scorecard'!$AA$1=4,IF(FY2019_ALL_Targets!$CB34="Yes",INDEX('Final Comp Values'!$BO:$BO,MATCH(FY2019_ALL_Targets!$A34,'Final Comp Values'!$B:$B,0)),IF($CB34="Min Data",0,0)),0)</f>
        <v>0.35</v>
      </c>
      <c r="DU34" s="14">
        <v>0.43</v>
      </c>
      <c r="DV34" s="14">
        <v>0.42</v>
      </c>
      <c r="DW34" s="14">
        <v>0.5</v>
      </c>
      <c r="DX34" s="14">
        <v>0.49</v>
      </c>
      <c r="DY34" s="12">
        <f t="shared" si="1"/>
        <v>1</v>
      </c>
      <c r="DZ34" s="12">
        <f t="shared" si="2"/>
        <v>1</v>
      </c>
      <c r="EA34" s="12">
        <f t="shared" si="3"/>
        <v>0</v>
      </c>
      <c r="EB34" s="12">
        <f t="shared" si="4"/>
        <v>0</v>
      </c>
    </row>
    <row r="35" spans="1:132" x14ac:dyDescent="0.25">
      <c r="A35" s="297">
        <v>4650</v>
      </c>
      <c r="B35" s="347">
        <v>455582</v>
      </c>
      <c r="C35" s="297">
        <v>1028602</v>
      </c>
      <c r="D35" s="14">
        <v>1871614917</v>
      </c>
      <c r="E35" s="26" t="s">
        <v>930</v>
      </c>
      <c r="F35" s="26" t="str">
        <f>INDEX('Mar - Aug'!X:X,MATCH(A35,'Mar - Aug'!B:B,0))</f>
        <v>Harris</v>
      </c>
      <c r="G35" s="26" t="s">
        <v>3034</v>
      </c>
      <c r="H35" s="26"/>
      <c r="I35" s="26" t="str">
        <f t="shared" si="0"/>
        <v/>
      </c>
      <c r="J35" s="299" t="s">
        <v>560</v>
      </c>
      <c r="K35" s="299" t="s">
        <v>995</v>
      </c>
      <c r="L35" s="299" t="s">
        <v>561</v>
      </c>
      <c r="M35" s="13">
        <v>3.1531490000000002E-2</v>
      </c>
      <c r="N35" s="13">
        <v>9.8214289999999996E-2</v>
      </c>
      <c r="O35" s="13">
        <v>0</v>
      </c>
      <c r="P35" s="13">
        <v>0.18269231999999999</v>
      </c>
      <c r="Q35" s="13">
        <v>3.3690650000000003E-2</v>
      </c>
      <c r="R35" s="13">
        <v>5.5747400000000003E-2</v>
      </c>
      <c r="S35" s="13">
        <v>3.7344499999999998E-3</v>
      </c>
      <c r="T35" s="13">
        <v>0.15247816</v>
      </c>
      <c r="U35" s="13">
        <v>3.3690650000000003E-2</v>
      </c>
      <c r="V35" s="13">
        <v>9.6544647070000003E-2</v>
      </c>
      <c r="W35" s="13">
        <v>3.7344499999999998E-3</v>
      </c>
      <c r="X35" s="13">
        <v>0.17958655056</v>
      </c>
      <c r="Y35" s="13">
        <v>3.3690650000000003E-2</v>
      </c>
      <c r="Z35" s="13">
        <v>9.3303575499999999E-2</v>
      </c>
      <c r="AA35" s="13">
        <v>3.7344499999999998E-3</v>
      </c>
      <c r="AB35" s="13">
        <v>0.17355770400000001</v>
      </c>
      <c r="AC35" s="13">
        <v>3.3690650000000003E-2</v>
      </c>
      <c r="AD35" s="13">
        <v>9.4875004139999997E-2</v>
      </c>
      <c r="AE35" s="13">
        <v>3.7344499999999998E-3</v>
      </c>
      <c r="AF35" s="13">
        <v>0.17648078112000001</v>
      </c>
      <c r="AG35" s="13">
        <v>3.3690650000000003E-2</v>
      </c>
      <c r="AH35" s="13">
        <v>8.8392861000000003E-2</v>
      </c>
      <c r="AI35" s="13">
        <v>3.7344499999999998E-3</v>
      </c>
      <c r="AJ35" s="13">
        <v>0.164423088</v>
      </c>
      <c r="AK35" s="13">
        <v>3.3690650000000003E-2</v>
      </c>
      <c r="AL35" s="13">
        <v>9.3205361210000004E-2</v>
      </c>
      <c r="AM35" s="13">
        <v>3.7344499999999998E-3</v>
      </c>
      <c r="AN35" s="13">
        <v>0.17337501168</v>
      </c>
      <c r="AO35" s="13">
        <v>3.3690650000000003E-2</v>
      </c>
      <c r="AP35" s="13">
        <v>8.3482146500000007E-2</v>
      </c>
      <c r="AQ35" s="13">
        <v>3.7344499999999998E-3</v>
      </c>
      <c r="AR35" s="13">
        <v>0.15528847200000001</v>
      </c>
      <c r="AS35" s="13">
        <v>3.3690650000000003E-2</v>
      </c>
      <c r="AT35" s="13">
        <v>9.1339289700000006E-2</v>
      </c>
      <c r="AU35" s="13">
        <v>3.7344499999999998E-3</v>
      </c>
      <c r="AV35" s="13">
        <v>0.16990385760000001</v>
      </c>
      <c r="AW35" s="13">
        <v>3.3690650000000003E-2</v>
      </c>
      <c r="AX35" s="13">
        <v>7.8571431999999997E-2</v>
      </c>
      <c r="AY35" s="13">
        <v>3.7344499999999998E-3</v>
      </c>
      <c r="AZ35" s="13">
        <v>0.15247816</v>
      </c>
      <c r="BA35" s="86">
        <v>0</v>
      </c>
      <c r="BB35" s="86">
        <v>6.9767441860465101E-2</v>
      </c>
      <c r="BC35" s="13">
        <v>0</v>
      </c>
      <c r="BD35" s="13">
        <v>0.10638297872340401</v>
      </c>
      <c r="BE35" s="14">
        <v>0</v>
      </c>
      <c r="BF35" s="14">
        <v>4.3478260869565202E-2</v>
      </c>
      <c r="BG35" s="14">
        <v>0</v>
      </c>
      <c r="BH35" s="14">
        <v>0.122448979591837</v>
      </c>
      <c r="BI35" s="14">
        <v>0</v>
      </c>
      <c r="BJ35" s="14">
        <v>1.9230769230769201E-2</v>
      </c>
      <c r="BK35" s="14">
        <v>0</v>
      </c>
      <c r="BL35" s="430">
        <v>0.24</v>
      </c>
      <c r="BM35" s="14">
        <v>0</v>
      </c>
      <c r="BN35" s="14">
        <v>4.4444444444444398E-2</v>
      </c>
      <c r="BO35" s="14">
        <v>0</v>
      </c>
      <c r="BP35" s="14">
        <v>0.125</v>
      </c>
      <c r="BQ35" s="86">
        <v>0</v>
      </c>
      <c r="BR35" s="86">
        <v>4.4444444444444398E-2</v>
      </c>
      <c r="BS35" s="86">
        <v>0</v>
      </c>
      <c r="BT35" s="86">
        <v>0.125</v>
      </c>
      <c r="BU35" s="14" t="s">
        <v>35</v>
      </c>
      <c r="BV35" s="14" t="s">
        <v>35</v>
      </c>
      <c r="BW35" s="14" t="s">
        <v>35</v>
      </c>
      <c r="BX35" s="14" t="s">
        <v>35</v>
      </c>
      <c r="BY35" s="14" t="s">
        <v>35</v>
      </c>
      <c r="BZ35" s="14" t="s">
        <v>35</v>
      </c>
      <c r="CA35" s="14" t="s">
        <v>35</v>
      </c>
      <c r="CB35" s="14" t="s">
        <v>35</v>
      </c>
      <c r="CC35" s="14">
        <v>4.0199999999999996</v>
      </c>
      <c r="CD35" s="14">
        <v>4.0199999999999996</v>
      </c>
      <c r="CE35" s="14">
        <v>4.0199999999999996</v>
      </c>
      <c r="CF35" s="14">
        <v>4.0199999999999996</v>
      </c>
      <c r="CG35" s="14">
        <v>4.0199999999999996</v>
      </c>
      <c r="CH35" s="14">
        <v>4.0199999999999996</v>
      </c>
      <c r="CI35" s="14">
        <v>3.99</v>
      </c>
      <c r="CJ35" s="14">
        <f>INDEX('Monthy Targets'!AC:AC,(MATCH(FY2019_ALL_Targets!$B:$B,'Monthy Targets'!$B:$B,0)))</f>
        <v>3.97</v>
      </c>
      <c r="CK35" s="14">
        <f>INDEX('Monthy Targets'!AD:AD,(MATCH(FY2019_ALL_Targets!$B:$B,'Monthy Targets'!$B:$B,0)))</f>
        <v>3.97</v>
      </c>
      <c r="CL35" s="14">
        <f>INDEX('Monthy Targets'!AE:AE,(MATCH(FY2019_ALL_Targets!$B:$B,'Monthy Targets'!$B:$B,0)))</f>
        <v>3.97</v>
      </c>
      <c r="CM35" s="14">
        <f>INDEX('Monthy Targets'!AF:AF,(MATCH(FY2019_ALL_Targets!$B:$B,'Monthy Targets'!$B:$B,0)))</f>
        <v>3.97</v>
      </c>
      <c r="CN35" s="14">
        <f>INDEX('Monthy Targets'!AG:AG,(MATCH(FY2019_ALL_Targets!$B:$B,'Monthy Targets'!$B:$B,0)))</f>
        <v>3.97</v>
      </c>
      <c r="CO35" s="14">
        <v>0.27</v>
      </c>
      <c r="CP35" s="14">
        <v>0.27</v>
      </c>
      <c r="CQ35" s="14">
        <v>0.27</v>
      </c>
      <c r="CR35" s="14">
        <v>0.27</v>
      </c>
      <c r="CS35" s="14">
        <v>0.27</v>
      </c>
      <c r="CT35" s="14">
        <v>0.27</v>
      </c>
      <c r="CU35" s="14">
        <v>0.27</v>
      </c>
      <c r="CV35" s="14">
        <v>0.27</v>
      </c>
      <c r="CW35" s="14">
        <v>0.27</v>
      </c>
      <c r="CX35" s="14">
        <v>0.27</v>
      </c>
      <c r="CY35" s="14">
        <v>0.27</v>
      </c>
      <c r="CZ35" s="14">
        <v>0</v>
      </c>
      <c r="DA35" s="14">
        <f>IF('QIPP Scorecard'!$AA$1=4,IF(FY2019_ALL_Targets!$BU35="Yes",INDEX('Final Comp Values'!$BN:$BN,MATCH(FY2019_ALL_Targets!$A35,'Final Comp Values'!$B:$B,0)),IF($BU35="Min Data",0,0)),0)</f>
        <v>0.27</v>
      </c>
      <c r="DB35" s="14">
        <f>IF('QIPP Scorecard'!$AA$1=4,IF(FY2019_ALL_Targets!$BV35="Yes",INDEX('Final Comp Values'!$BN:$BN,MATCH(FY2019_ALL_Targets!$A35,'Final Comp Values'!$B:$B,0)),IF($BV35="Min Data",0,0)),0)</f>
        <v>0.27</v>
      </c>
      <c r="DC35" s="14">
        <f>IF('QIPP Scorecard'!$AA$1=4,IF(FY2019_ALL_Targets!$BW35="Yes",INDEX('Final Comp Values'!$BN:$BN,MATCH(FY2019_ALL_Targets!$A35,'Final Comp Values'!$B:$B,0)),IF(CI35="Min Data",0,0)),0)</f>
        <v>0.27</v>
      </c>
      <c r="DD35" s="14">
        <f>IF('QIPP Scorecard'!$AA$1=4,IF(FY2019_ALL_Targets!$BX35="Yes",INDEX('Final Comp Values'!$BN:$BN,MATCH(FY2019_ALL_Targets!$A35,'Final Comp Values'!$B:$B,0)),IF($BX35="Min Data",0,0)),0)</f>
        <v>0.27</v>
      </c>
      <c r="DE35" s="14">
        <v>0.51</v>
      </c>
      <c r="DF35" s="14">
        <v>0.51</v>
      </c>
      <c r="DG35" s="14">
        <v>0.51</v>
      </c>
      <c r="DH35" s="14">
        <v>0.51</v>
      </c>
      <c r="DI35" s="14">
        <v>0.51</v>
      </c>
      <c r="DJ35" s="14">
        <v>0.51</v>
      </c>
      <c r="DK35" s="14">
        <v>0.51</v>
      </c>
      <c r="DL35" s="14">
        <v>0.51</v>
      </c>
      <c r="DM35" s="14">
        <v>0.5</v>
      </c>
      <c r="DN35" s="14">
        <v>0.5</v>
      </c>
      <c r="DO35" s="14">
        <v>0.5</v>
      </c>
      <c r="DP35" s="14">
        <v>0</v>
      </c>
      <c r="DQ35" s="14">
        <f>IF('QIPP Scorecard'!$AA$1=4,IF(FY2019_ALL_Targets!$BY35="Yes",INDEX('Final Comp Values'!$BK:$BK,MATCH(FY2019_ALL_Targets!$A35,'Final Comp Values'!$B:$B,0)),IF($BY35="Min Data",0,0)),0)</f>
        <v>0.5</v>
      </c>
      <c r="DR35" s="14">
        <f>IF('QIPP Scorecard'!$AA$1=4,IF(FY2019_ALL_Targets!$BZ35="Yes",INDEX('Final Comp Values'!$BO:$BO,MATCH(FY2019_ALL_Targets!$A35,'Final Comp Values'!$B:$B,0)),IF($BZ35="Min Data",0,0)),0)</f>
        <v>0.5</v>
      </c>
      <c r="DS35" s="14">
        <f>IF('QIPP Scorecard'!$AA$1=4,IF(FY2019_ALL_Targets!$CA35="Yes",INDEX('Final Comp Values'!$BO:$BO,MATCH(FY2019_ALL_Targets!$A35,'Final Comp Values'!$B:$B,0)),IF($CA35="Min Data",0,0)),0)</f>
        <v>0.5</v>
      </c>
      <c r="DT35" s="14">
        <f>IF('QIPP Scorecard'!$AA$1=4,IF(FY2019_ALL_Targets!$CB35="Yes",INDEX('Final Comp Values'!$BO:$BO,MATCH(FY2019_ALL_Targets!$A35,'Final Comp Values'!$B:$B,0)),IF($CB35="Min Data",0,0)),0)</f>
        <v>0.5</v>
      </c>
      <c r="DU35" s="14">
        <v>0.72</v>
      </c>
      <c r="DV35" s="14">
        <v>0.81</v>
      </c>
      <c r="DW35" s="14">
        <v>0.75</v>
      </c>
      <c r="DX35" s="14">
        <v>0.83</v>
      </c>
      <c r="DY35" s="12">
        <f t="shared" si="1"/>
        <v>0</v>
      </c>
      <c r="DZ35" s="12">
        <f t="shared" si="2"/>
        <v>0</v>
      </c>
      <c r="EA35" s="12">
        <f t="shared" si="3"/>
        <v>0</v>
      </c>
      <c r="EB35" s="12">
        <f t="shared" si="4"/>
        <v>0</v>
      </c>
    </row>
    <row r="36" spans="1:132" x14ac:dyDescent="0.25">
      <c r="A36" s="297">
        <v>4898</v>
      </c>
      <c r="B36" s="347">
        <v>455586</v>
      </c>
      <c r="C36" s="297">
        <v>1017924</v>
      </c>
      <c r="D36" s="14">
        <v>1902132301</v>
      </c>
      <c r="E36" s="26" t="s">
        <v>1003</v>
      </c>
      <c r="F36" s="26" t="str">
        <f>INDEX('Mar - Aug'!X:X,MATCH(A36,'Mar - Aug'!B:B,0))</f>
        <v>Hidalgo</v>
      </c>
      <c r="G36" s="26" t="s">
        <v>3026</v>
      </c>
      <c r="H36" s="26"/>
      <c r="I36" s="26" t="str">
        <f t="shared" si="0"/>
        <v/>
      </c>
      <c r="J36" s="299" t="s">
        <v>619</v>
      </c>
      <c r="K36" s="299" t="s">
        <v>1032</v>
      </c>
      <c r="L36" s="299" t="s">
        <v>620</v>
      </c>
      <c r="M36" s="13">
        <v>0</v>
      </c>
      <c r="N36" s="13">
        <v>2.6923059999999999E-2</v>
      </c>
      <c r="O36" s="13">
        <v>3.030304E-2</v>
      </c>
      <c r="P36" s="13">
        <v>0.22857141</v>
      </c>
      <c r="Q36" s="13">
        <v>3.3690650000000003E-2</v>
      </c>
      <c r="R36" s="13">
        <v>5.5747400000000003E-2</v>
      </c>
      <c r="S36" s="13">
        <v>3.7344499999999998E-3</v>
      </c>
      <c r="T36" s="13">
        <v>0.15247816</v>
      </c>
      <c r="U36" s="13">
        <v>3.3690650000000003E-2</v>
      </c>
      <c r="V36" s="13">
        <v>5.5747400000000003E-2</v>
      </c>
      <c r="W36" s="13">
        <v>2.9787888320000001E-2</v>
      </c>
      <c r="X36" s="13">
        <v>0.22468569602999999</v>
      </c>
      <c r="Y36" s="13">
        <v>3.3690650000000003E-2</v>
      </c>
      <c r="Z36" s="13">
        <v>5.5747400000000003E-2</v>
      </c>
      <c r="AA36" s="13">
        <v>2.8787888000000001E-2</v>
      </c>
      <c r="AB36" s="13">
        <v>0.21714283949999999</v>
      </c>
      <c r="AC36" s="13">
        <v>3.3690650000000003E-2</v>
      </c>
      <c r="AD36" s="13">
        <v>5.5747400000000003E-2</v>
      </c>
      <c r="AE36" s="13">
        <v>2.9272736640000002E-2</v>
      </c>
      <c r="AF36" s="13">
        <v>0.22079998206000001</v>
      </c>
      <c r="AG36" s="13">
        <v>3.3690650000000003E-2</v>
      </c>
      <c r="AH36" s="13">
        <v>5.5747400000000003E-2</v>
      </c>
      <c r="AI36" s="13">
        <v>2.7272735999999999E-2</v>
      </c>
      <c r="AJ36" s="13">
        <v>0.20571426900000001</v>
      </c>
      <c r="AK36" s="13">
        <v>3.3690650000000003E-2</v>
      </c>
      <c r="AL36" s="13">
        <v>5.5747400000000003E-2</v>
      </c>
      <c r="AM36" s="13">
        <v>2.8757584959999999E-2</v>
      </c>
      <c r="AN36" s="13">
        <v>0.21691426809</v>
      </c>
      <c r="AO36" s="13">
        <v>3.3690650000000003E-2</v>
      </c>
      <c r="AP36" s="13">
        <v>5.5747400000000003E-2</v>
      </c>
      <c r="AQ36" s="13">
        <v>2.5757584E-2</v>
      </c>
      <c r="AR36" s="13">
        <v>0.19428569849999999</v>
      </c>
      <c r="AS36" s="13">
        <v>3.3690650000000003E-2</v>
      </c>
      <c r="AT36" s="13">
        <v>5.5747400000000003E-2</v>
      </c>
      <c r="AU36" s="13">
        <v>2.8181827199999999E-2</v>
      </c>
      <c r="AV36" s="13">
        <v>0.21257141130000001</v>
      </c>
      <c r="AW36" s="13">
        <v>3.3690650000000003E-2</v>
      </c>
      <c r="AX36" s="13">
        <v>5.5747400000000003E-2</v>
      </c>
      <c r="AY36" s="13">
        <v>2.4242432000000001E-2</v>
      </c>
      <c r="AZ36" s="13">
        <v>0.18285712800000001</v>
      </c>
      <c r="BA36" s="86">
        <v>1.38888888888889E-2</v>
      </c>
      <c r="BB36" s="86">
        <v>1.49253731343284E-2</v>
      </c>
      <c r="BC36" s="13">
        <v>0</v>
      </c>
      <c r="BD36" s="13">
        <v>0.12676056338028199</v>
      </c>
      <c r="BE36" s="14">
        <v>1.4084507042253501E-2</v>
      </c>
      <c r="BF36" s="14">
        <v>4.8387096774193498E-2</v>
      </c>
      <c r="BG36" s="14">
        <v>0</v>
      </c>
      <c r="BH36" s="14">
        <v>0.128571428571429</v>
      </c>
      <c r="BI36" s="14">
        <v>1.38888888888889E-2</v>
      </c>
      <c r="BJ36" s="14">
        <v>6.15384615384615E-2</v>
      </c>
      <c r="BK36" s="14">
        <v>0</v>
      </c>
      <c r="BL36" s="430">
        <v>0.12676056338028199</v>
      </c>
      <c r="BM36" s="14">
        <v>1.4492753623188401E-2</v>
      </c>
      <c r="BN36" s="14">
        <v>5.0847457627118599E-2</v>
      </c>
      <c r="BO36" s="14">
        <v>0</v>
      </c>
      <c r="BP36" s="14">
        <v>0.14925373134328401</v>
      </c>
      <c r="BQ36" s="86">
        <v>1.4492753623188401E-2</v>
      </c>
      <c r="BR36" s="86">
        <v>5.0847457627118599E-2</v>
      </c>
      <c r="BS36" s="86">
        <v>0</v>
      </c>
      <c r="BT36" s="86">
        <v>0.14925373134328401</v>
      </c>
      <c r="BU36" s="14" t="s">
        <v>35</v>
      </c>
      <c r="BV36" s="14" t="s">
        <v>35</v>
      </c>
      <c r="BW36" s="14" t="s">
        <v>35</v>
      </c>
      <c r="BX36" s="14" t="s">
        <v>35</v>
      </c>
      <c r="BY36" s="14" t="s">
        <v>35</v>
      </c>
      <c r="BZ36" s="14" t="s">
        <v>35</v>
      </c>
      <c r="CA36" s="14" t="s">
        <v>35</v>
      </c>
      <c r="CB36" s="14" t="s">
        <v>35</v>
      </c>
      <c r="CC36" s="14">
        <v>0</v>
      </c>
      <c r="CD36" s="14">
        <v>0</v>
      </c>
      <c r="CE36" s="14">
        <v>0</v>
      </c>
      <c r="CF36" s="14">
        <v>0</v>
      </c>
      <c r="CG36" s="14">
        <v>0</v>
      </c>
      <c r="CH36" s="14">
        <v>0</v>
      </c>
      <c r="CI36" s="14">
        <v>0</v>
      </c>
      <c r="CJ36" s="14">
        <f>INDEX('Monthy Targets'!AC:AC,(MATCH(FY2019_ALL_Targets!$B:$B,'Monthy Targets'!$B:$B,0)))</f>
        <v>0</v>
      </c>
      <c r="CK36" s="14">
        <f>INDEX('Monthy Targets'!AD:AD,(MATCH(FY2019_ALL_Targets!$B:$B,'Monthy Targets'!$B:$B,0)))</f>
        <v>0</v>
      </c>
      <c r="CL36" s="14">
        <f>INDEX('Monthy Targets'!AE:AE,(MATCH(FY2019_ALL_Targets!$B:$B,'Monthy Targets'!$B:$B,0)))</f>
        <v>0</v>
      </c>
      <c r="CM36" s="14">
        <f>INDEX('Monthy Targets'!AF:AF,(MATCH(FY2019_ALL_Targets!$B:$B,'Monthy Targets'!$B:$B,0)))</f>
        <v>0</v>
      </c>
      <c r="CN36" s="14">
        <f>INDEX('Monthy Targets'!AG:AG,(MATCH(FY2019_ALL_Targets!$B:$B,'Monthy Targets'!$B:$B,0)))</f>
        <v>0</v>
      </c>
      <c r="CO36" s="14">
        <v>1.1399999999999999</v>
      </c>
      <c r="CP36" s="14">
        <v>1.1399999999999999</v>
      </c>
      <c r="CQ36" s="14">
        <v>1.1399999999999999</v>
      </c>
      <c r="CR36" s="14">
        <v>1.1399999999999999</v>
      </c>
      <c r="CS36" s="14">
        <v>1.1399999999999999</v>
      </c>
      <c r="CT36" s="14">
        <v>1.1399999999999999</v>
      </c>
      <c r="CU36" s="14">
        <v>1.1399999999999999</v>
      </c>
      <c r="CV36" s="14">
        <v>1.1399999999999999</v>
      </c>
      <c r="CW36" s="14">
        <v>1.1100000000000001</v>
      </c>
      <c r="CX36" s="14">
        <v>0</v>
      </c>
      <c r="CY36" s="14">
        <v>1.1100000000000001</v>
      </c>
      <c r="CZ36" s="14">
        <v>1.1100000000000001</v>
      </c>
      <c r="DA36" s="14">
        <f>IF('QIPP Scorecard'!$AA$1=4,IF(FY2019_ALL_Targets!$BU36="Yes",INDEX('Final Comp Values'!$BN:$BN,MATCH(FY2019_ALL_Targets!$A36,'Final Comp Values'!$B:$B,0)),IF($BU36="Min Data",0,0)),0)</f>
        <v>1.1100000000000001</v>
      </c>
      <c r="DB36" s="14">
        <f>IF('QIPP Scorecard'!$AA$1=4,IF(FY2019_ALL_Targets!$BV36="Yes",INDEX('Final Comp Values'!$BN:$BN,MATCH(FY2019_ALL_Targets!$A36,'Final Comp Values'!$B:$B,0)),IF($BV36="Min Data",0,0)),0)</f>
        <v>1.1100000000000001</v>
      </c>
      <c r="DC36" s="14">
        <f>IF('QIPP Scorecard'!$AA$1=4,IF(FY2019_ALL_Targets!$BW36="Yes",INDEX('Final Comp Values'!$BN:$BN,MATCH(FY2019_ALL_Targets!$A36,'Final Comp Values'!$B:$B,0)),IF(CI36="Min Data",0,0)),0)</f>
        <v>1.1100000000000001</v>
      </c>
      <c r="DD36" s="14">
        <f>IF('QIPP Scorecard'!$AA$1=4,IF(FY2019_ALL_Targets!$BX36="Yes",INDEX('Final Comp Values'!$BN:$BN,MATCH(FY2019_ALL_Targets!$A36,'Final Comp Values'!$B:$B,0)),IF($BX36="Min Data",0,0)),0)</f>
        <v>1.1100000000000001</v>
      </c>
      <c r="DE36" s="14">
        <v>2.12</v>
      </c>
      <c r="DF36" s="14">
        <v>2.12</v>
      </c>
      <c r="DG36" s="14">
        <v>2.12</v>
      </c>
      <c r="DH36" s="14">
        <v>2.12</v>
      </c>
      <c r="DI36" s="14">
        <v>2.12</v>
      </c>
      <c r="DJ36" s="14">
        <v>2.12</v>
      </c>
      <c r="DK36" s="14">
        <v>2.12</v>
      </c>
      <c r="DL36" s="14">
        <v>2.12</v>
      </c>
      <c r="DM36" s="14">
        <v>2.06</v>
      </c>
      <c r="DN36" s="14">
        <v>0</v>
      </c>
      <c r="DO36" s="14">
        <v>2.06</v>
      </c>
      <c r="DP36" s="14">
        <v>2.06</v>
      </c>
      <c r="DQ36" s="14">
        <f>IF('QIPP Scorecard'!$AA$1=4,IF(FY2019_ALL_Targets!$BY36="Yes",INDEX('Final Comp Values'!$BK:$BK,MATCH(FY2019_ALL_Targets!$A36,'Final Comp Values'!$B:$B,0)),IF($BY36="Min Data",0,0)),0)</f>
        <v>2.06</v>
      </c>
      <c r="DR36" s="14">
        <f>IF('QIPP Scorecard'!$AA$1=4,IF(FY2019_ALL_Targets!$BZ36="Yes",INDEX('Final Comp Values'!$BO:$BO,MATCH(FY2019_ALL_Targets!$A36,'Final Comp Values'!$B:$B,0)),IF($BZ36="Min Data",0,0)),0)</f>
        <v>2.06</v>
      </c>
      <c r="DS36" s="14">
        <f>IF('QIPP Scorecard'!$AA$1=4,IF(FY2019_ALL_Targets!$CA36="Yes",INDEX('Final Comp Values'!$BO:$BO,MATCH(FY2019_ALL_Targets!$A36,'Final Comp Values'!$B:$B,0)),IF($CA36="Min Data",0,0)),0)</f>
        <v>2.06</v>
      </c>
      <c r="DT36" s="14">
        <f>IF('QIPP Scorecard'!$AA$1=4,IF(FY2019_ALL_Targets!$CB36="Yes",INDEX('Final Comp Values'!$BO:$BO,MATCH(FY2019_ALL_Targets!$A36,'Final Comp Values'!$B:$B,0)),IF($CB36="Min Data",0,0)),0)</f>
        <v>2.06</v>
      </c>
      <c r="DU36" s="14">
        <v>1.31</v>
      </c>
      <c r="DV36" s="14">
        <v>1.47</v>
      </c>
      <c r="DW36" s="14">
        <v>1.1599999999999999</v>
      </c>
      <c r="DX36" s="14">
        <v>1.51</v>
      </c>
      <c r="DY36" s="12">
        <f t="shared" si="1"/>
        <v>0</v>
      </c>
      <c r="DZ36" s="12">
        <f t="shared" si="2"/>
        <v>0</v>
      </c>
      <c r="EA36" s="12">
        <f t="shared" si="3"/>
        <v>0</v>
      </c>
      <c r="EB36" s="12">
        <f t="shared" si="4"/>
        <v>3</v>
      </c>
    </row>
    <row r="37" spans="1:132" x14ac:dyDescent="0.25">
      <c r="A37" s="297">
        <v>5204</v>
      </c>
      <c r="B37" s="347">
        <v>455592</v>
      </c>
      <c r="C37" s="297">
        <v>1026706</v>
      </c>
      <c r="D37" s="14">
        <v>1235528894</v>
      </c>
      <c r="E37" s="26" t="s">
        <v>937</v>
      </c>
      <c r="F37" s="26" t="str">
        <f>INDEX('Mar - Aug'!X:X,MATCH(A37,'Mar - Aug'!B:B,0))</f>
        <v>Tarrant</v>
      </c>
      <c r="G37" s="26" t="s">
        <v>3009</v>
      </c>
      <c r="H37" s="26"/>
      <c r="I37" s="26" t="str">
        <f t="shared" si="0"/>
        <v/>
      </c>
      <c r="J37" s="299" t="s">
        <v>714</v>
      </c>
      <c r="K37" s="299" t="s">
        <v>938</v>
      </c>
      <c r="L37" s="299" t="s">
        <v>715</v>
      </c>
      <c r="M37" s="13">
        <v>3.0821919999999999E-2</v>
      </c>
      <c r="N37" s="13">
        <v>6.3897780000000001E-2</v>
      </c>
      <c r="O37" s="13">
        <v>0</v>
      </c>
      <c r="P37" s="13">
        <v>0.23153693</v>
      </c>
      <c r="Q37" s="13">
        <v>3.3690650000000003E-2</v>
      </c>
      <c r="R37" s="13">
        <v>5.5747400000000003E-2</v>
      </c>
      <c r="S37" s="13">
        <v>3.7344499999999998E-3</v>
      </c>
      <c r="T37" s="13">
        <v>0.15247816</v>
      </c>
      <c r="U37" s="13">
        <v>3.3690650000000003E-2</v>
      </c>
      <c r="V37" s="13">
        <v>6.2811517740000003E-2</v>
      </c>
      <c r="W37" s="13">
        <v>3.7344499999999998E-3</v>
      </c>
      <c r="X37" s="13">
        <v>0.22760080219000001</v>
      </c>
      <c r="Y37" s="13">
        <v>3.3690650000000003E-2</v>
      </c>
      <c r="Z37" s="13">
        <v>6.0702891000000002E-2</v>
      </c>
      <c r="AA37" s="13">
        <v>3.7344499999999998E-3</v>
      </c>
      <c r="AB37" s="13">
        <v>0.21996008349999999</v>
      </c>
      <c r="AC37" s="13">
        <v>3.3690650000000003E-2</v>
      </c>
      <c r="AD37" s="13">
        <v>6.1725255479999998E-2</v>
      </c>
      <c r="AE37" s="13">
        <v>3.7344499999999998E-3</v>
      </c>
      <c r="AF37" s="13">
        <v>0.22366467438000001</v>
      </c>
      <c r="AG37" s="13">
        <v>3.3690650000000003E-2</v>
      </c>
      <c r="AH37" s="13">
        <v>5.7508002000000003E-2</v>
      </c>
      <c r="AI37" s="13">
        <v>3.7344499999999998E-3</v>
      </c>
      <c r="AJ37" s="13">
        <v>0.208383237</v>
      </c>
      <c r="AK37" s="13">
        <v>3.3690650000000003E-2</v>
      </c>
      <c r="AL37" s="13">
        <v>6.063899322E-2</v>
      </c>
      <c r="AM37" s="13">
        <v>3.7344499999999998E-3</v>
      </c>
      <c r="AN37" s="13">
        <v>0.21972854656999999</v>
      </c>
      <c r="AO37" s="13">
        <v>3.3690650000000003E-2</v>
      </c>
      <c r="AP37" s="13">
        <v>5.5747400000000003E-2</v>
      </c>
      <c r="AQ37" s="13">
        <v>3.7344499999999998E-3</v>
      </c>
      <c r="AR37" s="13">
        <v>0.19680639050000001</v>
      </c>
      <c r="AS37" s="13">
        <v>3.3690650000000003E-2</v>
      </c>
      <c r="AT37" s="13">
        <v>5.9424935399999997E-2</v>
      </c>
      <c r="AU37" s="13">
        <v>3.7344499999999998E-3</v>
      </c>
      <c r="AV37" s="13">
        <v>0.2153293449</v>
      </c>
      <c r="AW37" s="13">
        <v>3.3690650000000003E-2</v>
      </c>
      <c r="AX37" s="13">
        <v>5.5747400000000003E-2</v>
      </c>
      <c r="AY37" s="13">
        <v>3.7344499999999998E-3</v>
      </c>
      <c r="AZ37" s="13">
        <v>0.185229544</v>
      </c>
      <c r="BA37" s="86">
        <v>2.4E-2</v>
      </c>
      <c r="BB37" s="86">
        <v>5.1948051948052E-2</v>
      </c>
      <c r="BC37" s="13">
        <v>0</v>
      </c>
      <c r="BD37" s="13">
        <v>8.3333333333333301E-2</v>
      </c>
      <c r="BE37" s="14">
        <v>2.34375E-2</v>
      </c>
      <c r="BF37" s="14">
        <v>2.8169014084507001E-2</v>
      </c>
      <c r="BG37" s="14">
        <v>0</v>
      </c>
      <c r="BH37" s="14">
        <v>8.4905660377358499E-2</v>
      </c>
      <c r="BI37" s="14">
        <v>2.0833333333333301E-2</v>
      </c>
      <c r="BJ37" s="14">
        <v>6.9767441860465101E-2</v>
      </c>
      <c r="BK37" s="14">
        <v>0</v>
      </c>
      <c r="BL37" s="430">
        <v>0.08</v>
      </c>
      <c r="BM37" s="14">
        <v>2.66666666666667E-2</v>
      </c>
      <c r="BN37" s="14">
        <v>6.8627450980392204E-2</v>
      </c>
      <c r="BO37" s="14">
        <v>0</v>
      </c>
      <c r="BP37" s="14">
        <v>9.7014925373134303E-2</v>
      </c>
      <c r="BQ37" s="86">
        <v>2.66666666666667E-2</v>
      </c>
      <c r="BR37" s="86">
        <v>6.8627450980392204E-2</v>
      </c>
      <c r="BS37" s="86">
        <v>0</v>
      </c>
      <c r="BT37" s="86">
        <v>9.7014925373134303E-2</v>
      </c>
      <c r="BU37" s="14" t="s">
        <v>35</v>
      </c>
      <c r="BV37" s="14" t="s">
        <v>36</v>
      </c>
      <c r="BW37" s="14" t="s">
        <v>35</v>
      </c>
      <c r="BX37" s="14" t="s">
        <v>35</v>
      </c>
      <c r="BY37" s="14" t="s">
        <v>35</v>
      </c>
      <c r="BZ37" s="14" t="s">
        <v>36</v>
      </c>
      <c r="CA37" s="14" t="s">
        <v>35</v>
      </c>
      <c r="CB37" s="14" t="s">
        <v>35</v>
      </c>
      <c r="CC37" s="14">
        <v>14.92</v>
      </c>
      <c r="CD37" s="14">
        <v>14.92</v>
      </c>
      <c r="CE37" s="14">
        <v>14.92</v>
      </c>
      <c r="CF37" s="14">
        <v>14.92</v>
      </c>
      <c r="CG37" s="14">
        <v>14.92</v>
      </c>
      <c r="CH37" s="14">
        <v>14.92</v>
      </c>
      <c r="CI37" s="14">
        <v>14.48</v>
      </c>
      <c r="CJ37" s="14">
        <f>INDEX('Monthy Targets'!AC:AC,(MATCH(FY2019_ALL_Targets!$B:$B,'Monthy Targets'!$B:$B,0)))</f>
        <v>14.43</v>
      </c>
      <c r="CK37" s="14">
        <f>INDEX('Monthy Targets'!AD:AD,(MATCH(FY2019_ALL_Targets!$B:$B,'Monthy Targets'!$B:$B,0)))</f>
        <v>14.43</v>
      </c>
      <c r="CL37" s="14">
        <f>INDEX('Monthy Targets'!AE:AE,(MATCH(FY2019_ALL_Targets!$B:$B,'Monthy Targets'!$B:$B,0)))</f>
        <v>14.43</v>
      </c>
      <c r="CM37" s="14">
        <f>INDEX('Monthy Targets'!AF:AF,(MATCH(FY2019_ALL_Targets!$B:$B,'Monthy Targets'!$B:$B,0)))</f>
        <v>14.43</v>
      </c>
      <c r="CN37" s="14">
        <f>INDEX('Monthy Targets'!AG:AG,(MATCH(FY2019_ALL_Targets!$B:$B,'Monthy Targets'!$B:$B,0)))</f>
        <v>14.43</v>
      </c>
      <c r="CO37" s="14">
        <v>1.01</v>
      </c>
      <c r="CP37" s="14">
        <v>1.01</v>
      </c>
      <c r="CQ37" s="14">
        <v>1.01</v>
      </c>
      <c r="CR37" s="14">
        <v>1.01</v>
      </c>
      <c r="CS37" s="14">
        <v>1.01</v>
      </c>
      <c r="CT37" s="14">
        <v>1.01</v>
      </c>
      <c r="CU37" s="14">
        <v>1.01</v>
      </c>
      <c r="CV37" s="14">
        <v>1.01</v>
      </c>
      <c r="CW37" s="14">
        <v>0.98</v>
      </c>
      <c r="CX37" s="14">
        <v>0</v>
      </c>
      <c r="CY37" s="14">
        <v>0.98</v>
      </c>
      <c r="CZ37" s="14">
        <v>0.98</v>
      </c>
      <c r="DA37" s="14">
        <f>IF('QIPP Scorecard'!$AA$1=4,IF(FY2019_ALL_Targets!$BU37="Yes",INDEX('Final Comp Values'!$BN:$BN,MATCH(FY2019_ALL_Targets!$A37,'Final Comp Values'!$B:$B,0)),IF($BU37="Min Data",0,0)),0)</f>
        <v>0.98</v>
      </c>
      <c r="DB37" s="14">
        <f>IF('QIPP Scorecard'!$AA$1=4,IF(FY2019_ALL_Targets!$BV37="Yes",INDEX('Final Comp Values'!$BN:$BN,MATCH(FY2019_ALL_Targets!$A37,'Final Comp Values'!$B:$B,0)),IF($BV37="Min Data",0,0)),0)</f>
        <v>0</v>
      </c>
      <c r="DC37" s="14">
        <f>IF('QIPP Scorecard'!$AA$1=4,IF(FY2019_ALL_Targets!$BW37="Yes",INDEX('Final Comp Values'!$BN:$BN,MATCH(FY2019_ALL_Targets!$A37,'Final Comp Values'!$B:$B,0)),IF(CI37="Min Data",0,0)),0)</f>
        <v>0.98</v>
      </c>
      <c r="DD37" s="14">
        <f>IF('QIPP Scorecard'!$AA$1=4,IF(FY2019_ALL_Targets!$BX37="Yes",INDEX('Final Comp Values'!$BN:$BN,MATCH(FY2019_ALL_Targets!$A37,'Final Comp Values'!$B:$B,0)),IF($BX37="Min Data",0,0)),0)</f>
        <v>0.98</v>
      </c>
      <c r="DE37" s="14">
        <v>1.87</v>
      </c>
      <c r="DF37" s="14">
        <v>1.87</v>
      </c>
      <c r="DG37" s="14">
        <v>1.87</v>
      </c>
      <c r="DH37" s="14">
        <v>1.87</v>
      </c>
      <c r="DI37" s="14">
        <v>1.87</v>
      </c>
      <c r="DJ37" s="14">
        <v>1.87</v>
      </c>
      <c r="DK37" s="14">
        <v>1.87</v>
      </c>
      <c r="DL37" s="14">
        <v>1.87</v>
      </c>
      <c r="DM37" s="14">
        <v>1.82</v>
      </c>
      <c r="DN37" s="14">
        <v>0</v>
      </c>
      <c r="DO37" s="14">
        <v>1.82</v>
      </c>
      <c r="DP37" s="14">
        <v>1.82</v>
      </c>
      <c r="DQ37" s="14">
        <f>IF('QIPP Scorecard'!$AA$1=4,IF(FY2019_ALL_Targets!$BY37="Yes",INDEX('Final Comp Values'!$BK:$BK,MATCH(FY2019_ALL_Targets!$A37,'Final Comp Values'!$B:$B,0)),IF($BY37="Min Data",0,0)),0)</f>
        <v>1.82</v>
      </c>
      <c r="DR37" s="14">
        <f>IF('QIPP Scorecard'!$AA$1=4,IF(FY2019_ALL_Targets!$BZ37="Yes",INDEX('Final Comp Values'!$BO:$BO,MATCH(FY2019_ALL_Targets!$A37,'Final Comp Values'!$B:$B,0)),IF($BZ37="Min Data",0,0)),0)</f>
        <v>0</v>
      </c>
      <c r="DS37" s="14">
        <f>IF('QIPP Scorecard'!$AA$1=4,IF(FY2019_ALL_Targets!$CA37="Yes",INDEX('Final Comp Values'!$BO:$BO,MATCH(FY2019_ALL_Targets!$A37,'Final Comp Values'!$B:$B,0)),IF($CA37="Min Data",0,0)),0)</f>
        <v>1.82</v>
      </c>
      <c r="DT37" s="14">
        <f>IF('QIPP Scorecard'!$AA$1=4,IF(FY2019_ALL_Targets!$CB37="Yes",INDEX('Final Comp Values'!$BO:$BO,MATCH(FY2019_ALL_Targets!$A37,'Final Comp Values'!$B:$B,0)),IF($CB37="Min Data",0,0)),0)</f>
        <v>1.82</v>
      </c>
      <c r="DU37" s="14">
        <v>2.65</v>
      </c>
      <c r="DV37" s="14">
        <v>3</v>
      </c>
      <c r="DW37" s="14">
        <v>2.79</v>
      </c>
      <c r="DX37" s="14">
        <v>2.74</v>
      </c>
      <c r="DY37" s="12">
        <f t="shared" si="1"/>
        <v>1</v>
      </c>
      <c r="DZ37" s="12">
        <f t="shared" si="2"/>
        <v>1</v>
      </c>
      <c r="EA37" s="12">
        <f t="shared" si="3"/>
        <v>0</v>
      </c>
      <c r="EB37" s="12">
        <f t="shared" si="4"/>
        <v>0</v>
      </c>
    </row>
    <row r="38" spans="1:132" x14ac:dyDescent="0.25">
      <c r="A38" s="297">
        <v>4676</v>
      </c>
      <c r="B38" s="347">
        <v>455594</v>
      </c>
      <c r="C38" s="297">
        <v>1028603</v>
      </c>
      <c r="D38" s="14">
        <v>1871670471</v>
      </c>
      <c r="E38" s="26" t="s">
        <v>928</v>
      </c>
      <c r="F38" s="26" t="str">
        <f>INDEX('Mar - Aug'!X:X,MATCH(A38,'Mar - Aug'!B:B,0))</f>
        <v>Jefferson</v>
      </c>
      <c r="G38" s="26" t="s">
        <v>3042</v>
      </c>
      <c r="H38" s="26"/>
      <c r="I38" s="26" t="str">
        <f t="shared" si="0"/>
        <v/>
      </c>
      <c r="J38" s="299" t="s">
        <v>567</v>
      </c>
      <c r="K38" s="299" t="s">
        <v>995</v>
      </c>
      <c r="L38" s="299" t="s">
        <v>568</v>
      </c>
      <c r="M38" s="13">
        <v>1.5000019999999999E-2</v>
      </c>
      <c r="N38" s="13">
        <v>3.6764709999999999E-2</v>
      </c>
      <c r="O38" s="13">
        <v>0</v>
      </c>
      <c r="P38" s="13">
        <v>0.1223404</v>
      </c>
      <c r="Q38" s="13">
        <v>3.3690650000000003E-2</v>
      </c>
      <c r="R38" s="13">
        <v>5.5747400000000003E-2</v>
      </c>
      <c r="S38" s="13">
        <v>3.7344499999999998E-3</v>
      </c>
      <c r="T38" s="13">
        <v>0.15247816</v>
      </c>
      <c r="U38" s="13">
        <v>3.3690650000000003E-2</v>
      </c>
      <c r="V38" s="13">
        <v>5.5747400000000003E-2</v>
      </c>
      <c r="W38" s="13">
        <v>3.7344499999999998E-3</v>
      </c>
      <c r="X38" s="13">
        <v>0.15247816</v>
      </c>
      <c r="Y38" s="13">
        <v>3.3690650000000003E-2</v>
      </c>
      <c r="Z38" s="13">
        <v>5.5747400000000003E-2</v>
      </c>
      <c r="AA38" s="13">
        <v>3.7344499999999998E-3</v>
      </c>
      <c r="AB38" s="13">
        <v>0.15247816</v>
      </c>
      <c r="AC38" s="13">
        <v>3.3690650000000003E-2</v>
      </c>
      <c r="AD38" s="13">
        <v>5.5747400000000003E-2</v>
      </c>
      <c r="AE38" s="13">
        <v>3.7344499999999998E-3</v>
      </c>
      <c r="AF38" s="13">
        <v>0.15247816</v>
      </c>
      <c r="AG38" s="13">
        <v>3.3690650000000003E-2</v>
      </c>
      <c r="AH38" s="13">
        <v>5.5747400000000003E-2</v>
      </c>
      <c r="AI38" s="13">
        <v>3.7344499999999998E-3</v>
      </c>
      <c r="AJ38" s="13">
        <v>0.15247816</v>
      </c>
      <c r="AK38" s="13">
        <v>3.3690650000000003E-2</v>
      </c>
      <c r="AL38" s="13">
        <v>5.5747400000000003E-2</v>
      </c>
      <c r="AM38" s="13">
        <v>3.7344499999999998E-3</v>
      </c>
      <c r="AN38" s="13">
        <v>0.15247816</v>
      </c>
      <c r="AO38" s="13">
        <v>3.3690650000000003E-2</v>
      </c>
      <c r="AP38" s="13">
        <v>5.5747400000000003E-2</v>
      </c>
      <c r="AQ38" s="13">
        <v>3.7344499999999998E-3</v>
      </c>
      <c r="AR38" s="13">
        <v>0.15247816</v>
      </c>
      <c r="AS38" s="13">
        <v>3.3690650000000003E-2</v>
      </c>
      <c r="AT38" s="13">
        <v>5.5747400000000003E-2</v>
      </c>
      <c r="AU38" s="13">
        <v>3.7344499999999998E-3</v>
      </c>
      <c r="AV38" s="13">
        <v>0.15247816</v>
      </c>
      <c r="AW38" s="13">
        <v>3.3690650000000003E-2</v>
      </c>
      <c r="AX38" s="13">
        <v>5.5747400000000003E-2</v>
      </c>
      <c r="AY38" s="13">
        <v>3.7344499999999998E-3</v>
      </c>
      <c r="AZ38" s="13">
        <v>0.15247816</v>
      </c>
      <c r="BA38" s="86">
        <v>0.02</v>
      </c>
      <c r="BB38" s="86">
        <v>0</v>
      </c>
      <c r="BC38" s="13">
        <v>0</v>
      </c>
      <c r="BD38" s="13">
        <v>8.5106382978723402E-2</v>
      </c>
      <c r="BE38" s="14">
        <v>1.9607843137254902E-2</v>
      </c>
      <c r="BF38" s="14">
        <v>0</v>
      </c>
      <c r="BG38" s="14">
        <v>0</v>
      </c>
      <c r="BH38" s="14">
        <v>6.25E-2</v>
      </c>
      <c r="BI38" s="14">
        <v>0.02</v>
      </c>
      <c r="BJ38" s="14">
        <v>5.7142857142857099E-2</v>
      </c>
      <c r="BK38" s="14">
        <v>0</v>
      </c>
      <c r="BL38" s="430">
        <v>0.10638297872340401</v>
      </c>
      <c r="BM38" s="14">
        <v>4.3478260869565202E-2</v>
      </c>
      <c r="BN38" s="14">
        <v>2.9411764705882401E-2</v>
      </c>
      <c r="BO38" s="14">
        <v>0</v>
      </c>
      <c r="BP38" s="14">
        <v>0.13636363636363599</v>
      </c>
      <c r="BQ38" s="86">
        <v>4.3478260869565202E-2</v>
      </c>
      <c r="BR38" s="86">
        <v>2.9411764705882401E-2</v>
      </c>
      <c r="BS38" s="86">
        <v>0</v>
      </c>
      <c r="BT38" s="86">
        <v>0.13636363636363599</v>
      </c>
      <c r="BU38" s="14" t="s">
        <v>36</v>
      </c>
      <c r="BV38" s="14" t="s">
        <v>35</v>
      </c>
      <c r="BW38" s="14" t="s">
        <v>35</v>
      </c>
      <c r="BX38" s="14" t="s">
        <v>35</v>
      </c>
      <c r="BY38" s="14" t="s">
        <v>36</v>
      </c>
      <c r="BZ38" s="14" t="s">
        <v>35</v>
      </c>
      <c r="CA38" s="14" t="s">
        <v>35</v>
      </c>
      <c r="CB38" s="14" t="s">
        <v>35</v>
      </c>
      <c r="CC38" s="14">
        <v>12.23</v>
      </c>
      <c r="CD38" s="14">
        <v>12.23</v>
      </c>
      <c r="CE38" s="14">
        <v>12.23</v>
      </c>
      <c r="CF38" s="14">
        <v>12.23</v>
      </c>
      <c r="CG38" s="14">
        <v>12.23</v>
      </c>
      <c r="CH38" s="14">
        <v>12.23</v>
      </c>
      <c r="CI38" s="14">
        <v>12.92</v>
      </c>
      <c r="CJ38" s="14">
        <f>INDEX('Monthy Targets'!AC:AC,(MATCH(FY2019_ALL_Targets!$B:$B,'Monthy Targets'!$B:$B,0)))</f>
        <v>12.87</v>
      </c>
      <c r="CK38" s="14">
        <f>INDEX('Monthy Targets'!AD:AD,(MATCH(FY2019_ALL_Targets!$B:$B,'Monthy Targets'!$B:$B,0)))</f>
        <v>12.87</v>
      </c>
      <c r="CL38" s="14">
        <f>INDEX('Monthy Targets'!AE:AE,(MATCH(FY2019_ALL_Targets!$B:$B,'Monthy Targets'!$B:$B,0)))</f>
        <v>12.87</v>
      </c>
      <c r="CM38" s="14">
        <f>INDEX('Monthy Targets'!AF:AF,(MATCH(FY2019_ALL_Targets!$B:$B,'Monthy Targets'!$B:$B,0)))</f>
        <v>12.87</v>
      </c>
      <c r="CN38" s="14">
        <f>INDEX('Monthy Targets'!AG:AG,(MATCH(FY2019_ALL_Targets!$B:$B,'Monthy Targets'!$B:$B,0)))</f>
        <v>12.87</v>
      </c>
      <c r="CO38" s="14">
        <v>0.83</v>
      </c>
      <c r="CP38" s="14">
        <v>0.83</v>
      </c>
      <c r="CQ38" s="14">
        <v>0.83</v>
      </c>
      <c r="CR38" s="14">
        <v>0.83</v>
      </c>
      <c r="CS38" s="14">
        <v>0.83</v>
      </c>
      <c r="CT38" s="14">
        <v>0.83</v>
      </c>
      <c r="CU38" s="14">
        <v>0.83</v>
      </c>
      <c r="CV38" s="14">
        <v>0.83</v>
      </c>
      <c r="CW38" s="14">
        <v>0.87</v>
      </c>
      <c r="CX38" s="14">
        <v>0</v>
      </c>
      <c r="CY38" s="14">
        <v>0.87</v>
      </c>
      <c r="CZ38" s="14">
        <v>0.87</v>
      </c>
      <c r="DA38" s="14">
        <f>IF('QIPP Scorecard'!$AA$1=4,IF(FY2019_ALL_Targets!$BU38="Yes",INDEX('Final Comp Values'!$BN:$BN,MATCH(FY2019_ALL_Targets!$A38,'Final Comp Values'!$B:$B,0)),IF($BU38="Min Data",0,0)),0)</f>
        <v>0</v>
      </c>
      <c r="DB38" s="14">
        <f>IF('QIPP Scorecard'!$AA$1=4,IF(FY2019_ALL_Targets!$BV38="Yes",INDEX('Final Comp Values'!$BN:$BN,MATCH(FY2019_ALL_Targets!$A38,'Final Comp Values'!$B:$B,0)),IF($BV38="Min Data",0,0)),0)</f>
        <v>0.87</v>
      </c>
      <c r="DC38" s="14">
        <f>IF('QIPP Scorecard'!$AA$1=4,IF(FY2019_ALL_Targets!$BW38="Yes",INDEX('Final Comp Values'!$BN:$BN,MATCH(FY2019_ALL_Targets!$A38,'Final Comp Values'!$B:$B,0)),IF(CI38="Min Data",0,0)),0)</f>
        <v>0.87</v>
      </c>
      <c r="DD38" s="14">
        <f>IF('QIPP Scorecard'!$AA$1=4,IF(FY2019_ALL_Targets!$BX38="Yes",INDEX('Final Comp Values'!$BN:$BN,MATCH(FY2019_ALL_Targets!$A38,'Final Comp Values'!$B:$B,0)),IF($BX38="Min Data",0,0)),0)</f>
        <v>0.87</v>
      </c>
      <c r="DE38" s="14">
        <v>1.54</v>
      </c>
      <c r="DF38" s="14">
        <v>1.54</v>
      </c>
      <c r="DG38" s="14">
        <v>1.54</v>
      </c>
      <c r="DH38" s="14">
        <v>1.54</v>
      </c>
      <c r="DI38" s="14">
        <v>1.54</v>
      </c>
      <c r="DJ38" s="14">
        <v>1.54</v>
      </c>
      <c r="DK38" s="14">
        <v>1.54</v>
      </c>
      <c r="DL38" s="14">
        <v>1.54</v>
      </c>
      <c r="DM38" s="14">
        <v>1.62</v>
      </c>
      <c r="DN38" s="14">
        <v>0</v>
      </c>
      <c r="DO38" s="14">
        <v>1.62</v>
      </c>
      <c r="DP38" s="14">
        <v>1.62</v>
      </c>
      <c r="DQ38" s="14">
        <f>IF('QIPP Scorecard'!$AA$1=4,IF(FY2019_ALL_Targets!$BY38="Yes",INDEX('Final Comp Values'!$BK:$BK,MATCH(FY2019_ALL_Targets!$A38,'Final Comp Values'!$B:$B,0)),IF($BY38="Min Data",0,0)),0)</f>
        <v>0</v>
      </c>
      <c r="DR38" s="14">
        <f>IF('QIPP Scorecard'!$AA$1=4,IF(FY2019_ALL_Targets!$BZ38="Yes",INDEX('Final Comp Values'!$BO:$BO,MATCH(FY2019_ALL_Targets!$A38,'Final Comp Values'!$B:$B,0)),IF($BZ38="Min Data",0,0)),0)</f>
        <v>1.62</v>
      </c>
      <c r="DS38" s="14">
        <f>IF('QIPP Scorecard'!$AA$1=4,IF(FY2019_ALL_Targets!$CA38="Yes",INDEX('Final Comp Values'!$BO:$BO,MATCH(FY2019_ALL_Targets!$A38,'Final Comp Values'!$B:$B,0)),IF($CA38="Min Data",0,0)),0)</f>
        <v>1.62</v>
      </c>
      <c r="DT38" s="14">
        <f>IF('QIPP Scorecard'!$AA$1=4,IF(FY2019_ALL_Targets!$CB38="Yes",INDEX('Final Comp Values'!$BO:$BO,MATCH(FY2019_ALL_Targets!$A38,'Final Comp Values'!$B:$B,0)),IF($CB38="Min Data",0,0)),0)</f>
        <v>1.62</v>
      </c>
      <c r="DU38" s="14">
        <v>2.17</v>
      </c>
      <c r="DV38" s="14">
        <v>2.46</v>
      </c>
      <c r="DW38" s="14">
        <v>2.2599999999999998</v>
      </c>
      <c r="DX38" s="14">
        <v>2.2200000000000002</v>
      </c>
      <c r="DY38" s="12">
        <f t="shared" si="1"/>
        <v>1</v>
      </c>
      <c r="DZ38" s="12">
        <f t="shared" si="2"/>
        <v>1</v>
      </c>
      <c r="EA38" s="12">
        <f t="shared" si="3"/>
        <v>0</v>
      </c>
      <c r="EB38" s="12">
        <f t="shared" si="4"/>
        <v>0</v>
      </c>
    </row>
    <row r="39" spans="1:132" x14ac:dyDescent="0.25">
      <c r="A39" s="297">
        <v>4155</v>
      </c>
      <c r="B39" s="347">
        <v>455597</v>
      </c>
      <c r="C39" s="297">
        <v>1028607</v>
      </c>
      <c r="D39" s="14">
        <v>1851412399</v>
      </c>
      <c r="E39" s="26" t="s">
        <v>920</v>
      </c>
      <c r="F39" s="26" t="str">
        <f>INDEX('Mar - Aug'!X:X,MATCH(A39,'Mar - Aug'!B:B,0))</f>
        <v>Bexar</v>
      </c>
      <c r="G39" s="26" t="s">
        <v>3017</v>
      </c>
      <c r="H39" s="26"/>
      <c r="I39" s="26" t="str">
        <f t="shared" si="0"/>
        <v/>
      </c>
      <c r="J39" s="299" t="s">
        <v>438</v>
      </c>
      <c r="K39" s="299" t="s">
        <v>1016</v>
      </c>
      <c r="L39" s="299" t="s">
        <v>2438</v>
      </c>
      <c r="M39" s="13">
        <v>2.3598830000000001E-2</v>
      </c>
      <c r="N39" s="13">
        <v>2.7450970000000002E-2</v>
      </c>
      <c r="O39" s="13">
        <v>0</v>
      </c>
      <c r="P39" s="13">
        <v>0.11340206</v>
      </c>
      <c r="Q39" s="13">
        <v>3.3690650000000003E-2</v>
      </c>
      <c r="R39" s="13">
        <v>5.5747400000000003E-2</v>
      </c>
      <c r="S39" s="13">
        <v>3.7344499999999998E-3</v>
      </c>
      <c r="T39" s="13">
        <v>0.15247816</v>
      </c>
      <c r="U39" s="13">
        <v>3.3690650000000003E-2</v>
      </c>
      <c r="V39" s="13">
        <v>5.5747400000000003E-2</v>
      </c>
      <c r="W39" s="13">
        <v>3.7344499999999998E-3</v>
      </c>
      <c r="X39" s="13">
        <v>0.15247816</v>
      </c>
      <c r="Y39" s="13">
        <v>3.3690650000000003E-2</v>
      </c>
      <c r="Z39" s="13">
        <v>5.5747400000000003E-2</v>
      </c>
      <c r="AA39" s="13">
        <v>3.7344499999999998E-3</v>
      </c>
      <c r="AB39" s="13">
        <v>0.15247816</v>
      </c>
      <c r="AC39" s="13">
        <v>3.3690650000000003E-2</v>
      </c>
      <c r="AD39" s="13">
        <v>5.5747400000000003E-2</v>
      </c>
      <c r="AE39" s="13">
        <v>3.7344499999999998E-3</v>
      </c>
      <c r="AF39" s="13">
        <v>0.15247816</v>
      </c>
      <c r="AG39" s="13">
        <v>3.3690650000000003E-2</v>
      </c>
      <c r="AH39" s="13">
        <v>5.5747400000000003E-2</v>
      </c>
      <c r="AI39" s="13">
        <v>3.7344499999999998E-3</v>
      </c>
      <c r="AJ39" s="13">
        <v>0.15247816</v>
      </c>
      <c r="AK39" s="13">
        <v>3.3690650000000003E-2</v>
      </c>
      <c r="AL39" s="13">
        <v>5.5747400000000003E-2</v>
      </c>
      <c r="AM39" s="13">
        <v>3.7344499999999998E-3</v>
      </c>
      <c r="AN39" s="13">
        <v>0.15247816</v>
      </c>
      <c r="AO39" s="13">
        <v>3.3690650000000003E-2</v>
      </c>
      <c r="AP39" s="13">
        <v>5.5747400000000003E-2</v>
      </c>
      <c r="AQ39" s="13">
        <v>3.7344499999999998E-3</v>
      </c>
      <c r="AR39" s="13">
        <v>0.15247816</v>
      </c>
      <c r="AS39" s="13">
        <v>3.3690650000000003E-2</v>
      </c>
      <c r="AT39" s="13">
        <v>5.5747400000000003E-2</v>
      </c>
      <c r="AU39" s="13">
        <v>3.7344499999999998E-3</v>
      </c>
      <c r="AV39" s="13">
        <v>0.15247816</v>
      </c>
      <c r="AW39" s="13">
        <v>3.3690650000000003E-2</v>
      </c>
      <c r="AX39" s="13">
        <v>5.5747400000000003E-2</v>
      </c>
      <c r="AY39" s="13">
        <v>3.7344499999999998E-3</v>
      </c>
      <c r="AZ39" s="13">
        <v>0.15247816</v>
      </c>
      <c r="BA39" s="86">
        <v>1.26582278481013E-2</v>
      </c>
      <c r="BB39" s="86">
        <v>3.0769230769230799E-2</v>
      </c>
      <c r="BC39" s="13">
        <v>0</v>
      </c>
      <c r="BD39" s="13">
        <v>4.4117647058823498E-2</v>
      </c>
      <c r="BE39" s="14">
        <v>2.2988505747126398E-2</v>
      </c>
      <c r="BF39" s="14">
        <v>1.4705882352941201E-2</v>
      </c>
      <c r="BG39" s="14">
        <v>0</v>
      </c>
      <c r="BH39" s="14">
        <v>0.04</v>
      </c>
      <c r="BI39" s="14">
        <v>2.1505376344085999E-2</v>
      </c>
      <c r="BJ39" s="14">
        <v>1.3698630136986301E-2</v>
      </c>
      <c r="BK39" s="14">
        <v>0</v>
      </c>
      <c r="BL39" s="430">
        <v>6.25E-2</v>
      </c>
      <c r="BM39" s="14">
        <v>4.4444444444444398E-2</v>
      </c>
      <c r="BN39" s="14">
        <v>4.5454545454545497E-2</v>
      </c>
      <c r="BO39" s="14">
        <v>0</v>
      </c>
      <c r="BP39" s="14">
        <v>7.8947368421052599E-2</v>
      </c>
      <c r="BQ39" s="86">
        <v>4.4444444444444398E-2</v>
      </c>
      <c r="BR39" s="86">
        <v>4.5454545454545497E-2</v>
      </c>
      <c r="BS39" s="86">
        <v>0</v>
      </c>
      <c r="BT39" s="86">
        <v>7.8947368421052599E-2</v>
      </c>
      <c r="BU39" s="14" t="s">
        <v>36</v>
      </c>
      <c r="BV39" s="14" t="s">
        <v>35</v>
      </c>
      <c r="BW39" s="14" t="s">
        <v>35</v>
      </c>
      <c r="BX39" s="14" t="s">
        <v>35</v>
      </c>
      <c r="BY39" s="14" t="s">
        <v>36</v>
      </c>
      <c r="BZ39" s="14" t="s">
        <v>35</v>
      </c>
      <c r="CA39" s="14" t="s">
        <v>35</v>
      </c>
      <c r="CB39" s="14" t="s">
        <v>35</v>
      </c>
      <c r="CC39" s="14">
        <v>11.75</v>
      </c>
      <c r="CD39" s="14">
        <v>11.75</v>
      </c>
      <c r="CE39" s="14">
        <v>11.75</v>
      </c>
      <c r="CF39" s="14">
        <v>11.75</v>
      </c>
      <c r="CG39" s="14">
        <v>11.75</v>
      </c>
      <c r="CH39" s="14">
        <v>11.75</v>
      </c>
      <c r="CI39" s="14">
        <v>11.57</v>
      </c>
      <c r="CJ39" s="14">
        <f>INDEX('Monthy Targets'!AC:AC,(MATCH(FY2019_ALL_Targets!$B:$B,'Monthy Targets'!$B:$B,0)))</f>
        <v>11.53</v>
      </c>
      <c r="CK39" s="14">
        <f>INDEX('Monthy Targets'!AD:AD,(MATCH(FY2019_ALL_Targets!$B:$B,'Monthy Targets'!$B:$B,0)))</f>
        <v>11.53</v>
      </c>
      <c r="CL39" s="14">
        <f>INDEX('Monthy Targets'!AE:AE,(MATCH(FY2019_ALL_Targets!$B:$B,'Monthy Targets'!$B:$B,0)))</f>
        <v>11.53</v>
      </c>
      <c r="CM39" s="14">
        <f>INDEX('Monthy Targets'!AF:AF,(MATCH(FY2019_ALL_Targets!$B:$B,'Monthy Targets'!$B:$B,0)))</f>
        <v>11.53</v>
      </c>
      <c r="CN39" s="14">
        <f>INDEX('Monthy Targets'!AG:AG,(MATCH(FY2019_ALL_Targets!$B:$B,'Monthy Targets'!$B:$B,0)))</f>
        <v>11.53</v>
      </c>
      <c r="CO39" s="14">
        <v>0.8</v>
      </c>
      <c r="CP39" s="14">
        <v>0.8</v>
      </c>
      <c r="CQ39" s="14">
        <v>0.8</v>
      </c>
      <c r="CR39" s="14">
        <v>0.8</v>
      </c>
      <c r="CS39" s="14">
        <v>0.8</v>
      </c>
      <c r="CT39" s="14">
        <v>0.8</v>
      </c>
      <c r="CU39" s="14">
        <v>0.8</v>
      </c>
      <c r="CV39" s="14">
        <v>0.8</v>
      </c>
      <c r="CW39" s="14">
        <v>0.78</v>
      </c>
      <c r="CX39" s="14">
        <v>0.78</v>
      </c>
      <c r="CY39" s="14">
        <v>0.78</v>
      </c>
      <c r="CZ39" s="14">
        <v>0.78</v>
      </c>
      <c r="DA39" s="14">
        <f>IF('QIPP Scorecard'!$AA$1=4,IF(FY2019_ALL_Targets!$BU39="Yes",INDEX('Final Comp Values'!$BN:$BN,MATCH(FY2019_ALL_Targets!$A39,'Final Comp Values'!$B:$B,0)),IF($BU39="Min Data",0,0)),0)</f>
        <v>0</v>
      </c>
      <c r="DB39" s="14">
        <f>IF('QIPP Scorecard'!$AA$1=4,IF(FY2019_ALL_Targets!$BV39="Yes",INDEX('Final Comp Values'!$BN:$BN,MATCH(FY2019_ALL_Targets!$A39,'Final Comp Values'!$B:$B,0)),IF($BV39="Min Data",0,0)),0)</f>
        <v>0.78</v>
      </c>
      <c r="DC39" s="14">
        <f>IF('QIPP Scorecard'!$AA$1=4,IF(FY2019_ALL_Targets!$BW39="Yes",INDEX('Final Comp Values'!$BN:$BN,MATCH(FY2019_ALL_Targets!$A39,'Final Comp Values'!$B:$B,0)),IF(CI39="Min Data",0,0)),0)</f>
        <v>0.78</v>
      </c>
      <c r="DD39" s="14">
        <f>IF('QIPP Scorecard'!$AA$1=4,IF(FY2019_ALL_Targets!$BX39="Yes",INDEX('Final Comp Values'!$BN:$BN,MATCH(FY2019_ALL_Targets!$A39,'Final Comp Values'!$B:$B,0)),IF($BX39="Min Data",0,0)),0)</f>
        <v>0.78</v>
      </c>
      <c r="DE39" s="14">
        <v>1.48</v>
      </c>
      <c r="DF39" s="14">
        <v>1.48</v>
      </c>
      <c r="DG39" s="14">
        <v>1.48</v>
      </c>
      <c r="DH39" s="14">
        <v>1.48</v>
      </c>
      <c r="DI39" s="14">
        <v>1.48</v>
      </c>
      <c r="DJ39" s="14">
        <v>1.48</v>
      </c>
      <c r="DK39" s="14">
        <v>1.48</v>
      </c>
      <c r="DL39" s="14">
        <v>1.48</v>
      </c>
      <c r="DM39" s="14">
        <v>1.45</v>
      </c>
      <c r="DN39" s="14">
        <v>1.45</v>
      </c>
      <c r="DO39" s="14">
        <v>1.45</v>
      </c>
      <c r="DP39" s="14">
        <v>1.45</v>
      </c>
      <c r="DQ39" s="14">
        <f>IF('QIPP Scorecard'!$AA$1=4,IF(FY2019_ALL_Targets!$BY39="Yes",INDEX('Final Comp Values'!$BK:$BK,MATCH(FY2019_ALL_Targets!$A39,'Final Comp Values'!$B:$B,0)),IF($BY39="Min Data",0,0)),0)</f>
        <v>0</v>
      </c>
      <c r="DR39" s="14">
        <f>IF('QIPP Scorecard'!$AA$1=4,IF(FY2019_ALL_Targets!$BZ39="Yes",INDEX('Final Comp Values'!$BO:$BO,MATCH(FY2019_ALL_Targets!$A39,'Final Comp Values'!$B:$B,0)),IF($BZ39="Min Data",0,0)),0)</f>
        <v>1.45</v>
      </c>
      <c r="DS39" s="14">
        <f>IF('QIPP Scorecard'!$AA$1=4,IF(FY2019_ALL_Targets!$CA39="Yes",INDEX('Final Comp Values'!$BO:$BO,MATCH(FY2019_ALL_Targets!$A39,'Final Comp Values'!$B:$B,0)),IF($CA39="Min Data",0,0)),0)</f>
        <v>1.45</v>
      </c>
      <c r="DT39" s="14">
        <f>IF('QIPP Scorecard'!$AA$1=4,IF(FY2019_ALL_Targets!$CB39="Yes",INDEX('Final Comp Values'!$BO:$BO,MATCH(FY2019_ALL_Targets!$A39,'Final Comp Values'!$B:$B,0)),IF($CB39="Min Data",0,0)),0)</f>
        <v>1.45</v>
      </c>
      <c r="DU39" s="14">
        <v>2.09</v>
      </c>
      <c r="DV39" s="14">
        <v>2.36</v>
      </c>
      <c r="DW39" s="14">
        <v>2.46</v>
      </c>
      <c r="DX39" s="14">
        <v>2.15</v>
      </c>
      <c r="DY39" s="12">
        <f t="shared" si="1"/>
        <v>1</v>
      </c>
      <c r="DZ39" s="12">
        <f t="shared" si="2"/>
        <v>1</v>
      </c>
      <c r="EA39" s="12">
        <f t="shared" si="3"/>
        <v>0</v>
      </c>
      <c r="EB39" s="12">
        <f t="shared" si="4"/>
        <v>0</v>
      </c>
    </row>
    <row r="40" spans="1:132" x14ac:dyDescent="0.25">
      <c r="A40" s="297">
        <v>4781</v>
      </c>
      <c r="B40" s="347">
        <v>455599</v>
      </c>
      <c r="C40" s="297">
        <v>1026680</v>
      </c>
      <c r="D40" s="14">
        <v>1457316176</v>
      </c>
      <c r="E40" s="26" t="s">
        <v>940</v>
      </c>
      <c r="F40" s="26" t="str">
        <f>INDEX('Mar - Aug'!X:X,MATCH(A40,'Mar - Aug'!B:B,0))</f>
        <v>Travis</v>
      </c>
      <c r="G40" s="26" t="s">
        <v>3022</v>
      </c>
      <c r="H40" s="26"/>
      <c r="I40" s="26" t="str">
        <f t="shared" si="0"/>
        <v/>
      </c>
      <c r="J40" s="299" t="s">
        <v>2304</v>
      </c>
      <c r="K40" s="299" t="s">
        <v>2305</v>
      </c>
      <c r="L40" s="299" t="s">
        <v>590</v>
      </c>
      <c r="M40" s="13">
        <v>3.49854E-2</v>
      </c>
      <c r="N40" s="13">
        <v>5.5016219999999998E-2</v>
      </c>
      <c r="O40" s="13">
        <v>2.9154699999999999E-3</v>
      </c>
      <c r="P40" s="13">
        <v>0.26535088000000001</v>
      </c>
      <c r="Q40" s="13">
        <v>3.3690650000000003E-2</v>
      </c>
      <c r="R40" s="13">
        <v>5.5747400000000003E-2</v>
      </c>
      <c r="S40" s="13">
        <v>3.7344499999999998E-3</v>
      </c>
      <c r="T40" s="13">
        <v>0.15247816</v>
      </c>
      <c r="U40" s="13">
        <v>3.4390648199999999E-2</v>
      </c>
      <c r="V40" s="13">
        <v>5.5747400000000003E-2</v>
      </c>
      <c r="W40" s="13">
        <v>3.7344499999999998E-3</v>
      </c>
      <c r="X40" s="13">
        <v>0.26083991503999998</v>
      </c>
      <c r="Y40" s="13">
        <v>3.3690650000000003E-2</v>
      </c>
      <c r="Z40" s="13">
        <v>5.5747400000000003E-2</v>
      </c>
      <c r="AA40" s="13">
        <v>3.7344499999999998E-3</v>
      </c>
      <c r="AB40" s="13">
        <v>0.25208333599999999</v>
      </c>
      <c r="AC40" s="13">
        <v>3.3795896399999997E-2</v>
      </c>
      <c r="AD40" s="13">
        <v>5.5747400000000003E-2</v>
      </c>
      <c r="AE40" s="13">
        <v>3.7344499999999998E-3</v>
      </c>
      <c r="AF40" s="13">
        <v>0.25632895008000001</v>
      </c>
      <c r="AG40" s="13">
        <v>3.3690650000000003E-2</v>
      </c>
      <c r="AH40" s="13">
        <v>5.5747400000000003E-2</v>
      </c>
      <c r="AI40" s="13">
        <v>3.7344499999999998E-3</v>
      </c>
      <c r="AJ40" s="13">
        <v>0.238815792</v>
      </c>
      <c r="AK40" s="13">
        <v>3.3690650000000003E-2</v>
      </c>
      <c r="AL40" s="13">
        <v>5.5747400000000003E-2</v>
      </c>
      <c r="AM40" s="13">
        <v>3.7344499999999998E-3</v>
      </c>
      <c r="AN40" s="13">
        <v>0.25181798511999998</v>
      </c>
      <c r="AO40" s="13">
        <v>3.3690650000000003E-2</v>
      </c>
      <c r="AP40" s="13">
        <v>5.5747400000000003E-2</v>
      </c>
      <c r="AQ40" s="13">
        <v>3.7344499999999998E-3</v>
      </c>
      <c r="AR40" s="13">
        <v>0.22554824800000001</v>
      </c>
      <c r="AS40" s="13">
        <v>3.3690650000000003E-2</v>
      </c>
      <c r="AT40" s="13">
        <v>5.5747400000000003E-2</v>
      </c>
      <c r="AU40" s="13">
        <v>3.7344499999999998E-3</v>
      </c>
      <c r="AV40" s="13">
        <v>0.2467763184</v>
      </c>
      <c r="AW40" s="13">
        <v>3.3690650000000003E-2</v>
      </c>
      <c r="AX40" s="13">
        <v>5.5747400000000003E-2</v>
      </c>
      <c r="AY40" s="13">
        <v>3.7344499999999998E-3</v>
      </c>
      <c r="AZ40" s="13">
        <v>0.21228070399999999</v>
      </c>
      <c r="BA40" s="86">
        <v>4.0462427745664699E-2</v>
      </c>
      <c r="BB40" s="86">
        <v>7.3170731707317097E-2</v>
      </c>
      <c r="BC40" s="13">
        <v>0</v>
      </c>
      <c r="BD40" s="13">
        <v>0.27118644067796599</v>
      </c>
      <c r="BE40" s="14">
        <v>4.11764705882353E-2</v>
      </c>
      <c r="BF40" s="14">
        <v>6.1728395061728399E-2</v>
      </c>
      <c r="BG40" s="14">
        <v>0</v>
      </c>
      <c r="BH40" s="14">
        <v>0.26271186440678002</v>
      </c>
      <c r="BI40" s="14">
        <v>2.9239766081871298E-2</v>
      </c>
      <c r="BJ40" s="14">
        <v>4.3478260869565202E-2</v>
      </c>
      <c r="BK40" s="14">
        <v>0</v>
      </c>
      <c r="BL40" s="430">
        <v>0.24786324786324801</v>
      </c>
      <c r="BM40" s="14">
        <v>1.7341040462427699E-2</v>
      </c>
      <c r="BN40" s="14">
        <v>6.6666666666666693E-2</v>
      </c>
      <c r="BO40" s="14">
        <v>0</v>
      </c>
      <c r="BP40" s="14">
        <v>0.256198347107438</v>
      </c>
      <c r="BQ40" s="86">
        <v>1.7341040462427699E-2</v>
      </c>
      <c r="BR40" s="86">
        <v>6.6666666666666693E-2</v>
      </c>
      <c r="BS40" s="86">
        <v>0</v>
      </c>
      <c r="BT40" s="86">
        <v>0.256198347107438</v>
      </c>
      <c r="BU40" s="14" t="s">
        <v>35</v>
      </c>
      <c r="BV40" s="14" t="s">
        <v>36</v>
      </c>
      <c r="BW40" s="14" t="s">
        <v>35</v>
      </c>
      <c r="BX40" s="14" t="s">
        <v>36</v>
      </c>
      <c r="BY40" s="14" t="s">
        <v>35</v>
      </c>
      <c r="BZ40" s="14" t="s">
        <v>36</v>
      </c>
      <c r="CA40" s="14" t="s">
        <v>35</v>
      </c>
      <c r="CB40" s="14" t="s">
        <v>36</v>
      </c>
      <c r="CC40" s="14">
        <v>0</v>
      </c>
      <c r="CD40" s="14">
        <v>0</v>
      </c>
      <c r="CE40" s="14">
        <v>0</v>
      </c>
      <c r="CF40" s="14">
        <v>0</v>
      </c>
      <c r="CG40" s="14">
        <v>0</v>
      </c>
      <c r="CH40" s="14">
        <v>0</v>
      </c>
      <c r="CI40" s="14">
        <v>0</v>
      </c>
      <c r="CJ40" s="14">
        <f>INDEX('Monthy Targets'!AC:AC,(MATCH(FY2019_ALL_Targets!$B:$B,'Monthy Targets'!$B:$B,0)))</f>
        <v>0</v>
      </c>
      <c r="CK40" s="14">
        <f>INDEX('Monthy Targets'!AD:AD,(MATCH(FY2019_ALL_Targets!$B:$B,'Monthy Targets'!$B:$B,0)))</f>
        <v>0</v>
      </c>
      <c r="CL40" s="14">
        <f>INDEX('Monthy Targets'!AE:AE,(MATCH(FY2019_ALL_Targets!$B:$B,'Monthy Targets'!$B:$B,0)))</f>
        <v>0</v>
      </c>
      <c r="CM40" s="14">
        <f>INDEX('Monthy Targets'!AF:AF,(MATCH(FY2019_ALL_Targets!$B:$B,'Monthy Targets'!$B:$B,0)))</f>
        <v>0</v>
      </c>
      <c r="CN40" s="14">
        <f>INDEX('Monthy Targets'!AG:AG,(MATCH(FY2019_ALL_Targets!$B:$B,'Monthy Targets'!$B:$B,0)))</f>
        <v>0</v>
      </c>
      <c r="CO40" s="14">
        <v>0</v>
      </c>
      <c r="CP40" s="14">
        <v>0</v>
      </c>
      <c r="CQ40" s="14">
        <v>2.2799999999999998</v>
      </c>
      <c r="CR40" s="14">
        <v>0</v>
      </c>
      <c r="CS40" s="14">
        <v>0</v>
      </c>
      <c r="CT40" s="14">
        <v>0</v>
      </c>
      <c r="CU40" s="14">
        <v>2.2799999999999998</v>
      </c>
      <c r="CV40" s="14">
        <v>0</v>
      </c>
      <c r="CW40" s="14">
        <v>2.25</v>
      </c>
      <c r="CX40" s="14">
        <v>2.25</v>
      </c>
      <c r="CY40" s="14">
        <v>2.25</v>
      </c>
      <c r="CZ40" s="14">
        <v>2.25</v>
      </c>
      <c r="DA40" s="14">
        <f>IF('QIPP Scorecard'!$AA$1=4,IF(FY2019_ALL_Targets!$BU40="Yes",INDEX('Final Comp Values'!$BN:$BN,MATCH(FY2019_ALL_Targets!$A40,'Final Comp Values'!$B:$B,0)),IF($BU40="Min Data",0,0)),0)</f>
        <v>2.25</v>
      </c>
      <c r="DB40" s="14">
        <f>IF('QIPP Scorecard'!$AA$1=4,IF(FY2019_ALL_Targets!$BV40="Yes",INDEX('Final Comp Values'!$BN:$BN,MATCH(FY2019_ALL_Targets!$A40,'Final Comp Values'!$B:$B,0)),IF($BV40="Min Data",0,0)),0)</f>
        <v>0</v>
      </c>
      <c r="DC40" s="14">
        <f>IF('QIPP Scorecard'!$AA$1=4,IF(FY2019_ALL_Targets!$BW40="Yes",INDEX('Final Comp Values'!$BN:$BN,MATCH(FY2019_ALL_Targets!$A40,'Final Comp Values'!$B:$B,0)),IF(CI40="Min Data",0,0)),0)</f>
        <v>2.25</v>
      </c>
      <c r="DD40" s="14">
        <f>IF('QIPP Scorecard'!$AA$1=4,IF(FY2019_ALL_Targets!$BX40="Yes",INDEX('Final Comp Values'!$BN:$BN,MATCH(FY2019_ALL_Targets!$A40,'Final Comp Values'!$B:$B,0)),IF($BX40="Min Data",0,0)),0)</f>
        <v>0</v>
      </c>
      <c r="DE40" s="14">
        <v>0</v>
      </c>
      <c r="DF40" s="14">
        <v>0</v>
      </c>
      <c r="DG40" s="14">
        <v>4.24</v>
      </c>
      <c r="DH40" s="14">
        <v>0</v>
      </c>
      <c r="DI40" s="14">
        <v>0</v>
      </c>
      <c r="DJ40" s="14">
        <v>0</v>
      </c>
      <c r="DK40" s="14">
        <v>4.24</v>
      </c>
      <c r="DL40" s="14">
        <v>0</v>
      </c>
      <c r="DM40" s="14">
        <v>4.18</v>
      </c>
      <c r="DN40" s="14">
        <v>4.18</v>
      </c>
      <c r="DO40" s="14">
        <v>4.18</v>
      </c>
      <c r="DP40" s="14">
        <v>0</v>
      </c>
      <c r="DQ40" s="14">
        <f>IF('QIPP Scorecard'!$AA$1=4,IF(FY2019_ALL_Targets!$BY40="Yes",INDEX('Final Comp Values'!$BK:$BK,MATCH(FY2019_ALL_Targets!$A40,'Final Comp Values'!$B:$B,0)),IF($BY40="Min Data",0,0)),0)</f>
        <v>4.18</v>
      </c>
      <c r="DR40" s="14">
        <f>IF('QIPP Scorecard'!$AA$1=4,IF(FY2019_ALL_Targets!$BZ40="Yes",INDEX('Final Comp Values'!$BO:$BO,MATCH(FY2019_ALL_Targets!$A40,'Final Comp Values'!$B:$B,0)),IF($BZ40="Min Data",0,0)),0)</f>
        <v>0</v>
      </c>
      <c r="DS40" s="14">
        <f>IF('QIPP Scorecard'!$AA$1=4,IF(FY2019_ALL_Targets!$CA40="Yes",INDEX('Final Comp Values'!$BO:$BO,MATCH(FY2019_ALL_Targets!$A40,'Final Comp Values'!$B:$B,0)),IF($CA40="Min Data",0,0)),0)</f>
        <v>4.18</v>
      </c>
      <c r="DT40" s="14">
        <f>IF('QIPP Scorecard'!$AA$1=4,IF(FY2019_ALL_Targets!$CB40="Yes",INDEX('Final Comp Values'!$BO:$BO,MATCH(FY2019_ALL_Targets!$A40,'Final Comp Values'!$B:$B,0)),IF($CB40="Min Data",0,0)),0)</f>
        <v>0</v>
      </c>
      <c r="DU40" s="14">
        <v>0.66</v>
      </c>
      <c r="DV40" s="14">
        <v>0.74</v>
      </c>
      <c r="DW40" s="14">
        <v>2.59</v>
      </c>
      <c r="DX40" s="14">
        <v>1.54</v>
      </c>
      <c r="DY40" s="12">
        <f t="shared" si="1"/>
        <v>2</v>
      </c>
      <c r="DZ40" s="12">
        <f t="shared" si="2"/>
        <v>2</v>
      </c>
      <c r="EA40" s="12">
        <f t="shared" si="3"/>
        <v>0</v>
      </c>
      <c r="EB40" s="12">
        <f t="shared" si="4"/>
        <v>3</v>
      </c>
    </row>
    <row r="41" spans="1:132" x14ac:dyDescent="0.25">
      <c r="A41" s="297">
        <v>4612</v>
      </c>
      <c r="B41" s="347">
        <v>455601</v>
      </c>
      <c r="C41" s="297">
        <v>1014519</v>
      </c>
      <c r="D41" s="14">
        <v>1912094343</v>
      </c>
      <c r="E41" s="26" t="s">
        <v>937</v>
      </c>
      <c r="F41" s="26" t="str">
        <f>INDEX('Mar - Aug'!X:X,MATCH(A41,'Mar - Aug'!B:B,0))</f>
        <v>Tarrant</v>
      </c>
      <c r="G41" s="26" t="s">
        <v>3028</v>
      </c>
      <c r="H41" s="26"/>
      <c r="I41" s="26" t="str">
        <f t="shared" si="0"/>
        <v/>
      </c>
      <c r="J41" s="299" t="s">
        <v>2877</v>
      </c>
      <c r="K41" s="299" t="s">
        <v>2877</v>
      </c>
      <c r="L41" s="299" t="s">
        <v>2878</v>
      </c>
      <c r="M41" s="13">
        <v>5.4487189999999998E-2</v>
      </c>
      <c r="N41" s="13">
        <v>3.0456859999999999E-2</v>
      </c>
      <c r="O41" s="13">
        <v>0</v>
      </c>
      <c r="P41" s="13">
        <v>0.32128514000000002</v>
      </c>
      <c r="Q41" s="13">
        <v>3.3690650000000003E-2</v>
      </c>
      <c r="R41" s="13">
        <v>5.5747400000000003E-2</v>
      </c>
      <c r="S41" s="13">
        <v>3.7344499999999998E-3</v>
      </c>
      <c r="T41" s="13">
        <v>0.15247816</v>
      </c>
      <c r="U41" s="13">
        <v>5.3560907769999999E-2</v>
      </c>
      <c r="V41" s="13">
        <v>5.5747400000000003E-2</v>
      </c>
      <c r="W41" s="13">
        <v>3.7344499999999998E-3</v>
      </c>
      <c r="X41" s="13">
        <v>0.31582329261999997</v>
      </c>
      <c r="Y41" s="13">
        <v>5.1762830500000002E-2</v>
      </c>
      <c r="Z41" s="13">
        <v>5.5747400000000003E-2</v>
      </c>
      <c r="AA41" s="13">
        <v>3.7344499999999998E-3</v>
      </c>
      <c r="AB41" s="13">
        <v>0.305220883</v>
      </c>
      <c r="AC41" s="13">
        <v>5.263462554E-2</v>
      </c>
      <c r="AD41" s="13">
        <v>5.5747400000000003E-2</v>
      </c>
      <c r="AE41" s="13">
        <v>3.7344499999999998E-3</v>
      </c>
      <c r="AF41" s="13">
        <v>0.31036144523999998</v>
      </c>
      <c r="AG41" s="13">
        <v>4.9038471E-2</v>
      </c>
      <c r="AH41" s="13">
        <v>5.5747400000000003E-2</v>
      </c>
      <c r="AI41" s="13">
        <v>3.7344499999999998E-3</v>
      </c>
      <c r="AJ41" s="13">
        <v>0.28915662600000003</v>
      </c>
      <c r="AK41" s="13">
        <v>5.1708343310000002E-2</v>
      </c>
      <c r="AL41" s="13">
        <v>5.5747400000000003E-2</v>
      </c>
      <c r="AM41" s="13">
        <v>3.7344499999999998E-3</v>
      </c>
      <c r="AN41" s="13">
        <v>0.30489959785999998</v>
      </c>
      <c r="AO41" s="13">
        <v>4.6314111499999998E-2</v>
      </c>
      <c r="AP41" s="13">
        <v>5.5747400000000003E-2</v>
      </c>
      <c r="AQ41" s="13">
        <v>3.7344499999999998E-3</v>
      </c>
      <c r="AR41" s="13">
        <v>0.273092369</v>
      </c>
      <c r="AS41" s="13">
        <v>5.0673086700000002E-2</v>
      </c>
      <c r="AT41" s="13">
        <v>5.5747400000000003E-2</v>
      </c>
      <c r="AU41" s="13">
        <v>3.7344499999999998E-3</v>
      </c>
      <c r="AV41" s="13">
        <v>0.29879518020000001</v>
      </c>
      <c r="AW41" s="13">
        <v>4.3589752000000002E-2</v>
      </c>
      <c r="AX41" s="13">
        <v>5.5747400000000003E-2</v>
      </c>
      <c r="AY41" s="13">
        <v>3.7344499999999998E-3</v>
      </c>
      <c r="AZ41" s="13">
        <v>0.25702811199999998</v>
      </c>
      <c r="BA41" s="86">
        <v>6.3291139240506306E-2</v>
      </c>
      <c r="BB41" s="86">
        <v>4.08163265306122E-2</v>
      </c>
      <c r="BC41" s="13">
        <v>0</v>
      </c>
      <c r="BD41" s="13">
        <v>0.3125</v>
      </c>
      <c r="BE41" s="14">
        <v>7.5949367088607597E-2</v>
      </c>
      <c r="BF41" s="14">
        <v>3.8461538461538498E-2</v>
      </c>
      <c r="BG41" s="14">
        <v>0</v>
      </c>
      <c r="BH41" s="14">
        <v>0.25396825396825401</v>
      </c>
      <c r="BI41" s="14">
        <v>4.81927710843374E-2</v>
      </c>
      <c r="BJ41" s="14">
        <v>1.9230769230769201E-2</v>
      </c>
      <c r="BK41" s="14">
        <v>0</v>
      </c>
      <c r="BL41" s="430">
        <v>0.238095238095238</v>
      </c>
      <c r="BM41" s="14">
        <v>4.9382716049382699E-2</v>
      </c>
      <c r="BN41" s="14">
        <v>2.1276595744680899E-2</v>
      </c>
      <c r="BO41" s="14">
        <v>0</v>
      </c>
      <c r="BP41" s="14">
        <v>0.21666666666666701</v>
      </c>
      <c r="BQ41" s="86">
        <v>4.9382716049382699E-2</v>
      </c>
      <c r="BR41" s="86">
        <v>2.1276595744680899E-2</v>
      </c>
      <c r="BS41" s="86">
        <v>0</v>
      </c>
      <c r="BT41" s="86">
        <v>0.21666666666666701</v>
      </c>
      <c r="BU41" s="14" t="s">
        <v>35</v>
      </c>
      <c r="BV41" s="14" t="s">
        <v>35</v>
      </c>
      <c r="BW41" s="14" t="s">
        <v>35</v>
      </c>
      <c r="BX41" s="14" t="s">
        <v>35</v>
      </c>
      <c r="BY41" s="14" t="s">
        <v>36</v>
      </c>
      <c r="BZ41" s="14" t="s">
        <v>35</v>
      </c>
      <c r="CA41" s="14" t="s">
        <v>35</v>
      </c>
      <c r="CB41" s="14" t="s">
        <v>35</v>
      </c>
      <c r="CC41" s="14">
        <v>0</v>
      </c>
      <c r="CD41" s="14">
        <v>0</v>
      </c>
      <c r="CE41" s="14">
        <v>0</v>
      </c>
      <c r="CF41" s="14">
        <v>0</v>
      </c>
      <c r="CG41" s="14">
        <v>0</v>
      </c>
      <c r="CH41" s="14">
        <v>0</v>
      </c>
      <c r="CI41" s="14">
        <v>0</v>
      </c>
      <c r="CJ41" s="14">
        <f>INDEX('Monthy Targets'!AC:AC,(MATCH(FY2019_ALL_Targets!$B:$B,'Monthy Targets'!$B:$B,0)))</f>
        <v>0</v>
      </c>
      <c r="CK41" s="14">
        <f>INDEX('Monthy Targets'!AD:AD,(MATCH(FY2019_ALL_Targets!$B:$B,'Monthy Targets'!$B:$B,0)))</f>
        <v>0</v>
      </c>
      <c r="CL41" s="14">
        <f>INDEX('Monthy Targets'!AE:AE,(MATCH(FY2019_ALL_Targets!$B:$B,'Monthy Targets'!$B:$B,0)))</f>
        <v>0</v>
      </c>
      <c r="CM41" s="14">
        <f>INDEX('Monthy Targets'!AF:AF,(MATCH(FY2019_ALL_Targets!$B:$B,'Monthy Targets'!$B:$B,0)))</f>
        <v>0</v>
      </c>
      <c r="CN41" s="14">
        <f>INDEX('Monthy Targets'!AG:AG,(MATCH(FY2019_ALL_Targets!$B:$B,'Monthy Targets'!$B:$B,0)))</f>
        <v>0</v>
      </c>
      <c r="CO41" s="14">
        <v>0</v>
      </c>
      <c r="CP41" s="14">
        <v>0.62</v>
      </c>
      <c r="CQ41" s="14">
        <v>0.62</v>
      </c>
      <c r="CR41" s="14">
        <v>0.62</v>
      </c>
      <c r="CS41" s="14">
        <v>0</v>
      </c>
      <c r="CT41" s="14">
        <v>0.62</v>
      </c>
      <c r="CU41" s="14">
        <v>0.62</v>
      </c>
      <c r="CV41" s="14">
        <v>0.62</v>
      </c>
      <c r="CW41" s="14">
        <v>0.61</v>
      </c>
      <c r="CX41" s="14">
        <v>0.61</v>
      </c>
      <c r="CY41" s="14">
        <v>0.61</v>
      </c>
      <c r="CZ41" s="14">
        <v>0.61</v>
      </c>
      <c r="DA41" s="14">
        <f>IF('QIPP Scorecard'!$AA$1=4,IF(FY2019_ALL_Targets!$BU41="Yes",INDEX('Final Comp Values'!$BN:$BN,MATCH(FY2019_ALL_Targets!$A41,'Final Comp Values'!$B:$B,0)),IF($BU41="Min Data",0,0)),0)</f>
        <v>0.61</v>
      </c>
      <c r="DB41" s="14">
        <f>IF('QIPP Scorecard'!$AA$1=4,IF(FY2019_ALL_Targets!$BV41="Yes",INDEX('Final Comp Values'!$BN:$BN,MATCH(FY2019_ALL_Targets!$A41,'Final Comp Values'!$B:$B,0)),IF($BV41="Min Data",0,0)),0)</f>
        <v>0.61</v>
      </c>
      <c r="DC41" s="14">
        <f>IF('QIPP Scorecard'!$AA$1=4,IF(FY2019_ALL_Targets!$BW41="Yes",INDEX('Final Comp Values'!$BN:$BN,MATCH(FY2019_ALL_Targets!$A41,'Final Comp Values'!$B:$B,0)),IF(CI41="Min Data",0,0)),0)</f>
        <v>0.61</v>
      </c>
      <c r="DD41" s="14">
        <f>IF('QIPP Scorecard'!$AA$1=4,IF(FY2019_ALL_Targets!$BX41="Yes",INDEX('Final Comp Values'!$BN:$BN,MATCH(FY2019_ALL_Targets!$A41,'Final Comp Values'!$B:$B,0)),IF($BX41="Min Data",0,0)),0)</f>
        <v>0.61</v>
      </c>
      <c r="DE41" s="14">
        <v>0</v>
      </c>
      <c r="DF41" s="14">
        <v>1.1599999999999999</v>
      </c>
      <c r="DG41" s="14">
        <v>1.1599999999999999</v>
      </c>
      <c r="DH41" s="14">
        <v>0</v>
      </c>
      <c r="DI41" s="14">
        <v>0</v>
      </c>
      <c r="DJ41" s="14">
        <v>1.1599999999999999</v>
      </c>
      <c r="DK41" s="14">
        <v>1.1599999999999999</v>
      </c>
      <c r="DL41" s="14">
        <v>1.1599999999999999</v>
      </c>
      <c r="DM41" s="14">
        <v>0</v>
      </c>
      <c r="DN41" s="14">
        <v>1.1299999999999999</v>
      </c>
      <c r="DO41" s="14">
        <v>1.1299999999999999</v>
      </c>
      <c r="DP41" s="14">
        <v>1.1299999999999999</v>
      </c>
      <c r="DQ41" s="14">
        <f>IF('QIPP Scorecard'!$AA$1=4,IF(FY2019_ALL_Targets!$BY41="Yes",INDEX('Final Comp Values'!$BK:$BK,MATCH(FY2019_ALL_Targets!$A41,'Final Comp Values'!$B:$B,0)),IF($BY41="Min Data",0,0)),0)</f>
        <v>0</v>
      </c>
      <c r="DR41" s="14">
        <f>IF('QIPP Scorecard'!$AA$1=4,IF(FY2019_ALL_Targets!$BZ41="Yes",INDEX('Final Comp Values'!$BO:$BO,MATCH(FY2019_ALL_Targets!$A41,'Final Comp Values'!$B:$B,0)),IF($BZ41="Min Data",0,0)),0)</f>
        <v>1.1299999999999999</v>
      </c>
      <c r="DS41" s="14">
        <f>IF('QIPP Scorecard'!$AA$1=4,IF(FY2019_ALL_Targets!$CA41="Yes",INDEX('Final Comp Values'!$BO:$BO,MATCH(FY2019_ALL_Targets!$A41,'Final Comp Values'!$B:$B,0)),IF($CA41="Min Data",0,0)),0)</f>
        <v>1.1299999999999999</v>
      </c>
      <c r="DT41" s="14">
        <f>IF('QIPP Scorecard'!$AA$1=4,IF(FY2019_ALL_Targets!$CB41="Yes",INDEX('Final Comp Values'!$BO:$BO,MATCH(FY2019_ALL_Targets!$A41,'Final Comp Values'!$B:$B,0)),IF($CB41="Min Data",0,0)),0)</f>
        <v>1.1299999999999999</v>
      </c>
      <c r="DU41" s="14">
        <v>0.42</v>
      </c>
      <c r="DV41" s="14">
        <v>0.61</v>
      </c>
      <c r="DW41" s="14">
        <v>0.71</v>
      </c>
      <c r="DX41" s="14">
        <v>0.7</v>
      </c>
      <c r="DY41" s="12">
        <f t="shared" si="1"/>
        <v>0</v>
      </c>
      <c r="DZ41" s="12">
        <f t="shared" si="2"/>
        <v>1</v>
      </c>
      <c r="EA41" s="12">
        <f t="shared" si="3"/>
        <v>0</v>
      </c>
      <c r="EB41" s="12">
        <f t="shared" si="4"/>
        <v>3</v>
      </c>
    </row>
    <row r="42" spans="1:132" x14ac:dyDescent="0.25">
      <c r="A42" s="297">
        <v>4230</v>
      </c>
      <c r="B42" s="347">
        <v>455602</v>
      </c>
      <c r="C42" s="297">
        <v>1026186</v>
      </c>
      <c r="D42" s="14">
        <v>1487061875</v>
      </c>
      <c r="E42" s="26" t="s">
        <v>925</v>
      </c>
      <c r="F42" s="26" t="str">
        <f>INDEX('Mar - Aug'!X:X,MATCH(A42,'Mar - Aug'!B:B,0))</f>
        <v>MRSA Central</v>
      </c>
      <c r="G42" s="26" t="s">
        <v>3151</v>
      </c>
      <c r="H42" s="26"/>
      <c r="I42" s="26" t="str">
        <f t="shared" si="0"/>
        <v/>
      </c>
      <c r="J42" s="299" t="s">
        <v>449</v>
      </c>
      <c r="K42" s="299" t="s">
        <v>938</v>
      </c>
      <c r="L42" s="299" t="s">
        <v>2663</v>
      </c>
      <c r="M42" s="13">
        <v>4.2452810000000001E-2</v>
      </c>
      <c r="N42" s="13">
        <v>4.6357599999999999E-2</v>
      </c>
      <c r="O42" s="13">
        <v>1.886792E-2</v>
      </c>
      <c r="P42" s="13">
        <v>0.17021275999999999</v>
      </c>
      <c r="Q42" s="13">
        <v>3.3690650000000003E-2</v>
      </c>
      <c r="R42" s="13">
        <v>5.5747400000000003E-2</v>
      </c>
      <c r="S42" s="13">
        <v>3.7344499999999998E-3</v>
      </c>
      <c r="T42" s="13">
        <v>0.15247816</v>
      </c>
      <c r="U42" s="13">
        <v>4.1731112229999999E-2</v>
      </c>
      <c r="V42" s="13">
        <v>5.5747400000000003E-2</v>
      </c>
      <c r="W42" s="13">
        <v>1.8547165359999999E-2</v>
      </c>
      <c r="X42" s="13">
        <v>0.16731914308000001</v>
      </c>
      <c r="Y42" s="13">
        <v>4.0330169499999999E-2</v>
      </c>
      <c r="Z42" s="13">
        <v>5.5747400000000003E-2</v>
      </c>
      <c r="AA42" s="13">
        <v>1.7924524000000001E-2</v>
      </c>
      <c r="AB42" s="13">
        <v>0.161702122</v>
      </c>
      <c r="AC42" s="13">
        <v>4.1009414459999997E-2</v>
      </c>
      <c r="AD42" s="13">
        <v>5.5747400000000003E-2</v>
      </c>
      <c r="AE42" s="13">
        <v>1.8226410719999999E-2</v>
      </c>
      <c r="AF42" s="13">
        <v>0.16442552616</v>
      </c>
      <c r="AG42" s="13">
        <v>3.8207528999999997E-2</v>
      </c>
      <c r="AH42" s="13">
        <v>5.5747400000000003E-2</v>
      </c>
      <c r="AI42" s="13">
        <v>1.6981128000000002E-2</v>
      </c>
      <c r="AJ42" s="13">
        <v>0.15319148399999999</v>
      </c>
      <c r="AK42" s="13">
        <v>4.0287716690000003E-2</v>
      </c>
      <c r="AL42" s="13">
        <v>5.5747400000000003E-2</v>
      </c>
      <c r="AM42" s="13">
        <v>1.7905656079999999E-2</v>
      </c>
      <c r="AN42" s="13">
        <v>0.16153190923999999</v>
      </c>
      <c r="AO42" s="13">
        <v>3.6084888500000002E-2</v>
      </c>
      <c r="AP42" s="13">
        <v>5.5747400000000003E-2</v>
      </c>
      <c r="AQ42" s="13">
        <v>1.6037731999999999E-2</v>
      </c>
      <c r="AR42" s="13">
        <v>0.15247816</v>
      </c>
      <c r="AS42" s="13">
        <v>3.9481113300000002E-2</v>
      </c>
      <c r="AT42" s="13">
        <v>5.5747400000000003E-2</v>
      </c>
      <c r="AU42" s="13">
        <v>1.7547165600000001E-2</v>
      </c>
      <c r="AV42" s="13">
        <v>0.15829786679999999</v>
      </c>
      <c r="AW42" s="13">
        <v>3.3962248E-2</v>
      </c>
      <c r="AX42" s="13">
        <v>5.5747400000000003E-2</v>
      </c>
      <c r="AY42" s="13">
        <v>1.5094336E-2</v>
      </c>
      <c r="AZ42" s="13">
        <v>0.15247816</v>
      </c>
      <c r="BA42" s="86">
        <v>5.3571428571428603E-2</v>
      </c>
      <c r="BB42" s="86">
        <v>7.4999999999999997E-2</v>
      </c>
      <c r="BC42" s="13">
        <v>0</v>
      </c>
      <c r="BD42" s="13">
        <v>0.27083333333333298</v>
      </c>
      <c r="BE42" s="14">
        <v>6.3492063492063502E-2</v>
      </c>
      <c r="BF42" s="14">
        <v>7.3170731707317097E-2</v>
      </c>
      <c r="BG42" s="14">
        <v>0</v>
      </c>
      <c r="BH42" s="14">
        <v>0.218181818181818</v>
      </c>
      <c r="BI42" s="14">
        <v>5.0847457627118599E-2</v>
      </c>
      <c r="BJ42" s="14">
        <v>6.9767441860465101E-2</v>
      </c>
      <c r="BK42" s="14">
        <v>0</v>
      </c>
      <c r="BL42" s="430">
        <v>0.25490196078431399</v>
      </c>
      <c r="BM42" s="14">
        <v>5.0847457627118599E-2</v>
      </c>
      <c r="BN42" s="14">
        <v>6.8181818181818205E-2</v>
      </c>
      <c r="BO42" s="14">
        <v>0</v>
      </c>
      <c r="BP42" s="14">
        <v>0.22</v>
      </c>
      <c r="BQ42" s="86">
        <v>5.0847457627118599E-2</v>
      </c>
      <c r="BR42" s="86">
        <v>6.8181818181818205E-2</v>
      </c>
      <c r="BS42" s="86">
        <v>0</v>
      </c>
      <c r="BT42" s="86">
        <v>0.22</v>
      </c>
      <c r="BU42" s="14" t="s">
        <v>36</v>
      </c>
      <c r="BV42" s="14" t="s">
        <v>36</v>
      </c>
      <c r="BW42" s="14" t="s">
        <v>35</v>
      </c>
      <c r="BX42" s="14" t="s">
        <v>36</v>
      </c>
      <c r="BY42" s="14" t="s">
        <v>36</v>
      </c>
      <c r="BZ42" s="14" t="s">
        <v>36</v>
      </c>
      <c r="CA42" s="14" t="s">
        <v>35</v>
      </c>
      <c r="CB42" s="14" t="s">
        <v>36</v>
      </c>
      <c r="CC42" s="14">
        <v>5.44</v>
      </c>
      <c r="CD42" s="14">
        <v>5.44</v>
      </c>
      <c r="CE42" s="14">
        <v>5.44</v>
      </c>
      <c r="CF42" s="14">
        <v>5.44</v>
      </c>
      <c r="CG42" s="14">
        <v>5.44</v>
      </c>
      <c r="CH42" s="14">
        <v>5.44</v>
      </c>
      <c r="CI42" s="14">
        <v>5.47</v>
      </c>
      <c r="CJ42" s="14">
        <f>INDEX('Monthy Targets'!AC:AC,(MATCH(FY2019_ALL_Targets!$B:$B,'Monthy Targets'!$B:$B,0)))</f>
        <v>0</v>
      </c>
      <c r="CK42" s="14">
        <f>INDEX('Monthy Targets'!AD:AD,(MATCH(FY2019_ALL_Targets!$B:$B,'Monthy Targets'!$B:$B,0)))</f>
        <v>0</v>
      </c>
      <c r="CL42" s="14">
        <f>INDEX('Monthy Targets'!AE:AE,(MATCH(FY2019_ALL_Targets!$B:$B,'Monthy Targets'!$B:$B,0)))</f>
        <v>0</v>
      </c>
      <c r="CM42" s="14">
        <f>INDEX('Monthy Targets'!AF:AF,(MATCH(FY2019_ALL_Targets!$B:$B,'Monthy Targets'!$B:$B,0)))</f>
        <v>0</v>
      </c>
      <c r="CN42" s="14">
        <f>INDEX('Monthy Targets'!AG:AG,(MATCH(FY2019_ALL_Targets!$B:$B,'Monthy Targets'!$B:$B,0)))</f>
        <v>0</v>
      </c>
      <c r="CO42" s="14">
        <v>0</v>
      </c>
      <c r="CP42" s="14">
        <v>0</v>
      </c>
      <c r="CQ42" s="14">
        <v>0.37</v>
      </c>
      <c r="CR42" s="14">
        <v>0</v>
      </c>
      <c r="CS42" s="14">
        <v>0</v>
      </c>
      <c r="CT42" s="14">
        <v>0</v>
      </c>
      <c r="CU42" s="14">
        <v>0.37</v>
      </c>
      <c r="CV42" s="14">
        <v>0</v>
      </c>
      <c r="CW42" s="14">
        <v>0</v>
      </c>
      <c r="CX42" s="14">
        <v>0</v>
      </c>
      <c r="CY42" s="14">
        <v>0.37</v>
      </c>
      <c r="CZ42" s="14">
        <v>0</v>
      </c>
      <c r="DA42" s="14">
        <f>IF('QIPP Scorecard'!$AA$1=4,IF(FY2019_ALL_Targets!$BU42="Yes",INDEX('Final Comp Values'!$BN:$BN,MATCH(FY2019_ALL_Targets!$A42,'Final Comp Values'!$B:$B,0)),IF($BU42="Min Data",0,0)),0)</f>
        <v>0</v>
      </c>
      <c r="DB42" s="14">
        <f>IF('QIPP Scorecard'!$AA$1=4,IF(FY2019_ALL_Targets!$BV42="Yes",INDEX('Final Comp Values'!$BN:$BN,MATCH(FY2019_ALL_Targets!$A42,'Final Comp Values'!$B:$B,0)),IF($BV42="Min Data",0,0)),0)</f>
        <v>0</v>
      </c>
      <c r="DC42" s="14">
        <f>IF('QIPP Scorecard'!$AA$1=4,IF(FY2019_ALL_Targets!$BW42="Yes",INDEX('Final Comp Values'!$BN:$BN,MATCH(FY2019_ALL_Targets!$A42,'Final Comp Values'!$B:$B,0)),IF(CI42="Min Data",0,0)),0)</f>
        <v>0.37</v>
      </c>
      <c r="DD42" s="14">
        <f>IF('QIPP Scorecard'!$AA$1=4,IF(FY2019_ALL_Targets!$BX42="Yes",INDEX('Final Comp Values'!$BN:$BN,MATCH(FY2019_ALL_Targets!$A42,'Final Comp Values'!$B:$B,0)),IF($BX42="Min Data",0,0)),0)</f>
        <v>0</v>
      </c>
      <c r="DE42" s="14">
        <v>0</v>
      </c>
      <c r="DF42" s="14">
        <v>0</v>
      </c>
      <c r="DG42" s="14">
        <v>0.68</v>
      </c>
      <c r="DH42" s="14">
        <v>0</v>
      </c>
      <c r="DI42" s="14">
        <v>0</v>
      </c>
      <c r="DJ42" s="14">
        <v>0</v>
      </c>
      <c r="DK42" s="14">
        <v>0.68</v>
      </c>
      <c r="DL42" s="14">
        <v>0</v>
      </c>
      <c r="DM42" s="14">
        <v>0</v>
      </c>
      <c r="DN42" s="14">
        <v>0</v>
      </c>
      <c r="DO42" s="14">
        <v>0.69</v>
      </c>
      <c r="DP42" s="14">
        <v>0</v>
      </c>
      <c r="DQ42" s="14">
        <f>IF('QIPP Scorecard'!$AA$1=4,IF(FY2019_ALL_Targets!$BY42="Yes",INDEX('Final Comp Values'!$BK:$BK,MATCH(FY2019_ALL_Targets!$A42,'Final Comp Values'!$B:$B,0)),IF($BY42="Min Data",0,0)),0)</f>
        <v>0</v>
      </c>
      <c r="DR42" s="14">
        <f>IF('QIPP Scorecard'!$AA$1=4,IF(FY2019_ALL_Targets!$BZ42="Yes",INDEX('Final Comp Values'!$BO:$BO,MATCH(FY2019_ALL_Targets!$A42,'Final Comp Values'!$B:$B,0)),IF($BZ42="Min Data",0,0)),0)</f>
        <v>0</v>
      </c>
      <c r="DS42" s="14">
        <f>IF('QIPP Scorecard'!$AA$1=4,IF(FY2019_ALL_Targets!$CA42="Yes",INDEX('Final Comp Values'!$BO:$BO,MATCH(FY2019_ALL_Targets!$A42,'Final Comp Values'!$B:$B,0)),IF($CA42="Min Data",0,0)),0)</f>
        <v>0.69</v>
      </c>
      <c r="DT42" s="14">
        <f>IF('QIPP Scorecard'!$AA$1=4,IF(FY2019_ALL_Targets!$CB42="Yes",INDEX('Final Comp Values'!$BO:$BO,MATCH(FY2019_ALL_Targets!$A42,'Final Comp Values'!$B:$B,0)),IF($CB42="Min Data",0,0)),0)</f>
        <v>0</v>
      </c>
      <c r="DU42" s="14">
        <v>0.65</v>
      </c>
      <c r="DV42" s="14">
        <v>0.74</v>
      </c>
      <c r="DW42" s="14">
        <v>0.33</v>
      </c>
      <c r="DX42" s="14">
        <v>0.33</v>
      </c>
      <c r="DY42" s="12">
        <f t="shared" si="1"/>
        <v>3</v>
      </c>
      <c r="DZ42" s="12">
        <f t="shared" si="2"/>
        <v>3</v>
      </c>
      <c r="EA42" s="12">
        <f t="shared" si="3"/>
        <v>0</v>
      </c>
      <c r="EB42" s="12">
        <f t="shared" si="4"/>
        <v>2</v>
      </c>
    </row>
    <row r="43" spans="1:132" x14ac:dyDescent="0.25">
      <c r="A43" s="297">
        <v>4814</v>
      </c>
      <c r="B43" s="347">
        <v>455606</v>
      </c>
      <c r="C43" s="297">
        <v>1026285</v>
      </c>
      <c r="D43" s="14">
        <v>1316341407</v>
      </c>
      <c r="E43" s="26" t="s">
        <v>937</v>
      </c>
      <c r="F43" s="26" t="str">
        <f>INDEX('Mar - Aug'!X:X,MATCH(A43,'Mar - Aug'!B:B,0))</f>
        <v>Tarrant</v>
      </c>
      <c r="G43" s="26" t="s">
        <v>3009</v>
      </c>
      <c r="H43" s="26"/>
      <c r="I43" s="26" t="str">
        <f t="shared" si="0"/>
        <v/>
      </c>
      <c r="J43" s="299" t="s">
        <v>218</v>
      </c>
      <c r="K43" s="299" t="s">
        <v>977</v>
      </c>
      <c r="L43" s="299" t="s">
        <v>219</v>
      </c>
      <c r="M43" s="13">
        <v>2.8380619999999999E-2</v>
      </c>
      <c r="N43" s="13">
        <v>6.1224470000000003E-2</v>
      </c>
      <c r="O43" s="13">
        <v>0</v>
      </c>
      <c r="P43" s="13">
        <v>0.26811594</v>
      </c>
      <c r="Q43" s="13">
        <v>3.3690650000000003E-2</v>
      </c>
      <c r="R43" s="13">
        <v>5.5747400000000003E-2</v>
      </c>
      <c r="S43" s="13">
        <v>3.7344499999999998E-3</v>
      </c>
      <c r="T43" s="13">
        <v>0.15247816</v>
      </c>
      <c r="U43" s="13">
        <v>3.3690650000000003E-2</v>
      </c>
      <c r="V43" s="13">
        <v>6.0183654009999997E-2</v>
      </c>
      <c r="W43" s="13">
        <v>3.7344499999999998E-3</v>
      </c>
      <c r="X43" s="13">
        <v>0.26355796902</v>
      </c>
      <c r="Y43" s="13">
        <v>3.3690650000000003E-2</v>
      </c>
      <c r="Z43" s="13">
        <v>5.8163246500000002E-2</v>
      </c>
      <c r="AA43" s="13">
        <v>3.7344499999999998E-3</v>
      </c>
      <c r="AB43" s="13">
        <v>0.254710143</v>
      </c>
      <c r="AC43" s="13">
        <v>3.3690650000000003E-2</v>
      </c>
      <c r="AD43" s="13">
        <v>5.9142838019999998E-2</v>
      </c>
      <c r="AE43" s="13">
        <v>3.7344499999999998E-3</v>
      </c>
      <c r="AF43" s="13">
        <v>0.25899999804000001</v>
      </c>
      <c r="AG43" s="13">
        <v>3.3690650000000003E-2</v>
      </c>
      <c r="AH43" s="13">
        <v>5.5747400000000003E-2</v>
      </c>
      <c r="AI43" s="13">
        <v>3.7344499999999998E-3</v>
      </c>
      <c r="AJ43" s="13">
        <v>0.241304346</v>
      </c>
      <c r="AK43" s="13">
        <v>3.3690650000000003E-2</v>
      </c>
      <c r="AL43" s="13">
        <v>5.8102022029999999E-2</v>
      </c>
      <c r="AM43" s="13">
        <v>3.7344499999999998E-3</v>
      </c>
      <c r="AN43" s="13">
        <v>0.25444202706000002</v>
      </c>
      <c r="AO43" s="13">
        <v>3.3690650000000003E-2</v>
      </c>
      <c r="AP43" s="13">
        <v>5.5747400000000003E-2</v>
      </c>
      <c r="AQ43" s="13">
        <v>3.7344499999999998E-3</v>
      </c>
      <c r="AR43" s="13">
        <v>0.22789854900000001</v>
      </c>
      <c r="AS43" s="13">
        <v>3.3690650000000003E-2</v>
      </c>
      <c r="AT43" s="13">
        <v>5.6938757100000001E-2</v>
      </c>
      <c r="AU43" s="13">
        <v>3.7344499999999998E-3</v>
      </c>
      <c r="AV43" s="13">
        <v>0.24934782420000001</v>
      </c>
      <c r="AW43" s="13">
        <v>3.3690650000000003E-2</v>
      </c>
      <c r="AX43" s="13">
        <v>5.5747400000000003E-2</v>
      </c>
      <c r="AY43" s="13">
        <v>3.7344499999999998E-3</v>
      </c>
      <c r="AZ43" s="13">
        <v>0.21449275200000001</v>
      </c>
      <c r="BA43" s="86">
        <v>2.8169014084507001E-2</v>
      </c>
      <c r="BB43" s="86">
        <v>2.8571428571428598E-2</v>
      </c>
      <c r="BC43" s="13">
        <v>0</v>
      </c>
      <c r="BD43" s="13">
        <v>0.30769230769230799</v>
      </c>
      <c r="BE43" s="14">
        <v>3.2894736842105303E-2</v>
      </c>
      <c r="BF43" s="14">
        <v>1.5625E-2</v>
      </c>
      <c r="BG43" s="14">
        <v>0</v>
      </c>
      <c r="BH43" s="14">
        <v>0.25333333333333302</v>
      </c>
      <c r="BI43" s="14">
        <v>1.9736842105263198E-2</v>
      </c>
      <c r="BJ43" s="14">
        <v>3.03030303030303E-2</v>
      </c>
      <c r="BK43" s="14">
        <v>0</v>
      </c>
      <c r="BL43" s="430">
        <v>0.25</v>
      </c>
      <c r="BM43" s="14">
        <v>2.6490066225165601E-2</v>
      </c>
      <c r="BN43" s="14">
        <v>4.6875E-2</v>
      </c>
      <c r="BO43" s="14">
        <v>0</v>
      </c>
      <c r="BP43" s="14">
        <v>0.28947368421052599</v>
      </c>
      <c r="BQ43" s="86">
        <v>2.6490066225165601E-2</v>
      </c>
      <c r="BR43" s="86">
        <v>4.6875E-2</v>
      </c>
      <c r="BS43" s="86">
        <v>0</v>
      </c>
      <c r="BT43" s="86">
        <v>0.28947368421052599</v>
      </c>
      <c r="BU43" s="14" t="s">
        <v>35</v>
      </c>
      <c r="BV43" s="14" t="s">
        <v>35</v>
      </c>
      <c r="BW43" s="14" t="s">
        <v>35</v>
      </c>
      <c r="BX43" s="14" t="s">
        <v>36</v>
      </c>
      <c r="BY43" s="14" t="s">
        <v>35</v>
      </c>
      <c r="BZ43" s="14" t="s">
        <v>35</v>
      </c>
      <c r="CA43" s="14" t="s">
        <v>35</v>
      </c>
      <c r="CB43" s="14" t="s">
        <v>36</v>
      </c>
      <c r="CC43" s="14">
        <v>18.71</v>
      </c>
      <c r="CD43" s="14">
        <v>18.71</v>
      </c>
      <c r="CE43" s="14">
        <v>18.71</v>
      </c>
      <c r="CF43" s="14">
        <v>18.71</v>
      </c>
      <c r="CG43" s="14">
        <v>18.71</v>
      </c>
      <c r="CH43" s="14">
        <v>18.71</v>
      </c>
      <c r="CI43" s="14">
        <v>18.16</v>
      </c>
      <c r="CJ43" s="14">
        <f>INDEX('Monthy Targets'!AC:AC,(MATCH(FY2019_ALL_Targets!$B:$B,'Monthy Targets'!$B:$B,0)))</f>
        <v>18.09</v>
      </c>
      <c r="CK43" s="14">
        <f>INDEX('Monthy Targets'!AD:AD,(MATCH(FY2019_ALL_Targets!$B:$B,'Monthy Targets'!$B:$B,0)))</f>
        <v>18.09</v>
      </c>
      <c r="CL43" s="14">
        <f>INDEX('Monthy Targets'!AE:AE,(MATCH(FY2019_ALL_Targets!$B:$B,'Monthy Targets'!$B:$B,0)))</f>
        <v>18.09</v>
      </c>
      <c r="CM43" s="14">
        <f>INDEX('Monthy Targets'!AF:AF,(MATCH(FY2019_ALL_Targets!$B:$B,'Monthy Targets'!$B:$B,0)))</f>
        <v>18.09</v>
      </c>
      <c r="CN43" s="14">
        <f>INDEX('Monthy Targets'!AG:AG,(MATCH(FY2019_ALL_Targets!$B:$B,'Monthy Targets'!$B:$B,0)))</f>
        <v>18.09</v>
      </c>
      <c r="CO43" s="14">
        <v>1.27</v>
      </c>
      <c r="CP43" s="14">
        <v>1.27</v>
      </c>
      <c r="CQ43" s="14">
        <v>1.27</v>
      </c>
      <c r="CR43" s="14">
        <v>0</v>
      </c>
      <c r="CS43" s="14">
        <v>1.27</v>
      </c>
      <c r="CT43" s="14">
        <v>1.27</v>
      </c>
      <c r="CU43" s="14">
        <v>1.27</v>
      </c>
      <c r="CV43" s="14">
        <v>1.27</v>
      </c>
      <c r="CW43" s="14">
        <v>1.23</v>
      </c>
      <c r="CX43" s="14">
        <v>1.23</v>
      </c>
      <c r="CY43" s="14">
        <v>1.23</v>
      </c>
      <c r="CZ43" s="14">
        <v>1.23</v>
      </c>
      <c r="DA43" s="14">
        <f>IF('QIPP Scorecard'!$AA$1=4,IF(FY2019_ALL_Targets!$BU43="Yes",INDEX('Final Comp Values'!$BN:$BN,MATCH(FY2019_ALL_Targets!$A43,'Final Comp Values'!$B:$B,0)),IF($BU43="Min Data",0,0)),0)</f>
        <v>1.23</v>
      </c>
      <c r="DB43" s="14">
        <f>IF('QIPP Scorecard'!$AA$1=4,IF(FY2019_ALL_Targets!$BV43="Yes",INDEX('Final Comp Values'!$BN:$BN,MATCH(FY2019_ALL_Targets!$A43,'Final Comp Values'!$B:$B,0)),IF($BV43="Min Data",0,0)),0)</f>
        <v>1.23</v>
      </c>
      <c r="DC43" s="14">
        <f>IF('QIPP Scorecard'!$AA$1=4,IF(FY2019_ALL_Targets!$BW43="Yes",INDEX('Final Comp Values'!$BN:$BN,MATCH(FY2019_ALL_Targets!$A43,'Final Comp Values'!$B:$B,0)),IF(CI43="Min Data",0,0)),0)</f>
        <v>1.23</v>
      </c>
      <c r="DD43" s="14">
        <f>IF('QIPP Scorecard'!$AA$1=4,IF(FY2019_ALL_Targets!$BX43="Yes",INDEX('Final Comp Values'!$BN:$BN,MATCH(FY2019_ALL_Targets!$A43,'Final Comp Values'!$B:$B,0)),IF($BX43="Min Data",0,0)),0)</f>
        <v>0</v>
      </c>
      <c r="DE43" s="14">
        <v>2.35</v>
      </c>
      <c r="DF43" s="14">
        <v>2.35</v>
      </c>
      <c r="DG43" s="14">
        <v>2.35</v>
      </c>
      <c r="DH43" s="14">
        <v>0</v>
      </c>
      <c r="DI43" s="14">
        <v>2.35</v>
      </c>
      <c r="DJ43" s="14">
        <v>2.35</v>
      </c>
      <c r="DK43" s="14">
        <v>2.35</v>
      </c>
      <c r="DL43" s="14">
        <v>0</v>
      </c>
      <c r="DM43" s="14">
        <v>2.2799999999999998</v>
      </c>
      <c r="DN43" s="14">
        <v>2.2799999999999998</v>
      </c>
      <c r="DO43" s="14">
        <v>2.2799999999999998</v>
      </c>
      <c r="DP43" s="14">
        <v>0</v>
      </c>
      <c r="DQ43" s="14">
        <f>IF('QIPP Scorecard'!$AA$1=4,IF(FY2019_ALL_Targets!$BY43="Yes",INDEX('Final Comp Values'!$BK:$BK,MATCH(FY2019_ALL_Targets!$A43,'Final Comp Values'!$B:$B,0)),IF($BY43="Min Data",0,0)),0)</f>
        <v>2.2799999999999998</v>
      </c>
      <c r="DR43" s="14">
        <f>IF('QIPP Scorecard'!$AA$1=4,IF(FY2019_ALL_Targets!$BZ43="Yes",INDEX('Final Comp Values'!$BO:$BO,MATCH(FY2019_ALL_Targets!$A43,'Final Comp Values'!$B:$B,0)),IF($BZ43="Min Data",0,0)),0)</f>
        <v>2.2799999999999998</v>
      </c>
      <c r="DS43" s="14">
        <f>IF('QIPP Scorecard'!$AA$1=4,IF(FY2019_ALL_Targets!$CA43="Yes",INDEX('Final Comp Values'!$BO:$BO,MATCH(FY2019_ALL_Targets!$A43,'Final Comp Values'!$B:$B,0)),IF($CA43="Min Data",0,0)),0)</f>
        <v>2.2799999999999998</v>
      </c>
      <c r="DT43" s="14">
        <f>IF('QIPP Scorecard'!$AA$1=4,IF(FY2019_ALL_Targets!$CB43="Yes",INDEX('Final Comp Values'!$BO:$BO,MATCH(FY2019_ALL_Targets!$A43,'Final Comp Values'!$B:$B,0)),IF($CB43="Min Data",0,0)),0)</f>
        <v>0</v>
      </c>
      <c r="DU43" s="14">
        <v>2.96</v>
      </c>
      <c r="DV43" s="14">
        <v>3.49</v>
      </c>
      <c r="DW43" s="14">
        <v>3.64</v>
      </c>
      <c r="DX43" s="14">
        <v>3.43</v>
      </c>
      <c r="DY43" s="12">
        <f t="shared" si="1"/>
        <v>1</v>
      </c>
      <c r="DZ43" s="12">
        <f t="shared" si="2"/>
        <v>1</v>
      </c>
      <c r="EA43" s="12">
        <f t="shared" si="3"/>
        <v>0</v>
      </c>
      <c r="EB43" s="12">
        <f t="shared" si="4"/>
        <v>0</v>
      </c>
    </row>
    <row r="44" spans="1:132" x14ac:dyDescent="0.25">
      <c r="A44" s="297">
        <v>4870</v>
      </c>
      <c r="B44" s="347">
        <v>455611</v>
      </c>
      <c r="C44" s="297">
        <v>1026137</v>
      </c>
      <c r="D44" s="14">
        <v>1306246145</v>
      </c>
      <c r="E44" s="26" t="s">
        <v>913</v>
      </c>
      <c r="F44" s="26" t="str">
        <f>INDEX('Mar - Aug'!X:X,MATCH(A44,'Mar - Aug'!B:B,0))</f>
        <v>MRSA West</v>
      </c>
      <c r="G44" s="26" t="s">
        <v>3160</v>
      </c>
      <c r="H44" s="26"/>
      <c r="I44" s="26" t="str">
        <f t="shared" si="0"/>
        <v/>
      </c>
      <c r="J44" s="299" t="s">
        <v>227</v>
      </c>
      <c r="K44" s="299" t="s">
        <v>2714</v>
      </c>
      <c r="L44" s="299" t="s">
        <v>2715</v>
      </c>
      <c r="M44" s="13">
        <v>4.7619059999999998E-2</v>
      </c>
      <c r="N44" s="13">
        <v>6.0975620000000001E-2</v>
      </c>
      <c r="O44" s="13">
        <v>0</v>
      </c>
      <c r="P44" s="13">
        <v>0.17117117000000001</v>
      </c>
      <c r="Q44" s="13">
        <v>3.3690650000000003E-2</v>
      </c>
      <c r="R44" s="13">
        <v>5.5747400000000003E-2</v>
      </c>
      <c r="S44" s="13">
        <v>3.7344499999999998E-3</v>
      </c>
      <c r="T44" s="13">
        <v>0.15247816</v>
      </c>
      <c r="U44" s="13">
        <v>4.6809535979999997E-2</v>
      </c>
      <c r="V44" s="13">
        <v>5.9939034459999999E-2</v>
      </c>
      <c r="W44" s="13">
        <v>3.7344499999999998E-3</v>
      </c>
      <c r="X44" s="13">
        <v>0.16826126011</v>
      </c>
      <c r="Y44" s="13">
        <v>4.5238107E-2</v>
      </c>
      <c r="Z44" s="13">
        <v>5.7926839000000001E-2</v>
      </c>
      <c r="AA44" s="13">
        <v>3.7344499999999998E-3</v>
      </c>
      <c r="AB44" s="13">
        <v>0.1626126115</v>
      </c>
      <c r="AC44" s="13">
        <v>4.6000011959999997E-2</v>
      </c>
      <c r="AD44" s="13">
        <v>5.8902448920000003E-2</v>
      </c>
      <c r="AE44" s="13">
        <v>3.7344499999999998E-3</v>
      </c>
      <c r="AF44" s="13">
        <v>0.16535135022</v>
      </c>
      <c r="AG44" s="13">
        <v>4.2857154000000001E-2</v>
      </c>
      <c r="AH44" s="13">
        <v>5.5747400000000003E-2</v>
      </c>
      <c r="AI44" s="13">
        <v>3.7344499999999998E-3</v>
      </c>
      <c r="AJ44" s="13">
        <v>0.154054053</v>
      </c>
      <c r="AK44" s="13">
        <v>4.5190487940000003E-2</v>
      </c>
      <c r="AL44" s="13">
        <v>5.786586338E-2</v>
      </c>
      <c r="AM44" s="13">
        <v>3.7344499999999998E-3</v>
      </c>
      <c r="AN44" s="13">
        <v>0.16244144032999999</v>
      </c>
      <c r="AO44" s="13">
        <v>4.0476201000000003E-2</v>
      </c>
      <c r="AP44" s="13">
        <v>5.5747400000000003E-2</v>
      </c>
      <c r="AQ44" s="13">
        <v>3.7344499999999998E-3</v>
      </c>
      <c r="AR44" s="13">
        <v>0.15247816</v>
      </c>
      <c r="AS44" s="13">
        <v>4.4285725800000002E-2</v>
      </c>
      <c r="AT44" s="13">
        <v>5.6707326600000003E-2</v>
      </c>
      <c r="AU44" s="13">
        <v>3.7344499999999998E-3</v>
      </c>
      <c r="AV44" s="13">
        <v>0.15918918809999999</v>
      </c>
      <c r="AW44" s="13">
        <v>3.8095247999999998E-2</v>
      </c>
      <c r="AX44" s="13">
        <v>5.5747400000000003E-2</v>
      </c>
      <c r="AY44" s="13">
        <v>3.7344499999999998E-3</v>
      </c>
      <c r="AZ44" s="13">
        <v>0.15247816</v>
      </c>
      <c r="BA44" s="86">
        <v>0</v>
      </c>
      <c r="BB44" s="86">
        <v>3.7037037037037E-2</v>
      </c>
      <c r="BC44" s="13">
        <v>0</v>
      </c>
      <c r="BD44" s="13">
        <v>0.11111111111111099</v>
      </c>
      <c r="BE44" s="14">
        <v>2.1276595744680899E-2</v>
      </c>
      <c r="BF44" s="14">
        <v>3.5714285714285698E-2</v>
      </c>
      <c r="BG44" s="14">
        <v>0</v>
      </c>
      <c r="BH44" s="14">
        <v>8.1081081081081099E-2</v>
      </c>
      <c r="BI44" s="14">
        <v>0</v>
      </c>
      <c r="BJ44" s="14">
        <v>7.69230769230769E-2</v>
      </c>
      <c r="BK44" s="14">
        <v>0</v>
      </c>
      <c r="BL44" s="430">
        <v>0.11764705882352899</v>
      </c>
      <c r="BM44" s="14">
        <v>2.32558139534884E-2</v>
      </c>
      <c r="BN44" s="14">
        <v>4.1666666666666699E-2</v>
      </c>
      <c r="BO44" s="14">
        <v>0</v>
      </c>
      <c r="BP44" s="14">
        <v>5.5555555555555601E-2</v>
      </c>
      <c r="BQ44" s="86">
        <v>2.32558139534884E-2</v>
      </c>
      <c r="BR44" s="86">
        <v>4.1666666666666699E-2</v>
      </c>
      <c r="BS44" s="86">
        <v>0</v>
      </c>
      <c r="BT44" s="86">
        <v>5.5555555555555601E-2</v>
      </c>
      <c r="BU44" s="14" t="s">
        <v>35</v>
      </c>
      <c r="BV44" s="14" t="s">
        <v>35</v>
      </c>
      <c r="BW44" s="14" t="s">
        <v>35</v>
      </c>
      <c r="BX44" s="14" t="s">
        <v>35</v>
      </c>
      <c r="BY44" s="14" t="s">
        <v>35</v>
      </c>
      <c r="BZ44" s="14" t="s">
        <v>35</v>
      </c>
      <c r="CA44" s="14" t="s">
        <v>35</v>
      </c>
      <c r="CB44" s="14" t="s">
        <v>35</v>
      </c>
      <c r="CC44" s="14">
        <v>2.61</v>
      </c>
      <c r="CD44" s="14">
        <v>2.61</v>
      </c>
      <c r="CE44" s="14">
        <v>2.61</v>
      </c>
      <c r="CF44" s="14">
        <v>2.61</v>
      </c>
      <c r="CG44" s="14">
        <v>2.61</v>
      </c>
      <c r="CH44" s="14">
        <v>2.61</v>
      </c>
      <c r="CI44" s="14">
        <v>2.5499999999999998</v>
      </c>
      <c r="CJ44" s="14">
        <f>INDEX('Monthy Targets'!AC:AC,(MATCH(FY2019_ALL_Targets!$B:$B,'Monthy Targets'!$B:$B,0)))</f>
        <v>2.5499999999999998</v>
      </c>
      <c r="CK44" s="14">
        <f>INDEX('Monthy Targets'!AD:AD,(MATCH(FY2019_ALL_Targets!$B:$B,'Monthy Targets'!$B:$B,0)))</f>
        <v>2.5499999999999998</v>
      </c>
      <c r="CL44" s="14">
        <f>INDEX('Monthy Targets'!AE:AE,(MATCH(FY2019_ALL_Targets!$B:$B,'Monthy Targets'!$B:$B,0)))</f>
        <v>2.5499999999999998</v>
      </c>
      <c r="CM44" s="14">
        <f>INDEX('Monthy Targets'!AF:AF,(MATCH(FY2019_ALL_Targets!$B:$B,'Monthy Targets'!$B:$B,0)))</f>
        <v>2.5499999999999998</v>
      </c>
      <c r="CN44" s="14">
        <f>INDEX('Monthy Targets'!AG:AG,(MATCH(FY2019_ALL_Targets!$B:$B,'Monthy Targets'!$B:$B,0)))</f>
        <v>2.5499999999999998</v>
      </c>
      <c r="CO44" s="14">
        <v>0.18</v>
      </c>
      <c r="CP44" s="14">
        <v>0.18</v>
      </c>
      <c r="CQ44" s="14">
        <v>0.18</v>
      </c>
      <c r="CR44" s="14">
        <v>0.18</v>
      </c>
      <c r="CS44" s="14">
        <v>0.18</v>
      </c>
      <c r="CT44" s="14">
        <v>0.18</v>
      </c>
      <c r="CU44" s="14">
        <v>0.18</v>
      </c>
      <c r="CV44" s="14">
        <v>0.18</v>
      </c>
      <c r="CW44" s="14">
        <v>0.17</v>
      </c>
      <c r="CX44" s="14">
        <v>0</v>
      </c>
      <c r="CY44" s="14">
        <v>0.17</v>
      </c>
      <c r="CZ44" s="14">
        <v>0.17</v>
      </c>
      <c r="DA44" s="14">
        <f>IF('QIPP Scorecard'!$AA$1=4,IF(FY2019_ALL_Targets!$BU44="Yes",INDEX('Final Comp Values'!$BN:$BN,MATCH(FY2019_ALL_Targets!$A44,'Final Comp Values'!$B:$B,0)),IF($BU44="Min Data",0,0)),0)</f>
        <v>0.17</v>
      </c>
      <c r="DB44" s="14">
        <f>IF('QIPP Scorecard'!$AA$1=4,IF(FY2019_ALL_Targets!$BV44="Yes",INDEX('Final Comp Values'!$BN:$BN,MATCH(FY2019_ALL_Targets!$A44,'Final Comp Values'!$B:$B,0)),IF($BV44="Min Data",0,0)),0)</f>
        <v>0.17</v>
      </c>
      <c r="DC44" s="14">
        <f>IF('QIPP Scorecard'!$AA$1=4,IF(FY2019_ALL_Targets!$BW44="Yes",INDEX('Final Comp Values'!$BN:$BN,MATCH(FY2019_ALL_Targets!$A44,'Final Comp Values'!$B:$B,0)),IF(CI44="Min Data",0,0)),0)</f>
        <v>0.17</v>
      </c>
      <c r="DD44" s="14">
        <f>IF('QIPP Scorecard'!$AA$1=4,IF(FY2019_ALL_Targets!$BX44="Yes",INDEX('Final Comp Values'!$BN:$BN,MATCH(FY2019_ALL_Targets!$A44,'Final Comp Values'!$B:$B,0)),IF($BX44="Min Data",0,0)),0)</f>
        <v>0.17</v>
      </c>
      <c r="DE44" s="14">
        <v>0.33</v>
      </c>
      <c r="DF44" s="14">
        <v>0.33</v>
      </c>
      <c r="DG44" s="14">
        <v>0.33</v>
      </c>
      <c r="DH44" s="14">
        <v>0.33</v>
      </c>
      <c r="DI44" s="14">
        <v>0.33</v>
      </c>
      <c r="DJ44" s="14">
        <v>0.33</v>
      </c>
      <c r="DK44" s="14">
        <v>0.33</v>
      </c>
      <c r="DL44" s="14">
        <v>0.33</v>
      </c>
      <c r="DM44" s="14">
        <v>0.32</v>
      </c>
      <c r="DN44" s="14">
        <v>0</v>
      </c>
      <c r="DO44" s="14">
        <v>0.32</v>
      </c>
      <c r="DP44" s="14">
        <v>0.32</v>
      </c>
      <c r="DQ44" s="14">
        <f>IF('QIPP Scorecard'!$AA$1=4,IF(FY2019_ALL_Targets!$BY44="Yes",INDEX('Final Comp Values'!$BK:$BK,MATCH(FY2019_ALL_Targets!$A44,'Final Comp Values'!$B:$B,0)),IF($BY44="Min Data",0,0)),0)</f>
        <v>0.32</v>
      </c>
      <c r="DR44" s="14">
        <f>IF('QIPP Scorecard'!$AA$1=4,IF(FY2019_ALL_Targets!$BZ44="Yes",INDEX('Final Comp Values'!$BO:$BO,MATCH(FY2019_ALL_Targets!$A44,'Final Comp Values'!$B:$B,0)),IF($BZ44="Min Data",0,0)),0)</f>
        <v>0.32</v>
      </c>
      <c r="DS44" s="14">
        <f>IF('QIPP Scorecard'!$AA$1=4,IF(FY2019_ALL_Targets!$CA44="Yes",INDEX('Final Comp Values'!$BO:$BO,MATCH(FY2019_ALL_Targets!$A44,'Final Comp Values'!$B:$B,0)),IF($CA44="Min Data",0,0)),0)</f>
        <v>0.32</v>
      </c>
      <c r="DT44" s="14">
        <f>IF('QIPP Scorecard'!$AA$1=4,IF(FY2019_ALL_Targets!$CB44="Yes",INDEX('Final Comp Values'!$BO:$BO,MATCH(FY2019_ALL_Targets!$A44,'Final Comp Values'!$B:$B,0)),IF($CB44="Min Data",0,0)),0)</f>
        <v>0.32</v>
      </c>
      <c r="DU44" s="14">
        <v>0.46</v>
      </c>
      <c r="DV44" s="14">
        <v>0.52</v>
      </c>
      <c r="DW44" s="14">
        <v>0.49</v>
      </c>
      <c r="DX44" s="14">
        <v>0.54</v>
      </c>
      <c r="DY44" s="12">
        <f t="shared" si="1"/>
        <v>0</v>
      </c>
      <c r="DZ44" s="12">
        <f t="shared" si="2"/>
        <v>0</v>
      </c>
      <c r="EA44" s="12">
        <f t="shared" si="3"/>
        <v>0</v>
      </c>
      <c r="EB44" s="12">
        <f t="shared" si="4"/>
        <v>0</v>
      </c>
    </row>
    <row r="45" spans="1:132" x14ac:dyDescent="0.25">
      <c r="A45" s="297">
        <v>5005</v>
      </c>
      <c r="B45" s="347">
        <v>455613</v>
      </c>
      <c r="C45" s="297">
        <v>1029268</v>
      </c>
      <c r="D45" s="14">
        <v>1598270878</v>
      </c>
      <c r="E45" s="26" t="s">
        <v>930</v>
      </c>
      <c r="F45" s="26" t="str">
        <f>INDEX('Mar - Aug'!X:X,MATCH(A45,'Mar - Aug'!B:B,0))</f>
        <v>Harris</v>
      </c>
      <c r="G45" s="26" t="s">
        <v>3016</v>
      </c>
      <c r="H45" s="26"/>
      <c r="I45" s="26" t="str">
        <f t="shared" si="0"/>
        <v/>
      </c>
      <c r="J45" s="299" t="s">
        <v>2882</v>
      </c>
      <c r="K45" s="299" t="s">
        <v>2883</v>
      </c>
      <c r="L45" s="299" t="s">
        <v>2884</v>
      </c>
      <c r="M45" s="13">
        <v>1.1080370000000001E-2</v>
      </c>
      <c r="N45" s="13">
        <v>9.2592590000000002E-2</v>
      </c>
      <c r="O45" s="13">
        <v>0</v>
      </c>
      <c r="P45" s="13">
        <v>0.14563103999999999</v>
      </c>
      <c r="Q45" s="13">
        <v>3.3690650000000003E-2</v>
      </c>
      <c r="R45" s="13">
        <v>5.5747400000000003E-2</v>
      </c>
      <c r="S45" s="13">
        <v>3.7344499999999998E-3</v>
      </c>
      <c r="T45" s="13">
        <v>0.15247816</v>
      </c>
      <c r="U45" s="13">
        <v>3.3690650000000003E-2</v>
      </c>
      <c r="V45" s="13">
        <v>9.1018515970000005E-2</v>
      </c>
      <c r="W45" s="13">
        <v>3.7344499999999998E-3</v>
      </c>
      <c r="X45" s="13">
        <v>0.15247816</v>
      </c>
      <c r="Y45" s="13">
        <v>3.3690650000000003E-2</v>
      </c>
      <c r="Z45" s="13">
        <v>8.7962960500000006E-2</v>
      </c>
      <c r="AA45" s="13">
        <v>3.7344499999999998E-3</v>
      </c>
      <c r="AB45" s="13">
        <v>0.15247816</v>
      </c>
      <c r="AC45" s="13">
        <v>3.3690650000000003E-2</v>
      </c>
      <c r="AD45" s="13">
        <v>8.9444441939999994E-2</v>
      </c>
      <c r="AE45" s="13">
        <v>3.7344499999999998E-3</v>
      </c>
      <c r="AF45" s="13">
        <v>0.15247816</v>
      </c>
      <c r="AG45" s="13">
        <v>3.3690650000000003E-2</v>
      </c>
      <c r="AH45" s="13">
        <v>8.3333330999999997E-2</v>
      </c>
      <c r="AI45" s="13">
        <v>3.7344499999999998E-3</v>
      </c>
      <c r="AJ45" s="13">
        <v>0.15247816</v>
      </c>
      <c r="AK45" s="13">
        <v>3.3690650000000003E-2</v>
      </c>
      <c r="AL45" s="13">
        <v>8.7870367909999997E-2</v>
      </c>
      <c r="AM45" s="13">
        <v>3.7344499999999998E-3</v>
      </c>
      <c r="AN45" s="13">
        <v>0.15247816</v>
      </c>
      <c r="AO45" s="13">
        <v>3.3690650000000003E-2</v>
      </c>
      <c r="AP45" s="13">
        <v>7.8703701500000001E-2</v>
      </c>
      <c r="AQ45" s="13">
        <v>3.7344499999999998E-3</v>
      </c>
      <c r="AR45" s="13">
        <v>0.15247816</v>
      </c>
      <c r="AS45" s="13">
        <v>3.3690650000000003E-2</v>
      </c>
      <c r="AT45" s="13">
        <v>8.6111108699999994E-2</v>
      </c>
      <c r="AU45" s="13">
        <v>3.7344499999999998E-3</v>
      </c>
      <c r="AV45" s="13">
        <v>0.15247816</v>
      </c>
      <c r="AW45" s="13">
        <v>3.3690650000000003E-2</v>
      </c>
      <c r="AX45" s="13">
        <v>7.4074072000000005E-2</v>
      </c>
      <c r="AY45" s="13">
        <v>3.7344499999999998E-3</v>
      </c>
      <c r="AZ45" s="13">
        <v>0.15247816</v>
      </c>
      <c r="BA45" s="86">
        <v>0</v>
      </c>
      <c r="BB45" s="86">
        <v>5.6818181818181802E-2</v>
      </c>
      <c r="BC45" s="13">
        <v>0</v>
      </c>
      <c r="BD45" s="13">
        <v>4.8780487804878099E-2</v>
      </c>
      <c r="BE45" s="14">
        <v>0</v>
      </c>
      <c r="BF45" s="14">
        <v>0.11363636363636399</v>
      </c>
      <c r="BG45" s="14">
        <v>0</v>
      </c>
      <c r="BH45" s="14">
        <v>5.4794520547945202E-2</v>
      </c>
      <c r="BI45" s="14">
        <v>0</v>
      </c>
      <c r="BJ45" s="14">
        <v>9.8765432098765399E-2</v>
      </c>
      <c r="BK45" s="14">
        <v>0</v>
      </c>
      <c r="BL45" s="430">
        <v>4.5454545454545497E-2</v>
      </c>
      <c r="BM45" s="14">
        <v>1.1111111111111099E-2</v>
      </c>
      <c r="BN45" s="14">
        <v>8.98876404494382E-2</v>
      </c>
      <c r="BO45" s="14">
        <v>0</v>
      </c>
      <c r="BP45" s="14">
        <v>5.4054054054054099E-2</v>
      </c>
      <c r="BQ45" s="86">
        <v>1.1111111111111099E-2</v>
      </c>
      <c r="BR45" s="86">
        <v>8.98876404494382E-2</v>
      </c>
      <c r="BS45" s="86">
        <v>0</v>
      </c>
      <c r="BT45" s="86">
        <v>5.4054054054054099E-2</v>
      </c>
      <c r="BU45" s="14" t="s">
        <v>35</v>
      </c>
      <c r="BV45" s="14" t="s">
        <v>36</v>
      </c>
      <c r="BW45" s="14" t="s">
        <v>35</v>
      </c>
      <c r="BX45" s="14" t="s">
        <v>35</v>
      </c>
      <c r="BY45" s="14" t="s">
        <v>35</v>
      </c>
      <c r="BZ45" s="14" t="s">
        <v>36</v>
      </c>
      <c r="CA45" s="14" t="s">
        <v>35</v>
      </c>
      <c r="CB45" s="14" t="s">
        <v>35</v>
      </c>
      <c r="CC45" s="14">
        <v>0</v>
      </c>
      <c r="CD45" s="14">
        <v>0</v>
      </c>
      <c r="CE45" s="14">
        <v>0</v>
      </c>
      <c r="CF45" s="14">
        <v>0</v>
      </c>
      <c r="CG45" s="14">
        <v>0</v>
      </c>
      <c r="CH45" s="14">
        <v>0</v>
      </c>
      <c r="CI45" s="14">
        <v>0</v>
      </c>
      <c r="CJ45" s="14">
        <f>INDEX('Monthy Targets'!AC:AC,(MATCH(FY2019_ALL_Targets!$B:$B,'Monthy Targets'!$B:$B,0)))</f>
        <v>0</v>
      </c>
      <c r="CK45" s="14">
        <f>INDEX('Monthy Targets'!AD:AD,(MATCH(FY2019_ALL_Targets!$B:$B,'Monthy Targets'!$B:$B,0)))</f>
        <v>0</v>
      </c>
      <c r="CL45" s="14">
        <f>INDEX('Monthy Targets'!AE:AE,(MATCH(FY2019_ALL_Targets!$B:$B,'Monthy Targets'!$B:$B,0)))</f>
        <v>0</v>
      </c>
      <c r="CM45" s="14">
        <f>INDEX('Monthy Targets'!AF:AF,(MATCH(FY2019_ALL_Targets!$B:$B,'Monthy Targets'!$B:$B,0)))</f>
        <v>0</v>
      </c>
      <c r="CN45" s="14">
        <f>INDEX('Monthy Targets'!AG:AG,(MATCH(FY2019_ALL_Targets!$B:$B,'Monthy Targets'!$B:$B,0)))</f>
        <v>0</v>
      </c>
      <c r="CO45" s="14">
        <v>0.54</v>
      </c>
      <c r="CP45" s="14">
        <v>0.54</v>
      </c>
      <c r="CQ45" s="14">
        <v>0.54</v>
      </c>
      <c r="CR45" s="14">
        <v>0.54</v>
      </c>
      <c r="CS45" s="14">
        <v>0.54</v>
      </c>
      <c r="CT45" s="14">
        <v>0</v>
      </c>
      <c r="CU45" s="14">
        <v>0.54</v>
      </c>
      <c r="CV45" s="14">
        <v>0.54</v>
      </c>
      <c r="CW45" s="14">
        <v>0.53</v>
      </c>
      <c r="CX45" s="14">
        <v>0</v>
      </c>
      <c r="CY45" s="14">
        <v>0.53</v>
      </c>
      <c r="CZ45" s="14">
        <v>0.53</v>
      </c>
      <c r="DA45" s="14">
        <f>IF('QIPP Scorecard'!$AA$1=4,IF(FY2019_ALL_Targets!$BU45="Yes",INDEX('Final Comp Values'!$BN:$BN,MATCH(FY2019_ALL_Targets!$A45,'Final Comp Values'!$B:$B,0)),IF($BU45="Min Data",0,0)),0)</f>
        <v>0.53</v>
      </c>
      <c r="DB45" s="14">
        <f>IF('QIPP Scorecard'!$AA$1=4,IF(FY2019_ALL_Targets!$BV45="Yes",INDEX('Final Comp Values'!$BN:$BN,MATCH(FY2019_ALL_Targets!$A45,'Final Comp Values'!$B:$B,0)),IF($BV45="Min Data",0,0)),0)</f>
        <v>0</v>
      </c>
      <c r="DC45" s="14">
        <f>IF('QIPP Scorecard'!$AA$1=4,IF(FY2019_ALL_Targets!$BW45="Yes",INDEX('Final Comp Values'!$BN:$BN,MATCH(FY2019_ALL_Targets!$A45,'Final Comp Values'!$B:$B,0)),IF(CI45="Min Data",0,0)),0)</f>
        <v>0.53</v>
      </c>
      <c r="DD45" s="14">
        <f>IF('QIPP Scorecard'!$AA$1=4,IF(FY2019_ALL_Targets!$BX45="Yes",INDEX('Final Comp Values'!$BN:$BN,MATCH(FY2019_ALL_Targets!$A45,'Final Comp Values'!$B:$B,0)),IF($BX45="Min Data",0,0)),0)</f>
        <v>0.53</v>
      </c>
      <c r="DE45" s="14">
        <v>0.99</v>
      </c>
      <c r="DF45" s="14">
        <v>0.99</v>
      </c>
      <c r="DG45" s="14">
        <v>0.99</v>
      </c>
      <c r="DH45" s="14">
        <v>0.99</v>
      </c>
      <c r="DI45" s="14">
        <v>0.99</v>
      </c>
      <c r="DJ45" s="14">
        <v>0</v>
      </c>
      <c r="DK45" s="14">
        <v>0.99</v>
      </c>
      <c r="DL45" s="14">
        <v>0.99</v>
      </c>
      <c r="DM45" s="14">
        <v>0.99</v>
      </c>
      <c r="DN45" s="14">
        <v>0</v>
      </c>
      <c r="DO45" s="14">
        <v>0.99</v>
      </c>
      <c r="DP45" s="14">
        <v>0.99</v>
      </c>
      <c r="DQ45" s="14">
        <f>IF('QIPP Scorecard'!$AA$1=4,IF(FY2019_ALL_Targets!$BY45="Yes",INDEX('Final Comp Values'!$BK:$BK,MATCH(FY2019_ALL_Targets!$A45,'Final Comp Values'!$B:$B,0)),IF($BY45="Min Data",0,0)),0)</f>
        <v>0.99</v>
      </c>
      <c r="DR45" s="14">
        <f>IF('QIPP Scorecard'!$AA$1=4,IF(FY2019_ALL_Targets!$BZ45="Yes",INDEX('Final Comp Values'!$BO:$BO,MATCH(FY2019_ALL_Targets!$A45,'Final Comp Values'!$B:$B,0)),IF($BZ45="Min Data",0,0)),0)</f>
        <v>0</v>
      </c>
      <c r="DS45" s="14">
        <f>IF('QIPP Scorecard'!$AA$1=4,IF(FY2019_ALL_Targets!$CA45="Yes",INDEX('Final Comp Values'!$BO:$BO,MATCH(FY2019_ALL_Targets!$A45,'Final Comp Values'!$B:$B,0)),IF($CA45="Min Data",0,0)),0)</f>
        <v>0.99</v>
      </c>
      <c r="DT45" s="14">
        <f>IF('QIPP Scorecard'!$AA$1=4,IF(FY2019_ALL_Targets!$CB45="Yes",INDEX('Final Comp Values'!$BO:$BO,MATCH(FY2019_ALL_Targets!$A45,'Final Comp Values'!$B:$B,0)),IF($CB45="Min Data",0,0)),0)</f>
        <v>0.99</v>
      </c>
      <c r="DU45" s="14">
        <v>0.61</v>
      </c>
      <c r="DV45" s="14">
        <v>0.52</v>
      </c>
      <c r="DW45" s="14">
        <v>0.54</v>
      </c>
      <c r="DX45" s="14">
        <v>0.53</v>
      </c>
      <c r="DY45" s="12">
        <f t="shared" si="1"/>
        <v>1</v>
      </c>
      <c r="DZ45" s="12">
        <f t="shared" si="2"/>
        <v>1</v>
      </c>
      <c r="EA45" s="12">
        <f t="shared" si="3"/>
        <v>0</v>
      </c>
      <c r="EB45" s="12">
        <f t="shared" si="4"/>
        <v>3</v>
      </c>
    </row>
    <row r="46" spans="1:132" x14ac:dyDescent="0.25">
      <c r="A46" s="297">
        <v>5098</v>
      </c>
      <c r="B46" s="347">
        <v>455627</v>
      </c>
      <c r="C46" s="297">
        <v>509801</v>
      </c>
      <c r="D46" s="14">
        <v>1891786174</v>
      </c>
      <c r="E46" s="26" t="s">
        <v>937</v>
      </c>
      <c r="F46" s="26" t="str">
        <f>INDEX('Mar - Aug'!X:X,MATCH(A46,'Mar - Aug'!B:B,0))</f>
        <v>Tarrant</v>
      </c>
      <c r="G46" s="26" t="s">
        <v>3173</v>
      </c>
      <c r="H46" s="26" t="s">
        <v>3078</v>
      </c>
      <c r="I46" s="26" t="str">
        <f t="shared" si="0"/>
        <v/>
      </c>
      <c r="J46" s="299" t="s">
        <v>255</v>
      </c>
      <c r="K46" s="299" t="s">
        <v>953</v>
      </c>
      <c r="L46" s="299" t="s">
        <v>256</v>
      </c>
      <c r="M46" s="13">
        <v>2.7397270000000001E-2</v>
      </c>
      <c r="N46" s="13">
        <v>6.5573770000000003E-2</v>
      </c>
      <c r="O46" s="13">
        <v>0</v>
      </c>
      <c r="P46" s="13">
        <v>0.15602837</v>
      </c>
      <c r="Q46" s="13">
        <v>3.3690650000000003E-2</v>
      </c>
      <c r="R46" s="13">
        <v>5.5747400000000003E-2</v>
      </c>
      <c r="S46" s="13">
        <v>3.7344499999999998E-3</v>
      </c>
      <c r="T46" s="13">
        <v>0.15247816</v>
      </c>
      <c r="U46" s="13">
        <v>3.3690650000000003E-2</v>
      </c>
      <c r="V46" s="13">
        <v>6.445901591E-2</v>
      </c>
      <c r="W46" s="13">
        <v>3.7344499999999998E-3</v>
      </c>
      <c r="X46" s="13">
        <v>0.15337588770999999</v>
      </c>
      <c r="Y46" s="13">
        <v>3.3690650000000003E-2</v>
      </c>
      <c r="Z46" s="13">
        <v>6.2295081500000002E-2</v>
      </c>
      <c r="AA46" s="13">
        <v>3.7344499999999998E-3</v>
      </c>
      <c r="AB46" s="13">
        <v>0.15247816</v>
      </c>
      <c r="AC46" s="13">
        <v>3.3690650000000003E-2</v>
      </c>
      <c r="AD46" s="13">
        <v>6.3344261819999997E-2</v>
      </c>
      <c r="AE46" s="13">
        <v>3.7344499999999998E-3</v>
      </c>
      <c r="AF46" s="13">
        <v>0.15247816</v>
      </c>
      <c r="AG46" s="13">
        <v>3.3690650000000003E-2</v>
      </c>
      <c r="AH46" s="13">
        <v>5.9016393E-2</v>
      </c>
      <c r="AI46" s="13">
        <v>3.7344499999999998E-3</v>
      </c>
      <c r="AJ46" s="13">
        <v>0.15247816</v>
      </c>
      <c r="AK46" s="13">
        <v>3.3690650000000003E-2</v>
      </c>
      <c r="AL46" s="13">
        <v>6.2229507730000001E-2</v>
      </c>
      <c r="AM46" s="13">
        <v>3.7344499999999998E-3</v>
      </c>
      <c r="AN46" s="13">
        <v>0.15247816</v>
      </c>
      <c r="AO46" s="13">
        <v>3.3690650000000003E-2</v>
      </c>
      <c r="AP46" s="13">
        <v>5.5747400000000003E-2</v>
      </c>
      <c r="AQ46" s="13">
        <v>3.7344499999999998E-3</v>
      </c>
      <c r="AR46" s="13">
        <v>0.15247816</v>
      </c>
      <c r="AS46" s="13">
        <v>3.3690650000000003E-2</v>
      </c>
      <c r="AT46" s="13">
        <v>6.0983606099999997E-2</v>
      </c>
      <c r="AU46" s="13">
        <v>3.7344499999999998E-3</v>
      </c>
      <c r="AV46" s="13">
        <v>0.15247816</v>
      </c>
      <c r="AW46" s="13">
        <v>3.3690650000000003E-2</v>
      </c>
      <c r="AX46" s="13">
        <v>5.5747400000000003E-2</v>
      </c>
      <c r="AY46" s="13">
        <v>3.7344499999999998E-3</v>
      </c>
      <c r="AZ46" s="13">
        <v>0.15247816</v>
      </c>
      <c r="BA46" s="86">
        <v>2.32558139534884E-2</v>
      </c>
      <c r="BB46" s="86">
        <v>8.5714285714285701E-2</v>
      </c>
      <c r="BC46" s="13">
        <v>0</v>
      </c>
      <c r="BD46" s="13">
        <v>0.162790697674419</v>
      </c>
      <c r="BE46" s="14">
        <v>0.05</v>
      </c>
      <c r="BF46" s="14">
        <v>9.375E-2</v>
      </c>
      <c r="BG46" s="14">
        <v>0</v>
      </c>
      <c r="BH46" s="14">
        <v>7.4999999999999997E-2</v>
      </c>
      <c r="BI46" s="14">
        <v>4.6511627906976702E-2</v>
      </c>
      <c r="BJ46" s="14">
        <v>0.233333333333333</v>
      </c>
      <c r="BK46" s="14">
        <v>0</v>
      </c>
      <c r="BL46" s="430">
        <v>0.116279069767442</v>
      </c>
      <c r="BM46" s="14">
        <v>9.3023255813953501E-2</v>
      </c>
      <c r="BN46" s="14">
        <v>0.16666666666666699</v>
      </c>
      <c r="BO46" s="14">
        <v>0</v>
      </c>
      <c r="BP46" s="14">
        <v>9.3023255813953501E-2</v>
      </c>
      <c r="BQ46" s="86">
        <v>9.3023255813953501E-2</v>
      </c>
      <c r="BR46" s="86">
        <v>0.16666666666666699</v>
      </c>
      <c r="BS46" s="86">
        <v>0</v>
      </c>
      <c r="BT46" s="86">
        <v>9.3023255813953501E-2</v>
      </c>
      <c r="BU46" s="14" t="s">
        <v>36</v>
      </c>
      <c r="BV46" s="14" t="s">
        <v>36</v>
      </c>
      <c r="BW46" s="14" t="s">
        <v>35</v>
      </c>
      <c r="BX46" s="14" t="s">
        <v>35</v>
      </c>
      <c r="BY46" s="14" t="s">
        <v>36</v>
      </c>
      <c r="BZ46" s="14" t="s">
        <v>36</v>
      </c>
      <c r="CA46" s="14" t="s">
        <v>35</v>
      </c>
      <c r="CB46" s="14" t="s">
        <v>35</v>
      </c>
      <c r="CC46" s="14">
        <v>2.36</v>
      </c>
      <c r="CD46" s="14">
        <v>2.36</v>
      </c>
      <c r="CE46" s="14">
        <v>2.36</v>
      </c>
      <c r="CF46" s="14">
        <v>2.36</v>
      </c>
      <c r="CG46" s="14">
        <v>2.36</v>
      </c>
      <c r="CH46" s="14">
        <v>2.36</v>
      </c>
      <c r="CI46" s="14">
        <v>2.29</v>
      </c>
      <c r="CJ46" s="14">
        <f>INDEX('Monthy Targets'!AC:AC,(MATCH(FY2019_ALL_Targets!$B:$B,'Monthy Targets'!$B:$B,0)))</f>
        <v>2.2799999999999998</v>
      </c>
      <c r="CK46" s="14">
        <f>INDEX('Monthy Targets'!AD:AD,(MATCH(FY2019_ALL_Targets!$B:$B,'Monthy Targets'!$B:$B,0)))</f>
        <v>2.2799999999999998</v>
      </c>
      <c r="CL46" s="14">
        <f>INDEX('Monthy Targets'!AE:AE,(MATCH(FY2019_ALL_Targets!$B:$B,'Monthy Targets'!$B:$B,0)))</f>
        <v>2.2799999999999998</v>
      </c>
      <c r="CM46" s="14">
        <f>INDEX('Monthy Targets'!AF:AF,(MATCH(FY2019_ALL_Targets!$B:$B,'Monthy Targets'!$B:$B,0)))</f>
        <v>2.2799999999999998</v>
      </c>
      <c r="CN46" s="14">
        <f>INDEX('Monthy Targets'!AG:AG,(MATCH(FY2019_ALL_Targets!$B:$B,'Monthy Targets'!$B:$B,0)))</f>
        <v>2.2799999999999998</v>
      </c>
      <c r="CO46" s="14">
        <v>0.16</v>
      </c>
      <c r="CP46" s="14">
        <v>0</v>
      </c>
      <c r="CQ46" s="14">
        <v>0.16</v>
      </c>
      <c r="CR46" s="14">
        <v>0</v>
      </c>
      <c r="CS46" s="14">
        <v>0</v>
      </c>
      <c r="CT46" s="14">
        <v>0</v>
      </c>
      <c r="CU46" s="14">
        <v>0.16</v>
      </c>
      <c r="CV46" s="14">
        <v>0.16</v>
      </c>
      <c r="CW46" s="14">
        <v>0</v>
      </c>
      <c r="CX46" s="14">
        <v>0</v>
      </c>
      <c r="CY46" s="14">
        <v>0.16</v>
      </c>
      <c r="CZ46" s="14">
        <v>0.16</v>
      </c>
      <c r="DA46" s="14">
        <f>IF('QIPP Scorecard'!$AA$1=4,IF(FY2019_ALL_Targets!$BU46="Yes",INDEX('Final Comp Values'!$BN:$BN,MATCH(FY2019_ALL_Targets!$A46,'Final Comp Values'!$B:$B,0)),IF($BU46="Min Data",0,0)),0)</f>
        <v>0</v>
      </c>
      <c r="DB46" s="14">
        <f>IF('QIPP Scorecard'!$AA$1=4,IF(FY2019_ALL_Targets!$BV46="Yes",INDEX('Final Comp Values'!$BN:$BN,MATCH(FY2019_ALL_Targets!$A46,'Final Comp Values'!$B:$B,0)),IF($BV46="Min Data",0,0)),0)</f>
        <v>0</v>
      </c>
      <c r="DC46" s="14">
        <f>IF('QIPP Scorecard'!$AA$1=4,IF(FY2019_ALL_Targets!$BW46="Yes",INDEX('Final Comp Values'!$BN:$BN,MATCH(FY2019_ALL_Targets!$A46,'Final Comp Values'!$B:$B,0)),IF(CI46="Min Data",0,0)),0)</f>
        <v>0.16</v>
      </c>
      <c r="DD46" s="14">
        <f>IF('QIPP Scorecard'!$AA$1=4,IF(FY2019_ALL_Targets!$BX46="Yes",INDEX('Final Comp Values'!$BN:$BN,MATCH(FY2019_ALL_Targets!$A46,'Final Comp Values'!$B:$B,0)),IF($BX46="Min Data",0,0)),0)</f>
        <v>0.16</v>
      </c>
      <c r="DE46" s="14">
        <v>0.3</v>
      </c>
      <c r="DF46" s="14">
        <v>0</v>
      </c>
      <c r="DG46" s="14">
        <v>0.3</v>
      </c>
      <c r="DH46" s="14">
        <v>0</v>
      </c>
      <c r="DI46" s="14">
        <v>0</v>
      </c>
      <c r="DJ46" s="14">
        <v>0</v>
      </c>
      <c r="DK46" s="14">
        <v>0.3</v>
      </c>
      <c r="DL46" s="14">
        <v>0.3</v>
      </c>
      <c r="DM46" s="14">
        <v>0</v>
      </c>
      <c r="DN46" s="14">
        <v>0</v>
      </c>
      <c r="DO46" s="14">
        <v>0.28999999999999998</v>
      </c>
      <c r="DP46" s="14">
        <v>0.28999999999999998</v>
      </c>
      <c r="DQ46" s="14">
        <f>IF('QIPP Scorecard'!$AA$1=4,IF(FY2019_ALL_Targets!$BY46="Yes",INDEX('Final Comp Values'!$BK:$BK,MATCH(FY2019_ALL_Targets!$A46,'Final Comp Values'!$B:$B,0)),IF($BY46="Min Data",0,0)),0)</f>
        <v>0</v>
      </c>
      <c r="DR46" s="14">
        <f>IF('QIPP Scorecard'!$AA$1=4,IF(FY2019_ALL_Targets!$BZ46="Yes",INDEX('Final Comp Values'!$BO:$BO,MATCH(FY2019_ALL_Targets!$A46,'Final Comp Values'!$B:$B,0)),IF($BZ46="Min Data",0,0)),0)</f>
        <v>0</v>
      </c>
      <c r="DS46" s="14">
        <f>IF('QIPP Scorecard'!$AA$1=4,IF(FY2019_ALL_Targets!$CA46="Yes",INDEX('Final Comp Values'!$BO:$BO,MATCH(FY2019_ALL_Targets!$A46,'Final Comp Values'!$B:$B,0)),IF($CA46="Min Data",0,0)),0)</f>
        <v>0.28999999999999998</v>
      </c>
      <c r="DT46" s="14">
        <f>IF('QIPP Scorecard'!$AA$1=4,IF(FY2019_ALL_Targets!$CB46="Yes",INDEX('Final Comp Values'!$BO:$BO,MATCH(FY2019_ALL_Targets!$A46,'Final Comp Values'!$B:$B,0)),IF($CB46="Min Data",0,0)),0)</f>
        <v>0.28999999999999998</v>
      </c>
      <c r="DU46" s="14">
        <v>0.33</v>
      </c>
      <c r="DV46" s="14">
        <v>0.37</v>
      </c>
      <c r="DW46" s="14">
        <v>0.39</v>
      </c>
      <c r="DX46" s="14">
        <v>0.38</v>
      </c>
      <c r="DY46" s="12">
        <f t="shared" si="1"/>
        <v>2</v>
      </c>
      <c r="DZ46" s="12">
        <f t="shared" si="2"/>
        <v>2</v>
      </c>
      <c r="EA46" s="12">
        <f t="shared" si="3"/>
        <v>0</v>
      </c>
      <c r="EB46" s="12">
        <f t="shared" si="4"/>
        <v>0</v>
      </c>
    </row>
    <row r="47" spans="1:132" x14ac:dyDescent="0.25">
      <c r="A47" s="297">
        <v>4493</v>
      </c>
      <c r="B47" s="347">
        <v>455628</v>
      </c>
      <c r="C47" s="297">
        <v>1026595</v>
      </c>
      <c r="D47" s="14">
        <v>1225159809</v>
      </c>
      <c r="E47" s="26" t="s">
        <v>913</v>
      </c>
      <c r="F47" s="26" t="str">
        <f>INDEX('Mar - Aug'!X:X,MATCH(A47,'Mar - Aug'!B:B,0))</f>
        <v>MRSA West</v>
      </c>
      <c r="G47" s="26" t="s">
        <v>3109</v>
      </c>
      <c r="H47" s="26"/>
      <c r="I47" s="26" t="str">
        <f t="shared" si="0"/>
        <v/>
      </c>
      <c r="J47" s="299" t="s">
        <v>192</v>
      </c>
      <c r="K47" s="299" t="s">
        <v>1016</v>
      </c>
      <c r="L47" s="299" t="s">
        <v>2693</v>
      </c>
      <c r="M47" s="13">
        <v>3.2110090000000001E-2</v>
      </c>
      <c r="N47" s="13">
        <v>2.6755850000000001E-2</v>
      </c>
      <c r="O47" s="13">
        <v>2.2935799999999999E-3</v>
      </c>
      <c r="P47" s="13">
        <v>0.10526315</v>
      </c>
      <c r="Q47" s="13">
        <v>3.3690650000000003E-2</v>
      </c>
      <c r="R47" s="13">
        <v>5.5747400000000003E-2</v>
      </c>
      <c r="S47" s="13">
        <v>3.7344499999999998E-3</v>
      </c>
      <c r="T47" s="13">
        <v>0.15247816</v>
      </c>
      <c r="U47" s="13">
        <v>3.3690650000000003E-2</v>
      </c>
      <c r="V47" s="13">
        <v>5.5747400000000003E-2</v>
      </c>
      <c r="W47" s="13">
        <v>3.7344499999999998E-3</v>
      </c>
      <c r="X47" s="13">
        <v>0.15247816</v>
      </c>
      <c r="Y47" s="13">
        <v>3.3690650000000003E-2</v>
      </c>
      <c r="Z47" s="13">
        <v>5.5747400000000003E-2</v>
      </c>
      <c r="AA47" s="13">
        <v>3.7344499999999998E-3</v>
      </c>
      <c r="AB47" s="13">
        <v>0.15247816</v>
      </c>
      <c r="AC47" s="13">
        <v>3.3690650000000003E-2</v>
      </c>
      <c r="AD47" s="13">
        <v>5.5747400000000003E-2</v>
      </c>
      <c r="AE47" s="13">
        <v>3.7344499999999998E-3</v>
      </c>
      <c r="AF47" s="13">
        <v>0.15247816</v>
      </c>
      <c r="AG47" s="13">
        <v>3.3690650000000003E-2</v>
      </c>
      <c r="AH47" s="13">
        <v>5.5747400000000003E-2</v>
      </c>
      <c r="AI47" s="13">
        <v>3.7344499999999998E-3</v>
      </c>
      <c r="AJ47" s="13">
        <v>0.15247816</v>
      </c>
      <c r="AK47" s="13">
        <v>3.3690650000000003E-2</v>
      </c>
      <c r="AL47" s="13">
        <v>5.5747400000000003E-2</v>
      </c>
      <c r="AM47" s="13">
        <v>3.7344499999999998E-3</v>
      </c>
      <c r="AN47" s="13">
        <v>0.15247816</v>
      </c>
      <c r="AO47" s="13">
        <v>3.3690650000000003E-2</v>
      </c>
      <c r="AP47" s="13">
        <v>5.5747400000000003E-2</v>
      </c>
      <c r="AQ47" s="13">
        <v>3.7344499999999998E-3</v>
      </c>
      <c r="AR47" s="13">
        <v>0.15247816</v>
      </c>
      <c r="AS47" s="13">
        <v>3.3690650000000003E-2</v>
      </c>
      <c r="AT47" s="13">
        <v>5.5747400000000003E-2</v>
      </c>
      <c r="AU47" s="13">
        <v>3.7344499999999998E-3</v>
      </c>
      <c r="AV47" s="13">
        <v>0.15247816</v>
      </c>
      <c r="AW47" s="13">
        <v>3.3690650000000003E-2</v>
      </c>
      <c r="AX47" s="13">
        <v>5.5747400000000003E-2</v>
      </c>
      <c r="AY47" s="13">
        <v>3.7344499999999998E-3</v>
      </c>
      <c r="AZ47" s="13">
        <v>0.15247816</v>
      </c>
      <c r="BA47" s="86">
        <v>4.5045045045045001E-2</v>
      </c>
      <c r="BB47" s="86">
        <v>5.10204081632653E-2</v>
      </c>
      <c r="BC47" s="13">
        <v>0</v>
      </c>
      <c r="BD47" s="13">
        <v>0.101851851851852</v>
      </c>
      <c r="BE47" s="14">
        <v>6.9565217391304293E-2</v>
      </c>
      <c r="BF47" s="14">
        <v>9.45945945945946E-2</v>
      </c>
      <c r="BG47" s="14">
        <v>0</v>
      </c>
      <c r="BH47" s="14">
        <v>0.108108108108108</v>
      </c>
      <c r="BI47" s="14">
        <v>3.5087719298245598E-2</v>
      </c>
      <c r="BJ47" s="14">
        <v>1.2987012987013E-2</v>
      </c>
      <c r="BK47" s="14">
        <v>0</v>
      </c>
      <c r="BL47" s="430">
        <v>9.00900900900901E-2</v>
      </c>
      <c r="BM47" s="14">
        <v>3.4782608695652202E-2</v>
      </c>
      <c r="BN47" s="14">
        <v>4.5871559633027498E-2</v>
      </c>
      <c r="BO47" s="14">
        <v>0</v>
      </c>
      <c r="BP47" s="14">
        <v>0.13392857142857101</v>
      </c>
      <c r="BQ47" s="86">
        <v>3.4782608695652202E-2</v>
      </c>
      <c r="BR47" s="86">
        <v>4.5871559633027498E-2</v>
      </c>
      <c r="BS47" s="86">
        <v>0</v>
      </c>
      <c r="BT47" s="86">
        <v>0.13392857142857101</v>
      </c>
      <c r="BU47" s="14" t="s">
        <v>36</v>
      </c>
      <c r="BV47" s="14" t="s">
        <v>35</v>
      </c>
      <c r="BW47" s="14" t="s">
        <v>35</v>
      </c>
      <c r="BX47" s="14" t="s">
        <v>35</v>
      </c>
      <c r="BY47" s="14" t="s">
        <v>36</v>
      </c>
      <c r="BZ47" s="14" t="s">
        <v>35</v>
      </c>
      <c r="CA47" s="14" t="s">
        <v>35</v>
      </c>
      <c r="CB47" s="14" t="s">
        <v>35</v>
      </c>
      <c r="CC47" s="14">
        <v>8.9600000000000009</v>
      </c>
      <c r="CD47" s="14">
        <v>8.9600000000000009</v>
      </c>
      <c r="CE47" s="14">
        <v>8.9600000000000009</v>
      </c>
      <c r="CF47" s="14">
        <v>8.9600000000000009</v>
      </c>
      <c r="CG47" s="14">
        <v>8.9600000000000009</v>
      </c>
      <c r="CH47" s="14">
        <v>8.9600000000000009</v>
      </c>
      <c r="CI47" s="14">
        <v>8.77</v>
      </c>
      <c r="CJ47" s="14">
        <f>INDEX('Monthy Targets'!AC:AC,(MATCH(FY2019_ALL_Targets!$B:$B,'Monthy Targets'!$B:$B,0)))</f>
        <v>8.74</v>
      </c>
      <c r="CK47" s="14">
        <f>INDEX('Monthy Targets'!AD:AD,(MATCH(FY2019_ALL_Targets!$B:$B,'Monthy Targets'!$B:$B,0)))</f>
        <v>8.74</v>
      </c>
      <c r="CL47" s="14">
        <f>INDEX('Monthy Targets'!AE:AE,(MATCH(FY2019_ALL_Targets!$B:$B,'Monthy Targets'!$B:$B,0)))</f>
        <v>8.74</v>
      </c>
      <c r="CM47" s="14">
        <f>INDEX('Monthy Targets'!AF:AF,(MATCH(FY2019_ALL_Targets!$B:$B,'Monthy Targets'!$B:$B,0)))</f>
        <v>8.74</v>
      </c>
      <c r="CN47" s="14">
        <f>INDEX('Monthy Targets'!AG:AG,(MATCH(FY2019_ALL_Targets!$B:$B,'Monthy Targets'!$B:$B,0)))</f>
        <v>8.74</v>
      </c>
      <c r="CO47" s="14">
        <v>0</v>
      </c>
      <c r="CP47" s="14">
        <v>0.61</v>
      </c>
      <c r="CQ47" s="14">
        <v>0.61</v>
      </c>
      <c r="CR47" s="14">
        <v>0.61</v>
      </c>
      <c r="CS47" s="14">
        <v>0</v>
      </c>
      <c r="CT47" s="14">
        <v>0</v>
      </c>
      <c r="CU47" s="14">
        <v>0.61</v>
      </c>
      <c r="CV47" s="14">
        <v>0.61</v>
      </c>
      <c r="CW47" s="14">
        <v>0</v>
      </c>
      <c r="CX47" s="14">
        <v>0.59</v>
      </c>
      <c r="CY47" s="14">
        <v>0.59</v>
      </c>
      <c r="CZ47" s="14">
        <v>0.59</v>
      </c>
      <c r="DA47" s="14">
        <f>IF('QIPP Scorecard'!$AA$1=4,IF(FY2019_ALL_Targets!$BU47="Yes",INDEX('Final Comp Values'!$BN:$BN,MATCH(FY2019_ALL_Targets!$A47,'Final Comp Values'!$B:$B,0)),IF($BU47="Min Data",0,0)),0)</f>
        <v>0</v>
      </c>
      <c r="DB47" s="14">
        <f>IF('QIPP Scorecard'!$AA$1=4,IF(FY2019_ALL_Targets!$BV47="Yes",INDEX('Final Comp Values'!$BN:$BN,MATCH(FY2019_ALL_Targets!$A47,'Final Comp Values'!$B:$B,0)),IF($BV47="Min Data",0,0)),0)</f>
        <v>0.59</v>
      </c>
      <c r="DC47" s="14">
        <f>IF('QIPP Scorecard'!$AA$1=4,IF(FY2019_ALL_Targets!$BW47="Yes",INDEX('Final Comp Values'!$BN:$BN,MATCH(FY2019_ALL_Targets!$A47,'Final Comp Values'!$B:$B,0)),IF(CI47="Min Data",0,0)),0)</f>
        <v>0.59</v>
      </c>
      <c r="DD47" s="14">
        <f>IF('QIPP Scorecard'!$AA$1=4,IF(FY2019_ALL_Targets!$BX47="Yes",INDEX('Final Comp Values'!$BN:$BN,MATCH(FY2019_ALL_Targets!$A47,'Final Comp Values'!$B:$B,0)),IF($BX47="Min Data",0,0)),0)</f>
        <v>0.59</v>
      </c>
      <c r="DE47" s="14">
        <v>0</v>
      </c>
      <c r="DF47" s="14">
        <v>1.1299999999999999</v>
      </c>
      <c r="DG47" s="14">
        <v>1.1299999999999999</v>
      </c>
      <c r="DH47" s="14">
        <v>1.1299999999999999</v>
      </c>
      <c r="DI47" s="14">
        <v>0</v>
      </c>
      <c r="DJ47" s="14">
        <v>0</v>
      </c>
      <c r="DK47" s="14">
        <v>1.1299999999999999</v>
      </c>
      <c r="DL47" s="14">
        <v>1.1299999999999999</v>
      </c>
      <c r="DM47" s="14">
        <v>0</v>
      </c>
      <c r="DN47" s="14">
        <v>1.1000000000000001</v>
      </c>
      <c r="DO47" s="14">
        <v>1.1000000000000001</v>
      </c>
      <c r="DP47" s="14">
        <v>1.1000000000000001</v>
      </c>
      <c r="DQ47" s="14">
        <f>IF('QIPP Scorecard'!$AA$1=4,IF(FY2019_ALL_Targets!$BY47="Yes",INDEX('Final Comp Values'!$BK:$BK,MATCH(FY2019_ALL_Targets!$A47,'Final Comp Values'!$B:$B,0)),IF($BY47="Min Data",0,0)),0)</f>
        <v>0</v>
      </c>
      <c r="DR47" s="14">
        <f>IF('QIPP Scorecard'!$AA$1=4,IF(FY2019_ALL_Targets!$BZ47="Yes",INDEX('Final Comp Values'!$BO:$BO,MATCH(FY2019_ALL_Targets!$A47,'Final Comp Values'!$B:$B,0)),IF($BZ47="Min Data",0,0)),0)</f>
        <v>1.1000000000000001</v>
      </c>
      <c r="DS47" s="14">
        <f>IF('QIPP Scorecard'!$AA$1=4,IF(FY2019_ALL_Targets!$CA47="Yes",INDEX('Final Comp Values'!$BO:$BO,MATCH(FY2019_ALL_Targets!$A47,'Final Comp Values'!$B:$B,0)),IF($CA47="Min Data",0,0)),0)</f>
        <v>1.1000000000000001</v>
      </c>
      <c r="DT47" s="14">
        <f>IF('QIPP Scorecard'!$AA$1=4,IF(FY2019_ALL_Targets!$CB47="Yes",INDEX('Final Comp Values'!$BO:$BO,MATCH(FY2019_ALL_Targets!$A47,'Final Comp Values'!$B:$B,0)),IF($CB47="Min Data",0,0)),0)</f>
        <v>1.1000000000000001</v>
      </c>
      <c r="DU47" s="14">
        <v>1.42</v>
      </c>
      <c r="DV47" s="14">
        <v>1.41</v>
      </c>
      <c r="DW47" s="14">
        <v>1.67</v>
      </c>
      <c r="DX47" s="14">
        <v>1.64</v>
      </c>
      <c r="DY47" s="12">
        <f t="shared" si="1"/>
        <v>1</v>
      </c>
      <c r="DZ47" s="12">
        <f t="shared" si="2"/>
        <v>1</v>
      </c>
      <c r="EA47" s="12">
        <f t="shared" si="3"/>
        <v>0</v>
      </c>
      <c r="EB47" s="12">
        <f t="shared" si="4"/>
        <v>0</v>
      </c>
    </row>
    <row r="48" spans="1:132" x14ac:dyDescent="0.25">
      <c r="A48" s="297">
        <v>4525</v>
      </c>
      <c r="B48" s="347">
        <v>455631</v>
      </c>
      <c r="C48" s="297">
        <v>1026213</v>
      </c>
      <c r="D48" s="14">
        <v>1588073597</v>
      </c>
      <c r="E48" s="26" t="s">
        <v>937</v>
      </c>
      <c r="F48" s="26" t="str">
        <f>INDEX('Mar - Aug'!X:X,MATCH(A48,'Mar - Aug'!B:B,0))</f>
        <v>Tarrant</v>
      </c>
      <c r="G48" s="26" t="s">
        <v>3028</v>
      </c>
      <c r="H48" s="26"/>
      <c r="I48" s="26" t="str">
        <f t="shared" si="0"/>
        <v/>
      </c>
      <c r="J48" s="299" t="s">
        <v>2319</v>
      </c>
      <c r="K48" s="299" t="s">
        <v>938</v>
      </c>
      <c r="L48" s="299" t="s">
        <v>2320</v>
      </c>
      <c r="M48" s="13">
        <v>6.0052220000000003E-2</v>
      </c>
      <c r="N48" s="13">
        <v>5.1401889999999999E-2</v>
      </c>
      <c r="O48" s="13">
        <v>0</v>
      </c>
      <c r="P48" s="13">
        <v>7.9872180000000001E-2</v>
      </c>
      <c r="Q48" s="13">
        <v>3.3690650000000003E-2</v>
      </c>
      <c r="R48" s="13">
        <v>5.5747400000000003E-2</v>
      </c>
      <c r="S48" s="13">
        <v>3.7344499999999998E-3</v>
      </c>
      <c r="T48" s="13">
        <v>0.15247816</v>
      </c>
      <c r="U48" s="13">
        <v>5.903133226E-2</v>
      </c>
      <c r="V48" s="13">
        <v>5.5747400000000003E-2</v>
      </c>
      <c r="W48" s="13">
        <v>3.7344499999999998E-3</v>
      </c>
      <c r="X48" s="13">
        <v>0.15247816</v>
      </c>
      <c r="Y48" s="13">
        <v>5.7049609000000001E-2</v>
      </c>
      <c r="Z48" s="13">
        <v>5.5747400000000003E-2</v>
      </c>
      <c r="AA48" s="13">
        <v>3.7344499999999998E-3</v>
      </c>
      <c r="AB48" s="13">
        <v>0.15247816</v>
      </c>
      <c r="AC48" s="13">
        <v>5.8010444520000003E-2</v>
      </c>
      <c r="AD48" s="13">
        <v>5.5747400000000003E-2</v>
      </c>
      <c r="AE48" s="13">
        <v>3.7344499999999998E-3</v>
      </c>
      <c r="AF48" s="13">
        <v>0.15247816</v>
      </c>
      <c r="AG48" s="13">
        <v>5.4046997999999999E-2</v>
      </c>
      <c r="AH48" s="13">
        <v>5.5747400000000003E-2</v>
      </c>
      <c r="AI48" s="13">
        <v>3.7344499999999998E-3</v>
      </c>
      <c r="AJ48" s="13">
        <v>0.15247816</v>
      </c>
      <c r="AK48" s="13">
        <v>5.6989556779999999E-2</v>
      </c>
      <c r="AL48" s="13">
        <v>5.5747400000000003E-2</v>
      </c>
      <c r="AM48" s="13">
        <v>3.7344499999999998E-3</v>
      </c>
      <c r="AN48" s="13">
        <v>0.15247816</v>
      </c>
      <c r="AO48" s="13">
        <v>5.1044386999999997E-2</v>
      </c>
      <c r="AP48" s="13">
        <v>5.5747400000000003E-2</v>
      </c>
      <c r="AQ48" s="13">
        <v>3.7344499999999998E-3</v>
      </c>
      <c r="AR48" s="13">
        <v>0.15247816</v>
      </c>
      <c r="AS48" s="13">
        <v>5.5848564599999997E-2</v>
      </c>
      <c r="AT48" s="13">
        <v>5.5747400000000003E-2</v>
      </c>
      <c r="AU48" s="13">
        <v>3.7344499999999998E-3</v>
      </c>
      <c r="AV48" s="13">
        <v>0.15247816</v>
      </c>
      <c r="AW48" s="13">
        <v>4.8041776000000001E-2</v>
      </c>
      <c r="AX48" s="13">
        <v>5.5747400000000003E-2</v>
      </c>
      <c r="AY48" s="13">
        <v>3.7344499999999998E-3</v>
      </c>
      <c r="AZ48" s="13">
        <v>0.15247816</v>
      </c>
      <c r="BA48" s="86">
        <v>5.1546391752577303E-2</v>
      </c>
      <c r="BB48" s="86">
        <v>1.85185185185185E-2</v>
      </c>
      <c r="BC48" s="13">
        <v>0</v>
      </c>
      <c r="BD48" s="13">
        <v>2.53164556962025E-2</v>
      </c>
      <c r="BE48" s="14">
        <v>4.2105263157894701E-2</v>
      </c>
      <c r="BF48" s="14">
        <v>3.6363636363636397E-2</v>
      </c>
      <c r="BG48" s="14">
        <v>0</v>
      </c>
      <c r="BH48" s="14">
        <v>2.7397260273972601E-2</v>
      </c>
      <c r="BI48" s="14">
        <v>2.9702970297029702E-2</v>
      </c>
      <c r="BJ48" s="14">
        <v>0</v>
      </c>
      <c r="BK48" s="14">
        <v>0</v>
      </c>
      <c r="BL48" s="430">
        <v>1.21951219512195E-2</v>
      </c>
      <c r="BM48" s="14">
        <v>2.8846153846153799E-2</v>
      </c>
      <c r="BN48" s="14">
        <v>0</v>
      </c>
      <c r="BO48" s="14">
        <v>0</v>
      </c>
      <c r="BP48" s="14">
        <v>1.1764705882352899E-2</v>
      </c>
      <c r="BQ48" s="86">
        <v>2.8846153846153799E-2</v>
      </c>
      <c r="BR48" s="86">
        <v>0</v>
      </c>
      <c r="BS48" s="86">
        <v>0</v>
      </c>
      <c r="BT48" s="86">
        <v>1.1764705882352899E-2</v>
      </c>
      <c r="BU48" s="14" t="s">
        <v>35</v>
      </c>
      <c r="BV48" s="14" t="s">
        <v>35</v>
      </c>
      <c r="BW48" s="14" t="s">
        <v>35</v>
      </c>
      <c r="BX48" s="14" t="s">
        <v>35</v>
      </c>
      <c r="BY48" s="14" t="s">
        <v>35</v>
      </c>
      <c r="BZ48" s="14" t="s">
        <v>35</v>
      </c>
      <c r="CA48" s="14" t="s">
        <v>35</v>
      </c>
      <c r="CB48" s="14" t="s">
        <v>35</v>
      </c>
      <c r="CC48" s="14">
        <v>8.89</v>
      </c>
      <c r="CD48" s="14">
        <v>8.89</v>
      </c>
      <c r="CE48" s="14">
        <v>8.89</v>
      </c>
      <c r="CF48" s="14">
        <v>8.89</v>
      </c>
      <c r="CG48" s="14">
        <v>8.89</v>
      </c>
      <c r="CH48" s="14">
        <v>8.89</v>
      </c>
      <c r="CI48" s="14">
        <v>8.6199999999999992</v>
      </c>
      <c r="CJ48" s="14">
        <f>INDEX('Monthy Targets'!AC:AC,(MATCH(FY2019_ALL_Targets!$B:$B,'Monthy Targets'!$B:$B,0)))</f>
        <v>8.59</v>
      </c>
      <c r="CK48" s="14">
        <f>INDEX('Monthy Targets'!AD:AD,(MATCH(FY2019_ALL_Targets!$B:$B,'Monthy Targets'!$B:$B,0)))</f>
        <v>8.59</v>
      </c>
      <c r="CL48" s="14">
        <f>INDEX('Monthy Targets'!AE:AE,(MATCH(FY2019_ALL_Targets!$B:$B,'Monthy Targets'!$B:$B,0)))</f>
        <v>8.59</v>
      </c>
      <c r="CM48" s="14">
        <f>INDEX('Monthy Targets'!AF:AF,(MATCH(FY2019_ALL_Targets!$B:$B,'Monthy Targets'!$B:$B,0)))</f>
        <v>8.59</v>
      </c>
      <c r="CN48" s="14">
        <f>INDEX('Monthy Targets'!AG:AG,(MATCH(FY2019_ALL_Targets!$B:$B,'Monthy Targets'!$B:$B,0)))</f>
        <v>8.59</v>
      </c>
      <c r="CO48" s="14">
        <v>0.6</v>
      </c>
      <c r="CP48" s="14">
        <v>0.6</v>
      </c>
      <c r="CQ48" s="14">
        <v>0.6</v>
      </c>
      <c r="CR48" s="14">
        <v>0.6</v>
      </c>
      <c r="CS48" s="14">
        <v>0.6</v>
      </c>
      <c r="CT48" s="14">
        <v>0.6</v>
      </c>
      <c r="CU48" s="14">
        <v>0.6</v>
      </c>
      <c r="CV48" s="14">
        <v>0.6</v>
      </c>
      <c r="CW48" s="14">
        <v>0.57999999999999996</v>
      </c>
      <c r="CX48" s="14">
        <v>0.57999999999999996</v>
      </c>
      <c r="CY48" s="14">
        <v>0.57999999999999996</v>
      </c>
      <c r="CZ48" s="14">
        <v>0.57999999999999996</v>
      </c>
      <c r="DA48" s="14">
        <f>IF('QIPP Scorecard'!$AA$1=4,IF(FY2019_ALL_Targets!$BU48="Yes",INDEX('Final Comp Values'!$BN:$BN,MATCH(FY2019_ALL_Targets!$A48,'Final Comp Values'!$B:$B,0)),IF($BU48="Min Data",0,0)),0)</f>
        <v>0.57999999999999996</v>
      </c>
      <c r="DB48" s="14">
        <f>IF('QIPP Scorecard'!$AA$1=4,IF(FY2019_ALL_Targets!$BV48="Yes",INDEX('Final Comp Values'!$BN:$BN,MATCH(FY2019_ALL_Targets!$A48,'Final Comp Values'!$B:$B,0)),IF($BV48="Min Data",0,0)),0)</f>
        <v>0.57999999999999996</v>
      </c>
      <c r="DC48" s="14">
        <f>IF('QIPP Scorecard'!$AA$1=4,IF(FY2019_ALL_Targets!$BW48="Yes",INDEX('Final Comp Values'!$BN:$BN,MATCH(FY2019_ALL_Targets!$A48,'Final Comp Values'!$B:$B,0)),IF(CI48="Min Data",0,0)),0)</f>
        <v>0.57999999999999996</v>
      </c>
      <c r="DD48" s="14">
        <f>IF('QIPP Scorecard'!$AA$1=4,IF(FY2019_ALL_Targets!$BX48="Yes",INDEX('Final Comp Values'!$BN:$BN,MATCH(FY2019_ALL_Targets!$A48,'Final Comp Values'!$B:$B,0)),IF($BX48="Min Data",0,0)),0)</f>
        <v>0.57999999999999996</v>
      </c>
      <c r="DE48" s="14">
        <v>1.1200000000000001</v>
      </c>
      <c r="DF48" s="14">
        <v>1.1200000000000001</v>
      </c>
      <c r="DG48" s="14">
        <v>1.1200000000000001</v>
      </c>
      <c r="DH48" s="14">
        <v>1.1200000000000001</v>
      </c>
      <c r="DI48" s="14">
        <v>1.1200000000000001</v>
      </c>
      <c r="DJ48" s="14">
        <v>1.1200000000000001</v>
      </c>
      <c r="DK48" s="14">
        <v>1.1200000000000001</v>
      </c>
      <c r="DL48" s="14">
        <v>1.1200000000000001</v>
      </c>
      <c r="DM48" s="14">
        <v>1.08</v>
      </c>
      <c r="DN48" s="14">
        <v>1.08</v>
      </c>
      <c r="DO48" s="14">
        <v>1.08</v>
      </c>
      <c r="DP48" s="14">
        <v>1.08</v>
      </c>
      <c r="DQ48" s="14">
        <f>IF('QIPP Scorecard'!$AA$1=4,IF(FY2019_ALL_Targets!$BY48="Yes",INDEX('Final Comp Values'!$BK:$BK,MATCH(FY2019_ALL_Targets!$A48,'Final Comp Values'!$B:$B,0)),IF($BY48="Min Data",0,0)),0)</f>
        <v>1.08</v>
      </c>
      <c r="DR48" s="14">
        <f>IF('QIPP Scorecard'!$AA$1=4,IF(FY2019_ALL_Targets!$BZ48="Yes",INDEX('Final Comp Values'!$BO:$BO,MATCH(FY2019_ALL_Targets!$A48,'Final Comp Values'!$B:$B,0)),IF($BZ48="Min Data",0,0)),0)</f>
        <v>1.08</v>
      </c>
      <c r="DS48" s="14">
        <f>IF('QIPP Scorecard'!$AA$1=4,IF(FY2019_ALL_Targets!$CA48="Yes",INDEX('Final Comp Values'!$BO:$BO,MATCH(FY2019_ALL_Targets!$A48,'Final Comp Values'!$B:$B,0)),IF($CA48="Min Data",0,0)),0)</f>
        <v>1.08</v>
      </c>
      <c r="DT48" s="14">
        <f>IF('QIPP Scorecard'!$AA$1=4,IF(FY2019_ALL_Targets!$CB48="Yes",INDEX('Final Comp Values'!$BO:$BO,MATCH(FY2019_ALL_Targets!$A48,'Final Comp Values'!$B:$B,0)),IF($CB48="Min Data",0,0)),0)</f>
        <v>1.08</v>
      </c>
      <c r="DU48" s="14">
        <v>1.58</v>
      </c>
      <c r="DV48" s="14">
        <v>1.78</v>
      </c>
      <c r="DW48" s="14">
        <v>1.86</v>
      </c>
      <c r="DX48" s="14">
        <v>1.82</v>
      </c>
      <c r="DY48" s="12">
        <f t="shared" si="1"/>
        <v>0</v>
      </c>
      <c r="DZ48" s="12">
        <f t="shared" si="2"/>
        <v>0</v>
      </c>
      <c r="EA48" s="12">
        <f t="shared" si="3"/>
        <v>0</v>
      </c>
      <c r="EB48" s="12">
        <f t="shared" si="4"/>
        <v>0</v>
      </c>
    </row>
    <row r="49" spans="1:132" x14ac:dyDescent="0.25">
      <c r="A49" s="297">
        <v>4260</v>
      </c>
      <c r="B49" s="347">
        <v>455637</v>
      </c>
      <c r="C49" s="297">
        <v>1028596</v>
      </c>
      <c r="D49" s="14">
        <v>1619969417</v>
      </c>
      <c r="E49" s="26" t="s">
        <v>925</v>
      </c>
      <c r="F49" s="26" t="str">
        <f>INDEX('Mar - Aug'!X:X,MATCH(A49,'Mar - Aug'!B:B,0))</f>
        <v>MRSA Central</v>
      </c>
      <c r="G49" s="26" t="s">
        <v>3112</v>
      </c>
      <c r="H49" s="26"/>
      <c r="I49" s="26" t="str">
        <f t="shared" si="0"/>
        <v/>
      </c>
      <c r="J49" s="299" t="s">
        <v>457</v>
      </c>
      <c r="K49" s="299" t="s">
        <v>965</v>
      </c>
      <c r="L49" s="299" t="s">
        <v>458</v>
      </c>
      <c r="M49" s="13">
        <v>2.7173920000000001E-2</v>
      </c>
      <c r="N49" s="13">
        <v>4.3103460000000003E-2</v>
      </c>
      <c r="O49" s="13">
        <v>0</v>
      </c>
      <c r="P49" s="13">
        <v>4.7904200000000001E-2</v>
      </c>
      <c r="Q49" s="13">
        <v>3.3690650000000003E-2</v>
      </c>
      <c r="R49" s="13">
        <v>5.5747400000000003E-2</v>
      </c>
      <c r="S49" s="13">
        <v>3.7344499999999998E-3</v>
      </c>
      <c r="T49" s="13">
        <v>0.15247816</v>
      </c>
      <c r="U49" s="13">
        <v>3.3690650000000003E-2</v>
      </c>
      <c r="V49" s="13">
        <v>5.5747400000000003E-2</v>
      </c>
      <c r="W49" s="13">
        <v>3.7344499999999998E-3</v>
      </c>
      <c r="X49" s="13">
        <v>0.15247816</v>
      </c>
      <c r="Y49" s="13">
        <v>3.3690650000000003E-2</v>
      </c>
      <c r="Z49" s="13">
        <v>5.5747400000000003E-2</v>
      </c>
      <c r="AA49" s="13">
        <v>3.7344499999999998E-3</v>
      </c>
      <c r="AB49" s="13">
        <v>0.15247816</v>
      </c>
      <c r="AC49" s="13">
        <v>3.3690650000000003E-2</v>
      </c>
      <c r="AD49" s="13">
        <v>5.5747400000000003E-2</v>
      </c>
      <c r="AE49" s="13">
        <v>3.7344499999999998E-3</v>
      </c>
      <c r="AF49" s="13">
        <v>0.15247816</v>
      </c>
      <c r="AG49" s="13">
        <v>3.3690650000000003E-2</v>
      </c>
      <c r="AH49" s="13">
        <v>5.5747400000000003E-2</v>
      </c>
      <c r="AI49" s="13">
        <v>3.7344499999999998E-3</v>
      </c>
      <c r="AJ49" s="13">
        <v>0.15247816</v>
      </c>
      <c r="AK49" s="13">
        <v>3.3690650000000003E-2</v>
      </c>
      <c r="AL49" s="13">
        <v>5.5747400000000003E-2</v>
      </c>
      <c r="AM49" s="13">
        <v>3.7344499999999998E-3</v>
      </c>
      <c r="AN49" s="13">
        <v>0.15247816</v>
      </c>
      <c r="AO49" s="13">
        <v>3.3690650000000003E-2</v>
      </c>
      <c r="AP49" s="13">
        <v>5.5747400000000003E-2</v>
      </c>
      <c r="AQ49" s="13">
        <v>3.7344499999999998E-3</v>
      </c>
      <c r="AR49" s="13">
        <v>0.15247816</v>
      </c>
      <c r="AS49" s="13">
        <v>3.3690650000000003E-2</v>
      </c>
      <c r="AT49" s="13">
        <v>5.5747400000000003E-2</v>
      </c>
      <c r="AU49" s="13">
        <v>3.7344499999999998E-3</v>
      </c>
      <c r="AV49" s="13">
        <v>0.15247816</v>
      </c>
      <c r="AW49" s="13">
        <v>3.3690650000000003E-2</v>
      </c>
      <c r="AX49" s="13">
        <v>5.5747400000000003E-2</v>
      </c>
      <c r="AY49" s="13">
        <v>3.7344499999999998E-3</v>
      </c>
      <c r="AZ49" s="13">
        <v>0.15247816</v>
      </c>
      <c r="BA49" s="86">
        <v>4.2553191489361701E-2</v>
      </c>
      <c r="BB49" s="86">
        <v>3.5714285714285698E-2</v>
      </c>
      <c r="BC49" s="13">
        <v>0</v>
      </c>
      <c r="BD49" s="13">
        <v>0.119047619047619</v>
      </c>
      <c r="BE49" s="14">
        <v>0</v>
      </c>
      <c r="BF49" s="14">
        <v>3.5714285714285698E-2</v>
      </c>
      <c r="BG49" s="14">
        <v>0</v>
      </c>
      <c r="BH49" s="14">
        <v>0.15909090909090901</v>
      </c>
      <c r="BI49" s="14">
        <v>2.1739130434782601E-2</v>
      </c>
      <c r="BJ49" s="14">
        <v>3.7037037037037E-2</v>
      </c>
      <c r="BK49" s="14">
        <v>0</v>
      </c>
      <c r="BL49" s="430">
        <v>0.17073170731707299</v>
      </c>
      <c r="BM49" s="14">
        <v>5.4054054054054099E-2</v>
      </c>
      <c r="BN49" s="14">
        <v>4.1666666666666699E-2</v>
      </c>
      <c r="BO49" s="14">
        <v>0</v>
      </c>
      <c r="BP49" s="14">
        <v>0.12121212121212099</v>
      </c>
      <c r="BQ49" s="86">
        <v>5.4054054054054099E-2</v>
      </c>
      <c r="BR49" s="86">
        <v>4.1666666666666699E-2</v>
      </c>
      <c r="BS49" s="86">
        <v>0</v>
      </c>
      <c r="BT49" s="86">
        <v>0.12121212121212099</v>
      </c>
      <c r="BU49" s="14" t="s">
        <v>36</v>
      </c>
      <c r="BV49" s="14" t="s">
        <v>35</v>
      </c>
      <c r="BW49" s="14" t="s">
        <v>35</v>
      </c>
      <c r="BX49" s="14" t="s">
        <v>35</v>
      </c>
      <c r="BY49" s="14" t="s">
        <v>36</v>
      </c>
      <c r="BZ49" s="14" t="s">
        <v>35</v>
      </c>
      <c r="CA49" s="14" t="s">
        <v>35</v>
      </c>
      <c r="CB49" s="14" t="s">
        <v>35</v>
      </c>
      <c r="CC49" s="14">
        <v>5.69</v>
      </c>
      <c r="CD49" s="14">
        <v>5.69</v>
      </c>
      <c r="CE49" s="14">
        <v>5.69</v>
      </c>
      <c r="CF49" s="14">
        <v>5.69</v>
      </c>
      <c r="CG49" s="14">
        <v>5.69</v>
      </c>
      <c r="CH49" s="14">
        <v>5.69</v>
      </c>
      <c r="CI49" s="14">
        <v>5.72</v>
      </c>
      <c r="CJ49" s="14">
        <f>INDEX('Monthy Targets'!AC:AC,(MATCH(FY2019_ALL_Targets!$B:$B,'Monthy Targets'!$B:$B,0)))</f>
        <v>5.7</v>
      </c>
      <c r="CK49" s="14">
        <f>INDEX('Monthy Targets'!AD:AD,(MATCH(FY2019_ALL_Targets!$B:$B,'Monthy Targets'!$B:$B,0)))</f>
        <v>5.7</v>
      </c>
      <c r="CL49" s="14">
        <f>INDEX('Monthy Targets'!AE:AE,(MATCH(FY2019_ALL_Targets!$B:$B,'Monthy Targets'!$B:$B,0)))</f>
        <v>5.7</v>
      </c>
      <c r="CM49" s="14">
        <f>INDEX('Monthy Targets'!AF:AF,(MATCH(FY2019_ALL_Targets!$B:$B,'Monthy Targets'!$B:$B,0)))</f>
        <v>5.7</v>
      </c>
      <c r="CN49" s="14">
        <f>INDEX('Monthy Targets'!AG:AG,(MATCH(FY2019_ALL_Targets!$B:$B,'Monthy Targets'!$B:$B,0)))</f>
        <v>5.7</v>
      </c>
      <c r="CO49" s="14">
        <v>0</v>
      </c>
      <c r="CP49" s="14">
        <v>0.39</v>
      </c>
      <c r="CQ49" s="14">
        <v>0.39</v>
      </c>
      <c r="CR49" s="14">
        <v>0.39</v>
      </c>
      <c r="CS49" s="14">
        <v>0.39</v>
      </c>
      <c r="CT49" s="14">
        <v>0.39</v>
      </c>
      <c r="CU49" s="14">
        <v>0.39</v>
      </c>
      <c r="CV49" s="14">
        <v>0</v>
      </c>
      <c r="CW49" s="14">
        <v>0.39</v>
      </c>
      <c r="CX49" s="14">
        <v>0.39</v>
      </c>
      <c r="CY49" s="14">
        <v>0.39</v>
      </c>
      <c r="CZ49" s="14">
        <v>0</v>
      </c>
      <c r="DA49" s="14">
        <f>IF('QIPP Scorecard'!$AA$1=4,IF(FY2019_ALL_Targets!$BU49="Yes",INDEX('Final Comp Values'!$BN:$BN,MATCH(FY2019_ALL_Targets!$A49,'Final Comp Values'!$B:$B,0)),IF($BU49="Min Data",0,0)),0)</f>
        <v>0</v>
      </c>
      <c r="DB49" s="14">
        <f>IF('QIPP Scorecard'!$AA$1=4,IF(FY2019_ALL_Targets!$BV49="Yes",INDEX('Final Comp Values'!$BN:$BN,MATCH(FY2019_ALL_Targets!$A49,'Final Comp Values'!$B:$B,0)),IF($BV49="Min Data",0,0)),0)</f>
        <v>0.39</v>
      </c>
      <c r="DC49" s="14">
        <f>IF('QIPP Scorecard'!$AA$1=4,IF(FY2019_ALL_Targets!$BW49="Yes",INDEX('Final Comp Values'!$BN:$BN,MATCH(FY2019_ALL_Targets!$A49,'Final Comp Values'!$B:$B,0)),IF(CI49="Min Data",0,0)),0)</f>
        <v>0.39</v>
      </c>
      <c r="DD49" s="14">
        <f>IF('QIPP Scorecard'!$AA$1=4,IF(FY2019_ALL_Targets!$BX49="Yes",INDEX('Final Comp Values'!$BN:$BN,MATCH(FY2019_ALL_Targets!$A49,'Final Comp Values'!$B:$B,0)),IF($BX49="Min Data",0,0)),0)</f>
        <v>0.39</v>
      </c>
      <c r="DE49" s="14">
        <v>0</v>
      </c>
      <c r="DF49" s="14">
        <v>0.72</v>
      </c>
      <c r="DG49" s="14">
        <v>0.72</v>
      </c>
      <c r="DH49" s="14">
        <v>0.72</v>
      </c>
      <c r="DI49" s="14">
        <v>0.72</v>
      </c>
      <c r="DJ49" s="14">
        <v>0.72</v>
      </c>
      <c r="DK49" s="14">
        <v>0.72</v>
      </c>
      <c r="DL49" s="14">
        <v>0</v>
      </c>
      <c r="DM49" s="14">
        <v>0.72</v>
      </c>
      <c r="DN49" s="14">
        <v>0.72</v>
      </c>
      <c r="DO49" s="14">
        <v>0.72</v>
      </c>
      <c r="DP49" s="14">
        <v>0</v>
      </c>
      <c r="DQ49" s="14">
        <f>IF('QIPP Scorecard'!$AA$1=4,IF(FY2019_ALL_Targets!$BY49="Yes",INDEX('Final Comp Values'!$BK:$BK,MATCH(FY2019_ALL_Targets!$A49,'Final Comp Values'!$B:$B,0)),IF($BY49="Min Data",0,0)),0)</f>
        <v>0</v>
      </c>
      <c r="DR49" s="14">
        <f>IF('QIPP Scorecard'!$AA$1=4,IF(FY2019_ALL_Targets!$BZ49="Yes",INDEX('Final Comp Values'!$BO:$BO,MATCH(FY2019_ALL_Targets!$A49,'Final Comp Values'!$B:$B,0)),IF($BZ49="Min Data",0,0)),0)</f>
        <v>0.72</v>
      </c>
      <c r="DS49" s="14">
        <f>IF('QIPP Scorecard'!$AA$1=4,IF(FY2019_ALL_Targets!$CA49="Yes",INDEX('Final Comp Values'!$BO:$BO,MATCH(FY2019_ALL_Targets!$A49,'Final Comp Values'!$B:$B,0)),IF($CA49="Min Data",0,0)),0)</f>
        <v>0.72</v>
      </c>
      <c r="DT49" s="14">
        <f>IF('QIPP Scorecard'!$AA$1=4,IF(FY2019_ALL_Targets!$CB49="Yes",INDEX('Final Comp Values'!$BO:$BO,MATCH(FY2019_ALL_Targets!$A49,'Final Comp Values'!$B:$B,0)),IF($CB49="Min Data",0,0)),0)</f>
        <v>0.72</v>
      </c>
      <c r="DU49" s="14">
        <v>0.9</v>
      </c>
      <c r="DV49" s="14">
        <v>1.02</v>
      </c>
      <c r="DW49" s="14">
        <v>1.06</v>
      </c>
      <c r="DX49" s="14">
        <v>1.04</v>
      </c>
      <c r="DY49" s="12">
        <f t="shared" si="1"/>
        <v>1</v>
      </c>
      <c r="DZ49" s="12">
        <f t="shared" si="2"/>
        <v>1</v>
      </c>
      <c r="EA49" s="12">
        <f t="shared" si="3"/>
        <v>0</v>
      </c>
      <c r="EB49" s="12">
        <f t="shared" si="4"/>
        <v>0</v>
      </c>
    </row>
    <row r="50" spans="1:132" x14ac:dyDescent="0.25">
      <c r="A50" s="297">
        <v>4800</v>
      </c>
      <c r="B50" s="347">
        <v>455638</v>
      </c>
      <c r="C50" s="297">
        <v>1026268</v>
      </c>
      <c r="D50" s="14">
        <v>1497876965</v>
      </c>
      <c r="E50" s="26" t="s">
        <v>925</v>
      </c>
      <c r="F50" s="26" t="str">
        <f>INDEX('Mar - Aug'!X:X,MATCH(A50,'Mar - Aug'!B:B,0))</f>
        <v>MRSA Central</v>
      </c>
      <c r="G50" s="26" t="s">
        <v>3038</v>
      </c>
      <c r="H50" s="26"/>
      <c r="I50" s="26" t="str">
        <f t="shared" si="0"/>
        <v/>
      </c>
      <c r="J50" s="299" t="s">
        <v>592</v>
      </c>
      <c r="K50" s="299" t="s">
        <v>2344</v>
      </c>
      <c r="L50" s="299" t="s">
        <v>593</v>
      </c>
      <c r="M50" s="13">
        <v>2.6392970000000002E-2</v>
      </c>
      <c r="N50" s="13">
        <v>1.123597E-2</v>
      </c>
      <c r="O50" s="13">
        <v>0</v>
      </c>
      <c r="P50" s="13">
        <v>0.31249999000000001</v>
      </c>
      <c r="Q50" s="13">
        <v>3.3690650000000003E-2</v>
      </c>
      <c r="R50" s="13">
        <v>5.5747400000000003E-2</v>
      </c>
      <c r="S50" s="13">
        <v>3.7344499999999998E-3</v>
      </c>
      <c r="T50" s="13">
        <v>0.15247816</v>
      </c>
      <c r="U50" s="13">
        <v>3.3690650000000003E-2</v>
      </c>
      <c r="V50" s="13">
        <v>5.5747400000000003E-2</v>
      </c>
      <c r="W50" s="13">
        <v>3.7344499999999998E-3</v>
      </c>
      <c r="X50" s="13">
        <v>0.30718749017000002</v>
      </c>
      <c r="Y50" s="13">
        <v>3.3690650000000003E-2</v>
      </c>
      <c r="Z50" s="13">
        <v>5.5747400000000003E-2</v>
      </c>
      <c r="AA50" s="13">
        <v>3.7344499999999998E-3</v>
      </c>
      <c r="AB50" s="13">
        <v>0.29687499049999999</v>
      </c>
      <c r="AC50" s="13">
        <v>3.3690650000000003E-2</v>
      </c>
      <c r="AD50" s="13">
        <v>5.5747400000000003E-2</v>
      </c>
      <c r="AE50" s="13">
        <v>3.7344499999999998E-3</v>
      </c>
      <c r="AF50" s="13">
        <v>0.30187499033999998</v>
      </c>
      <c r="AG50" s="13">
        <v>3.3690650000000003E-2</v>
      </c>
      <c r="AH50" s="13">
        <v>5.5747400000000003E-2</v>
      </c>
      <c r="AI50" s="13">
        <v>3.7344499999999998E-3</v>
      </c>
      <c r="AJ50" s="13">
        <v>0.28124999099999998</v>
      </c>
      <c r="AK50" s="13">
        <v>3.3690650000000003E-2</v>
      </c>
      <c r="AL50" s="13">
        <v>5.5747400000000003E-2</v>
      </c>
      <c r="AM50" s="13">
        <v>3.7344499999999998E-3</v>
      </c>
      <c r="AN50" s="13">
        <v>0.29656249051</v>
      </c>
      <c r="AO50" s="13">
        <v>3.3690650000000003E-2</v>
      </c>
      <c r="AP50" s="13">
        <v>5.5747400000000003E-2</v>
      </c>
      <c r="AQ50" s="13">
        <v>3.7344499999999998E-3</v>
      </c>
      <c r="AR50" s="13">
        <v>0.26562499150000002</v>
      </c>
      <c r="AS50" s="13">
        <v>3.3690650000000003E-2</v>
      </c>
      <c r="AT50" s="13">
        <v>5.5747400000000003E-2</v>
      </c>
      <c r="AU50" s="13">
        <v>3.7344499999999998E-3</v>
      </c>
      <c r="AV50" s="13">
        <v>0.29062499069999997</v>
      </c>
      <c r="AW50" s="13">
        <v>3.3690650000000003E-2</v>
      </c>
      <c r="AX50" s="13">
        <v>5.5747400000000003E-2</v>
      </c>
      <c r="AY50" s="13">
        <v>3.7344499999999998E-3</v>
      </c>
      <c r="AZ50" s="13">
        <v>0.249999992</v>
      </c>
      <c r="BA50" s="86">
        <v>2.32558139534884E-2</v>
      </c>
      <c r="BB50" s="86">
        <v>0</v>
      </c>
      <c r="BC50" s="13">
        <v>0</v>
      </c>
      <c r="BD50" s="13">
        <v>0.305084745762712</v>
      </c>
      <c r="BE50" s="14">
        <v>2.1978021978022001E-2</v>
      </c>
      <c r="BF50" s="14">
        <v>2.2222222222222199E-2</v>
      </c>
      <c r="BG50" s="14">
        <v>0</v>
      </c>
      <c r="BH50" s="14">
        <v>0.27118644067796599</v>
      </c>
      <c r="BI50" s="14">
        <v>2.1276595744680899E-2</v>
      </c>
      <c r="BJ50" s="14">
        <v>2.1505376344085999E-2</v>
      </c>
      <c r="BK50" s="14">
        <v>0</v>
      </c>
      <c r="BL50" s="430">
        <v>0.163636363636364</v>
      </c>
      <c r="BM50" s="14">
        <v>3.1914893617021302E-2</v>
      </c>
      <c r="BN50" s="14">
        <v>1.20481927710843E-2</v>
      </c>
      <c r="BO50" s="14">
        <v>0</v>
      </c>
      <c r="BP50" s="14">
        <v>0.18518518518518501</v>
      </c>
      <c r="BQ50" s="86">
        <v>3.1914893617021302E-2</v>
      </c>
      <c r="BR50" s="86">
        <v>1.20481927710843E-2</v>
      </c>
      <c r="BS50" s="86">
        <v>0</v>
      </c>
      <c r="BT50" s="86">
        <v>0.18518518518518501</v>
      </c>
      <c r="BU50" s="14" t="s">
        <v>35</v>
      </c>
      <c r="BV50" s="14" t="s">
        <v>35</v>
      </c>
      <c r="BW50" s="14" t="s">
        <v>35</v>
      </c>
      <c r="BX50" s="14" t="s">
        <v>35</v>
      </c>
      <c r="BY50" s="14" t="s">
        <v>35</v>
      </c>
      <c r="BZ50" s="14" t="s">
        <v>35</v>
      </c>
      <c r="CA50" s="14" t="s">
        <v>35</v>
      </c>
      <c r="CB50" s="14" t="s">
        <v>35</v>
      </c>
      <c r="CC50" s="14">
        <v>10.27</v>
      </c>
      <c r="CD50" s="14">
        <v>10.27</v>
      </c>
      <c r="CE50" s="14">
        <v>10.27</v>
      </c>
      <c r="CF50" s="14">
        <v>10.27</v>
      </c>
      <c r="CG50" s="14">
        <v>10.27</v>
      </c>
      <c r="CH50" s="14">
        <v>10.27</v>
      </c>
      <c r="CI50" s="14">
        <v>10.32</v>
      </c>
      <c r="CJ50" s="14">
        <f>INDEX('Monthy Targets'!AC:AC,(MATCH(FY2019_ALL_Targets!$B:$B,'Monthy Targets'!$B:$B,0)))</f>
        <v>10.29</v>
      </c>
      <c r="CK50" s="14">
        <f>INDEX('Monthy Targets'!AD:AD,(MATCH(FY2019_ALL_Targets!$B:$B,'Monthy Targets'!$B:$B,0)))</f>
        <v>10.29</v>
      </c>
      <c r="CL50" s="14">
        <f>INDEX('Monthy Targets'!AE:AE,(MATCH(FY2019_ALL_Targets!$B:$B,'Monthy Targets'!$B:$B,0)))</f>
        <v>10.29</v>
      </c>
      <c r="CM50" s="14">
        <f>INDEX('Monthy Targets'!AF:AF,(MATCH(FY2019_ALL_Targets!$B:$B,'Monthy Targets'!$B:$B,0)))</f>
        <v>10.29</v>
      </c>
      <c r="CN50" s="14">
        <f>INDEX('Monthy Targets'!AG:AG,(MATCH(FY2019_ALL_Targets!$B:$B,'Monthy Targets'!$B:$B,0)))</f>
        <v>10.29</v>
      </c>
      <c r="CO50" s="14">
        <v>0.7</v>
      </c>
      <c r="CP50" s="14">
        <v>0.7</v>
      </c>
      <c r="CQ50" s="14">
        <v>0.7</v>
      </c>
      <c r="CR50" s="14">
        <v>0.7</v>
      </c>
      <c r="CS50" s="14">
        <v>0.7</v>
      </c>
      <c r="CT50" s="14">
        <v>0.7</v>
      </c>
      <c r="CU50" s="14">
        <v>0.7</v>
      </c>
      <c r="CV50" s="14">
        <v>0.7</v>
      </c>
      <c r="CW50" s="14">
        <v>0.7</v>
      </c>
      <c r="CX50" s="14">
        <v>0.7</v>
      </c>
      <c r="CY50" s="14">
        <v>0.7</v>
      </c>
      <c r="CZ50" s="14">
        <v>0.7</v>
      </c>
      <c r="DA50" s="14">
        <f>IF('QIPP Scorecard'!$AA$1=4,IF(FY2019_ALL_Targets!$BU50="Yes",INDEX('Final Comp Values'!$BN:$BN,MATCH(FY2019_ALL_Targets!$A50,'Final Comp Values'!$B:$B,0)),IF($BU50="Min Data",0,0)),0)</f>
        <v>0.7</v>
      </c>
      <c r="DB50" s="14">
        <f>IF('QIPP Scorecard'!$AA$1=4,IF(FY2019_ALL_Targets!$BV50="Yes",INDEX('Final Comp Values'!$BN:$BN,MATCH(FY2019_ALL_Targets!$A50,'Final Comp Values'!$B:$B,0)),IF($BV50="Min Data",0,0)),0)</f>
        <v>0.7</v>
      </c>
      <c r="DC50" s="14">
        <f>IF('QIPP Scorecard'!$AA$1=4,IF(FY2019_ALL_Targets!$BW50="Yes",INDEX('Final Comp Values'!$BN:$BN,MATCH(FY2019_ALL_Targets!$A50,'Final Comp Values'!$B:$B,0)),IF(CI50="Min Data",0,0)),0)</f>
        <v>0.7</v>
      </c>
      <c r="DD50" s="14">
        <f>IF('QIPP Scorecard'!$AA$1=4,IF(FY2019_ALL_Targets!$BX50="Yes",INDEX('Final Comp Values'!$BN:$BN,MATCH(FY2019_ALL_Targets!$A50,'Final Comp Values'!$B:$B,0)),IF($BX50="Min Data",0,0)),0)</f>
        <v>0.7</v>
      </c>
      <c r="DE50" s="14">
        <v>1.29</v>
      </c>
      <c r="DF50" s="14">
        <v>1.29</v>
      </c>
      <c r="DG50" s="14">
        <v>1.29</v>
      </c>
      <c r="DH50" s="14">
        <v>0</v>
      </c>
      <c r="DI50" s="14">
        <v>1.29</v>
      </c>
      <c r="DJ50" s="14">
        <v>1.29</v>
      </c>
      <c r="DK50" s="14">
        <v>1.29</v>
      </c>
      <c r="DL50" s="14">
        <v>1.29</v>
      </c>
      <c r="DM50" s="14">
        <v>1.3</v>
      </c>
      <c r="DN50" s="14">
        <v>1.3</v>
      </c>
      <c r="DO50" s="14">
        <v>1.3</v>
      </c>
      <c r="DP50" s="14">
        <v>1.3</v>
      </c>
      <c r="DQ50" s="14">
        <f>IF('QIPP Scorecard'!$AA$1=4,IF(FY2019_ALL_Targets!$BY50="Yes",INDEX('Final Comp Values'!$BK:$BK,MATCH(FY2019_ALL_Targets!$A50,'Final Comp Values'!$B:$B,0)),IF($BY50="Min Data",0,0)),0)</f>
        <v>1.3</v>
      </c>
      <c r="DR50" s="14">
        <f>IF('QIPP Scorecard'!$AA$1=4,IF(FY2019_ALL_Targets!$BZ50="Yes",INDEX('Final Comp Values'!$BO:$BO,MATCH(FY2019_ALL_Targets!$A50,'Final Comp Values'!$B:$B,0)),IF($BZ50="Min Data",0,0)),0)</f>
        <v>1.3</v>
      </c>
      <c r="DS50" s="14">
        <f>IF('QIPP Scorecard'!$AA$1=4,IF(FY2019_ALL_Targets!$CA50="Yes",INDEX('Final Comp Values'!$BO:$BO,MATCH(FY2019_ALL_Targets!$A50,'Final Comp Values'!$B:$B,0)),IF($CA50="Min Data",0,0)),0)</f>
        <v>1.3</v>
      </c>
      <c r="DT50" s="14">
        <f>IF('QIPP Scorecard'!$AA$1=4,IF(FY2019_ALL_Targets!$CB50="Yes",INDEX('Final Comp Values'!$BO:$BO,MATCH(FY2019_ALL_Targets!$A50,'Final Comp Values'!$B:$B,0)),IF($CB50="Min Data",0,0)),0)</f>
        <v>1.3</v>
      </c>
      <c r="DU50" s="14">
        <v>1.7</v>
      </c>
      <c r="DV50" s="14">
        <v>2.06</v>
      </c>
      <c r="DW50" s="14">
        <v>2.15</v>
      </c>
      <c r="DX50" s="14">
        <v>2.11</v>
      </c>
      <c r="DY50" s="12">
        <f t="shared" si="1"/>
        <v>0</v>
      </c>
      <c r="DZ50" s="12">
        <f t="shared" si="2"/>
        <v>0</v>
      </c>
      <c r="EA50" s="12">
        <f t="shared" si="3"/>
        <v>0</v>
      </c>
      <c r="EB50" s="12">
        <f t="shared" si="4"/>
        <v>0</v>
      </c>
    </row>
    <row r="51" spans="1:132" x14ac:dyDescent="0.25">
      <c r="A51" s="297">
        <v>4412</v>
      </c>
      <c r="B51" s="347">
        <v>455641</v>
      </c>
      <c r="C51" s="297">
        <v>1026481</v>
      </c>
      <c r="D51" s="14">
        <v>1104221894</v>
      </c>
      <c r="E51" s="26" t="s">
        <v>913</v>
      </c>
      <c r="F51" s="26" t="str">
        <f>INDEX('Mar - Aug'!X:X,MATCH(A51,'Mar - Aug'!B:B,0))</f>
        <v>MRSA West</v>
      </c>
      <c r="G51" s="26" t="s">
        <v>3063</v>
      </c>
      <c r="H51" s="26"/>
      <c r="I51" s="26" t="str">
        <f t="shared" si="0"/>
        <v/>
      </c>
      <c r="J51" s="299" t="s">
        <v>2402</v>
      </c>
      <c r="K51" s="299" t="s">
        <v>932</v>
      </c>
      <c r="L51" s="299" t="s">
        <v>2403</v>
      </c>
      <c r="M51" s="13">
        <v>4.9504949999999999E-2</v>
      </c>
      <c r="N51" s="13">
        <v>8.1967099999999994E-3</v>
      </c>
      <c r="O51" s="13">
        <v>0</v>
      </c>
      <c r="P51" s="13">
        <v>0.28723400999999998</v>
      </c>
      <c r="Q51" s="13">
        <v>3.3690650000000003E-2</v>
      </c>
      <c r="R51" s="13">
        <v>5.5747400000000003E-2</v>
      </c>
      <c r="S51" s="13">
        <v>3.7344499999999998E-3</v>
      </c>
      <c r="T51" s="13">
        <v>0.15247816</v>
      </c>
      <c r="U51" s="13">
        <v>4.8663365850000001E-2</v>
      </c>
      <c r="V51" s="13">
        <v>5.5747400000000003E-2</v>
      </c>
      <c r="W51" s="13">
        <v>3.7344499999999998E-3</v>
      </c>
      <c r="X51" s="13">
        <v>0.28235103182999999</v>
      </c>
      <c r="Y51" s="13">
        <v>4.7029702499999999E-2</v>
      </c>
      <c r="Z51" s="13">
        <v>5.5747400000000003E-2</v>
      </c>
      <c r="AA51" s="13">
        <v>3.7344499999999998E-3</v>
      </c>
      <c r="AB51" s="13">
        <v>0.27287230950000002</v>
      </c>
      <c r="AC51" s="13">
        <v>4.7821781700000003E-2</v>
      </c>
      <c r="AD51" s="13">
        <v>5.5747400000000003E-2</v>
      </c>
      <c r="AE51" s="13">
        <v>3.7344499999999998E-3</v>
      </c>
      <c r="AF51" s="13">
        <v>0.27746805365999999</v>
      </c>
      <c r="AG51" s="13">
        <v>4.4554455E-2</v>
      </c>
      <c r="AH51" s="13">
        <v>5.5747400000000003E-2</v>
      </c>
      <c r="AI51" s="13">
        <v>3.7344499999999998E-3</v>
      </c>
      <c r="AJ51" s="13">
        <v>0.258510609</v>
      </c>
      <c r="AK51" s="13">
        <v>4.6980197549999998E-2</v>
      </c>
      <c r="AL51" s="13">
        <v>5.5747400000000003E-2</v>
      </c>
      <c r="AM51" s="13">
        <v>3.7344499999999998E-3</v>
      </c>
      <c r="AN51" s="13">
        <v>0.27258507549</v>
      </c>
      <c r="AO51" s="13">
        <v>4.20792075E-2</v>
      </c>
      <c r="AP51" s="13">
        <v>5.5747400000000003E-2</v>
      </c>
      <c r="AQ51" s="13">
        <v>3.7344499999999998E-3</v>
      </c>
      <c r="AR51" s="13">
        <v>0.24414890850000001</v>
      </c>
      <c r="AS51" s="13">
        <v>4.6039603499999998E-2</v>
      </c>
      <c r="AT51" s="13">
        <v>5.5747400000000003E-2</v>
      </c>
      <c r="AU51" s="13">
        <v>3.7344499999999998E-3</v>
      </c>
      <c r="AV51" s="13">
        <v>0.2671276293</v>
      </c>
      <c r="AW51" s="13">
        <v>3.9603960000000001E-2</v>
      </c>
      <c r="AX51" s="13">
        <v>5.5747400000000003E-2</v>
      </c>
      <c r="AY51" s="13">
        <v>3.7344499999999998E-3</v>
      </c>
      <c r="AZ51" s="13">
        <v>0.22978720799999999</v>
      </c>
      <c r="BA51" s="86">
        <v>2.0833333333333301E-2</v>
      </c>
      <c r="BB51" s="86">
        <v>0</v>
      </c>
      <c r="BC51" s="13">
        <v>0</v>
      </c>
      <c r="BD51" s="13">
        <v>0.23404255319148901</v>
      </c>
      <c r="BE51" s="14">
        <v>2.1276595744680899E-2</v>
      </c>
      <c r="BF51" s="14">
        <v>3.4482758620689703E-2</v>
      </c>
      <c r="BG51" s="14">
        <v>0</v>
      </c>
      <c r="BH51" s="14">
        <v>0.217391304347826</v>
      </c>
      <c r="BI51" s="14">
        <v>2.1276595744680899E-2</v>
      </c>
      <c r="BJ51" s="14">
        <v>0</v>
      </c>
      <c r="BK51" s="14">
        <v>0</v>
      </c>
      <c r="BL51" s="430">
        <v>0.26086956521739102</v>
      </c>
      <c r="BM51" s="14">
        <v>2.1739130434782601E-2</v>
      </c>
      <c r="BN51" s="14">
        <v>0</v>
      </c>
      <c r="BO51" s="14">
        <v>0</v>
      </c>
      <c r="BP51" s="14">
        <v>0.24444444444444399</v>
      </c>
      <c r="BQ51" s="86">
        <v>2.1739130434782601E-2</v>
      </c>
      <c r="BR51" s="86">
        <v>0</v>
      </c>
      <c r="BS51" s="86">
        <v>0</v>
      </c>
      <c r="BT51" s="86">
        <v>0.24444444444444399</v>
      </c>
      <c r="BU51" s="14" t="s">
        <v>35</v>
      </c>
      <c r="BV51" s="14" t="s">
        <v>35</v>
      </c>
      <c r="BW51" s="14" t="s">
        <v>35</v>
      </c>
      <c r="BX51" s="14" t="s">
        <v>35</v>
      </c>
      <c r="BY51" s="14" t="s">
        <v>35</v>
      </c>
      <c r="BZ51" s="14" t="s">
        <v>35</v>
      </c>
      <c r="CA51" s="14" t="s">
        <v>35</v>
      </c>
      <c r="CB51" s="14" t="s">
        <v>36</v>
      </c>
      <c r="CC51" s="14">
        <v>5.13</v>
      </c>
      <c r="CD51" s="14">
        <v>5.13</v>
      </c>
      <c r="CE51" s="14">
        <v>5.13</v>
      </c>
      <c r="CF51" s="14">
        <v>5.13</v>
      </c>
      <c r="CG51" s="14">
        <v>5.13</v>
      </c>
      <c r="CH51" s="14">
        <v>5.13</v>
      </c>
      <c r="CI51" s="14">
        <v>5.0199999999999996</v>
      </c>
      <c r="CJ51" s="14">
        <f>INDEX('Monthy Targets'!AC:AC,(MATCH(FY2019_ALL_Targets!$B:$B,'Monthy Targets'!$B:$B,0)))</f>
        <v>5</v>
      </c>
      <c r="CK51" s="14">
        <f>INDEX('Monthy Targets'!AD:AD,(MATCH(FY2019_ALL_Targets!$B:$B,'Monthy Targets'!$B:$B,0)))</f>
        <v>5</v>
      </c>
      <c r="CL51" s="14">
        <f>INDEX('Monthy Targets'!AE:AE,(MATCH(FY2019_ALL_Targets!$B:$B,'Monthy Targets'!$B:$B,0)))</f>
        <v>5</v>
      </c>
      <c r="CM51" s="14">
        <f>INDEX('Monthy Targets'!AF:AF,(MATCH(FY2019_ALL_Targets!$B:$B,'Monthy Targets'!$B:$B,0)))</f>
        <v>5</v>
      </c>
      <c r="CN51" s="14">
        <f>INDEX('Monthy Targets'!AG:AG,(MATCH(FY2019_ALL_Targets!$B:$B,'Monthy Targets'!$B:$B,0)))</f>
        <v>5</v>
      </c>
      <c r="CO51" s="14">
        <v>0.35</v>
      </c>
      <c r="CP51" s="14">
        <v>0.35</v>
      </c>
      <c r="CQ51" s="14">
        <v>0.35</v>
      </c>
      <c r="CR51" s="14">
        <v>0.35</v>
      </c>
      <c r="CS51" s="14">
        <v>0.35</v>
      </c>
      <c r="CT51" s="14">
        <v>0.35</v>
      </c>
      <c r="CU51" s="14">
        <v>0.35</v>
      </c>
      <c r="CV51" s="14">
        <v>0.35</v>
      </c>
      <c r="CW51" s="14">
        <v>0.34</v>
      </c>
      <c r="CX51" s="14">
        <v>0.34</v>
      </c>
      <c r="CY51" s="14">
        <v>0.34</v>
      </c>
      <c r="CZ51" s="14">
        <v>0.34</v>
      </c>
      <c r="DA51" s="14">
        <f>IF('QIPP Scorecard'!$AA$1=4,IF(FY2019_ALL_Targets!$BU51="Yes",INDEX('Final Comp Values'!$BN:$BN,MATCH(FY2019_ALL_Targets!$A51,'Final Comp Values'!$B:$B,0)),IF($BU51="Min Data",0,0)),0)</f>
        <v>0.34</v>
      </c>
      <c r="DB51" s="14">
        <f>IF('QIPP Scorecard'!$AA$1=4,IF(FY2019_ALL_Targets!$BV51="Yes",INDEX('Final Comp Values'!$BN:$BN,MATCH(FY2019_ALL_Targets!$A51,'Final Comp Values'!$B:$B,0)),IF($BV51="Min Data",0,0)),0)</f>
        <v>0.34</v>
      </c>
      <c r="DC51" s="14">
        <f>IF('QIPP Scorecard'!$AA$1=4,IF(FY2019_ALL_Targets!$BW51="Yes",INDEX('Final Comp Values'!$BN:$BN,MATCH(FY2019_ALL_Targets!$A51,'Final Comp Values'!$B:$B,0)),IF(CI51="Min Data",0,0)),0)</f>
        <v>0.34</v>
      </c>
      <c r="DD51" s="14">
        <f>IF('QIPP Scorecard'!$AA$1=4,IF(FY2019_ALL_Targets!$BX51="Yes",INDEX('Final Comp Values'!$BN:$BN,MATCH(FY2019_ALL_Targets!$A51,'Final Comp Values'!$B:$B,0)),IF($BX51="Min Data",0,0)),0)</f>
        <v>0.34</v>
      </c>
      <c r="DE51" s="14">
        <v>0.65</v>
      </c>
      <c r="DF51" s="14">
        <v>0.65</v>
      </c>
      <c r="DG51" s="14">
        <v>0.65</v>
      </c>
      <c r="DH51" s="14">
        <v>0.65</v>
      </c>
      <c r="DI51" s="14">
        <v>0.65</v>
      </c>
      <c r="DJ51" s="14">
        <v>0.65</v>
      </c>
      <c r="DK51" s="14">
        <v>0.65</v>
      </c>
      <c r="DL51" s="14">
        <v>0.65</v>
      </c>
      <c r="DM51" s="14">
        <v>0.63</v>
      </c>
      <c r="DN51" s="14">
        <v>0.63</v>
      </c>
      <c r="DO51" s="14">
        <v>0.63</v>
      </c>
      <c r="DP51" s="14">
        <v>0</v>
      </c>
      <c r="DQ51" s="14">
        <f>IF('QIPP Scorecard'!$AA$1=4,IF(FY2019_ALL_Targets!$BY51="Yes",INDEX('Final Comp Values'!$BK:$BK,MATCH(FY2019_ALL_Targets!$A51,'Final Comp Values'!$B:$B,0)),IF($BY51="Min Data",0,0)),0)</f>
        <v>0.63</v>
      </c>
      <c r="DR51" s="14">
        <f>IF('QIPP Scorecard'!$AA$1=4,IF(FY2019_ALL_Targets!$BZ51="Yes",INDEX('Final Comp Values'!$BO:$BO,MATCH(FY2019_ALL_Targets!$A51,'Final Comp Values'!$B:$B,0)),IF($BZ51="Min Data",0,0)),0)</f>
        <v>0.63</v>
      </c>
      <c r="DS51" s="14">
        <f>IF('QIPP Scorecard'!$AA$1=4,IF(FY2019_ALL_Targets!$CA51="Yes",INDEX('Final Comp Values'!$BO:$BO,MATCH(FY2019_ALL_Targets!$A51,'Final Comp Values'!$B:$B,0)),IF($CA51="Min Data",0,0)),0)</f>
        <v>0.63</v>
      </c>
      <c r="DT51" s="14">
        <f>IF('QIPP Scorecard'!$AA$1=4,IF(FY2019_ALL_Targets!$CB51="Yes",INDEX('Final Comp Values'!$BO:$BO,MATCH(FY2019_ALL_Targets!$A51,'Final Comp Values'!$B:$B,0)),IF($CB51="Min Data",0,0)),0)</f>
        <v>0</v>
      </c>
      <c r="DU51" s="14">
        <v>0.91</v>
      </c>
      <c r="DV51" s="14">
        <v>1.03</v>
      </c>
      <c r="DW51" s="14">
        <v>1</v>
      </c>
      <c r="DX51" s="14">
        <v>0.98</v>
      </c>
      <c r="DY51" s="12">
        <f t="shared" si="1"/>
        <v>0</v>
      </c>
      <c r="DZ51" s="12">
        <f t="shared" si="2"/>
        <v>1</v>
      </c>
      <c r="EA51" s="12">
        <f t="shared" si="3"/>
        <v>0</v>
      </c>
      <c r="EB51" s="12">
        <f t="shared" si="4"/>
        <v>0</v>
      </c>
    </row>
    <row r="52" spans="1:132" x14ac:dyDescent="0.25">
      <c r="A52" s="297">
        <v>4484</v>
      </c>
      <c r="B52" s="347">
        <v>455646</v>
      </c>
      <c r="C52" s="297">
        <v>1026138</v>
      </c>
      <c r="D52" s="14">
        <v>1629486717</v>
      </c>
      <c r="E52" s="26" t="s">
        <v>939</v>
      </c>
      <c r="F52" s="26" t="str">
        <f>INDEX('Mar - Aug'!X:X,MATCH(A52,'Mar - Aug'!B:B,0))</f>
        <v>MRSA Northeast</v>
      </c>
      <c r="G52" s="26" t="s">
        <v>3135</v>
      </c>
      <c r="H52" s="26" t="s">
        <v>3052</v>
      </c>
      <c r="I52" s="26" t="str">
        <f t="shared" si="0"/>
        <v/>
      </c>
      <c r="J52" s="299" t="s">
        <v>510</v>
      </c>
      <c r="K52" s="299" t="s">
        <v>1020</v>
      </c>
      <c r="L52" s="299" t="s">
        <v>511</v>
      </c>
      <c r="M52" s="13">
        <v>3.8147130000000001E-2</v>
      </c>
      <c r="N52" s="13">
        <v>3.4334749999999997E-2</v>
      </c>
      <c r="O52" s="13">
        <v>0</v>
      </c>
      <c r="P52" s="13">
        <v>1.166182E-2</v>
      </c>
      <c r="Q52" s="13">
        <v>3.3690650000000003E-2</v>
      </c>
      <c r="R52" s="13">
        <v>5.5747400000000003E-2</v>
      </c>
      <c r="S52" s="13">
        <v>3.7344499999999998E-3</v>
      </c>
      <c r="T52" s="13">
        <v>0.15247816</v>
      </c>
      <c r="U52" s="13">
        <v>3.7498628790000002E-2</v>
      </c>
      <c r="V52" s="13">
        <v>5.5747400000000003E-2</v>
      </c>
      <c r="W52" s="13">
        <v>3.7344499999999998E-3</v>
      </c>
      <c r="X52" s="13">
        <v>0.15247816</v>
      </c>
      <c r="Y52" s="13">
        <v>3.6239773500000003E-2</v>
      </c>
      <c r="Z52" s="13">
        <v>5.5747400000000003E-2</v>
      </c>
      <c r="AA52" s="13">
        <v>3.7344499999999998E-3</v>
      </c>
      <c r="AB52" s="13">
        <v>0.15247816</v>
      </c>
      <c r="AC52" s="13">
        <v>3.6850127580000003E-2</v>
      </c>
      <c r="AD52" s="13">
        <v>5.5747400000000003E-2</v>
      </c>
      <c r="AE52" s="13">
        <v>3.7344499999999998E-3</v>
      </c>
      <c r="AF52" s="13">
        <v>0.15247816</v>
      </c>
      <c r="AG52" s="13">
        <v>3.4332416999999997E-2</v>
      </c>
      <c r="AH52" s="13">
        <v>5.5747400000000003E-2</v>
      </c>
      <c r="AI52" s="13">
        <v>3.7344499999999998E-3</v>
      </c>
      <c r="AJ52" s="13">
        <v>0.15247816</v>
      </c>
      <c r="AK52" s="13">
        <v>3.6201626369999997E-2</v>
      </c>
      <c r="AL52" s="13">
        <v>5.5747400000000003E-2</v>
      </c>
      <c r="AM52" s="13">
        <v>3.7344499999999998E-3</v>
      </c>
      <c r="AN52" s="13">
        <v>0.15247816</v>
      </c>
      <c r="AO52" s="13">
        <v>3.3690650000000003E-2</v>
      </c>
      <c r="AP52" s="13">
        <v>5.5747400000000003E-2</v>
      </c>
      <c r="AQ52" s="13">
        <v>3.7344499999999998E-3</v>
      </c>
      <c r="AR52" s="13">
        <v>0.15247816</v>
      </c>
      <c r="AS52" s="13">
        <v>3.5476830899999999E-2</v>
      </c>
      <c r="AT52" s="13">
        <v>5.5747400000000003E-2</v>
      </c>
      <c r="AU52" s="13">
        <v>3.7344499999999998E-3</v>
      </c>
      <c r="AV52" s="13">
        <v>0.15247816</v>
      </c>
      <c r="AW52" s="13">
        <v>3.3690650000000003E-2</v>
      </c>
      <c r="AX52" s="13">
        <v>5.5747400000000003E-2</v>
      </c>
      <c r="AY52" s="13">
        <v>3.7344499999999998E-3</v>
      </c>
      <c r="AZ52" s="13">
        <v>0.15247816</v>
      </c>
      <c r="BA52" s="86">
        <v>1.05263157894737E-2</v>
      </c>
      <c r="BB52" s="86">
        <v>0.05</v>
      </c>
      <c r="BC52" s="13">
        <v>0</v>
      </c>
      <c r="BD52" s="13">
        <v>2.1978021978022001E-2</v>
      </c>
      <c r="BE52" s="14">
        <v>0</v>
      </c>
      <c r="BF52" s="14">
        <v>4.91803278688525E-2</v>
      </c>
      <c r="BG52" s="14">
        <v>0</v>
      </c>
      <c r="BH52" s="14">
        <v>2.0833333333333301E-2</v>
      </c>
      <c r="BI52" s="14">
        <v>0</v>
      </c>
      <c r="BJ52" s="14">
        <v>4.3478260869565202E-2</v>
      </c>
      <c r="BK52" s="14">
        <v>0</v>
      </c>
      <c r="BL52" s="430">
        <v>2.9702970297029702E-2</v>
      </c>
      <c r="BM52" s="14">
        <v>0</v>
      </c>
      <c r="BN52" s="14">
        <v>2.8169014084507001E-2</v>
      </c>
      <c r="BO52" s="14">
        <v>0</v>
      </c>
      <c r="BP52" s="14">
        <v>2.02020202020202E-2</v>
      </c>
      <c r="BQ52" s="86">
        <v>0</v>
      </c>
      <c r="BR52" s="86">
        <v>2.8169014084507001E-2</v>
      </c>
      <c r="BS52" s="86">
        <v>0</v>
      </c>
      <c r="BT52" s="86">
        <v>2.02020202020202E-2</v>
      </c>
      <c r="BU52" s="14" t="s">
        <v>35</v>
      </c>
      <c r="BV52" s="14" t="s">
        <v>35</v>
      </c>
      <c r="BW52" s="14" t="s">
        <v>35</v>
      </c>
      <c r="BX52" s="14" t="s">
        <v>35</v>
      </c>
      <c r="BY52" s="14" t="s">
        <v>35</v>
      </c>
      <c r="BZ52" s="14" t="s">
        <v>35</v>
      </c>
      <c r="CA52" s="14" t="s">
        <v>35</v>
      </c>
      <c r="CB52" s="14" t="s">
        <v>35</v>
      </c>
      <c r="CC52" s="14">
        <v>8.34</v>
      </c>
      <c r="CD52" s="14">
        <v>8.34</v>
      </c>
      <c r="CE52" s="14">
        <v>8.34</v>
      </c>
      <c r="CF52" s="14">
        <v>8.34</v>
      </c>
      <c r="CG52" s="14">
        <v>8.34</v>
      </c>
      <c r="CH52" s="14">
        <v>8.34</v>
      </c>
      <c r="CI52" s="14">
        <v>8.6300000000000008</v>
      </c>
      <c r="CJ52" s="14">
        <f>INDEX('Monthy Targets'!AC:AC,(MATCH(FY2019_ALL_Targets!$B:$B,'Monthy Targets'!$B:$B,0)))</f>
        <v>8.6</v>
      </c>
      <c r="CK52" s="14">
        <f>INDEX('Monthy Targets'!AD:AD,(MATCH(FY2019_ALL_Targets!$B:$B,'Monthy Targets'!$B:$B,0)))</f>
        <v>8.6</v>
      </c>
      <c r="CL52" s="14">
        <f>INDEX('Monthy Targets'!AE:AE,(MATCH(FY2019_ALL_Targets!$B:$B,'Monthy Targets'!$B:$B,0)))</f>
        <v>8.6</v>
      </c>
      <c r="CM52" s="14">
        <f>INDEX('Monthy Targets'!AF:AF,(MATCH(FY2019_ALL_Targets!$B:$B,'Monthy Targets'!$B:$B,0)))</f>
        <v>8.6</v>
      </c>
      <c r="CN52" s="14">
        <f>INDEX('Monthy Targets'!AG:AG,(MATCH(FY2019_ALL_Targets!$B:$B,'Monthy Targets'!$B:$B,0)))</f>
        <v>8.6</v>
      </c>
      <c r="CO52" s="14">
        <v>0.56999999999999995</v>
      </c>
      <c r="CP52" s="14">
        <v>0.56999999999999995</v>
      </c>
      <c r="CQ52" s="14">
        <v>0.56999999999999995</v>
      </c>
      <c r="CR52" s="14">
        <v>0.56999999999999995</v>
      </c>
      <c r="CS52" s="14">
        <v>0.56999999999999995</v>
      </c>
      <c r="CT52" s="14">
        <v>0.56999999999999995</v>
      </c>
      <c r="CU52" s="14">
        <v>0.56999999999999995</v>
      </c>
      <c r="CV52" s="14">
        <v>0.56999999999999995</v>
      </c>
      <c r="CW52" s="14">
        <v>0.59</v>
      </c>
      <c r="CX52" s="14">
        <v>0.59</v>
      </c>
      <c r="CY52" s="14">
        <v>0.59</v>
      </c>
      <c r="CZ52" s="14">
        <v>0.59</v>
      </c>
      <c r="DA52" s="14">
        <f>IF('QIPP Scorecard'!$AA$1=4,IF(FY2019_ALL_Targets!$BU52="Yes",INDEX('Final Comp Values'!$BN:$BN,MATCH(FY2019_ALL_Targets!$A52,'Final Comp Values'!$B:$B,0)),IF($BU52="Min Data",0,0)),0)</f>
        <v>0.59</v>
      </c>
      <c r="DB52" s="14">
        <f>IF('QIPP Scorecard'!$AA$1=4,IF(FY2019_ALL_Targets!$BV52="Yes",INDEX('Final Comp Values'!$BN:$BN,MATCH(FY2019_ALL_Targets!$A52,'Final Comp Values'!$B:$B,0)),IF($BV52="Min Data",0,0)),0)</f>
        <v>0.59</v>
      </c>
      <c r="DC52" s="14">
        <f>IF('QIPP Scorecard'!$AA$1=4,IF(FY2019_ALL_Targets!$BW52="Yes",INDEX('Final Comp Values'!$BN:$BN,MATCH(FY2019_ALL_Targets!$A52,'Final Comp Values'!$B:$B,0)),IF(CI52="Min Data",0,0)),0)</f>
        <v>0.59</v>
      </c>
      <c r="DD52" s="14">
        <f>IF('QIPP Scorecard'!$AA$1=4,IF(FY2019_ALL_Targets!$BX52="Yes",INDEX('Final Comp Values'!$BN:$BN,MATCH(FY2019_ALL_Targets!$A52,'Final Comp Values'!$B:$B,0)),IF($BX52="Min Data",0,0)),0)</f>
        <v>0.59</v>
      </c>
      <c r="DE52" s="14">
        <v>1.05</v>
      </c>
      <c r="DF52" s="14">
        <v>1.05</v>
      </c>
      <c r="DG52" s="14">
        <v>1.05</v>
      </c>
      <c r="DH52" s="14">
        <v>1.05</v>
      </c>
      <c r="DI52" s="14">
        <v>1.05</v>
      </c>
      <c r="DJ52" s="14">
        <v>1.05</v>
      </c>
      <c r="DK52" s="14">
        <v>1.05</v>
      </c>
      <c r="DL52" s="14">
        <v>1.05</v>
      </c>
      <c r="DM52" s="14">
        <v>1.0900000000000001</v>
      </c>
      <c r="DN52" s="14">
        <v>1.0900000000000001</v>
      </c>
      <c r="DO52" s="14">
        <v>1.0900000000000001</v>
      </c>
      <c r="DP52" s="14">
        <v>1.0900000000000001</v>
      </c>
      <c r="DQ52" s="14">
        <f>IF('QIPP Scorecard'!$AA$1=4,IF(FY2019_ALL_Targets!$BY52="Yes",INDEX('Final Comp Values'!$BK:$BK,MATCH(FY2019_ALL_Targets!$A52,'Final Comp Values'!$B:$B,0)),IF($BY52="Min Data",0,0)),0)</f>
        <v>1.0900000000000001</v>
      </c>
      <c r="DR52" s="14">
        <f>IF('QIPP Scorecard'!$AA$1=4,IF(FY2019_ALL_Targets!$BZ52="Yes",INDEX('Final Comp Values'!$BO:$BO,MATCH(FY2019_ALL_Targets!$A52,'Final Comp Values'!$B:$B,0)),IF($BZ52="Min Data",0,0)),0)</f>
        <v>1.0900000000000001</v>
      </c>
      <c r="DS52" s="14">
        <f>IF('QIPP Scorecard'!$AA$1=4,IF(FY2019_ALL_Targets!$CA52="Yes",INDEX('Final Comp Values'!$BO:$BO,MATCH(FY2019_ALL_Targets!$A52,'Final Comp Values'!$B:$B,0)),IF($CA52="Min Data",0,0)),0)</f>
        <v>1.0900000000000001</v>
      </c>
      <c r="DT52" s="14">
        <f>IF('QIPP Scorecard'!$AA$1=4,IF(FY2019_ALL_Targets!$CB52="Yes",INDEX('Final Comp Values'!$BO:$BO,MATCH(FY2019_ALL_Targets!$A52,'Final Comp Values'!$B:$B,0)),IF($CB52="Min Data",0,0)),0)</f>
        <v>1.0900000000000001</v>
      </c>
      <c r="DU52" s="14">
        <v>1.48</v>
      </c>
      <c r="DV52" s="14">
        <v>1.68</v>
      </c>
      <c r="DW52" s="14">
        <v>1.75</v>
      </c>
      <c r="DX52" s="14">
        <v>1.71</v>
      </c>
      <c r="DY52" s="12">
        <f t="shared" si="1"/>
        <v>0</v>
      </c>
      <c r="DZ52" s="12">
        <f t="shared" si="2"/>
        <v>0</v>
      </c>
      <c r="EA52" s="12">
        <f t="shared" si="3"/>
        <v>0</v>
      </c>
      <c r="EB52" s="12">
        <f t="shared" si="4"/>
        <v>0</v>
      </c>
    </row>
    <row r="53" spans="1:132" x14ac:dyDescent="0.25">
      <c r="A53" s="297">
        <v>4688</v>
      </c>
      <c r="B53" s="347">
        <v>455651</v>
      </c>
      <c r="C53" s="297">
        <v>1028830</v>
      </c>
      <c r="D53" s="14">
        <v>1811018476</v>
      </c>
      <c r="E53" s="26" t="s">
        <v>937</v>
      </c>
      <c r="F53" s="26" t="str">
        <f>INDEX('Mar - Aug'!X:X,MATCH(A53,'Mar - Aug'!B:B,0))</f>
        <v>Tarrant</v>
      </c>
      <c r="G53" s="26" t="s">
        <v>3009</v>
      </c>
      <c r="H53" s="26"/>
      <c r="I53" s="26" t="str">
        <f t="shared" si="0"/>
        <v/>
      </c>
      <c r="J53" s="299" t="s">
        <v>2412</v>
      </c>
      <c r="K53" s="299" t="s">
        <v>966</v>
      </c>
      <c r="L53" s="299" t="s">
        <v>2413</v>
      </c>
      <c r="M53" s="13">
        <v>2.2900790000000001E-2</v>
      </c>
      <c r="N53" s="13">
        <v>3.8338650000000002E-2</v>
      </c>
      <c r="O53" s="13">
        <v>0</v>
      </c>
      <c r="P53" s="13">
        <v>0.3567073</v>
      </c>
      <c r="Q53" s="13">
        <v>3.3690650000000003E-2</v>
      </c>
      <c r="R53" s="13">
        <v>5.5747400000000003E-2</v>
      </c>
      <c r="S53" s="13">
        <v>3.7344499999999998E-3</v>
      </c>
      <c r="T53" s="13">
        <v>0.15247816</v>
      </c>
      <c r="U53" s="13">
        <v>3.3690650000000003E-2</v>
      </c>
      <c r="V53" s="13">
        <v>5.5747400000000003E-2</v>
      </c>
      <c r="W53" s="13">
        <v>3.7344499999999998E-3</v>
      </c>
      <c r="X53" s="13">
        <v>0.3506432759</v>
      </c>
      <c r="Y53" s="13">
        <v>3.3690650000000003E-2</v>
      </c>
      <c r="Z53" s="13">
        <v>5.5747400000000003E-2</v>
      </c>
      <c r="AA53" s="13">
        <v>3.7344499999999998E-3</v>
      </c>
      <c r="AB53" s="13">
        <v>0.33887193500000001</v>
      </c>
      <c r="AC53" s="13">
        <v>3.3690650000000003E-2</v>
      </c>
      <c r="AD53" s="13">
        <v>5.5747400000000003E-2</v>
      </c>
      <c r="AE53" s="13">
        <v>3.7344499999999998E-3</v>
      </c>
      <c r="AF53" s="13">
        <v>0.34457925179999999</v>
      </c>
      <c r="AG53" s="13">
        <v>3.3690650000000003E-2</v>
      </c>
      <c r="AH53" s="13">
        <v>5.5747400000000003E-2</v>
      </c>
      <c r="AI53" s="13">
        <v>3.7344499999999998E-3</v>
      </c>
      <c r="AJ53" s="13">
        <v>0.32103657000000002</v>
      </c>
      <c r="AK53" s="13">
        <v>3.3690650000000003E-2</v>
      </c>
      <c r="AL53" s="13">
        <v>5.5747400000000003E-2</v>
      </c>
      <c r="AM53" s="13">
        <v>3.7344499999999998E-3</v>
      </c>
      <c r="AN53" s="13">
        <v>0.33851522769999998</v>
      </c>
      <c r="AO53" s="13">
        <v>3.3690650000000003E-2</v>
      </c>
      <c r="AP53" s="13">
        <v>5.5747400000000003E-2</v>
      </c>
      <c r="AQ53" s="13">
        <v>3.7344499999999998E-3</v>
      </c>
      <c r="AR53" s="13">
        <v>0.30320120499999997</v>
      </c>
      <c r="AS53" s="13">
        <v>3.3690650000000003E-2</v>
      </c>
      <c r="AT53" s="13">
        <v>5.5747400000000003E-2</v>
      </c>
      <c r="AU53" s="13">
        <v>3.7344499999999998E-3</v>
      </c>
      <c r="AV53" s="13">
        <v>0.33173778900000001</v>
      </c>
      <c r="AW53" s="13">
        <v>3.3690650000000003E-2</v>
      </c>
      <c r="AX53" s="13">
        <v>5.5747400000000003E-2</v>
      </c>
      <c r="AY53" s="13">
        <v>3.7344499999999998E-3</v>
      </c>
      <c r="AZ53" s="13">
        <v>0.28536583999999998</v>
      </c>
      <c r="BA53" s="86">
        <v>3.7383177570093497E-2</v>
      </c>
      <c r="BB53" s="86">
        <v>1.88679245283019E-2</v>
      </c>
      <c r="BC53" s="13">
        <v>0</v>
      </c>
      <c r="BD53" s="13">
        <v>0.25274725274725302</v>
      </c>
      <c r="BE53" s="14">
        <v>1.94174757281553E-2</v>
      </c>
      <c r="BF53" s="14">
        <v>1.9801980198019799E-2</v>
      </c>
      <c r="BG53" s="14">
        <v>0</v>
      </c>
      <c r="BH53" s="14">
        <v>0.24137931034482801</v>
      </c>
      <c r="BI53" s="14">
        <v>2.9702970297029702E-2</v>
      </c>
      <c r="BJ53" s="14">
        <v>0.01</v>
      </c>
      <c r="BK53" s="14">
        <v>0</v>
      </c>
      <c r="BL53" s="430">
        <v>0.238095238095238</v>
      </c>
      <c r="BM53" s="14">
        <v>9.0090090090090107E-3</v>
      </c>
      <c r="BN53" s="14">
        <v>9.1743119266055103E-3</v>
      </c>
      <c r="BO53" s="14">
        <v>0</v>
      </c>
      <c r="BP53" s="14">
        <v>0.18181818181818199</v>
      </c>
      <c r="BQ53" s="86">
        <v>9.0090090090090107E-3</v>
      </c>
      <c r="BR53" s="86">
        <v>9.1743119266055103E-3</v>
      </c>
      <c r="BS53" s="86">
        <v>0</v>
      </c>
      <c r="BT53" s="86">
        <v>0.18181818181818199</v>
      </c>
      <c r="BU53" s="14" t="s">
        <v>35</v>
      </c>
      <c r="BV53" s="14" t="s">
        <v>35</v>
      </c>
      <c r="BW53" s="14" t="s">
        <v>35</v>
      </c>
      <c r="BX53" s="14" t="s">
        <v>35</v>
      </c>
      <c r="BY53" s="14" t="s">
        <v>35</v>
      </c>
      <c r="BZ53" s="14" t="s">
        <v>35</v>
      </c>
      <c r="CA53" s="14" t="s">
        <v>35</v>
      </c>
      <c r="CB53" s="14" t="s">
        <v>35</v>
      </c>
      <c r="CC53" s="14">
        <v>9.41</v>
      </c>
      <c r="CD53" s="14">
        <v>9.41</v>
      </c>
      <c r="CE53" s="14">
        <v>9.41</v>
      </c>
      <c r="CF53" s="14">
        <v>9.41</v>
      </c>
      <c r="CG53" s="14">
        <v>9.41</v>
      </c>
      <c r="CH53" s="14">
        <v>9.41</v>
      </c>
      <c r="CI53" s="14">
        <v>9.1300000000000008</v>
      </c>
      <c r="CJ53" s="14">
        <f>INDEX('Monthy Targets'!AC:AC,(MATCH(FY2019_ALL_Targets!$B:$B,'Monthy Targets'!$B:$B,0)))</f>
        <v>9.1</v>
      </c>
      <c r="CK53" s="14">
        <f>INDEX('Monthy Targets'!AD:AD,(MATCH(FY2019_ALL_Targets!$B:$B,'Monthy Targets'!$B:$B,0)))</f>
        <v>9.1</v>
      </c>
      <c r="CL53" s="14">
        <f>INDEX('Monthy Targets'!AE:AE,(MATCH(FY2019_ALL_Targets!$B:$B,'Monthy Targets'!$B:$B,0)))</f>
        <v>9.1</v>
      </c>
      <c r="CM53" s="14">
        <f>INDEX('Monthy Targets'!AF:AF,(MATCH(FY2019_ALL_Targets!$B:$B,'Monthy Targets'!$B:$B,0)))</f>
        <v>9.1</v>
      </c>
      <c r="CN53" s="14">
        <f>INDEX('Monthy Targets'!AG:AG,(MATCH(FY2019_ALL_Targets!$B:$B,'Monthy Targets'!$B:$B,0)))</f>
        <v>9.1</v>
      </c>
      <c r="CO53" s="14">
        <v>0</v>
      </c>
      <c r="CP53" s="14">
        <v>0.64</v>
      </c>
      <c r="CQ53" s="14">
        <v>0.64</v>
      </c>
      <c r="CR53" s="14">
        <v>0.64</v>
      </c>
      <c r="CS53" s="14">
        <v>0.64</v>
      </c>
      <c r="CT53" s="14">
        <v>0.64</v>
      </c>
      <c r="CU53" s="14">
        <v>0.64</v>
      </c>
      <c r="CV53" s="14">
        <v>0.64</v>
      </c>
      <c r="CW53" s="14">
        <v>0.62</v>
      </c>
      <c r="CX53" s="14">
        <v>0.62</v>
      </c>
      <c r="CY53" s="14">
        <v>0.62</v>
      </c>
      <c r="CZ53" s="14">
        <v>0.62</v>
      </c>
      <c r="DA53" s="14">
        <f>IF('QIPP Scorecard'!$AA$1=4,IF(FY2019_ALL_Targets!$BU53="Yes",INDEX('Final Comp Values'!$BN:$BN,MATCH(FY2019_ALL_Targets!$A53,'Final Comp Values'!$B:$B,0)),IF($BU53="Min Data",0,0)),0)</f>
        <v>0.62</v>
      </c>
      <c r="DB53" s="14">
        <f>IF('QIPP Scorecard'!$AA$1=4,IF(FY2019_ALL_Targets!$BV53="Yes",INDEX('Final Comp Values'!$BN:$BN,MATCH(FY2019_ALL_Targets!$A53,'Final Comp Values'!$B:$B,0)),IF($BV53="Min Data",0,0)),0)</f>
        <v>0.62</v>
      </c>
      <c r="DC53" s="14">
        <f>IF('QIPP Scorecard'!$AA$1=4,IF(FY2019_ALL_Targets!$BW53="Yes",INDEX('Final Comp Values'!$BN:$BN,MATCH(FY2019_ALL_Targets!$A53,'Final Comp Values'!$B:$B,0)),IF(CI53="Min Data",0,0)),0)</f>
        <v>0.62</v>
      </c>
      <c r="DD53" s="14">
        <f>IF('QIPP Scorecard'!$AA$1=4,IF(FY2019_ALL_Targets!$BX53="Yes",INDEX('Final Comp Values'!$BN:$BN,MATCH(FY2019_ALL_Targets!$A53,'Final Comp Values'!$B:$B,0)),IF($BX53="Min Data",0,0)),0)</f>
        <v>0.62</v>
      </c>
      <c r="DE53" s="14">
        <v>0</v>
      </c>
      <c r="DF53" s="14">
        <v>1.18</v>
      </c>
      <c r="DG53" s="14">
        <v>1.18</v>
      </c>
      <c r="DH53" s="14">
        <v>1.18</v>
      </c>
      <c r="DI53" s="14">
        <v>1.18</v>
      </c>
      <c r="DJ53" s="14">
        <v>1.18</v>
      </c>
      <c r="DK53" s="14">
        <v>1.18</v>
      </c>
      <c r="DL53" s="14">
        <v>1.18</v>
      </c>
      <c r="DM53" s="14">
        <v>1.1499999999999999</v>
      </c>
      <c r="DN53" s="14">
        <v>1.1499999999999999</v>
      </c>
      <c r="DO53" s="14">
        <v>1.1499999999999999</v>
      </c>
      <c r="DP53" s="14">
        <v>1.1499999999999999</v>
      </c>
      <c r="DQ53" s="14">
        <f>IF('QIPP Scorecard'!$AA$1=4,IF(FY2019_ALL_Targets!$BY53="Yes",INDEX('Final Comp Values'!$BK:$BK,MATCH(FY2019_ALL_Targets!$A53,'Final Comp Values'!$B:$B,0)),IF($BY53="Min Data",0,0)),0)</f>
        <v>1.1499999999999999</v>
      </c>
      <c r="DR53" s="14">
        <f>IF('QIPP Scorecard'!$AA$1=4,IF(FY2019_ALL_Targets!$BZ53="Yes",INDEX('Final Comp Values'!$BO:$BO,MATCH(FY2019_ALL_Targets!$A53,'Final Comp Values'!$B:$B,0)),IF($BZ53="Min Data",0,0)),0)</f>
        <v>1.1499999999999999</v>
      </c>
      <c r="DS53" s="14">
        <f>IF('QIPP Scorecard'!$AA$1=4,IF(FY2019_ALL_Targets!$CA53="Yes",INDEX('Final Comp Values'!$BO:$BO,MATCH(FY2019_ALL_Targets!$A53,'Final Comp Values'!$B:$B,0)),IF($CA53="Min Data",0,0)),0)</f>
        <v>1.1499999999999999</v>
      </c>
      <c r="DT53" s="14">
        <f>IF('QIPP Scorecard'!$AA$1=4,IF(FY2019_ALL_Targets!$CB53="Yes",INDEX('Final Comp Values'!$BO:$BO,MATCH(FY2019_ALL_Targets!$A53,'Final Comp Values'!$B:$B,0)),IF($CB53="Min Data",0,0)),0)</f>
        <v>1.1499999999999999</v>
      </c>
      <c r="DU53" s="14">
        <v>1.49</v>
      </c>
      <c r="DV53" s="14">
        <v>1.89</v>
      </c>
      <c r="DW53" s="14">
        <v>1.97</v>
      </c>
      <c r="DX53" s="14">
        <v>1.93</v>
      </c>
      <c r="DY53" s="12">
        <f t="shared" si="1"/>
        <v>0</v>
      </c>
      <c r="DZ53" s="12">
        <f t="shared" si="2"/>
        <v>0</v>
      </c>
      <c r="EA53" s="12">
        <f t="shared" si="3"/>
        <v>0</v>
      </c>
      <c r="EB53" s="12">
        <f t="shared" si="4"/>
        <v>0</v>
      </c>
    </row>
    <row r="54" spans="1:132" x14ac:dyDescent="0.25">
      <c r="A54" s="297">
        <v>5206</v>
      </c>
      <c r="B54" s="347">
        <v>455652</v>
      </c>
      <c r="C54" s="297">
        <v>1028684</v>
      </c>
      <c r="D54" s="14">
        <v>1295856870</v>
      </c>
      <c r="E54" s="26" t="s">
        <v>920</v>
      </c>
      <c r="F54" s="26" t="str">
        <f>INDEX('Mar - Aug'!X:X,MATCH(A54,'Mar - Aug'!B:B,0))</f>
        <v>Bexar</v>
      </c>
      <c r="G54" s="26" t="s">
        <v>3017</v>
      </c>
      <c r="H54" s="26"/>
      <c r="I54" s="26" t="str">
        <f t="shared" si="0"/>
        <v/>
      </c>
      <c r="J54" s="299" t="s">
        <v>716</v>
      </c>
      <c r="K54" s="299" t="s">
        <v>1016</v>
      </c>
      <c r="L54" s="299" t="s">
        <v>717</v>
      </c>
      <c r="M54" s="13">
        <v>1.3368970000000001E-2</v>
      </c>
      <c r="N54" s="13">
        <v>4.6729E-2</v>
      </c>
      <c r="O54" s="13">
        <v>0</v>
      </c>
      <c r="P54" s="13">
        <v>0.16666668000000001</v>
      </c>
      <c r="Q54" s="13">
        <v>3.3690650000000003E-2</v>
      </c>
      <c r="R54" s="13">
        <v>5.5747400000000003E-2</v>
      </c>
      <c r="S54" s="13">
        <v>3.7344499999999998E-3</v>
      </c>
      <c r="T54" s="13">
        <v>0.15247816</v>
      </c>
      <c r="U54" s="13">
        <v>3.3690650000000003E-2</v>
      </c>
      <c r="V54" s="13">
        <v>5.5747400000000003E-2</v>
      </c>
      <c r="W54" s="13">
        <v>3.7344499999999998E-3</v>
      </c>
      <c r="X54" s="13">
        <v>0.16383334644</v>
      </c>
      <c r="Y54" s="13">
        <v>3.3690650000000003E-2</v>
      </c>
      <c r="Z54" s="13">
        <v>5.5747400000000003E-2</v>
      </c>
      <c r="AA54" s="13">
        <v>3.7344499999999998E-3</v>
      </c>
      <c r="AB54" s="13">
        <v>0.15833334600000001</v>
      </c>
      <c r="AC54" s="13">
        <v>3.3690650000000003E-2</v>
      </c>
      <c r="AD54" s="13">
        <v>5.5747400000000003E-2</v>
      </c>
      <c r="AE54" s="13">
        <v>3.7344499999999998E-3</v>
      </c>
      <c r="AF54" s="13">
        <v>0.16100001287999999</v>
      </c>
      <c r="AG54" s="13">
        <v>3.3690650000000003E-2</v>
      </c>
      <c r="AH54" s="13">
        <v>5.5747400000000003E-2</v>
      </c>
      <c r="AI54" s="13">
        <v>3.7344499999999998E-3</v>
      </c>
      <c r="AJ54" s="13">
        <v>0.15247816</v>
      </c>
      <c r="AK54" s="13">
        <v>3.3690650000000003E-2</v>
      </c>
      <c r="AL54" s="13">
        <v>5.5747400000000003E-2</v>
      </c>
      <c r="AM54" s="13">
        <v>3.7344499999999998E-3</v>
      </c>
      <c r="AN54" s="13">
        <v>0.15816667932</v>
      </c>
      <c r="AO54" s="13">
        <v>3.3690650000000003E-2</v>
      </c>
      <c r="AP54" s="13">
        <v>5.5747400000000003E-2</v>
      </c>
      <c r="AQ54" s="13">
        <v>3.7344499999999998E-3</v>
      </c>
      <c r="AR54" s="13">
        <v>0.15247816</v>
      </c>
      <c r="AS54" s="13">
        <v>3.3690650000000003E-2</v>
      </c>
      <c r="AT54" s="13">
        <v>5.5747400000000003E-2</v>
      </c>
      <c r="AU54" s="13">
        <v>3.7344499999999998E-3</v>
      </c>
      <c r="AV54" s="13">
        <v>0.1550000124</v>
      </c>
      <c r="AW54" s="13">
        <v>3.3690650000000003E-2</v>
      </c>
      <c r="AX54" s="13">
        <v>5.5747400000000003E-2</v>
      </c>
      <c r="AY54" s="13">
        <v>3.7344499999999998E-3</v>
      </c>
      <c r="AZ54" s="13">
        <v>0.15247816</v>
      </c>
      <c r="BA54" s="86">
        <v>5.2631578947368397E-2</v>
      </c>
      <c r="BB54" s="86">
        <v>1.0638297872340399E-2</v>
      </c>
      <c r="BC54" s="13">
        <v>0</v>
      </c>
      <c r="BD54" s="13">
        <v>0.15116279069767399</v>
      </c>
      <c r="BE54" s="14">
        <v>0.06</v>
      </c>
      <c r="BF54" s="14">
        <v>3.1914893617021302E-2</v>
      </c>
      <c r="BG54" s="14">
        <v>0</v>
      </c>
      <c r="BH54" s="14">
        <v>0.120879120879121</v>
      </c>
      <c r="BI54" s="14">
        <v>7.0707070707070704E-2</v>
      </c>
      <c r="BJ54" s="14">
        <v>2.06185567010309E-2</v>
      </c>
      <c r="BK54" s="14">
        <v>0</v>
      </c>
      <c r="BL54" s="430">
        <v>0.101123595505618</v>
      </c>
      <c r="BM54" s="14">
        <v>2.04081632653061E-2</v>
      </c>
      <c r="BN54" s="14">
        <v>5.4945054945054903E-2</v>
      </c>
      <c r="BO54" s="14">
        <v>0</v>
      </c>
      <c r="BP54" s="14">
        <v>4.5977011494252901E-2</v>
      </c>
      <c r="BQ54" s="86">
        <v>2.04081632653061E-2</v>
      </c>
      <c r="BR54" s="86">
        <v>5.4945054945054903E-2</v>
      </c>
      <c r="BS54" s="86">
        <v>0</v>
      </c>
      <c r="BT54" s="86">
        <v>4.5977011494252901E-2</v>
      </c>
      <c r="BU54" s="14" t="s">
        <v>35</v>
      </c>
      <c r="BV54" s="14" t="s">
        <v>35</v>
      </c>
      <c r="BW54" s="14" t="s">
        <v>35</v>
      </c>
      <c r="BX54" s="14" t="s">
        <v>35</v>
      </c>
      <c r="BY54" s="14" t="s">
        <v>35</v>
      </c>
      <c r="BZ54" s="14" t="s">
        <v>35</v>
      </c>
      <c r="CA54" s="14" t="s">
        <v>35</v>
      </c>
      <c r="CB54" s="14" t="s">
        <v>35</v>
      </c>
      <c r="CC54" s="14">
        <v>10.94</v>
      </c>
      <c r="CD54" s="14">
        <v>10.94</v>
      </c>
      <c r="CE54" s="14">
        <v>10.94</v>
      </c>
      <c r="CF54" s="14">
        <v>10.94</v>
      </c>
      <c r="CG54" s="14">
        <v>10.94</v>
      </c>
      <c r="CH54" s="14">
        <v>10.94</v>
      </c>
      <c r="CI54" s="14">
        <v>10.77</v>
      </c>
      <c r="CJ54" s="14">
        <f>INDEX('Monthy Targets'!AC:AC,(MATCH(FY2019_ALL_Targets!$B:$B,'Monthy Targets'!$B:$B,0)))</f>
        <v>10.73</v>
      </c>
      <c r="CK54" s="14">
        <f>INDEX('Monthy Targets'!AD:AD,(MATCH(FY2019_ALL_Targets!$B:$B,'Monthy Targets'!$B:$B,0)))</f>
        <v>10.73</v>
      </c>
      <c r="CL54" s="14">
        <f>INDEX('Monthy Targets'!AE:AE,(MATCH(FY2019_ALL_Targets!$B:$B,'Monthy Targets'!$B:$B,0)))</f>
        <v>10.73</v>
      </c>
      <c r="CM54" s="14">
        <f>INDEX('Monthy Targets'!AF:AF,(MATCH(FY2019_ALL_Targets!$B:$B,'Monthy Targets'!$B:$B,0)))</f>
        <v>10.73</v>
      </c>
      <c r="CN54" s="14">
        <f>INDEX('Monthy Targets'!AG:AG,(MATCH(FY2019_ALL_Targets!$B:$B,'Monthy Targets'!$B:$B,0)))</f>
        <v>10.73</v>
      </c>
      <c r="CO54" s="14">
        <v>0</v>
      </c>
      <c r="CP54" s="14">
        <v>0.74</v>
      </c>
      <c r="CQ54" s="14">
        <v>0.74</v>
      </c>
      <c r="CR54" s="14">
        <v>0.74</v>
      </c>
      <c r="CS54" s="14">
        <v>0</v>
      </c>
      <c r="CT54" s="14">
        <v>0.74</v>
      </c>
      <c r="CU54" s="14">
        <v>0.74</v>
      </c>
      <c r="CV54" s="14">
        <v>0.74</v>
      </c>
      <c r="CW54" s="14">
        <v>0</v>
      </c>
      <c r="CX54" s="14">
        <v>0.73</v>
      </c>
      <c r="CY54" s="14">
        <v>0.73</v>
      </c>
      <c r="CZ54" s="14">
        <v>0.73</v>
      </c>
      <c r="DA54" s="14">
        <f>IF('QIPP Scorecard'!$AA$1=4,IF(FY2019_ALL_Targets!$BU54="Yes",INDEX('Final Comp Values'!$BN:$BN,MATCH(FY2019_ALL_Targets!$A54,'Final Comp Values'!$B:$B,0)),IF($BU54="Min Data",0,0)),0)</f>
        <v>0.73</v>
      </c>
      <c r="DB54" s="14">
        <f>IF('QIPP Scorecard'!$AA$1=4,IF(FY2019_ALL_Targets!$BV54="Yes",INDEX('Final Comp Values'!$BN:$BN,MATCH(FY2019_ALL_Targets!$A54,'Final Comp Values'!$B:$B,0)),IF($BV54="Min Data",0,0)),0)</f>
        <v>0.73</v>
      </c>
      <c r="DC54" s="14">
        <f>IF('QIPP Scorecard'!$AA$1=4,IF(FY2019_ALL_Targets!$BW54="Yes",INDEX('Final Comp Values'!$BN:$BN,MATCH(FY2019_ALL_Targets!$A54,'Final Comp Values'!$B:$B,0)),IF(CI54="Min Data",0,0)),0)</f>
        <v>0.73</v>
      </c>
      <c r="DD54" s="14">
        <f>IF('QIPP Scorecard'!$AA$1=4,IF(FY2019_ALL_Targets!$BX54="Yes",INDEX('Final Comp Values'!$BN:$BN,MATCH(FY2019_ALL_Targets!$A54,'Final Comp Values'!$B:$B,0)),IF($BX54="Min Data",0,0)),0)</f>
        <v>0.73</v>
      </c>
      <c r="DE54" s="14">
        <v>0</v>
      </c>
      <c r="DF54" s="14">
        <v>1.37</v>
      </c>
      <c r="DG54" s="14">
        <v>1.37</v>
      </c>
      <c r="DH54" s="14">
        <v>1.37</v>
      </c>
      <c r="DI54" s="14">
        <v>0</v>
      </c>
      <c r="DJ54" s="14">
        <v>1.37</v>
      </c>
      <c r="DK54" s="14">
        <v>1.37</v>
      </c>
      <c r="DL54" s="14">
        <v>1.37</v>
      </c>
      <c r="DM54" s="14">
        <v>0</v>
      </c>
      <c r="DN54" s="14">
        <v>1.35</v>
      </c>
      <c r="DO54" s="14">
        <v>1.35</v>
      </c>
      <c r="DP54" s="14">
        <v>1.35</v>
      </c>
      <c r="DQ54" s="14">
        <f>IF('QIPP Scorecard'!$AA$1=4,IF(FY2019_ALL_Targets!$BY54="Yes",INDEX('Final Comp Values'!$BK:$BK,MATCH(FY2019_ALL_Targets!$A54,'Final Comp Values'!$B:$B,0)),IF($BY54="Min Data",0,0)),0)</f>
        <v>1.35</v>
      </c>
      <c r="DR54" s="14">
        <f>IF('QIPP Scorecard'!$AA$1=4,IF(FY2019_ALL_Targets!$BZ54="Yes",INDEX('Final Comp Values'!$BO:$BO,MATCH(FY2019_ALL_Targets!$A54,'Final Comp Values'!$B:$B,0)),IF($BZ54="Min Data",0,0)),0)</f>
        <v>1.35</v>
      </c>
      <c r="DS54" s="14">
        <f>IF('QIPP Scorecard'!$AA$1=4,IF(FY2019_ALL_Targets!$CA54="Yes",INDEX('Final Comp Values'!$BO:$BO,MATCH(FY2019_ALL_Targets!$A54,'Final Comp Values'!$B:$B,0)),IF($CA54="Min Data",0,0)),0)</f>
        <v>1.35</v>
      </c>
      <c r="DT54" s="14">
        <f>IF('QIPP Scorecard'!$AA$1=4,IF(FY2019_ALL_Targets!$CB54="Yes",INDEX('Final Comp Values'!$BO:$BO,MATCH(FY2019_ALL_Targets!$A54,'Final Comp Values'!$B:$B,0)),IF($CB54="Min Data",0,0)),0)</f>
        <v>1.35</v>
      </c>
      <c r="DU54" s="14">
        <v>1.73</v>
      </c>
      <c r="DV54" s="14">
        <v>1.96</v>
      </c>
      <c r="DW54" s="14">
        <v>2.04</v>
      </c>
      <c r="DX54" s="14">
        <v>2.25</v>
      </c>
      <c r="DY54" s="12">
        <f t="shared" si="1"/>
        <v>0</v>
      </c>
      <c r="DZ54" s="12">
        <f t="shared" si="2"/>
        <v>0</v>
      </c>
      <c r="EA54" s="12">
        <f t="shared" si="3"/>
        <v>0</v>
      </c>
      <c r="EB54" s="12">
        <f t="shared" si="4"/>
        <v>0</v>
      </c>
    </row>
    <row r="55" spans="1:132" x14ac:dyDescent="0.25">
      <c r="A55" s="297">
        <v>4755</v>
      </c>
      <c r="B55" s="347">
        <v>455653</v>
      </c>
      <c r="C55" s="297">
        <v>1027269</v>
      </c>
      <c r="D55" s="14">
        <v>1053783639</v>
      </c>
      <c r="E55" s="26" t="s">
        <v>941</v>
      </c>
      <c r="F55" s="26" t="str">
        <f>INDEX('Mar - Aug'!X:X,MATCH(A55,'Mar - Aug'!B:B,0))</f>
        <v>Dallas</v>
      </c>
      <c r="G55" s="26" t="s">
        <v>3013</v>
      </c>
      <c r="H55" s="26"/>
      <c r="I55" s="26" t="str">
        <f t="shared" si="0"/>
        <v/>
      </c>
      <c r="J55" s="299" t="s">
        <v>585</v>
      </c>
      <c r="K55" s="299" t="s">
        <v>994</v>
      </c>
      <c r="L55" s="299" t="s">
        <v>2342</v>
      </c>
      <c r="M55" s="13">
        <v>1.1135870000000001E-2</v>
      </c>
      <c r="N55" s="13">
        <v>4.0293049999999997E-2</v>
      </c>
      <c r="O55" s="13">
        <v>0</v>
      </c>
      <c r="P55" s="13">
        <v>0.21857921</v>
      </c>
      <c r="Q55" s="13">
        <v>3.3690650000000003E-2</v>
      </c>
      <c r="R55" s="13">
        <v>5.5747400000000003E-2</v>
      </c>
      <c r="S55" s="13">
        <v>3.7344499999999998E-3</v>
      </c>
      <c r="T55" s="13">
        <v>0.15247816</v>
      </c>
      <c r="U55" s="13">
        <v>3.3690650000000003E-2</v>
      </c>
      <c r="V55" s="13">
        <v>5.5747400000000003E-2</v>
      </c>
      <c r="W55" s="13">
        <v>3.7344499999999998E-3</v>
      </c>
      <c r="X55" s="13">
        <v>0.21486336343000001</v>
      </c>
      <c r="Y55" s="13">
        <v>3.3690650000000003E-2</v>
      </c>
      <c r="Z55" s="13">
        <v>5.5747400000000003E-2</v>
      </c>
      <c r="AA55" s="13">
        <v>3.7344499999999998E-3</v>
      </c>
      <c r="AB55" s="13">
        <v>0.20765024949999999</v>
      </c>
      <c r="AC55" s="13">
        <v>3.3690650000000003E-2</v>
      </c>
      <c r="AD55" s="13">
        <v>5.5747400000000003E-2</v>
      </c>
      <c r="AE55" s="13">
        <v>3.7344499999999998E-3</v>
      </c>
      <c r="AF55" s="13">
        <v>0.21114751686</v>
      </c>
      <c r="AG55" s="13">
        <v>3.3690650000000003E-2</v>
      </c>
      <c r="AH55" s="13">
        <v>5.5747400000000003E-2</v>
      </c>
      <c r="AI55" s="13">
        <v>3.7344499999999998E-3</v>
      </c>
      <c r="AJ55" s="13">
        <v>0.19672128899999999</v>
      </c>
      <c r="AK55" s="13">
        <v>3.3690650000000003E-2</v>
      </c>
      <c r="AL55" s="13">
        <v>5.5747400000000003E-2</v>
      </c>
      <c r="AM55" s="13">
        <v>3.7344499999999998E-3</v>
      </c>
      <c r="AN55" s="13">
        <v>0.20743167029000001</v>
      </c>
      <c r="AO55" s="13">
        <v>3.3690650000000003E-2</v>
      </c>
      <c r="AP55" s="13">
        <v>5.5747400000000003E-2</v>
      </c>
      <c r="AQ55" s="13">
        <v>3.7344499999999998E-3</v>
      </c>
      <c r="AR55" s="13">
        <v>0.18579232849999999</v>
      </c>
      <c r="AS55" s="13">
        <v>3.3690650000000003E-2</v>
      </c>
      <c r="AT55" s="13">
        <v>5.5747400000000003E-2</v>
      </c>
      <c r="AU55" s="13">
        <v>3.7344499999999998E-3</v>
      </c>
      <c r="AV55" s="13">
        <v>0.20327866529999999</v>
      </c>
      <c r="AW55" s="13">
        <v>3.3690650000000003E-2</v>
      </c>
      <c r="AX55" s="13">
        <v>5.5747400000000003E-2</v>
      </c>
      <c r="AY55" s="13">
        <v>3.7344499999999998E-3</v>
      </c>
      <c r="AZ55" s="13">
        <v>0.17486336799999999</v>
      </c>
      <c r="BA55" s="86">
        <v>1.0989010989011E-2</v>
      </c>
      <c r="BB55" s="86">
        <v>5.7692307692307702E-2</v>
      </c>
      <c r="BC55" s="13">
        <v>0</v>
      </c>
      <c r="BD55" s="13">
        <v>0.140845070422535</v>
      </c>
      <c r="BE55" s="14">
        <v>9.5238095238095195E-3</v>
      </c>
      <c r="BF55" s="14">
        <v>0.12121212121212099</v>
      </c>
      <c r="BG55" s="14">
        <v>0</v>
      </c>
      <c r="BH55" s="14">
        <v>0.21794871794871801</v>
      </c>
      <c r="BI55" s="14">
        <v>0</v>
      </c>
      <c r="BJ55" s="14">
        <v>8.3333333333333301E-2</v>
      </c>
      <c r="BK55" s="14">
        <v>0</v>
      </c>
      <c r="BL55" s="430">
        <v>0.180722891566265</v>
      </c>
      <c r="BM55" s="14">
        <v>1.6666666666666701E-2</v>
      </c>
      <c r="BN55" s="14">
        <v>3.8961038961039002E-2</v>
      </c>
      <c r="BO55" s="14">
        <v>0</v>
      </c>
      <c r="BP55" s="14">
        <v>0.20689655172413801</v>
      </c>
      <c r="BQ55" s="86">
        <v>1.6666666666666701E-2</v>
      </c>
      <c r="BR55" s="86">
        <v>3.8961038961039002E-2</v>
      </c>
      <c r="BS55" s="86">
        <v>0</v>
      </c>
      <c r="BT55" s="86">
        <v>0.20689655172413801</v>
      </c>
      <c r="BU55" s="14" t="s">
        <v>35</v>
      </c>
      <c r="BV55" s="14" t="s">
        <v>35</v>
      </c>
      <c r="BW55" s="14" t="s">
        <v>35</v>
      </c>
      <c r="BX55" s="14" t="s">
        <v>36</v>
      </c>
      <c r="BY55" s="14" t="s">
        <v>35</v>
      </c>
      <c r="BZ55" s="14" t="s">
        <v>35</v>
      </c>
      <c r="CA55" s="14" t="s">
        <v>35</v>
      </c>
      <c r="CB55" s="14" t="s">
        <v>36</v>
      </c>
      <c r="CC55" s="14">
        <v>10.01</v>
      </c>
      <c r="CD55" s="14">
        <v>10.01</v>
      </c>
      <c r="CE55" s="14">
        <v>10.01</v>
      </c>
      <c r="CF55" s="14">
        <v>10.01</v>
      </c>
      <c r="CG55" s="14">
        <v>10.01</v>
      </c>
      <c r="CH55" s="14">
        <v>10.01</v>
      </c>
      <c r="CI55" s="14">
        <v>9.6999999999999993</v>
      </c>
      <c r="CJ55" s="14">
        <f>INDEX('Monthy Targets'!AC:AC,(MATCH(FY2019_ALL_Targets!$B:$B,'Monthy Targets'!$B:$B,0)))</f>
        <v>9.67</v>
      </c>
      <c r="CK55" s="14">
        <f>INDEX('Monthy Targets'!AD:AD,(MATCH(FY2019_ALL_Targets!$B:$B,'Monthy Targets'!$B:$B,0)))</f>
        <v>9.67</v>
      </c>
      <c r="CL55" s="14">
        <f>INDEX('Monthy Targets'!AE:AE,(MATCH(FY2019_ALL_Targets!$B:$B,'Monthy Targets'!$B:$B,0)))</f>
        <v>9.67</v>
      </c>
      <c r="CM55" s="14">
        <f>INDEX('Monthy Targets'!AF:AF,(MATCH(FY2019_ALL_Targets!$B:$B,'Monthy Targets'!$B:$B,0)))</f>
        <v>9.67</v>
      </c>
      <c r="CN55" s="14">
        <f>INDEX('Monthy Targets'!AG:AG,(MATCH(FY2019_ALL_Targets!$B:$B,'Monthy Targets'!$B:$B,0)))</f>
        <v>9.67</v>
      </c>
      <c r="CO55" s="14">
        <v>0.68</v>
      </c>
      <c r="CP55" s="14">
        <v>0</v>
      </c>
      <c r="CQ55" s="14">
        <v>0.68</v>
      </c>
      <c r="CR55" s="14">
        <v>0.68</v>
      </c>
      <c r="CS55" s="14">
        <v>0.68</v>
      </c>
      <c r="CT55" s="14">
        <v>0</v>
      </c>
      <c r="CU55" s="14">
        <v>0.68</v>
      </c>
      <c r="CV55" s="14">
        <v>0</v>
      </c>
      <c r="CW55" s="14">
        <v>0.66</v>
      </c>
      <c r="CX55" s="14">
        <v>0</v>
      </c>
      <c r="CY55" s="14">
        <v>0.66</v>
      </c>
      <c r="CZ55" s="14">
        <v>0.66</v>
      </c>
      <c r="DA55" s="14">
        <f>IF('QIPP Scorecard'!$AA$1=4,IF(FY2019_ALL_Targets!$BU55="Yes",INDEX('Final Comp Values'!$BN:$BN,MATCH(FY2019_ALL_Targets!$A55,'Final Comp Values'!$B:$B,0)),IF($BU55="Min Data",0,0)),0)</f>
        <v>0.66</v>
      </c>
      <c r="DB55" s="14">
        <f>IF('QIPP Scorecard'!$AA$1=4,IF(FY2019_ALL_Targets!$BV55="Yes",INDEX('Final Comp Values'!$BN:$BN,MATCH(FY2019_ALL_Targets!$A55,'Final Comp Values'!$B:$B,0)),IF($BV55="Min Data",0,0)),0)</f>
        <v>0.66</v>
      </c>
      <c r="DC55" s="14">
        <f>IF('QIPP Scorecard'!$AA$1=4,IF(FY2019_ALL_Targets!$BW55="Yes",INDEX('Final Comp Values'!$BN:$BN,MATCH(FY2019_ALL_Targets!$A55,'Final Comp Values'!$B:$B,0)),IF(CI55="Min Data",0,0)),0)</f>
        <v>0.66</v>
      </c>
      <c r="DD55" s="14">
        <f>IF('QIPP Scorecard'!$AA$1=4,IF(FY2019_ALL_Targets!$BX55="Yes",INDEX('Final Comp Values'!$BN:$BN,MATCH(FY2019_ALL_Targets!$A55,'Final Comp Values'!$B:$B,0)),IF($BX55="Min Data",0,0)),0)</f>
        <v>0</v>
      </c>
      <c r="DE55" s="14">
        <v>1.26</v>
      </c>
      <c r="DF55" s="14">
        <v>0</v>
      </c>
      <c r="DG55" s="14">
        <v>1.26</v>
      </c>
      <c r="DH55" s="14">
        <v>1.26</v>
      </c>
      <c r="DI55" s="14">
        <v>1.26</v>
      </c>
      <c r="DJ55" s="14">
        <v>0</v>
      </c>
      <c r="DK55" s="14">
        <v>1.26</v>
      </c>
      <c r="DL55" s="14">
        <v>0</v>
      </c>
      <c r="DM55" s="14">
        <v>1.22</v>
      </c>
      <c r="DN55" s="14">
        <v>0</v>
      </c>
      <c r="DO55" s="14">
        <v>1.22</v>
      </c>
      <c r="DP55" s="14">
        <v>1.22</v>
      </c>
      <c r="DQ55" s="14">
        <f>IF('QIPP Scorecard'!$AA$1=4,IF(FY2019_ALL_Targets!$BY55="Yes",INDEX('Final Comp Values'!$BK:$BK,MATCH(FY2019_ALL_Targets!$A55,'Final Comp Values'!$B:$B,0)),IF($BY55="Min Data",0,0)),0)</f>
        <v>1.22</v>
      </c>
      <c r="DR55" s="14">
        <f>IF('QIPP Scorecard'!$AA$1=4,IF(FY2019_ALL_Targets!$BZ55="Yes",INDEX('Final Comp Values'!$BO:$BO,MATCH(FY2019_ALL_Targets!$A55,'Final Comp Values'!$B:$B,0)),IF($BZ55="Min Data",0,0)),0)</f>
        <v>1.22</v>
      </c>
      <c r="DS55" s="14">
        <f>IF('QIPP Scorecard'!$AA$1=4,IF(FY2019_ALL_Targets!$CA55="Yes",INDEX('Final Comp Values'!$BO:$BO,MATCH(FY2019_ALL_Targets!$A55,'Final Comp Values'!$B:$B,0)),IF($CA55="Min Data",0,0)),0)</f>
        <v>1.22</v>
      </c>
      <c r="DT55" s="14">
        <f>IF('QIPP Scorecard'!$AA$1=4,IF(FY2019_ALL_Targets!$CB55="Yes",INDEX('Final Comp Values'!$BO:$BO,MATCH(FY2019_ALL_Targets!$A55,'Final Comp Values'!$B:$B,0)),IF($CB55="Min Data",0,0)),0)</f>
        <v>0</v>
      </c>
      <c r="DU55" s="14">
        <v>1.59</v>
      </c>
      <c r="DV55" s="14">
        <v>1.57</v>
      </c>
      <c r="DW55" s="14">
        <v>1.87</v>
      </c>
      <c r="DX55" s="14">
        <v>1.84</v>
      </c>
      <c r="DY55" s="12">
        <f t="shared" si="1"/>
        <v>1</v>
      </c>
      <c r="DZ55" s="12">
        <f t="shared" si="2"/>
        <v>1</v>
      </c>
      <c r="EA55" s="12">
        <f t="shared" si="3"/>
        <v>0</v>
      </c>
      <c r="EB55" s="12">
        <f t="shared" si="4"/>
        <v>0</v>
      </c>
    </row>
    <row r="56" spans="1:132" x14ac:dyDescent="0.25">
      <c r="A56" s="297">
        <v>4651</v>
      </c>
      <c r="B56" s="347">
        <v>455662</v>
      </c>
      <c r="C56" s="297">
        <v>1012908</v>
      </c>
      <c r="D56" s="14">
        <v>1316068778</v>
      </c>
      <c r="E56" s="26" t="s">
        <v>1003</v>
      </c>
      <c r="F56" s="26" t="str">
        <f>INDEX('Mar - Aug'!X:X,MATCH(A56,'Mar - Aug'!B:B,0))</f>
        <v>Hidalgo</v>
      </c>
      <c r="G56" s="26" t="s">
        <v>3026</v>
      </c>
      <c r="H56" s="26"/>
      <c r="I56" s="26" t="str">
        <f t="shared" si="0"/>
        <v/>
      </c>
      <c r="J56" s="299" t="s">
        <v>2349</v>
      </c>
      <c r="K56" s="299" t="s">
        <v>2350</v>
      </c>
      <c r="L56" s="299" t="s">
        <v>2351</v>
      </c>
      <c r="M56" s="13">
        <v>1.8248190000000001E-2</v>
      </c>
      <c r="N56" s="13">
        <v>1.83486E-2</v>
      </c>
      <c r="O56" s="13">
        <v>0</v>
      </c>
      <c r="P56" s="13">
        <v>0.14552238000000001</v>
      </c>
      <c r="Q56" s="13">
        <v>3.3690650000000003E-2</v>
      </c>
      <c r="R56" s="13">
        <v>5.5747400000000003E-2</v>
      </c>
      <c r="S56" s="13">
        <v>3.7344499999999998E-3</v>
      </c>
      <c r="T56" s="13">
        <v>0.15247816</v>
      </c>
      <c r="U56" s="13">
        <v>3.3690650000000003E-2</v>
      </c>
      <c r="V56" s="13">
        <v>5.5747400000000003E-2</v>
      </c>
      <c r="W56" s="13">
        <v>3.7344499999999998E-3</v>
      </c>
      <c r="X56" s="13">
        <v>0.15247816</v>
      </c>
      <c r="Y56" s="13">
        <v>3.3690650000000003E-2</v>
      </c>
      <c r="Z56" s="13">
        <v>5.5747400000000003E-2</v>
      </c>
      <c r="AA56" s="13">
        <v>3.7344499999999998E-3</v>
      </c>
      <c r="AB56" s="13">
        <v>0.15247816</v>
      </c>
      <c r="AC56" s="13">
        <v>3.3690650000000003E-2</v>
      </c>
      <c r="AD56" s="13">
        <v>5.5747400000000003E-2</v>
      </c>
      <c r="AE56" s="13">
        <v>3.7344499999999998E-3</v>
      </c>
      <c r="AF56" s="13">
        <v>0.15247816</v>
      </c>
      <c r="AG56" s="13">
        <v>3.3690650000000003E-2</v>
      </c>
      <c r="AH56" s="13">
        <v>5.5747400000000003E-2</v>
      </c>
      <c r="AI56" s="13">
        <v>3.7344499999999998E-3</v>
      </c>
      <c r="AJ56" s="13">
        <v>0.15247816</v>
      </c>
      <c r="AK56" s="13">
        <v>3.3690650000000003E-2</v>
      </c>
      <c r="AL56" s="13">
        <v>5.5747400000000003E-2</v>
      </c>
      <c r="AM56" s="13">
        <v>3.7344499999999998E-3</v>
      </c>
      <c r="AN56" s="13">
        <v>0.15247816</v>
      </c>
      <c r="AO56" s="13">
        <v>3.3690650000000003E-2</v>
      </c>
      <c r="AP56" s="13">
        <v>5.5747400000000003E-2</v>
      </c>
      <c r="AQ56" s="13">
        <v>3.7344499999999998E-3</v>
      </c>
      <c r="AR56" s="13">
        <v>0.15247816</v>
      </c>
      <c r="AS56" s="13">
        <v>3.3690650000000003E-2</v>
      </c>
      <c r="AT56" s="13">
        <v>5.5747400000000003E-2</v>
      </c>
      <c r="AU56" s="13">
        <v>3.7344499999999998E-3</v>
      </c>
      <c r="AV56" s="13">
        <v>0.15247816</v>
      </c>
      <c r="AW56" s="13">
        <v>3.3690650000000003E-2</v>
      </c>
      <c r="AX56" s="13">
        <v>5.5747400000000003E-2</v>
      </c>
      <c r="AY56" s="13">
        <v>3.7344499999999998E-3</v>
      </c>
      <c r="AZ56" s="13">
        <v>0.15247816</v>
      </c>
      <c r="BA56" s="86">
        <v>1.2820512820512799E-2</v>
      </c>
      <c r="BB56" s="86">
        <v>5.0847457627118599E-2</v>
      </c>
      <c r="BC56" s="13">
        <v>0</v>
      </c>
      <c r="BD56" s="13">
        <v>0.25974025974025999</v>
      </c>
      <c r="BE56" s="14">
        <v>1.38888888888889E-2</v>
      </c>
      <c r="BF56" s="14">
        <v>5.2631578947368397E-2</v>
      </c>
      <c r="BG56" s="14">
        <v>0</v>
      </c>
      <c r="BH56" s="14">
        <v>0.28985507246376802</v>
      </c>
      <c r="BI56" s="14">
        <v>5.4054054054054099E-2</v>
      </c>
      <c r="BJ56" s="14">
        <v>5.0847457627118599E-2</v>
      </c>
      <c r="BK56" s="14">
        <v>0</v>
      </c>
      <c r="BL56" s="430">
        <v>0.314285714285714</v>
      </c>
      <c r="BM56" s="14">
        <v>2.66666666666667E-2</v>
      </c>
      <c r="BN56" s="14">
        <v>6.8965517241379296E-2</v>
      </c>
      <c r="BO56" s="14">
        <v>0</v>
      </c>
      <c r="BP56" s="14">
        <v>0.38235294117647101</v>
      </c>
      <c r="BQ56" s="86">
        <v>2.66666666666667E-2</v>
      </c>
      <c r="BR56" s="86">
        <v>6.8965517241379296E-2</v>
      </c>
      <c r="BS56" s="86">
        <v>0</v>
      </c>
      <c r="BT56" s="86">
        <v>0.38235294117647101</v>
      </c>
      <c r="BU56" s="14" t="s">
        <v>35</v>
      </c>
      <c r="BV56" s="14" t="s">
        <v>36</v>
      </c>
      <c r="BW56" s="14" t="s">
        <v>35</v>
      </c>
      <c r="BX56" s="14" t="s">
        <v>36</v>
      </c>
      <c r="BY56" s="14" t="s">
        <v>35</v>
      </c>
      <c r="BZ56" s="14" t="s">
        <v>36</v>
      </c>
      <c r="CA56" s="14" t="s">
        <v>35</v>
      </c>
      <c r="CB56" s="14" t="s">
        <v>36</v>
      </c>
      <c r="CC56" s="14">
        <v>15.51</v>
      </c>
      <c r="CD56" s="14">
        <v>15.51</v>
      </c>
      <c r="CE56" s="14">
        <v>15.51</v>
      </c>
      <c r="CF56" s="14">
        <v>15.51</v>
      </c>
      <c r="CG56" s="14">
        <v>15.51</v>
      </c>
      <c r="CH56" s="14">
        <v>15.51</v>
      </c>
      <c r="CI56" s="14">
        <v>15.13</v>
      </c>
      <c r="CJ56" s="14">
        <f>INDEX('Monthy Targets'!AC:AC,(MATCH(FY2019_ALL_Targets!$B:$B,'Monthy Targets'!$B:$B,0)))</f>
        <v>15.08</v>
      </c>
      <c r="CK56" s="14">
        <f>INDEX('Monthy Targets'!AD:AD,(MATCH(FY2019_ALL_Targets!$B:$B,'Monthy Targets'!$B:$B,0)))</f>
        <v>15.08</v>
      </c>
      <c r="CL56" s="14">
        <f>INDEX('Monthy Targets'!AE:AE,(MATCH(FY2019_ALL_Targets!$B:$B,'Monthy Targets'!$B:$B,0)))</f>
        <v>15.08</v>
      </c>
      <c r="CM56" s="14">
        <f>INDEX('Monthy Targets'!AF:AF,(MATCH(FY2019_ALL_Targets!$B:$B,'Monthy Targets'!$B:$B,0)))</f>
        <v>15.08</v>
      </c>
      <c r="CN56" s="14">
        <f>INDEX('Monthy Targets'!AG:AG,(MATCH(FY2019_ALL_Targets!$B:$B,'Monthy Targets'!$B:$B,0)))</f>
        <v>15.08</v>
      </c>
      <c r="CO56" s="14">
        <v>1.05</v>
      </c>
      <c r="CP56" s="14">
        <v>1.05</v>
      </c>
      <c r="CQ56" s="14">
        <v>1.05</v>
      </c>
      <c r="CR56" s="14">
        <v>0</v>
      </c>
      <c r="CS56" s="14">
        <v>1.05</v>
      </c>
      <c r="CT56" s="14">
        <v>1.05</v>
      </c>
      <c r="CU56" s="14">
        <v>1.05</v>
      </c>
      <c r="CV56" s="14">
        <v>0</v>
      </c>
      <c r="CW56" s="14">
        <v>0</v>
      </c>
      <c r="CX56" s="14">
        <v>1.02</v>
      </c>
      <c r="CY56" s="14">
        <v>1.02</v>
      </c>
      <c r="CZ56" s="14">
        <v>0</v>
      </c>
      <c r="DA56" s="14">
        <f>IF('QIPP Scorecard'!$AA$1=4,IF(FY2019_ALL_Targets!$BU56="Yes",INDEX('Final Comp Values'!$BN:$BN,MATCH(FY2019_ALL_Targets!$A56,'Final Comp Values'!$B:$B,0)),IF($BU56="Min Data",0,0)),0)</f>
        <v>1.02</v>
      </c>
      <c r="DB56" s="14">
        <f>IF('QIPP Scorecard'!$AA$1=4,IF(FY2019_ALL_Targets!$BV56="Yes",INDEX('Final Comp Values'!$BN:$BN,MATCH(FY2019_ALL_Targets!$A56,'Final Comp Values'!$B:$B,0)),IF($BV56="Min Data",0,0)),0)</f>
        <v>0</v>
      </c>
      <c r="DC56" s="14">
        <f>IF('QIPP Scorecard'!$AA$1=4,IF(FY2019_ALL_Targets!$BW56="Yes",INDEX('Final Comp Values'!$BN:$BN,MATCH(FY2019_ALL_Targets!$A56,'Final Comp Values'!$B:$B,0)),IF(CI56="Min Data",0,0)),0)</f>
        <v>1.02</v>
      </c>
      <c r="DD56" s="14">
        <f>IF('QIPP Scorecard'!$AA$1=4,IF(FY2019_ALL_Targets!$BX56="Yes",INDEX('Final Comp Values'!$BN:$BN,MATCH(FY2019_ALL_Targets!$A56,'Final Comp Values'!$B:$B,0)),IF($BX56="Min Data",0,0)),0)</f>
        <v>0</v>
      </c>
      <c r="DE56" s="14">
        <v>1.95</v>
      </c>
      <c r="DF56" s="14">
        <v>1.95</v>
      </c>
      <c r="DG56" s="14">
        <v>1.95</v>
      </c>
      <c r="DH56" s="14">
        <v>0</v>
      </c>
      <c r="DI56" s="14">
        <v>1.95</v>
      </c>
      <c r="DJ56" s="14">
        <v>1.95</v>
      </c>
      <c r="DK56" s="14">
        <v>1.95</v>
      </c>
      <c r="DL56" s="14">
        <v>0</v>
      </c>
      <c r="DM56" s="14">
        <v>0</v>
      </c>
      <c r="DN56" s="14">
        <v>1.9</v>
      </c>
      <c r="DO56" s="14">
        <v>1.9</v>
      </c>
      <c r="DP56" s="14">
        <v>0</v>
      </c>
      <c r="DQ56" s="14">
        <f>IF('QIPP Scorecard'!$AA$1=4,IF(FY2019_ALL_Targets!$BY56="Yes",INDEX('Final Comp Values'!$BK:$BK,MATCH(FY2019_ALL_Targets!$A56,'Final Comp Values'!$B:$B,0)),IF($BY56="Min Data",0,0)),0)</f>
        <v>1.9</v>
      </c>
      <c r="DR56" s="14">
        <f>IF('QIPP Scorecard'!$AA$1=4,IF(FY2019_ALL_Targets!$BZ56="Yes",INDEX('Final Comp Values'!$BO:$BO,MATCH(FY2019_ALL_Targets!$A56,'Final Comp Values'!$B:$B,0)),IF($BZ56="Min Data",0,0)),0)</f>
        <v>0</v>
      </c>
      <c r="DS56" s="14">
        <f>IF('QIPP Scorecard'!$AA$1=4,IF(FY2019_ALL_Targets!$CA56="Yes",INDEX('Final Comp Values'!$BO:$BO,MATCH(FY2019_ALL_Targets!$A56,'Final Comp Values'!$B:$B,0)),IF($CA56="Min Data",0,0)),0)</f>
        <v>1.9</v>
      </c>
      <c r="DT56" s="14">
        <f>IF('QIPP Scorecard'!$AA$1=4,IF(FY2019_ALL_Targets!$CB56="Yes",INDEX('Final Comp Values'!$BO:$BO,MATCH(FY2019_ALL_Targets!$A56,'Final Comp Values'!$B:$B,0)),IF($CB56="Min Data",0,0)),0)</f>
        <v>0</v>
      </c>
      <c r="DU56" s="14">
        <v>2.46</v>
      </c>
      <c r="DV56" s="14">
        <v>2.78</v>
      </c>
      <c r="DW56" s="14">
        <v>2.56</v>
      </c>
      <c r="DX56" s="14">
        <v>2.5099999999999998</v>
      </c>
      <c r="DY56" s="12">
        <f t="shared" si="1"/>
        <v>2</v>
      </c>
      <c r="DZ56" s="12">
        <f t="shared" si="2"/>
        <v>2</v>
      </c>
      <c r="EA56" s="12">
        <f t="shared" si="3"/>
        <v>0</v>
      </c>
      <c r="EB56" s="12">
        <f t="shared" si="4"/>
        <v>0</v>
      </c>
    </row>
    <row r="57" spans="1:132" x14ac:dyDescent="0.25">
      <c r="A57" s="297">
        <v>4264</v>
      </c>
      <c r="B57" s="347">
        <v>455674</v>
      </c>
      <c r="C57" s="297">
        <v>1004855</v>
      </c>
      <c r="D57" s="14">
        <v>1144216912</v>
      </c>
      <c r="E57" s="26" t="s">
        <v>937</v>
      </c>
      <c r="F57" s="26" t="str">
        <f>INDEX('Mar - Aug'!X:X,MATCH(A57,'Mar - Aug'!B:B,0))</f>
        <v>Tarrant</v>
      </c>
      <c r="G57" s="26" t="s">
        <v>3009</v>
      </c>
      <c r="H57" s="26"/>
      <c r="I57" s="26" t="str">
        <f t="shared" si="0"/>
        <v/>
      </c>
      <c r="J57" s="299" t="s">
        <v>2949</v>
      </c>
      <c r="K57" s="299" t="s">
        <v>2949</v>
      </c>
      <c r="L57" s="299" t="s">
        <v>2950</v>
      </c>
      <c r="M57" s="13">
        <v>1.904761E-2</v>
      </c>
      <c r="N57" s="13">
        <v>7.1942450000000005E-2</v>
      </c>
      <c r="O57" s="13">
        <v>0</v>
      </c>
      <c r="P57" s="13">
        <v>0.24102562</v>
      </c>
      <c r="Q57" s="13">
        <v>3.3690650000000003E-2</v>
      </c>
      <c r="R57" s="13">
        <v>5.5747400000000003E-2</v>
      </c>
      <c r="S57" s="13">
        <v>3.7344499999999998E-3</v>
      </c>
      <c r="T57" s="13">
        <v>0.15247816</v>
      </c>
      <c r="U57" s="13">
        <v>3.3690650000000003E-2</v>
      </c>
      <c r="V57" s="13">
        <v>7.0719428350000002E-2</v>
      </c>
      <c r="W57" s="13">
        <v>3.7344499999999998E-3</v>
      </c>
      <c r="X57" s="13">
        <v>0.23692818446</v>
      </c>
      <c r="Y57" s="13">
        <v>3.3690650000000003E-2</v>
      </c>
      <c r="Z57" s="13">
        <v>6.8345327499999997E-2</v>
      </c>
      <c r="AA57" s="13">
        <v>3.7344499999999998E-3</v>
      </c>
      <c r="AB57" s="13">
        <v>0.228974339</v>
      </c>
      <c r="AC57" s="13">
        <v>3.3690650000000003E-2</v>
      </c>
      <c r="AD57" s="13">
        <v>6.9496406699999999E-2</v>
      </c>
      <c r="AE57" s="13">
        <v>3.7344499999999998E-3</v>
      </c>
      <c r="AF57" s="13">
        <v>0.23283074892</v>
      </c>
      <c r="AG57" s="13">
        <v>3.3690650000000003E-2</v>
      </c>
      <c r="AH57" s="13">
        <v>6.4748205000000003E-2</v>
      </c>
      <c r="AI57" s="13">
        <v>3.7344499999999998E-3</v>
      </c>
      <c r="AJ57" s="13">
        <v>0.216923058</v>
      </c>
      <c r="AK57" s="13">
        <v>3.3690650000000003E-2</v>
      </c>
      <c r="AL57" s="13">
        <v>6.8273385049999996E-2</v>
      </c>
      <c r="AM57" s="13">
        <v>3.7344499999999998E-3</v>
      </c>
      <c r="AN57" s="13">
        <v>0.22873331338</v>
      </c>
      <c r="AO57" s="13">
        <v>3.3690650000000003E-2</v>
      </c>
      <c r="AP57" s="13">
        <v>6.1151082500000002E-2</v>
      </c>
      <c r="AQ57" s="13">
        <v>3.7344499999999998E-3</v>
      </c>
      <c r="AR57" s="13">
        <v>0.204871777</v>
      </c>
      <c r="AS57" s="13">
        <v>3.3690650000000003E-2</v>
      </c>
      <c r="AT57" s="13">
        <v>6.6906478500000005E-2</v>
      </c>
      <c r="AU57" s="13">
        <v>3.7344499999999998E-3</v>
      </c>
      <c r="AV57" s="13">
        <v>0.22415382659999999</v>
      </c>
      <c r="AW57" s="13">
        <v>3.3690650000000003E-2</v>
      </c>
      <c r="AX57" s="13">
        <v>5.7553960000000001E-2</v>
      </c>
      <c r="AY57" s="13">
        <v>3.7344499999999998E-3</v>
      </c>
      <c r="AZ57" s="13">
        <v>0.19282049600000001</v>
      </c>
      <c r="BA57" s="86">
        <v>2.66666666666667E-2</v>
      </c>
      <c r="BB57" s="86">
        <v>5.7142857142857099E-2</v>
      </c>
      <c r="BC57" s="13">
        <v>0</v>
      </c>
      <c r="BD57" s="13">
        <v>7.4999999999999997E-2</v>
      </c>
      <c r="BE57" s="14">
        <v>2.53164556962025E-2</v>
      </c>
      <c r="BF57" s="14">
        <v>7.3170731707317097E-2</v>
      </c>
      <c r="BG57" s="14">
        <v>0</v>
      </c>
      <c r="BH57" s="14">
        <v>5.2631578947368397E-2</v>
      </c>
      <c r="BI57" s="14">
        <v>2.53164556962025E-2</v>
      </c>
      <c r="BJ57" s="14">
        <v>0</v>
      </c>
      <c r="BK57" s="14">
        <v>0</v>
      </c>
      <c r="BL57" s="430">
        <v>0.19148936170212799</v>
      </c>
      <c r="BM57" s="14">
        <v>1.3333333333333299E-2</v>
      </c>
      <c r="BN57" s="14">
        <v>2.9411764705882401E-2</v>
      </c>
      <c r="BO57" s="14">
        <v>0</v>
      </c>
      <c r="BP57" s="14">
        <v>0.22448979591836701</v>
      </c>
      <c r="BQ57" s="86">
        <v>1.3333333333333299E-2</v>
      </c>
      <c r="BR57" s="86">
        <v>2.9411764705882401E-2</v>
      </c>
      <c r="BS57" s="86">
        <v>0</v>
      </c>
      <c r="BT57" s="86">
        <v>0.22448979591836701</v>
      </c>
      <c r="BU57" s="14" t="s">
        <v>35</v>
      </c>
      <c r="BV57" s="14" t="s">
        <v>35</v>
      </c>
      <c r="BW57" s="14" t="s">
        <v>35</v>
      </c>
      <c r="BX57" s="14" t="s">
        <v>36</v>
      </c>
      <c r="BY57" s="14" t="s">
        <v>35</v>
      </c>
      <c r="BZ57" s="14" t="s">
        <v>35</v>
      </c>
      <c r="CA57" s="14" t="s">
        <v>35</v>
      </c>
      <c r="CB57" s="14" t="s">
        <v>36</v>
      </c>
      <c r="CC57" s="14">
        <v>0</v>
      </c>
      <c r="CD57" s="14">
        <v>0</v>
      </c>
      <c r="CE57" s="14">
        <v>0</v>
      </c>
      <c r="CF57" s="14">
        <v>0</v>
      </c>
      <c r="CG57" s="14">
        <v>0</v>
      </c>
      <c r="CH57" s="14">
        <v>0</v>
      </c>
      <c r="CI57" s="14">
        <v>0</v>
      </c>
      <c r="CJ57" s="14">
        <f>INDEX('Monthy Targets'!AC:AC,(MATCH(FY2019_ALL_Targets!$B:$B,'Monthy Targets'!$B:$B,0)))</f>
        <v>0</v>
      </c>
      <c r="CK57" s="14">
        <f>INDEX('Monthy Targets'!AD:AD,(MATCH(FY2019_ALL_Targets!$B:$B,'Monthy Targets'!$B:$B,0)))</f>
        <v>0</v>
      </c>
      <c r="CL57" s="14">
        <f>INDEX('Monthy Targets'!AE:AE,(MATCH(FY2019_ALL_Targets!$B:$B,'Monthy Targets'!$B:$B,0)))</f>
        <v>0</v>
      </c>
      <c r="CM57" s="14">
        <f>INDEX('Monthy Targets'!AF:AF,(MATCH(FY2019_ALL_Targets!$B:$B,'Monthy Targets'!$B:$B,0)))</f>
        <v>0</v>
      </c>
      <c r="CN57" s="14">
        <f>INDEX('Monthy Targets'!AG:AG,(MATCH(FY2019_ALL_Targets!$B:$B,'Monthy Targets'!$B:$B,0)))</f>
        <v>0</v>
      </c>
      <c r="CO57" s="14">
        <v>0.55000000000000004</v>
      </c>
      <c r="CP57" s="14">
        <v>0.55000000000000004</v>
      </c>
      <c r="CQ57" s="14">
        <v>0.55000000000000004</v>
      </c>
      <c r="CR57" s="14">
        <v>0.55000000000000004</v>
      </c>
      <c r="CS57" s="14">
        <v>0.55000000000000004</v>
      </c>
      <c r="CT57" s="14">
        <v>0</v>
      </c>
      <c r="CU57" s="14">
        <v>0.55000000000000004</v>
      </c>
      <c r="CV57" s="14">
        <v>0.55000000000000004</v>
      </c>
      <c r="CW57" s="14">
        <v>0.53</v>
      </c>
      <c r="CX57" s="14">
        <v>0.53</v>
      </c>
      <c r="CY57" s="14">
        <v>0.53</v>
      </c>
      <c r="CZ57" s="14">
        <v>0.53</v>
      </c>
      <c r="DA57" s="14">
        <f>IF('QIPP Scorecard'!$AA$1=4,IF(FY2019_ALL_Targets!$BU57="Yes",INDEX('Final Comp Values'!$BN:$BN,MATCH(FY2019_ALL_Targets!$A57,'Final Comp Values'!$B:$B,0)),IF($BU57="Min Data",0,0)),0)</f>
        <v>0.53</v>
      </c>
      <c r="DB57" s="14">
        <f>IF('QIPP Scorecard'!$AA$1=4,IF(FY2019_ALL_Targets!$BV57="Yes",INDEX('Final Comp Values'!$BN:$BN,MATCH(FY2019_ALL_Targets!$A57,'Final Comp Values'!$B:$B,0)),IF($BV57="Min Data",0,0)),0)</f>
        <v>0.53</v>
      </c>
      <c r="DC57" s="14">
        <f>IF('QIPP Scorecard'!$AA$1=4,IF(FY2019_ALL_Targets!$BW57="Yes",INDEX('Final Comp Values'!$BN:$BN,MATCH(FY2019_ALL_Targets!$A57,'Final Comp Values'!$B:$B,0)),IF(CI57="Min Data",0,0)),0)</f>
        <v>0.53</v>
      </c>
      <c r="DD57" s="14">
        <f>IF('QIPP Scorecard'!$AA$1=4,IF(FY2019_ALL_Targets!$BX57="Yes",INDEX('Final Comp Values'!$BN:$BN,MATCH(FY2019_ALL_Targets!$A57,'Final Comp Values'!$B:$B,0)),IF($BX57="Min Data",0,0)),0)</f>
        <v>0</v>
      </c>
      <c r="DE57" s="14">
        <v>1.01</v>
      </c>
      <c r="DF57" s="14">
        <v>1.01</v>
      </c>
      <c r="DG57" s="14">
        <v>1.01</v>
      </c>
      <c r="DH57" s="14">
        <v>1.01</v>
      </c>
      <c r="DI57" s="14">
        <v>1.01</v>
      </c>
      <c r="DJ57" s="14">
        <v>0</v>
      </c>
      <c r="DK57" s="14">
        <v>1.01</v>
      </c>
      <c r="DL57" s="14">
        <v>1.01</v>
      </c>
      <c r="DM57" s="14">
        <v>0.98</v>
      </c>
      <c r="DN57" s="14">
        <v>0.98</v>
      </c>
      <c r="DO57" s="14">
        <v>0.98</v>
      </c>
      <c r="DP57" s="14">
        <v>0.98</v>
      </c>
      <c r="DQ57" s="14">
        <f>IF('QIPP Scorecard'!$AA$1=4,IF(FY2019_ALL_Targets!$BY57="Yes",INDEX('Final Comp Values'!$BK:$BK,MATCH(FY2019_ALL_Targets!$A57,'Final Comp Values'!$B:$B,0)),IF($BY57="Min Data",0,0)),0)</f>
        <v>0.98</v>
      </c>
      <c r="DR57" s="14">
        <f>IF('QIPP Scorecard'!$AA$1=4,IF(FY2019_ALL_Targets!$BZ57="Yes",INDEX('Final Comp Values'!$BO:$BO,MATCH(FY2019_ALL_Targets!$A57,'Final Comp Values'!$B:$B,0)),IF($BZ57="Min Data",0,0)),0)</f>
        <v>0.98</v>
      </c>
      <c r="DS57" s="14">
        <f>IF('QIPP Scorecard'!$AA$1=4,IF(FY2019_ALL_Targets!$CA57="Yes",INDEX('Final Comp Values'!$BO:$BO,MATCH(FY2019_ALL_Targets!$A57,'Final Comp Values'!$B:$B,0)),IF($CA57="Min Data",0,0)),0)</f>
        <v>0.98</v>
      </c>
      <c r="DT57" s="14">
        <f>IF('QIPP Scorecard'!$AA$1=4,IF(FY2019_ALL_Targets!$CB57="Yes",INDEX('Final Comp Values'!$BO:$BO,MATCH(FY2019_ALL_Targets!$A57,'Final Comp Values'!$B:$B,0)),IF($CB57="Min Data",0,0)),0)</f>
        <v>0</v>
      </c>
      <c r="DU57" s="14">
        <v>0.63</v>
      </c>
      <c r="DV57" s="14">
        <v>0.53</v>
      </c>
      <c r="DW57" s="14">
        <v>0.74</v>
      </c>
      <c r="DX57" s="14">
        <v>0.55000000000000004</v>
      </c>
      <c r="DY57" s="12">
        <f t="shared" si="1"/>
        <v>1</v>
      </c>
      <c r="DZ57" s="12">
        <f t="shared" si="2"/>
        <v>1</v>
      </c>
      <c r="EA57" s="12">
        <f t="shared" si="3"/>
        <v>0</v>
      </c>
      <c r="EB57" s="12">
        <f t="shared" si="4"/>
        <v>3</v>
      </c>
    </row>
    <row r="58" spans="1:132" x14ac:dyDescent="0.25">
      <c r="A58" s="297">
        <v>5231</v>
      </c>
      <c r="B58" s="347">
        <v>455675</v>
      </c>
      <c r="C58" s="297">
        <v>1026728</v>
      </c>
      <c r="D58" s="14">
        <v>1073902631</v>
      </c>
      <c r="E58" s="26" t="s">
        <v>923</v>
      </c>
      <c r="F58" s="26" t="str">
        <f>INDEX('Mar - Aug'!X:X,MATCH(A58,'Mar - Aug'!B:B,0))</f>
        <v>Lubbock</v>
      </c>
      <c r="G58" s="26" t="s">
        <v>3071</v>
      </c>
      <c r="H58" s="26"/>
      <c r="I58" s="26" t="str">
        <f t="shared" si="0"/>
        <v/>
      </c>
      <c r="J58" s="299" t="s">
        <v>2640</v>
      </c>
      <c r="K58" s="299" t="s">
        <v>932</v>
      </c>
      <c r="L58" s="299" t="s">
        <v>2641</v>
      </c>
      <c r="M58" s="13">
        <v>5.2830160000000001E-2</v>
      </c>
      <c r="N58" s="13">
        <v>8.4967340000000002E-2</v>
      </c>
      <c r="O58" s="13">
        <v>0</v>
      </c>
      <c r="P58" s="13">
        <v>0.14056225999999999</v>
      </c>
      <c r="Q58" s="13">
        <v>3.3690650000000003E-2</v>
      </c>
      <c r="R58" s="13">
        <v>5.5747400000000003E-2</v>
      </c>
      <c r="S58" s="13">
        <v>3.7344499999999998E-3</v>
      </c>
      <c r="T58" s="13">
        <v>0.15247816</v>
      </c>
      <c r="U58" s="13">
        <v>5.1932047279999997E-2</v>
      </c>
      <c r="V58" s="13">
        <v>8.3522895220000004E-2</v>
      </c>
      <c r="W58" s="13">
        <v>3.7344499999999998E-3</v>
      </c>
      <c r="X58" s="13">
        <v>0.15247816</v>
      </c>
      <c r="Y58" s="13">
        <v>5.0188652E-2</v>
      </c>
      <c r="Z58" s="13">
        <v>8.0718972999999999E-2</v>
      </c>
      <c r="AA58" s="13">
        <v>3.7344499999999998E-3</v>
      </c>
      <c r="AB58" s="13">
        <v>0.15247816</v>
      </c>
      <c r="AC58" s="13">
        <v>5.1033934560000001E-2</v>
      </c>
      <c r="AD58" s="13">
        <v>8.2078450440000006E-2</v>
      </c>
      <c r="AE58" s="13">
        <v>3.7344499999999998E-3</v>
      </c>
      <c r="AF58" s="13">
        <v>0.15247816</v>
      </c>
      <c r="AG58" s="13">
        <v>4.7547144E-2</v>
      </c>
      <c r="AH58" s="13">
        <v>7.6470605999999997E-2</v>
      </c>
      <c r="AI58" s="13">
        <v>3.7344499999999998E-3</v>
      </c>
      <c r="AJ58" s="13">
        <v>0.15247816</v>
      </c>
      <c r="AK58" s="13">
        <v>5.0135821839999997E-2</v>
      </c>
      <c r="AL58" s="13">
        <v>8.0634005659999994E-2</v>
      </c>
      <c r="AM58" s="13">
        <v>3.7344499999999998E-3</v>
      </c>
      <c r="AN58" s="13">
        <v>0.15247816</v>
      </c>
      <c r="AO58" s="13">
        <v>4.4905635999999999E-2</v>
      </c>
      <c r="AP58" s="13">
        <v>7.2222238999999994E-2</v>
      </c>
      <c r="AQ58" s="13">
        <v>3.7344499999999998E-3</v>
      </c>
      <c r="AR58" s="13">
        <v>0.15247816</v>
      </c>
      <c r="AS58" s="13">
        <v>4.9132048800000001E-2</v>
      </c>
      <c r="AT58" s="13">
        <v>7.9019626199999998E-2</v>
      </c>
      <c r="AU58" s="13">
        <v>3.7344499999999998E-3</v>
      </c>
      <c r="AV58" s="13">
        <v>0.15247816</v>
      </c>
      <c r="AW58" s="13">
        <v>4.2264127999999998E-2</v>
      </c>
      <c r="AX58" s="13">
        <v>6.7973872000000005E-2</v>
      </c>
      <c r="AY58" s="13">
        <v>3.7344499999999998E-3</v>
      </c>
      <c r="AZ58" s="13">
        <v>0.15247816</v>
      </c>
      <c r="BA58" s="86">
        <v>6.0606060606060601E-2</v>
      </c>
      <c r="BB58" s="86">
        <v>0.05</v>
      </c>
      <c r="BC58" s="13">
        <v>0</v>
      </c>
      <c r="BD58" s="13">
        <v>0.16129032258064499</v>
      </c>
      <c r="BE58" s="14">
        <v>3.1746031746031703E-2</v>
      </c>
      <c r="BF58" s="14">
        <v>2.7777777777777801E-2</v>
      </c>
      <c r="BG58" s="14">
        <v>0</v>
      </c>
      <c r="BH58" s="14">
        <v>0.116666666666667</v>
      </c>
      <c r="BI58" s="14">
        <v>3.0769230769230799E-2</v>
      </c>
      <c r="BJ58" s="14">
        <v>0</v>
      </c>
      <c r="BK58" s="14">
        <v>0</v>
      </c>
      <c r="BL58" s="430">
        <v>0.112903225806452</v>
      </c>
      <c r="BM58" s="14">
        <v>2.9850746268656699E-2</v>
      </c>
      <c r="BN58" s="14">
        <v>2.4390243902439001E-2</v>
      </c>
      <c r="BO58" s="14">
        <v>0</v>
      </c>
      <c r="BP58" s="14">
        <v>0.140625</v>
      </c>
      <c r="BQ58" s="86">
        <v>2.9850746268656699E-2</v>
      </c>
      <c r="BR58" s="86">
        <v>2.4390243902439001E-2</v>
      </c>
      <c r="BS58" s="86">
        <v>0</v>
      </c>
      <c r="BT58" s="86">
        <v>0.140625</v>
      </c>
      <c r="BU58" s="14" t="s">
        <v>35</v>
      </c>
      <c r="BV58" s="14" t="s">
        <v>35</v>
      </c>
      <c r="BW58" s="14" t="s">
        <v>35</v>
      </c>
      <c r="BX58" s="14" t="s">
        <v>35</v>
      </c>
      <c r="BY58" s="14" t="s">
        <v>35</v>
      </c>
      <c r="BZ58" s="14" t="s">
        <v>35</v>
      </c>
      <c r="CA58" s="14" t="s">
        <v>35</v>
      </c>
      <c r="CB58" s="14" t="s">
        <v>35</v>
      </c>
      <c r="CC58" s="14">
        <v>18.850000000000001</v>
      </c>
      <c r="CD58" s="14">
        <v>18.850000000000001</v>
      </c>
      <c r="CE58" s="14">
        <v>18.850000000000001</v>
      </c>
      <c r="CF58" s="14">
        <v>18.850000000000001</v>
      </c>
      <c r="CG58" s="14">
        <v>18.850000000000001</v>
      </c>
      <c r="CH58" s="14">
        <v>18.850000000000001</v>
      </c>
      <c r="CI58" s="14">
        <v>19.12</v>
      </c>
      <c r="CJ58" s="14">
        <f>INDEX('Monthy Targets'!AC:AC,(MATCH(FY2019_ALL_Targets!$B:$B,'Monthy Targets'!$B:$B,0)))</f>
        <v>19.059999999999999</v>
      </c>
      <c r="CK58" s="14">
        <f>INDEX('Monthy Targets'!AD:AD,(MATCH(FY2019_ALL_Targets!$B:$B,'Monthy Targets'!$B:$B,0)))</f>
        <v>19.059999999999999</v>
      </c>
      <c r="CL58" s="14">
        <f>INDEX('Monthy Targets'!AE:AE,(MATCH(FY2019_ALL_Targets!$B:$B,'Monthy Targets'!$B:$B,0)))</f>
        <v>19.059999999999999</v>
      </c>
      <c r="CM58" s="14">
        <f>INDEX('Monthy Targets'!AF:AF,(MATCH(FY2019_ALL_Targets!$B:$B,'Monthy Targets'!$B:$B,0)))</f>
        <v>19.059999999999999</v>
      </c>
      <c r="CN58" s="14">
        <f>INDEX('Monthy Targets'!AG:AG,(MATCH(FY2019_ALL_Targets!$B:$B,'Monthy Targets'!$B:$B,0)))</f>
        <v>19.059999999999999</v>
      </c>
      <c r="CO58" s="14">
        <v>0</v>
      </c>
      <c r="CP58" s="14">
        <v>1.28</v>
      </c>
      <c r="CQ58" s="14">
        <v>1.28</v>
      </c>
      <c r="CR58" s="14">
        <v>0</v>
      </c>
      <c r="CS58" s="14">
        <v>1.28</v>
      </c>
      <c r="CT58" s="14">
        <v>1.28</v>
      </c>
      <c r="CU58" s="14">
        <v>1.28</v>
      </c>
      <c r="CV58" s="14">
        <v>1.28</v>
      </c>
      <c r="CW58" s="14">
        <v>1.29</v>
      </c>
      <c r="CX58" s="14">
        <v>1.29</v>
      </c>
      <c r="CY58" s="14">
        <v>1.29</v>
      </c>
      <c r="CZ58" s="14">
        <v>1.29</v>
      </c>
      <c r="DA58" s="14">
        <f>IF('QIPP Scorecard'!$AA$1=4,IF(FY2019_ALL_Targets!$BU58="Yes",INDEX('Final Comp Values'!$BN:$BN,MATCH(FY2019_ALL_Targets!$A58,'Final Comp Values'!$B:$B,0)),IF($BU58="Min Data",0,0)),0)</f>
        <v>1.29</v>
      </c>
      <c r="DB58" s="14">
        <f>IF('QIPP Scorecard'!$AA$1=4,IF(FY2019_ALL_Targets!$BV58="Yes",INDEX('Final Comp Values'!$BN:$BN,MATCH(FY2019_ALL_Targets!$A58,'Final Comp Values'!$B:$B,0)),IF($BV58="Min Data",0,0)),0)</f>
        <v>1.29</v>
      </c>
      <c r="DC58" s="14">
        <f>IF('QIPP Scorecard'!$AA$1=4,IF(FY2019_ALL_Targets!$BW58="Yes",INDEX('Final Comp Values'!$BN:$BN,MATCH(FY2019_ALL_Targets!$A58,'Final Comp Values'!$B:$B,0)),IF(CI58="Min Data",0,0)),0)</f>
        <v>1.29</v>
      </c>
      <c r="DD58" s="14">
        <f>IF('QIPP Scorecard'!$AA$1=4,IF(FY2019_ALL_Targets!$BX58="Yes",INDEX('Final Comp Values'!$BN:$BN,MATCH(FY2019_ALL_Targets!$A58,'Final Comp Values'!$B:$B,0)),IF($BX58="Min Data",0,0)),0)</f>
        <v>1.29</v>
      </c>
      <c r="DE58" s="14">
        <v>0</v>
      </c>
      <c r="DF58" s="14">
        <v>2.37</v>
      </c>
      <c r="DG58" s="14">
        <v>2.37</v>
      </c>
      <c r="DH58" s="14">
        <v>0</v>
      </c>
      <c r="DI58" s="14">
        <v>2.37</v>
      </c>
      <c r="DJ58" s="14">
        <v>2.37</v>
      </c>
      <c r="DK58" s="14">
        <v>2.37</v>
      </c>
      <c r="DL58" s="14">
        <v>2.37</v>
      </c>
      <c r="DM58" s="14">
        <v>2.4</v>
      </c>
      <c r="DN58" s="14">
        <v>2.4</v>
      </c>
      <c r="DO58" s="14">
        <v>2.4</v>
      </c>
      <c r="DP58" s="14">
        <v>2.4</v>
      </c>
      <c r="DQ58" s="14">
        <f>IF('QIPP Scorecard'!$AA$1=4,IF(FY2019_ALL_Targets!$BY58="Yes",INDEX('Final Comp Values'!$BK:$BK,MATCH(FY2019_ALL_Targets!$A58,'Final Comp Values'!$B:$B,0)),IF($BY58="Min Data",0,0)),0)</f>
        <v>2.4</v>
      </c>
      <c r="DR58" s="14">
        <f>IF('QIPP Scorecard'!$AA$1=4,IF(FY2019_ALL_Targets!$BZ58="Yes",INDEX('Final Comp Values'!$BO:$BO,MATCH(FY2019_ALL_Targets!$A58,'Final Comp Values'!$B:$B,0)),IF($BZ58="Min Data",0,0)),0)</f>
        <v>2.4</v>
      </c>
      <c r="DS58" s="14">
        <f>IF('QIPP Scorecard'!$AA$1=4,IF(FY2019_ALL_Targets!$CA58="Yes",INDEX('Final Comp Values'!$BO:$BO,MATCH(FY2019_ALL_Targets!$A58,'Final Comp Values'!$B:$B,0)),IF($CA58="Min Data",0,0)),0)</f>
        <v>2.4</v>
      </c>
      <c r="DT58" s="14">
        <f>IF('QIPP Scorecard'!$AA$1=4,IF(FY2019_ALL_Targets!$CB58="Yes",INDEX('Final Comp Values'!$BO:$BO,MATCH(FY2019_ALL_Targets!$A58,'Final Comp Values'!$B:$B,0)),IF($CB58="Min Data",0,0)),0)</f>
        <v>2.4</v>
      </c>
      <c r="DU58" s="14">
        <v>2.62</v>
      </c>
      <c r="DV58" s="14">
        <v>3.79</v>
      </c>
      <c r="DW58" s="14">
        <v>3.94</v>
      </c>
      <c r="DX58" s="14">
        <v>3.87</v>
      </c>
      <c r="DY58" s="12">
        <f t="shared" si="1"/>
        <v>0</v>
      </c>
      <c r="DZ58" s="12">
        <f t="shared" si="2"/>
        <v>0</v>
      </c>
      <c r="EA58" s="12">
        <f t="shared" si="3"/>
        <v>0</v>
      </c>
      <c r="EB58" s="12">
        <f t="shared" si="4"/>
        <v>0</v>
      </c>
    </row>
    <row r="59" spans="1:132" x14ac:dyDescent="0.25">
      <c r="A59" s="297">
        <v>4531</v>
      </c>
      <c r="B59" s="347">
        <v>455676</v>
      </c>
      <c r="C59" s="297">
        <v>1028506</v>
      </c>
      <c r="D59" s="14">
        <v>1902341696</v>
      </c>
      <c r="E59" s="26" t="s">
        <v>920</v>
      </c>
      <c r="F59" s="26" t="str">
        <f>INDEX('Mar - Aug'!X:X,MATCH(A59,'Mar - Aug'!B:B,0))</f>
        <v>Bexar</v>
      </c>
      <c r="G59" s="26" t="s">
        <v>3097</v>
      </c>
      <c r="H59" s="26"/>
      <c r="I59" s="26" t="str">
        <f t="shared" si="0"/>
        <v/>
      </c>
      <c r="J59" s="299" t="s">
        <v>517</v>
      </c>
      <c r="K59" s="299" t="s">
        <v>517</v>
      </c>
      <c r="L59" s="299" t="s">
        <v>518</v>
      </c>
      <c r="M59" s="13">
        <v>2.7777779999999998E-2</v>
      </c>
      <c r="N59" s="13">
        <v>2.8169E-2</v>
      </c>
      <c r="O59" s="13">
        <v>0</v>
      </c>
      <c r="P59" s="13">
        <v>8.6705180000000007E-2</v>
      </c>
      <c r="Q59" s="13">
        <v>3.3690650000000003E-2</v>
      </c>
      <c r="R59" s="13">
        <v>5.5747400000000003E-2</v>
      </c>
      <c r="S59" s="13">
        <v>3.7344499999999998E-3</v>
      </c>
      <c r="T59" s="13">
        <v>0.15247816</v>
      </c>
      <c r="U59" s="13">
        <v>3.3690650000000003E-2</v>
      </c>
      <c r="V59" s="13">
        <v>5.5747400000000003E-2</v>
      </c>
      <c r="W59" s="13">
        <v>3.7344499999999998E-3</v>
      </c>
      <c r="X59" s="13">
        <v>0.15247816</v>
      </c>
      <c r="Y59" s="13">
        <v>3.3690650000000003E-2</v>
      </c>
      <c r="Z59" s="13">
        <v>5.5747400000000003E-2</v>
      </c>
      <c r="AA59" s="13">
        <v>3.7344499999999998E-3</v>
      </c>
      <c r="AB59" s="13">
        <v>0.15247816</v>
      </c>
      <c r="AC59" s="13">
        <v>3.3690650000000003E-2</v>
      </c>
      <c r="AD59" s="13">
        <v>5.5747400000000003E-2</v>
      </c>
      <c r="AE59" s="13">
        <v>3.7344499999999998E-3</v>
      </c>
      <c r="AF59" s="13">
        <v>0.15247816</v>
      </c>
      <c r="AG59" s="13">
        <v>3.3690650000000003E-2</v>
      </c>
      <c r="AH59" s="13">
        <v>5.5747400000000003E-2</v>
      </c>
      <c r="AI59" s="13">
        <v>3.7344499999999998E-3</v>
      </c>
      <c r="AJ59" s="13">
        <v>0.15247816</v>
      </c>
      <c r="AK59" s="13">
        <v>3.3690650000000003E-2</v>
      </c>
      <c r="AL59" s="13">
        <v>5.5747400000000003E-2</v>
      </c>
      <c r="AM59" s="13">
        <v>3.7344499999999998E-3</v>
      </c>
      <c r="AN59" s="13">
        <v>0.15247816</v>
      </c>
      <c r="AO59" s="13">
        <v>3.3690650000000003E-2</v>
      </c>
      <c r="AP59" s="13">
        <v>5.5747400000000003E-2</v>
      </c>
      <c r="AQ59" s="13">
        <v>3.7344499999999998E-3</v>
      </c>
      <c r="AR59" s="13">
        <v>0.15247816</v>
      </c>
      <c r="AS59" s="13">
        <v>3.3690650000000003E-2</v>
      </c>
      <c r="AT59" s="13">
        <v>5.5747400000000003E-2</v>
      </c>
      <c r="AU59" s="13">
        <v>3.7344499999999998E-3</v>
      </c>
      <c r="AV59" s="13">
        <v>0.15247816</v>
      </c>
      <c r="AW59" s="13">
        <v>3.3690650000000003E-2</v>
      </c>
      <c r="AX59" s="13">
        <v>5.5747400000000003E-2</v>
      </c>
      <c r="AY59" s="13">
        <v>3.7344499999999998E-3</v>
      </c>
      <c r="AZ59" s="13">
        <v>0.15247816</v>
      </c>
      <c r="BA59" s="86">
        <v>0.02</v>
      </c>
      <c r="BB59" s="86">
        <v>0</v>
      </c>
      <c r="BC59" s="13">
        <v>0</v>
      </c>
      <c r="BD59" s="13">
        <v>6.25E-2</v>
      </c>
      <c r="BE59" s="14">
        <v>0</v>
      </c>
      <c r="BF59" s="14">
        <v>2.3809523809523801E-2</v>
      </c>
      <c r="BG59" s="14">
        <v>0</v>
      </c>
      <c r="BH59" s="14">
        <v>0.113207547169811</v>
      </c>
      <c r="BI59" s="14">
        <v>0</v>
      </c>
      <c r="BJ59" s="14">
        <v>2.7027027027027001E-2</v>
      </c>
      <c r="BK59" s="14">
        <v>0</v>
      </c>
      <c r="BL59" s="430">
        <v>0.102040816326531</v>
      </c>
      <c r="BM59" s="14">
        <v>0.04</v>
      </c>
      <c r="BN59" s="14">
        <v>2.7777777777777801E-2</v>
      </c>
      <c r="BO59" s="14">
        <v>0</v>
      </c>
      <c r="BP59" s="14">
        <v>8.1632653061224497E-2</v>
      </c>
      <c r="BQ59" s="86">
        <v>0.04</v>
      </c>
      <c r="BR59" s="86">
        <v>2.7777777777777801E-2</v>
      </c>
      <c r="BS59" s="86">
        <v>0</v>
      </c>
      <c r="BT59" s="86">
        <v>8.1632653061224497E-2</v>
      </c>
      <c r="BU59" s="14" t="s">
        <v>36</v>
      </c>
      <c r="BV59" s="14" t="s">
        <v>35</v>
      </c>
      <c r="BW59" s="14" t="s">
        <v>35</v>
      </c>
      <c r="BX59" s="14" t="s">
        <v>35</v>
      </c>
      <c r="BY59" s="14" t="s">
        <v>36</v>
      </c>
      <c r="BZ59" s="14" t="s">
        <v>35</v>
      </c>
      <c r="CA59" s="14" t="s">
        <v>35</v>
      </c>
      <c r="CB59" s="14" t="s">
        <v>35</v>
      </c>
      <c r="CC59" s="14">
        <v>5.31</v>
      </c>
      <c r="CD59" s="14">
        <v>5.31</v>
      </c>
      <c r="CE59" s="14">
        <v>5.31</v>
      </c>
      <c r="CF59" s="14">
        <v>5.31</v>
      </c>
      <c r="CG59" s="14">
        <v>5.31</v>
      </c>
      <c r="CH59" s="14">
        <v>5.31</v>
      </c>
      <c r="CI59" s="14">
        <v>5.23</v>
      </c>
      <c r="CJ59" s="14">
        <f>INDEX('Monthy Targets'!AC:AC,(MATCH(FY2019_ALL_Targets!$B:$B,'Monthy Targets'!$B:$B,0)))</f>
        <v>5.21</v>
      </c>
      <c r="CK59" s="14">
        <f>INDEX('Monthy Targets'!AD:AD,(MATCH(FY2019_ALL_Targets!$B:$B,'Monthy Targets'!$B:$B,0)))</f>
        <v>5.21</v>
      </c>
      <c r="CL59" s="14">
        <f>INDEX('Monthy Targets'!AE:AE,(MATCH(FY2019_ALL_Targets!$B:$B,'Monthy Targets'!$B:$B,0)))</f>
        <v>5.21</v>
      </c>
      <c r="CM59" s="14">
        <f>INDEX('Monthy Targets'!AF:AF,(MATCH(FY2019_ALL_Targets!$B:$B,'Monthy Targets'!$B:$B,0)))</f>
        <v>5.21</v>
      </c>
      <c r="CN59" s="14">
        <f>INDEX('Monthy Targets'!AG:AG,(MATCH(FY2019_ALL_Targets!$B:$B,'Monthy Targets'!$B:$B,0)))</f>
        <v>5.21</v>
      </c>
      <c r="CO59" s="14">
        <v>0.36</v>
      </c>
      <c r="CP59" s="14">
        <v>0.36</v>
      </c>
      <c r="CQ59" s="14">
        <v>0.36</v>
      </c>
      <c r="CR59" s="14">
        <v>0.36</v>
      </c>
      <c r="CS59" s="14">
        <v>0.36</v>
      </c>
      <c r="CT59" s="14">
        <v>0.36</v>
      </c>
      <c r="CU59" s="14">
        <v>0.36</v>
      </c>
      <c r="CV59" s="14">
        <v>0.36</v>
      </c>
      <c r="CW59" s="14">
        <v>0.36</v>
      </c>
      <c r="CX59" s="14">
        <v>0.36</v>
      </c>
      <c r="CY59" s="14">
        <v>0.36</v>
      </c>
      <c r="CZ59" s="14">
        <v>0.36</v>
      </c>
      <c r="DA59" s="14">
        <f>IF('QIPP Scorecard'!$AA$1=4,IF(FY2019_ALL_Targets!$BU59="Yes",INDEX('Final Comp Values'!$BN:$BN,MATCH(FY2019_ALL_Targets!$A59,'Final Comp Values'!$B:$B,0)),IF($BU59="Min Data",0,0)),0)</f>
        <v>0</v>
      </c>
      <c r="DB59" s="14">
        <f>IF('QIPP Scorecard'!$AA$1=4,IF(FY2019_ALL_Targets!$BV59="Yes",INDEX('Final Comp Values'!$BN:$BN,MATCH(FY2019_ALL_Targets!$A59,'Final Comp Values'!$B:$B,0)),IF($BV59="Min Data",0,0)),0)</f>
        <v>0.36</v>
      </c>
      <c r="DC59" s="14">
        <f>IF('QIPP Scorecard'!$AA$1=4,IF(FY2019_ALL_Targets!$BW59="Yes",INDEX('Final Comp Values'!$BN:$BN,MATCH(FY2019_ALL_Targets!$A59,'Final Comp Values'!$B:$B,0)),IF(CI59="Min Data",0,0)),0)</f>
        <v>0.36</v>
      </c>
      <c r="DD59" s="14">
        <f>IF('QIPP Scorecard'!$AA$1=4,IF(FY2019_ALL_Targets!$BX59="Yes",INDEX('Final Comp Values'!$BN:$BN,MATCH(FY2019_ALL_Targets!$A59,'Final Comp Values'!$B:$B,0)),IF($BX59="Min Data",0,0)),0)</f>
        <v>0.36</v>
      </c>
      <c r="DE59" s="14">
        <v>0.67</v>
      </c>
      <c r="DF59" s="14">
        <v>0.67</v>
      </c>
      <c r="DG59" s="14">
        <v>0.67</v>
      </c>
      <c r="DH59" s="14">
        <v>0.67</v>
      </c>
      <c r="DI59" s="14">
        <v>0.67</v>
      </c>
      <c r="DJ59" s="14">
        <v>0.67</v>
      </c>
      <c r="DK59" s="14">
        <v>0.67</v>
      </c>
      <c r="DL59" s="14">
        <v>0.67</v>
      </c>
      <c r="DM59" s="14">
        <v>0.66</v>
      </c>
      <c r="DN59" s="14">
        <v>0.66</v>
      </c>
      <c r="DO59" s="14">
        <v>0.66</v>
      </c>
      <c r="DP59" s="14">
        <v>0.66</v>
      </c>
      <c r="DQ59" s="14">
        <f>IF('QIPP Scorecard'!$AA$1=4,IF(FY2019_ALL_Targets!$BY59="Yes",INDEX('Final Comp Values'!$BK:$BK,MATCH(FY2019_ALL_Targets!$A59,'Final Comp Values'!$B:$B,0)),IF($BY59="Min Data",0,0)),0)</f>
        <v>0</v>
      </c>
      <c r="DR59" s="14">
        <f>IF('QIPP Scorecard'!$AA$1=4,IF(FY2019_ALL_Targets!$BZ59="Yes",INDEX('Final Comp Values'!$BO:$BO,MATCH(FY2019_ALL_Targets!$A59,'Final Comp Values'!$B:$B,0)),IF($BZ59="Min Data",0,0)),0)</f>
        <v>0.66</v>
      </c>
      <c r="DS59" s="14">
        <f>IF('QIPP Scorecard'!$AA$1=4,IF(FY2019_ALL_Targets!$CA59="Yes",INDEX('Final Comp Values'!$BO:$BO,MATCH(FY2019_ALL_Targets!$A59,'Final Comp Values'!$B:$B,0)),IF($CA59="Min Data",0,0)),0)</f>
        <v>0.66</v>
      </c>
      <c r="DT59" s="14">
        <f>IF('QIPP Scorecard'!$AA$1=4,IF(FY2019_ALL_Targets!$CB59="Yes",INDEX('Final Comp Values'!$BO:$BO,MATCH(FY2019_ALL_Targets!$A59,'Final Comp Values'!$B:$B,0)),IF($CB59="Min Data",0,0)),0)</f>
        <v>0.66</v>
      </c>
      <c r="DU59" s="14">
        <v>0.95</v>
      </c>
      <c r="DV59" s="14">
        <v>1.07</v>
      </c>
      <c r="DW59" s="14">
        <v>1.1100000000000001</v>
      </c>
      <c r="DX59" s="14">
        <v>0.97</v>
      </c>
      <c r="DY59" s="12">
        <f t="shared" si="1"/>
        <v>1</v>
      </c>
      <c r="DZ59" s="12">
        <f t="shared" si="2"/>
        <v>1</v>
      </c>
      <c r="EA59" s="12">
        <f t="shared" si="3"/>
        <v>0</v>
      </c>
      <c r="EB59" s="12">
        <f t="shared" si="4"/>
        <v>0</v>
      </c>
    </row>
    <row r="60" spans="1:132" x14ac:dyDescent="0.25">
      <c r="A60" s="297">
        <v>4774</v>
      </c>
      <c r="B60" s="347">
        <v>455682</v>
      </c>
      <c r="C60" s="297">
        <v>1001790</v>
      </c>
      <c r="D60" s="14">
        <v>1659369627</v>
      </c>
      <c r="E60" s="26" t="s">
        <v>930</v>
      </c>
      <c r="F60" s="26" t="str">
        <f>INDEX('Mar - Aug'!X:X,MATCH(A60,'Mar - Aug'!B:B,0))</f>
        <v>Harris</v>
      </c>
      <c r="G60" s="26" t="s">
        <v>3016</v>
      </c>
      <c r="H60" s="26"/>
      <c r="I60" s="26" t="str">
        <f t="shared" si="0"/>
        <v/>
      </c>
      <c r="J60" s="299" t="s">
        <v>2894</v>
      </c>
      <c r="K60" s="299" t="s">
        <v>2895</v>
      </c>
      <c r="L60" s="299" t="s">
        <v>2896</v>
      </c>
      <c r="M60" s="13">
        <v>2.3012540000000001E-2</v>
      </c>
      <c r="N60" s="13">
        <v>4.0322579999999997E-2</v>
      </c>
      <c r="O60" s="13">
        <v>0</v>
      </c>
      <c r="P60" s="13">
        <v>6.5989870000000006E-2</v>
      </c>
      <c r="Q60" s="13">
        <v>3.3690650000000003E-2</v>
      </c>
      <c r="R60" s="13">
        <v>5.5747400000000003E-2</v>
      </c>
      <c r="S60" s="13">
        <v>3.7344499999999998E-3</v>
      </c>
      <c r="T60" s="13">
        <v>0.15247816</v>
      </c>
      <c r="U60" s="13">
        <v>3.3690650000000003E-2</v>
      </c>
      <c r="V60" s="13">
        <v>5.5747400000000003E-2</v>
      </c>
      <c r="W60" s="13">
        <v>3.7344499999999998E-3</v>
      </c>
      <c r="X60" s="13">
        <v>0.15247816</v>
      </c>
      <c r="Y60" s="13">
        <v>3.3690650000000003E-2</v>
      </c>
      <c r="Z60" s="13">
        <v>5.5747400000000003E-2</v>
      </c>
      <c r="AA60" s="13">
        <v>3.7344499999999998E-3</v>
      </c>
      <c r="AB60" s="13">
        <v>0.15247816</v>
      </c>
      <c r="AC60" s="13">
        <v>3.3690650000000003E-2</v>
      </c>
      <c r="AD60" s="13">
        <v>5.5747400000000003E-2</v>
      </c>
      <c r="AE60" s="13">
        <v>3.7344499999999998E-3</v>
      </c>
      <c r="AF60" s="13">
        <v>0.15247816</v>
      </c>
      <c r="AG60" s="13">
        <v>3.3690650000000003E-2</v>
      </c>
      <c r="AH60" s="13">
        <v>5.5747400000000003E-2</v>
      </c>
      <c r="AI60" s="13">
        <v>3.7344499999999998E-3</v>
      </c>
      <c r="AJ60" s="13">
        <v>0.15247816</v>
      </c>
      <c r="AK60" s="13">
        <v>3.3690650000000003E-2</v>
      </c>
      <c r="AL60" s="13">
        <v>5.5747400000000003E-2</v>
      </c>
      <c r="AM60" s="13">
        <v>3.7344499999999998E-3</v>
      </c>
      <c r="AN60" s="13">
        <v>0.15247816</v>
      </c>
      <c r="AO60" s="13">
        <v>3.3690650000000003E-2</v>
      </c>
      <c r="AP60" s="13">
        <v>5.5747400000000003E-2</v>
      </c>
      <c r="AQ60" s="13">
        <v>3.7344499999999998E-3</v>
      </c>
      <c r="AR60" s="13">
        <v>0.15247816</v>
      </c>
      <c r="AS60" s="13">
        <v>3.3690650000000003E-2</v>
      </c>
      <c r="AT60" s="13">
        <v>5.5747400000000003E-2</v>
      </c>
      <c r="AU60" s="13">
        <v>3.7344499999999998E-3</v>
      </c>
      <c r="AV60" s="13">
        <v>0.15247816</v>
      </c>
      <c r="AW60" s="13">
        <v>3.3690650000000003E-2</v>
      </c>
      <c r="AX60" s="13">
        <v>5.5747400000000003E-2</v>
      </c>
      <c r="AY60" s="13">
        <v>3.7344499999999998E-3</v>
      </c>
      <c r="AZ60" s="13">
        <v>0.15247816</v>
      </c>
      <c r="BA60" s="86">
        <v>1.7094017094017099E-2</v>
      </c>
      <c r="BB60" s="86">
        <v>4.1237113402061903E-2</v>
      </c>
      <c r="BC60" s="13">
        <v>0</v>
      </c>
      <c r="BD60" s="13">
        <v>4.1237113402061903E-2</v>
      </c>
      <c r="BE60" s="14">
        <v>1.72413793103448E-2</v>
      </c>
      <c r="BF60" s="14">
        <v>1.0989010989011E-2</v>
      </c>
      <c r="BG60" s="14">
        <v>0</v>
      </c>
      <c r="BH60" s="14">
        <v>2.0833333333333301E-2</v>
      </c>
      <c r="BI60" s="14">
        <v>1.7857142857142901E-2</v>
      </c>
      <c r="BJ60" s="14">
        <v>3.65853658536585E-2</v>
      </c>
      <c r="BK60" s="14">
        <v>0</v>
      </c>
      <c r="BL60" s="430">
        <v>2.1276595744680899E-2</v>
      </c>
      <c r="BM60" s="14">
        <v>1.6666666666666701E-2</v>
      </c>
      <c r="BN60" s="14">
        <v>3.5294117647058802E-2</v>
      </c>
      <c r="BO60" s="14">
        <v>0</v>
      </c>
      <c r="BP60" s="14">
        <v>4.0404040404040401E-2</v>
      </c>
      <c r="BQ60" s="86">
        <v>1.6666666666666701E-2</v>
      </c>
      <c r="BR60" s="86">
        <v>3.5294117647058802E-2</v>
      </c>
      <c r="BS60" s="86">
        <v>0</v>
      </c>
      <c r="BT60" s="86">
        <v>4.0404040404040401E-2</v>
      </c>
      <c r="BU60" s="14" t="s">
        <v>35</v>
      </c>
      <c r="BV60" s="14" t="s">
        <v>35</v>
      </c>
      <c r="BW60" s="14" t="s">
        <v>35</v>
      </c>
      <c r="BX60" s="14" t="s">
        <v>35</v>
      </c>
      <c r="BY60" s="14" t="s">
        <v>35</v>
      </c>
      <c r="BZ60" s="14" t="s">
        <v>35</v>
      </c>
      <c r="CA60" s="14" t="s">
        <v>35</v>
      </c>
      <c r="CB60" s="14" t="s">
        <v>35</v>
      </c>
      <c r="CC60" s="14">
        <v>0</v>
      </c>
      <c r="CD60" s="14">
        <v>0</v>
      </c>
      <c r="CE60" s="14">
        <v>0</v>
      </c>
      <c r="CF60" s="14">
        <v>0</v>
      </c>
      <c r="CG60" s="14">
        <v>0</v>
      </c>
      <c r="CH60" s="14">
        <v>0</v>
      </c>
      <c r="CI60" s="14">
        <v>0</v>
      </c>
      <c r="CJ60" s="14">
        <f>INDEX('Monthy Targets'!AC:AC,(MATCH(FY2019_ALL_Targets!$B:$B,'Monthy Targets'!$B:$B,0)))</f>
        <v>0</v>
      </c>
      <c r="CK60" s="14">
        <f>INDEX('Monthy Targets'!AD:AD,(MATCH(FY2019_ALL_Targets!$B:$B,'Monthy Targets'!$B:$B,0)))</f>
        <v>0</v>
      </c>
      <c r="CL60" s="14">
        <f>INDEX('Monthy Targets'!AE:AE,(MATCH(FY2019_ALL_Targets!$B:$B,'Monthy Targets'!$B:$B,0)))</f>
        <v>0</v>
      </c>
      <c r="CM60" s="14">
        <f>INDEX('Monthy Targets'!AF:AF,(MATCH(FY2019_ALL_Targets!$B:$B,'Monthy Targets'!$B:$B,0)))</f>
        <v>0</v>
      </c>
      <c r="CN60" s="14">
        <f>INDEX('Monthy Targets'!AG:AG,(MATCH(FY2019_ALL_Targets!$B:$B,'Monthy Targets'!$B:$B,0)))</f>
        <v>0</v>
      </c>
      <c r="CO60" s="14">
        <v>0.69</v>
      </c>
      <c r="CP60" s="14">
        <v>0.69</v>
      </c>
      <c r="CQ60" s="14">
        <v>0.69</v>
      </c>
      <c r="CR60" s="14">
        <v>0.69</v>
      </c>
      <c r="CS60" s="14">
        <v>0.69</v>
      </c>
      <c r="CT60" s="14">
        <v>0.69</v>
      </c>
      <c r="CU60" s="14">
        <v>0.69</v>
      </c>
      <c r="CV60" s="14">
        <v>0.69</v>
      </c>
      <c r="CW60" s="14">
        <v>0.68</v>
      </c>
      <c r="CX60" s="14">
        <v>0.68</v>
      </c>
      <c r="CY60" s="14">
        <v>0.68</v>
      </c>
      <c r="CZ60" s="14">
        <v>0.68</v>
      </c>
      <c r="DA60" s="14">
        <f>IF('QIPP Scorecard'!$AA$1=4,IF(FY2019_ALL_Targets!$BU60="Yes",INDEX('Final Comp Values'!$BN:$BN,MATCH(FY2019_ALL_Targets!$A60,'Final Comp Values'!$B:$B,0)),IF($BU60="Min Data",0,0)),0)</f>
        <v>0.68</v>
      </c>
      <c r="DB60" s="14">
        <f>IF('QIPP Scorecard'!$AA$1=4,IF(FY2019_ALL_Targets!$BV60="Yes",INDEX('Final Comp Values'!$BN:$BN,MATCH(FY2019_ALL_Targets!$A60,'Final Comp Values'!$B:$B,0)),IF($BV60="Min Data",0,0)),0)</f>
        <v>0.68</v>
      </c>
      <c r="DC60" s="14">
        <f>IF('QIPP Scorecard'!$AA$1=4,IF(FY2019_ALL_Targets!$BW60="Yes",INDEX('Final Comp Values'!$BN:$BN,MATCH(FY2019_ALL_Targets!$A60,'Final Comp Values'!$B:$B,0)),IF(CI60="Min Data",0,0)),0)</f>
        <v>0.68</v>
      </c>
      <c r="DD60" s="14">
        <f>IF('QIPP Scorecard'!$AA$1=4,IF(FY2019_ALL_Targets!$BX60="Yes",INDEX('Final Comp Values'!$BN:$BN,MATCH(FY2019_ALL_Targets!$A60,'Final Comp Values'!$B:$B,0)),IF($BX60="Min Data",0,0)),0)</f>
        <v>0.68</v>
      </c>
      <c r="DE60" s="14">
        <v>1.27</v>
      </c>
      <c r="DF60" s="14">
        <v>1.27</v>
      </c>
      <c r="DG60" s="14">
        <v>1.27</v>
      </c>
      <c r="DH60" s="14">
        <v>1.27</v>
      </c>
      <c r="DI60" s="14">
        <v>1.27</v>
      </c>
      <c r="DJ60" s="14">
        <v>1.27</v>
      </c>
      <c r="DK60" s="14">
        <v>1.27</v>
      </c>
      <c r="DL60" s="14">
        <v>1.27</v>
      </c>
      <c r="DM60" s="14">
        <v>1.26</v>
      </c>
      <c r="DN60" s="14">
        <v>1.26</v>
      </c>
      <c r="DO60" s="14">
        <v>1.26</v>
      </c>
      <c r="DP60" s="14">
        <v>1.26</v>
      </c>
      <c r="DQ60" s="14">
        <f>IF('QIPP Scorecard'!$AA$1=4,IF(FY2019_ALL_Targets!$BY60="Yes",INDEX('Final Comp Values'!$BK:$BK,MATCH(FY2019_ALL_Targets!$A60,'Final Comp Values'!$B:$B,0)),IF($BY60="Min Data",0,0)),0)</f>
        <v>1.26</v>
      </c>
      <c r="DR60" s="14">
        <f>IF('QIPP Scorecard'!$AA$1=4,IF(FY2019_ALL_Targets!$BZ60="Yes",INDEX('Final Comp Values'!$BO:$BO,MATCH(FY2019_ALL_Targets!$A60,'Final Comp Values'!$B:$B,0)),IF($BZ60="Min Data",0,0)),0)</f>
        <v>1.26</v>
      </c>
      <c r="DS60" s="14">
        <f>IF('QIPP Scorecard'!$AA$1=4,IF(FY2019_ALL_Targets!$CA60="Yes",INDEX('Final Comp Values'!$BO:$BO,MATCH(FY2019_ALL_Targets!$A60,'Final Comp Values'!$B:$B,0)),IF($CA60="Min Data",0,0)),0)</f>
        <v>1.26</v>
      </c>
      <c r="DT60" s="14">
        <f>IF('QIPP Scorecard'!$AA$1=4,IF(FY2019_ALL_Targets!$CB60="Yes",INDEX('Final Comp Values'!$BO:$BO,MATCH(FY2019_ALL_Targets!$A60,'Final Comp Values'!$B:$B,0)),IF($CB60="Min Data",0,0)),0)</f>
        <v>1.26</v>
      </c>
      <c r="DU60" s="14">
        <v>0.79</v>
      </c>
      <c r="DV60" s="14">
        <v>0.89</v>
      </c>
      <c r="DW60" s="14">
        <v>0.93</v>
      </c>
      <c r="DX60" s="14">
        <v>0.91</v>
      </c>
      <c r="DY60" s="12">
        <f t="shared" si="1"/>
        <v>0</v>
      </c>
      <c r="DZ60" s="12">
        <f t="shared" si="2"/>
        <v>0</v>
      </c>
      <c r="EA60" s="12">
        <f t="shared" si="3"/>
        <v>0</v>
      </c>
      <c r="EB60" s="12">
        <f t="shared" si="4"/>
        <v>3</v>
      </c>
    </row>
    <row r="61" spans="1:132" x14ac:dyDescent="0.25">
      <c r="A61" s="297">
        <v>5218</v>
      </c>
      <c r="B61" s="347">
        <v>455684</v>
      </c>
      <c r="C61" s="297">
        <v>1025976</v>
      </c>
      <c r="D61" s="14">
        <v>1487600706</v>
      </c>
      <c r="E61" s="26" t="s">
        <v>939</v>
      </c>
      <c r="F61" s="26" t="str">
        <f>INDEX('Mar - Aug'!X:X,MATCH(A61,'Mar - Aug'!B:B,0))</f>
        <v>MRSA Northeast</v>
      </c>
      <c r="G61" s="26" t="s">
        <v>3058</v>
      </c>
      <c r="H61" s="26"/>
      <c r="I61" s="26" t="str">
        <f t="shared" si="0"/>
        <v/>
      </c>
      <c r="J61" s="299" t="s">
        <v>723</v>
      </c>
      <c r="K61" s="299" t="s">
        <v>976</v>
      </c>
      <c r="L61" s="299" t="s">
        <v>724</v>
      </c>
      <c r="M61" s="13">
        <v>2.9023739999999999E-2</v>
      </c>
      <c r="N61" s="13">
        <v>7.0422559999999995E-2</v>
      </c>
      <c r="O61" s="13">
        <v>0</v>
      </c>
      <c r="P61" s="13">
        <v>0.16326531999999999</v>
      </c>
      <c r="Q61" s="13">
        <v>3.3690650000000003E-2</v>
      </c>
      <c r="R61" s="13">
        <v>5.5747400000000003E-2</v>
      </c>
      <c r="S61" s="13">
        <v>3.7344499999999998E-3</v>
      </c>
      <c r="T61" s="13">
        <v>0.15247816</v>
      </c>
      <c r="U61" s="13">
        <v>3.3690650000000003E-2</v>
      </c>
      <c r="V61" s="13">
        <v>6.9225376480000003E-2</v>
      </c>
      <c r="W61" s="13">
        <v>3.7344499999999998E-3</v>
      </c>
      <c r="X61" s="13">
        <v>0.16048980956</v>
      </c>
      <c r="Y61" s="13">
        <v>3.3690650000000003E-2</v>
      </c>
      <c r="Z61" s="13">
        <v>6.6901431999999997E-2</v>
      </c>
      <c r="AA61" s="13">
        <v>3.7344499999999998E-3</v>
      </c>
      <c r="AB61" s="13">
        <v>0.15510205399999999</v>
      </c>
      <c r="AC61" s="13">
        <v>3.3690650000000003E-2</v>
      </c>
      <c r="AD61" s="13">
        <v>6.8028192959999997E-2</v>
      </c>
      <c r="AE61" s="13">
        <v>3.7344499999999998E-3</v>
      </c>
      <c r="AF61" s="13">
        <v>0.15771429912000001</v>
      </c>
      <c r="AG61" s="13">
        <v>3.3690650000000003E-2</v>
      </c>
      <c r="AH61" s="13">
        <v>6.3380303999999998E-2</v>
      </c>
      <c r="AI61" s="13">
        <v>3.7344499999999998E-3</v>
      </c>
      <c r="AJ61" s="13">
        <v>0.15247816</v>
      </c>
      <c r="AK61" s="13">
        <v>3.3690650000000003E-2</v>
      </c>
      <c r="AL61" s="13">
        <v>6.6831009440000005E-2</v>
      </c>
      <c r="AM61" s="13">
        <v>3.7344499999999998E-3</v>
      </c>
      <c r="AN61" s="13">
        <v>0.15493878867999999</v>
      </c>
      <c r="AO61" s="13">
        <v>3.3690650000000003E-2</v>
      </c>
      <c r="AP61" s="13">
        <v>5.9859176E-2</v>
      </c>
      <c r="AQ61" s="13">
        <v>3.7344499999999998E-3</v>
      </c>
      <c r="AR61" s="13">
        <v>0.15247816</v>
      </c>
      <c r="AS61" s="13">
        <v>3.3690650000000003E-2</v>
      </c>
      <c r="AT61" s="13">
        <v>6.5492980800000003E-2</v>
      </c>
      <c r="AU61" s="13">
        <v>3.7344499999999998E-3</v>
      </c>
      <c r="AV61" s="13">
        <v>0.15247816</v>
      </c>
      <c r="AW61" s="13">
        <v>3.3690650000000003E-2</v>
      </c>
      <c r="AX61" s="13">
        <v>5.6338048000000002E-2</v>
      </c>
      <c r="AY61" s="13">
        <v>3.7344499999999998E-3</v>
      </c>
      <c r="AZ61" s="13">
        <v>0.15247816</v>
      </c>
      <c r="BA61" s="86">
        <v>4.3859649122807001E-2</v>
      </c>
      <c r="BB61" s="86">
        <v>6.3492063492063502E-2</v>
      </c>
      <c r="BC61" s="13">
        <v>0</v>
      </c>
      <c r="BD61" s="13">
        <v>7.69230769230769E-2</v>
      </c>
      <c r="BE61" s="14">
        <v>3.4782608695652202E-2</v>
      </c>
      <c r="BF61" s="14">
        <v>9.45945945945946E-2</v>
      </c>
      <c r="BG61" s="14">
        <v>0</v>
      </c>
      <c r="BH61" s="14">
        <v>0.105769230769231</v>
      </c>
      <c r="BI61" s="14">
        <v>2.7027027027027001E-2</v>
      </c>
      <c r="BJ61" s="14">
        <v>8.8235294117647106E-2</v>
      </c>
      <c r="BK61" s="14">
        <v>0</v>
      </c>
      <c r="BL61" s="430">
        <v>0.1</v>
      </c>
      <c r="BM61" s="14">
        <v>2.6548672566371698E-2</v>
      </c>
      <c r="BN61" s="14">
        <v>0.125</v>
      </c>
      <c r="BO61" s="14">
        <v>0</v>
      </c>
      <c r="BP61" s="14">
        <v>0.116504854368932</v>
      </c>
      <c r="BQ61" s="86">
        <v>2.6548672566371698E-2</v>
      </c>
      <c r="BR61" s="86">
        <v>0.125</v>
      </c>
      <c r="BS61" s="86">
        <v>0</v>
      </c>
      <c r="BT61" s="86">
        <v>0.116504854368932</v>
      </c>
      <c r="BU61" s="14" t="s">
        <v>35</v>
      </c>
      <c r="BV61" s="14" t="s">
        <v>36</v>
      </c>
      <c r="BW61" s="14" t="s">
        <v>35</v>
      </c>
      <c r="BX61" s="14" t="s">
        <v>35</v>
      </c>
      <c r="BY61" s="14" t="s">
        <v>35</v>
      </c>
      <c r="BZ61" s="14" t="s">
        <v>36</v>
      </c>
      <c r="CA61" s="14" t="s">
        <v>35</v>
      </c>
      <c r="CB61" s="14" t="s">
        <v>35</v>
      </c>
      <c r="CC61" s="14">
        <v>7.81</v>
      </c>
      <c r="CD61" s="14">
        <v>7.81</v>
      </c>
      <c r="CE61" s="14">
        <v>7.81</v>
      </c>
      <c r="CF61" s="14">
        <v>7.81</v>
      </c>
      <c r="CG61" s="14">
        <v>7.81</v>
      </c>
      <c r="CH61" s="14">
        <v>7.81</v>
      </c>
      <c r="CI61" s="14">
        <v>8.09</v>
      </c>
      <c r="CJ61" s="14">
        <f>INDEX('Monthy Targets'!AC:AC,(MATCH(FY2019_ALL_Targets!$B:$B,'Monthy Targets'!$B:$B,0)))</f>
        <v>8.06</v>
      </c>
      <c r="CK61" s="14">
        <f>INDEX('Monthy Targets'!AD:AD,(MATCH(FY2019_ALL_Targets!$B:$B,'Monthy Targets'!$B:$B,0)))</f>
        <v>8.06</v>
      </c>
      <c r="CL61" s="14">
        <f>INDEX('Monthy Targets'!AE:AE,(MATCH(FY2019_ALL_Targets!$B:$B,'Monthy Targets'!$B:$B,0)))</f>
        <v>8.06</v>
      </c>
      <c r="CM61" s="14">
        <f>INDEX('Monthy Targets'!AF:AF,(MATCH(FY2019_ALL_Targets!$B:$B,'Monthy Targets'!$B:$B,0)))</f>
        <v>8.06</v>
      </c>
      <c r="CN61" s="14">
        <f>INDEX('Monthy Targets'!AG:AG,(MATCH(FY2019_ALL_Targets!$B:$B,'Monthy Targets'!$B:$B,0)))</f>
        <v>8.06</v>
      </c>
      <c r="CO61" s="14">
        <v>0</v>
      </c>
      <c r="CP61" s="14">
        <v>0.53</v>
      </c>
      <c r="CQ61" s="14">
        <v>0.53</v>
      </c>
      <c r="CR61" s="14">
        <v>0.53</v>
      </c>
      <c r="CS61" s="14">
        <v>0</v>
      </c>
      <c r="CT61" s="14">
        <v>0</v>
      </c>
      <c r="CU61" s="14">
        <v>0.53</v>
      </c>
      <c r="CV61" s="14">
        <v>0.53</v>
      </c>
      <c r="CW61" s="14">
        <v>0.55000000000000004</v>
      </c>
      <c r="CX61" s="14">
        <v>0</v>
      </c>
      <c r="CY61" s="14">
        <v>0.55000000000000004</v>
      </c>
      <c r="CZ61" s="14">
        <v>0.55000000000000004</v>
      </c>
      <c r="DA61" s="14">
        <f>IF('QIPP Scorecard'!$AA$1=4,IF(FY2019_ALL_Targets!$BU61="Yes",INDEX('Final Comp Values'!$BN:$BN,MATCH(FY2019_ALL_Targets!$A61,'Final Comp Values'!$B:$B,0)),IF($BU61="Min Data",0,0)),0)</f>
        <v>0.55000000000000004</v>
      </c>
      <c r="DB61" s="14">
        <f>IF('QIPP Scorecard'!$AA$1=4,IF(FY2019_ALL_Targets!$BV61="Yes",INDEX('Final Comp Values'!$BN:$BN,MATCH(FY2019_ALL_Targets!$A61,'Final Comp Values'!$B:$B,0)),IF($BV61="Min Data",0,0)),0)</f>
        <v>0</v>
      </c>
      <c r="DC61" s="14">
        <f>IF('QIPP Scorecard'!$AA$1=4,IF(FY2019_ALL_Targets!$BW61="Yes",INDEX('Final Comp Values'!$BN:$BN,MATCH(FY2019_ALL_Targets!$A61,'Final Comp Values'!$B:$B,0)),IF(CI61="Min Data",0,0)),0)</f>
        <v>0.55000000000000004</v>
      </c>
      <c r="DD61" s="14">
        <f>IF('QIPP Scorecard'!$AA$1=4,IF(FY2019_ALL_Targets!$BX61="Yes",INDEX('Final Comp Values'!$BN:$BN,MATCH(FY2019_ALL_Targets!$A61,'Final Comp Values'!$B:$B,0)),IF($BX61="Min Data",0,0)),0)</f>
        <v>0.55000000000000004</v>
      </c>
      <c r="DE61" s="14">
        <v>0</v>
      </c>
      <c r="DF61" s="14">
        <v>0.98</v>
      </c>
      <c r="DG61" s="14">
        <v>0.98</v>
      </c>
      <c r="DH61" s="14">
        <v>0.98</v>
      </c>
      <c r="DI61" s="14">
        <v>0</v>
      </c>
      <c r="DJ61" s="14">
        <v>0</v>
      </c>
      <c r="DK61" s="14">
        <v>0.98</v>
      </c>
      <c r="DL61" s="14">
        <v>0.98</v>
      </c>
      <c r="DM61" s="14">
        <v>1.02</v>
      </c>
      <c r="DN61" s="14">
        <v>0</v>
      </c>
      <c r="DO61" s="14">
        <v>1.02</v>
      </c>
      <c r="DP61" s="14">
        <v>1.02</v>
      </c>
      <c r="DQ61" s="14">
        <f>IF('QIPP Scorecard'!$AA$1=4,IF(FY2019_ALL_Targets!$BY61="Yes",INDEX('Final Comp Values'!$BK:$BK,MATCH(FY2019_ALL_Targets!$A61,'Final Comp Values'!$B:$B,0)),IF($BY61="Min Data",0,0)),0)</f>
        <v>1.02</v>
      </c>
      <c r="DR61" s="14">
        <f>IF('QIPP Scorecard'!$AA$1=4,IF(FY2019_ALL_Targets!$BZ61="Yes",INDEX('Final Comp Values'!$BO:$BO,MATCH(FY2019_ALL_Targets!$A61,'Final Comp Values'!$B:$B,0)),IF($BZ61="Min Data",0,0)),0)</f>
        <v>0</v>
      </c>
      <c r="DS61" s="14">
        <f>IF('QIPP Scorecard'!$AA$1=4,IF(FY2019_ALL_Targets!$CA61="Yes",INDEX('Final Comp Values'!$BO:$BO,MATCH(FY2019_ALL_Targets!$A61,'Final Comp Values'!$B:$B,0)),IF($CA61="Min Data",0,0)),0)</f>
        <v>1.02</v>
      </c>
      <c r="DT61" s="14">
        <f>IF('QIPP Scorecard'!$AA$1=4,IF(FY2019_ALL_Targets!$CB61="Yes",INDEX('Final Comp Values'!$BO:$BO,MATCH(FY2019_ALL_Targets!$A61,'Final Comp Values'!$B:$B,0)),IF($CB61="Min Data",0,0)),0)</f>
        <v>1.02</v>
      </c>
      <c r="DU61" s="14">
        <v>1.24</v>
      </c>
      <c r="DV61" s="14">
        <v>1.23</v>
      </c>
      <c r="DW61" s="14">
        <v>1.45</v>
      </c>
      <c r="DX61" s="14">
        <v>1.42</v>
      </c>
      <c r="DY61" s="12">
        <f t="shared" si="1"/>
        <v>1</v>
      </c>
      <c r="DZ61" s="12">
        <f t="shared" si="2"/>
        <v>1</v>
      </c>
      <c r="EA61" s="12">
        <f t="shared" si="3"/>
        <v>0</v>
      </c>
      <c r="EB61" s="12">
        <f t="shared" si="4"/>
        <v>0</v>
      </c>
    </row>
    <row r="62" spans="1:132" x14ac:dyDescent="0.25">
      <c r="A62" s="297">
        <v>5219</v>
      </c>
      <c r="B62" s="347">
        <v>455685</v>
      </c>
      <c r="C62" s="297">
        <v>521901</v>
      </c>
      <c r="D62" s="14">
        <v>1740261742</v>
      </c>
      <c r="E62" s="26" t="s">
        <v>937</v>
      </c>
      <c r="F62" s="26" t="str">
        <f>INDEX('Mar - Aug'!X:X,MATCH(A62,'Mar - Aug'!B:B,0))</f>
        <v>Tarrant</v>
      </c>
      <c r="G62" s="26" t="s">
        <v>3078</v>
      </c>
      <c r="H62" s="26"/>
      <c r="I62" s="26" t="str">
        <f t="shared" si="0"/>
        <v/>
      </c>
      <c r="J62" s="299" t="s">
        <v>725</v>
      </c>
      <c r="K62" s="299" t="s">
        <v>954</v>
      </c>
      <c r="L62" s="299" t="s">
        <v>726</v>
      </c>
      <c r="M62" s="13">
        <v>0</v>
      </c>
      <c r="N62" s="13">
        <v>2.0833330000000001E-2</v>
      </c>
      <c r="O62" s="13">
        <v>0</v>
      </c>
      <c r="P62" s="13">
        <v>0.18181818999999999</v>
      </c>
      <c r="Q62" s="13">
        <v>3.3690650000000003E-2</v>
      </c>
      <c r="R62" s="13">
        <v>5.5747400000000003E-2</v>
      </c>
      <c r="S62" s="13">
        <v>3.7344499999999998E-3</v>
      </c>
      <c r="T62" s="13">
        <v>0.15247816</v>
      </c>
      <c r="U62" s="13">
        <v>3.3690650000000003E-2</v>
      </c>
      <c r="V62" s="13">
        <v>5.5747400000000003E-2</v>
      </c>
      <c r="W62" s="13">
        <v>3.7344499999999998E-3</v>
      </c>
      <c r="X62" s="13">
        <v>0.17872728077</v>
      </c>
      <c r="Y62" s="13">
        <v>3.3690650000000003E-2</v>
      </c>
      <c r="Z62" s="13">
        <v>5.5747400000000003E-2</v>
      </c>
      <c r="AA62" s="13">
        <v>3.7344499999999998E-3</v>
      </c>
      <c r="AB62" s="13">
        <v>0.1727272805</v>
      </c>
      <c r="AC62" s="13">
        <v>3.3690650000000003E-2</v>
      </c>
      <c r="AD62" s="13">
        <v>5.5747400000000003E-2</v>
      </c>
      <c r="AE62" s="13">
        <v>3.7344499999999998E-3</v>
      </c>
      <c r="AF62" s="13">
        <v>0.17563637154</v>
      </c>
      <c r="AG62" s="13">
        <v>3.3690650000000003E-2</v>
      </c>
      <c r="AH62" s="13">
        <v>5.5747400000000003E-2</v>
      </c>
      <c r="AI62" s="13">
        <v>3.7344499999999998E-3</v>
      </c>
      <c r="AJ62" s="13">
        <v>0.163636371</v>
      </c>
      <c r="AK62" s="13">
        <v>3.3690650000000003E-2</v>
      </c>
      <c r="AL62" s="13">
        <v>5.5747400000000003E-2</v>
      </c>
      <c r="AM62" s="13">
        <v>3.7344499999999998E-3</v>
      </c>
      <c r="AN62" s="13">
        <v>0.17254546231000001</v>
      </c>
      <c r="AO62" s="13">
        <v>3.3690650000000003E-2</v>
      </c>
      <c r="AP62" s="13">
        <v>5.5747400000000003E-2</v>
      </c>
      <c r="AQ62" s="13">
        <v>3.7344499999999998E-3</v>
      </c>
      <c r="AR62" s="13">
        <v>0.15454546150000001</v>
      </c>
      <c r="AS62" s="13">
        <v>3.3690650000000003E-2</v>
      </c>
      <c r="AT62" s="13">
        <v>5.5747400000000003E-2</v>
      </c>
      <c r="AU62" s="13">
        <v>3.7344499999999998E-3</v>
      </c>
      <c r="AV62" s="13">
        <v>0.16909091670000001</v>
      </c>
      <c r="AW62" s="13">
        <v>3.3690650000000003E-2</v>
      </c>
      <c r="AX62" s="13">
        <v>5.5747400000000003E-2</v>
      </c>
      <c r="AY62" s="13">
        <v>3.7344499999999998E-3</v>
      </c>
      <c r="AZ62" s="13">
        <v>0.15247816</v>
      </c>
      <c r="BA62" s="86">
        <v>0</v>
      </c>
      <c r="BB62" s="86">
        <v>0</v>
      </c>
      <c r="BC62" s="13">
        <v>0</v>
      </c>
      <c r="BD62" s="13">
        <v>0.19230769230769201</v>
      </c>
      <c r="BE62" s="14">
        <v>8.3333333333333301E-2</v>
      </c>
      <c r="BF62" s="14">
        <v>4.5454545454545497E-2</v>
      </c>
      <c r="BG62" s="14">
        <v>0</v>
      </c>
      <c r="BH62" s="14">
        <v>0.125</v>
      </c>
      <c r="BI62" s="14">
        <v>0.12</v>
      </c>
      <c r="BJ62" s="14">
        <v>8.6956521739130405E-2</v>
      </c>
      <c r="BK62" s="14">
        <v>0</v>
      </c>
      <c r="BL62" s="430">
        <v>0.08</v>
      </c>
      <c r="BM62" s="14">
        <v>0.115384615384615</v>
      </c>
      <c r="BN62" s="14">
        <v>8.3333333333333301E-2</v>
      </c>
      <c r="BO62" s="14">
        <v>0</v>
      </c>
      <c r="BP62" s="14">
        <v>3.8461538461538498E-2</v>
      </c>
      <c r="BQ62" s="86">
        <v>0.115384615384615</v>
      </c>
      <c r="BR62" s="86">
        <v>8.3333333333333301E-2</v>
      </c>
      <c r="BS62" s="86">
        <v>0</v>
      </c>
      <c r="BT62" s="86">
        <v>3.8461538461538498E-2</v>
      </c>
      <c r="BU62" s="14" t="s">
        <v>36</v>
      </c>
      <c r="BV62" s="14" t="s">
        <v>36</v>
      </c>
      <c r="BW62" s="14" t="s">
        <v>35</v>
      </c>
      <c r="BX62" s="14" t="s">
        <v>35</v>
      </c>
      <c r="BY62" s="14" t="s">
        <v>36</v>
      </c>
      <c r="BZ62" s="14" t="s">
        <v>36</v>
      </c>
      <c r="CA62" s="14" t="s">
        <v>35</v>
      </c>
      <c r="CB62" s="14" t="s">
        <v>35</v>
      </c>
      <c r="CC62" s="14">
        <v>1.82</v>
      </c>
      <c r="CD62" s="14">
        <v>1.82</v>
      </c>
      <c r="CE62" s="14">
        <v>1.82</v>
      </c>
      <c r="CF62" s="14">
        <v>1.82</v>
      </c>
      <c r="CG62" s="14">
        <v>1.82</v>
      </c>
      <c r="CH62" s="14">
        <v>1.82</v>
      </c>
      <c r="CI62" s="14">
        <v>1.77</v>
      </c>
      <c r="CJ62" s="14">
        <f>INDEX('Monthy Targets'!AC:AC,(MATCH(FY2019_ALL_Targets!$B:$B,'Monthy Targets'!$B:$B,0)))</f>
        <v>1.76</v>
      </c>
      <c r="CK62" s="14">
        <f>INDEX('Monthy Targets'!AD:AD,(MATCH(FY2019_ALL_Targets!$B:$B,'Monthy Targets'!$B:$B,0)))</f>
        <v>1.76</v>
      </c>
      <c r="CL62" s="14">
        <f>INDEX('Monthy Targets'!AE:AE,(MATCH(FY2019_ALL_Targets!$B:$B,'Monthy Targets'!$B:$B,0)))</f>
        <v>1.76</v>
      </c>
      <c r="CM62" s="14">
        <f>INDEX('Monthy Targets'!AF:AF,(MATCH(FY2019_ALL_Targets!$B:$B,'Monthy Targets'!$B:$B,0)))</f>
        <v>1.76</v>
      </c>
      <c r="CN62" s="14">
        <f>INDEX('Monthy Targets'!AG:AG,(MATCH(FY2019_ALL_Targets!$B:$B,'Monthy Targets'!$B:$B,0)))</f>
        <v>1.76</v>
      </c>
      <c r="CO62" s="14">
        <v>0.12</v>
      </c>
      <c r="CP62" s="14">
        <v>0.12</v>
      </c>
      <c r="CQ62" s="14">
        <v>0.12</v>
      </c>
      <c r="CR62" s="14">
        <v>0</v>
      </c>
      <c r="CS62" s="14">
        <v>0</v>
      </c>
      <c r="CT62" s="14">
        <v>0.12</v>
      </c>
      <c r="CU62" s="14">
        <v>0.12</v>
      </c>
      <c r="CV62" s="14">
        <v>0.12</v>
      </c>
      <c r="CW62" s="14">
        <v>0</v>
      </c>
      <c r="CX62" s="14">
        <v>0</v>
      </c>
      <c r="CY62" s="14">
        <v>0.12</v>
      </c>
      <c r="CZ62" s="14">
        <v>0.12</v>
      </c>
      <c r="DA62" s="14">
        <f>IF('QIPP Scorecard'!$AA$1=4,IF(FY2019_ALL_Targets!$BU62="Yes",INDEX('Final Comp Values'!$BN:$BN,MATCH(FY2019_ALL_Targets!$A62,'Final Comp Values'!$B:$B,0)),IF($BU62="Min Data",0,0)),0)</f>
        <v>0</v>
      </c>
      <c r="DB62" s="14">
        <f>IF('QIPP Scorecard'!$AA$1=4,IF(FY2019_ALL_Targets!$BV62="Yes",INDEX('Final Comp Values'!$BN:$BN,MATCH(FY2019_ALL_Targets!$A62,'Final Comp Values'!$B:$B,0)),IF($BV62="Min Data",0,0)),0)</f>
        <v>0</v>
      </c>
      <c r="DC62" s="14">
        <f>IF('QIPP Scorecard'!$AA$1=4,IF(FY2019_ALL_Targets!$BW62="Yes",INDEX('Final Comp Values'!$BN:$BN,MATCH(FY2019_ALL_Targets!$A62,'Final Comp Values'!$B:$B,0)),IF(CI62="Min Data",0,0)),0)</f>
        <v>0.12</v>
      </c>
      <c r="DD62" s="14">
        <f>IF('QIPP Scorecard'!$AA$1=4,IF(FY2019_ALL_Targets!$BX62="Yes",INDEX('Final Comp Values'!$BN:$BN,MATCH(FY2019_ALL_Targets!$A62,'Final Comp Values'!$B:$B,0)),IF($BX62="Min Data",0,0)),0)</f>
        <v>0.12</v>
      </c>
      <c r="DE62" s="14">
        <v>0.23</v>
      </c>
      <c r="DF62" s="14">
        <v>0.23</v>
      </c>
      <c r="DG62" s="14">
        <v>0.23</v>
      </c>
      <c r="DH62" s="14">
        <v>0</v>
      </c>
      <c r="DI62" s="14">
        <v>0</v>
      </c>
      <c r="DJ62" s="14">
        <v>0.23</v>
      </c>
      <c r="DK62" s="14">
        <v>0.23</v>
      </c>
      <c r="DL62" s="14">
        <v>0.23</v>
      </c>
      <c r="DM62" s="14">
        <v>0</v>
      </c>
      <c r="DN62" s="14">
        <v>0</v>
      </c>
      <c r="DO62" s="14">
        <v>0.22</v>
      </c>
      <c r="DP62" s="14">
        <v>0.22</v>
      </c>
      <c r="DQ62" s="14">
        <f>IF('QIPP Scorecard'!$AA$1=4,IF(FY2019_ALL_Targets!$BY62="Yes",INDEX('Final Comp Values'!$BK:$BK,MATCH(FY2019_ALL_Targets!$A62,'Final Comp Values'!$B:$B,0)),IF($BY62="Min Data",0,0)),0)</f>
        <v>0</v>
      </c>
      <c r="DR62" s="14">
        <f>IF('QIPP Scorecard'!$AA$1=4,IF(FY2019_ALL_Targets!$BZ62="Yes",INDEX('Final Comp Values'!$BO:$BO,MATCH(FY2019_ALL_Targets!$A62,'Final Comp Values'!$B:$B,0)),IF($BZ62="Min Data",0,0)),0)</f>
        <v>0</v>
      </c>
      <c r="DS62" s="14">
        <f>IF('QIPP Scorecard'!$AA$1=4,IF(FY2019_ALL_Targets!$CA62="Yes",INDEX('Final Comp Values'!$BO:$BO,MATCH(FY2019_ALL_Targets!$A62,'Final Comp Values'!$B:$B,0)),IF($CA62="Min Data",0,0)),0)</f>
        <v>0.22</v>
      </c>
      <c r="DT62" s="14">
        <f>IF('QIPP Scorecard'!$AA$1=4,IF(FY2019_ALL_Targets!$CB62="Yes",INDEX('Final Comp Values'!$BO:$BO,MATCH(FY2019_ALL_Targets!$A62,'Final Comp Values'!$B:$B,0)),IF($CB62="Min Data",0,0)),0)</f>
        <v>0.22</v>
      </c>
      <c r="DU62" s="14">
        <v>0.28999999999999998</v>
      </c>
      <c r="DV62" s="14">
        <v>0.33</v>
      </c>
      <c r="DW62" s="14">
        <v>0.3</v>
      </c>
      <c r="DX62" s="14">
        <v>0.28999999999999998</v>
      </c>
      <c r="DY62" s="12">
        <f t="shared" si="1"/>
        <v>2</v>
      </c>
      <c r="DZ62" s="12">
        <f t="shared" si="2"/>
        <v>2</v>
      </c>
      <c r="EA62" s="12">
        <f t="shared" si="3"/>
        <v>0</v>
      </c>
      <c r="EB62" s="12">
        <f t="shared" si="4"/>
        <v>0</v>
      </c>
    </row>
    <row r="63" spans="1:132" x14ac:dyDescent="0.25">
      <c r="A63" s="297">
        <v>5211</v>
      </c>
      <c r="B63" s="347">
        <v>455689</v>
      </c>
      <c r="C63" s="297">
        <v>1028848</v>
      </c>
      <c r="D63" s="14">
        <v>1992799886</v>
      </c>
      <c r="E63" s="26" t="s">
        <v>920</v>
      </c>
      <c r="F63" s="26" t="str">
        <f>INDEX('Mar - Aug'!X:X,MATCH(A63,'Mar - Aug'!B:B,0))</f>
        <v>Bexar</v>
      </c>
      <c r="G63" s="26" t="s">
        <v>3017</v>
      </c>
      <c r="H63" s="26"/>
      <c r="I63" s="26" t="str">
        <f t="shared" si="0"/>
        <v/>
      </c>
      <c r="J63" s="299" t="s">
        <v>720</v>
      </c>
      <c r="K63" s="299" t="s">
        <v>1016</v>
      </c>
      <c r="L63" s="299" t="s">
        <v>2522</v>
      </c>
      <c r="M63" s="13">
        <v>5.8823599999999997E-3</v>
      </c>
      <c r="N63" s="13">
        <v>8.3700410000000003E-2</v>
      </c>
      <c r="O63" s="13">
        <v>0</v>
      </c>
      <c r="P63" s="13">
        <v>3.2846710000000001E-2</v>
      </c>
      <c r="Q63" s="13">
        <v>3.3690650000000003E-2</v>
      </c>
      <c r="R63" s="13">
        <v>5.5747400000000003E-2</v>
      </c>
      <c r="S63" s="13">
        <v>3.7344499999999998E-3</v>
      </c>
      <c r="T63" s="13">
        <v>0.15247816</v>
      </c>
      <c r="U63" s="13">
        <v>3.3690650000000003E-2</v>
      </c>
      <c r="V63" s="13">
        <v>8.2277503030000004E-2</v>
      </c>
      <c r="W63" s="13">
        <v>3.7344499999999998E-3</v>
      </c>
      <c r="X63" s="13">
        <v>0.15247816</v>
      </c>
      <c r="Y63" s="13">
        <v>3.3690650000000003E-2</v>
      </c>
      <c r="Z63" s="13">
        <v>7.9515389500000005E-2</v>
      </c>
      <c r="AA63" s="13">
        <v>3.7344499999999998E-3</v>
      </c>
      <c r="AB63" s="13">
        <v>0.15247816</v>
      </c>
      <c r="AC63" s="13">
        <v>3.3690650000000003E-2</v>
      </c>
      <c r="AD63" s="13">
        <v>8.0854596060000006E-2</v>
      </c>
      <c r="AE63" s="13">
        <v>3.7344499999999998E-3</v>
      </c>
      <c r="AF63" s="13">
        <v>0.15247816</v>
      </c>
      <c r="AG63" s="13">
        <v>3.3690650000000003E-2</v>
      </c>
      <c r="AH63" s="13">
        <v>7.5330368999999994E-2</v>
      </c>
      <c r="AI63" s="13">
        <v>3.7344499999999998E-3</v>
      </c>
      <c r="AJ63" s="13">
        <v>0.15247816</v>
      </c>
      <c r="AK63" s="13">
        <v>3.3690650000000003E-2</v>
      </c>
      <c r="AL63" s="13">
        <v>7.9431689089999993E-2</v>
      </c>
      <c r="AM63" s="13">
        <v>3.7344499999999998E-3</v>
      </c>
      <c r="AN63" s="13">
        <v>0.15247816</v>
      </c>
      <c r="AO63" s="13">
        <v>3.3690650000000003E-2</v>
      </c>
      <c r="AP63" s="13">
        <v>7.1145348499999997E-2</v>
      </c>
      <c r="AQ63" s="13">
        <v>3.7344499999999998E-3</v>
      </c>
      <c r="AR63" s="13">
        <v>0.15247816</v>
      </c>
      <c r="AS63" s="13">
        <v>3.3690650000000003E-2</v>
      </c>
      <c r="AT63" s="13">
        <v>7.7841381299999998E-2</v>
      </c>
      <c r="AU63" s="13">
        <v>3.7344499999999998E-3</v>
      </c>
      <c r="AV63" s="13">
        <v>0.15247816</v>
      </c>
      <c r="AW63" s="13">
        <v>3.3690650000000003E-2</v>
      </c>
      <c r="AX63" s="13">
        <v>6.6960328E-2</v>
      </c>
      <c r="AY63" s="13">
        <v>3.7344499999999998E-3</v>
      </c>
      <c r="AZ63" s="13">
        <v>0.15247816</v>
      </c>
      <c r="BA63" s="86">
        <v>3.5714285714285698E-2</v>
      </c>
      <c r="BB63" s="86">
        <v>1.85185185185185E-2</v>
      </c>
      <c r="BC63" s="13">
        <v>0</v>
      </c>
      <c r="BD63" s="13">
        <v>1.4492753623188401E-2</v>
      </c>
      <c r="BE63" s="14">
        <v>2.4390243902439001E-2</v>
      </c>
      <c r="BF63" s="14">
        <v>3.6363636363636397E-2</v>
      </c>
      <c r="BG63" s="14">
        <v>0</v>
      </c>
      <c r="BH63" s="14">
        <v>2.8169014084507001E-2</v>
      </c>
      <c r="BI63" s="14">
        <v>4.7058823529411799E-2</v>
      </c>
      <c r="BJ63" s="14">
        <v>3.4482758620689703E-2</v>
      </c>
      <c r="BK63" s="14">
        <v>0</v>
      </c>
      <c r="BL63" s="430">
        <v>4.0540540540540501E-2</v>
      </c>
      <c r="BM63" s="14">
        <v>0.05</v>
      </c>
      <c r="BN63" s="14">
        <v>1.88679245283019E-2</v>
      </c>
      <c r="BO63" s="14">
        <v>0</v>
      </c>
      <c r="BP63" s="14">
        <v>8.3333333333333301E-2</v>
      </c>
      <c r="BQ63" s="86">
        <v>0.05</v>
      </c>
      <c r="BR63" s="86">
        <v>1.88679245283019E-2</v>
      </c>
      <c r="BS63" s="86">
        <v>0</v>
      </c>
      <c r="BT63" s="86">
        <v>8.3333333333333301E-2</v>
      </c>
      <c r="BU63" s="14" t="s">
        <v>36</v>
      </c>
      <c r="BV63" s="14" t="s">
        <v>35</v>
      </c>
      <c r="BW63" s="14" t="s">
        <v>35</v>
      </c>
      <c r="BX63" s="14" t="s">
        <v>35</v>
      </c>
      <c r="BY63" s="14" t="s">
        <v>36</v>
      </c>
      <c r="BZ63" s="14" t="s">
        <v>35</v>
      </c>
      <c r="CA63" s="14" t="s">
        <v>35</v>
      </c>
      <c r="CB63" s="14" t="s">
        <v>35</v>
      </c>
      <c r="CC63" s="14">
        <v>8.82</v>
      </c>
      <c r="CD63" s="14">
        <v>8.82</v>
      </c>
      <c r="CE63" s="14">
        <v>8.82</v>
      </c>
      <c r="CF63" s="14">
        <v>8.82</v>
      </c>
      <c r="CG63" s="14">
        <v>8.82</v>
      </c>
      <c r="CH63" s="14">
        <v>8.82</v>
      </c>
      <c r="CI63" s="14">
        <v>8.69</v>
      </c>
      <c r="CJ63" s="14">
        <f>INDEX('Monthy Targets'!AC:AC,(MATCH(FY2019_ALL_Targets!$B:$B,'Monthy Targets'!$B:$B,0)))</f>
        <v>8.66</v>
      </c>
      <c r="CK63" s="14">
        <f>INDEX('Monthy Targets'!AD:AD,(MATCH(FY2019_ALL_Targets!$B:$B,'Monthy Targets'!$B:$B,0)))</f>
        <v>8.66</v>
      </c>
      <c r="CL63" s="14">
        <f>INDEX('Monthy Targets'!AE:AE,(MATCH(FY2019_ALL_Targets!$B:$B,'Monthy Targets'!$B:$B,0)))</f>
        <v>8.66</v>
      </c>
      <c r="CM63" s="14">
        <f>INDEX('Monthy Targets'!AF:AF,(MATCH(FY2019_ALL_Targets!$B:$B,'Monthy Targets'!$B:$B,0)))</f>
        <v>8.66</v>
      </c>
      <c r="CN63" s="14">
        <f>INDEX('Monthy Targets'!AG:AG,(MATCH(FY2019_ALL_Targets!$B:$B,'Monthy Targets'!$B:$B,0)))</f>
        <v>8.66</v>
      </c>
      <c r="CO63" s="14">
        <v>0</v>
      </c>
      <c r="CP63" s="14">
        <v>0.6</v>
      </c>
      <c r="CQ63" s="14">
        <v>0.6</v>
      </c>
      <c r="CR63" s="14">
        <v>0.6</v>
      </c>
      <c r="CS63" s="14">
        <v>0.6</v>
      </c>
      <c r="CT63" s="14">
        <v>0.6</v>
      </c>
      <c r="CU63" s="14">
        <v>0.6</v>
      </c>
      <c r="CV63" s="14">
        <v>0.6</v>
      </c>
      <c r="CW63" s="14">
        <v>0</v>
      </c>
      <c r="CX63" s="14">
        <v>0.59</v>
      </c>
      <c r="CY63" s="14">
        <v>0.59</v>
      </c>
      <c r="CZ63" s="14">
        <v>0.59</v>
      </c>
      <c r="DA63" s="14">
        <f>IF('QIPP Scorecard'!$AA$1=4,IF(FY2019_ALL_Targets!$BU63="Yes",INDEX('Final Comp Values'!$BN:$BN,MATCH(FY2019_ALL_Targets!$A63,'Final Comp Values'!$B:$B,0)),IF($BU63="Min Data",0,0)),0)</f>
        <v>0</v>
      </c>
      <c r="DB63" s="14">
        <f>IF('QIPP Scorecard'!$AA$1=4,IF(FY2019_ALL_Targets!$BV63="Yes",INDEX('Final Comp Values'!$BN:$BN,MATCH(FY2019_ALL_Targets!$A63,'Final Comp Values'!$B:$B,0)),IF($BV63="Min Data",0,0)),0)</f>
        <v>0.59</v>
      </c>
      <c r="DC63" s="14">
        <f>IF('QIPP Scorecard'!$AA$1=4,IF(FY2019_ALL_Targets!$BW63="Yes",INDEX('Final Comp Values'!$BN:$BN,MATCH(FY2019_ALL_Targets!$A63,'Final Comp Values'!$B:$B,0)),IF(CI63="Min Data",0,0)),0)</f>
        <v>0.59</v>
      </c>
      <c r="DD63" s="14">
        <f>IF('QIPP Scorecard'!$AA$1=4,IF(FY2019_ALL_Targets!$BX63="Yes",INDEX('Final Comp Values'!$BN:$BN,MATCH(FY2019_ALL_Targets!$A63,'Final Comp Values'!$B:$B,0)),IF($BX63="Min Data",0,0)),0)</f>
        <v>0.59</v>
      </c>
      <c r="DE63" s="14">
        <v>0</v>
      </c>
      <c r="DF63" s="14">
        <v>1.1100000000000001</v>
      </c>
      <c r="DG63" s="14">
        <v>1.1100000000000001</v>
      </c>
      <c r="DH63" s="14">
        <v>1.1100000000000001</v>
      </c>
      <c r="DI63" s="14">
        <v>1.1100000000000001</v>
      </c>
      <c r="DJ63" s="14">
        <v>1.1100000000000001</v>
      </c>
      <c r="DK63" s="14">
        <v>1.1100000000000001</v>
      </c>
      <c r="DL63" s="14">
        <v>1.1100000000000001</v>
      </c>
      <c r="DM63" s="14">
        <v>0</v>
      </c>
      <c r="DN63" s="14">
        <v>1.0900000000000001</v>
      </c>
      <c r="DO63" s="14">
        <v>1.0900000000000001</v>
      </c>
      <c r="DP63" s="14">
        <v>1.0900000000000001</v>
      </c>
      <c r="DQ63" s="14">
        <f>IF('QIPP Scorecard'!$AA$1=4,IF(FY2019_ALL_Targets!$BY63="Yes",INDEX('Final Comp Values'!$BK:$BK,MATCH(FY2019_ALL_Targets!$A63,'Final Comp Values'!$B:$B,0)),IF($BY63="Min Data",0,0)),0)</f>
        <v>0</v>
      </c>
      <c r="DR63" s="14">
        <f>IF('QIPP Scorecard'!$AA$1=4,IF(FY2019_ALL_Targets!$BZ63="Yes",INDEX('Final Comp Values'!$BO:$BO,MATCH(FY2019_ALL_Targets!$A63,'Final Comp Values'!$B:$B,0)),IF($BZ63="Min Data",0,0)),0)</f>
        <v>1.0900000000000001</v>
      </c>
      <c r="DS63" s="14">
        <f>IF('QIPP Scorecard'!$AA$1=4,IF(FY2019_ALL_Targets!$CA63="Yes",INDEX('Final Comp Values'!$BO:$BO,MATCH(FY2019_ALL_Targets!$A63,'Final Comp Values'!$B:$B,0)),IF($CA63="Min Data",0,0)),0)</f>
        <v>1.0900000000000001</v>
      </c>
      <c r="DT63" s="14">
        <f>IF('QIPP Scorecard'!$AA$1=4,IF(FY2019_ALL_Targets!$CB63="Yes",INDEX('Final Comp Values'!$BO:$BO,MATCH(FY2019_ALL_Targets!$A63,'Final Comp Values'!$B:$B,0)),IF($CB63="Min Data",0,0)),0)</f>
        <v>1.0900000000000001</v>
      </c>
      <c r="DU63" s="14">
        <v>1.4</v>
      </c>
      <c r="DV63" s="14">
        <v>1.77</v>
      </c>
      <c r="DW63" s="14">
        <v>1.65</v>
      </c>
      <c r="DX63" s="14">
        <v>1.62</v>
      </c>
      <c r="DY63" s="12">
        <f t="shared" si="1"/>
        <v>1</v>
      </c>
      <c r="DZ63" s="12">
        <f t="shared" si="2"/>
        <v>1</v>
      </c>
      <c r="EA63" s="12">
        <f t="shared" si="3"/>
        <v>0</v>
      </c>
      <c r="EB63" s="12">
        <f t="shared" si="4"/>
        <v>0</v>
      </c>
    </row>
    <row r="64" spans="1:132" x14ac:dyDescent="0.25">
      <c r="A64" s="297">
        <v>5227</v>
      </c>
      <c r="B64" s="347">
        <v>455699</v>
      </c>
      <c r="C64" s="297">
        <v>1028673</v>
      </c>
      <c r="D64" s="14">
        <v>1124070511</v>
      </c>
      <c r="E64" s="26" t="s">
        <v>930</v>
      </c>
      <c r="F64" s="26" t="str">
        <f>INDEX('Mar - Aug'!X:X,MATCH(A64,'Mar - Aug'!B:B,0))</f>
        <v>Harris</v>
      </c>
      <c r="G64" s="26" t="s">
        <v>3010</v>
      </c>
      <c r="H64" s="26" t="s">
        <v>3014</v>
      </c>
      <c r="I64" s="26" t="str">
        <f t="shared" si="0"/>
        <v/>
      </c>
      <c r="J64" s="299" t="s">
        <v>730</v>
      </c>
      <c r="K64" s="299" t="s">
        <v>995</v>
      </c>
      <c r="L64" s="299" t="s">
        <v>731</v>
      </c>
      <c r="M64" s="13">
        <v>1.9083949999999999E-2</v>
      </c>
      <c r="N64" s="13">
        <v>2.0547940000000001E-2</v>
      </c>
      <c r="O64" s="13">
        <v>0</v>
      </c>
      <c r="P64" s="13">
        <v>0.24576273000000001</v>
      </c>
      <c r="Q64" s="13">
        <v>3.3690650000000003E-2</v>
      </c>
      <c r="R64" s="13">
        <v>5.5747400000000003E-2</v>
      </c>
      <c r="S64" s="13">
        <v>3.7344499999999998E-3</v>
      </c>
      <c r="T64" s="13">
        <v>0.15247816</v>
      </c>
      <c r="U64" s="13">
        <v>3.3690650000000003E-2</v>
      </c>
      <c r="V64" s="13">
        <v>5.5747400000000003E-2</v>
      </c>
      <c r="W64" s="13">
        <v>3.7344499999999998E-3</v>
      </c>
      <c r="X64" s="13">
        <v>0.24158476359</v>
      </c>
      <c r="Y64" s="13">
        <v>3.3690650000000003E-2</v>
      </c>
      <c r="Z64" s="13">
        <v>5.5747400000000003E-2</v>
      </c>
      <c r="AA64" s="13">
        <v>3.7344499999999998E-3</v>
      </c>
      <c r="AB64" s="13">
        <v>0.23347459349999999</v>
      </c>
      <c r="AC64" s="13">
        <v>3.3690650000000003E-2</v>
      </c>
      <c r="AD64" s="13">
        <v>5.5747400000000003E-2</v>
      </c>
      <c r="AE64" s="13">
        <v>3.7344499999999998E-3</v>
      </c>
      <c r="AF64" s="13">
        <v>0.23740679717999999</v>
      </c>
      <c r="AG64" s="13">
        <v>3.3690650000000003E-2</v>
      </c>
      <c r="AH64" s="13">
        <v>5.5747400000000003E-2</v>
      </c>
      <c r="AI64" s="13">
        <v>3.7344499999999998E-3</v>
      </c>
      <c r="AJ64" s="13">
        <v>0.221186457</v>
      </c>
      <c r="AK64" s="13">
        <v>3.3690650000000003E-2</v>
      </c>
      <c r="AL64" s="13">
        <v>5.5747400000000003E-2</v>
      </c>
      <c r="AM64" s="13">
        <v>3.7344499999999998E-3</v>
      </c>
      <c r="AN64" s="13">
        <v>0.23322883077000001</v>
      </c>
      <c r="AO64" s="13">
        <v>3.3690650000000003E-2</v>
      </c>
      <c r="AP64" s="13">
        <v>5.5747400000000003E-2</v>
      </c>
      <c r="AQ64" s="13">
        <v>3.7344499999999998E-3</v>
      </c>
      <c r="AR64" s="13">
        <v>0.20889832050000001</v>
      </c>
      <c r="AS64" s="13">
        <v>3.3690650000000003E-2</v>
      </c>
      <c r="AT64" s="13">
        <v>5.5747400000000003E-2</v>
      </c>
      <c r="AU64" s="13">
        <v>3.7344499999999998E-3</v>
      </c>
      <c r="AV64" s="13">
        <v>0.22855933889999999</v>
      </c>
      <c r="AW64" s="13">
        <v>3.3690650000000003E-2</v>
      </c>
      <c r="AX64" s="13">
        <v>5.5747400000000003E-2</v>
      </c>
      <c r="AY64" s="13">
        <v>3.7344499999999998E-3</v>
      </c>
      <c r="AZ64" s="13">
        <v>0.19661018399999999</v>
      </c>
      <c r="BA64" s="86">
        <v>3.1746031746031703E-2</v>
      </c>
      <c r="BB64" s="86">
        <v>4.3478260869565202E-2</v>
      </c>
      <c r="BC64" s="13">
        <v>0</v>
      </c>
      <c r="BD64" s="13">
        <v>0.21052631578947401</v>
      </c>
      <c r="BE64" s="14">
        <v>4.91803278688525E-2</v>
      </c>
      <c r="BF64" s="14">
        <v>4.8780487804878099E-2</v>
      </c>
      <c r="BG64" s="14">
        <v>0</v>
      </c>
      <c r="BH64" s="14">
        <v>0.2</v>
      </c>
      <c r="BI64" s="14">
        <v>1.6666666666666701E-2</v>
      </c>
      <c r="BJ64" s="14">
        <v>4.8780487804878099E-2</v>
      </c>
      <c r="BK64" s="14">
        <v>0</v>
      </c>
      <c r="BL64" s="430">
        <v>0.203703703703704</v>
      </c>
      <c r="BM64" s="14">
        <v>4.5454545454545497E-2</v>
      </c>
      <c r="BN64" s="14">
        <v>0.11363636363636399</v>
      </c>
      <c r="BO64" s="14">
        <v>0</v>
      </c>
      <c r="BP64" s="14">
        <v>0.18965517241379301</v>
      </c>
      <c r="BQ64" s="86">
        <v>4.5454545454545497E-2</v>
      </c>
      <c r="BR64" s="86">
        <v>0.11363636363636399</v>
      </c>
      <c r="BS64" s="86">
        <v>0</v>
      </c>
      <c r="BT64" s="86">
        <v>0.18965517241379301</v>
      </c>
      <c r="BU64" s="14" t="s">
        <v>36</v>
      </c>
      <c r="BV64" s="14" t="s">
        <v>36</v>
      </c>
      <c r="BW64" s="14" t="s">
        <v>35</v>
      </c>
      <c r="BX64" s="14" t="s">
        <v>35</v>
      </c>
      <c r="BY64" s="14" t="s">
        <v>36</v>
      </c>
      <c r="BZ64" s="14" t="s">
        <v>36</v>
      </c>
      <c r="CA64" s="14" t="s">
        <v>35</v>
      </c>
      <c r="CB64" s="14" t="s">
        <v>35</v>
      </c>
      <c r="CC64" s="14">
        <v>4.82</v>
      </c>
      <c r="CD64" s="14">
        <v>4.82</v>
      </c>
      <c r="CE64" s="14">
        <v>4.82</v>
      </c>
      <c r="CF64" s="14">
        <v>4.82</v>
      </c>
      <c r="CG64" s="14">
        <v>4.82</v>
      </c>
      <c r="CH64" s="14">
        <v>4.82</v>
      </c>
      <c r="CI64" s="14">
        <v>4.79</v>
      </c>
      <c r="CJ64" s="14">
        <f>INDEX('Monthy Targets'!AC:AC,(MATCH(FY2019_ALL_Targets!$B:$B,'Monthy Targets'!$B:$B,0)))</f>
        <v>4.7699999999999996</v>
      </c>
      <c r="CK64" s="14">
        <f>INDEX('Monthy Targets'!AD:AD,(MATCH(FY2019_ALL_Targets!$B:$B,'Monthy Targets'!$B:$B,0)))</f>
        <v>4.7699999999999996</v>
      </c>
      <c r="CL64" s="14">
        <f>INDEX('Monthy Targets'!AE:AE,(MATCH(FY2019_ALL_Targets!$B:$B,'Monthy Targets'!$B:$B,0)))</f>
        <v>4.7699999999999996</v>
      </c>
      <c r="CM64" s="14">
        <f>INDEX('Monthy Targets'!AF:AF,(MATCH(FY2019_ALL_Targets!$B:$B,'Monthy Targets'!$B:$B,0)))</f>
        <v>4.7699999999999996</v>
      </c>
      <c r="CN64" s="14">
        <f>INDEX('Monthy Targets'!AG:AG,(MATCH(FY2019_ALL_Targets!$B:$B,'Monthy Targets'!$B:$B,0)))</f>
        <v>4.7699999999999996</v>
      </c>
      <c r="CO64" s="14">
        <v>0.33</v>
      </c>
      <c r="CP64" s="14">
        <v>0.33</v>
      </c>
      <c r="CQ64" s="14">
        <v>0.33</v>
      </c>
      <c r="CR64" s="14">
        <v>0.33</v>
      </c>
      <c r="CS64" s="14">
        <v>0</v>
      </c>
      <c r="CT64" s="14">
        <v>0.33</v>
      </c>
      <c r="CU64" s="14">
        <v>0.33</v>
      </c>
      <c r="CV64" s="14">
        <v>0.33</v>
      </c>
      <c r="CW64" s="14">
        <v>0.32</v>
      </c>
      <c r="CX64" s="14">
        <v>0.32</v>
      </c>
      <c r="CY64" s="14">
        <v>0.32</v>
      </c>
      <c r="CZ64" s="14">
        <v>0.32</v>
      </c>
      <c r="DA64" s="14">
        <f>IF('QIPP Scorecard'!$AA$1=4,IF(FY2019_ALL_Targets!$BU64="Yes",INDEX('Final Comp Values'!$BN:$BN,MATCH(FY2019_ALL_Targets!$A64,'Final Comp Values'!$B:$B,0)),IF($BU64="Min Data",0,0)),0)</f>
        <v>0</v>
      </c>
      <c r="DB64" s="14">
        <f>IF('QIPP Scorecard'!$AA$1=4,IF(FY2019_ALL_Targets!$BV64="Yes",INDEX('Final Comp Values'!$BN:$BN,MATCH(FY2019_ALL_Targets!$A64,'Final Comp Values'!$B:$B,0)),IF($BV64="Min Data",0,0)),0)</f>
        <v>0</v>
      </c>
      <c r="DC64" s="14">
        <f>IF('QIPP Scorecard'!$AA$1=4,IF(FY2019_ALL_Targets!$BW64="Yes",INDEX('Final Comp Values'!$BN:$BN,MATCH(FY2019_ALL_Targets!$A64,'Final Comp Values'!$B:$B,0)),IF(CI64="Min Data",0,0)),0)</f>
        <v>0.32</v>
      </c>
      <c r="DD64" s="14">
        <f>IF('QIPP Scorecard'!$AA$1=4,IF(FY2019_ALL_Targets!$BX64="Yes",INDEX('Final Comp Values'!$BN:$BN,MATCH(FY2019_ALL_Targets!$A64,'Final Comp Values'!$B:$B,0)),IF($BX64="Min Data",0,0)),0)</f>
        <v>0.32</v>
      </c>
      <c r="DE64" s="14">
        <v>0.61</v>
      </c>
      <c r="DF64" s="14">
        <v>0.61</v>
      </c>
      <c r="DG64" s="14">
        <v>0.61</v>
      </c>
      <c r="DH64" s="14">
        <v>0.61</v>
      </c>
      <c r="DI64" s="14">
        <v>0</v>
      </c>
      <c r="DJ64" s="14">
        <v>0.61</v>
      </c>
      <c r="DK64" s="14">
        <v>0.61</v>
      </c>
      <c r="DL64" s="14">
        <v>0.61</v>
      </c>
      <c r="DM64" s="14">
        <v>0.6</v>
      </c>
      <c r="DN64" s="14">
        <v>0.6</v>
      </c>
      <c r="DO64" s="14">
        <v>0.6</v>
      </c>
      <c r="DP64" s="14">
        <v>0.6</v>
      </c>
      <c r="DQ64" s="14">
        <f>IF('QIPP Scorecard'!$AA$1=4,IF(FY2019_ALL_Targets!$BY64="Yes",INDEX('Final Comp Values'!$BK:$BK,MATCH(FY2019_ALL_Targets!$A64,'Final Comp Values'!$B:$B,0)),IF($BY64="Min Data",0,0)),0)</f>
        <v>0</v>
      </c>
      <c r="DR64" s="14">
        <f>IF('QIPP Scorecard'!$AA$1=4,IF(FY2019_ALL_Targets!$BZ64="Yes",INDEX('Final Comp Values'!$BO:$BO,MATCH(FY2019_ALL_Targets!$A64,'Final Comp Values'!$B:$B,0)),IF($BZ64="Min Data",0,0)),0)</f>
        <v>0</v>
      </c>
      <c r="DS64" s="14">
        <f>IF('QIPP Scorecard'!$AA$1=4,IF(FY2019_ALL_Targets!$CA64="Yes",INDEX('Final Comp Values'!$BO:$BO,MATCH(FY2019_ALL_Targets!$A64,'Final Comp Values'!$B:$B,0)),IF($CA64="Min Data",0,0)),0)</f>
        <v>0.6</v>
      </c>
      <c r="DT64" s="14">
        <f>IF('QIPP Scorecard'!$AA$1=4,IF(FY2019_ALL_Targets!$CB64="Yes",INDEX('Final Comp Values'!$BO:$BO,MATCH(FY2019_ALL_Targets!$A64,'Final Comp Values'!$B:$B,0)),IF($CB64="Min Data",0,0)),0)</f>
        <v>0.6</v>
      </c>
      <c r="DU64" s="14">
        <v>0.86</v>
      </c>
      <c r="DV64" s="14">
        <v>0.86</v>
      </c>
      <c r="DW64" s="14">
        <v>1.01</v>
      </c>
      <c r="DX64" s="14">
        <v>0.78</v>
      </c>
      <c r="DY64" s="12">
        <f t="shared" si="1"/>
        <v>2</v>
      </c>
      <c r="DZ64" s="12">
        <f t="shared" si="2"/>
        <v>2</v>
      </c>
      <c r="EA64" s="12">
        <f t="shared" si="3"/>
        <v>0</v>
      </c>
      <c r="EB64" s="12">
        <f t="shared" si="4"/>
        <v>0</v>
      </c>
    </row>
    <row r="65" spans="1:132" x14ac:dyDescent="0.25">
      <c r="A65" s="297">
        <v>4527</v>
      </c>
      <c r="B65" s="347">
        <v>455702</v>
      </c>
      <c r="C65" s="297">
        <v>1016302</v>
      </c>
      <c r="D65" s="14">
        <v>1215303086</v>
      </c>
      <c r="E65" s="26" t="s">
        <v>935</v>
      </c>
      <c r="F65" s="26" t="str">
        <f>INDEX('Mar - Aug'!X:X,MATCH(A65,'Mar - Aug'!B:B,0))</f>
        <v>Nueces</v>
      </c>
      <c r="G65" s="26" t="s">
        <v>3179</v>
      </c>
      <c r="H65" s="26"/>
      <c r="I65" s="26" t="str">
        <f t="shared" si="0"/>
        <v/>
      </c>
      <c r="J65" s="299" t="s">
        <v>2839</v>
      </c>
      <c r="K65" s="299" t="s">
        <v>2840</v>
      </c>
      <c r="L65" s="299" t="s">
        <v>2841</v>
      </c>
      <c r="M65" s="13">
        <v>8.9285800000000002E-3</v>
      </c>
      <c r="N65" s="13">
        <v>0.15</v>
      </c>
      <c r="O65" s="13">
        <v>0</v>
      </c>
      <c r="P65" s="13">
        <v>0.25742575000000001</v>
      </c>
      <c r="Q65" s="13">
        <v>3.3690650000000003E-2</v>
      </c>
      <c r="R65" s="13">
        <v>5.5747400000000003E-2</v>
      </c>
      <c r="S65" s="13">
        <v>3.7344499999999998E-3</v>
      </c>
      <c r="T65" s="13">
        <v>0.15247816</v>
      </c>
      <c r="U65" s="13">
        <v>3.3690650000000003E-2</v>
      </c>
      <c r="V65" s="13">
        <v>0.14745</v>
      </c>
      <c r="W65" s="13">
        <v>3.7344499999999998E-3</v>
      </c>
      <c r="X65" s="13">
        <v>0.25304951225</v>
      </c>
      <c r="Y65" s="13">
        <v>3.3690650000000003E-2</v>
      </c>
      <c r="Z65" s="13">
        <v>0.14249999999999999</v>
      </c>
      <c r="AA65" s="13">
        <v>3.7344499999999998E-3</v>
      </c>
      <c r="AB65" s="13">
        <v>0.24455446250000001</v>
      </c>
      <c r="AC65" s="13">
        <v>3.3690650000000003E-2</v>
      </c>
      <c r="AD65" s="13">
        <v>0.1449</v>
      </c>
      <c r="AE65" s="13">
        <v>3.7344499999999998E-3</v>
      </c>
      <c r="AF65" s="13">
        <v>0.24867327450000001</v>
      </c>
      <c r="AG65" s="13">
        <v>3.3690650000000003E-2</v>
      </c>
      <c r="AH65" s="13">
        <v>0.13500000000000001</v>
      </c>
      <c r="AI65" s="13">
        <v>3.7344499999999998E-3</v>
      </c>
      <c r="AJ65" s="13">
        <v>0.23168317499999999</v>
      </c>
      <c r="AK65" s="13">
        <v>3.3690650000000003E-2</v>
      </c>
      <c r="AL65" s="13">
        <v>0.14235</v>
      </c>
      <c r="AM65" s="13">
        <v>3.7344499999999998E-3</v>
      </c>
      <c r="AN65" s="13">
        <v>0.24429703675</v>
      </c>
      <c r="AO65" s="13">
        <v>3.3690650000000003E-2</v>
      </c>
      <c r="AP65" s="13">
        <v>0.1275</v>
      </c>
      <c r="AQ65" s="13">
        <v>3.7344499999999998E-3</v>
      </c>
      <c r="AR65" s="13">
        <v>0.2188118875</v>
      </c>
      <c r="AS65" s="13">
        <v>3.3690650000000003E-2</v>
      </c>
      <c r="AT65" s="13">
        <v>0.13950000000000001</v>
      </c>
      <c r="AU65" s="13">
        <v>3.7344499999999998E-3</v>
      </c>
      <c r="AV65" s="13">
        <v>0.23940594749999999</v>
      </c>
      <c r="AW65" s="13">
        <v>3.3690650000000003E-2</v>
      </c>
      <c r="AX65" s="13">
        <v>0.12</v>
      </c>
      <c r="AY65" s="13">
        <v>3.7344499999999998E-3</v>
      </c>
      <c r="AZ65" s="13">
        <v>0.2059406</v>
      </c>
      <c r="BA65" s="86">
        <v>7.4074074074074098E-2</v>
      </c>
      <c r="BB65" s="86" t="s">
        <v>14856</v>
      </c>
      <c r="BC65" s="13">
        <v>0</v>
      </c>
      <c r="BD65" s="13">
        <v>0.38461538461538503</v>
      </c>
      <c r="BE65" s="14">
        <v>8.5714285714285701E-2</v>
      </c>
      <c r="BF65" s="14">
        <v>0.1</v>
      </c>
      <c r="BG65" s="14">
        <v>0</v>
      </c>
      <c r="BH65" s="14">
        <v>0.24</v>
      </c>
      <c r="BI65" s="14">
        <v>6.0606060606060601E-2</v>
      </c>
      <c r="BJ65" s="14" t="s">
        <v>14856</v>
      </c>
      <c r="BK65" s="14">
        <v>0</v>
      </c>
      <c r="BL65" s="430">
        <v>0.2</v>
      </c>
      <c r="BM65" s="14">
        <v>3.4482758620689703E-2</v>
      </c>
      <c r="BN65" s="14" t="s">
        <v>14856</v>
      </c>
      <c r="BO65" s="14">
        <v>0</v>
      </c>
      <c r="BP65" s="14">
        <v>0.19047619047618999</v>
      </c>
      <c r="BQ65" s="86">
        <v>3.4482758620689703E-2</v>
      </c>
      <c r="BR65" s="86" t="s">
        <v>14856</v>
      </c>
      <c r="BS65" s="86">
        <v>0</v>
      </c>
      <c r="BT65" s="86">
        <v>0.19047619047618999</v>
      </c>
      <c r="BU65" s="14" t="s">
        <v>36</v>
      </c>
      <c r="BV65" s="14" t="s">
        <v>35</v>
      </c>
      <c r="BW65" s="14" t="s">
        <v>35</v>
      </c>
      <c r="BX65" s="14" t="s">
        <v>35</v>
      </c>
      <c r="BY65" s="14" t="s">
        <v>36</v>
      </c>
      <c r="BZ65" s="14" t="s">
        <v>35</v>
      </c>
      <c r="CA65" s="14" t="s">
        <v>35</v>
      </c>
      <c r="CB65" s="14" t="s">
        <v>35</v>
      </c>
      <c r="CC65" s="14">
        <v>0</v>
      </c>
      <c r="CD65" s="14">
        <v>0</v>
      </c>
      <c r="CE65" s="14">
        <v>0</v>
      </c>
      <c r="CF65" s="14">
        <v>0</v>
      </c>
      <c r="CG65" s="14">
        <v>0</v>
      </c>
      <c r="CH65" s="14">
        <v>0</v>
      </c>
      <c r="CI65" s="14">
        <v>0</v>
      </c>
      <c r="CJ65" s="14">
        <f>INDEX('Monthy Targets'!AC:AC,(MATCH(FY2019_ALL_Targets!$B:$B,'Monthy Targets'!$B:$B,0)))</f>
        <v>0</v>
      </c>
      <c r="CK65" s="14">
        <f>INDEX('Monthy Targets'!AD:AD,(MATCH(FY2019_ALL_Targets!$B:$B,'Monthy Targets'!$B:$B,0)))</f>
        <v>0</v>
      </c>
      <c r="CL65" s="14">
        <f>INDEX('Monthy Targets'!AE:AE,(MATCH(FY2019_ALL_Targets!$B:$B,'Monthy Targets'!$B:$B,0)))</f>
        <v>0</v>
      </c>
      <c r="CM65" s="14">
        <f>INDEX('Monthy Targets'!AF:AF,(MATCH(FY2019_ALL_Targets!$B:$B,'Monthy Targets'!$B:$B,0)))</f>
        <v>0</v>
      </c>
      <c r="CN65" s="14">
        <f>INDEX('Monthy Targets'!AG:AG,(MATCH(FY2019_ALL_Targets!$B:$B,'Monthy Targets'!$B:$B,0)))</f>
        <v>0</v>
      </c>
      <c r="CO65" s="14">
        <v>0</v>
      </c>
      <c r="CP65" s="14">
        <v>0.55000000000000004</v>
      </c>
      <c r="CQ65" s="14">
        <v>0.55000000000000004</v>
      </c>
      <c r="CR65" s="14">
        <v>0</v>
      </c>
      <c r="CS65" s="14">
        <v>0</v>
      </c>
      <c r="CT65" s="14">
        <v>0.55000000000000004</v>
      </c>
      <c r="CU65" s="14">
        <v>0.55000000000000004</v>
      </c>
      <c r="CV65" s="14">
        <v>0.55000000000000004</v>
      </c>
      <c r="CW65" s="14">
        <v>0</v>
      </c>
      <c r="CX65" s="14">
        <v>0.52</v>
      </c>
      <c r="CY65" s="14">
        <v>0.52</v>
      </c>
      <c r="CZ65" s="14">
        <v>0.52</v>
      </c>
      <c r="DA65" s="14">
        <f>IF('QIPP Scorecard'!$AA$1=4,IF(FY2019_ALL_Targets!$BU65="Yes",INDEX('Final Comp Values'!$BN:$BN,MATCH(FY2019_ALL_Targets!$A65,'Final Comp Values'!$B:$B,0)),IF($BU65="Min Data",0,0)),0)</f>
        <v>0</v>
      </c>
      <c r="DB65" s="14">
        <f>IF('QIPP Scorecard'!$AA$1=4,IF(FY2019_ALL_Targets!$BV65="Yes",INDEX('Final Comp Values'!$BN:$BN,MATCH(FY2019_ALL_Targets!$A65,'Final Comp Values'!$B:$B,0)),IF($BV65="Min Data",0,0)),0)</f>
        <v>0.52</v>
      </c>
      <c r="DC65" s="14">
        <f>IF('QIPP Scorecard'!$AA$1=4,IF(FY2019_ALL_Targets!$BW65="Yes",INDEX('Final Comp Values'!$BN:$BN,MATCH(FY2019_ALL_Targets!$A65,'Final Comp Values'!$B:$B,0)),IF(CI65="Min Data",0,0)),0)</f>
        <v>0.52</v>
      </c>
      <c r="DD65" s="14">
        <f>IF('QIPP Scorecard'!$AA$1=4,IF(FY2019_ALL_Targets!$BX65="Yes",INDEX('Final Comp Values'!$BN:$BN,MATCH(FY2019_ALL_Targets!$A65,'Final Comp Values'!$B:$B,0)),IF($BX65="Min Data",0,0)),0)</f>
        <v>0.52</v>
      </c>
      <c r="DE65" s="14">
        <v>0</v>
      </c>
      <c r="DF65" s="14">
        <v>1.02</v>
      </c>
      <c r="DG65" s="14">
        <v>1.02</v>
      </c>
      <c r="DH65" s="14">
        <v>0</v>
      </c>
      <c r="DI65" s="14">
        <v>0</v>
      </c>
      <c r="DJ65" s="14">
        <v>1.02</v>
      </c>
      <c r="DK65" s="14">
        <v>1.02</v>
      </c>
      <c r="DL65" s="14">
        <v>0</v>
      </c>
      <c r="DM65" s="14">
        <v>0</v>
      </c>
      <c r="DN65" s="14">
        <v>0.97</v>
      </c>
      <c r="DO65" s="14">
        <v>0.97</v>
      </c>
      <c r="DP65" s="14">
        <v>0.97</v>
      </c>
      <c r="DQ65" s="14">
        <f>IF('QIPP Scorecard'!$AA$1=4,IF(FY2019_ALL_Targets!$BY65="Yes",INDEX('Final Comp Values'!$BK:$BK,MATCH(FY2019_ALL_Targets!$A65,'Final Comp Values'!$B:$B,0)),IF($BY65="Min Data",0,0)),0)</f>
        <v>0</v>
      </c>
      <c r="DR65" s="14">
        <f>IF('QIPP Scorecard'!$AA$1=4,IF(FY2019_ALL_Targets!$BZ65="Yes",INDEX('Final Comp Values'!$BO:$BO,MATCH(FY2019_ALL_Targets!$A65,'Final Comp Values'!$B:$B,0)),IF($BZ65="Min Data",0,0)),0)</f>
        <v>0.97</v>
      </c>
      <c r="DS65" s="14">
        <f>IF('QIPP Scorecard'!$AA$1=4,IF(FY2019_ALL_Targets!$CA65="Yes",INDEX('Final Comp Values'!$BO:$BO,MATCH(FY2019_ALL_Targets!$A65,'Final Comp Values'!$B:$B,0)),IF($CA65="Min Data",0,0)),0)</f>
        <v>0.97</v>
      </c>
      <c r="DT65" s="14">
        <f>IF('QIPP Scorecard'!$AA$1=4,IF(FY2019_ALL_Targets!$CB65="Yes",INDEX('Final Comp Values'!$BO:$BO,MATCH(FY2019_ALL_Targets!$A65,'Final Comp Values'!$B:$B,0)),IF($CB65="Min Data",0,0)),0)</f>
        <v>0.97</v>
      </c>
      <c r="DU65" s="14">
        <v>0.31</v>
      </c>
      <c r="DV65" s="14">
        <v>0.41</v>
      </c>
      <c r="DW65" s="14">
        <v>0.56000000000000005</v>
      </c>
      <c r="DX65" s="14">
        <v>0.55000000000000004</v>
      </c>
      <c r="DY65" s="12">
        <f t="shared" si="1"/>
        <v>1</v>
      </c>
      <c r="DZ65" s="12">
        <f t="shared" si="2"/>
        <v>1</v>
      </c>
      <c r="EA65" s="12">
        <f t="shared" si="3"/>
        <v>0</v>
      </c>
      <c r="EB65" s="12">
        <f t="shared" si="4"/>
        <v>3</v>
      </c>
    </row>
    <row r="66" spans="1:132" x14ac:dyDescent="0.25">
      <c r="A66" s="297">
        <v>4544</v>
      </c>
      <c r="B66" s="347">
        <v>455709</v>
      </c>
      <c r="C66" s="297">
        <v>1027326</v>
      </c>
      <c r="D66" s="14">
        <v>1487028585</v>
      </c>
      <c r="E66" s="26" t="s">
        <v>920</v>
      </c>
      <c r="F66" s="26" t="str">
        <f>INDEX('Mar - Aug'!X:X,MATCH(A66,'Mar - Aug'!B:B,0))</f>
        <v>Bexar</v>
      </c>
      <c r="G66" s="26" t="s">
        <v>3032</v>
      </c>
      <c r="H66" s="26"/>
      <c r="I66" s="26" t="str">
        <f t="shared" si="0"/>
        <v/>
      </c>
      <c r="J66" s="299" t="s">
        <v>523</v>
      </c>
      <c r="K66" s="299" t="s">
        <v>2856</v>
      </c>
      <c r="L66" s="299" t="s">
        <v>2857</v>
      </c>
      <c r="M66" s="13">
        <v>2.4390209999999999E-2</v>
      </c>
      <c r="N66" s="13">
        <v>4.9019600000000003E-2</v>
      </c>
      <c r="O66" s="13">
        <v>0</v>
      </c>
      <c r="P66" s="13">
        <v>0.20895521</v>
      </c>
      <c r="Q66" s="13">
        <v>3.3690650000000003E-2</v>
      </c>
      <c r="R66" s="13">
        <v>5.5747400000000003E-2</v>
      </c>
      <c r="S66" s="13">
        <v>3.7344499999999998E-3</v>
      </c>
      <c r="T66" s="13">
        <v>0.15247816</v>
      </c>
      <c r="U66" s="13">
        <v>3.3690650000000003E-2</v>
      </c>
      <c r="V66" s="13">
        <v>5.5747400000000003E-2</v>
      </c>
      <c r="W66" s="13">
        <v>3.7344499999999998E-3</v>
      </c>
      <c r="X66" s="13">
        <v>0.20540297143</v>
      </c>
      <c r="Y66" s="13">
        <v>3.3690650000000003E-2</v>
      </c>
      <c r="Z66" s="13">
        <v>5.5747400000000003E-2</v>
      </c>
      <c r="AA66" s="13">
        <v>3.7344499999999998E-3</v>
      </c>
      <c r="AB66" s="13">
        <v>0.19850744949999999</v>
      </c>
      <c r="AC66" s="13">
        <v>3.3690650000000003E-2</v>
      </c>
      <c r="AD66" s="13">
        <v>5.5747400000000003E-2</v>
      </c>
      <c r="AE66" s="13">
        <v>3.7344499999999998E-3</v>
      </c>
      <c r="AF66" s="13">
        <v>0.20185073285999999</v>
      </c>
      <c r="AG66" s="13">
        <v>3.3690650000000003E-2</v>
      </c>
      <c r="AH66" s="13">
        <v>5.5747400000000003E-2</v>
      </c>
      <c r="AI66" s="13">
        <v>3.7344499999999998E-3</v>
      </c>
      <c r="AJ66" s="13">
        <v>0.188059689</v>
      </c>
      <c r="AK66" s="13">
        <v>3.3690650000000003E-2</v>
      </c>
      <c r="AL66" s="13">
        <v>5.5747400000000003E-2</v>
      </c>
      <c r="AM66" s="13">
        <v>3.7344499999999998E-3</v>
      </c>
      <c r="AN66" s="13">
        <v>0.19829849428999999</v>
      </c>
      <c r="AO66" s="13">
        <v>3.3690650000000003E-2</v>
      </c>
      <c r="AP66" s="13">
        <v>5.5747400000000003E-2</v>
      </c>
      <c r="AQ66" s="13">
        <v>3.7344499999999998E-3</v>
      </c>
      <c r="AR66" s="13">
        <v>0.17761192849999999</v>
      </c>
      <c r="AS66" s="13">
        <v>3.3690650000000003E-2</v>
      </c>
      <c r="AT66" s="13">
        <v>5.5747400000000003E-2</v>
      </c>
      <c r="AU66" s="13">
        <v>3.7344499999999998E-3</v>
      </c>
      <c r="AV66" s="13">
        <v>0.19432834530000001</v>
      </c>
      <c r="AW66" s="13">
        <v>3.3690650000000003E-2</v>
      </c>
      <c r="AX66" s="13">
        <v>5.5747400000000003E-2</v>
      </c>
      <c r="AY66" s="13">
        <v>3.7344499999999998E-3</v>
      </c>
      <c r="AZ66" s="13">
        <v>0.167164168</v>
      </c>
      <c r="BA66" s="86">
        <v>5.7142857142857099E-2</v>
      </c>
      <c r="BB66" s="86" t="s">
        <v>14856</v>
      </c>
      <c r="BC66" s="13">
        <v>0</v>
      </c>
      <c r="BD66" s="13">
        <v>0.08</v>
      </c>
      <c r="BE66" s="14">
        <v>2.9411764705882401E-2</v>
      </c>
      <c r="BF66" s="14" t="s">
        <v>14856</v>
      </c>
      <c r="BG66" s="14">
        <v>0</v>
      </c>
      <c r="BH66" s="14">
        <v>0.36</v>
      </c>
      <c r="BI66" s="14">
        <v>9.375E-2</v>
      </c>
      <c r="BJ66" s="14" t="s">
        <v>14856</v>
      </c>
      <c r="BK66" s="14">
        <v>0</v>
      </c>
      <c r="BL66" s="430">
        <v>0.22222222222222199</v>
      </c>
      <c r="BM66" s="14">
        <v>0.15625</v>
      </c>
      <c r="BN66" s="14" t="s">
        <v>14856</v>
      </c>
      <c r="BO66" s="14">
        <v>0</v>
      </c>
      <c r="BP66" s="14">
        <v>0.25925925925925902</v>
      </c>
      <c r="BQ66" s="86">
        <v>0.15625</v>
      </c>
      <c r="BR66" s="86" t="s">
        <v>14856</v>
      </c>
      <c r="BS66" s="86">
        <v>0</v>
      </c>
      <c r="BT66" s="86">
        <v>0.25925925925925902</v>
      </c>
      <c r="BU66" s="14" t="s">
        <v>36</v>
      </c>
      <c r="BV66" s="14" t="s">
        <v>35</v>
      </c>
      <c r="BW66" s="14" t="s">
        <v>35</v>
      </c>
      <c r="BX66" s="14" t="s">
        <v>36</v>
      </c>
      <c r="BY66" s="14" t="s">
        <v>36</v>
      </c>
      <c r="BZ66" s="14" t="s">
        <v>35</v>
      </c>
      <c r="CA66" s="14" t="s">
        <v>35</v>
      </c>
      <c r="CB66" s="14" t="s">
        <v>36</v>
      </c>
      <c r="CC66" s="14">
        <v>0</v>
      </c>
      <c r="CD66" s="14">
        <v>0</v>
      </c>
      <c r="CE66" s="14">
        <v>0</v>
      </c>
      <c r="CF66" s="14">
        <v>0</v>
      </c>
      <c r="CG66" s="14">
        <v>0</v>
      </c>
      <c r="CH66" s="14">
        <v>0</v>
      </c>
      <c r="CI66" s="14">
        <v>0</v>
      </c>
      <c r="CJ66" s="14">
        <f>INDEX('Monthy Targets'!AC:AC,(MATCH(FY2019_ALL_Targets!$B:$B,'Monthy Targets'!$B:$B,0)))</f>
        <v>0</v>
      </c>
      <c r="CK66" s="14">
        <f>INDEX('Monthy Targets'!AD:AD,(MATCH(FY2019_ALL_Targets!$B:$B,'Monthy Targets'!$B:$B,0)))</f>
        <v>0</v>
      </c>
      <c r="CL66" s="14">
        <f>INDEX('Monthy Targets'!AE:AE,(MATCH(FY2019_ALL_Targets!$B:$B,'Monthy Targets'!$B:$B,0)))</f>
        <v>0</v>
      </c>
      <c r="CM66" s="14">
        <f>INDEX('Monthy Targets'!AF:AF,(MATCH(FY2019_ALL_Targets!$B:$B,'Monthy Targets'!$B:$B,0)))</f>
        <v>0</v>
      </c>
      <c r="CN66" s="14">
        <f>INDEX('Monthy Targets'!AG:AG,(MATCH(FY2019_ALL_Targets!$B:$B,'Monthy Targets'!$B:$B,0)))</f>
        <v>0</v>
      </c>
      <c r="CO66" s="14">
        <v>0</v>
      </c>
      <c r="CP66" s="14">
        <v>0</v>
      </c>
      <c r="CQ66" s="14">
        <v>0.26</v>
      </c>
      <c r="CR66" s="14">
        <v>0.26</v>
      </c>
      <c r="CS66" s="14">
        <v>0.26</v>
      </c>
      <c r="CT66" s="14">
        <v>0</v>
      </c>
      <c r="CU66" s="14">
        <v>0.26</v>
      </c>
      <c r="CV66" s="14">
        <v>0</v>
      </c>
      <c r="CW66" s="14">
        <v>0</v>
      </c>
      <c r="CX66" s="14">
        <v>0.26</v>
      </c>
      <c r="CY66" s="14">
        <v>0.26</v>
      </c>
      <c r="CZ66" s="14">
        <v>0</v>
      </c>
      <c r="DA66" s="14">
        <f>IF('QIPP Scorecard'!$AA$1=4,IF(FY2019_ALL_Targets!$BU66="Yes",INDEX('Final Comp Values'!$BN:$BN,MATCH(FY2019_ALL_Targets!$A66,'Final Comp Values'!$B:$B,0)),IF($BU66="Min Data",0,0)),0)</f>
        <v>0</v>
      </c>
      <c r="DB66" s="14">
        <f>IF('QIPP Scorecard'!$AA$1=4,IF(FY2019_ALL_Targets!$BV66="Yes",INDEX('Final Comp Values'!$BN:$BN,MATCH(FY2019_ALL_Targets!$A66,'Final Comp Values'!$B:$B,0)),IF($BV66="Min Data",0,0)),0)</f>
        <v>0.26</v>
      </c>
      <c r="DC66" s="14">
        <f>IF('QIPP Scorecard'!$AA$1=4,IF(FY2019_ALL_Targets!$BW66="Yes",INDEX('Final Comp Values'!$BN:$BN,MATCH(FY2019_ALL_Targets!$A66,'Final Comp Values'!$B:$B,0)),IF(CI66="Min Data",0,0)),0)</f>
        <v>0.26</v>
      </c>
      <c r="DD66" s="14">
        <f>IF('QIPP Scorecard'!$AA$1=4,IF(FY2019_ALL_Targets!$BX66="Yes",INDEX('Final Comp Values'!$BN:$BN,MATCH(FY2019_ALL_Targets!$A66,'Final Comp Values'!$B:$B,0)),IF($BX66="Min Data",0,0)),0)</f>
        <v>0</v>
      </c>
      <c r="DE66" s="14">
        <v>0</v>
      </c>
      <c r="DF66" s="14">
        <v>0</v>
      </c>
      <c r="DG66" s="14">
        <v>0.49</v>
      </c>
      <c r="DH66" s="14">
        <v>0.49</v>
      </c>
      <c r="DI66" s="14">
        <v>0.49</v>
      </c>
      <c r="DJ66" s="14">
        <v>0</v>
      </c>
      <c r="DK66" s="14">
        <v>0.49</v>
      </c>
      <c r="DL66" s="14">
        <v>0</v>
      </c>
      <c r="DM66" s="14">
        <v>0</v>
      </c>
      <c r="DN66" s="14">
        <v>0.48</v>
      </c>
      <c r="DO66" s="14">
        <v>0.48</v>
      </c>
      <c r="DP66" s="14">
        <v>0</v>
      </c>
      <c r="DQ66" s="14">
        <f>IF('QIPP Scorecard'!$AA$1=4,IF(FY2019_ALL_Targets!$BY66="Yes",INDEX('Final Comp Values'!$BK:$BK,MATCH(FY2019_ALL_Targets!$A66,'Final Comp Values'!$B:$B,0)),IF($BY66="Min Data",0,0)),0)</f>
        <v>0</v>
      </c>
      <c r="DR66" s="14">
        <f>IF('QIPP Scorecard'!$AA$1=4,IF(FY2019_ALL_Targets!$BZ66="Yes",INDEX('Final Comp Values'!$BO:$BO,MATCH(FY2019_ALL_Targets!$A66,'Final Comp Values'!$B:$B,0)),IF($BZ66="Min Data",0,0)),0)</f>
        <v>0.48</v>
      </c>
      <c r="DS66" s="14">
        <f>IF('QIPP Scorecard'!$AA$1=4,IF(FY2019_ALL_Targets!$CA66="Yes",INDEX('Final Comp Values'!$BO:$BO,MATCH(FY2019_ALL_Targets!$A66,'Final Comp Values'!$B:$B,0)),IF($CA66="Min Data",0,0)),0)</f>
        <v>0.48</v>
      </c>
      <c r="DT66" s="14">
        <f>IF('QIPP Scorecard'!$AA$1=4,IF(FY2019_ALL_Targets!$CB66="Yes",INDEX('Final Comp Values'!$BO:$BO,MATCH(FY2019_ALL_Targets!$A66,'Final Comp Values'!$B:$B,0)),IF($CB66="Min Data",0,0)),0)</f>
        <v>0</v>
      </c>
      <c r="DU66" s="14">
        <v>0.15</v>
      </c>
      <c r="DV66" s="14">
        <v>0.17</v>
      </c>
      <c r="DW66" s="14">
        <v>0.18</v>
      </c>
      <c r="DX66" s="14">
        <v>0.18</v>
      </c>
      <c r="DY66" s="12">
        <f t="shared" si="1"/>
        <v>2</v>
      </c>
      <c r="DZ66" s="12">
        <f t="shared" si="2"/>
        <v>2</v>
      </c>
      <c r="EA66" s="12">
        <f t="shared" si="3"/>
        <v>0</v>
      </c>
      <c r="EB66" s="12">
        <f t="shared" si="4"/>
        <v>3</v>
      </c>
    </row>
    <row r="67" spans="1:132" x14ac:dyDescent="0.25">
      <c r="A67" s="297">
        <v>5233</v>
      </c>
      <c r="B67" s="347">
        <v>455713</v>
      </c>
      <c r="C67" s="297">
        <v>1026173</v>
      </c>
      <c r="D67" s="14">
        <v>1679091508</v>
      </c>
      <c r="E67" s="26" t="s">
        <v>920</v>
      </c>
      <c r="F67" s="26" t="str">
        <f>INDEX('Mar - Aug'!X:X,MATCH(A67,'Mar - Aug'!B:B,0))</f>
        <v>Bexar</v>
      </c>
      <c r="G67" s="26" t="s">
        <v>3017</v>
      </c>
      <c r="H67" s="26"/>
      <c r="I67" s="26" t="str">
        <f t="shared" ref="I67:I130" si="5">IF(E67=F67,"","Revision Needed")</f>
        <v/>
      </c>
      <c r="J67" s="299" t="s">
        <v>2954</v>
      </c>
      <c r="K67" s="299" t="s">
        <v>2955</v>
      </c>
      <c r="L67" s="299" t="s">
        <v>2956</v>
      </c>
      <c r="M67" s="13">
        <v>4.1916179999999997E-2</v>
      </c>
      <c r="N67" s="13">
        <v>4.975123E-2</v>
      </c>
      <c r="O67" s="13">
        <v>0</v>
      </c>
      <c r="P67" s="13">
        <v>0.10652921999999999</v>
      </c>
      <c r="Q67" s="13">
        <v>3.3690650000000003E-2</v>
      </c>
      <c r="R67" s="13">
        <v>5.5747400000000003E-2</v>
      </c>
      <c r="S67" s="13">
        <v>3.7344499999999998E-3</v>
      </c>
      <c r="T67" s="13">
        <v>0.15247816</v>
      </c>
      <c r="U67" s="13">
        <v>4.1203604939999999E-2</v>
      </c>
      <c r="V67" s="13">
        <v>5.5747400000000003E-2</v>
      </c>
      <c r="W67" s="13">
        <v>3.7344499999999998E-3</v>
      </c>
      <c r="X67" s="13">
        <v>0.15247816</v>
      </c>
      <c r="Y67" s="13">
        <v>3.9820371E-2</v>
      </c>
      <c r="Z67" s="13">
        <v>5.5747400000000003E-2</v>
      </c>
      <c r="AA67" s="13">
        <v>3.7344499999999998E-3</v>
      </c>
      <c r="AB67" s="13">
        <v>0.15247816</v>
      </c>
      <c r="AC67" s="13">
        <v>4.0491029880000001E-2</v>
      </c>
      <c r="AD67" s="13">
        <v>5.5747400000000003E-2</v>
      </c>
      <c r="AE67" s="13">
        <v>3.7344499999999998E-3</v>
      </c>
      <c r="AF67" s="13">
        <v>0.15247816</v>
      </c>
      <c r="AG67" s="13">
        <v>3.7724562000000003E-2</v>
      </c>
      <c r="AH67" s="13">
        <v>5.5747400000000003E-2</v>
      </c>
      <c r="AI67" s="13">
        <v>3.7344499999999998E-3</v>
      </c>
      <c r="AJ67" s="13">
        <v>0.15247816</v>
      </c>
      <c r="AK67" s="13">
        <v>3.9778454820000003E-2</v>
      </c>
      <c r="AL67" s="13">
        <v>5.5747400000000003E-2</v>
      </c>
      <c r="AM67" s="13">
        <v>3.7344499999999998E-3</v>
      </c>
      <c r="AN67" s="13">
        <v>0.15247816</v>
      </c>
      <c r="AO67" s="13">
        <v>3.5628752999999999E-2</v>
      </c>
      <c r="AP67" s="13">
        <v>5.5747400000000003E-2</v>
      </c>
      <c r="AQ67" s="13">
        <v>3.7344499999999998E-3</v>
      </c>
      <c r="AR67" s="13">
        <v>0.15247816</v>
      </c>
      <c r="AS67" s="13">
        <v>3.8982047399999997E-2</v>
      </c>
      <c r="AT67" s="13">
        <v>5.5747400000000003E-2</v>
      </c>
      <c r="AU67" s="13">
        <v>3.7344499999999998E-3</v>
      </c>
      <c r="AV67" s="13">
        <v>0.15247816</v>
      </c>
      <c r="AW67" s="13">
        <v>3.3690650000000003E-2</v>
      </c>
      <c r="AX67" s="13">
        <v>5.5747400000000003E-2</v>
      </c>
      <c r="AY67" s="13">
        <v>3.7344499999999998E-3</v>
      </c>
      <c r="AZ67" s="13">
        <v>0.15247816</v>
      </c>
      <c r="BA67" s="86">
        <v>4.9382716049382699E-2</v>
      </c>
      <c r="BB67" s="86">
        <v>1.7857142857142901E-2</v>
      </c>
      <c r="BC67" s="13">
        <v>0</v>
      </c>
      <c r="BD67" s="13">
        <v>0.114285714285714</v>
      </c>
      <c r="BE67" s="14">
        <v>2.40963855421687E-2</v>
      </c>
      <c r="BF67" s="14">
        <v>5.5555555555555601E-2</v>
      </c>
      <c r="BG67" s="14">
        <v>0</v>
      </c>
      <c r="BH67" s="14">
        <v>0.133333333333333</v>
      </c>
      <c r="BI67" s="14">
        <v>2.40963855421687E-2</v>
      </c>
      <c r="BJ67" s="14">
        <v>3.7037037037037E-2</v>
      </c>
      <c r="BK67" s="14">
        <v>0</v>
      </c>
      <c r="BL67" s="430">
        <v>0.146666666666667</v>
      </c>
      <c r="BM67" s="14">
        <v>1.21951219512195E-2</v>
      </c>
      <c r="BN67" s="14">
        <v>5.3571428571428603E-2</v>
      </c>
      <c r="BO67" s="14">
        <v>0</v>
      </c>
      <c r="BP67" s="14">
        <v>0.24</v>
      </c>
      <c r="BQ67" s="86">
        <v>1.21951219512195E-2</v>
      </c>
      <c r="BR67" s="86">
        <v>5.3571428571428603E-2</v>
      </c>
      <c r="BS67" s="86">
        <v>0</v>
      </c>
      <c r="BT67" s="86">
        <v>0.24</v>
      </c>
      <c r="BU67" s="14" t="s">
        <v>35</v>
      </c>
      <c r="BV67" s="14" t="s">
        <v>35</v>
      </c>
      <c r="BW67" s="14" t="s">
        <v>35</v>
      </c>
      <c r="BX67" s="14" t="s">
        <v>36</v>
      </c>
      <c r="BY67" s="14" t="s">
        <v>35</v>
      </c>
      <c r="BZ67" s="14" t="s">
        <v>35</v>
      </c>
      <c r="CA67" s="14" t="s">
        <v>35</v>
      </c>
      <c r="CB67" s="14" t="s">
        <v>36</v>
      </c>
      <c r="CC67" s="14">
        <v>0</v>
      </c>
      <c r="CD67" s="14">
        <v>0</v>
      </c>
      <c r="CE67" s="14">
        <v>0</v>
      </c>
      <c r="CF67" s="14">
        <v>0</v>
      </c>
      <c r="CG67" s="14">
        <v>0</v>
      </c>
      <c r="CH67" s="14">
        <v>0</v>
      </c>
      <c r="CI67" s="14">
        <v>0</v>
      </c>
      <c r="CJ67" s="14">
        <f>INDEX('Monthy Targets'!AC:AC,(MATCH(FY2019_ALL_Targets!$B:$B,'Monthy Targets'!$B:$B,0)))</f>
        <v>0</v>
      </c>
      <c r="CK67" s="14">
        <f>INDEX('Monthy Targets'!AD:AD,(MATCH(FY2019_ALL_Targets!$B:$B,'Monthy Targets'!$B:$B,0)))</f>
        <v>0</v>
      </c>
      <c r="CL67" s="14">
        <f>INDEX('Monthy Targets'!AE:AE,(MATCH(FY2019_ALL_Targets!$B:$B,'Monthy Targets'!$B:$B,0)))</f>
        <v>0</v>
      </c>
      <c r="CM67" s="14">
        <f>INDEX('Monthy Targets'!AF:AF,(MATCH(FY2019_ALL_Targets!$B:$B,'Monthy Targets'!$B:$B,0)))</f>
        <v>0</v>
      </c>
      <c r="CN67" s="14">
        <f>INDEX('Monthy Targets'!AG:AG,(MATCH(FY2019_ALL_Targets!$B:$B,'Monthy Targets'!$B:$B,0)))</f>
        <v>0</v>
      </c>
      <c r="CO67" s="14">
        <v>0</v>
      </c>
      <c r="CP67" s="14">
        <v>0.71</v>
      </c>
      <c r="CQ67" s="14">
        <v>0.71</v>
      </c>
      <c r="CR67" s="14">
        <v>0.71</v>
      </c>
      <c r="CS67" s="14">
        <v>0.71</v>
      </c>
      <c r="CT67" s="14">
        <v>0.71</v>
      </c>
      <c r="CU67" s="14">
        <v>0.71</v>
      </c>
      <c r="CV67" s="14">
        <v>0.71</v>
      </c>
      <c r="CW67" s="14">
        <v>0.7</v>
      </c>
      <c r="CX67" s="14">
        <v>0.7</v>
      </c>
      <c r="CY67" s="14">
        <v>0.7</v>
      </c>
      <c r="CZ67" s="14">
        <v>0.7</v>
      </c>
      <c r="DA67" s="14">
        <f>IF('QIPP Scorecard'!$AA$1=4,IF(FY2019_ALL_Targets!$BU67="Yes",INDEX('Final Comp Values'!$BN:$BN,MATCH(FY2019_ALL_Targets!$A67,'Final Comp Values'!$B:$B,0)),IF($BU67="Min Data",0,0)),0)</f>
        <v>0.7</v>
      </c>
      <c r="DB67" s="14">
        <f>IF('QIPP Scorecard'!$AA$1=4,IF(FY2019_ALL_Targets!$BV67="Yes",INDEX('Final Comp Values'!$BN:$BN,MATCH(FY2019_ALL_Targets!$A67,'Final Comp Values'!$B:$B,0)),IF($BV67="Min Data",0,0)),0)</f>
        <v>0.7</v>
      </c>
      <c r="DC67" s="14">
        <f>IF('QIPP Scorecard'!$AA$1=4,IF(FY2019_ALL_Targets!$BW67="Yes",INDEX('Final Comp Values'!$BN:$BN,MATCH(FY2019_ALL_Targets!$A67,'Final Comp Values'!$B:$B,0)),IF(CI67="Min Data",0,0)),0)</f>
        <v>0.7</v>
      </c>
      <c r="DD67" s="14">
        <f>IF('QIPP Scorecard'!$AA$1=4,IF(FY2019_ALL_Targets!$BX67="Yes",INDEX('Final Comp Values'!$BN:$BN,MATCH(FY2019_ALL_Targets!$A67,'Final Comp Values'!$B:$B,0)),IF($BX67="Min Data",0,0)),0)</f>
        <v>0</v>
      </c>
      <c r="DE67" s="14">
        <v>0</v>
      </c>
      <c r="DF67" s="14">
        <v>1.32</v>
      </c>
      <c r="DG67" s="14">
        <v>1.32</v>
      </c>
      <c r="DH67" s="14">
        <v>1.32</v>
      </c>
      <c r="DI67" s="14">
        <v>1.32</v>
      </c>
      <c r="DJ67" s="14">
        <v>1.32</v>
      </c>
      <c r="DK67" s="14">
        <v>1.32</v>
      </c>
      <c r="DL67" s="14">
        <v>1.32</v>
      </c>
      <c r="DM67" s="14">
        <v>1.3</v>
      </c>
      <c r="DN67" s="14">
        <v>1.3</v>
      </c>
      <c r="DO67" s="14">
        <v>1.3</v>
      </c>
      <c r="DP67" s="14">
        <v>1.3</v>
      </c>
      <c r="DQ67" s="14">
        <f>IF('QIPP Scorecard'!$AA$1=4,IF(FY2019_ALL_Targets!$BY67="Yes",INDEX('Final Comp Values'!$BK:$BK,MATCH(FY2019_ALL_Targets!$A67,'Final Comp Values'!$B:$B,0)),IF($BY67="Min Data",0,0)),0)</f>
        <v>1.3</v>
      </c>
      <c r="DR67" s="14">
        <f>IF('QIPP Scorecard'!$AA$1=4,IF(FY2019_ALL_Targets!$BZ67="Yes",INDEX('Final Comp Values'!$BO:$BO,MATCH(FY2019_ALL_Targets!$A67,'Final Comp Values'!$B:$B,0)),IF($BZ67="Min Data",0,0)),0)</f>
        <v>1.3</v>
      </c>
      <c r="DS67" s="14">
        <f>IF('QIPP Scorecard'!$AA$1=4,IF(FY2019_ALL_Targets!$CA67="Yes",INDEX('Final Comp Values'!$BO:$BO,MATCH(FY2019_ALL_Targets!$A67,'Final Comp Values'!$B:$B,0)),IF($CA67="Min Data",0,0)),0)</f>
        <v>1.3</v>
      </c>
      <c r="DT67" s="14">
        <f>IF('QIPP Scorecard'!$AA$1=4,IF(FY2019_ALL_Targets!$CB67="Yes",INDEX('Final Comp Values'!$BO:$BO,MATCH(FY2019_ALL_Targets!$A67,'Final Comp Values'!$B:$B,0)),IF($CB67="Min Data",0,0)),0)</f>
        <v>0</v>
      </c>
      <c r="DU67" s="14">
        <v>0.61</v>
      </c>
      <c r="DV67" s="14">
        <v>0.92</v>
      </c>
      <c r="DW67" s="14">
        <v>0.96</v>
      </c>
      <c r="DX67" s="14">
        <v>0.71</v>
      </c>
      <c r="DY67" s="12">
        <f t="shared" ref="DY67:DY130" si="6">COUNTIF(BU67:BX67,"No")</f>
        <v>1</v>
      </c>
      <c r="DZ67" s="12">
        <f t="shared" ref="DZ67:DZ130" si="7">COUNTIF(BY67:CB67,"No")</f>
        <v>1</v>
      </c>
      <c r="EA67" s="12">
        <f t="shared" ref="EA67:EA130" si="8">COUNTIF(BY67:CB67,"Min Data")</f>
        <v>0</v>
      </c>
      <c r="EB67" s="12">
        <f t="shared" ref="EB67:EB130" si="9">COUNTIF(CI67:CK67,0)</f>
        <v>3</v>
      </c>
    </row>
    <row r="68" spans="1:132" x14ac:dyDescent="0.25">
      <c r="A68" s="297">
        <v>5137</v>
      </c>
      <c r="B68" s="347">
        <v>455714</v>
      </c>
      <c r="C68" s="297">
        <v>1028457</v>
      </c>
      <c r="D68" s="14">
        <v>1114048683</v>
      </c>
      <c r="E68" s="26" t="s">
        <v>930</v>
      </c>
      <c r="F68" s="26" t="str">
        <f>INDEX('Mar - Aug'!X:X,MATCH(A68,'Mar - Aug'!B:B,0))</f>
        <v>Harris</v>
      </c>
      <c r="G68" s="26" t="s">
        <v>3016</v>
      </c>
      <c r="H68" s="26"/>
      <c r="I68" s="26" t="str">
        <f t="shared" si="5"/>
        <v/>
      </c>
      <c r="J68" s="299" t="s">
        <v>680</v>
      </c>
      <c r="K68" s="299" t="s">
        <v>1051</v>
      </c>
      <c r="L68" s="299" t="s">
        <v>681</v>
      </c>
      <c r="M68" s="13">
        <v>2.391304E-2</v>
      </c>
      <c r="N68" s="13">
        <v>4.1994770000000001E-2</v>
      </c>
      <c r="O68" s="13">
        <v>0</v>
      </c>
      <c r="P68" s="13">
        <v>0.13387979</v>
      </c>
      <c r="Q68" s="13">
        <v>3.3690650000000003E-2</v>
      </c>
      <c r="R68" s="13">
        <v>5.5747400000000003E-2</v>
      </c>
      <c r="S68" s="13">
        <v>3.7344499999999998E-3</v>
      </c>
      <c r="T68" s="13">
        <v>0.15247816</v>
      </c>
      <c r="U68" s="13">
        <v>3.3690650000000003E-2</v>
      </c>
      <c r="V68" s="13">
        <v>5.5747400000000003E-2</v>
      </c>
      <c r="W68" s="13">
        <v>3.7344499999999998E-3</v>
      </c>
      <c r="X68" s="13">
        <v>0.15247816</v>
      </c>
      <c r="Y68" s="13">
        <v>3.3690650000000003E-2</v>
      </c>
      <c r="Z68" s="13">
        <v>5.5747400000000003E-2</v>
      </c>
      <c r="AA68" s="13">
        <v>3.7344499999999998E-3</v>
      </c>
      <c r="AB68" s="13">
        <v>0.15247816</v>
      </c>
      <c r="AC68" s="13">
        <v>3.3690650000000003E-2</v>
      </c>
      <c r="AD68" s="13">
        <v>5.5747400000000003E-2</v>
      </c>
      <c r="AE68" s="13">
        <v>3.7344499999999998E-3</v>
      </c>
      <c r="AF68" s="13">
        <v>0.15247816</v>
      </c>
      <c r="AG68" s="13">
        <v>3.3690650000000003E-2</v>
      </c>
      <c r="AH68" s="13">
        <v>5.5747400000000003E-2</v>
      </c>
      <c r="AI68" s="13">
        <v>3.7344499999999998E-3</v>
      </c>
      <c r="AJ68" s="13">
        <v>0.15247816</v>
      </c>
      <c r="AK68" s="13">
        <v>3.3690650000000003E-2</v>
      </c>
      <c r="AL68" s="13">
        <v>5.5747400000000003E-2</v>
      </c>
      <c r="AM68" s="13">
        <v>3.7344499999999998E-3</v>
      </c>
      <c r="AN68" s="13">
        <v>0.15247816</v>
      </c>
      <c r="AO68" s="13">
        <v>3.3690650000000003E-2</v>
      </c>
      <c r="AP68" s="13">
        <v>5.5747400000000003E-2</v>
      </c>
      <c r="AQ68" s="13">
        <v>3.7344499999999998E-3</v>
      </c>
      <c r="AR68" s="13">
        <v>0.15247816</v>
      </c>
      <c r="AS68" s="13">
        <v>3.3690650000000003E-2</v>
      </c>
      <c r="AT68" s="13">
        <v>5.5747400000000003E-2</v>
      </c>
      <c r="AU68" s="13">
        <v>3.7344499999999998E-3</v>
      </c>
      <c r="AV68" s="13">
        <v>0.15247816</v>
      </c>
      <c r="AW68" s="13">
        <v>3.3690650000000003E-2</v>
      </c>
      <c r="AX68" s="13">
        <v>5.5747400000000003E-2</v>
      </c>
      <c r="AY68" s="13">
        <v>3.7344499999999998E-3</v>
      </c>
      <c r="AZ68" s="13">
        <v>0.15247816</v>
      </c>
      <c r="BA68" s="86">
        <v>5.6910569105691103E-2</v>
      </c>
      <c r="BB68" s="86">
        <v>5.6603773584905703E-2</v>
      </c>
      <c r="BC68" s="13">
        <v>0</v>
      </c>
      <c r="BD68" s="13">
        <v>0.21212121212121199</v>
      </c>
      <c r="BE68" s="14">
        <v>4.9586776859504099E-2</v>
      </c>
      <c r="BF68" s="14">
        <v>4.20168067226891E-2</v>
      </c>
      <c r="BG68" s="14">
        <v>0</v>
      </c>
      <c r="BH68" s="14">
        <v>0.13265306122449</v>
      </c>
      <c r="BI68" s="14">
        <v>3.3057851239669402E-2</v>
      </c>
      <c r="BJ68" s="14">
        <v>5.1282051282051301E-2</v>
      </c>
      <c r="BK68" s="14">
        <v>0</v>
      </c>
      <c r="BL68" s="430">
        <v>0.141304347826087</v>
      </c>
      <c r="BM68" s="14">
        <v>3.2520325203252001E-2</v>
      </c>
      <c r="BN68" s="14">
        <v>4.20168067226891E-2</v>
      </c>
      <c r="BO68" s="14">
        <v>0</v>
      </c>
      <c r="BP68" s="14">
        <v>0.14736842105263201</v>
      </c>
      <c r="BQ68" s="86">
        <v>3.2520325203252001E-2</v>
      </c>
      <c r="BR68" s="86">
        <v>4.20168067226891E-2</v>
      </c>
      <c r="BS68" s="86">
        <v>0</v>
      </c>
      <c r="BT68" s="86">
        <v>0.14736842105263201</v>
      </c>
      <c r="BU68" s="14" t="s">
        <v>35</v>
      </c>
      <c r="BV68" s="14" t="s">
        <v>35</v>
      </c>
      <c r="BW68" s="14" t="s">
        <v>35</v>
      </c>
      <c r="BX68" s="14" t="s">
        <v>35</v>
      </c>
      <c r="BY68" s="14" t="s">
        <v>35</v>
      </c>
      <c r="BZ68" s="14" t="s">
        <v>35</v>
      </c>
      <c r="CA68" s="14" t="s">
        <v>35</v>
      </c>
      <c r="CB68" s="14" t="s">
        <v>35</v>
      </c>
      <c r="CC68" s="14">
        <v>0</v>
      </c>
      <c r="CD68" s="14">
        <v>0</v>
      </c>
      <c r="CE68" s="14">
        <v>0</v>
      </c>
      <c r="CF68" s="14">
        <v>0</v>
      </c>
      <c r="CG68" s="14">
        <v>0</v>
      </c>
      <c r="CH68" s="14">
        <v>0</v>
      </c>
      <c r="CI68" s="14">
        <v>0</v>
      </c>
      <c r="CJ68" s="14">
        <f>INDEX('Monthy Targets'!AC:AC,(MATCH(FY2019_ALL_Targets!$B:$B,'Monthy Targets'!$B:$B,0)))</f>
        <v>0</v>
      </c>
      <c r="CK68" s="14">
        <f>INDEX('Monthy Targets'!AD:AD,(MATCH(FY2019_ALL_Targets!$B:$B,'Monthy Targets'!$B:$B,0)))</f>
        <v>0</v>
      </c>
      <c r="CL68" s="14">
        <f>INDEX('Monthy Targets'!AE:AE,(MATCH(FY2019_ALL_Targets!$B:$B,'Monthy Targets'!$B:$B,0)))</f>
        <v>0</v>
      </c>
      <c r="CM68" s="14">
        <f>INDEX('Monthy Targets'!AF:AF,(MATCH(FY2019_ALL_Targets!$B:$B,'Monthy Targets'!$B:$B,0)))</f>
        <v>0</v>
      </c>
      <c r="CN68" s="14">
        <f>INDEX('Monthy Targets'!AG:AG,(MATCH(FY2019_ALL_Targets!$B:$B,'Monthy Targets'!$B:$B,0)))</f>
        <v>0</v>
      </c>
      <c r="CO68" s="14">
        <v>0</v>
      </c>
      <c r="CP68" s="14">
        <v>0</v>
      </c>
      <c r="CQ68" s="14">
        <v>0.6</v>
      </c>
      <c r="CR68" s="14">
        <v>0</v>
      </c>
      <c r="CS68" s="14">
        <v>0</v>
      </c>
      <c r="CT68" s="14">
        <v>0.6</v>
      </c>
      <c r="CU68" s="14">
        <v>0.6</v>
      </c>
      <c r="CV68" s="14">
        <v>0.6</v>
      </c>
      <c r="CW68" s="14">
        <v>0.6</v>
      </c>
      <c r="CX68" s="14">
        <v>0.6</v>
      </c>
      <c r="CY68" s="14">
        <v>0.6</v>
      </c>
      <c r="CZ68" s="14">
        <v>0.6</v>
      </c>
      <c r="DA68" s="14">
        <f>IF('QIPP Scorecard'!$AA$1=4,IF(FY2019_ALL_Targets!$BU68="Yes",INDEX('Final Comp Values'!$BN:$BN,MATCH(FY2019_ALL_Targets!$A68,'Final Comp Values'!$B:$B,0)),IF($BU68="Min Data",0,0)),0)</f>
        <v>0.6</v>
      </c>
      <c r="DB68" s="14">
        <f>IF('QIPP Scorecard'!$AA$1=4,IF(FY2019_ALL_Targets!$BV68="Yes",INDEX('Final Comp Values'!$BN:$BN,MATCH(FY2019_ALL_Targets!$A68,'Final Comp Values'!$B:$B,0)),IF($BV68="Min Data",0,0)),0)</f>
        <v>0.6</v>
      </c>
      <c r="DC68" s="14">
        <f>IF('QIPP Scorecard'!$AA$1=4,IF(FY2019_ALL_Targets!$BW68="Yes",INDEX('Final Comp Values'!$BN:$BN,MATCH(FY2019_ALL_Targets!$A68,'Final Comp Values'!$B:$B,0)),IF(CI68="Min Data",0,0)),0)</f>
        <v>0.6</v>
      </c>
      <c r="DD68" s="14">
        <f>IF('QIPP Scorecard'!$AA$1=4,IF(FY2019_ALL_Targets!$BX68="Yes",INDEX('Final Comp Values'!$BN:$BN,MATCH(FY2019_ALL_Targets!$A68,'Final Comp Values'!$B:$B,0)),IF($BX68="Min Data",0,0)),0)</f>
        <v>0.6</v>
      </c>
      <c r="DE68" s="14">
        <v>0</v>
      </c>
      <c r="DF68" s="14">
        <v>0</v>
      </c>
      <c r="DG68" s="14">
        <v>1.1200000000000001</v>
      </c>
      <c r="DH68" s="14">
        <v>0</v>
      </c>
      <c r="DI68" s="14">
        <v>0</v>
      </c>
      <c r="DJ68" s="14">
        <v>1.1200000000000001</v>
      </c>
      <c r="DK68" s="14">
        <v>1.1200000000000001</v>
      </c>
      <c r="DL68" s="14">
        <v>1.1200000000000001</v>
      </c>
      <c r="DM68" s="14">
        <v>1.1100000000000001</v>
      </c>
      <c r="DN68" s="14">
        <v>1.1100000000000001</v>
      </c>
      <c r="DO68" s="14">
        <v>1.1100000000000001</v>
      </c>
      <c r="DP68" s="14">
        <v>1.1100000000000001</v>
      </c>
      <c r="DQ68" s="14">
        <f>IF('QIPP Scorecard'!$AA$1=4,IF(FY2019_ALL_Targets!$BY68="Yes",INDEX('Final Comp Values'!$BK:$BK,MATCH(FY2019_ALL_Targets!$A68,'Final Comp Values'!$B:$B,0)),IF($BY68="Min Data",0,0)),0)</f>
        <v>1.1100000000000001</v>
      </c>
      <c r="DR68" s="14">
        <f>IF('QIPP Scorecard'!$AA$1=4,IF(FY2019_ALL_Targets!$BZ68="Yes",INDEX('Final Comp Values'!$BO:$BO,MATCH(FY2019_ALL_Targets!$A68,'Final Comp Values'!$B:$B,0)),IF($BZ68="Min Data",0,0)),0)</f>
        <v>1.1100000000000001</v>
      </c>
      <c r="DS68" s="14">
        <f>IF('QIPP Scorecard'!$AA$1=4,IF(FY2019_ALL_Targets!$CA68="Yes",INDEX('Final Comp Values'!$BO:$BO,MATCH(FY2019_ALL_Targets!$A68,'Final Comp Values'!$B:$B,0)),IF($CA68="Min Data",0,0)),0)</f>
        <v>1.1100000000000001</v>
      </c>
      <c r="DT68" s="14">
        <f>IF('QIPP Scorecard'!$AA$1=4,IF(FY2019_ALL_Targets!$CB68="Yes",INDEX('Final Comp Values'!$BO:$BO,MATCH(FY2019_ALL_Targets!$A68,'Final Comp Values'!$B:$B,0)),IF($CB68="Min Data",0,0)),0)</f>
        <v>1.1100000000000001</v>
      </c>
      <c r="DU68" s="14">
        <v>0.17</v>
      </c>
      <c r="DV68" s="14">
        <v>0.57999999999999996</v>
      </c>
      <c r="DW68" s="14">
        <v>0.81</v>
      </c>
      <c r="DX68" s="14">
        <v>0.8</v>
      </c>
      <c r="DY68" s="12">
        <f t="shared" si="6"/>
        <v>0</v>
      </c>
      <c r="DZ68" s="12">
        <f t="shared" si="7"/>
        <v>0</v>
      </c>
      <c r="EA68" s="12">
        <f t="shared" si="8"/>
        <v>0</v>
      </c>
      <c r="EB68" s="12">
        <f t="shared" si="9"/>
        <v>3</v>
      </c>
    </row>
    <row r="69" spans="1:132" x14ac:dyDescent="0.25">
      <c r="A69" s="297">
        <v>5234</v>
      </c>
      <c r="B69" s="347">
        <v>455715</v>
      </c>
      <c r="C69" s="297">
        <v>1026029</v>
      </c>
      <c r="D69" s="14">
        <v>1700841673</v>
      </c>
      <c r="E69" s="26" t="s">
        <v>940</v>
      </c>
      <c r="F69" s="26" t="str">
        <f>INDEX('Mar - Aug'!X:X,MATCH(A69,'Mar - Aug'!B:B,0))</f>
        <v>Travis</v>
      </c>
      <c r="G69" s="26" t="s">
        <v>3121</v>
      </c>
      <c r="H69" s="26"/>
      <c r="I69" s="26" t="str">
        <f t="shared" si="5"/>
        <v/>
      </c>
      <c r="J69" s="299" t="s">
        <v>2694</v>
      </c>
      <c r="K69" s="299" t="s">
        <v>1020</v>
      </c>
      <c r="L69" s="299" t="s">
        <v>265</v>
      </c>
      <c r="M69" s="13">
        <v>4.4444440000000002E-2</v>
      </c>
      <c r="N69" s="13">
        <v>5.0314459999999998E-2</v>
      </c>
      <c r="O69" s="13">
        <v>0</v>
      </c>
      <c r="P69" s="13">
        <v>0.13839286000000001</v>
      </c>
      <c r="Q69" s="13">
        <v>3.3690650000000003E-2</v>
      </c>
      <c r="R69" s="13">
        <v>5.5747400000000003E-2</v>
      </c>
      <c r="S69" s="13">
        <v>3.7344499999999998E-3</v>
      </c>
      <c r="T69" s="13">
        <v>0.15247816</v>
      </c>
      <c r="U69" s="13">
        <v>4.3688884519999999E-2</v>
      </c>
      <c r="V69" s="13">
        <v>5.5747400000000003E-2</v>
      </c>
      <c r="W69" s="13">
        <v>3.7344499999999998E-3</v>
      </c>
      <c r="X69" s="13">
        <v>0.15247816</v>
      </c>
      <c r="Y69" s="13">
        <v>4.2222217999999999E-2</v>
      </c>
      <c r="Z69" s="13">
        <v>5.5747400000000003E-2</v>
      </c>
      <c r="AA69" s="13">
        <v>3.7344499999999998E-3</v>
      </c>
      <c r="AB69" s="13">
        <v>0.15247816</v>
      </c>
      <c r="AC69" s="13">
        <v>4.2933329040000003E-2</v>
      </c>
      <c r="AD69" s="13">
        <v>5.5747400000000003E-2</v>
      </c>
      <c r="AE69" s="13">
        <v>3.7344499999999998E-3</v>
      </c>
      <c r="AF69" s="13">
        <v>0.15247816</v>
      </c>
      <c r="AG69" s="13">
        <v>3.9999996000000003E-2</v>
      </c>
      <c r="AH69" s="13">
        <v>5.5747400000000003E-2</v>
      </c>
      <c r="AI69" s="13">
        <v>3.7344499999999998E-3</v>
      </c>
      <c r="AJ69" s="13">
        <v>0.15247816</v>
      </c>
      <c r="AK69" s="13">
        <v>4.2177773559999999E-2</v>
      </c>
      <c r="AL69" s="13">
        <v>5.5747400000000003E-2</v>
      </c>
      <c r="AM69" s="13">
        <v>3.7344499999999998E-3</v>
      </c>
      <c r="AN69" s="13">
        <v>0.15247816</v>
      </c>
      <c r="AO69" s="13">
        <v>3.7777774E-2</v>
      </c>
      <c r="AP69" s="13">
        <v>5.5747400000000003E-2</v>
      </c>
      <c r="AQ69" s="13">
        <v>3.7344499999999998E-3</v>
      </c>
      <c r="AR69" s="13">
        <v>0.15247816</v>
      </c>
      <c r="AS69" s="13">
        <v>4.1333329199999998E-2</v>
      </c>
      <c r="AT69" s="13">
        <v>5.5747400000000003E-2</v>
      </c>
      <c r="AU69" s="13">
        <v>3.7344499999999998E-3</v>
      </c>
      <c r="AV69" s="13">
        <v>0.15247816</v>
      </c>
      <c r="AW69" s="13">
        <v>3.5555551999999997E-2</v>
      </c>
      <c r="AX69" s="13">
        <v>5.5747400000000003E-2</v>
      </c>
      <c r="AY69" s="13">
        <v>3.7344499999999998E-3</v>
      </c>
      <c r="AZ69" s="13">
        <v>0.15247816</v>
      </c>
      <c r="BA69" s="86">
        <v>5.1724137931034503E-2</v>
      </c>
      <c r="BB69" s="86">
        <v>9.3023255813953501E-2</v>
      </c>
      <c r="BC69" s="13">
        <v>0</v>
      </c>
      <c r="BD69" s="13">
        <v>0.140350877192982</v>
      </c>
      <c r="BE69" s="14">
        <v>3.5087719298245598E-2</v>
      </c>
      <c r="BF69" s="14">
        <v>9.5238095238095205E-2</v>
      </c>
      <c r="BG69" s="14">
        <v>0</v>
      </c>
      <c r="BH69" s="14">
        <v>0.17857142857142899</v>
      </c>
      <c r="BI69" s="14">
        <v>0.05</v>
      </c>
      <c r="BJ69" s="14">
        <v>0.108695652173913</v>
      </c>
      <c r="BK69" s="14">
        <v>0</v>
      </c>
      <c r="BL69" s="430">
        <v>0.22413793103448301</v>
      </c>
      <c r="BM69" s="14">
        <v>4.6875E-2</v>
      </c>
      <c r="BN69" s="14">
        <v>0.08</v>
      </c>
      <c r="BO69" s="14">
        <v>0</v>
      </c>
      <c r="BP69" s="14">
        <v>0.26229508196721302</v>
      </c>
      <c r="BQ69" s="86">
        <v>4.6875E-2</v>
      </c>
      <c r="BR69" s="86">
        <v>0.08</v>
      </c>
      <c r="BS69" s="86">
        <v>0</v>
      </c>
      <c r="BT69" s="86">
        <v>0.26229508196721302</v>
      </c>
      <c r="BU69" s="14" t="s">
        <v>36</v>
      </c>
      <c r="BV69" s="14" t="s">
        <v>36</v>
      </c>
      <c r="BW69" s="14" t="s">
        <v>35</v>
      </c>
      <c r="BX69" s="14" t="s">
        <v>36</v>
      </c>
      <c r="BY69" s="14" t="s">
        <v>36</v>
      </c>
      <c r="BZ69" s="14" t="s">
        <v>36</v>
      </c>
      <c r="CA69" s="14" t="s">
        <v>35</v>
      </c>
      <c r="CB69" s="14" t="s">
        <v>36</v>
      </c>
      <c r="CC69" s="14">
        <v>7.71</v>
      </c>
      <c r="CD69" s="14">
        <v>7.71</v>
      </c>
      <c r="CE69" s="14">
        <v>7.71</v>
      </c>
      <c r="CF69" s="14">
        <v>7.71</v>
      </c>
      <c r="CG69" s="14">
        <v>7.71</v>
      </c>
      <c r="CH69" s="14">
        <v>7.71</v>
      </c>
      <c r="CI69" s="14">
        <v>7.59</v>
      </c>
      <c r="CJ69" s="14">
        <f>INDEX('Monthy Targets'!AC:AC,(MATCH(FY2019_ALL_Targets!$B:$B,'Monthy Targets'!$B:$B,0)))</f>
        <v>7.56</v>
      </c>
      <c r="CK69" s="14">
        <f>INDEX('Monthy Targets'!AD:AD,(MATCH(FY2019_ALL_Targets!$B:$B,'Monthy Targets'!$B:$B,0)))</f>
        <v>7.56</v>
      </c>
      <c r="CL69" s="14">
        <f>INDEX('Monthy Targets'!AE:AE,(MATCH(FY2019_ALL_Targets!$B:$B,'Monthy Targets'!$B:$B,0)))</f>
        <v>7.56</v>
      </c>
      <c r="CM69" s="14">
        <f>INDEX('Monthy Targets'!AF:AF,(MATCH(FY2019_ALL_Targets!$B:$B,'Monthy Targets'!$B:$B,0)))</f>
        <v>7.56</v>
      </c>
      <c r="CN69" s="14">
        <f>INDEX('Monthy Targets'!AG:AG,(MATCH(FY2019_ALL_Targets!$B:$B,'Monthy Targets'!$B:$B,0)))</f>
        <v>7.56</v>
      </c>
      <c r="CO69" s="14">
        <v>0</v>
      </c>
      <c r="CP69" s="14">
        <v>0</v>
      </c>
      <c r="CQ69" s="14">
        <v>0.52</v>
      </c>
      <c r="CR69" s="14">
        <v>0.52</v>
      </c>
      <c r="CS69" s="14">
        <v>0.52</v>
      </c>
      <c r="CT69" s="14">
        <v>0</v>
      </c>
      <c r="CU69" s="14">
        <v>0.52</v>
      </c>
      <c r="CV69" s="14">
        <v>0</v>
      </c>
      <c r="CW69" s="14">
        <v>0</v>
      </c>
      <c r="CX69" s="14">
        <v>0</v>
      </c>
      <c r="CY69" s="14">
        <v>0.51</v>
      </c>
      <c r="CZ69" s="14">
        <v>0</v>
      </c>
      <c r="DA69" s="14">
        <f>IF('QIPP Scorecard'!$AA$1=4,IF(FY2019_ALL_Targets!$BU69="Yes",INDEX('Final Comp Values'!$BN:$BN,MATCH(FY2019_ALL_Targets!$A69,'Final Comp Values'!$B:$B,0)),IF($BU69="Min Data",0,0)),0)</f>
        <v>0</v>
      </c>
      <c r="DB69" s="14">
        <f>IF('QIPP Scorecard'!$AA$1=4,IF(FY2019_ALL_Targets!$BV69="Yes",INDEX('Final Comp Values'!$BN:$BN,MATCH(FY2019_ALL_Targets!$A69,'Final Comp Values'!$B:$B,0)),IF($BV69="Min Data",0,0)),0)</f>
        <v>0</v>
      </c>
      <c r="DC69" s="14">
        <f>IF('QIPP Scorecard'!$AA$1=4,IF(FY2019_ALL_Targets!$BW69="Yes",INDEX('Final Comp Values'!$BN:$BN,MATCH(FY2019_ALL_Targets!$A69,'Final Comp Values'!$B:$B,0)),IF(CI69="Min Data",0,0)),0)</f>
        <v>0.51</v>
      </c>
      <c r="DD69" s="14">
        <f>IF('QIPP Scorecard'!$AA$1=4,IF(FY2019_ALL_Targets!$BX69="Yes",INDEX('Final Comp Values'!$BN:$BN,MATCH(FY2019_ALL_Targets!$A69,'Final Comp Values'!$B:$B,0)),IF($BX69="Min Data",0,0)),0)</f>
        <v>0</v>
      </c>
      <c r="DE69" s="14">
        <v>0</v>
      </c>
      <c r="DF69" s="14">
        <v>0</v>
      </c>
      <c r="DG69" s="14">
        <v>0.97</v>
      </c>
      <c r="DH69" s="14">
        <v>0.97</v>
      </c>
      <c r="DI69" s="14">
        <v>0.97</v>
      </c>
      <c r="DJ69" s="14">
        <v>0</v>
      </c>
      <c r="DK69" s="14">
        <v>0.97</v>
      </c>
      <c r="DL69" s="14">
        <v>0</v>
      </c>
      <c r="DM69" s="14">
        <v>0</v>
      </c>
      <c r="DN69" s="14">
        <v>0</v>
      </c>
      <c r="DO69" s="14">
        <v>0.95</v>
      </c>
      <c r="DP69" s="14">
        <v>0</v>
      </c>
      <c r="DQ69" s="14">
        <f>IF('QIPP Scorecard'!$AA$1=4,IF(FY2019_ALL_Targets!$BY69="Yes",INDEX('Final Comp Values'!$BK:$BK,MATCH(FY2019_ALL_Targets!$A69,'Final Comp Values'!$B:$B,0)),IF($BY69="Min Data",0,0)),0)</f>
        <v>0</v>
      </c>
      <c r="DR69" s="14">
        <f>IF('QIPP Scorecard'!$AA$1=4,IF(FY2019_ALL_Targets!$BZ69="Yes",INDEX('Final Comp Values'!$BO:$BO,MATCH(FY2019_ALL_Targets!$A69,'Final Comp Values'!$B:$B,0)),IF($BZ69="Min Data",0,0)),0)</f>
        <v>0</v>
      </c>
      <c r="DS69" s="14">
        <f>IF('QIPP Scorecard'!$AA$1=4,IF(FY2019_ALL_Targets!$CA69="Yes",INDEX('Final Comp Values'!$BO:$BO,MATCH(FY2019_ALL_Targets!$A69,'Final Comp Values'!$B:$B,0)),IF($CA69="Min Data",0,0)),0)</f>
        <v>0.95</v>
      </c>
      <c r="DT69" s="14">
        <f>IF('QIPP Scorecard'!$AA$1=4,IF(FY2019_ALL_Targets!$CB69="Yes",INDEX('Final Comp Values'!$BO:$BO,MATCH(FY2019_ALL_Targets!$A69,'Final Comp Values'!$B:$B,0)),IF($CB69="Min Data",0,0)),0)</f>
        <v>0</v>
      </c>
      <c r="DU69" s="14">
        <v>1.07</v>
      </c>
      <c r="DV69" s="14">
        <v>1.21</v>
      </c>
      <c r="DW69" s="14">
        <v>1.0900000000000001</v>
      </c>
      <c r="DX69" s="14">
        <v>1.07</v>
      </c>
      <c r="DY69" s="12">
        <f t="shared" si="6"/>
        <v>3</v>
      </c>
      <c r="DZ69" s="12">
        <f t="shared" si="7"/>
        <v>3</v>
      </c>
      <c r="EA69" s="12">
        <f t="shared" si="8"/>
        <v>0</v>
      </c>
      <c r="EB69" s="12">
        <f t="shared" si="9"/>
        <v>0</v>
      </c>
    </row>
    <row r="70" spans="1:132" x14ac:dyDescent="0.25">
      <c r="A70" s="297">
        <v>4772</v>
      </c>
      <c r="B70" s="347">
        <v>455724</v>
      </c>
      <c r="C70" s="297">
        <v>1026703</v>
      </c>
      <c r="D70" s="14">
        <v>1831210426</v>
      </c>
      <c r="E70" s="26" t="s">
        <v>913</v>
      </c>
      <c r="F70" s="26" t="str">
        <f>INDEX('Mar - Aug'!X:X,MATCH(A70,'Mar - Aug'!B:B,0))</f>
        <v>MRSA West</v>
      </c>
      <c r="G70" s="26" t="s">
        <v>3109</v>
      </c>
      <c r="H70" s="26"/>
      <c r="I70" s="26" t="str">
        <f t="shared" si="5"/>
        <v/>
      </c>
      <c r="J70" s="299" t="s">
        <v>211</v>
      </c>
      <c r="K70" s="299" t="s">
        <v>1016</v>
      </c>
      <c r="L70" s="299" t="s">
        <v>2524</v>
      </c>
      <c r="M70" s="13">
        <v>6.7796609999999993E-2</v>
      </c>
      <c r="N70" s="13">
        <v>3.4883730000000002E-2</v>
      </c>
      <c r="O70" s="13">
        <v>0</v>
      </c>
      <c r="P70" s="13">
        <v>0.11914895</v>
      </c>
      <c r="Q70" s="13">
        <v>3.3690650000000003E-2</v>
      </c>
      <c r="R70" s="13">
        <v>5.5747400000000003E-2</v>
      </c>
      <c r="S70" s="13">
        <v>3.7344499999999998E-3</v>
      </c>
      <c r="T70" s="13">
        <v>0.15247816</v>
      </c>
      <c r="U70" s="13">
        <v>6.6644067629999998E-2</v>
      </c>
      <c r="V70" s="13">
        <v>5.5747400000000003E-2</v>
      </c>
      <c r="W70" s="13">
        <v>3.7344499999999998E-3</v>
      </c>
      <c r="X70" s="13">
        <v>0.15247816</v>
      </c>
      <c r="Y70" s="13">
        <v>6.4406779499999997E-2</v>
      </c>
      <c r="Z70" s="13">
        <v>5.5747400000000003E-2</v>
      </c>
      <c r="AA70" s="13">
        <v>3.7344499999999998E-3</v>
      </c>
      <c r="AB70" s="13">
        <v>0.15247816</v>
      </c>
      <c r="AC70" s="13">
        <v>6.5491525260000003E-2</v>
      </c>
      <c r="AD70" s="13">
        <v>5.5747400000000003E-2</v>
      </c>
      <c r="AE70" s="13">
        <v>3.7344499999999998E-3</v>
      </c>
      <c r="AF70" s="13">
        <v>0.15247816</v>
      </c>
      <c r="AG70" s="13">
        <v>6.1016949000000001E-2</v>
      </c>
      <c r="AH70" s="13">
        <v>5.5747400000000003E-2</v>
      </c>
      <c r="AI70" s="13">
        <v>3.7344499999999998E-3</v>
      </c>
      <c r="AJ70" s="13">
        <v>0.15247816</v>
      </c>
      <c r="AK70" s="13">
        <v>6.4338982889999993E-2</v>
      </c>
      <c r="AL70" s="13">
        <v>5.5747400000000003E-2</v>
      </c>
      <c r="AM70" s="13">
        <v>3.7344499999999998E-3</v>
      </c>
      <c r="AN70" s="13">
        <v>0.15247816</v>
      </c>
      <c r="AO70" s="13">
        <v>5.7627118499999998E-2</v>
      </c>
      <c r="AP70" s="13">
        <v>5.5747400000000003E-2</v>
      </c>
      <c r="AQ70" s="13">
        <v>3.7344499999999998E-3</v>
      </c>
      <c r="AR70" s="13">
        <v>0.15247816</v>
      </c>
      <c r="AS70" s="13">
        <v>6.3050847300000004E-2</v>
      </c>
      <c r="AT70" s="13">
        <v>5.5747400000000003E-2</v>
      </c>
      <c r="AU70" s="13">
        <v>3.7344499999999998E-3</v>
      </c>
      <c r="AV70" s="13">
        <v>0.15247816</v>
      </c>
      <c r="AW70" s="13">
        <v>5.4237288000000002E-2</v>
      </c>
      <c r="AX70" s="13">
        <v>5.5747400000000003E-2</v>
      </c>
      <c r="AY70" s="13">
        <v>3.7344499999999998E-3</v>
      </c>
      <c r="AZ70" s="13">
        <v>0.15247816</v>
      </c>
      <c r="BA70" s="86">
        <v>4.1095890410958902E-2</v>
      </c>
      <c r="BB70" s="86">
        <v>7.69230769230769E-2</v>
      </c>
      <c r="BC70" s="13">
        <v>0</v>
      </c>
      <c r="BD70" s="13">
        <v>0.115384615384615</v>
      </c>
      <c r="BE70" s="14">
        <v>1.38888888888889E-2</v>
      </c>
      <c r="BF70" s="14">
        <v>2.8571428571428598E-2</v>
      </c>
      <c r="BG70" s="14">
        <v>0</v>
      </c>
      <c r="BH70" s="14">
        <v>0.13725490196078399</v>
      </c>
      <c r="BI70" s="14">
        <v>0</v>
      </c>
      <c r="BJ70" s="14">
        <v>2.7027027027027001E-2</v>
      </c>
      <c r="BK70" s="14">
        <v>0</v>
      </c>
      <c r="BL70" s="430">
        <v>0.175438596491228</v>
      </c>
      <c r="BM70" s="14">
        <v>2.9411764705882401E-2</v>
      </c>
      <c r="BN70" s="14">
        <v>2.7027027027027001E-2</v>
      </c>
      <c r="BO70" s="14">
        <v>0</v>
      </c>
      <c r="BP70" s="14">
        <v>0.12</v>
      </c>
      <c r="BQ70" s="86">
        <v>2.9411764705882401E-2</v>
      </c>
      <c r="BR70" s="86">
        <v>2.7027027027027001E-2</v>
      </c>
      <c r="BS70" s="86">
        <v>0</v>
      </c>
      <c r="BT70" s="86">
        <v>0.12</v>
      </c>
      <c r="BU70" s="14" t="s">
        <v>35</v>
      </c>
      <c r="BV70" s="14" t="s">
        <v>35</v>
      </c>
      <c r="BW70" s="14" t="s">
        <v>35</v>
      </c>
      <c r="BX70" s="14" t="s">
        <v>35</v>
      </c>
      <c r="BY70" s="14" t="s">
        <v>35</v>
      </c>
      <c r="BZ70" s="14" t="s">
        <v>35</v>
      </c>
      <c r="CA70" s="14" t="s">
        <v>35</v>
      </c>
      <c r="CB70" s="14" t="s">
        <v>35</v>
      </c>
      <c r="CC70" s="14">
        <v>7.66</v>
      </c>
      <c r="CD70" s="14">
        <v>7.66</v>
      </c>
      <c r="CE70" s="14">
        <v>7.66</v>
      </c>
      <c r="CF70" s="14">
        <v>7.66</v>
      </c>
      <c r="CG70" s="14">
        <v>7.66</v>
      </c>
      <c r="CH70" s="14">
        <v>7.66</v>
      </c>
      <c r="CI70" s="14">
        <v>7.5</v>
      </c>
      <c r="CJ70" s="14">
        <f>INDEX('Monthy Targets'!AC:AC,(MATCH(FY2019_ALL_Targets!$B:$B,'Monthy Targets'!$B:$B,0)))</f>
        <v>7.47</v>
      </c>
      <c r="CK70" s="14">
        <f>INDEX('Monthy Targets'!AD:AD,(MATCH(FY2019_ALL_Targets!$B:$B,'Monthy Targets'!$B:$B,0)))</f>
        <v>7.47</v>
      </c>
      <c r="CL70" s="14">
        <f>INDEX('Monthy Targets'!AE:AE,(MATCH(FY2019_ALL_Targets!$B:$B,'Monthy Targets'!$B:$B,0)))</f>
        <v>7.47</v>
      </c>
      <c r="CM70" s="14">
        <f>INDEX('Monthy Targets'!AF:AF,(MATCH(FY2019_ALL_Targets!$B:$B,'Monthy Targets'!$B:$B,0)))</f>
        <v>7.47</v>
      </c>
      <c r="CN70" s="14">
        <f>INDEX('Monthy Targets'!AG:AG,(MATCH(FY2019_ALL_Targets!$B:$B,'Monthy Targets'!$B:$B,0)))</f>
        <v>7.47</v>
      </c>
      <c r="CO70" s="14">
        <v>0.52</v>
      </c>
      <c r="CP70" s="14">
        <v>0</v>
      </c>
      <c r="CQ70" s="14">
        <v>0.52</v>
      </c>
      <c r="CR70" s="14">
        <v>0.52</v>
      </c>
      <c r="CS70" s="14">
        <v>0.52</v>
      </c>
      <c r="CT70" s="14">
        <v>0.52</v>
      </c>
      <c r="CU70" s="14">
        <v>0.52</v>
      </c>
      <c r="CV70" s="14">
        <v>0.52</v>
      </c>
      <c r="CW70" s="14">
        <v>0.51</v>
      </c>
      <c r="CX70" s="14">
        <v>0.51</v>
      </c>
      <c r="CY70" s="14">
        <v>0.51</v>
      </c>
      <c r="CZ70" s="14">
        <v>0</v>
      </c>
      <c r="DA70" s="14">
        <f>IF('QIPP Scorecard'!$AA$1=4,IF(FY2019_ALL_Targets!$BU70="Yes",INDEX('Final Comp Values'!$BN:$BN,MATCH(FY2019_ALL_Targets!$A70,'Final Comp Values'!$B:$B,0)),IF($BU70="Min Data",0,0)),0)</f>
        <v>0.51</v>
      </c>
      <c r="DB70" s="14">
        <f>IF('QIPP Scorecard'!$AA$1=4,IF(FY2019_ALL_Targets!$BV70="Yes",INDEX('Final Comp Values'!$BN:$BN,MATCH(FY2019_ALL_Targets!$A70,'Final Comp Values'!$B:$B,0)),IF($BV70="Min Data",0,0)),0)</f>
        <v>0.51</v>
      </c>
      <c r="DC70" s="14">
        <f>IF('QIPP Scorecard'!$AA$1=4,IF(FY2019_ALL_Targets!$BW70="Yes",INDEX('Final Comp Values'!$BN:$BN,MATCH(FY2019_ALL_Targets!$A70,'Final Comp Values'!$B:$B,0)),IF(CI70="Min Data",0,0)),0)</f>
        <v>0.51</v>
      </c>
      <c r="DD70" s="14">
        <f>IF('QIPP Scorecard'!$AA$1=4,IF(FY2019_ALL_Targets!$BX70="Yes",INDEX('Final Comp Values'!$BN:$BN,MATCH(FY2019_ALL_Targets!$A70,'Final Comp Values'!$B:$B,0)),IF($BX70="Min Data",0,0)),0)</f>
        <v>0.51</v>
      </c>
      <c r="DE70" s="14">
        <v>0.96</v>
      </c>
      <c r="DF70" s="14">
        <v>0</v>
      </c>
      <c r="DG70" s="14">
        <v>0.96</v>
      </c>
      <c r="DH70" s="14">
        <v>0.96</v>
      </c>
      <c r="DI70" s="14">
        <v>0.96</v>
      </c>
      <c r="DJ70" s="14">
        <v>0.96</v>
      </c>
      <c r="DK70" s="14">
        <v>0.96</v>
      </c>
      <c r="DL70" s="14">
        <v>0.96</v>
      </c>
      <c r="DM70" s="14">
        <v>0.94</v>
      </c>
      <c r="DN70" s="14">
        <v>0.94</v>
      </c>
      <c r="DO70" s="14">
        <v>0.94</v>
      </c>
      <c r="DP70" s="14">
        <v>0</v>
      </c>
      <c r="DQ70" s="14">
        <f>IF('QIPP Scorecard'!$AA$1=4,IF(FY2019_ALL_Targets!$BY70="Yes",INDEX('Final Comp Values'!$BK:$BK,MATCH(FY2019_ALL_Targets!$A70,'Final Comp Values'!$B:$B,0)),IF($BY70="Min Data",0,0)),0)</f>
        <v>0.94</v>
      </c>
      <c r="DR70" s="14">
        <f>IF('QIPP Scorecard'!$AA$1=4,IF(FY2019_ALL_Targets!$BZ70="Yes",INDEX('Final Comp Values'!$BO:$BO,MATCH(FY2019_ALL_Targets!$A70,'Final Comp Values'!$B:$B,0)),IF($BZ70="Min Data",0,0)),0)</f>
        <v>0.94</v>
      </c>
      <c r="DS70" s="14">
        <f>IF('QIPP Scorecard'!$AA$1=4,IF(FY2019_ALL_Targets!$CA70="Yes",INDEX('Final Comp Values'!$BO:$BO,MATCH(FY2019_ALL_Targets!$A70,'Final Comp Values'!$B:$B,0)),IF($CA70="Min Data",0,0)),0)</f>
        <v>0.94</v>
      </c>
      <c r="DT70" s="14">
        <f>IF('QIPP Scorecard'!$AA$1=4,IF(FY2019_ALL_Targets!$CB70="Yes",INDEX('Final Comp Values'!$BO:$BO,MATCH(FY2019_ALL_Targets!$A70,'Final Comp Values'!$B:$B,0)),IF($CB70="Min Data",0,0)),0)</f>
        <v>0.94</v>
      </c>
      <c r="DU70" s="14">
        <v>1.21</v>
      </c>
      <c r="DV70" s="14">
        <v>1.54</v>
      </c>
      <c r="DW70" s="14">
        <v>1.43</v>
      </c>
      <c r="DX70" s="14">
        <v>1.57</v>
      </c>
      <c r="DY70" s="12">
        <f t="shared" si="6"/>
        <v>0</v>
      </c>
      <c r="DZ70" s="12">
        <f t="shared" si="7"/>
        <v>0</v>
      </c>
      <c r="EA70" s="12">
        <f t="shared" si="8"/>
        <v>0</v>
      </c>
      <c r="EB70" s="12">
        <f t="shared" si="9"/>
        <v>0</v>
      </c>
    </row>
    <row r="71" spans="1:132" x14ac:dyDescent="0.25">
      <c r="A71" s="297">
        <v>4946</v>
      </c>
      <c r="B71" s="347">
        <v>455726</v>
      </c>
      <c r="C71" s="297">
        <v>1027041</v>
      </c>
      <c r="D71" s="14">
        <v>1982740098</v>
      </c>
      <c r="E71" s="26" t="s">
        <v>935</v>
      </c>
      <c r="F71" s="26" t="str">
        <f>INDEX('Mar - Aug'!X:X,MATCH(A71,'Mar - Aug'!B:B,0))</f>
        <v>Nueces</v>
      </c>
      <c r="G71" s="26" t="s">
        <v>3045</v>
      </c>
      <c r="H71" s="26"/>
      <c r="I71" s="26" t="str">
        <f t="shared" si="5"/>
        <v/>
      </c>
      <c r="J71" s="299" t="s">
        <v>234</v>
      </c>
      <c r="K71" s="299" t="s">
        <v>968</v>
      </c>
      <c r="L71" s="299" t="s">
        <v>2357</v>
      </c>
      <c r="M71" s="13">
        <v>4.2553189999999998E-2</v>
      </c>
      <c r="N71" s="13">
        <v>5.8823550000000002E-2</v>
      </c>
      <c r="O71" s="13">
        <v>0</v>
      </c>
      <c r="P71" s="13">
        <v>9.859155E-2</v>
      </c>
      <c r="Q71" s="13">
        <v>3.3690650000000003E-2</v>
      </c>
      <c r="R71" s="13">
        <v>5.5747400000000003E-2</v>
      </c>
      <c r="S71" s="13">
        <v>3.7344499999999998E-3</v>
      </c>
      <c r="T71" s="13">
        <v>0.15247816</v>
      </c>
      <c r="U71" s="13">
        <v>4.1829785770000003E-2</v>
      </c>
      <c r="V71" s="13">
        <v>5.782354965E-2</v>
      </c>
      <c r="W71" s="13">
        <v>3.7344499999999998E-3</v>
      </c>
      <c r="X71" s="13">
        <v>0.15247816</v>
      </c>
      <c r="Y71" s="13">
        <v>4.0425530500000001E-2</v>
      </c>
      <c r="Z71" s="13">
        <v>5.5882372499999999E-2</v>
      </c>
      <c r="AA71" s="13">
        <v>3.7344499999999998E-3</v>
      </c>
      <c r="AB71" s="13">
        <v>0.15247816</v>
      </c>
      <c r="AC71" s="13">
        <v>4.110638154E-2</v>
      </c>
      <c r="AD71" s="13">
        <v>5.6823549299999998E-2</v>
      </c>
      <c r="AE71" s="13">
        <v>3.7344499999999998E-3</v>
      </c>
      <c r="AF71" s="13">
        <v>0.15247816</v>
      </c>
      <c r="AG71" s="13">
        <v>3.8297870999999997E-2</v>
      </c>
      <c r="AH71" s="13">
        <v>5.5747400000000003E-2</v>
      </c>
      <c r="AI71" s="13">
        <v>3.7344499999999998E-3</v>
      </c>
      <c r="AJ71" s="13">
        <v>0.15247816</v>
      </c>
      <c r="AK71" s="13">
        <v>4.0382977309999998E-2</v>
      </c>
      <c r="AL71" s="13">
        <v>5.5823548950000003E-2</v>
      </c>
      <c r="AM71" s="13">
        <v>3.7344499999999998E-3</v>
      </c>
      <c r="AN71" s="13">
        <v>0.15247816</v>
      </c>
      <c r="AO71" s="13">
        <v>3.61702115E-2</v>
      </c>
      <c r="AP71" s="13">
        <v>5.5747400000000003E-2</v>
      </c>
      <c r="AQ71" s="13">
        <v>3.7344499999999998E-3</v>
      </c>
      <c r="AR71" s="13">
        <v>0.15247816</v>
      </c>
      <c r="AS71" s="13">
        <v>3.9574466699999998E-2</v>
      </c>
      <c r="AT71" s="13">
        <v>5.5747400000000003E-2</v>
      </c>
      <c r="AU71" s="13">
        <v>3.7344499999999998E-3</v>
      </c>
      <c r="AV71" s="13">
        <v>0.15247816</v>
      </c>
      <c r="AW71" s="13">
        <v>3.4042551999999997E-2</v>
      </c>
      <c r="AX71" s="13">
        <v>5.5747400000000003E-2</v>
      </c>
      <c r="AY71" s="13">
        <v>3.7344499999999998E-3</v>
      </c>
      <c r="AZ71" s="13">
        <v>0.15247816</v>
      </c>
      <c r="BA71" s="86">
        <v>2.2988505747126398E-2</v>
      </c>
      <c r="BB71" s="86">
        <v>4.6153846153846198E-2</v>
      </c>
      <c r="BC71" s="13">
        <v>0</v>
      </c>
      <c r="BD71" s="13">
        <v>6.4935064935064901E-2</v>
      </c>
      <c r="BE71" s="14">
        <v>0</v>
      </c>
      <c r="BF71" s="14">
        <v>3.2786885245901599E-2</v>
      </c>
      <c r="BG71" s="14">
        <v>0</v>
      </c>
      <c r="BH71" s="14">
        <v>5.7142857142857099E-2</v>
      </c>
      <c r="BI71" s="14">
        <v>1.2820512820512799E-2</v>
      </c>
      <c r="BJ71" s="14">
        <v>4.91803278688525E-2</v>
      </c>
      <c r="BK71" s="14">
        <v>0</v>
      </c>
      <c r="BL71" s="430">
        <v>5.7971014492753603E-2</v>
      </c>
      <c r="BM71" s="14">
        <v>1.2500000000000001E-2</v>
      </c>
      <c r="BN71" s="14">
        <v>1.63934426229508E-2</v>
      </c>
      <c r="BO71" s="14">
        <v>0</v>
      </c>
      <c r="BP71" s="14">
        <v>0.10958904109589</v>
      </c>
      <c r="BQ71" s="86">
        <v>1.2500000000000001E-2</v>
      </c>
      <c r="BR71" s="86">
        <v>1.63934426229508E-2</v>
      </c>
      <c r="BS71" s="86">
        <v>0</v>
      </c>
      <c r="BT71" s="86">
        <v>0.10958904109589</v>
      </c>
      <c r="BU71" s="14" t="s">
        <v>35</v>
      </c>
      <c r="BV71" s="14" t="s">
        <v>35</v>
      </c>
      <c r="BW71" s="14" t="s">
        <v>35</v>
      </c>
      <c r="BX71" s="14" t="s">
        <v>35</v>
      </c>
      <c r="BY71" s="14" t="s">
        <v>35</v>
      </c>
      <c r="BZ71" s="14" t="s">
        <v>35</v>
      </c>
      <c r="CA71" s="14" t="s">
        <v>35</v>
      </c>
      <c r="CB71" s="14" t="s">
        <v>35</v>
      </c>
      <c r="CC71" s="14">
        <v>23.25</v>
      </c>
      <c r="CD71" s="14">
        <v>23.25</v>
      </c>
      <c r="CE71" s="14">
        <v>23.25</v>
      </c>
      <c r="CF71" s="14">
        <v>23.25</v>
      </c>
      <c r="CG71" s="14">
        <v>23.25</v>
      </c>
      <c r="CH71" s="14">
        <v>23.25</v>
      </c>
      <c r="CI71" s="14">
        <v>22.24</v>
      </c>
      <c r="CJ71" s="14">
        <f>INDEX('Monthy Targets'!AC:AC,(MATCH(FY2019_ALL_Targets!$B:$B,'Monthy Targets'!$B:$B,0)))</f>
        <v>22.16</v>
      </c>
      <c r="CK71" s="14">
        <f>INDEX('Monthy Targets'!AD:AD,(MATCH(FY2019_ALL_Targets!$B:$B,'Monthy Targets'!$B:$B,0)))</f>
        <v>22.16</v>
      </c>
      <c r="CL71" s="14">
        <f>INDEX('Monthy Targets'!AE:AE,(MATCH(FY2019_ALL_Targets!$B:$B,'Monthy Targets'!$B:$B,0)))</f>
        <v>22.16</v>
      </c>
      <c r="CM71" s="14">
        <f>INDEX('Monthy Targets'!AF:AF,(MATCH(FY2019_ALL_Targets!$B:$B,'Monthy Targets'!$B:$B,0)))</f>
        <v>22.16</v>
      </c>
      <c r="CN71" s="14">
        <f>INDEX('Monthy Targets'!AG:AG,(MATCH(FY2019_ALL_Targets!$B:$B,'Monthy Targets'!$B:$B,0)))</f>
        <v>22.16</v>
      </c>
      <c r="CO71" s="14">
        <v>1.57</v>
      </c>
      <c r="CP71" s="14">
        <v>1.57</v>
      </c>
      <c r="CQ71" s="14">
        <v>1.57</v>
      </c>
      <c r="CR71" s="14">
        <v>1.57</v>
      </c>
      <c r="CS71" s="14">
        <v>1.57</v>
      </c>
      <c r="CT71" s="14">
        <v>1.57</v>
      </c>
      <c r="CU71" s="14">
        <v>1.57</v>
      </c>
      <c r="CV71" s="14">
        <v>1.57</v>
      </c>
      <c r="CW71" s="14">
        <v>1.51</v>
      </c>
      <c r="CX71" s="14">
        <v>1.51</v>
      </c>
      <c r="CY71" s="14">
        <v>1.51</v>
      </c>
      <c r="CZ71" s="14">
        <v>1.51</v>
      </c>
      <c r="DA71" s="14">
        <f>IF('QIPP Scorecard'!$AA$1=4,IF(FY2019_ALL_Targets!$BU71="Yes",INDEX('Final Comp Values'!$BN:$BN,MATCH(FY2019_ALL_Targets!$A71,'Final Comp Values'!$B:$B,0)),IF($BU71="Min Data",0,0)),0)</f>
        <v>1.51</v>
      </c>
      <c r="DB71" s="14">
        <f>IF('QIPP Scorecard'!$AA$1=4,IF(FY2019_ALL_Targets!$BV71="Yes",INDEX('Final Comp Values'!$BN:$BN,MATCH(FY2019_ALL_Targets!$A71,'Final Comp Values'!$B:$B,0)),IF($BV71="Min Data",0,0)),0)</f>
        <v>1.51</v>
      </c>
      <c r="DC71" s="14">
        <f>IF('QIPP Scorecard'!$AA$1=4,IF(FY2019_ALL_Targets!$BW71="Yes",INDEX('Final Comp Values'!$BN:$BN,MATCH(FY2019_ALL_Targets!$A71,'Final Comp Values'!$B:$B,0)),IF(CI71="Min Data",0,0)),0)</f>
        <v>1.51</v>
      </c>
      <c r="DD71" s="14">
        <f>IF('QIPP Scorecard'!$AA$1=4,IF(FY2019_ALL_Targets!$BX71="Yes",INDEX('Final Comp Values'!$BN:$BN,MATCH(FY2019_ALL_Targets!$A71,'Final Comp Values'!$B:$B,0)),IF($BX71="Min Data",0,0)),0)</f>
        <v>1.51</v>
      </c>
      <c r="DE71" s="14">
        <v>2.92</v>
      </c>
      <c r="DF71" s="14">
        <v>2.92</v>
      </c>
      <c r="DG71" s="14">
        <v>2.92</v>
      </c>
      <c r="DH71" s="14">
        <v>2.92</v>
      </c>
      <c r="DI71" s="14">
        <v>2.92</v>
      </c>
      <c r="DJ71" s="14">
        <v>2.92</v>
      </c>
      <c r="DK71" s="14">
        <v>2.92</v>
      </c>
      <c r="DL71" s="14">
        <v>2.92</v>
      </c>
      <c r="DM71" s="14">
        <v>2.79</v>
      </c>
      <c r="DN71" s="14">
        <v>2.79</v>
      </c>
      <c r="DO71" s="14">
        <v>2.79</v>
      </c>
      <c r="DP71" s="14">
        <v>2.79</v>
      </c>
      <c r="DQ71" s="14">
        <f>IF('QIPP Scorecard'!$AA$1=4,IF(FY2019_ALL_Targets!$BY71="Yes",INDEX('Final Comp Values'!$BK:$BK,MATCH(FY2019_ALL_Targets!$A71,'Final Comp Values'!$B:$B,0)),IF($BY71="Min Data",0,0)),0)</f>
        <v>2.79</v>
      </c>
      <c r="DR71" s="14">
        <f>IF('QIPP Scorecard'!$AA$1=4,IF(FY2019_ALL_Targets!$BZ71="Yes",INDEX('Final Comp Values'!$BO:$BO,MATCH(FY2019_ALL_Targets!$A71,'Final Comp Values'!$B:$B,0)),IF($BZ71="Min Data",0,0)),0)</f>
        <v>2.79</v>
      </c>
      <c r="DS71" s="14">
        <f>IF('QIPP Scorecard'!$AA$1=4,IF(FY2019_ALL_Targets!$CA71="Yes",INDEX('Final Comp Values'!$BO:$BO,MATCH(FY2019_ALL_Targets!$A71,'Final Comp Values'!$B:$B,0)),IF($CA71="Min Data",0,0)),0)</f>
        <v>2.79</v>
      </c>
      <c r="DT71" s="14">
        <f>IF('QIPP Scorecard'!$AA$1=4,IF(FY2019_ALL_Targets!$CB71="Yes",INDEX('Final Comp Values'!$BO:$BO,MATCH(FY2019_ALL_Targets!$A71,'Final Comp Values'!$B:$B,0)),IF($CB71="Min Data",0,0)),0)</f>
        <v>2.79</v>
      </c>
      <c r="DU71" s="14">
        <v>4.1399999999999997</v>
      </c>
      <c r="DV71" s="14">
        <v>4.67</v>
      </c>
      <c r="DW71" s="14">
        <v>4.8600000000000003</v>
      </c>
      <c r="DX71" s="14">
        <v>4.7699999999999996</v>
      </c>
      <c r="DY71" s="12">
        <f t="shared" si="6"/>
        <v>0</v>
      </c>
      <c r="DZ71" s="12">
        <f t="shared" si="7"/>
        <v>0</v>
      </c>
      <c r="EA71" s="12">
        <f t="shared" si="8"/>
        <v>0</v>
      </c>
      <c r="EB71" s="12">
        <f t="shared" si="9"/>
        <v>0</v>
      </c>
    </row>
    <row r="72" spans="1:132" x14ac:dyDescent="0.25">
      <c r="A72" s="297">
        <v>5257</v>
      </c>
      <c r="B72" s="347">
        <v>455727</v>
      </c>
      <c r="C72" s="297">
        <v>1028640</v>
      </c>
      <c r="D72" s="14">
        <v>1225022908</v>
      </c>
      <c r="E72" s="26" t="s">
        <v>941</v>
      </c>
      <c r="F72" s="26" t="str">
        <f>INDEX('Mar - Aug'!X:X,MATCH(A72,'Mar - Aug'!B:B,0))</f>
        <v>Dallas</v>
      </c>
      <c r="G72" s="26" t="s">
        <v>3013</v>
      </c>
      <c r="H72" s="26"/>
      <c r="I72" s="26" t="str">
        <f t="shared" si="5"/>
        <v/>
      </c>
      <c r="J72" s="299" t="s">
        <v>2467</v>
      </c>
      <c r="K72" s="299" t="s">
        <v>1010</v>
      </c>
      <c r="L72" s="299" t="s">
        <v>2468</v>
      </c>
      <c r="M72" s="13">
        <v>1.9851110000000002E-2</v>
      </c>
      <c r="N72" s="13">
        <v>6.0483849999999999E-2</v>
      </c>
      <c r="O72" s="13">
        <v>0</v>
      </c>
      <c r="P72" s="13">
        <v>0.15977960999999999</v>
      </c>
      <c r="Q72" s="13">
        <v>3.3690650000000003E-2</v>
      </c>
      <c r="R72" s="13">
        <v>5.5747400000000003E-2</v>
      </c>
      <c r="S72" s="13">
        <v>3.7344499999999998E-3</v>
      </c>
      <c r="T72" s="13">
        <v>0.15247816</v>
      </c>
      <c r="U72" s="13">
        <v>3.3690650000000003E-2</v>
      </c>
      <c r="V72" s="13">
        <v>5.9455624550000002E-2</v>
      </c>
      <c r="W72" s="13">
        <v>3.7344499999999998E-3</v>
      </c>
      <c r="X72" s="13">
        <v>0.15706335663000001</v>
      </c>
      <c r="Y72" s="13">
        <v>3.3690650000000003E-2</v>
      </c>
      <c r="Z72" s="13">
        <v>5.7459657499999997E-2</v>
      </c>
      <c r="AA72" s="13">
        <v>3.7344499999999998E-3</v>
      </c>
      <c r="AB72" s="13">
        <v>0.15247816</v>
      </c>
      <c r="AC72" s="13">
        <v>3.3690650000000003E-2</v>
      </c>
      <c r="AD72" s="13">
        <v>5.8427399099999999E-2</v>
      </c>
      <c r="AE72" s="13">
        <v>3.7344499999999998E-3</v>
      </c>
      <c r="AF72" s="13">
        <v>0.15434710326000001</v>
      </c>
      <c r="AG72" s="13">
        <v>3.3690650000000003E-2</v>
      </c>
      <c r="AH72" s="13">
        <v>5.5747400000000003E-2</v>
      </c>
      <c r="AI72" s="13">
        <v>3.7344499999999998E-3</v>
      </c>
      <c r="AJ72" s="13">
        <v>0.15247816</v>
      </c>
      <c r="AK72" s="13">
        <v>3.3690650000000003E-2</v>
      </c>
      <c r="AL72" s="13">
        <v>5.7399173650000003E-2</v>
      </c>
      <c r="AM72" s="13">
        <v>3.7344499999999998E-3</v>
      </c>
      <c r="AN72" s="13">
        <v>0.15247816</v>
      </c>
      <c r="AO72" s="13">
        <v>3.3690650000000003E-2</v>
      </c>
      <c r="AP72" s="13">
        <v>5.5747400000000003E-2</v>
      </c>
      <c r="AQ72" s="13">
        <v>3.7344499999999998E-3</v>
      </c>
      <c r="AR72" s="13">
        <v>0.15247816</v>
      </c>
      <c r="AS72" s="13">
        <v>3.3690650000000003E-2</v>
      </c>
      <c r="AT72" s="13">
        <v>5.6249980499999998E-2</v>
      </c>
      <c r="AU72" s="13">
        <v>3.7344499999999998E-3</v>
      </c>
      <c r="AV72" s="13">
        <v>0.15247816</v>
      </c>
      <c r="AW72" s="13">
        <v>3.3690650000000003E-2</v>
      </c>
      <c r="AX72" s="13">
        <v>5.5747400000000003E-2</v>
      </c>
      <c r="AY72" s="13">
        <v>3.7344499999999998E-3</v>
      </c>
      <c r="AZ72" s="13">
        <v>0.15247816</v>
      </c>
      <c r="BA72" s="86">
        <v>2.1052631578947399E-2</v>
      </c>
      <c r="BB72" s="86">
        <v>3.2258064516128997E-2</v>
      </c>
      <c r="BC72" s="13">
        <v>0</v>
      </c>
      <c r="BD72" s="13">
        <v>0.129411764705882</v>
      </c>
      <c r="BE72" s="14">
        <v>5.4347826086956499E-2</v>
      </c>
      <c r="BF72" s="14">
        <v>1.6666666666666701E-2</v>
      </c>
      <c r="BG72" s="14">
        <v>0</v>
      </c>
      <c r="BH72" s="14">
        <v>0.11111111111111099</v>
      </c>
      <c r="BI72" s="14">
        <v>5.1546391752577303E-2</v>
      </c>
      <c r="BJ72" s="14">
        <v>1.63934426229508E-2</v>
      </c>
      <c r="BK72" s="14">
        <v>0</v>
      </c>
      <c r="BL72" s="430">
        <v>9.5238095238095205E-2</v>
      </c>
      <c r="BM72" s="14">
        <v>4.85436893203883E-2</v>
      </c>
      <c r="BN72" s="14">
        <v>1.72413793103448E-2</v>
      </c>
      <c r="BO72" s="14">
        <v>0</v>
      </c>
      <c r="BP72" s="14">
        <v>0.119565217391304</v>
      </c>
      <c r="BQ72" s="86">
        <v>4.85436893203883E-2</v>
      </c>
      <c r="BR72" s="86">
        <v>1.72413793103448E-2</v>
      </c>
      <c r="BS72" s="86">
        <v>0</v>
      </c>
      <c r="BT72" s="86">
        <v>0.119565217391304</v>
      </c>
      <c r="BU72" s="14" t="s">
        <v>36</v>
      </c>
      <c r="BV72" s="14" t="s">
        <v>35</v>
      </c>
      <c r="BW72" s="14" t="s">
        <v>35</v>
      </c>
      <c r="BX72" s="14" t="s">
        <v>35</v>
      </c>
      <c r="BY72" s="14" t="s">
        <v>36</v>
      </c>
      <c r="BZ72" s="14" t="s">
        <v>35</v>
      </c>
      <c r="CA72" s="14" t="s">
        <v>35</v>
      </c>
      <c r="CB72" s="14" t="s">
        <v>35</v>
      </c>
      <c r="CC72" s="14">
        <v>7.22</v>
      </c>
      <c r="CD72" s="14">
        <v>7.22</v>
      </c>
      <c r="CE72" s="14">
        <v>7.22</v>
      </c>
      <c r="CF72" s="14">
        <v>7.22</v>
      </c>
      <c r="CG72" s="14">
        <v>7.22</v>
      </c>
      <c r="CH72" s="14">
        <v>7.22</v>
      </c>
      <c r="CI72" s="14">
        <v>7</v>
      </c>
      <c r="CJ72" s="14">
        <f>INDEX('Monthy Targets'!AC:AC,(MATCH(FY2019_ALL_Targets!$B:$B,'Monthy Targets'!$B:$B,0)))</f>
        <v>6.98</v>
      </c>
      <c r="CK72" s="14">
        <f>INDEX('Monthy Targets'!AD:AD,(MATCH(FY2019_ALL_Targets!$B:$B,'Monthy Targets'!$B:$B,0)))</f>
        <v>6.98</v>
      </c>
      <c r="CL72" s="14">
        <f>INDEX('Monthy Targets'!AE:AE,(MATCH(FY2019_ALL_Targets!$B:$B,'Monthy Targets'!$B:$B,0)))</f>
        <v>6.98</v>
      </c>
      <c r="CM72" s="14">
        <f>INDEX('Monthy Targets'!AF:AF,(MATCH(FY2019_ALL_Targets!$B:$B,'Monthy Targets'!$B:$B,0)))</f>
        <v>6.98</v>
      </c>
      <c r="CN72" s="14">
        <f>INDEX('Monthy Targets'!AG:AG,(MATCH(FY2019_ALL_Targets!$B:$B,'Monthy Targets'!$B:$B,0)))</f>
        <v>6.98</v>
      </c>
      <c r="CO72" s="14">
        <v>0.49</v>
      </c>
      <c r="CP72" s="14">
        <v>0.49</v>
      </c>
      <c r="CQ72" s="14">
        <v>0.49</v>
      </c>
      <c r="CR72" s="14">
        <v>0.49</v>
      </c>
      <c r="CS72" s="14">
        <v>0</v>
      </c>
      <c r="CT72" s="14">
        <v>0.49</v>
      </c>
      <c r="CU72" s="14">
        <v>0.49</v>
      </c>
      <c r="CV72" s="14">
        <v>0.49</v>
      </c>
      <c r="CW72" s="14">
        <v>0</v>
      </c>
      <c r="CX72" s="14">
        <v>0.47</v>
      </c>
      <c r="CY72" s="14">
        <v>0.47</v>
      </c>
      <c r="CZ72" s="14">
        <v>0.47</v>
      </c>
      <c r="DA72" s="14">
        <f>IF('QIPP Scorecard'!$AA$1=4,IF(FY2019_ALL_Targets!$BU72="Yes",INDEX('Final Comp Values'!$BN:$BN,MATCH(FY2019_ALL_Targets!$A72,'Final Comp Values'!$B:$B,0)),IF($BU72="Min Data",0,0)),0)</f>
        <v>0</v>
      </c>
      <c r="DB72" s="14">
        <f>IF('QIPP Scorecard'!$AA$1=4,IF(FY2019_ALL_Targets!$BV72="Yes",INDEX('Final Comp Values'!$BN:$BN,MATCH(FY2019_ALL_Targets!$A72,'Final Comp Values'!$B:$B,0)),IF($BV72="Min Data",0,0)),0)</f>
        <v>0.47</v>
      </c>
      <c r="DC72" s="14">
        <f>IF('QIPP Scorecard'!$AA$1=4,IF(FY2019_ALL_Targets!$BW72="Yes",INDEX('Final Comp Values'!$BN:$BN,MATCH(FY2019_ALL_Targets!$A72,'Final Comp Values'!$B:$B,0)),IF(CI72="Min Data",0,0)),0)</f>
        <v>0.47</v>
      </c>
      <c r="DD72" s="14">
        <f>IF('QIPP Scorecard'!$AA$1=4,IF(FY2019_ALL_Targets!$BX72="Yes",INDEX('Final Comp Values'!$BN:$BN,MATCH(FY2019_ALL_Targets!$A72,'Final Comp Values'!$B:$B,0)),IF($BX72="Min Data",0,0)),0)</f>
        <v>0.47</v>
      </c>
      <c r="DE72" s="14">
        <v>0.91</v>
      </c>
      <c r="DF72" s="14">
        <v>0.91</v>
      </c>
      <c r="DG72" s="14">
        <v>0.91</v>
      </c>
      <c r="DH72" s="14">
        <v>0.91</v>
      </c>
      <c r="DI72" s="14">
        <v>0</v>
      </c>
      <c r="DJ72" s="14">
        <v>0.91</v>
      </c>
      <c r="DK72" s="14">
        <v>0.91</v>
      </c>
      <c r="DL72" s="14">
        <v>0.91</v>
      </c>
      <c r="DM72" s="14">
        <v>0</v>
      </c>
      <c r="DN72" s="14">
        <v>0.88</v>
      </c>
      <c r="DO72" s="14">
        <v>0.88</v>
      </c>
      <c r="DP72" s="14">
        <v>0.88</v>
      </c>
      <c r="DQ72" s="14">
        <f>IF('QIPP Scorecard'!$AA$1=4,IF(FY2019_ALL_Targets!$BY72="Yes",INDEX('Final Comp Values'!$BK:$BK,MATCH(FY2019_ALL_Targets!$A72,'Final Comp Values'!$B:$B,0)),IF($BY72="Min Data",0,0)),0)</f>
        <v>0</v>
      </c>
      <c r="DR72" s="14">
        <f>IF('QIPP Scorecard'!$AA$1=4,IF(FY2019_ALL_Targets!$BZ72="Yes",INDEX('Final Comp Values'!$BO:$BO,MATCH(FY2019_ALL_Targets!$A72,'Final Comp Values'!$B:$B,0)),IF($BZ72="Min Data",0,0)),0)</f>
        <v>0.88</v>
      </c>
      <c r="DS72" s="14">
        <f>IF('QIPP Scorecard'!$AA$1=4,IF(FY2019_ALL_Targets!$CA72="Yes",INDEX('Final Comp Values'!$BO:$BO,MATCH(FY2019_ALL_Targets!$A72,'Final Comp Values'!$B:$B,0)),IF($CA72="Min Data",0,0)),0)</f>
        <v>0.88</v>
      </c>
      <c r="DT72" s="14">
        <f>IF('QIPP Scorecard'!$AA$1=4,IF(FY2019_ALL_Targets!$CB72="Yes",INDEX('Final Comp Values'!$BO:$BO,MATCH(FY2019_ALL_Targets!$A72,'Final Comp Values'!$B:$B,0)),IF($CB72="Min Data",0,0)),0)</f>
        <v>0.88</v>
      </c>
      <c r="DU72" s="14">
        <v>1.28</v>
      </c>
      <c r="DV72" s="14">
        <v>1.29</v>
      </c>
      <c r="DW72" s="14">
        <v>1.35</v>
      </c>
      <c r="DX72" s="14">
        <v>1.33</v>
      </c>
      <c r="DY72" s="12">
        <f t="shared" si="6"/>
        <v>1</v>
      </c>
      <c r="DZ72" s="12">
        <f t="shared" si="7"/>
        <v>1</v>
      </c>
      <c r="EA72" s="12">
        <f t="shared" si="8"/>
        <v>0</v>
      </c>
      <c r="EB72" s="12">
        <f t="shared" si="9"/>
        <v>0</v>
      </c>
    </row>
    <row r="73" spans="1:132" x14ac:dyDescent="0.25">
      <c r="A73" s="297">
        <v>4285</v>
      </c>
      <c r="B73" s="347">
        <v>455731</v>
      </c>
      <c r="C73" s="297">
        <v>1018315</v>
      </c>
      <c r="D73" s="14">
        <v>1073837449</v>
      </c>
      <c r="E73" s="26" t="s">
        <v>941</v>
      </c>
      <c r="F73" s="26" t="str">
        <f>INDEX('Mar - Aug'!X:X,MATCH(A73,'Mar - Aug'!B:B,0))</f>
        <v>Dallas</v>
      </c>
      <c r="G73" s="26" t="s">
        <v>3013</v>
      </c>
      <c r="H73" s="26"/>
      <c r="I73" s="26" t="str">
        <f t="shared" si="5"/>
        <v/>
      </c>
      <c r="J73" s="299" t="s">
        <v>168</v>
      </c>
      <c r="K73" s="299" t="s">
        <v>1025</v>
      </c>
      <c r="L73" s="299" t="s">
        <v>169</v>
      </c>
      <c r="M73" s="13">
        <v>2.7472500000000001E-3</v>
      </c>
      <c r="N73" s="13">
        <v>4.6979890000000003E-2</v>
      </c>
      <c r="O73" s="13">
        <v>5.4945000000000003E-3</v>
      </c>
      <c r="P73" s="13">
        <v>0.19928825999999999</v>
      </c>
      <c r="Q73" s="13">
        <v>3.3690650000000003E-2</v>
      </c>
      <c r="R73" s="13">
        <v>5.5747400000000003E-2</v>
      </c>
      <c r="S73" s="13">
        <v>3.7344499999999998E-3</v>
      </c>
      <c r="T73" s="13">
        <v>0.15247816</v>
      </c>
      <c r="U73" s="13">
        <v>3.3690650000000003E-2</v>
      </c>
      <c r="V73" s="13">
        <v>5.5747400000000003E-2</v>
      </c>
      <c r="W73" s="13">
        <v>5.4010934999999998E-3</v>
      </c>
      <c r="X73" s="13">
        <v>0.19590035957999999</v>
      </c>
      <c r="Y73" s="13">
        <v>3.3690650000000003E-2</v>
      </c>
      <c r="Z73" s="13">
        <v>5.5747400000000003E-2</v>
      </c>
      <c r="AA73" s="13">
        <v>5.2197750000000003E-3</v>
      </c>
      <c r="AB73" s="13">
        <v>0.18932384699999999</v>
      </c>
      <c r="AC73" s="13">
        <v>3.3690650000000003E-2</v>
      </c>
      <c r="AD73" s="13">
        <v>5.5747400000000003E-2</v>
      </c>
      <c r="AE73" s="13">
        <v>5.3076870000000002E-3</v>
      </c>
      <c r="AF73" s="13">
        <v>0.19251245916000001</v>
      </c>
      <c r="AG73" s="13">
        <v>3.3690650000000003E-2</v>
      </c>
      <c r="AH73" s="13">
        <v>5.5747400000000003E-2</v>
      </c>
      <c r="AI73" s="13">
        <v>4.9450500000000003E-3</v>
      </c>
      <c r="AJ73" s="13">
        <v>0.17935943400000001</v>
      </c>
      <c r="AK73" s="13">
        <v>3.3690650000000003E-2</v>
      </c>
      <c r="AL73" s="13">
        <v>5.5747400000000003E-2</v>
      </c>
      <c r="AM73" s="13">
        <v>5.2142804999999997E-3</v>
      </c>
      <c r="AN73" s="13">
        <v>0.18912455874</v>
      </c>
      <c r="AO73" s="13">
        <v>3.3690650000000003E-2</v>
      </c>
      <c r="AP73" s="13">
        <v>5.5747400000000003E-2</v>
      </c>
      <c r="AQ73" s="13">
        <v>4.6703250000000003E-3</v>
      </c>
      <c r="AR73" s="13">
        <v>0.16939502100000001</v>
      </c>
      <c r="AS73" s="13">
        <v>3.3690650000000003E-2</v>
      </c>
      <c r="AT73" s="13">
        <v>5.5747400000000003E-2</v>
      </c>
      <c r="AU73" s="13">
        <v>5.1098849999999998E-3</v>
      </c>
      <c r="AV73" s="13">
        <v>0.1853380818</v>
      </c>
      <c r="AW73" s="13">
        <v>3.3690650000000003E-2</v>
      </c>
      <c r="AX73" s="13">
        <v>5.5747400000000003E-2</v>
      </c>
      <c r="AY73" s="13">
        <v>4.3956000000000004E-3</v>
      </c>
      <c r="AZ73" s="13">
        <v>0.159430608</v>
      </c>
      <c r="BA73" s="86">
        <v>1.1904761904761901E-2</v>
      </c>
      <c r="BB73" s="86">
        <v>4.6511627906976702E-2</v>
      </c>
      <c r="BC73" s="13">
        <v>0</v>
      </c>
      <c r="BD73" s="13">
        <v>4.6875E-2</v>
      </c>
      <c r="BE73" s="14">
        <v>0</v>
      </c>
      <c r="BF73" s="14">
        <v>0.102564102564103</v>
      </c>
      <c r="BG73" s="14">
        <v>0</v>
      </c>
      <c r="BH73" s="14">
        <v>3.2258064516128997E-2</v>
      </c>
      <c r="BI73" s="14">
        <v>1.20481927710843E-2</v>
      </c>
      <c r="BJ73" s="14">
        <v>9.0909090909090898E-2</v>
      </c>
      <c r="BK73" s="14">
        <v>0</v>
      </c>
      <c r="BL73" s="430">
        <v>3.2258064516128997E-2</v>
      </c>
      <c r="BM73" s="14">
        <v>1.1904761904761901E-2</v>
      </c>
      <c r="BN73" s="14">
        <v>9.7560975609756101E-2</v>
      </c>
      <c r="BO73" s="14">
        <v>0</v>
      </c>
      <c r="BP73" s="14">
        <v>5.9701492537313397E-2</v>
      </c>
      <c r="BQ73" s="86">
        <v>1.1904761904761901E-2</v>
      </c>
      <c r="BR73" s="86">
        <v>9.7560975609756101E-2</v>
      </c>
      <c r="BS73" s="86">
        <v>0</v>
      </c>
      <c r="BT73" s="86">
        <v>5.9701492537313397E-2</v>
      </c>
      <c r="BU73" s="14" t="s">
        <v>35</v>
      </c>
      <c r="BV73" s="14" t="s">
        <v>36</v>
      </c>
      <c r="BW73" s="14" t="s">
        <v>35</v>
      </c>
      <c r="BX73" s="14" t="s">
        <v>35</v>
      </c>
      <c r="BY73" s="14" t="s">
        <v>35</v>
      </c>
      <c r="BZ73" s="14" t="s">
        <v>36</v>
      </c>
      <c r="CA73" s="14" t="s">
        <v>35</v>
      </c>
      <c r="CB73" s="14" t="s">
        <v>35</v>
      </c>
      <c r="CC73" s="14">
        <v>0</v>
      </c>
      <c r="CD73" s="14">
        <v>0</v>
      </c>
      <c r="CE73" s="14">
        <v>0</v>
      </c>
      <c r="CF73" s="14">
        <v>0</v>
      </c>
      <c r="CG73" s="14">
        <v>0</v>
      </c>
      <c r="CH73" s="14">
        <v>0</v>
      </c>
      <c r="CI73" s="14">
        <v>0</v>
      </c>
      <c r="CJ73" s="14">
        <f>INDEX('Monthy Targets'!AC:AC,(MATCH(FY2019_ALL_Targets!$B:$B,'Monthy Targets'!$B:$B,0)))</f>
        <v>0</v>
      </c>
      <c r="CK73" s="14">
        <f>INDEX('Monthy Targets'!AD:AD,(MATCH(FY2019_ALL_Targets!$B:$B,'Monthy Targets'!$B:$B,0)))</f>
        <v>0</v>
      </c>
      <c r="CL73" s="14">
        <f>INDEX('Monthy Targets'!AE:AE,(MATCH(FY2019_ALL_Targets!$B:$B,'Monthy Targets'!$B:$B,0)))</f>
        <v>0</v>
      </c>
      <c r="CM73" s="14">
        <f>INDEX('Monthy Targets'!AF:AF,(MATCH(FY2019_ALL_Targets!$B:$B,'Monthy Targets'!$B:$B,0)))</f>
        <v>0</v>
      </c>
      <c r="CN73" s="14">
        <f>INDEX('Monthy Targets'!AG:AG,(MATCH(FY2019_ALL_Targets!$B:$B,'Monthy Targets'!$B:$B,0)))</f>
        <v>0</v>
      </c>
      <c r="CO73" s="14">
        <v>0.71</v>
      </c>
      <c r="CP73" s="14">
        <v>0.71</v>
      </c>
      <c r="CQ73" s="14">
        <v>0.71</v>
      </c>
      <c r="CR73" s="14">
        <v>0.71</v>
      </c>
      <c r="CS73" s="14">
        <v>0.71</v>
      </c>
      <c r="CT73" s="14">
        <v>0</v>
      </c>
      <c r="CU73" s="14">
        <v>0.71</v>
      </c>
      <c r="CV73" s="14">
        <v>0.71</v>
      </c>
      <c r="CW73" s="14">
        <v>0.69</v>
      </c>
      <c r="CX73" s="14">
        <v>0</v>
      </c>
      <c r="CY73" s="14">
        <v>0.69</v>
      </c>
      <c r="CZ73" s="14">
        <v>0.69</v>
      </c>
      <c r="DA73" s="14">
        <f>IF('QIPP Scorecard'!$AA$1=4,IF(FY2019_ALL_Targets!$BU73="Yes",INDEX('Final Comp Values'!$BN:$BN,MATCH(FY2019_ALL_Targets!$A73,'Final Comp Values'!$B:$B,0)),IF($BU73="Min Data",0,0)),0)</f>
        <v>0.69</v>
      </c>
      <c r="DB73" s="14">
        <f>IF('QIPP Scorecard'!$AA$1=4,IF(FY2019_ALL_Targets!$BV73="Yes",INDEX('Final Comp Values'!$BN:$BN,MATCH(FY2019_ALL_Targets!$A73,'Final Comp Values'!$B:$B,0)),IF($BV73="Min Data",0,0)),0)</f>
        <v>0</v>
      </c>
      <c r="DC73" s="14">
        <f>IF('QIPP Scorecard'!$AA$1=4,IF(FY2019_ALL_Targets!$BW73="Yes",INDEX('Final Comp Values'!$BN:$BN,MATCH(FY2019_ALL_Targets!$A73,'Final Comp Values'!$B:$B,0)),IF(CI73="Min Data",0,0)),0)</f>
        <v>0.69</v>
      </c>
      <c r="DD73" s="14">
        <f>IF('QIPP Scorecard'!$AA$1=4,IF(FY2019_ALL_Targets!$BX73="Yes",INDEX('Final Comp Values'!$BN:$BN,MATCH(FY2019_ALL_Targets!$A73,'Final Comp Values'!$B:$B,0)),IF($BX73="Min Data",0,0)),0)</f>
        <v>0.69</v>
      </c>
      <c r="DE73" s="14">
        <v>1.32</v>
      </c>
      <c r="DF73" s="14">
        <v>1.32</v>
      </c>
      <c r="DG73" s="14">
        <v>1.32</v>
      </c>
      <c r="DH73" s="14">
        <v>1.32</v>
      </c>
      <c r="DI73" s="14">
        <v>1.32</v>
      </c>
      <c r="DJ73" s="14">
        <v>0</v>
      </c>
      <c r="DK73" s="14">
        <v>1.32</v>
      </c>
      <c r="DL73" s="14">
        <v>1.32</v>
      </c>
      <c r="DM73" s="14">
        <v>1.28</v>
      </c>
      <c r="DN73" s="14">
        <v>0</v>
      </c>
      <c r="DO73" s="14">
        <v>1.28</v>
      </c>
      <c r="DP73" s="14">
        <v>1.28</v>
      </c>
      <c r="DQ73" s="14">
        <f>IF('QIPP Scorecard'!$AA$1=4,IF(FY2019_ALL_Targets!$BY73="Yes",INDEX('Final Comp Values'!$BK:$BK,MATCH(FY2019_ALL_Targets!$A73,'Final Comp Values'!$B:$B,0)),IF($BY73="Min Data",0,0)),0)</f>
        <v>1.28</v>
      </c>
      <c r="DR73" s="14">
        <f>IF('QIPP Scorecard'!$AA$1=4,IF(FY2019_ALL_Targets!$BZ73="Yes",INDEX('Final Comp Values'!$BO:$BO,MATCH(FY2019_ALL_Targets!$A73,'Final Comp Values'!$B:$B,0)),IF($BZ73="Min Data",0,0)),0)</f>
        <v>0</v>
      </c>
      <c r="DS73" s="14">
        <f>IF('QIPP Scorecard'!$AA$1=4,IF(FY2019_ALL_Targets!$CA73="Yes",INDEX('Final Comp Values'!$BO:$BO,MATCH(FY2019_ALL_Targets!$A73,'Final Comp Values'!$B:$B,0)),IF($CA73="Min Data",0,0)),0)</f>
        <v>1.28</v>
      </c>
      <c r="DT73" s="14">
        <f>IF('QIPP Scorecard'!$AA$1=4,IF(FY2019_ALL_Targets!$CB73="Yes",INDEX('Final Comp Values'!$BO:$BO,MATCH(FY2019_ALL_Targets!$A73,'Final Comp Values'!$B:$B,0)),IF($CB73="Min Data",0,0)),0)</f>
        <v>1.28</v>
      </c>
      <c r="DU73" s="14">
        <v>0.81</v>
      </c>
      <c r="DV73" s="14">
        <v>0.69</v>
      </c>
      <c r="DW73" s="14">
        <v>0.73</v>
      </c>
      <c r="DX73" s="14">
        <v>0.71</v>
      </c>
      <c r="DY73" s="12">
        <f t="shared" si="6"/>
        <v>1</v>
      </c>
      <c r="DZ73" s="12">
        <f t="shared" si="7"/>
        <v>1</v>
      </c>
      <c r="EA73" s="12">
        <f t="shared" si="8"/>
        <v>0</v>
      </c>
      <c r="EB73" s="12">
        <f t="shared" si="9"/>
        <v>3</v>
      </c>
    </row>
    <row r="74" spans="1:132" x14ac:dyDescent="0.25">
      <c r="A74" s="297">
        <v>5243</v>
      </c>
      <c r="B74" s="347">
        <v>455732</v>
      </c>
      <c r="C74" s="297">
        <v>1026695</v>
      </c>
      <c r="D74" s="14">
        <v>1164404091</v>
      </c>
      <c r="E74" s="26" t="s">
        <v>920</v>
      </c>
      <c r="F74" s="26" t="str">
        <f>INDEX('Mar - Aug'!X:X,MATCH(A74,'Mar - Aug'!B:B,0))</f>
        <v>Bexar</v>
      </c>
      <c r="G74" s="26" t="s">
        <v>3104</v>
      </c>
      <c r="H74" s="26"/>
      <c r="I74" s="26" t="str">
        <f t="shared" si="5"/>
        <v/>
      </c>
      <c r="J74" s="299" t="s">
        <v>738</v>
      </c>
      <c r="K74" s="299" t="s">
        <v>1016</v>
      </c>
      <c r="L74" s="299" t="s">
        <v>2659</v>
      </c>
      <c r="M74" s="13">
        <v>2.3041470000000001E-2</v>
      </c>
      <c r="N74" s="13">
        <v>3.2573299999999999E-2</v>
      </c>
      <c r="O74" s="13">
        <v>0</v>
      </c>
      <c r="P74" s="13">
        <v>0.14685312</v>
      </c>
      <c r="Q74" s="13">
        <v>3.3690650000000003E-2</v>
      </c>
      <c r="R74" s="13">
        <v>5.5747400000000003E-2</v>
      </c>
      <c r="S74" s="13">
        <v>3.7344499999999998E-3</v>
      </c>
      <c r="T74" s="13">
        <v>0.15247816</v>
      </c>
      <c r="U74" s="13">
        <v>3.3690650000000003E-2</v>
      </c>
      <c r="V74" s="13">
        <v>5.5747400000000003E-2</v>
      </c>
      <c r="W74" s="13">
        <v>3.7344499999999998E-3</v>
      </c>
      <c r="X74" s="13">
        <v>0.15247816</v>
      </c>
      <c r="Y74" s="13">
        <v>3.3690650000000003E-2</v>
      </c>
      <c r="Z74" s="13">
        <v>5.5747400000000003E-2</v>
      </c>
      <c r="AA74" s="13">
        <v>3.7344499999999998E-3</v>
      </c>
      <c r="AB74" s="13">
        <v>0.15247816</v>
      </c>
      <c r="AC74" s="13">
        <v>3.3690650000000003E-2</v>
      </c>
      <c r="AD74" s="13">
        <v>5.5747400000000003E-2</v>
      </c>
      <c r="AE74" s="13">
        <v>3.7344499999999998E-3</v>
      </c>
      <c r="AF74" s="13">
        <v>0.15247816</v>
      </c>
      <c r="AG74" s="13">
        <v>3.3690650000000003E-2</v>
      </c>
      <c r="AH74" s="13">
        <v>5.5747400000000003E-2</v>
      </c>
      <c r="AI74" s="13">
        <v>3.7344499999999998E-3</v>
      </c>
      <c r="AJ74" s="13">
        <v>0.15247816</v>
      </c>
      <c r="AK74" s="13">
        <v>3.3690650000000003E-2</v>
      </c>
      <c r="AL74" s="13">
        <v>5.5747400000000003E-2</v>
      </c>
      <c r="AM74" s="13">
        <v>3.7344499999999998E-3</v>
      </c>
      <c r="AN74" s="13">
        <v>0.15247816</v>
      </c>
      <c r="AO74" s="13">
        <v>3.3690650000000003E-2</v>
      </c>
      <c r="AP74" s="13">
        <v>5.5747400000000003E-2</v>
      </c>
      <c r="AQ74" s="13">
        <v>3.7344499999999998E-3</v>
      </c>
      <c r="AR74" s="13">
        <v>0.15247816</v>
      </c>
      <c r="AS74" s="13">
        <v>3.3690650000000003E-2</v>
      </c>
      <c r="AT74" s="13">
        <v>5.5747400000000003E-2</v>
      </c>
      <c r="AU74" s="13">
        <v>3.7344499999999998E-3</v>
      </c>
      <c r="AV74" s="13">
        <v>0.15247816</v>
      </c>
      <c r="AW74" s="13">
        <v>3.3690650000000003E-2</v>
      </c>
      <c r="AX74" s="13">
        <v>5.5747400000000003E-2</v>
      </c>
      <c r="AY74" s="13">
        <v>3.7344499999999998E-3</v>
      </c>
      <c r="AZ74" s="13">
        <v>0.15247816</v>
      </c>
      <c r="BA74" s="86">
        <v>4.5045045045045001E-2</v>
      </c>
      <c r="BB74" s="86">
        <v>0</v>
      </c>
      <c r="BC74" s="13">
        <v>0</v>
      </c>
      <c r="BD74" s="13">
        <v>6.4220183486238494E-2</v>
      </c>
      <c r="BE74" s="14">
        <v>3.8834951456310697E-2</v>
      </c>
      <c r="BF74" s="14">
        <v>0</v>
      </c>
      <c r="BG74" s="14">
        <v>0</v>
      </c>
      <c r="BH74" s="14">
        <v>8.0808080808080801E-2</v>
      </c>
      <c r="BI74" s="14">
        <v>1.6666666666666701E-2</v>
      </c>
      <c r="BJ74" s="14">
        <v>0</v>
      </c>
      <c r="BK74" s="14">
        <v>0</v>
      </c>
      <c r="BL74" s="430">
        <v>6.0344827586206899E-2</v>
      </c>
      <c r="BM74" s="14">
        <v>1.6806722689075598E-2</v>
      </c>
      <c r="BN74" s="14">
        <v>0</v>
      </c>
      <c r="BO74" s="14">
        <v>0</v>
      </c>
      <c r="BP74" s="14">
        <v>6.08695652173913E-2</v>
      </c>
      <c r="BQ74" s="86">
        <v>1.6806722689075598E-2</v>
      </c>
      <c r="BR74" s="86">
        <v>0</v>
      </c>
      <c r="BS74" s="86">
        <v>0</v>
      </c>
      <c r="BT74" s="86">
        <v>6.08695652173913E-2</v>
      </c>
      <c r="BU74" s="14" t="s">
        <v>35</v>
      </c>
      <c r="BV74" s="14" t="s">
        <v>35</v>
      </c>
      <c r="BW74" s="14" t="s">
        <v>35</v>
      </c>
      <c r="BX74" s="14" t="s">
        <v>35</v>
      </c>
      <c r="BY74" s="14" t="s">
        <v>35</v>
      </c>
      <c r="BZ74" s="14" t="s">
        <v>35</v>
      </c>
      <c r="CA74" s="14" t="s">
        <v>35</v>
      </c>
      <c r="CB74" s="14" t="s">
        <v>35</v>
      </c>
      <c r="CC74" s="14">
        <v>11.89</v>
      </c>
      <c r="CD74" s="14">
        <v>11.89</v>
      </c>
      <c r="CE74" s="14">
        <v>11.89</v>
      </c>
      <c r="CF74" s="14">
        <v>11.89</v>
      </c>
      <c r="CG74" s="14">
        <v>11.89</v>
      </c>
      <c r="CH74" s="14">
        <v>11.89</v>
      </c>
      <c r="CI74" s="14">
        <v>11.71</v>
      </c>
      <c r="CJ74" s="14">
        <f>INDEX('Monthy Targets'!AC:AC,(MATCH(FY2019_ALL_Targets!$B:$B,'Monthy Targets'!$B:$B,0)))</f>
        <v>11.66</v>
      </c>
      <c r="CK74" s="14">
        <f>INDEX('Monthy Targets'!AD:AD,(MATCH(FY2019_ALL_Targets!$B:$B,'Monthy Targets'!$B:$B,0)))</f>
        <v>11.66</v>
      </c>
      <c r="CL74" s="14">
        <f>INDEX('Monthy Targets'!AE:AE,(MATCH(FY2019_ALL_Targets!$B:$B,'Monthy Targets'!$B:$B,0)))</f>
        <v>11.66</v>
      </c>
      <c r="CM74" s="14">
        <f>INDEX('Monthy Targets'!AF:AF,(MATCH(FY2019_ALL_Targets!$B:$B,'Monthy Targets'!$B:$B,0)))</f>
        <v>11.66</v>
      </c>
      <c r="CN74" s="14">
        <f>INDEX('Monthy Targets'!AG:AG,(MATCH(FY2019_ALL_Targets!$B:$B,'Monthy Targets'!$B:$B,0)))</f>
        <v>11.66</v>
      </c>
      <c r="CO74" s="14">
        <v>0</v>
      </c>
      <c r="CP74" s="14">
        <v>0.81</v>
      </c>
      <c r="CQ74" s="14">
        <v>0.81</v>
      </c>
      <c r="CR74" s="14">
        <v>0.81</v>
      </c>
      <c r="CS74" s="14">
        <v>0</v>
      </c>
      <c r="CT74" s="14">
        <v>0.81</v>
      </c>
      <c r="CU74" s="14">
        <v>0.81</v>
      </c>
      <c r="CV74" s="14">
        <v>0.81</v>
      </c>
      <c r="CW74" s="14">
        <v>0.79</v>
      </c>
      <c r="CX74" s="14">
        <v>0.79</v>
      </c>
      <c r="CY74" s="14">
        <v>0.79</v>
      </c>
      <c r="CZ74" s="14">
        <v>0.79</v>
      </c>
      <c r="DA74" s="14">
        <f>IF('QIPP Scorecard'!$AA$1=4,IF(FY2019_ALL_Targets!$BU74="Yes",INDEX('Final Comp Values'!$BN:$BN,MATCH(FY2019_ALL_Targets!$A74,'Final Comp Values'!$B:$B,0)),IF($BU74="Min Data",0,0)),0)</f>
        <v>0.79</v>
      </c>
      <c r="DB74" s="14">
        <f>IF('QIPP Scorecard'!$AA$1=4,IF(FY2019_ALL_Targets!$BV74="Yes",INDEX('Final Comp Values'!$BN:$BN,MATCH(FY2019_ALL_Targets!$A74,'Final Comp Values'!$B:$B,0)),IF($BV74="Min Data",0,0)),0)</f>
        <v>0.79</v>
      </c>
      <c r="DC74" s="14">
        <f>IF('QIPP Scorecard'!$AA$1=4,IF(FY2019_ALL_Targets!$BW74="Yes",INDEX('Final Comp Values'!$BN:$BN,MATCH(FY2019_ALL_Targets!$A74,'Final Comp Values'!$B:$B,0)),IF(CI74="Min Data",0,0)),0)</f>
        <v>0.79</v>
      </c>
      <c r="DD74" s="14">
        <f>IF('QIPP Scorecard'!$AA$1=4,IF(FY2019_ALL_Targets!$BX74="Yes",INDEX('Final Comp Values'!$BN:$BN,MATCH(FY2019_ALL_Targets!$A74,'Final Comp Values'!$B:$B,0)),IF($BX74="Min Data",0,0)),0)</f>
        <v>0.79</v>
      </c>
      <c r="DE74" s="14">
        <v>0</v>
      </c>
      <c r="DF74" s="14">
        <v>1.49</v>
      </c>
      <c r="DG74" s="14">
        <v>1.49</v>
      </c>
      <c r="DH74" s="14">
        <v>1.49</v>
      </c>
      <c r="DI74" s="14">
        <v>0</v>
      </c>
      <c r="DJ74" s="14">
        <v>1.49</v>
      </c>
      <c r="DK74" s="14">
        <v>1.49</v>
      </c>
      <c r="DL74" s="14">
        <v>1.49</v>
      </c>
      <c r="DM74" s="14">
        <v>1.47</v>
      </c>
      <c r="DN74" s="14">
        <v>1.47</v>
      </c>
      <c r="DO74" s="14">
        <v>1.47</v>
      </c>
      <c r="DP74" s="14">
        <v>1.47</v>
      </c>
      <c r="DQ74" s="14">
        <f>IF('QIPP Scorecard'!$AA$1=4,IF(FY2019_ALL_Targets!$BY74="Yes",INDEX('Final Comp Values'!$BK:$BK,MATCH(FY2019_ALL_Targets!$A74,'Final Comp Values'!$B:$B,0)),IF($BY74="Min Data",0,0)),0)</f>
        <v>1.47</v>
      </c>
      <c r="DR74" s="14">
        <f>IF('QIPP Scorecard'!$AA$1=4,IF(FY2019_ALL_Targets!$BZ74="Yes",INDEX('Final Comp Values'!$BO:$BO,MATCH(FY2019_ALL_Targets!$A74,'Final Comp Values'!$B:$B,0)),IF($BZ74="Min Data",0,0)),0)</f>
        <v>1.47</v>
      </c>
      <c r="DS74" s="14">
        <f>IF('QIPP Scorecard'!$AA$1=4,IF(FY2019_ALL_Targets!$CA74="Yes",INDEX('Final Comp Values'!$BO:$BO,MATCH(FY2019_ALL_Targets!$A74,'Final Comp Values'!$B:$B,0)),IF($CA74="Min Data",0,0)),0)</f>
        <v>1.47</v>
      </c>
      <c r="DT74" s="14">
        <f>IF('QIPP Scorecard'!$AA$1=4,IF(FY2019_ALL_Targets!$CB74="Yes",INDEX('Final Comp Values'!$BO:$BO,MATCH(FY2019_ALL_Targets!$A74,'Final Comp Values'!$B:$B,0)),IF($CB74="Min Data",0,0)),0)</f>
        <v>1.47</v>
      </c>
      <c r="DU74" s="14">
        <v>1.88</v>
      </c>
      <c r="DV74" s="14">
        <v>2.13</v>
      </c>
      <c r="DW74" s="14">
        <v>2.4900000000000002</v>
      </c>
      <c r="DX74" s="14">
        <v>2.44</v>
      </c>
      <c r="DY74" s="12">
        <f t="shared" si="6"/>
        <v>0</v>
      </c>
      <c r="DZ74" s="12">
        <f t="shared" si="7"/>
        <v>0</v>
      </c>
      <c r="EA74" s="12">
        <f t="shared" si="8"/>
        <v>0</v>
      </c>
      <c r="EB74" s="12">
        <f t="shared" si="9"/>
        <v>0</v>
      </c>
    </row>
    <row r="75" spans="1:132" x14ac:dyDescent="0.25">
      <c r="A75" s="297">
        <v>5188</v>
      </c>
      <c r="B75" s="347">
        <v>455733</v>
      </c>
      <c r="C75" s="297">
        <v>1028655</v>
      </c>
      <c r="D75" s="14">
        <v>1952709131</v>
      </c>
      <c r="E75" s="26" t="s">
        <v>913</v>
      </c>
      <c r="F75" s="26" t="str">
        <f>INDEX('Mar - Aug'!X:X,MATCH(A75,'Mar - Aug'!B:B,0))</f>
        <v>Dallas</v>
      </c>
      <c r="G75" s="26" t="s">
        <v>3048</v>
      </c>
      <c r="H75" s="26" t="s">
        <v>3013</v>
      </c>
      <c r="I75" s="26" t="str">
        <f t="shared" si="5"/>
        <v>Revision Needed</v>
      </c>
      <c r="J75" s="299" t="s">
        <v>2363</v>
      </c>
      <c r="K75" s="299" t="s">
        <v>1010</v>
      </c>
      <c r="L75" s="299" t="s">
        <v>709</v>
      </c>
      <c r="M75" s="13">
        <v>3.915664E-2</v>
      </c>
      <c r="N75" s="13">
        <v>6.8493170000000006E-2</v>
      </c>
      <c r="O75" s="13">
        <v>0</v>
      </c>
      <c r="P75" s="13">
        <v>0.13879005999999999</v>
      </c>
      <c r="Q75" s="13">
        <v>3.3690650000000003E-2</v>
      </c>
      <c r="R75" s="13">
        <v>5.5747400000000003E-2</v>
      </c>
      <c r="S75" s="13">
        <v>3.7344499999999998E-3</v>
      </c>
      <c r="T75" s="13">
        <v>0.15247816</v>
      </c>
      <c r="U75" s="13">
        <v>3.8490977119999999E-2</v>
      </c>
      <c r="V75" s="13">
        <v>6.7328786109999997E-2</v>
      </c>
      <c r="W75" s="13">
        <v>3.7344499999999998E-3</v>
      </c>
      <c r="X75" s="13">
        <v>0.15247816</v>
      </c>
      <c r="Y75" s="13">
        <v>3.7198808E-2</v>
      </c>
      <c r="Z75" s="13">
        <v>6.5068511499999995E-2</v>
      </c>
      <c r="AA75" s="13">
        <v>3.7344499999999998E-3</v>
      </c>
      <c r="AB75" s="13">
        <v>0.15247816</v>
      </c>
      <c r="AC75" s="13">
        <v>3.7825314239999998E-2</v>
      </c>
      <c r="AD75" s="13">
        <v>6.6164402220000001E-2</v>
      </c>
      <c r="AE75" s="13">
        <v>3.7344499999999998E-3</v>
      </c>
      <c r="AF75" s="13">
        <v>0.15247816</v>
      </c>
      <c r="AG75" s="13">
        <v>3.5240976E-2</v>
      </c>
      <c r="AH75" s="13">
        <v>6.1643852999999998E-2</v>
      </c>
      <c r="AI75" s="13">
        <v>3.7344499999999998E-3</v>
      </c>
      <c r="AJ75" s="13">
        <v>0.15247816</v>
      </c>
      <c r="AK75" s="13">
        <v>3.7159651359999997E-2</v>
      </c>
      <c r="AL75" s="13">
        <v>6.5000018330000006E-2</v>
      </c>
      <c r="AM75" s="13">
        <v>3.7344499999999998E-3</v>
      </c>
      <c r="AN75" s="13">
        <v>0.15247816</v>
      </c>
      <c r="AO75" s="13">
        <v>3.3690650000000003E-2</v>
      </c>
      <c r="AP75" s="13">
        <v>5.8219194500000002E-2</v>
      </c>
      <c r="AQ75" s="13">
        <v>3.7344499999999998E-3</v>
      </c>
      <c r="AR75" s="13">
        <v>0.15247816</v>
      </c>
      <c r="AS75" s="13">
        <v>3.6415675199999997E-2</v>
      </c>
      <c r="AT75" s="13">
        <v>6.3698648100000005E-2</v>
      </c>
      <c r="AU75" s="13">
        <v>3.7344499999999998E-3</v>
      </c>
      <c r="AV75" s="13">
        <v>0.15247816</v>
      </c>
      <c r="AW75" s="13">
        <v>3.3690650000000003E-2</v>
      </c>
      <c r="AX75" s="13">
        <v>5.5747400000000003E-2</v>
      </c>
      <c r="AY75" s="13">
        <v>3.7344499999999998E-3</v>
      </c>
      <c r="AZ75" s="13">
        <v>0.15247816</v>
      </c>
      <c r="BA75" s="86">
        <v>9.4339622641509396E-3</v>
      </c>
      <c r="BB75" s="86">
        <v>0</v>
      </c>
      <c r="BC75" s="13">
        <v>0</v>
      </c>
      <c r="BD75" s="13">
        <v>0.115789473684211</v>
      </c>
      <c r="BE75" s="14">
        <v>3.09278350515464E-2</v>
      </c>
      <c r="BF75" s="14">
        <v>4.5454545454545497E-2</v>
      </c>
      <c r="BG75" s="14">
        <v>0</v>
      </c>
      <c r="BH75" s="14">
        <v>0.126436781609195</v>
      </c>
      <c r="BI75" s="14">
        <v>3.8461538461538498E-2</v>
      </c>
      <c r="BJ75" s="14">
        <v>5.4054054054054099E-2</v>
      </c>
      <c r="BK75" s="14">
        <v>0</v>
      </c>
      <c r="BL75" s="430">
        <v>7.4468085106383003E-2</v>
      </c>
      <c r="BM75" s="14">
        <v>2.1052631578947399E-2</v>
      </c>
      <c r="BN75" s="14">
        <v>4.6153846153846198E-2</v>
      </c>
      <c r="BO75" s="14">
        <v>0</v>
      </c>
      <c r="BP75" s="14">
        <v>8.8888888888888906E-2</v>
      </c>
      <c r="BQ75" s="86">
        <v>2.1052631578947399E-2</v>
      </c>
      <c r="BR75" s="86">
        <v>4.6153846153846198E-2</v>
      </c>
      <c r="BS75" s="86">
        <v>0</v>
      </c>
      <c r="BT75" s="86">
        <v>8.8888888888888906E-2</v>
      </c>
      <c r="BU75" s="14" t="s">
        <v>35</v>
      </c>
      <c r="BV75" s="14" t="s">
        <v>35</v>
      </c>
      <c r="BW75" s="14" t="s">
        <v>35</v>
      </c>
      <c r="BX75" s="14" t="s">
        <v>35</v>
      </c>
      <c r="BY75" s="14" t="s">
        <v>35</v>
      </c>
      <c r="BZ75" s="14" t="s">
        <v>35</v>
      </c>
      <c r="CA75" s="14" t="s">
        <v>35</v>
      </c>
      <c r="CB75" s="14" t="s">
        <v>35</v>
      </c>
      <c r="CC75" s="14">
        <v>9.02</v>
      </c>
      <c r="CD75" s="14">
        <v>9.02</v>
      </c>
      <c r="CE75" s="14">
        <v>9.02</v>
      </c>
      <c r="CF75" s="14">
        <v>9.02</v>
      </c>
      <c r="CG75" s="14">
        <v>9.02</v>
      </c>
      <c r="CH75" s="14">
        <v>9.02</v>
      </c>
      <c r="CI75" s="14">
        <v>6.98</v>
      </c>
      <c r="CJ75" s="14">
        <f>INDEX('Monthy Targets'!AC:AC,(MATCH(FY2019_ALL_Targets!$B:$B,'Monthy Targets'!$B:$B,0)))</f>
        <v>6.96</v>
      </c>
      <c r="CK75" s="14">
        <f>INDEX('Monthy Targets'!AD:AD,(MATCH(FY2019_ALL_Targets!$B:$B,'Monthy Targets'!$B:$B,0)))</f>
        <v>6.96</v>
      </c>
      <c r="CL75" s="14">
        <f>INDEX('Monthy Targets'!AE:AE,(MATCH(FY2019_ALL_Targets!$B:$B,'Monthy Targets'!$B:$B,0)))</f>
        <v>6.96</v>
      </c>
      <c r="CM75" s="14">
        <f>INDEX('Monthy Targets'!AF:AF,(MATCH(FY2019_ALL_Targets!$B:$B,'Monthy Targets'!$B:$B,0)))</f>
        <v>6.96</v>
      </c>
      <c r="CN75" s="14">
        <f>INDEX('Monthy Targets'!AG:AG,(MATCH(FY2019_ALL_Targets!$B:$B,'Monthy Targets'!$B:$B,0)))</f>
        <v>6.96</v>
      </c>
      <c r="CO75" s="14">
        <v>0.61</v>
      </c>
      <c r="CP75" s="14">
        <v>0.61</v>
      </c>
      <c r="CQ75" s="14">
        <v>0.61</v>
      </c>
      <c r="CR75" s="14">
        <v>0.61</v>
      </c>
      <c r="CS75" s="14">
        <v>0.61</v>
      </c>
      <c r="CT75" s="14">
        <v>0.61</v>
      </c>
      <c r="CU75" s="14">
        <v>0.61</v>
      </c>
      <c r="CV75" s="14">
        <v>0.61</v>
      </c>
      <c r="CW75" s="14">
        <v>0</v>
      </c>
      <c r="CX75" s="14">
        <v>0.47</v>
      </c>
      <c r="CY75" s="14">
        <v>0.47</v>
      </c>
      <c r="CZ75" s="14">
        <v>0.47</v>
      </c>
      <c r="DA75" s="14">
        <f>IF('QIPP Scorecard'!$AA$1=4,IF(FY2019_ALL_Targets!$BU75="Yes",INDEX('Final Comp Values'!$BN:$BN,MATCH(FY2019_ALL_Targets!$A75,'Final Comp Values'!$B:$B,0)),IF($BU75="Min Data",0,0)),0)</f>
        <v>0.47</v>
      </c>
      <c r="DB75" s="14">
        <f>IF('QIPP Scorecard'!$AA$1=4,IF(FY2019_ALL_Targets!$BV75="Yes",INDEX('Final Comp Values'!$BN:$BN,MATCH(FY2019_ALL_Targets!$A75,'Final Comp Values'!$B:$B,0)),IF($BV75="Min Data",0,0)),0)</f>
        <v>0.47</v>
      </c>
      <c r="DC75" s="14">
        <f>IF('QIPP Scorecard'!$AA$1=4,IF(FY2019_ALL_Targets!$BW75="Yes",INDEX('Final Comp Values'!$BN:$BN,MATCH(FY2019_ALL_Targets!$A75,'Final Comp Values'!$B:$B,0)),IF(CI75="Min Data",0,0)),0)</f>
        <v>0.47</v>
      </c>
      <c r="DD75" s="14">
        <f>IF('QIPP Scorecard'!$AA$1=4,IF(FY2019_ALL_Targets!$BX75="Yes",INDEX('Final Comp Values'!$BN:$BN,MATCH(FY2019_ALL_Targets!$A75,'Final Comp Values'!$B:$B,0)),IF($BX75="Min Data",0,0)),0)</f>
        <v>0.47</v>
      </c>
      <c r="DE75" s="14">
        <v>1.1299999999999999</v>
      </c>
      <c r="DF75" s="14">
        <v>1.1299999999999999</v>
      </c>
      <c r="DG75" s="14">
        <v>1.1299999999999999</v>
      </c>
      <c r="DH75" s="14">
        <v>1.1299999999999999</v>
      </c>
      <c r="DI75" s="14">
        <v>1.1299999999999999</v>
      </c>
      <c r="DJ75" s="14">
        <v>1.1299999999999999</v>
      </c>
      <c r="DK75" s="14">
        <v>1.1299999999999999</v>
      </c>
      <c r="DL75" s="14">
        <v>1.1299999999999999</v>
      </c>
      <c r="DM75" s="14">
        <v>0</v>
      </c>
      <c r="DN75" s="14">
        <v>0.88</v>
      </c>
      <c r="DO75" s="14">
        <v>0.88</v>
      </c>
      <c r="DP75" s="14">
        <v>0.88</v>
      </c>
      <c r="DQ75" s="14">
        <f>IF('QIPP Scorecard'!$AA$1=4,IF(FY2019_ALL_Targets!$BY75="Yes",INDEX('Final Comp Values'!$BK:$BK,MATCH(FY2019_ALL_Targets!$A75,'Final Comp Values'!$B:$B,0)),IF($BY75="Min Data",0,0)),0)</f>
        <v>0.88</v>
      </c>
      <c r="DR75" s="14">
        <f>IF('QIPP Scorecard'!$AA$1=4,IF(FY2019_ALL_Targets!$BZ75="Yes",INDEX('Final Comp Values'!$BO:$BO,MATCH(FY2019_ALL_Targets!$A75,'Final Comp Values'!$B:$B,0)),IF($BZ75="Min Data",0,0)),0)</f>
        <v>0.88</v>
      </c>
      <c r="DS75" s="14">
        <f>IF('QIPP Scorecard'!$AA$1=4,IF(FY2019_ALL_Targets!$CA75="Yes",INDEX('Final Comp Values'!$BO:$BO,MATCH(FY2019_ALL_Targets!$A75,'Final Comp Values'!$B:$B,0)),IF($CA75="Min Data",0,0)),0)</f>
        <v>0.88</v>
      </c>
      <c r="DT75" s="14">
        <f>IF('QIPP Scorecard'!$AA$1=4,IF(FY2019_ALL_Targets!$CB75="Yes",INDEX('Final Comp Values'!$BO:$BO,MATCH(FY2019_ALL_Targets!$A75,'Final Comp Values'!$B:$B,0)),IF($CB75="Min Data",0,0)),0)</f>
        <v>0.88</v>
      </c>
      <c r="DU75" s="14">
        <v>1.6</v>
      </c>
      <c r="DV75" s="14">
        <v>1.81</v>
      </c>
      <c r="DW75" s="14">
        <v>1.73</v>
      </c>
      <c r="DX75" s="14">
        <v>1.85</v>
      </c>
      <c r="DY75" s="12">
        <f t="shared" si="6"/>
        <v>0</v>
      </c>
      <c r="DZ75" s="12">
        <f t="shared" si="7"/>
        <v>0</v>
      </c>
      <c r="EA75" s="12">
        <f t="shared" si="8"/>
        <v>0</v>
      </c>
      <c r="EB75" s="12">
        <f t="shared" si="9"/>
        <v>0</v>
      </c>
    </row>
    <row r="76" spans="1:132" x14ac:dyDescent="0.25">
      <c r="A76" s="297">
        <v>4962</v>
      </c>
      <c r="B76" s="347">
        <v>455744</v>
      </c>
      <c r="C76" s="297">
        <v>1026642</v>
      </c>
      <c r="D76" s="14">
        <v>1497172514</v>
      </c>
      <c r="E76" s="26" t="s">
        <v>925</v>
      </c>
      <c r="F76" s="26" t="str">
        <f>INDEX('Mar - Aug'!X:X,MATCH(A76,'Mar - Aug'!B:B,0))</f>
        <v>MRSA Central</v>
      </c>
      <c r="G76" s="26" t="s">
        <v>3106</v>
      </c>
      <c r="H76" s="26"/>
      <c r="I76" s="26" t="str">
        <f t="shared" si="5"/>
        <v/>
      </c>
      <c r="J76" s="299" t="s">
        <v>628</v>
      </c>
      <c r="K76" s="299" t="s">
        <v>1010</v>
      </c>
      <c r="L76" s="299" t="s">
        <v>2517</v>
      </c>
      <c r="M76" s="13">
        <v>7.0234149999999995E-2</v>
      </c>
      <c r="N76" s="13">
        <v>2.9702949999999999E-2</v>
      </c>
      <c r="O76" s="13">
        <v>0</v>
      </c>
      <c r="P76" s="13">
        <v>0.11458335</v>
      </c>
      <c r="Q76" s="13">
        <v>3.3690650000000003E-2</v>
      </c>
      <c r="R76" s="13">
        <v>5.5747400000000003E-2</v>
      </c>
      <c r="S76" s="13">
        <v>3.7344499999999998E-3</v>
      </c>
      <c r="T76" s="13">
        <v>0.15247816</v>
      </c>
      <c r="U76" s="13">
        <v>6.9040169449999994E-2</v>
      </c>
      <c r="V76" s="13">
        <v>5.5747400000000003E-2</v>
      </c>
      <c r="W76" s="13">
        <v>3.7344499999999998E-3</v>
      </c>
      <c r="X76" s="13">
        <v>0.15247816</v>
      </c>
      <c r="Y76" s="13">
        <v>6.6722442500000007E-2</v>
      </c>
      <c r="Z76" s="13">
        <v>5.5747400000000003E-2</v>
      </c>
      <c r="AA76" s="13">
        <v>3.7344499999999998E-3</v>
      </c>
      <c r="AB76" s="13">
        <v>0.15247816</v>
      </c>
      <c r="AC76" s="13">
        <v>6.7846188900000007E-2</v>
      </c>
      <c r="AD76" s="13">
        <v>5.5747400000000003E-2</v>
      </c>
      <c r="AE76" s="13">
        <v>3.7344499999999998E-3</v>
      </c>
      <c r="AF76" s="13">
        <v>0.15247816</v>
      </c>
      <c r="AG76" s="13">
        <v>6.3210735000000004E-2</v>
      </c>
      <c r="AH76" s="13">
        <v>5.5747400000000003E-2</v>
      </c>
      <c r="AI76" s="13">
        <v>3.7344499999999998E-3</v>
      </c>
      <c r="AJ76" s="13">
        <v>0.15247816</v>
      </c>
      <c r="AK76" s="13">
        <v>6.6652208350000006E-2</v>
      </c>
      <c r="AL76" s="13">
        <v>5.5747400000000003E-2</v>
      </c>
      <c r="AM76" s="13">
        <v>3.7344499999999998E-3</v>
      </c>
      <c r="AN76" s="13">
        <v>0.15247816</v>
      </c>
      <c r="AO76" s="13">
        <v>5.9699027500000001E-2</v>
      </c>
      <c r="AP76" s="13">
        <v>5.5747400000000003E-2</v>
      </c>
      <c r="AQ76" s="13">
        <v>3.7344499999999998E-3</v>
      </c>
      <c r="AR76" s="13">
        <v>0.15247816</v>
      </c>
      <c r="AS76" s="13">
        <v>6.5317759500000003E-2</v>
      </c>
      <c r="AT76" s="13">
        <v>5.5747400000000003E-2</v>
      </c>
      <c r="AU76" s="13">
        <v>3.7344499999999998E-3</v>
      </c>
      <c r="AV76" s="13">
        <v>0.15247816</v>
      </c>
      <c r="AW76" s="13">
        <v>5.6187319999999999E-2</v>
      </c>
      <c r="AX76" s="13">
        <v>5.5747400000000003E-2</v>
      </c>
      <c r="AY76" s="13">
        <v>3.7344499999999998E-3</v>
      </c>
      <c r="AZ76" s="13">
        <v>0.15247816</v>
      </c>
      <c r="BA76" s="86">
        <v>2.7777777777777801E-2</v>
      </c>
      <c r="BB76" s="86">
        <v>0</v>
      </c>
      <c r="BC76" s="13">
        <v>0</v>
      </c>
      <c r="BD76" s="13">
        <v>6.6666666666666693E-2</v>
      </c>
      <c r="BE76" s="14">
        <v>2.6315789473684199E-2</v>
      </c>
      <c r="BF76" s="14">
        <v>1.9607843137254902E-2</v>
      </c>
      <c r="BG76" s="14">
        <v>0</v>
      </c>
      <c r="BH76" s="14">
        <v>9.0909090909090898E-2</v>
      </c>
      <c r="BI76" s="14">
        <v>1.26582278481013E-2</v>
      </c>
      <c r="BJ76" s="14">
        <v>1.85185185185185E-2</v>
      </c>
      <c r="BK76" s="14">
        <v>0</v>
      </c>
      <c r="BL76" s="430">
        <v>0.10294117647058799</v>
      </c>
      <c r="BM76" s="14">
        <v>2.40963855421687E-2</v>
      </c>
      <c r="BN76" s="14">
        <v>3.5087719298245598E-2</v>
      </c>
      <c r="BO76" s="14">
        <v>0</v>
      </c>
      <c r="BP76" s="14">
        <v>9.7222222222222196E-2</v>
      </c>
      <c r="BQ76" s="86">
        <v>2.40963855421687E-2</v>
      </c>
      <c r="BR76" s="86">
        <v>3.5087719298245598E-2</v>
      </c>
      <c r="BS76" s="86">
        <v>0</v>
      </c>
      <c r="BT76" s="86">
        <v>9.7222222222222196E-2</v>
      </c>
      <c r="BU76" s="14" t="s">
        <v>35</v>
      </c>
      <c r="BV76" s="14" t="s">
        <v>35</v>
      </c>
      <c r="BW76" s="14" t="s">
        <v>35</v>
      </c>
      <c r="BX76" s="14" t="s">
        <v>35</v>
      </c>
      <c r="BY76" s="14" t="s">
        <v>35</v>
      </c>
      <c r="BZ76" s="14" t="s">
        <v>35</v>
      </c>
      <c r="CA76" s="14" t="s">
        <v>35</v>
      </c>
      <c r="CB76" s="14" t="s">
        <v>35</v>
      </c>
      <c r="CC76" s="14">
        <v>6.73</v>
      </c>
      <c r="CD76" s="14">
        <v>6.73</v>
      </c>
      <c r="CE76" s="14">
        <v>6.73</v>
      </c>
      <c r="CF76" s="14">
        <v>6.73</v>
      </c>
      <c r="CG76" s="14">
        <v>6.73</v>
      </c>
      <c r="CH76" s="14">
        <v>6.73</v>
      </c>
      <c r="CI76" s="14">
        <v>6.77</v>
      </c>
      <c r="CJ76" s="14">
        <f>INDEX('Monthy Targets'!AC:AC,(MATCH(FY2019_ALL_Targets!$B:$B,'Monthy Targets'!$B:$B,0)))</f>
        <v>6.74</v>
      </c>
      <c r="CK76" s="14">
        <f>INDEX('Monthy Targets'!AD:AD,(MATCH(FY2019_ALL_Targets!$B:$B,'Monthy Targets'!$B:$B,0)))</f>
        <v>6.74</v>
      </c>
      <c r="CL76" s="14">
        <f>INDEX('Monthy Targets'!AE:AE,(MATCH(FY2019_ALL_Targets!$B:$B,'Monthy Targets'!$B:$B,0)))</f>
        <v>6.74</v>
      </c>
      <c r="CM76" s="14">
        <f>INDEX('Monthy Targets'!AF:AF,(MATCH(FY2019_ALL_Targets!$B:$B,'Monthy Targets'!$B:$B,0)))</f>
        <v>6.74</v>
      </c>
      <c r="CN76" s="14">
        <f>INDEX('Monthy Targets'!AG:AG,(MATCH(FY2019_ALL_Targets!$B:$B,'Monthy Targets'!$B:$B,0)))</f>
        <v>6.74</v>
      </c>
      <c r="CO76" s="14">
        <v>0.46</v>
      </c>
      <c r="CP76" s="14">
        <v>0.46</v>
      </c>
      <c r="CQ76" s="14">
        <v>0.46</v>
      </c>
      <c r="CR76" s="14">
        <v>0.46</v>
      </c>
      <c r="CS76" s="14">
        <v>0.46</v>
      </c>
      <c r="CT76" s="14">
        <v>0.46</v>
      </c>
      <c r="CU76" s="14">
        <v>0.46</v>
      </c>
      <c r="CV76" s="14">
        <v>0.46</v>
      </c>
      <c r="CW76" s="14">
        <v>0.46</v>
      </c>
      <c r="CX76" s="14">
        <v>0.46</v>
      </c>
      <c r="CY76" s="14">
        <v>0.46</v>
      </c>
      <c r="CZ76" s="14">
        <v>0.46</v>
      </c>
      <c r="DA76" s="14">
        <f>IF('QIPP Scorecard'!$AA$1=4,IF(FY2019_ALL_Targets!$BU76="Yes",INDEX('Final Comp Values'!$BN:$BN,MATCH(FY2019_ALL_Targets!$A76,'Final Comp Values'!$B:$B,0)),IF($BU76="Min Data",0,0)),0)</f>
        <v>0.46</v>
      </c>
      <c r="DB76" s="14">
        <f>IF('QIPP Scorecard'!$AA$1=4,IF(FY2019_ALL_Targets!$BV76="Yes",INDEX('Final Comp Values'!$BN:$BN,MATCH(FY2019_ALL_Targets!$A76,'Final Comp Values'!$B:$B,0)),IF($BV76="Min Data",0,0)),0)</f>
        <v>0.46</v>
      </c>
      <c r="DC76" s="14">
        <f>IF('QIPP Scorecard'!$AA$1=4,IF(FY2019_ALL_Targets!$BW76="Yes",INDEX('Final Comp Values'!$BN:$BN,MATCH(FY2019_ALL_Targets!$A76,'Final Comp Values'!$B:$B,0)),IF(CI76="Min Data",0,0)),0)</f>
        <v>0.46</v>
      </c>
      <c r="DD76" s="14">
        <f>IF('QIPP Scorecard'!$AA$1=4,IF(FY2019_ALL_Targets!$BX76="Yes",INDEX('Final Comp Values'!$BN:$BN,MATCH(FY2019_ALL_Targets!$A76,'Final Comp Values'!$B:$B,0)),IF($BX76="Min Data",0,0)),0)</f>
        <v>0.46</v>
      </c>
      <c r="DE76" s="14">
        <v>0.85</v>
      </c>
      <c r="DF76" s="14">
        <v>0.85</v>
      </c>
      <c r="DG76" s="14">
        <v>0.85</v>
      </c>
      <c r="DH76" s="14">
        <v>0.85</v>
      </c>
      <c r="DI76" s="14">
        <v>0.85</v>
      </c>
      <c r="DJ76" s="14">
        <v>0.85</v>
      </c>
      <c r="DK76" s="14">
        <v>0.85</v>
      </c>
      <c r="DL76" s="14">
        <v>0.85</v>
      </c>
      <c r="DM76" s="14">
        <v>0.85</v>
      </c>
      <c r="DN76" s="14">
        <v>0.85</v>
      </c>
      <c r="DO76" s="14">
        <v>0.85</v>
      </c>
      <c r="DP76" s="14">
        <v>0.85</v>
      </c>
      <c r="DQ76" s="14">
        <f>IF('QIPP Scorecard'!$AA$1=4,IF(FY2019_ALL_Targets!$BY76="Yes",INDEX('Final Comp Values'!$BK:$BK,MATCH(FY2019_ALL_Targets!$A76,'Final Comp Values'!$B:$B,0)),IF($BY76="Min Data",0,0)),0)</f>
        <v>0.85</v>
      </c>
      <c r="DR76" s="14">
        <f>IF('QIPP Scorecard'!$AA$1=4,IF(FY2019_ALL_Targets!$BZ76="Yes",INDEX('Final Comp Values'!$BO:$BO,MATCH(FY2019_ALL_Targets!$A76,'Final Comp Values'!$B:$B,0)),IF($BZ76="Min Data",0,0)),0)</f>
        <v>0.85</v>
      </c>
      <c r="DS76" s="14">
        <f>IF('QIPP Scorecard'!$AA$1=4,IF(FY2019_ALL_Targets!$CA76="Yes",INDEX('Final Comp Values'!$BO:$BO,MATCH(FY2019_ALL_Targets!$A76,'Final Comp Values'!$B:$B,0)),IF($CA76="Min Data",0,0)),0)</f>
        <v>0.85</v>
      </c>
      <c r="DT76" s="14">
        <f>IF('QIPP Scorecard'!$AA$1=4,IF(FY2019_ALL_Targets!$CB76="Yes",INDEX('Final Comp Values'!$BO:$BO,MATCH(FY2019_ALL_Targets!$A76,'Final Comp Values'!$B:$B,0)),IF($CB76="Min Data",0,0)),0)</f>
        <v>0.85</v>
      </c>
      <c r="DU76" s="14">
        <v>1.2</v>
      </c>
      <c r="DV76" s="14">
        <v>1.35</v>
      </c>
      <c r="DW76" s="14">
        <v>1.41</v>
      </c>
      <c r="DX76" s="14">
        <v>1.38</v>
      </c>
      <c r="DY76" s="12">
        <f t="shared" si="6"/>
        <v>0</v>
      </c>
      <c r="DZ76" s="12">
        <f t="shared" si="7"/>
        <v>0</v>
      </c>
      <c r="EA76" s="12">
        <f t="shared" si="8"/>
        <v>0</v>
      </c>
      <c r="EB76" s="12">
        <f t="shared" si="9"/>
        <v>0</v>
      </c>
    </row>
    <row r="77" spans="1:132" x14ac:dyDescent="0.25">
      <c r="A77" s="297">
        <v>5245</v>
      </c>
      <c r="B77" s="347">
        <v>455745</v>
      </c>
      <c r="C77" s="297">
        <v>1026684</v>
      </c>
      <c r="D77" s="14">
        <v>1528015237</v>
      </c>
      <c r="E77" s="26" t="s">
        <v>928</v>
      </c>
      <c r="F77" s="26" t="str">
        <f>INDEX('Mar - Aug'!X:X,MATCH(A77,'Mar - Aug'!B:B,0))</f>
        <v>Jefferson</v>
      </c>
      <c r="G77" s="26" t="s">
        <v>3090</v>
      </c>
      <c r="H77" s="26"/>
      <c r="I77" s="26" t="str">
        <f t="shared" si="5"/>
        <v/>
      </c>
      <c r="J77" s="299" t="s">
        <v>739</v>
      </c>
      <c r="K77" s="299" t="s">
        <v>978</v>
      </c>
      <c r="L77" s="299" t="s">
        <v>740</v>
      </c>
      <c r="M77" s="13">
        <v>4.0247709999999999E-2</v>
      </c>
      <c r="N77" s="13">
        <v>4.8458139999999997E-2</v>
      </c>
      <c r="O77" s="13">
        <v>0</v>
      </c>
      <c r="P77" s="13">
        <v>8.4690570000000007E-2</v>
      </c>
      <c r="Q77" s="13">
        <v>3.3690650000000003E-2</v>
      </c>
      <c r="R77" s="13">
        <v>5.5747400000000003E-2</v>
      </c>
      <c r="S77" s="13">
        <v>3.7344499999999998E-3</v>
      </c>
      <c r="T77" s="13">
        <v>0.15247816</v>
      </c>
      <c r="U77" s="13">
        <v>3.9563498930000003E-2</v>
      </c>
      <c r="V77" s="13">
        <v>5.5747400000000003E-2</v>
      </c>
      <c r="W77" s="13">
        <v>3.7344499999999998E-3</v>
      </c>
      <c r="X77" s="13">
        <v>0.15247816</v>
      </c>
      <c r="Y77" s="13">
        <v>3.8235324500000001E-2</v>
      </c>
      <c r="Z77" s="13">
        <v>5.5747400000000003E-2</v>
      </c>
      <c r="AA77" s="13">
        <v>3.7344499999999998E-3</v>
      </c>
      <c r="AB77" s="13">
        <v>0.15247816</v>
      </c>
      <c r="AC77" s="13">
        <v>3.887928786E-2</v>
      </c>
      <c r="AD77" s="13">
        <v>5.5747400000000003E-2</v>
      </c>
      <c r="AE77" s="13">
        <v>3.7344499999999998E-3</v>
      </c>
      <c r="AF77" s="13">
        <v>0.15247816</v>
      </c>
      <c r="AG77" s="13">
        <v>3.6222939000000003E-2</v>
      </c>
      <c r="AH77" s="13">
        <v>5.5747400000000003E-2</v>
      </c>
      <c r="AI77" s="13">
        <v>3.7344499999999998E-3</v>
      </c>
      <c r="AJ77" s="13">
        <v>0.15247816</v>
      </c>
      <c r="AK77" s="13">
        <v>3.8195076789999997E-2</v>
      </c>
      <c r="AL77" s="13">
        <v>5.5747400000000003E-2</v>
      </c>
      <c r="AM77" s="13">
        <v>3.7344499999999998E-3</v>
      </c>
      <c r="AN77" s="13">
        <v>0.15247816</v>
      </c>
      <c r="AO77" s="13">
        <v>3.4210553499999997E-2</v>
      </c>
      <c r="AP77" s="13">
        <v>5.5747400000000003E-2</v>
      </c>
      <c r="AQ77" s="13">
        <v>3.7344499999999998E-3</v>
      </c>
      <c r="AR77" s="13">
        <v>0.15247816</v>
      </c>
      <c r="AS77" s="13">
        <v>3.7430370300000002E-2</v>
      </c>
      <c r="AT77" s="13">
        <v>5.5747400000000003E-2</v>
      </c>
      <c r="AU77" s="13">
        <v>3.7344499999999998E-3</v>
      </c>
      <c r="AV77" s="13">
        <v>0.15247816</v>
      </c>
      <c r="AW77" s="13">
        <v>3.3690650000000003E-2</v>
      </c>
      <c r="AX77" s="13">
        <v>5.5747400000000003E-2</v>
      </c>
      <c r="AY77" s="13">
        <v>3.7344499999999998E-3</v>
      </c>
      <c r="AZ77" s="13">
        <v>0.15247816</v>
      </c>
      <c r="BA77" s="86">
        <v>2.32558139534884E-2</v>
      </c>
      <c r="BB77" s="86">
        <v>0.02</v>
      </c>
      <c r="BC77" s="13">
        <v>0</v>
      </c>
      <c r="BD77" s="13">
        <v>9.7560975609756101E-2</v>
      </c>
      <c r="BE77" s="14">
        <v>3.3333333333333298E-2</v>
      </c>
      <c r="BF77" s="14">
        <v>3.77358490566038E-2</v>
      </c>
      <c r="BG77" s="14">
        <v>0</v>
      </c>
      <c r="BH77" s="14">
        <v>0.104651162790698</v>
      </c>
      <c r="BI77" s="14">
        <v>2.3529411764705899E-2</v>
      </c>
      <c r="BJ77" s="14">
        <v>2.0833333333333301E-2</v>
      </c>
      <c r="BK77" s="14">
        <v>0</v>
      </c>
      <c r="BL77" s="430">
        <v>0.11111111111111099</v>
      </c>
      <c r="BM77" s="14">
        <v>0</v>
      </c>
      <c r="BN77" s="14">
        <v>0</v>
      </c>
      <c r="BO77" s="14">
        <v>0</v>
      </c>
      <c r="BP77" s="14">
        <v>0.108108108108108</v>
      </c>
      <c r="BQ77" s="86">
        <v>0</v>
      </c>
      <c r="BR77" s="86">
        <v>0</v>
      </c>
      <c r="BS77" s="86">
        <v>0</v>
      </c>
      <c r="BT77" s="86">
        <v>0.108108108108108</v>
      </c>
      <c r="BU77" s="14" t="s">
        <v>35</v>
      </c>
      <c r="BV77" s="14" t="s">
        <v>35</v>
      </c>
      <c r="BW77" s="14" t="s">
        <v>35</v>
      </c>
      <c r="BX77" s="14" t="s">
        <v>35</v>
      </c>
      <c r="BY77" s="14" t="s">
        <v>35</v>
      </c>
      <c r="BZ77" s="14" t="s">
        <v>35</v>
      </c>
      <c r="CA77" s="14" t="s">
        <v>35</v>
      </c>
      <c r="CB77" s="14" t="s">
        <v>35</v>
      </c>
      <c r="CC77" s="14">
        <v>20.92</v>
      </c>
      <c r="CD77" s="14">
        <v>20.92</v>
      </c>
      <c r="CE77" s="14">
        <v>20.92</v>
      </c>
      <c r="CF77" s="14">
        <v>20.92</v>
      </c>
      <c r="CG77" s="14">
        <v>20.92</v>
      </c>
      <c r="CH77" s="14">
        <v>20.92</v>
      </c>
      <c r="CI77" s="14">
        <v>22.1</v>
      </c>
      <c r="CJ77" s="14">
        <f>INDEX('Monthy Targets'!AC:AC,(MATCH(FY2019_ALL_Targets!$B:$B,'Monthy Targets'!$B:$B,0)))</f>
        <v>22.02</v>
      </c>
      <c r="CK77" s="14">
        <f>INDEX('Monthy Targets'!AD:AD,(MATCH(FY2019_ALL_Targets!$B:$B,'Monthy Targets'!$B:$B,0)))</f>
        <v>22.02</v>
      </c>
      <c r="CL77" s="14">
        <f>INDEX('Monthy Targets'!AE:AE,(MATCH(FY2019_ALL_Targets!$B:$B,'Monthy Targets'!$B:$B,0)))</f>
        <v>22.02</v>
      </c>
      <c r="CM77" s="14">
        <f>INDEX('Monthy Targets'!AF:AF,(MATCH(FY2019_ALL_Targets!$B:$B,'Monthy Targets'!$B:$B,0)))</f>
        <v>22.02</v>
      </c>
      <c r="CN77" s="14">
        <f>INDEX('Monthy Targets'!AG:AG,(MATCH(FY2019_ALL_Targets!$B:$B,'Monthy Targets'!$B:$B,0)))</f>
        <v>22.02</v>
      </c>
      <c r="CO77" s="14">
        <v>1.42</v>
      </c>
      <c r="CP77" s="14">
        <v>1.42</v>
      </c>
      <c r="CQ77" s="14">
        <v>1.42</v>
      </c>
      <c r="CR77" s="14">
        <v>1.42</v>
      </c>
      <c r="CS77" s="14">
        <v>1.42</v>
      </c>
      <c r="CT77" s="14">
        <v>1.42</v>
      </c>
      <c r="CU77" s="14">
        <v>1.42</v>
      </c>
      <c r="CV77" s="14">
        <v>1.42</v>
      </c>
      <c r="CW77" s="14">
        <v>1.5</v>
      </c>
      <c r="CX77" s="14">
        <v>1.5</v>
      </c>
      <c r="CY77" s="14">
        <v>1.5</v>
      </c>
      <c r="CZ77" s="14">
        <v>1.5</v>
      </c>
      <c r="DA77" s="14">
        <f>IF('QIPP Scorecard'!$AA$1=4,IF(FY2019_ALL_Targets!$BU77="Yes",INDEX('Final Comp Values'!$BN:$BN,MATCH(FY2019_ALL_Targets!$A77,'Final Comp Values'!$B:$B,0)),IF($BU77="Min Data",0,0)),0)</f>
        <v>1.5</v>
      </c>
      <c r="DB77" s="14">
        <f>IF('QIPP Scorecard'!$AA$1=4,IF(FY2019_ALL_Targets!$BV77="Yes",INDEX('Final Comp Values'!$BN:$BN,MATCH(FY2019_ALL_Targets!$A77,'Final Comp Values'!$B:$B,0)),IF($BV77="Min Data",0,0)),0)</f>
        <v>1.5</v>
      </c>
      <c r="DC77" s="14">
        <f>IF('QIPP Scorecard'!$AA$1=4,IF(FY2019_ALL_Targets!$BW77="Yes",INDEX('Final Comp Values'!$BN:$BN,MATCH(FY2019_ALL_Targets!$A77,'Final Comp Values'!$B:$B,0)),IF(CI77="Min Data",0,0)),0)</f>
        <v>1.5</v>
      </c>
      <c r="DD77" s="14">
        <f>IF('QIPP Scorecard'!$AA$1=4,IF(FY2019_ALL_Targets!$BX77="Yes",INDEX('Final Comp Values'!$BN:$BN,MATCH(FY2019_ALL_Targets!$A77,'Final Comp Values'!$B:$B,0)),IF($BX77="Min Data",0,0)),0)</f>
        <v>1.5</v>
      </c>
      <c r="DE77" s="14">
        <v>2.63</v>
      </c>
      <c r="DF77" s="14">
        <v>2.63</v>
      </c>
      <c r="DG77" s="14">
        <v>2.63</v>
      </c>
      <c r="DH77" s="14">
        <v>2.63</v>
      </c>
      <c r="DI77" s="14">
        <v>2.63</v>
      </c>
      <c r="DJ77" s="14">
        <v>2.63</v>
      </c>
      <c r="DK77" s="14">
        <v>2.63</v>
      </c>
      <c r="DL77" s="14">
        <v>2.63</v>
      </c>
      <c r="DM77" s="14">
        <v>2.78</v>
      </c>
      <c r="DN77" s="14">
        <v>2.78</v>
      </c>
      <c r="DO77" s="14">
        <v>2.78</v>
      </c>
      <c r="DP77" s="14">
        <v>2.78</v>
      </c>
      <c r="DQ77" s="14">
        <f>IF('QIPP Scorecard'!$AA$1=4,IF(FY2019_ALL_Targets!$BY77="Yes",INDEX('Final Comp Values'!$BK:$BK,MATCH(FY2019_ALL_Targets!$A77,'Final Comp Values'!$B:$B,0)),IF($BY77="Min Data",0,0)),0)</f>
        <v>2.78</v>
      </c>
      <c r="DR77" s="14">
        <f>IF('QIPP Scorecard'!$AA$1=4,IF(FY2019_ALL_Targets!$BZ77="Yes",INDEX('Final Comp Values'!$BO:$BO,MATCH(FY2019_ALL_Targets!$A77,'Final Comp Values'!$B:$B,0)),IF($BZ77="Min Data",0,0)),0)</f>
        <v>2.78</v>
      </c>
      <c r="DS77" s="14">
        <f>IF('QIPP Scorecard'!$AA$1=4,IF(FY2019_ALL_Targets!$CA77="Yes",INDEX('Final Comp Values'!$BO:$BO,MATCH(FY2019_ALL_Targets!$A77,'Final Comp Values'!$B:$B,0)),IF($CA77="Min Data",0,0)),0)</f>
        <v>2.78</v>
      </c>
      <c r="DT77" s="14">
        <f>IF('QIPP Scorecard'!$AA$1=4,IF(FY2019_ALL_Targets!$CB77="Yes",INDEX('Final Comp Values'!$BO:$BO,MATCH(FY2019_ALL_Targets!$A77,'Final Comp Values'!$B:$B,0)),IF($CB77="Min Data",0,0)),0)</f>
        <v>2.78</v>
      </c>
      <c r="DU77" s="14">
        <v>3.72</v>
      </c>
      <c r="DV77" s="14">
        <v>4.2</v>
      </c>
      <c r="DW77" s="14">
        <v>4.38</v>
      </c>
      <c r="DX77" s="14">
        <v>4.3</v>
      </c>
      <c r="DY77" s="12">
        <f t="shared" si="6"/>
        <v>0</v>
      </c>
      <c r="DZ77" s="12">
        <f t="shared" si="7"/>
        <v>0</v>
      </c>
      <c r="EA77" s="12">
        <f t="shared" si="8"/>
        <v>0</v>
      </c>
      <c r="EB77" s="12">
        <f t="shared" si="9"/>
        <v>0</v>
      </c>
    </row>
    <row r="78" spans="1:132" x14ac:dyDescent="0.25">
      <c r="A78" s="297">
        <v>4426</v>
      </c>
      <c r="B78" s="347">
        <v>455748</v>
      </c>
      <c r="C78" s="297">
        <v>1026573</v>
      </c>
      <c r="D78" s="14">
        <v>1023014503</v>
      </c>
      <c r="E78" s="26" t="s">
        <v>941</v>
      </c>
      <c r="F78" s="26" t="str">
        <f>INDEX('Mar - Aug'!X:X,MATCH(A78,'Mar - Aug'!B:B,0))</f>
        <v>Dallas</v>
      </c>
      <c r="G78" s="26" t="s">
        <v>3013</v>
      </c>
      <c r="H78" s="26"/>
      <c r="I78" s="26" t="str">
        <f t="shared" si="5"/>
        <v/>
      </c>
      <c r="J78" s="299" t="s">
        <v>490</v>
      </c>
      <c r="K78" s="299" t="s">
        <v>945</v>
      </c>
      <c r="L78" s="299" t="s">
        <v>491</v>
      </c>
      <c r="M78" s="13">
        <v>2.2421549999999998E-2</v>
      </c>
      <c r="N78" s="13">
        <v>5.7142859999999997E-2</v>
      </c>
      <c r="O78" s="13">
        <v>0</v>
      </c>
      <c r="P78" s="13">
        <v>0.21487603</v>
      </c>
      <c r="Q78" s="13">
        <v>3.3690650000000003E-2</v>
      </c>
      <c r="R78" s="13">
        <v>5.5747400000000003E-2</v>
      </c>
      <c r="S78" s="13">
        <v>3.7344499999999998E-3</v>
      </c>
      <c r="T78" s="13">
        <v>0.15247816</v>
      </c>
      <c r="U78" s="13">
        <v>3.3690650000000003E-2</v>
      </c>
      <c r="V78" s="13">
        <v>5.6171431379999998E-2</v>
      </c>
      <c r="W78" s="13">
        <v>3.7344499999999998E-3</v>
      </c>
      <c r="X78" s="13">
        <v>0.21122313748999999</v>
      </c>
      <c r="Y78" s="13">
        <v>3.3690650000000003E-2</v>
      </c>
      <c r="Z78" s="13">
        <v>5.5747400000000003E-2</v>
      </c>
      <c r="AA78" s="13">
        <v>3.7344499999999998E-3</v>
      </c>
      <c r="AB78" s="13">
        <v>0.20413222850000001</v>
      </c>
      <c r="AC78" s="13">
        <v>3.3690650000000003E-2</v>
      </c>
      <c r="AD78" s="13">
        <v>5.5747400000000003E-2</v>
      </c>
      <c r="AE78" s="13">
        <v>3.7344499999999998E-3</v>
      </c>
      <c r="AF78" s="13">
        <v>0.20757024498000001</v>
      </c>
      <c r="AG78" s="13">
        <v>3.3690650000000003E-2</v>
      </c>
      <c r="AH78" s="13">
        <v>5.5747400000000003E-2</v>
      </c>
      <c r="AI78" s="13">
        <v>3.7344499999999998E-3</v>
      </c>
      <c r="AJ78" s="13">
        <v>0.193388427</v>
      </c>
      <c r="AK78" s="13">
        <v>3.3690650000000003E-2</v>
      </c>
      <c r="AL78" s="13">
        <v>5.5747400000000003E-2</v>
      </c>
      <c r="AM78" s="13">
        <v>3.7344499999999998E-3</v>
      </c>
      <c r="AN78" s="13">
        <v>0.20391735247000001</v>
      </c>
      <c r="AO78" s="13">
        <v>3.3690650000000003E-2</v>
      </c>
      <c r="AP78" s="13">
        <v>5.5747400000000003E-2</v>
      </c>
      <c r="AQ78" s="13">
        <v>3.7344499999999998E-3</v>
      </c>
      <c r="AR78" s="13">
        <v>0.18264462549999999</v>
      </c>
      <c r="AS78" s="13">
        <v>3.3690650000000003E-2</v>
      </c>
      <c r="AT78" s="13">
        <v>5.5747400000000003E-2</v>
      </c>
      <c r="AU78" s="13">
        <v>3.7344499999999998E-3</v>
      </c>
      <c r="AV78" s="13">
        <v>0.19983470789999999</v>
      </c>
      <c r="AW78" s="13">
        <v>3.3690650000000003E-2</v>
      </c>
      <c r="AX78" s="13">
        <v>5.5747400000000003E-2</v>
      </c>
      <c r="AY78" s="13">
        <v>3.7344499999999998E-3</v>
      </c>
      <c r="AZ78" s="13">
        <v>0.17190082400000001</v>
      </c>
      <c r="BA78" s="86">
        <v>2.9126213592233E-2</v>
      </c>
      <c r="BB78" s="86">
        <v>7.69230769230769E-2</v>
      </c>
      <c r="BC78" s="13">
        <v>0</v>
      </c>
      <c r="BD78" s="13">
        <v>0.14942528735632199</v>
      </c>
      <c r="BE78" s="14">
        <v>3.9215686274509803E-2</v>
      </c>
      <c r="BF78" s="14">
        <v>3.3898305084745797E-2</v>
      </c>
      <c r="BG78" s="14">
        <v>0</v>
      </c>
      <c r="BH78" s="14">
        <v>0.18181818181818199</v>
      </c>
      <c r="BI78" s="14">
        <v>1.9607843137254902E-2</v>
      </c>
      <c r="BJ78" s="14">
        <v>5.6603773584905703E-2</v>
      </c>
      <c r="BK78" s="14">
        <v>0</v>
      </c>
      <c r="BL78" s="430">
        <v>0.202247191011236</v>
      </c>
      <c r="BM78" s="14">
        <v>2.7272727272727299E-2</v>
      </c>
      <c r="BN78" s="14">
        <v>6.4516129032258104E-2</v>
      </c>
      <c r="BO78" s="14">
        <v>0</v>
      </c>
      <c r="BP78" s="14">
        <v>0.18947368421052599</v>
      </c>
      <c r="BQ78" s="86">
        <v>2.7272727272727299E-2</v>
      </c>
      <c r="BR78" s="86">
        <v>6.4516129032258104E-2</v>
      </c>
      <c r="BS78" s="86">
        <v>0</v>
      </c>
      <c r="BT78" s="86">
        <v>0.18947368421052599</v>
      </c>
      <c r="BU78" s="14" t="s">
        <v>35</v>
      </c>
      <c r="BV78" s="14" t="s">
        <v>36</v>
      </c>
      <c r="BW78" s="14" t="s">
        <v>35</v>
      </c>
      <c r="BX78" s="14" t="s">
        <v>35</v>
      </c>
      <c r="BY78" s="14" t="s">
        <v>35</v>
      </c>
      <c r="BZ78" s="14" t="s">
        <v>36</v>
      </c>
      <c r="CA78" s="14" t="s">
        <v>35</v>
      </c>
      <c r="CB78" s="14" t="s">
        <v>36</v>
      </c>
      <c r="CC78" s="14">
        <v>12.27</v>
      </c>
      <c r="CD78" s="14">
        <v>12.27</v>
      </c>
      <c r="CE78" s="14">
        <v>12.27</v>
      </c>
      <c r="CF78" s="14">
        <v>12.27</v>
      </c>
      <c r="CG78" s="14">
        <v>12.27</v>
      </c>
      <c r="CH78" s="14">
        <v>12.27</v>
      </c>
      <c r="CI78" s="14">
        <v>11.9</v>
      </c>
      <c r="CJ78" s="14">
        <f>INDEX('Monthy Targets'!AC:AC,(MATCH(FY2019_ALL_Targets!$B:$B,'Monthy Targets'!$B:$B,0)))</f>
        <v>11.85</v>
      </c>
      <c r="CK78" s="14">
        <f>INDEX('Monthy Targets'!AD:AD,(MATCH(FY2019_ALL_Targets!$B:$B,'Monthy Targets'!$B:$B,0)))</f>
        <v>11.85</v>
      </c>
      <c r="CL78" s="14">
        <f>INDEX('Monthy Targets'!AE:AE,(MATCH(FY2019_ALL_Targets!$B:$B,'Monthy Targets'!$B:$B,0)))</f>
        <v>11.85</v>
      </c>
      <c r="CM78" s="14">
        <f>INDEX('Monthy Targets'!AF:AF,(MATCH(FY2019_ALL_Targets!$B:$B,'Monthy Targets'!$B:$B,0)))</f>
        <v>11.85</v>
      </c>
      <c r="CN78" s="14">
        <f>INDEX('Monthy Targets'!AG:AG,(MATCH(FY2019_ALL_Targets!$B:$B,'Monthy Targets'!$B:$B,0)))</f>
        <v>11.85</v>
      </c>
      <c r="CO78" s="14">
        <v>0.83</v>
      </c>
      <c r="CP78" s="14">
        <v>0</v>
      </c>
      <c r="CQ78" s="14">
        <v>0.83</v>
      </c>
      <c r="CR78" s="14">
        <v>0.83</v>
      </c>
      <c r="CS78" s="14">
        <v>0</v>
      </c>
      <c r="CT78" s="14">
        <v>0.83</v>
      </c>
      <c r="CU78" s="14">
        <v>0.83</v>
      </c>
      <c r="CV78" s="14">
        <v>0.83</v>
      </c>
      <c r="CW78" s="14">
        <v>0.81</v>
      </c>
      <c r="CX78" s="14">
        <v>0</v>
      </c>
      <c r="CY78" s="14">
        <v>0.81</v>
      </c>
      <c r="CZ78" s="14">
        <v>0.81</v>
      </c>
      <c r="DA78" s="14">
        <f>IF('QIPP Scorecard'!$AA$1=4,IF(FY2019_ALL_Targets!$BU78="Yes",INDEX('Final Comp Values'!$BN:$BN,MATCH(FY2019_ALL_Targets!$A78,'Final Comp Values'!$B:$B,0)),IF($BU78="Min Data",0,0)),0)</f>
        <v>0.81</v>
      </c>
      <c r="DB78" s="14">
        <f>IF('QIPP Scorecard'!$AA$1=4,IF(FY2019_ALL_Targets!$BV78="Yes",INDEX('Final Comp Values'!$BN:$BN,MATCH(FY2019_ALL_Targets!$A78,'Final Comp Values'!$B:$B,0)),IF($BV78="Min Data",0,0)),0)</f>
        <v>0</v>
      </c>
      <c r="DC78" s="14">
        <f>IF('QIPP Scorecard'!$AA$1=4,IF(FY2019_ALL_Targets!$BW78="Yes",INDEX('Final Comp Values'!$BN:$BN,MATCH(FY2019_ALL_Targets!$A78,'Final Comp Values'!$B:$B,0)),IF(CI78="Min Data",0,0)),0)</f>
        <v>0.81</v>
      </c>
      <c r="DD78" s="14">
        <f>IF('QIPP Scorecard'!$AA$1=4,IF(FY2019_ALL_Targets!$BX78="Yes",INDEX('Final Comp Values'!$BN:$BN,MATCH(FY2019_ALL_Targets!$A78,'Final Comp Values'!$B:$B,0)),IF($BX78="Min Data",0,0)),0)</f>
        <v>0.81</v>
      </c>
      <c r="DE78" s="14">
        <v>1.54</v>
      </c>
      <c r="DF78" s="14">
        <v>0</v>
      </c>
      <c r="DG78" s="14">
        <v>1.54</v>
      </c>
      <c r="DH78" s="14">
        <v>1.54</v>
      </c>
      <c r="DI78" s="14">
        <v>0</v>
      </c>
      <c r="DJ78" s="14">
        <v>1.54</v>
      </c>
      <c r="DK78" s="14">
        <v>1.54</v>
      </c>
      <c r="DL78" s="14">
        <v>1.54</v>
      </c>
      <c r="DM78" s="14">
        <v>1.5</v>
      </c>
      <c r="DN78" s="14">
        <v>0</v>
      </c>
      <c r="DO78" s="14">
        <v>1.5</v>
      </c>
      <c r="DP78" s="14">
        <v>0</v>
      </c>
      <c r="DQ78" s="14">
        <f>IF('QIPP Scorecard'!$AA$1=4,IF(FY2019_ALL_Targets!$BY78="Yes",INDEX('Final Comp Values'!$BK:$BK,MATCH(FY2019_ALL_Targets!$A78,'Final Comp Values'!$B:$B,0)),IF($BY78="Min Data",0,0)),0)</f>
        <v>1.5</v>
      </c>
      <c r="DR78" s="14">
        <f>IF('QIPP Scorecard'!$AA$1=4,IF(FY2019_ALL_Targets!$BZ78="Yes",INDEX('Final Comp Values'!$BO:$BO,MATCH(FY2019_ALL_Targets!$A78,'Final Comp Values'!$B:$B,0)),IF($BZ78="Min Data",0,0)),0)</f>
        <v>0</v>
      </c>
      <c r="DS78" s="14">
        <f>IF('QIPP Scorecard'!$AA$1=4,IF(FY2019_ALL_Targets!$CA78="Yes",INDEX('Final Comp Values'!$BO:$BO,MATCH(FY2019_ALL_Targets!$A78,'Final Comp Values'!$B:$B,0)),IF($CA78="Min Data",0,0)),0)</f>
        <v>1.5</v>
      </c>
      <c r="DT78" s="14">
        <f>IF('QIPP Scorecard'!$AA$1=4,IF(FY2019_ALL_Targets!$CB78="Yes",INDEX('Final Comp Values'!$BO:$BO,MATCH(FY2019_ALL_Targets!$A78,'Final Comp Values'!$B:$B,0)),IF($CB78="Min Data",0,0)),0)</f>
        <v>0</v>
      </c>
      <c r="DU78" s="14">
        <v>1.94</v>
      </c>
      <c r="DV78" s="14">
        <v>2.2000000000000002</v>
      </c>
      <c r="DW78" s="14">
        <v>2.12</v>
      </c>
      <c r="DX78" s="14">
        <v>2.08</v>
      </c>
      <c r="DY78" s="12">
        <f t="shared" si="6"/>
        <v>1</v>
      </c>
      <c r="DZ78" s="12">
        <f t="shared" si="7"/>
        <v>2</v>
      </c>
      <c r="EA78" s="12">
        <f t="shared" si="8"/>
        <v>0</v>
      </c>
      <c r="EB78" s="12">
        <f t="shared" si="9"/>
        <v>0</v>
      </c>
    </row>
    <row r="79" spans="1:132" x14ac:dyDescent="0.25">
      <c r="A79" s="297">
        <v>5147</v>
      </c>
      <c r="B79" s="347">
        <v>455754</v>
      </c>
      <c r="C79" s="297">
        <v>1014465</v>
      </c>
      <c r="D79" s="14">
        <v>1760478200</v>
      </c>
      <c r="E79" s="26" t="s">
        <v>920</v>
      </c>
      <c r="F79" s="26" t="str">
        <f>INDEX('Mar - Aug'!X:X,MATCH(A79,'Mar - Aug'!B:B,0))</f>
        <v>Bexar</v>
      </c>
      <c r="G79" s="26" t="s">
        <v>3104</v>
      </c>
      <c r="H79" s="26" t="s">
        <v>3017</v>
      </c>
      <c r="I79" s="26" t="str">
        <f t="shared" si="5"/>
        <v/>
      </c>
      <c r="J79" s="299" t="s">
        <v>684</v>
      </c>
      <c r="K79" s="299" t="s">
        <v>1048</v>
      </c>
      <c r="L79" s="299" t="s">
        <v>685</v>
      </c>
      <c r="M79" s="13">
        <v>1.50376E-2</v>
      </c>
      <c r="N79" s="13">
        <v>4.4334980000000003E-2</v>
      </c>
      <c r="O79" s="13">
        <v>0</v>
      </c>
      <c r="P79" s="13">
        <v>9.9999980000000002E-2</v>
      </c>
      <c r="Q79" s="13">
        <v>3.3690650000000003E-2</v>
      </c>
      <c r="R79" s="13">
        <v>5.5747400000000003E-2</v>
      </c>
      <c r="S79" s="13">
        <v>3.7344499999999998E-3</v>
      </c>
      <c r="T79" s="13">
        <v>0.15247816</v>
      </c>
      <c r="U79" s="13">
        <v>3.3690650000000003E-2</v>
      </c>
      <c r="V79" s="13">
        <v>5.5747400000000003E-2</v>
      </c>
      <c r="W79" s="13">
        <v>3.7344499999999998E-3</v>
      </c>
      <c r="X79" s="13">
        <v>0.15247816</v>
      </c>
      <c r="Y79" s="13">
        <v>3.3690650000000003E-2</v>
      </c>
      <c r="Z79" s="13">
        <v>5.5747400000000003E-2</v>
      </c>
      <c r="AA79" s="13">
        <v>3.7344499999999998E-3</v>
      </c>
      <c r="AB79" s="13">
        <v>0.15247816</v>
      </c>
      <c r="AC79" s="13">
        <v>3.3690650000000003E-2</v>
      </c>
      <c r="AD79" s="13">
        <v>5.5747400000000003E-2</v>
      </c>
      <c r="AE79" s="13">
        <v>3.7344499999999998E-3</v>
      </c>
      <c r="AF79" s="13">
        <v>0.15247816</v>
      </c>
      <c r="AG79" s="13">
        <v>3.3690650000000003E-2</v>
      </c>
      <c r="AH79" s="13">
        <v>5.5747400000000003E-2</v>
      </c>
      <c r="AI79" s="13">
        <v>3.7344499999999998E-3</v>
      </c>
      <c r="AJ79" s="13">
        <v>0.15247816</v>
      </c>
      <c r="AK79" s="13">
        <v>3.3690650000000003E-2</v>
      </c>
      <c r="AL79" s="13">
        <v>5.5747400000000003E-2</v>
      </c>
      <c r="AM79" s="13">
        <v>3.7344499999999998E-3</v>
      </c>
      <c r="AN79" s="13">
        <v>0.15247816</v>
      </c>
      <c r="AO79" s="13">
        <v>3.3690650000000003E-2</v>
      </c>
      <c r="AP79" s="13">
        <v>5.5747400000000003E-2</v>
      </c>
      <c r="AQ79" s="13">
        <v>3.7344499999999998E-3</v>
      </c>
      <c r="AR79" s="13">
        <v>0.15247816</v>
      </c>
      <c r="AS79" s="13">
        <v>3.3690650000000003E-2</v>
      </c>
      <c r="AT79" s="13">
        <v>5.5747400000000003E-2</v>
      </c>
      <c r="AU79" s="13">
        <v>3.7344499999999998E-3</v>
      </c>
      <c r="AV79" s="13">
        <v>0.15247816</v>
      </c>
      <c r="AW79" s="13">
        <v>3.3690650000000003E-2</v>
      </c>
      <c r="AX79" s="13">
        <v>5.5747400000000003E-2</v>
      </c>
      <c r="AY79" s="13">
        <v>3.7344499999999998E-3</v>
      </c>
      <c r="AZ79" s="13">
        <v>0.15247816</v>
      </c>
      <c r="BA79" s="86">
        <v>1.6949152542372899E-2</v>
      </c>
      <c r="BB79" s="86">
        <v>0</v>
      </c>
      <c r="BC79" s="13">
        <v>0</v>
      </c>
      <c r="BD79" s="13">
        <v>4.2553191489361701E-2</v>
      </c>
      <c r="BE79" s="14">
        <v>1.6949152542372899E-2</v>
      </c>
      <c r="BF79" s="14">
        <v>0</v>
      </c>
      <c r="BG79" s="14">
        <v>0</v>
      </c>
      <c r="BH79" s="14">
        <v>2.04081632653061E-2</v>
      </c>
      <c r="BI79" s="14">
        <v>2.8169014084507001E-2</v>
      </c>
      <c r="BJ79" s="14">
        <v>0</v>
      </c>
      <c r="BK79" s="14">
        <v>0</v>
      </c>
      <c r="BL79" s="430">
        <v>9.8360655737704902E-2</v>
      </c>
      <c r="BM79" s="14">
        <v>4.0540540540540501E-2</v>
      </c>
      <c r="BN79" s="14">
        <v>3.5087719298245598E-2</v>
      </c>
      <c r="BO79" s="14">
        <v>0</v>
      </c>
      <c r="BP79" s="14">
        <v>0.107692307692308</v>
      </c>
      <c r="BQ79" s="86">
        <v>4.0540540540540501E-2</v>
      </c>
      <c r="BR79" s="86">
        <v>3.5087719298245598E-2</v>
      </c>
      <c r="BS79" s="86">
        <v>0</v>
      </c>
      <c r="BT79" s="86">
        <v>0.107692307692308</v>
      </c>
      <c r="BU79" s="14" t="s">
        <v>36</v>
      </c>
      <c r="BV79" s="14" t="s">
        <v>35</v>
      </c>
      <c r="BW79" s="14" t="s">
        <v>35</v>
      </c>
      <c r="BX79" s="14" t="s">
        <v>35</v>
      </c>
      <c r="BY79" s="14" t="s">
        <v>36</v>
      </c>
      <c r="BZ79" s="14" t="s">
        <v>35</v>
      </c>
      <c r="CA79" s="14" t="s">
        <v>35</v>
      </c>
      <c r="CB79" s="14" t="s">
        <v>35</v>
      </c>
      <c r="CC79" s="14">
        <v>0</v>
      </c>
      <c r="CD79" s="14">
        <v>0</v>
      </c>
      <c r="CE79" s="14">
        <v>0</v>
      </c>
      <c r="CF79" s="14">
        <v>0</v>
      </c>
      <c r="CG79" s="14">
        <v>0</v>
      </c>
      <c r="CH79" s="14">
        <v>0</v>
      </c>
      <c r="CI79" s="14">
        <v>0</v>
      </c>
      <c r="CJ79" s="14">
        <f>INDEX('Monthy Targets'!AC:AC,(MATCH(FY2019_ALL_Targets!$B:$B,'Monthy Targets'!$B:$B,0)))</f>
        <v>0</v>
      </c>
      <c r="CK79" s="14">
        <f>INDEX('Monthy Targets'!AD:AD,(MATCH(FY2019_ALL_Targets!$B:$B,'Monthy Targets'!$B:$B,0)))</f>
        <v>0</v>
      </c>
      <c r="CL79" s="14">
        <f>INDEX('Monthy Targets'!AE:AE,(MATCH(FY2019_ALL_Targets!$B:$B,'Monthy Targets'!$B:$B,0)))</f>
        <v>0</v>
      </c>
      <c r="CM79" s="14">
        <f>INDEX('Monthy Targets'!AF:AF,(MATCH(FY2019_ALL_Targets!$B:$B,'Monthy Targets'!$B:$B,0)))</f>
        <v>0</v>
      </c>
      <c r="CN79" s="14">
        <f>INDEX('Monthy Targets'!AG:AG,(MATCH(FY2019_ALL_Targets!$B:$B,'Monthy Targets'!$B:$B,0)))</f>
        <v>0</v>
      </c>
      <c r="CO79" s="14">
        <v>0.68</v>
      </c>
      <c r="CP79" s="14">
        <v>0.68</v>
      </c>
      <c r="CQ79" s="14">
        <v>0.68</v>
      </c>
      <c r="CR79" s="14">
        <v>0.68</v>
      </c>
      <c r="CS79" s="14">
        <v>0.68</v>
      </c>
      <c r="CT79" s="14">
        <v>0.68</v>
      </c>
      <c r="CU79" s="14">
        <v>0.68</v>
      </c>
      <c r="CV79" s="14">
        <v>0.68</v>
      </c>
      <c r="CW79" s="14">
        <v>0.67</v>
      </c>
      <c r="CX79" s="14">
        <v>0.67</v>
      </c>
      <c r="CY79" s="14">
        <v>0.67</v>
      </c>
      <c r="CZ79" s="14">
        <v>0.67</v>
      </c>
      <c r="DA79" s="14">
        <f>IF('QIPP Scorecard'!$AA$1=4,IF(FY2019_ALL_Targets!$BU79="Yes",INDEX('Final Comp Values'!$BN:$BN,MATCH(FY2019_ALL_Targets!$A79,'Final Comp Values'!$B:$B,0)),IF($BU79="Min Data",0,0)),0)</f>
        <v>0</v>
      </c>
      <c r="DB79" s="14">
        <f>IF('QIPP Scorecard'!$AA$1=4,IF(FY2019_ALL_Targets!$BV79="Yes",INDEX('Final Comp Values'!$BN:$BN,MATCH(FY2019_ALL_Targets!$A79,'Final Comp Values'!$B:$B,0)),IF($BV79="Min Data",0,0)),0)</f>
        <v>0.67</v>
      </c>
      <c r="DC79" s="14">
        <f>IF('QIPP Scorecard'!$AA$1=4,IF(FY2019_ALL_Targets!$BW79="Yes",INDEX('Final Comp Values'!$BN:$BN,MATCH(FY2019_ALL_Targets!$A79,'Final Comp Values'!$B:$B,0)),IF(CI79="Min Data",0,0)),0)</f>
        <v>0.67</v>
      </c>
      <c r="DD79" s="14">
        <f>IF('QIPP Scorecard'!$AA$1=4,IF(FY2019_ALL_Targets!$BX79="Yes",INDEX('Final Comp Values'!$BN:$BN,MATCH(FY2019_ALL_Targets!$A79,'Final Comp Values'!$B:$B,0)),IF($BX79="Min Data",0,0)),0)</f>
        <v>0.67</v>
      </c>
      <c r="DE79" s="14">
        <v>1.26</v>
      </c>
      <c r="DF79" s="14">
        <v>1.26</v>
      </c>
      <c r="DG79" s="14">
        <v>1.26</v>
      </c>
      <c r="DH79" s="14">
        <v>1.26</v>
      </c>
      <c r="DI79" s="14">
        <v>1.26</v>
      </c>
      <c r="DJ79" s="14">
        <v>1.26</v>
      </c>
      <c r="DK79" s="14">
        <v>1.26</v>
      </c>
      <c r="DL79" s="14">
        <v>1.26</v>
      </c>
      <c r="DM79" s="14">
        <v>1.24</v>
      </c>
      <c r="DN79" s="14">
        <v>1.24</v>
      </c>
      <c r="DO79" s="14">
        <v>1.24</v>
      </c>
      <c r="DP79" s="14">
        <v>1.24</v>
      </c>
      <c r="DQ79" s="14">
        <f>IF('QIPP Scorecard'!$AA$1=4,IF(FY2019_ALL_Targets!$BY79="Yes",INDEX('Final Comp Values'!$BK:$BK,MATCH(FY2019_ALL_Targets!$A79,'Final Comp Values'!$B:$B,0)),IF($BY79="Min Data",0,0)),0)</f>
        <v>0</v>
      </c>
      <c r="DR79" s="14">
        <f>IF('QIPP Scorecard'!$AA$1=4,IF(FY2019_ALL_Targets!$BZ79="Yes",INDEX('Final Comp Values'!$BO:$BO,MATCH(FY2019_ALL_Targets!$A79,'Final Comp Values'!$B:$B,0)),IF($BZ79="Min Data",0,0)),0)</f>
        <v>1.24</v>
      </c>
      <c r="DS79" s="14">
        <f>IF('QIPP Scorecard'!$AA$1=4,IF(FY2019_ALL_Targets!$CA79="Yes",INDEX('Final Comp Values'!$BO:$BO,MATCH(FY2019_ALL_Targets!$A79,'Final Comp Values'!$B:$B,0)),IF($CA79="Min Data",0,0)),0)</f>
        <v>1.24</v>
      </c>
      <c r="DT79" s="14">
        <f>IF('QIPP Scorecard'!$AA$1=4,IF(FY2019_ALL_Targets!$CB79="Yes",INDEX('Final Comp Values'!$BO:$BO,MATCH(FY2019_ALL_Targets!$A79,'Final Comp Values'!$B:$B,0)),IF($CB79="Min Data",0,0)),0)</f>
        <v>1.24</v>
      </c>
      <c r="DU79" s="14">
        <v>0.78</v>
      </c>
      <c r="DV79" s="14">
        <v>0.88</v>
      </c>
      <c r="DW79" s="14">
        <v>0.92</v>
      </c>
      <c r="DX79" s="14">
        <v>0.68</v>
      </c>
      <c r="DY79" s="12">
        <f t="shared" si="6"/>
        <v>1</v>
      </c>
      <c r="DZ79" s="12">
        <f t="shared" si="7"/>
        <v>1</v>
      </c>
      <c r="EA79" s="12">
        <f t="shared" si="8"/>
        <v>0</v>
      </c>
      <c r="EB79" s="12">
        <f t="shared" si="9"/>
        <v>3</v>
      </c>
    </row>
    <row r="80" spans="1:132" x14ac:dyDescent="0.25">
      <c r="A80" s="297">
        <v>5256</v>
      </c>
      <c r="B80" s="347">
        <v>455757</v>
      </c>
      <c r="C80" s="297">
        <v>1026108</v>
      </c>
      <c r="D80" s="14">
        <v>1134101553</v>
      </c>
      <c r="E80" s="26" t="s">
        <v>928</v>
      </c>
      <c r="F80" s="26" t="str">
        <f>INDEX('Mar - Aug'!X:X,MATCH(A80,'Mar - Aug'!B:B,0))</f>
        <v>Jefferson</v>
      </c>
      <c r="G80" s="26" t="s">
        <v>3085</v>
      </c>
      <c r="H80" s="26"/>
      <c r="I80" s="26" t="str">
        <f t="shared" si="5"/>
        <v/>
      </c>
      <c r="J80" s="299" t="s">
        <v>266</v>
      </c>
      <c r="K80" s="299" t="s">
        <v>1020</v>
      </c>
      <c r="L80" s="299" t="s">
        <v>2603</v>
      </c>
      <c r="M80" s="13">
        <v>3.3333340000000003E-2</v>
      </c>
      <c r="N80" s="13">
        <v>8.4507070000000004E-2</v>
      </c>
      <c r="O80" s="13">
        <v>0</v>
      </c>
      <c r="P80" s="13">
        <v>0.17469878</v>
      </c>
      <c r="Q80" s="13">
        <v>3.3690650000000003E-2</v>
      </c>
      <c r="R80" s="13">
        <v>5.5747400000000003E-2</v>
      </c>
      <c r="S80" s="13">
        <v>3.7344499999999998E-3</v>
      </c>
      <c r="T80" s="13">
        <v>0.15247816</v>
      </c>
      <c r="U80" s="13">
        <v>3.3690650000000003E-2</v>
      </c>
      <c r="V80" s="13">
        <v>8.3070449810000002E-2</v>
      </c>
      <c r="W80" s="13">
        <v>3.7344499999999998E-3</v>
      </c>
      <c r="X80" s="13">
        <v>0.17172890074</v>
      </c>
      <c r="Y80" s="13">
        <v>3.3690650000000003E-2</v>
      </c>
      <c r="Z80" s="13">
        <v>8.0281716500000003E-2</v>
      </c>
      <c r="AA80" s="13">
        <v>3.7344499999999998E-3</v>
      </c>
      <c r="AB80" s="13">
        <v>0.165963841</v>
      </c>
      <c r="AC80" s="13">
        <v>3.3690650000000003E-2</v>
      </c>
      <c r="AD80" s="13">
        <v>8.1633829620000001E-2</v>
      </c>
      <c r="AE80" s="13">
        <v>3.7344499999999998E-3</v>
      </c>
      <c r="AF80" s="13">
        <v>0.16875902147999999</v>
      </c>
      <c r="AG80" s="13">
        <v>3.3690650000000003E-2</v>
      </c>
      <c r="AH80" s="13">
        <v>7.6056363000000002E-2</v>
      </c>
      <c r="AI80" s="13">
        <v>3.7344499999999998E-3</v>
      </c>
      <c r="AJ80" s="13">
        <v>0.157228902</v>
      </c>
      <c r="AK80" s="13">
        <v>3.3690650000000003E-2</v>
      </c>
      <c r="AL80" s="13">
        <v>8.0197209429999999E-2</v>
      </c>
      <c r="AM80" s="13">
        <v>3.7344499999999998E-3</v>
      </c>
      <c r="AN80" s="13">
        <v>0.16578914221999999</v>
      </c>
      <c r="AO80" s="13">
        <v>3.3690650000000003E-2</v>
      </c>
      <c r="AP80" s="13">
        <v>7.1831009500000001E-2</v>
      </c>
      <c r="AQ80" s="13">
        <v>3.7344499999999998E-3</v>
      </c>
      <c r="AR80" s="13">
        <v>0.15247816</v>
      </c>
      <c r="AS80" s="13">
        <v>3.3690650000000003E-2</v>
      </c>
      <c r="AT80" s="13">
        <v>7.8591575100000005E-2</v>
      </c>
      <c r="AU80" s="13">
        <v>3.7344499999999998E-3</v>
      </c>
      <c r="AV80" s="13">
        <v>0.1624698654</v>
      </c>
      <c r="AW80" s="13">
        <v>3.3690650000000003E-2</v>
      </c>
      <c r="AX80" s="13">
        <v>6.7605656E-2</v>
      </c>
      <c r="AY80" s="13">
        <v>3.7344499999999998E-3</v>
      </c>
      <c r="AZ80" s="13">
        <v>0.15247816</v>
      </c>
      <c r="BA80" s="86">
        <v>8.8888888888888906E-2</v>
      </c>
      <c r="BB80" s="86">
        <v>5.8823529411764698E-2</v>
      </c>
      <c r="BC80" s="13">
        <v>0</v>
      </c>
      <c r="BD80" s="13">
        <v>0.108433734939759</v>
      </c>
      <c r="BE80" s="14">
        <v>6.25E-2</v>
      </c>
      <c r="BF80" s="14">
        <v>0.105263157894737</v>
      </c>
      <c r="BG80" s="14">
        <v>0</v>
      </c>
      <c r="BH80" s="14">
        <v>0.13636363636363599</v>
      </c>
      <c r="BI80" s="14">
        <v>5.8823529411764698E-2</v>
      </c>
      <c r="BJ80" s="14">
        <v>3.7037037037037E-2</v>
      </c>
      <c r="BK80" s="14">
        <v>0</v>
      </c>
      <c r="BL80" s="430">
        <v>0.128205128205128</v>
      </c>
      <c r="BM80" s="14">
        <v>6.8965517241379296E-2</v>
      </c>
      <c r="BN80" s="14">
        <v>0.101694915254237</v>
      </c>
      <c r="BO80" s="14">
        <v>0</v>
      </c>
      <c r="BP80" s="14">
        <v>0.1</v>
      </c>
      <c r="BQ80" s="86">
        <v>6.8965517241379296E-2</v>
      </c>
      <c r="BR80" s="86">
        <v>0.101694915254237</v>
      </c>
      <c r="BS80" s="86">
        <v>0</v>
      </c>
      <c r="BT80" s="86">
        <v>0.1</v>
      </c>
      <c r="BU80" s="14" t="s">
        <v>36</v>
      </c>
      <c r="BV80" s="14" t="s">
        <v>36</v>
      </c>
      <c r="BW80" s="14" t="s">
        <v>35</v>
      </c>
      <c r="BX80" s="14" t="s">
        <v>35</v>
      </c>
      <c r="BY80" s="14" t="s">
        <v>36</v>
      </c>
      <c r="BZ80" s="14" t="s">
        <v>36</v>
      </c>
      <c r="CA80" s="14" t="s">
        <v>35</v>
      </c>
      <c r="CB80" s="14" t="s">
        <v>35</v>
      </c>
      <c r="CC80" s="14">
        <v>22.57</v>
      </c>
      <c r="CD80" s="14">
        <v>22.57</v>
      </c>
      <c r="CE80" s="14">
        <v>22.57</v>
      </c>
      <c r="CF80" s="14">
        <v>22.57</v>
      </c>
      <c r="CG80" s="14">
        <v>22.57</v>
      </c>
      <c r="CH80" s="14">
        <v>22.57</v>
      </c>
      <c r="CI80" s="14">
        <v>23.85</v>
      </c>
      <c r="CJ80" s="14">
        <f>INDEX('Monthy Targets'!AC:AC,(MATCH(FY2019_ALL_Targets!$B:$B,'Monthy Targets'!$B:$B,0)))</f>
        <v>23.77</v>
      </c>
      <c r="CK80" s="14">
        <f>INDEX('Monthy Targets'!AD:AD,(MATCH(FY2019_ALL_Targets!$B:$B,'Monthy Targets'!$B:$B,0)))</f>
        <v>23.77</v>
      </c>
      <c r="CL80" s="14">
        <f>INDEX('Monthy Targets'!AE:AE,(MATCH(FY2019_ALL_Targets!$B:$B,'Monthy Targets'!$B:$B,0)))</f>
        <v>23.77</v>
      </c>
      <c r="CM80" s="14">
        <f>INDEX('Monthy Targets'!AF:AF,(MATCH(FY2019_ALL_Targets!$B:$B,'Monthy Targets'!$B:$B,0)))</f>
        <v>23.77</v>
      </c>
      <c r="CN80" s="14">
        <f>INDEX('Monthy Targets'!AG:AG,(MATCH(FY2019_ALL_Targets!$B:$B,'Monthy Targets'!$B:$B,0)))</f>
        <v>23.77</v>
      </c>
      <c r="CO80" s="14">
        <v>0</v>
      </c>
      <c r="CP80" s="14">
        <v>1.53</v>
      </c>
      <c r="CQ80" s="14">
        <v>1.53</v>
      </c>
      <c r="CR80" s="14">
        <v>1.53</v>
      </c>
      <c r="CS80" s="14">
        <v>0</v>
      </c>
      <c r="CT80" s="14">
        <v>0</v>
      </c>
      <c r="CU80" s="14">
        <v>1.53</v>
      </c>
      <c r="CV80" s="14">
        <v>1.53</v>
      </c>
      <c r="CW80" s="14">
        <v>0</v>
      </c>
      <c r="CX80" s="14">
        <v>1.61</v>
      </c>
      <c r="CY80" s="14">
        <v>1.61</v>
      </c>
      <c r="CZ80" s="14">
        <v>1.61</v>
      </c>
      <c r="DA80" s="14">
        <f>IF('QIPP Scorecard'!$AA$1=4,IF(FY2019_ALL_Targets!$BU80="Yes",INDEX('Final Comp Values'!$BN:$BN,MATCH(FY2019_ALL_Targets!$A80,'Final Comp Values'!$B:$B,0)),IF($BU80="Min Data",0,0)),0)</f>
        <v>0</v>
      </c>
      <c r="DB80" s="14">
        <f>IF('QIPP Scorecard'!$AA$1=4,IF(FY2019_ALL_Targets!$BV80="Yes",INDEX('Final Comp Values'!$BN:$BN,MATCH(FY2019_ALL_Targets!$A80,'Final Comp Values'!$B:$B,0)),IF($BV80="Min Data",0,0)),0)</f>
        <v>0</v>
      </c>
      <c r="DC80" s="14">
        <f>IF('QIPP Scorecard'!$AA$1=4,IF(FY2019_ALL_Targets!$BW80="Yes",INDEX('Final Comp Values'!$BN:$BN,MATCH(FY2019_ALL_Targets!$A80,'Final Comp Values'!$B:$B,0)),IF(CI80="Min Data",0,0)),0)</f>
        <v>1.61</v>
      </c>
      <c r="DD80" s="14">
        <f>IF('QIPP Scorecard'!$AA$1=4,IF(FY2019_ALL_Targets!$BX80="Yes",INDEX('Final Comp Values'!$BN:$BN,MATCH(FY2019_ALL_Targets!$A80,'Final Comp Values'!$B:$B,0)),IF($BX80="Min Data",0,0)),0)</f>
        <v>1.61</v>
      </c>
      <c r="DE80" s="14">
        <v>0</v>
      </c>
      <c r="DF80" s="14">
        <v>2.84</v>
      </c>
      <c r="DG80" s="14">
        <v>2.84</v>
      </c>
      <c r="DH80" s="14">
        <v>2.84</v>
      </c>
      <c r="DI80" s="14">
        <v>0</v>
      </c>
      <c r="DJ80" s="14">
        <v>0</v>
      </c>
      <c r="DK80" s="14">
        <v>2.84</v>
      </c>
      <c r="DL80" s="14">
        <v>2.84</v>
      </c>
      <c r="DM80" s="14">
        <v>0</v>
      </c>
      <c r="DN80" s="14">
        <v>3</v>
      </c>
      <c r="DO80" s="14">
        <v>3</v>
      </c>
      <c r="DP80" s="14">
        <v>3</v>
      </c>
      <c r="DQ80" s="14">
        <f>IF('QIPP Scorecard'!$AA$1=4,IF(FY2019_ALL_Targets!$BY80="Yes",INDEX('Final Comp Values'!$BK:$BK,MATCH(FY2019_ALL_Targets!$A80,'Final Comp Values'!$B:$B,0)),IF($BY80="Min Data",0,0)),0)</f>
        <v>0</v>
      </c>
      <c r="DR80" s="14">
        <f>IF('QIPP Scorecard'!$AA$1=4,IF(FY2019_ALL_Targets!$BZ80="Yes",INDEX('Final Comp Values'!$BO:$BO,MATCH(FY2019_ALL_Targets!$A80,'Final Comp Values'!$B:$B,0)),IF($BZ80="Min Data",0,0)),0)</f>
        <v>0</v>
      </c>
      <c r="DS80" s="14">
        <f>IF('QIPP Scorecard'!$AA$1=4,IF(FY2019_ALL_Targets!$CA80="Yes",INDEX('Final Comp Values'!$BO:$BO,MATCH(FY2019_ALL_Targets!$A80,'Final Comp Values'!$B:$B,0)),IF($CA80="Min Data",0,0)),0)</f>
        <v>3</v>
      </c>
      <c r="DT80" s="14">
        <f>IF('QIPP Scorecard'!$AA$1=4,IF(FY2019_ALL_Targets!$CB80="Yes",INDEX('Final Comp Values'!$BO:$BO,MATCH(FY2019_ALL_Targets!$A80,'Final Comp Values'!$B:$B,0)),IF($CB80="Min Data",0,0)),0)</f>
        <v>3</v>
      </c>
      <c r="DU80" s="14">
        <v>3.58</v>
      </c>
      <c r="DV80" s="14">
        <v>3.54</v>
      </c>
      <c r="DW80" s="14">
        <v>4.18</v>
      </c>
      <c r="DX80" s="14">
        <v>3.56</v>
      </c>
      <c r="DY80" s="12">
        <f t="shared" si="6"/>
        <v>2</v>
      </c>
      <c r="DZ80" s="12">
        <f t="shared" si="7"/>
        <v>2</v>
      </c>
      <c r="EA80" s="12">
        <f t="shared" si="8"/>
        <v>0</v>
      </c>
      <c r="EB80" s="12">
        <f t="shared" si="9"/>
        <v>0</v>
      </c>
    </row>
    <row r="81" spans="1:132" x14ac:dyDescent="0.25">
      <c r="A81" s="297">
        <v>4736</v>
      </c>
      <c r="B81" s="347">
        <v>455796</v>
      </c>
      <c r="C81" s="297">
        <v>1025929</v>
      </c>
      <c r="D81" s="14">
        <v>1346298981</v>
      </c>
      <c r="E81" s="26" t="s">
        <v>920</v>
      </c>
      <c r="F81" s="26" t="str">
        <f>INDEX('Mar - Aug'!X:X,MATCH(A81,'Mar - Aug'!B:B,0))</f>
        <v>Bexar</v>
      </c>
      <c r="G81" s="26" t="s">
        <v>3097</v>
      </c>
      <c r="H81" s="26" t="s">
        <v>3145</v>
      </c>
      <c r="I81" s="26" t="str">
        <f t="shared" si="5"/>
        <v/>
      </c>
      <c r="J81" s="299" t="s">
        <v>2652</v>
      </c>
      <c r="K81" s="299" t="s">
        <v>981</v>
      </c>
      <c r="L81" s="299" t="s">
        <v>2531</v>
      </c>
      <c r="M81" s="13">
        <v>2.285713E-2</v>
      </c>
      <c r="N81" s="13">
        <v>2.202645E-2</v>
      </c>
      <c r="O81" s="13">
        <v>0</v>
      </c>
      <c r="P81" s="13">
        <v>3.1948869999999997E-2</v>
      </c>
      <c r="Q81" s="13">
        <v>3.3690650000000003E-2</v>
      </c>
      <c r="R81" s="13">
        <v>5.5747400000000003E-2</v>
      </c>
      <c r="S81" s="13">
        <v>3.7344499999999998E-3</v>
      </c>
      <c r="T81" s="13">
        <v>0.15247816</v>
      </c>
      <c r="U81" s="13">
        <v>3.3690650000000003E-2</v>
      </c>
      <c r="V81" s="13">
        <v>5.5747400000000003E-2</v>
      </c>
      <c r="W81" s="13">
        <v>3.7344499999999998E-3</v>
      </c>
      <c r="X81" s="13">
        <v>0.15247816</v>
      </c>
      <c r="Y81" s="13">
        <v>3.3690650000000003E-2</v>
      </c>
      <c r="Z81" s="13">
        <v>5.5747400000000003E-2</v>
      </c>
      <c r="AA81" s="13">
        <v>3.7344499999999998E-3</v>
      </c>
      <c r="AB81" s="13">
        <v>0.15247816</v>
      </c>
      <c r="AC81" s="13">
        <v>3.3690650000000003E-2</v>
      </c>
      <c r="AD81" s="13">
        <v>5.5747400000000003E-2</v>
      </c>
      <c r="AE81" s="13">
        <v>3.7344499999999998E-3</v>
      </c>
      <c r="AF81" s="13">
        <v>0.15247816</v>
      </c>
      <c r="AG81" s="13">
        <v>3.3690650000000003E-2</v>
      </c>
      <c r="AH81" s="13">
        <v>5.5747400000000003E-2</v>
      </c>
      <c r="AI81" s="13">
        <v>3.7344499999999998E-3</v>
      </c>
      <c r="AJ81" s="13">
        <v>0.15247816</v>
      </c>
      <c r="AK81" s="13">
        <v>3.3690650000000003E-2</v>
      </c>
      <c r="AL81" s="13">
        <v>5.5747400000000003E-2</v>
      </c>
      <c r="AM81" s="13">
        <v>3.7344499999999998E-3</v>
      </c>
      <c r="AN81" s="13">
        <v>0.15247816</v>
      </c>
      <c r="AO81" s="13">
        <v>3.3690650000000003E-2</v>
      </c>
      <c r="AP81" s="13">
        <v>5.5747400000000003E-2</v>
      </c>
      <c r="AQ81" s="13">
        <v>3.7344499999999998E-3</v>
      </c>
      <c r="AR81" s="13">
        <v>0.15247816</v>
      </c>
      <c r="AS81" s="13">
        <v>3.3690650000000003E-2</v>
      </c>
      <c r="AT81" s="13">
        <v>5.5747400000000003E-2</v>
      </c>
      <c r="AU81" s="13">
        <v>3.7344499999999998E-3</v>
      </c>
      <c r="AV81" s="13">
        <v>0.15247816</v>
      </c>
      <c r="AW81" s="13">
        <v>3.3690650000000003E-2</v>
      </c>
      <c r="AX81" s="13">
        <v>5.5747400000000003E-2</v>
      </c>
      <c r="AY81" s="13">
        <v>3.7344499999999998E-3</v>
      </c>
      <c r="AZ81" s="13">
        <v>0.15247816</v>
      </c>
      <c r="BA81" s="86">
        <v>2.2988505747126398E-2</v>
      </c>
      <c r="BB81" s="86">
        <v>1.72413793103448E-2</v>
      </c>
      <c r="BC81" s="13">
        <v>0</v>
      </c>
      <c r="BD81" s="13">
        <v>0</v>
      </c>
      <c r="BE81" s="14">
        <v>1.1904761904761901E-2</v>
      </c>
      <c r="BF81" s="14">
        <v>3.3333333333333298E-2</v>
      </c>
      <c r="BG81" s="14">
        <v>0</v>
      </c>
      <c r="BH81" s="14">
        <v>0</v>
      </c>
      <c r="BI81" s="14">
        <v>3.65853658536585E-2</v>
      </c>
      <c r="BJ81" s="14">
        <v>0</v>
      </c>
      <c r="BK81" s="14">
        <v>0</v>
      </c>
      <c r="BL81" s="430">
        <v>0</v>
      </c>
      <c r="BM81" s="14">
        <v>1.0989010989011E-2</v>
      </c>
      <c r="BN81" s="14">
        <v>1.85185185185185E-2</v>
      </c>
      <c r="BO81" s="14">
        <v>0</v>
      </c>
      <c r="BP81" s="14">
        <v>2.7397260273972601E-2</v>
      </c>
      <c r="BQ81" s="86">
        <v>1.0989010989011E-2</v>
      </c>
      <c r="BR81" s="86">
        <v>1.85185185185185E-2</v>
      </c>
      <c r="BS81" s="86">
        <v>0</v>
      </c>
      <c r="BT81" s="86">
        <v>2.7397260273972601E-2</v>
      </c>
      <c r="BU81" s="14" t="s">
        <v>35</v>
      </c>
      <c r="BV81" s="14" t="s">
        <v>35</v>
      </c>
      <c r="BW81" s="14" t="s">
        <v>35</v>
      </c>
      <c r="BX81" s="14" t="s">
        <v>35</v>
      </c>
      <c r="BY81" s="14" t="s">
        <v>35</v>
      </c>
      <c r="BZ81" s="14" t="s">
        <v>35</v>
      </c>
      <c r="CA81" s="14" t="s">
        <v>35</v>
      </c>
      <c r="CB81" s="14" t="s">
        <v>35</v>
      </c>
      <c r="CC81" s="14">
        <v>8.83</v>
      </c>
      <c r="CD81" s="14">
        <v>8.83</v>
      </c>
      <c r="CE81" s="14">
        <v>8.83</v>
      </c>
      <c r="CF81" s="14">
        <v>8.83</v>
      </c>
      <c r="CG81" s="14">
        <v>8.83</v>
      </c>
      <c r="CH81" s="14">
        <v>8.83</v>
      </c>
      <c r="CI81" s="14">
        <v>8.69</v>
      </c>
      <c r="CJ81" s="14">
        <f>INDEX('Monthy Targets'!AC:AC,(MATCH(FY2019_ALL_Targets!$B:$B,'Monthy Targets'!$B:$B,0)))</f>
        <v>8.66</v>
      </c>
      <c r="CK81" s="14">
        <f>INDEX('Monthy Targets'!AD:AD,(MATCH(FY2019_ALL_Targets!$B:$B,'Monthy Targets'!$B:$B,0)))</f>
        <v>8.66</v>
      </c>
      <c r="CL81" s="14">
        <f>INDEX('Monthy Targets'!AE:AE,(MATCH(FY2019_ALL_Targets!$B:$B,'Monthy Targets'!$B:$B,0)))</f>
        <v>8.66</v>
      </c>
      <c r="CM81" s="14">
        <f>INDEX('Monthy Targets'!AF:AF,(MATCH(FY2019_ALL_Targets!$B:$B,'Monthy Targets'!$B:$B,0)))</f>
        <v>8.66</v>
      </c>
      <c r="CN81" s="14">
        <f>INDEX('Monthy Targets'!AG:AG,(MATCH(FY2019_ALL_Targets!$B:$B,'Monthy Targets'!$B:$B,0)))</f>
        <v>8.66</v>
      </c>
      <c r="CO81" s="14">
        <v>0.6</v>
      </c>
      <c r="CP81" s="14">
        <v>0.6</v>
      </c>
      <c r="CQ81" s="14">
        <v>0.6</v>
      </c>
      <c r="CR81" s="14">
        <v>0.6</v>
      </c>
      <c r="CS81" s="14">
        <v>0.6</v>
      </c>
      <c r="CT81" s="14">
        <v>0.6</v>
      </c>
      <c r="CU81" s="14">
        <v>0.6</v>
      </c>
      <c r="CV81" s="14">
        <v>0.6</v>
      </c>
      <c r="CW81" s="14">
        <v>0</v>
      </c>
      <c r="CX81" s="14">
        <v>0.59</v>
      </c>
      <c r="CY81" s="14">
        <v>0.59</v>
      </c>
      <c r="CZ81" s="14">
        <v>0.59</v>
      </c>
      <c r="DA81" s="14">
        <f>IF('QIPP Scorecard'!$AA$1=4,IF(FY2019_ALL_Targets!$BU81="Yes",INDEX('Final Comp Values'!$BN:$BN,MATCH(FY2019_ALL_Targets!$A81,'Final Comp Values'!$B:$B,0)),IF($BU81="Min Data",0,0)),0)</f>
        <v>0.59</v>
      </c>
      <c r="DB81" s="14">
        <f>IF('QIPP Scorecard'!$AA$1=4,IF(FY2019_ALL_Targets!$BV81="Yes",INDEX('Final Comp Values'!$BN:$BN,MATCH(FY2019_ALL_Targets!$A81,'Final Comp Values'!$B:$B,0)),IF($BV81="Min Data",0,0)),0)</f>
        <v>0.59</v>
      </c>
      <c r="DC81" s="14">
        <f>IF('QIPP Scorecard'!$AA$1=4,IF(FY2019_ALL_Targets!$BW81="Yes",INDEX('Final Comp Values'!$BN:$BN,MATCH(FY2019_ALL_Targets!$A81,'Final Comp Values'!$B:$B,0)),IF(CI81="Min Data",0,0)),0)</f>
        <v>0.59</v>
      </c>
      <c r="DD81" s="14">
        <f>IF('QIPP Scorecard'!$AA$1=4,IF(FY2019_ALL_Targets!$BX81="Yes",INDEX('Final Comp Values'!$BN:$BN,MATCH(FY2019_ALL_Targets!$A81,'Final Comp Values'!$B:$B,0)),IF($BX81="Min Data",0,0)),0)</f>
        <v>0.59</v>
      </c>
      <c r="DE81" s="14">
        <v>1.1100000000000001</v>
      </c>
      <c r="DF81" s="14">
        <v>1.1100000000000001</v>
      </c>
      <c r="DG81" s="14">
        <v>1.1100000000000001</v>
      </c>
      <c r="DH81" s="14">
        <v>1.1100000000000001</v>
      </c>
      <c r="DI81" s="14">
        <v>1.1100000000000001</v>
      </c>
      <c r="DJ81" s="14">
        <v>1.1100000000000001</v>
      </c>
      <c r="DK81" s="14">
        <v>1.1100000000000001</v>
      </c>
      <c r="DL81" s="14">
        <v>1.1100000000000001</v>
      </c>
      <c r="DM81" s="14">
        <v>0</v>
      </c>
      <c r="DN81" s="14">
        <v>1.0900000000000001</v>
      </c>
      <c r="DO81" s="14">
        <v>1.0900000000000001</v>
      </c>
      <c r="DP81" s="14">
        <v>1.0900000000000001</v>
      </c>
      <c r="DQ81" s="14">
        <f>IF('QIPP Scorecard'!$AA$1=4,IF(FY2019_ALL_Targets!$BY81="Yes",INDEX('Final Comp Values'!$BK:$BK,MATCH(FY2019_ALL_Targets!$A81,'Final Comp Values'!$B:$B,0)),IF($BY81="Min Data",0,0)),0)</f>
        <v>1.0900000000000001</v>
      </c>
      <c r="DR81" s="14">
        <f>IF('QIPP Scorecard'!$AA$1=4,IF(FY2019_ALL_Targets!$BZ81="Yes",INDEX('Final Comp Values'!$BO:$BO,MATCH(FY2019_ALL_Targets!$A81,'Final Comp Values'!$B:$B,0)),IF($BZ81="Min Data",0,0)),0)</f>
        <v>1.0900000000000001</v>
      </c>
      <c r="DS81" s="14">
        <f>IF('QIPP Scorecard'!$AA$1=4,IF(FY2019_ALL_Targets!$CA81="Yes",INDEX('Final Comp Values'!$BO:$BO,MATCH(FY2019_ALL_Targets!$A81,'Final Comp Values'!$B:$B,0)),IF($CA81="Min Data",0,0)),0)</f>
        <v>1.0900000000000001</v>
      </c>
      <c r="DT81" s="14">
        <f>IF('QIPP Scorecard'!$AA$1=4,IF(FY2019_ALL_Targets!$CB81="Yes",INDEX('Final Comp Values'!$BO:$BO,MATCH(FY2019_ALL_Targets!$A81,'Final Comp Values'!$B:$B,0)),IF($CB81="Min Data",0,0)),0)</f>
        <v>1.0900000000000001</v>
      </c>
      <c r="DU81" s="14">
        <v>1.57</v>
      </c>
      <c r="DV81" s="14">
        <v>1.77</v>
      </c>
      <c r="DW81" s="14">
        <v>1.65</v>
      </c>
      <c r="DX81" s="14">
        <v>1.81</v>
      </c>
      <c r="DY81" s="12">
        <f t="shared" si="6"/>
        <v>0</v>
      </c>
      <c r="DZ81" s="12">
        <f t="shared" si="7"/>
        <v>0</v>
      </c>
      <c r="EA81" s="12">
        <f t="shared" si="8"/>
        <v>0</v>
      </c>
      <c r="EB81" s="12">
        <f t="shared" si="9"/>
        <v>0</v>
      </c>
    </row>
    <row r="82" spans="1:132" x14ac:dyDescent="0.25">
      <c r="A82" s="297">
        <v>5022</v>
      </c>
      <c r="B82" s="347">
        <v>455797</v>
      </c>
      <c r="C82" s="297">
        <v>1026401</v>
      </c>
      <c r="D82" s="14">
        <v>1205884749</v>
      </c>
      <c r="E82" s="26" t="s">
        <v>913</v>
      </c>
      <c r="F82" s="26" t="str">
        <f>INDEX('Mar - Aug'!X:X,MATCH(A82,'Mar - Aug'!B:B,0))</f>
        <v>MRSA West</v>
      </c>
      <c r="G82" s="26" t="s">
        <v>3007</v>
      </c>
      <c r="H82" s="26"/>
      <c r="I82" s="26" t="str">
        <f t="shared" si="5"/>
        <v/>
      </c>
      <c r="J82" s="299" t="s">
        <v>238</v>
      </c>
      <c r="K82" s="299" t="s">
        <v>2286</v>
      </c>
      <c r="L82" s="299" t="s">
        <v>239</v>
      </c>
      <c r="M82" s="13">
        <v>5.0739949999999999E-2</v>
      </c>
      <c r="N82" s="13">
        <v>1.0416669999999999E-2</v>
      </c>
      <c r="O82" s="13">
        <v>0</v>
      </c>
      <c r="P82" s="13">
        <v>0.12132355</v>
      </c>
      <c r="Q82" s="13">
        <v>3.3690650000000003E-2</v>
      </c>
      <c r="R82" s="13">
        <v>5.5747400000000003E-2</v>
      </c>
      <c r="S82" s="13">
        <v>3.7344499999999998E-3</v>
      </c>
      <c r="T82" s="13">
        <v>0.15247816</v>
      </c>
      <c r="U82" s="13">
        <v>4.9877370849999998E-2</v>
      </c>
      <c r="V82" s="13">
        <v>5.5747400000000003E-2</v>
      </c>
      <c r="W82" s="13">
        <v>3.7344499999999998E-3</v>
      </c>
      <c r="X82" s="13">
        <v>0.15247816</v>
      </c>
      <c r="Y82" s="13">
        <v>4.82029525E-2</v>
      </c>
      <c r="Z82" s="13">
        <v>5.5747400000000003E-2</v>
      </c>
      <c r="AA82" s="13">
        <v>3.7344499999999998E-3</v>
      </c>
      <c r="AB82" s="13">
        <v>0.15247816</v>
      </c>
      <c r="AC82" s="13">
        <v>4.9014791699999997E-2</v>
      </c>
      <c r="AD82" s="13">
        <v>5.5747400000000003E-2</v>
      </c>
      <c r="AE82" s="13">
        <v>3.7344499999999998E-3</v>
      </c>
      <c r="AF82" s="13">
        <v>0.15247816</v>
      </c>
      <c r="AG82" s="13">
        <v>4.5665955000000001E-2</v>
      </c>
      <c r="AH82" s="13">
        <v>5.5747400000000003E-2</v>
      </c>
      <c r="AI82" s="13">
        <v>3.7344499999999998E-3</v>
      </c>
      <c r="AJ82" s="13">
        <v>0.15247816</v>
      </c>
      <c r="AK82" s="13">
        <v>4.8152212549999997E-2</v>
      </c>
      <c r="AL82" s="13">
        <v>5.5747400000000003E-2</v>
      </c>
      <c r="AM82" s="13">
        <v>3.7344499999999998E-3</v>
      </c>
      <c r="AN82" s="13">
        <v>0.15247816</v>
      </c>
      <c r="AO82" s="13">
        <v>4.3128957500000002E-2</v>
      </c>
      <c r="AP82" s="13">
        <v>5.5747400000000003E-2</v>
      </c>
      <c r="AQ82" s="13">
        <v>3.7344499999999998E-3</v>
      </c>
      <c r="AR82" s="13">
        <v>0.15247816</v>
      </c>
      <c r="AS82" s="13">
        <v>4.7188153500000003E-2</v>
      </c>
      <c r="AT82" s="13">
        <v>5.5747400000000003E-2</v>
      </c>
      <c r="AU82" s="13">
        <v>3.7344499999999998E-3</v>
      </c>
      <c r="AV82" s="13">
        <v>0.15247816</v>
      </c>
      <c r="AW82" s="13">
        <v>4.0591960000000003E-2</v>
      </c>
      <c r="AX82" s="13">
        <v>5.5747400000000003E-2</v>
      </c>
      <c r="AY82" s="13">
        <v>3.7344499999999998E-3</v>
      </c>
      <c r="AZ82" s="13">
        <v>0.15247816</v>
      </c>
      <c r="BA82" s="86">
        <v>3.125E-2</v>
      </c>
      <c r="BB82" s="86">
        <v>1.13636363636364E-2</v>
      </c>
      <c r="BC82" s="13">
        <v>0</v>
      </c>
      <c r="BD82" s="13">
        <v>0.202380952380952</v>
      </c>
      <c r="BE82" s="14">
        <v>3.90625E-2</v>
      </c>
      <c r="BF82" s="14">
        <v>1.1494252873563199E-2</v>
      </c>
      <c r="BG82" s="14">
        <v>0</v>
      </c>
      <c r="BH82" s="14">
        <v>0.21839080459770099</v>
      </c>
      <c r="BI82" s="14">
        <v>2.5423728813559299E-2</v>
      </c>
      <c r="BJ82" s="14">
        <v>0</v>
      </c>
      <c r="BK82" s="14">
        <v>0</v>
      </c>
      <c r="BL82" s="430">
        <v>0.177215189873418</v>
      </c>
      <c r="BM82" s="14">
        <v>1.6528925619834701E-2</v>
      </c>
      <c r="BN82" s="14">
        <v>0</v>
      </c>
      <c r="BO82" s="14">
        <v>0</v>
      </c>
      <c r="BP82" s="14">
        <v>0.134146341463415</v>
      </c>
      <c r="BQ82" s="86">
        <v>1.6528925619834701E-2</v>
      </c>
      <c r="BR82" s="86">
        <v>0</v>
      </c>
      <c r="BS82" s="86">
        <v>0</v>
      </c>
      <c r="BT82" s="86">
        <v>0.134146341463415</v>
      </c>
      <c r="BU82" s="14" t="s">
        <v>35</v>
      </c>
      <c r="BV82" s="14" t="s">
        <v>35</v>
      </c>
      <c r="BW82" s="14" t="s">
        <v>35</v>
      </c>
      <c r="BX82" s="14" t="s">
        <v>35</v>
      </c>
      <c r="BY82" s="14" t="s">
        <v>35</v>
      </c>
      <c r="BZ82" s="14" t="s">
        <v>35</v>
      </c>
      <c r="CA82" s="14" t="s">
        <v>35</v>
      </c>
      <c r="CB82" s="14" t="s">
        <v>35</v>
      </c>
      <c r="CC82" s="14">
        <v>0</v>
      </c>
      <c r="CD82" s="14">
        <v>0</v>
      </c>
      <c r="CE82" s="14">
        <v>0</v>
      </c>
      <c r="CF82" s="14">
        <v>0</v>
      </c>
      <c r="CG82" s="14">
        <v>0</v>
      </c>
      <c r="CH82" s="14">
        <v>0</v>
      </c>
      <c r="CI82" s="14">
        <v>0</v>
      </c>
      <c r="CJ82" s="14">
        <f>INDEX('Monthy Targets'!AC:AC,(MATCH(FY2019_ALL_Targets!$B:$B,'Monthy Targets'!$B:$B,0)))</f>
        <v>0</v>
      </c>
      <c r="CK82" s="14">
        <f>INDEX('Monthy Targets'!AD:AD,(MATCH(FY2019_ALL_Targets!$B:$B,'Monthy Targets'!$B:$B,0)))</f>
        <v>0</v>
      </c>
      <c r="CL82" s="14">
        <f>INDEX('Monthy Targets'!AE:AE,(MATCH(FY2019_ALL_Targets!$B:$B,'Monthy Targets'!$B:$B,0)))</f>
        <v>0</v>
      </c>
      <c r="CM82" s="14">
        <f>INDEX('Monthy Targets'!AF:AF,(MATCH(FY2019_ALL_Targets!$B:$B,'Monthy Targets'!$B:$B,0)))</f>
        <v>0</v>
      </c>
      <c r="CN82" s="14">
        <f>INDEX('Monthy Targets'!AG:AG,(MATCH(FY2019_ALL_Targets!$B:$B,'Monthy Targets'!$B:$B,0)))</f>
        <v>0</v>
      </c>
      <c r="CO82" s="14">
        <v>1.18</v>
      </c>
      <c r="CP82" s="14">
        <v>1.18</v>
      </c>
      <c r="CQ82" s="14">
        <v>1.18</v>
      </c>
      <c r="CR82" s="14">
        <v>0</v>
      </c>
      <c r="CS82" s="14">
        <v>1.18</v>
      </c>
      <c r="CT82" s="14">
        <v>1.18</v>
      </c>
      <c r="CU82" s="14">
        <v>1.18</v>
      </c>
      <c r="CV82" s="14">
        <v>0</v>
      </c>
      <c r="CW82" s="14">
        <v>1.1599999999999999</v>
      </c>
      <c r="CX82" s="14">
        <v>1.1599999999999999</v>
      </c>
      <c r="CY82" s="14">
        <v>1.1599999999999999</v>
      </c>
      <c r="CZ82" s="14">
        <v>0</v>
      </c>
      <c r="DA82" s="14">
        <f>IF('QIPP Scorecard'!$AA$1=4,IF(FY2019_ALL_Targets!$BU82="Yes",INDEX('Final Comp Values'!$BN:$BN,MATCH(FY2019_ALL_Targets!$A82,'Final Comp Values'!$B:$B,0)),IF($BU82="Min Data",0,0)),0)</f>
        <v>1.1599999999999999</v>
      </c>
      <c r="DB82" s="14">
        <f>IF('QIPP Scorecard'!$AA$1=4,IF(FY2019_ALL_Targets!$BV82="Yes",INDEX('Final Comp Values'!$BN:$BN,MATCH(FY2019_ALL_Targets!$A82,'Final Comp Values'!$B:$B,0)),IF($BV82="Min Data",0,0)),0)</f>
        <v>1.1599999999999999</v>
      </c>
      <c r="DC82" s="14">
        <f>IF('QIPP Scorecard'!$AA$1=4,IF(FY2019_ALL_Targets!$BW82="Yes",INDEX('Final Comp Values'!$BN:$BN,MATCH(FY2019_ALL_Targets!$A82,'Final Comp Values'!$B:$B,0)),IF(CI82="Min Data",0,0)),0)</f>
        <v>1.1599999999999999</v>
      </c>
      <c r="DD82" s="14">
        <f>IF('QIPP Scorecard'!$AA$1=4,IF(FY2019_ALL_Targets!$BX82="Yes",INDEX('Final Comp Values'!$BN:$BN,MATCH(FY2019_ALL_Targets!$A82,'Final Comp Values'!$B:$B,0)),IF($BX82="Min Data",0,0)),0)</f>
        <v>1.1599999999999999</v>
      </c>
      <c r="DE82" s="14">
        <v>2.2000000000000002</v>
      </c>
      <c r="DF82" s="14">
        <v>2.2000000000000002</v>
      </c>
      <c r="DG82" s="14">
        <v>2.2000000000000002</v>
      </c>
      <c r="DH82" s="14">
        <v>0</v>
      </c>
      <c r="DI82" s="14">
        <v>2.2000000000000002</v>
      </c>
      <c r="DJ82" s="14">
        <v>2.2000000000000002</v>
      </c>
      <c r="DK82" s="14">
        <v>2.2000000000000002</v>
      </c>
      <c r="DL82" s="14">
        <v>0</v>
      </c>
      <c r="DM82" s="14">
        <v>2.15</v>
      </c>
      <c r="DN82" s="14">
        <v>2.15</v>
      </c>
      <c r="DO82" s="14">
        <v>2.15</v>
      </c>
      <c r="DP82" s="14">
        <v>0</v>
      </c>
      <c r="DQ82" s="14">
        <f>IF('QIPP Scorecard'!$AA$1=4,IF(FY2019_ALL_Targets!$BY82="Yes",INDEX('Final Comp Values'!$BK:$BK,MATCH(FY2019_ALL_Targets!$A82,'Final Comp Values'!$B:$B,0)),IF($BY82="Min Data",0,0)),0)</f>
        <v>2.15</v>
      </c>
      <c r="DR82" s="14">
        <f>IF('QIPP Scorecard'!$AA$1=4,IF(FY2019_ALL_Targets!$BZ82="Yes",INDEX('Final Comp Values'!$BO:$BO,MATCH(FY2019_ALL_Targets!$A82,'Final Comp Values'!$B:$B,0)),IF($BZ82="Min Data",0,0)),0)</f>
        <v>2.15</v>
      </c>
      <c r="DS82" s="14">
        <f>IF('QIPP Scorecard'!$AA$1=4,IF(FY2019_ALL_Targets!$CA82="Yes",INDEX('Final Comp Values'!$BO:$BO,MATCH(FY2019_ALL_Targets!$A82,'Final Comp Values'!$B:$B,0)),IF($CA82="Min Data",0,0)),0)</f>
        <v>2.15</v>
      </c>
      <c r="DT82" s="14">
        <f>IF('QIPP Scorecard'!$AA$1=4,IF(FY2019_ALL_Targets!$CB82="Yes",INDEX('Final Comp Values'!$BO:$BO,MATCH(FY2019_ALL_Targets!$A82,'Final Comp Values'!$B:$B,0)),IF($CB82="Min Data",0,0)),0)</f>
        <v>2.15</v>
      </c>
      <c r="DU82" s="14">
        <v>1.02</v>
      </c>
      <c r="DV82" s="14">
        <v>1.1499999999999999</v>
      </c>
      <c r="DW82" s="14">
        <v>1.21</v>
      </c>
      <c r="DX82" s="14">
        <v>1.57</v>
      </c>
      <c r="DY82" s="12">
        <f t="shared" si="6"/>
        <v>0</v>
      </c>
      <c r="DZ82" s="12">
        <f t="shared" si="7"/>
        <v>0</v>
      </c>
      <c r="EA82" s="12">
        <f t="shared" si="8"/>
        <v>0</v>
      </c>
      <c r="EB82" s="12">
        <f t="shared" si="9"/>
        <v>3</v>
      </c>
    </row>
    <row r="83" spans="1:132" x14ac:dyDescent="0.25">
      <c r="A83" s="297">
        <v>5056</v>
      </c>
      <c r="B83" s="347">
        <v>455800</v>
      </c>
      <c r="C83" s="297">
        <v>1026658</v>
      </c>
      <c r="D83" s="14">
        <v>1366563751</v>
      </c>
      <c r="E83" s="26" t="s">
        <v>930</v>
      </c>
      <c r="F83" s="26" t="str">
        <f>INDEX('Mar - Aug'!X:X,MATCH(A83,'Mar - Aug'!B:B,0))</f>
        <v>Harris</v>
      </c>
      <c r="G83" s="26" t="s">
        <v>3016</v>
      </c>
      <c r="H83" s="26"/>
      <c r="I83" s="26" t="str">
        <f t="shared" si="5"/>
        <v/>
      </c>
      <c r="J83" s="299" t="s">
        <v>655</v>
      </c>
      <c r="K83" s="299" t="s">
        <v>995</v>
      </c>
      <c r="L83" s="299" t="s">
        <v>656</v>
      </c>
      <c r="M83" s="13">
        <v>8.1967299999999993E-3</v>
      </c>
      <c r="N83" s="13">
        <v>0.11780102000000001</v>
      </c>
      <c r="O83" s="13">
        <v>0</v>
      </c>
      <c r="P83" s="13">
        <v>0.10432569999999999</v>
      </c>
      <c r="Q83" s="13">
        <v>3.3690650000000003E-2</v>
      </c>
      <c r="R83" s="13">
        <v>5.5747400000000003E-2</v>
      </c>
      <c r="S83" s="13">
        <v>3.7344499999999998E-3</v>
      </c>
      <c r="T83" s="13">
        <v>0.15247816</v>
      </c>
      <c r="U83" s="13">
        <v>3.3690650000000003E-2</v>
      </c>
      <c r="V83" s="13">
        <v>0.11579840265999999</v>
      </c>
      <c r="W83" s="13">
        <v>3.7344499999999998E-3</v>
      </c>
      <c r="X83" s="13">
        <v>0.15247816</v>
      </c>
      <c r="Y83" s="13">
        <v>3.3690650000000003E-2</v>
      </c>
      <c r="Z83" s="13">
        <v>0.111910969</v>
      </c>
      <c r="AA83" s="13">
        <v>3.7344499999999998E-3</v>
      </c>
      <c r="AB83" s="13">
        <v>0.15247816</v>
      </c>
      <c r="AC83" s="13">
        <v>3.3690650000000003E-2</v>
      </c>
      <c r="AD83" s="13">
        <v>0.11379578532</v>
      </c>
      <c r="AE83" s="13">
        <v>3.7344499999999998E-3</v>
      </c>
      <c r="AF83" s="13">
        <v>0.15247816</v>
      </c>
      <c r="AG83" s="13">
        <v>3.3690650000000003E-2</v>
      </c>
      <c r="AH83" s="13">
        <v>0.10602091800000001</v>
      </c>
      <c r="AI83" s="13">
        <v>3.7344499999999998E-3</v>
      </c>
      <c r="AJ83" s="13">
        <v>0.15247816</v>
      </c>
      <c r="AK83" s="13">
        <v>3.3690650000000003E-2</v>
      </c>
      <c r="AL83" s="13">
        <v>0.11179316798</v>
      </c>
      <c r="AM83" s="13">
        <v>3.7344499999999998E-3</v>
      </c>
      <c r="AN83" s="13">
        <v>0.15247816</v>
      </c>
      <c r="AO83" s="13">
        <v>3.3690650000000003E-2</v>
      </c>
      <c r="AP83" s="13">
        <v>0.100130867</v>
      </c>
      <c r="AQ83" s="13">
        <v>3.7344499999999998E-3</v>
      </c>
      <c r="AR83" s="13">
        <v>0.15247816</v>
      </c>
      <c r="AS83" s="13">
        <v>3.3690650000000003E-2</v>
      </c>
      <c r="AT83" s="13">
        <v>0.10955494859999999</v>
      </c>
      <c r="AU83" s="13">
        <v>3.7344499999999998E-3</v>
      </c>
      <c r="AV83" s="13">
        <v>0.15247816</v>
      </c>
      <c r="AW83" s="13">
        <v>3.3690650000000003E-2</v>
      </c>
      <c r="AX83" s="13">
        <v>9.4240816000000005E-2</v>
      </c>
      <c r="AY83" s="13">
        <v>3.7344499999999998E-3</v>
      </c>
      <c r="AZ83" s="13">
        <v>0.15247816</v>
      </c>
      <c r="BA83" s="86">
        <v>8.7719298245613996E-3</v>
      </c>
      <c r="BB83" s="86">
        <v>0.155963302752294</v>
      </c>
      <c r="BC83" s="13">
        <v>0</v>
      </c>
      <c r="BD83" s="13">
        <v>5.5555555555555601E-2</v>
      </c>
      <c r="BE83" s="14">
        <v>8.2644628099173608E-3</v>
      </c>
      <c r="BF83" s="14">
        <v>0.133333333333333</v>
      </c>
      <c r="BG83" s="14">
        <v>0</v>
      </c>
      <c r="BH83" s="14">
        <v>0.04</v>
      </c>
      <c r="BI83" s="14">
        <v>8.4033613445378096E-3</v>
      </c>
      <c r="BJ83" s="14">
        <v>9.4827586206896505E-2</v>
      </c>
      <c r="BK83" s="14">
        <v>0</v>
      </c>
      <c r="BL83" s="430">
        <v>3.125E-2</v>
      </c>
      <c r="BM83" s="14">
        <v>8.1967213114754103E-3</v>
      </c>
      <c r="BN83" s="14">
        <v>0.11570247933884301</v>
      </c>
      <c r="BO83" s="14">
        <v>0</v>
      </c>
      <c r="BP83" s="14">
        <v>4.9019607843137303E-2</v>
      </c>
      <c r="BQ83" s="86">
        <v>8.1967213114754103E-3</v>
      </c>
      <c r="BR83" s="86">
        <v>0.11570247933884301</v>
      </c>
      <c r="BS83" s="86">
        <v>0</v>
      </c>
      <c r="BT83" s="86">
        <v>4.9019607843137303E-2</v>
      </c>
      <c r="BU83" s="14" t="s">
        <v>35</v>
      </c>
      <c r="BV83" s="14" t="s">
        <v>36</v>
      </c>
      <c r="BW83" s="14" t="s">
        <v>35</v>
      </c>
      <c r="BX83" s="14" t="s">
        <v>35</v>
      </c>
      <c r="BY83" s="14" t="s">
        <v>35</v>
      </c>
      <c r="BZ83" s="14" t="s">
        <v>36</v>
      </c>
      <c r="CA83" s="14" t="s">
        <v>35</v>
      </c>
      <c r="CB83" s="14" t="s">
        <v>35</v>
      </c>
      <c r="CC83" s="14">
        <v>9.6999999999999993</v>
      </c>
      <c r="CD83" s="14">
        <v>9.6999999999999993</v>
      </c>
      <c r="CE83" s="14">
        <v>9.6999999999999993</v>
      </c>
      <c r="CF83" s="14">
        <v>9.6999999999999993</v>
      </c>
      <c r="CG83" s="14">
        <v>9.6999999999999993</v>
      </c>
      <c r="CH83" s="14">
        <v>9.6999999999999993</v>
      </c>
      <c r="CI83" s="14">
        <v>9.6300000000000008</v>
      </c>
      <c r="CJ83" s="14">
        <f>INDEX('Monthy Targets'!AC:AC,(MATCH(FY2019_ALL_Targets!$B:$B,'Monthy Targets'!$B:$B,0)))</f>
        <v>9.59</v>
      </c>
      <c r="CK83" s="14">
        <f>INDEX('Monthy Targets'!AD:AD,(MATCH(FY2019_ALL_Targets!$B:$B,'Monthy Targets'!$B:$B,0)))</f>
        <v>9.59</v>
      </c>
      <c r="CL83" s="14">
        <f>INDEX('Monthy Targets'!AE:AE,(MATCH(FY2019_ALL_Targets!$B:$B,'Monthy Targets'!$B:$B,0)))</f>
        <v>9.59</v>
      </c>
      <c r="CM83" s="14">
        <f>INDEX('Monthy Targets'!AF:AF,(MATCH(FY2019_ALL_Targets!$B:$B,'Monthy Targets'!$B:$B,0)))</f>
        <v>9.59</v>
      </c>
      <c r="CN83" s="14">
        <f>INDEX('Monthy Targets'!AG:AG,(MATCH(FY2019_ALL_Targets!$B:$B,'Monthy Targets'!$B:$B,0)))</f>
        <v>9.59</v>
      </c>
      <c r="CO83" s="14">
        <v>0.66</v>
      </c>
      <c r="CP83" s="14">
        <v>0</v>
      </c>
      <c r="CQ83" s="14">
        <v>0.66</v>
      </c>
      <c r="CR83" s="14">
        <v>0.66</v>
      </c>
      <c r="CS83" s="14">
        <v>0.66</v>
      </c>
      <c r="CT83" s="14">
        <v>0</v>
      </c>
      <c r="CU83" s="14">
        <v>0.66</v>
      </c>
      <c r="CV83" s="14">
        <v>0.66</v>
      </c>
      <c r="CW83" s="14">
        <v>0.65</v>
      </c>
      <c r="CX83" s="14">
        <v>0.65</v>
      </c>
      <c r="CY83" s="14">
        <v>0.65</v>
      </c>
      <c r="CZ83" s="14">
        <v>0.65</v>
      </c>
      <c r="DA83" s="14">
        <f>IF('QIPP Scorecard'!$AA$1=4,IF(FY2019_ALL_Targets!$BU83="Yes",INDEX('Final Comp Values'!$BN:$BN,MATCH(FY2019_ALL_Targets!$A83,'Final Comp Values'!$B:$B,0)),IF($BU83="Min Data",0,0)),0)</f>
        <v>0.65</v>
      </c>
      <c r="DB83" s="14">
        <f>IF('QIPP Scorecard'!$AA$1=4,IF(FY2019_ALL_Targets!$BV83="Yes",INDEX('Final Comp Values'!$BN:$BN,MATCH(FY2019_ALL_Targets!$A83,'Final Comp Values'!$B:$B,0)),IF($BV83="Min Data",0,0)),0)</f>
        <v>0</v>
      </c>
      <c r="DC83" s="14">
        <f>IF('QIPP Scorecard'!$AA$1=4,IF(FY2019_ALL_Targets!$BW83="Yes",INDEX('Final Comp Values'!$BN:$BN,MATCH(FY2019_ALL_Targets!$A83,'Final Comp Values'!$B:$B,0)),IF(CI83="Min Data",0,0)),0)</f>
        <v>0.65</v>
      </c>
      <c r="DD83" s="14">
        <f>IF('QIPP Scorecard'!$AA$1=4,IF(FY2019_ALL_Targets!$BX83="Yes",INDEX('Final Comp Values'!$BN:$BN,MATCH(FY2019_ALL_Targets!$A83,'Final Comp Values'!$B:$B,0)),IF($BX83="Min Data",0,0)),0)</f>
        <v>0.65</v>
      </c>
      <c r="DE83" s="14">
        <v>1.22</v>
      </c>
      <c r="DF83" s="14">
        <v>0</v>
      </c>
      <c r="DG83" s="14">
        <v>1.22</v>
      </c>
      <c r="DH83" s="14">
        <v>1.22</v>
      </c>
      <c r="DI83" s="14">
        <v>1.22</v>
      </c>
      <c r="DJ83" s="14">
        <v>0</v>
      </c>
      <c r="DK83" s="14">
        <v>1.22</v>
      </c>
      <c r="DL83" s="14">
        <v>1.22</v>
      </c>
      <c r="DM83" s="14">
        <v>1.21</v>
      </c>
      <c r="DN83" s="14">
        <v>1.21</v>
      </c>
      <c r="DO83" s="14">
        <v>1.21</v>
      </c>
      <c r="DP83" s="14">
        <v>1.21</v>
      </c>
      <c r="DQ83" s="14">
        <f>IF('QIPP Scorecard'!$AA$1=4,IF(FY2019_ALL_Targets!$BY83="Yes",INDEX('Final Comp Values'!$BK:$BK,MATCH(FY2019_ALL_Targets!$A83,'Final Comp Values'!$B:$B,0)),IF($BY83="Min Data",0,0)),0)</f>
        <v>1.21</v>
      </c>
      <c r="DR83" s="14">
        <f>IF('QIPP Scorecard'!$AA$1=4,IF(FY2019_ALL_Targets!$BZ83="Yes",INDEX('Final Comp Values'!$BO:$BO,MATCH(FY2019_ALL_Targets!$A83,'Final Comp Values'!$B:$B,0)),IF($BZ83="Min Data",0,0)),0)</f>
        <v>0</v>
      </c>
      <c r="DS83" s="14">
        <f>IF('QIPP Scorecard'!$AA$1=4,IF(FY2019_ALL_Targets!$CA83="Yes",INDEX('Final Comp Values'!$BO:$BO,MATCH(FY2019_ALL_Targets!$A83,'Final Comp Values'!$B:$B,0)),IF($CA83="Min Data",0,0)),0)</f>
        <v>1.21</v>
      </c>
      <c r="DT83" s="14">
        <f>IF('QIPP Scorecard'!$AA$1=4,IF(FY2019_ALL_Targets!$CB83="Yes",INDEX('Final Comp Values'!$BO:$BO,MATCH(FY2019_ALL_Targets!$A83,'Final Comp Values'!$B:$B,0)),IF($CB83="Min Data",0,0)),0)</f>
        <v>1.21</v>
      </c>
      <c r="DU83" s="14">
        <v>1.54</v>
      </c>
      <c r="DV83" s="14">
        <v>1.74</v>
      </c>
      <c r="DW83" s="14">
        <v>2.0299999999999998</v>
      </c>
      <c r="DX83" s="14">
        <v>1.78</v>
      </c>
      <c r="DY83" s="12">
        <f t="shared" si="6"/>
        <v>1</v>
      </c>
      <c r="DZ83" s="12">
        <f t="shared" si="7"/>
        <v>1</v>
      </c>
      <c r="EA83" s="12">
        <f t="shared" si="8"/>
        <v>0</v>
      </c>
      <c r="EB83" s="12">
        <f t="shared" si="9"/>
        <v>0</v>
      </c>
    </row>
    <row r="84" spans="1:132" x14ac:dyDescent="0.25">
      <c r="A84" s="297">
        <v>5207</v>
      </c>
      <c r="B84" s="347">
        <v>455804</v>
      </c>
      <c r="C84" s="297">
        <v>1026666</v>
      </c>
      <c r="D84" s="14">
        <v>1669593257</v>
      </c>
      <c r="E84" s="26" t="s">
        <v>920</v>
      </c>
      <c r="F84" s="26" t="str">
        <f>INDEX('Mar - Aug'!X:X,MATCH(A84,'Mar - Aug'!B:B,0))</f>
        <v>Bexar</v>
      </c>
      <c r="G84" s="26" t="s">
        <v>3017</v>
      </c>
      <c r="H84" s="26"/>
      <c r="I84" s="26" t="str">
        <f t="shared" si="5"/>
        <v/>
      </c>
      <c r="J84" s="299" t="s">
        <v>718</v>
      </c>
      <c r="K84" s="299" t="s">
        <v>1016</v>
      </c>
      <c r="L84" s="299" t="s">
        <v>719</v>
      </c>
      <c r="M84" s="13">
        <v>3.305785E-2</v>
      </c>
      <c r="N84" s="13">
        <v>3.3707870000000001E-2</v>
      </c>
      <c r="O84" s="13">
        <v>0</v>
      </c>
      <c r="P84" s="13">
        <v>5.3333319999999997E-2</v>
      </c>
      <c r="Q84" s="13">
        <v>3.3690650000000003E-2</v>
      </c>
      <c r="R84" s="13">
        <v>5.5747400000000003E-2</v>
      </c>
      <c r="S84" s="13">
        <v>3.7344499999999998E-3</v>
      </c>
      <c r="T84" s="13">
        <v>0.15247816</v>
      </c>
      <c r="U84" s="13">
        <v>3.3690650000000003E-2</v>
      </c>
      <c r="V84" s="13">
        <v>5.5747400000000003E-2</v>
      </c>
      <c r="W84" s="13">
        <v>3.7344499999999998E-3</v>
      </c>
      <c r="X84" s="13">
        <v>0.15247816</v>
      </c>
      <c r="Y84" s="13">
        <v>3.3690650000000003E-2</v>
      </c>
      <c r="Z84" s="13">
        <v>5.5747400000000003E-2</v>
      </c>
      <c r="AA84" s="13">
        <v>3.7344499999999998E-3</v>
      </c>
      <c r="AB84" s="13">
        <v>0.15247816</v>
      </c>
      <c r="AC84" s="13">
        <v>3.3690650000000003E-2</v>
      </c>
      <c r="AD84" s="13">
        <v>5.5747400000000003E-2</v>
      </c>
      <c r="AE84" s="13">
        <v>3.7344499999999998E-3</v>
      </c>
      <c r="AF84" s="13">
        <v>0.15247816</v>
      </c>
      <c r="AG84" s="13">
        <v>3.3690650000000003E-2</v>
      </c>
      <c r="AH84" s="13">
        <v>5.5747400000000003E-2</v>
      </c>
      <c r="AI84" s="13">
        <v>3.7344499999999998E-3</v>
      </c>
      <c r="AJ84" s="13">
        <v>0.15247816</v>
      </c>
      <c r="AK84" s="13">
        <v>3.3690650000000003E-2</v>
      </c>
      <c r="AL84" s="13">
        <v>5.5747400000000003E-2</v>
      </c>
      <c r="AM84" s="13">
        <v>3.7344499999999998E-3</v>
      </c>
      <c r="AN84" s="13">
        <v>0.15247816</v>
      </c>
      <c r="AO84" s="13">
        <v>3.3690650000000003E-2</v>
      </c>
      <c r="AP84" s="13">
        <v>5.5747400000000003E-2</v>
      </c>
      <c r="AQ84" s="13">
        <v>3.7344499999999998E-3</v>
      </c>
      <c r="AR84" s="13">
        <v>0.15247816</v>
      </c>
      <c r="AS84" s="13">
        <v>3.3690650000000003E-2</v>
      </c>
      <c r="AT84" s="13">
        <v>5.5747400000000003E-2</v>
      </c>
      <c r="AU84" s="13">
        <v>3.7344499999999998E-3</v>
      </c>
      <c r="AV84" s="13">
        <v>0.15247816</v>
      </c>
      <c r="AW84" s="13">
        <v>3.3690650000000003E-2</v>
      </c>
      <c r="AX84" s="13">
        <v>5.5747400000000003E-2</v>
      </c>
      <c r="AY84" s="13">
        <v>3.7344499999999998E-3</v>
      </c>
      <c r="AZ84" s="13">
        <v>0.15247816</v>
      </c>
      <c r="BA84" s="86">
        <v>3.5714285714285698E-2</v>
      </c>
      <c r="BB84" s="86">
        <v>9.3023255813953501E-2</v>
      </c>
      <c r="BC84" s="13">
        <v>0</v>
      </c>
      <c r="BD84" s="13">
        <v>4.08163265306122E-2</v>
      </c>
      <c r="BE84" s="14">
        <v>5.0847457627118599E-2</v>
      </c>
      <c r="BF84" s="14">
        <v>7.8431372549019607E-2</v>
      </c>
      <c r="BG84" s="14">
        <v>0</v>
      </c>
      <c r="BH84" s="14">
        <v>3.9215686274509803E-2</v>
      </c>
      <c r="BI84" s="14">
        <v>3.2258064516128997E-2</v>
      </c>
      <c r="BJ84" s="14">
        <v>0.13043478260869601</v>
      </c>
      <c r="BK84" s="14">
        <v>0</v>
      </c>
      <c r="BL84" s="430">
        <v>5.2631578947368397E-2</v>
      </c>
      <c r="BM84" s="14">
        <v>0</v>
      </c>
      <c r="BN84" s="14">
        <v>2.2222222222222199E-2</v>
      </c>
      <c r="BO84" s="14">
        <v>0</v>
      </c>
      <c r="BP84" s="14">
        <v>7.1428571428571397E-2</v>
      </c>
      <c r="BQ84" s="86">
        <v>0</v>
      </c>
      <c r="BR84" s="86">
        <v>2.2222222222222199E-2</v>
      </c>
      <c r="BS84" s="86">
        <v>0</v>
      </c>
      <c r="BT84" s="86">
        <v>7.1428571428571397E-2</v>
      </c>
      <c r="BU84" s="14" t="s">
        <v>35</v>
      </c>
      <c r="BV84" s="14" t="s">
        <v>35</v>
      </c>
      <c r="BW84" s="14" t="s">
        <v>35</v>
      </c>
      <c r="BX84" s="14" t="s">
        <v>35</v>
      </c>
      <c r="BY84" s="14" t="s">
        <v>35</v>
      </c>
      <c r="BZ84" s="14" t="s">
        <v>35</v>
      </c>
      <c r="CA84" s="14" t="s">
        <v>35</v>
      </c>
      <c r="CB84" s="14" t="s">
        <v>35</v>
      </c>
      <c r="CC84" s="14">
        <v>7.69</v>
      </c>
      <c r="CD84" s="14">
        <v>7.69</v>
      </c>
      <c r="CE84" s="14">
        <v>7.69</v>
      </c>
      <c r="CF84" s="14">
        <v>7.69</v>
      </c>
      <c r="CG84" s="14">
        <v>7.69</v>
      </c>
      <c r="CH84" s="14">
        <v>7.69</v>
      </c>
      <c r="CI84" s="14">
        <v>7.57</v>
      </c>
      <c r="CJ84" s="14">
        <f>INDEX('Monthy Targets'!AC:AC,(MATCH(FY2019_ALL_Targets!$B:$B,'Monthy Targets'!$B:$B,0)))</f>
        <v>7.54</v>
      </c>
      <c r="CK84" s="14">
        <f>INDEX('Monthy Targets'!AD:AD,(MATCH(FY2019_ALL_Targets!$B:$B,'Monthy Targets'!$B:$B,0)))</f>
        <v>7.54</v>
      </c>
      <c r="CL84" s="14">
        <f>INDEX('Monthy Targets'!AE:AE,(MATCH(FY2019_ALL_Targets!$B:$B,'Monthy Targets'!$B:$B,0)))</f>
        <v>7.54</v>
      </c>
      <c r="CM84" s="14">
        <f>INDEX('Monthy Targets'!AF:AF,(MATCH(FY2019_ALL_Targets!$B:$B,'Monthy Targets'!$B:$B,0)))</f>
        <v>7.54</v>
      </c>
      <c r="CN84" s="14">
        <f>INDEX('Monthy Targets'!AG:AG,(MATCH(FY2019_ALL_Targets!$B:$B,'Monthy Targets'!$B:$B,0)))</f>
        <v>7.54</v>
      </c>
      <c r="CO84" s="14">
        <v>0</v>
      </c>
      <c r="CP84" s="14">
        <v>0</v>
      </c>
      <c r="CQ84" s="14">
        <v>0.52</v>
      </c>
      <c r="CR84" s="14">
        <v>0.52</v>
      </c>
      <c r="CS84" s="14">
        <v>0</v>
      </c>
      <c r="CT84" s="14">
        <v>0</v>
      </c>
      <c r="CU84" s="14">
        <v>0.52</v>
      </c>
      <c r="CV84" s="14">
        <v>0.52</v>
      </c>
      <c r="CW84" s="14">
        <v>0.51</v>
      </c>
      <c r="CX84" s="14">
        <v>0</v>
      </c>
      <c r="CY84" s="14">
        <v>0.51</v>
      </c>
      <c r="CZ84" s="14">
        <v>0.51</v>
      </c>
      <c r="DA84" s="14">
        <f>IF('QIPP Scorecard'!$AA$1=4,IF(FY2019_ALL_Targets!$BU84="Yes",INDEX('Final Comp Values'!$BN:$BN,MATCH(FY2019_ALL_Targets!$A84,'Final Comp Values'!$B:$B,0)),IF($BU84="Min Data",0,0)),0)</f>
        <v>0.51</v>
      </c>
      <c r="DB84" s="14">
        <f>IF('QIPP Scorecard'!$AA$1=4,IF(FY2019_ALL_Targets!$BV84="Yes",INDEX('Final Comp Values'!$BN:$BN,MATCH(FY2019_ALL_Targets!$A84,'Final Comp Values'!$B:$B,0)),IF($BV84="Min Data",0,0)),0)</f>
        <v>0.51</v>
      </c>
      <c r="DC84" s="14">
        <f>IF('QIPP Scorecard'!$AA$1=4,IF(FY2019_ALL_Targets!$BW84="Yes",INDEX('Final Comp Values'!$BN:$BN,MATCH(FY2019_ALL_Targets!$A84,'Final Comp Values'!$B:$B,0)),IF(CI84="Min Data",0,0)),0)</f>
        <v>0.51</v>
      </c>
      <c r="DD84" s="14">
        <f>IF('QIPP Scorecard'!$AA$1=4,IF(FY2019_ALL_Targets!$BX84="Yes",INDEX('Final Comp Values'!$BN:$BN,MATCH(FY2019_ALL_Targets!$A84,'Final Comp Values'!$B:$B,0)),IF($BX84="Min Data",0,0)),0)</f>
        <v>0.51</v>
      </c>
      <c r="DE84" s="14">
        <v>0</v>
      </c>
      <c r="DF84" s="14">
        <v>0</v>
      </c>
      <c r="DG84" s="14">
        <v>0.97</v>
      </c>
      <c r="DH84" s="14">
        <v>0.97</v>
      </c>
      <c r="DI84" s="14">
        <v>0</v>
      </c>
      <c r="DJ84" s="14">
        <v>0</v>
      </c>
      <c r="DK84" s="14">
        <v>0.97</v>
      </c>
      <c r="DL84" s="14">
        <v>0.97</v>
      </c>
      <c r="DM84" s="14">
        <v>0.95</v>
      </c>
      <c r="DN84" s="14">
        <v>0</v>
      </c>
      <c r="DO84" s="14">
        <v>0.95</v>
      </c>
      <c r="DP84" s="14">
        <v>0.95</v>
      </c>
      <c r="DQ84" s="14">
        <f>IF('QIPP Scorecard'!$AA$1=4,IF(FY2019_ALL_Targets!$BY84="Yes",INDEX('Final Comp Values'!$BK:$BK,MATCH(FY2019_ALL_Targets!$A84,'Final Comp Values'!$B:$B,0)),IF($BY84="Min Data",0,0)),0)</f>
        <v>0.95</v>
      </c>
      <c r="DR84" s="14">
        <f>IF('QIPP Scorecard'!$AA$1=4,IF(FY2019_ALL_Targets!$BZ84="Yes",INDEX('Final Comp Values'!$BO:$BO,MATCH(FY2019_ALL_Targets!$A84,'Final Comp Values'!$B:$B,0)),IF($BZ84="Min Data",0,0)),0)</f>
        <v>0.95</v>
      </c>
      <c r="DS84" s="14">
        <f>IF('QIPP Scorecard'!$AA$1=4,IF(FY2019_ALL_Targets!$CA84="Yes",INDEX('Final Comp Values'!$BO:$BO,MATCH(FY2019_ALL_Targets!$A84,'Final Comp Values'!$B:$B,0)),IF($CA84="Min Data",0,0)),0)</f>
        <v>0.95</v>
      </c>
      <c r="DT84" s="14">
        <f>IF('QIPP Scorecard'!$AA$1=4,IF(FY2019_ALL_Targets!$CB84="Yes",INDEX('Final Comp Values'!$BO:$BO,MATCH(FY2019_ALL_Targets!$A84,'Final Comp Values'!$B:$B,0)),IF($CB84="Min Data",0,0)),0)</f>
        <v>0.95</v>
      </c>
      <c r="DU84" s="14">
        <v>1.07</v>
      </c>
      <c r="DV84" s="14">
        <v>1.21</v>
      </c>
      <c r="DW84" s="14">
        <v>1.44</v>
      </c>
      <c r="DX84" s="14">
        <v>1.58</v>
      </c>
      <c r="DY84" s="12">
        <f t="shared" si="6"/>
        <v>0</v>
      </c>
      <c r="DZ84" s="12">
        <f t="shared" si="7"/>
        <v>0</v>
      </c>
      <c r="EA84" s="12">
        <f t="shared" si="8"/>
        <v>0</v>
      </c>
      <c r="EB84" s="12">
        <f t="shared" si="9"/>
        <v>0</v>
      </c>
    </row>
    <row r="85" spans="1:132" x14ac:dyDescent="0.25">
      <c r="A85" s="297">
        <v>4855</v>
      </c>
      <c r="B85" s="347">
        <v>455806</v>
      </c>
      <c r="C85" s="297">
        <v>1015215</v>
      </c>
      <c r="D85" s="14">
        <v>1760689293</v>
      </c>
      <c r="E85" s="26" t="s">
        <v>939</v>
      </c>
      <c r="F85" s="26" t="str">
        <f>INDEX('Mar - Aug'!X:X,MATCH(A85,'Mar - Aug'!B:B,0))</f>
        <v>MRSA Northeast</v>
      </c>
      <c r="G85" s="26" t="s">
        <v>3100</v>
      </c>
      <c r="H85" s="26"/>
      <c r="I85" s="26" t="str">
        <f t="shared" si="5"/>
        <v/>
      </c>
      <c r="J85" s="299" t="s">
        <v>608</v>
      </c>
      <c r="K85" s="299" t="s">
        <v>945</v>
      </c>
      <c r="L85" s="299" t="s">
        <v>609</v>
      </c>
      <c r="M85" s="13">
        <v>3.819446E-2</v>
      </c>
      <c r="N85" s="13">
        <v>4.1666660000000001E-2</v>
      </c>
      <c r="O85" s="13">
        <v>0</v>
      </c>
      <c r="P85" s="13">
        <v>0.13223140999999999</v>
      </c>
      <c r="Q85" s="13">
        <v>3.3690650000000003E-2</v>
      </c>
      <c r="R85" s="13">
        <v>5.5747400000000003E-2</v>
      </c>
      <c r="S85" s="13">
        <v>3.7344499999999998E-3</v>
      </c>
      <c r="T85" s="13">
        <v>0.15247816</v>
      </c>
      <c r="U85" s="13">
        <v>3.7545154179999998E-2</v>
      </c>
      <c r="V85" s="13">
        <v>5.5747400000000003E-2</v>
      </c>
      <c r="W85" s="13">
        <v>3.7344499999999998E-3</v>
      </c>
      <c r="X85" s="13">
        <v>0.15247816</v>
      </c>
      <c r="Y85" s="13">
        <v>3.6284736999999997E-2</v>
      </c>
      <c r="Z85" s="13">
        <v>5.5747400000000003E-2</v>
      </c>
      <c r="AA85" s="13">
        <v>3.7344499999999998E-3</v>
      </c>
      <c r="AB85" s="13">
        <v>0.15247816</v>
      </c>
      <c r="AC85" s="13">
        <v>3.6895848359999997E-2</v>
      </c>
      <c r="AD85" s="13">
        <v>5.5747400000000003E-2</v>
      </c>
      <c r="AE85" s="13">
        <v>3.7344499999999998E-3</v>
      </c>
      <c r="AF85" s="13">
        <v>0.15247816</v>
      </c>
      <c r="AG85" s="13">
        <v>3.4375014000000002E-2</v>
      </c>
      <c r="AH85" s="13">
        <v>5.5747400000000003E-2</v>
      </c>
      <c r="AI85" s="13">
        <v>3.7344499999999998E-3</v>
      </c>
      <c r="AJ85" s="13">
        <v>0.15247816</v>
      </c>
      <c r="AK85" s="13">
        <v>3.6246542540000003E-2</v>
      </c>
      <c r="AL85" s="13">
        <v>5.5747400000000003E-2</v>
      </c>
      <c r="AM85" s="13">
        <v>3.7344499999999998E-3</v>
      </c>
      <c r="AN85" s="13">
        <v>0.15247816</v>
      </c>
      <c r="AO85" s="13">
        <v>3.3690650000000003E-2</v>
      </c>
      <c r="AP85" s="13">
        <v>5.5747400000000003E-2</v>
      </c>
      <c r="AQ85" s="13">
        <v>3.7344499999999998E-3</v>
      </c>
      <c r="AR85" s="13">
        <v>0.15247816</v>
      </c>
      <c r="AS85" s="13">
        <v>3.5520847799999998E-2</v>
      </c>
      <c r="AT85" s="13">
        <v>5.5747400000000003E-2</v>
      </c>
      <c r="AU85" s="13">
        <v>3.7344499999999998E-3</v>
      </c>
      <c r="AV85" s="13">
        <v>0.15247816</v>
      </c>
      <c r="AW85" s="13">
        <v>3.3690650000000003E-2</v>
      </c>
      <c r="AX85" s="13">
        <v>5.5747400000000003E-2</v>
      </c>
      <c r="AY85" s="13">
        <v>3.7344499999999998E-3</v>
      </c>
      <c r="AZ85" s="13">
        <v>0.15247816</v>
      </c>
      <c r="BA85" s="86">
        <v>4.1666666666666699E-2</v>
      </c>
      <c r="BB85" s="86">
        <v>2.5000000000000001E-2</v>
      </c>
      <c r="BC85" s="13">
        <v>0</v>
      </c>
      <c r="BD85" s="13">
        <v>5.2631578947368397E-2</v>
      </c>
      <c r="BE85" s="14">
        <v>6.15384615384615E-2</v>
      </c>
      <c r="BF85" s="14">
        <v>0.11111111111111099</v>
      </c>
      <c r="BG85" s="14">
        <v>0</v>
      </c>
      <c r="BH85" s="14">
        <v>7.8431372549019607E-2</v>
      </c>
      <c r="BI85" s="14">
        <v>6.25E-2</v>
      </c>
      <c r="BJ85" s="14">
        <v>5.2631578947368397E-2</v>
      </c>
      <c r="BK85" s="14">
        <v>0</v>
      </c>
      <c r="BL85" s="430">
        <v>7.5471698113207503E-2</v>
      </c>
      <c r="BM85" s="14">
        <v>8.0645161290322606E-2</v>
      </c>
      <c r="BN85" s="14">
        <v>3.125E-2</v>
      </c>
      <c r="BO85" s="14">
        <v>0</v>
      </c>
      <c r="BP85" s="14">
        <v>5.8823529411764698E-2</v>
      </c>
      <c r="BQ85" s="86">
        <v>8.0645161290322606E-2</v>
      </c>
      <c r="BR85" s="86">
        <v>3.125E-2</v>
      </c>
      <c r="BS85" s="86">
        <v>0</v>
      </c>
      <c r="BT85" s="86">
        <v>5.8823529411764698E-2</v>
      </c>
      <c r="BU85" s="14" t="s">
        <v>36</v>
      </c>
      <c r="BV85" s="14" t="s">
        <v>35</v>
      </c>
      <c r="BW85" s="14" t="s">
        <v>35</v>
      </c>
      <c r="BX85" s="14" t="s">
        <v>35</v>
      </c>
      <c r="BY85" s="14" t="s">
        <v>36</v>
      </c>
      <c r="BZ85" s="14" t="s">
        <v>35</v>
      </c>
      <c r="CA85" s="14" t="s">
        <v>35</v>
      </c>
      <c r="CB85" s="14" t="s">
        <v>35</v>
      </c>
      <c r="CC85" s="14">
        <v>6.18</v>
      </c>
      <c r="CD85" s="14">
        <v>6.18</v>
      </c>
      <c r="CE85" s="14">
        <v>6.18</v>
      </c>
      <c r="CF85" s="14">
        <v>6.18</v>
      </c>
      <c r="CG85" s="14">
        <v>6.18</v>
      </c>
      <c r="CH85" s="14">
        <v>6.18</v>
      </c>
      <c r="CI85" s="14">
        <v>6.39</v>
      </c>
      <c r="CJ85" s="14">
        <f>INDEX('Monthy Targets'!AC:AC,(MATCH(FY2019_ALL_Targets!$B:$B,'Monthy Targets'!$B:$B,0)))</f>
        <v>6.37</v>
      </c>
      <c r="CK85" s="14">
        <f>INDEX('Monthy Targets'!AD:AD,(MATCH(FY2019_ALL_Targets!$B:$B,'Monthy Targets'!$B:$B,0)))</f>
        <v>6.37</v>
      </c>
      <c r="CL85" s="14">
        <f>INDEX('Monthy Targets'!AE:AE,(MATCH(FY2019_ALL_Targets!$B:$B,'Monthy Targets'!$B:$B,0)))</f>
        <v>6.37</v>
      </c>
      <c r="CM85" s="14">
        <f>INDEX('Monthy Targets'!AF:AF,(MATCH(FY2019_ALL_Targets!$B:$B,'Monthy Targets'!$B:$B,0)))</f>
        <v>6.37</v>
      </c>
      <c r="CN85" s="14">
        <f>INDEX('Monthy Targets'!AG:AG,(MATCH(FY2019_ALL_Targets!$B:$B,'Monthy Targets'!$B:$B,0)))</f>
        <v>6.37</v>
      </c>
      <c r="CO85" s="14">
        <v>0</v>
      </c>
      <c r="CP85" s="14">
        <v>0.42</v>
      </c>
      <c r="CQ85" s="14">
        <v>0.42</v>
      </c>
      <c r="CR85" s="14">
        <v>0.42</v>
      </c>
      <c r="CS85" s="14">
        <v>0</v>
      </c>
      <c r="CT85" s="14">
        <v>0</v>
      </c>
      <c r="CU85" s="14">
        <v>0.42</v>
      </c>
      <c r="CV85" s="14">
        <v>0.42</v>
      </c>
      <c r="CW85" s="14">
        <v>0</v>
      </c>
      <c r="CX85" s="14">
        <v>0.43</v>
      </c>
      <c r="CY85" s="14">
        <v>0.43</v>
      </c>
      <c r="CZ85" s="14">
        <v>0.43</v>
      </c>
      <c r="DA85" s="14">
        <f>IF('QIPP Scorecard'!$AA$1=4,IF(FY2019_ALL_Targets!$BU85="Yes",INDEX('Final Comp Values'!$BN:$BN,MATCH(FY2019_ALL_Targets!$A85,'Final Comp Values'!$B:$B,0)),IF($BU85="Min Data",0,0)),0)</f>
        <v>0</v>
      </c>
      <c r="DB85" s="14">
        <f>IF('QIPP Scorecard'!$AA$1=4,IF(FY2019_ALL_Targets!$BV85="Yes",INDEX('Final Comp Values'!$BN:$BN,MATCH(FY2019_ALL_Targets!$A85,'Final Comp Values'!$B:$B,0)),IF($BV85="Min Data",0,0)),0)</f>
        <v>0.43</v>
      </c>
      <c r="DC85" s="14">
        <f>IF('QIPP Scorecard'!$AA$1=4,IF(FY2019_ALL_Targets!$BW85="Yes",INDEX('Final Comp Values'!$BN:$BN,MATCH(FY2019_ALL_Targets!$A85,'Final Comp Values'!$B:$B,0)),IF(CI85="Min Data",0,0)),0)</f>
        <v>0.43</v>
      </c>
      <c r="DD85" s="14">
        <f>IF('QIPP Scorecard'!$AA$1=4,IF(FY2019_ALL_Targets!$BX85="Yes",INDEX('Final Comp Values'!$BN:$BN,MATCH(FY2019_ALL_Targets!$A85,'Final Comp Values'!$B:$B,0)),IF($BX85="Min Data",0,0)),0)</f>
        <v>0.43</v>
      </c>
      <c r="DE85" s="14">
        <v>0</v>
      </c>
      <c r="DF85" s="14">
        <v>0.78</v>
      </c>
      <c r="DG85" s="14">
        <v>0.78</v>
      </c>
      <c r="DH85" s="14">
        <v>0.78</v>
      </c>
      <c r="DI85" s="14">
        <v>0</v>
      </c>
      <c r="DJ85" s="14">
        <v>0</v>
      </c>
      <c r="DK85" s="14">
        <v>0.78</v>
      </c>
      <c r="DL85" s="14">
        <v>0.78</v>
      </c>
      <c r="DM85" s="14">
        <v>0</v>
      </c>
      <c r="DN85" s="14">
        <v>0.8</v>
      </c>
      <c r="DO85" s="14">
        <v>0.8</v>
      </c>
      <c r="DP85" s="14">
        <v>0.8</v>
      </c>
      <c r="DQ85" s="14">
        <f>IF('QIPP Scorecard'!$AA$1=4,IF(FY2019_ALL_Targets!$BY85="Yes",INDEX('Final Comp Values'!$BK:$BK,MATCH(FY2019_ALL_Targets!$A85,'Final Comp Values'!$B:$B,0)),IF($BY85="Min Data",0,0)),0)</f>
        <v>0</v>
      </c>
      <c r="DR85" s="14">
        <f>IF('QIPP Scorecard'!$AA$1=4,IF(FY2019_ALL_Targets!$BZ85="Yes",INDEX('Final Comp Values'!$BO:$BO,MATCH(FY2019_ALL_Targets!$A85,'Final Comp Values'!$B:$B,0)),IF($BZ85="Min Data",0,0)),0)</f>
        <v>0.8</v>
      </c>
      <c r="DS85" s="14">
        <f>IF('QIPP Scorecard'!$AA$1=4,IF(FY2019_ALL_Targets!$CA85="Yes",INDEX('Final Comp Values'!$BO:$BO,MATCH(FY2019_ALL_Targets!$A85,'Final Comp Values'!$B:$B,0)),IF($CA85="Min Data",0,0)),0)</f>
        <v>0.8</v>
      </c>
      <c r="DT85" s="14">
        <f>IF('QIPP Scorecard'!$AA$1=4,IF(FY2019_ALL_Targets!$CB85="Yes",INDEX('Final Comp Values'!$BO:$BO,MATCH(FY2019_ALL_Targets!$A85,'Final Comp Values'!$B:$B,0)),IF($CB85="Min Data",0,0)),0)</f>
        <v>0.8</v>
      </c>
      <c r="DU85" s="14">
        <v>0.98</v>
      </c>
      <c r="DV85" s="14">
        <v>0.97</v>
      </c>
      <c r="DW85" s="14">
        <v>1.1499999999999999</v>
      </c>
      <c r="DX85" s="14">
        <v>1.1200000000000001</v>
      </c>
      <c r="DY85" s="12">
        <f t="shared" si="6"/>
        <v>1</v>
      </c>
      <c r="DZ85" s="12">
        <f t="shared" si="7"/>
        <v>1</v>
      </c>
      <c r="EA85" s="12">
        <f t="shared" si="8"/>
        <v>0</v>
      </c>
      <c r="EB85" s="12">
        <f t="shared" si="9"/>
        <v>0</v>
      </c>
    </row>
    <row r="86" spans="1:132" x14ac:dyDescent="0.25">
      <c r="A86" s="297">
        <v>4888</v>
      </c>
      <c r="B86" s="347">
        <v>455808</v>
      </c>
      <c r="C86" s="297">
        <v>1026254</v>
      </c>
      <c r="D86" s="14">
        <v>1396798583</v>
      </c>
      <c r="E86" s="26" t="s">
        <v>913</v>
      </c>
      <c r="F86" s="26" t="str">
        <f>INDEX('Mar - Aug'!X:X,MATCH(A86,'Mar - Aug'!B:B,0))</f>
        <v>MRSA West</v>
      </c>
      <c r="G86" s="26" t="s">
        <v>3155</v>
      </c>
      <c r="H86" s="26"/>
      <c r="I86" s="26" t="str">
        <f t="shared" si="5"/>
        <v/>
      </c>
      <c r="J86" s="299" t="s">
        <v>616</v>
      </c>
      <c r="K86" s="299" t="s">
        <v>977</v>
      </c>
      <c r="L86" s="299" t="s">
        <v>2680</v>
      </c>
      <c r="M86" s="13">
        <v>0</v>
      </c>
      <c r="N86" s="13">
        <v>9.8360639999999999E-2</v>
      </c>
      <c r="O86" s="13">
        <v>0</v>
      </c>
      <c r="P86" s="13">
        <v>0.14893619999999999</v>
      </c>
      <c r="Q86" s="13">
        <v>3.3690650000000003E-2</v>
      </c>
      <c r="R86" s="13">
        <v>5.5747400000000003E-2</v>
      </c>
      <c r="S86" s="13">
        <v>3.7344499999999998E-3</v>
      </c>
      <c r="T86" s="13">
        <v>0.15247816</v>
      </c>
      <c r="U86" s="13">
        <v>3.3690650000000003E-2</v>
      </c>
      <c r="V86" s="13">
        <v>9.6688509120000002E-2</v>
      </c>
      <c r="W86" s="13">
        <v>3.7344499999999998E-3</v>
      </c>
      <c r="X86" s="13">
        <v>0.15247816</v>
      </c>
      <c r="Y86" s="13">
        <v>3.3690650000000003E-2</v>
      </c>
      <c r="Z86" s="13">
        <v>9.3442607999999996E-2</v>
      </c>
      <c r="AA86" s="13">
        <v>3.7344499999999998E-3</v>
      </c>
      <c r="AB86" s="13">
        <v>0.15247816</v>
      </c>
      <c r="AC86" s="13">
        <v>3.3690650000000003E-2</v>
      </c>
      <c r="AD86" s="13">
        <v>9.5016378240000005E-2</v>
      </c>
      <c r="AE86" s="13">
        <v>3.7344499999999998E-3</v>
      </c>
      <c r="AF86" s="13">
        <v>0.15247816</v>
      </c>
      <c r="AG86" s="13">
        <v>3.3690650000000003E-2</v>
      </c>
      <c r="AH86" s="13">
        <v>8.8524575999999994E-2</v>
      </c>
      <c r="AI86" s="13">
        <v>3.7344499999999998E-3</v>
      </c>
      <c r="AJ86" s="13">
        <v>0.15247816</v>
      </c>
      <c r="AK86" s="13">
        <v>3.3690650000000003E-2</v>
      </c>
      <c r="AL86" s="13">
        <v>9.3344247359999993E-2</v>
      </c>
      <c r="AM86" s="13">
        <v>3.7344499999999998E-3</v>
      </c>
      <c r="AN86" s="13">
        <v>0.15247816</v>
      </c>
      <c r="AO86" s="13">
        <v>3.3690650000000003E-2</v>
      </c>
      <c r="AP86" s="13">
        <v>8.3606544000000005E-2</v>
      </c>
      <c r="AQ86" s="13">
        <v>3.7344499999999998E-3</v>
      </c>
      <c r="AR86" s="13">
        <v>0.15247816</v>
      </c>
      <c r="AS86" s="13">
        <v>3.3690650000000003E-2</v>
      </c>
      <c r="AT86" s="13">
        <v>9.1475395200000004E-2</v>
      </c>
      <c r="AU86" s="13">
        <v>3.7344499999999998E-3</v>
      </c>
      <c r="AV86" s="13">
        <v>0.15247816</v>
      </c>
      <c r="AW86" s="13">
        <v>3.3690650000000003E-2</v>
      </c>
      <c r="AX86" s="13">
        <v>7.8688512000000002E-2</v>
      </c>
      <c r="AY86" s="13">
        <v>3.7344499999999998E-3</v>
      </c>
      <c r="AZ86" s="13">
        <v>0.15247816</v>
      </c>
      <c r="BA86" s="86">
        <v>0</v>
      </c>
      <c r="BB86" s="86" t="s">
        <v>14856</v>
      </c>
      <c r="BC86" s="13">
        <v>0</v>
      </c>
      <c r="BD86" s="13">
        <v>0.24</v>
      </c>
      <c r="BE86" s="14">
        <v>0</v>
      </c>
      <c r="BF86" s="14">
        <v>0</v>
      </c>
      <c r="BG86" s="14">
        <v>0</v>
      </c>
      <c r="BH86" s="14">
        <v>0.25</v>
      </c>
      <c r="BI86" s="14">
        <v>0</v>
      </c>
      <c r="BJ86" s="14">
        <v>0.05</v>
      </c>
      <c r="BK86" s="14">
        <v>0</v>
      </c>
      <c r="BL86" s="430">
        <v>0.25806451612903197</v>
      </c>
      <c r="BM86" s="14">
        <v>9.6774193548387094E-2</v>
      </c>
      <c r="BN86" s="14">
        <v>4.3478260869565202E-2</v>
      </c>
      <c r="BO86" s="14">
        <v>0</v>
      </c>
      <c r="BP86" s="14">
        <v>0.25</v>
      </c>
      <c r="BQ86" s="86">
        <v>9.6774193548387094E-2</v>
      </c>
      <c r="BR86" s="86">
        <v>4.3478260869565202E-2</v>
      </c>
      <c r="BS86" s="86">
        <v>0</v>
      </c>
      <c r="BT86" s="86">
        <v>0.25</v>
      </c>
      <c r="BU86" s="14" t="s">
        <v>36</v>
      </c>
      <c r="BV86" s="14" t="s">
        <v>35</v>
      </c>
      <c r="BW86" s="14" t="s">
        <v>35</v>
      </c>
      <c r="BX86" s="14" t="s">
        <v>36</v>
      </c>
      <c r="BY86" s="14" t="s">
        <v>36</v>
      </c>
      <c r="BZ86" s="14" t="s">
        <v>35</v>
      </c>
      <c r="CA86" s="14" t="s">
        <v>35</v>
      </c>
      <c r="CB86" s="14" t="s">
        <v>36</v>
      </c>
      <c r="CC86" s="14">
        <v>2.39</v>
      </c>
      <c r="CD86" s="14">
        <v>2.39</v>
      </c>
      <c r="CE86" s="14">
        <v>2.39</v>
      </c>
      <c r="CF86" s="14">
        <v>2.39</v>
      </c>
      <c r="CG86" s="14">
        <v>2.39</v>
      </c>
      <c r="CH86" s="14">
        <v>2.39</v>
      </c>
      <c r="CI86" s="14">
        <v>2.34</v>
      </c>
      <c r="CJ86" s="14">
        <f>INDEX('Monthy Targets'!AC:AC,(MATCH(FY2019_ALL_Targets!$B:$B,'Monthy Targets'!$B:$B,0)))</f>
        <v>2.33</v>
      </c>
      <c r="CK86" s="14">
        <f>INDEX('Monthy Targets'!AD:AD,(MATCH(FY2019_ALL_Targets!$B:$B,'Monthy Targets'!$B:$B,0)))</f>
        <v>2.33</v>
      </c>
      <c r="CL86" s="14">
        <f>INDEX('Monthy Targets'!AE:AE,(MATCH(FY2019_ALL_Targets!$B:$B,'Monthy Targets'!$B:$B,0)))</f>
        <v>2.33</v>
      </c>
      <c r="CM86" s="14">
        <f>INDEX('Monthy Targets'!AF:AF,(MATCH(FY2019_ALL_Targets!$B:$B,'Monthy Targets'!$B:$B,0)))</f>
        <v>2.33</v>
      </c>
      <c r="CN86" s="14">
        <f>INDEX('Monthy Targets'!AG:AG,(MATCH(FY2019_ALL_Targets!$B:$B,'Monthy Targets'!$B:$B,0)))</f>
        <v>2.33</v>
      </c>
      <c r="CO86" s="14">
        <v>0.16</v>
      </c>
      <c r="CP86" s="14">
        <v>0.16</v>
      </c>
      <c r="CQ86" s="14">
        <v>0.16</v>
      </c>
      <c r="CR86" s="14">
        <v>0</v>
      </c>
      <c r="CS86" s="14">
        <v>0.16</v>
      </c>
      <c r="CT86" s="14">
        <v>0.16</v>
      </c>
      <c r="CU86" s="14">
        <v>0.16</v>
      </c>
      <c r="CV86" s="14">
        <v>0</v>
      </c>
      <c r="CW86" s="14">
        <v>0.16</v>
      </c>
      <c r="CX86" s="14">
        <v>0.16</v>
      </c>
      <c r="CY86" s="14">
        <v>0.16</v>
      </c>
      <c r="CZ86" s="14">
        <v>0</v>
      </c>
      <c r="DA86" s="14">
        <f>IF('QIPP Scorecard'!$AA$1=4,IF(FY2019_ALL_Targets!$BU86="Yes",INDEX('Final Comp Values'!$BN:$BN,MATCH(FY2019_ALL_Targets!$A86,'Final Comp Values'!$B:$B,0)),IF($BU86="Min Data",0,0)),0)</f>
        <v>0</v>
      </c>
      <c r="DB86" s="14">
        <f>IF('QIPP Scorecard'!$AA$1=4,IF(FY2019_ALL_Targets!$BV86="Yes",INDEX('Final Comp Values'!$BN:$BN,MATCH(FY2019_ALL_Targets!$A86,'Final Comp Values'!$B:$B,0)),IF($BV86="Min Data",0,0)),0)</f>
        <v>0.16</v>
      </c>
      <c r="DC86" s="14">
        <f>IF('QIPP Scorecard'!$AA$1=4,IF(FY2019_ALL_Targets!$BW86="Yes",INDEX('Final Comp Values'!$BN:$BN,MATCH(FY2019_ALL_Targets!$A86,'Final Comp Values'!$B:$B,0)),IF(CI86="Min Data",0,0)),0)</f>
        <v>0.16</v>
      </c>
      <c r="DD86" s="14">
        <f>IF('QIPP Scorecard'!$AA$1=4,IF(FY2019_ALL_Targets!$BX86="Yes",INDEX('Final Comp Values'!$BN:$BN,MATCH(FY2019_ALL_Targets!$A86,'Final Comp Values'!$B:$B,0)),IF($BX86="Min Data",0,0)),0)</f>
        <v>0</v>
      </c>
      <c r="DE86" s="14">
        <v>0.3</v>
      </c>
      <c r="DF86" s="14">
        <v>0.3</v>
      </c>
      <c r="DG86" s="14">
        <v>0.3</v>
      </c>
      <c r="DH86" s="14">
        <v>0</v>
      </c>
      <c r="DI86" s="14">
        <v>0.3</v>
      </c>
      <c r="DJ86" s="14">
        <v>0.3</v>
      </c>
      <c r="DK86" s="14">
        <v>0.3</v>
      </c>
      <c r="DL86" s="14">
        <v>0</v>
      </c>
      <c r="DM86" s="14">
        <v>0.28999999999999998</v>
      </c>
      <c r="DN86" s="14">
        <v>0.28999999999999998</v>
      </c>
      <c r="DO86" s="14">
        <v>0.28999999999999998</v>
      </c>
      <c r="DP86" s="14">
        <v>0</v>
      </c>
      <c r="DQ86" s="14">
        <f>IF('QIPP Scorecard'!$AA$1=4,IF(FY2019_ALL_Targets!$BY86="Yes",INDEX('Final Comp Values'!$BK:$BK,MATCH(FY2019_ALL_Targets!$A86,'Final Comp Values'!$B:$B,0)),IF($BY86="Min Data",0,0)),0)</f>
        <v>0</v>
      </c>
      <c r="DR86" s="14">
        <f>IF('QIPP Scorecard'!$AA$1=4,IF(FY2019_ALL_Targets!$BZ86="Yes",INDEX('Final Comp Values'!$BO:$BO,MATCH(FY2019_ALL_Targets!$A86,'Final Comp Values'!$B:$B,0)),IF($BZ86="Min Data",0,0)),0)</f>
        <v>0.28999999999999998</v>
      </c>
      <c r="DS86" s="14">
        <f>IF('QIPP Scorecard'!$AA$1=4,IF(FY2019_ALL_Targets!$CA86="Yes",INDEX('Final Comp Values'!$BO:$BO,MATCH(FY2019_ALL_Targets!$A86,'Final Comp Values'!$B:$B,0)),IF($CA86="Min Data",0,0)),0)</f>
        <v>0.28999999999999998</v>
      </c>
      <c r="DT86" s="14">
        <f>IF('QIPP Scorecard'!$AA$1=4,IF(FY2019_ALL_Targets!$CB86="Yes",INDEX('Final Comp Values'!$BO:$BO,MATCH(FY2019_ALL_Targets!$A86,'Final Comp Values'!$B:$B,0)),IF($CB86="Min Data",0,0)),0)</f>
        <v>0</v>
      </c>
      <c r="DU86" s="14">
        <v>0.38</v>
      </c>
      <c r="DV86" s="14">
        <v>0.43</v>
      </c>
      <c r="DW86" s="14">
        <v>0.45</v>
      </c>
      <c r="DX86" s="14">
        <v>0.39</v>
      </c>
      <c r="DY86" s="12">
        <f t="shared" si="6"/>
        <v>2</v>
      </c>
      <c r="DZ86" s="12">
        <f t="shared" si="7"/>
        <v>2</v>
      </c>
      <c r="EA86" s="12">
        <f t="shared" si="8"/>
        <v>0</v>
      </c>
      <c r="EB86" s="12">
        <f t="shared" si="9"/>
        <v>0</v>
      </c>
    </row>
    <row r="87" spans="1:132" x14ac:dyDescent="0.25">
      <c r="A87" s="297">
        <v>5226</v>
      </c>
      <c r="B87" s="347">
        <v>455812</v>
      </c>
      <c r="C87" s="297">
        <v>1026701</v>
      </c>
      <c r="D87" s="14">
        <v>1275654766</v>
      </c>
      <c r="E87" s="26" t="s">
        <v>930</v>
      </c>
      <c r="F87" s="26" t="str">
        <f>INDEX('Mar - Aug'!X:X,MATCH(A87,'Mar - Aug'!B:B,0))</f>
        <v>Harris</v>
      </c>
      <c r="G87" s="26" t="s">
        <v>3010</v>
      </c>
      <c r="H87" s="26"/>
      <c r="I87" s="26" t="str">
        <f t="shared" si="5"/>
        <v/>
      </c>
      <c r="J87" s="299" t="s">
        <v>728</v>
      </c>
      <c r="K87" s="299" t="s">
        <v>995</v>
      </c>
      <c r="L87" s="299" t="s">
        <v>729</v>
      </c>
      <c r="M87" s="13">
        <v>5.2469120000000001E-2</v>
      </c>
      <c r="N87" s="13">
        <v>7.4576279999999995E-2</v>
      </c>
      <c r="O87" s="13">
        <v>0</v>
      </c>
      <c r="P87" s="13">
        <v>0.21484375999999999</v>
      </c>
      <c r="Q87" s="13">
        <v>3.3690650000000003E-2</v>
      </c>
      <c r="R87" s="13">
        <v>5.5747400000000003E-2</v>
      </c>
      <c r="S87" s="13">
        <v>3.7344499999999998E-3</v>
      </c>
      <c r="T87" s="13">
        <v>0.15247816</v>
      </c>
      <c r="U87" s="13">
        <v>5.1577144960000001E-2</v>
      </c>
      <c r="V87" s="13">
        <v>7.330848324E-2</v>
      </c>
      <c r="W87" s="13">
        <v>3.7344499999999998E-3</v>
      </c>
      <c r="X87" s="13">
        <v>0.21119141608</v>
      </c>
      <c r="Y87" s="13">
        <v>4.9845663999999998E-2</v>
      </c>
      <c r="Z87" s="13">
        <v>7.0847465999999998E-2</v>
      </c>
      <c r="AA87" s="13">
        <v>3.7344499999999998E-3</v>
      </c>
      <c r="AB87" s="13">
        <v>0.20410157200000001</v>
      </c>
      <c r="AC87" s="13">
        <v>5.0685169920000002E-2</v>
      </c>
      <c r="AD87" s="13">
        <v>7.2040686480000005E-2</v>
      </c>
      <c r="AE87" s="13">
        <v>3.7344499999999998E-3</v>
      </c>
      <c r="AF87" s="13">
        <v>0.20753907216</v>
      </c>
      <c r="AG87" s="13">
        <v>4.7222208000000002E-2</v>
      </c>
      <c r="AH87" s="13">
        <v>6.7118652000000001E-2</v>
      </c>
      <c r="AI87" s="13">
        <v>3.7344499999999998E-3</v>
      </c>
      <c r="AJ87" s="13">
        <v>0.193359384</v>
      </c>
      <c r="AK87" s="13">
        <v>4.9793194880000002E-2</v>
      </c>
      <c r="AL87" s="13">
        <v>7.0772889719999996E-2</v>
      </c>
      <c r="AM87" s="13">
        <v>3.7344499999999998E-3</v>
      </c>
      <c r="AN87" s="13">
        <v>0.20388672824000001</v>
      </c>
      <c r="AO87" s="13">
        <v>4.4598751999999998E-2</v>
      </c>
      <c r="AP87" s="13">
        <v>6.3389838000000004E-2</v>
      </c>
      <c r="AQ87" s="13">
        <v>3.7344499999999998E-3</v>
      </c>
      <c r="AR87" s="13">
        <v>0.18261719600000001</v>
      </c>
      <c r="AS87" s="13">
        <v>4.8796281599999998E-2</v>
      </c>
      <c r="AT87" s="13">
        <v>6.9355940399999996E-2</v>
      </c>
      <c r="AU87" s="13">
        <v>3.7344499999999998E-3</v>
      </c>
      <c r="AV87" s="13">
        <v>0.19980469679999999</v>
      </c>
      <c r="AW87" s="13">
        <v>4.1975296000000002E-2</v>
      </c>
      <c r="AX87" s="13">
        <v>5.9661024E-2</v>
      </c>
      <c r="AY87" s="13">
        <v>3.7344499999999998E-3</v>
      </c>
      <c r="AZ87" s="13">
        <v>0.171875008</v>
      </c>
      <c r="BA87" s="86">
        <v>2.1052631578947399E-2</v>
      </c>
      <c r="BB87" s="86">
        <v>5.3763440860215103E-2</v>
      </c>
      <c r="BC87" s="13">
        <v>0</v>
      </c>
      <c r="BD87" s="13">
        <v>0.19047619047618999</v>
      </c>
      <c r="BE87" s="14">
        <v>3.1914893617021302E-2</v>
      </c>
      <c r="BF87" s="14">
        <v>2.1739130434782601E-2</v>
      </c>
      <c r="BG87" s="14">
        <v>0</v>
      </c>
      <c r="BH87" s="14">
        <v>0.12121212121212099</v>
      </c>
      <c r="BI87" s="14">
        <v>1.0638297872340399E-2</v>
      </c>
      <c r="BJ87" s="14">
        <v>3.2258064516128997E-2</v>
      </c>
      <c r="BK87" s="14">
        <v>0</v>
      </c>
      <c r="BL87" s="430">
        <v>0.10606060606060599</v>
      </c>
      <c r="BM87" s="14">
        <v>1.05263157894737E-2</v>
      </c>
      <c r="BN87" s="14">
        <v>4.3956043956044001E-2</v>
      </c>
      <c r="BO87" s="14">
        <v>0</v>
      </c>
      <c r="BP87" s="14">
        <v>0.13043478260869601</v>
      </c>
      <c r="BQ87" s="86">
        <v>1.05263157894737E-2</v>
      </c>
      <c r="BR87" s="86">
        <v>4.3956043956044001E-2</v>
      </c>
      <c r="BS87" s="86">
        <v>0</v>
      </c>
      <c r="BT87" s="86">
        <v>0.13043478260869601</v>
      </c>
      <c r="BU87" s="14" t="s">
        <v>35</v>
      </c>
      <c r="BV87" s="14" t="s">
        <v>35</v>
      </c>
      <c r="BW87" s="14" t="s">
        <v>35</v>
      </c>
      <c r="BX87" s="14" t="s">
        <v>35</v>
      </c>
      <c r="BY87" s="14" t="s">
        <v>35</v>
      </c>
      <c r="BZ87" s="14" t="s">
        <v>35</v>
      </c>
      <c r="CA87" s="14" t="s">
        <v>35</v>
      </c>
      <c r="CB87" s="14" t="s">
        <v>35</v>
      </c>
      <c r="CC87" s="14">
        <v>5.59</v>
      </c>
      <c r="CD87" s="14">
        <v>5.59</v>
      </c>
      <c r="CE87" s="14">
        <v>5.59</v>
      </c>
      <c r="CF87" s="14">
        <v>5.59</v>
      </c>
      <c r="CG87" s="14">
        <v>5.59</v>
      </c>
      <c r="CH87" s="14">
        <v>5.59</v>
      </c>
      <c r="CI87" s="14">
        <v>5.54</v>
      </c>
      <c r="CJ87" s="14">
        <f>INDEX('Monthy Targets'!AC:AC,(MATCH(FY2019_ALL_Targets!$B:$B,'Monthy Targets'!$B:$B,0)))</f>
        <v>5.52</v>
      </c>
      <c r="CK87" s="14">
        <f>INDEX('Monthy Targets'!AD:AD,(MATCH(FY2019_ALL_Targets!$B:$B,'Monthy Targets'!$B:$B,0)))</f>
        <v>5.52</v>
      </c>
      <c r="CL87" s="14">
        <f>INDEX('Monthy Targets'!AE:AE,(MATCH(FY2019_ALL_Targets!$B:$B,'Monthy Targets'!$B:$B,0)))</f>
        <v>5.52</v>
      </c>
      <c r="CM87" s="14">
        <f>INDEX('Monthy Targets'!AF:AF,(MATCH(FY2019_ALL_Targets!$B:$B,'Monthy Targets'!$B:$B,0)))</f>
        <v>5.52</v>
      </c>
      <c r="CN87" s="14">
        <f>INDEX('Monthy Targets'!AG:AG,(MATCH(FY2019_ALL_Targets!$B:$B,'Monthy Targets'!$B:$B,0)))</f>
        <v>5.52</v>
      </c>
      <c r="CO87" s="14">
        <v>0.38</v>
      </c>
      <c r="CP87" s="14">
        <v>0.38</v>
      </c>
      <c r="CQ87" s="14">
        <v>0.38</v>
      </c>
      <c r="CR87" s="14">
        <v>0.38</v>
      </c>
      <c r="CS87" s="14">
        <v>0.38</v>
      </c>
      <c r="CT87" s="14">
        <v>0.38</v>
      </c>
      <c r="CU87" s="14">
        <v>0.38</v>
      </c>
      <c r="CV87" s="14">
        <v>0.38</v>
      </c>
      <c r="CW87" s="14">
        <v>0.38</v>
      </c>
      <c r="CX87" s="14">
        <v>0.38</v>
      </c>
      <c r="CY87" s="14">
        <v>0.38</v>
      </c>
      <c r="CZ87" s="14">
        <v>0.38</v>
      </c>
      <c r="DA87" s="14">
        <f>IF('QIPP Scorecard'!$AA$1=4,IF(FY2019_ALL_Targets!$BU87="Yes",INDEX('Final Comp Values'!$BN:$BN,MATCH(FY2019_ALL_Targets!$A87,'Final Comp Values'!$B:$B,0)),IF($BU87="Min Data",0,0)),0)</f>
        <v>0.38</v>
      </c>
      <c r="DB87" s="14">
        <f>IF('QIPP Scorecard'!$AA$1=4,IF(FY2019_ALL_Targets!$BV87="Yes",INDEX('Final Comp Values'!$BN:$BN,MATCH(FY2019_ALL_Targets!$A87,'Final Comp Values'!$B:$B,0)),IF($BV87="Min Data",0,0)),0)</f>
        <v>0.38</v>
      </c>
      <c r="DC87" s="14">
        <f>IF('QIPP Scorecard'!$AA$1=4,IF(FY2019_ALL_Targets!$BW87="Yes",INDEX('Final Comp Values'!$BN:$BN,MATCH(FY2019_ALL_Targets!$A87,'Final Comp Values'!$B:$B,0)),IF(CI87="Min Data",0,0)),0)</f>
        <v>0.38</v>
      </c>
      <c r="DD87" s="14">
        <f>IF('QIPP Scorecard'!$AA$1=4,IF(FY2019_ALL_Targets!$BX87="Yes",INDEX('Final Comp Values'!$BN:$BN,MATCH(FY2019_ALL_Targets!$A87,'Final Comp Values'!$B:$B,0)),IF($BX87="Min Data",0,0)),0)</f>
        <v>0.38</v>
      </c>
      <c r="DE87" s="14">
        <v>0.7</v>
      </c>
      <c r="DF87" s="14">
        <v>0.7</v>
      </c>
      <c r="DG87" s="14">
        <v>0.7</v>
      </c>
      <c r="DH87" s="14">
        <v>0.7</v>
      </c>
      <c r="DI87" s="14">
        <v>0.7</v>
      </c>
      <c r="DJ87" s="14">
        <v>0.7</v>
      </c>
      <c r="DK87" s="14">
        <v>0.7</v>
      </c>
      <c r="DL87" s="14">
        <v>0.7</v>
      </c>
      <c r="DM87" s="14">
        <v>0.7</v>
      </c>
      <c r="DN87" s="14">
        <v>0.7</v>
      </c>
      <c r="DO87" s="14">
        <v>0.7</v>
      </c>
      <c r="DP87" s="14">
        <v>0.7</v>
      </c>
      <c r="DQ87" s="14">
        <f>IF('QIPP Scorecard'!$AA$1=4,IF(FY2019_ALL_Targets!$BY87="Yes",INDEX('Final Comp Values'!$BK:$BK,MATCH(FY2019_ALL_Targets!$A87,'Final Comp Values'!$B:$B,0)),IF($BY87="Min Data",0,0)),0)</f>
        <v>0.7</v>
      </c>
      <c r="DR87" s="14">
        <f>IF('QIPP Scorecard'!$AA$1=4,IF(FY2019_ALL_Targets!$BZ87="Yes",INDEX('Final Comp Values'!$BO:$BO,MATCH(FY2019_ALL_Targets!$A87,'Final Comp Values'!$B:$B,0)),IF($BZ87="Min Data",0,0)),0)</f>
        <v>0.7</v>
      </c>
      <c r="DS87" s="14">
        <f>IF('QIPP Scorecard'!$AA$1=4,IF(FY2019_ALL_Targets!$CA87="Yes",INDEX('Final Comp Values'!$BO:$BO,MATCH(FY2019_ALL_Targets!$A87,'Final Comp Values'!$B:$B,0)),IF($CA87="Min Data",0,0)),0)</f>
        <v>0.7</v>
      </c>
      <c r="DT87" s="14">
        <f>IF('QIPP Scorecard'!$AA$1=4,IF(FY2019_ALL_Targets!$CB87="Yes",INDEX('Final Comp Values'!$BO:$BO,MATCH(FY2019_ALL_Targets!$A87,'Final Comp Values'!$B:$B,0)),IF($CB87="Min Data",0,0)),0)</f>
        <v>0.7</v>
      </c>
      <c r="DU87" s="14">
        <v>0.99</v>
      </c>
      <c r="DV87" s="14">
        <v>1.1200000000000001</v>
      </c>
      <c r="DW87" s="14">
        <v>1.17</v>
      </c>
      <c r="DX87" s="14">
        <v>1.1499999999999999</v>
      </c>
      <c r="DY87" s="12">
        <f t="shared" si="6"/>
        <v>0</v>
      </c>
      <c r="DZ87" s="12">
        <f t="shared" si="7"/>
        <v>0</v>
      </c>
      <c r="EA87" s="12">
        <f t="shared" si="8"/>
        <v>0</v>
      </c>
      <c r="EB87" s="12">
        <f t="shared" si="9"/>
        <v>0</v>
      </c>
    </row>
    <row r="88" spans="1:132" x14ac:dyDescent="0.25">
      <c r="A88" s="297">
        <v>4073</v>
      </c>
      <c r="B88" s="347">
        <v>455817</v>
      </c>
      <c r="C88" s="297">
        <v>1026685</v>
      </c>
      <c r="D88" s="14">
        <v>1861513285</v>
      </c>
      <c r="E88" s="26" t="s">
        <v>920</v>
      </c>
      <c r="F88" s="26" t="str">
        <f>INDEX('Mar - Aug'!X:X,MATCH(A88,'Mar - Aug'!B:B,0))</f>
        <v>Bexar</v>
      </c>
      <c r="G88" s="26" t="s">
        <v>3017</v>
      </c>
      <c r="H88" s="26"/>
      <c r="I88" s="26" t="str">
        <f t="shared" si="5"/>
        <v/>
      </c>
      <c r="J88" s="299" t="s">
        <v>2384</v>
      </c>
      <c r="K88" s="299" t="s">
        <v>1016</v>
      </c>
      <c r="L88" s="299" t="s">
        <v>2385</v>
      </c>
      <c r="M88" s="13">
        <v>1.5113339999999999E-2</v>
      </c>
      <c r="N88" s="13">
        <v>4.7393399999999999E-3</v>
      </c>
      <c r="O88" s="13">
        <v>0</v>
      </c>
      <c r="P88" s="13">
        <v>0.20614034000000001</v>
      </c>
      <c r="Q88" s="13">
        <v>3.3690650000000003E-2</v>
      </c>
      <c r="R88" s="13">
        <v>5.5747400000000003E-2</v>
      </c>
      <c r="S88" s="13">
        <v>3.7344499999999998E-3</v>
      </c>
      <c r="T88" s="13">
        <v>0.15247816</v>
      </c>
      <c r="U88" s="13">
        <v>3.3690650000000003E-2</v>
      </c>
      <c r="V88" s="13">
        <v>5.5747400000000003E-2</v>
      </c>
      <c r="W88" s="13">
        <v>3.7344499999999998E-3</v>
      </c>
      <c r="X88" s="13">
        <v>0.20263595422</v>
      </c>
      <c r="Y88" s="13">
        <v>3.3690650000000003E-2</v>
      </c>
      <c r="Z88" s="13">
        <v>5.5747400000000003E-2</v>
      </c>
      <c r="AA88" s="13">
        <v>3.7344499999999998E-3</v>
      </c>
      <c r="AB88" s="13">
        <v>0.195833323</v>
      </c>
      <c r="AC88" s="13">
        <v>3.3690650000000003E-2</v>
      </c>
      <c r="AD88" s="13">
        <v>5.5747400000000003E-2</v>
      </c>
      <c r="AE88" s="13">
        <v>3.7344499999999998E-3</v>
      </c>
      <c r="AF88" s="13">
        <v>0.19913156843999999</v>
      </c>
      <c r="AG88" s="13">
        <v>3.3690650000000003E-2</v>
      </c>
      <c r="AH88" s="13">
        <v>5.5747400000000003E-2</v>
      </c>
      <c r="AI88" s="13">
        <v>3.7344499999999998E-3</v>
      </c>
      <c r="AJ88" s="13">
        <v>0.185526306</v>
      </c>
      <c r="AK88" s="13">
        <v>3.3690650000000003E-2</v>
      </c>
      <c r="AL88" s="13">
        <v>5.5747400000000003E-2</v>
      </c>
      <c r="AM88" s="13">
        <v>3.7344499999999998E-3</v>
      </c>
      <c r="AN88" s="13">
        <v>0.19562718266000001</v>
      </c>
      <c r="AO88" s="13">
        <v>3.3690650000000003E-2</v>
      </c>
      <c r="AP88" s="13">
        <v>5.5747400000000003E-2</v>
      </c>
      <c r="AQ88" s="13">
        <v>3.7344499999999998E-3</v>
      </c>
      <c r="AR88" s="13">
        <v>0.175219289</v>
      </c>
      <c r="AS88" s="13">
        <v>3.3690650000000003E-2</v>
      </c>
      <c r="AT88" s="13">
        <v>5.5747400000000003E-2</v>
      </c>
      <c r="AU88" s="13">
        <v>3.7344499999999998E-3</v>
      </c>
      <c r="AV88" s="13">
        <v>0.19171051619999999</v>
      </c>
      <c r="AW88" s="13">
        <v>3.3690650000000003E-2</v>
      </c>
      <c r="AX88" s="13">
        <v>5.5747400000000003E-2</v>
      </c>
      <c r="AY88" s="13">
        <v>3.7344499999999998E-3</v>
      </c>
      <c r="AZ88" s="13">
        <v>0.164912272</v>
      </c>
      <c r="BA88" s="86">
        <v>1.0416666666666701E-2</v>
      </c>
      <c r="BB88" s="86">
        <v>2.2988505747126398E-2</v>
      </c>
      <c r="BC88" s="13">
        <v>0</v>
      </c>
      <c r="BD88" s="13">
        <v>4.5454545454545497E-2</v>
      </c>
      <c r="BE88" s="14">
        <v>3.09278350515464E-2</v>
      </c>
      <c r="BF88" s="14">
        <v>3.3707865168539297E-2</v>
      </c>
      <c r="BG88" s="14">
        <v>0</v>
      </c>
      <c r="BH88" s="14">
        <v>6.9767441860465101E-2</v>
      </c>
      <c r="BI88" s="14">
        <v>4.0404040404040401E-2</v>
      </c>
      <c r="BJ88" s="14">
        <v>0</v>
      </c>
      <c r="BK88" s="14">
        <v>0</v>
      </c>
      <c r="BL88" s="430">
        <v>4.8780487804878099E-2</v>
      </c>
      <c r="BM88" s="14">
        <v>5.0505050505050497E-2</v>
      </c>
      <c r="BN88" s="14">
        <v>0</v>
      </c>
      <c r="BO88" s="14">
        <v>0</v>
      </c>
      <c r="BP88" s="14">
        <v>9.5238095238095205E-2</v>
      </c>
      <c r="BQ88" s="86">
        <v>5.0505050505050497E-2</v>
      </c>
      <c r="BR88" s="86">
        <v>0</v>
      </c>
      <c r="BS88" s="86">
        <v>0</v>
      </c>
      <c r="BT88" s="86">
        <v>9.5238095238095205E-2</v>
      </c>
      <c r="BU88" s="14" t="s">
        <v>36</v>
      </c>
      <c r="BV88" s="14" t="s">
        <v>35</v>
      </c>
      <c r="BW88" s="14" t="s">
        <v>35</v>
      </c>
      <c r="BX88" s="14" t="s">
        <v>35</v>
      </c>
      <c r="BY88" s="14" t="s">
        <v>36</v>
      </c>
      <c r="BZ88" s="14" t="s">
        <v>35</v>
      </c>
      <c r="CA88" s="14" t="s">
        <v>35</v>
      </c>
      <c r="CB88" s="14" t="s">
        <v>35</v>
      </c>
      <c r="CC88" s="14">
        <v>12.08</v>
      </c>
      <c r="CD88" s="14">
        <v>12.08</v>
      </c>
      <c r="CE88" s="14">
        <v>12.08</v>
      </c>
      <c r="CF88" s="14">
        <v>12.08</v>
      </c>
      <c r="CG88" s="14">
        <v>12.08</v>
      </c>
      <c r="CH88" s="14">
        <v>12.08</v>
      </c>
      <c r="CI88" s="14">
        <v>11.9</v>
      </c>
      <c r="CJ88" s="14">
        <f>INDEX('Monthy Targets'!AC:AC,(MATCH(FY2019_ALL_Targets!$B:$B,'Monthy Targets'!$B:$B,0)))</f>
        <v>11.86</v>
      </c>
      <c r="CK88" s="14">
        <f>INDEX('Monthy Targets'!AD:AD,(MATCH(FY2019_ALL_Targets!$B:$B,'Monthy Targets'!$B:$B,0)))</f>
        <v>11.86</v>
      </c>
      <c r="CL88" s="14">
        <f>INDEX('Monthy Targets'!AE:AE,(MATCH(FY2019_ALL_Targets!$B:$B,'Monthy Targets'!$B:$B,0)))</f>
        <v>11.86</v>
      </c>
      <c r="CM88" s="14">
        <f>INDEX('Monthy Targets'!AF:AF,(MATCH(FY2019_ALL_Targets!$B:$B,'Monthy Targets'!$B:$B,0)))</f>
        <v>11.86</v>
      </c>
      <c r="CN88" s="14">
        <f>INDEX('Monthy Targets'!AG:AG,(MATCH(FY2019_ALL_Targets!$B:$B,'Monthy Targets'!$B:$B,0)))</f>
        <v>11.86</v>
      </c>
      <c r="CO88" s="14">
        <v>0.82</v>
      </c>
      <c r="CP88" s="14">
        <v>0.82</v>
      </c>
      <c r="CQ88" s="14">
        <v>0.82</v>
      </c>
      <c r="CR88" s="14">
        <v>0.82</v>
      </c>
      <c r="CS88" s="14">
        <v>0.82</v>
      </c>
      <c r="CT88" s="14">
        <v>0.82</v>
      </c>
      <c r="CU88" s="14">
        <v>0.82</v>
      </c>
      <c r="CV88" s="14">
        <v>0.82</v>
      </c>
      <c r="CW88" s="14">
        <v>0</v>
      </c>
      <c r="CX88" s="14">
        <v>0.81</v>
      </c>
      <c r="CY88" s="14">
        <v>0.81</v>
      </c>
      <c r="CZ88" s="14">
        <v>0.81</v>
      </c>
      <c r="DA88" s="14">
        <f>IF('QIPP Scorecard'!$AA$1=4,IF(FY2019_ALL_Targets!$BU88="Yes",INDEX('Final Comp Values'!$BN:$BN,MATCH(FY2019_ALL_Targets!$A88,'Final Comp Values'!$B:$B,0)),IF($BU88="Min Data",0,0)),0)</f>
        <v>0</v>
      </c>
      <c r="DB88" s="14">
        <f>IF('QIPP Scorecard'!$AA$1=4,IF(FY2019_ALL_Targets!$BV88="Yes",INDEX('Final Comp Values'!$BN:$BN,MATCH(FY2019_ALL_Targets!$A88,'Final Comp Values'!$B:$B,0)),IF($BV88="Min Data",0,0)),0)</f>
        <v>0.81</v>
      </c>
      <c r="DC88" s="14">
        <f>IF('QIPP Scorecard'!$AA$1=4,IF(FY2019_ALL_Targets!$BW88="Yes",INDEX('Final Comp Values'!$BN:$BN,MATCH(FY2019_ALL_Targets!$A88,'Final Comp Values'!$B:$B,0)),IF(CI88="Min Data",0,0)),0)</f>
        <v>0.81</v>
      </c>
      <c r="DD88" s="14">
        <f>IF('QIPP Scorecard'!$AA$1=4,IF(FY2019_ALL_Targets!$BX88="Yes",INDEX('Final Comp Values'!$BN:$BN,MATCH(FY2019_ALL_Targets!$A88,'Final Comp Values'!$B:$B,0)),IF($BX88="Min Data",0,0)),0)</f>
        <v>0.81</v>
      </c>
      <c r="DE88" s="14">
        <v>1.52</v>
      </c>
      <c r="DF88" s="14">
        <v>1.52</v>
      </c>
      <c r="DG88" s="14">
        <v>1.52</v>
      </c>
      <c r="DH88" s="14">
        <v>1.52</v>
      </c>
      <c r="DI88" s="14">
        <v>1.52</v>
      </c>
      <c r="DJ88" s="14">
        <v>1.52</v>
      </c>
      <c r="DK88" s="14">
        <v>1.52</v>
      </c>
      <c r="DL88" s="14">
        <v>1.52</v>
      </c>
      <c r="DM88" s="14">
        <v>0</v>
      </c>
      <c r="DN88" s="14">
        <v>1.5</v>
      </c>
      <c r="DO88" s="14">
        <v>1.5</v>
      </c>
      <c r="DP88" s="14">
        <v>1.5</v>
      </c>
      <c r="DQ88" s="14">
        <f>IF('QIPP Scorecard'!$AA$1=4,IF(FY2019_ALL_Targets!$BY88="Yes",INDEX('Final Comp Values'!$BK:$BK,MATCH(FY2019_ALL_Targets!$A88,'Final Comp Values'!$B:$B,0)),IF($BY88="Min Data",0,0)),0)</f>
        <v>0</v>
      </c>
      <c r="DR88" s="14">
        <f>IF('QIPP Scorecard'!$AA$1=4,IF(FY2019_ALL_Targets!$BZ88="Yes",INDEX('Final Comp Values'!$BO:$BO,MATCH(FY2019_ALL_Targets!$A88,'Final Comp Values'!$B:$B,0)),IF($BZ88="Min Data",0,0)),0)</f>
        <v>1.5</v>
      </c>
      <c r="DS88" s="14">
        <f>IF('QIPP Scorecard'!$AA$1=4,IF(FY2019_ALL_Targets!$CA88="Yes",INDEX('Final Comp Values'!$BO:$BO,MATCH(FY2019_ALL_Targets!$A88,'Final Comp Values'!$B:$B,0)),IF($CA88="Min Data",0,0)),0)</f>
        <v>1.5</v>
      </c>
      <c r="DT88" s="14">
        <f>IF('QIPP Scorecard'!$AA$1=4,IF(FY2019_ALL_Targets!$CB88="Yes",INDEX('Final Comp Values'!$BO:$BO,MATCH(FY2019_ALL_Targets!$A88,'Final Comp Values'!$B:$B,0)),IF($CB88="Min Data",0,0)),0)</f>
        <v>1.5</v>
      </c>
      <c r="DU88" s="14">
        <v>2.15</v>
      </c>
      <c r="DV88" s="14">
        <v>2.4300000000000002</v>
      </c>
      <c r="DW88" s="14">
        <v>2.25</v>
      </c>
      <c r="DX88" s="14">
        <v>2.21</v>
      </c>
      <c r="DY88" s="12">
        <f t="shared" si="6"/>
        <v>1</v>
      </c>
      <c r="DZ88" s="12">
        <f t="shared" si="7"/>
        <v>1</v>
      </c>
      <c r="EA88" s="12">
        <f t="shared" si="8"/>
        <v>0</v>
      </c>
      <c r="EB88" s="12">
        <f t="shared" si="9"/>
        <v>0</v>
      </c>
    </row>
    <row r="89" spans="1:132" x14ac:dyDescent="0.25">
      <c r="A89" s="297">
        <v>5018</v>
      </c>
      <c r="B89" s="347">
        <v>455819</v>
      </c>
      <c r="C89" s="297">
        <v>1028825</v>
      </c>
      <c r="D89" s="14">
        <v>1801917497</v>
      </c>
      <c r="E89" s="26" t="s">
        <v>937</v>
      </c>
      <c r="F89" s="26" t="str">
        <f>INDEX('Mar - Aug'!X:X,MATCH(A89,'Mar - Aug'!B:B,0))</f>
        <v>Tarrant</v>
      </c>
      <c r="G89" s="26" t="s">
        <v>3009</v>
      </c>
      <c r="H89" s="26"/>
      <c r="I89" s="26" t="str">
        <f t="shared" si="5"/>
        <v/>
      </c>
      <c r="J89" s="299" t="s">
        <v>643</v>
      </c>
      <c r="K89" s="299" t="s">
        <v>966</v>
      </c>
      <c r="L89" s="299" t="s">
        <v>2315</v>
      </c>
      <c r="M89" s="13">
        <v>3.7470730000000001E-2</v>
      </c>
      <c r="N89" s="13">
        <v>4.5180730000000002E-2</v>
      </c>
      <c r="O89" s="13">
        <v>0</v>
      </c>
      <c r="P89" s="13">
        <v>0.29012345</v>
      </c>
      <c r="Q89" s="13">
        <v>3.3690650000000003E-2</v>
      </c>
      <c r="R89" s="13">
        <v>5.5747400000000003E-2</v>
      </c>
      <c r="S89" s="13">
        <v>3.7344499999999998E-3</v>
      </c>
      <c r="T89" s="13">
        <v>0.15247816</v>
      </c>
      <c r="U89" s="13">
        <v>3.6833727589999997E-2</v>
      </c>
      <c r="V89" s="13">
        <v>5.5747400000000003E-2</v>
      </c>
      <c r="W89" s="13">
        <v>3.7344499999999998E-3</v>
      </c>
      <c r="X89" s="13">
        <v>0.28519135135000001</v>
      </c>
      <c r="Y89" s="13">
        <v>3.5597193499999999E-2</v>
      </c>
      <c r="Z89" s="13">
        <v>5.5747400000000003E-2</v>
      </c>
      <c r="AA89" s="13">
        <v>3.7344499999999998E-3</v>
      </c>
      <c r="AB89" s="13">
        <v>0.27561727749999998</v>
      </c>
      <c r="AC89" s="13">
        <v>3.619672518E-2</v>
      </c>
      <c r="AD89" s="13">
        <v>5.5747400000000003E-2</v>
      </c>
      <c r="AE89" s="13">
        <v>3.7344499999999998E-3</v>
      </c>
      <c r="AF89" s="13">
        <v>0.28025925270000002</v>
      </c>
      <c r="AG89" s="13">
        <v>3.3723656999999997E-2</v>
      </c>
      <c r="AH89" s="13">
        <v>5.5747400000000003E-2</v>
      </c>
      <c r="AI89" s="13">
        <v>3.7344499999999998E-3</v>
      </c>
      <c r="AJ89" s="13">
        <v>0.26111110500000001</v>
      </c>
      <c r="AK89" s="13">
        <v>3.5559722770000003E-2</v>
      </c>
      <c r="AL89" s="13">
        <v>5.5747400000000003E-2</v>
      </c>
      <c r="AM89" s="13">
        <v>3.7344499999999998E-3</v>
      </c>
      <c r="AN89" s="13">
        <v>0.27532715405000002</v>
      </c>
      <c r="AO89" s="13">
        <v>3.3690650000000003E-2</v>
      </c>
      <c r="AP89" s="13">
        <v>5.5747400000000003E-2</v>
      </c>
      <c r="AQ89" s="13">
        <v>3.7344499999999998E-3</v>
      </c>
      <c r="AR89" s="13">
        <v>0.24660493250000001</v>
      </c>
      <c r="AS89" s="13">
        <v>3.4847778900000001E-2</v>
      </c>
      <c r="AT89" s="13">
        <v>5.5747400000000003E-2</v>
      </c>
      <c r="AU89" s="13">
        <v>3.7344499999999998E-3</v>
      </c>
      <c r="AV89" s="13">
        <v>0.2698148085</v>
      </c>
      <c r="AW89" s="13">
        <v>3.3690650000000003E-2</v>
      </c>
      <c r="AX89" s="13">
        <v>5.5747400000000003E-2</v>
      </c>
      <c r="AY89" s="13">
        <v>3.7344499999999998E-3</v>
      </c>
      <c r="AZ89" s="13">
        <v>0.23209875999999999</v>
      </c>
      <c r="BA89" s="86">
        <v>9.1743119266055103E-3</v>
      </c>
      <c r="BB89" s="86">
        <v>4.6296296296296301E-2</v>
      </c>
      <c r="BC89" s="13">
        <v>0</v>
      </c>
      <c r="BD89" s="13">
        <v>0.23529411764705899</v>
      </c>
      <c r="BE89" s="14">
        <v>8.9285714285714298E-3</v>
      </c>
      <c r="BF89" s="14">
        <v>5.60747663551402E-2</v>
      </c>
      <c r="BG89" s="14">
        <v>0</v>
      </c>
      <c r="BH89" s="14">
        <v>0.30588235294117599</v>
      </c>
      <c r="BI89" s="14">
        <v>9.7087378640776708E-3</v>
      </c>
      <c r="BJ89" s="14">
        <v>4.08163265306122E-2</v>
      </c>
      <c r="BK89" s="14">
        <v>0</v>
      </c>
      <c r="BL89" s="430">
        <v>0.32051282051282098</v>
      </c>
      <c r="BM89" s="14">
        <v>1.94174757281553E-2</v>
      </c>
      <c r="BN89" s="14">
        <v>1.01010101010101E-2</v>
      </c>
      <c r="BO89" s="14">
        <v>0</v>
      </c>
      <c r="BP89" s="14">
        <v>0.32</v>
      </c>
      <c r="BQ89" s="86">
        <v>1.94174757281553E-2</v>
      </c>
      <c r="BR89" s="86">
        <v>1.01010101010101E-2</v>
      </c>
      <c r="BS89" s="86">
        <v>0</v>
      </c>
      <c r="BT89" s="86">
        <v>0.32</v>
      </c>
      <c r="BU89" s="14" t="s">
        <v>35</v>
      </c>
      <c r="BV89" s="14" t="s">
        <v>35</v>
      </c>
      <c r="BW89" s="14" t="s">
        <v>35</v>
      </c>
      <c r="BX89" s="14" t="s">
        <v>36</v>
      </c>
      <c r="BY89" s="14" t="s">
        <v>35</v>
      </c>
      <c r="BZ89" s="14" t="s">
        <v>35</v>
      </c>
      <c r="CA89" s="14" t="s">
        <v>35</v>
      </c>
      <c r="CB89" s="14" t="s">
        <v>36</v>
      </c>
      <c r="CC89" s="14">
        <v>7.5</v>
      </c>
      <c r="CD89" s="14">
        <v>7.5</v>
      </c>
      <c r="CE89" s="14">
        <v>7.5</v>
      </c>
      <c r="CF89" s="14">
        <v>7.5</v>
      </c>
      <c r="CG89" s="14">
        <v>7.5</v>
      </c>
      <c r="CH89" s="14">
        <v>7.5</v>
      </c>
      <c r="CI89" s="14">
        <v>7.28</v>
      </c>
      <c r="CJ89" s="14">
        <f>INDEX('Monthy Targets'!AC:AC,(MATCH(FY2019_ALL_Targets!$B:$B,'Monthy Targets'!$B:$B,0)))</f>
        <v>7.25</v>
      </c>
      <c r="CK89" s="14">
        <f>INDEX('Monthy Targets'!AD:AD,(MATCH(FY2019_ALL_Targets!$B:$B,'Monthy Targets'!$B:$B,0)))</f>
        <v>7.25</v>
      </c>
      <c r="CL89" s="14">
        <f>INDEX('Monthy Targets'!AE:AE,(MATCH(FY2019_ALL_Targets!$B:$B,'Monthy Targets'!$B:$B,0)))</f>
        <v>7.25</v>
      </c>
      <c r="CM89" s="14">
        <f>INDEX('Monthy Targets'!AF:AF,(MATCH(FY2019_ALL_Targets!$B:$B,'Monthy Targets'!$B:$B,0)))</f>
        <v>7.25</v>
      </c>
      <c r="CN89" s="14">
        <f>INDEX('Monthy Targets'!AG:AG,(MATCH(FY2019_ALL_Targets!$B:$B,'Monthy Targets'!$B:$B,0)))</f>
        <v>7.25</v>
      </c>
      <c r="CO89" s="14">
        <v>0.51</v>
      </c>
      <c r="CP89" s="14">
        <v>0.51</v>
      </c>
      <c r="CQ89" s="14">
        <v>0.51</v>
      </c>
      <c r="CR89" s="14">
        <v>0.51</v>
      </c>
      <c r="CS89" s="14">
        <v>0.51</v>
      </c>
      <c r="CT89" s="14">
        <v>0</v>
      </c>
      <c r="CU89" s="14">
        <v>0.51</v>
      </c>
      <c r="CV89" s="14">
        <v>0</v>
      </c>
      <c r="CW89" s="14">
        <v>0.49</v>
      </c>
      <c r="CX89" s="14">
        <v>0.49</v>
      </c>
      <c r="CY89" s="14">
        <v>0.49</v>
      </c>
      <c r="CZ89" s="14">
        <v>0</v>
      </c>
      <c r="DA89" s="14">
        <f>IF('QIPP Scorecard'!$AA$1=4,IF(FY2019_ALL_Targets!$BU89="Yes",INDEX('Final Comp Values'!$BN:$BN,MATCH(FY2019_ALL_Targets!$A89,'Final Comp Values'!$B:$B,0)),IF($BU89="Min Data",0,0)),0)</f>
        <v>0.49</v>
      </c>
      <c r="DB89" s="14">
        <f>IF('QIPP Scorecard'!$AA$1=4,IF(FY2019_ALL_Targets!$BV89="Yes",INDEX('Final Comp Values'!$BN:$BN,MATCH(FY2019_ALL_Targets!$A89,'Final Comp Values'!$B:$B,0)),IF($BV89="Min Data",0,0)),0)</f>
        <v>0.49</v>
      </c>
      <c r="DC89" s="14">
        <f>IF('QIPP Scorecard'!$AA$1=4,IF(FY2019_ALL_Targets!$BW89="Yes",INDEX('Final Comp Values'!$BN:$BN,MATCH(FY2019_ALL_Targets!$A89,'Final Comp Values'!$B:$B,0)),IF(CI89="Min Data",0,0)),0)</f>
        <v>0.49</v>
      </c>
      <c r="DD89" s="14">
        <f>IF('QIPP Scorecard'!$AA$1=4,IF(FY2019_ALL_Targets!$BX89="Yes",INDEX('Final Comp Values'!$BN:$BN,MATCH(FY2019_ALL_Targets!$A89,'Final Comp Values'!$B:$B,0)),IF($BX89="Min Data",0,0)),0)</f>
        <v>0</v>
      </c>
      <c r="DE89" s="14">
        <v>0.94</v>
      </c>
      <c r="DF89" s="14">
        <v>0.94</v>
      </c>
      <c r="DG89" s="14">
        <v>0.94</v>
      </c>
      <c r="DH89" s="14">
        <v>0.94</v>
      </c>
      <c r="DI89" s="14">
        <v>0.94</v>
      </c>
      <c r="DJ89" s="14">
        <v>0</v>
      </c>
      <c r="DK89" s="14">
        <v>0.94</v>
      </c>
      <c r="DL89" s="14">
        <v>0</v>
      </c>
      <c r="DM89" s="14">
        <v>0.92</v>
      </c>
      <c r="DN89" s="14">
        <v>0.92</v>
      </c>
      <c r="DO89" s="14">
        <v>0.92</v>
      </c>
      <c r="DP89" s="14">
        <v>0</v>
      </c>
      <c r="DQ89" s="14">
        <f>IF('QIPP Scorecard'!$AA$1=4,IF(FY2019_ALL_Targets!$BY89="Yes",INDEX('Final Comp Values'!$BK:$BK,MATCH(FY2019_ALL_Targets!$A89,'Final Comp Values'!$B:$B,0)),IF($BY89="Min Data",0,0)),0)</f>
        <v>0.92</v>
      </c>
      <c r="DR89" s="14">
        <f>IF('QIPP Scorecard'!$AA$1=4,IF(FY2019_ALL_Targets!$BZ89="Yes",INDEX('Final Comp Values'!$BO:$BO,MATCH(FY2019_ALL_Targets!$A89,'Final Comp Values'!$B:$B,0)),IF($BZ89="Min Data",0,0)),0)</f>
        <v>0.92</v>
      </c>
      <c r="DS89" s="14">
        <f>IF('QIPP Scorecard'!$AA$1=4,IF(FY2019_ALL_Targets!$CA89="Yes",INDEX('Final Comp Values'!$BO:$BO,MATCH(FY2019_ALL_Targets!$A89,'Final Comp Values'!$B:$B,0)),IF($CA89="Min Data",0,0)),0)</f>
        <v>0.92</v>
      </c>
      <c r="DT89" s="14">
        <f>IF('QIPP Scorecard'!$AA$1=4,IF(FY2019_ALL_Targets!$CB89="Yes",INDEX('Final Comp Values'!$BO:$BO,MATCH(FY2019_ALL_Targets!$A89,'Final Comp Values'!$B:$B,0)),IF($CB89="Min Data",0,0)),0)</f>
        <v>0</v>
      </c>
      <c r="DU89" s="14">
        <v>1.33</v>
      </c>
      <c r="DV89" s="14">
        <v>1.18</v>
      </c>
      <c r="DW89" s="14">
        <v>1.4</v>
      </c>
      <c r="DX89" s="14">
        <v>1.38</v>
      </c>
      <c r="DY89" s="12">
        <f t="shared" si="6"/>
        <v>1</v>
      </c>
      <c r="DZ89" s="12">
        <f t="shared" si="7"/>
        <v>1</v>
      </c>
      <c r="EA89" s="12">
        <f t="shared" si="8"/>
        <v>0</v>
      </c>
      <c r="EB89" s="12">
        <f t="shared" si="9"/>
        <v>0</v>
      </c>
    </row>
    <row r="90" spans="1:132" x14ac:dyDescent="0.25">
      <c r="A90" s="297">
        <v>4718</v>
      </c>
      <c r="B90" s="347">
        <v>455822</v>
      </c>
      <c r="C90" s="297">
        <v>1013353</v>
      </c>
      <c r="D90" s="14">
        <v>1245351683</v>
      </c>
      <c r="E90" s="26" t="s">
        <v>1003</v>
      </c>
      <c r="F90" s="26" t="str">
        <f>INDEX('Mar - Aug'!X:X,MATCH(A90,'Mar - Aug'!B:B,0))</f>
        <v>Hidalgo</v>
      </c>
      <c r="G90" s="26" t="s">
        <v>3108</v>
      </c>
      <c r="H90" s="26"/>
      <c r="I90" s="26" t="str">
        <f t="shared" si="5"/>
        <v/>
      </c>
      <c r="J90" s="299" t="s">
        <v>2628</v>
      </c>
      <c r="K90" s="299" t="s">
        <v>2350</v>
      </c>
      <c r="L90" s="299" t="s">
        <v>2629</v>
      </c>
      <c r="M90" s="13">
        <v>5.0119320000000002E-2</v>
      </c>
      <c r="N90" s="13">
        <v>6.3492090000000001E-2</v>
      </c>
      <c r="O90" s="13">
        <v>0</v>
      </c>
      <c r="P90" s="13">
        <v>8.8235300000000003E-2</v>
      </c>
      <c r="Q90" s="13">
        <v>3.3690650000000003E-2</v>
      </c>
      <c r="R90" s="13">
        <v>5.5747400000000003E-2</v>
      </c>
      <c r="S90" s="13">
        <v>3.7344499999999998E-3</v>
      </c>
      <c r="T90" s="13">
        <v>0.15247816</v>
      </c>
      <c r="U90" s="13">
        <v>4.9267291560000002E-2</v>
      </c>
      <c r="V90" s="13">
        <v>6.241272447E-2</v>
      </c>
      <c r="W90" s="13">
        <v>3.7344499999999998E-3</v>
      </c>
      <c r="X90" s="13">
        <v>0.15247816</v>
      </c>
      <c r="Y90" s="13">
        <v>4.7613353999999997E-2</v>
      </c>
      <c r="Z90" s="13">
        <v>6.0317485499999997E-2</v>
      </c>
      <c r="AA90" s="13">
        <v>3.7344499999999998E-3</v>
      </c>
      <c r="AB90" s="13">
        <v>0.15247816</v>
      </c>
      <c r="AC90" s="13">
        <v>4.8415263120000003E-2</v>
      </c>
      <c r="AD90" s="13">
        <v>6.1333358939999999E-2</v>
      </c>
      <c r="AE90" s="13">
        <v>3.7344499999999998E-3</v>
      </c>
      <c r="AF90" s="13">
        <v>0.15247816</v>
      </c>
      <c r="AG90" s="13">
        <v>4.5107387999999998E-2</v>
      </c>
      <c r="AH90" s="13">
        <v>5.7142881E-2</v>
      </c>
      <c r="AI90" s="13">
        <v>3.7344499999999998E-3</v>
      </c>
      <c r="AJ90" s="13">
        <v>0.15247816</v>
      </c>
      <c r="AK90" s="13">
        <v>4.7563234679999997E-2</v>
      </c>
      <c r="AL90" s="13">
        <v>6.0253993409999998E-2</v>
      </c>
      <c r="AM90" s="13">
        <v>3.7344499999999998E-3</v>
      </c>
      <c r="AN90" s="13">
        <v>0.15247816</v>
      </c>
      <c r="AO90" s="13">
        <v>4.2601422E-2</v>
      </c>
      <c r="AP90" s="13">
        <v>5.5747400000000003E-2</v>
      </c>
      <c r="AQ90" s="13">
        <v>3.7344499999999998E-3</v>
      </c>
      <c r="AR90" s="13">
        <v>0.15247816</v>
      </c>
      <c r="AS90" s="13">
        <v>4.6610967599999997E-2</v>
      </c>
      <c r="AT90" s="13">
        <v>5.9047643699999999E-2</v>
      </c>
      <c r="AU90" s="13">
        <v>3.7344499999999998E-3</v>
      </c>
      <c r="AV90" s="13">
        <v>0.15247816</v>
      </c>
      <c r="AW90" s="13">
        <v>4.0095456000000002E-2</v>
      </c>
      <c r="AX90" s="13">
        <v>5.5747400000000003E-2</v>
      </c>
      <c r="AY90" s="13">
        <v>3.7344499999999998E-3</v>
      </c>
      <c r="AZ90" s="13">
        <v>0.15247816</v>
      </c>
      <c r="BA90" s="86">
        <v>9.0909090909090905E-3</v>
      </c>
      <c r="BB90" s="86">
        <v>5.7692307692307702E-2</v>
      </c>
      <c r="BC90" s="13">
        <v>0</v>
      </c>
      <c r="BD90" s="13">
        <v>8.4905660377358499E-2</v>
      </c>
      <c r="BE90" s="14">
        <v>3.4782608695652202E-2</v>
      </c>
      <c r="BF90" s="14">
        <v>2.6548672566371698E-2</v>
      </c>
      <c r="BG90" s="14">
        <v>0</v>
      </c>
      <c r="BH90" s="14">
        <v>7.2727272727272696E-2</v>
      </c>
      <c r="BI90" s="14">
        <v>4.4247787610619503E-2</v>
      </c>
      <c r="BJ90" s="14">
        <v>1.8181818181818198E-2</v>
      </c>
      <c r="BK90" s="14">
        <v>0</v>
      </c>
      <c r="BL90" s="430">
        <v>6.4814814814814797E-2</v>
      </c>
      <c r="BM90" s="14">
        <v>4.3478260869565202E-2</v>
      </c>
      <c r="BN90" s="14">
        <v>4.4642857142857102E-2</v>
      </c>
      <c r="BO90" s="14">
        <v>0</v>
      </c>
      <c r="BP90" s="14">
        <v>9.00900900900901E-2</v>
      </c>
      <c r="BQ90" s="86">
        <v>4.3478260869565202E-2</v>
      </c>
      <c r="BR90" s="86">
        <v>4.4642857142857102E-2</v>
      </c>
      <c r="BS90" s="86">
        <v>0</v>
      </c>
      <c r="BT90" s="86">
        <v>9.00900900900901E-2</v>
      </c>
      <c r="BU90" s="14" t="s">
        <v>35</v>
      </c>
      <c r="BV90" s="14" t="s">
        <v>35</v>
      </c>
      <c r="BW90" s="14" t="s">
        <v>35</v>
      </c>
      <c r="BX90" s="14" t="s">
        <v>35</v>
      </c>
      <c r="BY90" s="14" t="s">
        <v>36</v>
      </c>
      <c r="BZ90" s="14" t="s">
        <v>35</v>
      </c>
      <c r="CA90" s="14" t="s">
        <v>35</v>
      </c>
      <c r="CB90" s="14" t="s">
        <v>35</v>
      </c>
      <c r="CC90" s="14">
        <v>19.079999999999998</v>
      </c>
      <c r="CD90" s="14">
        <v>19.079999999999998</v>
      </c>
      <c r="CE90" s="14">
        <v>19.079999999999998</v>
      </c>
      <c r="CF90" s="14">
        <v>19.079999999999998</v>
      </c>
      <c r="CG90" s="14">
        <v>19.079999999999998</v>
      </c>
      <c r="CH90" s="14">
        <v>19.079999999999998</v>
      </c>
      <c r="CI90" s="14">
        <v>18.62</v>
      </c>
      <c r="CJ90" s="14">
        <f>INDEX('Monthy Targets'!AC:AC,(MATCH(FY2019_ALL_Targets!$B:$B,'Monthy Targets'!$B:$B,0)))</f>
        <v>18.62</v>
      </c>
      <c r="CK90" s="14">
        <f>INDEX('Monthy Targets'!AD:AD,(MATCH(FY2019_ALL_Targets!$B:$B,'Monthy Targets'!$B:$B,0)))</f>
        <v>18.62</v>
      </c>
      <c r="CL90" s="14">
        <f>INDEX('Monthy Targets'!AE:AE,(MATCH(FY2019_ALL_Targets!$B:$B,'Monthy Targets'!$B:$B,0)))</f>
        <v>18.62</v>
      </c>
      <c r="CM90" s="14">
        <f>INDEX('Monthy Targets'!AF:AF,(MATCH(FY2019_ALL_Targets!$B:$B,'Monthy Targets'!$B:$B,0)))</f>
        <v>18.62</v>
      </c>
      <c r="CN90" s="14">
        <f>INDEX('Monthy Targets'!AG:AG,(MATCH(FY2019_ALL_Targets!$B:$B,'Monthy Targets'!$B:$B,0)))</f>
        <v>18.62</v>
      </c>
      <c r="CO90" s="14">
        <v>1.3</v>
      </c>
      <c r="CP90" s="14">
        <v>1.3</v>
      </c>
      <c r="CQ90" s="14">
        <v>1.3</v>
      </c>
      <c r="CR90" s="14">
        <v>1.3</v>
      </c>
      <c r="CS90" s="14">
        <v>1.3</v>
      </c>
      <c r="CT90" s="14">
        <v>1.3</v>
      </c>
      <c r="CU90" s="14">
        <v>1.3</v>
      </c>
      <c r="CV90" s="14">
        <v>1.3</v>
      </c>
      <c r="CW90" s="14">
        <v>1.26</v>
      </c>
      <c r="CX90" s="14">
        <v>1.26</v>
      </c>
      <c r="CY90" s="14">
        <v>1.26</v>
      </c>
      <c r="CZ90" s="14">
        <v>1.26</v>
      </c>
      <c r="DA90" s="14">
        <f>IF('QIPP Scorecard'!$AA$1=4,IF(FY2019_ALL_Targets!$BU90="Yes",INDEX('Final Comp Values'!$BN:$BN,MATCH(FY2019_ALL_Targets!$A90,'Final Comp Values'!$B:$B,0)),IF($BU90="Min Data",0,0)),0)</f>
        <v>1.26</v>
      </c>
      <c r="DB90" s="14">
        <f>IF('QIPP Scorecard'!$AA$1=4,IF(FY2019_ALL_Targets!$BV90="Yes",INDEX('Final Comp Values'!$BN:$BN,MATCH(FY2019_ALL_Targets!$A90,'Final Comp Values'!$B:$B,0)),IF($BV90="Min Data",0,0)),0)</f>
        <v>1.26</v>
      </c>
      <c r="DC90" s="14">
        <f>IF('QIPP Scorecard'!$AA$1=4,IF(FY2019_ALL_Targets!$BW90="Yes",INDEX('Final Comp Values'!$BN:$BN,MATCH(FY2019_ALL_Targets!$A90,'Final Comp Values'!$B:$B,0)),IF(CI90="Min Data",0,0)),0)</f>
        <v>1.26</v>
      </c>
      <c r="DD90" s="14">
        <f>IF('QIPP Scorecard'!$AA$1=4,IF(FY2019_ALL_Targets!$BX90="Yes",INDEX('Final Comp Values'!$BN:$BN,MATCH(FY2019_ALL_Targets!$A90,'Final Comp Values'!$B:$B,0)),IF($BX90="Min Data",0,0)),0)</f>
        <v>1.26</v>
      </c>
      <c r="DE90" s="14">
        <v>2.41</v>
      </c>
      <c r="DF90" s="14">
        <v>2.41</v>
      </c>
      <c r="DG90" s="14">
        <v>2.41</v>
      </c>
      <c r="DH90" s="14">
        <v>2.41</v>
      </c>
      <c r="DI90" s="14">
        <v>2.41</v>
      </c>
      <c r="DJ90" s="14">
        <v>2.41</v>
      </c>
      <c r="DK90" s="14">
        <v>2.41</v>
      </c>
      <c r="DL90" s="14">
        <v>2.41</v>
      </c>
      <c r="DM90" s="14">
        <v>0</v>
      </c>
      <c r="DN90" s="14">
        <v>2.35</v>
      </c>
      <c r="DO90" s="14">
        <v>2.35</v>
      </c>
      <c r="DP90" s="14">
        <v>2.35</v>
      </c>
      <c r="DQ90" s="14">
        <f>IF('QIPP Scorecard'!$AA$1=4,IF(FY2019_ALL_Targets!$BY90="Yes",INDEX('Final Comp Values'!$BK:$BK,MATCH(FY2019_ALL_Targets!$A90,'Final Comp Values'!$B:$B,0)),IF($BY90="Min Data",0,0)),0)</f>
        <v>0</v>
      </c>
      <c r="DR90" s="14">
        <f>IF('QIPP Scorecard'!$AA$1=4,IF(FY2019_ALL_Targets!$BZ90="Yes",INDEX('Final Comp Values'!$BO:$BO,MATCH(FY2019_ALL_Targets!$A90,'Final Comp Values'!$B:$B,0)),IF($BZ90="Min Data",0,0)),0)</f>
        <v>2.35</v>
      </c>
      <c r="DS90" s="14">
        <f>IF('QIPP Scorecard'!$AA$1=4,IF(FY2019_ALL_Targets!$CA90="Yes",INDEX('Final Comp Values'!$BO:$BO,MATCH(FY2019_ALL_Targets!$A90,'Final Comp Values'!$B:$B,0)),IF($CA90="Min Data",0,0)),0)</f>
        <v>2.35</v>
      </c>
      <c r="DT90" s="14">
        <f>IF('QIPP Scorecard'!$AA$1=4,IF(FY2019_ALL_Targets!$CB90="Yes",INDEX('Final Comp Values'!$BO:$BO,MATCH(FY2019_ALL_Targets!$A90,'Final Comp Values'!$B:$B,0)),IF($CB90="Min Data",0,0)),0)</f>
        <v>2.35</v>
      </c>
      <c r="DU90" s="14">
        <v>1.48</v>
      </c>
      <c r="DV90" s="14">
        <v>1.68</v>
      </c>
      <c r="DW90" s="14">
        <v>3.73</v>
      </c>
      <c r="DX90" s="14">
        <v>3.66</v>
      </c>
      <c r="DY90" s="12">
        <f t="shared" si="6"/>
        <v>0</v>
      </c>
      <c r="DZ90" s="12">
        <f t="shared" si="7"/>
        <v>1</v>
      </c>
      <c r="EA90" s="12">
        <f t="shared" si="8"/>
        <v>0</v>
      </c>
      <c r="EB90" s="12">
        <f t="shared" si="9"/>
        <v>0</v>
      </c>
    </row>
    <row r="91" spans="1:132" x14ac:dyDescent="0.25">
      <c r="A91" s="297">
        <v>4098</v>
      </c>
      <c r="B91" s="347">
        <v>455832</v>
      </c>
      <c r="C91" s="297">
        <v>1026675</v>
      </c>
      <c r="D91" s="14">
        <v>1285022673</v>
      </c>
      <c r="E91" s="26" t="s">
        <v>941</v>
      </c>
      <c r="F91" s="26" t="str">
        <f>INDEX('Mar - Aug'!X:X,MATCH(A91,'Mar - Aug'!B:B,0))</f>
        <v>Dallas</v>
      </c>
      <c r="G91" s="26" t="s">
        <v>3013</v>
      </c>
      <c r="H91" s="26"/>
      <c r="I91" s="26" t="str">
        <f t="shared" si="5"/>
        <v/>
      </c>
      <c r="J91" s="299" t="s">
        <v>428</v>
      </c>
      <c r="K91" s="299" t="s">
        <v>945</v>
      </c>
      <c r="L91" s="299" t="s">
        <v>2558</v>
      </c>
      <c r="M91" s="13">
        <v>4.6083000000000001E-3</v>
      </c>
      <c r="N91" s="13">
        <v>5.1948040000000001E-2</v>
      </c>
      <c r="O91" s="13">
        <v>0</v>
      </c>
      <c r="P91" s="13">
        <v>4.0000010000000003E-2</v>
      </c>
      <c r="Q91" s="13">
        <v>3.3690650000000003E-2</v>
      </c>
      <c r="R91" s="13">
        <v>5.5747400000000003E-2</v>
      </c>
      <c r="S91" s="13">
        <v>3.7344499999999998E-3</v>
      </c>
      <c r="T91" s="13">
        <v>0.15247816</v>
      </c>
      <c r="U91" s="13">
        <v>3.3690650000000003E-2</v>
      </c>
      <c r="V91" s="13">
        <v>5.5747400000000003E-2</v>
      </c>
      <c r="W91" s="13">
        <v>3.7344499999999998E-3</v>
      </c>
      <c r="X91" s="13">
        <v>0.15247816</v>
      </c>
      <c r="Y91" s="13">
        <v>3.3690650000000003E-2</v>
      </c>
      <c r="Z91" s="13">
        <v>5.5747400000000003E-2</v>
      </c>
      <c r="AA91" s="13">
        <v>3.7344499999999998E-3</v>
      </c>
      <c r="AB91" s="13">
        <v>0.15247816</v>
      </c>
      <c r="AC91" s="13">
        <v>3.3690650000000003E-2</v>
      </c>
      <c r="AD91" s="13">
        <v>5.5747400000000003E-2</v>
      </c>
      <c r="AE91" s="13">
        <v>3.7344499999999998E-3</v>
      </c>
      <c r="AF91" s="13">
        <v>0.15247816</v>
      </c>
      <c r="AG91" s="13">
        <v>3.3690650000000003E-2</v>
      </c>
      <c r="AH91" s="13">
        <v>5.5747400000000003E-2</v>
      </c>
      <c r="AI91" s="13">
        <v>3.7344499999999998E-3</v>
      </c>
      <c r="AJ91" s="13">
        <v>0.15247816</v>
      </c>
      <c r="AK91" s="13">
        <v>3.3690650000000003E-2</v>
      </c>
      <c r="AL91" s="13">
        <v>5.5747400000000003E-2</v>
      </c>
      <c r="AM91" s="13">
        <v>3.7344499999999998E-3</v>
      </c>
      <c r="AN91" s="13">
        <v>0.15247816</v>
      </c>
      <c r="AO91" s="13">
        <v>3.3690650000000003E-2</v>
      </c>
      <c r="AP91" s="13">
        <v>5.5747400000000003E-2</v>
      </c>
      <c r="AQ91" s="13">
        <v>3.7344499999999998E-3</v>
      </c>
      <c r="AR91" s="13">
        <v>0.15247816</v>
      </c>
      <c r="AS91" s="13">
        <v>3.3690650000000003E-2</v>
      </c>
      <c r="AT91" s="13">
        <v>5.5747400000000003E-2</v>
      </c>
      <c r="AU91" s="13">
        <v>3.7344499999999998E-3</v>
      </c>
      <c r="AV91" s="13">
        <v>0.15247816</v>
      </c>
      <c r="AW91" s="13">
        <v>3.3690650000000003E-2</v>
      </c>
      <c r="AX91" s="13">
        <v>5.5747400000000003E-2</v>
      </c>
      <c r="AY91" s="13">
        <v>3.7344499999999998E-3</v>
      </c>
      <c r="AZ91" s="13">
        <v>0.15247816</v>
      </c>
      <c r="BA91" s="86">
        <v>0</v>
      </c>
      <c r="BB91" s="86">
        <v>8.2191780821917804E-2</v>
      </c>
      <c r="BC91" s="13">
        <v>0</v>
      </c>
      <c r="BD91" s="13">
        <v>0</v>
      </c>
      <c r="BE91" s="14">
        <v>0</v>
      </c>
      <c r="BF91" s="14">
        <v>7.8125E-2</v>
      </c>
      <c r="BG91" s="14">
        <v>0</v>
      </c>
      <c r="BH91" s="14">
        <v>1.1235955056179799E-2</v>
      </c>
      <c r="BI91" s="14">
        <v>0</v>
      </c>
      <c r="BJ91" s="14">
        <v>6.3492063492063502E-2</v>
      </c>
      <c r="BK91" s="14">
        <v>0</v>
      </c>
      <c r="BL91" s="430">
        <v>2.1739130434782601E-2</v>
      </c>
      <c r="BM91" s="14">
        <v>0</v>
      </c>
      <c r="BN91" s="14">
        <v>6.25E-2</v>
      </c>
      <c r="BO91" s="14">
        <v>0</v>
      </c>
      <c r="BP91" s="14">
        <v>0</v>
      </c>
      <c r="BQ91" s="86">
        <v>0</v>
      </c>
      <c r="BR91" s="86">
        <v>6.25E-2</v>
      </c>
      <c r="BS91" s="86">
        <v>0</v>
      </c>
      <c r="BT91" s="86">
        <v>0</v>
      </c>
      <c r="BU91" s="14" t="s">
        <v>35</v>
      </c>
      <c r="BV91" s="14" t="s">
        <v>36</v>
      </c>
      <c r="BW91" s="14" t="s">
        <v>35</v>
      </c>
      <c r="BX91" s="14" t="s">
        <v>35</v>
      </c>
      <c r="BY91" s="14" t="s">
        <v>35</v>
      </c>
      <c r="BZ91" s="14" t="s">
        <v>36</v>
      </c>
      <c r="CA91" s="14" t="s">
        <v>35</v>
      </c>
      <c r="CB91" s="14" t="s">
        <v>35</v>
      </c>
      <c r="CC91" s="14">
        <v>9.0399999999999991</v>
      </c>
      <c r="CD91" s="14">
        <v>9.0399999999999991</v>
      </c>
      <c r="CE91" s="14">
        <v>9.0399999999999991</v>
      </c>
      <c r="CF91" s="14">
        <v>9.0399999999999991</v>
      </c>
      <c r="CG91" s="14">
        <v>9.0399999999999991</v>
      </c>
      <c r="CH91" s="14">
        <v>9.0399999999999991</v>
      </c>
      <c r="CI91" s="14">
        <v>8.77</v>
      </c>
      <c r="CJ91" s="14">
        <f>INDEX('Monthy Targets'!AC:AC,(MATCH(FY2019_ALL_Targets!$B:$B,'Monthy Targets'!$B:$B,0)))</f>
        <v>8.73</v>
      </c>
      <c r="CK91" s="14">
        <f>INDEX('Monthy Targets'!AD:AD,(MATCH(FY2019_ALL_Targets!$B:$B,'Monthy Targets'!$B:$B,0)))</f>
        <v>8.73</v>
      </c>
      <c r="CL91" s="14">
        <f>INDEX('Monthy Targets'!AE:AE,(MATCH(FY2019_ALL_Targets!$B:$B,'Monthy Targets'!$B:$B,0)))</f>
        <v>8.73</v>
      </c>
      <c r="CM91" s="14">
        <f>INDEX('Monthy Targets'!AF:AF,(MATCH(FY2019_ALL_Targets!$B:$B,'Monthy Targets'!$B:$B,0)))</f>
        <v>8.73</v>
      </c>
      <c r="CN91" s="14">
        <f>INDEX('Monthy Targets'!AG:AG,(MATCH(FY2019_ALL_Targets!$B:$B,'Monthy Targets'!$B:$B,0)))</f>
        <v>8.73</v>
      </c>
      <c r="CO91" s="14">
        <v>0.61</v>
      </c>
      <c r="CP91" s="14">
        <v>0</v>
      </c>
      <c r="CQ91" s="14">
        <v>0.61</v>
      </c>
      <c r="CR91" s="14">
        <v>0.61</v>
      </c>
      <c r="CS91" s="14">
        <v>0.61</v>
      </c>
      <c r="CT91" s="14">
        <v>0</v>
      </c>
      <c r="CU91" s="14">
        <v>0.61</v>
      </c>
      <c r="CV91" s="14">
        <v>0.61</v>
      </c>
      <c r="CW91" s="14">
        <v>0.59</v>
      </c>
      <c r="CX91" s="14">
        <v>0</v>
      </c>
      <c r="CY91" s="14">
        <v>0.59</v>
      </c>
      <c r="CZ91" s="14">
        <v>0.59</v>
      </c>
      <c r="DA91" s="14">
        <f>IF('QIPP Scorecard'!$AA$1=4,IF(FY2019_ALL_Targets!$BU91="Yes",INDEX('Final Comp Values'!$BN:$BN,MATCH(FY2019_ALL_Targets!$A91,'Final Comp Values'!$B:$B,0)),IF($BU91="Min Data",0,0)),0)</f>
        <v>0.59</v>
      </c>
      <c r="DB91" s="14">
        <f>IF('QIPP Scorecard'!$AA$1=4,IF(FY2019_ALL_Targets!$BV91="Yes",INDEX('Final Comp Values'!$BN:$BN,MATCH(FY2019_ALL_Targets!$A91,'Final Comp Values'!$B:$B,0)),IF($BV91="Min Data",0,0)),0)</f>
        <v>0</v>
      </c>
      <c r="DC91" s="14">
        <f>IF('QIPP Scorecard'!$AA$1=4,IF(FY2019_ALL_Targets!$BW91="Yes",INDEX('Final Comp Values'!$BN:$BN,MATCH(FY2019_ALL_Targets!$A91,'Final Comp Values'!$B:$B,0)),IF(CI91="Min Data",0,0)),0)</f>
        <v>0.59</v>
      </c>
      <c r="DD91" s="14">
        <f>IF('QIPP Scorecard'!$AA$1=4,IF(FY2019_ALL_Targets!$BX91="Yes",INDEX('Final Comp Values'!$BN:$BN,MATCH(FY2019_ALL_Targets!$A91,'Final Comp Values'!$B:$B,0)),IF($BX91="Min Data",0,0)),0)</f>
        <v>0.59</v>
      </c>
      <c r="DE91" s="14">
        <v>1.1399999999999999</v>
      </c>
      <c r="DF91" s="14">
        <v>0</v>
      </c>
      <c r="DG91" s="14">
        <v>1.1399999999999999</v>
      </c>
      <c r="DH91" s="14">
        <v>1.1399999999999999</v>
      </c>
      <c r="DI91" s="14">
        <v>1.1399999999999999</v>
      </c>
      <c r="DJ91" s="14">
        <v>0</v>
      </c>
      <c r="DK91" s="14">
        <v>1.1399999999999999</v>
      </c>
      <c r="DL91" s="14">
        <v>1.1399999999999999</v>
      </c>
      <c r="DM91" s="14">
        <v>1.1000000000000001</v>
      </c>
      <c r="DN91" s="14">
        <v>0</v>
      </c>
      <c r="DO91" s="14">
        <v>1.1000000000000001</v>
      </c>
      <c r="DP91" s="14">
        <v>1.1000000000000001</v>
      </c>
      <c r="DQ91" s="14">
        <f>IF('QIPP Scorecard'!$AA$1=4,IF(FY2019_ALL_Targets!$BY91="Yes",INDEX('Final Comp Values'!$BK:$BK,MATCH(FY2019_ALL_Targets!$A91,'Final Comp Values'!$B:$B,0)),IF($BY91="Min Data",0,0)),0)</f>
        <v>1.1000000000000001</v>
      </c>
      <c r="DR91" s="14">
        <f>IF('QIPP Scorecard'!$AA$1=4,IF(FY2019_ALL_Targets!$BZ91="Yes",INDEX('Final Comp Values'!$BO:$BO,MATCH(FY2019_ALL_Targets!$A91,'Final Comp Values'!$B:$B,0)),IF($BZ91="Min Data",0,0)),0)</f>
        <v>0</v>
      </c>
      <c r="DS91" s="14">
        <f>IF('QIPP Scorecard'!$AA$1=4,IF(FY2019_ALL_Targets!$CA91="Yes",INDEX('Final Comp Values'!$BO:$BO,MATCH(FY2019_ALL_Targets!$A91,'Final Comp Values'!$B:$B,0)),IF($CA91="Min Data",0,0)),0)</f>
        <v>1.1000000000000001</v>
      </c>
      <c r="DT91" s="14">
        <f>IF('QIPP Scorecard'!$AA$1=4,IF(FY2019_ALL_Targets!$CB91="Yes",INDEX('Final Comp Values'!$BO:$BO,MATCH(FY2019_ALL_Targets!$A91,'Final Comp Values'!$B:$B,0)),IF($CB91="Min Data",0,0)),0)</f>
        <v>1.1000000000000001</v>
      </c>
      <c r="DU91" s="14">
        <v>1.43</v>
      </c>
      <c r="DV91" s="14">
        <v>1.62</v>
      </c>
      <c r="DW91" s="14">
        <v>1.69</v>
      </c>
      <c r="DX91" s="14">
        <v>1.66</v>
      </c>
      <c r="DY91" s="12">
        <f t="shared" si="6"/>
        <v>1</v>
      </c>
      <c r="DZ91" s="12">
        <f t="shared" si="7"/>
        <v>1</v>
      </c>
      <c r="EA91" s="12">
        <f t="shared" si="8"/>
        <v>0</v>
      </c>
      <c r="EB91" s="12">
        <f t="shared" si="9"/>
        <v>0</v>
      </c>
    </row>
    <row r="92" spans="1:132" x14ac:dyDescent="0.25">
      <c r="A92" s="297">
        <v>5237</v>
      </c>
      <c r="B92" s="347">
        <v>455834</v>
      </c>
      <c r="C92" s="297">
        <v>1028850</v>
      </c>
      <c r="D92" s="14">
        <v>1447244116</v>
      </c>
      <c r="E92" s="26" t="s">
        <v>939</v>
      </c>
      <c r="F92" s="26" t="str">
        <f>INDEX('Mar - Aug'!X:X,MATCH(A92,'Mar - Aug'!B:B,0))</f>
        <v>MRSA Northeast</v>
      </c>
      <c r="G92" s="26" t="s">
        <v>3055</v>
      </c>
      <c r="H92" s="26"/>
      <c r="I92" s="26" t="str">
        <f t="shared" si="5"/>
        <v/>
      </c>
      <c r="J92" s="299" t="s">
        <v>733</v>
      </c>
      <c r="K92" s="299" t="s">
        <v>966</v>
      </c>
      <c r="L92" s="299" t="s">
        <v>734</v>
      </c>
      <c r="M92" s="13">
        <v>1.090908E-2</v>
      </c>
      <c r="N92" s="13">
        <v>2.1097040000000001E-2</v>
      </c>
      <c r="O92" s="13">
        <v>0</v>
      </c>
      <c r="P92" s="13">
        <v>0.21590909</v>
      </c>
      <c r="Q92" s="13">
        <v>3.3690650000000003E-2</v>
      </c>
      <c r="R92" s="13">
        <v>5.5747400000000003E-2</v>
      </c>
      <c r="S92" s="13">
        <v>3.7344499999999998E-3</v>
      </c>
      <c r="T92" s="13">
        <v>0.15247816</v>
      </c>
      <c r="U92" s="13">
        <v>3.3690650000000003E-2</v>
      </c>
      <c r="V92" s="13">
        <v>5.5747400000000003E-2</v>
      </c>
      <c r="W92" s="13">
        <v>3.7344499999999998E-3</v>
      </c>
      <c r="X92" s="13">
        <v>0.21223863546999999</v>
      </c>
      <c r="Y92" s="13">
        <v>3.3690650000000003E-2</v>
      </c>
      <c r="Z92" s="13">
        <v>5.5747400000000003E-2</v>
      </c>
      <c r="AA92" s="13">
        <v>3.7344499999999998E-3</v>
      </c>
      <c r="AB92" s="13">
        <v>0.2051136355</v>
      </c>
      <c r="AC92" s="13">
        <v>3.3690650000000003E-2</v>
      </c>
      <c r="AD92" s="13">
        <v>5.5747400000000003E-2</v>
      </c>
      <c r="AE92" s="13">
        <v>3.7344499999999998E-3</v>
      </c>
      <c r="AF92" s="13">
        <v>0.20856818093999999</v>
      </c>
      <c r="AG92" s="13">
        <v>3.3690650000000003E-2</v>
      </c>
      <c r="AH92" s="13">
        <v>5.5747400000000003E-2</v>
      </c>
      <c r="AI92" s="13">
        <v>3.7344499999999998E-3</v>
      </c>
      <c r="AJ92" s="13">
        <v>0.19431818100000001</v>
      </c>
      <c r="AK92" s="13">
        <v>3.3690650000000003E-2</v>
      </c>
      <c r="AL92" s="13">
        <v>5.5747400000000003E-2</v>
      </c>
      <c r="AM92" s="13">
        <v>3.7344499999999998E-3</v>
      </c>
      <c r="AN92" s="13">
        <v>0.20489772641000001</v>
      </c>
      <c r="AO92" s="13">
        <v>3.3690650000000003E-2</v>
      </c>
      <c r="AP92" s="13">
        <v>5.5747400000000003E-2</v>
      </c>
      <c r="AQ92" s="13">
        <v>3.7344499999999998E-3</v>
      </c>
      <c r="AR92" s="13">
        <v>0.18352272650000001</v>
      </c>
      <c r="AS92" s="13">
        <v>3.3690650000000003E-2</v>
      </c>
      <c r="AT92" s="13">
        <v>5.5747400000000003E-2</v>
      </c>
      <c r="AU92" s="13">
        <v>3.7344499999999998E-3</v>
      </c>
      <c r="AV92" s="13">
        <v>0.20079545369999999</v>
      </c>
      <c r="AW92" s="13">
        <v>3.3690650000000003E-2</v>
      </c>
      <c r="AX92" s="13">
        <v>5.5747400000000003E-2</v>
      </c>
      <c r="AY92" s="13">
        <v>3.7344499999999998E-3</v>
      </c>
      <c r="AZ92" s="13">
        <v>0.17272727199999999</v>
      </c>
      <c r="BA92" s="86">
        <v>2.9850746268656699E-2</v>
      </c>
      <c r="BB92" s="86">
        <v>0</v>
      </c>
      <c r="BC92" s="13">
        <v>0</v>
      </c>
      <c r="BD92" s="13">
        <v>0.16923076923076899</v>
      </c>
      <c r="BE92" s="14">
        <v>1.5384615384615399E-2</v>
      </c>
      <c r="BF92" s="14">
        <v>0</v>
      </c>
      <c r="BG92" s="14">
        <v>0</v>
      </c>
      <c r="BH92" s="14">
        <v>0.158730158730159</v>
      </c>
      <c r="BI92" s="14">
        <v>3.4482758620689703E-2</v>
      </c>
      <c r="BJ92" s="14">
        <v>0</v>
      </c>
      <c r="BK92" s="14">
        <v>0</v>
      </c>
      <c r="BL92" s="430">
        <v>0.18181818181818199</v>
      </c>
      <c r="BM92" s="14">
        <v>3.125E-2</v>
      </c>
      <c r="BN92" s="14">
        <v>0</v>
      </c>
      <c r="BO92" s="14">
        <v>0</v>
      </c>
      <c r="BP92" s="14">
        <v>0.14754098360655701</v>
      </c>
      <c r="BQ92" s="86">
        <v>3.125E-2</v>
      </c>
      <c r="BR92" s="86">
        <v>0</v>
      </c>
      <c r="BS92" s="86">
        <v>0</v>
      </c>
      <c r="BT92" s="86">
        <v>0.14754098360655701</v>
      </c>
      <c r="BU92" s="14" t="s">
        <v>35</v>
      </c>
      <c r="BV92" s="14" t="s">
        <v>35</v>
      </c>
      <c r="BW92" s="14" t="s">
        <v>35</v>
      </c>
      <c r="BX92" s="14" t="s">
        <v>35</v>
      </c>
      <c r="BY92" s="14" t="s">
        <v>35</v>
      </c>
      <c r="BZ92" s="14" t="s">
        <v>35</v>
      </c>
      <c r="CA92" s="14" t="s">
        <v>35</v>
      </c>
      <c r="CB92" s="14" t="s">
        <v>35</v>
      </c>
      <c r="CC92" s="14">
        <v>4.5</v>
      </c>
      <c r="CD92" s="14">
        <v>4.5</v>
      </c>
      <c r="CE92" s="14">
        <v>4.5</v>
      </c>
      <c r="CF92" s="14">
        <v>4.5</v>
      </c>
      <c r="CG92" s="14">
        <v>4.5</v>
      </c>
      <c r="CH92" s="14">
        <v>4.5</v>
      </c>
      <c r="CI92" s="14">
        <v>4.66</v>
      </c>
      <c r="CJ92" s="14">
        <f>INDEX('Monthy Targets'!AC:AC,(MATCH(FY2019_ALL_Targets!$B:$B,'Monthy Targets'!$B:$B,0)))</f>
        <v>4.6500000000000004</v>
      </c>
      <c r="CK92" s="14">
        <f>INDEX('Monthy Targets'!AD:AD,(MATCH(FY2019_ALL_Targets!$B:$B,'Monthy Targets'!$B:$B,0)))</f>
        <v>4.6500000000000004</v>
      </c>
      <c r="CL92" s="14">
        <f>INDEX('Monthy Targets'!AE:AE,(MATCH(FY2019_ALL_Targets!$B:$B,'Monthy Targets'!$B:$B,0)))</f>
        <v>4.6500000000000004</v>
      </c>
      <c r="CM92" s="14">
        <f>INDEX('Monthy Targets'!AF:AF,(MATCH(FY2019_ALL_Targets!$B:$B,'Monthy Targets'!$B:$B,0)))</f>
        <v>4.6500000000000004</v>
      </c>
      <c r="CN92" s="14">
        <f>INDEX('Monthy Targets'!AG:AG,(MATCH(FY2019_ALL_Targets!$B:$B,'Monthy Targets'!$B:$B,0)))</f>
        <v>4.6500000000000004</v>
      </c>
      <c r="CO92" s="14">
        <v>0.31</v>
      </c>
      <c r="CP92" s="14">
        <v>0.31</v>
      </c>
      <c r="CQ92" s="14">
        <v>0.31</v>
      </c>
      <c r="CR92" s="14">
        <v>0.31</v>
      </c>
      <c r="CS92" s="14">
        <v>0.31</v>
      </c>
      <c r="CT92" s="14">
        <v>0.31</v>
      </c>
      <c r="CU92" s="14">
        <v>0.31</v>
      </c>
      <c r="CV92" s="14">
        <v>0.31</v>
      </c>
      <c r="CW92" s="14">
        <v>0</v>
      </c>
      <c r="CX92" s="14">
        <v>0.32</v>
      </c>
      <c r="CY92" s="14">
        <v>0.32</v>
      </c>
      <c r="CZ92" s="14">
        <v>0.32</v>
      </c>
      <c r="DA92" s="14">
        <f>IF('QIPP Scorecard'!$AA$1=4,IF(FY2019_ALL_Targets!$BU92="Yes",INDEX('Final Comp Values'!$BN:$BN,MATCH(FY2019_ALL_Targets!$A92,'Final Comp Values'!$B:$B,0)),IF($BU92="Min Data",0,0)),0)</f>
        <v>0.32</v>
      </c>
      <c r="DB92" s="14">
        <f>IF('QIPP Scorecard'!$AA$1=4,IF(FY2019_ALL_Targets!$BV92="Yes",INDEX('Final Comp Values'!$BN:$BN,MATCH(FY2019_ALL_Targets!$A92,'Final Comp Values'!$B:$B,0)),IF($BV92="Min Data",0,0)),0)</f>
        <v>0.32</v>
      </c>
      <c r="DC92" s="14">
        <f>IF('QIPP Scorecard'!$AA$1=4,IF(FY2019_ALL_Targets!$BW92="Yes",INDEX('Final Comp Values'!$BN:$BN,MATCH(FY2019_ALL_Targets!$A92,'Final Comp Values'!$B:$B,0)),IF(CI92="Min Data",0,0)),0)</f>
        <v>0.32</v>
      </c>
      <c r="DD92" s="14">
        <f>IF('QIPP Scorecard'!$AA$1=4,IF(FY2019_ALL_Targets!$BX92="Yes",INDEX('Final Comp Values'!$BN:$BN,MATCH(FY2019_ALL_Targets!$A92,'Final Comp Values'!$B:$B,0)),IF($BX92="Min Data",0,0)),0)</f>
        <v>0.32</v>
      </c>
      <c r="DE92" s="14">
        <v>0.56999999999999995</v>
      </c>
      <c r="DF92" s="14">
        <v>0.56999999999999995</v>
      </c>
      <c r="DG92" s="14">
        <v>0.56999999999999995</v>
      </c>
      <c r="DH92" s="14">
        <v>0.56999999999999995</v>
      </c>
      <c r="DI92" s="14">
        <v>0.56999999999999995</v>
      </c>
      <c r="DJ92" s="14">
        <v>0.56999999999999995</v>
      </c>
      <c r="DK92" s="14">
        <v>0.56999999999999995</v>
      </c>
      <c r="DL92" s="14">
        <v>0.56999999999999995</v>
      </c>
      <c r="DM92" s="14">
        <v>0</v>
      </c>
      <c r="DN92" s="14">
        <v>0.59</v>
      </c>
      <c r="DO92" s="14">
        <v>0.59</v>
      </c>
      <c r="DP92" s="14">
        <v>0.59</v>
      </c>
      <c r="DQ92" s="14">
        <f>IF('QIPP Scorecard'!$AA$1=4,IF(FY2019_ALL_Targets!$BY92="Yes",INDEX('Final Comp Values'!$BK:$BK,MATCH(FY2019_ALL_Targets!$A92,'Final Comp Values'!$B:$B,0)),IF($BY92="Min Data",0,0)),0)</f>
        <v>0.59</v>
      </c>
      <c r="DR92" s="14">
        <f>IF('QIPP Scorecard'!$AA$1=4,IF(FY2019_ALL_Targets!$BZ92="Yes",INDEX('Final Comp Values'!$BO:$BO,MATCH(FY2019_ALL_Targets!$A92,'Final Comp Values'!$B:$B,0)),IF($BZ92="Min Data",0,0)),0)</f>
        <v>0.59</v>
      </c>
      <c r="DS92" s="14">
        <f>IF('QIPP Scorecard'!$AA$1=4,IF(FY2019_ALL_Targets!$CA92="Yes",INDEX('Final Comp Values'!$BO:$BO,MATCH(FY2019_ALL_Targets!$A92,'Final Comp Values'!$B:$B,0)),IF($CA92="Min Data",0,0)),0)</f>
        <v>0.59</v>
      </c>
      <c r="DT92" s="14">
        <f>IF('QIPP Scorecard'!$AA$1=4,IF(FY2019_ALL_Targets!$CB92="Yes",INDEX('Final Comp Values'!$BO:$BO,MATCH(FY2019_ALL_Targets!$A92,'Final Comp Values'!$B:$B,0)),IF($CB92="Min Data",0,0)),0)</f>
        <v>0.59</v>
      </c>
      <c r="DU92" s="14">
        <v>0.8</v>
      </c>
      <c r="DV92" s="14">
        <v>0.9</v>
      </c>
      <c r="DW92" s="14">
        <v>0.83</v>
      </c>
      <c r="DX92" s="14">
        <v>0.92</v>
      </c>
      <c r="DY92" s="12">
        <f t="shared" si="6"/>
        <v>0</v>
      </c>
      <c r="DZ92" s="12">
        <f t="shared" si="7"/>
        <v>0</v>
      </c>
      <c r="EA92" s="12">
        <f t="shared" si="8"/>
        <v>0</v>
      </c>
      <c r="EB92" s="12">
        <f t="shared" si="9"/>
        <v>0</v>
      </c>
    </row>
    <row r="93" spans="1:132" x14ac:dyDescent="0.25">
      <c r="A93" s="297">
        <v>5031</v>
      </c>
      <c r="B93" s="347">
        <v>455835</v>
      </c>
      <c r="C93" s="297">
        <v>1028814</v>
      </c>
      <c r="D93" s="14">
        <v>1477674968</v>
      </c>
      <c r="E93" s="26" t="s">
        <v>937</v>
      </c>
      <c r="F93" s="26" t="str">
        <f>INDEX('Mar - Aug'!X:X,MATCH(A93,'Mar - Aug'!B:B,0))</f>
        <v>Tarrant</v>
      </c>
      <c r="G93" s="26" t="s">
        <v>3009</v>
      </c>
      <c r="H93" s="26"/>
      <c r="I93" s="26" t="str">
        <f t="shared" si="5"/>
        <v/>
      </c>
      <c r="J93" s="299" t="s">
        <v>2619</v>
      </c>
      <c r="K93" s="299" t="s">
        <v>966</v>
      </c>
      <c r="L93" s="299" t="s">
        <v>644</v>
      </c>
      <c r="M93" s="13">
        <v>5.535056E-2</v>
      </c>
      <c r="N93" s="13">
        <v>7.1729950000000001E-2</v>
      </c>
      <c r="O93" s="13">
        <v>0</v>
      </c>
      <c r="P93" s="13">
        <v>0.17857141000000001</v>
      </c>
      <c r="Q93" s="13">
        <v>3.3690650000000003E-2</v>
      </c>
      <c r="R93" s="13">
        <v>5.5747400000000003E-2</v>
      </c>
      <c r="S93" s="13">
        <v>3.7344499999999998E-3</v>
      </c>
      <c r="T93" s="13">
        <v>0.15247816</v>
      </c>
      <c r="U93" s="13">
        <v>5.440960048E-2</v>
      </c>
      <c r="V93" s="13">
        <v>7.0510540849999997E-2</v>
      </c>
      <c r="W93" s="13">
        <v>3.7344499999999998E-3</v>
      </c>
      <c r="X93" s="13">
        <v>0.17553569602999999</v>
      </c>
      <c r="Y93" s="13">
        <v>5.2583032000000002E-2</v>
      </c>
      <c r="Z93" s="13">
        <v>6.8143452500000007E-2</v>
      </c>
      <c r="AA93" s="13">
        <v>3.7344499999999998E-3</v>
      </c>
      <c r="AB93" s="13">
        <v>0.1696428395</v>
      </c>
      <c r="AC93" s="13">
        <v>5.3468640960000001E-2</v>
      </c>
      <c r="AD93" s="13">
        <v>6.9291131699999994E-2</v>
      </c>
      <c r="AE93" s="13">
        <v>3.7344499999999998E-3</v>
      </c>
      <c r="AF93" s="13">
        <v>0.17249998206</v>
      </c>
      <c r="AG93" s="13">
        <v>4.9815503999999997E-2</v>
      </c>
      <c r="AH93" s="13">
        <v>6.4556954999999999E-2</v>
      </c>
      <c r="AI93" s="13">
        <v>3.7344499999999998E-3</v>
      </c>
      <c r="AJ93" s="13">
        <v>0.16071426899999999</v>
      </c>
      <c r="AK93" s="13">
        <v>5.2527681440000001E-2</v>
      </c>
      <c r="AL93" s="13">
        <v>6.8071722550000005E-2</v>
      </c>
      <c r="AM93" s="13">
        <v>3.7344499999999998E-3</v>
      </c>
      <c r="AN93" s="13">
        <v>0.16946426809000001</v>
      </c>
      <c r="AO93" s="13">
        <v>4.7047975999999998E-2</v>
      </c>
      <c r="AP93" s="13">
        <v>6.0970457499999998E-2</v>
      </c>
      <c r="AQ93" s="13">
        <v>3.7344499999999998E-3</v>
      </c>
      <c r="AR93" s="13">
        <v>0.15247816</v>
      </c>
      <c r="AS93" s="13">
        <v>5.1476020800000001E-2</v>
      </c>
      <c r="AT93" s="13">
        <v>6.6708853499999998E-2</v>
      </c>
      <c r="AU93" s="13">
        <v>3.7344499999999998E-3</v>
      </c>
      <c r="AV93" s="13">
        <v>0.1660714113</v>
      </c>
      <c r="AW93" s="13">
        <v>4.4280448E-2</v>
      </c>
      <c r="AX93" s="13">
        <v>5.7383959999999998E-2</v>
      </c>
      <c r="AY93" s="13">
        <v>3.7344499999999998E-3</v>
      </c>
      <c r="AZ93" s="13">
        <v>0.15247816</v>
      </c>
      <c r="BA93" s="86">
        <v>0</v>
      </c>
      <c r="BB93" s="86">
        <v>7.2463768115942004E-2</v>
      </c>
      <c r="BC93" s="13">
        <v>0</v>
      </c>
      <c r="BD93" s="13">
        <v>0.13559322033898299</v>
      </c>
      <c r="BE93" s="14">
        <v>1.5151515151515201E-2</v>
      </c>
      <c r="BF93" s="14">
        <v>3.125E-2</v>
      </c>
      <c r="BG93" s="14">
        <v>0</v>
      </c>
      <c r="BH93" s="14">
        <v>6.8965517241379296E-2</v>
      </c>
      <c r="BI93" s="14">
        <v>2.7027027027027001E-2</v>
      </c>
      <c r="BJ93" s="14">
        <v>4.2253521126760597E-2</v>
      </c>
      <c r="BK93" s="14">
        <v>0</v>
      </c>
      <c r="BL93" s="430">
        <v>4.6153846153846198E-2</v>
      </c>
      <c r="BM93" s="14">
        <v>2.5974025974026E-2</v>
      </c>
      <c r="BN93" s="14">
        <v>0.04</v>
      </c>
      <c r="BO93" s="14">
        <v>0</v>
      </c>
      <c r="BP93" s="14">
        <v>0.10606060606060599</v>
      </c>
      <c r="BQ93" s="86">
        <v>2.5974025974026E-2</v>
      </c>
      <c r="BR93" s="86">
        <v>0.04</v>
      </c>
      <c r="BS93" s="86">
        <v>0</v>
      </c>
      <c r="BT93" s="86">
        <v>0.10606060606060599</v>
      </c>
      <c r="BU93" s="14" t="s">
        <v>35</v>
      </c>
      <c r="BV93" s="14" t="s">
        <v>35</v>
      </c>
      <c r="BW93" s="14" t="s">
        <v>35</v>
      </c>
      <c r="BX93" s="14" t="s">
        <v>35</v>
      </c>
      <c r="BY93" s="14" t="s">
        <v>35</v>
      </c>
      <c r="BZ93" s="14" t="s">
        <v>35</v>
      </c>
      <c r="CA93" s="14" t="s">
        <v>35</v>
      </c>
      <c r="CB93" s="14" t="s">
        <v>35</v>
      </c>
      <c r="CC93" s="14">
        <v>5.69</v>
      </c>
      <c r="CD93" s="14">
        <v>5.69</v>
      </c>
      <c r="CE93" s="14">
        <v>5.69</v>
      </c>
      <c r="CF93" s="14">
        <v>5.69</v>
      </c>
      <c r="CG93" s="14">
        <v>5.69</v>
      </c>
      <c r="CH93" s="14">
        <v>5.69</v>
      </c>
      <c r="CI93" s="14">
        <v>5.52</v>
      </c>
      <c r="CJ93" s="14">
        <f>INDEX('Monthy Targets'!AC:AC,(MATCH(FY2019_ALL_Targets!$B:$B,'Monthy Targets'!$B:$B,0)))</f>
        <v>5.5</v>
      </c>
      <c r="CK93" s="14">
        <f>INDEX('Monthy Targets'!AD:AD,(MATCH(FY2019_ALL_Targets!$B:$B,'Monthy Targets'!$B:$B,0)))</f>
        <v>5.5</v>
      </c>
      <c r="CL93" s="14">
        <f>INDEX('Monthy Targets'!AE:AE,(MATCH(FY2019_ALL_Targets!$B:$B,'Monthy Targets'!$B:$B,0)))</f>
        <v>5.5</v>
      </c>
      <c r="CM93" s="14">
        <f>INDEX('Monthy Targets'!AF:AF,(MATCH(FY2019_ALL_Targets!$B:$B,'Monthy Targets'!$B:$B,0)))</f>
        <v>5.5</v>
      </c>
      <c r="CN93" s="14">
        <f>INDEX('Monthy Targets'!AG:AG,(MATCH(FY2019_ALL_Targets!$B:$B,'Monthy Targets'!$B:$B,0)))</f>
        <v>5.5</v>
      </c>
      <c r="CO93" s="14">
        <v>0.39</v>
      </c>
      <c r="CP93" s="14">
        <v>0</v>
      </c>
      <c r="CQ93" s="14">
        <v>0.39</v>
      </c>
      <c r="CR93" s="14">
        <v>0.39</v>
      </c>
      <c r="CS93" s="14">
        <v>0.39</v>
      </c>
      <c r="CT93" s="14">
        <v>0.39</v>
      </c>
      <c r="CU93" s="14">
        <v>0.39</v>
      </c>
      <c r="CV93" s="14">
        <v>0.39</v>
      </c>
      <c r="CW93" s="14">
        <v>0.37</v>
      </c>
      <c r="CX93" s="14">
        <v>0.37</v>
      </c>
      <c r="CY93" s="14">
        <v>0.37</v>
      </c>
      <c r="CZ93" s="14">
        <v>0.37</v>
      </c>
      <c r="DA93" s="14">
        <f>IF('QIPP Scorecard'!$AA$1=4,IF(FY2019_ALL_Targets!$BU93="Yes",INDEX('Final Comp Values'!$BN:$BN,MATCH(FY2019_ALL_Targets!$A93,'Final Comp Values'!$B:$B,0)),IF($BU93="Min Data",0,0)),0)</f>
        <v>0.37</v>
      </c>
      <c r="DB93" s="14">
        <f>IF('QIPP Scorecard'!$AA$1=4,IF(FY2019_ALL_Targets!$BV93="Yes",INDEX('Final Comp Values'!$BN:$BN,MATCH(FY2019_ALL_Targets!$A93,'Final Comp Values'!$B:$B,0)),IF($BV93="Min Data",0,0)),0)</f>
        <v>0.37</v>
      </c>
      <c r="DC93" s="14">
        <f>IF('QIPP Scorecard'!$AA$1=4,IF(FY2019_ALL_Targets!$BW93="Yes",INDEX('Final Comp Values'!$BN:$BN,MATCH(FY2019_ALL_Targets!$A93,'Final Comp Values'!$B:$B,0)),IF(CI93="Min Data",0,0)),0)</f>
        <v>0.37</v>
      </c>
      <c r="DD93" s="14">
        <f>IF('QIPP Scorecard'!$AA$1=4,IF(FY2019_ALL_Targets!$BX93="Yes",INDEX('Final Comp Values'!$BN:$BN,MATCH(FY2019_ALL_Targets!$A93,'Final Comp Values'!$B:$B,0)),IF($BX93="Min Data",0,0)),0)</f>
        <v>0.37</v>
      </c>
      <c r="DE93" s="14">
        <v>0.72</v>
      </c>
      <c r="DF93" s="14">
        <v>0</v>
      </c>
      <c r="DG93" s="14">
        <v>0.72</v>
      </c>
      <c r="DH93" s="14">
        <v>0.72</v>
      </c>
      <c r="DI93" s="14">
        <v>0.72</v>
      </c>
      <c r="DJ93" s="14">
        <v>0.72</v>
      </c>
      <c r="DK93" s="14">
        <v>0.72</v>
      </c>
      <c r="DL93" s="14">
        <v>0.72</v>
      </c>
      <c r="DM93" s="14">
        <v>0.69</v>
      </c>
      <c r="DN93" s="14">
        <v>0.69</v>
      </c>
      <c r="DO93" s="14">
        <v>0.69</v>
      </c>
      <c r="DP93" s="14">
        <v>0.69</v>
      </c>
      <c r="DQ93" s="14">
        <f>IF('QIPP Scorecard'!$AA$1=4,IF(FY2019_ALL_Targets!$BY93="Yes",INDEX('Final Comp Values'!$BK:$BK,MATCH(FY2019_ALL_Targets!$A93,'Final Comp Values'!$B:$B,0)),IF($BY93="Min Data",0,0)),0)</f>
        <v>0.69</v>
      </c>
      <c r="DR93" s="14">
        <f>IF('QIPP Scorecard'!$AA$1=4,IF(FY2019_ALL_Targets!$BZ93="Yes",INDEX('Final Comp Values'!$BO:$BO,MATCH(FY2019_ALL_Targets!$A93,'Final Comp Values'!$B:$B,0)),IF($BZ93="Min Data",0,0)),0)</f>
        <v>0.69</v>
      </c>
      <c r="DS93" s="14">
        <f>IF('QIPP Scorecard'!$AA$1=4,IF(FY2019_ALL_Targets!$CA93="Yes",INDEX('Final Comp Values'!$BO:$BO,MATCH(FY2019_ALL_Targets!$A93,'Final Comp Values'!$B:$B,0)),IF($CA93="Min Data",0,0)),0)</f>
        <v>0.69</v>
      </c>
      <c r="DT93" s="14">
        <f>IF('QIPP Scorecard'!$AA$1=4,IF(FY2019_ALL_Targets!$CB93="Yes",INDEX('Final Comp Values'!$BO:$BO,MATCH(FY2019_ALL_Targets!$A93,'Final Comp Values'!$B:$B,0)),IF($CB93="Min Data",0,0)),0)</f>
        <v>0.69</v>
      </c>
      <c r="DU93" s="14">
        <v>0.9</v>
      </c>
      <c r="DV93" s="14">
        <v>1.1399999999999999</v>
      </c>
      <c r="DW93" s="14">
        <v>1.19</v>
      </c>
      <c r="DX93" s="14">
        <v>1.17</v>
      </c>
      <c r="DY93" s="12">
        <f t="shared" si="6"/>
        <v>0</v>
      </c>
      <c r="DZ93" s="12">
        <f t="shared" si="7"/>
        <v>0</v>
      </c>
      <c r="EA93" s="12">
        <f t="shared" si="8"/>
        <v>0</v>
      </c>
      <c r="EB93" s="12">
        <f t="shared" si="9"/>
        <v>0</v>
      </c>
    </row>
    <row r="94" spans="1:132" x14ac:dyDescent="0.25">
      <c r="A94" s="297">
        <v>4818</v>
      </c>
      <c r="B94" s="347">
        <v>455838</v>
      </c>
      <c r="C94" s="297">
        <v>1013398</v>
      </c>
      <c r="D94" s="14">
        <v>1407372642</v>
      </c>
      <c r="E94" s="26" t="s">
        <v>935</v>
      </c>
      <c r="F94" s="26" t="str">
        <f>INDEX('Mar - Aug'!X:X,MATCH(A94,'Mar - Aug'!B:B,0))</f>
        <v>Nueces</v>
      </c>
      <c r="G94" s="26" t="s">
        <v>3059</v>
      </c>
      <c r="H94" s="26"/>
      <c r="I94" s="26" t="str">
        <f t="shared" si="5"/>
        <v/>
      </c>
      <c r="J94" s="299" t="s">
        <v>2868</v>
      </c>
      <c r="K94" s="299" t="s">
        <v>2869</v>
      </c>
      <c r="L94" s="299" t="s">
        <v>603</v>
      </c>
      <c r="M94" s="13">
        <v>1.6129020000000001E-2</v>
      </c>
      <c r="N94" s="13">
        <v>3.053436E-2</v>
      </c>
      <c r="O94" s="13">
        <v>0</v>
      </c>
      <c r="P94" s="13">
        <v>6.4102569999999998E-2</v>
      </c>
      <c r="Q94" s="13">
        <v>3.3690650000000003E-2</v>
      </c>
      <c r="R94" s="13">
        <v>5.5747400000000003E-2</v>
      </c>
      <c r="S94" s="13">
        <v>3.7344499999999998E-3</v>
      </c>
      <c r="T94" s="13">
        <v>0.15247816</v>
      </c>
      <c r="U94" s="13">
        <v>3.3690650000000003E-2</v>
      </c>
      <c r="V94" s="13">
        <v>5.5747400000000003E-2</v>
      </c>
      <c r="W94" s="13">
        <v>3.7344499999999998E-3</v>
      </c>
      <c r="X94" s="13">
        <v>0.15247816</v>
      </c>
      <c r="Y94" s="13">
        <v>3.3690650000000003E-2</v>
      </c>
      <c r="Z94" s="13">
        <v>5.5747400000000003E-2</v>
      </c>
      <c r="AA94" s="13">
        <v>3.7344499999999998E-3</v>
      </c>
      <c r="AB94" s="13">
        <v>0.15247816</v>
      </c>
      <c r="AC94" s="13">
        <v>3.3690650000000003E-2</v>
      </c>
      <c r="AD94" s="13">
        <v>5.5747400000000003E-2</v>
      </c>
      <c r="AE94" s="13">
        <v>3.7344499999999998E-3</v>
      </c>
      <c r="AF94" s="13">
        <v>0.15247816</v>
      </c>
      <c r="AG94" s="13">
        <v>3.3690650000000003E-2</v>
      </c>
      <c r="AH94" s="13">
        <v>5.5747400000000003E-2</v>
      </c>
      <c r="AI94" s="13">
        <v>3.7344499999999998E-3</v>
      </c>
      <c r="AJ94" s="13">
        <v>0.15247816</v>
      </c>
      <c r="AK94" s="13">
        <v>3.3690650000000003E-2</v>
      </c>
      <c r="AL94" s="13">
        <v>5.5747400000000003E-2</v>
      </c>
      <c r="AM94" s="13">
        <v>3.7344499999999998E-3</v>
      </c>
      <c r="AN94" s="13">
        <v>0.15247816</v>
      </c>
      <c r="AO94" s="13">
        <v>3.3690650000000003E-2</v>
      </c>
      <c r="AP94" s="13">
        <v>5.5747400000000003E-2</v>
      </c>
      <c r="AQ94" s="13">
        <v>3.7344499999999998E-3</v>
      </c>
      <c r="AR94" s="13">
        <v>0.15247816</v>
      </c>
      <c r="AS94" s="13">
        <v>3.3690650000000003E-2</v>
      </c>
      <c r="AT94" s="13">
        <v>5.5747400000000003E-2</v>
      </c>
      <c r="AU94" s="13">
        <v>3.7344499999999998E-3</v>
      </c>
      <c r="AV94" s="13">
        <v>0.15247816</v>
      </c>
      <c r="AW94" s="13">
        <v>3.3690650000000003E-2</v>
      </c>
      <c r="AX94" s="13">
        <v>5.5747400000000003E-2</v>
      </c>
      <c r="AY94" s="13">
        <v>3.7344499999999998E-3</v>
      </c>
      <c r="AZ94" s="13">
        <v>0.15247816</v>
      </c>
      <c r="BA94" s="86">
        <v>3.77358490566038E-2</v>
      </c>
      <c r="BB94" s="86">
        <v>8.3333333333333301E-2</v>
      </c>
      <c r="BC94" s="13">
        <v>0</v>
      </c>
      <c r="BD94" s="13">
        <v>0.15217391304347799</v>
      </c>
      <c r="BE94" s="14">
        <v>1.7857142857142901E-2</v>
      </c>
      <c r="BF94" s="14">
        <v>0.119047619047619</v>
      </c>
      <c r="BG94" s="14">
        <v>0</v>
      </c>
      <c r="BH94" s="14">
        <v>0.14000000000000001</v>
      </c>
      <c r="BI94" s="14">
        <v>1.88679245283019E-2</v>
      </c>
      <c r="BJ94" s="14">
        <v>5.2631578947368397E-2</v>
      </c>
      <c r="BK94" s="14">
        <v>0</v>
      </c>
      <c r="BL94" s="430">
        <v>0.104166666666667</v>
      </c>
      <c r="BM94" s="14">
        <v>1.72413793103448E-2</v>
      </c>
      <c r="BN94" s="14">
        <v>2.5000000000000001E-2</v>
      </c>
      <c r="BO94" s="14">
        <v>0</v>
      </c>
      <c r="BP94" s="14">
        <v>9.6153846153846201E-2</v>
      </c>
      <c r="BQ94" s="86">
        <v>1.72413793103448E-2</v>
      </c>
      <c r="BR94" s="86">
        <v>2.5000000000000001E-2</v>
      </c>
      <c r="BS94" s="86">
        <v>0</v>
      </c>
      <c r="BT94" s="86">
        <v>9.6153846153846201E-2</v>
      </c>
      <c r="BU94" s="14" t="s">
        <v>35</v>
      </c>
      <c r="BV94" s="14" t="s">
        <v>35</v>
      </c>
      <c r="BW94" s="14" t="s">
        <v>35</v>
      </c>
      <c r="BX94" s="14" t="s">
        <v>35</v>
      </c>
      <c r="BY94" s="14" t="s">
        <v>35</v>
      </c>
      <c r="BZ94" s="14" t="s">
        <v>35</v>
      </c>
      <c r="CA94" s="14" t="s">
        <v>35</v>
      </c>
      <c r="CB94" s="14" t="s">
        <v>35</v>
      </c>
      <c r="CC94" s="14">
        <v>0</v>
      </c>
      <c r="CD94" s="14">
        <v>0</v>
      </c>
      <c r="CE94" s="14">
        <v>0</v>
      </c>
      <c r="CF94" s="14">
        <v>0</v>
      </c>
      <c r="CG94" s="14">
        <v>0</v>
      </c>
      <c r="CH94" s="14">
        <v>0</v>
      </c>
      <c r="CI94" s="14">
        <v>0</v>
      </c>
      <c r="CJ94" s="14">
        <f>INDEX('Monthy Targets'!AC:AC,(MATCH(FY2019_ALL_Targets!$B:$B,'Monthy Targets'!$B:$B,0)))</f>
        <v>0</v>
      </c>
      <c r="CK94" s="14">
        <f>INDEX('Monthy Targets'!AD:AD,(MATCH(FY2019_ALL_Targets!$B:$B,'Monthy Targets'!$B:$B,0)))</f>
        <v>0</v>
      </c>
      <c r="CL94" s="14">
        <f>INDEX('Monthy Targets'!AE:AE,(MATCH(FY2019_ALL_Targets!$B:$B,'Monthy Targets'!$B:$B,0)))</f>
        <v>0</v>
      </c>
      <c r="CM94" s="14">
        <f>INDEX('Monthy Targets'!AF:AF,(MATCH(FY2019_ALL_Targets!$B:$B,'Monthy Targets'!$B:$B,0)))</f>
        <v>0</v>
      </c>
      <c r="CN94" s="14">
        <f>INDEX('Monthy Targets'!AG:AG,(MATCH(FY2019_ALL_Targets!$B:$B,'Monthy Targets'!$B:$B,0)))</f>
        <v>0</v>
      </c>
      <c r="CO94" s="14">
        <v>0</v>
      </c>
      <c r="CP94" s="14">
        <v>0</v>
      </c>
      <c r="CQ94" s="14">
        <v>1.0900000000000001</v>
      </c>
      <c r="CR94" s="14">
        <v>1.0900000000000001</v>
      </c>
      <c r="CS94" s="14">
        <v>1.0900000000000001</v>
      </c>
      <c r="CT94" s="14">
        <v>0</v>
      </c>
      <c r="CU94" s="14">
        <v>1.0900000000000001</v>
      </c>
      <c r="CV94" s="14">
        <v>1.0900000000000001</v>
      </c>
      <c r="CW94" s="14">
        <v>1.04</v>
      </c>
      <c r="CX94" s="14">
        <v>1.04</v>
      </c>
      <c r="CY94" s="14">
        <v>1.04</v>
      </c>
      <c r="CZ94" s="14">
        <v>1.04</v>
      </c>
      <c r="DA94" s="14">
        <f>IF('QIPP Scorecard'!$AA$1=4,IF(FY2019_ALL_Targets!$BU94="Yes",INDEX('Final Comp Values'!$BN:$BN,MATCH(FY2019_ALL_Targets!$A94,'Final Comp Values'!$B:$B,0)),IF($BU94="Min Data",0,0)),0)</f>
        <v>1.04</v>
      </c>
      <c r="DB94" s="14">
        <f>IF('QIPP Scorecard'!$AA$1=4,IF(FY2019_ALL_Targets!$BV94="Yes",INDEX('Final Comp Values'!$BN:$BN,MATCH(FY2019_ALL_Targets!$A94,'Final Comp Values'!$B:$B,0)),IF($BV94="Min Data",0,0)),0)</f>
        <v>1.04</v>
      </c>
      <c r="DC94" s="14">
        <f>IF('QIPP Scorecard'!$AA$1=4,IF(FY2019_ALL_Targets!$BW94="Yes",INDEX('Final Comp Values'!$BN:$BN,MATCH(FY2019_ALL_Targets!$A94,'Final Comp Values'!$B:$B,0)),IF(CI94="Min Data",0,0)),0)</f>
        <v>1.04</v>
      </c>
      <c r="DD94" s="14">
        <f>IF('QIPP Scorecard'!$AA$1=4,IF(FY2019_ALL_Targets!$BX94="Yes",INDEX('Final Comp Values'!$BN:$BN,MATCH(FY2019_ALL_Targets!$A94,'Final Comp Values'!$B:$B,0)),IF($BX94="Min Data",0,0)),0)</f>
        <v>1.04</v>
      </c>
      <c r="DE94" s="14">
        <v>0</v>
      </c>
      <c r="DF94" s="14">
        <v>0</v>
      </c>
      <c r="DG94" s="14">
        <v>2.02</v>
      </c>
      <c r="DH94" s="14">
        <v>2.02</v>
      </c>
      <c r="DI94" s="14">
        <v>2.02</v>
      </c>
      <c r="DJ94" s="14">
        <v>0</v>
      </c>
      <c r="DK94" s="14">
        <v>2.02</v>
      </c>
      <c r="DL94" s="14">
        <v>2.02</v>
      </c>
      <c r="DM94" s="14">
        <v>1.93</v>
      </c>
      <c r="DN94" s="14">
        <v>1.93</v>
      </c>
      <c r="DO94" s="14">
        <v>1.93</v>
      </c>
      <c r="DP94" s="14">
        <v>1.93</v>
      </c>
      <c r="DQ94" s="14">
        <f>IF('QIPP Scorecard'!$AA$1=4,IF(FY2019_ALL_Targets!$BY94="Yes",INDEX('Final Comp Values'!$BK:$BK,MATCH(FY2019_ALL_Targets!$A94,'Final Comp Values'!$B:$B,0)),IF($BY94="Min Data",0,0)),0)</f>
        <v>1.93</v>
      </c>
      <c r="DR94" s="14">
        <f>IF('QIPP Scorecard'!$AA$1=4,IF(FY2019_ALL_Targets!$BZ94="Yes",INDEX('Final Comp Values'!$BO:$BO,MATCH(FY2019_ALL_Targets!$A94,'Final Comp Values'!$B:$B,0)),IF($BZ94="Min Data",0,0)),0)</f>
        <v>1.93</v>
      </c>
      <c r="DS94" s="14">
        <f>IF('QIPP Scorecard'!$AA$1=4,IF(FY2019_ALL_Targets!$CA94="Yes",INDEX('Final Comp Values'!$BO:$BO,MATCH(FY2019_ALL_Targets!$A94,'Final Comp Values'!$B:$B,0)),IF($CA94="Min Data",0,0)),0)</f>
        <v>1.93</v>
      </c>
      <c r="DT94" s="14">
        <f>IF('QIPP Scorecard'!$AA$1=4,IF(FY2019_ALL_Targets!$CB94="Yes",INDEX('Final Comp Values'!$BO:$BO,MATCH(FY2019_ALL_Targets!$A94,'Final Comp Values'!$B:$B,0)),IF($CB94="Min Data",0,0)),0)</f>
        <v>1.93</v>
      </c>
      <c r="DU94" s="14">
        <v>0.62</v>
      </c>
      <c r="DV94" s="14">
        <v>1.05</v>
      </c>
      <c r="DW94" s="14">
        <v>1.47</v>
      </c>
      <c r="DX94" s="14">
        <v>1.44</v>
      </c>
      <c r="DY94" s="12">
        <f t="shared" si="6"/>
        <v>0</v>
      </c>
      <c r="DZ94" s="12">
        <f t="shared" si="7"/>
        <v>0</v>
      </c>
      <c r="EA94" s="12">
        <f t="shared" si="8"/>
        <v>0</v>
      </c>
      <c r="EB94" s="12">
        <f t="shared" si="9"/>
        <v>3</v>
      </c>
    </row>
    <row r="95" spans="1:132" x14ac:dyDescent="0.25">
      <c r="A95" s="297">
        <v>4418</v>
      </c>
      <c r="B95" s="347">
        <v>455849</v>
      </c>
      <c r="C95" s="297">
        <v>1026287</v>
      </c>
      <c r="D95" s="14">
        <v>1245639632</v>
      </c>
      <c r="E95" s="26" t="s">
        <v>939</v>
      </c>
      <c r="F95" s="26" t="str">
        <f>INDEX('Mar - Aug'!X:X,MATCH(A95,'Mar - Aug'!B:B,0))</f>
        <v>MRSA Northeast</v>
      </c>
      <c r="G95" s="26" t="s">
        <v>3056</v>
      </c>
      <c r="H95" s="26"/>
      <c r="I95" s="26" t="str">
        <f t="shared" si="5"/>
        <v/>
      </c>
      <c r="J95" s="299" t="s">
        <v>487</v>
      </c>
      <c r="K95" s="299" t="s">
        <v>994</v>
      </c>
      <c r="L95" s="299" t="s">
        <v>2383</v>
      </c>
      <c r="M95" s="13">
        <v>3.4482760000000001E-2</v>
      </c>
      <c r="N95" s="13">
        <v>6.8548419999999999E-2</v>
      </c>
      <c r="O95" s="13">
        <v>0</v>
      </c>
      <c r="P95" s="13">
        <v>0.18292684000000001</v>
      </c>
      <c r="Q95" s="13">
        <v>3.3690650000000003E-2</v>
      </c>
      <c r="R95" s="13">
        <v>5.5747400000000003E-2</v>
      </c>
      <c r="S95" s="13">
        <v>3.7344499999999998E-3</v>
      </c>
      <c r="T95" s="13">
        <v>0.15247816</v>
      </c>
      <c r="U95" s="13">
        <v>3.3896553080000003E-2</v>
      </c>
      <c r="V95" s="13">
        <v>6.7383096860000005E-2</v>
      </c>
      <c r="W95" s="13">
        <v>3.7344499999999998E-3</v>
      </c>
      <c r="X95" s="13">
        <v>0.17981708371999999</v>
      </c>
      <c r="Y95" s="13">
        <v>3.3690650000000003E-2</v>
      </c>
      <c r="Z95" s="13">
        <v>6.5120998999999999E-2</v>
      </c>
      <c r="AA95" s="13">
        <v>3.7344499999999998E-3</v>
      </c>
      <c r="AB95" s="13">
        <v>0.17378049800000001</v>
      </c>
      <c r="AC95" s="13">
        <v>3.3690650000000003E-2</v>
      </c>
      <c r="AD95" s="13">
        <v>6.6217773719999998E-2</v>
      </c>
      <c r="AE95" s="13">
        <v>3.7344499999999998E-3</v>
      </c>
      <c r="AF95" s="13">
        <v>0.17670732744000001</v>
      </c>
      <c r="AG95" s="13">
        <v>3.3690650000000003E-2</v>
      </c>
      <c r="AH95" s="13">
        <v>6.1693577999999999E-2</v>
      </c>
      <c r="AI95" s="13">
        <v>3.7344499999999998E-3</v>
      </c>
      <c r="AJ95" s="13">
        <v>0.164634156</v>
      </c>
      <c r="AK95" s="13">
        <v>3.3690650000000003E-2</v>
      </c>
      <c r="AL95" s="13">
        <v>6.5052450580000004E-2</v>
      </c>
      <c r="AM95" s="13">
        <v>3.7344499999999998E-3</v>
      </c>
      <c r="AN95" s="13">
        <v>0.17359757115999999</v>
      </c>
      <c r="AO95" s="13">
        <v>3.3690650000000003E-2</v>
      </c>
      <c r="AP95" s="13">
        <v>5.8266156999999999E-2</v>
      </c>
      <c r="AQ95" s="13">
        <v>3.7344499999999998E-3</v>
      </c>
      <c r="AR95" s="13">
        <v>0.155487814</v>
      </c>
      <c r="AS95" s="13">
        <v>3.3690650000000003E-2</v>
      </c>
      <c r="AT95" s="13">
        <v>6.3750030599999993E-2</v>
      </c>
      <c r="AU95" s="13">
        <v>3.7344499999999998E-3</v>
      </c>
      <c r="AV95" s="13">
        <v>0.1701219612</v>
      </c>
      <c r="AW95" s="13">
        <v>3.3690650000000003E-2</v>
      </c>
      <c r="AX95" s="13">
        <v>5.5747400000000003E-2</v>
      </c>
      <c r="AY95" s="13">
        <v>3.7344499999999998E-3</v>
      </c>
      <c r="AZ95" s="13">
        <v>0.15247816</v>
      </c>
      <c r="BA95" s="86">
        <v>5.0359712230215799E-2</v>
      </c>
      <c r="BB95" s="86">
        <v>4.5454545454545497E-2</v>
      </c>
      <c r="BC95" s="13">
        <v>0</v>
      </c>
      <c r="BD95" s="13">
        <v>0.13709677419354799</v>
      </c>
      <c r="BE95" s="14">
        <v>7.8571428571428598E-2</v>
      </c>
      <c r="BF95" s="14">
        <v>3.8961038961039002E-2</v>
      </c>
      <c r="BG95" s="14">
        <v>0</v>
      </c>
      <c r="BH95" s="14">
        <v>0.104</v>
      </c>
      <c r="BI95" s="14">
        <v>4.6153846153846198E-2</v>
      </c>
      <c r="BJ95" s="14">
        <v>7.4626865671641798E-2</v>
      </c>
      <c r="BK95" s="14">
        <v>0</v>
      </c>
      <c r="BL95" s="430">
        <v>0.12931034482758599</v>
      </c>
      <c r="BM95" s="14">
        <v>5.4263565891472902E-2</v>
      </c>
      <c r="BN95" s="14">
        <v>5.4054054054054099E-2</v>
      </c>
      <c r="BO95" s="14">
        <v>0</v>
      </c>
      <c r="BP95" s="14">
        <v>0.13157894736842099</v>
      </c>
      <c r="BQ95" s="86">
        <v>5.4263565891472902E-2</v>
      </c>
      <c r="BR95" s="86">
        <v>5.4054054054054099E-2</v>
      </c>
      <c r="BS95" s="86">
        <v>0</v>
      </c>
      <c r="BT95" s="86">
        <v>0.13157894736842099</v>
      </c>
      <c r="BU95" s="14" t="s">
        <v>36</v>
      </c>
      <c r="BV95" s="14" t="s">
        <v>35</v>
      </c>
      <c r="BW95" s="14" t="s">
        <v>35</v>
      </c>
      <c r="BX95" s="14" t="s">
        <v>35</v>
      </c>
      <c r="BY95" s="14" t="s">
        <v>36</v>
      </c>
      <c r="BZ95" s="14" t="s">
        <v>35</v>
      </c>
      <c r="CA95" s="14" t="s">
        <v>35</v>
      </c>
      <c r="CB95" s="14" t="s">
        <v>35</v>
      </c>
      <c r="CC95" s="14">
        <v>11.26</v>
      </c>
      <c r="CD95" s="14">
        <v>11.26</v>
      </c>
      <c r="CE95" s="14">
        <v>11.26</v>
      </c>
      <c r="CF95" s="14">
        <v>11.26</v>
      </c>
      <c r="CG95" s="14">
        <v>11.26</v>
      </c>
      <c r="CH95" s="14">
        <v>11.26</v>
      </c>
      <c r="CI95" s="14">
        <v>11.66</v>
      </c>
      <c r="CJ95" s="14">
        <f>INDEX('Monthy Targets'!AC:AC,(MATCH(FY2019_ALL_Targets!$B:$B,'Monthy Targets'!$B:$B,0)))</f>
        <v>11.62</v>
      </c>
      <c r="CK95" s="14">
        <f>INDEX('Monthy Targets'!AD:AD,(MATCH(FY2019_ALL_Targets!$B:$B,'Monthy Targets'!$B:$B,0)))</f>
        <v>11.62</v>
      </c>
      <c r="CL95" s="14">
        <f>INDEX('Monthy Targets'!AE:AE,(MATCH(FY2019_ALL_Targets!$B:$B,'Monthy Targets'!$B:$B,0)))</f>
        <v>11.62</v>
      </c>
      <c r="CM95" s="14">
        <f>INDEX('Monthy Targets'!AF:AF,(MATCH(FY2019_ALL_Targets!$B:$B,'Monthy Targets'!$B:$B,0)))</f>
        <v>11.62</v>
      </c>
      <c r="CN95" s="14">
        <f>INDEX('Monthy Targets'!AG:AG,(MATCH(FY2019_ALL_Targets!$B:$B,'Monthy Targets'!$B:$B,0)))</f>
        <v>11.62</v>
      </c>
      <c r="CO95" s="14">
        <v>0</v>
      </c>
      <c r="CP95" s="14">
        <v>0.76</v>
      </c>
      <c r="CQ95" s="14">
        <v>0.76</v>
      </c>
      <c r="CR95" s="14">
        <v>0.76</v>
      </c>
      <c r="CS95" s="14">
        <v>0</v>
      </c>
      <c r="CT95" s="14">
        <v>0.76</v>
      </c>
      <c r="CU95" s="14">
        <v>0.76</v>
      </c>
      <c r="CV95" s="14">
        <v>0.76</v>
      </c>
      <c r="CW95" s="14">
        <v>0</v>
      </c>
      <c r="CX95" s="14">
        <v>0</v>
      </c>
      <c r="CY95" s="14">
        <v>0.79</v>
      </c>
      <c r="CZ95" s="14">
        <v>0.79</v>
      </c>
      <c r="DA95" s="14">
        <f>IF('QIPP Scorecard'!$AA$1=4,IF(FY2019_ALL_Targets!$BU95="Yes",INDEX('Final Comp Values'!$BN:$BN,MATCH(FY2019_ALL_Targets!$A95,'Final Comp Values'!$B:$B,0)),IF($BU95="Min Data",0,0)),0)</f>
        <v>0</v>
      </c>
      <c r="DB95" s="14">
        <f>IF('QIPP Scorecard'!$AA$1=4,IF(FY2019_ALL_Targets!$BV95="Yes",INDEX('Final Comp Values'!$BN:$BN,MATCH(FY2019_ALL_Targets!$A95,'Final Comp Values'!$B:$B,0)),IF($BV95="Min Data",0,0)),0)</f>
        <v>0.79</v>
      </c>
      <c r="DC95" s="14">
        <f>IF('QIPP Scorecard'!$AA$1=4,IF(FY2019_ALL_Targets!$BW95="Yes",INDEX('Final Comp Values'!$BN:$BN,MATCH(FY2019_ALL_Targets!$A95,'Final Comp Values'!$B:$B,0)),IF(CI95="Min Data",0,0)),0)</f>
        <v>0.79</v>
      </c>
      <c r="DD95" s="14">
        <f>IF('QIPP Scorecard'!$AA$1=4,IF(FY2019_ALL_Targets!$BX95="Yes",INDEX('Final Comp Values'!$BN:$BN,MATCH(FY2019_ALL_Targets!$A95,'Final Comp Values'!$B:$B,0)),IF($BX95="Min Data",0,0)),0)</f>
        <v>0.79</v>
      </c>
      <c r="DE95" s="14">
        <v>0</v>
      </c>
      <c r="DF95" s="14">
        <v>1.42</v>
      </c>
      <c r="DG95" s="14">
        <v>1.42</v>
      </c>
      <c r="DH95" s="14">
        <v>1.42</v>
      </c>
      <c r="DI95" s="14">
        <v>0</v>
      </c>
      <c r="DJ95" s="14">
        <v>1.42</v>
      </c>
      <c r="DK95" s="14">
        <v>1.42</v>
      </c>
      <c r="DL95" s="14">
        <v>1.42</v>
      </c>
      <c r="DM95" s="14">
        <v>0</v>
      </c>
      <c r="DN95" s="14">
        <v>0</v>
      </c>
      <c r="DO95" s="14">
        <v>1.47</v>
      </c>
      <c r="DP95" s="14">
        <v>1.47</v>
      </c>
      <c r="DQ95" s="14">
        <f>IF('QIPP Scorecard'!$AA$1=4,IF(FY2019_ALL_Targets!$BY95="Yes",INDEX('Final Comp Values'!$BK:$BK,MATCH(FY2019_ALL_Targets!$A95,'Final Comp Values'!$B:$B,0)),IF($BY95="Min Data",0,0)),0)</f>
        <v>0</v>
      </c>
      <c r="DR95" s="14">
        <f>IF('QIPP Scorecard'!$AA$1=4,IF(FY2019_ALL_Targets!$BZ95="Yes",INDEX('Final Comp Values'!$BO:$BO,MATCH(FY2019_ALL_Targets!$A95,'Final Comp Values'!$B:$B,0)),IF($BZ95="Min Data",0,0)),0)</f>
        <v>1.47</v>
      </c>
      <c r="DS95" s="14">
        <f>IF('QIPP Scorecard'!$AA$1=4,IF(FY2019_ALL_Targets!$CA95="Yes",INDEX('Final Comp Values'!$BO:$BO,MATCH(FY2019_ALL_Targets!$A95,'Final Comp Values'!$B:$B,0)),IF($CA95="Min Data",0,0)),0)</f>
        <v>1.47</v>
      </c>
      <c r="DT95" s="14">
        <f>IF('QIPP Scorecard'!$AA$1=4,IF(FY2019_ALL_Targets!$CB95="Yes",INDEX('Final Comp Values'!$BO:$BO,MATCH(FY2019_ALL_Targets!$A95,'Final Comp Values'!$B:$B,0)),IF($CB95="Min Data",0,0)),0)</f>
        <v>1.47</v>
      </c>
      <c r="DU95" s="14">
        <v>1.78</v>
      </c>
      <c r="DV95" s="14">
        <v>2.02</v>
      </c>
      <c r="DW95" s="14">
        <v>1.82</v>
      </c>
      <c r="DX95" s="14">
        <v>2.0499999999999998</v>
      </c>
      <c r="DY95" s="12">
        <f t="shared" si="6"/>
        <v>1</v>
      </c>
      <c r="DZ95" s="12">
        <f t="shared" si="7"/>
        <v>1</v>
      </c>
      <c r="EA95" s="12">
        <f t="shared" si="8"/>
        <v>0</v>
      </c>
      <c r="EB95" s="12">
        <f t="shared" si="9"/>
        <v>0</v>
      </c>
    </row>
    <row r="96" spans="1:132" x14ac:dyDescent="0.25">
      <c r="A96" s="297">
        <v>4588</v>
      </c>
      <c r="B96" s="347">
        <v>455850</v>
      </c>
      <c r="C96" s="297">
        <v>1013537</v>
      </c>
      <c r="D96" s="14">
        <v>1013990126</v>
      </c>
      <c r="E96" s="26" t="s">
        <v>937</v>
      </c>
      <c r="F96" s="26" t="str">
        <f>INDEX('Mar - Aug'!X:X,MATCH(A96,'Mar - Aug'!B:B,0))</f>
        <v>Tarrant</v>
      </c>
      <c r="G96" s="26" t="s">
        <v>3009</v>
      </c>
      <c r="H96" s="26"/>
      <c r="I96" s="26" t="str">
        <f t="shared" si="5"/>
        <v/>
      </c>
      <c r="J96" s="299" t="s">
        <v>2925</v>
      </c>
      <c r="K96" s="299" t="s">
        <v>2926</v>
      </c>
      <c r="L96" s="299" t="s">
        <v>2927</v>
      </c>
      <c r="M96" s="13">
        <v>1.935485E-2</v>
      </c>
      <c r="N96" s="13">
        <v>1.4150940000000001E-2</v>
      </c>
      <c r="O96" s="13">
        <v>0</v>
      </c>
      <c r="P96" s="13">
        <v>0.28315411000000001</v>
      </c>
      <c r="Q96" s="13">
        <v>3.3690650000000003E-2</v>
      </c>
      <c r="R96" s="13">
        <v>5.5747400000000003E-2</v>
      </c>
      <c r="S96" s="13">
        <v>3.7344499999999998E-3</v>
      </c>
      <c r="T96" s="13">
        <v>0.15247816</v>
      </c>
      <c r="U96" s="13">
        <v>3.3690650000000003E-2</v>
      </c>
      <c r="V96" s="13">
        <v>5.5747400000000003E-2</v>
      </c>
      <c r="W96" s="13">
        <v>3.7344499999999998E-3</v>
      </c>
      <c r="X96" s="13">
        <v>0.27834049013000001</v>
      </c>
      <c r="Y96" s="13">
        <v>3.3690650000000003E-2</v>
      </c>
      <c r="Z96" s="13">
        <v>5.5747400000000003E-2</v>
      </c>
      <c r="AA96" s="13">
        <v>3.7344499999999998E-3</v>
      </c>
      <c r="AB96" s="13">
        <v>0.26899640450000001</v>
      </c>
      <c r="AC96" s="13">
        <v>3.3690650000000003E-2</v>
      </c>
      <c r="AD96" s="13">
        <v>5.5747400000000003E-2</v>
      </c>
      <c r="AE96" s="13">
        <v>3.7344499999999998E-3</v>
      </c>
      <c r="AF96" s="13">
        <v>0.27352687026</v>
      </c>
      <c r="AG96" s="13">
        <v>3.3690650000000003E-2</v>
      </c>
      <c r="AH96" s="13">
        <v>5.5747400000000003E-2</v>
      </c>
      <c r="AI96" s="13">
        <v>3.7344499999999998E-3</v>
      </c>
      <c r="AJ96" s="13">
        <v>0.254838699</v>
      </c>
      <c r="AK96" s="13">
        <v>3.3690650000000003E-2</v>
      </c>
      <c r="AL96" s="13">
        <v>5.5747400000000003E-2</v>
      </c>
      <c r="AM96" s="13">
        <v>3.7344499999999998E-3</v>
      </c>
      <c r="AN96" s="13">
        <v>0.26871325038999999</v>
      </c>
      <c r="AO96" s="13">
        <v>3.3690650000000003E-2</v>
      </c>
      <c r="AP96" s="13">
        <v>5.5747400000000003E-2</v>
      </c>
      <c r="AQ96" s="13">
        <v>3.7344499999999998E-3</v>
      </c>
      <c r="AR96" s="13">
        <v>0.2406809935</v>
      </c>
      <c r="AS96" s="13">
        <v>3.3690650000000003E-2</v>
      </c>
      <c r="AT96" s="13">
        <v>5.5747400000000003E-2</v>
      </c>
      <c r="AU96" s="13">
        <v>3.7344499999999998E-3</v>
      </c>
      <c r="AV96" s="13">
        <v>0.26333332230000001</v>
      </c>
      <c r="AW96" s="13">
        <v>3.3690650000000003E-2</v>
      </c>
      <c r="AX96" s="13">
        <v>5.5747400000000003E-2</v>
      </c>
      <c r="AY96" s="13">
        <v>3.7344499999999998E-3</v>
      </c>
      <c r="AZ96" s="13">
        <v>0.22652328799999999</v>
      </c>
      <c r="BA96" s="86">
        <v>0.05</v>
      </c>
      <c r="BB96" s="86">
        <v>1.58730158730159E-2</v>
      </c>
      <c r="BC96" s="13">
        <v>0</v>
      </c>
      <c r="BD96" s="13">
        <v>0.26470588235294101</v>
      </c>
      <c r="BE96" s="14">
        <v>3.8961038961039002E-2</v>
      </c>
      <c r="BF96" s="14">
        <v>0</v>
      </c>
      <c r="BG96" s="14">
        <v>0</v>
      </c>
      <c r="BH96" s="14">
        <v>0.133333333333333</v>
      </c>
      <c r="BI96" s="14">
        <v>0</v>
      </c>
      <c r="BJ96" s="14">
        <v>0.02</v>
      </c>
      <c r="BK96" s="14">
        <v>0</v>
      </c>
      <c r="BL96" s="430">
        <v>6.8965517241379296E-2</v>
      </c>
      <c r="BM96" s="14">
        <v>0</v>
      </c>
      <c r="BN96" s="14">
        <v>1.9607843137254902E-2</v>
      </c>
      <c r="BO96" s="14">
        <v>0</v>
      </c>
      <c r="BP96" s="14">
        <v>6.8965517241379296E-2</v>
      </c>
      <c r="BQ96" s="86">
        <v>0</v>
      </c>
      <c r="BR96" s="86">
        <v>1.9607843137254902E-2</v>
      </c>
      <c r="BS96" s="86">
        <v>0</v>
      </c>
      <c r="BT96" s="86">
        <v>6.8965517241379296E-2</v>
      </c>
      <c r="BU96" s="14" t="s">
        <v>35</v>
      </c>
      <c r="BV96" s="14" t="s">
        <v>35</v>
      </c>
      <c r="BW96" s="14" t="s">
        <v>35</v>
      </c>
      <c r="BX96" s="14" t="s">
        <v>35</v>
      </c>
      <c r="BY96" s="14" t="s">
        <v>35</v>
      </c>
      <c r="BZ96" s="14" t="s">
        <v>35</v>
      </c>
      <c r="CA96" s="14" t="s">
        <v>35</v>
      </c>
      <c r="CB96" s="14" t="s">
        <v>35</v>
      </c>
      <c r="CC96" s="14">
        <v>0</v>
      </c>
      <c r="CD96" s="14">
        <v>0</v>
      </c>
      <c r="CE96" s="14">
        <v>0</v>
      </c>
      <c r="CF96" s="14">
        <v>0</v>
      </c>
      <c r="CG96" s="14">
        <v>0</v>
      </c>
      <c r="CH96" s="14">
        <v>0</v>
      </c>
      <c r="CI96" s="14">
        <v>0</v>
      </c>
      <c r="CJ96" s="14">
        <f>INDEX('Monthy Targets'!AC:AC,(MATCH(FY2019_ALL_Targets!$B:$B,'Monthy Targets'!$B:$B,0)))</f>
        <v>0</v>
      </c>
      <c r="CK96" s="14">
        <f>INDEX('Monthy Targets'!AD:AD,(MATCH(FY2019_ALL_Targets!$B:$B,'Monthy Targets'!$B:$B,0)))</f>
        <v>0</v>
      </c>
      <c r="CL96" s="14">
        <f>INDEX('Monthy Targets'!AE:AE,(MATCH(FY2019_ALL_Targets!$B:$B,'Monthy Targets'!$B:$B,0)))</f>
        <v>0</v>
      </c>
      <c r="CM96" s="14">
        <f>INDEX('Monthy Targets'!AF:AF,(MATCH(FY2019_ALL_Targets!$B:$B,'Monthy Targets'!$B:$B,0)))</f>
        <v>0</v>
      </c>
      <c r="CN96" s="14">
        <f>INDEX('Monthy Targets'!AG:AG,(MATCH(FY2019_ALL_Targets!$B:$B,'Monthy Targets'!$B:$B,0)))</f>
        <v>0</v>
      </c>
      <c r="CO96" s="14">
        <v>0</v>
      </c>
      <c r="CP96" s="14">
        <v>0.53</v>
      </c>
      <c r="CQ96" s="14">
        <v>0.53</v>
      </c>
      <c r="CR96" s="14">
        <v>0.53</v>
      </c>
      <c r="CS96" s="14">
        <v>0</v>
      </c>
      <c r="CT96" s="14">
        <v>0.53</v>
      </c>
      <c r="CU96" s="14">
        <v>0.53</v>
      </c>
      <c r="CV96" s="14">
        <v>0.53</v>
      </c>
      <c r="CW96" s="14">
        <v>0.51</v>
      </c>
      <c r="CX96" s="14">
        <v>0.51</v>
      </c>
      <c r="CY96" s="14">
        <v>0.51</v>
      </c>
      <c r="CZ96" s="14">
        <v>0.51</v>
      </c>
      <c r="DA96" s="14">
        <f>IF('QIPP Scorecard'!$AA$1=4,IF(FY2019_ALL_Targets!$BU96="Yes",INDEX('Final Comp Values'!$BN:$BN,MATCH(FY2019_ALL_Targets!$A96,'Final Comp Values'!$B:$B,0)),IF($BU96="Min Data",0,0)),0)</f>
        <v>0.51</v>
      </c>
      <c r="DB96" s="14">
        <f>IF('QIPP Scorecard'!$AA$1=4,IF(FY2019_ALL_Targets!$BV96="Yes",INDEX('Final Comp Values'!$BN:$BN,MATCH(FY2019_ALL_Targets!$A96,'Final Comp Values'!$B:$B,0)),IF($BV96="Min Data",0,0)),0)</f>
        <v>0.51</v>
      </c>
      <c r="DC96" s="14">
        <f>IF('QIPP Scorecard'!$AA$1=4,IF(FY2019_ALL_Targets!$BW96="Yes",INDEX('Final Comp Values'!$BN:$BN,MATCH(FY2019_ALL_Targets!$A96,'Final Comp Values'!$B:$B,0)),IF(CI96="Min Data",0,0)),0)</f>
        <v>0.51</v>
      </c>
      <c r="DD96" s="14">
        <f>IF('QIPP Scorecard'!$AA$1=4,IF(FY2019_ALL_Targets!$BX96="Yes",INDEX('Final Comp Values'!$BN:$BN,MATCH(FY2019_ALL_Targets!$A96,'Final Comp Values'!$B:$B,0)),IF($BX96="Min Data",0,0)),0)</f>
        <v>0.51</v>
      </c>
      <c r="DE96" s="14">
        <v>0</v>
      </c>
      <c r="DF96" s="14">
        <v>0.98</v>
      </c>
      <c r="DG96" s="14">
        <v>0.98</v>
      </c>
      <c r="DH96" s="14">
        <v>0.98</v>
      </c>
      <c r="DI96" s="14">
        <v>0</v>
      </c>
      <c r="DJ96" s="14">
        <v>0.98</v>
      </c>
      <c r="DK96" s="14">
        <v>0.98</v>
      </c>
      <c r="DL96" s="14">
        <v>0.98</v>
      </c>
      <c r="DM96" s="14">
        <v>0.95</v>
      </c>
      <c r="DN96" s="14">
        <v>0.95</v>
      </c>
      <c r="DO96" s="14">
        <v>0.95</v>
      </c>
      <c r="DP96" s="14">
        <v>0.95</v>
      </c>
      <c r="DQ96" s="14">
        <f>IF('QIPP Scorecard'!$AA$1=4,IF(FY2019_ALL_Targets!$BY96="Yes",INDEX('Final Comp Values'!$BK:$BK,MATCH(FY2019_ALL_Targets!$A96,'Final Comp Values'!$B:$B,0)),IF($BY96="Min Data",0,0)),0)</f>
        <v>0.95</v>
      </c>
      <c r="DR96" s="14">
        <f>IF('QIPP Scorecard'!$AA$1=4,IF(FY2019_ALL_Targets!$BZ96="Yes",INDEX('Final Comp Values'!$BO:$BO,MATCH(FY2019_ALL_Targets!$A96,'Final Comp Values'!$B:$B,0)),IF($BZ96="Min Data",0,0)),0)</f>
        <v>0.95</v>
      </c>
      <c r="DS96" s="14">
        <f>IF('QIPP Scorecard'!$AA$1=4,IF(FY2019_ALL_Targets!$CA96="Yes",INDEX('Final Comp Values'!$BO:$BO,MATCH(FY2019_ALL_Targets!$A96,'Final Comp Values'!$B:$B,0)),IF($CA96="Min Data",0,0)),0)</f>
        <v>0.95</v>
      </c>
      <c r="DT96" s="14">
        <f>IF('QIPP Scorecard'!$AA$1=4,IF(FY2019_ALL_Targets!$CB96="Yes",INDEX('Final Comp Values'!$BO:$BO,MATCH(FY2019_ALL_Targets!$A96,'Final Comp Values'!$B:$B,0)),IF($CB96="Min Data",0,0)),0)</f>
        <v>0.95</v>
      </c>
      <c r="DU96" s="14">
        <v>0.45</v>
      </c>
      <c r="DV96" s="14">
        <v>0.51</v>
      </c>
      <c r="DW96" s="14">
        <v>0.71</v>
      </c>
      <c r="DX96" s="14">
        <v>0.7</v>
      </c>
      <c r="DY96" s="12">
        <f t="shared" si="6"/>
        <v>0</v>
      </c>
      <c r="DZ96" s="12">
        <f t="shared" si="7"/>
        <v>0</v>
      </c>
      <c r="EA96" s="12">
        <f t="shared" si="8"/>
        <v>0</v>
      </c>
      <c r="EB96" s="12">
        <f t="shared" si="9"/>
        <v>3</v>
      </c>
    </row>
    <row r="97" spans="1:132" x14ac:dyDescent="0.25">
      <c r="A97" s="297">
        <v>4118</v>
      </c>
      <c r="B97" s="347">
        <v>455862</v>
      </c>
      <c r="C97" s="297">
        <v>1026647</v>
      </c>
      <c r="D97" s="14">
        <v>1760871750</v>
      </c>
      <c r="E97" s="26" t="s">
        <v>940</v>
      </c>
      <c r="F97" s="26" t="str">
        <f>INDEX('Mar - Aug'!X:X,MATCH(A97,'Mar - Aug'!B:B,0))</f>
        <v>Travis</v>
      </c>
      <c r="G97" s="26" t="s">
        <v>3022</v>
      </c>
      <c r="H97" s="26"/>
      <c r="I97" s="26" t="str">
        <f t="shared" si="5"/>
        <v/>
      </c>
      <c r="J97" s="299" t="s">
        <v>431</v>
      </c>
      <c r="K97" s="299" t="s">
        <v>938</v>
      </c>
      <c r="L97" s="299" t="s">
        <v>432</v>
      </c>
      <c r="M97" s="13">
        <v>2.3076900000000001E-2</v>
      </c>
      <c r="N97" s="13">
        <v>4.2056080000000003E-2</v>
      </c>
      <c r="O97" s="13">
        <v>0</v>
      </c>
      <c r="P97" s="13">
        <v>0.17404131</v>
      </c>
      <c r="Q97" s="13">
        <v>3.3690650000000003E-2</v>
      </c>
      <c r="R97" s="13">
        <v>5.5747400000000003E-2</v>
      </c>
      <c r="S97" s="13">
        <v>3.7344499999999998E-3</v>
      </c>
      <c r="T97" s="13">
        <v>0.15247816</v>
      </c>
      <c r="U97" s="13">
        <v>3.3690650000000003E-2</v>
      </c>
      <c r="V97" s="13">
        <v>5.5747400000000003E-2</v>
      </c>
      <c r="W97" s="13">
        <v>3.7344499999999998E-3</v>
      </c>
      <c r="X97" s="13">
        <v>0.17108260773</v>
      </c>
      <c r="Y97" s="13">
        <v>3.3690650000000003E-2</v>
      </c>
      <c r="Z97" s="13">
        <v>5.5747400000000003E-2</v>
      </c>
      <c r="AA97" s="13">
        <v>3.7344499999999998E-3</v>
      </c>
      <c r="AB97" s="13">
        <v>0.16533924450000001</v>
      </c>
      <c r="AC97" s="13">
        <v>3.3690650000000003E-2</v>
      </c>
      <c r="AD97" s="13">
        <v>5.5747400000000003E-2</v>
      </c>
      <c r="AE97" s="13">
        <v>3.7344499999999998E-3</v>
      </c>
      <c r="AF97" s="13">
        <v>0.16812390546</v>
      </c>
      <c r="AG97" s="13">
        <v>3.3690650000000003E-2</v>
      </c>
      <c r="AH97" s="13">
        <v>5.5747400000000003E-2</v>
      </c>
      <c r="AI97" s="13">
        <v>3.7344499999999998E-3</v>
      </c>
      <c r="AJ97" s="13">
        <v>0.15663717899999999</v>
      </c>
      <c r="AK97" s="13">
        <v>3.3690650000000003E-2</v>
      </c>
      <c r="AL97" s="13">
        <v>5.5747400000000003E-2</v>
      </c>
      <c r="AM97" s="13">
        <v>3.7344499999999998E-3</v>
      </c>
      <c r="AN97" s="13">
        <v>0.16516520319</v>
      </c>
      <c r="AO97" s="13">
        <v>3.3690650000000003E-2</v>
      </c>
      <c r="AP97" s="13">
        <v>5.5747400000000003E-2</v>
      </c>
      <c r="AQ97" s="13">
        <v>3.7344499999999998E-3</v>
      </c>
      <c r="AR97" s="13">
        <v>0.15247816</v>
      </c>
      <c r="AS97" s="13">
        <v>3.3690650000000003E-2</v>
      </c>
      <c r="AT97" s="13">
        <v>5.5747400000000003E-2</v>
      </c>
      <c r="AU97" s="13">
        <v>3.7344499999999998E-3</v>
      </c>
      <c r="AV97" s="13">
        <v>0.1618584183</v>
      </c>
      <c r="AW97" s="13">
        <v>3.3690650000000003E-2</v>
      </c>
      <c r="AX97" s="13">
        <v>5.5747400000000003E-2</v>
      </c>
      <c r="AY97" s="13">
        <v>3.7344499999999998E-3</v>
      </c>
      <c r="AZ97" s="13">
        <v>0.15247816</v>
      </c>
      <c r="BA97" s="86">
        <v>2.83018867924528E-2</v>
      </c>
      <c r="BB97" s="86">
        <v>8.7719298245614002E-2</v>
      </c>
      <c r="BC97" s="13">
        <v>0</v>
      </c>
      <c r="BD97" s="13">
        <v>0.17977528089887601</v>
      </c>
      <c r="BE97" s="14">
        <v>3.8834951456310697E-2</v>
      </c>
      <c r="BF97" s="14">
        <v>7.0175438596491196E-2</v>
      </c>
      <c r="BG97" s="14">
        <v>0</v>
      </c>
      <c r="BH97" s="14">
        <v>0.160919540229885</v>
      </c>
      <c r="BI97" s="14">
        <v>4.0404040404040401E-2</v>
      </c>
      <c r="BJ97" s="14">
        <v>3.4482758620689703E-2</v>
      </c>
      <c r="BK97" s="14">
        <v>0</v>
      </c>
      <c r="BL97" s="430">
        <v>0.172839506172839</v>
      </c>
      <c r="BM97" s="14">
        <v>2.0833333333333301E-2</v>
      </c>
      <c r="BN97" s="14">
        <v>5.5555555555555601E-2</v>
      </c>
      <c r="BO97" s="14">
        <v>0</v>
      </c>
      <c r="BP97" s="14">
        <v>0.134146341463415</v>
      </c>
      <c r="BQ97" s="86">
        <v>2.0833333333333301E-2</v>
      </c>
      <c r="BR97" s="86">
        <v>5.5555555555555601E-2</v>
      </c>
      <c r="BS97" s="86">
        <v>0</v>
      </c>
      <c r="BT97" s="86">
        <v>0.134146341463415</v>
      </c>
      <c r="BU97" s="14" t="s">
        <v>35</v>
      </c>
      <c r="BV97" s="14" t="s">
        <v>35</v>
      </c>
      <c r="BW97" s="14" t="s">
        <v>35</v>
      </c>
      <c r="BX97" s="14" t="s">
        <v>35</v>
      </c>
      <c r="BY97" s="14" t="s">
        <v>35</v>
      </c>
      <c r="BZ97" s="14" t="s">
        <v>35</v>
      </c>
      <c r="CA97" s="14" t="s">
        <v>35</v>
      </c>
      <c r="CB97" s="14" t="s">
        <v>35</v>
      </c>
      <c r="CC97" s="14">
        <v>14.02</v>
      </c>
      <c r="CD97" s="14">
        <v>14.02</v>
      </c>
      <c r="CE97" s="14">
        <v>14.02</v>
      </c>
      <c r="CF97" s="14">
        <v>14.02</v>
      </c>
      <c r="CG97" s="14">
        <v>14.02</v>
      </c>
      <c r="CH97" s="14">
        <v>14.02</v>
      </c>
      <c r="CI97" s="14">
        <v>13.81</v>
      </c>
      <c r="CJ97" s="14">
        <f>INDEX('Monthy Targets'!AC:AC,(MATCH(FY2019_ALL_Targets!$B:$B,'Monthy Targets'!$B:$B,0)))</f>
        <v>13.76</v>
      </c>
      <c r="CK97" s="14">
        <f>INDEX('Monthy Targets'!AD:AD,(MATCH(FY2019_ALL_Targets!$B:$B,'Monthy Targets'!$B:$B,0)))</f>
        <v>13.76</v>
      </c>
      <c r="CL97" s="14">
        <f>INDEX('Monthy Targets'!AE:AE,(MATCH(FY2019_ALL_Targets!$B:$B,'Monthy Targets'!$B:$B,0)))</f>
        <v>13.76</v>
      </c>
      <c r="CM97" s="14">
        <f>INDEX('Monthy Targets'!AF:AF,(MATCH(FY2019_ALL_Targets!$B:$B,'Monthy Targets'!$B:$B,0)))</f>
        <v>13.76</v>
      </c>
      <c r="CN97" s="14">
        <f>INDEX('Monthy Targets'!AG:AG,(MATCH(FY2019_ALL_Targets!$B:$B,'Monthy Targets'!$B:$B,0)))</f>
        <v>13.76</v>
      </c>
      <c r="CO97" s="14">
        <v>0.95</v>
      </c>
      <c r="CP97" s="14">
        <v>0</v>
      </c>
      <c r="CQ97" s="14">
        <v>0.95</v>
      </c>
      <c r="CR97" s="14">
        <v>0</v>
      </c>
      <c r="CS97" s="14">
        <v>0</v>
      </c>
      <c r="CT97" s="14">
        <v>0</v>
      </c>
      <c r="CU97" s="14">
        <v>0.95</v>
      </c>
      <c r="CV97" s="14">
        <v>0.95</v>
      </c>
      <c r="CW97" s="14">
        <v>0</v>
      </c>
      <c r="CX97" s="14">
        <v>0.93</v>
      </c>
      <c r="CY97" s="14">
        <v>0.93</v>
      </c>
      <c r="CZ97" s="14">
        <v>0</v>
      </c>
      <c r="DA97" s="14">
        <f>IF('QIPP Scorecard'!$AA$1=4,IF(FY2019_ALL_Targets!$BU97="Yes",INDEX('Final Comp Values'!$BN:$BN,MATCH(FY2019_ALL_Targets!$A97,'Final Comp Values'!$B:$B,0)),IF($BU97="Min Data",0,0)),0)</f>
        <v>0.93</v>
      </c>
      <c r="DB97" s="14">
        <f>IF('QIPP Scorecard'!$AA$1=4,IF(FY2019_ALL_Targets!$BV97="Yes",INDEX('Final Comp Values'!$BN:$BN,MATCH(FY2019_ALL_Targets!$A97,'Final Comp Values'!$B:$B,0)),IF($BV97="Min Data",0,0)),0)</f>
        <v>0.93</v>
      </c>
      <c r="DC97" s="14">
        <f>IF('QIPP Scorecard'!$AA$1=4,IF(FY2019_ALL_Targets!$BW97="Yes",INDEX('Final Comp Values'!$BN:$BN,MATCH(FY2019_ALL_Targets!$A97,'Final Comp Values'!$B:$B,0)),IF(CI97="Min Data",0,0)),0)</f>
        <v>0.93</v>
      </c>
      <c r="DD97" s="14">
        <f>IF('QIPP Scorecard'!$AA$1=4,IF(FY2019_ALL_Targets!$BX97="Yes",INDEX('Final Comp Values'!$BN:$BN,MATCH(FY2019_ALL_Targets!$A97,'Final Comp Values'!$B:$B,0)),IF($BX97="Min Data",0,0)),0)</f>
        <v>0.93</v>
      </c>
      <c r="DE97" s="14">
        <v>1.76</v>
      </c>
      <c r="DF97" s="14">
        <v>0</v>
      </c>
      <c r="DG97" s="14">
        <v>1.76</v>
      </c>
      <c r="DH97" s="14">
        <v>0</v>
      </c>
      <c r="DI97" s="14">
        <v>0</v>
      </c>
      <c r="DJ97" s="14">
        <v>0</v>
      </c>
      <c r="DK97" s="14">
        <v>1.76</v>
      </c>
      <c r="DL97" s="14">
        <v>0</v>
      </c>
      <c r="DM97" s="14">
        <v>0</v>
      </c>
      <c r="DN97" s="14">
        <v>1.74</v>
      </c>
      <c r="DO97" s="14">
        <v>1.74</v>
      </c>
      <c r="DP97" s="14">
        <v>0</v>
      </c>
      <c r="DQ97" s="14">
        <f>IF('QIPP Scorecard'!$AA$1=4,IF(FY2019_ALL_Targets!$BY97="Yes",INDEX('Final Comp Values'!$BK:$BK,MATCH(FY2019_ALL_Targets!$A97,'Final Comp Values'!$B:$B,0)),IF($BY97="Min Data",0,0)),0)</f>
        <v>1.74</v>
      </c>
      <c r="DR97" s="14">
        <f>IF('QIPP Scorecard'!$AA$1=4,IF(FY2019_ALL_Targets!$BZ97="Yes",INDEX('Final Comp Values'!$BO:$BO,MATCH(FY2019_ALL_Targets!$A97,'Final Comp Values'!$B:$B,0)),IF($BZ97="Min Data",0,0)),0)</f>
        <v>1.74</v>
      </c>
      <c r="DS97" s="14">
        <f>IF('QIPP Scorecard'!$AA$1=4,IF(FY2019_ALL_Targets!$CA97="Yes",INDEX('Final Comp Values'!$BO:$BO,MATCH(FY2019_ALL_Targets!$A97,'Final Comp Values'!$B:$B,0)),IF($CA97="Min Data",0,0)),0)</f>
        <v>1.74</v>
      </c>
      <c r="DT97" s="14">
        <f>IF('QIPP Scorecard'!$AA$1=4,IF(FY2019_ALL_Targets!$CB97="Yes",INDEX('Final Comp Values'!$BO:$BO,MATCH(FY2019_ALL_Targets!$A97,'Final Comp Values'!$B:$B,0)),IF($CB97="Min Data",0,0)),0)</f>
        <v>1.74</v>
      </c>
      <c r="DU97" s="14">
        <v>1.95</v>
      </c>
      <c r="DV97" s="14">
        <v>2</v>
      </c>
      <c r="DW97" s="14">
        <v>2.2999999999999998</v>
      </c>
      <c r="DX97" s="14">
        <v>2.88</v>
      </c>
      <c r="DY97" s="12">
        <f t="shared" si="6"/>
        <v>0</v>
      </c>
      <c r="DZ97" s="12">
        <f t="shared" si="7"/>
        <v>0</v>
      </c>
      <c r="EA97" s="12">
        <f t="shared" si="8"/>
        <v>0</v>
      </c>
      <c r="EB97" s="12">
        <f t="shared" si="9"/>
        <v>0</v>
      </c>
    </row>
    <row r="98" spans="1:132" x14ac:dyDescent="0.25">
      <c r="A98" s="297">
        <v>5280</v>
      </c>
      <c r="B98" s="347">
        <v>455869</v>
      </c>
      <c r="C98" s="297">
        <v>1025919</v>
      </c>
      <c r="D98" s="14">
        <v>1669422275</v>
      </c>
      <c r="E98" s="26" t="s">
        <v>920</v>
      </c>
      <c r="F98" s="26" t="str">
        <f>INDEX('Mar - Aug'!X:X,MATCH(A98,'Mar - Aug'!B:B,0))</f>
        <v>Bexar</v>
      </c>
      <c r="G98" s="26" t="s">
        <v>3097</v>
      </c>
      <c r="H98" s="26" t="s">
        <v>3047</v>
      </c>
      <c r="I98" s="26" t="str">
        <f t="shared" si="5"/>
        <v/>
      </c>
      <c r="J98" s="299" t="s">
        <v>271</v>
      </c>
      <c r="K98" s="299" t="s">
        <v>981</v>
      </c>
      <c r="L98" s="299" t="s">
        <v>2531</v>
      </c>
      <c r="M98" s="13">
        <v>7.3446310000000001E-2</v>
      </c>
      <c r="N98" s="13">
        <v>2.3346309999999999E-2</v>
      </c>
      <c r="O98" s="13">
        <v>0</v>
      </c>
      <c r="P98" s="13">
        <v>0.12684366999999999</v>
      </c>
      <c r="Q98" s="13">
        <v>3.3690650000000003E-2</v>
      </c>
      <c r="R98" s="13">
        <v>5.5747400000000003E-2</v>
      </c>
      <c r="S98" s="13">
        <v>3.7344499999999998E-3</v>
      </c>
      <c r="T98" s="13">
        <v>0.15247816</v>
      </c>
      <c r="U98" s="13">
        <v>7.2197722729999997E-2</v>
      </c>
      <c r="V98" s="13">
        <v>5.5747400000000003E-2</v>
      </c>
      <c r="W98" s="13">
        <v>3.7344499999999998E-3</v>
      </c>
      <c r="X98" s="13">
        <v>0.15247816</v>
      </c>
      <c r="Y98" s="13">
        <v>6.9773994500000006E-2</v>
      </c>
      <c r="Z98" s="13">
        <v>5.5747400000000003E-2</v>
      </c>
      <c r="AA98" s="13">
        <v>3.7344499999999998E-3</v>
      </c>
      <c r="AB98" s="13">
        <v>0.15247816</v>
      </c>
      <c r="AC98" s="13">
        <v>7.0949135460000007E-2</v>
      </c>
      <c r="AD98" s="13">
        <v>5.5747400000000003E-2</v>
      </c>
      <c r="AE98" s="13">
        <v>3.7344499999999998E-3</v>
      </c>
      <c r="AF98" s="13">
        <v>0.15247816</v>
      </c>
      <c r="AG98" s="13">
        <v>6.6101678999999997E-2</v>
      </c>
      <c r="AH98" s="13">
        <v>5.5747400000000003E-2</v>
      </c>
      <c r="AI98" s="13">
        <v>3.7344499999999998E-3</v>
      </c>
      <c r="AJ98" s="13">
        <v>0.15247816</v>
      </c>
      <c r="AK98" s="13">
        <v>6.9700548190000003E-2</v>
      </c>
      <c r="AL98" s="13">
        <v>5.5747400000000003E-2</v>
      </c>
      <c r="AM98" s="13">
        <v>3.7344499999999998E-3</v>
      </c>
      <c r="AN98" s="13">
        <v>0.15247816</v>
      </c>
      <c r="AO98" s="13">
        <v>6.2429363500000001E-2</v>
      </c>
      <c r="AP98" s="13">
        <v>5.5747400000000003E-2</v>
      </c>
      <c r="AQ98" s="13">
        <v>3.7344499999999998E-3</v>
      </c>
      <c r="AR98" s="13">
        <v>0.15247816</v>
      </c>
      <c r="AS98" s="13">
        <v>6.8305068299999994E-2</v>
      </c>
      <c r="AT98" s="13">
        <v>5.5747400000000003E-2</v>
      </c>
      <c r="AU98" s="13">
        <v>3.7344499999999998E-3</v>
      </c>
      <c r="AV98" s="13">
        <v>0.15247816</v>
      </c>
      <c r="AW98" s="13">
        <v>5.8757047999999999E-2</v>
      </c>
      <c r="AX98" s="13">
        <v>5.5747400000000003E-2</v>
      </c>
      <c r="AY98" s="13">
        <v>3.7344499999999998E-3</v>
      </c>
      <c r="AZ98" s="13">
        <v>0.15247816</v>
      </c>
      <c r="BA98" s="86">
        <v>8.9743589743589702E-2</v>
      </c>
      <c r="BB98" s="86">
        <v>1.7543859649122799E-2</v>
      </c>
      <c r="BC98" s="13">
        <v>0</v>
      </c>
      <c r="BD98" s="13">
        <v>0.15277777777777801</v>
      </c>
      <c r="BE98" s="14">
        <v>6.1728395061728399E-2</v>
      </c>
      <c r="BF98" s="14">
        <v>3.5714285714285698E-2</v>
      </c>
      <c r="BG98" s="14">
        <v>0</v>
      </c>
      <c r="BH98" s="14">
        <v>0.18918918918918901</v>
      </c>
      <c r="BI98" s="14">
        <v>4.49438202247191E-2</v>
      </c>
      <c r="BJ98" s="14">
        <v>2.8571428571428598E-2</v>
      </c>
      <c r="BK98" s="14">
        <v>0</v>
      </c>
      <c r="BL98" s="430">
        <v>0.207317073170732</v>
      </c>
      <c r="BM98" s="14">
        <v>5.1546391752577303E-2</v>
      </c>
      <c r="BN98" s="14">
        <v>1.21951219512195E-2</v>
      </c>
      <c r="BO98" s="14">
        <v>0</v>
      </c>
      <c r="BP98" s="14">
        <v>0.15909090909090901</v>
      </c>
      <c r="BQ98" s="86">
        <v>5.1546391752577303E-2</v>
      </c>
      <c r="BR98" s="86">
        <v>1.21951219512195E-2</v>
      </c>
      <c r="BS98" s="86">
        <v>0</v>
      </c>
      <c r="BT98" s="86">
        <v>0.15909090909090901</v>
      </c>
      <c r="BU98" s="14" t="s">
        <v>35</v>
      </c>
      <c r="BV98" s="14" t="s">
        <v>35</v>
      </c>
      <c r="BW98" s="14" t="s">
        <v>35</v>
      </c>
      <c r="BX98" s="14" t="s">
        <v>36</v>
      </c>
      <c r="BY98" s="14" t="s">
        <v>35</v>
      </c>
      <c r="BZ98" s="14" t="s">
        <v>35</v>
      </c>
      <c r="CA98" s="14" t="s">
        <v>35</v>
      </c>
      <c r="CB98" s="14" t="s">
        <v>36</v>
      </c>
      <c r="CC98" s="14">
        <v>9.69</v>
      </c>
      <c r="CD98" s="14">
        <v>9.69</v>
      </c>
      <c r="CE98" s="14">
        <v>9.69</v>
      </c>
      <c r="CF98" s="14">
        <v>9.69</v>
      </c>
      <c r="CG98" s="14">
        <v>9.69</v>
      </c>
      <c r="CH98" s="14">
        <v>9.69</v>
      </c>
      <c r="CI98" s="14">
        <v>9.5399999999999991</v>
      </c>
      <c r="CJ98" s="14">
        <f>INDEX('Monthy Targets'!AC:AC,(MATCH(FY2019_ALL_Targets!$B:$B,'Monthy Targets'!$B:$B,0)))</f>
        <v>9.5</v>
      </c>
      <c r="CK98" s="14">
        <f>INDEX('Monthy Targets'!AD:AD,(MATCH(FY2019_ALL_Targets!$B:$B,'Monthy Targets'!$B:$B,0)))</f>
        <v>9.5</v>
      </c>
      <c r="CL98" s="14">
        <f>INDEX('Monthy Targets'!AE:AE,(MATCH(FY2019_ALL_Targets!$B:$B,'Monthy Targets'!$B:$B,0)))</f>
        <v>9.5</v>
      </c>
      <c r="CM98" s="14">
        <f>INDEX('Monthy Targets'!AF:AF,(MATCH(FY2019_ALL_Targets!$B:$B,'Monthy Targets'!$B:$B,0)))</f>
        <v>9.5</v>
      </c>
      <c r="CN98" s="14">
        <f>INDEX('Monthy Targets'!AG:AG,(MATCH(FY2019_ALL_Targets!$B:$B,'Monthy Targets'!$B:$B,0)))</f>
        <v>9.5</v>
      </c>
      <c r="CO98" s="14">
        <v>0</v>
      </c>
      <c r="CP98" s="14">
        <v>0.66</v>
      </c>
      <c r="CQ98" s="14">
        <v>0.66</v>
      </c>
      <c r="CR98" s="14">
        <v>0</v>
      </c>
      <c r="CS98" s="14">
        <v>0.66</v>
      </c>
      <c r="CT98" s="14">
        <v>0.66</v>
      </c>
      <c r="CU98" s="14">
        <v>0.66</v>
      </c>
      <c r="CV98" s="14">
        <v>0</v>
      </c>
      <c r="CW98" s="14">
        <v>0.65</v>
      </c>
      <c r="CX98" s="14">
        <v>0.65</v>
      </c>
      <c r="CY98" s="14">
        <v>0.65</v>
      </c>
      <c r="CZ98" s="14">
        <v>0</v>
      </c>
      <c r="DA98" s="14">
        <f>IF('QIPP Scorecard'!$AA$1=4,IF(FY2019_ALL_Targets!$BU98="Yes",INDEX('Final Comp Values'!$BN:$BN,MATCH(FY2019_ALL_Targets!$A98,'Final Comp Values'!$B:$B,0)),IF($BU98="Min Data",0,0)),0)</f>
        <v>0.65</v>
      </c>
      <c r="DB98" s="14">
        <f>IF('QIPP Scorecard'!$AA$1=4,IF(FY2019_ALL_Targets!$BV98="Yes",INDEX('Final Comp Values'!$BN:$BN,MATCH(FY2019_ALL_Targets!$A98,'Final Comp Values'!$B:$B,0)),IF($BV98="Min Data",0,0)),0)</f>
        <v>0.65</v>
      </c>
      <c r="DC98" s="14">
        <f>IF('QIPP Scorecard'!$AA$1=4,IF(FY2019_ALL_Targets!$BW98="Yes",INDEX('Final Comp Values'!$BN:$BN,MATCH(FY2019_ALL_Targets!$A98,'Final Comp Values'!$B:$B,0)),IF(CI98="Min Data",0,0)),0)</f>
        <v>0.65</v>
      </c>
      <c r="DD98" s="14">
        <f>IF('QIPP Scorecard'!$AA$1=4,IF(FY2019_ALL_Targets!$BX98="Yes",INDEX('Final Comp Values'!$BN:$BN,MATCH(FY2019_ALL_Targets!$A98,'Final Comp Values'!$B:$B,0)),IF($BX98="Min Data",0,0)),0)</f>
        <v>0</v>
      </c>
      <c r="DE98" s="14">
        <v>0</v>
      </c>
      <c r="DF98" s="14">
        <v>1.22</v>
      </c>
      <c r="DG98" s="14">
        <v>1.22</v>
      </c>
      <c r="DH98" s="14">
        <v>0</v>
      </c>
      <c r="DI98" s="14">
        <v>1.22</v>
      </c>
      <c r="DJ98" s="14">
        <v>1.22</v>
      </c>
      <c r="DK98" s="14">
        <v>1.22</v>
      </c>
      <c r="DL98" s="14">
        <v>0</v>
      </c>
      <c r="DM98" s="14">
        <v>1.2</v>
      </c>
      <c r="DN98" s="14">
        <v>1.2</v>
      </c>
      <c r="DO98" s="14">
        <v>1.2</v>
      </c>
      <c r="DP98" s="14">
        <v>0</v>
      </c>
      <c r="DQ98" s="14">
        <f>IF('QIPP Scorecard'!$AA$1=4,IF(FY2019_ALL_Targets!$BY98="Yes",INDEX('Final Comp Values'!$BK:$BK,MATCH(FY2019_ALL_Targets!$A98,'Final Comp Values'!$B:$B,0)),IF($BY98="Min Data",0,0)),0)</f>
        <v>1.2</v>
      </c>
      <c r="DR98" s="14">
        <f>IF('QIPP Scorecard'!$AA$1=4,IF(FY2019_ALL_Targets!$BZ98="Yes",INDEX('Final Comp Values'!$BO:$BO,MATCH(FY2019_ALL_Targets!$A98,'Final Comp Values'!$B:$B,0)),IF($BZ98="Min Data",0,0)),0)</f>
        <v>1.2</v>
      </c>
      <c r="DS98" s="14">
        <f>IF('QIPP Scorecard'!$AA$1=4,IF(FY2019_ALL_Targets!$CA98="Yes",INDEX('Final Comp Values'!$BO:$BO,MATCH(FY2019_ALL_Targets!$A98,'Final Comp Values'!$B:$B,0)),IF($CA98="Min Data",0,0)),0)</f>
        <v>1.2</v>
      </c>
      <c r="DT98" s="14">
        <f>IF('QIPP Scorecard'!$AA$1=4,IF(FY2019_ALL_Targets!$CB98="Yes",INDEX('Final Comp Values'!$BO:$BO,MATCH(FY2019_ALL_Targets!$A98,'Final Comp Values'!$B:$B,0)),IF($CB98="Min Data",0,0)),0)</f>
        <v>0</v>
      </c>
      <c r="DU98" s="14">
        <v>1.35</v>
      </c>
      <c r="DV98" s="14">
        <v>1.73</v>
      </c>
      <c r="DW98" s="14">
        <v>1.81</v>
      </c>
      <c r="DX98" s="14">
        <v>1.77</v>
      </c>
      <c r="DY98" s="12">
        <f t="shared" si="6"/>
        <v>1</v>
      </c>
      <c r="DZ98" s="12">
        <f t="shared" si="7"/>
        <v>1</v>
      </c>
      <c r="EA98" s="12">
        <f t="shared" si="8"/>
        <v>0</v>
      </c>
      <c r="EB98" s="12">
        <f t="shared" si="9"/>
        <v>0</v>
      </c>
    </row>
    <row r="99" spans="1:132" x14ac:dyDescent="0.25">
      <c r="A99" s="297">
        <v>4852</v>
      </c>
      <c r="B99" s="347">
        <v>455872</v>
      </c>
      <c r="C99" s="297">
        <v>1025492</v>
      </c>
      <c r="D99" s="14">
        <v>1376977017</v>
      </c>
      <c r="E99" s="26" t="s">
        <v>937</v>
      </c>
      <c r="F99" s="26" t="str">
        <f>INDEX('Mar - Aug'!X:X,MATCH(A99,'Mar - Aug'!B:B,0))</f>
        <v>Tarrant</v>
      </c>
      <c r="G99" s="26" t="s">
        <v>3009</v>
      </c>
      <c r="H99" s="26"/>
      <c r="I99" s="26" t="str">
        <f t="shared" si="5"/>
        <v/>
      </c>
      <c r="J99" s="299" t="s">
        <v>224</v>
      </c>
      <c r="K99" s="299" t="s">
        <v>977</v>
      </c>
      <c r="L99" s="299" t="s">
        <v>225</v>
      </c>
      <c r="M99" s="13">
        <v>4.1095890000000003E-2</v>
      </c>
      <c r="N99" s="13">
        <v>1.6759779999999998E-2</v>
      </c>
      <c r="O99" s="13">
        <v>0</v>
      </c>
      <c r="P99" s="13">
        <v>9.3596079999999998E-2</v>
      </c>
      <c r="Q99" s="13">
        <v>3.3690650000000003E-2</v>
      </c>
      <c r="R99" s="13">
        <v>5.5747400000000003E-2</v>
      </c>
      <c r="S99" s="13">
        <v>3.7344499999999998E-3</v>
      </c>
      <c r="T99" s="13">
        <v>0.15247816</v>
      </c>
      <c r="U99" s="13">
        <v>4.039725987E-2</v>
      </c>
      <c r="V99" s="13">
        <v>5.5747400000000003E-2</v>
      </c>
      <c r="W99" s="13">
        <v>3.7344499999999998E-3</v>
      </c>
      <c r="X99" s="13">
        <v>0.15247816</v>
      </c>
      <c r="Y99" s="13">
        <v>3.9041095499999998E-2</v>
      </c>
      <c r="Z99" s="13">
        <v>5.5747400000000003E-2</v>
      </c>
      <c r="AA99" s="13">
        <v>3.7344499999999998E-3</v>
      </c>
      <c r="AB99" s="13">
        <v>0.15247816</v>
      </c>
      <c r="AC99" s="13">
        <v>3.9698629739999998E-2</v>
      </c>
      <c r="AD99" s="13">
        <v>5.5747400000000003E-2</v>
      </c>
      <c r="AE99" s="13">
        <v>3.7344499999999998E-3</v>
      </c>
      <c r="AF99" s="13">
        <v>0.15247816</v>
      </c>
      <c r="AG99" s="13">
        <v>3.6986300999999999E-2</v>
      </c>
      <c r="AH99" s="13">
        <v>5.5747400000000003E-2</v>
      </c>
      <c r="AI99" s="13">
        <v>3.7344499999999998E-3</v>
      </c>
      <c r="AJ99" s="13">
        <v>0.15247816</v>
      </c>
      <c r="AK99" s="13">
        <v>3.8999999610000002E-2</v>
      </c>
      <c r="AL99" s="13">
        <v>5.5747400000000003E-2</v>
      </c>
      <c r="AM99" s="13">
        <v>3.7344499999999998E-3</v>
      </c>
      <c r="AN99" s="13">
        <v>0.15247816</v>
      </c>
      <c r="AO99" s="13">
        <v>3.4931506500000001E-2</v>
      </c>
      <c r="AP99" s="13">
        <v>5.5747400000000003E-2</v>
      </c>
      <c r="AQ99" s="13">
        <v>3.7344499999999998E-3</v>
      </c>
      <c r="AR99" s="13">
        <v>0.15247816</v>
      </c>
      <c r="AS99" s="13">
        <v>3.8219177700000002E-2</v>
      </c>
      <c r="AT99" s="13">
        <v>5.5747400000000003E-2</v>
      </c>
      <c r="AU99" s="13">
        <v>3.7344499999999998E-3</v>
      </c>
      <c r="AV99" s="13">
        <v>0.15247816</v>
      </c>
      <c r="AW99" s="13">
        <v>3.3690650000000003E-2</v>
      </c>
      <c r="AX99" s="13">
        <v>5.5747400000000003E-2</v>
      </c>
      <c r="AY99" s="13">
        <v>3.7344499999999998E-3</v>
      </c>
      <c r="AZ99" s="13">
        <v>0.15247816</v>
      </c>
      <c r="BA99" s="86">
        <v>3.125E-2</v>
      </c>
      <c r="BB99" s="86">
        <v>0.10638297872340401</v>
      </c>
      <c r="BC99" s="13">
        <v>0</v>
      </c>
      <c r="BD99" s="13">
        <v>0.11864406779661001</v>
      </c>
      <c r="BE99" s="14">
        <v>4.1095890410958902E-2</v>
      </c>
      <c r="BF99" s="14">
        <v>7.5471698113207503E-2</v>
      </c>
      <c r="BG99" s="14">
        <v>0</v>
      </c>
      <c r="BH99" s="14">
        <v>0.134328358208955</v>
      </c>
      <c r="BI99" s="14">
        <v>2.8169014084507001E-2</v>
      </c>
      <c r="BJ99" s="14">
        <v>9.2592592592592601E-2</v>
      </c>
      <c r="BK99" s="14">
        <v>0</v>
      </c>
      <c r="BL99" s="430">
        <v>0.138461538461538</v>
      </c>
      <c r="BM99" s="14">
        <v>0</v>
      </c>
      <c r="BN99" s="14">
        <v>9.0909090909090898E-2</v>
      </c>
      <c r="BO99" s="14">
        <v>0</v>
      </c>
      <c r="BP99" s="14">
        <v>0.19298245614035101</v>
      </c>
      <c r="BQ99" s="86">
        <v>0</v>
      </c>
      <c r="BR99" s="86">
        <v>9.0909090909090898E-2</v>
      </c>
      <c r="BS99" s="86">
        <v>0</v>
      </c>
      <c r="BT99" s="86">
        <v>0.19298245614035101</v>
      </c>
      <c r="BU99" s="14" t="s">
        <v>35</v>
      </c>
      <c r="BV99" s="14" t="s">
        <v>36</v>
      </c>
      <c r="BW99" s="14" t="s">
        <v>35</v>
      </c>
      <c r="BX99" s="14" t="s">
        <v>36</v>
      </c>
      <c r="BY99" s="14" t="s">
        <v>35</v>
      </c>
      <c r="BZ99" s="14" t="s">
        <v>36</v>
      </c>
      <c r="CA99" s="14" t="s">
        <v>35</v>
      </c>
      <c r="CB99" s="14" t="s">
        <v>36</v>
      </c>
      <c r="CC99" s="14">
        <v>8.0500000000000007</v>
      </c>
      <c r="CD99" s="14">
        <v>8.0500000000000007</v>
      </c>
      <c r="CE99" s="14">
        <v>8.0500000000000007</v>
      </c>
      <c r="CF99" s="14">
        <v>8.0500000000000007</v>
      </c>
      <c r="CG99" s="14">
        <v>8.0500000000000007</v>
      </c>
      <c r="CH99" s="14">
        <v>8.0500000000000007</v>
      </c>
      <c r="CI99" s="14">
        <v>7.81</v>
      </c>
      <c r="CJ99" s="14">
        <f>INDEX('Monthy Targets'!AC:AC,(MATCH(FY2019_ALL_Targets!$B:$B,'Monthy Targets'!$B:$B,0)))</f>
        <v>7.79</v>
      </c>
      <c r="CK99" s="14">
        <f>INDEX('Monthy Targets'!AD:AD,(MATCH(FY2019_ALL_Targets!$B:$B,'Monthy Targets'!$B:$B,0)))</f>
        <v>7.79</v>
      </c>
      <c r="CL99" s="14">
        <f>INDEX('Monthy Targets'!AE:AE,(MATCH(FY2019_ALL_Targets!$B:$B,'Monthy Targets'!$B:$B,0)))</f>
        <v>7.79</v>
      </c>
      <c r="CM99" s="14">
        <f>INDEX('Monthy Targets'!AF:AF,(MATCH(FY2019_ALL_Targets!$B:$B,'Monthy Targets'!$B:$B,0)))</f>
        <v>7.79</v>
      </c>
      <c r="CN99" s="14">
        <f>INDEX('Monthy Targets'!AG:AG,(MATCH(FY2019_ALL_Targets!$B:$B,'Monthy Targets'!$B:$B,0)))</f>
        <v>7.79</v>
      </c>
      <c r="CO99" s="14">
        <v>0.55000000000000004</v>
      </c>
      <c r="CP99" s="14">
        <v>0</v>
      </c>
      <c r="CQ99" s="14">
        <v>0.55000000000000004</v>
      </c>
      <c r="CR99" s="14">
        <v>0.55000000000000004</v>
      </c>
      <c r="CS99" s="14">
        <v>0</v>
      </c>
      <c r="CT99" s="14">
        <v>0</v>
      </c>
      <c r="CU99" s="14">
        <v>0.55000000000000004</v>
      </c>
      <c r="CV99" s="14">
        <v>0.55000000000000004</v>
      </c>
      <c r="CW99" s="14">
        <v>0.53</v>
      </c>
      <c r="CX99" s="14">
        <v>0</v>
      </c>
      <c r="CY99" s="14">
        <v>0.53</v>
      </c>
      <c r="CZ99" s="14">
        <v>0.53</v>
      </c>
      <c r="DA99" s="14">
        <f>IF('QIPP Scorecard'!$AA$1=4,IF(FY2019_ALL_Targets!$BU99="Yes",INDEX('Final Comp Values'!$BN:$BN,MATCH(FY2019_ALL_Targets!$A99,'Final Comp Values'!$B:$B,0)),IF($BU99="Min Data",0,0)),0)</f>
        <v>0.53</v>
      </c>
      <c r="DB99" s="14">
        <f>IF('QIPP Scorecard'!$AA$1=4,IF(FY2019_ALL_Targets!$BV99="Yes",INDEX('Final Comp Values'!$BN:$BN,MATCH(FY2019_ALL_Targets!$A99,'Final Comp Values'!$B:$B,0)),IF($BV99="Min Data",0,0)),0)</f>
        <v>0</v>
      </c>
      <c r="DC99" s="14">
        <f>IF('QIPP Scorecard'!$AA$1=4,IF(FY2019_ALL_Targets!$BW99="Yes",INDEX('Final Comp Values'!$BN:$BN,MATCH(FY2019_ALL_Targets!$A99,'Final Comp Values'!$B:$B,0)),IF(CI99="Min Data",0,0)),0)</f>
        <v>0.53</v>
      </c>
      <c r="DD99" s="14">
        <f>IF('QIPP Scorecard'!$AA$1=4,IF(FY2019_ALL_Targets!$BX99="Yes",INDEX('Final Comp Values'!$BN:$BN,MATCH(FY2019_ALL_Targets!$A99,'Final Comp Values'!$B:$B,0)),IF($BX99="Min Data",0,0)),0)</f>
        <v>0</v>
      </c>
      <c r="DE99" s="14">
        <v>1.01</v>
      </c>
      <c r="DF99" s="14">
        <v>0</v>
      </c>
      <c r="DG99" s="14">
        <v>1.01</v>
      </c>
      <c r="DH99" s="14">
        <v>1.01</v>
      </c>
      <c r="DI99" s="14">
        <v>0</v>
      </c>
      <c r="DJ99" s="14">
        <v>0</v>
      </c>
      <c r="DK99" s="14">
        <v>1.01</v>
      </c>
      <c r="DL99" s="14">
        <v>1.01</v>
      </c>
      <c r="DM99" s="14">
        <v>0.98</v>
      </c>
      <c r="DN99" s="14">
        <v>0</v>
      </c>
      <c r="DO99" s="14">
        <v>0.98</v>
      </c>
      <c r="DP99" s="14">
        <v>0.98</v>
      </c>
      <c r="DQ99" s="14">
        <f>IF('QIPP Scorecard'!$AA$1=4,IF(FY2019_ALL_Targets!$BY99="Yes",INDEX('Final Comp Values'!$BK:$BK,MATCH(FY2019_ALL_Targets!$A99,'Final Comp Values'!$B:$B,0)),IF($BY99="Min Data",0,0)),0)</f>
        <v>0.98</v>
      </c>
      <c r="DR99" s="14">
        <f>IF('QIPP Scorecard'!$AA$1=4,IF(FY2019_ALL_Targets!$BZ99="Yes",INDEX('Final Comp Values'!$BO:$BO,MATCH(FY2019_ALL_Targets!$A99,'Final Comp Values'!$B:$B,0)),IF($BZ99="Min Data",0,0)),0)</f>
        <v>0</v>
      </c>
      <c r="DS99" s="14">
        <f>IF('QIPP Scorecard'!$AA$1=4,IF(FY2019_ALL_Targets!$CA99="Yes",INDEX('Final Comp Values'!$BO:$BO,MATCH(FY2019_ALL_Targets!$A99,'Final Comp Values'!$B:$B,0)),IF($CA99="Min Data",0,0)),0)</f>
        <v>0.98</v>
      </c>
      <c r="DT99" s="14">
        <f>IF('QIPP Scorecard'!$AA$1=4,IF(FY2019_ALL_Targets!$CB99="Yes",INDEX('Final Comp Values'!$BO:$BO,MATCH(FY2019_ALL_Targets!$A99,'Final Comp Values'!$B:$B,0)),IF($CB99="Min Data",0,0)),0)</f>
        <v>0</v>
      </c>
      <c r="DU99" s="14">
        <v>1.28</v>
      </c>
      <c r="DV99" s="14">
        <v>1.26</v>
      </c>
      <c r="DW99" s="14">
        <v>1.51</v>
      </c>
      <c r="DX99" s="14">
        <v>1.3</v>
      </c>
      <c r="DY99" s="12">
        <f t="shared" si="6"/>
        <v>2</v>
      </c>
      <c r="DZ99" s="12">
        <f t="shared" si="7"/>
        <v>2</v>
      </c>
      <c r="EA99" s="12">
        <f t="shared" si="8"/>
        <v>0</v>
      </c>
      <c r="EB99" s="12">
        <f t="shared" si="9"/>
        <v>0</v>
      </c>
    </row>
    <row r="100" spans="1:132" x14ac:dyDescent="0.25">
      <c r="A100" s="297">
        <v>5203</v>
      </c>
      <c r="B100" s="347">
        <v>455876</v>
      </c>
      <c r="C100" s="297">
        <v>1026005</v>
      </c>
      <c r="D100" s="14">
        <v>1073536041</v>
      </c>
      <c r="E100" s="26" t="s">
        <v>930</v>
      </c>
      <c r="F100" s="26" t="str">
        <f>INDEX('Mar - Aug'!X:X,MATCH(A100,'Mar - Aug'!B:B,0))</f>
        <v>Harris</v>
      </c>
      <c r="G100" s="26" t="s">
        <v>3065</v>
      </c>
      <c r="H100" s="26"/>
      <c r="I100" s="26" t="str">
        <f t="shared" si="5"/>
        <v/>
      </c>
      <c r="J100" s="299" t="s">
        <v>713</v>
      </c>
      <c r="K100" s="299" t="s">
        <v>1020</v>
      </c>
      <c r="L100" s="299" t="s">
        <v>2410</v>
      </c>
      <c r="M100" s="13">
        <v>3.2136110000000002E-2</v>
      </c>
      <c r="N100" s="13">
        <v>5.9154940000000003E-2</v>
      </c>
      <c r="O100" s="13">
        <v>0</v>
      </c>
      <c r="P100" s="13">
        <v>0.13948917</v>
      </c>
      <c r="Q100" s="13">
        <v>3.3690650000000003E-2</v>
      </c>
      <c r="R100" s="13">
        <v>5.5747400000000003E-2</v>
      </c>
      <c r="S100" s="13">
        <v>3.7344499999999998E-3</v>
      </c>
      <c r="T100" s="13">
        <v>0.15247816</v>
      </c>
      <c r="U100" s="13">
        <v>3.3690650000000003E-2</v>
      </c>
      <c r="V100" s="13">
        <v>5.8149306019999999E-2</v>
      </c>
      <c r="W100" s="13">
        <v>3.7344499999999998E-3</v>
      </c>
      <c r="X100" s="13">
        <v>0.15247816</v>
      </c>
      <c r="Y100" s="13">
        <v>3.3690650000000003E-2</v>
      </c>
      <c r="Z100" s="13">
        <v>5.6197192999999999E-2</v>
      </c>
      <c r="AA100" s="13">
        <v>3.7344499999999998E-3</v>
      </c>
      <c r="AB100" s="13">
        <v>0.15247816</v>
      </c>
      <c r="AC100" s="13">
        <v>3.3690650000000003E-2</v>
      </c>
      <c r="AD100" s="13">
        <v>5.7143672040000003E-2</v>
      </c>
      <c r="AE100" s="13">
        <v>3.7344499999999998E-3</v>
      </c>
      <c r="AF100" s="13">
        <v>0.15247816</v>
      </c>
      <c r="AG100" s="13">
        <v>3.3690650000000003E-2</v>
      </c>
      <c r="AH100" s="13">
        <v>5.5747400000000003E-2</v>
      </c>
      <c r="AI100" s="13">
        <v>3.7344499999999998E-3</v>
      </c>
      <c r="AJ100" s="13">
        <v>0.15247816</v>
      </c>
      <c r="AK100" s="13">
        <v>3.3690650000000003E-2</v>
      </c>
      <c r="AL100" s="13">
        <v>5.6138038059999999E-2</v>
      </c>
      <c r="AM100" s="13">
        <v>3.7344499999999998E-3</v>
      </c>
      <c r="AN100" s="13">
        <v>0.15247816</v>
      </c>
      <c r="AO100" s="13">
        <v>3.3690650000000003E-2</v>
      </c>
      <c r="AP100" s="13">
        <v>5.5747400000000003E-2</v>
      </c>
      <c r="AQ100" s="13">
        <v>3.7344499999999998E-3</v>
      </c>
      <c r="AR100" s="13">
        <v>0.15247816</v>
      </c>
      <c r="AS100" s="13">
        <v>3.3690650000000003E-2</v>
      </c>
      <c r="AT100" s="13">
        <v>5.5747400000000003E-2</v>
      </c>
      <c r="AU100" s="13">
        <v>3.7344499999999998E-3</v>
      </c>
      <c r="AV100" s="13">
        <v>0.15247816</v>
      </c>
      <c r="AW100" s="13">
        <v>3.3690650000000003E-2</v>
      </c>
      <c r="AX100" s="13">
        <v>5.5747400000000003E-2</v>
      </c>
      <c r="AY100" s="13">
        <v>3.7344499999999998E-3</v>
      </c>
      <c r="AZ100" s="13">
        <v>0.15247816</v>
      </c>
      <c r="BA100" s="86">
        <v>2.3809523809523801E-2</v>
      </c>
      <c r="BB100" s="86">
        <v>7.3170731707317097E-2</v>
      </c>
      <c r="BC100" s="13">
        <v>0</v>
      </c>
      <c r="BD100" s="13">
        <v>0.12396694214876</v>
      </c>
      <c r="BE100" s="14">
        <v>1.6528925619834701E-2</v>
      </c>
      <c r="BF100" s="14">
        <v>6.5789473684210495E-2</v>
      </c>
      <c r="BG100" s="14">
        <v>0</v>
      </c>
      <c r="BH100" s="14">
        <v>0.13675213675213699</v>
      </c>
      <c r="BI100" s="14">
        <v>1.5267175572519101E-2</v>
      </c>
      <c r="BJ100" s="14">
        <v>8.7912087912087905E-2</v>
      </c>
      <c r="BK100" s="14">
        <v>0</v>
      </c>
      <c r="BL100" s="430">
        <v>8.8709677419354802E-2</v>
      </c>
      <c r="BM100" s="14">
        <v>3.6231884057971002E-2</v>
      </c>
      <c r="BN100" s="14">
        <v>8.4337349397590397E-2</v>
      </c>
      <c r="BO100" s="14">
        <v>0</v>
      </c>
      <c r="BP100" s="14">
        <v>0.123076923076923</v>
      </c>
      <c r="BQ100" s="86">
        <v>3.6231884057971002E-2</v>
      </c>
      <c r="BR100" s="86">
        <v>8.4337349397590397E-2</v>
      </c>
      <c r="BS100" s="86">
        <v>0</v>
      </c>
      <c r="BT100" s="86">
        <v>0.123076923076923</v>
      </c>
      <c r="BU100" s="14" t="s">
        <v>36</v>
      </c>
      <c r="BV100" s="14" t="s">
        <v>36</v>
      </c>
      <c r="BW100" s="14" t="s">
        <v>35</v>
      </c>
      <c r="BX100" s="14" t="s">
        <v>35</v>
      </c>
      <c r="BY100" s="14" t="s">
        <v>36</v>
      </c>
      <c r="BZ100" s="14" t="s">
        <v>36</v>
      </c>
      <c r="CA100" s="14" t="s">
        <v>35</v>
      </c>
      <c r="CB100" s="14" t="s">
        <v>35</v>
      </c>
      <c r="CC100" s="14">
        <v>9.27</v>
      </c>
      <c r="CD100" s="14">
        <v>9.27</v>
      </c>
      <c r="CE100" s="14">
        <v>9.27</v>
      </c>
      <c r="CF100" s="14">
        <v>9.27</v>
      </c>
      <c r="CG100" s="14">
        <v>9.27</v>
      </c>
      <c r="CH100" s="14">
        <v>9.27</v>
      </c>
      <c r="CI100" s="14">
        <v>9.19</v>
      </c>
      <c r="CJ100" s="14">
        <f>INDEX('Monthy Targets'!AC:AC,(MATCH(FY2019_ALL_Targets!$B:$B,'Monthy Targets'!$B:$B,0)))</f>
        <v>9.16</v>
      </c>
      <c r="CK100" s="14">
        <f>INDEX('Monthy Targets'!AD:AD,(MATCH(FY2019_ALL_Targets!$B:$B,'Monthy Targets'!$B:$B,0)))</f>
        <v>9.16</v>
      </c>
      <c r="CL100" s="14">
        <f>INDEX('Monthy Targets'!AE:AE,(MATCH(FY2019_ALL_Targets!$B:$B,'Monthy Targets'!$B:$B,0)))</f>
        <v>9.16</v>
      </c>
      <c r="CM100" s="14">
        <f>INDEX('Monthy Targets'!AF:AF,(MATCH(FY2019_ALL_Targets!$B:$B,'Monthy Targets'!$B:$B,0)))</f>
        <v>9.16</v>
      </c>
      <c r="CN100" s="14">
        <f>INDEX('Monthy Targets'!AG:AG,(MATCH(FY2019_ALL_Targets!$B:$B,'Monthy Targets'!$B:$B,0)))</f>
        <v>9.16</v>
      </c>
      <c r="CO100" s="14">
        <v>0.63</v>
      </c>
      <c r="CP100" s="14">
        <v>0</v>
      </c>
      <c r="CQ100" s="14">
        <v>0.63</v>
      </c>
      <c r="CR100" s="14">
        <v>0.63</v>
      </c>
      <c r="CS100" s="14">
        <v>0.63</v>
      </c>
      <c r="CT100" s="14">
        <v>0</v>
      </c>
      <c r="CU100" s="14">
        <v>0.63</v>
      </c>
      <c r="CV100" s="14">
        <v>0.63</v>
      </c>
      <c r="CW100" s="14">
        <v>0.62</v>
      </c>
      <c r="CX100" s="14">
        <v>0</v>
      </c>
      <c r="CY100" s="14">
        <v>0.62</v>
      </c>
      <c r="CZ100" s="14">
        <v>0.62</v>
      </c>
      <c r="DA100" s="14">
        <f>IF('QIPP Scorecard'!$AA$1=4,IF(FY2019_ALL_Targets!$BU100="Yes",INDEX('Final Comp Values'!$BN:$BN,MATCH(FY2019_ALL_Targets!$A100,'Final Comp Values'!$B:$B,0)),IF($BU100="Min Data",0,0)),0)</f>
        <v>0</v>
      </c>
      <c r="DB100" s="14">
        <f>IF('QIPP Scorecard'!$AA$1=4,IF(FY2019_ALL_Targets!$BV100="Yes",INDEX('Final Comp Values'!$BN:$BN,MATCH(FY2019_ALL_Targets!$A100,'Final Comp Values'!$B:$B,0)),IF($BV100="Min Data",0,0)),0)</f>
        <v>0</v>
      </c>
      <c r="DC100" s="14">
        <f>IF('QIPP Scorecard'!$AA$1=4,IF(FY2019_ALL_Targets!$BW100="Yes",INDEX('Final Comp Values'!$BN:$BN,MATCH(FY2019_ALL_Targets!$A100,'Final Comp Values'!$B:$B,0)),IF(CI100="Min Data",0,0)),0)</f>
        <v>0.62</v>
      </c>
      <c r="DD100" s="14">
        <f>IF('QIPP Scorecard'!$AA$1=4,IF(FY2019_ALL_Targets!$BX100="Yes",INDEX('Final Comp Values'!$BN:$BN,MATCH(FY2019_ALL_Targets!$A100,'Final Comp Values'!$B:$B,0)),IF($BX100="Min Data",0,0)),0)</f>
        <v>0.62</v>
      </c>
      <c r="DE100" s="14">
        <v>1.1599999999999999</v>
      </c>
      <c r="DF100" s="14">
        <v>0</v>
      </c>
      <c r="DG100" s="14">
        <v>1.1599999999999999</v>
      </c>
      <c r="DH100" s="14">
        <v>1.1599999999999999</v>
      </c>
      <c r="DI100" s="14">
        <v>1.1599999999999999</v>
      </c>
      <c r="DJ100" s="14">
        <v>0</v>
      </c>
      <c r="DK100" s="14">
        <v>1.1599999999999999</v>
      </c>
      <c r="DL100" s="14">
        <v>1.1599999999999999</v>
      </c>
      <c r="DM100" s="14">
        <v>1.1599999999999999</v>
      </c>
      <c r="DN100" s="14">
        <v>0</v>
      </c>
      <c r="DO100" s="14">
        <v>1.1599999999999999</v>
      </c>
      <c r="DP100" s="14">
        <v>1.1599999999999999</v>
      </c>
      <c r="DQ100" s="14">
        <f>IF('QIPP Scorecard'!$AA$1=4,IF(FY2019_ALL_Targets!$BY100="Yes",INDEX('Final Comp Values'!$BK:$BK,MATCH(FY2019_ALL_Targets!$A100,'Final Comp Values'!$B:$B,0)),IF($BY100="Min Data",0,0)),0)</f>
        <v>0</v>
      </c>
      <c r="DR100" s="14">
        <f>IF('QIPP Scorecard'!$AA$1=4,IF(FY2019_ALL_Targets!$BZ100="Yes",INDEX('Final Comp Values'!$BO:$BO,MATCH(FY2019_ALL_Targets!$A100,'Final Comp Values'!$B:$B,0)),IF($BZ100="Min Data",0,0)),0)</f>
        <v>0</v>
      </c>
      <c r="DS100" s="14">
        <f>IF('QIPP Scorecard'!$AA$1=4,IF(FY2019_ALL_Targets!$CA100="Yes",INDEX('Final Comp Values'!$BO:$BO,MATCH(FY2019_ALL_Targets!$A100,'Final Comp Values'!$B:$B,0)),IF($CA100="Min Data",0,0)),0)</f>
        <v>1.1599999999999999</v>
      </c>
      <c r="DT100" s="14">
        <f>IF('QIPP Scorecard'!$AA$1=4,IF(FY2019_ALL_Targets!$CB100="Yes",INDEX('Final Comp Values'!$BO:$BO,MATCH(FY2019_ALL_Targets!$A100,'Final Comp Values'!$B:$B,0)),IF($CB100="Min Data",0,0)),0)</f>
        <v>1.1599999999999999</v>
      </c>
      <c r="DU100" s="14">
        <v>1.47</v>
      </c>
      <c r="DV100" s="14">
        <v>1.66</v>
      </c>
      <c r="DW100" s="14">
        <v>1.73</v>
      </c>
      <c r="DX100" s="14">
        <v>1.49</v>
      </c>
      <c r="DY100" s="12">
        <f t="shared" si="6"/>
        <v>2</v>
      </c>
      <c r="DZ100" s="12">
        <f t="shared" si="7"/>
        <v>2</v>
      </c>
      <c r="EA100" s="12">
        <f t="shared" si="8"/>
        <v>0</v>
      </c>
      <c r="EB100" s="12">
        <f t="shared" si="9"/>
        <v>0</v>
      </c>
    </row>
    <row r="101" spans="1:132" x14ac:dyDescent="0.25">
      <c r="A101" s="297">
        <v>4730</v>
      </c>
      <c r="B101" s="347">
        <v>455879</v>
      </c>
      <c r="C101" s="297">
        <v>1026049</v>
      </c>
      <c r="D101" s="14">
        <v>1871907675</v>
      </c>
      <c r="E101" s="26" t="s">
        <v>939</v>
      </c>
      <c r="F101" s="26" t="str">
        <f>INDEX('Mar - Aug'!X:X,MATCH(A101,'Mar - Aug'!B:B,0))</f>
        <v>MRSA Northeast</v>
      </c>
      <c r="G101" s="26" t="s">
        <v>3052</v>
      </c>
      <c r="H101" s="26"/>
      <c r="I101" s="26" t="str">
        <f t="shared" si="5"/>
        <v/>
      </c>
      <c r="J101" s="299" t="s">
        <v>204</v>
      </c>
      <c r="K101" s="299" t="s">
        <v>1020</v>
      </c>
      <c r="L101" s="299" t="s">
        <v>205</v>
      </c>
      <c r="M101" s="13">
        <v>3.6231890000000003E-2</v>
      </c>
      <c r="N101" s="13">
        <v>6.4705879999999993E-2</v>
      </c>
      <c r="O101" s="13">
        <v>0</v>
      </c>
      <c r="P101" s="13">
        <v>0.23404257000000001</v>
      </c>
      <c r="Q101" s="13">
        <v>3.3690650000000003E-2</v>
      </c>
      <c r="R101" s="13">
        <v>5.5747400000000003E-2</v>
      </c>
      <c r="S101" s="13">
        <v>3.7344499999999998E-3</v>
      </c>
      <c r="T101" s="13">
        <v>0.15247816</v>
      </c>
      <c r="U101" s="13">
        <v>3.5615947869999998E-2</v>
      </c>
      <c r="V101" s="13">
        <v>6.3605880040000007E-2</v>
      </c>
      <c r="W101" s="13">
        <v>3.7344499999999998E-3</v>
      </c>
      <c r="X101" s="13">
        <v>0.23006384630999999</v>
      </c>
      <c r="Y101" s="13">
        <v>3.4420295500000003E-2</v>
      </c>
      <c r="Z101" s="13">
        <v>6.1470586000000001E-2</v>
      </c>
      <c r="AA101" s="13">
        <v>3.7344499999999998E-3</v>
      </c>
      <c r="AB101" s="13">
        <v>0.22234044150000001</v>
      </c>
      <c r="AC101" s="13">
        <v>3.5000005739999999E-2</v>
      </c>
      <c r="AD101" s="13">
        <v>6.2505880080000006E-2</v>
      </c>
      <c r="AE101" s="13">
        <v>3.7344499999999998E-3</v>
      </c>
      <c r="AF101" s="13">
        <v>0.22608512262</v>
      </c>
      <c r="AG101" s="13">
        <v>3.3690650000000003E-2</v>
      </c>
      <c r="AH101" s="13">
        <v>5.8235292000000001E-2</v>
      </c>
      <c r="AI101" s="13">
        <v>3.7344499999999998E-3</v>
      </c>
      <c r="AJ101" s="13">
        <v>0.21063831299999999</v>
      </c>
      <c r="AK101" s="13">
        <v>3.4384063610000001E-2</v>
      </c>
      <c r="AL101" s="13">
        <v>6.1405880119999999E-2</v>
      </c>
      <c r="AM101" s="13">
        <v>3.7344499999999998E-3</v>
      </c>
      <c r="AN101" s="13">
        <v>0.22210639893</v>
      </c>
      <c r="AO101" s="13">
        <v>3.3690650000000003E-2</v>
      </c>
      <c r="AP101" s="13">
        <v>5.5747400000000003E-2</v>
      </c>
      <c r="AQ101" s="13">
        <v>3.7344499999999998E-3</v>
      </c>
      <c r="AR101" s="13">
        <v>0.1989361845</v>
      </c>
      <c r="AS101" s="13">
        <v>3.3695657699999999E-2</v>
      </c>
      <c r="AT101" s="13">
        <v>6.0176468400000002E-2</v>
      </c>
      <c r="AU101" s="13">
        <v>3.7344499999999998E-3</v>
      </c>
      <c r="AV101" s="13">
        <v>0.21765959009999999</v>
      </c>
      <c r="AW101" s="13">
        <v>3.3690650000000003E-2</v>
      </c>
      <c r="AX101" s="13">
        <v>5.5747400000000003E-2</v>
      </c>
      <c r="AY101" s="13">
        <v>3.7344499999999998E-3</v>
      </c>
      <c r="AZ101" s="13">
        <v>0.18723405600000001</v>
      </c>
      <c r="BA101" s="86">
        <v>3.125E-2</v>
      </c>
      <c r="BB101" s="86">
        <v>8.1081081081081099E-2</v>
      </c>
      <c r="BC101" s="13">
        <v>0</v>
      </c>
      <c r="BD101" s="13">
        <v>0.18181818181818199</v>
      </c>
      <c r="BE101" s="14">
        <v>0</v>
      </c>
      <c r="BF101" s="14">
        <v>2.8571428571428598E-2</v>
      </c>
      <c r="BG101" s="14">
        <v>0</v>
      </c>
      <c r="BH101" s="14">
        <v>0.19230769230769201</v>
      </c>
      <c r="BI101" s="14">
        <v>1.85185185185185E-2</v>
      </c>
      <c r="BJ101" s="14">
        <v>0</v>
      </c>
      <c r="BK101" s="14">
        <v>0</v>
      </c>
      <c r="BL101" s="430">
        <v>0.15217391304347799</v>
      </c>
      <c r="BM101" s="14">
        <v>1.63934426229508E-2</v>
      </c>
      <c r="BN101" s="14">
        <v>5.1282051282051301E-2</v>
      </c>
      <c r="BO101" s="14">
        <v>0</v>
      </c>
      <c r="BP101" s="14">
        <v>0.19230769230769201</v>
      </c>
      <c r="BQ101" s="86">
        <v>1.63934426229508E-2</v>
      </c>
      <c r="BR101" s="86">
        <v>5.1282051282051301E-2</v>
      </c>
      <c r="BS101" s="86">
        <v>0</v>
      </c>
      <c r="BT101" s="86">
        <v>0.19230769230769201</v>
      </c>
      <c r="BU101" s="14" t="s">
        <v>35</v>
      </c>
      <c r="BV101" s="14" t="s">
        <v>35</v>
      </c>
      <c r="BW101" s="14" t="s">
        <v>35</v>
      </c>
      <c r="BX101" s="14" t="s">
        <v>35</v>
      </c>
      <c r="BY101" s="14" t="s">
        <v>35</v>
      </c>
      <c r="BZ101" s="14" t="s">
        <v>35</v>
      </c>
      <c r="CA101" s="14" t="s">
        <v>35</v>
      </c>
      <c r="CB101" s="14" t="s">
        <v>36</v>
      </c>
      <c r="CC101" s="14">
        <v>6.05</v>
      </c>
      <c r="CD101" s="14">
        <v>6.05</v>
      </c>
      <c r="CE101" s="14">
        <v>6.05</v>
      </c>
      <c r="CF101" s="14">
        <v>6.05</v>
      </c>
      <c r="CG101" s="14">
        <v>6.05</v>
      </c>
      <c r="CH101" s="14">
        <v>6.05</v>
      </c>
      <c r="CI101" s="14">
        <v>6.27</v>
      </c>
      <c r="CJ101" s="14">
        <f>INDEX('Monthy Targets'!AC:AC,(MATCH(FY2019_ALL_Targets!$B:$B,'Monthy Targets'!$B:$B,0)))</f>
        <v>6.24</v>
      </c>
      <c r="CK101" s="14">
        <f>INDEX('Monthy Targets'!AD:AD,(MATCH(FY2019_ALL_Targets!$B:$B,'Monthy Targets'!$B:$B,0)))</f>
        <v>6.24</v>
      </c>
      <c r="CL101" s="14">
        <f>INDEX('Monthy Targets'!AE:AE,(MATCH(FY2019_ALL_Targets!$B:$B,'Monthy Targets'!$B:$B,0)))</f>
        <v>6.24</v>
      </c>
      <c r="CM101" s="14">
        <f>INDEX('Monthy Targets'!AF:AF,(MATCH(FY2019_ALL_Targets!$B:$B,'Monthy Targets'!$B:$B,0)))</f>
        <v>6.24</v>
      </c>
      <c r="CN101" s="14">
        <f>INDEX('Monthy Targets'!AG:AG,(MATCH(FY2019_ALL_Targets!$B:$B,'Monthy Targets'!$B:$B,0)))</f>
        <v>6.24</v>
      </c>
      <c r="CO101" s="14">
        <v>0.41</v>
      </c>
      <c r="CP101" s="14">
        <v>0</v>
      </c>
      <c r="CQ101" s="14">
        <v>0.41</v>
      </c>
      <c r="CR101" s="14">
        <v>0.41</v>
      </c>
      <c r="CS101" s="14">
        <v>0.41</v>
      </c>
      <c r="CT101" s="14">
        <v>0.41</v>
      </c>
      <c r="CU101" s="14">
        <v>0.41</v>
      </c>
      <c r="CV101" s="14">
        <v>0.41</v>
      </c>
      <c r="CW101" s="14">
        <v>0.42</v>
      </c>
      <c r="CX101" s="14">
        <v>0.42</v>
      </c>
      <c r="CY101" s="14">
        <v>0.42</v>
      </c>
      <c r="CZ101" s="14">
        <v>0.42</v>
      </c>
      <c r="DA101" s="14">
        <f>IF('QIPP Scorecard'!$AA$1=4,IF(FY2019_ALL_Targets!$BU101="Yes",INDEX('Final Comp Values'!$BN:$BN,MATCH(FY2019_ALL_Targets!$A101,'Final Comp Values'!$B:$B,0)),IF($BU101="Min Data",0,0)),0)</f>
        <v>0.42</v>
      </c>
      <c r="DB101" s="14">
        <f>IF('QIPP Scorecard'!$AA$1=4,IF(FY2019_ALL_Targets!$BV101="Yes",INDEX('Final Comp Values'!$BN:$BN,MATCH(FY2019_ALL_Targets!$A101,'Final Comp Values'!$B:$B,0)),IF($BV101="Min Data",0,0)),0)</f>
        <v>0.42</v>
      </c>
      <c r="DC101" s="14">
        <f>IF('QIPP Scorecard'!$AA$1=4,IF(FY2019_ALL_Targets!$BW101="Yes",INDEX('Final Comp Values'!$BN:$BN,MATCH(FY2019_ALL_Targets!$A101,'Final Comp Values'!$B:$B,0)),IF(CI101="Min Data",0,0)),0)</f>
        <v>0.42</v>
      </c>
      <c r="DD101" s="14">
        <f>IF('QIPP Scorecard'!$AA$1=4,IF(FY2019_ALL_Targets!$BX101="Yes",INDEX('Final Comp Values'!$BN:$BN,MATCH(FY2019_ALL_Targets!$A101,'Final Comp Values'!$B:$B,0)),IF($BX101="Min Data",0,0)),0)</f>
        <v>0.42</v>
      </c>
      <c r="DE101" s="14">
        <v>0.76</v>
      </c>
      <c r="DF101" s="14">
        <v>0</v>
      </c>
      <c r="DG101" s="14">
        <v>0.76</v>
      </c>
      <c r="DH101" s="14">
        <v>0.76</v>
      </c>
      <c r="DI101" s="14">
        <v>0.76</v>
      </c>
      <c r="DJ101" s="14">
        <v>0.76</v>
      </c>
      <c r="DK101" s="14">
        <v>0.76</v>
      </c>
      <c r="DL101" s="14">
        <v>0.76</v>
      </c>
      <c r="DM101" s="14">
        <v>0.79</v>
      </c>
      <c r="DN101" s="14">
        <v>0.79</v>
      </c>
      <c r="DO101" s="14">
        <v>0.79</v>
      </c>
      <c r="DP101" s="14">
        <v>0.79</v>
      </c>
      <c r="DQ101" s="14">
        <f>IF('QIPP Scorecard'!$AA$1=4,IF(FY2019_ALL_Targets!$BY101="Yes",INDEX('Final Comp Values'!$BK:$BK,MATCH(FY2019_ALL_Targets!$A101,'Final Comp Values'!$B:$B,0)),IF($BY101="Min Data",0,0)),0)</f>
        <v>0.79</v>
      </c>
      <c r="DR101" s="14">
        <f>IF('QIPP Scorecard'!$AA$1=4,IF(FY2019_ALL_Targets!$BZ101="Yes",INDEX('Final Comp Values'!$BO:$BO,MATCH(FY2019_ALL_Targets!$A101,'Final Comp Values'!$B:$B,0)),IF($BZ101="Min Data",0,0)),0)</f>
        <v>0.79</v>
      </c>
      <c r="DS101" s="14">
        <f>IF('QIPP Scorecard'!$AA$1=4,IF(FY2019_ALL_Targets!$CA101="Yes",INDEX('Final Comp Values'!$BO:$BO,MATCH(FY2019_ALL_Targets!$A101,'Final Comp Values'!$B:$B,0)),IF($CA101="Min Data",0,0)),0)</f>
        <v>0.79</v>
      </c>
      <c r="DT101" s="14">
        <f>IF('QIPP Scorecard'!$AA$1=4,IF(FY2019_ALL_Targets!$CB101="Yes",INDEX('Final Comp Values'!$BO:$BO,MATCH(FY2019_ALL_Targets!$A101,'Final Comp Values'!$B:$B,0)),IF($CB101="Min Data",0,0)),0)</f>
        <v>0</v>
      </c>
      <c r="DU101" s="14">
        <v>0.96</v>
      </c>
      <c r="DV101" s="14">
        <v>1.22</v>
      </c>
      <c r="DW101" s="14">
        <v>1.27</v>
      </c>
      <c r="DX101" s="14">
        <v>1.1499999999999999</v>
      </c>
      <c r="DY101" s="12">
        <f t="shared" si="6"/>
        <v>0</v>
      </c>
      <c r="DZ101" s="12">
        <f t="shared" si="7"/>
        <v>1</v>
      </c>
      <c r="EA101" s="12">
        <f t="shared" si="8"/>
        <v>0</v>
      </c>
      <c r="EB101" s="12">
        <f t="shared" si="9"/>
        <v>0</v>
      </c>
    </row>
    <row r="102" spans="1:132" x14ac:dyDescent="0.25">
      <c r="A102" s="297">
        <v>4002</v>
      </c>
      <c r="B102" s="347">
        <v>455881</v>
      </c>
      <c r="C102" s="297">
        <v>1026504</v>
      </c>
      <c r="D102" s="14">
        <v>1407253511</v>
      </c>
      <c r="E102" s="26" t="s">
        <v>937</v>
      </c>
      <c r="F102" s="26" t="str">
        <f>INDEX('Mar - Aug'!X:X,MATCH(A102,'Mar - Aug'!B:B,0))</f>
        <v>Tarrant</v>
      </c>
      <c r="G102" s="26" t="s">
        <v>3009</v>
      </c>
      <c r="H102" s="26"/>
      <c r="I102" s="26" t="str">
        <f t="shared" si="5"/>
        <v/>
      </c>
      <c r="J102" s="299" t="s">
        <v>2321</v>
      </c>
      <c r="K102" s="299" t="s">
        <v>951</v>
      </c>
      <c r="L102" s="299" t="s">
        <v>416</v>
      </c>
      <c r="M102" s="13">
        <v>3.8609999999999998E-3</v>
      </c>
      <c r="N102" s="13">
        <v>7.3394490000000007E-2</v>
      </c>
      <c r="O102" s="13">
        <v>0</v>
      </c>
      <c r="P102" s="13">
        <v>0.17543860999999999</v>
      </c>
      <c r="Q102" s="13">
        <v>3.3690650000000003E-2</v>
      </c>
      <c r="R102" s="13">
        <v>5.5747400000000003E-2</v>
      </c>
      <c r="S102" s="13">
        <v>3.7344499999999998E-3</v>
      </c>
      <c r="T102" s="13">
        <v>0.15247816</v>
      </c>
      <c r="U102" s="13">
        <v>3.3690650000000003E-2</v>
      </c>
      <c r="V102" s="13">
        <v>7.2146783670000006E-2</v>
      </c>
      <c r="W102" s="13">
        <v>3.7344499999999998E-3</v>
      </c>
      <c r="X102" s="13">
        <v>0.17245615363</v>
      </c>
      <c r="Y102" s="13">
        <v>3.3690650000000003E-2</v>
      </c>
      <c r="Z102" s="13">
        <v>6.9724765499999994E-2</v>
      </c>
      <c r="AA102" s="13">
        <v>3.7344499999999998E-3</v>
      </c>
      <c r="AB102" s="13">
        <v>0.1666666795</v>
      </c>
      <c r="AC102" s="13">
        <v>3.3690650000000003E-2</v>
      </c>
      <c r="AD102" s="13">
        <v>7.0899077340000005E-2</v>
      </c>
      <c r="AE102" s="13">
        <v>3.7344499999999998E-3</v>
      </c>
      <c r="AF102" s="13">
        <v>0.16947369726</v>
      </c>
      <c r="AG102" s="13">
        <v>3.3690650000000003E-2</v>
      </c>
      <c r="AH102" s="13">
        <v>6.6055040999999995E-2</v>
      </c>
      <c r="AI102" s="13">
        <v>3.7344499999999998E-3</v>
      </c>
      <c r="AJ102" s="13">
        <v>0.157894749</v>
      </c>
      <c r="AK102" s="13">
        <v>3.3690650000000003E-2</v>
      </c>
      <c r="AL102" s="13">
        <v>6.9651371010000004E-2</v>
      </c>
      <c r="AM102" s="13">
        <v>3.7344499999999998E-3</v>
      </c>
      <c r="AN102" s="13">
        <v>0.16649124089</v>
      </c>
      <c r="AO102" s="13">
        <v>3.3690650000000003E-2</v>
      </c>
      <c r="AP102" s="13">
        <v>6.2385316500000003E-2</v>
      </c>
      <c r="AQ102" s="13">
        <v>3.7344499999999998E-3</v>
      </c>
      <c r="AR102" s="13">
        <v>0.15247816</v>
      </c>
      <c r="AS102" s="13">
        <v>3.3690650000000003E-2</v>
      </c>
      <c r="AT102" s="13">
        <v>6.8256875699999997E-2</v>
      </c>
      <c r="AU102" s="13">
        <v>3.7344499999999998E-3</v>
      </c>
      <c r="AV102" s="13">
        <v>0.16315790729999999</v>
      </c>
      <c r="AW102" s="13">
        <v>3.3690650000000003E-2</v>
      </c>
      <c r="AX102" s="13">
        <v>5.8715591999999997E-2</v>
      </c>
      <c r="AY102" s="13">
        <v>3.7344499999999998E-3</v>
      </c>
      <c r="AZ102" s="13">
        <v>0.15247816</v>
      </c>
      <c r="BA102" s="86">
        <v>0</v>
      </c>
      <c r="BB102" s="86">
        <v>7.4074074074074098E-2</v>
      </c>
      <c r="BC102" s="13">
        <v>0</v>
      </c>
      <c r="BD102" s="13">
        <v>8.1081081081081099E-2</v>
      </c>
      <c r="BE102" s="14">
        <v>1.6129032258064498E-2</v>
      </c>
      <c r="BF102" s="14">
        <v>0.107142857142857</v>
      </c>
      <c r="BG102" s="14">
        <v>0</v>
      </c>
      <c r="BH102" s="14">
        <v>8.8235294117647106E-2</v>
      </c>
      <c r="BI102" s="14">
        <v>2.9411764705882401E-2</v>
      </c>
      <c r="BJ102" s="14">
        <v>4.1666666666666699E-2</v>
      </c>
      <c r="BK102" s="14">
        <v>1.4705882352941201E-2</v>
      </c>
      <c r="BL102" s="430">
        <v>0.102564102564103</v>
      </c>
      <c r="BM102" s="14">
        <v>1.4705882352941201E-2</v>
      </c>
      <c r="BN102" s="14">
        <v>4.3478260869565202E-2</v>
      </c>
      <c r="BO102" s="14">
        <v>0</v>
      </c>
      <c r="BP102" s="14">
        <v>0.114285714285714</v>
      </c>
      <c r="BQ102" s="86">
        <v>1.4705882352941201E-2</v>
      </c>
      <c r="BR102" s="86">
        <v>4.3478260869565202E-2</v>
      </c>
      <c r="BS102" s="86">
        <v>0</v>
      </c>
      <c r="BT102" s="86">
        <v>0.114285714285714</v>
      </c>
      <c r="BU102" s="14" t="s">
        <v>35</v>
      </c>
      <c r="BV102" s="14" t="s">
        <v>35</v>
      </c>
      <c r="BW102" s="14" t="s">
        <v>35</v>
      </c>
      <c r="BX102" s="14" t="s">
        <v>35</v>
      </c>
      <c r="BY102" s="14" t="s">
        <v>35</v>
      </c>
      <c r="BZ102" s="14" t="s">
        <v>35</v>
      </c>
      <c r="CA102" s="14" t="s">
        <v>35</v>
      </c>
      <c r="CB102" s="14" t="s">
        <v>35</v>
      </c>
      <c r="CC102" s="14">
        <v>6.94</v>
      </c>
      <c r="CD102" s="14">
        <v>6.94</v>
      </c>
      <c r="CE102" s="14">
        <v>6.94</v>
      </c>
      <c r="CF102" s="14">
        <v>6.94</v>
      </c>
      <c r="CG102" s="14">
        <v>6.94</v>
      </c>
      <c r="CH102" s="14">
        <v>6.94</v>
      </c>
      <c r="CI102" s="14">
        <v>6.73</v>
      </c>
      <c r="CJ102" s="14">
        <f>INDEX('Monthy Targets'!AC:AC,(MATCH(FY2019_ALL_Targets!$B:$B,'Monthy Targets'!$B:$B,0)))</f>
        <v>6.71</v>
      </c>
      <c r="CK102" s="14">
        <f>INDEX('Monthy Targets'!AD:AD,(MATCH(FY2019_ALL_Targets!$B:$B,'Monthy Targets'!$B:$B,0)))</f>
        <v>6.71</v>
      </c>
      <c r="CL102" s="14">
        <f>INDEX('Monthy Targets'!AE:AE,(MATCH(FY2019_ALL_Targets!$B:$B,'Monthy Targets'!$B:$B,0)))</f>
        <v>6.71</v>
      </c>
      <c r="CM102" s="14">
        <f>INDEX('Monthy Targets'!AF:AF,(MATCH(FY2019_ALL_Targets!$B:$B,'Monthy Targets'!$B:$B,0)))</f>
        <v>6.71</v>
      </c>
      <c r="CN102" s="14">
        <f>INDEX('Monthy Targets'!AG:AG,(MATCH(FY2019_ALL_Targets!$B:$B,'Monthy Targets'!$B:$B,0)))</f>
        <v>6.71</v>
      </c>
      <c r="CO102" s="14">
        <v>0.47</v>
      </c>
      <c r="CP102" s="14">
        <v>0</v>
      </c>
      <c r="CQ102" s="14">
        <v>0.47</v>
      </c>
      <c r="CR102" s="14">
        <v>0.47</v>
      </c>
      <c r="CS102" s="14">
        <v>0.47</v>
      </c>
      <c r="CT102" s="14">
        <v>0</v>
      </c>
      <c r="CU102" s="14">
        <v>0.47</v>
      </c>
      <c r="CV102" s="14">
        <v>0.47</v>
      </c>
      <c r="CW102" s="14">
        <v>0.46</v>
      </c>
      <c r="CX102" s="14">
        <v>0.46</v>
      </c>
      <c r="CY102" s="14">
        <v>0</v>
      </c>
      <c r="CZ102" s="14">
        <v>0.46</v>
      </c>
      <c r="DA102" s="14">
        <f>IF('QIPP Scorecard'!$AA$1=4,IF(FY2019_ALL_Targets!$BU102="Yes",INDEX('Final Comp Values'!$BN:$BN,MATCH(FY2019_ALL_Targets!$A102,'Final Comp Values'!$B:$B,0)),IF($BU102="Min Data",0,0)),0)</f>
        <v>0.46</v>
      </c>
      <c r="DB102" s="14">
        <f>IF('QIPP Scorecard'!$AA$1=4,IF(FY2019_ALL_Targets!$BV102="Yes",INDEX('Final Comp Values'!$BN:$BN,MATCH(FY2019_ALL_Targets!$A102,'Final Comp Values'!$B:$B,0)),IF($BV102="Min Data",0,0)),0)</f>
        <v>0.46</v>
      </c>
      <c r="DC102" s="14">
        <f>IF('QIPP Scorecard'!$AA$1=4,IF(FY2019_ALL_Targets!$BW102="Yes",INDEX('Final Comp Values'!$BN:$BN,MATCH(FY2019_ALL_Targets!$A102,'Final Comp Values'!$B:$B,0)),IF(CI102="Min Data",0,0)),0)</f>
        <v>0.46</v>
      </c>
      <c r="DD102" s="14">
        <f>IF('QIPP Scorecard'!$AA$1=4,IF(FY2019_ALL_Targets!$BX102="Yes",INDEX('Final Comp Values'!$BN:$BN,MATCH(FY2019_ALL_Targets!$A102,'Final Comp Values'!$B:$B,0)),IF($BX102="Min Data",0,0)),0)</f>
        <v>0.46</v>
      </c>
      <c r="DE102" s="14">
        <v>0.87</v>
      </c>
      <c r="DF102" s="14">
        <v>0</v>
      </c>
      <c r="DG102" s="14">
        <v>0.87</v>
      </c>
      <c r="DH102" s="14">
        <v>0.87</v>
      </c>
      <c r="DI102" s="14">
        <v>0.87</v>
      </c>
      <c r="DJ102" s="14">
        <v>0</v>
      </c>
      <c r="DK102" s="14">
        <v>0.87</v>
      </c>
      <c r="DL102" s="14">
        <v>0.87</v>
      </c>
      <c r="DM102" s="14">
        <v>0.85</v>
      </c>
      <c r="DN102" s="14">
        <v>0.85</v>
      </c>
      <c r="DO102" s="14">
        <v>0</v>
      </c>
      <c r="DP102" s="14">
        <v>0.85</v>
      </c>
      <c r="DQ102" s="14">
        <f>IF('QIPP Scorecard'!$AA$1=4,IF(FY2019_ALL_Targets!$BY102="Yes",INDEX('Final Comp Values'!$BK:$BK,MATCH(FY2019_ALL_Targets!$A102,'Final Comp Values'!$B:$B,0)),IF($BY102="Min Data",0,0)),0)</f>
        <v>0.85</v>
      </c>
      <c r="DR102" s="14">
        <f>IF('QIPP Scorecard'!$AA$1=4,IF(FY2019_ALL_Targets!$BZ102="Yes",INDEX('Final Comp Values'!$BO:$BO,MATCH(FY2019_ALL_Targets!$A102,'Final Comp Values'!$B:$B,0)),IF($BZ102="Min Data",0,0)),0)</f>
        <v>0.85</v>
      </c>
      <c r="DS102" s="14">
        <f>IF('QIPP Scorecard'!$AA$1=4,IF(FY2019_ALL_Targets!$CA102="Yes",INDEX('Final Comp Values'!$BO:$BO,MATCH(FY2019_ALL_Targets!$A102,'Final Comp Values'!$B:$B,0)),IF($CA102="Min Data",0,0)),0)</f>
        <v>0.85</v>
      </c>
      <c r="DT102" s="14">
        <f>IF('QIPP Scorecard'!$AA$1=4,IF(FY2019_ALL_Targets!$CB102="Yes",INDEX('Final Comp Values'!$BO:$BO,MATCH(FY2019_ALL_Targets!$A102,'Final Comp Values'!$B:$B,0)),IF($CB102="Min Data",0,0)),0)</f>
        <v>0.85</v>
      </c>
      <c r="DU102" s="14">
        <v>1.1000000000000001</v>
      </c>
      <c r="DV102" s="14">
        <v>1.24</v>
      </c>
      <c r="DW102" s="14">
        <v>1.3</v>
      </c>
      <c r="DX102" s="14">
        <v>1.43</v>
      </c>
      <c r="DY102" s="12">
        <f t="shared" si="6"/>
        <v>0</v>
      </c>
      <c r="DZ102" s="12">
        <f t="shared" si="7"/>
        <v>0</v>
      </c>
      <c r="EA102" s="12">
        <f t="shared" si="8"/>
        <v>0</v>
      </c>
      <c r="EB102" s="12">
        <f t="shared" si="9"/>
        <v>0</v>
      </c>
    </row>
    <row r="103" spans="1:132" x14ac:dyDescent="0.25">
      <c r="A103" s="297">
        <v>5117</v>
      </c>
      <c r="B103" s="347">
        <v>455887</v>
      </c>
      <c r="C103" s="297">
        <v>1025965</v>
      </c>
      <c r="D103" s="14">
        <v>1700876497</v>
      </c>
      <c r="E103" s="26" t="s">
        <v>940</v>
      </c>
      <c r="F103" s="26" t="str">
        <f>INDEX('Mar - Aug'!X:X,MATCH(A103,'Mar - Aug'!B:B,0))</f>
        <v>Travis</v>
      </c>
      <c r="G103" s="26" t="s">
        <v>3022</v>
      </c>
      <c r="H103" s="26"/>
      <c r="I103" s="26" t="str">
        <f t="shared" si="5"/>
        <v/>
      </c>
      <c r="J103" s="299" t="s">
        <v>672</v>
      </c>
      <c r="K103" s="299" t="s">
        <v>1016</v>
      </c>
      <c r="L103" s="299" t="s">
        <v>2397</v>
      </c>
      <c r="M103" s="13">
        <v>3.8610099999999998E-3</v>
      </c>
      <c r="N103" s="13">
        <v>3.4965049999999998E-2</v>
      </c>
      <c r="O103" s="13">
        <v>0</v>
      </c>
      <c r="P103" s="13">
        <v>9.7435869999999994E-2</v>
      </c>
      <c r="Q103" s="13">
        <v>3.3690650000000003E-2</v>
      </c>
      <c r="R103" s="13">
        <v>5.5747400000000003E-2</v>
      </c>
      <c r="S103" s="13">
        <v>3.7344499999999998E-3</v>
      </c>
      <c r="T103" s="13">
        <v>0.15247816</v>
      </c>
      <c r="U103" s="13">
        <v>3.3690650000000003E-2</v>
      </c>
      <c r="V103" s="13">
        <v>5.5747400000000003E-2</v>
      </c>
      <c r="W103" s="13">
        <v>3.7344499999999998E-3</v>
      </c>
      <c r="X103" s="13">
        <v>0.15247816</v>
      </c>
      <c r="Y103" s="13">
        <v>3.3690650000000003E-2</v>
      </c>
      <c r="Z103" s="13">
        <v>5.5747400000000003E-2</v>
      </c>
      <c r="AA103" s="13">
        <v>3.7344499999999998E-3</v>
      </c>
      <c r="AB103" s="13">
        <v>0.15247816</v>
      </c>
      <c r="AC103" s="13">
        <v>3.3690650000000003E-2</v>
      </c>
      <c r="AD103" s="13">
        <v>5.5747400000000003E-2</v>
      </c>
      <c r="AE103" s="13">
        <v>3.7344499999999998E-3</v>
      </c>
      <c r="AF103" s="13">
        <v>0.15247816</v>
      </c>
      <c r="AG103" s="13">
        <v>3.3690650000000003E-2</v>
      </c>
      <c r="AH103" s="13">
        <v>5.5747400000000003E-2</v>
      </c>
      <c r="AI103" s="13">
        <v>3.7344499999999998E-3</v>
      </c>
      <c r="AJ103" s="13">
        <v>0.15247816</v>
      </c>
      <c r="AK103" s="13">
        <v>3.3690650000000003E-2</v>
      </c>
      <c r="AL103" s="13">
        <v>5.5747400000000003E-2</v>
      </c>
      <c r="AM103" s="13">
        <v>3.7344499999999998E-3</v>
      </c>
      <c r="AN103" s="13">
        <v>0.15247816</v>
      </c>
      <c r="AO103" s="13">
        <v>3.3690650000000003E-2</v>
      </c>
      <c r="AP103" s="13">
        <v>5.5747400000000003E-2</v>
      </c>
      <c r="AQ103" s="13">
        <v>3.7344499999999998E-3</v>
      </c>
      <c r="AR103" s="13">
        <v>0.15247816</v>
      </c>
      <c r="AS103" s="13">
        <v>3.3690650000000003E-2</v>
      </c>
      <c r="AT103" s="13">
        <v>5.5747400000000003E-2</v>
      </c>
      <c r="AU103" s="13">
        <v>3.7344499999999998E-3</v>
      </c>
      <c r="AV103" s="13">
        <v>0.15247816</v>
      </c>
      <c r="AW103" s="13">
        <v>3.3690650000000003E-2</v>
      </c>
      <c r="AX103" s="13">
        <v>5.5747400000000003E-2</v>
      </c>
      <c r="AY103" s="13">
        <v>3.7344499999999998E-3</v>
      </c>
      <c r="AZ103" s="13">
        <v>0.15247816</v>
      </c>
      <c r="BA103" s="86">
        <v>8.3333333333333301E-2</v>
      </c>
      <c r="BB103" s="86">
        <v>6.8965517241379296E-2</v>
      </c>
      <c r="BC103" s="13">
        <v>0</v>
      </c>
      <c r="BD103" s="13">
        <v>4.5454545454545497E-2</v>
      </c>
      <c r="BE103" s="14" t="s">
        <v>14857</v>
      </c>
      <c r="BF103" s="14" t="s">
        <v>14857</v>
      </c>
      <c r="BG103" s="14" t="s">
        <v>14857</v>
      </c>
      <c r="BH103" s="14" t="s">
        <v>14857</v>
      </c>
      <c r="BI103" s="14" t="s">
        <v>14857</v>
      </c>
      <c r="BJ103" s="14" t="s">
        <v>14857</v>
      </c>
      <c r="BK103" s="14" t="s">
        <v>14857</v>
      </c>
      <c r="BL103" s="430" t="s">
        <v>14857</v>
      </c>
      <c r="BM103" s="14" t="s">
        <v>14857</v>
      </c>
      <c r="BN103" s="14" t="s">
        <v>14857</v>
      </c>
      <c r="BO103" s="14" t="s">
        <v>14857</v>
      </c>
      <c r="BP103" s="14" t="s">
        <v>14857</v>
      </c>
      <c r="BQ103" s="86" t="s">
        <v>14857</v>
      </c>
      <c r="BR103" s="86" t="s">
        <v>14857</v>
      </c>
      <c r="BS103" s="86" t="s">
        <v>14857</v>
      </c>
      <c r="BT103" s="86" t="s">
        <v>14857</v>
      </c>
      <c r="BU103" s="14" t="s">
        <v>14857</v>
      </c>
      <c r="BV103" s="14" t="s">
        <v>14857</v>
      </c>
      <c r="BW103" s="14" t="s">
        <v>14857</v>
      </c>
      <c r="BX103" s="14" t="s">
        <v>14857</v>
      </c>
      <c r="BY103" s="14" t="s">
        <v>14857</v>
      </c>
      <c r="BZ103" s="14" t="s">
        <v>14857</v>
      </c>
      <c r="CA103" s="14" t="s">
        <v>14857</v>
      </c>
      <c r="CB103" s="14" t="s">
        <v>14857</v>
      </c>
      <c r="CC103" s="14">
        <v>11.16</v>
      </c>
      <c r="CD103" s="14">
        <v>11.16</v>
      </c>
      <c r="CE103" s="14">
        <v>11.16</v>
      </c>
      <c r="CF103" s="14">
        <v>0</v>
      </c>
      <c r="CG103" s="14">
        <v>0</v>
      </c>
      <c r="CH103" s="14">
        <v>0</v>
      </c>
      <c r="CI103" s="14">
        <v>0</v>
      </c>
      <c r="CJ103" s="14">
        <f>INDEX('Monthy Targets'!AC:AC,(MATCH(FY2019_ALL_Targets!$B:$B,'Monthy Targets'!$B:$B,0)))</f>
        <v>0</v>
      </c>
      <c r="CK103" s="14">
        <f>INDEX('Monthy Targets'!AD:AD,(MATCH(FY2019_ALL_Targets!$B:$B,'Monthy Targets'!$B:$B,0)))</f>
        <v>0</v>
      </c>
      <c r="CL103" s="14">
        <f>INDEX('Monthy Targets'!AE:AE,(MATCH(FY2019_ALL_Targets!$B:$B,'Monthy Targets'!$B:$B,0)))</f>
        <v>0</v>
      </c>
      <c r="CM103" s="14">
        <f>INDEX('Monthy Targets'!AF:AF,(MATCH(FY2019_ALL_Targets!$B:$B,'Monthy Targets'!$B:$B,0)))</f>
        <v>0</v>
      </c>
      <c r="CN103" s="14">
        <f>INDEX('Monthy Targets'!AG:AG,(MATCH(FY2019_ALL_Targets!$B:$B,'Monthy Targets'!$B:$B,0)))</f>
        <v>0</v>
      </c>
      <c r="CO103" s="14">
        <v>0</v>
      </c>
      <c r="CP103" s="14">
        <v>0</v>
      </c>
      <c r="CQ103" s="14">
        <v>0.76</v>
      </c>
      <c r="CR103" s="14">
        <v>0.76</v>
      </c>
      <c r="CS103" s="14">
        <v>0</v>
      </c>
      <c r="CT103" s="14">
        <v>0</v>
      </c>
      <c r="CU103" s="14">
        <v>0</v>
      </c>
      <c r="CV103" s="14">
        <v>0</v>
      </c>
      <c r="CW103" s="14">
        <v>0</v>
      </c>
      <c r="CX103" s="14">
        <v>0</v>
      </c>
      <c r="CY103" s="14">
        <v>0</v>
      </c>
      <c r="CZ103" s="14">
        <v>0</v>
      </c>
      <c r="DA103" s="14">
        <f>IF('QIPP Scorecard'!$AA$1=4,IF(FY2019_ALL_Targets!$BU103="Yes",INDEX('Final Comp Values'!$BN:$BN,MATCH(FY2019_ALL_Targets!$A103,'Final Comp Values'!$B:$B,0)),IF($BU103="Min Data",0,0)),0)</f>
        <v>0</v>
      </c>
      <c r="DB103" s="14">
        <f>IF('QIPP Scorecard'!$AA$1=4,IF(FY2019_ALL_Targets!$BV103="Yes",INDEX('Final Comp Values'!$BN:$BN,MATCH(FY2019_ALL_Targets!$A103,'Final Comp Values'!$B:$B,0)),IF($BV103="Min Data",0,0)),0)</f>
        <v>0</v>
      </c>
      <c r="DC103" s="14">
        <f>IF('QIPP Scorecard'!$AA$1=4,IF(FY2019_ALL_Targets!$BW103="Yes",INDEX('Final Comp Values'!$BN:$BN,MATCH(FY2019_ALL_Targets!$A103,'Final Comp Values'!$B:$B,0)),IF(CI103="Min Data",0,0)),0)</f>
        <v>0</v>
      </c>
      <c r="DD103" s="14">
        <f>IF('QIPP Scorecard'!$AA$1=4,IF(FY2019_ALL_Targets!$BX103="Yes",INDEX('Final Comp Values'!$BN:$BN,MATCH(FY2019_ALL_Targets!$A103,'Final Comp Values'!$B:$B,0)),IF($BX103="Min Data",0,0)),0)</f>
        <v>0</v>
      </c>
      <c r="DE103" s="14">
        <v>0</v>
      </c>
      <c r="DF103" s="14">
        <v>0</v>
      </c>
      <c r="DG103" s="14">
        <v>1.4</v>
      </c>
      <c r="DH103" s="14">
        <v>1.4</v>
      </c>
      <c r="DI103" s="14">
        <v>0</v>
      </c>
      <c r="DJ103" s="14">
        <v>0</v>
      </c>
      <c r="DK103" s="14">
        <v>0</v>
      </c>
      <c r="DL103" s="14">
        <v>0</v>
      </c>
      <c r="DM103" s="14">
        <v>0</v>
      </c>
      <c r="DN103" s="14">
        <v>0</v>
      </c>
      <c r="DO103" s="14">
        <v>0</v>
      </c>
      <c r="DP103" s="14">
        <v>0</v>
      </c>
      <c r="DQ103" s="14">
        <f>IF('QIPP Scorecard'!$AA$1=4,IF(FY2019_ALL_Targets!$BY103="Yes",INDEX('Final Comp Values'!$BK:$BK,MATCH(FY2019_ALL_Targets!$A103,'Final Comp Values'!$B:$B,0)),IF($BY103="Min Data",0,0)),0)</f>
        <v>0</v>
      </c>
      <c r="DR103" s="14">
        <f>IF('QIPP Scorecard'!$AA$1=4,IF(FY2019_ALL_Targets!$BZ103="Yes",INDEX('Final Comp Values'!$BO:$BO,MATCH(FY2019_ALL_Targets!$A103,'Final Comp Values'!$B:$B,0)),IF($BZ103="Min Data",0,0)),0)</f>
        <v>0</v>
      </c>
      <c r="DS103" s="14">
        <f>IF('QIPP Scorecard'!$AA$1=4,IF(FY2019_ALL_Targets!$CA103="Yes",INDEX('Final Comp Values'!$BO:$BO,MATCH(FY2019_ALL_Targets!$A103,'Final Comp Values'!$B:$B,0)),IF($CA103="Min Data",0,0)),0)</f>
        <v>0</v>
      </c>
      <c r="DT103" s="14">
        <f>IF('QIPP Scorecard'!$AA$1=4,IF(FY2019_ALL_Targets!$CB103="Yes",INDEX('Final Comp Values'!$BO:$BO,MATCH(FY2019_ALL_Targets!$A103,'Final Comp Values'!$B:$B,0)),IF($CB103="Min Data",0,0)),0)</f>
        <v>0</v>
      </c>
      <c r="DU103" s="14">
        <v>1.55</v>
      </c>
      <c r="DV103" s="431">
        <v>0</v>
      </c>
      <c r="DW103" s="14">
        <v>0.02</v>
      </c>
      <c r="DX103" s="14">
        <v>0.02</v>
      </c>
      <c r="DY103" s="12">
        <f t="shared" si="6"/>
        <v>0</v>
      </c>
      <c r="DZ103" s="12">
        <f t="shared" si="7"/>
        <v>0</v>
      </c>
      <c r="EA103" s="12">
        <f t="shared" si="8"/>
        <v>4</v>
      </c>
      <c r="EB103" s="12">
        <f t="shared" si="9"/>
        <v>3</v>
      </c>
    </row>
    <row r="104" spans="1:132" x14ac:dyDescent="0.25">
      <c r="A104" s="297">
        <v>4384</v>
      </c>
      <c r="B104" s="347">
        <v>455893</v>
      </c>
      <c r="C104" s="297">
        <v>1026065</v>
      </c>
      <c r="D104" s="14">
        <v>1831507094</v>
      </c>
      <c r="E104" s="26" t="s">
        <v>913</v>
      </c>
      <c r="F104" s="26" t="str">
        <f>INDEX('Mar - Aug'!X:X,MATCH(A104,'Mar - Aug'!B:B,0))</f>
        <v>MRSA West</v>
      </c>
      <c r="G104" s="26" t="s">
        <v>3146</v>
      </c>
      <c r="H104" s="26"/>
      <c r="I104" s="26" t="str">
        <f t="shared" si="5"/>
        <v/>
      </c>
      <c r="J104" s="299" t="s">
        <v>479</v>
      </c>
      <c r="K104" s="299" t="s">
        <v>994</v>
      </c>
      <c r="L104" s="299" t="s">
        <v>2653</v>
      </c>
      <c r="M104" s="13">
        <v>6.2500009999999995E-2</v>
      </c>
      <c r="N104" s="13">
        <v>5.434783E-2</v>
      </c>
      <c r="O104" s="13">
        <v>0</v>
      </c>
      <c r="P104" s="13">
        <v>0.14204546000000001</v>
      </c>
      <c r="Q104" s="13">
        <v>3.3690650000000003E-2</v>
      </c>
      <c r="R104" s="13">
        <v>5.5747400000000003E-2</v>
      </c>
      <c r="S104" s="13">
        <v>3.7344499999999998E-3</v>
      </c>
      <c r="T104" s="13">
        <v>0.15247816</v>
      </c>
      <c r="U104" s="13">
        <v>6.1437509830000001E-2</v>
      </c>
      <c r="V104" s="13">
        <v>5.5747400000000003E-2</v>
      </c>
      <c r="W104" s="13">
        <v>3.7344499999999998E-3</v>
      </c>
      <c r="X104" s="13">
        <v>0.15247816</v>
      </c>
      <c r="Y104" s="13">
        <v>5.9375009499999999E-2</v>
      </c>
      <c r="Z104" s="13">
        <v>5.5747400000000003E-2</v>
      </c>
      <c r="AA104" s="13">
        <v>3.7344499999999998E-3</v>
      </c>
      <c r="AB104" s="13">
        <v>0.15247816</v>
      </c>
      <c r="AC104" s="13">
        <v>6.0375009659999999E-2</v>
      </c>
      <c r="AD104" s="13">
        <v>5.5747400000000003E-2</v>
      </c>
      <c r="AE104" s="13">
        <v>3.7344499999999998E-3</v>
      </c>
      <c r="AF104" s="13">
        <v>0.15247816</v>
      </c>
      <c r="AG104" s="13">
        <v>5.6250008999999997E-2</v>
      </c>
      <c r="AH104" s="13">
        <v>5.5747400000000003E-2</v>
      </c>
      <c r="AI104" s="13">
        <v>3.7344499999999998E-3</v>
      </c>
      <c r="AJ104" s="13">
        <v>0.15247816</v>
      </c>
      <c r="AK104" s="13">
        <v>5.9312509489999998E-2</v>
      </c>
      <c r="AL104" s="13">
        <v>5.5747400000000003E-2</v>
      </c>
      <c r="AM104" s="13">
        <v>3.7344499999999998E-3</v>
      </c>
      <c r="AN104" s="13">
        <v>0.15247816</v>
      </c>
      <c r="AO104" s="13">
        <v>5.3125008500000001E-2</v>
      </c>
      <c r="AP104" s="13">
        <v>5.5747400000000003E-2</v>
      </c>
      <c r="AQ104" s="13">
        <v>3.7344499999999998E-3</v>
      </c>
      <c r="AR104" s="13">
        <v>0.15247816</v>
      </c>
      <c r="AS104" s="13">
        <v>5.8125009300000002E-2</v>
      </c>
      <c r="AT104" s="13">
        <v>5.5747400000000003E-2</v>
      </c>
      <c r="AU104" s="13">
        <v>3.7344499999999998E-3</v>
      </c>
      <c r="AV104" s="13">
        <v>0.15247816</v>
      </c>
      <c r="AW104" s="13">
        <v>5.0000007999999999E-2</v>
      </c>
      <c r="AX104" s="13">
        <v>5.5747400000000003E-2</v>
      </c>
      <c r="AY104" s="13">
        <v>3.7344499999999998E-3</v>
      </c>
      <c r="AZ104" s="13">
        <v>0.15247816</v>
      </c>
      <c r="BA104" s="86">
        <v>4.6511627906976702E-2</v>
      </c>
      <c r="BB104" s="86">
        <v>4.1666666666666699E-2</v>
      </c>
      <c r="BC104" s="13">
        <v>0</v>
      </c>
      <c r="BD104" s="13">
        <v>0.116279069767442</v>
      </c>
      <c r="BE104" s="14">
        <v>2.1739130434782601E-2</v>
      </c>
      <c r="BF104" s="14">
        <v>0</v>
      </c>
      <c r="BG104" s="14">
        <v>0</v>
      </c>
      <c r="BH104" s="14">
        <v>0.15217391304347799</v>
      </c>
      <c r="BI104" s="14">
        <v>0</v>
      </c>
      <c r="BJ104" s="14">
        <v>0</v>
      </c>
      <c r="BK104" s="14">
        <v>0</v>
      </c>
      <c r="BL104" s="430">
        <v>0.12195121951219499</v>
      </c>
      <c r="BM104" s="14">
        <v>0</v>
      </c>
      <c r="BN104" s="14">
        <v>0.04</v>
      </c>
      <c r="BO104" s="14">
        <v>0</v>
      </c>
      <c r="BP104" s="14">
        <v>0.16666666666666699</v>
      </c>
      <c r="BQ104" s="86">
        <v>0</v>
      </c>
      <c r="BR104" s="86">
        <v>0.04</v>
      </c>
      <c r="BS104" s="86">
        <v>0</v>
      </c>
      <c r="BT104" s="86">
        <v>0.16666666666666699</v>
      </c>
      <c r="BU104" s="14" t="s">
        <v>35</v>
      </c>
      <c r="BV104" s="14" t="s">
        <v>35</v>
      </c>
      <c r="BW104" s="14" t="s">
        <v>35</v>
      </c>
      <c r="BX104" s="14" t="s">
        <v>36</v>
      </c>
      <c r="BY104" s="14" t="s">
        <v>35</v>
      </c>
      <c r="BZ104" s="14" t="s">
        <v>35</v>
      </c>
      <c r="CA104" s="14" t="s">
        <v>35</v>
      </c>
      <c r="CB104" s="14" t="s">
        <v>36</v>
      </c>
      <c r="CC104" s="14">
        <v>3.43</v>
      </c>
      <c r="CD104" s="14">
        <v>3.43</v>
      </c>
      <c r="CE104" s="14">
        <v>3.43</v>
      </c>
      <c r="CF104" s="14">
        <v>3.43</v>
      </c>
      <c r="CG104" s="14">
        <v>3.43</v>
      </c>
      <c r="CH104" s="14">
        <v>3.43</v>
      </c>
      <c r="CI104" s="14">
        <v>3.36</v>
      </c>
      <c r="CJ104" s="14">
        <f>INDEX('Monthy Targets'!AC:AC,(MATCH(FY2019_ALL_Targets!$B:$B,'Monthy Targets'!$B:$B,0)))</f>
        <v>3.35</v>
      </c>
      <c r="CK104" s="14">
        <f>INDEX('Monthy Targets'!AD:AD,(MATCH(FY2019_ALL_Targets!$B:$B,'Monthy Targets'!$B:$B,0)))</f>
        <v>3.35</v>
      </c>
      <c r="CL104" s="14">
        <f>INDEX('Monthy Targets'!AE:AE,(MATCH(FY2019_ALL_Targets!$B:$B,'Monthy Targets'!$B:$B,0)))</f>
        <v>3.35</v>
      </c>
      <c r="CM104" s="14">
        <f>INDEX('Monthy Targets'!AF:AF,(MATCH(FY2019_ALL_Targets!$B:$B,'Monthy Targets'!$B:$B,0)))</f>
        <v>3.35</v>
      </c>
      <c r="CN104" s="14">
        <f>INDEX('Monthy Targets'!AG:AG,(MATCH(FY2019_ALL_Targets!$B:$B,'Monthy Targets'!$B:$B,0)))</f>
        <v>3.35</v>
      </c>
      <c r="CO104" s="14">
        <v>0.23</v>
      </c>
      <c r="CP104" s="14">
        <v>0.23</v>
      </c>
      <c r="CQ104" s="14">
        <v>0.23</v>
      </c>
      <c r="CR104" s="14">
        <v>0.23</v>
      </c>
      <c r="CS104" s="14">
        <v>0.23</v>
      </c>
      <c r="CT104" s="14">
        <v>0.23</v>
      </c>
      <c r="CU104" s="14">
        <v>0.23</v>
      </c>
      <c r="CV104" s="14">
        <v>0.23</v>
      </c>
      <c r="CW104" s="14">
        <v>0.23</v>
      </c>
      <c r="CX104" s="14">
        <v>0.23</v>
      </c>
      <c r="CY104" s="14">
        <v>0.23</v>
      </c>
      <c r="CZ104" s="14">
        <v>0.23</v>
      </c>
      <c r="DA104" s="14">
        <f>IF('QIPP Scorecard'!$AA$1=4,IF(FY2019_ALL_Targets!$BU104="Yes",INDEX('Final Comp Values'!$BN:$BN,MATCH(FY2019_ALL_Targets!$A104,'Final Comp Values'!$B:$B,0)),IF($BU104="Min Data",0,0)),0)</f>
        <v>0.23</v>
      </c>
      <c r="DB104" s="14">
        <f>IF('QIPP Scorecard'!$AA$1=4,IF(FY2019_ALL_Targets!$BV104="Yes",INDEX('Final Comp Values'!$BN:$BN,MATCH(FY2019_ALL_Targets!$A104,'Final Comp Values'!$B:$B,0)),IF($BV104="Min Data",0,0)),0)</f>
        <v>0.23</v>
      </c>
      <c r="DC104" s="14">
        <f>IF('QIPP Scorecard'!$AA$1=4,IF(FY2019_ALL_Targets!$BW104="Yes",INDEX('Final Comp Values'!$BN:$BN,MATCH(FY2019_ALL_Targets!$A104,'Final Comp Values'!$B:$B,0)),IF(CI104="Min Data",0,0)),0)</f>
        <v>0.23</v>
      </c>
      <c r="DD104" s="14">
        <f>IF('QIPP Scorecard'!$AA$1=4,IF(FY2019_ALL_Targets!$BX104="Yes",INDEX('Final Comp Values'!$BN:$BN,MATCH(FY2019_ALL_Targets!$A104,'Final Comp Values'!$B:$B,0)),IF($BX104="Min Data",0,0)),0)</f>
        <v>0</v>
      </c>
      <c r="DE104" s="14">
        <v>0.43</v>
      </c>
      <c r="DF104" s="14">
        <v>0.43</v>
      </c>
      <c r="DG104" s="14">
        <v>0.43</v>
      </c>
      <c r="DH104" s="14">
        <v>0.43</v>
      </c>
      <c r="DI104" s="14">
        <v>0.43</v>
      </c>
      <c r="DJ104" s="14">
        <v>0.43</v>
      </c>
      <c r="DK104" s="14">
        <v>0.43</v>
      </c>
      <c r="DL104" s="14">
        <v>0.43</v>
      </c>
      <c r="DM104" s="14">
        <v>0.42</v>
      </c>
      <c r="DN104" s="14">
        <v>0.42</v>
      </c>
      <c r="DO104" s="14">
        <v>0.42</v>
      </c>
      <c r="DP104" s="14">
        <v>0.42</v>
      </c>
      <c r="DQ104" s="14">
        <f>IF('QIPP Scorecard'!$AA$1=4,IF(FY2019_ALL_Targets!$BY104="Yes",INDEX('Final Comp Values'!$BK:$BK,MATCH(FY2019_ALL_Targets!$A104,'Final Comp Values'!$B:$B,0)),IF($BY104="Min Data",0,0)),0)</f>
        <v>0.42</v>
      </c>
      <c r="DR104" s="14">
        <f>IF('QIPP Scorecard'!$AA$1=4,IF(FY2019_ALL_Targets!$BZ104="Yes",INDEX('Final Comp Values'!$BO:$BO,MATCH(FY2019_ALL_Targets!$A104,'Final Comp Values'!$B:$B,0)),IF($BZ104="Min Data",0,0)),0)</f>
        <v>0.42</v>
      </c>
      <c r="DS104" s="14">
        <f>IF('QIPP Scorecard'!$AA$1=4,IF(FY2019_ALL_Targets!$CA104="Yes",INDEX('Final Comp Values'!$BO:$BO,MATCH(FY2019_ALL_Targets!$A104,'Final Comp Values'!$B:$B,0)),IF($CA104="Min Data",0,0)),0)</f>
        <v>0.42</v>
      </c>
      <c r="DT104" s="14">
        <f>IF('QIPP Scorecard'!$AA$1=4,IF(FY2019_ALL_Targets!$CB104="Yes",INDEX('Final Comp Values'!$BO:$BO,MATCH(FY2019_ALL_Targets!$A104,'Final Comp Values'!$B:$B,0)),IF($CB104="Min Data",0,0)),0)</f>
        <v>0</v>
      </c>
      <c r="DU104" s="14">
        <v>0.61</v>
      </c>
      <c r="DV104" s="14">
        <v>0.69</v>
      </c>
      <c r="DW104" s="14">
        <v>0.72</v>
      </c>
      <c r="DX104" s="14">
        <v>0.63</v>
      </c>
      <c r="DY104" s="12">
        <f t="shared" si="6"/>
        <v>1</v>
      </c>
      <c r="DZ104" s="12">
        <f t="shared" si="7"/>
        <v>1</v>
      </c>
      <c r="EA104" s="12">
        <f t="shared" si="8"/>
        <v>0</v>
      </c>
      <c r="EB104" s="12">
        <f t="shared" si="9"/>
        <v>0</v>
      </c>
    </row>
    <row r="105" spans="1:132" x14ac:dyDescent="0.25">
      <c r="A105" s="297">
        <v>4879</v>
      </c>
      <c r="B105" s="347">
        <v>455916</v>
      </c>
      <c r="C105" s="297">
        <v>1004849</v>
      </c>
      <c r="D105" s="14">
        <v>1992791776</v>
      </c>
      <c r="E105" s="26" t="s">
        <v>913</v>
      </c>
      <c r="F105" s="26" t="str">
        <f>INDEX('Mar - Aug'!X:X,MATCH(A105,'Mar - Aug'!B:B,0))</f>
        <v>MRSA West</v>
      </c>
      <c r="G105" s="26" t="s">
        <v>3021</v>
      </c>
      <c r="H105" s="26"/>
      <c r="I105" s="26" t="str">
        <f t="shared" si="5"/>
        <v/>
      </c>
      <c r="J105" s="299" t="s">
        <v>2928</v>
      </c>
      <c r="K105" s="299" t="s">
        <v>2928</v>
      </c>
      <c r="L105" s="299" t="s">
        <v>2929</v>
      </c>
      <c r="M105" s="13">
        <v>3.9156610000000001E-2</v>
      </c>
      <c r="N105" s="13">
        <v>7.4712639999999997E-2</v>
      </c>
      <c r="O105" s="13">
        <v>0</v>
      </c>
      <c r="P105" s="13">
        <v>0.28571428999999998</v>
      </c>
      <c r="Q105" s="13">
        <v>3.3690650000000003E-2</v>
      </c>
      <c r="R105" s="13">
        <v>5.5747400000000003E-2</v>
      </c>
      <c r="S105" s="13">
        <v>3.7344499999999998E-3</v>
      </c>
      <c r="T105" s="13">
        <v>0.15247816</v>
      </c>
      <c r="U105" s="13">
        <v>3.8490947630000001E-2</v>
      </c>
      <c r="V105" s="13">
        <v>7.3442525120000005E-2</v>
      </c>
      <c r="W105" s="13">
        <v>3.7344499999999998E-3</v>
      </c>
      <c r="X105" s="13">
        <v>0.28085714706999998</v>
      </c>
      <c r="Y105" s="13">
        <v>3.7198779500000001E-2</v>
      </c>
      <c r="Z105" s="13">
        <v>7.0977007999999994E-2</v>
      </c>
      <c r="AA105" s="13">
        <v>3.7344499999999998E-3</v>
      </c>
      <c r="AB105" s="13">
        <v>0.27142857549999999</v>
      </c>
      <c r="AC105" s="13">
        <v>3.7825285260000001E-2</v>
      </c>
      <c r="AD105" s="13">
        <v>7.2172410239999998E-2</v>
      </c>
      <c r="AE105" s="13">
        <v>3.7344499999999998E-3</v>
      </c>
      <c r="AF105" s="13">
        <v>0.27600000413999998</v>
      </c>
      <c r="AG105" s="13">
        <v>3.5240949000000001E-2</v>
      </c>
      <c r="AH105" s="13">
        <v>6.7241376000000005E-2</v>
      </c>
      <c r="AI105" s="13">
        <v>3.7344499999999998E-3</v>
      </c>
      <c r="AJ105" s="13">
        <v>0.257142861</v>
      </c>
      <c r="AK105" s="13">
        <v>3.7159622890000001E-2</v>
      </c>
      <c r="AL105" s="13">
        <v>7.0902295360000006E-2</v>
      </c>
      <c r="AM105" s="13">
        <v>3.7344499999999998E-3</v>
      </c>
      <c r="AN105" s="13">
        <v>0.27114286120999997</v>
      </c>
      <c r="AO105" s="13">
        <v>3.3690650000000003E-2</v>
      </c>
      <c r="AP105" s="13">
        <v>6.3505744000000003E-2</v>
      </c>
      <c r="AQ105" s="13">
        <v>3.7344499999999998E-3</v>
      </c>
      <c r="AR105" s="13">
        <v>0.24285714650000001</v>
      </c>
      <c r="AS105" s="13">
        <v>3.6415647299999999E-2</v>
      </c>
      <c r="AT105" s="13">
        <v>6.9482755199999996E-2</v>
      </c>
      <c r="AU105" s="13">
        <v>3.7344499999999998E-3</v>
      </c>
      <c r="AV105" s="13">
        <v>0.26571428969999999</v>
      </c>
      <c r="AW105" s="13">
        <v>3.3690650000000003E-2</v>
      </c>
      <c r="AX105" s="13">
        <v>5.9770112E-2</v>
      </c>
      <c r="AY105" s="13">
        <v>3.7344499999999998E-3</v>
      </c>
      <c r="AZ105" s="13">
        <v>0.22857143199999999</v>
      </c>
      <c r="BA105" s="86">
        <v>1.16279069767442E-2</v>
      </c>
      <c r="BB105" s="86">
        <v>4.6511627906976702E-2</v>
      </c>
      <c r="BC105" s="13">
        <v>0</v>
      </c>
      <c r="BD105" s="13">
        <v>9.7560975609756101E-2</v>
      </c>
      <c r="BE105" s="14">
        <v>0</v>
      </c>
      <c r="BF105" s="14">
        <v>4.3478260869565202E-2</v>
      </c>
      <c r="BG105" s="14">
        <v>0</v>
      </c>
      <c r="BH105" s="14">
        <v>8.1081081081081099E-2</v>
      </c>
      <c r="BI105" s="14">
        <v>2.4390243902439001E-2</v>
      </c>
      <c r="BJ105" s="14">
        <v>5.5555555555555601E-2</v>
      </c>
      <c r="BK105" s="14">
        <v>0</v>
      </c>
      <c r="BL105" s="430">
        <v>0.23529411764705899</v>
      </c>
      <c r="BM105" s="14">
        <v>3.5294117647058802E-2</v>
      </c>
      <c r="BN105" s="14">
        <v>5.1282051282051301E-2</v>
      </c>
      <c r="BO105" s="14">
        <v>0</v>
      </c>
      <c r="BP105" s="14">
        <v>0.26315789473684198</v>
      </c>
      <c r="BQ105" s="86">
        <v>3.5294117647058802E-2</v>
      </c>
      <c r="BR105" s="86">
        <v>5.1282051282051301E-2</v>
      </c>
      <c r="BS105" s="86">
        <v>0</v>
      </c>
      <c r="BT105" s="86">
        <v>0.26315789473684198</v>
      </c>
      <c r="BU105" s="14" t="s">
        <v>35</v>
      </c>
      <c r="BV105" s="14" t="s">
        <v>35</v>
      </c>
      <c r="BW105" s="14" t="s">
        <v>35</v>
      </c>
      <c r="BX105" s="14" t="s">
        <v>35</v>
      </c>
      <c r="BY105" s="14" t="s">
        <v>36</v>
      </c>
      <c r="BZ105" s="14" t="s">
        <v>35</v>
      </c>
      <c r="CA105" s="14" t="s">
        <v>35</v>
      </c>
      <c r="CB105" s="14" t="s">
        <v>36</v>
      </c>
      <c r="CC105" s="14">
        <v>0</v>
      </c>
      <c r="CD105" s="14">
        <v>0</v>
      </c>
      <c r="CE105" s="14">
        <v>0</v>
      </c>
      <c r="CF105" s="14">
        <v>0</v>
      </c>
      <c r="CG105" s="14">
        <v>0</v>
      </c>
      <c r="CH105" s="14">
        <v>0</v>
      </c>
      <c r="CI105" s="14">
        <v>0</v>
      </c>
      <c r="CJ105" s="14">
        <f>INDEX('Monthy Targets'!AC:AC,(MATCH(FY2019_ALL_Targets!$B:$B,'Monthy Targets'!$B:$B,0)))</f>
        <v>0</v>
      </c>
      <c r="CK105" s="14">
        <f>INDEX('Monthy Targets'!AD:AD,(MATCH(FY2019_ALL_Targets!$B:$B,'Monthy Targets'!$B:$B,0)))</f>
        <v>0</v>
      </c>
      <c r="CL105" s="14">
        <f>INDEX('Monthy Targets'!AE:AE,(MATCH(FY2019_ALL_Targets!$B:$B,'Monthy Targets'!$B:$B,0)))</f>
        <v>0</v>
      </c>
      <c r="CM105" s="14">
        <f>INDEX('Monthy Targets'!AF:AF,(MATCH(FY2019_ALL_Targets!$B:$B,'Monthy Targets'!$B:$B,0)))</f>
        <v>0</v>
      </c>
      <c r="CN105" s="14">
        <f>INDEX('Monthy Targets'!AG:AG,(MATCH(FY2019_ALL_Targets!$B:$B,'Monthy Targets'!$B:$B,0)))</f>
        <v>0</v>
      </c>
      <c r="CO105" s="14">
        <v>0.67</v>
      </c>
      <c r="CP105" s="14">
        <v>0.67</v>
      </c>
      <c r="CQ105" s="14">
        <v>0.67</v>
      </c>
      <c r="CR105" s="14">
        <v>0.67</v>
      </c>
      <c r="CS105" s="14">
        <v>0.67</v>
      </c>
      <c r="CT105" s="14">
        <v>0.67</v>
      </c>
      <c r="CU105" s="14">
        <v>0.67</v>
      </c>
      <c r="CV105" s="14">
        <v>0.67</v>
      </c>
      <c r="CW105" s="14">
        <v>0.65</v>
      </c>
      <c r="CX105" s="14">
        <v>0.65</v>
      </c>
      <c r="CY105" s="14">
        <v>0.65</v>
      </c>
      <c r="CZ105" s="14">
        <v>0.65</v>
      </c>
      <c r="DA105" s="14">
        <f>IF('QIPP Scorecard'!$AA$1=4,IF(FY2019_ALL_Targets!$BU105="Yes",INDEX('Final Comp Values'!$BN:$BN,MATCH(FY2019_ALL_Targets!$A105,'Final Comp Values'!$B:$B,0)),IF($BU105="Min Data",0,0)),0)</f>
        <v>0.65</v>
      </c>
      <c r="DB105" s="14">
        <f>IF('QIPP Scorecard'!$AA$1=4,IF(FY2019_ALL_Targets!$BV105="Yes",INDEX('Final Comp Values'!$BN:$BN,MATCH(FY2019_ALL_Targets!$A105,'Final Comp Values'!$B:$B,0)),IF($BV105="Min Data",0,0)),0)</f>
        <v>0.65</v>
      </c>
      <c r="DC105" s="14">
        <f>IF('QIPP Scorecard'!$AA$1=4,IF(FY2019_ALL_Targets!$BW105="Yes",INDEX('Final Comp Values'!$BN:$BN,MATCH(FY2019_ALL_Targets!$A105,'Final Comp Values'!$B:$B,0)),IF(CI105="Min Data",0,0)),0)</f>
        <v>0.65</v>
      </c>
      <c r="DD105" s="14">
        <f>IF('QIPP Scorecard'!$AA$1=4,IF(FY2019_ALL_Targets!$BX105="Yes",INDEX('Final Comp Values'!$BN:$BN,MATCH(FY2019_ALL_Targets!$A105,'Final Comp Values'!$B:$B,0)),IF($BX105="Min Data",0,0)),0)</f>
        <v>0.65</v>
      </c>
      <c r="DE105" s="14">
        <v>1.24</v>
      </c>
      <c r="DF105" s="14">
        <v>1.24</v>
      </c>
      <c r="DG105" s="14">
        <v>1.24</v>
      </c>
      <c r="DH105" s="14">
        <v>1.24</v>
      </c>
      <c r="DI105" s="14">
        <v>1.24</v>
      </c>
      <c r="DJ105" s="14">
        <v>1.24</v>
      </c>
      <c r="DK105" s="14">
        <v>1.24</v>
      </c>
      <c r="DL105" s="14">
        <v>1.24</v>
      </c>
      <c r="DM105" s="14">
        <v>1.21</v>
      </c>
      <c r="DN105" s="14">
        <v>1.21</v>
      </c>
      <c r="DO105" s="14">
        <v>1.21</v>
      </c>
      <c r="DP105" s="14">
        <v>1.21</v>
      </c>
      <c r="DQ105" s="14">
        <f>IF('QIPP Scorecard'!$AA$1=4,IF(FY2019_ALL_Targets!$BY105="Yes",INDEX('Final Comp Values'!$BK:$BK,MATCH(FY2019_ALL_Targets!$A105,'Final Comp Values'!$B:$B,0)),IF($BY105="Min Data",0,0)),0)</f>
        <v>0</v>
      </c>
      <c r="DR105" s="14">
        <f>IF('QIPP Scorecard'!$AA$1=4,IF(FY2019_ALL_Targets!$BZ105="Yes",INDEX('Final Comp Values'!$BO:$BO,MATCH(FY2019_ALL_Targets!$A105,'Final Comp Values'!$B:$B,0)),IF($BZ105="Min Data",0,0)),0)</f>
        <v>1.21</v>
      </c>
      <c r="DS105" s="14">
        <f>IF('QIPP Scorecard'!$AA$1=4,IF(FY2019_ALL_Targets!$CA105="Yes",INDEX('Final Comp Values'!$BO:$BO,MATCH(FY2019_ALL_Targets!$A105,'Final Comp Values'!$B:$B,0)),IF($CA105="Min Data",0,0)),0)</f>
        <v>1.21</v>
      </c>
      <c r="DT105" s="14">
        <f>IF('QIPP Scorecard'!$AA$1=4,IF(FY2019_ALL_Targets!$CB105="Yes",INDEX('Final Comp Values'!$BO:$BO,MATCH(FY2019_ALL_Targets!$A105,'Final Comp Values'!$B:$B,0)),IF($CB105="Min Data",0,0)),0)</f>
        <v>0</v>
      </c>
      <c r="DU105" s="14">
        <v>0.76</v>
      </c>
      <c r="DV105" s="14">
        <v>0.86</v>
      </c>
      <c r="DW105" s="14">
        <v>0.9</v>
      </c>
      <c r="DX105" s="14">
        <v>0.6</v>
      </c>
      <c r="DY105" s="12">
        <f t="shared" si="6"/>
        <v>0</v>
      </c>
      <c r="DZ105" s="12">
        <f t="shared" si="7"/>
        <v>2</v>
      </c>
      <c r="EA105" s="12">
        <f t="shared" si="8"/>
        <v>0</v>
      </c>
      <c r="EB105" s="12">
        <f t="shared" si="9"/>
        <v>3</v>
      </c>
    </row>
    <row r="106" spans="1:132" x14ac:dyDescent="0.25">
      <c r="A106" s="297">
        <v>5232</v>
      </c>
      <c r="B106" s="347">
        <v>455917</v>
      </c>
      <c r="C106" s="297">
        <v>1026641</v>
      </c>
      <c r="D106" s="14">
        <v>1841311412</v>
      </c>
      <c r="E106" s="26" t="s">
        <v>940</v>
      </c>
      <c r="F106" s="26" t="str">
        <f>INDEX('Mar - Aug'!X:X,MATCH(A106,'Mar - Aug'!B:B,0))</f>
        <v>Travis</v>
      </c>
      <c r="G106" s="26" t="s">
        <v>3091</v>
      </c>
      <c r="H106" s="26"/>
      <c r="I106" s="26" t="str">
        <f t="shared" si="5"/>
        <v/>
      </c>
      <c r="J106" s="299" t="s">
        <v>732</v>
      </c>
      <c r="K106" s="299" t="s">
        <v>1016</v>
      </c>
      <c r="L106" s="299" t="s">
        <v>2489</v>
      </c>
      <c r="M106" s="13">
        <v>1.5822780000000002E-2</v>
      </c>
      <c r="N106" s="13">
        <v>2.459016E-2</v>
      </c>
      <c r="O106" s="13">
        <v>0</v>
      </c>
      <c r="P106" s="13">
        <v>0.20274914999999999</v>
      </c>
      <c r="Q106" s="13">
        <v>3.3690650000000003E-2</v>
      </c>
      <c r="R106" s="13">
        <v>5.5747400000000003E-2</v>
      </c>
      <c r="S106" s="13">
        <v>3.7344499999999998E-3</v>
      </c>
      <c r="T106" s="13">
        <v>0.15247816</v>
      </c>
      <c r="U106" s="13">
        <v>3.3690650000000003E-2</v>
      </c>
      <c r="V106" s="13">
        <v>5.5747400000000003E-2</v>
      </c>
      <c r="W106" s="13">
        <v>3.7344499999999998E-3</v>
      </c>
      <c r="X106" s="13">
        <v>0.19930241444999999</v>
      </c>
      <c r="Y106" s="13">
        <v>3.3690650000000003E-2</v>
      </c>
      <c r="Z106" s="13">
        <v>5.5747400000000003E-2</v>
      </c>
      <c r="AA106" s="13">
        <v>3.7344499999999998E-3</v>
      </c>
      <c r="AB106" s="13">
        <v>0.19261169249999999</v>
      </c>
      <c r="AC106" s="13">
        <v>3.3690650000000003E-2</v>
      </c>
      <c r="AD106" s="13">
        <v>5.5747400000000003E-2</v>
      </c>
      <c r="AE106" s="13">
        <v>3.7344499999999998E-3</v>
      </c>
      <c r="AF106" s="13">
        <v>0.1958556789</v>
      </c>
      <c r="AG106" s="13">
        <v>3.3690650000000003E-2</v>
      </c>
      <c r="AH106" s="13">
        <v>5.5747400000000003E-2</v>
      </c>
      <c r="AI106" s="13">
        <v>3.7344499999999998E-3</v>
      </c>
      <c r="AJ106" s="13">
        <v>0.18247423500000001</v>
      </c>
      <c r="AK106" s="13">
        <v>3.3690650000000003E-2</v>
      </c>
      <c r="AL106" s="13">
        <v>5.5747400000000003E-2</v>
      </c>
      <c r="AM106" s="13">
        <v>3.7344499999999998E-3</v>
      </c>
      <c r="AN106" s="13">
        <v>0.19240894335</v>
      </c>
      <c r="AO106" s="13">
        <v>3.3690650000000003E-2</v>
      </c>
      <c r="AP106" s="13">
        <v>5.5747400000000003E-2</v>
      </c>
      <c r="AQ106" s="13">
        <v>3.7344499999999998E-3</v>
      </c>
      <c r="AR106" s="13">
        <v>0.17233677750000001</v>
      </c>
      <c r="AS106" s="13">
        <v>3.3690650000000003E-2</v>
      </c>
      <c r="AT106" s="13">
        <v>5.5747400000000003E-2</v>
      </c>
      <c r="AU106" s="13">
        <v>3.7344499999999998E-3</v>
      </c>
      <c r="AV106" s="13">
        <v>0.1885567095</v>
      </c>
      <c r="AW106" s="13">
        <v>3.3690650000000003E-2</v>
      </c>
      <c r="AX106" s="13">
        <v>5.5747400000000003E-2</v>
      </c>
      <c r="AY106" s="13">
        <v>3.7344499999999998E-3</v>
      </c>
      <c r="AZ106" s="13">
        <v>0.16219932000000001</v>
      </c>
      <c r="BA106" s="86">
        <v>2.66666666666667E-2</v>
      </c>
      <c r="BB106" s="86">
        <v>3.0769230769230799E-2</v>
      </c>
      <c r="BC106" s="13">
        <v>0</v>
      </c>
      <c r="BD106" s="13">
        <v>0.161764705882353</v>
      </c>
      <c r="BE106" s="14">
        <v>2.5641025641025599E-2</v>
      </c>
      <c r="BF106" s="14">
        <v>2.9850746268656699E-2</v>
      </c>
      <c r="BG106" s="14">
        <v>0</v>
      </c>
      <c r="BH106" s="14">
        <v>0.16666666666666699</v>
      </c>
      <c r="BI106" s="14">
        <v>0.04</v>
      </c>
      <c r="BJ106" s="14">
        <v>1.72413793103448E-2</v>
      </c>
      <c r="BK106" s="14">
        <v>0</v>
      </c>
      <c r="BL106" s="430">
        <v>0.15942028985507201</v>
      </c>
      <c r="BM106" s="14">
        <v>3.94736842105263E-2</v>
      </c>
      <c r="BN106" s="14">
        <v>0</v>
      </c>
      <c r="BO106" s="14">
        <v>0</v>
      </c>
      <c r="BP106" s="14">
        <v>0.128571428571429</v>
      </c>
      <c r="BQ106" s="86">
        <v>3.94736842105263E-2</v>
      </c>
      <c r="BR106" s="86">
        <v>0</v>
      </c>
      <c r="BS106" s="86">
        <v>0</v>
      </c>
      <c r="BT106" s="86">
        <v>0.128571428571429</v>
      </c>
      <c r="BU106" s="14" t="s">
        <v>36</v>
      </c>
      <c r="BV106" s="14" t="s">
        <v>35</v>
      </c>
      <c r="BW106" s="14" t="s">
        <v>35</v>
      </c>
      <c r="BX106" s="14" t="s">
        <v>35</v>
      </c>
      <c r="BY106" s="14" t="s">
        <v>36</v>
      </c>
      <c r="BZ106" s="14" t="s">
        <v>35</v>
      </c>
      <c r="CA106" s="14" t="s">
        <v>35</v>
      </c>
      <c r="CB106" s="14" t="s">
        <v>35</v>
      </c>
      <c r="CC106" s="14">
        <v>12.51</v>
      </c>
      <c r="CD106" s="14">
        <v>12.51</v>
      </c>
      <c r="CE106" s="14">
        <v>12.51</v>
      </c>
      <c r="CF106" s="14">
        <v>12.51</v>
      </c>
      <c r="CG106" s="14">
        <v>12.51</v>
      </c>
      <c r="CH106" s="14">
        <v>12.51</v>
      </c>
      <c r="CI106" s="14">
        <v>12.31</v>
      </c>
      <c r="CJ106" s="14">
        <f>INDEX('Monthy Targets'!AC:AC,(MATCH(FY2019_ALL_Targets!$B:$B,'Monthy Targets'!$B:$B,0)))</f>
        <v>12.27</v>
      </c>
      <c r="CK106" s="14">
        <f>INDEX('Monthy Targets'!AD:AD,(MATCH(FY2019_ALL_Targets!$B:$B,'Monthy Targets'!$B:$B,0)))</f>
        <v>12.27</v>
      </c>
      <c r="CL106" s="14">
        <f>INDEX('Monthy Targets'!AE:AE,(MATCH(FY2019_ALL_Targets!$B:$B,'Monthy Targets'!$B:$B,0)))</f>
        <v>12.27</v>
      </c>
      <c r="CM106" s="14">
        <f>INDEX('Monthy Targets'!AF:AF,(MATCH(FY2019_ALL_Targets!$B:$B,'Monthy Targets'!$B:$B,0)))</f>
        <v>12.27</v>
      </c>
      <c r="CN106" s="14">
        <f>INDEX('Monthy Targets'!AG:AG,(MATCH(FY2019_ALL_Targets!$B:$B,'Monthy Targets'!$B:$B,0)))</f>
        <v>12.27</v>
      </c>
      <c r="CO106" s="14">
        <v>0.85</v>
      </c>
      <c r="CP106" s="14">
        <v>0.85</v>
      </c>
      <c r="CQ106" s="14">
        <v>0.85</v>
      </c>
      <c r="CR106" s="14">
        <v>0.85</v>
      </c>
      <c r="CS106" s="14">
        <v>0.85</v>
      </c>
      <c r="CT106" s="14">
        <v>0.85</v>
      </c>
      <c r="CU106" s="14">
        <v>0.85</v>
      </c>
      <c r="CV106" s="14">
        <v>0.85</v>
      </c>
      <c r="CW106" s="14">
        <v>0</v>
      </c>
      <c r="CX106" s="14">
        <v>0.83</v>
      </c>
      <c r="CY106" s="14">
        <v>0.83</v>
      </c>
      <c r="CZ106" s="14">
        <v>0.83</v>
      </c>
      <c r="DA106" s="14">
        <f>IF('QIPP Scorecard'!$AA$1=4,IF(FY2019_ALL_Targets!$BU106="Yes",INDEX('Final Comp Values'!$BN:$BN,MATCH(FY2019_ALL_Targets!$A106,'Final Comp Values'!$B:$B,0)),IF($BU106="Min Data",0,0)),0)</f>
        <v>0</v>
      </c>
      <c r="DB106" s="14">
        <f>IF('QIPP Scorecard'!$AA$1=4,IF(FY2019_ALL_Targets!$BV106="Yes",INDEX('Final Comp Values'!$BN:$BN,MATCH(FY2019_ALL_Targets!$A106,'Final Comp Values'!$B:$B,0)),IF($BV106="Min Data",0,0)),0)</f>
        <v>0.83</v>
      </c>
      <c r="DC106" s="14">
        <f>IF('QIPP Scorecard'!$AA$1=4,IF(FY2019_ALL_Targets!$BW106="Yes",INDEX('Final Comp Values'!$BN:$BN,MATCH(FY2019_ALL_Targets!$A106,'Final Comp Values'!$B:$B,0)),IF(CI106="Min Data",0,0)),0)</f>
        <v>0.83</v>
      </c>
      <c r="DD106" s="14">
        <f>IF('QIPP Scorecard'!$AA$1=4,IF(FY2019_ALL_Targets!$BX106="Yes",INDEX('Final Comp Values'!$BN:$BN,MATCH(FY2019_ALL_Targets!$A106,'Final Comp Values'!$B:$B,0)),IF($BX106="Min Data",0,0)),0)</f>
        <v>0.83</v>
      </c>
      <c r="DE106" s="14">
        <v>1.57</v>
      </c>
      <c r="DF106" s="14">
        <v>1.57</v>
      </c>
      <c r="DG106" s="14">
        <v>1.57</v>
      </c>
      <c r="DH106" s="14">
        <v>1.57</v>
      </c>
      <c r="DI106" s="14">
        <v>1.57</v>
      </c>
      <c r="DJ106" s="14">
        <v>1.57</v>
      </c>
      <c r="DK106" s="14">
        <v>1.57</v>
      </c>
      <c r="DL106" s="14">
        <v>1.57</v>
      </c>
      <c r="DM106" s="14">
        <v>0</v>
      </c>
      <c r="DN106" s="14">
        <v>1.55</v>
      </c>
      <c r="DO106" s="14">
        <v>1.55</v>
      </c>
      <c r="DP106" s="14">
        <v>1.55</v>
      </c>
      <c r="DQ106" s="14">
        <f>IF('QIPP Scorecard'!$AA$1=4,IF(FY2019_ALL_Targets!$BY106="Yes",INDEX('Final Comp Values'!$BK:$BK,MATCH(FY2019_ALL_Targets!$A106,'Final Comp Values'!$B:$B,0)),IF($BY106="Min Data",0,0)),0)</f>
        <v>0</v>
      </c>
      <c r="DR106" s="14">
        <f>IF('QIPP Scorecard'!$AA$1=4,IF(FY2019_ALL_Targets!$BZ106="Yes",INDEX('Final Comp Values'!$BO:$BO,MATCH(FY2019_ALL_Targets!$A106,'Final Comp Values'!$B:$B,0)),IF($BZ106="Min Data",0,0)),0)</f>
        <v>1.55</v>
      </c>
      <c r="DS106" s="14">
        <f>IF('QIPP Scorecard'!$AA$1=4,IF(FY2019_ALL_Targets!$CA106="Yes",INDEX('Final Comp Values'!$BO:$BO,MATCH(FY2019_ALL_Targets!$A106,'Final Comp Values'!$B:$B,0)),IF($CA106="Min Data",0,0)),0)</f>
        <v>1.55</v>
      </c>
      <c r="DT106" s="14">
        <f>IF('QIPP Scorecard'!$AA$1=4,IF(FY2019_ALL_Targets!$CB106="Yes",INDEX('Final Comp Values'!$BO:$BO,MATCH(FY2019_ALL_Targets!$A106,'Final Comp Values'!$B:$B,0)),IF($CB106="Min Data",0,0)),0)</f>
        <v>1.55</v>
      </c>
      <c r="DU106" s="14">
        <v>2.2200000000000002</v>
      </c>
      <c r="DV106" s="14">
        <v>2.5099999999999998</v>
      </c>
      <c r="DW106" s="14">
        <v>2.33</v>
      </c>
      <c r="DX106" s="14">
        <v>2.29</v>
      </c>
      <c r="DY106" s="12">
        <f t="shared" si="6"/>
        <v>1</v>
      </c>
      <c r="DZ106" s="12">
        <f t="shared" si="7"/>
        <v>1</v>
      </c>
      <c r="EA106" s="12">
        <f t="shared" si="8"/>
        <v>0</v>
      </c>
      <c r="EB106" s="12">
        <f t="shared" si="9"/>
        <v>0</v>
      </c>
    </row>
    <row r="107" spans="1:132" x14ac:dyDescent="0.25">
      <c r="A107" s="297">
        <v>5296</v>
      </c>
      <c r="B107" s="347">
        <v>455929</v>
      </c>
      <c r="C107" s="297">
        <v>1026084</v>
      </c>
      <c r="D107" s="14">
        <v>1285043190</v>
      </c>
      <c r="E107" s="26" t="s">
        <v>937</v>
      </c>
      <c r="F107" s="26" t="str">
        <f>INDEX('Mar - Aug'!X:X,MATCH(A107,'Mar - Aug'!B:B,0))</f>
        <v>Tarrant</v>
      </c>
      <c r="G107" s="26" t="s">
        <v>3084</v>
      </c>
      <c r="H107" s="26"/>
      <c r="I107" s="26" t="str">
        <f t="shared" si="5"/>
        <v/>
      </c>
      <c r="J107" s="299" t="s">
        <v>272</v>
      </c>
      <c r="K107" s="299" t="s">
        <v>938</v>
      </c>
      <c r="L107" s="299" t="s">
        <v>273</v>
      </c>
      <c r="M107" s="13">
        <v>7.7821000000000001E-2</v>
      </c>
      <c r="N107" s="13">
        <v>5.6818199999999999E-2</v>
      </c>
      <c r="O107" s="13">
        <v>0</v>
      </c>
      <c r="P107" s="13">
        <v>8.3333329999999997E-2</v>
      </c>
      <c r="Q107" s="13">
        <v>3.3690650000000003E-2</v>
      </c>
      <c r="R107" s="13">
        <v>5.5747400000000003E-2</v>
      </c>
      <c r="S107" s="13">
        <v>3.7344499999999998E-3</v>
      </c>
      <c r="T107" s="13">
        <v>0.15247816</v>
      </c>
      <c r="U107" s="13">
        <v>7.6498043000000002E-2</v>
      </c>
      <c r="V107" s="13">
        <v>5.58522906E-2</v>
      </c>
      <c r="W107" s="13">
        <v>3.7344499999999998E-3</v>
      </c>
      <c r="X107" s="13">
        <v>0.15247816</v>
      </c>
      <c r="Y107" s="13">
        <v>7.3929949999999994E-2</v>
      </c>
      <c r="Z107" s="13">
        <v>5.5747400000000003E-2</v>
      </c>
      <c r="AA107" s="13">
        <v>3.7344499999999998E-3</v>
      </c>
      <c r="AB107" s="13">
        <v>0.15247816</v>
      </c>
      <c r="AC107" s="13">
        <v>7.5175086000000002E-2</v>
      </c>
      <c r="AD107" s="13">
        <v>5.5747400000000003E-2</v>
      </c>
      <c r="AE107" s="13">
        <v>3.7344499999999998E-3</v>
      </c>
      <c r="AF107" s="13">
        <v>0.15247816</v>
      </c>
      <c r="AG107" s="13">
        <v>7.0038900000000001E-2</v>
      </c>
      <c r="AH107" s="13">
        <v>5.5747400000000003E-2</v>
      </c>
      <c r="AI107" s="13">
        <v>3.7344499999999998E-3</v>
      </c>
      <c r="AJ107" s="13">
        <v>0.15247816</v>
      </c>
      <c r="AK107" s="13">
        <v>7.3852129000000002E-2</v>
      </c>
      <c r="AL107" s="13">
        <v>5.5747400000000003E-2</v>
      </c>
      <c r="AM107" s="13">
        <v>3.7344499999999998E-3</v>
      </c>
      <c r="AN107" s="13">
        <v>0.15247816</v>
      </c>
      <c r="AO107" s="13">
        <v>6.6147849999999994E-2</v>
      </c>
      <c r="AP107" s="13">
        <v>5.5747400000000003E-2</v>
      </c>
      <c r="AQ107" s="13">
        <v>3.7344499999999998E-3</v>
      </c>
      <c r="AR107" s="13">
        <v>0.15247816</v>
      </c>
      <c r="AS107" s="13">
        <v>7.2373530000000005E-2</v>
      </c>
      <c r="AT107" s="13">
        <v>5.5747400000000003E-2</v>
      </c>
      <c r="AU107" s="13">
        <v>3.7344499999999998E-3</v>
      </c>
      <c r="AV107" s="13">
        <v>0.15247816</v>
      </c>
      <c r="AW107" s="13">
        <v>6.2256800000000001E-2</v>
      </c>
      <c r="AX107" s="13">
        <v>5.5747400000000003E-2</v>
      </c>
      <c r="AY107" s="13">
        <v>3.7344499999999998E-3</v>
      </c>
      <c r="AZ107" s="13">
        <v>0.15247816</v>
      </c>
      <c r="BA107" s="86">
        <v>3.125E-2</v>
      </c>
      <c r="BB107" s="86">
        <v>2.4390243902439001E-2</v>
      </c>
      <c r="BC107" s="13">
        <v>0</v>
      </c>
      <c r="BD107" s="13">
        <v>0.16393442622950799</v>
      </c>
      <c r="BE107" s="14">
        <v>6.25E-2</v>
      </c>
      <c r="BF107" s="14">
        <v>0</v>
      </c>
      <c r="BG107" s="14">
        <v>0</v>
      </c>
      <c r="BH107" s="14">
        <v>0.1</v>
      </c>
      <c r="BI107" s="14">
        <v>7.9365079365079402E-2</v>
      </c>
      <c r="BJ107" s="14">
        <v>0</v>
      </c>
      <c r="BK107" s="14">
        <v>0</v>
      </c>
      <c r="BL107" s="430">
        <v>0.101694915254237</v>
      </c>
      <c r="BM107" s="14">
        <v>6.25E-2</v>
      </c>
      <c r="BN107" s="14">
        <v>6.1224489795918401E-2</v>
      </c>
      <c r="BO107" s="14">
        <v>0</v>
      </c>
      <c r="BP107" s="14">
        <v>8.3333333333333301E-2</v>
      </c>
      <c r="BQ107" s="86">
        <v>6.25E-2</v>
      </c>
      <c r="BR107" s="86">
        <v>6.1224489795918401E-2</v>
      </c>
      <c r="BS107" s="86">
        <v>0</v>
      </c>
      <c r="BT107" s="86">
        <v>8.3333333333333301E-2</v>
      </c>
      <c r="BU107" s="14" t="s">
        <v>35</v>
      </c>
      <c r="BV107" s="14" t="s">
        <v>36</v>
      </c>
      <c r="BW107" s="14" t="s">
        <v>35</v>
      </c>
      <c r="BX107" s="14" t="s">
        <v>35</v>
      </c>
      <c r="BY107" s="14" t="s">
        <v>36</v>
      </c>
      <c r="BZ107" s="14" t="s">
        <v>36</v>
      </c>
      <c r="CA107" s="14" t="s">
        <v>35</v>
      </c>
      <c r="CB107" s="14" t="s">
        <v>35</v>
      </c>
      <c r="CC107" s="14">
        <v>6.06</v>
      </c>
      <c r="CD107" s="14">
        <v>6.06</v>
      </c>
      <c r="CE107" s="14">
        <v>6.06</v>
      </c>
      <c r="CF107" s="14">
        <v>6.06</v>
      </c>
      <c r="CG107" s="14">
        <v>6.06</v>
      </c>
      <c r="CH107" s="14">
        <v>6.06</v>
      </c>
      <c r="CI107" s="14">
        <v>5.88</v>
      </c>
      <c r="CJ107" s="14">
        <f>INDEX('Monthy Targets'!AC:AC,(MATCH(FY2019_ALL_Targets!$B:$B,'Monthy Targets'!$B:$B,0)))</f>
        <v>5.86</v>
      </c>
      <c r="CK107" s="14">
        <f>INDEX('Monthy Targets'!AD:AD,(MATCH(FY2019_ALL_Targets!$B:$B,'Monthy Targets'!$B:$B,0)))</f>
        <v>5.86</v>
      </c>
      <c r="CL107" s="14">
        <f>INDEX('Monthy Targets'!AE:AE,(MATCH(FY2019_ALL_Targets!$B:$B,'Monthy Targets'!$B:$B,0)))</f>
        <v>5.86</v>
      </c>
      <c r="CM107" s="14">
        <f>INDEX('Monthy Targets'!AF:AF,(MATCH(FY2019_ALL_Targets!$B:$B,'Monthy Targets'!$B:$B,0)))</f>
        <v>5.86</v>
      </c>
      <c r="CN107" s="14">
        <f>INDEX('Monthy Targets'!AG:AG,(MATCH(FY2019_ALL_Targets!$B:$B,'Monthy Targets'!$B:$B,0)))</f>
        <v>5.86</v>
      </c>
      <c r="CO107" s="14">
        <v>0.41</v>
      </c>
      <c r="CP107" s="14">
        <v>0.41</v>
      </c>
      <c r="CQ107" s="14">
        <v>0.41</v>
      </c>
      <c r="CR107" s="14">
        <v>0</v>
      </c>
      <c r="CS107" s="14">
        <v>0.41</v>
      </c>
      <c r="CT107" s="14">
        <v>0.41</v>
      </c>
      <c r="CU107" s="14">
        <v>0.41</v>
      </c>
      <c r="CV107" s="14">
        <v>0.41</v>
      </c>
      <c r="CW107" s="14">
        <v>0</v>
      </c>
      <c r="CX107" s="14">
        <v>0.4</v>
      </c>
      <c r="CY107" s="14">
        <v>0.4</v>
      </c>
      <c r="CZ107" s="14">
        <v>0.4</v>
      </c>
      <c r="DA107" s="14">
        <f>IF('QIPP Scorecard'!$AA$1=4,IF(FY2019_ALL_Targets!$BU107="Yes",INDEX('Final Comp Values'!$BN:$BN,MATCH(FY2019_ALL_Targets!$A107,'Final Comp Values'!$B:$B,0)),IF($BU107="Min Data",0,0)),0)</f>
        <v>0.4</v>
      </c>
      <c r="DB107" s="14">
        <f>IF('QIPP Scorecard'!$AA$1=4,IF(FY2019_ALL_Targets!$BV107="Yes",INDEX('Final Comp Values'!$BN:$BN,MATCH(FY2019_ALL_Targets!$A107,'Final Comp Values'!$B:$B,0)),IF($BV107="Min Data",0,0)),0)</f>
        <v>0</v>
      </c>
      <c r="DC107" s="14">
        <f>IF('QIPP Scorecard'!$AA$1=4,IF(FY2019_ALL_Targets!$BW107="Yes",INDEX('Final Comp Values'!$BN:$BN,MATCH(FY2019_ALL_Targets!$A107,'Final Comp Values'!$B:$B,0)),IF(CI107="Min Data",0,0)),0)</f>
        <v>0.4</v>
      </c>
      <c r="DD107" s="14">
        <f>IF('QIPP Scorecard'!$AA$1=4,IF(FY2019_ALL_Targets!$BX107="Yes",INDEX('Final Comp Values'!$BN:$BN,MATCH(FY2019_ALL_Targets!$A107,'Final Comp Values'!$B:$B,0)),IF($BX107="Min Data",0,0)),0)</f>
        <v>0.4</v>
      </c>
      <c r="DE107" s="14">
        <v>0.76</v>
      </c>
      <c r="DF107" s="14">
        <v>0.76</v>
      </c>
      <c r="DG107" s="14">
        <v>0.76</v>
      </c>
      <c r="DH107" s="14">
        <v>0</v>
      </c>
      <c r="DI107" s="14">
        <v>0.76</v>
      </c>
      <c r="DJ107" s="14">
        <v>0.76</v>
      </c>
      <c r="DK107" s="14">
        <v>0.76</v>
      </c>
      <c r="DL107" s="14">
        <v>0.76</v>
      </c>
      <c r="DM107" s="14">
        <v>0</v>
      </c>
      <c r="DN107" s="14">
        <v>0.74</v>
      </c>
      <c r="DO107" s="14">
        <v>0.74</v>
      </c>
      <c r="DP107" s="14">
        <v>0.74</v>
      </c>
      <c r="DQ107" s="14">
        <f>IF('QIPP Scorecard'!$AA$1=4,IF(FY2019_ALL_Targets!$BY107="Yes",INDEX('Final Comp Values'!$BK:$BK,MATCH(FY2019_ALL_Targets!$A107,'Final Comp Values'!$B:$B,0)),IF($BY107="Min Data",0,0)),0)</f>
        <v>0</v>
      </c>
      <c r="DR107" s="14">
        <f>IF('QIPP Scorecard'!$AA$1=4,IF(FY2019_ALL_Targets!$BZ107="Yes",INDEX('Final Comp Values'!$BO:$BO,MATCH(FY2019_ALL_Targets!$A107,'Final Comp Values'!$B:$B,0)),IF($BZ107="Min Data",0,0)),0)</f>
        <v>0</v>
      </c>
      <c r="DS107" s="14">
        <f>IF('QIPP Scorecard'!$AA$1=4,IF(FY2019_ALL_Targets!$CA107="Yes",INDEX('Final Comp Values'!$BO:$BO,MATCH(FY2019_ALL_Targets!$A107,'Final Comp Values'!$B:$B,0)),IF($CA107="Min Data",0,0)),0)</f>
        <v>0.74</v>
      </c>
      <c r="DT107" s="14">
        <f>IF('QIPP Scorecard'!$AA$1=4,IF(FY2019_ALL_Targets!$CB107="Yes",INDEX('Final Comp Values'!$BO:$BO,MATCH(FY2019_ALL_Targets!$A107,'Final Comp Values'!$B:$B,0)),IF($CB107="Min Data",0,0)),0)</f>
        <v>0.74</v>
      </c>
      <c r="DU107" s="14">
        <v>0.96</v>
      </c>
      <c r="DV107" s="14">
        <v>1.22</v>
      </c>
      <c r="DW107" s="14">
        <v>1.1299999999999999</v>
      </c>
      <c r="DX107" s="14">
        <v>1.03</v>
      </c>
      <c r="DY107" s="12">
        <f t="shared" si="6"/>
        <v>1</v>
      </c>
      <c r="DZ107" s="12">
        <f t="shared" si="7"/>
        <v>2</v>
      </c>
      <c r="EA107" s="12">
        <f t="shared" si="8"/>
        <v>0</v>
      </c>
      <c r="EB107" s="12">
        <f t="shared" si="9"/>
        <v>0</v>
      </c>
    </row>
    <row r="108" spans="1:132" x14ac:dyDescent="0.25">
      <c r="A108" s="297">
        <v>4345</v>
      </c>
      <c r="B108" s="347">
        <v>455931</v>
      </c>
      <c r="C108" s="297">
        <v>1026286</v>
      </c>
      <c r="D108" s="14">
        <v>1245639525</v>
      </c>
      <c r="E108" s="26" t="s">
        <v>913</v>
      </c>
      <c r="F108" s="26" t="str">
        <f>INDEX('Mar - Aug'!X:X,MATCH(A108,'Mar - Aug'!B:B,0))</f>
        <v>MRSA West</v>
      </c>
      <c r="G108" s="26" t="s">
        <v>3128</v>
      </c>
      <c r="H108" s="26"/>
      <c r="I108" s="26" t="str">
        <f t="shared" si="5"/>
        <v/>
      </c>
      <c r="J108" s="299" t="s">
        <v>467</v>
      </c>
      <c r="K108" s="299" t="s">
        <v>919</v>
      </c>
      <c r="L108" s="299" t="s">
        <v>468</v>
      </c>
      <c r="M108" s="13">
        <v>2.6595730000000001E-2</v>
      </c>
      <c r="N108" s="13">
        <v>5.3061230000000001E-2</v>
      </c>
      <c r="O108" s="13">
        <v>0</v>
      </c>
      <c r="P108" s="13">
        <v>6.7415710000000004E-2</v>
      </c>
      <c r="Q108" s="13">
        <v>3.3690650000000003E-2</v>
      </c>
      <c r="R108" s="13">
        <v>5.5747400000000003E-2</v>
      </c>
      <c r="S108" s="13">
        <v>3.7344499999999998E-3</v>
      </c>
      <c r="T108" s="13">
        <v>0.15247816</v>
      </c>
      <c r="U108" s="13">
        <v>3.3690650000000003E-2</v>
      </c>
      <c r="V108" s="13">
        <v>5.5747400000000003E-2</v>
      </c>
      <c r="W108" s="13">
        <v>3.7344499999999998E-3</v>
      </c>
      <c r="X108" s="13">
        <v>0.15247816</v>
      </c>
      <c r="Y108" s="13">
        <v>3.3690650000000003E-2</v>
      </c>
      <c r="Z108" s="13">
        <v>5.5747400000000003E-2</v>
      </c>
      <c r="AA108" s="13">
        <v>3.7344499999999998E-3</v>
      </c>
      <c r="AB108" s="13">
        <v>0.15247816</v>
      </c>
      <c r="AC108" s="13">
        <v>3.3690650000000003E-2</v>
      </c>
      <c r="AD108" s="13">
        <v>5.5747400000000003E-2</v>
      </c>
      <c r="AE108" s="13">
        <v>3.7344499999999998E-3</v>
      </c>
      <c r="AF108" s="13">
        <v>0.15247816</v>
      </c>
      <c r="AG108" s="13">
        <v>3.3690650000000003E-2</v>
      </c>
      <c r="AH108" s="13">
        <v>5.5747400000000003E-2</v>
      </c>
      <c r="AI108" s="13">
        <v>3.7344499999999998E-3</v>
      </c>
      <c r="AJ108" s="13">
        <v>0.15247816</v>
      </c>
      <c r="AK108" s="13">
        <v>3.3690650000000003E-2</v>
      </c>
      <c r="AL108" s="13">
        <v>5.5747400000000003E-2</v>
      </c>
      <c r="AM108" s="13">
        <v>3.7344499999999998E-3</v>
      </c>
      <c r="AN108" s="13">
        <v>0.15247816</v>
      </c>
      <c r="AO108" s="13">
        <v>3.3690650000000003E-2</v>
      </c>
      <c r="AP108" s="13">
        <v>5.5747400000000003E-2</v>
      </c>
      <c r="AQ108" s="13">
        <v>3.7344499999999998E-3</v>
      </c>
      <c r="AR108" s="13">
        <v>0.15247816</v>
      </c>
      <c r="AS108" s="13">
        <v>3.3690650000000003E-2</v>
      </c>
      <c r="AT108" s="13">
        <v>5.5747400000000003E-2</v>
      </c>
      <c r="AU108" s="13">
        <v>3.7344499999999998E-3</v>
      </c>
      <c r="AV108" s="13">
        <v>0.15247816</v>
      </c>
      <c r="AW108" s="13">
        <v>3.3690650000000003E-2</v>
      </c>
      <c r="AX108" s="13">
        <v>5.5747400000000003E-2</v>
      </c>
      <c r="AY108" s="13">
        <v>3.7344499999999998E-3</v>
      </c>
      <c r="AZ108" s="13">
        <v>0.15247816</v>
      </c>
      <c r="BA108" s="86">
        <v>5.8252427184466E-2</v>
      </c>
      <c r="BB108" s="86">
        <v>2.8169014084507001E-2</v>
      </c>
      <c r="BC108" s="13">
        <v>0</v>
      </c>
      <c r="BD108" s="13">
        <v>5.2083333333333301E-2</v>
      </c>
      <c r="BE108" s="14">
        <v>0.06</v>
      </c>
      <c r="BF108" s="14">
        <v>7.0422535211267595E-2</v>
      </c>
      <c r="BG108" s="14">
        <v>0</v>
      </c>
      <c r="BH108" s="14">
        <v>6.5217391304347797E-2</v>
      </c>
      <c r="BI108" s="14">
        <v>7.69230769230769E-2</v>
      </c>
      <c r="BJ108" s="14">
        <v>3.2786885245901599E-2</v>
      </c>
      <c r="BK108" s="14">
        <v>0</v>
      </c>
      <c r="BL108" s="430">
        <v>8.2352941176470601E-2</v>
      </c>
      <c r="BM108" s="14">
        <v>6.4516129032258104E-2</v>
      </c>
      <c r="BN108" s="14">
        <v>1.5384615384615399E-2</v>
      </c>
      <c r="BO108" s="14">
        <v>0</v>
      </c>
      <c r="BP108" s="14">
        <v>6.8965517241379296E-2</v>
      </c>
      <c r="BQ108" s="86">
        <v>6.4516129032258104E-2</v>
      </c>
      <c r="BR108" s="86">
        <v>1.5384615384615399E-2</v>
      </c>
      <c r="BS108" s="86">
        <v>0</v>
      </c>
      <c r="BT108" s="86">
        <v>6.8965517241379296E-2</v>
      </c>
      <c r="BU108" s="14" t="s">
        <v>36</v>
      </c>
      <c r="BV108" s="14" t="s">
        <v>35</v>
      </c>
      <c r="BW108" s="14" t="s">
        <v>35</v>
      </c>
      <c r="BX108" s="14" t="s">
        <v>35</v>
      </c>
      <c r="BY108" s="14" t="s">
        <v>36</v>
      </c>
      <c r="BZ108" s="14" t="s">
        <v>35</v>
      </c>
      <c r="CA108" s="14" t="s">
        <v>35</v>
      </c>
      <c r="CB108" s="14" t="s">
        <v>35</v>
      </c>
      <c r="CC108" s="14">
        <v>8.2799999999999994</v>
      </c>
      <c r="CD108" s="14">
        <v>8.2799999999999994</v>
      </c>
      <c r="CE108" s="14">
        <v>8.2799999999999994</v>
      </c>
      <c r="CF108" s="14">
        <v>8.2799999999999994</v>
      </c>
      <c r="CG108" s="14">
        <v>8.2799999999999994</v>
      </c>
      <c r="CH108" s="14">
        <v>8.2799999999999994</v>
      </c>
      <c r="CI108" s="14">
        <v>8.1</v>
      </c>
      <c r="CJ108" s="14">
        <f>INDEX('Monthy Targets'!AC:AC,(MATCH(FY2019_ALL_Targets!$B:$B,'Monthy Targets'!$B:$B,0)))</f>
        <v>8.07</v>
      </c>
      <c r="CK108" s="14">
        <f>INDEX('Monthy Targets'!AD:AD,(MATCH(FY2019_ALL_Targets!$B:$B,'Monthy Targets'!$B:$B,0)))</f>
        <v>8.07</v>
      </c>
      <c r="CL108" s="14">
        <f>INDEX('Monthy Targets'!AE:AE,(MATCH(FY2019_ALL_Targets!$B:$B,'Monthy Targets'!$B:$B,0)))</f>
        <v>8.07</v>
      </c>
      <c r="CM108" s="14">
        <f>INDEX('Monthy Targets'!AF:AF,(MATCH(FY2019_ALL_Targets!$B:$B,'Monthy Targets'!$B:$B,0)))</f>
        <v>8.07</v>
      </c>
      <c r="CN108" s="14">
        <f>INDEX('Monthy Targets'!AG:AG,(MATCH(FY2019_ALL_Targets!$B:$B,'Monthy Targets'!$B:$B,0)))</f>
        <v>8.07</v>
      </c>
      <c r="CO108" s="14">
        <v>0</v>
      </c>
      <c r="CP108" s="14">
        <v>0.56000000000000005</v>
      </c>
      <c r="CQ108" s="14">
        <v>0.56000000000000005</v>
      </c>
      <c r="CR108" s="14">
        <v>0.56000000000000005</v>
      </c>
      <c r="CS108" s="14">
        <v>0</v>
      </c>
      <c r="CT108" s="14">
        <v>0</v>
      </c>
      <c r="CU108" s="14">
        <v>0.56000000000000005</v>
      </c>
      <c r="CV108" s="14">
        <v>0.56000000000000005</v>
      </c>
      <c r="CW108" s="14">
        <v>0</v>
      </c>
      <c r="CX108" s="14">
        <v>0.55000000000000004</v>
      </c>
      <c r="CY108" s="14">
        <v>0.55000000000000004</v>
      </c>
      <c r="CZ108" s="14">
        <v>0.55000000000000004</v>
      </c>
      <c r="DA108" s="14">
        <f>IF('QIPP Scorecard'!$AA$1=4,IF(FY2019_ALL_Targets!$BU108="Yes",INDEX('Final Comp Values'!$BN:$BN,MATCH(FY2019_ALL_Targets!$A108,'Final Comp Values'!$B:$B,0)),IF($BU108="Min Data",0,0)),0)</f>
        <v>0</v>
      </c>
      <c r="DB108" s="14">
        <f>IF('QIPP Scorecard'!$AA$1=4,IF(FY2019_ALL_Targets!$BV108="Yes",INDEX('Final Comp Values'!$BN:$BN,MATCH(FY2019_ALL_Targets!$A108,'Final Comp Values'!$B:$B,0)),IF($BV108="Min Data",0,0)),0)</f>
        <v>0.55000000000000004</v>
      </c>
      <c r="DC108" s="14">
        <f>IF('QIPP Scorecard'!$AA$1=4,IF(FY2019_ALL_Targets!$BW108="Yes",INDEX('Final Comp Values'!$BN:$BN,MATCH(FY2019_ALL_Targets!$A108,'Final Comp Values'!$B:$B,0)),IF(CI108="Min Data",0,0)),0)</f>
        <v>0.55000000000000004</v>
      </c>
      <c r="DD108" s="14">
        <f>IF('QIPP Scorecard'!$AA$1=4,IF(FY2019_ALL_Targets!$BX108="Yes",INDEX('Final Comp Values'!$BN:$BN,MATCH(FY2019_ALL_Targets!$A108,'Final Comp Values'!$B:$B,0)),IF($BX108="Min Data",0,0)),0)</f>
        <v>0.55000000000000004</v>
      </c>
      <c r="DE108" s="14">
        <v>0</v>
      </c>
      <c r="DF108" s="14">
        <v>1.04</v>
      </c>
      <c r="DG108" s="14">
        <v>1.04</v>
      </c>
      <c r="DH108" s="14">
        <v>1.04</v>
      </c>
      <c r="DI108" s="14">
        <v>0</v>
      </c>
      <c r="DJ108" s="14">
        <v>0</v>
      </c>
      <c r="DK108" s="14">
        <v>1.04</v>
      </c>
      <c r="DL108" s="14">
        <v>1.04</v>
      </c>
      <c r="DM108" s="14">
        <v>0</v>
      </c>
      <c r="DN108" s="14">
        <v>1.02</v>
      </c>
      <c r="DO108" s="14">
        <v>1.02</v>
      </c>
      <c r="DP108" s="14">
        <v>1.02</v>
      </c>
      <c r="DQ108" s="14">
        <f>IF('QIPP Scorecard'!$AA$1=4,IF(FY2019_ALL_Targets!$BY108="Yes",INDEX('Final Comp Values'!$BK:$BK,MATCH(FY2019_ALL_Targets!$A108,'Final Comp Values'!$B:$B,0)),IF($BY108="Min Data",0,0)),0)</f>
        <v>0</v>
      </c>
      <c r="DR108" s="14">
        <f>IF('QIPP Scorecard'!$AA$1=4,IF(FY2019_ALL_Targets!$BZ108="Yes",INDEX('Final Comp Values'!$BO:$BO,MATCH(FY2019_ALL_Targets!$A108,'Final Comp Values'!$B:$B,0)),IF($BZ108="Min Data",0,0)),0)</f>
        <v>1.02</v>
      </c>
      <c r="DS108" s="14">
        <f>IF('QIPP Scorecard'!$AA$1=4,IF(FY2019_ALL_Targets!$CA108="Yes",INDEX('Final Comp Values'!$BO:$BO,MATCH(FY2019_ALL_Targets!$A108,'Final Comp Values'!$B:$B,0)),IF($CA108="Min Data",0,0)),0)</f>
        <v>1.02</v>
      </c>
      <c r="DT108" s="14">
        <f>IF('QIPP Scorecard'!$AA$1=4,IF(FY2019_ALL_Targets!$CB108="Yes",INDEX('Final Comp Values'!$BO:$BO,MATCH(FY2019_ALL_Targets!$A108,'Final Comp Values'!$B:$B,0)),IF($CB108="Min Data",0,0)),0)</f>
        <v>1.02</v>
      </c>
      <c r="DU108" s="14">
        <v>1.31</v>
      </c>
      <c r="DV108" s="14">
        <v>1.3</v>
      </c>
      <c r="DW108" s="14">
        <v>1.55</v>
      </c>
      <c r="DX108" s="14">
        <v>1.52</v>
      </c>
      <c r="DY108" s="12">
        <f t="shared" si="6"/>
        <v>1</v>
      </c>
      <c r="DZ108" s="12">
        <f t="shared" si="7"/>
        <v>1</v>
      </c>
      <c r="EA108" s="12">
        <f t="shared" si="8"/>
        <v>0</v>
      </c>
      <c r="EB108" s="12">
        <f t="shared" si="9"/>
        <v>0</v>
      </c>
    </row>
    <row r="109" spans="1:132" x14ac:dyDescent="0.25">
      <c r="A109" s="297">
        <v>4681</v>
      </c>
      <c r="B109" s="347">
        <v>455934</v>
      </c>
      <c r="C109" s="297">
        <v>1026566</v>
      </c>
      <c r="D109" s="14">
        <v>1235121245</v>
      </c>
      <c r="E109" s="26" t="s">
        <v>913</v>
      </c>
      <c r="F109" s="26" t="str">
        <f>INDEX('Mar - Aug'!X:X,MATCH(A109,'Mar - Aug'!B:B,0))</f>
        <v>MRSA West</v>
      </c>
      <c r="G109" s="26" t="s">
        <v>3069</v>
      </c>
      <c r="H109" s="26"/>
      <c r="I109" s="26" t="str">
        <f t="shared" si="5"/>
        <v/>
      </c>
      <c r="J109" s="299" t="s">
        <v>2672</v>
      </c>
      <c r="K109" s="299" t="s">
        <v>965</v>
      </c>
      <c r="L109" s="299" t="s">
        <v>202</v>
      </c>
      <c r="M109" s="13">
        <v>6.7873329999999996E-2</v>
      </c>
      <c r="N109" s="13">
        <v>7.6388910000000004E-2</v>
      </c>
      <c r="O109" s="13">
        <v>0</v>
      </c>
      <c r="P109" s="13">
        <v>0.16161616000000001</v>
      </c>
      <c r="Q109" s="13">
        <v>3.3690650000000003E-2</v>
      </c>
      <c r="R109" s="13">
        <v>5.5747400000000003E-2</v>
      </c>
      <c r="S109" s="13">
        <v>3.7344499999999998E-3</v>
      </c>
      <c r="T109" s="13">
        <v>0.15247816</v>
      </c>
      <c r="U109" s="13">
        <v>6.6719483390000001E-2</v>
      </c>
      <c r="V109" s="13">
        <v>7.5090298530000002E-2</v>
      </c>
      <c r="W109" s="13">
        <v>3.7344499999999998E-3</v>
      </c>
      <c r="X109" s="13">
        <v>0.15886868528</v>
      </c>
      <c r="Y109" s="13">
        <v>6.4479663500000006E-2</v>
      </c>
      <c r="Z109" s="13">
        <v>7.25694645E-2</v>
      </c>
      <c r="AA109" s="13">
        <v>3.7344499999999998E-3</v>
      </c>
      <c r="AB109" s="13">
        <v>0.15353535200000001</v>
      </c>
      <c r="AC109" s="13">
        <v>6.5565636780000006E-2</v>
      </c>
      <c r="AD109" s="13">
        <v>7.379168706E-2</v>
      </c>
      <c r="AE109" s="13">
        <v>3.7344499999999998E-3</v>
      </c>
      <c r="AF109" s="13">
        <v>0.15612121056</v>
      </c>
      <c r="AG109" s="13">
        <v>6.1085997000000003E-2</v>
      </c>
      <c r="AH109" s="13">
        <v>6.8750018999999996E-2</v>
      </c>
      <c r="AI109" s="13">
        <v>3.7344499999999998E-3</v>
      </c>
      <c r="AJ109" s="13">
        <v>0.15247816</v>
      </c>
      <c r="AK109" s="13">
        <v>6.4411790169999997E-2</v>
      </c>
      <c r="AL109" s="13">
        <v>7.2493075589999997E-2</v>
      </c>
      <c r="AM109" s="13">
        <v>3.7344499999999998E-3</v>
      </c>
      <c r="AN109" s="13">
        <v>0.15337373584</v>
      </c>
      <c r="AO109" s="13">
        <v>5.76923305E-2</v>
      </c>
      <c r="AP109" s="13">
        <v>6.4930573500000005E-2</v>
      </c>
      <c r="AQ109" s="13">
        <v>3.7344499999999998E-3</v>
      </c>
      <c r="AR109" s="13">
        <v>0.15247816</v>
      </c>
      <c r="AS109" s="13">
        <v>6.3122196899999997E-2</v>
      </c>
      <c r="AT109" s="13">
        <v>7.1041686300000004E-2</v>
      </c>
      <c r="AU109" s="13">
        <v>3.7344499999999998E-3</v>
      </c>
      <c r="AV109" s="13">
        <v>0.15247816</v>
      </c>
      <c r="AW109" s="13">
        <v>5.4298664000000003E-2</v>
      </c>
      <c r="AX109" s="13">
        <v>6.1111128000000001E-2</v>
      </c>
      <c r="AY109" s="13">
        <v>3.7344499999999998E-3</v>
      </c>
      <c r="AZ109" s="13">
        <v>0.15247816</v>
      </c>
      <c r="BA109" s="86">
        <v>3.8461538461538498E-2</v>
      </c>
      <c r="BB109" s="86">
        <v>0</v>
      </c>
      <c r="BC109" s="13">
        <v>0</v>
      </c>
      <c r="BD109" s="13">
        <v>8.6956521739130405E-2</v>
      </c>
      <c r="BE109" s="14">
        <v>2.0833333333333301E-2</v>
      </c>
      <c r="BF109" s="14">
        <v>0</v>
      </c>
      <c r="BG109" s="14">
        <v>0</v>
      </c>
      <c r="BH109" s="14">
        <v>0.14285714285714299</v>
      </c>
      <c r="BI109" s="14">
        <v>0</v>
      </c>
      <c r="BJ109" s="14">
        <v>0</v>
      </c>
      <c r="BK109" s="14">
        <v>0</v>
      </c>
      <c r="BL109" s="430">
        <v>0.13043478260869601</v>
      </c>
      <c r="BM109" s="14">
        <v>0</v>
      </c>
      <c r="BN109" s="14">
        <v>0</v>
      </c>
      <c r="BO109" s="14">
        <v>0</v>
      </c>
      <c r="BP109" s="14">
        <v>0.108695652173913</v>
      </c>
      <c r="BQ109" s="86">
        <v>0</v>
      </c>
      <c r="BR109" s="86">
        <v>0</v>
      </c>
      <c r="BS109" s="86">
        <v>0</v>
      </c>
      <c r="BT109" s="86">
        <v>0.108695652173913</v>
      </c>
      <c r="BU109" s="14" t="s">
        <v>35</v>
      </c>
      <c r="BV109" s="14" t="s">
        <v>35</v>
      </c>
      <c r="BW109" s="14" t="s">
        <v>35</v>
      </c>
      <c r="BX109" s="14" t="s">
        <v>35</v>
      </c>
      <c r="BY109" s="14" t="s">
        <v>35</v>
      </c>
      <c r="BZ109" s="14" t="s">
        <v>35</v>
      </c>
      <c r="CA109" s="14" t="s">
        <v>35</v>
      </c>
      <c r="CB109" s="14" t="s">
        <v>35</v>
      </c>
      <c r="CC109" s="14">
        <v>5.28</v>
      </c>
      <c r="CD109" s="14">
        <v>5.28</v>
      </c>
      <c r="CE109" s="14">
        <v>5.28</v>
      </c>
      <c r="CF109" s="14">
        <v>5.28</v>
      </c>
      <c r="CG109" s="14">
        <v>5.28</v>
      </c>
      <c r="CH109" s="14">
        <v>5.28</v>
      </c>
      <c r="CI109" s="14">
        <v>5.16</v>
      </c>
      <c r="CJ109" s="14">
        <f>INDEX('Monthy Targets'!AC:AC,(MATCH(FY2019_ALL_Targets!$B:$B,'Monthy Targets'!$B:$B,0)))</f>
        <v>5.15</v>
      </c>
      <c r="CK109" s="14">
        <f>INDEX('Monthy Targets'!AD:AD,(MATCH(FY2019_ALL_Targets!$B:$B,'Monthy Targets'!$B:$B,0)))</f>
        <v>5.15</v>
      </c>
      <c r="CL109" s="14">
        <f>INDEX('Monthy Targets'!AE:AE,(MATCH(FY2019_ALL_Targets!$B:$B,'Monthy Targets'!$B:$B,0)))</f>
        <v>5.15</v>
      </c>
      <c r="CM109" s="14">
        <f>INDEX('Monthy Targets'!AF:AF,(MATCH(FY2019_ALL_Targets!$B:$B,'Monthy Targets'!$B:$B,0)))</f>
        <v>5.15</v>
      </c>
      <c r="CN109" s="14">
        <f>INDEX('Monthy Targets'!AG:AG,(MATCH(FY2019_ALL_Targets!$B:$B,'Monthy Targets'!$B:$B,0)))</f>
        <v>5.15</v>
      </c>
      <c r="CO109" s="14">
        <v>0.36</v>
      </c>
      <c r="CP109" s="14">
        <v>0.36</v>
      </c>
      <c r="CQ109" s="14">
        <v>0.36</v>
      </c>
      <c r="CR109" s="14">
        <v>0.36</v>
      </c>
      <c r="CS109" s="14">
        <v>0.36</v>
      </c>
      <c r="CT109" s="14">
        <v>0.36</v>
      </c>
      <c r="CU109" s="14">
        <v>0.36</v>
      </c>
      <c r="CV109" s="14">
        <v>0.36</v>
      </c>
      <c r="CW109" s="14">
        <v>0.35</v>
      </c>
      <c r="CX109" s="14">
        <v>0.35</v>
      </c>
      <c r="CY109" s="14">
        <v>0.35</v>
      </c>
      <c r="CZ109" s="14">
        <v>0.35</v>
      </c>
      <c r="DA109" s="14">
        <f>IF('QIPP Scorecard'!$AA$1=4,IF(FY2019_ALL_Targets!$BU109="Yes",INDEX('Final Comp Values'!$BN:$BN,MATCH(FY2019_ALL_Targets!$A109,'Final Comp Values'!$B:$B,0)),IF($BU109="Min Data",0,0)),0)</f>
        <v>0.35</v>
      </c>
      <c r="DB109" s="14">
        <f>IF('QIPP Scorecard'!$AA$1=4,IF(FY2019_ALL_Targets!$BV109="Yes",INDEX('Final Comp Values'!$BN:$BN,MATCH(FY2019_ALL_Targets!$A109,'Final Comp Values'!$B:$B,0)),IF($BV109="Min Data",0,0)),0)</f>
        <v>0.35</v>
      </c>
      <c r="DC109" s="14">
        <f>IF('QIPP Scorecard'!$AA$1=4,IF(FY2019_ALL_Targets!$BW109="Yes",INDEX('Final Comp Values'!$BN:$BN,MATCH(FY2019_ALL_Targets!$A109,'Final Comp Values'!$B:$B,0)),IF(CI109="Min Data",0,0)),0)</f>
        <v>0.35</v>
      </c>
      <c r="DD109" s="14">
        <f>IF('QIPP Scorecard'!$AA$1=4,IF(FY2019_ALL_Targets!$BX109="Yes",INDEX('Final Comp Values'!$BN:$BN,MATCH(FY2019_ALL_Targets!$A109,'Final Comp Values'!$B:$B,0)),IF($BX109="Min Data",0,0)),0)</f>
        <v>0.35</v>
      </c>
      <c r="DE109" s="14">
        <v>0.66</v>
      </c>
      <c r="DF109" s="14">
        <v>0.66</v>
      </c>
      <c r="DG109" s="14">
        <v>0.66</v>
      </c>
      <c r="DH109" s="14">
        <v>0.66</v>
      </c>
      <c r="DI109" s="14">
        <v>0.66</v>
      </c>
      <c r="DJ109" s="14">
        <v>0.66</v>
      </c>
      <c r="DK109" s="14">
        <v>0.66</v>
      </c>
      <c r="DL109" s="14">
        <v>0.66</v>
      </c>
      <c r="DM109" s="14">
        <v>0.65</v>
      </c>
      <c r="DN109" s="14">
        <v>0.65</v>
      </c>
      <c r="DO109" s="14">
        <v>0.65</v>
      </c>
      <c r="DP109" s="14">
        <v>0.65</v>
      </c>
      <c r="DQ109" s="14">
        <f>IF('QIPP Scorecard'!$AA$1=4,IF(FY2019_ALL_Targets!$BY109="Yes",INDEX('Final Comp Values'!$BK:$BK,MATCH(FY2019_ALL_Targets!$A109,'Final Comp Values'!$B:$B,0)),IF($BY109="Min Data",0,0)),0)</f>
        <v>0.65</v>
      </c>
      <c r="DR109" s="14">
        <f>IF('QIPP Scorecard'!$AA$1=4,IF(FY2019_ALL_Targets!$BZ109="Yes",INDEX('Final Comp Values'!$BO:$BO,MATCH(FY2019_ALL_Targets!$A109,'Final Comp Values'!$B:$B,0)),IF($BZ109="Min Data",0,0)),0)</f>
        <v>0.65</v>
      </c>
      <c r="DS109" s="14">
        <f>IF('QIPP Scorecard'!$AA$1=4,IF(FY2019_ALL_Targets!$CA109="Yes",INDEX('Final Comp Values'!$BO:$BO,MATCH(FY2019_ALL_Targets!$A109,'Final Comp Values'!$B:$B,0)),IF($CA109="Min Data",0,0)),0)</f>
        <v>0.65</v>
      </c>
      <c r="DT109" s="14">
        <f>IF('QIPP Scorecard'!$AA$1=4,IF(FY2019_ALL_Targets!$CB109="Yes",INDEX('Final Comp Values'!$BO:$BO,MATCH(FY2019_ALL_Targets!$A109,'Final Comp Values'!$B:$B,0)),IF($CB109="Min Data",0,0)),0)</f>
        <v>0.65</v>
      </c>
      <c r="DU109" s="14">
        <v>0.94</v>
      </c>
      <c r="DV109" s="14">
        <v>1.06</v>
      </c>
      <c r="DW109" s="14">
        <v>1.1000000000000001</v>
      </c>
      <c r="DX109" s="14">
        <v>1.08</v>
      </c>
      <c r="DY109" s="12">
        <f t="shared" si="6"/>
        <v>0</v>
      </c>
      <c r="DZ109" s="12">
        <f t="shared" si="7"/>
        <v>0</v>
      </c>
      <c r="EA109" s="12">
        <f t="shared" si="8"/>
        <v>0</v>
      </c>
      <c r="EB109" s="12">
        <f t="shared" si="9"/>
        <v>0</v>
      </c>
    </row>
    <row r="110" spans="1:132" x14ac:dyDescent="0.25">
      <c r="A110" s="297">
        <v>5168</v>
      </c>
      <c r="B110" s="347">
        <v>455935</v>
      </c>
      <c r="C110" s="297">
        <v>1017850</v>
      </c>
      <c r="D110" s="14">
        <v>1124352901</v>
      </c>
      <c r="E110" s="26" t="s">
        <v>1024</v>
      </c>
      <c r="F110" s="26" t="str">
        <f>INDEX('Mar - Aug'!X:X,MATCH(A110,'Mar - Aug'!B:B,0))</f>
        <v>El Paso</v>
      </c>
      <c r="G110" s="26" t="s">
        <v>3185</v>
      </c>
      <c r="H110" s="26"/>
      <c r="I110" s="26" t="str">
        <f t="shared" si="5"/>
        <v/>
      </c>
      <c r="J110" s="299" t="s">
        <v>2874</v>
      </c>
      <c r="K110" s="299" t="s">
        <v>2875</v>
      </c>
      <c r="L110" s="299" t="s">
        <v>2876</v>
      </c>
      <c r="M110" s="13">
        <v>3.6363699999999999E-3</v>
      </c>
      <c r="N110" s="13">
        <v>3.9370090000000003E-2</v>
      </c>
      <c r="O110" s="13">
        <v>0</v>
      </c>
      <c r="P110" s="13">
        <v>5.8139530000000002E-2</v>
      </c>
      <c r="Q110" s="13">
        <v>3.3690650000000003E-2</v>
      </c>
      <c r="R110" s="13">
        <v>5.5747400000000003E-2</v>
      </c>
      <c r="S110" s="13">
        <v>3.7344499999999998E-3</v>
      </c>
      <c r="T110" s="13">
        <v>0.15247816</v>
      </c>
      <c r="U110" s="13">
        <v>3.3690650000000003E-2</v>
      </c>
      <c r="V110" s="13">
        <v>5.5747400000000003E-2</v>
      </c>
      <c r="W110" s="13">
        <v>3.7344499999999998E-3</v>
      </c>
      <c r="X110" s="13">
        <v>0.15247816</v>
      </c>
      <c r="Y110" s="13">
        <v>3.3690650000000003E-2</v>
      </c>
      <c r="Z110" s="13">
        <v>5.5747400000000003E-2</v>
      </c>
      <c r="AA110" s="13">
        <v>3.7344499999999998E-3</v>
      </c>
      <c r="AB110" s="13">
        <v>0.15247816</v>
      </c>
      <c r="AC110" s="13">
        <v>3.3690650000000003E-2</v>
      </c>
      <c r="AD110" s="13">
        <v>5.5747400000000003E-2</v>
      </c>
      <c r="AE110" s="13">
        <v>3.7344499999999998E-3</v>
      </c>
      <c r="AF110" s="13">
        <v>0.15247816</v>
      </c>
      <c r="AG110" s="13">
        <v>3.3690650000000003E-2</v>
      </c>
      <c r="AH110" s="13">
        <v>5.5747400000000003E-2</v>
      </c>
      <c r="AI110" s="13">
        <v>3.7344499999999998E-3</v>
      </c>
      <c r="AJ110" s="13">
        <v>0.15247816</v>
      </c>
      <c r="AK110" s="13">
        <v>3.3690650000000003E-2</v>
      </c>
      <c r="AL110" s="13">
        <v>5.5747400000000003E-2</v>
      </c>
      <c r="AM110" s="13">
        <v>3.7344499999999998E-3</v>
      </c>
      <c r="AN110" s="13">
        <v>0.15247816</v>
      </c>
      <c r="AO110" s="13">
        <v>3.3690650000000003E-2</v>
      </c>
      <c r="AP110" s="13">
        <v>5.5747400000000003E-2</v>
      </c>
      <c r="AQ110" s="13">
        <v>3.7344499999999998E-3</v>
      </c>
      <c r="AR110" s="13">
        <v>0.15247816</v>
      </c>
      <c r="AS110" s="13">
        <v>3.3690650000000003E-2</v>
      </c>
      <c r="AT110" s="13">
        <v>5.5747400000000003E-2</v>
      </c>
      <c r="AU110" s="13">
        <v>3.7344499999999998E-3</v>
      </c>
      <c r="AV110" s="13">
        <v>0.15247816</v>
      </c>
      <c r="AW110" s="13">
        <v>3.3690650000000003E-2</v>
      </c>
      <c r="AX110" s="13">
        <v>5.5747400000000003E-2</v>
      </c>
      <c r="AY110" s="13">
        <v>3.7344499999999998E-3</v>
      </c>
      <c r="AZ110" s="13">
        <v>0.15247816</v>
      </c>
      <c r="BA110" s="86">
        <v>1.26582278481013E-2</v>
      </c>
      <c r="BB110" s="86">
        <v>7.1428571428571397E-2</v>
      </c>
      <c r="BC110" s="13">
        <v>0</v>
      </c>
      <c r="BD110" s="13">
        <v>8.2191780821917804E-2</v>
      </c>
      <c r="BE110" s="14">
        <v>2.7027027027027001E-2</v>
      </c>
      <c r="BF110" s="14">
        <v>3.0769230769230799E-2</v>
      </c>
      <c r="BG110" s="14">
        <v>0</v>
      </c>
      <c r="BH110" s="14">
        <v>9.0909090909090898E-2</v>
      </c>
      <c r="BI110" s="14">
        <v>3.1746031746031703E-2</v>
      </c>
      <c r="BJ110" s="14">
        <v>3.6363636363636397E-2</v>
      </c>
      <c r="BK110" s="14">
        <v>0</v>
      </c>
      <c r="BL110" s="430">
        <v>7.4074074074074098E-2</v>
      </c>
      <c r="BM110" s="14">
        <v>1.58730158730159E-2</v>
      </c>
      <c r="BN110" s="14">
        <v>3.9215686274509803E-2</v>
      </c>
      <c r="BO110" s="14">
        <v>0</v>
      </c>
      <c r="BP110" s="14">
        <v>0.13207547169811301</v>
      </c>
      <c r="BQ110" s="86">
        <v>1.58730158730159E-2</v>
      </c>
      <c r="BR110" s="86">
        <v>3.9215686274509803E-2</v>
      </c>
      <c r="BS110" s="86">
        <v>0</v>
      </c>
      <c r="BT110" s="86">
        <v>0.13207547169811301</v>
      </c>
      <c r="BU110" s="14" t="s">
        <v>35</v>
      </c>
      <c r="BV110" s="14" t="s">
        <v>35</v>
      </c>
      <c r="BW110" s="14" t="s">
        <v>35</v>
      </c>
      <c r="BX110" s="14" t="s">
        <v>35</v>
      </c>
      <c r="BY110" s="14" t="s">
        <v>35</v>
      </c>
      <c r="BZ110" s="14" t="s">
        <v>35</v>
      </c>
      <c r="CA110" s="14" t="s">
        <v>35</v>
      </c>
      <c r="CB110" s="14" t="s">
        <v>35</v>
      </c>
      <c r="CC110" s="14">
        <v>0</v>
      </c>
      <c r="CD110" s="14">
        <v>0</v>
      </c>
      <c r="CE110" s="14">
        <v>0</v>
      </c>
      <c r="CF110" s="14">
        <v>0</v>
      </c>
      <c r="CG110" s="14">
        <v>0</v>
      </c>
      <c r="CH110" s="14">
        <v>0</v>
      </c>
      <c r="CI110" s="14">
        <v>0</v>
      </c>
      <c r="CJ110" s="14">
        <f>INDEX('Monthy Targets'!AC:AC,(MATCH(FY2019_ALL_Targets!$B:$B,'Monthy Targets'!$B:$B,0)))</f>
        <v>0</v>
      </c>
      <c r="CK110" s="14">
        <f>INDEX('Monthy Targets'!AD:AD,(MATCH(FY2019_ALL_Targets!$B:$B,'Monthy Targets'!$B:$B,0)))</f>
        <v>0</v>
      </c>
      <c r="CL110" s="14">
        <f>INDEX('Monthy Targets'!AE:AE,(MATCH(FY2019_ALL_Targets!$B:$B,'Monthy Targets'!$B:$B,0)))</f>
        <v>0</v>
      </c>
      <c r="CM110" s="14">
        <f>INDEX('Monthy Targets'!AF:AF,(MATCH(FY2019_ALL_Targets!$B:$B,'Monthy Targets'!$B:$B,0)))</f>
        <v>0</v>
      </c>
      <c r="CN110" s="14">
        <f>INDEX('Monthy Targets'!AG:AG,(MATCH(FY2019_ALL_Targets!$B:$B,'Monthy Targets'!$B:$B,0)))</f>
        <v>0</v>
      </c>
      <c r="CO110" s="14">
        <v>4.22</v>
      </c>
      <c r="CP110" s="14">
        <v>0</v>
      </c>
      <c r="CQ110" s="14">
        <v>4.22</v>
      </c>
      <c r="CR110" s="14">
        <v>4.22</v>
      </c>
      <c r="CS110" s="14">
        <v>4.22</v>
      </c>
      <c r="CT110" s="14">
        <v>4.22</v>
      </c>
      <c r="CU110" s="14">
        <v>4.22</v>
      </c>
      <c r="CV110" s="14">
        <v>4.22</v>
      </c>
      <c r="CW110" s="14">
        <v>3.99</v>
      </c>
      <c r="CX110" s="14">
        <v>3.99</v>
      </c>
      <c r="CY110" s="14">
        <v>3.99</v>
      </c>
      <c r="CZ110" s="14">
        <v>3.99</v>
      </c>
      <c r="DA110" s="14">
        <f>IF('QIPP Scorecard'!$AA$1=4,IF(FY2019_ALL_Targets!$BU110="Yes",INDEX('Final Comp Values'!$BN:$BN,MATCH(FY2019_ALL_Targets!$A110,'Final Comp Values'!$B:$B,0)),IF($BU110="Min Data",0,0)),0)</f>
        <v>3.99</v>
      </c>
      <c r="DB110" s="14">
        <f>IF('QIPP Scorecard'!$AA$1=4,IF(FY2019_ALL_Targets!$BV110="Yes",INDEX('Final Comp Values'!$BN:$BN,MATCH(FY2019_ALL_Targets!$A110,'Final Comp Values'!$B:$B,0)),IF($BV110="Min Data",0,0)),0)</f>
        <v>3.99</v>
      </c>
      <c r="DC110" s="14">
        <f>IF('QIPP Scorecard'!$AA$1=4,IF(FY2019_ALL_Targets!$BW110="Yes",INDEX('Final Comp Values'!$BN:$BN,MATCH(FY2019_ALL_Targets!$A110,'Final Comp Values'!$B:$B,0)),IF(CI110="Min Data",0,0)),0)</f>
        <v>3.99</v>
      </c>
      <c r="DD110" s="14">
        <f>IF('QIPP Scorecard'!$AA$1=4,IF(FY2019_ALL_Targets!$BX110="Yes",INDEX('Final Comp Values'!$BN:$BN,MATCH(FY2019_ALL_Targets!$A110,'Final Comp Values'!$B:$B,0)),IF($BX110="Min Data",0,0)),0)</f>
        <v>3.99</v>
      </c>
      <c r="DE110" s="14">
        <v>7.83</v>
      </c>
      <c r="DF110" s="14">
        <v>0</v>
      </c>
      <c r="DG110" s="14">
        <v>7.83</v>
      </c>
      <c r="DH110" s="14">
        <v>7.83</v>
      </c>
      <c r="DI110" s="14">
        <v>7.83</v>
      </c>
      <c r="DJ110" s="14">
        <v>7.83</v>
      </c>
      <c r="DK110" s="14">
        <v>7.83</v>
      </c>
      <c r="DL110" s="14">
        <v>7.83</v>
      </c>
      <c r="DM110" s="14">
        <v>7.4</v>
      </c>
      <c r="DN110" s="14">
        <v>7.4</v>
      </c>
      <c r="DO110" s="14">
        <v>7.4</v>
      </c>
      <c r="DP110" s="14">
        <v>7.4</v>
      </c>
      <c r="DQ110" s="14">
        <f>IF('QIPP Scorecard'!$AA$1=4,IF(FY2019_ALL_Targets!$BY110="Yes",INDEX('Final Comp Values'!$BK:$BK,MATCH(FY2019_ALL_Targets!$A110,'Final Comp Values'!$B:$B,0)),IF($BY110="Min Data",0,0)),0)</f>
        <v>7.4</v>
      </c>
      <c r="DR110" s="14">
        <f>IF('QIPP Scorecard'!$AA$1=4,IF(FY2019_ALL_Targets!$BZ110="Yes",INDEX('Final Comp Values'!$BO:$BO,MATCH(FY2019_ALL_Targets!$A110,'Final Comp Values'!$B:$B,0)),IF($BZ110="Min Data",0,0)),0)</f>
        <v>7.4</v>
      </c>
      <c r="DS110" s="14">
        <f>IF('QIPP Scorecard'!$AA$1=4,IF(FY2019_ALL_Targets!$CA110="Yes",INDEX('Final Comp Values'!$BO:$BO,MATCH(FY2019_ALL_Targets!$A110,'Final Comp Values'!$B:$B,0)),IF($CA110="Min Data",0,0)),0)</f>
        <v>7.4</v>
      </c>
      <c r="DT110" s="14">
        <f>IF('QIPP Scorecard'!$AA$1=4,IF(FY2019_ALL_Targets!$CB110="Yes",INDEX('Final Comp Values'!$BO:$BO,MATCH(FY2019_ALL_Targets!$A110,'Final Comp Values'!$B:$B,0)),IF($CB110="Min Data",0,0)),0)</f>
        <v>7.4</v>
      </c>
      <c r="DU110" s="14">
        <v>3.63</v>
      </c>
      <c r="DV110" s="14">
        <v>5.46</v>
      </c>
      <c r="DW110" s="14">
        <v>5.7</v>
      </c>
      <c r="DX110" s="14">
        <v>5.59</v>
      </c>
      <c r="DY110" s="12">
        <f t="shared" si="6"/>
        <v>0</v>
      </c>
      <c r="DZ110" s="12">
        <f t="shared" si="7"/>
        <v>0</v>
      </c>
      <c r="EA110" s="12">
        <f t="shared" si="8"/>
        <v>0</v>
      </c>
      <c r="EB110" s="12">
        <f t="shared" si="9"/>
        <v>3</v>
      </c>
    </row>
    <row r="111" spans="1:132" x14ac:dyDescent="0.25">
      <c r="A111" s="297">
        <v>4672</v>
      </c>
      <c r="B111" s="347">
        <v>455936</v>
      </c>
      <c r="C111" s="297">
        <v>1026295</v>
      </c>
      <c r="D111" s="14">
        <v>1154319853</v>
      </c>
      <c r="E111" s="26" t="s">
        <v>913</v>
      </c>
      <c r="F111" s="26" t="str">
        <f>INDEX('Mar - Aug'!X:X,MATCH(A111,'Mar - Aug'!B:B,0))</f>
        <v>MRSA West</v>
      </c>
      <c r="G111" s="26" t="s">
        <v>3074</v>
      </c>
      <c r="H111" s="26"/>
      <c r="I111" s="26" t="str">
        <f t="shared" si="5"/>
        <v/>
      </c>
      <c r="J111" s="299" t="s">
        <v>2246</v>
      </c>
      <c r="K111" s="299" t="s">
        <v>1011</v>
      </c>
      <c r="L111" s="299" t="s">
        <v>2424</v>
      </c>
      <c r="M111" s="13">
        <v>2.564102E-2</v>
      </c>
      <c r="N111" s="13">
        <v>9.4488210000000003E-2</v>
      </c>
      <c r="O111" s="13">
        <v>0</v>
      </c>
      <c r="P111" s="13">
        <v>0.10404627</v>
      </c>
      <c r="Q111" s="13">
        <v>3.3690650000000003E-2</v>
      </c>
      <c r="R111" s="13">
        <v>5.5747400000000003E-2</v>
      </c>
      <c r="S111" s="13">
        <v>3.7344499999999998E-3</v>
      </c>
      <c r="T111" s="13">
        <v>0.15247816</v>
      </c>
      <c r="U111" s="13">
        <v>3.3690650000000003E-2</v>
      </c>
      <c r="V111" s="13">
        <v>9.2881910430000006E-2</v>
      </c>
      <c r="W111" s="13">
        <v>3.7344499999999998E-3</v>
      </c>
      <c r="X111" s="13">
        <v>0.15247816</v>
      </c>
      <c r="Y111" s="13">
        <v>3.3690650000000003E-2</v>
      </c>
      <c r="Z111" s="13">
        <v>8.9763799500000005E-2</v>
      </c>
      <c r="AA111" s="13">
        <v>3.7344499999999998E-3</v>
      </c>
      <c r="AB111" s="13">
        <v>0.15247816</v>
      </c>
      <c r="AC111" s="13">
        <v>3.3690650000000003E-2</v>
      </c>
      <c r="AD111" s="13">
        <v>9.1275610859999995E-2</v>
      </c>
      <c r="AE111" s="13">
        <v>3.7344499999999998E-3</v>
      </c>
      <c r="AF111" s="13">
        <v>0.15247816</v>
      </c>
      <c r="AG111" s="13">
        <v>3.3690650000000003E-2</v>
      </c>
      <c r="AH111" s="13">
        <v>8.5039389000000007E-2</v>
      </c>
      <c r="AI111" s="13">
        <v>3.7344499999999998E-3</v>
      </c>
      <c r="AJ111" s="13">
        <v>0.15247816</v>
      </c>
      <c r="AK111" s="13">
        <v>3.3690650000000003E-2</v>
      </c>
      <c r="AL111" s="13">
        <v>8.9669311289999998E-2</v>
      </c>
      <c r="AM111" s="13">
        <v>3.7344499999999998E-3</v>
      </c>
      <c r="AN111" s="13">
        <v>0.15247816</v>
      </c>
      <c r="AO111" s="13">
        <v>3.3690650000000003E-2</v>
      </c>
      <c r="AP111" s="13">
        <v>8.0314978499999995E-2</v>
      </c>
      <c r="AQ111" s="13">
        <v>3.7344499999999998E-3</v>
      </c>
      <c r="AR111" s="13">
        <v>0.15247816</v>
      </c>
      <c r="AS111" s="13">
        <v>3.3690650000000003E-2</v>
      </c>
      <c r="AT111" s="13">
        <v>8.78740353E-2</v>
      </c>
      <c r="AU111" s="13">
        <v>3.7344499999999998E-3</v>
      </c>
      <c r="AV111" s="13">
        <v>0.15247816</v>
      </c>
      <c r="AW111" s="13">
        <v>3.3690650000000003E-2</v>
      </c>
      <c r="AX111" s="13">
        <v>7.5590567999999997E-2</v>
      </c>
      <c r="AY111" s="13">
        <v>3.7344499999999998E-3</v>
      </c>
      <c r="AZ111" s="13">
        <v>0.15247816</v>
      </c>
      <c r="BA111" s="86">
        <v>5.7142857142857099E-2</v>
      </c>
      <c r="BB111" s="86">
        <v>0.14285714285714299</v>
      </c>
      <c r="BC111" s="13">
        <v>0</v>
      </c>
      <c r="BD111" s="13">
        <v>3.4482758620689703E-2</v>
      </c>
      <c r="BE111" s="14">
        <v>6.25E-2</v>
      </c>
      <c r="BF111" s="14" t="s">
        <v>14856</v>
      </c>
      <c r="BG111" s="14">
        <v>0</v>
      </c>
      <c r="BH111" s="14">
        <v>3.5714285714285698E-2</v>
      </c>
      <c r="BI111" s="14">
        <v>6.0606060606060601E-2</v>
      </c>
      <c r="BJ111" s="14" t="s">
        <v>14856</v>
      </c>
      <c r="BK111" s="14">
        <v>0</v>
      </c>
      <c r="BL111" s="430">
        <v>0.107142857142857</v>
      </c>
      <c r="BM111" s="14">
        <v>5.2631578947368397E-2</v>
      </c>
      <c r="BN111" s="14">
        <v>4.7619047619047603E-2</v>
      </c>
      <c r="BO111" s="14">
        <v>0</v>
      </c>
      <c r="BP111" s="14">
        <v>6.0606060606060601E-2</v>
      </c>
      <c r="BQ111" s="86">
        <v>5.2631578947368397E-2</v>
      </c>
      <c r="BR111" s="86">
        <v>4.7619047619047603E-2</v>
      </c>
      <c r="BS111" s="86">
        <v>0</v>
      </c>
      <c r="BT111" s="86">
        <v>6.0606060606060601E-2</v>
      </c>
      <c r="BU111" s="14" t="s">
        <v>36</v>
      </c>
      <c r="BV111" s="14" t="s">
        <v>35</v>
      </c>
      <c r="BW111" s="14" t="s">
        <v>35</v>
      </c>
      <c r="BX111" s="14" t="s">
        <v>35</v>
      </c>
      <c r="BY111" s="14" t="s">
        <v>36</v>
      </c>
      <c r="BZ111" s="14" t="s">
        <v>35</v>
      </c>
      <c r="CA111" s="14" t="s">
        <v>35</v>
      </c>
      <c r="CB111" s="14" t="s">
        <v>35</v>
      </c>
      <c r="CC111" s="14">
        <v>3.69</v>
      </c>
      <c r="CD111" s="14">
        <v>3.69</v>
      </c>
      <c r="CE111" s="14">
        <v>3.69</v>
      </c>
      <c r="CF111" s="14">
        <v>3.69</v>
      </c>
      <c r="CG111" s="14">
        <v>3.69</v>
      </c>
      <c r="CH111" s="14">
        <v>3.69</v>
      </c>
      <c r="CI111" s="14">
        <v>3.61</v>
      </c>
      <c r="CJ111" s="14">
        <f>INDEX('Monthy Targets'!AC:AC,(MATCH(FY2019_ALL_Targets!$B:$B,'Monthy Targets'!$B:$B,0)))</f>
        <v>3.6</v>
      </c>
      <c r="CK111" s="14">
        <f>INDEX('Monthy Targets'!AD:AD,(MATCH(FY2019_ALL_Targets!$B:$B,'Monthy Targets'!$B:$B,0)))</f>
        <v>3.6</v>
      </c>
      <c r="CL111" s="14">
        <f>INDEX('Monthy Targets'!AE:AE,(MATCH(FY2019_ALL_Targets!$B:$B,'Monthy Targets'!$B:$B,0)))</f>
        <v>3.6</v>
      </c>
      <c r="CM111" s="14">
        <f>INDEX('Monthy Targets'!AF:AF,(MATCH(FY2019_ALL_Targets!$B:$B,'Monthy Targets'!$B:$B,0)))</f>
        <v>3.6</v>
      </c>
      <c r="CN111" s="14">
        <f>INDEX('Monthy Targets'!AG:AG,(MATCH(FY2019_ALL_Targets!$B:$B,'Monthy Targets'!$B:$B,0)))</f>
        <v>3.6</v>
      </c>
      <c r="CO111" s="14">
        <v>0</v>
      </c>
      <c r="CP111" s="14">
        <v>0</v>
      </c>
      <c r="CQ111" s="14">
        <v>0.25</v>
      </c>
      <c r="CR111" s="14">
        <v>0.25</v>
      </c>
      <c r="CS111" s="14">
        <v>0</v>
      </c>
      <c r="CT111" s="14">
        <v>0.25</v>
      </c>
      <c r="CU111" s="14">
        <v>0.25</v>
      </c>
      <c r="CV111" s="14">
        <v>0.25</v>
      </c>
      <c r="CW111" s="14">
        <v>0</v>
      </c>
      <c r="CX111" s="14">
        <v>0.25</v>
      </c>
      <c r="CY111" s="14">
        <v>0.25</v>
      </c>
      <c r="CZ111" s="14">
        <v>0.25</v>
      </c>
      <c r="DA111" s="14">
        <f>IF('QIPP Scorecard'!$AA$1=4,IF(FY2019_ALL_Targets!$BU111="Yes",INDEX('Final Comp Values'!$BN:$BN,MATCH(FY2019_ALL_Targets!$A111,'Final Comp Values'!$B:$B,0)),IF($BU111="Min Data",0,0)),0)</f>
        <v>0</v>
      </c>
      <c r="DB111" s="14">
        <f>IF('QIPP Scorecard'!$AA$1=4,IF(FY2019_ALL_Targets!$BV111="Yes",INDEX('Final Comp Values'!$BN:$BN,MATCH(FY2019_ALL_Targets!$A111,'Final Comp Values'!$B:$B,0)),IF($BV111="Min Data",0,0)),0)</f>
        <v>0.25</v>
      </c>
      <c r="DC111" s="14">
        <f>IF('QIPP Scorecard'!$AA$1=4,IF(FY2019_ALL_Targets!$BW111="Yes",INDEX('Final Comp Values'!$BN:$BN,MATCH(FY2019_ALL_Targets!$A111,'Final Comp Values'!$B:$B,0)),IF(CI111="Min Data",0,0)),0)</f>
        <v>0.25</v>
      </c>
      <c r="DD111" s="14">
        <f>IF('QIPP Scorecard'!$AA$1=4,IF(FY2019_ALL_Targets!$BX111="Yes",INDEX('Final Comp Values'!$BN:$BN,MATCH(FY2019_ALL_Targets!$A111,'Final Comp Values'!$B:$B,0)),IF($BX111="Min Data",0,0)),0)</f>
        <v>0.25</v>
      </c>
      <c r="DE111" s="14">
        <v>0</v>
      </c>
      <c r="DF111" s="14">
        <v>0</v>
      </c>
      <c r="DG111" s="14">
        <v>0.46</v>
      </c>
      <c r="DH111" s="14">
        <v>0.46</v>
      </c>
      <c r="DI111" s="14">
        <v>0</v>
      </c>
      <c r="DJ111" s="14">
        <v>0.46</v>
      </c>
      <c r="DK111" s="14">
        <v>0.46</v>
      </c>
      <c r="DL111" s="14">
        <v>0.46</v>
      </c>
      <c r="DM111" s="14">
        <v>0</v>
      </c>
      <c r="DN111" s="14">
        <v>0.45</v>
      </c>
      <c r="DO111" s="14">
        <v>0.45</v>
      </c>
      <c r="DP111" s="14">
        <v>0.45</v>
      </c>
      <c r="DQ111" s="14">
        <f>IF('QIPP Scorecard'!$AA$1=4,IF(FY2019_ALL_Targets!$BY111="Yes",INDEX('Final Comp Values'!$BK:$BK,MATCH(FY2019_ALL_Targets!$A111,'Final Comp Values'!$B:$B,0)),IF($BY111="Min Data",0,0)),0)</f>
        <v>0</v>
      </c>
      <c r="DR111" s="14">
        <f>IF('QIPP Scorecard'!$AA$1=4,IF(FY2019_ALL_Targets!$BZ111="Yes",INDEX('Final Comp Values'!$BO:$BO,MATCH(FY2019_ALL_Targets!$A111,'Final Comp Values'!$B:$B,0)),IF($BZ111="Min Data",0,0)),0)</f>
        <v>0.45</v>
      </c>
      <c r="DS111" s="14">
        <f>IF('QIPP Scorecard'!$AA$1=4,IF(FY2019_ALL_Targets!$CA111="Yes",INDEX('Final Comp Values'!$BO:$BO,MATCH(FY2019_ALL_Targets!$A111,'Final Comp Values'!$B:$B,0)),IF($CA111="Min Data",0,0)),0)</f>
        <v>0.45</v>
      </c>
      <c r="DT111" s="14">
        <f>IF('QIPP Scorecard'!$AA$1=4,IF(FY2019_ALL_Targets!$CB111="Yes",INDEX('Final Comp Values'!$BO:$BO,MATCH(FY2019_ALL_Targets!$A111,'Final Comp Values'!$B:$B,0)),IF($CB111="Min Data",0,0)),0)</f>
        <v>0.45</v>
      </c>
      <c r="DU111" s="14">
        <v>0.51</v>
      </c>
      <c r="DV111" s="14">
        <v>0.66</v>
      </c>
      <c r="DW111" s="14">
        <v>0.69</v>
      </c>
      <c r="DX111" s="14">
        <v>0.68</v>
      </c>
      <c r="DY111" s="12">
        <f t="shared" si="6"/>
        <v>1</v>
      </c>
      <c r="DZ111" s="12">
        <f t="shared" si="7"/>
        <v>1</v>
      </c>
      <c r="EA111" s="12">
        <f t="shared" si="8"/>
        <v>0</v>
      </c>
      <c r="EB111" s="12">
        <f t="shared" si="9"/>
        <v>0</v>
      </c>
    </row>
    <row r="112" spans="1:132" x14ac:dyDescent="0.25">
      <c r="A112" s="297">
        <v>4347</v>
      </c>
      <c r="B112" s="347">
        <v>455940</v>
      </c>
      <c r="C112" s="297">
        <v>1025904</v>
      </c>
      <c r="D112" s="14">
        <v>1659353589</v>
      </c>
      <c r="E112" s="26" t="s">
        <v>923</v>
      </c>
      <c r="F112" s="26" t="str">
        <f>INDEX('Mar - Aug'!X:X,MATCH(A112,'Mar - Aug'!B:B,0))</f>
        <v>Lubbock</v>
      </c>
      <c r="G112" s="26" t="s">
        <v>3030</v>
      </c>
      <c r="H112" s="26"/>
      <c r="I112" s="26" t="str">
        <f t="shared" si="5"/>
        <v/>
      </c>
      <c r="J112" s="299" t="s">
        <v>2333</v>
      </c>
      <c r="K112" s="299" t="s">
        <v>1011</v>
      </c>
      <c r="L112" s="299" t="s">
        <v>469</v>
      </c>
      <c r="M112" s="13">
        <v>4.0485800000000004E-3</v>
      </c>
      <c r="N112" s="13">
        <v>7.7720230000000001E-2</v>
      </c>
      <c r="O112" s="13">
        <v>0</v>
      </c>
      <c r="P112" s="13">
        <v>0.14977973999999999</v>
      </c>
      <c r="Q112" s="13">
        <v>3.3690650000000003E-2</v>
      </c>
      <c r="R112" s="13">
        <v>5.5747400000000003E-2</v>
      </c>
      <c r="S112" s="13">
        <v>3.7344499999999998E-3</v>
      </c>
      <c r="T112" s="13">
        <v>0.15247816</v>
      </c>
      <c r="U112" s="13">
        <v>3.3690650000000003E-2</v>
      </c>
      <c r="V112" s="13">
        <v>7.6398986089999996E-2</v>
      </c>
      <c r="W112" s="13">
        <v>3.7344499999999998E-3</v>
      </c>
      <c r="X112" s="13">
        <v>0.15247816</v>
      </c>
      <c r="Y112" s="13">
        <v>3.3690650000000003E-2</v>
      </c>
      <c r="Z112" s="13">
        <v>7.3834218500000007E-2</v>
      </c>
      <c r="AA112" s="13">
        <v>3.7344499999999998E-3</v>
      </c>
      <c r="AB112" s="13">
        <v>0.15247816</v>
      </c>
      <c r="AC112" s="13">
        <v>3.3690650000000003E-2</v>
      </c>
      <c r="AD112" s="13">
        <v>7.5077742180000004E-2</v>
      </c>
      <c r="AE112" s="13">
        <v>3.7344499999999998E-3</v>
      </c>
      <c r="AF112" s="13">
        <v>0.15247816</v>
      </c>
      <c r="AG112" s="13">
        <v>3.3690650000000003E-2</v>
      </c>
      <c r="AH112" s="13">
        <v>6.9948206999999998E-2</v>
      </c>
      <c r="AI112" s="13">
        <v>3.7344499999999998E-3</v>
      </c>
      <c r="AJ112" s="13">
        <v>0.15247816</v>
      </c>
      <c r="AK112" s="13">
        <v>3.3690650000000003E-2</v>
      </c>
      <c r="AL112" s="13">
        <v>7.3756498269999998E-2</v>
      </c>
      <c r="AM112" s="13">
        <v>3.7344499999999998E-3</v>
      </c>
      <c r="AN112" s="13">
        <v>0.15247816</v>
      </c>
      <c r="AO112" s="13">
        <v>3.3690650000000003E-2</v>
      </c>
      <c r="AP112" s="13">
        <v>6.6062195500000004E-2</v>
      </c>
      <c r="AQ112" s="13">
        <v>3.7344499999999998E-3</v>
      </c>
      <c r="AR112" s="13">
        <v>0.15247816</v>
      </c>
      <c r="AS112" s="13">
        <v>3.3690650000000003E-2</v>
      </c>
      <c r="AT112" s="13">
        <v>7.2279813900000003E-2</v>
      </c>
      <c r="AU112" s="13">
        <v>3.7344499999999998E-3</v>
      </c>
      <c r="AV112" s="13">
        <v>0.15247816</v>
      </c>
      <c r="AW112" s="13">
        <v>3.3690650000000003E-2</v>
      </c>
      <c r="AX112" s="13">
        <v>6.2176184000000002E-2</v>
      </c>
      <c r="AY112" s="13">
        <v>3.7344499999999998E-3</v>
      </c>
      <c r="AZ112" s="13">
        <v>0.15247816</v>
      </c>
      <c r="BA112" s="86">
        <v>2.8571428571428598E-2</v>
      </c>
      <c r="BB112" s="86">
        <v>0.104166666666667</v>
      </c>
      <c r="BC112" s="13">
        <v>0</v>
      </c>
      <c r="BD112" s="13">
        <v>0.123076923076923</v>
      </c>
      <c r="BE112" s="14">
        <v>2.8571428571428598E-2</v>
      </c>
      <c r="BF112" s="14">
        <v>0.06</v>
      </c>
      <c r="BG112" s="14">
        <v>0</v>
      </c>
      <c r="BH112" s="14">
        <v>8.1967213114754106E-2</v>
      </c>
      <c r="BI112" s="14">
        <v>1.4705882352941201E-2</v>
      </c>
      <c r="BJ112" s="14">
        <v>5.8823529411764698E-2</v>
      </c>
      <c r="BK112" s="14">
        <v>0</v>
      </c>
      <c r="BL112" s="430">
        <v>5.4545454545454501E-2</v>
      </c>
      <c r="BM112" s="14">
        <v>1.5384615384615399E-2</v>
      </c>
      <c r="BN112" s="14">
        <v>7.69230769230769E-2</v>
      </c>
      <c r="BO112" s="14">
        <v>0</v>
      </c>
      <c r="BP112" s="14">
        <v>3.77358490566038E-2</v>
      </c>
      <c r="BQ112" s="86">
        <v>1.5384615384615399E-2</v>
      </c>
      <c r="BR112" s="86">
        <v>7.69230769230769E-2</v>
      </c>
      <c r="BS112" s="86">
        <v>0</v>
      </c>
      <c r="BT112" s="86">
        <v>3.77358490566038E-2</v>
      </c>
      <c r="BU112" s="14" t="s">
        <v>35</v>
      </c>
      <c r="BV112" s="14" t="s">
        <v>36</v>
      </c>
      <c r="BW112" s="14" t="s">
        <v>35</v>
      </c>
      <c r="BX112" s="14" t="s">
        <v>35</v>
      </c>
      <c r="BY112" s="14" t="s">
        <v>35</v>
      </c>
      <c r="BZ112" s="14" t="s">
        <v>36</v>
      </c>
      <c r="CA112" s="14" t="s">
        <v>35</v>
      </c>
      <c r="CB112" s="14" t="s">
        <v>35</v>
      </c>
      <c r="CC112" s="14">
        <v>22.97</v>
      </c>
      <c r="CD112" s="14">
        <v>22.97</v>
      </c>
      <c r="CE112" s="14">
        <v>22.97</v>
      </c>
      <c r="CF112" s="14">
        <v>22.97</v>
      </c>
      <c r="CG112" s="14">
        <v>22.97</v>
      </c>
      <c r="CH112" s="14">
        <v>22.97</v>
      </c>
      <c r="CI112" s="14">
        <v>23.3</v>
      </c>
      <c r="CJ112" s="14">
        <f>INDEX('Monthy Targets'!AC:AC,(MATCH(FY2019_ALL_Targets!$B:$B,'Monthy Targets'!$B:$B,0)))</f>
        <v>23.22</v>
      </c>
      <c r="CK112" s="14">
        <f>INDEX('Monthy Targets'!AD:AD,(MATCH(FY2019_ALL_Targets!$B:$B,'Monthy Targets'!$B:$B,0)))</f>
        <v>23.22</v>
      </c>
      <c r="CL112" s="14">
        <f>INDEX('Monthy Targets'!AE:AE,(MATCH(FY2019_ALL_Targets!$B:$B,'Monthy Targets'!$B:$B,0)))</f>
        <v>23.22</v>
      </c>
      <c r="CM112" s="14">
        <f>INDEX('Monthy Targets'!AF:AF,(MATCH(FY2019_ALL_Targets!$B:$B,'Monthy Targets'!$B:$B,0)))</f>
        <v>23.22</v>
      </c>
      <c r="CN112" s="14">
        <f>INDEX('Monthy Targets'!AG:AG,(MATCH(FY2019_ALL_Targets!$B:$B,'Monthy Targets'!$B:$B,0)))</f>
        <v>23.22</v>
      </c>
      <c r="CO112" s="14">
        <v>1.55</v>
      </c>
      <c r="CP112" s="14">
        <v>0</v>
      </c>
      <c r="CQ112" s="14">
        <v>1.55</v>
      </c>
      <c r="CR112" s="14">
        <v>1.55</v>
      </c>
      <c r="CS112" s="14">
        <v>1.55</v>
      </c>
      <c r="CT112" s="14">
        <v>1.55</v>
      </c>
      <c r="CU112" s="14">
        <v>1.55</v>
      </c>
      <c r="CV112" s="14">
        <v>1.55</v>
      </c>
      <c r="CW112" s="14">
        <v>1.58</v>
      </c>
      <c r="CX112" s="14">
        <v>1.58</v>
      </c>
      <c r="CY112" s="14">
        <v>1.58</v>
      </c>
      <c r="CZ112" s="14">
        <v>1.58</v>
      </c>
      <c r="DA112" s="14">
        <f>IF('QIPP Scorecard'!$AA$1=4,IF(FY2019_ALL_Targets!$BU112="Yes",INDEX('Final Comp Values'!$BN:$BN,MATCH(FY2019_ALL_Targets!$A112,'Final Comp Values'!$B:$B,0)),IF($BU112="Min Data",0,0)),0)</f>
        <v>1.58</v>
      </c>
      <c r="DB112" s="14">
        <f>IF('QIPP Scorecard'!$AA$1=4,IF(FY2019_ALL_Targets!$BV112="Yes",INDEX('Final Comp Values'!$BN:$BN,MATCH(FY2019_ALL_Targets!$A112,'Final Comp Values'!$B:$B,0)),IF($BV112="Min Data",0,0)),0)</f>
        <v>0</v>
      </c>
      <c r="DC112" s="14">
        <f>IF('QIPP Scorecard'!$AA$1=4,IF(FY2019_ALL_Targets!$BW112="Yes",INDEX('Final Comp Values'!$BN:$BN,MATCH(FY2019_ALL_Targets!$A112,'Final Comp Values'!$B:$B,0)),IF(CI112="Min Data",0,0)),0)</f>
        <v>1.58</v>
      </c>
      <c r="DD112" s="14">
        <f>IF('QIPP Scorecard'!$AA$1=4,IF(FY2019_ALL_Targets!$BX112="Yes",INDEX('Final Comp Values'!$BN:$BN,MATCH(FY2019_ALL_Targets!$A112,'Final Comp Values'!$B:$B,0)),IF($BX112="Min Data",0,0)),0)</f>
        <v>1.58</v>
      </c>
      <c r="DE112" s="14">
        <v>2.89</v>
      </c>
      <c r="DF112" s="14">
        <v>0</v>
      </c>
      <c r="DG112" s="14">
        <v>2.89</v>
      </c>
      <c r="DH112" s="14">
        <v>2.89</v>
      </c>
      <c r="DI112" s="14">
        <v>2.89</v>
      </c>
      <c r="DJ112" s="14">
        <v>2.89</v>
      </c>
      <c r="DK112" s="14">
        <v>2.89</v>
      </c>
      <c r="DL112" s="14">
        <v>2.89</v>
      </c>
      <c r="DM112" s="14">
        <v>2.93</v>
      </c>
      <c r="DN112" s="14">
        <v>2.93</v>
      </c>
      <c r="DO112" s="14">
        <v>2.93</v>
      </c>
      <c r="DP112" s="14">
        <v>2.93</v>
      </c>
      <c r="DQ112" s="14">
        <f>IF('QIPP Scorecard'!$AA$1=4,IF(FY2019_ALL_Targets!$BY112="Yes",INDEX('Final Comp Values'!$BK:$BK,MATCH(FY2019_ALL_Targets!$A112,'Final Comp Values'!$B:$B,0)),IF($BY112="Min Data",0,0)),0)</f>
        <v>2.93</v>
      </c>
      <c r="DR112" s="14">
        <f>IF('QIPP Scorecard'!$AA$1=4,IF(FY2019_ALL_Targets!$BZ112="Yes",INDEX('Final Comp Values'!$BO:$BO,MATCH(FY2019_ALL_Targets!$A112,'Final Comp Values'!$B:$B,0)),IF($BZ112="Min Data",0,0)),0)</f>
        <v>0</v>
      </c>
      <c r="DS112" s="14">
        <f>IF('QIPP Scorecard'!$AA$1=4,IF(FY2019_ALL_Targets!$CA112="Yes",INDEX('Final Comp Values'!$BO:$BO,MATCH(FY2019_ALL_Targets!$A112,'Final Comp Values'!$B:$B,0)),IF($CA112="Min Data",0,0)),0)</f>
        <v>2.93</v>
      </c>
      <c r="DT112" s="14">
        <f>IF('QIPP Scorecard'!$AA$1=4,IF(FY2019_ALL_Targets!$CB112="Yes",INDEX('Final Comp Values'!$BO:$BO,MATCH(FY2019_ALL_Targets!$A112,'Final Comp Values'!$B:$B,0)),IF($CB112="Min Data",0,0)),0)</f>
        <v>2.93</v>
      </c>
      <c r="DU112" s="14">
        <v>3.64</v>
      </c>
      <c r="DV112" s="14">
        <v>4.6100000000000003</v>
      </c>
      <c r="DW112" s="14">
        <v>4.8099999999999996</v>
      </c>
      <c r="DX112" s="14">
        <v>4.1900000000000004</v>
      </c>
      <c r="DY112" s="12">
        <f t="shared" si="6"/>
        <v>1</v>
      </c>
      <c r="DZ112" s="12">
        <f t="shared" si="7"/>
        <v>1</v>
      </c>
      <c r="EA112" s="12">
        <f t="shared" si="8"/>
        <v>0</v>
      </c>
      <c r="EB112" s="12">
        <f t="shared" si="9"/>
        <v>0</v>
      </c>
    </row>
    <row r="113" spans="1:132" x14ac:dyDescent="0.25">
      <c r="A113" s="297">
        <v>5138</v>
      </c>
      <c r="B113" s="347">
        <v>455942</v>
      </c>
      <c r="C113" s="297">
        <v>1025706</v>
      </c>
      <c r="D113" s="14">
        <v>1366863482</v>
      </c>
      <c r="E113" s="26" t="s">
        <v>923</v>
      </c>
      <c r="F113" s="26" t="str">
        <f>INDEX('Mar - Aug'!X:X,MATCH(A113,'Mar - Aug'!B:B,0))</f>
        <v>Lubbock</v>
      </c>
      <c r="G113" s="26" t="s">
        <v>3030</v>
      </c>
      <c r="H113" s="26"/>
      <c r="I113" s="26" t="str">
        <f t="shared" si="5"/>
        <v/>
      </c>
      <c r="J113" s="299" t="s">
        <v>2916</v>
      </c>
      <c r="K113" s="299" t="s">
        <v>2917</v>
      </c>
      <c r="L113" s="299" t="s">
        <v>2918</v>
      </c>
      <c r="M113" s="13">
        <v>6.9868979999999997E-2</v>
      </c>
      <c r="N113" s="13">
        <v>0.10798122</v>
      </c>
      <c r="O113" s="13">
        <v>0</v>
      </c>
      <c r="P113" s="13">
        <v>9.4059409999999996E-2</v>
      </c>
      <c r="Q113" s="13">
        <v>3.3690650000000003E-2</v>
      </c>
      <c r="R113" s="13">
        <v>5.5747400000000003E-2</v>
      </c>
      <c r="S113" s="13">
        <v>3.7344499999999998E-3</v>
      </c>
      <c r="T113" s="13">
        <v>0.15247816</v>
      </c>
      <c r="U113" s="13">
        <v>6.8681207339999994E-2</v>
      </c>
      <c r="V113" s="13">
        <v>0.10614553926</v>
      </c>
      <c r="W113" s="13">
        <v>3.7344499999999998E-3</v>
      </c>
      <c r="X113" s="13">
        <v>0.15247816</v>
      </c>
      <c r="Y113" s="13">
        <v>6.6375531000000002E-2</v>
      </c>
      <c r="Z113" s="13">
        <v>0.10258215900000001</v>
      </c>
      <c r="AA113" s="13">
        <v>3.7344499999999998E-3</v>
      </c>
      <c r="AB113" s="13">
        <v>0.15247816</v>
      </c>
      <c r="AC113" s="13">
        <v>6.7493434680000006E-2</v>
      </c>
      <c r="AD113" s="13">
        <v>0.10430985852000001</v>
      </c>
      <c r="AE113" s="13">
        <v>3.7344499999999998E-3</v>
      </c>
      <c r="AF113" s="13">
        <v>0.15247816</v>
      </c>
      <c r="AG113" s="13">
        <v>6.2882082000000006E-2</v>
      </c>
      <c r="AH113" s="13">
        <v>9.7183097999999996E-2</v>
      </c>
      <c r="AI113" s="13">
        <v>3.7344499999999998E-3</v>
      </c>
      <c r="AJ113" s="13">
        <v>0.15247816</v>
      </c>
      <c r="AK113" s="13">
        <v>6.6305662020000003E-2</v>
      </c>
      <c r="AL113" s="13">
        <v>0.10247417777999999</v>
      </c>
      <c r="AM113" s="13">
        <v>3.7344499999999998E-3</v>
      </c>
      <c r="AN113" s="13">
        <v>0.15247816</v>
      </c>
      <c r="AO113" s="13">
        <v>5.9388633000000003E-2</v>
      </c>
      <c r="AP113" s="13">
        <v>9.1784036999999999E-2</v>
      </c>
      <c r="AQ113" s="13">
        <v>3.7344499999999998E-3</v>
      </c>
      <c r="AR113" s="13">
        <v>0.15247816</v>
      </c>
      <c r="AS113" s="13">
        <v>6.4978151400000003E-2</v>
      </c>
      <c r="AT113" s="13">
        <v>0.1004225346</v>
      </c>
      <c r="AU113" s="13">
        <v>3.7344499999999998E-3</v>
      </c>
      <c r="AV113" s="13">
        <v>0.15247816</v>
      </c>
      <c r="AW113" s="13">
        <v>5.5895184000000001E-2</v>
      </c>
      <c r="AX113" s="13">
        <v>8.6384976000000002E-2</v>
      </c>
      <c r="AY113" s="13">
        <v>3.7344499999999998E-3</v>
      </c>
      <c r="AZ113" s="13">
        <v>0.15247816</v>
      </c>
      <c r="BA113" s="86">
        <v>1.58730158730159E-2</v>
      </c>
      <c r="BB113" s="86">
        <v>8.4745762711864403E-2</v>
      </c>
      <c r="BC113" s="13">
        <v>0</v>
      </c>
      <c r="BD113" s="13">
        <v>8.6206896551724102E-2</v>
      </c>
      <c r="BE113" s="14">
        <v>1.6666666666666701E-2</v>
      </c>
      <c r="BF113" s="14">
        <v>0.10344827586206901</v>
      </c>
      <c r="BG113" s="14">
        <v>0</v>
      </c>
      <c r="BH113" s="14">
        <v>0.12962962962963001</v>
      </c>
      <c r="BI113" s="14">
        <v>2.8985507246376802E-2</v>
      </c>
      <c r="BJ113" s="14">
        <v>0.10606060606060599</v>
      </c>
      <c r="BK113" s="14">
        <v>0</v>
      </c>
      <c r="BL113" s="430">
        <v>0.126984126984127</v>
      </c>
      <c r="BM113" s="14">
        <v>2.7027027027027001E-2</v>
      </c>
      <c r="BN113" s="14">
        <v>8.1081081081081099E-2</v>
      </c>
      <c r="BO113" s="14">
        <v>0</v>
      </c>
      <c r="BP113" s="14">
        <v>0.134328358208955</v>
      </c>
      <c r="BQ113" s="86">
        <v>2.7027027027027001E-2</v>
      </c>
      <c r="BR113" s="86">
        <v>8.1081081081081099E-2</v>
      </c>
      <c r="BS113" s="86">
        <v>0</v>
      </c>
      <c r="BT113" s="86">
        <v>0.134328358208955</v>
      </c>
      <c r="BU113" s="14" t="s">
        <v>35</v>
      </c>
      <c r="BV113" s="14" t="s">
        <v>35</v>
      </c>
      <c r="BW113" s="14" t="s">
        <v>35</v>
      </c>
      <c r="BX113" s="14" t="s">
        <v>35</v>
      </c>
      <c r="BY113" s="14" t="s">
        <v>35</v>
      </c>
      <c r="BZ113" s="14" t="s">
        <v>35</v>
      </c>
      <c r="CA113" s="14" t="s">
        <v>35</v>
      </c>
      <c r="CB113" s="14" t="s">
        <v>35</v>
      </c>
      <c r="CC113" s="14">
        <v>0</v>
      </c>
      <c r="CD113" s="14">
        <v>0</v>
      </c>
      <c r="CE113" s="14">
        <v>0</v>
      </c>
      <c r="CF113" s="14">
        <v>0</v>
      </c>
      <c r="CG113" s="14">
        <v>0</v>
      </c>
      <c r="CH113" s="14">
        <v>0</v>
      </c>
      <c r="CI113" s="14">
        <v>0</v>
      </c>
      <c r="CJ113" s="14">
        <f>INDEX('Monthy Targets'!AC:AC,(MATCH(FY2019_ALL_Targets!$B:$B,'Monthy Targets'!$B:$B,0)))</f>
        <v>0</v>
      </c>
      <c r="CK113" s="14">
        <f>INDEX('Monthy Targets'!AD:AD,(MATCH(FY2019_ALL_Targets!$B:$B,'Monthy Targets'!$B:$B,0)))</f>
        <v>0</v>
      </c>
      <c r="CL113" s="14">
        <f>INDEX('Monthy Targets'!AE:AE,(MATCH(FY2019_ALL_Targets!$B:$B,'Monthy Targets'!$B:$B,0)))</f>
        <v>0</v>
      </c>
      <c r="CM113" s="14">
        <f>INDEX('Monthy Targets'!AF:AF,(MATCH(FY2019_ALL_Targets!$B:$B,'Monthy Targets'!$B:$B,0)))</f>
        <v>0</v>
      </c>
      <c r="CN113" s="14">
        <f>INDEX('Monthy Targets'!AG:AG,(MATCH(FY2019_ALL_Targets!$B:$B,'Monthy Targets'!$B:$B,0)))</f>
        <v>0</v>
      </c>
      <c r="CO113" s="14">
        <v>1.59</v>
      </c>
      <c r="CP113" s="14">
        <v>1.59</v>
      </c>
      <c r="CQ113" s="14">
        <v>1.59</v>
      </c>
      <c r="CR113" s="14">
        <v>1.59</v>
      </c>
      <c r="CS113" s="14">
        <v>1.59</v>
      </c>
      <c r="CT113" s="14">
        <v>1.59</v>
      </c>
      <c r="CU113" s="14">
        <v>1.59</v>
      </c>
      <c r="CV113" s="14">
        <v>1.59</v>
      </c>
      <c r="CW113" s="14">
        <v>1.61</v>
      </c>
      <c r="CX113" s="14">
        <v>0</v>
      </c>
      <c r="CY113" s="14">
        <v>1.61</v>
      </c>
      <c r="CZ113" s="14">
        <v>1.61</v>
      </c>
      <c r="DA113" s="14">
        <f>IF('QIPP Scorecard'!$AA$1=4,IF(FY2019_ALL_Targets!$BU113="Yes",INDEX('Final Comp Values'!$BN:$BN,MATCH(FY2019_ALL_Targets!$A113,'Final Comp Values'!$B:$B,0)),IF($BU113="Min Data",0,0)),0)</f>
        <v>1.61</v>
      </c>
      <c r="DB113" s="14">
        <f>IF('QIPP Scorecard'!$AA$1=4,IF(FY2019_ALL_Targets!$BV113="Yes",INDEX('Final Comp Values'!$BN:$BN,MATCH(FY2019_ALL_Targets!$A113,'Final Comp Values'!$B:$B,0)),IF($BV113="Min Data",0,0)),0)</f>
        <v>1.61</v>
      </c>
      <c r="DC113" s="14">
        <f>IF('QIPP Scorecard'!$AA$1=4,IF(FY2019_ALL_Targets!$BW113="Yes",INDEX('Final Comp Values'!$BN:$BN,MATCH(FY2019_ALL_Targets!$A113,'Final Comp Values'!$B:$B,0)),IF(CI113="Min Data",0,0)),0)</f>
        <v>1.61</v>
      </c>
      <c r="DD113" s="14">
        <f>IF('QIPP Scorecard'!$AA$1=4,IF(FY2019_ALL_Targets!$BX113="Yes",INDEX('Final Comp Values'!$BN:$BN,MATCH(FY2019_ALL_Targets!$A113,'Final Comp Values'!$B:$B,0)),IF($BX113="Min Data",0,0)),0)</f>
        <v>1.61</v>
      </c>
      <c r="DE113" s="14">
        <v>2.95</v>
      </c>
      <c r="DF113" s="14">
        <v>2.95</v>
      </c>
      <c r="DG113" s="14">
        <v>2.95</v>
      </c>
      <c r="DH113" s="14">
        <v>2.95</v>
      </c>
      <c r="DI113" s="14">
        <v>2.95</v>
      </c>
      <c r="DJ113" s="14">
        <v>0</v>
      </c>
      <c r="DK113" s="14">
        <v>2.95</v>
      </c>
      <c r="DL113" s="14">
        <v>2.95</v>
      </c>
      <c r="DM113" s="14">
        <v>2.99</v>
      </c>
      <c r="DN113" s="14">
        <v>0</v>
      </c>
      <c r="DO113" s="14">
        <v>2.99</v>
      </c>
      <c r="DP113" s="14">
        <v>2.99</v>
      </c>
      <c r="DQ113" s="14">
        <f>IF('QIPP Scorecard'!$AA$1=4,IF(FY2019_ALL_Targets!$BY113="Yes",INDEX('Final Comp Values'!$BK:$BK,MATCH(FY2019_ALL_Targets!$A113,'Final Comp Values'!$B:$B,0)),IF($BY113="Min Data",0,0)),0)</f>
        <v>2.99</v>
      </c>
      <c r="DR113" s="14">
        <f>IF('QIPP Scorecard'!$AA$1=4,IF(FY2019_ALL_Targets!$BZ113="Yes",INDEX('Final Comp Values'!$BO:$BO,MATCH(FY2019_ALL_Targets!$A113,'Final Comp Values'!$B:$B,0)),IF($BZ113="Min Data",0,0)),0)</f>
        <v>2.99</v>
      </c>
      <c r="DS113" s="14">
        <f>IF('QIPP Scorecard'!$AA$1=4,IF(FY2019_ALL_Targets!$CA113="Yes",INDEX('Final Comp Values'!$BO:$BO,MATCH(FY2019_ALL_Targets!$A113,'Final Comp Values'!$B:$B,0)),IF($CA113="Min Data",0,0)),0)</f>
        <v>2.99</v>
      </c>
      <c r="DT113" s="14">
        <f>IF('QIPP Scorecard'!$AA$1=4,IF(FY2019_ALL_Targets!$CB113="Yes",INDEX('Final Comp Values'!$BO:$BO,MATCH(FY2019_ALL_Targets!$A113,'Final Comp Values'!$B:$B,0)),IF($CB113="Min Data",0,0)),0)</f>
        <v>2.99</v>
      </c>
      <c r="DU113" s="14">
        <v>1.82</v>
      </c>
      <c r="DV113" s="14">
        <v>1.72</v>
      </c>
      <c r="DW113" s="14">
        <v>1.6</v>
      </c>
      <c r="DX113" s="14">
        <v>2.1</v>
      </c>
      <c r="DY113" s="12">
        <f t="shared" si="6"/>
        <v>0</v>
      </c>
      <c r="DZ113" s="12">
        <f t="shared" si="7"/>
        <v>0</v>
      </c>
      <c r="EA113" s="12">
        <f t="shared" si="8"/>
        <v>0</v>
      </c>
      <c r="EB113" s="12">
        <f t="shared" si="9"/>
        <v>3</v>
      </c>
    </row>
    <row r="114" spans="1:132" x14ac:dyDescent="0.25">
      <c r="A114" s="297">
        <v>4645</v>
      </c>
      <c r="B114" s="347">
        <v>455946</v>
      </c>
      <c r="C114" s="297">
        <v>1026046</v>
      </c>
      <c r="D114" s="14">
        <v>1881648103</v>
      </c>
      <c r="E114" s="26" t="s">
        <v>913</v>
      </c>
      <c r="F114" s="26" t="str">
        <f>INDEX('Mar - Aug'!X:X,MATCH(A114,'Mar - Aug'!B:B,0))</f>
        <v>MRSA West</v>
      </c>
      <c r="G114" s="26" t="s">
        <v>3070</v>
      </c>
      <c r="H114" s="26"/>
      <c r="I114" s="26" t="str">
        <f t="shared" si="5"/>
        <v/>
      </c>
      <c r="J114" s="299" t="s">
        <v>556</v>
      </c>
      <c r="K114" s="299" t="s">
        <v>1011</v>
      </c>
      <c r="L114" s="299" t="s">
        <v>557</v>
      </c>
      <c r="M114" s="13">
        <v>5.3061209999999998E-2</v>
      </c>
      <c r="N114" s="13">
        <v>4.9450540000000001E-2</v>
      </c>
      <c r="O114" s="13">
        <v>0</v>
      </c>
      <c r="P114" s="13">
        <v>0.15765762999999999</v>
      </c>
      <c r="Q114" s="13">
        <v>3.3690650000000003E-2</v>
      </c>
      <c r="R114" s="13">
        <v>5.5747400000000003E-2</v>
      </c>
      <c r="S114" s="13">
        <v>3.7344499999999998E-3</v>
      </c>
      <c r="T114" s="13">
        <v>0.15247816</v>
      </c>
      <c r="U114" s="13">
        <v>5.2159169429999999E-2</v>
      </c>
      <c r="V114" s="13">
        <v>5.5747400000000003E-2</v>
      </c>
      <c r="W114" s="13">
        <v>3.7344499999999998E-3</v>
      </c>
      <c r="X114" s="13">
        <v>0.15497745029000001</v>
      </c>
      <c r="Y114" s="13">
        <v>5.0408149499999999E-2</v>
      </c>
      <c r="Z114" s="13">
        <v>5.5747400000000003E-2</v>
      </c>
      <c r="AA114" s="13">
        <v>3.7344499999999998E-3</v>
      </c>
      <c r="AB114" s="13">
        <v>0.15247816</v>
      </c>
      <c r="AC114" s="13">
        <v>5.1257128860000001E-2</v>
      </c>
      <c r="AD114" s="13">
        <v>5.5747400000000003E-2</v>
      </c>
      <c r="AE114" s="13">
        <v>3.7344499999999998E-3</v>
      </c>
      <c r="AF114" s="13">
        <v>0.15247816</v>
      </c>
      <c r="AG114" s="13">
        <v>4.7755089000000001E-2</v>
      </c>
      <c r="AH114" s="13">
        <v>5.5747400000000003E-2</v>
      </c>
      <c r="AI114" s="13">
        <v>3.7344499999999998E-3</v>
      </c>
      <c r="AJ114" s="13">
        <v>0.15247816</v>
      </c>
      <c r="AK114" s="13">
        <v>5.0355088290000002E-2</v>
      </c>
      <c r="AL114" s="13">
        <v>5.5747400000000003E-2</v>
      </c>
      <c r="AM114" s="13">
        <v>3.7344499999999998E-3</v>
      </c>
      <c r="AN114" s="13">
        <v>0.15247816</v>
      </c>
      <c r="AO114" s="13">
        <v>4.5102028500000002E-2</v>
      </c>
      <c r="AP114" s="13">
        <v>5.5747400000000003E-2</v>
      </c>
      <c r="AQ114" s="13">
        <v>3.7344499999999998E-3</v>
      </c>
      <c r="AR114" s="13">
        <v>0.15247816</v>
      </c>
      <c r="AS114" s="13">
        <v>4.9346925299999997E-2</v>
      </c>
      <c r="AT114" s="13">
        <v>5.5747400000000003E-2</v>
      </c>
      <c r="AU114" s="13">
        <v>3.7344499999999998E-3</v>
      </c>
      <c r="AV114" s="13">
        <v>0.15247816</v>
      </c>
      <c r="AW114" s="13">
        <v>4.2448967999999997E-2</v>
      </c>
      <c r="AX114" s="13">
        <v>5.5747400000000003E-2</v>
      </c>
      <c r="AY114" s="13">
        <v>3.7344499999999998E-3</v>
      </c>
      <c r="AZ114" s="13">
        <v>0.15247816</v>
      </c>
      <c r="BA114" s="86">
        <v>3.0769230769230799E-2</v>
      </c>
      <c r="BB114" s="86">
        <v>4.6511627906976702E-2</v>
      </c>
      <c r="BC114" s="13">
        <v>0</v>
      </c>
      <c r="BD114" s="13">
        <v>0.12068965517241401</v>
      </c>
      <c r="BE114" s="14">
        <v>0.05</v>
      </c>
      <c r="BF114" s="14">
        <v>0</v>
      </c>
      <c r="BG114" s="14">
        <v>0</v>
      </c>
      <c r="BH114" s="14">
        <v>0.12962962962963001</v>
      </c>
      <c r="BI114" s="14">
        <v>8.3333333333333301E-2</v>
      </c>
      <c r="BJ114" s="14">
        <v>3.3333333333333298E-2</v>
      </c>
      <c r="BK114" s="14">
        <v>0</v>
      </c>
      <c r="BL114" s="430">
        <v>7.5471698113207503E-2</v>
      </c>
      <c r="BM114" s="14">
        <v>4.8387096774193498E-2</v>
      </c>
      <c r="BN114" s="14">
        <v>0</v>
      </c>
      <c r="BO114" s="14">
        <v>0</v>
      </c>
      <c r="BP114" s="14">
        <v>7.4074074074074098E-2</v>
      </c>
      <c r="BQ114" s="86">
        <v>4.8387096774193498E-2</v>
      </c>
      <c r="BR114" s="86">
        <v>0</v>
      </c>
      <c r="BS114" s="86">
        <v>0</v>
      </c>
      <c r="BT114" s="86">
        <v>7.4074074074074098E-2</v>
      </c>
      <c r="BU114" s="14" t="s">
        <v>35</v>
      </c>
      <c r="BV114" s="14" t="s">
        <v>35</v>
      </c>
      <c r="BW114" s="14" t="s">
        <v>35</v>
      </c>
      <c r="BX114" s="14" t="s">
        <v>35</v>
      </c>
      <c r="BY114" s="14" t="s">
        <v>36</v>
      </c>
      <c r="BZ114" s="14" t="s">
        <v>35</v>
      </c>
      <c r="CA114" s="14" t="s">
        <v>35</v>
      </c>
      <c r="CB114" s="14" t="s">
        <v>35</v>
      </c>
      <c r="CC114" s="14">
        <v>5.63</v>
      </c>
      <c r="CD114" s="14">
        <v>5.63</v>
      </c>
      <c r="CE114" s="14">
        <v>5.63</v>
      </c>
      <c r="CF114" s="14">
        <v>5.63</v>
      </c>
      <c r="CG114" s="14">
        <v>5.63</v>
      </c>
      <c r="CH114" s="14">
        <v>5.63</v>
      </c>
      <c r="CI114" s="14">
        <v>5.51</v>
      </c>
      <c r="CJ114" s="14">
        <f>INDEX('Monthy Targets'!AC:AC,(MATCH(FY2019_ALL_Targets!$B:$B,'Monthy Targets'!$B:$B,0)))</f>
        <v>5.49</v>
      </c>
      <c r="CK114" s="14">
        <f>INDEX('Monthy Targets'!AD:AD,(MATCH(FY2019_ALL_Targets!$B:$B,'Monthy Targets'!$B:$B,0)))</f>
        <v>5.49</v>
      </c>
      <c r="CL114" s="14">
        <f>INDEX('Monthy Targets'!AE:AE,(MATCH(FY2019_ALL_Targets!$B:$B,'Monthy Targets'!$B:$B,0)))</f>
        <v>5.49</v>
      </c>
      <c r="CM114" s="14">
        <f>INDEX('Monthy Targets'!AF:AF,(MATCH(FY2019_ALL_Targets!$B:$B,'Monthy Targets'!$B:$B,0)))</f>
        <v>5.49</v>
      </c>
      <c r="CN114" s="14">
        <f>INDEX('Monthy Targets'!AG:AG,(MATCH(FY2019_ALL_Targets!$B:$B,'Monthy Targets'!$B:$B,0)))</f>
        <v>5.49</v>
      </c>
      <c r="CO114" s="14">
        <v>0.38</v>
      </c>
      <c r="CP114" s="14">
        <v>0.38</v>
      </c>
      <c r="CQ114" s="14">
        <v>0.38</v>
      </c>
      <c r="CR114" s="14">
        <v>0.38</v>
      </c>
      <c r="CS114" s="14">
        <v>0.38</v>
      </c>
      <c r="CT114" s="14">
        <v>0.38</v>
      </c>
      <c r="CU114" s="14">
        <v>0.38</v>
      </c>
      <c r="CV114" s="14">
        <v>0.38</v>
      </c>
      <c r="CW114" s="14">
        <v>0</v>
      </c>
      <c r="CX114" s="14">
        <v>0.37</v>
      </c>
      <c r="CY114" s="14">
        <v>0.37</v>
      </c>
      <c r="CZ114" s="14">
        <v>0.37</v>
      </c>
      <c r="DA114" s="14">
        <f>IF('QIPP Scorecard'!$AA$1=4,IF(FY2019_ALL_Targets!$BU114="Yes",INDEX('Final Comp Values'!$BN:$BN,MATCH(FY2019_ALL_Targets!$A114,'Final Comp Values'!$B:$B,0)),IF($BU114="Min Data",0,0)),0)</f>
        <v>0.37</v>
      </c>
      <c r="DB114" s="14">
        <f>IF('QIPP Scorecard'!$AA$1=4,IF(FY2019_ALL_Targets!$BV114="Yes",INDEX('Final Comp Values'!$BN:$BN,MATCH(FY2019_ALL_Targets!$A114,'Final Comp Values'!$B:$B,0)),IF($BV114="Min Data",0,0)),0)</f>
        <v>0.37</v>
      </c>
      <c r="DC114" s="14">
        <f>IF('QIPP Scorecard'!$AA$1=4,IF(FY2019_ALL_Targets!$BW114="Yes",INDEX('Final Comp Values'!$BN:$BN,MATCH(FY2019_ALL_Targets!$A114,'Final Comp Values'!$B:$B,0)),IF(CI114="Min Data",0,0)),0)</f>
        <v>0.37</v>
      </c>
      <c r="DD114" s="14">
        <f>IF('QIPP Scorecard'!$AA$1=4,IF(FY2019_ALL_Targets!$BX114="Yes",INDEX('Final Comp Values'!$BN:$BN,MATCH(FY2019_ALL_Targets!$A114,'Final Comp Values'!$B:$B,0)),IF($BX114="Min Data",0,0)),0)</f>
        <v>0.37</v>
      </c>
      <c r="DE114" s="14">
        <v>0.71</v>
      </c>
      <c r="DF114" s="14">
        <v>0.71</v>
      </c>
      <c r="DG114" s="14">
        <v>0.71</v>
      </c>
      <c r="DH114" s="14">
        <v>0.71</v>
      </c>
      <c r="DI114" s="14">
        <v>0</v>
      </c>
      <c r="DJ114" s="14">
        <v>0.71</v>
      </c>
      <c r="DK114" s="14">
        <v>0.71</v>
      </c>
      <c r="DL114" s="14">
        <v>0.71</v>
      </c>
      <c r="DM114" s="14">
        <v>0</v>
      </c>
      <c r="DN114" s="14">
        <v>0.69</v>
      </c>
      <c r="DO114" s="14">
        <v>0.69</v>
      </c>
      <c r="DP114" s="14">
        <v>0.69</v>
      </c>
      <c r="DQ114" s="14">
        <f>IF('QIPP Scorecard'!$AA$1=4,IF(FY2019_ALL_Targets!$BY114="Yes",INDEX('Final Comp Values'!$BK:$BK,MATCH(FY2019_ALL_Targets!$A114,'Final Comp Values'!$B:$B,0)),IF($BY114="Min Data",0,0)),0)</f>
        <v>0</v>
      </c>
      <c r="DR114" s="14">
        <f>IF('QIPP Scorecard'!$AA$1=4,IF(FY2019_ALL_Targets!$BZ114="Yes",INDEX('Final Comp Values'!$BO:$BO,MATCH(FY2019_ALL_Targets!$A114,'Final Comp Values'!$B:$B,0)),IF($BZ114="Min Data",0,0)),0)</f>
        <v>0.69</v>
      </c>
      <c r="DS114" s="14">
        <f>IF('QIPP Scorecard'!$AA$1=4,IF(FY2019_ALL_Targets!$CA114="Yes",INDEX('Final Comp Values'!$BO:$BO,MATCH(FY2019_ALL_Targets!$A114,'Final Comp Values'!$B:$B,0)),IF($CA114="Min Data",0,0)),0)</f>
        <v>0.69</v>
      </c>
      <c r="DT114" s="14">
        <f>IF('QIPP Scorecard'!$AA$1=4,IF(FY2019_ALL_Targets!$CB114="Yes",INDEX('Final Comp Values'!$BO:$BO,MATCH(FY2019_ALL_Targets!$A114,'Final Comp Values'!$B:$B,0)),IF($CB114="Min Data",0,0)),0)</f>
        <v>0.69</v>
      </c>
      <c r="DU114" s="14">
        <v>1</v>
      </c>
      <c r="DV114" s="14">
        <v>1.05</v>
      </c>
      <c r="DW114" s="14">
        <v>1.05</v>
      </c>
      <c r="DX114" s="14">
        <v>1.08</v>
      </c>
      <c r="DY114" s="12">
        <f t="shared" si="6"/>
        <v>0</v>
      </c>
      <c r="DZ114" s="12">
        <f t="shared" si="7"/>
        <v>1</v>
      </c>
      <c r="EA114" s="12">
        <f t="shared" si="8"/>
        <v>0</v>
      </c>
      <c r="EB114" s="12">
        <f t="shared" si="9"/>
        <v>0</v>
      </c>
    </row>
    <row r="115" spans="1:132" x14ac:dyDescent="0.25">
      <c r="A115" s="297">
        <v>4906</v>
      </c>
      <c r="B115" s="347">
        <v>455951</v>
      </c>
      <c r="C115" s="297">
        <v>1026563</v>
      </c>
      <c r="D115" s="14">
        <v>1063784924</v>
      </c>
      <c r="E115" s="26" t="s">
        <v>925</v>
      </c>
      <c r="F115" s="26" t="str">
        <f>INDEX('Mar - Aug'!X:X,MATCH(A115,'Mar - Aug'!B:B,0))</f>
        <v>MRSA Central</v>
      </c>
      <c r="G115" s="26" t="s">
        <v>3168</v>
      </c>
      <c r="H115" s="26"/>
      <c r="I115" s="26" t="str">
        <f t="shared" si="5"/>
        <v/>
      </c>
      <c r="J115" s="299" t="s">
        <v>231</v>
      </c>
      <c r="K115" s="299" t="s">
        <v>938</v>
      </c>
      <c r="L115" s="299" t="s">
        <v>2752</v>
      </c>
      <c r="M115" s="13">
        <v>4.9450519999999998E-2</v>
      </c>
      <c r="N115" s="13">
        <v>4.4247790000000002E-2</v>
      </c>
      <c r="O115" s="13">
        <v>0</v>
      </c>
      <c r="P115" s="13">
        <v>0.33132528</v>
      </c>
      <c r="Q115" s="13">
        <v>3.3690650000000003E-2</v>
      </c>
      <c r="R115" s="13">
        <v>5.5747400000000003E-2</v>
      </c>
      <c r="S115" s="13">
        <v>3.7344499999999998E-3</v>
      </c>
      <c r="T115" s="13">
        <v>0.15247816</v>
      </c>
      <c r="U115" s="13">
        <v>4.8609861159999997E-2</v>
      </c>
      <c r="V115" s="13">
        <v>5.5747400000000003E-2</v>
      </c>
      <c r="W115" s="13">
        <v>3.7344499999999998E-3</v>
      </c>
      <c r="X115" s="13">
        <v>0.32569275024</v>
      </c>
      <c r="Y115" s="13">
        <v>4.6977994000000002E-2</v>
      </c>
      <c r="Z115" s="13">
        <v>5.5747400000000003E-2</v>
      </c>
      <c r="AA115" s="13">
        <v>3.7344499999999998E-3</v>
      </c>
      <c r="AB115" s="13">
        <v>0.314759016</v>
      </c>
      <c r="AC115" s="13">
        <v>4.7769202320000002E-2</v>
      </c>
      <c r="AD115" s="13">
        <v>5.5747400000000003E-2</v>
      </c>
      <c r="AE115" s="13">
        <v>3.7344499999999998E-3</v>
      </c>
      <c r="AF115" s="13">
        <v>0.32006022047999999</v>
      </c>
      <c r="AG115" s="13">
        <v>4.4505467999999999E-2</v>
      </c>
      <c r="AH115" s="13">
        <v>5.5747400000000003E-2</v>
      </c>
      <c r="AI115" s="13">
        <v>3.7344499999999998E-3</v>
      </c>
      <c r="AJ115" s="13">
        <v>0.29819275200000001</v>
      </c>
      <c r="AK115" s="13">
        <v>4.6928543480000001E-2</v>
      </c>
      <c r="AL115" s="13">
        <v>5.5747400000000003E-2</v>
      </c>
      <c r="AM115" s="13">
        <v>3.7344499999999998E-3</v>
      </c>
      <c r="AN115" s="13">
        <v>0.31442769071999999</v>
      </c>
      <c r="AO115" s="13">
        <v>4.2032941999999997E-2</v>
      </c>
      <c r="AP115" s="13">
        <v>5.5747400000000003E-2</v>
      </c>
      <c r="AQ115" s="13">
        <v>3.7344499999999998E-3</v>
      </c>
      <c r="AR115" s="13">
        <v>0.28162648800000001</v>
      </c>
      <c r="AS115" s="13">
        <v>4.5988983599999998E-2</v>
      </c>
      <c r="AT115" s="13">
        <v>5.5747400000000003E-2</v>
      </c>
      <c r="AU115" s="13">
        <v>3.7344499999999998E-3</v>
      </c>
      <c r="AV115" s="13">
        <v>0.3081325104</v>
      </c>
      <c r="AW115" s="13">
        <v>3.9560416000000001E-2</v>
      </c>
      <c r="AX115" s="13">
        <v>5.5747400000000003E-2</v>
      </c>
      <c r="AY115" s="13">
        <v>3.7344499999999998E-3</v>
      </c>
      <c r="AZ115" s="13">
        <v>0.26506022400000001</v>
      </c>
      <c r="BA115" s="86">
        <v>0.108108108108108</v>
      </c>
      <c r="BB115" s="86">
        <v>0</v>
      </c>
      <c r="BC115" s="13">
        <v>0</v>
      </c>
      <c r="BD115" s="13">
        <v>0.5</v>
      </c>
      <c r="BE115" s="14">
        <v>5.4054054054054099E-2</v>
      </c>
      <c r="BF115" s="14">
        <v>0</v>
      </c>
      <c r="BG115" s="14">
        <v>0</v>
      </c>
      <c r="BH115" s="14">
        <v>0.40625</v>
      </c>
      <c r="BI115" s="14">
        <v>5.7142857142857099E-2</v>
      </c>
      <c r="BJ115" s="14">
        <v>4.7619047619047603E-2</v>
      </c>
      <c r="BK115" s="14">
        <v>0</v>
      </c>
      <c r="BL115" s="430">
        <v>0.41935483870967699</v>
      </c>
      <c r="BM115" s="14" t="s">
        <v>14857</v>
      </c>
      <c r="BN115" s="14" t="s">
        <v>14857</v>
      </c>
      <c r="BO115" s="14" t="s">
        <v>14857</v>
      </c>
      <c r="BP115" s="14" t="s">
        <v>14857</v>
      </c>
      <c r="BQ115" s="86" t="s">
        <v>14857</v>
      </c>
      <c r="BR115" s="86" t="s">
        <v>14857</v>
      </c>
      <c r="BS115" s="86" t="s">
        <v>14857</v>
      </c>
      <c r="BT115" s="86" t="s">
        <v>14857</v>
      </c>
      <c r="BU115" s="14" t="s">
        <v>14857</v>
      </c>
      <c r="BV115" s="14" t="s">
        <v>14857</v>
      </c>
      <c r="BW115" s="14" t="s">
        <v>14857</v>
      </c>
      <c r="BX115" s="14" t="s">
        <v>14857</v>
      </c>
      <c r="BY115" s="14" t="s">
        <v>14857</v>
      </c>
      <c r="BZ115" s="14" t="s">
        <v>14857</v>
      </c>
      <c r="CA115" s="14" t="s">
        <v>14857</v>
      </c>
      <c r="CB115" s="14" t="s">
        <v>14857</v>
      </c>
      <c r="CC115" s="14">
        <v>3.49</v>
      </c>
      <c r="CD115" s="14">
        <v>3.49</v>
      </c>
      <c r="CE115" s="14">
        <v>3.49</v>
      </c>
      <c r="CF115" s="14">
        <v>3.49</v>
      </c>
      <c r="CG115" s="14">
        <v>3.49</v>
      </c>
      <c r="CH115" s="14">
        <v>3.49</v>
      </c>
      <c r="CI115" s="14">
        <v>3.51</v>
      </c>
      <c r="CJ115" s="14">
        <f>INDEX('Monthy Targets'!AC:AC,(MATCH(FY2019_ALL_Targets!$B:$B,'Monthy Targets'!$B:$B,0)))</f>
        <v>0</v>
      </c>
      <c r="CK115" s="14">
        <f>INDEX('Monthy Targets'!AD:AD,(MATCH(FY2019_ALL_Targets!$B:$B,'Monthy Targets'!$B:$B,0)))</f>
        <v>0</v>
      </c>
      <c r="CL115" s="14">
        <f>INDEX('Monthy Targets'!AE:AE,(MATCH(FY2019_ALL_Targets!$B:$B,'Monthy Targets'!$B:$B,0)))</f>
        <v>0</v>
      </c>
      <c r="CM115" s="14">
        <f>INDEX('Monthy Targets'!AF:AF,(MATCH(FY2019_ALL_Targets!$B:$B,'Monthy Targets'!$B:$B,0)))</f>
        <v>0</v>
      </c>
      <c r="CN115" s="14">
        <f>INDEX('Monthy Targets'!AG:AG,(MATCH(FY2019_ALL_Targets!$B:$B,'Monthy Targets'!$B:$B,0)))</f>
        <v>0</v>
      </c>
      <c r="CO115" s="14">
        <v>0</v>
      </c>
      <c r="CP115" s="14">
        <v>0.24</v>
      </c>
      <c r="CQ115" s="14">
        <v>0.24</v>
      </c>
      <c r="CR115" s="14">
        <v>0</v>
      </c>
      <c r="CS115" s="14">
        <v>0</v>
      </c>
      <c r="CT115" s="14">
        <v>0.24</v>
      </c>
      <c r="CU115" s="14">
        <v>0.24</v>
      </c>
      <c r="CV115" s="14">
        <v>0</v>
      </c>
      <c r="CW115" s="14">
        <v>0</v>
      </c>
      <c r="CX115" s="14">
        <v>0.24</v>
      </c>
      <c r="CY115" s="14">
        <v>0.24</v>
      </c>
      <c r="CZ115" s="14">
        <v>0</v>
      </c>
      <c r="DA115" s="14">
        <f>IF('QIPP Scorecard'!$AA$1=4,IF(FY2019_ALL_Targets!$BU115="Yes",INDEX('Final Comp Values'!$BN:$BN,MATCH(FY2019_ALL_Targets!$A115,'Final Comp Values'!$B:$B,0)),IF($BU115="Min Data",0,0)),0)</f>
        <v>0</v>
      </c>
      <c r="DB115" s="14">
        <f>IF('QIPP Scorecard'!$AA$1=4,IF(FY2019_ALL_Targets!$BV115="Yes",INDEX('Final Comp Values'!$BN:$BN,MATCH(FY2019_ALL_Targets!$A115,'Final Comp Values'!$B:$B,0)),IF($BV115="Min Data",0,0)),0)</f>
        <v>0</v>
      </c>
      <c r="DC115" s="14">
        <f>IF('QIPP Scorecard'!$AA$1=4,IF(FY2019_ALL_Targets!$BW115="Yes",INDEX('Final Comp Values'!$BN:$BN,MATCH(FY2019_ALL_Targets!$A115,'Final Comp Values'!$B:$B,0)),IF(CI115="Min Data",0,0)),0)</f>
        <v>0</v>
      </c>
      <c r="DD115" s="14">
        <f>IF('QIPP Scorecard'!$AA$1=4,IF(FY2019_ALL_Targets!$BX115="Yes",INDEX('Final Comp Values'!$BN:$BN,MATCH(FY2019_ALL_Targets!$A115,'Final Comp Values'!$B:$B,0)),IF($BX115="Min Data",0,0)),0)</f>
        <v>0</v>
      </c>
      <c r="DE115" s="14">
        <v>0</v>
      </c>
      <c r="DF115" s="14">
        <v>0.44</v>
      </c>
      <c r="DG115" s="14">
        <v>0.44</v>
      </c>
      <c r="DH115" s="14">
        <v>0</v>
      </c>
      <c r="DI115" s="14">
        <v>0</v>
      </c>
      <c r="DJ115" s="14">
        <v>0.44</v>
      </c>
      <c r="DK115" s="14">
        <v>0.44</v>
      </c>
      <c r="DL115" s="14">
        <v>0</v>
      </c>
      <c r="DM115" s="14">
        <v>0</v>
      </c>
      <c r="DN115" s="14">
        <v>0.44</v>
      </c>
      <c r="DO115" s="14">
        <v>0.44</v>
      </c>
      <c r="DP115" s="14">
        <v>0</v>
      </c>
      <c r="DQ115" s="14">
        <f>IF('QIPP Scorecard'!$AA$1=4,IF(FY2019_ALL_Targets!$BY115="Yes",INDEX('Final Comp Values'!$BK:$BK,MATCH(FY2019_ALL_Targets!$A115,'Final Comp Values'!$B:$B,0)),IF($BY115="Min Data",0,0)),0)</f>
        <v>0</v>
      </c>
      <c r="DR115" s="14">
        <f>IF('QIPP Scorecard'!$AA$1=4,IF(FY2019_ALL_Targets!$BZ115="Yes",INDEX('Final Comp Values'!$BO:$BO,MATCH(FY2019_ALL_Targets!$A115,'Final Comp Values'!$B:$B,0)),IF($BZ115="Min Data",0,0)),0)</f>
        <v>0</v>
      </c>
      <c r="DS115" s="14">
        <f>IF('QIPP Scorecard'!$AA$1=4,IF(FY2019_ALL_Targets!$CA115="Yes",INDEX('Final Comp Values'!$BO:$BO,MATCH(FY2019_ALL_Targets!$A115,'Final Comp Values'!$B:$B,0)),IF($CA115="Min Data",0,0)),0)</f>
        <v>0</v>
      </c>
      <c r="DT115" s="14">
        <f>IF('QIPP Scorecard'!$AA$1=4,IF(FY2019_ALL_Targets!$CB115="Yes",INDEX('Final Comp Values'!$BO:$BO,MATCH(FY2019_ALL_Targets!$A115,'Final Comp Values'!$B:$B,0)),IF($CB115="Min Data",0,0)),0)</f>
        <v>0</v>
      </c>
      <c r="DU115" s="14">
        <v>0.48</v>
      </c>
      <c r="DV115" s="14">
        <v>0.55000000000000004</v>
      </c>
      <c r="DW115" s="14">
        <v>0.28999999999999998</v>
      </c>
      <c r="DX115" s="14">
        <v>0.13</v>
      </c>
      <c r="DY115" s="12">
        <f t="shared" si="6"/>
        <v>0</v>
      </c>
      <c r="DZ115" s="12">
        <f t="shared" si="7"/>
        <v>0</v>
      </c>
      <c r="EA115" s="12">
        <f t="shared" si="8"/>
        <v>4</v>
      </c>
      <c r="EB115" s="12">
        <f t="shared" si="9"/>
        <v>2</v>
      </c>
    </row>
    <row r="116" spans="1:132" x14ac:dyDescent="0.25">
      <c r="A116" s="297">
        <v>4910</v>
      </c>
      <c r="B116" s="347">
        <v>455954</v>
      </c>
      <c r="C116" s="297">
        <v>1026416</v>
      </c>
      <c r="D116" s="14">
        <v>1457304891</v>
      </c>
      <c r="E116" s="26" t="s">
        <v>925</v>
      </c>
      <c r="F116" s="26" t="str">
        <f>INDEX('Mar - Aug'!X:X,MATCH(A116,'Mar - Aug'!B:B,0))</f>
        <v>MRSA Central</v>
      </c>
      <c r="G116" s="26" t="s">
        <v>3165</v>
      </c>
      <c r="H116" s="26"/>
      <c r="I116" s="26" t="str">
        <f t="shared" si="5"/>
        <v/>
      </c>
      <c r="J116" s="299" t="s">
        <v>621</v>
      </c>
      <c r="K116" s="299" t="s">
        <v>973</v>
      </c>
      <c r="L116" s="299" t="s">
        <v>2735</v>
      </c>
      <c r="M116" s="13">
        <v>2.777777E-2</v>
      </c>
      <c r="N116" s="13">
        <v>4.3956050000000003E-2</v>
      </c>
      <c r="O116" s="13">
        <v>0</v>
      </c>
      <c r="P116" s="13">
        <v>0.17361111000000001</v>
      </c>
      <c r="Q116" s="13">
        <v>3.3690650000000003E-2</v>
      </c>
      <c r="R116" s="13">
        <v>5.5747400000000003E-2</v>
      </c>
      <c r="S116" s="13">
        <v>3.7344499999999998E-3</v>
      </c>
      <c r="T116" s="13">
        <v>0.15247816</v>
      </c>
      <c r="U116" s="13">
        <v>3.3690650000000003E-2</v>
      </c>
      <c r="V116" s="13">
        <v>5.5747400000000003E-2</v>
      </c>
      <c r="W116" s="13">
        <v>3.7344499999999998E-3</v>
      </c>
      <c r="X116" s="13">
        <v>0.17065972113</v>
      </c>
      <c r="Y116" s="13">
        <v>3.3690650000000003E-2</v>
      </c>
      <c r="Z116" s="13">
        <v>5.5747400000000003E-2</v>
      </c>
      <c r="AA116" s="13">
        <v>3.7344499999999998E-3</v>
      </c>
      <c r="AB116" s="13">
        <v>0.16493055449999999</v>
      </c>
      <c r="AC116" s="13">
        <v>3.3690650000000003E-2</v>
      </c>
      <c r="AD116" s="13">
        <v>5.5747400000000003E-2</v>
      </c>
      <c r="AE116" s="13">
        <v>3.7344499999999998E-3</v>
      </c>
      <c r="AF116" s="13">
        <v>0.16770833226000001</v>
      </c>
      <c r="AG116" s="13">
        <v>3.3690650000000003E-2</v>
      </c>
      <c r="AH116" s="13">
        <v>5.5747400000000003E-2</v>
      </c>
      <c r="AI116" s="13">
        <v>3.7344499999999998E-3</v>
      </c>
      <c r="AJ116" s="13">
        <v>0.156249999</v>
      </c>
      <c r="AK116" s="13">
        <v>3.3690650000000003E-2</v>
      </c>
      <c r="AL116" s="13">
        <v>5.5747400000000003E-2</v>
      </c>
      <c r="AM116" s="13">
        <v>3.7344499999999998E-3</v>
      </c>
      <c r="AN116" s="13">
        <v>0.16475694338999999</v>
      </c>
      <c r="AO116" s="13">
        <v>3.3690650000000003E-2</v>
      </c>
      <c r="AP116" s="13">
        <v>5.5747400000000003E-2</v>
      </c>
      <c r="AQ116" s="13">
        <v>3.7344499999999998E-3</v>
      </c>
      <c r="AR116" s="13">
        <v>0.15247816</v>
      </c>
      <c r="AS116" s="13">
        <v>3.3690650000000003E-2</v>
      </c>
      <c r="AT116" s="13">
        <v>5.5747400000000003E-2</v>
      </c>
      <c r="AU116" s="13">
        <v>3.7344499999999998E-3</v>
      </c>
      <c r="AV116" s="13">
        <v>0.16145833230000001</v>
      </c>
      <c r="AW116" s="13">
        <v>3.3690650000000003E-2</v>
      </c>
      <c r="AX116" s="13">
        <v>5.5747400000000003E-2</v>
      </c>
      <c r="AY116" s="13">
        <v>3.7344499999999998E-3</v>
      </c>
      <c r="AZ116" s="13">
        <v>0.15247816</v>
      </c>
      <c r="BA116" s="86">
        <v>0</v>
      </c>
      <c r="BB116" s="86" t="s">
        <v>14856</v>
      </c>
      <c r="BC116" s="13">
        <v>0</v>
      </c>
      <c r="BD116" s="13">
        <v>0.133333333333333</v>
      </c>
      <c r="BE116" s="14">
        <v>6.25E-2</v>
      </c>
      <c r="BF116" s="14">
        <v>4.5454545454545497E-2</v>
      </c>
      <c r="BG116" s="14">
        <v>0</v>
      </c>
      <c r="BH116" s="14">
        <v>0.16129032258064499</v>
      </c>
      <c r="BI116" s="14">
        <v>8.8235294117647106E-2</v>
      </c>
      <c r="BJ116" s="14">
        <v>0</v>
      </c>
      <c r="BK116" s="14">
        <v>0</v>
      </c>
      <c r="BL116" s="430">
        <v>0.125</v>
      </c>
      <c r="BM116" s="14">
        <v>6.0606060606060601E-2</v>
      </c>
      <c r="BN116" s="14">
        <v>0</v>
      </c>
      <c r="BO116" s="14">
        <v>0</v>
      </c>
      <c r="BP116" s="14">
        <v>0.12903225806451599</v>
      </c>
      <c r="BQ116" s="86">
        <v>6.0606060606060601E-2</v>
      </c>
      <c r="BR116" s="86">
        <v>0</v>
      </c>
      <c r="BS116" s="86">
        <v>0</v>
      </c>
      <c r="BT116" s="86">
        <v>0.12903225806451599</v>
      </c>
      <c r="BU116" s="14" t="s">
        <v>36</v>
      </c>
      <c r="BV116" s="14" t="s">
        <v>35</v>
      </c>
      <c r="BW116" s="14" t="s">
        <v>35</v>
      </c>
      <c r="BX116" s="14" t="s">
        <v>35</v>
      </c>
      <c r="BY116" s="14" t="s">
        <v>36</v>
      </c>
      <c r="BZ116" s="14" t="s">
        <v>35</v>
      </c>
      <c r="CA116" s="14" t="s">
        <v>35</v>
      </c>
      <c r="CB116" s="14" t="s">
        <v>35</v>
      </c>
      <c r="CC116" s="14">
        <v>2.68</v>
      </c>
      <c r="CD116" s="14">
        <v>2.68</v>
      </c>
      <c r="CE116" s="14">
        <v>2.68</v>
      </c>
      <c r="CF116" s="14">
        <v>2.68</v>
      </c>
      <c r="CG116" s="14">
        <v>2.68</v>
      </c>
      <c r="CH116" s="14">
        <v>2.68</v>
      </c>
      <c r="CI116" s="14">
        <v>2.69</v>
      </c>
      <c r="CJ116" s="14">
        <f>INDEX('Monthy Targets'!AC:AC,(MATCH(FY2019_ALL_Targets!$B:$B,'Monthy Targets'!$B:$B,0)))</f>
        <v>2.68</v>
      </c>
      <c r="CK116" s="14">
        <f>INDEX('Monthy Targets'!AD:AD,(MATCH(FY2019_ALL_Targets!$B:$B,'Monthy Targets'!$B:$B,0)))</f>
        <v>2.68</v>
      </c>
      <c r="CL116" s="14">
        <f>INDEX('Monthy Targets'!AE:AE,(MATCH(FY2019_ALL_Targets!$B:$B,'Monthy Targets'!$B:$B,0)))</f>
        <v>2.68</v>
      </c>
      <c r="CM116" s="14">
        <f>INDEX('Monthy Targets'!AF:AF,(MATCH(FY2019_ALL_Targets!$B:$B,'Monthy Targets'!$B:$B,0)))</f>
        <v>2.68</v>
      </c>
      <c r="CN116" s="14">
        <f>INDEX('Monthy Targets'!AG:AG,(MATCH(FY2019_ALL_Targets!$B:$B,'Monthy Targets'!$B:$B,0)))</f>
        <v>2.68</v>
      </c>
      <c r="CO116" s="14">
        <v>0.18</v>
      </c>
      <c r="CP116" s="14">
        <v>0.18</v>
      </c>
      <c r="CQ116" s="14">
        <v>0.18</v>
      </c>
      <c r="CR116" s="14">
        <v>0.18</v>
      </c>
      <c r="CS116" s="14">
        <v>0</v>
      </c>
      <c r="CT116" s="14">
        <v>0.18</v>
      </c>
      <c r="CU116" s="14">
        <v>0.18</v>
      </c>
      <c r="CV116" s="14">
        <v>0.18</v>
      </c>
      <c r="CW116" s="14">
        <v>0</v>
      </c>
      <c r="CX116" s="14">
        <v>0.18</v>
      </c>
      <c r="CY116" s="14">
        <v>0.18</v>
      </c>
      <c r="CZ116" s="14">
        <v>0.18</v>
      </c>
      <c r="DA116" s="14">
        <f>IF('QIPP Scorecard'!$AA$1=4,IF(FY2019_ALL_Targets!$BU116="Yes",INDEX('Final Comp Values'!$BN:$BN,MATCH(FY2019_ALL_Targets!$A116,'Final Comp Values'!$B:$B,0)),IF($BU116="Min Data",0,0)),0)</f>
        <v>0</v>
      </c>
      <c r="DB116" s="14">
        <f>IF('QIPP Scorecard'!$AA$1=4,IF(FY2019_ALL_Targets!$BV116="Yes",INDEX('Final Comp Values'!$BN:$BN,MATCH(FY2019_ALL_Targets!$A116,'Final Comp Values'!$B:$B,0)),IF($BV116="Min Data",0,0)),0)</f>
        <v>0.18</v>
      </c>
      <c r="DC116" s="14">
        <f>IF('QIPP Scorecard'!$AA$1=4,IF(FY2019_ALL_Targets!$BW116="Yes",INDEX('Final Comp Values'!$BN:$BN,MATCH(FY2019_ALL_Targets!$A116,'Final Comp Values'!$B:$B,0)),IF(CI116="Min Data",0,0)),0)</f>
        <v>0.18</v>
      </c>
      <c r="DD116" s="14">
        <f>IF('QIPP Scorecard'!$AA$1=4,IF(FY2019_ALL_Targets!$BX116="Yes",INDEX('Final Comp Values'!$BN:$BN,MATCH(FY2019_ALL_Targets!$A116,'Final Comp Values'!$B:$B,0)),IF($BX116="Min Data",0,0)),0)</f>
        <v>0.18</v>
      </c>
      <c r="DE116" s="14">
        <v>0.34</v>
      </c>
      <c r="DF116" s="14">
        <v>0.34</v>
      </c>
      <c r="DG116" s="14">
        <v>0.34</v>
      </c>
      <c r="DH116" s="14">
        <v>0.34</v>
      </c>
      <c r="DI116" s="14">
        <v>0</v>
      </c>
      <c r="DJ116" s="14">
        <v>0.34</v>
      </c>
      <c r="DK116" s="14">
        <v>0.34</v>
      </c>
      <c r="DL116" s="14">
        <v>0</v>
      </c>
      <c r="DM116" s="14">
        <v>0</v>
      </c>
      <c r="DN116" s="14">
        <v>0.34</v>
      </c>
      <c r="DO116" s="14">
        <v>0.34</v>
      </c>
      <c r="DP116" s="14">
        <v>0.34</v>
      </c>
      <c r="DQ116" s="14">
        <f>IF('QIPP Scorecard'!$AA$1=4,IF(FY2019_ALL_Targets!$BY116="Yes",INDEX('Final Comp Values'!$BK:$BK,MATCH(FY2019_ALL_Targets!$A116,'Final Comp Values'!$B:$B,0)),IF($BY116="Min Data",0,0)),0)</f>
        <v>0</v>
      </c>
      <c r="DR116" s="14">
        <f>IF('QIPP Scorecard'!$AA$1=4,IF(FY2019_ALL_Targets!$BZ116="Yes",INDEX('Final Comp Values'!$BO:$BO,MATCH(FY2019_ALL_Targets!$A116,'Final Comp Values'!$B:$B,0)),IF($BZ116="Min Data",0,0)),0)</f>
        <v>0.34</v>
      </c>
      <c r="DS116" s="14">
        <f>IF('QIPP Scorecard'!$AA$1=4,IF(FY2019_ALL_Targets!$CA116="Yes",INDEX('Final Comp Values'!$BO:$BO,MATCH(FY2019_ALL_Targets!$A116,'Final Comp Values'!$B:$B,0)),IF($CA116="Min Data",0,0)),0)</f>
        <v>0.34</v>
      </c>
      <c r="DT116" s="14">
        <f>IF('QIPP Scorecard'!$AA$1=4,IF(FY2019_ALL_Targets!$CB116="Yes",INDEX('Final Comp Values'!$BO:$BO,MATCH(FY2019_ALL_Targets!$A116,'Final Comp Values'!$B:$B,0)),IF($CB116="Min Data",0,0)),0)</f>
        <v>0.34</v>
      </c>
      <c r="DU116" s="14">
        <v>0.48</v>
      </c>
      <c r="DV116" s="14">
        <v>0.44</v>
      </c>
      <c r="DW116" s="14">
        <v>0.5</v>
      </c>
      <c r="DX116" s="14">
        <v>0.49</v>
      </c>
      <c r="DY116" s="12">
        <f t="shared" si="6"/>
        <v>1</v>
      </c>
      <c r="DZ116" s="12">
        <f t="shared" si="7"/>
        <v>1</v>
      </c>
      <c r="EA116" s="12">
        <f t="shared" si="8"/>
        <v>0</v>
      </c>
      <c r="EB116" s="12">
        <f t="shared" si="9"/>
        <v>0</v>
      </c>
    </row>
    <row r="117" spans="1:132" x14ac:dyDescent="0.25">
      <c r="A117" s="297">
        <v>4955</v>
      </c>
      <c r="B117" s="347">
        <v>455957</v>
      </c>
      <c r="C117" s="297">
        <v>1026274</v>
      </c>
      <c r="D117" s="14">
        <v>1568861888</v>
      </c>
      <c r="E117" s="26" t="s">
        <v>937</v>
      </c>
      <c r="F117" s="26" t="str">
        <f>INDEX('Mar - Aug'!X:X,MATCH(A117,'Mar - Aug'!B:B,0))</f>
        <v>Tarrant</v>
      </c>
      <c r="G117" s="26" t="s">
        <v>3025</v>
      </c>
      <c r="H117" s="26"/>
      <c r="I117" s="26" t="str">
        <f t="shared" si="5"/>
        <v/>
      </c>
      <c r="J117" s="299" t="s">
        <v>235</v>
      </c>
      <c r="K117" s="299" t="s">
        <v>997</v>
      </c>
      <c r="L117" s="299" t="s">
        <v>2311</v>
      </c>
      <c r="M117" s="13">
        <v>1.0830330000000001E-2</v>
      </c>
      <c r="N117" s="13">
        <v>6.097561E-2</v>
      </c>
      <c r="O117" s="13">
        <v>0</v>
      </c>
      <c r="P117" s="13">
        <v>0.25806451000000002</v>
      </c>
      <c r="Q117" s="13">
        <v>3.3690650000000003E-2</v>
      </c>
      <c r="R117" s="13">
        <v>5.5747400000000003E-2</v>
      </c>
      <c r="S117" s="13">
        <v>3.7344499999999998E-3</v>
      </c>
      <c r="T117" s="13">
        <v>0.15247816</v>
      </c>
      <c r="U117" s="13">
        <v>3.3690650000000003E-2</v>
      </c>
      <c r="V117" s="13">
        <v>5.9939024629999997E-2</v>
      </c>
      <c r="W117" s="13">
        <v>3.7344499999999998E-3</v>
      </c>
      <c r="X117" s="13">
        <v>0.25367741332999999</v>
      </c>
      <c r="Y117" s="13">
        <v>3.3690650000000003E-2</v>
      </c>
      <c r="Z117" s="13">
        <v>5.7926829499999999E-2</v>
      </c>
      <c r="AA117" s="13">
        <v>3.7344499999999998E-3</v>
      </c>
      <c r="AB117" s="13">
        <v>0.24516128449999999</v>
      </c>
      <c r="AC117" s="13">
        <v>3.3690650000000003E-2</v>
      </c>
      <c r="AD117" s="13">
        <v>5.8902439260000002E-2</v>
      </c>
      <c r="AE117" s="13">
        <v>3.7344499999999998E-3</v>
      </c>
      <c r="AF117" s="13">
        <v>0.24929031666000001</v>
      </c>
      <c r="AG117" s="13">
        <v>3.3690650000000003E-2</v>
      </c>
      <c r="AH117" s="13">
        <v>5.5747400000000003E-2</v>
      </c>
      <c r="AI117" s="13">
        <v>3.7344499999999998E-3</v>
      </c>
      <c r="AJ117" s="13">
        <v>0.23225805899999999</v>
      </c>
      <c r="AK117" s="13">
        <v>3.3690650000000003E-2</v>
      </c>
      <c r="AL117" s="13">
        <v>5.7865853889999999E-2</v>
      </c>
      <c r="AM117" s="13">
        <v>3.7344499999999998E-3</v>
      </c>
      <c r="AN117" s="13">
        <v>0.24490321999</v>
      </c>
      <c r="AO117" s="13">
        <v>3.3690650000000003E-2</v>
      </c>
      <c r="AP117" s="13">
        <v>5.5747400000000003E-2</v>
      </c>
      <c r="AQ117" s="13">
        <v>3.7344499999999998E-3</v>
      </c>
      <c r="AR117" s="13">
        <v>0.21935483350000001</v>
      </c>
      <c r="AS117" s="13">
        <v>3.3690650000000003E-2</v>
      </c>
      <c r="AT117" s="13">
        <v>5.6707317299999997E-2</v>
      </c>
      <c r="AU117" s="13">
        <v>3.7344499999999998E-3</v>
      </c>
      <c r="AV117" s="13">
        <v>0.23999999429999999</v>
      </c>
      <c r="AW117" s="13">
        <v>3.3690650000000003E-2</v>
      </c>
      <c r="AX117" s="13">
        <v>5.5747400000000003E-2</v>
      </c>
      <c r="AY117" s="13">
        <v>3.7344499999999998E-3</v>
      </c>
      <c r="AZ117" s="13">
        <v>0.20645160800000001</v>
      </c>
      <c r="BA117" s="86">
        <v>1.4285714285714299E-2</v>
      </c>
      <c r="BB117" s="86">
        <v>0</v>
      </c>
      <c r="BC117" s="13">
        <v>0</v>
      </c>
      <c r="BD117" s="13">
        <v>0.16393442622950799</v>
      </c>
      <c r="BE117" s="14">
        <v>1.20481927710843E-2</v>
      </c>
      <c r="BF117" s="14">
        <v>2.5000000000000001E-2</v>
      </c>
      <c r="BG117" s="14">
        <v>0</v>
      </c>
      <c r="BH117" s="14">
        <v>0.12</v>
      </c>
      <c r="BI117" s="14">
        <v>2.4390243902439001E-2</v>
      </c>
      <c r="BJ117" s="14">
        <v>2.7027027027027001E-2</v>
      </c>
      <c r="BK117" s="14">
        <v>0</v>
      </c>
      <c r="BL117" s="430">
        <v>0.108108108108108</v>
      </c>
      <c r="BM117" s="14">
        <v>1.1904761904761901E-2</v>
      </c>
      <c r="BN117" s="14">
        <v>4.7619047619047603E-2</v>
      </c>
      <c r="BO117" s="14">
        <v>0</v>
      </c>
      <c r="BP117" s="14">
        <v>0.105263157894737</v>
      </c>
      <c r="BQ117" s="86">
        <v>1.1904761904761901E-2</v>
      </c>
      <c r="BR117" s="86">
        <v>4.7619047619047603E-2</v>
      </c>
      <c r="BS117" s="86">
        <v>0</v>
      </c>
      <c r="BT117" s="86">
        <v>0.105263157894737</v>
      </c>
      <c r="BU117" s="14" t="s">
        <v>35</v>
      </c>
      <c r="BV117" s="14" t="s">
        <v>35</v>
      </c>
      <c r="BW117" s="14" t="s">
        <v>35</v>
      </c>
      <c r="BX117" s="14" t="s">
        <v>35</v>
      </c>
      <c r="BY117" s="14" t="s">
        <v>35</v>
      </c>
      <c r="BZ117" s="14" t="s">
        <v>35</v>
      </c>
      <c r="CA117" s="14" t="s">
        <v>35</v>
      </c>
      <c r="CB117" s="14" t="s">
        <v>35</v>
      </c>
      <c r="CC117" s="14">
        <v>7.28</v>
      </c>
      <c r="CD117" s="14">
        <v>7.28</v>
      </c>
      <c r="CE117" s="14">
        <v>7.28</v>
      </c>
      <c r="CF117" s="14">
        <v>7.28</v>
      </c>
      <c r="CG117" s="14">
        <v>7.28</v>
      </c>
      <c r="CH117" s="14">
        <v>7.28</v>
      </c>
      <c r="CI117" s="14">
        <v>7.07</v>
      </c>
      <c r="CJ117" s="14">
        <f>INDEX('Monthy Targets'!AC:AC,(MATCH(FY2019_ALL_Targets!$B:$B,'Monthy Targets'!$B:$B,0)))</f>
        <v>7.04</v>
      </c>
      <c r="CK117" s="14">
        <f>INDEX('Monthy Targets'!AD:AD,(MATCH(FY2019_ALL_Targets!$B:$B,'Monthy Targets'!$B:$B,0)))</f>
        <v>7.04</v>
      </c>
      <c r="CL117" s="14">
        <f>INDEX('Monthy Targets'!AE:AE,(MATCH(FY2019_ALL_Targets!$B:$B,'Monthy Targets'!$B:$B,0)))</f>
        <v>7.04</v>
      </c>
      <c r="CM117" s="14">
        <f>INDEX('Monthy Targets'!AF:AF,(MATCH(FY2019_ALL_Targets!$B:$B,'Monthy Targets'!$B:$B,0)))</f>
        <v>7.04</v>
      </c>
      <c r="CN117" s="14">
        <f>INDEX('Monthy Targets'!AG:AG,(MATCH(FY2019_ALL_Targets!$B:$B,'Monthy Targets'!$B:$B,0)))</f>
        <v>7.04</v>
      </c>
      <c r="CO117" s="14">
        <v>0.49</v>
      </c>
      <c r="CP117" s="14">
        <v>0.49</v>
      </c>
      <c r="CQ117" s="14">
        <v>0.49</v>
      </c>
      <c r="CR117" s="14">
        <v>0.49</v>
      </c>
      <c r="CS117" s="14">
        <v>0.49</v>
      </c>
      <c r="CT117" s="14">
        <v>0.49</v>
      </c>
      <c r="CU117" s="14">
        <v>0.49</v>
      </c>
      <c r="CV117" s="14">
        <v>0.49</v>
      </c>
      <c r="CW117" s="14">
        <v>0.48</v>
      </c>
      <c r="CX117" s="14">
        <v>0.48</v>
      </c>
      <c r="CY117" s="14">
        <v>0.48</v>
      </c>
      <c r="CZ117" s="14">
        <v>0.48</v>
      </c>
      <c r="DA117" s="14">
        <f>IF('QIPP Scorecard'!$AA$1=4,IF(FY2019_ALL_Targets!$BU117="Yes",INDEX('Final Comp Values'!$BN:$BN,MATCH(FY2019_ALL_Targets!$A117,'Final Comp Values'!$B:$B,0)),IF($BU117="Min Data",0,0)),0)</f>
        <v>0.48</v>
      </c>
      <c r="DB117" s="14">
        <f>IF('QIPP Scorecard'!$AA$1=4,IF(FY2019_ALL_Targets!$BV117="Yes",INDEX('Final Comp Values'!$BN:$BN,MATCH(FY2019_ALL_Targets!$A117,'Final Comp Values'!$B:$B,0)),IF($BV117="Min Data",0,0)),0)</f>
        <v>0.48</v>
      </c>
      <c r="DC117" s="14">
        <f>IF('QIPP Scorecard'!$AA$1=4,IF(FY2019_ALL_Targets!$BW117="Yes",INDEX('Final Comp Values'!$BN:$BN,MATCH(FY2019_ALL_Targets!$A117,'Final Comp Values'!$B:$B,0)),IF(CI117="Min Data",0,0)),0)</f>
        <v>0.48</v>
      </c>
      <c r="DD117" s="14">
        <f>IF('QIPP Scorecard'!$AA$1=4,IF(FY2019_ALL_Targets!$BX117="Yes",INDEX('Final Comp Values'!$BN:$BN,MATCH(FY2019_ALL_Targets!$A117,'Final Comp Values'!$B:$B,0)),IF($BX117="Min Data",0,0)),0)</f>
        <v>0.48</v>
      </c>
      <c r="DE117" s="14">
        <v>0.92</v>
      </c>
      <c r="DF117" s="14">
        <v>0.92</v>
      </c>
      <c r="DG117" s="14">
        <v>0.92</v>
      </c>
      <c r="DH117" s="14">
        <v>0.92</v>
      </c>
      <c r="DI117" s="14">
        <v>0.92</v>
      </c>
      <c r="DJ117" s="14">
        <v>0.92</v>
      </c>
      <c r="DK117" s="14">
        <v>0.92</v>
      </c>
      <c r="DL117" s="14">
        <v>0.92</v>
      </c>
      <c r="DM117" s="14">
        <v>0.89</v>
      </c>
      <c r="DN117" s="14">
        <v>0.89</v>
      </c>
      <c r="DO117" s="14">
        <v>0.89</v>
      </c>
      <c r="DP117" s="14">
        <v>0.89</v>
      </c>
      <c r="DQ117" s="14">
        <f>IF('QIPP Scorecard'!$AA$1=4,IF(FY2019_ALL_Targets!$BY117="Yes",INDEX('Final Comp Values'!$BK:$BK,MATCH(FY2019_ALL_Targets!$A117,'Final Comp Values'!$B:$B,0)),IF($BY117="Min Data",0,0)),0)</f>
        <v>0.89</v>
      </c>
      <c r="DR117" s="14">
        <f>IF('QIPP Scorecard'!$AA$1=4,IF(FY2019_ALL_Targets!$BZ117="Yes",INDEX('Final Comp Values'!$BO:$BO,MATCH(FY2019_ALL_Targets!$A117,'Final Comp Values'!$B:$B,0)),IF($BZ117="Min Data",0,0)),0)</f>
        <v>0.89</v>
      </c>
      <c r="DS117" s="14">
        <f>IF('QIPP Scorecard'!$AA$1=4,IF(FY2019_ALL_Targets!$CA117="Yes",INDEX('Final Comp Values'!$BO:$BO,MATCH(FY2019_ALL_Targets!$A117,'Final Comp Values'!$B:$B,0)),IF($CA117="Min Data",0,0)),0)</f>
        <v>0.89</v>
      </c>
      <c r="DT117" s="14">
        <f>IF('QIPP Scorecard'!$AA$1=4,IF(FY2019_ALL_Targets!$CB117="Yes",INDEX('Final Comp Values'!$BO:$BO,MATCH(FY2019_ALL_Targets!$A117,'Final Comp Values'!$B:$B,0)),IF($CB117="Min Data",0,0)),0)</f>
        <v>0.89</v>
      </c>
      <c r="DU117" s="14">
        <v>1.3</v>
      </c>
      <c r="DV117" s="14">
        <v>1.46</v>
      </c>
      <c r="DW117" s="14">
        <v>1.52</v>
      </c>
      <c r="DX117" s="14">
        <v>1.5</v>
      </c>
      <c r="DY117" s="12">
        <f t="shared" si="6"/>
        <v>0</v>
      </c>
      <c r="DZ117" s="12">
        <f t="shared" si="7"/>
        <v>0</v>
      </c>
      <c r="EA117" s="12">
        <f t="shared" si="8"/>
        <v>0</v>
      </c>
      <c r="EB117" s="12">
        <f t="shared" si="9"/>
        <v>0</v>
      </c>
    </row>
    <row r="118" spans="1:132" x14ac:dyDescent="0.25">
      <c r="A118" s="297">
        <v>4735</v>
      </c>
      <c r="B118" s="347">
        <v>455961</v>
      </c>
      <c r="C118" s="297">
        <v>1026239</v>
      </c>
      <c r="D118" s="14">
        <v>1114326436</v>
      </c>
      <c r="E118" s="26" t="s">
        <v>913</v>
      </c>
      <c r="F118" s="26" t="str">
        <f>INDEX('Mar - Aug'!X:X,MATCH(A118,'Mar - Aug'!B:B,0))</f>
        <v>MRSA West</v>
      </c>
      <c r="G118" s="26" t="s">
        <v>3102</v>
      </c>
      <c r="H118" s="26"/>
      <c r="I118" s="26" t="str">
        <f t="shared" si="5"/>
        <v/>
      </c>
      <c r="J118" s="299" t="s">
        <v>207</v>
      </c>
      <c r="K118" s="299" t="s">
        <v>997</v>
      </c>
      <c r="L118" s="299" t="s">
        <v>2514</v>
      </c>
      <c r="M118" s="13">
        <v>5.3191469999999998E-2</v>
      </c>
      <c r="N118" s="13">
        <v>8.620688E-2</v>
      </c>
      <c r="O118" s="13">
        <v>0</v>
      </c>
      <c r="P118" s="13">
        <v>0.13043481000000001</v>
      </c>
      <c r="Q118" s="13">
        <v>3.3690650000000003E-2</v>
      </c>
      <c r="R118" s="13">
        <v>5.5747400000000003E-2</v>
      </c>
      <c r="S118" s="13">
        <v>3.7344499999999998E-3</v>
      </c>
      <c r="T118" s="13">
        <v>0.15247816</v>
      </c>
      <c r="U118" s="13">
        <v>5.2287215009999999E-2</v>
      </c>
      <c r="V118" s="13">
        <v>8.4741363040000003E-2</v>
      </c>
      <c r="W118" s="13">
        <v>3.7344499999999998E-3</v>
      </c>
      <c r="X118" s="13">
        <v>0.15247816</v>
      </c>
      <c r="Y118" s="13">
        <v>5.0531896499999999E-2</v>
      </c>
      <c r="Z118" s="13">
        <v>8.1896536000000006E-2</v>
      </c>
      <c r="AA118" s="13">
        <v>3.7344499999999998E-3</v>
      </c>
      <c r="AB118" s="13">
        <v>0.15247816</v>
      </c>
      <c r="AC118" s="13">
        <v>5.138296002E-2</v>
      </c>
      <c r="AD118" s="13">
        <v>8.3275846079999993E-2</v>
      </c>
      <c r="AE118" s="13">
        <v>3.7344499999999998E-3</v>
      </c>
      <c r="AF118" s="13">
        <v>0.15247816</v>
      </c>
      <c r="AG118" s="13">
        <v>4.7872323000000001E-2</v>
      </c>
      <c r="AH118" s="13">
        <v>7.7586191999999998E-2</v>
      </c>
      <c r="AI118" s="13">
        <v>3.7344499999999998E-3</v>
      </c>
      <c r="AJ118" s="13">
        <v>0.15247816</v>
      </c>
      <c r="AK118" s="13">
        <v>5.0478705030000001E-2</v>
      </c>
      <c r="AL118" s="13">
        <v>8.1810329119999997E-2</v>
      </c>
      <c r="AM118" s="13">
        <v>3.7344499999999998E-3</v>
      </c>
      <c r="AN118" s="13">
        <v>0.15247816</v>
      </c>
      <c r="AO118" s="13">
        <v>4.5212749500000003E-2</v>
      </c>
      <c r="AP118" s="13">
        <v>7.3275848000000005E-2</v>
      </c>
      <c r="AQ118" s="13">
        <v>3.7344499999999998E-3</v>
      </c>
      <c r="AR118" s="13">
        <v>0.15247816</v>
      </c>
      <c r="AS118" s="13">
        <v>4.9468067099999999E-2</v>
      </c>
      <c r="AT118" s="13">
        <v>8.0172398399999997E-2</v>
      </c>
      <c r="AU118" s="13">
        <v>3.7344499999999998E-3</v>
      </c>
      <c r="AV118" s="13">
        <v>0.15247816</v>
      </c>
      <c r="AW118" s="13">
        <v>4.2553175999999998E-2</v>
      </c>
      <c r="AX118" s="13">
        <v>6.8965503999999997E-2</v>
      </c>
      <c r="AY118" s="13">
        <v>3.7344499999999998E-3</v>
      </c>
      <c r="AZ118" s="13">
        <v>0.15247816</v>
      </c>
      <c r="BA118" s="86">
        <v>5.8823529411764698E-2</v>
      </c>
      <c r="BB118" s="86">
        <v>4.8780487804878099E-2</v>
      </c>
      <c r="BC118" s="13">
        <v>0</v>
      </c>
      <c r="BD118" s="13">
        <v>0.114754098360656</v>
      </c>
      <c r="BE118" s="14">
        <v>1.4285714285714299E-2</v>
      </c>
      <c r="BF118" s="14">
        <v>6.9767441860465101E-2</v>
      </c>
      <c r="BG118" s="14">
        <v>0</v>
      </c>
      <c r="BH118" s="14">
        <v>0.109375</v>
      </c>
      <c r="BI118" s="14">
        <v>1.3698630136986301E-2</v>
      </c>
      <c r="BJ118" s="14">
        <v>6.5217391304347797E-2</v>
      </c>
      <c r="BK118" s="14">
        <v>0</v>
      </c>
      <c r="BL118" s="430">
        <v>8.9552238805970102E-2</v>
      </c>
      <c r="BM118" s="14">
        <v>5.3333333333333302E-2</v>
      </c>
      <c r="BN118" s="14">
        <v>2.1739130434782601E-2</v>
      </c>
      <c r="BO118" s="14">
        <v>0</v>
      </c>
      <c r="BP118" s="14">
        <v>0.115942028985507</v>
      </c>
      <c r="BQ118" s="86">
        <v>5.3333333333333302E-2</v>
      </c>
      <c r="BR118" s="86">
        <v>2.1739130434782601E-2</v>
      </c>
      <c r="BS118" s="86">
        <v>0</v>
      </c>
      <c r="BT118" s="86">
        <v>0.115942028985507</v>
      </c>
      <c r="BU118" s="14" t="s">
        <v>36</v>
      </c>
      <c r="BV118" s="14" t="s">
        <v>35</v>
      </c>
      <c r="BW118" s="14" t="s">
        <v>35</v>
      </c>
      <c r="BX118" s="14" t="s">
        <v>35</v>
      </c>
      <c r="BY118" s="14" t="s">
        <v>36</v>
      </c>
      <c r="BZ118" s="14" t="s">
        <v>35</v>
      </c>
      <c r="CA118" s="14" t="s">
        <v>35</v>
      </c>
      <c r="CB118" s="14" t="s">
        <v>35</v>
      </c>
      <c r="CC118" s="14">
        <v>7.48</v>
      </c>
      <c r="CD118" s="14">
        <v>7.48</v>
      </c>
      <c r="CE118" s="14">
        <v>7.48</v>
      </c>
      <c r="CF118" s="14">
        <v>7.48</v>
      </c>
      <c r="CG118" s="14">
        <v>7.48</v>
      </c>
      <c r="CH118" s="14">
        <v>7.48</v>
      </c>
      <c r="CI118" s="14">
        <v>7.32</v>
      </c>
      <c r="CJ118" s="14">
        <f>INDEX('Monthy Targets'!AC:AC,(MATCH(FY2019_ALL_Targets!$B:$B,'Monthy Targets'!$B:$B,0)))</f>
        <v>7.3</v>
      </c>
      <c r="CK118" s="14">
        <f>INDEX('Monthy Targets'!AD:AD,(MATCH(FY2019_ALL_Targets!$B:$B,'Monthy Targets'!$B:$B,0)))</f>
        <v>7.3</v>
      </c>
      <c r="CL118" s="14">
        <f>INDEX('Monthy Targets'!AE:AE,(MATCH(FY2019_ALL_Targets!$B:$B,'Monthy Targets'!$B:$B,0)))</f>
        <v>7.3</v>
      </c>
      <c r="CM118" s="14">
        <f>INDEX('Monthy Targets'!AF:AF,(MATCH(FY2019_ALL_Targets!$B:$B,'Monthy Targets'!$B:$B,0)))</f>
        <v>7.3</v>
      </c>
      <c r="CN118" s="14">
        <f>INDEX('Monthy Targets'!AG:AG,(MATCH(FY2019_ALL_Targets!$B:$B,'Monthy Targets'!$B:$B,0)))</f>
        <v>7.3</v>
      </c>
      <c r="CO118" s="14">
        <v>0</v>
      </c>
      <c r="CP118" s="14">
        <v>0.51</v>
      </c>
      <c r="CQ118" s="14">
        <v>0.51</v>
      </c>
      <c r="CR118" s="14">
        <v>0.51</v>
      </c>
      <c r="CS118" s="14">
        <v>0.51</v>
      </c>
      <c r="CT118" s="14">
        <v>0.51</v>
      </c>
      <c r="CU118" s="14">
        <v>0.51</v>
      </c>
      <c r="CV118" s="14">
        <v>0.51</v>
      </c>
      <c r="CW118" s="14">
        <v>0.5</v>
      </c>
      <c r="CX118" s="14">
        <v>0.5</v>
      </c>
      <c r="CY118" s="14">
        <v>0.5</v>
      </c>
      <c r="CZ118" s="14">
        <v>0.5</v>
      </c>
      <c r="DA118" s="14">
        <f>IF('QIPP Scorecard'!$AA$1=4,IF(FY2019_ALL_Targets!$BU118="Yes",INDEX('Final Comp Values'!$BN:$BN,MATCH(FY2019_ALL_Targets!$A118,'Final Comp Values'!$B:$B,0)),IF($BU118="Min Data",0,0)),0)</f>
        <v>0</v>
      </c>
      <c r="DB118" s="14">
        <f>IF('QIPP Scorecard'!$AA$1=4,IF(FY2019_ALL_Targets!$BV118="Yes",INDEX('Final Comp Values'!$BN:$BN,MATCH(FY2019_ALL_Targets!$A118,'Final Comp Values'!$B:$B,0)),IF($BV118="Min Data",0,0)),0)</f>
        <v>0.5</v>
      </c>
      <c r="DC118" s="14">
        <f>IF('QIPP Scorecard'!$AA$1=4,IF(FY2019_ALL_Targets!$BW118="Yes",INDEX('Final Comp Values'!$BN:$BN,MATCH(FY2019_ALL_Targets!$A118,'Final Comp Values'!$B:$B,0)),IF(CI118="Min Data",0,0)),0)</f>
        <v>0.5</v>
      </c>
      <c r="DD118" s="14">
        <f>IF('QIPP Scorecard'!$AA$1=4,IF(FY2019_ALL_Targets!$BX118="Yes",INDEX('Final Comp Values'!$BN:$BN,MATCH(FY2019_ALL_Targets!$A118,'Final Comp Values'!$B:$B,0)),IF($BX118="Min Data",0,0)),0)</f>
        <v>0.5</v>
      </c>
      <c r="DE118" s="14">
        <v>0</v>
      </c>
      <c r="DF118" s="14">
        <v>0.94</v>
      </c>
      <c r="DG118" s="14">
        <v>0.94</v>
      </c>
      <c r="DH118" s="14">
        <v>0.94</v>
      </c>
      <c r="DI118" s="14">
        <v>0.94</v>
      </c>
      <c r="DJ118" s="14">
        <v>0.94</v>
      </c>
      <c r="DK118" s="14">
        <v>0.94</v>
      </c>
      <c r="DL118" s="14">
        <v>0.94</v>
      </c>
      <c r="DM118" s="14">
        <v>0.92</v>
      </c>
      <c r="DN118" s="14">
        <v>0.92</v>
      </c>
      <c r="DO118" s="14">
        <v>0.92</v>
      </c>
      <c r="DP118" s="14">
        <v>0.92</v>
      </c>
      <c r="DQ118" s="14">
        <f>IF('QIPP Scorecard'!$AA$1=4,IF(FY2019_ALL_Targets!$BY118="Yes",INDEX('Final Comp Values'!$BK:$BK,MATCH(FY2019_ALL_Targets!$A118,'Final Comp Values'!$B:$B,0)),IF($BY118="Min Data",0,0)),0)</f>
        <v>0</v>
      </c>
      <c r="DR118" s="14">
        <f>IF('QIPP Scorecard'!$AA$1=4,IF(FY2019_ALL_Targets!$BZ118="Yes",INDEX('Final Comp Values'!$BO:$BO,MATCH(FY2019_ALL_Targets!$A118,'Final Comp Values'!$B:$B,0)),IF($BZ118="Min Data",0,0)),0)</f>
        <v>0.92</v>
      </c>
      <c r="DS118" s="14">
        <f>IF('QIPP Scorecard'!$AA$1=4,IF(FY2019_ALL_Targets!$CA118="Yes",INDEX('Final Comp Values'!$BO:$BO,MATCH(FY2019_ALL_Targets!$A118,'Final Comp Values'!$B:$B,0)),IF($CA118="Min Data",0,0)),0)</f>
        <v>0.92</v>
      </c>
      <c r="DT118" s="14">
        <f>IF('QIPP Scorecard'!$AA$1=4,IF(FY2019_ALL_Targets!$CB118="Yes",INDEX('Final Comp Values'!$BO:$BO,MATCH(FY2019_ALL_Targets!$A118,'Final Comp Values'!$B:$B,0)),IF($CB118="Min Data",0,0)),0)</f>
        <v>0.92</v>
      </c>
      <c r="DU118" s="14">
        <v>1.18</v>
      </c>
      <c r="DV118" s="14">
        <v>1.5</v>
      </c>
      <c r="DW118" s="14">
        <v>1.57</v>
      </c>
      <c r="DX118" s="14">
        <v>1.37</v>
      </c>
      <c r="DY118" s="12">
        <f t="shared" si="6"/>
        <v>1</v>
      </c>
      <c r="DZ118" s="12">
        <f t="shared" si="7"/>
        <v>1</v>
      </c>
      <c r="EA118" s="12">
        <f t="shared" si="8"/>
        <v>0</v>
      </c>
      <c r="EB118" s="12">
        <f t="shared" si="9"/>
        <v>0</v>
      </c>
    </row>
    <row r="119" spans="1:132" x14ac:dyDescent="0.25">
      <c r="A119" s="297">
        <v>4653</v>
      </c>
      <c r="B119" s="347">
        <v>455962</v>
      </c>
      <c r="C119" s="297">
        <v>1028682</v>
      </c>
      <c r="D119" s="14">
        <v>1427004225</v>
      </c>
      <c r="E119" s="26" t="s">
        <v>941</v>
      </c>
      <c r="F119" s="26" t="str">
        <f>INDEX('Mar - Aug'!X:X,MATCH(A119,'Mar - Aug'!B:B,0))</f>
        <v>Dallas</v>
      </c>
      <c r="G119" s="26" t="s">
        <v>3037</v>
      </c>
      <c r="H119" s="26"/>
      <c r="I119" s="26" t="str">
        <f t="shared" si="5"/>
        <v/>
      </c>
      <c r="J119" s="299" t="s">
        <v>2444</v>
      </c>
      <c r="K119" s="299" t="s">
        <v>973</v>
      </c>
      <c r="L119" s="299" t="s">
        <v>2445</v>
      </c>
      <c r="M119" s="13">
        <v>0.12142856</v>
      </c>
      <c r="N119" s="13">
        <v>5.5555550000000002E-2</v>
      </c>
      <c r="O119" s="13">
        <v>0</v>
      </c>
      <c r="P119" s="13">
        <v>0.26771655</v>
      </c>
      <c r="Q119" s="13">
        <v>3.3690650000000003E-2</v>
      </c>
      <c r="R119" s="13">
        <v>5.5747400000000003E-2</v>
      </c>
      <c r="S119" s="13">
        <v>3.7344499999999998E-3</v>
      </c>
      <c r="T119" s="13">
        <v>0.15247816</v>
      </c>
      <c r="U119" s="13">
        <v>0.11936427448</v>
      </c>
      <c r="V119" s="13">
        <v>5.5747400000000003E-2</v>
      </c>
      <c r="W119" s="13">
        <v>3.7344499999999998E-3</v>
      </c>
      <c r="X119" s="13">
        <v>0.26316536865000001</v>
      </c>
      <c r="Y119" s="13">
        <v>0.115357132</v>
      </c>
      <c r="Z119" s="13">
        <v>5.5747400000000003E-2</v>
      </c>
      <c r="AA119" s="13">
        <v>3.7344499999999998E-3</v>
      </c>
      <c r="AB119" s="13">
        <v>0.25433072249999999</v>
      </c>
      <c r="AC119" s="13">
        <v>0.11729998896</v>
      </c>
      <c r="AD119" s="13">
        <v>5.5747400000000003E-2</v>
      </c>
      <c r="AE119" s="13">
        <v>3.7344499999999998E-3</v>
      </c>
      <c r="AF119" s="13">
        <v>0.25861418730000002</v>
      </c>
      <c r="AG119" s="13">
        <v>0.109285704</v>
      </c>
      <c r="AH119" s="13">
        <v>5.5747400000000003E-2</v>
      </c>
      <c r="AI119" s="13">
        <v>3.7344499999999998E-3</v>
      </c>
      <c r="AJ119" s="13">
        <v>0.24094489499999999</v>
      </c>
      <c r="AK119" s="13">
        <v>0.11523570344</v>
      </c>
      <c r="AL119" s="13">
        <v>5.5747400000000003E-2</v>
      </c>
      <c r="AM119" s="13">
        <v>3.7344499999999998E-3</v>
      </c>
      <c r="AN119" s="13">
        <v>0.25406300594999998</v>
      </c>
      <c r="AO119" s="13">
        <v>0.10321427599999999</v>
      </c>
      <c r="AP119" s="13">
        <v>5.5747400000000003E-2</v>
      </c>
      <c r="AQ119" s="13">
        <v>3.7344499999999998E-3</v>
      </c>
      <c r="AR119" s="13">
        <v>0.22755906749999999</v>
      </c>
      <c r="AS119" s="13">
        <v>0.11292856079999999</v>
      </c>
      <c r="AT119" s="13">
        <v>5.5747400000000003E-2</v>
      </c>
      <c r="AU119" s="13">
        <v>3.7344499999999998E-3</v>
      </c>
      <c r="AV119" s="13">
        <v>0.2489763915</v>
      </c>
      <c r="AW119" s="13">
        <v>9.7142848000000004E-2</v>
      </c>
      <c r="AX119" s="13">
        <v>5.5747400000000003E-2</v>
      </c>
      <c r="AY119" s="13">
        <v>3.7344499999999998E-3</v>
      </c>
      <c r="AZ119" s="13">
        <v>0.21417323999999999</v>
      </c>
      <c r="BA119" s="86">
        <v>5.2631578947368397E-2</v>
      </c>
      <c r="BB119" s="86">
        <v>0</v>
      </c>
      <c r="BC119" s="13">
        <v>0</v>
      </c>
      <c r="BD119" s="13">
        <v>5.7142857142857099E-2</v>
      </c>
      <c r="BE119" s="14">
        <v>4.8780487804878099E-2</v>
      </c>
      <c r="BF119" s="14">
        <v>0</v>
      </c>
      <c r="BG119" s="14">
        <v>0</v>
      </c>
      <c r="BH119" s="14">
        <v>7.4999999999999997E-2</v>
      </c>
      <c r="BI119" s="14">
        <v>0</v>
      </c>
      <c r="BJ119" s="14">
        <v>0</v>
      </c>
      <c r="BK119" s="14">
        <v>0</v>
      </c>
      <c r="BL119" s="430">
        <v>9.5238095238095205E-2</v>
      </c>
      <c r="BM119" s="14">
        <v>2.1276595744680899E-2</v>
      </c>
      <c r="BN119" s="14">
        <v>3.4482758620689703E-2</v>
      </c>
      <c r="BO119" s="14">
        <v>0</v>
      </c>
      <c r="BP119" s="14">
        <v>4.5454545454545497E-2</v>
      </c>
      <c r="BQ119" s="86">
        <v>2.1276595744680899E-2</v>
      </c>
      <c r="BR119" s="86">
        <v>3.4482758620689703E-2</v>
      </c>
      <c r="BS119" s="86">
        <v>0</v>
      </c>
      <c r="BT119" s="86">
        <v>4.5454545454545497E-2</v>
      </c>
      <c r="BU119" s="14" t="s">
        <v>35</v>
      </c>
      <c r="BV119" s="14" t="s">
        <v>35</v>
      </c>
      <c r="BW119" s="14" t="s">
        <v>35</v>
      </c>
      <c r="BX119" s="14" t="s">
        <v>35</v>
      </c>
      <c r="BY119" s="14" t="s">
        <v>35</v>
      </c>
      <c r="BZ119" s="14" t="s">
        <v>35</v>
      </c>
      <c r="CA119" s="14" t="s">
        <v>35</v>
      </c>
      <c r="CB119" s="14" t="s">
        <v>35</v>
      </c>
      <c r="CC119" s="14">
        <v>2.52</v>
      </c>
      <c r="CD119" s="14">
        <v>2.52</v>
      </c>
      <c r="CE119" s="14">
        <v>2.52</v>
      </c>
      <c r="CF119" s="14">
        <v>2.52</v>
      </c>
      <c r="CG119" s="14">
        <v>2.52</v>
      </c>
      <c r="CH119" s="14">
        <v>2.52</v>
      </c>
      <c r="CI119" s="14">
        <v>2.44</v>
      </c>
      <c r="CJ119" s="14">
        <f>INDEX('Monthy Targets'!AC:AC,(MATCH(FY2019_ALL_Targets!$B:$B,'Monthy Targets'!$B:$B,0)))</f>
        <v>2.44</v>
      </c>
      <c r="CK119" s="14">
        <f>INDEX('Monthy Targets'!AD:AD,(MATCH(FY2019_ALL_Targets!$B:$B,'Monthy Targets'!$B:$B,0)))</f>
        <v>2.44</v>
      </c>
      <c r="CL119" s="14">
        <f>INDEX('Monthy Targets'!AE:AE,(MATCH(FY2019_ALL_Targets!$B:$B,'Monthy Targets'!$B:$B,0)))</f>
        <v>2.44</v>
      </c>
      <c r="CM119" s="14">
        <f>INDEX('Monthy Targets'!AF:AF,(MATCH(FY2019_ALL_Targets!$B:$B,'Monthy Targets'!$B:$B,0)))</f>
        <v>2.44</v>
      </c>
      <c r="CN119" s="14">
        <f>INDEX('Monthy Targets'!AG:AG,(MATCH(FY2019_ALL_Targets!$B:$B,'Monthy Targets'!$B:$B,0)))</f>
        <v>2.44</v>
      </c>
      <c r="CO119" s="14">
        <v>0.17</v>
      </c>
      <c r="CP119" s="14">
        <v>0.17</v>
      </c>
      <c r="CQ119" s="14">
        <v>0.17</v>
      </c>
      <c r="CR119" s="14">
        <v>0.17</v>
      </c>
      <c r="CS119" s="14">
        <v>0.17</v>
      </c>
      <c r="CT119" s="14">
        <v>0.17</v>
      </c>
      <c r="CU119" s="14">
        <v>0.17</v>
      </c>
      <c r="CV119" s="14">
        <v>0.17</v>
      </c>
      <c r="CW119" s="14">
        <v>0.17</v>
      </c>
      <c r="CX119" s="14">
        <v>0.17</v>
      </c>
      <c r="CY119" s="14">
        <v>0.17</v>
      </c>
      <c r="CZ119" s="14">
        <v>0.17</v>
      </c>
      <c r="DA119" s="14">
        <f>IF('QIPP Scorecard'!$AA$1=4,IF(FY2019_ALL_Targets!$BU119="Yes",INDEX('Final Comp Values'!$BN:$BN,MATCH(FY2019_ALL_Targets!$A119,'Final Comp Values'!$B:$B,0)),IF($BU119="Min Data",0,0)),0)</f>
        <v>0.17</v>
      </c>
      <c r="DB119" s="14">
        <f>IF('QIPP Scorecard'!$AA$1=4,IF(FY2019_ALL_Targets!$BV119="Yes",INDEX('Final Comp Values'!$BN:$BN,MATCH(FY2019_ALL_Targets!$A119,'Final Comp Values'!$B:$B,0)),IF($BV119="Min Data",0,0)),0)</f>
        <v>0.17</v>
      </c>
      <c r="DC119" s="14">
        <f>IF('QIPP Scorecard'!$AA$1=4,IF(FY2019_ALL_Targets!$BW119="Yes",INDEX('Final Comp Values'!$BN:$BN,MATCH(FY2019_ALL_Targets!$A119,'Final Comp Values'!$B:$B,0)),IF(CI119="Min Data",0,0)),0)</f>
        <v>0.17</v>
      </c>
      <c r="DD119" s="14">
        <f>IF('QIPP Scorecard'!$AA$1=4,IF(FY2019_ALL_Targets!$BX119="Yes",INDEX('Final Comp Values'!$BN:$BN,MATCH(FY2019_ALL_Targets!$A119,'Final Comp Values'!$B:$B,0)),IF($BX119="Min Data",0,0)),0)</f>
        <v>0.17</v>
      </c>
      <c r="DE119" s="14">
        <v>0.32</v>
      </c>
      <c r="DF119" s="14">
        <v>0.32</v>
      </c>
      <c r="DG119" s="14">
        <v>0.32</v>
      </c>
      <c r="DH119" s="14">
        <v>0.32</v>
      </c>
      <c r="DI119" s="14">
        <v>0.32</v>
      </c>
      <c r="DJ119" s="14">
        <v>0.32</v>
      </c>
      <c r="DK119" s="14">
        <v>0.32</v>
      </c>
      <c r="DL119" s="14">
        <v>0.32</v>
      </c>
      <c r="DM119" s="14">
        <v>0.31</v>
      </c>
      <c r="DN119" s="14">
        <v>0.31</v>
      </c>
      <c r="DO119" s="14">
        <v>0.31</v>
      </c>
      <c r="DP119" s="14">
        <v>0.31</v>
      </c>
      <c r="DQ119" s="14">
        <f>IF('QIPP Scorecard'!$AA$1=4,IF(FY2019_ALL_Targets!$BY119="Yes",INDEX('Final Comp Values'!$BK:$BK,MATCH(FY2019_ALL_Targets!$A119,'Final Comp Values'!$B:$B,0)),IF($BY119="Min Data",0,0)),0)</f>
        <v>0.31</v>
      </c>
      <c r="DR119" s="14">
        <f>IF('QIPP Scorecard'!$AA$1=4,IF(FY2019_ALL_Targets!$BZ119="Yes",INDEX('Final Comp Values'!$BO:$BO,MATCH(FY2019_ALL_Targets!$A119,'Final Comp Values'!$B:$B,0)),IF($BZ119="Min Data",0,0)),0)</f>
        <v>0.31</v>
      </c>
      <c r="DS119" s="14">
        <f>IF('QIPP Scorecard'!$AA$1=4,IF(FY2019_ALL_Targets!$CA119="Yes",INDEX('Final Comp Values'!$BO:$BO,MATCH(FY2019_ALL_Targets!$A119,'Final Comp Values'!$B:$B,0)),IF($CA119="Min Data",0,0)),0)</f>
        <v>0.31</v>
      </c>
      <c r="DT119" s="14">
        <f>IF('QIPP Scorecard'!$AA$1=4,IF(FY2019_ALL_Targets!$CB119="Yes",INDEX('Final Comp Values'!$BO:$BO,MATCH(FY2019_ALL_Targets!$A119,'Final Comp Values'!$B:$B,0)),IF($CB119="Min Data",0,0)),0)</f>
        <v>0.31</v>
      </c>
      <c r="DU119" s="14">
        <v>0.45</v>
      </c>
      <c r="DV119" s="14">
        <v>0.51</v>
      </c>
      <c r="DW119" s="14">
        <v>0.53</v>
      </c>
      <c r="DX119" s="14">
        <v>0.52</v>
      </c>
      <c r="DY119" s="12">
        <f t="shared" si="6"/>
        <v>0</v>
      </c>
      <c r="DZ119" s="12">
        <f t="shared" si="7"/>
        <v>0</v>
      </c>
      <c r="EA119" s="12">
        <f t="shared" si="8"/>
        <v>0</v>
      </c>
      <c r="EB119" s="12">
        <f t="shared" si="9"/>
        <v>0</v>
      </c>
    </row>
    <row r="120" spans="1:132" x14ac:dyDescent="0.25">
      <c r="A120" s="297">
        <v>5170</v>
      </c>
      <c r="B120" s="347">
        <v>455965</v>
      </c>
      <c r="C120" s="297">
        <v>1028620</v>
      </c>
      <c r="D120" s="14">
        <v>1396732939</v>
      </c>
      <c r="E120" s="26" t="s">
        <v>913</v>
      </c>
      <c r="F120" s="26" t="str">
        <f>INDEX('Mar - Aug'!X:X,MATCH(A120,'Mar - Aug'!B:B,0))</f>
        <v>MRSA West</v>
      </c>
      <c r="G120" s="26" t="s">
        <v>3021</v>
      </c>
      <c r="H120" s="26"/>
      <c r="I120" s="26" t="str">
        <f t="shared" si="5"/>
        <v/>
      </c>
      <c r="J120" s="299" t="s">
        <v>701</v>
      </c>
      <c r="K120" s="299" t="s">
        <v>996</v>
      </c>
      <c r="L120" s="299" t="s">
        <v>702</v>
      </c>
      <c r="M120" s="13">
        <v>4.5722699999999998E-2</v>
      </c>
      <c r="N120" s="13">
        <v>1.6000009999999999E-2</v>
      </c>
      <c r="O120" s="13">
        <v>0</v>
      </c>
      <c r="P120" s="13">
        <v>6.6455689999999998E-2</v>
      </c>
      <c r="Q120" s="13">
        <v>3.3690650000000003E-2</v>
      </c>
      <c r="R120" s="13">
        <v>5.5747400000000003E-2</v>
      </c>
      <c r="S120" s="13">
        <v>3.7344499999999998E-3</v>
      </c>
      <c r="T120" s="13">
        <v>0.15247816</v>
      </c>
      <c r="U120" s="13">
        <v>4.4945414099999997E-2</v>
      </c>
      <c r="V120" s="13">
        <v>5.5747400000000003E-2</v>
      </c>
      <c r="W120" s="13">
        <v>3.7344499999999998E-3</v>
      </c>
      <c r="X120" s="13">
        <v>0.15247816</v>
      </c>
      <c r="Y120" s="13">
        <v>4.3436565000000003E-2</v>
      </c>
      <c r="Z120" s="13">
        <v>5.5747400000000003E-2</v>
      </c>
      <c r="AA120" s="13">
        <v>3.7344499999999998E-3</v>
      </c>
      <c r="AB120" s="13">
        <v>0.15247816</v>
      </c>
      <c r="AC120" s="13">
        <v>4.4168128199999997E-2</v>
      </c>
      <c r="AD120" s="13">
        <v>5.5747400000000003E-2</v>
      </c>
      <c r="AE120" s="13">
        <v>3.7344499999999998E-3</v>
      </c>
      <c r="AF120" s="13">
        <v>0.15247816</v>
      </c>
      <c r="AG120" s="13">
        <v>4.1150430000000002E-2</v>
      </c>
      <c r="AH120" s="13">
        <v>5.5747400000000003E-2</v>
      </c>
      <c r="AI120" s="13">
        <v>3.7344499999999998E-3</v>
      </c>
      <c r="AJ120" s="13">
        <v>0.15247816</v>
      </c>
      <c r="AK120" s="13">
        <v>4.3390842300000003E-2</v>
      </c>
      <c r="AL120" s="13">
        <v>5.5747400000000003E-2</v>
      </c>
      <c r="AM120" s="13">
        <v>3.7344499999999998E-3</v>
      </c>
      <c r="AN120" s="13">
        <v>0.15247816</v>
      </c>
      <c r="AO120" s="13">
        <v>3.8864295E-2</v>
      </c>
      <c r="AP120" s="13">
        <v>5.5747400000000003E-2</v>
      </c>
      <c r="AQ120" s="13">
        <v>3.7344499999999998E-3</v>
      </c>
      <c r="AR120" s="13">
        <v>0.15247816</v>
      </c>
      <c r="AS120" s="13">
        <v>4.2522111000000001E-2</v>
      </c>
      <c r="AT120" s="13">
        <v>5.5747400000000003E-2</v>
      </c>
      <c r="AU120" s="13">
        <v>3.7344499999999998E-3</v>
      </c>
      <c r="AV120" s="13">
        <v>0.15247816</v>
      </c>
      <c r="AW120" s="13">
        <v>3.6578159999999998E-2</v>
      </c>
      <c r="AX120" s="13">
        <v>5.5747400000000003E-2</v>
      </c>
      <c r="AY120" s="13">
        <v>3.7344499999999998E-3</v>
      </c>
      <c r="AZ120" s="13">
        <v>0.15247816</v>
      </c>
      <c r="BA120" s="86">
        <v>6.0975609756097601E-2</v>
      </c>
      <c r="BB120" s="86">
        <v>8.2644628099173608E-3</v>
      </c>
      <c r="BC120" s="13">
        <v>0</v>
      </c>
      <c r="BD120" s="13">
        <v>0.103225806451613</v>
      </c>
      <c r="BE120" s="14">
        <v>5.95238095238095E-2</v>
      </c>
      <c r="BF120" s="14">
        <v>1.5267175572519101E-2</v>
      </c>
      <c r="BG120" s="14">
        <v>0</v>
      </c>
      <c r="BH120" s="14">
        <v>9.375E-2</v>
      </c>
      <c r="BI120" s="14">
        <v>4.1420118343195297E-2</v>
      </c>
      <c r="BJ120" s="14">
        <v>2.3809523809523801E-2</v>
      </c>
      <c r="BK120" s="14">
        <v>0</v>
      </c>
      <c r="BL120" s="430">
        <v>7.4999999999999997E-2</v>
      </c>
      <c r="BM120" s="14">
        <v>3.3149171270718203E-2</v>
      </c>
      <c r="BN120" s="14">
        <v>3.03030303030303E-2</v>
      </c>
      <c r="BO120" s="14">
        <v>0</v>
      </c>
      <c r="BP120" s="14">
        <v>9.41176470588235E-2</v>
      </c>
      <c r="BQ120" s="86">
        <v>3.3149171270718203E-2</v>
      </c>
      <c r="BR120" s="86">
        <v>3.03030303030303E-2</v>
      </c>
      <c r="BS120" s="86">
        <v>0</v>
      </c>
      <c r="BT120" s="86">
        <v>9.41176470588235E-2</v>
      </c>
      <c r="BU120" s="14" t="s">
        <v>35</v>
      </c>
      <c r="BV120" s="14" t="s">
        <v>35</v>
      </c>
      <c r="BW120" s="14" t="s">
        <v>35</v>
      </c>
      <c r="BX120" s="14" t="s">
        <v>35</v>
      </c>
      <c r="BY120" s="14" t="s">
        <v>35</v>
      </c>
      <c r="BZ120" s="14" t="s">
        <v>35</v>
      </c>
      <c r="CA120" s="14" t="s">
        <v>35</v>
      </c>
      <c r="CB120" s="14" t="s">
        <v>35</v>
      </c>
      <c r="CC120" s="14">
        <v>19.82</v>
      </c>
      <c r="CD120" s="14">
        <v>19.82</v>
      </c>
      <c r="CE120" s="14">
        <v>19.82</v>
      </c>
      <c r="CF120" s="14">
        <v>19.82</v>
      </c>
      <c r="CG120" s="14">
        <v>19.82</v>
      </c>
      <c r="CH120" s="14">
        <v>19.82</v>
      </c>
      <c r="CI120" s="14">
        <v>19.399999999999999</v>
      </c>
      <c r="CJ120" s="14">
        <f>INDEX('Monthy Targets'!AC:AC,(MATCH(FY2019_ALL_Targets!$B:$B,'Monthy Targets'!$B:$B,0)))</f>
        <v>19.329999999999998</v>
      </c>
      <c r="CK120" s="14">
        <f>INDEX('Monthy Targets'!AD:AD,(MATCH(FY2019_ALL_Targets!$B:$B,'Monthy Targets'!$B:$B,0)))</f>
        <v>19.329999999999998</v>
      </c>
      <c r="CL120" s="14">
        <f>INDEX('Monthy Targets'!AE:AE,(MATCH(FY2019_ALL_Targets!$B:$B,'Monthy Targets'!$B:$B,0)))</f>
        <v>19.329999999999998</v>
      </c>
      <c r="CM120" s="14">
        <f>INDEX('Monthy Targets'!AF:AF,(MATCH(FY2019_ALL_Targets!$B:$B,'Monthy Targets'!$B:$B,0)))</f>
        <v>19.329999999999998</v>
      </c>
      <c r="CN120" s="14">
        <f>INDEX('Monthy Targets'!AG:AG,(MATCH(FY2019_ALL_Targets!$B:$B,'Monthy Targets'!$B:$B,0)))</f>
        <v>19.329999999999998</v>
      </c>
      <c r="CO120" s="14">
        <v>0</v>
      </c>
      <c r="CP120" s="14">
        <v>1.34</v>
      </c>
      <c r="CQ120" s="14">
        <v>1.34</v>
      </c>
      <c r="CR120" s="14">
        <v>1.34</v>
      </c>
      <c r="CS120" s="14">
        <v>0</v>
      </c>
      <c r="CT120" s="14">
        <v>1.34</v>
      </c>
      <c r="CU120" s="14">
        <v>1.34</v>
      </c>
      <c r="CV120" s="14">
        <v>1.34</v>
      </c>
      <c r="CW120" s="14">
        <v>1.31</v>
      </c>
      <c r="CX120" s="14">
        <v>1.31</v>
      </c>
      <c r="CY120" s="14">
        <v>1.31</v>
      </c>
      <c r="CZ120" s="14">
        <v>1.31</v>
      </c>
      <c r="DA120" s="14">
        <f>IF('QIPP Scorecard'!$AA$1=4,IF(FY2019_ALL_Targets!$BU120="Yes",INDEX('Final Comp Values'!$BN:$BN,MATCH(FY2019_ALL_Targets!$A120,'Final Comp Values'!$B:$B,0)),IF($BU120="Min Data",0,0)),0)</f>
        <v>1.31</v>
      </c>
      <c r="DB120" s="14">
        <f>IF('QIPP Scorecard'!$AA$1=4,IF(FY2019_ALL_Targets!$BV120="Yes",INDEX('Final Comp Values'!$BN:$BN,MATCH(FY2019_ALL_Targets!$A120,'Final Comp Values'!$B:$B,0)),IF($BV120="Min Data",0,0)),0)</f>
        <v>1.31</v>
      </c>
      <c r="DC120" s="14">
        <f>IF('QIPP Scorecard'!$AA$1=4,IF(FY2019_ALL_Targets!$BW120="Yes",INDEX('Final Comp Values'!$BN:$BN,MATCH(FY2019_ALL_Targets!$A120,'Final Comp Values'!$B:$B,0)),IF(CI120="Min Data",0,0)),0)</f>
        <v>1.31</v>
      </c>
      <c r="DD120" s="14">
        <f>IF('QIPP Scorecard'!$AA$1=4,IF(FY2019_ALL_Targets!$BX120="Yes",INDEX('Final Comp Values'!$BN:$BN,MATCH(FY2019_ALL_Targets!$A120,'Final Comp Values'!$B:$B,0)),IF($BX120="Min Data",0,0)),0)</f>
        <v>1.31</v>
      </c>
      <c r="DE120" s="14">
        <v>0</v>
      </c>
      <c r="DF120" s="14">
        <v>2.4900000000000002</v>
      </c>
      <c r="DG120" s="14">
        <v>2.4900000000000002</v>
      </c>
      <c r="DH120" s="14">
        <v>2.4900000000000002</v>
      </c>
      <c r="DI120" s="14">
        <v>0</v>
      </c>
      <c r="DJ120" s="14">
        <v>2.4900000000000002</v>
      </c>
      <c r="DK120" s="14">
        <v>2.4900000000000002</v>
      </c>
      <c r="DL120" s="14">
        <v>2.4900000000000002</v>
      </c>
      <c r="DM120" s="14">
        <v>0</v>
      </c>
      <c r="DN120" s="14">
        <v>2.44</v>
      </c>
      <c r="DO120" s="14">
        <v>2.44</v>
      </c>
      <c r="DP120" s="14">
        <v>2.44</v>
      </c>
      <c r="DQ120" s="14">
        <f>IF('QIPP Scorecard'!$AA$1=4,IF(FY2019_ALL_Targets!$BY120="Yes",INDEX('Final Comp Values'!$BK:$BK,MATCH(FY2019_ALL_Targets!$A120,'Final Comp Values'!$B:$B,0)),IF($BY120="Min Data",0,0)),0)</f>
        <v>2.44</v>
      </c>
      <c r="DR120" s="14">
        <f>IF('QIPP Scorecard'!$AA$1=4,IF(FY2019_ALL_Targets!$BZ120="Yes",INDEX('Final Comp Values'!$BO:$BO,MATCH(FY2019_ALL_Targets!$A120,'Final Comp Values'!$B:$B,0)),IF($BZ120="Min Data",0,0)),0)</f>
        <v>2.44</v>
      </c>
      <c r="DS120" s="14">
        <f>IF('QIPP Scorecard'!$AA$1=4,IF(FY2019_ALL_Targets!$CA120="Yes",INDEX('Final Comp Values'!$BO:$BO,MATCH(FY2019_ALL_Targets!$A120,'Final Comp Values'!$B:$B,0)),IF($CA120="Min Data",0,0)),0)</f>
        <v>2.44</v>
      </c>
      <c r="DT120" s="14">
        <f>IF('QIPP Scorecard'!$AA$1=4,IF(FY2019_ALL_Targets!$CB120="Yes",INDEX('Final Comp Values'!$BO:$BO,MATCH(FY2019_ALL_Targets!$A120,'Final Comp Values'!$B:$B,0)),IF($CB120="Min Data",0,0)),0)</f>
        <v>2.44</v>
      </c>
      <c r="DU120" s="14">
        <v>3.14</v>
      </c>
      <c r="DV120" s="14">
        <v>3.55</v>
      </c>
      <c r="DW120" s="14">
        <v>3.86</v>
      </c>
      <c r="DX120" s="14">
        <v>4.07</v>
      </c>
      <c r="DY120" s="12">
        <f t="shared" si="6"/>
        <v>0</v>
      </c>
      <c r="DZ120" s="12">
        <f t="shared" si="7"/>
        <v>0</v>
      </c>
      <c r="EA120" s="12">
        <f t="shared" si="8"/>
        <v>0</v>
      </c>
      <c r="EB120" s="12">
        <f t="shared" si="9"/>
        <v>0</v>
      </c>
    </row>
    <row r="121" spans="1:132" x14ac:dyDescent="0.25">
      <c r="A121" s="297">
        <v>5241</v>
      </c>
      <c r="B121" s="347">
        <v>455968</v>
      </c>
      <c r="C121" s="297">
        <v>1026574</v>
      </c>
      <c r="D121" s="14">
        <v>1659535441</v>
      </c>
      <c r="E121" s="26" t="s">
        <v>913</v>
      </c>
      <c r="F121" s="26" t="str">
        <f>INDEX('Mar - Aug'!X:X,MATCH(A121,'Mar - Aug'!B:B,0))</f>
        <v>MRSA West</v>
      </c>
      <c r="G121" s="26" t="s">
        <v>3160</v>
      </c>
      <c r="H121" s="26"/>
      <c r="I121" s="26" t="str">
        <f t="shared" si="5"/>
        <v/>
      </c>
      <c r="J121" s="299" t="s">
        <v>735</v>
      </c>
      <c r="K121" s="299" t="s">
        <v>943</v>
      </c>
      <c r="L121" s="299" t="s">
        <v>2819</v>
      </c>
      <c r="M121" s="13">
        <v>0</v>
      </c>
      <c r="N121" s="13">
        <v>3.2608680000000001E-2</v>
      </c>
      <c r="O121" s="13">
        <v>2.447556E-2</v>
      </c>
      <c r="P121" s="13">
        <v>0.25482624999999998</v>
      </c>
      <c r="Q121" s="13">
        <v>3.3690650000000003E-2</v>
      </c>
      <c r="R121" s="13">
        <v>5.5747400000000003E-2</v>
      </c>
      <c r="S121" s="13">
        <v>3.7344499999999998E-3</v>
      </c>
      <c r="T121" s="13">
        <v>0.15247816</v>
      </c>
      <c r="U121" s="13">
        <v>3.3690650000000003E-2</v>
      </c>
      <c r="V121" s="13">
        <v>5.5747400000000003E-2</v>
      </c>
      <c r="W121" s="13">
        <v>2.4059475479999998E-2</v>
      </c>
      <c r="X121" s="13">
        <v>0.25049420374999998</v>
      </c>
      <c r="Y121" s="13">
        <v>3.3690650000000003E-2</v>
      </c>
      <c r="Z121" s="13">
        <v>5.5747400000000003E-2</v>
      </c>
      <c r="AA121" s="13">
        <v>2.3251781999999999E-2</v>
      </c>
      <c r="AB121" s="13">
        <v>0.24208493750000001</v>
      </c>
      <c r="AC121" s="13">
        <v>3.3690650000000003E-2</v>
      </c>
      <c r="AD121" s="13">
        <v>5.5747400000000003E-2</v>
      </c>
      <c r="AE121" s="13">
        <v>2.364339096E-2</v>
      </c>
      <c r="AF121" s="13">
        <v>0.24616215750000001</v>
      </c>
      <c r="AG121" s="13">
        <v>3.3690650000000003E-2</v>
      </c>
      <c r="AH121" s="13">
        <v>5.5747400000000003E-2</v>
      </c>
      <c r="AI121" s="13">
        <v>2.2028004E-2</v>
      </c>
      <c r="AJ121" s="13">
        <v>0.229343625</v>
      </c>
      <c r="AK121" s="13">
        <v>3.3690650000000003E-2</v>
      </c>
      <c r="AL121" s="13">
        <v>5.5747400000000003E-2</v>
      </c>
      <c r="AM121" s="13">
        <v>2.3227306440000001E-2</v>
      </c>
      <c r="AN121" s="13">
        <v>0.24183011125000001</v>
      </c>
      <c r="AO121" s="13">
        <v>3.3690650000000003E-2</v>
      </c>
      <c r="AP121" s="13">
        <v>5.5747400000000003E-2</v>
      </c>
      <c r="AQ121" s="13">
        <v>2.0804225999999999E-2</v>
      </c>
      <c r="AR121" s="13">
        <v>0.2166023125</v>
      </c>
      <c r="AS121" s="13">
        <v>3.3690650000000003E-2</v>
      </c>
      <c r="AT121" s="13">
        <v>5.5747400000000003E-2</v>
      </c>
      <c r="AU121" s="13">
        <v>2.2762270800000001E-2</v>
      </c>
      <c r="AV121" s="13">
        <v>0.2369884125</v>
      </c>
      <c r="AW121" s="13">
        <v>3.3690650000000003E-2</v>
      </c>
      <c r="AX121" s="13">
        <v>5.5747400000000003E-2</v>
      </c>
      <c r="AY121" s="13">
        <v>1.9580448E-2</v>
      </c>
      <c r="AZ121" s="13">
        <v>0.20386099999999999</v>
      </c>
      <c r="BA121" s="86">
        <v>3.94736842105263E-2</v>
      </c>
      <c r="BB121" s="86">
        <v>0.12765957446808501</v>
      </c>
      <c r="BC121" s="13">
        <v>0</v>
      </c>
      <c r="BD121" s="13">
        <v>0.157142857142857</v>
      </c>
      <c r="BE121" s="14">
        <v>1.4084507042253501E-2</v>
      </c>
      <c r="BF121" s="14">
        <v>8.4745762711864403E-2</v>
      </c>
      <c r="BG121" s="14">
        <v>0</v>
      </c>
      <c r="BH121" s="14">
        <v>0.191176470588235</v>
      </c>
      <c r="BI121" s="14">
        <v>1.3157894736842099E-2</v>
      </c>
      <c r="BJ121" s="14">
        <v>4.1095890410958902E-2</v>
      </c>
      <c r="BK121" s="14">
        <v>0</v>
      </c>
      <c r="BL121" s="430">
        <v>0.13888888888888901</v>
      </c>
      <c r="BM121" s="14">
        <v>0</v>
      </c>
      <c r="BN121" s="14">
        <v>2.8169014084507001E-2</v>
      </c>
      <c r="BO121" s="14">
        <v>0</v>
      </c>
      <c r="BP121" s="14">
        <v>0.13043478260869601</v>
      </c>
      <c r="BQ121" s="86">
        <v>0</v>
      </c>
      <c r="BR121" s="86">
        <v>2.8169014084507001E-2</v>
      </c>
      <c r="BS121" s="86">
        <v>0</v>
      </c>
      <c r="BT121" s="86">
        <v>0.13043478260869601</v>
      </c>
      <c r="BU121" s="14" t="s">
        <v>35</v>
      </c>
      <c r="BV121" s="14" t="s">
        <v>35</v>
      </c>
      <c r="BW121" s="14" t="s">
        <v>35</v>
      </c>
      <c r="BX121" s="14" t="s">
        <v>35</v>
      </c>
      <c r="BY121" s="14" t="s">
        <v>35</v>
      </c>
      <c r="BZ121" s="14" t="s">
        <v>35</v>
      </c>
      <c r="CA121" s="14" t="s">
        <v>35</v>
      </c>
      <c r="CB121" s="14" t="s">
        <v>35</v>
      </c>
      <c r="CC121" s="14">
        <v>1.56</v>
      </c>
      <c r="CD121" s="14">
        <v>1.56</v>
      </c>
      <c r="CE121" s="14">
        <v>1.56</v>
      </c>
      <c r="CF121" s="14">
        <v>1.56</v>
      </c>
      <c r="CG121" s="14">
        <v>1.56</v>
      </c>
      <c r="CH121" s="14">
        <v>1.56</v>
      </c>
      <c r="CI121" s="14">
        <v>1.52</v>
      </c>
      <c r="CJ121" s="14">
        <f>INDEX('Monthy Targets'!AC:AC,(MATCH(FY2019_ALL_Targets!$B:$B,'Monthy Targets'!$B:$B,0)))</f>
        <v>1.52</v>
      </c>
      <c r="CK121" s="14">
        <f>INDEX('Monthy Targets'!AD:AD,(MATCH(FY2019_ALL_Targets!$B:$B,'Monthy Targets'!$B:$B,0)))</f>
        <v>1.52</v>
      </c>
      <c r="CL121" s="14">
        <f>INDEX('Monthy Targets'!AE:AE,(MATCH(FY2019_ALL_Targets!$B:$B,'Monthy Targets'!$B:$B,0)))</f>
        <v>1.52</v>
      </c>
      <c r="CM121" s="14">
        <f>INDEX('Monthy Targets'!AF:AF,(MATCH(FY2019_ALL_Targets!$B:$B,'Monthy Targets'!$B:$B,0)))</f>
        <v>1.52</v>
      </c>
      <c r="CN121" s="14">
        <f>INDEX('Monthy Targets'!AG:AG,(MATCH(FY2019_ALL_Targets!$B:$B,'Monthy Targets'!$B:$B,0)))</f>
        <v>1.52</v>
      </c>
      <c r="CO121" s="14">
        <v>0</v>
      </c>
      <c r="CP121" s="14">
        <v>0</v>
      </c>
      <c r="CQ121" s="14">
        <v>0.11</v>
      </c>
      <c r="CR121" s="14">
        <v>0.11</v>
      </c>
      <c r="CS121" s="14">
        <v>0.11</v>
      </c>
      <c r="CT121" s="14">
        <v>0</v>
      </c>
      <c r="CU121" s="14">
        <v>0.11</v>
      </c>
      <c r="CV121" s="14">
        <v>0.11</v>
      </c>
      <c r="CW121" s="14">
        <v>0.1</v>
      </c>
      <c r="CX121" s="14">
        <v>0.1</v>
      </c>
      <c r="CY121" s="14">
        <v>0.1</v>
      </c>
      <c r="CZ121" s="14">
        <v>0.1</v>
      </c>
      <c r="DA121" s="14">
        <f>IF('QIPP Scorecard'!$AA$1=4,IF(FY2019_ALL_Targets!$BU121="Yes",INDEX('Final Comp Values'!$BN:$BN,MATCH(FY2019_ALL_Targets!$A121,'Final Comp Values'!$B:$B,0)),IF($BU121="Min Data",0,0)),0)</f>
        <v>0.1</v>
      </c>
      <c r="DB121" s="14">
        <f>IF('QIPP Scorecard'!$AA$1=4,IF(FY2019_ALL_Targets!$BV121="Yes",INDEX('Final Comp Values'!$BN:$BN,MATCH(FY2019_ALL_Targets!$A121,'Final Comp Values'!$B:$B,0)),IF($BV121="Min Data",0,0)),0)</f>
        <v>0.1</v>
      </c>
      <c r="DC121" s="14">
        <f>IF('QIPP Scorecard'!$AA$1=4,IF(FY2019_ALL_Targets!$BW121="Yes",INDEX('Final Comp Values'!$BN:$BN,MATCH(FY2019_ALL_Targets!$A121,'Final Comp Values'!$B:$B,0)),IF(CI121="Min Data",0,0)),0)</f>
        <v>0.1</v>
      </c>
      <c r="DD121" s="14">
        <f>IF('QIPP Scorecard'!$AA$1=4,IF(FY2019_ALL_Targets!$BX121="Yes",INDEX('Final Comp Values'!$BN:$BN,MATCH(FY2019_ALL_Targets!$A121,'Final Comp Values'!$B:$B,0)),IF($BX121="Min Data",0,0)),0)</f>
        <v>0.1</v>
      </c>
      <c r="DE121" s="14">
        <v>0</v>
      </c>
      <c r="DF121" s="14">
        <v>0</v>
      </c>
      <c r="DG121" s="14">
        <v>0.2</v>
      </c>
      <c r="DH121" s="14">
        <v>0.2</v>
      </c>
      <c r="DI121" s="14">
        <v>0.2</v>
      </c>
      <c r="DJ121" s="14">
        <v>0</v>
      </c>
      <c r="DK121" s="14">
        <v>0.2</v>
      </c>
      <c r="DL121" s="14">
        <v>0.2</v>
      </c>
      <c r="DM121" s="14">
        <v>0.19</v>
      </c>
      <c r="DN121" s="14">
        <v>0.19</v>
      </c>
      <c r="DO121" s="14">
        <v>0.19</v>
      </c>
      <c r="DP121" s="14">
        <v>0.19</v>
      </c>
      <c r="DQ121" s="14">
        <f>IF('QIPP Scorecard'!$AA$1=4,IF(FY2019_ALL_Targets!$BY121="Yes",INDEX('Final Comp Values'!$BK:$BK,MATCH(FY2019_ALL_Targets!$A121,'Final Comp Values'!$B:$B,0)),IF($BY121="Min Data",0,0)),0)</f>
        <v>0.19</v>
      </c>
      <c r="DR121" s="14">
        <f>IF('QIPP Scorecard'!$AA$1=4,IF(FY2019_ALL_Targets!$BZ121="Yes",INDEX('Final Comp Values'!$BO:$BO,MATCH(FY2019_ALL_Targets!$A121,'Final Comp Values'!$B:$B,0)),IF($BZ121="Min Data",0,0)),0)</f>
        <v>0.19</v>
      </c>
      <c r="DS121" s="14">
        <f>IF('QIPP Scorecard'!$AA$1=4,IF(FY2019_ALL_Targets!$CA121="Yes",INDEX('Final Comp Values'!$BO:$BO,MATCH(FY2019_ALL_Targets!$A121,'Final Comp Values'!$B:$B,0)),IF($CA121="Min Data",0,0)),0)</f>
        <v>0.19</v>
      </c>
      <c r="DT121" s="14">
        <f>IF('QIPP Scorecard'!$AA$1=4,IF(FY2019_ALL_Targets!$CB121="Yes",INDEX('Final Comp Values'!$BO:$BO,MATCH(FY2019_ALL_Targets!$A121,'Final Comp Values'!$B:$B,0)),IF($CB121="Min Data",0,0)),0)</f>
        <v>0.19</v>
      </c>
      <c r="DU121" s="14">
        <v>0.21</v>
      </c>
      <c r="DV121" s="14">
        <v>0.28000000000000003</v>
      </c>
      <c r="DW121" s="14">
        <v>0.33</v>
      </c>
      <c r="DX121" s="14">
        <v>0.32</v>
      </c>
      <c r="DY121" s="12">
        <f t="shared" si="6"/>
        <v>0</v>
      </c>
      <c r="DZ121" s="12">
        <f t="shared" si="7"/>
        <v>0</v>
      </c>
      <c r="EA121" s="12">
        <f t="shared" si="8"/>
        <v>0</v>
      </c>
      <c r="EB121" s="12">
        <f t="shared" si="9"/>
        <v>0</v>
      </c>
    </row>
    <row r="122" spans="1:132" x14ac:dyDescent="0.25">
      <c r="A122" s="297">
        <v>4863</v>
      </c>
      <c r="B122" s="347">
        <v>455970</v>
      </c>
      <c r="C122" s="297">
        <v>1015212</v>
      </c>
      <c r="D122" s="14">
        <v>1306043583</v>
      </c>
      <c r="E122" s="26" t="s">
        <v>939</v>
      </c>
      <c r="F122" s="26" t="str">
        <f>INDEX('Mar - Aug'!X:X,MATCH(A122,'Mar - Aug'!B:B,0))</f>
        <v>MRSA Northeast</v>
      </c>
      <c r="G122" s="26" t="s">
        <v>3089</v>
      </c>
      <c r="H122" s="26"/>
      <c r="I122" s="26" t="str">
        <f t="shared" si="5"/>
        <v/>
      </c>
      <c r="J122" s="299" t="s">
        <v>2478</v>
      </c>
      <c r="K122" s="299" t="s">
        <v>945</v>
      </c>
      <c r="L122" s="299" t="s">
        <v>610</v>
      </c>
      <c r="M122" s="13">
        <v>4.3209869999999997E-2</v>
      </c>
      <c r="N122" s="13">
        <v>8.5714269999999995E-2</v>
      </c>
      <c r="O122" s="13">
        <v>0</v>
      </c>
      <c r="P122" s="13">
        <v>0.18461540000000001</v>
      </c>
      <c r="Q122" s="13">
        <v>3.3690650000000003E-2</v>
      </c>
      <c r="R122" s="13">
        <v>5.5747400000000003E-2</v>
      </c>
      <c r="S122" s="13">
        <v>3.7344499999999998E-3</v>
      </c>
      <c r="T122" s="13">
        <v>0.15247816</v>
      </c>
      <c r="U122" s="13">
        <v>4.2475302210000003E-2</v>
      </c>
      <c r="V122" s="13">
        <v>8.4257127409999993E-2</v>
      </c>
      <c r="W122" s="13">
        <v>3.7344499999999998E-3</v>
      </c>
      <c r="X122" s="13">
        <v>0.18147693819999999</v>
      </c>
      <c r="Y122" s="13">
        <v>4.1049376499999998E-2</v>
      </c>
      <c r="Z122" s="13">
        <v>8.1428556499999999E-2</v>
      </c>
      <c r="AA122" s="13">
        <v>3.7344499999999998E-3</v>
      </c>
      <c r="AB122" s="13">
        <v>0.17538463000000001</v>
      </c>
      <c r="AC122" s="13">
        <v>4.1740734420000002E-2</v>
      </c>
      <c r="AD122" s="13">
        <v>8.2799984820000005E-2</v>
      </c>
      <c r="AE122" s="13">
        <v>3.7344499999999998E-3</v>
      </c>
      <c r="AF122" s="13">
        <v>0.1783384764</v>
      </c>
      <c r="AG122" s="13">
        <v>3.8888882999999999E-2</v>
      </c>
      <c r="AH122" s="13">
        <v>7.7142843000000003E-2</v>
      </c>
      <c r="AI122" s="13">
        <v>3.7344499999999998E-3</v>
      </c>
      <c r="AJ122" s="13">
        <v>0.16615385999999999</v>
      </c>
      <c r="AK122" s="13">
        <v>4.100616663E-2</v>
      </c>
      <c r="AL122" s="13">
        <v>8.1342842230000004E-2</v>
      </c>
      <c r="AM122" s="13">
        <v>3.7344499999999998E-3</v>
      </c>
      <c r="AN122" s="13">
        <v>0.17520001460000001</v>
      </c>
      <c r="AO122" s="13">
        <v>3.67283895E-2</v>
      </c>
      <c r="AP122" s="13">
        <v>7.2857129500000006E-2</v>
      </c>
      <c r="AQ122" s="13">
        <v>3.7344499999999998E-3</v>
      </c>
      <c r="AR122" s="13">
        <v>0.15692308999999999</v>
      </c>
      <c r="AS122" s="13">
        <v>4.0185179100000003E-2</v>
      </c>
      <c r="AT122" s="13">
        <v>7.9714271099999998E-2</v>
      </c>
      <c r="AU122" s="13">
        <v>3.7344499999999998E-3</v>
      </c>
      <c r="AV122" s="13">
        <v>0.17169232200000001</v>
      </c>
      <c r="AW122" s="13">
        <v>3.4567896000000001E-2</v>
      </c>
      <c r="AX122" s="13">
        <v>6.8571415999999996E-2</v>
      </c>
      <c r="AY122" s="13">
        <v>3.7344499999999998E-3</v>
      </c>
      <c r="AZ122" s="13">
        <v>0.15247816</v>
      </c>
      <c r="BA122" s="86">
        <v>7.1428571428571397E-2</v>
      </c>
      <c r="BB122" s="86">
        <v>0</v>
      </c>
      <c r="BC122" s="13">
        <v>0</v>
      </c>
      <c r="BD122" s="13">
        <v>0.14705882352941199</v>
      </c>
      <c r="BE122" s="14">
        <v>7.8947368421052599E-2</v>
      </c>
      <c r="BF122" s="14">
        <v>0</v>
      </c>
      <c r="BG122" s="14">
        <v>0</v>
      </c>
      <c r="BH122" s="14">
        <v>0.1</v>
      </c>
      <c r="BI122" s="14">
        <v>7.69230769230769E-2</v>
      </c>
      <c r="BJ122" s="14">
        <v>0</v>
      </c>
      <c r="BK122" s="14">
        <v>0</v>
      </c>
      <c r="BL122" s="430">
        <v>0.2</v>
      </c>
      <c r="BM122" s="14">
        <v>5.1282051282051301E-2</v>
      </c>
      <c r="BN122" s="14">
        <v>7.69230769230769E-2</v>
      </c>
      <c r="BO122" s="14">
        <v>0</v>
      </c>
      <c r="BP122" s="14">
        <v>0.16666666666666699</v>
      </c>
      <c r="BQ122" s="86">
        <v>5.1282051282051301E-2</v>
      </c>
      <c r="BR122" s="86">
        <v>7.69230769230769E-2</v>
      </c>
      <c r="BS122" s="86">
        <v>0</v>
      </c>
      <c r="BT122" s="86">
        <v>0.16666666666666699</v>
      </c>
      <c r="BU122" s="14" t="s">
        <v>36</v>
      </c>
      <c r="BV122" s="14" t="s">
        <v>35</v>
      </c>
      <c r="BW122" s="14" t="s">
        <v>35</v>
      </c>
      <c r="BX122" s="14" t="s">
        <v>35</v>
      </c>
      <c r="BY122" s="14" t="s">
        <v>36</v>
      </c>
      <c r="BZ122" s="14" t="s">
        <v>36</v>
      </c>
      <c r="CA122" s="14" t="s">
        <v>35</v>
      </c>
      <c r="CB122" s="14" t="s">
        <v>36</v>
      </c>
      <c r="CC122" s="14">
        <v>3.84</v>
      </c>
      <c r="CD122" s="14">
        <v>3.84</v>
      </c>
      <c r="CE122" s="14">
        <v>3.84</v>
      </c>
      <c r="CF122" s="14">
        <v>3.84</v>
      </c>
      <c r="CG122" s="14">
        <v>3.84</v>
      </c>
      <c r="CH122" s="14">
        <v>3.84</v>
      </c>
      <c r="CI122" s="14">
        <v>3.97</v>
      </c>
      <c r="CJ122" s="14">
        <f>INDEX('Monthy Targets'!AC:AC,(MATCH(FY2019_ALL_Targets!$B:$B,'Monthy Targets'!$B:$B,0)))</f>
        <v>3.96</v>
      </c>
      <c r="CK122" s="14">
        <f>INDEX('Monthy Targets'!AD:AD,(MATCH(FY2019_ALL_Targets!$B:$B,'Monthy Targets'!$B:$B,0)))</f>
        <v>3.96</v>
      </c>
      <c r="CL122" s="14">
        <f>INDEX('Monthy Targets'!AE:AE,(MATCH(FY2019_ALL_Targets!$B:$B,'Monthy Targets'!$B:$B,0)))</f>
        <v>3.96</v>
      </c>
      <c r="CM122" s="14">
        <f>INDEX('Monthy Targets'!AF:AF,(MATCH(FY2019_ALL_Targets!$B:$B,'Monthy Targets'!$B:$B,0)))</f>
        <v>3.96</v>
      </c>
      <c r="CN122" s="14">
        <f>INDEX('Monthy Targets'!AG:AG,(MATCH(FY2019_ALL_Targets!$B:$B,'Monthy Targets'!$B:$B,0)))</f>
        <v>3.96</v>
      </c>
      <c r="CO122" s="14">
        <v>0</v>
      </c>
      <c r="CP122" s="14">
        <v>0.26</v>
      </c>
      <c r="CQ122" s="14">
        <v>0.26</v>
      </c>
      <c r="CR122" s="14">
        <v>0.26</v>
      </c>
      <c r="CS122" s="14">
        <v>0</v>
      </c>
      <c r="CT122" s="14">
        <v>0.26</v>
      </c>
      <c r="CU122" s="14">
        <v>0.26</v>
      </c>
      <c r="CV122" s="14">
        <v>0.26</v>
      </c>
      <c r="CW122" s="14">
        <v>0</v>
      </c>
      <c r="CX122" s="14">
        <v>0.27</v>
      </c>
      <c r="CY122" s="14">
        <v>0.27</v>
      </c>
      <c r="CZ122" s="14">
        <v>0</v>
      </c>
      <c r="DA122" s="14">
        <f>IF('QIPP Scorecard'!$AA$1=4,IF(FY2019_ALL_Targets!$BU122="Yes",INDEX('Final Comp Values'!$BN:$BN,MATCH(FY2019_ALL_Targets!$A122,'Final Comp Values'!$B:$B,0)),IF($BU122="Min Data",0,0)),0)</f>
        <v>0</v>
      </c>
      <c r="DB122" s="14">
        <f>IF('QIPP Scorecard'!$AA$1=4,IF(FY2019_ALL_Targets!$BV122="Yes",INDEX('Final Comp Values'!$BN:$BN,MATCH(FY2019_ALL_Targets!$A122,'Final Comp Values'!$B:$B,0)),IF($BV122="Min Data",0,0)),0)</f>
        <v>0.27</v>
      </c>
      <c r="DC122" s="14">
        <f>IF('QIPP Scorecard'!$AA$1=4,IF(FY2019_ALL_Targets!$BW122="Yes",INDEX('Final Comp Values'!$BN:$BN,MATCH(FY2019_ALL_Targets!$A122,'Final Comp Values'!$B:$B,0)),IF(CI122="Min Data",0,0)),0)</f>
        <v>0.27</v>
      </c>
      <c r="DD122" s="14">
        <f>IF('QIPP Scorecard'!$AA$1=4,IF(FY2019_ALL_Targets!$BX122="Yes",INDEX('Final Comp Values'!$BN:$BN,MATCH(FY2019_ALL_Targets!$A122,'Final Comp Values'!$B:$B,0)),IF($BX122="Min Data",0,0)),0)</f>
        <v>0.27</v>
      </c>
      <c r="DE122" s="14">
        <v>0</v>
      </c>
      <c r="DF122" s="14">
        <v>0.48</v>
      </c>
      <c r="DG122" s="14">
        <v>0.48</v>
      </c>
      <c r="DH122" s="14">
        <v>0.48</v>
      </c>
      <c r="DI122" s="14">
        <v>0</v>
      </c>
      <c r="DJ122" s="14">
        <v>0.48</v>
      </c>
      <c r="DK122" s="14">
        <v>0.48</v>
      </c>
      <c r="DL122" s="14">
        <v>0.48</v>
      </c>
      <c r="DM122" s="14">
        <v>0</v>
      </c>
      <c r="DN122" s="14">
        <v>0.5</v>
      </c>
      <c r="DO122" s="14">
        <v>0.5</v>
      </c>
      <c r="DP122" s="14">
        <v>0</v>
      </c>
      <c r="DQ122" s="14">
        <f>IF('QIPP Scorecard'!$AA$1=4,IF(FY2019_ALL_Targets!$BY122="Yes",INDEX('Final Comp Values'!$BK:$BK,MATCH(FY2019_ALL_Targets!$A122,'Final Comp Values'!$B:$B,0)),IF($BY122="Min Data",0,0)),0)</f>
        <v>0</v>
      </c>
      <c r="DR122" s="14">
        <f>IF('QIPP Scorecard'!$AA$1=4,IF(FY2019_ALL_Targets!$BZ122="Yes",INDEX('Final Comp Values'!$BO:$BO,MATCH(FY2019_ALL_Targets!$A122,'Final Comp Values'!$B:$B,0)),IF($BZ122="Min Data",0,0)),0)</f>
        <v>0</v>
      </c>
      <c r="DS122" s="14">
        <f>IF('QIPP Scorecard'!$AA$1=4,IF(FY2019_ALL_Targets!$CA122="Yes",INDEX('Final Comp Values'!$BO:$BO,MATCH(FY2019_ALL_Targets!$A122,'Final Comp Values'!$B:$B,0)),IF($CA122="Min Data",0,0)),0)</f>
        <v>0.5</v>
      </c>
      <c r="DT122" s="14">
        <f>IF('QIPP Scorecard'!$AA$1=4,IF(FY2019_ALL_Targets!$CB122="Yes",INDEX('Final Comp Values'!$BO:$BO,MATCH(FY2019_ALL_Targets!$A122,'Final Comp Values'!$B:$B,0)),IF($CB122="Min Data",0,0)),0)</f>
        <v>0</v>
      </c>
      <c r="DU122" s="14">
        <v>0.61</v>
      </c>
      <c r="DV122" s="14">
        <v>0.69</v>
      </c>
      <c r="DW122" s="14">
        <v>0.62</v>
      </c>
      <c r="DX122" s="14">
        <v>0.57999999999999996</v>
      </c>
      <c r="DY122" s="12">
        <f t="shared" si="6"/>
        <v>1</v>
      </c>
      <c r="DZ122" s="12">
        <f t="shared" si="7"/>
        <v>3</v>
      </c>
      <c r="EA122" s="12">
        <f t="shared" si="8"/>
        <v>0</v>
      </c>
      <c r="EB122" s="12">
        <f t="shared" si="9"/>
        <v>0</v>
      </c>
    </row>
    <row r="123" spans="1:132" x14ac:dyDescent="0.25">
      <c r="A123" s="297">
        <v>5295</v>
      </c>
      <c r="B123" s="347">
        <v>455974</v>
      </c>
      <c r="C123" s="297">
        <v>1025975</v>
      </c>
      <c r="D123" s="14">
        <v>1518915099</v>
      </c>
      <c r="E123" s="26" t="s">
        <v>935</v>
      </c>
      <c r="F123" s="26" t="str">
        <f>INDEX('Mar - Aug'!X:X,MATCH(A123,'Mar - Aug'!B:B,0))</f>
        <v>Nueces</v>
      </c>
      <c r="G123" s="26" t="s">
        <v>3126</v>
      </c>
      <c r="H123" s="26"/>
      <c r="I123" s="26" t="str">
        <f t="shared" si="5"/>
        <v/>
      </c>
      <c r="J123" s="299" t="s">
        <v>2578</v>
      </c>
      <c r="K123" s="299" t="s">
        <v>1016</v>
      </c>
      <c r="L123" s="299" t="s">
        <v>1921</v>
      </c>
      <c r="M123" s="13">
        <v>5.3030269999999997E-2</v>
      </c>
      <c r="N123" s="13">
        <v>5.9523800000000002E-2</v>
      </c>
      <c r="O123" s="13">
        <v>0</v>
      </c>
      <c r="P123" s="13">
        <v>0.20408164000000001</v>
      </c>
      <c r="Q123" s="13">
        <v>3.3690650000000003E-2</v>
      </c>
      <c r="R123" s="13">
        <v>5.5747400000000003E-2</v>
      </c>
      <c r="S123" s="13">
        <v>3.7344499999999998E-3</v>
      </c>
      <c r="T123" s="13">
        <v>0.15247816</v>
      </c>
      <c r="U123" s="13">
        <v>5.2128755409999998E-2</v>
      </c>
      <c r="V123" s="13">
        <v>5.85118954E-2</v>
      </c>
      <c r="W123" s="13">
        <v>3.7344499999999998E-3</v>
      </c>
      <c r="X123" s="13">
        <v>0.20061225212</v>
      </c>
      <c r="Y123" s="13">
        <v>5.0378756500000003E-2</v>
      </c>
      <c r="Z123" s="13">
        <v>5.6547609999999998E-2</v>
      </c>
      <c r="AA123" s="13">
        <v>3.7344499999999998E-3</v>
      </c>
      <c r="AB123" s="13">
        <v>0.19387755800000001</v>
      </c>
      <c r="AC123" s="13">
        <v>5.1227240819999999E-2</v>
      </c>
      <c r="AD123" s="13">
        <v>5.7499990799999998E-2</v>
      </c>
      <c r="AE123" s="13">
        <v>3.7344499999999998E-3</v>
      </c>
      <c r="AF123" s="13">
        <v>0.19714286423999999</v>
      </c>
      <c r="AG123" s="13">
        <v>4.7727243000000003E-2</v>
      </c>
      <c r="AH123" s="13">
        <v>5.5747400000000003E-2</v>
      </c>
      <c r="AI123" s="13">
        <v>3.7344499999999998E-3</v>
      </c>
      <c r="AJ123" s="13">
        <v>0.183673476</v>
      </c>
      <c r="AK123" s="13">
        <v>5.0325726229999999E-2</v>
      </c>
      <c r="AL123" s="13">
        <v>5.6488086200000003E-2</v>
      </c>
      <c r="AM123" s="13">
        <v>3.7344499999999998E-3</v>
      </c>
      <c r="AN123" s="13">
        <v>0.19367347636000001</v>
      </c>
      <c r="AO123" s="13">
        <v>4.5075729500000002E-2</v>
      </c>
      <c r="AP123" s="13">
        <v>5.5747400000000003E-2</v>
      </c>
      <c r="AQ123" s="13">
        <v>3.7344499999999998E-3</v>
      </c>
      <c r="AR123" s="13">
        <v>0.173469394</v>
      </c>
      <c r="AS123" s="13">
        <v>4.9318151099999999E-2</v>
      </c>
      <c r="AT123" s="13">
        <v>5.5747400000000003E-2</v>
      </c>
      <c r="AU123" s="13">
        <v>3.7344499999999998E-3</v>
      </c>
      <c r="AV123" s="13">
        <v>0.18979592519999999</v>
      </c>
      <c r="AW123" s="13">
        <v>4.2424216000000001E-2</v>
      </c>
      <c r="AX123" s="13">
        <v>5.5747400000000003E-2</v>
      </c>
      <c r="AY123" s="13">
        <v>3.7344499999999998E-3</v>
      </c>
      <c r="AZ123" s="13">
        <v>0.163265312</v>
      </c>
      <c r="BA123" s="86" t="s">
        <v>14857</v>
      </c>
      <c r="BB123" s="86" t="s">
        <v>14857</v>
      </c>
      <c r="BC123" s="13" t="s">
        <v>14857</v>
      </c>
      <c r="BD123" s="13" t="s">
        <v>14857</v>
      </c>
      <c r="BE123" s="14">
        <v>0</v>
      </c>
      <c r="BF123" s="14">
        <v>0</v>
      </c>
      <c r="BG123" s="14">
        <v>0</v>
      </c>
      <c r="BH123" s="14">
        <v>0.10344827586206901</v>
      </c>
      <c r="BI123" s="14">
        <v>0</v>
      </c>
      <c r="BJ123" s="14">
        <v>6.6666666666666693E-2</v>
      </c>
      <c r="BK123" s="14">
        <v>0</v>
      </c>
      <c r="BL123" s="430">
        <v>0.125</v>
      </c>
      <c r="BM123" s="14">
        <v>0</v>
      </c>
      <c r="BN123" s="14">
        <v>0.119047619047619</v>
      </c>
      <c r="BO123" s="14">
        <v>0</v>
      </c>
      <c r="BP123" s="14">
        <v>0.12</v>
      </c>
      <c r="BQ123" s="86">
        <v>0</v>
      </c>
      <c r="BR123" s="86">
        <v>0.119047619047619</v>
      </c>
      <c r="BS123" s="86">
        <v>0</v>
      </c>
      <c r="BT123" s="86">
        <v>0.12</v>
      </c>
      <c r="BU123" s="14" t="s">
        <v>35</v>
      </c>
      <c r="BV123" s="14" t="s">
        <v>36</v>
      </c>
      <c r="BW123" s="14" t="s">
        <v>35</v>
      </c>
      <c r="BX123" s="14" t="s">
        <v>35</v>
      </c>
      <c r="BY123" s="14" t="s">
        <v>35</v>
      </c>
      <c r="BZ123" s="14" t="s">
        <v>36</v>
      </c>
      <c r="CA123" s="14" t="s">
        <v>35</v>
      </c>
      <c r="CB123" s="14" t="s">
        <v>35</v>
      </c>
      <c r="CC123" s="14">
        <v>14.29</v>
      </c>
      <c r="CD123" s="14">
        <v>14.29</v>
      </c>
      <c r="CE123" s="14">
        <v>14.29</v>
      </c>
      <c r="CF123" s="14">
        <v>14.29</v>
      </c>
      <c r="CG123" s="14">
        <v>14.29</v>
      </c>
      <c r="CH123" s="14">
        <v>14.29</v>
      </c>
      <c r="CI123" s="14">
        <v>13.67</v>
      </c>
      <c r="CJ123" s="14">
        <f>INDEX('Monthy Targets'!AC:AC,(MATCH(FY2019_ALL_Targets!$B:$B,'Monthy Targets'!$B:$B,0)))</f>
        <v>13.62</v>
      </c>
      <c r="CK123" s="14">
        <f>INDEX('Monthy Targets'!AD:AD,(MATCH(FY2019_ALL_Targets!$B:$B,'Monthy Targets'!$B:$B,0)))</f>
        <v>13.62</v>
      </c>
      <c r="CL123" s="14">
        <f>INDEX('Monthy Targets'!AE:AE,(MATCH(FY2019_ALL_Targets!$B:$B,'Monthy Targets'!$B:$B,0)))</f>
        <v>13.62</v>
      </c>
      <c r="CM123" s="14">
        <f>INDEX('Monthy Targets'!AF:AF,(MATCH(FY2019_ALL_Targets!$B:$B,'Monthy Targets'!$B:$B,0)))</f>
        <v>13.62</v>
      </c>
      <c r="CN123" s="14">
        <f>INDEX('Monthy Targets'!AG:AG,(MATCH(FY2019_ALL_Targets!$B:$B,'Monthy Targets'!$B:$B,0)))</f>
        <v>13.62</v>
      </c>
      <c r="CO123" s="14">
        <v>0</v>
      </c>
      <c r="CP123" s="14">
        <v>0</v>
      </c>
      <c r="CQ123" s="14">
        <v>0</v>
      </c>
      <c r="CR123" s="14">
        <v>0</v>
      </c>
      <c r="CS123" s="14">
        <v>0.97</v>
      </c>
      <c r="CT123" s="14">
        <v>0.97</v>
      </c>
      <c r="CU123" s="14">
        <v>0.97</v>
      </c>
      <c r="CV123" s="14">
        <v>0.97</v>
      </c>
      <c r="CW123" s="14">
        <v>0.93</v>
      </c>
      <c r="CX123" s="14">
        <v>0</v>
      </c>
      <c r="CY123" s="14">
        <v>0.93</v>
      </c>
      <c r="CZ123" s="14">
        <v>0.93</v>
      </c>
      <c r="DA123" s="14">
        <f>IF('QIPP Scorecard'!$AA$1=4,IF(FY2019_ALL_Targets!$BU123="Yes",INDEX('Final Comp Values'!$BN:$BN,MATCH(FY2019_ALL_Targets!$A123,'Final Comp Values'!$B:$B,0)),IF($BU123="Min Data",0,0)),0)</f>
        <v>0.93</v>
      </c>
      <c r="DB123" s="14">
        <f>IF('QIPP Scorecard'!$AA$1=4,IF(FY2019_ALL_Targets!$BV123="Yes",INDEX('Final Comp Values'!$BN:$BN,MATCH(FY2019_ALL_Targets!$A123,'Final Comp Values'!$B:$B,0)),IF($BV123="Min Data",0,0)),0)</f>
        <v>0</v>
      </c>
      <c r="DC123" s="14">
        <f>IF('QIPP Scorecard'!$AA$1=4,IF(FY2019_ALL_Targets!$BW123="Yes",INDEX('Final Comp Values'!$BN:$BN,MATCH(FY2019_ALL_Targets!$A123,'Final Comp Values'!$B:$B,0)),IF(CI123="Min Data",0,0)),0)</f>
        <v>0.93</v>
      </c>
      <c r="DD123" s="14">
        <f>IF('QIPP Scorecard'!$AA$1=4,IF(FY2019_ALL_Targets!$BX123="Yes",INDEX('Final Comp Values'!$BN:$BN,MATCH(FY2019_ALL_Targets!$A123,'Final Comp Values'!$B:$B,0)),IF($BX123="Min Data",0,0)),0)</f>
        <v>0.93</v>
      </c>
      <c r="DE123" s="14">
        <v>0</v>
      </c>
      <c r="DF123" s="14">
        <v>0</v>
      </c>
      <c r="DG123" s="14">
        <v>0</v>
      </c>
      <c r="DH123" s="14">
        <v>0</v>
      </c>
      <c r="DI123" s="14">
        <v>1.8</v>
      </c>
      <c r="DJ123" s="14">
        <v>1.8</v>
      </c>
      <c r="DK123" s="14">
        <v>1.8</v>
      </c>
      <c r="DL123" s="14">
        <v>1.8</v>
      </c>
      <c r="DM123" s="14">
        <v>1.72</v>
      </c>
      <c r="DN123" s="14">
        <v>0</v>
      </c>
      <c r="DO123" s="14">
        <v>1.72</v>
      </c>
      <c r="DP123" s="14">
        <v>1.72</v>
      </c>
      <c r="DQ123" s="14">
        <f>IF('QIPP Scorecard'!$AA$1=4,IF(FY2019_ALL_Targets!$BY123="Yes",INDEX('Final Comp Values'!$BK:$BK,MATCH(FY2019_ALL_Targets!$A123,'Final Comp Values'!$B:$B,0)),IF($BY123="Min Data",0,0)),0)</f>
        <v>1.72</v>
      </c>
      <c r="DR123" s="14">
        <f>IF('QIPP Scorecard'!$AA$1=4,IF(FY2019_ALL_Targets!$BZ123="Yes",INDEX('Final Comp Values'!$BO:$BO,MATCH(FY2019_ALL_Targets!$A123,'Final Comp Values'!$B:$B,0)),IF($BZ123="Min Data",0,0)),0)</f>
        <v>0</v>
      </c>
      <c r="DS123" s="14">
        <f>IF('QIPP Scorecard'!$AA$1=4,IF(FY2019_ALL_Targets!$CA123="Yes",INDEX('Final Comp Values'!$BO:$BO,MATCH(FY2019_ALL_Targets!$A123,'Final Comp Values'!$B:$B,0)),IF($CA123="Min Data",0,0)),0)</f>
        <v>1.72</v>
      </c>
      <c r="DT123" s="14">
        <f>IF('QIPP Scorecard'!$AA$1=4,IF(FY2019_ALL_Targets!$CB123="Yes",INDEX('Final Comp Values'!$BO:$BO,MATCH(FY2019_ALL_Targets!$A123,'Final Comp Values'!$B:$B,0)),IF($CB123="Min Data",0,0)),0)</f>
        <v>1.72</v>
      </c>
      <c r="DU123" s="14">
        <v>1.43</v>
      </c>
      <c r="DV123" s="14">
        <v>2.87</v>
      </c>
      <c r="DW123" s="14">
        <v>2.68</v>
      </c>
      <c r="DX123" s="14">
        <v>2.63</v>
      </c>
      <c r="DY123" s="12">
        <f t="shared" si="6"/>
        <v>1</v>
      </c>
      <c r="DZ123" s="12">
        <f t="shared" si="7"/>
        <v>1</v>
      </c>
      <c r="EA123" s="12">
        <f t="shared" si="8"/>
        <v>0</v>
      </c>
      <c r="EB123" s="12">
        <f t="shared" si="9"/>
        <v>0</v>
      </c>
    </row>
    <row r="124" spans="1:132" x14ac:dyDescent="0.25">
      <c r="A124" s="297">
        <v>4555</v>
      </c>
      <c r="B124" s="347">
        <v>455986</v>
      </c>
      <c r="C124" s="297">
        <v>1017861</v>
      </c>
      <c r="D124" s="14">
        <v>1992031322</v>
      </c>
      <c r="E124" s="26" t="s">
        <v>939</v>
      </c>
      <c r="F124" s="26" t="str">
        <f>INDEX('Mar - Aug'!X:X,MATCH(A124,'Mar - Aug'!B:B,0))</f>
        <v>MRSA Northeast</v>
      </c>
      <c r="G124" s="26" t="s">
        <v>3180</v>
      </c>
      <c r="H124" s="26"/>
      <c r="I124" s="26" t="str">
        <f t="shared" si="5"/>
        <v/>
      </c>
      <c r="J124" s="299" t="s">
        <v>2842</v>
      </c>
      <c r="K124" s="299" t="s">
        <v>1028</v>
      </c>
      <c r="L124" s="299" t="s">
        <v>194</v>
      </c>
      <c r="M124" s="13">
        <v>6.25E-2</v>
      </c>
      <c r="N124" s="13">
        <v>5.6818199999999998E-3</v>
      </c>
      <c r="O124" s="13">
        <v>0</v>
      </c>
      <c r="P124" s="13">
        <v>7.0469779999999996E-2</v>
      </c>
      <c r="Q124" s="13">
        <v>3.3690650000000003E-2</v>
      </c>
      <c r="R124" s="13">
        <v>5.5747400000000003E-2</v>
      </c>
      <c r="S124" s="13">
        <v>3.7344499999999998E-3</v>
      </c>
      <c r="T124" s="13">
        <v>0.15247816</v>
      </c>
      <c r="U124" s="13">
        <v>6.1437499999999999E-2</v>
      </c>
      <c r="V124" s="13">
        <v>5.5747400000000003E-2</v>
      </c>
      <c r="W124" s="13">
        <v>3.7344499999999998E-3</v>
      </c>
      <c r="X124" s="13">
        <v>0.15247816</v>
      </c>
      <c r="Y124" s="13">
        <v>5.9374999999999997E-2</v>
      </c>
      <c r="Z124" s="13">
        <v>5.5747400000000003E-2</v>
      </c>
      <c r="AA124" s="13">
        <v>3.7344499999999998E-3</v>
      </c>
      <c r="AB124" s="13">
        <v>0.15247816</v>
      </c>
      <c r="AC124" s="13">
        <v>6.0374999999999998E-2</v>
      </c>
      <c r="AD124" s="13">
        <v>5.5747400000000003E-2</v>
      </c>
      <c r="AE124" s="13">
        <v>3.7344499999999998E-3</v>
      </c>
      <c r="AF124" s="13">
        <v>0.15247816</v>
      </c>
      <c r="AG124" s="13">
        <v>5.6250000000000001E-2</v>
      </c>
      <c r="AH124" s="13">
        <v>5.5747400000000003E-2</v>
      </c>
      <c r="AI124" s="13">
        <v>3.7344499999999998E-3</v>
      </c>
      <c r="AJ124" s="13">
        <v>0.15247816</v>
      </c>
      <c r="AK124" s="13">
        <v>5.9312499999999997E-2</v>
      </c>
      <c r="AL124" s="13">
        <v>5.5747400000000003E-2</v>
      </c>
      <c r="AM124" s="13">
        <v>3.7344499999999998E-3</v>
      </c>
      <c r="AN124" s="13">
        <v>0.15247816</v>
      </c>
      <c r="AO124" s="13">
        <v>5.3124999999999999E-2</v>
      </c>
      <c r="AP124" s="13">
        <v>5.5747400000000003E-2</v>
      </c>
      <c r="AQ124" s="13">
        <v>3.7344499999999998E-3</v>
      </c>
      <c r="AR124" s="13">
        <v>0.15247816</v>
      </c>
      <c r="AS124" s="13">
        <v>5.8125000000000003E-2</v>
      </c>
      <c r="AT124" s="13">
        <v>5.5747400000000003E-2</v>
      </c>
      <c r="AU124" s="13">
        <v>3.7344499999999998E-3</v>
      </c>
      <c r="AV124" s="13">
        <v>0.15247816</v>
      </c>
      <c r="AW124" s="13">
        <v>0.05</v>
      </c>
      <c r="AX124" s="13">
        <v>5.5747400000000003E-2</v>
      </c>
      <c r="AY124" s="13">
        <v>3.7344499999999998E-3</v>
      </c>
      <c r="AZ124" s="13">
        <v>0.15247816</v>
      </c>
      <c r="BA124" s="86">
        <v>4.3478260869565202E-2</v>
      </c>
      <c r="BB124" s="86">
        <v>0</v>
      </c>
      <c r="BC124" s="13">
        <v>0</v>
      </c>
      <c r="BD124" s="13">
        <v>4.2253521126760597E-2</v>
      </c>
      <c r="BE124" s="14">
        <v>3.4482758620689703E-2</v>
      </c>
      <c r="BF124" s="14">
        <v>2.8571428571428598E-2</v>
      </c>
      <c r="BG124" s="14">
        <v>0</v>
      </c>
      <c r="BH124" s="14">
        <v>2.9411764705882401E-2</v>
      </c>
      <c r="BI124" s="14">
        <v>2.3529411764705899E-2</v>
      </c>
      <c r="BJ124" s="14">
        <v>5.8823529411764698E-2</v>
      </c>
      <c r="BK124" s="14">
        <v>0</v>
      </c>
      <c r="BL124" s="430">
        <v>4.5454545454545497E-2</v>
      </c>
      <c r="BM124" s="14">
        <v>2.2988505747126398E-2</v>
      </c>
      <c r="BN124" s="14">
        <v>2.5641025641025599E-2</v>
      </c>
      <c r="BO124" s="14">
        <v>0</v>
      </c>
      <c r="BP124" s="14">
        <v>2.8985507246376802E-2</v>
      </c>
      <c r="BQ124" s="86">
        <v>2.2988505747126398E-2</v>
      </c>
      <c r="BR124" s="86">
        <v>2.5641025641025599E-2</v>
      </c>
      <c r="BS124" s="86">
        <v>0</v>
      </c>
      <c r="BT124" s="86">
        <v>2.8985507246376802E-2</v>
      </c>
      <c r="BU124" s="14" t="s">
        <v>35</v>
      </c>
      <c r="BV124" s="14" t="s">
        <v>35</v>
      </c>
      <c r="BW124" s="14" t="s">
        <v>35</v>
      </c>
      <c r="BX124" s="14" t="s">
        <v>35</v>
      </c>
      <c r="BY124" s="14" t="s">
        <v>35</v>
      </c>
      <c r="BZ124" s="14" t="s">
        <v>35</v>
      </c>
      <c r="CA124" s="14" t="s">
        <v>35</v>
      </c>
      <c r="CB124" s="14" t="s">
        <v>35</v>
      </c>
      <c r="CC124" s="14">
        <v>0</v>
      </c>
      <c r="CD124" s="14">
        <v>0</v>
      </c>
      <c r="CE124" s="14">
        <v>0</v>
      </c>
      <c r="CF124" s="14">
        <v>0</v>
      </c>
      <c r="CG124" s="14">
        <v>0</v>
      </c>
      <c r="CH124" s="14">
        <v>0</v>
      </c>
      <c r="CI124" s="14">
        <v>0</v>
      </c>
      <c r="CJ124" s="14">
        <f>INDEX('Monthy Targets'!AC:AC,(MATCH(FY2019_ALL_Targets!$B:$B,'Monthy Targets'!$B:$B,0)))</f>
        <v>0</v>
      </c>
      <c r="CK124" s="14">
        <f>INDEX('Monthy Targets'!AD:AD,(MATCH(FY2019_ALL_Targets!$B:$B,'Monthy Targets'!$B:$B,0)))</f>
        <v>0</v>
      </c>
      <c r="CL124" s="14">
        <f>INDEX('Monthy Targets'!AE:AE,(MATCH(FY2019_ALL_Targets!$B:$B,'Monthy Targets'!$B:$B,0)))</f>
        <v>0</v>
      </c>
      <c r="CM124" s="14">
        <f>INDEX('Monthy Targets'!AF:AF,(MATCH(FY2019_ALL_Targets!$B:$B,'Monthy Targets'!$B:$B,0)))</f>
        <v>0</v>
      </c>
      <c r="CN124" s="14">
        <f>INDEX('Monthy Targets'!AG:AG,(MATCH(FY2019_ALL_Targets!$B:$B,'Monthy Targets'!$B:$B,0)))</f>
        <v>0</v>
      </c>
      <c r="CO124" s="14">
        <v>0.72</v>
      </c>
      <c r="CP124" s="14">
        <v>0.72</v>
      </c>
      <c r="CQ124" s="14">
        <v>0.72</v>
      </c>
      <c r="CR124" s="14">
        <v>0.72</v>
      </c>
      <c r="CS124" s="14">
        <v>0.72</v>
      </c>
      <c r="CT124" s="14">
        <v>0.72</v>
      </c>
      <c r="CU124" s="14">
        <v>0.72</v>
      </c>
      <c r="CV124" s="14">
        <v>0.72</v>
      </c>
      <c r="CW124" s="14">
        <v>0.74</v>
      </c>
      <c r="CX124" s="14">
        <v>0</v>
      </c>
      <c r="CY124" s="14">
        <v>0.74</v>
      </c>
      <c r="CZ124" s="14">
        <v>0.74</v>
      </c>
      <c r="DA124" s="14">
        <f>IF('QIPP Scorecard'!$AA$1=4,IF(FY2019_ALL_Targets!$BU124="Yes",INDEX('Final Comp Values'!$BN:$BN,MATCH(FY2019_ALL_Targets!$A124,'Final Comp Values'!$B:$B,0)),IF($BU124="Min Data",0,0)),0)</f>
        <v>0.74</v>
      </c>
      <c r="DB124" s="14">
        <f>IF('QIPP Scorecard'!$AA$1=4,IF(FY2019_ALL_Targets!$BV124="Yes",INDEX('Final Comp Values'!$BN:$BN,MATCH(FY2019_ALL_Targets!$A124,'Final Comp Values'!$B:$B,0)),IF($BV124="Min Data",0,0)),0)</f>
        <v>0.74</v>
      </c>
      <c r="DC124" s="14">
        <f>IF('QIPP Scorecard'!$AA$1=4,IF(FY2019_ALL_Targets!$BW124="Yes",INDEX('Final Comp Values'!$BN:$BN,MATCH(FY2019_ALL_Targets!$A124,'Final Comp Values'!$B:$B,0)),IF(CI124="Min Data",0,0)),0)</f>
        <v>0.74</v>
      </c>
      <c r="DD124" s="14">
        <f>IF('QIPP Scorecard'!$AA$1=4,IF(FY2019_ALL_Targets!$BX124="Yes",INDEX('Final Comp Values'!$BN:$BN,MATCH(FY2019_ALL_Targets!$A124,'Final Comp Values'!$B:$B,0)),IF($BX124="Min Data",0,0)),0)</f>
        <v>0.74</v>
      </c>
      <c r="DE124" s="14">
        <v>1.33</v>
      </c>
      <c r="DF124" s="14">
        <v>1.33</v>
      </c>
      <c r="DG124" s="14">
        <v>1.33</v>
      </c>
      <c r="DH124" s="14">
        <v>1.33</v>
      </c>
      <c r="DI124" s="14">
        <v>1.33</v>
      </c>
      <c r="DJ124" s="14">
        <v>1.33</v>
      </c>
      <c r="DK124" s="14">
        <v>1.33</v>
      </c>
      <c r="DL124" s="14">
        <v>1.33</v>
      </c>
      <c r="DM124" s="14">
        <v>1.37</v>
      </c>
      <c r="DN124" s="14">
        <v>0</v>
      </c>
      <c r="DO124" s="14">
        <v>1.37</v>
      </c>
      <c r="DP124" s="14">
        <v>1.37</v>
      </c>
      <c r="DQ124" s="14">
        <f>IF('QIPP Scorecard'!$AA$1=4,IF(FY2019_ALL_Targets!$BY124="Yes",INDEX('Final Comp Values'!$BK:$BK,MATCH(FY2019_ALL_Targets!$A124,'Final Comp Values'!$B:$B,0)),IF($BY124="Min Data",0,0)),0)</f>
        <v>1.37</v>
      </c>
      <c r="DR124" s="14">
        <f>IF('QIPP Scorecard'!$AA$1=4,IF(FY2019_ALL_Targets!$BZ124="Yes",INDEX('Final Comp Values'!$BO:$BO,MATCH(FY2019_ALL_Targets!$A124,'Final Comp Values'!$B:$B,0)),IF($BZ124="Min Data",0,0)),0)</f>
        <v>1.37</v>
      </c>
      <c r="DS124" s="14">
        <f>IF('QIPP Scorecard'!$AA$1=4,IF(FY2019_ALL_Targets!$CA124="Yes",INDEX('Final Comp Values'!$BO:$BO,MATCH(FY2019_ALL_Targets!$A124,'Final Comp Values'!$B:$B,0)),IF($CA124="Min Data",0,0)),0)</f>
        <v>1.37</v>
      </c>
      <c r="DT124" s="14">
        <f>IF('QIPP Scorecard'!$AA$1=4,IF(FY2019_ALL_Targets!$CB124="Yes",INDEX('Final Comp Values'!$BO:$BO,MATCH(FY2019_ALL_Targets!$A124,'Final Comp Values'!$B:$B,0)),IF($CB124="Min Data",0,0)),0)</f>
        <v>1.37</v>
      </c>
      <c r="DU124" s="14">
        <v>0.82</v>
      </c>
      <c r="DV124" s="14">
        <v>0.93</v>
      </c>
      <c r="DW124" s="14">
        <v>0.72</v>
      </c>
      <c r="DX124" s="14">
        <v>0.95</v>
      </c>
      <c r="DY124" s="12">
        <f t="shared" si="6"/>
        <v>0</v>
      </c>
      <c r="DZ124" s="12">
        <f t="shared" si="7"/>
        <v>0</v>
      </c>
      <c r="EA124" s="12">
        <f t="shared" si="8"/>
        <v>0</v>
      </c>
      <c r="EB124" s="12">
        <f t="shared" si="9"/>
        <v>3</v>
      </c>
    </row>
    <row r="125" spans="1:132" x14ac:dyDescent="0.25">
      <c r="A125" s="297">
        <v>5044</v>
      </c>
      <c r="B125" s="347">
        <v>455989</v>
      </c>
      <c r="C125" s="297">
        <v>1026067</v>
      </c>
      <c r="D125" s="14">
        <v>1780637132</v>
      </c>
      <c r="E125" s="26" t="s">
        <v>923</v>
      </c>
      <c r="F125" s="26" t="str">
        <f>INDEX('Mar - Aug'!X:X,MATCH(A125,'Mar - Aug'!B:B,0))</f>
        <v>Lubbock</v>
      </c>
      <c r="G125" s="26" t="s">
        <v>3044</v>
      </c>
      <c r="H125" s="26"/>
      <c r="I125" s="26" t="str">
        <f t="shared" si="5"/>
        <v/>
      </c>
      <c r="J125" s="299" t="s">
        <v>245</v>
      </c>
      <c r="K125" s="299" t="s">
        <v>1011</v>
      </c>
      <c r="L125" s="299" t="s">
        <v>246</v>
      </c>
      <c r="M125" s="13">
        <v>3.7974679999999997E-2</v>
      </c>
      <c r="N125" s="13">
        <v>0.13235295999999999</v>
      </c>
      <c r="O125" s="13">
        <v>0</v>
      </c>
      <c r="P125" s="13">
        <v>0.29710145999999998</v>
      </c>
      <c r="Q125" s="13">
        <v>3.3690650000000003E-2</v>
      </c>
      <c r="R125" s="13">
        <v>5.5747400000000003E-2</v>
      </c>
      <c r="S125" s="13">
        <v>3.7344499999999998E-3</v>
      </c>
      <c r="T125" s="13">
        <v>0.15247816</v>
      </c>
      <c r="U125" s="13">
        <v>3.732911044E-2</v>
      </c>
      <c r="V125" s="13">
        <v>0.13010295967999999</v>
      </c>
      <c r="W125" s="13">
        <v>3.7344499999999998E-3</v>
      </c>
      <c r="X125" s="13">
        <v>0.29205073518000002</v>
      </c>
      <c r="Y125" s="13">
        <v>3.6075945999999998E-2</v>
      </c>
      <c r="Z125" s="13">
        <v>0.12573531199999999</v>
      </c>
      <c r="AA125" s="13">
        <v>3.7344499999999998E-3</v>
      </c>
      <c r="AB125" s="13">
        <v>0.28224638699999999</v>
      </c>
      <c r="AC125" s="13">
        <v>3.6683540879999997E-2</v>
      </c>
      <c r="AD125" s="13">
        <v>0.12785295935999999</v>
      </c>
      <c r="AE125" s="13">
        <v>3.7344499999999998E-3</v>
      </c>
      <c r="AF125" s="13">
        <v>0.28700001036</v>
      </c>
      <c r="AG125" s="13">
        <v>3.4177211999999998E-2</v>
      </c>
      <c r="AH125" s="13">
        <v>0.119117664</v>
      </c>
      <c r="AI125" s="13">
        <v>3.7344499999999998E-3</v>
      </c>
      <c r="AJ125" s="13">
        <v>0.26739131399999999</v>
      </c>
      <c r="AK125" s="13">
        <v>3.6037971320000001E-2</v>
      </c>
      <c r="AL125" s="13">
        <v>0.12560295903999999</v>
      </c>
      <c r="AM125" s="13">
        <v>3.7344499999999998E-3</v>
      </c>
      <c r="AN125" s="13">
        <v>0.28194928553999998</v>
      </c>
      <c r="AO125" s="13">
        <v>3.3690650000000003E-2</v>
      </c>
      <c r="AP125" s="13">
        <v>0.11250001599999999</v>
      </c>
      <c r="AQ125" s="13">
        <v>3.7344499999999998E-3</v>
      </c>
      <c r="AR125" s="13">
        <v>0.25253624099999999</v>
      </c>
      <c r="AS125" s="13">
        <v>3.5316452399999997E-2</v>
      </c>
      <c r="AT125" s="13">
        <v>0.12308825280000001</v>
      </c>
      <c r="AU125" s="13">
        <v>3.7344499999999998E-3</v>
      </c>
      <c r="AV125" s="13">
        <v>0.27630435780000001</v>
      </c>
      <c r="AW125" s="13">
        <v>3.3690650000000003E-2</v>
      </c>
      <c r="AX125" s="13">
        <v>0.105882368</v>
      </c>
      <c r="AY125" s="13">
        <v>3.7344499999999998E-3</v>
      </c>
      <c r="AZ125" s="13">
        <v>0.237681168</v>
      </c>
      <c r="BA125" s="86">
        <v>4.5454545454545497E-2</v>
      </c>
      <c r="BB125" s="86" t="s">
        <v>14856</v>
      </c>
      <c r="BC125" s="13">
        <v>0</v>
      </c>
      <c r="BD125" s="13">
        <v>0</v>
      </c>
      <c r="BE125" s="14">
        <v>4.6511627906976702E-2</v>
      </c>
      <c r="BF125" s="14" t="s">
        <v>14856</v>
      </c>
      <c r="BG125" s="14">
        <v>0</v>
      </c>
      <c r="BH125" s="14">
        <v>0</v>
      </c>
      <c r="BI125" s="14">
        <v>0.05</v>
      </c>
      <c r="BJ125" s="14" t="s">
        <v>14856</v>
      </c>
      <c r="BK125" s="14">
        <v>0</v>
      </c>
      <c r="BL125" s="430">
        <v>0</v>
      </c>
      <c r="BM125" s="14">
        <v>2.27272727272727E-2</v>
      </c>
      <c r="BN125" s="14">
        <v>0.12</v>
      </c>
      <c r="BO125" s="14">
        <v>0</v>
      </c>
      <c r="BP125" s="14">
        <v>5.8823529411764698E-2</v>
      </c>
      <c r="BQ125" s="86">
        <v>2.27272727272727E-2</v>
      </c>
      <c r="BR125" s="86">
        <v>0.12</v>
      </c>
      <c r="BS125" s="86">
        <v>0</v>
      </c>
      <c r="BT125" s="86">
        <v>5.8823529411764698E-2</v>
      </c>
      <c r="BU125" s="14" t="s">
        <v>35</v>
      </c>
      <c r="BV125" s="14" t="s">
        <v>35</v>
      </c>
      <c r="BW125" s="14" t="s">
        <v>35</v>
      </c>
      <c r="BX125" s="14" t="s">
        <v>35</v>
      </c>
      <c r="BY125" s="14" t="s">
        <v>35</v>
      </c>
      <c r="BZ125" s="14" t="s">
        <v>36</v>
      </c>
      <c r="CA125" s="14" t="s">
        <v>35</v>
      </c>
      <c r="CB125" s="14" t="s">
        <v>35</v>
      </c>
      <c r="CC125" s="14">
        <v>9.99</v>
      </c>
      <c r="CD125" s="14">
        <v>9.99</v>
      </c>
      <c r="CE125" s="14">
        <v>9.99</v>
      </c>
      <c r="CF125" s="14">
        <v>9.99</v>
      </c>
      <c r="CG125" s="14">
        <v>9.99</v>
      </c>
      <c r="CH125" s="14">
        <v>9.99</v>
      </c>
      <c r="CI125" s="14">
        <v>10.130000000000001</v>
      </c>
      <c r="CJ125" s="14">
        <f>INDEX('Monthy Targets'!AC:AC,(MATCH(FY2019_ALL_Targets!$B:$B,'Monthy Targets'!$B:$B,0)))</f>
        <v>10.1</v>
      </c>
      <c r="CK125" s="14">
        <f>INDEX('Monthy Targets'!AD:AD,(MATCH(FY2019_ALL_Targets!$B:$B,'Monthy Targets'!$B:$B,0)))</f>
        <v>10.1</v>
      </c>
      <c r="CL125" s="14">
        <f>INDEX('Monthy Targets'!AE:AE,(MATCH(FY2019_ALL_Targets!$B:$B,'Monthy Targets'!$B:$B,0)))</f>
        <v>10.1</v>
      </c>
      <c r="CM125" s="14">
        <f>INDEX('Monthy Targets'!AF:AF,(MATCH(FY2019_ALL_Targets!$B:$B,'Monthy Targets'!$B:$B,0)))</f>
        <v>10.1</v>
      </c>
      <c r="CN125" s="14">
        <f>INDEX('Monthy Targets'!AG:AG,(MATCH(FY2019_ALL_Targets!$B:$B,'Monthy Targets'!$B:$B,0)))</f>
        <v>10.1</v>
      </c>
      <c r="CO125" s="14">
        <v>0</v>
      </c>
      <c r="CP125" s="14">
        <v>0</v>
      </c>
      <c r="CQ125" s="14">
        <v>0.68</v>
      </c>
      <c r="CR125" s="14">
        <v>0.68</v>
      </c>
      <c r="CS125" s="14">
        <v>0</v>
      </c>
      <c r="CT125" s="14">
        <v>0</v>
      </c>
      <c r="CU125" s="14">
        <v>0.68</v>
      </c>
      <c r="CV125" s="14">
        <v>0.68</v>
      </c>
      <c r="CW125" s="14">
        <v>0</v>
      </c>
      <c r="CX125" s="14">
        <v>0</v>
      </c>
      <c r="CY125" s="14">
        <v>0.69</v>
      </c>
      <c r="CZ125" s="14">
        <v>0.69</v>
      </c>
      <c r="DA125" s="14">
        <f>IF('QIPP Scorecard'!$AA$1=4,IF(FY2019_ALL_Targets!$BU125="Yes",INDEX('Final Comp Values'!$BN:$BN,MATCH(FY2019_ALL_Targets!$A125,'Final Comp Values'!$B:$B,0)),IF($BU125="Min Data",0,0)),0)</f>
        <v>0.69</v>
      </c>
      <c r="DB125" s="14">
        <f>IF('QIPP Scorecard'!$AA$1=4,IF(FY2019_ALL_Targets!$BV125="Yes",INDEX('Final Comp Values'!$BN:$BN,MATCH(FY2019_ALL_Targets!$A125,'Final Comp Values'!$B:$B,0)),IF($BV125="Min Data",0,0)),0)</f>
        <v>0.69</v>
      </c>
      <c r="DC125" s="14">
        <f>IF('QIPP Scorecard'!$AA$1=4,IF(FY2019_ALL_Targets!$BW125="Yes",INDEX('Final Comp Values'!$BN:$BN,MATCH(FY2019_ALL_Targets!$A125,'Final Comp Values'!$B:$B,0)),IF(CI125="Min Data",0,0)),0)</f>
        <v>0.69</v>
      </c>
      <c r="DD125" s="14">
        <f>IF('QIPP Scorecard'!$AA$1=4,IF(FY2019_ALL_Targets!$BX125="Yes",INDEX('Final Comp Values'!$BN:$BN,MATCH(FY2019_ALL_Targets!$A125,'Final Comp Values'!$B:$B,0)),IF($BX125="Min Data",0,0)),0)</f>
        <v>0.69</v>
      </c>
      <c r="DE125" s="14">
        <v>0</v>
      </c>
      <c r="DF125" s="14">
        <v>0</v>
      </c>
      <c r="DG125" s="14">
        <v>1.26</v>
      </c>
      <c r="DH125" s="14">
        <v>1.26</v>
      </c>
      <c r="DI125" s="14">
        <v>0</v>
      </c>
      <c r="DJ125" s="14">
        <v>0</v>
      </c>
      <c r="DK125" s="14">
        <v>1.26</v>
      </c>
      <c r="DL125" s="14">
        <v>1.26</v>
      </c>
      <c r="DM125" s="14">
        <v>0</v>
      </c>
      <c r="DN125" s="14">
        <v>0</v>
      </c>
      <c r="DO125" s="14">
        <v>1.27</v>
      </c>
      <c r="DP125" s="14">
        <v>1.27</v>
      </c>
      <c r="DQ125" s="14">
        <f>IF('QIPP Scorecard'!$AA$1=4,IF(FY2019_ALL_Targets!$BY125="Yes",INDEX('Final Comp Values'!$BK:$BK,MATCH(FY2019_ALL_Targets!$A125,'Final Comp Values'!$B:$B,0)),IF($BY125="Min Data",0,0)),0)</f>
        <v>1.27</v>
      </c>
      <c r="DR125" s="14">
        <f>IF('QIPP Scorecard'!$AA$1=4,IF(FY2019_ALL_Targets!$BZ125="Yes",INDEX('Final Comp Values'!$BO:$BO,MATCH(FY2019_ALL_Targets!$A125,'Final Comp Values'!$B:$B,0)),IF($BZ125="Min Data",0,0)),0)</f>
        <v>0</v>
      </c>
      <c r="DS125" s="14">
        <f>IF('QIPP Scorecard'!$AA$1=4,IF(FY2019_ALL_Targets!$CA125="Yes",INDEX('Final Comp Values'!$BO:$BO,MATCH(FY2019_ALL_Targets!$A125,'Final Comp Values'!$B:$B,0)),IF($CA125="Min Data",0,0)),0)</f>
        <v>1.27</v>
      </c>
      <c r="DT125" s="14">
        <f>IF('QIPP Scorecard'!$AA$1=4,IF(FY2019_ALL_Targets!$CB125="Yes",INDEX('Final Comp Values'!$BO:$BO,MATCH(FY2019_ALL_Targets!$A125,'Final Comp Values'!$B:$B,0)),IF($CB125="Min Data",0,0)),0)</f>
        <v>1.27</v>
      </c>
      <c r="DU125" s="14">
        <v>1.39</v>
      </c>
      <c r="DV125" s="14">
        <v>1.57</v>
      </c>
      <c r="DW125" s="14">
        <v>1.63</v>
      </c>
      <c r="DX125" s="14">
        <v>1.9</v>
      </c>
      <c r="DY125" s="12">
        <f t="shared" si="6"/>
        <v>0</v>
      </c>
      <c r="DZ125" s="12">
        <f t="shared" si="7"/>
        <v>1</v>
      </c>
      <c r="EA125" s="12">
        <f t="shared" si="8"/>
        <v>0</v>
      </c>
      <c r="EB125" s="12">
        <f t="shared" si="9"/>
        <v>0</v>
      </c>
    </row>
    <row r="126" spans="1:132" x14ac:dyDescent="0.25">
      <c r="A126" s="297">
        <v>5116</v>
      </c>
      <c r="B126" s="347">
        <v>455994</v>
      </c>
      <c r="C126" s="297">
        <v>1012071</v>
      </c>
      <c r="D126" s="14">
        <v>1942282918</v>
      </c>
      <c r="E126" s="26" t="s">
        <v>941</v>
      </c>
      <c r="F126" s="26" t="str">
        <f>INDEX('Mar - Aug'!X:X,MATCH(A126,'Mar - Aug'!B:B,0))</f>
        <v>Dallas</v>
      </c>
      <c r="G126" s="26" t="s">
        <v>3013</v>
      </c>
      <c r="H126" s="26"/>
      <c r="I126" s="26" t="str">
        <f t="shared" si="5"/>
        <v/>
      </c>
      <c r="J126" s="299" t="s">
        <v>2946</v>
      </c>
      <c r="K126" s="299" t="s">
        <v>2947</v>
      </c>
      <c r="L126" s="299" t="s">
        <v>2948</v>
      </c>
      <c r="M126" s="13">
        <v>0</v>
      </c>
      <c r="N126" s="13">
        <v>5.0458740000000002E-2</v>
      </c>
      <c r="O126" s="13">
        <v>0</v>
      </c>
      <c r="P126" s="13">
        <v>0.10583940999999999</v>
      </c>
      <c r="Q126" s="13">
        <v>3.3690650000000003E-2</v>
      </c>
      <c r="R126" s="13">
        <v>5.5747400000000003E-2</v>
      </c>
      <c r="S126" s="13">
        <v>3.7344499999999998E-3</v>
      </c>
      <c r="T126" s="13">
        <v>0.15247816</v>
      </c>
      <c r="U126" s="13">
        <v>3.3690650000000003E-2</v>
      </c>
      <c r="V126" s="13">
        <v>5.5747400000000003E-2</v>
      </c>
      <c r="W126" s="13">
        <v>3.7344499999999998E-3</v>
      </c>
      <c r="X126" s="13">
        <v>0.15247816</v>
      </c>
      <c r="Y126" s="13">
        <v>3.3690650000000003E-2</v>
      </c>
      <c r="Z126" s="13">
        <v>5.5747400000000003E-2</v>
      </c>
      <c r="AA126" s="13">
        <v>3.7344499999999998E-3</v>
      </c>
      <c r="AB126" s="13">
        <v>0.15247816</v>
      </c>
      <c r="AC126" s="13">
        <v>3.3690650000000003E-2</v>
      </c>
      <c r="AD126" s="13">
        <v>5.5747400000000003E-2</v>
      </c>
      <c r="AE126" s="13">
        <v>3.7344499999999998E-3</v>
      </c>
      <c r="AF126" s="13">
        <v>0.15247816</v>
      </c>
      <c r="AG126" s="13">
        <v>3.3690650000000003E-2</v>
      </c>
      <c r="AH126" s="13">
        <v>5.5747400000000003E-2</v>
      </c>
      <c r="AI126" s="13">
        <v>3.7344499999999998E-3</v>
      </c>
      <c r="AJ126" s="13">
        <v>0.15247816</v>
      </c>
      <c r="AK126" s="13">
        <v>3.3690650000000003E-2</v>
      </c>
      <c r="AL126" s="13">
        <v>5.5747400000000003E-2</v>
      </c>
      <c r="AM126" s="13">
        <v>3.7344499999999998E-3</v>
      </c>
      <c r="AN126" s="13">
        <v>0.15247816</v>
      </c>
      <c r="AO126" s="13">
        <v>3.3690650000000003E-2</v>
      </c>
      <c r="AP126" s="13">
        <v>5.5747400000000003E-2</v>
      </c>
      <c r="AQ126" s="13">
        <v>3.7344499999999998E-3</v>
      </c>
      <c r="AR126" s="13">
        <v>0.15247816</v>
      </c>
      <c r="AS126" s="13">
        <v>3.3690650000000003E-2</v>
      </c>
      <c r="AT126" s="13">
        <v>5.5747400000000003E-2</v>
      </c>
      <c r="AU126" s="13">
        <v>3.7344499999999998E-3</v>
      </c>
      <c r="AV126" s="13">
        <v>0.15247816</v>
      </c>
      <c r="AW126" s="13">
        <v>3.3690650000000003E-2</v>
      </c>
      <c r="AX126" s="13">
        <v>5.5747400000000003E-2</v>
      </c>
      <c r="AY126" s="13">
        <v>3.7344499999999998E-3</v>
      </c>
      <c r="AZ126" s="13">
        <v>0.15247816</v>
      </c>
      <c r="BA126" s="86">
        <v>0</v>
      </c>
      <c r="BB126" s="86">
        <v>8.8888888888888906E-2</v>
      </c>
      <c r="BC126" s="13">
        <v>0</v>
      </c>
      <c r="BD126" s="13">
        <v>0.122448979591837</v>
      </c>
      <c r="BE126" s="14">
        <v>0</v>
      </c>
      <c r="BF126" s="14">
        <v>3.03030303030303E-2</v>
      </c>
      <c r="BG126" s="14">
        <v>0</v>
      </c>
      <c r="BH126" s="14">
        <v>4.8780487804878099E-2</v>
      </c>
      <c r="BI126" s="14">
        <v>0</v>
      </c>
      <c r="BJ126" s="14">
        <v>5.7142857142857099E-2</v>
      </c>
      <c r="BK126" s="14">
        <v>0</v>
      </c>
      <c r="BL126" s="430">
        <v>7.4999999999999997E-2</v>
      </c>
      <c r="BM126" s="14">
        <v>0</v>
      </c>
      <c r="BN126" s="14">
        <v>5.7142857142857099E-2</v>
      </c>
      <c r="BO126" s="14">
        <v>0</v>
      </c>
      <c r="BP126" s="14">
        <v>6.9767441860465101E-2</v>
      </c>
      <c r="BQ126" s="86">
        <v>0</v>
      </c>
      <c r="BR126" s="86">
        <v>5.7142857142857099E-2</v>
      </c>
      <c r="BS126" s="86">
        <v>0</v>
      </c>
      <c r="BT126" s="86">
        <v>6.9767441860465101E-2</v>
      </c>
      <c r="BU126" s="14" t="s">
        <v>35</v>
      </c>
      <c r="BV126" s="14" t="s">
        <v>36</v>
      </c>
      <c r="BW126" s="14" t="s">
        <v>35</v>
      </c>
      <c r="BX126" s="14" t="s">
        <v>35</v>
      </c>
      <c r="BY126" s="14" t="s">
        <v>35</v>
      </c>
      <c r="BZ126" s="14" t="s">
        <v>36</v>
      </c>
      <c r="CA126" s="14" t="s">
        <v>35</v>
      </c>
      <c r="CB126" s="14" t="s">
        <v>35</v>
      </c>
      <c r="CC126" s="14">
        <v>0</v>
      </c>
      <c r="CD126" s="14">
        <v>0</v>
      </c>
      <c r="CE126" s="14">
        <v>0</v>
      </c>
      <c r="CF126" s="14">
        <v>0</v>
      </c>
      <c r="CG126" s="14">
        <v>0</v>
      </c>
      <c r="CH126" s="14">
        <v>0</v>
      </c>
      <c r="CI126" s="14">
        <v>0</v>
      </c>
      <c r="CJ126" s="14">
        <f>INDEX('Monthy Targets'!AC:AC,(MATCH(FY2019_ALL_Targets!$B:$B,'Monthy Targets'!$B:$B,0)))</f>
        <v>0</v>
      </c>
      <c r="CK126" s="14">
        <f>INDEX('Monthy Targets'!AD:AD,(MATCH(FY2019_ALL_Targets!$B:$B,'Monthy Targets'!$B:$B,0)))</f>
        <v>0</v>
      </c>
      <c r="CL126" s="14">
        <f>INDEX('Monthy Targets'!AE:AE,(MATCH(FY2019_ALL_Targets!$B:$B,'Monthy Targets'!$B:$B,0)))</f>
        <v>0</v>
      </c>
      <c r="CM126" s="14">
        <f>INDEX('Monthy Targets'!AF:AF,(MATCH(FY2019_ALL_Targets!$B:$B,'Monthy Targets'!$B:$B,0)))</f>
        <v>0</v>
      </c>
      <c r="CN126" s="14">
        <f>INDEX('Monthy Targets'!AG:AG,(MATCH(FY2019_ALL_Targets!$B:$B,'Monthy Targets'!$B:$B,0)))</f>
        <v>0</v>
      </c>
      <c r="CO126" s="14">
        <v>0.54</v>
      </c>
      <c r="CP126" s="14">
        <v>0</v>
      </c>
      <c r="CQ126" s="14">
        <v>0.54</v>
      </c>
      <c r="CR126" s="14">
        <v>0.54</v>
      </c>
      <c r="CS126" s="14">
        <v>0.54</v>
      </c>
      <c r="CT126" s="14">
        <v>0.54</v>
      </c>
      <c r="CU126" s="14">
        <v>0.54</v>
      </c>
      <c r="CV126" s="14">
        <v>0.54</v>
      </c>
      <c r="CW126" s="14">
        <v>0.52</v>
      </c>
      <c r="CX126" s="14">
        <v>0</v>
      </c>
      <c r="CY126" s="14">
        <v>0.52</v>
      </c>
      <c r="CZ126" s="14">
        <v>0.52</v>
      </c>
      <c r="DA126" s="14">
        <f>IF('QIPP Scorecard'!$AA$1=4,IF(FY2019_ALL_Targets!$BU126="Yes",INDEX('Final Comp Values'!$BN:$BN,MATCH(FY2019_ALL_Targets!$A126,'Final Comp Values'!$B:$B,0)),IF($BU126="Min Data",0,0)),0)</f>
        <v>0.52</v>
      </c>
      <c r="DB126" s="14">
        <f>IF('QIPP Scorecard'!$AA$1=4,IF(FY2019_ALL_Targets!$BV126="Yes",INDEX('Final Comp Values'!$BN:$BN,MATCH(FY2019_ALL_Targets!$A126,'Final Comp Values'!$B:$B,0)),IF($BV126="Min Data",0,0)),0)</f>
        <v>0</v>
      </c>
      <c r="DC126" s="14">
        <f>IF('QIPP Scorecard'!$AA$1=4,IF(FY2019_ALL_Targets!$BW126="Yes",INDEX('Final Comp Values'!$BN:$BN,MATCH(FY2019_ALL_Targets!$A126,'Final Comp Values'!$B:$B,0)),IF(CI126="Min Data",0,0)),0)</f>
        <v>0.52</v>
      </c>
      <c r="DD126" s="14">
        <f>IF('QIPP Scorecard'!$AA$1=4,IF(FY2019_ALL_Targets!$BX126="Yes",INDEX('Final Comp Values'!$BN:$BN,MATCH(FY2019_ALL_Targets!$A126,'Final Comp Values'!$B:$B,0)),IF($BX126="Min Data",0,0)),0)</f>
        <v>0.52</v>
      </c>
      <c r="DE126" s="14">
        <v>1</v>
      </c>
      <c r="DF126" s="14">
        <v>0</v>
      </c>
      <c r="DG126" s="14">
        <v>1</v>
      </c>
      <c r="DH126" s="14">
        <v>1</v>
      </c>
      <c r="DI126" s="14">
        <v>1</v>
      </c>
      <c r="DJ126" s="14">
        <v>1</v>
      </c>
      <c r="DK126" s="14">
        <v>1</v>
      </c>
      <c r="DL126" s="14">
        <v>1</v>
      </c>
      <c r="DM126" s="14">
        <v>0.97</v>
      </c>
      <c r="DN126" s="14">
        <v>0</v>
      </c>
      <c r="DO126" s="14">
        <v>0.97</v>
      </c>
      <c r="DP126" s="14">
        <v>0.97</v>
      </c>
      <c r="DQ126" s="14">
        <f>IF('QIPP Scorecard'!$AA$1=4,IF(FY2019_ALL_Targets!$BY126="Yes",INDEX('Final Comp Values'!$BK:$BK,MATCH(FY2019_ALL_Targets!$A126,'Final Comp Values'!$B:$B,0)),IF($BY126="Min Data",0,0)),0)</f>
        <v>0.97</v>
      </c>
      <c r="DR126" s="14">
        <f>IF('QIPP Scorecard'!$AA$1=4,IF(FY2019_ALL_Targets!$BZ126="Yes",INDEX('Final Comp Values'!$BO:$BO,MATCH(FY2019_ALL_Targets!$A126,'Final Comp Values'!$B:$B,0)),IF($BZ126="Min Data",0,0)),0)</f>
        <v>0</v>
      </c>
      <c r="DS126" s="14">
        <f>IF('QIPP Scorecard'!$AA$1=4,IF(FY2019_ALL_Targets!$CA126="Yes",INDEX('Final Comp Values'!$BO:$BO,MATCH(FY2019_ALL_Targets!$A126,'Final Comp Values'!$B:$B,0)),IF($CA126="Min Data",0,0)),0)</f>
        <v>0.97</v>
      </c>
      <c r="DT126" s="14">
        <f>IF('QIPP Scorecard'!$AA$1=4,IF(FY2019_ALL_Targets!$CB126="Yes",INDEX('Final Comp Values'!$BO:$BO,MATCH(FY2019_ALL_Targets!$A126,'Final Comp Values'!$B:$B,0)),IF($CB126="Min Data",0,0)),0)</f>
        <v>0.97</v>
      </c>
      <c r="DU126" s="14">
        <v>0.46</v>
      </c>
      <c r="DV126" s="14">
        <v>0.7</v>
      </c>
      <c r="DW126" s="14">
        <v>0.55000000000000004</v>
      </c>
      <c r="DX126" s="14">
        <v>0.54</v>
      </c>
      <c r="DY126" s="12">
        <f t="shared" si="6"/>
        <v>1</v>
      </c>
      <c r="DZ126" s="12">
        <f t="shared" si="7"/>
        <v>1</v>
      </c>
      <c r="EA126" s="12">
        <f t="shared" si="8"/>
        <v>0</v>
      </c>
      <c r="EB126" s="12">
        <f t="shared" si="9"/>
        <v>3</v>
      </c>
    </row>
    <row r="127" spans="1:132" x14ac:dyDescent="0.25">
      <c r="A127" s="297">
        <v>5087</v>
      </c>
      <c r="B127" s="347">
        <v>455996</v>
      </c>
      <c r="C127" s="297">
        <v>1017872</v>
      </c>
      <c r="D127" s="14">
        <v>1972839348</v>
      </c>
      <c r="E127" s="26" t="s">
        <v>941</v>
      </c>
      <c r="F127" s="26" t="str">
        <f>INDEX('Mar - Aug'!X:X,MATCH(A127,'Mar - Aug'!B:B,0))</f>
        <v>Dallas</v>
      </c>
      <c r="G127" s="26" t="s">
        <v>3013</v>
      </c>
      <c r="H127" s="26"/>
      <c r="I127" s="26" t="str">
        <f t="shared" si="5"/>
        <v/>
      </c>
      <c r="J127" s="299" t="s">
        <v>665</v>
      </c>
      <c r="K127" s="299" t="s">
        <v>2923</v>
      </c>
      <c r="L127" s="299" t="s">
        <v>666</v>
      </c>
      <c r="M127" s="13">
        <v>2.5316450000000001E-2</v>
      </c>
      <c r="N127" s="13">
        <v>2.3041490000000001E-2</v>
      </c>
      <c r="O127" s="13">
        <v>0</v>
      </c>
      <c r="P127" s="13">
        <v>4.6296299999999999E-2</v>
      </c>
      <c r="Q127" s="13">
        <v>3.3690650000000003E-2</v>
      </c>
      <c r="R127" s="13">
        <v>5.5747400000000003E-2</v>
      </c>
      <c r="S127" s="13">
        <v>3.7344499999999998E-3</v>
      </c>
      <c r="T127" s="13">
        <v>0.15247816</v>
      </c>
      <c r="U127" s="13">
        <v>3.3690650000000003E-2</v>
      </c>
      <c r="V127" s="13">
        <v>5.5747400000000003E-2</v>
      </c>
      <c r="W127" s="13">
        <v>3.7344499999999998E-3</v>
      </c>
      <c r="X127" s="13">
        <v>0.15247816</v>
      </c>
      <c r="Y127" s="13">
        <v>3.3690650000000003E-2</v>
      </c>
      <c r="Z127" s="13">
        <v>5.5747400000000003E-2</v>
      </c>
      <c r="AA127" s="13">
        <v>3.7344499999999998E-3</v>
      </c>
      <c r="AB127" s="13">
        <v>0.15247816</v>
      </c>
      <c r="AC127" s="13">
        <v>3.3690650000000003E-2</v>
      </c>
      <c r="AD127" s="13">
        <v>5.5747400000000003E-2</v>
      </c>
      <c r="AE127" s="13">
        <v>3.7344499999999998E-3</v>
      </c>
      <c r="AF127" s="13">
        <v>0.15247816</v>
      </c>
      <c r="AG127" s="13">
        <v>3.3690650000000003E-2</v>
      </c>
      <c r="AH127" s="13">
        <v>5.5747400000000003E-2</v>
      </c>
      <c r="AI127" s="13">
        <v>3.7344499999999998E-3</v>
      </c>
      <c r="AJ127" s="13">
        <v>0.15247816</v>
      </c>
      <c r="AK127" s="13">
        <v>3.3690650000000003E-2</v>
      </c>
      <c r="AL127" s="13">
        <v>5.5747400000000003E-2</v>
      </c>
      <c r="AM127" s="13">
        <v>3.7344499999999998E-3</v>
      </c>
      <c r="AN127" s="13">
        <v>0.15247816</v>
      </c>
      <c r="AO127" s="13">
        <v>3.3690650000000003E-2</v>
      </c>
      <c r="AP127" s="13">
        <v>5.5747400000000003E-2</v>
      </c>
      <c r="AQ127" s="13">
        <v>3.7344499999999998E-3</v>
      </c>
      <c r="AR127" s="13">
        <v>0.15247816</v>
      </c>
      <c r="AS127" s="13">
        <v>3.3690650000000003E-2</v>
      </c>
      <c r="AT127" s="13">
        <v>5.5747400000000003E-2</v>
      </c>
      <c r="AU127" s="13">
        <v>3.7344499999999998E-3</v>
      </c>
      <c r="AV127" s="13">
        <v>0.15247816</v>
      </c>
      <c r="AW127" s="13">
        <v>3.3690650000000003E-2</v>
      </c>
      <c r="AX127" s="13">
        <v>5.5747400000000003E-2</v>
      </c>
      <c r="AY127" s="13">
        <v>3.7344499999999998E-3</v>
      </c>
      <c r="AZ127" s="13">
        <v>0.15247816</v>
      </c>
      <c r="BA127" s="86">
        <v>2.1276595744680899E-2</v>
      </c>
      <c r="BB127" s="86">
        <v>7.9365079365079402E-2</v>
      </c>
      <c r="BC127" s="13">
        <v>0</v>
      </c>
      <c r="BD127" s="13">
        <v>1.20481927710843E-2</v>
      </c>
      <c r="BE127" s="14">
        <v>2.1978021978022001E-2</v>
      </c>
      <c r="BF127" s="14">
        <v>6.5573770491803296E-2</v>
      </c>
      <c r="BG127" s="14">
        <v>0</v>
      </c>
      <c r="BH127" s="14">
        <v>1.2500000000000001E-2</v>
      </c>
      <c r="BI127" s="14">
        <v>2.1978021978022001E-2</v>
      </c>
      <c r="BJ127" s="14">
        <v>5.1724137931034503E-2</v>
      </c>
      <c r="BK127" s="14">
        <v>0</v>
      </c>
      <c r="BL127" s="430">
        <v>1.2500000000000001E-2</v>
      </c>
      <c r="BM127" s="14">
        <v>0</v>
      </c>
      <c r="BN127" s="14">
        <v>0.10344827586206901</v>
      </c>
      <c r="BO127" s="14">
        <v>0</v>
      </c>
      <c r="BP127" s="14">
        <v>1.26582278481013E-2</v>
      </c>
      <c r="BQ127" s="86">
        <v>0</v>
      </c>
      <c r="BR127" s="86">
        <v>0.10344827586206901</v>
      </c>
      <c r="BS127" s="86">
        <v>0</v>
      </c>
      <c r="BT127" s="86">
        <v>1.26582278481013E-2</v>
      </c>
      <c r="BU127" s="14" t="s">
        <v>35</v>
      </c>
      <c r="BV127" s="14" t="s">
        <v>36</v>
      </c>
      <c r="BW127" s="14" t="s">
        <v>35</v>
      </c>
      <c r="BX127" s="14" t="s">
        <v>35</v>
      </c>
      <c r="BY127" s="14" t="s">
        <v>35</v>
      </c>
      <c r="BZ127" s="14" t="s">
        <v>36</v>
      </c>
      <c r="CA127" s="14" t="s">
        <v>35</v>
      </c>
      <c r="CB127" s="14" t="s">
        <v>35</v>
      </c>
      <c r="CC127" s="14">
        <v>0</v>
      </c>
      <c r="CD127" s="14">
        <v>0</v>
      </c>
      <c r="CE127" s="14">
        <v>0</v>
      </c>
      <c r="CF127" s="14">
        <v>0</v>
      </c>
      <c r="CG127" s="14">
        <v>0</v>
      </c>
      <c r="CH127" s="14">
        <v>0</v>
      </c>
      <c r="CI127" s="14">
        <v>0</v>
      </c>
      <c r="CJ127" s="14">
        <f>INDEX('Monthy Targets'!AC:AC,(MATCH(FY2019_ALL_Targets!$B:$B,'Monthy Targets'!$B:$B,0)))</f>
        <v>0</v>
      </c>
      <c r="CK127" s="14">
        <f>INDEX('Monthy Targets'!AD:AD,(MATCH(FY2019_ALL_Targets!$B:$B,'Monthy Targets'!$B:$B,0)))</f>
        <v>0</v>
      </c>
      <c r="CL127" s="14">
        <f>INDEX('Monthy Targets'!AE:AE,(MATCH(FY2019_ALL_Targets!$B:$B,'Monthy Targets'!$B:$B,0)))</f>
        <v>0</v>
      </c>
      <c r="CM127" s="14">
        <f>INDEX('Monthy Targets'!AF:AF,(MATCH(FY2019_ALL_Targets!$B:$B,'Monthy Targets'!$B:$B,0)))</f>
        <v>0</v>
      </c>
      <c r="CN127" s="14">
        <f>INDEX('Monthy Targets'!AG:AG,(MATCH(FY2019_ALL_Targets!$B:$B,'Monthy Targets'!$B:$B,0)))</f>
        <v>0</v>
      </c>
      <c r="CO127" s="14">
        <v>0.65</v>
      </c>
      <c r="CP127" s="14">
        <v>0</v>
      </c>
      <c r="CQ127" s="14">
        <v>0.65</v>
      </c>
      <c r="CR127" s="14">
        <v>0.65</v>
      </c>
      <c r="CS127" s="14">
        <v>0.65</v>
      </c>
      <c r="CT127" s="14">
        <v>0</v>
      </c>
      <c r="CU127" s="14">
        <v>0.65</v>
      </c>
      <c r="CV127" s="14">
        <v>0.65</v>
      </c>
      <c r="CW127" s="14">
        <v>0.63</v>
      </c>
      <c r="CX127" s="14">
        <v>0.63</v>
      </c>
      <c r="CY127" s="14">
        <v>0.63</v>
      </c>
      <c r="CZ127" s="14">
        <v>0.63</v>
      </c>
      <c r="DA127" s="14">
        <f>IF('QIPP Scorecard'!$AA$1=4,IF(FY2019_ALL_Targets!$BU127="Yes",INDEX('Final Comp Values'!$BN:$BN,MATCH(FY2019_ALL_Targets!$A127,'Final Comp Values'!$B:$B,0)),IF($BU127="Min Data",0,0)),0)</f>
        <v>0.63</v>
      </c>
      <c r="DB127" s="14">
        <f>IF('QIPP Scorecard'!$AA$1=4,IF(FY2019_ALL_Targets!$BV127="Yes",INDEX('Final Comp Values'!$BN:$BN,MATCH(FY2019_ALL_Targets!$A127,'Final Comp Values'!$B:$B,0)),IF($BV127="Min Data",0,0)),0)</f>
        <v>0</v>
      </c>
      <c r="DC127" s="14">
        <f>IF('QIPP Scorecard'!$AA$1=4,IF(FY2019_ALL_Targets!$BW127="Yes",INDEX('Final Comp Values'!$BN:$BN,MATCH(FY2019_ALL_Targets!$A127,'Final Comp Values'!$B:$B,0)),IF(CI127="Min Data",0,0)),0)</f>
        <v>0.63</v>
      </c>
      <c r="DD127" s="14">
        <f>IF('QIPP Scorecard'!$AA$1=4,IF(FY2019_ALL_Targets!$BX127="Yes",INDEX('Final Comp Values'!$BN:$BN,MATCH(FY2019_ALL_Targets!$A127,'Final Comp Values'!$B:$B,0)),IF($BX127="Min Data",0,0)),0)</f>
        <v>0.63</v>
      </c>
      <c r="DE127" s="14">
        <v>1.2</v>
      </c>
      <c r="DF127" s="14">
        <v>0</v>
      </c>
      <c r="DG127" s="14">
        <v>1.2</v>
      </c>
      <c r="DH127" s="14">
        <v>1.2</v>
      </c>
      <c r="DI127" s="14">
        <v>1.2</v>
      </c>
      <c r="DJ127" s="14">
        <v>0</v>
      </c>
      <c r="DK127" s="14">
        <v>1.2</v>
      </c>
      <c r="DL127" s="14">
        <v>1.2</v>
      </c>
      <c r="DM127" s="14">
        <v>1.17</v>
      </c>
      <c r="DN127" s="14">
        <v>1.17</v>
      </c>
      <c r="DO127" s="14">
        <v>1.17</v>
      </c>
      <c r="DP127" s="14">
        <v>1.17</v>
      </c>
      <c r="DQ127" s="14">
        <f>IF('QIPP Scorecard'!$AA$1=4,IF(FY2019_ALL_Targets!$BY127="Yes",INDEX('Final Comp Values'!$BK:$BK,MATCH(FY2019_ALL_Targets!$A127,'Final Comp Values'!$B:$B,0)),IF($BY127="Min Data",0,0)),0)</f>
        <v>1.17</v>
      </c>
      <c r="DR127" s="14">
        <f>IF('QIPP Scorecard'!$AA$1=4,IF(FY2019_ALL_Targets!$BZ127="Yes",INDEX('Final Comp Values'!$BO:$BO,MATCH(FY2019_ALL_Targets!$A127,'Final Comp Values'!$B:$B,0)),IF($BZ127="Min Data",0,0)),0)</f>
        <v>0</v>
      </c>
      <c r="DS127" s="14">
        <f>IF('QIPP Scorecard'!$AA$1=4,IF(FY2019_ALL_Targets!$CA127="Yes",INDEX('Final Comp Values'!$BO:$BO,MATCH(FY2019_ALL_Targets!$A127,'Final Comp Values'!$B:$B,0)),IF($CA127="Min Data",0,0)),0)</f>
        <v>1.17</v>
      </c>
      <c r="DT127" s="14">
        <f>IF('QIPP Scorecard'!$AA$1=4,IF(FY2019_ALL_Targets!$CB127="Yes",INDEX('Final Comp Values'!$BO:$BO,MATCH(FY2019_ALL_Targets!$A127,'Final Comp Values'!$B:$B,0)),IF($CB127="Min Data",0,0)),0)</f>
        <v>1.17</v>
      </c>
      <c r="DU127" s="14">
        <v>0.56000000000000005</v>
      </c>
      <c r="DV127" s="14">
        <v>0.63</v>
      </c>
      <c r="DW127" s="14">
        <v>0.87</v>
      </c>
      <c r="DX127" s="14">
        <v>0.65</v>
      </c>
      <c r="DY127" s="12">
        <f t="shared" si="6"/>
        <v>1</v>
      </c>
      <c r="DZ127" s="12">
        <f t="shared" si="7"/>
        <v>1</v>
      </c>
      <c r="EA127" s="12">
        <f t="shared" si="8"/>
        <v>0</v>
      </c>
      <c r="EB127" s="12">
        <f t="shared" si="9"/>
        <v>3</v>
      </c>
    </row>
    <row r="128" spans="1:132" x14ac:dyDescent="0.25">
      <c r="A128" s="297">
        <v>4259</v>
      </c>
      <c r="B128" s="347">
        <v>455999</v>
      </c>
      <c r="C128" s="297">
        <v>1025710</v>
      </c>
      <c r="D128" s="14">
        <v>1144641234</v>
      </c>
      <c r="E128" s="26" t="s">
        <v>935</v>
      </c>
      <c r="F128" s="26" t="str">
        <f>INDEX('Mar - Aug'!X:X,MATCH(A128,'Mar - Aug'!B:B,0))</f>
        <v>Nueces</v>
      </c>
      <c r="G128" s="26" t="s">
        <v>3081</v>
      </c>
      <c r="H128" s="26"/>
      <c r="I128" s="26" t="str">
        <f t="shared" si="5"/>
        <v/>
      </c>
      <c r="J128" s="299" t="s">
        <v>455</v>
      </c>
      <c r="K128" s="299" t="s">
        <v>933</v>
      </c>
      <c r="L128" s="299" t="s">
        <v>456</v>
      </c>
      <c r="M128" s="13">
        <v>4.791666E-2</v>
      </c>
      <c r="N128" s="13">
        <v>5.298013E-2</v>
      </c>
      <c r="O128" s="13">
        <v>4.1666899999999998E-3</v>
      </c>
      <c r="P128" s="13">
        <v>0.10926364</v>
      </c>
      <c r="Q128" s="13">
        <v>3.3690650000000003E-2</v>
      </c>
      <c r="R128" s="13">
        <v>5.5747400000000003E-2</v>
      </c>
      <c r="S128" s="13">
        <v>3.7344499999999998E-3</v>
      </c>
      <c r="T128" s="13">
        <v>0.15247816</v>
      </c>
      <c r="U128" s="13">
        <v>4.7102076780000002E-2</v>
      </c>
      <c r="V128" s="13">
        <v>5.5747400000000003E-2</v>
      </c>
      <c r="W128" s="13">
        <v>4.0958562699999999E-3</v>
      </c>
      <c r="X128" s="13">
        <v>0.15247816</v>
      </c>
      <c r="Y128" s="13">
        <v>4.5520827E-2</v>
      </c>
      <c r="Z128" s="13">
        <v>5.5747400000000003E-2</v>
      </c>
      <c r="AA128" s="13">
        <v>3.9583554999999999E-3</v>
      </c>
      <c r="AB128" s="13">
        <v>0.15247816</v>
      </c>
      <c r="AC128" s="13">
        <v>4.6287493559999997E-2</v>
      </c>
      <c r="AD128" s="13">
        <v>5.5747400000000003E-2</v>
      </c>
      <c r="AE128" s="13">
        <v>4.0250225400000001E-3</v>
      </c>
      <c r="AF128" s="13">
        <v>0.15247816</v>
      </c>
      <c r="AG128" s="13">
        <v>4.3124994E-2</v>
      </c>
      <c r="AH128" s="13">
        <v>5.5747400000000003E-2</v>
      </c>
      <c r="AI128" s="13">
        <v>3.7500210000000001E-3</v>
      </c>
      <c r="AJ128" s="13">
        <v>0.15247816</v>
      </c>
      <c r="AK128" s="13">
        <v>4.5472910339999999E-2</v>
      </c>
      <c r="AL128" s="13">
        <v>5.5747400000000003E-2</v>
      </c>
      <c r="AM128" s="13">
        <v>3.9541888100000002E-3</v>
      </c>
      <c r="AN128" s="13">
        <v>0.15247816</v>
      </c>
      <c r="AO128" s="13">
        <v>4.0729161E-2</v>
      </c>
      <c r="AP128" s="13">
        <v>5.5747400000000003E-2</v>
      </c>
      <c r="AQ128" s="13">
        <v>3.7344499999999998E-3</v>
      </c>
      <c r="AR128" s="13">
        <v>0.15247816</v>
      </c>
      <c r="AS128" s="13">
        <v>4.4562493799999998E-2</v>
      </c>
      <c r="AT128" s="13">
        <v>5.5747400000000003E-2</v>
      </c>
      <c r="AU128" s="13">
        <v>3.8750217E-3</v>
      </c>
      <c r="AV128" s="13">
        <v>0.15247816</v>
      </c>
      <c r="AW128" s="13">
        <v>3.8333328E-2</v>
      </c>
      <c r="AX128" s="13">
        <v>5.5747400000000003E-2</v>
      </c>
      <c r="AY128" s="13">
        <v>3.7344499999999998E-3</v>
      </c>
      <c r="AZ128" s="13">
        <v>0.15247816</v>
      </c>
      <c r="BA128" s="86">
        <v>4.8780487804878099E-2</v>
      </c>
      <c r="BB128" s="86">
        <v>0.108108108108108</v>
      </c>
      <c r="BC128" s="13">
        <v>0</v>
      </c>
      <c r="BD128" s="13">
        <v>0.11009174311926601</v>
      </c>
      <c r="BE128" s="14">
        <v>3.1746031746031703E-2</v>
      </c>
      <c r="BF128" s="14">
        <v>6.7567567567567599E-2</v>
      </c>
      <c r="BG128" s="14">
        <v>0</v>
      </c>
      <c r="BH128" s="14">
        <v>0.100917431192661</v>
      </c>
      <c r="BI128" s="14">
        <v>3.8759689922480599E-2</v>
      </c>
      <c r="BJ128" s="14">
        <v>0.118421052631579</v>
      </c>
      <c r="BK128" s="14">
        <v>0</v>
      </c>
      <c r="BL128" s="430">
        <v>0.1</v>
      </c>
      <c r="BM128" s="14">
        <v>4.91803278688525E-2</v>
      </c>
      <c r="BN128" s="14">
        <v>9.45945945945946E-2</v>
      </c>
      <c r="BO128" s="14">
        <v>0</v>
      </c>
      <c r="BP128" s="14">
        <v>9.6153846153846201E-2</v>
      </c>
      <c r="BQ128" s="86">
        <v>4.91803278688525E-2</v>
      </c>
      <c r="BR128" s="86">
        <v>9.45945945945946E-2</v>
      </c>
      <c r="BS128" s="86">
        <v>0</v>
      </c>
      <c r="BT128" s="86">
        <v>9.6153846153846201E-2</v>
      </c>
      <c r="BU128" s="14" t="s">
        <v>36</v>
      </c>
      <c r="BV128" s="14" t="s">
        <v>36</v>
      </c>
      <c r="BW128" s="14" t="s">
        <v>35</v>
      </c>
      <c r="BX128" s="14" t="s">
        <v>35</v>
      </c>
      <c r="BY128" s="14" t="s">
        <v>36</v>
      </c>
      <c r="BZ128" s="14" t="s">
        <v>36</v>
      </c>
      <c r="CA128" s="14" t="s">
        <v>35</v>
      </c>
      <c r="CB128" s="14" t="s">
        <v>35</v>
      </c>
      <c r="CC128" s="14">
        <v>28.63</v>
      </c>
      <c r="CD128" s="14">
        <v>28.63</v>
      </c>
      <c r="CE128" s="14">
        <v>28.63</v>
      </c>
      <c r="CF128" s="14">
        <v>28.63</v>
      </c>
      <c r="CG128" s="14">
        <v>28.63</v>
      </c>
      <c r="CH128" s="14">
        <v>28.63</v>
      </c>
      <c r="CI128" s="14">
        <v>27.39</v>
      </c>
      <c r="CJ128" s="14">
        <f>INDEX('Monthy Targets'!AC:AC,(MATCH(FY2019_ALL_Targets!$B:$B,'Monthy Targets'!$B:$B,0)))</f>
        <v>27.29</v>
      </c>
      <c r="CK128" s="14">
        <f>INDEX('Monthy Targets'!AD:AD,(MATCH(FY2019_ALL_Targets!$B:$B,'Monthy Targets'!$B:$B,0)))</f>
        <v>27.29</v>
      </c>
      <c r="CL128" s="14">
        <f>INDEX('Monthy Targets'!AE:AE,(MATCH(FY2019_ALL_Targets!$B:$B,'Monthy Targets'!$B:$B,0)))</f>
        <v>27.29</v>
      </c>
      <c r="CM128" s="14">
        <f>INDEX('Monthy Targets'!AF:AF,(MATCH(FY2019_ALL_Targets!$B:$B,'Monthy Targets'!$B:$B,0)))</f>
        <v>27.29</v>
      </c>
      <c r="CN128" s="14">
        <f>INDEX('Monthy Targets'!AG:AG,(MATCH(FY2019_ALL_Targets!$B:$B,'Monthy Targets'!$B:$B,0)))</f>
        <v>27.29</v>
      </c>
      <c r="CO128" s="14">
        <v>0</v>
      </c>
      <c r="CP128" s="14">
        <v>0</v>
      </c>
      <c r="CQ128" s="14">
        <v>1.94</v>
      </c>
      <c r="CR128" s="14">
        <v>1.94</v>
      </c>
      <c r="CS128" s="14">
        <v>1.94</v>
      </c>
      <c r="CT128" s="14">
        <v>0</v>
      </c>
      <c r="CU128" s="14">
        <v>1.94</v>
      </c>
      <c r="CV128" s="14">
        <v>1.94</v>
      </c>
      <c r="CW128" s="14">
        <v>1.85</v>
      </c>
      <c r="CX128" s="14">
        <v>0</v>
      </c>
      <c r="CY128" s="14">
        <v>1.85</v>
      </c>
      <c r="CZ128" s="14">
        <v>1.85</v>
      </c>
      <c r="DA128" s="14">
        <f>IF('QIPP Scorecard'!$AA$1=4,IF(FY2019_ALL_Targets!$BU128="Yes",INDEX('Final Comp Values'!$BN:$BN,MATCH(FY2019_ALL_Targets!$A128,'Final Comp Values'!$B:$B,0)),IF($BU128="Min Data",0,0)),0)</f>
        <v>0</v>
      </c>
      <c r="DB128" s="14">
        <f>IF('QIPP Scorecard'!$AA$1=4,IF(FY2019_ALL_Targets!$BV128="Yes",INDEX('Final Comp Values'!$BN:$BN,MATCH(FY2019_ALL_Targets!$A128,'Final Comp Values'!$B:$B,0)),IF($BV128="Min Data",0,0)),0)</f>
        <v>0</v>
      </c>
      <c r="DC128" s="14">
        <f>IF('QIPP Scorecard'!$AA$1=4,IF(FY2019_ALL_Targets!$BW128="Yes",INDEX('Final Comp Values'!$BN:$BN,MATCH(FY2019_ALL_Targets!$A128,'Final Comp Values'!$B:$B,0)),IF(CI128="Min Data",0,0)),0)</f>
        <v>1.85</v>
      </c>
      <c r="DD128" s="14">
        <f>IF('QIPP Scorecard'!$AA$1=4,IF(FY2019_ALL_Targets!$BX128="Yes",INDEX('Final Comp Values'!$BN:$BN,MATCH(FY2019_ALL_Targets!$A128,'Final Comp Values'!$B:$B,0)),IF($BX128="Min Data",0,0)),0)</f>
        <v>1.85</v>
      </c>
      <c r="DE128" s="14">
        <v>0</v>
      </c>
      <c r="DF128" s="14">
        <v>0</v>
      </c>
      <c r="DG128" s="14">
        <v>3.6</v>
      </c>
      <c r="DH128" s="14">
        <v>3.6</v>
      </c>
      <c r="DI128" s="14">
        <v>3.6</v>
      </c>
      <c r="DJ128" s="14">
        <v>0</v>
      </c>
      <c r="DK128" s="14">
        <v>3.6</v>
      </c>
      <c r="DL128" s="14">
        <v>3.6</v>
      </c>
      <c r="DM128" s="14">
        <v>3.44</v>
      </c>
      <c r="DN128" s="14">
        <v>0</v>
      </c>
      <c r="DO128" s="14">
        <v>3.44</v>
      </c>
      <c r="DP128" s="14">
        <v>3.44</v>
      </c>
      <c r="DQ128" s="14">
        <f>IF('QIPP Scorecard'!$AA$1=4,IF(FY2019_ALL_Targets!$BY128="Yes",INDEX('Final Comp Values'!$BK:$BK,MATCH(FY2019_ALL_Targets!$A128,'Final Comp Values'!$B:$B,0)),IF($BY128="Min Data",0,0)),0)</f>
        <v>0</v>
      </c>
      <c r="DR128" s="14">
        <f>IF('QIPP Scorecard'!$AA$1=4,IF(FY2019_ALL_Targets!$BZ128="Yes",INDEX('Final Comp Values'!$BO:$BO,MATCH(FY2019_ALL_Targets!$A128,'Final Comp Values'!$B:$B,0)),IF($BZ128="Min Data",0,0)),0)</f>
        <v>0</v>
      </c>
      <c r="DS128" s="14">
        <f>IF('QIPP Scorecard'!$AA$1=4,IF(FY2019_ALL_Targets!$CA128="Yes",INDEX('Final Comp Values'!$BO:$BO,MATCH(FY2019_ALL_Targets!$A128,'Final Comp Values'!$B:$B,0)),IF($CA128="Min Data",0,0)),0)</f>
        <v>3.44</v>
      </c>
      <c r="DT128" s="14">
        <f>IF('QIPP Scorecard'!$AA$1=4,IF(FY2019_ALL_Targets!$CB128="Yes",INDEX('Final Comp Values'!$BO:$BO,MATCH(FY2019_ALL_Targets!$A128,'Final Comp Values'!$B:$B,0)),IF($CB128="Min Data",0,0)),0)</f>
        <v>3.44</v>
      </c>
      <c r="DU128" s="14">
        <v>3.98</v>
      </c>
      <c r="DV128" s="14">
        <v>5.12</v>
      </c>
      <c r="DW128" s="14">
        <v>5.36</v>
      </c>
      <c r="DX128" s="14">
        <v>4.6500000000000004</v>
      </c>
      <c r="DY128" s="12">
        <f t="shared" si="6"/>
        <v>2</v>
      </c>
      <c r="DZ128" s="12">
        <f t="shared" si="7"/>
        <v>2</v>
      </c>
      <c r="EA128" s="12">
        <f t="shared" si="8"/>
        <v>0</v>
      </c>
      <c r="EB128" s="12">
        <f t="shared" si="9"/>
        <v>0</v>
      </c>
    </row>
    <row r="129" spans="1:132" x14ac:dyDescent="0.25">
      <c r="A129" s="297">
        <v>4933</v>
      </c>
      <c r="B129" s="347">
        <v>675001</v>
      </c>
      <c r="C129" s="297">
        <v>1026644</v>
      </c>
      <c r="D129" s="14">
        <v>1104870435</v>
      </c>
      <c r="E129" s="26" t="s">
        <v>913</v>
      </c>
      <c r="F129" s="26" t="str">
        <f>INDEX('Mar - Aug'!X:X,MATCH(A129,'Mar - Aug'!B:B,0))</f>
        <v>MRSA West</v>
      </c>
      <c r="G129" s="26" t="s">
        <v>3077</v>
      </c>
      <c r="H129" s="26"/>
      <c r="I129" s="26" t="str">
        <f t="shared" si="5"/>
        <v/>
      </c>
      <c r="J129" s="299" t="s">
        <v>624</v>
      </c>
      <c r="K129" s="299" t="s">
        <v>965</v>
      </c>
      <c r="L129" s="299" t="s">
        <v>625</v>
      </c>
      <c r="M129" s="13">
        <v>1.7241380000000001E-2</v>
      </c>
      <c r="N129" s="13">
        <v>2.5000000000000001E-2</v>
      </c>
      <c r="O129" s="13">
        <v>0</v>
      </c>
      <c r="P129" s="13">
        <v>0.15131579000000001</v>
      </c>
      <c r="Q129" s="13">
        <v>3.3690650000000003E-2</v>
      </c>
      <c r="R129" s="13">
        <v>5.5747400000000003E-2</v>
      </c>
      <c r="S129" s="13">
        <v>3.7344499999999998E-3</v>
      </c>
      <c r="T129" s="13">
        <v>0.15247816</v>
      </c>
      <c r="U129" s="13">
        <v>3.3690650000000003E-2</v>
      </c>
      <c r="V129" s="13">
        <v>5.5747400000000003E-2</v>
      </c>
      <c r="W129" s="13">
        <v>3.7344499999999998E-3</v>
      </c>
      <c r="X129" s="13">
        <v>0.15247816</v>
      </c>
      <c r="Y129" s="13">
        <v>3.3690650000000003E-2</v>
      </c>
      <c r="Z129" s="13">
        <v>5.5747400000000003E-2</v>
      </c>
      <c r="AA129" s="13">
        <v>3.7344499999999998E-3</v>
      </c>
      <c r="AB129" s="13">
        <v>0.15247816</v>
      </c>
      <c r="AC129" s="13">
        <v>3.3690650000000003E-2</v>
      </c>
      <c r="AD129" s="13">
        <v>5.5747400000000003E-2</v>
      </c>
      <c r="AE129" s="13">
        <v>3.7344499999999998E-3</v>
      </c>
      <c r="AF129" s="13">
        <v>0.15247816</v>
      </c>
      <c r="AG129" s="13">
        <v>3.3690650000000003E-2</v>
      </c>
      <c r="AH129" s="13">
        <v>5.5747400000000003E-2</v>
      </c>
      <c r="AI129" s="13">
        <v>3.7344499999999998E-3</v>
      </c>
      <c r="AJ129" s="13">
        <v>0.15247816</v>
      </c>
      <c r="AK129" s="13">
        <v>3.3690650000000003E-2</v>
      </c>
      <c r="AL129" s="13">
        <v>5.5747400000000003E-2</v>
      </c>
      <c r="AM129" s="13">
        <v>3.7344499999999998E-3</v>
      </c>
      <c r="AN129" s="13">
        <v>0.15247816</v>
      </c>
      <c r="AO129" s="13">
        <v>3.3690650000000003E-2</v>
      </c>
      <c r="AP129" s="13">
        <v>5.5747400000000003E-2</v>
      </c>
      <c r="AQ129" s="13">
        <v>3.7344499999999998E-3</v>
      </c>
      <c r="AR129" s="13">
        <v>0.15247816</v>
      </c>
      <c r="AS129" s="13">
        <v>3.3690650000000003E-2</v>
      </c>
      <c r="AT129" s="13">
        <v>5.5747400000000003E-2</v>
      </c>
      <c r="AU129" s="13">
        <v>3.7344499999999998E-3</v>
      </c>
      <c r="AV129" s="13">
        <v>0.15247816</v>
      </c>
      <c r="AW129" s="13">
        <v>3.3690650000000003E-2</v>
      </c>
      <c r="AX129" s="13">
        <v>5.5747400000000003E-2</v>
      </c>
      <c r="AY129" s="13">
        <v>3.7344499999999998E-3</v>
      </c>
      <c r="AZ129" s="13">
        <v>0.15247816</v>
      </c>
      <c r="BA129" s="86">
        <v>6.6666666666666693E-2</v>
      </c>
      <c r="BB129" s="86">
        <v>0</v>
      </c>
      <c r="BC129" s="13">
        <v>0</v>
      </c>
      <c r="BD129" s="13">
        <v>0.102564102564103</v>
      </c>
      <c r="BE129" s="14">
        <v>0</v>
      </c>
      <c r="BF129" s="14">
        <v>2.8571428571428598E-2</v>
      </c>
      <c r="BG129" s="14">
        <v>0</v>
      </c>
      <c r="BH129" s="14">
        <v>9.7560975609756101E-2</v>
      </c>
      <c r="BI129" s="14">
        <v>0</v>
      </c>
      <c r="BJ129" s="14">
        <v>2.7777777777777801E-2</v>
      </c>
      <c r="BK129" s="14">
        <v>0</v>
      </c>
      <c r="BL129" s="430">
        <v>0.11111111111111099</v>
      </c>
      <c r="BM129" s="14">
        <v>0</v>
      </c>
      <c r="BN129" s="14">
        <v>3.3333333333333298E-2</v>
      </c>
      <c r="BO129" s="14">
        <v>0</v>
      </c>
      <c r="BP129" s="14">
        <v>0.14285714285714299</v>
      </c>
      <c r="BQ129" s="86">
        <v>0</v>
      </c>
      <c r="BR129" s="86">
        <v>3.3333333333333298E-2</v>
      </c>
      <c r="BS129" s="86">
        <v>0</v>
      </c>
      <c r="BT129" s="86">
        <v>0.14285714285714299</v>
      </c>
      <c r="BU129" s="14" t="s">
        <v>35</v>
      </c>
      <c r="BV129" s="14" t="s">
        <v>35</v>
      </c>
      <c r="BW129" s="14" t="s">
        <v>35</v>
      </c>
      <c r="BX129" s="14" t="s">
        <v>35</v>
      </c>
      <c r="BY129" s="14" t="s">
        <v>35</v>
      </c>
      <c r="BZ129" s="14" t="s">
        <v>35</v>
      </c>
      <c r="CA129" s="14" t="s">
        <v>35</v>
      </c>
      <c r="CB129" s="14" t="s">
        <v>35</v>
      </c>
      <c r="CC129" s="14">
        <v>3.71</v>
      </c>
      <c r="CD129" s="14">
        <v>3.71</v>
      </c>
      <c r="CE129" s="14">
        <v>3.71</v>
      </c>
      <c r="CF129" s="14">
        <v>3.71</v>
      </c>
      <c r="CG129" s="14">
        <v>3.71</v>
      </c>
      <c r="CH129" s="14">
        <v>3.71</v>
      </c>
      <c r="CI129" s="14">
        <v>3.63</v>
      </c>
      <c r="CJ129" s="14">
        <f>INDEX('Monthy Targets'!AC:AC,(MATCH(FY2019_ALL_Targets!$B:$B,'Monthy Targets'!$B:$B,0)))</f>
        <v>3.61</v>
      </c>
      <c r="CK129" s="14">
        <f>INDEX('Monthy Targets'!AD:AD,(MATCH(FY2019_ALL_Targets!$B:$B,'Monthy Targets'!$B:$B,0)))</f>
        <v>3.61</v>
      </c>
      <c r="CL129" s="14">
        <f>INDEX('Monthy Targets'!AE:AE,(MATCH(FY2019_ALL_Targets!$B:$B,'Monthy Targets'!$B:$B,0)))</f>
        <v>3.61</v>
      </c>
      <c r="CM129" s="14">
        <f>INDEX('Monthy Targets'!AF:AF,(MATCH(FY2019_ALL_Targets!$B:$B,'Monthy Targets'!$B:$B,0)))</f>
        <v>3.61</v>
      </c>
      <c r="CN129" s="14">
        <f>INDEX('Monthy Targets'!AG:AG,(MATCH(FY2019_ALL_Targets!$B:$B,'Monthy Targets'!$B:$B,0)))</f>
        <v>3.61</v>
      </c>
      <c r="CO129" s="14">
        <v>0</v>
      </c>
      <c r="CP129" s="14">
        <v>0.25</v>
      </c>
      <c r="CQ129" s="14">
        <v>0.25</v>
      </c>
      <c r="CR129" s="14">
        <v>0.25</v>
      </c>
      <c r="CS129" s="14">
        <v>0.25</v>
      </c>
      <c r="CT129" s="14">
        <v>0.25</v>
      </c>
      <c r="CU129" s="14">
        <v>0.25</v>
      </c>
      <c r="CV129" s="14">
        <v>0.25</v>
      </c>
      <c r="CW129" s="14">
        <v>0.25</v>
      </c>
      <c r="CX129" s="14">
        <v>0.25</v>
      </c>
      <c r="CY129" s="14">
        <v>0.25</v>
      </c>
      <c r="CZ129" s="14">
        <v>0.25</v>
      </c>
      <c r="DA129" s="14">
        <f>IF('QIPP Scorecard'!$AA$1=4,IF(FY2019_ALL_Targets!$BU129="Yes",INDEX('Final Comp Values'!$BN:$BN,MATCH(FY2019_ALL_Targets!$A129,'Final Comp Values'!$B:$B,0)),IF($BU129="Min Data",0,0)),0)</f>
        <v>0.25</v>
      </c>
      <c r="DB129" s="14">
        <f>IF('QIPP Scorecard'!$AA$1=4,IF(FY2019_ALL_Targets!$BV129="Yes",INDEX('Final Comp Values'!$BN:$BN,MATCH(FY2019_ALL_Targets!$A129,'Final Comp Values'!$B:$B,0)),IF($BV129="Min Data",0,0)),0)</f>
        <v>0.25</v>
      </c>
      <c r="DC129" s="14">
        <f>IF('QIPP Scorecard'!$AA$1=4,IF(FY2019_ALL_Targets!$BW129="Yes",INDEX('Final Comp Values'!$BN:$BN,MATCH(FY2019_ALL_Targets!$A129,'Final Comp Values'!$B:$B,0)),IF(CI129="Min Data",0,0)),0)</f>
        <v>0.25</v>
      </c>
      <c r="DD129" s="14">
        <f>IF('QIPP Scorecard'!$AA$1=4,IF(FY2019_ALL_Targets!$BX129="Yes",INDEX('Final Comp Values'!$BN:$BN,MATCH(FY2019_ALL_Targets!$A129,'Final Comp Values'!$B:$B,0)),IF($BX129="Min Data",0,0)),0)</f>
        <v>0.25</v>
      </c>
      <c r="DE129" s="14">
        <v>0</v>
      </c>
      <c r="DF129" s="14">
        <v>0.47</v>
      </c>
      <c r="DG129" s="14">
        <v>0.47</v>
      </c>
      <c r="DH129" s="14">
        <v>0.47</v>
      </c>
      <c r="DI129" s="14">
        <v>0.47</v>
      </c>
      <c r="DJ129" s="14">
        <v>0.47</v>
      </c>
      <c r="DK129" s="14">
        <v>0.47</v>
      </c>
      <c r="DL129" s="14">
        <v>0.47</v>
      </c>
      <c r="DM129" s="14">
        <v>0.46</v>
      </c>
      <c r="DN129" s="14">
        <v>0.46</v>
      </c>
      <c r="DO129" s="14">
        <v>0.46</v>
      </c>
      <c r="DP129" s="14">
        <v>0.46</v>
      </c>
      <c r="DQ129" s="14">
        <f>IF('QIPP Scorecard'!$AA$1=4,IF(FY2019_ALL_Targets!$BY129="Yes",INDEX('Final Comp Values'!$BK:$BK,MATCH(FY2019_ALL_Targets!$A129,'Final Comp Values'!$B:$B,0)),IF($BY129="Min Data",0,0)),0)</f>
        <v>0.46</v>
      </c>
      <c r="DR129" s="14">
        <f>IF('QIPP Scorecard'!$AA$1=4,IF(FY2019_ALL_Targets!$BZ129="Yes",INDEX('Final Comp Values'!$BO:$BO,MATCH(FY2019_ALL_Targets!$A129,'Final Comp Values'!$B:$B,0)),IF($BZ129="Min Data",0,0)),0)</f>
        <v>0.46</v>
      </c>
      <c r="DS129" s="14">
        <f>IF('QIPP Scorecard'!$AA$1=4,IF(FY2019_ALL_Targets!$CA129="Yes",INDEX('Final Comp Values'!$BO:$BO,MATCH(FY2019_ALL_Targets!$A129,'Final Comp Values'!$B:$B,0)),IF($CA129="Min Data",0,0)),0)</f>
        <v>0.46</v>
      </c>
      <c r="DT129" s="14">
        <f>IF('QIPP Scorecard'!$AA$1=4,IF(FY2019_ALL_Targets!$CB129="Yes",INDEX('Final Comp Values'!$BO:$BO,MATCH(FY2019_ALL_Targets!$A129,'Final Comp Values'!$B:$B,0)),IF($CB129="Min Data",0,0)),0)</f>
        <v>0.46</v>
      </c>
      <c r="DU129" s="14">
        <v>0.59</v>
      </c>
      <c r="DV129" s="14">
        <v>0.74</v>
      </c>
      <c r="DW129" s="14">
        <v>0.77</v>
      </c>
      <c r="DX129" s="14">
        <v>0.76</v>
      </c>
      <c r="DY129" s="12">
        <f t="shared" si="6"/>
        <v>0</v>
      </c>
      <c r="DZ129" s="12">
        <f t="shared" si="7"/>
        <v>0</v>
      </c>
      <c r="EA129" s="12">
        <f t="shared" si="8"/>
        <v>0</v>
      </c>
      <c r="EB129" s="12">
        <f t="shared" si="9"/>
        <v>0</v>
      </c>
    </row>
    <row r="130" spans="1:132" x14ac:dyDescent="0.25">
      <c r="A130" s="297">
        <v>4944</v>
      </c>
      <c r="B130" s="347">
        <v>675002</v>
      </c>
      <c r="C130" s="297">
        <v>1013347</v>
      </c>
      <c r="D130" s="14">
        <v>1821119249</v>
      </c>
      <c r="E130" s="26" t="s">
        <v>920</v>
      </c>
      <c r="F130" s="26" t="str">
        <f>INDEX('Mar - Aug'!X:X,MATCH(A130,'Mar - Aug'!B:B,0))</f>
        <v>Bexar</v>
      </c>
      <c r="G130" s="26" t="s">
        <v>3017</v>
      </c>
      <c r="H130" s="26"/>
      <c r="I130" s="26" t="str">
        <f t="shared" si="5"/>
        <v/>
      </c>
      <c r="J130" s="299" t="s">
        <v>626</v>
      </c>
      <c r="K130" s="299" t="s">
        <v>1053</v>
      </c>
      <c r="L130" s="299" t="s">
        <v>2934</v>
      </c>
      <c r="M130" s="13">
        <v>5.5555600000000002E-3</v>
      </c>
      <c r="N130" s="13">
        <v>3.174602E-2</v>
      </c>
      <c r="O130" s="13">
        <v>0</v>
      </c>
      <c r="P130" s="13">
        <v>0.15037597</v>
      </c>
      <c r="Q130" s="13">
        <v>3.3690650000000003E-2</v>
      </c>
      <c r="R130" s="13">
        <v>5.5747400000000003E-2</v>
      </c>
      <c r="S130" s="13">
        <v>3.7344499999999998E-3</v>
      </c>
      <c r="T130" s="13">
        <v>0.15247816</v>
      </c>
      <c r="U130" s="13">
        <v>3.3690650000000003E-2</v>
      </c>
      <c r="V130" s="13">
        <v>5.5747400000000003E-2</v>
      </c>
      <c r="W130" s="13">
        <v>3.7344499999999998E-3</v>
      </c>
      <c r="X130" s="13">
        <v>0.15247816</v>
      </c>
      <c r="Y130" s="13">
        <v>3.3690650000000003E-2</v>
      </c>
      <c r="Z130" s="13">
        <v>5.5747400000000003E-2</v>
      </c>
      <c r="AA130" s="13">
        <v>3.7344499999999998E-3</v>
      </c>
      <c r="AB130" s="13">
        <v>0.15247816</v>
      </c>
      <c r="AC130" s="13">
        <v>3.3690650000000003E-2</v>
      </c>
      <c r="AD130" s="13">
        <v>5.5747400000000003E-2</v>
      </c>
      <c r="AE130" s="13">
        <v>3.7344499999999998E-3</v>
      </c>
      <c r="AF130" s="13">
        <v>0.15247816</v>
      </c>
      <c r="AG130" s="13">
        <v>3.3690650000000003E-2</v>
      </c>
      <c r="AH130" s="13">
        <v>5.5747400000000003E-2</v>
      </c>
      <c r="AI130" s="13">
        <v>3.7344499999999998E-3</v>
      </c>
      <c r="AJ130" s="13">
        <v>0.15247816</v>
      </c>
      <c r="AK130" s="13">
        <v>3.3690650000000003E-2</v>
      </c>
      <c r="AL130" s="13">
        <v>5.5747400000000003E-2</v>
      </c>
      <c r="AM130" s="13">
        <v>3.7344499999999998E-3</v>
      </c>
      <c r="AN130" s="13">
        <v>0.15247816</v>
      </c>
      <c r="AO130" s="13">
        <v>3.3690650000000003E-2</v>
      </c>
      <c r="AP130" s="13">
        <v>5.5747400000000003E-2</v>
      </c>
      <c r="AQ130" s="13">
        <v>3.7344499999999998E-3</v>
      </c>
      <c r="AR130" s="13">
        <v>0.15247816</v>
      </c>
      <c r="AS130" s="13">
        <v>3.3690650000000003E-2</v>
      </c>
      <c r="AT130" s="13">
        <v>5.5747400000000003E-2</v>
      </c>
      <c r="AU130" s="13">
        <v>3.7344499999999998E-3</v>
      </c>
      <c r="AV130" s="13">
        <v>0.15247816</v>
      </c>
      <c r="AW130" s="13">
        <v>3.3690650000000003E-2</v>
      </c>
      <c r="AX130" s="13">
        <v>5.5747400000000003E-2</v>
      </c>
      <c r="AY130" s="13">
        <v>3.7344499999999998E-3</v>
      </c>
      <c r="AZ130" s="13">
        <v>0.15247816</v>
      </c>
      <c r="BA130" s="86">
        <v>3.9215686274509803E-2</v>
      </c>
      <c r="BB130" s="86">
        <v>1.0416666666666701E-2</v>
      </c>
      <c r="BC130" s="13">
        <v>0</v>
      </c>
      <c r="BD130" s="13">
        <v>0.125</v>
      </c>
      <c r="BE130" s="14">
        <v>6.7307692307692304E-2</v>
      </c>
      <c r="BF130" s="14">
        <v>2.4691358024691398E-2</v>
      </c>
      <c r="BG130" s="14">
        <v>0</v>
      </c>
      <c r="BH130" s="14">
        <v>0.15384615384615399</v>
      </c>
      <c r="BI130" s="14">
        <v>7.2072072072072099E-2</v>
      </c>
      <c r="BJ130" s="14">
        <v>1.0638297872340399E-2</v>
      </c>
      <c r="BK130" s="14">
        <v>0</v>
      </c>
      <c r="BL130" s="430">
        <v>0.12</v>
      </c>
      <c r="BM130" s="14">
        <v>4.85436893203883E-2</v>
      </c>
      <c r="BN130" s="14">
        <v>0</v>
      </c>
      <c r="BO130" s="14">
        <v>0</v>
      </c>
      <c r="BP130" s="14">
        <v>0.13043478260869601</v>
      </c>
      <c r="BQ130" s="86">
        <v>4.85436893203883E-2</v>
      </c>
      <c r="BR130" s="86">
        <v>0</v>
      </c>
      <c r="BS130" s="86">
        <v>0</v>
      </c>
      <c r="BT130" s="86">
        <v>0.13043478260869601</v>
      </c>
      <c r="BU130" s="14" t="s">
        <v>36</v>
      </c>
      <c r="BV130" s="14" t="s">
        <v>35</v>
      </c>
      <c r="BW130" s="14" t="s">
        <v>35</v>
      </c>
      <c r="BX130" s="14" t="s">
        <v>35</v>
      </c>
      <c r="BY130" s="14" t="s">
        <v>36</v>
      </c>
      <c r="BZ130" s="14" t="s">
        <v>35</v>
      </c>
      <c r="CA130" s="14" t="s">
        <v>35</v>
      </c>
      <c r="CB130" s="14" t="s">
        <v>35</v>
      </c>
      <c r="CC130" s="14">
        <v>0</v>
      </c>
      <c r="CD130" s="14">
        <v>0</v>
      </c>
      <c r="CE130" s="14">
        <v>0</v>
      </c>
      <c r="CF130" s="14">
        <v>0</v>
      </c>
      <c r="CG130" s="14">
        <v>0</v>
      </c>
      <c r="CH130" s="14">
        <v>0</v>
      </c>
      <c r="CI130" s="14">
        <v>0</v>
      </c>
      <c r="CJ130" s="14">
        <f>INDEX('Monthy Targets'!AC:AC,(MATCH(FY2019_ALL_Targets!$B:$B,'Monthy Targets'!$B:$B,0)))</f>
        <v>0</v>
      </c>
      <c r="CK130" s="14">
        <f>INDEX('Monthy Targets'!AD:AD,(MATCH(FY2019_ALL_Targets!$B:$B,'Monthy Targets'!$B:$B,0)))</f>
        <v>0</v>
      </c>
      <c r="CL130" s="14">
        <f>INDEX('Monthy Targets'!AE:AE,(MATCH(FY2019_ALL_Targets!$B:$B,'Monthy Targets'!$B:$B,0)))</f>
        <v>0</v>
      </c>
      <c r="CM130" s="14">
        <f>INDEX('Monthy Targets'!AF:AF,(MATCH(FY2019_ALL_Targets!$B:$B,'Monthy Targets'!$B:$B,0)))</f>
        <v>0</v>
      </c>
      <c r="CN130" s="14">
        <f>INDEX('Monthy Targets'!AG:AG,(MATCH(FY2019_ALL_Targets!$B:$B,'Monthy Targets'!$B:$B,0)))</f>
        <v>0</v>
      </c>
      <c r="CO130" s="14">
        <v>0</v>
      </c>
      <c r="CP130" s="14">
        <v>0.89</v>
      </c>
      <c r="CQ130" s="14">
        <v>0.89</v>
      </c>
      <c r="CR130" s="14">
        <v>0.89</v>
      </c>
      <c r="CS130" s="14">
        <v>0</v>
      </c>
      <c r="CT130" s="14">
        <v>0.89</v>
      </c>
      <c r="CU130" s="14">
        <v>0.89</v>
      </c>
      <c r="CV130" s="14">
        <v>0</v>
      </c>
      <c r="CW130" s="14">
        <v>0</v>
      </c>
      <c r="CX130" s="14">
        <v>0.88</v>
      </c>
      <c r="CY130" s="14">
        <v>0.88</v>
      </c>
      <c r="CZ130" s="14">
        <v>0.88</v>
      </c>
      <c r="DA130" s="14">
        <f>IF('QIPP Scorecard'!$AA$1=4,IF(FY2019_ALL_Targets!$BU130="Yes",INDEX('Final Comp Values'!$BN:$BN,MATCH(FY2019_ALL_Targets!$A130,'Final Comp Values'!$B:$B,0)),IF($BU130="Min Data",0,0)),0)</f>
        <v>0</v>
      </c>
      <c r="DB130" s="14">
        <f>IF('QIPP Scorecard'!$AA$1=4,IF(FY2019_ALL_Targets!$BV130="Yes",INDEX('Final Comp Values'!$BN:$BN,MATCH(FY2019_ALL_Targets!$A130,'Final Comp Values'!$B:$B,0)),IF($BV130="Min Data",0,0)),0)</f>
        <v>0.88</v>
      </c>
      <c r="DC130" s="14">
        <f>IF('QIPP Scorecard'!$AA$1=4,IF(FY2019_ALL_Targets!$BW130="Yes",INDEX('Final Comp Values'!$BN:$BN,MATCH(FY2019_ALL_Targets!$A130,'Final Comp Values'!$B:$B,0)),IF(CI130="Min Data",0,0)),0)</f>
        <v>0.88</v>
      </c>
      <c r="DD130" s="14">
        <f>IF('QIPP Scorecard'!$AA$1=4,IF(FY2019_ALL_Targets!$BX130="Yes",INDEX('Final Comp Values'!$BN:$BN,MATCH(FY2019_ALL_Targets!$A130,'Final Comp Values'!$B:$B,0)),IF($BX130="Min Data",0,0)),0)</f>
        <v>0.88</v>
      </c>
      <c r="DE130" s="14">
        <v>0</v>
      </c>
      <c r="DF130" s="14">
        <v>1.66</v>
      </c>
      <c r="DG130" s="14">
        <v>1.66</v>
      </c>
      <c r="DH130" s="14">
        <v>1.66</v>
      </c>
      <c r="DI130" s="14">
        <v>0</v>
      </c>
      <c r="DJ130" s="14">
        <v>1.66</v>
      </c>
      <c r="DK130" s="14">
        <v>1.66</v>
      </c>
      <c r="DL130" s="14">
        <v>0</v>
      </c>
      <c r="DM130" s="14">
        <v>0</v>
      </c>
      <c r="DN130" s="14">
        <v>1.63</v>
      </c>
      <c r="DO130" s="14">
        <v>1.63</v>
      </c>
      <c r="DP130" s="14">
        <v>1.63</v>
      </c>
      <c r="DQ130" s="14">
        <f>IF('QIPP Scorecard'!$AA$1=4,IF(FY2019_ALL_Targets!$BY130="Yes",INDEX('Final Comp Values'!$BK:$BK,MATCH(FY2019_ALL_Targets!$A130,'Final Comp Values'!$B:$B,0)),IF($BY130="Min Data",0,0)),0)</f>
        <v>0</v>
      </c>
      <c r="DR130" s="14">
        <f>IF('QIPP Scorecard'!$AA$1=4,IF(FY2019_ALL_Targets!$BZ130="Yes",INDEX('Final Comp Values'!$BO:$BO,MATCH(FY2019_ALL_Targets!$A130,'Final Comp Values'!$B:$B,0)),IF($BZ130="Min Data",0,0)),0)</f>
        <v>1.63</v>
      </c>
      <c r="DS130" s="14">
        <f>IF('QIPP Scorecard'!$AA$1=4,IF(FY2019_ALL_Targets!$CA130="Yes",INDEX('Final Comp Values'!$BO:$BO,MATCH(FY2019_ALL_Targets!$A130,'Final Comp Values'!$B:$B,0)),IF($CA130="Min Data",0,0)),0)</f>
        <v>1.63</v>
      </c>
      <c r="DT130" s="14">
        <f>IF('QIPP Scorecard'!$AA$1=4,IF(FY2019_ALL_Targets!$CB130="Yes",INDEX('Final Comp Values'!$BO:$BO,MATCH(FY2019_ALL_Targets!$A130,'Final Comp Values'!$B:$B,0)),IF($CB130="Min Data",0,0)),0)</f>
        <v>1.63</v>
      </c>
      <c r="DU130" s="14">
        <v>0.77</v>
      </c>
      <c r="DV130" s="14">
        <v>0.57999999999999996</v>
      </c>
      <c r="DW130" s="14">
        <v>0.91</v>
      </c>
      <c r="DX130" s="14">
        <v>0.89</v>
      </c>
      <c r="DY130" s="12">
        <f t="shared" si="6"/>
        <v>1</v>
      </c>
      <c r="DZ130" s="12">
        <f t="shared" si="7"/>
        <v>1</v>
      </c>
      <c r="EA130" s="12">
        <f t="shared" si="8"/>
        <v>0</v>
      </c>
      <c r="EB130" s="12">
        <f t="shared" si="9"/>
        <v>3</v>
      </c>
    </row>
    <row r="131" spans="1:132" x14ac:dyDescent="0.25">
      <c r="A131" s="297">
        <v>4564</v>
      </c>
      <c r="B131" s="347">
        <v>675009</v>
      </c>
      <c r="C131" s="297">
        <v>1026227</v>
      </c>
      <c r="D131" s="14">
        <v>1275586620</v>
      </c>
      <c r="E131" s="26" t="s">
        <v>913</v>
      </c>
      <c r="F131" s="26" t="str">
        <f>INDEX('Mar - Aug'!X:X,MATCH(A131,'Mar - Aug'!B:B,0))</f>
        <v>MRSA West</v>
      </c>
      <c r="G131" s="26" t="s">
        <v>3061</v>
      </c>
      <c r="H131" s="26"/>
      <c r="I131" s="26" t="str">
        <f t="shared" ref="I131:I194" si="10">IF(E131=F131,"","Revision Needed")</f>
        <v/>
      </c>
      <c r="J131" s="299" t="s">
        <v>529</v>
      </c>
      <c r="K131" s="299" t="s">
        <v>918</v>
      </c>
      <c r="L131" s="299" t="s">
        <v>530</v>
      </c>
      <c r="M131" s="13">
        <v>9.0225570000000005E-2</v>
      </c>
      <c r="N131" s="13">
        <v>1.9230779999999999E-2</v>
      </c>
      <c r="O131" s="13">
        <v>0</v>
      </c>
      <c r="P131" s="13">
        <v>0.32743364000000003</v>
      </c>
      <c r="Q131" s="13">
        <v>3.3690650000000003E-2</v>
      </c>
      <c r="R131" s="13">
        <v>5.5747400000000003E-2</v>
      </c>
      <c r="S131" s="13">
        <v>3.7344499999999998E-3</v>
      </c>
      <c r="T131" s="13">
        <v>0.15247816</v>
      </c>
      <c r="U131" s="13">
        <v>8.8691735310000006E-2</v>
      </c>
      <c r="V131" s="13">
        <v>5.5747400000000003E-2</v>
      </c>
      <c r="W131" s="13">
        <v>3.7344499999999998E-3</v>
      </c>
      <c r="X131" s="13">
        <v>0.32186726811999999</v>
      </c>
      <c r="Y131" s="13">
        <v>8.5714291499999998E-2</v>
      </c>
      <c r="Z131" s="13">
        <v>5.5747400000000003E-2</v>
      </c>
      <c r="AA131" s="13">
        <v>3.7344499999999998E-3</v>
      </c>
      <c r="AB131" s="13">
        <v>0.31106195800000003</v>
      </c>
      <c r="AC131" s="13">
        <v>8.7157900620000006E-2</v>
      </c>
      <c r="AD131" s="13">
        <v>5.5747400000000003E-2</v>
      </c>
      <c r="AE131" s="13">
        <v>3.7344499999999998E-3</v>
      </c>
      <c r="AF131" s="13">
        <v>0.31630089624000002</v>
      </c>
      <c r="AG131" s="13">
        <v>8.1203013000000004E-2</v>
      </c>
      <c r="AH131" s="13">
        <v>5.5747400000000003E-2</v>
      </c>
      <c r="AI131" s="13">
        <v>3.7344499999999998E-3</v>
      </c>
      <c r="AJ131" s="13">
        <v>0.29469027599999997</v>
      </c>
      <c r="AK131" s="13">
        <v>8.5624065930000007E-2</v>
      </c>
      <c r="AL131" s="13">
        <v>5.5747400000000003E-2</v>
      </c>
      <c r="AM131" s="13">
        <v>3.7344499999999998E-3</v>
      </c>
      <c r="AN131" s="13">
        <v>0.31073452435999999</v>
      </c>
      <c r="AO131" s="13">
        <v>7.6691734499999997E-2</v>
      </c>
      <c r="AP131" s="13">
        <v>5.5747400000000003E-2</v>
      </c>
      <c r="AQ131" s="13">
        <v>3.7344499999999998E-3</v>
      </c>
      <c r="AR131" s="13">
        <v>0.27831859399999997</v>
      </c>
      <c r="AS131" s="13">
        <v>8.3909780099999998E-2</v>
      </c>
      <c r="AT131" s="13">
        <v>5.5747400000000003E-2</v>
      </c>
      <c r="AU131" s="13">
        <v>3.7344499999999998E-3</v>
      </c>
      <c r="AV131" s="13">
        <v>0.30451328519999998</v>
      </c>
      <c r="AW131" s="13">
        <v>7.2180456000000004E-2</v>
      </c>
      <c r="AX131" s="13">
        <v>5.5747400000000003E-2</v>
      </c>
      <c r="AY131" s="13">
        <v>3.7344499999999998E-3</v>
      </c>
      <c r="AZ131" s="13">
        <v>0.26194691199999998</v>
      </c>
      <c r="BA131" s="86">
        <v>5.7142857142857099E-2</v>
      </c>
      <c r="BB131" s="86" t="s">
        <v>14856</v>
      </c>
      <c r="BC131" s="13">
        <v>0</v>
      </c>
      <c r="BD131" s="13">
        <v>0.17241379310344801</v>
      </c>
      <c r="BE131" s="14">
        <v>3.03030303030303E-2</v>
      </c>
      <c r="BF131" s="14" t="s">
        <v>14856</v>
      </c>
      <c r="BG131" s="14">
        <v>0</v>
      </c>
      <c r="BH131" s="14">
        <v>0.11111111111111099</v>
      </c>
      <c r="BI131" s="14">
        <v>3.125E-2</v>
      </c>
      <c r="BJ131" s="14" t="s">
        <v>14856</v>
      </c>
      <c r="BK131" s="14">
        <v>0</v>
      </c>
      <c r="BL131" s="430">
        <v>0.18518518518518501</v>
      </c>
      <c r="BM131" s="14">
        <v>3.4482758620689703E-2</v>
      </c>
      <c r="BN131" s="14" t="s">
        <v>14856</v>
      </c>
      <c r="BO131" s="14">
        <v>0</v>
      </c>
      <c r="BP131" s="14">
        <v>9.0909090909090898E-2</v>
      </c>
      <c r="BQ131" s="86">
        <v>3.4482758620689703E-2</v>
      </c>
      <c r="BR131" s="86" t="s">
        <v>14856</v>
      </c>
      <c r="BS131" s="86">
        <v>0</v>
      </c>
      <c r="BT131" s="86">
        <v>9.0909090909090898E-2</v>
      </c>
      <c r="BU131" s="14" t="s">
        <v>35</v>
      </c>
      <c r="BV131" s="14" t="s">
        <v>35</v>
      </c>
      <c r="BW131" s="14" t="s">
        <v>35</v>
      </c>
      <c r="BX131" s="14" t="s">
        <v>35</v>
      </c>
      <c r="BY131" s="14" t="s">
        <v>35</v>
      </c>
      <c r="BZ131" s="14" t="s">
        <v>35</v>
      </c>
      <c r="CA131" s="14" t="s">
        <v>35</v>
      </c>
      <c r="CB131" s="14" t="s">
        <v>35</v>
      </c>
      <c r="CC131" s="14">
        <v>3.59</v>
      </c>
      <c r="CD131" s="14">
        <v>3.59</v>
      </c>
      <c r="CE131" s="14">
        <v>3.59</v>
      </c>
      <c r="CF131" s="14">
        <v>3.59</v>
      </c>
      <c r="CG131" s="14">
        <v>3.59</v>
      </c>
      <c r="CH131" s="14">
        <v>3.59</v>
      </c>
      <c r="CI131" s="14">
        <v>3.52</v>
      </c>
      <c r="CJ131" s="14">
        <f>INDEX('Monthy Targets'!AC:AC,(MATCH(FY2019_ALL_Targets!$B:$B,'Monthy Targets'!$B:$B,0)))</f>
        <v>3.5</v>
      </c>
      <c r="CK131" s="14">
        <f>INDEX('Monthy Targets'!AD:AD,(MATCH(FY2019_ALL_Targets!$B:$B,'Monthy Targets'!$B:$B,0)))</f>
        <v>3.5</v>
      </c>
      <c r="CL131" s="14">
        <f>INDEX('Monthy Targets'!AE:AE,(MATCH(FY2019_ALL_Targets!$B:$B,'Monthy Targets'!$B:$B,0)))</f>
        <v>3.5</v>
      </c>
      <c r="CM131" s="14">
        <f>INDEX('Monthy Targets'!AF:AF,(MATCH(FY2019_ALL_Targets!$B:$B,'Monthy Targets'!$B:$B,0)))</f>
        <v>3.5</v>
      </c>
      <c r="CN131" s="14">
        <f>INDEX('Monthy Targets'!AG:AG,(MATCH(FY2019_ALL_Targets!$B:$B,'Monthy Targets'!$B:$B,0)))</f>
        <v>3.5</v>
      </c>
      <c r="CO131" s="14">
        <v>0.24</v>
      </c>
      <c r="CP131" s="14">
        <v>0.24</v>
      </c>
      <c r="CQ131" s="14">
        <v>0.24</v>
      </c>
      <c r="CR131" s="14">
        <v>0.24</v>
      </c>
      <c r="CS131" s="14">
        <v>0.24</v>
      </c>
      <c r="CT131" s="14">
        <v>0.24</v>
      </c>
      <c r="CU131" s="14">
        <v>0.24</v>
      </c>
      <c r="CV131" s="14">
        <v>0.24</v>
      </c>
      <c r="CW131" s="14">
        <v>0.24</v>
      </c>
      <c r="CX131" s="14">
        <v>0.24</v>
      </c>
      <c r="CY131" s="14">
        <v>0.24</v>
      </c>
      <c r="CZ131" s="14">
        <v>0.24</v>
      </c>
      <c r="DA131" s="14">
        <f>IF('QIPP Scorecard'!$AA$1=4,IF(FY2019_ALL_Targets!$BU131="Yes",INDEX('Final Comp Values'!$BN:$BN,MATCH(FY2019_ALL_Targets!$A131,'Final Comp Values'!$B:$B,0)),IF($BU131="Min Data",0,0)),0)</f>
        <v>0.24</v>
      </c>
      <c r="DB131" s="14">
        <f>IF('QIPP Scorecard'!$AA$1=4,IF(FY2019_ALL_Targets!$BV131="Yes",INDEX('Final Comp Values'!$BN:$BN,MATCH(FY2019_ALL_Targets!$A131,'Final Comp Values'!$B:$B,0)),IF($BV131="Min Data",0,0)),0)</f>
        <v>0.24</v>
      </c>
      <c r="DC131" s="14">
        <f>IF('QIPP Scorecard'!$AA$1=4,IF(FY2019_ALL_Targets!$BW131="Yes",INDEX('Final Comp Values'!$BN:$BN,MATCH(FY2019_ALL_Targets!$A131,'Final Comp Values'!$B:$B,0)),IF(CI131="Min Data",0,0)),0)</f>
        <v>0.24</v>
      </c>
      <c r="DD131" s="14">
        <f>IF('QIPP Scorecard'!$AA$1=4,IF(FY2019_ALL_Targets!$BX131="Yes",INDEX('Final Comp Values'!$BN:$BN,MATCH(FY2019_ALL_Targets!$A131,'Final Comp Values'!$B:$B,0)),IF($BX131="Min Data",0,0)),0)</f>
        <v>0.24</v>
      </c>
      <c r="DE131" s="14">
        <v>0.45</v>
      </c>
      <c r="DF131" s="14">
        <v>0.45</v>
      </c>
      <c r="DG131" s="14">
        <v>0.45</v>
      </c>
      <c r="DH131" s="14">
        <v>0.45</v>
      </c>
      <c r="DI131" s="14">
        <v>0.45</v>
      </c>
      <c r="DJ131" s="14">
        <v>0.45</v>
      </c>
      <c r="DK131" s="14">
        <v>0.45</v>
      </c>
      <c r="DL131" s="14">
        <v>0.45</v>
      </c>
      <c r="DM131" s="14">
        <v>0.44</v>
      </c>
      <c r="DN131" s="14">
        <v>0.44</v>
      </c>
      <c r="DO131" s="14">
        <v>0.44</v>
      </c>
      <c r="DP131" s="14">
        <v>0.44</v>
      </c>
      <c r="DQ131" s="14">
        <f>IF('QIPP Scorecard'!$AA$1=4,IF(FY2019_ALL_Targets!$BY131="Yes",INDEX('Final Comp Values'!$BK:$BK,MATCH(FY2019_ALL_Targets!$A131,'Final Comp Values'!$B:$B,0)),IF($BY131="Min Data",0,0)),0)</f>
        <v>0.44</v>
      </c>
      <c r="DR131" s="14">
        <f>IF('QIPP Scorecard'!$AA$1=4,IF(FY2019_ALL_Targets!$BZ131="Yes",INDEX('Final Comp Values'!$BO:$BO,MATCH(FY2019_ALL_Targets!$A131,'Final Comp Values'!$B:$B,0)),IF($BZ131="Min Data",0,0)),0)</f>
        <v>0.44</v>
      </c>
      <c r="DS131" s="14">
        <f>IF('QIPP Scorecard'!$AA$1=4,IF(FY2019_ALL_Targets!$CA131="Yes",INDEX('Final Comp Values'!$BO:$BO,MATCH(FY2019_ALL_Targets!$A131,'Final Comp Values'!$B:$B,0)),IF($CA131="Min Data",0,0)),0)</f>
        <v>0.44</v>
      </c>
      <c r="DT131" s="14">
        <f>IF('QIPP Scorecard'!$AA$1=4,IF(FY2019_ALL_Targets!$CB131="Yes",INDEX('Final Comp Values'!$BO:$BO,MATCH(FY2019_ALL_Targets!$A131,'Final Comp Values'!$B:$B,0)),IF($CB131="Min Data",0,0)),0)</f>
        <v>0.44</v>
      </c>
      <c r="DU131" s="14">
        <v>0.64</v>
      </c>
      <c r="DV131" s="14">
        <v>0.72</v>
      </c>
      <c r="DW131" s="14">
        <v>0.75</v>
      </c>
      <c r="DX131" s="14">
        <v>0.74</v>
      </c>
      <c r="DY131" s="12">
        <f t="shared" ref="DY131:DY194" si="11">COUNTIF(BU131:BX131,"No")</f>
        <v>0</v>
      </c>
      <c r="DZ131" s="12">
        <f t="shared" ref="DZ131:DZ194" si="12">COUNTIF(BY131:CB131,"No")</f>
        <v>0</v>
      </c>
      <c r="EA131" s="12">
        <f t="shared" ref="EA131:EA194" si="13">COUNTIF(BY131:CB131,"Min Data")</f>
        <v>0</v>
      </c>
      <c r="EB131" s="12">
        <f t="shared" ref="EB131:EB194" si="14">COUNTIF(CI131:CK131,0)</f>
        <v>0</v>
      </c>
    </row>
    <row r="132" spans="1:132" x14ac:dyDescent="0.25">
      <c r="A132" s="297">
        <v>5069</v>
      </c>
      <c r="B132" s="347">
        <v>675013</v>
      </c>
      <c r="C132" s="297">
        <v>1028823</v>
      </c>
      <c r="D132" s="14">
        <v>1639619539</v>
      </c>
      <c r="E132" s="26" t="s">
        <v>913</v>
      </c>
      <c r="F132" s="26" t="str">
        <f>INDEX('Mar - Aug'!X:X,MATCH(A132,'Mar - Aug'!B:B,0))</f>
        <v>MRSA West</v>
      </c>
      <c r="G132" s="26" t="s">
        <v>3132</v>
      </c>
      <c r="H132" s="26"/>
      <c r="I132" s="26" t="str">
        <f t="shared" si="10"/>
        <v/>
      </c>
      <c r="J132" s="299" t="s">
        <v>2586</v>
      </c>
      <c r="K132" s="299" t="s">
        <v>932</v>
      </c>
      <c r="L132" s="299" t="s">
        <v>2587</v>
      </c>
      <c r="M132" s="13">
        <v>3.9062510000000002E-2</v>
      </c>
      <c r="N132" s="13">
        <v>0</v>
      </c>
      <c r="O132" s="13">
        <v>0</v>
      </c>
      <c r="P132" s="13">
        <v>0.18103448999999999</v>
      </c>
      <c r="Q132" s="13">
        <v>3.3690650000000003E-2</v>
      </c>
      <c r="R132" s="13">
        <v>5.5747400000000003E-2</v>
      </c>
      <c r="S132" s="13">
        <v>3.7344499999999998E-3</v>
      </c>
      <c r="T132" s="13">
        <v>0.15247816</v>
      </c>
      <c r="U132" s="13">
        <v>3.8398447330000002E-2</v>
      </c>
      <c r="V132" s="13">
        <v>5.5747400000000003E-2</v>
      </c>
      <c r="W132" s="13">
        <v>3.7344499999999998E-3</v>
      </c>
      <c r="X132" s="13">
        <v>0.17795690367</v>
      </c>
      <c r="Y132" s="13">
        <v>3.7109384500000002E-2</v>
      </c>
      <c r="Z132" s="13">
        <v>5.5747400000000003E-2</v>
      </c>
      <c r="AA132" s="13">
        <v>3.7344499999999998E-3</v>
      </c>
      <c r="AB132" s="13">
        <v>0.1719827655</v>
      </c>
      <c r="AC132" s="13">
        <v>3.7734384660000002E-2</v>
      </c>
      <c r="AD132" s="13">
        <v>5.5747400000000003E-2</v>
      </c>
      <c r="AE132" s="13">
        <v>3.7344499999999998E-3</v>
      </c>
      <c r="AF132" s="13">
        <v>0.17487931734000001</v>
      </c>
      <c r="AG132" s="13">
        <v>3.5156259000000002E-2</v>
      </c>
      <c r="AH132" s="13">
        <v>5.5747400000000003E-2</v>
      </c>
      <c r="AI132" s="13">
        <v>3.7344499999999998E-3</v>
      </c>
      <c r="AJ132" s="13">
        <v>0.162931041</v>
      </c>
      <c r="AK132" s="13">
        <v>3.7070321990000002E-2</v>
      </c>
      <c r="AL132" s="13">
        <v>5.5747400000000003E-2</v>
      </c>
      <c r="AM132" s="13">
        <v>3.7344499999999998E-3</v>
      </c>
      <c r="AN132" s="13">
        <v>0.17180173100999999</v>
      </c>
      <c r="AO132" s="13">
        <v>3.3690650000000003E-2</v>
      </c>
      <c r="AP132" s="13">
        <v>5.5747400000000003E-2</v>
      </c>
      <c r="AQ132" s="13">
        <v>3.7344499999999998E-3</v>
      </c>
      <c r="AR132" s="13">
        <v>0.1538793165</v>
      </c>
      <c r="AS132" s="13">
        <v>3.6328134300000002E-2</v>
      </c>
      <c r="AT132" s="13">
        <v>5.5747400000000003E-2</v>
      </c>
      <c r="AU132" s="13">
        <v>3.7344499999999998E-3</v>
      </c>
      <c r="AV132" s="13">
        <v>0.1683620757</v>
      </c>
      <c r="AW132" s="13">
        <v>3.3690650000000003E-2</v>
      </c>
      <c r="AX132" s="13">
        <v>5.5747400000000003E-2</v>
      </c>
      <c r="AY132" s="13">
        <v>3.7344499999999998E-3</v>
      </c>
      <c r="AZ132" s="13">
        <v>0.15247816</v>
      </c>
      <c r="BA132" s="86">
        <v>0</v>
      </c>
      <c r="BB132" s="86" t="s">
        <v>14856</v>
      </c>
      <c r="BC132" s="13">
        <v>0</v>
      </c>
      <c r="BD132" s="13">
        <v>7.4074074074074098E-2</v>
      </c>
      <c r="BE132" s="14">
        <v>5.7142857142857099E-2</v>
      </c>
      <c r="BF132" s="14">
        <v>0</v>
      </c>
      <c r="BG132" s="14">
        <v>0</v>
      </c>
      <c r="BH132" s="14">
        <v>3.5714285714285698E-2</v>
      </c>
      <c r="BI132" s="14">
        <v>5.8823529411764698E-2</v>
      </c>
      <c r="BJ132" s="14">
        <v>0</v>
      </c>
      <c r="BK132" s="14">
        <v>0</v>
      </c>
      <c r="BL132" s="430">
        <v>3.5714285714285698E-2</v>
      </c>
      <c r="BM132" s="14">
        <v>2.7027027027027001E-2</v>
      </c>
      <c r="BN132" s="14">
        <v>3.8461538461538498E-2</v>
      </c>
      <c r="BO132" s="14">
        <v>0</v>
      </c>
      <c r="BP132" s="14">
        <v>3.2258064516128997E-2</v>
      </c>
      <c r="BQ132" s="86">
        <v>2.7027027027027001E-2</v>
      </c>
      <c r="BR132" s="86">
        <v>3.8461538461538498E-2</v>
      </c>
      <c r="BS132" s="86">
        <v>0</v>
      </c>
      <c r="BT132" s="86">
        <v>3.2258064516128997E-2</v>
      </c>
      <c r="BU132" s="14" t="s">
        <v>35</v>
      </c>
      <c r="BV132" s="14" t="s">
        <v>35</v>
      </c>
      <c r="BW132" s="14" t="s">
        <v>35</v>
      </c>
      <c r="BX132" s="14" t="s">
        <v>35</v>
      </c>
      <c r="BY132" s="14" t="s">
        <v>35</v>
      </c>
      <c r="BZ132" s="14" t="s">
        <v>35</v>
      </c>
      <c r="CA132" s="14" t="s">
        <v>35</v>
      </c>
      <c r="CB132" s="14" t="s">
        <v>35</v>
      </c>
      <c r="CC132" s="14">
        <v>3.16</v>
      </c>
      <c r="CD132" s="14">
        <v>3.16</v>
      </c>
      <c r="CE132" s="14">
        <v>3.16</v>
      </c>
      <c r="CF132" s="14">
        <v>3.16</v>
      </c>
      <c r="CG132" s="14">
        <v>3.16</v>
      </c>
      <c r="CH132" s="14">
        <v>3.16</v>
      </c>
      <c r="CI132" s="14">
        <v>3.09</v>
      </c>
      <c r="CJ132" s="14">
        <f>INDEX('Monthy Targets'!AC:AC,(MATCH(FY2019_ALL_Targets!$B:$B,'Monthy Targets'!$B:$B,0)))</f>
        <v>3.08</v>
      </c>
      <c r="CK132" s="14">
        <f>INDEX('Monthy Targets'!AD:AD,(MATCH(FY2019_ALL_Targets!$B:$B,'Monthy Targets'!$B:$B,0)))</f>
        <v>3.08</v>
      </c>
      <c r="CL132" s="14">
        <f>INDEX('Monthy Targets'!AE:AE,(MATCH(FY2019_ALL_Targets!$B:$B,'Monthy Targets'!$B:$B,0)))</f>
        <v>3.08</v>
      </c>
      <c r="CM132" s="14">
        <f>INDEX('Monthy Targets'!AF:AF,(MATCH(FY2019_ALL_Targets!$B:$B,'Monthy Targets'!$B:$B,0)))</f>
        <v>3.08</v>
      </c>
      <c r="CN132" s="14">
        <f>INDEX('Monthy Targets'!AG:AG,(MATCH(FY2019_ALL_Targets!$B:$B,'Monthy Targets'!$B:$B,0)))</f>
        <v>3.08</v>
      </c>
      <c r="CO132" s="14">
        <v>0.22</v>
      </c>
      <c r="CP132" s="14">
        <v>0.22</v>
      </c>
      <c r="CQ132" s="14">
        <v>0.22</v>
      </c>
      <c r="CR132" s="14">
        <v>0.22</v>
      </c>
      <c r="CS132" s="14">
        <v>0</v>
      </c>
      <c r="CT132" s="14">
        <v>0.22</v>
      </c>
      <c r="CU132" s="14">
        <v>0.22</v>
      </c>
      <c r="CV132" s="14">
        <v>0.22</v>
      </c>
      <c r="CW132" s="14">
        <v>0</v>
      </c>
      <c r="CX132" s="14">
        <v>0.21</v>
      </c>
      <c r="CY132" s="14">
        <v>0.21</v>
      </c>
      <c r="CZ132" s="14">
        <v>0.21</v>
      </c>
      <c r="DA132" s="14">
        <f>IF('QIPP Scorecard'!$AA$1=4,IF(FY2019_ALL_Targets!$BU132="Yes",INDEX('Final Comp Values'!$BN:$BN,MATCH(FY2019_ALL_Targets!$A132,'Final Comp Values'!$B:$B,0)),IF($BU132="Min Data",0,0)),0)</f>
        <v>0.21</v>
      </c>
      <c r="DB132" s="14">
        <f>IF('QIPP Scorecard'!$AA$1=4,IF(FY2019_ALL_Targets!$BV132="Yes",INDEX('Final Comp Values'!$BN:$BN,MATCH(FY2019_ALL_Targets!$A132,'Final Comp Values'!$B:$B,0)),IF($BV132="Min Data",0,0)),0)</f>
        <v>0.21</v>
      </c>
      <c r="DC132" s="14">
        <f>IF('QIPP Scorecard'!$AA$1=4,IF(FY2019_ALL_Targets!$BW132="Yes",INDEX('Final Comp Values'!$BN:$BN,MATCH(FY2019_ALL_Targets!$A132,'Final Comp Values'!$B:$B,0)),IF(CI132="Min Data",0,0)),0)</f>
        <v>0.21</v>
      </c>
      <c r="DD132" s="14">
        <f>IF('QIPP Scorecard'!$AA$1=4,IF(FY2019_ALL_Targets!$BX132="Yes",INDEX('Final Comp Values'!$BN:$BN,MATCH(FY2019_ALL_Targets!$A132,'Final Comp Values'!$B:$B,0)),IF($BX132="Min Data",0,0)),0)</f>
        <v>0.21</v>
      </c>
      <c r="DE132" s="14">
        <v>0.4</v>
      </c>
      <c r="DF132" s="14">
        <v>0.4</v>
      </c>
      <c r="DG132" s="14">
        <v>0.4</v>
      </c>
      <c r="DH132" s="14">
        <v>0.4</v>
      </c>
      <c r="DI132" s="14">
        <v>0</v>
      </c>
      <c r="DJ132" s="14">
        <v>0.4</v>
      </c>
      <c r="DK132" s="14">
        <v>0.4</v>
      </c>
      <c r="DL132" s="14">
        <v>0.4</v>
      </c>
      <c r="DM132" s="14">
        <v>0</v>
      </c>
      <c r="DN132" s="14">
        <v>0.39</v>
      </c>
      <c r="DO132" s="14">
        <v>0.39</v>
      </c>
      <c r="DP132" s="14">
        <v>0.39</v>
      </c>
      <c r="DQ132" s="14">
        <f>IF('QIPP Scorecard'!$AA$1=4,IF(FY2019_ALL_Targets!$BY132="Yes",INDEX('Final Comp Values'!$BK:$BK,MATCH(FY2019_ALL_Targets!$A132,'Final Comp Values'!$B:$B,0)),IF($BY132="Min Data",0,0)),0)</f>
        <v>0.39</v>
      </c>
      <c r="DR132" s="14">
        <f>IF('QIPP Scorecard'!$AA$1=4,IF(FY2019_ALL_Targets!$BZ132="Yes",INDEX('Final Comp Values'!$BO:$BO,MATCH(FY2019_ALL_Targets!$A132,'Final Comp Values'!$B:$B,0)),IF($BZ132="Min Data",0,0)),0)</f>
        <v>0.39</v>
      </c>
      <c r="DS132" s="14">
        <f>IF('QIPP Scorecard'!$AA$1=4,IF(FY2019_ALL_Targets!$CA132="Yes",INDEX('Final Comp Values'!$BO:$BO,MATCH(FY2019_ALL_Targets!$A132,'Final Comp Values'!$B:$B,0)),IF($CA132="Min Data",0,0)),0)</f>
        <v>0.39</v>
      </c>
      <c r="DT132" s="14">
        <f>IF('QIPP Scorecard'!$AA$1=4,IF(FY2019_ALL_Targets!$CB132="Yes",INDEX('Final Comp Values'!$BO:$BO,MATCH(FY2019_ALL_Targets!$A132,'Final Comp Values'!$B:$B,0)),IF($CB132="Min Data",0,0)),0)</f>
        <v>0.39</v>
      </c>
      <c r="DU132" s="14">
        <v>0.56000000000000005</v>
      </c>
      <c r="DV132" s="14">
        <v>0.56999999999999995</v>
      </c>
      <c r="DW132" s="14">
        <v>0.59</v>
      </c>
      <c r="DX132" s="14">
        <v>0.65</v>
      </c>
      <c r="DY132" s="12">
        <f t="shared" si="11"/>
        <v>0</v>
      </c>
      <c r="DZ132" s="12">
        <f t="shared" si="12"/>
        <v>0</v>
      </c>
      <c r="EA132" s="12">
        <f t="shared" si="13"/>
        <v>0</v>
      </c>
      <c r="EB132" s="12">
        <f t="shared" si="14"/>
        <v>0</v>
      </c>
    </row>
    <row r="133" spans="1:132" x14ac:dyDescent="0.25">
      <c r="A133" s="297">
        <v>4626</v>
      </c>
      <c r="B133" s="347">
        <v>675014</v>
      </c>
      <c r="C133" s="297">
        <v>1026130</v>
      </c>
      <c r="D133" s="14">
        <v>1649268152</v>
      </c>
      <c r="E133" s="26" t="s">
        <v>913</v>
      </c>
      <c r="F133" s="26" t="str">
        <f>INDEX('Mar - Aug'!X:X,MATCH(A133,'Mar - Aug'!B:B,0))</f>
        <v>MRSA West</v>
      </c>
      <c r="G133" s="26" t="s">
        <v>3060</v>
      </c>
      <c r="H133" s="26"/>
      <c r="I133" s="26" t="str">
        <f t="shared" si="10"/>
        <v/>
      </c>
      <c r="J133" s="299" t="s">
        <v>547</v>
      </c>
      <c r="K133" s="299" t="s">
        <v>943</v>
      </c>
      <c r="L133" s="299" t="s">
        <v>548</v>
      </c>
      <c r="M133" s="13">
        <v>9.0163950000000007E-2</v>
      </c>
      <c r="N133" s="13">
        <v>6.1538490000000001E-2</v>
      </c>
      <c r="O133" s="13">
        <v>0</v>
      </c>
      <c r="P133" s="13">
        <v>0.19166669</v>
      </c>
      <c r="Q133" s="13">
        <v>3.3690650000000003E-2</v>
      </c>
      <c r="R133" s="13">
        <v>5.5747400000000003E-2</v>
      </c>
      <c r="S133" s="13">
        <v>3.7344499999999998E-3</v>
      </c>
      <c r="T133" s="13">
        <v>0.15247816</v>
      </c>
      <c r="U133" s="13">
        <v>8.863116285E-2</v>
      </c>
      <c r="V133" s="13">
        <v>6.0492335670000001E-2</v>
      </c>
      <c r="W133" s="13">
        <v>3.7344499999999998E-3</v>
      </c>
      <c r="X133" s="13">
        <v>0.18840835626999999</v>
      </c>
      <c r="Y133" s="13">
        <v>8.5655752500000001E-2</v>
      </c>
      <c r="Z133" s="13">
        <v>5.84615655E-2</v>
      </c>
      <c r="AA133" s="13">
        <v>3.7344499999999998E-3</v>
      </c>
      <c r="AB133" s="13">
        <v>0.18208335549999999</v>
      </c>
      <c r="AC133" s="13">
        <v>8.7098375699999994E-2</v>
      </c>
      <c r="AD133" s="13">
        <v>5.9446181340000001E-2</v>
      </c>
      <c r="AE133" s="13">
        <v>3.7344499999999998E-3</v>
      </c>
      <c r="AF133" s="13">
        <v>0.18515002253999999</v>
      </c>
      <c r="AG133" s="13">
        <v>8.1147554999999996E-2</v>
      </c>
      <c r="AH133" s="13">
        <v>5.5747400000000003E-2</v>
      </c>
      <c r="AI133" s="13">
        <v>3.7344499999999998E-3</v>
      </c>
      <c r="AJ133" s="13">
        <v>0.172500021</v>
      </c>
      <c r="AK133" s="13">
        <v>8.5565588550000002E-2</v>
      </c>
      <c r="AL133" s="13">
        <v>5.8400027010000001E-2</v>
      </c>
      <c r="AM133" s="13">
        <v>3.7344499999999998E-3</v>
      </c>
      <c r="AN133" s="13">
        <v>0.18189168881000001</v>
      </c>
      <c r="AO133" s="13">
        <v>7.6639357500000005E-2</v>
      </c>
      <c r="AP133" s="13">
        <v>5.5747400000000003E-2</v>
      </c>
      <c r="AQ133" s="13">
        <v>3.7344499999999998E-3</v>
      </c>
      <c r="AR133" s="13">
        <v>0.16291668649999999</v>
      </c>
      <c r="AS133" s="13">
        <v>8.3852473499999997E-2</v>
      </c>
      <c r="AT133" s="13">
        <v>5.7230795700000003E-2</v>
      </c>
      <c r="AU133" s="13">
        <v>3.7344499999999998E-3</v>
      </c>
      <c r="AV133" s="13">
        <v>0.17825002170000001</v>
      </c>
      <c r="AW133" s="13">
        <v>7.213116E-2</v>
      </c>
      <c r="AX133" s="13">
        <v>5.5747400000000003E-2</v>
      </c>
      <c r="AY133" s="13">
        <v>3.7344499999999998E-3</v>
      </c>
      <c r="AZ133" s="13">
        <v>0.15333335200000001</v>
      </c>
      <c r="BA133" s="86">
        <v>6.25E-2</v>
      </c>
      <c r="BB133" s="86" t="s">
        <v>14856</v>
      </c>
      <c r="BC133" s="13">
        <v>0</v>
      </c>
      <c r="BD133" s="13">
        <v>0.1</v>
      </c>
      <c r="BE133" s="14">
        <v>5.8823529411764698E-2</v>
      </c>
      <c r="BF133" s="14" t="s">
        <v>14856</v>
      </c>
      <c r="BG133" s="14">
        <v>0</v>
      </c>
      <c r="BH133" s="14">
        <v>0.15151515151515199</v>
      </c>
      <c r="BI133" s="14">
        <v>8.5714285714285701E-2</v>
      </c>
      <c r="BJ133" s="14">
        <v>4.7619047619047603E-2</v>
      </c>
      <c r="BK133" s="14">
        <v>0</v>
      </c>
      <c r="BL133" s="430">
        <v>9.0909090909090898E-2</v>
      </c>
      <c r="BM133" s="14">
        <v>2.7777777777777801E-2</v>
      </c>
      <c r="BN133" s="14">
        <v>4.7619047619047603E-2</v>
      </c>
      <c r="BO133" s="14">
        <v>0</v>
      </c>
      <c r="BP133" s="14">
        <v>0.11764705882352899</v>
      </c>
      <c r="BQ133" s="86">
        <v>2.7777777777777801E-2</v>
      </c>
      <c r="BR133" s="86">
        <v>4.7619047619047603E-2</v>
      </c>
      <c r="BS133" s="86">
        <v>0</v>
      </c>
      <c r="BT133" s="86">
        <v>0.11764705882352899</v>
      </c>
      <c r="BU133" s="14" t="s">
        <v>35</v>
      </c>
      <c r="BV133" s="14" t="s">
        <v>35</v>
      </c>
      <c r="BW133" s="14" t="s">
        <v>35</v>
      </c>
      <c r="BX133" s="14" t="s">
        <v>35</v>
      </c>
      <c r="BY133" s="14" t="s">
        <v>35</v>
      </c>
      <c r="BZ133" s="14" t="s">
        <v>35</v>
      </c>
      <c r="CA133" s="14" t="s">
        <v>35</v>
      </c>
      <c r="CB133" s="14" t="s">
        <v>35</v>
      </c>
      <c r="CC133" s="14">
        <v>2.96</v>
      </c>
      <c r="CD133" s="14">
        <v>2.96</v>
      </c>
      <c r="CE133" s="14">
        <v>2.96</v>
      </c>
      <c r="CF133" s="14">
        <v>2.96</v>
      </c>
      <c r="CG133" s="14">
        <v>2.96</v>
      </c>
      <c r="CH133" s="14">
        <v>2.96</v>
      </c>
      <c r="CI133" s="14">
        <v>2.89</v>
      </c>
      <c r="CJ133" s="14">
        <f>INDEX('Monthy Targets'!AC:AC,(MATCH(FY2019_ALL_Targets!$B:$B,'Monthy Targets'!$B:$B,0)))</f>
        <v>2.88</v>
      </c>
      <c r="CK133" s="14">
        <f>INDEX('Monthy Targets'!AD:AD,(MATCH(FY2019_ALL_Targets!$B:$B,'Monthy Targets'!$B:$B,0)))</f>
        <v>2.88</v>
      </c>
      <c r="CL133" s="14">
        <f>INDEX('Monthy Targets'!AE:AE,(MATCH(FY2019_ALL_Targets!$B:$B,'Monthy Targets'!$B:$B,0)))</f>
        <v>2.88</v>
      </c>
      <c r="CM133" s="14">
        <f>INDEX('Monthy Targets'!AF:AF,(MATCH(FY2019_ALL_Targets!$B:$B,'Monthy Targets'!$B:$B,0)))</f>
        <v>2.88</v>
      </c>
      <c r="CN133" s="14">
        <f>INDEX('Monthy Targets'!AG:AG,(MATCH(FY2019_ALL_Targets!$B:$B,'Monthy Targets'!$B:$B,0)))</f>
        <v>2.88</v>
      </c>
      <c r="CO133" s="14">
        <v>0.2</v>
      </c>
      <c r="CP133" s="14">
        <v>0.2</v>
      </c>
      <c r="CQ133" s="14">
        <v>0.2</v>
      </c>
      <c r="CR133" s="14">
        <v>0.2</v>
      </c>
      <c r="CS133" s="14">
        <v>0.2</v>
      </c>
      <c r="CT133" s="14">
        <v>0.2</v>
      </c>
      <c r="CU133" s="14">
        <v>0.2</v>
      </c>
      <c r="CV133" s="14">
        <v>0.2</v>
      </c>
      <c r="CW133" s="14">
        <v>0</v>
      </c>
      <c r="CX133" s="14">
        <v>0.2</v>
      </c>
      <c r="CY133" s="14">
        <v>0.2</v>
      </c>
      <c r="CZ133" s="14">
        <v>0.2</v>
      </c>
      <c r="DA133" s="14">
        <f>IF('QIPP Scorecard'!$AA$1=4,IF(FY2019_ALL_Targets!$BU133="Yes",INDEX('Final Comp Values'!$BN:$BN,MATCH(FY2019_ALL_Targets!$A133,'Final Comp Values'!$B:$B,0)),IF($BU133="Min Data",0,0)),0)</f>
        <v>0.2</v>
      </c>
      <c r="DB133" s="14">
        <f>IF('QIPP Scorecard'!$AA$1=4,IF(FY2019_ALL_Targets!$BV133="Yes",INDEX('Final Comp Values'!$BN:$BN,MATCH(FY2019_ALL_Targets!$A133,'Final Comp Values'!$B:$B,0)),IF($BV133="Min Data",0,0)),0)</f>
        <v>0.2</v>
      </c>
      <c r="DC133" s="14">
        <f>IF('QIPP Scorecard'!$AA$1=4,IF(FY2019_ALL_Targets!$BW133="Yes",INDEX('Final Comp Values'!$BN:$BN,MATCH(FY2019_ALL_Targets!$A133,'Final Comp Values'!$B:$B,0)),IF(CI133="Min Data",0,0)),0)</f>
        <v>0.2</v>
      </c>
      <c r="DD133" s="14">
        <f>IF('QIPP Scorecard'!$AA$1=4,IF(FY2019_ALL_Targets!$BX133="Yes",INDEX('Final Comp Values'!$BN:$BN,MATCH(FY2019_ALL_Targets!$A133,'Final Comp Values'!$B:$B,0)),IF($BX133="Min Data",0,0)),0)</f>
        <v>0.2</v>
      </c>
      <c r="DE133" s="14">
        <v>0.37</v>
      </c>
      <c r="DF133" s="14">
        <v>0.37</v>
      </c>
      <c r="DG133" s="14">
        <v>0.37</v>
      </c>
      <c r="DH133" s="14">
        <v>0.37</v>
      </c>
      <c r="DI133" s="14">
        <v>0.37</v>
      </c>
      <c r="DJ133" s="14">
        <v>0.37</v>
      </c>
      <c r="DK133" s="14">
        <v>0.37</v>
      </c>
      <c r="DL133" s="14">
        <v>0.37</v>
      </c>
      <c r="DM133" s="14">
        <v>0</v>
      </c>
      <c r="DN133" s="14">
        <v>0.36</v>
      </c>
      <c r="DO133" s="14">
        <v>0.36</v>
      </c>
      <c r="DP133" s="14">
        <v>0.36</v>
      </c>
      <c r="DQ133" s="14">
        <f>IF('QIPP Scorecard'!$AA$1=4,IF(FY2019_ALL_Targets!$BY133="Yes",INDEX('Final Comp Values'!$BK:$BK,MATCH(FY2019_ALL_Targets!$A133,'Final Comp Values'!$B:$B,0)),IF($BY133="Min Data",0,0)),0)</f>
        <v>0.36</v>
      </c>
      <c r="DR133" s="14">
        <f>IF('QIPP Scorecard'!$AA$1=4,IF(FY2019_ALL_Targets!$BZ133="Yes",INDEX('Final Comp Values'!$BO:$BO,MATCH(FY2019_ALL_Targets!$A133,'Final Comp Values'!$B:$B,0)),IF($BZ133="Min Data",0,0)),0)</f>
        <v>0.36</v>
      </c>
      <c r="DS133" s="14">
        <f>IF('QIPP Scorecard'!$AA$1=4,IF(FY2019_ALL_Targets!$CA133="Yes",INDEX('Final Comp Values'!$BO:$BO,MATCH(FY2019_ALL_Targets!$A133,'Final Comp Values'!$B:$B,0)),IF($CA133="Min Data",0,0)),0)</f>
        <v>0.36</v>
      </c>
      <c r="DT133" s="14">
        <f>IF('QIPP Scorecard'!$AA$1=4,IF(FY2019_ALL_Targets!$CB133="Yes",INDEX('Final Comp Values'!$BO:$BO,MATCH(FY2019_ALL_Targets!$A133,'Final Comp Values'!$B:$B,0)),IF($CB133="Min Data",0,0)),0)</f>
        <v>0.36</v>
      </c>
      <c r="DU133" s="14">
        <v>0.53</v>
      </c>
      <c r="DV133" s="14">
        <v>0.59</v>
      </c>
      <c r="DW133" s="14">
        <v>0.55000000000000004</v>
      </c>
      <c r="DX133" s="14">
        <v>0.61</v>
      </c>
      <c r="DY133" s="12">
        <f t="shared" si="11"/>
        <v>0</v>
      </c>
      <c r="DZ133" s="12">
        <f t="shared" si="12"/>
        <v>0</v>
      </c>
      <c r="EA133" s="12">
        <f t="shared" si="13"/>
        <v>0</v>
      </c>
      <c r="EB133" s="12">
        <f t="shared" si="14"/>
        <v>0</v>
      </c>
    </row>
    <row r="134" spans="1:132" x14ac:dyDescent="0.25">
      <c r="A134" s="297">
        <v>4266</v>
      </c>
      <c r="B134" s="347">
        <v>675017</v>
      </c>
      <c r="C134" s="297">
        <v>1026610</v>
      </c>
      <c r="D134" s="14">
        <v>1720076417</v>
      </c>
      <c r="E134" s="26" t="s">
        <v>913</v>
      </c>
      <c r="F134" s="26" t="str">
        <f>INDEX('Mar - Aug'!X:X,MATCH(A134,'Mar - Aug'!B:B,0))</f>
        <v>MRSA West</v>
      </c>
      <c r="G134" s="26" t="s">
        <v>3027</v>
      </c>
      <c r="H134" s="26"/>
      <c r="I134" s="26" t="str">
        <f t="shared" si="10"/>
        <v/>
      </c>
      <c r="J134" s="299" t="s">
        <v>459</v>
      </c>
      <c r="K134" s="299" t="s">
        <v>918</v>
      </c>
      <c r="L134" s="299" t="s">
        <v>460</v>
      </c>
      <c r="M134" s="13">
        <v>2.4038449999999999E-2</v>
      </c>
      <c r="N134" s="13">
        <v>6.2499979999999997E-2</v>
      </c>
      <c r="O134" s="13">
        <v>1.492536E-2</v>
      </c>
      <c r="P134" s="13">
        <v>0.41496597000000002</v>
      </c>
      <c r="Q134" s="13">
        <v>3.3690650000000003E-2</v>
      </c>
      <c r="R134" s="13">
        <v>5.5747400000000003E-2</v>
      </c>
      <c r="S134" s="13">
        <v>3.7344499999999998E-3</v>
      </c>
      <c r="T134" s="13">
        <v>0.15247816</v>
      </c>
      <c r="U134" s="13">
        <v>3.3690650000000003E-2</v>
      </c>
      <c r="V134" s="13">
        <v>6.1437480340000003E-2</v>
      </c>
      <c r="W134" s="13">
        <v>1.4671628880000001E-2</v>
      </c>
      <c r="X134" s="13">
        <v>0.40791154851</v>
      </c>
      <c r="Y134" s="13">
        <v>3.3690650000000003E-2</v>
      </c>
      <c r="Z134" s="13">
        <v>5.9374981E-2</v>
      </c>
      <c r="AA134" s="13">
        <v>1.4179092000000001E-2</v>
      </c>
      <c r="AB134" s="13">
        <v>0.39421767149999998</v>
      </c>
      <c r="AC134" s="13">
        <v>3.3690650000000003E-2</v>
      </c>
      <c r="AD134" s="13">
        <v>6.0374980680000002E-2</v>
      </c>
      <c r="AE134" s="13">
        <v>1.4417897759999999E-2</v>
      </c>
      <c r="AF134" s="13">
        <v>0.40085712701999998</v>
      </c>
      <c r="AG134" s="13">
        <v>3.3690650000000003E-2</v>
      </c>
      <c r="AH134" s="13">
        <v>5.6249981999999997E-2</v>
      </c>
      <c r="AI134" s="13">
        <v>1.3432823999999999E-2</v>
      </c>
      <c r="AJ134" s="13">
        <v>0.37346937299999999</v>
      </c>
      <c r="AK134" s="13">
        <v>3.3690650000000003E-2</v>
      </c>
      <c r="AL134" s="13">
        <v>5.9312481020000002E-2</v>
      </c>
      <c r="AM134" s="13">
        <v>1.416416664E-2</v>
      </c>
      <c r="AN134" s="13">
        <v>0.39380270553000002</v>
      </c>
      <c r="AO134" s="13">
        <v>3.3690650000000003E-2</v>
      </c>
      <c r="AP134" s="13">
        <v>5.5747400000000003E-2</v>
      </c>
      <c r="AQ134" s="13">
        <v>1.2686556E-2</v>
      </c>
      <c r="AR134" s="13">
        <v>0.35272107450000001</v>
      </c>
      <c r="AS134" s="13">
        <v>3.3690650000000003E-2</v>
      </c>
      <c r="AT134" s="13">
        <v>5.8124981399999998E-2</v>
      </c>
      <c r="AU134" s="13">
        <v>1.38805848E-2</v>
      </c>
      <c r="AV134" s="13">
        <v>0.38591835209999997</v>
      </c>
      <c r="AW134" s="13">
        <v>3.3690650000000003E-2</v>
      </c>
      <c r="AX134" s="13">
        <v>5.5747400000000003E-2</v>
      </c>
      <c r="AY134" s="13">
        <v>1.1940288E-2</v>
      </c>
      <c r="AZ134" s="13">
        <v>0.33197277600000002</v>
      </c>
      <c r="BA134" s="86">
        <v>7.2727272727272696E-2</v>
      </c>
      <c r="BB134" s="86">
        <v>3.3333333333333298E-2</v>
      </c>
      <c r="BC134" s="13">
        <v>0</v>
      </c>
      <c r="BD134" s="13">
        <v>0.42499999999999999</v>
      </c>
      <c r="BE134" s="14">
        <v>3.6363636363636397E-2</v>
      </c>
      <c r="BF134" s="14">
        <v>6.25E-2</v>
      </c>
      <c r="BG134" s="14">
        <v>0</v>
      </c>
      <c r="BH134" s="14">
        <v>0.39534883720930197</v>
      </c>
      <c r="BI134" s="14">
        <v>5.1724137931034503E-2</v>
      </c>
      <c r="BJ134" s="14">
        <v>5.7142857142857099E-2</v>
      </c>
      <c r="BK134" s="14">
        <v>0</v>
      </c>
      <c r="BL134" s="430">
        <v>0.41304347826087001</v>
      </c>
      <c r="BM134" s="14">
        <v>3.6363636363636397E-2</v>
      </c>
      <c r="BN134" s="14">
        <v>6.6666666666666693E-2</v>
      </c>
      <c r="BO134" s="14">
        <v>0</v>
      </c>
      <c r="BP134" s="14">
        <v>0.45</v>
      </c>
      <c r="BQ134" s="86">
        <v>3.6363636363636397E-2</v>
      </c>
      <c r="BR134" s="86">
        <v>6.6666666666666693E-2</v>
      </c>
      <c r="BS134" s="86">
        <v>0</v>
      </c>
      <c r="BT134" s="86">
        <v>0.45</v>
      </c>
      <c r="BU134" s="14" t="s">
        <v>36</v>
      </c>
      <c r="BV134" s="14" t="s">
        <v>36</v>
      </c>
      <c r="BW134" s="14" t="s">
        <v>35</v>
      </c>
      <c r="BX134" s="14" t="s">
        <v>36</v>
      </c>
      <c r="BY134" s="14" t="s">
        <v>36</v>
      </c>
      <c r="BZ134" s="14" t="s">
        <v>36</v>
      </c>
      <c r="CA134" s="14" t="s">
        <v>35</v>
      </c>
      <c r="CB134" s="14" t="s">
        <v>36</v>
      </c>
      <c r="CC134" s="14">
        <v>7.37</v>
      </c>
      <c r="CD134" s="14">
        <v>7.37</v>
      </c>
      <c r="CE134" s="14">
        <v>7.37</v>
      </c>
      <c r="CF134" s="14">
        <v>7.37</v>
      </c>
      <c r="CG134" s="14">
        <v>7.37</v>
      </c>
      <c r="CH134" s="14">
        <v>7.37</v>
      </c>
      <c r="CI134" s="14">
        <v>7.21</v>
      </c>
      <c r="CJ134" s="14">
        <f>INDEX('Monthy Targets'!AC:AC,(MATCH(FY2019_ALL_Targets!$B:$B,'Monthy Targets'!$B:$B,0)))</f>
        <v>7.19</v>
      </c>
      <c r="CK134" s="14">
        <f>INDEX('Monthy Targets'!AD:AD,(MATCH(FY2019_ALL_Targets!$B:$B,'Monthy Targets'!$B:$B,0)))</f>
        <v>7.19</v>
      </c>
      <c r="CL134" s="14">
        <f>INDEX('Monthy Targets'!AE:AE,(MATCH(FY2019_ALL_Targets!$B:$B,'Monthy Targets'!$B:$B,0)))</f>
        <v>7.19</v>
      </c>
      <c r="CM134" s="14">
        <f>INDEX('Monthy Targets'!AF:AF,(MATCH(FY2019_ALL_Targets!$B:$B,'Monthy Targets'!$B:$B,0)))</f>
        <v>7.19</v>
      </c>
      <c r="CN134" s="14">
        <f>INDEX('Monthy Targets'!AG:AG,(MATCH(FY2019_ALL_Targets!$B:$B,'Monthy Targets'!$B:$B,0)))</f>
        <v>7.19</v>
      </c>
      <c r="CO134" s="14">
        <v>0</v>
      </c>
      <c r="CP134" s="14">
        <v>0.5</v>
      </c>
      <c r="CQ134" s="14">
        <v>0.5</v>
      </c>
      <c r="CR134" s="14">
        <v>0</v>
      </c>
      <c r="CS134" s="14">
        <v>0</v>
      </c>
      <c r="CT134" s="14">
        <v>0</v>
      </c>
      <c r="CU134" s="14">
        <v>0.5</v>
      </c>
      <c r="CV134" s="14">
        <v>0.5</v>
      </c>
      <c r="CW134" s="14">
        <v>0</v>
      </c>
      <c r="CX134" s="14">
        <v>0.49</v>
      </c>
      <c r="CY134" s="14">
        <v>0.49</v>
      </c>
      <c r="CZ134" s="14">
        <v>0</v>
      </c>
      <c r="DA134" s="14">
        <f>IF('QIPP Scorecard'!$AA$1=4,IF(FY2019_ALL_Targets!$BU134="Yes",INDEX('Final Comp Values'!$BN:$BN,MATCH(FY2019_ALL_Targets!$A134,'Final Comp Values'!$B:$B,0)),IF($BU134="Min Data",0,0)),0)</f>
        <v>0</v>
      </c>
      <c r="DB134" s="14">
        <f>IF('QIPP Scorecard'!$AA$1=4,IF(FY2019_ALL_Targets!$BV134="Yes",INDEX('Final Comp Values'!$BN:$BN,MATCH(FY2019_ALL_Targets!$A134,'Final Comp Values'!$B:$B,0)),IF($BV134="Min Data",0,0)),0)</f>
        <v>0</v>
      </c>
      <c r="DC134" s="14">
        <f>IF('QIPP Scorecard'!$AA$1=4,IF(FY2019_ALL_Targets!$BW134="Yes",INDEX('Final Comp Values'!$BN:$BN,MATCH(FY2019_ALL_Targets!$A134,'Final Comp Values'!$B:$B,0)),IF(CI134="Min Data",0,0)),0)</f>
        <v>0.49</v>
      </c>
      <c r="DD134" s="14">
        <f>IF('QIPP Scorecard'!$AA$1=4,IF(FY2019_ALL_Targets!$BX134="Yes",INDEX('Final Comp Values'!$BN:$BN,MATCH(FY2019_ALL_Targets!$A134,'Final Comp Values'!$B:$B,0)),IF($BX134="Min Data",0,0)),0)</f>
        <v>0</v>
      </c>
      <c r="DE134" s="14">
        <v>0</v>
      </c>
      <c r="DF134" s="14">
        <v>0.93</v>
      </c>
      <c r="DG134" s="14">
        <v>0.93</v>
      </c>
      <c r="DH134" s="14">
        <v>0</v>
      </c>
      <c r="DI134" s="14">
        <v>0</v>
      </c>
      <c r="DJ134" s="14">
        <v>0</v>
      </c>
      <c r="DK134" s="14">
        <v>0.93</v>
      </c>
      <c r="DL134" s="14">
        <v>0</v>
      </c>
      <c r="DM134" s="14">
        <v>0</v>
      </c>
      <c r="DN134" s="14">
        <v>0</v>
      </c>
      <c r="DO134" s="14">
        <v>0.91</v>
      </c>
      <c r="DP134" s="14">
        <v>0</v>
      </c>
      <c r="DQ134" s="14">
        <f>IF('QIPP Scorecard'!$AA$1=4,IF(FY2019_ALL_Targets!$BY134="Yes",INDEX('Final Comp Values'!$BK:$BK,MATCH(FY2019_ALL_Targets!$A134,'Final Comp Values'!$B:$B,0)),IF($BY134="Min Data",0,0)),0)</f>
        <v>0</v>
      </c>
      <c r="DR134" s="14">
        <f>IF('QIPP Scorecard'!$AA$1=4,IF(FY2019_ALL_Targets!$BZ134="Yes",INDEX('Final Comp Values'!$BO:$BO,MATCH(FY2019_ALL_Targets!$A134,'Final Comp Values'!$B:$B,0)),IF($BZ134="Min Data",0,0)),0)</f>
        <v>0</v>
      </c>
      <c r="DS134" s="14">
        <f>IF('QIPP Scorecard'!$AA$1=4,IF(FY2019_ALL_Targets!$CA134="Yes",INDEX('Final Comp Values'!$BO:$BO,MATCH(FY2019_ALL_Targets!$A134,'Final Comp Values'!$B:$B,0)),IF($CA134="Min Data",0,0)),0)</f>
        <v>0.91</v>
      </c>
      <c r="DT134" s="14">
        <f>IF('QIPP Scorecard'!$AA$1=4,IF(FY2019_ALL_Targets!$CB134="Yes",INDEX('Final Comp Values'!$BO:$BO,MATCH(FY2019_ALL_Targets!$A134,'Final Comp Values'!$B:$B,0)),IF($CB134="Min Data",0,0)),0)</f>
        <v>0</v>
      </c>
      <c r="DU134" s="14">
        <v>1.02</v>
      </c>
      <c r="DV134" s="14">
        <v>1.05</v>
      </c>
      <c r="DW134" s="14">
        <v>1.1000000000000001</v>
      </c>
      <c r="DX134" s="14">
        <v>1.02</v>
      </c>
      <c r="DY134" s="12">
        <f t="shared" si="11"/>
        <v>3</v>
      </c>
      <c r="DZ134" s="12">
        <f t="shared" si="12"/>
        <v>3</v>
      </c>
      <c r="EA134" s="12">
        <f t="shared" si="13"/>
        <v>0</v>
      </c>
      <c r="EB134" s="12">
        <f t="shared" si="14"/>
        <v>0</v>
      </c>
    </row>
    <row r="135" spans="1:132" x14ac:dyDescent="0.25">
      <c r="A135" s="297">
        <v>4979</v>
      </c>
      <c r="B135" s="347">
        <v>675018</v>
      </c>
      <c r="C135" s="297">
        <v>1013536</v>
      </c>
      <c r="D135" s="14">
        <v>1427030261</v>
      </c>
      <c r="E135" s="26" t="s">
        <v>937</v>
      </c>
      <c r="F135" s="26" t="str">
        <f>INDEX('Mar - Aug'!X:X,MATCH(A135,'Mar - Aug'!B:B,0))</f>
        <v>Tarrant</v>
      </c>
      <c r="G135" s="26" t="s">
        <v>3009</v>
      </c>
      <c r="H135" s="26"/>
      <c r="I135" s="26" t="str">
        <f t="shared" si="10"/>
        <v/>
      </c>
      <c r="J135" s="299" t="s">
        <v>631</v>
      </c>
      <c r="K135" s="299" t="s">
        <v>1037</v>
      </c>
      <c r="L135" s="299" t="s">
        <v>632</v>
      </c>
      <c r="M135" s="13">
        <v>6.0941849999999999E-2</v>
      </c>
      <c r="N135" s="13">
        <v>5.7251929999999999E-2</v>
      </c>
      <c r="O135" s="13">
        <v>0</v>
      </c>
      <c r="P135" s="13">
        <v>0.21283785</v>
      </c>
      <c r="Q135" s="13">
        <v>3.3690650000000003E-2</v>
      </c>
      <c r="R135" s="13">
        <v>5.5747400000000003E-2</v>
      </c>
      <c r="S135" s="13">
        <v>3.7344499999999998E-3</v>
      </c>
      <c r="T135" s="13">
        <v>0.15247816</v>
      </c>
      <c r="U135" s="13">
        <v>5.990583855E-2</v>
      </c>
      <c r="V135" s="13">
        <v>5.6278647190000003E-2</v>
      </c>
      <c r="W135" s="13">
        <v>3.7344499999999998E-3</v>
      </c>
      <c r="X135" s="13">
        <v>0.20921960654999999</v>
      </c>
      <c r="Y135" s="13">
        <v>5.7894757499999998E-2</v>
      </c>
      <c r="Z135" s="13">
        <v>5.5747400000000003E-2</v>
      </c>
      <c r="AA135" s="13">
        <v>3.7344499999999998E-3</v>
      </c>
      <c r="AB135" s="13">
        <v>0.2021959575</v>
      </c>
      <c r="AC135" s="13">
        <v>5.8869827100000001E-2</v>
      </c>
      <c r="AD135" s="13">
        <v>5.5747400000000003E-2</v>
      </c>
      <c r="AE135" s="13">
        <v>3.7344499999999998E-3</v>
      </c>
      <c r="AF135" s="13">
        <v>0.20560136309999999</v>
      </c>
      <c r="AG135" s="13">
        <v>5.4847664999999997E-2</v>
      </c>
      <c r="AH135" s="13">
        <v>5.5747400000000003E-2</v>
      </c>
      <c r="AI135" s="13">
        <v>3.7344499999999998E-3</v>
      </c>
      <c r="AJ135" s="13">
        <v>0.191554065</v>
      </c>
      <c r="AK135" s="13">
        <v>5.7833815650000002E-2</v>
      </c>
      <c r="AL135" s="13">
        <v>5.5747400000000003E-2</v>
      </c>
      <c r="AM135" s="13">
        <v>3.7344499999999998E-3</v>
      </c>
      <c r="AN135" s="13">
        <v>0.20198311964999999</v>
      </c>
      <c r="AO135" s="13">
        <v>5.1800572500000003E-2</v>
      </c>
      <c r="AP135" s="13">
        <v>5.5747400000000003E-2</v>
      </c>
      <c r="AQ135" s="13">
        <v>3.7344499999999998E-3</v>
      </c>
      <c r="AR135" s="13">
        <v>0.1809121725</v>
      </c>
      <c r="AS135" s="13">
        <v>5.6675920499999997E-2</v>
      </c>
      <c r="AT135" s="13">
        <v>5.5747400000000003E-2</v>
      </c>
      <c r="AU135" s="13">
        <v>3.7344499999999998E-3</v>
      </c>
      <c r="AV135" s="13">
        <v>0.1979392005</v>
      </c>
      <c r="AW135" s="13">
        <v>4.8753480000000002E-2</v>
      </c>
      <c r="AX135" s="13">
        <v>5.5747400000000003E-2</v>
      </c>
      <c r="AY135" s="13">
        <v>3.7344499999999998E-3</v>
      </c>
      <c r="AZ135" s="13">
        <v>0.17027028</v>
      </c>
      <c r="BA135" s="86">
        <v>2.3529411764705899E-2</v>
      </c>
      <c r="BB135" s="86">
        <v>3.5087719298245598E-2</v>
      </c>
      <c r="BC135" s="13">
        <v>0</v>
      </c>
      <c r="BD135" s="13">
        <v>0.162162162162162</v>
      </c>
      <c r="BE135" s="14">
        <v>2.3529411764705899E-2</v>
      </c>
      <c r="BF135" s="14">
        <v>6.9767441860465101E-2</v>
      </c>
      <c r="BG135" s="14">
        <v>0</v>
      </c>
      <c r="BH135" s="14">
        <v>0.28915662650602397</v>
      </c>
      <c r="BI135" s="14">
        <v>1.2987012987013E-2</v>
      </c>
      <c r="BJ135" s="14">
        <v>3.2786885245901599E-2</v>
      </c>
      <c r="BK135" s="14">
        <v>0</v>
      </c>
      <c r="BL135" s="430">
        <v>7.2463768115942004E-2</v>
      </c>
      <c r="BM135" s="14">
        <v>2.32558139534884E-2</v>
      </c>
      <c r="BN135" s="14">
        <v>5.3571428571428603E-2</v>
      </c>
      <c r="BO135" s="14">
        <v>0</v>
      </c>
      <c r="BP135" s="14">
        <v>0.125</v>
      </c>
      <c r="BQ135" s="86">
        <v>2.32558139534884E-2</v>
      </c>
      <c r="BR135" s="86">
        <v>5.3571428571428603E-2</v>
      </c>
      <c r="BS135" s="86">
        <v>0</v>
      </c>
      <c r="BT135" s="86">
        <v>0.125</v>
      </c>
      <c r="BU135" s="14" t="s">
        <v>35</v>
      </c>
      <c r="BV135" s="14" t="s">
        <v>35</v>
      </c>
      <c r="BW135" s="14" t="s">
        <v>35</v>
      </c>
      <c r="BX135" s="14" t="s">
        <v>35</v>
      </c>
      <c r="BY135" s="14" t="s">
        <v>35</v>
      </c>
      <c r="BZ135" s="14" t="s">
        <v>35</v>
      </c>
      <c r="CA135" s="14" t="s">
        <v>35</v>
      </c>
      <c r="CB135" s="14" t="s">
        <v>35</v>
      </c>
      <c r="CC135" s="14">
        <v>0</v>
      </c>
      <c r="CD135" s="14">
        <v>0</v>
      </c>
      <c r="CE135" s="14">
        <v>0</v>
      </c>
      <c r="CF135" s="14">
        <v>0</v>
      </c>
      <c r="CG135" s="14">
        <v>0</v>
      </c>
      <c r="CH135" s="14">
        <v>0</v>
      </c>
      <c r="CI135" s="14">
        <v>0</v>
      </c>
      <c r="CJ135" s="14">
        <f>INDEX('Monthy Targets'!AC:AC,(MATCH(FY2019_ALL_Targets!$B:$B,'Monthy Targets'!$B:$B,0)))</f>
        <v>0</v>
      </c>
      <c r="CK135" s="14">
        <f>INDEX('Monthy Targets'!AD:AD,(MATCH(FY2019_ALL_Targets!$B:$B,'Monthy Targets'!$B:$B,0)))</f>
        <v>0</v>
      </c>
      <c r="CL135" s="14">
        <f>INDEX('Monthy Targets'!AE:AE,(MATCH(FY2019_ALL_Targets!$B:$B,'Monthy Targets'!$B:$B,0)))</f>
        <v>0</v>
      </c>
      <c r="CM135" s="14">
        <f>INDEX('Monthy Targets'!AF:AF,(MATCH(FY2019_ALL_Targets!$B:$B,'Monthy Targets'!$B:$B,0)))</f>
        <v>0</v>
      </c>
      <c r="CN135" s="14">
        <f>INDEX('Monthy Targets'!AG:AG,(MATCH(FY2019_ALL_Targets!$B:$B,'Monthy Targets'!$B:$B,0)))</f>
        <v>0</v>
      </c>
      <c r="CO135" s="14">
        <v>0.68</v>
      </c>
      <c r="CP135" s="14">
        <v>0.68</v>
      </c>
      <c r="CQ135" s="14">
        <v>0.68</v>
      </c>
      <c r="CR135" s="14">
        <v>0.68</v>
      </c>
      <c r="CS135" s="14">
        <v>0.68</v>
      </c>
      <c r="CT135" s="14">
        <v>0</v>
      </c>
      <c r="CU135" s="14">
        <v>0.68</v>
      </c>
      <c r="CV135" s="14">
        <v>0</v>
      </c>
      <c r="CW135" s="14">
        <v>0.66</v>
      </c>
      <c r="CX135" s="14">
        <v>0.66</v>
      </c>
      <c r="CY135" s="14">
        <v>0.66</v>
      </c>
      <c r="CZ135" s="14">
        <v>0.66</v>
      </c>
      <c r="DA135" s="14">
        <f>IF('QIPP Scorecard'!$AA$1=4,IF(FY2019_ALL_Targets!$BU135="Yes",INDEX('Final Comp Values'!$BN:$BN,MATCH(FY2019_ALL_Targets!$A135,'Final Comp Values'!$B:$B,0)),IF($BU135="Min Data",0,0)),0)</f>
        <v>0.66</v>
      </c>
      <c r="DB135" s="14">
        <f>IF('QIPP Scorecard'!$AA$1=4,IF(FY2019_ALL_Targets!$BV135="Yes",INDEX('Final Comp Values'!$BN:$BN,MATCH(FY2019_ALL_Targets!$A135,'Final Comp Values'!$B:$B,0)),IF($BV135="Min Data",0,0)),0)</f>
        <v>0.66</v>
      </c>
      <c r="DC135" s="14">
        <f>IF('QIPP Scorecard'!$AA$1=4,IF(FY2019_ALL_Targets!$BW135="Yes",INDEX('Final Comp Values'!$BN:$BN,MATCH(FY2019_ALL_Targets!$A135,'Final Comp Values'!$B:$B,0)),IF(CI135="Min Data",0,0)),0)</f>
        <v>0.66</v>
      </c>
      <c r="DD135" s="14">
        <f>IF('QIPP Scorecard'!$AA$1=4,IF(FY2019_ALL_Targets!$BX135="Yes",INDEX('Final Comp Values'!$BN:$BN,MATCH(FY2019_ALL_Targets!$A135,'Final Comp Values'!$B:$B,0)),IF($BX135="Min Data",0,0)),0)</f>
        <v>0.66</v>
      </c>
      <c r="DE135" s="14">
        <v>1.25</v>
      </c>
      <c r="DF135" s="14">
        <v>1.25</v>
      </c>
      <c r="DG135" s="14">
        <v>1.25</v>
      </c>
      <c r="DH135" s="14">
        <v>1.25</v>
      </c>
      <c r="DI135" s="14">
        <v>1.25</v>
      </c>
      <c r="DJ135" s="14">
        <v>0</v>
      </c>
      <c r="DK135" s="14">
        <v>1.25</v>
      </c>
      <c r="DL135" s="14">
        <v>0</v>
      </c>
      <c r="DM135" s="14">
        <v>1.22</v>
      </c>
      <c r="DN135" s="14">
        <v>1.22</v>
      </c>
      <c r="DO135" s="14">
        <v>1.22</v>
      </c>
      <c r="DP135" s="14">
        <v>1.22</v>
      </c>
      <c r="DQ135" s="14">
        <f>IF('QIPP Scorecard'!$AA$1=4,IF(FY2019_ALL_Targets!$BY135="Yes",INDEX('Final Comp Values'!$BK:$BK,MATCH(FY2019_ALL_Targets!$A135,'Final Comp Values'!$B:$B,0)),IF($BY135="Min Data",0,0)),0)</f>
        <v>1.22</v>
      </c>
      <c r="DR135" s="14">
        <f>IF('QIPP Scorecard'!$AA$1=4,IF(FY2019_ALL_Targets!$BZ135="Yes",INDEX('Final Comp Values'!$BO:$BO,MATCH(FY2019_ALL_Targets!$A135,'Final Comp Values'!$B:$B,0)),IF($BZ135="Min Data",0,0)),0)</f>
        <v>1.22</v>
      </c>
      <c r="DS135" s="14">
        <f>IF('QIPP Scorecard'!$AA$1=4,IF(FY2019_ALL_Targets!$CA135="Yes",INDEX('Final Comp Values'!$BO:$BO,MATCH(FY2019_ALL_Targets!$A135,'Final Comp Values'!$B:$B,0)),IF($CA135="Min Data",0,0)),0)</f>
        <v>1.22</v>
      </c>
      <c r="DT135" s="14">
        <f>IF('QIPP Scorecard'!$AA$1=4,IF(FY2019_ALL_Targets!$CB135="Yes",INDEX('Final Comp Values'!$BO:$BO,MATCH(FY2019_ALL_Targets!$A135,'Final Comp Values'!$B:$B,0)),IF($CB135="Min Data",0,0)),0)</f>
        <v>1.22</v>
      </c>
      <c r="DU135" s="14">
        <v>0.77</v>
      </c>
      <c r="DV135" s="14">
        <v>0.44</v>
      </c>
      <c r="DW135" s="14">
        <v>0.91</v>
      </c>
      <c r="DX135" s="14">
        <v>0.89</v>
      </c>
      <c r="DY135" s="12">
        <f t="shared" si="11"/>
        <v>0</v>
      </c>
      <c r="DZ135" s="12">
        <f t="shared" si="12"/>
        <v>0</v>
      </c>
      <c r="EA135" s="12">
        <f t="shared" si="13"/>
        <v>0</v>
      </c>
      <c r="EB135" s="12">
        <f t="shared" si="14"/>
        <v>3</v>
      </c>
    </row>
    <row r="136" spans="1:132" x14ac:dyDescent="0.25">
      <c r="A136" s="297">
        <v>5014</v>
      </c>
      <c r="B136" s="347">
        <v>675019</v>
      </c>
      <c r="C136" s="297">
        <v>1026410</v>
      </c>
      <c r="D136" s="14">
        <v>1013312248</v>
      </c>
      <c r="E136" s="26" t="s">
        <v>923</v>
      </c>
      <c r="F136" s="26" t="str">
        <f>INDEX('Mar - Aug'!X:X,MATCH(A136,'Mar - Aug'!B:B,0))</f>
        <v>Lubbock</v>
      </c>
      <c r="G136" s="26" t="s">
        <v>3161</v>
      </c>
      <c r="H136" s="26"/>
      <c r="I136" s="26" t="str">
        <f t="shared" si="10"/>
        <v/>
      </c>
      <c r="J136" s="299" t="s">
        <v>2793</v>
      </c>
      <c r="K136" s="299" t="s">
        <v>932</v>
      </c>
      <c r="L136" s="299" t="s">
        <v>2794</v>
      </c>
      <c r="M136" s="13">
        <v>3.2786879999999997E-2</v>
      </c>
      <c r="N136" s="13">
        <v>2.362206E-2</v>
      </c>
      <c r="O136" s="13">
        <v>8.1967399999999992E-3</v>
      </c>
      <c r="P136" s="13">
        <v>0.53804346999999997</v>
      </c>
      <c r="Q136" s="13">
        <v>3.3690650000000003E-2</v>
      </c>
      <c r="R136" s="13">
        <v>5.5747400000000003E-2</v>
      </c>
      <c r="S136" s="13">
        <v>3.7344499999999998E-3</v>
      </c>
      <c r="T136" s="13">
        <v>0.15247816</v>
      </c>
      <c r="U136" s="13">
        <v>3.3690650000000003E-2</v>
      </c>
      <c r="V136" s="13">
        <v>5.5747400000000003E-2</v>
      </c>
      <c r="W136" s="13">
        <v>8.0573954200000002E-3</v>
      </c>
      <c r="X136" s="13">
        <v>0.52889673101000001</v>
      </c>
      <c r="Y136" s="13">
        <v>3.3690650000000003E-2</v>
      </c>
      <c r="Z136" s="13">
        <v>5.5747400000000003E-2</v>
      </c>
      <c r="AA136" s="13">
        <v>7.7869030000000004E-3</v>
      </c>
      <c r="AB136" s="13">
        <v>0.51114129649999995</v>
      </c>
      <c r="AC136" s="13">
        <v>3.3690650000000003E-2</v>
      </c>
      <c r="AD136" s="13">
        <v>5.5747400000000003E-2</v>
      </c>
      <c r="AE136" s="13">
        <v>7.9180508399999995E-3</v>
      </c>
      <c r="AF136" s="13">
        <v>0.51974999202000005</v>
      </c>
      <c r="AG136" s="13">
        <v>3.3690650000000003E-2</v>
      </c>
      <c r="AH136" s="13">
        <v>5.5747400000000003E-2</v>
      </c>
      <c r="AI136" s="13">
        <v>7.3770659999999998E-3</v>
      </c>
      <c r="AJ136" s="13">
        <v>0.48423912299999999</v>
      </c>
      <c r="AK136" s="13">
        <v>3.3690650000000003E-2</v>
      </c>
      <c r="AL136" s="13">
        <v>5.5747400000000003E-2</v>
      </c>
      <c r="AM136" s="13">
        <v>7.7787062599999996E-3</v>
      </c>
      <c r="AN136" s="13">
        <v>0.51060325302999998</v>
      </c>
      <c r="AO136" s="13">
        <v>3.3690650000000003E-2</v>
      </c>
      <c r="AP136" s="13">
        <v>5.5747400000000003E-2</v>
      </c>
      <c r="AQ136" s="13">
        <v>6.9672290000000001E-3</v>
      </c>
      <c r="AR136" s="13">
        <v>0.45733694949999998</v>
      </c>
      <c r="AS136" s="13">
        <v>3.3690650000000003E-2</v>
      </c>
      <c r="AT136" s="13">
        <v>5.5747400000000003E-2</v>
      </c>
      <c r="AU136" s="13">
        <v>7.6229682E-3</v>
      </c>
      <c r="AV136" s="13">
        <v>0.50038042709999997</v>
      </c>
      <c r="AW136" s="13">
        <v>3.3690650000000003E-2</v>
      </c>
      <c r="AX136" s="13">
        <v>5.5747400000000003E-2</v>
      </c>
      <c r="AY136" s="13">
        <v>6.5573920000000004E-3</v>
      </c>
      <c r="AZ136" s="13">
        <v>0.43043477600000002</v>
      </c>
      <c r="BA136" s="86">
        <v>5.7471264367816098E-2</v>
      </c>
      <c r="BB136" s="86">
        <v>0.102564102564103</v>
      </c>
      <c r="BC136" s="13">
        <v>0</v>
      </c>
      <c r="BD136" s="13">
        <v>0.51162790697674398</v>
      </c>
      <c r="BE136" s="14">
        <v>4.81927710843374E-2</v>
      </c>
      <c r="BF136" s="14">
        <v>6.6666666666666693E-2</v>
      </c>
      <c r="BG136" s="14">
        <v>0</v>
      </c>
      <c r="BH136" s="14">
        <v>0.56818181818181801</v>
      </c>
      <c r="BI136" s="14">
        <v>5.95238095238095E-2</v>
      </c>
      <c r="BJ136" s="14">
        <v>5.5555555555555601E-2</v>
      </c>
      <c r="BK136" s="14">
        <v>0</v>
      </c>
      <c r="BL136" s="430">
        <v>0.59574468085106402</v>
      </c>
      <c r="BM136" s="14">
        <v>6.0975609756097601E-2</v>
      </c>
      <c r="BN136" s="14">
        <v>2.8571428571428598E-2</v>
      </c>
      <c r="BO136" s="14">
        <v>0</v>
      </c>
      <c r="BP136" s="14">
        <v>0.547619047619048</v>
      </c>
      <c r="BQ136" s="86">
        <v>6.0975609756097601E-2</v>
      </c>
      <c r="BR136" s="86">
        <v>2.8571428571428598E-2</v>
      </c>
      <c r="BS136" s="86">
        <v>0</v>
      </c>
      <c r="BT136" s="86">
        <v>0.547619047619048</v>
      </c>
      <c r="BU136" s="14" t="s">
        <v>36</v>
      </c>
      <c r="BV136" s="14" t="s">
        <v>35</v>
      </c>
      <c r="BW136" s="14" t="s">
        <v>35</v>
      </c>
      <c r="BX136" s="14" t="s">
        <v>36</v>
      </c>
      <c r="BY136" s="14" t="s">
        <v>36</v>
      </c>
      <c r="BZ136" s="14" t="s">
        <v>35</v>
      </c>
      <c r="CA136" s="14" t="s">
        <v>35</v>
      </c>
      <c r="CB136" s="14" t="s">
        <v>36</v>
      </c>
      <c r="CC136" s="14">
        <v>12.15</v>
      </c>
      <c r="CD136" s="14">
        <v>12.15</v>
      </c>
      <c r="CE136" s="14">
        <v>12.15</v>
      </c>
      <c r="CF136" s="14">
        <v>12.15</v>
      </c>
      <c r="CG136" s="14">
        <v>12.15</v>
      </c>
      <c r="CH136" s="14">
        <v>12.15</v>
      </c>
      <c r="CI136" s="14">
        <v>12.32</v>
      </c>
      <c r="CJ136" s="14">
        <f>INDEX('Monthy Targets'!AC:AC,(MATCH(FY2019_ALL_Targets!$B:$B,'Monthy Targets'!$B:$B,0)))</f>
        <v>12.28</v>
      </c>
      <c r="CK136" s="14">
        <f>INDEX('Monthy Targets'!AD:AD,(MATCH(FY2019_ALL_Targets!$B:$B,'Monthy Targets'!$B:$B,0)))</f>
        <v>12.28</v>
      </c>
      <c r="CL136" s="14">
        <f>INDEX('Monthy Targets'!AE:AE,(MATCH(FY2019_ALL_Targets!$B:$B,'Monthy Targets'!$B:$B,0)))</f>
        <v>12.28</v>
      </c>
      <c r="CM136" s="14">
        <f>INDEX('Monthy Targets'!AF:AF,(MATCH(FY2019_ALL_Targets!$B:$B,'Monthy Targets'!$B:$B,0)))</f>
        <v>12.28</v>
      </c>
      <c r="CN136" s="14">
        <f>INDEX('Monthy Targets'!AG:AG,(MATCH(FY2019_ALL_Targets!$B:$B,'Monthy Targets'!$B:$B,0)))</f>
        <v>12.28</v>
      </c>
      <c r="CO136" s="14">
        <v>0</v>
      </c>
      <c r="CP136" s="14">
        <v>0</v>
      </c>
      <c r="CQ136" s="14">
        <v>0.82</v>
      </c>
      <c r="CR136" s="14">
        <v>0.82</v>
      </c>
      <c r="CS136" s="14">
        <v>0</v>
      </c>
      <c r="CT136" s="14">
        <v>0</v>
      </c>
      <c r="CU136" s="14">
        <v>0.82</v>
      </c>
      <c r="CV136" s="14">
        <v>0</v>
      </c>
      <c r="CW136" s="14">
        <v>0</v>
      </c>
      <c r="CX136" s="14">
        <v>0.83</v>
      </c>
      <c r="CY136" s="14">
        <v>0.83</v>
      </c>
      <c r="CZ136" s="14">
        <v>0</v>
      </c>
      <c r="DA136" s="14">
        <f>IF('QIPP Scorecard'!$AA$1=4,IF(FY2019_ALL_Targets!$BU136="Yes",INDEX('Final Comp Values'!$BN:$BN,MATCH(FY2019_ALL_Targets!$A136,'Final Comp Values'!$B:$B,0)),IF($BU136="Min Data",0,0)),0)</f>
        <v>0</v>
      </c>
      <c r="DB136" s="14">
        <f>IF('QIPP Scorecard'!$AA$1=4,IF(FY2019_ALL_Targets!$BV136="Yes",INDEX('Final Comp Values'!$BN:$BN,MATCH(FY2019_ALL_Targets!$A136,'Final Comp Values'!$B:$B,0)),IF($BV136="Min Data",0,0)),0)</f>
        <v>0.83</v>
      </c>
      <c r="DC136" s="14">
        <f>IF('QIPP Scorecard'!$AA$1=4,IF(FY2019_ALL_Targets!$BW136="Yes",INDEX('Final Comp Values'!$BN:$BN,MATCH(FY2019_ALL_Targets!$A136,'Final Comp Values'!$B:$B,0)),IF(CI136="Min Data",0,0)),0)</f>
        <v>0.83</v>
      </c>
      <c r="DD136" s="14">
        <f>IF('QIPP Scorecard'!$AA$1=4,IF(FY2019_ALL_Targets!$BX136="Yes",INDEX('Final Comp Values'!$BN:$BN,MATCH(FY2019_ALL_Targets!$A136,'Final Comp Values'!$B:$B,0)),IF($BX136="Min Data",0,0)),0)</f>
        <v>0</v>
      </c>
      <c r="DE136" s="14">
        <v>0</v>
      </c>
      <c r="DF136" s="14">
        <v>0</v>
      </c>
      <c r="DG136" s="14">
        <v>1.53</v>
      </c>
      <c r="DH136" s="14">
        <v>0</v>
      </c>
      <c r="DI136" s="14">
        <v>0</v>
      </c>
      <c r="DJ136" s="14">
        <v>0</v>
      </c>
      <c r="DK136" s="14">
        <v>1.53</v>
      </c>
      <c r="DL136" s="14">
        <v>0</v>
      </c>
      <c r="DM136" s="14">
        <v>0</v>
      </c>
      <c r="DN136" s="14">
        <v>1.55</v>
      </c>
      <c r="DO136" s="14">
        <v>1.55</v>
      </c>
      <c r="DP136" s="14">
        <v>0</v>
      </c>
      <c r="DQ136" s="14">
        <f>IF('QIPP Scorecard'!$AA$1=4,IF(FY2019_ALL_Targets!$BY136="Yes",INDEX('Final Comp Values'!$BK:$BK,MATCH(FY2019_ALL_Targets!$A136,'Final Comp Values'!$B:$B,0)),IF($BY136="Min Data",0,0)),0)</f>
        <v>0</v>
      </c>
      <c r="DR136" s="14">
        <f>IF('QIPP Scorecard'!$AA$1=4,IF(FY2019_ALL_Targets!$BZ136="Yes",INDEX('Final Comp Values'!$BO:$BO,MATCH(FY2019_ALL_Targets!$A136,'Final Comp Values'!$B:$B,0)),IF($BZ136="Min Data",0,0)),0)</f>
        <v>1.55</v>
      </c>
      <c r="DS136" s="14">
        <f>IF('QIPP Scorecard'!$AA$1=4,IF(FY2019_ALL_Targets!$CA136="Yes",INDEX('Final Comp Values'!$BO:$BO,MATCH(FY2019_ALL_Targets!$A136,'Final Comp Values'!$B:$B,0)),IF($CA136="Min Data",0,0)),0)</f>
        <v>1.55</v>
      </c>
      <c r="DT136" s="14">
        <f>IF('QIPP Scorecard'!$AA$1=4,IF(FY2019_ALL_Targets!$CB136="Yes",INDEX('Final Comp Values'!$BO:$BO,MATCH(FY2019_ALL_Targets!$A136,'Final Comp Values'!$B:$B,0)),IF($CB136="Min Data",0,0)),0)</f>
        <v>0</v>
      </c>
      <c r="DU136" s="14">
        <v>1.54</v>
      </c>
      <c r="DV136" s="14">
        <v>1.64</v>
      </c>
      <c r="DW136" s="14">
        <v>1.98</v>
      </c>
      <c r="DX136" s="14">
        <v>1.94</v>
      </c>
      <c r="DY136" s="12">
        <f t="shared" si="11"/>
        <v>2</v>
      </c>
      <c r="DZ136" s="12">
        <f t="shared" si="12"/>
        <v>2</v>
      </c>
      <c r="EA136" s="12">
        <f t="shared" si="13"/>
        <v>0</v>
      </c>
      <c r="EB136" s="12">
        <f t="shared" si="14"/>
        <v>0</v>
      </c>
    </row>
    <row r="137" spans="1:132" x14ac:dyDescent="0.25">
      <c r="A137" s="297">
        <v>4026</v>
      </c>
      <c r="B137" s="347">
        <v>675021</v>
      </c>
      <c r="C137" s="297">
        <v>1026421</v>
      </c>
      <c r="D137" s="14">
        <v>1043245483</v>
      </c>
      <c r="E137" s="26" t="s">
        <v>913</v>
      </c>
      <c r="F137" s="26" t="str">
        <f>INDEX('Mar - Aug'!X:X,MATCH(A137,'Mar - Aug'!B:B,0))</f>
        <v>MRSA West</v>
      </c>
      <c r="G137" s="26" t="s">
        <v>3021</v>
      </c>
      <c r="H137" s="26"/>
      <c r="I137" s="26" t="str">
        <f t="shared" si="10"/>
        <v/>
      </c>
      <c r="J137" s="299" t="s">
        <v>150</v>
      </c>
      <c r="K137" s="299" t="s">
        <v>994</v>
      </c>
      <c r="L137" s="299" t="s">
        <v>151</v>
      </c>
      <c r="M137" s="13">
        <v>3.0000010000000001E-2</v>
      </c>
      <c r="N137" s="13">
        <v>7.1428569999999997E-2</v>
      </c>
      <c r="O137" s="13">
        <v>0</v>
      </c>
      <c r="P137" s="13">
        <v>0.27956990999999998</v>
      </c>
      <c r="Q137" s="13">
        <v>3.3690650000000003E-2</v>
      </c>
      <c r="R137" s="13">
        <v>5.5747400000000003E-2</v>
      </c>
      <c r="S137" s="13">
        <v>3.7344499999999998E-3</v>
      </c>
      <c r="T137" s="13">
        <v>0.15247816</v>
      </c>
      <c r="U137" s="13">
        <v>3.3690650000000003E-2</v>
      </c>
      <c r="V137" s="13">
        <v>7.021428431E-2</v>
      </c>
      <c r="W137" s="13">
        <v>3.7344499999999998E-3</v>
      </c>
      <c r="X137" s="13">
        <v>0.27481722152999999</v>
      </c>
      <c r="Y137" s="13">
        <v>3.3690650000000003E-2</v>
      </c>
      <c r="Z137" s="13">
        <v>6.7857141499999996E-2</v>
      </c>
      <c r="AA137" s="13">
        <v>3.7344499999999998E-3</v>
      </c>
      <c r="AB137" s="13">
        <v>0.26559141450000001</v>
      </c>
      <c r="AC137" s="13">
        <v>3.3690650000000003E-2</v>
      </c>
      <c r="AD137" s="13">
        <v>6.8999998620000003E-2</v>
      </c>
      <c r="AE137" s="13">
        <v>3.7344499999999998E-3</v>
      </c>
      <c r="AF137" s="13">
        <v>0.27006453306</v>
      </c>
      <c r="AG137" s="13">
        <v>3.3690650000000003E-2</v>
      </c>
      <c r="AH137" s="13">
        <v>6.4285712999999994E-2</v>
      </c>
      <c r="AI137" s="13">
        <v>3.7344499999999998E-3</v>
      </c>
      <c r="AJ137" s="13">
        <v>0.25161291899999999</v>
      </c>
      <c r="AK137" s="13">
        <v>3.3690650000000003E-2</v>
      </c>
      <c r="AL137" s="13">
        <v>6.7785712930000006E-2</v>
      </c>
      <c r="AM137" s="13">
        <v>3.7344499999999998E-3</v>
      </c>
      <c r="AN137" s="13">
        <v>0.26531184459000001</v>
      </c>
      <c r="AO137" s="13">
        <v>3.3690650000000003E-2</v>
      </c>
      <c r="AP137" s="13">
        <v>6.07142845E-2</v>
      </c>
      <c r="AQ137" s="13">
        <v>3.7344499999999998E-3</v>
      </c>
      <c r="AR137" s="13">
        <v>0.2376344235</v>
      </c>
      <c r="AS137" s="13">
        <v>3.3690650000000003E-2</v>
      </c>
      <c r="AT137" s="13">
        <v>6.6428570100000001E-2</v>
      </c>
      <c r="AU137" s="13">
        <v>3.7344499999999998E-3</v>
      </c>
      <c r="AV137" s="13">
        <v>0.26000001630000003</v>
      </c>
      <c r="AW137" s="13">
        <v>3.3690650000000003E-2</v>
      </c>
      <c r="AX137" s="13">
        <v>5.7142855999999999E-2</v>
      </c>
      <c r="AY137" s="13">
        <v>3.7344499999999998E-3</v>
      </c>
      <c r="AZ137" s="13">
        <v>0.223655928</v>
      </c>
      <c r="BA137" s="86">
        <v>0.1</v>
      </c>
      <c r="BB137" s="86" t="s">
        <v>14856</v>
      </c>
      <c r="BC137" s="13">
        <v>0</v>
      </c>
      <c r="BD137" s="13">
        <v>7.1428571428571397E-2</v>
      </c>
      <c r="BE137" s="14">
        <v>0.12903225806451599</v>
      </c>
      <c r="BF137" s="14" t="s">
        <v>14856</v>
      </c>
      <c r="BG137" s="14">
        <v>0</v>
      </c>
      <c r="BH137" s="14">
        <v>0.10344827586206901</v>
      </c>
      <c r="BI137" s="14">
        <v>7.4074074074074098E-2</v>
      </c>
      <c r="BJ137" s="14" t="s">
        <v>14856</v>
      </c>
      <c r="BK137" s="14">
        <v>0</v>
      </c>
      <c r="BL137" s="430">
        <v>0</v>
      </c>
      <c r="BM137" s="14">
        <v>3.3333333333333298E-2</v>
      </c>
      <c r="BN137" s="14" t="s">
        <v>14856</v>
      </c>
      <c r="BO137" s="14">
        <v>0</v>
      </c>
      <c r="BP137" s="14">
        <v>7.4074074074074098E-2</v>
      </c>
      <c r="BQ137" s="86">
        <v>3.3333333333333298E-2</v>
      </c>
      <c r="BR137" s="86" t="s">
        <v>14856</v>
      </c>
      <c r="BS137" s="86">
        <v>0</v>
      </c>
      <c r="BT137" s="86">
        <v>7.4074074074074098E-2</v>
      </c>
      <c r="BU137" s="14" t="s">
        <v>35</v>
      </c>
      <c r="BV137" s="14" t="s">
        <v>35</v>
      </c>
      <c r="BW137" s="14" t="s">
        <v>35</v>
      </c>
      <c r="BX137" s="14" t="s">
        <v>35</v>
      </c>
      <c r="BY137" s="14" t="s">
        <v>35</v>
      </c>
      <c r="BZ137" s="14" t="s">
        <v>35</v>
      </c>
      <c r="CA137" s="14" t="s">
        <v>35</v>
      </c>
      <c r="CB137" s="14" t="s">
        <v>35</v>
      </c>
      <c r="CC137" s="14">
        <v>2</v>
      </c>
      <c r="CD137" s="14">
        <v>2</v>
      </c>
      <c r="CE137" s="14">
        <v>2</v>
      </c>
      <c r="CF137" s="14">
        <v>2</v>
      </c>
      <c r="CG137" s="14">
        <v>2</v>
      </c>
      <c r="CH137" s="14">
        <v>2</v>
      </c>
      <c r="CI137" s="14">
        <v>1.96</v>
      </c>
      <c r="CJ137" s="14">
        <f>INDEX('Monthy Targets'!AC:AC,(MATCH(FY2019_ALL_Targets!$B:$B,'Monthy Targets'!$B:$B,0)))</f>
        <v>1.95</v>
      </c>
      <c r="CK137" s="14">
        <f>INDEX('Monthy Targets'!AD:AD,(MATCH(FY2019_ALL_Targets!$B:$B,'Monthy Targets'!$B:$B,0)))</f>
        <v>1.95</v>
      </c>
      <c r="CL137" s="14">
        <f>INDEX('Monthy Targets'!AE:AE,(MATCH(FY2019_ALL_Targets!$B:$B,'Monthy Targets'!$B:$B,0)))</f>
        <v>1.95</v>
      </c>
      <c r="CM137" s="14">
        <f>INDEX('Monthy Targets'!AF:AF,(MATCH(FY2019_ALL_Targets!$B:$B,'Monthy Targets'!$B:$B,0)))</f>
        <v>1.95</v>
      </c>
      <c r="CN137" s="14">
        <f>INDEX('Monthy Targets'!AG:AG,(MATCH(FY2019_ALL_Targets!$B:$B,'Monthy Targets'!$B:$B,0)))</f>
        <v>1.95</v>
      </c>
      <c r="CO137" s="14">
        <v>0</v>
      </c>
      <c r="CP137" s="14">
        <v>0.14000000000000001</v>
      </c>
      <c r="CQ137" s="14">
        <v>0.14000000000000001</v>
      </c>
      <c r="CR137" s="14">
        <v>0.14000000000000001</v>
      </c>
      <c r="CS137" s="14">
        <v>0</v>
      </c>
      <c r="CT137" s="14">
        <v>0.14000000000000001</v>
      </c>
      <c r="CU137" s="14">
        <v>0.14000000000000001</v>
      </c>
      <c r="CV137" s="14">
        <v>0.14000000000000001</v>
      </c>
      <c r="CW137" s="14">
        <v>0</v>
      </c>
      <c r="CX137" s="14">
        <v>0</v>
      </c>
      <c r="CY137" s="14">
        <v>0.13</v>
      </c>
      <c r="CZ137" s="14">
        <v>0.13</v>
      </c>
      <c r="DA137" s="14">
        <f>IF('QIPP Scorecard'!$AA$1=4,IF(FY2019_ALL_Targets!$BU137="Yes",INDEX('Final Comp Values'!$BN:$BN,MATCH(FY2019_ALL_Targets!$A137,'Final Comp Values'!$B:$B,0)),IF($BU137="Min Data",0,0)),0)</f>
        <v>0.13</v>
      </c>
      <c r="DB137" s="14">
        <f>IF('QIPP Scorecard'!$AA$1=4,IF(FY2019_ALL_Targets!$BV137="Yes",INDEX('Final Comp Values'!$BN:$BN,MATCH(FY2019_ALL_Targets!$A137,'Final Comp Values'!$B:$B,0)),IF($BV137="Min Data",0,0)),0)</f>
        <v>0.13</v>
      </c>
      <c r="DC137" s="14">
        <f>IF('QIPP Scorecard'!$AA$1=4,IF(FY2019_ALL_Targets!$BW137="Yes",INDEX('Final Comp Values'!$BN:$BN,MATCH(FY2019_ALL_Targets!$A137,'Final Comp Values'!$B:$B,0)),IF(CI137="Min Data",0,0)),0)</f>
        <v>0.13</v>
      </c>
      <c r="DD137" s="14">
        <f>IF('QIPP Scorecard'!$AA$1=4,IF(FY2019_ALL_Targets!$BX137="Yes",INDEX('Final Comp Values'!$BN:$BN,MATCH(FY2019_ALL_Targets!$A137,'Final Comp Values'!$B:$B,0)),IF($BX137="Min Data",0,0)),0)</f>
        <v>0.13</v>
      </c>
      <c r="DE137" s="14">
        <v>0</v>
      </c>
      <c r="DF137" s="14">
        <v>0.25</v>
      </c>
      <c r="DG137" s="14">
        <v>0.25</v>
      </c>
      <c r="DH137" s="14">
        <v>0.25</v>
      </c>
      <c r="DI137" s="14">
        <v>0</v>
      </c>
      <c r="DJ137" s="14">
        <v>0.25</v>
      </c>
      <c r="DK137" s="14">
        <v>0.25</v>
      </c>
      <c r="DL137" s="14">
        <v>0.25</v>
      </c>
      <c r="DM137" s="14">
        <v>0</v>
      </c>
      <c r="DN137" s="14">
        <v>0</v>
      </c>
      <c r="DO137" s="14">
        <v>0.25</v>
      </c>
      <c r="DP137" s="14">
        <v>0.25</v>
      </c>
      <c r="DQ137" s="14">
        <f>IF('QIPP Scorecard'!$AA$1=4,IF(FY2019_ALL_Targets!$BY137="Yes",INDEX('Final Comp Values'!$BK:$BK,MATCH(FY2019_ALL_Targets!$A137,'Final Comp Values'!$B:$B,0)),IF($BY137="Min Data",0,0)),0)</f>
        <v>0.25</v>
      </c>
      <c r="DR137" s="14">
        <f>IF('QIPP Scorecard'!$AA$1=4,IF(FY2019_ALL_Targets!$BZ137="Yes",INDEX('Final Comp Values'!$BO:$BO,MATCH(FY2019_ALL_Targets!$A137,'Final Comp Values'!$B:$B,0)),IF($BZ137="Min Data",0,0)),0)</f>
        <v>0.25</v>
      </c>
      <c r="DS137" s="14">
        <f>IF('QIPP Scorecard'!$AA$1=4,IF(FY2019_ALL_Targets!$CA137="Yes",INDEX('Final Comp Values'!$BO:$BO,MATCH(FY2019_ALL_Targets!$A137,'Final Comp Values'!$B:$B,0)),IF($CA137="Min Data",0,0)),0)</f>
        <v>0.25</v>
      </c>
      <c r="DT137" s="14">
        <f>IF('QIPP Scorecard'!$AA$1=4,IF(FY2019_ALL_Targets!$CB137="Yes",INDEX('Final Comp Values'!$BO:$BO,MATCH(FY2019_ALL_Targets!$A137,'Final Comp Values'!$B:$B,0)),IF($CB137="Min Data",0,0)),0)</f>
        <v>0.25</v>
      </c>
      <c r="DU137" s="14">
        <v>0.32</v>
      </c>
      <c r="DV137" s="14">
        <v>0.36</v>
      </c>
      <c r="DW137" s="14">
        <v>0.33</v>
      </c>
      <c r="DX137" s="14">
        <v>0.41</v>
      </c>
      <c r="DY137" s="12">
        <f t="shared" si="11"/>
        <v>0</v>
      </c>
      <c r="DZ137" s="12">
        <f t="shared" si="12"/>
        <v>0</v>
      </c>
      <c r="EA137" s="12">
        <f t="shared" si="13"/>
        <v>0</v>
      </c>
      <c r="EB137" s="12">
        <f t="shared" si="14"/>
        <v>0</v>
      </c>
    </row>
    <row r="138" spans="1:132" x14ac:dyDescent="0.25">
      <c r="A138" s="297">
        <v>5101</v>
      </c>
      <c r="B138" s="347">
        <v>675032</v>
      </c>
      <c r="C138" s="297">
        <v>1028669</v>
      </c>
      <c r="D138" s="14">
        <v>1003246919</v>
      </c>
      <c r="E138" s="26" t="s">
        <v>941</v>
      </c>
      <c r="F138" s="26" t="str">
        <f>INDEX('Mar - Aug'!X:X,MATCH(A138,'Mar - Aug'!B:B,0))</f>
        <v>Dallas</v>
      </c>
      <c r="G138" s="26" t="s">
        <v>3013</v>
      </c>
      <c r="H138" s="26"/>
      <c r="I138" s="26" t="str">
        <f t="shared" si="10"/>
        <v/>
      </c>
      <c r="J138" s="299" t="s">
        <v>669</v>
      </c>
      <c r="K138" s="299" t="s">
        <v>1010</v>
      </c>
      <c r="L138" s="299" t="s">
        <v>2345</v>
      </c>
      <c r="M138" s="13">
        <v>2.4055E-2</v>
      </c>
      <c r="N138" s="13">
        <v>7.5630269999999999E-2</v>
      </c>
      <c r="O138" s="13">
        <v>0</v>
      </c>
      <c r="P138" s="13">
        <v>0.22289159</v>
      </c>
      <c r="Q138" s="13">
        <v>3.3690650000000003E-2</v>
      </c>
      <c r="R138" s="13">
        <v>5.5747400000000003E-2</v>
      </c>
      <c r="S138" s="13">
        <v>3.7344499999999998E-3</v>
      </c>
      <c r="T138" s="13">
        <v>0.15247816</v>
      </c>
      <c r="U138" s="13">
        <v>3.3690650000000003E-2</v>
      </c>
      <c r="V138" s="13">
        <v>7.4344555409999999E-2</v>
      </c>
      <c r="W138" s="13">
        <v>3.7344499999999998E-3</v>
      </c>
      <c r="X138" s="13">
        <v>0.21910243297000001</v>
      </c>
      <c r="Y138" s="13">
        <v>3.3690650000000003E-2</v>
      </c>
      <c r="Z138" s="13">
        <v>7.1848756499999999E-2</v>
      </c>
      <c r="AA138" s="13">
        <v>3.7344499999999998E-3</v>
      </c>
      <c r="AB138" s="13">
        <v>0.2117470105</v>
      </c>
      <c r="AC138" s="13">
        <v>3.3690650000000003E-2</v>
      </c>
      <c r="AD138" s="13">
        <v>7.3058840819999998E-2</v>
      </c>
      <c r="AE138" s="13">
        <v>3.7344499999999998E-3</v>
      </c>
      <c r="AF138" s="13">
        <v>0.21531327593999999</v>
      </c>
      <c r="AG138" s="13">
        <v>3.3690650000000003E-2</v>
      </c>
      <c r="AH138" s="13">
        <v>6.8067242999999999E-2</v>
      </c>
      <c r="AI138" s="13">
        <v>3.7344499999999998E-3</v>
      </c>
      <c r="AJ138" s="13">
        <v>0.200602431</v>
      </c>
      <c r="AK138" s="13">
        <v>3.3690650000000003E-2</v>
      </c>
      <c r="AL138" s="13">
        <v>7.1773126229999998E-2</v>
      </c>
      <c r="AM138" s="13">
        <v>3.7344499999999998E-3</v>
      </c>
      <c r="AN138" s="13">
        <v>0.21152411891</v>
      </c>
      <c r="AO138" s="13">
        <v>3.3690650000000003E-2</v>
      </c>
      <c r="AP138" s="13">
        <v>6.42857295E-2</v>
      </c>
      <c r="AQ138" s="13">
        <v>3.7344499999999998E-3</v>
      </c>
      <c r="AR138" s="13">
        <v>0.1894578515</v>
      </c>
      <c r="AS138" s="13">
        <v>3.3690650000000003E-2</v>
      </c>
      <c r="AT138" s="13">
        <v>7.0336151099999994E-2</v>
      </c>
      <c r="AU138" s="13">
        <v>3.7344499999999998E-3</v>
      </c>
      <c r="AV138" s="13">
        <v>0.20728917869999999</v>
      </c>
      <c r="AW138" s="13">
        <v>3.3690650000000003E-2</v>
      </c>
      <c r="AX138" s="13">
        <v>6.0504216E-2</v>
      </c>
      <c r="AY138" s="13">
        <v>3.7344499999999998E-3</v>
      </c>
      <c r="AZ138" s="13">
        <v>0.17831327199999999</v>
      </c>
      <c r="BA138" s="86">
        <v>0</v>
      </c>
      <c r="BB138" s="86">
        <v>2.9411764705882401E-2</v>
      </c>
      <c r="BC138" s="13">
        <v>0</v>
      </c>
      <c r="BD138" s="13">
        <v>0.22916666666666699</v>
      </c>
      <c r="BE138" s="14">
        <v>1.3157894736842099E-2</v>
      </c>
      <c r="BF138" s="14">
        <v>9.375E-2</v>
      </c>
      <c r="BG138" s="14">
        <v>0</v>
      </c>
      <c r="BH138" s="14">
        <v>0.266666666666667</v>
      </c>
      <c r="BI138" s="14">
        <v>1.26582278481013E-2</v>
      </c>
      <c r="BJ138" s="14">
        <v>3.125E-2</v>
      </c>
      <c r="BK138" s="14">
        <v>0</v>
      </c>
      <c r="BL138" s="430">
        <v>0.32727272727272699</v>
      </c>
      <c r="BM138" s="14">
        <v>1.2345679012345699E-2</v>
      </c>
      <c r="BN138" s="14">
        <v>0</v>
      </c>
      <c r="BO138" s="14">
        <v>0</v>
      </c>
      <c r="BP138" s="14">
        <v>0.173913043478261</v>
      </c>
      <c r="BQ138" s="86">
        <v>1.2345679012345699E-2</v>
      </c>
      <c r="BR138" s="86">
        <v>0</v>
      </c>
      <c r="BS138" s="86">
        <v>0</v>
      </c>
      <c r="BT138" s="86">
        <v>0.173913043478261</v>
      </c>
      <c r="BU138" s="14" t="s">
        <v>35</v>
      </c>
      <c r="BV138" s="14" t="s">
        <v>35</v>
      </c>
      <c r="BW138" s="14" t="s">
        <v>35</v>
      </c>
      <c r="BX138" s="14" t="s">
        <v>35</v>
      </c>
      <c r="BY138" s="14" t="s">
        <v>35</v>
      </c>
      <c r="BZ138" s="14" t="s">
        <v>35</v>
      </c>
      <c r="CA138" s="14" t="s">
        <v>35</v>
      </c>
      <c r="CB138" s="14" t="s">
        <v>35</v>
      </c>
      <c r="CC138" s="14">
        <v>7.86</v>
      </c>
      <c r="CD138" s="14">
        <v>7.86</v>
      </c>
      <c r="CE138" s="14">
        <v>7.86</v>
      </c>
      <c r="CF138" s="14">
        <v>7.86</v>
      </c>
      <c r="CG138" s="14">
        <v>7.86</v>
      </c>
      <c r="CH138" s="14">
        <v>7.86</v>
      </c>
      <c r="CI138" s="14">
        <v>7.62</v>
      </c>
      <c r="CJ138" s="14">
        <f>INDEX('Monthy Targets'!AC:AC,(MATCH(FY2019_ALL_Targets!$B:$B,'Monthy Targets'!$B:$B,0)))</f>
        <v>7.6</v>
      </c>
      <c r="CK138" s="14">
        <f>INDEX('Monthy Targets'!AD:AD,(MATCH(FY2019_ALL_Targets!$B:$B,'Monthy Targets'!$B:$B,0)))</f>
        <v>7.6</v>
      </c>
      <c r="CL138" s="14">
        <f>INDEX('Monthy Targets'!AE:AE,(MATCH(FY2019_ALL_Targets!$B:$B,'Monthy Targets'!$B:$B,0)))</f>
        <v>7.6</v>
      </c>
      <c r="CM138" s="14">
        <f>INDEX('Monthy Targets'!AF:AF,(MATCH(FY2019_ALL_Targets!$B:$B,'Monthy Targets'!$B:$B,0)))</f>
        <v>7.6</v>
      </c>
      <c r="CN138" s="14">
        <f>INDEX('Monthy Targets'!AG:AG,(MATCH(FY2019_ALL_Targets!$B:$B,'Monthy Targets'!$B:$B,0)))</f>
        <v>7.6</v>
      </c>
      <c r="CO138" s="14">
        <v>0.53</v>
      </c>
      <c r="CP138" s="14">
        <v>0.53</v>
      </c>
      <c r="CQ138" s="14">
        <v>0.53</v>
      </c>
      <c r="CR138" s="14">
        <v>0</v>
      </c>
      <c r="CS138" s="14">
        <v>0.53</v>
      </c>
      <c r="CT138" s="14">
        <v>0</v>
      </c>
      <c r="CU138" s="14">
        <v>0.53</v>
      </c>
      <c r="CV138" s="14">
        <v>0</v>
      </c>
      <c r="CW138" s="14">
        <v>0.52</v>
      </c>
      <c r="CX138" s="14">
        <v>0.52</v>
      </c>
      <c r="CY138" s="14">
        <v>0.52</v>
      </c>
      <c r="CZ138" s="14">
        <v>0</v>
      </c>
      <c r="DA138" s="14">
        <f>IF('QIPP Scorecard'!$AA$1=4,IF(FY2019_ALL_Targets!$BU138="Yes",INDEX('Final Comp Values'!$BN:$BN,MATCH(FY2019_ALL_Targets!$A138,'Final Comp Values'!$B:$B,0)),IF($BU138="Min Data",0,0)),0)</f>
        <v>0.52</v>
      </c>
      <c r="DB138" s="14">
        <f>IF('QIPP Scorecard'!$AA$1=4,IF(FY2019_ALL_Targets!$BV138="Yes",INDEX('Final Comp Values'!$BN:$BN,MATCH(FY2019_ALL_Targets!$A138,'Final Comp Values'!$B:$B,0)),IF($BV138="Min Data",0,0)),0)</f>
        <v>0.52</v>
      </c>
      <c r="DC138" s="14">
        <f>IF('QIPP Scorecard'!$AA$1=4,IF(FY2019_ALL_Targets!$BW138="Yes",INDEX('Final Comp Values'!$BN:$BN,MATCH(FY2019_ALL_Targets!$A138,'Final Comp Values'!$B:$B,0)),IF(CI138="Min Data",0,0)),0)</f>
        <v>0.52</v>
      </c>
      <c r="DD138" s="14">
        <f>IF('QIPP Scorecard'!$AA$1=4,IF(FY2019_ALL_Targets!$BX138="Yes",INDEX('Final Comp Values'!$BN:$BN,MATCH(FY2019_ALL_Targets!$A138,'Final Comp Values'!$B:$B,0)),IF($BX138="Min Data",0,0)),0)</f>
        <v>0.52</v>
      </c>
      <c r="DE138" s="14">
        <v>0.99</v>
      </c>
      <c r="DF138" s="14">
        <v>0.99</v>
      </c>
      <c r="DG138" s="14">
        <v>0.99</v>
      </c>
      <c r="DH138" s="14">
        <v>0</v>
      </c>
      <c r="DI138" s="14">
        <v>0.99</v>
      </c>
      <c r="DJ138" s="14">
        <v>0</v>
      </c>
      <c r="DK138" s="14">
        <v>0.99</v>
      </c>
      <c r="DL138" s="14">
        <v>0</v>
      </c>
      <c r="DM138" s="14">
        <v>0.96</v>
      </c>
      <c r="DN138" s="14">
        <v>0.96</v>
      </c>
      <c r="DO138" s="14">
        <v>0.96</v>
      </c>
      <c r="DP138" s="14">
        <v>0</v>
      </c>
      <c r="DQ138" s="14">
        <f>IF('QIPP Scorecard'!$AA$1=4,IF(FY2019_ALL_Targets!$BY138="Yes",INDEX('Final Comp Values'!$BK:$BK,MATCH(FY2019_ALL_Targets!$A138,'Final Comp Values'!$B:$B,0)),IF($BY138="Min Data",0,0)),0)</f>
        <v>0.96</v>
      </c>
      <c r="DR138" s="14">
        <f>IF('QIPP Scorecard'!$AA$1=4,IF(FY2019_ALL_Targets!$BZ138="Yes",INDEX('Final Comp Values'!$BO:$BO,MATCH(FY2019_ALL_Targets!$A138,'Final Comp Values'!$B:$B,0)),IF($BZ138="Min Data",0,0)),0)</f>
        <v>0.96</v>
      </c>
      <c r="DS138" s="14">
        <f>IF('QIPP Scorecard'!$AA$1=4,IF(FY2019_ALL_Targets!$CA138="Yes",INDEX('Final Comp Values'!$BO:$BO,MATCH(FY2019_ALL_Targets!$A138,'Final Comp Values'!$B:$B,0)),IF($CA138="Min Data",0,0)),0)</f>
        <v>0.96</v>
      </c>
      <c r="DT138" s="14">
        <f>IF('QIPP Scorecard'!$AA$1=4,IF(FY2019_ALL_Targets!$CB138="Yes",INDEX('Final Comp Values'!$BO:$BO,MATCH(FY2019_ALL_Targets!$A138,'Final Comp Values'!$B:$B,0)),IF($CB138="Min Data",0,0)),0)</f>
        <v>0.96</v>
      </c>
      <c r="DU138" s="14">
        <v>1.25</v>
      </c>
      <c r="DV138" s="14">
        <v>1.24</v>
      </c>
      <c r="DW138" s="14">
        <v>1.47</v>
      </c>
      <c r="DX138" s="14">
        <v>1.62</v>
      </c>
      <c r="DY138" s="12">
        <f t="shared" si="11"/>
        <v>0</v>
      </c>
      <c r="DZ138" s="12">
        <f t="shared" si="12"/>
        <v>0</v>
      </c>
      <c r="EA138" s="12">
        <f t="shared" si="13"/>
        <v>0</v>
      </c>
      <c r="EB138" s="12">
        <f t="shared" si="14"/>
        <v>0</v>
      </c>
    </row>
    <row r="139" spans="1:132" x14ac:dyDescent="0.25">
      <c r="A139" s="297">
        <v>5055</v>
      </c>
      <c r="B139" s="347">
        <v>675033</v>
      </c>
      <c r="C139" s="297">
        <v>1017873</v>
      </c>
      <c r="D139" s="14">
        <v>1598091936</v>
      </c>
      <c r="E139" s="26" t="s">
        <v>941</v>
      </c>
      <c r="F139" s="26" t="str">
        <f>INDEX('Mar - Aug'!X:X,MATCH(A139,'Mar - Aug'!B:B,0))</f>
        <v>Dallas</v>
      </c>
      <c r="G139" s="26" t="s">
        <v>3013</v>
      </c>
      <c r="H139" s="26"/>
      <c r="I139" s="26" t="str">
        <f t="shared" si="10"/>
        <v/>
      </c>
      <c r="J139" s="299" t="s">
        <v>653</v>
      </c>
      <c r="K139" s="299" t="s">
        <v>1036</v>
      </c>
      <c r="L139" s="299" t="s">
        <v>654</v>
      </c>
      <c r="M139" s="13">
        <v>6.0240990000000001E-2</v>
      </c>
      <c r="N139" s="13">
        <v>6.7510529999999999E-2</v>
      </c>
      <c r="O139" s="13">
        <v>0</v>
      </c>
      <c r="P139" s="13">
        <v>0.21362225000000001</v>
      </c>
      <c r="Q139" s="13">
        <v>3.3690650000000003E-2</v>
      </c>
      <c r="R139" s="13">
        <v>5.5747400000000003E-2</v>
      </c>
      <c r="S139" s="13">
        <v>3.7344499999999998E-3</v>
      </c>
      <c r="T139" s="13">
        <v>0.15247816</v>
      </c>
      <c r="U139" s="13">
        <v>5.921689317E-2</v>
      </c>
      <c r="V139" s="13">
        <v>6.636285099E-2</v>
      </c>
      <c r="W139" s="13">
        <v>3.7344499999999998E-3</v>
      </c>
      <c r="X139" s="13">
        <v>0.20999067175</v>
      </c>
      <c r="Y139" s="13">
        <v>5.7228940499999999E-2</v>
      </c>
      <c r="Z139" s="13">
        <v>6.4135003499999996E-2</v>
      </c>
      <c r="AA139" s="13">
        <v>3.7344499999999998E-3</v>
      </c>
      <c r="AB139" s="13">
        <v>0.20294113750000001</v>
      </c>
      <c r="AC139" s="13">
        <v>5.8192796339999998E-2</v>
      </c>
      <c r="AD139" s="13">
        <v>6.521517198E-2</v>
      </c>
      <c r="AE139" s="13">
        <v>3.7344499999999998E-3</v>
      </c>
      <c r="AF139" s="13">
        <v>0.20635909350000001</v>
      </c>
      <c r="AG139" s="13">
        <v>5.4216891000000003E-2</v>
      </c>
      <c r="AH139" s="13">
        <v>6.0759476999999999E-2</v>
      </c>
      <c r="AI139" s="13">
        <v>3.7344499999999998E-3</v>
      </c>
      <c r="AJ139" s="13">
        <v>0.192260025</v>
      </c>
      <c r="AK139" s="13">
        <v>5.7168699509999997E-2</v>
      </c>
      <c r="AL139" s="13">
        <v>6.4067492970000001E-2</v>
      </c>
      <c r="AM139" s="13">
        <v>3.7344499999999998E-3</v>
      </c>
      <c r="AN139" s="13">
        <v>0.20272751524999999</v>
      </c>
      <c r="AO139" s="13">
        <v>5.1204841500000001E-2</v>
      </c>
      <c r="AP139" s="13">
        <v>5.7383950500000003E-2</v>
      </c>
      <c r="AQ139" s="13">
        <v>3.7344499999999998E-3</v>
      </c>
      <c r="AR139" s="13">
        <v>0.18157891249999999</v>
      </c>
      <c r="AS139" s="13">
        <v>5.6024120699999999E-2</v>
      </c>
      <c r="AT139" s="13">
        <v>6.2784792899999997E-2</v>
      </c>
      <c r="AU139" s="13">
        <v>3.7344499999999998E-3</v>
      </c>
      <c r="AV139" s="13">
        <v>0.19866869249999999</v>
      </c>
      <c r="AW139" s="13">
        <v>4.8192791999999998E-2</v>
      </c>
      <c r="AX139" s="13">
        <v>5.5747400000000003E-2</v>
      </c>
      <c r="AY139" s="13">
        <v>3.7344499999999998E-3</v>
      </c>
      <c r="AZ139" s="13">
        <v>0.17089779999999999</v>
      </c>
      <c r="BA139" s="86">
        <v>8.7719298245613996E-3</v>
      </c>
      <c r="BB139" s="86">
        <v>8.6956521739130405E-2</v>
      </c>
      <c r="BC139" s="13">
        <v>0</v>
      </c>
      <c r="BD139" s="13">
        <v>0.152941176470588</v>
      </c>
      <c r="BE139" s="14">
        <v>9.2592592592592605E-3</v>
      </c>
      <c r="BF139" s="14">
        <v>5.9701492537313397E-2</v>
      </c>
      <c r="BG139" s="14">
        <v>0</v>
      </c>
      <c r="BH139" s="14">
        <v>0.16049382716049401</v>
      </c>
      <c r="BI139" s="14">
        <v>0</v>
      </c>
      <c r="BJ139" s="14">
        <v>6.5573770491803296E-2</v>
      </c>
      <c r="BK139" s="14">
        <v>0</v>
      </c>
      <c r="BL139" s="430">
        <v>0.146666666666667</v>
      </c>
      <c r="BM139" s="14">
        <v>1.0416666666666701E-2</v>
      </c>
      <c r="BN139" s="14">
        <v>6.3492063492063502E-2</v>
      </c>
      <c r="BO139" s="14">
        <v>0</v>
      </c>
      <c r="BP139" s="14">
        <v>0.15277777777777801</v>
      </c>
      <c r="BQ139" s="86">
        <v>1.0416666666666701E-2</v>
      </c>
      <c r="BR139" s="86">
        <v>6.3492063492063502E-2</v>
      </c>
      <c r="BS139" s="86">
        <v>0</v>
      </c>
      <c r="BT139" s="86">
        <v>0.15277777777777801</v>
      </c>
      <c r="BU139" s="14" t="s">
        <v>35</v>
      </c>
      <c r="BV139" s="14" t="s">
        <v>36</v>
      </c>
      <c r="BW139" s="14" t="s">
        <v>35</v>
      </c>
      <c r="BX139" s="14" t="s">
        <v>35</v>
      </c>
      <c r="BY139" s="14" t="s">
        <v>35</v>
      </c>
      <c r="BZ139" s="14" t="s">
        <v>36</v>
      </c>
      <c r="CA139" s="14" t="s">
        <v>35</v>
      </c>
      <c r="CB139" s="14" t="s">
        <v>35</v>
      </c>
      <c r="CC139" s="14">
        <v>0</v>
      </c>
      <c r="CD139" s="14">
        <v>0</v>
      </c>
      <c r="CE139" s="14">
        <v>0</v>
      </c>
      <c r="CF139" s="14">
        <v>0</v>
      </c>
      <c r="CG139" s="14">
        <v>0</v>
      </c>
      <c r="CH139" s="14">
        <v>0</v>
      </c>
      <c r="CI139" s="14">
        <v>0</v>
      </c>
      <c r="CJ139" s="14">
        <f>INDEX('Monthy Targets'!AC:AC,(MATCH(FY2019_ALL_Targets!$B:$B,'Monthy Targets'!$B:$B,0)))</f>
        <v>0</v>
      </c>
      <c r="CK139" s="14">
        <f>INDEX('Monthy Targets'!AD:AD,(MATCH(FY2019_ALL_Targets!$B:$B,'Monthy Targets'!$B:$B,0)))</f>
        <v>0</v>
      </c>
      <c r="CL139" s="14">
        <f>INDEX('Monthy Targets'!AE:AE,(MATCH(FY2019_ALL_Targets!$B:$B,'Monthy Targets'!$B:$B,0)))</f>
        <v>0</v>
      </c>
      <c r="CM139" s="14">
        <f>INDEX('Monthy Targets'!AF:AF,(MATCH(FY2019_ALL_Targets!$B:$B,'Monthy Targets'!$B:$B,0)))</f>
        <v>0</v>
      </c>
      <c r="CN139" s="14">
        <f>INDEX('Monthy Targets'!AG:AG,(MATCH(FY2019_ALL_Targets!$B:$B,'Monthy Targets'!$B:$B,0)))</f>
        <v>0</v>
      </c>
      <c r="CO139" s="14">
        <v>0.77</v>
      </c>
      <c r="CP139" s="14">
        <v>0</v>
      </c>
      <c r="CQ139" s="14">
        <v>0.77</v>
      </c>
      <c r="CR139" s="14">
        <v>0.77</v>
      </c>
      <c r="CS139" s="14">
        <v>0.77</v>
      </c>
      <c r="CT139" s="14">
        <v>0.77</v>
      </c>
      <c r="CU139" s="14">
        <v>0.77</v>
      </c>
      <c r="CV139" s="14">
        <v>0.77</v>
      </c>
      <c r="CW139" s="14">
        <v>0.75</v>
      </c>
      <c r="CX139" s="14">
        <v>0</v>
      </c>
      <c r="CY139" s="14">
        <v>0.75</v>
      </c>
      <c r="CZ139" s="14">
        <v>0.75</v>
      </c>
      <c r="DA139" s="14">
        <f>IF('QIPP Scorecard'!$AA$1=4,IF(FY2019_ALL_Targets!$BU139="Yes",INDEX('Final Comp Values'!$BN:$BN,MATCH(FY2019_ALL_Targets!$A139,'Final Comp Values'!$B:$B,0)),IF($BU139="Min Data",0,0)),0)</f>
        <v>0.75</v>
      </c>
      <c r="DB139" s="14">
        <f>IF('QIPP Scorecard'!$AA$1=4,IF(FY2019_ALL_Targets!$BV139="Yes",INDEX('Final Comp Values'!$BN:$BN,MATCH(FY2019_ALL_Targets!$A139,'Final Comp Values'!$B:$B,0)),IF($BV139="Min Data",0,0)),0)</f>
        <v>0</v>
      </c>
      <c r="DC139" s="14">
        <f>IF('QIPP Scorecard'!$AA$1=4,IF(FY2019_ALL_Targets!$BW139="Yes",INDEX('Final Comp Values'!$BN:$BN,MATCH(FY2019_ALL_Targets!$A139,'Final Comp Values'!$B:$B,0)),IF(CI139="Min Data",0,0)),0)</f>
        <v>0.75</v>
      </c>
      <c r="DD139" s="14">
        <f>IF('QIPP Scorecard'!$AA$1=4,IF(FY2019_ALL_Targets!$BX139="Yes",INDEX('Final Comp Values'!$BN:$BN,MATCH(FY2019_ALL_Targets!$A139,'Final Comp Values'!$B:$B,0)),IF($BX139="Min Data",0,0)),0)</f>
        <v>0.75</v>
      </c>
      <c r="DE139" s="14">
        <v>1.44</v>
      </c>
      <c r="DF139" s="14">
        <v>0</v>
      </c>
      <c r="DG139" s="14">
        <v>1.44</v>
      </c>
      <c r="DH139" s="14">
        <v>1.44</v>
      </c>
      <c r="DI139" s="14">
        <v>1.44</v>
      </c>
      <c r="DJ139" s="14">
        <v>1.44</v>
      </c>
      <c r="DK139" s="14">
        <v>1.44</v>
      </c>
      <c r="DL139" s="14">
        <v>1.44</v>
      </c>
      <c r="DM139" s="14">
        <v>1.39</v>
      </c>
      <c r="DN139" s="14">
        <v>0</v>
      </c>
      <c r="DO139" s="14">
        <v>1.39</v>
      </c>
      <c r="DP139" s="14">
        <v>1.39</v>
      </c>
      <c r="DQ139" s="14">
        <f>IF('QIPP Scorecard'!$AA$1=4,IF(FY2019_ALL_Targets!$BY139="Yes",INDEX('Final Comp Values'!$BK:$BK,MATCH(FY2019_ALL_Targets!$A139,'Final Comp Values'!$B:$B,0)),IF($BY139="Min Data",0,0)),0)</f>
        <v>1.39</v>
      </c>
      <c r="DR139" s="14">
        <f>IF('QIPP Scorecard'!$AA$1=4,IF(FY2019_ALL_Targets!$BZ139="Yes",INDEX('Final Comp Values'!$BO:$BO,MATCH(FY2019_ALL_Targets!$A139,'Final Comp Values'!$B:$B,0)),IF($BZ139="Min Data",0,0)),0)</f>
        <v>0</v>
      </c>
      <c r="DS139" s="14">
        <f>IF('QIPP Scorecard'!$AA$1=4,IF(FY2019_ALL_Targets!$CA139="Yes",INDEX('Final Comp Values'!$BO:$BO,MATCH(FY2019_ALL_Targets!$A139,'Final Comp Values'!$B:$B,0)),IF($CA139="Min Data",0,0)),0)</f>
        <v>1.39</v>
      </c>
      <c r="DT139" s="14">
        <f>IF('QIPP Scorecard'!$AA$1=4,IF(FY2019_ALL_Targets!$CB139="Yes",INDEX('Final Comp Values'!$BO:$BO,MATCH(FY2019_ALL_Targets!$A139,'Final Comp Values'!$B:$B,0)),IF($CB139="Min Data",0,0)),0)</f>
        <v>1.39</v>
      </c>
      <c r="DU139" s="14">
        <v>0.66</v>
      </c>
      <c r="DV139" s="14">
        <v>1</v>
      </c>
      <c r="DW139" s="14">
        <v>0.79</v>
      </c>
      <c r="DX139" s="14">
        <v>0.78</v>
      </c>
      <c r="DY139" s="12">
        <f t="shared" si="11"/>
        <v>1</v>
      </c>
      <c r="DZ139" s="12">
        <f t="shared" si="12"/>
        <v>1</v>
      </c>
      <c r="EA139" s="12">
        <f t="shared" si="13"/>
        <v>0</v>
      </c>
      <c r="EB139" s="12">
        <f t="shared" si="14"/>
        <v>3</v>
      </c>
    </row>
    <row r="140" spans="1:132" x14ac:dyDescent="0.25">
      <c r="A140" s="297">
        <v>5001</v>
      </c>
      <c r="B140" s="347">
        <v>675034</v>
      </c>
      <c r="C140" s="297">
        <v>1028456</v>
      </c>
      <c r="D140" s="14">
        <v>1972046068</v>
      </c>
      <c r="E140" s="26" t="s">
        <v>937</v>
      </c>
      <c r="F140" s="26" t="str">
        <f>INDEX('Mar - Aug'!X:X,MATCH(A140,'Mar - Aug'!B:B,0))</f>
        <v>Tarrant</v>
      </c>
      <c r="G140" s="26" t="s">
        <v>3009</v>
      </c>
      <c r="H140" s="26"/>
      <c r="I140" s="26" t="str">
        <f t="shared" si="10"/>
        <v/>
      </c>
      <c r="J140" s="299" t="s">
        <v>2859</v>
      </c>
      <c r="K140" s="299" t="s">
        <v>1035</v>
      </c>
      <c r="L140" s="299" t="s">
        <v>639</v>
      </c>
      <c r="M140" s="13">
        <v>9.0604019999999993E-2</v>
      </c>
      <c r="N140" s="13">
        <v>2.0304559999999999E-2</v>
      </c>
      <c r="O140" s="13">
        <v>3.3557000000000001E-3</v>
      </c>
      <c r="P140" s="13">
        <v>0.65656566999999999</v>
      </c>
      <c r="Q140" s="13">
        <v>3.3690650000000003E-2</v>
      </c>
      <c r="R140" s="13">
        <v>5.5747400000000003E-2</v>
      </c>
      <c r="S140" s="13">
        <v>3.7344499999999998E-3</v>
      </c>
      <c r="T140" s="13">
        <v>0.15247816</v>
      </c>
      <c r="U140" s="13">
        <v>8.9063751659999996E-2</v>
      </c>
      <c r="V140" s="13">
        <v>5.5747400000000003E-2</v>
      </c>
      <c r="W140" s="13">
        <v>3.7344499999999998E-3</v>
      </c>
      <c r="X140" s="13">
        <v>0.64540405360999997</v>
      </c>
      <c r="Y140" s="13">
        <v>8.6073818999999996E-2</v>
      </c>
      <c r="Z140" s="13">
        <v>5.5747400000000003E-2</v>
      </c>
      <c r="AA140" s="13">
        <v>3.7344499999999998E-3</v>
      </c>
      <c r="AB140" s="13">
        <v>0.62373738649999999</v>
      </c>
      <c r="AC140" s="13">
        <v>8.7523483319999998E-2</v>
      </c>
      <c r="AD140" s="13">
        <v>5.5747400000000003E-2</v>
      </c>
      <c r="AE140" s="13">
        <v>3.7344499999999998E-3</v>
      </c>
      <c r="AF140" s="13">
        <v>0.63424243721999995</v>
      </c>
      <c r="AG140" s="13">
        <v>8.1543617999999998E-2</v>
      </c>
      <c r="AH140" s="13">
        <v>5.5747400000000003E-2</v>
      </c>
      <c r="AI140" s="13">
        <v>3.7344499999999998E-3</v>
      </c>
      <c r="AJ140" s="13">
        <v>0.59090910299999999</v>
      </c>
      <c r="AK140" s="13">
        <v>8.598321498E-2</v>
      </c>
      <c r="AL140" s="13">
        <v>5.5747400000000003E-2</v>
      </c>
      <c r="AM140" s="13">
        <v>3.7344499999999998E-3</v>
      </c>
      <c r="AN140" s="13">
        <v>0.62308082083000005</v>
      </c>
      <c r="AO140" s="13">
        <v>7.7013417000000001E-2</v>
      </c>
      <c r="AP140" s="13">
        <v>5.5747400000000003E-2</v>
      </c>
      <c r="AQ140" s="13">
        <v>3.7344499999999998E-3</v>
      </c>
      <c r="AR140" s="13">
        <v>0.55808081949999999</v>
      </c>
      <c r="AS140" s="13">
        <v>8.4261738599999997E-2</v>
      </c>
      <c r="AT140" s="13">
        <v>5.5747400000000003E-2</v>
      </c>
      <c r="AU140" s="13">
        <v>3.7344499999999998E-3</v>
      </c>
      <c r="AV140" s="13">
        <v>0.61060607310000004</v>
      </c>
      <c r="AW140" s="13">
        <v>7.2483216000000003E-2</v>
      </c>
      <c r="AX140" s="13">
        <v>5.5747400000000003E-2</v>
      </c>
      <c r="AY140" s="13">
        <v>3.7344499999999998E-3</v>
      </c>
      <c r="AZ140" s="13">
        <v>0.52525253599999999</v>
      </c>
      <c r="BA140" s="86">
        <v>2.8985507246376802E-2</v>
      </c>
      <c r="BB140" s="86">
        <v>1.4705882352941201E-2</v>
      </c>
      <c r="BC140" s="13">
        <v>0</v>
      </c>
      <c r="BD140" s="13">
        <v>0.67500000000000004</v>
      </c>
      <c r="BE140" s="14">
        <v>1.4084507042253501E-2</v>
      </c>
      <c r="BF140" s="14">
        <v>2.8985507246376802E-2</v>
      </c>
      <c r="BG140" s="14">
        <v>0</v>
      </c>
      <c r="BH140" s="14">
        <v>0.61904761904761896</v>
      </c>
      <c r="BI140" s="14">
        <v>0</v>
      </c>
      <c r="BJ140" s="14">
        <v>2.0833333333333301E-2</v>
      </c>
      <c r="BK140" s="14">
        <v>0</v>
      </c>
      <c r="BL140" s="430">
        <v>0.57894736842105299</v>
      </c>
      <c r="BM140" s="14">
        <v>0</v>
      </c>
      <c r="BN140" s="14">
        <v>2.1739130434782601E-2</v>
      </c>
      <c r="BO140" s="14">
        <v>0</v>
      </c>
      <c r="BP140" s="14">
        <v>0.55000000000000004</v>
      </c>
      <c r="BQ140" s="86">
        <v>0</v>
      </c>
      <c r="BR140" s="86">
        <v>2.1739130434782601E-2</v>
      </c>
      <c r="BS140" s="86">
        <v>0</v>
      </c>
      <c r="BT140" s="86">
        <v>0.55000000000000004</v>
      </c>
      <c r="BU140" s="14" t="s">
        <v>35</v>
      </c>
      <c r="BV140" s="14" t="s">
        <v>35</v>
      </c>
      <c r="BW140" s="14" t="s">
        <v>35</v>
      </c>
      <c r="BX140" s="14" t="s">
        <v>35</v>
      </c>
      <c r="BY140" s="14" t="s">
        <v>35</v>
      </c>
      <c r="BZ140" s="14" t="s">
        <v>35</v>
      </c>
      <c r="CA140" s="14" t="s">
        <v>35</v>
      </c>
      <c r="CB140" s="14" t="s">
        <v>36</v>
      </c>
      <c r="CC140" s="14">
        <v>0</v>
      </c>
      <c r="CD140" s="14">
        <v>0</v>
      </c>
      <c r="CE140" s="14">
        <v>0</v>
      </c>
      <c r="CF140" s="14">
        <v>0</v>
      </c>
      <c r="CG140" s="14">
        <v>0</v>
      </c>
      <c r="CH140" s="14">
        <v>0</v>
      </c>
      <c r="CI140" s="14">
        <v>0</v>
      </c>
      <c r="CJ140" s="14">
        <f>INDEX('Monthy Targets'!AC:AC,(MATCH(FY2019_ALL_Targets!$B:$B,'Monthy Targets'!$B:$B,0)))</f>
        <v>0</v>
      </c>
      <c r="CK140" s="14">
        <f>INDEX('Monthy Targets'!AD:AD,(MATCH(FY2019_ALL_Targets!$B:$B,'Monthy Targets'!$B:$B,0)))</f>
        <v>0</v>
      </c>
      <c r="CL140" s="14">
        <f>INDEX('Monthy Targets'!AE:AE,(MATCH(FY2019_ALL_Targets!$B:$B,'Monthy Targets'!$B:$B,0)))</f>
        <v>0</v>
      </c>
      <c r="CM140" s="14">
        <f>INDEX('Monthy Targets'!AF:AF,(MATCH(FY2019_ALL_Targets!$B:$B,'Monthy Targets'!$B:$B,0)))</f>
        <v>0</v>
      </c>
      <c r="CN140" s="14">
        <f>INDEX('Monthy Targets'!AG:AG,(MATCH(FY2019_ALL_Targets!$B:$B,'Monthy Targets'!$B:$B,0)))</f>
        <v>0</v>
      </c>
      <c r="CO140" s="14">
        <v>0.62</v>
      </c>
      <c r="CP140" s="14">
        <v>0.62</v>
      </c>
      <c r="CQ140" s="14">
        <v>0.62</v>
      </c>
      <c r="CR140" s="14">
        <v>0</v>
      </c>
      <c r="CS140" s="14">
        <v>0.62</v>
      </c>
      <c r="CT140" s="14">
        <v>0.62</v>
      </c>
      <c r="CU140" s="14">
        <v>0.62</v>
      </c>
      <c r="CV140" s="14">
        <v>0.62</v>
      </c>
      <c r="CW140" s="14">
        <v>0.6</v>
      </c>
      <c r="CX140" s="14">
        <v>0.6</v>
      </c>
      <c r="CY140" s="14">
        <v>0.6</v>
      </c>
      <c r="CZ140" s="14">
        <v>0.6</v>
      </c>
      <c r="DA140" s="14">
        <f>IF('QIPP Scorecard'!$AA$1=4,IF(FY2019_ALL_Targets!$BU140="Yes",INDEX('Final Comp Values'!$BN:$BN,MATCH(FY2019_ALL_Targets!$A140,'Final Comp Values'!$B:$B,0)),IF($BU140="Min Data",0,0)),0)</f>
        <v>0.6</v>
      </c>
      <c r="DB140" s="14">
        <f>IF('QIPP Scorecard'!$AA$1=4,IF(FY2019_ALL_Targets!$BV140="Yes",INDEX('Final Comp Values'!$BN:$BN,MATCH(FY2019_ALL_Targets!$A140,'Final Comp Values'!$B:$B,0)),IF($BV140="Min Data",0,0)),0)</f>
        <v>0.6</v>
      </c>
      <c r="DC140" s="14">
        <f>IF('QIPP Scorecard'!$AA$1=4,IF(FY2019_ALL_Targets!$BW140="Yes",INDEX('Final Comp Values'!$BN:$BN,MATCH(FY2019_ALL_Targets!$A140,'Final Comp Values'!$B:$B,0)),IF(CI140="Min Data",0,0)),0)</f>
        <v>0.6</v>
      </c>
      <c r="DD140" s="14">
        <f>IF('QIPP Scorecard'!$AA$1=4,IF(FY2019_ALL_Targets!$BX140="Yes",INDEX('Final Comp Values'!$BN:$BN,MATCH(FY2019_ALL_Targets!$A140,'Final Comp Values'!$B:$B,0)),IF($BX140="Min Data",0,0)),0)</f>
        <v>0.6</v>
      </c>
      <c r="DE140" s="14">
        <v>1.1499999999999999</v>
      </c>
      <c r="DF140" s="14">
        <v>1.1499999999999999</v>
      </c>
      <c r="DG140" s="14">
        <v>1.1499999999999999</v>
      </c>
      <c r="DH140" s="14">
        <v>0</v>
      </c>
      <c r="DI140" s="14">
        <v>1.1499999999999999</v>
      </c>
      <c r="DJ140" s="14">
        <v>1.1499999999999999</v>
      </c>
      <c r="DK140" s="14">
        <v>1.1499999999999999</v>
      </c>
      <c r="DL140" s="14">
        <v>0</v>
      </c>
      <c r="DM140" s="14">
        <v>1.1100000000000001</v>
      </c>
      <c r="DN140" s="14">
        <v>1.1100000000000001</v>
      </c>
      <c r="DO140" s="14">
        <v>1.1100000000000001</v>
      </c>
      <c r="DP140" s="14">
        <v>0</v>
      </c>
      <c r="DQ140" s="14">
        <f>IF('QIPP Scorecard'!$AA$1=4,IF(FY2019_ALL_Targets!$BY140="Yes",INDEX('Final Comp Values'!$BK:$BK,MATCH(FY2019_ALL_Targets!$A140,'Final Comp Values'!$B:$B,0)),IF($BY140="Min Data",0,0)),0)</f>
        <v>1.1100000000000001</v>
      </c>
      <c r="DR140" s="14">
        <f>IF('QIPP Scorecard'!$AA$1=4,IF(FY2019_ALL_Targets!$BZ140="Yes",INDEX('Final Comp Values'!$BO:$BO,MATCH(FY2019_ALL_Targets!$A140,'Final Comp Values'!$B:$B,0)),IF($BZ140="Min Data",0,0)),0)</f>
        <v>1.1100000000000001</v>
      </c>
      <c r="DS140" s="14">
        <f>IF('QIPP Scorecard'!$AA$1=4,IF(FY2019_ALL_Targets!$CA140="Yes",INDEX('Final Comp Values'!$BO:$BO,MATCH(FY2019_ALL_Targets!$A140,'Final Comp Values'!$B:$B,0)),IF($CA140="Min Data",0,0)),0)</f>
        <v>1.1100000000000001</v>
      </c>
      <c r="DT140" s="14">
        <f>IF('QIPP Scorecard'!$AA$1=4,IF(FY2019_ALL_Targets!$CB140="Yes",INDEX('Final Comp Values'!$BO:$BO,MATCH(FY2019_ALL_Targets!$A140,'Final Comp Values'!$B:$B,0)),IF($CB140="Min Data",0,0)),0)</f>
        <v>0</v>
      </c>
      <c r="DU140" s="14">
        <v>0.53</v>
      </c>
      <c r="DV140" s="14">
        <v>0.67</v>
      </c>
      <c r="DW140" s="14">
        <v>0.7</v>
      </c>
      <c r="DX140" s="14">
        <v>0.69</v>
      </c>
      <c r="DY140" s="12">
        <f t="shared" si="11"/>
        <v>0</v>
      </c>
      <c r="DZ140" s="12">
        <f t="shared" si="12"/>
        <v>1</v>
      </c>
      <c r="EA140" s="12">
        <f t="shared" si="13"/>
        <v>0</v>
      </c>
      <c r="EB140" s="12">
        <f t="shared" si="14"/>
        <v>3</v>
      </c>
    </row>
    <row r="141" spans="1:132" x14ac:dyDescent="0.25">
      <c r="A141" s="297">
        <v>4413</v>
      </c>
      <c r="B141" s="347">
        <v>675035</v>
      </c>
      <c r="C141" s="297">
        <v>1026315</v>
      </c>
      <c r="D141" s="14">
        <v>1780618835</v>
      </c>
      <c r="E141" s="26" t="s">
        <v>913</v>
      </c>
      <c r="F141" s="26" t="str">
        <f>INDEX('Mar - Aug'!X:X,MATCH(A141,'Mar - Aug'!B:B,0))</f>
        <v>MRSA West</v>
      </c>
      <c r="G141" s="26" t="s">
        <v>3021</v>
      </c>
      <c r="H141" s="26"/>
      <c r="I141" s="26" t="str">
        <f t="shared" si="10"/>
        <v/>
      </c>
      <c r="J141" s="299" t="s">
        <v>183</v>
      </c>
      <c r="K141" s="299" t="s">
        <v>994</v>
      </c>
      <c r="L141" s="299" t="s">
        <v>184</v>
      </c>
      <c r="M141" s="13">
        <v>9.3023259999999997E-2</v>
      </c>
      <c r="N141" s="13">
        <v>3.1914909999999998E-2</v>
      </c>
      <c r="O141" s="13">
        <v>1.5503879999999999E-2</v>
      </c>
      <c r="P141" s="13">
        <v>0.31034482000000002</v>
      </c>
      <c r="Q141" s="13">
        <v>3.3690650000000003E-2</v>
      </c>
      <c r="R141" s="13">
        <v>5.5747400000000003E-2</v>
      </c>
      <c r="S141" s="13">
        <v>3.7344499999999998E-3</v>
      </c>
      <c r="T141" s="13">
        <v>0.15247816</v>
      </c>
      <c r="U141" s="13">
        <v>9.1441864580000004E-2</v>
      </c>
      <c r="V141" s="13">
        <v>5.5747400000000003E-2</v>
      </c>
      <c r="W141" s="13">
        <v>1.5240314039999999E-2</v>
      </c>
      <c r="X141" s="13">
        <v>0.30506895806000001</v>
      </c>
      <c r="Y141" s="13">
        <v>8.8372096999999997E-2</v>
      </c>
      <c r="Z141" s="13">
        <v>5.5747400000000003E-2</v>
      </c>
      <c r="AA141" s="13">
        <v>1.4728686E-2</v>
      </c>
      <c r="AB141" s="13">
        <v>0.29482757900000001</v>
      </c>
      <c r="AC141" s="13">
        <v>8.9860469159999998E-2</v>
      </c>
      <c r="AD141" s="13">
        <v>5.5747400000000003E-2</v>
      </c>
      <c r="AE141" s="13">
        <v>1.4976748079999999E-2</v>
      </c>
      <c r="AF141" s="13">
        <v>0.29979309611999999</v>
      </c>
      <c r="AG141" s="13">
        <v>8.3720933999999997E-2</v>
      </c>
      <c r="AH141" s="13">
        <v>5.5747400000000003E-2</v>
      </c>
      <c r="AI141" s="13">
        <v>1.3953492E-2</v>
      </c>
      <c r="AJ141" s="13">
        <v>0.27931033799999999</v>
      </c>
      <c r="AK141" s="13">
        <v>8.8279073740000005E-2</v>
      </c>
      <c r="AL141" s="13">
        <v>5.5747400000000003E-2</v>
      </c>
      <c r="AM141" s="13">
        <v>1.471318212E-2</v>
      </c>
      <c r="AN141" s="13">
        <v>0.29451723417999998</v>
      </c>
      <c r="AO141" s="13">
        <v>7.9069770999999997E-2</v>
      </c>
      <c r="AP141" s="13">
        <v>5.5747400000000003E-2</v>
      </c>
      <c r="AQ141" s="13">
        <v>1.3178298E-2</v>
      </c>
      <c r="AR141" s="13">
        <v>0.26379309699999998</v>
      </c>
      <c r="AS141" s="13">
        <v>8.6511631800000002E-2</v>
      </c>
      <c r="AT141" s="13">
        <v>5.5747400000000003E-2</v>
      </c>
      <c r="AU141" s="13">
        <v>1.44186084E-2</v>
      </c>
      <c r="AV141" s="13">
        <v>0.28862068260000001</v>
      </c>
      <c r="AW141" s="13">
        <v>7.4418607999999997E-2</v>
      </c>
      <c r="AX141" s="13">
        <v>5.5747400000000003E-2</v>
      </c>
      <c r="AY141" s="13">
        <v>1.2403104E-2</v>
      </c>
      <c r="AZ141" s="13">
        <v>0.24827585599999999</v>
      </c>
      <c r="BA141" s="86">
        <v>3.4482758620689703E-2</v>
      </c>
      <c r="BB141" s="86">
        <v>0</v>
      </c>
      <c r="BC141" s="13">
        <v>0</v>
      </c>
      <c r="BD141" s="13">
        <v>0.28571428571428598</v>
      </c>
      <c r="BE141" s="14">
        <v>0</v>
      </c>
      <c r="BF141" s="14">
        <v>0</v>
      </c>
      <c r="BG141" s="14">
        <v>3.4482758620689703E-2</v>
      </c>
      <c r="BH141" s="14">
        <v>0.17857142857142899</v>
      </c>
      <c r="BI141" s="14">
        <v>3.5714285714285698E-2</v>
      </c>
      <c r="BJ141" s="14">
        <v>0</v>
      </c>
      <c r="BK141" s="14">
        <v>3.5714285714285698E-2</v>
      </c>
      <c r="BL141" s="430">
        <v>0.148148148148148</v>
      </c>
      <c r="BM141" s="14">
        <v>0</v>
      </c>
      <c r="BN141" s="14">
        <v>0</v>
      </c>
      <c r="BO141" s="14">
        <v>3.7037037037037E-2</v>
      </c>
      <c r="BP141" s="14">
        <v>0.11111111111111099</v>
      </c>
      <c r="BQ141" s="86">
        <v>0</v>
      </c>
      <c r="BR141" s="86">
        <v>0</v>
      </c>
      <c r="BS141" s="86">
        <v>3.7037037037037E-2</v>
      </c>
      <c r="BT141" s="86">
        <v>0.11111111111111099</v>
      </c>
      <c r="BU141" s="14" t="s">
        <v>35</v>
      </c>
      <c r="BV141" s="14" t="s">
        <v>35</v>
      </c>
      <c r="BW141" s="14" t="s">
        <v>36</v>
      </c>
      <c r="BX141" s="14" t="s">
        <v>35</v>
      </c>
      <c r="BY141" s="14" t="s">
        <v>35</v>
      </c>
      <c r="BZ141" s="14" t="s">
        <v>35</v>
      </c>
      <c r="CA141" s="14" t="s">
        <v>36</v>
      </c>
      <c r="CB141" s="14" t="s">
        <v>35</v>
      </c>
      <c r="CC141" s="14">
        <v>3.35</v>
      </c>
      <c r="CD141" s="14">
        <v>3.35</v>
      </c>
      <c r="CE141" s="14">
        <v>3.35</v>
      </c>
      <c r="CF141" s="14">
        <v>3.35</v>
      </c>
      <c r="CG141" s="14">
        <v>3.35</v>
      </c>
      <c r="CH141" s="14">
        <v>3.35</v>
      </c>
      <c r="CI141" s="14">
        <v>3.28</v>
      </c>
      <c r="CJ141" s="14">
        <f>INDEX('Monthy Targets'!AC:AC,(MATCH(FY2019_ALL_Targets!$B:$B,'Monthy Targets'!$B:$B,0)))</f>
        <v>3.27</v>
      </c>
      <c r="CK141" s="14">
        <f>INDEX('Monthy Targets'!AD:AD,(MATCH(FY2019_ALL_Targets!$B:$B,'Monthy Targets'!$B:$B,0)))</f>
        <v>3.27</v>
      </c>
      <c r="CL141" s="14">
        <f>INDEX('Monthy Targets'!AE:AE,(MATCH(FY2019_ALL_Targets!$B:$B,'Monthy Targets'!$B:$B,0)))</f>
        <v>3.27</v>
      </c>
      <c r="CM141" s="14">
        <f>INDEX('Monthy Targets'!AF:AF,(MATCH(FY2019_ALL_Targets!$B:$B,'Monthy Targets'!$B:$B,0)))</f>
        <v>3.27</v>
      </c>
      <c r="CN141" s="14">
        <f>INDEX('Monthy Targets'!AG:AG,(MATCH(FY2019_ALL_Targets!$B:$B,'Monthy Targets'!$B:$B,0)))</f>
        <v>3.27</v>
      </c>
      <c r="CO141" s="14">
        <v>0.23</v>
      </c>
      <c r="CP141" s="14">
        <v>0.23</v>
      </c>
      <c r="CQ141" s="14">
        <v>0.23</v>
      </c>
      <c r="CR141" s="14">
        <v>0.23</v>
      </c>
      <c r="CS141" s="14">
        <v>0.23</v>
      </c>
      <c r="CT141" s="14">
        <v>0.23</v>
      </c>
      <c r="CU141" s="14">
        <v>0</v>
      </c>
      <c r="CV141" s="14">
        <v>0.23</v>
      </c>
      <c r="CW141" s="14">
        <v>0.22</v>
      </c>
      <c r="CX141" s="14">
        <v>0.22</v>
      </c>
      <c r="CY141" s="14">
        <v>0</v>
      </c>
      <c r="CZ141" s="14">
        <v>0.22</v>
      </c>
      <c r="DA141" s="14">
        <f>IF('QIPP Scorecard'!$AA$1=4,IF(FY2019_ALL_Targets!$BU141="Yes",INDEX('Final Comp Values'!$BN:$BN,MATCH(FY2019_ALL_Targets!$A141,'Final Comp Values'!$B:$B,0)),IF($BU141="Min Data",0,0)),0)</f>
        <v>0.22</v>
      </c>
      <c r="DB141" s="14">
        <f>IF('QIPP Scorecard'!$AA$1=4,IF(FY2019_ALL_Targets!$BV141="Yes",INDEX('Final Comp Values'!$BN:$BN,MATCH(FY2019_ALL_Targets!$A141,'Final Comp Values'!$B:$B,0)),IF($BV141="Min Data",0,0)),0)</f>
        <v>0.22</v>
      </c>
      <c r="DC141" s="14">
        <f>IF('QIPP Scorecard'!$AA$1=4,IF(FY2019_ALL_Targets!$BW141="Yes",INDEX('Final Comp Values'!$BN:$BN,MATCH(FY2019_ALL_Targets!$A141,'Final Comp Values'!$B:$B,0)),IF(CI141="Min Data",0,0)),0)</f>
        <v>0</v>
      </c>
      <c r="DD141" s="14">
        <f>IF('QIPP Scorecard'!$AA$1=4,IF(FY2019_ALL_Targets!$BX141="Yes",INDEX('Final Comp Values'!$BN:$BN,MATCH(FY2019_ALL_Targets!$A141,'Final Comp Values'!$B:$B,0)),IF($BX141="Min Data",0,0)),0)</f>
        <v>0.22</v>
      </c>
      <c r="DE141" s="14">
        <v>0.42</v>
      </c>
      <c r="DF141" s="14">
        <v>0.42</v>
      </c>
      <c r="DG141" s="14">
        <v>0.42</v>
      </c>
      <c r="DH141" s="14">
        <v>0.42</v>
      </c>
      <c r="DI141" s="14">
        <v>0.42</v>
      </c>
      <c r="DJ141" s="14">
        <v>0.42</v>
      </c>
      <c r="DK141" s="14">
        <v>0</v>
      </c>
      <c r="DL141" s="14">
        <v>0.42</v>
      </c>
      <c r="DM141" s="14">
        <v>0.41</v>
      </c>
      <c r="DN141" s="14">
        <v>0.41</v>
      </c>
      <c r="DO141" s="14">
        <v>0</v>
      </c>
      <c r="DP141" s="14">
        <v>0.41</v>
      </c>
      <c r="DQ141" s="14">
        <f>IF('QIPP Scorecard'!$AA$1=4,IF(FY2019_ALL_Targets!$BY141="Yes",INDEX('Final Comp Values'!$BK:$BK,MATCH(FY2019_ALL_Targets!$A141,'Final Comp Values'!$B:$B,0)),IF($BY141="Min Data",0,0)),0)</f>
        <v>0.41</v>
      </c>
      <c r="DR141" s="14">
        <f>IF('QIPP Scorecard'!$AA$1=4,IF(FY2019_ALL_Targets!$BZ141="Yes",INDEX('Final Comp Values'!$BO:$BO,MATCH(FY2019_ALL_Targets!$A141,'Final Comp Values'!$B:$B,0)),IF($BZ141="Min Data",0,0)),0)</f>
        <v>0.41</v>
      </c>
      <c r="DS141" s="14">
        <f>IF('QIPP Scorecard'!$AA$1=4,IF(FY2019_ALL_Targets!$CA141="Yes",INDEX('Final Comp Values'!$BO:$BO,MATCH(FY2019_ALL_Targets!$A141,'Final Comp Values'!$B:$B,0)),IF($CA141="Min Data",0,0)),0)</f>
        <v>0</v>
      </c>
      <c r="DT141" s="14">
        <f>IF('QIPP Scorecard'!$AA$1=4,IF(FY2019_ALL_Targets!$CB141="Yes",INDEX('Final Comp Values'!$BO:$BO,MATCH(FY2019_ALL_Targets!$A141,'Final Comp Values'!$B:$B,0)),IF($CB141="Min Data",0,0)),0)</f>
        <v>0.41</v>
      </c>
      <c r="DU141" s="14">
        <v>0.6</v>
      </c>
      <c r="DV141" s="14">
        <v>0.6</v>
      </c>
      <c r="DW141" s="14">
        <v>0.63</v>
      </c>
      <c r="DX141" s="14">
        <v>0.62</v>
      </c>
      <c r="DY141" s="12">
        <f t="shared" si="11"/>
        <v>1</v>
      </c>
      <c r="DZ141" s="12">
        <f t="shared" si="12"/>
        <v>1</v>
      </c>
      <c r="EA141" s="12">
        <f t="shared" si="13"/>
        <v>0</v>
      </c>
      <c r="EB141" s="12">
        <f t="shared" si="14"/>
        <v>0</v>
      </c>
    </row>
    <row r="142" spans="1:132" x14ac:dyDescent="0.25">
      <c r="A142" s="297">
        <v>4395</v>
      </c>
      <c r="B142" s="347">
        <v>675038</v>
      </c>
      <c r="C142" s="297">
        <v>1026243</v>
      </c>
      <c r="D142" s="14">
        <v>1205235520</v>
      </c>
      <c r="E142" s="26" t="s">
        <v>913</v>
      </c>
      <c r="F142" s="26" t="str">
        <f>INDEX('Mar - Aug'!X:X,MATCH(A142,'Mar - Aug'!B:B,0))</f>
        <v>MRSA West</v>
      </c>
      <c r="G142" s="26" t="s">
        <v>3111</v>
      </c>
      <c r="H142" s="26"/>
      <c r="I142" s="26" t="str">
        <f t="shared" si="10"/>
        <v/>
      </c>
      <c r="J142" s="299" t="s">
        <v>484</v>
      </c>
      <c r="K142" s="299" t="s">
        <v>997</v>
      </c>
      <c r="L142" s="299" t="s">
        <v>485</v>
      </c>
      <c r="M142" s="13">
        <v>3.3783779999999999E-2</v>
      </c>
      <c r="N142" s="13">
        <v>4.301075E-2</v>
      </c>
      <c r="O142" s="13">
        <v>0</v>
      </c>
      <c r="P142" s="13">
        <v>0.11940297</v>
      </c>
      <c r="Q142" s="13">
        <v>3.3690650000000003E-2</v>
      </c>
      <c r="R142" s="13">
        <v>5.5747400000000003E-2</v>
      </c>
      <c r="S142" s="13">
        <v>3.7344499999999998E-3</v>
      </c>
      <c r="T142" s="13">
        <v>0.15247816</v>
      </c>
      <c r="U142" s="13">
        <v>3.3690650000000003E-2</v>
      </c>
      <c r="V142" s="13">
        <v>5.5747400000000003E-2</v>
      </c>
      <c r="W142" s="13">
        <v>3.7344499999999998E-3</v>
      </c>
      <c r="X142" s="13">
        <v>0.15247816</v>
      </c>
      <c r="Y142" s="13">
        <v>3.3690650000000003E-2</v>
      </c>
      <c r="Z142" s="13">
        <v>5.5747400000000003E-2</v>
      </c>
      <c r="AA142" s="13">
        <v>3.7344499999999998E-3</v>
      </c>
      <c r="AB142" s="13">
        <v>0.15247816</v>
      </c>
      <c r="AC142" s="13">
        <v>3.3690650000000003E-2</v>
      </c>
      <c r="AD142" s="13">
        <v>5.5747400000000003E-2</v>
      </c>
      <c r="AE142" s="13">
        <v>3.7344499999999998E-3</v>
      </c>
      <c r="AF142" s="13">
        <v>0.15247816</v>
      </c>
      <c r="AG142" s="13">
        <v>3.3690650000000003E-2</v>
      </c>
      <c r="AH142" s="13">
        <v>5.5747400000000003E-2</v>
      </c>
      <c r="AI142" s="13">
        <v>3.7344499999999998E-3</v>
      </c>
      <c r="AJ142" s="13">
        <v>0.15247816</v>
      </c>
      <c r="AK142" s="13">
        <v>3.3690650000000003E-2</v>
      </c>
      <c r="AL142" s="13">
        <v>5.5747400000000003E-2</v>
      </c>
      <c r="AM142" s="13">
        <v>3.7344499999999998E-3</v>
      </c>
      <c r="AN142" s="13">
        <v>0.15247816</v>
      </c>
      <c r="AO142" s="13">
        <v>3.3690650000000003E-2</v>
      </c>
      <c r="AP142" s="13">
        <v>5.5747400000000003E-2</v>
      </c>
      <c r="AQ142" s="13">
        <v>3.7344499999999998E-3</v>
      </c>
      <c r="AR142" s="13">
        <v>0.15247816</v>
      </c>
      <c r="AS142" s="13">
        <v>3.3690650000000003E-2</v>
      </c>
      <c r="AT142" s="13">
        <v>5.5747400000000003E-2</v>
      </c>
      <c r="AU142" s="13">
        <v>3.7344499999999998E-3</v>
      </c>
      <c r="AV142" s="13">
        <v>0.15247816</v>
      </c>
      <c r="AW142" s="13">
        <v>3.3690650000000003E-2</v>
      </c>
      <c r="AX142" s="13">
        <v>5.5747400000000003E-2</v>
      </c>
      <c r="AY142" s="13">
        <v>3.7344499999999998E-3</v>
      </c>
      <c r="AZ142" s="13">
        <v>0.15247816</v>
      </c>
      <c r="BA142" s="86">
        <v>5.8823529411764698E-2</v>
      </c>
      <c r="BB142" s="86">
        <v>4.3478260869565202E-2</v>
      </c>
      <c r="BC142" s="13">
        <v>0</v>
      </c>
      <c r="BD142" s="13">
        <v>3.2258064516128997E-2</v>
      </c>
      <c r="BE142" s="14">
        <v>5.7142857142857099E-2</v>
      </c>
      <c r="BF142" s="14">
        <v>0</v>
      </c>
      <c r="BG142" s="14">
        <v>0</v>
      </c>
      <c r="BH142" s="14">
        <v>0.1875</v>
      </c>
      <c r="BI142" s="14">
        <v>5.5555555555555601E-2</v>
      </c>
      <c r="BJ142" s="14">
        <v>0</v>
      </c>
      <c r="BK142" s="14">
        <v>0</v>
      </c>
      <c r="BL142" s="430">
        <v>0.1875</v>
      </c>
      <c r="BM142" s="14">
        <v>5.7142857142857099E-2</v>
      </c>
      <c r="BN142" s="14">
        <v>0</v>
      </c>
      <c r="BO142" s="14">
        <v>0</v>
      </c>
      <c r="BP142" s="14">
        <v>0.12903225806451599</v>
      </c>
      <c r="BQ142" s="86">
        <v>5.7142857142857099E-2</v>
      </c>
      <c r="BR142" s="86">
        <v>0</v>
      </c>
      <c r="BS142" s="86">
        <v>0</v>
      </c>
      <c r="BT142" s="86">
        <v>0.12903225806451599</v>
      </c>
      <c r="BU142" s="14" t="s">
        <v>36</v>
      </c>
      <c r="BV142" s="14" t="s">
        <v>35</v>
      </c>
      <c r="BW142" s="14" t="s">
        <v>35</v>
      </c>
      <c r="BX142" s="14" t="s">
        <v>35</v>
      </c>
      <c r="BY142" s="14" t="s">
        <v>36</v>
      </c>
      <c r="BZ142" s="14" t="s">
        <v>35</v>
      </c>
      <c r="CA142" s="14" t="s">
        <v>35</v>
      </c>
      <c r="CB142" s="14" t="s">
        <v>35</v>
      </c>
      <c r="CC142" s="14">
        <v>3.51</v>
      </c>
      <c r="CD142" s="14">
        <v>3.51</v>
      </c>
      <c r="CE142" s="14">
        <v>3.51</v>
      </c>
      <c r="CF142" s="14">
        <v>3.51</v>
      </c>
      <c r="CG142" s="14">
        <v>3.51</v>
      </c>
      <c r="CH142" s="14">
        <v>3.51</v>
      </c>
      <c r="CI142" s="14">
        <v>3.44</v>
      </c>
      <c r="CJ142" s="14">
        <f>INDEX('Monthy Targets'!AC:AC,(MATCH(FY2019_ALL_Targets!$B:$B,'Monthy Targets'!$B:$B,0)))</f>
        <v>3.43</v>
      </c>
      <c r="CK142" s="14">
        <f>INDEX('Monthy Targets'!AD:AD,(MATCH(FY2019_ALL_Targets!$B:$B,'Monthy Targets'!$B:$B,0)))</f>
        <v>3.43</v>
      </c>
      <c r="CL142" s="14">
        <f>INDEX('Monthy Targets'!AE:AE,(MATCH(FY2019_ALL_Targets!$B:$B,'Monthy Targets'!$B:$B,0)))</f>
        <v>3.43</v>
      </c>
      <c r="CM142" s="14">
        <f>INDEX('Monthy Targets'!AF:AF,(MATCH(FY2019_ALL_Targets!$B:$B,'Monthy Targets'!$B:$B,0)))</f>
        <v>3.43</v>
      </c>
      <c r="CN142" s="14">
        <f>INDEX('Monthy Targets'!AG:AG,(MATCH(FY2019_ALL_Targets!$B:$B,'Monthy Targets'!$B:$B,0)))</f>
        <v>3.43</v>
      </c>
      <c r="CO142" s="14">
        <v>0</v>
      </c>
      <c r="CP142" s="14">
        <v>0.24</v>
      </c>
      <c r="CQ142" s="14">
        <v>0.24</v>
      </c>
      <c r="CR142" s="14">
        <v>0.24</v>
      </c>
      <c r="CS142" s="14">
        <v>0</v>
      </c>
      <c r="CT142" s="14">
        <v>0.24</v>
      </c>
      <c r="CU142" s="14">
        <v>0.24</v>
      </c>
      <c r="CV142" s="14">
        <v>0</v>
      </c>
      <c r="CW142" s="14">
        <v>0</v>
      </c>
      <c r="CX142" s="14">
        <v>0.23</v>
      </c>
      <c r="CY142" s="14">
        <v>0.23</v>
      </c>
      <c r="CZ142" s="14">
        <v>0</v>
      </c>
      <c r="DA142" s="14">
        <f>IF('QIPP Scorecard'!$AA$1=4,IF(FY2019_ALL_Targets!$BU142="Yes",INDEX('Final Comp Values'!$BN:$BN,MATCH(FY2019_ALL_Targets!$A142,'Final Comp Values'!$B:$B,0)),IF($BU142="Min Data",0,0)),0)</f>
        <v>0</v>
      </c>
      <c r="DB142" s="14">
        <f>IF('QIPP Scorecard'!$AA$1=4,IF(FY2019_ALL_Targets!$BV142="Yes",INDEX('Final Comp Values'!$BN:$BN,MATCH(FY2019_ALL_Targets!$A142,'Final Comp Values'!$B:$B,0)),IF($BV142="Min Data",0,0)),0)</f>
        <v>0.23</v>
      </c>
      <c r="DC142" s="14">
        <f>IF('QIPP Scorecard'!$AA$1=4,IF(FY2019_ALL_Targets!$BW142="Yes",INDEX('Final Comp Values'!$BN:$BN,MATCH(FY2019_ALL_Targets!$A142,'Final Comp Values'!$B:$B,0)),IF(CI142="Min Data",0,0)),0)</f>
        <v>0.23</v>
      </c>
      <c r="DD142" s="14">
        <f>IF('QIPP Scorecard'!$AA$1=4,IF(FY2019_ALL_Targets!$BX142="Yes",INDEX('Final Comp Values'!$BN:$BN,MATCH(FY2019_ALL_Targets!$A142,'Final Comp Values'!$B:$B,0)),IF($BX142="Min Data",0,0)),0)</f>
        <v>0.23</v>
      </c>
      <c r="DE142" s="14">
        <v>0</v>
      </c>
      <c r="DF142" s="14">
        <v>0.44</v>
      </c>
      <c r="DG142" s="14">
        <v>0.44</v>
      </c>
      <c r="DH142" s="14">
        <v>0.44</v>
      </c>
      <c r="DI142" s="14">
        <v>0</v>
      </c>
      <c r="DJ142" s="14">
        <v>0.44</v>
      </c>
      <c r="DK142" s="14">
        <v>0.44</v>
      </c>
      <c r="DL142" s="14">
        <v>0</v>
      </c>
      <c r="DM142" s="14">
        <v>0</v>
      </c>
      <c r="DN142" s="14">
        <v>0.43</v>
      </c>
      <c r="DO142" s="14">
        <v>0.43</v>
      </c>
      <c r="DP142" s="14">
        <v>0</v>
      </c>
      <c r="DQ142" s="14">
        <f>IF('QIPP Scorecard'!$AA$1=4,IF(FY2019_ALL_Targets!$BY142="Yes",INDEX('Final Comp Values'!$BK:$BK,MATCH(FY2019_ALL_Targets!$A142,'Final Comp Values'!$B:$B,0)),IF($BY142="Min Data",0,0)),0)</f>
        <v>0</v>
      </c>
      <c r="DR142" s="14">
        <f>IF('QIPP Scorecard'!$AA$1=4,IF(FY2019_ALL_Targets!$BZ142="Yes",INDEX('Final Comp Values'!$BO:$BO,MATCH(FY2019_ALL_Targets!$A142,'Final Comp Values'!$B:$B,0)),IF($BZ142="Min Data",0,0)),0)</f>
        <v>0.43</v>
      </c>
      <c r="DS142" s="14">
        <f>IF('QIPP Scorecard'!$AA$1=4,IF(FY2019_ALL_Targets!$CA142="Yes",INDEX('Final Comp Values'!$BO:$BO,MATCH(FY2019_ALL_Targets!$A142,'Final Comp Values'!$B:$B,0)),IF($CA142="Min Data",0,0)),0)</f>
        <v>0.43</v>
      </c>
      <c r="DT142" s="14">
        <f>IF('QIPP Scorecard'!$AA$1=4,IF(FY2019_ALL_Targets!$CB142="Yes",INDEX('Final Comp Values'!$BO:$BO,MATCH(FY2019_ALL_Targets!$A142,'Final Comp Values'!$B:$B,0)),IF($CB142="Min Data",0,0)),0)</f>
        <v>0.43</v>
      </c>
      <c r="DU142" s="14">
        <v>0.56000000000000005</v>
      </c>
      <c r="DV142" s="14">
        <v>0.55000000000000004</v>
      </c>
      <c r="DW142" s="14">
        <v>0.57999999999999996</v>
      </c>
      <c r="DX142" s="14">
        <v>0.64</v>
      </c>
      <c r="DY142" s="12">
        <f t="shared" si="11"/>
        <v>1</v>
      </c>
      <c r="DZ142" s="12">
        <f t="shared" si="12"/>
        <v>1</v>
      </c>
      <c r="EA142" s="12">
        <f t="shared" si="13"/>
        <v>0</v>
      </c>
      <c r="EB142" s="12">
        <f t="shared" si="14"/>
        <v>0</v>
      </c>
    </row>
    <row r="143" spans="1:132" x14ac:dyDescent="0.25">
      <c r="A143" s="297">
        <v>4421</v>
      </c>
      <c r="B143" s="347">
        <v>675042</v>
      </c>
      <c r="C143" s="297">
        <v>1026277</v>
      </c>
      <c r="D143" s="14">
        <v>1861891186</v>
      </c>
      <c r="E143" s="26" t="s">
        <v>913</v>
      </c>
      <c r="F143" s="26" t="str">
        <f>INDEX('Mar - Aug'!X:X,MATCH(A143,'Mar - Aug'!B:B,0))</f>
        <v>MRSA West</v>
      </c>
      <c r="G143" s="26" t="s">
        <v>3133</v>
      </c>
      <c r="H143" s="26"/>
      <c r="I143" s="26" t="str">
        <f t="shared" si="10"/>
        <v/>
      </c>
      <c r="J143" s="299" t="s">
        <v>488</v>
      </c>
      <c r="K143" s="299" t="s">
        <v>919</v>
      </c>
      <c r="L143" s="299" t="s">
        <v>489</v>
      </c>
      <c r="M143" s="13">
        <v>2.7777779999999998E-2</v>
      </c>
      <c r="N143" s="13">
        <v>3.2000000000000001E-2</v>
      </c>
      <c r="O143" s="13">
        <v>0</v>
      </c>
      <c r="P143" s="13">
        <v>7.0921999999999999E-2</v>
      </c>
      <c r="Q143" s="13">
        <v>3.3690650000000003E-2</v>
      </c>
      <c r="R143" s="13">
        <v>5.5747400000000003E-2</v>
      </c>
      <c r="S143" s="13">
        <v>3.7344499999999998E-3</v>
      </c>
      <c r="T143" s="13">
        <v>0.15247816</v>
      </c>
      <c r="U143" s="13">
        <v>3.3690650000000003E-2</v>
      </c>
      <c r="V143" s="13">
        <v>5.5747400000000003E-2</v>
      </c>
      <c r="W143" s="13">
        <v>3.7344499999999998E-3</v>
      </c>
      <c r="X143" s="13">
        <v>0.15247816</v>
      </c>
      <c r="Y143" s="13">
        <v>3.3690650000000003E-2</v>
      </c>
      <c r="Z143" s="13">
        <v>5.5747400000000003E-2</v>
      </c>
      <c r="AA143" s="13">
        <v>3.7344499999999998E-3</v>
      </c>
      <c r="AB143" s="13">
        <v>0.15247816</v>
      </c>
      <c r="AC143" s="13">
        <v>3.3690650000000003E-2</v>
      </c>
      <c r="AD143" s="13">
        <v>5.5747400000000003E-2</v>
      </c>
      <c r="AE143" s="13">
        <v>3.7344499999999998E-3</v>
      </c>
      <c r="AF143" s="13">
        <v>0.15247816</v>
      </c>
      <c r="AG143" s="13">
        <v>3.3690650000000003E-2</v>
      </c>
      <c r="AH143" s="13">
        <v>5.5747400000000003E-2</v>
      </c>
      <c r="AI143" s="13">
        <v>3.7344499999999998E-3</v>
      </c>
      <c r="AJ143" s="13">
        <v>0.15247816</v>
      </c>
      <c r="AK143" s="13">
        <v>3.3690650000000003E-2</v>
      </c>
      <c r="AL143" s="13">
        <v>5.5747400000000003E-2</v>
      </c>
      <c r="AM143" s="13">
        <v>3.7344499999999998E-3</v>
      </c>
      <c r="AN143" s="13">
        <v>0.15247816</v>
      </c>
      <c r="AO143" s="13">
        <v>3.3690650000000003E-2</v>
      </c>
      <c r="AP143" s="13">
        <v>5.5747400000000003E-2</v>
      </c>
      <c r="AQ143" s="13">
        <v>3.7344499999999998E-3</v>
      </c>
      <c r="AR143" s="13">
        <v>0.15247816</v>
      </c>
      <c r="AS143" s="13">
        <v>3.3690650000000003E-2</v>
      </c>
      <c r="AT143" s="13">
        <v>5.5747400000000003E-2</v>
      </c>
      <c r="AU143" s="13">
        <v>3.7344499999999998E-3</v>
      </c>
      <c r="AV143" s="13">
        <v>0.15247816</v>
      </c>
      <c r="AW143" s="13">
        <v>3.3690650000000003E-2</v>
      </c>
      <c r="AX143" s="13">
        <v>5.5747400000000003E-2</v>
      </c>
      <c r="AY143" s="13">
        <v>3.7344499999999998E-3</v>
      </c>
      <c r="AZ143" s="13">
        <v>0.15247816</v>
      </c>
      <c r="BA143" s="86">
        <v>4.1666666666666699E-2</v>
      </c>
      <c r="BB143" s="86">
        <v>7.69230769230769E-2</v>
      </c>
      <c r="BC143" s="13">
        <v>0</v>
      </c>
      <c r="BD143" s="13">
        <v>0</v>
      </c>
      <c r="BE143" s="14">
        <v>2.1276595744680899E-2</v>
      </c>
      <c r="BF143" s="14">
        <v>0</v>
      </c>
      <c r="BG143" s="14">
        <v>0</v>
      </c>
      <c r="BH143" s="14">
        <v>0</v>
      </c>
      <c r="BI143" s="14">
        <v>4.5454545454545497E-2</v>
      </c>
      <c r="BJ143" s="14">
        <v>0</v>
      </c>
      <c r="BK143" s="14">
        <v>0</v>
      </c>
      <c r="BL143" s="430">
        <v>0</v>
      </c>
      <c r="BM143" s="14">
        <v>6.6666666666666693E-2</v>
      </c>
      <c r="BN143" s="14">
        <v>0</v>
      </c>
      <c r="BO143" s="14">
        <v>0</v>
      </c>
      <c r="BP143" s="14">
        <v>0</v>
      </c>
      <c r="BQ143" s="86">
        <v>6.6666666666666693E-2</v>
      </c>
      <c r="BR143" s="86">
        <v>0</v>
      </c>
      <c r="BS143" s="86">
        <v>0</v>
      </c>
      <c r="BT143" s="86">
        <v>0</v>
      </c>
      <c r="BU143" s="14" t="s">
        <v>36</v>
      </c>
      <c r="BV143" s="14" t="s">
        <v>35</v>
      </c>
      <c r="BW143" s="14" t="s">
        <v>35</v>
      </c>
      <c r="BX143" s="14" t="s">
        <v>35</v>
      </c>
      <c r="BY143" s="14" t="s">
        <v>36</v>
      </c>
      <c r="BZ143" s="14" t="s">
        <v>35</v>
      </c>
      <c r="CA143" s="14" t="s">
        <v>35</v>
      </c>
      <c r="CB143" s="14" t="s">
        <v>35</v>
      </c>
      <c r="CC143" s="14">
        <v>4.8600000000000003</v>
      </c>
      <c r="CD143" s="14">
        <v>4.8600000000000003</v>
      </c>
      <c r="CE143" s="14">
        <v>4.8600000000000003</v>
      </c>
      <c r="CF143" s="14">
        <v>4.8600000000000003</v>
      </c>
      <c r="CG143" s="14">
        <v>4.8600000000000003</v>
      </c>
      <c r="CH143" s="14">
        <v>4.8600000000000003</v>
      </c>
      <c r="CI143" s="14">
        <v>4.75</v>
      </c>
      <c r="CJ143" s="14">
        <f>INDEX('Monthy Targets'!AC:AC,(MATCH(FY2019_ALL_Targets!$B:$B,'Monthy Targets'!$B:$B,0)))</f>
        <v>4.74</v>
      </c>
      <c r="CK143" s="14">
        <f>INDEX('Monthy Targets'!AD:AD,(MATCH(FY2019_ALL_Targets!$B:$B,'Monthy Targets'!$B:$B,0)))</f>
        <v>4.74</v>
      </c>
      <c r="CL143" s="14">
        <f>INDEX('Monthy Targets'!AE:AE,(MATCH(FY2019_ALL_Targets!$B:$B,'Monthy Targets'!$B:$B,0)))</f>
        <v>4.74</v>
      </c>
      <c r="CM143" s="14">
        <f>INDEX('Monthy Targets'!AF:AF,(MATCH(FY2019_ALL_Targets!$B:$B,'Monthy Targets'!$B:$B,0)))</f>
        <v>4.74</v>
      </c>
      <c r="CN143" s="14">
        <f>INDEX('Monthy Targets'!AG:AG,(MATCH(FY2019_ALL_Targets!$B:$B,'Monthy Targets'!$B:$B,0)))</f>
        <v>4.74</v>
      </c>
      <c r="CO143" s="14">
        <v>0</v>
      </c>
      <c r="CP143" s="14">
        <v>0</v>
      </c>
      <c r="CQ143" s="14">
        <v>0.33</v>
      </c>
      <c r="CR143" s="14">
        <v>0.33</v>
      </c>
      <c r="CS143" s="14">
        <v>0.33</v>
      </c>
      <c r="CT143" s="14">
        <v>0.33</v>
      </c>
      <c r="CU143" s="14">
        <v>0.33</v>
      </c>
      <c r="CV143" s="14">
        <v>0.33</v>
      </c>
      <c r="CW143" s="14">
        <v>0</v>
      </c>
      <c r="CX143" s="14">
        <v>0.32</v>
      </c>
      <c r="CY143" s="14">
        <v>0.32</v>
      </c>
      <c r="CZ143" s="14">
        <v>0.32</v>
      </c>
      <c r="DA143" s="14">
        <f>IF('QIPP Scorecard'!$AA$1=4,IF(FY2019_ALL_Targets!$BU143="Yes",INDEX('Final Comp Values'!$BN:$BN,MATCH(FY2019_ALL_Targets!$A143,'Final Comp Values'!$B:$B,0)),IF($BU143="Min Data",0,0)),0)</f>
        <v>0</v>
      </c>
      <c r="DB143" s="14">
        <f>IF('QIPP Scorecard'!$AA$1=4,IF(FY2019_ALL_Targets!$BV143="Yes",INDEX('Final Comp Values'!$BN:$BN,MATCH(FY2019_ALL_Targets!$A143,'Final Comp Values'!$B:$B,0)),IF($BV143="Min Data",0,0)),0)</f>
        <v>0.32</v>
      </c>
      <c r="DC143" s="14">
        <f>IF('QIPP Scorecard'!$AA$1=4,IF(FY2019_ALL_Targets!$BW143="Yes",INDEX('Final Comp Values'!$BN:$BN,MATCH(FY2019_ALL_Targets!$A143,'Final Comp Values'!$B:$B,0)),IF(CI143="Min Data",0,0)),0)</f>
        <v>0.32</v>
      </c>
      <c r="DD143" s="14">
        <f>IF('QIPP Scorecard'!$AA$1=4,IF(FY2019_ALL_Targets!$BX143="Yes",INDEX('Final Comp Values'!$BN:$BN,MATCH(FY2019_ALL_Targets!$A143,'Final Comp Values'!$B:$B,0)),IF($BX143="Min Data",0,0)),0)</f>
        <v>0.32</v>
      </c>
      <c r="DE143" s="14">
        <v>0</v>
      </c>
      <c r="DF143" s="14">
        <v>0</v>
      </c>
      <c r="DG143" s="14">
        <v>0.61</v>
      </c>
      <c r="DH143" s="14">
        <v>0.61</v>
      </c>
      <c r="DI143" s="14">
        <v>0.61</v>
      </c>
      <c r="DJ143" s="14">
        <v>0.61</v>
      </c>
      <c r="DK143" s="14">
        <v>0.61</v>
      </c>
      <c r="DL143" s="14">
        <v>0.61</v>
      </c>
      <c r="DM143" s="14">
        <v>0</v>
      </c>
      <c r="DN143" s="14">
        <v>0.6</v>
      </c>
      <c r="DO143" s="14">
        <v>0.6</v>
      </c>
      <c r="DP143" s="14">
        <v>0.6</v>
      </c>
      <c r="DQ143" s="14">
        <f>IF('QIPP Scorecard'!$AA$1=4,IF(FY2019_ALL_Targets!$BY143="Yes",INDEX('Final Comp Values'!$BK:$BK,MATCH(FY2019_ALL_Targets!$A143,'Final Comp Values'!$B:$B,0)),IF($BY143="Min Data",0,0)),0)</f>
        <v>0</v>
      </c>
      <c r="DR143" s="14">
        <f>IF('QIPP Scorecard'!$AA$1=4,IF(FY2019_ALL_Targets!$BZ143="Yes",INDEX('Final Comp Values'!$BO:$BO,MATCH(FY2019_ALL_Targets!$A143,'Final Comp Values'!$B:$B,0)),IF($BZ143="Min Data",0,0)),0)</f>
        <v>0.6</v>
      </c>
      <c r="DS143" s="14">
        <f>IF('QIPP Scorecard'!$AA$1=4,IF(FY2019_ALL_Targets!$CA143="Yes",INDEX('Final Comp Values'!$BO:$BO,MATCH(FY2019_ALL_Targets!$A143,'Final Comp Values'!$B:$B,0)),IF($CA143="Min Data",0,0)),0)</f>
        <v>0.6</v>
      </c>
      <c r="DT143" s="14">
        <f>IF('QIPP Scorecard'!$AA$1=4,IF(FY2019_ALL_Targets!$CB143="Yes",INDEX('Final Comp Values'!$BO:$BO,MATCH(FY2019_ALL_Targets!$A143,'Final Comp Values'!$B:$B,0)),IF($CB143="Min Data",0,0)),0)</f>
        <v>0.6</v>
      </c>
      <c r="DU143" s="14">
        <v>0.68</v>
      </c>
      <c r="DV143" s="14">
        <v>0.98</v>
      </c>
      <c r="DW143" s="14">
        <v>0.91</v>
      </c>
      <c r="DX143" s="14">
        <v>0.89</v>
      </c>
      <c r="DY143" s="12">
        <f t="shared" si="11"/>
        <v>1</v>
      </c>
      <c r="DZ143" s="12">
        <f t="shared" si="12"/>
        <v>1</v>
      </c>
      <c r="EA143" s="12">
        <f t="shared" si="13"/>
        <v>0</v>
      </c>
      <c r="EB143" s="12">
        <f t="shared" si="14"/>
        <v>0</v>
      </c>
    </row>
    <row r="144" spans="1:132" x14ac:dyDescent="0.25">
      <c r="A144" s="297">
        <v>4547</v>
      </c>
      <c r="B144" s="347">
        <v>675044</v>
      </c>
      <c r="C144" s="297">
        <v>1017863</v>
      </c>
      <c r="D144" s="14">
        <v>1245566736</v>
      </c>
      <c r="E144" s="26" t="s">
        <v>1003</v>
      </c>
      <c r="F144" s="26" t="str">
        <f>INDEX('Mar - Aug'!X:X,MATCH(A144,'Mar - Aug'!B:B,0))</f>
        <v>Hidalgo</v>
      </c>
      <c r="G144" s="26" t="s">
        <v>3026</v>
      </c>
      <c r="H144" s="26"/>
      <c r="I144" s="26" t="str">
        <f t="shared" si="10"/>
        <v/>
      </c>
      <c r="J144" s="299" t="s">
        <v>2861</v>
      </c>
      <c r="K144" s="299" t="s">
        <v>1022</v>
      </c>
      <c r="L144" s="299" t="s">
        <v>2862</v>
      </c>
      <c r="M144" s="13">
        <v>2.6595770000000001E-2</v>
      </c>
      <c r="N144" s="13">
        <v>6.7226900000000006E-2</v>
      </c>
      <c r="O144" s="13">
        <v>0</v>
      </c>
      <c r="P144" s="13">
        <v>0.31874999999999998</v>
      </c>
      <c r="Q144" s="13">
        <v>3.3690650000000003E-2</v>
      </c>
      <c r="R144" s="13">
        <v>5.5747400000000003E-2</v>
      </c>
      <c r="S144" s="13">
        <v>3.7344499999999998E-3</v>
      </c>
      <c r="T144" s="13">
        <v>0.15247816</v>
      </c>
      <c r="U144" s="13">
        <v>3.3690650000000003E-2</v>
      </c>
      <c r="V144" s="13">
        <v>6.6084042699999998E-2</v>
      </c>
      <c r="W144" s="13">
        <v>3.7344499999999998E-3</v>
      </c>
      <c r="X144" s="13">
        <v>0.31333125000000001</v>
      </c>
      <c r="Y144" s="13">
        <v>3.3690650000000003E-2</v>
      </c>
      <c r="Z144" s="13">
        <v>6.3865555000000004E-2</v>
      </c>
      <c r="AA144" s="13">
        <v>3.7344499999999998E-3</v>
      </c>
      <c r="AB144" s="13">
        <v>0.30281249999999998</v>
      </c>
      <c r="AC144" s="13">
        <v>3.3690650000000003E-2</v>
      </c>
      <c r="AD144" s="13">
        <v>6.4941185400000004E-2</v>
      </c>
      <c r="AE144" s="13">
        <v>3.7344499999999998E-3</v>
      </c>
      <c r="AF144" s="13">
        <v>0.30791249999999998</v>
      </c>
      <c r="AG144" s="13">
        <v>3.3690650000000003E-2</v>
      </c>
      <c r="AH144" s="13">
        <v>6.0504210000000003E-2</v>
      </c>
      <c r="AI144" s="13">
        <v>3.7344499999999998E-3</v>
      </c>
      <c r="AJ144" s="13">
        <v>0.28687499999999999</v>
      </c>
      <c r="AK144" s="13">
        <v>3.3690650000000003E-2</v>
      </c>
      <c r="AL144" s="13">
        <v>6.3798328099999996E-2</v>
      </c>
      <c r="AM144" s="13">
        <v>3.7344499999999998E-3</v>
      </c>
      <c r="AN144" s="13">
        <v>0.30249375000000001</v>
      </c>
      <c r="AO144" s="13">
        <v>3.3690650000000003E-2</v>
      </c>
      <c r="AP144" s="13">
        <v>5.7142865000000001E-2</v>
      </c>
      <c r="AQ144" s="13">
        <v>3.7344499999999998E-3</v>
      </c>
      <c r="AR144" s="13">
        <v>0.2709375</v>
      </c>
      <c r="AS144" s="13">
        <v>3.3690650000000003E-2</v>
      </c>
      <c r="AT144" s="13">
        <v>6.2521016999999998E-2</v>
      </c>
      <c r="AU144" s="13">
        <v>3.7344499999999998E-3</v>
      </c>
      <c r="AV144" s="13">
        <v>0.29643750000000002</v>
      </c>
      <c r="AW144" s="13">
        <v>3.3690650000000003E-2</v>
      </c>
      <c r="AX144" s="13">
        <v>5.5747400000000003E-2</v>
      </c>
      <c r="AY144" s="13">
        <v>3.7344499999999998E-3</v>
      </c>
      <c r="AZ144" s="13">
        <v>0.255</v>
      </c>
      <c r="BA144" s="86">
        <v>2.5641025641025599E-2</v>
      </c>
      <c r="BB144" s="86">
        <v>0.123076923076923</v>
      </c>
      <c r="BC144" s="13">
        <v>0</v>
      </c>
      <c r="BD144" s="13">
        <v>0.15942028985507201</v>
      </c>
      <c r="BE144" s="14">
        <v>5.4054054054054099E-2</v>
      </c>
      <c r="BF144" s="14">
        <v>0.101694915254237</v>
      </c>
      <c r="BG144" s="14">
        <v>0</v>
      </c>
      <c r="BH144" s="14">
        <v>0.140625</v>
      </c>
      <c r="BI144" s="14">
        <v>2.7027027027027001E-2</v>
      </c>
      <c r="BJ144" s="14">
        <v>3.5087719298245598E-2</v>
      </c>
      <c r="BK144" s="14">
        <v>0</v>
      </c>
      <c r="BL144" s="430">
        <v>0.15384615384615399</v>
      </c>
      <c r="BM144" s="14">
        <v>0.04</v>
      </c>
      <c r="BN144" s="14">
        <v>3.5714285714285698E-2</v>
      </c>
      <c r="BO144" s="14">
        <v>0</v>
      </c>
      <c r="BP144" s="14">
        <v>0.109375</v>
      </c>
      <c r="BQ144" s="86">
        <v>0.04</v>
      </c>
      <c r="BR144" s="86">
        <v>3.5714285714285698E-2</v>
      </c>
      <c r="BS144" s="86">
        <v>0</v>
      </c>
      <c r="BT144" s="86">
        <v>0.109375</v>
      </c>
      <c r="BU144" s="14" t="s">
        <v>36</v>
      </c>
      <c r="BV144" s="14" t="s">
        <v>35</v>
      </c>
      <c r="BW144" s="14" t="s">
        <v>35</v>
      </c>
      <c r="BX144" s="14" t="s">
        <v>35</v>
      </c>
      <c r="BY144" s="14" t="s">
        <v>36</v>
      </c>
      <c r="BZ144" s="14" t="s">
        <v>35</v>
      </c>
      <c r="CA144" s="14" t="s">
        <v>35</v>
      </c>
      <c r="CB144" s="14" t="s">
        <v>35</v>
      </c>
      <c r="CC144" s="14">
        <v>0</v>
      </c>
      <c r="CD144" s="14">
        <v>0</v>
      </c>
      <c r="CE144" s="14">
        <v>0</v>
      </c>
      <c r="CF144" s="14">
        <v>0</v>
      </c>
      <c r="CG144" s="14">
        <v>0</v>
      </c>
      <c r="CH144" s="14">
        <v>0</v>
      </c>
      <c r="CI144" s="14">
        <v>0</v>
      </c>
      <c r="CJ144" s="14">
        <f>INDEX('Monthy Targets'!AC:AC,(MATCH(FY2019_ALL_Targets!$B:$B,'Monthy Targets'!$B:$B,0)))</f>
        <v>0</v>
      </c>
      <c r="CK144" s="14">
        <f>INDEX('Monthy Targets'!AD:AD,(MATCH(FY2019_ALL_Targets!$B:$B,'Monthy Targets'!$B:$B,0)))</f>
        <v>0</v>
      </c>
      <c r="CL144" s="14">
        <f>INDEX('Monthy Targets'!AE:AE,(MATCH(FY2019_ALL_Targets!$B:$B,'Monthy Targets'!$B:$B,0)))</f>
        <v>0</v>
      </c>
      <c r="CM144" s="14">
        <f>INDEX('Monthy Targets'!AF:AF,(MATCH(FY2019_ALL_Targets!$B:$B,'Monthy Targets'!$B:$B,0)))</f>
        <v>0</v>
      </c>
      <c r="CN144" s="14">
        <f>INDEX('Monthy Targets'!AG:AG,(MATCH(FY2019_ALL_Targets!$B:$B,'Monthy Targets'!$B:$B,0)))</f>
        <v>0</v>
      </c>
      <c r="CO144" s="14">
        <v>0.74</v>
      </c>
      <c r="CP144" s="14">
        <v>0</v>
      </c>
      <c r="CQ144" s="14">
        <v>0.74</v>
      </c>
      <c r="CR144" s="14">
        <v>0.74</v>
      </c>
      <c r="CS144" s="14">
        <v>0</v>
      </c>
      <c r="CT144" s="14">
        <v>0</v>
      </c>
      <c r="CU144" s="14">
        <v>0.74</v>
      </c>
      <c r="CV144" s="14">
        <v>0.74</v>
      </c>
      <c r="CW144" s="14">
        <v>0.72</v>
      </c>
      <c r="CX144" s="14">
        <v>0.72</v>
      </c>
      <c r="CY144" s="14">
        <v>0.72</v>
      </c>
      <c r="CZ144" s="14">
        <v>0.72</v>
      </c>
      <c r="DA144" s="14">
        <f>IF('QIPP Scorecard'!$AA$1=4,IF(FY2019_ALL_Targets!$BU144="Yes",INDEX('Final Comp Values'!$BN:$BN,MATCH(FY2019_ALL_Targets!$A144,'Final Comp Values'!$B:$B,0)),IF($BU144="Min Data",0,0)),0)</f>
        <v>0</v>
      </c>
      <c r="DB144" s="14">
        <f>IF('QIPP Scorecard'!$AA$1=4,IF(FY2019_ALL_Targets!$BV144="Yes",INDEX('Final Comp Values'!$BN:$BN,MATCH(FY2019_ALL_Targets!$A144,'Final Comp Values'!$B:$B,0)),IF($BV144="Min Data",0,0)),0)</f>
        <v>0.72</v>
      </c>
      <c r="DC144" s="14">
        <f>IF('QIPP Scorecard'!$AA$1=4,IF(FY2019_ALL_Targets!$BW144="Yes",INDEX('Final Comp Values'!$BN:$BN,MATCH(FY2019_ALL_Targets!$A144,'Final Comp Values'!$B:$B,0)),IF(CI144="Min Data",0,0)),0)</f>
        <v>0.72</v>
      </c>
      <c r="DD144" s="14">
        <f>IF('QIPP Scorecard'!$AA$1=4,IF(FY2019_ALL_Targets!$BX144="Yes",INDEX('Final Comp Values'!$BN:$BN,MATCH(FY2019_ALL_Targets!$A144,'Final Comp Values'!$B:$B,0)),IF($BX144="Min Data",0,0)),0)</f>
        <v>0.72</v>
      </c>
      <c r="DE144" s="14">
        <v>1.37</v>
      </c>
      <c r="DF144" s="14">
        <v>0</v>
      </c>
      <c r="DG144" s="14">
        <v>1.37</v>
      </c>
      <c r="DH144" s="14">
        <v>1.37</v>
      </c>
      <c r="DI144" s="14">
        <v>0</v>
      </c>
      <c r="DJ144" s="14">
        <v>0</v>
      </c>
      <c r="DK144" s="14">
        <v>1.37</v>
      </c>
      <c r="DL144" s="14">
        <v>1.37</v>
      </c>
      <c r="DM144" s="14">
        <v>1.34</v>
      </c>
      <c r="DN144" s="14">
        <v>1.34</v>
      </c>
      <c r="DO144" s="14">
        <v>1.34</v>
      </c>
      <c r="DP144" s="14">
        <v>1.34</v>
      </c>
      <c r="DQ144" s="14">
        <f>IF('QIPP Scorecard'!$AA$1=4,IF(FY2019_ALL_Targets!$BY144="Yes",INDEX('Final Comp Values'!$BK:$BK,MATCH(FY2019_ALL_Targets!$A144,'Final Comp Values'!$B:$B,0)),IF($BY144="Min Data",0,0)),0)</f>
        <v>0</v>
      </c>
      <c r="DR144" s="14">
        <f>IF('QIPP Scorecard'!$AA$1=4,IF(FY2019_ALL_Targets!$BZ144="Yes",INDEX('Final Comp Values'!$BO:$BO,MATCH(FY2019_ALL_Targets!$A144,'Final Comp Values'!$B:$B,0)),IF($BZ144="Min Data",0,0)),0)</f>
        <v>1.34</v>
      </c>
      <c r="DS144" s="14">
        <f>IF('QIPP Scorecard'!$AA$1=4,IF(FY2019_ALL_Targets!$CA144="Yes",INDEX('Final Comp Values'!$BO:$BO,MATCH(FY2019_ALL_Targets!$A144,'Final Comp Values'!$B:$B,0)),IF($CA144="Min Data",0,0)),0)</f>
        <v>1.34</v>
      </c>
      <c r="DT144" s="14">
        <f>IF('QIPP Scorecard'!$AA$1=4,IF(FY2019_ALL_Targets!$CB144="Yes",INDEX('Final Comp Values'!$BO:$BO,MATCH(FY2019_ALL_Targets!$A144,'Final Comp Values'!$B:$B,0)),IF($CB144="Min Data",0,0)),0)</f>
        <v>1.34</v>
      </c>
      <c r="DU144" s="14">
        <v>0.63</v>
      </c>
      <c r="DV144" s="14">
        <v>0.48</v>
      </c>
      <c r="DW144" s="14">
        <v>1</v>
      </c>
      <c r="DX144" s="14">
        <v>0.74</v>
      </c>
      <c r="DY144" s="12">
        <f t="shared" si="11"/>
        <v>1</v>
      </c>
      <c r="DZ144" s="12">
        <f t="shared" si="12"/>
        <v>1</v>
      </c>
      <c r="EA144" s="12">
        <f t="shared" si="13"/>
        <v>0</v>
      </c>
      <c r="EB144" s="12">
        <f t="shared" si="14"/>
        <v>3</v>
      </c>
    </row>
    <row r="145" spans="1:132" x14ac:dyDescent="0.25">
      <c r="A145" s="297">
        <v>5112</v>
      </c>
      <c r="B145" s="347">
        <v>675046</v>
      </c>
      <c r="C145" s="297">
        <v>1017848</v>
      </c>
      <c r="D145" s="14">
        <v>1891021242</v>
      </c>
      <c r="E145" s="26" t="s">
        <v>930</v>
      </c>
      <c r="F145" s="26" t="str">
        <f>INDEX('Mar - Aug'!X:X,MATCH(A145,'Mar - Aug'!B:B,0))</f>
        <v>Harris</v>
      </c>
      <c r="G145" s="26" t="s">
        <v>3010</v>
      </c>
      <c r="H145" s="26"/>
      <c r="I145" s="26" t="str">
        <f t="shared" si="10"/>
        <v/>
      </c>
      <c r="J145" s="299" t="s">
        <v>671</v>
      </c>
      <c r="K145" s="299" t="s">
        <v>1047</v>
      </c>
      <c r="L145" s="299" t="s">
        <v>2900</v>
      </c>
      <c r="M145" s="13">
        <v>3.7383159999999999E-2</v>
      </c>
      <c r="N145" s="13">
        <v>9.1370569999999998E-2</v>
      </c>
      <c r="O145" s="13">
        <v>0</v>
      </c>
      <c r="P145" s="13">
        <v>0.20723684000000001</v>
      </c>
      <c r="Q145" s="13">
        <v>3.3690650000000003E-2</v>
      </c>
      <c r="R145" s="13">
        <v>5.5747400000000003E-2</v>
      </c>
      <c r="S145" s="13">
        <v>3.7344499999999998E-3</v>
      </c>
      <c r="T145" s="13">
        <v>0.15247816</v>
      </c>
      <c r="U145" s="13">
        <v>3.6747646279999997E-2</v>
      </c>
      <c r="V145" s="13">
        <v>8.9817270310000002E-2</v>
      </c>
      <c r="W145" s="13">
        <v>3.7344499999999998E-3</v>
      </c>
      <c r="X145" s="13">
        <v>0.20371381372</v>
      </c>
      <c r="Y145" s="13">
        <v>3.5514002000000003E-2</v>
      </c>
      <c r="Z145" s="13">
        <v>8.6802041499999996E-2</v>
      </c>
      <c r="AA145" s="13">
        <v>3.7344499999999998E-3</v>
      </c>
      <c r="AB145" s="13">
        <v>0.196874998</v>
      </c>
      <c r="AC145" s="13">
        <v>3.6112132560000003E-2</v>
      </c>
      <c r="AD145" s="13">
        <v>8.8263970620000007E-2</v>
      </c>
      <c r="AE145" s="13">
        <v>3.7344499999999998E-3</v>
      </c>
      <c r="AF145" s="13">
        <v>0.20019078743999999</v>
      </c>
      <c r="AG145" s="13">
        <v>3.3690650000000003E-2</v>
      </c>
      <c r="AH145" s="13">
        <v>8.2233512999999994E-2</v>
      </c>
      <c r="AI145" s="13">
        <v>3.7344499999999998E-3</v>
      </c>
      <c r="AJ145" s="13">
        <v>0.18651315600000001</v>
      </c>
      <c r="AK145" s="13">
        <v>3.5476618840000002E-2</v>
      </c>
      <c r="AL145" s="13">
        <v>8.6710670929999997E-2</v>
      </c>
      <c r="AM145" s="13">
        <v>3.7344499999999998E-3</v>
      </c>
      <c r="AN145" s="13">
        <v>0.19666776116000001</v>
      </c>
      <c r="AO145" s="13">
        <v>3.3690650000000003E-2</v>
      </c>
      <c r="AP145" s="13">
        <v>7.7664984500000006E-2</v>
      </c>
      <c r="AQ145" s="13">
        <v>3.7344499999999998E-3</v>
      </c>
      <c r="AR145" s="13">
        <v>0.176151314</v>
      </c>
      <c r="AS145" s="13">
        <v>3.4766338799999998E-2</v>
      </c>
      <c r="AT145" s="13">
        <v>8.4974630100000004E-2</v>
      </c>
      <c r="AU145" s="13">
        <v>3.7344499999999998E-3</v>
      </c>
      <c r="AV145" s="13">
        <v>0.1927302612</v>
      </c>
      <c r="AW145" s="13">
        <v>3.3690650000000003E-2</v>
      </c>
      <c r="AX145" s="13">
        <v>7.3096456000000004E-2</v>
      </c>
      <c r="AY145" s="13">
        <v>3.7344499999999998E-3</v>
      </c>
      <c r="AZ145" s="13">
        <v>0.16578947199999999</v>
      </c>
      <c r="BA145" s="86">
        <v>5.1948051948052E-2</v>
      </c>
      <c r="BB145" s="86">
        <v>0.169811320754717</v>
      </c>
      <c r="BC145" s="13">
        <v>0</v>
      </c>
      <c r="BD145" s="13">
        <v>0.180555555555556</v>
      </c>
      <c r="BE145" s="14">
        <v>4.2857142857142899E-2</v>
      </c>
      <c r="BF145" s="14">
        <v>0.155555555555556</v>
      </c>
      <c r="BG145" s="14">
        <v>0</v>
      </c>
      <c r="BH145" s="14">
        <v>0.17460317460317501</v>
      </c>
      <c r="BI145" s="14">
        <v>2.7397260273972601E-2</v>
      </c>
      <c r="BJ145" s="14">
        <v>0.155555555555556</v>
      </c>
      <c r="BK145" s="14">
        <v>0</v>
      </c>
      <c r="BL145" s="430">
        <v>0.10606060606060599</v>
      </c>
      <c r="BM145" s="14">
        <v>0</v>
      </c>
      <c r="BN145" s="14">
        <v>0.11111111111111099</v>
      </c>
      <c r="BO145" s="14">
        <v>0</v>
      </c>
      <c r="BP145" s="14">
        <v>5.5555555555555601E-2</v>
      </c>
      <c r="BQ145" s="86">
        <v>0</v>
      </c>
      <c r="BR145" s="86">
        <v>0.11111111111111099</v>
      </c>
      <c r="BS145" s="86">
        <v>0</v>
      </c>
      <c r="BT145" s="86">
        <v>5.5555555555555601E-2</v>
      </c>
      <c r="BU145" s="14" t="s">
        <v>35</v>
      </c>
      <c r="BV145" s="14" t="s">
        <v>36</v>
      </c>
      <c r="BW145" s="14" t="s">
        <v>35</v>
      </c>
      <c r="BX145" s="14" t="s">
        <v>35</v>
      </c>
      <c r="BY145" s="14" t="s">
        <v>35</v>
      </c>
      <c r="BZ145" s="14" t="s">
        <v>36</v>
      </c>
      <c r="CA145" s="14" t="s">
        <v>35</v>
      </c>
      <c r="CB145" s="14" t="s">
        <v>35</v>
      </c>
      <c r="CC145" s="14">
        <v>0</v>
      </c>
      <c r="CD145" s="14">
        <v>0</v>
      </c>
      <c r="CE145" s="14">
        <v>0</v>
      </c>
      <c r="CF145" s="14">
        <v>0</v>
      </c>
      <c r="CG145" s="14">
        <v>0</v>
      </c>
      <c r="CH145" s="14">
        <v>0</v>
      </c>
      <c r="CI145" s="14">
        <v>0</v>
      </c>
      <c r="CJ145" s="14">
        <f>INDEX('Monthy Targets'!AC:AC,(MATCH(FY2019_ALL_Targets!$B:$B,'Monthy Targets'!$B:$B,0)))</f>
        <v>0</v>
      </c>
      <c r="CK145" s="14">
        <f>INDEX('Monthy Targets'!AD:AD,(MATCH(FY2019_ALL_Targets!$B:$B,'Monthy Targets'!$B:$B,0)))</f>
        <v>0</v>
      </c>
      <c r="CL145" s="14">
        <f>INDEX('Monthy Targets'!AE:AE,(MATCH(FY2019_ALL_Targets!$B:$B,'Monthy Targets'!$B:$B,0)))</f>
        <v>0</v>
      </c>
      <c r="CM145" s="14">
        <f>INDEX('Monthy Targets'!AF:AF,(MATCH(FY2019_ALL_Targets!$B:$B,'Monthy Targets'!$B:$B,0)))</f>
        <v>0</v>
      </c>
      <c r="CN145" s="14">
        <f>INDEX('Monthy Targets'!AG:AG,(MATCH(FY2019_ALL_Targets!$B:$B,'Monthy Targets'!$B:$B,0)))</f>
        <v>0</v>
      </c>
      <c r="CO145" s="14">
        <v>0</v>
      </c>
      <c r="CP145" s="14">
        <v>0</v>
      </c>
      <c r="CQ145" s="14">
        <v>0.49</v>
      </c>
      <c r="CR145" s="14">
        <v>0.49</v>
      </c>
      <c r="CS145" s="14">
        <v>0</v>
      </c>
      <c r="CT145" s="14">
        <v>0</v>
      </c>
      <c r="CU145" s="14">
        <v>0.49</v>
      </c>
      <c r="CV145" s="14">
        <v>0.49</v>
      </c>
      <c r="CW145" s="14">
        <v>0.49</v>
      </c>
      <c r="CX145" s="14">
        <v>0</v>
      </c>
      <c r="CY145" s="14">
        <v>0.49</v>
      </c>
      <c r="CZ145" s="14">
        <v>0.49</v>
      </c>
      <c r="DA145" s="14">
        <f>IF('QIPP Scorecard'!$AA$1=4,IF(FY2019_ALL_Targets!$BU145="Yes",INDEX('Final Comp Values'!$BN:$BN,MATCH(FY2019_ALL_Targets!$A145,'Final Comp Values'!$B:$B,0)),IF($BU145="Min Data",0,0)),0)</f>
        <v>0.49</v>
      </c>
      <c r="DB145" s="14">
        <f>IF('QIPP Scorecard'!$AA$1=4,IF(FY2019_ALL_Targets!$BV145="Yes",INDEX('Final Comp Values'!$BN:$BN,MATCH(FY2019_ALL_Targets!$A145,'Final Comp Values'!$B:$B,0)),IF($BV145="Min Data",0,0)),0)</f>
        <v>0</v>
      </c>
      <c r="DC145" s="14">
        <f>IF('QIPP Scorecard'!$AA$1=4,IF(FY2019_ALL_Targets!$BW145="Yes",INDEX('Final Comp Values'!$BN:$BN,MATCH(FY2019_ALL_Targets!$A145,'Final Comp Values'!$B:$B,0)),IF(CI145="Min Data",0,0)),0)</f>
        <v>0.49</v>
      </c>
      <c r="DD145" s="14">
        <f>IF('QIPP Scorecard'!$AA$1=4,IF(FY2019_ALL_Targets!$BX145="Yes",INDEX('Final Comp Values'!$BN:$BN,MATCH(FY2019_ALL_Targets!$A145,'Final Comp Values'!$B:$B,0)),IF($BX145="Min Data",0,0)),0)</f>
        <v>0.49</v>
      </c>
      <c r="DE145" s="14">
        <v>0</v>
      </c>
      <c r="DF145" s="14">
        <v>0</v>
      </c>
      <c r="DG145" s="14">
        <v>0.92</v>
      </c>
      <c r="DH145" s="14">
        <v>0.92</v>
      </c>
      <c r="DI145" s="14">
        <v>0</v>
      </c>
      <c r="DJ145" s="14">
        <v>0</v>
      </c>
      <c r="DK145" s="14">
        <v>0.92</v>
      </c>
      <c r="DL145" s="14">
        <v>0.92</v>
      </c>
      <c r="DM145" s="14">
        <v>0.91</v>
      </c>
      <c r="DN145" s="14">
        <v>0</v>
      </c>
      <c r="DO145" s="14">
        <v>0.91</v>
      </c>
      <c r="DP145" s="14">
        <v>0.91</v>
      </c>
      <c r="DQ145" s="14">
        <f>IF('QIPP Scorecard'!$AA$1=4,IF(FY2019_ALL_Targets!$BY145="Yes",INDEX('Final Comp Values'!$BK:$BK,MATCH(FY2019_ALL_Targets!$A145,'Final Comp Values'!$B:$B,0)),IF($BY145="Min Data",0,0)),0)</f>
        <v>0.91</v>
      </c>
      <c r="DR145" s="14">
        <f>IF('QIPP Scorecard'!$AA$1=4,IF(FY2019_ALL_Targets!$BZ145="Yes",INDEX('Final Comp Values'!$BO:$BO,MATCH(FY2019_ALL_Targets!$A145,'Final Comp Values'!$B:$B,0)),IF($BZ145="Min Data",0,0)),0)</f>
        <v>0</v>
      </c>
      <c r="DS145" s="14">
        <f>IF('QIPP Scorecard'!$AA$1=4,IF(FY2019_ALL_Targets!$CA145="Yes",INDEX('Final Comp Values'!$BO:$BO,MATCH(FY2019_ALL_Targets!$A145,'Final Comp Values'!$B:$B,0)),IF($CA145="Min Data",0,0)),0)</f>
        <v>0.91</v>
      </c>
      <c r="DT145" s="14">
        <f>IF('QIPP Scorecard'!$AA$1=4,IF(FY2019_ALL_Targets!$CB145="Yes",INDEX('Final Comp Values'!$BO:$BO,MATCH(FY2019_ALL_Targets!$A145,'Final Comp Values'!$B:$B,0)),IF($CB145="Min Data",0,0)),0)</f>
        <v>0.91</v>
      </c>
      <c r="DU145" s="14">
        <v>0.28000000000000003</v>
      </c>
      <c r="DV145" s="14">
        <v>0.32</v>
      </c>
      <c r="DW145" s="14">
        <v>0.5</v>
      </c>
      <c r="DX145" s="14">
        <v>0.49</v>
      </c>
      <c r="DY145" s="12">
        <f t="shared" si="11"/>
        <v>1</v>
      </c>
      <c r="DZ145" s="12">
        <f t="shared" si="12"/>
        <v>1</v>
      </c>
      <c r="EA145" s="12">
        <f t="shared" si="13"/>
        <v>0</v>
      </c>
      <c r="EB145" s="12">
        <f t="shared" si="14"/>
        <v>3</v>
      </c>
    </row>
    <row r="146" spans="1:132" x14ac:dyDescent="0.25">
      <c r="A146" s="297">
        <v>5049</v>
      </c>
      <c r="B146" s="347">
        <v>675049</v>
      </c>
      <c r="C146" s="297">
        <v>1026197</v>
      </c>
      <c r="D146" s="14">
        <v>1760470181</v>
      </c>
      <c r="E146" s="26" t="s">
        <v>913</v>
      </c>
      <c r="F146" s="26" t="str">
        <f>INDEX('Mar - Aug'!X:X,MATCH(A146,'Mar - Aug'!B:B,0))</f>
        <v>MRSA West</v>
      </c>
      <c r="G146" s="26" t="s">
        <v>3140</v>
      </c>
      <c r="H146" s="26"/>
      <c r="I146" s="26" t="str">
        <f t="shared" si="10"/>
        <v/>
      </c>
      <c r="J146" s="299" t="s">
        <v>247</v>
      </c>
      <c r="K146" s="299" t="s">
        <v>1011</v>
      </c>
      <c r="L146" s="299" t="s">
        <v>248</v>
      </c>
      <c r="M146" s="13">
        <v>5.8510649999999997E-2</v>
      </c>
      <c r="N146" s="13">
        <v>2.8846170000000001E-2</v>
      </c>
      <c r="O146" s="13">
        <v>0</v>
      </c>
      <c r="P146" s="13">
        <v>0.28961748999999998</v>
      </c>
      <c r="Q146" s="13">
        <v>3.3690650000000003E-2</v>
      </c>
      <c r="R146" s="13">
        <v>5.5747400000000003E-2</v>
      </c>
      <c r="S146" s="13">
        <v>3.7344499999999998E-3</v>
      </c>
      <c r="T146" s="13">
        <v>0.15247816</v>
      </c>
      <c r="U146" s="13">
        <v>5.7515968950000003E-2</v>
      </c>
      <c r="V146" s="13">
        <v>5.5747400000000003E-2</v>
      </c>
      <c r="W146" s="13">
        <v>3.7344499999999998E-3</v>
      </c>
      <c r="X146" s="13">
        <v>0.28469399267000001</v>
      </c>
      <c r="Y146" s="13">
        <v>5.5585117500000003E-2</v>
      </c>
      <c r="Z146" s="13">
        <v>5.5747400000000003E-2</v>
      </c>
      <c r="AA146" s="13">
        <v>3.7344499999999998E-3</v>
      </c>
      <c r="AB146" s="13">
        <v>0.27513661550000001</v>
      </c>
      <c r="AC146" s="13">
        <v>5.6521287900000002E-2</v>
      </c>
      <c r="AD146" s="13">
        <v>5.5747400000000003E-2</v>
      </c>
      <c r="AE146" s="13">
        <v>3.7344499999999998E-3</v>
      </c>
      <c r="AF146" s="13">
        <v>0.27977049533999998</v>
      </c>
      <c r="AG146" s="13">
        <v>5.2659585000000002E-2</v>
      </c>
      <c r="AH146" s="13">
        <v>5.5747400000000003E-2</v>
      </c>
      <c r="AI146" s="13">
        <v>3.7344499999999998E-3</v>
      </c>
      <c r="AJ146" s="13">
        <v>0.260655741</v>
      </c>
      <c r="AK146" s="13">
        <v>5.552660685E-2</v>
      </c>
      <c r="AL146" s="13">
        <v>5.5747400000000003E-2</v>
      </c>
      <c r="AM146" s="13">
        <v>3.7344499999999998E-3</v>
      </c>
      <c r="AN146" s="13">
        <v>0.27484699801000001</v>
      </c>
      <c r="AO146" s="13">
        <v>4.9734052500000001E-2</v>
      </c>
      <c r="AP146" s="13">
        <v>5.5747400000000003E-2</v>
      </c>
      <c r="AQ146" s="13">
        <v>3.7344499999999998E-3</v>
      </c>
      <c r="AR146" s="13">
        <v>0.24617486650000001</v>
      </c>
      <c r="AS146" s="13">
        <v>5.44149045E-2</v>
      </c>
      <c r="AT146" s="13">
        <v>5.5747400000000003E-2</v>
      </c>
      <c r="AU146" s="13">
        <v>3.7344499999999998E-3</v>
      </c>
      <c r="AV146" s="13">
        <v>0.26934426569999997</v>
      </c>
      <c r="AW146" s="13">
        <v>4.6808519999999999E-2</v>
      </c>
      <c r="AX146" s="13">
        <v>5.5747400000000003E-2</v>
      </c>
      <c r="AY146" s="13">
        <v>3.7344499999999998E-3</v>
      </c>
      <c r="AZ146" s="13">
        <v>0.23169399199999999</v>
      </c>
      <c r="BA146" s="86">
        <v>2.1739130434782601E-2</v>
      </c>
      <c r="BB146" s="86">
        <v>4.3478260869565202E-2</v>
      </c>
      <c r="BC146" s="13">
        <v>0</v>
      </c>
      <c r="BD146" s="13">
        <v>0.119047619047619</v>
      </c>
      <c r="BE146" s="14">
        <v>7.8947368421052599E-2</v>
      </c>
      <c r="BF146" s="14">
        <v>0</v>
      </c>
      <c r="BG146" s="14">
        <v>0</v>
      </c>
      <c r="BH146" s="14">
        <v>0.194444444444444</v>
      </c>
      <c r="BI146" s="14">
        <v>0.102564102564103</v>
      </c>
      <c r="BJ146" s="14">
        <v>4.7619047619047603E-2</v>
      </c>
      <c r="BK146" s="14">
        <v>0</v>
      </c>
      <c r="BL146" s="430">
        <v>0.13888888888888901</v>
      </c>
      <c r="BM146" s="14">
        <v>7.69230769230769E-2</v>
      </c>
      <c r="BN146" s="14">
        <v>9.0909090909090898E-2</v>
      </c>
      <c r="BO146" s="14">
        <v>0</v>
      </c>
      <c r="BP146" s="14">
        <v>0.11111111111111099</v>
      </c>
      <c r="BQ146" s="86">
        <v>7.69230769230769E-2</v>
      </c>
      <c r="BR146" s="86">
        <v>9.0909090909090898E-2</v>
      </c>
      <c r="BS146" s="86">
        <v>0</v>
      </c>
      <c r="BT146" s="86">
        <v>0.11111111111111099</v>
      </c>
      <c r="BU146" s="14" t="s">
        <v>36</v>
      </c>
      <c r="BV146" s="14" t="s">
        <v>36</v>
      </c>
      <c r="BW146" s="14" t="s">
        <v>35</v>
      </c>
      <c r="BX146" s="14" t="s">
        <v>35</v>
      </c>
      <c r="BY146" s="14" t="s">
        <v>36</v>
      </c>
      <c r="BZ146" s="14" t="s">
        <v>36</v>
      </c>
      <c r="CA146" s="14" t="s">
        <v>35</v>
      </c>
      <c r="CB146" s="14" t="s">
        <v>35</v>
      </c>
      <c r="CC146" s="14">
        <v>3.16</v>
      </c>
      <c r="CD146" s="14">
        <v>3.16</v>
      </c>
      <c r="CE146" s="14">
        <v>3.16</v>
      </c>
      <c r="CF146" s="14">
        <v>3.16</v>
      </c>
      <c r="CG146" s="14">
        <v>3.16</v>
      </c>
      <c r="CH146" s="14">
        <v>3.16</v>
      </c>
      <c r="CI146" s="14">
        <v>3.1</v>
      </c>
      <c r="CJ146" s="14">
        <f>INDEX('Monthy Targets'!AC:AC,(MATCH(FY2019_ALL_Targets!$B:$B,'Monthy Targets'!$B:$B,0)))</f>
        <v>3.08</v>
      </c>
      <c r="CK146" s="14">
        <f>INDEX('Monthy Targets'!AD:AD,(MATCH(FY2019_ALL_Targets!$B:$B,'Monthy Targets'!$B:$B,0)))</f>
        <v>3.08</v>
      </c>
      <c r="CL146" s="14">
        <f>INDEX('Monthy Targets'!AE:AE,(MATCH(FY2019_ALL_Targets!$B:$B,'Monthy Targets'!$B:$B,0)))</f>
        <v>3.08</v>
      </c>
      <c r="CM146" s="14">
        <f>INDEX('Monthy Targets'!AF:AF,(MATCH(FY2019_ALL_Targets!$B:$B,'Monthy Targets'!$B:$B,0)))</f>
        <v>3.08</v>
      </c>
      <c r="CN146" s="14">
        <f>INDEX('Monthy Targets'!AG:AG,(MATCH(FY2019_ALL_Targets!$B:$B,'Monthy Targets'!$B:$B,0)))</f>
        <v>3.08</v>
      </c>
      <c r="CO146" s="14">
        <v>0.22</v>
      </c>
      <c r="CP146" s="14">
        <v>0.22</v>
      </c>
      <c r="CQ146" s="14">
        <v>0.22</v>
      </c>
      <c r="CR146" s="14">
        <v>0.22</v>
      </c>
      <c r="CS146" s="14">
        <v>0</v>
      </c>
      <c r="CT146" s="14">
        <v>0.22</v>
      </c>
      <c r="CU146" s="14">
        <v>0.22</v>
      </c>
      <c r="CV146" s="14">
        <v>0.22</v>
      </c>
      <c r="CW146" s="14">
        <v>0</v>
      </c>
      <c r="CX146" s="14">
        <v>0.21</v>
      </c>
      <c r="CY146" s="14">
        <v>0.21</v>
      </c>
      <c r="CZ146" s="14">
        <v>0.21</v>
      </c>
      <c r="DA146" s="14">
        <f>IF('QIPP Scorecard'!$AA$1=4,IF(FY2019_ALL_Targets!$BU146="Yes",INDEX('Final Comp Values'!$BN:$BN,MATCH(FY2019_ALL_Targets!$A146,'Final Comp Values'!$B:$B,0)),IF($BU146="Min Data",0,0)),0)</f>
        <v>0</v>
      </c>
      <c r="DB146" s="14">
        <f>IF('QIPP Scorecard'!$AA$1=4,IF(FY2019_ALL_Targets!$BV146="Yes",INDEX('Final Comp Values'!$BN:$BN,MATCH(FY2019_ALL_Targets!$A146,'Final Comp Values'!$B:$B,0)),IF($BV146="Min Data",0,0)),0)</f>
        <v>0</v>
      </c>
      <c r="DC146" s="14">
        <f>IF('QIPP Scorecard'!$AA$1=4,IF(FY2019_ALL_Targets!$BW146="Yes",INDEX('Final Comp Values'!$BN:$BN,MATCH(FY2019_ALL_Targets!$A146,'Final Comp Values'!$B:$B,0)),IF(CI146="Min Data",0,0)),0)</f>
        <v>0.21</v>
      </c>
      <c r="DD146" s="14">
        <f>IF('QIPP Scorecard'!$AA$1=4,IF(FY2019_ALL_Targets!$BX146="Yes",INDEX('Final Comp Values'!$BN:$BN,MATCH(FY2019_ALL_Targets!$A146,'Final Comp Values'!$B:$B,0)),IF($BX146="Min Data",0,0)),0)</f>
        <v>0.21</v>
      </c>
      <c r="DE146" s="14">
        <v>0.4</v>
      </c>
      <c r="DF146" s="14">
        <v>0.4</v>
      </c>
      <c r="DG146" s="14">
        <v>0.4</v>
      </c>
      <c r="DH146" s="14">
        <v>0.4</v>
      </c>
      <c r="DI146" s="14">
        <v>0</v>
      </c>
      <c r="DJ146" s="14">
        <v>0.4</v>
      </c>
      <c r="DK146" s="14">
        <v>0.4</v>
      </c>
      <c r="DL146" s="14">
        <v>0.4</v>
      </c>
      <c r="DM146" s="14">
        <v>0</v>
      </c>
      <c r="DN146" s="14">
        <v>0.39</v>
      </c>
      <c r="DO146" s="14">
        <v>0.39</v>
      </c>
      <c r="DP146" s="14">
        <v>0.39</v>
      </c>
      <c r="DQ146" s="14">
        <f>IF('QIPP Scorecard'!$AA$1=4,IF(FY2019_ALL_Targets!$BY146="Yes",INDEX('Final Comp Values'!$BK:$BK,MATCH(FY2019_ALL_Targets!$A146,'Final Comp Values'!$B:$B,0)),IF($BY146="Min Data",0,0)),0)</f>
        <v>0</v>
      </c>
      <c r="DR146" s="14">
        <f>IF('QIPP Scorecard'!$AA$1=4,IF(FY2019_ALL_Targets!$BZ146="Yes",INDEX('Final Comp Values'!$BO:$BO,MATCH(FY2019_ALL_Targets!$A146,'Final Comp Values'!$B:$B,0)),IF($BZ146="Min Data",0,0)),0)</f>
        <v>0</v>
      </c>
      <c r="DS146" s="14">
        <f>IF('QIPP Scorecard'!$AA$1=4,IF(FY2019_ALL_Targets!$CA146="Yes",INDEX('Final Comp Values'!$BO:$BO,MATCH(FY2019_ALL_Targets!$A146,'Final Comp Values'!$B:$B,0)),IF($CA146="Min Data",0,0)),0)</f>
        <v>0.39</v>
      </c>
      <c r="DT146" s="14">
        <f>IF('QIPP Scorecard'!$AA$1=4,IF(FY2019_ALL_Targets!$CB146="Yes",INDEX('Final Comp Values'!$BO:$BO,MATCH(FY2019_ALL_Targets!$A146,'Final Comp Values'!$B:$B,0)),IF($CB146="Min Data",0,0)),0)</f>
        <v>0.39</v>
      </c>
      <c r="DU146" s="14">
        <v>0.56000000000000005</v>
      </c>
      <c r="DV146" s="14">
        <v>0.56999999999999995</v>
      </c>
      <c r="DW146" s="14">
        <v>0.59</v>
      </c>
      <c r="DX146" s="14">
        <v>0.51</v>
      </c>
      <c r="DY146" s="12">
        <f t="shared" si="11"/>
        <v>2</v>
      </c>
      <c r="DZ146" s="12">
        <f t="shared" si="12"/>
        <v>2</v>
      </c>
      <c r="EA146" s="12">
        <f t="shared" si="13"/>
        <v>0</v>
      </c>
      <c r="EB146" s="12">
        <f t="shared" si="14"/>
        <v>0</v>
      </c>
    </row>
    <row r="147" spans="1:132" x14ac:dyDescent="0.25">
      <c r="A147" s="297">
        <v>4145</v>
      </c>
      <c r="B147" s="347">
        <v>675052</v>
      </c>
      <c r="C147" s="297">
        <v>1028656</v>
      </c>
      <c r="D147" s="14">
        <v>1912931015</v>
      </c>
      <c r="E147" s="26" t="s">
        <v>930</v>
      </c>
      <c r="F147" s="26" t="str">
        <f>INDEX('Mar - Aug'!X:X,MATCH(A147,'Mar - Aug'!B:B,0))</f>
        <v>Harris</v>
      </c>
      <c r="G147" s="26" t="s">
        <v>3016</v>
      </c>
      <c r="H147" s="26"/>
      <c r="I147" s="26" t="str">
        <f t="shared" si="10"/>
        <v/>
      </c>
      <c r="J147" s="299" t="s">
        <v>433</v>
      </c>
      <c r="K147" s="299" t="s">
        <v>2881</v>
      </c>
      <c r="L147" s="299" t="s">
        <v>434</v>
      </c>
      <c r="M147" s="13">
        <v>4.3165469999999997E-2</v>
      </c>
      <c r="N147" s="13">
        <v>7.9545450000000004E-2</v>
      </c>
      <c r="O147" s="13">
        <v>0</v>
      </c>
      <c r="P147" s="13">
        <v>0.28947367000000002</v>
      </c>
      <c r="Q147" s="13">
        <v>3.3690650000000003E-2</v>
      </c>
      <c r="R147" s="13">
        <v>5.5747400000000003E-2</v>
      </c>
      <c r="S147" s="13">
        <v>3.7344499999999998E-3</v>
      </c>
      <c r="T147" s="13">
        <v>0.15247816</v>
      </c>
      <c r="U147" s="13">
        <v>4.2431657009999998E-2</v>
      </c>
      <c r="V147" s="13">
        <v>7.8193177350000004E-2</v>
      </c>
      <c r="W147" s="13">
        <v>3.7344499999999998E-3</v>
      </c>
      <c r="X147" s="13">
        <v>0.28455261761</v>
      </c>
      <c r="Y147" s="13">
        <v>4.1007196500000002E-2</v>
      </c>
      <c r="Z147" s="13">
        <v>7.55681775E-2</v>
      </c>
      <c r="AA147" s="13">
        <v>3.7344499999999998E-3</v>
      </c>
      <c r="AB147" s="13">
        <v>0.27499998650000002</v>
      </c>
      <c r="AC147" s="13">
        <v>4.1697844019999999E-2</v>
      </c>
      <c r="AD147" s="13">
        <v>7.6840904700000004E-2</v>
      </c>
      <c r="AE147" s="13">
        <v>3.7344499999999998E-3</v>
      </c>
      <c r="AF147" s="13">
        <v>0.27963156521999999</v>
      </c>
      <c r="AG147" s="13">
        <v>3.8848923E-2</v>
      </c>
      <c r="AH147" s="13">
        <v>7.1590904999999996E-2</v>
      </c>
      <c r="AI147" s="13">
        <v>3.7344499999999998E-3</v>
      </c>
      <c r="AJ147" s="13">
        <v>0.26052630300000001</v>
      </c>
      <c r="AK147" s="13">
        <v>4.096403103E-2</v>
      </c>
      <c r="AL147" s="13">
        <v>7.5488632050000004E-2</v>
      </c>
      <c r="AM147" s="13">
        <v>3.7344499999999998E-3</v>
      </c>
      <c r="AN147" s="13">
        <v>0.27471051282999998</v>
      </c>
      <c r="AO147" s="13">
        <v>3.6690649499999999E-2</v>
      </c>
      <c r="AP147" s="13">
        <v>6.7613632500000007E-2</v>
      </c>
      <c r="AQ147" s="13">
        <v>3.7344499999999998E-3</v>
      </c>
      <c r="AR147" s="13">
        <v>0.24605261950000001</v>
      </c>
      <c r="AS147" s="13">
        <v>4.0143887099999997E-2</v>
      </c>
      <c r="AT147" s="13">
        <v>7.3977268499999999E-2</v>
      </c>
      <c r="AU147" s="13">
        <v>3.7344499999999998E-3</v>
      </c>
      <c r="AV147" s="13">
        <v>0.26921051309999999</v>
      </c>
      <c r="AW147" s="13">
        <v>3.4532375999999997E-2</v>
      </c>
      <c r="AX147" s="13">
        <v>6.3636360000000003E-2</v>
      </c>
      <c r="AY147" s="13">
        <v>3.7344499999999998E-3</v>
      </c>
      <c r="AZ147" s="13">
        <v>0.23157893600000001</v>
      </c>
      <c r="BA147" s="86">
        <v>0</v>
      </c>
      <c r="BB147" s="86">
        <v>8.3333333333333301E-2</v>
      </c>
      <c r="BC147" s="13">
        <v>0</v>
      </c>
      <c r="BD147" s="13">
        <v>0.32142857142857101</v>
      </c>
      <c r="BE147" s="14">
        <v>2.6315789473684199E-2</v>
      </c>
      <c r="BF147" s="14">
        <v>8.6956521739130405E-2</v>
      </c>
      <c r="BG147" s="14">
        <v>0</v>
      </c>
      <c r="BH147" s="14">
        <v>0.29032258064516098</v>
      </c>
      <c r="BI147" s="14">
        <v>4.6511627906976702E-2</v>
      </c>
      <c r="BJ147" s="14">
        <v>0.12903225806451599</v>
      </c>
      <c r="BK147" s="14">
        <v>0</v>
      </c>
      <c r="BL147" s="430">
        <v>0.21621621621621601</v>
      </c>
      <c r="BM147" s="14">
        <v>4.6511627906976702E-2</v>
      </c>
      <c r="BN147" s="14">
        <v>0.148148148148148</v>
      </c>
      <c r="BO147" s="14">
        <v>0</v>
      </c>
      <c r="BP147" s="14">
        <v>0.29032258064516098</v>
      </c>
      <c r="BQ147" s="86">
        <v>4.6511627906976702E-2</v>
      </c>
      <c r="BR147" s="86">
        <v>0.148148148148148</v>
      </c>
      <c r="BS147" s="86">
        <v>0</v>
      </c>
      <c r="BT147" s="86">
        <v>0.29032258064516098</v>
      </c>
      <c r="BU147" s="14" t="s">
        <v>36</v>
      </c>
      <c r="BV147" s="14" t="s">
        <v>36</v>
      </c>
      <c r="BW147" s="14" t="s">
        <v>35</v>
      </c>
      <c r="BX147" s="14" t="s">
        <v>36</v>
      </c>
      <c r="BY147" s="14" t="s">
        <v>36</v>
      </c>
      <c r="BZ147" s="14" t="s">
        <v>36</v>
      </c>
      <c r="CA147" s="14" t="s">
        <v>35</v>
      </c>
      <c r="CB147" s="14" t="s">
        <v>36</v>
      </c>
      <c r="CC147" s="14">
        <v>0</v>
      </c>
      <c r="CD147" s="14">
        <v>0</v>
      </c>
      <c r="CE147" s="14">
        <v>0</v>
      </c>
      <c r="CF147" s="14">
        <v>0</v>
      </c>
      <c r="CG147" s="14">
        <v>0</v>
      </c>
      <c r="CH147" s="14">
        <v>0</v>
      </c>
      <c r="CI147" s="14">
        <v>0</v>
      </c>
      <c r="CJ147" s="14">
        <f>INDEX('Monthy Targets'!AC:AC,(MATCH(FY2019_ALL_Targets!$B:$B,'Monthy Targets'!$B:$B,0)))</f>
        <v>0</v>
      </c>
      <c r="CK147" s="14">
        <f>INDEX('Monthy Targets'!AD:AD,(MATCH(FY2019_ALL_Targets!$B:$B,'Monthy Targets'!$B:$B,0)))</f>
        <v>0</v>
      </c>
      <c r="CL147" s="14">
        <f>INDEX('Monthy Targets'!AE:AE,(MATCH(FY2019_ALL_Targets!$B:$B,'Monthy Targets'!$B:$B,0)))</f>
        <v>0</v>
      </c>
      <c r="CM147" s="14">
        <f>INDEX('Monthy Targets'!AF:AF,(MATCH(FY2019_ALL_Targets!$B:$B,'Monthy Targets'!$B:$B,0)))</f>
        <v>0</v>
      </c>
      <c r="CN147" s="14">
        <f>INDEX('Monthy Targets'!AG:AG,(MATCH(FY2019_ALL_Targets!$B:$B,'Monthy Targets'!$B:$B,0)))</f>
        <v>0</v>
      </c>
      <c r="CO147" s="14">
        <v>0.23</v>
      </c>
      <c r="CP147" s="14">
        <v>0</v>
      </c>
      <c r="CQ147" s="14">
        <v>0.23</v>
      </c>
      <c r="CR147" s="14">
        <v>0</v>
      </c>
      <c r="CS147" s="14">
        <v>0.23</v>
      </c>
      <c r="CT147" s="14">
        <v>0</v>
      </c>
      <c r="CU147" s="14">
        <v>0.23</v>
      </c>
      <c r="CV147" s="14">
        <v>0</v>
      </c>
      <c r="CW147" s="14">
        <v>0</v>
      </c>
      <c r="CX147" s="14">
        <v>0</v>
      </c>
      <c r="CY147" s="14">
        <v>0.23</v>
      </c>
      <c r="CZ147" s="14">
        <v>0.23</v>
      </c>
      <c r="DA147" s="14">
        <f>IF('QIPP Scorecard'!$AA$1=4,IF(FY2019_ALL_Targets!$BU147="Yes",INDEX('Final Comp Values'!$BN:$BN,MATCH(FY2019_ALL_Targets!$A147,'Final Comp Values'!$B:$B,0)),IF($BU147="Min Data",0,0)),0)</f>
        <v>0</v>
      </c>
      <c r="DB147" s="14">
        <f>IF('QIPP Scorecard'!$AA$1=4,IF(FY2019_ALL_Targets!$BV147="Yes",INDEX('Final Comp Values'!$BN:$BN,MATCH(FY2019_ALL_Targets!$A147,'Final Comp Values'!$B:$B,0)),IF($BV147="Min Data",0,0)),0)</f>
        <v>0</v>
      </c>
      <c r="DC147" s="14">
        <f>IF('QIPP Scorecard'!$AA$1=4,IF(FY2019_ALL_Targets!$BW147="Yes",INDEX('Final Comp Values'!$BN:$BN,MATCH(FY2019_ALL_Targets!$A147,'Final Comp Values'!$B:$B,0)),IF(CI147="Min Data",0,0)),0)</f>
        <v>0.23</v>
      </c>
      <c r="DD147" s="14">
        <f>IF('QIPP Scorecard'!$AA$1=4,IF(FY2019_ALL_Targets!$BX147="Yes",INDEX('Final Comp Values'!$BN:$BN,MATCH(FY2019_ALL_Targets!$A147,'Final Comp Values'!$B:$B,0)),IF($BX147="Min Data",0,0)),0)</f>
        <v>0</v>
      </c>
      <c r="DE147" s="14">
        <v>0.43</v>
      </c>
      <c r="DF147" s="14">
        <v>0</v>
      </c>
      <c r="DG147" s="14">
        <v>0.43</v>
      </c>
      <c r="DH147" s="14">
        <v>0</v>
      </c>
      <c r="DI147" s="14">
        <v>0.43</v>
      </c>
      <c r="DJ147" s="14">
        <v>0</v>
      </c>
      <c r="DK147" s="14">
        <v>0.43</v>
      </c>
      <c r="DL147" s="14">
        <v>0</v>
      </c>
      <c r="DM147" s="14">
        <v>0</v>
      </c>
      <c r="DN147" s="14">
        <v>0</v>
      </c>
      <c r="DO147" s="14">
        <v>0.43</v>
      </c>
      <c r="DP147" s="14">
        <v>0.43</v>
      </c>
      <c r="DQ147" s="14">
        <f>IF('QIPP Scorecard'!$AA$1=4,IF(FY2019_ALL_Targets!$BY147="Yes",INDEX('Final Comp Values'!$BK:$BK,MATCH(FY2019_ALL_Targets!$A147,'Final Comp Values'!$B:$B,0)),IF($BY147="Min Data",0,0)),0)</f>
        <v>0</v>
      </c>
      <c r="DR147" s="14">
        <f>IF('QIPP Scorecard'!$AA$1=4,IF(FY2019_ALL_Targets!$BZ147="Yes",INDEX('Final Comp Values'!$BO:$BO,MATCH(FY2019_ALL_Targets!$A147,'Final Comp Values'!$B:$B,0)),IF($BZ147="Min Data",0,0)),0)</f>
        <v>0</v>
      </c>
      <c r="DS147" s="14">
        <f>IF('QIPP Scorecard'!$AA$1=4,IF(FY2019_ALL_Targets!$CA147="Yes",INDEX('Final Comp Values'!$BO:$BO,MATCH(FY2019_ALL_Targets!$A147,'Final Comp Values'!$B:$B,0)),IF($CA147="Min Data",0,0)),0)</f>
        <v>0.43</v>
      </c>
      <c r="DT147" s="14">
        <f>IF('QIPP Scorecard'!$AA$1=4,IF(FY2019_ALL_Targets!$CB147="Yes",INDEX('Final Comp Values'!$BO:$BO,MATCH(FY2019_ALL_Targets!$A147,'Final Comp Values'!$B:$B,0)),IF($CB147="Min Data",0,0)),0)</f>
        <v>0</v>
      </c>
      <c r="DU147" s="14">
        <v>0.13</v>
      </c>
      <c r="DV147" s="14">
        <v>0.15</v>
      </c>
      <c r="DW147" s="14">
        <v>0.16</v>
      </c>
      <c r="DX147" s="14">
        <v>0.08</v>
      </c>
      <c r="DY147" s="12">
        <f t="shared" si="11"/>
        <v>3</v>
      </c>
      <c r="DZ147" s="12">
        <f t="shared" si="12"/>
        <v>3</v>
      </c>
      <c r="EA147" s="12">
        <f t="shared" si="13"/>
        <v>0</v>
      </c>
      <c r="EB147" s="12">
        <f t="shared" si="14"/>
        <v>3</v>
      </c>
    </row>
    <row r="148" spans="1:132" x14ac:dyDescent="0.25">
      <c r="A148" s="297">
        <v>5040</v>
      </c>
      <c r="B148" s="347">
        <v>675055</v>
      </c>
      <c r="C148" s="297">
        <v>1026206</v>
      </c>
      <c r="D148" s="14">
        <v>1669424388</v>
      </c>
      <c r="E148" s="26" t="s">
        <v>913</v>
      </c>
      <c r="F148" s="26" t="str">
        <f>INDEX('Mar - Aug'!X:X,MATCH(A148,'Mar - Aug'!B:B,0))</f>
        <v>MRSA West</v>
      </c>
      <c r="G148" s="26" t="s">
        <v>3130</v>
      </c>
      <c r="H148" s="26"/>
      <c r="I148" s="26" t="str">
        <f t="shared" si="10"/>
        <v/>
      </c>
      <c r="J148" s="299" t="s">
        <v>649</v>
      </c>
      <c r="K148" s="299" t="s">
        <v>932</v>
      </c>
      <c r="L148" s="299" t="s">
        <v>2583</v>
      </c>
      <c r="M148" s="13">
        <v>1.3513509999999999E-2</v>
      </c>
      <c r="N148" s="13">
        <v>0</v>
      </c>
      <c r="O148" s="13">
        <v>6.7567599999999997E-3</v>
      </c>
      <c r="P148" s="13">
        <v>0.23622049000000001</v>
      </c>
      <c r="Q148" s="13">
        <v>3.3690650000000003E-2</v>
      </c>
      <c r="R148" s="13">
        <v>5.5747400000000003E-2</v>
      </c>
      <c r="S148" s="13">
        <v>3.7344499999999998E-3</v>
      </c>
      <c r="T148" s="13">
        <v>0.15247816</v>
      </c>
      <c r="U148" s="13">
        <v>3.3690650000000003E-2</v>
      </c>
      <c r="V148" s="13">
        <v>5.5747400000000003E-2</v>
      </c>
      <c r="W148" s="13">
        <v>6.6418950799999998E-3</v>
      </c>
      <c r="X148" s="13">
        <v>0.23220474166999999</v>
      </c>
      <c r="Y148" s="13">
        <v>3.3690650000000003E-2</v>
      </c>
      <c r="Z148" s="13">
        <v>5.5747400000000003E-2</v>
      </c>
      <c r="AA148" s="13">
        <v>6.4189219999999996E-3</v>
      </c>
      <c r="AB148" s="13">
        <v>0.22440946549999999</v>
      </c>
      <c r="AC148" s="13">
        <v>3.3690650000000003E-2</v>
      </c>
      <c r="AD148" s="13">
        <v>5.5747400000000003E-2</v>
      </c>
      <c r="AE148" s="13">
        <v>6.5270301599999999E-3</v>
      </c>
      <c r="AF148" s="13">
        <v>0.22818899334000001</v>
      </c>
      <c r="AG148" s="13">
        <v>3.3690650000000003E-2</v>
      </c>
      <c r="AH148" s="13">
        <v>5.5747400000000003E-2</v>
      </c>
      <c r="AI148" s="13">
        <v>6.0810839999999996E-3</v>
      </c>
      <c r="AJ148" s="13">
        <v>0.212598441</v>
      </c>
      <c r="AK148" s="13">
        <v>3.3690650000000003E-2</v>
      </c>
      <c r="AL148" s="13">
        <v>5.5747400000000003E-2</v>
      </c>
      <c r="AM148" s="13">
        <v>6.41216524E-3</v>
      </c>
      <c r="AN148" s="13">
        <v>0.22417324500999999</v>
      </c>
      <c r="AO148" s="13">
        <v>3.3690650000000003E-2</v>
      </c>
      <c r="AP148" s="13">
        <v>5.5747400000000003E-2</v>
      </c>
      <c r="AQ148" s="13">
        <v>5.7432459999999996E-3</v>
      </c>
      <c r="AR148" s="13">
        <v>0.20078741650000001</v>
      </c>
      <c r="AS148" s="13">
        <v>3.3690650000000003E-2</v>
      </c>
      <c r="AT148" s="13">
        <v>5.5747400000000003E-2</v>
      </c>
      <c r="AU148" s="13">
        <v>6.2837867999999998E-3</v>
      </c>
      <c r="AV148" s="13">
        <v>0.21968505569999999</v>
      </c>
      <c r="AW148" s="13">
        <v>3.3690650000000003E-2</v>
      </c>
      <c r="AX148" s="13">
        <v>5.5747400000000003E-2</v>
      </c>
      <c r="AY148" s="13">
        <v>5.4054079999999996E-3</v>
      </c>
      <c r="AZ148" s="13">
        <v>0.18897639199999999</v>
      </c>
      <c r="BA148" s="86">
        <v>2.1739130434782601E-2</v>
      </c>
      <c r="BB148" s="86">
        <v>0</v>
      </c>
      <c r="BC148" s="13">
        <v>0</v>
      </c>
      <c r="BD148" s="13">
        <v>0.116279069767442</v>
      </c>
      <c r="BE148" s="14">
        <v>2.1276595744680899E-2</v>
      </c>
      <c r="BF148" s="14">
        <v>0</v>
      </c>
      <c r="BG148" s="14">
        <v>0</v>
      </c>
      <c r="BH148" s="14">
        <v>7.1428571428571397E-2</v>
      </c>
      <c r="BI148" s="14">
        <v>0</v>
      </c>
      <c r="BJ148" s="14">
        <v>0</v>
      </c>
      <c r="BK148" s="14">
        <v>0</v>
      </c>
      <c r="BL148" s="430">
        <v>0.12195121951219499</v>
      </c>
      <c r="BM148" s="14">
        <v>0</v>
      </c>
      <c r="BN148" s="14">
        <v>0</v>
      </c>
      <c r="BO148" s="14">
        <v>0</v>
      </c>
      <c r="BP148" s="14">
        <v>5.1282051282051301E-2</v>
      </c>
      <c r="BQ148" s="86">
        <v>0</v>
      </c>
      <c r="BR148" s="86">
        <v>0</v>
      </c>
      <c r="BS148" s="86">
        <v>0</v>
      </c>
      <c r="BT148" s="86">
        <v>5.1282051282051301E-2</v>
      </c>
      <c r="BU148" s="14" t="s">
        <v>35</v>
      </c>
      <c r="BV148" s="14" t="s">
        <v>35</v>
      </c>
      <c r="BW148" s="14" t="s">
        <v>35</v>
      </c>
      <c r="BX148" s="14" t="s">
        <v>35</v>
      </c>
      <c r="BY148" s="14" t="s">
        <v>35</v>
      </c>
      <c r="BZ148" s="14" t="s">
        <v>35</v>
      </c>
      <c r="CA148" s="14" t="s">
        <v>35</v>
      </c>
      <c r="CB148" s="14" t="s">
        <v>35</v>
      </c>
      <c r="CC148" s="14">
        <v>3.76</v>
      </c>
      <c r="CD148" s="14">
        <v>3.76</v>
      </c>
      <c r="CE148" s="14">
        <v>3.76</v>
      </c>
      <c r="CF148" s="14">
        <v>3.76</v>
      </c>
      <c r="CG148" s="14">
        <v>3.76</v>
      </c>
      <c r="CH148" s="14">
        <v>3.76</v>
      </c>
      <c r="CI148" s="14">
        <v>3.68</v>
      </c>
      <c r="CJ148" s="14">
        <f>INDEX('Monthy Targets'!AC:AC,(MATCH(FY2019_ALL_Targets!$B:$B,'Monthy Targets'!$B:$B,0)))</f>
        <v>3.66</v>
      </c>
      <c r="CK148" s="14">
        <f>INDEX('Monthy Targets'!AD:AD,(MATCH(FY2019_ALL_Targets!$B:$B,'Monthy Targets'!$B:$B,0)))</f>
        <v>3.66</v>
      </c>
      <c r="CL148" s="14">
        <f>INDEX('Monthy Targets'!AE:AE,(MATCH(FY2019_ALL_Targets!$B:$B,'Monthy Targets'!$B:$B,0)))</f>
        <v>3.66</v>
      </c>
      <c r="CM148" s="14">
        <f>INDEX('Monthy Targets'!AF:AF,(MATCH(FY2019_ALL_Targets!$B:$B,'Monthy Targets'!$B:$B,0)))</f>
        <v>3.66</v>
      </c>
      <c r="CN148" s="14">
        <f>INDEX('Monthy Targets'!AG:AG,(MATCH(FY2019_ALL_Targets!$B:$B,'Monthy Targets'!$B:$B,0)))</f>
        <v>3.66</v>
      </c>
      <c r="CO148" s="14">
        <v>0.26</v>
      </c>
      <c r="CP148" s="14">
        <v>0.26</v>
      </c>
      <c r="CQ148" s="14">
        <v>0.26</v>
      </c>
      <c r="CR148" s="14">
        <v>0.26</v>
      </c>
      <c r="CS148" s="14">
        <v>0.26</v>
      </c>
      <c r="CT148" s="14">
        <v>0.26</v>
      </c>
      <c r="CU148" s="14">
        <v>0.26</v>
      </c>
      <c r="CV148" s="14">
        <v>0.26</v>
      </c>
      <c r="CW148" s="14">
        <v>0.25</v>
      </c>
      <c r="CX148" s="14">
        <v>0.25</v>
      </c>
      <c r="CY148" s="14">
        <v>0.25</v>
      </c>
      <c r="CZ148" s="14">
        <v>0.25</v>
      </c>
      <c r="DA148" s="14">
        <f>IF('QIPP Scorecard'!$AA$1=4,IF(FY2019_ALL_Targets!$BU148="Yes",INDEX('Final Comp Values'!$BN:$BN,MATCH(FY2019_ALL_Targets!$A148,'Final Comp Values'!$B:$B,0)),IF($BU148="Min Data",0,0)),0)</f>
        <v>0.25</v>
      </c>
      <c r="DB148" s="14">
        <f>IF('QIPP Scorecard'!$AA$1=4,IF(FY2019_ALL_Targets!$BV148="Yes",INDEX('Final Comp Values'!$BN:$BN,MATCH(FY2019_ALL_Targets!$A148,'Final Comp Values'!$B:$B,0)),IF($BV148="Min Data",0,0)),0)</f>
        <v>0.25</v>
      </c>
      <c r="DC148" s="14">
        <f>IF('QIPP Scorecard'!$AA$1=4,IF(FY2019_ALL_Targets!$BW148="Yes",INDEX('Final Comp Values'!$BN:$BN,MATCH(FY2019_ALL_Targets!$A148,'Final Comp Values'!$B:$B,0)),IF(CI148="Min Data",0,0)),0)</f>
        <v>0.25</v>
      </c>
      <c r="DD148" s="14">
        <f>IF('QIPP Scorecard'!$AA$1=4,IF(FY2019_ALL_Targets!$BX148="Yes",INDEX('Final Comp Values'!$BN:$BN,MATCH(FY2019_ALL_Targets!$A148,'Final Comp Values'!$B:$B,0)),IF($BX148="Min Data",0,0)),0)</f>
        <v>0.25</v>
      </c>
      <c r="DE148" s="14">
        <v>0.47</v>
      </c>
      <c r="DF148" s="14">
        <v>0.47</v>
      </c>
      <c r="DG148" s="14">
        <v>0.47</v>
      </c>
      <c r="DH148" s="14">
        <v>0.47</v>
      </c>
      <c r="DI148" s="14">
        <v>0.47</v>
      </c>
      <c r="DJ148" s="14">
        <v>0.47</v>
      </c>
      <c r="DK148" s="14">
        <v>0.47</v>
      </c>
      <c r="DL148" s="14">
        <v>0.47</v>
      </c>
      <c r="DM148" s="14">
        <v>0.46</v>
      </c>
      <c r="DN148" s="14">
        <v>0.46</v>
      </c>
      <c r="DO148" s="14">
        <v>0.46</v>
      </c>
      <c r="DP148" s="14">
        <v>0.46</v>
      </c>
      <c r="DQ148" s="14">
        <f>IF('QIPP Scorecard'!$AA$1=4,IF(FY2019_ALL_Targets!$BY148="Yes",INDEX('Final Comp Values'!$BK:$BK,MATCH(FY2019_ALL_Targets!$A148,'Final Comp Values'!$B:$B,0)),IF($BY148="Min Data",0,0)),0)</f>
        <v>0.46</v>
      </c>
      <c r="DR148" s="14">
        <f>IF('QIPP Scorecard'!$AA$1=4,IF(FY2019_ALL_Targets!$BZ148="Yes",INDEX('Final Comp Values'!$BO:$BO,MATCH(FY2019_ALL_Targets!$A148,'Final Comp Values'!$B:$B,0)),IF($BZ148="Min Data",0,0)),0)</f>
        <v>0.46</v>
      </c>
      <c r="DS148" s="14">
        <f>IF('QIPP Scorecard'!$AA$1=4,IF(FY2019_ALL_Targets!$CA148="Yes",INDEX('Final Comp Values'!$BO:$BO,MATCH(FY2019_ALL_Targets!$A148,'Final Comp Values'!$B:$B,0)),IF($CA148="Min Data",0,0)),0)</f>
        <v>0.46</v>
      </c>
      <c r="DT148" s="14">
        <f>IF('QIPP Scorecard'!$AA$1=4,IF(FY2019_ALL_Targets!$CB148="Yes",INDEX('Final Comp Values'!$BO:$BO,MATCH(FY2019_ALL_Targets!$A148,'Final Comp Values'!$B:$B,0)),IF($CB148="Min Data",0,0)),0)</f>
        <v>0.46</v>
      </c>
      <c r="DU148" s="14">
        <v>0.67</v>
      </c>
      <c r="DV148" s="14">
        <v>0.76</v>
      </c>
      <c r="DW148" s="14">
        <v>0.79</v>
      </c>
      <c r="DX148" s="14">
        <v>0.77</v>
      </c>
      <c r="DY148" s="12">
        <f t="shared" si="11"/>
        <v>0</v>
      </c>
      <c r="DZ148" s="12">
        <f t="shared" si="12"/>
        <v>0</v>
      </c>
      <c r="EA148" s="12">
        <f t="shared" si="13"/>
        <v>0</v>
      </c>
      <c r="EB148" s="12">
        <f t="shared" si="14"/>
        <v>0</v>
      </c>
    </row>
    <row r="149" spans="1:132" x14ac:dyDescent="0.25">
      <c r="A149" s="297">
        <v>4756</v>
      </c>
      <c r="B149" s="347">
        <v>675061</v>
      </c>
      <c r="C149" s="297">
        <v>1020877</v>
      </c>
      <c r="D149" s="14">
        <v>1427392257</v>
      </c>
      <c r="E149" s="26" t="s">
        <v>913</v>
      </c>
      <c r="F149" s="26" t="str">
        <f>INDEX('Mar - Aug'!X:X,MATCH(A149,'Mar - Aug'!B:B,0))</f>
        <v>MRSA West</v>
      </c>
      <c r="G149" s="26" t="s">
        <v>3175</v>
      </c>
      <c r="H149" s="26"/>
      <c r="I149" s="26" t="str">
        <f t="shared" si="10"/>
        <v/>
      </c>
      <c r="J149" s="299" t="s">
        <v>586</v>
      </c>
      <c r="K149" s="299" t="s">
        <v>2803</v>
      </c>
      <c r="L149" s="299" t="s">
        <v>2804</v>
      </c>
      <c r="M149" s="13">
        <v>3.2467540000000003E-2</v>
      </c>
      <c r="N149" s="13">
        <v>3.8461549999999997E-2</v>
      </c>
      <c r="O149" s="13">
        <v>0</v>
      </c>
      <c r="P149" s="13">
        <v>1.9480500000000001E-2</v>
      </c>
      <c r="Q149" s="13">
        <v>3.3690650000000003E-2</v>
      </c>
      <c r="R149" s="13">
        <v>5.5747400000000003E-2</v>
      </c>
      <c r="S149" s="13">
        <v>3.7344499999999998E-3</v>
      </c>
      <c r="T149" s="13">
        <v>0.15247816</v>
      </c>
      <c r="U149" s="13">
        <v>3.3690650000000003E-2</v>
      </c>
      <c r="V149" s="13">
        <v>5.5747400000000003E-2</v>
      </c>
      <c r="W149" s="13">
        <v>3.7344499999999998E-3</v>
      </c>
      <c r="X149" s="13">
        <v>0.15247816</v>
      </c>
      <c r="Y149" s="13">
        <v>3.3690650000000003E-2</v>
      </c>
      <c r="Z149" s="13">
        <v>5.5747400000000003E-2</v>
      </c>
      <c r="AA149" s="13">
        <v>3.7344499999999998E-3</v>
      </c>
      <c r="AB149" s="13">
        <v>0.15247816</v>
      </c>
      <c r="AC149" s="13">
        <v>3.3690650000000003E-2</v>
      </c>
      <c r="AD149" s="13">
        <v>5.5747400000000003E-2</v>
      </c>
      <c r="AE149" s="13">
        <v>3.7344499999999998E-3</v>
      </c>
      <c r="AF149" s="13">
        <v>0.15247816</v>
      </c>
      <c r="AG149" s="13">
        <v>3.3690650000000003E-2</v>
      </c>
      <c r="AH149" s="13">
        <v>5.5747400000000003E-2</v>
      </c>
      <c r="AI149" s="13">
        <v>3.7344499999999998E-3</v>
      </c>
      <c r="AJ149" s="13">
        <v>0.15247816</v>
      </c>
      <c r="AK149" s="13">
        <v>3.3690650000000003E-2</v>
      </c>
      <c r="AL149" s="13">
        <v>5.5747400000000003E-2</v>
      </c>
      <c r="AM149" s="13">
        <v>3.7344499999999998E-3</v>
      </c>
      <c r="AN149" s="13">
        <v>0.15247816</v>
      </c>
      <c r="AO149" s="13">
        <v>3.3690650000000003E-2</v>
      </c>
      <c r="AP149" s="13">
        <v>5.5747400000000003E-2</v>
      </c>
      <c r="AQ149" s="13">
        <v>3.7344499999999998E-3</v>
      </c>
      <c r="AR149" s="13">
        <v>0.15247816</v>
      </c>
      <c r="AS149" s="13">
        <v>3.3690650000000003E-2</v>
      </c>
      <c r="AT149" s="13">
        <v>5.5747400000000003E-2</v>
      </c>
      <c r="AU149" s="13">
        <v>3.7344499999999998E-3</v>
      </c>
      <c r="AV149" s="13">
        <v>0.15247816</v>
      </c>
      <c r="AW149" s="13">
        <v>3.3690650000000003E-2</v>
      </c>
      <c r="AX149" s="13">
        <v>5.5747400000000003E-2</v>
      </c>
      <c r="AY149" s="13">
        <v>3.7344499999999998E-3</v>
      </c>
      <c r="AZ149" s="13">
        <v>0.15247816</v>
      </c>
      <c r="BA149" s="86">
        <v>2.8571428571428598E-2</v>
      </c>
      <c r="BB149" s="86" t="s">
        <v>14856</v>
      </c>
      <c r="BC149" s="13">
        <v>0</v>
      </c>
      <c r="BD149" s="13">
        <v>5.7142857142857099E-2</v>
      </c>
      <c r="BE149" s="14">
        <v>2.8571428571428598E-2</v>
      </c>
      <c r="BF149" s="14" t="s">
        <v>14856</v>
      </c>
      <c r="BG149" s="14">
        <v>0</v>
      </c>
      <c r="BH149" s="14">
        <v>5.7142857142857099E-2</v>
      </c>
      <c r="BI149" s="14">
        <v>0.05</v>
      </c>
      <c r="BJ149" s="14" t="s">
        <v>14856</v>
      </c>
      <c r="BK149" s="14">
        <v>0</v>
      </c>
      <c r="BL149" s="430">
        <v>0.05</v>
      </c>
      <c r="BM149" s="14">
        <v>2.5000000000000001E-2</v>
      </c>
      <c r="BN149" s="14" t="s">
        <v>14856</v>
      </c>
      <c r="BO149" s="14">
        <v>0</v>
      </c>
      <c r="BP149" s="14">
        <v>0.05</v>
      </c>
      <c r="BQ149" s="86">
        <v>2.5000000000000001E-2</v>
      </c>
      <c r="BR149" s="86" t="s">
        <v>14856</v>
      </c>
      <c r="BS149" s="86">
        <v>0</v>
      </c>
      <c r="BT149" s="86">
        <v>0.05</v>
      </c>
      <c r="BU149" s="14" t="s">
        <v>35</v>
      </c>
      <c r="BV149" s="14" t="s">
        <v>35</v>
      </c>
      <c r="BW149" s="14" t="s">
        <v>35</v>
      </c>
      <c r="BX149" s="14" t="s">
        <v>35</v>
      </c>
      <c r="BY149" s="14" t="s">
        <v>35</v>
      </c>
      <c r="BZ149" s="14" t="s">
        <v>35</v>
      </c>
      <c r="CA149" s="14" t="s">
        <v>35</v>
      </c>
      <c r="CB149" s="14" t="s">
        <v>35</v>
      </c>
      <c r="CC149" s="14">
        <v>1.22</v>
      </c>
      <c r="CD149" s="14">
        <v>1.22</v>
      </c>
      <c r="CE149" s="14">
        <v>1.22</v>
      </c>
      <c r="CF149" s="14">
        <v>1.22</v>
      </c>
      <c r="CG149" s="14">
        <v>1.22</v>
      </c>
      <c r="CH149" s="14">
        <v>1.22</v>
      </c>
      <c r="CI149" s="14">
        <v>1.19</v>
      </c>
      <c r="CJ149" s="14">
        <f>INDEX('Monthy Targets'!AC:AC,(MATCH(FY2019_ALL_Targets!$B:$B,'Monthy Targets'!$B:$B,0)))</f>
        <v>1.19</v>
      </c>
      <c r="CK149" s="14">
        <f>INDEX('Monthy Targets'!AD:AD,(MATCH(FY2019_ALL_Targets!$B:$B,'Monthy Targets'!$B:$B,0)))</f>
        <v>1.19</v>
      </c>
      <c r="CL149" s="14">
        <f>INDEX('Monthy Targets'!AE:AE,(MATCH(FY2019_ALL_Targets!$B:$B,'Monthy Targets'!$B:$B,0)))</f>
        <v>1.19</v>
      </c>
      <c r="CM149" s="14">
        <f>INDEX('Monthy Targets'!AF:AF,(MATCH(FY2019_ALL_Targets!$B:$B,'Monthy Targets'!$B:$B,0)))</f>
        <v>1.19</v>
      </c>
      <c r="CN149" s="14">
        <f>INDEX('Monthy Targets'!AG:AG,(MATCH(FY2019_ALL_Targets!$B:$B,'Monthy Targets'!$B:$B,0)))</f>
        <v>1.19</v>
      </c>
      <c r="CO149" s="14">
        <v>0.08</v>
      </c>
      <c r="CP149" s="14">
        <v>0</v>
      </c>
      <c r="CQ149" s="14">
        <v>0.08</v>
      </c>
      <c r="CR149" s="14">
        <v>0.08</v>
      </c>
      <c r="CS149" s="14">
        <v>0.08</v>
      </c>
      <c r="CT149" s="14">
        <v>0.08</v>
      </c>
      <c r="CU149" s="14">
        <v>0.08</v>
      </c>
      <c r="CV149" s="14">
        <v>0.08</v>
      </c>
      <c r="CW149" s="14">
        <v>0</v>
      </c>
      <c r="CX149" s="14">
        <v>0.08</v>
      </c>
      <c r="CY149" s="14">
        <v>0.08</v>
      </c>
      <c r="CZ149" s="14">
        <v>0.08</v>
      </c>
      <c r="DA149" s="14">
        <f>IF('QIPP Scorecard'!$AA$1=4,IF(FY2019_ALL_Targets!$BU149="Yes",INDEX('Final Comp Values'!$BN:$BN,MATCH(FY2019_ALL_Targets!$A149,'Final Comp Values'!$B:$B,0)),IF($BU149="Min Data",0,0)),0)</f>
        <v>0.08</v>
      </c>
      <c r="DB149" s="14">
        <f>IF('QIPP Scorecard'!$AA$1=4,IF(FY2019_ALL_Targets!$BV149="Yes",INDEX('Final Comp Values'!$BN:$BN,MATCH(FY2019_ALL_Targets!$A149,'Final Comp Values'!$B:$B,0)),IF($BV149="Min Data",0,0)),0)</f>
        <v>0.08</v>
      </c>
      <c r="DC149" s="14">
        <f>IF('QIPP Scorecard'!$AA$1=4,IF(FY2019_ALL_Targets!$BW149="Yes",INDEX('Final Comp Values'!$BN:$BN,MATCH(FY2019_ALL_Targets!$A149,'Final Comp Values'!$B:$B,0)),IF(CI149="Min Data",0,0)),0)</f>
        <v>0.08</v>
      </c>
      <c r="DD149" s="14">
        <f>IF('QIPP Scorecard'!$AA$1=4,IF(FY2019_ALL_Targets!$BX149="Yes",INDEX('Final Comp Values'!$BN:$BN,MATCH(FY2019_ALL_Targets!$A149,'Final Comp Values'!$B:$B,0)),IF($BX149="Min Data",0,0)),0)</f>
        <v>0.08</v>
      </c>
      <c r="DE149" s="14">
        <v>0.15</v>
      </c>
      <c r="DF149" s="14">
        <v>0</v>
      </c>
      <c r="DG149" s="14">
        <v>0.15</v>
      </c>
      <c r="DH149" s="14">
        <v>0.15</v>
      </c>
      <c r="DI149" s="14">
        <v>0.15</v>
      </c>
      <c r="DJ149" s="14">
        <v>0.15</v>
      </c>
      <c r="DK149" s="14">
        <v>0.15</v>
      </c>
      <c r="DL149" s="14">
        <v>0.15</v>
      </c>
      <c r="DM149" s="14">
        <v>0</v>
      </c>
      <c r="DN149" s="14">
        <v>0.15</v>
      </c>
      <c r="DO149" s="14">
        <v>0.15</v>
      </c>
      <c r="DP149" s="14">
        <v>0.15</v>
      </c>
      <c r="DQ149" s="14">
        <f>IF('QIPP Scorecard'!$AA$1=4,IF(FY2019_ALL_Targets!$BY149="Yes",INDEX('Final Comp Values'!$BK:$BK,MATCH(FY2019_ALL_Targets!$A149,'Final Comp Values'!$B:$B,0)),IF($BY149="Min Data",0,0)),0)</f>
        <v>0.15</v>
      </c>
      <c r="DR149" s="14">
        <f>IF('QIPP Scorecard'!$AA$1=4,IF(FY2019_ALL_Targets!$BZ149="Yes",INDEX('Final Comp Values'!$BO:$BO,MATCH(FY2019_ALL_Targets!$A149,'Final Comp Values'!$B:$B,0)),IF($BZ149="Min Data",0,0)),0)</f>
        <v>0.15</v>
      </c>
      <c r="DS149" s="14">
        <f>IF('QIPP Scorecard'!$AA$1=4,IF(FY2019_ALL_Targets!$CA149="Yes",INDEX('Final Comp Values'!$BO:$BO,MATCH(FY2019_ALL_Targets!$A149,'Final Comp Values'!$B:$B,0)),IF($CA149="Min Data",0,0)),0)</f>
        <v>0.15</v>
      </c>
      <c r="DT149" s="14">
        <f>IF('QIPP Scorecard'!$AA$1=4,IF(FY2019_ALL_Targets!$CB149="Yes",INDEX('Final Comp Values'!$BO:$BO,MATCH(FY2019_ALL_Targets!$A149,'Final Comp Values'!$B:$B,0)),IF($CB149="Min Data",0,0)),0)</f>
        <v>0.15</v>
      </c>
      <c r="DU149" s="14">
        <v>0.19</v>
      </c>
      <c r="DV149" s="14">
        <v>0.24</v>
      </c>
      <c r="DW149" s="14">
        <v>0.23</v>
      </c>
      <c r="DX149" s="14">
        <v>0.25</v>
      </c>
      <c r="DY149" s="12">
        <f t="shared" si="11"/>
        <v>0</v>
      </c>
      <c r="DZ149" s="12">
        <f t="shared" si="12"/>
        <v>0</v>
      </c>
      <c r="EA149" s="12">
        <f t="shared" si="13"/>
        <v>0</v>
      </c>
      <c r="EB149" s="12">
        <f t="shared" si="14"/>
        <v>0</v>
      </c>
    </row>
    <row r="150" spans="1:132" x14ac:dyDescent="0.25">
      <c r="A150" s="297">
        <v>4907</v>
      </c>
      <c r="B150" s="347">
        <v>675065</v>
      </c>
      <c r="C150" s="297">
        <v>1028838</v>
      </c>
      <c r="D150" s="14">
        <v>1447205646</v>
      </c>
      <c r="E150" s="26" t="s">
        <v>925</v>
      </c>
      <c r="F150" s="26" t="str">
        <f>INDEX('Mar - Aug'!X:X,MATCH(A150,'Mar - Aug'!B:B,0))</f>
        <v>MRSA Central</v>
      </c>
      <c r="G150" s="26" t="s">
        <v>3086</v>
      </c>
      <c r="H150" s="26"/>
      <c r="I150" s="26" t="str">
        <f t="shared" si="10"/>
        <v/>
      </c>
      <c r="J150" s="299" t="s">
        <v>232</v>
      </c>
      <c r="K150" s="299" t="s">
        <v>978</v>
      </c>
      <c r="L150" s="299" t="s">
        <v>233</v>
      </c>
      <c r="M150" s="13">
        <v>1.587303E-2</v>
      </c>
      <c r="N150" s="13">
        <v>6.2499989999999998E-2</v>
      </c>
      <c r="O150" s="13">
        <v>0</v>
      </c>
      <c r="P150" s="13">
        <v>8.4033629999999998E-2</v>
      </c>
      <c r="Q150" s="13">
        <v>3.3690650000000003E-2</v>
      </c>
      <c r="R150" s="13">
        <v>5.5747400000000003E-2</v>
      </c>
      <c r="S150" s="13">
        <v>3.7344499999999998E-3</v>
      </c>
      <c r="T150" s="13">
        <v>0.15247816</v>
      </c>
      <c r="U150" s="13">
        <v>3.3690650000000003E-2</v>
      </c>
      <c r="V150" s="13">
        <v>6.1437490169999998E-2</v>
      </c>
      <c r="W150" s="13">
        <v>3.7344499999999998E-3</v>
      </c>
      <c r="X150" s="13">
        <v>0.15247816</v>
      </c>
      <c r="Y150" s="13">
        <v>3.3690650000000003E-2</v>
      </c>
      <c r="Z150" s="13">
        <v>5.9374990500000002E-2</v>
      </c>
      <c r="AA150" s="13">
        <v>3.7344499999999998E-3</v>
      </c>
      <c r="AB150" s="13">
        <v>0.15247816</v>
      </c>
      <c r="AC150" s="13">
        <v>3.3690650000000003E-2</v>
      </c>
      <c r="AD150" s="13">
        <v>6.0374990339999997E-2</v>
      </c>
      <c r="AE150" s="13">
        <v>3.7344499999999998E-3</v>
      </c>
      <c r="AF150" s="13">
        <v>0.15247816</v>
      </c>
      <c r="AG150" s="13">
        <v>3.3690650000000003E-2</v>
      </c>
      <c r="AH150" s="13">
        <v>5.6249990999999999E-2</v>
      </c>
      <c r="AI150" s="13">
        <v>3.7344499999999998E-3</v>
      </c>
      <c r="AJ150" s="13">
        <v>0.15247816</v>
      </c>
      <c r="AK150" s="13">
        <v>3.3690650000000003E-2</v>
      </c>
      <c r="AL150" s="13">
        <v>5.9312490510000003E-2</v>
      </c>
      <c r="AM150" s="13">
        <v>3.7344499999999998E-3</v>
      </c>
      <c r="AN150" s="13">
        <v>0.15247816</v>
      </c>
      <c r="AO150" s="13">
        <v>3.3690650000000003E-2</v>
      </c>
      <c r="AP150" s="13">
        <v>5.5747400000000003E-2</v>
      </c>
      <c r="AQ150" s="13">
        <v>3.7344499999999998E-3</v>
      </c>
      <c r="AR150" s="13">
        <v>0.15247816</v>
      </c>
      <c r="AS150" s="13">
        <v>3.3690650000000003E-2</v>
      </c>
      <c r="AT150" s="13">
        <v>5.8124990699999997E-2</v>
      </c>
      <c r="AU150" s="13">
        <v>3.7344499999999998E-3</v>
      </c>
      <c r="AV150" s="13">
        <v>0.15247816</v>
      </c>
      <c r="AW150" s="13">
        <v>3.3690650000000003E-2</v>
      </c>
      <c r="AX150" s="13">
        <v>5.5747400000000003E-2</v>
      </c>
      <c r="AY150" s="13">
        <v>3.7344499999999998E-3</v>
      </c>
      <c r="AZ150" s="13">
        <v>0.15247816</v>
      </c>
      <c r="BA150" s="86">
        <v>6.0606060606060601E-2</v>
      </c>
      <c r="BB150" s="86" t="s">
        <v>14856</v>
      </c>
      <c r="BC150" s="13">
        <v>0</v>
      </c>
      <c r="BD150" s="13">
        <v>9.375E-2</v>
      </c>
      <c r="BE150" s="14">
        <v>9.6774193548387094E-2</v>
      </c>
      <c r="BF150" s="14" t="s">
        <v>14856</v>
      </c>
      <c r="BG150" s="14">
        <v>0</v>
      </c>
      <c r="BH150" s="14">
        <v>6.6666666666666693E-2</v>
      </c>
      <c r="BI150" s="14">
        <v>3.2258064516128997E-2</v>
      </c>
      <c r="BJ150" s="14" t="s">
        <v>14856</v>
      </c>
      <c r="BK150" s="14">
        <v>0</v>
      </c>
      <c r="BL150" s="430">
        <v>3.3333333333333298E-2</v>
      </c>
      <c r="BM150" s="14">
        <v>5.7142857142857099E-2</v>
      </c>
      <c r="BN150" s="14" t="s">
        <v>14856</v>
      </c>
      <c r="BO150" s="14">
        <v>0</v>
      </c>
      <c r="BP150" s="14">
        <v>8.8235294117647106E-2</v>
      </c>
      <c r="BQ150" s="86">
        <v>5.7142857142857099E-2</v>
      </c>
      <c r="BR150" s="86" t="s">
        <v>14856</v>
      </c>
      <c r="BS150" s="86">
        <v>0</v>
      </c>
      <c r="BT150" s="86">
        <v>8.8235294117647106E-2</v>
      </c>
      <c r="BU150" s="14" t="s">
        <v>36</v>
      </c>
      <c r="BV150" s="14" t="s">
        <v>36</v>
      </c>
      <c r="BW150" s="14" t="s">
        <v>35</v>
      </c>
      <c r="BX150" s="14" t="s">
        <v>35</v>
      </c>
      <c r="BY150" s="14" t="s">
        <v>36</v>
      </c>
      <c r="BZ150" s="14" t="s">
        <v>36</v>
      </c>
      <c r="CA150" s="14" t="s">
        <v>35</v>
      </c>
      <c r="CB150" s="14" t="s">
        <v>35</v>
      </c>
      <c r="CC150" s="14">
        <v>3.53</v>
      </c>
      <c r="CD150" s="14">
        <v>3.53</v>
      </c>
      <c r="CE150" s="14">
        <v>3.53</v>
      </c>
      <c r="CF150" s="14">
        <v>3.53</v>
      </c>
      <c r="CG150" s="14">
        <v>3.53</v>
      </c>
      <c r="CH150" s="14">
        <v>3.53</v>
      </c>
      <c r="CI150" s="14">
        <v>3.55</v>
      </c>
      <c r="CJ150" s="14">
        <f>INDEX('Monthy Targets'!AC:AC,(MATCH(FY2019_ALL_Targets!$B:$B,'Monthy Targets'!$B:$B,0)))</f>
        <v>3.54</v>
      </c>
      <c r="CK150" s="14">
        <f>INDEX('Monthy Targets'!AD:AD,(MATCH(FY2019_ALL_Targets!$B:$B,'Monthy Targets'!$B:$B,0)))</f>
        <v>3.54</v>
      </c>
      <c r="CL150" s="14">
        <f>INDEX('Monthy Targets'!AE:AE,(MATCH(FY2019_ALL_Targets!$B:$B,'Monthy Targets'!$B:$B,0)))</f>
        <v>3.54</v>
      </c>
      <c r="CM150" s="14">
        <f>INDEX('Monthy Targets'!AF:AF,(MATCH(FY2019_ALL_Targets!$B:$B,'Monthy Targets'!$B:$B,0)))</f>
        <v>3.54</v>
      </c>
      <c r="CN150" s="14">
        <f>INDEX('Monthy Targets'!AG:AG,(MATCH(FY2019_ALL_Targets!$B:$B,'Monthy Targets'!$B:$B,0)))</f>
        <v>3.54</v>
      </c>
      <c r="CO150" s="14">
        <v>0</v>
      </c>
      <c r="CP150" s="14">
        <v>0.24</v>
      </c>
      <c r="CQ150" s="14">
        <v>0.24</v>
      </c>
      <c r="CR150" s="14">
        <v>0.24</v>
      </c>
      <c r="CS150" s="14">
        <v>0</v>
      </c>
      <c r="CT150" s="14">
        <v>0</v>
      </c>
      <c r="CU150" s="14">
        <v>0.24</v>
      </c>
      <c r="CV150" s="14">
        <v>0.24</v>
      </c>
      <c r="CW150" s="14">
        <v>0.24</v>
      </c>
      <c r="CX150" s="14">
        <v>0</v>
      </c>
      <c r="CY150" s="14">
        <v>0.24</v>
      </c>
      <c r="CZ150" s="14">
        <v>0.24</v>
      </c>
      <c r="DA150" s="14">
        <f>IF('QIPP Scorecard'!$AA$1=4,IF(FY2019_ALL_Targets!$BU150="Yes",INDEX('Final Comp Values'!$BN:$BN,MATCH(FY2019_ALL_Targets!$A150,'Final Comp Values'!$B:$B,0)),IF($BU150="Min Data",0,0)),0)</f>
        <v>0</v>
      </c>
      <c r="DB150" s="14">
        <f>IF('QIPP Scorecard'!$AA$1=4,IF(FY2019_ALL_Targets!$BV150="Yes",INDEX('Final Comp Values'!$BN:$BN,MATCH(FY2019_ALL_Targets!$A150,'Final Comp Values'!$B:$B,0)),IF($BV150="Min Data",0,0)),0)</f>
        <v>0</v>
      </c>
      <c r="DC150" s="14">
        <f>IF('QIPP Scorecard'!$AA$1=4,IF(FY2019_ALL_Targets!$BW150="Yes",INDEX('Final Comp Values'!$BN:$BN,MATCH(FY2019_ALL_Targets!$A150,'Final Comp Values'!$B:$B,0)),IF(CI150="Min Data",0,0)),0)</f>
        <v>0.24</v>
      </c>
      <c r="DD150" s="14">
        <f>IF('QIPP Scorecard'!$AA$1=4,IF(FY2019_ALL_Targets!$BX150="Yes",INDEX('Final Comp Values'!$BN:$BN,MATCH(FY2019_ALL_Targets!$A150,'Final Comp Values'!$B:$B,0)),IF($BX150="Min Data",0,0)),0)</f>
        <v>0.24</v>
      </c>
      <c r="DE150" s="14">
        <v>0</v>
      </c>
      <c r="DF150" s="14">
        <v>0.44</v>
      </c>
      <c r="DG150" s="14">
        <v>0.44</v>
      </c>
      <c r="DH150" s="14">
        <v>0.44</v>
      </c>
      <c r="DI150" s="14">
        <v>0</v>
      </c>
      <c r="DJ150" s="14">
        <v>0</v>
      </c>
      <c r="DK150" s="14">
        <v>0.44</v>
      </c>
      <c r="DL150" s="14">
        <v>0.44</v>
      </c>
      <c r="DM150" s="14">
        <v>0.45</v>
      </c>
      <c r="DN150" s="14">
        <v>0</v>
      </c>
      <c r="DO150" s="14">
        <v>0.45</v>
      </c>
      <c r="DP150" s="14">
        <v>0.45</v>
      </c>
      <c r="DQ150" s="14">
        <f>IF('QIPP Scorecard'!$AA$1=4,IF(FY2019_ALL_Targets!$BY150="Yes",INDEX('Final Comp Values'!$BK:$BK,MATCH(FY2019_ALL_Targets!$A150,'Final Comp Values'!$B:$B,0)),IF($BY150="Min Data",0,0)),0)</f>
        <v>0</v>
      </c>
      <c r="DR150" s="14">
        <f>IF('QIPP Scorecard'!$AA$1=4,IF(FY2019_ALL_Targets!$BZ150="Yes",INDEX('Final Comp Values'!$BO:$BO,MATCH(FY2019_ALL_Targets!$A150,'Final Comp Values'!$B:$B,0)),IF($BZ150="Min Data",0,0)),0)</f>
        <v>0</v>
      </c>
      <c r="DS150" s="14">
        <f>IF('QIPP Scorecard'!$AA$1=4,IF(FY2019_ALL_Targets!$CA150="Yes",INDEX('Final Comp Values'!$BO:$BO,MATCH(FY2019_ALL_Targets!$A150,'Final Comp Values'!$B:$B,0)),IF($CA150="Min Data",0,0)),0)</f>
        <v>0.45</v>
      </c>
      <c r="DT150" s="14">
        <f>IF('QIPP Scorecard'!$AA$1=4,IF(FY2019_ALL_Targets!$CB150="Yes",INDEX('Final Comp Values'!$BO:$BO,MATCH(FY2019_ALL_Targets!$A150,'Final Comp Values'!$B:$B,0)),IF($CB150="Min Data",0,0)),0)</f>
        <v>0.45</v>
      </c>
      <c r="DU150" s="14">
        <v>0.56000000000000005</v>
      </c>
      <c r="DV150" s="14">
        <v>0.56000000000000005</v>
      </c>
      <c r="DW150" s="14">
        <v>0.66</v>
      </c>
      <c r="DX150" s="14">
        <v>0.56999999999999995</v>
      </c>
      <c r="DY150" s="12">
        <f t="shared" si="11"/>
        <v>2</v>
      </c>
      <c r="DZ150" s="12">
        <f t="shared" si="12"/>
        <v>2</v>
      </c>
      <c r="EA150" s="12">
        <f t="shared" si="13"/>
        <v>0</v>
      </c>
      <c r="EB150" s="12">
        <f t="shared" si="14"/>
        <v>0</v>
      </c>
    </row>
    <row r="151" spans="1:132" x14ac:dyDescent="0.25">
      <c r="A151" s="297">
        <v>4562</v>
      </c>
      <c r="B151" s="347">
        <v>675067</v>
      </c>
      <c r="C151" s="297">
        <v>1014027</v>
      </c>
      <c r="D151" s="14">
        <v>1881192268</v>
      </c>
      <c r="E151" s="26" t="s">
        <v>939</v>
      </c>
      <c r="F151" s="26" t="str">
        <f>INDEX('Mar - Aug'!X:X,MATCH(A151,'Mar - Aug'!B:B,0))</f>
        <v>MRSA Northeast</v>
      </c>
      <c r="G151" s="26" t="s">
        <v>3089</v>
      </c>
      <c r="H151" s="26"/>
      <c r="I151" s="26" t="str">
        <f t="shared" si="10"/>
        <v/>
      </c>
      <c r="J151" s="299" t="s">
        <v>2636</v>
      </c>
      <c r="K151" s="299" t="s">
        <v>943</v>
      </c>
      <c r="L151" s="299" t="s">
        <v>2637</v>
      </c>
      <c r="M151" s="13">
        <v>3.6649210000000002E-2</v>
      </c>
      <c r="N151" s="13">
        <v>2.2346359999999999E-2</v>
      </c>
      <c r="O151" s="13">
        <v>0</v>
      </c>
      <c r="P151" s="13">
        <v>0.20454547000000001</v>
      </c>
      <c r="Q151" s="13">
        <v>3.3690650000000003E-2</v>
      </c>
      <c r="R151" s="13">
        <v>5.5747400000000003E-2</v>
      </c>
      <c r="S151" s="13">
        <v>3.7344499999999998E-3</v>
      </c>
      <c r="T151" s="13">
        <v>0.15247816</v>
      </c>
      <c r="U151" s="13">
        <v>3.6026173430000002E-2</v>
      </c>
      <c r="V151" s="13">
        <v>5.5747400000000003E-2</v>
      </c>
      <c r="W151" s="13">
        <v>3.7344499999999998E-3</v>
      </c>
      <c r="X151" s="13">
        <v>0.20106819701</v>
      </c>
      <c r="Y151" s="13">
        <v>3.4816749500000001E-2</v>
      </c>
      <c r="Z151" s="13">
        <v>5.5747400000000003E-2</v>
      </c>
      <c r="AA151" s="13">
        <v>3.7344499999999998E-3</v>
      </c>
      <c r="AB151" s="13">
        <v>0.19431819650000001</v>
      </c>
      <c r="AC151" s="13">
        <v>3.5403136859999997E-2</v>
      </c>
      <c r="AD151" s="13">
        <v>5.5747400000000003E-2</v>
      </c>
      <c r="AE151" s="13">
        <v>3.7344499999999998E-3</v>
      </c>
      <c r="AF151" s="13">
        <v>0.19759092402</v>
      </c>
      <c r="AG151" s="13">
        <v>3.3690650000000003E-2</v>
      </c>
      <c r="AH151" s="13">
        <v>5.5747400000000003E-2</v>
      </c>
      <c r="AI151" s="13">
        <v>3.7344499999999998E-3</v>
      </c>
      <c r="AJ151" s="13">
        <v>0.18409092299999999</v>
      </c>
      <c r="AK151" s="13">
        <v>3.4780100289999998E-2</v>
      </c>
      <c r="AL151" s="13">
        <v>5.5747400000000003E-2</v>
      </c>
      <c r="AM151" s="13">
        <v>3.7344499999999998E-3</v>
      </c>
      <c r="AN151" s="13">
        <v>0.19411365103</v>
      </c>
      <c r="AO151" s="13">
        <v>3.3690650000000003E-2</v>
      </c>
      <c r="AP151" s="13">
        <v>5.5747400000000003E-2</v>
      </c>
      <c r="AQ151" s="13">
        <v>3.7344499999999998E-3</v>
      </c>
      <c r="AR151" s="13">
        <v>0.17386364949999999</v>
      </c>
      <c r="AS151" s="13">
        <v>3.4083765299999999E-2</v>
      </c>
      <c r="AT151" s="13">
        <v>5.5747400000000003E-2</v>
      </c>
      <c r="AU151" s="13">
        <v>3.7344499999999998E-3</v>
      </c>
      <c r="AV151" s="13">
        <v>0.1902272871</v>
      </c>
      <c r="AW151" s="13">
        <v>3.3690650000000003E-2</v>
      </c>
      <c r="AX151" s="13">
        <v>5.5747400000000003E-2</v>
      </c>
      <c r="AY151" s="13">
        <v>3.7344499999999998E-3</v>
      </c>
      <c r="AZ151" s="13">
        <v>0.163636376</v>
      </c>
      <c r="BA151" s="86">
        <v>2.5000000000000001E-2</v>
      </c>
      <c r="BB151" s="86">
        <v>2.9411764705882401E-2</v>
      </c>
      <c r="BC151" s="13">
        <v>0</v>
      </c>
      <c r="BD151" s="13">
        <v>0.24324324324324301</v>
      </c>
      <c r="BE151" s="14">
        <v>7.1428571428571397E-2</v>
      </c>
      <c r="BF151" s="14">
        <v>2.5641025641025599E-2</v>
      </c>
      <c r="BG151" s="14">
        <v>0</v>
      </c>
      <c r="BH151" s="14">
        <v>0.256410256410256</v>
      </c>
      <c r="BI151" s="14">
        <v>5.4054054054054099E-2</v>
      </c>
      <c r="BJ151" s="14">
        <v>0</v>
      </c>
      <c r="BK151" s="14">
        <v>0</v>
      </c>
      <c r="BL151" s="430">
        <v>0.20588235294117599</v>
      </c>
      <c r="BM151" s="14">
        <v>5.4054054054054099E-2</v>
      </c>
      <c r="BN151" s="14">
        <v>0</v>
      </c>
      <c r="BO151" s="14">
        <v>0</v>
      </c>
      <c r="BP151" s="14">
        <v>0.18181818181818199</v>
      </c>
      <c r="BQ151" s="86">
        <v>5.4054054054054099E-2</v>
      </c>
      <c r="BR151" s="86">
        <v>0</v>
      </c>
      <c r="BS151" s="86">
        <v>0</v>
      </c>
      <c r="BT151" s="86">
        <v>0.18181818181818199</v>
      </c>
      <c r="BU151" s="14" t="s">
        <v>36</v>
      </c>
      <c r="BV151" s="14" t="s">
        <v>35</v>
      </c>
      <c r="BW151" s="14" t="s">
        <v>35</v>
      </c>
      <c r="BX151" s="14" t="s">
        <v>35</v>
      </c>
      <c r="BY151" s="14" t="s">
        <v>36</v>
      </c>
      <c r="BZ151" s="14" t="s">
        <v>35</v>
      </c>
      <c r="CA151" s="14" t="s">
        <v>35</v>
      </c>
      <c r="CB151" s="14" t="s">
        <v>36</v>
      </c>
      <c r="CC151" s="14">
        <v>3.36</v>
      </c>
      <c r="CD151" s="14">
        <v>3.36</v>
      </c>
      <c r="CE151" s="14">
        <v>3.36</v>
      </c>
      <c r="CF151" s="14">
        <v>3.36</v>
      </c>
      <c r="CG151" s="14">
        <v>3.36</v>
      </c>
      <c r="CH151" s="14">
        <v>3.36</v>
      </c>
      <c r="CI151" s="14">
        <v>3.48</v>
      </c>
      <c r="CJ151" s="14">
        <f>INDEX('Monthy Targets'!AC:AC,(MATCH(FY2019_ALL_Targets!$B:$B,'Monthy Targets'!$B:$B,0)))</f>
        <v>3.47</v>
      </c>
      <c r="CK151" s="14">
        <f>INDEX('Monthy Targets'!AD:AD,(MATCH(FY2019_ALL_Targets!$B:$B,'Monthy Targets'!$B:$B,0)))</f>
        <v>3.47</v>
      </c>
      <c r="CL151" s="14">
        <f>INDEX('Monthy Targets'!AE:AE,(MATCH(FY2019_ALL_Targets!$B:$B,'Monthy Targets'!$B:$B,0)))</f>
        <v>3.47</v>
      </c>
      <c r="CM151" s="14">
        <f>INDEX('Monthy Targets'!AF:AF,(MATCH(FY2019_ALL_Targets!$B:$B,'Monthy Targets'!$B:$B,0)))</f>
        <v>3.47</v>
      </c>
      <c r="CN151" s="14">
        <f>INDEX('Monthy Targets'!AG:AG,(MATCH(FY2019_ALL_Targets!$B:$B,'Monthy Targets'!$B:$B,0)))</f>
        <v>3.47</v>
      </c>
      <c r="CO151" s="14">
        <v>0.23</v>
      </c>
      <c r="CP151" s="14">
        <v>0.23</v>
      </c>
      <c r="CQ151" s="14">
        <v>0.23</v>
      </c>
      <c r="CR151" s="14">
        <v>0</v>
      </c>
      <c r="CS151" s="14">
        <v>0</v>
      </c>
      <c r="CT151" s="14">
        <v>0.23</v>
      </c>
      <c r="CU151" s="14">
        <v>0.23</v>
      </c>
      <c r="CV151" s="14">
        <v>0</v>
      </c>
      <c r="CW151" s="14">
        <v>0</v>
      </c>
      <c r="CX151" s="14">
        <v>0.24</v>
      </c>
      <c r="CY151" s="14">
        <v>0.24</v>
      </c>
      <c r="CZ151" s="14">
        <v>0</v>
      </c>
      <c r="DA151" s="14">
        <f>IF('QIPP Scorecard'!$AA$1=4,IF(FY2019_ALL_Targets!$BU151="Yes",INDEX('Final Comp Values'!$BN:$BN,MATCH(FY2019_ALL_Targets!$A151,'Final Comp Values'!$B:$B,0)),IF($BU151="Min Data",0,0)),0)</f>
        <v>0</v>
      </c>
      <c r="DB151" s="14">
        <f>IF('QIPP Scorecard'!$AA$1=4,IF(FY2019_ALL_Targets!$BV151="Yes",INDEX('Final Comp Values'!$BN:$BN,MATCH(FY2019_ALL_Targets!$A151,'Final Comp Values'!$B:$B,0)),IF($BV151="Min Data",0,0)),0)</f>
        <v>0.24</v>
      </c>
      <c r="DC151" s="14">
        <f>IF('QIPP Scorecard'!$AA$1=4,IF(FY2019_ALL_Targets!$BW151="Yes",INDEX('Final Comp Values'!$BN:$BN,MATCH(FY2019_ALL_Targets!$A151,'Final Comp Values'!$B:$B,0)),IF(CI151="Min Data",0,0)),0)</f>
        <v>0.24</v>
      </c>
      <c r="DD151" s="14">
        <f>IF('QIPP Scorecard'!$AA$1=4,IF(FY2019_ALL_Targets!$BX151="Yes",INDEX('Final Comp Values'!$BN:$BN,MATCH(FY2019_ALL_Targets!$A151,'Final Comp Values'!$B:$B,0)),IF($BX151="Min Data",0,0)),0)</f>
        <v>0.24</v>
      </c>
      <c r="DE151" s="14">
        <v>0.42</v>
      </c>
      <c r="DF151" s="14">
        <v>0.42</v>
      </c>
      <c r="DG151" s="14">
        <v>0.42</v>
      </c>
      <c r="DH151" s="14">
        <v>0</v>
      </c>
      <c r="DI151" s="14">
        <v>0</v>
      </c>
      <c r="DJ151" s="14">
        <v>0.42</v>
      </c>
      <c r="DK151" s="14">
        <v>0.42</v>
      </c>
      <c r="DL151" s="14">
        <v>0</v>
      </c>
      <c r="DM151" s="14">
        <v>0</v>
      </c>
      <c r="DN151" s="14">
        <v>0.44</v>
      </c>
      <c r="DO151" s="14">
        <v>0.44</v>
      </c>
      <c r="DP151" s="14">
        <v>0</v>
      </c>
      <c r="DQ151" s="14">
        <f>IF('QIPP Scorecard'!$AA$1=4,IF(FY2019_ALL_Targets!$BY151="Yes",INDEX('Final Comp Values'!$BK:$BK,MATCH(FY2019_ALL_Targets!$A151,'Final Comp Values'!$B:$B,0)),IF($BY151="Min Data",0,0)),0)</f>
        <v>0</v>
      </c>
      <c r="DR151" s="14">
        <f>IF('QIPP Scorecard'!$AA$1=4,IF(FY2019_ALL_Targets!$BZ151="Yes",INDEX('Final Comp Values'!$BO:$BO,MATCH(FY2019_ALL_Targets!$A151,'Final Comp Values'!$B:$B,0)),IF($BZ151="Min Data",0,0)),0)</f>
        <v>0.44</v>
      </c>
      <c r="DS151" s="14">
        <f>IF('QIPP Scorecard'!$AA$1=4,IF(FY2019_ALL_Targets!$CA151="Yes",INDEX('Final Comp Values'!$BO:$BO,MATCH(FY2019_ALL_Targets!$A151,'Final Comp Values'!$B:$B,0)),IF($CA151="Min Data",0,0)),0)</f>
        <v>0.44</v>
      </c>
      <c r="DT151" s="14">
        <f>IF('QIPP Scorecard'!$AA$1=4,IF(FY2019_ALL_Targets!$CB151="Yes",INDEX('Final Comp Values'!$BO:$BO,MATCH(FY2019_ALL_Targets!$A151,'Final Comp Values'!$B:$B,0)),IF($CB151="Min Data",0,0)),0)</f>
        <v>0</v>
      </c>
      <c r="DU151" s="14">
        <v>0.53</v>
      </c>
      <c r="DV151" s="14">
        <v>0.53</v>
      </c>
      <c r="DW151" s="14">
        <v>0.54</v>
      </c>
      <c r="DX151" s="14">
        <v>0.56000000000000005</v>
      </c>
      <c r="DY151" s="12">
        <f t="shared" si="11"/>
        <v>1</v>
      </c>
      <c r="DZ151" s="12">
        <f t="shared" si="12"/>
        <v>2</v>
      </c>
      <c r="EA151" s="12">
        <f t="shared" si="13"/>
        <v>0</v>
      </c>
      <c r="EB151" s="12">
        <f t="shared" si="14"/>
        <v>0</v>
      </c>
    </row>
    <row r="152" spans="1:132" x14ac:dyDescent="0.25">
      <c r="A152" s="297">
        <v>4545</v>
      </c>
      <c r="B152" s="347">
        <v>675076</v>
      </c>
      <c r="C152" s="297">
        <v>1028692</v>
      </c>
      <c r="D152" s="14">
        <v>1316308463</v>
      </c>
      <c r="E152" s="26" t="s">
        <v>925</v>
      </c>
      <c r="F152" s="26" t="str">
        <f>INDEX('Mar - Aug'!X:X,MATCH(A152,'Mar - Aug'!B:B,0))</f>
        <v>MRSA Central</v>
      </c>
      <c r="G152" s="26" t="s">
        <v>3122</v>
      </c>
      <c r="H152" s="26"/>
      <c r="I152" s="26" t="str">
        <f t="shared" si="10"/>
        <v/>
      </c>
      <c r="J152" s="299" t="s">
        <v>2565</v>
      </c>
      <c r="K152" s="299" t="s">
        <v>1016</v>
      </c>
      <c r="L152" s="299" t="s">
        <v>2566</v>
      </c>
      <c r="M152" s="13">
        <v>3.5714290000000003E-2</v>
      </c>
      <c r="N152" s="13">
        <v>5.3333310000000002E-2</v>
      </c>
      <c r="O152" s="13">
        <v>4.1322199999999998E-3</v>
      </c>
      <c r="P152" s="13">
        <v>9.7345150000000005E-2</v>
      </c>
      <c r="Q152" s="13">
        <v>3.3690650000000003E-2</v>
      </c>
      <c r="R152" s="13">
        <v>5.5747400000000003E-2</v>
      </c>
      <c r="S152" s="13">
        <v>3.7344499999999998E-3</v>
      </c>
      <c r="T152" s="13">
        <v>0.15247816</v>
      </c>
      <c r="U152" s="13">
        <v>3.5107147069999997E-2</v>
      </c>
      <c r="V152" s="13">
        <v>5.5747400000000003E-2</v>
      </c>
      <c r="W152" s="13">
        <v>4.0619722600000003E-3</v>
      </c>
      <c r="X152" s="13">
        <v>0.15247816</v>
      </c>
      <c r="Y152" s="13">
        <v>3.3928575500000002E-2</v>
      </c>
      <c r="Z152" s="13">
        <v>5.5747400000000003E-2</v>
      </c>
      <c r="AA152" s="13">
        <v>3.925609E-3</v>
      </c>
      <c r="AB152" s="13">
        <v>0.15247816</v>
      </c>
      <c r="AC152" s="13">
        <v>3.4500004139999998E-2</v>
      </c>
      <c r="AD152" s="13">
        <v>5.5747400000000003E-2</v>
      </c>
      <c r="AE152" s="13">
        <v>3.99172452E-3</v>
      </c>
      <c r="AF152" s="13">
        <v>0.15247816</v>
      </c>
      <c r="AG152" s="13">
        <v>3.3690650000000003E-2</v>
      </c>
      <c r="AH152" s="13">
        <v>5.5747400000000003E-2</v>
      </c>
      <c r="AI152" s="13">
        <v>3.7344499999999998E-3</v>
      </c>
      <c r="AJ152" s="13">
        <v>0.15247816</v>
      </c>
      <c r="AK152" s="13">
        <v>3.389286121E-2</v>
      </c>
      <c r="AL152" s="13">
        <v>5.5747400000000003E-2</v>
      </c>
      <c r="AM152" s="13">
        <v>3.9214767799999996E-3</v>
      </c>
      <c r="AN152" s="13">
        <v>0.15247816</v>
      </c>
      <c r="AO152" s="13">
        <v>3.3690650000000003E-2</v>
      </c>
      <c r="AP152" s="13">
        <v>5.5747400000000003E-2</v>
      </c>
      <c r="AQ152" s="13">
        <v>3.7344499999999998E-3</v>
      </c>
      <c r="AR152" s="13">
        <v>0.15247816</v>
      </c>
      <c r="AS152" s="13">
        <v>3.3690650000000003E-2</v>
      </c>
      <c r="AT152" s="13">
        <v>5.5747400000000003E-2</v>
      </c>
      <c r="AU152" s="13">
        <v>3.8429646000000001E-3</v>
      </c>
      <c r="AV152" s="13">
        <v>0.15247816</v>
      </c>
      <c r="AW152" s="13">
        <v>3.3690650000000003E-2</v>
      </c>
      <c r="AX152" s="13">
        <v>5.5747400000000003E-2</v>
      </c>
      <c r="AY152" s="13">
        <v>3.7344499999999998E-3</v>
      </c>
      <c r="AZ152" s="13">
        <v>0.15247816</v>
      </c>
      <c r="BA152" s="86">
        <v>5.3571428571428603E-2</v>
      </c>
      <c r="BB152" s="86">
        <v>3.2258064516128997E-2</v>
      </c>
      <c r="BC152" s="13">
        <v>0</v>
      </c>
      <c r="BD152" s="13">
        <v>0</v>
      </c>
      <c r="BE152" s="14">
        <v>1.9607843137254902E-2</v>
      </c>
      <c r="BF152" s="14">
        <v>3.3333333333333298E-2</v>
      </c>
      <c r="BG152" s="14">
        <v>0</v>
      </c>
      <c r="BH152" s="14">
        <v>2.0833333333333301E-2</v>
      </c>
      <c r="BI152" s="14">
        <v>1.88679245283019E-2</v>
      </c>
      <c r="BJ152" s="14">
        <v>8.8235294117647106E-2</v>
      </c>
      <c r="BK152" s="14">
        <v>0</v>
      </c>
      <c r="BL152" s="430">
        <v>1.9607843137254902E-2</v>
      </c>
      <c r="BM152" s="14">
        <v>0.04</v>
      </c>
      <c r="BN152" s="14">
        <v>3.4482758620689703E-2</v>
      </c>
      <c r="BO152" s="14">
        <v>0</v>
      </c>
      <c r="BP152" s="14">
        <v>0</v>
      </c>
      <c r="BQ152" s="86">
        <v>0.04</v>
      </c>
      <c r="BR152" s="86">
        <v>3.4482758620689703E-2</v>
      </c>
      <c r="BS152" s="86">
        <v>0</v>
      </c>
      <c r="BT152" s="86">
        <v>0</v>
      </c>
      <c r="BU152" s="14" t="s">
        <v>36</v>
      </c>
      <c r="BV152" s="14" t="s">
        <v>35</v>
      </c>
      <c r="BW152" s="14" t="s">
        <v>35</v>
      </c>
      <c r="BX152" s="14" t="s">
        <v>35</v>
      </c>
      <c r="BY152" s="14" t="s">
        <v>36</v>
      </c>
      <c r="BZ152" s="14" t="s">
        <v>35</v>
      </c>
      <c r="CA152" s="14" t="s">
        <v>35</v>
      </c>
      <c r="CB152" s="14" t="s">
        <v>35</v>
      </c>
      <c r="CC152" s="14">
        <v>5.38</v>
      </c>
      <c r="CD152" s="14">
        <v>5.38</v>
      </c>
      <c r="CE152" s="14">
        <v>5.38</v>
      </c>
      <c r="CF152" s="14">
        <v>5.38</v>
      </c>
      <c r="CG152" s="14">
        <v>5.38</v>
      </c>
      <c r="CH152" s="14">
        <v>5.38</v>
      </c>
      <c r="CI152" s="14">
        <v>5.41</v>
      </c>
      <c r="CJ152" s="14">
        <f>INDEX('Monthy Targets'!AC:AC,(MATCH(FY2019_ALL_Targets!$B:$B,'Monthy Targets'!$B:$B,0)))</f>
        <v>5.39</v>
      </c>
      <c r="CK152" s="14">
        <f>INDEX('Monthy Targets'!AD:AD,(MATCH(FY2019_ALL_Targets!$B:$B,'Monthy Targets'!$B:$B,0)))</f>
        <v>5.39</v>
      </c>
      <c r="CL152" s="14">
        <f>INDEX('Monthy Targets'!AE:AE,(MATCH(FY2019_ALL_Targets!$B:$B,'Monthy Targets'!$B:$B,0)))</f>
        <v>5.39</v>
      </c>
      <c r="CM152" s="14">
        <f>INDEX('Monthy Targets'!AF:AF,(MATCH(FY2019_ALL_Targets!$B:$B,'Monthy Targets'!$B:$B,0)))</f>
        <v>5.39</v>
      </c>
      <c r="CN152" s="14">
        <f>INDEX('Monthy Targets'!AG:AG,(MATCH(FY2019_ALL_Targets!$B:$B,'Monthy Targets'!$B:$B,0)))</f>
        <v>5.39</v>
      </c>
      <c r="CO152" s="14">
        <v>0</v>
      </c>
      <c r="CP152" s="14">
        <v>0.37</v>
      </c>
      <c r="CQ152" s="14">
        <v>0.37</v>
      </c>
      <c r="CR152" s="14">
        <v>0.37</v>
      </c>
      <c r="CS152" s="14">
        <v>0.37</v>
      </c>
      <c r="CT152" s="14">
        <v>0.37</v>
      </c>
      <c r="CU152" s="14">
        <v>0.37</v>
      </c>
      <c r="CV152" s="14">
        <v>0.37</v>
      </c>
      <c r="CW152" s="14">
        <v>0.37</v>
      </c>
      <c r="CX152" s="14">
        <v>0</v>
      </c>
      <c r="CY152" s="14">
        <v>0.37</v>
      </c>
      <c r="CZ152" s="14">
        <v>0.37</v>
      </c>
      <c r="DA152" s="14">
        <f>IF('QIPP Scorecard'!$AA$1=4,IF(FY2019_ALL_Targets!$BU152="Yes",INDEX('Final Comp Values'!$BN:$BN,MATCH(FY2019_ALL_Targets!$A152,'Final Comp Values'!$B:$B,0)),IF($BU152="Min Data",0,0)),0)</f>
        <v>0</v>
      </c>
      <c r="DB152" s="14">
        <f>IF('QIPP Scorecard'!$AA$1=4,IF(FY2019_ALL_Targets!$BV152="Yes",INDEX('Final Comp Values'!$BN:$BN,MATCH(FY2019_ALL_Targets!$A152,'Final Comp Values'!$B:$B,0)),IF($BV152="Min Data",0,0)),0)</f>
        <v>0.37</v>
      </c>
      <c r="DC152" s="14">
        <f>IF('QIPP Scorecard'!$AA$1=4,IF(FY2019_ALL_Targets!$BW152="Yes",INDEX('Final Comp Values'!$BN:$BN,MATCH(FY2019_ALL_Targets!$A152,'Final Comp Values'!$B:$B,0)),IF(CI152="Min Data",0,0)),0)</f>
        <v>0.37</v>
      </c>
      <c r="DD152" s="14">
        <f>IF('QIPP Scorecard'!$AA$1=4,IF(FY2019_ALL_Targets!$BX152="Yes",INDEX('Final Comp Values'!$BN:$BN,MATCH(FY2019_ALL_Targets!$A152,'Final Comp Values'!$B:$B,0)),IF($BX152="Min Data",0,0)),0)</f>
        <v>0.37</v>
      </c>
      <c r="DE152" s="14">
        <v>0</v>
      </c>
      <c r="DF152" s="14">
        <v>0.68</v>
      </c>
      <c r="DG152" s="14">
        <v>0.68</v>
      </c>
      <c r="DH152" s="14">
        <v>0.68</v>
      </c>
      <c r="DI152" s="14">
        <v>0.68</v>
      </c>
      <c r="DJ152" s="14">
        <v>0.68</v>
      </c>
      <c r="DK152" s="14">
        <v>0.68</v>
      </c>
      <c r="DL152" s="14">
        <v>0.68</v>
      </c>
      <c r="DM152" s="14">
        <v>0.68</v>
      </c>
      <c r="DN152" s="14">
        <v>0</v>
      </c>
      <c r="DO152" s="14">
        <v>0.68</v>
      </c>
      <c r="DP152" s="14">
        <v>0.68</v>
      </c>
      <c r="DQ152" s="14">
        <f>IF('QIPP Scorecard'!$AA$1=4,IF(FY2019_ALL_Targets!$BY152="Yes",INDEX('Final Comp Values'!$BK:$BK,MATCH(FY2019_ALL_Targets!$A152,'Final Comp Values'!$B:$B,0)),IF($BY152="Min Data",0,0)),0)</f>
        <v>0</v>
      </c>
      <c r="DR152" s="14">
        <f>IF('QIPP Scorecard'!$AA$1=4,IF(FY2019_ALL_Targets!$BZ152="Yes",INDEX('Final Comp Values'!$BO:$BO,MATCH(FY2019_ALL_Targets!$A152,'Final Comp Values'!$B:$B,0)),IF($BZ152="Min Data",0,0)),0)</f>
        <v>0.68</v>
      </c>
      <c r="DS152" s="14">
        <f>IF('QIPP Scorecard'!$AA$1=4,IF(FY2019_ALL_Targets!$CA152="Yes",INDEX('Final Comp Values'!$BO:$BO,MATCH(FY2019_ALL_Targets!$A152,'Final Comp Values'!$B:$B,0)),IF($CA152="Min Data",0,0)),0)</f>
        <v>0.68</v>
      </c>
      <c r="DT152" s="14">
        <f>IF('QIPP Scorecard'!$AA$1=4,IF(FY2019_ALL_Targets!$CB152="Yes",INDEX('Final Comp Values'!$BO:$BO,MATCH(FY2019_ALL_Targets!$A152,'Final Comp Values'!$B:$B,0)),IF($CB152="Min Data",0,0)),0)</f>
        <v>0.68</v>
      </c>
      <c r="DU152" s="14">
        <v>0.85</v>
      </c>
      <c r="DV152" s="14">
        <v>1.08</v>
      </c>
      <c r="DW152" s="14">
        <v>1</v>
      </c>
      <c r="DX152" s="14">
        <v>0.98</v>
      </c>
      <c r="DY152" s="12">
        <f t="shared" si="11"/>
        <v>1</v>
      </c>
      <c r="DZ152" s="12">
        <f t="shared" si="12"/>
        <v>1</v>
      </c>
      <c r="EA152" s="12">
        <f t="shared" si="13"/>
        <v>0</v>
      </c>
      <c r="EB152" s="12">
        <f t="shared" si="14"/>
        <v>0</v>
      </c>
    </row>
    <row r="153" spans="1:132" x14ac:dyDescent="0.25">
      <c r="A153" s="297">
        <v>4446</v>
      </c>
      <c r="B153" s="347">
        <v>675078</v>
      </c>
      <c r="C153" s="297">
        <v>1025967</v>
      </c>
      <c r="D153" s="14">
        <v>1386055960</v>
      </c>
      <c r="E153" s="26" t="s">
        <v>928</v>
      </c>
      <c r="F153" s="26" t="str">
        <f>INDEX('Mar - Aug'!X:X,MATCH(A153,'Mar - Aug'!B:B,0))</f>
        <v>Harris</v>
      </c>
      <c r="G153" s="26" t="s">
        <v>3015</v>
      </c>
      <c r="H153" s="318" t="s">
        <v>3016</v>
      </c>
      <c r="I153" s="26" t="str">
        <f t="shared" si="10"/>
        <v>Revision Needed</v>
      </c>
      <c r="J153" s="299" t="s">
        <v>495</v>
      </c>
      <c r="K153" s="299" t="s">
        <v>931</v>
      </c>
      <c r="L153" s="299" t="s">
        <v>496</v>
      </c>
      <c r="M153" s="13">
        <v>0</v>
      </c>
      <c r="N153" s="13">
        <v>0.10880829</v>
      </c>
      <c r="O153" s="13">
        <v>0</v>
      </c>
      <c r="P153" s="13">
        <v>0.24545454999999999</v>
      </c>
      <c r="Q153" s="13">
        <v>3.3690650000000003E-2</v>
      </c>
      <c r="R153" s="13">
        <v>5.5747400000000003E-2</v>
      </c>
      <c r="S153" s="13">
        <v>3.7344499999999998E-3</v>
      </c>
      <c r="T153" s="13">
        <v>0.15247816</v>
      </c>
      <c r="U153" s="13">
        <v>3.3690650000000003E-2</v>
      </c>
      <c r="V153" s="13">
        <v>0.10695854907000001</v>
      </c>
      <c r="W153" s="13">
        <v>3.7344499999999998E-3</v>
      </c>
      <c r="X153" s="13">
        <v>0.24128182265000001</v>
      </c>
      <c r="Y153" s="13">
        <v>3.3690650000000003E-2</v>
      </c>
      <c r="Z153" s="13">
        <v>0.1033678755</v>
      </c>
      <c r="AA153" s="13">
        <v>3.7344499999999998E-3</v>
      </c>
      <c r="AB153" s="13">
        <v>0.2331818225</v>
      </c>
      <c r="AC153" s="13">
        <v>3.3690650000000003E-2</v>
      </c>
      <c r="AD153" s="13">
        <v>0.10510880814</v>
      </c>
      <c r="AE153" s="13">
        <v>3.7344499999999998E-3</v>
      </c>
      <c r="AF153" s="13">
        <v>0.23710909529999999</v>
      </c>
      <c r="AG153" s="13">
        <v>3.3690650000000003E-2</v>
      </c>
      <c r="AH153" s="13">
        <v>9.7927460999999993E-2</v>
      </c>
      <c r="AI153" s="13">
        <v>3.7344499999999998E-3</v>
      </c>
      <c r="AJ153" s="13">
        <v>0.220909095</v>
      </c>
      <c r="AK153" s="13">
        <v>3.3690650000000003E-2</v>
      </c>
      <c r="AL153" s="13">
        <v>0.10325906721</v>
      </c>
      <c r="AM153" s="13">
        <v>3.7344499999999998E-3</v>
      </c>
      <c r="AN153" s="13">
        <v>0.23293636795</v>
      </c>
      <c r="AO153" s="13">
        <v>3.3690650000000003E-2</v>
      </c>
      <c r="AP153" s="13">
        <v>9.2487046500000003E-2</v>
      </c>
      <c r="AQ153" s="13">
        <v>3.7344499999999998E-3</v>
      </c>
      <c r="AR153" s="13">
        <v>0.2086363675</v>
      </c>
      <c r="AS153" s="13">
        <v>3.3690650000000003E-2</v>
      </c>
      <c r="AT153" s="13">
        <v>0.10119170969999999</v>
      </c>
      <c r="AU153" s="13">
        <v>3.7344499999999998E-3</v>
      </c>
      <c r="AV153" s="13">
        <v>0.22827273149999999</v>
      </c>
      <c r="AW153" s="13">
        <v>3.3690650000000003E-2</v>
      </c>
      <c r="AX153" s="13">
        <v>8.7046631999999999E-2</v>
      </c>
      <c r="AY153" s="13">
        <v>3.7344499999999998E-3</v>
      </c>
      <c r="AZ153" s="13">
        <v>0.19636364000000001</v>
      </c>
      <c r="BA153" s="86">
        <v>0</v>
      </c>
      <c r="BB153" s="86">
        <v>0.14705882352941199</v>
      </c>
      <c r="BC153" s="13">
        <v>0</v>
      </c>
      <c r="BD153" s="13">
        <v>0.204545454545455</v>
      </c>
      <c r="BE153" s="14">
        <v>0</v>
      </c>
      <c r="BF153" s="14">
        <v>0.17647058823529399</v>
      </c>
      <c r="BG153" s="14">
        <v>0</v>
      </c>
      <c r="BH153" s="14">
        <v>0.2</v>
      </c>
      <c r="BI153" s="14">
        <v>0</v>
      </c>
      <c r="BJ153" s="14">
        <v>0.16666666666666699</v>
      </c>
      <c r="BK153" s="14">
        <v>0</v>
      </c>
      <c r="BL153" s="430">
        <v>0.204545454545455</v>
      </c>
      <c r="BM153" s="14">
        <v>0</v>
      </c>
      <c r="BN153" s="14">
        <v>0.18181818181818199</v>
      </c>
      <c r="BO153" s="14">
        <v>0</v>
      </c>
      <c r="BP153" s="14">
        <v>0.19512195121951201</v>
      </c>
      <c r="BQ153" s="86">
        <v>0</v>
      </c>
      <c r="BR153" s="86">
        <v>0.18181818181818199</v>
      </c>
      <c r="BS153" s="86">
        <v>0</v>
      </c>
      <c r="BT153" s="86">
        <v>0.19512195121951201</v>
      </c>
      <c r="BU153" s="14" t="s">
        <v>35</v>
      </c>
      <c r="BV153" s="14" t="s">
        <v>36</v>
      </c>
      <c r="BW153" s="14" t="s">
        <v>35</v>
      </c>
      <c r="BX153" s="14" t="s">
        <v>35</v>
      </c>
      <c r="BY153" s="14" t="s">
        <v>35</v>
      </c>
      <c r="BZ153" s="14" t="s">
        <v>36</v>
      </c>
      <c r="CA153" s="14" t="s">
        <v>35</v>
      </c>
      <c r="CB153" s="14" t="s">
        <v>35</v>
      </c>
      <c r="CC153" s="14">
        <v>15.92</v>
      </c>
      <c r="CD153" s="14">
        <v>15.92</v>
      </c>
      <c r="CE153" s="14">
        <v>15.92</v>
      </c>
      <c r="CF153" s="14">
        <v>15.92</v>
      </c>
      <c r="CG153" s="14">
        <v>15.92</v>
      </c>
      <c r="CH153" s="14">
        <v>15.92</v>
      </c>
      <c r="CI153" s="14">
        <v>4.29</v>
      </c>
      <c r="CJ153" s="14">
        <f>INDEX('Monthy Targets'!AC:AC,(MATCH(FY2019_ALL_Targets!$B:$B,'Monthy Targets'!$B:$B,0)))</f>
        <v>4.2699999999999996</v>
      </c>
      <c r="CK153" s="14">
        <f>INDEX('Monthy Targets'!AD:AD,(MATCH(FY2019_ALL_Targets!$B:$B,'Monthy Targets'!$B:$B,0)))</f>
        <v>4.2699999999999996</v>
      </c>
      <c r="CL153" s="14">
        <f>INDEX('Monthy Targets'!AE:AE,(MATCH(FY2019_ALL_Targets!$B:$B,'Monthy Targets'!$B:$B,0)))</f>
        <v>4.2699999999999996</v>
      </c>
      <c r="CM153" s="14">
        <f>INDEX('Monthy Targets'!AF:AF,(MATCH(FY2019_ALL_Targets!$B:$B,'Monthy Targets'!$B:$B,0)))</f>
        <v>4.2699999999999996</v>
      </c>
      <c r="CN153" s="14">
        <f>INDEX('Monthy Targets'!AG:AG,(MATCH(FY2019_ALL_Targets!$B:$B,'Monthy Targets'!$B:$B,0)))</f>
        <v>4.2699999999999996</v>
      </c>
      <c r="CO153" s="14">
        <v>1.08</v>
      </c>
      <c r="CP153" s="14">
        <v>0</v>
      </c>
      <c r="CQ153" s="14">
        <v>1.08</v>
      </c>
      <c r="CR153" s="14">
        <v>1.08</v>
      </c>
      <c r="CS153" s="14">
        <v>1.08</v>
      </c>
      <c r="CT153" s="14">
        <v>0</v>
      </c>
      <c r="CU153" s="14">
        <v>1.08</v>
      </c>
      <c r="CV153" s="14">
        <v>1.08</v>
      </c>
      <c r="CW153" s="14">
        <v>0.28999999999999998</v>
      </c>
      <c r="CX153" s="14">
        <v>0</v>
      </c>
      <c r="CY153" s="14">
        <v>0.28999999999999998</v>
      </c>
      <c r="CZ153" s="14">
        <v>0.28999999999999998</v>
      </c>
      <c r="DA153" s="14">
        <f>IF('QIPP Scorecard'!$AA$1=4,IF(FY2019_ALL_Targets!$BU153="Yes",INDEX('Final Comp Values'!$BN:$BN,MATCH(FY2019_ALL_Targets!$A153,'Final Comp Values'!$B:$B,0)),IF($BU153="Min Data",0,0)),0)</f>
        <v>0.28999999999999998</v>
      </c>
      <c r="DB153" s="14">
        <f>IF('QIPP Scorecard'!$AA$1=4,IF(FY2019_ALL_Targets!$BV153="Yes",INDEX('Final Comp Values'!$BN:$BN,MATCH(FY2019_ALL_Targets!$A153,'Final Comp Values'!$B:$B,0)),IF($BV153="Min Data",0,0)),0)</f>
        <v>0</v>
      </c>
      <c r="DC153" s="14">
        <f>IF('QIPP Scorecard'!$AA$1=4,IF(FY2019_ALL_Targets!$BW153="Yes",INDEX('Final Comp Values'!$BN:$BN,MATCH(FY2019_ALL_Targets!$A153,'Final Comp Values'!$B:$B,0)),IF(CI153="Min Data",0,0)),0)</f>
        <v>0.28999999999999998</v>
      </c>
      <c r="DD153" s="14">
        <f>IF('QIPP Scorecard'!$AA$1=4,IF(FY2019_ALL_Targets!$BX153="Yes",INDEX('Final Comp Values'!$BN:$BN,MATCH(FY2019_ALL_Targets!$A153,'Final Comp Values'!$B:$B,0)),IF($BX153="Min Data",0,0)),0)</f>
        <v>0.28999999999999998</v>
      </c>
      <c r="DE153" s="14">
        <v>2</v>
      </c>
      <c r="DF153" s="14">
        <v>0</v>
      </c>
      <c r="DG153" s="14">
        <v>2</v>
      </c>
      <c r="DH153" s="14">
        <v>2</v>
      </c>
      <c r="DI153" s="14">
        <v>2</v>
      </c>
      <c r="DJ153" s="14">
        <v>0</v>
      </c>
      <c r="DK153" s="14">
        <v>2</v>
      </c>
      <c r="DL153" s="14">
        <v>2</v>
      </c>
      <c r="DM153" s="14">
        <v>0.54</v>
      </c>
      <c r="DN153" s="14">
        <v>0</v>
      </c>
      <c r="DO153" s="14">
        <v>0.54</v>
      </c>
      <c r="DP153" s="14">
        <v>0.54</v>
      </c>
      <c r="DQ153" s="14">
        <f>IF('QIPP Scorecard'!$AA$1=4,IF(FY2019_ALL_Targets!$BY153="Yes",INDEX('Final Comp Values'!$BK:$BK,MATCH(FY2019_ALL_Targets!$A153,'Final Comp Values'!$B:$B,0)),IF($BY153="Min Data",0,0)),0)</f>
        <v>0.54</v>
      </c>
      <c r="DR153" s="14">
        <f>IF('QIPP Scorecard'!$AA$1=4,IF(FY2019_ALL_Targets!$BZ153="Yes",INDEX('Final Comp Values'!$BO:$BO,MATCH(FY2019_ALL_Targets!$A153,'Final Comp Values'!$B:$B,0)),IF($BZ153="Min Data",0,0)),0)</f>
        <v>0</v>
      </c>
      <c r="DS153" s="14">
        <f>IF('QIPP Scorecard'!$AA$1=4,IF(FY2019_ALL_Targets!$CA153="Yes",INDEX('Final Comp Values'!$BO:$BO,MATCH(FY2019_ALL_Targets!$A153,'Final Comp Values'!$B:$B,0)),IF($CA153="Min Data",0,0)),0)</f>
        <v>0.54</v>
      </c>
      <c r="DT153" s="14">
        <f>IF('QIPP Scorecard'!$AA$1=4,IF(FY2019_ALL_Targets!$CB153="Yes",INDEX('Final Comp Values'!$BO:$BO,MATCH(FY2019_ALL_Targets!$A153,'Final Comp Values'!$B:$B,0)),IF($CB153="Min Data",0,0)),0)</f>
        <v>0.54</v>
      </c>
      <c r="DU153" s="14">
        <v>2.52</v>
      </c>
      <c r="DV153" s="14">
        <v>2.85</v>
      </c>
      <c r="DW153" s="14">
        <v>3.23</v>
      </c>
      <c r="DX153" s="14">
        <v>3.17</v>
      </c>
      <c r="DY153" s="12">
        <f t="shared" si="11"/>
        <v>1</v>
      </c>
      <c r="DZ153" s="12">
        <f t="shared" si="12"/>
        <v>1</v>
      </c>
      <c r="EA153" s="12">
        <f t="shared" si="13"/>
        <v>0</v>
      </c>
      <c r="EB153" s="12">
        <f t="shared" si="14"/>
        <v>0</v>
      </c>
    </row>
    <row r="154" spans="1:132" x14ac:dyDescent="0.25">
      <c r="A154" s="297">
        <v>4117</v>
      </c>
      <c r="B154" s="347">
        <v>675081</v>
      </c>
      <c r="C154" s="297">
        <v>1026551</v>
      </c>
      <c r="D154" s="14">
        <v>1083842876</v>
      </c>
      <c r="E154" s="26" t="s">
        <v>941</v>
      </c>
      <c r="F154" s="26" t="str">
        <f>INDEX('Mar - Aug'!X:X,MATCH(A154,'Mar - Aug'!B:B,0))</f>
        <v>Dallas</v>
      </c>
      <c r="G154" s="26" t="s">
        <v>3013</v>
      </c>
      <c r="H154" s="26"/>
      <c r="I154" s="26" t="str">
        <f t="shared" si="10"/>
        <v/>
      </c>
      <c r="J154" s="299" t="s">
        <v>2460</v>
      </c>
      <c r="K154" s="299" t="s">
        <v>965</v>
      </c>
      <c r="L154" s="299" t="s">
        <v>2461</v>
      </c>
      <c r="M154" s="13">
        <v>5.5401799999999996E-3</v>
      </c>
      <c r="N154" s="13">
        <v>2.2471919999999999E-2</v>
      </c>
      <c r="O154" s="13">
        <v>0</v>
      </c>
      <c r="P154" s="13">
        <v>0.24105753999999999</v>
      </c>
      <c r="Q154" s="13">
        <v>3.3690650000000003E-2</v>
      </c>
      <c r="R154" s="13">
        <v>5.5747400000000003E-2</v>
      </c>
      <c r="S154" s="13">
        <v>3.7344499999999998E-3</v>
      </c>
      <c r="T154" s="13">
        <v>0.15247816</v>
      </c>
      <c r="U154" s="13">
        <v>3.3690650000000003E-2</v>
      </c>
      <c r="V154" s="13">
        <v>5.5747400000000003E-2</v>
      </c>
      <c r="W154" s="13">
        <v>3.7344499999999998E-3</v>
      </c>
      <c r="X154" s="13">
        <v>0.23695956182</v>
      </c>
      <c r="Y154" s="13">
        <v>3.3690650000000003E-2</v>
      </c>
      <c r="Z154" s="13">
        <v>5.5747400000000003E-2</v>
      </c>
      <c r="AA154" s="13">
        <v>3.7344499999999998E-3</v>
      </c>
      <c r="AB154" s="13">
        <v>0.229004663</v>
      </c>
      <c r="AC154" s="13">
        <v>3.3690650000000003E-2</v>
      </c>
      <c r="AD154" s="13">
        <v>5.5747400000000003E-2</v>
      </c>
      <c r="AE154" s="13">
        <v>3.7344499999999998E-3</v>
      </c>
      <c r="AF154" s="13">
        <v>0.23286158364000001</v>
      </c>
      <c r="AG154" s="13">
        <v>3.3690650000000003E-2</v>
      </c>
      <c r="AH154" s="13">
        <v>5.5747400000000003E-2</v>
      </c>
      <c r="AI154" s="13">
        <v>3.7344499999999998E-3</v>
      </c>
      <c r="AJ154" s="13">
        <v>0.21695178600000001</v>
      </c>
      <c r="AK154" s="13">
        <v>3.3690650000000003E-2</v>
      </c>
      <c r="AL154" s="13">
        <v>5.5747400000000003E-2</v>
      </c>
      <c r="AM154" s="13">
        <v>3.7344499999999998E-3</v>
      </c>
      <c r="AN154" s="13">
        <v>0.22876360545999999</v>
      </c>
      <c r="AO154" s="13">
        <v>3.3690650000000003E-2</v>
      </c>
      <c r="AP154" s="13">
        <v>5.5747400000000003E-2</v>
      </c>
      <c r="AQ154" s="13">
        <v>3.7344499999999998E-3</v>
      </c>
      <c r="AR154" s="13">
        <v>0.20489890899999999</v>
      </c>
      <c r="AS154" s="13">
        <v>3.3690650000000003E-2</v>
      </c>
      <c r="AT154" s="13">
        <v>5.5747400000000003E-2</v>
      </c>
      <c r="AU154" s="13">
        <v>3.7344499999999998E-3</v>
      </c>
      <c r="AV154" s="13">
        <v>0.22418351219999999</v>
      </c>
      <c r="AW154" s="13">
        <v>3.3690650000000003E-2</v>
      </c>
      <c r="AX154" s="13">
        <v>5.5747400000000003E-2</v>
      </c>
      <c r="AY154" s="13">
        <v>3.7344499999999998E-3</v>
      </c>
      <c r="AZ154" s="13">
        <v>0.192846032</v>
      </c>
      <c r="BA154" s="86">
        <v>0</v>
      </c>
      <c r="BB154" s="86">
        <v>1.30718954248366E-2</v>
      </c>
      <c r="BC154" s="13">
        <v>0</v>
      </c>
      <c r="BD154" s="13">
        <v>0.215568862275449</v>
      </c>
      <c r="BE154" s="14">
        <v>0</v>
      </c>
      <c r="BF154" s="14">
        <v>1.9867549668874201E-2</v>
      </c>
      <c r="BG154" s="14">
        <v>0</v>
      </c>
      <c r="BH154" s="14">
        <v>0.19642857142857101</v>
      </c>
      <c r="BI154" s="14">
        <v>5.5865921787709499E-3</v>
      </c>
      <c r="BJ154" s="14">
        <v>5.5172413793103399E-2</v>
      </c>
      <c r="BK154" s="14">
        <v>0</v>
      </c>
      <c r="BL154" s="430">
        <v>0.19277108433734899</v>
      </c>
      <c r="BM154" s="14">
        <v>5.31914893617021E-3</v>
      </c>
      <c r="BN154" s="14">
        <v>5.0314465408804999E-2</v>
      </c>
      <c r="BO154" s="14">
        <v>0</v>
      </c>
      <c r="BP154" s="14">
        <v>0.186046511627907</v>
      </c>
      <c r="BQ154" s="86">
        <v>5.31914893617021E-3</v>
      </c>
      <c r="BR154" s="86">
        <v>5.0314465408804999E-2</v>
      </c>
      <c r="BS154" s="86">
        <v>0</v>
      </c>
      <c r="BT154" s="86">
        <v>0.186046511627907</v>
      </c>
      <c r="BU154" s="14" t="s">
        <v>35</v>
      </c>
      <c r="BV154" s="14" t="s">
        <v>35</v>
      </c>
      <c r="BW154" s="14" t="s">
        <v>35</v>
      </c>
      <c r="BX154" s="14" t="s">
        <v>35</v>
      </c>
      <c r="BY154" s="14" t="s">
        <v>35</v>
      </c>
      <c r="BZ154" s="14" t="s">
        <v>35</v>
      </c>
      <c r="CA154" s="14" t="s">
        <v>35</v>
      </c>
      <c r="CB154" s="14" t="s">
        <v>35</v>
      </c>
      <c r="CC154" s="14">
        <v>16.52</v>
      </c>
      <c r="CD154" s="14">
        <v>16.52</v>
      </c>
      <c r="CE154" s="14">
        <v>16.52</v>
      </c>
      <c r="CF154" s="14">
        <v>16.52</v>
      </c>
      <c r="CG154" s="14">
        <v>16.52</v>
      </c>
      <c r="CH154" s="14">
        <v>16.52</v>
      </c>
      <c r="CI154" s="14">
        <v>16.02</v>
      </c>
      <c r="CJ154" s="14">
        <f>INDEX('Monthy Targets'!AC:AC,(MATCH(FY2019_ALL_Targets!$B:$B,'Monthy Targets'!$B:$B,0)))</f>
        <v>15.96</v>
      </c>
      <c r="CK154" s="14">
        <f>INDEX('Monthy Targets'!AD:AD,(MATCH(FY2019_ALL_Targets!$B:$B,'Monthy Targets'!$B:$B,0)))</f>
        <v>15.96</v>
      </c>
      <c r="CL154" s="14">
        <f>INDEX('Monthy Targets'!AE:AE,(MATCH(FY2019_ALL_Targets!$B:$B,'Monthy Targets'!$B:$B,0)))</f>
        <v>15.96</v>
      </c>
      <c r="CM154" s="14">
        <f>INDEX('Monthy Targets'!AF:AF,(MATCH(FY2019_ALL_Targets!$B:$B,'Monthy Targets'!$B:$B,0)))</f>
        <v>15.96</v>
      </c>
      <c r="CN154" s="14">
        <f>INDEX('Monthy Targets'!AG:AG,(MATCH(FY2019_ALL_Targets!$B:$B,'Monthy Targets'!$B:$B,0)))</f>
        <v>15.96</v>
      </c>
      <c r="CO154" s="14">
        <v>1.1200000000000001</v>
      </c>
      <c r="CP154" s="14">
        <v>1.1200000000000001</v>
      </c>
      <c r="CQ154" s="14">
        <v>1.1200000000000001</v>
      </c>
      <c r="CR154" s="14">
        <v>1.1200000000000001</v>
      </c>
      <c r="CS154" s="14">
        <v>1.1200000000000001</v>
      </c>
      <c r="CT154" s="14">
        <v>1.1200000000000001</v>
      </c>
      <c r="CU154" s="14">
        <v>1.1200000000000001</v>
      </c>
      <c r="CV154" s="14">
        <v>1.1200000000000001</v>
      </c>
      <c r="CW154" s="14">
        <v>1.08</v>
      </c>
      <c r="CX154" s="14">
        <v>1.08</v>
      </c>
      <c r="CY154" s="14">
        <v>1.08</v>
      </c>
      <c r="CZ154" s="14">
        <v>1.08</v>
      </c>
      <c r="DA154" s="14">
        <f>IF('QIPP Scorecard'!$AA$1=4,IF(FY2019_ALL_Targets!$BU154="Yes",INDEX('Final Comp Values'!$BN:$BN,MATCH(FY2019_ALL_Targets!$A154,'Final Comp Values'!$B:$B,0)),IF($BU154="Min Data",0,0)),0)</f>
        <v>1.08</v>
      </c>
      <c r="DB154" s="14">
        <f>IF('QIPP Scorecard'!$AA$1=4,IF(FY2019_ALL_Targets!$BV154="Yes",INDEX('Final Comp Values'!$BN:$BN,MATCH(FY2019_ALL_Targets!$A154,'Final Comp Values'!$B:$B,0)),IF($BV154="Min Data",0,0)),0)</f>
        <v>1.08</v>
      </c>
      <c r="DC154" s="14">
        <f>IF('QIPP Scorecard'!$AA$1=4,IF(FY2019_ALL_Targets!$BW154="Yes",INDEX('Final Comp Values'!$BN:$BN,MATCH(FY2019_ALL_Targets!$A154,'Final Comp Values'!$B:$B,0)),IF(CI154="Min Data",0,0)),0)</f>
        <v>1.08</v>
      </c>
      <c r="DD154" s="14">
        <f>IF('QIPP Scorecard'!$AA$1=4,IF(FY2019_ALL_Targets!$BX154="Yes",INDEX('Final Comp Values'!$BN:$BN,MATCH(FY2019_ALL_Targets!$A154,'Final Comp Values'!$B:$B,0)),IF($BX154="Min Data",0,0)),0)</f>
        <v>1.08</v>
      </c>
      <c r="DE154" s="14">
        <v>2.08</v>
      </c>
      <c r="DF154" s="14">
        <v>2.08</v>
      </c>
      <c r="DG154" s="14">
        <v>2.08</v>
      </c>
      <c r="DH154" s="14">
        <v>2.08</v>
      </c>
      <c r="DI154" s="14">
        <v>2.08</v>
      </c>
      <c r="DJ154" s="14">
        <v>2.08</v>
      </c>
      <c r="DK154" s="14">
        <v>2.08</v>
      </c>
      <c r="DL154" s="14">
        <v>2.08</v>
      </c>
      <c r="DM154" s="14">
        <v>2.0099999999999998</v>
      </c>
      <c r="DN154" s="14">
        <v>2.0099999999999998</v>
      </c>
      <c r="DO154" s="14">
        <v>2.0099999999999998</v>
      </c>
      <c r="DP154" s="14">
        <v>2.0099999999999998</v>
      </c>
      <c r="DQ154" s="14">
        <f>IF('QIPP Scorecard'!$AA$1=4,IF(FY2019_ALL_Targets!$BY154="Yes",INDEX('Final Comp Values'!$BK:$BK,MATCH(FY2019_ALL_Targets!$A154,'Final Comp Values'!$B:$B,0)),IF($BY154="Min Data",0,0)),0)</f>
        <v>2.0099999999999998</v>
      </c>
      <c r="DR154" s="14">
        <f>IF('QIPP Scorecard'!$AA$1=4,IF(FY2019_ALL_Targets!$BZ154="Yes",INDEX('Final Comp Values'!$BO:$BO,MATCH(FY2019_ALL_Targets!$A154,'Final Comp Values'!$B:$B,0)),IF($BZ154="Min Data",0,0)),0)</f>
        <v>2.0099999999999998</v>
      </c>
      <c r="DS154" s="14">
        <f>IF('QIPP Scorecard'!$AA$1=4,IF(FY2019_ALL_Targets!$CA154="Yes",INDEX('Final Comp Values'!$BO:$BO,MATCH(FY2019_ALL_Targets!$A154,'Final Comp Values'!$B:$B,0)),IF($CA154="Min Data",0,0)),0)</f>
        <v>2.0099999999999998</v>
      </c>
      <c r="DT154" s="14">
        <f>IF('QIPP Scorecard'!$AA$1=4,IF(FY2019_ALL_Targets!$CB154="Yes",INDEX('Final Comp Values'!$BO:$BO,MATCH(FY2019_ALL_Targets!$A154,'Final Comp Values'!$B:$B,0)),IF($CB154="Min Data",0,0)),0)</f>
        <v>2.0099999999999998</v>
      </c>
      <c r="DU154" s="14">
        <v>2.94</v>
      </c>
      <c r="DV154" s="14">
        <v>3.32</v>
      </c>
      <c r="DW154" s="14">
        <v>3.46</v>
      </c>
      <c r="DX154" s="14">
        <v>3.39</v>
      </c>
      <c r="DY154" s="12">
        <f t="shared" si="11"/>
        <v>0</v>
      </c>
      <c r="DZ154" s="12">
        <f t="shared" si="12"/>
        <v>0</v>
      </c>
      <c r="EA154" s="12">
        <f t="shared" si="13"/>
        <v>0</v>
      </c>
      <c r="EB154" s="12">
        <f t="shared" si="14"/>
        <v>0</v>
      </c>
    </row>
    <row r="155" spans="1:132" x14ac:dyDescent="0.25">
      <c r="A155" s="297">
        <v>5149</v>
      </c>
      <c r="B155" s="347">
        <v>675085</v>
      </c>
      <c r="C155" s="297">
        <v>1028601</v>
      </c>
      <c r="D155" s="14">
        <v>1558482950</v>
      </c>
      <c r="E155" s="26" t="s">
        <v>930</v>
      </c>
      <c r="F155" s="26" t="str">
        <f>INDEX('Mar - Aug'!X:X,MATCH(A155,'Mar - Aug'!B:B,0))</f>
        <v>Harris</v>
      </c>
      <c r="G155" s="26" t="s">
        <v>3016</v>
      </c>
      <c r="H155" s="26"/>
      <c r="I155" s="26" t="str">
        <f t="shared" si="10"/>
        <v/>
      </c>
      <c r="J155" s="299" t="s">
        <v>687</v>
      </c>
      <c r="K155" s="299" t="s">
        <v>995</v>
      </c>
      <c r="L155" s="299" t="s">
        <v>688</v>
      </c>
      <c r="M155" s="13">
        <v>7.0754800000000003E-3</v>
      </c>
      <c r="N155" s="13">
        <v>0.10969387999999999</v>
      </c>
      <c r="O155" s="13">
        <v>0</v>
      </c>
      <c r="P155" s="13">
        <v>0.13223140999999999</v>
      </c>
      <c r="Q155" s="13">
        <v>3.3690650000000003E-2</v>
      </c>
      <c r="R155" s="13">
        <v>5.5747400000000003E-2</v>
      </c>
      <c r="S155" s="13">
        <v>3.7344499999999998E-3</v>
      </c>
      <c r="T155" s="13">
        <v>0.15247816</v>
      </c>
      <c r="U155" s="13">
        <v>3.3690650000000003E-2</v>
      </c>
      <c r="V155" s="13">
        <v>0.10782908404</v>
      </c>
      <c r="W155" s="13">
        <v>3.7344499999999998E-3</v>
      </c>
      <c r="X155" s="13">
        <v>0.15247816</v>
      </c>
      <c r="Y155" s="13">
        <v>3.3690650000000003E-2</v>
      </c>
      <c r="Z155" s="13">
        <v>0.104209186</v>
      </c>
      <c r="AA155" s="13">
        <v>3.7344499999999998E-3</v>
      </c>
      <c r="AB155" s="13">
        <v>0.15247816</v>
      </c>
      <c r="AC155" s="13">
        <v>3.3690650000000003E-2</v>
      </c>
      <c r="AD155" s="13">
        <v>0.10596428808</v>
      </c>
      <c r="AE155" s="13">
        <v>3.7344499999999998E-3</v>
      </c>
      <c r="AF155" s="13">
        <v>0.15247816</v>
      </c>
      <c r="AG155" s="13">
        <v>3.3690650000000003E-2</v>
      </c>
      <c r="AH155" s="13">
        <v>9.8724491999999997E-2</v>
      </c>
      <c r="AI155" s="13">
        <v>3.7344499999999998E-3</v>
      </c>
      <c r="AJ155" s="13">
        <v>0.15247816</v>
      </c>
      <c r="AK155" s="13">
        <v>3.3690650000000003E-2</v>
      </c>
      <c r="AL155" s="13">
        <v>0.10409949212</v>
      </c>
      <c r="AM155" s="13">
        <v>3.7344499999999998E-3</v>
      </c>
      <c r="AN155" s="13">
        <v>0.15247816</v>
      </c>
      <c r="AO155" s="13">
        <v>3.3690650000000003E-2</v>
      </c>
      <c r="AP155" s="13">
        <v>9.3239797999999999E-2</v>
      </c>
      <c r="AQ155" s="13">
        <v>3.7344499999999998E-3</v>
      </c>
      <c r="AR155" s="13">
        <v>0.15247816</v>
      </c>
      <c r="AS155" s="13">
        <v>3.3690650000000003E-2</v>
      </c>
      <c r="AT155" s="13">
        <v>0.1020153084</v>
      </c>
      <c r="AU155" s="13">
        <v>3.7344499999999998E-3</v>
      </c>
      <c r="AV155" s="13">
        <v>0.15247816</v>
      </c>
      <c r="AW155" s="13">
        <v>3.3690650000000003E-2</v>
      </c>
      <c r="AX155" s="13">
        <v>8.7755104E-2</v>
      </c>
      <c r="AY155" s="13">
        <v>3.7344499999999998E-3</v>
      </c>
      <c r="AZ155" s="13">
        <v>0.15247816</v>
      </c>
      <c r="BA155" s="86">
        <v>1.6666666666666701E-2</v>
      </c>
      <c r="BB155" s="86">
        <v>4.95049504950495E-2</v>
      </c>
      <c r="BC155" s="13">
        <v>0</v>
      </c>
      <c r="BD155" s="13">
        <v>0.183673469387755</v>
      </c>
      <c r="BE155" s="14">
        <v>3.3898305084745797E-2</v>
      </c>
      <c r="BF155" s="14">
        <v>7.9545454545454503E-2</v>
      </c>
      <c r="BG155" s="14">
        <v>0</v>
      </c>
      <c r="BH155" s="14">
        <v>0.14736842105263201</v>
      </c>
      <c r="BI155" s="14">
        <v>2.6548672566371698E-2</v>
      </c>
      <c r="BJ155" s="14">
        <v>4.49438202247191E-2</v>
      </c>
      <c r="BK155" s="14">
        <v>0</v>
      </c>
      <c r="BL155" s="430">
        <v>9.4736842105263203E-2</v>
      </c>
      <c r="BM155" s="14">
        <v>3.8461538461538498E-2</v>
      </c>
      <c r="BN155" s="14">
        <v>3.4482758620689703E-2</v>
      </c>
      <c r="BO155" s="14">
        <v>0</v>
      </c>
      <c r="BP155" s="14">
        <v>0.11764705882352899</v>
      </c>
      <c r="BQ155" s="86">
        <v>3.8461538461538498E-2</v>
      </c>
      <c r="BR155" s="86">
        <v>3.4482758620689703E-2</v>
      </c>
      <c r="BS155" s="86">
        <v>0</v>
      </c>
      <c r="BT155" s="86">
        <v>0.11764705882352899</v>
      </c>
      <c r="BU155" s="14" t="s">
        <v>36</v>
      </c>
      <c r="BV155" s="14" t="s">
        <v>35</v>
      </c>
      <c r="BW155" s="14" t="s">
        <v>35</v>
      </c>
      <c r="BX155" s="14" t="s">
        <v>35</v>
      </c>
      <c r="BY155" s="14" t="s">
        <v>36</v>
      </c>
      <c r="BZ155" s="14" t="s">
        <v>35</v>
      </c>
      <c r="CA155" s="14" t="s">
        <v>35</v>
      </c>
      <c r="CB155" s="14" t="s">
        <v>35</v>
      </c>
      <c r="CC155" s="14">
        <v>7.99</v>
      </c>
      <c r="CD155" s="14">
        <v>7.99</v>
      </c>
      <c r="CE155" s="14">
        <v>7.99</v>
      </c>
      <c r="CF155" s="14">
        <v>7.99</v>
      </c>
      <c r="CG155" s="14">
        <v>7.99</v>
      </c>
      <c r="CH155" s="14">
        <v>7.99</v>
      </c>
      <c r="CI155" s="14">
        <v>7.93</v>
      </c>
      <c r="CJ155" s="14">
        <f>INDEX('Monthy Targets'!AC:AC,(MATCH(FY2019_ALL_Targets!$B:$B,'Monthy Targets'!$B:$B,0)))</f>
        <v>7.9</v>
      </c>
      <c r="CK155" s="14">
        <f>INDEX('Monthy Targets'!AD:AD,(MATCH(FY2019_ALL_Targets!$B:$B,'Monthy Targets'!$B:$B,0)))</f>
        <v>7.9</v>
      </c>
      <c r="CL155" s="14">
        <f>INDEX('Monthy Targets'!AE:AE,(MATCH(FY2019_ALL_Targets!$B:$B,'Monthy Targets'!$B:$B,0)))</f>
        <v>7.9</v>
      </c>
      <c r="CM155" s="14">
        <f>INDEX('Monthy Targets'!AF:AF,(MATCH(FY2019_ALL_Targets!$B:$B,'Monthy Targets'!$B:$B,0)))</f>
        <v>7.9</v>
      </c>
      <c r="CN155" s="14">
        <f>INDEX('Monthy Targets'!AG:AG,(MATCH(FY2019_ALL_Targets!$B:$B,'Monthy Targets'!$B:$B,0)))</f>
        <v>7.9</v>
      </c>
      <c r="CO155" s="14">
        <v>0.54</v>
      </c>
      <c r="CP155" s="14">
        <v>0.54</v>
      </c>
      <c r="CQ155" s="14">
        <v>0.54</v>
      </c>
      <c r="CR155" s="14">
        <v>0</v>
      </c>
      <c r="CS155" s="14">
        <v>0</v>
      </c>
      <c r="CT155" s="14">
        <v>0.54</v>
      </c>
      <c r="CU155" s="14">
        <v>0.54</v>
      </c>
      <c r="CV155" s="14">
        <v>0.54</v>
      </c>
      <c r="CW155" s="14">
        <v>0.54</v>
      </c>
      <c r="CX155" s="14">
        <v>0.54</v>
      </c>
      <c r="CY155" s="14">
        <v>0.54</v>
      </c>
      <c r="CZ155" s="14">
        <v>0.54</v>
      </c>
      <c r="DA155" s="14">
        <f>IF('QIPP Scorecard'!$AA$1=4,IF(FY2019_ALL_Targets!$BU155="Yes",INDEX('Final Comp Values'!$BN:$BN,MATCH(FY2019_ALL_Targets!$A155,'Final Comp Values'!$B:$B,0)),IF($BU155="Min Data",0,0)),0)</f>
        <v>0</v>
      </c>
      <c r="DB155" s="14">
        <f>IF('QIPP Scorecard'!$AA$1=4,IF(FY2019_ALL_Targets!$BV155="Yes",INDEX('Final Comp Values'!$BN:$BN,MATCH(FY2019_ALL_Targets!$A155,'Final Comp Values'!$B:$B,0)),IF($BV155="Min Data",0,0)),0)</f>
        <v>0.54</v>
      </c>
      <c r="DC155" s="14">
        <f>IF('QIPP Scorecard'!$AA$1=4,IF(FY2019_ALL_Targets!$BW155="Yes",INDEX('Final Comp Values'!$BN:$BN,MATCH(FY2019_ALL_Targets!$A155,'Final Comp Values'!$B:$B,0)),IF(CI155="Min Data",0,0)),0)</f>
        <v>0.54</v>
      </c>
      <c r="DD155" s="14">
        <f>IF('QIPP Scorecard'!$AA$1=4,IF(FY2019_ALL_Targets!$BX155="Yes",INDEX('Final Comp Values'!$BN:$BN,MATCH(FY2019_ALL_Targets!$A155,'Final Comp Values'!$B:$B,0)),IF($BX155="Min Data",0,0)),0)</f>
        <v>0.54</v>
      </c>
      <c r="DE155" s="14">
        <v>1</v>
      </c>
      <c r="DF155" s="14">
        <v>1</v>
      </c>
      <c r="DG155" s="14">
        <v>1</v>
      </c>
      <c r="DH155" s="14">
        <v>0</v>
      </c>
      <c r="DI155" s="14">
        <v>0</v>
      </c>
      <c r="DJ155" s="14">
        <v>1</v>
      </c>
      <c r="DK155" s="14">
        <v>1</v>
      </c>
      <c r="DL155" s="14">
        <v>1</v>
      </c>
      <c r="DM155" s="14">
        <v>1</v>
      </c>
      <c r="DN155" s="14">
        <v>1</v>
      </c>
      <c r="DO155" s="14">
        <v>1</v>
      </c>
      <c r="DP155" s="14">
        <v>1</v>
      </c>
      <c r="DQ155" s="14">
        <f>IF('QIPP Scorecard'!$AA$1=4,IF(FY2019_ALL_Targets!$BY155="Yes",INDEX('Final Comp Values'!$BK:$BK,MATCH(FY2019_ALL_Targets!$A155,'Final Comp Values'!$B:$B,0)),IF($BY155="Min Data",0,0)),0)</f>
        <v>0</v>
      </c>
      <c r="DR155" s="14">
        <f>IF('QIPP Scorecard'!$AA$1=4,IF(FY2019_ALL_Targets!$BZ155="Yes",INDEX('Final Comp Values'!$BO:$BO,MATCH(FY2019_ALL_Targets!$A155,'Final Comp Values'!$B:$B,0)),IF($BZ155="Min Data",0,0)),0)</f>
        <v>1</v>
      </c>
      <c r="DS155" s="14">
        <f>IF('QIPP Scorecard'!$AA$1=4,IF(FY2019_ALL_Targets!$CA155="Yes",INDEX('Final Comp Values'!$BO:$BO,MATCH(FY2019_ALL_Targets!$A155,'Final Comp Values'!$B:$B,0)),IF($CA155="Min Data",0,0)),0)</f>
        <v>1</v>
      </c>
      <c r="DT155" s="14">
        <f>IF('QIPP Scorecard'!$AA$1=4,IF(FY2019_ALL_Targets!$CB155="Yes",INDEX('Final Comp Values'!$BO:$BO,MATCH(FY2019_ALL_Targets!$A155,'Final Comp Values'!$B:$B,0)),IF($CB155="Min Data",0,0)),0)</f>
        <v>1</v>
      </c>
      <c r="DU155" s="14">
        <v>1.27</v>
      </c>
      <c r="DV155" s="14">
        <v>1.43</v>
      </c>
      <c r="DW155" s="14">
        <v>1.67</v>
      </c>
      <c r="DX155" s="14">
        <v>1.46</v>
      </c>
      <c r="DY155" s="12">
        <f t="shared" si="11"/>
        <v>1</v>
      </c>
      <c r="DZ155" s="12">
        <f t="shared" si="12"/>
        <v>1</v>
      </c>
      <c r="EA155" s="12">
        <f t="shared" si="13"/>
        <v>0</v>
      </c>
      <c r="EB155" s="12">
        <f t="shared" si="14"/>
        <v>0</v>
      </c>
    </row>
    <row r="156" spans="1:132" x14ac:dyDescent="0.25">
      <c r="A156" s="297">
        <v>4622</v>
      </c>
      <c r="B156" s="347">
        <v>675093</v>
      </c>
      <c r="C156" s="297">
        <v>1026352</v>
      </c>
      <c r="D156" s="14">
        <v>1992902498</v>
      </c>
      <c r="E156" s="26" t="s">
        <v>923</v>
      </c>
      <c r="F156" s="26" t="str">
        <f>INDEX('Mar - Aug'!X:X,MATCH(A156,'Mar - Aug'!B:B,0))</f>
        <v>Lubbock</v>
      </c>
      <c r="G156" s="26" t="s">
        <v>3030</v>
      </c>
      <c r="H156" s="26"/>
      <c r="I156" s="26" t="str">
        <f t="shared" si="10"/>
        <v/>
      </c>
      <c r="J156" s="299" t="s">
        <v>545</v>
      </c>
      <c r="K156" s="299" t="s">
        <v>1011</v>
      </c>
      <c r="L156" s="299" t="s">
        <v>546</v>
      </c>
      <c r="M156" s="13">
        <v>1.2499990000000001E-2</v>
      </c>
      <c r="N156" s="13">
        <v>5.9701509999999999E-2</v>
      </c>
      <c r="O156" s="13">
        <v>0</v>
      </c>
      <c r="P156" s="13">
        <v>0.18589744</v>
      </c>
      <c r="Q156" s="13">
        <v>3.3690650000000003E-2</v>
      </c>
      <c r="R156" s="13">
        <v>5.5747400000000003E-2</v>
      </c>
      <c r="S156" s="13">
        <v>3.7344499999999998E-3</v>
      </c>
      <c r="T156" s="13">
        <v>0.15247816</v>
      </c>
      <c r="U156" s="13">
        <v>3.3690650000000003E-2</v>
      </c>
      <c r="V156" s="13">
        <v>5.868658433E-2</v>
      </c>
      <c r="W156" s="13">
        <v>3.7344499999999998E-3</v>
      </c>
      <c r="X156" s="13">
        <v>0.18273718352000001</v>
      </c>
      <c r="Y156" s="13">
        <v>3.3690650000000003E-2</v>
      </c>
      <c r="Z156" s="13">
        <v>5.6716434500000003E-2</v>
      </c>
      <c r="AA156" s="13">
        <v>3.7344499999999998E-3</v>
      </c>
      <c r="AB156" s="13">
        <v>0.17660256799999999</v>
      </c>
      <c r="AC156" s="13">
        <v>3.3690650000000003E-2</v>
      </c>
      <c r="AD156" s="13">
        <v>5.767165866E-2</v>
      </c>
      <c r="AE156" s="13">
        <v>3.7344499999999998E-3</v>
      </c>
      <c r="AF156" s="13">
        <v>0.17957692704</v>
      </c>
      <c r="AG156" s="13">
        <v>3.3690650000000003E-2</v>
      </c>
      <c r="AH156" s="13">
        <v>5.5747400000000003E-2</v>
      </c>
      <c r="AI156" s="13">
        <v>3.7344499999999998E-3</v>
      </c>
      <c r="AJ156" s="13">
        <v>0.16730769600000001</v>
      </c>
      <c r="AK156" s="13">
        <v>3.3690650000000003E-2</v>
      </c>
      <c r="AL156" s="13">
        <v>5.665673299E-2</v>
      </c>
      <c r="AM156" s="13">
        <v>3.7344499999999998E-3</v>
      </c>
      <c r="AN156" s="13">
        <v>0.17641667055999999</v>
      </c>
      <c r="AO156" s="13">
        <v>3.3690650000000003E-2</v>
      </c>
      <c r="AP156" s="13">
        <v>5.5747400000000003E-2</v>
      </c>
      <c r="AQ156" s="13">
        <v>3.7344499999999998E-3</v>
      </c>
      <c r="AR156" s="13">
        <v>0.158012824</v>
      </c>
      <c r="AS156" s="13">
        <v>3.3690650000000003E-2</v>
      </c>
      <c r="AT156" s="13">
        <v>5.5747400000000003E-2</v>
      </c>
      <c r="AU156" s="13">
        <v>3.7344499999999998E-3</v>
      </c>
      <c r="AV156" s="13">
        <v>0.17288461920000001</v>
      </c>
      <c r="AW156" s="13">
        <v>3.3690650000000003E-2</v>
      </c>
      <c r="AX156" s="13">
        <v>5.5747400000000003E-2</v>
      </c>
      <c r="AY156" s="13">
        <v>3.7344499999999998E-3</v>
      </c>
      <c r="AZ156" s="13">
        <v>0.15247816</v>
      </c>
      <c r="BA156" s="86">
        <v>5.5555555555555601E-2</v>
      </c>
      <c r="BB156" s="86">
        <v>0.04</v>
      </c>
      <c r="BC156" s="13">
        <v>0</v>
      </c>
      <c r="BD156" s="13">
        <v>6.0606060606060601E-2</v>
      </c>
      <c r="BE156" s="14">
        <v>2.9411764705882401E-2</v>
      </c>
      <c r="BF156" s="14">
        <v>7.69230769230769E-2</v>
      </c>
      <c r="BG156" s="14">
        <v>0</v>
      </c>
      <c r="BH156" s="14">
        <v>6.25E-2</v>
      </c>
      <c r="BI156" s="14">
        <v>3.03030303030303E-2</v>
      </c>
      <c r="BJ156" s="14">
        <v>0</v>
      </c>
      <c r="BK156" s="14">
        <v>0</v>
      </c>
      <c r="BL156" s="430">
        <v>6.4516129032258104E-2</v>
      </c>
      <c r="BM156" s="14">
        <v>2.7777777777777801E-2</v>
      </c>
      <c r="BN156" s="14">
        <v>0.12903225806451599</v>
      </c>
      <c r="BO156" s="14">
        <v>0</v>
      </c>
      <c r="BP156" s="14">
        <v>0.114285714285714</v>
      </c>
      <c r="BQ156" s="86">
        <v>2.7777777777777801E-2</v>
      </c>
      <c r="BR156" s="86">
        <v>0.12903225806451599</v>
      </c>
      <c r="BS156" s="86">
        <v>0</v>
      </c>
      <c r="BT156" s="86">
        <v>0.114285714285714</v>
      </c>
      <c r="BU156" s="14" t="s">
        <v>35</v>
      </c>
      <c r="BV156" s="14" t="s">
        <v>36</v>
      </c>
      <c r="BW156" s="14" t="s">
        <v>35</v>
      </c>
      <c r="BX156" s="14" t="s">
        <v>35</v>
      </c>
      <c r="BY156" s="14" t="s">
        <v>35</v>
      </c>
      <c r="BZ156" s="14" t="s">
        <v>36</v>
      </c>
      <c r="CA156" s="14" t="s">
        <v>35</v>
      </c>
      <c r="CB156" s="14" t="s">
        <v>35</v>
      </c>
      <c r="CC156" s="14">
        <v>14.71</v>
      </c>
      <c r="CD156" s="14">
        <v>14.71</v>
      </c>
      <c r="CE156" s="14">
        <v>14.71</v>
      </c>
      <c r="CF156" s="14">
        <v>14.71</v>
      </c>
      <c r="CG156" s="14">
        <v>14.71</v>
      </c>
      <c r="CH156" s="14">
        <v>14.71</v>
      </c>
      <c r="CI156" s="14">
        <v>14.92</v>
      </c>
      <c r="CJ156" s="14">
        <f>INDEX('Monthy Targets'!AC:AC,(MATCH(FY2019_ALL_Targets!$B:$B,'Monthy Targets'!$B:$B,0)))</f>
        <v>14.87</v>
      </c>
      <c r="CK156" s="14">
        <f>INDEX('Monthy Targets'!AD:AD,(MATCH(FY2019_ALL_Targets!$B:$B,'Monthy Targets'!$B:$B,0)))</f>
        <v>14.87</v>
      </c>
      <c r="CL156" s="14">
        <f>INDEX('Monthy Targets'!AE:AE,(MATCH(FY2019_ALL_Targets!$B:$B,'Monthy Targets'!$B:$B,0)))</f>
        <v>14.87</v>
      </c>
      <c r="CM156" s="14">
        <f>INDEX('Monthy Targets'!AF:AF,(MATCH(FY2019_ALL_Targets!$B:$B,'Monthy Targets'!$B:$B,0)))</f>
        <v>14.87</v>
      </c>
      <c r="CN156" s="14">
        <f>INDEX('Monthy Targets'!AG:AG,(MATCH(FY2019_ALL_Targets!$B:$B,'Monthy Targets'!$B:$B,0)))</f>
        <v>14.87</v>
      </c>
      <c r="CO156" s="14">
        <v>0</v>
      </c>
      <c r="CP156" s="14">
        <v>1</v>
      </c>
      <c r="CQ156" s="14">
        <v>1</v>
      </c>
      <c r="CR156" s="14">
        <v>1</v>
      </c>
      <c r="CS156" s="14">
        <v>1</v>
      </c>
      <c r="CT156" s="14">
        <v>0</v>
      </c>
      <c r="CU156" s="14">
        <v>1</v>
      </c>
      <c r="CV156" s="14">
        <v>1</v>
      </c>
      <c r="CW156" s="14">
        <v>1.01</v>
      </c>
      <c r="CX156" s="14">
        <v>1.01</v>
      </c>
      <c r="CY156" s="14">
        <v>1.01</v>
      </c>
      <c r="CZ156" s="14">
        <v>1.01</v>
      </c>
      <c r="DA156" s="14">
        <f>IF('QIPP Scorecard'!$AA$1=4,IF(FY2019_ALL_Targets!$BU156="Yes",INDEX('Final Comp Values'!$BN:$BN,MATCH(FY2019_ALL_Targets!$A156,'Final Comp Values'!$B:$B,0)),IF($BU156="Min Data",0,0)),0)</f>
        <v>1.01</v>
      </c>
      <c r="DB156" s="14">
        <f>IF('QIPP Scorecard'!$AA$1=4,IF(FY2019_ALL_Targets!$BV156="Yes",INDEX('Final Comp Values'!$BN:$BN,MATCH(FY2019_ALL_Targets!$A156,'Final Comp Values'!$B:$B,0)),IF($BV156="Min Data",0,0)),0)</f>
        <v>0</v>
      </c>
      <c r="DC156" s="14">
        <f>IF('QIPP Scorecard'!$AA$1=4,IF(FY2019_ALL_Targets!$BW156="Yes",INDEX('Final Comp Values'!$BN:$BN,MATCH(FY2019_ALL_Targets!$A156,'Final Comp Values'!$B:$B,0)),IF(CI156="Min Data",0,0)),0)</f>
        <v>1.01</v>
      </c>
      <c r="DD156" s="14">
        <f>IF('QIPP Scorecard'!$AA$1=4,IF(FY2019_ALL_Targets!$BX156="Yes",INDEX('Final Comp Values'!$BN:$BN,MATCH(FY2019_ALL_Targets!$A156,'Final Comp Values'!$B:$B,0)),IF($BX156="Min Data",0,0)),0)</f>
        <v>1.01</v>
      </c>
      <c r="DE156" s="14">
        <v>0</v>
      </c>
      <c r="DF156" s="14">
        <v>1.85</v>
      </c>
      <c r="DG156" s="14">
        <v>1.85</v>
      </c>
      <c r="DH156" s="14">
        <v>1.85</v>
      </c>
      <c r="DI156" s="14">
        <v>1.85</v>
      </c>
      <c r="DJ156" s="14">
        <v>0</v>
      </c>
      <c r="DK156" s="14">
        <v>1.85</v>
      </c>
      <c r="DL156" s="14">
        <v>1.85</v>
      </c>
      <c r="DM156" s="14">
        <v>1.87</v>
      </c>
      <c r="DN156" s="14">
        <v>1.87</v>
      </c>
      <c r="DO156" s="14">
        <v>1.87</v>
      </c>
      <c r="DP156" s="14">
        <v>1.87</v>
      </c>
      <c r="DQ156" s="14">
        <f>IF('QIPP Scorecard'!$AA$1=4,IF(FY2019_ALL_Targets!$BY156="Yes",INDEX('Final Comp Values'!$BK:$BK,MATCH(FY2019_ALL_Targets!$A156,'Final Comp Values'!$B:$B,0)),IF($BY156="Min Data",0,0)),0)</f>
        <v>1.87</v>
      </c>
      <c r="DR156" s="14">
        <f>IF('QIPP Scorecard'!$AA$1=4,IF(FY2019_ALL_Targets!$BZ156="Yes",INDEX('Final Comp Values'!$BO:$BO,MATCH(FY2019_ALL_Targets!$A156,'Final Comp Values'!$B:$B,0)),IF($BZ156="Min Data",0,0)),0)</f>
        <v>0</v>
      </c>
      <c r="DS156" s="14">
        <f>IF('QIPP Scorecard'!$AA$1=4,IF(FY2019_ALL_Targets!$CA156="Yes",INDEX('Final Comp Values'!$BO:$BO,MATCH(FY2019_ALL_Targets!$A156,'Final Comp Values'!$B:$B,0)),IF($CA156="Min Data",0,0)),0)</f>
        <v>1.87</v>
      </c>
      <c r="DT156" s="14">
        <f>IF('QIPP Scorecard'!$AA$1=4,IF(FY2019_ALL_Targets!$CB156="Yes",INDEX('Final Comp Values'!$BO:$BO,MATCH(FY2019_ALL_Targets!$A156,'Final Comp Values'!$B:$B,0)),IF($CB156="Min Data",0,0)),0)</f>
        <v>1.87</v>
      </c>
      <c r="DU156" s="14">
        <v>2.33</v>
      </c>
      <c r="DV156" s="14">
        <v>2.63</v>
      </c>
      <c r="DW156" s="14">
        <v>3.08</v>
      </c>
      <c r="DX156" s="14">
        <v>2.69</v>
      </c>
      <c r="DY156" s="12">
        <f t="shared" si="11"/>
        <v>1</v>
      </c>
      <c r="DZ156" s="12">
        <f t="shared" si="12"/>
        <v>1</v>
      </c>
      <c r="EA156" s="12">
        <f t="shared" si="13"/>
        <v>0</v>
      </c>
      <c r="EB156" s="12">
        <f t="shared" si="14"/>
        <v>0</v>
      </c>
    </row>
    <row r="157" spans="1:132" x14ac:dyDescent="0.25">
      <c r="A157" s="297">
        <v>5297</v>
      </c>
      <c r="B157" s="347">
        <v>675095</v>
      </c>
      <c r="C157" s="297">
        <v>1026030</v>
      </c>
      <c r="D157" s="14">
        <v>1033167408</v>
      </c>
      <c r="E157" s="26" t="s">
        <v>925</v>
      </c>
      <c r="F157" s="26" t="str">
        <f>INDEX('Mar - Aug'!X:X,MATCH(A157,'Mar - Aug'!B:B,0))</f>
        <v>MRSA Central</v>
      </c>
      <c r="G157" s="26" t="s">
        <v>3024</v>
      </c>
      <c r="H157" s="26"/>
      <c r="I157" s="26" t="str">
        <f t="shared" si="10"/>
        <v/>
      </c>
      <c r="J157" s="299" t="s">
        <v>1733</v>
      </c>
      <c r="K157" s="299" t="s">
        <v>1020</v>
      </c>
      <c r="L157" s="299" t="s">
        <v>753</v>
      </c>
      <c r="M157" s="13">
        <v>6.7226880000000003E-2</v>
      </c>
      <c r="N157" s="13">
        <v>0</v>
      </c>
      <c r="O157" s="13">
        <v>0</v>
      </c>
      <c r="P157" s="13">
        <v>6.4676620000000004E-2</v>
      </c>
      <c r="Q157" s="13">
        <v>3.3690650000000003E-2</v>
      </c>
      <c r="R157" s="13">
        <v>5.5747400000000003E-2</v>
      </c>
      <c r="S157" s="13">
        <v>3.7344499999999998E-3</v>
      </c>
      <c r="T157" s="13">
        <v>0.15247816</v>
      </c>
      <c r="U157" s="13">
        <v>6.6084023039999995E-2</v>
      </c>
      <c r="V157" s="13">
        <v>5.5747400000000003E-2</v>
      </c>
      <c r="W157" s="13">
        <v>3.7344499999999998E-3</v>
      </c>
      <c r="X157" s="13">
        <v>0.15247816</v>
      </c>
      <c r="Y157" s="13">
        <v>6.3865536000000001E-2</v>
      </c>
      <c r="Z157" s="13">
        <v>5.5747400000000003E-2</v>
      </c>
      <c r="AA157" s="13">
        <v>3.7344499999999998E-3</v>
      </c>
      <c r="AB157" s="13">
        <v>0.15247816</v>
      </c>
      <c r="AC157" s="13">
        <v>6.4941166080000001E-2</v>
      </c>
      <c r="AD157" s="13">
        <v>5.5747400000000003E-2</v>
      </c>
      <c r="AE157" s="13">
        <v>3.7344499999999998E-3</v>
      </c>
      <c r="AF157" s="13">
        <v>0.15247816</v>
      </c>
      <c r="AG157" s="13">
        <v>6.0504191999999998E-2</v>
      </c>
      <c r="AH157" s="13">
        <v>5.5747400000000003E-2</v>
      </c>
      <c r="AI157" s="13">
        <v>3.7344499999999998E-3</v>
      </c>
      <c r="AJ157" s="13">
        <v>0.15247816</v>
      </c>
      <c r="AK157" s="13">
        <v>6.3798309119999994E-2</v>
      </c>
      <c r="AL157" s="13">
        <v>5.5747400000000003E-2</v>
      </c>
      <c r="AM157" s="13">
        <v>3.7344499999999998E-3</v>
      </c>
      <c r="AN157" s="13">
        <v>0.15247816</v>
      </c>
      <c r="AO157" s="13">
        <v>5.7142848000000003E-2</v>
      </c>
      <c r="AP157" s="13">
        <v>5.5747400000000003E-2</v>
      </c>
      <c r="AQ157" s="13">
        <v>3.7344499999999998E-3</v>
      </c>
      <c r="AR157" s="13">
        <v>0.15247816</v>
      </c>
      <c r="AS157" s="13">
        <v>6.25209984E-2</v>
      </c>
      <c r="AT157" s="13">
        <v>5.5747400000000003E-2</v>
      </c>
      <c r="AU157" s="13">
        <v>3.7344499999999998E-3</v>
      </c>
      <c r="AV157" s="13">
        <v>0.15247816</v>
      </c>
      <c r="AW157" s="13">
        <v>5.3781504000000001E-2</v>
      </c>
      <c r="AX157" s="13">
        <v>5.5747400000000003E-2</v>
      </c>
      <c r="AY157" s="13">
        <v>3.7344499999999998E-3</v>
      </c>
      <c r="AZ157" s="13">
        <v>0.15247816</v>
      </c>
      <c r="BA157" s="86">
        <v>0</v>
      </c>
      <c r="BB157" s="86">
        <v>5.7142857142857099E-2</v>
      </c>
      <c r="BC157" s="13">
        <v>0</v>
      </c>
      <c r="BD157" s="13">
        <v>2.5000000000000001E-2</v>
      </c>
      <c r="BE157" s="14">
        <v>4.7619047619047603E-2</v>
      </c>
      <c r="BF157" s="14">
        <v>0.157894736842105</v>
      </c>
      <c r="BG157" s="14">
        <v>0</v>
      </c>
      <c r="BH157" s="14">
        <v>2.1276595744680899E-2</v>
      </c>
      <c r="BI157" s="14">
        <v>2.7777777777777801E-2</v>
      </c>
      <c r="BJ157" s="14">
        <v>9.0909090909090898E-2</v>
      </c>
      <c r="BK157" s="14">
        <v>0</v>
      </c>
      <c r="BL157" s="430">
        <v>1.85185185185185E-2</v>
      </c>
      <c r="BM157" s="14">
        <v>0</v>
      </c>
      <c r="BN157" s="14">
        <v>6.25E-2</v>
      </c>
      <c r="BO157" s="14">
        <v>0</v>
      </c>
      <c r="BP157" s="14">
        <v>5.9701492537313397E-2</v>
      </c>
      <c r="BQ157" s="86">
        <v>0</v>
      </c>
      <c r="BR157" s="86">
        <v>6.25E-2</v>
      </c>
      <c r="BS157" s="86">
        <v>0</v>
      </c>
      <c r="BT157" s="86">
        <v>5.9701492537313397E-2</v>
      </c>
      <c r="BU157" s="14" t="s">
        <v>35</v>
      </c>
      <c r="BV157" s="14" t="s">
        <v>36</v>
      </c>
      <c r="BW157" s="14" t="s">
        <v>35</v>
      </c>
      <c r="BX157" s="14" t="s">
        <v>35</v>
      </c>
      <c r="BY157" s="14" t="s">
        <v>35</v>
      </c>
      <c r="BZ157" s="14" t="s">
        <v>36</v>
      </c>
      <c r="CA157" s="14" t="s">
        <v>35</v>
      </c>
      <c r="CB157" s="14" t="s">
        <v>35</v>
      </c>
      <c r="CC157" s="14">
        <v>4.34</v>
      </c>
      <c r="CD157" s="14">
        <v>4.34</v>
      </c>
      <c r="CE157" s="14">
        <v>4.34</v>
      </c>
      <c r="CF157" s="14">
        <v>4.34</v>
      </c>
      <c r="CG157" s="14">
        <v>4.34</v>
      </c>
      <c r="CH157" s="14">
        <v>4.34</v>
      </c>
      <c r="CI157" s="14">
        <v>4.3600000000000003</v>
      </c>
      <c r="CJ157" s="14">
        <f>INDEX('Monthy Targets'!AC:AC,(MATCH(FY2019_ALL_Targets!$B:$B,'Monthy Targets'!$B:$B,0)))</f>
        <v>4.3499999999999996</v>
      </c>
      <c r="CK157" s="14">
        <f>INDEX('Monthy Targets'!AD:AD,(MATCH(FY2019_ALL_Targets!$B:$B,'Monthy Targets'!$B:$B,0)))</f>
        <v>4.3499999999999996</v>
      </c>
      <c r="CL157" s="14">
        <f>INDEX('Monthy Targets'!AE:AE,(MATCH(FY2019_ALL_Targets!$B:$B,'Monthy Targets'!$B:$B,0)))</f>
        <v>4.3499999999999996</v>
      </c>
      <c r="CM157" s="14">
        <f>INDEX('Monthy Targets'!AF:AF,(MATCH(FY2019_ALL_Targets!$B:$B,'Monthy Targets'!$B:$B,0)))</f>
        <v>4.3499999999999996</v>
      </c>
      <c r="CN157" s="14">
        <f>INDEX('Monthy Targets'!AG:AG,(MATCH(FY2019_ALL_Targets!$B:$B,'Monthy Targets'!$B:$B,0)))</f>
        <v>4.3499999999999996</v>
      </c>
      <c r="CO157" s="14">
        <v>0.28999999999999998</v>
      </c>
      <c r="CP157" s="14">
        <v>0</v>
      </c>
      <c r="CQ157" s="14">
        <v>0.28999999999999998</v>
      </c>
      <c r="CR157" s="14">
        <v>0.28999999999999998</v>
      </c>
      <c r="CS157" s="14">
        <v>0.28999999999999998</v>
      </c>
      <c r="CT157" s="14">
        <v>0</v>
      </c>
      <c r="CU157" s="14">
        <v>0.28999999999999998</v>
      </c>
      <c r="CV157" s="14">
        <v>0.28999999999999998</v>
      </c>
      <c r="CW157" s="14">
        <v>0.3</v>
      </c>
      <c r="CX157" s="14">
        <v>0</v>
      </c>
      <c r="CY157" s="14">
        <v>0.3</v>
      </c>
      <c r="CZ157" s="14">
        <v>0.3</v>
      </c>
      <c r="DA157" s="14">
        <f>IF('QIPP Scorecard'!$AA$1=4,IF(FY2019_ALL_Targets!$BU157="Yes",INDEX('Final Comp Values'!$BN:$BN,MATCH(FY2019_ALL_Targets!$A157,'Final Comp Values'!$B:$B,0)),IF($BU157="Min Data",0,0)),0)</f>
        <v>0.3</v>
      </c>
      <c r="DB157" s="14">
        <f>IF('QIPP Scorecard'!$AA$1=4,IF(FY2019_ALL_Targets!$BV157="Yes",INDEX('Final Comp Values'!$BN:$BN,MATCH(FY2019_ALL_Targets!$A157,'Final Comp Values'!$B:$B,0)),IF($BV157="Min Data",0,0)),0)</f>
        <v>0</v>
      </c>
      <c r="DC157" s="14">
        <f>IF('QIPP Scorecard'!$AA$1=4,IF(FY2019_ALL_Targets!$BW157="Yes",INDEX('Final Comp Values'!$BN:$BN,MATCH(FY2019_ALL_Targets!$A157,'Final Comp Values'!$B:$B,0)),IF(CI157="Min Data",0,0)),0)</f>
        <v>0.3</v>
      </c>
      <c r="DD157" s="14">
        <f>IF('QIPP Scorecard'!$AA$1=4,IF(FY2019_ALL_Targets!$BX157="Yes",INDEX('Final Comp Values'!$BN:$BN,MATCH(FY2019_ALL_Targets!$A157,'Final Comp Values'!$B:$B,0)),IF($BX157="Min Data",0,0)),0)</f>
        <v>0.3</v>
      </c>
      <c r="DE157" s="14">
        <v>0.55000000000000004</v>
      </c>
      <c r="DF157" s="14">
        <v>0</v>
      </c>
      <c r="DG157" s="14">
        <v>0.55000000000000004</v>
      </c>
      <c r="DH157" s="14">
        <v>0.55000000000000004</v>
      </c>
      <c r="DI157" s="14">
        <v>0.55000000000000004</v>
      </c>
      <c r="DJ157" s="14">
        <v>0</v>
      </c>
      <c r="DK157" s="14">
        <v>0.55000000000000004</v>
      </c>
      <c r="DL157" s="14">
        <v>0.55000000000000004</v>
      </c>
      <c r="DM157" s="14">
        <v>0.55000000000000004</v>
      </c>
      <c r="DN157" s="14">
        <v>0</v>
      </c>
      <c r="DO157" s="14">
        <v>0.55000000000000004</v>
      </c>
      <c r="DP157" s="14">
        <v>0.55000000000000004</v>
      </c>
      <c r="DQ157" s="14">
        <f>IF('QIPP Scorecard'!$AA$1=4,IF(FY2019_ALL_Targets!$BY157="Yes",INDEX('Final Comp Values'!$BK:$BK,MATCH(FY2019_ALL_Targets!$A157,'Final Comp Values'!$B:$B,0)),IF($BY157="Min Data",0,0)),0)</f>
        <v>0.55000000000000004</v>
      </c>
      <c r="DR157" s="14">
        <f>IF('QIPP Scorecard'!$AA$1=4,IF(FY2019_ALL_Targets!$BZ157="Yes",INDEX('Final Comp Values'!$BO:$BO,MATCH(FY2019_ALL_Targets!$A157,'Final Comp Values'!$B:$B,0)),IF($BZ157="Min Data",0,0)),0)</f>
        <v>0</v>
      </c>
      <c r="DS157" s="14">
        <f>IF('QIPP Scorecard'!$AA$1=4,IF(FY2019_ALL_Targets!$CA157="Yes",INDEX('Final Comp Values'!$BO:$BO,MATCH(FY2019_ALL_Targets!$A157,'Final Comp Values'!$B:$B,0)),IF($CA157="Min Data",0,0)),0)</f>
        <v>0.55000000000000004</v>
      </c>
      <c r="DT157" s="14">
        <f>IF('QIPP Scorecard'!$AA$1=4,IF(FY2019_ALL_Targets!$CB157="Yes",INDEX('Final Comp Values'!$BO:$BO,MATCH(FY2019_ALL_Targets!$A157,'Final Comp Values'!$B:$B,0)),IF($CB157="Min Data",0,0)),0)</f>
        <v>0.55000000000000004</v>
      </c>
      <c r="DU157" s="14">
        <v>0.69</v>
      </c>
      <c r="DV157" s="14">
        <v>0.78</v>
      </c>
      <c r="DW157" s="14">
        <v>0.81</v>
      </c>
      <c r="DX157" s="14">
        <v>0.79</v>
      </c>
      <c r="DY157" s="12">
        <f t="shared" si="11"/>
        <v>1</v>
      </c>
      <c r="DZ157" s="12">
        <f t="shared" si="12"/>
        <v>1</v>
      </c>
      <c r="EA157" s="12">
        <f t="shared" si="13"/>
        <v>0</v>
      </c>
      <c r="EB157" s="12">
        <f t="shared" si="14"/>
        <v>0</v>
      </c>
    </row>
    <row r="158" spans="1:132" x14ac:dyDescent="0.25">
      <c r="A158" s="297">
        <v>4714</v>
      </c>
      <c r="B158" s="347">
        <v>675096</v>
      </c>
      <c r="C158" s="297">
        <v>1026298</v>
      </c>
      <c r="D158" s="14">
        <v>1841693793</v>
      </c>
      <c r="E158" s="26" t="s">
        <v>925</v>
      </c>
      <c r="F158" s="26" t="str">
        <f>INDEX('Mar - Aug'!X:X,MATCH(A158,'Mar - Aug'!B:B,0))</f>
        <v>MRSA Central</v>
      </c>
      <c r="G158" s="26" t="s">
        <v>3023</v>
      </c>
      <c r="H158" s="26"/>
      <c r="I158" s="26" t="str">
        <f t="shared" si="10"/>
        <v/>
      </c>
      <c r="J158" s="299" t="s">
        <v>572</v>
      </c>
      <c r="K158" s="299" t="s">
        <v>965</v>
      </c>
      <c r="L158" s="299" t="s">
        <v>573</v>
      </c>
      <c r="M158" s="13">
        <v>3.4482900000000001E-3</v>
      </c>
      <c r="N158" s="13">
        <v>8.3333329999999997E-2</v>
      </c>
      <c r="O158" s="13">
        <v>0</v>
      </c>
      <c r="P158" s="13">
        <v>0.30567685999999999</v>
      </c>
      <c r="Q158" s="13">
        <v>3.3690650000000003E-2</v>
      </c>
      <c r="R158" s="13">
        <v>5.5747400000000003E-2</v>
      </c>
      <c r="S158" s="13">
        <v>3.7344499999999998E-3</v>
      </c>
      <c r="T158" s="13">
        <v>0.15247816</v>
      </c>
      <c r="U158" s="13">
        <v>3.3690650000000003E-2</v>
      </c>
      <c r="V158" s="13">
        <v>8.1916663390000005E-2</v>
      </c>
      <c r="W158" s="13">
        <v>3.7344499999999998E-3</v>
      </c>
      <c r="X158" s="13">
        <v>0.30048035338000001</v>
      </c>
      <c r="Y158" s="13">
        <v>3.3690650000000003E-2</v>
      </c>
      <c r="Z158" s="13">
        <v>7.9166663499999998E-2</v>
      </c>
      <c r="AA158" s="13">
        <v>3.7344499999999998E-3</v>
      </c>
      <c r="AB158" s="13">
        <v>0.29039301699999998</v>
      </c>
      <c r="AC158" s="13">
        <v>3.3690650000000003E-2</v>
      </c>
      <c r="AD158" s="13">
        <v>8.0499996779999999E-2</v>
      </c>
      <c r="AE158" s="13">
        <v>3.7344499999999998E-3</v>
      </c>
      <c r="AF158" s="13">
        <v>0.29528384676000002</v>
      </c>
      <c r="AG158" s="13">
        <v>3.3690650000000003E-2</v>
      </c>
      <c r="AH158" s="13">
        <v>7.4999996999999999E-2</v>
      </c>
      <c r="AI158" s="13">
        <v>3.7344499999999998E-3</v>
      </c>
      <c r="AJ158" s="13">
        <v>0.27510917400000001</v>
      </c>
      <c r="AK158" s="13">
        <v>3.3690650000000003E-2</v>
      </c>
      <c r="AL158" s="13">
        <v>7.9083330169999994E-2</v>
      </c>
      <c r="AM158" s="13">
        <v>3.7344499999999998E-3</v>
      </c>
      <c r="AN158" s="13">
        <v>0.29008734013999998</v>
      </c>
      <c r="AO158" s="13">
        <v>3.3690650000000003E-2</v>
      </c>
      <c r="AP158" s="13">
        <v>7.08333305E-2</v>
      </c>
      <c r="AQ158" s="13">
        <v>3.7344499999999998E-3</v>
      </c>
      <c r="AR158" s="13">
        <v>0.25982533099999999</v>
      </c>
      <c r="AS158" s="13">
        <v>3.3690650000000003E-2</v>
      </c>
      <c r="AT158" s="13">
        <v>7.7499996900000007E-2</v>
      </c>
      <c r="AU158" s="13">
        <v>3.7344499999999998E-3</v>
      </c>
      <c r="AV158" s="13">
        <v>0.28427947980000001</v>
      </c>
      <c r="AW158" s="13">
        <v>3.3690650000000003E-2</v>
      </c>
      <c r="AX158" s="13">
        <v>6.6666664E-2</v>
      </c>
      <c r="AY158" s="13">
        <v>3.7344499999999998E-3</v>
      </c>
      <c r="AZ158" s="13">
        <v>0.244541488</v>
      </c>
      <c r="BA158" s="86">
        <v>4.5454545454545497E-2</v>
      </c>
      <c r="BB158" s="86">
        <v>7.1428571428571397E-2</v>
      </c>
      <c r="BC158" s="13">
        <v>0</v>
      </c>
      <c r="BD158" s="13">
        <v>0.236363636363636</v>
      </c>
      <c r="BE158" s="14">
        <v>5.4054054054054099E-2</v>
      </c>
      <c r="BF158" s="14">
        <v>4.6511627906976702E-2</v>
      </c>
      <c r="BG158" s="14">
        <v>0</v>
      </c>
      <c r="BH158" s="14">
        <v>0.234375</v>
      </c>
      <c r="BI158" s="14">
        <v>5.8823529411764698E-2</v>
      </c>
      <c r="BJ158" s="14">
        <v>0</v>
      </c>
      <c r="BK158" s="14">
        <v>0</v>
      </c>
      <c r="BL158" s="430">
        <v>0.20338983050847501</v>
      </c>
      <c r="BM158" s="14">
        <v>4.0540540540540501E-2</v>
      </c>
      <c r="BN158" s="14">
        <v>0.15625</v>
      </c>
      <c r="BO158" s="14">
        <v>0</v>
      </c>
      <c r="BP158" s="14">
        <v>0.234375</v>
      </c>
      <c r="BQ158" s="86">
        <v>4.0540540540540501E-2</v>
      </c>
      <c r="BR158" s="86">
        <v>0.15625</v>
      </c>
      <c r="BS158" s="86">
        <v>0</v>
      </c>
      <c r="BT158" s="86">
        <v>0.234375</v>
      </c>
      <c r="BU158" s="14" t="s">
        <v>36</v>
      </c>
      <c r="BV158" s="14" t="s">
        <v>36</v>
      </c>
      <c r="BW158" s="14" t="s">
        <v>35</v>
      </c>
      <c r="BX158" s="14" t="s">
        <v>35</v>
      </c>
      <c r="BY158" s="14" t="s">
        <v>36</v>
      </c>
      <c r="BZ158" s="14" t="s">
        <v>36</v>
      </c>
      <c r="CA158" s="14" t="s">
        <v>35</v>
      </c>
      <c r="CB158" s="14" t="s">
        <v>35</v>
      </c>
      <c r="CC158" s="14">
        <v>6.11</v>
      </c>
      <c r="CD158" s="14">
        <v>6.11</v>
      </c>
      <c r="CE158" s="14">
        <v>6.11</v>
      </c>
      <c r="CF158" s="14">
        <v>6.11</v>
      </c>
      <c r="CG158" s="14">
        <v>6.11</v>
      </c>
      <c r="CH158" s="14">
        <v>6.11</v>
      </c>
      <c r="CI158" s="14">
        <v>6.14</v>
      </c>
      <c r="CJ158" s="14">
        <f>INDEX('Monthy Targets'!AC:AC,(MATCH(FY2019_ALL_Targets!$B:$B,'Monthy Targets'!$B:$B,0)))</f>
        <v>6.12</v>
      </c>
      <c r="CK158" s="14">
        <f>INDEX('Monthy Targets'!AD:AD,(MATCH(FY2019_ALL_Targets!$B:$B,'Monthy Targets'!$B:$B,0)))</f>
        <v>6.12</v>
      </c>
      <c r="CL158" s="14">
        <f>INDEX('Monthy Targets'!AE:AE,(MATCH(FY2019_ALL_Targets!$B:$B,'Monthy Targets'!$B:$B,0)))</f>
        <v>6.12</v>
      </c>
      <c r="CM158" s="14">
        <f>INDEX('Monthy Targets'!AF:AF,(MATCH(FY2019_ALL_Targets!$B:$B,'Monthy Targets'!$B:$B,0)))</f>
        <v>6.12</v>
      </c>
      <c r="CN158" s="14">
        <f>INDEX('Monthy Targets'!AG:AG,(MATCH(FY2019_ALL_Targets!$B:$B,'Monthy Targets'!$B:$B,0)))</f>
        <v>6.12</v>
      </c>
      <c r="CO158" s="14">
        <v>0</v>
      </c>
      <c r="CP158" s="14">
        <v>0.41</v>
      </c>
      <c r="CQ158" s="14">
        <v>0.41</v>
      </c>
      <c r="CR158" s="14">
        <v>0.41</v>
      </c>
      <c r="CS158" s="14">
        <v>0</v>
      </c>
      <c r="CT158" s="14">
        <v>0.41</v>
      </c>
      <c r="CU158" s="14">
        <v>0.41</v>
      </c>
      <c r="CV158" s="14">
        <v>0.41</v>
      </c>
      <c r="CW158" s="14">
        <v>0</v>
      </c>
      <c r="CX158" s="14">
        <v>0.42</v>
      </c>
      <c r="CY158" s="14">
        <v>0.42</v>
      </c>
      <c r="CZ158" s="14">
        <v>0.42</v>
      </c>
      <c r="DA158" s="14">
        <f>IF('QIPP Scorecard'!$AA$1=4,IF(FY2019_ALL_Targets!$BU158="Yes",INDEX('Final Comp Values'!$BN:$BN,MATCH(FY2019_ALL_Targets!$A158,'Final Comp Values'!$B:$B,0)),IF($BU158="Min Data",0,0)),0)</f>
        <v>0</v>
      </c>
      <c r="DB158" s="14">
        <f>IF('QIPP Scorecard'!$AA$1=4,IF(FY2019_ALL_Targets!$BV158="Yes",INDEX('Final Comp Values'!$BN:$BN,MATCH(FY2019_ALL_Targets!$A158,'Final Comp Values'!$B:$B,0)),IF($BV158="Min Data",0,0)),0)</f>
        <v>0</v>
      </c>
      <c r="DC158" s="14">
        <f>IF('QIPP Scorecard'!$AA$1=4,IF(FY2019_ALL_Targets!$BW158="Yes",INDEX('Final Comp Values'!$BN:$BN,MATCH(FY2019_ALL_Targets!$A158,'Final Comp Values'!$B:$B,0)),IF(CI158="Min Data",0,0)),0)</f>
        <v>0.42</v>
      </c>
      <c r="DD158" s="14">
        <f>IF('QIPP Scorecard'!$AA$1=4,IF(FY2019_ALL_Targets!$BX158="Yes",INDEX('Final Comp Values'!$BN:$BN,MATCH(FY2019_ALL_Targets!$A158,'Final Comp Values'!$B:$B,0)),IF($BX158="Min Data",0,0)),0)</f>
        <v>0.42</v>
      </c>
      <c r="DE158" s="14">
        <v>0</v>
      </c>
      <c r="DF158" s="14">
        <v>0.77</v>
      </c>
      <c r="DG158" s="14">
        <v>0.77</v>
      </c>
      <c r="DH158" s="14">
        <v>0.77</v>
      </c>
      <c r="DI158" s="14">
        <v>0</v>
      </c>
      <c r="DJ158" s="14">
        <v>0.77</v>
      </c>
      <c r="DK158" s="14">
        <v>0.77</v>
      </c>
      <c r="DL158" s="14">
        <v>0.77</v>
      </c>
      <c r="DM158" s="14">
        <v>0</v>
      </c>
      <c r="DN158" s="14">
        <v>0.77</v>
      </c>
      <c r="DO158" s="14">
        <v>0.77</v>
      </c>
      <c r="DP158" s="14">
        <v>0.77</v>
      </c>
      <c r="DQ158" s="14">
        <f>IF('QIPP Scorecard'!$AA$1=4,IF(FY2019_ALL_Targets!$BY158="Yes",INDEX('Final Comp Values'!$BK:$BK,MATCH(FY2019_ALL_Targets!$A158,'Final Comp Values'!$B:$B,0)),IF($BY158="Min Data",0,0)),0)</f>
        <v>0</v>
      </c>
      <c r="DR158" s="14">
        <f>IF('QIPP Scorecard'!$AA$1=4,IF(FY2019_ALL_Targets!$BZ158="Yes",INDEX('Final Comp Values'!$BO:$BO,MATCH(FY2019_ALL_Targets!$A158,'Final Comp Values'!$B:$B,0)),IF($BZ158="Min Data",0,0)),0)</f>
        <v>0</v>
      </c>
      <c r="DS158" s="14">
        <f>IF('QIPP Scorecard'!$AA$1=4,IF(FY2019_ALL_Targets!$CA158="Yes",INDEX('Final Comp Values'!$BO:$BO,MATCH(FY2019_ALL_Targets!$A158,'Final Comp Values'!$B:$B,0)),IF($CA158="Min Data",0,0)),0)</f>
        <v>0.77</v>
      </c>
      <c r="DT158" s="14">
        <f>IF('QIPP Scorecard'!$AA$1=4,IF(FY2019_ALL_Targets!$CB158="Yes",INDEX('Final Comp Values'!$BO:$BO,MATCH(FY2019_ALL_Targets!$A158,'Final Comp Values'!$B:$B,0)),IF($CB158="Min Data",0,0)),0)</f>
        <v>0.77</v>
      </c>
      <c r="DU158" s="14">
        <v>0.97</v>
      </c>
      <c r="DV158" s="14">
        <v>1.0900000000000001</v>
      </c>
      <c r="DW158" s="14">
        <v>1.1399999999999999</v>
      </c>
      <c r="DX158" s="14">
        <v>0.98</v>
      </c>
      <c r="DY158" s="12">
        <f t="shared" si="11"/>
        <v>2</v>
      </c>
      <c r="DZ158" s="12">
        <f t="shared" si="12"/>
        <v>2</v>
      </c>
      <c r="EA158" s="12">
        <f t="shared" si="13"/>
        <v>0</v>
      </c>
      <c r="EB158" s="12">
        <f t="shared" si="14"/>
        <v>0</v>
      </c>
    </row>
    <row r="159" spans="1:132" x14ac:dyDescent="0.25">
      <c r="A159" s="297">
        <v>5093</v>
      </c>
      <c r="B159" s="347">
        <v>675098</v>
      </c>
      <c r="C159" s="297">
        <v>509302</v>
      </c>
      <c r="D159" s="14">
        <v>1518943216</v>
      </c>
      <c r="E159" s="26" t="s">
        <v>913</v>
      </c>
      <c r="F159" s="26" t="str">
        <f>INDEX('Mar - Aug'!X:X,MATCH(A159,'Mar - Aug'!B:B,0))</f>
        <v>MRSA West</v>
      </c>
      <c r="G159" s="26" t="s">
        <v>3093</v>
      </c>
      <c r="H159" s="26"/>
      <c r="I159" s="26" t="str">
        <f t="shared" si="10"/>
        <v/>
      </c>
      <c r="J159" s="299" t="s">
        <v>667</v>
      </c>
      <c r="K159" s="299" t="s">
        <v>967</v>
      </c>
      <c r="L159" s="299" t="s">
        <v>668</v>
      </c>
      <c r="M159" s="13">
        <v>2.0512809999999999E-2</v>
      </c>
      <c r="N159" s="13">
        <v>0.10135135000000001</v>
      </c>
      <c r="O159" s="13">
        <v>0</v>
      </c>
      <c r="P159" s="13">
        <v>0.10624999</v>
      </c>
      <c r="Q159" s="13">
        <v>3.3690650000000003E-2</v>
      </c>
      <c r="R159" s="13">
        <v>5.5747400000000003E-2</v>
      </c>
      <c r="S159" s="13">
        <v>3.7344499999999998E-3</v>
      </c>
      <c r="T159" s="13">
        <v>0.15247816</v>
      </c>
      <c r="U159" s="13">
        <v>3.3690650000000003E-2</v>
      </c>
      <c r="V159" s="13">
        <v>9.9628377049999994E-2</v>
      </c>
      <c r="W159" s="13">
        <v>3.7344499999999998E-3</v>
      </c>
      <c r="X159" s="13">
        <v>0.15247816</v>
      </c>
      <c r="Y159" s="13">
        <v>3.3690650000000003E-2</v>
      </c>
      <c r="Z159" s="13">
        <v>9.6283782499999998E-2</v>
      </c>
      <c r="AA159" s="13">
        <v>3.7344499999999998E-3</v>
      </c>
      <c r="AB159" s="13">
        <v>0.15247816</v>
      </c>
      <c r="AC159" s="13">
        <v>3.3690650000000003E-2</v>
      </c>
      <c r="AD159" s="13">
        <v>9.7905404099999996E-2</v>
      </c>
      <c r="AE159" s="13">
        <v>3.7344499999999998E-3</v>
      </c>
      <c r="AF159" s="13">
        <v>0.15247816</v>
      </c>
      <c r="AG159" s="13">
        <v>3.3690650000000003E-2</v>
      </c>
      <c r="AH159" s="13">
        <v>9.1216215000000003E-2</v>
      </c>
      <c r="AI159" s="13">
        <v>3.7344499999999998E-3</v>
      </c>
      <c r="AJ159" s="13">
        <v>0.15247816</v>
      </c>
      <c r="AK159" s="13">
        <v>3.3690650000000003E-2</v>
      </c>
      <c r="AL159" s="13">
        <v>9.6182431149999997E-2</v>
      </c>
      <c r="AM159" s="13">
        <v>3.7344499999999998E-3</v>
      </c>
      <c r="AN159" s="13">
        <v>0.15247816</v>
      </c>
      <c r="AO159" s="13">
        <v>3.3690650000000003E-2</v>
      </c>
      <c r="AP159" s="13">
        <v>8.6148647499999995E-2</v>
      </c>
      <c r="AQ159" s="13">
        <v>3.7344499999999998E-3</v>
      </c>
      <c r="AR159" s="13">
        <v>0.15247816</v>
      </c>
      <c r="AS159" s="13">
        <v>3.3690650000000003E-2</v>
      </c>
      <c r="AT159" s="13">
        <v>9.4256755499999997E-2</v>
      </c>
      <c r="AU159" s="13">
        <v>3.7344499999999998E-3</v>
      </c>
      <c r="AV159" s="13">
        <v>0.15247816</v>
      </c>
      <c r="AW159" s="13">
        <v>3.3690650000000003E-2</v>
      </c>
      <c r="AX159" s="13">
        <v>8.108108E-2</v>
      </c>
      <c r="AY159" s="13">
        <v>3.7344499999999998E-3</v>
      </c>
      <c r="AZ159" s="13">
        <v>0.15247816</v>
      </c>
      <c r="BA159" s="86">
        <v>0</v>
      </c>
      <c r="BB159" s="86">
        <v>3.3333333333333298E-2</v>
      </c>
      <c r="BC159" s="13">
        <v>0</v>
      </c>
      <c r="BD159" s="13">
        <v>0.125</v>
      </c>
      <c r="BE159" s="14">
        <v>3.6363636363636397E-2</v>
      </c>
      <c r="BF159" s="14">
        <v>0</v>
      </c>
      <c r="BG159" s="14">
        <v>0</v>
      </c>
      <c r="BH159" s="14">
        <v>0.1875</v>
      </c>
      <c r="BI159" s="14">
        <v>0.08</v>
      </c>
      <c r="BJ159" s="14">
        <v>5.1282051282051301E-2</v>
      </c>
      <c r="BK159" s="14">
        <v>0</v>
      </c>
      <c r="BL159" s="430">
        <v>0.15909090909090901</v>
      </c>
      <c r="BM159" s="14">
        <v>0.11111111111111099</v>
      </c>
      <c r="BN159" s="14">
        <v>2.4390243902439001E-2</v>
      </c>
      <c r="BO159" s="14">
        <v>0</v>
      </c>
      <c r="BP159" s="14">
        <v>0.14583333333333301</v>
      </c>
      <c r="BQ159" s="86">
        <v>0.11111111111111099</v>
      </c>
      <c r="BR159" s="86">
        <v>2.4390243902439001E-2</v>
      </c>
      <c r="BS159" s="86">
        <v>0</v>
      </c>
      <c r="BT159" s="86">
        <v>0.14583333333333301</v>
      </c>
      <c r="BU159" s="14" t="s">
        <v>36</v>
      </c>
      <c r="BV159" s="14" t="s">
        <v>35</v>
      </c>
      <c r="BW159" s="14" t="s">
        <v>35</v>
      </c>
      <c r="BX159" s="14" t="s">
        <v>35</v>
      </c>
      <c r="BY159" s="14" t="s">
        <v>36</v>
      </c>
      <c r="BZ159" s="14" t="s">
        <v>35</v>
      </c>
      <c r="CA159" s="14" t="s">
        <v>35</v>
      </c>
      <c r="CB159" s="14" t="s">
        <v>35</v>
      </c>
      <c r="CC159" s="14">
        <v>5.73</v>
      </c>
      <c r="CD159" s="14">
        <v>5.73</v>
      </c>
      <c r="CE159" s="14">
        <v>5.73</v>
      </c>
      <c r="CF159" s="14">
        <v>5.73</v>
      </c>
      <c r="CG159" s="14">
        <v>5.73</v>
      </c>
      <c r="CH159" s="14">
        <v>5.73</v>
      </c>
      <c r="CI159" s="14">
        <v>5.61</v>
      </c>
      <c r="CJ159" s="14">
        <f>INDEX('Monthy Targets'!AC:AC,(MATCH(FY2019_ALL_Targets!$B:$B,'Monthy Targets'!$B:$B,0)))</f>
        <v>5.59</v>
      </c>
      <c r="CK159" s="14">
        <f>INDEX('Monthy Targets'!AD:AD,(MATCH(FY2019_ALL_Targets!$B:$B,'Monthy Targets'!$B:$B,0)))</f>
        <v>5.59</v>
      </c>
      <c r="CL159" s="14">
        <f>INDEX('Monthy Targets'!AE:AE,(MATCH(FY2019_ALL_Targets!$B:$B,'Monthy Targets'!$B:$B,0)))</f>
        <v>5.59</v>
      </c>
      <c r="CM159" s="14">
        <f>INDEX('Monthy Targets'!AF:AF,(MATCH(FY2019_ALL_Targets!$B:$B,'Monthy Targets'!$B:$B,0)))</f>
        <v>5.59</v>
      </c>
      <c r="CN159" s="14">
        <f>INDEX('Monthy Targets'!AG:AG,(MATCH(FY2019_ALL_Targets!$B:$B,'Monthy Targets'!$B:$B,0)))</f>
        <v>5.59</v>
      </c>
      <c r="CO159" s="14">
        <v>0.39</v>
      </c>
      <c r="CP159" s="14">
        <v>0.39</v>
      </c>
      <c r="CQ159" s="14">
        <v>0.39</v>
      </c>
      <c r="CR159" s="14">
        <v>0.39</v>
      </c>
      <c r="CS159" s="14">
        <v>0</v>
      </c>
      <c r="CT159" s="14">
        <v>0.39</v>
      </c>
      <c r="CU159" s="14">
        <v>0.39</v>
      </c>
      <c r="CV159" s="14">
        <v>0</v>
      </c>
      <c r="CW159" s="14">
        <v>0</v>
      </c>
      <c r="CX159" s="14">
        <v>0.38</v>
      </c>
      <c r="CY159" s="14">
        <v>0.38</v>
      </c>
      <c r="CZ159" s="14">
        <v>0</v>
      </c>
      <c r="DA159" s="14">
        <f>IF('QIPP Scorecard'!$AA$1=4,IF(FY2019_ALL_Targets!$BU159="Yes",INDEX('Final Comp Values'!$BN:$BN,MATCH(FY2019_ALL_Targets!$A159,'Final Comp Values'!$B:$B,0)),IF($BU159="Min Data",0,0)),0)</f>
        <v>0</v>
      </c>
      <c r="DB159" s="14">
        <f>IF('QIPP Scorecard'!$AA$1=4,IF(FY2019_ALL_Targets!$BV159="Yes",INDEX('Final Comp Values'!$BN:$BN,MATCH(FY2019_ALL_Targets!$A159,'Final Comp Values'!$B:$B,0)),IF($BV159="Min Data",0,0)),0)</f>
        <v>0.38</v>
      </c>
      <c r="DC159" s="14">
        <f>IF('QIPP Scorecard'!$AA$1=4,IF(FY2019_ALL_Targets!$BW159="Yes",INDEX('Final Comp Values'!$BN:$BN,MATCH(FY2019_ALL_Targets!$A159,'Final Comp Values'!$B:$B,0)),IF(CI159="Min Data",0,0)),0)</f>
        <v>0.38</v>
      </c>
      <c r="DD159" s="14">
        <f>IF('QIPP Scorecard'!$AA$1=4,IF(FY2019_ALL_Targets!$BX159="Yes",INDEX('Final Comp Values'!$BN:$BN,MATCH(FY2019_ALL_Targets!$A159,'Final Comp Values'!$B:$B,0)),IF($BX159="Min Data",0,0)),0)</f>
        <v>0.38</v>
      </c>
      <c r="DE159" s="14">
        <v>0.72</v>
      </c>
      <c r="DF159" s="14">
        <v>0.72</v>
      </c>
      <c r="DG159" s="14">
        <v>0.72</v>
      </c>
      <c r="DH159" s="14">
        <v>0.72</v>
      </c>
      <c r="DI159" s="14">
        <v>0</v>
      </c>
      <c r="DJ159" s="14">
        <v>0.72</v>
      </c>
      <c r="DK159" s="14">
        <v>0.72</v>
      </c>
      <c r="DL159" s="14">
        <v>0</v>
      </c>
      <c r="DM159" s="14">
        <v>0</v>
      </c>
      <c r="DN159" s="14">
        <v>0.71</v>
      </c>
      <c r="DO159" s="14">
        <v>0.71</v>
      </c>
      <c r="DP159" s="14">
        <v>0</v>
      </c>
      <c r="DQ159" s="14">
        <f>IF('QIPP Scorecard'!$AA$1=4,IF(FY2019_ALL_Targets!$BY159="Yes",INDEX('Final Comp Values'!$BK:$BK,MATCH(FY2019_ALL_Targets!$A159,'Final Comp Values'!$B:$B,0)),IF($BY159="Min Data",0,0)),0)</f>
        <v>0</v>
      </c>
      <c r="DR159" s="14">
        <f>IF('QIPP Scorecard'!$AA$1=4,IF(FY2019_ALL_Targets!$BZ159="Yes",INDEX('Final Comp Values'!$BO:$BO,MATCH(FY2019_ALL_Targets!$A159,'Final Comp Values'!$B:$B,0)),IF($BZ159="Min Data",0,0)),0)</f>
        <v>0.71</v>
      </c>
      <c r="DS159" s="14">
        <f>IF('QIPP Scorecard'!$AA$1=4,IF(FY2019_ALL_Targets!$CA159="Yes",INDEX('Final Comp Values'!$BO:$BO,MATCH(FY2019_ALL_Targets!$A159,'Final Comp Values'!$B:$B,0)),IF($CA159="Min Data",0,0)),0)</f>
        <v>0.71</v>
      </c>
      <c r="DT159" s="14">
        <f>IF('QIPP Scorecard'!$AA$1=4,IF(FY2019_ALL_Targets!$CB159="Yes",INDEX('Final Comp Values'!$BO:$BO,MATCH(FY2019_ALL_Targets!$A159,'Final Comp Values'!$B:$B,0)),IF($CB159="Min Data",0,0)),0)</f>
        <v>0.71</v>
      </c>
      <c r="DU159" s="14">
        <v>1.02</v>
      </c>
      <c r="DV159" s="14">
        <v>0.9</v>
      </c>
      <c r="DW159" s="14">
        <v>0.94</v>
      </c>
      <c r="DX159" s="14">
        <v>1.05</v>
      </c>
      <c r="DY159" s="12">
        <f t="shared" si="11"/>
        <v>1</v>
      </c>
      <c r="DZ159" s="12">
        <f t="shared" si="12"/>
        <v>1</v>
      </c>
      <c r="EA159" s="12">
        <f t="shared" si="13"/>
        <v>0</v>
      </c>
      <c r="EB159" s="12">
        <f t="shared" si="14"/>
        <v>0</v>
      </c>
    </row>
    <row r="160" spans="1:132" x14ac:dyDescent="0.25">
      <c r="A160" s="297">
        <v>5307</v>
      </c>
      <c r="B160" s="347">
        <v>675101</v>
      </c>
      <c r="C160" s="297">
        <v>1026104</v>
      </c>
      <c r="D160" s="14">
        <v>1174574958</v>
      </c>
      <c r="E160" s="26" t="s">
        <v>940</v>
      </c>
      <c r="F160" s="26" t="str">
        <f>INDEX('Mar - Aug'!X:X,MATCH(A160,'Mar - Aug'!B:B,0))</f>
        <v>Travis</v>
      </c>
      <c r="G160" s="26" t="s">
        <v>3114</v>
      </c>
      <c r="H160" s="26"/>
      <c r="I160" s="26" t="str">
        <f t="shared" si="10"/>
        <v/>
      </c>
      <c r="J160" s="299" t="s">
        <v>2546</v>
      </c>
      <c r="K160" s="299" t="s">
        <v>1020</v>
      </c>
      <c r="L160" s="299" t="s">
        <v>2547</v>
      </c>
      <c r="M160" s="13">
        <v>2.4390240000000001E-2</v>
      </c>
      <c r="N160" s="13">
        <v>4.8387069999999997E-2</v>
      </c>
      <c r="O160" s="13">
        <v>0</v>
      </c>
      <c r="P160" s="13">
        <v>7.8947359999999994E-2</v>
      </c>
      <c r="Q160" s="13">
        <v>3.3690650000000003E-2</v>
      </c>
      <c r="R160" s="13">
        <v>5.5747400000000003E-2</v>
      </c>
      <c r="S160" s="13">
        <v>3.7344499999999998E-3</v>
      </c>
      <c r="T160" s="13">
        <v>0.15247816</v>
      </c>
      <c r="U160" s="13">
        <v>3.3690650000000003E-2</v>
      </c>
      <c r="V160" s="13">
        <v>5.5747400000000003E-2</v>
      </c>
      <c r="W160" s="13">
        <v>3.7344499999999998E-3</v>
      </c>
      <c r="X160" s="13">
        <v>0.15247816</v>
      </c>
      <c r="Y160" s="13">
        <v>3.3690650000000003E-2</v>
      </c>
      <c r="Z160" s="13">
        <v>5.5747400000000003E-2</v>
      </c>
      <c r="AA160" s="13">
        <v>3.7344499999999998E-3</v>
      </c>
      <c r="AB160" s="13">
        <v>0.15247816</v>
      </c>
      <c r="AC160" s="13">
        <v>3.3690650000000003E-2</v>
      </c>
      <c r="AD160" s="13">
        <v>5.5747400000000003E-2</v>
      </c>
      <c r="AE160" s="13">
        <v>3.7344499999999998E-3</v>
      </c>
      <c r="AF160" s="13">
        <v>0.15247816</v>
      </c>
      <c r="AG160" s="13">
        <v>3.3690650000000003E-2</v>
      </c>
      <c r="AH160" s="13">
        <v>5.5747400000000003E-2</v>
      </c>
      <c r="AI160" s="13">
        <v>3.7344499999999998E-3</v>
      </c>
      <c r="AJ160" s="13">
        <v>0.15247816</v>
      </c>
      <c r="AK160" s="13">
        <v>3.3690650000000003E-2</v>
      </c>
      <c r="AL160" s="13">
        <v>5.5747400000000003E-2</v>
      </c>
      <c r="AM160" s="13">
        <v>3.7344499999999998E-3</v>
      </c>
      <c r="AN160" s="13">
        <v>0.15247816</v>
      </c>
      <c r="AO160" s="13">
        <v>3.3690650000000003E-2</v>
      </c>
      <c r="AP160" s="13">
        <v>5.5747400000000003E-2</v>
      </c>
      <c r="AQ160" s="13">
        <v>3.7344499999999998E-3</v>
      </c>
      <c r="AR160" s="13">
        <v>0.15247816</v>
      </c>
      <c r="AS160" s="13">
        <v>3.3690650000000003E-2</v>
      </c>
      <c r="AT160" s="13">
        <v>5.5747400000000003E-2</v>
      </c>
      <c r="AU160" s="13">
        <v>3.7344499999999998E-3</v>
      </c>
      <c r="AV160" s="13">
        <v>0.15247816</v>
      </c>
      <c r="AW160" s="13">
        <v>3.3690650000000003E-2</v>
      </c>
      <c r="AX160" s="13">
        <v>5.5747400000000003E-2</v>
      </c>
      <c r="AY160" s="13">
        <v>3.7344499999999998E-3</v>
      </c>
      <c r="AZ160" s="13">
        <v>0.15247816</v>
      </c>
      <c r="BA160" s="86">
        <v>7.4074074074074098E-2</v>
      </c>
      <c r="BB160" s="86">
        <v>3.125E-2</v>
      </c>
      <c r="BC160" s="13">
        <v>0</v>
      </c>
      <c r="BD160" s="13">
        <v>6.25E-2</v>
      </c>
      <c r="BE160" s="14">
        <v>3.8461538461538498E-2</v>
      </c>
      <c r="BF160" s="14">
        <v>6.0606060606060601E-2</v>
      </c>
      <c r="BG160" s="14">
        <v>0</v>
      </c>
      <c r="BH160" s="14">
        <v>4.5454545454545497E-2</v>
      </c>
      <c r="BI160" s="14">
        <v>3.8461538461538498E-2</v>
      </c>
      <c r="BJ160" s="14">
        <v>9.6774193548387094E-2</v>
      </c>
      <c r="BK160" s="14">
        <v>0</v>
      </c>
      <c r="BL160" s="430">
        <v>6.8181818181818205E-2</v>
      </c>
      <c r="BM160" s="14">
        <v>1.85185185185185E-2</v>
      </c>
      <c r="BN160" s="14">
        <v>9.0909090909090898E-2</v>
      </c>
      <c r="BO160" s="14">
        <v>0</v>
      </c>
      <c r="BP160" s="14">
        <v>0.108695652173913</v>
      </c>
      <c r="BQ160" s="86">
        <v>1.85185185185185E-2</v>
      </c>
      <c r="BR160" s="86">
        <v>9.0909090909090898E-2</v>
      </c>
      <c r="BS160" s="86">
        <v>0</v>
      </c>
      <c r="BT160" s="86">
        <v>0.108695652173913</v>
      </c>
      <c r="BU160" s="14" t="s">
        <v>35</v>
      </c>
      <c r="BV160" s="14" t="s">
        <v>36</v>
      </c>
      <c r="BW160" s="14" t="s">
        <v>35</v>
      </c>
      <c r="BX160" s="14" t="s">
        <v>35</v>
      </c>
      <c r="BY160" s="14" t="s">
        <v>35</v>
      </c>
      <c r="BZ160" s="14" t="s">
        <v>36</v>
      </c>
      <c r="CA160" s="14" t="s">
        <v>35</v>
      </c>
      <c r="CB160" s="14" t="s">
        <v>35</v>
      </c>
      <c r="CC160" s="14">
        <v>7.16</v>
      </c>
      <c r="CD160" s="14">
        <v>7.16</v>
      </c>
      <c r="CE160" s="14">
        <v>7.16</v>
      </c>
      <c r="CF160" s="14">
        <v>7.16</v>
      </c>
      <c r="CG160" s="14">
        <v>7.16</v>
      </c>
      <c r="CH160" s="14">
        <v>7.16</v>
      </c>
      <c r="CI160" s="14">
        <v>7.05</v>
      </c>
      <c r="CJ160" s="14">
        <f>INDEX('Monthy Targets'!AC:AC,(MATCH(FY2019_ALL_Targets!$B:$B,'Monthy Targets'!$B:$B,0)))</f>
        <v>7.03</v>
      </c>
      <c r="CK160" s="14">
        <f>INDEX('Monthy Targets'!AD:AD,(MATCH(FY2019_ALL_Targets!$B:$B,'Monthy Targets'!$B:$B,0)))</f>
        <v>7.03</v>
      </c>
      <c r="CL160" s="14">
        <f>INDEX('Monthy Targets'!AE:AE,(MATCH(FY2019_ALL_Targets!$B:$B,'Monthy Targets'!$B:$B,0)))</f>
        <v>7.03</v>
      </c>
      <c r="CM160" s="14">
        <f>INDEX('Monthy Targets'!AF:AF,(MATCH(FY2019_ALL_Targets!$B:$B,'Monthy Targets'!$B:$B,0)))</f>
        <v>7.03</v>
      </c>
      <c r="CN160" s="14">
        <f>INDEX('Monthy Targets'!AG:AG,(MATCH(FY2019_ALL_Targets!$B:$B,'Monthy Targets'!$B:$B,0)))</f>
        <v>7.03</v>
      </c>
      <c r="CO160" s="14">
        <v>0</v>
      </c>
      <c r="CP160" s="14">
        <v>0.49</v>
      </c>
      <c r="CQ160" s="14">
        <v>0.49</v>
      </c>
      <c r="CR160" s="14">
        <v>0.49</v>
      </c>
      <c r="CS160" s="14">
        <v>0</v>
      </c>
      <c r="CT160" s="14">
        <v>0</v>
      </c>
      <c r="CU160" s="14">
        <v>0.49</v>
      </c>
      <c r="CV160" s="14">
        <v>0.49</v>
      </c>
      <c r="CW160" s="14">
        <v>0</v>
      </c>
      <c r="CX160" s="14">
        <v>0</v>
      </c>
      <c r="CY160" s="14">
        <v>0.48</v>
      </c>
      <c r="CZ160" s="14">
        <v>0.48</v>
      </c>
      <c r="DA160" s="14">
        <f>IF('QIPP Scorecard'!$AA$1=4,IF(FY2019_ALL_Targets!$BU160="Yes",INDEX('Final Comp Values'!$BN:$BN,MATCH(FY2019_ALL_Targets!$A160,'Final Comp Values'!$B:$B,0)),IF($BU160="Min Data",0,0)),0)</f>
        <v>0.48</v>
      </c>
      <c r="DB160" s="14">
        <f>IF('QIPP Scorecard'!$AA$1=4,IF(FY2019_ALL_Targets!$BV160="Yes",INDEX('Final Comp Values'!$BN:$BN,MATCH(FY2019_ALL_Targets!$A160,'Final Comp Values'!$B:$B,0)),IF($BV160="Min Data",0,0)),0)</f>
        <v>0</v>
      </c>
      <c r="DC160" s="14">
        <f>IF('QIPP Scorecard'!$AA$1=4,IF(FY2019_ALL_Targets!$BW160="Yes",INDEX('Final Comp Values'!$BN:$BN,MATCH(FY2019_ALL_Targets!$A160,'Final Comp Values'!$B:$B,0)),IF(CI160="Min Data",0,0)),0)</f>
        <v>0.48</v>
      </c>
      <c r="DD160" s="14">
        <f>IF('QIPP Scorecard'!$AA$1=4,IF(FY2019_ALL_Targets!$BX160="Yes",INDEX('Final Comp Values'!$BN:$BN,MATCH(FY2019_ALL_Targets!$A160,'Final Comp Values'!$B:$B,0)),IF($BX160="Min Data",0,0)),0)</f>
        <v>0.48</v>
      </c>
      <c r="DE160" s="14">
        <v>0</v>
      </c>
      <c r="DF160" s="14">
        <v>0.9</v>
      </c>
      <c r="DG160" s="14">
        <v>0.9</v>
      </c>
      <c r="DH160" s="14">
        <v>0.9</v>
      </c>
      <c r="DI160" s="14">
        <v>0</v>
      </c>
      <c r="DJ160" s="14">
        <v>0</v>
      </c>
      <c r="DK160" s="14">
        <v>0.9</v>
      </c>
      <c r="DL160" s="14">
        <v>0.9</v>
      </c>
      <c r="DM160" s="14">
        <v>0</v>
      </c>
      <c r="DN160" s="14">
        <v>0</v>
      </c>
      <c r="DO160" s="14">
        <v>0.89</v>
      </c>
      <c r="DP160" s="14">
        <v>0.89</v>
      </c>
      <c r="DQ160" s="14">
        <f>IF('QIPP Scorecard'!$AA$1=4,IF(FY2019_ALL_Targets!$BY160="Yes",INDEX('Final Comp Values'!$BK:$BK,MATCH(FY2019_ALL_Targets!$A160,'Final Comp Values'!$B:$B,0)),IF($BY160="Min Data",0,0)),0)</f>
        <v>0.89</v>
      </c>
      <c r="DR160" s="14">
        <f>IF('QIPP Scorecard'!$AA$1=4,IF(FY2019_ALL_Targets!$BZ160="Yes",INDEX('Final Comp Values'!$BO:$BO,MATCH(FY2019_ALL_Targets!$A160,'Final Comp Values'!$B:$B,0)),IF($BZ160="Min Data",0,0)),0)</f>
        <v>0</v>
      </c>
      <c r="DS160" s="14">
        <f>IF('QIPP Scorecard'!$AA$1=4,IF(FY2019_ALL_Targets!$CA160="Yes",INDEX('Final Comp Values'!$BO:$BO,MATCH(FY2019_ALL_Targets!$A160,'Final Comp Values'!$B:$B,0)),IF($CA160="Min Data",0,0)),0)</f>
        <v>0.89</v>
      </c>
      <c r="DT160" s="14">
        <f>IF('QIPP Scorecard'!$AA$1=4,IF(FY2019_ALL_Targets!$CB160="Yes",INDEX('Final Comp Values'!$BO:$BO,MATCH(FY2019_ALL_Targets!$A160,'Final Comp Values'!$B:$B,0)),IF($CB160="Min Data",0,0)),0)</f>
        <v>0.89</v>
      </c>
      <c r="DU160" s="14">
        <v>1.1299999999999999</v>
      </c>
      <c r="DV160" s="14">
        <v>1.1200000000000001</v>
      </c>
      <c r="DW160" s="14">
        <v>1.18</v>
      </c>
      <c r="DX160" s="14">
        <v>1.31</v>
      </c>
      <c r="DY160" s="12">
        <f t="shared" si="11"/>
        <v>1</v>
      </c>
      <c r="DZ160" s="12">
        <f t="shared" si="12"/>
        <v>1</v>
      </c>
      <c r="EA160" s="12">
        <f t="shared" si="13"/>
        <v>0</v>
      </c>
      <c r="EB160" s="12">
        <f t="shared" si="14"/>
        <v>0</v>
      </c>
    </row>
    <row r="161" spans="1:132" x14ac:dyDescent="0.25">
      <c r="A161" s="297">
        <v>5315</v>
      </c>
      <c r="B161" s="347">
        <v>675104</v>
      </c>
      <c r="C161" s="297">
        <v>1025977</v>
      </c>
      <c r="D161" s="14">
        <v>1407864333</v>
      </c>
      <c r="E161" s="26" t="s">
        <v>935</v>
      </c>
      <c r="F161" s="26" t="str">
        <f>INDEX('Mar - Aug'!X:X,MATCH(A161,'Mar - Aug'!B:B,0))</f>
        <v>Nueces</v>
      </c>
      <c r="G161" s="26" t="s">
        <v>3152</v>
      </c>
      <c r="H161" s="26"/>
      <c r="I161" s="26" t="str">
        <f t="shared" si="10"/>
        <v/>
      </c>
      <c r="J161" s="299" t="s">
        <v>2667</v>
      </c>
      <c r="K161" s="299" t="s">
        <v>1016</v>
      </c>
      <c r="L161" s="299" t="s">
        <v>759</v>
      </c>
      <c r="M161" s="13">
        <v>3.0418219999999999E-2</v>
      </c>
      <c r="N161" s="13">
        <v>3.3112610000000001E-2</v>
      </c>
      <c r="O161" s="13">
        <v>0</v>
      </c>
      <c r="P161" s="13">
        <v>4.9180349999999998E-2</v>
      </c>
      <c r="Q161" s="13">
        <v>3.3690650000000003E-2</v>
      </c>
      <c r="R161" s="13">
        <v>5.5747400000000003E-2</v>
      </c>
      <c r="S161" s="13">
        <v>3.7344499999999998E-3</v>
      </c>
      <c r="T161" s="13">
        <v>0.15247816</v>
      </c>
      <c r="U161" s="13">
        <v>3.3690650000000003E-2</v>
      </c>
      <c r="V161" s="13">
        <v>5.5747400000000003E-2</v>
      </c>
      <c r="W161" s="13">
        <v>3.7344499999999998E-3</v>
      </c>
      <c r="X161" s="13">
        <v>0.15247816</v>
      </c>
      <c r="Y161" s="13">
        <v>3.3690650000000003E-2</v>
      </c>
      <c r="Z161" s="13">
        <v>5.5747400000000003E-2</v>
      </c>
      <c r="AA161" s="13">
        <v>3.7344499999999998E-3</v>
      </c>
      <c r="AB161" s="13">
        <v>0.15247816</v>
      </c>
      <c r="AC161" s="13">
        <v>3.3690650000000003E-2</v>
      </c>
      <c r="AD161" s="13">
        <v>5.5747400000000003E-2</v>
      </c>
      <c r="AE161" s="13">
        <v>3.7344499999999998E-3</v>
      </c>
      <c r="AF161" s="13">
        <v>0.15247816</v>
      </c>
      <c r="AG161" s="13">
        <v>3.3690650000000003E-2</v>
      </c>
      <c r="AH161" s="13">
        <v>5.5747400000000003E-2</v>
      </c>
      <c r="AI161" s="13">
        <v>3.7344499999999998E-3</v>
      </c>
      <c r="AJ161" s="13">
        <v>0.15247816</v>
      </c>
      <c r="AK161" s="13">
        <v>3.3690650000000003E-2</v>
      </c>
      <c r="AL161" s="13">
        <v>5.5747400000000003E-2</v>
      </c>
      <c r="AM161" s="13">
        <v>3.7344499999999998E-3</v>
      </c>
      <c r="AN161" s="13">
        <v>0.15247816</v>
      </c>
      <c r="AO161" s="13">
        <v>3.3690650000000003E-2</v>
      </c>
      <c r="AP161" s="13">
        <v>5.5747400000000003E-2</v>
      </c>
      <c r="AQ161" s="13">
        <v>3.7344499999999998E-3</v>
      </c>
      <c r="AR161" s="13">
        <v>0.15247816</v>
      </c>
      <c r="AS161" s="13">
        <v>3.3690650000000003E-2</v>
      </c>
      <c r="AT161" s="13">
        <v>5.5747400000000003E-2</v>
      </c>
      <c r="AU161" s="13">
        <v>3.7344499999999998E-3</v>
      </c>
      <c r="AV161" s="13">
        <v>0.15247816</v>
      </c>
      <c r="AW161" s="13">
        <v>3.3690650000000003E-2</v>
      </c>
      <c r="AX161" s="13">
        <v>5.5747400000000003E-2</v>
      </c>
      <c r="AY161" s="13">
        <v>3.7344499999999998E-3</v>
      </c>
      <c r="AZ161" s="13">
        <v>0.15247816</v>
      </c>
      <c r="BA161" s="86">
        <v>1.38888888888889E-2</v>
      </c>
      <c r="BB161" s="86">
        <v>0</v>
      </c>
      <c r="BC161" s="13">
        <v>0</v>
      </c>
      <c r="BD161" s="13">
        <v>2.9411764705882401E-2</v>
      </c>
      <c r="BE161" s="14">
        <v>0</v>
      </c>
      <c r="BF161" s="14">
        <v>1.6949152542372899E-2</v>
      </c>
      <c r="BG161" s="14">
        <v>0</v>
      </c>
      <c r="BH161" s="14">
        <v>4.6153846153846198E-2</v>
      </c>
      <c r="BI161" s="14">
        <v>0</v>
      </c>
      <c r="BJ161" s="14">
        <v>0</v>
      </c>
      <c r="BK161" s="14">
        <v>0</v>
      </c>
      <c r="BL161" s="430">
        <v>6.3492063492063502E-2</v>
      </c>
      <c r="BM161" s="14">
        <v>1.3333333333333299E-2</v>
      </c>
      <c r="BN161" s="14">
        <v>0</v>
      </c>
      <c r="BO161" s="14">
        <v>0</v>
      </c>
      <c r="BP161" s="14">
        <v>5.63380281690141E-2</v>
      </c>
      <c r="BQ161" s="86">
        <v>1.3333333333333299E-2</v>
      </c>
      <c r="BR161" s="86">
        <v>0</v>
      </c>
      <c r="BS161" s="86">
        <v>0</v>
      </c>
      <c r="BT161" s="86">
        <v>5.63380281690141E-2</v>
      </c>
      <c r="BU161" s="14" t="s">
        <v>35</v>
      </c>
      <c r="BV161" s="14" t="s">
        <v>35</v>
      </c>
      <c r="BW161" s="14" t="s">
        <v>35</v>
      </c>
      <c r="BX161" s="14" t="s">
        <v>35</v>
      </c>
      <c r="BY161" s="14" t="s">
        <v>35</v>
      </c>
      <c r="BZ161" s="14" t="s">
        <v>35</v>
      </c>
      <c r="CA161" s="14" t="s">
        <v>35</v>
      </c>
      <c r="CB161" s="14" t="s">
        <v>35</v>
      </c>
      <c r="CC161" s="14">
        <v>13.85</v>
      </c>
      <c r="CD161" s="14">
        <v>13.85</v>
      </c>
      <c r="CE161" s="14">
        <v>13.85</v>
      </c>
      <c r="CF161" s="14">
        <v>13.85</v>
      </c>
      <c r="CG161" s="14">
        <v>13.85</v>
      </c>
      <c r="CH161" s="14">
        <v>13.85</v>
      </c>
      <c r="CI161" s="14">
        <v>13.25</v>
      </c>
      <c r="CJ161" s="14">
        <f>INDEX('Monthy Targets'!AC:AC,(MATCH(FY2019_ALL_Targets!$B:$B,'Monthy Targets'!$B:$B,0)))</f>
        <v>13.2</v>
      </c>
      <c r="CK161" s="14">
        <f>INDEX('Monthy Targets'!AD:AD,(MATCH(FY2019_ALL_Targets!$B:$B,'Monthy Targets'!$B:$B,0)))</f>
        <v>13.2</v>
      </c>
      <c r="CL161" s="14">
        <f>INDEX('Monthy Targets'!AE:AE,(MATCH(FY2019_ALL_Targets!$B:$B,'Monthy Targets'!$B:$B,0)))</f>
        <v>13.2</v>
      </c>
      <c r="CM161" s="14">
        <f>INDEX('Monthy Targets'!AF:AF,(MATCH(FY2019_ALL_Targets!$B:$B,'Monthy Targets'!$B:$B,0)))</f>
        <v>13.2</v>
      </c>
      <c r="CN161" s="14">
        <f>INDEX('Monthy Targets'!AG:AG,(MATCH(FY2019_ALL_Targets!$B:$B,'Monthy Targets'!$B:$B,0)))</f>
        <v>13.2</v>
      </c>
      <c r="CO161" s="14">
        <v>0.94</v>
      </c>
      <c r="CP161" s="14">
        <v>0.94</v>
      </c>
      <c r="CQ161" s="14">
        <v>0.94</v>
      </c>
      <c r="CR161" s="14">
        <v>0.94</v>
      </c>
      <c r="CS161" s="14">
        <v>0.94</v>
      </c>
      <c r="CT161" s="14">
        <v>0.94</v>
      </c>
      <c r="CU161" s="14">
        <v>0.94</v>
      </c>
      <c r="CV161" s="14">
        <v>0.94</v>
      </c>
      <c r="CW161" s="14">
        <v>0.9</v>
      </c>
      <c r="CX161" s="14">
        <v>0.9</v>
      </c>
      <c r="CY161" s="14">
        <v>0.9</v>
      </c>
      <c r="CZ161" s="14">
        <v>0.9</v>
      </c>
      <c r="DA161" s="14">
        <f>IF('QIPP Scorecard'!$AA$1=4,IF(FY2019_ALL_Targets!$BU161="Yes",INDEX('Final Comp Values'!$BN:$BN,MATCH(FY2019_ALL_Targets!$A161,'Final Comp Values'!$B:$B,0)),IF($BU161="Min Data",0,0)),0)</f>
        <v>0.9</v>
      </c>
      <c r="DB161" s="14">
        <f>IF('QIPP Scorecard'!$AA$1=4,IF(FY2019_ALL_Targets!$BV161="Yes",INDEX('Final Comp Values'!$BN:$BN,MATCH(FY2019_ALL_Targets!$A161,'Final Comp Values'!$B:$B,0)),IF($BV161="Min Data",0,0)),0)</f>
        <v>0.9</v>
      </c>
      <c r="DC161" s="14">
        <f>IF('QIPP Scorecard'!$AA$1=4,IF(FY2019_ALL_Targets!$BW161="Yes",INDEX('Final Comp Values'!$BN:$BN,MATCH(FY2019_ALL_Targets!$A161,'Final Comp Values'!$B:$B,0)),IF(CI161="Min Data",0,0)),0)</f>
        <v>0.9</v>
      </c>
      <c r="DD161" s="14">
        <f>IF('QIPP Scorecard'!$AA$1=4,IF(FY2019_ALL_Targets!$BX161="Yes",INDEX('Final Comp Values'!$BN:$BN,MATCH(FY2019_ALL_Targets!$A161,'Final Comp Values'!$B:$B,0)),IF($BX161="Min Data",0,0)),0)</f>
        <v>0.9</v>
      </c>
      <c r="DE161" s="14">
        <v>1.74</v>
      </c>
      <c r="DF161" s="14">
        <v>1.74</v>
      </c>
      <c r="DG161" s="14">
        <v>1.74</v>
      </c>
      <c r="DH161" s="14">
        <v>1.74</v>
      </c>
      <c r="DI161" s="14">
        <v>1.74</v>
      </c>
      <c r="DJ161" s="14">
        <v>1.74</v>
      </c>
      <c r="DK161" s="14">
        <v>1.74</v>
      </c>
      <c r="DL161" s="14">
        <v>1.74</v>
      </c>
      <c r="DM161" s="14">
        <v>1.66</v>
      </c>
      <c r="DN161" s="14">
        <v>1.66</v>
      </c>
      <c r="DO161" s="14">
        <v>1.66</v>
      </c>
      <c r="DP161" s="14">
        <v>1.66</v>
      </c>
      <c r="DQ161" s="14">
        <f>IF('QIPP Scorecard'!$AA$1=4,IF(FY2019_ALL_Targets!$BY161="Yes",INDEX('Final Comp Values'!$BK:$BK,MATCH(FY2019_ALL_Targets!$A161,'Final Comp Values'!$B:$B,0)),IF($BY161="Min Data",0,0)),0)</f>
        <v>1.66</v>
      </c>
      <c r="DR161" s="14">
        <f>IF('QIPP Scorecard'!$AA$1=4,IF(FY2019_ALL_Targets!$BZ161="Yes",INDEX('Final Comp Values'!$BO:$BO,MATCH(FY2019_ALL_Targets!$A161,'Final Comp Values'!$B:$B,0)),IF($BZ161="Min Data",0,0)),0)</f>
        <v>1.66</v>
      </c>
      <c r="DS161" s="14">
        <f>IF('QIPP Scorecard'!$AA$1=4,IF(FY2019_ALL_Targets!$CA161="Yes",INDEX('Final Comp Values'!$BO:$BO,MATCH(FY2019_ALL_Targets!$A161,'Final Comp Values'!$B:$B,0)),IF($CA161="Min Data",0,0)),0)</f>
        <v>1.66</v>
      </c>
      <c r="DT161" s="14">
        <f>IF('QIPP Scorecard'!$AA$1=4,IF(FY2019_ALL_Targets!$CB161="Yes",INDEX('Final Comp Values'!$BO:$BO,MATCH(FY2019_ALL_Targets!$A161,'Final Comp Values'!$B:$B,0)),IF($CB161="Min Data",0,0)),0)</f>
        <v>1.66</v>
      </c>
      <c r="DU161" s="14">
        <v>2.46</v>
      </c>
      <c r="DV161" s="14">
        <v>2.78</v>
      </c>
      <c r="DW161" s="14">
        <v>2.9</v>
      </c>
      <c r="DX161" s="14">
        <v>2.84</v>
      </c>
      <c r="DY161" s="12">
        <f t="shared" si="11"/>
        <v>0</v>
      </c>
      <c r="DZ161" s="12">
        <f t="shared" si="12"/>
        <v>0</v>
      </c>
      <c r="EA161" s="12">
        <f t="shared" si="13"/>
        <v>0</v>
      </c>
      <c r="EB161" s="12">
        <f t="shared" si="14"/>
        <v>0</v>
      </c>
    </row>
    <row r="162" spans="1:132" x14ac:dyDescent="0.25">
      <c r="A162" s="297">
        <v>5152</v>
      </c>
      <c r="B162" s="347">
        <v>675109</v>
      </c>
      <c r="C162" s="297">
        <v>1014062</v>
      </c>
      <c r="D162" s="14">
        <v>1821185018</v>
      </c>
      <c r="E162" s="26" t="s">
        <v>941</v>
      </c>
      <c r="F162" s="26" t="str">
        <f>INDEX('Mar - Aug'!X:X,MATCH(A162,'Mar - Aug'!B:B,0))</f>
        <v>Dallas</v>
      </c>
      <c r="G162" s="26" t="s">
        <v>3013</v>
      </c>
      <c r="H162" s="26"/>
      <c r="I162" s="26" t="str">
        <f t="shared" si="10"/>
        <v/>
      </c>
      <c r="J162" s="299" t="s">
        <v>689</v>
      </c>
      <c r="K162" s="299" t="s">
        <v>1060</v>
      </c>
      <c r="L162" s="299" t="s">
        <v>690</v>
      </c>
      <c r="M162" s="13">
        <v>1.5086199999999999E-2</v>
      </c>
      <c r="N162" s="13">
        <v>6.6282439999999998E-2</v>
      </c>
      <c r="O162" s="13">
        <v>0</v>
      </c>
      <c r="P162" s="13">
        <v>0.18529411000000001</v>
      </c>
      <c r="Q162" s="13">
        <v>3.3690650000000003E-2</v>
      </c>
      <c r="R162" s="13">
        <v>5.5747400000000003E-2</v>
      </c>
      <c r="S162" s="13">
        <v>3.7344499999999998E-3</v>
      </c>
      <c r="T162" s="13">
        <v>0.15247816</v>
      </c>
      <c r="U162" s="13">
        <v>3.3690650000000003E-2</v>
      </c>
      <c r="V162" s="13">
        <v>6.5155638520000003E-2</v>
      </c>
      <c r="W162" s="13">
        <v>3.7344499999999998E-3</v>
      </c>
      <c r="X162" s="13">
        <v>0.18214411013000001</v>
      </c>
      <c r="Y162" s="13">
        <v>3.3690650000000003E-2</v>
      </c>
      <c r="Z162" s="13">
        <v>6.2968317999999995E-2</v>
      </c>
      <c r="AA162" s="13">
        <v>3.7344499999999998E-3</v>
      </c>
      <c r="AB162" s="13">
        <v>0.17602940449999999</v>
      </c>
      <c r="AC162" s="13">
        <v>3.3690650000000003E-2</v>
      </c>
      <c r="AD162" s="13">
        <v>6.4028837039999995E-2</v>
      </c>
      <c r="AE162" s="13">
        <v>3.7344499999999998E-3</v>
      </c>
      <c r="AF162" s="13">
        <v>0.17899411026000001</v>
      </c>
      <c r="AG162" s="13">
        <v>3.3690650000000003E-2</v>
      </c>
      <c r="AH162" s="13">
        <v>5.9654196E-2</v>
      </c>
      <c r="AI162" s="13">
        <v>3.7344499999999998E-3</v>
      </c>
      <c r="AJ162" s="13">
        <v>0.16676469899999999</v>
      </c>
      <c r="AK162" s="13">
        <v>3.3690650000000003E-2</v>
      </c>
      <c r="AL162" s="13">
        <v>6.290203556E-2</v>
      </c>
      <c r="AM162" s="13">
        <v>3.7344499999999998E-3</v>
      </c>
      <c r="AN162" s="13">
        <v>0.17584411039</v>
      </c>
      <c r="AO162" s="13">
        <v>3.3690650000000003E-2</v>
      </c>
      <c r="AP162" s="13">
        <v>5.6340073999999997E-2</v>
      </c>
      <c r="AQ162" s="13">
        <v>3.7344499999999998E-3</v>
      </c>
      <c r="AR162" s="13">
        <v>0.15749999349999999</v>
      </c>
      <c r="AS162" s="13">
        <v>3.3690650000000003E-2</v>
      </c>
      <c r="AT162" s="13">
        <v>6.16426692E-2</v>
      </c>
      <c r="AU162" s="13">
        <v>3.7344499999999998E-3</v>
      </c>
      <c r="AV162" s="13">
        <v>0.1723235223</v>
      </c>
      <c r="AW162" s="13">
        <v>3.3690650000000003E-2</v>
      </c>
      <c r="AX162" s="13">
        <v>5.5747400000000003E-2</v>
      </c>
      <c r="AY162" s="13">
        <v>3.7344499999999998E-3</v>
      </c>
      <c r="AZ162" s="13">
        <v>0.15247816</v>
      </c>
      <c r="BA162" s="86">
        <v>3.125E-2</v>
      </c>
      <c r="BB162" s="86">
        <v>4.7619047619047603E-2</v>
      </c>
      <c r="BC162" s="13">
        <v>0</v>
      </c>
      <c r="BD162" s="13">
        <v>8.6956521739130405E-2</v>
      </c>
      <c r="BE162" s="14">
        <v>1.0989010989011E-2</v>
      </c>
      <c r="BF162" s="14">
        <v>3.65853658536585E-2</v>
      </c>
      <c r="BG162" s="14">
        <v>0</v>
      </c>
      <c r="BH162" s="14">
        <v>0.15625</v>
      </c>
      <c r="BI162" s="14">
        <v>1.0416666666666701E-2</v>
      </c>
      <c r="BJ162" s="14">
        <v>4.5454545454545497E-2</v>
      </c>
      <c r="BK162" s="14">
        <v>0</v>
      </c>
      <c r="BL162" s="430">
        <v>0.12676056338028199</v>
      </c>
      <c r="BM162" s="14">
        <v>9.7087378640776708E-3</v>
      </c>
      <c r="BN162" s="14">
        <v>1.03092783505155E-2</v>
      </c>
      <c r="BO162" s="14">
        <v>0</v>
      </c>
      <c r="BP162" s="14">
        <v>0.08</v>
      </c>
      <c r="BQ162" s="86">
        <v>9.7087378640776708E-3</v>
      </c>
      <c r="BR162" s="86">
        <v>1.03092783505155E-2</v>
      </c>
      <c r="BS162" s="86">
        <v>0</v>
      </c>
      <c r="BT162" s="86">
        <v>0.08</v>
      </c>
      <c r="BU162" s="14" t="s">
        <v>35</v>
      </c>
      <c r="BV162" s="14" t="s">
        <v>35</v>
      </c>
      <c r="BW162" s="14" t="s">
        <v>35</v>
      </c>
      <c r="BX162" s="14" t="s">
        <v>35</v>
      </c>
      <c r="BY162" s="14" t="s">
        <v>35</v>
      </c>
      <c r="BZ162" s="14" t="s">
        <v>35</v>
      </c>
      <c r="CA162" s="14" t="s">
        <v>35</v>
      </c>
      <c r="CB162" s="14" t="s">
        <v>35</v>
      </c>
      <c r="CC162" s="14">
        <v>0</v>
      </c>
      <c r="CD162" s="14">
        <v>0</v>
      </c>
      <c r="CE162" s="14">
        <v>0</v>
      </c>
      <c r="CF162" s="14">
        <v>0</v>
      </c>
      <c r="CG162" s="14">
        <v>0</v>
      </c>
      <c r="CH162" s="14">
        <v>0</v>
      </c>
      <c r="CI162" s="14">
        <v>0</v>
      </c>
      <c r="CJ162" s="14">
        <f>INDEX('Monthy Targets'!AC:AC,(MATCH(FY2019_ALL_Targets!$B:$B,'Monthy Targets'!$B:$B,0)))</f>
        <v>0</v>
      </c>
      <c r="CK162" s="14">
        <f>INDEX('Monthy Targets'!AD:AD,(MATCH(FY2019_ALL_Targets!$B:$B,'Monthy Targets'!$B:$B,0)))</f>
        <v>0</v>
      </c>
      <c r="CL162" s="14">
        <f>INDEX('Monthy Targets'!AE:AE,(MATCH(FY2019_ALL_Targets!$B:$B,'Monthy Targets'!$B:$B,0)))</f>
        <v>0</v>
      </c>
      <c r="CM162" s="14">
        <f>INDEX('Monthy Targets'!AF:AF,(MATCH(FY2019_ALL_Targets!$B:$B,'Monthy Targets'!$B:$B,0)))</f>
        <v>0</v>
      </c>
      <c r="CN162" s="14">
        <f>INDEX('Monthy Targets'!AG:AG,(MATCH(FY2019_ALL_Targets!$B:$B,'Monthy Targets'!$B:$B,0)))</f>
        <v>0</v>
      </c>
      <c r="CO162" s="14">
        <v>0.85</v>
      </c>
      <c r="CP162" s="14">
        <v>0.85</v>
      </c>
      <c r="CQ162" s="14">
        <v>0.85</v>
      </c>
      <c r="CR162" s="14">
        <v>0.85</v>
      </c>
      <c r="CS162" s="14">
        <v>0.85</v>
      </c>
      <c r="CT162" s="14">
        <v>0.85</v>
      </c>
      <c r="CU162" s="14">
        <v>0.85</v>
      </c>
      <c r="CV162" s="14">
        <v>0.85</v>
      </c>
      <c r="CW162" s="14">
        <v>0.83</v>
      </c>
      <c r="CX162" s="14">
        <v>0.83</v>
      </c>
      <c r="CY162" s="14">
        <v>0.83</v>
      </c>
      <c r="CZ162" s="14">
        <v>0.83</v>
      </c>
      <c r="DA162" s="14">
        <f>IF('QIPP Scorecard'!$AA$1=4,IF(FY2019_ALL_Targets!$BU162="Yes",INDEX('Final Comp Values'!$BN:$BN,MATCH(FY2019_ALL_Targets!$A162,'Final Comp Values'!$B:$B,0)),IF($BU162="Min Data",0,0)),0)</f>
        <v>0.83</v>
      </c>
      <c r="DB162" s="14">
        <f>IF('QIPP Scorecard'!$AA$1=4,IF(FY2019_ALL_Targets!$BV162="Yes",INDEX('Final Comp Values'!$BN:$BN,MATCH(FY2019_ALL_Targets!$A162,'Final Comp Values'!$B:$B,0)),IF($BV162="Min Data",0,0)),0)</f>
        <v>0.83</v>
      </c>
      <c r="DC162" s="14">
        <f>IF('QIPP Scorecard'!$AA$1=4,IF(FY2019_ALL_Targets!$BW162="Yes",INDEX('Final Comp Values'!$BN:$BN,MATCH(FY2019_ALL_Targets!$A162,'Final Comp Values'!$B:$B,0)),IF(CI162="Min Data",0,0)),0)</f>
        <v>0.83</v>
      </c>
      <c r="DD162" s="14">
        <f>IF('QIPP Scorecard'!$AA$1=4,IF(FY2019_ALL_Targets!$BX162="Yes",INDEX('Final Comp Values'!$BN:$BN,MATCH(FY2019_ALL_Targets!$A162,'Final Comp Values'!$B:$B,0)),IF($BX162="Min Data",0,0)),0)</f>
        <v>0.83</v>
      </c>
      <c r="DE162" s="14">
        <v>1.58</v>
      </c>
      <c r="DF162" s="14">
        <v>1.58</v>
      </c>
      <c r="DG162" s="14">
        <v>1.58</v>
      </c>
      <c r="DH162" s="14">
        <v>1.58</v>
      </c>
      <c r="DI162" s="14">
        <v>1.58</v>
      </c>
      <c r="DJ162" s="14">
        <v>1.58</v>
      </c>
      <c r="DK162" s="14">
        <v>1.58</v>
      </c>
      <c r="DL162" s="14">
        <v>1.58</v>
      </c>
      <c r="DM162" s="14">
        <v>1.54</v>
      </c>
      <c r="DN162" s="14">
        <v>1.54</v>
      </c>
      <c r="DO162" s="14">
        <v>1.54</v>
      </c>
      <c r="DP162" s="14">
        <v>1.54</v>
      </c>
      <c r="DQ162" s="14">
        <f>IF('QIPP Scorecard'!$AA$1=4,IF(FY2019_ALL_Targets!$BY162="Yes",INDEX('Final Comp Values'!$BK:$BK,MATCH(FY2019_ALL_Targets!$A162,'Final Comp Values'!$B:$B,0)),IF($BY162="Min Data",0,0)),0)</f>
        <v>1.54</v>
      </c>
      <c r="DR162" s="14">
        <f>IF('QIPP Scorecard'!$AA$1=4,IF(FY2019_ALL_Targets!$BZ162="Yes",INDEX('Final Comp Values'!$BO:$BO,MATCH(FY2019_ALL_Targets!$A162,'Final Comp Values'!$B:$B,0)),IF($BZ162="Min Data",0,0)),0)</f>
        <v>1.54</v>
      </c>
      <c r="DS162" s="14">
        <f>IF('QIPP Scorecard'!$AA$1=4,IF(FY2019_ALL_Targets!$CA162="Yes",INDEX('Final Comp Values'!$BO:$BO,MATCH(FY2019_ALL_Targets!$A162,'Final Comp Values'!$B:$B,0)),IF($CA162="Min Data",0,0)),0)</f>
        <v>1.54</v>
      </c>
      <c r="DT162" s="14">
        <f>IF('QIPP Scorecard'!$AA$1=4,IF(FY2019_ALL_Targets!$CB162="Yes",INDEX('Final Comp Values'!$BO:$BO,MATCH(FY2019_ALL_Targets!$A162,'Final Comp Values'!$B:$B,0)),IF($CB162="Min Data",0,0)),0)</f>
        <v>1.54</v>
      </c>
      <c r="DU162" s="14">
        <v>0.98</v>
      </c>
      <c r="DV162" s="14">
        <v>1.1000000000000001</v>
      </c>
      <c r="DW162" s="14">
        <v>1.1499999999999999</v>
      </c>
      <c r="DX162" s="14">
        <v>1.1299999999999999</v>
      </c>
      <c r="DY162" s="12">
        <f t="shared" si="11"/>
        <v>0</v>
      </c>
      <c r="DZ162" s="12">
        <f t="shared" si="12"/>
        <v>0</v>
      </c>
      <c r="EA162" s="12">
        <f t="shared" si="13"/>
        <v>0</v>
      </c>
      <c r="EB162" s="12">
        <f t="shared" si="14"/>
        <v>3</v>
      </c>
    </row>
    <row r="163" spans="1:132" x14ac:dyDescent="0.25">
      <c r="A163" s="297">
        <v>5314</v>
      </c>
      <c r="B163" s="347">
        <v>675110</v>
      </c>
      <c r="C163" s="297">
        <v>1025687</v>
      </c>
      <c r="D163" s="14">
        <v>1528489614</v>
      </c>
      <c r="E163" s="26" t="s">
        <v>925</v>
      </c>
      <c r="F163" s="26" t="str">
        <f>INDEX('Mar - Aug'!X:X,MATCH(A163,'Mar - Aug'!B:B,0))</f>
        <v>MRSA Central</v>
      </c>
      <c r="G163" s="26" t="s">
        <v>3139</v>
      </c>
      <c r="H163" s="26"/>
      <c r="I163" s="26" t="str">
        <f t="shared" si="10"/>
        <v/>
      </c>
      <c r="J163" s="299" t="s">
        <v>274</v>
      </c>
      <c r="K163" s="299" t="s">
        <v>933</v>
      </c>
      <c r="L163" s="299" t="s">
        <v>275</v>
      </c>
      <c r="M163" s="13">
        <v>3.7783369999999997E-2</v>
      </c>
      <c r="N163" s="13">
        <v>8.4615389999999999E-2</v>
      </c>
      <c r="O163" s="13">
        <v>0</v>
      </c>
      <c r="P163" s="13">
        <v>0.10787173999999999</v>
      </c>
      <c r="Q163" s="13">
        <v>3.3690650000000003E-2</v>
      </c>
      <c r="R163" s="13">
        <v>5.5747400000000003E-2</v>
      </c>
      <c r="S163" s="13">
        <v>3.7344499999999998E-3</v>
      </c>
      <c r="T163" s="13">
        <v>0.15247816</v>
      </c>
      <c r="U163" s="13">
        <v>3.7141052709999997E-2</v>
      </c>
      <c r="V163" s="13">
        <v>8.317692837E-2</v>
      </c>
      <c r="W163" s="13">
        <v>3.7344499999999998E-3</v>
      </c>
      <c r="X163" s="13">
        <v>0.15247816</v>
      </c>
      <c r="Y163" s="13">
        <v>3.58942015E-2</v>
      </c>
      <c r="Z163" s="13">
        <v>8.0384620500000004E-2</v>
      </c>
      <c r="AA163" s="13">
        <v>3.7344499999999998E-3</v>
      </c>
      <c r="AB163" s="13">
        <v>0.15247816</v>
      </c>
      <c r="AC163" s="13">
        <v>3.6498735419999997E-2</v>
      </c>
      <c r="AD163" s="13">
        <v>8.1738466740000001E-2</v>
      </c>
      <c r="AE163" s="13">
        <v>3.7344499999999998E-3</v>
      </c>
      <c r="AF163" s="13">
        <v>0.15247816</v>
      </c>
      <c r="AG163" s="13">
        <v>3.4005032999999997E-2</v>
      </c>
      <c r="AH163" s="13">
        <v>7.6153850999999995E-2</v>
      </c>
      <c r="AI163" s="13">
        <v>3.7344499999999998E-3</v>
      </c>
      <c r="AJ163" s="13">
        <v>0.15247816</v>
      </c>
      <c r="AK163" s="13">
        <v>3.5856418129999998E-2</v>
      </c>
      <c r="AL163" s="13">
        <v>8.0300005110000003E-2</v>
      </c>
      <c r="AM163" s="13">
        <v>3.7344499999999998E-3</v>
      </c>
      <c r="AN163" s="13">
        <v>0.15247816</v>
      </c>
      <c r="AO163" s="13">
        <v>3.3690650000000003E-2</v>
      </c>
      <c r="AP163" s="13">
        <v>7.19230815E-2</v>
      </c>
      <c r="AQ163" s="13">
        <v>3.7344499999999998E-3</v>
      </c>
      <c r="AR163" s="13">
        <v>0.15247816</v>
      </c>
      <c r="AS163" s="13">
        <v>3.51385341E-2</v>
      </c>
      <c r="AT163" s="13">
        <v>7.8692312700000003E-2</v>
      </c>
      <c r="AU163" s="13">
        <v>3.7344499999999998E-3</v>
      </c>
      <c r="AV163" s="13">
        <v>0.15247816</v>
      </c>
      <c r="AW163" s="13">
        <v>3.3690650000000003E-2</v>
      </c>
      <c r="AX163" s="13">
        <v>6.7692312000000004E-2</v>
      </c>
      <c r="AY163" s="13">
        <v>3.7344499999999998E-3</v>
      </c>
      <c r="AZ163" s="13">
        <v>0.15247816</v>
      </c>
      <c r="BA163" s="86">
        <v>6.6037735849056603E-2</v>
      </c>
      <c r="BB163" s="86">
        <v>0.11111111111111099</v>
      </c>
      <c r="BC163" s="13">
        <v>0</v>
      </c>
      <c r="BD163" s="13">
        <v>6.8965517241379296E-2</v>
      </c>
      <c r="BE163" s="14">
        <v>7.7777777777777807E-2</v>
      </c>
      <c r="BF163" s="14">
        <v>0.11111111111111099</v>
      </c>
      <c r="BG163" s="14">
        <v>0</v>
      </c>
      <c r="BH163" s="14">
        <v>9.45945945945946E-2</v>
      </c>
      <c r="BI163" s="14">
        <v>5.6818181818181802E-2</v>
      </c>
      <c r="BJ163" s="14">
        <v>6.3492063492063502E-2</v>
      </c>
      <c r="BK163" s="14">
        <v>0</v>
      </c>
      <c r="BL163" s="430">
        <v>0.121621621621622</v>
      </c>
      <c r="BM163" s="14">
        <v>0.03</v>
      </c>
      <c r="BN163" s="14">
        <v>0.107692307692308</v>
      </c>
      <c r="BO163" s="14">
        <v>0</v>
      </c>
      <c r="BP163" s="14">
        <v>0.16853932584269701</v>
      </c>
      <c r="BQ163" s="86">
        <v>0.03</v>
      </c>
      <c r="BR163" s="86">
        <v>0.107692307692308</v>
      </c>
      <c r="BS163" s="86">
        <v>0</v>
      </c>
      <c r="BT163" s="86">
        <v>0.16853932584269701</v>
      </c>
      <c r="BU163" s="14" t="s">
        <v>35</v>
      </c>
      <c r="BV163" s="14" t="s">
        <v>36</v>
      </c>
      <c r="BW163" s="14" t="s">
        <v>35</v>
      </c>
      <c r="BX163" s="14" t="s">
        <v>36</v>
      </c>
      <c r="BY163" s="14" t="s">
        <v>35</v>
      </c>
      <c r="BZ163" s="14" t="s">
        <v>36</v>
      </c>
      <c r="CA163" s="14" t="s">
        <v>35</v>
      </c>
      <c r="CB163" s="14" t="s">
        <v>36</v>
      </c>
      <c r="CC163" s="14">
        <v>9.43</v>
      </c>
      <c r="CD163" s="14">
        <v>9.43</v>
      </c>
      <c r="CE163" s="14">
        <v>9.43</v>
      </c>
      <c r="CF163" s="14">
        <v>9.43</v>
      </c>
      <c r="CG163" s="14">
        <v>9.43</v>
      </c>
      <c r="CH163" s="14">
        <v>9.43</v>
      </c>
      <c r="CI163" s="14">
        <v>9.48</v>
      </c>
      <c r="CJ163" s="14">
        <f>INDEX('Monthy Targets'!AC:AC,(MATCH(FY2019_ALL_Targets!$B:$B,'Monthy Targets'!$B:$B,0)))</f>
        <v>9.4499999999999993</v>
      </c>
      <c r="CK163" s="14">
        <f>INDEX('Monthy Targets'!AD:AD,(MATCH(FY2019_ALL_Targets!$B:$B,'Monthy Targets'!$B:$B,0)))</f>
        <v>9.4499999999999993</v>
      </c>
      <c r="CL163" s="14">
        <f>INDEX('Monthy Targets'!AE:AE,(MATCH(FY2019_ALL_Targets!$B:$B,'Monthy Targets'!$B:$B,0)))</f>
        <v>9.4499999999999993</v>
      </c>
      <c r="CM163" s="14">
        <f>INDEX('Monthy Targets'!AF:AF,(MATCH(FY2019_ALL_Targets!$B:$B,'Monthy Targets'!$B:$B,0)))</f>
        <v>9.4499999999999993</v>
      </c>
      <c r="CN163" s="14">
        <f>INDEX('Monthy Targets'!AG:AG,(MATCH(FY2019_ALL_Targets!$B:$B,'Monthy Targets'!$B:$B,0)))</f>
        <v>9.4499999999999993</v>
      </c>
      <c r="CO163" s="14">
        <v>0</v>
      </c>
      <c r="CP163" s="14">
        <v>0</v>
      </c>
      <c r="CQ163" s="14">
        <v>0.64</v>
      </c>
      <c r="CR163" s="14">
        <v>0.64</v>
      </c>
      <c r="CS163" s="14">
        <v>0</v>
      </c>
      <c r="CT163" s="14">
        <v>0</v>
      </c>
      <c r="CU163" s="14">
        <v>0.64</v>
      </c>
      <c r="CV163" s="14">
        <v>0.64</v>
      </c>
      <c r="CW163" s="14">
        <v>0</v>
      </c>
      <c r="CX163" s="14">
        <v>0.64</v>
      </c>
      <c r="CY163" s="14">
        <v>0.64</v>
      </c>
      <c r="CZ163" s="14">
        <v>0.64</v>
      </c>
      <c r="DA163" s="14">
        <f>IF('QIPP Scorecard'!$AA$1=4,IF(FY2019_ALL_Targets!$BU163="Yes",INDEX('Final Comp Values'!$BN:$BN,MATCH(FY2019_ALL_Targets!$A163,'Final Comp Values'!$B:$B,0)),IF($BU163="Min Data",0,0)),0)</f>
        <v>0.64</v>
      </c>
      <c r="DB163" s="14">
        <f>IF('QIPP Scorecard'!$AA$1=4,IF(FY2019_ALL_Targets!$BV163="Yes",INDEX('Final Comp Values'!$BN:$BN,MATCH(FY2019_ALL_Targets!$A163,'Final Comp Values'!$B:$B,0)),IF($BV163="Min Data",0,0)),0)</f>
        <v>0</v>
      </c>
      <c r="DC163" s="14">
        <f>IF('QIPP Scorecard'!$AA$1=4,IF(FY2019_ALL_Targets!$BW163="Yes",INDEX('Final Comp Values'!$BN:$BN,MATCH(FY2019_ALL_Targets!$A163,'Final Comp Values'!$B:$B,0)),IF(CI163="Min Data",0,0)),0)</f>
        <v>0.64</v>
      </c>
      <c r="DD163" s="14">
        <f>IF('QIPP Scorecard'!$AA$1=4,IF(FY2019_ALL_Targets!$BX163="Yes",INDEX('Final Comp Values'!$BN:$BN,MATCH(FY2019_ALL_Targets!$A163,'Final Comp Values'!$B:$B,0)),IF($BX163="Min Data",0,0)),0)</f>
        <v>0</v>
      </c>
      <c r="DE163" s="14">
        <v>0</v>
      </c>
      <c r="DF163" s="14">
        <v>0</v>
      </c>
      <c r="DG163" s="14">
        <v>1.19</v>
      </c>
      <c r="DH163" s="14">
        <v>1.19</v>
      </c>
      <c r="DI163" s="14">
        <v>0</v>
      </c>
      <c r="DJ163" s="14">
        <v>0</v>
      </c>
      <c r="DK163" s="14">
        <v>1.19</v>
      </c>
      <c r="DL163" s="14">
        <v>1.19</v>
      </c>
      <c r="DM163" s="14">
        <v>0</v>
      </c>
      <c r="DN163" s="14">
        <v>1.19</v>
      </c>
      <c r="DO163" s="14">
        <v>1.19</v>
      </c>
      <c r="DP163" s="14">
        <v>1.19</v>
      </c>
      <c r="DQ163" s="14">
        <f>IF('QIPP Scorecard'!$AA$1=4,IF(FY2019_ALL_Targets!$BY163="Yes",INDEX('Final Comp Values'!$BK:$BK,MATCH(FY2019_ALL_Targets!$A163,'Final Comp Values'!$B:$B,0)),IF($BY163="Min Data",0,0)),0)</f>
        <v>1.19</v>
      </c>
      <c r="DR163" s="14">
        <f>IF('QIPP Scorecard'!$AA$1=4,IF(FY2019_ALL_Targets!$BZ163="Yes",INDEX('Final Comp Values'!$BO:$BO,MATCH(FY2019_ALL_Targets!$A163,'Final Comp Values'!$B:$B,0)),IF($BZ163="Min Data",0,0)),0)</f>
        <v>0</v>
      </c>
      <c r="DS163" s="14">
        <f>IF('QIPP Scorecard'!$AA$1=4,IF(FY2019_ALL_Targets!$CA163="Yes",INDEX('Final Comp Values'!$BO:$BO,MATCH(FY2019_ALL_Targets!$A163,'Final Comp Values'!$B:$B,0)),IF($CA163="Min Data",0,0)),0)</f>
        <v>1.19</v>
      </c>
      <c r="DT163" s="14">
        <f>IF('QIPP Scorecard'!$AA$1=4,IF(FY2019_ALL_Targets!$CB163="Yes",INDEX('Final Comp Values'!$BO:$BO,MATCH(FY2019_ALL_Targets!$A163,'Final Comp Values'!$B:$B,0)),IF($CB163="Min Data",0,0)),0)</f>
        <v>0</v>
      </c>
      <c r="DU163" s="14">
        <v>1.31</v>
      </c>
      <c r="DV163" s="14">
        <v>1.48</v>
      </c>
      <c r="DW163" s="14">
        <v>1.76</v>
      </c>
      <c r="DX163" s="14">
        <v>1.51</v>
      </c>
      <c r="DY163" s="12">
        <f t="shared" si="11"/>
        <v>2</v>
      </c>
      <c r="DZ163" s="12">
        <f t="shared" si="12"/>
        <v>2</v>
      </c>
      <c r="EA163" s="12">
        <f t="shared" si="13"/>
        <v>0</v>
      </c>
      <c r="EB163" s="12">
        <f t="shared" si="14"/>
        <v>0</v>
      </c>
    </row>
    <row r="164" spans="1:132" x14ac:dyDescent="0.25">
      <c r="A164" s="297">
        <v>5122</v>
      </c>
      <c r="B164" s="347">
        <v>675111</v>
      </c>
      <c r="C164" s="297">
        <v>1028667</v>
      </c>
      <c r="D164" s="14">
        <v>1659696177</v>
      </c>
      <c r="E164" s="26" t="s">
        <v>941</v>
      </c>
      <c r="F164" s="26" t="str">
        <f>INDEX('Mar - Aug'!X:X,MATCH(A164,'Mar - Aug'!B:B,0))</f>
        <v>Dallas</v>
      </c>
      <c r="G164" s="26" t="s">
        <v>3013</v>
      </c>
      <c r="H164" s="26"/>
      <c r="I164" s="26" t="str">
        <f t="shared" si="10"/>
        <v/>
      </c>
      <c r="J164" s="299" t="s">
        <v>673</v>
      </c>
      <c r="K164" s="299" t="s">
        <v>965</v>
      </c>
      <c r="L164" s="299" t="s">
        <v>674</v>
      </c>
      <c r="M164" s="13">
        <v>8.7719100000000008E-3</v>
      </c>
      <c r="N164" s="13">
        <v>4.4999989999999997E-2</v>
      </c>
      <c r="O164" s="13">
        <v>0</v>
      </c>
      <c r="P164" s="13">
        <v>6.6985619999999996E-2</v>
      </c>
      <c r="Q164" s="13">
        <v>3.3690650000000003E-2</v>
      </c>
      <c r="R164" s="13">
        <v>5.5747400000000003E-2</v>
      </c>
      <c r="S164" s="13">
        <v>3.7344499999999998E-3</v>
      </c>
      <c r="T164" s="13">
        <v>0.15247816</v>
      </c>
      <c r="U164" s="13">
        <v>3.3690650000000003E-2</v>
      </c>
      <c r="V164" s="13">
        <v>5.5747400000000003E-2</v>
      </c>
      <c r="W164" s="13">
        <v>3.7344499999999998E-3</v>
      </c>
      <c r="X164" s="13">
        <v>0.15247816</v>
      </c>
      <c r="Y164" s="13">
        <v>3.3690650000000003E-2</v>
      </c>
      <c r="Z164" s="13">
        <v>5.5747400000000003E-2</v>
      </c>
      <c r="AA164" s="13">
        <v>3.7344499999999998E-3</v>
      </c>
      <c r="AB164" s="13">
        <v>0.15247816</v>
      </c>
      <c r="AC164" s="13">
        <v>3.3690650000000003E-2</v>
      </c>
      <c r="AD164" s="13">
        <v>5.5747400000000003E-2</v>
      </c>
      <c r="AE164" s="13">
        <v>3.7344499999999998E-3</v>
      </c>
      <c r="AF164" s="13">
        <v>0.15247816</v>
      </c>
      <c r="AG164" s="13">
        <v>3.3690650000000003E-2</v>
      </c>
      <c r="AH164" s="13">
        <v>5.5747400000000003E-2</v>
      </c>
      <c r="AI164" s="13">
        <v>3.7344499999999998E-3</v>
      </c>
      <c r="AJ164" s="13">
        <v>0.15247816</v>
      </c>
      <c r="AK164" s="13">
        <v>3.3690650000000003E-2</v>
      </c>
      <c r="AL164" s="13">
        <v>5.5747400000000003E-2</v>
      </c>
      <c r="AM164" s="13">
        <v>3.7344499999999998E-3</v>
      </c>
      <c r="AN164" s="13">
        <v>0.15247816</v>
      </c>
      <c r="AO164" s="13">
        <v>3.3690650000000003E-2</v>
      </c>
      <c r="AP164" s="13">
        <v>5.5747400000000003E-2</v>
      </c>
      <c r="AQ164" s="13">
        <v>3.7344499999999998E-3</v>
      </c>
      <c r="AR164" s="13">
        <v>0.15247816</v>
      </c>
      <c r="AS164" s="13">
        <v>3.3690650000000003E-2</v>
      </c>
      <c r="AT164" s="13">
        <v>5.5747400000000003E-2</v>
      </c>
      <c r="AU164" s="13">
        <v>3.7344499999999998E-3</v>
      </c>
      <c r="AV164" s="13">
        <v>0.15247816</v>
      </c>
      <c r="AW164" s="13">
        <v>3.3690650000000003E-2</v>
      </c>
      <c r="AX164" s="13">
        <v>5.5747400000000003E-2</v>
      </c>
      <c r="AY164" s="13">
        <v>3.7344499999999998E-3</v>
      </c>
      <c r="AZ164" s="13">
        <v>0.15247816</v>
      </c>
      <c r="BA164" s="86">
        <v>1.5625E-2</v>
      </c>
      <c r="BB164" s="86">
        <v>0</v>
      </c>
      <c r="BC164" s="13">
        <v>0</v>
      </c>
      <c r="BD164" s="13">
        <v>3.7037037037037E-2</v>
      </c>
      <c r="BE164" s="14">
        <v>1.5384615384615399E-2</v>
      </c>
      <c r="BF164" s="14">
        <v>1.63934426229508E-2</v>
      </c>
      <c r="BG164" s="14">
        <v>0</v>
      </c>
      <c r="BH164" s="14">
        <v>3.7037037037037E-2</v>
      </c>
      <c r="BI164" s="14">
        <v>0</v>
      </c>
      <c r="BJ164" s="14">
        <v>0.115384615384615</v>
      </c>
      <c r="BK164" s="14">
        <v>0</v>
      </c>
      <c r="BL164" s="430">
        <v>1.85185185185185E-2</v>
      </c>
      <c r="BM164" s="14">
        <v>0</v>
      </c>
      <c r="BN164" s="14">
        <v>0.11111111111111099</v>
      </c>
      <c r="BO164" s="14">
        <v>0</v>
      </c>
      <c r="BP164" s="14">
        <v>2.0833333333333301E-2</v>
      </c>
      <c r="BQ164" s="86">
        <v>0</v>
      </c>
      <c r="BR164" s="86">
        <v>0.11111111111111099</v>
      </c>
      <c r="BS164" s="86">
        <v>0</v>
      </c>
      <c r="BT164" s="86">
        <v>2.0833333333333301E-2</v>
      </c>
      <c r="BU164" s="14" t="s">
        <v>35</v>
      </c>
      <c r="BV164" s="14" t="s">
        <v>36</v>
      </c>
      <c r="BW164" s="14" t="s">
        <v>35</v>
      </c>
      <c r="BX164" s="14" t="s">
        <v>35</v>
      </c>
      <c r="BY164" s="14" t="s">
        <v>35</v>
      </c>
      <c r="BZ164" s="14" t="s">
        <v>36</v>
      </c>
      <c r="CA164" s="14" t="s">
        <v>35</v>
      </c>
      <c r="CB164" s="14" t="s">
        <v>35</v>
      </c>
      <c r="CC164" s="14">
        <v>5.15</v>
      </c>
      <c r="CD164" s="14">
        <v>5.15</v>
      </c>
      <c r="CE164" s="14">
        <v>5.15</v>
      </c>
      <c r="CF164" s="14">
        <v>5.15</v>
      </c>
      <c r="CG164" s="14">
        <v>5.15</v>
      </c>
      <c r="CH164" s="14">
        <v>5.15</v>
      </c>
      <c r="CI164" s="14">
        <v>5</v>
      </c>
      <c r="CJ164" s="14">
        <f>INDEX('Monthy Targets'!AC:AC,(MATCH(FY2019_ALL_Targets!$B:$B,'Monthy Targets'!$B:$B,0)))</f>
        <v>4.9800000000000004</v>
      </c>
      <c r="CK164" s="14">
        <f>INDEX('Monthy Targets'!AD:AD,(MATCH(FY2019_ALL_Targets!$B:$B,'Monthy Targets'!$B:$B,0)))</f>
        <v>4.9800000000000004</v>
      </c>
      <c r="CL164" s="14">
        <f>INDEX('Monthy Targets'!AE:AE,(MATCH(FY2019_ALL_Targets!$B:$B,'Monthy Targets'!$B:$B,0)))</f>
        <v>4.9800000000000004</v>
      </c>
      <c r="CM164" s="14">
        <f>INDEX('Monthy Targets'!AF:AF,(MATCH(FY2019_ALL_Targets!$B:$B,'Monthy Targets'!$B:$B,0)))</f>
        <v>4.9800000000000004</v>
      </c>
      <c r="CN164" s="14">
        <f>INDEX('Monthy Targets'!AG:AG,(MATCH(FY2019_ALL_Targets!$B:$B,'Monthy Targets'!$B:$B,0)))</f>
        <v>4.9800000000000004</v>
      </c>
      <c r="CO164" s="14">
        <v>0.35</v>
      </c>
      <c r="CP164" s="14">
        <v>0.35</v>
      </c>
      <c r="CQ164" s="14">
        <v>0.35</v>
      </c>
      <c r="CR164" s="14">
        <v>0.35</v>
      </c>
      <c r="CS164" s="14">
        <v>0.35</v>
      </c>
      <c r="CT164" s="14">
        <v>0.35</v>
      </c>
      <c r="CU164" s="14">
        <v>0.35</v>
      </c>
      <c r="CV164" s="14">
        <v>0.35</v>
      </c>
      <c r="CW164" s="14">
        <v>0.34</v>
      </c>
      <c r="CX164" s="14">
        <v>0</v>
      </c>
      <c r="CY164" s="14">
        <v>0.34</v>
      </c>
      <c r="CZ164" s="14">
        <v>0.34</v>
      </c>
      <c r="DA164" s="14">
        <f>IF('QIPP Scorecard'!$AA$1=4,IF(FY2019_ALL_Targets!$BU164="Yes",INDEX('Final Comp Values'!$BN:$BN,MATCH(FY2019_ALL_Targets!$A164,'Final Comp Values'!$B:$B,0)),IF($BU164="Min Data",0,0)),0)</f>
        <v>0.34</v>
      </c>
      <c r="DB164" s="14">
        <f>IF('QIPP Scorecard'!$AA$1=4,IF(FY2019_ALL_Targets!$BV164="Yes",INDEX('Final Comp Values'!$BN:$BN,MATCH(FY2019_ALL_Targets!$A164,'Final Comp Values'!$B:$B,0)),IF($BV164="Min Data",0,0)),0)</f>
        <v>0</v>
      </c>
      <c r="DC164" s="14">
        <f>IF('QIPP Scorecard'!$AA$1=4,IF(FY2019_ALL_Targets!$BW164="Yes",INDEX('Final Comp Values'!$BN:$BN,MATCH(FY2019_ALL_Targets!$A164,'Final Comp Values'!$B:$B,0)),IF(CI164="Min Data",0,0)),0)</f>
        <v>0.34</v>
      </c>
      <c r="DD164" s="14">
        <f>IF('QIPP Scorecard'!$AA$1=4,IF(FY2019_ALL_Targets!$BX164="Yes",INDEX('Final Comp Values'!$BN:$BN,MATCH(FY2019_ALL_Targets!$A164,'Final Comp Values'!$B:$B,0)),IF($BX164="Min Data",0,0)),0)</f>
        <v>0.34</v>
      </c>
      <c r="DE164" s="14">
        <v>0.65</v>
      </c>
      <c r="DF164" s="14">
        <v>0.65</v>
      </c>
      <c r="DG164" s="14">
        <v>0.65</v>
      </c>
      <c r="DH164" s="14">
        <v>0.65</v>
      </c>
      <c r="DI164" s="14">
        <v>0.65</v>
      </c>
      <c r="DJ164" s="14">
        <v>0.65</v>
      </c>
      <c r="DK164" s="14">
        <v>0.65</v>
      </c>
      <c r="DL164" s="14">
        <v>0.65</v>
      </c>
      <c r="DM164" s="14">
        <v>0.63</v>
      </c>
      <c r="DN164" s="14">
        <v>0</v>
      </c>
      <c r="DO164" s="14">
        <v>0.63</v>
      </c>
      <c r="DP164" s="14">
        <v>0.63</v>
      </c>
      <c r="DQ164" s="14">
        <f>IF('QIPP Scorecard'!$AA$1=4,IF(FY2019_ALL_Targets!$BY164="Yes",INDEX('Final Comp Values'!$BK:$BK,MATCH(FY2019_ALL_Targets!$A164,'Final Comp Values'!$B:$B,0)),IF($BY164="Min Data",0,0)),0)</f>
        <v>0.63</v>
      </c>
      <c r="DR164" s="14">
        <f>IF('QIPP Scorecard'!$AA$1=4,IF(FY2019_ALL_Targets!$BZ164="Yes",INDEX('Final Comp Values'!$BO:$BO,MATCH(FY2019_ALL_Targets!$A164,'Final Comp Values'!$B:$B,0)),IF($BZ164="Min Data",0,0)),0)</f>
        <v>0</v>
      </c>
      <c r="DS164" s="14">
        <f>IF('QIPP Scorecard'!$AA$1=4,IF(FY2019_ALL_Targets!$CA164="Yes",INDEX('Final Comp Values'!$BO:$BO,MATCH(FY2019_ALL_Targets!$A164,'Final Comp Values'!$B:$B,0)),IF($CA164="Min Data",0,0)),0)</f>
        <v>0.63</v>
      </c>
      <c r="DT164" s="14">
        <f>IF('QIPP Scorecard'!$AA$1=4,IF(FY2019_ALL_Targets!$CB164="Yes",INDEX('Final Comp Values'!$BO:$BO,MATCH(FY2019_ALL_Targets!$A164,'Final Comp Values'!$B:$B,0)),IF($CB164="Min Data",0,0)),0)</f>
        <v>0.63</v>
      </c>
      <c r="DU164" s="14">
        <v>0.92</v>
      </c>
      <c r="DV164" s="14">
        <v>1.03</v>
      </c>
      <c r="DW164" s="14">
        <v>0.96</v>
      </c>
      <c r="DX164" s="14">
        <v>0.94</v>
      </c>
      <c r="DY164" s="12">
        <f t="shared" si="11"/>
        <v>1</v>
      </c>
      <c r="DZ164" s="12">
        <f t="shared" si="12"/>
        <v>1</v>
      </c>
      <c r="EA164" s="12">
        <f t="shared" si="13"/>
        <v>0</v>
      </c>
      <c r="EB164" s="12">
        <f t="shared" si="14"/>
        <v>0</v>
      </c>
    </row>
    <row r="165" spans="1:132" x14ac:dyDescent="0.25">
      <c r="A165" s="297">
        <v>5130</v>
      </c>
      <c r="B165" s="347">
        <v>675113</v>
      </c>
      <c r="C165" s="297">
        <v>1025631</v>
      </c>
      <c r="D165" s="14">
        <v>1376972984</v>
      </c>
      <c r="E165" s="26" t="s">
        <v>941</v>
      </c>
      <c r="F165" s="26" t="str">
        <f>INDEX('Mar - Aug'!X:X,MATCH(A165,'Mar - Aug'!B:B,0))</f>
        <v>Dallas</v>
      </c>
      <c r="G165" s="26" t="s">
        <v>3005</v>
      </c>
      <c r="H165" s="26"/>
      <c r="I165" s="26" t="str">
        <f t="shared" si="10"/>
        <v/>
      </c>
      <c r="J165" s="299" t="s">
        <v>2922</v>
      </c>
      <c r="K165" s="299" t="s">
        <v>1040</v>
      </c>
      <c r="L165" s="299" t="s">
        <v>678</v>
      </c>
      <c r="M165" s="13">
        <v>3.713528E-2</v>
      </c>
      <c r="N165" s="13">
        <v>6.7193660000000002E-2</v>
      </c>
      <c r="O165" s="13">
        <v>0</v>
      </c>
      <c r="P165" s="13">
        <v>0.36676218999999999</v>
      </c>
      <c r="Q165" s="13">
        <v>3.3690650000000003E-2</v>
      </c>
      <c r="R165" s="13">
        <v>5.5747400000000003E-2</v>
      </c>
      <c r="S165" s="13">
        <v>3.7344499999999998E-3</v>
      </c>
      <c r="T165" s="13">
        <v>0.15247816</v>
      </c>
      <c r="U165" s="13">
        <v>3.6503980239999997E-2</v>
      </c>
      <c r="V165" s="13">
        <v>6.6051367779999995E-2</v>
      </c>
      <c r="W165" s="13">
        <v>3.7344499999999998E-3</v>
      </c>
      <c r="X165" s="13">
        <v>0.36052723276999998</v>
      </c>
      <c r="Y165" s="13">
        <v>3.5278516000000003E-2</v>
      </c>
      <c r="Z165" s="13">
        <v>6.3833977E-2</v>
      </c>
      <c r="AA165" s="13">
        <v>3.7344499999999998E-3</v>
      </c>
      <c r="AB165" s="13">
        <v>0.34842408050000001</v>
      </c>
      <c r="AC165" s="13">
        <v>3.5872680480000002E-2</v>
      </c>
      <c r="AD165" s="13">
        <v>6.4909075560000001E-2</v>
      </c>
      <c r="AE165" s="13">
        <v>3.7344499999999998E-3</v>
      </c>
      <c r="AF165" s="13">
        <v>0.35429227553999998</v>
      </c>
      <c r="AG165" s="13">
        <v>3.3690650000000003E-2</v>
      </c>
      <c r="AH165" s="13">
        <v>6.0474293999999998E-2</v>
      </c>
      <c r="AI165" s="13">
        <v>3.7344499999999998E-3</v>
      </c>
      <c r="AJ165" s="13">
        <v>0.33008597099999998</v>
      </c>
      <c r="AK165" s="13">
        <v>3.524138072E-2</v>
      </c>
      <c r="AL165" s="13">
        <v>6.3766783339999994E-2</v>
      </c>
      <c r="AM165" s="13">
        <v>3.7344499999999998E-3</v>
      </c>
      <c r="AN165" s="13">
        <v>0.34805731830999997</v>
      </c>
      <c r="AO165" s="13">
        <v>3.3690650000000003E-2</v>
      </c>
      <c r="AP165" s="13">
        <v>5.7114611000000003E-2</v>
      </c>
      <c r="AQ165" s="13">
        <v>3.7344499999999998E-3</v>
      </c>
      <c r="AR165" s="13">
        <v>0.3117478615</v>
      </c>
      <c r="AS165" s="13">
        <v>3.4535810399999999E-2</v>
      </c>
      <c r="AT165" s="13">
        <v>6.2490103800000002E-2</v>
      </c>
      <c r="AU165" s="13">
        <v>3.7344499999999998E-3</v>
      </c>
      <c r="AV165" s="13">
        <v>0.34108883670000001</v>
      </c>
      <c r="AW165" s="13">
        <v>3.3690650000000003E-2</v>
      </c>
      <c r="AX165" s="13">
        <v>5.5747400000000003E-2</v>
      </c>
      <c r="AY165" s="13">
        <v>3.7344499999999998E-3</v>
      </c>
      <c r="AZ165" s="13">
        <v>0.29340975200000002</v>
      </c>
      <c r="BA165" s="86">
        <v>6.3829787234042507E-2</v>
      </c>
      <c r="BB165" s="86">
        <v>6.9444444444444406E-2</v>
      </c>
      <c r="BC165" s="13">
        <v>0</v>
      </c>
      <c r="BD165" s="13">
        <v>0.317647058823529</v>
      </c>
      <c r="BE165" s="14">
        <v>4.2553191489361701E-2</v>
      </c>
      <c r="BF165" s="14">
        <v>2.7777777777777801E-2</v>
      </c>
      <c r="BG165" s="14">
        <v>0</v>
      </c>
      <c r="BH165" s="14">
        <v>0.27906976744186002</v>
      </c>
      <c r="BI165" s="14">
        <v>3.2967032967033003E-2</v>
      </c>
      <c r="BJ165" s="14">
        <v>1.4285714285714299E-2</v>
      </c>
      <c r="BK165" s="14">
        <v>0</v>
      </c>
      <c r="BL165" s="430">
        <v>0.30120481927710802</v>
      </c>
      <c r="BM165" s="14">
        <v>3.2967032967033003E-2</v>
      </c>
      <c r="BN165" s="14">
        <v>0</v>
      </c>
      <c r="BO165" s="14">
        <v>0</v>
      </c>
      <c r="BP165" s="14">
        <v>0.29411764705882398</v>
      </c>
      <c r="BQ165" s="86">
        <v>3.2967032967033003E-2</v>
      </c>
      <c r="BR165" s="86">
        <v>0</v>
      </c>
      <c r="BS165" s="86">
        <v>0</v>
      </c>
      <c r="BT165" s="86">
        <v>0.29411764705882398</v>
      </c>
      <c r="BU165" s="14" t="s">
        <v>35</v>
      </c>
      <c r="BV165" s="14" t="s">
        <v>35</v>
      </c>
      <c r="BW165" s="14" t="s">
        <v>35</v>
      </c>
      <c r="BX165" s="14" t="s">
        <v>35</v>
      </c>
      <c r="BY165" s="14" t="s">
        <v>35</v>
      </c>
      <c r="BZ165" s="14" t="s">
        <v>35</v>
      </c>
      <c r="CA165" s="14" t="s">
        <v>35</v>
      </c>
      <c r="CB165" s="14" t="s">
        <v>36</v>
      </c>
      <c r="CC165" s="14">
        <v>0</v>
      </c>
      <c r="CD165" s="14">
        <v>0</v>
      </c>
      <c r="CE165" s="14">
        <v>0</v>
      </c>
      <c r="CF165" s="14">
        <v>0</v>
      </c>
      <c r="CG165" s="14">
        <v>0</v>
      </c>
      <c r="CH165" s="14">
        <v>0</v>
      </c>
      <c r="CI165" s="14">
        <v>0</v>
      </c>
      <c r="CJ165" s="14">
        <f>INDEX('Monthy Targets'!AC:AC,(MATCH(FY2019_ALL_Targets!$B:$B,'Monthy Targets'!$B:$B,0)))</f>
        <v>0</v>
      </c>
      <c r="CK165" s="14">
        <f>INDEX('Monthy Targets'!AD:AD,(MATCH(FY2019_ALL_Targets!$B:$B,'Monthy Targets'!$B:$B,0)))</f>
        <v>0</v>
      </c>
      <c r="CL165" s="14">
        <f>INDEX('Monthy Targets'!AE:AE,(MATCH(FY2019_ALL_Targets!$B:$B,'Monthy Targets'!$B:$B,0)))</f>
        <v>0</v>
      </c>
      <c r="CM165" s="14">
        <f>INDEX('Monthy Targets'!AF:AF,(MATCH(FY2019_ALL_Targets!$B:$B,'Monthy Targets'!$B:$B,0)))</f>
        <v>0</v>
      </c>
      <c r="CN165" s="14">
        <f>INDEX('Monthy Targets'!AG:AG,(MATCH(FY2019_ALL_Targets!$B:$B,'Monthy Targets'!$B:$B,0)))</f>
        <v>0</v>
      </c>
      <c r="CO165" s="14">
        <v>0</v>
      </c>
      <c r="CP165" s="14">
        <v>0</v>
      </c>
      <c r="CQ165" s="14">
        <v>0.48</v>
      </c>
      <c r="CR165" s="14">
        <v>0.48</v>
      </c>
      <c r="CS165" s="14">
        <v>0</v>
      </c>
      <c r="CT165" s="14">
        <v>0.48</v>
      </c>
      <c r="CU165" s="14">
        <v>0.48</v>
      </c>
      <c r="CV165" s="14">
        <v>0.48</v>
      </c>
      <c r="CW165" s="14">
        <v>0.46</v>
      </c>
      <c r="CX165" s="14">
        <v>0.46</v>
      </c>
      <c r="CY165" s="14">
        <v>0.46</v>
      </c>
      <c r="CZ165" s="14">
        <v>0.46</v>
      </c>
      <c r="DA165" s="14">
        <f>IF('QIPP Scorecard'!$AA$1=4,IF(FY2019_ALL_Targets!$BU165="Yes",INDEX('Final Comp Values'!$BN:$BN,MATCH(FY2019_ALL_Targets!$A165,'Final Comp Values'!$B:$B,0)),IF($BU165="Min Data",0,0)),0)</f>
        <v>0.46</v>
      </c>
      <c r="DB165" s="14">
        <f>IF('QIPP Scorecard'!$AA$1=4,IF(FY2019_ALL_Targets!$BV165="Yes",INDEX('Final Comp Values'!$BN:$BN,MATCH(FY2019_ALL_Targets!$A165,'Final Comp Values'!$B:$B,0)),IF($BV165="Min Data",0,0)),0)</f>
        <v>0.46</v>
      </c>
      <c r="DC165" s="14">
        <f>IF('QIPP Scorecard'!$AA$1=4,IF(FY2019_ALL_Targets!$BW165="Yes",INDEX('Final Comp Values'!$BN:$BN,MATCH(FY2019_ALL_Targets!$A165,'Final Comp Values'!$B:$B,0)),IF(CI165="Min Data",0,0)),0)</f>
        <v>0.46</v>
      </c>
      <c r="DD165" s="14">
        <f>IF('QIPP Scorecard'!$AA$1=4,IF(FY2019_ALL_Targets!$BX165="Yes",INDEX('Final Comp Values'!$BN:$BN,MATCH(FY2019_ALL_Targets!$A165,'Final Comp Values'!$B:$B,0)),IF($BX165="Min Data",0,0)),0)</f>
        <v>0.46</v>
      </c>
      <c r="DE165" s="14">
        <v>0</v>
      </c>
      <c r="DF165" s="14">
        <v>0</v>
      </c>
      <c r="DG165" s="14">
        <v>0.89</v>
      </c>
      <c r="DH165" s="14">
        <v>0.89</v>
      </c>
      <c r="DI165" s="14">
        <v>0</v>
      </c>
      <c r="DJ165" s="14">
        <v>0.89</v>
      </c>
      <c r="DK165" s="14">
        <v>0.89</v>
      </c>
      <c r="DL165" s="14">
        <v>0.89</v>
      </c>
      <c r="DM165" s="14">
        <v>0.86</v>
      </c>
      <c r="DN165" s="14">
        <v>0.86</v>
      </c>
      <c r="DO165" s="14">
        <v>0.86</v>
      </c>
      <c r="DP165" s="14">
        <v>0.86</v>
      </c>
      <c r="DQ165" s="14">
        <f>IF('QIPP Scorecard'!$AA$1=4,IF(FY2019_ALL_Targets!$BY165="Yes",INDEX('Final Comp Values'!$BK:$BK,MATCH(FY2019_ALL_Targets!$A165,'Final Comp Values'!$B:$B,0)),IF($BY165="Min Data",0,0)),0)</f>
        <v>0.86</v>
      </c>
      <c r="DR165" s="14">
        <f>IF('QIPP Scorecard'!$AA$1=4,IF(FY2019_ALL_Targets!$BZ165="Yes",INDEX('Final Comp Values'!$BO:$BO,MATCH(FY2019_ALL_Targets!$A165,'Final Comp Values'!$B:$B,0)),IF($BZ165="Min Data",0,0)),0)</f>
        <v>0.86</v>
      </c>
      <c r="DS165" s="14">
        <f>IF('QIPP Scorecard'!$AA$1=4,IF(FY2019_ALL_Targets!$CA165="Yes",INDEX('Final Comp Values'!$BO:$BO,MATCH(FY2019_ALL_Targets!$A165,'Final Comp Values'!$B:$B,0)),IF($CA165="Min Data",0,0)),0)</f>
        <v>0.86</v>
      </c>
      <c r="DT165" s="14">
        <f>IF('QIPP Scorecard'!$AA$1=4,IF(FY2019_ALL_Targets!$CB165="Yes",INDEX('Final Comp Values'!$BO:$BO,MATCH(FY2019_ALL_Targets!$A165,'Final Comp Values'!$B:$B,0)),IF($CB165="Min Data",0,0)),0)</f>
        <v>0</v>
      </c>
      <c r="DU165" s="14">
        <v>0.27</v>
      </c>
      <c r="DV165" s="14">
        <v>0.46</v>
      </c>
      <c r="DW165" s="14">
        <v>0.65</v>
      </c>
      <c r="DX165" s="14">
        <v>0.53</v>
      </c>
      <c r="DY165" s="12">
        <f t="shared" si="11"/>
        <v>0</v>
      </c>
      <c r="DZ165" s="12">
        <f t="shared" si="12"/>
        <v>1</v>
      </c>
      <c r="EA165" s="12">
        <f t="shared" si="13"/>
        <v>0</v>
      </c>
      <c r="EB165" s="12">
        <f t="shared" si="14"/>
        <v>3</v>
      </c>
    </row>
    <row r="166" spans="1:132" x14ac:dyDescent="0.25">
      <c r="A166" s="297">
        <v>4652</v>
      </c>
      <c r="B166" s="347">
        <v>675120</v>
      </c>
      <c r="C166" s="297">
        <v>1026525</v>
      </c>
      <c r="D166" s="14">
        <v>1851789515</v>
      </c>
      <c r="E166" s="26" t="s">
        <v>928</v>
      </c>
      <c r="F166" s="26" t="str">
        <f>INDEX('Mar - Aug'!X:X,MATCH(A166,'Mar - Aug'!B:B,0))</f>
        <v>Jefferson</v>
      </c>
      <c r="G166" s="26" t="s">
        <v>3080</v>
      </c>
      <c r="H166" s="26"/>
      <c r="I166" s="26" t="str">
        <f t="shared" si="10"/>
        <v/>
      </c>
      <c r="J166" s="299" t="s">
        <v>200</v>
      </c>
      <c r="K166" s="299" t="s">
        <v>1015</v>
      </c>
      <c r="L166" s="299" t="s">
        <v>201</v>
      </c>
      <c r="M166" s="13">
        <v>6.9364170000000003E-2</v>
      </c>
      <c r="N166" s="13">
        <v>4.4642870000000001E-2</v>
      </c>
      <c r="O166" s="13">
        <v>0</v>
      </c>
      <c r="P166" s="13">
        <v>9.3333319999999997E-2</v>
      </c>
      <c r="Q166" s="13">
        <v>3.3690650000000003E-2</v>
      </c>
      <c r="R166" s="13">
        <v>5.5747400000000003E-2</v>
      </c>
      <c r="S166" s="13">
        <v>3.7344499999999998E-3</v>
      </c>
      <c r="T166" s="13">
        <v>0.15247816</v>
      </c>
      <c r="U166" s="13">
        <v>6.8184979110000002E-2</v>
      </c>
      <c r="V166" s="13">
        <v>5.5747400000000003E-2</v>
      </c>
      <c r="W166" s="13">
        <v>3.7344499999999998E-3</v>
      </c>
      <c r="X166" s="13">
        <v>0.15247816</v>
      </c>
      <c r="Y166" s="13">
        <v>6.5895961500000003E-2</v>
      </c>
      <c r="Z166" s="13">
        <v>5.5747400000000003E-2</v>
      </c>
      <c r="AA166" s="13">
        <v>3.7344499999999998E-3</v>
      </c>
      <c r="AB166" s="13">
        <v>0.15247816</v>
      </c>
      <c r="AC166" s="13">
        <v>6.7005788220000001E-2</v>
      </c>
      <c r="AD166" s="13">
        <v>5.5747400000000003E-2</v>
      </c>
      <c r="AE166" s="13">
        <v>3.7344499999999998E-3</v>
      </c>
      <c r="AF166" s="13">
        <v>0.15247816</v>
      </c>
      <c r="AG166" s="13">
        <v>6.2427753000000002E-2</v>
      </c>
      <c r="AH166" s="13">
        <v>5.5747400000000003E-2</v>
      </c>
      <c r="AI166" s="13">
        <v>3.7344499999999998E-3</v>
      </c>
      <c r="AJ166" s="13">
        <v>0.15247816</v>
      </c>
      <c r="AK166" s="13">
        <v>6.582659733E-2</v>
      </c>
      <c r="AL166" s="13">
        <v>5.5747400000000003E-2</v>
      </c>
      <c r="AM166" s="13">
        <v>3.7344499999999998E-3</v>
      </c>
      <c r="AN166" s="13">
        <v>0.15247816</v>
      </c>
      <c r="AO166" s="13">
        <v>5.8959544500000002E-2</v>
      </c>
      <c r="AP166" s="13">
        <v>5.5747400000000003E-2</v>
      </c>
      <c r="AQ166" s="13">
        <v>3.7344499999999998E-3</v>
      </c>
      <c r="AR166" s="13">
        <v>0.15247816</v>
      </c>
      <c r="AS166" s="13">
        <v>6.4508678099999994E-2</v>
      </c>
      <c r="AT166" s="13">
        <v>5.5747400000000003E-2</v>
      </c>
      <c r="AU166" s="13">
        <v>3.7344499999999998E-3</v>
      </c>
      <c r="AV166" s="13">
        <v>0.15247816</v>
      </c>
      <c r="AW166" s="13">
        <v>5.5491336000000002E-2</v>
      </c>
      <c r="AX166" s="13">
        <v>5.5747400000000003E-2</v>
      </c>
      <c r="AY166" s="13">
        <v>3.7344499999999998E-3</v>
      </c>
      <c r="AZ166" s="13">
        <v>0.15247816</v>
      </c>
      <c r="BA166" s="86">
        <v>2.5641025641025599E-2</v>
      </c>
      <c r="BB166" s="86">
        <v>0</v>
      </c>
      <c r="BC166" s="13">
        <v>0</v>
      </c>
      <c r="BD166" s="13">
        <v>9.375E-2</v>
      </c>
      <c r="BE166" s="14">
        <v>0</v>
      </c>
      <c r="BF166" s="14">
        <v>0</v>
      </c>
      <c r="BG166" s="14">
        <v>0</v>
      </c>
      <c r="BH166" s="14">
        <v>9.375E-2</v>
      </c>
      <c r="BI166" s="14">
        <v>0</v>
      </c>
      <c r="BJ166" s="14">
        <v>0</v>
      </c>
      <c r="BK166" s="14">
        <v>0</v>
      </c>
      <c r="BL166" s="430">
        <v>0.102564102564103</v>
      </c>
      <c r="BM166" s="14">
        <v>0</v>
      </c>
      <c r="BN166" s="14">
        <v>3.125E-2</v>
      </c>
      <c r="BO166" s="14">
        <v>0</v>
      </c>
      <c r="BP166" s="14">
        <v>9.3023255813953501E-2</v>
      </c>
      <c r="BQ166" s="86">
        <v>0</v>
      </c>
      <c r="BR166" s="86">
        <v>3.125E-2</v>
      </c>
      <c r="BS166" s="86">
        <v>0</v>
      </c>
      <c r="BT166" s="86">
        <v>9.3023255813953501E-2</v>
      </c>
      <c r="BU166" s="14" t="s">
        <v>35</v>
      </c>
      <c r="BV166" s="14" t="s">
        <v>35</v>
      </c>
      <c r="BW166" s="14" t="s">
        <v>35</v>
      </c>
      <c r="BX166" s="14" t="s">
        <v>35</v>
      </c>
      <c r="BY166" s="14" t="s">
        <v>35</v>
      </c>
      <c r="BZ166" s="14" t="s">
        <v>35</v>
      </c>
      <c r="CA166" s="14" t="s">
        <v>35</v>
      </c>
      <c r="CB166" s="14" t="s">
        <v>35</v>
      </c>
      <c r="CC166" s="14">
        <v>12.56</v>
      </c>
      <c r="CD166" s="14">
        <v>12.56</v>
      </c>
      <c r="CE166" s="14">
        <v>12.56</v>
      </c>
      <c r="CF166" s="14">
        <v>12.56</v>
      </c>
      <c r="CG166" s="14">
        <v>12.56</v>
      </c>
      <c r="CH166" s="14">
        <v>12.56</v>
      </c>
      <c r="CI166" s="14">
        <v>13.27</v>
      </c>
      <c r="CJ166" s="14">
        <f>INDEX('Monthy Targets'!AC:AC,(MATCH(FY2019_ALL_Targets!$B:$B,'Monthy Targets'!$B:$B,0)))</f>
        <v>13.22</v>
      </c>
      <c r="CK166" s="14">
        <f>INDEX('Monthy Targets'!AD:AD,(MATCH(FY2019_ALL_Targets!$B:$B,'Monthy Targets'!$B:$B,0)))</f>
        <v>13.22</v>
      </c>
      <c r="CL166" s="14">
        <f>INDEX('Monthy Targets'!AE:AE,(MATCH(FY2019_ALL_Targets!$B:$B,'Monthy Targets'!$B:$B,0)))</f>
        <v>13.22</v>
      </c>
      <c r="CM166" s="14">
        <f>INDEX('Monthy Targets'!AF:AF,(MATCH(FY2019_ALL_Targets!$B:$B,'Monthy Targets'!$B:$B,0)))</f>
        <v>13.22</v>
      </c>
      <c r="CN166" s="14">
        <f>INDEX('Monthy Targets'!AG:AG,(MATCH(FY2019_ALL_Targets!$B:$B,'Monthy Targets'!$B:$B,0)))</f>
        <v>13.22</v>
      </c>
      <c r="CO166" s="14">
        <v>0.85</v>
      </c>
      <c r="CP166" s="14">
        <v>0.85</v>
      </c>
      <c r="CQ166" s="14">
        <v>0.85</v>
      </c>
      <c r="CR166" s="14">
        <v>0.85</v>
      </c>
      <c r="CS166" s="14">
        <v>0.85</v>
      </c>
      <c r="CT166" s="14">
        <v>0.85</v>
      </c>
      <c r="CU166" s="14">
        <v>0.85</v>
      </c>
      <c r="CV166" s="14">
        <v>0.85</v>
      </c>
      <c r="CW166" s="14">
        <v>0.9</v>
      </c>
      <c r="CX166" s="14">
        <v>0.9</v>
      </c>
      <c r="CY166" s="14">
        <v>0.9</v>
      </c>
      <c r="CZ166" s="14">
        <v>0.9</v>
      </c>
      <c r="DA166" s="14">
        <f>IF('QIPP Scorecard'!$AA$1=4,IF(FY2019_ALL_Targets!$BU166="Yes",INDEX('Final Comp Values'!$BN:$BN,MATCH(FY2019_ALL_Targets!$A166,'Final Comp Values'!$B:$B,0)),IF($BU166="Min Data",0,0)),0)</f>
        <v>0.9</v>
      </c>
      <c r="DB166" s="14">
        <f>IF('QIPP Scorecard'!$AA$1=4,IF(FY2019_ALL_Targets!$BV166="Yes",INDEX('Final Comp Values'!$BN:$BN,MATCH(FY2019_ALL_Targets!$A166,'Final Comp Values'!$B:$B,0)),IF($BV166="Min Data",0,0)),0)</f>
        <v>0.9</v>
      </c>
      <c r="DC166" s="14">
        <f>IF('QIPP Scorecard'!$AA$1=4,IF(FY2019_ALL_Targets!$BW166="Yes",INDEX('Final Comp Values'!$BN:$BN,MATCH(FY2019_ALL_Targets!$A166,'Final Comp Values'!$B:$B,0)),IF(CI166="Min Data",0,0)),0)</f>
        <v>0.9</v>
      </c>
      <c r="DD166" s="14">
        <f>IF('QIPP Scorecard'!$AA$1=4,IF(FY2019_ALL_Targets!$BX166="Yes",INDEX('Final Comp Values'!$BN:$BN,MATCH(FY2019_ALL_Targets!$A166,'Final Comp Values'!$B:$B,0)),IF($BX166="Min Data",0,0)),0)</f>
        <v>0.9</v>
      </c>
      <c r="DE166" s="14">
        <v>1.58</v>
      </c>
      <c r="DF166" s="14">
        <v>1.58</v>
      </c>
      <c r="DG166" s="14">
        <v>1.58</v>
      </c>
      <c r="DH166" s="14">
        <v>1.58</v>
      </c>
      <c r="DI166" s="14">
        <v>1.58</v>
      </c>
      <c r="DJ166" s="14">
        <v>1.58</v>
      </c>
      <c r="DK166" s="14">
        <v>1.58</v>
      </c>
      <c r="DL166" s="14">
        <v>1.58</v>
      </c>
      <c r="DM166" s="14">
        <v>1.67</v>
      </c>
      <c r="DN166" s="14">
        <v>1.67</v>
      </c>
      <c r="DO166" s="14">
        <v>1.67</v>
      </c>
      <c r="DP166" s="14">
        <v>1.67</v>
      </c>
      <c r="DQ166" s="14">
        <f>IF('QIPP Scorecard'!$AA$1=4,IF(FY2019_ALL_Targets!$BY166="Yes",INDEX('Final Comp Values'!$BK:$BK,MATCH(FY2019_ALL_Targets!$A166,'Final Comp Values'!$B:$B,0)),IF($BY166="Min Data",0,0)),0)</f>
        <v>1.67</v>
      </c>
      <c r="DR166" s="14">
        <f>IF('QIPP Scorecard'!$AA$1=4,IF(FY2019_ALL_Targets!$BZ166="Yes",INDEX('Final Comp Values'!$BO:$BO,MATCH(FY2019_ALL_Targets!$A166,'Final Comp Values'!$B:$B,0)),IF($BZ166="Min Data",0,0)),0)</f>
        <v>1.67</v>
      </c>
      <c r="DS166" s="14">
        <f>IF('QIPP Scorecard'!$AA$1=4,IF(FY2019_ALL_Targets!$CA166="Yes",INDEX('Final Comp Values'!$BO:$BO,MATCH(FY2019_ALL_Targets!$A166,'Final Comp Values'!$B:$B,0)),IF($CA166="Min Data",0,0)),0)</f>
        <v>1.67</v>
      </c>
      <c r="DT166" s="14">
        <f>IF('QIPP Scorecard'!$AA$1=4,IF(FY2019_ALL_Targets!$CB166="Yes",INDEX('Final Comp Values'!$BO:$BO,MATCH(FY2019_ALL_Targets!$A166,'Final Comp Values'!$B:$B,0)),IF($CB166="Min Data",0,0)),0)</f>
        <v>1.67</v>
      </c>
      <c r="DU166" s="14">
        <v>2.23</v>
      </c>
      <c r="DV166" s="14">
        <v>2.52</v>
      </c>
      <c r="DW166" s="14">
        <v>2.63</v>
      </c>
      <c r="DX166" s="14">
        <v>2.58</v>
      </c>
      <c r="DY166" s="12">
        <f t="shared" si="11"/>
        <v>0</v>
      </c>
      <c r="DZ166" s="12">
        <f t="shared" si="12"/>
        <v>0</v>
      </c>
      <c r="EA166" s="12">
        <f t="shared" si="13"/>
        <v>0</v>
      </c>
      <c r="EB166" s="12">
        <f t="shared" si="14"/>
        <v>0</v>
      </c>
    </row>
    <row r="167" spans="1:132" x14ac:dyDescent="0.25">
      <c r="A167" s="297">
        <v>4455</v>
      </c>
      <c r="B167" s="347">
        <v>675124</v>
      </c>
      <c r="C167" s="297">
        <v>1026537</v>
      </c>
      <c r="D167" s="14">
        <v>1699013599</v>
      </c>
      <c r="E167" s="26" t="s">
        <v>925</v>
      </c>
      <c r="F167" s="26" t="str">
        <f>INDEX('Mar - Aug'!X:X,MATCH(A167,'Mar - Aug'!B:B,0))</f>
        <v>MRSA Central</v>
      </c>
      <c r="G167" s="26" t="s">
        <v>3076</v>
      </c>
      <c r="H167" s="26"/>
      <c r="I167" s="26" t="str">
        <f t="shared" si="10"/>
        <v/>
      </c>
      <c r="J167" s="299" t="s">
        <v>499</v>
      </c>
      <c r="K167" s="299" t="s">
        <v>969</v>
      </c>
      <c r="L167" s="299" t="s">
        <v>2510</v>
      </c>
      <c r="M167" s="13">
        <v>5.3097360000000003E-2</v>
      </c>
      <c r="N167" s="13">
        <v>6.9518739999999996E-2</v>
      </c>
      <c r="O167" s="13">
        <v>4.4247699999999997E-3</v>
      </c>
      <c r="P167" s="13">
        <v>9.3023270000000005E-2</v>
      </c>
      <c r="Q167" s="13">
        <v>3.3690650000000003E-2</v>
      </c>
      <c r="R167" s="13">
        <v>5.5747400000000003E-2</v>
      </c>
      <c r="S167" s="13">
        <v>3.7344499999999998E-3</v>
      </c>
      <c r="T167" s="13">
        <v>0.15247816</v>
      </c>
      <c r="U167" s="13">
        <v>5.2194704879999998E-2</v>
      </c>
      <c r="V167" s="13">
        <v>6.8336921420000002E-2</v>
      </c>
      <c r="W167" s="13">
        <v>4.3495489099999998E-3</v>
      </c>
      <c r="X167" s="13">
        <v>0.15247816</v>
      </c>
      <c r="Y167" s="13">
        <v>5.0442491999999998E-2</v>
      </c>
      <c r="Z167" s="13">
        <v>6.6042802999999997E-2</v>
      </c>
      <c r="AA167" s="13">
        <v>4.2035314999999997E-3</v>
      </c>
      <c r="AB167" s="13">
        <v>0.15247816</v>
      </c>
      <c r="AC167" s="13">
        <v>5.129204976E-2</v>
      </c>
      <c r="AD167" s="13">
        <v>6.7155102839999994E-2</v>
      </c>
      <c r="AE167" s="13">
        <v>4.2743278199999998E-3</v>
      </c>
      <c r="AF167" s="13">
        <v>0.15247816</v>
      </c>
      <c r="AG167" s="13">
        <v>4.7787624000000001E-2</v>
      </c>
      <c r="AH167" s="13">
        <v>6.2566865999999999E-2</v>
      </c>
      <c r="AI167" s="13">
        <v>3.9822929999999996E-3</v>
      </c>
      <c r="AJ167" s="13">
        <v>0.15247816</v>
      </c>
      <c r="AK167" s="13">
        <v>5.0389394640000001E-2</v>
      </c>
      <c r="AL167" s="13">
        <v>6.5973284260000001E-2</v>
      </c>
      <c r="AM167" s="13">
        <v>4.1991067299999999E-3</v>
      </c>
      <c r="AN167" s="13">
        <v>0.15247816</v>
      </c>
      <c r="AO167" s="13">
        <v>4.5132756000000003E-2</v>
      </c>
      <c r="AP167" s="13">
        <v>5.9090929E-2</v>
      </c>
      <c r="AQ167" s="13">
        <v>3.7610545E-3</v>
      </c>
      <c r="AR167" s="13">
        <v>0.15247816</v>
      </c>
      <c r="AS167" s="13">
        <v>4.9380544800000002E-2</v>
      </c>
      <c r="AT167" s="13">
        <v>6.4652428200000001E-2</v>
      </c>
      <c r="AU167" s="13">
        <v>4.1150361000000003E-3</v>
      </c>
      <c r="AV167" s="13">
        <v>0.15247816</v>
      </c>
      <c r="AW167" s="13">
        <v>4.2477887999999998E-2</v>
      </c>
      <c r="AX167" s="13">
        <v>5.5747400000000003E-2</v>
      </c>
      <c r="AY167" s="13">
        <v>3.7344499999999998E-3</v>
      </c>
      <c r="AZ167" s="13">
        <v>0.15247816</v>
      </c>
      <c r="BA167" s="86">
        <v>3.9215686274509803E-2</v>
      </c>
      <c r="BB167" s="86">
        <v>0</v>
      </c>
      <c r="BC167" s="13">
        <v>0</v>
      </c>
      <c r="BD167" s="13">
        <v>6.1224489795918401E-2</v>
      </c>
      <c r="BE167" s="14">
        <v>3.9215686274509803E-2</v>
      </c>
      <c r="BF167" s="14">
        <v>0</v>
      </c>
      <c r="BG167" s="14">
        <v>0</v>
      </c>
      <c r="BH167" s="14">
        <v>6.1224489795918401E-2</v>
      </c>
      <c r="BI167" s="14">
        <v>2.0833333333333301E-2</v>
      </c>
      <c r="BJ167" s="14">
        <v>0</v>
      </c>
      <c r="BK167" s="14">
        <v>0</v>
      </c>
      <c r="BL167" s="430">
        <v>0.173913043478261</v>
      </c>
      <c r="BM167" s="14">
        <v>0</v>
      </c>
      <c r="BN167" s="14">
        <v>0</v>
      </c>
      <c r="BO167" s="14">
        <v>0</v>
      </c>
      <c r="BP167" s="14">
        <v>0.13043478260869601</v>
      </c>
      <c r="BQ167" s="86">
        <v>0</v>
      </c>
      <c r="BR167" s="86">
        <v>0</v>
      </c>
      <c r="BS167" s="86">
        <v>0</v>
      </c>
      <c r="BT167" s="86">
        <v>0.13043478260869601</v>
      </c>
      <c r="BU167" s="14" t="s">
        <v>35</v>
      </c>
      <c r="BV167" s="14" t="s">
        <v>35</v>
      </c>
      <c r="BW167" s="14" t="s">
        <v>35</v>
      </c>
      <c r="BX167" s="14" t="s">
        <v>35</v>
      </c>
      <c r="BY167" s="14" t="s">
        <v>35</v>
      </c>
      <c r="BZ167" s="14" t="s">
        <v>35</v>
      </c>
      <c r="CA167" s="14" t="s">
        <v>35</v>
      </c>
      <c r="CB167" s="14" t="s">
        <v>35</v>
      </c>
      <c r="CC167" s="14">
        <v>5.65</v>
      </c>
      <c r="CD167" s="14">
        <v>5.65</v>
      </c>
      <c r="CE167" s="14">
        <v>5.65</v>
      </c>
      <c r="CF167" s="14">
        <v>5.65</v>
      </c>
      <c r="CG167" s="14">
        <v>5.65</v>
      </c>
      <c r="CH167" s="14">
        <v>5.65</v>
      </c>
      <c r="CI167" s="14">
        <v>5.68</v>
      </c>
      <c r="CJ167" s="14">
        <f>INDEX('Monthy Targets'!AC:AC,(MATCH(FY2019_ALL_Targets!$B:$B,'Monthy Targets'!$B:$B,0)))</f>
        <v>5.66</v>
      </c>
      <c r="CK167" s="14">
        <f>INDEX('Monthy Targets'!AD:AD,(MATCH(FY2019_ALL_Targets!$B:$B,'Monthy Targets'!$B:$B,0)))</f>
        <v>5.66</v>
      </c>
      <c r="CL167" s="14">
        <f>INDEX('Monthy Targets'!AE:AE,(MATCH(FY2019_ALL_Targets!$B:$B,'Monthy Targets'!$B:$B,0)))</f>
        <v>5.66</v>
      </c>
      <c r="CM167" s="14">
        <f>INDEX('Monthy Targets'!AF:AF,(MATCH(FY2019_ALL_Targets!$B:$B,'Monthy Targets'!$B:$B,0)))</f>
        <v>5.66</v>
      </c>
      <c r="CN167" s="14">
        <f>INDEX('Monthy Targets'!AG:AG,(MATCH(FY2019_ALL_Targets!$B:$B,'Monthy Targets'!$B:$B,0)))</f>
        <v>5.66</v>
      </c>
      <c r="CO167" s="14">
        <v>0.38</v>
      </c>
      <c r="CP167" s="14">
        <v>0.38</v>
      </c>
      <c r="CQ167" s="14">
        <v>0.38</v>
      </c>
      <c r="CR167" s="14">
        <v>0.38</v>
      </c>
      <c r="CS167" s="14">
        <v>0.38</v>
      </c>
      <c r="CT167" s="14">
        <v>0.38</v>
      </c>
      <c r="CU167" s="14">
        <v>0.38</v>
      </c>
      <c r="CV167" s="14">
        <v>0.38</v>
      </c>
      <c r="CW167" s="14">
        <v>0.39</v>
      </c>
      <c r="CX167" s="14">
        <v>0.39</v>
      </c>
      <c r="CY167" s="14">
        <v>0.39</v>
      </c>
      <c r="CZ167" s="14">
        <v>0</v>
      </c>
      <c r="DA167" s="14">
        <f>IF('QIPP Scorecard'!$AA$1=4,IF(FY2019_ALL_Targets!$BU167="Yes",INDEX('Final Comp Values'!$BN:$BN,MATCH(FY2019_ALL_Targets!$A167,'Final Comp Values'!$B:$B,0)),IF($BU167="Min Data",0,0)),0)</f>
        <v>0.39</v>
      </c>
      <c r="DB167" s="14">
        <f>IF('QIPP Scorecard'!$AA$1=4,IF(FY2019_ALL_Targets!$BV167="Yes",INDEX('Final Comp Values'!$BN:$BN,MATCH(FY2019_ALL_Targets!$A167,'Final Comp Values'!$B:$B,0)),IF($BV167="Min Data",0,0)),0)</f>
        <v>0.39</v>
      </c>
      <c r="DC167" s="14">
        <f>IF('QIPP Scorecard'!$AA$1=4,IF(FY2019_ALL_Targets!$BW167="Yes",INDEX('Final Comp Values'!$BN:$BN,MATCH(FY2019_ALL_Targets!$A167,'Final Comp Values'!$B:$B,0)),IF(CI167="Min Data",0,0)),0)</f>
        <v>0.39</v>
      </c>
      <c r="DD167" s="14">
        <f>IF('QIPP Scorecard'!$AA$1=4,IF(FY2019_ALL_Targets!$BX167="Yes",INDEX('Final Comp Values'!$BN:$BN,MATCH(FY2019_ALL_Targets!$A167,'Final Comp Values'!$B:$B,0)),IF($BX167="Min Data",0,0)),0)</f>
        <v>0.39</v>
      </c>
      <c r="DE167" s="14">
        <v>0.71</v>
      </c>
      <c r="DF167" s="14">
        <v>0.71</v>
      </c>
      <c r="DG167" s="14">
        <v>0.71</v>
      </c>
      <c r="DH167" s="14">
        <v>0.71</v>
      </c>
      <c r="DI167" s="14">
        <v>0.71</v>
      </c>
      <c r="DJ167" s="14">
        <v>0.71</v>
      </c>
      <c r="DK167" s="14">
        <v>0.71</v>
      </c>
      <c r="DL167" s="14">
        <v>0.71</v>
      </c>
      <c r="DM167" s="14">
        <v>0.71</v>
      </c>
      <c r="DN167" s="14">
        <v>0.71</v>
      </c>
      <c r="DO167" s="14">
        <v>0.71</v>
      </c>
      <c r="DP167" s="14">
        <v>0</v>
      </c>
      <c r="DQ167" s="14">
        <f>IF('QIPP Scorecard'!$AA$1=4,IF(FY2019_ALL_Targets!$BY167="Yes",INDEX('Final Comp Values'!$BK:$BK,MATCH(FY2019_ALL_Targets!$A167,'Final Comp Values'!$B:$B,0)),IF($BY167="Min Data",0,0)),0)</f>
        <v>0.71</v>
      </c>
      <c r="DR167" s="14">
        <f>IF('QIPP Scorecard'!$AA$1=4,IF(FY2019_ALL_Targets!$BZ167="Yes",INDEX('Final Comp Values'!$BO:$BO,MATCH(FY2019_ALL_Targets!$A167,'Final Comp Values'!$B:$B,0)),IF($BZ167="Min Data",0,0)),0)</f>
        <v>0.71</v>
      </c>
      <c r="DS167" s="14">
        <f>IF('QIPP Scorecard'!$AA$1=4,IF(FY2019_ALL_Targets!$CA167="Yes",INDEX('Final Comp Values'!$BO:$BO,MATCH(FY2019_ALL_Targets!$A167,'Final Comp Values'!$B:$B,0)),IF($CA167="Min Data",0,0)),0)</f>
        <v>0.71</v>
      </c>
      <c r="DT167" s="14">
        <f>IF('QIPP Scorecard'!$AA$1=4,IF(FY2019_ALL_Targets!$CB167="Yes",INDEX('Final Comp Values'!$BO:$BO,MATCH(FY2019_ALL_Targets!$A167,'Final Comp Values'!$B:$B,0)),IF($CB167="Min Data",0,0)),0)</f>
        <v>0.71</v>
      </c>
      <c r="DU167" s="14">
        <v>1.01</v>
      </c>
      <c r="DV167" s="14">
        <v>1.1399999999999999</v>
      </c>
      <c r="DW167" s="14">
        <v>1.05</v>
      </c>
      <c r="DX167" s="14">
        <v>1.1599999999999999</v>
      </c>
      <c r="DY167" s="12">
        <f t="shared" si="11"/>
        <v>0</v>
      </c>
      <c r="DZ167" s="12">
        <f t="shared" si="12"/>
        <v>0</v>
      </c>
      <c r="EA167" s="12">
        <f t="shared" si="13"/>
        <v>0</v>
      </c>
      <c r="EB167" s="12">
        <f t="shared" si="14"/>
        <v>0</v>
      </c>
    </row>
    <row r="168" spans="1:132" x14ac:dyDescent="0.25">
      <c r="A168" s="297">
        <v>5155</v>
      </c>
      <c r="B168" s="347">
        <v>675128</v>
      </c>
      <c r="C168" s="297">
        <v>1014734</v>
      </c>
      <c r="D168" s="14">
        <v>1598726358</v>
      </c>
      <c r="E168" s="26" t="s">
        <v>913</v>
      </c>
      <c r="F168" s="26" t="str">
        <f>INDEX('Mar - Aug'!X:X,MATCH(A168,'Mar - Aug'!B:B,0))</f>
        <v>MRSA West</v>
      </c>
      <c r="G168" s="26" t="s">
        <v>3021</v>
      </c>
      <c r="H168" s="26"/>
      <c r="I168" s="26" t="str">
        <f t="shared" si="10"/>
        <v/>
      </c>
      <c r="J168" s="299" t="s">
        <v>691</v>
      </c>
      <c r="K168" s="299" t="s">
        <v>955</v>
      </c>
      <c r="L168" s="299" t="s">
        <v>692</v>
      </c>
      <c r="M168" s="13">
        <v>2.232143E-2</v>
      </c>
      <c r="N168" s="13">
        <v>4.6728970000000002E-2</v>
      </c>
      <c r="O168" s="13">
        <v>0</v>
      </c>
      <c r="P168" s="13">
        <v>0.13300493999999999</v>
      </c>
      <c r="Q168" s="13">
        <v>3.3690650000000003E-2</v>
      </c>
      <c r="R168" s="13">
        <v>5.5747400000000003E-2</v>
      </c>
      <c r="S168" s="13">
        <v>3.7344499999999998E-3</v>
      </c>
      <c r="T168" s="13">
        <v>0.15247816</v>
      </c>
      <c r="U168" s="13">
        <v>3.3690650000000003E-2</v>
      </c>
      <c r="V168" s="13">
        <v>5.5747400000000003E-2</v>
      </c>
      <c r="W168" s="13">
        <v>3.7344499999999998E-3</v>
      </c>
      <c r="X168" s="13">
        <v>0.15247816</v>
      </c>
      <c r="Y168" s="13">
        <v>3.3690650000000003E-2</v>
      </c>
      <c r="Z168" s="13">
        <v>5.5747400000000003E-2</v>
      </c>
      <c r="AA168" s="13">
        <v>3.7344499999999998E-3</v>
      </c>
      <c r="AB168" s="13">
        <v>0.15247816</v>
      </c>
      <c r="AC168" s="13">
        <v>3.3690650000000003E-2</v>
      </c>
      <c r="AD168" s="13">
        <v>5.5747400000000003E-2</v>
      </c>
      <c r="AE168" s="13">
        <v>3.7344499999999998E-3</v>
      </c>
      <c r="AF168" s="13">
        <v>0.15247816</v>
      </c>
      <c r="AG168" s="13">
        <v>3.3690650000000003E-2</v>
      </c>
      <c r="AH168" s="13">
        <v>5.5747400000000003E-2</v>
      </c>
      <c r="AI168" s="13">
        <v>3.7344499999999998E-3</v>
      </c>
      <c r="AJ168" s="13">
        <v>0.15247816</v>
      </c>
      <c r="AK168" s="13">
        <v>3.3690650000000003E-2</v>
      </c>
      <c r="AL168" s="13">
        <v>5.5747400000000003E-2</v>
      </c>
      <c r="AM168" s="13">
        <v>3.7344499999999998E-3</v>
      </c>
      <c r="AN168" s="13">
        <v>0.15247816</v>
      </c>
      <c r="AO168" s="13">
        <v>3.3690650000000003E-2</v>
      </c>
      <c r="AP168" s="13">
        <v>5.5747400000000003E-2</v>
      </c>
      <c r="AQ168" s="13">
        <v>3.7344499999999998E-3</v>
      </c>
      <c r="AR168" s="13">
        <v>0.15247816</v>
      </c>
      <c r="AS168" s="13">
        <v>3.3690650000000003E-2</v>
      </c>
      <c r="AT168" s="13">
        <v>5.5747400000000003E-2</v>
      </c>
      <c r="AU168" s="13">
        <v>3.7344499999999998E-3</v>
      </c>
      <c r="AV168" s="13">
        <v>0.15247816</v>
      </c>
      <c r="AW168" s="13">
        <v>3.3690650000000003E-2</v>
      </c>
      <c r="AX168" s="13">
        <v>5.5747400000000003E-2</v>
      </c>
      <c r="AY168" s="13">
        <v>3.7344499999999998E-3</v>
      </c>
      <c r="AZ168" s="13">
        <v>0.15247816</v>
      </c>
      <c r="BA168" s="86">
        <v>0.08</v>
      </c>
      <c r="BB168" s="86">
        <v>2.04081632653061E-2</v>
      </c>
      <c r="BC168" s="13">
        <v>0</v>
      </c>
      <c r="BD168" s="13">
        <v>0.15909090909090901</v>
      </c>
      <c r="BE168" s="14">
        <v>5.3571428571428603E-2</v>
      </c>
      <c r="BF168" s="14">
        <v>1.7857142857142901E-2</v>
      </c>
      <c r="BG168" s="14">
        <v>0</v>
      </c>
      <c r="BH168" s="14">
        <v>9.3023255813953501E-2</v>
      </c>
      <c r="BI168" s="14">
        <v>3.3898305084745797E-2</v>
      </c>
      <c r="BJ168" s="14">
        <v>0</v>
      </c>
      <c r="BK168" s="14">
        <v>0</v>
      </c>
      <c r="BL168" s="430">
        <v>0.10638297872340401</v>
      </c>
      <c r="BM168" s="14">
        <v>1.72413793103448E-2</v>
      </c>
      <c r="BN168" s="14">
        <v>1.72413793103448E-2</v>
      </c>
      <c r="BO168" s="14">
        <v>0</v>
      </c>
      <c r="BP168" s="14">
        <v>6.6666666666666693E-2</v>
      </c>
      <c r="BQ168" s="86">
        <v>1.72413793103448E-2</v>
      </c>
      <c r="BR168" s="86">
        <v>1.72413793103448E-2</v>
      </c>
      <c r="BS168" s="86">
        <v>0</v>
      </c>
      <c r="BT168" s="86">
        <v>6.6666666666666693E-2</v>
      </c>
      <c r="BU168" s="14" t="s">
        <v>35</v>
      </c>
      <c r="BV168" s="14" t="s">
        <v>35</v>
      </c>
      <c r="BW168" s="14" t="s">
        <v>35</v>
      </c>
      <c r="BX168" s="14" t="s">
        <v>35</v>
      </c>
      <c r="BY168" s="14" t="s">
        <v>35</v>
      </c>
      <c r="BZ168" s="14" t="s">
        <v>35</v>
      </c>
      <c r="CA168" s="14" t="s">
        <v>35</v>
      </c>
      <c r="CB168" s="14" t="s">
        <v>35</v>
      </c>
      <c r="CC168" s="14">
        <v>8.06</v>
      </c>
      <c r="CD168" s="14">
        <v>8.06</v>
      </c>
      <c r="CE168" s="14">
        <v>8.06</v>
      </c>
      <c r="CF168" s="14">
        <v>8.06</v>
      </c>
      <c r="CG168" s="14">
        <v>8.06</v>
      </c>
      <c r="CH168" s="14">
        <v>8.06</v>
      </c>
      <c r="CI168" s="14">
        <v>7.89</v>
      </c>
      <c r="CJ168" s="14">
        <f>INDEX('Monthy Targets'!AC:AC,(MATCH(FY2019_ALL_Targets!$B:$B,'Monthy Targets'!$B:$B,0)))</f>
        <v>7.86</v>
      </c>
      <c r="CK168" s="14">
        <f>INDEX('Monthy Targets'!AD:AD,(MATCH(FY2019_ALL_Targets!$B:$B,'Monthy Targets'!$B:$B,0)))</f>
        <v>7.86</v>
      </c>
      <c r="CL168" s="14">
        <f>INDEX('Monthy Targets'!AE:AE,(MATCH(FY2019_ALL_Targets!$B:$B,'Monthy Targets'!$B:$B,0)))</f>
        <v>7.86</v>
      </c>
      <c r="CM168" s="14">
        <f>INDEX('Monthy Targets'!AF:AF,(MATCH(FY2019_ALL_Targets!$B:$B,'Monthy Targets'!$B:$B,0)))</f>
        <v>7.86</v>
      </c>
      <c r="CN168" s="14">
        <f>INDEX('Monthy Targets'!AG:AG,(MATCH(FY2019_ALL_Targets!$B:$B,'Monthy Targets'!$B:$B,0)))</f>
        <v>7.86</v>
      </c>
      <c r="CO168" s="14">
        <v>0</v>
      </c>
      <c r="CP168" s="14">
        <v>0.55000000000000004</v>
      </c>
      <c r="CQ168" s="14">
        <v>0.55000000000000004</v>
      </c>
      <c r="CR168" s="14">
        <v>0</v>
      </c>
      <c r="CS168" s="14">
        <v>0</v>
      </c>
      <c r="CT168" s="14">
        <v>0.55000000000000004</v>
      </c>
      <c r="CU168" s="14">
        <v>0.55000000000000004</v>
      </c>
      <c r="CV168" s="14">
        <v>0.55000000000000004</v>
      </c>
      <c r="CW168" s="14">
        <v>0</v>
      </c>
      <c r="CX168" s="14">
        <v>0.53</v>
      </c>
      <c r="CY168" s="14">
        <v>0.53</v>
      </c>
      <c r="CZ168" s="14">
        <v>0.53</v>
      </c>
      <c r="DA168" s="14">
        <f>IF('QIPP Scorecard'!$AA$1=4,IF(FY2019_ALL_Targets!$BU168="Yes",INDEX('Final Comp Values'!$BN:$BN,MATCH(FY2019_ALL_Targets!$A168,'Final Comp Values'!$B:$B,0)),IF($BU168="Min Data",0,0)),0)</f>
        <v>0.53</v>
      </c>
      <c r="DB168" s="14">
        <f>IF('QIPP Scorecard'!$AA$1=4,IF(FY2019_ALL_Targets!$BV168="Yes",INDEX('Final Comp Values'!$BN:$BN,MATCH(FY2019_ALL_Targets!$A168,'Final Comp Values'!$B:$B,0)),IF($BV168="Min Data",0,0)),0)</f>
        <v>0.53</v>
      </c>
      <c r="DC168" s="14">
        <f>IF('QIPP Scorecard'!$AA$1=4,IF(FY2019_ALL_Targets!$BW168="Yes",INDEX('Final Comp Values'!$BN:$BN,MATCH(FY2019_ALL_Targets!$A168,'Final Comp Values'!$B:$B,0)),IF(CI168="Min Data",0,0)),0)</f>
        <v>0.53</v>
      </c>
      <c r="DD168" s="14">
        <f>IF('QIPP Scorecard'!$AA$1=4,IF(FY2019_ALL_Targets!$BX168="Yes",INDEX('Final Comp Values'!$BN:$BN,MATCH(FY2019_ALL_Targets!$A168,'Final Comp Values'!$B:$B,0)),IF($BX168="Min Data",0,0)),0)</f>
        <v>0.53</v>
      </c>
      <c r="DE168" s="14">
        <v>0</v>
      </c>
      <c r="DF168" s="14">
        <v>1.01</v>
      </c>
      <c r="DG168" s="14">
        <v>1.01</v>
      </c>
      <c r="DH168" s="14">
        <v>0</v>
      </c>
      <c r="DI168" s="14">
        <v>0</v>
      </c>
      <c r="DJ168" s="14">
        <v>1.01</v>
      </c>
      <c r="DK168" s="14">
        <v>1.01</v>
      </c>
      <c r="DL168" s="14">
        <v>1.01</v>
      </c>
      <c r="DM168" s="14">
        <v>0</v>
      </c>
      <c r="DN168" s="14">
        <v>0.99</v>
      </c>
      <c r="DO168" s="14">
        <v>0.99</v>
      </c>
      <c r="DP168" s="14">
        <v>0.99</v>
      </c>
      <c r="DQ168" s="14">
        <f>IF('QIPP Scorecard'!$AA$1=4,IF(FY2019_ALL_Targets!$BY168="Yes",INDEX('Final Comp Values'!$BK:$BK,MATCH(FY2019_ALL_Targets!$A168,'Final Comp Values'!$B:$B,0)),IF($BY168="Min Data",0,0)),0)</f>
        <v>0.99</v>
      </c>
      <c r="DR168" s="14">
        <f>IF('QIPP Scorecard'!$AA$1=4,IF(FY2019_ALL_Targets!$BZ168="Yes",INDEX('Final Comp Values'!$BO:$BO,MATCH(FY2019_ALL_Targets!$A168,'Final Comp Values'!$B:$B,0)),IF($BZ168="Min Data",0,0)),0)</f>
        <v>0.99</v>
      </c>
      <c r="DS168" s="14">
        <f>IF('QIPP Scorecard'!$AA$1=4,IF(FY2019_ALL_Targets!$CA168="Yes",INDEX('Final Comp Values'!$BO:$BO,MATCH(FY2019_ALL_Targets!$A168,'Final Comp Values'!$B:$B,0)),IF($CA168="Min Data",0,0)),0)</f>
        <v>0.99</v>
      </c>
      <c r="DT168" s="14">
        <f>IF('QIPP Scorecard'!$AA$1=4,IF(FY2019_ALL_Targets!$CB168="Yes",INDEX('Final Comp Values'!$BO:$BO,MATCH(FY2019_ALL_Targets!$A168,'Final Comp Values'!$B:$B,0)),IF($CB168="Min Data",0,0)),0)</f>
        <v>0.99</v>
      </c>
      <c r="DU168" s="14">
        <v>1.1200000000000001</v>
      </c>
      <c r="DV168" s="14">
        <v>1.44</v>
      </c>
      <c r="DW168" s="14">
        <v>1.51</v>
      </c>
      <c r="DX168" s="14">
        <v>1.65</v>
      </c>
      <c r="DY168" s="12">
        <f t="shared" si="11"/>
        <v>0</v>
      </c>
      <c r="DZ168" s="12">
        <f t="shared" si="12"/>
        <v>0</v>
      </c>
      <c r="EA168" s="12">
        <f t="shared" si="13"/>
        <v>0</v>
      </c>
      <c r="EB168" s="12">
        <f t="shared" si="14"/>
        <v>0</v>
      </c>
    </row>
    <row r="169" spans="1:132" x14ac:dyDescent="0.25">
      <c r="A169" s="297">
        <v>5161</v>
      </c>
      <c r="B169" s="347">
        <v>675132</v>
      </c>
      <c r="C169" s="297">
        <v>1028835</v>
      </c>
      <c r="D169" s="14">
        <v>1841495504</v>
      </c>
      <c r="E169" s="26" t="s">
        <v>925</v>
      </c>
      <c r="F169" s="26" t="str">
        <f>INDEX('Mar - Aug'!X:X,MATCH(A169,'Mar - Aug'!B:B,0))</f>
        <v>MRSA Central</v>
      </c>
      <c r="G169" s="26" t="s">
        <v>3110</v>
      </c>
      <c r="H169" s="26"/>
      <c r="I169" s="26" t="str">
        <f t="shared" si="10"/>
        <v/>
      </c>
      <c r="J169" s="299" t="s">
        <v>694</v>
      </c>
      <c r="K169" s="299" t="s">
        <v>978</v>
      </c>
      <c r="L169" s="299" t="s">
        <v>695</v>
      </c>
      <c r="M169" s="13">
        <v>1.7142839999999999E-2</v>
      </c>
      <c r="N169" s="13">
        <v>4.7619059999999998E-2</v>
      </c>
      <c r="O169" s="13">
        <v>0</v>
      </c>
      <c r="P169" s="13">
        <v>0.19827585</v>
      </c>
      <c r="Q169" s="13">
        <v>3.3690650000000003E-2</v>
      </c>
      <c r="R169" s="13">
        <v>5.5747400000000003E-2</v>
      </c>
      <c r="S169" s="13">
        <v>3.7344499999999998E-3</v>
      </c>
      <c r="T169" s="13">
        <v>0.15247816</v>
      </c>
      <c r="U169" s="13">
        <v>3.3690650000000003E-2</v>
      </c>
      <c r="V169" s="13">
        <v>5.5747400000000003E-2</v>
      </c>
      <c r="W169" s="13">
        <v>3.7344499999999998E-3</v>
      </c>
      <c r="X169" s="13">
        <v>0.19490516055000001</v>
      </c>
      <c r="Y169" s="13">
        <v>3.3690650000000003E-2</v>
      </c>
      <c r="Z169" s="13">
        <v>5.5747400000000003E-2</v>
      </c>
      <c r="AA169" s="13">
        <v>3.7344499999999998E-3</v>
      </c>
      <c r="AB169" s="13">
        <v>0.18836205750000001</v>
      </c>
      <c r="AC169" s="13">
        <v>3.3690650000000003E-2</v>
      </c>
      <c r="AD169" s="13">
        <v>5.5747400000000003E-2</v>
      </c>
      <c r="AE169" s="13">
        <v>3.7344499999999998E-3</v>
      </c>
      <c r="AF169" s="13">
        <v>0.19153447109999999</v>
      </c>
      <c r="AG169" s="13">
        <v>3.3690650000000003E-2</v>
      </c>
      <c r="AH169" s="13">
        <v>5.5747400000000003E-2</v>
      </c>
      <c r="AI169" s="13">
        <v>3.7344499999999998E-3</v>
      </c>
      <c r="AJ169" s="13">
        <v>0.17844826499999999</v>
      </c>
      <c r="AK169" s="13">
        <v>3.3690650000000003E-2</v>
      </c>
      <c r="AL169" s="13">
        <v>5.5747400000000003E-2</v>
      </c>
      <c r="AM169" s="13">
        <v>3.7344499999999998E-3</v>
      </c>
      <c r="AN169" s="13">
        <v>0.18816378165</v>
      </c>
      <c r="AO169" s="13">
        <v>3.3690650000000003E-2</v>
      </c>
      <c r="AP169" s="13">
        <v>5.5747400000000003E-2</v>
      </c>
      <c r="AQ169" s="13">
        <v>3.7344499999999998E-3</v>
      </c>
      <c r="AR169" s="13">
        <v>0.1685344725</v>
      </c>
      <c r="AS169" s="13">
        <v>3.3690650000000003E-2</v>
      </c>
      <c r="AT169" s="13">
        <v>5.5747400000000003E-2</v>
      </c>
      <c r="AU169" s="13">
        <v>3.7344499999999998E-3</v>
      </c>
      <c r="AV169" s="13">
        <v>0.18439654050000001</v>
      </c>
      <c r="AW169" s="13">
        <v>3.3690650000000003E-2</v>
      </c>
      <c r="AX169" s="13">
        <v>5.5747400000000003E-2</v>
      </c>
      <c r="AY169" s="13">
        <v>3.7344499999999998E-3</v>
      </c>
      <c r="AZ169" s="13">
        <v>0.15862067999999999</v>
      </c>
      <c r="BA169" s="86">
        <v>2.7027027027027001E-2</v>
      </c>
      <c r="BB169" s="86" t="s">
        <v>14856</v>
      </c>
      <c r="BC169" s="13">
        <v>0</v>
      </c>
      <c r="BD169" s="13">
        <v>0.26086956521739102</v>
      </c>
      <c r="BE169" s="14">
        <v>2.7027027027027001E-2</v>
      </c>
      <c r="BF169" s="14" t="s">
        <v>14856</v>
      </c>
      <c r="BG169" s="14">
        <v>0</v>
      </c>
      <c r="BH169" s="14">
        <v>0.2</v>
      </c>
      <c r="BI169" s="14">
        <v>5.4054054054054099E-2</v>
      </c>
      <c r="BJ169" s="14">
        <v>4.7619047619047603E-2</v>
      </c>
      <c r="BK169" s="14">
        <v>0</v>
      </c>
      <c r="BL169" s="430">
        <v>0.29166666666666702</v>
      </c>
      <c r="BM169" s="14">
        <v>2.9411764705882401E-2</v>
      </c>
      <c r="BN169" s="14">
        <v>4.5454545454545497E-2</v>
      </c>
      <c r="BO169" s="14">
        <v>0</v>
      </c>
      <c r="BP169" s="14">
        <v>0.26086956521739102</v>
      </c>
      <c r="BQ169" s="86">
        <v>2.9411764705882401E-2</v>
      </c>
      <c r="BR169" s="86">
        <v>4.5454545454545497E-2</v>
      </c>
      <c r="BS169" s="86">
        <v>0</v>
      </c>
      <c r="BT169" s="86">
        <v>0.26086956521739102</v>
      </c>
      <c r="BU169" s="14" t="s">
        <v>35</v>
      </c>
      <c r="BV169" s="14" t="s">
        <v>35</v>
      </c>
      <c r="BW169" s="14" t="s">
        <v>35</v>
      </c>
      <c r="BX169" s="14" t="s">
        <v>36</v>
      </c>
      <c r="BY169" s="14" t="s">
        <v>35</v>
      </c>
      <c r="BZ169" s="14" t="s">
        <v>35</v>
      </c>
      <c r="CA169" s="14" t="s">
        <v>35</v>
      </c>
      <c r="CB169" s="14" t="s">
        <v>36</v>
      </c>
      <c r="CC169" s="14">
        <v>4.9400000000000004</v>
      </c>
      <c r="CD169" s="14">
        <v>4.9400000000000004</v>
      </c>
      <c r="CE169" s="14">
        <v>4.9400000000000004</v>
      </c>
      <c r="CF169" s="14">
        <v>4.9400000000000004</v>
      </c>
      <c r="CG169" s="14">
        <v>4.9400000000000004</v>
      </c>
      <c r="CH169" s="14">
        <v>4.9400000000000004</v>
      </c>
      <c r="CI169" s="14">
        <v>4.97</v>
      </c>
      <c r="CJ169" s="14">
        <f>INDEX('Monthy Targets'!AC:AC,(MATCH(FY2019_ALL_Targets!$B:$B,'Monthy Targets'!$B:$B,0)))</f>
        <v>4.95</v>
      </c>
      <c r="CK169" s="14">
        <f>INDEX('Monthy Targets'!AD:AD,(MATCH(FY2019_ALL_Targets!$B:$B,'Monthy Targets'!$B:$B,0)))</f>
        <v>4.95</v>
      </c>
      <c r="CL169" s="14">
        <f>INDEX('Monthy Targets'!AE:AE,(MATCH(FY2019_ALL_Targets!$B:$B,'Monthy Targets'!$B:$B,0)))</f>
        <v>4.95</v>
      </c>
      <c r="CM169" s="14">
        <f>INDEX('Monthy Targets'!AF:AF,(MATCH(FY2019_ALL_Targets!$B:$B,'Monthy Targets'!$B:$B,0)))</f>
        <v>4.95</v>
      </c>
      <c r="CN169" s="14">
        <f>INDEX('Monthy Targets'!AG:AG,(MATCH(FY2019_ALL_Targets!$B:$B,'Monthy Targets'!$B:$B,0)))</f>
        <v>4.95</v>
      </c>
      <c r="CO169" s="14">
        <v>0.34</v>
      </c>
      <c r="CP169" s="14">
        <v>0.34</v>
      </c>
      <c r="CQ169" s="14">
        <v>0.34</v>
      </c>
      <c r="CR169" s="14">
        <v>0</v>
      </c>
      <c r="CS169" s="14">
        <v>0.34</v>
      </c>
      <c r="CT169" s="14">
        <v>0.34</v>
      </c>
      <c r="CU169" s="14">
        <v>0.34</v>
      </c>
      <c r="CV169" s="14">
        <v>0</v>
      </c>
      <c r="CW169" s="14">
        <v>0</v>
      </c>
      <c r="CX169" s="14">
        <v>0.34</v>
      </c>
      <c r="CY169" s="14">
        <v>0.34</v>
      </c>
      <c r="CZ169" s="14">
        <v>0</v>
      </c>
      <c r="DA169" s="14">
        <f>IF('QIPP Scorecard'!$AA$1=4,IF(FY2019_ALL_Targets!$BU169="Yes",INDEX('Final Comp Values'!$BN:$BN,MATCH(FY2019_ALL_Targets!$A169,'Final Comp Values'!$B:$B,0)),IF($BU169="Min Data",0,0)),0)</f>
        <v>0.34</v>
      </c>
      <c r="DB169" s="14">
        <f>IF('QIPP Scorecard'!$AA$1=4,IF(FY2019_ALL_Targets!$BV169="Yes",INDEX('Final Comp Values'!$BN:$BN,MATCH(FY2019_ALL_Targets!$A169,'Final Comp Values'!$B:$B,0)),IF($BV169="Min Data",0,0)),0)</f>
        <v>0.34</v>
      </c>
      <c r="DC169" s="14">
        <f>IF('QIPP Scorecard'!$AA$1=4,IF(FY2019_ALL_Targets!$BW169="Yes",INDEX('Final Comp Values'!$BN:$BN,MATCH(FY2019_ALL_Targets!$A169,'Final Comp Values'!$B:$B,0)),IF(CI169="Min Data",0,0)),0)</f>
        <v>0.34</v>
      </c>
      <c r="DD169" s="14">
        <f>IF('QIPP Scorecard'!$AA$1=4,IF(FY2019_ALL_Targets!$BX169="Yes",INDEX('Final Comp Values'!$BN:$BN,MATCH(FY2019_ALL_Targets!$A169,'Final Comp Values'!$B:$B,0)),IF($BX169="Min Data",0,0)),0)</f>
        <v>0</v>
      </c>
      <c r="DE169" s="14">
        <v>0.62</v>
      </c>
      <c r="DF169" s="14">
        <v>0.62</v>
      </c>
      <c r="DG169" s="14">
        <v>0.62</v>
      </c>
      <c r="DH169" s="14">
        <v>0</v>
      </c>
      <c r="DI169" s="14">
        <v>0.62</v>
      </c>
      <c r="DJ169" s="14">
        <v>0.62</v>
      </c>
      <c r="DK169" s="14">
        <v>0.62</v>
      </c>
      <c r="DL169" s="14">
        <v>0</v>
      </c>
      <c r="DM169" s="14">
        <v>0</v>
      </c>
      <c r="DN169" s="14">
        <v>0.62</v>
      </c>
      <c r="DO169" s="14">
        <v>0.62</v>
      </c>
      <c r="DP169" s="14">
        <v>0</v>
      </c>
      <c r="DQ169" s="14">
        <f>IF('QIPP Scorecard'!$AA$1=4,IF(FY2019_ALL_Targets!$BY169="Yes",INDEX('Final Comp Values'!$BK:$BK,MATCH(FY2019_ALL_Targets!$A169,'Final Comp Values'!$B:$B,0)),IF($BY169="Min Data",0,0)),0)</f>
        <v>0.62</v>
      </c>
      <c r="DR169" s="14">
        <f>IF('QIPP Scorecard'!$AA$1=4,IF(FY2019_ALL_Targets!$BZ169="Yes",INDEX('Final Comp Values'!$BO:$BO,MATCH(FY2019_ALL_Targets!$A169,'Final Comp Values'!$B:$B,0)),IF($BZ169="Min Data",0,0)),0)</f>
        <v>0.62</v>
      </c>
      <c r="DS169" s="14">
        <f>IF('QIPP Scorecard'!$AA$1=4,IF(FY2019_ALL_Targets!$CA169="Yes",INDEX('Final Comp Values'!$BO:$BO,MATCH(FY2019_ALL_Targets!$A169,'Final Comp Values'!$B:$B,0)),IF($CA169="Min Data",0,0)),0)</f>
        <v>0.62</v>
      </c>
      <c r="DT169" s="14">
        <f>IF('QIPP Scorecard'!$AA$1=4,IF(FY2019_ALL_Targets!$CB169="Yes",INDEX('Final Comp Values'!$BO:$BO,MATCH(FY2019_ALL_Targets!$A169,'Final Comp Values'!$B:$B,0)),IF($CB169="Min Data",0,0)),0)</f>
        <v>0</v>
      </c>
      <c r="DU169" s="14">
        <v>0.78</v>
      </c>
      <c r="DV169" s="14">
        <v>0.88</v>
      </c>
      <c r="DW169" s="14">
        <v>0.81</v>
      </c>
      <c r="DX169" s="14">
        <v>0.9</v>
      </c>
      <c r="DY169" s="12">
        <f t="shared" si="11"/>
        <v>1</v>
      </c>
      <c r="DZ169" s="12">
        <f t="shared" si="12"/>
        <v>1</v>
      </c>
      <c r="EA169" s="12">
        <f t="shared" si="13"/>
        <v>0</v>
      </c>
      <c r="EB169" s="12">
        <f t="shared" si="14"/>
        <v>0</v>
      </c>
    </row>
    <row r="170" spans="1:132" x14ac:dyDescent="0.25">
      <c r="A170" s="297">
        <v>4799</v>
      </c>
      <c r="B170" s="347">
        <v>675136</v>
      </c>
      <c r="C170" s="297">
        <v>1028789</v>
      </c>
      <c r="D170" s="14">
        <v>1194728220</v>
      </c>
      <c r="E170" s="26" t="s">
        <v>937</v>
      </c>
      <c r="F170" s="26" t="str">
        <f>INDEX('Mar - Aug'!X:X,MATCH(A170,'Mar - Aug'!B:B,0))</f>
        <v>Tarrant</v>
      </c>
      <c r="G170" s="26" t="s">
        <v>3078</v>
      </c>
      <c r="H170" s="26"/>
      <c r="I170" s="26" t="str">
        <f t="shared" si="10"/>
        <v/>
      </c>
      <c r="J170" s="299" t="s">
        <v>591</v>
      </c>
      <c r="K170" s="299" t="s">
        <v>945</v>
      </c>
      <c r="L170" s="299" t="s">
        <v>2692</v>
      </c>
      <c r="M170" s="13">
        <v>3.6496359999999999E-2</v>
      </c>
      <c r="N170" s="13">
        <v>3.4313730000000001E-2</v>
      </c>
      <c r="O170" s="13">
        <v>0</v>
      </c>
      <c r="P170" s="13">
        <v>0.12359549</v>
      </c>
      <c r="Q170" s="13">
        <v>3.3690650000000003E-2</v>
      </c>
      <c r="R170" s="13">
        <v>5.5747400000000003E-2</v>
      </c>
      <c r="S170" s="13">
        <v>3.7344499999999998E-3</v>
      </c>
      <c r="T170" s="13">
        <v>0.15247816</v>
      </c>
      <c r="U170" s="13">
        <v>3.5875921880000002E-2</v>
      </c>
      <c r="V170" s="13">
        <v>5.5747400000000003E-2</v>
      </c>
      <c r="W170" s="13">
        <v>3.7344499999999998E-3</v>
      </c>
      <c r="X170" s="13">
        <v>0.15247816</v>
      </c>
      <c r="Y170" s="13">
        <v>3.4671542E-2</v>
      </c>
      <c r="Z170" s="13">
        <v>5.5747400000000003E-2</v>
      </c>
      <c r="AA170" s="13">
        <v>3.7344499999999998E-3</v>
      </c>
      <c r="AB170" s="13">
        <v>0.15247816</v>
      </c>
      <c r="AC170" s="13">
        <v>3.5255483759999998E-2</v>
      </c>
      <c r="AD170" s="13">
        <v>5.5747400000000003E-2</v>
      </c>
      <c r="AE170" s="13">
        <v>3.7344499999999998E-3</v>
      </c>
      <c r="AF170" s="13">
        <v>0.15247816</v>
      </c>
      <c r="AG170" s="13">
        <v>3.3690650000000003E-2</v>
      </c>
      <c r="AH170" s="13">
        <v>5.5747400000000003E-2</v>
      </c>
      <c r="AI170" s="13">
        <v>3.7344499999999998E-3</v>
      </c>
      <c r="AJ170" s="13">
        <v>0.15247816</v>
      </c>
      <c r="AK170" s="13">
        <v>3.4635045640000001E-2</v>
      </c>
      <c r="AL170" s="13">
        <v>5.5747400000000003E-2</v>
      </c>
      <c r="AM170" s="13">
        <v>3.7344499999999998E-3</v>
      </c>
      <c r="AN170" s="13">
        <v>0.15247816</v>
      </c>
      <c r="AO170" s="13">
        <v>3.3690650000000003E-2</v>
      </c>
      <c r="AP170" s="13">
        <v>5.5747400000000003E-2</v>
      </c>
      <c r="AQ170" s="13">
        <v>3.7344499999999998E-3</v>
      </c>
      <c r="AR170" s="13">
        <v>0.15247816</v>
      </c>
      <c r="AS170" s="13">
        <v>3.3941614799999999E-2</v>
      </c>
      <c r="AT170" s="13">
        <v>5.5747400000000003E-2</v>
      </c>
      <c r="AU170" s="13">
        <v>3.7344499999999998E-3</v>
      </c>
      <c r="AV170" s="13">
        <v>0.15247816</v>
      </c>
      <c r="AW170" s="13">
        <v>3.3690650000000003E-2</v>
      </c>
      <c r="AX170" s="13">
        <v>5.5747400000000003E-2</v>
      </c>
      <c r="AY170" s="13">
        <v>3.7344499999999998E-3</v>
      </c>
      <c r="AZ170" s="13">
        <v>0.15247816</v>
      </c>
      <c r="BA170" s="86">
        <v>1.49253731343284E-2</v>
      </c>
      <c r="BB170" s="86">
        <v>4.8780487804878099E-2</v>
      </c>
      <c r="BC170" s="13">
        <v>0</v>
      </c>
      <c r="BD170" s="13">
        <v>0.10606060606060599</v>
      </c>
      <c r="BE170" s="14">
        <v>2.9411764705882401E-2</v>
      </c>
      <c r="BF170" s="14">
        <v>2.5000000000000001E-2</v>
      </c>
      <c r="BG170" s="14">
        <v>0</v>
      </c>
      <c r="BH170" s="14">
        <v>0.13636363636363599</v>
      </c>
      <c r="BI170" s="14">
        <v>3.03030303030303E-2</v>
      </c>
      <c r="BJ170" s="14">
        <v>5.2631578947368397E-2</v>
      </c>
      <c r="BK170" s="14">
        <v>0</v>
      </c>
      <c r="BL170" s="430">
        <v>0.140625</v>
      </c>
      <c r="BM170" s="14">
        <v>2.66666666666667E-2</v>
      </c>
      <c r="BN170" s="14">
        <v>2.2222222222222199E-2</v>
      </c>
      <c r="BO170" s="14">
        <v>0</v>
      </c>
      <c r="BP170" s="14">
        <v>0.14864864864864899</v>
      </c>
      <c r="BQ170" s="86">
        <v>2.66666666666667E-2</v>
      </c>
      <c r="BR170" s="86">
        <v>2.2222222222222199E-2</v>
      </c>
      <c r="BS170" s="86">
        <v>0</v>
      </c>
      <c r="BT170" s="86">
        <v>0.14864864864864899</v>
      </c>
      <c r="BU170" s="14" t="s">
        <v>35</v>
      </c>
      <c r="BV170" s="14" t="s">
        <v>35</v>
      </c>
      <c r="BW170" s="14" t="s">
        <v>35</v>
      </c>
      <c r="BX170" s="14" t="s">
        <v>35</v>
      </c>
      <c r="BY170" s="14" t="s">
        <v>35</v>
      </c>
      <c r="BZ170" s="14" t="s">
        <v>35</v>
      </c>
      <c r="CA170" s="14" t="s">
        <v>35</v>
      </c>
      <c r="CB170" s="14" t="s">
        <v>35</v>
      </c>
      <c r="CC170" s="14">
        <v>5.23</v>
      </c>
      <c r="CD170" s="14">
        <v>5.23</v>
      </c>
      <c r="CE170" s="14">
        <v>5.23</v>
      </c>
      <c r="CF170" s="14">
        <v>5.23</v>
      </c>
      <c r="CG170" s="14">
        <v>5.23</v>
      </c>
      <c r="CH170" s="14">
        <v>5.23</v>
      </c>
      <c r="CI170" s="14">
        <v>5.08</v>
      </c>
      <c r="CJ170" s="14">
        <f>INDEX('Monthy Targets'!AC:AC,(MATCH(FY2019_ALL_Targets!$B:$B,'Monthy Targets'!$B:$B,0)))</f>
        <v>5.0599999999999996</v>
      </c>
      <c r="CK170" s="14">
        <f>INDEX('Monthy Targets'!AD:AD,(MATCH(FY2019_ALL_Targets!$B:$B,'Monthy Targets'!$B:$B,0)))</f>
        <v>5.0599999999999996</v>
      </c>
      <c r="CL170" s="14">
        <f>INDEX('Monthy Targets'!AE:AE,(MATCH(FY2019_ALL_Targets!$B:$B,'Monthy Targets'!$B:$B,0)))</f>
        <v>5.0599999999999996</v>
      </c>
      <c r="CM170" s="14">
        <f>INDEX('Monthy Targets'!AF:AF,(MATCH(FY2019_ALL_Targets!$B:$B,'Monthy Targets'!$B:$B,0)))</f>
        <v>5.0599999999999996</v>
      </c>
      <c r="CN170" s="14">
        <f>INDEX('Monthy Targets'!AG:AG,(MATCH(FY2019_ALL_Targets!$B:$B,'Monthy Targets'!$B:$B,0)))</f>
        <v>5.0599999999999996</v>
      </c>
      <c r="CO170" s="14">
        <v>0.35</v>
      </c>
      <c r="CP170" s="14">
        <v>0.35</v>
      </c>
      <c r="CQ170" s="14">
        <v>0.35</v>
      </c>
      <c r="CR170" s="14">
        <v>0.35</v>
      </c>
      <c r="CS170" s="14">
        <v>0.35</v>
      </c>
      <c r="CT170" s="14">
        <v>0.35</v>
      </c>
      <c r="CU170" s="14">
        <v>0.35</v>
      </c>
      <c r="CV170" s="14">
        <v>0.35</v>
      </c>
      <c r="CW170" s="14">
        <v>0.34</v>
      </c>
      <c r="CX170" s="14">
        <v>0.34</v>
      </c>
      <c r="CY170" s="14">
        <v>0.34</v>
      </c>
      <c r="CZ170" s="14">
        <v>0.34</v>
      </c>
      <c r="DA170" s="14">
        <f>IF('QIPP Scorecard'!$AA$1=4,IF(FY2019_ALL_Targets!$BU170="Yes",INDEX('Final Comp Values'!$BN:$BN,MATCH(FY2019_ALL_Targets!$A170,'Final Comp Values'!$B:$B,0)),IF($BU170="Min Data",0,0)),0)</f>
        <v>0.34</v>
      </c>
      <c r="DB170" s="14">
        <f>IF('QIPP Scorecard'!$AA$1=4,IF(FY2019_ALL_Targets!$BV170="Yes",INDEX('Final Comp Values'!$BN:$BN,MATCH(FY2019_ALL_Targets!$A170,'Final Comp Values'!$B:$B,0)),IF($BV170="Min Data",0,0)),0)</f>
        <v>0.34</v>
      </c>
      <c r="DC170" s="14">
        <f>IF('QIPP Scorecard'!$AA$1=4,IF(FY2019_ALL_Targets!$BW170="Yes",INDEX('Final Comp Values'!$BN:$BN,MATCH(FY2019_ALL_Targets!$A170,'Final Comp Values'!$B:$B,0)),IF(CI170="Min Data",0,0)),0)</f>
        <v>0.34</v>
      </c>
      <c r="DD170" s="14">
        <f>IF('QIPP Scorecard'!$AA$1=4,IF(FY2019_ALL_Targets!$BX170="Yes",INDEX('Final Comp Values'!$BN:$BN,MATCH(FY2019_ALL_Targets!$A170,'Final Comp Values'!$B:$B,0)),IF($BX170="Min Data",0,0)),0)</f>
        <v>0.34</v>
      </c>
      <c r="DE170" s="14">
        <v>0.66</v>
      </c>
      <c r="DF170" s="14">
        <v>0.66</v>
      </c>
      <c r="DG170" s="14">
        <v>0.66</v>
      </c>
      <c r="DH170" s="14">
        <v>0.66</v>
      </c>
      <c r="DI170" s="14">
        <v>0.66</v>
      </c>
      <c r="DJ170" s="14">
        <v>0.66</v>
      </c>
      <c r="DK170" s="14">
        <v>0.66</v>
      </c>
      <c r="DL170" s="14">
        <v>0.66</v>
      </c>
      <c r="DM170" s="14">
        <v>0.64</v>
      </c>
      <c r="DN170" s="14">
        <v>0.64</v>
      </c>
      <c r="DO170" s="14">
        <v>0.64</v>
      </c>
      <c r="DP170" s="14">
        <v>0.64</v>
      </c>
      <c r="DQ170" s="14">
        <f>IF('QIPP Scorecard'!$AA$1=4,IF(FY2019_ALL_Targets!$BY170="Yes",INDEX('Final Comp Values'!$BK:$BK,MATCH(FY2019_ALL_Targets!$A170,'Final Comp Values'!$B:$B,0)),IF($BY170="Min Data",0,0)),0)</f>
        <v>0.64</v>
      </c>
      <c r="DR170" s="14">
        <f>IF('QIPP Scorecard'!$AA$1=4,IF(FY2019_ALL_Targets!$BZ170="Yes",INDEX('Final Comp Values'!$BO:$BO,MATCH(FY2019_ALL_Targets!$A170,'Final Comp Values'!$B:$B,0)),IF($BZ170="Min Data",0,0)),0)</f>
        <v>0.64</v>
      </c>
      <c r="DS170" s="14">
        <f>IF('QIPP Scorecard'!$AA$1=4,IF(FY2019_ALL_Targets!$CA170="Yes",INDEX('Final Comp Values'!$BO:$BO,MATCH(FY2019_ALL_Targets!$A170,'Final Comp Values'!$B:$B,0)),IF($CA170="Min Data",0,0)),0)</f>
        <v>0.64</v>
      </c>
      <c r="DT170" s="14">
        <f>IF('QIPP Scorecard'!$AA$1=4,IF(FY2019_ALL_Targets!$CB170="Yes",INDEX('Final Comp Values'!$BO:$BO,MATCH(FY2019_ALL_Targets!$A170,'Final Comp Values'!$B:$B,0)),IF($CB170="Min Data",0,0)),0)</f>
        <v>0.64</v>
      </c>
      <c r="DU170" s="14">
        <v>0.93</v>
      </c>
      <c r="DV170" s="14">
        <v>1.05</v>
      </c>
      <c r="DW170" s="14">
        <v>1.0900000000000001</v>
      </c>
      <c r="DX170" s="14">
        <v>1.07</v>
      </c>
      <c r="DY170" s="12">
        <f t="shared" si="11"/>
        <v>0</v>
      </c>
      <c r="DZ170" s="12">
        <f t="shared" si="12"/>
        <v>0</v>
      </c>
      <c r="EA170" s="12">
        <f t="shared" si="13"/>
        <v>0</v>
      </c>
      <c r="EB170" s="12">
        <f t="shared" si="14"/>
        <v>0</v>
      </c>
    </row>
    <row r="171" spans="1:132" x14ac:dyDescent="0.25">
      <c r="A171" s="297">
        <v>4905</v>
      </c>
      <c r="B171" s="347">
        <v>675138</v>
      </c>
      <c r="C171" s="297">
        <v>490505</v>
      </c>
      <c r="D171" s="14">
        <v>1770519159</v>
      </c>
      <c r="E171" s="26" t="s">
        <v>920</v>
      </c>
      <c r="F171" s="26" t="str">
        <f>INDEX('Mar - Aug'!X:X,MATCH(A171,'Mar - Aug'!B:B,0))</f>
        <v>Bexar</v>
      </c>
      <c r="G171" s="26" t="s">
        <v>3017</v>
      </c>
      <c r="H171" s="26"/>
      <c r="I171" s="26" t="str">
        <f t="shared" si="10"/>
        <v/>
      </c>
      <c r="J171" s="299" t="s">
        <v>2891</v>
      </c>
      <c r="K171" s="299" t="s">
        <v>2892</v>
      </c>
      <c r="L171" s="299" t="s">
        <v>2893</v>
      </c>
      <c r="M171" s="13">
        <v>1.886794E-2</v>
      </c>
      <c r="N171" s="13">
        <v>9.9631010000000006E-2</v>
      </c>
      <c r="O171" s="13">
        <v>0</v>
      </c>
      <c r="P171" s="13">
        <v>0.22699385</v>
      </c>
      <c r="Q171" s="13">
        <v>3.3690650000000003E-2</v>
      </c>
      <c r="R171" s="13">
        <v>5.5747400000000003E-2</v>
      </c>
      <c r="S171" s="13">
        <v>3.7344499999999998E-3</v>
      </c>
      <c r="T171" s="13">
        <v>0.15247816</v>
      </c>
      <c r="U171" s="13">
        <v>3.3690650000000003E-2</v>
      </c>
      <c r="V171" s="13">
        <v>9.793728283E-2</v>
      </c>
      <c r="W171" s="13">
        <v>3.7344499999999998E-3</v>
      </c>
      <c r="X171" s="13">
        <v>0.22313495454999999</v>
      </c>
      <c r="Y171" s="13">
        <v>3.3690650000000003E-2</v>
      </c>
      <c r="Z171" s="13">
        <v>9.4649459500000005E-2</v>
      </c>
      <c r="AA171" s="13">
        <v>3.7344499999999998E-3</v>
      </c>
      <c r="AB171" s="13">
        <v>0.21564415749999999</v>
      </c>
      <c r="AC171" s="13">
        <v>3.3690650000000003E-2</v>
      </c>
      <c r="AD171" s="13">
        <v>9.6243555659999994E-2</v>
      </c>
      <c r="AE171" s="13">
        <v>3.7344499999999998E-3</v>
      </c>
      <c r="AF171" s="13">
        <v>0.2192760591</v>
      </c>
      <c r="AG171" s="13">
        <v>3.3690650000000003E-2</v>
      </c>
      <c r="AH171" s="13">
        <v>8.9667909000000004E-2</v>
      </c>
      <c r="AI171" s="13">
        <v>3.7344499999999998E-3</v>
      </c>
      <c r="AJ171" s="13">
        <v>0.20429446500000001</v>
      </c>
      <c r="AK171" s="13">
        <v>3.3690650000000003E-2</v>
      </c>
      <c r="AL171" s="13">
        <v>9.4549828490000001E-2</v>
      </c>
      <c r="AM171" s="13">
        <v>3.7344499999999998E-3</v>
      </c>
      <c r="AN171" s="13">
        <v>0.21541716364999999</v>
      </c>
      <c r="AO171" s="13">
        <v>3.3690650000000003E-2</v>
      </c>
      <c r="AP171" s="13">
        <v>8.4686358500000003E-2</v>
      </c>
      <c r="AQ171" s="13">
        <v>3.7344499999999998E-3</v>
      </c>
      <c r="AR171" s="13">
        <v>0.1929447725</v>
      </c>
      <c r="AS171" s="13">
        <v>3.3690650000000003E-2</v>
      </c>
      <c r="AT171" s="13">
        <v>9.2656839300000002E-2</v>
      </c>
      <c r="AU171" s="13">
        <v>3.7344499999999998E-3</v>
      </c>
      <c r="AV171" s="13">
        <v>0.21110428049999999</v>
      </c>
      <c r="AW171" s="13">
        <v>3.3690650000000003E-2</v>
      </c>
      <c r="AX171" s="13">
        <v>7.9704808000000002E-2</v>
      </c>
      <c r="AY171" s="13">
        <v>3.7344499999999998E-3</v>
      </c>
      <c r="AZ171" s="13">
        <v>0.18159507999999999</v>
      </c>
      <c r="BA171" s="86">
        <v>1.1494252873563199E-2</v>
      </c>
      <c r="BB171" s="86">
        <v>7.8125E-2</v>
      </c>
      <c r="BC171" s="13">
        <v>0</v>
      </c>
      <c r="BD171" s="13">
        <v>0.23684210526315799</v>
      </c>
      <c r="BE171" s="14">
        <v>0</v>
      </c>
      <c r="BF171" s="14">
        <v>9.8360655737704902E-2</v>
      </c>
      <c r="BG171" s="14">
        <v>0</v>
      </c>
      <c r="BH171" s="14">
        <v>0.25333333333333302</v>
      </c>
      <c r="BI171" s="14">
        <v>1.2820512820512799E-2</v>
      </c>
      <c r="BJ171" s="14">
        <v>0.11111111111111099</v>
      </c>
      <c r="BK171" s="14">
        <v>0</v>
      </c>
      <c r="BL171" s="430">
        <v>0.27536231884057999</v>
      </c>
      <c r="BM171" s="14">
        <v>2.3529411764705899E-2</v>
      </c>
      <c r="BN171" s="14">
        <v>0.101694915254237</v>
      </c>
      <c r="BO171" s="14">
        <v>0</v>
      </c>
      <c r="BP171" s="14">
        <v>0.25675675675675702</v>
      </c>
      <c r="BQ171" s="86">
        <v>2.3529411764705899E-2</v>
      </c>
      <c r="BR171" s="86">
        <v>0.101694915254237</v>
      </c>
      <c r="BS171" s="86">
        <v>0</v>
      </c>
      <c r="BT171" s="86">
        <v>0.25675675675675702</v>
      </c>
      <c r="BU171" s="14" t="s">
        <v>35</v>
      </c>
      <c r="BV171" s="14" t="s">
        <v>36</v>
      </c>
      <c r="BW171" s="14" t="s">
        <v>35</v>
      </c>
      <c r="BX171" s="14" t="s">
        <v>36</v>
      </c>
      <c r="BY171" s="14" t="s">
        <v>35</v>
      </c>
      <c r="BZ171" s="14" t="s">
        <v>36</v>
      </c>
      <c r="CA171" s="14" t="s">
        <v>35</v>
      </c>
      <c r="CB171" s="14" t="s">
        <v>36</v>
      </c>
      <c r="CC171" s="14">
        <v>0</v>
      </c>
      <c r="CD171" s="14">
        <v>0</v>
      </c>
      <c r="CE171" s="14">
        <v>0</v>
      </c>
      <c r="CF171" s="14">
        <v>0</v>
      </c>
      <c r="CG171" s="14">
        <v>0</v>
      </c>
      <c r="CH171" s="14">
        <v>0</v>
      </c>
      <c r="CI171" s="14">
        <v>0</v>
      </c>
      <c r="CJ171" s="14">
        <f>INDEX('Monthy Targets'!AC:AC,(MATCH(FY2019_ALL_Targets!$B:$B,'Monthy Targets'!$B:$B,0)))</f>
        <v>0</v>
      </c>
      <c r="CK171" s="14">
        <f>INDEX('Monthy Targets'!AD:AD,(MATCH(FY2019_ALL_Targets!$B:$B,'Monthy Targets'!$B:$B,0)))</f>
        <v>0</v>
      </c>
      <c r="CL171" s="14">
        <f>INDEX('Monthy Targets'!AE:AE,(MATCH(FY2019_ALL_Targets!$B:$B,'Monthy Targets'!$B:$B,0)))</f>
        <v>0</v>
      </c>
      <c r="CM171" s="14">
        <f>INDEX('Monthy Targets'!AF:AF,(MATCH(FY2019_ALL_Targets!$B:$B,'Monthy Targets'!$B:$B,0)))</f>
        <v>0</v>
      </c>
      <c r="CN171" s="14">
        <f>INDEX('Monthy Targets'!AG:AG,(MATCH(FY2019_ALL_Targets!$B:$B,'Monthy Targets'!$B:$B,0)))</f>
        <v>0</v>
      </c>
      <c r="CO171" s="14">
        <v>0.75</v>
      </c>
      <c r="CP171" s="14">
        <v>0.75</v>
      </c>
      <c r="CQ171" s="14">
        <v>0.75</v>
      </c>
      <c r="CR171" s="14">
        <v>0</v>
      </c>
      <c r="CS171" s="14">
        <v>0.75</v>
      </c>
      <c r="CT171" s="14">
        <v>0</v>
      </c>
      <c r="CU171" s="14">
        <v>0.75</v>
      </c>
      <c r="CV171" s="14">
        <v>0</v>
      </c>
      <c r="CW171" s="14">
        <v>0.74</v>
      </c>
      <c r="CX171" s="14">
        <v>0</v>
      </c>
      <c r="CY171" s="14">
        <v>0.74</v>
      </c>
      <c r="CZ171" s="14">
        <v>0</v>
      </c>
      <c r="DA171" s="14">
        <f>IF('QIPP Scorecard'!$AA$1=4,IF(FY2019_ALL_Targets!$BU171="Yes",INDEX('Final Comp Values'!$BN:$BN,MATCH(FY2019_ALL_Targets!$A171,'Final Comp Values'!$B:$B,0)),IF($BU171="Min Data",0,0)),0)</f>
        <v>0.74</v>
      </c>
      <c r="DB171" s="14">
        <f>IF('QIPP Scorecard'!$AA$1=4,IF(FY2019_ALL_Targets!$BV171="Yes",INDEX('Final Comp Values'!$BN:$BN,MATCH(FY2019_ALL_Targets!$A171,'Final Comp Values'!$B:$B,0)),IF($BV171="Min Data",0,0)),0)</f>
        <v>0</v>
      </c>
      <c r="DC171" s="14">
        <f>IF('QIPP Scorecard'!$AA$1=4,IF(FY2019_ALL_Targets!$BW171="Yes",INDEX('Final Comp Values'!$BN:$BN,MATCH(FY2019_ALL_Targets!$A171,'Final Comp Values'!$B:$B,0)),IF(CI171="Min Data",0,0)),0)</f>
        <v>0.74</v>
      </c>
      <c r="DD171" s="14">
        <f>IF('QIPP Scorecard'!$AA$1=4,IF(FY2019_ALL_Targets!$BX171="Yes",INDEX('Final Comp Values'!$BN:$BN,MATCH(FY2019_ALL_Targets!$A171,'Final Comp Values'!$B:$B,0)),IF($BX171="Min Data",0,0)),0)</f>
        <v>0</v>
      </c>
      <c r="DE171" s="14">
        <v>1.4</v>
      </c>
      <c r="DF171" s="14">
        <v>1.4</v>
      </c>
      <c r="DG171" s="14">
        <v>1.4</v>
      </c>
      <c r="DH171" s="14">
        <v>0</v>
      </c>
      <c r="DI171" s="14">
        <v>1.4</v>
      </c>
      <c r="DJ171" s="14">
        <v>0</v>
      </c>
      <c r="DK171" s="14">
        <v>1.4</v>
      </c>
      <c r="DL171" s="14">
        <v>0</v>
      </c>
      <c r="DM171" s="14">
        <v>1.37</v>
      </c>
      <c r="DN171" s="14">
        <v>0</v>
      </c>
      <c r="DO171" s="14">
        <v>1.37</v>
      </c>
      <c r="DP171" s="14">
        <v>0</v>
      </c>
      <c r="DQ171" s="14">
        <f>IF('QIPP Scorecard'!$AA$1=4,IF(FY2019_ALL_Targets!$BY171="Yes",INDEX('Final Comp Values'!$BK:$BK,MATCH(FY2019_ALL_Targets!$A171,'Final Comp Values'!$B:$B,0)),IF($BY171="Min Data",0,0)),0)</f>
        <v>1.37</v>
      </c>
      <c r="DR171" s="14">
        <f>IF('QIPP Scorecard'!$AA$1=4,IF(FY2019_ALL_Targets!$BZ171="Yes",INDEX('Final Comp Values'!$BO:$BO,MATCH(FY2019_ALL_Targets!$A171,'Final Comp Values'!$B:$B,0)),IF($BZ171="Min Data",0,0)),0)</f>
        <v>0</v>
      </c>
      <c r="DS171" s="14">
        <f>IF('QIPP Scorecard'!$AA$1=4,IF(FY2019_ALL_Targets!$CA171="Yes",INDEX('Final Comp Values'!$BO:$BO,MATCH(FY2019_ALL_Targets!$A171,'Final Comp Values'!$B:$B,0)),IF($CA171="Min Data",0,0)),0)</f>
        <v>1.37</v>
      </c>
      <c r="DT171" s="14">
        <f>IF('QIPP Scorecard'!$AA$1=4,IF(FY2019_ALL_Targets!$CB171="Yes",INDEX('Final Comp Values'!$BO:$BO,MATCH(FY2019_ALL_Targets!$A171,'Final Comp Values'!$B:$B,0)),IF($CB171="Min Data",0,0)),0)</f>
        <v>0</v>
      </c>
      <c r="DU171" s="14">
        <v>0.65</v>
      </c>
      <c r="DV171" s="14">
        <v>0.49</v>
      </c>
      <c r="DW171" s="14">
        <v>0.52</v>
      </c>
      <c r="DX171" s="14">
        <v>0.51</v>
      </c>
      <c r="DY171" s="12">
        <f t="shared" si="11"/>
        <v>2</v>
      </c>
      <c r="DZ171" s="12">
        <f t="shared" si="12"/>
        <v>2</v>
      </c>
      <c r="EA171" s="12">
        <f t="shared" si="13"/>
        <v>0</v>
      </c>
      <c r="EB171" s="12">
        <f t="shared" si="14"/>
        <v>3</v>
      </c>
    </row>
    <row r="172" spans="1:132" x14ac:dyDescent="0.25">
      <c r="A172" s="297">
        <v>5262</v>
      </c>
      <c r="B172" s="347">
        <v>675139</v>
      </c>
      <c r="C172" s="297">
        <v>1026188</v>
      </c>
      <c r="D172" s="14">
        <v>1104233592</v>
      </c>
      <c r="E172" s="26" t="s">
        <v>925</v>
      </c>
      <c r="F172" s="26" t="str">
        <f>INDEX('Mar - Aug'!X:X,MATCH(A172,'Mar - Aug'!B:B,0))</f>
        <v>MRSA Central</v>
      </c>
      <c r="G172" s="26" t="s">
        <v>3079</v>
      </c>
      <c r="H172" s="26"/>
      <c r="I172" s="26" t="str">
        <f t="shared" si="10"/>
        <v/>
      </c>
      <c r="J172" s="299" t="s">
        <v>2631</v>
      </c>
      <c r="K172" s="299" t="s">
        <v>938</v>
      </c>
      <c r="L172" s="299" t="s">
        <v>2632</v>
      </c>
      <c r="M172" s="13">
        <v>4.9549549999999998E-2</v>
      </c>
      <c r="N172" s="13">
        <v>5.9701480000000001E-2</v>
      </c>
      <c r="O172" s="13">
        <v>0</v>
      </c>
      <c r="P172" s="13">
        <v>0.46919432</v>
      </c>
      <c r="Q172" s="13">
        <v>3.3690650000000003E-2</v>
      </c>
      <c r="R172" s="13">
        <v>5.5747400000000003E-2</v>
      </c>
      <c r="S172" s="13">
        <v>3.7344499999999998E-3</v>
      </c>
      <c r="T172" s="13">
        <v>0.15247816</v>
      </c>
      <c r="U172" s="13">
        <v>4.8707207650000001E-2</v>
      </c>
      <c r="V172" s="13">
        <v>5.8686554840000002E-2</v>
      </c>
      <c r="W172" s="13">
        <v>3.7344499999999998E-3</v>
      </c>
      <c r="X172" s="13">
        <v>0.46121801656</v>
      </c>
      <c r="Y172" s="13">
        <v>4.7072072499999999E-2</v>
      </c>
      <c r="Z172" s="13">
        <v>5.6716405999999997E-2</v>
      </c>
      <c r="AA172" s="13">
        <v>3.7344499999999998E-3</v>
      </c>
      <c r="AB172" s="13">
        <v>0.44573460399999998</v>
      </c>
      <c r="AC172" s="13">
        <v>4.7864865299999997E-2</v>
      </c>
      <c r="AD172" s="13">
        <v>5.7671629680000003E-2</v>
      </c>
      <c r="AE172" s="13">
        <v>3.7344499999999998E-3</v>
      </c>
      <c r="AF172" s="13">
        <v>0.45324171312</v>
      </c>
      <c r="AG172" s="13">
        <v>4.4594595000000001E-2</v>
      </c>
      <c r="AH172" s="13">
        <v>5.5747400000000003E-2</v>
      </c>
      <c r="AI172" s="13">
        <v>3.7344499999999998E-3</v>
      </c>
      <c r="AJ172" s="13">
        <v>0.42227488800000001</v>
      </c>
      <c r="AK172" s="13">
        <v>4.7022522949999999E-2</v>
      </c>
      <c r="AL172" s="13">
        <v>5.6656704519999997E-2</v>
      </c>
      <c r="AM172" s="13">
        <v>3.7344499999999998E-3</v>
      </c>
      <c r="AN172" s="13">
        <v>0.44526540968</v>
      </c>
      <c r="AO172" s="13">
        <v>4.2117117500000002E-2</v>
      </c>
      <c r="AP172" s="13">
        <v>5.5747400000000003E-2</v>
      </c>
      <c r="AQ172" s="13">
        <v>3.7344499999999998E-3</v>
      </c>
      <c r="AR172" s="13">
        <v>0.398815172</v>
      </c>
      <c r="AS172" s="13">
        <v>4.6081081500000003E-2</v>
      </c>
      <c r="AT172" s="13">
        <v>5.5747400000000003E-2</v>
      </c>
      <c r="AU172" s="13">
        <v>3.7344499999999998E-3</v>
      </c>
      <c r="AV172" s="13">
        <v>0.43635071759999999</v>
      </c>
      <c r="AW172" s="13">
        <v>3.9639639999999997E-2</v>
      </c>
      <c r="AX172" s="13">
        <v>5.5747400000000003E-2</v>
      </c>
      <c r="AY172" s="13">
        <v>3.7344499999999998E-3</v>
      </c>
      <c r="AZ172" s="13">
        <v>0.37535545599999998</v>
      </c>
      <c r="BA172" s="86">
        <v>3.4482758620689703E-2</v>
      </c>
      <c r="BB172" s="86" t="s">
        <v>14856</v>
      </c>
      <c r="BC172" s="13">
        <v>0</v>
      </c>
      <c r="BD172" s="13">
        <v>0.33333333333333298</v>
      </c>
      <c r="BE172" s="14">
        <v>0</v>
      </c>
      <c r="BF172" s="14" t="s">
        <v>14856</v>
      </c>
      <c r="BG172" s="14">
        <v>0</v>
      </c>
      <c r="BH172" s="14">
        <v>0.4</v>
      </c>
      <c r="BI172" s="14">
        <v>3.4482758620689703E-2</v>
      </c>
      <c r="BJ172" s="14" t="s">
        <v>14856</v>
      </c>
      <c r="BK172" s="14">
        <v>0</v>
      </c>
      <c r="BL172" s="430">
        <v>0.47826086956521702</v>
      </c>
      <c r="BM172" s="14">
        <v>6.6666666666666693E-2</v>
      </c>
      <c r="BN172" s="14" t="s">
        <v>14856</v>
      </c>
      <c r="BO172" s="14">
        <v>0</v>
      </c>
      <c r="BP172" s="14">
        <v>0.33333333333333298</v>
      </c>
      <c r="BQ172" s="86">
        <v>6.6666666666666693E-2</v>
      </c>
      <c r="BR172" s="86" t="s">
        <v>14856</v>
      </c>
      <c r="BS172" s="86">
        <v>0</v>
      </c>
      <c r="BT172" s="86">
        <v>0.33333333333333298</v>
      </c>
      <c r="BU172" s="14" t="s">
        <v>36</v>
      </c>
      <c r="BV172" s="14" t="s">
        <v>36</v>
      </c>
      <c r="BW172" s="14" t="s">
        <v>35</v>
      </c>
      <c r="BX172" s="14" t="s">
        <v>35</v>
      </c>
      <c r="BY172" s="14" t="s">
        <v>36</v>
      </c>
      <c r="BZ172" s="14" t="s">
        <v>36</v>
      </c>
      <c r="CA172" s="14" t="s">
        <v>35</v>
      </c>
      <c r="CB172" s="14" t="s">
        <v>35</v>
      </c>
      <c r="CC172" s="14">
        <v>5.7</v>
      </c>
      <c r="CD172" s="14">
        <v>5.7</v>
      </c>
      <c r="CE172" s="14">
        <v>5.7</v>
      </c>
      <c r="CF172" s="14">
        <v>5.7</v>
      </c>
      <c r="CG172" s="14">
        <v>5.7</v>
      </c>
      <c r="CH172" s="14">
        <v>5.7</v>
      </c>
      <c r="CI172" s="14">
        <v>5.73</v>
      </c>
      <c r="CJ172" s="14">
        <f>INDEX('Monthy Targets'!AC:AC,(MATCH(FY2019_ALL_Targets!$B:$B,'Monthy Targets'!$B:$B,0)))</f>
        <v>0</v>
      </c>
      <c r="CK172" s="14">
        <f>INDEX('Monthy Targets'!AD:AD,(MATCH(FY2019_ALL_Targets!$B:$B,'Monthy Targets'!$B:$B,0)))</f>
        <v>0</v>
      </c>
      <c r="CL172" s="14">
        <f>INDEX('Monthy Targets'!AE:AE,(MATCH(FY2019_ALL_Targets!$B:$B,'Monthy Targets'!$B:$B,0)))</f>
        <v>0</v>
      </c>
      <c r="CM172" s="14">
        <f>INDEX('Monthy Targets'!AF:AF,(MATCH(FY2019_ALL_Targets!$B:$B,'Monthy Targets'!$B:$B,0)))</f>
        <v>0</v>
      </c>
      <c r="CN172" s="14">
        <f>INDEX('Monthy Targets'!AG:AG,(MATCH(FY2019_ALL_Targets!$B:$B,'Monthy Targets'!$B:$B,0)))</f>
        <v>0</v>
      </c>
      <c r="CO172" s="14">
        <v>0.39</v>
      </c>
      <c r="CP172" s="14">
        <v>0.39</v>
      </c>
      <c r="CQ172" s="14">
        <v>0.39</v>
      </c>
      <c r="CR172" s="14">
        <v>0.39</v>
      </c>
      <c r="CS172" s="14">
        <v>0.39</v>
      </c>
      <c r="CT172" s="14">
        <v>0</v>
      </c>
      <c r="CU172" s="14">
        <v>0.39</v>
      </c>
      <c r="CV172" s="14">
        <v>0.39</v>
      </c>
      <c r="CW172" s="14">
        <v>0.39</v>
      </c>
      <c r="CX172" s="14">
        <v>0</v>
      </c>
      <c r="CY172" s="14">
        <v>0.39</v>
      </c>
      <c r="CZ172" s="14">
        <v>0</v>
      </c>
      <c r="DA172" s="14">
        <f>IF('QIPP Scorecard'!$AA$1=4,IF(FY2019_ALL_Targets!$BU172="Yes",INDEX('Final Comp Values'!$BN:$BN,MATCH(FY2019_ALL_Targets!$A172,'Final Comp Values'!$B:$B,0)),IF($BU172="Min Data",0,0)),0)</f>
        <v>0</v>
      </c>
      <c r="DB172" s="14">
        <f>IF('QIPP Scorecard'!$AA$1=4,IF(FY2019_ALL_Targets!$BV172="Yes",INDEX('Final Comp Values'!$BN:$BN,MATCH(FY2019_ALL_Targets!$A172,'Final Comp Values'!$B:$B,0)),IF($BV172="Min Data",0,0)),0)</f>
        <v>0</v>
      </c>
      <c r="DC172" s="14">
        <f>IF('QIPP Scorecard'!$AA$1=4,IF(FY2019_ALL_Targets!$BW172="Yes",INDEX('Final Comp Values'!$BN:$BN,MATCH(FY2019_ALL_Targets!$A172,'Final Comp Values'!$B:$B,0)),IF(CI172="Min Data",0,0)),0)</f>
        <v>0.39</v>
      </c>
      <c r="DD172" s="14">
        <f>IF('QIPP Scorecard'!$AA$1=4,IF(FY2019_ALL_Targets!$BX172="Yes",INDEX('Final Comp Values'!$BN:$BN,MATCH(FY2019_ALL_Targets!$A172,'Final Comp Values'!$B:$B,0)),IF($BX172="Min Data",0,0)),0)</f>
        <v>0.39</v>
      </c>
      <c r="DE172" s="14">
        <v>0.72</v>
      </c>
      <c r="DF172" s="14">
        <v>0.72</v>
      </c>
      <c r="DG172" s="14">
        <v>0.72</v>
      </c>
      <c r="DH172" s="14">
        <v>0.72</v>
      </c>
      <c r="DI172" s="14">
        <v>0.72</v>
      </c>
      <c r="DJ172" s="14">
        <v>0</v>
      </c>
      <c r="DK172" s="14">
        <v>0.72</v>
      </c>
      <c r="DL172" s="14">
        <v>0.72</v>
      </c>
      <c r="DM172" s="14">
        <v>0.72</v>
      </c>
      <c r="DN172" s="14">
        <v>0</v>
      </c>
      <c r="DO172" s="14">
        <v>0.72</v>
      </c>
      <c r="DP172" s="14">
        <v>0</v>
      </c>
      <c r="DQ172" s="14">
        <f>IF('QIPP Scorecard'!$AA$1=4,IF(FY2019_ALL_Targets!$BY172="Yes",INDEX('Final Comp Values'!$BK:$BK,MATCH(FY2019_ALL_Targets!$A172,'Final Comp Values'!$B:$B,0)),IF($BY172="Min Data",0,0)),0)</f>
        <v>0</v>
      </c>
      <c r="DR172" s="14">
        <f>IF('QIPP Scorecard'!$AA$1=4,IF(FY2019_ALL_Targets!$BZ172="Yes",INDEX('Final Comp Values'!$BO:$BO,MATCH(FY2019_ALL_Targets!$A172,'Final Comp Values'!$B:$B,0)),IF($BZ172="Min Data",0,0)),0)</f>
        <v>0</v>
      </c>
      <c r="DS172" s="14">
        <f>IF('QIPP Scorecard'!$AA$1=4,IF(FY2019_ALL_Targets!$CA172="Yes",INDEX('Final Comp Values'!$BO:$BO,MATCH(FY2019_ALL_Targets!$A172,'Final Comp Values'!$B:$B,0)),IF($CA172="Min Data",0,0)),0)</f>
        <v>0.72</v>
      </c>
      <c r="DT172" s="14">
        <f>IF('QIPP Scorecard'!$AA$1=4,IF(FY2019_ALL_Targets!$CB172="Yes",INDEX('Final Comp Values'!$BO:$BO,MATCH(FY2019_ALL_Targets!$A172,'Final Comp Values'!$B:$B,0)),IF($CB172="Min Data",0,0)),0)</f>
        <v>0.72</v>
      </c>
      <c r="DU172" s="14">
        <v>1.01</v>
      </c>
      <c r="DV172" s="14">
        <v>1.02</v>
      </c>
      <c r="DW172" s="14">
        <v>0.48</v>
      </c>
      <c r="DX172" s="14">
        <v>0.47</v>
      </c>
      <c r="DY172" s="12">
        <f t="shared" si="11"/>
        <v>2</v>
      </c>
      <c r="DZ172" s="12">
        <f t="shared" si="12"/>
        <v>2</v>
      </c>
      <c r="EA172" s="12">
        <f t="shared" si="13"/>
        <v>0</v>
      </c>
      <c r="EB172" s="12">
        <f t="shared" si="14"/>
        <v>2</v>
      </c>
    </row>
    <row r="173" spans="1:132" x14ac:dyDescent="0.25">
      <c r="A173" s="297">
        <v>4025</v>
      </c>
      <c r="B173" s="347">
        <v>675141</v>
      </c>
      <c r="C173" s="297">
        <v>1026187</v>
      </c>
      <c r="D173" s="14">
        <v>1760899157</v>
      </c>
      <c r="E173" s="26" t="s">
        <v>925</v>
      </c>
      <c r="F173" s="26" t="str">
        <f>INDEX('Mar - Aug'!X:X,MATCH(A173,'Mar - Aug'!B:B,0))</f>
        <v>MRSA Central</v>
      </c>
      <c r="G173" s="26" t="s">
        <v>3038</v>
      </c>
      <c r="H173" s="26"/>
      <c r="I173" s="26" t="str">
        <f t="shared" si="10"/>
        <v/>
      </c>
      <c r="J173" s="299" t="s">
        <v>418</v>
      </c>
      <c r="K173" s="299" t="s">
        <v>938</v>
      </c>
      <c r="L173" s="299" t="s">
        <v>2390</v>
      </c>
      <c r="M173" s="13">
        <v>8.1699350000000004E-2</v>
      </c>
      <c r="N173" s="13">
        <v>4.827588E-2</v>
      </c>
      <c r="O173" s="13">
        <v>0</v>
      </c>
      <c r="P173" s="13">
        <v>0.21495325000000001</v>
      </c>
      <c r="Q173" s="13">
        <v>3.3690650000000003E-2</v>
      </c>
      <c r="R173" s="13">
        <v>5.5747400000000003E-2</v>
      </c>
      <c r="S173" s="13">
        <v>3.7344499999999998E-3</v>
      </c>
      <c r="T173" s="13">
        <v>0.15247816</v>
      </c>
      <c r="U173" s="13">
        <v>8.0310461050000004E-2</v>
      </c>
      <c r="V173" s="13">
        <v>5.5747400000000003E-2</v>
      </c>
      <c r="W173" s="13">
        <v>3.7344499999999998E-3</v>
      </c>
      <c r="X173" s="13">
        <v>0.21129904475</v>
      </c>
      <c r="Y173" s="13">
        <v>7.7614382499999995E-2</v>
      </c>
      <c r="Z173" s="13">
        <v>5.5747400000000003E-2</v>
      </c>
      <c r="AA173" s="13">
        <v>3.7344499999999998E-3</v>
      </c>
      <c r="AB173" s="13">
        <v>0.20420558750000001</v>
      </c>
      <c r="AC173" s="13">
        <v>7.8921572100000004E-2</v>
      </c>
      <c r="AD173" s="13">
        <v>5.5747400000000003E-2</v>
      </c>
      <c r="AE173" s="13">
        <v>3.7344499999999998E-3</v>
      </c>
      <c r="AF173" s="13">
        <v>0.20764483950000001</v>
      </c>
      <c r="AG173" s="13">
        <v>7.3529415000000001E-2</v>
      </c>
      <c r="AH173" s="13">
        <v>5.5747400000000003E-2</v>
      </c>
      <c r="AI173" s="13">
        <v>3.7344499999999998E-3</v>
      </c>
      <c r="AJ173" s="13">
        <v>0.193457925</v>
      </c>
      <c r="AK173" s="13">
        <v>7.7532683150000004E-2</v>
      </c>
      <c r="AL173" s="13">
        <v>5.5747400000000003E-2</v>
      </c>
      <c r="AM173" s="13">
        <v>3.7344499999999998E-3</v>
      </c>
      <c r="AN173" s="13">
        <v>0.20399063425</v>
      </c>
      <c r="AO173" s="13">
        <v>6.9444447500000006E-2</v>
      </c>
      <c r="AP173" s="13">
        <v>5.5747400000000003E-2</v>
      </c>
      <c r="AQ173" s="13">
        <v>3.7344499999999998E-3</v>
      </c>
      <c r="AR173" s="13">
        <v>0.1827102625</v>
      </c>
      <c r="AS173" s="13">
        <v>7.5980395500000006E-2</v>
      </c>
      <c r="AT173" s="13">
        <v>5.5747400000000003E-2</v>
      </c>
      <c r="AU173" s="13">
        <v>3.7344499999999998E-3</v>
      </c>
      <c r="AV173" s="13">
        <v>0.19990652249999999</v>
      </c>
      <c r="AW173" s="13">
        <v>6.5359479999999998E-2</v>
      </c>
      <c r="AX173" s="13">
        <v>5.5747400000000003E-2</v>
      </c>
      <c r="AY173" s="13">
        <v>3.7344499999999998E-3</v>
      </c>
      <c r="AZ173" s="13">
        <v>0.17196259999999999</v>
      </c>
      <c r="BA173" s="86">
        <v>6.3291139240506306E-2</v>
      </c>
      <c r="BB173" s="86">
        <v>0.05</v>
      </c>
      <c r="BC173" s="13">
        <v>0</v>
      </c>
      <c r="BD173" s="13">
        <v>0.20754716981132099</v>
      </c>
      <c r="BE173" s="14">
        <v>0.05</v>
      </c>
      <c r="BF173" s="14">
        <v>0.11111111111111099</v>
      </c>
      <c r="BG173" s="14">
        <v>0</v>
      </c>
      <c r="BH173" s="14">
        <v>0.25925925925925902</v>
      </c>
      <c r="BI173" s="14">
        <v>2.6315789473684199E-2</v>
      </c>
      <c r="BJ173" s="14">
        <v>6.4516129032258104E-2</v>
      </c>
      <c r="BK173" s="14">
        <v>0</v>
      </c>
      <c r="BL173" s="430">
        <v>0.27083333333333298</v>
      </c>
      <c r="BM173" s="14">
        <v>2.4691358024691398E-2</v>
      </c>
      <c r="BN173" s="14">
        <v>3.03030303030303E-2</v>
      </c>
      <c r="BO173" s="14">
        <v>0</v>
      </c>
      <c r="BP173" s="14">
        <v>0.22916666666666699</v>
      </c>
      <c r="BQ173" s="86">
        <v>2.4691358024691398E-2</v>
      </c>
      <c r="BR173" s="86">
        <v>3.03030303030303E-2</v>
      </c>
      <c r="BS173" s="86">
        <v>0</v>
      </c>
      <c r="BT173" s="86">
        <v>0.22916666666666699</v>
      </c>
      <c r="BU173" s="14" t="s">
        <v>35</v>
      </c>
      <c r="BV173" s="14" t="s">
        <v>35</v>
      </c>
      <c r="BW173" s="14" t="s">
        <v>35</v>
      </c>
      <c r="BX173" s="14" t="s">
        <v>36</v>
      </c>
      <c r="BY173" s="14" t="s">
        <v>35</v>
      </c>
      <c r="BZ173" s="14" t="s">
        <v>35</v>
      </c>
      <c r="CA173" s="14" t="s">
        <v>35</v>
      </c>
      <c r="CB173" s="14" t="s">
        <v>36</v>
      </c>
      <c r="CC173" s="14">
        <v>13.79</v>
      </c>
      <c r="CD173" s="14">
        <v>13.79</v>
      </c>
      <c r="CE173" s="14">
        <v>13.79</v>
      </c>
      <c r="CF173" s="14">
        <v>13.79</v>
      </c>
      <c r="CG173" s="14">
        <v>13.79</v>
      </c>
      <c r="CH173" s="14">
        <v>13.79</v>
      </c>
      <c r="CI173" s="14">
        <v>13.87</v>
      </c>
      <c r="CJ173" s="14">
        <f>INDEX('Monthy Targets'!AC:AC,(MATCH(FY2019_ALL_Targets!$B:$B,'Monthy Targets'!$B:$B,0)))</f>
        <v>0</v>
      </c>
      <c r="CK173" s="14">
        <f>INDEX('Monthy Targets'!AD:AD,(MATCH(FY2019_ALL_Targets!$B:$B,'Monthy Targets'!$B:$B,0)))</f>
        <v>0</v>
      </c>
      <c r="CL173" s="14">
        <f>INDEX('Monthy Targets'!AE:AE,(MATCH(FY2019_ALL_Targets!$B:$B,'Monthy Targets'!$B:$B,0)))</f>
        <v>0</v>
      </c>
      <c r="CM173" s="14">
        <f>INDEX('Monthy Targets'!AF:AF,(MATCH(FY2019_ALL_Targets!$B:$B,'Monthy Targets'!$B:$B,0)))</f>
        <v>0</v>
      </c>
      <c r="CN173" s="14">
        <f>INDEX('Monthy Targets'!AG:AG,(MATCH(FY2019_ALL_Targets!$B:$B,'Monthy Targets'!$B:$B,0)))</f>
        <v>0</v>
      </c>
      <c r="CO173" s="14">
        <v>0.93</v>
      </c>
      <c r="CP173" s="14">
        <v>0.93</v>
      </c>
      <c r="CQ173" s="14">
        <v>0.93</v>
      </c>
      <c r="CR173" s="14">
        <v>0.93</v>
      </c>
      <c r="CS173" s="14">
        <v>0.93</v>
      </c>
      <c r="CT173" s="14">
        <v>0</v>
      </c>
      <c r="CU173" s="14">
        <v>0.93</v>
      </c>
      <c r="CV173" s="14">
        <v>0</v>
      </c>
      <c r="CW173" s="14">
        <v>0.94</v>
      </c>
      <c r="CX173" s="14">
        <v>0</v>
      </c>
      <c r="CY173" s="14">
        <v>0.94</v>
      </c>
      <c r="CZ173" s="14">
        <v>0</v>
      </c>
      <c r="DA173" s="14">
        <f>IF('QIPP Scorecard'!$AA$1=4,IF(FY2019_ALL_Targets!$BU173="Yes",INDEX('Final Comp Values'!$BN:$BN,MATCH(FY2019_ALL_Targets!$A173,'Final Comp Values'!$B:$B,0)),IF($BU173="Min Data",0,0)),0)</f>
        <v>0.94</v>
      </c>
      <c r="DB173" s="14">
        <f>IF('QIPP Scorecard'!$AA$1=4,IF(FY2019_ALL_Targets!$BV173="Yes",INDEX('Final Comp Values'!$BN:$BN,MATCH(FY2019_ALL_Targets!$A173,'Final Comp Values'!$B:$B,0)),IF($BV173="Min Data",0,0)),0)</f>
        <v>0.94</v>
      </c>
      <c r="DC173" s="14">
        <f>IF('QIPP Scorecard'!$AA$1=4,IF(FY2019_ALL_Targets!$BW173="Yes",INDEX('Final Comp Values'!$BN:$BN,MATCH(FY2019_ALL_Targets!$A173,'Final Comp Values'!$B:$B,0)),IF(CI173="Min Data",0,0)),0)</f>
        <v>0.94</v>
      </c>
      <c r="DD173" s="14">
        <f>IF('QIPP Scorecard'!$AA$1=4,IF(FY2019_ALL_Targets!$BX173="Yes",INDEX('Final Comp Values'!$BN:$BN,MATCH(FY2019_ALL_Targets!$A173,'Final Comp Values'!$B:$B,0)),IF($BX173="Min Data",0,0)),0)</f>
        <v>0</v>
      </c>
      <c r="DE173" s="14">
        <v>1.73</v>
      </c>
      <c r="DF173" s="14">
        <v>1.73</v>
      </c>
      <c r="DG173" s="14">
        <v>1.73</v>
      </c>
      <c r="DH173" s="14">
        <v>0</v>
      </c>
      <c r="DI173" s="14">
        <v>1.73</v>
      </c>
      <c r="DJ173" s="14">
        <v>0</v>
      </c>
      <c r="DK173" s="14">
        <v>1.73</v>
      </c>
      <c r="DL173" s="14">
        <v>0</v>
      </c>
      <c r="DM173" s="14">
        <v>1.74</v>
      </c>
      <c r="DN173" s="14">
        <v>0</v>
      </c>
      <c r="DO173" s="14">
        <v>1.74</v>
      </c>
      <c r="DP173" s="14">
        <v>0</v>
      </c>
      <c r="DQ173" s="14">
        <f>IF('QIPP Scorecard'!$AA$1=4,IF(FY2019_ALL_Targets!$BY173="Yes",INDEX('Final Comp Values'!$BK:$BK,MATCH(FY2019_ALL_Targets!$A173,'Final Comp Values'!$B:$B,0)),IF($BY173="Min Data",0,0)),0)</f>
        <v>1.74</v>
      </c>
      <c r="DR173" s="14">
        <f>IF('QIPP Scorecard'!$AA$1=4,IF(FY2019_ALL_Targets!$BZ173="Yes",INDEX('Final Comp Values'!$BO:$BO,MATCH(FY2019_ALL_Targets!$A173,'Final Comp Values'!$B:$B,0)),IF($BZ173="Min Data",0,0)),0)</f>
        <v>1.74</v>
      </c>
      <c r="DS173" s="14">
        <f>IF('QIPP Scorecard'!$AA$1=4,IF(FY2019_ALL_Targets!$CA173="Yes",INDEX('Final Comp Values'!$BO:$BO,MATCH(FY2019_ALL_Targets!$A173,'Final Comp Values'!$B:$B,0)),IF($CA173="Min Data",0,0)),0)</f>
        <v>1.74</v>
      </c>
      <c r="DT173" s="14">
        <f>IF('QIPP Scorecard'!$AA$1=4,IF(FY2019_ALL_Targets!$CB173="Yes",INDEX('Final Comp Values'!$BO:$BO,MATCH(FY2019_ALL_Targets!$A173,'Final Comp Values'!$B:$B,0)),IF($CB173="Min Data",0,0)),0)</f>
        <v>0</v>
      </c>
      <c r="DU173" s="14">
        <v>2.2799999999999998</v>
      </c>
      <c r="DV173" s="14">
        <v>2.17</v>
      </c>
      <c r="DW173" s="14">
        <v>1.1599999999999999</v>
      </c>
      <c r="DX173" s="14">
        <v>1.45</v>
      </c>
      <c r="DY173" s="12">
        <f t="shared" si="11"/>
        <v>1</v>
      </c>
      <c r="DZ173" s="12">
        <f t="shared" si="12"/>
        <v>1</v>
      </c>
      <c r="EA173" s="12">
        <f t="shared" si="13"/>
        <v>0</v>
      </c>
      <c r="EB173" s="12">
        <f t="shared" si="14"/>
        <v>2</v>
      </c>
    </row>
    <row r="174" spans="1:132" x14ac:dyDescent="0.25">
      <c r="A174" s="297">
        <v>4608</v>
      </c>
      <c r="B174" s="347">
        <v>675151</v>
      </c>
      <c r="C174" s="297">
        <v>1015207</v>
      </c>
      <c r="D174" s="14">
        <v>1033316203</v>
      </c>
      <c r="E174" s="26" t="s">
        <v>939</v>
      </c>
      <c r="F174" s="26" t="str">
        <f>INDEX('Mar - Aug'!X:X,MATCH(A174,'Mar - Aug'!B:B,0))</f>
        <v>MRSA Northeast</v>
      </c>
      <c r="G174" s="26" t="s">
        <v>3100</v>
      </c>
      <c r="H174" s="26"/>
      <c r="I174" s="26" t="str">
        <f t="shared" si="10"/>
        <v/>
      </c>
      <c r="J174" s="299" t="s">
        <v>542</v>
      </c>
      <c r="K174" s="299" t="s">
        <v>945</v>
      </c>
      <c r="L174" s="299" t="s">
        <v>543</v>
      </c>
      <c r="M174" s="13">
        <v>2.0202040000000001E-2</v>
      </c>
      <c r="N174" s="13">
        <v>4.6874989999999998E-2</v>
      </c>
      <c r="O174" s="13">
        <v>0</v>
      </c>
      <c r="P174" s="13">
        <v>0.15706808999999999</v>
      </c>
      <c r="Q174" s="13">
        <v>3.3690650000000003E-2</v>
      </c>
      <c r="R174" s="13">
        <v>5.5747400000000003E-2</v>
      </c>
      <c r="S174" s="13">
        <v>3.7344499999999998E-3</v>
      </c>
      <c r="T174" s="13">
        <v>0.15247816</v>
      </c>
      <c r="U174" s="13">
        <v>3.3690650000000003E-2</v>
      </c>
      <c r="V174" s="13">
        <v>5.5747400000000003E-2</v>
      </c>
      <c r="W174" s="13">
        <v>3.7344499999999998E-3</v>
      </c>
      <c r="X174" s="13">
        <v>0.15439793247</v>
      </c>
      <c r="Y174" s="13">
        <v>3.3690650000000003E-2</v>
      </c>
      <c r="Z174" s="13">
        <v>5.5747400000000003E-2</v>
      </c>
      <c r="AA174" s="13">
        <v>3.7344499999999998E-3</v>
      </c>
      <c r="AB174" s="13">
        <v>0.15247816</v>
      </c>
      <c r="AC174" s="13">
        <v>3.3690650000000003E-2</v>
      </c>
      <c r="AD174" s="13">
        <v>5.5747400000000003E-2</v>
      </c>
      <c r="AE174" s="13">
        <v>3.7344499999999998E-3</v>
      </c>
      <c r="AF174" s="13">
        <v>0.15247816</v>
      </c>
      <c r="AG174" s="13">
        <v>3.3690650000000003E-2</v>
      </c>
      <c r="AH174" s="13">
        <v>5.5747400000000003E-2</v>
      </c>
      <c r="AI174" s="13">
        <v>3.7344499999999998E-3</v>
      </c>
      <c r="AJ174" s="13">
        <v>0.15247816</v>
      </c>
      <c r="AK174" s="13">
        <v>3.3690650000000003E-2</v>
      </c>
      <c r="AL174" s="13">
        <v>5.5747400000000003E-2</v>
      </c>
      <c r="AM174" s="13">
        <v>3.7344499999999998E-3</v>
      </c>
      <c r="AN174" s="13">
        <v>0.15247816</v>
      </c>
      <c r="AO174" s="13">
        <v>3.3690650000000003E-2</v>
      </c>
      <c r="AP174" s="13">
        <v>5.5747400000000003E-2</v>
      </c>
      <c r="AQ174" s="13">
        <v>3.7344499999999998E-3</v>
      </c>
      <c r="AR174" s="13">
        <v>0.15247816</v>
      </c>
      <c r="AS174" s="13">
        <v>3.3690650000000003E-2</v>
      </c>
      <c r="AT174" s="13">
        <v>5.5747400000000003E-2</v>
      </c>
      <c r="AU174" s="13">
        <v>3.7344499999999998E-3</v>
      </c>
      <c r="AV174" s="13">
        <v>0.15247816</v>
      </c>
      <c r="AW174" s="13">
        <v>3.3690650000000003E-2</v>
      </c>
      <c r="AX174" s="13">
        <v>5.5747400000000003E-2</v>
      </c>
      <c r="AY174" s="13">
        <v>3.7344499999999998E-3</v>
      </c>
      <c r="AZ174" s="13">
        <v>0.15247816</v>
      </c>
      <c r="BA174" s="86">
        <v>2.32558139534884E-2</v>
      </c>
      <c r="BB174" s="86">
        <v>0</v>
      </c>
      <c r="BC174" s="13">
        <v>0</v>
      </c>
      <c r="BD174" s="13">
        <v>0.102564102564103</v>
      </c>
      <c r="BE174" s="14">
        <v>2.27272727272727E-2</v>
      </c>
      <c r="BF174" s="14">
        <v>3.3333333333333298E-2</v>
      </c>
      <c r="BG174" s="14">
        <v>0</v>
      </c>
      <c r="BH174" s="14">
        <v>0.125</v>
      </c>
      <c r="BI174" s="14">
        <v>0</v>
      </c>
      <c r="BJ174" s="14">
        <v>0</v>
      </c>
      <c r="BK174" s="14">
        <v>0</v>
      </c>
      <c r="BL174" s="430">
        <v>0.105263157894737</v>
      </c>
      <c r="BM174" s="14">
        <v>0</v>
      </c>
      <c r="BN174" s="14">
        <v>0.04</v>
      </c>
      <c r="BO174" s="14">
        <v>0</v>
      </c>
      <c r="BP174" s="14">
        <v>0.125</v>
      </c>
      <c r="BQ174" s="86">
        <v>0</v>
      </c>
      <c r="BR174" s="86">
        <v>0.04</v>
      </c>
      <c r="BS174" s="86">
        <v>0</v>
      </c>
      <c r="BT174" s="86">
        <v>0.125</v>
      </c>
      <c r="BU174" s="14" t="s">
        <v>35</v>
      </c>
      <c r="BV174" s="14" t="s">
        <v>35</v>
      </c>
      <c r="BW174" s="14" t="s">
        <v>35</v>
      </c>
      <c r="BX174" s="14" t="s">
        <v>35</v>
      </c>
      <c r="BY174" s="14" t="s">
        <v>35</v>
      </c>
      <c r="BZ174" s="14" t="s">
        <v>35</v>
      </c>
      <c r="CA174" s="14" t="s">
        <v>35</v>
      </c>
      <c r="CB174" s="14" t="s">
        <v>35</v>
      </c>
      <c r="CC174" s="14">
        <v>3.62</v>
      </c>
      <c r="CD174" s="14">
        <v>3.62</v>
      </c>
      <c r="CE174" s="14">
        <v>3.62</v>
      </c>
      <c r="CF174" s="14">
        <v>3.62</v>
      </c>
      <c r="CG174" s="14">
        <v>3.62</v>
      </c>
      <c r="CH174" s="14">
        <v>3.62</v>
      </c>
      <c r="CI174" s="14">
        <v>3.75</v>
      </c>
      <c r="CJ174" s="14">
        <f>INDEX('Monthy Targets'!AC:AC,(MATCH(FY2019_ALL_Targets!$B:$B,'Monthy Targets'!$B:$B,0)))</f>
        <v>3.74</v>
      </c>
      <c r="CK174" s="14">
        <f>INDEX('Monthy Targets'!AD:AD,(MATCH(FY2019_ALL_Targets!$B:$B,'Monthy Targets'!$B:$B,0)))</f>
        <v>3.74</v>
      </c>
      <c r="CL174" s="14">
        <f>INDEX('Monthy Targets'!AE:AE,(MATCH(FY2019_ALL_Targets!$B:$B,'Monthy Targets'!$B:$B,0)))</f>
        <v>3.74</v>
      </c>
      <c r="CM174" s="14">
        <f>INDEX('Monthy Targets'!AF:AF,(MATCH(FY2019_ALL_Targets!$B:$B,'Monthy Targets'!$B:$B,0)))</f>
        <v>3.74</v>
      </c>
      <c r="CN174" s="14">
        <f>INDEX('Monthy Targets'!AG:AG,(MATCH(FY2019_ALL_Targets!$B:$B,'Monthy Targets'!$B:$B,0)))</f>
        <v>3.74</v>
      </c>
      <c r="CO174" s="14">
        <v>0.25</v>
      </c>
      <c r="CP174" s="14">
        <v>0.25</v>
      </c>
      <c r="CQ174" s="14">
        <v>0.25</v>
      </c>
      <c r="CR174" s="14">
        <v>0.25</v>
      </c>
      <c r="CS174" s="14">
        <v>0.25</v>
      </c>
      <c r="CT174" s="14">
        <v>0.25</v>
      </c>
      <c r="CU174" s="14">
        <v>0.25</v>
      </c>
      <c r="CV174" s="14">
        <v>0.25</v>
      </c>
      <c r="CW174" s="14">
        <v>0.25</v>
      </c>
      <c r="CX174" s="14">
        <v>0.25</v>
      </c>
      <c r="CY174" s="14">
        <v>0.25</v>
      </c>
      <c r="CZ174" s="14">
        <v>0.25</v>
      </c>
      <c r="DA174" s="14">
        <f>IF('QIPP Scorecard'!$AA$1=4,IF(FY2019_ALL_Targets!$BU174="Yes",INDEX('Final Comp Values'!$BN:$BN,MATCH(FY2019_ALL_Targets!$A174,'Final Comp Values'!$B:$B,0)),IF($BU174="Min Data",0,0)),0)</f>
        <v>0.25</v>
      </c>
      <c r="DB174" s="14">
        <f>IF('QIPP Scorecard'!$AA$1=4,IF(FY2019_ALL_Targets!$BV174="Yes",INDEX('Final Comp Values'!$BN:$BN,MATCH(FY2019_ALL_Targets!$A174,'Final Comp Values'!$B:$B,0)),IF($BV174="Min Data",0,0)),0)</f>
        <v>0.25</v>
      </c>
      <c r="DC174" s="14">
        <f>IF('QIPP Scorecard'!$AA$1=4,IF(FY2019_ALL_Targets!$BW174="Yes",INDEX('Final Comp Values'!$BN:$BN,MATCH(FY2019_ALL_Targets!$A174,'Final Comp Values'!$B:$B,0)),IF(CI174="Min Data",0,0)),0)</f>
        <v>0.25</v>
      </c>
      <c r="DD174" s="14">
        <f>IF('QIPP Scorecard'!$AA$1=4,IF(FY2019_ALL_Targets!$BX174="Yes",INDEX('Final Comp Values'!$BN:$BN,MATCH(FY2019_ALL_Targets!$A174,'Final Comp Values'!$B:$B,0)),IF($BX174="Min Data",0,0)),0)</f>
        <v>0.25</v>
      </c>
      <c r="DE174" s="14">
        <v>0.46</v>
      </c>
      <c r="DF174" s="14">
        <v>0.46</v>
      </c>
      <c r="DG174" s="14">
        <v>0.46</v>
      </c>
      <c r="DH174" s="14">
        <v>0.46</v>
      </c>
      <c r="DI174" s="14">
        <v>0.46</v>
      </c>
      <c r="DJ174" s="14">
        <v>0.46</v>
      </c>
      <c r="DK174" s="14">
        <v>0.46</v>
      </c>
      <c r="DL174" s="14">
        <v>0.46</v>
      </c>
      <c r="DM174" s="14">
        <v>0.47</v>
      </c>
      <c r="DN174" s="14">
        <v>0.47</v>
      </c>
      <c r="DO174" s="14">
        <v>0.47</v>
      </c>
      <c r="DP174" s="14">
        <v>0.47</v>
      </c>
      <c r="DQ174" s="14">
        <f>IF('QIPP Scorecard'!$AA$1=4,IF(FY2019_ALL_Targets!$BY174="Yes",INDEX('Final Comp Values'!$BK:$BK,MATCH(FY2019_ALL_Targets!$A174,'Final Comp Values'!$B:$B,0)),IF($BY174="Min Data",0,0)),0)</f>
        <v>0.47</v>
      </c>
      <c r="DR174" s="14">
        <f>IF('QIPP Scorecard'!$AA$1=4,IF(FY2019_ALL_Targets!$BZ174="Yes",INDEX('Final Comp Values'!$BO:$BO,MATCH(FY2019_ALL_Targets!$A174,'Final Comp Values'!$B:$B,0)),IF($BZ174="Min Data",0,0)),0)</f>
        <v>0.47</v>
      </c>
      <c r="DS174" s="14">
        <f>IF('QIPP Scorecard'!$AA$1=4,IF(FY2019_ALL_Targets!$CA174="Yes",INDEX('Final Comp Values'!$BO:$BO,MATCH(FY2019_ALL_Targets!$A174,'Final Comp Values'!$B:$B,0)),IF($CA174="Min Data",0,0)),0)</f>
        <v>0.47</v>
      </c>
      <c r="DT174" s="14">
        <f>IF('QIPP Scorecard'!$AA$1=4,IF(FY2019_ALL_Targets!$CB174="Yes",INDEX('Final Comp Values'!$BO:$BO,MATCH(FY2019_ALL_Targets!$A174,'Final Comp Values'!$B:$B,0)),IF($CB174="Min Data",0,0)),0)</f>
        <v>0.47</v>
      </c>
      <c r="DU174" s="14">
        <v>0.64</v>
      </c>
      <c r="DV174" s="14">
        <v>0.73</v>
      </c>
      <c r="DW174" s="14">
        <v>0.76</v>
      </c>
      <c r="DX174" s="14">
        <v>0.74</v>
      </c>
      <c r="DY174" s="12">
        <f t="shared" si="11"/>
        <v>0</v>
      </c>
      <c r="DZ174" s="12">
        <f t="shared" si="12"/>
        <v>0</v>
      </c>
      <c r="EA174" s="12">
        <f t="shared" si="13"/>
        <v>0</v>
      </c>
      <c r="EB174" s="12">
        <f t="shared" si="14"/>
        <v>0</v>
      </c>
    </row>
    <row r="175" spans="1:132" x14ac:dyDescent="0.25">
      <c r="A175" s="297">
        <v>5078</v>
      </c>
      <c r="B175" s="347">
        <v>675153</v>
      </c>
      <c r="C175" s="297">
        <v>1026276</v>
      </c>
      <c r="D175" s="14">
        <v>1588063820</v>
      </c>
      <c r="E175" s="26" t="s">
        <v>937</v>
      </c>
      <c r="F175" s="26" t="str">
        <f>INDEX('Mar - Aug'!X:X,MATCH(A175,'Mar - Aug'!B:B,0))</f>
        <v>Tarrant</v>
      </c>
      <c r="G175" s="26" t="s">
        <v>3009</v>
      </c>
      <c r="H175" s="26"/>
      <c r="I175" s="26" t="str">
        <f t="shared" si="10"/>
        <v/>
      </c>
      <c r="J175" s="299" t="s">
        <v>2512</v>
      </c>
      <c r="K175" s="299" t="s">
        <v>997</v>
      </c>
      <c r="L175" s="299" t="s">
        <v>2513</v>
      </c>
      <c r="M175" s="13">
        <v>7.2463800000000002E-3</v>
      </c>
      <c r="N175" s="13">
        <v>3.9087959999999998E-2</v>
      </c>
      <c r="O175" s="13">
        <v>0</v>
      </c>
      <c r="P175" s="13">
        <v>0.13636364000000001</v>
      </c>
      <c r="Q175" s="13">
        <v>3.3690650000000003E-2</v>
      </c>
      <c r="R175" s="13">
        <v>5.5747400000000003E-2</v>
      </c>
      <c r="S175" s="13">
        <v>3.7344499999999998E-3</v>
      </c>
      <c r="T175" s="13">
        <v>0.15247816</v>
      </c>
      <c r="U175" s="13">
        <v>3.3690650000000003E-2</v>
      </c>
      <c r="V175" s="13">
        <v>5.5747400000000003E-2</v>
      </c>
      <c r="W175" s="13">
        <v>3.7344499999999998E-3</v>
      </c>
      <c r="X175" s="13">
        <v>0.15247816</v>
      </c>
      <c r="Y175" s="13">
        <v>3.3690650000000003E-2</v>
      </c>
      <c r="Z175" s="13">
        <v>5.5747400000000003E-2</v>
      </c>
      <c r="AA175" s="13">
        <v>3.7344499999999998E-3</v>
      </c>
      <c r="AB175" s="13">
        <v>0.15247816</v>
      </c>
      <c r="AC175" s="13">
        <v>3.3690650000000003E-2</v>
      </c>
      <c r="AD175" s="13">
        <v>5.5747400000000003E-2</v>
      </c>
      <c r="AE175" s="13">
        <v>3.7344499999999998E-3</v>
      </c>
      <c r="AF175" s="13">
        <v>0.15247816</v>
      </c>
      <c r="AG175" s="13">
        <v>3.3690650000000003E-2</v>
      </c>
      <c r="AH175" s="13">
        <v>5.5747400000000003E-2</v>
      </c>
      <c r="AI175" s="13">
        <v>3.7344499999999998E-3</v>
      </c>
      <c r="AJ175" s="13">
        <v>0.15247816</v>
      </c>
      <c r="AK175" s="13">
        <v>3.3690650000000003E-2</v>
      </c>
      <c r="AL175" s="13">
        <v>5.5747400000000003E-2</v>
      </c>
      <c r="AM175" s="13">
        <v>3.7344499999999998E-3</v>
      </c>
      <c r="AN175" s="13">
        <v>0.15247816</v>
      </c>
      <c r="AO175" s="13">
        <v>3.3690650000000003E-2</v>
      </c>
      <c r="AP175" s="13">
        <v>5.5747400000000003E-2</v>
      </c>
      <c r="AQ175" s="13">
        <v>3.7344499999999998E-3</v>
      </c>
      <c r="AR175" s="13">
        <v>0.15247816</v>
      </c>
      <c r="AS175" s="13">
        <v>3.3690650000000003E-2</v>
      </c>
      <c r="AT175" s="13">
        <v>5.5747400000000003E-2</v>
      </c>
      <c r="AU175" s="13">
        <v>3.7344499999999998E-3</v>
      </c>
      <c r="AV175" s="13">
        <v>0.15247816</v>
      </c>
      <c r="AW175" s="13">
        <v>3.3690650000000003E-2</v>
      </c>
      <c r="AX175" s="13">
        <v>5.5747400000000003E-2</v>
      </c>
      <c r="AY175" s="13">
        <v>3.7344499999999998E-3</v>
      </c>
      <c r="AZ175" s="13">
        <v>0.15247816</v>
      </c>
      <c r="BA175" s="86">
        <v>0</v>
      </c>
      <c r="BB175" s="86">
        <v>2.5974025974026E-2</v>
      </c>
      <c r="BC175" s="13">
        <v>0</v>
      </c>
      <c r="BD175" s="13">
        <v>0.17204301075268799</v>
      </c>
      <c r="BE175" s="14">
        <v>0</v>
      </c>
      <c r="BF175" s="14">
        <v>1.3698630136986301E-2</v>
      </c>
      <c r="BG175" s="14">
        <v>0</v>
      </c>
      <c r="BH175" s="14">
        <v>0.17241379310344801</v>
      </c>
      <c r="BI175" s="14">
        <v>1.0752688172042999E-2</v>
      </c>
      <c r="BJ175" s="14">
        <v>0</v>
      </c>
      <c r="BK175" s="14">
        <v>0</v>
      </c>
      <c r="BL175" s="430">
        <v>0.17977528089887601</v>
      </c>
      <c r="BM175" s="14">
        <v>2.1739130434782601E-2</v>
      </c>
      <c r="BN175" s="14">
        <v>3.03030303030303E-2</v>
      </c>
      <c r="BO175" s="14">
        <v>0</v>
      </c>
      <c r="BP175" s="14">
        <v>0.170454545454545</v>
      </c>
      <c r="BQ175" s="86">
        <v>2.1739130434782601E-2</v>
      </c>
      <c r="BR175" s="86">
        <v>3.03030303030303E-2</v>
      </c>
      <c r="BS175" s="86">
        <v>0</v>
      </c>
      <c r="BT175" s="86">
        <v>0.170454545454545</v>
      </c>
      <c r="BU175" s="14" t="s">
        <v>35</v>
      </c>
      <c r="BV175" s="14" t="s">
        <v>35</v>
      </c>
      <c r="BW175" s="14" t="s">
        <v>35</v>
      </c>
      <c r="BX175" s="14" t="s">
        <v>36</v>
      </c>
      <c r="BY175" s="14" t="s">
        <v>35</v>
      </c>
      <c r="BZ175" s="14" t="s">
        <v>35</v>
      </c>
      <c r="CA175" s="14" t="s">
        <v>35</v>
      </c>
      <c r="CB175" s="14" t="s">
        <v>36</v>
      </c>
      <c r="CC175" s="14">
        <v>9.08</v>
      </c>
      <c r="CD175" s="14">
        <v>9.08</v>
      </c>
      <c r="CE175" s="14">
        <v>9.08</v>
      </c>
      <c r="CF175" s="14">
        <v>9.08</v>
      </c>
      <c r="CG175" s="14">
        <v>9.08</v>
      </c>
      <c r="CH175" s="14">
        <v>9.08</v>
      </c>
      <c r="CI175" s="14">
        <v>8.81</v>
      </c>
      <c r="CJ175" s="14">
        <f>INDEX('Monthy Targets'!AC:AC,(MATCH(FY2019_ALL_Targets!$B:$B,'Monthy Targets'!$B:$B,0)))</f>
        <v>8.7799999999999994</v>
      </c>
      <c r="CK175" s="14">
        <f>INDEX('Monthy Targets'!AD:AD,(MATCH(FY2019_ALL_Targets!$B:$B,'Monthy Targets'!$B:$B,0)))</f>
        <v>8.7799999999999994</v>
      </c>
      <c r="CL175" s="14">
        <f>INDEX('Monthy Targets'!AE:AE,(MATCH(FY2019_ALL_Targets!$B:$B,'Monthy Targets'!$B:$B,0)))</f>
        <v>8.7799999999999994</v>
      </c>
      <c r="CM175" s="14">
        <f>INDEX('Monthy Targets'!AF:AF,(MATCH(FY2019_ALL_Targets!$B:$B,'Monthy Targets'!$B:$B,0)))</f>
        <v>8.7799999999999994</v>
      </c>
      <c r="CN175" s="14">
        <f>INDEX('Monthy Targets'!AG:AG,(MATCH(FY2019_ALL_Targets!$B:$B,'Monthy Targets'!$B:$B,0)))</f>
        <v>8.7799999999999994</v>
      </c>
      <c r="CO175" s="14">
        <v>0.62</v>
      </c>
      <c r="CP175" s="14">
        <v>0.62</v>
      </c>
      <c r="CQ175" s="14">
        <v>0.62</v>
      </c>
      <c r="CR175" s="14">
        <v>0</v>
      </c>
      <c r="CS175" s="14">
        <v>0.62</v>
      </c>
      <c r="CT175" s="14">
        <v>0.62</v>
      </c>
      <c r="CU175" s="14">
        <v>0.62</v>
      </c>
      <c r="CV175" s="14">
        <v>0</v>
      </c>
      <c r="CW175" s="14">
        <v>0.6</v>
      </c>
      <c r="CX175" s="14">
        <v>0.6</v>
      </c>
      <c r="CY175" s="14">
        <v>0.6</v>
      </c>
      <c r="CZ175" s="14">
        <v>0</v>
      </c>
      <c r="DA175" s="14">
        <f>IF('QIPP Scorecard'!$AA$1=4,IF(FY2019_ALL_Targets!$BU175="Yes",INDEX('Final Comp Values'!$BN:$BN,MATCH(FY2019_ALL_Targets!$A175,'Final Comp Values'!$B:$B,0)),IF($BU175="Min Data",0,0)),0)</f>
        <v>0.6</v>
      </c>
      <c r="DB175" s="14">
        <f>IF('QIPP Scorecard'!$AA$1=4,IF(FY2019_ALL_Targets!$BV175="Yes",INDEX('Final Comp Values'!$BN:$BN,MATCH(FY2019_ALL_Targets!$A175,'Final Comp Values'!$B:$B,0)),IF($BV175="Min Data",0,0)),0)</f>
        <v>0.6</v>
      </c>
      <c r="DC175" s="14">
        <f>IF('QIPP Scorecard'!$AA$1=4,IF(FY2019_ALL_Targets!$BW175="Yes",INDEX('Final Comp Values'!$BN:$BN,MATCH(FY2019_ALL_Targets!$A175,'Final Comp Values'!$B:$B,0)),IF(CI175="Min Data",0,0)),0)</f>
        <v>0.6</v>
      </c>
      <c r="DD175" s="14">
        <f>IF('QIPP Scorecard'!$AA$1=4,IF(FY2019_ALL_Targets!$BX175="Yes",INDEX('Final Comp Values'!$BN:$BN,MATCH(FY2019_ALL_Targets!$A175,'Final Comp Values'!$B:$B,0)),IF($BX175="Min Data",0,0)),0)</f>
        <v>0</v>
      </c>
      <c r="DE175" s="14">
        <v>1.1399999999999999</v>
      </c>
      <c r="DF175" s="14">
        <v>1.1399999999999999</v>
      </c>
      <c r="DG175" s="14">
        <v>1.1399999999999999</v>
      </c>
      <c r="DH175" s="14">
        <v>0</v>
      </c>
      <c r="DI175" s="14">
        <v>1.1399999999999999</v>
      </c>
      <c r="DJ175" s="14">
        <v>1.1399999999999999</v>
      </c>
      <c r="DK175" s="14">
        <v>1.1399999999999999</v>
      </c>
      <c r="DL175" s="14">
        <v>0</v>
      </c>
      <c r="DM175" s="14">
        <v>1.1100000000000001</v>
      </c>
      <c r="DN175" s="14">
        <v>1.1100000000000001</v>
      </c>
      <c r="DO175" s="14">
        <v>1.1100000000000001</v>
      </c>
      <c r="DP175" s="14">
        <v>0</v>
      </c>
      <c r="DQ175" s="14">
        <f>IF('QIPP Scorecard'!$AA$1=4,IF(FY2019_ALL_Targets!$BY175="Yes",INDEX('Final Comp Values'!$BK:$BK,MATCH(FY2019_ALL_Targets!$A175,'Final Comp Values'!$B:$B,0)),IF($BY175="Min Data",0,0)),0)</f>
        <v>1.1100000000000001</v>
      </c>
      <c r="DR175" s="14">
        <f>IF('QIPP Scorecard'!$AA$1=4,IF(FY2019_ALL_Targets!$BZ175="Yes",INDEX('Final Comp Values'!$BO:$BO,MATCH(FY2019_ALL_Targets!$A175,'Final Comp Values'!$B:$B,0)),IF($BZ175="Min Data",0,0)),0)</f>
        <v>1.1100000000000001</v>
      </c>
      <c r="DS175" s="14">
        <f>IF('QIPP Scorecard'!$AA$1=4,IF(FY2019_ALL_Targets!$CA175="Yes",INDEX('Final Comp Values'!$BO:$BO,MATCH(FY2019_ALL_Targets!$A175,'Final Comp Values'!$B:$B,0)),IF($CA175="Min Data",0,0)),0)</f>
        <v>1.1100000000000001</v>
      </c>
      <c r="DT175" s="14">
        <f>IF('QIPP Scorecard'!$AA$1=4,IF(FY2019_ALL_Targets!$CB175="Yes",INDEX('Final Comp Values'!$BO:$BO,MATCH(FY2019_ALL_Targets!$A175,'Final Comp Values'!$B:$B,0)),IF($CB175="Min Data",0,0)),0)</f>
        <v>0</v>
      </c>
      <c r="DU175" s="14">
        <v>1.44</v>
      </c>
      <c r="DV175" s="14">
        <v>1.63</v>
      </c>
      <c r="DW175" s="14">
        <v>1.7</v>
      </c>
      <c r="DX175" s="14">
        <v>1.67</v>
      </c>
      <c r="DY175" s="12">
        <f t="shared" si="11"/>
        <v>1</v>
      </c>
      <c r="DZ175" s="12">
        <f t="shared" si="12"/>
        <v>1</v>
      </c>
      <c r="EA175" s="12">
        <f t="shared" si="13"/>
        <v>0</v>
      </c>
      <c r="EB175" s="12">
        <f t="shared" si="14"/>
        <v>0</v>
      </c>
    </row>
    <row r="176" spans="1:132" x14ac:dyDescent="0.25">
      <c r="A176" s="297">
        <v>5302</v>
      </c>
      <c r="B176" s="347">
        <v>675159</v>
      </c>
      <c r="C176" s="297">
        <v>1025756</v>
      </c>
      <c r="D176" s="14">
        <v>1801217997</v>
      </c>
      <c r="E176" s="26" t="s">
        <v>925</v>
      </c>
      <c r="F176" s="26" t="str">
        <f>INDEX('Mar - Aug'!X:X,MATCH(A176,'Mar - Aug'!B:B,0))</f>
        <v>MRSA Central</v>
      </c>
      <c r="G176" s="26" t="s">
        <v>3029</v>
      </c>
      <c r="H176" s="26"/>
      <c r="I176" s="26" t="str">
        <f t="shared" si="10"/>
        <v/>
      </c>
      <c r="J176" s="299" t="s">
        <v>757</v>
      </c>
      <c r="K176" s="299" t="s">
        <v>933</v>
      </c>
      <c r="L176" s="299" t="s">
        <v>758</v>
      </c>
      <c r="M176" s="13">
        <v>2.63789E-2</v>
      </c>
      <c r="N176" s="13">
        <v>3.6231890000000003E-2</v>
      </c>
      <c r="O176" s="13">
        <v>0</v>
      </c>
      <c r="P176" s="13">
        <v>0.14792899000000001</v>
      </c>
      <c r="Q176" s="13">
        <v>3.3690650000000003E-2</v>
      </c>
      <c r="R176" s="13">
        <v>5.5747400000000003E-2</v>
      </c>
      <c r="S176" s="13">
        <v>3.7344499999999998E-3</v>
      </c>
      <c r="T176" s="13">
        <v>0.15247816</v>
      </c>
      <c r="U176" s="13">
        <v>3.3690650000000003E-2</v>
      </c>
      <c r="V176" s="13">
        <v>5.5747400000000003E-2</v>
      </c>
      <c r="W176" s="13">
        <v>3.7344499999999998E-3</v>
      </c>
      <c r="X176" s="13">
        <v>0.15247816</v>
      </c>
      <c r="Y176" s="13">
        <v>3.3690650000000003E-2</v>
      </c>
      <c r="Z176" s="13">
        <v>5.5747400000000003E-2</v>
      </c>
      <c r="AA176" s="13">
        <v>3.7344499999999998E-3</v>
      </c>
      <c r="AB176" s="13">
        <v>0.15247816</v>
      </c>
      <c r="AC176" s="13">
        <v>3.3690650000000003E-2</v>
      </c>
      <c r="AD176" s="13">
        <v>5.5747400000000003E-2</v>
      </c>
      <c r="AE176" s="13">
        <v>3.7344499999999998E-3</v>
      </c>
      <c r="AF176" s="13">
        <v>0.15247816</v>
      </c>
      <c r="AG176" s="13">
        <v>3.3690650000000003E-2</v>
      </c>
      <c r="AH176" s="13">
        <v>5.5747400000000003E-2</v>
      </c>
      <c r="AI176" s="13">
        <v>3.7344499999999998E-3</v>
      </c>
      <c r="AJ176" s="13">
        <v>0.15247816</v>
      </c>
      <c r="AK176" s="13">
        <v>3.3690650000000003E-2</v>
      </c>
      <c r="AL176" s="13">
        <v>5.5747400000000003E-2</v>
      </c>
      <c r="AM176" s="13">
        <v>3.7344499999999998E-3</v>
      </c>
      <c r="AN176" s="13">
        <v>0.15247816</v>
      </c>
      <c r="AO176" s="13">
        <v>3.3690650000000003E-2</v>
      </c>
      <c r="AP176" s="13">
        <v>5.5747400000000003E-2</v>
      </c>
      <c r="AQ176" s="13">
        <v>3.7344499999999998E-3</v>
      </c>
      <c r="AR176" s="13">
        <v>0.15247816</v>
      </c>
      <c r="AS176" s="13">
        <v>3.3690650000000003E-2</v>
      </c>
      <c r="AT176" s="13">
        <v>5.5747400000000003E-2</v>
      </c>
      <c r="AU176" s="13">
        <v>3.7344499999999998E-3</v>
      </c>
      <c r="AV176" s="13">
        <v>0.15247816</v>
      </c>
      <c r="AW176" s="13">
        <v>3.3690650000000003E-2</v>
      </c>
      <c r="AX176" s="13">
        <v>5.5747400000000003E-2</v>
      </c>
      <c r="AY176" s="13">
        <v>3.7344499999999998E-3</v>
      </c>
      <c r="AZ176" s="13">
        <v>0.15247816</v>
      </c>
      <c r="BA176" s="86">
        <v>0</v>
      </c>
      <c r="BB176" s="86">
        <v>7.1428571428571397E-2</v>
      </c>
      <c r="BC176" s="13">
        <v>0</v>
      </c>
      <c r="BD176" s="13">
        <v>0.1125</v>
      </c>
      <c r="BE176" s="14">
        <v>1.02040816326531E-2</v>
      </c>
      <c r="BF176" s="14">
        <v>3.6363636363636397E-2</v>
      </c>
      <c r="BG176" s="14">
        <v>0</v>
      </c>
      <c r="BH176" s="14">
        <v>9.45945945945946E-2</v>
      </c>
      <c r="BI176" s="14">
        <v>1.05263157894737E-2</v>
      </c>
      <c r="BJ176" s="14">
        <v>5.8823529411764698E-2</v>
      </c>
      <c r="BK176" s="14">
        <v>0</v>
      </c>
      <c r="BL176" s="430">
        <v>0.135135135135135</v>
      </c>
      <c r="BM176" s="14">
        <v>2.2471910112359599E-2</v>
      </c>
      <c r="BN176" s="14">
        <v>2.0833333333333301E-2</v>
      </c>
      <c r="BO176" s="14">
        <v>0</v>
      </c>
      <c r="BP176" s="14">
        <v>0.138461538461538</v>
      </c>
      <c r="BQ176" s="86">
        <v>2.2471910112359599E-2</v>
      </c>
      <c r="BR176" s="86">
        <v>2.0833333333333301E-2</v>
      </c>
      <c r="BS176" s="86">
        <v>0</v>
      </c>
      <c r="BT176" s="86">
        <v>0.138461538461538</v>
      </c>
      <c r="BU176" s="14" t="s">
        <v>35</v>
      </c>
      <c r="BV176" s="14" t="s">
        <v>35</v>
      </c>
      <c r="BW176" s="14" t="s">
        <v>35</v>
      </c>
      <c r="BX176" s="14" t="s">
        <v>35</v>
      </c>
      <c r="BY176" s="14" t="s">
        <v>35</v>
      </c>
      <c r="BZ176" s="14" t="s">
        <v>35</v>
      </c>
      <c r="CA176" s="14" t="s">
        <v>35</v>
      </c>
      <c r="CB176" s="14" t="s">
        <v>35</v>
      </c>
      <c r="CC176" s="14">
        <v>11.07</v>
      </c>
      <c r="CD176" s="14">
        <v>11.07</v>
      </c>
      <c r="CE176" s="14">
        <v>11.07</v>
      </c>
      <c r="CF176" s="14">
        <v>11.07</v>
      </c>
      <c r="CG176" s="14">
        <v>11.07</v>
      </c>
      <c r="CH176" s="14">
        <v>11.07</v>
      </c>
      <c r="CI176" s="14">
        <v>11.13</v>
      </c>
      <c r="CJ176" s="14">
        <f>INDEX('Monthy Targets'!AC:AC,(MATCH(FY2019_ALL_Targets!$B:$B,'Monthy Targets'!$B:$B,0)))</f>
        <v>11.09</v>
      </c>
      <c r="CK176" s="14">
        <f>INDEX('Monthy Targets'!AD:AD,(MATCH(FY2019_ALL_Targets!$B:$B,'Monthy Targets'!$B:$B,0)))</f>
        <v>11.09</v>
      </c>
      <c r="CL176" s="14">
        <f>INDEX('Monthy Targets'!AE:AE,(MATCH(FY2019_ALL_Targets!$B:$B,'Monthy Targets'!$B:$B,0)))</f>
        <v>11.09</v>
      </c>
      <c r="CM176" s="14">
        <f>INDEX('Monthy Targets'!AF:AF,(MATCH(FY2019_ALL_Targets!$B:$B,'Monthy Targets'!$B:$B,0)))</f>
        <v>11.09</v>
      </c>
      <c r="CN176" s="14">
        <f>INDEX('Monthy Targets'!AG:AG,(MATCH(FY2019_ALL_Targets!$B:$B,'Monthy Targets'!$B:$B,0)))</f>
        <v>11.09</v>
      </c>
      <c r="CO176" s="14">
        <v>0.75</v>
      </c>
      <c r="CP176" s="14">
        <v>0</v>
      </c>
      <c r="CQ176" s="14">
        <v>0.75</v>
      </c>
      <c r="CR176" s="14">
        <v>0.75</v>
      </c>
      <c r="CS176" s="14">
        <v>0.75</v>
      </c>
      <c r="CT176" s="14">
        <v>0.75</v>
      </c>
      <c r="CU176" s="14">
        <v>0.75</v>
      </c>
      <c r="CV176" s="14">
        <v>0.75</v>
      </c>
      <c r="CW176" s="14">
        <v>0.75</v>
      </c>
      <c r="CX176" s="14">
        <v>0</v>
      </c>
      <c r="CY176" s="14">
        <v>0.75</v>
      </c>
      <c r="CZ176" s="14">
        <v>0.75</v>
      </c>
      <c r="DA176" s="14">
        <f>IF('QIPP Scorecard'!$AA$1=4,IF(FY2019_ALL_Targets!$BU176="Yes",INDEX('Final Comp Values'!$BN:$BN,MATCH(FY2019_ALL_Targets!$A176,'Final Comp Values'!$B:$B,0)),IF($BU176="Min Data",0,0)),0)</f>
        <v>0.75</v>
      </c>
      <c r="DB176" s="14">
        <f>IF('QIPP Scorecard'!$AA$1=4,IF(FY2019_ALL_Targets!$BV176="Yes",INDEX('Final Comp Values'!$BN:$BN,MATCH(FY2019_ALL_Targets!$A176,'Final Comp Values'!$B:$B,0)),IF($BV176="Min Data",0,0)),0)</f>
        <v>0.75</v>
      </c>
      <c r="DC176" s="14">
        <f>IF('QIPP Scorecard'!$AA$1=4,IF(FY2019_ALL_Targets!$BW176="Yes",INDEX('Final Comp Values'!$BN:$BN,MATCH(FY2019_ALL_Targets!$A176,'Final Comp Values'!$B:$B,0)),IF(CI176="Min Data",0,0)),0)</f>
        <v>0.75</v>
      </c>
      <c r="DD176" s="14">
        <f>IF('QIPP Scorecard'!$AA$1=4,IF(FY2019_ALL_Targets!$BX176="Yes",INDEX('Final Comp Values'!$BN:$BN,MATCH(FY2019_ALL_Targets!$A176,'Final Comp Values'!$B:$B,0)),IF($BX176="Min Data",0,0)),0)</f>
        <v>0.75</v>
      </c>
      <c r="DE176" s="14">
        <v>1.39</v>
      </c>
      <c r="DF176" s="14">
        <v>0</v>
      </c>
      <c r="DG176" s="14">
        <v>1.39</v>
      </c>
      <c r="DH176" s="14">
        <v>1.39</v>
      </c>
      <c r="DI176" s="14">
        <v>1.39</v>
      </c>
      <c r="DJ176" s="14">
        <v>1.39</v>
      </c>
      <c r="DK176" s="14">
        <v>1.39</v>
      </c>
      <c r="DL176" s="14">
        <v>1.39</v>
      </c>
      <c r="DM176" s="14">
        <v>1.4</v>
      </c>
      <c r="DN176" s="14">
        <v>0</v>
      </c>
      <c r="DO176" s="14">
        <v>1.4</v>
      </c>
      <c r="DP176" s="14">
        <v>1.4</v>
      </c>
      <c r="DQ176" s="14">
        <f>IF('QIPP Scorecard'!$AA$1=4,IF(FY2019_ALL_Targets!$BY176="Yes",INDEX('Final Comp Values'!$BK:$BK,MATCH(FY2019_ALL_Targets!$A176,'Final Comp Values'!$B:$B,0)),IF($BY176="Min Data",0,0)),0)</f>
        <v>1.4</v>
      </c>
      <c r="DR176" s="14">
        <f>IF('QIPP Scorecard'!$AA$1=4,IF(FY2019_ALL_Targets!$BZ176="Yes",INDEX('Final Comp Values'!$BO:$BO,MATCH(FY2019_ALL_Targets!$A176,'Final Comp Values'!$B:$B,0)),IF($BZ176="Min Data",0,0)),0)</f>
        <v>1.4</v>
      </c>
      <c r="DS176" s="14">
        <f>IF('QIPP Scorecard'!$AA$1=4,IF(FY2019_ALL_Targets!$CA176="Yes",INDEX('Final Comp Values'!$BO:$BO,MATCH(FY2019_ALL_Targets!$A176,'Final Comp Values'!$B:$B,0)),IF($CA176="Min Data",0,0)),0)</f>
        <v>1.4</v>
      </c>
      <c r="DT176" s="14">
        <f>IF('QIPP Scorecard'!$AA$1=4,IF(FY2019_ALL_Targets!$CB176="Yes",INDEX('Final Comp Values'!$BO:$BO,MATCH(FY2019_ALL_Targets!$A176,'Final Comp Values'!$B:$B,0)),IF($CB176="Min Data",0,0)),0)</f>
        <v>1.4</v>
      </c>
      <c r="DU176" s="14">
        <v>1.75</v>
      </c>
      <c r="DV176" s="14">
        <v>2.2200000000000002</v>
      </c>
      <c r="DW176" s="14">
        <v>2.06</v>
      </c>
      <c r="DX176" s="14">
        <v>2.27</v>
      </c>
      <c r="DY176" s="12">
        <f t="shared" si="11"/>
        <v>0</v>
      </c>
      <c r="DZ176" s="12">
        <f t="shared" si="12"/>
        <v>0</v>
      </c>
      <c r="EA176" s="12">
        <f t="shared" si="13"/>
        <v>0</v>
      </c>
      <c r="EB176" s="12">
        <f t="shared" si="14"/>
        <v>0</v>
      </c>
    </row>
    <row r="177" spans="1:132" x14ac:dyDescent="0.25">
      <c r="A177" s="297">
        <v>5321</v>
      </c>
      <c r="B177" s="347">
        <v>675162</v>
      </c>
      <c r="C177" s="297">
        <v>1026035</v>
      </c>
      <c r="D177" s="14">
        <v>1245285808</v>
      </c>
      <c r="E177" s="26" t="s">
        <v>1003</v>
      </c>
      <c r="F177" s="26" t="str">
        <f>INDEX('Mar - Aug'!X:X,MATCH(A177,'Mar - Aug'!B:B,0))</f>
        <v>Hidalgo</v>
      </c>
      <c r="G177" s="26" t="s">
        <v>3026</v>
      </c>
      <c r="H177" s="26"/>
      <c r="I177" s="26" t="str">
        <f t="shared" si="10"/>
        <v/>
      </c>
      <c r="J177" s="299" t="s">
        <v>2317</v>
      </c>
      <c r="K177" s="299" t="s">
        <v>1016</v>
      </c>
      <c r="L177" s="299" t="s">
        <v>2318</v>
      </c>
      <c r="M177" s="13">
        <v>3.3227859999999998E-2</v>
      </c>
      <c r="N177" s="13">
        <v>3.6885229999999998E-2</v>
      </c>
      <c r="O177" s="13">
        <v>0</v>
      </c>
      <c r="P177" s="13">
        <v>0.20000001000000001</v>
      </c>
      <c r="Q177" s="13">
        <v>3.3690650000000003E-2</v>
      </c>
      <c r="R177" s="13">
        <v>5.5747400000000003E-2</v>
      </c>
      <c r="S177" s="13">
        <v>3.7344499999999998E-3</v>
      </c>
      <c r="T177" s="13">
        <v>0.15247816</v>
      </c>
      <c r="U177" s="13">
        <v>3.3690650000000003E-2</v>
      </c>
      <c r="V177" s="13">
        <v>5.5747400000000003E-2</v>
      </c>
      <c r="W177" s="13">
        <v>3.7344499999999998E-3</v>
      </c>
      <c r="X177" s="13">
        <v>0.19660000983000001</v>
      </c>
      <c r="Y177" s="13">
        <v>3.3690650000000003E-2</v>
      </c>
      <c r="Z177" s="13">
        <v>5.5747400000000003E-2</v>
      </c>
      <c r="AA177" s="13">
        <v>3.7344499999999998E-3</v>
      </c>
      <c r="AB177" s="13">
        <v>0.19000000950000001</v>
      </c>
      <c r="AC177" s="13">
        <v>3.3690650000000003E-2</v>
      </c>
      <c r="AD177" s="13">
        <v>5.5747400000000003E-2</v>
      </c>
      <c r="AE177" s="13">
        <v>3.7344499999999998E-3</v>
      </c>
      <c r="AF177" s="13">
        <v>0.19320000966</v>
      </c>
      <c r="AG177" s="13">
        <v>3.3690650000000003E-2</v>
      </c>
      <c r="AH177" s="13">
        <v>5.5747400000000003E-2</v>
      </c>
      <c r="AI177" s="13">
        <v>3.7344499999999998E-3</v>
      </c>
      <c r="AJ177" s="13">
        <v>0.18000000899999999</v>
      </c>
      <c r="AK177" s="13">
        <v>3.3690650000000003E-2</v>
      </c>
      <c r="AL177" s="13">
        <v>5.5747400000000003E-2</v>
      </c>
      <c r="AM177" s="13">
        <v>3.7344499999999998E-3</v>
      </c>
      <c r="AN177" s="13">
        <v>0.18980000949</v>
      </c>
      <c r="AO177" s="13">
        <v>3.3690650000000003E-2</v>
      </c>
      <c r="AP177" s="13">
        <v>5.5747400000000003E-2</v>
      </c>
      <c r="AQ177" s="13">
        <v>3.7344499999999998E-3</v>
      </c>
      <c r="AR177" s="13">
        <v>0.17000000849999999</v>
      </c>
      <c r="AS177" s="13">
        <v>3.3690650000000003E-2</v>
      </c>
      <c r="AT177" s="13">
        <v>5.5747400000000003E-2</v>
      </c>
      <c r="AU177" s="13">
        <v>3.7344499999999998E-3</v>
      </c>
      <c r="AV177" s="13">
        <v>0.18600000929999999</v>
      </c>
      <c r="AW177" s="13">
        <v>3.3690650000000003E-2</v>
      </c>
      <c r="AX177" s="13">
        <v>5.5747400000000003E-2</v>
      </c>
      <c r="AY177" s="13">
        <v>3.7344499999999998E-3</v>
      </c>
      <c r="AZ177" s="13">
        <v>0.160000008</v>
      </c>
      <c r="BA177" s="86">
        <v>2.6490066225165601E-2</v>
      </c>
      <c r="BB177" s="86">
        <v>4.1322314049586799E-2</v>
      </c>
      <c r="BC177" s="13">
        <v>0</v>
      </c>
      <c r="BD177" s="13">
        <v>0.160839160839161</v>
      </c>
      <c r="BE177" s="14">
        <v>3.94736842105263E-2</v>
      </c>
      <c r="BF177" s="14">
        <v>4.0322580645161303E-2</v>
      </c>
      <c r="BG177" s="14">
        <v>0</v>
      </c>
      <c r="BH177" s="14">
        <v>0.19858156028368801</v>
      </c>
      <c r="BI177" s="14">
        <v>2.01342281879195E-2</v>
      </c>
      <c r="BJ177" s="14">
        <v>2.4590163934426201E-2</v>
      </c>
      <c r="BK177" s="14">
        <v>0</v>
      </c>
      <c r="BL177" s="430">
        <v>0.14925373134328401</v>
      </c>
      <c r="BM177" s="14">
        <v>1.9867549668874201E-2</v>
      </c>
      <c r="BN177" s="14">
        <v>0</v>
      </c>
      <c r="BO177" s="14">
        <v>0</v>
      </c>
      <c r="BP177" s="14">
        <v>0.167883211678832</v>
      </c>
      <c r="BQ177" s="86">
        <v>1.9867549668874201E-2</v>
      </c>
      <c r="BR177" s="86">
        <v>0</v>
      </c>
      <c r="BS177" s="86">
        <v>0</v>
      </c>
      <c r="BT177" s="86">
        <v>0.167883211678832</v>
      </c>
      <c r="BU177" s="14" t="s">
        <v>35</v>
      </c>
      <c r="BV177" s="14" t="s">
        <v>35</v>
      </c>
      <c r="BW177" s="14" t="s">
        <v>35</v>
      </c>
      <c r="BX177" s="14" t="s">
        <v>35</v>
      </c>
      <c r="BY177" s="14" t="s">
        <v>35</v>
      </c>
      <c r="BZ177" s="14" t="s">
        <v>35</v>
      </c>
      <c r="CA177" s="14" t="s">
        <v>35</v>
      </c>
      <c r="CB177" s="14" t="s">
        <v>36</v>
      </c>
      <c r="CC177" s="14">
        <v>30.42</v>
      </c>
      <c r="CD177" s="14">
        <v>30.42</v>
      </c>
      <c r="CE177" s="14">
        <v>30.42</v>
      </c>
      <c r="CF177" s="14">
        <v>30.42</v>
      </c>
      <c r="CG177" s="14">
        <v>30.42</v>
      </c>
      <c r="CH177" s="14">
        <v>30.42</v>
      </c>
      <c r="CI177" s="14">
        <v>29.68</v>
      </c>
      <c r="CJ177" s="14">
        <f>INDEX('Monthy Targets'!AC:AC,(MATCH(FY2019_ALL_Targets!$B:$B,'Monthy Targets'!$B:$B,0)))</f>
        <v>29.57</v>
      </c>
      <c r="CK177" s="14">
        <f>INDEX('Monthy Targets'!AD:AD,(MATCH(FY2019_ALL_Targets!$B:$B,'Monthy Targets'!$B:$B,0)))</f>
        <v>29.57</v>
      </c>
      <c r="CL177" s="14">
        <f>INDEX('Monthy Targets'!AE:AE,(MATCH(FY2019_ALL_Targets!$B:$B,'Monthy Targets'!$B:$B,0)))</f>
        <v>29.57</v>
      </c>
      <c r="CM177" s="14">
        <f>INDEX('Monthy Targets'!AF:AF,(MATCH(FY2019_ALL_Targets!$B:$B,'Monthy Targets'!$B:$B,0)))</f>
        <v>29.57</v>
      </c>
      <c r="CN177" s="14">
        <f>INDEX('Monthy Targets'!AG:AG,(MATCH(FY2019_ALL_Targets!$B:$B,'Monthy Targets'!$B:$B,0)))</f>
        <v>29.57</v>
      </c>
      <c r="CO177" s="14">
        <v>2.06</v>
      </c>
      <c r="CP177" s="14">
        <v>2.06</v>
      </c>
      <c r="CQ177" s="14">
        <v>2.06</v>
      </c>
      <c r="CR177" s="14">
        <v>2.06</v>
      </c>
      <c r="CS177" s="14">
        <v>0</v>
      </c>
      <c r="CT177" s="14">
        <v>2.06</v>
      </c>
      <c r="CU177" s="14">
        <v>2.06</v>
      </c>
      <c r="CV177" s="14">
        <v>0</v>
      </c>
      <c r="CW177" s="14">
        <v>2.0099999999999998</v>
      </c>
      <c r="CX177" s="14">
        <v>2.0099999999999998</v>
      </c>
      <c r="CY177" s="14">
        <v>2.0099999999999998</v>
      </c>
      <c r="CZ177" s="14">
        <v>2.0099999999999998</v>
      </c>
      <c r="DA177" s="14">
        <f>IF('QIPP Scorecard'!$AA$1=4,IF(FY2019_ALL_Targets!$BU177="Yes",INDEX('Final Comp Values'!$BN:$BN,MATCH(FY2019_ALL_Targets!$A177,'Final Comp Values'!$B:$B,0)),IF($BU177="Min Data",0,0)),0)</f>
        <v>2.0099999999999998</v>
      </c>
      <c r="DB177" s="14">
        <f>IF('QIPP Scorecard'!$AA$1=4,IF(FY2019_ALL_Targets!$BV177="Yes",INDEX('Final Comp Values'!$BN:$BN,MATCH(FY2019_ALL_Targets!$A177,'Final Comp Values'!$B:$B,0)),IF($BV177="Min Data",0,0)),0)</f>
        <v>2.0099999999999998</v>
      </c>
      <c r="DC177" s="14">
        <f>IF('QIPP Scorecard'!$AA$1=4,IF(FY2019_ALL_Targets!$BW177="Yes",INDEX('Final Comp Values'!$BN:$BN,MATCH(FY2019_ALL_Targets!$A177,'Final Comp Values'!$B:$B,0)),IF(CI177="Min Data",0,0)),0)</f>
        <v>2.0099999999999998</v>
      </c>
      <c r="DD177" s="14">
        <f>IF('QIPP Scorecard'!$AA$1=4,IF(FY2019_ALL_Targets!$BX177="Yes",INDEX('Final Comp Values'!$BN:$BN,MATCH(FY2019_ALL_Targets!$A177,'Final Comp Values'!$B:$B,0)),IF($BX177="Min Data",0,0)),0)</f>
        <v>2.0099999999999998</v>
      </c>
      <c r="DE177" s="14">
        <v>3.82</v>
      </c>
      <c r="DF177" s="14">
        <v>3.82</v>
      </c>
      <c r="DG177" s="14">
        <v>3.82</v>
      </c>
      <c r="DH177" s="14">
        <v>3.82</v>
      </c>
      <c r="DI177" s="14">
        <v>0</v>
      </c>
      <c r="DJ177" s="14">
        <v>3.82</v>
      </c>
      <c r="DK177" s="14">
        <v>3.82</v>
      </c>
      <c r="DL177" s="14">
        <v>0</v>
      </c>
      <c r="DM177" s="14">
        <v>3.73</v>
      </c>
      <c r="DN177" s="14">
        <v>3.73</v>
      </c>
      <c r="DO177" s="14">
        <v>3.73</v>
      </c>
      <c r="DP177" s="14">
        <v>3.73</v>
      </c>
      <c r="DQ177" s="14">
        <f>IF('QIPP Scorecard'!$AA$1=4,IF(FY2019_ALL_Targets!$BY177="Yes",INDEX('Final Comp Values'!$BK:$BK,MATCH(FY2019_ALL_Targets!$A177,'Final Comp Values'!$B:$B,0)),IF($BY177="Min Data",0,0)),0)</f>
        <v>3.73</v>
      </c>
      <c r="DR177" s="14">
        <f>IF('QIPP Scorecard'!$AA$1=4,IF(FY2019_ALL_Targets!$BZ177="Yes",INDEX('Final Comp Values'!$BO:$BO,MATCH(FY2019_ALL_Targets!$A177,'Final Comp Values'!$B:$B,0)),IF($BZ177="Min Data",0,0)),0)</f>
        <v>3.73</v>
      </c>
      <c r="DS177" s="14">
        <f>IF('QIPP Scorecard'!$AA$1=4,IF(FY2019_ALL_Targets!$CA177="Yes",INDEX('Final Comp Values'!$BO:$BO,MATCH(FY2019_ALL_Targets!$A177,'Final Comp Values'!$B:$B,0)),IF($CA177="Min Data",0,0)),0)</f>
        <v>3.73</v>
      </c>
      <c r="DT177" s="14">
        <f>IF('QIPP Scorecard'!$AA$1=4,IF(FY2019_ALL_Targets!$CB177="Yes",INDEX('Final Comp Values'!$BO:$BO,MATCH(FY2019_ALL_Targets!$A177,'Final Comp Values'!$B:$B,0)),IF($CB177="Min Data",0,0)),0)</f>
        <v>0</v>
      </c>
      <c r="DU177" s="14">
        <v>5.41</v>
      </c>
      <c r="DV177" s="14">
        <v>4.78</v>
      </c>
      <c r="DW177" s="14">
        <v>6.36</v>
      </c>
      <c r="DX177" s="14">
        <v>5.81</v>
      </c>
      <c r="DY177" s="12">
        <f t="shared" si="11"/>
        <v>0</v>
      </c>
      <c r="DZ177" s="12">
        <f t="shared" si="12"/>
        <v>1</v>
      </c>
      <c r="EA177" s="12">
        <f t="shared" si="13"/>
        <v>0</v>
      </c>
      <c r="EB177" s="12">
        <f t="shared" si="14"/>
        <v>0</v>
      </c>
    </row>
    <row r="178" spans="1:132" x14ac:dyDescent="0.25">
      <c r="A178" s="297">
        <v>5323</v>
      </c>
      <c r="B178" s="347">
        <v>675170</v>
      </c>
      <c r="C178" s="297">
        <v>1026569</v>
      </c>
      <c r="D178" s="14">
        <v>1912028598</v>
      </c>
      <c r="E178" s="26" t="s">
        <v>1003</v>
      </c>
      <c r="F178" s="26" t="str">
        <f>INDEX('Mar - Aug'!X:X,MATCH(A178,'Mar - Aug'!B:B,0))</f>
        <v>Hidalgo</v>
      </c>
      <c r="G178" s="26" t="s">
        <v>3036</v>
      </c>
      <c r="H178" s="26"/>
      <c r="I178" s="26" t="str">
        <f t="shared" si="10"/>
        <v/>
      </c>
      <c r="J178" s="299" t="s">
        <v>760</v>
      </c>
      <c r="K178" s="299" t="s">
        <v>1016</v>
      </c>
      <c r="L178" s="299" t="s">
        <v>2332</v>
      </c>
      <c r="M178" s="13">
        <v>2.325578E-2</v>
      </c>
      <c r="N178" s="13">
        <v>3.645835E-2</v>
      </c>
      <c r="O178" s="13">
        <v>0</v>
      </c>
      <c r="P178" s="13">
        <v>4.2918459999999999E-2</v>
      </c>
      <c r="Q178" s="13">
        <v>3.3690650000000003E-2</v>
      </c>
      <c r="R178" s="13">
        <v>5.5747400000000003E-2</v>
      </c>
      <c r="S178" s="13">
        <v>3.7344499999999998E-3</v>
      </c>
      <c r="T178" s="13">
        <v>0.15247816</v>
      </c>
      <c r="U178" s="13">
        <v>3.3690650000000003E-2</v>
      </c>
      <c r="V178" s="13">
        <v>5.5747400000000003E-2</v>
      </c>
      <c r="W178" s="13">
        <v>3.7344499999999998E-3</v>
      </c>
      <c r="X178" s="13">
        <v>0.15247816</v>
      </c>
      <c r="Y178" s="13">
        <v>3.3690650000000003E-2</v>
      </c>
      <c r="Z178" s="13">
        <v>5.5747400000000003E-2</v>
      </c>
      <c r="AA178" s="13">
        <v>3.7344499999999998E-3</v>
      </c>
      <c r="AB178" s="13">
        <v>0.15247816</v>
      </c>
      <c r="AC178" s="13">
        <v>3.3690650000000003E-2</v>
      </c>
      <c r="AD178" s="13">
        <v>5.5747400000000003E-2</v>
      </c>
      <c r="AE178" s="13">
        <v>3.7344499999999998E-3</v>
      </c>
      <c r="AF178" s="13">
        <v>0.15247816</v>
      </c>
      <c r="AG178" s="13">
        <v>3.3690650000000003E-2</v>
      </c>
      <c r="AH178" s="13">
        <v>5.5747400000000003E-2</v>
      </c>
      <c r="AI178" s="13">
        <v>3.7344499999999998E-3</v>
      </c>
      <c r="AJ178" s="13">
        <v>0.15247816</v>
      </c>
      <c r="AK178" s="13">
        <v>3.3690650000000003E-2</v>
      </c>
      <c r="AL178" s="13">
        <v>5.5747400000000003E-2</v>
      </c>
      <c r="AM178" s="13">
        <v>3.7344499999999998E-3</v>
      </c>
      <c r="AN178" s="13">
        <v>0.15247816</v>
      </c>
      <c r="AO178" s="13">
        <v>3.3690650000000003E-2</v>
      </c>
      <c r="AP178" s="13">
        <v>5.5747400000000003E-2</v>
      </c>
      <c r="AQ178" s="13">
        <v>3.7344499999999998E-3</v>
      </c>
      <c r="AR178" s="13">
        <v>0.15247816</v>
      </c>
      <c r="AS178" s="13">
        <v>3.3690650000000003E-2</v>
      </c>
      <c r="AT178" s="13">
        <v>5.5747400000000003E-2</v>
      </c>
      <c r="AU178" s="13">
        <v>3.7344499999999998E-3</v>
      </c>
      <c r="AV178" s="13">
        <v>0.15247816</v>
      </c>
      <c r="AW178" s="13">
        <v>3.3690650000000003E-2</v>
      </c>
      <c r="AX178" s="13">
        <v>5.5747400000000003E-2</v>
      </c>
      <c r="AY178" s="13">
        <v>3.7344499999999998E-3</v>
      </c>
      <c r="AZ178" s="13">
        <v>0.15247816</v>
      </c>
      <c r="BA178" s="86">
        <v>1.58730158730159E-2</v>
      </c>
      <c r="BB178" s="86">
        <v>0</v>
      </c>
      <c r="BC178" s="13">
        <v>0</v>
      </c>
      <c r="BD178" s="13">
        <v>5.2631578947368397E-2</v>
      </c>
      <c r="BE178" s="14">
        <v>2.9411764705882401E-2</v>
      </c>
      <c r="BF178" s="14">
        <v>0</v>
      </c>
      <c r="BG178" s="14">
        <v>0</v>
      </c>
      <c r="BH178" s="14">
        <v>4.8387096774193498E-2</v>
      </c>
      <c r="BI178" s="14">
        <v>2.8985507246376802E-2</v>
      </c>
      <c r="BJ178" s="14">
        <v>0</v>
      </c>
      <c r="BK178" s="14">
        <v>0</v>
      </c>
      <c r="BL178" s="430">
        <v>6.4516129032258104E-2</v>
      </c>
      <c r="BM178" s="14">
        <v>6.0606060606060601E-2</v>
      </c>
      <c r="BN178" s="14">
        <v>0</v>
      </c>
      <c r="BO178" s="14">
        <v>0</v>
      </c>
      <c r="BP178" s="14">
        <v>8.4745762711864403E-2</v>
      </c>
      <c r="BQ178" s="86">
        <v>6.0606060606060601E-2</v>
      </c>
      <c r="BR178" s="86">
        <v>0</v>
      </c>
      <c r="BS178" s="86">
        <v>0</v>
      </c>
      <c r="BT178" s="86">
        <v>8.4745762711864403E-2</v>
      </c>
      <c r="BU178" s="14" t="s">
        <v>36</v>
      </c>
      <c r="BV178" s="14" t="s">
        <v>35</v>
      </c>
      <c r="BW178" s="14" t="s">
        <v>35</v>
      </c>
      <c r="BX178" s="14" t="s">
        <v>35</v>
      </c>
      <c r="BY178" s="14" t="s">
        <v>36</v>
      </c>
      <c r="BZ178" s="14" t="s">
        <v>35</v>
      </c>
      <c r="CA178" s="14" t="s">
        <v>35</v>
      </c>
      <c r="CB178" s="14" t="s">
        <v>35</v>
      </c>
      <c r="CC178" s="14">
        <v>11.49</v>
      </c>
      <c r="CD178" s="14">
        <v>11.49</v>
      </c>
      <c r="CE178" s="14">
        <v>11.49</v>
      </c>
      <c r="CF178" s="14">
        <v>11.49</v>
      </c>
      <c r="CG178" s="14">
        <v>11.49</v>
      </c>
      <c r="CH178" s="14">
        <v>11.49</v>
      </c>
      <c r="CI178" s="14">
        <v>11.22</v>
      </c>
      <c r="CJ178" s="14">
        <f>INDEX('Monthy Targets'!AC:AC,(MATCH(FY2019_ALL_Targets!$B:$B,'Monthy Targets'!$B:$B,0)))</f>
        <v>11.18</v>
      </c>
      <c r="CK178" s="14">
        <f>INDEX('Monthy Targets'!AD:AD,(MATCH(FY2019_ALL_Targets!$B:$B,'Monthy Targets'!$B:$B,0)))</f>
        <v>11.18</v>
      </c>
      <c r="CL178" s="14">
        <f>INDEX('Monthy Targets'!AE:AE,(MATCH(FY2019_ALL_Targets!$B:$B,'Monthy Targets'!$B:$B,0)))</f>
        <v>11.18</v>
      </c>
      <c r="CM178" s="14">
        <f>INDEX('Monthy Targets'!AF:AF,(MATCH(FY2019_ALL_Targets!$B:$B,'Monthy Targets'!$B:$B,0)))</f>
        <v>11.18</v>
      </c>
      <c r="CN178" s="14">
        <f>INDEX('Monthy Targets'!AG:AG,(MATCH(FY2019_ALL_Targets!$B:$B,'Monthy Targets'!$B:$B,0)))</f>
        <v>11.18</v>
      </c>
      <c r="CO178" s="14">
        <v>0.78</v>
      </c>
      <c r="CP178" s="14">
        <v>0.78</v>
      </c>
      <c r="CQ178" s="14">
        <v>0.78</v>
      </c>
      <c r="CR178" s="14">
        <v>0.78</v>
      </c>
      <c r="CS178" s="14">
        <v>0.78</v>
      </c>
      <c r="CT178" s="14">
        <v>0.78</v>
      </c>
      <c r="CU178" s="14">
        <v>0.78</v>
      </c>
      <c r="CV178" s="14">
        <v>0.78</v>
      </c>
      <c r="CW178" s="14">
        <v>0.76</v>
      </c>
      <c r="CX178" s="14">
        <v>0.76</v>
      </c>
      <c r="CY178" s="14">
        <v>0.76</v>
      </c>
      <c r="CZ178" s="14">
        <v>0.76</v>
      </c>
      <c r="DA178" s="14">
        <f>IF('QIPP Scorecard'!$AA$1=4,IF(FY2019_ALL_Targets!$BU178="Yes",INDEX('Final Comp Values'!$BN:$BN,MATCH(FY2019_ALL_Targets!$A178,'Final Comp Values'!$B:$B,0)),IF($BU178="Min Data",0,0)),0)</f>
        <v>0</v>
      </c>
      <c r="DB178" s="14">
        <f>IF('QIPP Scorecard'!$AA$1=4,IF(FY2019_ALL_Targets!$BV178="Yes",INDEX('Final Comp Values'!$BN:$BN,MATCH(FY2019_ALL_Targets!$A178,'Final Comp Values'!$B:$B,0)),IF($BV178="Min Data",0,0)),0)</f>
        <v>0.76</v>
      </c>
      <c r="DC178" s="14">
        <f>IF('QIPP Scorecard'!$AA$1=4,IF(FY2019_ALL_Targets!$BW178="Yes",INDEX('Final Comp Values'!$BN:$BN,MATCH(FY2019_ALL_Targets!$A178,'Final Comp Values'!$B:$B,0)),IF(CI178="Min Data",0,0)),0)</f>
        <v>0.76</v>
      </c>
      <c r="DD178" s="14">
        <f>IF('QIPP Scorecard'!$AA$1=4,IF(FY2019_ALL_Targets!$BX178="Yes",INDEX('Final Comp Values'!$BN:$BN,MATCH(FY2019_ALL_Targets!$A178,'Final Comp Values'!$B:$B,0)),IF($BX178="Min Data",0,0)),0)</f>
        <v>0.76</v>
      </c>
      <c r="DE178" s="14">
        <v>1.44</v>
      </c>
      <c r="DF178" s="14">
        <v>1.44</v>
      </c>
      <c r="DG178" s="14">
        <v>1.44</v>
      </c>
      <c r="DH178" s="14">
        <v>1.44</v>
      </c>
      <c r="DI178" s="14">
        <v>1.44</v>
      </c>
      <c r="DJ178" s="14">
        <v>1.44</v>
      </c>
      <c r="DK178" s="14">
        <v>1.44</v>
      </c>
      <c r="DL178" s="14">
        <v>1.44</v>
      </c>
      <c r="DM178" s="14">
        <v>1.41</v>
      </c>
      <c r="DN178" s="14">
        <v>1.41</v>
      </c>
      <c r="DO178" s="14">
        <v>1.41</v>
      </c>
      <c r="DP178" s="14">
        <v>1.41</v>
      </c>
      <c r="DQ178" s="14">
        <f>IF('QIPP Scorecard'!$AA$1=4,IF(FY2019_ALL_Targets!$BY178="Yes",INDEX('Final Comp Values'!$BK:$BK,MATCH(FY2019_ALL_Targets!$A178,'Final Comp Values'!$B:$B,0)),IF($BY178="Min Data",0,0)),0)</f>
        <v>0</v>
      </c>
      <c r="DR178" s="14">
        <f>IF('QIPP Scorecard'!$AA$1=4,IF(FY2019_ALL_Targets!$BZ178="Yes",INDEX('Final Comp Values'!$BO:$BO,MATCH(FY2019_ALL_Targets!$A178,'Final Comp Values'!$B:$B,0)),IF($BZ178="Min Data",0,0)),0)</f>
        <v>1.41</v>
      </c>
      <c r="DS178" s="14">
        <f>IF('QIPP Scorecard'!$AA$1=4,IF(FY2019_ALL_Targets!$CA178="Yes",INDEX('Final Comp Values'!$BO:$BO,MATCH(FY2019_ALL_Targets!$A178,'Final Comp Values'!$B:$B,0)),IF($CA178="Min Data",0,0)),0)</f>
        <v>1.41</v>
      </c>
      <c r="DT178" s="14">
        <f>IF('QIPP Scorecard'!$AA$1=4,IF(FY2019_ALL_Targets!$CB178="Yes",INDEX('Final Comp Values'!$BO:$BO,MATCH(FY2019_ALL_Targets!$A178,'Final Comp Values'!$B:$B,0)),IF($CB178="Min Data",0,0)),0)</f>
        <v>1.41</v>
      </c>
      <c r="DU178" s="14">
        <v>2.04</v>
      </c>
      <c r="DV178" s="14">
        <v>2.31</v>
      </c>
      <c r="DW178" s="14">
        <v>2.4</v>
      </c>
      <c r="DX178" s="14">
        <v>2.11</v>
      </c>
      <c r="DY178" s="12">
        <f t="shared" si="11"/>
        <v>1</v>
      </c>
      <c r="DZ178" s="12">
        <f t="shared" si="12"/>
        <v>1</v>
      </c>
      <c r="EA178" s="12">
        <f t="shared" si="13"/>
        <v>0</v>
      </c>
      <c r="EB178" s="12">
        <f t="shared" si="14"/>
        <v>0</v>
      </c>
    </row>
    <row r="179" spans="1:132" x14ac:dyDescent="0.25">
      <c r="A179" s="297">
        <v>4283</v>
      </c>
      <c r="B179" s="347">
        <v>675182</v>
      </c>
      <c r="C179" s="297">
        <v>1028715</v>
      </c>
      <c r="D179" s="14">
        <v>1306042973</v>
      </c>
      <c r="E179" s="26" t="s">
        <v>923</v>
      </c>
      <c r="F179" s="26" t="str">
        <f>INDEX('Mar - Aug'!X:X,MATCH(A179,'Mar - Aug'!B:B,0))</f>
        <v>Lubbock</v>
      </c>
      <c r="G179" s="26" t="s">
        <v>3161</v>
      </c>
      <c r="H179" s="26"/>
      <c r="I179" s="26" t="str">
        <f t="shared" si="10"/>
        <v/>
      </c>
      <c r="J179" s="299" t="s">
        <v>166</v>
      </c>
      <c r="K179" s="299" t="s">
        <v>1011</v>
      </c>
      <c r="L179" s="299" t="s">
        <v>167</v>
      </c>
      <c r="M179" s="13">
        <v>2.9411739999999999E-2</v>
      </c>
      <c r="N179" s="13">
        <v>5.9322010000000001E-2</v>
      </c>
      <c r="O179" s="13">
        <v>0</v>
      </c>
      <c r="P179" s="13">
        <v>8.333335E-2</v>
      </c>
      <c r="Q179" s="13">
        <v>3.3690650000000003E-2</v>
      </c>
      <c r="R179" s="13">
        <v>5.5747400000000003E-2</v>
      </c>
      <c r="S179" s="13">
        <v>3.7344499999999998E-3</v>
      </c>
      <c r="T179" s="13">
        <v>0.15247816</v>
      </c>
      <c r="U179" s="13">
        <v>3.3690650000000003E-2</v>
      </c>
      <c r="V179" s="13">
        <v>5.8313535829999999E-2</v>
      </c>
      <c r="W179" s="13">
        <v>3.7344499999999998E-3</v>
      </c>
      <c r="X179" s="13">
        <v>0.15247816</v>
      </c>
      <c r="Y179" s="13">
        <v>3.3690650000000003E-2</v>
      </c>
      <c r="Z179" s="13">
        <v>5.6355909500000002E-2</v>
      </c>
      <c r="AA179" s="13">
        <v>3.7344499999999998E-3</v>
      </c>
      <c r="AB179" s="13">
        <v>0.15247816</v>
      </c>
      <c r="AC179" s="13">
        <v>3.3690650000000003E-2</v>
      </c>
      <c r="AD179" s="13">
        <v>5.7305061660000003E-2</v>
      </c>
      <c r="AE179" s="13">
        <v>3.7344499999999998E-3</v>
      </c>
      <c r="AF179" s="13">
        <v>0.15247816</v>
      </c>
      <c r="AG179" s="13">
        <v>3.3690650000000003E-2</v>
      </c>
      <c r="AH179" s="13">
        <v>5.5747400000000003E-2</v>
      </c>
      <c r="AI179" s="13">
        <v>3.7344499999999998E-3</v>
      </c>
      <c r="AJ179" s="13">
        <v>0.15247816</v>
      </c>
      <c r="AK179" s="13">
        <v>3.3690650000000003E-2</v>
      </c>
      <c r="AL179" s="13">
        <v>5.6296587490000001E-2</v>
      </c>
      <c r="AM179" s="13">
        <v>3.7344499999999998E-3</v>
      </c>
      <c r="AN179" s="13">
        <v>0.15247816</v>
      </c>
      <c r="AO179" s="13">
        <v>3.3690650000000003E-2</v>
      </c>
      <c r="AP179" s="13">
        <v>5.5747400000000003E-2</v>
      </c>
      <c r="AQ179" s="13">
        <v>3.7344499999999998E-3</v>
      </c>
      <c r="AR179" s="13">
        <v>0.15247816</v>
      </c>
      <c r="AS179" s="13">
        <v>3.3690650000000003E-2</v>
      </c>
      <c r="AT179" s="13">
        <v>5.5747400000000003E-2</v>
      </c>
      <c r="AU179" s="13">
        <v>3.7344499999999998E-3</v>
      </c>
      <c r="AV179" s="13">
        <v>0.15247816</v>
      </c>
      <c r="AW179" s="13">
        <v>3.3690650000000003E-2</v>
      </c>
      <c r="AX179" s="13">
        <v>5.5747400000000003E-2</v>
      </c>
      <c r="AY179" s="13">
        <v>3.7344499999999998E-3</v>
      </c>
      <c r="AZ179" s="13">
        <v>0.15247816</v>
      </c>
      <c r="BA179" s="86">
        <v>2.27272727272727E-2</v>
      </c>
      <c r="BB179" s="86">
        <v>0</v>
      </c>
      <c r="BC179" s="13">
        <v>0</v>
      </c>
      <c r="BD179" s="13">
        <v>9.3023255813953501E-2</v>
      </c>
      <c r="BE179" s="14">
        <v>2.5641025641025599E-2</v>
      </c>
      <c r="BF179" s="14">
        <v>0</v>
      </c>
      <c r="BG179" s="14">
        <v>0</v>
      </c>
      <c r="BH179" s="14">
        <v>0.18421052631578899</v>
      </c>
      <c r="BI179" s="14">
        <v>7.69230769230769E-2</v>
      </c>
      <c r="BJ179" s="14">
        <v>0</v>
      </c>
      <c r="BK179" s="14">
        <v>0</v>
      </c>
      <c r="BL179" s="430">
        <v>0.135135135135135</v>
      </c>
      <c r="BM179" s="14">
        <v>2.8571428571428598E-2</v>
      </c>
      <c r="BN179" s="14">
        <v>4.1666666666666699E-2</v>
      </c>
      <c r="BO179" s="14">
        <v>0</v>
      </c>
      <c r="BP179" s="14">
        <v>0.18181818181818199</v>
      </c>
      <c r="BQ179" s="86">
        <v>2.8571428571428598E-2</v>
      </c>
      <c r="BR179" s="86">
        <v>4.1666666666666699E-2</v>
      </c>
      <c r="BS179" s="86">
        <v>0</v>
      </c>
      <c r="BT179" s="86">
        <v>0.18181818181818199</v>
      </c>
      <c r="BU179" s="14" t="s">
        <v>35</v>
      </c>
      <c r="BV179" s="14" t="s">
        <v>35</v>
      </c>
      <c r="BW179" s="14" t="s">
        <v>35</v>
      </c>
      <c r="BX179" s="14" t="s">
        <v>36</v>
      </c>
      <c r="BY179" s="14" t="s">
        <v>35</v>
      </c>
      <c r="BZ179" s="14" t="s">
        <v>35</v>
      </c>
      <c r="CA179" s="14" t="s">
        <v>35</v>
      </c>
      <c r="CB179" s="14" t="s">
        <v>36</v>
      </c>
      <c r="CC179" s="14">
        <v>8.15</v>
      </c>
      <c r="CD179" s="14">
        <v>8.15</v>
      </c>
      <c r="CE179" s="14">
        <v>8.15</v>
      </c>
      <c r="CF179" s="14">
        <v>8.15</v>
      </c>
      <c r="CG179" s="14">
        <v>8.15</v>
      </c>
      <c r="CH179" s="14">
        <v>8.15</v>
      </c>
      <c r="CI179" s="14">
        <v>8.27</v>
      </c>
      <c r="CJ179" s="14">
        <f>INDEX('Monthy Targets'!AC:AC,(MATCH(FY2019_ALL_Targets!$B:$B,'Monthy Targets'!$B:$B,0)))</f>
        <v>8.24</v>
      </c>
      <c r="CK179" s="14">
        <f>INDEX('Monthy Targets'!AD:AD,(MATCH(FY2019_ALL_Targets!$B:$B,'Monthy Targets'!$B:$B,0)))</f>
        <v>8.24</v>
      </c>
      <c r="CL179" s="14">
        <f>INDEX('Monthy Targets'!AE:AE,(MATCH(FY2019_ALL_Targets!$B:$B,'Monthy Targets'!$B:$B,0)))</f>
        <v>8.24</v>
      </c>
      <c r="CM179" s="14">
        <f>INDEX('Monthy Targets'!AF:AF,(MATCH(FY2019_ALL_Targets!$B:$B,'Monthy Targets'!$B:$B,0)))</f>
        <v>8.24</v>
      </c>
      <c r="CN179" s="14">
        <f>INDEX('Monthy Targets'!AG:AG,(MATCH(FY2019_ALL_Targets!$B:$B,'Monthy Targets'!$B:$B,0)))</f>
        <v>8.24</v>
      </c>
      <c r="CO179" s="14">
        <v>0.55000000000000004</v>
      </c>
      <c r="CP179" s="14">
        <v>0.55000000000000004</v>
      </c>
      <c r="CQ179" s="14">
        <v>0.55000000000000004</v>
      </c>
      <c r="CR179" s="14">
        <v>0.55000000000000004</v>
      </c>
      <c r="CS179" s="14">
        <v>0.55000000000000004</v>
      </c>
      <c r="CT179" s="14">
        <v>0.55000000000000004</v>
      </c>
      <c r="CU179" s="14">
        <v>0.55000000000000004</v>
      </c>
      <c r="CV179" s="14">
        <v>0</v>
      </c>
      <c r="CW179" s="14">
        <v>0</v>
      </c>
      <c r="CX179" s="14">
        <v>0.56000000000000005</v>
      </c>
      <c r="CY179" s="14">
        <v>0.56000000000000005</v>
      </c>
      <c r="CZ179" s="14">
        <v>0.56000000000000005</v>
      </c>
      <c r="DA179" s="14">
        <f>IF('QIPP Scorecard'!$AA$1=4,IF(FY2019_ALL_Targets!$BU179="Yes",INDEX('Final Comp Values'!$BN:$BN,MATCH(FY2019_ALL_Targets!$A179,'Final Comp Values'!$B:$B,0)),IF($BU179="Min Data",0,0)),0)</f>
        <v>0.56000000000000005</v>
      </c>
      <c r="DB179" s="14">
        <f>IF('QIPP Scorecard'!$AA$1=4,IF(FY2019_ALL_Targets!$BV179="Yes",INDEX('Final Comp Values'!$BN:$BN,MATCH(FY2019_ALL_Targets!$A179,'Final Comp Values'!$B:$B,0)),IF($BV179="Min Data",0,0)),0)</f>
        <v>0.56000000000000005</v>
      </c>
      <c r="DC179" s="14">
        <f>IF('QIPP Scorecard'!$AA$1=4,IF(FY2019_ALL_Targets!$BW179="Yes",INDEX('Final Comp Values'!$BN:$BN,MATCH(FY2019_ALL_Targets!$A179,'Final Comp Values'!$B:$B,0)),IF(CI179="Min Data",0,0)),0)</f>
        <v>0.56000000000000005</v>
      </c>
      <c r="DD179" s="14">
        <f>IF('QIPP Scorecard'!$AA$1=4,IF(FY2019_ALL_Targets!$BX179="Yes",INDEX('Final Comp Values'!$BN:$BN,MATCH(FY2019_ALL_Targets!$A179,'Final Comp Values'!$B:$B,0)),IF($BX179="Min Data",0,0)),0)</f>
        <v>0</v>
      </c>
      <c r="DE179" s="14">
        <v>1.02</v>
      </c>
      <c r="DF179" s="14">
        <v>1.02</v>
      </c>
      <c r="DG179" s="14">
        <v>1.02</v>
      </c>
      <c r="DH179" s="14">
        <v>1.02</v>
      </c>
      <c r="DI179" s="14">
        <v>1.02</v>
      </c>
      <c r="DJ179" s="14">
        <v>1.02</v>
      </c>
      <c r="DK179" s="14">
        <v>1.02</v>
      </c>
      <c r="DL179" s="14">
        <v>0</v>
      </c>
      <c r="DM179" s="14">
        <v>0</v>
      </c>
      <c r="DN179" s="14">
        <v>1.04</v>
      </c>
      <c r="DO179" s="14">
        <v>1.04</v>
      </c>
      <c r="DP179" s="14">
        <v>1.04</v>
      </c>
      <c r="DQ179" s="14">
        <f>IF('QIPP Scorecard'!$AA$1=4,IF(FY2019_ALL_Targets!$BY179="Yes",INDEX('Final Comp Values'!$BK:$BK,MATCH(FY2019_ALL_Targets!$A179,'Final Comp Values'!$B:$B,0)),IF($BY179="Min Data",0,0)),0)</f>
        <v>1.04</v>
      </c>
      <c r="DR179" s="14">
        <f>IF('QIPP Scorecard'!$AA$1=4,IF(FY2019_ALL_Targets!$BZ179="Yes",INDEX('Final Comp Values'!$BO:$BO,MATCH(FY2019_ALL_Targets!$A179,'Final Comp Values'!$B:$B,0)),IF($BZ179="Min Data",0,0)),0)</f>
        <v>1.04</v>
      </c>
      <c r="DS179" s="14">
        <f>IF('QIPP Scorecard'!$AA$1=4,IF(FY2019_ALL_Targets!$CA179="Yes",INDEX('Final Comp Values'!$BO:$BO,MATCH(FY2019_ALL_Targets!$A179,'Final Comp Values'!$B:$B,0)),IF($CA179="Min Data",0,0)),0)</f>
        <v>1.04</v>
      </c>
      <c r="DT179" s="14">
        <f>IF('QIPP Scorecard'!$AA$1=4,IF(FY2019_ALL_Targets!$CB179="Yes",INDEX('Final Comp Values'!$BO:$BO,MATCH(FY2019_ALL_Targets!$A179,'Final Comp Values'!$B:$B,0)),IF($CB179="Min Data",0,0)),0)</f>
        <v>0</v>
      </c>
      <c r="DU179" s="14">
        <v>1.45</v>
      </c>
      <c r="DV179" s="14">
        <v>1.46</v>
      </c>
      <c r="DW179" s="14">
        <v>1.51</v>
      </c>
      <c r="DX179" s="14">
        <v>1.49</v>
      </c>
      <c r="DY179" s="12">
        <f t="shared" si="11"/>
        <v>1</v>
      </c>
      <c r="DZ179" s="12">
        <f t="shared" si="12"/>
        <v>1</v>
      </c>
      <c r="EA179" s="12">
        <f t="shared" si="13"/>
        <v>0</v>
      </c>
      <c r="EB179" s="12">
        <f t="shared" si="14"/>
        <v>0</v>
      </c>
    </row>
    <row r="180" spans="1:132" x14ac:dyDescent="0.25">
      <c r="A180" s="297">
        <v>5269</v>
      </c>
      <c r="B180" s="347">
        <v>675185</v>
      </c>
      <c r="C180" s="297">
        <v>1028707</v>
      </c>
      <c r="D180" s="14">
        <v>1982033585</v>
      </c>
      <c r="E180" s="26" t="s">
        <v>937</v>
      </c>
      <c r="F180" s="26" t="str">
        <f>INDEX('Mar - Aug'!X:X,MATCH(A180,'Mar - Aug'!B:B,0))</f>
        <v>Tarrant</v>
      </c>
      <c r="G180" s="26" t="s">
        <v>3078</v>
      </c>
      <c r="H180" s="26"/>
      <c r="I180" s="26" t="str">
        <f t="shared" si="10"/>
        <v/>
      </c>
      <c r="J180" s="299" t="s">
        <v>2442</v>
      </c>
      <c r="K180" s="299" t="s">
        <v>966</v>
      </c>
      <c r="L180" s="299" t="s">
        <v>2443</v>
      </c>
      <c r="M180" s="13">
        <v>4.2959400000000002E-2</v>
      </c>
      <c r="N180" s="13">
        <v>1.538462E-2</v>
      </c>
      <c r="O180" s="13">
        <v>0</v>
      </c>
      <c r="P180" s="13">
        <v>0.18750000999999999</v>
      </c>
      <c r="Q180" s="13">
        <v>3.3690650000000003E-2</v>
      </c>
      <c r="R180" s="13">
        <v>5.5747400000000003E-2</v>
      </c>
      <c r="S180" s="13">
        <v>3.7344499999999998E-3</v>
      </c>
      <c r="T180" s="13">
        <v>0.15247816</v>
      </c>
      <c r="U180" s="13">
        <v>4.22290902E-2</v>
      </c>
      <c r="V180" s="13">
        <v>5.5747400000000003E-2</v>
      </c>
      <c r="W180" s="13">
        <v>3.7344499999999998E-3</v>
      </c>
      <c r="X180" s="13">
        <v>0.18431250983</v>
      </c>
      <c r="Y180" s="13">
        <v>4.0811430000000003E-2</v>
      </c>
      <c r="Z180" s="13">
        <v>5.5747400000000003E-2</v>
      </c>
      <c r="AA180" s="13">
        <v>3.7344499999999998E-3</v>
      </c>
      <c r="AB180" s="13">
        <v>0.17812500949999999</v>
      </c>
      <c r="AC180" s="13">
        <v>4.1498780399999997E-2</v>
      </c>
      <c r="AD180" s="13">
        <v>5.5747400000000003E-2</v>
      </c>
      <c r="AE180" s="13">
        <v>3.7344499999999998E-3</v>
      </c>
      <c r="AF180" s="13">
        <v>0.18112500966</v>
      </c>
      <c r="AG180" s="13">
        <v>3.8663459999999997E-2</v>
      </c>
      <c r="AH180" s="13">
        <v>5.5747400000000003E-2</v>
      </c>
      <c r="AI180" s="13">
        <v>3.7344499999999998E-3</v>
      </c>
      <c r="AJ180" s="13">
        <v>0.16875000900000001</v>
      </c>
      <c r="AK180" s="13">
        <v>4.0768470600000002E-2</v>
      </c>
      <c r="AL180" s="13">
        <v>5.5747400000000003E-2</v>
      </c>
      <c r="AM180" s="13">
        <v>3.7344499999999998E-3</v>
      </c>
      <c r="AN180" s="13">
        <v>0.17793750949000001</v>
      </c>
      <c r="AO180" s="13">
        <v>3.6515489999999998E-2</v>
      </c>
      <c r="AP180" s="13">
        <v>5.5747400000000003E-2</v>
      </c>
      <c r="AQ180" s="13">
        <v>3.7344499999999998E-3</v>
      </c>
      <c r="AR180" s="13">
        <v>0.1593750085</v>
      </c>
      <c r="AS180" s="13">
        <v>3.9952241999999999E-2</v>
      </c>
      <c r="AT180" s="13">
        <v>5.5747400000000003E-2</v>
      </c>
      <c r="AU180" s="13">
        <v>3.7344499999999998E-3</v>
      </c>
      <c r="AV180" s="13">
        <v>0.17437500929999999</v>
      </c>
      <c r="AW180" s="13">
        <v>3.4367519999999999E-2</v>
      </c>
      <c r="AX180" s="13">
        <v>5.5747400000000003E-2</v>
      </c>
      <c r="AY180" s="13">
        <v>3.7344499999999998E-3</v>
      </c>
      <c r="AZ180" s="13">
        <v>0.15247816</v>
      </c>
      <c r="BA180" s="86">
        <v>1.9047619047619001E-2</v>
      </c>
      <c r="BB180" s="86">
        <v>0</v>
      </c>
      <c r="BC180" s="13">
        <v>0</v>
      </c>
      <c r="BD180" s="13">
        <v>0.15</v>
      </c>
      <c r="BE180" s="14">
        <v>3.6363636363636397E-2</v>
      </c>
      <c r="BF180" s="14">
        <v>1.01010101010101E-2</v>
      </c>
      <c r="BG180" s="14">
        <v>0</v>
      </c>
      <c r="BH180" s="14">
        <v>6.6666666666666693E-2</v>
      </c>
      <c r="BI180" s="14">
        <v>5.3097345132743397E-2</v>
      </c>
      <c r="BJ180" s="14">
        <v>3.09278350515464E-2</v>
      </c>
      <c r="BK180" s="14">
        <v>0</v>
      </c>
      <c r="BL180" s="430">
        <v>6.5789473684210495E-2</v>
      </c>
      <c r="BM180" s="14">
        <v>7.4766355140186896E-2</v>
      </c>
      <c r="BN180" s="14">
        <v>1.94174757281553E-2</v>
      </c>
      <c r="BO180" s="14">
        <v>0</v>
      </c>
      <c r="BP180" s="14">
        <v>9.2105263157894704E-2</v>
      </c>
      <c r="BQ180" s="86">
        <v>7.4766355140186896E-2</v>
      </c>
      <c r="BR180" s="86">
        <v>1.94174757281553E-2</v>
      </c>
      <c r="BS180" s="86">
        <v>0</v>
      </c>
      <c r="BT180" s="86">
        <v>9.2105263157894704E-2</v>
      </c>
      <c r="BU180" s="14" t="s">
        <v>36</v>
      </c>
      <c r="BV180" s="14" t="s">
        <v>35</v>
      </c>
      <c r="BW180" s="14" t="s">
        <v>35</v>
      </c>
      <c r="BX180" s="14" t="s">
        <v>35</v>
      </c>
      <c r="BY180" s="14" t="s">
        <v>36</v>
      </c>
      <c r="BZ180" s="14" t="s">
        <v>35</v>
      </c>
      <c r="CA180" s="14" t="s">
        <v>35</v>
      </c>
      <c r="CB180" s="14" t="s">
        <v>35</v>
      </c>
      <c r="CC180" s="14">
        <v>9.3800000000000008</v>
      </c>
      <c r="CD180" s="14">
        <v>9.3800000000000008</v>
      </c>
      <c r="CE180" s="14">
        <v>9.3800000000000008</v>
      </c>
      <c r="CF180" s="14">
        <v>9.3800000000000008</v>
      </c>
      <c r="CG180" s="14">
        <v>9.3800000000000008</v>
      </c>
      <c r="CH180" s="14">
        <v>9.3800000000000008</v>
      </c>
      <c r="CI180" s="14">
        <v>9.1</v>
      </c>
      <c r="CJ180" s="14">
        <f>INDEX('Monthy Targets'!AC:AC,(MATCH(FY2019_ALL_Targets!$B:$B,'Monthy Targets'!$B:$B,0)))</f>
        <v>9.07</v>
      </c>
      <c r="CK180" s="14">
        <f>INDEX('Monthy Targets'!AD:AD,(MATCH(FY2019_ALL_Targets!$B:$B,'Monthy Targets'!$B:$B,0)))</f>
        <v>9.07</v>
      </c>
      <c r="CL180" s="14">
        <f>INDEX('Monthy Targets'!AE:AE,(MATCH(FY2019_ALL_Targets!$B:$B,'Monthy Targets'!$B:$B,0)))</f>
        <v>9.07</v>
      </c>
      <c r="CM180" s="14">
        <f>INDEX('Monthy Targets'!AF:AF,(MATCH(FY2019_ALL_Targets!$B:$B,'Monthy Targets'!$B:$B,0)))</f>
        <v>9.07</v>
      </c>
      <c r="CN180" s="14">
        <f>INDEX('Monthy Targets'!AG:AG,(MATCH(FY2019_ALL_Targets!$B:$B,'Monthy Targets'!$B:$B,0)))</f>
        <v>9.07</v>
      </c>
      <c r="CO180" s="14">
        <v>0.64</v>
      </c>
      <c r="CP180" s="14">
        <v>0.64</v>
      </c>
      <c r="CQ180" s="14">
        <v>0.64</v>
      </c>
      <c r="CR180" s="14">
        <v>0.64</v>
      </c>
      <c r="CS180" s="14">
        <v>0.64</v>
      </c>
      <c r="CT180" s="14">
        <v>0.64</v>
      </c>
      <c r="CU180" s="14">
        <v>0.64</v>
      </c>
      <c r="CV180" s="14">
        <v>0.64</v>
      </c>
      <c r="CW180" s="14">
        <v>0</v>
      </c>
      <c r="CX180" s="14">
        <v>0.62</v>
      </c>
      <c r="CY180" s="14">
        <v>0.62</v>
      </c>
      <c r="CZ180" s="14">
        <v>0.62</v>
      </c>
      <c r="DA180" s="14">
        <f>IF('QIPP Scorecard'!$AA$1=4,IF(FY2019_ALL_Targets!$BU180="Yes",INDEX('Final Comp Values'!$BN:$BN,MATCH(FY2019_ALL_Targets!$A180,'Final Comp Values'!$B:$B,0)),IF($BU180="Min Data",0,0)),0)</f>
        <v>0</v>
      </c>
      <c r="DB180" s="14">
        <f>IF('QIPP Scorecard'!$AA$1=4,IF(FY2019_ALL_Targets!$BV180="Yes",INDEX('Final Comp Values'!$BN:$BN,MATCH(FY2019_ALL_Targets!$A180,'Final Comp Values'!$B:$B,0)),IF($BV180="Min Data",0,0)),0)</f>
        <v>0.62</v>
      </c>
      <c r="DC180" s="14">
        <f>IF('QIPP Scorecard'!$AA$1=4,IF(FY2019_ALL_Targets!$BW180="Yes",INDEX('Final Comp Values'!$BN:$BN,MATCH(FY2019_ALL_Targets!$A180,'Final Comp Values'!$B:$B,0)),IF(CI180="Min Data",0,0)),0)</f>
        <v>0.62</v>
      </c>
      <c r="DD180" s="14">
        <f>IF('QIPP Scorecard'!$AA$1=4,IF(FY2019_ALL_Targets!$BX180="Yes",INDEX('Final Comp Values'!$BN:$BN,MATCH(FY2019_ALL_Targets!$A180,'Final Comp Values'!$B:$B,0)),IF($BX180="Min Data",0,0)),0)</f>
        <v>0.62</v>
      </c>
      <c r="DE180" s="14">
        <v>1.18</v>
      </c>
      <c r="DF180" s="14">
        <v>1.18</v>
      </c>
      <c r="DG180" s="14">
        <v>1.18</v>
      </c>
      <c r="DH180" s="14">
        <v>1.18</v>
      </c>
      <c r="DI180" s="14">
        <v>1.18</v>
      </c>
      <c r="DJ180" s="14">
        <v>1.18</v>
      </c>
      <c r="DK180" s="14">
        <v>1.18</v>
      </c>
      <c r="DL180" s="14">
        <v>1.18</v>
      </c>
      <c r="DM180" s="14">
        <v>0</v>
      </c>
      <c r="DN180" s="14">
        <v>1.1399999999999999</v>
      </c>
      <c r="DO180" s="14">
        <v>1.1399999999999999</v>
      </c>
      <c r="DP180" s="14">
        <v>1.1399999999999999</v>
      </c>
      <c r="DQ180" s="14">
        <f>IF('QIPP Scorecard'!$AA$1=4,IF(FY2019_ALL_Targets!$BY180="Yes",INDEX('Final Comp Values'!$BK:$BK,MATCH(FY2019_ALL_Targets!$A180,'Final Comp Values'!$B:$B,0)),IF($BY180="Min Data",0,0)),0)</f>
        <v>0</v>
      </c>
      <c r="DR180" s="14">
        <f>IF('QIPP Scorecard'!$AA$1=4,IF(FY2019_ALL_Targets!$BZ180="Yes",INDEX('Final Comp Values'!$BO:$BO,MATCH(FY2019_ALL_Targets!$A180,'Final Comp Values'!$B:$B,0)),IF($BZ180="Min Data",0,0)),0)</f>
        <v>1.1399999999999999</v>
      </c>
      <c r="DS180" s="14">
        <f>IF('QIPP Scorecard'!$AA$1=4,IF(FY2019_ALL_Targets!$CA180="Yes",INDEX('Final Comp Values'!$BO:$BO,MATCH(FY2019_ALL_Targets!$A180,'Final Comp Values'!$B:$B,0)),IF($CA180="Min Data",0,0)),0)</f>
        <v>1.1399999999999999</v>
      </c>
      <c r="DT180" s="14">
        <f>IF('QIPP Scorecard'!$AA$1=4,IF(FY2019_ALL_Targets!$CB180="Yes",INDEX('Final Comp Values'!$BO:$BO,MATCH(FY2019_ALL_Targets!$A180,'Final Comp Values'!$B:$B,0)),IF($CB180="Min Data",0,0)),0)</f>
        <v>1.1399999999999999</v>
      </c>
      <c r="DU180" s="14">
        <v>1.67</v>
      </c>
      <c r="DV180" s="14">
        <v>1.88</v>
      </c>
      <c r="DW180" s="14">
        <v>1.75</v>
      </c>
      <c r="DX180" s="14">
        <v>1.72</v>
      </c>
      <c r="DY180" s="12">
        <f t="shared" si="11"/>
        <v>1</v>
      </c>
      <c r="DZ180" s="12">
        <f t="shared" si="12"/>
        <v>1</v>
      </c>
      <c r="EA180" s="12">
        <f t="shared" si="13"/>
        <v>0</v>
      </c>
      <c r="EB180" s="12">
        <f t="shared" si="14"/>
        <v>0</v>
      </c>
    </row>
    <row r="181" spans="1:132" x14ac:dyDescent="0.25">
      <c r="A181" s="297">
        <v>4589</v>
      </c>
      <c r="B181" s="347">
        <v>675196</v>
      </c>
      <c r="C181" s="297">
        <v>1028843</v>
      </c>
      <c r="D181" s="14">
        <v>1932220076</v>
      </c>
      <c r="E181" s="26" t="s">
        <v>941</v>
      </c>
      <c r="F181" s="26" t="str">
        <f>INDEX('Mar - Aug'!X:X,MATCH(A181,'Mar - Aug'!B:B,0))</f>
        <v>Dallas</v>
      </c>
      <c r="G181" s="26" t="s">
        <v>3005</v>
      </c>
      <c r="H181" s="26"/>
      <c r="I181" s="26" t="str">
        <f t="shared" si="10"/>
        <v/>
      </c>
      <c r="J181" s="299" t="s">
        <v>2533</v>
      </c>
      <c r="K181" s="299" t="s">
        <v>966</v>
      </c>
      <c r="L181" s="299" t="s">
        <v>2534</v>
      </c>
      <c r="M181" s="13">
        <v>5.5248619999999998E-2</v>
      </c>
      <c r="N181" s="13">
        <v>5.6910570000000001E-2</v>
      </c>
      <c r="O181" s="13">
        <v>0</v>
      </c>
      <c r="P181" s="13">
        <v>0.35055349000000002</v>
      </c>
      <c r="Q181" s="13">
        <v>3.3690650000000003E-2</v>
      </c>
      <c r="R181" s="13">
        <v>5.5747400000000003E-2</v>
      </c>
      <c r="S181" s="13">
        <v>3.7344499999999998E-3</v>
      </c>
      <c r="T181" s="13">
        <v>0.15247816</v>
      </c>
      <c r="U181" s="13">
        <v>5.4309393460000001E-2</v>
      </c>
      <c r="V181" s="13">
        <v>5.5943090309999999E-2</v>
      </c>
      <c r="W181" s="13">
        <v>3.7344499999999998E-3</v>
      </c>
      <c r="X181" s="13">
        <v>0.34459408067000002</v>
      </c>
      <c r="Y181" s="13">
        <v>5.2486189000000003E-2</v>
      </c>
      <c r="Z181" s="13">
        <v>5.5747400000000003E-2</v>
      </c>
      <c r="AA181" s="13">
        <v>3.7344499999999998E-3</v>
      </c>
      <c r="AB181" s="13">
        <v>0.33302581549999999</v>
      </c>
      <c r="AC181" s="13">
        <v>5.3370166920000003E-2</v>
      </c>
      <c r="AD181" s="13">
        <v>5.5747400000000003E-2</v>
      </c>
      <c r="AE181" s="13">
        <v>3.7344499999999998E-3</v>
      </c>
      <c r="AF181" s="13">
        <v>0.33863467134000003</v>
      </c>
      <c r="AG181" s="13">
        <v>4.9723758E-2</v>
      </c>
      <c r="AH181" s="13">
        <v>5.5747400000000003E-2</v>
      </c>
      <c r="AI181" s="13">
        <v>3.7344499999999998E-3</v>
      </c>
      <c r="AJ181" s="13">
        <v>0.31549814100000001</v>
      </c>
      <c r="AK181" s="13">
        <v>5.2430940379999999E-2</v>
      </c>
      <c r="AL181" s="13">
        <v>5.5747400000000003E-2</v>
      </c>
      <c r="AM181" s="13">
        <v>3.7344499999999998E-3</v>
      </c>
      <c r="AN181" s="13">
        <v>0.33267526200999997</v>
      </c>
      <c r="AO181" s="13">
        <v>4.6961326999999997E-2</v>
      </c>
      <c r="AP181" s="13">
        <v>5.5747400000000003E-2</v>
      </c>
      <c r="AQ181" s="13">
        <v>3.7344499999999998E-3</v>
      </c>
      <c r="AR181" s="13">
        <v>0.29797046649999998</v>
      </c>
      <c r="AS181" s="13">
        <v>5.1381216600000001E-2</v>
      </c>
      <c r="AT181" s="13">
        <v>5.5747400000000003E-2</v>
      </c>
      <c r="AU181" s="13">
        <v>3.7344499999999998E-3</v>
      </c>
      <c r="AV181" s="13">
        <v>0.3260147457</v>
      </c>
      <c r="AW181" s="13">
        <v>4.4198896000000001E-2</v>
      </c>
      <c r="AX181" s="13">
        <v>5.5747400000000003E-2</v>
      </c>
      <c r="AY181" s="13">
        <v>3.7344499999999998E-3</v>
      </c>
      <c r="AZ181" s="13">
        <v>0.280442792</v>
      </c>
      <c r="BA181" s="86">
        <v>0</v>
      </c>
      <c r="BB181" s="86">
        <v>8.0645161290322606E-2</v>
      </c>
      <c r="BC181" s="13">
        <v>0</v>
      </c>
      <c r="BD181" s="13">
        <v>9.6153846153846201E-2</v>
      </c>
      <c r="BE181" s="14">
        <v>0</v>
      </c>
      <c r="BF181" s="14">
        <v>7.9365079365079402E-2</v>
      </c>
      <c r="BG181" s="14">
        <v>0</v>
      </c>
      <c r="BH181" s="14">
        <v>7.1428571428571397E-2</v>
      </c>
      <c r="BI181" s="14">
        <v>2.40963855421687E-2</v>
      </c>
      <c r="BJ181" s="14">
        <v>4.0540540540540501E-2</v>
      </c>
      <c r="BK181" s="14">
        <v>0</v>
      </c>
      <c r="BL181" s="430">
        <v>8.1967213114754106E-2</v>
      </c>
      <c r="BM181" s="14">
        <v>0.05</v>
      </c>
      <c r="BN181" s="14">
        <v>6.7796610169491497E-2</v>
      </c>
      <c r="BO181" s="14">
        <v>0</v>
      </c>
      <c r="BP181" s="14">
        <v>0.112903225806452</v>
      </c>
      <c r="BQ181" s="86">
        <v>0.05</v>
      </c>
      <c r="BR181" s="86">
        <v>6.7796610169491497E-2</v>
      </c>
      <c r="BS181" s="86">
        <v>0</v>
      </c>
      <c r="BT181" s="86">
        <v>0.112903225806452</v>
      </c>
      <c r="BU181" s="14" t="s">
        <v>35</v>
      </c>
      <c r="BV181" s="14" t="s">
        <v>36</v>
      </c>
      <c r="BW181" s="14" t="s">
        <v>35</v>
      </c>
      <c r="BX181" s="14" t="s">
        <v>35</v>
      </c>
      <c r="BY181" s="14" t="s">
        <v>36</v>
      </c>
      <c r="BZ181" s="14" t="s">
        <v>36</v>
      </c>
      <c r="CA181" s="14" t="s">
        <v>35</v>
      </c>
      <c r="CB181" s="14" t="s">
        <v>35</v>
      </c>
      <c r="CC181" s="14">
        <v>6.06</v>
      </c>
      <c r="CD181" s="14">
        <v>6.06</v>
      </c>
      <c r="CE181" s="14">
        <v>6.06</v>
      </c>
      <c r="CF181" s="14">
        <v>6.06</v>
      </c>
      <c r="CG181" s="14">
        <v>6.06</v>
      </c>
      <c r="CH181" s="14">
        <v>6.06</v>
      </c>
      <c r="CI181" s="14">
        <v>5.87</v>
      </c>
      <c r="CJ181" s="14">
        <f>INDEX('Monthy Targets'!AC:AC,(MATCH(FY2019_ALL_Targets!$B:$B,'Monthy Targets'!$B:$B,0)))</f>
        <v>5.85</v>
      </c>
      <c r="CK181" s="14">
        <f>INDEX('Monthy Targets'!AD:AD,(MATCH(FY2019_ALL_Targets!$B:$B,'Monthy Targets'!$B:$B,0)))</f>
        <v>5.85</v>
      </c>
      <c r="CL181" s="14">
        <f>INDEX('Monthy Targets'!AE:AE,(MATCH(FY2019_ALL_Targets!$B:$B,'Monthy Targets'!$B:$B,0)))</f>
        <v>5.85</v>
      </c>
      <c r="CM181" s="14">
        <f>INDEX('Monthy Targets'!AF:AF,(MATCH(FY2019_ALL_Targets!$B:$B,'Monthy Targets'!$B:$B,0)))</f>
        <v>5.85</v>
      </c>
      <c r="CN181" s="14">
        <f>INDEX('Monthy Targets'!AG:AG,(MATCH(FY2019_ALL_Targets!$B:$B,'Monthy Targets'!$B:$B,0)))</f>
        <v>5.85</v>
      </c>
      <c r="CO181" s="14">
        <v>0.41</v>
      </c>
      <c r="CP181" s="14">
        <v>0</v>
      </c>
      <c r="CQ181" s="14">
        <v>0.41</v>
      </c>
      <c r="CR181" s="14">
        <v>0.41</v>
      </c>
      <c r="CS181" s="14">
        <v>0.41</v>
      </c>
      <c r="CT181" s="14">
        <v>0</v>
      </c>
      <c r="CU181" s="14">
        <v>0.41</v>
      </c>
      <c r="CV181" s="14">
        <v>0.41</v>
      </c>
      <c r="CW181" s="14">
        <v>0.4</v>
      </c>
      <c r="CX181" s="14">
        <v>0.4</v>
      </c>
      <c r="CY181" s="14">
        <v>0.4</v>
      </c>
      <c r="CZ181" s="14">
        <v>0.4</v>
      </c>
      <c r="DA181" s="14">
        <f>IF('QIPP Scorecard'!$AA$1=4,IF(FY2019_ALL_Targets!$BU181="Yes",INDEX('Final Comp Values'!$BN:$BN,MATCH(FY2019_ALL_Targets!$A181,'Final Comp Values'!$B:$B,0)),IF($BU181="Min Data",0,0)),0)</f>
        <v>0.4</v>
      </c>
      <c r="DB181" s="14">
        <f>IF('QIPP Scorecard'!$AA$1=4,IF(FY2019_ALL_Targets!$BV181="Yes",INDEX('Final Comp Values'!$BN:$BN,MATCH(FY2019_ALL_Targets!$A181,'Final Comp Values'!$B:$B,0)),IF($BV181="Min Data",0,0)),0)</f>
        <v>0</v>
      </c>
      <c r="DC181" s="14">
        <f>IF('QIPP Scorecard'!$AA$1=4,IF(FY2019_ALL_Targets!$BW181="Yes",INDEX('Final Comp Values'!$BN:$BN,MATCH(FY2019_ALL_Targets!$A181,'Final Comp Values'!$B:$B,0)),IF(CI181="Min Data",0,0)),0)</f>
        <v>0.4</v>
      </c>
      <c r="DD181" s="14">
        <f>IF('QIPP Scorecard'!$AA$1=4,IF(FY2019_ALL_Targets!$BX181="Yes",INDEX('Final Comp Values'!$BN:$BN,MATCH(FY2019_ALL_Targets!$A181,'Final Comp Values'!$B:$B,0)),IF($BX181="Min Data",0,0)),0)</f>
        <v>0.4</v>
      </c>
      <c r="DE181" s="14">
        <v>0.76</v>
      </c>
      <c r="DF181" s="14">
        <v>0</v>
      </c>
      <c r="DG181" s="14">
        <v>0.76</v>
      </c>
      <c r="DH181" s="14">
        <v>0.76</v>
      </c>
      <c r="DI181" s="14">
        <v>0.76</v>
      </c>
      <c r="DJ181" s="14">
        <v>0</v>
      </c>
      <c r="DK181" s="14">
        <v>0.76</v>
      </c>
      <c r="DL181" s="14">
        <v>0.76</v>
      </c>
      <c r="DM181" s="14">
        <v>0.74</v>
      </c>
      <c r="DN181" s="14">
        <v>0.74</v>
      </c>
      <c r="DO181" s="14">
        <v>0.74</v>
      </c>
      <c r="DP181" s="14">
        <v>0.74</v>
      </c>
      <c r="DQ181" s="14">
        <f>IF('QIPP Scorecard'!$AA$1=4,IF(FY2019_ALL_Targets!$BY181="Yes",INDEX('Final Comp Values'!$BK:$BK,MATCH(FY2019_ALL_Targets!$A181,'Final Comp Values'!$B:$B,0)),IF($BY181="Min Data",0,0)),0)</f>
        <v>0</v>
      </c>
      <c r="DR181" s="14">
        <f>IF('QIPP Scorecard'!$AA$1=4,IF(FY2019_ALL_Targets!$BZ181="Yes",INDEX('Final Comp Values'!$BO:$BO,MATCH(FY2019_ALL_Targets!$A181,'Final Comp Values'!$B:$B,0)),IF($BZ181="Min Data",0,0)),0)</f>
        <v>0</v>
      </c>
      <c r="DS181" s="14">
        <f>IF('QIPP Scorecard'!$AA$1=4,IF(FY2019_ALL_Targets!$CA181="Yes",INDEX('Final Comp Values'!$BO:$BO,MATCH(FY2019_ALL_Targets!$A181,'Final Comp Values'!$B:$B,0)),IF($CA181="Min Data",0,0)),0)</f>
        <v>0.74</v>
      </c>
      <c r="DT181" s="14">
        <f>IF('QIPP Scorecard'!$AA$1=4,IF(FY2019_ALL_Targets!$CB181="Yes",INDEX('Final Comp Values'!$BO:$BO,MATCH(FY2019_ALL_Targets!$A181,'Final Comp Values'!$B:$B,0)),IF($CB181="Min Data",0,0)),0)</f>
        <v>0.74</v>
      </c>
      <c r="DU181" s="14">
        <v>0.96</v>
      </c>
      <c r="DV181" s="14">
        <v>1.08</v>
      </c>
      <c r="DW181" s="14">
        <v>1.27</v>
      </c>
      <c r="DX181" s="14">
        <v>1.03</v>
      </c>
      <c r="DY181" s="12">
        <f t="shared" si="11"/>
        <v>1</v>
      </c>
      <c r="DZ181" s="12">
        <f t="shared" si="12"/>
        <v>2</v>
      </c>
      <c r="EA181" s="12">
        <f t="shared" si="13"/>
        <v>0</v>
      </c>
      <c r="EB181" s="12">
        <f t="shared" si="14"/>
        <v>0</v>
      </c>
    </row>
    <row r="182" spans="1:132" x14ac:dyDescent="0.25">
      <c r="A182" s="297">
        <v>4936</v>
      </c>
      <c r="B182" s="347">
        <v>675202</v>
      </c>
      <c r="C182" s="297">
        <v>1014615</v>
      </c>
      <c r="D182" s="14">
        <v>1942397047</v>
      </c>
      <c r="E182" s="26" t="s">
        <v>939</v>
      </c>
      <c r="F182" s="26" t="str">
        <f>INDEX('Mar - Aug'!X:X,MATCH(A182,'Mar - Aug'!B:B,0))</f>
        <v>MRSA Northeast</v>
      </c>
      <c r="G182" s="26" t="s">
        <v>3135</v>
      </c>
      <c r="H182" s="26" t="s">
        <v>3009</v>
      </c>
      <c r="I182" s="26" t="str">
        <f t="shared" si="10"/>
        <v/>
      </c>
      <c r="J182" s="299" t="s">
        <v>2910</v>
      </c>
      <c r="K182" s="299" t="s">
        <v>1039</v>
      </c>
      <c r="L182" s="299" t="s">
        <v>2911</v>
      </c>
      <c r="M182" s="13">
        <v>8.7336099999999993E-3</v>
      </c>
      <c r="N182" s="13">
        <v>0.11538461999999999</v>
      </c>
      <c r="O182" s="13">
        <v>0</v>
      </c>
      <c r="P182" s="13">
        <v>0.13300492</v>
      </c>
      <c r="Q182" s="13">
        <v>3.3690650000000003E-2</v>
      </c>
      <c r="R182" s="13">
        <v>5.5747400000000003E-2</v>
      </c>
      <c r="S182" s="13">
        <v>3.7344499999999998E-3</v>
      </c>
      <c r="T182" s="13">
        <v>0.15247816</v>
      </c>
      <c r="U182" s="13">
        <v>3.3690650000000003E-2</v>
      </c>
      <c r="V182" s="13">
        <v>0.11342308146000001</v>
      </c>
      <c r="W182" s="13">
        <v>3.7344499999999998E-3</v>
      </c>
      <c r="X182" s="13">
        <v>0.15247816</v>
      </c>
      <c r="Y182" s="13">
        <v>3.3690650000000003E-2</v>
      </c>
      <c r="Z182" s="13">
        <v>0.10961538899999999</v>
      </c>
      <c r="AA182" s="13">
        <v>3.7344499999999998E-3</v>
      </c>
      <c r="AB182" s="13">
        <v>0.15247816</v>
      </c>
      <c r="AC182" s="13">
        <v>3.3690650000000003E-2</v>
      </c>
      <c r="AD182" s="13">
        <v>0.11146154292</v>
      </c>
      <c r="AE182" s="13">
        <v>3.7344499999999998E-3</v>
      </c>
      <c r="AF182" s="13">
        <v>0.15247816</v>
      </c>
      <c r="AG182" s="13">
        <v>3.3690650000000003E-2</v>
      </c>
      <c r="AH182" s="13">
        <v>0.10384615799999999</v>
      </c>
      <c r="AI182" s="13">
        <v>3.7344499999999998E-3</v>
      </c>
      <c r="AJ182" s="13">
        <v>0.15247816</v>
      </c>
      <c r="AK182" s="13">
        <v>3.3690650000000003E-2</v>
      </c>
      <c r="AL182" s="13">
        <v>0.10950000438</v>
      </c>
      <c r="AM182" s="13">
        <v>3.7344499999999998E-3</v>
      </c>
      <c r="AN182" s="13">
        <v>0.15247816</v>
      </c>
      <c r="AO182" s="13">
        <v>3.3690650000000003E-2</v>
      </c>
      <c r="AP182" s="13">
        <v>9.8076926999999994E-2</v>
      </c>
      <c r="AQ182" s="13">
        <v>3.7344499999999998E-3</v>
      </c>
      <c r="AR182" s="13">
        <v>0.15247816</v>
      </c>
      <c r="AS182" s="13">
        <v>3.3690650000000003E-2</v>
      </c>
      <c r="AT182" s="13">
        <v>0.1073076966</v>
      </c>
      <c r="AU182" s="13">
        <v>3.7344499999999998E-3</v>
      </c>
      <c r="AV182" s="13">
        <v>0.15247816</v>
      </c>
      <c r="AW182" s="13">
        <v>3.3690650000000003E-2</v>
      </c>
      <c r="AX182" s="13">
        <v>9.2307695999999995E-2</v>
      </c>
      <c r="AY182" s="13">
        <v>3.7344499999999998E-3</v>
      </c>
      <c r="AZ182" s="13">
        <v>0.15247816</v>
      </c>
      <c r="BA182" s="86">
        <v>0</v>
      </c>
      <c r="BB182" s="86">
        <v>8.8235294117647106E-2</v>
      </c>
      <c r="BC182" s="13">
        <v>0</v>
      </c>
      <c r="BD182" s="13">
        <v>0.12</v>
      </c>
      <c r="BE182" s="14">
        <v>0</v>
      </c>
      <c r="BF182" s="14">
        <v>0.22857142857142901</v>
      </c>
      <c r="BG182" s="14">
        <v>0</v>
      </c>
      <c r="BH182" s="14">
        <v>6.5217391304347797E-2</v>
      </c>
      <c r="BI182" s="14">
        <v>0</v>
      </c>
      <c r="BJ182" s="14">
        <v>0.16666666666666699</v>
      </c>
      <c r="BK182" s="14">
        <v>0</v>
      </c>
      <c r="BL182" s="430">
        <v>4.5454545454545497E-2</v>
      </c>
      <c r="BM182" s="14">
        <v>0</v>
      </c>
      <c r="BN182" s="14">
        <v>0.17647058823529399</v>
      </c>
      <c r="BO182" s="14">
        <v>0</v>
      </c>
      <c r="BP182" s="14">
        <v>6.6666666666666693E-2</v>
      </c>
      <c r="BQ182" s="86">
        <v>0</v>
      </c>
      <c r="BR182" s="86">
        <v>0.17647058823529399</v>
      </c>
      <c r="BS182" s="86">
        <v>0</v>
      </c>
      <c r="BT182" s="86">
        <v>6.6666666666666693E-2</v>
      </c>
      <c r="BU182" s="14" t="s">
        <v>35</v>
      </c>
      <c r="BV182" s="14" t="s">
        <v>36</v>
      </c>
      <c r="BW182" s="14" t="s">
        <v>35</v>
      </c>
      <c r="BX182" s="14" t="s">
        <v>35</v>
      </c>
      <c r="BY182" s="14" t="s">
        <v>35</v>
      </c>
      <c r="BZ182" s="14" t="s">
        <v>36</v>
      </c>
      <c r="CA182" s="14" t="s">
        <v>35</v>
      </c>
      <c r="CB182" s="14" t="s">
        <v>35</v>
      </c>
      <c r="CC182" s="14">
        <v>0</v>
      </c>
      <c r="CD182" s="14">
        <v>0</v>
      </c>
      <c r="CE182" s="14">
        <v>0</v>
      </c>
      <c r="CF182" s="14">
        <v>0</v>
      </c>
      <c r="CG182" s="14">
        <v>0</v>
      </c>
      <c r="CH182" s="14">
        <v>0</v>
      </c>
      <c r="CI182" s="14">
        <v>0</v>
      </c>
      <c r="CJ182" s="14">
        <f>INDEX('Monthy Targets'!AC:AC,(MATCH(FY2019_ALL_Targets!$B:$B,'Monthy Targets'!$B:$B,0)))</f>
        <v>0</v>
      </c>
      <c r="CK182" s="14">
        <f>INDEX('Monthy Targets'!AD:AD,(MATCH(FY2019_ALL_Targets!$B:$B,'Monthy Targets'!$B:$B,0)))</f>
        <v>0</v>
      </c>
      <c r="CL182" s="14">
        <f>INDEX('Monthy Targets'!AE:AE,(MATCH(FY2019_ALL_Targets!$B:$B,'Monthy Targets'!$B:$B,0)))</f>
        <v>0</v>
      </c>
      <c r="CM182" s="14">
        <f>INDEX('Monthy Targets'!AF:AF,(MATCH(FY2019_ALL_Targets!$B:$B,'Monthy Targets'!$B:$B,0)))</f>
        <v>0</v>
      </c>
      <c r="CN182" s="14">
        <f>INDEX('Monthy Targets'!AG:AG,(MATCH(FY2019_ALL_Targets!$B:$B,'Monthy Targets'!$B:$B,0)))</f>
        <v>0</v>
      </c>
      <c r="CO182" s="14">
        <v>0.38</v>
      </c>
      <c r="CP182" s="14">
        <v>0.38</v>
      </c>
      <c r="CQ182" s="14">
        <v>0.38</v>
      </c>
      <c r="CR182" s="14">
        <v>0.38</v>
      </c>
      <c r="CS182" s="14">
        <v>0.38</v>
      </c>
      <c r="CT182" s="14">
        <v>0</v>
      </c>
      <c r="CU182" s="14">
        <v>0.38</v>
      </c>
      <c r="CV182" s="14">
        <v>0.38</v>
      </c>
      <c r="CW182" s="14">
        <v>0.39</v>
      </c>
      <c r="CX182" s="14">
        <v>0</v>
      </c>
      <c r="CY182" s="14">
        <v>0.39</v>
      </c>
      <c r="CZ182" s="14">
        <v>0.39</v>
      </c>
      <c r="DA182" s="14">
        <f>IF('QIPP Scorecard'!$AA$1=4,IF(FY2019_ALL_Targets!$BU182="Yes",INDEX('Final Comp Values'!$BN:$BN,MATCH(FY2019_ALL_Targets!$A182,'Final Comp Values'!$B:$B,0)),IF($BU182="Min Data",0,0)),0)</f>
        <v>0.39</v>
      </c>
      <c r="DB182" s="14">
        <f>IF('QIPP Scorecard'!$AA$1=4,IF(FY2019_ALL_Targets!$BV182="Yes",INDEX('Final Comp Values'!$BN:$BN,MATCH(FY2019_ALL_Targets!$A182,'Final Comp Values'!$B:$B,0)),IF($BV182="Min Data",0,0)),0)</f>
        <v>0</v>
      </c>
      <c r="DC182" s="14">
        <f>IF('QIPP Scorecard'!$AA$1=4,IF(FY2019_ALL_Targets!$BW182="Yes",INDEX('Final Comp Values'!$BN:$BN,MATCH(FY2019_ALL_Targets!$A182,'Final Comp Values'!$B:$B,0)),IF(CI182="Min Data",0,0)),0)</f>
        <v>0.39</v>
      </c>
      <c r="DD182" s="14">
        <f>IF('QIPP Scorecard'!$AA$1=4,IF(FY2019_ALL_Targets!$BX182="Yes",INDEX('Final Comp Values'!$BN:$BN,MATCH(FY2019_ALL_Targets!$A182,'Final Comp Values'!$B:$B,0)),IF($BX182="Min Data",0,0)),0)</f>
        <v>0.39</v>
      </c>
      <c r="DE182" s="14">
        <v>0.7</v>
      </c>
      <c r="DF182" s="14">
        <v>0.7</v>
      </c>
      <c r="DG182" s="14">
        <v>0.7</v>
      </c>
      <c r="DH182" s="14">
        <v>0.7</v>
      </c>
      <c r="DI182" s="14">
        <v>0.7</v>
      </c>
      <c r="DJ182" s="14">
        <v>0</v>
      </c>
      <c r="DK182" s="14">
        <v>0.7</v>
      </c>
      <c r="DL182" s="14">
        <v>0.7</v>
      </c>
      <c r="DM182" s="14">
        <v>0.73</v>
      </c>
      <c r="DN182" s="14">
        <v>0</v>
      </c>
      <c r="DO182" s="14">
        <v>0.73</v>
      </c>
      <c r="DP182" s="14">
        <v>0.73</v>
      </c>
      <c r="DQ182" s="14">
        <f>IF('QIPP Scorecard'!$AA$1=4,IF(FY2019_ALL_Targets!$BY182="Yes",INDEX('Final Comp Values'!$BK:$BK,MATCH(FY2019_ALL_Targets!$A182,'Final Comp Values'!$B:$B,0)),IF($BY182="Min Data",0,0)),0)</f>
        <v>0.73</v>
      </c>
      <c r="DR182" s="14">
        <f>IF('QIPP Scorecard'!$AA$1=4,IF(FY2019_ALL_Targets!$BZ182="Yes",INDEX('Final Comp Values'!$BO:$BO,MATCH(FY2019_ALL_Targets!$A182,'Final Comp Values'!$B:$B,0)),IF($BZ182="Min Data",0,0)),0)</f>
        <v>0</v>
      </c>
      <c r="DS182" s="14">
        <f>IF('QIPP Scorecard'!$AA$1=4,IF(FY2019_ALL_Targets!$CA182="Yes",INDEX('Final Comp Values'!$BO:$BO,MATCH(FY2019_ALL_Targets!$A182,'Final Comp Values'!$B:$B,0)),IF($CA182="Min Data",0,0)),0)</f>
        <v>0.73</v>
      </c>
      <c r="DT182" s="14">
        <f>IF('QIPP Scorecard'!$AA$1=4,IF(FY2019_ALL_Targets!$CB182="Yes",INDEX('Final Comp Values'!$BO:$BO,MATCH(FY2019_ALL_Targets!$A182,'Final Comp Values'!$B:$B,0)),IF($CB182="Min Data",0,0)),0)</f>
        <v>0.73</v>
      </c>
      <c r="DU182" s="14">
        <v>0.43</v>
      </c>
      <c r="DV182" s="14">
        <v>0.37</v>
      </c>
      <c r="DW182" s="14">
        <v>0.38</v>
      </c>
      <c r="DX182" s="14">
        <v>0.37</v>
      </c>
      <c r="DY182" s="12">
        <f t="shared" si="11"/>
        <v>1</v>
      </c>
      <c r="DZ182" s="12">
        <f t="shared" si="12"/>
        <v>1</v>
      </c>
      <c r="EA182" s="12">
        <f t="shared" si="13"/>
        <v>0</v>
      </c>
      <c r="EB182" s="12">
        <f t="shared" si="14"/>
        <v>3</v>
      </c>
    </row>
    <row r="183" spans="1:132" x14ac:dyDescent="0.25">
      <c r="A183" s="297">
        <v>4271</v>
      </c>
      <c r="B183" s="347">
        <v>675206</v>
      </c>
      <c r="C183" s="297">
        <v>1026296</v>
      </c>
      <c r="D183" s="14">
        <v>1205239266</v>
      </c>
      <c r="E183" s="26" t="s">
        <v>939</v>
      </c>
      <c r="F183" s="26" t="str">
        <f>INDEX('Mar - Aug'!X:X,MATCH(A183,'Mar - Aug'!B:B,0))</f>
        <v>MRSA Northeast</v>
      </c>
      <c r="G183" s="26" t="s">
        <v>3100</v>
      </c>
      <c r="H183" s="26"/>
      <c r="I183" s="26" t="str">
        <f t="shared" si="10"/>
        <v/>
      </c>
      <c r="J183" s="299" t="s">
        <v>2502</v>
      </c>
      <c r="K183" s="299" t="s">
        <v>977</v>
      </c>
      <c r="L183" s="299" t="s">
        <v>2503</v>
      </c>
      <c r="M183" s="13">
        <v>2.3809520000000001E-2</v>
      </c>
      <c r="N183" s="13">
        <v>0.11249998999999999</v>
      </c>
      <c r="O183" s="13">
        <v>0</v>
      </c>
      <c r="P183" s="13">
        <v>0.12068967</v>
      </c>
      <c r="Q183" s="13">
        <v>3.3690650000000003E-2</v>
      </c>
      <c r="R183" s="13">
        <v>5.5747400000000003E-2</v>
      </c>
      <c r="S183" s="13">
        <v>3.7344499999999998E-3</v>
      </c>
      <c r="T183" s="13">
        <v>0.15247816</v>
      </c>
      <c r="U183" s="13">
        <v>3.3690650000000003E-2</v>
      </c>
      <c r="V183" s="13">
        <v>0.11058749017</v>
      </c>
      <c r="W183" s="13">
        <v>3.7344499999999998E-3</v>
      </c>
      <c r="X183" s="13">
        <v>0.15247816</v>
      </c>
      <c r="Y183" s="13">
        <v>3.3690650000000003E-2</v>
      </c>
      <c r="Z183" s="13">
        <v>0.1068749905</v>
      </c>
      <c r="AA183" s="13">
        <v>3.7344499999999998E-3</v>
      </c>
      <c r="AB183" s="13">
        <v>0.15247816</v>
      </c>
      <c r="AC183" s="13">
        <v>3.3690650000000003E-2</v>
      </c>
      <c r="AD183" s="13">
        <v>0.10867499034</v>
      </c>
      <c r="AE183" s="13">
        <v>3.7344499999999998E-3</v>
      </c>
      <c r="AF183" s="13">
        <v>0.15247816</v>
      </c>
      <c r="AG183" s="13">
        <v>3.3690650000000003E-2</v>
      </c>
      <c r="AH183" s="13">
        <v>0.101249991</v>
      </c>
      <c r="AI183" s="13">
        <v>3.7344499999999998E-3</v>
      </c>
      <c r="AJ183" s="13">
        <v>0.15247816</v>
      </c>
      <c r="AK183" s="13">
        <v>3.3690650000000003E-2</v>
      </c>
      <c r="AL183" s="13">
        <v>0.10676249051</v>
      </c>
      <c r="AM183" s="13">
        <v>3.7344499999999998E-3</v>
      </c>
      <c r="AN183" s="13">
        <v>0.15247816</v>
      </c>
      <c r="AO183" s="13">
        <v>3.3690650000000003E-2</v>
      </c>
      <c r="AP183" s="13">
        <v>9.5624991500000006E-2</v>
      </c>
      <c r="AQ183" s="13">
        <v>3.7344499999999998E-3</v>
      </c>
      <c r="AR183" s="13">
        <v>0.15247816</v>
      </c>
      <c r="AS183" s="13">
        <v>3.3690650000000003E-2</v>
      </c>
      <c r="AT183" s="13">
        <v>0.1046249907</v>
      </c>
      <c r="AU183" s="13">
        <v>3.7344499999999998E-3</v>
      </c>
      <c r="AV183" s="13">
        <v>0.15247816</v>
      </c>
      <c r="AW183" s="13">
        <v>3.3690650000000003E-2</v>
      </c>
      <c r="AX183" s="13">
        <v>8.9999992000000001E-2</v>
      </c>
      <c r="AY183" s="13">
        <v>3.7344499999999998E-3</v>
      </c>
      <c r="AZ183" s="13">
        <v>0.15247816</v>
      </c>
      <c r="BA183" s="86">
        <v>3.03030303030303E-2</v>
      </c>
      <c r="BB183" s="86">
        <v>0.05</v>
      </c>
      <c r="BC183" s="13">
        <v>0</v>
      </c>
      <c r="BD183" s="13">
        <v>0.13793103448275901</v>
      </c>
      <c r="BE183" s="14">
        <v>2.8571428571428598E-2</v>
      </c>
      <c r="BF183" s="14">
        <v>0</v>
      </c>
      <c r="BG183" s="14">
        <v>0</v>
      </c>
      <c r="BH183" s="14">
        <v>0.133333333333333</v>
      </c>
      <c r="BI183" s="14">
        <v>0</v>
      </c>
      <c r="BJ183" s="14">
        <v>4.5454545454545497E-2</v>
      </c>
      <c r="BK183" s="14">
        <v>0</v>
      </c>
      <c r="BL183" s="430">
        <v>9.6774193548387094E-2</v>
      </c>
      <c r="BM183" s="14">
        <v>0</v>
      </c>
      <c r="BN183" s="14" t="s">
        <v>14856</v>
      </c>
      <c r="BO183" s="14">
        <v>0</v>
      </c>
      <c r="BP183" s="14">
        <v>0.1</v>
      </c>
      <c r="BQ183" s="86">
        <v>0</v>
      </c>
      <c r="BR183" s="86" t="s">
        <v>14856</v>
      </c>
      <c r="BS183" s="86">
        <v>0</v>
      </c>
      <c r="BT183" s="86">
        <v>0.1</v>
      </c>
      <c r="BU183" s="14" t="s">
        <v>35</v>
      </c>
      <c r="BV183" s="14" t="s">
        <v>35</v>
      </c>
      <c r="BW183" s="14" t="s">
        <v>35</v>
      </c>
      <c r="BX183" s="14" t="s">
        <v>35</v>
      </c>
      <c r="BY183" s="14" t="s">
        <v>35</v>
      </c>
      <c r="BZ183" s="14" t="s">
        <v>35</v>
      </c>
      <c r="CA183" s="14" t="s">
        <v>35</v>
      </c>
      <c r="CB183" s="14" t="s">
        <v>35</v>
      </c>
      <c r="CC183" s="14">
        <v>2.57</v>
      </c>
      <c r="CD183" s="14">
        <v>2.57</v>
      </c>
      <c r="CE183" s="14">
        <v>2.57</v>
      </c>
      <c r="CF183" s="14">
        <v>2.57</v>
      </c>
      <c r="CG183" s="14">
        <v>2.57</v>
      </c>
      <c r="CH183" s="14">
        <v>2.57</v>
      </c>
      <c r="CI183" s="14">
        <v>2.66</v>
      </c>
      <c r="CJ183" s="14">
        <f>INDEX('Monthy Targets'!AC:AC,(MATCH(FY2019_ALL_Targets!$B:$B,'Monthy Targets'!$B:$B,0)))</f>
        <v>2.65</v>
      </c>
      <c r="CK183" s="14">
        <f>INDEX('Monthy Targets'!AD:AD,(MATCH(FY2019_ALL_Targets!$B:$B,'Monthy Targets'!$B:$B,0)))</f>
        <v>2.65</v>
      </c>
      <c r="CL183" s="14">
        <f>INDEX('Monthy Targets'!AE:AE,(MATCH(FY2019_ALL_Targets!$B:$B,'Monthy Targets'!$B:$B,0)))</f>
        <v>2.65</v>
      </c>
      <c r="CM183" s="14">
        <f>INDEX('Monthy Targets'!AF:AF,(MATCH(FY2019_ALL_Targets!$B:$B,'Monthy Targets'!$B:$B,0)))</f>
        <v>2.65</v>
      </c>
      <c r="CN183" s="14">
        <f>INDEX('Monthy Targets'!AG:AG,(MATCH(FY2019_ALL_Targets!$B:$B,'Monthy Targets'!$B:$B,0)))</f>
        <v>2.65</v>
      </c>
      <c r="CO183" s="14">
        <v>0.17</v>
      </c>
      <c r="CP183" s="14">
        <v>0.17</v>
      </c>
      <c r="CQ183" s="14">
        <v>0.17</v>
      </c>
      <c r="CR183" s="14">
        <v>0.17</v>
      </c>
      <c r="CS183" s="14">
        <v>0.17</v>
      </c>
      <c r="CT183" s="14">
        <v>0.17</v>
      </c>
      <c r="CU183" s="14">
        <v>0.17</v>
      </c>
      <c r="CV183" s="14">
        <v>0.17</v>
      </c>
      <c r="CW183" s="14">
        <v>0.18</v>
      </c>
      <c r="CX183" s="14">
        <v>0.18</v>
      </c>
      <c r="CY183" s="14">
        <v>0.18</v>
      </c>
      <c r="CZ183" s="14">
        <v>0.18</v>
      </c>
      <c r="DA183" s="14">
        <f>IF('QIPP Scorecard'!$AA$1=4,IF(FY2019_ALL_Targets!$BU183="Yes",INDEX('Final Comp Values'!$BN:$BN,MATCH(FY2019_ALL_Targets!$A183,'Final Comp Values'!$B:$B,0)),IF($BU183="Min Data",0,0)),0)</f>
        <v>0.18</v>
      </c>
      <c r="DB183" s="14">
        <f>IF('QIPP Scorecard'!$AA$1=4,IF(FY2019_ALL_Targets!$BV183="Yes",INDEX('Final Comp Values'!$BN:$BN,MATCH(FY2019_ALL_Targets!$A183,'Final Comp Values'!$B:$B,0)),IF($BV183="Min Data",0,0)),0)</f>
        <v>0.18</v>
      </c>
      <c r="DC183" s="14">
        <f>IF('QIPP Scorecard'!$AA$1=4,IF(FY2019_ALL_Targets!$BW183="Yes",INDEX('Final Comp Values'!$BN:$BN,MATCH(FY2019_ALL_Targets!$A183,'Final Comp Values'!$B:$B,0)),IF(CI183="Min Data",0,0)),0)</f>
        <v>0.18</v>
      </c>
      <c r="DD183" s="14">
        <f>IF('QIPP Scorecard'!$AA$1=4,IF(FY2019_ALL_Targets!$BX183="Yes",INDEX('Final Comp Values'!$BN:$BN,MATCH(FY2019_ALL_Targets!$A183,'Final Comp Values'!$B:$B,0)),IF($BX183="Min Data",0,0)),0)</f>
        <v>0.18</v>
      </c>
      <c r="DE183" s="14">
        <v>0.32</v>
      </c>
      <c r="DF183" s="14">
        <v>0.32</v>
      </c>
      <c r="DG183" s="14">
        <v>0.32</v>
      </c>
      <c r="DH183" s="14">
        <v>0.32</v>
      </c>
      <c r="DI183" s="14">
        <v>0.32</v>
      </c>
      <c r="DJ183" s="14">
        <v>0.32</v>
      </c>
      <c r="DK183" s="14">
        <v>0.32</v>
      </c>
      <c r="DL183" s="14">
        <v>0.32</v>
      </c>
      <c r="DM183" s="14">
        <v>0.33</v>
      </c>
      <c r="DN183" s="14">
        <v>0.33</v>
      </c>
      <c r="DO183" s="14">
        <v>0.33</v>
      </c>
      <c r="DP183" s="14">
        <v>0.33</v>
      </c>
      <c r="DQ183" s="14">
        <f>IF('QIPP Scorecard'!$AA$1=4,IF(FY2019_ALL_Targets!$BY183="Yes",INDEX('Final Comp Values'!$BK:$BK,MATCH(FY2019_ALL_Targets!$A183,'Final Comp Values'!$B:$B,0)),IF($BY183="Min Data",0,0)),0)</f>
        <v>0.33</v>
      </c>
      <c r="DR183" s="14">
        <f>IF('QIPP Scorecard'!$AA$1=4,IF(FY2019_ALL_Targets!$BZ183="Yes",INDEX('Final Comp Values'!$BO:$BO,MATCH(FY2019_ALL_Targets!$A183,'Final Comp Values'!$B:$B,0)),IF($BZ183="Min Data",0,0)),0)</f>
        <v>0.33</v>
      </c>
      <c r="DS183" s="14">
        <f>IF('QIPP Scorecard'!$AA$1=4,IF(FY2019_ALL_Targets!$CA183="Yes",INDEX('Final Comp Values'!$BO:$BO,MATCH(FY2019_ALL_Targets!$A183,'Final Comp Values'!$B:$B,0)),IF($CA183="Min Data",0,0)),0)</f>
        <v>0.33</v>
      </c>
      <c r="DT183" s="14">
        <f>IF('QIPP Scorecard'!$AA$1=4,IF(FY2019_ALL_Targets!$CB183="Yes",INDEX('Final Comp Values'!$BO:$BO,MATCH(FY2019_ALL_Targets!$A183,'Final Comp Values'!$B:$B,0)),IF($CB183="Min Data",0,0)),0)</f>
        <v>0.33</v>
      </c>
      <c r="DU183" s="14">
        <v>0.46</v>
      </c>
      <c r="DV183" s="14">
        <v>0.52</v>
      </c>
      <c r="DW183" s="14">
        <v>0.54</v>
      </c>
      <c r="DX183" s="14">
        <v>0.53</v>
      </c>
      <c r="DY183" s="12">
        <f t="shared" si="11"/>
        <v>0</v>
      </c>
      <c r="DZ183" s="12">
        <f t="shared" si="12"/>
        <v>0</v>
      </c>
      <c r="EA183" s="12">
        <f t="shared" si="13"/>
        <v>0</v>
      </c>
      <c r="EB183" s="12">
        <f t="shared" si="14"/>
        <v>0</v>
      </c>
    </row>
    <row r="184" spans="1:132" x14ac:dyDescent="0.25">
      <c r="A184" s="297">
        <v>5325</v>
      </c>
      <c r="B184" s="347">
        <v>675214</v>
      </c>
      <c r="C184" s="297">
        <v>1027774</v>
      </c>
      <c r="D184" s="14">
        <v>1912352766</v>
      </c>
      <c r="E184" s="26" t="s">
        <v>930</v>
      </c>
      <c r="F184" s="26" t="str">
        <f>INDEX('Mar - Aug'!X:X,MATCH(A184,'Mar - Aug'!B:B,0))</f>
        <v>Harris</v>
      </c>
      <c r="G184" s="26" t="s">
        <v>3046</v>
      </c>
      <c r="H184" s="26"/>
      <c r="I184" s="26" t="str">
        <f t="shared" si="10"/>
        <v/>
      </c>
      <c r="J184" s="299" t="s">
        <v>761</v>
      </c>
      <c r="K184" s="299" t="s">
        <v>978</v>
      </c>
      <c r="L184" s="299" t="s">
        <v>2387</v>
      </c>
      <c r="M184" s="13">
        <v>8.9552199999999998E-3</v>
      </c>
      <c r="N184" s="13">
        <v>0.1355932</v>
      </c>
      <c r="O184" s="13">
        <v>0</v>
      </c>
      <c r="P184" s="13">
        <v>0.11666664</v>
      </c>
      <c r="Q184" s="13">
        <v>3.3690650000000003E-2</v>
      </c>
      <c r="R184" s="13">
        <v>5.5747400000000003E-2</v>
      </c>
      <c r="S184" s="13">
        <v>3.7344499999999998E-3</v>
      </c>
      <c r="T184" s="13">
        <v>0.15247816</v>
      </c>
      <c r="U184" s="13">
        <v>3.3690650000000003E-2</v>
      </c>
      <c r="V184" s="13">
        <v>0.13328811560000001</v>
      </c>
      <c r="W184" s="13">
        <v>3.7344499999999998E-3</v>
      </c>
      <c r="X184" s="13">
        <v>0.15247816</v>
      </c>
      <c r="Y184" s="13">
        <v>3.3690650000000003E-2</v>
      </c>
      <c r="Z184" s="13">
        <v>0.12881354</v>
      </c>
      <c r="AA184" s="13">
        <v>3.7344499999999998E-3</v>
      </c>
      <c r="AB184" s="13">
        <v>0.15247816</v>
      </c>
      <c r="AC184" s="13">
        <v>3.3690650000000003E-2</v>
      </c>
      <c r="AD184" s="13">
        <v>0.13098303119999999</v>
      </c>
      <c r="AE184" s="13">
        <v>3.7344499999999998E-3</v>
      </c>
      <c r="AF184" s="13">
        <v>0.15247816</v>
      </c>
      <c r="AG184" s="13">
        <v>3.3690650000000003E-2</v>
      </c>
      <c r="AH184" s="13">
        <v>0.12203388</v>
      </c>
      <c r="AI184" s="13">
        <v>3.7344499999999998E-3</v>
      </c>
      <c r="AJ184" s="13">
        <v>0.15247816</v>
      </c>
      <c r="AK184" s="13">
        <v>3.3690650000000003E-2</v>
      </c>
      <c r="AL184" s="13">
        <v>0.1286779468</v>
      </c>
      <c r="AM184" s="13">
        <v>3.7344499999999998E-3</v>
      </c>
      <c r="AN184" s="13">
        <v>0.15247816</v>
      </c>
      <c r="AO184" s="13">
        <v>3.3690650000000003E-2</v>
      </c>
      <c r="AP184" s="13">
        <v>0.11525422</v>
      </c>
      <c r="AQ184" s="13">
        <v>3.7344499999999998E-3</v>
      </c>
      <c r="AR184" s="13">
        <v>0.15247816</v>
      </c>
      <c r="AS184" s="13">
        <v>3.3690650000000003E-2</v>
      </c>
      <c r="AT184" s="13">
        <v>0.126101676</v>
      </c>
      <c r="AU184" s="13">
        <v>3.7344499999999998E-3</v>
      </c>
      <c r="AV184" s="13">
        <v>0.15247816</v>
      </c>
      <c r="AW184" s="13">
        <v>3.3690650000000003E-2</v>
      </c>
      <c r="AX184" s="13">
        <v>0.10847456</v>
      </c>
      <c r="AY184" s="13">
        <v>3.7344499999999998E-3</v>
      </c>
      <c r="AZ184" s="13">
        <v>0.15247816</v>
      </c>
      <c r="BA184" s="86">
        <v>3.94736842105263E-2</v>
      </c>
      <c r="BB184" s="86">
        <v>0.14000000000000001</v>
      </c>
      <c r="BC184" s="13">
        <v>0</v>
      </c>
      <c r="BD184" s="13">
        <v>0.14925373134328401</v>
      </c>
      <c r="BE184" s="14">
        <v>2.5974025974026E-2</v>
      </c>
      <c r="BF184" s="14">
        <v>0.11764705882352899</v>
      </c>
      <c r="BG184" s="14">
        <v>0</v>
      </c>
      <c r="BH184" s="14">
        <v>9.0909090909090898E-2</v>
      </c>
      <c r="BI184" s="14">
        <v>2.1739130434782601E-2</v>
      </c>
      <c r="BJ184" s="14">
        <v>9.6774193548387094E-2</v>
      </c>
      <c r="BK184" s="14">
        <v>0</v>
      </c>
      <c r="BL184" s="430">
        <v>0.10126582278481</v>
      </c>
      <c r="BM184" s="14">
        <v>5.5555555555555601E-2</v>
      </c>
      <c r="BN184" s="14">
        <v>7.1428571428571397E-2</v>
      </c>
      <c r="BO184" s="14">
        <v>0</v>
      </c>
      <c r="BP184" s="14">
        <v>8.6956521739130405E-2</v>
      </c>
      <c r="BQ184" s="86">
        <v>5.5555555555555601E-2</v>
      </c>
      <c r="BR184" s="86">
        <v>7.1428571428571397E-2</v>
      </c>
      <c r="BS184" s="86">
        <v>0</v>
      </c>
      <c r="BT184" s="86">
        <v>8.6956521739130405E-2</v>
      </c>
      <c r="BU184" s="14" t="s">
        <v>36</v>
      </c>
      <c r="BV184" s="14" t="s">
        <v>35</v>
      </c>
      <c r="BW184" s="14" t="s">
        <v>35</v>
      </c>
      <c r="BX184" s="14" t="s">
        <v>35</v>
      </c>
      <c r="BY184" s="14" t="s">
        <v>36</v>
      </c>
      <c r="BZ184" s="14" t="s">
        <v>35</v>
      </c>
      <c r="CA184" s="14" t="s">
        <v>35</v>
      </c>
      <c r="CB184" s="14" t="s">
        <v>35</v>
      </c>
      <c r="CC184" s="14">
        <v>6.07</v>
      </c>
      <c r="CD184" s="14">
        <v>6.07</v>
      </c>
      <c r="CE184" s="14">
        <v>6.07</v>
      </c>
      <c r="CF184" s="14">
        <v>6.07</v>
      </c>
      <c r="CG184" s="14">
        <v>6.07</v>
      </c>
      <c r="CH184" s="14">
        <v>6.07</v>
      </c>
      <c r="CI184" s="14">
        <v>6.02</v>
      </c>
      <c r="CJ184" s="14">
        <f>INDEX('Monthy Targets'!AC:AC,(MATCH(FY2019_ALL_Targets!$B:$B,'Monthy Targets'!$B:$B,0)))</f>
        <v>6</v>
      </c>
      <c r="CK184" s="14">
        <f>INDEX('Monthy Targets'!AD:AD,(MATCH(FY2019_ALL_Targets!$B:$B,'Monthy Targets'!$B:$B,0)))</f>
        <v>6</v>
      </c>
      <c r="CL184" s="14">
        <f>INDEX('Monthy Targets'!AE:AE,(MATCH(FY2019_ALL_Targets!$B:$B,'Monthy Targets'!$B:$B,0)))</f>
        <v>6</v>
      </c>
      <c r="CM184" s="14">
        <f>INDEX('Monthy Targets'!AF:AF,(MATCH(FY2019_ALL_Targets!$B:$B,'Monthy Targets'!$B:$B,0)))</f>
        <v>6</v>
      </c>
      <c r="CN184" s="14">
        <f>INDEX('Monthy Targets'!AG:AG,(MATCH(FY2019_ALL_Targets!$B:$B,'Monthy Targets'!$B:$B,0)))</f>
        <v>6</v>
      </c>
      <c r="CO184" s="14">
        <v>0</v>
      </c>
      <c r="CP184" s="14">
        <v>0</v>
      </c>
      <c r="CQ184" s="14">
        <v>0.41</v>
      </c>
      <c r="CR184" s="14">
        <v>0.41</v>
      </c>
      <c r="CS184" s="14">
        <v>0.41</v>
      </c>
      <c r="CT184" s="14">
        <v>0.41</v>
      </c>
      <c r="CU184" s="14">
        <v>0.41</v>
      </c>
      <c r="CV184" s="14">
        <v>0.41</v>
      </c>
      <c r="CW184" s="14">
        <v>0.41</v>
      </c>
      <c r="CX184" s="14">
        <v>0.41</v>
      </c>
      <c r="CY184" s="14">
        <v>0.41</v>
      </c>
      <c r="CZ184" s="14">
        <v>0.41</v>
      </c>
      <c r="DA184" s="14">
        <f>IF('QIPP Scorecard'!$AA$1=4,IF(FY2019_ALL_Targets!$BU184="Yes",INDEX('Final Comp Values'!$BN:$BN,MATCH(FY2019_ALL_Targets!$A184,'Final Comp Values'!$B:$B,0)),IF($BU184="Min Data",0,0)),0)</f>
        <v>0</v>
      </c>
      <c r="DB184" s="14">
        <f>IF('QIPP Scorecard'!$AA$1=4,IF(FY2019_ALL_Targets!$BV184="Yes",INDEX('Final Comp Values'!$BN:$BN,MATCH(FY2019_ALL_Targets!$A184,'Final Comp Values'!$B:$B,0)),IF($BV184="Min Data",0,0)),0)</f>
        <v>0.41</v>
      </c>
      <c r="DC184" s="14">
        <f>IF('QIPP Scorecard'!$AA$1=4,IF(FY2019_ALL_Targets!$BW184="Yes",INDEX('Final Comp Values'!$BN:$BN,MATCH(FY2019_ALL_Targets!$A184,'Final Comp Values'!$B:$B,0)),IF(CI184="Min Data",0,0)),0)</f>
        <v>0.41</v>
      </c>
      <c r="DD184" s="14">
        <f>IF('QIPP Scorecard'!$AA$1=4,IF(FY2019_ALL_Targets!$BX184="Yes",INDEX('Final Comp Values'!$BN:$BN,MATCH(FY2019_ALL_Targets!$A184,'Final Comp Values'!$B:$B,0)),IF($BX184="Min Data",0,0)),0)</f>
        <v>0.41</v>
      </c>
      <c r="DE184" s="14">
        <v>0</v>
      </c>
      <c r="DF184" s="14">
        <v>0</v>
      </c>
      <c r="DG184" s="14">
        <v>0.76</v>
      </c>
      <c r="DH184" s="14">
        <v>0.76</v>
      </c>
      <c r="DI184" s="14">
        <v>0.76</v>
      </c>
      <c r="DJ184" s="14">
        <v>0.76</v>
      </c>
      <c r="DK184" s="14">
        <v>0.76</v>
      </c>
      <c r="DL184" s="14">
        <v>0.76</v>
      </c>
      <c r="DM184" s="14">
        <v>0.76</v>
      </c>
      <c r="DN184" s="14">
        <v>0.76</v>
      </c>
      <c r="DO184" s="14">
        <v>0.76</v>
      </c>
      <c r="DP184" s="14">
        <v>0.76</v>
      </c>
      <c r="DQ184" s="14">
        <f>IF('QIPP Scorecard'!$AA$1=4,IF(FY2019_ALL_Targets!$BY184="Yes",INDEX('Final Comp Values'!$BK:$BK,MATCH(FY2019_ALL_Targets!$A184,'Final Comp Values'!$B:$B,0)),IF($BY184="Min Data",0,0)),0)</f>
        <v>0</v>
      </c>
      <c r="DR184" s="14">
        <f>IF('QIPP Scorecard'!$AA$1=4,IF(FY2019_ALL_Targets!$BZ184="Yes",INDEX('Final Comp Values'!$BO:$BO,MATCH(FY2019_ALL_Targets!$A184,'Final Comp Values'!$B:$B,0)),IF($BZ184="Min Data",0,0)),0)</f>
        <v>0.76</v>
      </c>
      <c r="DS184" s="14">
        <f>IF('QIPP Scorecard'!$AA$1=4,IF(FY2019_ALL_Targets!$CA184="Yes",INDEX('Final Comp Values'!$BO:$BO,MATCH(FY2019_ALL_Targets!$A184,'Final Comp Values'!$B:$B,0)),IF($CA184="Min Data",0,0)),0)</f>
        <v>0.76</v>
      </c>
      <c r="DT184" s="14">
        <f>IF('QIPP Scorecard'!$AA$1=4,IF(FY2019_ALL_Targets!$CB184="Yes",INDEX('Final Comp Values'!$BO:$BO,MATCH(FY2019_ALL_Targets!$A184,'Final Comp Values'!$B:$B,0)),IF($CB184="Min Data",0,0)),0)</f>
        <v>0.76</v>
      </c>
      <c r="DU184" s="14">
        <v>0.84</v>
      </c>
      <c r="DV184" s="14">
        <v>1.22</v>
      </c>
      <c r="DW184" s="14">
        <v>1.27</v>
      </c>
      <c r="DX184" s="14">
        <v>1.1100000000000001</v>
      </c>
      <c r="DY184" s="12">
        <f t="shared" si="11"/>
        <v>1</v>
      </c>
      <c r="DZ184" s="12">
        <f t="shared" si="12"/>
        <v>1</v>
      </c>
      <c r="EA184" s="12">
        <f t="shared" si="13"/>
        <v>0</v>
      </c>
      <c r="EB184" s="12">
        <f t="shared" si="14"/>
        <v>0</v>
      </c>
    </row>
    <row r="185" spans="1:132" x14ac:dyDescent="0.25">
      <c r="A185" s="297">
        <v>5201</v>
      </c>
      <c r="B185" s="347">
        <v>675220</v>
      </c>
      <c r="C185" s="297">
        <v>1028811</v>
      </c>
      <c r="D185" s="14">
        <v>1447200118</v>
      </c>
      <c r="E185" s="26" t="s">
        <v>928</v>
      </c>
      <c r="F185" s="26" t="str">
        <f>INDEX('Mar - Aug'!X:X,MATCH(A185,'Mar - Aug'!B:B,0))</f>
        <v>Jefferson</v>
      </c>
      <c r="G185" s="26" t="s">
        <v>3087</v>
      </c>
      <c r="H185" s="26"/>
      <c r="I185" s="26" t="str">
        <f t="shared" si="10"/>
        <v/>
      </c>
      <c r="J185" s="299" t="s">
        <v>712</v>
      </c>
      <c r="K185" s="299" t="s">
        <v>2473</v>
      </c>
      <c r="L185" s="299" t="s">
        <v>2501</v>
      </c>
      <c r="M185" s="13">
        <v>2.2813670000000001E-2</v>
      </c>
      <c r="N185" s="13">
        <v>2.7397250000000001E-2</v>
      </c>
      <c r="O185" s="13">
        <v>0</v>
      </c>
      <c r="P185" s="13">
        <v>0.10407239</v>
      </c>
      <c r="Q185" s="13">
        <v>3.3690650000000003E-2</v>
      </c>
      <c r="R185" s="13">
        <v>5.5747400000000003E-2</v>
      </c>
      <c r="S185" s="13">
        <v>3.7344499999999998E-3</v>
      </c>
      <c r="T185" s="13">
        <v>0.15247816</v>
      </c>
      <c r="U185" s="13">
        <v>3.3690650000000003E-2</v>
      </c>
      <c r="V185" s="13">
        <v>5.5747400000000003E-2</v>
      </c>
      <c r="W185" s="13">
        <v>3.7344499999999998E-3</v>
      </c>
      <c r="X185" s="13">
        <v>0.15247816</v>
      </c>
      <c r="Y185" s="13">
        <v>3.3690650000000003E-2</v>
      </c>
      <c r="Z185" s="13">
        <v>5.5747400000000003E-2</v>
      </c>
      <c r="AA185" s="13">
        <v>3.7344499999999998E-3</v>
      </c>
      <c r="AB185" s="13">
        <v>0.15247816</v>
      </c>
      <c r="AC185" s="13">
        <v>3.3690650000000003E-2</v>
      </c>
      <c r="AD185" s="13">
        <v>5.5747400000000003E-2</v>
      </c>
      <c r="AE185" s="13">
        <v>3.7344499999999998E-3</v>
      </c>
      <c r="AF185" s="13">
        <v>0.15247816</v>
      </c>
      <c r="AG185" s="13">
        <v>3.3690650000000003E-2</v>
      </c>
      <c r="AH185" s="13">
        <v>5.5747400000000003E-2</v>
      </c>
      <c r="AI185" s="13">
        <v>3.7344499999999998E-3</v>
      </c>
      <c r="AJ185" s="13">
        <v>0.15247816</v>
      </c>
      <c r="AK185" s="13">
        <v>3.3690650000000003E-2</v>
      </c>
      <c r="AL185" s="13">
        <v>5.5747400000000003E-2</v>
      </c>
      <c r="AM185" s="13">
        <v>3.7344499999999998E-3</v>
      </c>
      <c r="AN185" s="13">
        <v>0.15247816</v>
      </c>
      <c r="AO185" s="13">
        <v>3.3690650000000003E-2</v>
      </c>
      <c r="AP185" s="13">
        <v>5.5747400000000003E-2</v>
      </c>
      <c r="AQ185" s="13">
        <v>3.7344499999999998E-3</v>
      </c>
      <c r="AR185" s="13">
        <v>0.15247816</v>
      </c>
      <c r="AS185" s="13">
        <v>3.3690650000000003E-2</v>
      </c>
      <c r="AT185" s="13">
        <v>5.5747400000000003E-2</v>
      </c>
      <c r="AU185" s="13">
        <v>3.7344499999999998E-3</v>
      </c>
      <c r="AV185" s="13">
        <v>0.15247816</v>
      </c>
      <c r="AW185" s="13">
        <v>3.3690650000000003E-2</v>
      </c>
      <c r="AX185" s="13">
        <v>5.5747400000000003E-2</v>
      </c>
      <c r="AY185" s="13">
        <v>3.7344499999999998E-3</v>
      </c>
      <c r="AZ185" s="13">
        <v>0.15247816</v>
      </c>
      <c r="BA185" s="86">
        <v>4.5454545454545497E-2</v>
      </c>
      <c r="BB185" s="86">
        <v>0</v>
      </c>
      <c r="BC185" s="13">
        <v>0</v>
      </c>
      <c r="BD185" s="13">
        <v>0.26315789473684198</v>
      </c>
      <c r="BE185" s="14">
        <v>1.4492753623188401E-2</v>
      </c>
      <c r="BF185" s="14">
        <v>8.1081081081081099E-2</v>
      </c>
      <c r="BG185" s="14">
        <v>0</v>
      </c>
      <c r="BH185" s="14">
        <v>0.19672131147541</v>
      </c>
      <c r="BI185" s="14">
        <v>5.63380281690141E-2</v>
      </c>
      <c r="BJ185" s="14">
        <v>5.5555555555555601E-2</v>
      </c>
      <c r="BK185" s="14">
        <v>0</v>
      </c>
      <c r="BL185" s="430">
        <v>8.1967213114754106E-2</v>
      </c>
      <c r="BM185" s="14">
        <v>5.63380281690141E-2</v>
      </c>
      <c r="BN185" s="14">
        <v>2.4390243902439001E-2</v>
      </c>
      <c r="BO185" s="14">
        <v>0</v>
      </c>
      <c r="BP185" s="14">
        <v>0.125</v>
      </c>
      <c r="BQ185" s="86">
        <v>5.63380281690141E-2</v>
      </c>
      <c r="BR185" s="86">
        <v>2.4390243902439001E-2</v>
      </c>
      <c r="BS185" s="86">
        <v>0</v>
      </c>
      <c r="BT185" s="86">
        <v>0.125</v>
      </c>
      <c r="BU185" s="14" t="s">
        <v>36</v>
      </c>
      <c r="BV185" s="14" t="s">
        <v>35</v>
      </c>
      <c r="BW185" s="14" t="s">
        <v>35</v>
      </c>
      <c r="BX185" s="14" t="s">
        <v>35</v>
      </c>
      <c r="BY185" s="14" t="s">
        <v>36</v>
      </c>
      <c r="BZ185" s="14" t="s">
        <v>35</v>
      </c>
      <c r="CA185" s="14" t="s">
        <v>35</v>
      </c>
      <c r="CB185" s="14" t="s">
        <v>35</v>
      </c>
      <c r="CC185" s="14">
        <v>16.64</v>
      </c>
      <c r="CD185" s="14">
        <v>16.64</v>
      </c>
      <c r="CE185" s="14">
        <v>16.64</v>
      </c>
      <c r="CF185" s="14">
        <v>16.64</v>
      </c>
      <c r="CG185" s="14">
        <v>16.64</v>
      </c>
      <c r="CH185" s="14">
        <v>16.64</v>
      </c>
      <c r="CI185" s="14">
        <v>17.579999999999998</v>
      </c>
      <c r="CJ185" s="14">
        <f>INDEX('Monthy Targets'!AC:AC,(MATCH(FY2019_ALL_Targets!$B:$B,'Monthy Targets'!$B:$B,0)))</f>
        <v>17.52</v>
      </c>
      <c r="CK185" s="14">
        <f>INDEX('Monthy Targets'!AD:AD,(MATCH(FY2019_ALL_Targets!$B:$B,'Monthy Targets'!$B:$B,0)))</f>
        <v>17.52</v>
      </c>
      <c r="CL185" s="14">
        <f>INDEX('Monthy Targets'!AE:AE,(MATCH(FY2019_ALL_Targets!$B:$B,'Monthy Targets'!$B:$B,0)))</f>
        <v>17.52</v>
      </c>
      <c r="CM185" s="14">
        <f>INDEX('Monthy Targets'!AF:AF,(MATCH(FY2019_ALL_Targets!$B:$B,'Monthy Targets'!$B:$B,0)))</f>
        <v>17.52</v>
      </c>
      <c r="CN185" s="14">
        <f>INDEX('Monthy Targets'!AG:AG,(MATCH(FY2019_ALL_Targets!$B:$B,'Monthy Targets'!$B:$B,0)))</f>
        <v>17.52</v>
      </c>
      <c r="CO185" s="14">
        <v>0</v>
      </c>
      <c r="CP185" s="14">
        <v>1.1299999999999999</v>
      </c>
      <c r="CQ185" s="14">
        <v>1.1299999999999999</v>
      </c>
      <c r="CR185" s="14">
        <v>0</v>
      </c>
      <c r="CS185" s="14">
        <v>1.1299999999999999</v>
      </c>
      <c r="CT185" s="14">
        <v>0</v>
      </c>
      <c r="CU185" s="14">
        <v>1.1299999999999999</v>
      </c>
      <c r="CV185" s="14">
        <v>0</v>
      </c>
      <c r="CW185" s="14">
        <v>0</v>
      </c>
      <c r="CX185" s="14">
        <v>1.19</v>
      </c>
      <c r="CY185" s="14">
        <v>1.19</v>
      </c>
      <c r="CZ185" s="14">
        <v>1.19</v>
      </c>
      <c r="DA185" s="14">
        <f>IF('QIPP Scorecard'!$AA$1=4,IF(FY2019_ALL_Targets!$BU185="Yes",INDEX('Final Comp Values'!$BN:$BN,MATCH(FY2019_ALL_Targets!$A185,'Final Comp Values'!$B:$B,0)),IF($BU185="Min Data",0,0)),0)</f>
        <v>0</v>
      </c>
      <c r="DB185" s="14">
        <f>IF('QIPP Scorecard'!$AA$1=4,IF(FY2019_ALL_Targets!$BV185="Yes",INDEX('Final Comp Values'!$BN:$BN,MATCH(FY2019_ALL_Targets!$A185,'Final Comp Values'!$B:$B,0)),IF($BV185="Min Data",0,0)),0)</f>
        <v>1.19</v>
      </c>
      <c r="DC185" s="14">
        <f>IF('QIPP Scorecard'!$AA$1=4,IF(FY2019_ALL_Targets!$BW185="Yes",INDEX('Final Comp Values'!$BN:$BN,MATCH(FY2019_ALL_Targets!$A185,'Final Comp Values'!$B:$B,0)),IF(CI185="Min Data",0,0)),0)</f>
        <v>1.19</v>
      </c>
      <c r="DD185" s="14">
        <f>IF('QIPP Scorecard'!$AA$1=4,IF(FY2019_ALL_Targets!$BX185="Yes",INDEX('Final Comp Values'!$BN:$BN,MATCH(FY2019_ALL_Targets!$A185,'Final Comp Values'!$B:$B,0)),IF($BX185="Min Data",0,0)),0)</f>
        <v>1.19</v>
      </c>
      <c r="DE185" s="14">
        <v>0</v>
      </c>
      <c r="DF185" s="14">
        <v>2.09</v>
      </c>
      <c r="DG185" s="14">
        <v>2.09</v>
      </c>
      <c r="DH185" s="14">
        <v>0</v>
      </c>
      <c r="DI185" s="14">
        <v>2.09</v>
      </c>
      <c r="DJ185" s="14">
        <v>0</v>
      </c>
      <c r="DK185" s="14">
        <v>2.09</v>
      </c>
      <c r="DL185" s="14">
        <v>0</v>
      </c>
      <c r="DM185" s="14">
        <v>0</v>
      </c>
      <c r="DN185" s="14">
        <v>2.21</v>
      </c>
      <c r="DO185" s="14">
        <v>2.21</v>
      </c>
      <c r="DP185" s="14">
        <v>2.21</v>
      </c>
      <c r="DQ185" s="14">
        <f>IF('QIPP Scorecard'!$AA$1=4,IF(FY2019_ALL_Targets!$BY185="Yes",INDEX('Final Comp Values'!$BK:$BK,MATCH(FY2019_ALL_Targets!$A185,'Final Comp Values'!$B:$B,0)),IF($BY185="Min Data",0,0)),0)</f>
        <v>0</v>
      </c>
      <c r="DR185" s="14">
        <f>IF('QIPP Scorecard'!$AA$1=4,IF(FY2019_ALL_Targets!$BZ185="Yes",INDEX('Final Comp Values'!$BO:$BO,MATCH(FY2019_ALL_Targets!$A185,'Final Comp Values'!$B:$B,0)),IF($BZ185="Min Data",0,0)),0)</f>
        <v>2.21</v>
      </c>
      <c r="DS185" s="14">
        <f>IF('QIPP Scorecard'!$AA$1=4,IF(FY2019_ALL_Targets!$CA185="Yes",INDEX('Final Comp Values'!$BO:$BO,MATCH(FY2019_ALL_Targets!$A185,'Final Comp Values'!$B:$B,0)),IF($CA185="Min Data",0,0)),0)</f>
        <v>2.21</v>
      </c>
      <c r="DT185" s="14">
        <f>IF('QIPP Scorecard'!$AA$1=4,IF(FY2019_ALL_Targets!$CB185="Yes",INDEX('Final Comp Values'!$BO:$BO,MATCH(FY2019_ALL_Targets!$A185,'Final Comp Values'!$B:$B,0)),IF($CB185="Min Data",0,0)),0)</f>
        <v>2.21</v>
      </c>
      <c r="DU185" s="14">
        <v>2.31</v>
      </c>
      <c r="DV185" s="14">
        <v>2.61</v>
      </c>
      <c r="DW185" s="14">
        <v>3.08</v>
      </c>
      <c r="DX185" s="14">
        <v>3.02</v>
      </c>
      <c r="DY185" s="12">
        <f t="shared" si="11"/>
        <v>1</v>
      </c>
      <c r="DZ185" s="12">
        <f t="shared" si="12"/>
        <v>1</v>
      </c>
      <c r="EA185" s="12">
        <f t="shared" si="13"/>
        <v>0</v>
      </c>
      <c r="EB185" s="12">
        <f t="shared" si="14"/>
        <v>0</v>
      </c>
    </row>
    <row r="186" spans="1:132" x14ac:dyDescent="0.25">
      <c r="A186" s="297">
        <v>4807</v>
      </c>
      <c r="B186" s="347">
        <v>675222</v>
      </c>
      <c r="C186" s="297">
        <v>1004295</v>
      </c>
      <c r="D186" s="14">
        <v>1942296710</v>
      </c>
      <c r="E186" s="26" t="s">
        <v>930</v>
      </c>
      <c r="F186" s="26" t="str">
        <f>INDEX('Mar - Aug'!X:X,MATCH(A186,'Mar - Aug'!B:B,0))</f>
        <v>Harris</v>
      </c>
      <c r="G186" s="26" t="s">
        <v>3046</v>
      </c>
      <c r="H186" s="26"/>
      <c r="I186" s="26" t="str">
        <f t="shared" si="10"/>
        <v/>
      </c>
      <c r="J186" s="299" t="s">
        <v>595</v>
      </c>
      <c r="K186" s="299" t="s">
        <v>595</v>
      </c>
      <c r="L186" s="299" t="s">
        <v>596</v>
      </c>
      <c r="M186" s="13">
        <v>5.9701480000000001E-2</v>
      </c>
      <c r="N186" s="13">
        <v>7.3333369999999995E-2</v>
      </c>
      <c r="O186" s="13">
        <v>0</v>
      </c>
      <c r="P186" s="13">
        <v>0.16101694999999999</v>
      </c>
      <c r="Q186" s="13">
        <v>3.3690650000000003E-2</v>
      </c>
      <c r="R186" s="13">
        <v>5.5747400000000003E-2</v>
      </c>
      <c r="S186" s="13">
        <v>3.7344499999999998E-3</v>
      </c>
      <c r="T186" s="13">
        <v>0.15247816</v>
      </c>
      <c r="U186" s="13">
        <v>5.8686554840000002E-2</v>
      </c>
      <c r="V186" s="13">
        <v>7.2086702710000006E-2</v>
      </c>
      <c r="W186" s="13">
        <v>3.7344499999999998E-3</v>
      </c>
      <c r="X186" s="13">
        <v>0.15827966185</v>
      </c>
      <c r="Y186" s="13">
        <v>5.6716405999999997E-2</v>
      </c>
      <c r="Z186" s="13">
        <v>6.9666701499999997E-2</v>
      </c>
      <c r="AA186" s="13">
        <v>3.7344499999999998E-3</v>
      </c>
      <c r="AB186" s="13">
        <v>0.15296610250000001</v>
      </c>
      <c r="AC186" s="13">
        <v>5.7671629680000003E-2</v>
      </c>
      <c r="AD186" s="13">
        <v>7.0840035420000003E-2</v>
      </c>
      <c r="AE186" s="13">
        <v>3.7344499999999998E-3</v>
      </c>
      <c r="AF186" s="13">
        <v>0.15554237369999999</v>
      </c>
      <c r="AG186" s="13">
        <v>5.3731332E-2</v>
      </c>
      <c r="AH186" s="13">
        <v>6.6000033E-2</v>
      </c>
      <c r="AI186" s="13">
        <v>3.7344499999999998E-3</v>
      </c>
      <c r="AJ186" s="13">
        <v>0.15247816</v>
      </c>
      <c r="AK186" s="13">
        <v>5.6656704519999997E-2</v>
      </c>
      <c r="AL186" s="13">
        <v>6.959336813E-2</v>
      </c>
      <c r="AM186" s="13">
        <v>3.7344499999999998E-3</v>
      </c>
      <c r="AN186" s="13">
        <v>0.15280508555</v>
      </c>
      <c r="AO186" s="13">
        <v>5.0746258000000002E-2</v>
      </c>
      <c r="AP186" s="13">
        <v>6.2333364500000002E-2</v>
      </c>
      <c r="AQ186" s="13">
        <v>3.7344499999999998E-3</v>
      </c>
      <c r="AR186" s="13">
        <v>0.15247816</v>
      </c>
      <c r="AS186" s="13">
        <v>5.5522376399999997E-2</v>
      </c>
      <c r="AT186" s="13">
        <v>6.8200034100000001E-2</v>
      </c>
      <c r="AU186" s="13">
        <v>3.7344499999999998E-3</v>
      </c>
      <c r="AV186" s="13">
        <v>0.15247816</v>
      </c>
      <c r="AW186" s="13">
        <v>4.7761183999999998E-2</v>
      </c>
      <c r="AX186" s="13">
        <v>5.8666695999999997E-2</v>
      </c>
      <c r="AY186" s="13">
        <v>3.7344499999999998E-3</v>
      </c>
      <c r="AZ186" s="13">
        <v>0.15247816</v>
      </c>
      <c r="BA186" s="86">
        <v>2.9850746268656699E-2</v>
      </c>
      <c r="BB186" s="86">
        <v>2.7777777777777801E-2</v>
      </c>
      <c r="BC186" s="13">
        <v>0</v>
      </c>
      <c r="BD186" s="13">
        <v>2.04081632653061E-2</v>
      </c>
      <c r="BE186" s="14">
        <v>1.5625E-2</v>
      </c>
      <c r="BF186" s="14">
        <v>6.0606060606060601E-2</v>
      </c>
      <c r="BG186" s="14">
        <v>0</v>
      </c>
      <c r="BH186" s="14">
        <v>9.4339622641509399E-2</v>
      </c>
      <c r="BI186" s="14">
        <v>4.7619047619047603E-2</v>
      </c>
      <c r="BJ186" s="14">
        <v>0.14705882352941199</v>
      </c>
      <c r="BK186" s="14">
        <v>0</v>
      </c>
      <c r="BL186" s="430">
        <v>0.107142857142857</v>
      </c>
      <c r="BM186" s="14">
        <v>1.6129032258064498E-2</v>
      </c>
      <c r="BN186" s="14">
        <v>6.4516129032258104E-2</v>
      </c>
      <c r="BO186" s="14">
        <v>0</v>
      </c>
      <c r="BP186" s="14">
        <v>9.2592592592592601E-2</v>
      </c>
      <c r="BQ186" s="86">
        <v>1.6129032258064498E-2</v>
      </c>
      <c r="BR186" s="86">
        <v>6.4516129032258104E-2</v>
      </c>
      <c r="BS186" s="86">
        <v>0</v>
      </c>
      <c r="BT186" s="86">
        <v>9.2592592592592601E-2</v>
      </c>
      <c r="BU186" s="14" t="s">
        <v>35</v>
      </c>
      <c r="BV186" s="14" t="s">
        <v>35</v>
      </c>
      <c r="BW186" s="14" t="s">
        <v>35</v>
      </c>
      <c r="BX186" s="14" t="s">
        <v>35</v>
      </c>
      <c r="BY186" s="14" t="s">
        <v>35</v>
      </c>
      <c r="BZ186" s="14" t="s">
        <v>36</v>
      </c>
      <c r="CA186" s="14" t="s">
        <v>35</v>
      </c>
      <c r="CB186" s="14" t="s">
        <v>35</v>
      </c>
      <c r="CC186" s="14">
        <v>0</v>
      </c>
      <c r="CD186" s="14">
        <v>0</v>
      </c>
      <c r="CE186" s="14">
        <v>0</v>
      </c>
      <c r="CF186" s="14">
        <v>0</v>
      </c>
      <c r="CG186" s="14">
        <v>0</v>
      </c>
      <c r="CH186" s="14">
        <v>0</v>
      </c>
      <c r="CI186" s="14">
        <v>0</v>
      </c>
      <c r="CJ186" s="14">
        <f>INDEX('Monthy Targets'!AC:AC,(MATCH(FY2019_ALL_Targets!$B:$B,'Monthy Targets'!$B:$B,0)))</f>
        <v>0</v>
      </c>
      <c r="CK186" s="14">
        <f>INDEX('Monthy Targets'!AD:AD,(MATCH(FY2019_ALL_Targets!$B:$B,'Monthy Targets'!$B:$B,0)))</f>
        <v>0</v>
      </c>
      <c r="CL186" s="14">
        <f>INDEX('Monthy Targets'!AE:AE,(MATCH(FY2019_ALL_Targets!$B:$B,'Monthy Targets'!$B:$B,0)))</f>
        <v>0</v>
      </c>
      <c r="CM186" s="14">
        <f>INDEX('Monthy Targets'!AF:AF,(MATCH(FY2019_ALL_Targets!$B:$B,'Monthy Targets'!$B:$B,0)))</f>
        <v>0</v>
      </c>
      <c r="CN186" s="14">
        <f>INDEX('Monthy Targets'!AG:AG,(MATCH(FY2019_ALL_Targets!$B:$B,'Monthy Targets'!$B:$B,0)))</f>
        <v>0</v>
      </c>
      <c r="CO186" s="14">
        <v>0.22</v>
      </c>
      <c r="CP186" s="14">
        <v>0.22</v>
      </c>
      <c r="CQ186" s="14">
        <v>0.22</v>
      </c>
      <c r="CR186" s="14">
        <v>0.22</v>
      </c>
      <c r="CS186" s="14">
        <v>0.22</v>
      </c>
      <c r="CT186" s="14">
        <v>0.22</v>
      </c>
      <c r="CU186" s="14">
        <v>0.22</v>
      </c>
      <c r="CV186" s="14">
        <v>0.22</v>
      </c>
      <c r="CW186" s="14">
        <v>0.22</v>
      </c>
      <c r="CX186" s="14">
        <v>0</v>
      </c>
      <c r="CY186" s="14">
        <v>0.22</v>
      </c>
      <c r="CZ186" s="14">
        <v>0.22</v>
      </c>
      <c r="DA186" s="14">
        <f>IF('QIPP Scorecard'!$AA$1=4,IF(FY2019_ALL_Targets!$BU186="Yes",INDEX('Final Comp Values'!$BN:$BN,MATCH(FY2019_ALL_Targets!$A186,'Final Comp Values'!$B:$B,0)),IF($BU186="Min Data",0,0)),0)</f>
        <v>0.22</v>
      </c>
      <c r="DB186" s="14">
        <f>IF('QIPP Scorecard'!$AA$1=4,IF(FY2019_ALL_Targets!$BV186="Yes",INDEX('Final Comp Values'!$BN:$BN,MATCH(FY2019_ALL_Targets!$A186,'Final Comp Values'!$B:$B,0)),IF($BV186="Min Data",0,0)),0)</f>
        <v>0.22</v>
      </c>
      <c r="DC186" s="14">
        <f>IF('QIPP Scorecard'!$AA$1=4,IF(FY2019_ALL_Targets!$BW186="Yes",INDEX('Final Comp Values'!$BN:$BN,MATCH(FY2019_ALL_Targets!$A186,'Final Comp Values'!$B:$B,0)),IF(CI186="Min Data",0,0)),0)</f>
        <v>0.22</v>
      </c>
      <c r="DD186" s="14">
        <f>IF('QIPP Scorecard'!$AA$1=4,IF(FY2019_ALL_Targets!$BX186="Yes",INDEX('Final Comp Values'!$BN:$BN,MATCH(FY2019_ALL_Targets!$A186,'Final Comp Values'!$B:$B,0)),IF($BX186="Min Data",0,0)),0)</f>
        <v>0.22</v>
      </c>
      <c r="DE186" s="14">
        <v>0.41</v>
      </c>
      <c r="DF186" s="14">
        <v>0.41</v>
      </c>
      <c r="DG186" s="14">
        <v>0.41</v>
      </c>
      <c r="DH186" s="14">
        <v>0.41</v>
      </c>
      <c r="DI186" s="14">
        <v>0.41</v>
      </c>
      <c r="DJ186" s="14">
        <v>0.41</v>
      </c>
      <c r="DK186" s="14">
        <v>0.41</v>
      </c>
      <c r="DL186" s="14">
        <v>0.41</v>
      </c>
      <c r="DM186" s="14">
        <v>0.4</v>
      </c>
      <c r="DN186" s="14">
        <v>0</v>
      </c>
      <c r="DO186" s="14">
        <v>0.4</v>
      </c>
      <c r="DP186" s="14">
        <v>0.4</v>
      </c>
      <c r="DQ186" s="14">
        <f>IF('QIPP Scorecard'!$AA$1=4,IF(FY2019_ALL_Targets!$BY186="Yes",INDEX('Final Comp Values'!$BK:$BK,MATCH(FY2019_ALL_Targets!$A186,'Final Comp Values'!$B:$B,0)),IF($BY186="Min Data",0,0)),0)</f>
        <v>0.4</v>
      </c>
      <c r="DR186" s="14">
        <f>IF('QIPP Scorecard'!$AA$1=4,IF(FY2019_ALL_Targets!$BZ186="Yes",INDEX('Final Comp Values'!$BO:$BO,MATCH(FY2019_ALL_Targets!$A186,'Final Comp Values'!$B:$B,0)),IF($BZ186="Min Data",0,0)),0)</f>
        <v>0</v>
      </c>
      <c r="DS186" s="14">
        <f>IF('QIPP Scorecard'!$AA$1=4,IF(FY2019_ALL_Targets!$CA186="Yes",INDEX('Final Comp Values'!$BO:$BO,MATCH(FY2019_ALL_Targets!$A186,'Final Comp Values'!$B:$B,0)),IF($CA186="Min Data",0,0)),0)</f>
        <v>0.4</v>
      </c>
      <c r="DT186" s="14">
        <f>IF('QIPP Scorecard'!$AA$1=4,IF(FY2019_ALL_Targets!$CB186="Yes",INDEX('Final Comp Values'!$BO:$BO,MATCH(FY2019_ALL_Targets!$A186,'Final Comp Values'!$B:$B,0)),IF($CB186="Min Data",0,0)),0)</f>
        <v>0.4</v>
      </c>
      <c r="DU186" s="14">
        <v>0.25</v>
      </c>
      <c r="DV186" s="14">
        <v>0.28000000000000003</v>
      </c>
      <c r="DW186" s="14">
        <v>0.22</v>
      </c>
      <c r="DX186" s="14">
        <v>0.24</v>
      </c>
      <c r="DY186" s="12">
        <f t="shared" si="11"/>
        <v>0</v>
      </c>
      <c r="DZ186" s="12">
        <f t="shared" si="12"/>
        <v>1</v>
      </c>
      <c r="EA186" s="12">
        <f t="shared" si="13"/>
        <v>0</v>
      </c>
      <c r="EB186" s="12">
        <f t="shared" si="14"/>
        <v>3</v>
      </c>
    </row>
    <row r="187" spans="1:132" x14ac:dyDescent="0.25">
      <c r="A187" s="297">
        <v>4701</v>
      </c>
      <c r="B187" s="347">
        <v>675226</v>
      </c>
      <c r="C187" s="297">
        <v>1025711</v>
      </c>
      <c r="D187" s="14">
        <v>1861813958</v>
      </c>
      <c r="E187" s="26" t="s">
        <v>925</v>
      </c>
      <c r="F187" s="26" t="str">
        <f>INDEX('Mar - Aug'!X:X,MATCH(A187,'Mar - Aug'!B:B,0))</f>
        <v>MRSA Central</v>
      </c>
      <c r="G187" s="26" t="s">
        <v>3024</v>
      </c>
      <c r="H187" s="26"/>
      <c r="I187" s="26" t="str">
        <f t="shared" si="10"/>
        <v/>
      </c>
      <c r="J187" s="299" t="s">
        <v>569</v>
      </c>
      <c r="K187" s="299" t="s">
        <v>933</v>
      </c>
      <c r="L187" s="299" t="s">
        <v>570</v>
      </c>
      <c r="M187" s="13">
        <v>4.8192739999999998E-2</v>
      </c>
      <c r="N187" s="13">
        <v>3.6529649999999997E-2</v>
      </c>
      <c r="O187" s="13">
        <v>0</v>
      </c>
      <c r="P187" s="13">
        <v>0.10071943999999999</v>
      </c>
      <c r="Q187" s="13">
        <v>3.3690650000000003E-2</v>
      </c>
      <c r="R187" s="13">
        <v>5.5747400000000003E-2</v>
      </c>
      <c r="S187" s="13">
        <v>3.7344499999999998E-3</v>
      </c>
      <c r="T187" s="13">
        <v>0.15247816</v>
      </c>
      <c r="U187" s="13">
        <v>4.7373463419999998E-2</v>
      </c>
      <c r="V187" s="13">
        <v>5.5747400000000003E-2</v>
      </c>
      <c r="W187" s="13">
        <v>3.7344499999999998E-3</v>
      </c>
      <c r="X187" s="13">
        <v>0.15247816</v>
      </c>
      <c r="Y187" s="13">
        <v>4.5783102999999999E-2</v>
      </c>
      <c r="Z187" s="13">
        <v>5.5747400000000003E-2</v>
      </c>
      <c r="AA187" s="13">
        <v>3.7344499999999998E-3</v>
      </c>
      <c r="AB187" s="13">
        <v>0.15247816</v>
      </c>
      <c r="AC187" s="13">
        <v>4.6554186839999998E-2</v>
      </c>
      <c r="AD187" s="13">
        <v>5.5747400000000003E-2</v>
      </c>
      <c r="AE187" s="13">
        <v>3.7344499999999998E-3</v>
      </c>
      <c r="AF187" s="13">
        <v>0.15247816</v>
      </c>
      <c r="AG187" s="13">
        <v>4.3373465999999999E-2</v>
      </c>
      <c r="AH187" s="13">
        <v>5.5747400000000003E-2</v>
      </c>
      <c r="AI187" s="13">
        <v>3.7344499999999998E-3</v>
      </c>
      <c r="AJ187" s="13">
        <v>0.15247816</v>
      </c>
      <c r="AK187" s="13">
        <v>4.5734910259999997E-2</v>
      </c>
      <c r="AL187" s="13">
        <v>5.5747400000000003E-2</v>
      </c>
      <c r="AM187" s="13">
        <v>3.7344499999999998E-3</v>
      </c>
      <c r="AN187" s="13">
        <v>0.15247816</v>
      </c>
      <c r="AO187" s="13">
        <v>4.0963829E-2</v>
      </c>
      <c r="AP187" s="13">
        <v>5.5747400000000003E-2</v>
      </c>
      <c r="AQ187" s="13">
        <v>3.7344499999999998E-3</v>
      </c>
      <c r="AR187" s="13">
        <v>0.15247816</v>
      </c>
      <c r="AS187" s="13">
        <v>4.4819248200000002E-2</v>
      </c>
      <c r="AT187" s="13">
        <v>5.5747400000000003E-2</v>
      </c>
      <c r="AU187" s="13">
        <v>3.7344499999999998E-3</v>
      </c>
      <c r="AV187" s="13">
        <v>0.15247816</v>
      </c>
      <c r="AW187" s="13">
        <v>3.8554192000000001E-2</v>
      </c>
      <c r="AX187" s="13">
        <v>5.5747400000000003E-2</v>
      </c>
      <c r="AY187" s="13">
        <v>3.7344499999999998E-3</v>
      </c>
      <c r="AZ187" s="13">
        <v>0.15247816</v>
      </c>
      <c r="BA187" s="86">
        <v>2.5000000000000001E-2</v>
      </c>
      <c r="BB187" s="86">
        <v>0.116666666666667</v>
      </c>
      <c r="BC187" s="13">
        <v>0</v>
      </c>
      <c r="BD187" s="13">
        <v>4.47761194029851E-2</v>
      </c>
      <c r="BE187" s="14">
        <v>2.7397260273972601E-2</v>
      </c>
      <c r="BF187" s="14">
        <v>0.145454545454545</v>
      </c>
      <c r="BG187" s="14">
        <v>0</v>
      </c>
      <c r="BH187" s="14">
        <v>0.05</v>
      </c>
      <c r="BI187" s="14">
        <v>2.66666666666667E-2</v>
      </c>
      <c r="BJ187" s="14">
        <v>0.169811320754717</v>
      </c>
      <c r="BK187" s="14">
        <v>0</v>
      </c>
      <c r="BL187" s="430">
        <v>6.3492063492063502E-2</v>
      </c>
      <c r="BM187" s="14">
        <v>2.6315789473684199E-2</v>
      </c>
      <c r="BN187" s="14">
        <v>0.11111111111111099</v>
      </c>
      <c r="BO187" s="14">
        <v>0</v>
      </c>
      <c r="BP187" s="14">
        <v>7.9365079365079402E-2</v>
      </c>
      <c r="BQ187" s="86">
        <v>2.6315789473684199E-2</v>
      </c>
      <c r="BR187" s="86">
        <v>0.11111111111111099</v>
      </c>
      <c r="BS187" s="86">
        <v>0</v>
      </c>
      <c r="BT187" s="86">
        <v>7.9365079365079402E-2</v>
      </c>
      <c r="BU187" s="14" t="s">
        <v>35</v>
      </c>
      <c r="BV187" s="14" t="s">
        <v>36</v>
      </c>
      <c r="BW187" s="14" t="s">
        <v>35</v>
      </c>
      <c r="BX187" s="14" t="s">
        <v>35</v>
      </c>
      <c r="BY187" s="14" t="s">
        <v>35</v>
      </c>
      <c r="BZ187" s="14" t="s">
        <v>36</v>
      </c>
      <c r="CA187" s="14" t="s">
        <v>35</v>
      </c>
      <c r="CB187" s="14" t="s">
        <v>35</v>
      </c>
      <c r="CC187" s="14">
        <v>9.2200000000000006</v>
      </c>
      <c r="CD187" s="14">
        <v>9.2200000000000006</v>
      </c>
      <c r="CE187" s="14">
        <v>9.2200000000000006</v>
      </c>
      <c r="CF187" s="14">
        <v>9.2200000000000006</v>
      </c>
      <c r="CG187" s="14">
        <v>9.2200000000000006</v>
      </c>
      <c r="CH187" s="14">
        <v>9.2200000000000006</v>
      </c>
      <c r="CI187" s="14">
        <v>9.27</v>
      </c>
      <c r="CJ187" s="14">
        <f>INDEX('Monthy Targets'!AC:AC,(MATCH(FY2019_ALL_Targets!$B:$B,'Monthy Targets'!$B:$B,0)))</f>
        <v>9.24</v>
      </c>
      <c r="CK187" s="14">
        <f>INDEX('Monthy Targets'!AD:AD,(MATCH(FY2019_ALL_Targets!$B:$B,'Monthy Targets'!$B:$B,0)))</f>
        <v>9.24</v>
      </c>
      <c r="CL187" s="14">
        <f>INDEX('Monthy Targets'!AE:AE,(MATCH(FY2019_ALL_Targets!$B:$B,'Monthy Targets'!$B:$B,0)))</f>
        <v>9.24</v>
      </c>
      <c r="CM187" s="14">
        <f>INDEX('Monthy Targets'!AF:AF,(MATCH(FY2019_ALL_Targets!$B:$B,'Monthy Targets'!$B:$B,0)))</f>
        <v>9.24</v>
      </c>
      <c r="CN187" s="14">
        <f>INDEX('Monthy Targets'!AG:AG,(MATCH(FY2019_ALL_Targets!$B:$B,'Monthy Targets'!$B:$B,0)))</f>
        <v>9.24</v>
      </c>
      <c r="CO187" s="14">
        <v>0.62</v>
      </c>
      <c r="CP187" s="14">
        <v>0</v>
      </c>
      <c r="CQ187" s="14">
        <v>0.62</v>
      </c>
      <c r="CR187" s="14">
        <v>0.62</v>
      </c>
      <c r="CS187" s="14">
        <v>0.62</v>
      </c>
      <c r="CT187" s="14">
        <v>0</v>
      </c>
      <c r="CU187" s="14">
        <v>0.62</v>
      </c>
      <c r="CV187" s="14">
        <v>0.62</v>
      </c>
      <c r="CW187" s="14">
        <v>0.63</v>
      </c>
      <c r="CX187" s="14">
        <v>0</v>
      </c>
      <c r="CY187" s="14">
        <v>0.63</v>
      </c>
      <c r="CZ187" s="14">
        <v>0.63</v>
      </c>
      <c r="DA187" s="14">
        <f>IF('QIPP Scorecard'!$AA$1=4,IF(FY2019_ALL_Targets!$BU187="Yes",INDEX('Final Comp Values'!$BN:$BN,MATCH(FY2019_ALL_Targets!$A187,'Final Comp Values'!$B:$B,0)),IF($BU187="Min Data",0,0)),0)</f>
        <v>0.63</v>
      </c>
      <c r="DB187" s="14">
        <f>IF('QIPP Scorecard'!$AA$1=4,IF(FY2019_ALL_Targets!$BV187="Yes",INDEX('Final Comp Values'!$BN:$BN,MATCH(FY2019_ALL_Targets!$A187,'Final Comp Values'!$B:$B,0)),IF($BV187="Min Data",0,0)),0)</f>
        <v>0</v>
      </c>
      <c r="DC187" s="14">
        <f>IF('QIPP Scorecard'!$AA$1=4,IF(FY2019_ALL_Targets!$BW187="Yes",INDEX('Final Comp Values'!$BN:$BN,MATCH(FY2019_ALL_Targets!$A187,'Final Comp Values'!$B:$B,0)),IF(CI187="Min Data",0,0)),0)</f>
        <v>0.63</v>
      </c>
      <c r="DD187" s="14">
        <f>IF('QIPP Scorecard'!$AA$1=4,IF(FY2019_ALL_Targets!$BX187="Yes",INDEX('Final Comp Values'!$BN:$BN,MATCH(FY2019_ALL_Targets!$A187,'Final Comp Values'!$B:$B,0)),IF($BX187="Min Data",0,0)),0)</f>
        <v>0.63</v>
      </c>
      <c r="DE187" s="14">
        <v>1.1599999999999999</v>
      </c>
      <c r="DF187" s="14">
        <v>0</v>
      </c>
      <c r="DG187" s="14">
        <v>1.1599999999999999</v>
      </c>
      <c r="DH187" s="14">
        <v>1.1599999999999999</v>
      </c>
      <c r="DI187" s="14">
        <v>1.1599999999999999</v>
      </c>
      <c r="DJ187" s="14">
        <v>0</v>
      </c>
      <c r="DK187" s="14">
        <v>1.1599999999999999</v>
      </c>
      <c r="DL187" s="14">
        <v>1.1599999999999999</v>
      </c>
      <c r="DM187" s="14">
        <v>1.17</v>
      </c>
      <c r="DN187" s="14">
        <v>0</v>
      </c>
      <c r="DO187" s="14">
        <v>1.17</v>
      </c>
      <c r="DP187" s="14">
        <v>1.17</v>
      </c>
      <c r="DQ187" s="14">
        <f>IF('QIPP Scorecard'!$AA$1=4,IF(FY2019_ALL_Targets!$BY187="Yes",INDEX('Final Comp Values'!$BK:$BK,MATCH(FY2019_ALL_Targets!$A187,'Final Comp Values'!$B:$B,0)),IF($BY187="Min Data",0,0)),0)</f>
        <v>1.17</v>
      </c>
      <c r="DR187" s="14">
        <f>IF('QIPP Scorecard'!$AA$1=4,IF(FY2019_ALL_Targets!$BZ187="Yes",INDEX('Final Comp Values'!$BO:$BO,MATCH(FY2019_ALL_Targets!$A187,'Final Comp Values'!$B:$B,0)),IF($BZ187="Min Data",0,0)),0)</f>
        <v>0</v>
      </c>
      <c r="DS187" s="14">
        <f>IF('QIPP Scorecard'!$AA$1=4,IF(FY2019_ALL_Targets!$CA187="Yes",INDEX('Final Comp Values'!$BO:$BO,MATCH(FY2019_ALL_Targets!$A187,'Final Comp Values'!$B:$B,0)),IF($CA187="Min Data",0,0)),0)</f>
        <v>1.17</v>
      </c>
      <c r="DT187" s="14">
        <f>IF('QIPP Scorecard'!$AA$1=4,IF(FY2019_ALL_Targets!$CB187="Yes",INDEX('Final Comp Values'!$BO:$BO,MATCH(FY2019_ALL_Targets!$A187,'Final Comp Values'!$B:$B,0)),IF($CB187="Min Data",0,0)),0)</f>
        <v>1.17</v>
      </c>
      <c r="DU187" s="14">
        <v>1.46</v>
      </c>
      <c r="DV187" s="14">
        <v>1.65</v>
      </c>
      <c r="DW187" s="14">
        <v>1.72</v>
      </c>
      <c r="DX187" s="14">
        <v>1.68</v>
      </c>
      <c r="DY187" s="12">
        <f t="shared" si="11"/>
        <v>1</v>
      </c>
      <c r="DZ187" s="12">
        <f t="shared" si="12"/>
        <v>1</v>
      </c>
      <c r="EA187" s="12">
        <f t="shared" si="13"/>
        <v>0</v>
      </c>
      <c r="EB187" s="12">
        <f t="shared" si="14"/>
        <v>0</v>
      </c>
    </row>
    <row r="188" spans="1:132" x14ac:dyDescent="0.25">
      <c r="A188" s="297">
        <v>5222</v>
      </c>
      <c r="B188" s="347">
        <v>675230</v>
      </c>
      <c r="C188" s="297">
        <v>1028743</v>
      </c>
      <c r="D188" s="14">
        <v>1326032186</v>
      </c>
      <c r="E188" s="26" t="s">
        <v>1003</v>
      </c>
      <c r="F188" s="26" t="str">
        <f>INDEX('Mar - Aug'!X:X,MATCH(A188,'Mar - Aug'!B:B,0))</f>
        <v>MRSA Northeast</v>
      </c>
      <c r="G188" s="26" t="s">
        <v>3026</v>
      </c>
      <c r="H188" s="26" t="s">
        <v>3144</v>
      </c>
      <c r="I188" s="26" t="str">
        <f t="shared" si="10"/>
        <v>Revision Needed</v>
      </c>
      <c r="J188" s="299" t="s">
        <v>727</v>
      </c>
      <c r="K188" s="299" t="s">
        <v>978</v>
      </c>
      <c r="L188" s="299" t="s">
        <v>2633</v>
      </c>
      <c r="M188" s="13">
        <v>4.4000009999999999E-2</v>
      </c>
      <c r="N188" s="13">
        <v>2.116401E-2</v>
      </c>
      <c r="O188" s="13">
        <v>0</v>
      </c>
      <c r="P188" s="13">
        <v>9.2050190000000004E-2</v>
      </c>
      <c r="Q188" s="13">
        <v>3.3690650000000003E-2</v>
      </c>
      <c r="R188" s="13">
        <v>5.5747400000000003E-2</v>
      </c>
      <c r="S188" s="13">
        <v>3.7344499999999998E-3</v>
      </c>
      <c r="T188" s="13">
        <v>0.15247816</v>
      </c>
      <c r="U188" s="13">
        <v>4.325200983E-2</v>
      </c>
      <c r="V188" s="13">
        <v>5.5747400000000003E-2</v>
      </c>
      <c r="W188" s="13">
        <v>3.7344499999999998E-3</v>
      </c>
      <c r="X188" s="13">
        <v>0.15247816</v>
      </c>
      <c r="Y188" s="13">
        <v>4.1800009499999999E-2</v>
      </c>
      <c r="Z188" s="13">
        <v>5.5747400000000003E-2</v>
      </c>
      <c r="AA188" s="13">
        <v>3.7344499999999998E-3</v>
      </c>
      <c r="AB188" s="13">
        <v>0.15247816</v>
      </c>
      <c r="AC188" s="13">
        <v>4.2504009660000001E-2</v>
      </c>
      <c r="AD188" s="13">
        <v>5.5747400000000003E-2</v>
      </c>
      <c r="AE188" s="13">
        <v>3.7344499999999998E-3</v>
      </c>
      <c r="AF188" s="13">
        <v>0.15247816</v>
      </c>
      <c r="AG188" s="13">
        <v>3.9600008999999999E-2</v>
      </c>
      <c r="AH188" s="13">
        <v>5.5747400000000003E-2</v>
      </c>
      <c r="AI188" s="13">
        <v>3.7344499999999998E-3</v>
      </c>
      <c r="AJ188" s="13">
        <v>0.15247816</v>
      </c>
      <c r="AK188" s="13">
        <v>4.1756009490000003E-2</v>
      </c>
      <c r="AL188" s="13">
        <v>5.5747400000000003E-2</v>
      </c>
      <c r="AM188" s="13">
        <v>3.7344499999999998E-3</v>
      </c>
      <c r="AN188" s="13">
        <v>0.15247816</v>
      </c>
      <c r="AO188" s="13">
        <v>3.7400008499999998E-2</v>
      </c>
      <c r="AP188" s="13">
        <v>5.5747400000000003E-2</v>
      </c>
      <c r="AQ188" s="13">
        <v>3.7344499999999998E-3</v>
      </c>
      <c r="AR188" s="13">
        <v>0.15247816</v>
      </c>
      <c r="AS188" s="13">
        <v>4.0920009299999997E-2</v>
      </c>
      <c r="AT188" s="13">
        <v>5.5747400000000003E-2</v>
      </c>
      <c r="AU188" s="13">
        <v>3.7344499999999998E-3</v>
      </c>
      <c r="AV188" s="13">
        <v>0.15247816</v>
      </c>
      <c r="AW188" s="13">
        <v>3.5200007999999998E-2</v>
      </c>
      <c r="AX188" s="13">
        <v>5.5747400000000003E-2</v>
      </c>
      <c r="AY188" s="13">
        <v>3.7344499999999998E-3</v>
      </c>
      <c r="AZ188" s="13">
        <v>0.15247816</v>
      </c>
      <c r="BA188" s="86">
        <v>2.9850746268656699E-2</v>
      </c>
      <c r="BB188" s="86">
        <v>2.04081632653061E-2</v>
      </c>
      <c r="BC188" s="13">
        <v>0</v>
      </c>
      <c r="BD188" s="13">
        <v>6.15384615384615E-2</v>
      </c>
      <c r="BE188" s="14">
        <v>1.5384615384615399E-2</v>
      </c>
      <c r="BF188" s="14">
        <v>4.3478260869565202E-2</v>
      </c>
      <c r="BG188" s="14">
        <v>0</v>
      </c>
      <c r="BH188" s="14">
        <v>6.3492063492063502E-2</v>
      </c>
      <c r="BI188" s="14">
        <v>1.58730158730159E-2</v>
      </c>
      <c r="BJ188" s="14">
        <v>4.5454545454545497E-2</v>
      </c>
      <c r="BK188" s="14">
        <v>0</v>
      </c>
      <c r="BL188" s="430">
        <v>4.91803278688525E-2</v>
      </c>
      <c r="BM188" s="14">
        <v>3.125E-2</v>
      </c>
      <c r="BN188" s="14">
        <v>2.1739130434782601E-2</v>
      </c>
      <c r="BO188" s="14">
        <v>0</v>
      </c>
      <c r="BP188" s="14">
        <v>4.8387096774193498E-2</v>
      </c>
      <c r="BQ188" s="86">
        <v>3.125E-2</v>
      </c>
      <c r="BR188" s="86">
        <v>2.1739130434782601E-2</v>
      </c>
      <c r="BS188" s="86">
        <v>0</v>
      </c>
      <c r="BT188" s="86">
        <v>4.8387096774193498E-2</v>
      </c>
      <c r="BU188" s="14" t="s">
        <v>35</v>
      </c>
      <c r="BV188" s="14" t="s">
        <v>35</v>
      </c>
      <c r="BW188" s="14" t="s">
        <v>35</v>
      </c>
      <c r="BX188" s="14" t="s">
        <v>35</v>
      </c>
      <c r="BY188" s="14" t="s">
        <v>35</v>
      </c>
      <c r="BZ188" s="14" t="s">
        <v>35</v>
      </c>
      <c r="CA188" s="14" t="s">
        <v>35</v>
      </c>
      <c r="CB188" s="14" t="s">
        <v>35</v>
      </c>
      <c r="CC188" s="14">
        <v>8.8699999999999992</v>
      </c>
      <c r="CD188" s="14">
        <v>8.8699999999999992</v>
      </c>
      <c r="CE188" s="14">
        <v>8.8699999999999992</v>
      </c>
      <c r="CF188" s="14">
        <v>8.8699999999999992</v>
      </c>
      <c r="CG188" s="14">
        <v>8.8699999999999992</v>
      </c>
      <c r="CH188" s="14">
        <v>8.8699999999999992</v>
      </c>
      <c r="CI188" s="14">
        <v>4.1399999999999997</v>
      </c>
      <c r="CJ188" s="14">
        <f>INDEX('Monthy Targets'!AC:AC,(MATCH(FY2019_ALL_Targets!$B:$B,'Monthy Targets'!$B:$B,0)))</f>
        <v>4.12</v>
      </c>
      <c r="CK188" s="14">
        <f>INDEX('Monthy Targets'!AD:AD,(MATCH(FY2019_ALL_Targets!$B:$B,'Monthy Targets'!$B:$B,0)))</f>
        <v>4.12</v>
      </c>
      <c r="CL188" s="14">
        <f>INDEX('Monthy Targets'!AE:AE,(MATCH(FY2019_ALL_Targets!$B:$B,'Monthy Targets'!$B:$B,0)))</f>
        <v>4.12</v>
      </c>
      <c r="CM188" s="14">
        <f>INDEX('Monthy Targets'!AF:AF,(MATCH(FY2019_ALL_Targets!$B:$B,'Monthy Targets'!$B:$B,0)))</f>
        <v>4.12</v>
      </c>
      <c r="CN188" s="14">
        <f>INDEX('Monthy Targets'!AG:AG,(MATCH(FY2019_ALL_Targets!$B:$B,'Monthy Targets'!$B:$B,0)))</f>
        <v>4.12</v>
      </c>
      <c r="CO188" s="14">
        <v>0.6</v>
      </c>
      <c r="CP188" s="14">
        <v>0.6</v>
      </c>
      <c r="CQ188" s="14">
        <v>0.6</v>
      </c>
      <c r="CR188" s="14">
        <v>0.6</v>
      </c>
      <c r="CS188" s="14">
        <v>0.6</v>
      </c>
      <c r="CT188" s="14">
        <v>0.6</v>
      </c>
      <c r="CU188" s="14">
        <v>0.6</v>
      </c>
      <c r="CV188" s="14">
        <v>0.6</v>
      </c>
      <c r="CW188" s="14">
        <v>0.28000000000000003</v>
      </c>
      <c r="CX188" s="14">
        <v>0.28000000000000003</v>
      </c>
      <c r="CY188" s="14">
        <v>0.28000000000000003</v>
      </c>
      <c r="CZ188" s="14">
        <v>0.28000000000000003</v>
      </c>
      <c r="DA188" s="14">
        <f>IF('QIPP Scorecard'!$AA$1=4,IF(FY2019_ALL_Targets!$BU188="Yes",INDEX('Final Comp Values'!$BN:$BN,MATCH(FY2019_ALL_Targets!$A188,'Final Comp Values'!$B:$B,0)),IF($BU188="Min Data",0,0)),0)</f>
        <v>0.28000000000000003</v>
      </c>
      <c r="DB188" s="14">
        <f>IF('QIPP Scorecard'!$AA$1=4,IF(FY2019_ALL_Targets!$BV188="Yes",INDEX('Final Comp Values'!$BN:$BN,MATCH(FY2019_ALL_Targets!$A188,'Final Comp Values'!$B:$B,0)),IF($BV188="Min Data",0,0)),0)</f>
        <v>0.28000000000000003</v>
      </c>
      <c r="DC188" s="14">
        <f>IF('QIPP Scorecard'!$AA$1=4,IF(FY2019_ALL_Targets!$BW188="Yes",INDEX('Final Comp Values'!$BN:$BN,MATCH(FY2019_ALL_Targets!$A188,'Final Comp Values'!$B:$B,0)),IF(CI188="Min Data",0,0)),0)</f>
        <v>0.28000000000000003</v>
      </c>
      <c r="DD188" s="14">
        <f>IF('QIPP Scorecard'!$AA$1=4,IF(FY2019_ALL_Targets!$BX188="Yes",INDEX('Final Comp Values'!$BN:$BN,MATCH(FY2019_ALL_Targets!$A188,'Final Comp Values'!$B:$B,0)),IF($BX188="Min Data",0,0)),0)</f>
        <v>0.28000000000000003</v>
      </c>
      <c r="DE188" s="14">
        <v>1.1200000000000001</v>
      </c>
      <c r="DF188" s="14">
        <v>1.1200000000000001</v>
      </c>
      <c r="DG188" s="14">
        <v>1.1200000000000001</v>
      </c>
      <c r="DH188" s="14">
        <v>1.1200000000000001</v>
      </c>
      <c r="DI188" s="14">
        <v>1.1200000000000001</v>
      </c>
      <c r="DJ188" s="14">
        <v>1.1200000000000001</v>
      </c>
      <c r="DK188" s="14">
        <v>1.1200000000000001</v>
      </c>
      <c r="DL188" s="14">
        <v>1.1200000000000001</v>
      </c>
      <c r="DM188" s="14">
        <v>0.52</v>
      </c>
      <c r="DN188" s="14">
        <v>0.52</v>
      </c>
      <c r="DO188" s="14">
        <v>0.52</v>
      </c>
      <c r="DP188" s="14">
        <v>0.52</v>
      </c>
      <c r="DQ188" s="14">
        <f>IF('QIPP Scorecard'!$AA$1=4,IF(FY2019_ALL_Targets!$BY188="Yes",INDEX('Final Comp Values'!$BK:$BK,MATCH(FY2019_ALL_Targets!$A188,'Final Comp Values'!$B:$B,0)),IF($BY188="Min Data",0,0)),0)</f>
        <v>0.52</v>
      </c>
      <c r="DR188" s="14">
        <f>IF('QIPP Scorecard'!$AA$1=4,IF(FY2019_ALL_Targets!$BZ188="Yes",INDEX('Final Comp Values'!$BO:$BO,MATCH(FY2019_ALL_Targets!$A188,'Final Comp Values'!$B:$B,0)),IF($BZ188="Min Data",0,0)),0)</f>
        <v>0.52</v>
      </c>
      <c r="DS188" s="14">
        <f>IF('QIPP Scorecard'!$AA$1=4,IF(FY2019_ALL_Targets!$CA188="Yes",INDEX('Final Comp Values'!$BO:$BO,MATCH(FY2019_ALL_Targets!$A188,'Final Comp Values'!$B:$B,0)),IF($CA188="Min Data",0,0)),0)</f>
        <v>0.52</v>
      </c>
      <c r="DT188" s="14">
        <f>IF('QIPP Scorecard'!$AA$1=4,IF(FY2019_ALL_Targets!$CB188="Yes",INDEX('Final Comp Values'!$BO:$BO,MATCH(FY2019_ALL_Targets!$A188,'Final Comp Values'!$B:$B,0)),IF($CB188="Min Data",0,0)),0)</f>
        <v>0.52</v>
      </c>
      <c r="DU188" s="14">
        <v>1.58</v>
      </c>
      <c r="DV188" s="14">
        <v>1.78</v>
      </c>
      <c r="DW188" s="14">
        <v>1.86</v>
      </c>
      <c r="DX188" s="14">
        <v>1.82</v>
      </c>
      <c r="DY188" s="12">
        <f t="shared" si="11"/>
        <v>0</v>
      </c>
      <c r="DZ188" s="12">
        <f t="shared" si="12"/>
        <v>0</v>
      </c>
      <c r="EA188" s="12">
        <f t="shared" si="13"/>
        <v>0</v>
      </c>
      <c r="EB188" s="12">
        <f t="shared" si="14"/>
        <v>0</v>
      </c>
    </row>
    <row r="189" spans="1:132" x14ac:dyDescent="0.25">
      <c r="A189" s="297">
        <v>4823</v>
      </c>
      <c r="B189" s="347">
        <v>675231</v>
      </c>
      <c r="C189" s="297">
        <v>1014494</v>
      </c>
      <c r="D189" s="14">
        <v>1598282139</v>
      </c>
      <c r="E189" s="26" t="s">
        <v>930</v>
      </c>
      <c r="F189" s="26" t="str">
        <f>INDEX('Mar - Aug'!X:X,MATCH(A189,'Mar - Aug'!B:B,0))</f>
        <v>Harris</v>
      </c>
      <c r="G189" s="26" t="s">
        <v>3016</v>
      </c>
      <c r="H189" s="26"/>
      <c r="I189" s="26" t="str">
        <f t="shared" si="10"/>
        <v/>
      </c>
      <c r="J189" s="299" t="s">
        <v>2898</v>
      </c>
      <c r="K189" s="299" t="s">
        <v>2898</v>
      </c>
      <c r="L189" s="299" t="s">
        <v>2899</v>
      </c>
      <c r="M189" s="13">
        <v>2.1739100000000001E-2</v>
      </c>
      <c r="N189" s="13">
        <v>6.7226910000000001E-2</v>
      </c>
      <c r="O189" s="13">
        <v>0</v>
      </c>
      <c r="P189" s="13">
        <v>0.1151079</v>
      </c>
      <c r="Q189" s="13">
        <v>3.3690650000000003E-2</v>
      </c>
      <c r="R189" s="13">
        <v>5.5747400000000003E-2</v>
      </c>
      <c r="S189" s="13">
        <v>3.7344499999999998E-3</v>
      </c>
      <c r="T189" s="13">
        <v>0.15247816</v>
      </c>
      <c r="U189" s="13">
        <v>3.3690650000000003E-2</v>
      </c>
      <c r="V189" s="13">
        <v>6.6084052530000006E-2</v>
      </c>
      <c r="W189" s="13">
        <v>3.7344499999999998E-3</v>
      </c>
      <c r="X189" s="13">
        <v>0.15247816</v>
      </c>
      <c r="Y189" s="13">
        <v>3.3690650000000003E-2</v>
      </c>
      <c r="Z189" s="13">
        <v>6.3865564499999999E-2</v>
      </c>
      <c r="AA189" s="13">
        <v>3.7344499999999998E-3</v>
      </c>
      <c r="AB189" s="13">
        <v>0.15247816</v>
      </c>
      <c r="AC189" s="13">
        <v>3.3690650000000003E-2</v>
      </c>
      <c r="AD189" s="13">
        <v>6.4941195059999998E-2</v>
      </c>
      <c r="AE189" s="13">
        <v>3.7344499999999998E-3</v>
      </c>
      <c r="AF189" s="13">
        <v>0.15247816</v>
      </c>
      <c r="AG189" s="13">
        <v>3.3690650000000003E-2</v>
      </c>
      <c r="AH189" s="13">
        <v>6.0504218999999998E-2</v>
      </c>
      <c r="AI189" s="13">
        <v>3.7344499999999998E-3</v>
      </c>
      <c r="AJ189" s="13">
        <v>0.15247816</v>
      </c>
      <c r="AK189" s="13">
        <v>3.3690650000000003E-2</v>
      </c>
      <c r="AL189" s="13">
        <v>6.3798337590000004E-2</v>
      </c>
      <c r="AM189" s="13">
        <v>3.7344499999999998E-3</v>
      </c>
      <c r="AN189" s="13">
        <v>0.15247816</v>
      </c>
      <c r="AO189" s="13">
        <v>3.3690650000000003E-2</v>
      </c>
      <c r="AP189" s="13">
        <v>5.7142873499999997E-2</v>
      </c>
      <c r="AQ189" s="13">
        <v>3.7344499999999998E-3</v>
      </c>
      <c r="AR189" s="13">
        <v>0.15247816</v>
      </c>
      <c r="AS189" s="13">
        <v>3.3690650000000003E-2</v>
      </c>
      <c r="AT189" s="13">
        <v>6.2521026300000004E-2</v>
      </c>
      <c r="AU189" s="13">
        <v>3.7344499999999998E-3</v>
      </c>
      <c r="AV189" s="13">
        <v>0.15247816</v>
      </c>
      <c r="AW189" s="13">
        <v>3.3690650000000003E-2</v>
      </c>
      <c r="AX189" s="13">
        <v>5.5747400000000003E-2</v>
      </c>
      <c r="AY189" s="13">
        <v>3.7344499999999998E-3</v>
      </c>
      <c r="AZ189" s="13">
        <v>0.15247816</v>
      </c>
      <c r="BA189" s="86">
        <v>1.5151515151515201E-2</v>
      </c>
      <c r="BB189" s="86">
        <v>2.0833333333333301E-2</v>
      </c>
      <c r="BC189" s="13">
        <v>0</v>
      </c>
      <c r="BD189" s="13">
        <v>0.186440677966102</v>
      </c>
      <c r="BE189" s="14">
        <v>4.6875E-2</v>
      </c>
      <c r="BF189" s="14">
        <v>5.8823529411764698E-2</v>
      </c>
      <c r="BG189" s="14">
        <v>0</v>
      </c>
      <c r="BH189" s="14">
        <v>0.20689655172413801</v>
      </c>
      <c r="BI189" s="14">
        <v>7.3529411764705899E-2</v>
      </c>
      <c r="BJ189" s="14">
        <v>3.9215686274509803E-2</v>
      </c>
      <c r="BK189" s="14">
        <v>0</v>
      </c>
      <c r="BL189" s="430">
        <v>0.233333333333333</v>
      </c>
      <c r="BM189" s="14">
        <v>4.1666666666666699E-2</v>
      </c>
      <c r="BN189" s="14">
        <v>5.3571428571428603E-2</v>
      </c>
      <c r="BO189" s="14">
        <v>0</v>
      </c>
      <c r="BP189" s="14">
        <v>0.22222222222222199</v>
      </c>
      <c r="BQ189" s="86">
        <v>4.1666666666666699E-2</v>
      </c>
      <c r="BR189" s="86">
        <v>5.3571428571428603E-2</v>
      </c>
      <c r="BS189" s="86">
        <v>0</v>
      </c>
      <c r="BT189" s="86">
        <v>0.22222222222222199</v>
      </c>
      <c r="BU189" s="14" t="s">
        <v>36</v>
      </c>
      <c r="BV189" s="14" t="s">
        <v>35</v>
      </c>
      <c r="BW189" s="14" t="s">
        <v>35</v>
      </c>
      <c r="BX189" s="14" t="s">
        <v>36</v>
      </c>
      <c r="BY189" s="14" t="s">
        <v>36</v>
      </c>
      <c r="BZ189" s="14" t="s">
        <v>35</v>
      </c>
      <c r="CA189" s="14" t="s">
        <v>35</v>
      </c>
      <c r="CB189" s="14" t="s">
        <v>36</v>
      </c>
      <c r="CC189" s="14">
        <v>0</v>
      </c>
      <c r="CD189" s="14">
        <v>0</v>
      </c>
      <c r="CE189" s="14">
        <v>0</v>
      </c>
      <c r="CF189" s="14">
        <v>0</v>
      </c>
      <c r="CG189" s="14">
        <v>0</v>
      </c>
      <c r="CH189" s="14">
        <v>0</v>
      </c>
      <c r="CI189" s="14">
        <v>0</v>
      </c>
      <c r="CJ189" s="14">
        <f>INDEX('Monthy Targets'!AC:AC,(MATCH(FY2019_ALL_Targets!$B:$B,'Monthy Targets'!$B:$B,0)))</f>
        <v>0</v>
      </c>
      <c r="CK189" s="14">
        <f>INDEX('Monthy Targets'!AD:AD,(MATCH(FY2019_ALL_Targets!$B:$B,'Monthy Targets'!$B:$B,0)))</f>
        <v>0</v>
      </c>
      <c r="CL189" s="14">
        <f>INDEX('Monthy Targets'!AE:AE,(MATCH(FY2019_ALL_Targets!$B:$B,'Monthy Targets'!$B:$B,0)))</f>
        <v>0</v>
      </c>
      <c r="CM189" s="14">
        <f>INDEX('Monthy Targets'!AF:AF,(MATCH(FY2019_ALL_Targets!$B:$B,'Monthy Targets'!$B:$B,0)))</f>
        <v>0</v>
      </c>
      <c r="CN189" s="14">
        <f>INDEX('Monthy Targets'!AG:AG,(MATCH(FY2019_ALL_Targets!$B:$B,'Monthy Targets'!$B:$B,0)))</f>
        <v>0</v>
      </c>
      <c r="CO189" s="14">
        <v>0.49</v>
      </c>
      <c r="CP189" s="14">
        <v>0.49</v>
      </c>
      <c r="CQ189" s="14">
        <v>0.49</v>
      </c>
      <c r="CR189" s="14">
        <v>0</v>
      </c>
      <c r="CS189" s="14">
        <v>0</v>
      </c>
      <c r="CT189" s="14">
        <v>0.49</v>
      </c>
      <c r="CU189" s="14">
        <v>0.49</v>
      </c>
      <c r="CV189" s="14">
        <v>0</v>
      </c>
      <c r="CW189" s="14">
        <v>0</v>
      </c>
      <c r="CX189" s="14">
        <v>0.49</v>
      </c>
      <c r="CY189" s="14">
        <v>0.49</v>
      </c>
      <c r="CZ189" s="14">
        <v>0</v>
      </c>
      <c r="DA189" s="14">
        <f>IF('QIPP Scorecard'!$AA$1=4,IF(FY2019_ALL_Targets!$BU189="Yes",INDEX('Final Comp Values'!$BN:$BN,MATCH(FY2019_ALL_Targets!$A189,'Final Comp Values'!$B:$B,0)),IF($BU189="Min Data",0,0)),0)</f>
        <v>0</v>
      </c>
      <c r="DB189" s="14">
        <f>IF('QIPP Scorecard'!$AA$1=4,IF(FY2019_ALL_Targets!$BV189="Yes",INDEX('Final Comp Values'!$BN:$BN,MATCH(FY2019_ALL_Targets!$A189,'Final Comp Values'!$B:$B,0)),IF($BV189="Min Data",0,0)),0)</f>
        <v>0.49</v>
      </c>
      <c r="DC189" s="14">
        <f>IF('QIPP Scorecard'!$AA$1=4,IF(FY2019_ALL_Targets!$BW189="Yes",INDEX('Final Comp Values'!$BN:$BN,MATCH(FY2019_ALL_Targets!$A189,'Final Comp Values'!$B:$B,0)),IF(CI189="Min Data",0,0)),0)</f>
        <v>0.49</v>
      </c>
      <c r="DD189" s="14">
        <f>IF('QIPP Scorecard'!$AA$1=4,IF(FY2019_ALL_Targets!$BX189="Yes",INDEX('Final Comp Values'!$BN:$BN,MATCH(FY2019_ALL_Targets!$A189,'Final Comp Values'!$B:$B,0)),IF($BX189="Min Data",0,0)),0)</f>
        <v>0</v>
      </c>
      <c r="DE189" s="14">
        <v>0.91</v>
      </c>
      <c r="DF189" s="14">
        <v>0.91</v>
      </c>
      <c r="DG189" s="14">
        <v>0.91</v>
      </c>
      <c r="DH189" s="14">
        <v>0</v>
      </c>
      <c r="DI189" s="14">
        <v>0</v>
      </c>
      <c r="DJ189" s="14">
        <v>0.91</v>
      </c>
      <c r="DK189" s="14">
        <v>0.91</v>
      </c>
      <c r="DL189" s="14">
        <v>0</v>
      </c>
      <c r="DM189" s="14">
        <v>0</v>
      </c>
      <c r="DN189" s="14">
        <v>0.9</v>
      </c>
      <c r="DO189" s="14">
        <v>0.9</v>
      </c>
      <c r="DP189" s="14">
        <v>0</v>
      </c>
      <c r="DQ189" s="14">
        <f>IF('QIPP Scorecard'!$AA$1=4,IF(FY2019_ALL_Targets!$BY189="Yes",INDEX('Final Comp Values'!$BK:$BK,MATCH(FY2019_ALL_Targets!$A189,'Final Comp Values'!$B:$B,0)),IF($BY189="Min Data",0,0)),0)</f>
        <v>0</v>
      </c>
      <c r="DR189" s="14">
        <f>IF('QIPP Scorecard'!$AA$1=4,IF(FY2019_ALL_Targets!$BZ189="Yes",INDEX('Final Comp Values'!$BO:$BO,MATCH(FY2019_ALL_Targets!$A189,'Final Comp Values'!$B:$B,0)),IF($BZ189="Min Data",0,0)),0)</f>
        <v>0.9</v>
      </c>
      <c r="DS189" s="14">
        <f>IF('QIPP Scorecard'!$AA$1=4,IF(FY2019_ALL_Targets!$CA189="Yes",INDEX('Final Comp Values'!$BO:$BO,MATCH(FY2019_ALL_Targets!$A189,'Final Comp Values'!$B:$B,0)),IF($CA189="Min Data",0,0)),0)</f>
        <v>0.9</v>
      </c>
      <c r="DT189" s="14">
        <f>IF('QIPP Scorecard'!$AA$1=4,IF(FY2019_ALL_Targets!$CB189="Yes",INDEX('Final Comp Values'!$BO:$BO,MATCH(FY2019_ALL_Targets!$A189,'Final Comp Values'!$B:$B,0)),IF($CB189="Min Data",0,0)),0)</f>
        <v>0</v>
      </c>
      <c r="DU189" s="14">
        <v>0.42</v>
      </c>
      <c r="DV189" s="14">
        <v>0.32</v>
      </c>
      <c r="DW189" s="14">
        <v>0.33</v>
      </c>
      <c r="DX189" s="14">
        <v>0.33</v>
      </c>
      <c r="DY189" s="12">
        <f t="shared" si="11"/>
        <v>2</v>
      </c>
      <c r="DZ189" s="12">
        <f t="shared" si="12"/>
        <v>2</v>
      </c>
      <c r="EA189" s="12">
        <f t="shared" si="13"/>
        <v>0</v>
      </c>
      <c r="EB189" s="12">
        <f t="shared" si="14"/>
        <v>3</v>
      </c>
    </row>
    <row r="190" spans="1:132" x14ac:dyDescent="0.25">
      <c r="A190" s="297">
        <v>5288</v>
      </c>
      <c r="B190" s="347">
        <v>675241</v>
      </c>
      <c r="C190" s="297">
        <v>1027180</v>
      </c>
      <c r="D190" s="14">
        <v>1124495486</v>
      </c>
      <c r="E190" s="26" t="s">
        <v>939</v>
      </c>
      <c r="F190" s="26" t="str">
        <f>INDEX('Mar - Aug'!X:X,MATCH(A190,'Mar - Aug'!B:B,0))</f>
        <v>MRSA Northeast</v>
      </c>
      <c r="G190" s="26" t="s">
        <v>3113</v>
      </c>
      <c r="H190" s="26"/>
      <c r="I190" s="26" t="str">
        <f t="shared" si="10"/>
        <v/>
      </c>
      <c r="J190" s="299" t="s">
        <v>2541</v>
      </c>
      <c r="K190" s="299" t="s">
        <v>966</v>
      </c>
      <c r="L190" s="299" t="s">
        <v>2542</v>
      </c>
      <c r="M190" s="13">
        <v>4.8076920000000002E-2</v>
      </c>
      <c r="N190" s="13">
        <v>0.1097561</v>
      </c>
      <c r="O190" s="13">
        <v>0</v>
      </c>
      <c r="P190" s="13">
        <v>0.21476511000000001</v>
      </c>
      <c r="Q190" s="13">
        <v>3.3690650000000003E-2</v>
      </c>
      <c r="R190" s="13">
        <v>5.5747400000000003E-2</v>
      </c>
      <c r="S190" s="13">
        <v>3.7344499999999998E-3</v>
      </c>
      <c r="T190" s="13">
        <v>0.15247816</v>
      </c>
      <c r="U190" s="13">
        <v>4.7259612360000001E-2</v>
      </c>
      <c r="V190" s="13">
        <v>0.10789024630000001</v>
      </c>
      <c r="W190" s="13">
        <v>3.7344499999999998E-3</v>
      </c>
      <c r="X190" s="13">
        <v>0.21111410313000001</v>
      </c>
      <c r="Y190" s="13">
        <v>4.5673074000000001E-2</v>
      </c>
      <c r="Z190" s="13">
        <v>0.104268295</v>
      </c>
      <c r="AA190" s="13">
        <v>3.7344499999999998E-3</v>
      </c>
      <c r="AB190" s="13">
        <v>0.20402685449999999</v>
      </c>
      <c r="AC190" s="13">
        <v>4.6442304720000001E-2</v>
      </c>
      <c r="AD190" s="13">
        <v>0.1060243926</v>
      </c>
      <c r="AE190" s="13">
        <v>3.7344499999999998E-3</v>
      </c>
      <c r="AF190" s="13">
        <v>0.20746309626000001</v>
      </c>
      <c r="AG190" s="13">
        <v>4.3269228E-2</v>
      </c>
      <c r="AH190" s="13">
        <v>9.8780489999999999E-2</v>
      </c>
      <c r="AI190" s="13">
        <v>3.7344499999999998E-3</v>
      </c>
      <c r="AJ190" s="13">
        <v>0.19328859900000001</v>
      </c>
      <c r="AK190" s="13">
        <v>4.562499708E-2</v>
      </c>
      <c r="AL190" s="13">
        <v>0.1041585389</v>
      </c>
      <c r="AM190" s="13">
        <v>3.7344499999999998E-3</v>
      </c>
      <c r="AN190" s="13">
        <v>0.20381208939000001</v>
      </c>
      <c r="AO190" s="13">
        <v>4.0865381999999999E-2</v>
      </c>
      <c r="AP190" s="13">
        <v>9.3292685E-2</v>
      </c>
      <c r="AQ190" s="13">
        <v>3.7344499999999998E-3</v>
      </c>
      <c r="AR190" s="13">
        <v>0.18255034349999999</v>
      </c>
      <c r="AS190" s="13">
        <v>4.4711535599999998E-2</v>
      </c>
      <c r="AT190" s="13">
        <v>0.102073173</v>
      </c>
      <c r="AU190" s="13">
        <v>3.7344499999999998E-3</v>
      </c>
      <c r="AV190" s="13">
        <v>0.1997315523</v>
      </c>
      <c r="AW190" s="13">
        <v>3.8461535999999998E-2</v>
      </c>
      <c r="AX190" s="13">
        <v>8.7804880000000002E-2</v>
      </c>
      <c r="AY190" s="13">
        <v>3.7344499999999998E-3</v>
      </c>
      <c r="AZ190" s="13">
        <v>0.171812088</v>
      </c>
      <c r="BA190" s="86">
        <v>4.2857142857142899E-2</v>
      </c>
      <c r="BB190" s="86">
        <v>3.1746031746031703E-2</v>
      </c>
      <c r="BC190" s="13">
        <v>0</v>
      </c>
      <c r="BD190" s="13">
        <v>0.24242424242424199</v>
      </c>
      <c r="BE190" s="14">
        <v>8.4507042253521097E-2</v>
      </c>
      <c r="BF190" s="14">
        <v>6.15384615384615E-2</v>
      </c>
      <c r="BG190" s="14">
        <v>0</v>
      </c>
      <c r="BH190" s="14">
        <v>0.20895522388059701</v>
      </c>
      <c r="BI190" s="14">
        <v>7.1428571428571397E-2</v>
      </c>
      <c r="BJ190" s="14">
        <v>7.1428571428571397E-2</v>
      </c>
      <c r="BK190" s="14">
        <v>0</v>
      </c>
      <c r="BL190" s="430">
        <v>9.2307692307692299E-2</v>
      </c>
      <c r="BM190" s="14">
        <v>4.4117647058823498E-2</v>
      </c>
      <c r="BN190" s="14">
        <v>3.5087719298245598E-2</v>
      </c>
      <c r="BO190" s="14">
        <v>0</v>
      </c>
      <c r="BP190" s="14">
        <v>9.375E-2</v>
      </c>
      <c r="BQ190" s="86">
        <v>4.4117647058823498E-2</v>
      </c>
      <c r="BR190" s="86">
        <v>3.5087719298245598E-2</v>
      </c>
      <c r="BS190" s="86">
        <v>0</v>
      </c>
      <c r="BT190" s="86">
        <v>9.375E-2</v>
      </c>
      <c r="BU190" s="14" t="s">
        <v>35</v>
      </c>
      <c r="BV190" s="14" t="s">
        <v>35</v>
      </c>
      <c r="BW190" s="14" t="s">
        <v>35</v>
      </c>
      <c r="BX190" s="14" t="s">
        <v>35</v>
      </c>
      <c r="BY190" s="14" t="s">
        <v>36</v>
      </c>
      <c r="BZ190" s="14" t="s">
        <v>35</v>
      </c>
      <c r="CA190" s="14" t="s">
        <v>35</v>
      </c>
      <c r="CB190" s="14" t="s">
        <v>35</v>
      </c>
      <c r="CC190" s="14">
        <v>3.88</v>
      </c>
      <c r="CD190" s="14">
        <v>3.88</v>
      </c>
      <c r="CE190" s="14">
        <v>3.88</v>
      </c>
      <c r="CF190" s="14">
        <v>3.88</v>
      </c>
      <c r="CG190" s="14">
        <v>3.88</v>
      </c>
      <c r="CH190" s="14">
        <v>3.88</v>
      </c>
      <c r="CI190" s="14">
        <v>4.0199999999999996</v>
      </c>
      <c r="CJ190" s="14">
        <f>INDEX('Monthy Targets'!AC:AC,(MATCH(FY2019_ALL_Targets!$B:$B,'Monthy Targets'!$B:$B,0)))</f>
        <v>4.01</v>
      </c>
      <c r="CK190" s="14">
        <f>INDEX('Monthy Targets'!AD:AD,(MATCH(FY2019_ALL_Targets!$B:$B,'Monthy Targets'!$B:$B,0)))</f>
        <v>4.01</v>
      </c>
      <c r="CL190" s="14">
        <f>INDEX('Monthy Targets'!AE:AE,(MATCH(FY2019_ALL_Targets!$B:$B,'Monthy Targets'!$B:$B,0)))</f>
        <v>4.01</v>
      </c>
      <c r="CM190" s="14">
        <f>INDEX('Monthy Targets'!AF:AF,(MATCH(FY2019_ALL_Targets!$B:$B,'Monthy Targets'!$B:$B,0)))</f>
        <v>4.01</v>
      </c>
      <c r="CN190" s="14">
        <f>INDEX('Monthy Targets'!AG:AG,(MATCH(FY2019_ALL_Targets!$B:$B,'Monthy Targets'!$B:$B,0)))</f>
        <v>4.01</v>
      </c>
      <c r="CO190" s="14">
        <v>0.26</v>
      </c>
      <c r="CP190" s="14">
        <v>0.26</v>
      </c>
      <c r="CQ190" s="14">
        <v>0.26</v>
      </c>
      <c r="CR190" s="14">
        <v>0</v>
      </c>
      <c r="CS190" s="14">
        <v>0</v>
      </c>
      <c r="CT190" s="14">
        <v>0.26</v>
      </c>
      <c r="CU190" s="14">
        <v>0.26</v>
      </c>
      <c r="CV190" s="14">
        <v>0</v>
      </c>
      <c r="CW190" s="14">
        <v>0</v>
      </c>
      <c r="CX190" s="14">
        <v>0.27</v>
      </c>
      <c r="CY190" s="14">
        <v>0.27</v>
      </c>
      <c r="CZ190" s="14">
        <v>0.27</v>
      </c>
      <c r="DA190" s="14">
        <f>IF('QIPP Scorecard'!$AA$1=4,IF(FY2019_ALL_Targets!$BU190="Yes",INDEX('Final Comp Values'!$BN:$BN,MATCH(FY2019_ALL_Targets!$A190,'Final Comp Values'!$B:$B,0)),IF($BU190="Min Data",0,0)),0)</f>
        <v>0.27</v>
      </c>
      <c r="DB190" s="14">
        <f>IF('QIPP Scorecard'!$AA$1=4,IF(FY2019_ALL_Targets!$BV190="Yes",INDEX('Final Comp Values'!$BN:$BN,MATCH(FY2019_ALL_Targets!$A190,'Final Comp Values'!$B:$B,0)),IF($BV190="Min Data",0,0)),0)</f>
        <v>0.27</v>
      </c>
      <c r="DC190" s="14">
        <f>IF('QIPP Scorecard'!$AA$1=4,IF(FY2019_ALL_Targets!$BW190="Yes",INDEX('Final Comp Values'!$BN:$BN,MATCH(FY2019_ALL_Targets!$A190,'Final Comp Values'!$B:$B,0)),IF(CI190="Min Data",0,0)),0)</f>
        <v>0.27</v>
      </c>
      <c r="DD190" s="14">
        <f>IF('QIPP Scorecard'!$AA$1=4,IF(FY2019_ALL_Targets!$BX190="Yes",INDEX('Final Comp Values'!$BN:$BN,MATCH(FY2019_ALL_Targets!$A190,'Final Comp Values'!$B:$B,0)),IF($BX190="Min Data",0,0)),0)</f>
        <v>0.27</v>
      </c>
      <c r="DE190" s="14">
        <v>0.49</v>
      </c>
      <c r="DF190" s="14">
        <v>0.49</v>
      </c>
      <c r="DG190" s="14">
        <v>0.49</v>
      </c>
      <c r="DH190" s="14">
        <v>0</v>
      </c>
      <c r="DI190" s="14">
        <v>0</v>
      </c>
      <c r="DJ190" s="14">
        <v>0.49</v>
      </c>
      <c r="DK190" s="14">
        <v>0.49</v>
      </c>
      <c r="DL190" s="14">
        <v>0</v>
      </c>
      <c r="DM190" s="14">
        <v>0</v>
      </c>
      <c r="DN190" s="14">
        <v>0.51</v>
      </c>
      <c r="DO190" s="14">
        <v>0.51</v>
      </c>
      <c r="DP190" s="14">
        <v>0.51</v>
      </c>
      <c r="DQ190" s="14">
        <f>IF('QIPP Scorecard'!$AA$1=4,IF(FY2019_ALL_Targets!$BY190="Yes",INDEX('Final Comp Values'!$BK:$BK,MATCH(FY2019_ALL_Targets!$A190,'Final Comp Values'!$B:$B,0)),IF($BY190="Min Data",0,0)),0)</f>
        <v>0</v>
      </c>
      <c r="DR190" s="14">
        <f>IF('QIPP Scorecard'!$AA$1=4,IF(FY2019_ALL_Targets!$BZ190="Yes",INDEX('Final Comp Values'!$BO:$BO,MATCH(FY2019_ALL_Targets!$A190,'Final Comp Values'!$B:$B,0)),IF($BZ190="Min Data",0,0)),0)</f>
        <v>0.51</v>
      </c>
      <c r="DS190" s="14">
        <f>IF('QIPP Scorecard'!$AA$1=4,IF(FY2019_ALL_Targets!$CA190="Yes",INDEX('Final Comp Values'!$BO:$BO,MATCH(FY2019_ALL_Targets!$A190,'Final Comp Values'!$B:$B,0)),IF($CA190="Min Data",0,0)),0)</f>
        <v>0.51</v>
      </c>
      <c r="DT190" s="14">
        <f>IF('QIPP Scorecard'!$AA$1=4,IF(FY2019_ALL_Targets!$CB190="Yes",INDEX('Final Comp Values'!$BO:$BO,MATCH(FY2019_ALL_Targets!$A190,'Final Comp Values'!$B:$B,0)),IF($CB190="Min Data",0,0)),0)</f>
        <v>0.51</v>
      </c>
      <c r="DU190" s="14">
        <v>0.61</v>
      </c>
      <c r="DV190" s="14">
        <v>0.61</v>
      </c>
      <c r="DW190" s="14">
        <v>0.72</v>
      </c>
      <c r="DX190" s="14">
        <v>0.74</v>
      </c>
      <c r="DY190" s="12">
        <f t="shared" si="11"/>
        <v>0</v>
      </c>
      <c r="DZ190" s="12">
        <f t="shared" si="12"/>
        <v>1</v>
      </c>
      <c r="EA190" s="12">
        <f t="shared" si="13"/>
        <v>0</v>
      </c>
      <c r="EB190" s="12">
        <f t="shared" si="14"/>
        <v>0</v>
      </c>
    </row>
    <row r="191" spans="1:132" x14ac:dyDescent="0.25">
      <c r="A191" s="297">
        <v>4977</v>
      </c>
      <c r="B191" s="347">
        <v>675251</v>
      </c>
      <c r="C191" s="297">
        <v>1016199</v>
      </c>
      <c r="D191" s="14">
        <v>1417119116</v>
      </c>
      <c r="E191" s="26" t="s">
        <v>941</v>
      </c>
      <c r="F191" s="26" t="str">
        <f>INDEX('Mar - Aug'!X:X,MATCH(A191,'Mar - Aug'!B:B,0))</f>
        <v>Dallas</v>
      </c>
      <c r="G191" s="26" t="s">
        <v>3181</v>
      </c>
      <c r="H191" s="26"/>
      <c r="I191" s="26" t="str">
        <f t="shared" si="10"/>
        <v/>
      </c>
      <c r="J191" s="299" t="s">
        <v>630</v>
      </c>
      <c r="K191" s="299" t="s">
        <v>1023</v>
      </c>
      <c r="L191" s="299" t="s">
        <v>2845</v>
      </c>
      <c r="M191" s="13">
        <v>0</v>
      </c>
      <c r="N191" s="13">
        <v>5.6338050000000001E-2</v>
      </c>
      <c r="O191" s="13">
        <v>5.81395E-3</v>
      </c>
      <c r="P191" s="13">
        <v>0.30714285000000002</v>
      </c>
      <c r="Q191" s="13">
        <v>3.3690650000000003E-2</v>
      </c>
      <c r="R191" s="13">
        <v>5.5747400000000003E-2</v>
      </c>
      <c r="S191" s="13">
        <v>3.7344499999999998E-3</v>
      </c>
      <c r="T191" s="13">
        <v>0.15247816</v>
      </c>
      <c r="U191" s="13">
        <v>3.3690650000000003E-2</v>
      </c>
      <c r="V191" s="13">
        <v>5.5747400000000003E-2</v>
      </c>
      <c r="W191" s="13">
        <v>5.7151128499999997E-3</v>
      </c>
      <c r="X191" s="13">
        <v>0.30192142155000001</v>
      </c>
      <c r="Y191" s="13">
        <v>3.3690650000000003E-2</v>
      </c>
      <c r="Z191" s="13">
        <v>5.5747400000000003E-2</v>
      </c>
      <c r="AA191" s="13">
        <v>5.5232524999999999E-3</v>
      </c>
      <c r="AB191" s="13">
        <v>0.29178570749999999</v>
      </c>
      <c r="AC191" s="13">
        <v>3.3690650000000003E-2</v>
      </c>
      <c r="AD191" s="13">
        <v>5.5747400000000003E-2</v>
      </c>
      <c r="AE191" s="13">
        <v>5.6162757000000002E-3</v>
      </c>
      <c r="AF191" s="13">
        <v>0.2966999931</v>
      </c>
      <c r="AG191" s="13">
        <v>3.3690650000000003E-2</v>
      </c>
      <c r="AH191" s="13">
        <v>5.5747400000000003E-2</v>
      </c>
      <c r="AI191" s="13">
        <v>5.2325549999999998E-3</v>
      </c>
      <c r="AJ191" s="13">
        <v>0.27642856500000001</v>
      </c>
      <c r="AK191" s="13">
        <v>3.3690650000000003E-2</v>
      </c>
      <c r="AL191" s="13">
        <v>5.5747400000000003E-2</v>
      </c>
      <c r="AM191" s="13">
        <v>5.5174385499999999E-3</v>
      </c>
      <c r="AN191" s="13">
        <v>0.29147856464999999</v>
      </c>
      <c r="AO191" s="13">
        <v>3.3690650000000003E-2</v>
      </c>
      <c r="AP191" s="13">
        <v>5.5747400000000003E-2</v>
      </c>
      <c r="AQ191" s="13">
        <v>4.9418574999999998E-3</v>
      </c>
      <c r="AR191" s="13">
        <v>0.26107142249999998</v>
      </c>
      <c r="AS191" s="13">
        <v>3.3690650000000003E-2</v>
      </c>
      <c r="AT191" s="13">
        <v>5.5747400000000003E-2</v>
      </c>
      <c r="AU191" s="13">
        <v>5.4069735000000004E-3</v>
      </c>
      <c r="AV191" s="13">
        <v>0.28564285049999999</v>
      </c>
      <c r="AW191" s="13">
        <v>3.3690650000000003E-2</v>
      </c>
      <c r="AX191" s="13">
        <v>5.5747400000000003E-2</v>
      </c>
      <c r="AY191" s="13">
        <v>4.6511599999999997E-3</v>
      </c>
      <c r="AZ191" s="13">
        <v>0.24571428000000001</v>
      </c>
      <c r="BA191" s="86">
        <v>4.7619047619047603E-2</v>
      </c>
      <c r="BB191" s="86" t="s">
        <v>14856</v>
      </c>
      <c r="BC191" s="13">
        <v>0</v>
      </c>
      <c r="BD191" s="13">
        <v>0.14285714285714299</v>
      </c>
      <c r="BE191" s="14">
        <v>0</v>
      </c>
      <c r="BF191" s="14" t="s">
        <v>14856</v>
      </c>
      <c r="BG191" s="14">
        <v>0</v>
      </c>
      <c r="BH191" s="14">
        <v>0.18518518518518501</v>
      </c>
      <c r="BI191" s="14">
        <v>0</v>
      </c>
      <c r="BJ191" s="14" t="s">
        <v>14856</v>
      </c>
      <c r="BK191" s="14">
        <v>0</v>
      </c>
      <c r="BL191" s="430">
        <v>0.24137931034482801</v>
      </c>
      <c r="BM191" s="14">
        <v>0</v>
      </c>
      <c r="BN191" s="14" t="s">
        <v>14856</v>
      </c>
      <c r="BO191" s="14">
        <v>0</v>
      </c>
      <c r="BP191" s="14">
        <v>0.233333333333333</v>
      </c>
      <c r="BQ191" s="86">
        <v>0</v>
      </c>
      <c r="BR191" s="86" t="s">
        <v>14856</v>
      </c>
      <c r="BS191" s="86">
        <v>0</v>
      </c>
      <c r="BT191" s="86">
        <v>0.233333333333333</v>
      </c>
      <c r="BU191" s="14" t="s">
        <v>35</v>
      </c>
      <c r="BV191" s="14" t="s">
        <v>35</v>
      </c>
      <c r="BW191" s="14" t="s">
        <v>35</v>
      </c>
      <c r="BX191" s="14" t="s">
        <v>35</v>
      </c>
      <c r="BY191" s="14" t="s">
        <v>35</v>
      </c>
      <c r="BZ191" s="14" t="s">
        <v>35</v>
      </c>
      <c r="CA191" s="14" t="s">
        <v>35</v>
      </c>
      <c r="CB191" s="14" t="s">
        <v>35</v>
      </c>
      <c r="CC191" s="14">
        <v>0</v>
      </c>
      <c r="CD191" s="14">
        <v>0</v>
      </c>
      <c r="CE191" s="14">
        <v>0</v>
      </c>
      <c r="CF191" s="14">
        <v>0</v>
      </c>
      <c r="CG191" s="14">
        <v>0</v>
      </c>
      <c r="CH191" s="14">
        <v>0</v>
      </c>
      <c r="CI191" s="14">
        <v>0</v>
      </c>
      <c r="CJ191" s="14">
        <f>INDEX('Monthy Targets'!AC:AC,(MATCH(FY2019_ALL_Targets!$B:$B,'Monthy Targets'!$B:$B,0)))</f>
        <v>0</v>
      </c>
      <c r="CK191" s="14">
        <f>INDEX('Monthy Targets'!AD:AD,(MATCH(FY2019_ALL_Targets!$B:$B,'Monthy Targets'!$B:$B,0)))</f>
        <v>0</v>
      </c>
      <c r="CL191" s="14">
        <f>INDEX('Monthy Targets'!AE:AE,(MATCH(FY2019_ALL_Targets!$B:$B,'Monthy Targets'!$B:$B,0)))</f>
        <v>0</v>
      </c>
      <c r="CM191" s="14">
        <f>INDEX('Monthy Targets'!AF:AF,(MATCH(FY2019_ALL_Targets!$B:$B,'Monthy Targets'!$B:$B,0)))</f>
        <v>0</v>
      </c>
      <c r="CN191" s="14">
        <f>INDEX('Monthy Targets'!AG:AG,(MATCH(FY2019_ALL_Targets!$B:$B,'Monthy Targets'!$B:$B,0)))</f>
        <v>0</v>
      </c>
      <c r="CO191" s="14">
        <v>0</v>
      </c>
      <c r="CP191" s="14">
        <v>0</v>
      </c>
      <c r="CQ191" s="14">
        <v>0.39</v>
      </c>
      <c r="CR191" s="14">
        <v>0.39</v>
      </c>
      <c r="CS191" s="14">
        <v>0.39</v>
      </c>
      <c r="CT191" s="14">
        <v>0.39</v>
      </c>
      <c r="CU191" s="14">
        <v>0.39</v>
      </c>
      <c r="CV191" s="14">
        <v>0.39</v>
      </c>
      <c r="CW191" s="14">
        <v>0.37</v>
      </c>
      <c r="CX191" s="14">
        <v>0.37</v>
      </c>
      <c r="CY191" s="14">
        <v>0.37</v>
      </c>
      <c r="CZ191" s="14">
        <v>0.37</v>
      </c>
      <c r="DA191" s="14">
        <f>IF('QIPP Scorecard'!$AA$1=4,IF(FY2019_ALL_Targets!$BU191="Yes",INDEX('Final Comp Values'!$BN:$BN,MATCH(FY2019_ALL_Targets!$A191,'Final Comp Values'!$B:$B,0)),IF($BU191="Min Data",0,0)),0)</f>
        <v>0.37</v>
      </c>
      <c r="DB191" s="14">
        <f>IF('QIPP Scorecard'!$AA$1=4,IF(FY2019_ALL_Targets!$BV191="Yes",INDEX('Final Comp Values'!$BN:$BN,MATCH(FY2019_ALL_Targets!$A191,'Final Comp Values'!$B:$B,0)),IF($BV191="Min Data",0,0)),0)</f>
        <v>0.37</v>
      </c>
      <c r="DC191" s="14">
        <f>IF('QIPP Scorecard'!$AA$1=4,IF(FY2019_ALL_Targets!$BW191="Yes",INDEX('Final Comp Values'!$BN:$BN,MATCH(FY2019_ALL_Targets!$A191,'Final Comp Values'!$B:$B,0)),IF(CI191="Min Data",0,0)),0)</f>
        <v>0.37</v>
      </c>
      <c r="DD191" s="14">
        <f>IF('QIPP Scorecard'!$AA$1=4,IF(FY2019_ALL_Targets!$BX191="Yes",INDEX('Final Comp Values'!$BN:$BN,MATCH(FY2019_ALL_Targets!$A191,'Final Comp Values'!$B:$B,0)),IF($BX191="Min Data",0,0)),0)</f>
        <v>0.37</v>
      </c>
      <c r="DE191" s="14">
        <v>0</v>
      </c>
      <c r="DF191" s="14">
        <v>0</v>
      </c>
      <c r="DG191" s="14">
        <v>0.72</v>
      </c>
      <c r="DH191" s="14">
        <v>0.72</v>
      </c>
      <c r="DI191" s="14">
        <v>0.72</v>
      </c>
      <c r="DJ191" s="14">
        <v>0.72</v>
      </c>
      <c r="DK191" s="14">
        <v>0.72</v>
      </c>
      <c r="DL191" s="14">
        <v>0.72</v>
      </c>
      <c r="DM191" s="14">
        <v>0.69</v>
      </c>
      <c r="DN191" s="14">
        <v>0.69</v>
      </c>
      <c r="DO191" s="14">
        <v>0.69</v>
      </c>
      <c r="DP191" s="14">
        <v>0.69</v>
      </c>
      <c r="DQ191" s="14">
        <f>IF('QIPP Scorecard'!$AA$1=4,IF(FY2019_ALL_Targets!$BY191="Yes",INDEX('Final Comp Values'!$BK:$BK,MATCH(FY2019_ALL_Targets!$A191,'Final Comp Values'!$B:$B,0)),IF($BY191="Min Data",0,0)),0)</f>
        <v>0.69</v>
      </c>
      <c r="DR191" s="14">
        <f>IF('QIPP Scorecard'!$AA$1=4,IF(FY2019_ALL_Targets!$BZ191="Yes",INDEX('Final Comp Values'!$BO:$BO,MATCH(FY2019_ALL_Targets!$A191,'Final Comp Values'!$B:$B,0)),IF($BZ191="Min Data",0,0)),0)</f>
        <v>0.69</v>
      </c>
      <c r="DS191" s="14">
        <f>IF('QIPP Scorecard'!$AA$1=4,IF(FY2019_ALL_Targets!$CA191="Yes",INDEX('Final Comp Values'!$BO:$BO,MATCH(FY2019_ALL_Targets!$A191,'Final Comp Values'!$B:$B,0)),IF($CA191="Min Data",0,0)),0)</f>
        <v>0.69</v>
      </c>
      <c r="DT191" s="14">
        <f>IF('QIPP Scorecard'!$AA$1=4,IF(FY2019_ALL_Targets!$CB191="Yes",INDEX('Final Comp Values'!$BO:$BO,MATCH(FY2019_ALL_Targets!$A191,'Final Comp Values'!$B:$B,0)),IF($CB191="Min Data",0,0)),0)</f>
        <v>0.69</v>
      </c>
      <c r="DU191" s="14">
        <v>0.22</v>
      </c>
      <c r="DV191" s="14">
        <v>0.5</v>
      </c>
      <c r="DW191" s="14">
        <v>0.52</v>
      </c>
      <c r="DX191" s="14">
        <v>0.51</v>
      </c>
      <c r="DY191" s="12">
        <f t="shared" si="11"/>
        <v>0</v>
      </c>
      <c r="DZ191" s="12">
        <f t="shared" si="12"/>
        <v>0</v>
      </c>
      <c r="EA191" s="12">
        <f t="shared" si="13"/>
        <v>0</v>
      </c>
      <c r="EB191" s="12">
        <f t="shared" si="14"/>
        <v>3</v>
      </c>
    </row>
    <row r="192" spans="1:132" x14ac:dyDescent="0.25">
      <c r="A192" s="297">
        <v>4559</v>
      </c>
      <c r="B192" s="347">
        <v>675256</v>
      </c>
      <c r="C192" s="297">
        <v>1025489</v>
      </c>
      <c r="D192" s="14">
        <v>1164856803</v>
      </c>
      <c r="E192" s="26" t="s">
        <v>923</v>
      </c>
      <c r="F192" s="26" t="str">
        <f>INDEX('Mar - Aug'!X:X,MATCH(A192,'Mar - Aug'!B:B,0))</f>
        <v>Lubbock</v>
      </c>
      <c r="G192" s="26" t="s">
        <v>3071</v>
      </c>
      <c r="H192" s="26" t="s">
        <v>3153</v>
      </c>
      <c r="I192" s="26" t="str">
        <f t="shared" si="10"/>
        <v/>
      </c>
      <c r="J192" s="299" t="s">
        <v>2673</v>
      </c>
      <c r="K192" s="299" t="s">
        <v>932</v>
      </c>
      <c r="L192" s="299" t="s">
        <v>2674</v>
      </c>
      <c r="M192" s="13">
        <v>4.3103460000000003E-2</v>
      </c>
      <c r="N192" s="13">
        <v>0.11764703999999999</v>
      </c>
      <c r="O192" s="13">
        <v>0</v>
      </c>
      <c r="P192" s="13">
        <v>0.11214953</v>
      </c>
      <c r="Q192" s="13">
        <v>3.3690650000000003E-2</v>
      </c>
      <c r="R192" s="13">
        <v>5.5747400000000003E-2</v>
      </c>
      <c r="S192" s="13">
        <v>3.7344499999999998E-3</v>
      </c>
      <c r="T192" s="13">
        <v>0.15247816</v>
      </c>
      <c r="U192" s="13">
        <v>4.2370701179999998E-2</v>
      </c>
      <c r="V192" s="13">
        <v>0.11564704032000001</v>
      </c>
      <c r="W192" s="13">
        <v>3.7344499999999998E-3</v>
      </c>
      <c r="X192" s="13">
        <v>0.15247816</v>
      </c>
      <c r="Y192" s="13">
        <v>4.0948287E-2</v>
      </c>
      <c r="Z192" s="13">
        <v>0.111764688</v>
      </c>
      <c r="AA192" s="13">
        <v>3.7344499999999998E-3</v>
      </c>
      <c r="AB192" s="13">
        <v>0.15247816</v>
      </c>
      <c r="AC192" s="13">
        <v>4.1637942359999999E-2</v>
      </c>
      <c r="AD192" s="13">
        <v>0.11364704064</v>
      </c>
      <c r="AE192" s="13">
        <v>3.7344499999999998E-3</v>
      </c>
      <c r="AF192" s="13">
        <v>0.15247816</v>
      </c>
      <c r="AG192" s="13">
        <v>3.8793113999999997E-2</v>
      </c>
      <c r="AH192" s="13">
        <v>0.10588233599999999</v>
      </c>
      <c r="AI192" s="13">
        <v>3.7344499999999998E-3</v>
      </c>
      <c r="AJ192" s="13">
        <v>0.15247816</v>
      </c>
      <c r="AK192" s="13">
        <v>4.0905183540000001E-2</v>
      </c>
      <c r="AL192" s="13">
        <v>0.11164704096</v>
      </c>
      <c r="AM192" s="13">
        <v>3.7344499999999998E-3</v>
      </c>
      <c r="AN192" s="13">
        <v>0.15247816</v>
      </c>
      <c r="AO192" s="13">
        <v>3.6637941E-2</v>
      </c>
      <c r="AP192" s="13">
        <v>9.9999984E-2</v>
      </c>
      <c r="AQ192" s="13">
        <v>3.7344499999999998E-3</v>
      </c>
      <c r="AR192" s="13">
        <v>0.15247816</v>
      </c>
      <c r="AS192" s="13">
        <v>4.0086217799999997E-2</v>
      </c>
      <c r="AT192" s="13">
        <v>0.10941174720000001</v>
      </c>
      <c r="AU192" s="13">
        <v>3.7344499999999998E-3</v>
      </c>
      <c r="AV192" s="13">
        <v>0.15247816</v>
      </c>
      <c r="AW192" s="13">
        <v>3.4482767999999997E-2</v>
      </c>
      <c r="AX192" s="13">
        <v>9.4117632000000007E-2</v>
      </c>
      <c r="AY192" s="13">
        <v>3.7344499999999998E-3</v>
      </c>
      <c r="AZ192" s="13">
        <v>0.15247816</v>
      </c>
      <c r="BA192" s="86">
        <v>0</v>
      </c>
      <c r="BB192" s="86" t="s">
        <v>14856</v>
      </c>
      <c r="BC192" s="13">
        <v>0</v>
      </c>
      <c r="BD192" s="13">
        <v>0.115384615384615</v>
      </c>
      <c r="BE192" s="14">
        <v>0</v>
      </c>
      <c r="BF192" s="14" t="s">
        <v>14856</v>
      </c>
      <c r="BG192" s="14">
        <v>0</v>
      </c>
      <c r="BH192" s="14">
        <v>4.7619047619047603E-2</v>
      </c>
      <c r="BI192" s="14">
        <v>0</v>
      </c>
      <c r="BJ192" s="14" t="s">
        <v>14856</v>
      </c>
      <c r="BK192" s="14">
        <v>0</v>
      </c>
      <c r="BL192" s="430">
        <v>0.05</v>
      </c>
      <c r="BM192" s="14">
        <v>0</v>
      </c>
      <c r="BN192" s="14" t="s">
        <v>14856</v>
      </c>
      <c r="BO192" s="14">
        <v>0</v>
      </c>
      <c r="BP192" s="14">
        <v>4.5454545454545497E-2</v>
      </c>
      <c r="BQ192" s="86">
        <v>0</v>
      </c>
      <c r="BR192" s="86" t="s">
        <v>14856</v>
      </c>
      <c r="BS192" s="86">
        <v>0</v>
      </c>
      <c r="BT192" s="86">
        <v>4.5454545454545497E-2</v>
      </c>
      <c r="BU192" s="14" t="s">
        <v>35</v>
      </c>
      <c r="BV192" s="14" t="s">
        <v>35</v>
      </c>
      <c r="BW192" s="14" t="s">
        <v>35</v>
      </c>
      <c r="BX192" s="14" t="s">
        <v>35</v>
      </c>
      <c r="BY192" s="14" t="s">
        <v>35</v>
      </c>
      <c r="BZ192" s="14" t="s">
        <v>35</v>
      </c>
      <c r="CA192" s="14" t="s">
        <v>35</v>
      </c>
      <c r="CB192" s="14" t="s">
        <v>35</v>
      </c>
      <c r="CC192" s="14">
        <v>7.48</v>
      </c>
      <c r="CD192" s="14">
        <v>7.48</v>
      </c>
      <c r="CE192" s="14">
        <v>7.48</v>
      </c>
      <c r="CF192" s="14">
        <v>7.48</v>
      </c>
      <c r="CG192" s="14">
        <v>7.48</v>
      </c>
      <c r="CH192" s="14">
        <v>7.48</v>
      </c>
      <c r="CI192" s="14">
        <v>7.59</v>
      </c>
      <c r="CJ192" s="14">
        <f>INDEX('Monthy Targets'!AC:AC,(MATCH(FY2019_ALL_Targets!$B:$B,'Monthy Targets'!$B:$B,0)))</f>
        <v>7.56</v>
      </c>
      <c r="CK192" s="14">
        <f>INDEX('Monthy Targets'!AD:AD,(MATCH(FY2019_ALL_Targets!$B:$B,'Monthy Targets'!$B:$B,0)))</f>
        <v>7.56</v>
      </c>
      <c r="CL192" s="14">
        <f>INDEX('Monthy Targets'!AE:AE,(MATCH(FY2019_ALL_Targets!$B:$B,'Monthy Targets'!$B:$B,0)))</f>
        <v>7.56</v>
      </c>
      <c r="CM192" s="14">
        <f>INDEX('Monthy Targets'!AF:AF,(MATCH(FY2019_ALL_Targets!$B:$B,'Monthy Targets'!$B:$B,0)))</f>
        <v>7.56</v>
      </c>
      <c r="CN192" s="14">
        <f>INDEX('Monthy Targets'!AG:AG,(MATCH(FY2019_ALL_Targets!$B:$B,'Monthy Targets'!$B:$B,0)))</f>
        <v>7.56</v>
      </c>
      <c r="CO192" s="14">
        <v>0.51</v>
      </c>
      <c r="CP192" s="14">
        <v>0.51</v>
      </c>
      <c r="CQ192" s="14">
        <v>0.51</v>
      </c>
      <c r="CR192" s="14">
        <v>0.51</v>
      </c>
      <c r="CS192" s="14">
        <v>0.51</v>
      </c>
      <c r="CT192" s="14">
        <v>0.51</v>
      </c>
      <c r="CU192" s="14">
        <v>0.51</v>
      </c>
      <c r="CV192" s="14">
        <v>0.51</v>
      </c>
      <c r="CW192" s="14">
        <v>0.51</v>
      </c>
      <c r="CX192" s="14">
        <v>0.51</v>
      </c>
      <c r="CY192" s="14">
        <v>0.51</v>
      </c>
      <c r="CZ192" s="14">
        <v>0.51</v>
      </c>
      <c r="DA192" s="14">
        <f>IF('QIPP Scorecard'!$AA$1=4,IF(FY2019_ALL_Targets!$BU192="Yes",INDEX('Final Comp Values'!$BN:$BN,MATCH(FY2019_ALL_Targets!$A192,'Final Comp Values'!$B:$B,0)),IF($BU192="Min Data",0,0)),0)</f>
        <v>0.51</v>
      </c>
      <c r="DB192" s="14">
        <f>IF('QIPP Scorecard'!$AA$1=4,IF(FY2019_ALL_Targets!$BV192="Yes",INDEX('Final Comp Values'!$BN:$BN,MATCH(FY2019_ALL_Targets!$A192,'Final Comp Values'!$B:$B,0)),IF($BV192="Min Data",0,0)),0)</f>
        <v>0.51</v>
      </c>
      <c r="DC192" s="14">
        <f>IF('QIPP Scorecard'!$AA$1=4,IF(FY2019_ALL_Targets!$BW192="Yes",INDEX('Final Comp Values'!$BN:$BN,MATCH(FY2019_ALL_Targets!$A192,'Final Comp Values'!$B:$B,0)),IF(CI192="Min Data",0,0)),0)</f>
        <v>0.51</v>
      </c>
      <c r="DD192" s="14">
        <f>IF('QIPP Scorecard'!$AA$1=4,IF(FY2019_ALL_Targets!$BX192="Yes",INDEX('Final Comp Values'!$BN:$BN,MATCH(FY2019_ALL_Targets!$A192,'Final Comp Values'!$B:$B,0)),IF($BX192="Min Data",0,0)),0)</f>
        <v>0.51</v>
      </c>
      <c r="DE192" s="14">
        <v>0.94</v>
      </c>
      <c r="DF192" s="14">
        <v>0.94</v>
      </c>
      <c r="DG192" s="14">
        <v>0.94</v>
      </c>
      <c r="DH192" s="14">
        <v>0.94</v>
      </c>
      <c r="DI192" s="14">
        <v>0.94</v>
      </c>
      <c r="DJ192" s="14">
        <v>0.94</v>
      </c>
      <c r="DK192" s="14">
        <v>0.94</v>
      </c>
      <c r="DL192" s="14">
        <v>0.94</v>
      </c>
      <c r="DM192" s="14">
        <v>0.95</v>
      </c>
      <c r="DN192" s="14">
        <v>0.95</v>
      </c>
      <c r="DO192" s="14">
        <v>0.95</v>
      </c>
      <c r="DP192" s="14">
        <v>0.95</v>
      </c>
      <c r="DQ192" s="14">
        <f>IF('QIPP Scorecard'!$AA$1=4,IF(FY2019_ALL_Targets!$BY192="Yes",INDEX('Final Comp Values'!$BK:$BK,MATCH(FY2019_ALL_Targets!$A192,'Final Comp Values'!$B:$B,0)),IF($BY192="Min Data",0,0)),0)</f>
        <v>0.95</v>
      </c>
      <c r="DR192" s="14">
        <f>IF('QIPP Scorecard'!$AA$1=4,IF(FY2019_ALL_Targets!$BZ192="Yes",INDEX('Final Comp Values'!$BO:$BO,MATCH(FY2019_ALL_Targets!$A192,'Final Comp Values'!$B:$B,0)),IF($BZ192="Min Data",0,0)),0)</f>
        <v>0.95</v>
      </c>
      <c r="DS192" s="14">
        <f>IF('QIPP Scorecard'!$AA$1=4,IF(FY2019_ALL_Targets!$CA192="Yes",INDEX('Final Comp Values'!$BO:$BO,MATCH(FY2019_ALL_Targets!$A192,'Final Comp Values'!$B:$B,0)),IF($CA192="Min Data",0,0)),0)</f>
        <v>0.95</v>
      </c>
      <c r="DT192" s="14">
        <f>IF('QIPP Scorecard'!$AA$1=4,IF(FY2019_ALL_Targets!$CB192="Yes",INDEX('Final Comp Values'!$BO:$BO,MATCH(FY2019_ALL_Targets!$A192,'Final Comp Values'!$B:$B,0)),IF($CB192="Min Data",0,0)),0)</f>
        <v>0.95</v>
      </c>
      <c r="DU192" s="14">
        <v>1.33</v>
      </c>
      <c r="DV192" s="14">
        <v>1.5</v>
      </c>
      <c r="DW192" s="14">
        <v>1.56</v>
      </c>
      <c r="DX192" s="14">
        <v>1.54</v>
      </c>
      <c r="DY192" s="12">
        <f t="shared" si="11"/>
        <v>0</v>
      </c>
      <c r="DZ192" s="12">
        <f t="shared" si="12"/>
        <v>0</v>
      </c>
      <c r="EA192" s="12">
        <f t="shared" si="13"/>
        <v>0</v>
      </c>
      <c r="EB192" s="12">
        <f t="shared" si="14"/>
        <v>0</v>
      </c>
    </row>
    <row r="193" spans="1:132" x14ac:dyDescent="0.25">
      <c r="A193" s="297">
        <v>4250</v>
      </c>
      <c r="B193" s="347">
        <v>675259</v>
      </c>
      <c r="C193" s="297">
        <v>1026673</v>
      </c>
      <c r="D193" s="14">
        <v>1306249362</v>
      </c>
      <c r="E193" s="26" t="s">
        <v>913</v>
      </c>
      <c r="F193" s="26" t="str">
        <f>INDEX('Mar - Aug'!X:X,MATCH(A193,'Mar - Aug'!B:B,0))</f>
        <v>MRSA West</v>
      </c>
      <c r="G193" s="26" t="s">
        <v>3077</v>
      </c>
      <c r="H193" s="26"/>
      <c r="I193" s="26" t="str">
        <f t="shared" si="10"/>
        <v/>
      </c>
      <c r="J193" s="299" t="s">
        <v>2441</v>
      </c>
      <c r="K193" s="299" t="s">
        <v>965</v>
      </c>
      <c r="L193" s="299" t="s">
        <v>454</v>
      </c>
      <c r="M193" s="13">
        <v>1.0204070000000001E-2</v>
      </c>
      <c r="N193" s="13">
        <v>6.9767430000000005E-2</v>
      </c>
      <c r="O193" s="13">
        <v>0</v>
      </c>
      <c r="P193" s="13">
        <v>0.16384180000000001</v>
      </c>
      <c r="Q193" s="13">
        <v>3.3690650000000003E-2</v>
      </c>
      <c r="R193" s="13">
        <v>5.5747400000000003E-2</v>
      </c>
      <c r="S193" s="13">
        <v>3.7344499999999998E-3</v>
      </c>
      <c r="T193" s="13">
        <v>0.15247816</v>
      </c>
      <c r="U193" s="13">
        <v>3.3690650000000003E-2</v>
      </c>
      <c r="V193" s="13">
        <v>6.8581383689999997E-2</v>
      </c>
      <c r="W193" s="13">
        <v>3.7344499999999998E-3</v>
      </c>
      <c r="X193" s="13">
        <v>0.1610564894</v>
      </c>
      <c r="Y193" s="13">
        <v>3.3690650000000003E-2</v>
      </c>
      <c r="Z193" s="13">
        <v>6.6279058500000002E-2</v>
      </c>
      <c r="AA193" s="13">
        <v>3.7344499999999998E-3</v>
      </c>
      <c r="AB193" s="13">
        <v>0.15564971</v>
      </c>
      <c r="AC193" s="13">
        <v>3.3690650000000003E-2</v>
      </c>
      <c r="AD193" s="13">
        <v>6.7395337380000003E-2</v>
      </c>
      <c r="AE193" s="13">
        <v>3.7344499999999998E-3</v>
      </c>
      <c r="AF193" s="13">
        <v>0.1582711788</v>
      </c>
      <c r="AG193" s="13">
        <v>3.3690650000000003E-2</v>
      </c>
      <c r="AH193" s="13">
        <v>6.2790686999999998E-2</v>
      </c>
      <c r="AI193" s="13">
        <v>3.7344499999999998E-3</v>
      </c>
      <c r="AJ193" s="13">
        <v>0.15247816</v>
      </c>
      <c r="AK193" s="13">
        <v>3.3690650000000003E-2</v>
      </c>
      <c r="AL193" s="13">
        <v>6.6209291069999995E-2</v>
      </c>
      <c r="AM193" s="13">
        <v>3.7344499999999998E-3</v>
      </c>
      <c r="AN193" s="13">
        <v>0.15548586819999999</v>
      </c>
      <c r="AO193" s="13">
        <v>3.3690650000000003E-2</v>
      </c>
      <c r="AP193" s="13">
        <v>5.9302315500000001E-2</v>
      </c>
      <c r="AQ193" s="13">
        <v>3.7344499999999998E-3</v>
      </c>
      <c r="AR193" s="13">
        <v>0.15247816</v>
      </c>
      <c r="AS193" s="13">
        <v>3.3690650000000003E-2</v>
      </c>
      <c r="AT193" s="13">
        <v>6.4883709900000003E-2</v>
      </c>
      <c r="AU193" s="13">
        <v>3.7344499999999998E-3</v>
      </c>
      <c r="AV193" s="13">
        <v>0.15247816</v>
      </c>
      <c r="AW193" s="13">
        <v>3.3690650000000003E-2</v>
      </c>
      <c r="AX193" s="13">
        <v>5.5813943999999997E-2</v>
      </c>
      <c r="AY193" s="13">
        <v>3.7344499999999998E-3</v>
      </c>
      <c r="AZ193" s="13">
        <v>0.15247816</v>
      </c>
      <c r="BA193" s="86">
        <v>7.8947368421052599E-2</v>
      </c>
      <c r="BB193" s="86">
        <v>4.1666666666666699E-2</v>
      </c>
      <c r="BC193" s="13">
        <v>0</v>
      </c>
      <c r="BD193" s="13">
        <v>9.375E-2</v>
      </c>
      <c r="BE193" s="14">
        <v>5.1282051282051301E-2</v>
      </c>
      <c r="BF193" s="14">
        <v>3.8461538461538498E-2</v>
      </c>
      <c r="BG193" s="14">
        <v>0</v>
      </c>
      <c r="BH193" s="14">
        <v>8.5714285714285701E-2</v>
      </c>
      <c r="BI193" s="14">
        <v>0.05</v>
      </c>
      <c r="BJ193" s="14">
        <v>3.8461538461538498E-2</v>
      </c>
      <c r="BK193" s="14">
        <v>0</v>
      </c>
      <c r="BL193" s="430">
        <v>8.3333333333333301E-2</v>
      </c>
      <c r="BM193" s="14">
        <v>2.5000000000000001E-2</v>
      </c>
      <c r="BN193" s="14">
        <v>0.08</v>
      </c>
      <c r="BO193" s="14">
        <v>0</v>
      </c>
      <c r="BP193" s="14">
        <v>0.11111111111111099</v>
      </c>
      <c r="BQ193" s="86">
        <v>2.5000000000000001E-2</v>
      </c>
      <c r="BR193" s="86">
        <v>0.08</v>
      </c>
      <c r="BS193" s="86">
        <v>0</v>
      </c>
      <c r="BT193" s="86">
        <v>0.11111111111111099</v>
      </c>
      <c r="BU193" s="14" t="s">
        <v>35</v>
      </c>
      <c r="BV193" s="14" t="s">
        <v>36</v>
      </c>
      <c r="BW193" s="14" t="s">
        <v>35</v>
      </c>
      <c r="BX193" s="14" t="s">
        <v>35</v>
      </c>
      <c r="BY193" s="14" t="s">
        <v>35</v>
      </c>
      <c r="BZ193" s="14" t="s">
        <v>36</v>
      </c>
      <c r="CA193" s="14" t="s">
        <v>35</v>
      </c>
      <c r="CB193" s="14" t="s">
        <v>35</v>
      </c>
      <c r="CC193" s="14">
        <v>5.7</v>
      </c>
      <c r="CD193" s="14">
        <v>5.7</v>
      </c>
      <c r="CE193" s="14">
        <v>5.7</v>
      </c>
      <c r="CF193" s="14">
        <v>5.7</v>
      </c>
      <c r="CG193" s="14">
        <v>5.7</v>
      </c>
      <c r="CH193" s="14">
        <v>5.7</v>
      </c>
      <c r="CI193" s="14">
        <v>5.58</v>
      </c>
      <c r="CJ193" s="14">
        <f>INDEX('Monthy Targets'!AC:AC,(MATCH(FY2019_ALL_Targets!$B:$B,'Monthy Targets'!$B:$B,0)))</f>
        <v>5.56</v>
      </c>
      <c r="CK193" s="14">
        <f>INDEX('Monthy Targets'!AD:AD,(MATCH(FY2019_ALL_Targets!$B:$B,'Monthy Targets'!$B:$B,0)))</f>
        <v>5.56</v>
      </c>
      <c r="CL193" s="14">
        <f>INDEX('Monthy Targets'!AE:AE,(MATCH(FY2019_ALL_Targets!$B:$B,'Monthy Targets'!$B:$B,0)))</f>
        <v>5.56</v>
      </c>
      <c r="CM193" s="14">
        <f>INDEX('Monthy Targets'!AF:AF,(MATCH(FY2019_ALL_Targets!$B:$B,'Monthy Targets'!$B:$B,0)))</f>
        <v>5.56</v>
      </c>
      <c r="CN193" s="14">
        <f>INDEX('Monthy Targets'!AG:AG,(MATCH(FY2019_ALL_Targets!$B:$B,'Monthy Targets'!$B:$B,0)))</f>
        <v>5.56</v>
      </c>
      <c r="CO193" s="14">
        <v>0</v>
      </c>
      <c r="CP193" s="14">
        <v>0.39</v>
      </c>
      <c r="CQ193" s="14">
        <v>0.39</v>
      </c>
      <c r="CR193" s="14">
        <v>0.39</v>
      </c>
      <c r="CS193" s="14">
        <v>0</v>
      </c>
      <c r="CT193" s="14">
        <v>0.39</v>
      </c>
      <c r="CU193" s="14">
        <v>0.39</v>
      </c>
      <c r="CV193" s="14">
        <v>0.39</v>
      </c>
      <c r="CW193" s="14">
        <v>0</v>
      </c>
      <c r="CX193" s="14">
        <v>0.38</v>
      </c>
      <c r="CY193" s="14">
        <v>0.38</v>
      </c>
      <c r="CZ193" s="14">
        <v>0.38</v>
      </c>
      <c r="DA193" s="14">
        <f>IF('QIPP Scorecard'!$AA$1=4,IF(FY2019_ALL_Targets!$BU193="Yes",INDEX('Final Comp Values'!$BN:$BN,MATCH(FY2019_ALL_Targets!$A193,'Final Comp Values'!$B:$B,0)),IF($BU193="Min Data",0,0)),0)</f>
        <v>0.38</v>
      </c>
      <c r="DB193" s="14">
        <f>IF('QIPP Scorecard'!$AA$1=4,IF(FY2019_ALL_Targets!$BV193="Yes",INDEX('Final Comp Values'!$BN:$BN,MATCH(FY2019_ALL_Targets!$A193,'Final Comp Values'!$B:$B,0)),IF($BV193="Min Data",0,0)),0)</f>
        <v>0</v>
      </c>
      <c r="DC193" s="14">
        <f>IF('QIPP Scorecard'!$AA$1=4,IF(FY2019_ALL_Targets!$BW193="Yes",INDEX('Final Comp Values'!$BN:$BN,MATCH(FY2019_ALL_Targets!$A193,'Final Comp Values'!$B:$B,0)),IF(CI193="Min Data",0,0)),0)</f>
        <v>0.38</v>
      </c>
      <c r="DD193" s="14">
        <f>IF('QIPP Scorecard'!$AA$1=4,IF(FY2019_ALL_Targets!$BX193="Yes",INDEX('Final Comp Values'!$BN:$BN,MATCH(FY2019_ALL_Targets!$A193,'Final Comp Values'!$B:$B,0)),IF($BX193="Min Data",0,0)),0)</f>
        <v>0.38</v>
      </c>
      <c r="DE193" s="14">
        <v>0</v>
      </c>
      <c r="DF193" s="14">
        <v>0.72</v>
      </c>
      <c r="DG193" s="14">
        <v>0.72</v>
      </c>
      <c r="DH193" s="14">
        <v>0.72</v>
      </c>
      <c r="DI193" s="14">
        <v>0</v>
      </c>
      <c r="DJ193" s="14">
        <v>0.72</v>
      </c>
      <c r="DK193" s="14">
        <v>0.72</v>
      </c>
      <c r="DL193" s="14">
        <v>0.72</v>
      </c>
      <c r="DM193" s="14">
        <v>0</v>
      </c>
      <c r="DN193" s="14">
        <v>0.7</v>
      </c>
      <c r="DO193" s="14">
        <v>0.7</v>
      </c>
      <c r="DP193" s="14">
        <v>0.7</v>
      </c>
      <c r="DQ193" s="14">
        <f>IF('QIPP Scorecard'!$AA$1=4,IF(FY2019_ALL_Targets!$BY193="Yes",INDEX('Final Comp Values'!$BK:$BK,MATCH(FY2019_ALL_Targets!$A193,'Final Comp Values'!$B:$B,0)),IF($BY193="Min Data",0,0)),0)</f>
        <v>0.7</v>
      </c>
      <c r="DR193" s="14">
        <f>IF('QIPP Scorecard'!$AA$1=4,IF(FY2019_ALL_Targets!$BZ193="Yes",INDEX('Final Comp Values'!$BO:$BO,MATCH(FY2019_ALL_Targets!$A193,'Final Comp Values'!$B:$B,0)),IF($BZ193="Min Data",0,0)),0)</f>
        <v>0</v>
      </c>
      <c r="DS193" s="14">
        <f>IF('QIPP Scorecard'!$AA$1=4,IF(FY2019_ALL_Targets!$CA193="Yes",INDEX('Final Comp Values'!$BO:$BO,MATCH(FY2019_ALL_Targets!$A193,'Final Comp Values'!$B:$B,0)),IF($CA193="Min Data",0,0)),0)</f>
        <v>0.7</v>
      </c>
      <c r="DT193" s="14">
        <f>IF('QIPP Scorecard'!$AA$1=4,IF(FY2019_ALL_Targets!$CB193="Yes",INDEX('Final Comp Values'!$BO:$BO,MATCH(FY2019_ALL_Targets!$A193,'Final Comp Values'!$B:$B,0)),IF($CB193="Min Data",0,0)),0)</f>
        <v>0.7</v>
      </c>
      <c r="DU193" s="14">
        <v>0.9</v>
      </c>
      <c r="DV193" s="14">
        <v>1.02</v>
      </c>
      <c r="DW193" s="14">
        <v>1.07</v>
      </c>
      <c r="DX193" s="14">
        <v>1.05</v>
      </c>
      <c r="DY193" s="12">
        <f t="shared" si="11"/>
        <v>1</v>
      </c>
      <c r="DZ193" s="12">
        <f t="shared" si="12"/>
        <v>1</v>
      </c>
      <c r="EA193" s="12">
        <f t="shared" si="13"/>
        <v>0</v>
      </c>
      <c r="EB193" s="12">
        <f t="shared" si="14"/>
        <v>0</v>
      </c>
    </row>
    <row r="194" spans="1:132" x14ac:dyDescent="0.25">
      <c r="A194" s="297">
        <v>4009</v>
      </c>
      <c r="B194" s="347">
        <v>675264</v>
      </c>
      <c r="C194" s="297">
        <v>1017022</v>
      </c>
      <c r="D194" s="14">
        <v>1063655272</v>
      </c>
      <c r="E194" s="26" t="s">
        <v>939</v>
      </c>
      <c r="F194" s="26" t="str">
        <f>INDEX('Mar - Aug'!X:X,MATCH(A194,'Mar - Aug'!B:B,0))</f>
        <v>MRSA Northeast</v>
      </c>
      <c r="G194" s="26" t="s">
        <v>3055</v>
      </c>
      <c r="H194" s="26"/>
      <c r="I194" s="26" t="str">
        <f t="shared" si="10"/>
        <v/>
      </c>
      <c r="J194" s="299" t="s">
        <v>2870</v>
      </c>
      <c r="K194" s="299" t="s">
        <v>2871</v>
      </c>
      <c r="L194" s="299" t="s">
        <v>2872</v>
      </c>
      <c r="M194" s="13">
        <v>6.5359459999999994E-2</v>
      </c>
      <c r="N194" s="13">
        <v>0.11666666000000001</v>
      </c>
      <c r="O194" s="13">
        <v>0</v>
      </c>
      <c r="P194" s="13">
        <v>0.27710843000000002</v>
      </c>
      <c r="Q194" s="13">
        <v>3.3690650000000003E-2</v>
      </c>
      <c r="R194" s="13">
        <v>5.5747400000000003E-2</v>
      </c>
      <c r="S194" s="13">
        <v>3.7344499999999998E-3</v>
      </c>
      <c r="T194" s="13">
        <v>0.15247816</v>
      </c>
      <c r="U194" s="13">
        <v>6.4248349179999997E-2</v>
      </c>
      <c r="V194" s="13">
        <v>0.11468332678</v>
      </c>
      <c r="W194" s="13">
        <v>3.7344499999999998E-3</v>
      </c>
      <c r="X194" s="13">
        <v>0.27239758669000003</v>
      </c>
      <c r="Y194" s="13">
        <v>6.2091487000000001E-2</v>
      </c>
      <c r="Z194" s="13">
        <v>0.110833327</v>
      </c>
      <c r="AA194" s="13">
        <v>3.7344499999999998E-3</v>
      </c>
      <c r="AB194" s="13">
        <v>0.2632530085</v>
      </c>
      <c r="AC194" s="13">
        <v>6.313723836E-2</v>
      </c>
      <c r="AD194" s="13">
        <v>0.11269999356</v>
      </c>
      <c r="AE194" s="13">
        <v>3.7344499999999998E-3</v>
      </c>
      <c r="AF194" s="13">
        <v>0.26768674337999998</v>
      </c>
      <c r="AG194" s="13">
        <v>5.8823514E-2</v>
      </c>
      <c r="AH194" s="13">
        <v>0.104999994</v>
      </c>
      <c r="AI194" s="13">
        <v>3.7344499999999998E-3</v>
      </c>
      <c r="AJ194" s="13">
        <v>0.249397587</v>
      </c>
      <c r="AK194" s="13">
        <v>6.2026127540000003E-2</v>
      </c>
      <c r="AL194" s="13">
        <v>0.11071666033999999</v>
      </c>
      <c r="AM194" s="13">
        <v>3.7344499999999998E-3</v>
      </c>
      <c r="AN194" s="13">
        <v>0.26297590006999999</v>
      </c>
      <c r="AO194" s="13">
        <v>5.5555541E-2</v>
      </c>
      <c r="AP194" s="13">
        <v>9.9166661000000003E-2</v>
      </c>
      <c r="AQ194" s="13">
        <v>3.7344499999999998E-3</v>
      </c>
      <c r="AR194" s="13">
        <v>0.23554216550000001</v>
      </c>
      <c r="AS194" s="13">
        <v>6.0784297799999998E-2</v>
      </c>
      <c r="AT194" s="13">
        <v>0.1084999938</v>
      </c>
      <c r="AU194" s="13">
        <v>3.7344499999999998E-3</v>
      </c>
      <c r="AV194" s="13">
        <v>0.25771083989999999</v>
      </c>
      <c r="AW194" s="13">
        <v>5.2287568E-2</v>
      </c>
      <c r="AX194" s="13">
        <v>9.3333327999999993E-2</v>
      </c>
      <c r="AY194" s="13">
        <v>3.7344499999999998E-3</v>
      </c>
      <c r="AZ194" s="13">
        <v>0.22168674399999999</v>
      </c>
      <c r="BA194" s="86">
        <v>2.9411764705882401E-2</v>
      </c>
      <c r="BB194" s="86" t="s">
        <v>14856</v>
      </c>
      <c r="BC194" s="13">
        <v>0</v>
      </c>
      <c r="BD194" s="13">
        <v>0.15</v>
      </c>
      <c r="BE194" s="14">
        <v>2.7777777777777801E-2</v>
      </c>
      <c r="BF194" s="14" t="s">
        <v>14856</v>
      </c>
      <c r="BG194" s="14">
        <v>0</v>
      </c>
      <c r="BH194" s="14">
        <v>0.18181818181818199</v>
      </c>
      <c r="BI194" s="14">
        <v>2.5000000000000001E-2</v>
      </c>
      <c r="BJ194" s="14" t="s">
        <v>14856</v>
      </c>
      <c r="BK194" s="14">
        <v>0</v>
      </c>
      <c r="BL194" s="430">
        <v>0.107142857142857</v>
      </c>
      <c r="BM194" s="14">
        <v>5.2631578947368397E-2</v>
      </c>
      <c r="BN194" s="14" t="s">
        <v>14856</v>
      </c>
      <c r="BO194" s="14">
        <v>0</v>
      </c>
      <c r="BP194" s="14">
        <v>7.69230769230769E-2</v>
      </c>
      <c r="BQ194" s="86">
        <v>5.2631578947368397E-2</v>
      </c>
      <c r="BR194" s="86" t="s">
        <v>14856</v>
      </c>
      <c r="BS194" s="86">
        <v>0</v>
      </c>
      <c r="BT194" s="86">
        <v>7.69230769230769E-2</v>
      </c>
      <c r="BU194" s="14" t="s">
        <v>35</v>
      </c>
      <c r="BV194" s="14" t="s">
        <v>35</v>
      </c>
      <c r="BW194" s="14" t="s">
        <v>35</v>
      </c>
      <c r="BX194" s="14" t="s">
        <v>35</v>
      </c>
      <c r="BY194" s="14" t="s">
        <v>36</v>
      </c>
      <c r="BZ194" s="14" t="s">
        <v>35</v>
      </c>
      <c r="CA194" s="14" t="s">
        <v>35</v>
      </c>
      <c r="CB194" s="14" t="s">
        <v>35</v>
      </c>
      <c r="CC194" s="14">
        <v>0</v>
      </c>
      <c r="CD194" s="14">
        <v>0</v>
      </c>
      <c r="CE194" s="14">
        <v>0</v>
      </c>
      <c r="CF194" s="14">
        <v>0</v>
      </c>
      <c r="CG194" s="14">
        <v>0</v>
      </c>
      <c r="CH194" s="14">
        <v>0</v>
      </c>
      <c r="CI194" s="14">
        <v>0</v>
      </c>
      <c r="CJ194" s="14">
        <f>INDEX('Monthy Targets'!AC:AC,(MATCH(FY2019_ALL_Targets!$B:$B,'Monthy Targets'!$B:$B,0)))</f>
        <v>0</v>
      </c>
      <c r="CK194" s="14">
        <f>INDEX('Monthy Targets'!AD:AD,(MATCH(FY2019_ALL_Targets!$B:$B,'Monthy Targets'!$B:$B,0)))</f>
        <v>0</v>
      </c>
      <c r="CL194" s="14">
        <f>INDEX('Monthy Targets'!AE:AE,(MATCH(FY2019_ALL_Targets!$B:$B,'Monthy Targets'!$B:$B,0)))</f>
        <v>0</v>
      </c>
      <c r="CM194" s="14">
        <f>INDEX('Monthy Targets'!AF:AF,(MATCH(FY2019_ALL_Targets!$B:$B,'Monthy Targets'!$B:$B,0)))</f>
        <v>0</v>
      </c>
      <c r="CN194" s="14">
        <f>INDEX('Monthy Targets'!AG:AG,(MATCH(FY2019_ALL_Targets!$B:$B,'Monthy Targets'!$B:$B,0)))</f>
        <v>0</v>
      </c>
      <c r="CO194" s="14">
        <v>0.27</v>
      </c>
      <c r="CP194" s="14">
        <v>0.27</v>
      </c>
      <c r="CQ194" s="14">
        <v>0.27</v>
      </c>
      <c r="CR194" s="14">
        <v>0.27</v>
      </c>
      <c r="CS194" s="14">
        <v>0.27</v>
      </c>
      <c r="CT194" s="14">
        <v>0.27</v>
      </c>
      <c r="CU194" s="14">
        <v>0.27</v>
      </c>
      <c r="CV194" s="14">
        <v>0.27</v>
      </c>
      <c r="CW194" s="14">
        <v>0.28000000000000003</v>
      </c>
      <c r="CX194" s="14">
        <v>0</v>
      </c>
      <c r="CY194" s="14">
        <v>0.28000000000000003</v>
      </c>
      <c r="CZ194" s="14">
        <v>0.28000000000000003</v>
      </c>
      <c r="DA194" s="14">
        <f>IF('QIPP Scorecard'!$AA$1=4,IF(FY2019_ALL_Targets!$BU194="Yes",INDEX('Final Comp Values'!$BN:$BN,MATCH(FY2019_ALL_Targets!$A194,'Final Comp Values'!$B:$B,0)),IF($BU194="Min Data",0,0)),0)</f>
        <v>0.28000000000000003</v>
      </c>
      <c r="DB194" s="14">
        <f>IF('QIPP Scorecard'!$AA$1=4,IF(FY2019_ALL_Targets!$BV194="Yes",INDEX('Final Comp Values'!$BN:$BN,MATCH(FY2019_ALL_Targets!$A194,'Final Comp Values'!$B:$B,0)),IF($BV194="Min Data",0,0)),0)</f>
        <v>0.28000000000000003</v>
      </c>
      <c r="DC194" s="14">
        <f>IF('QIPP Scorecard'!$AA$1=4,IF(FY2019_ALL_Targets!$BW194="Yes",INDEX('Final Comp Values'!$BN:$BN,MATCH(FY2019_ALL_Targets!$A194,'Final Comp Values'!$B:$B,0)),IF(CI194="Min Data",0,0)),0)</f>
        <v>0.28000000000000003</v>
      </c>
      <c r="DD194" s="14">
        <f>IF('QIPP Scorecard'!$AA$1=4,IF(FY2019_ALL_Targets!$BX194="Yes",INDEX('Final Comp Values'!$BN:$BN,MATCH(FY2019_ALL_Targets!$A194,'Final Comp Values'!$B:$B,0)),IF($BX194="Min Data",0,0)),0)</f>
        <v>0.28000000000000003</v>
      </c>
      <c r="DE194" s="14">
        <v>0.5</v>
      </c>
      <c r="DF194" s="14">
        <v>0.5</v>
      </c>
      <c r="DG194" s="14">
        <v>0.5</v>
      </c>
      <c r="DH194" s="14">
        <v>0.5</v>
      </c>
      <c r="DI194" s="14">
        <v>0.5</v>
      </c>
      <c r="DJ194" s="14">
        <v>0.5</v>
      </c>
      <c r="DK194" s="14">
        <v>0.5</v>
      </c>
      <c r="DL194" s="14">
        <v>0.5</v>
      </c>
      <c r="DM194" s="14">
        <v>0.52</v>
      </c>
      <c r="DN194" s="14">
        <v>0</v>
      </c>
      <c r="DO194" s="14">
        <v>0.52</v>
      </c>
      <c r="DP194" s="14">
        <v>0.52</v>
      </c>
      <c r="DQ194" s="14">
        <f>IF('QIPP Scorecard'!$AA$1=4,IF(FY2019_ALL_Targets!$BY194="Yes",INDEX('Final Comp Values'!$BK:$BK,MATCH(FY2019_ALL_Targets!$A194,'Final Comp Values'!$B:$B,0)),IF($BY194="Min Data",0,0)),0)</f>
        <v>0</v>
      </c>
      <c r="DR194" s="14">
        <f>IF('QIPP Scorecard'!$AA$1=4,IF(FY2019_ALL_Targets!$BZ194="Yes",INDEX('Final Comp Values'!$BO:$BO,MATCH(FY2019_ALL_Targets!$A194,'Final Comp Values'!$B:$B,0)),IF($BZ194="Min Data",0,0)),0)</f>
        <v>0.52</v>
      </c>
      <c r="DS194" s="14">
        <f>IF('QIPP Scorecard'!$AA$1=4,IF(FY2019_ALL_Targets!$CA194="Yes",INDEX('Final Comp Values'!$BO:$BO,MATCH(FY2019_ALL_Targets!$A194,'Final Comp Values'!$B:$B,0)),IF($CA194="Min Data",0,0)),0)</f>
        <v>0.52</v>
      </c>
      <c r="DT194" s="14">
        <f>IF('QIPP Scorecard'!$AA$1=4,IF(FY2019_ALL_Targets!$CB194="Yes",INDEX('Final Comp Values'!$BO:$BO,MATCH(FY2019_ALL_Targets!$A194,'Final Comp Values'!$B:$B,0)),IF($CB194="Min Data",0,0)),0)</f>
        <v>0.52</v>
      </c>
      <c r="DU194" s="14">
        <v>0.31</v>
      </c>
      <c r="DV194" s="14">
        <v>0.35</v>
      </c>
      <c r="DW194" s="14">
        <v>0.27</v>
      </c>
      <c r="DX194" s="14">
        <v>0.3</v>
      </c>
      <c r="DY194" s="12">
        <f t="shared" si="11"/>
        <v>0</v>
      </c>
      <c r="DZ194" s="12">
        <f t="shared" si="12"/>
        <v>1</v>
      </c>
      <c r="EA194" s="12">
        <f t="shared" si="13"/>
        <v>0</v>
      </c>
      <c r="EB194" s="12">
        <f t="shared" si="14"/>
        <v>3</v>
      </c>
    </row>
    <row r="195" spans="1:132" x14ac:dyDescent="0.25">
      <c r="A195" s="297">
        <v>4403</v>
      </c>
      <c r="B195" s="347">
        <v>675270</v>
      </c>
      <c r="C195" s="297">
        <v>1028328</v>
      </c>
      <c r="D195" s="14">
        <v>1861943110</v>
      </c>
      <c r="E195" s="26" t="s">
        <v>937</v>
      </c>
      <c r="F195" s="26" t="str">
        <f>INDEX('Mar - Aug'!X:X,MATCH(A195,'Mar - Aug'!B:B,0))</f>
        <v>Tarrant</v>
      </c>
      <c r="G195" s="26" t="s">
        <v>3009</v>
      </c>
      <c r="H195" s="26"/>
      <c r="I195" s="26" t="str">
        <f t="shared" ref="I195:I258" si="15">IF(E195=F195,"","Revision Needed")</f>
        <v/>
      </c>
      <c r="J195" s="299" t="s">
        <v>2851</v>
      </c>
      <c r="K195" s="299" t="s">
        <v>1056</v>
      </c>
      <c r="L195" s="299" t="s">
        <v>2852</v>
      </c>
      <c r="M195" s="13">
        <v>5.8139549999999998E-2</v>
      </c>
      <c r="N195" s="13">
        <v>6.153844E-2</v>
      </c>
      <c r="O195" s="13">
        <v>5.8139400000000001E-3</v>
      </c>
      <c r="P195" s="13">
        <v>0.13939396000000001</v>
      </c>
      <c r="Q195" s="13">
        <v>3.3690650000000003E-2</v>
      </c>
      <c r="R195" s="13">
        <v>5.5747400000000003E-2</v>
      </c>
      <c r="S195" s="13">
        <v>3.7344499999999998E-3</v>
      </c>
      <c r="T195" s="13">
        <v>0.15247816</v>
      </c>
      <c r="U195" s="13">
        <v>5.7151177650000003E-2</v>
      </c>
      <c r="V195" s="13">
        <v>6.0492286520000001E-2</v>
      </c>
      <c r="W195" s="13">
        <v>5.7151030199999999E-3</v>
      </c>
      <c r="X195" s="13">
        <v>0.15247816</v>
      </c>
      <c r="Y195" s="13">
        <v>5.52325725E-2</v>
      </c>
      <c r="Z195" s="13">
        <v>5.8461517999999997E-2</v>
      </c>
      <c r="AA195" s="13">
        <v>5.5232429999999997E-3</v>
      </c>
      <c r="AB195" s="13">
        <v>0.15247816</v>
      </c>
      <c r="AC195" s="13">
        <v>5.61628053E-2</v>
      </c>
      <c r="AD195" s="13">
        <v>5.9446133040000002E-2</v>
      </c>
      <c r="AE195" s="13">
        <v>5.6162660399999998E-3</v>
      </c>
      <c r="AF195" s="13">
        <v>0.15247816</v>
      </c>
      <c r="AG195" s="13">
        <v>5.2325595000000003E-2</v>
      </c>
      <c r="AH195" s="13">
        <v>5.5747400000000003E-2</v>
      </c>
      <c r="AI195" s="13">
        <v>5.2325460000000002E-3</v>
      </c>
      <c r="AJ195" s="13">
        <v>0.15247816</v>
      </c>
      <c r="AK195" s="13">
        <v>5.5174432949999998E-2</v>
      </c>
      <c r="AL195" s="13">
        <v>5.8399979560000002E-2</v>
      </c>
      <c r="AM195" s="13">
        <v>5.5174290599999997E-3</v>
      </c>
      <c r="AN195" s="13">
        <v>0.15247816</v>
      </c>
      <c r="AO195" s="13">
        <v>4.9418617499999998E-2</v>
      </c>
      <c r="AP195" s="13">
        <v>5.5747400000000003E-2</v>
      </c>
      <c r="AQ195" s="13">
        <v>4.9418489999999999E-3</v>
      </c>
      <c r="AR195" s="13">
        <v>0.15247816</v>
      </c>
      <c r="AS195" s="13">
        <v>5.4069781499999997E-2</v>
      </c>
      <c r="AT195" s="13">
        <v>5.72307492E-2</v>
      </c>
      <c r="AU195" s="13">
        <v>5.4069642000000003E-3</v>
      </c>
      <c r="AV195" s="13">
        <v>0.15247816</v>
      </c>
      <c r="AW195" s="13">
        <v>4.651164E-2</v>
      </c>
      <c r="AX195" s="13">
        <v>5.5747400000000003E-2</v>
      </c>
      <c r="AY195" s="13">
        <v>4.6511520000000004E-3</v>
      </c>
      <c r="AZ195" s="13">
        <v>0.15247816</v>
      </c>
      <c r="BA195" s="86">
        <v>5.5555555555555601E-2</v>
      </c>
      <c r="BB195" s="86">
        <v>0</v>
      </c>
      <c r="BC195" s="13">
        <v>0</v>
      </c>
      <c r="BD195" s="13">
        <v>0.13888888888888901</v>
      </c>
      <c r="BE195" s="14">
        <v>0.05</v>
      </c>
      <c r="BF195" s="14">
        <v>8.3333333333333301E-2</v>
      </c>
      <c r="BG195" s="14">
        <v>0</v>
      </c>
      <c r="BH195" s="14">
        <v>0.1</v>
      </c>
      <c r="BI195" s="14">
        <v>9.0909090909090898E-2</v>
      </c>
      <c r="BJ195" s="14">
        <v>7.69230769230769E-2</v>
      </c>
      <c r="BK195" s="14">
        <v>0</v>
      </c>
      <c r="BL195" s="430">
        <v>0.12121212121212099</v>
      </c>
      <c r="BM195" s="14">
        <v>0.05</v>
      </c>
      <c r="BN195" s="14">
        <v>3.5714285714285698E-2</v>
      </c>
      <c r="BO195" s="14">
        <v>0</v>
      </c>
      <c r="BP195" s="14">
        <v>0.22500000000000001</v>
      </c>
      <c r="BQ195" s="86">
        <v>0.05</v>
      </c>
      <c r="BR195" s="86">
        <v>3.5714285714285698E-2</v>
      </c>
      <c r="BS195" s="86">
        <v>0</v>
      </c>
      <c r="BT195" s="86">
        <v>0.22500000000000001</v>
      </c>
      <c r="BU195" s="14" t="s">
        <v>35</v>
      </c>
      <c r="BV195" s="14" t="s">
        <v>35</v>
      </c>
      <c r="BW195" s="14" t="s">
        <v>35</v>
      </c>
      <c r="BX195" s="14" t="s">
        <v>36</v>
      </c>
      <c r="BY195" s="14" t="s">
        <v>36</v>
      </c>
      <c r="BZ195" s="14" t="s">
        <v>35</v>
      </c>
      <c r="CA195" s="14" t="s">
        <v>35</v>
      </c>
      <c r="CB195" s="14" t="s">
        <v>36</v>
      </c>
      <c r="CC195" s="14">
        <v>0</v>
      </c>
      <c r="CD195" s="14">
        <v>0</v>
      </c>
      <c r="CE195" s="14">
        <v>0</v>
      </c>
      <c r="CF195" s="14">
        <v>0</v>
      </c>
      <c r="CG195" s="14">
        <v>0</v>
      </c>
      <c r="CH195" s="14">
        <v>0</v>
      </c>
      <c r="CI195" s="14">
        <v>0</v>
      </c>
      <c r="CJ195" s="14">
        <f>INDEX('Monthy Targets'!AC:AC,(MATCH(FY2019_ALL_Targets!$B:$B,'Monthy Targets'!$B:$B,0)))</f>
        <v>0</v>
      </c>
      <c r="CK195" s="14">
        <f>INDEX('Monthy Targets'!AD:AD,(MATCH(FY2019_ALL_Targets!$B:$B,'Monthy Targets'!$B:$B,0)))</f>
        <v>0</v>
      </c>
      <c r="CL195" s="14">
        <f>INDEX('Monthy Targets'!AE:AE,(MATCH(FY2019_ALL_Targets!$B:$B,'Monthy Targets'!$B:$B,0)))</f>
        <v>0</v>
      </c>
      <c r="CM195" s="14">
        <f>INDEX('Monthy Targets'!AF:AF,(MATCH(FY2019_ALL_Targets!$B:$B,'Monthy Targets'!$B:$B,0)))</f>
        <v>0</v>
      </c>
      <c r="CN195" s="14">
        <f>INDEX('Monthy Targets'!AG:AG,(MATCH(FY2019_ALL_Targets!$B:$B,'Monthy Targets'!$B:$B,0)))</f>
        <v>0</v>
      </c>
      <c r="CO195" s="14">
        <v>0.34</v>
      </c>
      <c r="CP195" s="14">
        <v>0.34</v>
      </c>
      <c r="CQ195" s="14">
        <v>0.34</v>
      </c>
      <c r="CR195" s="14">
        <v>0.34</v>
      </c>
      <c r="CS195" s="14">
        <v>0.34</v>
      </c>
      <c r="CT195" s="14">
        <v>0</v>
      </c>
      <c r="CU195" s="14">
        <v>0.34</v>
      </c>
      <c r="CV195" s="14">
        <v>0.34</v>
      </c>
      <c r="CW195" s="14">
        <v>0</v>
      </c>
      <c r="CX195" s="14">
        <v>0</v>
      </c>
      <c r="CY195" s="14">
        <v>0.33</v>
      </c>
      <c r="CZ195" s="14">
        <v>0.33</v>
      </c>
      <c r="DA195" s="14">
        <f>IF('QIPP Scorecard'!$AA$1=4,IF(FY2019_ALL_Targets!$BU195="Yes",INDEX('Final Comp Values'!$BN:$BN,MATCH(FY2019_ALL_Targets!$A195,'Final Comp Values'!$B:$B,0)),IF($BU195="Min Data",0,0)),0)</f>
        <v>0.33</v>
      </c>
      <c r="DB195" s="14">
        <f>IF('QIPP Scorecard'!$AA$1=4,IF(FY2019_ALL_Targets!$BV195="Yes",INDEX('Final Comp Values'!$BN:$BN,MATCH(FY2019_ALL_Targets!$A195,'Final Comp Values'!$B:$B,0)),IF($BV195="Min Data",0,0)),0)</f>
        <v>0.33</v>
      </c>
      <c r="DC195" s="14">
        <f>IF('QIPP Scorecard'!$AA$1=4,IF(FY2019_ALL_Targets!$BW195="Yes",INDEX('Final Comp Values'!$BN:$BN,MATCH(FY2019_ALL_Targets!$A195,'Final Comp Values'!$B:$B,0)),IF(CI195="Min Data",0,0)),0)</f>
        <v>0.33</v>
      </c>
      <c r="DD195" s="14">
        <f>IF('QIPP Scorecard'!$AA$1=4,IF(FY2019_ALL_Targets!$BX195="Yes",INDEX('Final Comp Values'!$BN:$BN,MATCH(FY2019_ALL_Targets!$A195,'Final Comp Values'!$B:$B,0)),IF($BX195="Min Data",0,0)),0)</f>
        <v>0</v>
      </c>
      <c r="DE195" s="14">
        <v>0</v>
      </c>
      <c r="DF195" s="14">
        <v>0.63</v>
      </c>
      <c r="DG195" s="14">
        <v>0.63</v>
      </c>
      <c r="DH195" s="14">
        <v>0.63</v>
      </c>
      <c r="DI195" s="14">
        <v>0.63</v>
      </c>
      <c r="DJ195" s="14">
        <v>0</v>
      </c>
      <c r="DK195" s="14">
        <v>0.63</v>
      </c>
      <c r="DL195" s="14">
        <v>0.63</v>
      </c>
      <c r="DM195" s="14">
        <v>0</v>
      </c>
      <c r="DN195" s="14">
        <v>0</v>
      </c>
      <c r="DO195" s="14">
        <v>0.61</v>
      </c>
      <c r="DP195" s="14">
        <v>0.61</v>
      </c>
      <c r="DQ195" s="14">
        <f>IF('QIPP Scorecard'!$AA$1=4,IF(FY2019_ALL_Targets!$BY195="Yes",INDEX('Final Comp Values'!$BK:$BK,MATCH(FY2019_ALL_Targets!$A195,'Final Comp Values'!$B:$B,0)),IF($BY195="Min Data",0,0)),0)</f>
        <v>0</v>
      </c>
      <c r="DR195" s="14">
        <f>IF('QIPP Scorecard'!$AA$1=4,IF(FY2019_ALL_Targets!$BZ195="Yes",INDEX('Final Comp Values'!$BO:$BO,MATCH(FY2019_ALL_Targets!$A195,'Final Comp Values'!$B:$B,0)),IF($BZ195="Min Data",0,0)),0)</f>
        <v>0.61</v>
      </c>
      <c r="DS195" s="14">
        <f>IF('QIPP Scorecard'!$AA$1=4,IF(FY2019_ALL_Targets!$CA195="Yes",INDEX('Final Comp Values'!$BO:$BO,MATCH(FY2019_ALL_Targets!$A195,'Final Comp Values'!$B:$B,0)),IF($CA195="Min Data",0,0)),0)</f>
        <v>0.61</v>
      </c>
      <c r="DT195" s="14">
        <f>IF('QIPP Scorecard'!$AA$1=4,IF(FY2019_ALL_Targets!$CB195="Yes",INDEX('Final Comp Values'!$BO:$BO,MATCH(FY2019_ALL_Targets!$A195,'Final Comp Values'!$B:$B,0)),IF($CB195="Min Data",0,0)),0)</f>
        <v>0</v>
      </c>
      <c r="DU195" s="14">
        <v>0.33</v>
      </c>
      <c r="DV195" s="14">
        <v>0.33</v>
      </c>
      <c r="DW195" s="14">
        <v>0.24</v>
      </c>
      <c r="DX195" s="14">
        <v>0.27</v>
      </c>
      <c r="DY195" s="12">
        <f t="shared" ref="DY195:DY258" si="16">COUNTIF(BU195:BX195,"No")</f>
        <v>1</v>
      </c>
      <c r="DZ195" s="12">
        <f t="shared" ref="DZ195:DZ258" si="17">COUNTIF(BY195:CB195,"No")</f>
        <v>2</v>
      </c>
      <c r="EA195" s="12">
        <f t="shared" ref="EA195:EA258" si="18">COUNTIF(BY195:CB195,"Min Data")</f>
        <v>0</v>
      </c>
      <c r="EB195" s="12">
        <f t="shared" ref="EB195:EB258" si="19">COUNTIF(CI195:CK195,0)</f>
        <v>3</v>
      </c>
    </row>
    <row r="196" spans="1:132" x14ac:dyDescent="0.25">
      <c r="A196" s="297">
        <v>4532</v>
      </c>
      <c r="B196" s="347">
        <v>675272</v>
      </c>
      <c r="C196" s="297">
        <v>1026721</v>
      </c>
      <c r="D196" s="14">
        <v>1477695641</v>
      </c>
      <c r="E196" s="26" t="s">
        <v>941</v>
      </c>
      <c r="F196" s="26" t="str">
        <f>INDEX('Mar - Aug'!X:X,MATCH(A196,'Mar - Aug'!B:B,0))</f>
        <v>Dallas</v>
      </c>
      <c r="G196" s="26" t="s">
        <v>3013</v>
      </c>
      <c r="H196" s="26"/>
      <c r="I196" s="26" t="str">
        <f t="shared" si="15"/>
        <v/>
      </c>
      <c r="J196" s="299" t="s">
        <v>2668</v>
      </c>
      <c r="K196" s="299" t="s">
        <v>965</v>
      </c>
      <c r="L196" s="299" t="s">
        <v>519</v>
      </c>
      <c r="M196" s="13">
        <v>3.3333299999999998E-3</v>
      </c>
      <c r="N196" s="13">
        <v>3.690036E-2</v>
      </c>
      <c r="O196" s="13">
        <v>0</v>
      </c>
      <c r="P196" s="13">
        <v>0.11888111</v>
      </c>
      <c r="Q196" s="13">
        <v>3.3690650000000003E-2</v>
      </c>
      <c r="R196" s="13">
        <v>5.5747400000000003E-2</v>
      </c>
      <c r="S196" s="13">
        <v>3.7344499999999998E-3</v>
      </c>
      <c r="T196" s="13">
        <v>0.15247816</v>
      </c>
      <c r="U196" s="13">
        <v>3.3690650000000003E-2</v>
      </c>
      <c r="V196" s="13">
        <v>5.5747400000000003E-2</v>
      </c>
      <c r="W196" s="13">
        <v>3.7344499999999998E-3</v>
      </c>
      <c r="X196" s="13">
        <v>0.15247816</v>
      </c>
      <c r="Y196" s="13">
        <v>3.3690650000000003E-2</v>
      </c>
      <c r="Z196" s="13">
        <v>5.5747400000000003E-2</v>
      </c>
      <c r="AA196" s="13">
        <v>3.7344499999999998E-3</v>
      </c>
      <c r="AB196" s="13">
        <v>0.15247816</v>
      </c>
      <c r="AC196" s="13">
        <v>3.3690650000000003E-2</v>
      </c>
      <c r="AD196" s="13">
        <v>5.5747400000000003E-2</v>
      </c>
      <c r="AE196" s="13">
        <v>3.7344499999999998E-3</v>
      </c>
      <c r="AF196" s="13">
        <v>0.15247816</v>
      </c>
      <c r="AG196" s="13">
        <v>3.3690650000000003E-2</v>
      </c>
      <c r="AH196" s="13">
        <v>5.5747400000000003E-2</v>
      </c>
      <c r="AI196" s="13">
        <v>3.7344499999999998E-3</v>
      </c>
      <c r="AJ196" s="13">
        <v>0.15247816</v>
      </c>
      <c r="AK196" s="13">
        <v>3.3690650000000003E-2</v>
      </c>
      <c r="AL196" s="13">
        <v>5.5747400000000003E-2</v>
      </c>
      <c r="AM196" s="13">
        <v>3.7344499999999998E-3</v>
      </c>
      <c r="AN196" s="13">
        <v>0.15247816</v>
      </c>
      <c r="AO196" s="13">
        <v>3.3690650000000003E-2</v>
      </c>
      <c r="AP196" s="13">
        <v>5.5747400000000003E-2</v>
      </c>
      <c r="AQ196" s="13">
        <v>3.7344499999999998E-3</v>
      </c>
      <c r="AR196" s="13">
        <v>0.15247816</v>
      </c>
      <c r="AS196" s="13">
        <v>3.3690650000000003E-2</v>
      </c>
      <c r="AT196" s="13">
        <v>5.5747400000000003E-2</v>
      </c>
      <c r="AU196" s="13">
        <v>3.7344499999999998E-3</v>
      </c>
      <c r="AV196" s="13">
        <v>0.15247816</v>
      </c>
      <c r="AW196" s="13">
        <v>3.3690650000000003E-2</v>
      </c>
      <c r="AX196" s="13">
        <v>5.5747400000000003E-2</v>
      </c>
      <c r="AY196" s="13">
        <v>3.7344499999999998E-3</v>
      </c>
      <c r="AZ196" s="13">
        <v>0.15247816</v>
      </c>
      <c r="BA196" s="86">
        <v>2.2471910112359599E-2</v>
      </c>
      <c r="BB196" s="86">
        <v>2.7027027027027001E-2</v>
      </c>
      <c r="BC196" s="13">
        <v>0</v>
      </c>
      <c r="BD196" s="13">
        <v>8.5365853658536606E-2</v>
      </c>
      <c r="BE196" s="14">
        <v>2.2471910112359599E-2</v>
      </c>
      <c r="BF196" s="14">
        <v>5.5555555555555601E-2</v>
      </c>
      <c r="BG196" s="14">
        <v>0</v>
      </c>
      <c r="BH196" s="14">
        <v>0.107142857142857</v>
      </c>
      <c r="BI196" s="14">
        <v>0</v>
      </c>
      <c r="BJ196" s="14">
        <v>4.4117647058823498E-2</v>
      </c>
      <c r="BK196" s="14">
        <v>0</v>
      </c>
      <c r="BL196" s="430">
        <v>0.1125</v>
      </c>
      <c r="BM196" s="14">
        <v>1.1111111111111099E-2</v>
      </c>
      <c r="BN196" s="14">
        <v>2.5641025641025599E-2</v>
      </c>
      <c r="BO196" s="14">
        <v>0</v>
      </c>
      <c r="BP196" s="14">
        <v>5.95238095238095E-2</v>
      </c>
      <c r="BQ196" s="86">
        <v>1.1111111111111099E-2</v>
      </c>
      <c r="BR196" s="86">
        <v>2.5641025641025599E-2</v>
      </c>
      <c r="BS196" s="86">
        <v>0</v>
      </c>
      <c r="BT196" s="86">
        <v>5.95238095238095E-2</v>
      </c>
      <c r="BU196" s="14" t="s">
        <v>35</v>
      </c>
      <c r="BV196" s="14" t="s">
        <v>35</v>
      </c>
      <c r="BW196" s="14" t="s">
        <v>35</v>
      </c>
      <c r="BX196" s="14" t="s">
        <v>35</v>
      </c>
      <c r="BY196" s="14" t="s">
        <v>35</v>
      </c>
      <c r="BZ196" s="14" t="s">
        <v>35</v>
      </c>
      <c r="CA196" s="14" t="s">
        <v>35</v>
      </c>
      <c r="CB196" s="14" t="s">
        <v>35</v>
      </c>
      <c r="CC196" s="14">
        <v>8.4600000000000009</v>
      </c>
      <c r="CD196" s="14">
        <v>8.4600000000000009</v>
      </c>
      <c r="CE196" s="14">
        <v>8.4600000000000009</v>
      </c>
      <c r="CF196" s="14">
        <v>8.4600000000000009</v>
      </c>
      <c r="CG196" s="14">
        <v>8.4600000000000009</v>
      </c>
      <c r="CH196" s="14">
        <v>8.4600000000000009</v>
      </c>
      <c r="CI196" s="14">
        <v>8.1999999999999993</v>
      </c>
      <c r="CJ196" s="14">
        <f>INDEX('Monthy Targets'!AC:AC,(MATCH(FY2019_ALL_Targets!$B:$B,'Monthy Targets'!$B:$B,0)))</f>
        <v>8.17</v>
      </c>
      <c r="CK196" s="14">
        <f>INDEX('Monthy Targets'!AD:AD,(MATCH(FY2019_ALL_Targets!$B:$B,'Monthy Targets'!$B:$B,0)))</f>
        <v>8.17</v>
      </c>
      <c r="CL196" s="14">
        <f>INDEX('Monthy Targets'!AE:AE,(MATCH(FY2019_ALL_Targets!$B:$B,'Monthy Targets'!$B:$B,0)))</f>
        <v>8.17</v>
      </c>
      <c r="CM196" s="14">
        <f>INDEX('Monthy Targets'!AF:AF,(MATCH(FY2019_ALL_Targets!$B:$B,'Monthy Targets'!$B:$B,0)))</f>
        <v>8.17</v>
      </c>
      <c r="CN196" s="14">
        <f>INDEX('Monthy Targets'!AG:AG,(MATCH(FY2019_ALL_Targets!$B:$B,'Monthy Targets'!$B:$B,0)))</f>
        <v>8.17</v>
      </c>
      <c r="CO196" s="14">
        <v>0.56999999999999995</v>
      </c>
      <c r="CP196" s="14">
        <v>0.56999999999999995</v>
      </c>
      <c r="CQ196" s="14">
        <v>0.56999999999999995</v>
      </c>
      <c r="CR196" s="14">
        <v>0.56999999999999995</v>
      </c>
      <c r="CS196" s="14">
        <v>0.56999999999999995</v>
      </c>
      <c r="CT196" s="14">
        <v>0.56999999999999995</v>
      </c>
      <c r="CU196" s="14">
        <v>0.56999999999999995</v>
      </c>
      <c r="CV196" s="14">
        <v>0.56999999999999995</v>
      </c>
      <c r="CW196" s="14">
        <v>0.56000000000000005</v>
      </c>
      <c r="CX196" s="14">
        <v>0.56000000000000005</v>
      </c>
      <c r="CY196" s="14">
        <v>0.56000000000000005</v>
      </c>
      <c r="CZ196" s="14">
        <v>0.56000000000000005</v>
      </c>
      <c r="DA196" s="14">
        <f>IF('QIPP Scorecard'!$AA$1=4,IF(FY2019_ALL_Targets!$BU196="Yes",INDEX('Final Comp Values'!$BN:$BN,MATCH(FY2019_ALL_Targets!$A196,'Final Comp Values'!$B:$B,0)),IF($BU196="Min Data",0,0)),0)</f>
        <v>0.56000000000000005</v>
      </c>
      <c r="DB196" s="14">
        <f>IF('QIPP Scorecard'!$AA$1=4,IF(FY2019_ALL_Targets!$BV196="Yes",INDEX('Final Comp Values'!$BN:$BN,MATCH(FY2019_ALL_Targets!$A196,'Final Comp Values'!$B:$B,0)),IF($BV196="Min Data",0,0)),0)</f>
        <v>0.56000000000000005</v>
      </c>
      <c r="DC196" s="14">
        <f>IF('QIPP Scorecard'!$AA$1=4,IF(FY2019_ALL_Targets!$BW196="Yes",INDEX('Final Comp Values'!$BN:$BN,MATCH(FY2019_ALL_Targets!$A196,'Final Comp Values'!$B:$B,0)),IF(CI196="Min Data",0,0)),0)</f>
        <v>0.56000000000000005</v>
      </c>
      <c r="DD196" s="14">
        <f>IF('QIPP Scorecard'!$AA$1=4,IF(FY2019_ALL_Targets!$BX196="Yes",INDEX('Final Comp Values'!$BN:$BN,MATCH(FY2019_ALL_Targets!$A196,'Final Comp Values'!$B:$B,0)),IF($BX196="Min Data",0,0)),0)</f>
        <v>0.56000000000000005</v>
      </c>
      <c r="DE196" s="14">
        <v>1.06</v>
      </c>
      <c r="DF196" s="14">
        <v>1.06</v>
      </c>
      <c r="DG196" s="14">
        <v>1.06</v>
      </c>
      <c r="DH196" s="14">
        <v>1.06</v>
      </c>
      <c r="DI196" s="14">
        <v>1.06</v>
      </c>
      <c r="DJ196" s="14">
        <v>1.06</v>
      </c>
      <c r="DK196" s="14">
        <v>1.06</v>
      </c>
      <c r="DL196" s="14">
        <v>1.06</v>
      </c>
      <c r="DM196" s="14">
        <v>1.03</v>
      </c>
      <c r="DN196" s="14">
        <v>1.03</v>
      </c>
      <c r="DO196" s="14">
        <v>1.03</v>
      </c>
      <c r="DP196" s="14">
        <v>1.03</v>
      </c>
      <c r="DQ196" s="14">
        <f>IF('QIPP Scorecard'!$AA$1=4,IF(FY2019_ALL_Targets!$BY196="Yes",INDEX('Final Comp Values'!$BK:$BK,MATCH(FY2019_ALL_Targets!$A196,'Final Comp Values'!$B:$B,0)),IF($BY196="Min Data",0,0)),0)</f>
        <v>1.03</v>
      </c>
      <c r="DR196" s="14">
        <f>IF('QIPP Scorecard'!$AA$1=4,IF(FY2019_ALL_Targets!$BZ196="Yes",INDEX('Final Comp Values'!$BO:$BO,MATCH(FY2019_ALL_Targets!$A196,'Final Comp Values'!$B:$B,0)),IF($BZ196="Min Data",0,0)),0)</f>
        <v>1.03</v>
      </c>
      <c r="DS196" s="14">
        <f>IF('QIPP Scorecard'!$AA$1=4,IF(FY2019_ALL_Targets!$CA196="Yes",INDEX('Final Comp Values'!$BO:$BO,MATCH(FY2019_ALL_Targets!$A196,'Final Comp Values'!$B:$B,0)),IF($CA196="Min Data",0,0)),0)</f>
        <v>1.03</v>
      </c>
      <c r="DT196" s="14">
        <f>IF('QIPP Scorecard'!$AA$1=4,IF(FY2019_ALL_Targets!$CB196="Yes",INDEX('Final Comp Values'!$BO:$BO,MATCH(FY2019_ALL_Targets!$A196,'Final Comp Values'!$B:$B,0)),IF($CB196="Min Data",0,0)),0)</f>
        <v>1.03</v>
      </c>
      <c r="DU196" s="14">
        <v>1.5</v>
      </c>
      <c r="DV196" s="14">
        <v>1.7</v>
      </c>
      <c r="DW196" s="14">
        <v>1.77</v>
      </c>
      <c r="DX196" s="14">
        <v>1.74</v>
      </c>
      <c r="DY196" s="12">
        <f t="shared" si="16"/>
        <v>0</v>
      </c>
      <c r="DZ196" s="12">
        <f t="shared" si="17"/>
        <v>0</v>
      </c>
      <c r="EA196" s="12">
        <f t="shared" si="18"/>
        <v>0</v>
      </c>
      <c r="EB196" s="12">
        <f t="shared" si="19"/>
        <v>0</v>
      </c>
    </row>
    <row r="197" spans="1:132" x14ac:dyDescent="0.25">
      <c r="A197" s="297">
        <v>5061</v>
      </c>
      <c r="B197" s="347">
        <v>675274</v>
      </c>
      <c r="C197" s="297">
        <v>1004487</v>
      </c>
      <c r="D197" s="14">
        <v>1770579559</v>
      </c>
      <c r="E197" s="26" t="s">
        <v>930</v>
      </c>
      <c r="F197" s="26" t="str">
        <f>INDEX('Mar - Aug'!X:X,MATCH(A197,'Mar - Aug'!B:B,0))</f>
        <v>Harris</v>
      </c>
      <c r="G197" s="26" t="s">
        <v>3065</v>
      </c>
      <c r="H197" s="26"/>
      <c r="I197" s="26" t="str">
        <f t="shared" si="15"/>
        <v/>
      </c>
      <c r="J197" s="299" t="s">
        <v>659</v>
      </c>
      <c r="K197" s="299" t="s">
        <v>659</v>
      </c>
      <c r="L197" s="299" t="s">
        <v>660</v>
      </c>
      <c r="M197" s="13">
        <v>5.1281900000000004E-3</v>
      </c>
      <c r="N197" s="13">
        <v>3.7735850000000001E-2</v>
      </c>
      <c r="O197" s="13">
        <v>0</v>
      </c>
      <c r="P197" s="13">
        <v>0.10191084</v>
      </c>
      <c r="Q197" s="13">
        <v>3.3690650000000003E-2</v>
      </c>
      <c r="R197" s="13">
        <v>5.5747400000000003E-2</v>
      </c>
      <c r="S197" s="13">
        <v>3.7344499999999998E-3</v>
      </c>
      <c r="T197" s="13">
        <v>0.15247816</v>
      </c>
      <c r="U197" s="13">
        <v>3.3690650000000003E-2</v>
      </c>
      <c r="V197" s="13">
        <v>5.5747400000000003E-2</v>
      </c>
      <c r="W197" s="13">
        <v>3.7344499999999998E-3</v>
      </c>
      <c r="X197" s="13">
        <v>0.15247816</v>
      </c>
      <c r="Y197" s="13">
        <v>3.3690650000000003E-2</v>
      </c>
      <c r="Z197" s="13">
        <v>5.5747400000000003E-2</v>
      </c>
      <c r="AA197" s="13">
        <v>3.7344499999999998E-3</v>
      </c>
      <c r="AB197" s="13">
        <v>0.15247816</v>
      </c>
      <c r="AC197" s="13">
        <v>3.3690650000000003E-2</v>
      </c>
      <c r="AD197" s="13">
        <v>5.5747400000000003E-2</v>
      </c>
      <c r="AE197" s="13">
        <v>3.7344499999999998E-3</v>
      </c>
      <c r="AF197" s="13">
        <v>0.15247816</v>
      </c>
      <c r="AG197" s="13">
        <v>3.3690650000000003E-2</v>
      </c>
      <c r="AH197" s="13">
        <v>5.5747400000000003E-2</v>
      </c>
      <c r="AI197" s="13">
        <v>3.7344499999999998E-3</v>
      </c>
      <c r="AJ197" s="13">
        <v>0.15247816</v>
      </c>
      <c r="AK197" s="13">
        <v>3.3690650000000003E-2</v>
      </c>
      <c r="AL197" s="13">
        <v>5.5747400000000003E-2</v>
      </c>
      <c r="AM197" s="13">
        <v>3.7344499999999998E-3</v>
      </c>
      <c r="AN197" s="13">
        <v>0.15247816</v>
      </c>
      <c r="AO197" s="13">
        <v>3.3690650000000003E-2</v>
      </c>
      <c r="AP197" s="13">
        <v>5.5747400000000003E-2</v>
      </c>
      <c r="AQ197" s="13">
        <v>3.7344499999999998E-3</v>
      </c>
      <c r="AR197" s="13">
        <v>0.15247816</v>
      </c>
      <c r="AS197" s="13">
        <v>3.3690650000000003E-2</v>
      </c>
      <c r="AT197" s="13">
        <v>5.5747400000000003E-2</v>
      </c>
      <c r="AU197" s="13">
        <v>3.7344499999999998E-3</v>
      </c>
      <c r="AV197" s="13">
        <v>0.15247816</v>
      </c>
      <c r="AW197" s="13">
        <v>3.3690650000000003E-2</v>
      </c>
      <c r="AX197" s="13">
        <v>5.5747400000000003E-2</v>
      </c>
      <c r="AY197" s="13">
        <v>3.7344499999999998E-3</v>
      </c>
      <c r="AZ197" s="13">
        <v>0.15247816</v>
      </c>
      <c r="BA197" s="86">
        <v>2.2222222222222199E-2</v>
      </c>
      <c r="BB197" s="86" t="s">
        <v>14856</v>
      </c>
      <c r="BC197" s="13">
        <v>0</v>
      </c>
      <c r="BD197" s="13">
        <v>8.8235294117647106E-2</v>
      </c>
      <c r="BE197" s="14">
        <v>2.27272727272727E-2</v>
      </c>
      <c r="BF197" s="14" t="s">
        <v>14856</v>
      </c>
      <c r="BG197" s="14">
        <v>0</v>
      </c>
      <c r="BH197" s="14">
        <v>8.8235294117647106E-2</v>
      </c>
      <c r="BI197" s="14">
        <v>2.2222222222222199E-2</v>
      </c>
      <c r="BJ197" s="14" t="s">
        <v>14856</v>
      </c>
      <c r="BK197" s="14">
        <v>0</v>
      </c>
      <c r="BL197" s="430">
        <v>0.162162162162162</v>
      </c>
      <c r="BM197" s="14">
        <v>2.2222222222222199E-2</v>
      </c>
      <c r="BN197" s="14" t="s">
        <v>14856</v>
      </c>
      <c r="BO197" s="14">
        <v>0</v>
      </c>
      <c r="BP197" s="14">
        <v>0.18918918918918901</v>
      </c>
      <c r="BQ197" s="86">
        <v>2.2222222222222199E-2</v>
      </c>
      <c r="BR197" s="86" t="s">
        <v>14856</v>
      </c>
      <c r="BS197" s="86">
        <v>0</v>
      </c>
      <c r="BT197" s="86">
        <v>0.18918918918918901</v>
      </c>
      <c r="BU197" s="14" t="s">
        <v>35</v>
      </c>
      <c r="BV197" s="14" t="s">
        <v>35</v>
      </c>
      <c r="BW197" s="14" t="s">
        <v>35</v>
      </c>
      <c r="BX197" s="14" t="s">
        <v>36</v>
      </c>
      <c r="BY197" s="14" t="s">
        <v>35</v>
      </c>
      <c r="BZ197" s="14" t="s">
        <v>35</v>
      </c>
      <c r="CA197" s="14" t="s">
        <v>35</v>
      </c>
      <c r="CB197" s="14" t="s">
        <v>36</v>
      </c>
      <c r="CC197" s="14">
        <v>0</v>
      </c>
      <c r="CD197" s="14">
        <v>0</v>
      </c>
      <c r="CE197" s="14">
        <v>0</v>
      </c>
      <c r="CF197" s="14">
        <v>0</v>
      </c>
      <c r="CG197" s="14">
        <v>0</v>
      </c>
      <c r="CH197" s="14">
        <v>0</v>
      </c>
      <c r="CI197" s="14">
        <v>0</v>
      </c>
      <c r="CJ197" s="14">
        <f>INDEX('Monthy Targets'!AC:AC,(MATCH(FY2019_ALL_Targets!$B:$B,'Monthy Targets'!$B:$B,0)))</f>
        <v>0</v>
      </c>
      <c r="CK197" s="14">
        <f>INDEX('Monthy Targets'!AD:AD,(MATCH(FY2019_ALL_Targets!$B:$B,'Monthy Targets'!$B:$B,0)))</f>
        <v>0</v>
      </c>
      <c r="CL197" s="14">
        <f>INDEX('Monthy Targets'!AE:AE,(MATCH(FY2019_ALL_Targets!$B:$B,'Monthy Targets'!$B:$B,0)))</f>
        <v>0</v>
      </c>
      <c r="CM197" s="14">
        <f>INDEX('Monthy Targets'!AF:AF,(MATCH(FY2019_ALL_Targets!$B:$B,'Monthy Targets'!$B:$B,0)))</f>
        <v>0</v>
      </c>
      <c r="CN197" s="14">
        <f>INDEX('Monthy Targets'!AG:AG,(MATCH(FY2019_ALL_Targets!$B:$B,'Monthy Targets'!$B:$B,0)))</f>
        <v>0</v>
      </c>
      <c r="CO197" s="14">
        <v>0.38</v>
      </c>
      <c r="CP197" s="14">
        <v>0.38</v>
      </c>
      <c r="CQ197" s="14">
        <v>0.38</v>
      </c>
      <c r="CR197" s="14">
        <v>0.38</v>
      </c>
      <c r="CS197" s="14">
        <v>0.38</v>
      </c>
      <c r="CT197" s="14">
        <v>0.38</v>
      </c>
      <c r="CU197" s="14">
        <v>0.38</v>
      </c>
      <c r="CV197" s="14">
        <v>0.38</v>
      </c>
      <c r="CW197" s="14">
        <v>0.38</v>
      </c>
      <c r="CX197" s="14">
        <v>0</v>
      </c>
      <c r="CY197" s="14">
        <v>0.38</v>
      </c>
      <c r="CZ197" s="14">
        <v>0</v>
      </c>
      <c r="DA197" s="14">
        <f>IF('QIPP Scorecard'!$AA$1=4,IF(FY2019_ALL_Targets!$BU197="Yes",INDEX('Final Comp Values'!$BN:$BN,MATCH(FY2019_ALL_Targets!$A197,'Final Comp Values'!$B:$B,0)),IF($BU197="Min Data",0,0)),0)</f>
        <v>0.38</v>
      </c>
      <c r="DB197" s="14">
        <f>IF('QIPP Scorecard'!$AA$1=4,IF(FY2019_ALL_Targets!$BV197="Yes",INDEX('Final Comp Values'!$BN:$BN,MATCH(FY2019_ALL_Targets!$A197,'Final Comp Values'!$B:$B,0)),IF($BV197="Min Data",0,0)),0)</f>
        <v>0.38</v>
      </c>
      <c r="DC197" s="14">
        <f>IF('QIPP Scorecard'!$AA$1=4,IF(FY2019_ALL_Targets!$BW197="Yes",INDEX('Final Comp Values'!$BN:$BN,MATCH(FY2019_ALL_Targets!$A197,'Final Comp Values'!$B:$B,0)),IF(CI197="Min Data",0,0)),0)</f>
        <v>0.38</v>
      </c>
      <c r="DD197" s="14">
        <f>IF('QIPP Scorecard'!$AA$1=4,IF(FY2019_ALL_Targets!$BX197="Yes",INDEX('Final Comp Values'!$BN:$BN,MATCH(FY2019_ALL_Targets!$A197,'Final Comp Values'!$B:$B,0)),IF($BX197="Min Data",0,0)),0)</f>
        <v>0</v>
      </c>
      <c r="DE197" s="14">
        <v>0.71</v>
      </c>
      <c r="DF197" s="14">
        <v>0.71</v>
      </c>
      <c r="DG197" s="14">
        <v>0.71</v>
      </c>
      <c r="DH197" s="14">
        <v>0.71</v>
      </c>
      <c r="DI197" s="14">
        <v>0.71</v>
      </c>
      <c r="DJ197" s="14">
        <v>0.71</v>
      </c>
      <c r="DK197" s="14">
        <v>0.71</v>
      </c>
      <c r="DL197" s="14">
        <v>0.71</v>
      </c>
      <c r="DM197" s="14">
        <v>0.7</v>
      </c>
      <c r="DN197" s="14">
        <v>0</v>
      </c>
      <c r="DO197" s="14">
        <v>0.7</v>
      </c>
      <c r="DP197" s="14">
        <v>0</v>
      </c>
      <c r="DQ197" s="14">
        <f>IF('QIPP Scorecard'!$AA$1=4,IF(FY2019_ALL_Targets!$BY197="Yes",INDEX('Final Comp Values'!$BK:$BK,MATCH(FY2019_ALL_Targets!$A197,'Final Comp Values'!$B:$B,0)),IF($BY197="Min Data",0,0)),0)</f>
        <v>0.7</v>
      </c>
      <c r="DR197" s="14">
        <f>IF('QIPP Scorecard'!$AA$1=4,IF(FY2019_ALL_Targets!$BZ197="Yes",INDEX('Final Comp Values'!$BO:$BO,MATCH(FY2019_ALL_Targets!$A197,'Final Comp Values'!$B:$B,0)),IF($BZ197="Min Data",0,0)),0)</f>
        <v>0.7</v>
      </c>
      <c r="DS197" s="14">
        <f>IF('QIPP Scorecard'!$AA$1=4,IF(FY2019_ALL_Targets!$CA197="Yes",INDEX('Final Comp Values'!$BO:$BO,MATCH(FY2019_ALL_Targets!$A197,'Final Comp Values'!$B:$B,0)),IF($CA197="Min Data",0,0)),0)</f>
        <v>0.7</v>
      </c>
      <c r="DT197" s="14">
        <f>IF('QIPP Scorecard'!$AA$1=4,IF(FY2019_ALL_Targets!$CB197="Yes",INDEX('Final Comp Values'!$BO:$BO,MATCH(FY2019_ALL_Targets!$A197,'Final Comp Values'!$B:$B,0)),IF($CB197="Min Data",0,0)),0)</f>
        <v>0</v>
      </c>
      <c r="DU197" s="14">
        <v>0.44</v>
      </c>
      <c r="DV197" s="14">
        <v>0.49</v>
      </c>
      <c r="DW197" s="14">
        <v>0.26</v>
      </c>
      <c r="DX197" s="14">
        <v>0.38</v>
      </c>
      <c r="DY197" s="12">
        <f t="shared" si="16"/>
        <v>1</v>
      </c>
      <c r="DZ197" s="12">
        <f t="shared" si="17"/>
        <v>1</v>
      </c>
      <c r="EA197" s="12">
        <f t="shared" si="18"/>
        <v>0</v>
      </c>
      <c r="EB197" s="12">
        <f t="shared" si="19"/>
        <v>3</v>
      </c>
    </row>
    <row r="198" spans="1:132" x14ac:dyDescent="0.25">
      <c r="A198" s="297">
        <v>4832</v>
      </c>
      <c r="B198" s="347">
        <v>675277</v>
      </c>
      <c r="C198" s="297">
        <v>1028533</v>
      </c>
      <c r="D198" s="14">
        <v>1588785992</v>
      </c>
      <c r="E198" s="26" t="s">
        <v>940</v>
      </c>
      <c r="F198" s="26" t="str">
        <f>INDEX('Mar - Aug'!X:X,MATCH(A198,'Mar - Aug'!B:B,0))</f>
        <v>Travis</v>
      </c>
      <c r="G198" s="26" t="s">
        <v>3121</v>
      </c>
      <c r="H198" s="26"/>
      <c r="I198" s="26" t="str">
        <f t="shared" si="15"/>
        <v/>
      </c>
      <c r="J198" s="299" t="s">
        <v>604</v>
      </c>
      <c r="K198" s="299" t="s">
        <v>995</v>
      </c>
      <c r="L198" s="299" t="s">
        <v>605</v>
      </c>
      <c r="M198" s="13">
        <v>2.127656E-2</v>
      </c>
      <c r="N198" s="13">
        <v>0.14516132000000001</v>
      </c>
      <c r="O198" s="13">
        <v>0</v>
      </c>
      <c r="P198" s="13">
        <v>0.21590907000000001</v>
      </c>
      <c r="Q198" s="13">
        <v>3.3690650000000003E-2</v>
      </c>
      <c r="R198" s="13">
        <v>5.5747400000000003E-2</v>
      </c>
      <c r="S198" s="13">
        <v>3.7344499999999998E-3</v>
      </c>
      <c r="T198" s="13">
        <v>0.15247816</v>
      </c>
      <c r="U198" s="13">
        <v>3.3690650000000003E-2</v>
      </c>
      <c r="V198" s="13">
        <v>0.14269357756000001</v>
      </c>
      <c r="W198" s="13">
        <v>3.7344499999999998E-3</v>
      </c>
      <c r="X198" s="13">
        <v>0.21223861581</v>
      </c>
      <c r="Y198" s="13">
        <v>3.3690650000000003E-2</v>
      </c>
      <c r="Z198" s="13">
        <v>0.137903254</v>
      </c>
      <c r="AA198" s="13">
        <v>3.7344499999999998E-3</v>
      </c>
      <c r="AB198" s="13">
        <v>0.20511361650000001</v>
      </c>
      <c r="AC198" s="13">
        <v>3.3690650000000003E-2</v>
      </c>
      <c r="AD198" s="13">
        <v>0.14022583512</v>
      </c>
      <c r="AE198" s="13">
        <v>3.7344499999999998E-3</v>
      </c>
      <c r="AF198" s="13">
        <v>0.20856816162</v>
      </c>
      <c r="AG198" s="13">
        <v>3.3690650000000003E-2</v>
      </c>
      <c r="AH198" s="13">
        <v>0.130645188</v>
      </c>
      <c r="AI198" s="13">
        <v>3.7344499999999998E-3</v>
      </c>
      <c r="AJ198" s="13">
        <v>0.19431816299999999</v>
      </c>
      <c r="AK198" s="13">
        <v>3.3690650000000003E-2</v>
      </c>
      <c r="AL198" s="13">
        <v>0.13775809268</v>
      </c>
      <c r="AM198" s="13">
        <v>3.7344499999999998E-3</v>
      </c>
      <c r="AN198" s="13">
        <v>0.20489770742999999</v>
      </c>
      <c r="AO198" s="13">
        <v>3.3690650000000003E-2</v>
      </c>
      <c r="AP198" s="13">
        <v>0.123387122</v>
      </c>
      <c r="AQ198" s="13">
        <v>3.7344499999999998E-3</v>
      </c>
      <c r="AR198" s="13">
        <v>0.18352270949999999</v>
      </c>
      <c r="AS198" s="13">
        <v>3.3690650000000003E-2</v>
      </c>
      <c r="AT198" s="13">
        <v>0.13500002759999999</v>
      </c>
      <c r="AU198" s="13">
        <v>3.7344499999999998E-3</v>
      </c>
      <c r="AV198" s="13">
        <v>0.2007954351</v>
      </c>
      <c r="AW198" s="13">
        <v>3.3690650000000003E-2</v>
      </c>
      <c r="AX198" s="13">
        <v>0.11612905599999999</v>
      </c>
      <c r="AY198" s="13">
        <v>3.7344499999999998E-3</v>
      </c>
      <c r="AZ198" s="13">
        <v>0.172727256</v>
      </c>
      <c r="BA198" s="86">
        <v>0</v>
      </c>
      <c r="BB198" s="86">
        <v>0</v>
      </c>
      <c r="BC198" s="13">
        <v>0</v>
      </c>
      <c r="BD198" s="13">
        <v>8.8235294117647106E-2</v>
      </c>
      <c r="BE198" s="14">
        <v>0</v>
      </c>
      <c r="BF198" s="14">
        <v>3.5714285714285698E-2</v>
      </c>
      <c r="BG198" s="14">
        <v>0</v>
      </c>
      <c r="BH198" s="14">
        <v>7.8947368421052599E-2</v>
      </c>
      <c r="BI198" s="14">
        <v>0</v>
      </c>
      <c r="BJ198" s="14">
        <v>7.69230769230769E-2</v>
      </c>
      <c r="BK198" s="14">
        <v>0</v>
      </c>
      <c r="BL198" s="430">
        <v>9.5238095238095205E-2</v>
      </c>
      <c r="BM198" s="14">
        <v>0</v>
      </c>
      <c r="BN198" s="14">
        <v>0</v>
      </c>
      <c r="BO198" s="14">
        <v>0</v>
      </c>
      <c r="BP198" s="14">
        <v>0.24390243902438999</v>
      </c>
      <c r="BQ198" s="86">
        <v>0</v>
      </c>
      <c r="BR198" s="86">
        <v>0</v>
      </c>
      <c r="BS198" s="86">
        <v>0</v>
      </c>
      <c r="BT198" s="86">
        <v>0.24390243902438999</v>
      </c>
      <c r="BU198" s="14" t="s">
        <v>35</v>
      </c>
      <c r="BV198" s="14" t="s">
        <v>35</v>
      </c>
      <c r="BW198" s="14" t="s">
        <v>35</v>
      </c>
      <c r="BX198" s="14" t="s">
        <v>36</v>
      </c>
      <c r="BY198" s="14" t="s">
        <v>35</v>
      </c>
      <c r="BZ198" s="14" t="s">
        <v>35</v>
      </c>
      <c r="CA198" s="14" t="s">
        <v>35</v>
      </c>
      <c r="CB198" s="14" t="s">
        <v>36</v>
      </c>
      <c r="CC198" s="14">
        <v>6.6</v>
      </c>
      <c r="CD198" s="14">
        <v>6.6</v>
      </c>
      <c r="CE198" s="14">
        <v>6.6</v>
      </c>
      <c r="CF198" s="14">
        <v>6.6</v>
      </c>
      <c r="CG198" s="14">
        <v>6.6</v>
      </c>
      <c r="CH198" s="14">
        <v>6.6</v>
      </c>
      <c r="CI198" s="14">
        <v>6.5</v>
      </c>
      <c r="CJ198" s="14">
        <f>INDEX('Monthy Targets'!AC:AC,(MATCH(FY2019_ALL_Targets!$B:$B,'Monthy Targets'!$B:$B,0)))</f>
        <v>6.48</v>
      </c>
      <c r="CK198" s="14">
        <f>INDEX('Monthy Targets'!AD:AD,(MATCH(FY2019_ALL_Targets!$B:$B,'Monthy Targets'!$B:$B,0)))</f>
        <v>6.48</v>
      </c>
      <c r="CL198" s="14">
        <f>INDEX('Monthy Targets'!AE:AE,(MATCH(FY2019_ALL_Targets!$B:$B,'Monthy Targets'!$B:$B,0)))</f>
        <v>6.48</v>
      </c>
      <c r="CM198" s="14">
        <f>INDEX('Monthy Targets'!AF:AF,(MATCH(FY2019_ALL_Targets!$B:$B,'Monthy Targets'!$B:$B,0)))</f>
        <v>6.48</v>
      </c>
      <c r="CN198" s="14">
        <f>INDEX('Monthy Targets'!AG:AG,(MATCH(FY2019_ALL_Targets!$B:$B,'Monthy Targets'!$B:$B,0)))</f>
        <v>6.48</v>
      </c>
      <c r="CO198" s="14">
        <v>0.45</v>
      </c>
      <c r="CP198" s="14">
        <v>0.45</v>
      </c>
      <c r="CQ198" s="14">
        <v>0.45</v>
      </c>
      <c r="CR198" s="14">
        <v>0.45</v>
      </c>
      <c r="CS198" s="14">
        <v>0.45</v>
      </c>
      <c r="CT198" s="14">
        <v>0.45</v>
      </c>
      <c r="CU198" s="14">
        <v>0.45</v>
      </c>
      <c r="CV198" s="14">
        <v>0.45</v>
      </c>
      <c r="CW198" s="14">
        <v>0.44</v>
      </c>
      <c r="CX198" s="14">
        <v>0.44</v>
      </c>
      <c r="CY198" s="14">
        <v>0.44</v>
      </c>
      <c r="CZ198" s="14">
        <v>0.44</v>
      </c>
      <c r="DA198" s="14">
        <f>IF('QIPP Scorecard'!$AA$1=4,IF(FY2019_ALL_Targets!$BU198="Yes",INDEX('Final Comp Values'!$BN:$BN,MATCH(FY2019_ALL_Targets!$A198,'Final Comp Values'!$B:$B,0)),IF($BU198="Min Data",0,0)),0)</f>
        <v>0.44</v>
      </c>
      <c r="DB198" s="14">
        <f>IF('QIPP Scorecard'!$AA$1=4,IF(FY2019_ALL_Targets!$BV198="Yes",INDEX('Final Comp Values'!$BN:$BN,MATCH(FY2019_ALL_Targets!$A198,'Final Comp Values'!$B:$B,0)),IF($BV198="Min Data",0,0)),0)</f>
        <v>0.44</v>
      </c>
      <c r="DC198" s="14">
        <f>IF('QIPP Scorecard'!$AA$1=4,IF(FY2019_ALL_Targets!$BW198="Yes",INDEX('Final Comp Values'!$BN:$BN,MATCH(FY2019_ALL_Targets!$A198,'Final Comp Values'!$B:$B,0)),IF(CI198="Min Data",0,0)),0)</f>
        <v>0.44</v>
      </c>
      <c r="DD198" s="14">
        <f>IF('QIPP Scorecard'!$AA$1=4,IF(FY2019_ALL_Targets!$BX198="Yes",INDEX('Final Comp Values'!$BN:$BN,MATCH(FY2019_ALL_Targets!$A198,'Final Comp Values'!$B:$B,0)),IF($BX198="Min Data",0,0)),0)</f>
        <v>0</v>
      </c>
      <c r="DE198" s="14">
        <v>0.83</v>
      </c>
      <c r="DF198" s="14">
        <v>0.83</v>
      </c>
      <c r="DG198" s="14">
        <v>0.83</v>
      </c>
      <c r="DH198" s="14">
        <v>0.83</v>
      </c>
      <c r="DI198" s="14">
        <v>0.83</v>
      </c>
      <c r="DJ198" s="14">
        <v>0.83</v>
      </c>
      <c r="DK198" s="14">
        <v>0.83</v>
      </c>
      <c r="DL198" s="14">
        <v>0.83</v>
      </c>
      <c r="DM198" s="14">
        <v>0.82</v>
      </c>
      <c r="DN198" s="14">
        <v>0.82</v>
      </c>
      <c r="DO198" s="14">
        <v>0.82</v>
      </c>
      <c r="DP198" s="14">
        <v>0.82</v>
      </c>
      <c r="DQ198" s="14">
        <f>IF('QIPP Scorecard'!$AA$1=4,IF(FY2019_ALL_Targets!$BY198="Yes",INDEX('Final Comp Values'!$BK:$BK,MATCH(FY2019_ALL_Targets!$A198,'Final Comp Values'!$B:$B,0)),IF($BY198="Min Data",0,0)),0)</f>
        <v>0.82</v>
      </c>
      <c r="DR198" s="14">
        <f>IF('QIPP Scorecard'!$AA$1=4,IF(FY2019_ALL_Targets!$BZ198="Yes",INDEX('Final Comp Values'!$BO:$BO,MATCH(FY2019_ALL_Targets!$A198,'Final Comp Values'!$B:$B,0)),IF($BZ198="Min Data",0,0)),0)</f>
        <v>0.82</v>
      </c>
      <c r="DS198" s="14">
        <f>IF('QIPP Scorecard'!$AA$1=4,IF(FY2019_ALL_Targets!$CA198="Yes",INDEX('Final Comp Values'!$BO:$BO,MATCH(FY2019_ALL_Targets!$A198,'Final Comp Values'!$B:$B,0)),IF($CA198="Min Data",0,0)),0)</f>
        <v>0.82</v>
      </c>
      <c r="DT198" s="14">
        <f>IF('QIPP Scorecard'!$AA$1=4,IF(FY2019_ALL_Targets!$CB198="Yes",INDEX('Final Comp Values'!$BO:$BO,MATCH(FY2019_ALL_Targets!$A198,'Final Comp Values'!$B:$B,0)),IF($CB198="Min Data",0,0)),0)</f>
        <v>0</v>
      </c>
      <c r="DU198" s="14">
        <v>1.17</v>
      </c>
      <c r="DV198" s="14">
        <v>1.33</v>
      </c>
      <c r="DW198" s="14">
        <v>1.38</v>
      </c>
      <c r="DX198" s="14">
        <v>1.21</v>
      </c>
      <c r="DY198" s="12">
        <f t="shared" si="16"/>
        <v>1</v>
      </c>
      <c r="DZ198" s="12">
        <f t="shared" si="17"/>
        <v>1</v>
      </c>
      <c r="EA198" s="12">
        <f t="shared" si="18"/>
        <v>0</v>
      </c>
      <c r="EB198" s="12">
        <f t="shared" si="19"/>
        <v>0</v>
      </c>
    </row>
    <row r="199" spans="1:132" x14ac:dyDescent="0.25">
      <c r="A199" s="297">
        <v>4773</v>
      </c>
      <c r="B199" s="347">
        <v>675279</v>
      </c>
      <c r="C199" s="297">
        <v>1028815</v>
      </c>
      <c r="D199" s="14">
        <v>1770780223</v>
      </c>
      <c r="E199" s="26" t="s">
        <v>913</v>
      </c>
      <c r="F199" s="26" t="str">
        <f>INDEX('Mar - Aug'!X:X,MATCH(A199,'Mar - Aug'!B:B,0))</f>
        <v>MRSA West</v>
      </c>
      <c r="G199" s="26" t="s">
        <v>3048</v>
      </c>
      <c r="H199" s="26"/>
      <c r="I199" s="26" t="str">
        <f t="shared" si="15"/>
        <v/>
      </c>
      <c r="J199" s="299" t="s">
        <v>212</v>
      </c>
      <c r="K199" s="299" t="s">
        <v>932</v>
      </c>
      <c r="L199" s="299" t="s">
        <v>213</v>
      </c>
      <c r="M199" s="13">
        <v>2.836878E-2</v>
      </c>
      <c r="N199" s="13">
        <v>0</v>
      </c>
      <c r="O199" s="13">
        <v>0</v>
      </c>
      <c r="P199" s="13">
        <v>0.16153845999999999</v>
      </c>
      <c r="Q199" s="13">
        <v>3.3690650000000003E-2</v>
      </c>
      <c r="R199" s="13">
        <v>5.5747400000000003E-2</v>
      </c>
      <c r="S199" s="13">
        <v>3.7344499999999998E-3</v>
      </c>
      <c r="T199" s="13">
        <v>0.15247816</v>
      </c>
      <c r="U199" s="13">
        <v>3.3690650000000003E-2</v>
      </c>
      <c r="V199" s="13">
        <v>5.5747400000000003E-2</v>
      </c>
      <c r="W199" s="13">
        <v>3.7344499999999998E-3</v>
      </c>
      <c r="X199" s="13">
        <v>0.15879230618000001</v>
      </c>
      <c r="Y199" s="13">
        <v>3.3690650000000003E-2</v>
      </c>
      <c r="Z199" s="13">
        <v>5.5747400000000003E-2</v>
      </c>
      <c r="AA199" s="13">
        <v>3.7344499999999998E-3</v>
      </c>
      <c r="AB199" s="13">
        <v>0.15346153700000001</v>
      </c>
      <c r="AC199" s="13">
        <v>3.3690650000000003E-2</v>
      </c>
      <c r="AD199" s="13">
        <v>5.5747400000000003E-2</v>
      </c>
      <c r="AE199" s="13">
        <v>3.7344499999999998E-3</v>
      </c>
      <c r="AF199" s="13">
        <v>0.15604615236</v>
      </c>
      <c r="AG199" s="13">
        <v>3.3690650000000003E-2</v>
      </c>
      <c r="AH199" s="13">
        <v>5.5747400000000003E-2</v>
      </c>
      <c r="AI199" s="13">
        <v>3.7344499999999998E-3</v>
      </c>
      <c r="AJ199" s="13">
        <v>0.15247816</v>
      </c>
      <c r="AK199" s="13">
        <v>3.3690650000000003E-2</v>
      </c>
      <c r="AL199" s="13">
        <v>5.5747400000000003E-2</v>
      </c>
      <c r="AM199" s="13">
        <v>3.7344499999999998E-3</v>
      </c>
      <c r="AN199" s="13">
        <v>0.15329999854000001</v>
      </c>
      <c r="AO199" s="13">
        <v>3.3690650000000003E-2</v>
      </c>
      <c r="AP199" s="13">
        <v>5.5747400000000003E-2</v>
      </c>
      <c r="AQ199" s="13">
        <v>3.7344499999999998E-3</v>
      </c>
      <c r="AR199" s="13">
        <v>0.15247816</v>
      </c>
      <c r="AS199" s="13">
        <v>3.3690650000000003E-2</v>
      </c>
      <c r="AT199" s="13">
        <v>5.5747400000000003E-2</v>
      </c>
      <c r="AU199" s="13">
        <v>3.7344499999999998E-3</v>
      </c>
      <c r="AV199" s="13">
        <v>0.15247816</v>
      </c>
      <c r="AW199" s="13">
        <v>3.3690650000000003E-2</v>
      </c>
      <c r="AX199" s="13">
        <v>5.5747400000000003E-2</v>
      </c>
      <c r="AY199" s="13">
        <v>3.7344499999999998E-3</v>
      </c>
      <c r="AZ199" s="13">
        <v>0.15247816</v>
      </c>
      <c r="BA199" s="86">
        <v>3.03030303030303E-2</v>
      </c>
      <c r="BB199" s="86">
        <v>3.8461538461538498E-2</v>
      </c>
      <c r="BC199" s="13">
        <v>0</v>
      </c>
      <c r="BD199" s="13">
        <v>6.8965517241379296E-2</v>
      </c>
      <c r="BE199" s="14">
        <v>2.8571428571428598E-2</v>
      </c>
      <c r="BF199" s="14">
        <v>0</v>
      </c>
      <c r="BG199" s="14">
        <v>0</v>
      </c>
      <c r="BH199" s="14">
        <v>6.25E-2</v>
      </c>
      <c r="BI199" s="14">
        <v>5.8823529411764698E-2</v>
      </c>
      <c r="BJ199" s="14">
        <v>0</v>
      </c>
      <c r="BK199" s="14">
        <v>0</v>
      </c>
      <c r="BL199" s="430">
        <v>6.4516129032258104E-2</v>
      </c>
      <c r="BM199" s="14">
        <v>5.5555555555555601E-2</v>
      </c>
      <c r="BN199" s="14">
        <v>0</v>
      </c>
      <c r="BO199" s="14">
        <v>0</v>
      </c>
      <c r="BP199" s="14">
        <v>6.0606060606060601E-2</v>
      </c>
      <c r="BQ199" s="86">
        <v>5.5555555555555601E-2</v>
      </c>
      <c r="BR199" s="86">
        <v>0</v>
      </c>
      <c r="BS199" s="86">
        <v>0</v>
      </c>
      <c r="BT199" s="86">
        <v>6.0606060606060601E-2</v>
      </c>
      <c r="BU199" s="14" t="s">
        <v>36</v>
      </c>
      <c r="BV199" s="14" t="s">
        <v>35</v>
      </c>
      <c r="BW199" s="14" t="s">
        <v>35</v>
      </c>
      <c r="BX199" s="14" t="s">
        <v>35</v>
      </c>
      <c r="BY199" s="14" t="s">
        <v>36</v>
      </c>
      <c r="BZ199" s="14" t="s">
        <v>35</v>
      </c>
      <c r="CA199" s="14" t="s">
        <v>35</v>
      </c>
      <c r="CB199" s="14" t="s">
        <v>35</v>
      </c>
      <c r="CC199" s="14">
        <v>2.6</v>
      </c>
      <c r="CD199" s="14">
        <v>2.6</v>
      </c>
      <c r="CE199" s="14">
        <v>2.6</v>
      </c>
      <c r="CF199" s="14">
        <v>2.6</v>
      </c>
      <c r="CG199" s="14">
        <v>2.6</v>
      </c>
      <c r="CH199" s="14">
        <v>2.6</v>
      </c>
      <c r="CI199" s="14">
        <v>2.54</v>
      </c>
      <c r="CJ199" s="14">
        <f>INDEX('Monthy Targets'!AC:AC,(MATCH(FY2019_ALL_Targets!$B:$B,'Monthy Targets'!$B:$B,0)))</f>
        <v>2.5299999999999998</v>
      </c>
      <c r="CK199" s="14">
        <f>INDEX('Monthy Targets'!AD:AD,(MATCH(FY2019_ALL_Targets!$B:$B,'Monthy Targets'!$B:$B,0)))</f>
        <v>2.5299999999999998</v>
      </c>
      <c r="CL199" s="14">
        <f>INDEX('Monthy Targets'!AE:AE,(MATCH(FY2019_ALL_Targets!$B:$B,'Monthy Targets'!$B:$B,0)))</f>
        <v>2.5299999999999998</v>
      </c>
      <c r="CM199" s="14">
        <f>INDEX('Monthy Targets'!AF:AF,(MATCH(FY2019_ALL_Targets!$B:$B,'Monthy Targets'!$B:$B,0)))</f>
        <v>2.5299999999999998</v>
      </c>
      <c r="CN199" s="14">
        <f>INDEX('Monthy Targets'!AG:AG,(MATCH(FY2019_ALL_Targets!$B:$B,'Monthy Targets'!$B:$B,0)))</f>
        <v>2.5299999999999998</v>
      </c>
      <c r="CO199" s="14">
        <v>0.18</v>
      </c>
      <c r="CP199" s="14">
        <v>0.18</v>
      </c>
      <c r="CQ199" s="14">
        <v>0.18</v>
      </c>
      <c r="CR199" s="14">
        <v>0.18</v>
      </c>
      <c r="CS199" s="14">
        <v>0.18</v>
      </c>
      <c r="CT199" s="14">
        <v>0.18</v>
      </c>
      <c r="CU199" s="14">
        <v>0.18</v>
      </c>
      <c r="CV199" s="14">
        <v>0.18</v>
      </c>
      <c r="CW199" s="14">
        <v>0</v>
      </c>
      <c r="CX199" s="14">
        <v>0.17</v>
      </c>
      <c r="CY199" s="14">
        <v>0.17</v>
      </c>
      <c r="CZ199" s="14">
        <v>0.17</v>
      </c>
      <c r="DA199" s="14">
        <f>IF('QIPP Scorecard'!$AA$1=4,IF(FY2019_ALL_Targets!$BU199="Yes",INDEX('Final Comp Values'!$BN:$BN,MATCH(FY2019_ALL_Targets!$A199,'Final Comp Values'!$B:$B,0)),IF($BU199="Min Data",0,0)),0)</f>
        <v>0</v>
      </c>
      <c r="DB199" s="14">
        <f>IF('QIPP Scorecard'!$AA$1=4,IF(FY2019_ALL_Targets!$BV199="Yes",INDEX('Final Comp Values'!$BN:$BN,MATCH(FY2019_ALL_Targets!$A199,'Final Comp Values'!$B:$B,0)),IF($BV199="Min Data",0,0)),0)</f>
        <v>0.17</v>
      </c>
      <c r="DC199" s="14">
        <f>IF('QIPP Scorecard'!$AA$1=4,IF(FY2019_ALL_Targets!$BW199="Yes",INDEX('Final Comp Values'!$BN:$BN,MATCH(FY2019_ALL_Targets!$A199,'Final Comp Values'!$B:$B,0)),IF(CI199="Min Data",0,0)),0)</f>
        <v>0.17</v>
      </c>
      <c r="DD199" s="14">
        <f>IF('QIPP Scorecard'!$AA$1=4,IF(FY2019_ALL_Targets!$BX199="Yes",INDEX('Final Comp Values'!$BN:$BN,MATCH(FY2019_ALL_Targets!$A199,'Final Comp Values'!$B:$B,0)),IF($BX199="Min Data",0,0)),0)</f>
        <v>0.17</v>
      </c>
      <c r="DE199" s="14">
        <v>0.33</v>
      </c>
      <c r="DF199" s="14">
        <v>0.33</v>
      </c>
      <c r="DG199" s="14">
        <v>0.33</v>
      </c>
      <c r="DH199" s="14">
        <v>0.33</v>
      </c>
      <c r="DI199" s="14">
        <v>0.33</v>
      </c>
      <c r="DJ199" s="14">
        <v>0.33</v>
      </c>
      <c r="DK199" s="14">
        <v>0.33</v>
      </c>
      <c r="DL199" s="14">
        <v>0.33</v>
      </c>
      <c r="DM199" s="14">
        <v>0</v>
      </c>
      <c r="DN199" s="14">
        <v>0.32</v>
      </c>
      <c r="DO199" s="14">
        <v>0.32</v>
      </c>
      <c r="DP199" s="14">
        <v>0.32</v>
      </c>
      <c r="DQ199" s="14">
        <f>IF('QIPP Scorecard'!$AA$1=4,IF(FY2019_ALL_Targets!$BY199="Yes",INDEX('Final Comp Values'!$BK:$BK,MATCH(FY2019_ALL_Targets!$A199,'Final Comp Values'!$B:$B,0)),IF($BY199="Min Data",0,0)),0)</f>
        <v>0</v>
      </c>
      <c r="DR199" s="14">
        <f>IF('QIPP Scorecard'!$AA$1=4,IF(FY2019_ALL_Targets!$BZ199="Yes",INDEX('Final Comp Values'!$BO:$BO,MATCH(FY2019_ALL_Targets!$A199,'Final Comp Values'!$B:$B,0)),IF($BZ199="Min Data",0,0)),0)</f>
        <v>0.32</v>
      </c>
      <c r="DS199" s="14">
        <f>IF('QIPP Scorecard'!$AA$1=4,IF(FY2019_ALL_Targets!$CA199="Yes",INDEX('Final Comp Values'!$BO:$BO,MATCH(FY2019_ALL_Targets!$A199,'Final Comp Values'!$B:$B,0)),IF($CA199="Min Data",0,0)),0)</f>
        <v>0.32</v>
      </c>
      <c r="DT199" s="14">
        <f>IF('QIPP Scorecard'!$AA$1=4,IF(FY2019_ALL_Targets!$CB199="Yes",INDEX('Final Comp Values'!$BO:$BO,MATCH(FY2019_ALL_Targets!$A199,'Final Comp Values'!$B:$B,0)),IF($CB199="Min Data",0,0)),0)</f>
        <v>0.32</v>
      </c>
      <c r="DU199" s="14">
        <v>0.46</v>
      </c>
      <c r="DV199" s="14">
        <v>0.52</v>
      </c>
      <c r="DW199" s="14">
        <v>0.48</v>
      </c>
      <c r="DX199" s="14">
        <v>0.48</v>
      </c>
      <c r="DY199" s="12">
        <f t="shared" si="16"/>
        <v>1</v>
      </c>
      <c r="DZ199" s="12">
        <f t="shared" si="17"/>
        <v>1</v>
      </c>
      <c r="EA199" s="12">
        <f t="shared" si="18"/>
        <v>0</v>
      </c>
      <c r="EB199" s="12">
        <f t="shared" si="19"/>
        <v>0</v>
      </c>
    </row>
    <row r="200" spans="1:132" x14ac:dyDescent="0.25">
      <c r="A200" s="297">
        <v>4731</v>
      </c>
      <c r="B200" s="347">
        <v>675282</v>
      </c>
      <c r="C200" s="297">
        <v>1004469</v>
      </c>
      <c r="D200" s="14">
        <v>1831186329</v>
      </c>
      <c r="E200" s="26" t="s">
        <v>923</v>
      </c>
      <c r="F200" s="26" t="str">
        <f>INDEX('Mar - Aug'!X:X,MATCH(A200,'Mar - Aug'!B:B,0))</f>
        <v>Lubbock</v>
      </c>
      <c r="G200" s="26" t="s">
        <v>3071</v>
      </c>
      <c r="H200" s="26"/>
      <c r="I200" s="26" t="str">
        <f t="shared" si="15"/>
        <v/>
      </c>
      <c r="J200" s="299" t="s">
        <v>206</v>
      </c>
      <c r="K200" s="299" t="s">
        <v>206</v>
      </c>
      <c r="L200" s="299" t="s">
        <v>2867</v>
      </c>
      <c r="M200" s="13">
        <v>6.0606069999999998E-2</v>
      </c>
      <c r="N200" s="13">
        <v>6.1946899999999999E-2</v>
      </c>
      <c r="O200" s="13">
        <v>0</v>
      </c>
      <c r="P200" s="13">
        <v>0.10322582</v>
      </c>
      <c r="Q200" s="13">
        <v>3.3690650000000003E-2</v>
      </c>
      <c r="R200" s="13">
        <v>5.5747400000000003E-2</v>
      </c>
      <c r="S200" s="13">
        <v>3.7344499999999998E-3</v>
      </c>
      <c r="T200" s="13">
        <v>0.15247816</v>
      </c>
      <c r="U200" s="13">
        <v>5.957576681E-2</v>
      </c>
      <c r="V200" s="13">
        <v>6.0893802699999999E-2</v>
      </c>
      <c r="W200" s="13">
        <v>3.7344499999999998E-3</v>
      </c>
      <c r="X200" s="13">
        <v>0.15247816</v>
      </c>
      <c r="Y200" s="13">
        <v>5.75757665E-2</v>
      </c>
      <c r="Z200" s="13">
        <v>5.8849554999999998E-2</v>
      </c>
      <c r="AA200" s="13">
        <v>3.7344499999999998E-3</v>
      </c>
      <c r="AB200" s="13">
        <v>0.15247816</v>
      </c>
      <c r="AC200" s="13">
        <v>5.8545463620000002E-2</v>
      </c>
      <c r="AD200" s="13">
        <v>5.9840705399999999E-2</v>
      </c>
      <c r="AE200" s="13">
        <v>3.7344499999999998E-3</v>
      </c>
      <c r="AF200" s="13">
        <v>0.15247816</v>
      </c>
      <c r="AG200" s="13">
        <v>5.4545463000000002E-2</v>
      </c>
      <c r="AH200" s="13">
        <v>5.5752210000000003E-2</v>
      </c>
      <c r="AI200" s="13">
        <v>3.7344499999999998E-3</v>
      </c>
      <c r="AJ200" s="13">
        <v>0.15247816</v>
      </c>
      <c r="AK200" s="13">
        <v>5.7515160429999997E-2</v>
      </c>
      <c r="AL200" s="13">
        <v>5.8787608099999999E-2</v>
      </c>
      <c r="AM200" s="13">
        <v>3.7344499999999998E-3</v>
      </c>
      <c r="AN200" s="13">
        <v>0.15247816</v>
      </c>
      <c r="AO200" s="13">
        <v>5.1515159499999998E-2</v>
      </c>
      <c r="AP200" s="13">
        <v>5.5747400000000003E-2</v>
      </c>
      <c r="AQ200" s="13">
        <v>3.7344499999999998E-3</v>
      </c>
      <c r="AR200" s="13">
        <v>0.15247816</v>
      </c>
      <c r="AS200" s="13">
        <v>5.6363645099999998E-2</v>
      </c>
      <c r="AT200" s="13">
        <v>5.7610617000000003E-2</v>
      </c>
      <c r="AU200" s="13">
        <v>3.7344499999999998E-3</v>
      </c>
      <c r="AV200" s="13">
        <v>0.15247816</v>
      </c>
      <c r="AW200" s="13">
        <v>4.8484856E-2</v>
      </c>
      <c r="AX200" s="13">
        <v>5.5747400000000003E-2</v>
      </c>
      <c r="AY200" s="13">
        <v>3.7344499999999998E-3</v>
      </c>
      <c r="AZ200" s="13">
        <v>0.15247816</v>
      </c>
      <c r="BA200" s="86">
        <v>0</v>
      </c>
      <c r="BB200" s="86">
        <v>8.6956521739130405E-2</v>
      </c>
      <c r="BC200" s="13">
        <v>0</v>
      </c>
      <c r="BD200" s="13">
        <v>6.25E-2</v>
      </c>
      <c r="BE200" s="14">
        <v>0</v>
      </c>
      <c r="BF200" s="14">
        <v>7.1428571428571397E-2</v>
      </c>
      <c r="BG200" s="14">
        <v>0</v>
      </c>
      <c r="BH200" s="14">
        <v>0.14705882352941199</v>
      </c>
      <c r="BI200" s="14">
        <v>0</v>
      </c>
      <c r="BJ200" s="14">
        <v>3.7037037037037E-2</v>
      </c>
      <c r="BK200" s="14">
        <v>0</v>
      </c>
      <c r="BL200" s="430">
        <v>0.125</v>
      </c>
      <c r="BM200" s="14">
        <v>0</v>
      </c>
      <c r="BN200" s="14">
        <v>3.7037037037037E-2</v>
      </c>
      <c r="BO200" s="14">
        <v>0</v>
      </c>
      <c r="BP200" s="14">
        <v>0.2</v>
      </c>
      <c r="BQ200" s="86">
        <v>0</v>
      </c>
      <c r="BR200" s="86">
        <v>3.7037037037037E-2</v>
      </c>
      <c r="BS200" s="86">
        <v>0</v>
      </c>
      <c r="BT200" s="86">
        <v>0.2</v>
      </c>
      <c r="BU200" s="14" t="s">
        <v>35</v>
      </c>
      <c r="BV200" s="14" t="s">
        <v>35</v>
      </c>
      <c r="BW200" s="14" t="s">
        <v>35</v>
      </c>
      <c r="BX200" s="14" t="s">
        <v>36</v>
      </c>
      <c r="BY200" s="14" t="s">
        <v>35</v>
      </c>
      <c r="BZ200" s="14" t="s">
        <v>35</v>
      </c>
      <c r="CA200" s="14" t="s">
        <v>35</v>
      </c>
      <c r="CB200" s="14" t="s">
        <v>36</v>
      </c>
      <c r="CC200" s="14">
        <v>0</v>
      </c>
      <c r="CD200" s="14">
        <v>0</v>
      </c>
      <c r="CE200" s="14">
        <v>0</v>
      </c>
      <c r="CF200" s="14">
        <v>0</v>
      </c>
      <c r="CG200" s="14">
        <v>0</v>
      </c>
      <c r="CH200" s="14">
        <v>0</v>
      </c>
      <c r="CI200" s="14">
        <v>0</v>
      </c>
      <c r="CJ200" s="14">
        <f>INDEX('Monthy Targets'!AC:AC,(MATCH(FY2019_ALL_Targets!$B:$B,'Monthy Targets'!$B:$B,0)))</f>
        <v>0</v>
      </c>
      <c r="CK200" s="14">
        <f>INDEX('Monthy Targets'!AD:AD,(MATCH(FY2019_ALL_Targets!$B:$B,'Monthy Targets'!$B:$B,0)))</f>
        <v>0</v>
      </c>
      <c r="CL200" s="14">
        <f>INDEX('Monthy Targets'!AE:AE,(MATCH(FY2019_ALL_Targets!$B:$B,'Monthy Targets'!$B:$B,0)))</f>
        <v>0</v>
      </c>
      <c r="CM200" s="14">
        <f>INDEX('Monthy Targets'!AF:AF,(MATCH(FY2019_ALL_Targets!$B:$B,'Monthy Targets'!$B:$B,0)))</f>
        <v>0</v>
      </c>
      <c r="CN200" s="14">
        <f>INDEX('Monthy Targets'!AG:AG,(MATCH(FY2019_ALL_Targets!$B:$B,'Monthy Targets'!$B:$B,0)))</f>
        <v>0</v>
      </c>
      <c r="CO200" s="14">
        <v>1.1200000000000001</v>
      </c>
      <c r="CP200" s="14">
        <v>0</v>
      </c>
      <c r="CQ200" s="14">
        <v>1.1200000000000001</v>
      </c>
      <c r="CR200" s="14">
        <v>1.1200000000000001</v>
      </c>
      <c r="CS200" s="14">
        <v>1.1200000000000001</v>
      </c>
      <c r="CT200" s="14">
        <v>0</v>
      </c>
      <c r="CU200" s="14">
        <v>1.1200000000000001</v>
      </c>
      <c r="CV200" s="14">
        <v>1.1200000000000001</v>
      </c>
      <c r="CW200" s="14">
        <v>1.1299999999999999</v>
      </c>
      <c r="CX200" s="14">
        <v>1.1299999999999999</v>
      </c>
      <c r="CY200" s="14">
        <v>1.1299999999999999</v>
      </c>
      <c r="CZ200" s="14">
        <v>1.1299999999999999</v>
      </c>
      <c r="DA200" s="14">
        <f>IF('QIPP Scorecard'!$AA$1=4,IF(FY2019_ALL_Targets!$BU200="Yes",INDEX('Final Comp Values'!$BN:$BN,MATCH(FY2019_ALL_Targets!$A200,'Final Comp Values'!$B:$B,0)),IF($BU200="Min Data",0,0)),0)</f>
        <v>1.1299999999999999</v>
      </c>
      <c r="DB200" s="14">
        <f>IF('QIPP Scorecard'!$AA$1=4,IF(FY2019_ALL_Targets!$BV200="Yes",INDEX('Final Comp Values'!$BN:$BN,MATCH(FY2019_ALL_Targets!$A200,'Final Comp Values'!$B:$B,0)),IF($BV200="Min Data",0,0)),0)</f>
        <v>1.1299999999999999</v>
      </c>
      <c r="DC200" s="14">
        <f>IF('QIPP Scorecard'!$AA$1=4,IF(FY2019_ALL_Targets!$BW200="Yes",INDEX('Final Comp Values'!$BN:$BN,MATCH(FY2019_ALL_Targets!$A200,'Final Comp Values'!$B:$B,0)),IF(CI200="Min Data",0,0)),0)</f>
        <v>1.1299999999999999</v>
      </c>
      <c r="DD200" s="14">
        <f>IF('QIPP Scorecard'!$AA$1=4,IF(FY2019_ALL_Targets!$BX200="Yes",INDEX('Final Comp Values'!$BN:$BN,MATCH(FY2019_ALL_Targets!$A200,'Final Comp Values'!$B:$B,0)),IF($BX200="Min Data",0,0)),0)</f>
        <v>0</v>
      </c>
      <c r="DE200" s="14">
        <v>2.08</v>
      </c>
      <c r="DF200" s="14">
        <v>0</v>
      </c>
      <c r="DG200" s="14">
        <v>2.08</v>
      </c>
      <c r="DH200" s="14">
        <v>2.08</v>
      </c>
      <c r="DI200" s="14">
        <v>2.08</v>
      </c>
      <c r="DJ200" s="14">
        <v>0</v>
      </c>
      <c r="DK200" s="14">
        <v>2.08</v>
      </c>
      <c r="DL200" s="14">
        <v>2.08</v>
      </c>
      <c r="DM200" s="14">
        <v>2.11</v>
      </c>
      <c r="DN200" s="14">
        <v>2.11</v>
      </c>
      <c r="DO200" s="14">
        <v>2.11</v>
      </c>
      <c r="DP200" s="14">
        <v>2.11</v>
      </c>
      <c r="DQ200" s="14">
        <f>IF('QIPP Scorecard'!$AA$1=4,IF(FY2019_ALL_Targets!$BY200="Yes",INDEX('Final Comp Values'!$BK:$BK,MATCH(FY2019_ALL_Targets!$A200,'Final Comp Values'!$B:$B,0)),IF($BY200="Min Data",0,0)),0)</f>
        <v>2.11</v>
      </c>
      <c r="DR200" s="14">
        <f>IF('QIPP Scorecard'!$AA$1=4,IF(FY2019_ALL_Targets!$BZ200="Yes",INDEX('Final Comp Values'!$BO:$BO,MATCH(FY2019_ALL_Targets!$A200,'Final Comp Values'!$B:$B,0)),IF($BZ200="Min Data",0,0)),0)</f>
        <v>2.11</v>
      </c>
      <c r="DS200" s="14">
        <f>IF('QIPP Scorecard'!$AA$1=4,IF(FY2019_ALL_Targets!$CA200="Yes",INDEX('Final Comp Values'!$BO:$BO,MATCH(FY2019_ALL_Targets!$A200,'Final Comp Values'!$B:$B,0)),IF($CA200="Min Data",0,0)),0)</f>
        <v>2.11</v>
      </c>
      <c r="DT200" s="14">
        <f>IF('QIPP Scorecard'!$AA$1=4,IF(FY2019_ALL_Targets!$CB200="Yes",INDEX('Final Comp Values'!$BO:$BO,MATCH(FY2019_ALL_Targets!$A200,'Final Comp Values'!$B:$B,0)),IF($CB200="Min Data",0,0)),0)</f>
        <v>0</v>
      </c>
      <c r="DU200" s="14">
        <v>0.96</v>
      </c>
      <c r="DV200" s="14">
        <v>1.08</v>
      </c>
      <c r="DW200" s="14">
        <v>1.51</v>
      </c>
      <c r="DX200" s="14">
        <v>1.1100000000000001</v>
      </c>
      <c r="DY200" s="12">
        <f t="shared" si="16"/>
        <v>1</v>
      </c>
      <c r="DZ200" s="12">
        <f t="shared" si="17"/>
        <v>1</v>
      </c>
      <c r="EA200" s="12">
        <f t="shared" si="18"/>
        <v>0</v>
      </c>
      <c r="EB200" s="12">
        <f t="shared" si="19"/>
        <v>3</v>
      </c>
    </row>
    <row r="201" spans="1:132" x14ac:dyDescent="0.25">
      <c r="A201" s="297">
        <v>5181</v>
      </c>
      <c r="B201" s="347">
        <v>675289</v>
      </c>
      <c r="C201" s="297">
        <v>1028176</v>
      </c>
      <c r="D201" s="14">
        <v>1518413731</v>
      </c>
      <c r="E201" s="26" t="s">
        <v>939</v>
      </c>
      <c r="F201" s="26" t="str">
        <f>INDEX('Mar - Aug'!X:X,MATCH(A201,'Mar - Aug'!B:B,0))</f>
        <v>MRSA Northeast</v>
      </c>
      <c r="G201" s="26" t="s">
        <v>3067</v>
      </c>
      <c r="H201" s="26"/>
      <c r="I201" s="26" t="str">
        <f t="shared" si="15"/>
        <v/>
      </c>
      <c r="J201" s="299" t="s">
        <v>2830</v>
      </c>
      <c r="K201" s="299" t="s">
        <v>2831</v>
      </c>
      <c r="L201" s="299" t="s">
        <v>2832</v>
      </c>
      <c r="M201" s="13">
        <v>5.1383379999999999E-2</v>
      </c>
      <c r="N201" s="13">
        <v>7.7669909999999995E-2</v>
      </c>
      <c r="O201" s="13">
        <v>0</v>
      </c>
      <c r="P201" s="13">
        <v>0.17061609999999999</v>
      </c>
      <c r="Q201" s="13">
        <v>3.3690650000000003E-2</v>
      </c>
      <c r="R201" s="13">
        <v>5.5747400000000003E-2</v>
      </c>
      <c r="S201" s="13">
        <v>3.7344499999999998E-3</v>
      </c>
      <c r="T201" s="13">
        <v>0.15247816</v>
      </c>
      <c r="U201" s="13">
        <v>5.0509862539999999E-2</v>
      </c>
      <c r="V201" s="13">
        <v>7.6349521530000006E-2</v>
      </c>
      <c r="W201" s="13">
        <v>3.7344499999999998E-3</v>
      </c>
      <c r="X201" s="13">
        <v>0.1677156263</v>
      </c>
      <c r="Y201" s="13">
        <v>4.8814211000000003E-2</v>
      </c>
      <c r="Z201" s="13">
        <v>7.3786414499999994E-2</v>
      </c>
      <c r="AA201" s="13">
        <v>3.7344499999999998E-3</v>
      </c>
      <c r="AB201" s="13">
        <v>0.16208529499999999</v>
      </c>
      <c r="AC201" s="13">
        <v>4.9636345079999998E-2</v>
      </c>
      <c r="AD201" s="13">
        <v>7.5029133060000003E-2</v>
      </c>
      <c r="AE201" s="13">
        <v>3.7344499999999998E-3</v>
      </c>
      <c r="AF201" s="13">
        <v>0.16481515259999999</v>
      </c>
      <c r="AG201" s="13">
        <v>4.6245042E-2</v>
      </c>
      <c r="AH201" s="13">
        <v>6.9902918999999994E-2</v>
      </c>
      <c r="AI201" s="13">
        <v>3.7344499999999998E-3</v>
      </c>
      <c r="AJ201" s="13">
        <v>0.15355448999999999</v>
      </c>
      <c r="AK201" s="13">
        <v>4.8762827619999997E-2</v>
      </c>
      <c r="AL201" s="13">
        <v>7.370874459E-2</v>
      </c>
      <c r="AM201" s="13">
        <v>3.7344499999999998E-3</v>
      </c>
      <c r="AN201" s="13">
        <v>0.1619146789</v>
      </c>
      <c r="AO201" s="13">
        <v>4.3675872999999997E-2</v>
      </c>
      <c r="AP201" s="13">
        <v>6.6019423499999993E-2</v>
      </c>
      <c r="AQ201" s="13">
        <v>3.7344499999999998E-3</v>
      </c>
      <c r="AR201" s="13">
        <v>0.15247816</v>
      </c>
      <c r="AS201" s="13">
        <v>4.7786543399999999E-2</v>
      </c>
      <c r="AT201" s="13">
        <v>7.2233016299999994E-2</v>
      </c>
      <c r="AU201" s="13">
        <v>3.7344499999999998E-3</v>
      </c>
      <c r="AV201" s="13">
        <v>0.15867297299999999</v>
      </c>
      <c r="AW201" s="13">
        <v>4.1106704000000001E-2</v>
      </c>
      <c r="AX201" s="13">
        <v>6.2135928E-2</v>
      </c>
      <c r="AY201" s="13">
        <v>3.7344499999999998E-3</v>
      </c>
      <c r="AZ201" s="13">
        <v>0.15247816</v>
      </c>
      <c r="BA201" s="86">
        <v>1.7543859649122799E-2</v>
      </c>
      <c r="BB201" s="86">
        <v>7.0175438596491196E-2</v>
      </c>
      <c r="BC201" s="13">
        <v>0</v>
      </c>
      <c r="BD201" s="13">
        <v>0.19148936170212799</v>
      </c>
      <c r="BE201" s="14">
        <v>1.6949152542372899E-2</v>
      </c>
      <c r="BF201" s="14">
        <v>0.101694915254237</v>
      </c>
      <c r="BG201" s="14">
        <v>0</v>
      </c>
      <c r="BH201" s="14">
        <v>0.16326530612244899</v>
      </c>
      <c r="BI201" s="14">
        <v>1.8181818181818198E-2</v>
      </c>
      <c r="BJ201" s="14">
        <v>9.2592592592592601E-2</v>
      </c>
      <c r="BK201" s="14">
        <v>0</v>
      </c>
      <c r="BL201" s="430">
        <v>8.8888888888888906E-2</v>
      </c>
      <c r="BM201" s="14">
        <v>1.7857142857142901E-2</v>
      </c>
      <c r="BN201" s="14">
        <v>5.4545454545454501E-2</v>
      </c>
      <c r="BO201" s="14">
        <v>0</v>
      </c>
      <c r="BP201" s="14">
        <v>8.3333333333333301E-2</v>
      </c>
      <c r="BQ201" s="86">
        <v>1.7857142857142901E-2</v>
      </c>
      <c r="BR201" s="86">
        <v>5.4545454545454501E-2</v>
      </c>
      <c r="BS201" s="86">
        <v>0</v>
      </c>
      <c r="BT201" s="86">
        <v>8.3333333333333301E-2</v>
      </c>
      <c r="BU201" s="14" t="s">
        <v>35</v>
      </c>
      <c r="BV201" s="14" t="s">
        <v>35</v>
      </c>
      <c r="BW201" s="14" t="s">
        <v>35</v>
      </c>
      <c r="BX201" s="14" t="s">
        <v>35</v>
      </c>
      <c r="BY201" s="14" t="s">
        <v>35</v>
      </c>
      <c r="BZ201" s="14" t="s">
        <v>35</v>
      </c>
      <c r="CA201" s="14" t="s">
        <v>35</v>
      </c>
      <c r="CB201" s="14" t="s">
        <v>35</v>
      </c>
      <c r="CC201" s="14">
        <v>0</v>
      </c>
      <c r="CD201" s="14">
        <v>0</v>
      </c>
      <c r="CE201" s="14">
        <v>0</v>
      </c>
      <c r="CF201" s="14">
        <v>0</v>
      </c>
      <c r="CG201" s="14">
        <v>0</v>
      </c>
      <c r="CH201" s="14">
        <v>0</v>
      </c>
      <c r="CI201" s="14">
        <v>0</v>
      </c>
      <c r="CJ201" s="14">
        <f>INDEX('Monthy Targets'!AC:AC,(MATCH(FY2019_ALL_Targets!$B:$B,'Monthy Targets'!$B:$B,0)))</f>
        <v>0</v>
      </c>
      <c r="CK201" s="14">
        <f>INDEX('Monthy Targets'!AD:AD,(MATCH(FY2019_ALL_Targets!$B:$B,'Monthy Targets'!$B:$B,0)))</f>
        <v>0</v>
      </c>
      <c r="CL201" s="14">
        <f>INDEX('Monthy Targets'!AE:AE,(MATCH(FY2019_ALL_Targets!$B:$B,'Monthy Targets'!$B:$B,0)))</f>
        <v>0</v>
      </c>
      <c r="CM201" s="14">
        <f>INDEX('Monthy Targets'!AF:AF,(MATCH(FY2019_ALL_Targets!$B:$B,'Monthy Targets'!$B:$B,0)))</f>
        <v>0</v>
      </c>
      <c r="CN201" s="14">
        <f>INDEX('Monthy Targets'!AG:AG,(MATCH(FY2019_ALL_Targets!$B:$B,'Monthy Targets'!$B:$B,0)))</f>
        <v>0</v>
      </c>
      <c r="CO201" s="14">
        <v>0.62</v>
      </c>
      <c r="CP201" s="14">
        <v>0.62</v>
      </c>
      <c r="CQ201" s="14">
        <v>0.62</v>
      </c>
      <c r="CR201" s="14">
        <v>0</v>
      </c>
      <c r="CS201" s="14">
        <v>0.62</v>
      </c>
      <c r="CT201" s="14">
        <v>0</v>
      </c>
      <c r="CU201" s="14">
        <v>0.62</v>
      </c>
      <c r="CV201" s="14">
        <v>0.62</v>
      </c>
      <c r="CW201" s="14">
        <v>0.64</v>
      </c>
      <c r="CX201" s="14">
        <v>0</v>
      </c>
      <c r="CY201" s="14">
        <v>0.64</v>
      </c>
      <c r="CZ201" s="14">
        <v>0.64</v>
      </c>
      <c r="DA201" s="14">
        <f>IF('QIPP Scorecard'!$AA$1=4,IF(FY2019_ALL_Targets!$BU201="Yes",INDEX('Final Comp Values'!$BN:$BN,MATCH(FY2019_ALL_Targets!$A201,'Final Comp Values'!$B:$B,0)),IF($BU201="Min Data",0,0)),0)</f>
        <v>0.64</v>
      </c>
      <c r="DB201" s="14">
        <f>IF('QIPP Scorecard'!$AA$1=4,IF(FY2019_ALL_Targets!$BV201="Yes",INDEX('Final Comp Values'!$BN:$BN,MATCH(FY2019_ALL_Targets!$A201,'Final Comp Values'!$B:$B,0)),IF($BV201="Min Data",0,0)),0)</f>
        <v>0.64</v>
      </c>
      <c r="DC201" s="14">
        <f>IF('QIPP Scorecard'!$AA$1=4,IF(FY2019_ALL_Targets!$BW201="Yes",INDEX('Final Comp Values'!$BN:$BN,MATCH(FY2019_ALL_Targets!$A201,'Final Comp Values'!$B:$B,0)),IF(CI201="Min Data",0,0)),0)</f>
        <v>0.64</v>
      </c>
      <c r="DD201" s="14">
        <f>IF('QIPP Scorecard'!$AA$1=4,IF(FY2019_ALL_Targets!$BX201="Yes",INDEX('Final Comp Values'!$BN:$BN,MATCH(FY2019_ALL_Targets!$A201,'Final Comp Values'!$B:$B,0)),IF($BX201="Min Data",0,0)),0)</f>
        <v>0.64</v>
      </c>
      <c r="DE201" s="14">
        <v>1.1399999999999999</v>
      </c>
      <c r="DF201" s="14">
        <v>1.1399999999999999</v>
      </c>
      <c r="DG201" s="14">
        <v>1.1399999999999999</v>
      </c>
      <c r="DH201" s="14">
        <v>0</v>
      </c>
      <c r="DI201" s="14">
        <v>1.1399999999999999</v>
      </c>
      <c r="DJ201" s="14">
        <v>0</v>
      </c>
      <c r="DK201" s="14">
        <v>1.1399999999999999</v>
      </c>
      <c r="DL201" s="14">
        <v>0</v>
      </c>
      <c r="DM201" s="14">
        <v>1.18</v>
      </c>
      <c r="DN201" s="14">
        <v>0</v>
      </c>
      <c r="DO201" s="14">
        <v>1.18</v>
      </c>
      <c r="DP201" s="14">
        <v>1.18</v>
      </c>
      <c r="DQ201" s="14">
        <f>IF('QIPP Scorecard'!$AA$1=4,IF(FY2019_ALL_Targets!$BY201="Yes",INDEX('Final Comp Values'!$BK:$BK,MATCH(FY2019_ALL_Targets!$A201,'Final Comp Values'!$B:$B,0)),IF($BY201="Min Data",0,0)),0)</f>
        <v>1.18</v>
      </c>
      <c r="DR201" s="14">
        <f>IF('QIPP Scorecard'!$AA$1=4,IF(FY2019_ALL_Targets!$BZ201="Yes",INDEX('Final Comp Values'!$BO:$BO,MATCH(FY2019_ALL_Targets!$A201,'Final Comp Values'!$B:$B,0)),IF($BZ201="Min Data",0,0)),0)</f>
        <v>1.18</v>
      </c>
      <c r="DS201" s="14">
        <f>IF('QIPP Scorecard'!$AA$1=4,IF(FY2019_ALL_Targets!$CA201="Yes",INDEX('Final Comp Values'!$BO:$BO,MATCH(FY2019_ALL_Targets!$A201,'Final Comp Values'!$B:$B,0)),IF($CA201="Min Data",0,0)),0)</f>
        <v>1.18</v>
      </c>
      <c r="DT201" s="14">
        <f>IF('QIPP Scorecard'!$AA$1=4,IF(FY2019_ALL_Targets!$CB201="Yes",INDEX('Final Comp Values'!$BO:$BO,MATCH(FY2019_ALL_Targets!$A201,'Final Comp Values'!$B:$B,0)),IF($CB201="Min Data",0,0)),0)</f>
        <v>1.18</v>
      </c>
      <c r="DU201" s="14">
        <v>0.53</v>
      </c>
      <c r="DV201" s="14">
        <v>0.47</v>
      </c>
      <c r="DW201" s="14">
        <v>0.62</v>
      </c>
      <c r="DX201" s="14">
        <v>0.82</v>
      </c>
      <c r="DY201" s="12">
        <f t="shared" si="16"/>
        <v>0</v>
      </c>
      <c r="DZ201" s="12">
        <f t="shared" si="17"/>
        <v>0</v>
      </c>
      <c r="EA201" s="12">
        <f t="shared" si="18"/>
        <v>0</v>
      </c>
      <c r="EB201" s="12">
        <f t="shared" si="19"/>
        <v>3</v>
      </c>
    </row>
    <row r="202" spans="1:132" x14ac:dyDescent="0.25">
      <c r="A202" s="297">
        <v>4370</v>
      </c>
      <c r="B202" s="347">
        <v>675291</v>
      </c>
      <c r="C202" s="297">
        <v>1028745</v>
      </c>
      <c r="D202" s="14">
        <v>1578769147</v>
      </c>
      <c r="E202" s="26" t="s">
        <v>923</v>
      </c>
      <c r="F202" s="26" t="str">
        <f>INDEX('Mar - Aug'!X:X,MATCH(A202,'Mar - Aug'!B:B,0))</f>
        <v>Lubbock</v>
      </c>
      <c r="G202" s="26" t="s">
        <v>3138</v>
      </c>
      <c r="H202" s="26"/>
      <c r="I202" s="26" t="str">
        <f t="shared" si="15"/>
        <v/>
      </c>
      <c r="J202" s="299" t="s">
        <v>181</v>
      </c>
      <c r="K202" s="299" t="s">
        <v>924</v>
      </c>
      <c r="L202" s="299" t="s">
        <v>182</v>
      </c>
      <c r="M202" s="13">
        <v>1.298702E-2</v>
      </c>
      <c r="N202" s="13">
        <v>1.538462E-2</v>
      </c>
      <c r="O202" s="13">
        <v>0</v>
      </c>
      <c r="P202" s="13">
        <v>0.25974026</v>
      </c>
      <c r="Q202" s="13">
        <v>3.3690650000000003E-2</v>
      </c>
      <c r="R202" s="13">
        <v>5.5747400000000003E-2</v>
      </c>
      <c r="S202" s="13">
        <v>3.7344499999999998E-3</v>
      </c>
      <c r="T202" s="13">
        <v>0.15247816</v>
      </c>
      <c r="U202" s="13">
        <v>3.3690650000000003E-2</v>
      </c>
      <c r="V202" s="13">
        <v>5.5747400000000003E-2</v>
      </c>
      <c r="W202" s="13">
        <v>3.7344499999999998E-3</v>
      </c>
      <c r="X202" s="13">
        <v>0.25532467557999999</v>
      </c>
      <c r="Y202" s="13">
        <v>3.3690650000000003E-2</v>
      </c>
      <c r="Z202" s="13">
        <v>5.5747400000000003E-2</v>
      </c>
      <c r="AA202" s="13">
        <v>3.7344499999999998E-3</v>
      </c>
      <c r="AB202" s="13">
        <v>0.24675324700000001</v>
      </c>
      <c r="AC202" s="13">
        <v>3.3690650000000003E-2</v>
      </c>
      <c r="AD202" s="13">
        <v>5.5747400000000003E-2</v>
      </c>
      <c r="AE202" s="13">
        <v>3.7344499999999998E-3</v>
      </c>
      <c r="AF202" s="13">
        <v>0.25090909115999999</v>
      </c>
      <c r="AG202" s="13">
        <v>3.3690650000000003E-2</v>
      </c>
      <c r="AH202" s="13">
        <v>5.5747400000000003E-2</v>
      </c>
      <c r="AI202" s="13">
        <v>3.7344499999999998E-3</v>
      </c>
      <c r="AJ202" s="13">
        <v>0.23376623399999999</v>
      </c>
      <c r="AK202" s="13">
        <v>3.3690650000000003E-2</v>
      </c>
      <c r="AL202" s="13">
        <v>5.5747400000000003E-2</v>
      </c>
      <c r="AM202" s="13">
        <v>3.7344499999999998E-3</v>
      </c>
      <c r="AN202" s="13">
        <v>0.24649350674000001</v>
      </c>
      <c r="AO202" s="13">
        <v>3.3690650000000003E-2</v>
      </c>
      <c r="AP202" s="13">
        <v>5.5747400000000003E-2</v>
      </c>
      <c r="AQ202" s="13">
        <v>3.7344499999999998E-3</v>
      </c>
      <c r="AR202" s="13">
        <v>0.220779221</v>
      </c>
      <c r="AS202" s="13">
        <v>3.3690650000000003E-2</v>
      </c>
      <c r="AT202" s="13">
        <v>5.5747400000000003E-2</v>
      </c>
      <c r="AU202" s="13">
        <v>3.7344499999999998E-3</v>
      </c>
      <c r="AV202" s="13">
        <v>0.2415584418</v>
      </c>
      <c r="AW202" s="13">
        <v>3.3690650000000003E-2</v>
      </c>
      <c r="AX202" s="13">
        <v>5.5747400000000003E-2</v>
      </c>
      <c r="AY202" s="13">
        <v>3.7344499999999998E-3</v>
      </c>
      <c r="AZ202" s="13">
        <v>0.20779220800000001</v>
      </c>
      <c r="BA202" s="86">
        <v>9.0909090909090898E-2</v>
      </c>
      <c r="BB202" s="86" t="s">
        <v>14856</v>
      </c>
      <c r="BC202" s="13">
        <v>0</v>
      </c>
      <c r="BD202" s="13">
        <v>0.18181818181818199</v>
      </c>
      <c r="BE202" s="14">
        <v>0.1</v>
      </c>
      <c r="BF202" s="14" t="s">
        <v>14856</v>
      </c>
      <c r="BG202" s="14">
        <v>0</v>
      </c>
      <c r="BH202" s="14">
        <v>0.2</v>
      </c>
      <c r="BI202" s="14">
        <v>9.5238095238095205E-2</v>
      </c>
      <c r="BJ202" s="14" t="s">
        <v>14856</v>
      </c>
      <c r="BK202" s="14">
        <v>0</v>
      </c>
      <c r="BL202" s="430">
        <v>0.19047619047618999</v>
      </c>
      <c r="BM202" s="14">
        <v>0</v>
      </c>
      <c r="BN202" s="14" t="s">
        <v>14856</v>
      </c>
      <c r="BO202" s="14">
        <v>0</v>
      </c>
      <c r="BP202" s="14">
        <v>0.238095238095238</v>
      </c>
      <c r="BQ202" s="86">
        <v>0</v>
      </c>
      <c r="BR202" s="86" t="s">
        <v>14856</v>
      </c>
      <c r="BS202" s="86">
        <v>0</v>
      </c>
      <c r="BT202" s="86">
        <v>0.238095238095238</v>
      </c>
      <c r="BU202" s="14" t="s">
        <v>35</v>
      </c>
      <c r="BV202" s="14" t="s">
        <v>35</v>
      </c>
      <c r="BW202" s="14" t="s">
        <v>35</v>
      </c>
      <c r="BX202" s="14" t="s">
        <v>35</v>
      </c>
      <c r="BY202" s="14" t="s">
        <v>35</v>
      </c>
      <c r="BZ202" s="14" t="s">
        <v>35</v>
      </c>
      <c r="CA202" s="14" t="s">
        <v>35</v>
      </c>
      <c r="CB202" s="14" t="s">
        <v>36</v>
      </c>
      <c r="CC202" s="14">
        <v>6.43</v>
      </c>
      <c r="CD202" s="14">
        <v>6.43</v>
      </c>
      <c r="CE202" s="14">
        <v>6.43</v>
      </c>
      <c r="CF202" s="14">
        <v>6.43</v>
      </c>
      <c r="CG202" s="14">
        <v>6.43</v>
      </c>
      <c r="CH202" s="14">
        <v>6.43</v>
      </c>
      <c r="CI202" s="14">
        <v>6.52</v>
      </c>
      <c r="CJ202" s="14">
        <f>INDEX('Monthy Targets'!AC:AC,(MATCH(FY2019_ALL_Targets!$B:$B,'Monthy Targets'!$B:$B,0)))</f>
        <v>6.5</v>
      </c>
      <c r="CK202" s="14">
        <f>INDEX('Monthy Targets'!AD:AD,(MATCH(FY2019_ALL_Targets!$B:$B,'Monthy Targets'!$B:$B,0)))</f>
        <v>6.5</v>
      </c>
      <c r="CL202" s="14">
        <f>INDEX('Monthy Targets'!AE:AE,(MATCH(FY2019_ALL_Targets!$B:$B,'Monthy Targets'!$B:$B,0)))</f>
        <v>6.5</v>
      </c>
      <c r="CM202" s="14">
        <f>INDEX('Monthy Targets'!AF:AF,(MATCH(FY2019_ALL_Targets!$B:$B,'Monthy Targets'!$B:$B,0)))</f>
        <v>6.5</v>
      </c>
      <c r="CN202" s="14">
        <f>INDEX('Monthy Targets'!AG:AG,(MATCH(FY2019_ALL_Targets!$B:$B,'Monthy Targets'!$B:$B,0)))</f>
        <v>6.5</v>
      </c>
      <c r="CO202" s="14">
        <v>0</v>
      </c>
      <c r="CP202" s="14">
        <v>0.44</v>
      </c>
      <c r="CQ202" s="14">
        <v>0.44</v>
      </c>
      <c r="CR202" s="14">
        <v>0.44</v>
      </c>
      <c r="CS202" s="14">
        <v>0</v>
      </c>
      <c r="CT202" s="14">
        <v>0.44</v>
      </c>
      <c r="CU202" s="14">
        <v>0.44</v>
      </c>
      <c r="CV202" s="14">
        <v>0.44</v>
      </c>
      <c r="CW202" s="14">
        <v>0</v>
      </c>
      <c r="CX202" s="14">
        <v>0.44</v>
      </c>
      <c r="CY202" s="14">
        <v>0.44</v>
      </c>
      <c r="CZ202" s="14">
        <v>0.44</v>
      </c>
      <c r="DA202" s="14">
        <f>IF('QIPP Scorecard'!$AA$1=4,IF(FY2019_ALL_Targets!$BU202="Yes",INDEX('Final Comp Values'!$BN:$BN,MATCH(FY2019_ALL_Targets!$A202,'Final Comp Values'!$B:$B,0)),IF($BU202="Min Data",0,0)),0)</f>
        <v>0.44</v>
      </c>
      <c r="DB202" s="14">
        <f>IF('QIPP Scorecard'!$AA$1=4,IF(FY2019_ALL_Targets!$BV202="Yes",INDEX('Final Comp Values'!$BN:$BN,MATCH(FY2019_ALL_Targets!$A202,'Final Comp Values'!$B:$B,0)),IF($BV202="Min Data",0,0)),0)</f>
        <v>0.44</v>
      </c>
      <c r="DC202" s="14">
        <f>IF('QIPP Scorecard'!$AA$1=4,IF(FY2019_ALL_Targets!$BW202="Yes",INDEX('Final Comp Values'!$BN:$BN,MATCH(FY2019_ALL_Targets!$A202,'Final Comp Values'!$B:$B,0)),IF(CI202="Min Data",0,0)),0)</f>
        <v>0.44</v>
      </c>
      <c r="DD202" s="14">
        <f>IF('QIPP Scorecard'!$AA$1=4,IF(FY2019_ALL_Targets!$BX202="Yes",INDEX('Final Comp Values'!$BN:$BN,MATCH(FY2019_ALL_Targets!$A202,'Final Comp Values'!$B:$B,0)),IF($BX202="Min Data",0,0)),0)</f>
        <v>0.44</v>
      </c>
      <c r="DE202" s="14">
        <v>0</v>
      </c>
      <c r="DF202" s="14">
        <v>0.81</v>
      </c>
      <c r="DG202" s="14">
        <v>0.81</v>
      </c>
      <c r="DH202" s="14">
        <v>0.81</v>
      </c>
      <c r="DI202" s="14">
        <v>0</v>
      </c>
      <c r="DJ202" s="14">
        <v>0.81</v>
      </c>
      <c r="DK202" s="14">
        <v>0.81</v>
      </c>
      <c r="DL202" s="14">
        <v>0.81</v>
      </c>
      <c r="DM202" s="14">
        <v>0</v>
      </c>
      <c r="DN202" s="14">
        <v>0.82</v>
      </c>
      <c r="DO202" s="14">
        <v>0.82</v>
      </c>
      <c r="DP202" s="14">
        <v>0.82</v>
      </c>
      <c r="DQ202" s="14">
        <f>IF('QIPP Scorecard'!$AA$1=4,IF(FY2019_ALL_Targets!$BY202="Yes",INDEX('Final Comp Values'!$BK:$BK,MATCH(FY2019_ALL_Targets!$A202,'Final Comp Values'!$B:$B,0)),IF($BY202="Min Data",0,0)),0)</f>
        <v>0.82</v>
      </c>
      <c r="DR202" s="14">
        <f>IF('QIPP Scorecard'!$AA$1=4,IF(FY2019_ALL_Targets!$BZ202="Yes",INDEX('Final Comp Values'!$BO:$BO,MATCH(FY2019_ALL_Targets!$A202,'Final Comp Values'!$B:$B,0)),IF($BZ202="Min Data",0,0)),0)</f>
        <v>0.82</v>
      </c>
      <c r="DS202" s="14">
        <f>IF('QIPP Scorecard'!$AA$1=4,IF(FY2019_ALL_Targets!$CA202="Yes",INDEX('Final Comp Values'!$BO:$BO,MATCH(FY2019_ALL_Targets!$A202,'Final Comp Values'!$B:$B,0)),IF($CA202="Min Data",0,0)),0)</f>
        <v>0.82</v>
      </c>
      <c r="DT202" s="14">
        <f>IF('QIPP Scorecard'!$AA$1=4,IF(FY2019_ALL_Targets!$CB202="Yes",INDEX('Final Comp Values'!$BO:$BO,MATCH(FY2019_ALL_Targets!$A202,'Final Comp Values'!$B:$B,0)),IF($CB202="Min Data",0,0)),0)</f>
        <v>0</v>
      </c>
      <c r="DU202" s="14">
        <v>1.02</v>
      </c>
      <c r="DV202" s="14">
        <v>1.1499999999999999</v>
      </c>
      <c r="DW202" s="14">
        <v>1.2</v>
      </c>
      <c r="DX202" s="14">
        <v>1.22</v>
      </c>
      <c r="DY202" s="12">
        <f t="shared" si="16"/>
        <v>0</v>
      </c>
      <c r="DZ202" s="12">
        <f t="shared" si="17"/>
        <v>1</v>
      </c>
      <c r="EA202" s="12">
        <f t="shared" si="18"/>
        <v>0</v>
      </c>
      <c r="EB202" s="12">
        <f t="shared" si="19"/>
        <v>0</v>
      </c>
    </row>
    <row r="203" spans="1:132" x14ac:dyDescent="0.25">
      <c r="A203" s="297">
        <v>4149</v>
      </c>
      <c r="B203" s="347">
        <v>675295</v>
      </c>
      <c r="C203" s="297">
        <v>1016127</v>
      </c>
      <c r="D203" s="14">
        <v>1699932889</v>
      </c>
      <c r="E203" s="26" t="s">
        <v>920</v>
      </c>
      <c r="F203" s="26" t="str">
        <f>INDEX('Mar - Aug'!X:X,MATCH(A203,'Mar - Aug'!B:B,0))</f>
        <v>Bexar</v>
      </c>
      <c r="G203" s="26" t="s">
        <v>3032</v>
      </c>
      <c r="H203" s="26"/>
      <c r="I203" s="26" t="str">
        <f t="shared" si="15"/>
        <v/>
      </c>
      <c r="J203" s="299" t="s">
        <v>435</v>
      </c>
      <c r="K203" s="299" t="s">
        <v>1030</v>
      </c>
      <c r="L203" s="299" t="s">
        <v>2858</v>
      </c>
      <c r="M203" s="13">
        <v>4.7846890000000003E-2</v>
      </c>
      <c r="N203" s="13">
        <v>3.9603970000000002E-2</v>
      </c>
      <c r="O203" s="13">
        <v>0</v>
      </c>
      <c r="P203" s="13">
        <v>0.10000002</v>
      </c>
      <c r="Q203" s="13">
        <v>3.3690650000000003E-2</v>
      </c>
      <c r="R203" s="13">
        <v>5.5747400000000003E-2</v>
      </c>
      <c r="S203" s="13">
        <v>3.7344499999999998E-3</v>
      </c>
      <c r="T203" s="13">
        <v>0.15247816</v>
      </c>
      <c r="U203" s="13">
        <v>4.7033492869999999E-2</v>
      </c>
      <c r="V203" s="13">
        <v>5.5747400000000003E-2</v>
      </c>
      <c r="W203" s="13">
        <v>3.7344499999999998E-3</v>
      </c>
      <c r="X203" s="13">
        <v>0.15247816</v>
      </c>
      <c r="Y203" s="13">
        <v>4.5454545499999999E-2</v>
      </c>
      <c r="Z203" s="13">
        <v>5.5747400000000003E-2</v>
      </c>
      <c r="AA203" s="13">
        <v>3.7344499999999998E-3</v>
      </c>
      <c r="AB203" s="13">
        <v>0.15247816</v>
      </c>
      <c r="AC203" s="13">
        <v>4.6220095740000001E-2</v>
      </c>
      <c r="AD203" s="13">
        <v>5.5747400000000003E-2</v>
      </c>
      <c r="AE203" s="13">
        <v>3.7344499999999998E-3</v>
      </c>
      <c r="AF203" s="13">
        <v>0.15247816</v>
      </c>
      <c r="AG203" s="13">
        <v>4.3062201000000001E-2</v>
      </c>
      <c r="AH203" s="13">
        <v>5.5747400000000003E-2</v>
      </c>
      <c r="AI203" s="13">
        <v>3.7344499999999998E-3</v>
      </c>
      <c r="AJ203" s="13">
        <v>0.15247816</v>
      </c>
      <c r="AK203" s="13">
        <v>4.5406698609999997E-2</v>
      </c>
      <c r="AL203" s="13">
        <v>5.5747400000000003E-2</v>
      </c>
      <c r="AM203" s="13">
        <v>3.7344499999999998E-3</v>
      </c>
      <c r="AN203" s="13">
        <v>0.15247816</v>
      </c>
      <c r="AO203" s="13">
        <v>4.0669856499999997E-2</v>
      </c>
      <c r="AP203" s="13">
        <v>5.5747400000000003E-2</v>
      </c>
      <c r="AQ203" s="13">
        <v>3.7344499999999998E-3</v>
      </c>
      <c r="AR203" s="13">
        <v>0.15247816</v>
      </c>
      <c r="AS203" s="13">
        <v>4.4497607699999997E-2</v>
      </c>
      <c r="AT203" s="13">
        <v>5.5747400000000003E-2</v>
      </c>
      <c r="AU203" s="13">
        <v>3.7344499999999998E-3</v>
      </c>
      <c r="AV203" s="13">
        <v>0.15247816</v>
      </c>
      <c r="AW203" s="13">
        <v>3.8277512E-2</v>
      </c>
      <c r="AX203" s="13">
        <v>5.5747400000000003E-2</v>
      </c>
      <c r="AY203" s="13">
        <v>3.7344499999999998E-3</v>
      </c>
      <c r="AZ203" s="13">
        <v>0.15247816</v>
      </c>
      <c r="BA203" s="86">
        <v>3.4482758620689703E-2</v>
      </c>
      <c r="BB203" s="86">
        <v>3.4482758620689703E-2</v>
      </c>
      <c r="BC203" s="13">
        <v>0</v>
      </c>
      <c r="BD203" s="13">
        <v>0.13207547169811301</v>
      </c>
      <c r="BE203" s="14">
        <v>5.3571428571428603E-2</v>
      </c>
      <c r="BF203" s="14">
        <v>4.7619047619047603E-2</v>
      </c>
      <c r="BG203" s="14">
        <v>0</v>
      </c>
      <c r="BH203" s="14">
        <v>0.16</v>
      </c>
      <c r="BI203" s="14">
        <v>5.7692307692307702E-2</v>
      </c>
      <c r="BJ203" s="14">
        <v>0.05</v>
      </c>
      <c r="BK203" s="14">
        <v>0</v>
      </c>
      <c r="BL203" s="430">
        <v>0.108695652173913</v>
      </c>
      <c r="BM203" s="14">
        <v>5.2631578947368397E-2</v>
      </c>
      <c r="BN203" s="14">
        <v>0.115384615384615</v>
      </c>
      <c r="BO203" s="14">
        <v>0</v>
      </c>
      <c r="BP203" s="14">
        <v>0.17307692307692299</v>
      </c>
      <c r="BQ203" s="86">
        <v>5.2631578947368397E-2</v>
      </c>
      <c r="BR203" s="86">
        <v>0.115384615384615</v>
      </c>
      <c r="BS203" s="86">
        <v>0</v>
      </c>
      <c r="BT203" s="86">
        <v>0.17307692307692299</v>
      </c>
      <c r="BU203" s="14" t="s">
        <v>36</v>
      </c>
      <c r="BV203" s="14" t="s">
        <v>36</v>
      </c>
      <c r="BW203" s="14" t="s">
        <v>35</v>
      </c>
      <c r="BX203" s="14" t="s">
        <v>36</v>
      </c>
      <c r="BY203" s="14" t="s">
        <v>36</v>
      </c>
      <c r="BZ203" s="14" t="s">
        <v>36</v>
      </c>
      <c r="CA203" s="14" t="s">
        <v>35</v>
      </c>
      <c r="CB203" s="14" t="s">
        <v>36</v>
      </c>
      <c r="CC203" s="14">
        <v>0</v>
      </c>
      <c r="CD203" s="14">
        <v>0</v>
      </c>
      <c r="CE203" s="14">
        <v>0</v>
      </c>
      <c r="CF203" s="14">
        <v>0</v>
      </c>
      <c r="CG203" s="14">
        <v>0</v>
      </c>
      <c r="CH203" s="14">
        <v>0</v>
      </c>
      <c r="CI203" s="14">
        <v>0</v>
      </c>
      <c r="CJ203" s="14">
        <f>INDEX('Monthy Targets'!AC:AC,(MATCH(FY2019_ALL_Targets!$B:$B,'Monthy Targets'!$B:$B,0)))</f>
        <v>0</v>
      </c>
      <c r="CK203" s="14">
        <f>INDEX('Monthy Targets'!AD:AD,(MATCH(FY2019_ALL_Targets!$B:$B,'Monthy Targets'!$B:$B,0)))</f>
        <v>0</v>
      </c>
      <c r="CL203" s="14">
        <f>INDEX('Monthy Targets'!AE:AE,(MATCH(FY2019_ALL_Targets!$B:$B,'Monthy Targets'!$B:$B,0)))</f>
        <v>0</v>
      </c>
      <c r="CM203" s="14">
        <f>INDEX('Monthy Targets'!AF:AF,(MATCH(FY2019_ALL_Targets!$B:$B,'Monthy Targets'!$B:$B,0)))</f>
        <v>0</v>
      </c>
      <c r="CN203" s="14">
        <f>INDEX('Monthy Targets'!AG:AG,(MATCH(FY2019_ALL_Targets!$B:$B,'Monthy Targets'!$B:$B,0)))</f>
        <v>0</v>
      </c>
      <c r="CO203" s="14">
        <v>0.51</v>
      </c>
      <c r="CP203" s="14">
        <v>0.51</v>
      </c>
      <c r="CQ203" s="14">
        <v>0.51</v>
      </c>
      <c r="CR203" s="14">
        <v>0.51</v>
      </c>
      <c r="CS203" s="14">
        <v>0</v>
      </c>
      <c r="CT203" s="14">
        <v>0.51</v>
      </c>
      <c r="CU203" s="14">
        <v>0.51</v>
      </c>
      <c r="CV203" s="14">
        <v>0</v>
      </c>
      <c r="CW203" s="14">
        <v>0</v>
      </c>
      <c r="CX203" s="14">
        <v>0.5</v>
      </c>
      <c r="CY203" s="14">
        <v>0.5</v>
      </c>
      <c r="CZ203" s="14">
        <v>0.5</v>
      </c>
      <c r="DA203" s="14">
        <f>IF('QIPP Scorecard'!$AA$1=4,IF(FY2019_ALL_Targets!$BU203="Yes",INDEX('Final Comp Values'!$BN:$BN,MATCH(FY2019_ALL_Targets!$A203,'Final Comp Values'!$B:$B,0)),IF($BU203="Min Data",0,0)),0)</f>
        <v>0</v>
      </c>
      <c r="DB203" s="14">
        <f>IF('QIPP Scorecard'!$AA$1=4,IF(FY2019_ALL_Targets!$BV203="Yes",INDEX('Final Comp Values'!$BN:$BN,MATCH(FY2019_ALL_Targets!$A203,'Final Comp Values'!$B:$B,0)),IF($BV203="Min Data",0,0)),0)</f>
        <v>0</v>
      </c>
      <c r="DC203" s="14">
        <f>IF('QIPP Scorecard'!$AA$1=4,IF(FY2019_ALL_Targets!$BW203="Yes",INDEX('Final Comp Values'!$BN:$BN,MATCH(FY2019_ALL_Targets!$A203,'Final Comp Values'!$B:$B,0)),IF(CI203="Min Data",0,0)),0)</f>
        <v>0.5</v>
      </c>
      <c r="DD203" s="14">
        <f>IF('QIPP Scorecard'!$AA$1=4,IF(FY2019_ALL_Targets!$BX203="Yes",INDEX('Final Comp Values'!$BN:$BN,MATCH(FY2019_ALL_Targets!$A203,'Final Comp Values'!$B:$B,0)),IF($BX203="Min Data",0,0)),0)</f>
        <v>0</v>
      </c>
      <c r="DE203" s="14">
        <v>0.95</v>
      </c>
      <c r="DF203" s="14">
        <v>0.95</v>
      </c>
      <c r="DG203" s="14">
        <v>0.95</v>
      </c>
      <c r="DH203" s="14">
        <v>0.95</v>
      </c>
      <c r="DI203" s="14">
        <v>0</v>
      </c>
      <c r="DJ203" s="14">
        <v>0.95</v>
      </c>
      <c r="DK203" s="14">
        <v>0.95</v>
      </c>
      <c r="DL203" s="14">
        <v>0</v>
      </c>
      <c r="DM203" s="14">
        <v>0</v>
      </c>
      <c r="DN203" s="14">
        <v>0.94</v>
      </c>
      <c r="DO203" s="14">
        <v>0.94</v>
      </c>
      <c r="DP203" s="14">
        <v>0.94</v>
      </c>
      <c r="DQ203" s="14">
        <f>IF('QIPP Scorecard'!$AA$1=4,IF(FY2019_ALL_Targets!$BY203="Yes",INDEX('Final Comp Values'!$BK:$BK,MATCH(FY2019_ALL_Targets!$A203,'Final Comp Values'!$B:$B,0)),IF($BY203="Min Data",0,0)),0)</f>
        <v>0</v>
      </c>
      <c r="DR203" s="14">
        <f>IF('QIPP Scorecard'!$AA$1=4,IF(FY2019_ALL_Targets!$BZ203="Yes",INDEX('Final Comp Values'!$BO:$BO,MATCH(FY2019_ALL_Targets!$A203,'Final Comp Values'!$B:$B,0)),IF($BZ203="Min Data",0,0)),0)</f>
        <v>0</v>
      </c>
      <c r="DS203" s="14">
        <f>IF('QIPP Scorecard'!$AA$1=4,IF(FY2019_ALL_Targets!$CA203="Yes",INDEX('Final Comp Values'!$BO:$BO,MATCH(FY2019_ALL_Targets!$A203,'Final Comp Values'!$B:$B,0)),IF($CA203="Min Data",0,0)),0)</f>
        <v>0.94</v>
      </c>
      <c r="DT203" s="14">
        <f>IF('QIPP Scorecard'!$AA$1=4,IF(FY2019_ALL_Targets!$CB203="Yes",INDEX('Final Comp Values'!$BO:$BO,MATCH(FY2019_ALL_Targets!$A203,'Final Comp Values'!$B:$B,0)),IF($CB203="Min Data",0,0)),0)</f>
        <v>0</v>
      </c>
      <c r="DU203" s="14">
        <v>0.59</v>
      </c>
      <c r="DV203" s="14">
        <v>0.33</v>
      </c>
      <c r="DW203" s="14">
        <v>0.52</v>
      </c>
      <c r="DX203" s="14">
        <v>0.18</v>
      </c>
      <c r="DY203" s="12">
        <f t="shared" si="16"/>
        <v>3</v>
      </c>
      <c r="DZ203" s="12">
        <f t="shared" si="17"/>
        <v>3</v>
      </c>
      <c r="EA203" s="12">
        <f t="shared" si="18"/>
        <v>0</v>
      </c>
      <c r="EB203" s="12">
        <f t="shared" si="19"/>
        <v>3</v>
      </c>
    </row>
    <row r="204" spans="1:132" x14ac:dyDescent="0.25">
      <c r="A204" s="297">
        <v>4746</v>
      </c>
      <c r="B204" s="347">
        <v>675307</v>
      </c>
      <c r="C204" s="297">
        <v>1026184</v>
      </c>
      <c r="D204" s="14">
        <v>1083021570</v>
      </c>
      <c r="E204" s="26" t="s">
        <v>925</v>
      </c>
      <c r="F204" s="26" t="str">
        <f>INDEX('Mar - Aug'!X:X,MATCH(A204,'Mar - Aug'!B:B,0))</f>
        <v>MRSA Central</v>
      </c>
      <c r="G204" s="26" t="s">
        <v>3079</v>
      </c>
      <c r="H204" s="26"/>
      <c r="I204" s="26" t="str">
        <f t="shared" si="15"/>
        <v/>
      </c>
      <c r="J204" s="299" t="s">
        <v>582</v>
      </c>
      <c r="K204" s="299" t="s">
        <v>938</v>
      </c>
      <c r="L204" s="299" t="s">
        <v>2458</v>
      </c>
      <c r="M204" s="13">
        <v>0</v>
      </c>
      <c r="N204" s="13">
        <v>1.3888899999999999E-2</v>
      </c>
      <c r="O204" s="13">
        <v>0</v>
      </c>
      <c r="P204" s="13">
        <v>0.29752066999999999</v>
      </c>
      <c r="Q204" s="13">
        <v>3.3690650000000003E-2</v>
      </c>
      <c r="R204" s="13">
        <v>5.5747400000000003E-2</v>
      </c>
      <c r="S204" s="13">
        <v>3.7344499999999998E-3</v>
      </c>
      <c r="T204" s="13">
        <v>0.15247816</v>
      </c>
      <c r="U204" s="13">
        <v>3.3690650000000003E-2</v>
      </c>
      <c r="V204" s="13">
        <v>5.5747400000000003E-2</v>
      </c>
      <c r="W204" s="13">
        <v>3.7344499999999998E-3</v>
      </c>
      <c r="X204" s="13">
        <v>0.29246281861000001</v>
      </c>
      <c r="Y204" s="13">
        <v>3.3690650000000003E-2</v>
      </c>
      <c r="Z204" s="13">
        <v>5.5747400000000003E-2</v>
      </c>
      <c r="AA204" s="13">
        <v>3.7344499999999998E-3</v>
      </c>
      <c r="AB204" s="13">
        <v>0.28264463649999999</v>
      </c>
      <c r="AC204" s="13">
        <v>3.3690650000000003E-2</v>
      </c>
      <c r="AD204" s="13">
        <v>5.5747400000000003E-2</v>
      </c>
      <c r="AE204" s="13">
        <v>3.7344499999999998E-3</v>
      </c>
      <c r="AF204" s="13">
        <v>0.28740496721999997</v>
      </c>
      <c r="AG204" s="13">
        <v>3.3690650000000003E-2</v>
      </c>
      <c r="AH204" s="13">
        <v>5.5747400000000003E-2</v>
      </c>
      <c r="AI204" s="13">
        <v>3.7344499999999998E-3</v>
      </c>
      <c r="AJ204" s="13">
        <v>0.26776860299999999</v>
      </c>
      <c r="AK204" s="13">
        <v>3.3690650000000003E-2</v>
      </c>
      <c r="AL204" s="13">
        <v>5.5747400000000003E-2</v>
      </c>
      <c r="AM204" s="13">
        <v>3.7344499999999998E-3</v>
      </c>
      <c r="AN204" s="13">
        <v>0.28234711583</v>
      </c>
      <c r="AO204" s="13">
        <v>3.3690650000000003E-2</v>
      </c>
      <c r="AP204" s="13">
        <v>5.5747400000000003E-2</v>
      </c>
      <c r="AQ204" s="13">
        <v>3.7344499999999998E-3</v>
      </c>
      <c r="AR204" s="13">
        <v>0.2528925695</v>
      </c>
      <c r="AS204" s="13">
        <v>3.3690650000000003E-2</v>
      </c>
      <c r="AT204" s="13">
        <v>5.5747400000000003E-2</v>
      </c>
      <c r="AU204" s="13">
        <v>3.7344499999999998E-3</v>
      </c>
      <c r="AV204" s="13">
        <v>0.27669422310000003</v>
      </c>
      <c r="AW204" s="13">
        <v>3.3690650000000003E-2</v>
      </c>
      <c r="AX204" s="13">
        <v>5.5747400000000003E-2</v>
      </c>
      <c r="AY204" s="13">
        <v>3.7344499999999998E-3</v>
      </c>
      <c r="AZ204" s="13">
        <v>0.238016536</v>
      </c>
      <c r="BA204" s="86">
        <v>0</v>
      </c>
      <c r="BB204" s="86" t="s">
        <v>14856</v>
      </c>
      <c r="BC204" s="13">
        <v>0</v>
      </c>
      <c r="BD204" s="13">
        <v>0.32352941176470601</v>
      </c>
      <c r="BE204" s="14">
        <v>0</v>
      </c>
      <c r="BF204" s="14" t="s">
        <v>14856</v>
      </c>
      <c r="BG204" s="14">
        <v>0</v>
      </c>
      <c r="BH204" s="14">
        <v>0.28571428571428598</v>
      </c>
      <c r="BI204" s="14">
        <v>0</v>
      </c>
      <c r="BJ204" s="14" t="s">
        <v>14856</v>
      </c>
      <c r="BK204" s="14">
        <v>0</v>
      </c>
      <c r="BL204" s="430">
        <v>0.23529411764705899</v>
      </c>
      <c r="BM204" s="14">
        <v>0</v>
      </c>
      <c r="BN204" s="14" t="s">
        <v>14856</v>
      </c>
      <c r="BO204" s="14">
        <v>0</v>
      </c>
      <c r="BP204" s="14">
        <v>0.24242424242424199</v>
      </c>
      <c r="BQ204" s="86">
        <v>0</v>
      </c>
      <c r="BR204" s="86" t="s">
        <v>14856</v>
      </c>
      <c r="BS204" s="86">
        <v>0</v>
      </c>
      <c r="BT204" s="86">
        <v>0.24242424242424199</v>
      </c>
      <c r="BU204" s="14" t="s">
        <v>35</v>
      </c>
      <c r="BV204" s="14" t="s">
        <v>36</v>
      </c>
      <c r="BW204" s="14" t="s">
        <v>35</v>
      </c>
      <c r="BX204" s="14" t="s">
        <v>35</v>
      </c>
      <c r="BY204" s="14" t="s">
        <v>35</v>
      </c>
      <c r="BZ204" s="14" t="s">
        <v>36</v>
      </c>
      <c r="CA204" s="14" t="s">
        <v>35</v>
      </c>
      <c r="CB204" s="14" t="s">
        <v>36</v>
      </c>
      <c r="CC204" s="14">
        <v>3.79</v>
      </c>
      <c r="CD204" s="14">
        <v>3.79</v>
      </c>
      <c r="CE204" s="14">
        <v>3.79</v>
      </c>
      <c r="CF204" s="14">
        <v>3.79</v>
      </c>
      <c r="CG204" s="14">
        <v>3.79</v>
      </c>
      <c r="CH204" s="14">
        <v>3.79</v>
      </c>
      <c r="CI204" s="14">
        <v>3.81</v>
      </c>
      <c r="CJ204" s="14">
        <f>INDEX('Monthy Targets'!AC:AC,(MATCH(FY2019_ALL_Targets!$B:$B,'Monthy Targets'!$B:$B,0)))</f>
        <v>0</v>
      </c>
      <c r="CK204" s="14">
        <f>INDEX('Monthy Targets'!AD:AD,(MATCH(FY2019_ALL_Targets!$B:$B,'Monthy Targets'!$B:$B,0)))</f>
        <v>0</v>
      </c>
      <c r="CL204" s="14">
        <f>INDEX('Monthy Targets'!AE:AE,(MATCH(FY2019_ALL_Targets!$B:$B,'Monthy Targets'!$B:$B,0)))</f>
        <v>0</v>
      </c>
      <c r="CM204" s="14">
        <f>INDEX('Monthy Targets'!AF:AF,(MATCH(FY2019_ALL_Targets!$B:$B,'Monthy Targets'!$B:$B,0)))</f>
        <v>0</v>
      </c>
      <c r="CN204" s="14">
        <f>INDEX('Monthy Targets'!AG:AG,(MATCH(FY2019_ALL_Targets!$B:$B,'Monthy Targets'!$B:$B,0)))</f>
        <v>0</v>
      </c>
      <c r="CO204" s="14">
        <v>0.26</v>
      </c>
      <c r="CP204" s="14">
        <v>0</v>
      </c>
      <c r="CQ204" s="14">
        <v>0.26</v>
      </c>
      <c r="CR204" s="14">
        <v>0</v>
      </c>
      <c r="CS204" s="14">
        <v>0.26</v>
      </c>
      <c r="CT204" s="14">
        <v>0</v>
      </c>
      <c r="CU204" s="14">
        <v>0.26</v>
      </c>
      <c r="CV204" s="14">
        <v>0.26</v>
      </c>
      <c r="CW204" s="14">
        <v>0.26</v>
      </c>
      <c r="CX204" s="14">
        <v>0</v>
      </c>
      <c r="CY204" s="14">
        <v>0.26</v>
      </c>
      <c r="CZ204" s="14">
        <v>0.26</v>
      </c>
      <c r="DA204" s="14">
        <f>IF('QIPP Scorecard'!$AA$1=4,IF(FY2019_ALL_Targets!$BU204="Yes",INDEX('Final Comp Values'!$BN:$BN,MATCH(FY2019_ALL_Targets!$A204,'Final Comp Values'!$B:$B,0)),IF($BU204="Min Data",0,0)),0)</f>
        <v>0.26</v>
      </c>
      <c r="DB204" s="14">
        <f>IF('QIPP Scorecard'!$AA$1=4,IF(FY2019_ALL_Targets!$BV204="Yes",INDEX('Final Comp Values'!$BN:$BN,MATCH(FY2019_ALL_Targets!$A204,'Final Comp Values'!$B:$B,0)),IF($BV204="Min Data",0,0)),0)</f>
        <v>0</v>
      </c>
      <c r="DC204" s="14">
        <f>IF('QIPP Scorecard'!$AA$1=4,IF(FY2019_ALL_Targets!$BW204="Yes",INDEX('Final Comp Values'!$BN:$BN,MATCH(FY2019_ALL_Targets!$A204,'Final Comp Values'!$B:$B,0)),IF(CI204="Min Data",0,0)),0)</f>
        <v>0.26</v>
      </c>
      <c r="DD204" s="14">
        <f>IF('QIPP Scorecard'!$AA$1=4,IF(FY2019_ALL_Targets!$BX204="Yes",INDEX('Final Comp Values'!$BN:$BN,MATCH(FY2019_ALL_Targets!$A204,'Final Comp Values'!$B:$B,0)),IF($BX204="Min Data",0,0)),0)</f>
        <v>0.26</v>
      </c>
      <c r="DE204" s="14">
        <v>0.48</v>
      </c>
      <c r="DF204" s="14">
        <v>0</v>
      </c>
      <c r="DG204" s="14">
        <v>0.48</v>
      </c>
      <c r="DH204" s="14">
        <v>0</v>
      </c>
      <c r="DI204" s="14">
        <v>0.48</v>
      </c>
      <c r="DJ204" s="14">
        <v>0</v>
      </c>
      <c r="DK204" s="14">
        <v>0.48</v>
      </c>
      <c r="DL204" s="14">
        <v>0</v>
      </c>
      <c r="DM204" s="14">
        <v>0.48</v>
      </c>
      <c r="DN204" s="14">
        <v>0</v>
      </c>
      <c r="DO204" s="14">
        <v>0.48</v>
      </c>
      <c r="DP204" s="14">
        <v>0.48</v>
      </c>
      <c r="DQ204" s="14">
        <f>IF('QIPP Scorecard'!$AA$1=4,IF(FY2019_ALL_Targets!$BY204="Yes",INDEX('Final Comp Values'!$BK:$BK,MATCH(FY2019_ALL_Targets!$A204,'Final Comp Values'!$B:$B,0)),IF($BY204="Min Data",0,0)),0)</f>
        <v>0.48</v>
      </c>
      <c r="DR204" s="14">
        <f>IF('QIPP Scorecard'!$AA$1=4,IF(FY2019_ALL_Targets!$BZ204="Yes",INDEX('Final Comp Values'!$BO:$BO,MATCH(FY2019_ALL_Targets!$A204,'Final Comp Values'!$B:$B,0)),IF($BZ204="Min Data",0,0)),0)</f>
        <v>0</v>
      </c>
      <c r="DS204" s="14">
        <f>IF('QIPP Scorecard'!$AA$1=4,IF(FY2019_ALL_Targets!$CA204="Yes",INDEX('Final Comp Values'!$BO:$BO,MATCH(FY2019_ALL_Targets!$A204,'Final Comp Values'!$B:$B,0)),IF($CA204="Min Data",0,0)),0)</f>
        <v>0.48</v>
      </c>
      <c r="DT204" s="14">
        <f>IF('QIPP Scorecard'!$AA$1=4,IF(FY2019_ALL_Targets!$CB204="Yes",INDEX('Final Comp Values'!$BO:$BO,MATCH(FY2019_ALL_Targets!$A204,'Final Comp Values'!$B:$B,0)),IF($CB204="Min Data",0,0)),0)</f>
        <v>0</v>
      </c>
      <c r="DU204" s="14">
        <v>0.52</v>
      </c>
      <c r="DV204" s="14">
        <v>0.62</v>
      </c>
      <c r="DW204" s="14">
        <v>0.4</v>
      </c>
      <c r="DX204" s="14">
        <v>0.34</v>
      </c>
      <c r="DY204" s="12">
        <f t="shared" si="16"/>
        <v>1</v>
      </c>
      <c r="DZ204" s="12">
        <f t="shared" si="17"/>
        <v>2</v>
      </c>
      <c r="EA204" s="12">
        <f t="shared" si="18"/>
        <v>0</v>
      </c>
      <c r="EB204" s="12">
        <f t="shared" si="19"/>
        <v>2</v>
      </c>
    </row>
    <row r="205" spans="1:132" x14ac:dyDescent="0.25">
      <c r="A205" s="297">
        <v>4833</v>
      </c>
      <c r="B205" s="347">
        <v>675309</v>
      </c>
      <c r="C205" s="297">
        <v>1026678</v>
      </c>
      <c r="D205" s="14">
        <v>1437270865</v>
      </c>
      <c r="E205" s="26" t="s">
        <v>935</v>
      </c>
      <c r="F205" s="26" t="str">
        <f>INDEX('Mar - Aug'!X:X,MATCH(A205,'Mar - Aug'!B:B,0))</f>
        <v>Nueces</v>
      </c>
      <c r="G205" s="26" t="s">
        <v>3033</v>
      </c>
      <c r="H205" s="26"/>
      <c r="I205" s="26" t="str">
        <f t="shared" si="15"/>
        <v/>
      </c>
      <c r="J205" s="299" t="s">
        <v>2329</v>
      </c>
      <c r="K205" s="299" t="s">
        <v>1016</v>
      </c>
      <c r="L205" s="299" t="s">
        <v>606</v>
      </c>
      <c r="M205" s="13">
        <v>4.4817940000000001E-2</v>
      </c>
      <c r="N205" s="13">
        <v>6.2745099999999998E-2</v>
      </c>
      <c r="O205" s="13">
        <v>8.4033600000000003E-3</v>
      </c>
      <c r="P205" s="13">
        <v>0.13475176</v>
      </c>
      <c r="Q205" s="13">
        <v>3.3690650000000003E-2</v>
      </c>
      <c r="R205" s="13">
        <v>5.5747400000000003E-2</v>
      </c>
      <c r="S205" s="13">
        <v>3.7344499999999998E-3</v>
      </c>
      <c r="T205" s="13">
        <v>0.15247816</v>
      </c>
      <c r="U205" s="13">
        <v>4.4056035020000002E-2</v>
      </c>
      <c r="V205" s="13">
        <v>6.1678433300000002E-2</v>
      </c>
      <c r="W205" s="13">
        <v>8.2605028799999994E-3</v>
      </c>
      <c r="X205" s="13">
        <v>0.15247816</v>
      </c>
      <c r="Y205" s="13">
        <v>4.2577043000000002E-2</v>
      </c>
      <c r="Z205" s="13">
        <v>5.9607845E-2</v>
      </c>
      <c r="AA205" s="13">
        <v>7.9831920000000001E-3</v>
      </c>
      <c r="AB205" s="13">
        <v>0.15247816</v>
      </c>
      <c r="AC205" s="13">
        <v>4.3294130040000003E-2</v>
      </c>
      <c r="AD205" s="13">
        <v>6.0611766599999999E-2</v>
      </c>
      <c r="AE205" s="13">
        <v>8.1176457600000002E-3</v>
      </c>
      <c r="AF205" s="13">
        <v>0.15247816</v>
      </c>
      <c r="AG205" s="13">
        <v>4.0336146000000003E-2</v>
      </c>
      <c r="AH205" s="13">
        <v>5.6470590000000001E-2</v>
      </c>
      <c r="AI205" s="13">
        <v>7.5630239999999998E-3</v>
      </c>
      <c r="AJ205" s="13">
        <v>0.15247816</v>
      </c>
      <c r="AK205" s="13">
        <v>4.2532225059999998E-2</v>
      </c>
      <c r="AL205" s="13">
        <v>5.9545099900000002E-2</v>
      </c>
      <c r="AM205" s="13">
        <v>7.9747886399999992E-3</v>
      </c>
      <c r="AN205" s="13">
        <v>0.15247816</v>
      </c>
      <c r="AO205" s="13">
        <v>3.8095248999999998E-2</v>
      </c>
      <c r="AP205" s="13">
        <v>5.5747400000000003E-2</v>
      </c>
      <c r="AQ205" s="13">
        <v>7.1428560000000004E-3</v>
      </c>
      <c r="AR205" s="13">
        <v>0.15247816</v>
      </c>
      <c r="AS205" s="13">
        <v>4.1680684199999998E-2</v>
      </c>
      <c r="AT205" s="13">
        <v>5.8352942999999997E-2</v>
      </c>
      <c r="AU205" s="13">
        <v>7.8151248E-3</v>
      </c>
      <c r="AV205" s="13">
        <v>0.15247816</v>
      </c>
      <c r="AW205" s="13">
        <v>3.5854351999999999E-2</v>
      </c>
      <c r="AX205" s="13">
        <v>5.5747400000000003E-2</v>
      </c>
      <c r="AY205" s="13">
        <v>6.7226880000000001E-3</v>
      </c>
      <c r="AZ205" s="13">
        <v>0.15247816</v>
      </c>
      <c r="BA205" s="86">
        <v>9.3333333333333296E-2</v>
      </c>
      <c r="BB205" s="86">
        <v>7.1428571428571397E-2</v>
      </c>
      <c r="BC205" s="13">
        <v>0</v>
      </c>
      <c r="BD205" s="13">
        <v>1.6949152542372899E-2</v>
      </c>
      <c r="BE205" s="14">
        <v>3.8461538461538498E-2</v>
      </c>
      <c r="BF205" s="14">
        <v>4.8387096774193498E-2</v>
      </c>
      <c r="BG205" s="14">
        <v>0</v>
      </c>
      <c r="BH205" s="14">
        <v>4.7619047619047603E-2</v>
      </c>
      <c r="BI205" s="14">
        <v>2.53164556962025E-2</v>
      </c>
      <c r="BJ205" s="14">
        <v>5.3571428571428603E-2</v>
      </c>
      <c r="BK205" s="14">
        <v>0</v>
      </c>
      <c r="BL205" s="430">
        <v>8.0645161290322606E-2</v>
      </c>
      <c r="BM205" s="14">
        <v>2.4390243902439001E-2</v>
      </c>
      <c r="BN205" s="14">
        <v>5.5555555555555601E-2</v>
      </c>
      <c r="BO205" s="14">
        <v>0</v>
      </c>
      <c r="BP205" s="14">
        <v>0.125</v>
      </c>
      <c r="BQ205" s="86">
        <v>2.4390243902439001E-2</v>
      </c>
      <c r="BR205" s="86">
        <v>5.5555555555555601E-2</v>
      </c>
      <c r="BS205" s="86">
        <v>0</v>
      </c>
      <c r="BT205" s="86">
        <v>0.125</v>
      </c>
      <c r="BU205" s="14" t="s">
        <v>35</v>
      </c>
      <c r="BV205" s="14" t="s">
        <v>35</v>
      </c>
      <c r="BW205" s="14" t="s">
        <v>35</v>
      </c>
      <c r="BX205" s="14" t="s">
        <v>35</v>
      </c>
      <c r="BY205" s="14" t="s">
        <v>35</v>
      </c>
      <c r="BZ205" s="14" t="s">
        <v>35</v>
      </c>
      <c r="CA205" s="14" t="s">
        <v>35</v>
      </c>
      <c r="CB205" s="14" t="s">
        <v>35</v>
      </c>
      <c r="CC205" s="14">
        <v>26.98</v>
      </c>
      <c r="CD205" s="14">
        <v>26.98</v>
      </c>
      <c r="CE205" s="14">
        <v>26.98</v>
      </c>
      <c r="CF205" s="14">
        <v>26.98</v>
      </c>
      <c r="CG205" s="14">
        <v>26.98</v>
      </c>
      <c r="CH205" s="14">
        <v>26.98</v>
      </c>
      <c r="CI205" s="14">
        <v>25.81</v>
      </c>
      <c r="CJ205" s="14">
        <f>INDEX('Monthy Targets'!AC:AC,(MATCH(FY2019_ALL_Targets!$B:$B,'Monthy Targets'!$B:$B,0)))</f>
        <v>25.72</v>
      </c>
      <c r="CK205" s="14">
        <f>INDEX('Monthy Targets'!AD:AD,(MATCH(FY2019_ALL_Targets!$B:$B,'Monthy Targets'!$B:$B,0)))</f>
        <v>25.72</v>
      </c>
      <c r="CL205" s="14">
        <f>INDEX('Monthy Targets'!AE:AE,(MATCH(FY2019_ALL_Targets!$B:$B,'Monthy Targets'!$B:$B,0)))</f>
        <v>25.72</v>
      </c>
      <c r="CM205" s="14">
        <f>INDEX('Monthy Targets'!AF:AF,(MATCH(FY2019_ALL_Targets!$B:$B,'Monthy Targets'!$B:$B,0)))</f>
        <v>25.72</v>
      </c>
      <c r="CN205" s="14">
        <f>INDEX('Monthy Targets'!AG:AG,(MATCH(FY2019_ALL_Targets!$B:$B,'Monthy Targets'!$B:$B,0)))</f>
        <v>25.72</v>
      </c>
      <c r="CO205" s="14">
        <v>0</v>
      </c>
      <c r="CP205" s="14">
        <v>0</v>
      </c>
      <c r="CQ205" s="14">
        <v>1.83</v>
      </c>
      <c r="CR205" s="14">
        <v>1.83</v>
      </c>
      <c r="CS205" s="14">
        <v>1.83</v>
      </c>
      <c r="CT205" s="14">
        <v>1.83</v>
      </c>
      <c r="CU205" s="14">
        <v>1.83</v>
      </c>
      <c r="CV205" s="14">
        <v>1.83</v>
      </c>
      <c r="CW205" s="14">
        <v>1.75</v>
      </c>
      <c r="CX205" s="14">
        <v>1.75</v>
      </c>
      <c r="CY205" s="14">
        <v>1.75</v>
      </c>
      <c r="CZ205" s="14">
        <v>1.75</v>
      </c>
      <c r="DA205" s="14">
        <f>IF('QIPP Scorecard'!$AA$1=4,IF(FY2019_ALL_Targets!$BU205="Yes",INDEX('Final Comp Values'!$BN:$BN,MATCH(FY2019_ALL_Targets!$A205,'Final Comp Values'!$B:$B,0)),IF($BU205="Min Data",0,0)),0)</f>
        <v>1.75</v>
      </c>
      <c r="DB205" s="14">
        <f>IF('QIPP Scorecard'!$AA$1=4,IF(FY2019_ALL_Targets!$BV205="Yes",INDEX('Final Comp Values'!$BN:$BN,MATCH(FY2019_ALL_Targets!$A205,'Final Comp Values'!$B:$B,0)),IF($BV205="Min Data",0,0)),0)</f>
        <v>1.75</v>
      </c>
      <c r="DC205" s="14">
        <f>IF('QIPP Scorecard'!$AA$1=4,IF(FY2019_ALL_Targets!$BW205="Yes",INDEX('Final Comp Values'!$BN:$BN,MATCH(FY2019_ALL_Targets!$A205,'Final Comp Values'!$B:$B,0)),IF(CI205="Min Data",0,0)),0)</f>
        <v>1.75</v>
      </c>
      <c r="DD205" s="14">
        <f>IF('QIPP Scorecard'!$AA$1=4,IF(FY2019_ALL_Targets!$BX205="Yes",INDEX('Final Comp Values'!$BN:$BN,MATCH(FY2019_ALL_Targets!$A205,'Final Comp Values'!$B:$B,0)),IF($BX205="Min Data",0,0)),0)</f>
        <v>1.75</v>
      </c>
      <c r="DE205" s="14">
        <v>0</v>
      </c>
      <c r="DF205" s="14">
        <v>0</v>
      </c>
      <c r="DG205" s="14">
        <v>3.39</v>
      </c>
      <c r="DH205" s="14">
        <v>3.39</v>
      </c>
      <c r="DI205" s="14">
        <v>3.39</v>
      </c>
      <c r="DJ205" s="14">
        <v>3.39</v>
      </c>
      <c r="DK205" s="14">
        <v>3.39</v>
      </c>
      <c r="DL205" s="14">
        <v>3.39</v>
      </c>
      <c r="DM205" s="14">
        <v>3.24</v>
      </c>
      <c r="DN205" s="14">
        <v>3.24</v>
      </c>
      <c r="DO205" s="14">
        <v>3.24</v>
      </c>
      <c r="DP205" s="14">
        <v>3.24</v>
      </c>
      <c r="DQ205" s="14">
        <f>IF('QIPP Scorecard'!$AA$1=4,IF(FY2019_ALL_Targets!$BY205="Yes",INDEX('Final Comp Values'!$BK:$BK,MATCH(FY2019_ALL_Targets!$A205,'Final Comp Values'!$B:$B,0)),IF($BY205="Min Data",0,0)),0)</f>
        <v>3.24</v>
      </c>
      <c r="DR205" s="14">
        <f>IF('QIPP Scorecard'!$AA$1=4,IF(FY2019_ALL_Targets!$BZ205="Yes",INDEX('Final Comp Values'!$BO:$BO,MATCH(FY2019_ALL_Targets!$A205,'Final Comp Values'!$B:$B,0)),IF($BZ205="Min Data",0,0)),0)</f>
        <v>3.24</v>
      </c>
      <c r="DS205" s="14">
        <f>IF('QIPP Scorecard'!$AA$1=4,IF(FY2019_ALL_Targets!$CA205="Yes",INDEX('Final Comp Values'!$BO:$BO,MATCH(FY2019_ALL_Targets!$A205,'Final Comp Values'!$B:$B,0)),IF($CA205="Min Data",0,0)),0)</f>
        <v>3.24</v>
      </c>
      <c r="DT205" s="14">
        <f>IF('QIPP Scorecard'!$AA$1=4,IF(FY2019_ALL_Targets!$CB205="Yes",INDEX('Final Comp Values'!$BO:$BO,MATCH(FY2019_ALL_Targets!$A205,'Final Comp Values'!$B:$B,0)),IF($CB205="Min Data",0,0)),0)</f>
        <v>3.24</v>
      </c>
      <c r="DU205" s="14">
        <v>3.75</v>
      </c>
      <c r="DV205" s="14">
        <v>5.42</v>
      </c>
      <c r="DW205" s="14">
        <v>5.64</v>
      </c>
      <c r="DX205" s="14">
        <v>5.54</v>
      </c>
      <c r="DY205" s="12">
        <f t="shared" si="16"/>
        <v>0</v>
      </c>
      <c r="DZ205" s="12">
        <f t="shared" si="17"/>
        <v>0</v>
      </c>
      <c r="EA205" s="12">
        <f t="shared" si="18"/>
        <v>0</v>
      </c>
      <c r="EB205" s="12">
        <f t="shared" si="19"/>
        <v>0</v>
      </c>
    </row>
    <row r="206" spans="1:132" x14ac:dyDescent="0.25">
      <c r="A206" s="297">
        <v>4425</v>
      </c>
      <c r="B206" s="347">
        <v>675311</v>
      </c>
      <c r="C206" s="297">
        <v>1026191</v>
      </c>
      <c r="D206" s="14">
        <v>1588071971</v>
      </c>
      <c r="E206" s="26" t="s">
        <v>925</v>
      </c>
      <c r="F206" s="26" t="str">
        <f>INDEX('Mar - Aug'!X:X,MATCH(A206,'Mar - Aug'!B:B,0))</f>
        <v>MRSA Central</v>
      </c>
      <c r="G206" s="26" t="s">
        <v>3098</v>
      </c>
      <c r="H206" s="26"/>
      <c r="I206" s="26" t="str">
        <f t="shared" si="15"/>
        <v/>
      </c>
      <c r="J206" s="299" t="s">
        <v>186</v>
      </c>
      <c r="K206" s="299" t="s">
        <v>938</v>
      </c>
      <c r="L206" s="299" t="s">
        <v>2656</v>
      </c>
      <c r="M206" s="13">
        <v>4.8458139999999997E-2</v>
      </c>
      <c r="N206" s="13">
        <v>5.1094899999999999E-2</v>
      </c>
      <c r="O206" s="13">
        <v>0</v>
      </c>
      <c r="P206" s="13">
        <v>6.2500020000000003E-2</v>
      </c>
      <c r="Q206" s="13">
        <v>3.3690650000000003E-2</v>
      </c>
      <c r="R206" s="13">
        <v>5.5747400000000003E-2</v>
      </c>
      <c r="S206" s="13">
        <v>3.7344499999999998E-3</v>
      </c>
      <c r="T206" s="13">
        <v>0.15247816</v>
      </c>
      <c r="U206" s="13">
        <v>4.7634351620000001E-2</v>
      </c>
      <c r="V206" s="13">
        <v>5.5747400000000003E-2</v>
      </c>
      <c r="W206" s="13">
        <v>3.7344499999999998E-3</v>
      </c>
      <c r="X206" s="13">
        <v>0.15247816</v>
      </c>
      <c r="Y206" s="13">
        <v>4.6035233000000002E-2</v>
      </c>
      <c r="Z206" s="13">
        <v>5.5747400000000003E-2</v>
      </c>
      <c r="AA206" s="13">
        <v>3.7344499999999998E-3</v>
      </c>
      <c r="AB206" s="13">
        <v>0.15247816</v>
      </c>
      <c r="AC206" s="13">
        <v>4.6810563239999999E-2</v>
      </c>
      <c r="AD206" s="13">
        <v>5.5747400000000003E-2</v>
      </c>
      <c r="AE206" s="13">
        <v>3.7344499999999998E-3</v>
      </c>
      <c r="AF206" s="13">
        <v>0.15247816</v>
      </c>
      <c r="AG206" s="13">
        <v>4.3612326E-2</v>
      </c>
      <c r="AH206" s="13">
        <v>5.5747400000000003E-2</v>
      </c>
      <c r="AI206" s="13">
        <v>3.7344499999999998E-3</v>
      </c>
      <c r="AJ206" s="13">
        <v>0.15247816</v>
      </c>
      <c r="AK206" s="13">
        <v>4.5986774860000003E-2</v>
      </c>
      <c r="AL206" s="13">
        <v>5.5747400000000003E-2</v>
      </c>
      <c r="AM206" s="13">
        <v>3.7344499999999998E-3</v>
      </c>
      <c r="AN206" s="13">
        <v>0.15247816</v>
      </c>
      <c r="AO206" s="13">
        <v>4.1189418999999998E-2</v>
      </c>
      <c r="AP206" s="13">
        <v>5.5747400000000003E-2</v>
      </c>
      <c r="AQ206" s="13">
        <v>3.7344499999999998E-3</v>
      </c>
      <c r="AR206" s="13">
        <v>0.15247816</v>
      </c>
      <c r="AS206" s="13">
        <v>4.5066070200000002E-2</v>
      </c>
      <c r="AT206" s="13">
        <v>5.5747400000000003E-2</v>
      </c>
      <c r="AU206" s="13">
        <v>3.7344499999999998E-3</v>
      </c>
      <c r="AV206" s="13">
        <v>0.15247816</v>
      </c>
      <c r="AW206" s="13">
        <v>3.8766512000000003E-2</v>
      </c>
      <c r="AX206" s="13">
        <v>5.5747400000000003E-2</v>
      </c>
      <c r="AY206" s="13">
        <v>3.7344499999999998E-3</v>
      </c>
      <c r="AZ206" s="13">
        <v>0.15247816</v>
      </c>
      <c r="BA206" s="86">
        <v>7.1428571428571397E-2</v>
      </c>
      <c r="BB206" s="86">
        <v>0.114285714285714</v>
      </c>
      <c r="BC206" s="13">
        <v>0</v>
      </c>
      <c r="BD206" s="13">
        <v>0.102564102564103</v>
      </c>
      <c r="BE206" s="14">
        <v>2.6315789473684199E-2</v>
      </c>
      <c r="BF206" s="14">
        <v>0.115384615384615</v>
      </c>
      <c r="BG206" s="14">
        <v>0</v>
      </c>
      <c r="BH206" s="14">
        <v>0.114285714285714</v>
      </c>
      <c r="BI206" s="14">
        <v>0</v>
      </c>
      <c r="BJ206" s="14">
        <v>0.04</v>
      </c>
      <c r="BK206" s="14">
        <v>0</v>
      </c>
      <c r="BL206" s="430">
        <v>0.14285714285714299</v>
      </c>
      <c r="BM206" s="14">
        <v>4.6511627906976702E-2</v>
      </c>
      <c r="BN206" s="14">
        <v>3.5714285714285698E-2</v>
      </c>
      <c r="BO206" s="14">
        <v>0</v>
      </c>
      <c r="BP206" s="14">
        <v>0.17948717948717899</v>
      </c>
      <c r="BQ206" s="86">
        <v>4.6511627906976702E-2</v>
      </c>
      <c r="BR206" s="86">
        <v>3.5714285714285698E-2</v>
      </c>
      <c r="BS206" s="86">
        <v>0</v>
      </c>
      <c r="BT206" s="86">
        <v>0.17948717948717899</v>
      </c>
      <c r="BU206" s="14" t="s">
        <v>36</v>
      </c>
      <c r="BV206" s="14" t="s">
        <v>35</v>
      </c>
      <c r="BW206" s="14" t="s">
        <v>35</v>
      </c>
      <c r="BX206" s="14" t="s">
        <v>36</v>
      </c>
      <c r="BY206" s="14" t="s">
        <v>36</v>
      </c>
      <c r="BZ206" s="14" t="s">
        <v>35</v>
      </c>
      <c r="CA206" s="14" t="s">
        <v>35</v>
      </c>
      <c r="CB206" s="14" t="s">
        <v>36</v>
      </c>
      <c r="CC206" s="14">
        <v>5.21</v>
      </c>
      <c r="CD206" s="14">
        <v>5.21</v>
      </c>
      <c r="CE206" s="14">
        <v>5.21</v>
      </c>
      <c r="CF206" s="14">
        <v>5.21</v>
      </c>
      <c r="CG206" s="14">
        <v>5.21</v>
      </c>
      <c r="CH206" s="14">
        <v>5.21</v>
      </c>
      <c r="CI206" s="14">
        <v>5.24</v>
      </c>
      <c r="CJ206" s="14">
        <f>INDEX('Monthy Targets'!AC:AC,(MATCH(FY2019_ALL_Targets!$B:$B,'Monthy Targets'!$B:$B,0)))</f>
        <v>0</v>
      </c>
      <c r="CK206" s="14">
        <f>INDEX('Monthy Targets'!AD:AD,(MATCH(FY2019_ALL_Targets!$B:$B,'Monthy Targets'!$B:$B,0)))</f>
        <v>0</v>
      </c>
      <c r="CL206" s="14">
        <f>INDEX('Monthy Targets'!AE:AE,(MATCH(FY2019_ALL_Targets!$B:$B,'Monthy Targets'!$B:$B,0)))</f>
        <v>0</v>
      </c>
      <c r="CM206" s="14">
        <f>INDEX('Monthy Targets'!AF:AF,(MATCH(FY2019_ALL_Targets!$B:$B,'Monthy Targets'!$B:$B,0)))</f>
        <v>0</v>
      </c>
      <c r="CN206" s="14">
        <f>INDEX('Monthy Targets'!AG:AG,(MATCH(FY2019_ALL_Targets!$B:$B,'Monthy Targets'!$B:$B,0)))</f>
        <v>0</v>
      </c>
      <c r="CO206" s="14">
        <v>0</v>
      </c>
      <c r="CP206" s="14">
        <v>0</v>
      </c>
      <c r="CQ206" s="14">
        <v>0.35</v>
      </c>
      <c r="CR206" s="14">
        <v>0.35</v>
      </c>
      <c r="CS206" s="14">
        <v>0.35</v>
      </c>
      <c r="CT206" s="14">
        <v>0</v>
      </c>
      <c r="CU206" s="14">
        <v>0.35</v>
      </c>
      <c r="CV206" s="14">
        <v>0.35</v>
      </c>
      <c r="CW206" s="14">
        <v>0.36</v>
      </c>
      <c r="CX206" s="14">
        <v>0.36</v>
      </c>
      <c r="CY206" s="14">
        <v>0.36</v>
      </c>
      <c r="CZ206" s="14">
        <v>0.36</v>
      </c>
      <c r="DA206" s="14">
        <f>IF('QIPP Scorecard'!$AA$1=4,IF(FY2019_ALL_Targets!$BU206="Yes",INDEX('Final Comp Values'!$BN:$BN,MATCH(FY2019_ALL_Targets!$A206,'Final Comp Values'!$B:$B,0)),IF($BU206="Min Data",0,0)),0)</f>
        <v>0</v>
      </c>
      <c r="DB206" s="14">
        <f>IF('QIPP Scorecard'!$AA$1=4,IF(FY2019_ALL_Targets!$BV206="Yes",INDEX('Final Comp Values'!$BN:$BN,MATCH(FY2019_ALL_Targets!$A206,'Final Comp Values'!$B:$B,0)),IF($BV206="Min Data",0,0)),0)</f>
        <v>0.36</v>
      </c>
      <c r="DC206" s="14">
        <f>IF('QIPP Scorecard'!$AA$1=4,IF(FY2019_ALL_Targets!$BW206="Yes",INDEX('Final Comp Values'!$BN:$BN,MATCH(FY2019_ALL_Targets!$A206,'Final Comp Values'!$B:$B,0)),IF(CI206="Min Data",0,0)),0)</f>
        <v>0.36</v>
      </c>
      <c r="DD206" s="14">
        <f>IF('QIPP Scorecard'!$AA$1=4,IF(FY2019_ALL_Targets!$BX206="Yes",INDEX('Final Comp Values'!$BN:$BN,MATCH(FY2019_ALL_Targets!$A206,'Final Comp Values'!$B:$B,0)),IF($BX206="Min Data",0,0)),0)</f>
        <v>0</v>
      </c>
      <c r="DE206" s="14">
        <v>0</v>
      </c>
      <c r="DF206" s="14">
        <v>0</v>
      </c>
      <c r="DG206" s="14">
        <v>0.66</v>
      </c>
      <c r="DH206" s="14">
        <v>0.66</v>
      </c>
      <c r="DI206" s="14">
        <v>0.66</v>
      </c>
      <c r="DJ206" s="14">
        <v>0</v>
      </c>
      <c r="DK206" s="14">
        <v>0.66</v>
      </c>
      <c r="DL206" s="14">
        <v>0.66</v>
      </c>
      <c r="DM206" s="14">
        <v>0.66</v>
      </c>
      <c r="DN206" s="14">
        <v>0.66</v>
      </c>
      <c r="DO206" s="14">
        <v>0.66</v>
      </c>
      <c r="DP206" s="14">
        <v>0.66</v>
      </c>
      <c r="DQ206" s="14">
        <f>IF('QIPP Scorecard'!$AA$1=4,IF(FY2019_ALL_Targets!$BY206="Yes",INDEX('Final Comp Values'!$BK:$BK,MATCH(FY2019_ALL_Targets!$A206,'Final Comp Values'!$B:$B,0)),IF($BY206="Min Data",0,0)),0)</f>
        <v>0</v>
      </c>
      <c r="DR206" s="14">
        <f>IF('QIPP Scorecard'!$AA$1=4,IF(FY2019_ALL_Targets!$BZ206="Yes",INDEX('Final Comp Values'!$BO:$BO,MATCH(FY2019_ALL_Targets!$A206,'Final Comp Values'!$B:$B,0)),IF($BZ206="Min Data",0,0)),0)</f>
        <v>0.66</v>
      </c>
      <c r="DS206" s="14">
        <f>IF('QIPP Scorecard'!$AA$1=4,IF(FY2019_ALL_Targets!$CA206="Yes",INDEX('Final Comp Values'!$BO:$BO,MATCH(FY2019_ALL_Targets!$A206,'Final Comp Values'!$B:$B,0)),IF($CA206="Min Data",0,0)),0)</f>
        <v>0.66</v>
      </c>
      <c r="DT206" s="14">
        <f>IF('QIPP Scorecard'!$AA$1=4,IF(FY2019_ALL_Targets!$CB206="Yes",INDEX('Final Comp Values'!$BO:$BO,MATCH(FY2019_ALL_Targets!$A206,'Final Comp Values'!$B:$B,0)),IF($CB206="Min Data",0,0)),0)</f>
        <v>0</v>
      </c>
      <c r="DU206" s="14">
        <v>0.72</v>
      </c>
      <c r="DV206" s="14">
        <v>0.93</v>
      </c>
      <c r="DW206" s="14">
        <v>0.68</v>
      </c>
      <c r="DX206" s="14">
        <v>0.43</v>
      </c>
      <c r="DY206" s="12">
        <f t="shared" si="16"/>
        <v>2</v>
      </c>
      <c r="DZ206" s="12">
        <f t="shared" si="17"/>
        <v>2</v>
      </c>
      <c r="EA206" s="12">
        <f t="shared" si="18"/>
        <v>0</v>
      </c>
      <c r="EB206" s="12">
        <f t="shared" si="19"/>
        <v>2</v>
      </c>
    </row>
    <row r="207" spans="1:132" x14ac:dyDescent="0.25">
      <c r="A207" s="297">
        <v>5267</v>
      </c>
      <c r="B207" s="347">
        <v>675312</v>
      </c>
      <c r="C207" s="297">
        <v>1026518</v>
      </c>
      <c r="D207" s="14">
        <v>1083002893</v>
      </c>
      <c r="E207" s="26" t="s">
        <v>935</v>
      </c>
      <c r="F207" s="26" t="str">
        <f>INDEX('Mar - Aug'!X:X,MATCH(A207,'Mar - Aug'!B:B,0))</f>
        <v>Nueces</v>
      </c>
      <c r="G207" s="26" t="s">
        <v>3043</v>
      </c>
      <c r="H207" s="26"/>
      <c r="I207" s="26" t="str">
        <f t="shared" si="15"/>
        <v/>
      </c>
      <c r="J207" s="299" t="s">
        <v>748</v>
      </c>
      <c r="K207" s="299" t="s">
        <v>1016</v>
      </c>
      <c r="L207" s="299" t="s">
        <v>749</v>
      </c>
      <c r="M207" s="13">
        <v>1.793722E-2</v>
      </c>
      <c r="N207" s="13">
        <v>1.807228E-2</v>
      </c>
      <c r="O207" s="13">
        <v>0</v>
      </c>
      <c r="P207" s="13">
        <v>3.2258059999999998E-2</v>
      </c>
      <c r="Q207" s="13">
        <v>3.3690650000000003E-2</v>
      </c>
      <c r="R207" s="13">
        <v>5.5747400000000003E-2</v>
      </c>
      <c r="S207" s="13">
        <v>3.7344499999999998E-3</v>
      </c>
      <c r="T207" s="13">
        <v>0.15247816</v>
      </c>
      <c r="U207" s="13">
        <v>3.3690650000000003E-2</v>
      </c>
      <c r="V207" s="13">
        <v>5.5747400000000003E-2</v>
      </c>
      <c r="W207" s="13">
        <v>3.7344499999999998E-3</v>
      </c>
      <c r="X207" s="13">
        <v>0.15247816</v>
      </c>
      <c r="Y207" s="13">
        <v>3.3690650000000003E-2</v>
      </c>
      <c r="Z207" s="13">
        <v>5.5747400000000003E-2</v>
      </c>
      <c r="AA207" s="13">
        <v>3.7344499999999998E-3</v>
      </c>
      <c r="AB207" s="13">
        <v>0.15247816</v>
      </c>
      <c r="AC207" s="13">
        <v>3.3690650000000003E-2</v>
      </c>
      <c r="AD207" s="13">
        <v>5.5747400000000003E-2</v>
      </c>
      <c r="AE207" s="13">
        <v>3.7344499999999998E-3</v>
      </c>
      <c r="AF207" s="13">
        <v>0.15247816</v>
      </c>
      <c r="AG207" s="13">
        <v>3.3690650000000003E-2</v>
      </c>
      <c r="AH207" s="13">
        <v>5.5747400000000003E-2</v>
      </c>
      <c r="AI207" s="13">
        <v>3.7344499999999998E-3</v>
      </c>
      <c r="AJ207" s="13">
        <v>0.15247816</v>
      </c>
      <c r="AK207" s="13">
        <v>3.3690650000000003E-2</v>
      </c>
      <c r="AL207" s="13">
        <v>5.5747400000000003E-2</v>
      </c>
      <c r="AM207" s="13">
        <v>3.7344499999999998E-3</v>
      </c>
      <c r="AN207" s="13">
        <v>0.15247816</v>
      </c>
      <c r="AO207" s="13">
        <v>3.3690650000000003E-2</v>
      </c>
      <c r="AP207" s="13">
        <v>5.5747400000000003E-2</v>
      </c>
      <c r="AQ207" s="13">
        <v>3.7344499999999998E-3</v>
      </c>
      <c r="AR207" s="13">
        <v>0.15247816</v>
      </c>
      <c r="AS207" s="13">
        <v>3.3690650000000003E-2</v>
      </c>
      <c r="AT207" s="13">
        <v>5.5747400000000003E-2</v>
      </c>
      <c r="AU207" s="13">
        <v>3.7344499999999998E-3</v>
      </c>
      <c r="AV207" s="13">
        <v>0.15247816</v>
      </c>
      <c r="AW207" s="13">
        <v>3.3690650000000003E-2</v>
      </c>
      <c r="AX207" s="13">
        <v>5.5747400000000003E-2</v>
      </c>
      <c r="AY207" s="13">
        <v>3.7344499999999998E-3</v>
      </c>
      <c r="AZ207" s="13">
        <v>0.15247816</v>
      </c>
      <c r="BA207" s="86">
        <v>4.8387096774193498E-2</v>
      </c>
      <c r="BB207" s="86">
        <v>2.1739130434782601E-2</v>
      </c>
      <c r="BC207" s="13">
        <v>0</v>
      </c>
      <c r="BD207" s="13">
        <v>5.0847457627118599E-2</v>
      </c>
      <c r="BE207" s="14">
        <v>4.8387096774193498E-2</v>
      </c>
      <c r="BF207" s="14">
        <v>2.2222222222222199E-2</v>
      </c>
      <c r="BG207" s="14">
        <v>0</v>
      </c>
      <c r="BH207" s="14">
        <v>1.72413793103448E-2</v>
      </c>
      <c r="BI207" s="14">
        <v>5.3571428571428603E-2</v>
      </c>
      <c r="BJ207" s="14">
        <v>0</v>
      </c>
      <c r="BK207" s="14">
        <v>0</v>
      </c>
      <c r="BL207" s="430">
        <v>1.88679245283019E-2</v>
      </c>
      <c r="BM207" s="14">
        <v>0</v>
      </c>
      <c r="BN207" s="14">
        <v>0</v>
      </c>
      <c r="BO207" s="14">
        <v>0</v>
      </c>
      <c r="BP207" s="14">
        <v>0</v>
      </c>
      <c r="BQ207" s="86">
        <v>0</v>
      </c>
      <c r="BR207" s="86">
        <v>0</v>
      </c>
      <c r="BS207" s="86">
        <v>0</v>
      </c>
      <c r="BT207" s="86">
        <v>0</v>
      </c>
      <c r="BU207" s="14" t="s">
        <v>35</v>
      </c>
      <c r="BV207" s="14" t="s">
        <v>35</v>
      </c>
      <c r="BW207" s="14" t="s">
        <v>35</v>
      </c>
      <c r="BX207" s="14" t="s">
        <v>35</v>
      </c>
      <c r="BY207" s="14" t="s">
        <v>35</v>
      </c>
      <c r="BZ207" s="14" t="s">
        <v>35</v>
      </c>
      <c r="CA207" s="14" t="s">
        <v>35</v>
      </c>
      <c r="CB207" s="14" t="s">
        <v>35</v>
      </c>
      <c r="CC207" s="14">
        <v>19.16</v>
      </c>
      <c r="CD207" s="14">
        <v>19.16</v>
      </c>
      <c r="CE207" s="14">
        <v>19.16</v>
      </c>
      <c r="CF207" s="14">
        <v>19.16</v>
      </c>
      <c r="CG207" s="14">
        <v>19.16</v>
      </c>
      <c r="CH207" s="14">
        <v>19.16</v>
      </c>
      <c r="CI207" s="14">
        <v>18.329999999999998</v>
      </c>
      <c r="CJ207" s="14">
        <f>INDEX('Monthy Targets'!AC:AC,(MATCH(FY2019_ALL_Targets!$B:$B,'Monthy Targets'!$B:$B,0)))</f>
        <v>18.27</v>
      </c>
      <c r="CK207" s="14">
        <f>INDEX('Monthy Targets'!AD:AD,(MATCH(FY2019_ALL_Targets!$B:$B,'Monthy Targets'!$B:$B,0)))</f>
        <v>18.27</v>
      </c>
      <c r="CL207" s="14">
        <f>INDEX('Monthy Targets'!AE:AE,(MATCH(FY2019_ALL_Targets!$B:$B,'Monthy Targets'!$B:$B,0)))</f>
        <v>18.27</v>
      </c>
      <c r="CM207" s="14">
        <f>INDEX('Monthy Targets'!AF:AF,(MATCH(FY2019_ALL_Targets!$B:$B,'Monthy Targets'!$B:$B,0)))</f>
        <v>18.27</v>
      </c>
      <c r="CN207" s="14">
        <f>INDEX('Monthy Targets'!AG:AG,(MATCH(FY2019_ALL_Targets!$B:$B,'Monthy Targets'!$B:$B,0)))</f>
        <v>18.27</v>
      </c>
      <c r="CO207" s="14">
        <v>0</v>
      </c>
      <c r="CP207" s="14">
        <v>1.3</v>
      </c>
      <c r="CQ207" s="14">
        <v>1.3</v>
      </c>
      <c r="CR207" s="14">
        <v>1.3</v>
      </c>
      <c r="CS207" s="14">
        <v>0</v>
      </c>
      <c r="CT207" s="14">
        <v>1.3</v>
      </c>
      <c r="CU207" s="14">
        <v>1.3</v>
      </c>
      <c r="CV207" s="14">
        <v>1.3</v>
      </c>
      <c r="CW207" s="14">
        <v>0</v>
      </c>
      <c r="CX207" s="14">
        <v>1.24</v>
      </c>
      <c r="CY207" s="14">
        <v>1.24</v>
      </c>
      <c r="CZ207" s="14">
        <v>1.24</v>
      </c>
      <c r="DA207" s="14">
        <f>IF('QIPP Scorecard'!$AA$1=4,IF(FY2019_ALL_Targets!$BU207="Yes",INDEX('Final Comp Values'!$BN:$BN,MATCH(FY2019_ALL_Targets!$A207,'Final Comp Values'!$B:$B,0)),IF($BU207="Min Data",0,0)),0)</f>
        <v>1.24</v>
      </c>
      <c r="DB207" s="14">
        <f>IF('QIPP Scorecard'!$AA$1=4,IF(FY2019_ALL_Targets!$BV207="Yes",INDEX('Final Comp Values'!$BN:$BN,MATCH(FY2019_ALL_Targets!$A207,'Final Comp Values'!$B:$B,0)),IF($BV207="Min Data",0,0)),0)</f>
        <v>1.24</v>
      </c>
      <c r="DC207" s="14">
        <f>IF('QIPP Scorecard'!$AA$1=4,IF(FY2019_ALL_Targets!$BW207="Yes",INDEX('Final Comp Values'!$BN:$BN,MATCH(FY2019_ALL_Targets!$A207,'Final Comp Values'!$B:$B,0)),IF(CI207="Min Data",0,0)),0)</f>
        <v>1.24</v>
      </c>
      <c r="DD207" s="14">
        <f>IF('QIPP Scorecard'!$AA$1=4,IF(FY2019_ALL_Targets!$BX207="Yes",INDEX('Final Comp Values'!$BN:$BN,MATCH(FY2019_ALL_Targets!$A207,'Final Comp Values'!$B:$B,0)),IF($BX207="Min Data",0,0)),0)</f>
        <v>1.24</v>
      </c>
      <c r="DE207" s="14">
        <v>0</v>
      </c>
      <c r="DF207" s="14">
        <v>2.41</v>
      </c>
      <c r="DG207" s="14">
        <v>2.41</v>
      </c>
      <c r="DH207" s="14">
        <v>2.41</v>
      </c>
      <c r="DI207" s="14">
        <v>0</v>
      </c>
      <c r="DJ207" s="14">
        <v>2.41</v>
      </c>
      <c r="DK207" s="14">
        <v>2.41</v>
      </c>
      <c r="DL207" s="14">
        <v>2.41</v>
      </c>
      <c r="DM207" s="14">
        <v>0</v>
      </c>
      <c r="DN207" s="14">
        <v>2.2999999999999998</v>
      </c>
      <c r="DO207" s="14">
        <v>2.2999999999999998</v>
      </c>
      <c r="DP207" s="14">
        <v>2.2999999999999998</v>
      </c>
      <c r="DQ207" s="14">
        <f>IF('QIPP Scorecard'!$AA$1=4,IF(FY2019_ALL_Targets!$BY207="Yes",INDEX('Final Comp Values'!$BK:$BK,MATCH(FY2019_ALL_Targets!$A207,'Final Comp Values'!$B:$B,0)),IF($BY207="Min Data",0,0)),0)</f>
        <v>2.2999999999999998</v>
      </c>
      <c r="DR207" s="14">
        <f>IF('QIPP Scorecard'!$AA$1=4,IF(FY2019_ALL_Targets!$BZ207="Yes",INDEX('Final Comp Values'!$BO:$BO,MATCH(FY2019_ALL_Targets!$A207,'Final Comp Values'!$B:$B,0)),IF($BZ207="Min Data",0,0)),0)</f>
        <v>2.2999999999999998</v>
      </c>
      <c r="DS207" s="14">
        <f>IF('QIPP Scorecard'!$AA$1=4,IF(FY2019_ALL_Targets!$CA207="Yes",INDEX('Final Comp Values'!$BO:$BO,MATCH(FY2019_ALL_Targets!$A207,'Final Comp Values'!$B:$B,0)),IF($CA207="Min Data",0,0)),0)</f>
        <v>2.2999999999999998</v>
      </c>
      <c r="DT207" s="14">
        <f>IF('QIPP Scorecard'!$AA$1=4,IF(FY2019_ALL_Targets!$CB207="Yes",INDEX('Final Comp Values'!$BO:$BO,MATCH(FY2019_ALL_Targets!$A207,'Final Comp Values'!$B:$B,0)),IF($CB207="Min Data",0,0)),0)</f>
        <v>2.2999999999999998</v>
      </c>
      <c r="DU207" s="14">
        <v>3.04</v>
      </c>
      <c r="DV207" s="14">
        <v>3.43</v>
      </c>
      <c r="DW207" s="14">
        <v>3.59</v>
      </c>
      <c r="DX207" s="14">
        <v>3.94</v>
      </c>
      <c r="DY207" s="12">
        <f t="shared" si="16"/>
        <v>0</v>
      </c>
      <c r="DZ207" s="12">
        <f t="shared" si="17"/>
        <v>0</v>
      </c>
      <c r="EA207" s="12">
        <f t="shared" si="18"/>
        <v>0</v>
      </c>
      <c r="EB207" s="12">
        <f t="shared" si="19"/>
        <v>0</v>
      </c>
    </row>
    <row r="208" spans="1:132" x14ac:dyDescent="0.25">
      <c r="A208" s="297">
        <v>4180</v>
      </c>
      <c r="B208" s="347">
        <v>675320</v>
      </c>
      <c r="C208" s="297">
        <v>418002</v>
      </c>
      <c r="D208" s="14">
        <v>1922181460</v>
      </c>
      <c r="E208" s="26" t="s">
        <v>939</v>
      </c>
      <c r="F208" s="26" t="str">
        <f>INDEX('Mar - Aug'!X:X,MATCH(A208,'Mar - Aug'!B:B,0))</f>
        <v>MRSA Northeast</v>
      </c>
      <c r="G208" s="26" t="s">
        <v>3149</v>
      </c>
      <c r="H208" s="26"/>
      <c r="I208" s="26" t="str">
        <f t="shared" si="15"/>
        <v/>
      </c>
      <c r="J208" s="299" t="s">
        <v>2963</v>
      </c>
      <c r="K208" s="299" t="s">
        <v>2964</v>
      </c>
      <c r="L208" s="299" t="s">
        <v>2965</v>
      </c>
      <c r="M208" s="13">
        <v>1.694917E-2</v>
      </c>
      <c r="N208" s="13">
        <v>1.449274E-2</v>
      </c>
      <c r="O208" s="13">
        <v>0</v>
      </c>
      <c r="P208" s="13">
        <v>0.20496892999999999</v>
      </c>
      <c r="Q208" s="13">
        <v>3.3690650000000003E-2</v>
      </c>
      <c r="R208" s="13">
        <v>5.5747400000000003E-2</v>
      </c>
      <c r="S208" s="13">
        <v>3.7344499999999998E-3</v>
      </c>
      <c r="T208" s="13">
        <v>0.15247816</v>
      </c>
      <c r="U208" s="13">
        <v>3.3690650000000003E-2</v>
      </c>
      <c r="V208" s="13">
        <v>5.5747400000000003E-2</v>
      </c>
      <c r="W208" s="13">
        <v>3.7344499999999998E-3</v>
      </c>
      <c r="X208" s="13">
        <v>0.20148445818999999</v>
      </c>
      <c r="Y208" s="13">
        <v>3.3690650000000003E-2</v>
      </c>
      <c r="Z208" s="13">
        <v>5.5747400000000003E-2</v>
      </c>
      <c r="AA208" s="13">
        <v>3.7344499999999998E-3</v>
      </c>
      <c r="AB208" s="13">
        <v>0.19472048350000001</v>
      </c>
      <c r="AC208" s="13">
        <v>3.3690650000000003E-2</v>
      </c>
      <c r="AD208" s="13">
        <v>5.5747400000000003E-2</v>
      </c>
      <c r="AE208" s="13">
        <v>3.7344499999999998E-3</v>
      </c>
      <c r="AF208" s="13">
        <v>0.19799998637999999</v>
      </c>
      <c r="AG208" s="13">
        <v>3.3690650000000003E-2</v>
      </c>
      <c r="AH208" s="13">
        <v>5.5747400000000003E-2</v>
      </c>
      <c r="AI208" s="13">
        <v>3.7344499999999998E-3</v>
      </c>
      <c r="AJ208" s="13">
        <v>0.18447203700000001</v>
      </c>
      <c r="AK208" s="13">
        <v>3.3690650000000003E-2</v>
      </c>
      <c r="AL208" s="13">
        <v>5.5747400000000003E-2</v>
      </c>
      <c r="AM208" s="13">
        <v>3.7344499999999998E-3</v>
      </c>
      <c r="AN208" s="13">
        <v>0.19451551456999999</v>
      </c>
      <c r="AO208" s="13">
        <v>3.3690650000000003E-2</v>
      </c>
      <c r="AP208" s="13">
        <v>5.5747400000000003E-2</v>
      </c>
      <c r="AQ208" s="13">
        <v>3.7344499999999998E-3</v>
      </c>
      <c r="AR208" s="13">
        <v>0.1742235905</v>
      </c>
      <c r="AS208" s="13">
        <v>3.3690650000000003E-2</v>
      </c>
      <c r="AT208" s="13">
        <v>5.5747400000000003E-2</v>
      </c>
      <c r="AU208" s="13">
        <v>3.7344499999999998E-3</v>
      </c>
      <c r="AV208" s="13">
        <v>0.1906211049</v>
      </c>
      <c r="AW208" s="13">
        <v>3.3690650000000003E-2</v>
      </c>
      <c r="AX208" s="13">
        <v>5.5747400000000003E-2</v>
      </c>
      <c r="AY208" s="13">
        <v>3.7344499999999998E-3</v>
      </c>
      <c r="AZ208" s="13">
        <v>0.16397514399999999</v>
      </c>
      <c r="BA208" s="86">
        <v>4.8780487804878099E-2</v>
      </c>
      <c r="BB208" s="86">
        <v>0</v>
      </c>
      <c r="BC208" s="13">
        <v>0</v>
      </c>
      <c r="BD208" s="13">
        <v>0.157894736842105</v>
      </c>
      <c r="BE208" s="14">
        <v>2.27272727272727E-2</v>
      </c>
      <c r="BF208" s="14">
        <v>0</v>
      </c>
      <c r="BG208" s="14">
        <v>0</v>
      </c>
      <c r="BH208" s="14">
        <v>0.12195121951219499</v>
      </c>
      <c r="BI208" s="14">
        <v>2.1739130434782601E-2</v>
      </c>
      <c r="BJ208" s="14">
        <v>0</v>
      </c>
      <c r="BK208" s="14">
        <v>0</v>
      </c>
      <c r="BL208" s="430">
        <v>0.14285714285714299</v>
      </c>
      <c r="BM208" s="14">
        <v>2.27272727272727E-2</v>
      </c>
      <c r="BN208" s="14">
        <v>0</v>
      </c>
      <c r="BO208" s="14">
        <v>0</v>
      </c>
      <c r="BP208" s="14">
        <v>0.125</v>
      </c>
      <c r="BQ208" s="86">
        <v>2.27272727272727E-2</v>
      </c>
      <c r="BR208" s="86">
        <v>0</v>
      </c>
      <c r="BS208" s="86">
        <v>0</v>
      </c>
      <c r="BT208" s="86">
        <v>0.125</v>
      </c>
      <c r="BU208" s="14" t="s">
        <v>35</v>
      </c>
      <c r="BV208" s="14" t="s">
        <v>35</v>
      </c>
      <c r="BW208" s="14" t="s">
        <v>35</v>
      </c>
      <c r="BX208" s="14" t="s">
        <v>35</v>
      </c>
      <c r="BY208" s="14" t="s">
        <v>35</v>
      </c>
      <c r="BZ208" s="14" t="s">
        <v>35</v>
      </c>
      <c r="CA208" s="14" t="s">
        <v>35</v>
      </c>
      <c r="CB208" s="14" t="s">
        <v>35</v>
      </c>
      <c r="CC208" s="14">
        <v>0</v>
      </c>
      <c r="CD208" s="14">
        <v>0</v>
      </c>
      <c r="CE208" s="14">
        <v>0</v>
      </c>
      <c r="CF208" s="14">
        <v>0</v>
      </c>
      <c r="CG208" s="14">
        <v>0</v>
      </c>
      <c r="CH208" s="14">
        <v>0</v>
      </c>
      <c r="CI208" s="14">
        <v>0</v>
      </c>
      <c r="CJ208" s="14">
        <f>INDEX('Monthy Targets'!AC:AC,(MATCH(FY2019_ALL_Targets!$B:$B,'Monthy Targets'!$B:$B,0)))</f>
        <v>0</v>
      </c>
      <c r="CK208" s="14">
        <f>INDEX('Monthy Targets'!AD:AD,(MATCH(FY2019_ALL_Targets!$B:$B,'Monthy Targets'!$B:$B,0)))</f>
        <v>0</v>
      </c>
      <c r="CL208" s="14">
        <f>INDEX('Monthy Targets'!AE:AE,(MATCH(FY2019_ALL_Targets!$B:$B,'Monthy Targets'!$B:$B,0)))</f>
        <v>0</v>
      </c>
      <c r="CM208" s="14">
        <f>INDEX('Monthy Targets'!AF:AF,(MATCH(FY2019_ALL_Targets!$B:$B,'Monthy Targets'!$B:$B,0)))</f>
        <v>0</v>
      </c>
      <c r="CN208" s="14">
        <f>INDEX('Monthy Targets'!AG:AG,(MATCH(FY2019_ALL_Targets!$B:$B,'Monthy Targets'!$B:$B,0)))</f>
        <v>0</v>
      </c>
      <c r="CO208" s="14">
        <v>0</v>
      </c>
      <c r="CP208" s="14">
        <v>0.24</v>
      </c>
      <c r="CQ208" s="14">
        <v>0.24</v>
      </c>
      <c r="CR208" s="14">
        <v>0.24</v>
      </c>
      <c r="CS208" s="14">
        <v>0.24</v>
      </c>
      <c r="CT208" s="14">
        <v>0.24</v>
      </c>
      <c r="CU208" s="14">
        <v>0.24</v>
      </c>
      <c r="CV208" s="14">
        <v>0.24</v>
      </c>
      <c r="CW208" s="14">
        <v>0.25</v>
      </c>
      <c r="CX208" s="14">
        <v>0.25</v>
      </c>
      <c r="CY208" s="14">
        <v>0.25</v>
      </c>
      <c r="CZ208" s="14">
        <v>0.25</v>
      </c>
      <c r="DA208" s="14">
        <f>IF('QIPP Scorecard'!$AA$1=4,IF(FY2019_ALL_Targets!$BU208="Yes",INDEX('Final Comp Values'!$BN:$BN,MATCH(FY2019_ALL_Targets!$A208,'Final Comp Values'!$B:$B,0)),IF($BU208="Min Data",0,0)),0)</f>
        <v>0.25</v>
      </c>
      <c r="DB208" s="14">
        <f>IF('QIPP Scorecard'!$AA$1=4,IF(FY2019_ALL_Targets!$BV208="Yes",INDEX('Final Comp Values'!$BN:$BN,MATCH(FY2019_ALL_Targets!$A208,'Final Comp Values'!$B:$B,0)),IF($BV208="Min Data",0,0)),0)</f>
        <v>0.25</v>
      </c>
      <c r="DC208" s="14">
        <f>IF('QIPP Scorecard'!$AA$1=4,IF(FY2019_ALL_Targets!$BW208="Yes",INDEX('Final Comp Values'!$BN:$BN,MATCH(FY2019_ALL_Targets!$A208,'Final Comp Values'!$B:$B,0)),IF(CI208="Min Data",0,0)),0)</f>
        <v>0.25</v>
      </c>
      <c r="DD208" s="14">
        <f>IF('QIPP Scorecard'!$AA$1=4,IF(FY2019_ALL_Targets!$BX208="Yes",INDEX('Final Comp Values'!$BN:$BN,MATCH(FY2019_ALL_Targets!$A208,'Final Comp Values'!$B:$B,0)),IF($BX208="Min Data",0,0)),0)</f>
        <v>0.25</v>
      </c>
      <c r="DE208" s="14">
        <v>0</v>
      </c>
      <c r="DF208" s="14">
        <v>0.45</v>
      </c>
      <c r="DG208" s="14">
        <v>0.45</v>
      </c>
      <c r="DH208" s="14">
        <v>0.45</v>
      </c>
      <c r="DI208" s="14">
        <v>0.45</v>
      </c>
      <c r="DJ208" s="14">
        <v>0.45</v>
      </c>
      <c r="DK208" s="14">
        <v>0.45</v>
      </c>
      <c r="DL208" s="14">
        <v>0.45</v>
      </c>
      <c r="DM208" s="14">
        <v>0.46</v>
      </c>
      <c r="DN208" s="14">
        <v>0.46</v>
      </c>
      <c r="DO208" s="14">
        <v>0.46</v>
      </c>
      <c r="DP208" s="14">
        <v>0.46</v>
      </c>
      <c r="DQ208" s="14">
        <f>IF('QIPP Scorecard'!$AA$1=4,IF(FY2019_ALL_Targets!$BY208="Yes",INDEX('Final Comp Values'!$BK:$BK,MATCH(FY2019_ALL_Targets!$A208,'Final Comp Values'!$B:$B,0)),IF($BY208="Min Data",0,0)),0)</f>
        <v>0.46</v>
      </c>
      <c r="DR208" s="14">
        <f>IF('QIPP Scorecard'!$AA$1=4,IF(FY2019_ALL_Targets!$BZ208="Yes",INDEX('Final Comp Values'!$BO:$BO,MATCH(FY2019_ALL_Targets!$A208,'Final Comp Values'!$B:$B,0)),IF($BZ208="Min Data",0,0)),0)</f>
        <v>0.46</v>
      </c>
      <c r="DS208" s="14">
        <f>IF('QIPP Scorecard'!$AA$1=4,IF(FY2019_ALL_Targets!$CA208="Yes",INDEX('Final Comp Values'!$BO:$BO,MATCH(FY2019_ALL_Targets!$A208,'Final Comp Values'!$B:$B,0)),IF($CA208="Min Data",0,0)),0)</f>
        <v>0.46</v>
      </c>
      <c r="DT208" s="14">
        <f>IF('QIPP Scorecard'!$AA$1=4,IF(FY2019_ALL_Targets!$CB208="Yes",INDEX('Final Comp Values'!$BO:$BO,MATCH(FY2019_ALL_Targets!$A208,'Final Comp Values'!$B:$B,0)),IF($CB208="Min Data",0,0)),0)</f>
        <v>0.46</v>
      </c>
      <c r="DU208" s="14">
        <v>0.21</v>
      </c>
      <c r="DV208" s="14">
        <v>0.31</v>
      </c>
      <c r="DW208" s="14">
        <v>0.32</v>
      </c>
      <c r="DX208" s="14">
        <v>0.32</v>
      </c>
      <c r="DY208" s="12">
        <f t="shared" si="16"/>
        <v>0</v>
      </c>
      <c r="DZ208" s="12">
        <f t="shared" si="17"/>
        <v>0</v>
      </c>
      <c r="EA208" s="12">
        <f t="shared" si="18"/>
        <v>0</v>
      </c>
      <c r="EB208" s="12">
        <f t="shared" si="19"/>
        <v>3</v>
      </c>
    </row>
    <row r="209" spans="1:132" x14ac:dyDescent="0.25">
      <c r="A209" s="297">
        <v>4368</v>
      </c>
      <c r="B209" s="347">
        <v>675321</v>
      </c>
      <c r="C209" s="297">
        <v>1012932</v>
      </c>
      <c r="D209" s="14">
        <v>1104947647</v>
      </c>
      <c r="E209" s="26" t="s">
        <v>930</v>
      </c>
      <c r="F209" s="26" t="str">
        <f>INDEX('Mar - Aug'!X:X,MATCH(A209,'Mar - Aug'!B:B,0))</f>
        <v>Harris</v>
      </c>
      <c r="G209" s="26" t="s">
        <v>3016</v>
      </c>
      <c r="H209" s="26"/>
      <c r="I209" s="26" t="str">
        <f t="shared" si="15"/>
        <v/>
      </c>
      <c r="J209" s="299" t="s">
        <v>2901</v>
      </c>
      <c r="K209" s="299" t="s">
        <v>2902</v>
      </c>
      <c r="L209" s="299" t="s">
        <v>470</v>
      </c>
      <c r="M209" s="13">
        <v>1.0443869999999999E-2</v>
      </c>
      <c r="N209" s="13">
        <v>7.0631959999999994E-2</v>
      </c>
      <c r="O209" s="13">
        <v>0</v>
      </c>
      <c r="P209" s="13">
        <v>8.2089560000000006E-2</v>
      </c>
      <c r="Q209" s="13">
        <v>3.3690650000000003E-2</v>
      </c>
      <c r="R209" s="13">
        <v>5.5747400000000003E-2</v>
      </c>
      <c r="S209" s="13">
        <v>3.7344499999999998E-3</v>
      </c>
      <c r="T209" s="13">
        <v>0.15247816</v>
      </c>
      <c r="U209" s="13">
        <v>3.3690650000000003E-2</v>
      </c>
      <c r="V209" s="13">
        <v>6.9431216680000005E-2</v>
      </c>
      <c r="W209" s="13">
        <v>3.7344499999999998E-3</v>
      </c>
      <c r="X209" s="13">
        <v>0.15247816</v>
      </c>
      <c r="Y209" s="13">
        <v>3.3690650000000003E-2</v>
      </c>
      <c r="Z209" s="13">
        <v>6.7100361999999997E-2</v>
      </c>
      <c r="AA209" s="13">
        <v>3.7344499999999998E-3</v>
      </c>
      <c r="AB209" s="13">
        <v>0.15247816</v>
      </c>
      <c r="AC209" s="13">
        <v>3.3690650000000003E-2</v>
      </c>
      <c r="AD209" s="13">
        <v>6.8230473360000002E-2</v>
      </c>
      <c r="AE209" s="13">
        <v>3.7344499999999998E-3</v>
      </c>
      <c r="AF209" s="13">
        <v>0.15247816</v>
      </c>
      <c r="AG209" s="13">
        <v>3.3690650000000003E-2</v>
      </c>
      <c r="AH209" s="13">
        <v>6.3568764E-2</v>
      </c>
      <c r="AI209" s="13">
        <v>3.7344499999999998E-3</v>
      </c>
      <c r="AJ209" s="13">
        <v>0.15247816</v>
      </c>
      <c r="AK209" s="13">
        <v>3.3690650000000003E-2</v>
      </c>
      <c r="AL209" s="13">
        <v>6.7029730039999999E-2</v>
      </c>
      <c r="AM209" s="13">
        <v>3.7344499999999998E-3</v>
      </c>
      <c r="AN209" s="13">
        <v>0.15247816</v>
      </c>
      <c r="AO209" s="13">
        <v>3.3690650000000003E-2</v>
      </c>
      <c r="AP209" s="13">
        <v>6.0037166000000003E-2</v>
      </c>
      <c r="AQ209" s="13">
        <v>3.7344499999999998E-3</v>
      </c>
      <c r="AR209" s="13">
        <v>0.15247816</v>
      </c>
      <c r="AS209" s="13">
        <v>3.3690650000000003E-2</v>
      </c>
      <c r="AT209" s="13">
        <v>6.5687722800000001E-2</v>
      </c>
      <c r="AU209" s="13">
        <v>3.7344499999999998E-3</v>
      </c>
      <c r="AV209" s="13">
        <v>0.15247816</v>
      </c>
      <c r="AW209" s="13">
        <v>3.3690650000000003E-2</v>
      </c>
      <c r="AX209" s="13">
        <v>5.6505567999999999E-2</v>
      </c>
      <c r="AY209" s="13">
        <v>3.7344499999999998E-3</v>
      </c>
      <c r="AZ209" s="13">
        <v>0.15247816</v>
      </c>
      <c r="BA209" s="86">
        <v>0</v>
      </c>
      <c r="BB209" s="86">
        <v>7.5949367088607597E-2</v>
      </c>
      <c r="BC209" s="13">
        <v>0</v>
      </c>
      <c r="BD209" s="13">
        <v>0.119402985074627</v>
      </c>
      <c r="BE209" s="14">
        <v>2.1978021978022001E-2</v>
      </c>
      <c r="BF209" s="14">
        <v>0.102564102564103</v>
      </c>
      <c r="BG209" s="14">
        <v>0</v>
      </c>
      <c r="BH209" s="14">
        <v>9.7222222222222196E-2</v>
      </c>
      <c r="BI209" s="14">
        <v>2.1978021978022001E-2</v>
      </c>
      <c r="BJ209" s="14">
        <v>0.107142857142857</v>
      </c>
      <c r="BK209" s="14">
        <v>0</v>
      </c>
      <c r="BL209" s="430">
        <v>4.1666666666666699E-2</v>
      </c>
      <c r="BM209" s="14">
        <v>1.1235955056179799E-2</v>
      </c>
      <c r="BN209" s="14">
        <v>4.6511627906976702E-2</v>
      </c>
      <c r="BO209" s="14">
        <v>0</v>
      </c>
      <c r="BP209" s="14">
        <v>7.2463768115942004E-2</v>
      </c>
      <c r="BQ209" s="86">
        <v>1.1235955056179799E-2</v>
      </c>
      <c r="BR209" s="86">
        <v>4.6511627906976702E-2</v>
      </c>
      <c r="BS209" s="86">
        <v>0</v>
      </c>
      <c r="BT209" s="86">
        <v>7.2463768115942004E-2</v>
      </c>
      <c r="BU209" s="14" t="s">
        <v>35</v>
      </c>
      <c r="BV209" s="14" t="s">
        <v>35</v>
      </c>
      <c r="BW209" s="14" t="s">
        <v>35</v>
      </c>
      <c r="BX209" s="14" t="s">
        <v>35</v>
      </c>
      <c r="BY209" s="14" t="s">
        <v>35</v>
      </c>
      <c r="BZ209" s="14" t="s">
        <v>35</v>
      </c>
      <c r="CA209" s="14" t="s">
        <v>35</v>
      </c>
      <c r="CB209" s="14" t="s">
        <v>35</v>
      </c>
      <c r="CC209" s="14">
        <v>0</v>
      </c>
      <c r="CD209" s="14">
        <v>0</v>
      </c>
      <c r="CE209" s="14">
        <v>0</v>
      </c>
      <c r="CF209" s="14">
        <v>0</v>
      </c>
      <c r="CG209" s="14">
        <v>0</v>
      </c>
      <c r="CH209" s="14">
        <v>0</v>
      </c>
      <c r="CI209" s="14">
        <v>0</v>
      </c>
      <c r="CJ209" s="14">
        <f>INDEX('Monthy Targets'!AC:AC,(MATCH(FY2019_ALL_Targets!$B:$B,'Monthy Targets'!$B:$B,0)))</f>
        <v>0</v>
      </c>
      <c r="CK209" s="14">
        <f>INDEX('Monthy Targets'!AD:AD,(MATCH(FY2019_ALL_Targets!$B:$B,'Monthy Targets'!$B:$B,0)))</f>
        <v>0</v>
      </c>
      <c r="CL209" s="14">
        <f>INDEX('Monthy Targets'!AE:AE,(MATCH(FY2019_ALL_Targets!$B:$B,'Monthy Targets'!$B:$B,0)))</f>
        <v>0</v>
      </c>
      <c r="CM209" s="14">
        <f>INDEX('Monthy Targets'!AF:AF,(MATCH(FY2019_ALL_Targets!$B:$B,'Monthy Targets'!$B:$B,0)))</f>
        <v>0</v>
      </c>
      <c r="CN209" s="14">
        <f>INDEX('Monthy Targets'!AG:AG,(MATCH(FY2019_ALL_Targets!$B:$B,'Monthy Targets'!$B:$B,0)))</f>
        <v>0</v>
      </c>
      <c r="CO209" s="14">
        <v>0.52</v>
      </c>
      <c r="CP209" s="14">
        <v>0</v>
      </c>
      <c r="CQ209" s="14">
        <v>0.52</v>
      </c>
      <c r="CR209" s="14">
        <v>0.52</v>
      </c>
      <c r="CS209" s="14">
        <v>0.52</v>
      </c>
      <c r="CT209" s="14">
        <v>0</v>
      </c>
      <c r="CU209" s="14">
        <v>0.52</v>
      </c>
      <c r="CV209" s="14">
        <v>0.52</v>
      </c>
      <c r="CW209" s="14">
        <v>0.52</v>
      </c>
      <c r="CX209" s="14">
        <v>0</v>
      </c>
      <c r="CY209" s="14">
        <v>0.52</v>
      </c>
      <c r="CZ209" s="14">
        <v>0.52</v>
      </c>
      <c r="DA209" s="14">
        <f>IF('QIPP Scorecard'!$AA$1=4,IF(FY2019_ALL_Targets!$BU209="Yes",INDEX('Final Comp Values'!$BN:$BN,MATCH(FY2019_ALL_Targets!$A209,'Final Comp Values'!$B:$B,0)),IF($BU209="Min Data",0,0)),0)</f>
        <v>0.52</v>
      </c>
      <c r="DB209" s="14">
        <f>IF('QIPP Scorecard'!$AA$1=4,IF(FY2019_ALL_Targets!$BV209="Yes",INDEX('Final Comp Values'!$BN:$BN,MATCH(FY2019_ALL_Targets!$A209,'Final Comp Values'!$B:$B,0)),IF($BV209="Min Data",0,0)),0)</f>
        <v>0.52</v>
      </c>
      <c r="DC209" s="14">
        <f>IF('QIPP Scorecard'!$AA$1=4,IF(FY2019_ALL_Targets!$BW209="Yes",INDEX('Final Comp Values'!$BN:$BN,MATCH(FY2019_ALL_Targets!$A209,'Final Comp Values'!$B:$B,0)),IF(CI209="Min Data",0,0)),0)</f>
        <v>0.52</v>
      </c>
      <c r="DD209" s="14">
        <f>IF('QIPP Scorecard'!$AA$1=4,IF(FY2019_ALL_Targets!$BX209="Yes",INDEX('Final Comp Values'!$BN:$BN,MATCH(FY2019_ALL_Targets!$A209,'Final Comp Values'!$B:$B,0)),IF($BX209="Min Data",0,0)),0)</f>
        <v>0.52</v>
      </c>
      <c r="DE209" s="14">
        <v>0.97</v>
      </c>
      <c r="DF209" s="14">
        <v>0</v>
      </c>
      <c r="DG209" s="14">
        <v>0.97</v>
      </c>
      <c r="DH209" s="14">
        <v>0.97</v>
      </c>
      <c r="DI209" s="14">
        <v>0.97</v>
      </c>
      <c r="DJ209" s="14">
        <v>0</v>
      </c>
      <c r="DK209" s="14">
        <v>0.97</v>
      </c>
      <c r="DL209" s="14">
        <v>0.97</v>
      </c>
      <c r="DM209" s="14">
        <v>0.96</v>
      </c>
      <c r="DN209" s="14">
        <v>0</v>
      </c>
      <c r="DO209" s="14">
        <v>0.96</v>
      </c>
      <c r="DP209" s="14">
        <v>0.96</v>
      </c>
      <c r="DQ209" s="14">
        <f>IF('QIPP Scorecard'!$AA$1=4,IF(FY2019_ALL_Targets!$BY209="Yes",INDEX('Final Comp Values'!$BK:$BK,MATCH(FY2019_ALL_Targets!$A209,'Final Comp Values'!$B:$B,0)),IF($BY209="Min Data",0,0)),0)</f>
        <v>0.96</v>
      </c>
      <c r="DR209" s="14">
        <f>IF('QIPP Scorecard'!$AA$1=4,IF(FY2019_ALL_Targets!$BZ209="Yes",INDEX('Final Comp Values'!$BO:$BO,MATCH(FY2019_ALL_Targets!$A209,'Final Comp Values'!$B:$B,0)),IF($BZ209="Min Data",0,0)),0)</f>
        <v>0.96</v>
      </c>
      <c r="DS209" s="14">
        <f>IF('QIPP Scorecard'!$AA$1=4,IF(FY2019_ALL_Targets!$CA209="Yes",INDEX('Final Comp Values'!$BO:$BO,MATCH(FY2019_ALL_Targets!$A209,'Final Comp Values'!$B:$B,0)),IF($CA209="Min Data",0,0)),0)</f>
        <v>0.96</v>
      </c>
      <c r="DT209" s="14">
        <f>IF('QIPP Scorecard'!$AA$1=4,IF(FY2019_ALL_Targets!$CB209="Yes",INDEX('Final Comp Values'!$BO:$BO,MATCH(FY2019_ALL_Targets!$A209,'Final Comp Values'!$B:$B,0)),IF($CB209="Min Data",0,0)),0)</f>
        <v>0.96</v>
      </c>
      <c r="DU209" s="14">
        <v>0.45</v>
      </c>
      <c r="DV209" s="14">
        <v>0.51</v>
      </c>
      <c r="DW209" s="14">
        <v>0.53</v>
      </c>
      <c r="DX209" s="14">
        <v>0.69</v>
      </c>
      <c r="DY209" s="12">
        <f t="shared" si="16"/>
        <v>0</v>
      </c>
      <c r="DZ209" s="12">
        <f t="shared" si="17"/>
        <v>0</v>
      </c>
      <c r="EA209" s="12">
        <f t="shared" si="18"/>
        <v>0</v>
      </c>
      <c r="EB209" s="12">
        <f t="shared" si="19"/>
        <v>3</v>
      </c>
    </row>
    <row r="210" spans="1:132" x14ac:dyDescent="0.25">
      <c r="A210" s="297">
        <v>4361</v>
      </c>
      <c r="B210" s="347">
        <v>675327</v>
      </c>
      <c r="C210" s="297">
        <v>1026245</v>
      </c>
      <c r="D210" s="14">
        <v>1740301209</v>
      </c>
      <c r="E210" s="26" t="s">
        <v>913</v>
      </c>
      <c r="F210" s="26" t="str">
        <f>INDEX('Mar - Aug'!X:X,MATCH(A210,'Mar - Aug'!B:B,0))</f>
        <v>MRSA West</v>
      </c>
      <c r="G210" s="26" t="s">
        <v>3140</v>
      </c>
      <c r="H210" s="26"/>
      <c r="I210" s="26" t="str">
        <f t="shared" si="15"/>
        <v/>
      </c>
      <c r="J210" s="299" t="s">
        <v>179</v>
      </c>
      <c r="K210" s="299" t="s">
        <v>2344</v>
      </c>
      <c r="L210" s="299" t="s">
        <v>180</v>
      </c>
      <c r="M210" s="13">
        <v>0.12087912000000001</v>
      </c>
      <c r="N210" s="13">
        <v>1.829269E-2</v>
      </c>
      <c r="O210" s="13">
        <v>0</v>
      </c>
      <c r="P210" s="13">
        <v>0.20118343999999999</v>
      </c>
      <c r="Q210" s="13">
        <v>3.3690650000000003E-2</v>
      </c>
      <c r="R210" s="13">
        <v>5.5747400000000003E-2</v>
      </c>
      <c r="S210" s="13">
        <v>3.7344499999999998E-3</v>
      </c>
      <c r="T210" s="13">
        <v>0.15247816</v>
      </c>
      <c r="U210" s="13">
        <v>0.11882417496</v>
      </c>
      <c r="V210" s="13">
        <v>5.5747400000000003E-2</v>
      </c>
      <c r="W210" s="13">
        <v>3.7344499999999998E-3</v>
      </c>
      <c r="X210" s="13">
        <v>0.19776332152000001</v>
      </c>
      <c r="Y210" s="13">
        <v>0.114835164</v>
      </c>
      <c r="Z210" s="13">
        <v>5.5747400000000003E-2</v>
      </c>
      <c r="AA210" s="13">
        <v>3.7344499999999998E-3</v>
      </c>
      <c r="AB210" s="13">
        <v>0.19112426800000001</v>
      </c>
      <c r="AC210" s="13">
        <v>0.11676922992</v>
      </c>
      <c r="AD210" s="13">
        <v>5.5747400000000003E-2</v>
      </c>
      <c r="AE210" s="13">
        <v>3.7344499999999998E-3</v>
      </c>
      <c r="AF210" s="13">
        <v>0.19434320304</v>
      </c>
      <c r="AG210" s="13">
        <v>0.108791208</v>
      </c>
      <c r="AH210" s="13">
        <v>5.5747400000000003E-2</v>
      </c>
      <c r="AI210" s="13">
        <v>3.7344499999999998E-3</v>
      </c>
      <c r="AJ210" s="13">
        <v>0.18106509600000001</v>
      </c>
      <c r="AK210" s="13">
        <v>0.11471428488</v>
      </c>
      <c r="AL210" s="13">
        <v>5.5747400000000003E-2</v>
      </c>
      <c r="AM210" s="13">
        <v>3.7344499999999998E-3</v>
      </c>
      <c r="AN210" s="13">
        <v>0.19092308456000001</v>
      </c>
      <c r="AO210" s="13">
        <v>0.102747252</v>
      </c>
      <c r="AP210" s="13">
        <v>5.5747400000000003E-2</v>
      </c>
      <c r="AQ210" s="13">
        <v>3.7344499999999998E-3</v>
      </c>
      <c r="AR210" s="13">
        <v>0.171005924</v>
      </c>
      <c r="AS210" s="13">
        <v>0.1124175816</v>
      </c>
      <c r="AT210" s="13">
        <v>5.5747400000000003E-2</v>
      </c>
      <c r="AU210" s="13">
        <v>3.7344499999999998E-3</v>
      </c>
      <c r="AV210" s="13">
        <v>0.1871005992</v>
      </c>
      <c r="AW210" s="13">
        <v>9.6703295999999994E-2</v>
      </c>
      <c r="AX210" s="13">
        <v>5.5747400000000003E-2</v>
      </c>
      <c r="AY210" s="13">
        <v>3.7344499999999998E-3</v>
      </c>
      <c r="AZ210" s="13">
        <v>0.160946752</v>
      </c>
      <c r="BA210" s="86">
        <v>4.8780487804878099E-2</v>
      </c>
      <c r="BB210" s="86">
        <v>0</v>
      </c>
      <c r="BC210" s="13">
        <v>0</v>
      </c>
      <c r="BD210" s="13">
        <v>0.108108108108108</v>
      </c>
      <c r="BE210" s="14">
        <v>9.7560975609756101E-2</v>
      </c>
      <c r="BF210" s="14">
        <v>0</v>
      </c>
      <c r="BG210" s="14">
        <v>0</v>
      </c>
      <c r="BH210" s="14">
        <v>0.13888888888888901</v>
      </c>
      <c r="BI210" s="14">
        <v>8.8888888888888906E-2</v>
      </c>
      <c r="BJ210" s="14">
        <v>0</v>
      </c>
      <c r="BK210" s="14">
        <v>0</v>
      </c>
      <c r="BL210" s="430">
        <v>7.69230769230769E-2</v>
      </c>
      <c r="BM210" s="14">
        <v>0.10638297872340401</v>
      </c>
      <c r="BN210" s="14">
        <v>2.32558139534884E-2</v>
      </c>
      <c r="BO210" s="14">
        <v>0</v>
      </c>
      <c r="BP210" s="14">
        <v>0.12195121951219499</v>
      </c>
      <c r="BQ210" s="86">
        <v>0.10638297872340401</v>
      </c>
      <c r="BR210" s="86">
        <v>2.32558139534884E-2</v>
      </c>
      <c r="BS210" s="86">
        <v>0</v>
      </c>
      <c r="BT210" s="86">
        <v>0.12195121951219499</v>
      </c>
      <c r="BU210" s="14" t="s">
        <v>35</v>
      </c>
      <c r="BV210" s="14" t="s">
        <v>35</v>
      </c>
      <c r="BW210" s="14" t="s">
        <v>35</v>
      </c>
      <c r="BX210" s="14" t="s">
        <v>35</v>
      </c>
      <c r="BY210" s="14" t="s">
        <v>36</v>
      </c>
      <c r="BZ210" s="14" t="s">
        <v>35</v>
      </c>
      <c r="CA210" s="14" t="s">
        <v>35</v>
      </c>
      <c r="CB210" s="14" t="s">
        <v>35</v>
      </c>
      <c r="CC210" s="14">
        <v>3.49</v>
      </c>
      <c r="CD210" s="14">
        <v>3.49</v>
      </c>
      <c r="CE210" s="14">
        <v>3.49</v>
      </c>
      <c r="CF210" s="14">
        <v>3.49</v>
      </c>
      <c r="CG210" s="14">
        <v>3.49</v>
      </c>
      <c r="CH210" s="14">
        <v>3.49</v>
      </c>
      <c r="CI210" s="14">
        <v>3.42</v>
      </c>
      <c r="CJ210" s="14">
        <f>INDEX('Monthy Targets'!AC:AC,(MATCH(FY2019_ALL_Targets!$B:$B,'Monthy Targets'!$B:$B,0)))</f>
        <v>3.41</v>
      </c>
      <c r="CK210" s="14">
        <f>INDEX('Monthy Targets'!AD:AD,(MATCH(FY2019_ALL_Targets!$B:$B,'Monthy Targets'!$B:$B,0)))</f>
        <v>3.41</v>
      </c>
      <c r="CL210" s="14">
        <f>INDEX('Monthy Targets'!AE:AE,(MATCH(FY2019_ALL_Targets!$B:$B,'Monthy Targets'!$B:$B,0)))</f>
        <v>3.41</v>
      </c>
      <c r="CM210" s="14">
        <f>INDEX('Monthy Targets'!AF:AF,(MATCH(FY2019_ALL_Targets!$B:$B,'Monthy Targets'!$B:$B,0)))</f>
        <v>3.41</v>
      </c>
      <c r="CN210" s="14">
        <f>INDEX('Monthy Targets'!AG:AG,(MATCH(FY2019_ALL_Targets!$B:$B,'Monthy Targets'!$B:$B,0)))</f>
        <v>3.41</v>
      </c>
      <c r="CO210" s="14">
        <v>0.24</v>
      </c>
      <c r="CP210" s="14">
        <v>0.24</v>
      </c>
      <c r="CQ210" s="14">
        <v>0.24</v>
      </c>
      <c r="CR210" s="14">
        <v>0.24</v>
      </c>
      <c r="CS210" s="14">
        <v>0.24</v>
      </c>
      <c r="CT210" s="14">
        <v>0.24</v>
      </c>
      <c r="CU210" s="14">
        <v>0.24</v>
      </c>
      <c r="CV210" s="14">
        <v>0.24</v>
      </c>
      <c r="CW210" s="14">
        <v>0.23</v>
      </c>
      <c r="CX210" s="14">
        <v>0.23</v>
      </c>
      <c r="CY210" s="14">
        <v>0.23</v>
      </c>
      <c r="CZ210" s="14">
        <v>0.23</v>
      </c>
      <c r="DA210" s="14">
        <f>IF('QIPP Scorecard'!$AA$1=4,IF(FY2019_ALL_Targets!$BU210="Yes",INDEX('Final Comp Values'!$BN:$BN,MATCH(FY2019_ALL_Targets!$A210,'Final Comp Values'!$B:$B,0)),IF($BU210="Min Data",0,0)),0)</f>
        <v>0.23</v>
      </c>
      <c r="DB210" s="14">
        <f>IF('QIPP Scorecard'!$AA$1=4,IF(FY2019_ALL_Targets!$BV210="Yes",INDEX('Final Comp Values'!$BN:$BN,MATCH(FY2019_ALL_Targets!$A210,'Final Comp Values'!$B:$B,0)),IF($BV210="Min Data",0,0)),0)</f>
        <v>0.23</v>
      </c>
      <c r="DC210" s="14">
        <f>IF('QIPP Scorecard'!$AA$1=4,IF(FY2019_ALL_Targets!$BW210="Yes",INDEX('Final Comp Values'!$BN:$BN,MATCH(FY2019_ALL_Targets!$A210,'Final Comp Values'!$B:$B,0)),IF(CI210="Min Data",0,0)),0)</f>
        <v>0.23</v>
      </c>
      <c r="DD210" s="14">
        <f>IF('QIPP Scorecard'!$AA$1=4,IF(FY2019_ALL_Targets!$BX210="Yes",INDEX('Final Comp Values'!$BN:$BN,MATCH(FY2019_ALL_Targets!$A210,'Final Comp Values'!$B:$B,0)),IF($BX210="Min Data",0,0)),0)</f>
        <v>0.23</v>
      </c>
      <c r="DE210" s="14">
        <v>0.44</v>
      </c>
      <c r="DF210" s="14">
        <v>0.44</v>
      </c>
      <c r="DG210" s="14">
        <v>0.44</v>
      </c>
      <c r="DH210" s="14">
        <v>0.44</v>
      </c>
      <c r="DI210" s="14">
        <v>0.44</v>
      </c>
      <c r="DJ210" s="14">
        <v>0.44</v>
      </c>
      <c r="DK210" s="14">
        <v>0.44</v>
      </c>
      <c r="DL210" s="14">
        <v>0.44</v>
      </c>
      <c r="DM210" s="14">
        <v>0.43</v>
      </c>
      <c r="DN210" s="14">
        <v>0.43</v>
      </c>
      <c r="DO210" s="14">
        <v>0.43</v>
      </c>
      <c r="DP210" s="14">
        <v>0.43</v>
      </c>
      <c r="DQ210" s="14">
        <f>IF('QIPP Scorecard'!$AA$1=4,IF(FY2019_ALL_Targets!$BY210="Yes",INDEX('Final Comp Values'!$BK:$BK,MATCH(FY2019_ALL_Targets!$A210,'Final Comp Values'!$B:$B,0)),IF($BY210="Min Data",0,0)),0)</f>
        <v>0</v>
      </c>
      <c r="DR210" s="14">
        <f>IF('QIPP Scorecard'!$AA$1=4,IF(FY2019_ALL_Targets!$BZ210="Yes",INDEX('Final Comp Values'!$BO:$BO,MATCH(FY2019_ALL_Targets!$A210,'Final Comp Values'!$B:$B,0)),IF($BZ210="Min Data",0,0)),0)</f>
        <v>0.43</v>
      </c>
      <c r="DS210" s="14">
        <f>IF('QIPP Scorecard'!$AA$1=4,IF(FY2019_ALL_Targets!$CA210="Yes",INDEX('Final Comp Values'!$BO:$BO,MATCH(FY2019_ALL_Targets!$A210,'Final Comp Values'!$B:$B,0)),IF($CA210="Min Data",0,0)),0)</f>
        <v>0.43</v>
      </c>
      <c r="DT210" s="14">
        <f>IF('QIPP Scorecard'!$AA$1=4,IF(FY2019_ALL_Targets!$CB210="Yes",INDEX('Final Comp Values'!$BO:$BO,MATCH(FY2019_ALL_Targets!$A210,'Final Comp Values'!$B:$B,0)),IF($CB210="Min Data",0,0)),0)</f>
        <v>0.43</v>
      </c>
      <c r="DU210" s="14">
        <v>0.62</v>
      </c>
      <c r="DV210" s="14">
        <v>0.7</v>
      </c>
      <c r="DW210" s="14">
        <v>0.73</v>
      </c>
      <c r="DX210" s="14">
        <v>0.67</v>
      </c>
      <c r="DY210" s="12">
        <f t="shared" si="16"/>
        <v>0</v>
      </c>
      <c r="DZ210" s="12">
        <f t="shared" si="17"/>
        <v>1</v>
      </c>
      <c r="EA210" s="12">
        <f t="shared" si="18"/>
        <v>0</v>
      </c>
      <c r="EB210" s="12">
        <f t="shared" si="19"/>
        <v>0</v>
      </c>
    </row>
    <row r="211" spans="1:132" x14ac:dyDescent="0.25">
      <c r="A211" s="297">
        <v>4594</v>
      </c>
      <c r="B211" s="347">
        <v>675329</v>
      </c>
      <c r="C211" s="297">
        <v>1026247</v>
      </c>
      <c r="D211" s="14">
        <v>1063533511</v>
      </c>
      <c r="E211" s="26" t="s">
        <v>923</v>
      </c>
      <c r="F211" s="26" t="str">
        <f>INDEX('Mar - Aug'!X:X,MATCH(A211,'Mar - Aug'!B:B,0))</f>
        <v>Lubbock</v>
      </c>
      <c r="G211" s="26" t="s">
        <v>3147</v>
      </c>
      <c r="H211" s="26"/>
      <c r="I211" s="26" t="str">
        <f t="shared" si="15"/>
        <v/>
      </c>
      <c r="J211" s="299" t="s">
        <v>539</v>
      </c>
      <c r="K211" s="299" t="s">
        <v>2658</v>
      </c>
      <c r="L211" s="299" t="s">
        <v>540</v>
      </c>
      <c r="M211" s="13">
        <v>5.9360749999999997E-2</v>
      </c>
      <c r="N211" s="13">
        <v>7.2992600000000001E-3</v>
      </c>
      <c r="O211" s="13">
        <v>0</v>
      </c>
      <c r="P211" s="13">
        <v>0.10900474</v>
      </c>
      <c r="Q211" s="13">
        <v>3.3690650000000003E-2</v>
      </c>
      <c r="R211" s="13">
        <v>5.5747400000000003E-2</v>
      </c>
      <c r="S211" s="13">
        <v>3.7344499999999998E-3</v>
      </c>
      <c r="T211" s="13">
        <v>0.15247816</v>
      </c>
      <c r="U211" s="13">
        <v>5.8351617250000001E-2</v>
      </c>
      <c r="V211" s="13">
        <v>5.5747400000000003E-2</v>
      </c>
      <c r="W211" s="13">
        <v>3.7344499999999998E-3</v>
      </c>
      <c r="X211" s="13">
        <v>0.15247816</v>
      </c>
      <c r="Y211" s="13">
        <v>5.6392712499999997E-2</v>
      </c>
      <c r="Z211" s="13">
        <v>5.5747400000000003E-2</v>
      </c>
      <c r="AA211" s="13">
        <v>3.7344499999999998E-3</v>
      </c>
      <c r="AB211" s="13">
        <v>0.15247816</v>
      </c>
      <c r="AC211" s="13">
        <v>5.7342484499999999E-2</v>
      </c>
      <c r="AD211" s="13">
        <v>5.5747400000000003E-2</v>
      </c>
      <c r="AE211" s="13">
        <v>3.7344499999999998E-3</v>
      </c>
      <c r="AF211" s="13">
        <v>0.15247816</v>
      </c>
      <c r="AG211" s="13">
        <v>5.3424674999999998E-2</v>
      </c>
      <c r="AH211" s="13">
        <v>5.5747400000000003E-2</v>
      </c>
      <c r="AI211" s="13">
        <v>3.7344499999999998E-3</v>
      </c>
      <c r="AJ211" s="13">
        <v>0.15247816</v>
      </c>
      <c r="AK211" s="13">
        <v>5.6333351750000003E-2</v>
      </c>
      <c r="AL211" s="13">
        <v>5.5747400000000003E-2</v>
      </c>
      <c r="AM211" s="13">
        <v>3.7344499999999998E-3</v>
      </c>
      <c r="AN211" s="13">
        <v>0.15247816</v>
      </c>
      <c r="AO211" s="13">
        <v>5.0456637499999998E-2</v>
      </c>
      <c r="AP211" s="13">
        <v>5.5747400000000003E-2</v>
      </c>
      <c r="AQ211" s="13">
        <v>3.7344499999999998E-3</v>
      </c>
      <c r="AR211" s="13">
        <v>0.15247816</v>
      </c>
      <c r="AS211" s="13">
        <v>5.5205497499999999E-2</v>
      </c>
      <c r="AT211" s="13">
        <v>5.5747400000000003E-2</v>
      </c>
      <c r="AU211" s="13">
        <v>3.7344499999999998E-3</v>
      </c>
      <c r="AV211" s="13">
        <v>0.15247816</v>
      </c>
      <c r="AW211" s="13">
        <v>4.7488599999999999E-2</v>
      </c>
      <c r="AX211" s="13">
        <v>5.5747400000000003E-2</v>
      </c>
      <c r="AY211" s="13">
        <v>3.7344499999999998E-3</v>
      </c>
      <c r="AZ211" s="13">
        <v>0.15247816</v>
      </c>
      <c r="BA211" s="86">
        <v>3.5714285714285698E-2</v>
      </c>
      <c r="BB211" s="86">
        <v>0</v>
      </c>
      <c r="BC211" s="13">
        <v>0</v>
      </c>
      <c r="BD211" s="13">
        <v>0.18181818181818199</v>
      </c>
      <c r="BE211" s="14">
        <v>6.4516129032258104E-2</v>
      </c>
      <c r="BF211" s="14">
        <v>4.4444444444444398E-2</v>
      </c>
      <c r="BG211" s="14">
        <v>0</v>
      </c>
      <c r="BH211" s="14">
        <v>0.14754098360655701</v>
      </c>
      <c r="BI211" s="14">
        <v>3.5087719298245598E-2</v>
      </c>
      <c r="BJ211" s="14">
        <v>0</v>
      </c>
      <c r="BK211" s="14">
        <v>0</v>
      </c>
      <c r="BL211" s="430">
        <v>0.12727272727272701</v>
      </c>
      <c r="BM211" s="14">
        <v>5.8823529411764698E-2</v>
      </c>
      <c r="BN211" s="14">
        <v>0</v>
      </c>
      <c r="BO211" s="14">
        <v>0</v>
      </c>
      <c r="BP211" s="14">
        <v>0.12</v>
      </c>
      <c r="BQ211" s="86">
        <v>5.8823529411764698E-2</v>
      </c>
      <c r="BR211" s="86">
        <v>0</v>
      </c>
      <c r="BS211" s="86">
        <v>0</v>
      </c>
      <c r="BT211" s="86">
        <v>0.12</v>
      </c>
      <c r="BU211" s="14" t="s">
        <v>36</v>
      </c>
      <c r="BV211" s="14" t="s">
        <v>35</v>
      </c>
      <c r="BW211" s="14" t="s">
        <v>35</v>
      </c>
      <c r="BX211" s="14" t="s">
        <v>35</v>
      </c>
      <c r="BY211" s="14" t="s">
        <v>36</v>
      </c>
      <c r="BZ211" s="14" t="s">
        <v>35</v>
      </c>
      <c r="CA211" s="14" t="s">
        <v>35</v>
      </c>
      <c r="CB211" s="14" t="s">
        <v>35</v>
      </c>
      <c r="CC211" s="14">
        <v>13.35</v>
      </c>
      <c r="CD211" s="14">
        <v>13.35</v>
      </c>
      <c r="CE211" s="14">
        <v>13.35</v>
      </c>
      <c r="CF211" s="14">
        <v>13.35</v>
      </c>
      <c r="CG211" s="14">
        <v>13.35</v>
      </c>
      <c r="CH211" s="14">
        <v>13.35</v>
      </c>
      <c r="CI211" s="14">
        <v>13.54</v>
      </c>
      <c r="CJ211" s="14">
        <f>INDEX('Monthy Targets'!AC:AC,(MATCH(FY2019_ALL_Targets!$B:$B,'Monthy Targets'!$B:$B,0)))</f>
        <v>13.5</v>
      </c>
      <c r="CK211" s="14">
        <f>INDEX('Monthy Targets'!AD:AD,(MATCH(FY2019_ALL_Targets!$B:$B,'Monthy Targets'!$B:$B,0)))</f>
        <v>13.5</v>
      </c>
      <c r="CL211" s="14">
        <f>INDEX('Monthy Targets'!AE:AE,(MATCH(FY2019_ALL_Targets!$B:$B,'Monthy Targets'!$B:$B,0)))</f>
        <v>13.5</v>
      </c>
      <c r="CM211" s="14">
        <f>INDEX('Monthy Targets'!AF:AF,(MATCH(FY2019_ALL_Targets!$B:$B,'Monthy Targets'!$B:$B,0)))</f>
        <v>13.5</v>
      </c>
      <c r="CN211" s="14">
        <f>INDEX('Monthy Targets'!AG:AG,(MATCH(FY2019_ALL_Targets!$B:$B,'Monthy Targets'!$B:$B,0)))</f>
        <v>13.5</v>
      </c>
      <c r="CO211" s="14">
        <v>0.9</v>
      </c>
      <c r="CP211" s="14">
        <v>0.9</v>
      </c>
      <c r="CQ211" s="14">
        <v>0.9</v>
      </c>
      <c r="CR211" s="14">
        <v>0</v>
      </c>
      <c r="CS211" s="14">
        <v>0</v>
      </c>
      <c r="CT211" s="14">
        <v>0.9</v>
      </c>
      <c r="CU211" s="14">
        <v>0.9</v>
      </c>
      <c r="CV211" s="14">
        <v>0.9</v>
      </c>
      <c r="CW211" s="14">
        <v>0.92</v>
      </c>
      <c r="CX211" s="14">
        <v>0.92</v>
      </c>
      <c r="CY211" s="14">
        <v>0.92</v>
      </c>
      <c r="CZ211" s="14">
        <v>0.92</v>
      </c>
      <c r="DA211" s="14">
        <f>IF('QIPP Scorecard'!$AA$1=4,IF(FY2019_ALL_Targets!$BU211="Yes",INDEX('Final Comp Values'!$BN:$BN,MATCH(FY2019_ALL_Targets!$A211,'Final Comp Values'!$B:$B,0)),IF($BU211="Min Data",0,0)),0)</f>
        <v>0</v>
      </c>
      <c r="DB211" s="14">
        <f>IF('QIPP Scorecard'!$AA$1=4,IF(FY2019_ALL_Targets!$BV211="Yes",INDEX('Final Comp Values'!$BN:$BN,MATCH(FY2019_ALL_Targets!$A211,'Final Comp Values'!$B:$B,0)),IF($BV211="Min Data",0,0)),0)</f>
        <v>0.92</v>
      </c>
      <c r="DC211" s="14">
        <f>IF('QIPP Scorecard'!$AA$1=4,IF(FY2019_ALL_Targets!$BW211="Yes",INDEX('Final Comp Values'!$BN:$BN,MATCH(FY2019_ALL_Targets!$A211,'Final Comp Values'!$B:$B,0)),IF(CI211="Min Data",0,0)),0)</f>
        <v>0.92</v>
      </c>
      <c r="DD211" s="14">
        <f>IF('QIPP Scorecard'!$AA$1=4,IF(FY2019_ALL_Targets!$BX211="Yes",INDEX('Final Comp Values'!$BN:$BN,MATCH(FY2019_ALL_Targets!$A211,'Final Comp Values'!$B:$B,0)),IF($BX211="Min Data",0,0)),0)</f>
        <v>0.92</v>
      </c>
      <c r="DE211" s="14">
        <v>1.68</v>
      </c>
      <c r="DF211" s="14">
        <v>1.68</v>
      </c>
      <c r="DG211" s="14">
        <v>1.68</v>
      </c>
      <c r="DH211" s="14">
        <v>0</v>
      </c>
      <c r="DI211" s="14">
        <v>0</v>
      </c>
      <c r="DJ211" s="14">
        <v>1.68</v>
      </c>
      <c r="DK211" s="14">
        <v>1.68</v>
      </c>
      <c r="DL211" s="14">
        <v>1.68</v>
      </c>
      <c r="DM211" s="14">
        <v>1.7</v>
      </c>
      <c r="DN211" s="14">
        <v>1.7</v>
      </c>
      <c r="DO211" s="14">
        <v>1.7</v>
      </c>
      <c r="DP211" s="14">
        <v>1.7</v>
      </c>
      <c r="DQ211" s="14">
        <f>IF('QIPP Scorecard'!$AA$1=4,IF(FY2019_ALL_Targets!$BY211="Yes",INDEX('Final Comp Values'!$BK:$BK,MATCH(FY2019_ALL_Targets!$A211,'Final Comp Values'!$B:$B,0)),IF($BY211="Min Data",0,0)),0)</f>
        <v>0</v>
      </c>
      <c r="DR211" s="14">
        <f>IF('QIPP Scorecard'!$AA$1=4,IF(FY2019_ALL_Targets!$BZ211="Yes",INDEX('Final Comp Values'!$BO:$BO,MATCH(FY2019_ALL_Targets!$A211,'Final Comp Values'!$B:$B,0)),IF($BZ211="Min Data",0,0)),0)</f>
        <v>1.7</v>
      </c>
      <c r="DS211" s="14">
        <f>IF('QIPP Scorecard'!$AA$1=4,IF(FY2019_ALL_Targets!$CA211="Yes",INDEX('Final Comp Values'!$BO:$BO,MATCH(FY2019_ALL_Targets!$A211,'Final Comp Values'!$B:$B,0)),IF($CA211="Min Data",0,0)),0)</f>
        <v>1.7</v>
      </c>
      <c r="DT211" s="14">
        <f>IF('QIPP Scorecard'!$AA$1=4,IF(FY2019_ALL_Targets!$CB211="Yes",INDEX('Final Comp Values'!$BO:$BO,MATCH(FY2019_ALL_Targets!$A211,'Final Comp Values'!$B:$B,0)),IF($CB211="Min Data",0,0)),0)</f>
        <v>1.7</v>
      </c>
      <c r="DU211" s="14">
        <v>2.12</v>
      </c>
      <c r="DV211" s="14">
        <v>2.39</v>
      </c>
      <c r="DW211" s="14">
        <v>2.79</v>
      </c>
      <c r="DX211" s="14">
        <v>2.44</v>
      </c>
      <c r="DY211" s="12">
        <f t="shared" si="16"/>
        <v>1</v>
      </c>
      <c r="DZ211" s="12">
        <f t="shared" si="17"/>
        <v>1</v>
      </c>
      <c r="EA211" s="12">
        <f t="shared" si="18"/>
        <v>0</v>
      </c>
      <c r="EB211" s="12">
        <f t="shared" si="19"/>
        <v>0</v>
      </c>
    </row>
    <row r="212" spans="1:132" x14ac:dyDescent="0.25">
      <c r="A212" s="297">
        <v>4846</v>
      </c>
      <c r="B212" s="347">
        <v>675336</v>
      </c>
      <c r="C212" s="297">
        <v>1028736</v>
      </c>
      <c r="D212" s="14">
        <v>1174729750</v>
      </c>
      <c r="E212" s="26" t="s">
        <v>923</v>
      </c>
      <c r="F212" s="26" t="str">
        <f>INDEX('Mar - Aug'!X:X,MATCH(A212,'Mar - Aug'!B:B,0))</f>
        <v>Lubbock</v>
      </c>
      <c r="G212" s="26" t="s">
        <v>3071</v>
      </c>
      <c r="H212" s="26"/>
      <c r="I212" s="26" t="str">
        <f t="shared" si="15"/>
        <v/>
      </c>
      <c r="J212" s="299" t="s">
        <v>222</v>
      </c>
      <c r="K212" s="299" t="s">
        <v>1011</v>
      </c>
      <c r="L212" s="299" t="s">
        <v>223</v>
      </c>
      <c r="M212" s="13">
        <v>2.7027019999999999E-2</v>
      </c>
      <c r="N212" s="13">
        <v>5.8064539999999998E-2</v>
      </c>
      <c r="O212" s="13">
        <v>0</v>
      </c>
      <c r="P212" s="13">
        <v>0.2418033</v>
      </c>
      <c r="Q212" s="13">
        <v>3.3690650000000003E-2</v>
      </c>
      <c r="R212" s="13">
        <v>5.5747400000000003E-2</v>
      </c>
      <c r="S212" s="13">
        <v>3.7344499999999998E-3</v>
      </c>
      <c r="T212" s="13">
        <v>0.15247816</v>
      </c>
      <c r="U212" s="13">
        <v>3.3690650000000003E-2</v>
      </c>
      <c r="V212" s="13">
        <v>5.7077442819999998E-2</v>
      </c>
      <c r="W212" s="13">
        <v>3.7344499999999998E-3</v>
      </c>
      <c r="X212" s="13">
        <v>0.2376926439</v>
      </c>
      <c r="Y212" s="13">
        <v>3.3690650000000003E-2</v>
      </c>
      <c r="Z212" s="13">
        <v>5.5747400000000003E-2</v>
      </c>
      <c r="AA212" s="13">
        <v>3.7344499999999998E-3</v>
      </c>
      <c r="AB212" s="13">
        <v>0.22971313500000001</v>
      </c>
      <c r="AC212" s="13">
        <v>3.3690650000000003E-2</v>
      </c>
      <c r="AD212" s="13">
        <v>5.6090345639999997E-2</v>
      </c>
      <c r="AE212" s="13">
        <v>3.7344499999999998E-3</v>
      </c>
      <c r="AF212" s="13">
        <v>0.2335819878</v>
      </c>
      <c r="AG212" s="13">
        <v>3.3690650000000003E-2</v>
      </c>
      <c r="AH212" s="13">
        <v>5.5747400000000003E-2</v>
      </c>
      <c r="AI212" s="13">
        <v>3.7344499999999998E-3</v>
      </c>
      <c r="AJ212" s="13">
        <v>0.21762297</v>
      </c>
      <c r="AK212" s="13">
        <v>3.3690650000000003E-2</v>
      </c>
      <c r="AL212" s="13">
        <v>5.5747400000000003E-2</v>
      </c>
      <c r="AM212" s="13">
        <v>3.7344499999999998E-3</v>
      </c>
      <c r="AN212" s="13">
        <v>0.2294713317</v>
      </c>
      <c r="AO212" s="13">
        <v>3.3690650000000003E-2</v>
      </c>
      <c r="AP212" s="13">
        <v>5.5747400000000003E-2</v>
      </c>
      <c r="AQ212" s="13">
        <v>3.7344499999999998E-3</v>
      </c>
      <c r="AR212" s="13">
        <v>0.20553280500000001</v>
      </c>
      <c r="AS212" s="13">
        <v>3.3690650000000003E-2</v>
      </c>
      <c r="AT212" s="13">
        <v>5.5747400000000003E-2</v>
      </c>
      <c r="AU212" s="13">
        <v>3.7344499999999998E-3</v>
      </c>
      <c r="AV212" s="13">
        <v>0.22487706900000001</v>
      </c>
      <c r="AW212" s="13">
        <v>3.3690650000000003E-2</v>
      </c>
      <c r="AX212" s="13">
        <v>5.5747400000000003E-2</v>
      </c>
      <c r="AY212" s="13">
        <v>3.7344499999999998E-3</v>
      </c>
      <c r="AZ212" s="13">
        <v>0.19344264</v>
      </c>
      <c r="BA212" s="86">
        <v>0</v>
      </c>
      <c r="BB212" s="86">
        <v>0</v>
      </c>
      <c r="BC212" s="13">
        <v>0</v>
      </c>
      <c r="BD212" s="13">
        <v>0.22222222222222199</v>
      </c>
      <c r="BE212" s="14">
        <v>0</v>
      </c>
      <c r="BF212" s="14">
        <v>0</v>
      </c>
      <c r="BG212" s="14">
        <v>0</v>
      </c>
      <c r="BH212" s="14">
        <v>0.25531914893617003</v>
      </c>
      <c r="BI212" s="14">
        <v>0</v>
      </c>
      <c r="BJ212" s="14">
        <v>2.9411764705882401E-2</v>
      </c>
      <c r="BK212" s="14">
        <v>0</v>
      </c>
      <c r="BL212" s="430">
        <v>0.23529411764705899</v>
      </c>
      <c r="BM212" s="14">
        <v>0</v>
      </c>
      <c r="BN212" s="14">
        <v>2.4390243902439001E-2</v>
      </c>
      <c r="BO212" s="14">
        <v>0</v>
      </c>
      <c r="BP212" s="14">
        <v>0.218181818181818</v>
      </c>
      <c r="BQ212" s="86">
        <v>0</v>
      </c>
      <c r="BR212" s="86">
        <v>2.4390243902439001E-2</v>
      </c>
      <c r="BS212" s="86">
        <v>0</v>
      </c>
      <c r="BT212" s="86">
        <v>0.218181818181818</v>
      </c>
      <c r="BU212" s="14" t="s">
        <v>35</v>
      </c>
      <c r="BV212" s="14" t="s">
        <v>35</v>
      </c>
      <c r="BW212" s="14" t="s">
        <v>35</v>
      </c>
      <c r="BX212" s="14" t="s">
        <v>35</v>
      </c>
      <c r="BY212" s="14" t="s">
        <v>35</v>
      </c>
      <c r="BZ212" s="14" t="s">
        <v>35</v>
      </c>
      <c r="CA212" s="14" t="s">
        <v>35</v>
      </c>
      <c r="CB212" s="14" t="s">
        <v>36</v>
      </c>
      <c r="CC212" s="14">
        <v>15.28</v>
      </c>
      <c r="CD212" s="14">
        <v>15.28</v>
      </c>
      <c r="CE212" s="14">
        <v>15.28</v>
      </c>
      <c r="CF212" s="14">
        <v>15.28</v>
      </c>
      <c r="CG212" s="14">
        <v>15.28</v>
      </c>
      <c r="CH212" s="14">
        <v>15.28</v>
      </c>
      <c r="CI212" s="14">
        <v>15.5</v>
      </c>
      <c r="CJ212" s="14">
        <f>INDEX('Monthy Targets'!AC:AC,(MATCH(FY2019_ALL_Targets!$B:$B,'Monthy Targets'!$B:$B,0)))</f>
        <v>15.45</v>
      </c>
      <c r="CK212" s="14">
        <f>INDEX('Monthy Targets'!AD:AD,(MATCH(FY2019_ALL_Targets!$B:$B,'Monthy Targets'!$B:$B,0)))</f>
        <v>15.45</v>
      </c>
      <c r="CL212" s="14">
        <f>INDEX('Monthy Targets'!AE:AE,(MATCH(FY2019_ALL_Targets!$B:$B,'Monthy Targets'!$B:$B,0)))</f>
        <v>15.45</v>
      </c>
      <c r="CM212" s="14">
        <f>INDEX('Monthy Targets'!AF:AF,(MATCH(FY2019_ALL_Targets!$B:$B,'Monthy Targets'!$B:$B,0)))</f>
        <v>15.45</v>
      </c>
      <c r="CN212" s="14">
        <f>INDEX('Monthy Targets'!AG:AG,(MATCH(FY2019_ALL_Targets!$B:$B,'Monthy Targets'!$B:$B,0)))</f>
        <v>15.45</v>
      </c>
      <c r="CO212" s="14">
        <v>1.03</v>
      </c>
      <c r="CP212" s="14">
        <v>1.03</v>
      </c>
      <c r="CQ212" s="14">
        <v>1.03</v>
      </c>
      <c r="CR212" s="14">
        <v>1.03</v>
      </c>
      <c r="CS212" s="14">
        <v>1.03</v>
      </c>
      <c r="CT212" s="14">
        <v>1.03</v>
      </c>
      <c r="CU212" s="14">
        <v>1.03</v>
      </c>
      <c r="CV212" s="14">
        <v>0</v>
      </c>
      <c r="CW212" s="14">
        <v>1.05</v>
      </c>
      <c r="CX212" s="14">
        <v>1.05</v>
      </c>
      <c r="CY212" s="14">
        <v>1.05</v>
      </c>
      <c r="CZ212" s="14">
        <v>0</v>
      </c>
      <c r="DA212" s="14">
        <f>IF('QIPP Scorecard'!$AA$1=4,IF(FY2019_ALL_Targets!$BU212="Yes",INDEX('Final Comp Values'!$BN:$BN,MATCH(FY2019_ALL_Targets!$A212,'Final Comp Values'!$B:$B,0)),IF($BU212="Min Data",0,0)),0)</f>
        <v>1.05</v>
      </c>
      <c r="DB212" s="14">
        <f>IF('QIPP Scorecard'!$AA$1=4,IF(FY2019_ALL_Targets!$BV212="Yes",INDEX('Final Comp Values'!$BN:$BN,MATCH(FY2019_ALL_Targets!$A212,'Final Comp Values'!$B:$B,0)),IF($BV212="Min Data",0,0)),0)</f>
        <v>1.05</v>
      </c>
      <c r="DC212" s="14">
        <f>IF('QIPP Scorecard'!$AA$1=4,IF(FY2019_ALL_Targets!$BW212="Yes",INDEX('Final Comp Values'!$BN:$BN,MATCH(FY2019_ALL_Targets!$A212,'Final Comp Values'!$B:$B,0)),IF(CI212="Min Data",0,0)),0)</f>
        <v>1.05</v>
      </c>
      <c r="DD212" s="14">
        <f>IF('QIPP Scorecard'!$AA$1=4,IF(FY2019_ALL_Targets!$BX212="Yes",INDEX('Final Comp Values'!$BN:$BN,MATCH(FY2019_ALL_Targets!$A212,'Final Comp Values'!$B:$B,0)),IF($BX212="Min Data",0,0)),0)</f>
        <v>1.05</v>
      </c>
      <c r="DE212" s="14">
        <v>1.92</v>
      </c>
      <c r="DF212" s="14">
        <v>1.92</v>
      </c>
      <c r="DG212" s="14">
        <v>1.92</v>
      </c>
      <c r="DH212" s="14">
        <v>1.92</v>
      </c>
      <c r="DI212" s="14">
        <v>1.92</v>
      </c>
      <c r="DJ212" s="14">
        <v>1.92</v>
      </c>
      <c r="DK212" s="14">
        <v>1.92</v>
      </c>
      <c r="DL212" s="14">
        <v>0</v>
      </c>
      <c r="DM212" s="14">
        <v>1.95</v>
      </c>
      <c r="DN212" s="14">
        <v>1.95</v>
      </c>
      <c r="DO212" s="14">
        <v>1.95</v>
      </c>
      <c r="DP212" s="14">
        <v>0</v>
      </c>
      <c r="DQ212" s="14">
        <f>IF('QIPP Scorecard'!$AA$1=4,IF(FY2019_ALL_Targets!$BY212="Yes",INDEX('Final Comp Values'!$BK:$BK,MATCH(FY2019_ALL_Targets!$A212,'Final Comp Values'!$B:$B,0)),IF($BY212="Min Data",0,0)),0)</f>
        <v>1.95</v>
      </c>
      <c r="DR212" s="14">
        <f>IF('QIPP Scorecard'!$AA$1=4,IF(FY2019_ALL_Targets!$BZ212="Yes",INDEX('Final Comp Values'!$BO:$BO,MATCH(FY2019_ALL_Targets!$A212,'Final Comp Values'!$B:$B,0)),IF($BZ212="Min Data",0,0)),0)</f>
        <v>1.95</v>
      </c>
      <c r="DS212" s="14">
        <f>IF('QIPP Scorecard'!$AA$1=4,IF(FY2019_ALL_Targets!$CA212="Yes",INDEX('Final Comp Values'!$BO:$BO,MATCH(FY2019_ALL_Targets!$A212,'Final Comp Values'!$B:$B,0)),IF($CA212="Min Data",0,0)),0)</f>
        <v>1.95</v>
      </c>
      <c r="DT212" s="14">
        <f>IF('QIPP Scorecard'!$AA$1=4,IF(FY2019_ALL_Targets!$CB212="Yes",INDEX('Final Comp Values'!$BO:$BO,MATCH(FY2019_ALL_Targets!$A212,'Final Comp Values'!$B:$B,0)),IF($CB212="Min Data",0,0)),0)</f>
        <v>0</v>
      </c>
      <c r="DU212" s="14">
        <v>2.72</v>
      </c>
      <c r="DV212" s="14">
        <v>2.74</v>
      </c>
      <c r="DW212" s="14">
        <v>2.84</v>
      </c>
      <c r="DX212" s="14">
        <v>2.91</v>
      </c>
      <c r="DY212" s="12">
        <f t="shared" si="16"/>
        <v>0</v>
      </c>
      <c r="DZ212" s="12">
        <f t="shared" si="17"/>
        <v>1</v>
      </c>
      <c r="EA212" s="12">
        <f t="shared" si="18"/>
        <v>0</v>
      </c>
      <c r="EB212" s="12">
        <f t="shared" si="19"/>
        <v>0</v>
      </c>
    </row>
    <row r="213" spans="1:132" x14ac:dyDescent="0.25">
      <c r="A213" s="297">
        <v>4655</v>
      </c>
      <c r="B213" s="347">
        <v>675338</v>
      </c>
      <c r="C213" s="297">
        <v>1026606</v>
      </c>
      <c r="D213" s="14">
        <v>1639567415</v>
      </c>
      <c r="E213" s="26" t="s">
        <v>928</v>
      </c>
      <c r="F213" s="26" t="str">
        <f>INDEX('Mar - Aug'!X:X,MATCH(A213,'Mar - Aug'!B:B,0))</f>
        <v>Jefferson</v>
      </c>
      <c r="G213" s="26" t="s">
        <v>3042</v>
      </c>
      <c r="H213" s="26"/>
      <c r="I213" s="26" t="str">
        <f t="shared" si="15"/>
        <v/>
      </c>
      <c r="J213" s="299" t="s">
        <v>562</v>
      </c>
      <c r="K213" s="299" t="s">
        <v>2564</v>
      </c>
      <c r="L213" s="299" t="s">
        <v>563</v>
      </c>
      <c r="M213" s="13">
        <v>5.4644789999999999E-2</v>
      </c>
      <c r="N213" s="13">
        <v>3.401361E-2</v>
      </c>
      <c r="O213" s="13">
        <v>0</v>
      </c>
      <c r="P213" s="13">
        <v>8.6419750000000004E-2</v>
      </c>
      <c r="Q213" s="13">
        <v>3.3690650000000003E-2</v>
      </c>
      <c r="R213" s="13">
        <v>5.5747400000000003E-2</v>
      </c>
      <c r="S213" s="13">
        <v>3.7344499999999998E-3</v>
      </c>
      <c r="T213" s="13">
        <v>0.15247816</v>
      </c>
      <c r="U213" s="13">
        <v>5.3715828569999999E-2</v>
      </c>
      <c r="V213" s="13">
        <v>5.5747400000000003E-2</v>
      </c>
      <c r="W213" s="13">
        <v>3.7344499999999998E-3</v>
      </c>
      <c r="X213" s="13">
        <v>0.15247816</v>
      </c>
      <c r="Y213" s="13">
        <v>5.1912550500000001E-2</v>
      </c>
      <c r="Z213" s="13">
        <v>5.5747400000000003E-2</v>
      </c>
      <c r="AA213" s="13">
        <v>3.7344499999999998E-3</v>
      </c>
      <c r="AB213" s="13">
        <v>0.15247816</v>
      </c>
      <c r="AC213" s="13">
        <v>5.2786867139999999E-2</v>
      </c>
      <c r="AD213" s="13">
        <v>5.5747400000000003E-2</v>
      </c>
      <c r="AE213" s="13">
        <v>3.7344499999999998E-3</v>
      </c>
      <c r="AF213" s="13">
        <v>0.15247816</v>
      </c>
      <c r="AG213" s="13">
        <v>4.9180310999999997E-2</v>
      </c>
      <c r="AH213" s="13">
        <v>5.5747400000000003E-2</v>
      </c>
      <c r="AI213" s="13">
        <v>3.7344499999999998E-3</v>
      </c>
      <c r="AJ213" s="13">
        <v>0.15247816</v>
      </c>
      <c r="AK213" s="13">
        <v>5.1857905709999999E-2</v>
      </c>
      <c r="AL213" s="13">
        <v>5.5747400000000003E-2</v>
      </c>
      <c r="AM213" s="13">
        <v>3.7344499999999998E-3</v>
      </c>
      <c r="AN213" s="13">
        <v>0.15247816</v>
      </c>
      <c r="AO213" s="13">
        <v>4.64480715E-2</v>
      </c>
      <c r="AP213" s="13">
        <v>5.5747400000000003E-2</v>
      </c>
      <c r="AQ213" s="13">
        <v>3.7344499999999998E-3</v>
      </c>
      <c r="AR213" s="13">
        <v>0.15247816</v>
      </c>
      <c r="AS213" s="13">
        <v>5.0819654700000001E-2</v>
      </c>
      <c r="AT213" s="13">
        <v>5.5747400000000003E-2</v>
      </c>
      <c r="AU213" s="13">
        <v>3.7344499999999998E-3</v>
      </c>
      <c r="AV213" s="13">
        <v>0.15247816</v>
      </c>
      <c r="AW213" s="13">
        <v>4.3715832000000003E-2</v>
      </c>
      <c r="AX213" s="13">
        <v>5.5747400000000003E-2</v>
      </c>
      <c r="AY213" s="13">
        <v>3.7344499999999998E-3</v>
      </c>
      <c r="AZ213" s="13">
        <v>0.15247816</v>
      </c>
      <c r="BA213" s="86">
        <v>2.5641025641025599E-2</v>
      </c>
      <c r="BB213" s="86">
        <v>3.2258064516128997E-2</v>
      </c>
      <c r="BC213" s="13">
        <v>0</v>
      </c>
      <c r="BD213" s="13">
        <v>0.11764705882352899</v>
      </c>
      <c r="BE213" s="14">
        <v>2.5000000000000001E-2</v>
      </c>
      <c r="BF213" s="14">
        <v>6.6666666666666693E-2</v>
      </c>
      <c r="BG213" s="14">
        <v>0</v>
      </c>
      <c r="BH213" s="14">
        <v>0.11764705882352899</v>
      </c>
      <c r="BI213" s="14">
        <v>7.4999999999999997E-2</v>
      </c>
      <c r="BJ213" s="14">
        <v>3.03030303030303E-2</v>
      </c>
      <c r="BK213" s="14">
        <v>0</v>
      </c>
      <c r="BL213" s="430">
        <v>0.17647058823529399</v>
      </c>
      <c r="BM213" s="14">
        <v>2.7027027027027001E-2</v>
      </c>
      <c r="BN213" s="14">
        <v>0</v>
      </c>
      <c r="BO213" s="14">
        <v>0</v>
      </c>
      <c r="BP213" s="14">
        <v>9.6774193548387094E-2</v>
      </c>
      <c r="BQ213" s="86">
        <v>2.7027027027027001E-2</v>
      </c>
      <c r="BR213" s="86">
        <v>0</v>
      </c>
      <c r="BS213" s="86">
        <v>0</v>
      </c>
      <c r="BT213" s="86">
        <v>9.6774193548387094E-2</v>
      </c>
      <c r="BU213" s="14" t="s">
        <v>35</v>
      </c>
      <c r="BV213" s="14" t="s">
        <v>35</v>
      </c>
      <c r="BW213" s="14" t="s">
        <v>35</v>
      </c>
      <c r="BX213" s="14" t="s">
        <v>35</v>
      </c>
      <c r="BY213" s="14" t="s">
        <v>35</v>
      </c>
      <c r="BZ213" s="14" t="s">
        <v>35</v>
      </c>
      <c r="CA213" s="14" t="s">
        <v>35</v>
      </c>
      <c r="CB213" s="14" t="s">
        <v>35</v>
      </c>
      <c r="CC213" s="14">
        <v>8.2899999999999991</v>
      </c>
      <c r="CD213" s="14">
        <v>8.2899999999999991</v>
      </c>
      <c r="CE213" s="14">
        <v>8.2899999999999991</v>
      </c>
      <c r="CF213" s="14">
        <v>8.2899999999999991</v>
      </c>
      <c r="CG213" s="14">
        <v>8.2899999999999991</v>
      </c>
      <c r="CH213" s="14">
        <v>8.2899999999999991</v>
      </c>
      <c r="CI213" s="14">
        <v>8.76</v>
      </c>
      <c r="CJ213" s="14">
        <f>INDEX('Monthy Targets'!AC:AC,(MATCH(FY2019_ALL_Targets!$B:$B,'Monthy Targets'!$B:$B,0)))</f>
        <v>8.73</v>
      </c>
      <c r="CK213" s="14">
        <f>INDEX('Monthy Targets'!AD:AD,(MATCH(FY2019_ALL_Targets!$B:$B,'Monthy Targets'!$B:$B,0)))</f>
        <v>8.73</v>
      </c>
      <c r="CL213" s="14">
        <f>INDEX('Monthy Targets'!AE:AE,(MATCH(FY2019_ALL_Targets!$B:$B,'Monthy Targets'!$B:$B,0)))</f>
        <v>8.73</v>
      </c>
      <c r="CM213" s="14">
        <f>INDEX('Monthy Targets'!AF:AF,(MATCH(FY2019_ALL_Targets!$B:$B,'Monthy Targets'!$B:$B,0)))</f>
        <v>8.73</v>
      </c>
      <c r="CN213" s="14">
        <f>INDEX('Monthy Targets'!AG:AG,(MATCH(FY2019_ALL_Targets!$B:$B,'Monthy Targets'!$B:$B,0)))</f>
        <v>8.73</v>
      </c>
      <c r="CO213" s="14">
        <v>0.56000000000000005</v>
      </c>
      <c r="CP213" s="14">
        <v>0.56000000000000005</v>
      </c>
      <c r="CQ213" s="14">
        <v>0.56000000000000005</v>
      </c>
      <c r="CR213" s="14">
        <v>0.56000000000000005</v>
      </c>
      <c r="CS213" s="14">
        <v>0.56000000000000005</v>
      </c>
      <c r="CT213" s="14">
        <v>0</v>
      </c>
      <c r="CU213" s="14">
        <v>0.56000000000000005</v>
      </c>
      <c r="CV213" s="14">
        <v>0.56000000000000005</v>
      </c>
      <c r="CW213" s="14">
        <v>0</v>
      </c>
      <c r="CX213" s="14">
        <v>0.59</v>
      </c>
      <c r="CY213" s="14">
        <v>0.59</v>
      </c>
      <c r="CZ213" s="14">
        <v>0</v>
      </c>
      <c r="DA213" s="14">
        <f>IF('QIPP Scorecard'!$AA$1=4,IF(FY2019_ALL_Targets!$BU213="Yes",INDEX('Final Comp Values'!$BN:$BN,MATCH(FY2019_ALL_Targets!$A213,'Final Comp Values'!$B:$B,0)),IF($BU213="Min Data",0,0)),0)</f>
        <v>0.59</v>
      </c>
      <c r="DB213" s="14">
        <f>IF('QIPP Scorecard'!$AA$1=4,IF(FY2019_ALL_Targets!$BV213="Yes",INDEX('Final Comp Values'!$BN:$BN,MATCH(FY2019_ALL_Targets!$A213,'Final Comp Values'!$B:$B,0)),IF($BV213="Min Data",0,0)),0)</f>
        <v>0.59</v>
      </c>
      <c r="DC213" s="14">
        <f>IF('QIPP Scorecard'!$AA$1=4,IF(FY2019_ALL_Targets!$BW213="Yes",INDEX('Final Comp Values'!$BN:$BN,MATCH(FY2019_ALL_Targets!$A213,'Final Comp Values'!$B:$B,0)),IF(CI213="Min Data",0,0)),0)</f>
        <v>0.59</v>
      </c>
      <c r="DD213" s="14">
        <f>IF('QIPP Scorecard'!$AA$1=4,IF(FY2019_ALL_Targets!$BX213="Yes",INDEX('Final Comp Values'!$BN:$BN,MATCH(FY2019_ALL_Targets!$A213,'Final Comp Values'!$B:$B,0)),IF($BX213="Min Data",0,0)),0)</f>
        <v>0.59</v>
      </c>
      <c r="DE213" s="14">
        <v>1.04</v>
      </c>
      <c r="DF213" s="14">
        <v>1.04</v>
      </c>
      <c r="DG213" s="14">
        <v>1.04</v>
      </c>
      <c r="DH213" s="14">
        <v>1.04</v>
      </c>
      <c r="DI213" s="14">
        <v>1.04</v>
      </c>
      <c r="DJ213" s="14">
        <v>0</v>
      </c>
      <c r="DK213" s="14">
        <v>1.04</v>
      </c>
      <c r="DL213" s="14">
        <v>1.04</v>
      </c>
      <c r="DM213" s="14">
        <v>0</v>
      </c>
      <c r="DN213" s="14">
        <v>1.1000000000000001</v>
      </c>
      <c r="DO213" s="14">
        <v>1.1000000000000001</v>
      </c>
      <c r="DP213" s="14">
        <v>0</v>
      </c>
      <c r="DQ213" s="14">
        <f>IF('QIPP Scorecard'!$AA$1=4,IF(FY2019_ALL_Targets!$BY213="Yes",INDEX('Final Comp Values'!$BK:$BK,MATCH(FY2019_ALL_Targets!$A213,'Final Comp Values'!$B:$B,0)),IF($BY213="Min Data",0,0)),0)</f>
        <v>1.1000000000000001</v>
      </c>
      <c r="DR213" s="14">
        <f>IF('QIPP Scorecard'!$AA$1=4,IF(FY2019_ALL_Targets!$BZ213="Yes",INDEX('Final Comp Values'!$BO:$BO,MATCH(FY2019_ALL_Targets!$A213,'Final Comp Values'!$B:$B,0)),IF($BZ213="Min Data",0,0)),0)</f>
        <v>1.1000000000000001</v>
      </c>
      <c r="DS213" s="14">
        <f>IF('QIPP Scorecard'!$AA$1=4,IF(FY2019_ALL_Targets!$CA213="Yes",INDEX('Final Comp Values'!$BO:$BO,MATCH(FY2019_ALL_Targets!$A213,'Final Comp Values'!$B:$B,0)),IF($CA213="Min Data",0,0)),0)</f>
        <v>1.1000000000000001</v>
      </c>
      <c r="DT213" s="14">
        <f>IF('QIPP Scorecard'!$AA$1=4,IF(FY2019_ALL_Targets!$CB213="Yes",INDEX('Final Comp Values'!$BO:$BO,MATCH(FY2019_ALL_Targets!$A213,'Final Comp Values'!$B:$B,0)),IF($CB213="Min Data",0,0)),0)</f>
        <v>1.1000000000000001</v>
      </c>
      <c r="DU213" s="14">
        <v>1.47</v>
      </c>
      <c r="DV213" s="14">
        <v>1.48</v>
      </c>
      <c r="DW213" s="14">
        <v>1.33</v>
      </c>
      <c r="DX213" s="14">
        <v>1.7</v>
      </c>
      <c r="DY213" s="12">
        <f t="shared" si="16"/>
        <v>0</v>
      </c>
      <c r="DZ213" s="12">
        <f t="shared" si="17"/>
        <v>0</v>
      </c>
      <c r="EA213" s="12">
        <f t="shared" si="18"/>
        <v>0</v>
      </c>
      <c r="EB213" s="12">
        <f t="shared" si="19"/>
        <v>0</v>
      </c>
    </row>
    <row r="214" spans="1:132" x14ac:dyDescent="0.25">
      <c r="A214" s="297">
        <v>5017</v>
      </c>
      <c r="B214" s="347">
        <v>675344</v>
      </c>
      <c r="C214" s="297">
        <v>1027008</v>
      </c>
      <c r="D214" s="14">
        <v>1952422412</v>
      </c>
      <c r="E214" s="26" t="s">
        <v>930</v>
      </c>
      <c r="F214" s="26" t="str">
        <f>INDEX('Mar - Aug'!X:X,MATCH(A214,'Mar - Aug'!B:B,0))</f>
        <v>Harris</v>
      </c>
      <c r="G214" s="26" t="s">
        <v>3031</v>
      </c>
      <c r="H214" s="26"/>
      <c r="I214" s="26" t="str">
        <f t="shared" si="15"/>
        <v/>
      </c>
      <c r="J214" s="299" t="s">
        <v>642</v>
      </c>
      <c r="K214" s="299" t="s">
        <v>1054</v>
      </c>
      <c r="L214" s="299" t="s">
        <v>2919</v>
      </c>
      <c r="M214" s="13">
        <v>3.5294119999999998E-2</v>
      </c>
      <c r="N214" s="13">
        <v>8.9820369999999997E-2</v>
      </c>
      <c r="O214" s="13">
        <v>0</v>
      </c>
      <c r="P214" s="13">
        <v>0.16292134999999999</v>
      </c>
      <c r="Q214" s="13">
        <v>3.3690650000000003E-2</v>
      </c>
      <c r="R214" s="13">
        <v>5.5747400000000003E-2</v>
      </c>
      <c r="S214" s="13">
        <v>3.7344499999999998E-3</v>
      </c>
      <c r="T214" s="13">
        <v>0.15247816</v>
      </c>
      <c r="U214" s="13">
        <v>3.4694119959999999E-2</v>
      </c>
      <c r="V214" s="13">
        <v>8.8293423709999999E-2</v>
      </c>
      <c r="W214" s="13">
        <v>3.7344499999999998E-3</v>
      </c>
      <c r="X214" s="13">
        <v>0.16015168704999999</v>
      </c>
      <c r="Y214" s="13">
        <v>3.3690650000000003E-2</v>
      </c>
      <c r="Z214" s="13">
        <v>8.5329351499999997E-2</v>
      </c>
      <c r="AA214" s="13">
        <v>3.7344499999999998E-3</v>
      </c>
      <c r="AB214" s="13">
        <v>0.1547752825</v>
      </c>
      <c r="AC214" s="13">
        <v>3.4094119919999999E-2</v>
      </c>
      <c r="AD214" s="13">
        <v>8.6766477420000002E-2</v>
      </c>
      <c r="AE214" s="13">
        <v>3.7344499999999998E-3</v>
      </c>
      <c r="AF214" s="13">
        <v>0.15738202409999999</v>
      </c>
      <c r="AG214" s="13">
        <v>3.3690650000000003E-2</v>
      </c>
      <c r="AH214" s="13">
        <v>8.0838332999999998E-2</v>
      </c>
      <c r="AI214" s="13">
        <v>3.7344499999999998E-3</v>
      </c>
      <c r="AJ214" s="13">
        <v>0.15247816</v>
      </c>
      <c r="AK214" s="13">
        <v>3.3690650000000003E-2</v>
      </c>
      <c r="AL214" s="13">
        <v>8.5239531130000004E-2</v>
      </c>
      <c r="AM214" s="13">
        <v>3.7344499999999998E-3</v>
      </c>
      <c r="AN214" s="13">
        <v>0.15461236114999999</v>
      </c>
      <c r="AO214" s="13">
        <v>3.3690650000000003E-2</v>
      </c>
      <c r="AP214" s="13">
        <v>7.6347314499999999E-2</v>
      </c>
      <c r="AQ214" s="13">
        <v>3.7344499999999998E-3</v>
      </c>
      <c r="AR214" s="13">
        <v>0.15247816</v>
      </c>
      <c r="AS214" s="13">
        <v>3.3690650000000003E-2</v>
      </c>
      <c r="AT214" s="13">
        <v>8.3532944100000006E-2</v>
      </c>
      <c r="AU214" s="13">
        <v>3.7344499999999998E-3</v>
      </c>
      <c r="AV214" s="13">
        <v>0.15247816</v>
      </c>
      <c r="AW214" s="13">
        <v>3.3690650000000003E-2</v>
      </c>
      <c r="AX214" s="13">
        <v>7.1856296E-2</v>
      </c>
      <c r="AY214" s="13">
        <v>3.7344499999999998E-3</v>
      </c>
      <c r="AZ214" s="13">
        <v>0.15247816</v>
      </c>
      <c r="BA214" s="86">
        <v>9.375E-2</v>
      </c>
      <c r="BB214" s="86">
        <v>5.3571428571428603E-2</v>
      </c>
      <c r="BC214" s="13">
        <v>0</v>
      </c>
      <c r="BD214" s="13">
        <v>0.15217391304347799</v>
      </c>
      <c r="BE214" s="14">
        <v>6.25E-2</v>
      </c>
      <c r="BF214" s="14">
        <v>9.6774193548387094E-2</v>
      </c>
      <c r="BG214" s="14">
        <v>0</v>
      </c>
      <c r="BH214" s="14">
        <v>0.173913043478261</v>
      </c>
      <c r="BI214" s="14">
        <v>6.7796610169491497E-2</v>
      </c>
      <c r="BJ214" s="14">
        <v>8.9285714285714302E-2</v>
      </c>
      <c r="BK214" s="14">
        <v>0</v>
      </c>
      <c r="BL214" s="430">
        <v>0.105263157894737</v>
      </c>
      <c r="BM214" s="14">
        <v>4.6875E-2</v>
      </c>
      <c r="BN214" s="14">
        <v>6.4516129032258104E-2</v>
      </c>
      <c r="BO214" s="14">
        <v>0</v>
      </c>
      <c r="BP214" s="14">
        <v>9.0909090909090898E-2</v>
      </c>
      <c r="BQ214" s="86">
        <v>4.6875E-2</v>
      </c>
      <c r="BR214" s="86">
        <v>6.4516129032258104E-2</v>
      </c>
      <c r="BS214" s="86">
        <v>0</v>
      </c>
      <c r="BT214" s="86">
        <v>9.0909090909090898E-2</v>
      </c>
      <c r="BU214" s="14" t="s">
        <v>36</v>
      </c>
      <c r="BV214" s="14" t="s">
        <v>35</v>
      </c>
      <c r="BW214" s="14" t="s">
        <v>35</v>
      </c>
      <c r="BX214" s="14" t="s">
        <v>35</v>
      </c>
      <c r="BY214" s="14" t="s">
        <v>36</v>
      </c>
      <c r="BZ214" s="14" t="s">
        <v>35</v>
      </c>
      <c r="CA214" s="14" t="s">
        <v>35</v>
      </c>
      <c r="CB214" s="14" t="s">
        <v>35</v>
      </c>
      <c r="CC214" s="14">
        <v>0</v>
      </c>
      <c r="CD214" s="14">
        <v>0</v>
      </c>
      <c r="CE214" s="14">
        <v>0</v>
      </c>
      <c r="CF214" s="14">
        <v>0</v>
      </c>
      <c r="CG214" s="14">
        <v>0</v>
      </c>
      <c r="CH214" s="14">
        <v>0</v>
      </c>
      <c r="CI214" s="14">
        <v>0</v>
      </c>
      <c r="CJ214" s="14">
        <f>INDEX('Monthy Targets'!AC:AC,(MATCH(FY2019_ALL_Targets!$B:$B,'Monthy Targets'!$B:$B,0)))</f>
        <v>0</v>
      </c>
      <c r="CK214" s="14">
        <f>INDEX('Monthy Targets'!AD:AD,(MATCH(FY2019_ALL_Targets!$B:$B,'Monthy Targets'!$B:$B,0)))</f>
        <v>0</v>
      </c>
      <c r="CL214" s="14">
        <f>INDEX('Monthy Targets'!AE:AE,(MATCH(FY2019_ALL_Targets!$B:$B,'Monthy Targets'!$B:$B,0)))</f>
        <v>0</v>
      </c>
      <c r="CM214" s="14">
        <f>INDEX('Monthy Targets'!AF:AF,(MATCH(FY2019_ALL_Targets!$B:$B,'Monthy Targets'!$B:$B,0)))</f>
        <v>0</v>
      </c>
      <c r="CN214" s="14">
        <f>INDEX('Monthy Targets'!AG:AG,(MATCH(FY2019_ALL_Targets!$B:$B,'Monthy Targets'!$B:$B,0)))</f>
        <v>0</v>
      </c>
      <c r="CO214" s="14">
        <v>0</v>
      </c>
      <c r="CP214" s="14">
        <v>0.35</v>
      </c>
      <c r="CQ214" s="14">
        <v>0.35</v>
      </c>
      <c r="CR214" s="14">
        <v>0.35</v>
      </c>
      <c r="CS214" s="14">
        <v>0</v>
      </c>
      <c r="CT214" s="14">
        <v>0</v>
      </c>
      <c r="CU214" s="14">
        <v>0.35</v>
      </c>
      <c r="CV214" s="14">
        <v>0</v>
      </c>
      <c r="CW214" s="14">
        <v>0</v>
      </c>
      <c r="CX214" s="14">
        <v>0</v>
      </c>
      <c r="CY214" s="14">
        <v>0.35</v>
      </c>
      <c r="CZ214" s="14">
        <v>0.35</v>
      </c>
      <c r="DA214" s="14">
        <f>IF('QIPP Scorecard'!$AA$1=4,IF(FY2019_ALL_Targets!$BU214="Yes",INDEX('Final Comp Values'!$BN:$BN,MATCH(FY2019_ALL_Targets!$A214,'Final Comp Values'!$B:$B,0)),IF($BU214="Min Data",0,0)),0)</f>
        <v>0</v>
      </c>
      <c r="DB214" s="14">
        <f>IF('QIPP Scorecard'!$AA$1=4,IF(FY2019_ALL_Targets!$BV214="Yes",INDEX('Final Comp Values'!$BN:$BN,MATCH(FY2019_ALL_Targets!$A214,'Final Comp Values'!$B:$B,0)),IF($BV214="Min Data",0,0)),0)</f>
        <v>0.35</v>
      </c>
      <c r="DC214" s="14">
        <f>IF('QIPP Scorecard'!$AA$1=4,IF(FY2019_ALL_Targets!$BW214="Yes",INDEX('Final Comp Values'!$BN:$BN,MATCH(FY2019_ALL_Targets!$A214,'Final Comp Values'!$B:$B,0)),IF(CI214="Min Data",0,0)),0)</f>
        <v>0.35</v>
      </c>
      <c r="DD214" s="14">
        <f>IF('QIPP Scorecard'!$AA$1=4,IF(FY2019_ALL_Targets!$BX214="Yes",INDEX('Final Comp Values'!$BN:$BN,MATCH(FY2019_ALL_Targets!$A214,'Final Comp Values'!$B:$B,0)),IF($BX214="Min Data",0,0)),0)</f>
        <v>0.35</v>
      </c>
      <c r="DE214" s="14">
        <v>0</v>
      </c>
      <c r="DF214" s="14">
        <v>0.65</v>
      </c>
      <c r="DG214" s="14">
        <v>0.65</v>
      </c>
      <c r="DH214" s="14">
        <v>0.65</v>
      </c>
      <c r="DI214" s="14">
        <v>0</v>
      </c>
      <c r="DJ214" s="14">
        <v>0</v>
      </c>
      <c r="DK214" s="14">
        <v>0.65</v>
      </c>
      <c r="DL214" s="14">
        <v>0</v>
      </c>
      <c r="DM214" s="14">
        <v>0</v>
      </c>
      <c r="DN214" s="14">
        <v>0</v>
      </c>
      <c r="DO214" s="14">
        <v>0.65</v>
      </c>
      <c r="DP214" s="14">
        <v>0.65</v>
      </c>
      <c r="DQ214" s="14">
        <f>IF('QIPP Scorecard'!$AA$1=4,IF(FY2019_ALL_Targets!$BY214="Yes",INDEX('Final Comp Values'!$BK:$BK,MATCH(FY2019_ALL_Targets!$A214,'Final Comp Values'!$B:$B,0)),IF($BY214="Min Data",0,0)),0)</f>
        <v>0</v>
      </c>
      <c r="DR214" s="14">
        <f>IF('QIPP Scorecard'!$AA$1=4,IF(FY2019_ALL_Targets!$BZ214="Yes",INDEX('Final Comp Values'!$BO:$BO,MATCH(FY2019_ALL_Targets!$A214,'Final Comp Values'!$B:$B,0)),IF($BZ214="Min Data",0,0)),0)</f>
        <v>0.65</v>
      </c>
      <c r="DS214" s="14">
        <f>IF('QIPP Scorecard'!$AA$1=4,IF(FY2019_ALL_Targets!$CA214="Yes",INDEX('Final Comp Values'!$BO:$BO,MATCH(FY2019_ALL_Targets!$A214,'Final Comp Values'!$B:$B,0)),IF($CA214="Min Data",0,0)),0)</f>
        <v>0.65</v>
      </c>
      <c r="DT214" s="14">
        <f>IF('QIPP Scorecard'!$AA$1=4,IF(FY2019_ALL_Targets!$CB214="Yes",INDEX('Final Comp Values'!$BO:$BO,MATCH(FY2019_ALL_Targets!$A214,'Final Comp Values'!$B:$B,0)),IF($CB214="Min Data",0,0)),0)</f>
        <v>0.65</v>
      </c>
      <c r="DU214" s="14">
        <v>0.3</v>
      </c>
      <c r="DV214" s="14">
        <v>0.11</v>
      </c>
      <c r="DW214" s="14">
        <v>0.24</v>
      </c>
      <c r="DX214" s="14">
        <v>0.35</v>
      </c>
      <c r="DY214" s="12">
        <f t="shared" si="16"/>
        <v>1</v>
      </c>
      <c r="DZ214" s="12">
        <f t="shared" si="17"/>
        <v>1</v>
      </c>
      <c r="EA214" s="12">
        <f t="shared" si="18"/>
        <v>0</v>
      </c>
      <c r="EB214" s="12">
        <f t="shared" si="19"/>
        <v>3</v>
      </c>
    </row>
    <row r="215" spans="1:132" x14ac:dyDescent="0.25">
      <c r="A215" s="297">
        <v>5338</v>
      </c>
      <c r="B215" s="347">
        <v>675346</v>
      </c>
      <c r="C215" s="297">
        <v>1026081</v>
      </c>
      <c r="D215" s="14">
        <v>1215977582</v>
      </c>
      <c r="E215" s="26" t="s">
        <v>923</v>
      </c>
      <c r="F215" s="26" t="str">
        <f>INDEX('Mar - Aug'!X:X,MATCH(A215,'Mar - Aug'!B:B,0))</f>
        <v>Lubbock</v>
      </c>
      <c r="G215" s="26" t="s">
        <v>3030</v>
      </c>
      <c r="H215" s="26"/>
      <c r="I215" s="26" t="str">
        <f t="shared" si="15"/>
        <v/>
      </c>
      <c r="J215" s="299" t="s">
        <v>2354</v>
      </c>
      <c r="K215" s="299" t="s">
        <v>1011</v>
      </c>
      <c r="L215" s="299" t="s">
        <v>770</v>
      </c>
      <c r="M215" s="13">
        <v>1.030929E-2</v>
      </c>
      <c r="N215" s="13">
        <v>6.3999990000000007E-2</v>
      </c>
      <c r="O215" s="13">
        <v>0</v>
      </c>
      <c r="P215" s="13">
        <v>0.14245807999999999</v>
      </c>
      <c r="Q215" s="13">
        <v>3.3690650000000003E-2</v>
      </c>
      <c r="R215" s="13">
        <v>5.5747400000000003E-2</v>
      </c>
      <c r="S215" s="13">
        <v>3.7344499999999998E-3</v>
      </c>
      <c r="T215" s="13">
        <v>0.15247816</v>
      </c>
      <c r="U215" s="13">
        <v>3.3690650000000003E-2</v>
      </c>
      <c r="V215" s="13">
        <v>6.2911990170000001E-2</v>
      </c>
      <c r="W215" s="13">
        <v>3.7344499999999998E-3</v>
      </c>
      <c r="X215" s="13">
        <v>0.15247816</v>
      </c>
      <c r="Y215" s="13">
        <v>3.3690650000000003E-2</v>
      </c>
      <c r="Z215" s="13">
        <v>6.0799990499999998E-2</v>
      </c>
      <c r="AA215" s="13">
        <v>3.7344499999999998E-3</v>
      </c>
      <c r="AB215" s="13">
        <v>0.15247816</v>
      </c>
      <c r="AC215" s="13">
        <v>3.3690650000000003E-2</v>
      </c>
      <c r="AD215" s="13">
        <v>6.1823990340000003E-2</v>
      </c>
      <c r="AE215" s="13">
        <v>3.7344499999999998E-3</v>
      </c>
      <c r="AF215" s="13">
        <v>0.15247816</v>
      </c>
      <c r="AG215" s="13">
        <v>3.3690650000000003E-2</v>
      </c>
      <c r="AH215" s="13">
        <v>5.7599991000000003E-2</v>
      </c>
      <c r="AI215" s="13">
        <v>3.7344499999999998E-3</v>
      </c>
      <c r="AJ215" s="13">
        <v>0.15247816</v>
      </c>
      <c r="AK215" s="13">
        <v>3.3690650000000003E-2</v>
      </c>
      <c r="AL215" s="13">
        <v>6.0735990509999997E-2</v>
      </c>
      <c r="AM215" s="13">
        <v>3.7344499999999998E-3</v>
      </c>
      <c r="AN215" s="13">
        <v>0.15247816</v>
      </c>
      <c r="AO215" s="13">
        <v>3.3690650000000003E-2</v>
      </c>
      <c r="AP215" s="13">
        <v>5.5747400000000003E-2</v>
      </c>
      <c r="AQ215" s="13">
        <v>3.7344499999999998E-3</v>
      </c>
      <c r="AR215" s="13">
        <v>0.15247816</v>
      </c>
      <c r="AS215" s="13">
        <v>3.3690650000000003E-2</v>
      </c>
      <c r="AT215" s="13">
        <v>5.9519990699999997E-2</v>
      </c>
      <c r="AU215" s="13">
        <v>3.7344499999999998E-3</v>
      </c>
      <c r="AV215" s="13">
        <v>0.15247816</v>
      </c>
      <c r="AW215" s="13">
        <v>3.3690650000000003E-2</v>
      </c>
      <c r="AX215" s="13">
        <v>5.5747400000000003E-2</v>
      </c>
      <c r="AY215" s="13">
        <v>3.7344499999999998E-3</v>
      </c>
      <c r="AZ215" s="13">
        <v>0.15247816</v>
      </c>
      <c r="BA215" s="86">
        <v>2.1052631578947399E-2</v>
      </c>
      <c r="BB215" s="86">
        <v>0.109090909090909</v>
      </c>
      <c r="BC215" s="13">
        <v>0</v>
      </c>
      <c r="BD215" s="13">
        <v>9.0909090909090898E-2</v>
      </c>
      <c r="BE215" s="14">
        <v>4.2553191489361701E-2</v>
      </c>
      <c r="BF215" s="14">
        <v>0.12280701754386</v>
      </c>
      <c r="BG215" s="14">
        <v>0</v>
      </c>
      <c r="BH215" s="14">
        <v>0.13483146067415699</v>
      </c>
      <c r="BI215" s="14">
        <v>2.06185567010309E-2</v>
      </c>
      <c r="BJ215" s="14">
        <v>0.13793103448275901</v>
      </c>
      <c r="BK215" s="14">
        <v>0</v>
      </c>
      <c r="BL215" s="430">
        <v>0.118279569892473</v>
      </c>
      <c r="BM215" s="14">
        <v>3.06122448979592E-2</v>
      </c>
      <c r="BN215" s="14">
        <v>0.115942028985507</v>
      </c>
      <c r="BO215" s="14">
        <v>0</v>
      </c>
      <c r="BP215" s="14">
        <v>0.12903225806451599</v>
      </c>
      <c r="BQ215" s="86">
        <v>3.06122448979592E-2</v>
      </c>
      <c r="BR215" s="86">
        <v>0.115942028985507</v>
      </c>
      <c r="BS215" s="86">
        <v>0</v>
      </c>
      <c r="BT215" s="86">
        <v>0.12903225806451599</v>
      </c>
      <c r="BU215" s="14" t="s">
        <v>35</v>
      </c>
      <c r="BV215" s="14" t="s">
        <v>36</v>
      </c>
      <c r="BW215" s="14" t="s">
        <v>35</v>
      </c>
      <c r="BX215" s="14" t="s">
        <v>35</v>
      </c>
      <c r="BY215" s="14" t="s">
        <v>35</v>
      </c>
      <c r="BZ215" s="14" t="s">
        <v>36</v>
      </c>
      <c r="CA215" s="14" t="s">
        <v>35</v>
      </c>
      <c r="CB215" s="14" t="s">
        <v>35</v>
      </c>
      <c r="CC215" s="14">
        <v>38.67</v>
      </c>
      <c r="CD215" s="14">
        <v>38.67</v>
      </c>
      <c r="CE215" s="14">
        <v>38.67</v>
      </c>
      <c r="CF215" s="14">
        <v>38.67</v>
      </c>
      <c r="CG215" s="14">
        <v>38.67</v>
      </c>
      <c r="CH215" s="14">
        <v>38.67</v>
      </c>
      <c r="CI215" s="14">
        <v>39.22</v>
      </c>
      <c r="CJ215" s="14">
        <f>INDEX('Monthy Targets'!AC:AC,(MATCH(FY2019_ALL_Targets!$B:$B,'Monthy Targets'!$B:$B,0)))</f>
        <v>39.08</v>
      </c>
      <c r="CK215" s="14">
        <f>INDEX('Monthy Targets'!AD:AD,(MATCH(FY2019_ALL_Targets!$B:$B,'Monthy Targets'!$B:$B,0)))</f>
        <v>39.08</v>
      </c>
      <c r="CL215" s="14">
        <f>INDEX('Monthy Targets'!AE:AE,(MATCH(FY2019_ALL_Targets!$B:$B,'Monthy Targets'!$B:$B,0)))</f>
        <v>39.08</v>
      </c>
      <c r="CM215" s="14">
        <f>INDEX('Monthy Targets'!AF:AF,(MATCH(FY2019_ALL_Targets!$B:$B,'Monthy Targets'!$B:$B,0)))</f>
        <v>39.08</v>
      </c>
      <c r="CN215" s="14">
        <f>INDEX('Monthy Targets'!AG:AG,(MATCH(FY2019_ALL_Targets!$B:$B,'Monthy Targets'!$B:$B,0)))</f>
        <v>39.08</v>
      </c>
      <c r="CO215" s="14">
        <v>2.62</v>
      </c>
      <c r="CP215" s="14">
        <v>0</v>
      </c>
      <c r="CQ215" s="14">
        <v>2.62</v>
      </c>
      <c r="CR215" s="14">
        <v>2.62</v>
      </c>
      <c r="CS215" s="14">
        <v>0</v>
      </c>
      <c r="CT215" s="14">
        <v>0</v>
      </c>
      <c r="CU215" s="14">
        <v>2.62</v>
      </c>
      <c r="CV215" s="14">
        <v>2.62</v>
      </c>
      <c r="CW215" s="14">
        <v>2.65</v>
      </c>
      <c r="CX215" s="14">
        <v>0</v>
      </c>
      <c r="CY215" s="14">
        <v>2.65</v>
      </c>
      <c r="CZ215" s="14">
        <v>2.65</v>
      </c>
      <c r="DA215" s="14">
        <f>IF('QIPP Scorecard'!$AA$1=4,IF(FY2019_ALL_Targets!$BU215="Yes",INDEX('Final Comp Values'!$BN:$BN,MATCH(FY2019_ALL_Targets!$A215,'Final Comp Values'!$B:$B,0)),IF($BU215="Min Data",0,0)),0)</f>
        <v>2.65</v>
      </c>
      <c r="DB215" s="14">
        <f>IF('QIPP Scorecard'!$AA$1=4,IF(FY2019_ALL_Targets!$BV215="Yes",INDEX('Final Comp Values'!$BN:$BN,MATCH(FY2019_ALL_Targets!$A215,'Final Comp Values'!$B:$B,0)),IF($BV215="Min Data",0,0)),0)</f>
        <v>0</v>
      </c>
      <c r="DC215" s="14">
        <f>IF('QIPP Scorecard'!$AA$1=4,IF(FY2019_ALL_Targets!$BW215="Yes",INDEX('Final Comp Values'!$BN:$BN,MATCH(FY2019_ALL_Targets!$A215,'Final Comp Values'!$B:$B,0)),IF(CI215="Min Data",0,0)),0)</f>
        <v>2.65</v>
      </c>
      <c r="DD215" s="14">
        <f>IF('QIPP Scorecard'!$AA$1=4,IF(FY2019_ALL_Targets!$BX215="Yes",INDEX('Final Comp Values'!$BN:$BN,MATCH(FY2019_ALL_Targets!$A215,'Final Comp Values'!$B:$B,0)),IF($BX215="Min Data",0,0)),0)</f>
        <v>2.65</v>
      </c>
      <c r="DE215" s="14">
        <v>4.8600000000000003</v>
      </c>
      <c r="DF215" s="14">
        <v>0</v>
      </c>
      <c r="DG215" s="14">
        <v>4.8600000000000003</v>
      </c>
      <c r="DH215" s="14">
        <v>4.8600000000000003</v>
      </c>
      <c r="DI215" s="14">
        <v>0</v>
      </c>
      <c r="DJ215" s="14">
        <v>0</v>
      </c>
      <c r="DK215" s="14">
        <v>4.8600000000000003</v>
      </c>
      <c r="DL215" s="14">
        <v>4.8600000000000003</v>
      </c>
      <c r="DM215" s="14">
        <v>4.93</v>
      </c>
      <c r="DN215" s="14">
        <v>0</v>
      </c>
      <c r="DO215" s="14">
        <v>4.93</v>
      </c>
      <c r="DP215" s="14">
        <v>4.93</v>
      </c>
      <c r="DQ215" s="14">
        <f>IF('QIPP Scorecard'!$AA$1=4,IF(FY2019_ALL_Targets!$BY215="Yes",INDEX('Final Comp Values'!$BK:$BK,MATCH(FY2019_ALL_Targets!$A215,'Final Comp Values'!$B:$B,0)),IF($BY215="Min Data",0,0)),0)</f>
        <v>4.93</v>
      </c>
      <c r="DR215" s="14">
        <f>IF('QIPP Scorecard'!$AA$1=4,IF(FY2019_ALL_Targets!$BZ215="Yes",INDEX('Final Comp Values'!$BO:$BO,MATCH(FY2019_ALL_Targets!$A215,'Final Comp Values'!$B:$B,0)),IF($BZ215="Min Data",0,0)),0)</f>
        <v>0</v>
      </c>
      <c r="DS215" s="14">
        <f>IF('QIPP Scorecard'!$AA$1=4,IF(FY2019_ALL_Targets!$CA215="Yes",INDEX('Final Comp Values'!$BO:$BO,MATCH(FY2019_ALL_Targets!$A215,'Final Comp Values'!$B:$B,0)),IF($CA215="Min Data",0,0)),0)</f>
        <v>4.93</v>
      </c>
      <c r="DT215" s="14">
        <f>IF('QIPP Scorecard'!$AA$1=4,IF(FY2019_ALL_Targets!$CB215="Yes",INDEX('Final Comp Values'!$BO:$BO,MATCH(FY2019_ALL_Targets!$A215,'Final Comp Values'!$B:$B,0)),IF($CB215="Min Data",0,0)),0)</f>
        <v>4.93</v>
      </c>
      <c r="DU215" s="14">
        <v>6.13</v>
      </c>
      <c r="DV215" s="14">
        <v>6.07</v>
      </c>
      <c r="DW215" s="14">
        <v>7.19</v>
      </c>
      <c r="DX215" s="14">
        <v>7.06</v>
      </c>
      <c r="DY215" s="12">
        <f t="shared" si="16"/>
        <v>1</v>
      </c>
      <c r="DZ215" s="12">
        <f t="shared" si="17"/>
        <v>1</v>
      </c>
      <c r="EA215" s="12">
        <f t="shared" si="18"/>
        <v>0</v>
      </c>
      <c r="EB215" s="12">
        <f t="shared" si="19"/>
        <v>0</v>
      </c>
    </row>
    <row r="216" spans="1:132" x14ac:dyDescent="0.25">
      <c r="A216" s="297">
        <v>4205</v>
      </c>
      <c r="B216" s="347">
        <v>675350</v>
      </c>
      <c r="C216" s="297">
        <v>1028730</v>
      </c>
      <c r="D216" s="14">
        <v>1699811794</v>
      </c>
      <c r="E216" s="26" t="s">
        <v>913</v>
      </c>
      <c r="F216" s="26" t="str">
        <f>INDEX('Mar - Aug'!X:X,MATCH(A216,'Mar - Aug'!B:B,0))</f>
        <v>MRSA West</v>
      </c>
      <c r="G216" s="26" t="s">
        <v>3069</v>
      </c>
      <c r="H216" s="26"/>
      <c r="I216" s="26" t="str">
        <f t="shared" si="15"/>
        <v/>
      </c>
      <c r="J216" s="299" t="s">
        <v>443</v>
      </c>
      <c r="K216" s="299" t="s">
        <v>932</v>
      </c>
      <c r="L216" s="299" t="s">
        <v>444</v>
      </c>
      <c r="M216" s="13">
        <v>6.7729109999999995E-2</v>
      </c>
      <c r="N216" s="13">
        <v>3.0864200000000001E-2</v>
      </c>
      <c r="O216" s="13">
        <v>0</v>
      </c>
      <c r="P216" s="13">
        <v>0.11600001</v>
      </c>
      <c r="Q216" s="13">
        <v>3.3690650000000003E-2</v>
      </c>
      <c r="R216" s="13">
        <v>5.5747400000000003E-2</v>
      </c>
      <c r="S216" s="13">
        <v>3.7344499999999998E-3</v>
      </c>
      <c r="T216" s="13">
        <v>0.15247816</v>
      </c>
      <c r="U216" s="13">
        <v>6.6577715130000006E-2</v>
      </c>
      <c r="V216" s="13">
        <v>5.5747400000000003E-2</v>
      </c>
      <c r="W216" s="13">
        <v>3.7344499999999998E-3</v>
      </c>
      <c r="X216" s="13">
        <v>0.15247816</v>
      </c>
      <c r="Y216" s="13">
        <v>6.4342654499999999E-2</v>
      </c>
      <c r="Z216" s="13">
        <v>5.5747400000000003E-2</v>
      </c>
      <c r="AA216" s="13">
        <v>3.7344499999999998E-3</v>
      </c>
      <c r="AB216" s="13">
        <v>0.15247816</v>
      </c>
      <c r="AC216" s="13">
        <v>6.5426320260000004E-2</v>
      </c>
      <c r="AD216" s="13">
        <v>5.5747400000000003E-2</v>
      </c>
      <c r="AE216" s="13">
        <v>3.7344499999999998E-3</v>
      </c>
      <c r="AF216" s="13">
        <v>0.15247816</v>
      </c>
      <c r="AG216" s="13">
        <v>6.0956199000000003E-2</v>
      </c>
      <c r="AH216" s="13">
        <v>5.5747400000000003E-2</v>
      </c>
      <c r="AI216" s="13">
        <v>3.7344499999999998E-3</v>
      </c>
      <c r="AJ216" s="13">
        <v>0.15247816</v>
      </c>
      <c r="AK216" s="13">
        <v>6.4274925390000001E-2</v>
      </c>
      <c r="AL216" s="13">
        <v>5.5747400000000003E-2</v>
      </c>
      <c r="AM216" s="13">
        <v>3.7344499999999998E-3</v>
      </c>
      <c r="AN216" s="13">
        <v>0.15247816</v>
      </c>
      <c r="AO216" s="13">
        <v>5.7569743499999999E-2</v>
      </c>
      <c r="AP216" s="13">
        <v>5.5747400000000003E-2</v>
      </c>
      <c r="AQ216" s="13">
        <v>3.7344499999999998E-3</v>
      </c>
      <c r="AR216" s="13">
        <v>0.15247816</v>
      </c>
      <c r="AS216" s="13">
        <v>6.2988072300000003E-2</v>
      </c>
      <c r="AT216" s="13">
        <v>5.5747400000000003E-2</v>
      </c>
      <c r="AU216" s="13">
        <v>3.7344499999999998E-3</v>
      </c>
      <c r="AV216" s="13">
        <v>0.15247816</v>
      </c>
      <c r="AW216" s="13">
        <v>5.4183288000000003E-2</v>
      </c>
      <c r="AX216" s="13">
        <v>5.5747400000000003E-2</v>
      </c>
      <c r="AY216" s="13">
        <v>3.7344499999999998E-3</v>
      </c>
      <c r="AZ216" s="13">
        <v>0.15247816</v>
      </c>
      <c r="BA216" s="86">
        <v>4.8387096774193498E-2</v>
      </c>
      <c r="BB216" s="86">
        <v>0</v>
      </c>
      <c r="BC216" s="13">
        <v>0</v>
      </c>
      <c r="BD216" s="13">
        <v>0.114754098360656</v>
      </c>
      <c r="BE216" s="14">
        <v>3.3898305084745797E-2</v>
      </c>
      <c r="BF216" s="14">
        <v>0.05</v>
      </c>
      <c r="BG216" s="14">
        <v>0</v>
      </c>
      <c r="BH216" s="14">
        <v>0.101694915254237</v>
      </c>
      <c r="BI216" s="14">
        <v>1.8181818181818198E-2</v>
      </c>
      <c r="BJ216" s="14">
        <v>5.2631578947368397E-2</v>
      </c>
      <c r="BK216" s="14">
        <v>0</v>
      </c>
      <c r="BL216" s="430">
        <v>0.163636363636364</v>
      </c>
      <c r="BM216" s="14">
        <v>1.6949152542372899E-2</v>
      </c>
      <c r="BN216" s="14">
        <v>5.1282051282051301E-2</v>
      </c>
      <c r="BO216" s="14">
        <v>0</v>
      </c>
      <c r="BP216" s="14">
        <v>8.4745762711864403E-2</v>
      </c>
      <c r="BQ216" s="86">
        <v>1.6949152542372899E-2</v>
      </c>
      <c r="BR216" s="86">
        <v>5.1282051282051301E-2</v>
      </c>
      <c r="BS216" s="86">
        <v>0</v>
      </c>
      <c r="BT216" s="86">
        <v>8.4745762711864403E-2</v>
      </c>
      <c r="BU216" s="14" t="s">
        <v>35</v>
      </c>
      <c r="BV216" s="14" t="s">
        <v>35</v>
      </c>
      <c r="BW216" s="14" t="s">
        <v>35</v>
      </c>
      <c r="BX216" s="14" t="s">
        <v>35</v>
      </c>
      <c r="BY216" s="14" t="s">
        <v>35</v>
      </c>
      <c r="BZ216" s="14" t="s">
        <v>35</v>
      </c>
      <c r="CA216" s="14" t="s">
        <v>35</v>
      </c>
      <c r="CB216" s="14" t="s">
        <v>35</v>
      </c>
      <c r="CC216" s="14">
        <v>4.51</v>
      </c>
      <c r="CD216" s="14">
        <v>4.51</v>
      </c>
      <c r="CE216" s="14">
        <v>4.51</v>
      </c>
      <c r="CF216" s="14">
        <v>4.51</v>
      </c>
      <c r="CG216" s="14">
        <v>4.51</v>
      </c>
      <c r="CH216" s="14">
        <v>4.51</v>
      </c>
      <c r="CI216" s="14">
        <v>4.41</v>
      </c>
      <c r="CJ216" s="14">
        <f>INDEX('Monthy Targets'!AC:AC,(MATCH(FY2019_ALL_Targets!$B:$B,'Monthy Targets'!$B:$B,0)))</f>
        <v>4.3899999999999997</v>
      </c>
      <c r="CK216" s="14">
        <f>INDEX('Monthy Targets'!AD:AD,(MATCH(FY2019_ALL_Targets!$B:$B,'Monthy Targets'!$B:$B,0)))</f>
        <v>4.3899999999999997</v>
      </c>
      <c r="CL216" s="14">
        <f>INDEX('Monthy Targets'!AE:AE,(MATCH(FY2019_ALL_Targets!$B:$B,'Monthy Targets'!$B:$B,0)))</f>
        <v>4.3899999999999997</v>
      </c>
      <c r="CM216" s="14">
        <f>INDEX('Monthy Targets'!AF:AF,(MATCH(FY2019_ALL_Targets!$B:$B,'Monthy Targets'!$B:$B,0)))</f>
        <v>4.3899999999999997</v>
      </c>
      <c r="CN216" s="14">
        <f>INDEX('Monthy Targets'!AG:AG,(MATCH(FY2019_ALL_Targets!$B:$B,'Monthy Targets'!$B:$B,0)))</f>
        <v>4.3899999999999997</v>
      </c>
      <c r="CO216" s="14">
        <v>0.31</v>
      </c>
      <c r="CP216" s="14">
        <v>0.31</v>
      </c>
      <c r="CQ216" s="14">
        <v>0.31</v>
      </c>
      <c r="CR216" s="14">
        <v>0.31</v>
      </c>
      <c r="CS216" s="14">
        <v>0.31</v>
      </c>
      <c r="CT216" s="14">
        <v>0.31</v>
      </c>
      <c r="CU216" s="14">
        <v>0.31</v>
      </c>
      <c r="CV216" s="14">
        <v>0.31</v>
      </c>
      <c r="CW216" s="14">
        <v>0.3</v>
      </c>
      <c r="CX216" s="14">
        <v>0.3</v>
      </c>
      <c r="CY216" s="14">
        <v>0.3</v>
      </c>
      <c r="CZ216" s="14">
        <v>0</v>
      </c>
      <c r="DA216" s="14">
        <f>IF('QIPP Scorecard'!$AA$1=4,IF(FY2019_ALL_Targets!$BU216="Yes",INDEX('Final Comp Values'!$BN:$BN,MATCH(FY2019_ALL_Targets!$A216,'Final Comp Values'!$B:$B,0)),IF($BU216="Min Data",0,0)),0)</f>
        <v>0.3</v>
      </c>
      <c r="DB216" s="14">
        <f>IF('QIPP Scorecard'!$AA$1=4,IF(FY2019_ALL_Targets!$BV216="Yes",INDEX('Final Comp Values'!$BN:$BN,MATCH(FY2019_ALL_Targets!$A216,'Final Comp Values'!$B:$B,0)),IF($BV216="Min Data",0,0)),0)</f>
        <v>0.3</v>
      </c>
      <c r="DC216" s="14">
        <f>IF('QIPP Scorecard'!$AA$1=4,IF(FY2019_ALL_Targets!$BW216="Yes",INDEX('Final Comp Values'!$BN:$BN,MATCH(FY2019_ALL_Targets!$A216,'Final Comp Values'!$B:$B,0)),IF(CI216="Min Data",0,0)),0)</f>
        <v>0.3</v>
      </c>
      <c r="DD216" s="14">
        <f>IF('QIPP Scorecard'!$AA$1=4,IF(FY2019_ALL_Targets!$BX216="Yes",INDEX('Final Comp Values'!$BN:$BN,MATCH(FY2019_ALL_Targets!$A216,'Final Comp Values'!$B:$B,0)),IF($BX216="Min Data",0,0)),0)</f>
        <v>0.3</v>
      </c>
      <c r="DE216" s="14">
        <v>0.56999999999999995</v>
      </c>
      <c r="DF216" s="14">
        <v>0.56999999999999995</v>
      </c>
      <c r="DG216" s="14">
        <v>0.56999999999999995</v>
      </c>
      <c r="DH216" s="14">
        <v>0.56999999999999995</v>
      </c>
      <c r="DI216" s="14">
        <v>0.56999999999999995</v>
      </c>
      <c r="DJ216" s="14">
        <v>0.56999999999999995</v>
      </c>
      <c r="DK216" s="14">
        <v>0.56999999999999995</v>
      </c>
      <c r="DL216" s="14">
        <v>0.56999999999999995</v>
      </c>
      <c r="DM216" s="14">
        <v>0.55000000000000004</v>
      </c>
      <c r="DN216" s="14">
        <v>0.55000000000000004</v>
      </c>
      <c r="DO216" s="14">
        <v>0.55000000000000004</v>
      </c>
      <c r="DP216" s="14">
        <v>0</v>
      </c>
      <c r="DQ216" s="14">
        <f>IF('QIPP Scorecard'!$AA$1=4,IF(FY2019_ALL_Targets!$BY216="Yes",INDEX('Final Comp Values'!$BK:$BK,MATCH(FY2019_ALL_Targets!$A216,'Final Comp Values'!$B:$B,0)),IF($BY216="Min Data",0,0)),0)</f>
        <v>0.55000000000000004</v>
      </c>
      <c r="DR216" s="14">
        <f>IF('QIPP Scorecard'!$AA$1=4,IF(FY2019_ALL_Targets!$BZ216="Yes",INDEX('Final Comp Values'!$BO:$BO,MATCH(FY2019_ALL_Targets!$A216,'Final Comp Values'!$B:$B,0)),IF($BZ216="Min Data",0,0)),0)</f>
        <v>0.55000000000000004</v>
      </c>
      <c r="DS216" s="14">
        <f>IF('QIPP Scorecard'!$AA$1=4,IF(FY2019_ALL_Targets!$CA216="Yes",INDEX('Final Comp Values'!$BO:$BO,MATCH(FY2019_ALL_Targets!$A216,'Final Comp Values'!$B:$B,0)),IF($CA216="Min Data",0,0)),0)</f>
        <v>0.55000000000000004</v>
      </c>
      <c r="DT216" s="14">
        <f>IF('QIPP Scorecard'!$AA$1=4,IF(FY2019_ALL_Targets!$CB216="Yes",INDEX('Final Comp Values'!$BO:$BO,MATCH(FY2019_ALL_Targets!$A216,'Final Comp Values'!$B:$B,0)),IF($CB216="Min Data",0,0)),0)</f>
        <v>0.55000000000000004</v>
      </c>
      <c r="DU216" s="14">
        <v>0.8</v>
      </c>
      <c r="DV216" s="14">
        <v>0.91</v>
      </c>
      <c r="DW216" s="14">
        <v>0.84</v>
      </c>
      <c r="DX216" s="14">
        <v>0.92</v>
      </c>
      <c r="DY216" s="12">
        <f t="shared" si="16"/>
        <v>0</v>
      </c>
      <c r="DZ216" s="12">
        <f t="shared" si="17"/>
        <v>0</v>
      </c>
      <c r="EA216" s="12">
        <f t="shared" si="18"/>
        <v>0</v>
      </c>
      <c r="EB216" s="12">
        <f t="shared" si="19"/>
        <v>0</v>
      </c>
    </row>
    <row r="217" spans="1:132" x14ac:dyDescent="0.25">
      <c r="A217" s="297">
        <v>4988</v>
      </c>
      <c r="B217" s="347">
        <v>675352</v>
      </c>
      <c r="C217" s="297">
        <v>1026648</v>
      </c>
      <c r="D217" s="14">
        <v>1053700617</v>
      </c>
      <c r="E217" s="26" t="s">
        <v>941</v>
      </c>
      <c r="F217" s="26" t="str">
        <f>INDEX('Mar - Aug'!X:X,MATCH(A217,'Mar - Aug'!B:B,0))</f>
        <v>Dallas</v>
      </c>
      <c r="G217" s="26" t="s">
        <v>3013</v>
      </c>
      <c r="H217" s="26"/>
      <c r="I217" s="26" t="str">
        <f t="shared" si="15"/>
        <v/>
      </c>
      <c r="J217" s="299" t="s">
        <v>635</v>
      </c>
      <c r="K217" s="299" t="s">
        <v>938</v>
      </c>
      <c r="L217" s="299" t="s">
        <v>2307</v>
      </c>
      <c r="M217" s="13">
        <v>0</v>
      </c>
      <c r="N217" s="13">
        <v>4.090908E-2</v>
      </c>
      <c r="O217" s="13">
        <v>3.3783799999999998E-3</v>
      </c>
      <c r="P217" s="13">
        <v>0.171875</v>
      </c>
      <c r="Q217" s="13">
        <v>3.3690650000000003E-2</v>
      </c>
      <c r="R217" s="13">
        <v>5.5747400000000003E-2</v>
      </c>
      <c r="S217" s="13">
        <v>3.7344499999999998E-3</v>
      </c>
      <c r="T217" s="13">
        <v>0.15247816</v>
      </c>
      <c r="U217" s="13">
        <v>3.3690650000000003E-2</v>
      </c>
      <c r="V217" s="13">
        <v>5.5747400000000003E-2</v>
      </c>
      <c r="W217" s="13">
        <v>3.7344499999999998E-3</v>
      </c>
      <c r="X217" s="13">
        <v>0.16895312500000001</v>
      </c>
      <c r="Y217" s="13">
        <v>3.3690650000000003E-2</v>
      </c>
      <c r="Z217" s="13">
        <v>5.5747400000000003E-2</v>
      </c>
      <c r="AA217" s="13">
        <v>3.7344499999999998E-3</v>
      </c>
      <c r="AB217" s="13">
        <v>0.16328124999999999</v>
      </c>
      <c r="AC217" s="13">
        <v>3.3690650000000003E-2</v>
      </c>
      <c r="AD217" s="13">
        <v>5.5747400000000003E-2</v>
      </c>
      <c r="AE217" s="13">
        <v>3.7344499999999998E-3</v>
      </c>
      <c r="AF217" s="13">
        <v>0.16603124999999999</v>
      </c>
      <c r="AG217" s="13">
        <v>3.3690650000000003E-2</v>
      </c>
      <c r="AH217" s="13">
        <v>5.5747400000000003E-2</v>
      </c>
      <c r="AI217" s="13">
        <v>3.7344499999999998E-3</v>
      </c>
      <c r="AJ217" s="13">
        <v>0.15468750000000001</v>
      </c>
      <c r="AK217" s="13">
        <v>3.3690650000000003E-2</v>
      </c>
      <c r="AL217" s="13">
        <v>5.5747400000000003E-2</v>
      </c>
      <c r="AM217" s="13">
        <v>3.7344499999999998E-3</v>
      </c>
      <c r="AN217" s="13">
        <v>0.163109375</v>
      </c>
      <c r="AO217" s="13">
        <v>3.3690650000000003E-2</v>
      </c>
      <c r="AP217" s="13">
        <v>5.5747400000000003E-2</v>
      </c>
      <c r="AQ217" s="13">
        <v>3.7344499999999998E-3</v>
      </c>
      <c r="AR217" s="13">
        <v>0.15247816</v>
      </c>
      <c r="AS217" s="13">
        <v>3.3690650000000003E-2</v>
      </c>
      <c r="AT217" s="13">
        <v>5.5747400000000003E-2</v>
      </c>
      <c r="AU217" s="13">
        <v>3.7344499999999998E-3</v>
      </c>
      <c r="AV217" s="13">
        <v>0.15984375000000001</v>
      </c>
      <c r="AW217" s="13">
        <v>3.3690650000000003E-2</v>
      </c>
      <c r="AX217" s="13">
        <v>5.5747400000000003E-2</v>
      </c>
      <c r="AY217" s="13">
        <v>3.7344499999999998E-3</v>
      </c>
      <c r="AZ217" s="13">
        <v>0.15247816</v>
      </c>
      <c r="BA217" s="86">
        <v>0</v>
      </c>
      <c r="BB217" s="86">
        <v>0.12676056338028199</v>
      </c>
      <c r="BC217" s="13">
        <v>0</v>
      </c>
      <c r="BD217" s="13">
        <v>0.17333333333333301</v>
      </c>
      <c r="BE217" s="14">
        <v>0</v>
      </c>
      <c r="BF217" s="14">
        <v>9.5890410958904104E-2</v>
      </c>
      <c r="BG217" s="14">
        <v>0</v>
      </c>
      <c r="BH217" s="14">
        <v>0.13095238095238099</v>
      </c>
      <c r="BI217" s="14">
        <v>1.0752688172042999E-2</v>
      </c>
      <c r="BJ217" s="14">
        <v>5.8823529411764698E-2</v>
      </c>
      <c r="BK217" s="14">
        <v>0</v>
      </c>
      <c r="BL217" s="430">
        <v>0.14457831325301199</v>
      </c>
      <c r="BM217" s="14">
        <v>1.1111111111111099E-2</v>
      </c>
      <c r="BN217" s="14">
        <v>7.4626865671641798E-2</v>
      </c>
      <c r="BO217" s="14">
        <v>0</v>
      </c>
      <c r="BP217" s="14">
        <v>0.172839506172839</v>
      </c>
      <c r="BQ217" s="86">
        <v>1.1111111111111099E-2</v>
      </c>
      <c r="BR217" s="86">
        <v>7.4626865671641798E-2</v>
      </c>
      <c r="BS217" s="86">
        <v>0</v>
      </c>
      <c r="BT217" s="86">
        <v>0.172839506172839</v>
      </c>
      <c r="BU217" s="14" t="s">
        <v>35</v>
      </c>
      <c r="BV217" s="14" t="s">
        <v>36</v>
      </c>
      <c r="BW217" s="14" t="s">
        <v>35</v>
      </c>
      <c r="BX217" s="14" t="s">
        <v>36</v>
      </c>
      <c r="BY217" s="14" t="s">
        <v>35</v>
      </c>
      <c r="BZ217" s="14" t="s">
        <v>36</v>
      </c>
      <c r="CA217" s="14" t="s">
        <v>35</v>
      </c>
      <c r="CB217" s="14" t="s">
        <v>36</v>
      </c>
      <c r="CC217" s="14">
        <v>9.4499999999999993</v>
      </c>
      <c r="CD217" s="14">
        <v>9.4499999999999993</v>
      </c>
      <c r="CE217" s="14">
        <v>9.4499999999999993</v>
      </c>
      <c r="CF217" s="14">
        <v>9.4499999999999993</v>
      </c>
      <c r="CG217" s="14">
        <v>9.4499999999999993</v>
      </c>
      <c r="CH217" s="14">
        <v>9.4499999999999993</v>
      </c>
      <c r="CI217" s="14">
        <v>9.16</v>
      </c>
      <c r="CJ217" s="14">
        <f>INDEX('Monthy Targets'!AC:AC,(MATCH(FY2019_ALL_Targets!$B:$B,'Monthy Targets'!$B:$B,0)))</f>
        <v>9.1300000000000008</v>
      </c>
      <c r="CK217" s="14">
        <f>INDEX('Monthy Targets'!AD:AD,(MATCH(FY2019_ALL_Targets!$B:$B,'Monthy Targets'!$B:$B,0)))</f>
        <v>9.1300000000000008</v>
      </c>
      <c r="CL217" s="14">
        <f>INDEX('Monthy Targets'!AE:AE,(MATCH(FY2019_ALL_Targets!$B:$B,'Monthy Targets'!$B:$B,0)))</f>
        <v>9.1300000000000008</v>
      </c>
      <c r="CM217" s="14">
        <f>INDEX('Monthy Targets'!AF:AF,(MATCH(FY2019_ALL_Targets!$B:$B,'Monthy Targets'!$B:$B,0)))</f>
        <v>9.1300000000000008</v>
      </c>
      <c r="CN217" s="14">
        <f>INDEX('Monthy Targets'!AG:AG,(MATCH(FY2019_ALL_Targets!$B:$B,'Monthy Targets'!$B:$B,0)))</f>
        <v>9.1300000000000008</v>
      </c>
      <c r="CO217" s="14">
        <v>0.64</v>
      </c>
      <c r="CP217" s="14">
        <v>0</v>
      </c>
      <c r="CQ217" s="14">
        <v>0.64</v>
      </c>
      <c r="CR217" s="14">
        <v>0</v>
      </c>
      <c r="CS217" s="14">
        <v>0.64</v>
      </c>
      <c r="CT217" s="14">
        <v>0</v>
      </c>
      <c r="CU217" s="14">
        <v>0.64</v>
      </c>
      <c r="CV217" s="14">
        <v>0.64</v>
      </c>
      <c r="CW217" s="14">
        <v>0.62</v>
      </c>
      <c r="CX217" s="14">
        <v>0</v>
      </c>
      <c r="CY217" s="14">
        <v>0.62</v>
      </c>
      <c r="CZ217" s="14">
        <v>0.62</v>
      </c>
      <c r="DA217" s="14">
        <f>IF('QIPP Scorecard'!$AA$1=4,IF(FY2019_ALL_Targets!$BU217="Yes",INDEX('Final Comp Values'!$BN:$BN,MATCH(FY2019_ALL_Targets!$A217,'Final Comp Values'!$B:$B,0)),IF($BU217="Min Data",0,0)),0)</f>
        <v>0.62</v>
      </c>
      <c r="DB217" s="14">
        <f>IF('QIPP Scorecard'!$AA$1=4,IF(FY2019_ALL_Targets!$BV217="Yes",INDEX('Final Comp Values'!$BN:$BN,MATCH(FY2019_ALL_Targets!$A217,'Final Comp Values'!$B:$B,0)),IF($BV217="Min Data",0,0)),0)</f>
        <v>0</v>
      </c>
      <c r="DC217" s="14">
        <f>IF('QIPP Scorecard'!$AA$1=4,IF(FY2019_ALL_Targets!$BW217="Yes",INDEX('Final Comp Values'!$BN:$BN,MATCH(FY2019_ALL_Targets!$A217,'Final Comp Values'!$B:$B,0)),IF(CI217="Min Data",0,0)),0)</f>
        <v>0.62</v>
      </c>
      <c r="DD217" s="14">
        <f>IF('QIPP Scorecard'!$AA$1=4,IF(FY2019_ALL_Targets!$BX217="Yes",INDEX('Final Comp Values'!$BN:$BN,MATCH(FY2019_ALL_Targets!$A217,'Final Comp Values'!$B:$B,0)),IF($BX217="Min Data",0,0)),0)</f>
        <v>0</v>
      </c>
      <c r="DE217" s="14">
        <v>1.19</v>
      </c>
      <c r="DF217" s="14">
        <v>0</v>
      </c>
      <c r="DG217" s="14">
        <v>1.19</v>
      </c>
      <c r="DH217" s="14">
        <v>0</v>
      </c>
      <c r="DI217" s="14">
        <v>1.19</v>
      </c>
      <c r="DJ217" s="14">
        <v>0</v>
      </c>
      <c r="DK217" s="14">
        <v>1.19</v>
      </c>
      <c r="DL217" s="14">
        <v>1.19</v>
      </c>
      <c r="DM217" s="14">
        <v>1.1499999999999999</v>
      </c>
      <c r="DN217" s="14">
        <v>0</v>
      </c>
      <c r="DO217" s="14">
        <v>1.1499999999999999</v>
      </c>
      <c r="DP217" s="14">
        <v>1.1499999999999999</v>
      </c>
      <c r="DQ217" s="14">
        <f>IF('QIPP Scorecard'!$AA$1=4,IF(FY2019_ALL_Targets!$BY217="Yes",INDEX('Final Comp Values'!$BK:$BK,MATCH(FY2019_ALL_Targets!$A217,'Final Comp Values'!$B:$B,0)),IF($BY217="Min Data",0,0)),0)</f>
        <v>1.1499999999999999</v>
      </c>
      <c r="DR217" s="14">
        <f>IF('QIPP Scorecard'!$AA$1=4,IF(FY2019_ALL_Targets!$BZ217="Yes",INDEX('Final Comp Values'!$BO:$BO,MATCH(FY2019_ALL_Targets!$A217,'Final Comp Values'!$B:$B,0)),IF($BZ217="Min Data",0,0)),0)</f>
        <v>0</v>
      </c>
      <c r="DS217" s="14">
        <f>IF('QIPP Scorecard'!$AA$1=4,IF(FY2019_ALL_Targets!$CA217="Yes",INDEX('Final Comp Values'!$BO:$BO,MATCH(FY2019_ALL_Targets!$A217,'Final Comp Values'!$B:$B,0)),IF($CA217="Min Data",0,0)),0)</f>
        <v>1.1499999999999999</v>
      </c>
      <c r="DT217" s="14">
        <f>IF('QIPP Scorecard'!$AA$1=4,IF(FY2019_ALL_Targets!$CB217="Yes",INDEX('Final Comp Values'!$BO:$BO,MATCH(FY2019_ALL_Targets!$A217,'Final Comp Values'!$B:$B,0)),IF($CB217="Min Data",0,0)),0)</f>
        <v>0</v>
      </c>
      <c r="DU217" s="14">
        <v>1.31</v>
      </c>
      <c r="DV217" s="14">
        <v>1.69</v>
      </c>
      <c r="DW217" s="14">
        <v>1.77</v>
      </c>
      <c r="DX217" s="14">
        <v>1.53</v>
      </c>
      <c r="DY217" s="12">
        <f t="shared" si="16"/>
        <v>2</v>
      </c>
      <c r="DZ217" s="12">
        <f t="shared" si="17"/>
        <v>2</v>
      </c>
      <c r="EA217" s="12">
        <f t="shared" si="18"/>
        <v>0</v>
      </c>
      <c r="EB217" s="12">
        <f t="shared" si="19"/>
        <v>0</v>
      </c>
    </row>
    <row r="218" spans="1:132" x14ac:dyDescent="0.25">
      <c r="A218" s="297">
        <v>4874</v>
      </c>
      <c r="B218" s="347">
        <v>675356</v>
      </c>
      <c r="C218" s="297">
        <v>1028604</v>
      </c>
      <c r="D218" s="14">
        <v>1154442143</v>
      </c>
      <c r="E218" s="26" t="s">
        <v>940</v>
      </c>
      <c r="F218" s="26" t="str">
        <f>INDEX('Mar - Aug'!X:X,MATCH(A218,'Mar - Aug'!B:B,0))</f>
        <v>Travis</v>
      </c>
      <c r="G218" s="26" t="s">
        <v>3051</v>
      </c>
      <c r="H218" s="26"/>
      <c r="I218" s="26" t="str">
        <f t="shared" si="15"/>
        <v/>
      </c>
      <c r="J218" s="299" t="s">
        <v>611</v>
      </c>
      <c r="K218" s="299" t="s">
        <v>995</v>
      </c>
      <c r="L218" s="299" t="s">
        <v>612</v>
      </c>
      <c r="M218" s="13">
        <v>1.8518509999999998E-2</v>
      </c>
      <c r="N218" s="13">
        <v>8.421054E-2</v>
      </c>
      <c r="O218" s="13">
        <v>0</v>
      </c>
      <c r="P218" s="13">
        <v>0.13478261999999999</v>
      </c>
      <c r="Q218" s="13">
        <v>3.3690650000000003E-2</v>
      </c>
      <c r="R218" s="13">
        <v>5.5747400000000003E-2</v>
      </c>
      <c r="S218" s="13">
        <v>3.7344499999999998E-3</v>
      </c>
      <c r="T218" s="13">
        <v>0.15247816</v>
      </c>
      <c r="U218" s="13">
        <v>3.3690650000000003E-2</v>
      </c>
      <c r="V218" s="13">
        <v>8.2778960819999997E-2</v>
      </c>
      <c r="W218" s="13">
        <v>3.7344499999999998E-3</v>
      </c>
      <c r="X218" s="13">
        <v>0.15247816</v>
      </c>
      <c r="Y218" s="13">
        <v>3.3690650000000003E-2</v>
      </c>
      <c r="Z218" s="13">
        <v>8.0000012999999995E-2</v>
      </c>
      <c r="AA218" s="13">
        <v>3.7344499999999998E-3</v>
      </c>
      <c r="AB218" s="13">
        <v>0.15247816</v>
      </c>
      <c r="AC218" s="13">
        <v>3.3690650000000003E-2</v>
      </c>
      <c r="AD218" s="13">
        <v>8.1347381639999994E-2</v>
      </c>
      <c r="AE218" s="13">
        <v>3.7344499999999998E-3</v>
      </c>
      <c r="AF218" s="13">
        <v>0.15247816</v>
      </c>
      <c r="AG218" s="13">
        <v>3.3690650000000003E-2</v>
      </c>
      <c r="AH218" s="13">
        <v>7.5789486000000003E-2</v>
      </c>
      <c r="AI218" s="13">
        <v>3.7344499999999998E-3</v>
      </c>
      <c r="AJ218" s="13">
        <v>0.15247816</v>
      </c>
      <c r="AK218" s="13">
        <v>3.3690650000000003E-2</v>
      </c>
      <c r="AL218" s="13">
        <v>7.9915802460000004E-2</v>
      </c>
      <c r="AM218" s="13">
        <v>3.7344499999999998E-3</v>
      </c>
      <c r="AN218" s="13">
        <v>0.15247816</v>
      </c>
      <c r="AO218" s="13">
        <v>3.3690650000000003E-2</v>
      </c>
      <c r="AP218" s="13">
        <v>7.1578958999999998E-2</v>
      </c>
      <c r="AQ218" s="13">
        <v>3.7344499999999998E-3</v>
      </c>
      <c r="AR218" s="13">
        <v>0.15247816</v>
      </c>
      <c r="AS218" s="13">
        <v>3.3690650000000003E-2</v>
      </c>
      <c r="AT218" s="13">
        <v>7.8315802200000006E-2</v>
      </c>
      <c r="AU218" s="13">
        <v>3.7344499999999998E-3</v>
      </c>
      <c r="AV218" s="13">
        <v>0.15247816</v>
      </c>
      <c r="AW218" s="13">
        <v>3.3690650000000003E-2</v>
      </c>
      <c r="AX218" s="13">
        <v>6.7368432000000006E-2</v>
      </c>
      <c r="AY218" s="13">
        <v>3.7344499999999998E-3</v>
      </c>
      <c r="AZ218" s="13">
        <v>0.15247816</v>
      </c>
      <c r="BA218" s="86">
        <v>2.1276595744680899E-2</v>
      </c>
      <c r="BB218" s="86">
        <v>2.4390243902439001E-2</v>
      </c>
      <c r="BC218" s="13">
        <v>0</v>
      </c>
      <c r="BD218" s="13">
        <v>7.69230769230769E-2</v>
      </c>
      <c r="BE218" s="14">
        <v>3.6363636363636397E-2</v>
      </c>
      <c r="BF218" s="14">
        <v>0</v>
      </c>
      <c r="BG218" s="14">
        <v>0</v>
      </c>
      <c r="BH218" s="14">
        <v>0.10638297872340401</v>
      </c>
      <c r="BI218" s="14">
        <v>3.6363636363636397E-2</v>
      </c>
      <c r="BJ218" s="14">
        <v>5.6603773584905703E-2</v>
      </c>
      <c r="BK218" s="14">
        <v>0</v>
      </c>
      <c r="BL218" s="430">
        <v>4.3478260869565202E-2</v>
      </c>
      <c r="BM218" s="14">
        <v>7.4074074074074098E-2</v>
      </c>
      <c r="BN218" s="14">
        <v>7.3170731707317097E-2</v>
      </c>
      <c r="BO218" s="14">
        <v>0</v>
      </c>
      <c r="BP218" s="14">
        <v>2.2222222222222199E-2</v>
      </c>
      <c r="BQ218" s="86">
        <v>7.4074074074074098E-2</v>
      </c>
      <c r="BR218" s="86">
        <v>7.3170731707317097E-2</v>
      </c>
      <c r="BS218" s="86">
        <v>0</v>
      </c>
      <c r="BT218" s="86">
        <v>2.2222222222222199E-2</v>
      </c>
      <c r="BU218" s="14" t="s">
        <v>36</v>
      </c>
      <c r="BV218" s="14" t="s">
        <v>35</v>
      </c>
      <c r="BW218" s="14" t="s">
        <v>35</v>
      </c>
      <c r="BX218" s="14" t="s">
        <v>35</v>
      </c>
      <c r="BY218" s="14" t="s">
        <v>36</v>
      </c>
      <c r="BZ218" s="14" t="s">
        <v>36</v>
      </c>
      <c r="CA218" s="14" t="s">
        <v>35</v>
      </c>
      <c r="CB218" s="14" t="s">
        <v>35</v>
      </c>
      <c r="CC218" s="14">
        <v>10.31</v>
      </c>
      <c r="CD218" s="14">
        <v>10.31</v>
      </c>
      <c r="CE218" s="14">
        <v>10.31</v>
      </c>
      <c r="CF218" s="14">
        <v>10.31</v>
      </c>
      <c r="CG218" s="14">
        <v>10.31</v>
      </c>
      <c r="CH218" s="14">
        <v>10.31</v>
      </c>
      <c r="CI218" s="14">
        <v>10.16</v>
      </c>
      <c r="CJ218" s="14">
        <f>INDEX('Monthy Targets'!AC:AC,(MATCH(FY2019_ALL_Targets!$B:$B,'Monthy Targets'!$B:$B,0)))</f>
        <v>10.119999999999999</v>
      </c>
      <c r="CK218" s="14">
        <f>INDEX('Monthy Targets'!AD:AD,(MATCH(FY2019_ALL_Targets!$B:$B,'Monthy Targets'!$B:$B,0)))</f>
        <v>10.119999999999999</v>
      </c>
      <c r="CL218" s="14">
        <f>INDEX('Monthy Targets'!AE:AE,(MATCH(FY2019_ALL_Targets!$B:$B,'Monthy Targets'!$B:$B,0)))</f>
        <v>10.119999999999999</v>
      </c>
      <c r="CM218" s="14">
        <f>INDEX('Monthy Targets'!AF:AF,(MATCH(FY2019_ALL_Targets!$B:$B,'Monthy Targets'!$B:$B,0)))</f>
        <v>10.119999999999999</v>
      </c>
      <c r="CN218" s="14">
        <f>INDEX('Monthy Targets'!AG:AG,(MATCH(FY2019_ALL_Targets!$B:$B,'Monthy Targets'!$B:$B,0)))</f>
        <v>10.119999999999999</v>
      </c>
      <c r="CO218" s="14">
        <v>0.7</v>
      </c>
      <c r="CP218" s="14">
        <v>0.7</v>
      </c>
      <c r="CQ218" s="14">
        <v>0.7</v>
      </c>
      <c r="CR218" s="14">
        <v>0.7</v>
      </c>
      <c r="CS218" s="14">
        <v>0</v>
      </c>
      <c r="CT218" s="14">
        <v>0.7</v>
      </c>
      <c r="CU218" s="14">
        <v>0.7</v>
      </c>
      <c r="CV218" s="14">
        <v>0.7</v>
      </c>
      <c r="CW218" s="14">
        <v>0</v>
      </c>
      <c r="CX218" s="14">
        <v>0.69</v>
      </c>
      <c r="CY218" s="14">
        <v>0.69</v>
      </c>
      <c r="CZ218" s="14">
        <v>0.69</v>
      </c>
      <c r="DA218" s="14">
        <f>IF('QIPP Scorecard'!$AA$1=4,IF(FY2019_ALL_Targets!$BU218="Yes",INDEX('Final Comp Values'!$BN:$BN,MATCH(FY2019_ALL_Targets!$A218,'Final Comp Values'!$B:$B,0)),IF($BU218="Min Data",0,0)),0)</f>
        <v>0</v>
      </c>
      <c r="DB218" s="14">
        <f>IF('QIPP Scorecard'!$AA$1=4,IF(FY2019_ALL_Targets!$BV218="Yes",INDEX('Final Comp Values'!$BN:$BN,MATCH(FY2019_ALL_Targets!$A218,'Final Comp Values'!$B:$B,0)),IF($BV218="Min Data",0,0)),0)</f>
        <v>0.69</v>
      </c>
      <c r="DC218" s="14">
        <f>IF('QIPP Scorecard'!$AA$1=4,IF(FY2019_ALL_Targets!$BW218="Yes",INDEX('Final Comp Values'!$BN:$BN,MATCH(FY2019_ALL_Targets!$A218,'Final Comp Values'!$B:$B,0)),IF(CI218="Min Data",0,0)),0)</f>
        <v>0.69</v>
      </c>
      <c r="DD218" s="14">
        <f>IF('QIPP Scorecard'!$AA$1=4,IF(FY2019_ALL_Targets!$BX218="Yes",INDEX('Final Comp Values'!$BN:$BN,MATCH(FY2019_ALL_Targets!$A218,'Final Comp Values'!$B:$B,0)),IF($BX218="Min Data",0,0)),0)</f>
        <v>0.69</v>
      </c>
      <c r="DE218" s="14">
        <v>1.3</v>
      </c>
      <c r="DF218" s="14">
        <v>1.3</v>
      </c>
      <c r="DG218" s="14">
        <v>1.3</v>
      </c>
      <c r="DH218" s="14">
        <v>1.3</v>
      </c>
      <c r="DI218" s="14">
        <v>0</v>
      </c>
      <c r="DJ218" s="14">
        <v>1.3</v>
      </c>
      <c r="DK218" s="14">
        <v>1.3</v>
      </c>
      <c r="DL218" s="14">
        <v>1.3</v>
      </c>
      <c r="DM218" s="14">
        <v>0</v>
      </c>
      <c r="DN218" s="14">
        <v>1.28</v>
      </c>
      <c r="DO218" s="14">
        <v>1.28</v>
      </c>
      <c r="DP218" s="14">
        <v>1.28</v>
      </c>
      <c r="DQ218" s="14">
        <f>IF('QIPP Scorecard'!$AA$1=4,IF(FY2019_ALL_Targets!$BY218="Yes",INDEX('Final Comp Values'!$BK:$BK,MATCH(FY2019_ALL_Targets!$A218,'Final Comp Values'!$B:$B,0)),IF($BY218="Min Data",0,0)),0)</f>
        <v>0</v>
      </c>
      <c r="DR218" s="14">
        <f>IF('QIPP Scorecard'!$AA$1=4,IF(FY2019_ALL_Targets!$BZ218="Yes",INDEX('Final Comp Values'!$BO:$BO,MATCH(FY2019_ALL_Targets!$A218,'Final Comp Values'!$B:$B,0)),IF($BZ218="Min Data",0,0)),0)</f>
        <v>0</v>
      </c>
      <c r="DS218" s="14">
        <f>IF('QIPP Scorecard'!$AA$1=4,IF(FY2019_ALL_Targets!$CA218="Yes",INDEX('Final Comp Values'!$BO:$BO,MATCH(FY2019_ALL_Targets!$A218,'Final Comp Values'!$B:$B,0)),IF($CA218="Min Data",0,0)),0)</f>
        <v>1.28</v>
      </c>
      <c r="DT218" s="14">
        <f>IF('QIPP Scorecard'!$AA$1=4,IF(FY2019_ALL_Targets!$CB218="Yes",INDEX('Final Comp Values'!$BO:$BO,MATCH(FY2019_ALL_Targets!$A218,'Final Comp Values'!$B:$B,0)),IF($CB218="Min Data",0,0)),0)</f>
        <v>1.28</v>
      </c>
      <c r="DU218" s="14">
        <v>1.83</v>
      </c>
      <c r="DV218" s="14">
        <v>1.84</v>
      </c>
      <c r="DW218" s="14">
        <v>1.92</v>
      </c>
      <c r="DX218" s="14">
        <v>1.74</v>
      </c>
      <c r="DY218" s="12">
        <f t="shared" si="16"/>
        <v>1</v>
      </c>
      <c r="DZ218" s="12">
        <f t="shared" si="17"/>
        <v>2</v>
      </c>
      <c r="EA218" s="12">
        <f t="shared" si="18"/>
        <v>0</v>
      </c>
      <c r="EB218" s="12">
        <f t="shared" si="19"/>
        <v>0</v>
      </c>
    </row>
    <row r="219" spans="1:132" x14ac:dyDescent="0.25">
      <c r="A219" s="297">
        <v>4170</v>
      </c>
      <c r="B219" s="347">
        <v>675358</v>
      </c>
      <c r="C219" s="297">
        <v>1028767</v>
      </c>
      <c r="D219" s="14">
        <v>1962496836</v>
      </c>
      <c r="E219" s="26" t="s">
        <v>1003</v>
      </c>
      <c r="F219" s="26" t="str">
        <f>INDEX('Mar - Aug'!X:X,MATCH(A219,'Mar - Aug'!B:B,0))</f>
        <v>MRSA Northeast</v>
      </c>
      <c r="G219" s="26" t="s">
        <v>3026</v>
      </c>
      <c r="H219" s="26" t="s">
        <v>3115</v>
      </c>
      <c r="I219" s="26" t="str">
        <f t="shared" si="15"/>
        <v>Revision Needed</v>
      </c>
      <c r="J219" s="299" t="s">
        <v>439</v>
      </c>
      <c r="K219" s="299" t="s">
        <v>978</v>
      </c>
      <c r="L219" s="299" t="s">
        <v>440</v>
      </c>
      <c r="M219" s="13">
        <v>3.0612250000000001E-2</v>
      </c>
      <c r="N219" s="13">
        <v>3.9215670000000001E-2</v>
      </c>
      <c r="O219" s="13">
        <v>0</v>
      </c>
      <c r="P219" s="13">
        <v>0.13620070000000001</v>
      </c>
      <c r="Q219" s="13">
        <v>3.3690650000000003E-2</v>
      </c>
      <c r="R219" s="13">
        <v>5.5747400000000003E-2</v>
      </c>
      <c r="S219" s="13">
        <v>3.7344499999999998E-3</v>
      </c>
      <c r="T219" s="13">
        <v>0.15247816</v>
      </c>
      <c r="U219" s="13">
        <v>3.3690650000000003E-2</v>
      </c>
      <c r="V219" s="13">
        <v>5.5747400000000003E-2</v>
      </c>
      <c r="W219" s="13">
        <v>3.7344499999999998E-3</v>
      </c>
      <c r="X219" s="13">
        <v>0.15247816</v>
      </c>
      <c r="Y219" s="13">
        <v>3.3690650000000003E-2</v>
      </c>
      <c r="Z219" s="13">
        <v>5.5747400000000003E-2</v>
      </c>
      <c r="AA219" s="13">
        <v>3.7344499999999998E-3</v>
      </c>
      <c r="AB219" s="13">
        <v>0.15247816</v>
      </c>
      <c r="AC219" s="13">
        <v>3.3690650000000003E-2</v>
      </c>
      <c r="AD219" s="13">
        <v>5.5747400000000003E-2</v>
      </c>
      <c r="AE219" s="13">
        <v>3.7344499999999998E-3</v>
      </c>
      <c r="AF219" s="13">
        <v>0.15247816</v>
      </c>
      <c r="AG219" s="13">
        <v>3.3690650000000003E-2</v>
      </c>
      <c r="AH219" s="13">
        <v>5.5747400000000003E-2</v>
      </c>
      <c r="AI219" s="13">
        <v>3.7344499999999998E-3</v>
      </c>
      <c r="AJ219" s="13">
        <v>0.15247816</v>
      </c>
      <c r="AK219" s="13">
        <v>3.3690650000000003E-2</v>
      </c>
      <c r="AL219" s="13">
        <v>5.5747400000000003E-2</v>
      </c>
      <c r="AM219" s="13">
        <v>3.7344499999999998E-3</v>
      </c>
      <c r="AN219" s="13">
        <v>0.15247816</v>
      </c>
      <c r="AO219" s="13">
        <v>3.3690650000000003E-2</v>
      </c>
      <c r="AP219" s="13">
        <v>5.5747400000000003E-2</v>
      </c>
      <c r="AQ219" s="13">
        <v>3.7344499999999998E-3</v>
      </c>
      <c r="AR219" s="13">
        <v>0.15247816</v>
      </c>
      <c r="AS219" s="13">
        <v>3.3690650000000003E-2</v>
      </c>
      <c r="AT219" s="13">
        <v>5.5747400000000003E-2</v>
      </c>
      <c r="AU219" s="13">
        <v>3.7344499999999998E-3</v>
      </c>
      <c r="AV219" s="13">
        <v>0.15247816</v>
      </c>
      <c r="AW219" s="13">
        <v>3.3690650000000003E-2</v>
      </c>
      <c r="AX219" s="13">
        <v>5.5747400000000003E-2</v>
      </c>
      <c r="AY219" s="13">
        <v>3.7344499999999998E-3</v>
      </c>
      <c r="AZ219" s="13">
        <v>0.15247816</v>
      </c>
      <c r="BA219" s="86">
        <v>0.08</v>
      </c>
      <c r="BB219" s="86">
        <v>4.2553191489361701E-2</v>
      </c>
      <c r="BC219" s="13">
        <v>0</v>
      </c>
      <c r="BD219" s="13">
        <v>0.13888888888888901</v>
      </c>
      <c r="BE219" s="14">
        <v>5.1948051948052E-2</v>
      </c>
      <c r="BF219" s="14">
        <v>8.1632653061224497E-2</v>
      </c>
      <c r="BG219" s="14">
        <v>0</v>
      </c>
      <c r="BH219" s="14">
        <v>0.135135135135135</v>
      </c>
      <c r="BI219" s="14">
        <v>0.11267605633802801</v>
      </c>
      <c r="BJ219" s="14">
        <v>0.125</v>
      </c>
      <c r="BK219" s="14">
        <v>0</v>
      </c>
      <c r="BL219" s="430">
        <v>0.134328358208955</v>
      </c>
      <c r="BM219" s="14">
        <v>5.8823529411764698E-2</v>
      </c>
      <c r="BN219" s="14">
        <v>4.4444444444444398E-2</v>
      </c>
      <c r="BO219" s="14">
        <v>0</v>
      </c>
      <c r="BP219" s="14">
        <v>0.112903225806452</v>
      </c>
      <c r="BQ219" s="86">
        <v>5.8823529411764698E-2</v>
      </c>
      <c r="BR219" s="86">
        <v>4.4444444444444398E-2</v>
      </c>
      <c r="BS219" s="86">
        <v>0</v>
      </c>
      <c r="BT219" s="86">
        <v>0.112903225806452</v>
      </c>
      <c r="BU219" s="14" t="s">
        <v>36</v>
      </c>
      <c r="BV219" s="14" t="s">
        <v>35</v>
      </c>
      <c r="BW219" s="14" t="s">
        <v>35</v>
      </c>
      <c r="BX219" s="14" t="s">
        <v>35</v>
      </c>
      <c r="BY219" s="14" t="s">
        <v>36</v>
      </c>
      <c r="BZ219" s="14" t="s">
        <v>35</v>
      </c>
      <c r="CA219" s="14" t="s">
        <v>35</v>
      </c>
      <c r="CB219" s="14" t="s">
        <v>35</v>
      </c>
      <c r="CC219" s="14">
        <v>10.96</v>
      </c>
      <c r="CD219" s="14">
        <v>10.96</v>
      </c>
      <c r="CE219" s="14">
        <v>10.96</v>
      </c>
      <c r="CF219" s="14">
        <v>10.96</v>
      </c>
      <c r="CG219" s="14">
        <v>10.96</v>
      </c>
      <c r="CH219" s="14">
        <v>10.96</v>
      </c>
      <c r="CI219" s="14">
        <v>5.12</v>
      </c>
      <c r="CJ219" s="14">
        <f>INDEX('Monthy Targets'!AC:AC,(MATCH(FY2019_ALL_Targets!$B:$B,'Monthy Targets'!$B:$B,0)))</f>
        <v>5.0999999999999996</v>
      </c>
      <c r="CK219" s="14">
        <f>INDEX('Monthy Targets'!AD:AD,(MATCH(FY2019_ALL_Targets!$B:$B,'Monthy Targets'!$B:$B,0)))</f>
        <v>5.0999999999999996</v>
      </c>
      <c r="CL219" s="14">
        <f>INDEX('Monthy Targets'!AE:AE,(MATCH(FY2019_ALL_Targets!$B:$B,'Monthy Targets'!$B:$B,0)))</f>
        <v>5.0999999999999996</v>
      </c>
      <c r="CM219" s="14">
        <f>INDEX('Monthy Targets'!AF:AF,(MATCH(FY2019_ALL_Targets!$B:$B,'Monthy Targets'!$B:$B,0)))</f>
        <v>5.0999999999999996</v>
      </c>
      <c r="CN219" s="14">
        <f>INDEX('Monthy Targets'!AG:AG,(MATCH(FY2019_ALL_Targets!$B:$B,'Monthy Targets'!$B:$B,0)))</f>
        <v>5.0999999999999996</v>
      </c>
      <c r="CO219" s="14">
        <v>0</v>
      </c>
      <c r="CP219" s="14">
        <v>0.74</v>
      </c>
      <c r="CQ219" s="14">
        <v>0.74</v>
      </c>
      <c r="CR219" s="14">
        <v>0.74</v>
      </c>
      <c r="CS219" s="14">
        <v>0</v>
      </c>
      <c r="CT219" s="14">
        <v>0</v>
      </c>
      <c r="CU219" s="14">
        <v>0.74</v>
      </c>
      <c r="CV219" s="14">
        <v>0.74</v>
      </c>
      <c r="CW219" s="14">
        <v>0</v>
      </c>
      <c r="CX219" s="14">
        <v>0</v>
      </c>
      <c r="CY219" s="14">
        <v>0.35</v>
      </c>
      <c r="CZ219" s="14">
        <v>0.35</v>
      </c>
      <c r="DA219" s="14">
        <f>IF('QIPP Scorecard'!$AA$1=4,IF(FY2019_ALL_Targets!$BU219="Yes",INDEX('Final Comp Values'!$BN:$BN,MATCH(FY2019_ALL_Targets!$A219,'Final Comp Values'!$B:$B,0)),IF($BU219="Min Data",0,0)),0)</f>
        <v>0</v>
      </c>
      <c r="DB219" s="14">
        <f>IF('QIPP Scorecard'!$AA$1=4,IF(FY2019_ALL_Targets!$BV219="Yes",INDEX('Final Comp Values'!$BN:$BN,MATCH(FY2019_ALL_Targets!$A219,'Final Comp Values'!$B:$B,0)),IF($BV219="Min Data",0,0)),0)</f>
        <v>0.35</v>
      </c>
      <c r="DC219" s="14">
        <f>IF('QIPP Scorecard'!$AA$1=4,IF(FY2019_ALL_Targets!$BW219="Yes",INDEX('Final Comp Values'!$BN:$BN,MATCH(FY2019_ALL_Targets!$A219,'Final Comp Values'!$B:$B,0)),IF(CI219="Min Data",0,0)),0)</f>
        <v>0.35</v>
      </c>
      <c r="DD219" s="14">
        <f>IF('QIPP Scorecard'!$AA$1=4,IF(FY2019_ALL_Targets!$BX219="Yes",INDEX('Final Comp Values'!$BN:$BN,MATCH(FY2019_ALL_Targets!$A219,'Final Comp Values'!$B:$B,0)),IF($BX219="Min Data",0,0)),0)</f>
        <v>0.35</v>
      </c>
      <c r="DE219" s="14">
        <v>0</v>
      </c>
      <c r="DF219" s="14">
        <v>1.38</v>
      </c>
      <c r="DG219" s="14">
        <v>1.38</v>
      </c>
      <c r="DH219" s="14">
        <v>1.38</v>
      </c>
      <c r="DI219" s="14">
        <v>0</v>
      </c>
      <c r="DJ219" s="14">
        <v>0</v>
      </c>
      <c r="DK219" s="14">
        <v>1.38</v>
      </c>
      <c r="DL219" s="14">
        <v>1.38</v>
      </c>
      <c r="DM219" s="14">
        <v>0</v>
      </c>
      <c r="DN219" s="14">
        <v>0</v>
      </c>
      <c r="DO219" s="14">
        <v>0.64</v>
      </c>
      <c r="DP219" s="14">
        <v>0.64</v>
      </c>
      <c r="DQ219" s="14">
        <f>IF('QIPP Scorecard'!$AA$1=4,IF(FY2019_ALL_Targets!$BY219="Yes",INDEX('Final Comp Values'!$BK:$BK,MATCH(FY2019_ALL_Targets!$A219,'Final Comp Values'!$B:$B,0)),IF($BY219="Min Data",0,0)),0)</f>
        <v>0</v>
      </c>
      <c r="DR219" s="14">
        <f>IF('QIPP Scorecard'!$AA$1=4,IF(FY2019_ALL_Targets!$BZ219="Yes",INDEX('Final Comp Values'!$BO:$BO,MATCH(FY2019_ALL_Targets!$A219,'Final Comp Values'!$B:$B,0)),IF($BZ219="Min Data",0,0)),0)</f>
        <v>0.64</v>
      </c>
      <c r="DS219" s="14">
        <f>IF('QIPP Scorecard'!$AA$1=4,IF(FY2019_ALL_Targets!$CA219="Yes",INDEX('Final Comp Values'!$BO:$BO,MATCH(FY2019_ALL_Targets!$A219,'Final Comp Values'!$B:$B,0)),IF($CA219="Min Data",0,0)),0)</f>
        <v>0.64</v>
      </c>
      <c r="DT219" s="14">
        <f>IF('QIPP Scorecard'!$AA$1=4,IF(FY2019_ALL_Targets!$CB219="Yes",INDEX('Final Comp Values'!$BO:$BO,MATCH(FY2019_ALL_Targets!$A219,'Final Comp Values'!$B:$B,0)),IF($CB219="Min Data",0,0)),0)</f>
        <v>0.64</v>
      </c>
      <c r="DU219" s="14">
        <v>1.74</v>
      </c>
      <c r="DV219" s="14">
        <v>1.72</v>
      </c>
      <c r="DW219" s="14">
        <v>2.06</v>
      </c>
      <c r="DX219" s="14">
        <v>2.14</v>
      </c>
      <c r="DY219" s="12">
        <f t="shared" si="16"/>
        <v>1</v>
      </c>
      <c r="DZ219" s="12">
        <f t="shared" si="17"/>
        <v>1</v>
      </c>
      <c r="EA219" s="12">
        <f t="shared" si="18"/>
        <v>0</v>
      </c>
      <c r="EB219" s="12">
        <f t="shared" si="19"/>
        <v>0</v>
      </c>
    </row>
    <row r="220" spans="1:132" x14ac:dyDescent="0.25">
      <c r="A220" s="297">
        <v>4029</v>
      </c>
      <c r="B220" s="347">
        <v>675360</v>
      </c>
      <c r="C220" s="297">
        <v>1026602</v>
      </c>
      <c r="D220" s="14">
        <v>1871991802</v>
      </c>
      <c r="E220" s="26" t="s">
        <v>925</v>
      </c>
      <c r="F220" s="26" t="str">
        <f>INDEX('Mar - Aug'!X:X,MATCH(A220,'Mar - Aug'!B:B,0))</f>
        <v>MRSA Central</v>
      </c>
      <c r="G220" s="26" t="s">
        <v>3038</v>
      </c>
      <c r="H220" s="26"/>
      <c r="I220" s="26" t="str">
        <f t="shared" si="15"/>
        <v/>
      </c>
      <c r="J220" s="299" t="s">
        <v>152</v>
      </c>
      <c r="K220" s="299" t="s">
        <v>1002</v>
      </c>
      <c r="L220" s="299" t="s">
        <v>153</v>
      </c>
      <c r="M220" s="13">
        <v>1.749272E-2</v>
      </c>
      <c r="N220" s="13">
        <v>8.8050310000000007E-2</v>
      </c>
      <c r="O220" s="13">
        <v>0</v>
      </c>
      <c r="P220" s="13">
        <v>0.20434783000000001</v>
      </c>
      <c r="Q220" s="13">
        <v>3.3690650000000003E-2</v>
      </c>
      <c r="R220" s="13">
        <v>5.5747400000000003E-2</v>
      </c>
      <c r="S220" s="13">
        <v>3.7344499999999998E-3</v>
      </c>
      <c r="T220" s="13">
        <v>0.15247816</v>
      </c>
      <c r="U220" s="13">
        <v>3.3690650000000003E-2</v>
      </c>
      <c r="V220" s="13">
        <v>8.6553454730000007E-2</v>
      </c>
      <c r="W220" s="13">
        <v>3.7344499999999998E-3</v>
      </c>
      <c r="X220" s="13">
        <v>0.20087391689</v>
      </c>
      <c r="Y220" s="13">
        <v>3.3690650000000003E-2</v>
      </c>
      <c r="Z220" s="13">
        <v>8.3647794499999997E-2</v>
      </c>
      <c r="AA220" s="13">
        <v>3.7344499999999998E-3</v>
      </c>
      <c r="AB220" s="13">
        <v>0.1941304385</v>
      </c>
      <c r="AC220" s="13">
        <v>3.3690650000000003E-2</v>
      </c>
      <c r="AD220" s="13">
        <v>8.5056599460000007E-2</v>
      </c>
      <c r="AE220" s="13">
        <v>3.7344499999999998E-3</v>
      </c>
      <c r="AF220" s="13">
        <v>0.19740000378</v>
      </c>
      <c r="AG220" s="13">
        <v>3.3690650000000003E-2</v>
      </c>
      <c r="AH220" s="13">
        <v>7.9245279000000002E-2</v>
      </c>
      <c r="AI220" s="13">
        <v>3.7344499999999998E-3</v>
      </c>
      <c r="AJ220" s="13">
        <v>0.183913047</v>
      </c>
      <c r="AK220" s="13">
        <v>3.3690650000000003E-2</v>
      </c>
      <c r="AL220" s="13">
        <v>8.3559744189999993E-2</v>
      </c>
      <c r="AM220" s="13">
        <v>3.7344499999999998E-3</v>
      </c>
      <c r="AN220" s="13">
        <v>0.19392609067</v>
      </c>
      <c r="AO220" s="13">
        <v>3.3690650000000003E-2</v>
      </c>
      <c r="AP220" s="13">
        <v>7.4842763500000006E-2</v>
      </c>
      <c r="AQ220" s="13">
        <v>3.7344499999999998E-3</v>
      </c>
      <c r="AR220" s="13">
        <v>0.17369565549999999</v>
      </c>
      <c r="AS220" s="13">
        <v>3.3690650000000003E-2</v>
      </c>
      <c r="AT220" s="13">
        <v>8.1886788299999999E-2</v>
      </c>
      <c r="AU220" s="13">
        <v>3.7344499999999998E-3</v>
      </c>
      <c r="AV220" s="13">
        <v>0.19004348190000001</v>
      </c>
      <c r="AW220" s="13">
        <v>3.3690650000000003E-2</v>
      </c>
      <c r="AX220" s="13">
        <v>7.0440247999999997E-2</v>
      </c>
      <c r="AY220" s="13">
        <v>3.7344499999999998E-3</v>
      </c>
      <c r="AZ220" s="13">
        <v>0.16347826400000001</v>
      </c>
      <c r="BA220" s="86">
        <v>2.4691358024691398E-2</v>
      </c>
      <c r="BB220" s="86">
        <v>6.8965517241379296E-2</v>
      </c>
      <c r="BC220" s="13">
        <v>0</v>
      </c>
      <c r="BD220" s="13">
        <v>5.8823529411764698E-2</v>
      </c>
      <c r="BE220" s="14">
        <v>5.95238095238095E-2</v>
      </c>
      <c r="BF220" s="14">
        <v>6.25E-2</v>
      </c>
      <c r="BG220" s="14">
        <v>0</v>
      </c>
      <c r="BH220" s="14">
        <v>7.8431372549019607E-2</v>
      </c>
      <c r="BI220" s="14">
        <v>5.8139534883720902E-2</v>
      </c>
      <c r="BJ220" s="14">
        <v>2.32558139534884E-2</v>
      </c>
      <c r="BK220" s="14">
        <v>0</v>
      </c>
      <c r="BL220" s="430">
        <v>9.2592592592592601E-2</v>
      </c>
      <c r="BM220" s="14">
        <v>4.5977011494252901E-2</v>
      </c>
      <c r="BN220" s="14">
        <v>2.3809523809523801E-2</v>
      </c>
      <c r="BO220" s="14">
        <v>0</v>
      </c>
      <c r="BP220" s="14">
        <v>0.125</v>
      </c>
      <c r="BQ220" s="86">
        <v>4.5977011494252901E-2</v>
      </c>
      <c r="BR220" s="86">
        <v>2.3809523809523801E-2</v>
      </c>
      <c r="BS220" s="86">
        <v>0</v>
      </c>
      <c r="BT220" s="86">
        <v>0.125</v>
      </c>
      <c r="BU220" s="14" t="s">
        <v>36</v>
      </c>
      <c r="BV220" s="14" t="s">
        <v>35</v>
      </c>
      <c r="BW220" s="14" t="s">
        <v>35</v>
      </c>
      <c r="BX220" s="14" t="s">
        <v>35</v>
      </c>
      <c r="BY220" s="14" t="s">
        <v>36</v>
      </c>
      <c r="BZ220" s="14" t="s">
        <v>35</v>
      </c>
      <c r="CA220" s="14" t="s">
        <v>35</v>
      </c>
      <c r="CB220" s="14" t="s">
        <v>35</v>
      </c>
      <c r="CC220" s="14">
        <v>9.93</v>
      </c>
      <c r="CD220" s="14">
        <v>9.93</v>
      </c>
      <c r="CE220" s="14">
        <v>9.93</v>
      </c>
      <c r="CF220" s="14">
        <v>9.93</v>
      </c>
      <c r="CG220" s="14">
        <v>9.93</v>
      </c>
      <c r="CH220" s="14">
        <v>9.93</v>
      </c>
      <c r="CI220" s="14">
        <v>9.99</v>
      </c>
      <c r="CJ220" s="14">
        <f>INDEX('Monthy Targets'!AC:AC,(MATCH(FY2019_ALL_Targets!$B:$B,'Monthy Targets'!$B:$B,0)))</f>
        <v>9.9600000000000009</v>
      </c>
      <c r="CK220" s="14">
        <f>INDEX('Monthy Targets'!AD:AD,(MATCH(FY2019_ALL_Targets!$B:$B,'Monthy Targets'!$B:$B,0)))</f>
        <v>9.9600000000000009</v>
      </c>
      <c r="CL220" s="14">
        <f>INDEX('Monthy Targets'!AE:AE,(MATCH(FY2019_ALL_Targets!$B:$B,'Monthy Targets'!$B:$B,0)))</f>
        <v>9.9600000000000009</v>
      </c>
      <c r="CM220" s="14">
        <f>INDEX('Monthy Targets'!AF:AF,(MATCH(FY2019_ALL_Targets!$B:$B,'Monthy Targets'!$B:$B,0)))</f>
        <v>9.9600000000000009</v>
      </c>
      <c r="CN220" s="14">
        <f>INDEX('Monthy Targets'!AG:AG,(MATCH(FY2019_ALL_Targets!$B:$B,'Monthy Targets'!$B:$B,0)))</f>
        <v>9.9600000000000009</v>
      </c>
      <c r="CO220" s="14">
        <v>0.67</v>
      </c>
      <c r="CP220" s="14">
        <v>0.67</v>
      </c>
      <c r="CQ220" s="14">
        <v>0.67</v>
      </c>
      <c r="CR220" s="14">
        <v>0.67</v>
      </c>
      <c r="CS220" s="14">
        <v>0</v>
      </c>
      <c r="CT220" s="14">
        <v>0.67</v>
      </c>
      <c r="CU220" s="14">
        <v>0.67</v>
      </c>
      <c r="CV220" s="14">
        <v>0.67</v>
      </c>
      <c r="CW220" s="14">
        <v>0</v>
      </c>
      <c r="CX220" s="14">
        <v>0.68</v>
      </c>
      <c r="CY220" s="14">
        <v>0.68</v>
      </c>
      <c r="CZ220" s="14">
        <v>0.68</v>
      </c>
      <c r="DA220" s="14">
        <f>IF('QIPP Scorecard'!$AA$1=4,IF(FY2019_ALL_Targets!$BU220="Yes",INDEX('Final Comp Values'!$BN:$BN,MATCH(FY2019_ALL_Targets!$A220,'Final Comp Values'!$B:$B,0)),IF($BU220="Min Data",0,0)),0)</f>
        <v>0</v>
      </c>
      <c r="DB220" s="14">
        <f>IF('QIPP Scorecard'!$AA$1=4,IF(FY2019_ALL_Targets!$BV220="Yes",INDEX('Final Comp Values'!$BN:$BN,MATCH(FY2019_ALL_Targets!$A220,'Final Comp Values'!$B:$B,0)),IF($BV220="Min Data",0,0)),0)</f>
        <v>0.68</v>
      </c>
      <c r="DC220" s="14">
        <f>IF('QIPP Scorecard'!$AA$1=4,IF(FY2019_ALL_Targets!$BW220="Yes",INDEX('Final Comp Values'!$BN:$BN,MATCH(FY2019_ALL_Targets!$A220,'Final Comp Values'!$B:$B,0)),IF(CI220="Min Data",0,0)),0)</f>
        <v>0.68</v>
      </c>
      <c r="DD220" s="14">
        <f>IF('QIPP Scorecard'!$AA$1=4,IF(FY2019_ALL_Targets!$BX220="Yes",INDEX('Final Comp Values'!$BN:$BN,MATCH(FY2019_ALL_Targets!$A220,'Final Comp Values'!$B:$B,0)),IF($BX220="Min Data",0,0)),0)</f>
        <v>0.68</v>
      </c>
      <c r="DE220" s="14">
        <v>1.25</v>
      </c>
      <c r="DF220" s="14">
        <v>1.25</v>
      </c>
      <c r="DG220" s="14">
        <v>1.25</v>
      </c>
      <c r="DH220" s="14">
        <v>1.25</v>
      </c>
      <c r="DI220" s="14">
        <v>0</v>
      </c>
      <c r="DJ220" s="14">
        <v>1.25</v>
      </c>
      <c r="DK220" s="14">
        <v>1.25</v>
      </c>
      <c r="DL220" s="14">
        <v>1.25</v>
      </c>
      <c r="DM220" s="14">
        <v>0</v>
      </c>
      <c r="DN220" s="14">
        <v>1.26</v>
      </c>
      <c r="DO220" s="14">
        <v>1.26</v>
      </c>
      <c r="DP220" s="14">
        <v>1.26</v>
      </c>
      <c r="DQ220" s="14">
        <f>IF('QIPP Scorecard'!$AA$1=4,IF(FY2019_ALL_Targets!$BY220="Yes",INDEX('Final Comp Values'!$BK:$BK,MATCH(FY2019_ALL_Targets!$A220,'Final Comp Values'!$B:$B,0)),IF($BY220="Min Data",0,0)),0)</f>
        <v>0</v>
      </c>
      <c r="DR220" s="14">
        <f>IF('QIPP Scorecard'!$AA$1=4,IF(FY2019_ALL_Targets!$BZ220="Yes",INDEX('Final Comp Values'!$BO:$BO,MATCH(FY2019_ALL_Targets!$A220,'Final Comp Values'!$B:$B,0)),IF($BZ220="Min Data",0,0)),0)</f>
        <v>1.26</v>
      </c>
      <c r="DS220" s="14">
        <f>IF('QIPP Scorecard'!$AA$1=4,IF(FY2019_ALL_Targets!$CA220="Yes",INDEX('Final Comp Values'!$BO:$BO,MATCH(FY2019_ALL_Targets!$A220,'Final Comp Values'!$B:$B,0)),IF($CA220="Min Data",0,0)),0)</f>
        <v>1.26</v>
      </c>
      <c r="DT220" s="14">
        <f>IF('QIPP Scorecard'!$AA$1=4,IF(FY2019_ALL_Targets!$CB220="Yes",INDEX('Final Comp Values'!$BO:$BO,MATCH(FY2019_ALL_Targets!$A220,'Final Comp Values'!$B:$B,0)),IF($CB220="Min Data",0,0)),0)</f>
        <v>1.26</v>
      </c>
      <c r="DU220" s="14">
        <v>1.77</v>
      </c>
      <c r="DV220" s="14">
        <v>1.78</v>
      </c>
      <c r="DW220" s="14">
        <v>1.85</v>
      </c>
      <c r="DX220" s="14">
        <v>1.81</v>
      </c>
      <c r="DY220" s="12">
        <f t="shared" si="16"/>
        <v>1</v>
      </c>
      <c r="DZ220" s="12">
        <f t="shared" si="17"/>
        <v>1</v>
      </c>
      <c r="EA220" s="12">
        <f t="shared" si="18"/>
        <v>0</v>
      </c>
      <c r="EB220" s="12">
        <f t="shared" si="19"/>
        <v>0</v>
      </c>
    </row>
    <row r="221" spans="1:132" x14ac:dyDescent="0.25">
      <c r="A221" s="297">
        <v>4115</v>
      </c>
      <c r="B221" s="347">
        <v>675361</v>
      </c>
      <c r="C221" s="297">
        <v>1025686</v>
      </c>
      <c r="D221" s="14">
        <v>1932520020</v>
      </c>
      <c r="E221" s="26" t="s">
        <v>930</v>
      </c>
      <c r="F221" s="26" t="str">
        <f>INDEX('Mar - Aug'!X:X,MATCH(A221,'Mar - Aug'!B:B,0))</f>
        <v>Harris</v>
      </c>
      <c r="G221" s="26" t="s">
        <v>3014</v>
      </c>
      <c r="H221" s="26"/>
      <c r="I221" s="26" t="str">
        <f t="shared" si="15"/>
        <v/>
      </c>
      <c r="J221" s="299" t="s">
        <v>429</v>
      </c>
      <c r="K221" s="299" t="s">
        <v>933</v>
      </c>
      <c r="L221" s="299" t="s">
        <v>430</v>
      </c>
      <c r="M221" s="13">
        <v>4.0816310000000001E-2</v>
      </c>
      <c r="N221" s="13">
        <v>7.4688809999999994E-2</v>
      </c>
      <c r="O221" s="13">
        <v>0</v>
      </c>
      <c r="P221" s="13">
        <v>0.11206898999999999</v>
      </c>
      <c r="Q221" s="13">
        <v>3.3690650000000003E-2</v>
      </c>
      <c r="R221" s="13">
        <v>5.5747400000000003E-2</v>
      </c>
      <c r="S221" s="13">
        <v>3.7344499999999998E-3</v>
      </c>
      <c r="T221" s="13">
        <v>0.15247816</v>
      </c>
      <c r="U221" s="13">
        <v>4.0122432729999997E-2</v>
      </c>
      <c r="V221" s="13">
        <v>7.3419100230000006E-2</v>
      </c>
      <c r="W221" s="13">
        <v>3.7344499999999998E-3</v>
      </c>
      <c r="X221" s="13">
        <v>0.15247816</v>
      </c>
      <c r="Y221" s="13">
        <v>3.87754945E-2</v>
      </c>
      <c r="Z221" s="13">
        <v>7.0954369500000003E-2</v>
      </c>
      <c r="AA221" s="13">
        <v>3.7344499999999998E-3</v>
      </c>
      <c r="AB221" s="13">
        <v>0.15247816</v>
      </c>
      <c r="AC221" s="13">
        <v>3.942855546E-2</v>
      </c>
      <c r="AD221" s="13">
        <v>7.2149390460000004E-2</v>
      </c>
      <c r="AE221" s="13">
        <v>3.7344499999999998E-3</v>
      </c>
      <c r="AF221" s="13">
        <v>0.15247816</v>
      </c>
      <c r="AG221" s="13">
        <v>3.6734678999999999E-2</v>
      </c>
      <c r="AH221" s="13">
        <v>6.7219928999999998E-2</v>
      </c>
      <c r="AI221" s="13">
        <v>3.7344499999999998E-3</v>
      </c>
      <c r="AJ221" s="13">
        <v>0.15247816</v>
      </c>
      <c r="AK221" s="13">
        <v>3.8734678190000003E-2</v>
      </c>
      <c r="AL221" s="13">
        <v>7.0879680690000002E-2</v>
      </c>
      <c r="AM221" s="13">
        <v>3.7344499999999998E-3</v>
      </c>
      <c r="AN221" s="13">
        <v>0.15247816</v>
      </c>
      <c r="AO221" s="13">
        <v>3.4693863499999998E-2</v>
      </c>
      <c r="AP221" s="13">
        <v>6.3485488500000006E-2</v>
      </c>
      <c r="AQ221" s="13">
        <v>3.7344499999999998E-3</v>
      </c>
      <c r="AR221" s="13">
        <v>0.15247816</v>
      </c>
      <c r="AS221" s="13">
        <v>3.7959168299999999E-2</v>
      </c>
      <c r="AT221" s="13">
        <v>6.9460593299999998E-2</v>
      </c>
      <c r="AU221" s="13">
        <v>3.7344499999999998E-3</v>
      </c>
      <c r="AV221" s="13">
        <v>0.15247816</v>
      </c>
      <c r="AW221" s="13">
        <v>3.3690650000000003E-2</v>
      </c>
      <c r="AX221" s="13">
        <v>5.9751048000000001E-2</v>
      </c>
      <c r="AY221" s="13">
        <v>3.7344499999999998E-3</v>
      </c>
      <c r="AZ221" s="13">
        <v>0.15247816</v>
      </c>
      <c r="BA221" s="86">
        <v>2.1739130434782601E-2</v>
      </c>
      <c r="BB221" s="86">
        <v>0.12280701754386</v>
      </c>
      <c r="BC221" s="13">
        <v>0</v>
      </c>
      <c r="BD221" s="13">
        <v>0.113924050632911</v>
      </c>
      <c r="BE221" s="14">
        <v>4.3010752688171998E-2</v>
      </c>
      <c r="BF221" s="14">
        <v>0.116666666666667</v>
      </c>
      <c r="BG221" s="14">
        <v>0</v>
      </c>
      <c r="BH221" s="14">
        <v>0.102564102564103</v>
      </c>
      <c r="BI221" s="14">
        <v>3.3707865168539297E-2</v>
      </c>
      <c r="BJ221" s="14">
        <v>8.9285714285714302E-2</v>
      </c>
      <c r="BK221" s="14">
        <v>0</v>
      </c>
      <c r="BL221" s="430">
        <v>0.108108108108108</v>
      </c>
      <c r="BM221" s="14">
        <v>4.7058823529411799E-2</v>
      </c>
      <c r="BN221" s="14">
        <v>0.2</v>
      </c>
      <c r="BO221" s="14">
        <v>0</v>
      </c>
      <c r="BP221" s="14">
        <v>8.5714285714285701E-2</v>
      </c>
      <c r="BQ221" s="86">
        <v>4.7058823529411799E-2</v>
      </c>
      <c r="BR221" s="86">
        <v>0.2</v>
      </c>
      <c r="BS221" s="86">
        <v>0</v>
      </c>
      <c r="BT221" s="86">
        <v>8.5714285714285701E-2</v>
      </c>
      <c r="BU221" s="14" t="s">
        <v>36</v>
      </c>
      <c r="BV221" s="14" t="s">
        <v>36</v>
      </c>
      <c r="BW221" s="14" t="s">
        <v>35</v>
      </c>
      <c r="BX221" s="14" t="s">
        <v>35</v>
      </c>
      <c r="BY221" s="14" t="s">
        <v>36</v>
      </c>
      <c r="BZ221" s="14" t="s">
        <v>36</v>
      </c>
      <c r="CA221" s="14" t="s">
        <v>35</v>
      </c>
      <c r="CB221" s="14" t="s">
        <v>35</v>
      </c>
      <c r="CC221" s="14">
        <v>6.36</v>
      </c>
      <c r="CD221" s="14">
        <v>6.36</v>
      </c>
      <c r="CE221" s="14">
        <v>6.36</v>
      </c>
      <c r="CF221" s="14">
        <v>6.36</v>
      </c>
      <c r="CG221" s="14">
        <v>6.36</v>
      </c>
      <c r="CH221" s="14">
        <v>6.36</v>
      </c>
      <c r="CI221" s="14">
        <v>6.31</v>
      </c>
      <c r="CJ221" s="14">
        <f>INDEX('Monthy Targets'!AC:AC,(MATCH(FY2019_ALL_Targets!$B:$B,'Monthy Targets'!$B:$B,0)))</f>
        <v>6.28</v>
      </c>
      <c r="CK221" s="14">
        <f>INDEX('Monthy Targets'!AD:AD,(MATCH(FY2019_ALL_Targets!$B:$B,'Monthy Targets'!$B:$B,0)))</f>
        <v>6.28</v>
      </c>
      <c r="CL221" s="14">
        <f>INDEX('Monthy Targets'!AE:AE,(MATCH(FY2019_ALL_Targets!$B:$B,'Monthy Targets'!$B:$B,0)))</f>
        <v>6.28</v>
      </c>
      <c r="CM221" s="14">
        <f>INDEX('Monthy Targets'!AF:AF,(MATCH(FY2019_ALL_Targets!$B:$B,'Monthy Targets'!$B:$B,0)))</f>
        <v>6.28</v>
      </c>
      <c r="CN221" s="14">
        <f>INDEX('Monthy Targets'!AG:AG,(MATCH(FY2019_ALL_Targets!$B:$B,'Monthy Targets'!$B:$B,0)))</f>
        <v>6.28</v>
      </c>
      <c r="CO221" s="14">
        <v>0.43</v>
      </c>
      <c r="CP221" s="14">
        <v>0</v>
      </c>
      <c r="CQ221" s="14">
        <v>0.43</v>
      </c>
      <c r="CR221" s="14">
        <v>0.43</v>
      </c>
      <c r="CS221" s="14">
        <v>0</v>
      </c>
      <c r="CT221" s="14">
        <v>0</v>
      </c>
      <c r="CU221" s="14">
        <v>0.43</v>
      </c>
      <c r="CV221" s="14">
        <v>0.43</v>
      </c>
      <c r="CW221" s="14">
        <v>0.43</v>
      </c>
      <c r="CX221" s="14">
        <v>0</v>
      </c>
      <c r="CY221" s="14">
        <v>0.43</v>
      </c>
      <c r="CZ221" s="14">
        <v>0.43</v>
      </c>
      <c r="DA221" s="14">
        <f>IF('QIPP Scorecard'!$AA$1=4,IF(FY2019_ALL_Targets!$BU221="Yes",INDEX('Final Comp Values'!$BN:$BN,MATCH(FY2019_ALL_Targets!$A221,'Final Comp Values'!$B:$B,0)),IF($BU221="Min Data",0,0)),0)</f>
        <v>0</v>
      </c>
      <c r="DB221" s="14">
        <f>IF('QIPP Scorecard'!$AA$1=4,IF(FY2019_ALL_Targets!$BV221="Yes",INDEX('Final Comp Values'!$BN:$BN,MATCH(FY2019_ALL_Targets!$A221,'Final Comp Values'!$B:$B,0)),IF($BV221="Min Data",0,0)),0)</f>
        <v>0</v>
      </c>
      <c r="DC221" s="14">
        <f>IF('QIPP Scorecard'!$AA$1=4,IF(FY2019_ALL_Targets!$BW221="Yes",INDEX('Final Comp Values'!$BN:$BN,MATCH(FY2019_ALL_Targets!$A221,'Final Comp Values'!$B:$B,0)),IF(CI221="Min Data",0,0)),0)</f>
        <v>0.43</v>
      </c>
      <c r="DD221" s="14">
        <f>IF('QIPP Scorecard'!$AA$1=4,IF(FY2019_ALL_Targets!$BX221="Yes",INDEX('Final Comp Values'!$BN:$BN,MATCH(FY2019_ALL_Targets!$A221,'Final Comp Values'!$B:$B,0)),IF($BX221="Min Data",0,0)),0)</f>
        <v>0.43</v>
      </c>
      <c r="DE221" s="14">
        <v>0.8</v>
      </c>
      <c r="DF221" s="14">
        <v>0</v>
      </c>
      <c r="DG221" s="14">
        <v>0.8</v>
      </c>
      <c r="DH221" s="14">
        <v>0.8</v>
      </c>
      <c r="DI221" s="14">
        <v>0</v>
      </c>
      <c r="DJ221" s="14">
        <v>0</v>
      </c>
      <c r="DK221" s="14">
        <v>0.8</v>
      </c>
      <c r="DL221" s="14">
        <v>0.8</v>
      </c>
      <c r="DM221" s="14">
        <v>0.79</v>
      </c>
      <c r="DN221" s="14">
        <v>0</v>
      </c>
      <c r="DO221" s="14">
        <v>0.79</v>
      </c>
      <c r="DP221" s="14">
        <v>0.79</v>
      </c>
      <c r="DQ221" s="14">
        <f>IF('QIPP Scorecard'!$AA$1=4,IF(FY2019_ALL_Targets!$BY221="Yes",INDEX('Final Comp Values'!$BK:$BK,MATCH(FY2019_ALL_Targets!$A221,'Final Comp Values'!$B:$B,0)),IF($BY221="Min Data",0,0)),0)</f>
        <v>0</v>
      </c>
      <c r="DR221" s="14">
        <f>IF('QIPP Scorecard'!$AA$1=4,IF(FY2019_ALL_Targets!$BZ221="Yes",INDEX('Final Comp Values'!$BO:$BO,MATCH(FY2019_ALL_Targets!$A221,'Final Comp Values'!$B:$B,0)),IF($BZ221="Min Data",0,0)),0)</f>
        <v>0</v>
      </c>
      <c r="DS221" s="14">
        <f>IF('QIPP Scorecard'!$AA$1=4,IF(FY2019_ALL_Targets!$CA221="Yes",INDEX('Final Comp Values'!$BO:$BO,MATCH(FY2019_ALL_Targets!$A221,'Final Comp Values'!$B:$B,0)),IF($CA221="Min Data",0,0)),0)</f>
        <v>0.79</v>
      </c>
      <c r="DT221" s="14">
        <f>IF('QIPP Scorecard'!$AA$1=4,IF(FY2019_ALL_Targets!$CB221="Yes",INDEX('Final Comp Values'!$BO:$BO,MATCH(FY2019_ALL_Targets!$A221,'Final Comp Values'!$B:$B,0)),IF($CB221="Min Data",0,0)),0)</f>
        <v>0.79</v>
      </c>
      <c r="DU221" s="14">
        <v>1.01</v>
      </c>
      <c r="DV221" s="14">
        <v>1</v>
      </c>
      <c r="DW221" s="14">
        <v>1.18</v>
      </c>
      <c r="DX221" s="14">
        <v>1.02</v>
      </c>
      <c r="DY221" s="12">
        <f t="shared" si="16"/>
        <v>2</v>
      </c>
      <c r="DZ221" s="12">
        <f t="shared" si="17"/>
        <v>2</v>
      </c>
      <c r="EA221" s="12">
        <f t="shared" si="18"/>
        <v>0</v>
      </c>
      <c r="EB221" s="12">
        <f t="shared" si="19"/>
        <v>0</v>
      </c>
    </row>
    <row r="222" spans="1:132" x14ac:dyDescent="0.25">
      <c r="A222" s="297">
        <v>5032</v>
      </c>
      <c r="B222" s="347">
        <v>675363</v>
      </c>
      <c r="C222" s="297">
        <v>1027203</v>
      </c>
      <c r="D222" s="14">
        <v>1134240427</v>
      </c>
      <c r="E222" s="26" t="s">
        <v>1003</v>
      </c>
      <c r="F222" s="26" t="str">
        <f>INDEX('Mar - Aug'!X:X,MATCH(A222,'Mar - Aug'!B:B,0))</f>
        <v>Hidalgo</v>
      </c>
      <c r="G222" s="26" t="s">
        <v>3026</v>
      </c>
      <c r="H222" s="26"/>
      <c r="I222" s="26" t="str">
        <f t="shared" si="15"/>
        <v/>
      </c>
      <c r="J222" s="299" t="s">
        <v>645</v>
      </c>
      <c r="K222" s="299" t="s">
        <v>1055</v>
      </c>
      <c r="L222" s="299" t="s">
        <v>2938</v>
      </c>
      <c r="M222" s="13">
        <v>4.2194080000000002E-2</v>
      </c>
      <c r="N222" s="13">
        <v>3.1088089999999999E-2</v>
      </c>
      <c r="O222" s="13">
        <v>0</v>
      </c>
      <c r="P222" s="13">
        <v>0.19724771999999999</v>
      </c>
      <c r="Q222" s="13">
        <v>3.3690650000000003E-2</v>
      </c>
      <c r="R222" s="13">
        <v>5.5747400000000003E-2</v>
      </c>
      <c r="S222" s="13">
        <v>3.7344499999999998E-3</v>
      </c>
      <c r="T222" s="13">
        <v>0.15247816</v>
      </c>
      <c r="U222" s="13">
        <v>4.1476780640000002E-2</v>
      </c>
      <c r="V222" s="13">
        <v>5.5747400000000003E-2</v>
      </c>
      <c r="W222" s="13">
        <v>3.7344499999999998E-3</v>
      </c>
      <c r="X222" s="13">
        <v>0.19389450876</v>
      </c>
      <c r="Y222" s="13">
        <v>4.0084375999999998E-2</v>
      </c>
      <c r="Z222" s="13">
        <v>5.5747400000000003E-2</v>
      </c>
      <c r="AA222" s="13">
        <v>3.7344499999999998E-3</v>
      </c>
      <c r="AB222" s="13">
        <v>0.18738533399999999</v>
      </c>
      <c r="AC222" s="13">
        <v>4.0759481280000003E-2</v>
      </c>
      <c r="AD222" s="13">
        <v>5.5747400000000003E-2</v>
      </c>
      <c r="AE222" s="13">
        <v>3.7344499999999998E-3</v>
      </c>
      <c r="AF222" s="13">
        <v>0.19054129752000001</v>
      </c>
      <c r="AG222" s="13">
        <v>3.7974672000000001E-2</v>
      </c>
      <c r="AH222" s="13">
        <v>5.5747400000000003E-2</v>
      </c>
      <c r="AI222" s="13">
        <v>3.7344499999999998E-3</v>
      </c>
      <c r="AJ222" s="13">
        <v>0.17752294800000001</v>
      </c>
      <c r="AK222" s="13">
        <v>4.0042181920000003E-2</v>
      </c>
      <c r="AL222" s="13">
        <v>5.5747400000000003E-2</v>
      </c>
      <c r="AM222" s="13">
        <v>3.7344499999999998E-3</v>
      </c>
      <c r="AN222" s="13">
        <v>0.18718808628</v>
      </c>
      <c r="AO222" s="13">
        <v>3.5864967999999997E-2</v>
      </c>
      <c r="AP222" s="13">
        <v>5.5747400000000003E-2</v>
      </c>
      <c r="AQ222" s="13">
        <v>3.7344499999999998E-3</v>
      </c>
      <c r="AR222" s="13">
        <v>0.16766056200000001</v>
      </c>
      <c r="AS222" s="13">
        <v>3.9240494399999999E-2</v>
      </c>
      <c r="AT222" s="13">
        <v>5.5747400000000003E-2</v>
      </c>
      <c r="AU222" s="13">
        <v>3.7344499999999998E-3</v>
      </c>
      <c r="AV222" s="13">
        <v>0.18344037960000001</v>
      </c>
      <c r="AW222" s="13">
        <v>3.3755264E-2</v>
      </c>
      <c r="AX222" s="13">
        <v>5.5747400000000003E-2</v>
      </c>
      <c r="AY222" s="13">
        <v>3.7344499999999998E-3</v>
      </c>
      <c r="AZ222" s="13">
        <v>0.15779817600000001</v>
      </c>
      <c r="BA222" s="86">
        <v>3.8461538461538498E-2</v>
      </c>
      <c r="BB222" s="86">
        <v>0.02</v>
      </c>
      <c r="BC222" s="13">
        <v>0</v>
      </c>
      <c r="BD222" s="13">
        <v>0.26086956521739102</v>
      </c>
      <c r="BE222" s="14">
        <v>3.5714285714285698E-2</v>
      </c>
      <c r="BF222" s="14">
        <v>3.7037037037037E-2</v>
      </c>
      <c r="BG222" s="14">
        <v>0</v>
      </c>
      <c r="BH222" s="14">
        <v>0.1875</v>
      </c>
      <c r="BI222" s="14">
        <v>3.6363636363636397E-2</v>
      </c>
      <c r="BJ222" s="14">
        <v>1.85185185185185E-2</v>
      </c>
      <c r="BK222" s="14">
        <v>0</v>
      </c>
      <c r="BL222" s="430">
        <v>0.12765957446808501</v>
      </c>
      <c r="BM222" s="14">
        <v>1.8181818181818198E-2</v>
      </c>
      <c r="BN222" s="14">
        <v>1.88679245283019E-2</v>
      </c>
      <c r="BO222" s="14">
        <v>0</v>
      </c>
      <c r="BP222" s="14">
        <v>0.102040816326531</v>
      </c>
      <c r="BQ222" s="86">
        <v>1.8181818181818198E-2</v>
      </c>
      <c r="BR222" s="86">
        <v>1.88679245283019E-2</v>
      </c>
      <c r="BS222" s="86">
        <v>0</v>
      </c>
      <c r="BT222" s="86">
        <v>0.102040816326531</v>
      </c>
      <c r="BU222" s="14" t="s">
        <v>35</v>
      </c>
      <c r="BV222" s="14" t="s">
        <v>35</v>
      </c>
      <c r="BW222" s="14" t="s">
        <v>35</v>
      </c>
      <c r="BX222" s="14" t="s">
        <v>35</v>
      </c>
      <c r="BY222" s="14" t="s">
        <v>35</v>
      </c>
      <c r="BZ222" s="14" t="s">
        <v>35</v>
      </c>
      <c r="CA222" s="14" t="s">
        <v>35</v>
      </c>
      <c r="CB222" s="14" t="s">
        <v>35</v>
      </c>
      <c r="CC222" s="14">
        <v>0</v>
      </c>
      <c r="CD222" s="14">
        <v>0</v>
      </c>
      <c r="CE222" s="14">
        <v>0</v>
      </c>
      <c r="CF222" s="14">
        <v>0</v>
      </c>
      <c r="CG222" s="14">
        <v>0</v>
      </c>
      <c r="CH222" s="14">
        <v>0</v>
      </c>
      <c r="CI222" s="14">
        <v>0</v>
      </c>
      <c r="CJ222" s="14">
        <f>INDEX('Monthy Targets'!AC:AC,(MATCH(FY2019_ALL_Targets!$B:$B,'Monthy Targets'!$B:$B,0)))</f>
        <v>0</v>
      </c>
      <c r="CK222" s="14">
        <f>INDEX('Monthy Targets'!AD:AD,(MATCH(FY2019_ALL_Targets!$B:$B,'Monthy Targets'!$B:$B,0)))</f>
        <v>0</v>
      </c>
      <c r="CL222" s="14">
        <f>INDEX('Monthy Targets'!AE:AE,(MATCH(FY2019_ALL_Targets!$B:$B,'Monthy Targets'!$B:$B,0)))</f>
        <v>0</v>
      </c>
      <c r="CM222" s="14">
        <f>INDEX('Monthy Targets'!AF:AF,(MATCH(FY2019_ALL_Targets!$B:$B,'Monthy Targets'!$B:$B,0)))</f>
        <v>0</v>
      </c>
      <c r="CN222" s="14">
        <f>INDEX('Monthy Targets'!AG:AG,(MATCH(FY2019_ALL_Targets!$B:$B,'Monthy Targets'!$B:$B,0)))</f>
        <v>0</v>
      </c>
      <c r="CO222" s="14">
        <v>0.89</v>
      </c>
      <c r="CP222" s="14">
        <v>0.89</v>
      </c>
      <c r="CQ222" s="14">
        <v>0.89</v>
      </c>
      <c r="CR222" s="14">
        <v>0</v>
      </c>
      <c r="CS222" s="14">
        <v>0.89</v>
      </c>
      <c r="CT222" s="14">
        <v>0.89</v>
      </c>
      <c r="CU222" s="14">
        <v>0.89</v>
      </c>
      <c r="CV222" s="14">
        <v>0.89</v>
      </c>
      <c r="CW222" s="14">
        <v>0.87</v>
      </c>
      <c r="CX222" s="14">
        <v>0.87</v>
      </c>
      <c r="CY222" s="14">
        <v>0.87</v>
      </c>
      <c r="CZ222" s="14">
        <v>0.87</v>
      </c>
      <c r="DA222" s="14">
        <f>IF('QIPP Scorecard'!$AA$1=4,IF(FY2019_ALL_Targets!$BU222="Yes",INDEX('Final Comp Values'!$BN:$BN,MATCH(FY2019_ALL_Targets!$A222,'Final Comp Values'!$B:$B,0)),IF($BU222="Min Data",0,0)),0)</f>
        <v>0.87</v>
      </c>
      <c r="DB222" s="14">
        <f>IF('QIPP Scorecard'!$AA$1=4,IF(FY2019_ALL_Targets!$BV222="Yes",INDEX('Final Comp Values'!$BN:$BN,MATCH(FY2019_ALL_Targets!$A222,'Final Comp Values'!$B:$B,0)),IF($BV222="Min Data",0,0)),0)</f>
        <v>0.87</v>
      </c>
      <c r="DC222" s="14">
        <f>IF('QIPP Scorecard'!$AA$1=4,IF(FY2019_ALL_Targets!$BW222="Yes",INDEX('Final Comp Values'!$BN:$BN,MATCH(FY2019_ALL_Targets!$A222,'Final Comp Values'!$B:$B,0)),IF(CI222="Min Data",0,0)),0)</f>
        <v>0.87</v>
      </c>
      <c r="DD222" s="14">
        <f>IF('QIPP Scorecard'!$AA$1=4,IF(FY2019_ALL_Targets!$BX222="Yes",INDEX('Final Comp Values'!$BN:$BN,MATCH(FY2019_ALL_Targets!$A222,'Final Comp Values'!$B:$B,0)),IF($BX222="Min Data",0,0)),0)</f>
        <v>0.87</v>
      </c>
      <c r="DE222" s="14">
        <v>1.65</v>
      </c>
      <c r="DF222" s="14">
        <v>1.65</v>
      </c>
      <c r="DG222" s="14">
        <v>1.65</v>
      </c>
      <c r="DH222" s="14">
        <v>0</v>
      </c>
      <c r="DI222" s="14">
        <v>1.65</v>
      </c>
      <c r="DJ222" s="14">
        <v>1.65</v>
      </c>
      <c r="DK222" s="14">
        <v>1.65</v>
      </c>
      <c r="DL222" s="14">
        <v>0</v>
      </c>
      <c r="DM222" s="14">
        <v>0</v>
      </c>
      <c r="DN222" s="14">
        <v>1.61</v>
      </c>
      <c r="DO222" s="14">
        <v>1.61</v>
      </c>
      <c r="DP222" s="14">
        <v>1.61</v>
      </c>
      <c r="DQ222" s="14">
        <f>IF('QIPP Scorecard'!$AA$1=4,IF(FY2019_ALL_Targets!$BY222="Yes",INDEX('Final Comp Values'!$BK:$BK,MATCH(FY2019_ALL_Targets!$A222,'Final Comp Values'!$B:$B,0)),IF($BY222="Min Data",0,0)),0)</f>
        <v>1.61</v>
      </c>
      <c r="DR222" s="14">
        <f>IF('QIPP Scorecard'!$AA$1=4,IF(FY2019_ALL_Targets!$BZ222="Yes",INDEX('Final Comp Values'!$BO:$BO,MATCH(FY2019_ALL_Targets!$A222,'Final Comp Values'!$B:$B,0)),IF($BZ222="Min Data",0,0)),0)</f>
        <v>1.61</v>
      </c>
      <c r="DS222" s="14">
        <f>IF('QIPP Scorecard'!$AA$1=4,IF(FY2019_ALL_Targets!$CA222="Yes",INDEX('Final Comp Values'!$BO:$BO,MATCH(FY2019_ALL_Targets!$A222,'Final Comp Values'!$B:$B,0)),IF($CA222="Min Data",0,0)),0)</f>
        <v>1.61</v>
      </c>
      <c r="DT222" s="14">
        <f>IF('QIPP Scorecard'!$AA$1=4,IF(FY2019_ALL_Targets!$CB222="Yes",INDEX('Final Comp Values'!$BO:$BO,MATCH(FY2019_ALL_Targets!$A222,'Final Comp Values'!$B:$B,0)),IF($CB222="Min Data",0,0)),0)</f>
        <v>1.61</v>
      </c>
      <c r="DU222" s="14">
        <v>0.76</v>
      </c>
      <c r="DV222" s="14">
        <v>0.96</v>
      </c>
      <c r="DW222" s="14">
        <v>1.01</v>
      </c>
      <c r="DX222" s="14">
        <v>1.18</v>
      </c>
      <c r="DY222" s="12">
        <f t="shared" si="16"/>
        <v>0</v>
      </c>
      <c r="DZ222" s="12">
        <f t="shared" si="17"/>
        <v>0</v>
      </c>
      <c r="EA222" s="12">
        <f t="shared" si="18"/>
        <v>0</v>
      </c>
      <c r="EB222" s="12">
        <f t="shared" si="19"/>
        <v>3</v>
      </c>
    </row>
    <row r="223" spans="1:132" x14ac:dyDescent="0.25">
      <c r="A223" s="297">
        <v>4247</v>
      </c>
      <c r="B223" s="347">
        <v>675364</v>
      </c>
      <c r="C223" s="297">
        <v>1028570</v>
      </c>
      <c r="D223" s="14">
        <v>1831593029</v>
      </c>
      <c r="E223" s="26" t="s">
        <v>913</v>
      </c>
      <c r="F223" s="26" t="str">
        <f>INDEX('Mar - Aug'!X:X,MATCH(A223,'Mar - Aug'!B:B,0))</f>
        <v>MRSA West</v>
      </c>
      <c r="G223" s="26" t="s">
        <v>3111</v>
      </c>
      <c r="H223" s="26"/>
      <c r="I223" s="26" t="str">
        <f t="shared" si="15"/>
        <v/>
      </c>
      <c r="J223" s="299" t="s">
        <v>2590</v>
      </c>
      <c r="K223" s="299" t="s">
        <v>1010</v>
      </c>
      <c r="L223" s="299" t="s">
        <v>2591</v>
      </c>
      <c r="M223" s="13">
        <v>6.4285700000000001E-2</v>
      </c>
      <c r="N223" s="13">
        <v>5.9999980000000001E-2</v>
      </c>
      <c r="O223" s="13">
        <v>0</v>
      </c>
      <c r="P223" s="13">
        <v>0.29770993000000001</v>
      </c>
      <c r="Q223" s="13">
        <v>3.3690650000000003E-2</v>
      </c>
      <c r="R223" s="13">
        <v>5.5747400000000003E-2</v>
      </c>
      <c r="S223" s="13">
        <v>3.7344499999999998E-3</v>
      </c>
      <c r="T223" s="13">
        <v>0.15247816</v>
      </c>
      <c r="U223" s="13">
        <v>6.3192843100000007E-2</v>
      </c>
      <c r="V223" s="13">
        <v>5.8979980340000002E-2</v>
      </c>
      <c r="W223" s="13">
        <v>3.7344499999999998E-3</v>
      </c>
      <c r="X223" s="13">
        <v>0.29264886119</v>
      </c>
      <c r="Y223" s="13">
        <v>6.1071414999999997E-2</v>
      </c>
      <c r="Z223" s="13">
        <v>5.6999980999999998E-2</v>
      </c>
      <c r="AA223" s="13">
        <v>3.7344499999999998E-3</v>
      </c>
      <c r="AB223" s="13">
        <v>0.28282443350000003</v>
      </c>
      <c r="AC223" s="13">
        <v>6.2099986199999999E-2</v>
      </c>
      <c r="AD223" s="13">
        <v>5.7959980680000002E-2</v>
      </c>
      <c r="AE223" s="13">
        <v>3.7344499999999998E-3</v>
      </c>
      <c r="AF223" s="13">
        <v>0.28758779237999998</v>
      </c>
      <c r="AG223" s="13">
        <v>5.785713E-2</v>
      </c>
      <c r="AH223" s="13">
        <v>5.5747400000000003E-2</v>
      </c>
      <c r="AI223" s="13">
        <v>3.7344499999999998E-3</v>
      </c>
      <c r="AJ223" s="13">
        <v>0.26793893699999999</v>
      </c>
      <c r="AK223" s="13">
        <v>6.1007129299999997E-2</v>
      </c>
      <c r="AL223" s="13">
        <v>5.6939981020000002E-2</v>
      </c>
      <c r="AM223" s="13">
        <v>3.7344499999999998E-3</v>
      </c>
      <c r="AN223" s="13">
        <v>0.28252672357000003</v>
      </c>
      <c r="AO223" s="13">
        <v>5.4642845000000002E-2</v>
      </c>
      <c r="AP223" s="13">
        <v>5.5747400000000003E-2</v>
      </c>
      <c r="AQ223" s="13">
        <v>3.7344499999999998E-3</v>
      </c>
      <c r="AR223" s="13">
        <v>0.2530534405</v>
      </c>
      <c r="AS223" s="13">
        <v>5.9785700999999997E-2</v>
      </c>
      <c r="AT223" s="13">
        <v>5.5799981399999997E-2</v>
      </c>
      <c r="AU223" s="13">
        <v>3.7344499999999998E-3</v>
      </c>
      <c r="AV223" s="13">
        <v>0.27687023490000001</v>
      </c>
      <c r="AW223" s="13">
        <v>5.1428559999999998E-2</v>
      </c>
      <c r="AX223" s="13">
        <v>5.5747400000000003E-2</v>
      </c>
      <c r="AY223" s="13">
        <v>3.7344499999999998E-3</v>
      </c>
      <c r="AZ223" s="13">
        <v>0.23816794399999999</v>
      </c>
      <c r="BA223" s="86">
        <v>6.4516129032258104E-2</v>
      </c>
      <c r="BB223" s="86">
        <v>0.05</v>
      </c>
      <c r="BC223" s="13">
        <v>0</v>
      </c>
      <c r="BD223" s="13">
        <v>0.27586206896551702</v>
      </c>
      <c r="BE223" s="14">
        <v>0.133333333333333</v>
      </c>
      <c r="BF223" s="14">
        <v>0</v>
      </c>
      <c r="BG223" s="14">
        <v>0</v>
      </c>
      <c r="BH223" s="14">
        <v>0.25</v>
      </c>
      <c r="BI223" s="14">
        <v>3.03030303030303E-2</v>
      </c>
      <c r="BJ223" s="14">
        <v>4.3478260869565202E-2</v>
      </c>
      <c r="BK223" s="14">
        <v>0</v>
      </c>
      <c r="BL223" s="430">
        <v>0.19354838709677399</v>
      </c>
      <c r="BM223" s="14">
        <v>2.8571428571428598E-2</v>
      </c>
      <c r="BN223" s="14">
        <v>4.7619047619047603E-2</v>
      </c>
      <c r="BO223" s="14">
        <v>0</v>
      </c>
      <c r="BP223" s="14">
        <v>0.1875</v>
      </c>
      <c r="BQ223" s="86">
        <v>2.8571428571428598E-2</v>
      </c>
      <c r="BR223" s="86">
        <v>4.7619047619047603E-2</v>
      </c>
      <c r="BS223" s="86">
        <v>0</v>
      </c>
      <c r="BT223" s="86">
        <v>0.1875</v>
      </c>
      <c r="BU223" s="14" t="s">
        <v>35</v>
      </c>
      <c r="BV223" s="14" t="s">
        <v>35</v>
      </c>
      <c r="BW223" s="14" t="s">
        <v>35</v>
      </c>
      <c r="BX223" s="14" t="s">
        <v>35</v>
      </c>
      <c r="BY223" s="14" t="s">
        <v>35</v>
      </c>
      <c r="BZ223" s="14" t="s">
        <v>35</v>
      </c>
      <c r="CA223" s="14" t="s">
        <v>35</v>
      </c>
      <c r="CB223" s="14" t="s">
        <v>35</v>
      </c>
      <c r="CC223" s="14">
        <v>2.89</v>
      </c>
      <c r="CD223" s="14">
        <v>2.89</v>
      </c>
      <c r="CE223" s="14">
        <v>2.89</v>
      </c>
      <c r="CF223" s="14">
        <v>2.89</v>
      </c>
      <c r="CG223" s="14">
        <v>2.89</v>
      </c>
      <c r="CH223" s="14">
        <v>2.89</v>
      </c>
      <c r="CI223" s="14">
        <v>2.83</v>
      </c>
      <c r="CJ223" s="14">
        <f>INDEX('Monthy Targets'!AC:AC,(MATCH(FY2019_ALL_Targets!$B:$B,'Monthy Targets'!$B:$B,0)))</f>
        <v>2.82</v>
      </c>
      <c r="CK223" s="14">
        <f>INDEX('Monthy Targets'!AD:AD,(MATCH(FY2019_ALL_Targets!$B:$B,'Monthy Targets'!$B:$B,0)))</f>
        <v>2.82</v>
      </c>
      <c r="CL223" s="14">
        <f>INDEX('Monthy Targets'!AE:AE,(MATCH(FY2019_ALL_Targets!$B:$B,'Monthy Targets'!$B:$B,0)))</f>
        <v>2.82</v>
      </c>
      <c r="CM223" s="14">
        <f>INDEX('Monthy Targets'!AF:AF,(MATCH(FY2019_ALL_Targets!$B:$B,'Monthy Targets'!$B:$B,0)))</f>
        <v>2.82</v>
      </c>
      <c r="CN223" s="14">
        <f>INDEX('Monthy Targets'!AG:AG,(MATCH(FY2019_ALL_Targets!$B:$B,'Monthy Targets'!$B:$B,0)))</f>
        <v>2.82</v>
      </c>
      <c r="CO223" s="14">
        <v>0</v>
      </c>
      <c r="CP223" s="14">
        <v>0.2</v>
      </c>
      <c r="CQ223" s="14">
        <v>0.2</v>
      </c>
      <c r="CR223" s="14">
        <v>0.2</v>
      </c>
      <c r="CS223" s="14">
        <v>0</v>
      </c>
      <c r="CT223" s="14">
        <v>0.2</v>
      </c>
      <c r="CU223" s="14">
        <v>0.2</v>
      </c>
      <c r="CV223" s="14">
        <v>0.2</v>
      </c>
      <c r="CW223" s="14">
        <v>0.19</v>
      </c>
      <c r="CX223" s="14">
        <v>0.19</v>
      </c>
      <c r="CY223" s="14">
        <v>0.19</v>
      </c>
      <c r="CZ223" s="14">
        <v>0.19</v>
      </c>
      <c r="DA223" s="14">
        <f>IF('QIPP Scorecard'!$AA$1=4,IF(FY2019_ALL_Targets!$BU223="Yes",INDEX('Final Comp Values'!$BN:$BN,MATCH(FY2019_ALL_Targets!$A223,'Final Comp Values'!$B:$B,0)),IF($BU223="Min Data",0,0)),0)</f>
        <v>0.19</v>
      </c>
      <c r="DB223" s="14">
        <f>IF('QIPP Scorecard'!$AA$1=4,IF(FY2019_ALL_Targets!$BV223="Yes",INDEX('Final Comp Values'!$BN:$BN,MATCH(FY2019_ALL_Targets!$A223,'Final Comp Values'!$B:$B,0)),IF($BV223="Min Data",0,0)),0)</f>
        <v>0.19</v>
      </c>
      <c r="DC223" s="14">
        <f>IF('QIPP Scorecard'!$AA$1=4,IF(FY2019_ALL_Targets!$BW223="Yes",INDEX('Final Comp Values'!$BN:$BN,MATCH(FY2019_ALL_Targets!$A223,'Final Comp Values'!$B:$B,0)),IF(CI223="Min Data",0,0)),0)</f>
        <v>0.19</v>
      </c>
      <c r="DD223" s="14">
        <f>IF('QIPP Scorecard'!$AA$1=4,IF(FY2019_ALL_Targets!$BX223="Yes",INDEX('Final Comp Values'!$BN:$BN,MATCH(FY2019_ALL_Targets!$A223,'Final Comp Values'!$B:$B,0)),IF($BX223="Min Data",0,0)),0)</f>
        <v>0.19</v>
      </c>
      <c r="DE223" s="14">
        <v>0</v>
      </c>
      <c r="DF223" s="14">
        <v>0.36</v>
      </c>
      <c r="DG223" s="14">
        <v>0.36</v>
      </c>
      <c r="DH223" s="14">
        <v>0.36</v>
      </c>
      <c r="DI223" s="14">
        <v>0</v>
      </c>
      <c r="DJ223" s="14">
        <v>0.36</v>
      </c>
      <c r="DK223" s="14">
        <v>0.36</v>
      </c>
      <c r="DL223" s="14">
        <v>0.36</v>
      </c>
      <c r="DM223" s="14">
        <v>0.36</v>
      </c>
      <c r="DN223" s="14">
        <v>0.36</v>
      </c>
      <c r="DO223" s="14">
        <v>0.36</v>
      </c>
      <c r="DP223" s="14">
        <v>0.36</v>
      </c>
      <c r="DQ223" s="14">
        <f>IF('QIPP Scorecard'!$AA$1=4,IF(FY2019_ALL_Targets!$BY223="Yes",INDEX('Final Comp Values'!$BK:$BK,MATCH(FY2019_ALL_Targets!$A223,'Final Comp Values'!$B:$B,0)),IF($BY223="Min Data",0,0)),0)</f>
        <v>0.36</v>
      </c>
      <c r="DR223" s="14">
        <f>IF('QIPP Scorecard'!$AA$1=4,IF(FY2019_ALL_Targets!$BZ223="Yes",INDEX('Final Comp Values'!$BO:$BO,MATCH(FY2019_ALL_Targets!$A223,'Final Comp Values'!$B:$B,0)),IF($BZ223="Min Data",0,0)),0)</f>
        <v>0.36</v>
      </c>
      <c r="DS223" s="14">
        <f>IF('QIPP Scorecard'!$AA$1=4,IF(FY2019_ALL_Targets!$CA223="Yes",INDEX('Final Comp Values'!$BO:$BO,MATCH(FY2019_ALL_Targets!$A223,'Final Comp Values'!$B:$B,0)),IF($CA223="Min Data",0,0)),0)</f>
        <v>0.36</v>
      </c>
      <c r="DT223" s="14">
        <f>IF('QIPP Scorecard'!$AA$1=4,IF(FY2019_ALL_Targets!$CB223="Yes",INDEX('Final Comp Values'!$BO:$BO,MATCH(FY2019_ALL_Targets!$A223,'Final Comp Values'!$B:$B,0)),IF($CB223="Min Data",0,0)),0)</f>
        <v>0.36</v>
      </c>
      <c r="DU223" s="14">
        <v>0.46</v>
      </c>
      <c r="DV223" s="14">
        <v>0.52</v>
      </c>
      <c r="DW223" s="14">
        <v>0.6</v>
      </c>
      <c r="DX223" s="14">
        <v>0.59</v>
      </c>
      <c r="DY223" s="12">
        <f t="shared" si="16"/>
        <v>0</v>
      </c>
      <c r="DZ223" s="12">
        <f t="shared" si="17"/>
        <v>0</v>
      </c>
      <c r="EA223" s="12">
        <f t="shared" si="18"/>
        <v>0</v>
      </c>
      <c r="EB223" s="12">
        <f t="shared" si="19"/>
        <v>0</v>
      </c>
    </row>
    <row r="224" spans="1:132" x14ac:dyDescent="0.25">
      <c r="A224" s="297">
        <v>4381</v>
      </c>
      <c r="B224" s="347">
        <v>675367</v>
      </c>
      <c r="C224" s="297">
        <v>1026653</v>
      </c>
      <c r="D224" s="14">
        <v>1790174357</v>
      </c>
      <c r="E224" s="26" t="s">
        <v>941</v>
      </c>
      <c r="F224" s="26" t="str">
        <f>INDEX('Mar - Aug'!X:X,MATCH(A224,'Mar - Aug'!B:B,0))</f>
        <v>Dallas</v>
      </c>
      <c r="G224" s="26" t="s">
        <v>3148</v>
      </c>
      <c r="H224" s="26"/>
      <c r="I224" s="26" t="str">
        <f t="shared" si="15"/>
        <v/>
      </c>
      <c r="J224" s="299" t="s">
        <v>476</v>
      </c>
      <c r="K224" s="299" t="s">
        <v>994</v>
      </c>
      <c r="L224" s="299" t="s">
        <v>2705</v>
      </c>
      <c r="M224" s="13">
        <v>7.0422559999999995E-2</v>
      </c>
      <c r="N224" s="13">
        <v>6.3380290000000006E-2</v>
      </c>
      <c r="O224" s="13">
        <v>0</v>
      </c>
      <c r="P224" s="13">
        <v>0.34883721000000001</v>
      </c>
      <c r="Q224" s="13">
        <v>3.3690650000000003E-2</v>
      </c>
      <c r="R224" s="13">
        <v>5.5747400000000003E-2</v>
      </c>
      <c r="S224" s="13">
        <v>3.7344499999999998E-3</v>
      </c>
      <c r="T224" s="13">
        <v>0.15247816</v>
      </c>
      <c r="U224" s="13">
        <v>6.9225376480000003E-2</v>
      </c>
      <c r="V224" s="13">
        <v>6.2302825069999998E-2</v>
      </c>
      <c r="W224" s="13">
        <v>3.7344499999999998E-3</v>
      </c>
      <c r="X224" s="13">
        <v>0.34290697742999998</v>
      </c>
      <c r="Y224" s="13">
        <v>6.6901431999999997E-2</v>
      </c>
      <c r="Z224" s="13">
        <v>6.0211275500000001E-2</v>
      </c>
      <c r="AA224" s="13">
        <v>3.7344499999999998E-3</v>
      </c>
      <c r="AB224" s="13">
        <v>0.33139534949999999</v>
      </c>
      <c r="AC224" s="13">
        <v>6.8028192959999997E-2</v>
      </c>
      <c r="AD224" s="13">
        <v>6.1225360139999997E-2</v>
      </c>
      <c r="AE224" s="13">
        <v>3.7344499999999998E-3</v>
      </c>
      <c r="AF224" s="13">
        <v>0.33697674486000001</v>
      </c>
      <c r="AG224" s="13">
        <v>6.3380303999999998E-2</v>
      </c>
      <c r="AH224" s="13">
        <v>5.7042260999999997E-2</v>
      </c>
      <c r="AI224" s="13">
        <v>3.7344499999999998E-3</v>
      </c>
      <c r="AJ224" s="13">
        <v>0.31395348899999997</v>
      </c>
      <c r="AK224" s="13">
        <v>6.6831009440000005E-2</v>
      </c>
      <c r="AL224" s="13">
        <v>6.0147895210000003E-2</v>
      </c>
      <c r="AM224" s="13">
        <v>3.7344499999999998E-3</v>
      </c>
      <c r="AN224" s="13">
        <v>0.33104651228999998</v>
      </c>
      <c r="AO224" s="13">
        <v>5.9859176E-2</v>
      </c>
      <c r="AP224" s="13">
        <v>5.5747400000000003E-2</v>
      </c>
      <c r="AQ224" s="13">
        <v>3.7344499999999998E-3</v>
      </c>
      <c r="AR224" s="13">
        <v>0.29651162850000001</v>
      </c>
      <c r="AS224" s="13">
        <v>6.5492980800000003E-2</v>
      </c>
      <c r="AT224" s="13">
        <v>5.89436697E-2</v>
      </c>
      <c r="AU224" s="13">
        <v>3.7344499999999998E-3</v>
      </c>
      <c r="AV224" s="13">
        <v>0.3244186053</v>
      </c>
      <c r="AW224" s="13">
        <v>5.6338048000000002E-2</v>
      </c>
      <c r="AX224" s="13">
        <v>5.5747400000000003E-2</v>
      </c>
      <c r="AY224" s="13">
        <v>3.7344499999999998E-3</v>
      </c>
      <c r="AZ224" s="13">
        <v>0.279069768</v>
      </c>
      <c r="BA224" s="86">
        <v>6.8493150684931503E-2</v>
      </c>
      <c r="BB224" s="86">
        <v>5.5555555555555601E-2</v>
      </c>
      <c r="BC224" s="13">
        <v>0</v>
      </c>
      <c r="BD224" s="13">
        <v>0.34545454545454501</v>
      </c>
      <c r="BE224" s="14">
        <v>5.7971014492753603E-2</v>
      </c>
      <c r="BF224" s="14">
        <v>9.0909090909090898E-2</v>
      </c>
      <c r="BG224" s="14">
        <v>0</v>
      </c>
      <c r="BH224" s="14">
        <v>0.30188679245283001</v>
      </c>
      <c r="BI224" s="14">
        <v>4.6875E-2</v>
      </c>
      <c r="BJ224" s="14">
        <v>6.0606060606060601E-2</v>
      </c>
      <c r="BK224" s="14">
        <v>0</v>
      </c>
      <c r="BL224" s="430">
        <v>0.2</v>
      </c>
      <c r="BM224" s="14">
        <v>5.7971014492753603E-2</v>
      </c>
      <c r="BN224" s="14">
        <v>3.4482758620689703E-2</v>
      </c>
      <c r="BO224" s="14">
        <v>0</v>
      </c>
      <c r="BP224" s="14">
        <v>0.25</v>
      </c>
      <c r="BQ224" s="86">
        <v>5.7971014492753603E-2</v>
      </c>
      <c r="BR224" s="86">
        <v>3.4482758620689703E-2</v>
      </c>
      <c r="BS224" s="86">
        <v>0</v>
      </c>
      <c r="BT224" s="86">
        <v>0.25</v>
      </c>
      <c r="BU224" s="14" t="s">
        <v>35</v>
      </c>
      <c r="BV224" s="14" t="s">
        <v>35</v>
      </c>
      <c r="BW224" s="14" t="s">
        <v>35</v>
      </c>
      <c r="BX224" s="14" t="s">
        <v>35</v>
      </c>
      <c r="BY224" s="14" t="s">
        <v>36</v>
      </c>
      <c r="BZ224" s="14" t="s">
        <v>35</v>
      </c>
      <c r="CA224" s="14" t="s">
        <v>35</v>
      </c>
      <c r="CB224" s="14" t="s">
        <v>35</v>
      </c>
      <c r="CC224" s="14">
        <v>3.61</v>
      </c>
      <c r="CD224" s="14">
        <v>3.61</v>
      </c>
      <c r="CE224" s="14">
        <v>3.61</v>
      </c>
      <c r="CF224" s="14">
        <v>3.61</v>
      </c>
      <c r="CG224" s="14">
        <v>3.61</v>
      </c>
      <c r="CH224" s="14">
        <v>3.61</v>
      </c>
      <c r="CI224" s="14">
        <v>3.5</v>
      </c>
      <c r="CJ224" s="14">
        <f>INDEX('Monthy Targets'!AC:AC,(MATCH(FY2019_ALL_Targets!$B:$B,'Monthy Targets'!$B:$B,0)))</f>
        <v>3.49</v>
      </c>
      <c r="CK224" s="14">
        <f>INDEX('Monthy Targets'!AD:AD,(MATCH(FY2019_ALL_Targets!$B:$B,'Monthy Targets'!$B:$B,0)))</f>
        <v>3.49</v>
      </c>
      <c r="CL224" s="14">
        <f>INDEX('Monthy Targets'!AE:AE,(MATCH(FY2019_ALL_Targets!$B:$B,'Monthy Targets'!$B:$B,0)))</f>
        <v>3.49</v>
      </c>
      <c r="CM224" s="14">
        <f>INDEX('Monthy Targets'!AF:AF,(MATCH(FY2019_ALL_Targets!$B:$B,'Monthy Targets'!$B:$B,0)))</f>
        <v>3.49</v>
      </c>
      <c r="CN224" s="14">
        <f>INDEX('Monthy Targets'!AG:AG,(MATCH(FY2019_ALL_Targets!$B:$B,'Monthy Targets'!$B:$B,0)))</f>
        <v>3.49</v>
      </c>
      <c r="CO224" s="14">
        <v>0.25</v>
      </c>
      <c r="CP224" s="14">
        <v>0.25</v>
      </c>
      <c r="CQ224" s="14">
        <v>0.25</v>
      </c>
      <c r="CR224" s="14">
        <v>0</v>
      </c>
      <c r="CS224" s="14">
        <v>0.25</v>
      </c>
      <c r="CT224" s="14">
        <v>0</v>
      </c>
      <c r="CU224" s="14">
        <v>0.25</v>
      </c>
      <c r="CV224" s="14">
        <v>0.25</v>
      </c>
      <c r="CW224" s="14">
        <v>0.24</v>
      </c>
      <c r="CX224" s="14">
        <v>0</v>
      </c>
      <c r="CY224" s="14">
        <v>0.24</v>
      </c>
      <c r="CZ224" s="14">
        <v>0.24</v>
      </c>
      <c r="DA224" s="14">
        <f>IF('QIPP Scorecard'!$AA$1=4,IF(FY2019_ALL_Targets!$BU224="Yes",INDEX('Final Comp Values'!$BN:$BN,MATCH(FY2019_ALL_Targets!$A224,'Final Comp Values'!$B:$B,0)),IF($BU224="Min Data",0,0)),0)</f>
        <v>0.24</v>
      </c>
      <c r="DB224" s="14">
        <f>IF('QIPP Scorecard'!$AA$1=4,IF(FY2019_ALL_Targets!$BV224="Yes",INDEX('Final Comp Values'!$BN:$BN,MATCH(FY2019_ALL_Targets!$A224,'Final Comp Values'!$B:$B,0)),IF($BV224="Min Data",0,0)),0)</f>
        <v>0.24</v>
      </c>
      <c r="DC224" s="14">
        <f>IF('QIPP Scorecard'!$AA$1=4,IF(FY2019_ALL_Targets!$BW224="Yes",INDEX('Final Comp Values'!$BN:$BN,MATCH(FY2019_ALL_Targets!$A224,'Final Comp Values'!$B:$B,0)),IF(CI224="Min Data",0,0)),0)</f>
        <v>0.24</v>
      </c>
      <c r="DD224" s="14">
        <f>IF('QIPP Scorecard'!$AA$1=4,IF(FY2019_ALL_Targets!$BX224="Yes",INDEX('Final Comp Values'!$BN:$BN,MATCH(FY2019_ALL_Targets!$A224,'Final Comp Values'!$B:$B,0)),IF($BX224="Min Data",0,0)),0)</f>
        <v>0.24</v>
      </c>
      <c r="DE224" s="14">
        <v>0</v>
      </c>
      <c r="DF224" s="14">
        <v>0.45</v>
      </c>
      <c r="DG224" s="14">
        <v>0.45</v>
      </c>
      <c r="DH224" s="14">
        <v>0</v>
      </c>
      <c r="DI224" s="14">
        <v>0.45</v>
      </c>
      <c r="DJ224" s="14">
        <v>0</v>
      </c>
      <c r="DK224" s="14">
        <v>0.45</v>
      </c>
      <c r="DL224" s="14">
        <v>0.45</v>
      </c>
      <c r="DM224" s="14">
        <v>0.44</v>
      </c>
      <c r="DN224" s="14">
        <v>0</v>
      </c>
      <c r="DO224" s="14">
        <v>0.44</v>
      </c>
      <c r="DP224" s="14">
        <v>0.44</v>
      </c>
      <c r="DQ224" s="14">
        <f>IF('QIPP Scorecard'!$AA$1=4,IF(FY2019_ALL_Targets!$BY224="Yes",INDEX('Final Comp Values'!$BK:$BK,MATCH(FY2019_ALL_Targets!$A224,'Final Comp Values'!$B:$B,0)),IF($BY224="Min Data",0,0)),0)</f>
        <v>0</v>
      </c>
      <c r="DR224" s="14">
        <f>IF('QIPP Scorecard'!$AA$1=4,IF(FY2019_ALL_Targets!$BZ224="Yes",INDEX('Final Comp Values'!$BO:$BO,MATCH(FY2019_ALL_Targets!$A224,'Final Comp Values'!$B:$B,0)),IF($BZ224="Min Data",0,0)),0)</f>
        <v>0.44</v>
      </c>
      <c r="DS224" s="14">
        <f>IF('QIPP Scorecard'!$AA$1=4,IF(FY2019_ALL_Targets!$CA224="Yes",INDEX('Final Comp Values'!$BO:$BO,MATCH(FY2019_ALL_Targets!$A224,'Final Comp Values'!$B:$B,0)),IF($CA224="Min Data",0,0)),0)</f>
        <v>0.44</v>
      </c>
      <c r="DT224" s="14">
        <f>IF('QIPP Scorecard'!$AA$1=4,IF(FY2019_ALL_Targets!$CB224="Yes",INDEX('Final Comp Values'!$BO:$BO,MATCH(FY2019_ALL_Targets!$A224,'Final Comp Values'!$B:$B,0)),IF($CB224="Min Data",0,0)),0)</f>
        <v>0.44</v>
      </c>
      <c r="DU224" s="14">
        <v>0.53</v>
      </c>
      <c r="DV224" s="14">
        <v>0.65</v>
      </c>
      <c r="DW224" s="14">
        <v>0.68</v>
      </c>
      <c r="DX224" s="14">
        <v>0.69</v>
      </c>
      <c r="DY224" s="12">
        <f t="shared" si="16"/>
        <v>0</v>
      </c>
      <c r="DZ224" s="12">
        <f t="shared" si="17"/>
        <v>1</v>
      </c>
      <c r="EA224" s="12">
        <f t="shared" si="18"/>
        <v>0</v>
      </c>
      <c r="EB224" s="12">
        <f t="shared" si="19"/>
        <v>0</v>
      </c>
    </row>
    <row r="225" spans="1:132" x14ac:dyDescent="0.25">
      <c r="A225" s="297">
        <v>4768</v>
      </c>
      <c r="B225" s="347">
        <v>675373</v>
      </c>
      <c r="C225" s="297">
        <v>1004350</v>
      </c>
      <c r="D225" s="14">
        <v>1649267147</v>
      </c>
      <c r="E225" s="26" t="s">
        <v>913</v>
      </c>
      <c r="F225" s="26" t="str">
        <f>INDEX('Mar - Aug'!X:X,MATCH(A225,'Mar - Aug'!B:B,0))</f>
        <v>MRSA West</v>
      </c>
      <c r="G225" s="26" t="s">
        <v>3187</v>
      </c>
      <c r="H225" s="26"/>
      <c r="I225" s="26" t="str">
        <f t="shared" si="15"/>
        <v/>
      </c>
      <c r="J225" s="299" t="s">
        <v>587</v>
      </c>
      <c r="K225" s="299" t="s">
        <v>587</v>
      </c>
      <c r="L225" s="299" t="s">
        <v>588</v>
      </c>
      <c r="M225" s="13">
        <v>1.7647039999999999E-2</v>
      </c>
      <c r="N225" s="13">
        <v>0.11304350000000001</v>
      </c>
      <c r="O225" s="13">
        <v>0</v>
      </c>
      <c r="P225" s="13">
        <v>0.21951219</v>
      </c>
      <c r="Q225" s="13">
        <v>3.3690650000000003E-2</v>
      </c>
      <c r="R225" s="13">
        <v>5.5747400000000003E-2</v>
      </c>
      <c r="S225" s="13">
        <v>3.7344499999999998E-3</v>
      </c>
      <c r="T225" s="13">
        <v>0.15247816</v>
      </c>
      <c r="U225" s="13">
        <v>3.3690650000000003E-2</v>
      </c>
      <c r="V225" s="13">
        <v>0.1111217605</v>
      </c>
      <c r="W225" s="13">
        <v>3.7344499999999998E-3</v>
      </c>
      <c r="X225" s="13">
        <v>0.21578048277</v>
      </c>
      <c r="Y225" s="13">
        <v>3.3690650000000003E-2</v>
      </c>
      <c r="Z225" s="13">
        <v>0.107391325</v>
      </c>
      <c r="AA225" s="13">
        <v>3.7344499999999998E-3</v>
      </c>
      <c r="AB225" s="13">
        <v>0.20853658050000001</v>
      </c>
      <c r="AC225" s="13">
        <v>3.3690650000000003E-2</v>
      </c>
      <c r="AD225" s="13">
        <v>0.10920002099999999</v>
      </c>
      <c r="AE225" s="13">
        <v>3.7344499999999998E-3</v>
      </c>
      <c r="AF225" s="13">
        <v>0.21204877554000001</v>
      </c>
      <c r="AG225" s="13">
        <v>3.3690650000000003E-2</v>
      </c>
      <c r="AH225" s="13">
        <v>0.10173915</v>
      </c>
      <c r="AI225" s="13">
        <v>3.7344499999999998E-3</v>
      </c>
      <c r="AJ225" s="13">
        <v>0.197560971</v>
      </c>
      <c r="AK225" s="13">
        <v>3.3690650000000003E-2</v>
      </c>
      <c r="AL225" s="13">
        <v>0.1072782815</v>
      </c>
      <c r="AM225" s="13">
        <v>3.7344499999999998E-3</v>
      </c>
      <c r="AN225" s="13">
        <v>0.20831706830999999</v>
      </c>
      <c r="AO225" s="13">
        <v>3.3690650000000003E-2</v>
      </c>
      <c r="AP225" s="13">
        <v>9.6086975000000005E-2</v>
      </c>
      <c r="AQ225" s="13">
        <v>3.7344499999999998E-3</v>
      </c>
      <c r="AR225" s="13">
        <v>0.18658536149999999</v>
      </c>
      <c r="AS225" s="13">
        <v>3.3690650000000003E-2</v>
      </c>
      <c r="AT225" s="13">
        <v>0.105130455</v>
      </c>
      <c r="AU225" s="13">
        <v>3.7344499999999998E-3</v>
      </c>
      <c r="AV225" s="13">
        <v>0.20414633669999999</v>
      </c>
      <c r="AW225" s="13">
        <v>3.3690650000000003E-2</v>
      </c>
      <c r="AX225" s="13">
        <v>9.0434799999999996E-2</v>
      </c>
      <c r="AY225" s="13">
        <v>3.7344499999999998E-3</v>
      </c>
      <c r="AZ225" s="13">
        <v>0.17560975200000001</v>
      </c>
      <c r="BA225" s="86">
        <v>0</v>
      </c>
      <c r="BB225" s="86">
        <v>3.7037037037037E-2</v>
      </c>
      <c r="BC225" s="13">
        <v>0</v>
      </c>
      <c r="BD225" s="13">
        <v>0.108108108108108</v>
      </c>
      <c r="BE225" s="14">
        <v>0</v>
      </c>
      <c r="BF225" s="14">
        <v>0</v>
      </c>
      <c r="BG225" s="14">
        <v>0</v>
      </c>
      <c r="BH225" s="14">
        <v>0.1</v>
      </c>
      <c r="BI225" s="14">
        <v>0</v>
      </c>
      <c r="BJ225" s="14">
        <v>0.12121212121212099</v>
      </c>
      <c r="BK225" s="14">
        <v>0</v>
      </c>
      <c r="BL225" s="430">
        <v>0.13043478260869601</v>
      </c>
      <c r="BM225" s="14">
        <v>0</v>
      </c>
      <c r="BN225" s="14">
        <v>0.105263157894737</v>
      </c>
      <c r="BO225" s="14">
        <v>0</v>
      </c>
      <c r="BP225" s="14">
        <v>0.113207547169811</v>
      </c>
      <c r="BQ225" s="86">
        <v>0</v>
      </c>
      <c r="BR225" s="86">
        <v>0.105263157894737</v>
      </c>
      <c r="BS225" s="86">
        <v>0</v>
      </c>
      <c r="BT225" s="86">
        <v>0.113207547169811</v>
      </c>
      <c r="BU225" s="14" t="s">
        <v>35</v>
      </c>
      <c r="BV225" s="14" t="s">
        <v>36</v>
      </c>
      <c r="BW225" s="14" t="s">
        <v>35</v>
      </c>
      <c r="BX225" s="14" t="s">
        <v>35</v>
      </c>
      <c r="BY225" s="14" t="s">
        <v>35</v>
      </c>
      <c r="BZ225" s="14" t="s">
        <v>36</v>
      </c>
      <c r="CA225" s="14" t="s">
        <v>35</v>
      </c>
      <c r="CB225" s="14" t="s">
        <v>35</v>
      </c>
      <c r="CC225" s="14">
        <v>0</v>
      </c>
      <c r="CD225" s="14">
        <v>0</v>
      </c>
      <c r="CE225" s="14">
        <v>0</v>
      </c>
      <c r="CF225" s="14">
        <v>0</v>
      </c>
      <c r="CG225" s="14">
        <v>0</v>
      </c>
      <c r="CH225" s="14">
        <v>0</v>
      </c>
      <c r="CI225" s="14">
        <v>0</v>
      </c>
      <c r="CJ225" s="14">
        <f>INDEX('Monthy Targets'!AC:AC,(MATCH(FY2019_ALL_Targets!$B:$B,'Monthy Targets'!$B:$B,0)))</f>
        <v>0</v>
      </c>
      <c r="CK225" s="14">
        <f>INDEX('Monthy Targets'!AD:AD,(MATCH(FY2019_ALL_Targets!$B:$B,'Monthy Targets'!$B:$B,0)))</f>
        <v>0</v>
      </c>
      <c r="CL225" s="14">
        <f>INDEX('Monthy Targets'!AE:AE,(MATCH(FY2019_ALL_Targets!$B:$B,'Monthy Targets'!$B:$B,0)))</f>
        <v>0</v>
      </c>
      <c r="CM225" s="14">
        <f>INDEX('Monthy Targets'!AF:AF,(MATCH(FY2019_ALL_Targets!$B:$B,'Monthy Targets'!$B:$B,0)))</f>
        <v>0</v>
      </c>
      <c r="CN225" s="14">
        <f>INDEX('Monthy Targets'!AG:AG,(MATCH(FY2019_ALL_Targets!$B:$B,'Monthy Targets'!$B:$B,0)))</f>
        <v>0</v>
      </c>
      <c r="CO225" s="14">
        <v>0.39</v>
      </c>
      <c r="CP225" s="14">
        <v>0.39</v>
      </c>
      <c r="CQ225" s="14">
        <v>0.39</v>
      </c>
      <c r="CR225" s="14">
        <v>0.39</v>
      </c>
      <c r="CS225" s="14">
        <v>0.39</v>
      </c>
      <c r="CT225" s="14">
        <v>0.39</v>
      </c>
      <c r="CU225" s="14">
        <v>0.39</v>
      </c>
      <c r="CV225" s="14">
        <v>0.39</v>
      </c>
      <c r="CW225" s="14">
        <v>0.38</v>
      </c>
      <c r="CX225" s="14">
        <v>0</v>
      </c>
      <c r="CY225" s="14">
        <v>0.38</v>
      </c>
      <c r="CZ225" s="14">
        <v>0.38</v>
      </c>
      <c r="DA225" s="14">
        <f>IF('QIPP Scorecard'!$AA$1=4,IF(FY2019_ALL_Targets!$BU225="Yes",INDEX('Final Comp Values'!$BN:$BN,MATCH(FY2019_ALL_Targets!$A225,'Final Comp Values'!$B:$B,0)),IF($BU225="Min Data",0,0)),0)</f>
        <v>0.38</v>
      </c>
      <c r="DB225" s="14">
        <f>IF('QIPP Scorecard'!$AA$1=4,IF(FY2019_ALL_Targets!$BV225="Yes",INDEX('Final Comp Values'!$BN:$BN,MATCH(FY2019_ALL_Targets!$A225,'Final Comp Values'!$B:$B,0)),IF($BV225="Min Data",0,0)),0)</f>
        <v>0</v>
      </c>
      <c r="DC225" s="14">
        <f>IF('QIPP Scorecard'!$AA$1=4,IF(FY2019_ALL_Targets!$BW225="Yes",INDEX('Final Comp Values'!$BN:$BN,MATCH(FY2019_ALL_Targets!$A225,'Final Comp Values'!$B:$B,0)),IF(CI225="Min Data",0,0)),0)</f>
        <v>0.38</v>
      </c>
      <c r="DD225" s="14">
        <f>IF('QIPP Scorecard'!$AA$1=4,IF(FY2019_ALL_Targets!$BX225="Yes",INDEX('Final Comp Values'!$BN:$BN,MATCH(FY2019_ALL_Targets!$A225,'Final Comp Values'!$B:$B,0)),IF($BX225="Min Data",0,0)),0)</f>
        <v>0.38</v>
      </c>
      <c r="DE225" s="14">
        <v>0.72</v>
      </c>
      <c r="DF225" s="14">
        <v>0.72</v>
      </c>
      <c r="DG225" s="14">
        <v>0.72</v>
      </c>
      <c r="DH225" s="14">
        <v>0.72</v>
      </c>
      <c r="DI225" s="14">
        <v>0.72</v>
      </c>
      <c r="DJ225" s="14">
        <v>0.72</v>
      </c>
      <c r="DK225" s="14">
        <v>0.72</v>
      </c>
      <c r="DL225" s="14">
        <v>0.72</v>
      </c>
      <c r="DM225" s="14">
        <v>0.7</v>
      </c>
      <c r="DN225" s="14">
        <v>0</v>
      </c>
      <c r="DO225" s="14">
        <v>0.7</v>
      </c>
      <c r="DP225" s="14">
        <v>0.7</v>
      </c>
      <c r="DQ225" s="14">
        <f>IF('QIPP Scorecard'!$AA$1=4,IF(FY2019_ALL_Targets!$BY225="Yes",INDEX('Final Comp Values'!$BK:$BK,MATCH(FY2019_ALL_Targets!$A225,'Final Comp Values'!$B:$B,0)),IF($BY225="Min Data",0,0)),0)</f>
        <v>0.7</v>
      </c>
      <c r="DR225" s="14">
        <f>IF('QIPP Scorecard'!$AA$1=4,IF(FY2019_ALL_Targets!$BZ225="Yes",INDEX('Final Comp Values'!$BO:$BO,MATCH(FY2019_ALL_Targets!$A225,'Final Comp Values'!$B:$B,0)),IF($BZ225="Min Data",0,0)),0)</f>
        <v>0</v>
      </c>
      <c r="DS225" s="14">
        <f>IF('QIPP Scorecard'!$AA$1=4,IF(FY2019_ALL_Targets!$CA225="Yes",INDEX('Final Comp Values'!$BO:$BO,MATCH(FY2019_ALL_Targets!$A225,'Final Comp Values'!$B:$B,0)),IF($CA225="Min Data",0,0)),0)</f>
        <v>0.7</v>
      </c>
      <c r="DT225" s="14">
        <f>IF('QIPP Scorecard'!$AA$1=4,IF(FY2019_ALL_Targets!$CB225="Yes",INDEX('Final Comp Values'!$BO:$BO,MATCH(FY2019_ALL_Targets!$A225,'Final Comp Values'!$B:$B,0)),IF($CB225="Min Data",0,0)),0)</f>
        <v>0.7</v>
      </c>
      <c r="DU225" s="14">
        <v>0.44</v>
      </c>
      <c r="DV225" s="14">
        <v>0.5</v>
      </c>
      <c r="DW225" s="14">
        <v>0.39</v>
      </c>
      <c r="DX225" s="14">
        <v>0.39</v>
      </c>
      <c r="DY225" s="12">
        <f t="shared" si="16"/>
        <v>1</v>
      </c>
      <c r="DZ225" s="12">
        <f t="shared" si="17"/>
        <v>1</v>
      </c>
      <c r="EA225" s="12">
        <f t="shared" si="18"/>
        <v>0</v>
      </c>
      <c r="EB225" s="12">
        <f t="shared" si="19"/>
        <v>3</v>
      </c>
    </row>
    <row r="226" spans="1:132" x14ac:dyDescent="0.25">
      <c r="A226" s="297">
        <v>4884</v>
      </c>
      <c r="B226" s="347">
        <v>675374</v>
      </c>
      <c r="C226" s="297">
        <v>1004877</v>
      </c>
      <c r="D226" s="14">
        <v>1063408847</v>
      </c>
      <c r="E226" s="26" t="s">
        <v>941</v>
      </c>
      <c r="F226" s="26" t="str">
        <f>INDEX('Mar - Aug'!X:X,MATCH(A226,'Mar - Aug'!B:B,0))</f>
        <v>Dallas</v>
      </c>
      <c r="G226" s="26" t="s">
        <v>3013</v>
      </c>
      <c r="H226" s="26"/>
      <c r="I226" s="26" t="str">
        <f t="shared" si="15"/>
        <v/>
      </c>
      <c r="J226" s="299" t="s">
        <v>614</v>
      </c>
      <c r="K226" s="299" t="s">
        <v>614</v>
      </c>
      <c r="L226" s="299" t="s">
        <v>2847</v>
      </c>
      <c r="M226" s="13">
        <v>4.3668200000000004E-3</v>
      </c>
      <c r="N226" s="13">
        <v>7.0588230000000002E-2</v>
      </c>
      <c r="O226" s="13">
        <v>0</v>
      </c>
      <c r="P226" s="13">
        <v>0.15882355000000001</v>
      </c>
      <c r="Q226" s="13">
        <v>3.3690650000000003E-2</v>
      </c>
      <c r="R226" s="13">
        <v>5.5747400000000003E-2</v>
      </c>
      <c r="S226" s="13">
        <v>3.7344499999999998E-3</v>
      </c>
      <c r="T226" s="13">
        <v>0.15247816</v>
      </c>
      <c r="U226" s="13">
        <v>3.3690650000000003E-2</v>
      </c>
      <c r="V226" s="13">
        <v>6.9388230090000003E-2</v>
      </c>
      <c r="W226" s="13">
        <v>3.7344499999999998E-3</v>
      </c>
      <c r="X226" s="13">
        <v>0.15612354965</v>
      </c>
      <c r="Y226" s="13">
        <v>3.3690650000000003E-2</v>
      </c>
      <c r="Z226" s="13">
        <v>6.7058818500000006E-2</v>
      </c>
      <c r="AA226" s="13">
        <v>3.7344499999999998E-3</v>
      </c>
      <c r="AB226" s="13">
        <v>0.15247816</v>
      </c>
      <c r="AC226" s="13">
        <v>3.3690650000000003E-2</v>
      </c>
      <c r="AD226" s="13">
        <v>6.8188230180000003E-2</v>
      </c>
      <c r="AE226" s="13">
        <v>3.7344499999999998E-3</v>
      </c>
      <c r="AF226" s="13">
        <v>0.15342354929999999</v>
      </c>
      <c r="AG226" s="13">
        <v>3.3690650000000003E-2</v>
      </c>
      <c r="AH226" s="13">
        <v>6.3529406999999996E-2</v>
      </c>
      <c r="AI226" s="13">
        <v>3.7344499999999998E-3</v>
      </c>
      <c r="AJ226" s="13">
        <v>0.15247816</v>
      </c>
      <c r="AK226" s="13">
        <v>3.3690650000000003E-2</v>
      </c>
      <c r="AL226" s="13">
        <v>6.6988230270000004E-2</v>
      </c>
      <c r="AM226" s="13">
        <v>3.7344499999999998E-3</v>
      </c>
      <c r="AN226" s="13">
        <v>0.15247816</v>
      </c>
      <c r="AO226" s="13">
        <v>3.3690650000000003E-2</v>
      </c>
      <c r="AP226" s="13">
        <v>5.99999955E-2</v>
      </c>
      <c r="AQ226" s="13">
        <v>3.7344499999999998E-3</v>
      </c>
      <c r="AR226" s="13">
        <v>0.15247816</v>
      </c>
      <c r="AS226" s="13">
        <v>3.3690650000000003E-2</v>
      </c>
      <c r="AT226" s="13">
        <v>6.5647053900000002E-2</v>
      </c>
      <c r="AU226" s="13">
        <v>3.7344499999999998E-3</v>
      </c>
      <c r="AV226" s="13">
        <v>0.15247816</v>
      </c>
      <c r="AW226" s="13">
        <v>3.3690650000000003E-2</v>
      </c>
      <c r="AX226" s="13">
        <v>5.6470583999999997E-2</v>
      </c>
      <c r="AY226" s="13">
        <v>3.7344499999999998E-3</v>
      </c>
      <c r="AZ226" s="13">
        <v>0.15247816</v>
      </c>
      <c r="BA226" s="86">
        <v>0.02</v>
      </c>
      <c r="BB226" s="86">
        <v>8.3333333333333301E-2</v>
      </c>
      <c r="BC226" s="13">
        <v>0</v>
      </c>
      <c r="BD226" s="13">
        <v>0</v>
      </c>
      <c r="BE226" s="14">
        <v>0</v>
      </c>
      <c r="BF226" s="14">
        <v>6.6666666666666693E-2</v>
      </c>
      <c r="BG226" s="14">
        <v>0</v>
      </c>
      <c r="BH226" s="14">
        <v>0</v>
      </c>
      <c r="BI226" s="14">
        <v>2.1276595744680899E-2</v>
      </c>
      <c r="BJ226" s="14">
        <v>0</v>
      </c>
      <c r="BK226" s="14">
        <v>0</v>
      </c>
      <c r="BL226" s="430">
        <v>4.3478260869565202E-2</v>
      </c>
      <c r="BM226" s="14">
        <v>2.2222222222222199E-2</v>
      </c>
      <c r="BN226" s="14">
        <v>3.4482758620689703E-2</v>
      </c>
      <c r="BO226" s="14">
        <v>0</v>
      </c>
      <c r="BP226" s="14">
        <v>0.125</v>
      </c>
      <c r="BQ226" s="86">
        <v>2.2222222222222199E-2</v>
      </c>
      <c r="BR226" s="86">
        <v>3.4482758620689703E-2</v>
      </c>
      <c r="BS226" s="86">
        <v>0</v>
      </c>
      <c r="BT226" s="86">
        <v>0.125</v>
      </c>
      <c r="BU226" s="14" t="s">
        <v>35</v>
      </c>
      <c r="BV226" s="14" t="s">
        <v>35</v>
      </c>
      <c r="BW226" s="14" t="s">
        <v>35</v>
      </c>
      <c r="BX226" s="14" t="s">
        <v>35</v>
      </c>
      <c r="BY226" s="14" t="s">
        <v>35</v>
      </c>
      <c r="BZ226" s="14" t="s">
        <v>35</v>
      </c>
      <c r="CA226" s="14" t="s">
        <v>35</v>
      </c>
      <c r="CB226" s="14" t="s">
        <v>35</v>
      </c>
      <c r="CC226" s="14">
        <v>0</v>
      </c>
      <c r="CD226" s="14">
        <v>0</v>
      </c>
      <c r="CE226" s="14">
        <v>0</v>
      </c>
      <c r="CF226" s="14">
        <v>0</v>
      </c>
      <c r="CG226" s="14">
        <v>0</v>
      </c>
      <c r="CH226" s="14">
        <v>0</v>
      </c>
      <c r="CI226" s="14">
        <v>0</v>
      </c>
      <c r="CJ226" s="14">
        <f>INDEX('Monthy Targets'!AC:AC,(MATCH(FY2019_ALL_Targets!$B:$B,'Monthy Targets'!$B:$B,0)))</f>
        <v>0</v>
      </c>
      <c r="CK226" s="14">
        <f>INDEX('Monthy Targets'!AD:AD,(MATCH(FY2019_ALL_Targets!$B:$B,'Monthy Targets'!$B:$B,0)))</f>
        <v>0</v>
      </c>
      <c r="CL226" s="14">
        <f>INDEX('Monthy Targets'!AE:AE,(MATCH(FY2019_ALL_Targets!$B:$B,'Monthy Targets'!$B:$B,0)))</f>
        <v>0</v>
      </c>
      <c r="CM226" s="14">
        <f>INDEX('Monthy Targets'!AF:AF,(MATCH(FY2019_ALL_Targets!$B:$B,'Monthy Targets'!$B:$B,0)))</f>
        <v>0</v>
      </c>
      <c r="CN226" s="14">
        <f>INDEX('Monthy Targets'!AG:AG,(MATCH(FY2019_ALL_Targets!$B:$B,'Monthy Targets'!$B:$B,0)))</f>
        <v>0</v>
      </c>
      <c r="CO226" s="14">
        <v>0.4</v>
      </c>
      <c r="CP226" s="14">
        <v>0</v>
      </c>
      <c r="CQ226" s="14">
        <v>0.4</v>
      </c>
      <c r="CR226" s="14">
        <v>0.4</v>
      </c>
      <c r="CS226" s="14">
        <v>0.4</v>
      </c>
      <c r="CT226" s="14">
        <v>0.4</v>
      </c>
      <c r="CU226" s="14">
        <v>0.4</v>
      </c>
      <c r="CV226" s="14">
        <v>0.4</v>
      </c>
      <c r="CW226" s="14">
        <v>0.39</v>
      </c>
      <c r="CX226" s="14">
        <v>0.39</v>
      </c>
      <c r="CY226" s="14">
        <v>0.39</v>
      </c>
      <c r="CZ226" s="14">
        <v>0.39</v>
      </c>
      <c r="DA226" s="14">
        <f>IF('QIPP Scorecard'!$AA$1=4,IF(FY2019_ALL_Targets!$BU226="Yes",INDEX('Final Comp Values'!$BN:$BN,MATCH(FY2019_ALL_Targets!$A226,'Final Comp Values'!$B:$B,0)),IF($BU226="Min Data",0,0)),0)</f>
        <v>0.39</v>
      </c>
      <c r="DB226" s="14">
        <f>IF('QIPP Scorecard'!$AA$1=4,IF(FY2019_ALL_Targets!$BV226="Yes",INDEX('Final Comp Values'!$BN:$BN,MATCH(FY2019_ALL_Targets!$A226,'Final Comp Values'!$B:$B,0)),IF($BV226="Min Data",0,0)),0)</f>
        <v>0.39</v>
      </c>
      <c r="DC226" s="14">
        <f>IF('QIPP Scorecard'!$AA$1=4,IF(FY2019_ALL_Targets!$BW226="Yes",INDEX('Final Comp Values'!$BN:$BN,MATCH(FY2019_ALL_Targets!$A226,'Final Comp Values'!$B:$B,0)),IF(CI226="Min Data",0,0)),0)</f>
        <v>0.39</v>
      </c>
      <c r="DD226" s="14">
        <f>IF('QIPP Scorecard'!$AA$1=4,IF(FY2019_ALL_Targets!$BX226="Yes",INDEX('Final Comp Values'!$BN:$BN,MATCH(FY2019_ALL_Targets!$A226,'Final Comp Values'!$B:$B,0)),IF($BX226="Min Data",0,0)),0)</f>
        <v>0.39</v>
      </c>
      <c r="DE226" s="14">
        <v>0.74</v>
      </c>
      <c r="DF226" s="14">
        <v>0</v>
      </c>
      <c r="DG226" s="14">
        <v>0.74</v>
      </c>
      <c r="DH226" s="14">
        <v>0.74</v>
      </c>
      <c r="DI226" s="14">
        <v>0.74</v>
      </c>
      <c r="DJ226" s="14">
        <v>0</v>
      </c>
      <c r="DK226" s="14">
        <v>0.74</v>
      </c>
      <c r="DL226" s="14">
        <v>0.74</v>
      </c>
      <c r="DM226" s="14">
        <v>0.72</v>
      </c>
      <c r="DN226" s="14">
        <v>0.72</v>
      </c>
      <c r="DO226" s="14">
        <v>0.72</v>
      </c>
      <c r="DP226" s="14">
        <v>0.72</v>
      </c>
      <c r="DQ226" s="14">
        <f>IF('QIPP Scorecard'!$AA$1=4,IF(FY2019_ALL_Targets!$BY226="Yes",INDEX('Final Comp Values'!$BK:$BK,MATCH(FY2019_ALL_Targets!$A226,'Final Comp Values'!$B:$B,0)),IF($BY226="Min Data",0,0)),0)</f>
        <v>0.72</v>
      </c>
      <c r="DR226" s="14">
        <f>IF('QIPP Scorecard'!$AA$1=4,IF(FY2019_ALL_Targets!$BZ226="Yes",INDEX('Final Comp Values'!$BO:$BO,MATCH(FY2019_ALL_Targets!$A226,'Final Comp Values'!$B:$B,0)),IF($BZ226="Min Data",0,0)),0)</f>
        <v>0.72</v>
      </c>
      <c r="DS226" s="14">
        <f>IF('QIPP Scorecard'!$AA$1=4,IF(FY2019_ALL_Targets!$CA226="Yes",INDEX('Final Comp Values'!$BO:$BO,MATCH(FY2019_ALL_Targets!$A226,'Final Comp Values'!$B:$B,0)),IF($CA226="Min Data",0,0)),0)</f>
        <v>0.72</v>
      </c>
      <c r="DT226" s="14">
        <f>IF('QIPP Scorecard'!$AA$1=4,IF(FY2019_ALL_Targets!$CB226="Yes",INDEX('Final Comp Values'!$BO:$BO,MATCH(FY2019_ALL_Targets!$A226,'Final Comp Values'!$B:$B,0)),IF($CB226="Min Data",0,0)),0)</f>
        <v>0.72</v>
      </c>
      <c r="DU226" s="14">
        <v>0.34</v>
      </c>
      <c r="DV226" s="14">
        <v>0.43</v>
      </c>
      <c r="DW226" s="14">
        <v>0.54</v>
      </c>
      <c r="DX226" s="14">
        <v>0.53</v>
      </c>
      <c r="DY226" s="12">
        <f t="shared" si="16"/>
        <v>0</v>
      </c>
      <c r="DZ226" s="12">
        <f t="shared" si="17"/>
        <v>0</v>
      </c>
      <c r="EA226" s="12">
        <f t="shared" si="18"/>
        <v>0</v>
      </c>
      <c r="EB226" s="12">
        <f t="shared" si="19"/>
        <v>3</v>
      </c>
    </row>
    <row r="227" spans="1:132" x14ac:dyDescent="0.25">
      <c r="A227" s="297">
        <v>4572</v>
      </c>
      <c r="B227" s="347">
        <v>675380</v>
      </c>
      <c r="C227" s="297">
        <v>1026414</v>
      </c>
      <c r="D227" s="14">
        <v>1487891669</v>
      </c>
      <c r="E227" s="26" t="s">
        <v>920</v>
      </c>
      <c r="F227" s="26" t="str">
        <f>INDEX('Mar - Aug'!X:X,MATCH(A227,'Mar - Aug'!B:B,0))</f>
        <v>Bexar</v>
      </c>
      <c r="G227" s="26" t="s">
        <v>3047</v>
      </c>
      <c r="H227" s="26"/>
      <c r="I227" s="26" t="str">
        <f t="shared" si="15"/>
        <v/>
      </c>
      <c r="J227" s="299" t="s">
        <v>533</v>
      </c>
      <c r="K227" s="299" t="s">
        <v>2362</v>
      </c>
      <c r="L227" s="299" t="s">
        <v>534</v>
      </c>
      <c r="M227" s="13">
        <v>2.3872689999999998E-2</v>
      </c>
      <c r="N227" s="13">
        <v>3.8910510000000002E-2</v>
      </c>
      <c r="O227" s="13">
        <v>0</v>
      </c>
      <c r="P227" s="13">
        <v>7.5812240000000003E-2</v>
      </c>
      <c r="Q227" s="13">
        <v>3.3690650000000003E-2</v>
      </c>
      <c r="R227" s="13">
        <v>5.5747400000000003E-2</v>
      </c>
      <c r="S227" s="13">
        <v>3.7344499999999998E-3</v>
      </c>
      <c r="T227" s="13">
        <v>0.15247816</v>
      </c>
      <c r="U227" s="13">
        <v>3.3690650000000003E-2</v>
      </c>
      <c r="V227" s="13">
        <v>5.5747400000000003E-2</v>
      </c>
      <c r="W227" s="13">
        <v>3.7344499999999998E-3</v>
      </c>
      <c r="X227" s="13">
        <v>0.15247816</v>
      </c>
      <c r="Y227" s="13">
        <v>3.3690650000000003E-2</v>
      </c>
      <c r="Z227" s="13">
        <v>5.5747400000000003E-2</v>
      </c>
      <c r="AA227" s="13">
        <v>3.7344499999999998E-3</v>
      </c>
      <c r="AB227" s="13">
        <v>0.15247816</v>
      </c>
      <c r="AC227" s="13">
        <v>3.3690650000000003E-2</v>
      </c>
      <c r="AD227" s="13">
        <v>5.5747400000000003E-2</v>
      </c>
      <c r="AE227" s="13">
        <v>3.7344499999999998E-3</v>
      </c>
      <c r="AF227" s="13">
        <v>0.15247816</v>
      </c>
      <c r="AG227" s="13">
        <v>3.3690650000000003E-2</v>
      </c>
      <c r="AH227" s="13">
        <v>5.5747400000000003E-2</v>
      </c>
      <c r="AI227" s="13">
        <v>3.7344499999999998E-3</v>
      </c>
      <c r="AJ227" s="13">
        <v>0.15247816</v>
      </c>
      <c r="AK227" s="13">
        <v>3.3690650000000003E-2</v>
      </c>
      <c r="AL227" s="13">
        <v>5.5747400000000003E-2</v>
      </c>
      <c r="AM227" s="13">
        <v>3.7344499999999998E-3</v>
      </c>
      <c r="AN227" s="13">
        <v>0.15247816</v>
      </c>
      <c r="AO227" s="13">
        <v>3.3690650000000003E-2</v>
      </c>
      <c r="AP227" s="13">
        <v>5.5747400000000003E-2</v>
      </c>
      <c r="AQ227" s="13">
        <v>3.7344499999999998E-3</v>
      </c>
      <c r="AR227" s="13">
        <v>0.15247816</v>
      </c>
      <c r="AS227" s="13">
        <v>3.3690650000000003E-2</v>
      </c>
      <c r="AT227" s="13">
        <v>5.5747400000000003E-2</v>
      </c>
      <c r="AU227" s="13">
        <v>3.7344499999999998E-3</v>
      </c>
      <c r="AV227" s="13">
        <v>0.15247816</v>
      </c>
      <c r="AW227" s="13">
        <v>3.3690650000000003E-2</v>
      </c>
      <c r="AX227" s="13">
        <v>5.5747400000000003E-2</v>
      </c>
      <c r="AY227" s="13">
        <v>3.7344499999999998E-3</v>
      </c>
      <c r="AZ227" s="13">
        <v>0.15247816</v>
      </c>
      <c r="BA227" s="86">
        <v>0</v>
      </c>
      <c r="BB227" s="86">
        <v>1.6129032258064498E-2</v>
      </c>
      <c r="BC227" s="13">
        <v>0</v>
      </c>
      <c r="BD227" s="13">
        <v>0.154929577464789</v>
      </c>
      <c r="BE227" s="14">
        <v>0</v>
      </c>
      <c r="BF227" s="14">
        <v>3.3333333333333298E-2</v>
      </c>
      <c r="BG227" s="14">
        <v>0</v>
      </c>
      <c r="BH227" s="14">
        <v>0.25675675675675702</v>
      </c>
      <c r="BI227" s="14">
        <v>1.0638297872340399E-2</v>
      </c>
      <c r="BJ227" s="14">
        <v>0.02</v>
      </c>
      <c r="BK227" s="14">
        <v>0</v>
      </c>
      <c r="BL227" s="430">
        <v>0.29577464788732399</v>
      </c>
      <c r="BM227" s="14">
        <v>1.0638297872340399E-2</v>
      </c>
      <c r="BN227" s="14">
        <v>7.4074074074074098E-2</v>
      </c>
      <c r="BO227" s="14">
        <v>0</v>
      </c>
      <c r="BP227" s="14">
        <v>0.314285714285714</v>
      </c>
      <c r="BQ227" s="86">
        <v>1.0638297872340399E-2</v>
      </c>
      <c r="BR227" s="86">
        <v>7.4074074074074098E-2</v>
      </c>
      <c r="BS227" s="86">
        <v>0</v>
      </c>
      <c r="BT227" s="86">
        <v>0.314285714285714</v>
      </c>
      <c r="BU227" s="14" t="s">
        <v>35</v>
      </c>
      <c r="BV227" s="14" t="s">
        <v>36</v>
      </c>
      <c r="BW227" s="14" t="s">
        <v>35</v>
      </c>
      <c r="BX227" s="14" t="s">
        <v>36</v>
      </c>
      <c r="BY227" s="14" t="s">
        <v>35</v>
      </c>
      <c r="BZ227" s="14" t="s">
        <v>36</v>
      </c>
      <c r="CA227" s="14" t="s">
        <v>35</v>
      </c>
      <c r="CB227" s="14" t="s">
        <v>36</v>
      </c>
      <c r="CC227" s="14">
        <v>11.45</v>
      </c>
      <c r="CD227" s="14">
        <v>11.45</v>
      </c>
      <c r="CE227" s="14">
        <v>11.45</v>
      </c>
      <c r="CF227" s="14">
        <v>11.45</v>
      </c>
      <c r="CG227" s="14">
        <v>11.45</v>
      </c>
      <c r="CH227" s="14">
        <v>11.45</v>
      </c>
      <c r="CI227" s="14">
        <v>11.28</v>
      </c>
      <c r="CJ227" s="14">
        <f>INDEX('Monthy Targets'!AC:AC,(MATCH(FY2019_ALL_Targets!$B:$B,'Monthy Targets'!$B:$B,0)))</f>
        <v>11.24</v>
      </c>
      <c r="CK227" s="14">
        <f>INDEX('Monthy Targets'!AD:AD,(MATCH(FY2019_ALL_Targets!$B:$B,'Monthy Targets'!$B:$B,0)))</f>
        <v>11.24</v>
      </c>
      <c r="CL227" s="14">
        <f>INDEX('Monthy Targets'!AE:AE,(MATCH(FY2019_ALL_Targets!$B:$B,'Monthy Targets'!$B:$B,0)))</f>
        <v>11.24</v>
      </c>
      <c r="CM227" s="14">
        <f>INDEX('Monthy Targets'!AF:AF,(MATCH(FY2019_ALL_Targets!$B:$B,'Monthy Targets'!$B:$B,0)))</f>
        <v>11.24</v>
      </c>
      <c r="CN227" s="14">
        <f>INDEX('Monthy Targets'!AG:AG,(MATCH(FY2019_ALL_Targets!$B:$B,'Monthy Targets'!$B:$B,0)))</f>
        <v>11.24</v>
      </c>
      <c r="CO227" s="14">
        <v>0.78</v>
      </c>
      <c r="CP227" s="14">
        <v>0.78</v>
      </c>
      <c r="CQ227" s="14">
        <v>0.78</v>
      </c>
      <c r="CR227" s="14">
        <v>0</v>
      </c>
      <c r="CS227" s="14">
        <v>0.78</v>
      </c>
      <c r="CT227" s="14">
        <v>0.78</v>
      </c>
      <c r="CU227" s="14">
        <v>0.78</v>
      </c>
      <c r="CV227" s="14">
        <v>0</v>
      </c>
      <c r="CW227" s="14">
        <v>0.76</v>
      </c>
      <c r="CX227" s="14">
        <v>0.76</v>
      </c>
      <c r="CY227" s="14">
        <v>0.76</v>
      </c>
      <c r="CZ227" s="14">
        <v>0</v>
      </c>
      <c r="DA227" s="14">
        <f>IF('QIPP Scorecard'!$AA$1=4,IF(FY2019_ALL_Targets!$BU227="Yes",INDEX('Final Comp Values'!$BN:$BN,MATCH(FY2019_ALL_Targets!$A227,'Final Comp Values'!$B:$B,0)),IF($BU227="Min Data",0,0)),0)</f>
        <v>0.76</v>
      </c>
      <c r="DB227" s="14">
        <f>IF('QIPP Scorecard'!$AA$1=4,IF(FY2019_ALL_Targets!$BV227="Yes",INDEX('Final Comp Values'!$BN:$BN,MATCH(FY2019_ALL_Targets!$A227,'Final Comp Values'!$B:$B,0)),IF($BV227="Min Data",0,0)),0)</f>
        <v>0</v>
      </c>
      <c r="DC227" s="14">
        <f>IF('QIPP Scorecard'!$AA$1=4,IF(FY2019_ALL_Targets!$BW227="Yes",INDEX('Final Comp Values'!$BN:$BN,MATCH(FY2019_ALL_Targets!$A227,'Final Comp Values'!$B:$B,0)),IF(CI227="Min Data",0,0)),0)</f>
        <v>0.76</v>
      </c>
      <c r="DD227" s="14">
        <f>IF('QIPP Scorecard'!$AA$1=4,IF(FY2019_ALL_Targets!$BX227="Yes",INDEX('Final Comp Values'!$BN:$BN,MATCH(FY2019_ALL_Targets!$A227,'Final Comp Values'!$B:$B,0)),IF($BX227="Min Data",0,0)),0)</f>
        <v>0</v>
      </c>
      <c r="DE227" s="14">
        <v>1.44</v>
      </c>
      <c r="DF227" s="14">
        <v>1.44</v>
      </c>
      <c r="DG227" s="14">
        <v>1.44</v>
      </c>
      <c r="DH227" s="14">
        <v>0</v>
      </c>
      <c r="DI227" s="14">
        <v>1.44</v>
      </c>
      <c r="DJ227" s="14">
        <v>1.44</v>
      </c>
      <c r="DK227" s="14">
        <v>1.44</v>
      </c>
      <c r="DL227" s="14">
        <v>0</v>
      </c>
      <c r="DM227" s="14">
        <v>1.42</v>
      </c>
      <c r="DN227" s="14">
        <v>1.42</v>
      </c>
      <c r="DO227" s="14">
        <v>1.42</v>
      </c>
      <c r="DP227" s="14">
        <v>0</v>
      </c>
      <c r="DQ227" s="14">
        <f>IF('QIPP Scorecard'!$AA$1=4,IF(FY2019_ALL_Targets!$BY227="Yes",INDEX('Final Comp Values'!$BK:$BK,MATCH(FY2019_ALL_Targets!$A227,'Final Comp Values'!$B:$B,0)),IF($BY227="Min Data",0,0)),0)</f>
        <v>1.42</v>
      </c>
      <c r="DR227" s="14">
        <f>IF('QIPP Scorecard'!$AA$1=4,IF(FY2019_ALL_Targets!$BZ227="Yes",INDEX('Final Comp Values'!$BO:$BO,MATCH(FY2019_ALL_Targets!$A227,'Final Comp Values'!$B:$B,0)),IF($BZ227="Min Data",0,0)),0)</f>
        <v>0</v>
      </c>
      <c r="DS227" s="14">
        <f>IF('QIPP Scorecard'!$AA$1=4,IF(FY2019_ALL_Targets!$CA227="Yes",INDEX('Final Comp Values'!$BO:$BO,MATCH(FY2019_ALL_Targets!$A227,'Final Comp Values'!$B:$B,0)),IF($CA227="Min Data",0,0)),0)</f>
        <v>1.42</v>
      </c>
      <c r="DT227" s="14">
        <f>IF('QIPP Scorecard'!$AA$1=4,IF(FY2019_ALL_Targets!$CB227="Yes",INDEX('Final Comp Values'!$BO:$BO,MATCH(FY2019_ALL_Targets!$A227,'Final Comp Values'!$B:$B,0)),IF($CB227="Min Data",0,0)),0)</f>
        <v>0</v>
      </c>
      <c r="DU227" s="14">
        <v>1.81</v>
      </c>
      <c r="DV227" s="14">
        <v>2.0499999999999998</v>
      </c>
      <c r="DW227" s="14">
        <v>2.14</v>
      </c>
      <c r="DX227" s="14">
        <v>1.85</v>
      </c>
      <c r="DY227" s="12">
        <f t="shared" si="16"/>
        <v>2</v>
      </c>
      <c r="DZ227" s="12">
        <f t="shared" si="17"/>
        <v>2</v>
      </c>
      <c r="EA227" s="12">
        <f t="shared" si="18"/>
        <v>0</v>
      </c>
      <c r="EB227" s="12">
        <f t="shared" si="19"/>
        <v>0</v>
      </c>
    </row>
    <row r="228" spans="1:132" x14ac:dyDescent="0.25">
      <c r="A228" s="297">
        <v>5340</v>
      </c>
      <c r="B228" s="347">
        <v>675391</v>
      </c>
      <c r="C228" s="297">
        <v>1028615</v>
      </c>
      <c r="D228" s="14">
        <v>1043331101</v>
      </c>
      <c r="E228" s="26" t="s">
        <v>928</v>
      </c>
      <c r="F228" s="26" t="str">
        <f>INDEX('Mar - Aug'!X:X,MATCH(A228,'Mar - Aug'!B:B,0))</f>
        <v>Jefferson</v>
      </c>
      <c r="G228" s="26" t="s">
        <v>3042</v>
      </c>
      <c r="H228" s="26"/>
      <c r="I228" s="26" t="str">
        <f t="shared" si="15"/>
        <v/>
      </c>
      <c r="J228" s="299" t="s">
        <v>771</v>
      </c>
      <c r="K228" s="299" t="s">
        <v>995</v>
      </c>
      <c r="L228" s="299" t="s">
        <v>772</v>
      </c>
      <c r="M228" s="13">
        <v>5.8823529999999999E-2</v>
      </c>
      <c r="N228" s="13">
        <v>7.2815530000000003E-2</v>
      </c>
      <c r="O228" s="13">
        <v>0</v>
      </c>
      <c r="P228" s="13">
        <v>7.7235760000000001E-2</v>
      </c>
      <c r="Q228" s="13">
        <v>3.3690650000000003E-2</v>
      </c>
      <c r="R228" s="13">
        <v>5.5747400000000003E-2</v>
      </c>
      <c r="S228" s="13">
        <v>3.7344499999999998E-3</v>
      </c>
      <c r="T228" s="13">
        <v>0.15247816</v>
      </c>
      <c r="U228" s="13">
        <v>5.7823529989999997E-2</v>
      </c>
      <c r="V228" s="13">
        <v>7.1577665989999997E-2</v>
      </c>
      <c r="W228" s="13">
        <v>3.7344499999999998E-3</v>
      </c>
      <c r="X228" s="13">
        <v>0.15247816</v>
      </c>
      <c r="Y228" s="13">
        <v>5.5882353500000002E-2</v>
      </c>
      <c r="Z228" s="13">
        <v>6.9174753500000005E-2</v>
      </c>
      <c r="AA228" s="13">
        <v>3.7344499999999998E-3</v>
      </c>
      <c r="AB228" s="13">
        <v>0.15247816</v>
      </c>
      <c r="AC228" s="13">
        <v>5.6823529980000002E-2</v>
      </c>
      <c r="AD228" s="13">
        <v>7.0339801980000005E-2</v>
      </c>
      <c r="AE228" s="13">
        <v>3.7344499999999998E-3</v>
      </c>
      <c r="AF228" s="13">
        <v>0.15247816</v>
      </c>
      <c r="AG228" s="13">
        <v>5.2941176999999999E-2</v>
      </c>
      <c r="AH228" s="13">
        <v>6.5533976999999993E-2</v>
      </c>
      <c r="AI228" s="13">
        <v>3.7344499999999998E-3</v>
      </c>
      <c r="AJ228" s="13">
        <v>0.15247816</v>
      </c>
      <c r="AK228" s="13">
        <v>5.5823529970000001E-2</v>
      </c>
      <c r="AL228" s="13">
        <v>6.9101937969999999E-2</v>
      </c>
      <c r="AM228" s="13">
        <v>3.7344499999999998E-3</v>
      </c>
      <c r="AN228" s="13">
        <v>0.15247816</v>
      </c>
      <c r="AO228" s="13">
        <v>5.0000000500000003E-2</v>
      </c>
      <c r="AP228" s="13">
        <v>6.1893200500000002E-2</v>
      </c>
      <c r="AQ228" s="13">
        <v>3.7344499999999998E-3</v>
      </c>
      <c r="AR228" s="13">
        <v>0.15247816</v>
      </c>
      <c r="AS228" s="13">
        <v>5.4705882900000002E-2</v>
      </c>
      <c r="AT228" s="13">
        <v>6.7718442899999995E-2</v>
      </c>
      <c r="AU228" s="13">
        <v>3.7344499999999998E-3</v>
      </c>
      <c r="AV228" s="13">
        <v>0.15247816</v>
      </c>
      <c r="AW228" s="13">
        <v>4.7058823999999999E-2</v>
      </c>
      <c r="AX228" s="13">
        <v>5.8252423999999997E-2</v>
      </c>
      <c r="AY228" s="13">
        <v>3.7344499999999998E-3</v>
      </c>
      <c r="AZ228" s="13">
        <v>0.15247816</v>
      </c>
      <c r="BA228" s="86">
        <v>3.0769230769230799E-2</v>
      </c>
      <c r="BB228" s="86">
        <v>6.25E-2</v>
      </c>
      <c r="BC228" s="13">
        <v>0</v>
      </c>
      <c r="BD228" s="13">
        <v>8.3333333333333301E-2</v>
      </c>
      <c r="BE228" s="14">
        <v>4.3478260869565202E-2</v>
      </c>
      <c r="BF228" s="14">
        <v>8.6956521739130405E-2</v>
      </c>
      <c r="BG228" s="14">
        <v>0</v>
      </c>
      <c r="BH228" s="14">
        <v>6.25E-2</v>
      </c>
      <c r="BI228" s="14">
        <v>4.6153846153846198E-2</v>
      </c>
      <c r="BJ228" s="14">
        <v>0.126984126984127</v>
      </c>
      <c r="BK228" s="14">
        <v>0</v>
      </c>
      <c r="BL228" s="430">
        <v>6.7796610169491497E-2</v>
      </c>
      <c r="BM228" s="14">
        <v>4.6875E-2</v>
      </c>
      <c r="BN228" s="14">
        <v>0.15625</v>
      </c>
      <c r="BO228" s="14">
        <v>0</v>
      </c>
      <c r="BP228" s="14">
        <v>8.3333333333333301E-2</v>
      </c>
      <c r="BQ228" s="86">
        <v>4.6875E-2</v>
      </c>
      <c r="BR228" s="86">
        <v>0.15625</v>
      </c>
      <c r="BS228" s="86">
        <v>0</v>
      </c>
      <c r="BT228" s="86">
        <v>8.3333333333333301E-2</v>
      </c>
      <c r="BU228" s="14" t="s">
        <v>35</v>
      </c>
      <c r="BV228" s="14" t="s">
        <v>36</v>
      </c>
      <c r="BW228" s="14" t="s">
        <v>35</v>
      </c>
      <c r="BX228" s="14" t="s">
        <v>35</v>
      </c>
      <c r="BY228" s="14" t="s">
        <v>35</v>
      </c>
      <c r="BZ228" s="14" t="s">
        <v>36</v>
      </c>
      <c r="CA228" s="14" t="s">
        <v>35</v>
      </c>
      <c r="CB228" s="14" t="s">
        <v>35</v>
      </c>
      <c r="CC228" s="14">
        <v>12.91</v>
      </c>
      <c r="CD228" s="14">
        <v>12.91</v>
      </c>
      <c r="CE228" s="14">
        <v>12.91</v>
      </c>
      <c r="CF228" s="14">
        <v>12.91</v>
      </c>
      <c r="CG228" s="14">
        <v>12.91</v>
      </c>
      <c r="CH228" s="14">
        <v>12.91</v>
      </c>
      <c r="CI228" s="14">
        <v>13.64</v>
      </c>
      <c r="CJ228" s="14">
        <f>INDEX('Monthy Targets'!AC:AC,(MATCH(FY2019_ALL_Targets!$B:$B,'Monthy Targets'!$B:$B,0)))</f>
        <v>13.59</v>
      </c>
      <c r="CK228" s="14">
        <f>INDEX('Monthy Targets'!AD:AD,(MATCH(FY2019_ALL_Targets!$B:$B,'Monthy Targets'!$B:$B,0)))</f>
        <v>13.59</v>
      </c>
      <c r="CL228" s="14">
        <f>INDEX('Monthy Targets'!AE:AE,(MATCH(FY2019_ALL_Targets!$B:$B,'Monthy Targets'!$B:$B,0)))</f>
        <v>13.59</v>
      </c>
      <c r="CM228" s="14">
        <f>INDEX('Monthy Targets'!AF:AF,(MATCH(FY2019_ALL_Targets!$B:$B,'Monthy Targets'!$B:$B,0)))</f>
        <v>13.59</v>
      </c>
      <c r="CN228" s="14">
        <f>INDEX('Monthy Targets'!AG:AG,(MATCH(FY2019_ALL_Targets!$B:$B,'Monthy Targets'!$B:$B,0)))</f>
        <v>13.59</v>
      </c>
      <c r="CO228" s="14">
        <v>0.87</v>
      </c>
      <c r="CP228" s="14">
        <v>0.87</v>
      </c>
      <c r="CQ228" s="14">
        <v>0.87</v>
      </c>
      <c r="CR228" s="14">
        <v>0.87</v>
      </c>
      <c r="CS228" s="14">
        <v>0.87</v>
      </c>
      <c r="CT228" s="14">
        <v>0</v>
      </c>
      <c r="CU228" s="14">
        <v>0.87</v>
      </c>
      <c r="CV228" s="14">
        <v>0.87</v>
      </c>
      <c r="CW228" s="14">
        <v>0.92</v>
      </c>
      <c r="CX228" s="14">
        <v>0</v>
      </c>
      <c r="CY228" s="14">
        <v>0.92</v>
      </c>
      <c r="CZ228" s="14">
        <v>0.92</v>
      </c>
      <c r="DA228" s="14">
        <f>IF('QIPP Scorecard'!$AA$1=4,IF(FY2019_ALL_Targets!$BU228="Yes",INDEX('Final Comp Values'!$BN:$BN,MATCH(FY2019_ALL_Targets!$A228,'Final Comp Values'!$B:$B,0)),IF($BU228="Min Data",0,0)),0)</f>
        <v>0.92</v>
      </c>
      <c r="DB228" s="14">
        <f>IF('QIPP Scorecard'!$AA$1=4,IF(FY2019_ALL_Targets!$BV228="Yes",INDEX('Final Comp Values'!$BN:$BN,MATCH(FY2019_ALL_Targets!$A228,'Final Comp Values'!$B:$B,0)),IF($BV228="Min Data",0,0)),0)</f>
        <v>0</v>
      </c>
      <c r="DC228" s="14">
        <f>IF('QIPP Scorecard'!$AA$1=4,IF(FY2019_ALL_Targets!$BW228="Yes",INDEX('Final Comp Values'!$BN:$BN,MATCH(FY2019_ALL_Targets!$A228,'Final Comp Values'!$B:$B,0)),IF(CI228="Min Data",0,0)),0)</f>
        <v>0.92</v>
      </c>
      <c r="DD228" s="14">
        <f>IF('QIPP Scorecard'!$AA$1=4,IF(FY2019_ALL_Targets!$BX228="Yes",INDEX('Final Comp Values'!$BN:$BN,MATCH(FY2019_ALL_Targets!$A228,'Final Comp Values'!$B:$B,0)),IF($BX228="Min Data",0,0)),0)</f>
        <v>0.92</v>
      </c>
      <c r="DE228" s="14">
        <v>1.62</v>
      </c>
      <c r="DF228" s="14">
        <v>1.62</v>
      </c>
      <c r="DG228" s="14">
        <v>1.62</v>
      </c>
      <c r="DH228" s="14">
        <v>1.62</v>
      </c>
      <c r="DI228" s="14">
        <v>1.62</v>
      </c>
      <c r="DJ228" s="14">
        <v>0</v>
      </c>
      <c r="DK228" s="14">
        <v>1.62</v>
      </c>
      <c r="DL228" s="14">
        <v>1.62</v>
      </c>
      <c r="DM228" s="14">
        <v>1.71</v>
      </c>
      <c r="DN228" s="14">
        <v>0</v>
      </c>
      <c r="DO228" s="14">
        <v>1.71</v>
      </c>
      <c r="DP228" s="14">
        <v>1.71</v>
      </c>
      <c r="DQ228" s="14">
        <f>IF('QIPP Scorecard'!$AA$1=4,IF(FY2019_ALL_Targets!$BY228="Yes",INDEX('Final Comp Values'!$BK:$BK,MATCH(FY2019_ALL_Targets!$A228,'Final Comp Values'!$B:$B,0)),IF($BY228="Min Data",0,0)),0)</f>
        <v>1.71</v>
      </c>
      <c r="DR228" s="14">
        <f>IF('QIPP Scorecard'!$AA$1=4,IF(FY2019_ALL_Targets!$BZ228="Yes",INDEX('Final Comp Values'!$BO:$BO,MATCH(FY2019_ALL_Targets!$A228,'Final Comp Values'!$B:$B,0)),IF($BZ228="Min Data",0,0)),0)</f>
        <v>0</v>
      </c>
      <c r="DS228" s="14">
        <f>IF('QIPP Scorecard'!$AA$1=4,IF(FY2019_ALL_Targets!$CA228="Yes",INDEX('Final Comp Values'!$BO:$BO,MATCH(FY2019_ALL_Targets!$A228,'Final Comp Values'!$B:$B,0)),IF($CA228="Min Data",0,0)),0)</f>
        <v>1.71</v>
      </c>
      <c r="DT228" s="14">
        <f>IF('QIPP Scorecard'!$AA$1=4,IF(FY2019_ALL_Targets!$CB228="Yes",INDEX('Final Comp Values'!$BO:$BO,MATCH(FY2019_ALL_Targets!$A228,'Final Comp Values'!$B:$B,0)),IF($CB228="Min Data",0,0)),0)</f>
        <v>1.71</v>
      </c>
      <c r="DU228" s="14">
        <v>2.2999999999999998</v>
      </c>
      <c r="DV228" s="14">
        <v>2.31</v>
      </c>
      <c r="DW228" s="14">
        <v>2.39</v>
      </c>
      <c r="DX228" s="14">
        <v>2.35</v>
      </c>
      <c r="DY228" s="12">
        <f t="shared" si="16"/>
        <v>1</v>
      </c>
      <c r="DZ228" s="12">
        <f t="shared" si="17"/>
        <v>1</v>
      </c>
      <c r="EA228" s="12">
        <f t="shared" si="18"/>
        <v>0</v>
      </c>
      <c r="EB228" s="12">
        <f t="shared" si="19"/>
        <v>0</v>
      </c>
    </row>
    <row r="229" spans="1:132" x14ac:dyDescent="0.25">
      <c r="A229" s="297">
        <v>4753</v>
      </c>
      <c r="B229" s="347">
        <v>675394</v>
      </c>
      <c r="C229" s="297">
        <v>1028691</v>
      </c>
      <c r="D229" s="14">
        <v>1477091429</v>
      </c>
      <c r="E229" s="26" t="s">
        <v>928</v>
      </c>
      <c r="F229" s="26" t="str">
        <f>INDEX('Mar - Aug'!X:X,MATCH(A229,'Mar - Aug'!B:B,0))</f>
        <v>Jefferson</v>
      </c>
      <c r="G229" s="26" t="s">
        <v>3150</v>
      </c>
      <c r="H229" s="26"/>
      <c r="I229" s="26" t="str">
        <f t="shared" si="15"/>
        <v/>
      </c>
      <c r="J229" s="299" t="s">
        <v>584</v>
      </c>
      <c r="K229" s="299" t="s">
        <v>1014</v>
      </c>
      <c r="L229" s="299" t="s">
        <v>2662</v>
      </c>
      <c r="M229" s="13">
        <v>5.9259279999999998E-2</v>
      </c>
      <c r="N229" s="13">
        <v>1.4778309999999999E-2</v>
      </c>
      <c r="O229" s="13">
        <v>0</v>
      </c>
      <c r="P229" s="13">
        <v>8.4615389999999999E-2</v>
      </c>
      <c r="Q229" s="13">
        <v>3.3690650000000003E-2</v>
      </c>
      <c r="R229" s="13">
        <v>5.5747400000000003E-2</v>
      </c>
      <c r="S229" s="13">
        <v>3.7344499999999998E-3</v>
      </c>
      <c r="T229" s="13">
        <v>0.15247816</v>
      </c>
      <c r="U229" s="13">
        <v>5.8251872240000002E-2</v>
      </c>
      <c r="V229" s="13">
        <v>5.5747400000000003E-2</v>
      </c>
      <c r="W229" s="13">
        <v>3.7344499999999998E-3</v>
      </c>
      <c r="X229" s="13">
        <v>0.15247816</v>
      </c>
      <c r="Y229" s="13">
        <v>5.6296315999999999E-2</v>
      </c>
      <c r="Z229" s="13">
        <v>5.5747400000000003E-2</v>
      </c>
      <c r="AA229" s="13">
        <v>3.7344499999999998E-3</v>
      </c>
      <c r="AB229" s="13">
        <v>0.15247816</v>
      </c>
      <c r="AC229" s="13">
        <v>5.724446448E-2</v>
      </c>
      <c r="AD229" s="13">
        <v>5.5747400000000003E-2</v>
      </c>
      <c r="AE229" s="13">
        <v>3.7344499999999998E-3</v>
      </c>
      <c r="AF229" s="13">
        <v>0.15247816</v>
      </c>
      <c r="AG229" s="13">
        <v>5.3333352000000001E-2</v>
      </c>
      <c r="AH229" s="13">
        <v>5.5747400000000003E-2</v>
      </c>
      <c r="AI229" s="13">
        <v>3.7344499999999998E-3</v>
      </c>
      <c r="AJ229" s="13">
        <v>0.15247816</v>
      </c>
      <c r="AK229" s="13">
        <v>5.6237056719999998E-2</v>
      </c>
      <c r="AL229" s="13">
        <v>5.5747400000000003E-2</v>
      </c>
      <c r="AM229" s="13">
        <v>3.7344499999999998E-3</v>
      </c>
      <c r="AN229" s="13">
        <v>0.15247816</v>
      </c>
      <c r="AO229" s="13">
        <v>5.0370388000000002E-2</v>
      </c>
      <c r="AP229" s="13">
        <v>5.5747400000000003E-2</v>
      </c>
      <c r="AQ229" s="13">
        <v>3.7344499999999998E-3</v>
      </c>
      <c r="AR229" s="13">
        <v>0.15247816</v>
      </c>
      <c r="AS229" s="13">
        <v>5.51111304E-2</v>
      </c>
      <c r="AT229" s="13">
        <v>5.5747400000000003E-2</v>
      </c>
      <c r="AU229" s="13">
        <v>3.7344499999999998E-3</v>
      </c>
      <c r="AV229" s="13">
        <v>0.15247816</v>
      </c>
      <c r="AW229" s="13">
        <v>4.7407423999999997E-2</v>
      </c>
      <c r="AX229" s="13">
        <v>5.5747400000000003E-2</v>
      </c>
      <c r="AY229" s="13">
        <v>3.7344499999999998E-3</v>
      </c>
      <c r="AZ229" s="13">
        <v>0.15247816</v>
      </c>
      <c r="BA229" s="86">
        <v>0</v>
      </c>
      <c r="BB229" s="86">
        <v>2.6315789473684199E-2</v>
      </c>
      <c r="BC229" s="13">
        <v>0</v>
      </c>
      <c r="BD229" s="13">
        <v>0.04</v>
      </c>
      <c r="BE229" s="14">
        <v>1.6949152542372899E-2</v>
      </c>
      <c r="BF229" s="14">
        <v>2.27272727272727E-2</v>
      </c>
      <c r="BG229" s="14">
        <v>0</v>
      </c>
      <c r="BH229" s="14">
        <v>5.4545454545454501E-2</v>
      </c>
      <c r="BI229" s="14">
        <v>0</v>
      </c>
      <c r="BJ229" s="14">
        <v>2.04081632653061E-2</v>
      </c>
      <c r="BK229" s="14">
        <v>0</v>
      </c>
      <c r="BL229" s="430">
        <v>3.125E-2</v>
      </c>
      <c r="BM229" s="14">
        <v>0</v>
      </c>
      <c r="BN229" s="14">
        <v>0</v>
      </c>
      <c r="BO229" s="14">
        <v>0</v>
      </c>
      <c r="BP229" s="14">
        <v>1.6949152542372899E-2</v>
      </c>
      <c r="BQ229" s="86">
        <v>0</v>
      </c>
      <c r="BR229" s="86">
        <v>0</v>
      </c>
      <c r="BS229" s="86">
        <v>0</v>
      </c>
      <c r="BT229" s="86">
        <v>1.6949152542372899E-2</v>
      </c>
      <c r="BU229" s="14" t="s">
        <v>35</v>
      </c>
      <c r="BV229" s="14" t="s">
        <v>35</v>
      </c>
      <c r="BW229" s="14" t="s">
        <v>35</v>
      </c>
      <c r="BX229" s="14" t="s">
        <v>35</v>
      </c>
      <c r="BY229" s="14" t="s">
        <v>35</v>
      </c>
      <c r="BZ229" s="14" t="s">
        <v>35</v>
      </c>
      <c r="CA229" s="14" t="s">
        <v>35</v>
      </c>
      <c r="CB229" s="14" t="s">
        <v>35</v>
      </c>
      <c r="CC229" s="14">
        <v>15.89</v>
      </c>
      <c r="CD229" s="14">
        <v>15.89</v>
      </c>
      <c r="CE229" s="14">
        <v>15.89</v>
      </c>
      <c r="CF229" s="14">
        <v>15.89</v>
      </c>
      <c r="CG229" s="14">
        <v>15.89</v>
      </c>
      <c r="CH229" s="14">
        <v>15.89</v>
      </c>
      <c r="CI229" s="14">
        <v>16.79</v>
      </c>
      <c r="CJ229" s="14">
        <f>INDEX('Monthy Targets'!AC:AC,(MATCH(FY2019_ALL_Targets!$B:$B,'Monthy Targets'!$B:$B,0)))</f>
        <v>16.73</v>
      </c>
      <c r="CK229" s="14">
        <f>INDEX('Monthy Targets'!AD:AD,(MATCH(FY2019_ALL_Targets!$B:$B,'Monthy Targets'!$B:$B,0)))</f>
        <v>16.73</v>
      </c>
      <c r="CL229" s="14">
        <f>INDEX('Monthy Targets'!AE:AE,(MATCH(FY2019_ALL_Targets!$B:$B,'Monthy Targets'!$B:$B,0)))</f>
        <v>16.73</v>
      </c>
      <c r="CM229" s="14">
        <f>INDEX('Monthy Targets'!AF:AF,(MATCH(FY2019_ALL_Targets!$B:$B,'Monthy Targets'!$B:$B,0)))</f>
        <v>16.73</v>
      </c>
      <c r="CN229" s="14">
        <f>INDEX('Monthy Targets'!AG:AG,(MATCH(FY2019_ALL_Targets!$B:$B,'Monthy Targets'!$B:$B,0)))</f>
        <v>16.73</v>
      </c>
      <c r="CO229" s="14">
        <v>1.08</v>
      </c>
      <c r="CP229" s="14">
        <v>1.08</v>
      </c>
      <c r="CQ229" s="14">
        <v>1.08</v>
      </c>
      <c r="CR229" s="14">
        <v>1.08</v>
      </c>
      <c r="CS229" s="14">
        <v>1.08</v>
      </c>
      <c r="CT229" s="14">
        <v>1.08</v>
      </c>
      <c r="CU229" s="14">
        <v>1.08</v>
      </c>
      <c r="CV229" s="14">
        <v>1.08</v>
      </c>
      <c r="CW229" s="14">
        <v>1.1399999999999999</v>
      </c>
      <c r="CX229" s="14">
        <v>1.1399999999999999</v>
      </c>
      <c r="CY229" s="14">
        <v>1.1399999999999999</v>
      </c>
      <c r="CZ229" s="14">
        <v>1.1399999999999999</v>
      </c>
      <c r="DA229" s="14">
        <f>IF('QIPP Scorecard'!$AA$1=4,IF(FY2019_ALL_Targets!$BU229="Yes",INDEX('Final Comp Values'!$BN:$BN,MATCH(FY2019_ALL_Targets!$A229,'Final Comp Values'!$B:$B,0)),IF($BU229="Min Data",0,0)),0)</f>
        <v>1.1399999999999999</v>
      </c>
      <c r="DB229" s="14">
        <f>IF('QIPP Scorecard'!$AA$1=4,IF(FY2019_ALL_Targets!$BV229="Yes",INDEX('Final Comp Values'!$BN:$BN,MATCH(FY2019_ALL_Targets!$A229,'Final Comp Values'!$B:$B,0)),IF($BV229="Min Data",0,0)),0)</f>
        <v>1.1399999999999999</v>
      </c>
      <c r="DC229" s="14">
        <f>IF('QIPP Scorecard'!$AA$1=4,IF(FY2019_ALL_Targets!$BW229="Yes",INDEX('Final Comp Values'!$BN:$BN,MATCH(FY2019_ALL_Targets!$A229,'Final Comp Values'!$B:$B,0)),IF(CI229="Min Data",0,0)),0)</f>
        <v>1.1399999999999999</v>
      </c>
      <c r="DD229" s="14">
        <f>IF('QIPP Scorecard'!$AA$1=4,IF(FY2019_ALL_Targets!$BX229="Yes",INDEX('Final Comp Values'!$BN:$BN,MATCH(FY2019_ALL_Targets!$A229,'Final Comp Values'!$B:$B,0)),IF($BX229="Min Data",0,0)),0)</f>
        <v>1.1399999999999999</v>
      </c>
      <c r="DE229" s="14">
        <v>2</v>
      </c>
      <c r="DF229" s="14">
        <v>2</v>
      </c>
      <c r="DG229" s="14">
        <v>2</v>
      </c>
      <c r="DH229" s="14">
        <v>2</v>
      </c>
      <c r="DI229" s="14">
        <v>2</v>
      </c>
      <c r="DJ229" s="14">
        <v>2</v>
      </c>
      <c r="DK229" s="14">
        <v>2</v>
      </c>
      <c r="DL229" s="14">
        <v>2</v>
      </c>
      <c r="DM229" s="14">
        <v>2.11</v>
      </c>
      <c r="DN229" s="14">
        <v>2.11</v>
      </c>
      <c r="DO229" s="14">
        <v>2.11</v>
      </c>
      <c r="DP229" s="14">
        <v>2.11</v>
      </c>
      <c r="DQ229" s="14">
        <f>IF('QIPP Scorecard'!$AA$1=4,IF(FY2019_ALL_Targets!$BY229="Yes",INDEX('Final Comp Values'!$BK:$BK,MATCH(FY2019_ALL_Targets!$A229,'Final Comp Values'!$B:$B,0)),IF($BY229="Min Data",0,0)),0)</f>
        <v>2.11</v>
      </c>
      <c r="DR229" s="14">
        <f>IF('QIPP Scorecard'!$AA$1=4,IF(FY2019_ALL_Targets!$BZ229="Yes",INDEX('Final Comp Values'!$BO:$BO,MATCH(FY2019_ALL_Targets!$A229,'Final Comp Values'!$B:$B,0)),IF($BZ229="Min Data",0,0)),0)</f>
        <v>2.11</v>
      </c>
      <c r="DS229" s="14">
        <f>IF('QIPP Scorecard'!$AA$1=4,IF(FY2019_ALL_Targets!$CA229="Yes",INDEX('Final Comp Values'!$BO:$BO,MATCH(FY2019_ALL_Targets!$A229,'Final Comp Values'!$B:$B,0)),IF($CA229="Min Data",0,0)),0)</f>
        <v>2.11</v>
      </c>
      <c r="DT229" s="14">
        <f>IF('QIPP Scorecard'!$AA$1=4,IF(FY2019_ALL_Targets!$CB229="Yes",INDEX('Final Comp Values'!$BO:$BO,MATCH(FY2019_ALL_Targets!$A229,'Final Comp Values'!$B:$B,0)),IF($CB229="Min Data",0,0)),0)</f>
        <v>2.11</v>
      </c>
      <c r="DU229" s="14">
        <v>2.83</v>
      </c>
      <c r="DV229" s="14">
        <v>3.19</v>
      </c>
      <c r="DW229" s="14">
        <v>3.32</v>
      </c>
      <c r="DX229" s="14">
        <v>3.26</v>
      </c>
      <c r="DY229" s="12">
        <f t="shared" si="16"/>
        <v>0</v>
      </c>
      <c r="DZ229" s="12">
        <f t="shared" si="17"/>
        <v>0</v>
      </c>
      <c r="EA229" s="12">
        <f t="shared" si="18"/>
        <v>0</v>
      </c>
      <c r="EB229" s="12">
        <f t="shared" si="19"/>
        <v>0</v>
      </c>
    </row>
    <row r="230" spans="1:132" x14ac:dyDescent="0.25">
      <c r="A230" s="297">
        <v>4543</v>
      </c>
      <c r="B230" s="347">
        <v>675395</v>
      </c>
      <c r="C230" s="297">
        <v>1026413</v>
      </c>
      <c r="D230" s="14">
        <v>1023255205</v>
      </c>
      <c r="E230" s="26" t="s">
        <v>913</v>
      </c>
      <c r="F230" s="26" t="str">
        <f>INDEX('Mar - Aug'!X:X,MATCH(A230,'Mar - Aug'!B:B,0))</f>
        <v>MRSA West</v>
      </c>
      <c r="G230" s="26" t="s">
        <v>3019</v>
      </c>
      <c r="H230" s="26"/>
      <c r="I230" s="26" t="str">
        <f t="shared" si="15"/>
        <v/>
      </c>
      <c r="J230" s="299" t="s">
        <v>522</v>
      </c>
      <c r="K230" s="299" t="s">
        <v>2299</v>
      </c>
      <c r="L230" s="299" t="s">
        <v>2300</v>
      </c>
      <c r="M230" s="13">
        <v>0</v>
      </c>
      <c r="N230" s="13">
        <v>3.5714269999999999E-2</v>
      </c>
      <c r="O230" s="13">
        <v>0</v>
      </c>
      <c r="P230" s="13">
        <v>4.9327349999999999E-2</v>
      </c>
      <c r="Q230" s="13">
        <v>3.3690650000000003E-2</v>
      </c>
      <c r="R230" s="13">
        <v>5.5747400000000003E-2</v>
      </c>
      <c r="S230" s="13">
        <v>3.7344499999999998E-3</v>
      </c>
      <c r="T230" s="13">
        <v>0.15247816</v>
      </c>
      <c r="U230" s="13">
        <v>3.3690650000000003E-2</v>
      </c>
      <c r="V230" s="13">
        <v>5.5747400000000003E-2</v>
      </c>
      <c r="W230" s="13">
        <v>3.7344499999999998E-3</v>
      </c>
      <c r="X230" s="13">
        <v>0.15247816</v>
      </c>
      <c r="Y230" s="13">
        <v>3.3690650000000003E-2</v>
      </c>
      <c r="Z230" s="13">
        <v>5.5747400000000003E-2</v>
      </c>
      <c r="AA230" s="13">
        <v>3.7344499999999998E-3</v>
      </c>
      <c r="AB230" s="13">
        <v>0.15247816</v>
      </c>
      <c r="AC230" s="13">
        <v>3.3690650000000003E-2</v>
      </c>
      <c r="AD230" s="13">
        <v>5.5747400000000003E-2</v>
      </c>
      <c r="AE230" s="13">
        <v>3.7344499999999998E-3</v>
      </c>
      <c r="AF230" s="13">
        <v>0.15247816</v>
      </c>
      <c r="AG230" s="13">
        <v>3.3690650000000003E-2</v>
      </c>
      <c r="AH230" s="13">
        <v>5.5747400000000003E-2</v>
      </c>
      <c r="AI230" s="13">
        <v>3.7344499999999998E-3</v>
      </c>
      <c r="AJ230" s="13">
        <v>0.15247816</v>
      </c>
      <c r="AK230" s="13">
        <v>3.3690650000000003E-2</v>
      </c>
      <c r="AL230" s="13">
        <v>5.5747400000000003E-2</v>
      </c>
      <c r="AM230" s="13">
        <v>3.7344499999999998E-3</v>
      </c>
      <c r="AN230" s="13">
        <v>0.15247816</v>
      </c>
      <c r="AO230" s="13">
        <v>3.3690650000000003E-2</v>
      </c>
      <c r="AP230" s="13">
        <v>5.5747400000000003E-2</v>
      </c>
      <c r="AQ230" s="13">
        <v>3.7344499999999998E-3</v>
      </c>
      <c r="AR230" s="13">
        <v>0.15247816</v>
      </c>
      <c r="AS230" s="13">
        <v>3.3690650000000003E-2</v>
      </c>
      <c r="AT230" s="13">
        <v>5.5747400000000003E-2</v>
      </c>
      <c r="AU230" s="13">
        <v>3.7344499999999998E-3</v>
      </c>
      <c r="AV230" s="13">
        <v>0.15247816</v>
      </c>
      <c r="AW230" s="13">
        <v>3.3690650000000003E-2</v>
      </c>
      <c r="AX230" s="13">
        <v>5.5747400000000003E-2</v>
      </c>
      <c r="AY230" s="13">
        <v>3.7344499999999998E-3</v>
      </c>
      <c r="AZ230" s="13">
        <v>0.15247816</v>
      </c>
      <c r="BA230" s="86">
        <v>1.7857142857142901E-2</v>
      </c>
      <c r="BB230" s="86">
        <v>2.7027027027027001E-2</v>
      </c>
      <c r="BC230" s="13">
        <v>0</v>
      </c>
      <c r="BD230" s="13">
        <v>6.25E-2</v>
      </c>
      <c r="BE230" s="14">
        <v>1.7857142857142901E-2</v>
      </c>
      <c r="BF230" s="14">
        <v>5.5555555555555601E-2</v>
      </c>
      <c r="BG230" s="14">
        <v>0</v>
      </c>
      <c r="BH230" s="14">
        <v>8.5106382978723402E-2</v>
      </c>
      <c r="BI230" s="14">
        <v>1.7857142857142901E-2</v>
      </c>
      <c r="BJ230" s="14">
        <v>0.114285714285714</v>
      </c>
      <c r="BK230" s="14">
        <v>0</v>
      </c>
      <c r="BL230" s="430">
        <v>0.102040816326531</v>
      </c>
      <c r="BM230" s="14">
        <v>3.77358490566038E-2</v>
      </c>
      <c r="BN230" s="14">
        <v>5.7142857142857099E-2</v>
      </c>
      <c r="BO230" s="14">
        <v>0</v>
      </c>
      <c r="BP230" s="14">
        <v>0.13043478260869601</v>
      </c>
      <c r="BQ230" s="86">
        <v>3.77358490566038E-2</v>
      </c>
      <c r="BR230" s="86">
        <v>5.7142857142857099E-2</v>
      </c>
      <c r="BS230" s="86">
        <v>0</v>
      </c>
      <c r="BT230" s="86">
        <v>0.13043478260869601</v>
      </c>
      <c r="BU230" s="14" t="s">
        <v>36</v>
      </c>
      <c r="BV230" s="14" t="s">
        <v>36</v>
      </c>
      <c r="BW230" s="14" t="s">
        <v>35</v>
      </c>
      <c r="BX230" s="14" t="s">
        <v>35</v>
      </c>
      <c r="BY230" s="14" t="s">
        <v>36</v>
      </c>
      <c r="BZ230" s="14" t="s">
        <v>36</v>
      </c>
      <c r="CA230" s="14" t="s">
        <v>35</v>
      </c>
      <c r="CB230" s="14" t="s">
        <v>35</v>
      </c>
      <c r="CC230" s="14">
        <v>0</v>
      </c>
      <c r="CD230" s="14">
        <v>0</v>
      </c>
      <c r="CE230" s="14">
        <v>0</v>
      </c>
      <c r="CF230" s="14">
        <v>0</v>
      </c>
      <c r="CG230" s="14">
        <v>0</v>
      </c>
      <c r="CH230" s="14">
        <v>0</v>
      </c>
      <c r="CI230" s="14">
        <v>0</v>
      </c>
      <c r="CJ230" s="14">
        <f>INDEX('Monthy Targets'!AC:AC,(MATCH(FY2019_ALL_Targets!$B:$B,'Monthy Targets'!$B:$B,0)))</f>
        <v>0</v>
      </c>
      <c r="CK230" s="14">
        <f>INDEX('Monthy Targets'!AD:AD,(MATCH(FY2019_ALL_Targets!$B:$B,'Monthy Targets'!$B:$B,0)))</f>
        <v>0</v>
      </c>
      <c r="CL230" s="14">
        <f>INDEX('Monthy Targets'!AE:AE,(MATCH(FY2019_ALL_Targets!$B:$B,'Monthy Targets'!$B:$B,0)))</f>
        <v>0</v>
      </c>
      <c r="CM230" s="14">
        <f>INDEX('Monthy Targets'!AF:AF,(MATCH(FY2019_ALL_Targets!$B:$B,'Monthy Targets'!$B:$B,0)))</f>
        <v>0</v>
      </c>
      <c r="CN230" s="14">
        <f>INDEX('Monthy Targets'!AG:AG,(MATCH(FY2019_ALL_Targets!$B:$B,'Monthy Targets'!$B:$B,0)))</f>
        <v>0</v>
      </c>
      <c r="CO230" s="14">
        <v>0.52</v>
      </c>
      <c r="CP230" s="14">
        <v>0.52</v>
      </c>
      <c r="CQ230" s="14">
        <v>0.52</v>
      </c>
      <c r="CR230" s="14">
        <v>0.52</v>
      </c>
      <c r="CS230" s="14">
        <v>0.52</v>
      </c>
      <c r="CT230" s="14">
        <v>0.52</v>
      </c>
      <c r="CU230" s="14">
        <v>0.52</v>
      </c>
      <c r="CV230" s="14">
        <v>0.52</v>
      </c>
      <c r="CW230" s="14">
        <v>0.5</v>
      </c>
      <c r="CX230" s="14">
        <v>0</v>
      </c>
      <c r="CY230" s="14">
        <v>0.5</v>
      </c>
      <c r="CZ230" s="14">
        <v>0.5</v>
      </c>
      <c r="DA230" s="14">
        <f>IF('QIPP Scorecard'!$AA$1=4,IF(FY2019_ALL_Targets!$BU230="Yes",INDEX('Final Comp Values'!$BN:$BN,MATCH(FY2019_ALL_Targets!$A230,'Final Comp Values'!$B:$B,0)),IF($BU230="Min Data",0,0)),0)</f>
        <v>0</v>
      </c>
      <c r="DB230" s="14">
        <f>IF('QIPP Scorecard'!$AA$1=4,IF(FY2019_ALL_Targets!$BV230="Yes",INDEX('Final Comp Values'!$BN:$BN,MATCH(FY2019_ALL_Targets!$A230,'Final Comp Values'!$B:$B,0)),IF($BV230="Min Data",0,0)),0)</f>
        <v>0</v>
      </c>
      <c r="DC230" s="14">
        <f>IF('QIPP Scorecard'!$AA$1=4,IF(FY2019_ALL_Targets!$BW230="Yes",INDEX('Final Comp Values'!$BN:$BN,MATCH(FY2019_ALL_Targets!$A230,'Final Comp Values'!$B:$B,0)),IF(CI230="Min Data",0,0)),0)</f>
        <v>0.5</v>
      </c>
      <c r="DD230" s="14">
        <f>IF('QIPP Scorecard'!$AA$1=4,IF(FY2019_ALL_Targets!$BX230="Yes",INDEX('Final Comp Values'!$BN:$BN,MATCH(FY2019_ALL_Targets!$A230,'Final Comp Values'!$B:$B,0)),IF($BX230="Min Data",0,0)),0)</f>
        <v>0.5</v>
      </c>
      <c r="DE230" s="14">
        <v>0.96</v>
      </c>
      <c r="DF230" s="14">
        <v>0.96</v>
      </c>
      <c r="DG230" s="14">
        <v>0.96</v>
      </c>
      <c r="DH230" s="14">
        <v>0.96</v>
      </c>
      <c r="DI230" s="14">
        <v>0.96</v>
      </c>
      <c r="DJ230" s="14">
        <v>0.96</v>
      </c>
      <c r="DK230" s="14">
        <v>0.96</v>
      </c>
      <c r="DL230" s="14">
        <v>0.96</v>
      </c>
      <c r="DM230" s="14">
        <v>0.94</v>
      </c>
      <c r="DN230" s="14">
        <v>0</v>
      </c>
      <c r="DO230" s="14">
        <v>0.94</v>
      </c>
      <c r="DP230" s="14">
        <v>0.94</v>
      </c>
      <c r="DQ230" s="14">
        <f>IF('QIPP Scorecard'!$AA$1=4,IF(FY2019_ALL_Targets!$BY230="Yes",INDEX('Final Comp Values'!$BK:$BK,MATCH(FY2019_ALL_Targets!$A230,'Final Comp Values'!$B:$B,0)),IF($BY230="Min Data",0,0)),0)</f>
        <v>0</v>
      </c>
      <c r="DR230" s="14">
        <f>IF('QIPP Scorecard'!$AA$1=4,IF(FY2019_ALL_Targets!$BZ230="Yes",INDEX('Final Comp Values'!$BO:$BO,MATCH(FY2019_ALL_Targets!$A230,'Final Comp Values'!$B:$B,0)),IF($BZ230="Min Data",0,0)),0)</f>
        <v>0</v>
      </c>
      <c r="DS230" s="14">
        <f>IF('QIPP Scorecard'!$AA$1=4,IF(FY2019_ALL_Targets!$CA230="Yes",INDEX('Final Comp Values'!$BO:$BO,MATCH(FY2019_ALL_Targets!$A230,'Final Comp Values'!$B:$B,0)),IF($CA230="Min Data",0,0)),0)</f>
        <v>0.94</v>
      </c>
      <c r="DT230" s="14">
        <f>IF('QIPP Scorecard'!$AA$1=4,IF(FY2019_ALL_Targets!$CB230="Yes",INDEX('Final Comp Values'!$BO:$BO,MATCH(FY2019_ALL_Targets!$A230,'Final Comp Values'!$B:$B,0)),IF($CB230="Min Data",0,0)),0)</f>
        <v>0.94</v>
      </c>
      <c r="DU230" s="14">
        <v>0.59</v>
      </c>
      <c r="DV230" s="14">
        <v>0.67</v>
      </c>
      <c r="DW230" s="14">
        <v>0.52</v>
      </c>
      <c r="DX230" s="14">
        <v>0.35</v>
      </c>
      <c r="DY230" s="12">
        <f t="shared" si="16"/>
        <v>2</v>
      </c>
      <c r="DZ230" s="12">
        <f t="shared" si="17"/>
        <v>2</v>
      </c>
      <c r="EA230" s="12">
        <f t="shared" si="18"/>
        <v>0</v>
      </c>
      <c r="EB230" s="12">
        <f t="shared" si="19"/>
        <v>3</v>
      </c>
    </row>
    <row r="231" spans="1:132" x14ac:dyDescent="0.25">
      <c r="A231" s="297">
        <v>5042</v>
      </c>
      <c r="B231" s="347">
        <v>675396</v>
      </c>
      <c r="C231" s="297">
        <v>1026582</v>
      </c>
      <c r="D231" s="14">
        <v>1598886947</v>
      </c>
      <c r="E231" s="26" t="s">
        <v>1003</v>
      </c>
      <c r="F231" s="26" t="str">
        <f>INDEX('Mar - Aug'!X:X,MATCH(A231,'Mar - Aug'!B:B,0))</f>
        <v>Hidalgo</v>
      </c>
      <c r="G231" s="26" t="s">
        <v>3035</v>
      </c>
      <c r="H231" s="26"/>
      <c r="I231" s="26" t="str">
        <f t="shared" si="15"/>
        <v/>
      </c>
      <c r="J231" s="299" t="s">
        <v>242</v>
      </c>
      <c r="K231" s="299" t="s">
        <v>1016</v>
      </c>
      <c r="L231" s="299" t="s">
        <v>2365</v>
      </c>
      <c r="M231" s="13">
        <v>2.7681669999999998E-2</v>
      </c>
      <c r="N231" s="13">
        <v>0.10880827999999999</v>
      </c>
      <c r="O231" s="13">
        <v>0</v>
      </c>
      <c r="P231" s="13">
        <v>0.17647059000000001</v>
      </c>
      <c r="Q231" s="13">
        <v>3.3690650000000003E-2</v>
      </c>
      <c r="R231" s="13">
        <v>5.5747400000000003E-2</v>
      </c>
      <c r="S231" s="13">
        <v>3.7344499999999998E-3</v>
      </c>
      <c r="T231" s="13">
        <v>0.15247816</v>
      </c>
      <c r="U231" s="13">
        <v>3.3690650000000003E-2</v>
      </c>
      <c r="V231" s="13">
        <v>0.10695853924</v>
      </c>
      <c r="W231" s="13">
        <v>3.7344499999999998E-3</v>
      </c>
      <c r="X231" s="13">
        <v>0.17347058997000001</v>
      </c>
      <c r="Y231" s="13">
        <v>3.3690650000000003E-2</v>
      </c>
      <c r="Z231" s="13">
        <v>0.103367866</v>
      </c>
      <c r="AA231" s="13">
        <v>3.7344499999999998E-3</v>
      </c>
      <c r="AB231" s="13">
        <v>0.1676470605</v>
      </c>
      <c r="AC231" s="13">
        <v>3.3690650000000003E-2</v>
      </c>
      <c r="AD231" s="13">
        <v>0.10510879848</v>
      </c>
      <c r="AE231" s="13">
        <v>3.7344499999999998E-3</v>
      </c>
      <c r="AF231" s="13">
        <v>0.17047058994</v>
      </c>
      <c r="AG231" s="13">
        <v>3.3690650000000003E-2</v>
      </c>
      <c r="AH231" s="13">
        <v>9.7927451999999998E-2</v>
      </c>
      <c r="AI231" s="13">
        <v>3.7344499999999998E-3</v>
      </c>
      <c r="AJ231" s="13">
        <v>0.15882353099999999</v>
      </c>
      <c r="AK231" s="13">
        <v>3.3690650000000003E-2</v>
      </c>
      <c r="AL231" s="13">
        <v>0.10325905772000001</v>
      </c>
      <c r="AM231" s="13">
        <v>3.7344499999999998E-3</v>
      </c>
      <c r="AN231" s="13">
        <v>0.16747058991</v>
      </c>
      <c r="AO231" s="13">
        <v>3.3690650000000003E-2</v>
      </c>
      <c r="AP231" s="13">
        <v>9.2487037999999994E-2</v>
      </c>
      <c r="AQ231" s="13">
        <v>3.7344499999999998E-3</v>
      </c>
      <c r="AR231" s="13">
        <v>0.15247816</v>
      </c>
      <c r="AS231" s="13">
        <v>3.3690650000000003E-2</v>
      </c>
      <c r="AT231" s="13">
        <v>0.1011917004</v>
      </c>
      <c r="AU231" s="13">
        <v>3.7344499999999998E-3</v>
      </c>
      <c r="AV231" s="13">
        <v>0.16411764870000001</v>
      </c>
      <c r="AW231" s="13">
        <v>3.3690650000000003E-2</v>
      </c>
      <c r="AX231" s="13">
        <v>8.7046624000000003E-2</v>
      </c>
      <c r="AY231" s="13">
        <v>3.7344499999999998E-3</v>
      </c>
      <c r="AZ231" s="13">
        <v>0.15247816</v>
      </c>
      <c r="BA231" s="86">
        <v>0</v>
      </c>
      <c r="BB231" s="86">
        <v>7.4626865671641798E-2</v>
      </c>
      <c r="BC231" s="13">
        <v>0</v>
      </c>
      <c r="BD231" s="13">
        <v>0.11111111111111099</v>
      </c>
      <c r="BE231" s="14">
        <v>1.3333333333333299E-2</v>
      </c>
      <c r="BF231" s="14">
        <v>5.9701492537313397E-2</v>
      </c>
      <c r="BG231" s="14">
        <v>0</v>
      </c>
      <c r="BH231" s="14">
        <v>0.10294117647058799</v>
      </c>
      <c r="BI231" s="14">
        <v>0</v>
      </c>
      <c r="BJ231" s="14">
        <v>4.91803278688525E-2</v>
      </c>
      <c r="BK231" s="14">
        <v>0</v>
      </c>
      <c r="BL231" s="430">
        <v>6.5573770491803296E-2</v>
      </c>
      <c r="BM231" s="14">
        <v>0</v>
      </c>
      <c r="BN231" s="14">
        <v>7.4074074074074098E-2</v>
      </c>
      <c r="BO231" s="14">
        <v>0</v>
      </c>
      <c r="BP231" s="14">
        <v>0.12903225806451599</v>
      </c>
      <c r="BQ231" s="86">
        <v>0</v>
      </c>
      <c r="BR231" s="86">
        <v>7.4074074074074098E-2</v>
      </c>
      <c r="BS231" s="86">
        <v>0</v>
      </c>
      <c r="BT231" s="86">
        <v>0.12903225806451599</v>
      </c>
      <c r="BU231" s="14" t="s">
        <v>35</v>
      </c>
      <c r="BV231" s="14" t="s">
        <v>35</v>
      </c>
      <c r="BW231" s="14" t="s">
        <v>35</v>
      </c>
      <c r="BX231" s="14" t="s">
        <v>35</v>
      </c>
      <c r="BY231" s="14" t="s">
        <v>35</v>
      </c>
      <c r="BZ231" s="14" t="s">
        <v>35</v>
      </c>
      <c r="CA231" s="14" t="s">
        <v>35</v>
      </c>
      <c r="CB231" s="14" t="s">
        <v>35</v>
      </c>
      <c r="CC231" s="14">
        <v>15.13</v>
      </c>
      <c r="CD231" s="14">
        <v>15.13</v>
      </c>
      <c r="CE231" s="14">
        <v>15.13</v>
      </c>
      <c r="CF231" s="14">
        <v>15.13</v>
      </c>
      <c r="CG231" s="14">
        <v>15.13</v>
      </c>
      <c r="CH231" s="14">
        <v>15.13</v>
      </c>
      <c r="CI231" s="14">
        <v>14.76</v>
      </c>
      <c r="CJ231" s="14">
        <f>INDEX('Monthy Targets'!AC:AC,(MATCH(FY2019_ALL_Targets!$B:$B,'Monthy Targets'!$B:$B,0)))</f>
        <v>14.71</v>
      </c>
      <c r="CK231" s="14">
        <f>INDEX('Monthy Targets'!AD:AD,(MATCH(FY2019_ALL_Targets!$B:$B,'Monthy Targets'!$B:$B,0)))</f>
        <v>14.71</v>
      </c>
      <c r="CL231" s="14">
        <f>INDEX('Monthy Targets'!AE:AE,(MATCH(FY2019_ALL_Targets!$B:$B,'Monthy Targets'!$B:$B,0)))</f>
        <v>14.71</v>
      </c>
      <c r="CM231" s="14">
        <f>INDEX('Monthy Targets'!AF:AF,(MATCH(FY2019_ALL_Targets!$B:$B,'Monthy Targets'!$B:$B,0)))</f>
        <v>14.71</v>
      </c>
      <c r="CN231" s="14">
        <f>INDEX('Monthy Targets'!AG:AG,(MATCH(FY2019_ALL_Targets!$B:$B,'Monthy Targets'!$B:$B,0)))</f>
        <v>14.71</v>
      </c>
      <c r="CO231" s="14">
        <v>1.02</v>
      </c>
      <c r="CP231" s="14">
        <v>1.02</v>
      </c>
      <c r="CQ231" s="14">
        <v>1.02</v>
      </c>
      <c r="CR231" s="14">
        <v>1.02</v>
      </c>
      <c r="CS231" s="14">
        <v>1.02</v>
      </c>
      <c r="CT231" s="14">
        <v>1.02</v>
      </c>
      <c r="CU231" s="14">
        <v>1.02</v>
      </c>
      <c r="CV231" s="14">
        <v>1.02</v>
      </c>
      <c r="CW231" s="14">
        <v>1</v>
      </c>
      <c r="CX231" s="14">
        <v>1</v>
      </c>
      <c r="CY231" s="14">
        <v>1</v>
      </c>
      <c r="CZ231" s="14">
        <v>1</v>
      </c>
      <c r="DA231" s="14">
        <f>IF('QIPP Scorecard'!$AA$1=4,IF(FY2019_ALL_Targets!$BU231="Yes",INDEX('Final Comp Values'!$BN:$BN,MATCH(FY2019_ALL_Targets!$A231,'Final Comp Values'!$B:$B,0)),IF($BU231="Min Data",0,0)),0)</f>
        <v>1</v>
      </c>
      <c r="DB231" s="14">
        <f>IF('QIPP Scorecard'!$AA$1=4,IF(FY2019_ALL_Targets!$BV231="Yes",INDEX('Final Comp Values'!$BN:$BN,MATCH(FY2019_ALL_Targets!$A231,'Final Comp Values'!$B:$B,0)),IF($BV231="Min Data",0,0)),0)</f>
        <v>1</v>
      </c>
      <c r="DC231" s="14">
        <f>IF('QIPP Scorecard'!$AA$1=4,IF(FY2019_ALL_Targets!$BW231="Yes",INDEX('Final Comp Values'!$BN:$BN,MATCH(FY2019_ALL_Targets!$A231,'Final Comp Values'!$B:$B,0)),IF(CI231="Min Data",0,0)),0)</f>
        <v>1</v>
      </c>
      <c r="DD231" s="14">
        <f>IF('QIPP Scorecard'!$AA$1=4,IF(FY2019_ALL_Targets!$BX231="Yes",INDEX('Final Comp Values'!$BN:$BN,MATCH(FY2019_ALL_Targets!$A231,'Final Comp Values'!$B:$B,0)),IF($BX231="Min Data",0,0)),0)</f>
        <v>1</v>
      </c>
      <c r="DE231" s="14">
        <v>1.9</v>
      </c>
      <c r="DF231" s="14">
        <v>1.9</v>
      </c>
      <c r="DG231" s="14">
        <v>1.9</v>
      </c>
      <c r="DH231" s="14">
        <v>1.9</v>
      </c>
      <c r="DI231" s="14">
        <v>1.9</v>
      </c>
      <c r="DJ231" s="14">
        <v>1.9</v>
      </c>
      <c r="DK231" s="14">
        <v>1.9</v>
      </c>
      <c r="DL231" s="14">
        <v>1.9</v>
      </c>
      <c r="DM231" s="14">
        <v>1.86</v>
      </c>
      <c r="DN231" s="14">
        <v>1.86</v>
      </c>
      <c r="DO231" s="14">
        <v>1.86</v>
      </c>
      <c r="DP231" s="14">
        <v>1.86</v>
      </c>
      <c r="DQ231" s="14">
        <f>IF('QIPP Scorecard'!$AA$1=4,IF(FY2019_ALL_Targets!$BY231="Yes",INDEX('Final Comp Values'!$BK:$BK,MATCH(FY2019_ALL_Targets!$A231,'Final Comp Values'!$B:$B,0)),IF($BY231="Min Data",0,0)),0)</f>
        <v>1.86</v>
      </c>
      <c r="DR231" s="14">
        <f>IF('QIPP Scorecard'!$AA$1=4,IF(FY2019_ALL_Targets!$BZ231="Yes",INDEX('Final Comp Values'!$BO:$BO,MATCH(FY2019_ALL_Targets!$A231,'Final Comp Values'!$B:$B,0)),IF($BZ231="Min Data",0,0)),0)</f>
        <v>1.86</v>
      </c>
      <c r="DS231" s="14">
        <f>IF('QIPP Scorecard'!$AA$1=4,IF(FY2019_ALL_Targets!$CA231="Yes",INDEX('Final Comp Values'!$BO:$BO,MATCH(FY2019_ALL_Targets!$A231,'Final Comp Values'!$B:$B,0)),IF($CA231="Min Data",0,0)),0)</f>
        <v>1.86</v>
      </c>
      <c r="DT231" s="14">
        <f>IF('QIPP Scorecard'!$AA$1=4,IF(FY2019_ALL_Targets!$CB231="Yes",INDEX('Final Comp Values'!$BO:$BO,MATCH(FY2019_ALL_Targets!$A231,'Final Comp Values'!$B:$B,0)),IF($CB231="Min Data",0,0)),0)</f>
        <v>1.86</v>
      </c>
      <c r="DU231" s="14">
        <v>2.69</v>
      </c>
      <c r="DV231" s="14">
        <v>3.04</v>
      </c>
      <c r="DW231" s="14">
        <v>3.17</v>
      </c>
      <c r="DX231" s="14">
        <v>3.11</v>
      </c>
      <c r="DY231" s="12">
        <f t="shared" si="16"/>
        <v>0</v>
      </c>
      <c r="DZ231" s="12">
        <f t="shared" si="17"/>
        <v>0</v>
      </c>
      <c r="EA231" s="12">
        <f t="shared" si="18"/>
        <v>0</v>
      </c>
      <c r="EB231" s="12">
        <f t="shared" si="19"/>
        <v>0</v>
      </c>
    </row>
    <row r="232" spans="1:132" x14ac:dyDescent="0.25">
      <c r="A232" s="297">
        <v>4649</v>
      </c>
      <c r="B232" s="347">
        <v>675399</v>
      </c>
      <c r="C232" s="297">
        <v>1004118</v>
      </c>
      <c r="D232" s="14">
        <v>1568458347</v>
      </c>
      <c r="E232" s="26" t="s">
        <v>925</v>
      </c>
      <c r="F232" s="26" t="str">
        <f>INDEX('Mar - Aug'!X:X,MATCH(A232,'Mar - Aug'!B:B,0))</f>
        <v>MRSA Central</v>
      </c>
      <c r="G232" s="26" t="s">
        <v>3054</v>
      </c>
      <c r="H232" s="26"/>
      <c r="I232" s="26" t="str">
        <f t="shared" si="15"/>
        <v/>
      </c>
      <c r="J232" s="299" t="s">
        <v>558</v>
      </c>
      <c r="K232" s="299" t="s">
        <v>558</v>
      </c>
      <c r="L232" s="299" t="s">
        <v>559</v>
      </c>
      <c r="M232" s="13">
        <v>2.1582730000000001E-2</v>
      </c>
      <c r="N232" s="13">
        <v>7.8947390000000006E-2</v>
      </c>
      <c r="O232" s="13">
        <v>0</v>
      </c>
      <c r="P232" s="13">
        <v>0.12206573</v>
      </c>
      <c r="Q232" s="13">
        <v>3.3690650000000003E-2</v>
      </c>
      <c r="R232" s="13">
        <v>5.5747400000000003E-2</v>
      </c>
      <c r="S232" s="13">
        <v>3.7344499999999998E-3</v>
      </c>
      <c r="T232" s="13">
        <v>0.15247816</v>
      </c>
      <c r="U232" s="13">
        <v>3.3690650000000003E-2</v>
      </c>
      <c r="V232" s="13">
        <v>7.7605284369999999E-2</v>
      </c>
      <c r="W232" s="13">
        <v>3.7344499999999998E-3</v>
      </c>
      <c r="X232" s="13">
        <v>0.15247816</v>
      </c>
      <c r="Y232" s="13">
        <v>3.3690650000000003E-2</v>
      </c>
      <c r="Z232" s="13">
        <v>7.50000205E-2</v>
      </c>
      <c r="AA232" s="13">
        <v>3.7344499999999998E-3</v>
      </c>
      <c r="AB232" s="13">
        <v>0.15247816</v>
      </c>
      <c r="AC232" s="13">
        <v>3.3690650000000003E-2</v>
      </c>
      <c r="AD232" s="13">
        <v>7.6263178740000007E-2</v>
      </c>
      <c r="AE232" s="13">
        <v>3.7344499999999998E-3</v>
      </c>
      <c r="AF232" s="13">
        <v>0.15247816</v>
      </c>
      <c r="AG232" s="13">
        <v>3.3690650000000003E-2</v>
      </c>
      <c r="AH232" s="13">
        <v>7.1052650999999994E-2</v>
      </c>
      <c r="AI232" s="13">
        <v>3.7344499999999998E-3</v>
      </c>
      <c r="AJ232" s="13">
        <v>0.15247816</v>
      </c>
      <c r="AK232" s="13">
        <v>3.3690650000000003E-2</v>
      </c>
      <c r="AL232" s="13">
        <v>7.492107311E-2</v>
      </c>
      <c r="AM232" s="13">
        <v>3.7344499999999998E-3</v>
      </c>
      <c r="AN232" s="13">
        <v>0.15247816</v>
      </c>
      <c r="AO232" s="13">
        <v>3.3690650000000003E-2</v>
      </c>
      <c r="AP232" s="13">
        <v>6.7105281500000002E-2</v>
      </c>
      <c r="AQ232" s="13">
        <v>3.7344499999999998E-3</v>
      </c>
      <c r="AR232" s="13">
        <v>0.15247816</v>
      </c>
      <c r="AS232" s="13">
        <v>3.3690650000000003E-2</v>
      </c>
      <c r="AT232" s="13">
        <v>7.3421072700000006E-2</v>
      </c>
      <c r="AU232" s="13">
        <v>3.7344499999999998E-3</v>
      </c>
      <c r="AV232" s="13">
        <v>0.15247816</v>
      </c>
      <c r="AW232" s="13">
        <v>3.3690650000000003E-2</v>
      </c>
      <c r="AX232" s="13">
        <v>6.3157911999999997E-2</v>
      </c>
      <c r="AY232" s="13">
        <v>3.7344499999999998E-3</v>
      </c>
      <c r="AZ232" s="13">
        <v>0.15247816</v>
      </c>
      <c r="BA232" s="86">
        <v>2.9850746268656699E-2</v>
      </c>
      <c r="BB232" s="86">
        <v>5.1282051282051301E-2</v>
      </c>
      <c r="BC232" s="13">
        <v>0</v>
      </c>
      <c r="BD232" s="13">
        <v>4.2553191489361701E-2</v>
      </c>
      <c r="BE232" s="14">
        <v>4.1666666666666699E-2</v>
      </c>
      <c r="BF232" s="14">
        <v>0.162162162162162</v>
      </c>
      <c r="BG232" s="14">
        <v>0</v>
      </c>
      <c r="BH232" s="14">
        <v>4.2553191489361701E-2</v>
      </c>
      <c r="BI232" s="14">
        <v>5.4054054054054099E-2</v>
      </c>
      <c r="BJ232" s="14">
        <v>0.15384615384615399</v>
      </c>
      <c r="BK232" s="14">
        <v>0</v>
      </c>
      <c r="BL232" s="430">
        <v>0.25396825396825401</v>
      </c>
      <c r="BM232" s="14">
        <v>5.4054054054054099E-2</v>
      </c>
      <c r="BN232" s="14">
        <v>0.102564102564103</v>
      </c>
      <c r="BO232" s="14">
        <v>0</v>
      </c>
      <c r="BP232" s="14">
        <v>0.29850746268656703</v>
      </c>
      <c r="BQ232" s="86">
        <v>5.4054054054054099E-2</v>
      </c>
      <c r="BR232" s="86">
        <v>0.102564102564103</v>
      </c>
      <c r="BS232" s="86">
        <v>0</v>
      </c>
      <c r="BT232" s="86">
        <v>0.29850746268656703</v>
      </c>
      <c r="BU232" s="14" t="s">
        <v>36</v>
      </c>
      <c r="BV232" s="14" t="s">
        <v>36</v>
      </c>
      <c r="BW232" s="14" t="s">
        <v>35</v>
      </c>
      <c r="BX232" s="14" t="s">
        <v>36</v>
      </c>
      <c r="BY232" s="14" t="s">
        <v>36</v>
      </c>
      <c r="BZ232" s="14" t="s">
        <v>36</v>
      </c>
      <c r="CA232" s="14" t="s">
        <v>35</v>
      </c>
      <c r="CB232" s="14" t="s">
        <v>36</v>
      </c>
      <c r="CC232" s="14">
        <v>0</v>
      </c>
      <c r="CD232" s="14">
        <v>0</v>
      </c>
      <c r="CE232" s="14">
        <v>0</v>
      </c>
      <c r="CF232" s="14">
        <v>0</v>
      </c>
      <c r="CG232" s="14">
        <v>0</v>
      </c>
      <c r="CH232" s="14">
        <v>0</v>
      </c>
      <c r="CI232" s="14">
        <v>0</v>
      </c>
      <c r="CJ232" s="14">
        <f>INDEX('Monthy Targets'!AC:AC,(MATCH(FY2019_ALL_Targets!$B:$B,'Monthy Targets'!$B:$B,0)))</f>
        <v>0</v>
      </c>
      <c r="CK232" s="14">
        <f>INDEX('Monthy Targets'!AD:AD,(MATCH(FY2019_ALL_Targets!$B:$B,'Monthy Targets'!$B:$B,0)))</f>
        <v>0</v>
      </c>
      <c r="CL232" s="14">
        <f>INDEX('Monthy Targets'!AE:AE,(MATCH(FY2019_ALL_Targets!$B:$B,'Monthy Targets'!$B:$B,0)))</f>
        <v>0</v>
      </c>
      <c r="CM232" s="14">
        <f>INDEX('Monthy Targets'!AF:AF,(MATCH(FY2019_ALL_Targets!$B:$B,'Monthy Targets'!$B:$B,0)))</f>
        <v>0</v>
      </c>
      <c r="CN232" s="14">
        <f>INDEX('Monthy Targets'!AG:AG,(MATCH(FY2019_ALL_Targets!$B:$B,'Monthy Targets'!$B:$B,0)))</f>
        <v>0</v>
      </c>
      <c r="CO232" s="14">
        <v>0.69</v>
      </c>
      <c r="CP232" s="14">
        <v>0.69</v>
      </c>
      <c r="CQ232" s="14">
        <v>0.69</v>
      </c>
      <c r="CR232" s="14">
        <v>0.69</v>
      </c>
      <c r="CS232" s="14">
        <v>0</v>
      </c>
      <c r="CT232" s="14">
        <v>0</v>
      </c>
      <c r="CU232" s="14">
        <v>0.69</v>
      </c>
      <c r="CV232" s="14">
        <v>0.69</v>
      </c>
      <c r="CW232" s="14">
        <v>0</v>
      </c>
      <c r="CX232" s="14">
        <v>0</v>
      </c>
      <c r="CY232" s="14">
        <v>0.69</v>
      </c>
      <c r="CZ232" s="14">
        <v>0</v>
      </c>
      <c r="DA232" s="14">
        <f>IF('QIPP Scorecard'!$AA$1=4,IF(FY2019_ALL_Targets!$BU232="Yes",INDEX('Final Comp Values'!$BN:$BN,MATCH(FY2019_ALL_Targets!$A232,'Final Comp Values'!$B:$B,0)),IF($BU232="Min Data",0,0)),0)</f>
        <v>0</v>
      </c>
      <c r="DB232" s="14">
        <f>IF('QIPP Scorecard'!$AA$1=4,IF(FY2019_ALL_Targets!$BV232="Yes",INDEX('Final Comp Values'!$BN:$BN,MATCH(FY2019_ALL_Targets!$A232,'Final Comp Values'!$B:$B,0)),IF($BV232="Min Data",0,0)),0)</f>
        <v>0</v>
      </c>
      <c r="DC232" s="14">
        <f>IF('QIPP Scorecard'!$AA$1=4,IF(FY2019_ALL_Targets!$BW232="Yes",INDEX('Final Comp Values'!$BN:$BN,MATCH(FY2019_ALL_Targets!$A232,'Final Comp Values'!$B:$B,0)),IF(CI232="Min Data",0,0)),0)</f>
        <v>0.69</v>
      </c>
      <c r="DD232" s="14">
        <f>IF('QIPP Scorecard'!$AA$1=4,IF(FY2019_ALL_Targets!$BX232="Yes",INDEX('Final Comp Values'!$BN:$BN,MATCH(FY2019_ALL_Targets!$A232,'Final Comp Values'!$B:$B,0)),IF($BX232="Min Data",0,0)),0)</f>
        <v>0</v>
      </c>
      <c r="DE232" s="14">
        <v>1.27</v>
      </c>
      <c r="DF232" s="14">
        <v>1.27</v>
      </c>
      <c r="DG232" s="14">
        <v>1.27</v>
      </c>
      <c r="DH232" s="14">
        <v>1.27</v>
      </c>
      <c r="DI232" s="14">
        <v>0</v>
      </c>
      <c r="DJ232" s="14">
        <v>0</v>
      </c>
      <c r="DK232" s="14">
        <v>1.27</v>
      </c>
      <c r="DL232" s="14">
        <v>1.27</v>
      </c>
      <c r="DM232" s="14">
        <v>0</v>
      </c>
      <c r="DN232" s="14">
        <v>0</v>
      </c>
      <c r="DO232" s="14">
        <v>1.28</v>
      </c>
      <c r="DP232" s="14">
        <v>0</v>
      </c>
      <c r="DQ232" s="14">
        <f>IF('QIPP Scorecard'!$AA$1=4,IF(FY2019_ALL_Targets!$BY232="Yes",INDEX('Final Comp Values'!$BK:$BK,MATCH(FY2019_ALL_Targets!$A232,'Final Comp Values'!$B:$B,0)),IF($BY232="Min Data",0,0)),0)</f>
        <v>0</v>
      </c>
      <c r="DR232" s="14">
        <f>IF('QIPP Scorecard'!$AA$1=4,IF(FY2019_ALL_Targets!$BZ232="Yes",INDEX('Final Comp Values'!$BO:$BO,MATCH(FY2019_ALL_Targets!$A232,'Final Comp Values'!$B:$B,0)),IF($BZ232="Min Data",0,0)),0)</f>
        <v>0</v>
      </c>
      <c r="DS232" s="14">
        <f>IF('QIPP Scorecard'!$AA$1=4,IF(FY2019_ALL_Targets!$CA232="Yes",INDEX('Final Comp Values'!$BO:$BO,MATCH(FY2019_ALL_Targets!$A232,'Final Comp Values'!$B:$B,0)),IF($CA232="Min Data",0,0)),0)</f>
        <v>1.28</v>
      </c>
      <c r="DT232" s="14">
        <f>IF('QIPP Scorecard'!$AA$1=4,IF(FY2019_ALL_Targets!$CB232="Yes",INDEX('Final Comp Values'!$BO:$BO,MATCH(FY2019_ALL_Targets!$A232,'Final Comp Values'!$B:$B,0)),IF($CB232="Min Data",0,0)),0)</f>
        <v>0</v>
      </c>
      <c r="DU232" s="14">
        <v>0.79</v>
      </c>
      <c r="DV232" s="14">
        <v>0.44</v>
      </c>
      <c r="DW232" s="14">
        <v>0.23</v>
      </c>
      <c r="DX232" s="14">
        <v>0.22</v>
      </c>
      <c r="DY232" s="12">
        <f t="shared" si="16"/>
        <v>3</v>
      </c>
      <c r="DZ232" s="12">
        <f t="shared" si="17"/>
        <v>3</v>
      </c>
      <c r="EA232" s="12">
        <f t="shared" si="18"/>
        <v>0</v>
      </c>
      <c r="EB232" s="12">
        <f t="shared" si="19"/>
        <v>3</v>
      </c>
    </row>
    <row r="233" spans="1:132" x14ac:dyDescent="0.25">
      <c r="A233" s="297">
        <v>4094</v>
      </c>
      <c r="B233" s="347">
        <v>675406</v>
      </c>
      <c r="C233" s="297">
        <v>1026246</v>
      </c>
      <c r="D233" s="14">
        <v>1366563793</v>
      </c>
      <c r="E233" s="26" t="s">
        <v>925</v>
      </c>
      <c r="F233" s="26" t="str">
        <f>INDEX('Mar - Aug'!X:X,MATCH(A233,'Mar - Aug'!B:B,0))</f>
        <v>MRSA Central</v>
      </c>
      <c r="G233" s="26" t="s">
        <v>3127</v>
      </c>
      <c r="H233" s="26"/>
      <c r="I233" s="26" t="str">
        <f t="shared" si="15"/>
        <v/>
      </c>
      <c r="J233" s="299" t="s">
        <v>158</v>
      </c>
      <c r="K233" s="299" t="s">
        <v>2344</v>
      </c>
      <c r="L233" s="299" t="s">
        <v>159</v>
      </c>
      <c r="M233" s="13">
        <v>4.6357589999999997E-2</v>
      </c>
      <c r="N233" s="13">
        <v>7.4766360000000004E-2</v>
      </c>
      <c r="O233" s="13">
        <v>0</v>
      </c>
      <c r="P233" s="13">
        <v>0.20143881999999999</v>
      </c>
      <c r="Q233" s="13">
        <v>3.3690650000000003E-2</v>
      </c>
      <c r="R233" s="13">
        <v>5.5747400000000003E-2</v>
      </c>
      <c r="S233" s="13">
        <v>3.7344499999999998E-3</v>
      </c>
      <c r="T233" s="13">
        <v>0.15247816</v>
      </c>
      <c r="U233" s="13">
        <v>4.5569510969999998E-2</v>
      </c>
      <c r="V233" s="13">
        <v>7.3495331880000001E-2</v>
      </c>
      <c r="W233" s="13">
        <v>3.7344499999999998E-3</v>
      </c>
      <c r="X233" s="13">
        <v>0.19801436006000001</v>
      </c>
      <c r="Y233" s="13">
        <v>4.4039710500000002E-2</v>
      </c>
      <c r="Z233" s="13">
        <v>7.1028042E-2</v>
      </c>
      <c r="AA233" s="13">
        <v>3.7344499999999998E-3</v>
      </c>
      <c r="AB233" s="13">
        <v>0.19136687899999999</v>
      </c>
      <c r="AC233" s="13">
        <v>4.4781431939999998E-2</v>
      </c>
      <c r="AD233" s="13">
        <v>7.2224303759999997E-2</v>
      </c>
      <c r="AE233" s="13">
        <v>3.7344499999999998E-3</v>
      </c>
      <c r="AF233" s="13">
        <v>0.19458990011999999</v>
      </c>
      <c r="AG233" s="13">
        <v>4.1721831000000001E-2</v>
      </c>
      <c r="AH233" s="13">
        <v>6.7289723999999995E-2</v>
      </c>
      <c r="AI233" s="13">
        <v>3.7344499999999998E-3</v>
      </c>
      <c r="AJ233" s="13">
        <v>0.18129493799999999</v>
      </c>
      <c r="AK233" s="13">
        <v>4.3993352909999998E-2</v>
      </c>
      <c r="AL233" s="13">
        <v>7.0953275639999994E-2</v>
      </c>
      <c r="AM233" s="13">
        <v>3.7344499999999998E-3</v>
      </c>
      <c r="AN233" s="13">
        <v>0.19116544018000001</v>
      </c>
      <c r="AO233" s="13">
        <v>3.9403951499999999E-2</v>
      </c>
      <c r="AP233" s="13">
        <v>6.3551406000000005E-2</v>
      </c>
      <c r="AQ233" s="13">
        <v>3.7344499999999998E-3</v>
      </c>
      <c r="AR233" s="13">
        <v>0.17122299699999999</v>
      </c>
      <c r="AS233" s="13">
        <v>4.3112558699999998E-2</v>
      </c>
      <c r="AT233" s="13">
        <v>6.9532714800000006E-2</v>
      </c>
      <c r="AU233" s="13">
        <v>3.7344499999999998E-3</v>
      </c>
      <c r="AV233" s="13">
        <v>0.1873381026</v>
      </c>
      <c r="AW233" s="13">
        <v>3.7086071999999998E-2</v>
      </c>
      <c r="AX233" s="13">
        <v>5.9813088E-2</v>
      </c>
      <c r="AY233" s="13">
        <v>3.7344499999999998E-3</v>
      </c>
      <c r="AZ233" s="13">
        <v>0.16115105599999999</v>
      </c>
      <c r="BA233" s="86">
        <v>0</v>
      </c>
      <c r="BB233" s="86">
        <v>5.7142857142857099E-2</v>
      </c>
      <c r="BC233" s="13">
        <v>0</v>
      </c>
      <c r="BD233" s="13">
        <v>6.6666666666666693E-2</v>
      </c>
      <c r="BE233" s="14">
        <v>6.0606060606060601E-2</v>
      </c>
      <c r="BF233" s="14">
        <v>6.25E-2</v>
      </c>
      <c r="BG233" s="14">
        <v>0</v>
      </c>
      <c r="BH233" s="14">
        <v>3.5714285714285698E-2</v>
      </c>
      <c r="BI233" s="14">
        <v>6.25E-2</v>
      </c>
      <c r="BJ233" s="14">
        <v>9.6774193548387094E-2</v>
      </c>
      <c r="BK233" s="14">
        <v>0</v>
      </c>
      <c r="BL233" s="430">
        <v>0</v>
      </c>
      <c r="BM233" s="14">
        <v>6.6666666666666693E-2</v>
      </c>
      <c r="BN233" s="14">
        <v>6.6666666666666693E-2</v>
      </c>
      <c r="BO233" s="14">
        <v>0</v>
      </c>
      <c r="BP233" s="14">
        <v>0</v>
      </c>
      <c r="BQ233" s="86">
        <v>6.6666666666666693E-2</v>
      </c>
      <c r="BR233" s="86">
        <v>6.6666666666666693E-2</v>
      </c>
      <c r="BS233" s="86">
        <v>0</v>
      </c>
      <c r="BT233" s="86">
        <v>0</v>
      </c>
      <c r="BU233" s="14" t="s">
        <v>36</v>
      </c>
      <c r="BV233" s="14" t="s">
        <v>35</v>
      </c>
      <c r="BW233" s="14" t="s">
        <v>35</v>
      </c>
      <c r="BX233" s="14" t="s">
        <v>35</v>
      </c>
      <c r="BY233" s="14" t="s">
        <v>36</v>
      </c>
      <c r="BZ233" s="14" t="s">
        <v>36</v>
      </c>
      <c r="CA233" s="14" t="s">
        <v>35</v>
      </c>
      <c r="CB233" s="14" t="s">
        <v>35</v>
      </c>
      <c r="CC233" s="14">
        <v>4.09</v>
      </c>
      <c r="CD233" s="14">
        <v>4.09</v>
      </c>
      <c r="CE233" s="14">
        <v>4.09</v>
      </c>
      <c r="CF233" s="14">
        <v>4.09</v>
      </c>
      <c r="CG233" s="14">
        <v>4.09</v>
      </c>
      <c r="CH233" s="14">
        <v>4.09</v>
      </c>
      <c r="CI233" s="14">
        <v>4.1100000000000003</v>
      </c>
      <c r="CJ233" s="14">
        <f>INDEX('Monthy Targets'!AC:AC,(MATCH(FY2019_ALL_Targets!$B:$B,'Monthy Targets'!$B:$B,0)))</f>
        <v>4.0999999999999996</v>
      </c>
      <c r="CK233" s="14">
        <f>INDEX('Monthy Targets'!AD:AD,(MATCH(FY2019_ALL_Targets!$B:$B,'Monthy Targets'!$B:$B,0)))</f>
        <v>4.0999999999999996</v>
      </c>
      <c r="CL233" s="14">
        <f>INDEX('Monthy Targets'!AE:AE,(MATCH(FY2019_ALL_Targets!$B:$B,'Monthy Targets'!$B:$B,0)))</f>
        <v>4.0999999999999996</v>
      </c>
      <c r="CM233" s="14">
        <f>INDEX('Monthy Targets'!AF:AF,(MATCH(FY2019_ALL_Targets!$B:$B,'Monthy Targets'!$B:$B,0)))</f>
        <v>4.0999999999999996</v>
      </c>
      <c r="CN233" s="14">
        <f>INDEX('Monthy Targets'!AG:AG,(MATCH(FY2019_ALL_Targets!$B:$B,'Monthy Targets'!$B:$B,0)))</f>
        <v>4.0999999999999996</v>
      </c>
      <c r="CO233" s="14">
        <v>0.28000000000000003</v>
      </c>
      <c r="CP233" s="14">
        <v>0.28000000000000003</v>
      </c>
      <c r="CQ233" s="14">
        <v>0.28000000000000003</v>
      </c>
      <c r="CR233" s="14">
        <v>0.28000000000000003</v>
      </c>
      <c r="CS233" s="14">
        <v>0</v>
      </c>
      <c r="CT233" s="14">
        <v>0.28000000000000003</v>
      </c>
      <c r="CU233" s="14">
        <v>0.28000000000000003</v>
      </c>
      <c r="CV233" s="14">
        <v>0.28000000000000003</v>
      </c>
      <c r="CW233" s="14">
        <v>0</v>
      </c>
      <c r="CX233" s="14">
        <v>0</v>
      </c>
      <c r="CY233" s="14">
        <v>0.28000000000000003</v>
      </c>
      <c r="CZ233" s="14">
        <v>0.28000000000000003</v>
      </c>
      <c r="DA233" s="14">
        <f>IF('QIPP Scorecard'!$AA$1=4,IF(FY2019_ALL_Targets!$BU233="Yes",INDEX('Final Comp Values'!$BN:$BN,MATCH(FY2019_ALL_Targets!$A233,'Final Comp Values'!$B:$B,0)),IF($BU233="Min Data",0,0)),0)</f>
        <v>0</v>
      </c>
      <c r="DB233" s="14">
        <f>IF('QIPP Scorecard'!$AA$1=4,IF(FY2019_ALL_Targets!$BV233="Yes",INDEX('Final Comp Values'!$BN:$BN,MATCH(FY2019_ALL_Targets!$A233,'Final Comp Values'!$B:$B,0)),IF($BV233="Min Data",0,0)),0)</f>
        <v>0.28000000000000003</v>
      </c>
      <c r="DC233" s="14">
        <f>IF('QIPP Scorecard'!$AA$1=4,IF(FY2019_ALL_Targets!$BW233="Yes",INDEX('Final Comp Values'!$BN:$BN,MATCH(FY2019_ALL_Targets!$A233,'Final Comp Values'!$B:$B,0)),IF(CI233="Min Data",0,0)),0)</f>
        <v>0.28000000000000003</v>
      </c>
      <c r="DD233" s="14">
        <f>IF('QIPP Scorecard'!$AA$1=4,IF(FY2019_ALL_Targets!$BX233="Yes",INDEX('Final Comp Values'!$BN:$BN,MATCH(FY2019_ALL_Targets!$A233,'Final Comp Values'!$B:$B,0)),IF($BX233="Min Data",0,0)),0)</f>
        <v>0.28000000000000003</v>
      </c>
      <c r="DE233" s="14">
        <v>0.51</v>
      </c>
      <c r="DF233" s="14">
        <v>0.51</v>
      </c>
      <c r="DG233" s="14">
        <v>0.51</v>
      </c>
      <c r="DH233" s="14">
        <v>0.51</v>
      </c>
      <c r="DI233" s="14">
        <v>0</v>
      </c>
      <c r="DJ233" s="14">
        <v>0.51</v>
      </c>
      <c r="DK233" s="14">
        <v>0.51</v>
      </c>
      <c r="DL233" s="14">
        <v>0.51</v>
      </c>
      <c r="DM233" s="14">
        <v>0</v>
      </c>
      <c r="DN233" s="14">
        <v>0</v>
      </c>
      <c r="DO233" s="14">
        <v>0.52</v>
      </c>
      <c r="DP233" s="14">
        <v>0.52</v>
      </c>
      <c r="DQ233" s="14">
        <f>IF('QIPP Scorecard'!$AA$1=4,IF(FY2019_ALL_Targets!$BY233="Yes",INDEX('Final Comp Values'!$BK:$BK,MATCH(FY2019_ALL_Targets!$A233,'Final Comp Values'!$B:$B,0)),IF($BY233="Min Data",0,0)),0)</f>
        <v>0</v>
      </c>
      <c r="DR233" s="14">
        <f>IF('QIPP Scorecard'!$AA$1=4,IF(FY2019_ALL_Targets!$BZ233="Yes",INDEX('Final Comp Values'!$BO:$BO,MATCH(FY2019_ALL_Targets!$A233,'Final Comp Values'!$B:$B,0)),IF($BZ233="Min Data",0,0)),0)</f>
        <v>0</v>
      </c>
      <c r="DS233" s="14">
        <f>IF('QIPP Scorecard'!$AA$1=4,IF(FY2019_ALL_Targets!$CA233="Yes",INDEX('Final Comp Values'!$BO:$BO,MATCH(FY2019_ALL_Targets!$A233,'Final Comp Values'!$B:$B,0)),IF($CA233="Min Data",0,0)),0)</f>
        <v>0.52</v>
      </c>
      <c r="DT233" s="14">
        <f>IF('QIPP Scorecard'!$AA$1=4,IF(FY2019_ALL_Targets!$CB233="Yes",INDEX('Final Comp Values'!$BO:$BO,MATCH(FY2019_ALL_Targets!$A233,'Final Comp Values'!$B:$B,0)),IF($CB233="Min Data",0,0)),0)</f>
        <v>0.52</v>
      </c>
      <c r="DU233" s="14">
        <v>0.73</v>
      </c>
      <c r="DV233" s="14">
        <v>0.73</v>
      </c>
      <c r="DW233" s="14">
        <v>0.67</v>
      </c>
      <c r="DX233" s="14">
        <v>0.69</v>
      </c>
      <c r="DY233" s="12">
        <f t="shared" si="16"/>
        <v>1</v>
      </c>
      <c r="DZ233" s="12">
        <f t="shared" si="17"/>
        <v>2</v>
      </c>
      <c r="EA233" s="12">
        <f t="shared" si="18"/>
        <v>0</v>
      </c>
      <c r="EB233" s="12">
        <f t="shared" si="19"/>
        <v>0</v>
      </c>
    </row>
    <row r="234" spans="1:132" x14ac:dyDescent="0.25">
      <c r="A234" s="297">
        <v>4332</v>
      </c>
      <c r="B234" s="347">
        <v>675407</v>
      </c>
      <c r="C234" s="297">
        <v>1026417</v>
      </c>
      <c r="D234" s="14">
        <v>1578968707</v>
      </c>
      <c r="E234" s="26" t="s">
        <v>923</v>
      </c>
      <c r="F234" s="26" t="str">
        <f>INDEX('Mar - Aug'!X:X,MATCH(A234,'Mar - Aug'!B:B,0))</f>
        <v>Lubbock</v>
      </c>
      <c r="G234" s="26" t="s">
        <v>3138</v>
      </c>
      <c r="H234" s="26"/>
      <c r="I234" s="26" t="str">
        <f t="shared" si="15"/>
        <v/>
      </c>
      <c r="J234" s="299" t="s">
        <v>2789</v>
      </c>
      <c r="K234" s="299" t="s">
        <v>932</v>
      </c>
      <c r="L234" s="299" t="s">
        <v>2790</v>
      </c>
      <c r="M234" s="13">
        <v>2.3255809999999998E-2</v>
      </c>
      <c r="N234" s="13">
        <v>2.777777E-2</v>
      </c>
      <c r="O234" s="13">
        <v>0</v>
      </c>
      <c r="P234" s="13">
        <v>0.42857141999999998</v>
      </c>
      <c r="Q234" s="13">
        <v>3.3690650000000003E-2</v>
      </c>
      <c r="R234" s="13">
        <v>5.5747400000000003E-2</v>
      </c>
      <c r="S234" s="13">
        <v>3.7344499999999998E-3</v>
      </c>
      <c r="T234" s="13">
        <v>0.15247816</v>
      </c>
      <c r="U234" s="13">
        <v>3.3690650000000003E-2</v>
      </c>
      <c r="V234" s="13">
        <v>5.5747400000000003E-2</v>
      </c>
      <c r="W234" s="13">
        <v>3.7344499999999998E-3</v>
      </c>
      <c r="X234" s="13">
        <v>0.42128570586000003</v>
      </c>
      <c r="Y234" s="13">
        <v>3.3690650000000003E-2</v>
      </c>
      <c r="Z234" s="13">
        <v>5.5747400000000003E-2</v>
      </c>
      <c r="AA234" s="13">
        <v>3.7344499999999998E-3</v>
      </c>
      <c r="AB234" s="13">
        <v>0.40714284899999997</v>
      </c>
      <c r="AC234" s="13">
        <v>3.3690650000000003E-2</v>
      </c>
      <c r="AD234" s="13">
        <v>5.5747400000000003E-2</v>
      </c>
      <c r="AE234" s="13">
        <v>3.7344499999999998E-3</v>
      </c>
      <c r="AF234" s="13">
        <v>0.41399999172000002</v>
      </c>
      <c r="AG234" s="13">
        <v>3.3690650000000003E-2</v>
      </c>
      <c r="AH234" s="13">
        <v>5.5747400000000003E-2</v>
      </c>
      <c r="AI234" s="13">
        <v>3.7344499999999998E-3</v>
      </c>
      <c r="AJ234" s="13">
        <v>0.38571427800000002</v>
      </c>
      <c r="AK234" s="13">
        <v>3.3690650000000003E-2</v>
      </c>
      <c r="AL234" s="13">
        <v>5.5747400000000003E-2</v>
      </c>
      <c r="AM234" s="13">
        <v>3.7344499999999998E-3</v>
      </c>
      <c r="AN234" s="13">
        <v>0.40671427758000001</v>
      </c>
      <c r="AO234" s="13">
        <v>3.3690650000000003E-2</v>
      </c>
      <c r="AP234" s="13">
        <v>5.5747400000000003E-2</v>
      </c>
      <c r="AQ234" s="13">
        <v>3.7344499999999998E-3</v>
      </c>
      <c r="AR234" s="13">
        <v>0.36428570700000001</v>
      </c>
      <c r="AS234" s="13">
        <v>3.3690650000000003E-2</v>
      </c>
      <c r="AT234" s="13">
        <v>5.5747400000000003E-2</v>
      </c>
      <c r="AU234" s="13">
        <v>3.7344499999999998E-3</v>
      </c>
      <c r="AV234" s="13">
        <v>0.3985714206</v>
      </c>
      <c r="AW234" s="13">
        <v>3.3690650000000003E-2</v>
      </c>
      <c r="AX234" s="13">
        <v>5.5747400000000003E-2</v>
      </c>
      <c r="AY234" s="13">
        <v>3.7344499999999998E-3</v>
      </c>
      <c r="AZ234" s="13">
        <v>0.34285713600000001</v>
      </c>
      <c r="BA234" s="86">
        <v>0</v>
      </c>
      <c r="BB234" s="86" t="s">
        <v>14856</v>
      </c>
      <c r="BC234" s="13">
        <v>0</v>
      </c>
      <c r="BD234" s="13">
        <v>0.27272727272727298</v>
      </c>
      <c r="BE234" s="14">
        <v>0</v>
      </c>
      <c r="BF234" s="14" t="s">
        <v>14856</v>
      </c>
      <c r="BG234" s="14">
        <v>0</v>
      </c>
      <c r="BH234" s="14">
        <v>0.28571428571428598</v>
      </c>
      <c r="BI234" s="14">
        <v>0</v>
      </c>
      <c r="BJ234" s="14">
        <v>0</v>
      </c>
      <c r="BK234" s="14">
        <v>0</v>
      </c>
      <c r="BL234" s="430">
        <v>0.28571428571428598</v>
      </c>
      <c r="BM234" s="14">
        <v>0</v>
      </c>
      <c r="BN234" s="14" t="s">
        <v>14856</v>
      </c>
      <c r="BO234" s="14">
        <v>0</v>
      </c>
      <c r="BP234" s="14">
        <v>0.39130434782608697</v>
      </c>
      <c r="BQ234" s="86">
        <v>0</v>
      </c>
      <c r="BR234" s="86" t="s">
        <v>14856</v>
      </c>
      <c r="BS234" s="86">
        <v>0</v>
      </c>
      <c r="BT234" s="86">
        <v>0.39130434782608697</v>
      </c>
      <c r="BU234" s="14" t="s">
        <v>35</v>
      </c>
      <c r="BV234" s="14" t="s">
        <v>35</v>
      </c>
      <c r="BW234" s="14" t="s">
        <v>35</v>
      </c>
      <c r="BX234" s="14" t="s">
        <v>35</v>
      </c>
      <c r="BY234" s="14" t="s">
        <v>35</v>
      </c>
      <c r="BZ234" s="14" t="s">
        <v>35</v>
      </c>
      <c r="CA234" s="14" t="s">
        <v>35</v>
      </c>
      <c r="CB234" s="14" t="s">
        <v>36</v>
      </c>
      <c r="CC234" s="14">
        <v>4.07</v>
      </c>
      <c r="CD234" s="14">
        <v>4.07</v>
      </c>
      <c r="CE234" s="14">
        <v>4.07</v>
      </c>
      <c r="CF234" s="14">
        <v>4.07</v>
      </c>
      <c r="CG234" s="14">
        <v>4.07</v>
      </c>
      <c r="CH234" s="14">
        <v>4.07</v>
      </c>
      <c r="CI234" s="14">
        <v>4.13</v>
      </c>
      <c r="CJ234" s="14">
        <f>INDEX('Monthy Targets'!AC:AC,(MATCH(FY2019_ALL_Targets!$B:$B,'Monthy Targets'!$B:$B,0)))</f>
        <v>4.1100000000000003</v>
      </c>
      <c r="CK234" s="14">
        <f>INDEX('Monthy Targets'!AD:AD,(MATCH(FY2019_ALL_Targets!$B:$B,'Monthy Targets'!$B:$B,0)))</f>
        <v>4.1100000000000003</v>
      </c>
      <c r="CL234" s="14">
        <f>INDEX('Monthy Targets'!AE:AE,(MATCH(FY2019_ALL_Targets!$B:$B,'Monthy Targets'!$B:$B,0)))</f>
        <v>4.1100000000000003</v>
      </c>
      <c r="CM234" s="14">
        <f>INDEX('Monthy Targets'!AF:AF,(MATCH(FY2019_ALL_Targets!$B:$B,'Monthy Targets'!$B:$B,0)))</f>
        <v>4.1100000000000003</v>
      </c>
      <c r="CN234" s="14">
        <f>INDEX('Monthy Targets'!AG:AG,(MATCH(FY2019_ALL_Targets!$B:$B,'Monthy Targets'!$B:$B,0)))</f>
        <v>4.1100000000000003</v>
      </c>
      <c r="CO234" s="14">
        <v>0.28000000000000003</v>
      </c>
      <c r="CP234" s="14">
        <v>0</v>
      </c>
      <c r="CQ234" s="14">
        <v>0.28000000000000003</v>
      </c>
      <c r="CR234" s="14">
        <v>0.28000000000000003</v>
      </c>
      <c r="CS234" s="14">
        <v>0.28000000000000003</v>
      </c>
      <c r="CT234" s="14">
        <v>0.28000000000000003</v>
      </c>
      <c r="CU234" s="14">
        <v>0.28000000000000003</v>
      </c>
      <c r="CV234" s="14">
        <v>0.28000000000000003</v>
      </c>
      <c r="CW234" s="14">
        <v>0.28000000000000003</v>
      </c>
      <c r="CX234" s="14">
        <v>0.28000000000000003</v>
      </c>
      <c r="CY234" s="14">
        <v>0.28000000000000003</v>
      </c>
      <c r="CZ234" s="14">
        <v>0.28000000000000003</v>
      </c>
      <c r="DA234" s="14">
        <f>IF('QIPP Scorecard'!$AA$1=4,IF(FY2019_ALL_Targets!$BU234="Yes",INDEX('Final Comp Values'!$BN:$BN,MATCH(FY2019_ALL_Targets!$A234,'Final Comp Values'!$B:$B,0)),IF($BU234="Min Data",0,0)),0)</f>
        <v>0.28000000000000003</v>
      </c>
      <c r="DB234" s="14">
        <f>IF('QIPP Scorecard'!$AA$1=4,IF(FY2019_ALL_Targets!$BV234="Yes",INDEX('Final Comp Values'!$BN:$BN,MATCH(FY2019_ALL_Targets!$A234,'Final Comp Values'!$B:$B,0)),IF($BV234="Min Data",0,0)),0)</f>
        <v>0.28000000000000003</v>
      </c>
      <c r="DC234" s="14">
        <f>IF('QIPP Scorecard'!$AA$1=4,IF(FY2019_ALL_Targets!$BW234="Yes",INDEX('Final Comp Values'!$BN:$BN,MATCH(FY2019_ALL_Targets!$A234,'Final Comp Values'!$B:$B,0)),IF(CI234="Min Data",0,0)),0)</f>
        <v>0.28000000000000003</v>
      </c>
      <c r="DD234" s="14">
        <f>IF('QIPP Scorecard'!$AA$1=4,IF(FY2019_ALL_Targets!$BX234="Yes",INDEX('Final Comp Values'!$BN:$BN,MATCH(FY2019_ALL_Targets!$A234,'Final Comp Values'!$B:$B,0)),IF($BX234="Min Data",0,0)),0)</f>
        <v>0.28000000000000003</v>
      </c>
      <c r="DE234" s="14">
        <v>0.51</v>
      </c>
      <c r="DF234" s="14">
        <v>0</v>
      </c>
      <c r="DG234" s="14">
        <v>0.51</v>
      </c>
      <c r="DH234" s="14">
        <v>0.51</v>
      </c>
      <c r="DI234" s="14">
        <v>0.51</v>
      </c>
      <c r="DJ234" s="14">
        <v>0.51</v>
      </c>
      <c r="DK234" s="14">
        <v>0.51</v>
      </c>
      <c r="DL234" s="14">
        <v>0.51</v>
      </c>
      <c r="DM234" s="14">
        <v>0.52</v>
      </c>
      <c r="DN234" s="14">
        <v>0.52</v>
      </c>
      <c r="DO234" s="14">
        <v>0.52</v>
      </c>
      <c r="DP234" s="14">
        <v>0.52</v>
      </c>
      <c r="DQ234" s="14">
        <f>IF('QIPP Scorecard'!$AA$1=4,IF(FY2019_ALL_Targets!$BY234="Yes",INDEX('Final Comp Values'!$BK:$BK,MATCH(FY2019_ALL_Targets!$A234,'Final Comp Values'!$B:$B,0)),IF($BY234="Min Data",0,0)),0)</f>
        <v>0.52</v>
      </c>
      <c r="DR234" s="14">
        <f>IF('QIPP Scorecard'!$AA$1=4,IF(FY2019_ALL_Targets!$BZ234="Yes",INDEX('Final Comp Values'!$BO:$BO,MATCH(FY2019_ALL_Targets!$A234,'Final Comp Values'!$B:$B,0)),IF($BZ234="Min Data",0,0)),0)</f>
        <v>0.52</v>
      </c>
      <c r="DS234" s="14">
        <f>IF('QIPP Scorecard'!$AA$1=4,IF(FY2019_ALL_Targets!$CA234="Yes",INDEX('Final Comp Values'!$BO:$BO,MATCH(FY2019_ALL_Targets!$A234,'Final Comp Values'!$B:$B,0)),IF($CA234="Min Data",0,0)),0)</f>
        <v>0.52</v>
      </c>
      <c r="DT234" s="14">
        <f>IF('QIPP Scorecard'!$AA$1=4,IF(FY2019_ALL_Targets!$CB234="Yes",INDEX('Final Comp Values'!$BO:$BO,MATCH(FY2019_ALL_Targets!$A234,'Final Comp Values'!$B:$B,0)),IF($CB234="Min Data",0,0)),0)</f>
        <v>0</v>
      </c>
      <c r="DU234" s="14">
        <v>0.64</v>
      </c>
      <c r="DV234" s="14">
        <v>0.82</v>
      </c>
      <c r="DW234" s="14">
        <v>0.85</v>
      </c>
      <c r="DX234" s="14">
        <v>0.78</v>
      </c>
      <c r="DY234" s="12">
        <f t="shared" si="16"/>
        <v>0</v>
      </c>
      <c r="DZ234" s="12">
        <f t="shared" si="17"/>
        <v>1</v>
      </c>
      <c r="EA234" s="12">
        <f t="shared" si="18"/>
        <v>0</v>
      </c>
      <c r="EB234" s="12">
        <f t="shared" si="19"/>
        <v>0</v>
      </c>
    </row>
    <row r="235" spans="1:132" x14ac:dyDescent="0.25">
      <c r="A235" s="297">
        <v>5051</v>
      </c>
      <c r="B235" s="347">
        <v>675409</v>
      </c>
      <c r="C235" s="297">
        <v>1026484</v>
      </c>
      <c r="D235" s="14">
        <v>1801160593</v>
      </c>
      <c r="E235" s="26" t="s">
        <v>920</v>
      </c>
      <c r="F235" s="26" t="str">
        <f>INDEX('Mar - Aug'!X:X,MATCH(A235,'Mar - Aug'!B:B,0))</f>
        <v>Bexar</v>
      </c>
      <c r="G235" s="26" t="s">
        <v>3017</v>
      </c>
      <c r="H235" s="26"/>
      <c r="I235" s="26" t="str">
        <f t="shared" si="15"/>
        <v/>
      </c>
      <c r="J235" s="299" t="s">
        <v>249</v>
      </c>
      <c r="K235" s="299" t="s">
        <v>2298</v>
      </c>
      <c r="L235" s="299" t="s">
        <v>250</v>
      </c>
      <c r="M235" s="13">
        <v>5.2023119999999999E-2</v>
      </c>
      <c r="N235" s="13">
        <v>2.000002E-2</v>
      </c>
      <c r="O235" s="13">
        <v>0</v>
      </c>
      <c r="P235" s="13">
        <v>0.49568964999999998</v>
      </c>
      <c r="Q235" s="13">
        <v>3.3690650000000003E-2</v>
      </c>
      <c r="R235" s="13">
        <v>5.5747400000000003E-2</v>
      </c>
      <c r="S235" s="13">
        <v>3.7344499999999998E-3</v>
      </c>
      <c r="T235" s="13">
        <v>0.15247816</v>
      </c>
      <c r="U235" s="13">
        <v>5.1138726959999999E-2</v>
      </c>
      <c r="V235" s="13">
        <v>5.5747400000000003E-2</v>
      </c>
      <c r="W235" s="13">
        <v>3.7344499999999998E-3</v>
      </c>
      <c r="X235" s="13">
        <v>0.48726292594999998</v>
      </c>
      <c r="Y235" s="13">
        <v>4.9421963999999999E-2</v>
      </c>
      <c r="Z235" s="13">
        <v>5.5747400000000003E-2</v>
      </c>
      <c r="AA235" s="13">
        <v>3.7344499999999998E-3</v>
      </c>
      <c r="AB235" s="13">
        <v>0.4709051675</v>
      </c>
      <c r="AC235" s="13">
        <v>5.0254333919999998E-2</v>
      </c>
      <c r="AD235" s="13">
        <v>5.5747400000000003E-2</v>
      </c>
      <c r="AE235" s="13">
        <v>3.7344499999999998E-3</v>
      </c>
      <c r="AF235" s="13">
        <v>0.47883620189999998</v>
      </c>
      <c r="AG235" s="13">
        <v>4.6820807999999998E-2</v>
      </c>
      <c r="AH235" s="13">
        <v>5.5747400000000003E-2</v>
      </c>
      <c r="AI235" s="13">
        <v>3.7344499999999998E-3</v>
      </c>
      <c r="AJ235" s="13">
        <v>0.44612068500000002</v>
      </c>
      <c r="AK235" s="13">
        <v>4.9369940879999998E-2</v>
      </c>
      <c r="AL235" s="13">
        <v>5.5747400000000003E-2</v>
      </c>
      <c r="AM235" s="13">
        <v>3.7344499999999998E-3</v>
      </c>
      <c r="AN235" s="13">
        <v>0.47040947784999998</v>
      </c>
      <c r="AO235" s="13">
        <v>4.4219651999999998E-2</v>
      </c>
      <c r="AP235" s="13">
        <v>5.5747400000000003E-2</v>
      </c>
      <c r="AQ235" s="13">
        <v>3.7344499999999998E-3</v>
      </c>
      <c r="AR235" s="13">
        <v>0.42133620249999998</v>
      </c>
      <c r="AS235" s="13">
        <v>4.8381501600000001E-2</v>
      </c>
      <c r="AT235" s="13">
        <v>5.5747400000000003E-2</v>
      </c>
      <c r="AU235" s="13">
        <v>3.7344499999999998E-3</v>
      </c>
      <c r="AV235" s="13">
        <v>0.4609913745</v>
      </c>
      <c r="AW235" s="13">
        <v>4.1618495999999998E-2</v>
      </c>
      <c r="AX235" s="13">
        <v>5.5747400000000003E-2</v>
      </c>
      <c r="AY235" s="13">
        <v>3.7344499999999998E-3</v>
      </c>
      <c r="AZ235" s="13">
        <v>0.39655172</v>
      </c>
      <c r="BA235" s="86">
        <v>6.8702290076335895E-2</v>
      </c>
      <c r="BB235" s="86">
        <v>8.6206896551724102E-3</v>
      </c>
      <c r="BC235" s="13">
        <v>0</v>
      </c>
      <c r="BD235" s="13">
        <v>0.53703703703703698</v>
      </c>
      <c r="BE235" s="14">
        <v>0.08</v>
      </c>
      <c r="BF235" s="14">
        <v>0</v>
      </c>
      <c r="BG235" s="14">
        <v>0</v>
      </c>
      <c r="BH235" s="14">
        <v>0.56000000000000005</v>
      </c>
      <c r="BI235" s="14">
        <v>5.4263565891472902E-2</v>
      </c>
      <c r="BJ235" s="14">
        <v>0</v>
      </c>
      <c r="BK235" s="14">
        <v>0</v>
      </c>
      <c r="BL235" s="430">
        <v>0.52083333333333304</v>
      </c>
      <c r="BM235" s="14">
        <v>4.6153846153846198E-2</v>
      </c>
      <c r="BN235" s="14">
        <v>0</v>
      </c>
      <c r="BO235" s="14">
        <v>0</v>
      </c>
      <c r="BP235" s="14">
        <v>0.45454545454545497</v>
      </c>
      <c r="BQ235" s="86">
        <v>4.6153846153846198E-2</v>
      </c>
      <c r="BR235" s="86">
        <v>0</v>
      </c>
      <c r="BS235" s="86">
        <v>0</v>
      </c>
      <c r="BT235" s="86">
        <v>0.45454545454545497</v>
      </c>
      <c r="BU235" s="14" t="s">
        <v>35</v>
      </c>
      <c r="BV235" s="14" t="s">
        <v>35</v>
      </c>
      <c r="BW235" s="14" t="s">
        <v>35</v>
      </c>
      <c r="BX235" s="14" t="s">
        <v>35</v>
      </c>
      <c r="BY235" s="14" t="s">
        <v>36</v>
      </c>
      <c r="BZ235" s="14" t="s">
        <v>35</v>
      </c>
      <c r="CA235" s="14" t="s">
        <v>35</v>
      </c>
      <c r="CB235" s="14" t="s">
        <v>36</v>
      </c>
      <c r="CC235" s="14">
        <v>0</v>
      </c>
      <c r="CD235" s="14">
        <v>0</v>
      </c>
      <c r="CE235" s="14">
        <v>0</v>
      </c>
      <c r="CF235" s="14">
        <v>0</v>
      </c>
      <c r="CG235" s="14">
        <v>0</v>
      </c>
      <c r="CH235" s="14">
        <v>0</v>
      </c>
      <c r="CI235" s="14">
        <v>0</v>
      </c>
      <c r="CJ235" s="14">
        <f>INDEX('Monthy Targets'!AC:AC,(MATCH(FY2019_ALL_Targets!$B:$B,'Monthy Targets'!$B:$B,0)))</f>
        <v>0</v>
      </c>
      <c r="CK235" s="14">
        <f>INDEX('Monthy Targets'!AD:AD,(MATCH(FY2019_ALL_Targets!$B:$B,'Monthy Targets'!$B:$B,0)))</f>
        <v>0</v>
      </c>
      <c r="CL235" s="14">
        <f>INDEX('Monthy Targets'!AE:AE,(MATCH(FY2019_ALL_Targets!$B:$B,'Monthy Targets'!$B:$B,0)))</f>
        <v>0</v>
      </c>
      <c r="CM235" s="14">
        <f>INDEX('Monthy Targets'!AF:AF,(MATCH(FY2019_ALL_Targets!$B:$B,'Monthy Targets'!$B:$B,0)))</f>
        <v>0</v>
      </c>
      <c r="CN235" s="14">
        <f>INDEX('Monthy Targets'!AG:AG,(MATCH(FY2019_ALL_Targets!$B:$B,'Monthy Targets'!$B:$B,0)))</f>
        <v>0</v>
      </c>
      <c r="CO235" s="14">
        <v>0</v>
      </c>
      <c r="CP235" s="14">
        <v>1.21</v>
      </c>
      <c r="CQ235" s="14">
        <v>1.21</v>
      </c>
      <c r="CR235" s="14">
        <v>0</v>
      </c>
      <c r="CS235" s="14">
        <v>0</v>
      </c>
      <c r="CT235" s="14">
        <v>1.21</v>
      </c>
      <c r="CU235" s="14">
        <v>1.21</v>
      </c>
      <c r="CV235" s="14">
        <v>0</v>
      </c>
      <c r="CW235" s="14">
        <v>0</v>
      </c>
      <c r="CX235" s="14">
        <v>1.19</v>
      </c>
      <c r="CY235" s="14">
        <v>1.19</v>
      </c>
      <c r="CZ235" s="14">
        <v>0</v>
      </c>
      <c r="DA235" s="14">
        <f>IF('QIPP Scorecard'!$AA$1=4,IF(FY2019_ALL_Targets!$BU235="Yes",INDEX('Final Comp Values'!$BN:$BN,MATCH(FY2019_ALL_Targets!$A235,'Final Comp Values'!$B:$B,0)),IF($BU235="Min Data",0,0)),0)</f>
        <v>1.19</v>
      </c>
      <c r="DB235" s="14">
        <f>IF('QIPP Scorecard'!$AA$1=4,IF(FY2019_ALL_Targets!$BV235="Yes",INDEX('Final Comp Values'!$BN:$BN,MATCH(FY2019_ALL_Targets!$A235,'Final Comp Values'!$B:$B,0)),IF($BV235="Min Data",0,0)),0)</f>
        <v>1.19</v>
      </c>
      <c r="DC235" s="14">
        <f>IF('QIPP Scorecard'!$AA$1=4,IF(FY2019_ALL_Targets!$BW235="Yes",INDEX('Final Comp Values'!$BN:$BN,MATCH(FY2019_ALL_Targets!$A235,'Final Comp Values'!$B:$B,0)),IF(CI235="Min Data",0,0)),0)</f>
        <v>1.19</v>
      </c>
      <c r="DD235" s="14">
        <f>IF('QIPP Scorecard'!$AA$1=4,IF(FY2019_ALL_Targets!$BX235="Yes",INDEX('Final Comp Values'!$BN:$BN,MATCH(FY2019_ALL_Targets!$A235,'Final Comp Values'!$B:$B,0)),IF($BX235="Min Data",0,0)),0)</f>
        <v>1.19</v>
      </c>
      <c r="DE235" s="14">
        <v>0</v>
      </c>
      <c r="DF235" s="14">
        <v>2.25</v>
      </c>
      <c r="DG235" s="14">
        <v>2.25</v>
      </c>
      <c r="DH235" s="14">
        <v>0</v>
      </c>
      <c r="DI235" s="14">
        <v>0</v>
      </c>
      <c r="DJ235" s="14">
        <v>2.25</v>
      </c>
      <c r="DK235" s="14">
        <v>2.25</v>
      </c>
      <c r="DL235" s="14">
        <v>0</v>
      </c>
      <c r="DM235" s="14">
        <v>0</v>
      </c>
      <c r="DN235" s="14">
        <v>2.21</v>
      </c>
      <c r="DO235" s="14">
        <v>2.21</v>
      </c>
      <c r="DP235" s="14">
        <v>0</v>
      </c>
      <c r="DQ235" s="14">
        <f>IF('QIPP Scorecard'!$AA$1=4,IF(FY2019_ALL_Targets!$BY235="Yes",INDEX('Final Comp Values'!$BK:$BK,MATCH(FY2019_ALL_Targets!$A235,'Final Comp Values'!$B:$B,0)),IF($BY235="Min Data",0,0)),0)</f>
        <v>0</v>
      </c>
      <c r="DR235" s="14">
        <f>IF('QIPP Scorecard'!$AA$1=4,IF(FY2019_ALL_Targets!$BZ235="Yes",INDEX('Final Comp Values'!$BO:$BO,MATCH(FY2019_ALL_Targets!$A235,'Final Comp Values'!$B:$B,0)),IF($BZ235="Min Data",0,0)),0)</f>
        <v>2.21</v>
      </c>
      <c r="DS235" s="14">
        <f>IF('QIPP Scorecard'!$AA$1=4,IF(FY2019_ALL_Targets!$CA235="Yes",INDEX('Final Comp Values'!$BO:$BO,MATCH(FY2019_ALL_Targets!$A235,'Final Comp Values'!$B:$B,0)),IF($CA235="Min Data",0,0)),0)</f>
        <v>2.21</v>
      </c>
      <c r="DT235" s="14">
        <f>IF('QIPP Scorecard'!$AA$1=4,IF(FY2019_ALL_Targets!$CB235="Yes",INDEX('Final Comp Values'!$BO:$BO,MATCH(FY2019_ALL_Targets!$A235,'Final Comp Values'!$B:$B,0)),IF($CB235="Min Data",0,0)),0)</f>
        <v>0</v>
      </c>
      <c r="DU235" s="14">
        <v>0.69</v>
      </c>
      <c r="DV235" s="14">
        <v>0.78</v>
      </c>
      <c r="DW235" s="14">
        <v>0.83</v>
      </c>
      <c r="DX235" s="14">
        <v>1.0900000000000001</v>
      </c>
      <c r="DY235" s="12">
        <f t="shared" si="16"/>
        <v>0</v>
      </c>
      <c r="DZ235" s="12">
        <f t="shared" si="17"/>
        <v>2</v>
      </c>
      <c r="EA235" s="12">
        <f t="shared" si="18"/>
        <v>0</v>
      </c>
      <c r="EB235" s="12">
        <f t="shared" si="19"/>
        <v>3</v>
      </c>
    </row>
    <row r="236" spans="1:132" x14ac:dyDescent="0.25">
      <c r="A236" s="297">
        <v>4738</v>
      </c>
      <c r="B236" s="347">
        <v>675414</v>
      </c>
      <c r="C236" s="297">
        <v>1027060</v>
      </c>
      <c r="D236" s="14">
        <v>1740301175</v>
      </c>
      <c r="E236" s="26" t="s">
        <v>1003</v>
      </c>
      <c r="F236" s="26" t="str">
        <f>INDEX('Mar - Aug'!X:X,MATCH(A236,'Mar - Aug'!B:B,0))</f>
        <v>Hidalgo</v>
      </c>
      <c r="G236" s="26" t="s">
        <v>3026</v>
      </c>
      <c r="H236" s="26"/>
      <c r="I236" s="26" t="str">
        <f t="shared" si="15"/>
        <v/>
      </c>
      <c r="J236" s="299" t="s">
        <v>2906</v>
      </c>
      <c r="K236" s="299" t="s">
        <v>1050</v>
      </c>
      <c r="L236" s="299" t="s">
        <v>208</v>
      </c>
      <c r="M236" s="13">
        <v>4.2734899999999996E-3</v>
      </c>
      <c r="N236" s="13">
        <v>6.5217419999999998E-2</v>
      </c>
      <c r="O236" s="13">
        <v>0</v>
      </c>
      <c r="P236" s="13">
        <v>0.25806452000000002</v>
      </c>
      <c r="Q236" s="13">
        <v>3.3690650000000003E-2</v>
      </c>
      <c r="R236" s="13">
        <v>5.5747400000000003E-2</v>
      </c>
      <c r="S236" s="13">
        <v>3.7344499999999998E-3</v>
      </c>
      <c r="T236" s="13">
        <v>0.15247816</v>
      </c>
      <c r="U236" s="13">
        <v>3.3690650000000003E-2</v>
      </c>
      <c r="V236" s="13">
        <v>6.4108723859999994E-2</v>
      </c>
      <c r="W236" s="13">
        <v>3.7344499999999998E-3</v>
      </c>
      <c r="X236" s="13">
        <v>0.25367742316000003</v>
      </c>
      <c r="Y236" s="13">
        <v>3.3690650000000003E-2</v>
      </c>
      <c r="Z236" s="13">
        <v>6.1956549E-2</v>
      </c>
      <c r="AA236" s="13">
        <v>3.7344499999999998E-3</v>
      </c>
      <c r="AB236" s="13">
        <v>0.245161294</v>
      </c>
      <c r="AC236" s="13">
        <v>3.3690650000000003E-2</v>
      </c>
      <c r="AD236" s="13">
        <v>6.3000027720000004E-2</v>
      </c>
      <c r="AE236" s="13">
        <v>3.7344499999999998E-3</v>
      </c>
      <c r="AF236" s="13">
        <v>0.24929032632000001</v>
      </c>
      <c r="AG236" s="13">
        <v>3.3690650000000003E-2</v>
      </c>
      <c r="AH236" s="13">
        <v>5.8695678000000001E-2</v>
      </c>
      <c r="AI236" s="13">
        <v>3.7344499999999998E-3</v>
      </c>
      <c r="AJ236" s="13">
        <v>0.23225806800000001</v>
      </c>
      <c r="AK236" s="13">
        <v>3.3690650000000003E-2</v>
      </c>
      <c r="AL236" s="13">
        <v>6.189133158E-2</v>
      </c>
      <c r="AM236" s="13">
        <v>3.7344499999999998E-3</v>
      </c>
      <c r="AN236" s="13">
        <v>0.24490322948000001</v>
      </c>
      <c r="AO236" s="13">
        <v>3.3690650000000003E-2</v>
      </c>
      <c r="AP236" s="13">
        <v>5.5747400000000003E-2</v>
      </c>
      <c r="AQ236" s="13">
        <v>3.7344499999999998E-3</v>
      </c>
      <c r="AR236" s="13">
        <v>0.21935484199999999</v>
      </c>
      <c r="AS236" s="13">
        <v>3.3690650000000003E-2</v>
      </c>
      <c r="AT236" s="13">
        <v>6.0652200599999997E-2</v>
      </c>
      <c r="AU236" s="13">
        <v>3.7344499999999998E-3</v>
      </c>
      <c r="AV236" s="13">
        <v>0.24000000360000001</v>
      </c>
      <c r="AW236" s="13">
        <v>3.3690650000000003E-2</v>
      </c>
      <c r="AX236" s="13">
        <v>5.5747400000000003E-2</v>
      </c>
      <c r="AY236" s="13">
        <v>3.7344499999999998E-3</v>
      </c>
      <c r="AZ236" s="13">
        <v>0.206451616</v>
      </c>
      <c r="BA236" s="86">
        <v>1.6666666666666701E-2</v>
      </c>
      <c r="BB236" s="86">
        <v>3.3898305084745797E-2</v>
      </c>
      <c r="BC236" s="13">
        <v>0</v>
      </c>
      <c r="BD236" s="13">
        <v>1.9230769230769201E-2</v>
      </c>
      <c r="BE236" s="14">
        <v>3.5087719298245598E-2</v>
      </c>
      <c r="BF236" s="14">
        <v>3.5087719298245598E-2</v>
      </c>
      <c r="BG236" s="14">
        <v>0</v>
      </c>
      <c r="BH236" s="14">
        <v>0.08</v>
      </c>
      <c r="BI236" s="14">
        <v>3.6363636363636397E-2</v>
      </c>
      <c r="BJ236" s="14">
        <v>1.85185185185185E-2</v>
      </c>
      <c r="BK236" s="14">
        <v>0</v>
      </c>
      <c r="BL236" s="430">
        <v>0</v>
      </c>
      <c r="BM236" s="14">
        <v>5.4545454545454501E-2</v>
      </c>
      <c r="BN236" s="14">
        <v>1.88679245283019E-2</v>
      </c>
      <c r="BO236" s="14">
        <v>0</v>
      </c>
      <c r="BP236" s="14">
        <v>0.04</v>
      </c>
      <c r="BQ236" s="86">
        <v>5.4545454545454501E-2</v>
      </c>
      <c r="BR236" s="86">
        <v>1.88679245283019E-2</v>
      </c>
      <c r="BS236" s="86">
        <v>0</v>
      </c>
      <c r="BT236" s="86">
        <v>0.04</v>
      </c>
      <c r="BU236" s="14" t="s">
        <v>36</v>
      </c>
      <c r="BV236" s="14" t="s">
        <v>35</v>
      </c>
      <c r="BW236" s="14" t="s">
        <v>35</v>
      </c>
      <c r="BX236" s="14" t="s">
        <v>35</v>
      </c>
      <c r="BY236" s="14" t="s">
        <v>36</v>
      </c>
      <c r="BZ236" s="14" t="s">
        <v>35</v>
      </c>
      <c r="CA236" s="14" t="s">
        <v>35</v>
      </c>
      <c r="CB236" s="14" t="s">
        <v>35</v>
      </c>
      <c r="CC236" s="14">
        <v>0</v>
      </c>
      <c r="CD236" s="14">
        <v>0</v>
      </c>
      <c r="CE236" s="14">
        <v>0</v>
      </c>
      <c r="CF236" s="14">
        <v>0</v>
      </c>
      <c r="CG236" s="14">
        <v>0</v>
      </c>
      <c r="CH236" s="14">
        <v>0</v>
      </c>
      <c r="CI236" s="14">
        <v>0</v>
      </c>
      <c r="CJ236" s="14">
        <f>INDEX('Monthy Targets'!AC:AC,(MATCH(FY2019_ALL_Targets!$B:$B,'Monthy Targets'!$B:$B,0)))</f>
        <v>0</v>
      </c>
      <c r="CK236" s="14">
        <f>INDEX('Monthy Targets'!AD:AD,(MATCH(FY2019_ALL_Targets!$B:$B,'Monthy Targets'!$B:$B,0)))</f>
        <v>0</v>
      </c>
      <c r="CL236" s="14">
        <f>INDEX('Monthy Targets'!AE:AE,(MATCH(FY2019_ALL_Targets!$B:$B,'Monthy Targets'!$B:$B,0)))</f>
        <v>0</v>
      </c>
      <c r="CM236" s="14">
        <f>INDEX('Monthy Targets'!AF:AF,(MATCH(FY2019_ALL_Targets!$B:$B,'Monthy Targets'!$B:$B,0)))</f>
        <v>0</v>
      </c>
      <c r="CN236" s="14">
        <f>INDEX('Monthy Targets'!AG:AG,(MATCH(FY2019_ALL_Targets!$B:$B,'Monthy Targets'!$B:$B,0)))</f>
        <v>0</v>
      </c>
      <c r="CO236" s="14">
        <v>0.82</v>
      </c>
      <c r="CP236" s="14">
        <v>0.82</v>
      </c>
      <c r="CQ236" s="14">
        <v>0.82</v>
      </c>
      <c r="CR236" s="14">
        <v>0.82</v>
      </c>
      <c r="CS236" s="14">
        <v>0</v>
      </c>
      <c r="CT236" s="14">
        <v>0.82</v>
      </c>
      <c r="CU236" s="14">
        <v>0.82</v>
      </c>
      <c r="CV236" s="14">
        <v>0.82</v>
      </c>
      <c r="CW236" s="14">
        <v>0</v>
      </c>
      <c r="CX236" s="14">
        <v>0.8</v>
      </c>
      <c r="CY236" s="14">
        <v>0.8</v>
      </c>
      <c r="CZ236" s="14">
        <v>0.8</v>
      </c>
      <c r="DA236" s="14">
        <f>IF('QIPP Scorecard'!$AA$1=4,IF(FY2019_ALL_Targets!$BU236="Yes",INDEX('Final Comp Values'!$BN:$BN,MATCH(FY2019_ALL_Targets!$A236,'Final Comp Values'!$B:$B,0)),IF($BU236="Min Data",0,0)),0)</f>
        <v>0</v>
      </c>
      <c r="DB236" s="14">
        <f>IF('QIPP Scorecard'!$AA$1=4,IF(FY2019_ALL_Targets!$BV236="Yes",INDEX('Final Comp Values'!$BN:$BN,MATCH(FY2019_ALL_Targets!$A236,'Final Comp Values'!$B:$B,0)),IF($BV236="Min Data",0,0)),0)</f>
        <v>0.8</v>
      </c>
      <c r="DC236" s="14">
        <f>IF('QIPP Scorecard'!$AA$1=4,IF(FY2019_ALL_Targets!$BW236="Yes",INDEX('Final Comp Values'!$BN:$BN,MATCH(FY2019_ALL_Targets!$A236,'Final Comp Values'!$B:$B,0)),IF(CI236="Min Data",0,0)),0)</f>
        <v>0.8</v>
      </c>
      <c r="DD236" s="14">
        <f>IF('QIPP Scorecard'!$AA$1=4,IF(FY2019_ALL_Targets!$BX236="Yes",INDEX('Final Comp Values'!$BN:$BN,MATCH(FY2019_ALL_Targets!$A236,'Final Comp Values'!$B:$B,0)),IF($BX236="Min Data",0,0)),0)</f>
        <v>0.8</v>
      </c>
      <c r="DE236" s="14">
        <v>1.52</v>
      </c>
      <c r="DF236" s="14">
        <v>1.52</v>
      </c>
      <c r="DG236" s="14">
        <v>1.52</v>
      </c>
      <c r="DH236" s="14">
        <v>1.52</v>
      </c>
      <c r="DI236" s="14">
        <v>0</v>
      </c>
      <c r="DJ236" s="14">
        <v>1.52</v>
      </c>
      <c r="DK236" s="14">
        <v>1.52</v>
      </c>
      <c r="DL236" s="14">
        <v>1.52</v>
      </c>
      <c r="DM236" s="14">
        <v>0</v>
      </c>
      <c r="DN236" s="14">
        <v>1.48</v>
      </c>
      <c r="DO236" s="14">
        <v>1.48</v>
      </c>
      <c r="DP236" s="14">
        <v>1.48</v>
      </c>
      <c r="DQ236" s="14">
        <f>IF('QIPP Scorecard'!$AA$1=4,IF(FY2019_ALL_Targets!$BY236="Yes",INDEX('Final Comp Values'!$BK:$BK,MATCH(FY2019_ALL_Targets!$A236,'Final Comp Values'!$B:$B,0)),IF($BY236="Min Data",0,0)),0)</f>
        <v>0</v>
      </c>
      <c r="DR236" s="14">
        <f>IF('QIPP Scorecard'!$AA$1=4,IF(FY2019_ALL_Targets!$BZ236="Yes",INDEX('Final Comp Values'!$BO:$BO,MATCH(FY2019_ALL_Targets!$A236,'Final Comp Values'!$B:$B,0)),IF($BZ236="Min Data",0,0)),0)</f>
        <v>1.48</v>
      </c>
      <c r="DS236" s="14">
        <f>IF('QIPP Scorecard'!$AA$1=4,IF(FY2019_ALL_Targets!$CA236="Yes",INDEX('Final Comp Values'!$BO:$BO,MATCH(FY2019_ALL_Targets!$A236,'Final Comp Values'!$B:$B,0)),IF($CA236="Min Data",0,0)),0)</f>
        <v>1.48</v>
      </c>
      <c r="DT236" s="14">
        <f>IF('QIPP Scorecard'!$AA$1=4,IF(FY2019_ALL_Targets!$CB236="Yes",INDEX('Final Comp Values'!$BO:$BO,MATCH(FY2019_ALL_Targets!$A236,'Final Comp Values'!$B:$B,0)),IF($CB236="Min Data",0,0)),0)</f>
        <v>1.48</v>
      </c>
      <c r="DU236" s="14">
        <v>0.94</v>
      </c>
      <c r="DV236" s="14">
        <v>0.79</v>
      </c>
      <c r="DW236" s="14">
        <v>0.84</v>
      </c>
      <c r="DX236" s="14">
        <v>0.82</v>
      </c>
      <c r="DY236" s="12">
        <f t="shared" si="16"/>
        <v>1</v>
      </c>
      <c r="DZ236" s="12">
        <f t="shared" si="17"/>
        <v>1</v>
      </c>
      <c r="EA236" s="12">
        <f t="shared" si="18"/>
        <v>0</v>
      </c>
      <c r="EB236" s="12">
        <f t="shared" si="19"/>
        <v>3</v>
      </c>
    </row>
    <row r="237" spans="1:132" x14ac:dyDescent="0.25">
      <c r="A237" s="297">
        <v>4223</v>
      </c>
      <c r="B237" s="347">
        <v>675418</v>
      </c>
      <c r="C237" s="297">
        <v>1026751</v>
      </c>
      <c r="D237" s="14">
        <v>1629466909</v>
      </c>
      <c r="E237" s="26" t="s">
        <v>941</v>
      </c>
      <c r="F237" s="26" t="str">
        <f>INDEX('Mar - Aug'!X:X,MATCH(A237,'Mar - Aug'!B:B,0))</f>
        <v>Dallas</v>
      </c>
      <c r="G237" s="26" t="s">
        <v>3013</v>
      </c>
      <c r="H237" s="26"/>
      <c r="I237" s="26" t="str">
        <f t="shared" si="15"/>
        <v/>
      </c>
      <c r="J237" s="299" t="s">
        <v>447</v>
      </c>
      <c r="K237" s="299" t="s">
        <v>945</v>
      </c>
      <c r="L237" s="299" t="s">
        <v>448</v>
      </c>
      <c r="M237" s="13">
        <v>1.357468E-2</v>
      </c>
      <c r="N237" s="13">
        <v>6.4935069999999998E-2</v>
      </c>
      <c r="O237" s="13">
        <v>0</v>
      </c>
      <c r="P237" s="13">
        <v>0.11267607</v>
      </c>
      <c r="Q237" s="13">
        <v>3.3690650000000003E-2</v>
      </c>
      <c r="R237" s="13">
        <v>5.5747400000000003E-2</v>
      </c>
      <c r="S237" s="13">
        <v>3.7344499999999998E-3</v>
      </c>
      <c r="T237" s="13">
        <v>0.15247816</v>
      </c>
      <c r="U237" s="13">
        <v>3.3690650000000003E-2</v>
      </c>
      <c r="V237" s="13">
        <v>6.3831173810000003E-2</v>
      </c>
      <c r="W237" s="13">
        <v>3.7344499999999998E-3</v>
      </c>
      <c r="X237" s="13">
        <v>0.15247816</v>
      </c>
      <c r="Y237" s="13">
        <v>3.3690650000000003E-2</v>
      </c>
      <c r="Z237" s="13">
        <v>6.16883165E-2</v>
      </c>
      <c r="AA237" s="13">
        <v>3.7344499999999998E-3</v>
      </c>
      <c r="AB237" s="13">
        <v>0.15247816</v>
      </c>
      <c r="AC237" s="13">
        <v>3.3690650000000003E-2</v>
      </c>
      <c r="AD237" s="13">
        <v>6.2727277619999994E-2</v>
      </c>
      <c r="AE237" s="13">
        <v>3.7344499999999998E-3</v>
      </c>
      <c r="AF237" s="13">
        <v>0.15247816</v>
      </c>
      <c r="AG237" s="13">
        <v>3.3690650000000003E-2</v>
      </c>
      <c r="AH237" s="13">
        <v>5.8441563000000002E-2</v>
      </c>
      <c r="AI237" s="13">
        <v>3.7344499999999998E-3</v>
      </c>
      <c r="AJ237" s="13">
        <v>0.15247816</v>
      </c>
      <c r="AK237" s="13">
        <v>3.3690650000000003E-2</v>
      </c>
      <c r="AL237" s="13">
        <v>6.1623381429999999E-2</v>
      </c>
      <c r="AM237" s="13">
        <v>3.7344499999999998E-3</v>
      </c>
      <c r="AN237" s="13">
        <v>0.15247816</v>
      </c>
      <c r="AO237" s="13">
        <v>3.3690650000000003E-2</v>
      </c>
      <c r="AP237" s="13">
        <v>5.5747400000000003E-2</v>
      </c>
      <c r="AQ237" s="13">
        <v>3.7344499999999998E-3</v>
      </c>
      <c r="AR237" s="13">
        <v>0.15247816</v>
      </c>
      <c r="AS237" s="13">
        <v>3.3690650000000003E-2</v>
      </c>
      <c r="AT237" s="13">
        <v>6.0389615100000002E-2</v>
      </c>
      <c r="AU237" s="13">
        <v>3.7344499999999998E-3</v>
      </c>
      <c r="AV237" s="13">
        <v>0.15247816</v>
      </c>
      <c r="AW237" s="13">
        <v>3.3690650000000003E-2</v>
      </c>
      <c r="AX237" s="13">
        <v>5.5747400000000003E-2</v>
      </c>
      <c r="AY237" s="13">
        <v>3.7344499999999998E-3</v>
      </c>
      <c r="AZ237" s="13">
        <v>0.15247816</v>
      </c>
      <c r="BA237" s="86">
        <v>1.63934426229508E-2</v>
      </c>
      <c r="BB237" s="86">
        <v>7.3170731707317097E-2</v>
      </c>
      <c r="BC237" s="13">
        <v>0</v>
      </c>
      <c r="BD237" s="13">
        <v>3.7037037037037E-2</v>
      </c>
      <c r="BE237" s="14">
        <v>0</v>
      </c>
      <c r="BF237" s="14">
        <v>7.69230769230769E-2</v>
      </c>
      <c r="BG237" s="14">
        <v>0</v>
      </c>
      <c r="BH237" s="14">
        <v>1.7857142857142901E-2</v>
      </c>
      <c r="BI237" s="14">
        <v>0</v>
      </c>
      <c r="BJ237" s="14">
        <v>5.2631578947368397E-2</v>
      </c>
      <c r="BK237" s="14">
        <v>0</v>
      </c>
      <c r="BL237" s="430">
        <v>1.9607843137254902E-2</v>
      </c>
      <c r="BM237" s="14">
        <v>1.58730158730159E-2</v>
      </c>
      <c r="BN237" s="14">
        <v>8.5106382978723402E-2</v>
      </c>
      <c r="BO237" s="14">
        <v>0</v>
      </c>
      <c r="BP237" s="14">
        <v>3.5087719298245598E-2</v>
      </c>
      <c r="BQ237" s="86">
        <v>1.58730158730159E-2</v>
      </c>
      <c r="BR237" s="86">
        <v>8.5106382978723402E-2</v>
      </c>
      <c r="BS237" s="86">
        <v>0</v>
      </c>
      <c r="BT237" s="86">
        <v>3.5087719298245598E-2</v>
      </c>
      <c r="BU237" s="14" t="s">
        <v>35</v>
      </c>
      <c r="BV237" s="14" t="s">
        <v>36</v>
      </c>
      <c r="BW237" s="14" t="s">
        <v>35</v>
      </c>
      <c r="BX237" s="14" t="s">
        <v>35</v>
      </c>
      <c r="BY237" s="14" t="s">
        <v>35</v>
      </c>
      <c r="BZ237" s="14" t="s">
        <v>36</v>
      </c>
      <c r="CA237" s="14" t="s">
        <v>35</v>
      </c>
      <c r="CB237" s="14" t="s">
        <v>35</v>
      </c>
      <c r="CC237" s="14">
        <v>5.39</v>
      </c>
      <c r="CD237" s="14">
        <v>5.39</v>
      </c>
      <c r="CE237" s="14">
        <v>5.39</v>
      </c>
      <c r="CF237" s="14">
        <v>5.39</v>
      </c>
      <c r="CG237" s="14">
        <v>5.39</v>
      </c>
      <c r="CH237" s="14">
        <v>5.39</v>
      </c>
      <c r="CI237" s="14">
        <v>5.23</v>
      </c>
      <c r="CJ237" s="14">
        <f>INDEX('Monthy Targets'!AC:AC,(MATCH(FY2019_ALL_Targets!$B:$B,'Monthy Targets'!$B:$B,0)))</f>
        <v>5.21</v>
      </c>
      <c r="CK237" s="14">
        <f>INDEX('Monthy Targets'!AD:AD,(MATCH(FY2019_ALL_Targets!$B:$B,'Monthy Targets'!$B:$B,0)))</f>
        <v>5.21</v>
      </c>
      <c r="CL237" s="14">
        <f>INDEX('Monthy Targets'!AE:AE,(MATCH(FY2019_ALL_Targets!$B:$B,'Monthy Targets'!$B:$B,0)))</f>
        <v>5.21</v>
      </c>
      <c r="CM237" s="14">
        <f>INDEX('Monthy Targets'!AF:AF,(MATCH(FY2019_ALL_Targets!$B:$B,'Monthy Targets'!$B:$B,0)))</f>
        <v>5.21</v>
      </c>
      <c r="CN237" s="14">
        <f>INDEX('Monthy Targets'!AG:AG,(MATCH(FY2019_ALL_Targets!$B:$B,'Monthy Targets'!$B:$B,0)))</f>
        <v>5.21</v>
      </c>
      <c r="CO237" s="14">
        <v>0.37</v>
      </c>
      <c r="CP237" s="14">
        <v>0</v>
      </c>
      <c r="CQ237" s="14">
        <v>0.37</v>
      </c>
      <c r="CR237" s="14">
        <v>0.37</v>
      </c>
      <c r="CS237" s="14">
        <v>0.37</v>
      </c>
      <c r="CT237" s="14">
        <v>0</v>
      </c>
      <c r="CU237" s="14">
        <v>0.37</v>
      </c>
      <c r="CV237" s="14">
        <v>0.37</v>
      </c>
      <c r="CW237" s="14">
        <v>0.35</v>
      </c>
      <c r="CX237" s="14">
        <v>0.35</v>
      </c>
      <c r="CY237" s="14">
        <v>0.35</v>
      </c>
      <c r="CZ237" s="14">
        <v>0.35</v>
      </c>
      <c r="DA237" s="14">
        <f>IF('QIPP Scorecard'!$AA$1=4,IF(FY2019_ALL_Targets!$BU237="Yes",INDEX('Final Comp Values'!$BN:$BN,MATCH(FY2019_ALL_Targets!$A237,'Final Comp Values'!$B:$B,0)),IF($BU237="Min Data",0,0)),0)</f>
        <v>0.35</v>
      </c>
      <c r="DB237" s="14">
        <f>IF('QIPP Scorecard'!$AA$1=4,IF(FY2019_ALL_Targets!$BV237="Yes",INDEX('Final Comp Values'!$BN:$BN,MATCH(FY2019_ALL_Targets!$A237,'Final Comp Values'!$B:$B,0)),IF($BV237="Min Data",0,0)),0)</f>
        <v>0</v>
      </c>
      <c r="DC237" s="14">
        <f>IF('QIPP Scorecard'!$AA$1=4,IF(FY2019_ALL_Targets!$BW237="Yes",INDEX('Final Comp Values'!$BN:$BN,MATCH(FY2019_ALL_Targets!$A237,'Final Comp Values'!$B:$B,0)),IF(CI237="Min Data",0,0)),0)</f>
        <v>0.35</v>
      </c>
      <c r="DD237" s="14">
        <f>IF('QIPP Scorecard'!$AA$1=4,IF(FY2019_ALL_Targets!$BX237="Yes",INDEX('Final Comp Values'!$BN:$BN,MATCH(FY2019_ALL_Targets!$A237,'Final Comp Values'!$B:$B,0)),IF($BX237="Min Data",0,0)),0)</f>
        <v>0.35</v>
      </c>
      <c r="DE237" s="14">
        <v>0.68</v>
      </c>
      <c r="DF237" s="14">
        <v>0</v>
      </c>
      <c r="DG237" s="14">
        <v>0.68</v>
      </c>
      <c r="DH237" s="14">
        <v>0.68</v>
      </c>
      <c r="DI237" s="14">
        <v>0.68</v>
      </c>
      <c r="DJ237" s="14">
        <v>0</v>
      </c>
      <c r="DK237" s="14">
        <v>0.68</v>
      </c>
      <c r="DL237" s="14">
        <v>0.68</v>
      </c>
      <c r="DM237" s="14">
        <v>0.66</v>
      </c>
      <c r="DN237" s="14">
        <v>0.66</v>
      </c>
      <c r="DO237" s="14">
        <v>0.66</v>
      </c>
      <c r="DP237" s="14">
        <v>0.66</v>
      </c>
      <c r="DQ237" s="14">
        <f>IF('QIPP Scorecard'!$AA$1=4,IF(FY2019_ALL_Targets!$BY237="Yes",INDEX('Final Comp Values'!$BK:$BK,MATCH(FY2019_ALL_Targets!$A237,'Final Comp Values'!$B:$B,0)),IF($BY237="Min Data",0,0)),0)</f>
        <v>0.66</v>
      </c>
      <c r="DR237" s="14">
        <f>IF('QIPP Scorecard'!$AA$1=4,IF(FY2019_ALL_Targets!$BZ237="Yes",INDEX('Final Comp Values'!$BO:$BO,MATCH(FY2019_ALL_Targets!$A237,'Final Comp Values'!$B:$B,0)),IF($BZ237="Min Data",0,0)),0)</f>
        <v>0</v>
      </c>
      <c r="DS237" s="14">
        <f>IF('QIPP Scorecard'!$AA$1=4,IF(FY2019_ALL_Targets!$CA237="Yes",INDEX('Final Comp Values'!$BO:$BO,MATCH(FY2019_ALL_Targets!$A237,'Final Comp Values'!$B:$B,0)),IF($CA237="Min Data",0,0)),0)</f>
        <v>0.66</v>
      </c>
      <c r="DT237" s="14">
        <f>IF('QIPP Scorecard'!$AA$1=4,IF(FY2019_ALL_Targets!$CB237="Yes",INDEX('Final Comp Values'!$BO:$BO,MATCH(FY2019_ALL_Targets!$A237,'Final Comp Values'!$B:$B,0)),IF($CB237="Min Data",0,0)),0)</f>
        <v>0.66</v>
      </c>
      <c r="DU237" s="14">
        <v>0.85</v>
      </c>
      <c r="DV237" s="14">
        <v>0.96</v>
      </c>
      <c r="DW237" s="14">
        <v>1.1299999999999999</v>
      </c>
      <c r="DX237" s="14">
        <v>0.99</v>
      </c>
      <c r="DY237" s="12">
        <f t="shared" si="16"/>
        <v>1</v>
      </c>
      <c r="DZ237" s="12">
        <f t="shared" si="17"/>
        <v>1</v>
      </c>
      <c r="EA237" s="12">
        <f t="shared" si="18"/>
        <v>0</v>
      </c>
      <c r="EB237" s="12">
        <f t="shared" si="19"/>
        <v>0</v>
      </c>
    </row>
    <row r="238" spans="1:132" x14ac:dyDescent="0.25">
      <c r="A238" s="297">
        <v>4751</v>
      </c>
      <c r="B238" s="347">
        <v>675420</v>
      </c>
      <c r="C238" s="297">
        <v>1026698</v>
      </c>
      <c r="D238" s="14">
        <v>1528189008</v>
      </c>
      <c r="E238" s="26" t="s">
        <v>930</v>
      </c>
      <c r="F238" s="26" t="str">
        <f>INDEX('Mar - Aug'!X:X,MATCH(A238,'Mar - Aug'!B:B,0))</f>
        <v>Harris</v>
      </c>
      <c r="G238" s="26" t="s">
        <v>3010</v>
      </c>
      <c r="H238" s="26"/>
      <c r="I238" s="26" t="str">
        <f t="shared" si="15"/>
        <v/>
      </c>
      <c r="J238" s="299" t="s">
        <v>209</v>
      </c>
      <c r="K238" s="299" t="s">
        <v>995</v>
      </c>
      <c r="L238" s="299" t="s">
        <v>210</v>
      </c>
      <c r="M238" s="13">
        <v>9.3333340000000001E-2</v>
      </c>
      <c r="N238" s="13">
        <v>6.7415719999999998E-2</v>
      </c>
      <c r="O238" s="13">
        <v>0</v>
      </c>
      <c r="P238" s="13">
        <v>0.19090913000000001</v>
      </c>
      <c r="Q238" s="13">
        <v>3.3690650000000003E-2</v>
      </c>
      <c r="R238" s="13">
        <v>5.5747400000000003E-2</v>
      </c>
      <c r="S238" s="13">
        <v>3.7344499999999998E-3</v>
      </c>
      <c r="T238" s="13">
        <v>0.15247816</v>
      </c>
      <c r="U238" s="13">
        <v>9.1746673220000005E-2</v>
      </c>
      <c r="V238" s="13">
        <v>6.6269652760000006E-2</v>
      </c>
      <c r="W238" s="13">
        <v>3.7344499999999998E-3</v>
      </c>
      <c r="X238" s="13">
        <v>0.18766367479000001</v>
      </c>
      <c r="Y238" s="13">
        <v>8.8666673000000001E-2</v>
      </c>
      <c r="Z238" s="13">
        <v>6.4044933999999998E-2</v>
      </c>
      <c r="AA238" s="13">
        <v>3.7344499999999998E-3</v>
      </c>
      <c r="AB238" s="13">
        <v>0.18136367349999999</v>
      </c>
      <c r="AC238" s="13">
        <v>9.0160006439999996E-2</v>
      </c>
      <c r="AD238" s="13">
        <v>6.5123585519999999E-2</v>
      </c>
      <c r="AE238" s="13">
        <v>3.7344499999999998E-3</v>
      </c>
      <c r="AF238" s="13">
        <v>0.18441821957999999</v>
      </c>
      <c r="AG238" s="13">
        <v>8.4000006000000002E-2</v>
      </c>
      <c r="AH238" s="13">
        <v>6.0674147999999997E-2</v>
      </c>
      <c r="AI238" s="13">
        <v>3.7344499999999998E-3</v>
      </c>
      <c r="AJ238" s="13">
        <v>0.171818217</v>
      </c>
      <c r="AK238" s="13">
        <v>8.857333966E-2</v>
      </c>
      <c r="AL238" s="13">
        <v>6.3977518280000006E-2</v>
      </c>
      <c r="AM238" s="13">
        <v>3.7344499999999998E-3</v>
      </c>
      <c r="AN238" s="13">
        <v>0.18117276436999999</v>
      </c>
      <c r="AO238" s="13">
        <v>7.9333339000000003E-2</v>
      </c>
      <c r="AP238" s="13">
        <v>5.7303361999999997E-2</v>
      </c>
      <c r="AQ238" s="13">
        <v>3.7344499999999998E-3</v>
      </c>
      <c r="AR238" s="13">
        <v>0.1622727605</v>
      </c>
      <c r="AS238" s="13">
        <v>8.6800006200000002E-2</v>
      </c>
      <c r="AT238" s="13">
        <v>6.2696619600000003E-2</v>
      </c>
      <c r="AU238" s="13">
        <v>3.7344499999999998E-3</v>
      </c>
      <c r="AV238" s="13">
        <v>0.17754549089999999</v>
      </c>
      <c r="AW238" s="13">
        <v>7.4666672000000003E-2</v>
      </c>
      <c r="AX238" s="13">
        <v>5.5747400000000003E-2</v>
      </c>
      <c r="AY238" s="13">
        <v>3.7344499999999998E-3</v>
      </c>
      <c r="AZ238" s="13">
        <v>0.15272730400000001</v>
      </c>
      <c r="BA238" s="86">
        <v>7.4999999999999997E-2</v>
      </c>
      <c r="BB238" s="86">
        <v>0.16666666666666699</v>
      </c>
      <c r="BC238" s="13">
        <v>0</v>
      </c>
      <c r="BD238" s="13">
        <v>6.8965517241379296E-2</v>
      </c>
      <c r="BE238" s="14">
        <v>7.69230769230769E-2</v>
      </c>
      <c r="BF238" s="14">
        <v>4.1666666666666699E-2</v>
      </c>
      <c r="BG238" s="14">
        <v>0</v>
      </c>
      <c r="BH238" s="14">
        <v>3.5714285714285698E-2</v>
      </c>
      <c r="BI238" s="14">
        <v>2.7777777777777801E-2</v>
      </c>
      <c r="BJ238" s="14">
        <v>0</v>
      </c>
      <c r="BK238" s="14">
        <v>0</v>
      </c>
      <c r="BL238" s="430">
        <v>0</v>
      </c>
      <c r="BM238" s="14">
        <v>0</v>
      </c>
      <c r="BN238" s="14">
        <v>4.3478260869565202E-2</v>
      </c>
      <c r="BO238" s="14">
        <v>0</v>
      </c>
      <c r="BP238" s="14">
        <v>7.1428571428571397E-2</v>
      </c>
      <c r="BQ238" s="86">
        <v>0</v>
      </c>
      <c r="BR238" s="86">
        <v>4.3478260869565202E-2</v>
      </c>
      <c r="BS238" s="86">
        <v>0</v>
      </c>
      <c r="BT238" s="86">
        <v>7.1428571428571397E-2</v>
      </c>
      <c r="BU238" s="14" t="s">
        <v>35</v>
      </c>
      <c r="BV238" s="14" t="s">
        <v>35</v>
      </c>
      <c r="BW238" s="14" t="s">
        <v>35</v>
      </c>
      <c r="BX238" s="14" t="s">
        <v>35</v>
      </c>
      <c r="BY238" s="14" t="s">
        <v>35</v>
      </c>
      <c r="BZ238" s="14" t="s">
        <v>35</v>
      </c>
      <c r="CA238" s="14" t="s">
        <v>35</v>
      </c>
      <c r="CB238" s="14" t="s">
        <v>35</v>
      </c>
      <c r="CC238" s="14">
        <v>3.25</v>
      </c>
      <c r="CD238" s="14">
        <v>3.25</v>
      </c>
      <c r="CE238" s="14">
        <v>3.25</v>
      </c>
      <c r="CF238" s="14">
        <v>3.25</v>
      </c>
      <c r="CG238" s="14">
        <v>3.25</v>
      </c>
      <c r="CH238" s="14">
        <v>3.25</v>
      </c>
      <c r="CI238" s="14">
        <v>3.22</v>
      </c>
      <c r="CJ238" s="14">
        <f>INDEX('Monthy Targets'!AC:AC,(MATCH(FY2019_ALL_Targets!$B:$B,'Monthy Targets'!$B:$B,0)))</f>
        <v>3.21</v>
      </c>
      <c r="CK238" s="14">
        <f>INDEX('Monthy Targets'!AD:AD,(MATCH(FY2019_ALL_Targets!$B:$B,'Monthy Targets'!$B:$B,0)))</f>
        <v>3.21</v>
      </c>
      <c r="CL238" s="14">
        <f>INDEX('Monthy Targets'!AE:AE,(MATCH(FY2019_ALL_Targets!$B:$B,'Monthy Targets'!$B:$B,0)))</f>
        <v>3.21</v>
      </c>
      <c r="CM238" s="14">
        <f>INDEX('Monthy Targets'!AF:AF,(MATCH(FY2019_ALL_Targets!$B:$B,'Monthy Targets'!$B:$B,0)))</f>
        <v>3.21</v>
      </c>
      <c r="CN238" s="14">
        <f>INDEX('Monthy Targets'!AG:AG,(MATCH(FY2019_ALL_Targets!$B:$B,'Monthy Targets'!$B:$B,0)))</f>
        <v>3.21</v>
      </c>
      <c r="CO238" s="14">
        <v>0.22</v>
      </c>
      <c r="CP238" s="14">
        <v>0</v>
      </c>
      <c r="CQ238" s="14">
        <v>0.22</v>
      </c>
      <c r="CR238" s="14">
        <v>0.22</v>
      </c>
      <c r="CS238" s="14">
        <v>0.22</v>
      </c>
      <c r="CT238" s="14">
        <v>0.22</v>
      </c>
      <c r="CU238" s="14">
        <v>0.22</v>
      </c>
      <c r="CV238" s="14">
        <v>0.22</v>
      </c>
      <c r="CW238" s="14">
        <v>0.22</v>
      </c>
      <c r="CX238" s="14">
        <v>0.22</v>
      </c>
      <c r="CY238" s="14">
        <v>0.22</v>
      </c>
      <c r="CZ238" s="14">
        <v>0.22</v>
      </c>
      <c r="DA238" s="14">
        <f>IF('QIPP Scorecard'!$AA$1=4,IF(FY2019_ALL_Targets!$BU238="Yes",INDEX('Final Comp Values'!$BN:$BN,MATCH(FY2019_ALL_Targets!$A238,'Final Comp Values'!$B:$B,0)),IF($BU238="Min Data",0,0)),0)</f>
        <v>0.22</v>
      </c>
      <c r="DB238" s="14">
        <f>IF('QIPP Scorecard'!$AA$1=4,IF(FY2019_ALL_Targets!$BV238="Yes",INDEX('Final Comp Values'!$BN:$BN,MATCH(FY2019_ALL_Targets!$A238,'Final Comp Values'!$B:$B,0)),IF($BV238="Min Data",0,0)),0)</f>
        <v>0.22</v>
      </c>
      <c r="DC238" s="14">
        <f>IF('QIPP Scorecard'!$AA$1=4,IF(FY2019_ALL_Targets!$BW238="Yes",INDEX('Final Comp Values'!$BN:$BN,MATCH(FY2019_ALL_Targets!$A238,'Final Comp Values'!$B:$B,0)),IF(CI238="Min Data",0,0)),0)</f>
        <v>0.22</v>
      </c>
      <c r="DD238" s="14">
        <f>IF('QIPP Scorecard'!$AA$1=4,IF(FY2019_ALL_Targets!$BX238="Yes",INDEX('Final Comp Values'!$BN:$BN,MATCH(FY2019_ALL_Targets!$A238,'Final Comp Values'!$B:$B,0)),IF($BX238="Min Data",0,0)),0)</f>
        <v>0.22</v>
      </c>
      <c r="DE238" s="14">
        <v>0.41</v>
      </c>
      <c r="DF238" s="14">
        <v>0</v>
      </c>
      <c r="DG238" s="14">
        <v>0.41</v>
      </c>
      <c r="DH238" s="14">
        <v>0.41</v>
      </c>
      <c r="DI238" s="14">
        <v>0.41</v>
      </c>
      <c r="DJ238" s="14">
        <v>0.41</v>
      </c>
      <c r="DK238" s="14">
        <v>0.41</v>
      </c>
      <c r="DL238" s="14">
        <v>0.41</v>
      </c>
      <c r="DM238" s="14">
        <v>0.41</v>
      </c>
      <c r="DN238" s="14">
        <v>0.41</v>
      </c>
      <c r="DO238" s="14">
        <v>0.41</v>
      </c>
      <c r="DP238" s="14">
        <v>0.41</v>
      </c>
      <c r="DQ238" s="14">
        <f>IF('QIPP Scorecard'!$AA$1=4,IF(FY2019_ALL_Targets!$BY238="Yes",INDEX('Final Comp Values'!$BK:$BK,MATCH(FY2019_ALL_Targets!$A238,'Final Comp Values'!$B:$B,0)),IF($BY238="Min Data",0,0)),0)</f>
        <v>0.41</v>
      </c>
      <c r="DR238" s="14">
        <f>IF('QIPP Scorecard'!$AA$1=4,IF(FY2019_ALL_Targets!$BZ238="Yes",INDEX('Final Comp Values'!$BO:$BO,MATCH(FY2019_ALL_Targets!$A238,'Final Comp Values'!$B:$B,0)),IF($BZ238="Min Data",0,0)),0)</f>
        <v>0.41</v>
      </c>
      <c r="DS238" s="14">
        <f>IF('QIPP Scorecard'!$AA$1=4,IF(FY2019_ALL_Targets!$CA238="Yes",INDEX('Final Comp Values'!$BO:$BO,MATCH(FY2019_ALL_Targets!$A238,'Final Comp Values'!$B:$B,0)),IF($CA238="Min Data",0,0)),0)</f>
        <v>0.41</v>
      </c>
      <c r="DT238" s="14">
        <f>IF('QIPP Scorecard'!$AA$1=4,IF(FY2019_ALL_Targets!$CB238="Yes",INDEX('Final Comp Values'!$BO:$BO,MATCH(FY2019_ALL_Targets!$A238,'Final Comp Values'!$B:$B,0)),IF($CB238="Min Data",0,0)),0)</f>
        <v>0.41</v>
      </c>
      <c r="DU238" s="14">
        <v>0.51</v>
      </c>
      <c r="DV238" s="14">
        <v>0.65</v>
      </c>
      <c r="DW238" s="14">
        <v>0.68</v>
      </c>
      <c r="DX238" s="14">
        <v>0.67</v>
      </c>
      <c r="DY238" s="12">
        <f t="shared" si="16"/>
        <v>0</v>
      </c>
      <c r="DZ238" s="12">
        <f t="shared" si="17"/>
        <v>0</v>
      </c>
      <c r="EA238" s="12">
        <f t="shared" si="18"/>
        <v>0</v>
      </c>
      <c r="EB238" s="12">
        <f t="shared" si="19"/>
        <v>0</v>
      </c>
    </row>
    <row r="239" spans="1:132" x14ac:dyDescent="0.25">
      <c r="A239" s="297">
        <v>4995</v>
      </c>
      <c r="B239" s="347">
        <v>675421</v>
      </c>
      <c r="C239" s="297">
        <v>1013355</v>
      </c>
      <c r="D239" s="14">
        <v>1730201708</v>
      </c>
      <c r="E239" s="26" t="s">
        <v>1003</v>
      </c>
      <c r="F239" s="26" t="str">
        <f>INDEX('Mar - Aug'!X:X,MATCH(A239,'Mar - Aug'!B:B,0))</f>
        <v>Hidalgo</v>
      </c>
      <c r="G239" s="26" t="s">
        <v>3018</v>
      </c>
      <c r="H239" s="26"/>
      <c r="I239" s="26" t="str">
        <f t="shared" si="15"/>
        <v/>
      </c>
      <c r="J239" s="299" t="s">
        <v>636</v>
      </c>
      <c r="K239" s="299" t="s">
        <v>1052</v>
      </c>
      <c r="L239" s="299" t="s">
        <v>2962</v>
      </c>
      <c r="M239" s="13">
        <v>1.6597529999999999E-2</v>
      </c>
      <c r="N239" s="13">
        <v>0.13875597000000001</v>
      </c>
      <c r="O239" s="13">
        <v>8.2987600000000005E-3</v>
      </c>
      <c r="P239" s="13">
        <v>0.22413791</v>
      </c>
      <c r="Q239" s="13">
        <v>3.3690650000000003E-2</v>
      </c>
      <c r="R239" s="13">
        <v>5.5747400000000003E-2</v>
      </c>
      <c r="S239" s="13">
        <v>3.7344499999999998E-3</v>
      </c>
      <c r="T239" s="13">
        <v>0.15247816</v>
      </c>
      <c r="U239" s="13">
        <v>3.3690650000000003E-2</v>
      </c>
      <c r="V239" s="13">
        <v>0.13639711851</v>
      </c>
      <c r="W239" s="13">
        <v>8.1576810799999996E-3</v>
      </c>
      <c r="X239" s="13">
        <v>0.22032756552999999</v>
      </c>
      <c r="Y239" s="13">
        <v>3.3690650000000003E-2</v>
      </c>
      <c r="Z239" s="13">
        <v>0.1318181715</v>
      </c>
      <c r="AA239" s="13">
        <v>7.8838220000000004E-3</v>
      </c>
      <c r="AB239" s="13">
        <v>0.21293101449999999</v>
      </c>
      <c r="AC239" s="13">
        <v>3.3690650000000003E-2</v>
      </c>
      <c r="AD239" s="13">
        <v>0.13403826701999999</v>
      </c>
      <c r="AE239" s="13">
        <v>8.0166021600000005E-3</v>
      </c>
      <c r="AF239" s="13">
        <v>0.21651722105999999</v>
      </c>
      <c r="AG239" s="13">
        <v>3.3690650000000003E-2</v>
      </c>
      <c r="AH239" s="13">
        <v>0.124880373</v>
      </c>
      <c r="AI239" s="13">
        <v>7.4688840000000003E-3</v>
      </c>
      <c r="AJ239" s="13">
        <v>0.20172411900000001</v>
      </c>
      <c r="AK239" s="13">
        <v>3.3690650000000003E-2</v>
      </c>
      <c r="AL239" s="13">
        <v>0.13167941553000001</v>
      </c>
      <c r="AM239" s="13">
        <v>7.8755232399999996E-3</v>
      </c>
      <c r="AN239" s="13">
        <v>0.21270687659000001</v>
      </c>
      <c r="AO239" s="13">
        <v>3.3690650000000003E-2</v>
      </c>
      <c r="AP239" s="13">
        <v>0.11794257449999999</v>
      </c>
      <c r="AQ239" s="13">
        <v>7.0539460000000002E-3</v>
      </c>
      <c r="AR239" s="13">
        <v>0.1905172235</v>
      </c>
      <c r="AS239" s="13">
        <v>3.3690650000000003E-2</v>
      </c>
      <c r="AT239" s="13">
        <v>0.1290430521</v>
      </c>
      <c r="AU239" s="13">
        <v>7.7178467999999998E-3</v>
      </c>
      <c r="AV239" s="13">
        <v>0.2084482563</v>
      </c>
      <c r="AW239" s="13">
        <v>3.3690650000000003E-2</v>
      </c>
      <c r="AX239" s="13">
        <v>0.111004776</v>
      </c>
      <c r="AY239" s="13">
        <v>6.6390080000000001E-3</v>
      </c>
      <c r="AZ239" s="13">
        <v>0.17931032799999999</v>
      </c>
      <c r="BA239" s="86">
        <v>1.7543859649122799E-2</v>
      </c>
      <c r="BB239" s="86">
        <v>9.6153846153846201E-2</v>
      </c>
      <c r="BC239" s="13">
        <v>0</v>
      </c>
      <c r="BD239" s="13">
        <v>0.163636363636364</v>
      </c>
      <c r="BE239" s="14">
        <v>3.2786885245901599E-2</v>
      </c>
      <c r="BF239" s="14">
        <v>0.14285714285714299</v>
      </c>
      <c r="BG239" s="14">
        <v>0</v>
      </c>
      <c r="BH239" s="14">
        <v>0.16666666666666699</v>
      </c>
      <c r="BI239" s="14">
        <v>6.4516129032258104E-2</v>
      </c>
      <c r="BJ239" s="14">
        <v>0.107142857142857</v>
      </c>
      <c r="BK239" s="14">
        <v>0</v>
      </c>
      <c r="BL239" s="430">
        <v>0.20338983050847501</v>
      </c>
      <c r="BM239" s="14">
        <v>3.3333333333333298E-2</v>
      </c>
      <c r="BN239" s="14">
        <v>0.163636363636364</v>
      </c>
      <c r="BO239" s="14">
        <v>0</v>
      </c>
      <c r="BP239" s="14">
        <v>0.157894736842105</v>
      </c>
      <c r="BQ239" s="86">
        <v>3.3333333333333298E-2</v>
      </c>
      <c r="BR239" s="86">
        <v>0.163636363636364</v>
      </c>
      <c r="BS239" s="86">
        <v>0</v>
      </c>
      <c r="BT239" s="86">
        <v>0.157894736842105</v>
      </c>
      <c r="BU239" s="14" t="s">
        <v>35</v>
      </c>
      <c r="BV239" s="14" t="s">
        <v>36</v>
      </c>
      <c r="BW239" s="14" t="s">
        <v>35</v>
      </c>
      <c r="BX239" s="14" t="s">
        <v>35</v>
      </c>
      <c r="BY239" s="14" t="s">
        <v>35</v>
      </c>
      <c r="BZ239" s="14" t="s">
        <v>36</v>
      </c>
      <c r="CA239" s="14" t="s">
        <v>35</v>
      </c>
      <c r="CB239" s="14" t="s">
        <v>35</v>
      </c>
      <c r="CC239" s="14">
        <v>0</v>
      </c>
      <c r="CD239" s="14">
        <v>0</v>
      </c>
      <c r="CE239" s="14">
        <v>0</v>
      </c>
      <c r="CF239" s="14">
        <v>0</v>
      </c>
      <c r="CG239" s="14">
        <v>0</v>
      </c>
      <c r="CH239" s="14">
        <v>0</v>
      </c>
      <c r="CI239" s="14">
        <v>0</v>
      </c>
      <c r="CJ239" s="14">
        <f>INDEX('Monthy Targets'!AC:AC,(MATCH(FY2019_ALL_Targets!$B:$B,'Monthy Targets'!$B:$B,0)))</f>
        <v>0</v>
      </c>
      <c r="CK239" s="14">
        <f>INDEX('Monthy Targets'!AD:AD,(MATCH(FY2019_ALL_Targets!$B:$B,'Monthy Targets'!$B:$B,0)))</f>
        <v>0</v>
      </c>
      <c r="CL239" s="14">
        <f>INDEX('Monthy Targets'!AE:AE,(MATCH(FY2019_ALL_Targets!$B:$B,'Monthy Targets'!$B:$B,0)))</f>
        <v>0</v>
      </c>
      <c r="CM239" s="14">
        <f>INDEX('Monthy Targets'!AF:AF,(MATCH(FY2019_ALL_Targets!$B:$B,'Monthy Targets'!$B:$B,0)))</f>
        <v>0</v>
      </c>
      <c r="CN239" s="14">
        <f>INDEX('Monthy Targets'!AG:AG,(MATCH(FY2019_ALL_Targets!$B:$B,'Monthy Targets'!$B:$B,0)))</f>
        <v>0</v>
      </c>
      <c r="CO239" s="14">
        <v>0.87</v>
      </c>
      <c r="CP239" s="14">
        <v>0.87</v>
      </c>
      <c r="CQ239" s="14">
        <v>0.87</v>
      </c>
      <c r="CR239" s="14">
        <v>0.87</v>
      </c>
      <c r="CS239" s="14">
        <v>0.87</v>
      </c>
      <c r="CT239" s="14">
        <v>0</v>
      </c>
      <c r="CU239" s="14">
        <v>0.87</v>
      </c>
      <c r="CV239" s="14">
        <v>0.87</v>
      </c>
      <c r="CW239" s="14">
        <v>0</v>
      </c>
      <c r="CX239" s="14">
        <v>0.85</v>
      </c>
      <c r="CY239" s="14">
        <v>0.85</v>
      </c>
      <c r="CZ239" s="14">
        <v>0.85</v>
      </c>
      <c r="DA239" s="14">
        <f>IF('QIPP Scorecard'!$AA$1=4,IF(FY2019_ALL_Targets!$BU239="Yes",INDEX('Final Comp Values'!$BN:$BN,MATCH(FY2019_ALL_Targets!$A239,'Final Comp Values'!$B:$B,0)),IF($BU239="Min Data",0,0)),0)</f>
        <v>0.85</v>
      </c>
      <c r="DB239" s="14">
        <f>IF('QIPP Scorecard'!$AA$1=4,IF(FY2019_ALL_Targets!$BV239="Yes",INDEX('Final Comp Values'!$BN:$BN,MATCH(FY2019_ALL_Targets!$A239,'Final Comp Values'!$B:$B,0)),IF($BV239="Min Data",0,0)),0)</f>
        <v>0</v>
      </c>
      <c r="DC239" s="14">
        <f>IF('QIPP Scorecard'!$AA$1=4,IF(FY2019_ALL_Targets!$BW239="Yes",INDEX('Final Comp Values'!$BN:$BN,MATCH(FY2019_ALL_Targets!$A239,'Final Comp Values'!$B:$B,0)),IF(CI239="Min Data",0,0)),0)</f>
        <v>0.85</v>
      </c>
      <c r="DD239" s="14">
        <f>IF('QIPP Scorecard'!$AA$1=4,IF(FY2019_ALL_Targets!$BX239="Yes",INDEX('Final Comp Values'!$BN:$BN,MATCH(FY2019_ALL_Targets!$A239,'Final Comp Values'!$B:$B,0)),IF($BX239="Min Data",0,0)),0)</f>
        <v>0.85</v>
      </c>
      <c r="DE239" s="14">
        <v>1.62</v>
      </c>
      <c r="DF239" s="14">
        <v>1.62</v>
      </c>
      <c r="DG239" s="14">
        <v>1.62</v>
      </c>
      <c r="DH239" s="14">
        <v>1.62</v>
      </c>
      <c r="DI239" s="14">
        <v>1.62</v>
      </c>
      <c r="DJ239" s="14">
        <v>0</v>
      </c>
      <c r="DK239" s="14">
        <v>1.62</v>
      </c>
      <c r="DL239" s="14">
        <v>1.62</v>
      </c>
      <c r="DM239" s="14">
        <v>0</v>
      </c>
      <c r="DN239" s="14">
        <v>1.58</v>
      </c>
      <c r="DO239" s="14">
        <v>1.58</v>
      </c>
      <c r="DP239" s="14">
        <v>0</v>
      </c>
      <c r="DQ239" s="14">
        <f>IF('QIPP Scorecard'!$AA$1=4,IF(FY2019_ALL_Targets!$BY239="Yes",INDEX('Final Comp Values'!$BK:$BK,MATCH(FY2019_ALL_Targets!$A239,'Final Comp Values'!$B:$B,0)),IF($BY239="Min Data",0,0)),0)</f>
        <v>1.58</v>
      </c>
      <c r="DR239" s="14">
        <f>IF('QIPP Scorecard'!$AA$1=4,IF(FY2019_ALL_Targets!$BZ239="Yes",INDEX('Final Comp Values'!$BO:$BO,MATCH(FY2019_ALL_Targets!$A239,'Final Comp Values'!$B:$B,0)),IF($BZ239="Min Data",0,0)),0)</f>
        <v>0</v>
      </c>
      <c r="DS239" s="14">
        <f>IF('QIPP Scorecard'!$AA$1=4,IF(FY2019_ALL_Targets!$CA239="Yes",INDEX('Final Comp Values'!$BO:$BO,MATCH(FY2019_ALL_Targets!$A239,'Final Comp Values'!$B:$B,0)),IF($CA239="Min Data",0,0)),0)</f>
        <v>1.58</v>
      </c>
      <c r="DT239" s="14">
        <f>IF('QIPP Scorecard'!$AA$1=4,IF(FY2019_ALL_Targets!$CB239="Yes",INDEX('Final Comp Values'!$BO:$BO,MATCH(FY2019_ALL_Targets!$A239,'Final Comp Values'!$B:$B,0)),IF($CB239="Min Data",0,0)),0)</f>
        <v>1.58</v>
      </c>
      <c r="DU239" s="14">
        <v>1</v>
      </c>
      <c r="DV239" s="14">
        <v>0.85</v>
      </c>
      <c r="DW239" s="14">
        <v>0.71</v>
      </c>
      <c r="DX239" s="14">
        <v>0.88</v>
      </c>
      <c r="DY239" s="12">
        <f t="shared" si="16"/>
        <v>1</v>
      </c>
      <c r="DZ239" s="12">
        <f t="shared" si="17"/>
        <v>1</v>
      </c>
      <c r="EA239" s="12">
        <f t="shared" si="18"/>
        <v>0</v>
      </c>
      <c r="EB239" s="12">
        <f t="shared" si="19"/>
        <v>3</v>
      </c>
    </row>
    <row r="240" spans="1:132" x14ac:dyDescent="0.25">
      <c r="A240" s="297">
        <v>4811</v>
      </c>
      <c r="B240" s="347">
        <v>675423</v>
      </c>
      <c r="C240" s="297">
        <v>1026516</v>
      </c>
      <c r="D240" s="14">
        <v>1326436189</v>
      </c>
      <c r="E240" s="26" t="s">
        <v>930</v>
      </c>
      <c r="F240" s="26" t="str">
        <f>INDEX('Mar - Aug'!X:X,MATCH(A240,'Mar - Aug'!B:B,0))</f>
        <v>Harris</v>
      </c>
      <c r="G240" s="26" t="s">
        <v>3016</v>
      </c>
      <c r="H240" s="26"/>
      <c r="I240" s="26" t="str">
        <f t="shared" si="15"/>
        <v/>
      </c>
      <c r="J240" s="299" t="s">
        <v>597</v>
      </c>
      <c r="K240" s="299" t="s">
        <v>982</v>
      </c>
      <c r="L240" s="299" t="s">
        <v>598</v>
      </c>
      <c r="M240" s="13">
        <v>5.3763500000000002E-3</v>
      </c>
      <c r="N240" s="13">
        <v>8.764943E-2</v>
      </c>
      <c r="O240" s="13">
        <v>0</v>
      </c>
      <c r="P240" s="13">
        <v>0.08</v>
      </c>
      <c r="Q240" s="13">
        <v>3.3690650000000003E-2</v>
      </c>
      <c r="R240" s="13">
        <v>5.5747400000000003E-2</v>
      </c>
      <c r="S240" s="13">
        <v>3.7344499999999998E-3</v>
      </c>
      <c r="T240" s="13">
        <v>0.15247816</v>
      </c>
      <c r="U240" s="13">
        <v>3.3690650000000003E-2</v>
      </c>
      <c r="V240" s="13">
        <v>8.6159389690000004E-2</v>
      </c>
      <c r="W240" s="13">
        <v>3.7344499999999998E-3</v>
      </c>
      <c r="X240" s="13">
        <v>0.15247816</v>
      </c>
      <c r="Y240" s="13">
        <v>3.3690650000000003E-2</v>
      </c>
      <c r="Z240" s="13">
        <v>8.3266958500000002E-2</v>
      </c>
      <c r="AA240" s="13">
        <v>3.7344499999999998E-3</v>
      </c>
      <c r="AB240" s="13">
        <v>0.15247816</v>
      </c>
      <c r="AC240" s="13">
        <v>3.3690650000000003E-2</v>
      </c>
      <c r="AD240" s="13">
        <v>8.4669349379999995E-2</v>
      </c>
      <c r="AE240" s="13">
        <v>3.7344499999999998E-3</v>
      </c>
      <c r="AF240" s="13">
        <v>0.15247816</v>
      </c>
      <c r="AG240" s="13">
        <v>3.3690650000000003E-2</v>
      </c>
      <c r="AH240" s="13">
        <v>7.8884487000000003E-2</v>
      </c>
      <c r="AI240" s="13">
        <v>3.7344499999999998E-3</v>
      </c>
      <c r="AJ240" s="13">
        <v>0.15247816</v>
      </c>
      <c r="AK240" s="13">
        <v>3.3690650000000003E-2</v>
      </c>
      <c r="AL240" s="13">
        <v>8.3179309069999999E-2</v>
      </c>
      <c r="AM240" s="13">
        <v>3.7344499999999998E-3</v>
      </c>
      <c r="AN240" s="13">
        <v>0.15247816</v>
      </c>
      <c r="AO240" s="13">
        <v>3.3690650000000003E-2</v>
      </c>
      <c r="AP240" s="13">
        <v>7.4502015500000004E-2</v>
      </c>
      <c r="AQ240" s="13">
        <v>3.7344499999999998E-3</v>
      </c>
      <c r="AR240" s="13">
        <v>0.15247816</v>
      </c>
      <c r="AS240" s="13">
        <v>3.3690650000000003E-2</v>
      </c>
      <c r="AT240" s="13">
        <v>8.1513969899999997E-2</v>
      </c>
      <c r="AU240" s="13">
        <v>3.7344499999999998E-3</v>
      </c>
      <c r="AV240" s="13">
        <v>0.15247816</v>
      </c>
      <c r="AW240" s="13">
        <v>3.3690650000000003E-2</v>
      </c>
      <c r="AX240" s="13">
        <v>7.0119544000000006E-2</v>
      </c>
      <c r="AY240" s="13">
        <v>3.7344499999999998E-3</v>
      </c>
      <c r="AZ240" s="13">
        <v>0.15247816</v>
      </c>
      <c r="BA240" s="86">
        <v>1.13636363636364E-2</v>
      </c>
      <c r="BB240" s="86">
        <v>4.2857142857142899E-2</v>
      </c>
      <c r="BC240" s="13">
        <v>0</v>
      </c>
      <c r="BD240" s="13">
        <v>0.151898734177215</v>
      </c>
      <c r="BE240" s="14">
        <v>2.2471910112359599E-2</v>
      </c>
      <c r="BF240" s="14">
        <v>7.2463768115942004E-2</v>
      </c>
      <c r="BG240" s="14">
        <v>0</v>
      </c>
      <c r="BH240" s="14">
        <v>0.115384615384615</v>
      </c>
      <c r="BI240" s="14">
        <v>2.2471910112359599E-2</v>
      </c>
      <c r="BJ240" s="14">
        <v>4.7619047619047603E-2</v>
      </c>
      <c r="BK240" s="14">
        <v>0</v>
      </c>
      <c r="BL240" s="430">
        <v>0.13580246913580199</v>
      </c>
      <c r="BM240" s="14">
        <v>2.53164556962025E-2</v>
      </c>
      <c r="BN240" s="14">
        <v>4.91803278688525E-2</v>
      </c>
      <c r="BO240" s="14">
        <v>0</v>
      </c>
      <c r="BP240" s="14">
        <v>0.108108108108108</v>
      </c>
      <c r="BQ240" s="86">
        <v>2.53164556962025E-2</v>
      </c>
      <c r="BR240" s="86">
        <v>4.91803278688525E-2</v>
      </c>
      <c r="BS240" s="86">
        <v>0</v>
      </c>
      <c r="BT240" s="86">
        <v>0.108108108108108</v>
      </c>
      <c r="BU240" s="14" t="s">
        <v>35</v>
      </c>
      <c r="BV240" s="14" t="s">
        <v>35</v>
      </c>
      <c r="BW240" s="14" t="s">
        <v>35</v>
      </c>
      <c r="BX240" s="14" t="s">
        <v>35</v>
      </c>
      <c r="BY240" s="14" t="s">
        <v>35</v>
      </c>
      <c r="BZ240" s="14" t="s">
        <v>35</v>
      </c>
      <c r="CA240" s="14" t="s">
        <v>35</v>
      </c>
      <c r="CB240" s="14" t="s">
        <v>35</v>
      </c>
      <c r="CC240" s="14">
        <v>8.67</v>
      </c>
      <c r="CD240" s="14">
        <v>8.67</v>
      </c>
      <c r="CE240" s="14">
        <v>8.67</v>
      </c>
      <c r="CF240" s="14">
        <v>8.67</v>
      </c>
      <c r="CG240" s="14">
        <v>8.67</v>
      </c>
      <c r="CH240" s="14">
        <v>8.67</v>
      </c>
      <c r="CI240" s="14">
        <v>8.6</v>
      </c>
      <c r="CJ240" s="14">
        <f>INDEX('Monthy Targets'!AC:AC,(MATCH(FY2019_ALL_Targets!$B:$B,'Monthy Targets'!$B:$B,0)))</f>
        <v>8.57</v>
      </c>
      <c r="CK240" s="14">
        <f>INDEX('Monthy Targets'!AD:AD,(MATCH(FY2019_ALL_Targets!$B:$B,'Monthy Targets'!$B:$B,0)))</f>
        <v>8.57</v>
      </c>
      <c r="CL240" s="14">
        <f>INDEX('Monthy Targets'!AE:AE,(MATCH(FY2019_ALL_Targets!$B:$B,'Monthy Targets'!$B:$B,0)))</f>
        <v>8.57</v>
      </c>
      <c r="CM240" s="14">
        <f>INDEX('Monthy Targets'!AF:AF,(MATCH(FY2019_ALL_Targets!$B:$B,'Monthy Targets'!$B:$B,0)))</f>
        <v>8.57</v>
      </c>
      <c r="CN240" s="14">
        <f>INDEX('Monthy Targets'!AG:AG,(MATCH(FY2019_ALL_Targets!$B:$B,'Monthy Targets'!$B:$B,0)))</f>
        <v>8.57</v>
      </c>
      <c r="CO240" s="14">
        <v>0.59</v>
      </c>
      <c r="CP240" s="14">
        <v>0.59</v>
      </c>
      <c r="CQ240" s="14">
        <v>0.59</v>
      </c>
      <c r="CR240" s="14">
        <v>0.59</v>
      </c>
      <c r="CS240" s="14">
        <v>0.59</v>
      </c>
      <c r="CT240" s="14">
        <v>0.59</v>
      </c>
      <c r="CU240" s="14">
        <v>0.59</v>
      </c>
      <c r="CV240" s="14">
        <v>0.59</v>
      </c>
      <c r="CW240" s="14">
        <v>0.57999999999999996</v>
      </c>
      <c r="CX240" s="14">
        <v>0.57999999999999996</v>
      </c>
      <c r="CY240" s="14">
        <v>0.57999999999999996</v>
      </c>
      <c r="CZ240" s="14">
        <v>0.57999999999999996</v>
      </c>
      <c r="DA240" s="14">
        <f>IF('QIPP Scorecard'!$AA$1=4,IF(FY2019_ALL_Targets!$BU240="Yes",INDEX('Final Comp Values'!$BN:$BN,MATCH(FY2019_ALL_Targets!$A240,'Final Comp Values'!$B:$B,0)),IF($BU240="Min Data",0,0)),0)</f>
        <v>0.57999999999999996</v>
      </c>
      <c r="DB240" s="14">
        <f>IF('QIPP Scorecard'!$AA$1=4,IF(FY2019_ALL_Targets!$BV240="Yes",INDEX('Final Comp Values'!$BN:$BN,MATCH(FY2019_ALL_Targets!$A240,'Final Comp Values'!$B:$B,0)),IF($BV240="Min Data",0,0)),0)</f>
        <v>0.57999999999999996</v>
      </c>
      <c r="DC240" s="14">
        <f>IF('QIPP Scorecard'!$AA$1=4,IF(FY2019_ALL_Targets!$BW240="Yes",INDEX('Final Comp Values'!$BN:$BN,MATCH(FY2019_ALL_Targets!$A240,'Final Comp Values'!$B:$B,0)),IF(CI240="Min Data",0,0)),0)</f>
        <v>0.57999999999999996</v>
      </c>
      <c r="DD240" s="14">
        <f>IF('QIPP Scorecard'!$AA$1=4,IF(FY2019_ALL_Targets!$BX240="Yes",INDEX('Final Comp Values'!$BN:$BN,MATCH(FY2019_ALL_Targets!$A240,'Final Comp Values'!$B:$B,0)),IF($BX240="Min Data",0,0)),0)</f>
        <v>0.57999999999999996</v>
      </c>
      <c r="DE240" s="14">
        <v>1.0900000000000001</v>
      </c>
      <c r="DF240" s="14">
        <v>1.0900000000000001</v>
      </c>
      <c r="DG240" s="14">
        <v>1.0900000000000001</v>
      </c>
      <c r="DH240" s="14">
        <v>1.0900000000000001</v>
      </c>
      <c r="DI240" s="14">
        <v>1.0900000000000001</v>
      </c>
      <c r="DJ240" s="14">
        <v>1.0900000000000001</v>
      </c>
      <c r="DK240" s="14">
        <v>1.0900000000000001</v>
      </c>
      <c r="DL240" s="14">
        <v>1.0900000000000001</v>
      </c>
      <c r="DM240" s="14">
        <v>1.08</v>
      </c>
      <c r="DN240" s="14">
        <v>1.08</v>
      </c>
      <c r="DO240" s="14">
        <v>1.08</v>
      </c>
      <c r="DP240" s="14">
        <v>1.08</v>
      </c>
      <c r="DQ240" s="14">
        <f>IF('QIPP Scorecard'!$AA$1=4,IF(FY2019_ALL_Targets!$BY240="Yes",INDEX('Final Comp Values'!$BK:$BK,MATCH(FY2019_ALL_Targets!$A240,'Final Comp Values'!$B:$B,0)),IF($BY240="Min Data",0,0)),0)</f>
        <v>1.08</v>
      </c>
      <c r="DR240" s="14">
        <f>IF('QIPP Scorecard'!$AA$1=4,IF(FY2019_ALL_Targets!$BZ240="Yes",INDEX('Final Comp Values'!$BO:$BO,MATCH(FY2019_ALL_Targets!$A240,'Final Comp Values'!$B:$B,0)),IF($BZ240="Min Data",0,0)),0)</f>
        <v>1.08</v>
      </c>
      <c r="DS240" s="14">
        <f>IF('QIPP Scorecard'!$AA$1=4,IF(FY2019_ALL_Targets!$CA240="Yes",INDEX('Final Comp Values'!$BO:$BO,MATCH(FY2019_ALL_Targets!$A240,'Final Comp Values'!$B:$B,0)),IF($CA240="Min Data",0,0)),0)</f>
        <v>1.08</v>
      </c>
      <c r="DT240" s="14">
        <f>IF('QIPP Scorecard'!$AA$1=4,IF(FY2019_ALL_Targets!$CB240="Yes",INDEX('Final Comp Values'!$BO:$BO,MATCH(FY2019_ALL_Targets!$A240,'Final Comp Values'!$B:$B,0)),IF($CB240="Min Data",0,0)),0)</f>
        <v>1.08</v>
      </c>
      <c r="DU240" s="14">
        <v>1.54</v>
      </c>
      <c r="DV240" s="14">
        <v>1.74</v>
      </c>
      <c r="DW240" s="14">
        <v>1.81</v>
      </c>
      <c r="DX240" s="14">
        <v>1.78</v>
      </c>
      <c r="DY240" s="12">
        <f t="shared" si="16"/>
        <v>0</v>
      </c>
      <c r="DZ240" s="12">
        <f t="shared" si="17"/>
        <v>0</v>
      </c>
      <c r="EA240" s="12">
        <f t="shared" si="18"/>
        <v>0</v>
      </c>
      <c r="EB240" s="12">
        <f t="shared" si="19"/>
        <v>0</v>
      </c>
    </row>
    <row r="241" spans="1:132" x14ac:dyDescent="0.25">
      <c r="A241" s="297">
        <v>5079</v>
      </c>
      <c r="B241" s="347">
        <v>675424</v>
      </c>
      <c r="C241" s="297">
        <v>1021254</v>
      </c>
      <c r="D241" s="14">
        <v>1780124594</v>
      </c>
      <c r="E241" s="26" t="s">
        <v>939</v>
      </c>
      <c r="F241" s="26" t="str">
        <f>INDEX('Mar - Aug'!X:X,MATCH(A241,'Mar - Aug'!B:B,0))</f>
        <v>MRSA Northeast</v>
      </c>
      <c r="G241" s="26" t="s">
        <v>3055</v>
      </c>
      <c r="H241" s="26"/>
      <c r="I241" s="26" t="str">
        <f t="shared" si="15"/>
        <v/>
      </c>
      <c r="J241" s="299" t="s">
        <v>663</v>
      </c>
      <c r="K241" s="299" t="s">
        <v>938</v>
      </c>
      <c r="L241" s="299" t="s">
        <v>664</v>
      </c>
      <c r="M241" s="13">
        <v>2.1978029999999999E-2</v>
      </c>
      <c r="N241" s="13">
        <v>3.3333349999999998E-2</v>
      </c>
      <c r="O241" s="13">
        <v>0</v>
      </c>
      <c r="P241" s="13">
        <v>8.4848499999999993E-2</v>
      </c>
      <c r="Q241" s="13">
        <v>3.3690650000000003E-2</v>
      </c>
      <c r="R241" s="13">
        <v>5.5747400000000003E-2</v>
      </c>
      <c r="S241" s="13">
        <v>3.7344499999999998E-3</v>
      </c>
      <c r="T241" s="13">
        <v>0.15247816</v>
      </c>
      <c r="U241" s="13">
        <v>3.3690650000000003E-2</v>
      </c>
      <c r="V241" s="13">
        <v>5.5747400000000003E-2</v>
      </c>
      <c r="W241" s="13">
        <v>3.7344499999999998E-3</v>
      </c>
      <c r="X241" s="13">
        <v>0.15247816</v>
      </c>
      <c r="Y241" s="13">
        <v>3.3690650000000003E-2</v>
      </c>
      <c r="Z241" s="13">
        <v>5.5747400000000003E-2</v>
      </c>
      <c r="AA241" s="13">
        <v>3.7344499999999998E-3</v>
      </c>
      <c r="AB241" s="13">
        <v>0.15247816</v>
      </c>
      <c r="AC241" s="13">
        <v>3.3690650000000003E-2</v>
      </c>
      <c r="AD241" s="13">
        <v>5.5747400000000003E-2</v>
      </c>
      <c r="AE241" s="13">
        <v>3.7344499999999998E-3</v>
      </c>
      <c r="AF241" s="13">
        <v>0.15247816</v>
      </c>
      <c r="AG241" s="13">
        <v>3.3690650000000003E-2</v>
      </c>
      <c r="AH241" s="13">
        <v>5.5747400000000003E-2</v>
      </c>
      <c r="AI241" s="13">
        <v>3.7344499999999998E-3</v>
      </c>
      <c r="AJ241" s="13">
        <v>0.15247816</v>
      </c>
      <c r="AK241" s="13">
        <v>3.3690650000000003E-2</v>
      </c>
      <c r="AL241" s="13">
        <v>5.5747400000000003E-2</v>
      </c>
      <c r="AM241" s="13">
        <v>3.7344499999999998E-3</v>
      </c>
      <c r="AN241" s="13">
        <v>0.15247816</v>
      </c>
      <c r="AO241" s="13">
        <v>3.3690650000000003E-2</v>
      </c>
      <c r="AP241" s="13">
        <v>5.5747400000000003E-2</v>
      </c>
      <c r="AQ241" s="13">
        <v>3.7344499999999998E-3</v>
      </c>
      <c r="AR241" s="13">
        <v>0.15247816</v>
      </c>
      <c r="AS241" s="13">
        <v>3.3690650000000003E-2</v>
      </c>
      <c r="AT241" s="13">
        <v>5.5747400000000003E-2</v>
      </c>
      <c r="AU241" s="13">
        <v>3.7344499999999998E-3</v>
      </c>
      <c r="AV241" s="13">
        <v>0.15247816</v>
      </c>
      <c r="AW241" s="13">
        <v>3.3690650000000003E-2</v>
      </c>
      <c r="AX241" s="13">
        <v>5.5747400000000003E-2</v>
      </c>
      <c r="AY241" s="13">
        <v>3.7344499999999998E-3</v>
      </c>
      <c r="AZ241" s="13">
        <v>0.15247816</v>
      </c>
      <c r="BA241" s="86">
        <v>0</v>
      </c>
      <c r="BB241" s="86">
        <v>4.1666666666666699E-2</v>
      </c>
      <c r="BC241" s="13">
        <v>0</v>
      </c>
      <c r="BD241" s="13">
        <v>2.6315789473684199E-2</v>
      </c>
      <c r="BE241" s="14">
        <v>2.0833333333333301E-2</v>
      </c>
      <c r="BF241" s="14">
        <v>0</v>
      </c>
      <c r="BG241" s="14">
        <v>0</v>
      </c>
      <c r="BH241" s="14">
        <v>6.3829787234042507E-2</v>
      </c>
      <c r="BI241" s="14">
        <v>0</v>
      </c>
      <c r="BJ241" s="14">
        <v>0</v>
      </c>
      <c r="BK241" s="14">
        <v>0</v>
      </c>
      <c r="BL241" s="430">
        <v>4.1666666666666699E-2</v>
      </c>
      <c r="BM241" s="14">
        <v>0</v>
      </c>
      <c r="BN241" s="14">
        <v>0</v>
      </c>
      <c r="BO241" s="14">
        <v>0</v>
      </c>
      <c r="BP241" s="14">
        <v>4.1666666666666699E-2</v>
      </c>
      <c r="BQ241" s="86">
        <v>0</v>
      </c>
      <c r="BR241" s="86">
        <v>0</v>
      </c>
      <c r="BS241" s="86">
        <v>0</v>
      </c>
      <c r="BT241" s="86">
        <v>4.1666666666666699E-2</v>
      </c>
      <c r="BU241" s="14" t="s">
        <v>35</v>
      </c>
      <c r="BV241" s="14" t="s">
        <v>35</v>
      </c>
      <c r="BW241" s="14" t="s">
        <v>35</v>
      </c>
      <c r="BX241" s="14" t="s">
        <v>35</v>
      </c>
      <c r="BY241" s="14" t="s">
        <v>35</v>
      </c>
      <c r="BZ241" s="14" t="s">
        <v>35</v>
      </c>
      <c r="CA241" s="14" t="s">
        <v>35</v>
      </c>
      <c r="CB241" s="14" t="s">
        <v>35</v>
      </c>
      <c r="CC241" s="14">
        <v>4.49</v>
      </c>
      <c r="CD241" s="14">
        <v>4.49</v>
      </c>
      <c r="CE241" s="14">
        <v>4.49</v>
      </c>
      <c r="CF241" s="14">
        <v>4.49</v>
      </c>
      <c r="CG241" s="14">
        <v>4.49</v>
      </c>
      <c r="CH241" s="14">
        <v>4.49</v>
      </c>
      <c r="CI241" s="14">
        <v>4.6500000000000004</v>
      </c>
      <c r="CJ241" s="14">
        <f>INDEX('Monthy Targets'!AC:AC,(MATCH(FY2019_ALL_Targets!$B:$B,'Monthy Targets'!$B:$B,0)))</f>
        <v>4.63</v>
      </c>
      <c r="CK241" s="14">
        <f>INDEX('Monthy Targets'!AD:AD,(MATCH(FY2019_ALL_Targets!$B:$B,'Monthy Targets'!$B:$B,0)))</f>
        <v>4.63</v>
      </c>
      <c r="CL241" s="14">
        <f>INDEX('Monthy Targets'!AE:AE,(MATCH(FY2019_ALL_Targets!$B:$B,'Monthy Targets'!$B:$B,0)))</f>
        <v>4.63</v>
      </c>
      <c r="CM241" s="14">
        <f>INDEX('Monthy Targets'!AF:AF,(MATCH(FY2019_ALL_Targets!$B:$B,'Monthy Targets'!$B:$B,0)))</f>
        <v>4.63</v>
      </c>
      <c r="CN241" s="14">
        <f>INDEX('Monthy Targets'!AG:AG,(MATCH(FY2019_ALL_Targets!$B:$B,'Monthy Targets'!$B:$B,0)))</f>
        <v>4.63</v>
      </c>
      <c r="CO241" s="14">
        <v>0.3</v>
      </c>
      <c r="CP241" s="14">
        <v>0.3</v>
      </c>
      <c r="CQ241" s="14">
        <v>0.3</v>
      </c>
      <c r="CR241" s="14">
        <v>0.3</v>
      </c>
      <c r="CS241" s="14">
        <v>0.3</v>
      </c>
      <c r="CT241" s="14">
        <v>0.3</v>
      </c>
      <c r="CU241" s="14">
        <v>0.3</v>
      </c>
      <c r="CV241" s="14">
        <v>0.3</v>
      </c>
      <c r="CW241" s="14">
        <v>0.32</v>
      </c>
      <c r="CX241" s="14">
        <v>0.32</v>
      </c>
      <c r="CY241" s="14">
        <v>0.32</v>
      </c>
      <c r="CZ241" s="14">
        <v>0.32</v>
      </c>
      <c r="DA241" s="14">
        <f>IF('QIPP Scorecard'!$AA$1=4,IF(FY2019_ALL_Targets!$BU241="Yes",INDEX('Final Comp Values'!$BN:$BN,MATCH(FY2019_ALL_Targets!$A241,'Final Comp Values'!$B:$B,0)),IF($BU241="Min Data",0,0)),0)</f>
        <v>0.32</v>
      </c>
      <c r="DB241" s="14">
        <f>IF('QIPP Scorecard'!$AA$1=4,IF(FY2019_ALL_Targets!$BV241="Yes",INDEX('Final Comp Values'!$BN:$BN,MATCH(FY2019_ALL_Targets!$A241,'Final Comp Values'!$B:$B,0)),IF($BV241="Min Data",0,0)),0)</f>
        <v>0.32</v>
      </c>
      <c r="DC241" s="14">
        <f>IF('QIPP Scorecard'!$AA$1=4,IF(FY2019_ALL_Targets!$BW241="Yes",INDEX('Final Comp Values'!$BN:$BN,MATCH(FY2019_ALL_Targets!$A241,'Final Comp Values'!$B:$B,0)),IF(CI241="Min Data",0,0)),0)</f>
        <v>0.32</v>
      </c>
      <c r="DD241" s="14">
        <f>IF('QIPP Scorecard'!$AA$1=4,IF(FY2019_ALL_Targets!$BX241="Yes",INDEX('Final Comp Values'!$BN:$BN,MATCH(FY2019_ALL_Targets!$A241,'Final Comp Values'!$B:$B,0)),IF($BX241="Min Data",0,0)),0)</f>
        <v>0.32</v>
      </c>
      <c r="DE241" s="14">
        <v>0.56999999999999995</v>
      </c>
      <c r="DF241" s="14">
        <v>0.56999999999999995</v>
      </c>
      <c r="DG241" s="14">
        <v>0.56999999999999995</v>
      </c>
      <c r="DH241" s="14">
        <v>0.56999999999999995</v>
      </c>
      <c r="DI241" s="14">
        <v>0.56999999999999995</v>
      </c>
      <c r="DJ241" s="14">
        <v>0.56999999999999995</v>
      </c>
      <c r="DK241" s="14">
        <v>0.56999999999999995</v>
      </c>
      <c r="DL241" s="14">
        <v>0.56999999999999995</v>
      </c>
      <c r="DM241" s="14">
        <v>0.59</v>
      </c>
      <c r="DN241" s="14">
        <v>0.59</v>
      </c>
      <c r="DO241" s="14">
        <v>0.59</v>
      </c>
      <c r="DP241" s="14">
        <v>0.59</v>
      </c>
      <c r="DQ241" s="14">
        <f>IF('QIPP Scorecard'!$AA$1=4,IF(FY2019_ALL_Targets!$BY241="Yes",INDEX('Final Comp Values'!$BK:$BK,MATCH(FY2019_ALL_Targets!$A241,'Final Comp Values'!$B:$B,0)),IF($BY241="Min Data",0,0)),0)</f>
        <v>0.59</v>
      </c>
      <c r="DR241" s="14">
        <f>IF('QIPP Scorecard'!$AA$1=4,IF(FY2019_ALL_Targets!$BZ241="Yes",INDEX('Final Comp Values'!$BO:$BO,MATCH(FY2019_ALL_Targets!$A241,'Final Comp Values'!$B:$B,0)),IF($BZ241="Min Data",0,0)),0)</f>
        <v>0.59</v>
      </c>
      <c r="DS241" s="14">
        <f>IF('QIPP Scorecard'!$AA$1=4,IF(FY2019_ALL_Targets!$CA241="Yes",INDEX('Final Comp Values'!$BO:$BO,MATCH(FY2019_ALL_Targets!$A241,'Final Comp Values'!$B:$B,0)),IF($CA241="Min Data",0,0)),0)</f>
        <v>0.59</v>
      </c>
      <c r="DT241" s="14">
        <f>IF('QIPP Scorecard'!$AA$1=4,IF(FY2019_ALL_Targets!$CB241="Yes",INDEX('Final Comp Values'!$BO:$BO,MATCH(FY2019_ALL_Targets!$A241,'Final Comp Values'!$B:$B,0)),IF($CB241="Min Data",0,0)),0)</f>
        <v>0.59</v>
      </c>
      <c r="DU241" s="14">
        <v>0.8</v>
      </c>
      <c r="DV241" s="14">
        <v>0.9</v>
      </c>
      <c r="DW241" s="14">
        <v>0.94</v>
      </c>
      <c r="DX241" s="14">
        <v>0.92</v>
      </c>
      <c r="DY241" s="12">
        <f t="shared" si="16"/>
        <v>0</v>
      </c>
      <c r="DZ241" s="12">
        <f t="shared" si="17"/>
        <v>0</v>
      </c>
      <c r="EA241" s="12">
        <f t="shared" si="18"/>
        <v>0</v>
      </c>
      <c r="EB241" s="12">
        <f t="shared" si="19"/>
        <v>0</v>
      </c>
    </row>
    <row r="242" spans="1:132" x14ac:dyDescent="0.25">
      <c r="A242" s="297">
        <v>4737</v>
      </c>
      <c r="B242" s="347">
        <v>675428</v>
      </c>
      <c r="C242" s="297">
        <v>1026578</v>
      </c>
      <c r="D242" s="14">
        <v>1831210103</v>
      </c>
      <c r="E242" s="26" t="s">
        <v>920</v>
      </c>
      <c r="F242" s="26" t="str">
        <f>INDEX('Mar - Aug'!X:X,MATCH(A242,'Mar - Aug'!B:B,0))</f>
        <v>Bexar</v>
      </c>
      <c r="G242" s="26" t="s">
        <v>3032</v>
      </c>
      <c r="H242" s="26"/>
      <c r="I242" s="26" t="str">
        <f t="shared" si="15"/>
        <v/>
      </c>
      <c r="J242" s="299" t="s">
        <v>2326</v>
      </c>
      <c r="K242" s="299" t="s">
        <v>963</v>
      </c>
      <c r="L242" s="299" t="s">
        <v>2327</v>
      </c>
      <c r="M242" s="13">
        <v>1.5503869999999999E-2</v>
      </c>
      <c r="N242" s="13">
        <v>6.1349679999999997E-2</v>
      </c>
      <c r="O242" s="13">
        <v>0</v>
      </c>
      <c r="P242" s="13">
        <v>0.25700933999999998</v>
      </c>
      <c r="Q242" s="13">
        <v>3.3690650000000003E-2</v>
      </c>
      <c r="R242" s="13">
        <v>5.5747400000000003E-2</v>
      </c>
      <c r="S242" s="13">
        <v>3.7344499999999998E-3</v>
      </c>
      <c r="T242" s="13">
        <v>0.15247816</v>
      </c>
      <c r="U242" s="13">
        <v>3.3690650000000003E-2</v>
      </c>
      <c r="V242" s="13">
        <v>6.0306735440000002E-2</v>
      </c>
      <c r="W242" s="13">
        <v>3.7344499999999998E-3</v>
      </c>
      <c r="X242" s="13">
        <v>0.25264018121999998</v>
      </c>
      <c r="Y242" s="13">
        <v>3.3690650000000003E-2</v>
      </c>
      <c r="Z242" s="13">
        <v>5.8282196000000001E-2</v>
      </c>
      <c r="AA242" s="13">
        <v>3.7344499999999998E-3</v>
      </c>
      <c r="AB242" s="13">
        <v>0.244158873</v>
      </c>
      <c r="AC242" s="13">
        <v>3.3690650000000003E-2</v>
      </c>
      <c r="AD242" s="13">
        <v>5.926379088E-2</v>
      </c>
      <c r="AE242" s="13">
        <v>3.7344499999999998E-3</v>
      </c>
      <c r="AF242" s="13">
        <v>0.24827102243999999</v>
      </c>
      <c r="AG242" s="13">
        <v>3.3690650000000003E-2</v>
      </c>
      <c r="AH242" s="13">
        <v>5.5747400000000003E-2</v>
      </c>
      <c r="AI242" s="13">
        <v>3.7344499999999998E-3</v>
      </c>
      <c r="AJ242" s="13">
        <v>0.23130840599999999</v>
      </c>
      <c r="AK242" s="13">
        <v>3.3690650000000003E-2</v>
      </c>
      <c r="AL242" s="13">
        <v>5.8220846319999998E-2</v>
      </c>
      <c r="AM242" s="13">
        <v>3.7344499999999998E-3</v>
      </c>
      <c r="AN242" s="13">
        <v>0.24390186366</v>
      </c>
      <c r="AO242" s="13">
        <v>3.3690650000000003E-2</v>
      </c>
      <c r="AP242" s="13">
        <v>5.5747400000000003E-2</v>
      </c>
      <c r="AQ242" s="13">
        <v>3.7344499999999998E-3</v>
      </c>
      <c r="AR242" s="13">
        <v>0.21845793899999999</v>
      </c>
      <c r="AS242" s="13">
        <v>3.3690650000000003E-2</v>
      </c>
      <c r="AT242" s="13">
        <v>5.7055202399999998E-2</v>
      </c>
      <c r="AU242" s="13">
        <v>3.7344499999999998E-3</v>
      </c>
      <c r="AV242" s="13">
        <v>0.2390186862</v>
      </c>
      <c r="AW242" s="13">
        <v>3.3690650000000003E-2</v>
      </c>
      <c r="AX242" s="13">
        <v>5.5747400000000003E-2</v>
      </c>
      <c r="AY242" s="13">
        <v>3.7344499999999998E-3</v>
      </c>
      <c r="AZ242" s="13">
        <v>0.20560747200000001</v>
      </c>
      <c r="BA242" s="86">
        <v>0</v>
      </c>
      <c r="BB242" s="86">
        <v>3.03030303030303E-2</v>
      </c>
      <c r="BC242" s="13">
        <v>0</v>
      </c>
      <c r="BD242" s="13">
        <v>0.157894736842105</v>
      </c>
      <c r="BE242" s="14">
        <v>1.49253731343284E-2</v>
      </c>
      <c r="BF242" s="14">
        <v>4.5454545454545497E-2</v>
      </c>
      <c r="BG242" s="14">
        <v>0</v>
      </c>
      <c r="BH242" s="14">
        <v>0.148148148148148</v>
      </c>
      <c r="BI242" s="14">
        <v>1.6129032258064498E-2</v>
      </c>
      <c r="BJ242" s="14">
        <v>3.2786885245901599E-2</v>
      </c>
      <c r="BK242" s="14">
        <v>0</v>
      </c>
      <c r="BL242" s="430">
        <v>0.18</v>
      </c>
      <c r="BM242" s="14">
        <v>1.5384615384615399E-2</v>
      </c>
      <c r="BN242" s="14">
        <v>3.1746031746031703E-2</v>
      </c>
      <c r="BO242" s="14">
        <v>0</v>
      </c>
      <c r="BP242" s="14">
        <v>0.230769230769231</v>
      </c>
      <c r="BQ242" s="86">
        <v>1.5384615384615399E-2</v>
      </c>
      <c r="BR242" s="86">
        <v>3.1746031746031703E-2</v>
      </c>
      <c r="BS242" s="86">
        <v>0</v>
      </c>
      <c r="BT242" s="86">
        <v>0.230769230769231</v>
      </c>
      <c r="BU242" s="14" t="s">
        <v>35</v>
      </c>
      <c r="BV242" s="14" t="s">
        <v>35</v>
      </c>
      <c r="BW242" s="14" t="s">
        <v>35</v>
      </c>
      <c r="BX242" s="14" t="s">
        <v>35</v>
      </c>
      <c r="BY242" s="14" t="s">
        <v>35</v>
      </c>
      <c r="BZ242" s="14" t="s">
        <v>35</v>
      </c>
      <c r="CA242" s="14" t="s">
        <v>35</v>
      </c>
      <c r="CB242" s="14" t="s">
        <v>36</v>
      </c>
      <c r="CC242" s="14">
        <v>7.82</v>
      </c>
      <c r="CD242" s="14">
        <v>7.82</v>
      </c>
      <c r="CE242" s="14">
        <v>7.82</v>
      </c>
      <c r="CF242" s="14">
        <v>7.82</v>
      </c>
      <c r="CG242" s="14">
        <v>7.82</v>
      </c>
      <c r="CH242" s="14">
        <v>7.82</v>
      </c>
      <c r="CI242" s="14">
        <v>7.7</v>
      </c>
      <c r="CJ242" s="14">
        <f>INDEX('Monthy Targets'!AC:AC,(MATCH(FY2019_ALL_Targets!$B:$B,'Monthy Targets'!$B:$B,0)))</f>
        <v>7.68</v>
      </c>
      <c r="CK242" s="14">
        <f>INDEX('Monthy Targets'!AD:AD,(MATCH(FY2019_ALL_Targets!$B:$B,'Monthy Targets'!$B:$B,0)))</f>
        <v>7.68</v>
      </c>
      <c r="CL242" s="14">
        <f>INDEX('Monthy Targets'!AE:AE,(MATCH(FY2019_ALL_Targets!$B:$B,'Monthy Targets'!$B:$B,0)))</f>
        <v>7.68</v>
      </c>
      <c r="CM242" s="14">
        <f>INDEX('Monthy Targets'!AF:AF,(MATCH(FY2019_ALL_Targets!$B:$B,'Monthy Targets'!$B:$B,0)))</f>
        <v>7.68</v>
      </c>
      <c r="CN242" s="14">
        <f>INDEX('Monthy Targets'!AG:AG,(MATCH(FY2019_ALL_Targets!$B:$B,'Monthy Targets'!$B:$B,0)))</f>
        <v>7.68</v>
      </c>
      <c r="CO242" s="14">
        <v>0.53</v>
      </c>
      <c r="CP242" s="14">
        <v>0.53</v>
      </c>
      <c r="CQ242" s="14">
        <v>0.53</v>
      </c>
      <c r="CR242" s="14">
        <v>0.53</v>
      </c>
      <c r="CS242" s="14">
        <v>0.53</v>
      </c>
      <c r="CT242" s="14">
        <v>0.53</v>
      </c>
      <c r="CU242" s="14">
        <v>0.53</v>
      </c>
      <c r="CV242" s="14">
        <v>0.53</v>
      </c>
      <c r="CW242" s="14">
        <v>0.52</v>
      </c>
      <c r="CX242" s="14">
        <v>0.52</v>
      </c>
      <c r="CY242" s="14">
        <v>0.52</v>
      </c>
      <c r="CZ242" s="14">
        <v>0.52</v>
      </c>
      <c r="DA242" s="14">
        <f>IF('QIPP Scorecard'!$AA$1=4,IF(FY2019_ALL_Targets!$BU242="Yes",INDEX('Final Comp Values'!$BN:$BN,MATCH(FY2019_ALL_Targets!$A242,'Final Comp Values'!$B:$B,0)),IF($BU242="Min Data",0,0)),0)</f>
        <v>0.52</v>
      </c>
      <c r="DB242" s="14">
        <f>IF('QIPP Scorecard'!$AA$1=4,IF(FY2019_ALL_Targets!$BV242="Yes",INDEX('Final Comp Values'!$BN:$BN,MATCH(FY2019_ALL_Targets!$A242,'Final Comp Values'!$B:$B,0)),IF($BV242="Min Data",0,0)),0)</f>
        <v>0.52</v>
      </c>
      <c r="DC242" s="14">
        <f>IF('QIPP Scorecard'!$AA$1=4,IF(FY2019_ALL_Targets!$BW242="Yes",INDEX('Final Comp Values'!$BN:$BN,MATCH(FY2019_ALL_Targets!$A242,'Final Comp Values'!$B:$B,0)),IF(CI242="Min Data",0,0)),0)</f>
        <v>0.52</v>
      </c>
      <c r="DD242" s="14">
        <f>IF('QIPP Scorecard'!$AA$1=4,IF(FY2019_ALL_Targets!$BX242="Yes",INDEX('Final Comp Values'!$BN:$BN,MATCH(FY2019_ALL_Targets!$A242,'Final Comp Values'!$B:$B,0)),IF($BX242="Min Data",0,0)),0)</f>
        <v>0.52</v>
      </c>
      <c r="DE242" s="14">
        <v>0.98</v>
      </c>
      <c r="DF242" s="14">
        <v>0.98</v>
      </c>
      <c r="DG242" s="14">
        <v>0.98</v>
      </c>
      <c r="DH242" s="14">
        <v>0.98</v>
      </c>
      <c r="DI242" s="14">
        <v>0.98</v>
      </c>
      <c r="DJ242" s="14">
        <v>0.98</v>
      </c>
      <c r="DK242" s="14">
        <v>0.98</v>
      </c>
      <c r="DL242" s="14">
        <v>0.98</v>
      </c>
      <c r="DM242" s="14">
        <v>0.97</v>
      </c>
      <c r="DN242" s="14">
        <v>0.97</v>
      </c>
      <c r="DO242" s="14">
        <v>0.97</v>
      </c>
      <c r="DP242" s="14">
        <v>0.97</v>
      </c>
      <c r="DQ242" s="14">
        <f>IF('QIPP Scorecard'!$AA$1=4,IF(FY2019_ALL_Targets!$BY242="Yes",INDEX('Final Comp Values'!$BK:$BK,MATCH(FY2019_ALL_Targets!$A242,'Final Comp Values'!$B:$B,0)),IF($BY242="Min Data",0,0)),0)</f>
        <v>0.97</v>
      </c>
      <c r="DR242" s="14">
        <f>IF('QIPP Scorecard'!$AA$1=4,IF(FY2019_ALL_Targets!$BZ242="Yes",INDEX('Final Comp Values'!$BO:$BO,MATCH(FY2019_ALL_Targets!$A242,'Final Comp Values'!$B:$B,0)),IF($BZ242="Min Data",0,0)),0)</f>
        <v>0.97</v>
      </c>
      <c r="DS242" s="14">
        <f>IF('QIPP Scorecard'!$AA$1=4,IF(FY2019_ALL_Targets!$CA242="Yes",INDEX('Final Comp Values'!$BO:$BO,MATCH(FY2019_ALL_Targets!$A242,'Final Comp Values'!$B:$B,0)),IF($CA242="Min Data",0,0)),0)</f>
        <v>0.97</v>
      </c>
      <c r="DT242" s="14">
        <f>IF('QIPP Scorecard'!$AA$1=4,IF(FY2019_ALL_Targets!$CB242="Yes",INDEX('Final Comp Values'!$BO:$BO,MATCH(FY2019_ALL_Targets!$A242,'Final Comp Values'!$B:$B,0)),IF($CB242="Min Data",0,0)),0)</f>
        <v>0</v>
      </c>
      <c r="DU242" s="14">
        <v>1.39</v>
      </c>
      <c r="DV242" s="14">
        <v>1.57</v>
      </c>
      <c r="DW242" s="14">
        <v>1.64</v>
      </c>
      <c r="DX242" s="14">
        <v>1.49</v>
      </c>
      <c r="DY242" s="12">
        <f t="shared" si="16"/>
        <v>0</v>
      </c>
      <c r="DZ242" s="12">
        <f t="shared" si="17"/>
        <v>1</v>
      </c>
      <c r="EA242" s="12">
        <f t="shared" si="18"/>
        <v>0</v>
      </c>
      <c r="EB242" s="12">
        <f t="shared" si="19"/>
        <v>0</v>
      </c>
    </row>
    <row r="243" spans="1:132" x14ac:dyDescent="0.25">
      <c r="A243" s="297">
        <v>5247</v>
      </c>
      <c r="B243" s="347">
        <v>675434</v>
      </c>
      <c r="C243" s="297">
        <v>1004520</v>
      </c>
      <c r="D243" s="14">
        <v>1588162390</v>
      </c>
      <c r="E243" s="26" t="s">
        <v>940</v>
      </c>
      <c r="F243" s="26" t="str">
        <f>INDEX('Mar - Aug'!X:X,MATCH(A243,'Mar - Aug'!B:B,0))</f>
        <v>Travis</v>
      </c>
      <c r="G243" s="26" t="s">
        <v>3051</v>
      </c>
      <c r="H243" s="26"/>
      <c r="I243" s="26" t="str">
        <f t="shared" si="15"/>
        <v/>
      </c>
      <c r="J243" s="299" t="s">
        <v>2716</v>
      </c>
      <c r="K243" s="299" t="s">
        <v>2717</v>
      </c>
      <c r="L243" s="299" t="s">
        <v>2718</v>
      </c>
      <c r="M243" s="13">
        <v>5.4644810000000002E-2</v>
      </c>
      <c r="N243" s="13">
        <v>6.2015500000000001E-2</v>
      </c>
      <c r="O243" s="13">
        <v>0</v>
      </c>
      <c r="P243" s="13">
        <v>0.25827813999999999</v>
      </c>
      <c r="Q243" s="13">
        <v>3.3690650000000003E-2</v>
      </c>
      <c r="R243" s="13">
        <v>5.5747400000000003E-2</v>
      </c>
      <c r="S243" s="13">
        <v>3.7344499999999998E-3</v>
      </c>
      <c r="T243" s="13">
        <v>0.15247816</v>
      </c>
      <c r="U243" s="13">
        <v>5.3715848230000002E-2</v>
      </c>
      <c r="V243" s="13">
        <v>6.0961236500000002E-2</v>
      </c>
      <c r="W243" s="13">
        <v>3.7344499999999998E-3</v>
      </c>
      <c r="X243" s="13">
        <v>0.25388741162</v>
      </c>
      <c r="Y243" s="13">
        <v>5.1912569499999998E-2</v>
      </c>
      <c r="Z243" s="13">
        <v>5.8914725000000001E-2</v>
      </c>
      <c r="AA243" s="13">
        <v>3.7344499999999998E-3</v>
      </c>
      <c r="AB243" s="13">
        <v>0.24536423299999999</v>
      </c>
      <c r="AC243" s="13">
        <v>5.2786886460000002E-2</v>
      </c>
      <c r="AD243" s="13">
        <v>5.9906973000000002E-2</v>
      </c>
      <c r="AE243" s="13">
        <v>3.7344499999999998E-3</v>
      </c>
      <c r="AF243" s="13">
        <v>0.24949668323999999</v>
      </c>
      <c r="AG243" s="13">
        <v>4.9180329000000002E-2</v>
      </c>
      <c r="AH243" s="13">
        <v>5.5813950000000001E-2</v>
      </c>
      <c r="AI243" s="13">
        <v>3.7344499999999998E-3</v>
      </c>
      <c r="AJ243" s="13">
        <v>0.23245032600000001</v>
      </c>
      <c r="AK243" s="13">
        <v>5.1857924690000001E-2</v>
      </c>
      <c r="AL243" s="13">
        <v>5.8852709500000003E-2</v>
      </c>
      <c r="AM243" s="13">
        <v>3.7344499999999998E-3</v>
      </c>
      <c r="AN243" s="13">
        <v>0.24510595486</v>
      </c>
      <c r="AO243" s="13">
        <v>4.6448088499999998E-2</v>
      </c>
      <c r="AP243" s="13">
        <v>5.5747400000000003E-2</v>
      </c>
      <c r="AQ243" s="13">
        <v>3.7344499999999998E-3</v>
      </c>
      <c r="AR243" s="13">
        <v>0.21953641900000001</v>
      </c>
      <c r="AS243" s="13">
        <v>5.08196733E-2</v>
      </c>
      <c r="AT243" s="13">
        <v>5.7674415E-2</v>
      </c>
      <c r="AU243" s="13">
        <v>3.7344499999999998E-3</v>
      </c>
      <c r="AV243" s="13">
        <v>0.24019867019999999</v>
      </c>
      <c r="AW243" s="13">
        <v>4.3715848000000002E-2</v>
      </c>
      <c r="AX243" s="13">
        <v>5.5747400000000003E-2</v>
      </c>
      <c r="AY243" s="13">
        <v>3.7344499999999998E-3</v>
      </c>
      <c r="AZ243" s="13">
        <v>0.20662251200000001</v>
      </c>
      <c r="BA243" s="86">
        <v>0</v>
      </c>
      <c r="BB243" s="86">
        <v>0</v>
      </c>
      <c r="BC243" s="13">
        <v>0</v>
      </c>
      <c r="BD243" s="13">
        <v>0.22916666666666699</v>
      </c>
      <c r="BE243" s="14">
        <v>2.9850746268656699E-2</v>
      </c>
      <c r="BF243" s="14">
        <v>2.27272727272727E-2</v>
      </c>
      <c r="BG243" s="14">
        <v>0</v>
      </c>
      <c r="BH243" s="14">
        <v>0.245283018867925</v>
      </c>
      <c r="BI243" s="14">
        <v>1.35135135135135E-2</v>
      </c>
      <c r="BJ243" s="14">
        <v>5.5555555555555601E-2</v>
      </c>
      <c r="BK243" s="14">
        <v>0</v>
      </c>
      <c r="BL243" s="430">
        <v>0.24590163934426201</v>
      </c>
      <c r="BM243" s="14">
        <v>1.20481927710843E-2</v>
      </c>
      <c r="BN243" s="14">
        <v>3.0769230769230799E-2</v>
      </c>
      <c r="BO243" s="14">
        <v>0</v>
      </c>
      <c r="BP243" s="14">
        <v>0.17647058823529399</v>
      </c>
      <c r="BQ243" s="86">
        <v>1.20481927710843E-2</v>
      </c>
      <c r="BR243" s="86">
        <v>3.0769230769230799E-2</v>
      </c>
      <c r="BS243" s="86">
        <v>0</v>
      </c>
      <c r="BT243" s="86">
        <v>0.17647058823529399</v>
      </c>
      <c r="BU243" s="14" t="s">
        <v>35</v>
      </c>
      <c r="BV243" s="14" t="s">
        <v>35</v>
      </c>
      <c r="BW243" s="14" t="s">
        <v>35</v>
      </c>
      <c r="BX243" s="14" t="s">
        <v>35</v>
      </c>
      <c r="BY243" s="14" t="s">
        <v>35</v>
      </c>
      <c r="BZ243" s="14" t="s">
        <v>35</v>
      </c>
      <c r="CA243" s="14" t="s">
        <v>35</v>
      </c>
      <c r="CB243" s="14" t="s">
        <v>35</v>
      </c>
      <c r="CC243" s="14">
        <v>6.5</v>
      </c>
      <c r="CD243" s="14">
        <v>6.5</v>
      </c>
      <c r="CE243" s="14">
        <v>6.5</v>
      </c>
      <c r="CF243" s="14">
        <v>6.5</v>
      </c>
      <c r="CG243" s="14">
        <v>6.5</v>
      </c>
      <c r="CH243" s="14">
        <v>6.5</v>
      </c>
      <c r="CI243" s="14">
        <v>6.4</v>
      </c>
      <c r="CJ243" s="14">
        <f>INDEX('Monthy Targets'!AC:AC,(MATCH(FY2019_ALL_Targets!$B:$B,'Monthy Targets'!$B:$B,0)))</f>
        <v>6.38</v>
      </c>
      <c r="CK243" s="14">
        <f>INDEX('Monthy Targets'!AD:AD,(MATCH(FY2019_ALL_Targets!$B:$B,'Monthy Targets'!$B:$B,0)))</f>
        <v>6.38</v>
      </c>
      <c r="CL243" s="14">
        <f>INDEX('Monthy Targets'!AE:AE,(MATCH(FY2019_ALL_Targets!$B:$B,'Monthy Targets'!$B:$B,0)))</f>
        <v>6.38</v>
      </c>
      <c r="CM243" s="14">
        <f>INDEX('Monthy Targets'!AF:AF,(MATCH(FY2019_ALL_Targets!$B:$B,'Monthy Targets'!$B:$B,0)))</f>
        <v>6.38</v>
      </c>
      <c r="CN243" s="14">
        <f>INDEX('Monthy Targets'!AG:AG,(MATCH(FY2019_ALL_Targets!$B:$B,'Monthy Targets'!$B:$B,0)))</f>
        <v>6.38</v>
      </c>
      <c r="CO243" s="14">
        <v>0.44</v>
      </c>
      <c r="CP243" s="14">
        <v>0.44</v>
      </c>
      <c r="CQ243" s="14">
        <v>0.44</v>
      </c>
      <c r="CR243" s="14">
        <v>0.44</v>
      </c>
      <c r="CS243" s="14">
        <v>0.44</v>
      </c>
      <c r="CT243" s="14">
        <v>0.44</v>
      </c>
      <c r="CU243" s="14">
        <v>0.44</v>
      </c>
      <c r="CV243" s="14">
        <v>0.44</v>
      </c>
      <c r="CW243" s="14">
        <v>0.43</v>
      </c>
      <c r="CX243" s="14">
        <v>0.43</v>
      </c>
      <c r="CY243" s="14">
        <v>0.43</v>
      </c>
      <c r="CZ243" s="14">
        <v>0</v>
      </c>
      <c r="DA243" s="14">
        <f>IF('QIPP Scorecard'!$AA$1=4,IF(FY2019_ALL_Targets!$BU243="Yes",INDEX('Final Comp Values'!$BN:$BN,MATCH(FY2019_ALL_Targets!$A243,'Final Comp Values'!$B:$B,0)),IF($BU243="Min Data",0,0)),0)</f>
        <v>0.43</v>
      </c>
      <c r="DB243" s="14">
        <f>IF('QIPP Scorecard'!$AA$1=4,IF(FY2019_ALL_Targets!$BV243="Yes",INDEX('Final Comp Values'!$BN:$BN,MATCH(FY2019_ALL_Targets!$A243,'Final Comp Values'!$B:$B,0)),IF($BV243="Min Data",0,0)),0)</f>
        <v>0.43</v>
      </c>
      <c r="DC243" s="14">
        <f>IF('QIPP Scorecard'!$AA$1=4,IF(FY2019_ALL_Targets!$BW243="Yes",INDEX('Final Comp Values'!$BN:$BN,MATCH(FY2019_ALL_Targets!$A243,'Final Comp Values'!$B:$B,0)),IF(CI243="Min Data",0,0)),0)</f>
        <v>0.43</v>
      </c>
      <c r="DD243" s="14">
        <f>IF('QIPP Scorecard'!$AA$1=4,IF(FY2019_ALL_Targets!$BX243="Yes",INDEX('Final Comp Values'!$BN:$BN,MATCH(FY2019_ALL_Targets!$A243,'Final Comp Values'!$B:$B,0)),IF($BX243="Min Data",0,0)),0)</f>
        <v>0.43</v>
      </c>
      <c r="DE243" s="14">
        <v>0.82</v>
      </c>
      <c r="DF243" s="14">
        <v>0.82</v>
      </c>
      <c r="DG243" s="14">
        <v>0.82</v>
      </c>
      <c r="DH243" s="14">
        <v>0.82</v>
      </c>
      <c r="DI243" s="14">
        <v>0.82</v>
      </c>
      <c r="DJ243" s="14">
        <v>0.82</v>
      </c>
      <c r="DK243" s="14">
        <v>0.82</v>
      </c>
      <c r="DL243" s="14">
        <v>0</v>
      </c>
      <c r="DM243" s="14">
        <v>0.81</v>
      </c>
      <c r="DN243" s="14">
        <v>0.81</v>
      </c>
      <c r="DO243" s="14">
        <v>0.81</v>
      </c>
      <c r="DP243" s="14">
        <v>0</v>
      </c>
      <c r="DQ243" s="14">
        <f>IF('QIPP Scorecard'!$AA$1=4,IF(FY2019_ALL_Targets!$BY243="Yes",INDEX('Final Comp Values'!$BK:$BK,MATCH(FY2019_ALL_Targets!$A243,'Final Comp Values'!$B:$B,0)),IF($BY243="Min Data",0,0)),0)</f>
        <v>0.81</v>
      </c>
      <c r="DR243" s="14">
        <f>IF('QIPP Scorecard'!$AA$1=4,IF(FY2019_ALL_Targets!$BZ243="Yes",INDEX('Final Comp Values'!$BO:$BO,MATCH(FY2019_ALL_Targets!$A243,'Final Comp Values'!$B:$B,0)),IF($BZ243="Min Data",0,0)),0)</f>
        <v>0.81</v>
      </c>
      <c r="DS243" s="14">
        <f>IF('QIPP Scorecard'!$AA$1=4,IF(FY2019_ALL_Targets!$CA243="Yes",INDEX('Final Comp Values'!$BO:$BO,MATCH(FY2019_ALL_Targets!$A243,'Final Comp Values'!$B:$B,0)),IF($CA243="Min Data",0,0)),0)</f>
        <v>0.81</v>
      </c>
      <c r="DT243" s="14">
        <f>IF('QIPP Scorecard'!$AA$1=4,IF(FY2019_ALL_Targets!$CB243="Yes",INDEX('Final Comp Values'!$BO:$BO,MATCH(FY2019_ALL_Targets!$A243,'Final Comp Values'!$B:$B,0)),IF($CB243="Min Data",0,0)),0)</f>
        <v>0.81</v>
      </c>
      <c r="DU243" s="14">
        <v>1.1599999999999999</v>
      </c>
      <c r="DV243" s="14">
        <v>1.21</v>
      </c>
      <c r="DW243" s="14">
        <v>1.21</v>
      </c>
      <c r="DX243" s="14">
        <v>1.34</v>
      </c>
      <c r="DY243" s="12">
        <f t="shared" si="16"/>
        <v>0</v>
      </c>
      <c r="DZ243" s="12">
        <f t="shared" si="17"/>
        <v>0</v>
      </c>
      <c r="EA243" s="12">
        <f t="shared" si="18"/>
        <v>0</v>
      </c>
      <c r="EB243" s="12">
        <f t="shared" si="19"/>
        <v>0</v>
      </c>
    </row>
    <row r="244" spans="1:132" x14ac:dyDescent="0.25">
      <c r="A244" s="297">
        <v>4390</v>
      </c>
      <c r="B244" s="347">
        <v>675438</v>
      </c>
      <c r="C244" s="297">
        <v>1026252</v>
      </c>
      <c r="D244" s="14">
        <v>1609997279</v>
      </c>
      <c r="E244" s="26" t="s">
        <v>925</v>
      </c>
      <c r="F244" s="26" t="str">
        <f>INDEX('Mar - Aug'!X:X,MATCH(A244,'Mar - Aug'!B:B,0))</f>
        <v>MRSA Central</v>
      </c>
      <c r="G244" s="26" t="s">
        <v>3038</v>
      </c>
      <c r="H244" s="26"/>
      <c r="I244" s="26" t="str">
        <f t="shared" si="15"/>
        <v/>
      </c>
      <c r="J244" s="299" t="s">
        <v>482</v>
      </c>
      <c r="K244" s="299" t="s">
        <v>2344</v>
      </c>
      <c r="L244" s="299" t="s">
        <v>483</v>
      </c>
      <c r="M244" s="13">
        <v>2.1479709999999999E-2</v>
      </c>
      <c r="N244" s="13">
        <v>8.6274509999999999E-2</v>
      </c>
      <c r="O244" s="13">
        <v>0</v>
      </c>
      <c r="P244" s="13">
        <v>0.11614729</v>
      </c>
      <c r="Q244" s="13">
        <v>3.3690650000000003E-2</v>
      </c>
      <c r="R244" s="13">
        <v>5.5747400000000003E-2</v>
      </c>
      <c r="S244" s="13">
        <v>3.7344499999999998E-3</v>
      </c>
      <c r="T244" s="13">
        <v>0.15247816</v>
      </c>
      <c r="U244" s="13">
        <v>3.3690650000000003E-2</v>
      </c>
      <c r="V244" s="13">
        <v>8.4807843329999993E-2</v>
      </c>
      <c r="W244" s="13">
        <v>3.7344499999999998E-3</v>
      </c>
      <c r="X244" s="13">
        <v>0.15247816</v>
      </c>
      <c r="Y244" s="13">
        <v>3.3690650000000003E-2</v>
      </c>
      <c r="Z244" s="13">
        <v>8.1960784499999995E-2</v>
      </c>
      <c r="AA244" s="13">
        <v>3.7344499999999998E-3</v>
      </c>
      <c r="AB244" s="13">
        <v>0.15247816</v>
      </c>
      <c r="AC244" s="13">
        <v>3.3690650000000003E-2</v>
      </c>
      <c r="AD244" s="13">
        <v>8.3341176660000002E-2</v>
      </c>
      <c r="AE244" s="13">
        <v>3.7344499999999998E-3</v>
      </c>
      <c r="AF244" s="13">
        <v>0.15247816</v>
      </c>
      <c r="AG244" s="13">
        <v>3.3690650000000003E-2</v>
      </c>
      <c r="AH244" s="13">
        <v>7.7647059000000004E-2</v>
      </c>
      <c r="AI244" s="13">
        <v>3.7344499999999998E-3</v>
      </c>
      <c r="AJ244" s="13">
        <v>0.15247816</v>
      </c>
      <c r="AK244" s="13">
        <v>3.3690650000000003E-2</v>
      </c>
      <c r="AL244" s="13">
        <v>8.1874509989999997E-2</v>
      </c>
      <c r="AM244" s="13">
        <v>3.7344499999999998E-3</v>
      </c>
      <c r="AN244" s="13">
        <v>0.15247816</v>
      </c>
      <c r="AO244" s="13">
        <v>3.3690650000000003E-2</v>
      </c>
      <c r="AP244" s="13">
        <v>7.33333335E-2</v>
      </c>
      <c r="AQ244" s="13">
        <v>3.7344499999999998E-3</v>
      </c>
      <c r="AR244" s="13">
        <v>0.15247816</v>
      </c>
      <c r="AS244" s="13">
        <v>3.3690650000000003E-2</v>
      </c>
      <c r="AT244" s="13">
        <v>8.0235294299999996E-2</v>
      </c>
      <c r="AU244" s="13">
        <v>3.7344499999999998E-3</v>
      </c>
      <c r="AV244" s="13">
        <v>0.15247816</v>
      </c>
      <c r="AW244" s="13">
        <v>3.3690650000000003E-2</v>
      </c>
      <c r="AX244" s="13">
        <v>6.9019607999999996E-2</v>
      </c>
      <c r="AY244" s="13">
        <v>3.7344499999999998E-3</v>
      </c>
      <c r="AZ244" s="13">
        <v>0.15247816</v>
      </c>
      <c r="BA244" s="86">
        <v>1.63934426229508E-2</v>
      </c>
      <c r="BB244" s="86">
        <v>8.2474226804123696E-2</v>
      </c>
      <c r="BC244" s="13">
        <v>0</v>
      </c>
      <c r="BD244" s="13">
        <v>4.7619047619047603E-2</v>
      </c>
      <c r="BE244" s="14">
        <v>2.5423728813559299E-2</v>
      </c>
      <c r="BF244" s="14">
        <v>0.06</v>
      </c>
      <c r="BG244" s="14">
        <v>0</v>
      </c>
      <c r="BH244" s="14">
        <v>5.0505050505050497E-2</v>
      </c>
      <c r="BI244" s="14">
        <v>1.6949152542372899E-2</v>
      </c>
      <c r="BJ244" s="14">
        <v>5.60747663551402E-2</v>
      </c>
      <c r="BK244" s="14">
        <v>0</v>
      </c>
      <c r="BL244" s="430">
        <v>8.0808080808080801E-2</v>
      </c>
      <c r="BM244" s="14">
        <v>1.6528925619834701E-2</v>
      </c>
      <c r="BN244" s="14">
        <v>5.0847457627118599E-2</v>
      </c>
      <c r="BO244" s="14">
        <v>0</v>
      </c>
      <c r="BP244" s="14">
        <v>5.8252427184466E-2</v>
      </c>
      <c r="BQ244" s="86">
        <v>1.6528925619834701E-2</v>
      </c>
      <c r="BR244" s="86">
        <v>5.0847457627118599E-2</v>
      </c>
      <c r="BS244" s="86">
        <v>0</v>
      </c>
      <c r="BT244" s="86">
        <v>5.8252427184466E-2</v>
      </c>
      <c r="BU244" s="14" t="s">
        <v>35</v>
      </c>
      <c r="BV244" s="14" t="s">
        <v>35</v>
      </c>
      <c r="BW244" s="14" t="s">
        <v>35</v>
      </c>
      <c r="BX244" s="14" t="s">
        <v>35</v>
      </c>
      <c r="BY244" s="14" t="s">
        <v>35</v>
      </c>
      <c r="BZ244" s="14" t="s">
        <v>35</v>
      </c>
      <c r="CA244" s="14" t="s">
        <v>35</v>
      </c>
      <c r="CB244" s="14" t="s">
        <v>35</v>
      </c>
      <c r="CC244" s="14">
        <v>11.75</v>
      </c>
      <c r="CD244" s="14">
        <v>11.75</v>
      </c>
      <c r="CE244" s="14">
        <v>11.75</v>
      </c>
      <c r="CF244" s="14">
        <v>11.75</v>
      </c>
      <c r="CG244" s="14">
        <v>11.75</v>
      </c>
      <c r="CH244" s="14">
        <v>11.75</v>
      </c>
      <c r="CI244" s="14">
        <v>11.82</v>
      </c>
      <c r="CJ244" s="14">
        <f>INDEX('Monthy Targets'!AC:AC,(MATCH(FY2019_ALL_Targets!$B:$B,'Monthy Targets'!$B:$B,0)))</f>
        <v>11.78</v>
      </c>
      <c r="CK244" s="14">
        <f>INDEX('Monthy Targets'!AD:AD,(MATCH(FY2019_ALL_Targets!$B:$B,'Monthy Targets'!$B:$B,0)))</f>
        <v>11.78</v>
      </c>
      <c r="CL244" s="14">
        <f>INDEX('Monthy Targets'!AE:AE,(MATCH(FY2019_ALL_Targets!$B:$B,'Monthy Targets'!$B:$B,0)))</f>
        <v>11.78</v>
      </c>
      <c r="CM244" s="14">
        <f>INDEX('Monthy Targets'!AF:AF,(MATCH(FY2019_ALL_Targets!$B:$B,'Monthy Targets'!$B:$B,0)))</f>
        <v>11.78</v>
      </c>
      <c r="CN244" s="14">
        <f>INDEX('Monthy Targets'!AG:AG,(MATCH(FY2019_ALL_Targets!$B:$B,'Monthy Targets'!$B:$B,0)))</f>
        <v>11.78</v>
      </c>
      <c r="CO244" s="14">
        <v>0.8</v>
      </c>
      <c r="CP244" s="14">
        <v>0.8</v>
      </c>
      <c r="CQ244" s="14">
        <v>0.8</v>
      </c>
      <c r="CR244" s="14">
        <v>0.8</v>
      </c>
      <c r="CS244" s="14">
        <v>0.8</v>
      </c>
      <c r="CT244" s="14">
        <v>0.8</v>
      </c>
      <c r="CU244" s="14">
        <v>0.8</v>
      </c>
      <c r="CV244" s="14">
        <v>0.8</v>
      </c>
      <c r="CW244" s="14">
        <v>0.8</v>
      </c>
      <c r="CX244" s="14">
        <v>0.8</v>
      </c>
      <c r="CY244" s="14">
        <v>0.8</v>
      </c>
      <c r="CZ244" s="14">
        <v>0.8</v>
      </c>
      <c r="DA244" s="14">
        <f>IF('QIPP Scorecard'!$AA$1=4,IF(FY2019_ALL_Targets!$BU244="Yes",INDEX('Final Comp Values'!$BN:$BN,MATCH(FY2019_ALL_Targets!$A244,'Final Comp Values'!$B:$B,0)),IF($BU244="Min Data",0,0)),0)</f>
        <v>0.8</v>
      </c>
      <c r="DB244" s="14">
        <f>IF('QIPP Scorecard'!$AA$1=4,IF(FY2019_ALL_Targets!$BV244="Yes",INDEX('Final Comp Values'!$BN:$BN,MATCH(FY2019_ALL_Targets!$A244,'Final Comp Values'!$B:$B,0)),IF($BV244="Min Data",0,0)),0)</f>
        <v>0.8</v>
      </c>
      <c r="DC244" s="14">
        <f>IF('QIPP Scorecard'!$AA$1=4,IF(FY2019_ALL_Targets!$BW244="Yes",INDEX('Final Comp Values'!$BN:$BN,MATCH(FY2019_ALL_Targets!$A244,'Final Comp Values'!$B:$B,0)),IF(CI244="Min Data",0,0)),0)</f>
        <v>0.8</v>
      </c>
      <c r="DD244" s="14">
        <f>IF('QIPP Scorecard'!$AA$1=4,IF(FY2019_ALL_Targets!$BX244="Yes",INDEX('Final Comp Values'!$BN:$BN,MATCH(FY2019_ALL_Targets!$A244,'Final Comp Values'!$B:$B,0)),IF($BX244="Min Data",0,0)),0)</f>
        <v>0.8</v>
      </c>
      <c r="DE244" s="14">
        <v>1.48</v>
      </c>
      <c r="DF244" s="14">
        <v>0</v>
      </c>
      <c r="DG244" s="14">
        <v>1.48</v>
      </c>
      <c r="DH244" s="14">
        <v>1.48</v>
      </c>
      <c r="DI244" s="14">
        <v>1.48</v>
      </c>
      <c r="DJ244" s="14">
        <v>1.48</v>
      </c>
      <c r="DK244" s="14">
        <v>1.48</v>
      </c>
      <c r="DL244" s="14">
        <v>1.48</v>
      </c>
      <c r="DM244" s="14">
        <v>1.49</v>
      </c>
      <c r="DN244" s="14">
        <v>1.49</v>
      </c>
      <c r="DO244" s="14">
        <v>1.49</v>
      </c>
      <c r="DP244" s="14">
        <v>1.49</v>
      </c>
      <c r="DQ244" s="14">
        <f>IF('QIPP Scorecard'!$AA$1=4,IF(FY2019_ALL_Targets!$BY244="Yes",INDEX('Final Comp Values'!$BK:$BK,MATCH(FY2019_ALL_Targets!$A244,'Final Comp Values'!$B:$B,0)),IF($BY244="Min Data",0,0)),0)</f>
        <v>1.49</v>
      </c>
      <c r="DR244" s="14">
        <f>IF('QIPP Scorecard'!$AA$1=4,IF(FY2019_ALL_Targets!$BZ244="Yes",INDEX('Final Comp Values'!$BO:$BO,MATCH(FY2019_ALL_Targets!$A244,'Final Comp Values'!$B:$B,0)),IF($BZ244="Min Data",0,0)),0)</f>
        <v>1.49</v>
      </c>
      <c r="DS244" s="14">
        <f>IF('QIPP Scorecard'!$AA$1=4,IF(FY2019_ALL_Targets!$CA244="Yes",INDEX('Final Comp Values'!$BO:$BO,MATCH(FY2019_ALL_Targets!$A244,'Final Comp Values'!$B:$B,0)),IF($CA244="Min Data",0,0)),0)</f>
        <v>1.49</v>
      </c>
      <c r="DT244" s="14">
        <f>IF('QIPP Scorecard'!$AA$1=4,IF(FY2019_ALL_Targets!$CB244="Yes",INDEX('Final Comp Values'!$BO:$BO,MATCH(FY2019_ALL_Targets!$A244,'Final Comp Values'!$B:$B,0)),IF($CB244="Min Data",0,0)),0)</f>
        <v>1.49</v>
      </c>
      <c r="DU244" s="14">
        <v>1.94</v>
      </c>
      <c r="DV244" s="14">
        <v>2.36</v>
      </c>
      <c r="DW244" s="14">
        <v>2.46</v>
      </c>
      <c r="DX244" s="14">
        <v>2.41</v>
      </c>
      <c r="DY244" s="12">
        <f t="shared" si="16"/>
        <v>0</v>
      </c>
      <c r="DZ244" s="12">
        <f t="shared" si="17"/>
        <v>0</v>
      </c>
      <c r="EA244" s="12">
        <f t="shared" si="18"/>
        <v>0</v>
      </c>
      <c r="EB244" s="12">
        <f t="shared" si="19"/>
        <v>0</v>
      </c>
    </row>
    <row r="245" spans="1:132" x14ac:dyDescent="0.25">
      <c r="A245" s="297">
        <v>4607</v>
      </c>
      <c r="B245" s="347">
        <v>675440</v>
      </c>
      <c r="C245" s="297">
        <v>1019340</v>
      </c>
      <c r="D245" s="14">
        <v>1346544855</v>
      </c>
      <c r="E245" s="26" t="s">
        <v>941</v>
      </c>
      <c r="F245" s="26" t="str">
        <f>INDEX('Mar - Aug'!X:X,MATCH(A245,'Mar - Aug'!B:B,0))</f>
        <v>Dallas</v>
      </c>
      <c r="G245" s="26" t="s">
        <v>3013</v>
      </c>
      <c r="H245" s="26"/>
      <c r="I245" s="26" t="str">
        <f t="shared" si="15"/>
        <v/>
      </c>
      <c r="J245" s="299" t="s">
        <v>2903</v>
      </c>
      <c r="K245" s="299" t="s">
        <v>2904</v>
      </c>
      <c r="L245" s="299" t="s">
        <v>2905</v>
      </c>
      <c r="M245" s="13">
        <v>3.48432E-3</v>
      </c>
      <c r="N245" s="13">
        <v>9.9173549999999999E-2</v>
      </c>
      <c r="O245" s="13">
        <v>0</v>
      </c>
      <c r="P245" s="13">
        <v>0.20992368</v>
      </c>
      <c r="Q245" s="13">
        <v>3.3690650000000003E-2</v>
      </c>
      <c r="R245" s="13">
        <v>5.5747400000000003E-2</v>
      </c>
      <c r="S245" s="13">
        <v>3.7344499999999998E-3</v>
      </c>
      <c r="T245" s="13">
        <v>0.15247816</v>
      </c>
      <c r="U245" s="13">
        <v>3.3690650000000003E-2</v>
      </c>
      <c r="V245" s="13">
        <v>9.7487599650000006E-2</v>
      </c>
      <c r="W245" s="13">
        <v>3.7344499999999998E-3</v>
      </c>
      <c r="X245" s="13">
        <v>0.20635497744</v>
      </c>
      <c r="Y245" s="13">
        <v>3.3690650000000003E-2</v>
      </c>
      <c r="Z245" s="13">
        <v>9.4214872500000005E-2</v>
      </c>
      <c r="AA245" s="13">
        <v>3.7344499999999998E-3</v>
      </c>
      <c r="AB245" s="13">
        <v>0.19942749600000001</v>
      </c>
      <c r="AC245" s="13">
        <v>3.3690650000000003E-2</v>
      </c>
      <c r="AD245" s="13">
        <v>9.58016493E-2</v>
      </c>
      <c r="AE245" s="13">
        <v>3.7344499999999998E-3</v>
      </c>
      <c r="AF245" s="13">
        <v>0.20278627488000001</v>
      </c>
      <c r="AG245" s="13">
        <v>3.3690650000000003E-2</v>
      </c>
      <c r="AH245" s="13">
        <v>8.9256194999999997E-2</v>
      </c>
      <c r="AI245" s="13">
        <v>3.7344499999999998E-3</v>
      </c>
      <c r="AJ245" s="13">
        <v>0.18893131199999999</v>
      </c>
      <c r="AK245" s="13">
        <v>3.3690650000000003E-2</v>
      </c>
      <c r="AL245" s="13">
        <v>9.4115698950000007E-2</v>
      </c>
      <c r="AM245" s="13">
        <v>3.7344499999999998E-3</v>
      </c>
      <c r="AN245" s="13">
        <v>0.19921757232000001</v>
      </c>
      <c r="AO245" s="13">
        <v>3.3690650000000003E-2</v>
      </c>
      <c r="AP245" s="13">
        <v>8.4297517500000002E-2</v>
      </c>
      <c r="AQ245" s="13">
        <v>3.7344499999999998E-3</v>
      </c>
      <c r="AR245" s="13">
        <v>0.178435128</v>
      </c>
      <c r="AS245" s="13">
        <v>3.3690650000000003E-2</v>
      </c>
      <c r="AT245" s="13">
        <v>9.2231401500000004E-2</v>
      </c>
      <c r="AU245" s="13">
        <v>3.7344499999999998E-3</v>
      </c>
      <c r="AV245" s="13">
        <v>0.19522902240000001</v>
      </c>
      <c r="AW245" s="13">
        <v>3.3690650000000003E-2</v>
      </c>
      <c r="AX245" s="13">
        <v>7.9338839999999994E-2</v>
      </c>
      <c r="AY245" s="13">
        <v>3.7344499999999998E-3</v>
      </c>
      <c r="AZ245" s="13">
        <v>0.16793894400000001</v>
      </c>
      <c r="BA245" s="86">
        <v>0</v>
      </c>
      <c r="BB245" s="86">
        <v>3.125E-2</v>
      </c>
      <c r="BC245" s="13">
        <v>0</v>
      </c>
      <c r="BD245" s="13">
        <v>0.19298245614035101</v>
      </c>
      <c r="BE245" s="14">
        <v>0</v>
      </c>
      <c r="BF245" s="14">
        <v>8.8235294117647106E-2</v>
      </c>
      <c r="BG245" s="14">
        <v>0</v>
      </c>
      <c r="BH245" s="14">
        <v>0.15094339622641501</v>
      </c>
      <c r="BI245" s="14">
        <v>0</v>
      </c>
      <c r="BJ245" s="14">
        <v>9.0909090909090898E-2</v>
      </c>
      <c r="BK245" s="14">
        <v>0</v>
      </c>
      <c r="BL245" s="430">
        <v>0.16</v>
      </c>
      <c r="BM245" s="14">
        <v>0</v>
      </c>
      <c r="BN245" s="14">
        <v>2.7027027027027001E-2</v>
      </c>
      <c r="BO245" s="14">
        <v>0</v>
      </c>
      <c r="BP245" s="14">
        <v>0.240740740740741</v>
      </c>
      <c r="BQ245" s="86">
        <v>0</v>
      </c>
      <c r="BR245" s="86">
        <v>2.7027027027027001E-2</v>
      </c>
      <c r="BS245" s="86">
        <v>0</v>
      </c>
      <c r="BT245" s="86">
        <v>0.240740740740741</v>
      </c>
      <c r="BU245" s="14" t="s">
        <v>35</v>
      </c>
      <c r="BV245" s="14" t="s">
        <v>35</v>
      </c>
      <c r="BW245" s="14" t="s">
        <v>35</v>
      </c>
      <c r="BX245" s="14" t="s">
        <v>36</v>
      </c>
      <c r="BY245" s="14" t="s">
        <v>35</v>
      </c>
      <c r="BZ245" s="14" t="s">
        <v>35</v>
      </c>
      <c r="CA245" s="14" t="s">
        <v>35</v>
      </c>
      <c r="CB245" s="14" t="s">
        <v>36</v>
      </c>
      <c r="CC245" s="14">
        <v>0</v>
      </c>
      <c r="CD245" s="14">
        <v>0</v>
      </c>
      <c r="CE245" s="14">
        <v>0</v>
      </c>
      <c r="CF245" s="14">
        <v>0</v>
      </c>
      <c r="CG245" s="14">
        <v>0</v>
      </c>
      <c r="CH245" s="14">
        <v>0</v>
      </c>
      <c r="CI245" s="14">
        <v>0</v>
      </c>
      <c r="CJ245" s="14">
        <f>INDEX('Monthy Targets'!AC:AC,(MATCH(FY2019_ALL_Targets!$B:$B,'Monthy Targets'!$B:$B,0)))</f>
        <v>0</v>
      </c>
      <c r="CK245" s="14">
        <f>INDEX('Monthy Targets'!AD:AD,(MATCH(FY2019_ALL_Targets!$B:$B,'Monthy Targets'!$B:$B,0)))</f>
        <v>0</v>
      </c>
      <c r="CL245" s="14">
        <f>INDEX('Monthy Targets'!AE:AE,(MATCH(FY2019_ALL_Targets!$B:$B,'Monthy Targets'!$B:$B,0)))</f>
        <v>0</v>
      </c>
      <c r="CM245" s="14">
        <f>INDEX('Monthy Targets'!AF:AF,(MATCH(FY2019_ALL_Targets!$B:$B,'Monthy Targets'!$B:$B,0)))</f>
        <v>0</v>
      </c>
      <c r="CN245" s="14">
        <f>INDEX('Monthy Targets'!AG:AG,(MATCH(FY2019_ALL_Targets!$B:$B,'Monthy Targets'!$B:$B,0)))</f>
        <v>0</v>
      </c>
      <c r="CO245" s="14">
        <v>0.49</v>
      </c>
      <c r="CP245" s="14">
        <v>0.49</v>
      </c>
      <c r="CQ245" s="14">
        <v>0.49</v>
      </c>
      <c r="CR245" s="14">
        <v>0.49</v>
      </c>
      <c r="CS245" s="14">
        <v>0.49</v>
      </c>
      <c r="CT245" s="14">
        <v>0.49</v>
      </c>
      <c r="CU245" s="14">
        <v>0.49</v>
      </c>
      <c r="CV245" s="14">
        <v>0.49</v>
      </c>
      <c r="CW245" s="14">
        <v>0.47</v>
      </c>
      <c r="CX245" s="14">
        <v>0.47</v>
      </c>
      <c r="CY245" s="14">
        <v>0.47</v>
      </c>
      <c r="CZ245" s="14">
        <v>0.47</v>
      </c>
      <c r="DA245" s="14">
        <f>IF('QIPP Scorecard'!$AA$1=4,IF(FY2019_ALL_Targets!$BU245="Yes",INDEX('Final Comp Values'!$BN:$BN,MATCH(FY2019_ALL_Targets!$A245,'Final Comp Values'!$B:$B,0)),IF($BU245="Min Data",0,0)),0)</f>
        <v>0.47</v>
      </c>
      <c r="DB245" s="14">
        <f>IF('QIPP Scorecard'!$AA$1=4,IF(FY2019_ALL_Targets!$BV245="Yes",INDEX('Final Comp Values'!$BN:$BN,MATCH(FY2019_ALL_Targets!$A245,'Final Comp Values'!$B:$B,0)),IF($BV245="Min Data",0,0)),0)</f>
        <v>0.47</v>
      </c>
      <c r="DC245" s="14">
        <f>IF('QIPP Scorecard'!$AA$1=4,IF(FY2019_ALL_Targets!$BW245="Yes",INDEX('Final Comp Values'!$BN:$BN,MATCH(FY2019_ALL_Targets!$A245,'Final Comp Values'!$B:$B,0)),IF(CI245="Min Data",0,0)),0)</f>
        <v>0.47</v>
      </c>
      <c r="DD245" s="14">
        <f>IF('QIPP Scorecard'!$AA$1=4,IF(FY2019_ALL_Targets!$BX245="Yes",INDEX('Final Comp Values'!$BN:$BN,MATCH(FY2019_ALL_Targets!$A245,'Final Comp Values'!$B:$B,0)),IF($BX245="Min Data",0,0)),0)</f>
        <v>0</v>
      </c>
      <c r="DE245" s="14">
        <v>0.9</v>
      </c>
      <c r="DF245" s="14">
        <v>0.9</v>
      </c>
      <c r="DG245" s="14">
        <v>0.9</v>
      </c>
      <c r="DH245" s="14">
        <v>0.9</v>
      </c>
      <c r="DI245" s="14">
        <v>0.9</v>
      </c>
      <c r="DJ245" s="14">
        <v>0.9</v>
      </c>
      <c r="DK245" s="14">
        <v>0.9</v>
      </c>
      <c r="DL245" s="14">
        <v>0.9</v>
      </c>
      <c r="DM245" s="14">
        <v>0.87</v>
      </c>
      <c r="DN245" s="14">
        <v>0</v>
      </c>
      <c r="DO245" s="14">
        <v>0.87</v>
      </c>
      <c r="DP245" s="14">
        <v>0.87</v>
      </c>
      <c r="DQ245" s="14">
        <f>IF('QIPP Scorecard'!$AA$1=4,IF(FY2019_ALL_Targets!$BY245="Yes",INDEX('Final Comp Values'!$BK:$BK,MATCH(FY2019_ALL_Targets!$A245,'Final Comp Values'!$B:$B,0)),IF($BY245="Min Data",0,0)),0)</f>
        <v>0.87</v>
      </c>
      <c r="DR245" s="14">
        <f>IF('QIPP Scorecard'!$AA$1=4,IF(FY2019_ALL_Targets!$BZ245="Yes",INDEX('Final Comp Values'!$BO:$BO,MATCH(FY2019_ALL_Targets!$A245,'Final Comp Values'!$B:$B,0)),IF($BZ245="Min Data",0,0)),0)</f>
        <v>0.87</v>
      </c>
      <c r="DS245" s="14">
        <f>IF('QIPP Scorecard'!$AA$1=4,IF(FY2019_ALL_Targets!$CA245="Yes",INDEX('Final Comp Values'!$BO:$BO,MATCH(FY2019_ALL_Targets!$A245,'Final Comp Values'!$B:$B,0)),IF($CA245="Min Data",0,0)),0)</f>
        <v>0.87</v>
      </c>
      <c r="DT245" s="14">
        <f>IF('QIPP Scorecard'!$AA$1=4,IF(FY2019_ALL_Targets!$CB245="Yes",INDEX('Final Comp Values'!$BO:$BO,MATCH(FY2019_ALL_Targets!$A245,'Final Comp Values'!$B:$B,0)),IF($CB245="Min Data",0,0)),0)</f>
        <v>0</v>
      </c>
      <c r="DU245" s="14">
        <v>0.56000000000000005</v>
      </c>
      <c r="DV245" s="14">
        <v>0.63</v>
      </c>
      <c r="DW245" s="14">
        <v>0.55000000000000004</v>
      </c>
      <c r="DX245" s="14">
        <v>0.49</v>
      </c>
      <c r="DY245" s="12">
        <f t="shared" si="16"/>
        <v>1</v>
      </c>
      <c r="DZ245" s="12">
        <f t="shared" si="17"/>
        <v>1</v>
      </c>
      <c r="EA245" s="12">
        <f t="shared" si="18"/>
        <v>0</v>
      </c>
      <c r="EB245" s="12">
        <f t="shared" si="19"/>
        <v>3</v>
      </c>
    </row>
    <row r="246" spans="1:132" x14ac:dyDescent="0.25">
      <c r="A246" s="297">
        <v>4335</v>
      </c>
      <c r="B246" s="347">
        <v>675441</v>
      </c>
      <c r="C246" s="297">
        <v>1026715</v>
      </c>
      <c r="D246" s="14">
        <v>1235529462</v>
      </c>
      <c r="E246" s="26" t="s">
        <v>939</v>
      </c>
      <c r="F246" s="26" t="str">
        <f>INDEX('Mar - Aug'!X:X,MATCH(A246,'Mar - Aug'!B:B,0))</f>
        <v>MRSA Northeast</v>
      </c>
      <c r="G246" s="26" t="s">
        <v>3089</v>
      </c>
      <c r="H246" s="26"/>
      <c r="I246" s="26" t="str">
        <f t="shared" si="15"/>
        <v/>
      </c>
      <c r="J246" s="299" t="s">
        <v>174</v>
      </c>
      <c r="K246" s="299" t="s">
        <v>956</v>
      </c>
      <c r="L246" s="299" t="s">
        <v>175</v>
      </c>
      <c r="M246" s="13">
        <v>4.5454550000000003E-2</v>
      </c>
      <c r="N246" s="13">
        <v>9.1666670000000006E-2</v>
      </c>
      <c r="O246" s="13">
        <v>0</v>
      </c>
      <c r="P246" s="13">
        <v>4.1860460000000002E-2</v>
      </c>
      <c r="Q246" s="13">
        <v>3.3690650000000003E-2</v>
      </c>
      <c r="R246" s="13">
        <v>5.5747400000000003E-2</v>
      </c>
      <c r="S246" s="13">
        <v>3.7344499999999998E-3</v>
      </c>
      <c r="T246" s="13">
        <v>0.15247816</v>
      </c>
      <c r="U246" s="13">
        <v>4.4681822650000001E-2</v>
      </c>
      <c r="V246" s="13">
        <v>9.0108336610000006E-2</v>
      </c>
      <c r="W246" s="13">
        <v>3.7344499999999998E-3</v>
      </c>
      <c r="X246" s="13">
        <v>0.15247816</v>
      </c>
      <c r="Y246" s="13">
        <v>4.3181822500000001E-2</v>
      </c>
      <c r="Z246" s="13">
        <v>8.7083336499999997E-2</v>
      </c>
      <c r="AA246" s="13">
        <v>3.7344499999999998E-3</v>
      </c>
      <c r="AB246" s="13">
        <v>0.15247816</v>
      </c>
      <c r="AC246" s="13">
        <v>4.3909095299999999E-2</v>
      </c>
      <c r="AD246" s="13">
        <v>8.8550003220000006E-2</v>
      </c>
      <c r="AE246" s="13">
        <v>3.7344499999999998E-3</v>
      </c>
      <c r="AF246" s="13">
        <v>0.15247816</v>
      </c>
      <c r="AG246" s="13">
        <v>4.0909094999999999E-2</v>
      </c>
      <c r="AH246" s="13">
        <v>8.2500003000000002E-2</v>
      </c>
      <c r="AI246" s="13">
        <v>3.7344499999999998E-3</v>
      </c>
      <c r="AJ246" s="13">
        <v>0.15247816</v>
      </c>
      <c r="AK246" s="13">
        <v>4.3136367949999997E-2</v>
      </c>
      <c r="AL246" s="13">
        <v>8.6991669830000007E-2</v>
      </c>
      <c r="AM246" s="13">
        <v>3.7344499999999998E-3</v>
      </c>
      <c r="AN246" s="13">
        <v>0.15247816</v>
      </c>
      <c r="AO246" s="13">
        <v>3.8636367499999998E-2</v>
      </c>
      <c r="AP246" s="13">
        <v>7.7916669499999994E-2</v>
      </c>
      <c r="AQ246" s="13">
        <v>3.7344499999999998E-3</v>
      </c>
      <c r="AR246" s="13">
        <v>0.15247816</v>
      </c>
      <c r="AS246" s="13">
        <v>4.2272731500000001E-2</v>
      </c>
      <c r="AT246" s="13">
        <v>8.5250003099999999E-2</v>
      </c>
      <c r="AU246" s="13">
        <v>3.7344499999999998E-3</v>
      </c>
      <c r="AV246" s="13">
        <v>0.15247816</v>
      </c>
      <c r="AW246" s="13">
        <v>3.6363640000000003E-2</v>
      </c>
      <c r="AX246" s="13">
        <v>7.3333335999999999E-2</v>
      </c>
      <c r="AY246" s="13">
        <v>3.7344499999999998E-3</v>
      </c>
      <c r="AZ246" s="13">
        <v>0.15247816</v>
      </c>
      <c r="BA246" s="86">
        <v>3.2258064516128997E-2</v>
      </c>
      <c r="BB246" s="86">
        <v>2.3809523809523801E-2</v>
      </c>
      <c r="BC246" s="13">
        <v>0</v>
      </c>
      <c r="BD246" s="13">
        <v>3.2786885245901599E-2</v>
      </c>
      <c r="BE246" s="14">
        <v>1.72413793103448E-2</v>
      </c>
      <c r="BF246" s="14">
        <v>0</v>
      </c>
      <c r="BG246" s="14">
        <v>0</v>
      </c>
      <c r="BH246" s="14">
        <v>3.4482758620689703E-2</v>
      </c>
      <c r="BI246" s="14">
        <v>3.6363636363636397E-2</v>
      </c>
      <c r="BJ246" s="14">
        <v>2.9411764705882401E-2</v>
      </c>
      <c r="BK246" s="14">
        <v>0</v>
      </c>
      <c r="BL246" s="430">
        <v>9.0909090909090898E-2</v>
      </c>
      <c r="BM246" s="14">
        <v>7.0175438596491196E-2</v>
      </c>
      <c r="BN246" s="14">
        <v>5.7142857142857099E-2</v>
      </c>
      <c r="BO246" s="14">
        <v>0</v>
      </c>
      <c r="BP246" s="14">
        <v>0.12280701754386</v>
      </c>
      <c r="BQ246" s="86">
        <v>7.0175438596491196E-2</v>
      </c>
      <c r="BR246" s="86">
        <v>5.7142857142857099E-2</v>
      </c>
      <c r="BS246" s="86">
        <v>0</v>
      </c>
      <c r="BT246" s="86">
        <v>0.12280701754386</v>
      </c>
      <c r="BU246" s="14" t="s">
        <v>36</v>
      </c>
      <c r="BV246" s="14" t="s">
        <v>35</v>
      </c>
      <c r="BW246" s="14" t="s">
        <v>35</v>
      </c>
      <c r="BX246" s="14" t="s">
        <v>35</v>
      </c>
      <c r="BY246" s="14" t="s">
        <v>36</v>
      </c>
      <c r="BZ246" s="14" t="s">
        <v>35</v>
      </c>
      <c r="CA246" s="14" t="s">
        <v>35</v>
      </c>
      <c r="CB246" s="14" t="s">
        <v>35</v>
      </c>
      <c r="CC246" s="14">
        <v>3.62</v>
      </c>
      <c r="CD246" s="14">
        <v>3.62</v>
      </c>
      <c r="CE246" s="14">
        <v>3.62</v>
      </c>
      <c r="CF246" s="14">
        <v>3.62</v>
      </c>
      <c r="CG246" s="14">
        <v>3.62</v>
      </c>
      <c r="CH246" s="14">
        <v>3.62</v>
      </c>
      <c r="CI246" s="14">
        <v>3.75</v>
      </c>
      <c r="CJ246" s="14">
        <f>INDEX('Monthy Targets'!AC:AC,(MATCH(FY2019_ALL_Targets!$B:$B,'Monthy Targets'!$B:$B,0)))</f>
        <v>3.74</v>
      </c>
      <c r="CK246" s="14">
        <f>INDEX('Monthy Targets'!AD:AD,(MATCH(FY2019_ALL_Targets!$B:$B,'Monthy Targets'!$B:$B,0)))</f>
        <v>3.74</v>
      </c>
      <c r="CL246" s="14">
        <f>INDEX('Monthy Targets'!AE:AE,(MATCH(FY2019_ALL_Targets!$B:$B,'Monthy Targets'!$B:$B,0)))</f>
        <v>3.74</v>
      </c>
      <c r="CM246" s="14">
        <f>INDEX('Monthy Targets'!AF:AF,(MATCH(FY2019_ALL_Targets!$B:$B,'Monthy Targets'!$B:$B,0)))</f>
        <v>3.74</v>
      </c>
      <c r="CN246" s="14">
        <f>INDEX('Monthy Targets'!AG:AG,(MATCH(FY2019_ALL_Targets!$B:$B,'Monthy Targets'!$B:$B,0)))</f>
        <v>3.74</v>
      </c>
      <c r="CO246" s="14">
        <v>0.25</v>
      </c>
      <c r="CP246" s="14">
        <v>0.25</v>
      </c>
      <c r="CQ246" s="14">
        <v>0.25</v>
      </c>
      <c r="CR246" s="14">
        <v>0.25</v>
      </c>
      <c r="CS246" s="14">
        <v>0.25</v>
      </c>
      <c r="CT246" s="14">
        <v>0.25</v>
      </c>
      <c r="CU246" s="14">
        <v>0.25</v>
      </c>
      <c r="CV246" s="14">
        <v>0.25</v>
      </c>
      <c r="CW246" s="14">
        <v>0.25</v>
      </c>
      <c r="CX246" s="14">
        <v>0.25</v>
      </c>
      <c r="CY246" s="14">
        <v>0.25</v>
      </c>
      <c r="CZ246" s="14">
        <v>0.25</v>
      </c>
      <c r="DA246" s="14">
        <f>IF('QIPP Scorecard'!$AA$1=4,IF(FY2019_ALL_Targets!$BU246="Yes",INDEX('Final Comp Values'!$BN:$BN,MATCH(FY2019_ALL_Targets!$A246,'Final Comp Values'!$B:$B,0)),IF($BU246="Min Data",0,0)),0)</f>
        <v>0</v>
      </c>
      <c r="DB246" s="14">
        <f>IF('QIPP Scorecard'!$AA$1=4,IF(FY2019_ALL_Targets!$BV246="Yes",INDEX('Final Comp Values'!$BN:$BN,MATCH(FY2019_ALL_Targets!$A246,'Final Comp Values'!$B:$B,0)),IF($BV246="Min Data",0,0)),0)</f>
        <v>0.25</v>
      </c>
      <c r="DC246" s="14">
        <f>IF('QIPP Scorecard'!$AA$1=4,IF(FY2019_ALL_Targets!$BW246="Yes",INDEX('Final Comp Values'!$BN:$BN,MATCH(FY2019_ALL_Targets!$A246,'Final Comp Values'!$B:$B,0)),IF(CI246="Min Data",0,0)),0)</f>
        <v>0.25</v>
      </c>
      <c r="DD246" s="14">
        <f>IF('QIPP Scorecard'!$AA$1=4,IF(FY2019_ALL_Targets!$BX246="Yes",INDEX('Final Comp Values'!$BN:$BN,MATCH(FY2019_ALL_Targets!$A246,'Final Comp Values'!$B:$B,0)),IF($BX246="Min Data",0,0)),0)</f>
        <v>0.25</v>
      </c>
      <c r="DE246" s="14">
        <v>0.46</v>
      </c>
      <c r="DF246" s="14">
        <v>0.46</v>
      </c>
      <c r="DG246" s="14">
        <v>0.46</v>
      </c>
      <c r="DH246" s="14">
        <v>0.46</v>
      </c>
      <c r="DI246" s="14">
        <v>0.46</v>
      </c>
      <c r="DJ246" s="14">
        <v>0.46</v>
      </c>
      <c r="DK246" s="14">
        <v>0.46</v>
      </c>
      <c r="DL246" s="14">
        <v>0.46</v>
      </c>
      <c r="DM246" s="14">
        <v>0.47</v>
      </c>
      <c r="DN246" s="14">
        <v>0.47</v>
      </c>
      <c r="DO246" s="14">
        <v>0.47</v>
      </c>
      <c r="DP246" s="14">
        <v>0.47</v>
      </c>
      <c r="DQ246" s="14">
        <f>IF('QIPP Scorecard'!$AA$1=4,IF(FY2019_ALL_Targets!$BY246="Yes",INDEX('Final Comp Values'!$BK:$BK,MATCH(FY2019_ALL_Targets!$A246,'Final Comp Values'!$B:$B,0)),IF($BY246="Min Data",0,0)),0)</f>
        <v>0</v>
      </c>
      <c r="DR246" s="14">
        <f>IF('QIPP Scorecard'!$AA$1=4,IF(FY2019_ALL_Targets!$BZ246="Yes",INDEX('Final Comp Values'!$BO:$BO,MATCH(FY2019_ALL_Targets!$A246,'Final Comp Values'!$B:$B,0)),IF($BZ246="Min Data",0,0)),0)</f>
        <v>0.47</v>
      </c>
      <c r="DS246" s="14">
        <f>IF('QIPP Scorecard'!$AA$1=4,IF(FY2019_ALL_Targets!$CA246="Yes",INDEX('Final Comp Values'!$BO:$BO,MATCH(FY2019_ALL_Targets!$A246,'Final Comp Values'!$B:$B,0)),IF($CA246="Min Data",0,0)),0)</f>
        <v>0.47</v>
      </c>
      <c r="DT246" s="14">
        <f>IF('QIPP Scorecard'!$AA$1=4,IF(FY2019_ALL_Targets!$CB246="Yes",INDEX('Final Comp Values'!$BO:$BO,MATCH(FY2019_ALL_Targets!$A246,'Final Comp Values'!$B:$B,0)),IF($CB246="Min Data",0,0)),0)</f>
        <v>0.47</v>
      </c>
      <c r="DU246" s="14">
        <v>0.64</v>
      </c>
      <c r="DV246" s="14">
        <v>0.73</v>
      </c>
      <c r="DW246" s="14">
        <v>0.76</v>
      </c>
      <c r="DX246" s="14">
        <v>0.66</v>
      </c>
      <c r="DY246" s="12">
        <f t="shared" si="16"/>
        <v>1</v>
      </c>
      <c r="DZ246" s="12">
        <f t="shared" si="17"/>
        <v>1</v>
      </c>
      <c r="EA246" s="12">
        <f t="shared" si="18"/>
        <v>0</v>
      </c>
      <c r="EB246" s="12">
        <f t="shared" si="19"/>
        <v>0</v>
      </c>
    </row>
    <row r="247" spans="1:132" x14ac:dyDescent="0.25">
      <c r="A247" s="297">
        <v>5095</v>
      </c>
      <c r="B247" s="347">
        <v>675443</v>
      </c>
      <c r="C247" s="297">
        <v>1027596</v>
      </c>
      <c r="D247" s="14">
        <v>1235599887</v>
      </c>
      <c r="E247" s="26" t="s">
        <v>913</v>
      </c>
      <c r="F247" s="26" t="str">
        <f>INDEX('Mar - Aug'!X:X,MATCH(A247,'Mar - Aug'!B:B,0))</f>
        <v>MRSA West</v>
      </c>
      <c r="G247" s="26" t="s">
        <v>3093</v>
      </c>
      <c r="H247" s="26"/>
      <c r="I247" s="26" t="str">
        <f t="shared" si="15"/>
        <v/>
      </c>
      <c r="J247" s="299" t="s">
        <v>254</v>
      </c>
      <c r="K247" s="299" t="s">
        <v>999</v>
      </c>
      <c r="L247" s="299" t="s">
        <v>2484</v>
      </c>
      <c r="M247" s="13">
        <v>4.7619090000000003E-2</v>
      </c>
      <c r="N247" s="13">
        <v>1.0204080000000001E-2</v>
      </c>
      <c r="O247" s="13">
        <v>0</v>
      </c>
      <c r="P247" s="13">
        <v>0.14184395</v>
      </c>
      <c r="Q247" s="13">
        <v>3.3690650000000003E-2</v>
      </c>
      <c r="R247" s="13">
        <v>5.5747400000000003E-2</v>
      </c>
      <c r="S247" s="13">
        <v>3.7344499999999998E-3</v>
      </c>
      <c r="T247" s="13">
        <v>0.15247816</v>
      </c>
      <c r="U247" s="13">
        <v>4.6809565470000002E-2</v>
      </c>
      <c r="V247" s="13">
        <v>5.5747400000000003E-2</v>
      </c>
      <c r="W247" s="13">
        <v>3.7344499999999998E-3</v>
      </c>
      <c r="X247" s="13">
        <v>0.15247816</v>
      </c>
      <c r="Y247" s="13">
        <v>4.5238135499999999E-2</v>
      </c>
      <c r="Z247" s="13">
        <v>5.5747400000000003E-2</v>
      </c>
      <c r="AA247" s="13">
        <v>3.7344499999999998E-3</v>
      </c>
      <c r="AB247" s="13">
        <v>0.15247816</v>
      </c>
      <c r="AC247" s="13">
        <v>4.600004094E-2</v>
      </c>
      <c r="AD247" s="13">
        <v>5.5747400000000003E-2</v>
      </c>
      <c r="AE247" s="13">
        <v>3.7344499999999998E-3</v>
      </c>
      <c r="AF247" s="13">
        <v>0.15247816</v>
      </c>
      <c r="AG247" s="13">
        <v>4.2857181000000001E-2</v>
      </c>
      <c r="AH247" s="13">
        <v>5.5747400000000003E-2</v>
      </c>
      <c r="AI247" s="13">
        <v>3.7344499999999998E-3</v>
      </c>
      <c r="AJ247" s="13">
        <v>0.15247816</v>
      </c>
      <c r="AK247" s="13">
        <v>4.5190516409999999E-2</v>
      </c>
      <c r="AL247" s="13">
        <v>5.5747400000000003E-2</v>
      </c>
      <c r="AM247" s="13">
        <v>3.7344499999999998E-3</v>
      </c>
      <c r="AN247" s="13">
        <v>0.15247816</v>
      </c>
      <c r="AO247" s="13">
        <v>4.0476226499999997E-2</v>
      </c>
      <c r="AP247" s="13">
        <v>5.5747400000000003E-2</v>
      </c>
      <c r="AQ247" s="13">
        <v>3.7344499999999998E-3</v>
      </c>
      <c r="AR247" s="13">
        <v>0.15247816</v>
      </c>
      <c r="AS247" s="13">
        <v>4.42857537E-2</v>
      </c>
      <c r="AT247" s="13">
        <v>5.5747400000000003E-2</v>
      </c>
      <c r="AU247" s="13">
        <v>3.7344499999999998E-3</v>
      </c>
      <c r="AV247" s="13">
        <v>0.15247816</v>
      </c>
      <c r="AW247" s="13">
        <v>3.8095271999999999E-2</v>
      </c>
      <c r="AX247" s="13">
        <v>5.5747400000000003E-2</v>
      </c>
      <c r="AY247" s="13">
        <v>3.7344499999999998E-3</v>
      </c>
      <c r="AZ247" s="13">
        <v>0.15247816</v>
      </c>
      <c r="BA247" s="86">
        <v>0</v>
      </c>
      <c r="BB247" s="86" t="s">
        <v>14856</v>
      </c>
      <c r="BC247" s="13">
        <v>0</v>
      </c>
      <c r="BD247" s="13">
        <v>6.4516129032258104E-2</v>
      </c>
      <c r="BE247" s="14">
        <v>0</v>
      </c>
      <c r="BF247" s="14" t="s">
        <v>14856</v>
      </c>
      <c r="BG247" s="14">
        <v>0</v>
      </c>
      <c r="BH247" s="14">
        <v>8.5714285714285701E-2</v>
      </c>
      <c r="BI247" s="14">
        <v>2.5000000000000001E-2</v>
      </c>
      <c r="BJ247" s="14" t="s">
        <v>14856</v>
      </c>
      <c r="BK247" s="14">
        <v>0</v>
      </c>
      <c r="BL247" s="430">
        <v>5.1282051282051301E-2</v>
      </c>
      <c r="BM247" s="14">
        <v>8.1081081081081099E-2</v>
      </c>
      <c r="BN247" s="14" t="s">
        <v>14856</v>
      </c>
      <c r="BO247" s="14">
        <v>0</v>
      </c>
      <c r="BP247" s="14">
        <v>8.3333333333333301E-2</v>
      </c>
      <c r="BQ247" s="86">
        <v>8.1081081081081099E-2</v>
      </c>
      <c r="BR247" s="86" t="s">
        <v>14856</v>
      </c>
      <c r="BS247" s="86">
        <v>0</v>
      </c>
      <c r="BT247" s="86">
        <v>8.3333333333333301E-2</v>
      </c>
      <c r="BU247" s="14" t="s">
        <v>36</v>
      </c>
      <c r="BV247" s="14" t="s">
        <v>35</v>
      </c>
      <c r="BW247" s="14" t="s">
        <v>35</v>
      </c>
      <c r="BX247" s="14" t="s">
        <v>35</v>
      </c>
      <c r="BY247" s="14" t="s">
        <v>36</v>
      </c>
      <c r="BZ247" s="14" t="s">
        <v>35</v>
      </c>
      <c r="CA247" s="14" t="s">
        <v>35</v>
      </c>
      <c r="CB247" s="14" t="s">
        <v>35</v>
      </c>
      <c r="CC247" s="14">
        <v>3.75</v>
      </c>
      <c r="CD247" s="14">
        <v>3.75</v>
      </c>
      <c r="CE247" s="14">
        <v>3.75</v>
      </c>
      <c r="CF247" s="14">
        <v>3.75</v>
      </c>
      <c r="CG247" s="14">
        <v>3.75</v>
      </c>
      <c r="CH247" s="14">
        <v>3.75</v>
      </c>
      <c r="CI247" s="14">
        <v>3.67</v>
      </c>
      <c r="CJ247" s="14">
        <f>INDEX('Monthy Targets'!AC:AC,(MATCH(FY2019_ALL_Targets!$B:$B,'Monthy Targets'!$B:$B,0)))</f>
        <v>3.66</v>
      </c>
      <c r="CK247" s="14">
        <f>INDEX('Monthy Targets'!AD:AD,(MATCH(FY2019_ALL_Targets!$B:$B,'Monthy Targets'!$B:$B,0)))</f>
        <v>3.66</v>
      </c>
      <c r="CL247" s="14">
        <f>INDEX('Monthy Targets'!AE:AE,(MATCH(FY2019_ALL_Targets!$B:$B,'Monthy Targets'!$B:$B,0)))</f>
        <v>3.66</v>
      </c>
      <c r="CM247" s="14">
        <f>INDEX('Monthy Targets'!AF:AF,(MATCH(FY2019_ALL_Targets!$B:$B,'Monthy Targets'!$B:$B,0)))</f>
        <v>3.66</v>
      </c>
      <c r="CN247" s="14">
        <f>INDEX('Monthy Targets'!AG:AG,(MATCH(FY2019_ALL_Targets!$B:$B,'Monthy Targets'!$B:$B,0)))</f>
        <v>3.66</v>
      </c>
      <c r="CO247" s="14">
        <v>0.25</v>
      </c>
      <c r="CP247" s="14">
        <v>0.25</v>
      </c>
      <c r="CQ247" s="14">
        <v>0.25</v>
      </c>
      <c r="CR247" s="14">
        <v>0.25</v>
      </c>
      <c r="CS247" s="14">
        <v>0.25</v>
      </c>
      <c r="CT247" s="14">
        <v>0.25</v>
      </c>
      <c r="CU247" s="14">
        <v>0.25</v>
      </c>
      <c r="CV247" s="14">
        <v>0.25</v>
      </c>
      <c r="CW247" s="14">
        <v>0.25</v>
      </c>
      <c r="CX247" s="14">
        <v>0.25</v>
      </c>
      <c r="CY247" s="14">
        <v>0.25</v>
      </c>
      <c r="CZ247" s="14">
        <v>0.25</v>
      </c>
      <c r="DA247" s="14">
        <f>IF('QIPP Scorecard'!$AA$1=4,IF(FY2019_ALL_Targets!$BU247="Yes",INDEX('Final Comp Values'!$BN:$BN,MATCH(FY2019_ALL_Targets!$A247,'Final Comp Values'!$B:$B,0)),IF($BU247="Min Data",0,0)),0)</f>
        <v>0</v>
      </c>
      <c r="DB247" s="14">
        <f>IF('QIPP Scorecard'!$AA$1=4,IF(FY2019_ALL_Targets!$BV247="Yes",INDEX('Final Comp Values'!$BN:$BN,MATCH(FY2019_ALL_Targets!$A247,'Final Comp Values'!$B:$B,0)),IF($BV247="Min Data",0,0)),0)</f>
        <v>0.25</v>
      </c>
      <c r="DC247" s="14">
        <f>IF('QIPP Scorecard'!$AA$1=4,IF(FY2019_ALL_Targets!$BW247="Yes",INDEX('Final Comp Values'!$BN:$BN,MATCH(FY2019_ALL_Targets!$A247,'Final Comp Values'!$B:$B,0)),IF(CI247="Min Data",0,0)),0)</f>
        <v>0.25</v>
      </c>
      <c r="DD247" s="14">
        <f>IF('QIPP Scorecard'!$AA$1=4,IF(FY2019_ALL_Targets!$BX247="Yes",INDEX('Final Comp Values'!$BN:$BN,MATCH(FY2019_ALL_Targets!$A247,'Final Comp Values'!$B:$B,0)),IF($BX247="Min Data",0,0)),0)</f>
        <v>0.25</v>
      </c>
      <c r="DE247" s="14">
        <v>0.47</v>
      </c>
      <c r="DF247" s="14">
        <v>0.47</v>
      </c>
      <c r="DG247" s="14">
        <v>0.47</v>
      </c>
      <c r="DH247" s="14">
        <v>0.47</v>
      </c>
      <c r="DI247" s="14">
        <v>0.47</v>
      </c>
      <c r="DJ247" s="14">
        <v>0.47</v>
      </c>
      <c r="DK247" s="14">
        <v>0.47</v>
      </c>
      <c r="DL247" s="14">
        <v>0.47</v>
      </c>
      <c r="DM247" s="14">
        <v>0.46</v>
      </c>
      <c r="DN247" s="14">
        <v>0.46</v>
      </c>
      <c r="DO247" s="14">
        <v>0.46</v>
      </c>
      <c r="DP247" s="14">
        <v>0.46</v>
      </c>
      <c r="DQ247" s="14">
        <f>IF('QIPP Scorecard'!$AA$1=4,IF(FY2019_ALL_Targets!$BY247="Yes",INDEX('Final Comp Values'!$BK:$BK,MATCH(FY2019_ALL_Targets!$A247,'Final Comp Values'!$B:$B,0)),IF($BY247="Min Data",0,0)),0)</f>
        <v>0</v>
      </c>
      <c r="DR247" s="14">
        <f>IF('QIPP Scorecard'!$AA$1=4,IF(FY2019_ALL_Targets!$BZ247="Yes",INDEX('Final Comp Values'!$BO:$BO,MATCH(FY2019_ALL_Targets!$A247,'Final Comp Values'!$B:$B,0)),IF($BZ247="Min Data",0,0)),0)</f>
        <v>0.46</v>
      </c>
      <c r="DS247" s="14">
        <f>IF('QIPP Scorecard'!$AA$1=4,IF(FY2019_ALL_Targets!$CA247="Yes",INDEX('Final Comp Values'!$BO:$BO,MATCH(FY2019_ALL_Targets!$A247,'Final Comp Values'!$B:$B,0)),IF($CA247="Min Data",0,0)),0)</f>
        <v>0.46</v>
      </c>
      <c r="DT247" s="14">
        <f>IF('QIPP Scorecard'!$AA$1=4,IF(FY2019_ALL_Targets!$CB247="Yes",INDEX('Final Comp Values'!$BO:$BO,MATCH(FY2019_ALL_Targets!$A247,'Final Comp Values'!$B:$B,0)),IF($CB247="Min Data",0,0)),0)</f>
        <v>0.46</v>
      </c>
      <c r="DU247" s="14">
        <v>0.67</v>
      </c>
      <c r="DV247" s="14">
        <v>0.75</v>
      </c>
      <c r="DW247" s="14">
        <v>0.78</v>
      </c>
      <c r="DX247" s="14">
        <v>0.69</v>
      </c>
      <c r="DY247" s="12">
        <f t="shared" si="16"/>
        <v>1</v>
      </c>
      <c r="DZ247" s="12">
        <f t="shared" si="17"/>
        <v>1</v>
      </c>
      <c r="EA247" s="12">
        <f t="shared" si="18"/>
        <v>0</v>
      </c>
      <c r="EB247" s="12">
        <f t="shared" si="19"/>
        <v>0</v>
      </c>
    </row>
    <row r="248" spans="1:132" x14ac:dyDescent="0.25">
      <c r="A248" s="297">
        <v>5346</v>
      </c>
      <c r="B248" s="347">
        <v>675444</v>
      </c>
      <c r="C248" s="297">
        <v>1028864</v>
      </c>
      <c r="D248" s="14">
        <v>1790779452</v>
      </c>
      <c r="E248" s="26" t="s">
        <v>939</v>
      </c>
      <c r="F248" s="26" t="str">
        <f>INDEX('Mar - Aug'!X:X,MATCH(A248,'Mar - Aug'!B:B,0))</f>
        <v>MRSA Northeast</v>
      </c>
      <c r="G248" s="26" t="s">
        <v>3083</v>
      </c>
      <c r="H248" s="26"/>
      <c r="I248" s="26" t="str">
        <f t="shared" si="15"/>
        <v/>
      </c>
      <c r="J248" s="299" t="s">
        <v>276</v>
      </c>
      <c r="K248" s="299" t="s">
        <v>966</v>
      </c>
      <c r="L248" s="299" t="s">
        <v>277</v>
      </c>
      <c r="M248" s="13">
        <v>3.3333330000000001E-2</v>
      </c>
      <c r="N248" s="13">
        <v>9.7560999999999995E-2</v>
      </c>
      <c r="O248" s="13">
        <v>0</v>
      </c>
      <c r="P248" s="13">
        <v>7.5539599999999998E-2</v>
      </c>
      <c r="Q248" s="13">
        <v>3.3690650000000003E-2</v>
      </c>
      <c r="R248" s="13">
        <v>5.5747400000000003E-2</v>
      </c>
      <c r="S248" s="13">
        <v>3.7344499999999998E-3</v>
      </c>
      <c r="T248" s="13">
        <v>0.15247816</v>
      </c>
      <c r="U248" s="13">
        <v>3.3690650000000003E-2</v>
      </c>
      <c r="V248" s="13">
        <v>9.5902462999999993E-2</v>
      </c>
      <c r="W248" s="13">
        <v>3.7344499999999998E-3</v>
      </c>
      <c r="X248" s="13">
        <v>0.15247816</v>
      </c>
      <c r="Y248" s="13">
        <v>3.3690650000000003E-2</v>
      </c>
      <c r="Z248" s="13">
        <v>9.268295E-2</v>
      </c>
      <c r="AA248" s="13">
        <v>3.7344499999999998E-3</v>
      </c>
      <c r="AB248" s="13">
        <v>0.15247816</v>
      </c>
      <c r="AC248" s="13">
        <v>3.3690650000000003E-2</v>
      </c>
      <c r="AD248" s="13">
        <v>9.4243926000000006E-2</v>
      </c>
      <c r="AE248" s="13">
        <v>3.7344499999999998E-3</v>
      </c>
      <c r="AF248" s="13">
        <v>0.15247816</v>
      </c>
      <c r="AG248" s="13">
        <v>3.3690650000000003E-2</v>
      </c>
      <c r="AH248" s="13">
        <v>8.7804900000000005E-2</v>
      </c>
      <c r="AI248" s="13">
        <v>3.7344499999999998E-3</v>
      </c>
      <c r="AJ248" s="13">
        <v>0.15247816</v>
      </c>
      <c r="AK248" s="13">
        <v>3.3690650000000003E-2</v>
      </c>
      <c r="AL248" s="13">
        <v>9.2585389000000004E-2</v>
      </c>
      <c r="AM248" s="13">
        <v>3.7344499999999998E-3</v>
      </c>
      <c r="AN248" s="13">
        <v>0.15247816</v>
      </c>
      <c r="AO248" s="13">
        <v>3.3690650000000003E-2</v>
      </c>
      <c r="AP248" s="13">
        <v>8.2926849999999996E-2</v>
      </c>
      <c r="AQ248" s="13">
        <v>3.7344499999999998E-3</v>
      </c>
      <c r="AR248" s="13">
        <v>0.15247816</v>
      </c>
      <c r="AS248" s="13">
        <v>3.3690650000000003E-2</v>
      </c>
      <c r="AT248" s="13">
        <v>9.0731729999999997E-2</v>
      </c>
      <c r="AU248" s="13">
        <v>3.7344499999999998E-3</v>
      </c>
      <c r="AV248" s="13">
        <v>0.15247816</v>
      </c>
      <c r="AW248" s="13">
        <v>3.3690650000000003E-2</v>
      </c>
      <c r="AX248" s="13">
        <v>7.8048800000000002E-2</v>
      </c>
      <c r="AY248" s="13">
        <v>3.7344499999999998E-3</v>
      </c>
      <c r="AZ248" s="13">
        <v>0.15247816</v>
      </c>
      <c r="BA248" s="86">
        <v>3.4482758620689703E-2</v>
      </c>
      <c r="BB248" s="86">
        <v>5.1724137931034503E-2</v>
      </c>
      <c r="BC248" s="13">
        <v>0</v>
      </c>
      <c r="BD248" s="13">
        <v>6.4102564102564097E-2</v>
      </c>
      <c r="BE248" s="14">
        <v>2.4390243902439001E-2</v>
      </c>
      <c r="BF248" s="14">
        <v>1.85185185185185E-2</v>
      </c>
      <c r="BG248" s="14">
        <v>0</v>
      </c>
      <c r="BH248" s="14">
        <v>0.123287671232877</v>
      </c>
      <c r="BI248" s="14">
        <v>1.16279069767442E-2</v>
      </c>
      <c r="BJ248" s="14">
        <v>0</v>
      </c>
      <c r="BK248" s="14">
        <v>0</v>
      </c>
      <c r="BL248" s="430">
        <v>0.128205128205128</v>
      </c>
      <c r="BM248" s="14">
        <v>2.3529411764705899E-2</v>
      </c>
      <c r="BN248" s="14">
        <v>1.72413793103448E-2</v>
      </c>
      <c r="BO248" s="14">
        <v>0</v>
      </c>
      <c r="BP248" s="14">
        <v>7.8947368421052599E-2</v>
      </c>
      <c r="BQ248" s="86">
        <v>2.3529411764705899E-2</v>
      </c>
      <c r="BR248" s="86">
        <v>1.72413793103448E-2</v>
      </c>
      <c r="BS248" s="86">
        <v>0</v>
      </c>
      <c r="BT248" s="86">
        <v>7.8947368421052599E-2</v>
      </c>
      <c r="BU248" s="14" t="s">
        <v>35</v>
      </c>
      <c r="BV248" s="14" t="s">
        <v>35</v>
      </c>
      <c r="BW248" s="14" t="s">
        <v>35</v>
      </c>
      <c r="BX248" s="14" t="s">
        <v>35</v>
      </c>
      <c r="BY248" s="14" t="s">
        <v>35</v>
      </c>
      <c r="BZ248" s="14" t="s">
        <v>35</v>
      </c>
      <c r="CA248" s="14" t="s">
        <v>35</v>
      </c>
      <c r="CB248" s="14" t="s">
        <v>35</v>
      </c>
      <c r="CC248" s="14">
        <v>5.41</v>
      </c>
      <c r="CD248" s="14">
        <v>5.41</v>
      </c>
      <c r="CE248" s="14">
        <v>5.41</v>
      </c>
      <c r="CF248" s="14">
        <v>5.41</v>
      </c>
      <c r="CG248" s="14">
        <v>5.41</v>
      </c>
      <c r="CH248" s="14">
        <v>5.41</v>
      </c>
      <c r="CI248" s="14">
        <v>5.6</v>
      </c>
      <c r="CJ248" s="14">
        <f>INDEX('Monthy Targets'!AC:AC,(MATCH(FY2019_ALL_Targets!$B:$B,'Monthy Targets'!$B:$B,0)))</f>
        <v>5.58</v>
      </c>
      <c r="CK248" s="14">
        <f>INDEX('Monthy Targets'!AD:AD,(MATCH(FY2019_ALL_Targets!$B:$B,'Monthy Targets'!$B:$B,0)))</f>
        <v>5.58</v>
      </c>
      <c r="CL248" s="14">
        <f>INDEX('Monthy Targets'!AE:AE,(MATCH(FY2019_ALL_Targets!$B:$B,'Monthy Targets'!$B:$B,0)))</f>
        <v>5.58</v>
      </c>
      <c r="CM248" s="14">
        <f>INDEX('Monthy Targets'!AF:AF,(MATCH(FY2019_ALL_Targets!$B:$B,'Monthy Targets'!$B:$B,0)))</f>
        <v>5.58</v>
      </c>
      <c r="CN248" s="14">
        <f>INDEX('Monthy Targets'!AG:AG,(MATCH(FY2019_ALL_Targets!$B:$B,'Monthy Targets'!$B:$B,0)))</f>
        <v>5.58</v>
      </c>
      <c r="CO248" s="14">
        <v>0</v>
      </c>
      <c r="CP248" s="14">
        <v>0.37</v>
      </c>
      <c r="CQ248" s="14">
        <v>0.37</v>
      </c>
      <c r="CR248" s="14">
        <v>0.37</v>
      </c>
      <c r="CS248" s="14">
        <v>0.37</v>
      </c>
      <c r="CT248" s="14">
        <v>0.37</v>
      </c>
      <c r="CU248" s="14">
        <v>0.37</v>
      </c>
      <c r="CV248" s="14">
        <v>0.37</v>
      </c>
      <c r="CW248" s="14">
        <v>0.38</v>
      </c>
      <c r="CX248" s="14">
        <v>0.38</v>
      </c>
      <c r="CY248" s="14">
        <v>0.38</v>
      </c>
      <c r="CZ248" s="14">
        <v>0.38</v>
      </c>
      <c r="DA248" s="14">
        <f>IF('QIPP Scorecard'!$AA$1=4,IF(FY2019_ALL_Targets!$BU248="Yes",INDEX('Final Comp Values'!$BN:$BN,MATCH(FY2019_ALL_Targets!$A248,'Final Comp Values'!$B:$B,0)),IF($BU248="Min Data",0,0)),0)</f>
        <v>0.38</v>
      </c>
      <c r="DB248" s="14">
        <f>IF('QIPP Scorecard'!$AA$1=4,IF(FY2019_ALL_Targets!$BV248="Yes",INDEX('Final Comp Values'!$BN:$BN,MATCH(FY2019_ALL_Targets!$A248,'Final Comp Values'!$B:$B,0)),IF($BV248="Min Data",0,0)),0)</f>
        <v>0.38</v>
      </c>
      <c r="DC248" s="14">
        <f>IF('QIPP Scorecard'!$AA$1=4,IF(FY2019_ALL_Targets!$BW248="Yes",INDEX('Final Comp Values'!$BN:$BN,MATCH(FY2019_ALL_Targets!$A248,'Final Comp Values'!$B:$B,0)),IF(CI248="Min Data",0,0)),0)</f>
        <v>0.38</v>
      </c>
      <c r="DD248" s="14">
        <f>IF('QIPP Scorecard'!$AA$1=4,IF(FY2019_ALL_Targets!$BX248="Yes",INDEX('Final Comp Values'!$BN:$BN,MATCH(FY2019_ALL_Targets!$A248,'Final Comp Values'!$B:$B,0)),IF($BX248="Min Data",0,0)),0)</f>
        <v>0.38</v>
      </c>
      <c r="DE248" s="14">
        <v>0</v>
      </c>
      <c r="DF248" s="14">
        <v>0.68</v>
      </c>
      <c r="DG248" s="14">
        <v>0.68</v>
      </c>
      <c r="DH248" s="14">
        <v>0.68</v>
      </c>
      <c r="DI248" s="14">
        <v>0.68</v>
      </c>
      <c r="DJ248" s="14">
        <v>0.68</v>
      </c>
      <c r="DK248" s="14">
        <v>0.68</v>
      </c>
      <c r="DL248" s="14">
        <v>0.68</v>
      </c>
      <c r="DM248" s="14">
        <v>0.7</v>
      </c>
      <c r="DN248" s="14">
        <v>0.7</v>
      </c>
      <c r="DO248" s="14">
        <v>0.7</v>
      </c>
      <c r="DP248" s="14">
        <v>0.7</v>
      </c>
      <c r="DQ248" s="14">
        <f>IF('QIPP Scorecard'!$AA$1=4,IF(FY2019_ALL_Targets!$BY248="Yes",INDEX('Final Comp Values'!$BK:$BK,MATCH(FY2019_ALL_Targets!$A248,'Final Comp Values'!$B:$B,0)),IF($BY248="Min Data",0,0)),0)</f>
        <v>0.7</v>
      </c>
      <c r="DR248" s="14">
        <f>IF('QIPP Scorecard'!$AA$1=4,IF(FY2019_ALL_Targets!$BZ248="Yes",INDEX('Final Comp Values'!$BO:$BO,MATCH(FY2019_ALL_Targets!$A248,'Final Comp Values'!$B:$B,0)),IF($BZ248="Min Data",0,0)),0)</f>
        <v>0.7</v>
      </c>
      <c r="DS248" s="14">
        <f>IF('QIPP Scorecard'!$AA$1=4,IF(FY2019_ALL_Targets!$CA248="Yes",INDEX('Final Comp Values'!$BO:$BO,MATCH(FY2019_ALL_Targets!$A248,'Final Comp Values'!$B:$B,0)),IF($CA248="Min Data",0,0)),0)</f>
        <v>0.7</v>
      </c>
      <c r="DT248" s="14">
        <f>IF('QIPP Scorecard'!$AA$1=4,IF(FY2019_ALL_Targets!$CB248="Yes",INDEX('Final Comp Values'!$BO:$BO,MATCH(FY2019_ALL_Targets!$A248,'Final Comp Values'!$B:$B,0)),IF($CB248="Min Data",0,0)),0)</f>
        <v>0.7</v>
      </c>
      <c r="DU248" s="14">
        <v>0.86</v>
      </c>
      <c r="DV248" s="14">
        <v>1.0900000000000001</v>
      </c>
      <c r="DW248" s="14">
        <v>1.1299999999999999</v>
      </c>
      <c r="DX248" s="14">
        <v>1.1100000000000001</v>
      </c>
      <c r="DY248" s="12">
        <f t="shared" si="16"/>
        <v>0</v>
      </c>
      <c r="DZ248" s="12">
        <f t="shared" si="17"/>
        <v>0</v>
      </c>
      <c r="EA248" s="12">
        <f t="shared" si="18"/>
        <v>0</v>
      </c>
      <c r="EB248" s="12">
        <f t="shared" si="19"/>
        <v>0</v>
      </c>
    </row>
    <row r="249" spans="1:132" x14ac:dyDescent="0.25">
      <c r="A249" s="297">
        <v>5166</v>
      </c>
      <c r="B249" s="347">
        <v>675445</v>
      </c>
      <c r="C249" s="297">
        <v>1026152</v>
      </c>
      <c r="D249" s="14">
        <v>1952359499</v>
      </c>
      <c r="E249" s="26" t="s">
        <v>940</v>
      </c>
      <c r="F249" s="26" t="str">
        <f>INDEX('Mar - Aug'!X:X,MATCH(A249,'Mar - Aug'!B:B,0))</f>
        <v>Travis</v>
      </c>
      <c r="G249" s="26" t="s">
        <v>3121</v>
      </c>
      <c r="H249" s="26"/>
      <c r="I249" s="26" t="str">
        <f t="shared" si="15"/>
        <v/>
      </c>
      <c r="J249" s="299" t="s">
        <v>2562</v>
      </c>
      <c r="K249" s="299" t="s">
        <v>1020</v>
      </c>
      <c r="L249" s="299" t="s">
        <v>2563</v>
      </c>
      <c r="M249" s="13">
        <v>9.4972059999999997E-2</v>
      </c>
      <c r="N249" s="13">
        <v>7.8947379999999998E-2</v>
      </c>
      <c r="O249" s="13">
        <v>0</v>
      </c>
      <c r="P249" s="13">
        <v>4.9689440000000001E-2</v>
      </c>
      <c r="Q249" s="13">
        <v>3.3690650000000003E-2</v>
      </c>
      <c r="R249" s="13">
        <v>5.5747400000000003E-2</v>
      </c>
      <c r="S249" s="13">
        <v>3.7344499999999998E-3</v>
      </c>
      <c r="T249" s="13">
        <v>0.15247816</v>
      </c>
      <c r="U249" s="13">
        <v>9.3357534980000004E-2</v>
      </c>
      <c r="V249" s="13">
        <v>7.7605274540000005E-2</v>
      </c>
      <c r="W249" s="13">
        <v>3.7344499999999998E-3</v>
      </c>
      <c r="X249" s="13">
        <v>0.15247816</v>
      </c>
      <c r="Y249" s="13">
        <v>9.0223457000000007E-2</v>
      </c>
      <c r="Z249" s="13">
        <v>7.5000011000000005E-2</v>
      </c>
      <c r="AA249" s="13">
        <v>3.7344499999999998E-3</v>
      </c>
      <c r="AB249" s="13">
        <v>0.15247816</v>
      </c>
      <c r="AC249" s="13">
        <v>9.1743009959999997E-2</v>
      </c>
      <c r="AD249" s="13">
        <v>7.6263169079999998E-2</v>
      </c>
      <c r="AE249" s="13">
        <v>3.7344499999999998E-3</v>
      </c>
      <c r="AF249" s="13">
        <v>0.15247816</v>
      </c>
      <c r="AG249" s="13">
        <v>8.5474854000000003E-2</v>
      </c>
      <c r="AH249" s="13">
        <v>7.1052641999999999E-2</v>
      </c>
      <c r="AI249" s="13">
        <v>3.7344499999999998E-3</v>
      </c>
      <c r="AJ249" s="13">
        <v>0.15247816</v>
      </c>
      <c r="AK249" s="13">
        <v>9.0128484940000003E-2</v>
      </c>
      <c r="AL249" s="13">
        <v>7.4921063620000006E-2</v>
      </c>
      <c r="AM249" s="13">
        <v>3.7344499999999998E-3</v>
      </c>
      <c r="AN249" s="13">
        <v>0.15247816</v>
      </c>
      <c r="AO249" s="13">
        <v>8.0726250999999999E-2</v>
      </c>
      <c r="AP249" s="13">
        <v>6.7105272999999993E-2</v>
      </c>
      <c r="AQ249" s="13">
        <v>3.7344499999999998E-3</v>
      </c>
      <c r="AR249" s="13">
        <v>0.15247816</v>
      </c>
      <c r="AS249" s="13">
        <v>8.8324015800000003E-2</v>
      </c>
      <c r="AT249" s="13">
        <v>7.34210634E-2</v>
      </c>
      <c r="AU249" s="13">
        <v>3.7344499999999998E-3</v>
      </c>
      <c r="AV249" s="13">
        <v>0.15247816</v>
      </c>
      <c r="AW249" s="13">
        <v>7.5977647999999995E-2</v>
      </c>
      <c r="AX249" s="13">
        <v>6.3157904000000001E-2</v>
      </c>
      <c r="AY249" s="13">
        <v>3.7344499999999998E-3</v>
      </c>
      <c r="AZ249" s="13">
        <v>0.15247816</v>
      </c>
      <c r="BA249" s="86">
        <v>2.7777777777777801E-2</v>
      </c>
      <c r="BB249" s="86">
        <v>4.5454545454545497E-2</v>
      </c>
      <c r="BC249" s="13">
        <v>0</v>
      </c>
      <c r="BD249" s="13">
        <v>6.25E-2</v>
      </c>
      <c r="BE249" s="14">
        <v>3.8461538461538498E-2</v>
      </c>
      <c r="BF249" s="14" t="s">
        <v>14856</v>
      </c>
      <c r="BG249" s="14">
        <v>0</v>
      </c>
      <c r="BH249" s="14">
        <v>4.1666666666666699E-2</v>
      </c>
      <c r="BI249" s="14">
        <v>6.6666666666666693E-2</v>
      </c>
      <c r="BJ249" s="14">
        <v>4.3478260869565202E-2</v>
      </c>
      <c r="BK249" s="14">
        <v>0</v>
      </c>
      <c r="BL249" s="430">
        <v>3.5714285714285698E-2</v>
      </c>
      <c r="BM249" s="14">
        <v>0.1</v>
      </c>
      <c r="BN249" s="14">
        <v>0</v>
      </c>
      <c r="BO249" s="14">
        <v>0</v>
      </c>
      <c r="BP249" s="14">
        <v>0</v>
      </c>
      <c r="BQ249" s="86">
        <v>0.1</v>
      </c>
      <c r="BR249" s="86">
        <v>0</v>
      </c>
      <c r="BS249" s="86">
        <v>0</v>
      </c>
      <c r="BT249" s="86">
        <v>0</v>
      </c>
      <c r="BU249" s="14" t="s">
        <v>36</v>
      </c>
      <c r="BV249" s="14" t="s">
        <v>35</v>
      </c>
      <c r="BW249" s="14" t="s">
        <v>35</v>
      </c>
      <c r="BX249" s="14" t="s">
        <v>35</v>
      </c>
      <c r="BY249" s="14" t="s">
        <v>36</v>
      </c>
      <c r="BZ249" s="14" t="s">
        <v>35</v>
      </c>
      <c r="CA249" s="14" t="s">
        <v>35</v>
      </c>
      <c r="CB249" s="14" t="s">
        <v>35</v>
      </c>
      <c r="CC249" s="14">
        <v>5.49</v>
      </c>
      <c r="CD249" s="14">
        <v>5.49</v>
      </c>
      <c r="CE249" s="14">
        <v>5.49</v>
      </c>
      <c r="CF249" s="14">
        <v>5.49</v>
      </c>
      <c r="CG249" s="14">
        <v>5.49</v>
      </c>
      <c r="CH249" s="14">
        <v>5.49</v>
      </c>
      <c r="CI249" s="14">
        <v>5.41</v>
      </c>
      <c r="CJ249" s="14">
        <f>INDEX('Monthy Targets'!AC:AC,(MATCH(FY2019_ALL_Targets!$B:$B,'Monthy Targets'!$B:$B,0)))</f>
        <v>5.39</v>
      </c>
      <c r="CK249" s="14">
        <f>INDEX('Monthy Targets'!AD:AD,(MATCH(FY2019_ALL_Targets!$B:$B,'Monthy Targets'!$B:$B,0)))</f>
        <v>5.39</v>
      </c>
      <c r="CL249" s="14">
        <f>INDEX('Monthy Targets'!AE:AE,(MATCH(FY2019_ALL_Targets!$B:$B,'Monthy Targets'!$B:$B,0)))</f>
        <v>5.39</v>
      </c>
      <c r="CM249" s="14">
        <f>INDEX('Monthy Targets'!AF:AF,(MATCH(FY2019_ALL_Targets!$B:$B,'Monthy Targets'!$B:$B,0)))</f>
        <v>5.39</v>
      </c>
      <c r="CN249" s="14">
        <f>INDEX('Monthy Targets'!AG:AG,(MATCH(FY2019_ALL_Targets!$B:$B,'Monthy Targets'!$B:$B,0)))</f>
        <v>5.39</v>
      </c>
      <c r="CO249" s="14">
        <v>0.37</v>
      </c>
      <c r="CP249" s="14">
        <v>0.37</v>
      </c>
      <c r="CQ249" s="14">
        <v>0.37</v>
      </c>
      <c r="CR249" s="14">
        <v>0.37</v>
      </c>
      <c r="CS249" s="14">
        <v>0.37</v>
      </c>
      <c r="CT249" s="14">
        <v>0.37</v>
      </c>
      <c r="CU249" s="14">
        <v>0.37</v>
      </c>
      <c r="CV249" s="14">
        <v>0.37</v>
      </c>
      <c r="CW249" s="14">
        <v>0.37</v>
      </c>
      <c r="CX249" s="14">
        <v>0.37</v>
      </c>
      <c r="CY249" s="14">
        <v>0.37</v>
      </c>
      <c r="CZ249" s="14">
        <v>0.37</v>
      </c>
      <c r="DA249" s="14">
        <f>IF('QIPP Scorecard'!$AA$1=4,IF(FY2019_ALL_Targets!$BU249="Yes",INDEX('Final Comp Values'!$BN:$BN,MATCH(FY2019_ALL_Targets!$A249,'Final Comp Values'!$B:$B,0)),IF($BU249="Min Data",0,0)),0)</f>
        <v>0</v>
      </c>
      <c r="DB249" s="14">
        <f>IF('QIPP Scorecard'!$AA$1=4,IF(FY2019_ALL_Targets!$BV249="Yes",INDEX('Final Comp Values'!$BN:$BN,MATCH(FY2019_ALL_Targets!$A249,'Final Comp Values'!$B:$B,0)),IF($BV249="Min Data",0,0)),0)</f>
        <v>0.37</v>
      </c>
      <c r="DC249" s="14">
        <f>IF('QIPP Scorecard'!$AA$1=4,IF(FY2019_ALL_Targets!$BW249="Yes",INDEX('Final Comp Values'!$BN:$BN,MATCH(FY2019_ALL_Targets!$A249,'Final Comp Values'!$B:$B,0)),IF(CI249="Min Data",0,0)),0)</f>
        <v>0.37</v>
      </c>
      <c r="DD249" s="14">
        <f>IF('QIPP Scorecard'!$AA$1=4,IF(FY2019_ALL_Targets!$BX249="Yes",INDEX('Final Comp Values'!$BN:$BN,MATCH(FY2019_ALL_Targets!$A249,'Final Comp Values'!$B:$B,0)),IF($BX249="Min Data",0,0)),0)</f>
        <v>0.37</v>
      </c>
      <c r="DE249" s="14">
        <v>0.69</v>
      </c>
      <c r="DF249" s="14">
        <v>0.69</v>
      </c>
      <c r="DG249" s="14">
        <v>0.69</v>
      </c>
      <c r="DH249" s="14">
        <v>0.69</v>
      </c>
      <c r="DI249" s="14">
        <v>0.69</v>
      </c>
      <c r="DJ249" s="14">
        <v>0.69</v>
      </c>
      <c r="DK249" s="14">
        <v>0.69</v>
      </c>
      <c r="DL249" s="14">
        <v>0.69</v>
      </c>
      <c r="DM249" s="14">
        <v>0.68</v>
      </c>
      <c r="DN249" s="14">
        <v>0.68</v>
      </c>
      <c r="DO249" s="14">
        <v>0.68</v>
      </c>
      <c r="DP249" s="14">
        <v>0.68</v>
      </c>
      <c r="DQ249" s="14">
        <f>IF('QIPP Scorecard'!$AA$1=4,IF(FY2019_ALL_Targets!$BY249="Yes",INDEX('Final Comp Values'!$BK:$BK,MATCH(FY2019_ALL_Targets!$A249,'Final Comp Values'!$B:$B,0)),IF($BY249="Min Data",0,0)),0)</f>
        <v>0</v>
      </c>
      <c r="DR249" s="14">
        <f>IF('QIPP Scorecard'!$AA$1=4,IF(FY2019_ALL_Targets!$BZ249="Yes",INDEX('Final Comp Values'!$BO:$BO,MATCH(FY2019_ALL_Targets!$A249,'Final Comp Values'!$B:$B,0)),IF($BZ249="Min Data",0,0)),0)</f>
        <v>0.68</v>
      </c>
      <c r="DS249" s="14">
        <f>IF('QIPP Scorecard'!$AA$1=4,IF(FY2019_ALL_Targets!$CA249="Yes",INDEX('Final Comp Values'!$BO:$BO,MATCH(FY2019_ALL_Targets!$A249,'Final Comp Values'!$B:$B,0)),IF($CA249="Min Data",0,0)),0)</f>
        <v>0.68</v>
      </c>
      <c r="DT249" s="14">
        <f>IF('QIPP Scorecard'!$AA$1=4,IF(FY2019_ALL_Targets!$CB249="Yes",INDEX('Final Comp Values'!$BO:$BO,MATCH(FY2019_ALL_Targets!$A249,'Final Comp Values'!$B:$B,0)),IF($CB249="Min Data",0,0)),0)</f>
        <v>0.68</v>
      </c>
      <c r="DU249" s="14">
        <v>0.98</v>
      </c>
      <c r="DV249" s="14">
        <v>1.1000000000000001</v>
      </c>
      <c r="DW249" s="14">
        <v>1.1499999999999999</v>
      </c>
      <c r="DX249" s="14">
        <v>1</v>
      </c>
      <c r="DY249" s="12">
        <f t="shared" si="16"/>
        <v>1</v>
      </c>
      <c r="DZ249" s="12">
        <f t="shared" si="17"/>
        <v>1</v>
      </c>
      <c r="EA249" s="12">
        <f t="shared" si="18"/>
        <v>0</v>
      </c>
      <c r="EB249" s="12">
        <f t="shared" si="19"/>
        <v>0</v>
      </c>
    </row>
    <row r="250" spans="1:132" x14ac:dyDescent="0.25">
      <c r="A250" s="297">
        <v>5127</v>
      </c>
      <c r="B250" s="347">
        <v>675447</v>
      </c>
      <c r="C250" s="297">
        <v>1020781</v>
      </c>
      <c r="D250" s="14">
        <v>1750882510</v>
      </c>
      <c r="E250" s="26" t="s">
        <v>941</v>
      </c>
      <c r="F250" s="26" t="str">
        <f>INDEX('Mar - Aug'!X:X,MATCH(A250,'Mar - Aug'!B:B,0))</f>
        <v>Dallas</v>
      </c>
      <c r="G250" s="26" t="s">
        <v>3013</v>
      </c>
      <c r="H250" s="26"/>
      <c r="I250" s="26" t="str">
        <f t="shared" si="15"/>
        <v/>
      </c>
      <c r="J250" s="299" t="s">
        <v>2371</v>
      </c>
      <c r="K250" s="299" t="s">
        <v>994</v>
      </c>
      <c r="L250" s="299" t="s">
        <v>2372</v>
      </c>
      <c r="M250" s="13">
        <v>0</v>
      </c>
      <c r="N250" s="13">
        <v>5.2132690000000002E-2</v>
      </c>
      <c r="O250" s="13">
        <v>0</v>
      </c>
      <c r="P250" s="13">
        <v>0.16197185</v>
      </c>
      <c r="Q250" s="13">
        <v>3.3690650000000003E-2</v>
      </c>
      <c r="R250" s="13">
        <v>5.5747400000000003E-2</v>
      </c>
      <c r="S250" s="13">
        <v>3.7344499999999998E-3</v>
      </c>
      <c r="T250" s="13">
        <v>0.15247816</v>
      </c>
      <c r="U250" s="13">
        <v>3.3690650000000003E-2</v>
      </c>
      <c r="V250" s="13">
        <v>5.5747400000000003E-2</v>
      </c>
      <c r="W250" s="13">
        <v>3.7344499999999998E-3</v>
      </c>
      <c r="X250" s="13">
        <v>0.15921832855000001</v>
      </c>
      <c r="Y250" s="13">
        <v>3.3690650000000003E-2</v>
      </c>
      <c r="Z250" s="13">
        <v>5.5747400000000003E-2</v>
      </c>
      <c r="AA250" s="13">
        <v>3.7344499999999998E-3</v>
      </c>
      <c r="AB250" s="13">
        <v>0.1538732575</v>
      </c>
      <c r="AC250" s="13">
        <v>3.3690650000000003E-2</v>
      </c>
      <c r="AD250" s="13">
        <v>5.5747400000000003E-2</v>
      </c>
      <c r="AE250" s="13">
        <v>3.7344499999999998E-3</v>
      </c>
      <c r="AF250" s="13">
        <v>0.15646480709999999</v>
      </c>
      <c r="AG250" s="13">
        <v>3.3690650000000003E-2</v>
      </c>
      <c r="AH250" s="13">
        <v>5.5747400000000003E-2</v>
      </c>
      <c r="AI250" s="13">
        <v>3.7344499999999998E-3</v>
      </c>
      <c r="AJ250" s="13">
        <v>0.15247816</v>
      </c>
      <c r="AK250" s="13">
        <v>3.3690650000000003E-2</v>
      </c>
      <c r="AL250" s="13">
        <v>5.5747400000000003E-2</v>
      </c>
      <c r="AM250" s="13">
        <v>3.7344499999999998E-3</v>
      </c>
      <c r="AN250" s="13">
        <v>0.15371128565</v>
      </c>
      <c r="AO250" s="13">
        <v>3.3690650000000003E-2</v>
      </c>
      <c r="AP250" s="13">
        <v>5.5747400000000003E-2</v>
      </c>
      <c r="AQ250" s="13">
        <v>3.7344499999999998E-3</v>
      </c>
      <c r="AR250" s="13">
        <v>0.15247816</v>
      </c>
      <c r="AS250" s="13">
        <v>3.3690650000000003E-2</v>
      </c>
      <c r="AT250" s="13">
        <v>5.5747400000000003E-2</v>
      </c>
      <c r="AU250" s="13">
        <v>3.7344499999999998E-3</v>
      </c>
      <c r="AV250" s="13">
        <v>0.15247816</v>
      </c>
      <c r="AW250" s="13">
        <v>3.3690650000000003E-2</v>
      </c>
      <c r="AX250" s="13">
        <v>5.5747400000000003E-2</v>
      </c>
      <c r="AY250" s="13">
        <v>3.7344499999999998E-3</v>
      </c>
      <c r="AZ250" s="13">
        <v>0.15247816</v>
      </c>
      <c r="BA250" s="86">
        <v>1.1235955056179799E-2</v>
      </c>
      <c r="BB250" s="86">
        <v>1.8181818181818198E-2</v>
      </c>
      <c r="BC250" s="13">
        <v>0</v>
      </c>
      <c r="BD250" s="13">
        <v>0.1125</v>
      </c>
      <c r="BE250" s="14">
        <v>1.16279069767442E-2</v>
      </c>
      <c r="BF250" s="14">
        <v>0</v>
      </c>
      <c r="BG250" s="14">
        <v>0</v>
      </c>
      <c r="BH250" s="14">
        <v>0.10958904109589</v>
      </c>
      <c r="BI250" s="14">
        <v>1.1904761904761901E-2</v>
      </c>
      <c r="BJ250" s="14">
        <v>3.2786885245901599E-2</v>
      </c>
      <c r="BK250" s="14">
        <v>0</v>
      </c>
      <c r="BL250" s="430">
        <v>0.11764705882352899</v>
      </c>
      <c r="BM250" s="14">
        <v>1.16279069767442E-2</v>
      </c>
      <c r="BN250" s="14">
        <v>3.6363636363636397E-2</v>
      </c>
      <c r="BO250" s="14">
        <v>0</v>
      </c>
      <c r="BP250" s="14">
        <v>9.85915492957746E-2</v>
      </c>
      <c r="BQ250" s="86">
        <v>1.16279069767442E-2</v>
      </c>
      <c r="BR250" s="86">
        <v>3.6363636363636397E-2</v>
      </c>
      <c r="BS250" s="86">
        <v>0</v>
      </c>
      <c r="BT250" s="86">
        <v>9.85915492957746E-2</v>
      </c>
      <c r="BU250" s="14" t="s">
        <v>35</v>
      </c>
      <c r="BV250" s="14" t="s">
        <v>35</v>
      </c>
      <c r="BW250" s="14" t="s">
        <v>35</v>
      </c>
      <c r="BX250" s="14" t="s">
        <v>35</v>
      </c>
      <c r="BY250" s="14" t="s">
        <v>35</v>
      </c>
      <c r="BZ250" s="14" t="s">
        <v>35</v>
      </c>
      <c r="CA250" s="14" t="s">
        <v>35</v>
      </c>
      <c r="CB250" s="14" t="s">
        <v>35</v>
      </c>
      <c r="CC250" s="14">
        <v>7.8</v>
      </c>
      <c r="CD250" s="14">
        <v>7.8</v>
      </c>
      <c r="CE250" s="14">
        <v>7.8</v>
      </c>
      <c r="CF250" s="14">
        <v>7.8</v>
      </c>
      <c r="CG250" s="14">
        <v>7.8</v>
      </c>
      <c r="CH250" s="14">
        <v>7.8</v>
      </c>
      <c r="CI250" s="14">
        <v>7.56</v>
      </c>
      <c r="CJ250" s="14">
        <f>INDEX('Monthy Targets'!AC:AC,(MATCH(FY2019_ALL_Targets!$B:$B,'Monthy Targets'!$B:$B,0)))</f>
        <v>7.54</v>
      </c>
      <c r="CK250" s="14">
        <f>INDEX('Monthy Targets'!AD:AD,(MATCH(FY2019_ALL_Targets!$B:$B,'Monthy Targets'!$B:$B,0)))</f>
        <v>7.54</v>
      </c>
      <c r="CL250" s="14">
        <f>INDEX('Monthy Targets'!AE:AE,(MATCH(FY2019_ALL_Targets!$B:$B,'Monthy Targets'!$B:$B,0)))</f>
        <v>7.54</v>
      </c>
      <c r="CM250" s="14">
        <f>INDEX('Monthy Targets'!AF:AF,(MATCH(FY2019_ALL_Targets!$B:$B,'Monthy Targets'!$B:$B,0)))</f>
        <v>7.54</v>
      </c>
      <c r="CN250" s="14">
        <f>INDEX('Monthy Targets'!AG:AG,(MATCH(FY2019_ALL_Targets!$B:$B,'Monthy Targets'!$B:$B,0)))</f>
        <v>7.54</v>
      </c>
      <c r="CO250" s="14">
        <v>0.53</v>
      </c>
      <c r="CP250" s="14">
        <v>0.53</v>
      </c>
      <c r="CQ250" s="14">
        <v>0.53</v>
      </c>
      <c r="CR250" s="14">
        <v>0.53</v>
      </c>
      <c r="CS250" s="14">
        <v>0.53</v>
      </c>
      <c r="CT250" s="14">
        <v>0.53</v>
      </c>
      <c r="CU250" s="14">
        <v>0.53</v>
      </c>
      <c r="CV250" s="14">
        <v>0.53</v>
      </c>
      <c r="CW250" s="14">
        <v>0.51</v>
      </c>
      <c r="CX250" s="14">
        <v>0.51</v>
      </c>
      <c r="CY250" s="14">
        <v>0.51</v>
      </c>
      <c r="CZ250" s="14">
        <v>0.51</v>
      </c>
      <c r="DA250" s="14">
        <f>IF('QIPP Scorecard'!$AA$1=4,IF(FY2019_ALL_Targets!$BU250="Yes",INDEX('Final Comp Values'!$BN:$BN,MATCH(FY2019_ALL_Targets!$A250,'Final Comp Values'!$B:$B,0)),IF($BU250="Min Data",0,0)),0)</f>
        <v>0.51</v>
      </c>
      <c r="DB250" s="14">
        <f>IF('QIPP Scorecard'!$AA$1=4,IF(FY2019_ALL_Targets!$BV250="Yes",INDEX('Final Comp Values'!$BN:$BN,MATCH(FY2019_ALL_Targets!$A250,'Final Comp Values'!$B:$B,0)),IF($BV250="Min Data",0,0)),0)</f>
        <v>0.51</v>
      </c>
      <c r="DC250" s="14">
        <f>IF('QIPP Scorecard'!$AA$1=4,IF(FY2019_ALL_Targets!$BW250="Yes",INDEX('Final Comp Values'!$BN:$BN,MATCH(FY2019_ALL_Targets!$A250,'Final Comp Values'!$B:$B,0)),IF(CI250="Min Data",0,0)),0)</f>
        <v>0.51</v>
      </c>
      <c r="DD250" s="14">
        <f>IF('QIPP Scorecard'!$AA$1=4,IF(FY2019_ALL_Targets!$BX250="Yes",INDEX('Final Comp Values'!$BN:$BN,MATCH(FY2019_ALL_Targets!$A250,'Final Comp Values'!$B:$B,0)),IF($BX250="Min Data",0,0)),0)</f>
        <v>0.51</v>
      </c>
      <c r="DE250" s="14">
        <v>0.98</v>
      </c>
      <c r="DF250" s="14">
        <v>0.98</v>
      </c>
      <c r="DG250" s="14">
        <v>0.98</v>
      </c>
      <c r="DH250" s="14">
        <v>0.98</v>
      </c>
      <c r="DI250" s="14">
        <v>0.98</v>
      </c>
      <c r="DJ250" s="14">
        <v>0.98</v>
      </c>
      <c r="DK250" s="14">
        <v>0.98</v>
      </c>
      <c r="DL250" s="14">
        <v>0.98</v>
      </c>
      <c r="DM250" s="14">
        <v>0.95</v>
      </c>
      <c r="DN250" s="14">
        <v>0.95</v>
      </c>
      <c r="DO250" s="14">
        <v>0.95</v>
      </c>
      <c r="DP250" s="14">
        <v>0.95</v>
      </c>
      <c r="DQ250" s="14">
        <f>IF('QIPP Scorecard'!$AA$1=4,IF(FY2019_ALL_Targets!$BY250="Yes",INDEX('Final Comp Values'!$BK:$BK,MATCH(FY2019_ALL_Targets!$A250,'Final Comp Values'!$B:$B,0)),IF($BY250="Min Data",0,0)),0)</f>
        <v>0.95</v>
      </c>
      <c r="DR250" s="14">
        <f>IF('QIPP Scorecard'!$AA$1=4,IF(FY2019_ALL_Targets!$BZ250="Yes",INDEX('Final Comp Values'!$BO:$BO,MATCH(FY2019_ALL_Targets!$A250,'Final Comp Values'!$B:$B,0)),IF($BZ250="Min Data",0,0)),0)</f>
        <v>0.95</v>
      </c>
      <c r="DS250" s="14">
        <f>IF('QIPP Scorecard'!$AA$1=4,IF(FY2019_ALL_Targets!$CA250="Yes",INDEX('Final Comp Values'!$BO:$BO,MATCH(FY2019_ALL_Targets!$A250,'Final Comp Values'!$B:$B,0)),IF($CA250="Min Data",0,0)),0)</f>
        <v>0.95</v>
      </c>
      <c r="DT250" s="14">
        <f>IF('QIPP Scorecard'!$AA$1=4,IF(FY2019_ALL_Targets!$CB250="Yes",INDEX('Final Comp Values'!$BO:$BO,MATCH(FY2019_ALL_Targets!$A250,'Final Comp Values'!$B:$B,0)),IF($CB250="Min Data",0,0)),0)</f>
        <v>0.95</v>
      </c>
      <c r="DU250" s="14">
        <v>1.39</v>
      </c>
      <c r="DV250" s="14">
        <v>1.57</v>
      </c>
      <c r="DW250" s="14">
        <v>1.63</v>
      </c>
      <c r="DX250" s="14">
        <v>1.6</v>
      </c>
      <c r="DY250" s="12">
        <f t="shared" si="16"/>
        <v>0</v>
      </c>
      <c r="DZ250" s="12">
        <f t="shared" si="17"/>
        <v>0</v>
      </c>
      <c r="EA250" s="12">
        <f t="shared" si="18"/>
        <v>0</v>
      </c>
      <c r="EB250" s="12">
        <f t="shared" si="19"/>
        <v>0</v>
      </c>
    </row>
    <row r="251" spans="1:132" x14ac:dyDescent="0.25">
      <c r="A251" s="297">
        <v>5343</v>
      </c>
      <c r="B251" s="347">
        <v>675452</v>
      </c>
      <c r="C251" s="297">
        <v>1026720</v>
      </c>
      <c r="D251" s="14">
        <v>1669862876</v>
      </c>
      <c r="E251" s="26" t="s">
        <v>920</v>
      </c>
      <c r="F251" s="26" t="str">
        <f>INDEX('Mar - Aug'!X:X,MATCH(A251,'Mar - Aug'!B:B,0))</f>
        <v>Bexar</v>
      </c>
      <c r="G251" s="26" t="s">
        <v>3017</v>
      </c>
      <c r="H251" s="26"/>
      <c r="I251" s="26" t="str">
        <f t="shared" si="15"/>
        <v/>
      </c>
      <c r="J251" s="299" t="s">
        <v>773</v>
      </c>
      <c r="K251" s="299" t="s">
        <v>980</v>
      </c>
      <c r="L251" s="299" t="s">
        <v>774</v>
      </c>
      <c r="M251" s="13">
        <v>3.3333300000000003E-2</v>
      </c>
      <c r="N251" s="13">
        <v>9.9999989999999997E-2</v>
      </c>
      <c r="O251" s="13">
        <v>0</v>
      </c>
      <c r="P251" s="13">
        <v>0.17535545999999999</v>
      </c>
      <c r="Q251" s="13">
        <v>3.3690650000000003E-2</v>
      </c>
      <c r="R251" s="13">
        <v>5.5747400000000003E-2</v>
      </c>
      <c r="S251" s="13">
        <v>3.7344499999999998E-3</v>
      </c>
      <c r="T251" s="13">
        <v>0.15247816</v>
      </c>
      <c r="U251" s="13">
        <v>3.3690650000000003E-2</v>
      </c>
      <c r="V251" s="13">
        <v>9.8299990170000004E-2</v>
      </c>
      <c r="W251" s="13">
        <v>3.7344499999999998E-3</v>
      </c>
      <c r="X251" s="13">
        <v>0.17237441717999999</v>
      </c>
      <c r="Y251" s="13">
        <v>3.3690650000000003E-2</v>
      </c>
      <c r="Z251" s="13">
        <v>9.4999990500000006E-2</v>
      </c>
      <c r="AA251" s="13">
        <v>3.7344499999999998E-3</v>
      </c>
      <c r="AB251" s="13">
        <v>0.16658768700000001</v>
      </c>
      <c r="AC251" s="13">
        <v>3.3690650000000003E-2</v>
      </c>
      <c r="AD251" s="13">
        <v>9.6599990339999997E-2</v>
      </c>
      <c r="AE251" s="13">
        <v>3.7344499999999998E-3</v>
      </c>
      <c r="AF251" s="13">
        <v>0.16939337435999999</v>
      </c>
      <c r="AG251" s="13">
        <v>3.3690650000000003E-2</v>
      </c>
      <c r="AH251" s="13">
        <v>8.9999991000000001E-2</v>
      </c>
      <c r="AI251" s="13">
        <v>3.7344499999999998E-3</v>
      </c>
      <c r="AJ251" s="13">
        <v>0.15781991400000001</v>
      </c>
      <c r="AK251" s="13">
        <v>3.3690650000000003E-2</v>
      </c>
      <c r="AL251" s="13">
        <v>9.4899990510000004E-2</v>
      </c>
      <c r="AM251" s="13">
        <v>3.7344499999999998E-3</v>
      </c>
      <c r="AN251" s="13">
        <v>0.16641233154000001</v>
      </c>
      <c r="AO251" s="13">
        <v>3.3690650000000003E-2</v>
      </c>
      <c r="AP251" s="13">
        <v>8.4999991499999997E-2</v>
      </c>
      <c r="AQ251" s="13">
        <v>3.7344499999999998E-3</v>
      </c>
      <c r="AR251" s="13">
        <v>0.15247816</v>
      </c>
      <c r="AS251" s="13">
        <v>3.3690650000000003E-2</v>
      </c>
      <c r="AT251" s="13">
        <v>9.2999990699999993E-2</v>
      </c>
      <c r="AU251" s="13">
        <v>3.7344499999999998E-3</v>
      </c>
      <c r="AV251" s="13">
        <v>0.16308057779999999</v>
      </c>
      <c r="AW251" s="13">
        <v>3.3690650000000003E-2</v>
      </c>
      <c r="AX251" s="13">
        <v>7.9999992000000006E-2</v>
      </c>
      <c r="AY251" s="13">
        <v>3.7344499999999998E-3</v>
      </c>
      <c r="AZ251" s="13">
        <v>0.15247816</v>
      </c>
      <c r="BA251" s="86">
        <v>0</v>
      </c>
      <c r="BB251" s="86">
        <v>2.8169014084507001E-2</v>
      </c>
      <c r="BC251" s="13">
        <v>0</v>
      </c>
      <c r="BD251" s="13">
        <v>0.13207547169811301</v>
      </c>
      <c r="BE251" s="14">
        <v>1.4084507042253501E-2</v>
      </c>
      <c r="BF251" s="14">
        <v>4.2253521126760597E-2</v>
      </c>
      <c r="BG251" s="14">
        <v>0</v>
      </c>
      <c r="BH251" s="14">
        <v>9.6153846153846201E-2</v>
      </c>
      <c r="BI251" s="14">
        <v>1.3157894736842099E-2</v>
      </c>
      <c r="BJ251" s="14">
        <v>9.2105263157894704E-2</v>
      </c>
      <c r="BK251" s="14">
        <v>0</v>
      </c>
      <c r="BL251" s="430">
        <v>6.7796610169491497E-2</v>
      </c>
      <c r="BM251" s="14">
        <v>1.3333333333333299E-2</v>
      </c>
      <c r="BN251" s="14">
        <v>4.0540540540540501E-2</v>
      </c>
      <c r="BO251" s="14">
        <v>0</v>
      </c>
      <c r="BP251" s="14">
        <v>8.1967213114754106E-2</v>
      </c>
      <c r="BQ251" s="86">
        <v>1.3333333333333299E-2</v>
      </c>
      <c r="BR251" s="86">
        <v>4.0540540540540501E-2</v>
      </c>
      <c r="BS251" s="86">
        <v>0</v>
      </c>
      <c r="BT251" s="86">
        <v>8.1967213114754106E-2</v>
      </c>
      <c r="BU251" s="14" t="s">
        <v>35</v>
      </c>
      <c r="BV251" s="14" t="s">
        <v>35</v>
      </c>
      <c r="BW251" s="14" t="s">
        <v>35</v>
      </c>
      <c r="BX251" s="14" t="s">
        <v>35</v>
      </c>
      <c r="BY251" s="14" t="s">
        <v>35</v>
      </c>
      <c r="BZ251" s="14" t="s">
        <v>35</v>
      </c>
      <c r="CA251" s="14" t="s">
        <v>35</v>
      </c>
      <c r="CB251" s="14" t="s">
        <v>35</v>
      </c>
      <c r="CC251" s="14">
        <v>9.3000000000000007</v>
      </c>
      <c r="CD251" s="14">
        <v>9.3000000000000007</v>
      </c>
      <c r="CE251" s="14">
        <v>9.3000000000000007</v>
      </c>
      <c r="CF251" s="14">
        <v>9.3000000000000007</v>
      </c>
      <c r="CG251" s="14">
        <v>9.3000000000000007</v>
      </c>
      <c r="CH251" s="14">
        <v>9.3000000000000007</v>
      </c>
      <c r="CI251" s="14">
        <v>9.16</v>
      </c>
      <c r="CJ251" s="14">
        <f>INDEX('Monthy Targets'!AC:AC,(MATCH(FY2019_ALL_Targets!$B:$B,'Monthy Targets'!$B:$B,0)))</f>
        <v>9.1199999999999992</v>
      </c>
      <c r="CK251" s="14">
        <f>INDEX('Monthy Targets'!AD:AD,(MATCH(FY2019_ALL_Targets!$B:$B,'Monthy Targets'!$B:$B,0)))</f>
        <v>9.1199999999999992</v>
      </c>
      <c r="CL251" s="14">
        <f>INDEX('Monthy Targets'!AE:AE,(MATCH(FY2019_ALL_Targets!$B:$B,'Monthy Targets'!$B:$B,0)))</f>
        <v>9.1199999999999992</v>
      </c>
      <c r="CM251" s="14">
        <f>INDEX('Monthy Targets'!AF:AF,(MATCH(FY2019_ALL_Targets!$B:$B,'Monthy Targets'!$B:$B,0)))</f>
        <v>9.1199999999999992</v>
      </c>
      <c r="CN251" s="14">
        <f>INDEX('Monthy Targets'!AG:AG,(MATCH(FY2019_ALL_Targets!$B:$B,'Monthy Targets'!$B:$B,0)))</f>
        <v>9.1199999999999992</v>
      </c>
      <c r="CO251" s="14">
        <v>0.63</v>
      </c>
      <c r="CP251" s="14">
        <v>0.63</v>
      </c>
      <c r="CQ251" s="14">
        <v>0.63</v>
      </c>
      <c r="CR251" s="14">
        <v>0.63</v>
      </c>
      <c r="CS251" s="14">
        <v>0.63</v>
      </c>
      <c r="CT251" s="14">
        <v>0.63</v>
      </c>
      <c r="CU251" s="14">
        <v>0.63</v>
      </c>
      <c r="CV251" s="14">
        <v>0.63</v>
      </c>
      <c r="CW251" s="14">
        <v>0.62</v>
      </c>
      <c r="CX251" s="14">
        <v>0.62</v>
      </c>
      <c r="CY251" s="14">
        <v>0.62</v>
      </c>
      <c r="CZ251" s="14">
        <v>0.62</v>
      </c>
      <c r="DA251" s="14">
        <f>IF('QIPP Scorecard'!$AA$1=4,IF(FY2019_ALL_Targets!$BU251="Yes",INDEX('Final Comp Values'!$BN:$BN,MATCH(FY2019_ALL_Targets!$A251,'Final Comp Values'!$B:$B,0)),IF($BU251="Min Data",0,0)),0)</f>
        <v>0.62</v>
      </c>
      <c r="DB251" s="14">
        <f>IF('QIPP Scorecard'!$AA$1=4,IF(FY2019_ALL_Targets!$BV251="Yes",INDEX('Final Comp Values'!$BN:$BN,MATCH(FY2019_ALL_Targets!$A251,'Final Comp Values'!$B:$B,0)),IF($BV251="Min Data",0,0)),0)</f>
        <v>0.62</v>
      </c>
      <c r="DC251" s="14">
        <f>IF('QIPP Scorecard'!$AA$1=4,IF(FY2019_ALL_Targets!$BW251="Yes",INDEX('Final Comp Values'!$BN:$BN,MATCH(FY2019_ALL_Targets!$A251,'Final Comp Values'!$B:$B,0)),IF(CI251="Min Data",0,0)),0)</f>
        <v>0.62</v>
      </c>
      <c r="DD251" s="14">
        <f>IF('QIPP Scorecard'!$AA$1=4,IF(FY2019_ALL_Targets!$BX251="Yes",INDEX('Final Comp Values'!$BN:$BN,MATCH(FY2019_ALL_Targets!$A251,'Final Comp Values'!$B:$B,0)),IF($BX251="Min Data",0,0)),0)</f>
        <v>0.62</v>
      </c>
      <c r="DE251" s="14">
        <v>1.17</v>
      </c>
      <c r="DF251" s="14">
        <v>1.17</v>
      </c>
      <c r="DG251" s="14">
        <v>1.17</v>
      </c>
      <c r="DH251" s="14">
        <v>1.17</v>
      </c>
      <c r="DI251" s="14">
        <v>1.17</v>
      </c>
      <c r="DJ251" s="14">
        <v>1.17</v>
      </c>
      <c r="DK251" s="14">
        <v>1.17</v>
      </c>
      <c r="DL251" s="14">
        <v>1.17</v>
      </c>
      <c r="DM251" s="14">
        <v>1.1499999999999999</v>
      </c>
      <c r="DN251" s="14">
        <v>0</v>
      </c>
      <c r="DO251" s="14">
        <v>1.1499999999999999</v>
      </c>
      <c r="DP251" s="14">
        <v>1.1499999999999999</v>
      </c>
      <c r="DQ251" s="14">
        <f>IF('QIPP Scorecard'!$AA$1=4,IF(FY2019_ALL_Targets!$BY251="Yes",INDEX('Final Comp Values'!$BK:$BK,MATCH(FY2019_ALL_Targets!$A251,'Final Comp Values'!$B:$B,0)),IF($BY251="Min Data",0,0)),0)</f>
        <v>1.1499999999999999</v>
      </c>
      <c r="DR251" s="14">
        <f>IF('QIPP Scorecard'!$AA$1=4,IF(FY2019_ALL_Targets!$BZ251="Yes",INDEX('Final Comp Values'!$BO:$BO,MATCH(FY2019_ALL_Targets!$A251,'Final Comp Values'!$B:$B,0)),IF($BZ251="Min Data",0,0)),0)</f>
        <v>1.1499999999999999</v>
      </c>
      <c r="DS251" s="14">
        <f>IF('QIPP Scorecard'!$AA$1=4,IF(FY2019_ALL_Targets!$CA251="Yes",INDEX('Final Comp Values'!$BO:$BO,MATCH(FY2019_ALL_Targets!$A251,'Final Comp Values'!$B:$B,0)),IF($CA251="Min Data",0,0)),0)</f>
        <v>1.1499999999999999</v>
      </c>
      <c r="DT251" s="14">
        <f>IF('QIPP Scorecard'!$AA$1=4,IF(FY2019_ALL_Targets!$CB251="Yes",INDEX('Final Comp Values'!$BO:$BO,MATCH(FY2019_ALL_Targets!$A251,'Final Comp Values'!$B:$B,0)),IF($CB251="Min Data",0,0)),0)</f>
        <v>1.1499999999999999</v>
      </c>
      <c r="DU251" s="14">
        <v>1.65</v>
      </c>
      <c r="DV251" s="14">
        <v>1.87</v>
      </c>
      <c r="DW251" s="14">
        <v>1.81</v>
      </c>
      <c r="DX251" s="14">
        <v>1.91</v>
      </c>
      <c r="DY251" s="12">
        <f t="shared" si="16"/>
        <v>0</v>
      </c>
      <c r="DZ251" s="12">
        <f t="shared" si="17"/>
        <v>0</v>
      </c>
      <c r="EA251" s="12">
        <f t="shared" si="18"/>
        <v>0</v>
      </c>
      <c r="EB251" s="12">
        <f t="shared" si="19"/>
        <v>0</v>
      </c>
    </row>
    <row r="252" spans="1:132" x14ac:dyDescent="0.25">
      <c r="A252" s="297">
        <v>4570</v>
      </c>
      <c r="B252" s="347">
        <v>675459</v>
      </c>
      <c r="C252" s="297">
        <v>1026215</v>
      </c>
      <c r="D252" s="14">
        <v>1962810465</v>
      </c>
      <c r="E252" s="26" t="s">
        <v>940</v>
      </c>
      <c r="F252" s="26" t="str">
        <f>INDEX('Mar - Aug'!X:X,MATCH(A252,'Mar - Aug'!B:B,0))</f>
        <v>Travis</v>
      </c>
      <c r="G252" s="26" t="s">
        <v>3022</v>
      </c>
      <c r="H252" s="26"/>
      <c r="I252" s="26" t="str">
        <f t="shared" si="15"/>
        <v/>
      </c>
      <c r="J252" s="299" t="s">
        <v>531</v>
      </c>
      <c r="K252" s="299" t="s">
        <v>938</v>
      </c>
      <c r="L252" s="299" t="s">
        <v>532</v>
      </c>
      <c r="M252" s="13">
        <v>2.2058810000000002E-2</v>
      </c>
      <c r="N252" s="13">
        <v>3.2786870000000003E-2</v>
      </c>
      <c r="O252" s="13">
        <v>0</v>
      </c>
      <c r="P252" s="13">
        <v>0.21693121000000001</v>
      </c>
      <c r="Q252" s="13">
        <v>3.3690650000000003E-2</v>
      </c>
      <c r="R252" s="13">
        <v>5.5747400000000003E-2</v>
      </c>
      <c r="S252" s="13">
        <v>3.7344499999999998E-3</v>
      </c>
      <c r="T252" s="13">
        <v>0.15247816</v>
      </c>
      <c r="U252" s="13">
        <v>3.3690650000000003E-2</v>
      </c>
      <c r="V252" s="13">
        <v>5.5747400000000003E-2</v>
      </c>
      <c r="W252" s="13">
        <v>3.7344499999999998E-3</v>
      </c>
      <c r="X252" s="13">
        <v>0.21324337942999999</v>
      </c>
      <c r="Y252" s="13">
        <v>3.3690650000000003E-2</v>
      </c>
      <c r="Z252" s="13">
        <v>5.5747400000000003E-2</v>
      </c>
      <c r="AA252" s="13">
        <v>3.7344499999999998E-3</v>
      </c>
      <c r="AB252" s="13">
        <v>0.20608464949999999</v>
      </c>
      <c r="AC252" s="13">
        <v>3.3690650000000003E-2</v>
      </c>
      <c r="AD252" s="13">
        <v>5.5747400000000003E-2</v>
      </c>
      <c r="AE252" s="13">
        <v>3.7344499999999998E-3</v>
      </c>
      <c r="AF252" s="13">
        <v>0.20955554886</v>
      </c>
      <c r="AG252" s="13">
        <v>3.3690650000000003E-2</v>
      </c>
      <c r="AH252" s="13">
        <v>5.5747400000000003E-2</v>
      </c>
      <c r="AI252" s="13">
        <v>3.7344499999999998E-3</v>
      </c>
      <c r="AJ252" s="13">
        <v>0.195238089</v>
      </c>
      <c r="AK252" s="13">
        <v>3.3690650000000003E-2</v>
      </c>
      <c r="AL252" s="13">
        <v>5.5747400000000003E-2</v>
      </c>
      <c r="AM252" s="13">
        <v>3.7344499999999998E-3</v>
      </c>
      <c r="AN252" s="13">
        <v>0.20586771829</v>
      </c>
      <c r="AO252" s="13">
        <v>3.3690650000000003E-2</v>
      </c>
      <c r="AP252" s="13">
        <v>5.5747400000000003E-2</v>
      </c>
      <c r="AQ252" s="13">
        <v>3.7344499999999998E-3</v>
      </c>
      <c r="AR252" s="13">
        <v>0.18439152850000001</v>
      </c>
      <c r="AS252" s="13">
        <v>3.3690650000000003E-2</v>
      </c>
      <c r="AT252" s="13">
        <v>5.5747400000000003E-2</v>
      </c>
      <c r="AU252" s="13">
        <v>3.7344499999999998E-3</v>
      </c>
      <c r="AV252" s="13">
        <v>0.20174602529999999</v>
      </c>
      <c r="AW252" s="13">
        <v>3.3690650000000003E-2</v>
      </c>
      <c r="AX252" s="13">
        <v>5.5747400000000003E-2</v>
      </c>
      <c r="AY252" s="13">
        <v>3.7344499999999998E-3</v>
      </c>
      <c r="AZ252" s="13">
        <v>0.17354496799999999</v>
      </c>
      <c r="BA252" s="86">
        <v>0</v>
      </c>
      <c r="BB252" s="86">
        <v>0.128205128205128</v>
      </c>
      <c r="BC252" s="13">
        <v>0</v>
      </c>
      <c r="BD252" s="13">
        <v>8.3333333333333301E-2</v>
      </c>
      <c r="BE252" s="14">
        <v>3.3898305084745797E-2</v>
      </c>
      <c r="BF252" s="14">
        <v>4.8780487804878099E-2</v>
      </c>
      <c r="BG252" s="14">
        <v>0</v>
      </c>
      <c r="BH252" s="14">
        <v>6.0606060606060601E-2</v>
      </c>
      <c r="BI252" s="14">
        <v>5.6603773584905703E-2</v>
      </c>
      <c r="BJ252" s="14">
        <v>5.8823529411764698E-2</v>
      </c>
      <c r="BK252" s="14">
        <v>0</v>
      </c>
      <c r="BL252" s="430">
        <v>3.125E-2</v>
      </c>
      <c r="BM252" s="14">
        <v>3.9215686274509803E-2</v>
      </c>
      <c r="BN252" s="14">
        <v>9.375E-2</v>
      </c>
      <c r="BO252" s="14">
        <v>0</v>
      </c>
      <c r="BP252" s="14">
        <v>0</v>
      </c>
      <c r="BQ252" s="86">
        <v>3.9215686274509803E-2</v>
      </c>
      <c r="BR252" s="86">
        <v>9.375E-2</v>
      </c>
      <c r="BS252" s="86">
        <v>0</v>
      </c>
      <c r="BT252" s="86">
        <v>0</v>
      </c>
      <c r="BU252" s="14" t="s">
        <v>36</v>
      </c>
      <c r="BV252" s="14" t="s">
        <v>36</v>
      </c>
      <c r="BW252" s="14" t="s">
        <v>35</v>
      </c>
      <c r="BX252" s="14" t="s">
        <v>35</v>
      </c>
      <c r="BY252" s="14" t="s">
        <v>36</v>
      </c>
      <c r="BZ252" s="14" t="s">
        <v>36</v>
      </c>
      <c r="CA252" s="14" t="s">
        <v>35</v>
      </c>
      <c r="CB252" s="14" t="s">
        <v>35</v>
      </c>
      <c r="CC252" s="14">
        <v>11.81</v>
      </c>
      <c r="CD252" s="14">
        <v>11.81</v>
      </c>
      <c r="CE252" s="14">
        <v>11.81</v>
      </c>
      <c r="CF252" s="14">
        <v>11.81</v>
      </c>
      <c r="CG252" s="14">
        <v>11.81</v>
      </c>
      <c r="CH252" s="14">
        <v>11.81</v>
      </c>
      <c r="CI252" s="14">
        <v>11.63</v>
      </c>
      <c r="CJ252" s="14">
        <f>INDEX('Monthy Targets'!AC:AC,(MATCH(FY2019_ALL_Targets!$B:$B,'Monthy Targets'!$B:$B,0)))</f>
        <v>11.59</v>
      </c>
      <c r="CK252" s="14">
        <f>INDEX('Monthy Targets'!AD:AD,(MATCH(FY2019_ALL_Targets!$B:$B,'Monthy Targets'!$B:$B,0)))</f>
        <v>11.59</v>
      </c>
      <c r="CL252" s="14">
        <f>INDEX('Monthy Targets'!AE:AE,(MATCH(FY2019_ALL_Targets!$B:$B,'Monthy Targets'!$B:$B,0)))</f>
        <v>11.59</v>
      </c>
      <c r="CM252" s="14">
        <f>INDEX('Monthy Targets'!AF:AF,(MATCH(FY2019_ALL_Targets!$B:$B,'Monthy Targets'!$B:$B,0)))</f>
        <v>11.59</v>
      </c>
      <c r="CN252" s="14">
        <f>INDEX('Monthy Targets'!AG:AG,(MATCH(FY2019_ALL_Targets!$B:$B,'Monthy Targets'!$B:$B,0)))</f>
        <v>11.59</v>
      </c>
      <c r="CO252" s="14">
        <v>0.8</v>
      </c>
      <c r="CP252" s="14">
        <v>0</v>
      </c>
      <c r="CQ252" s="14">
        <v>0.8</v>
      </c>
      <c r="CR252" s="14">
        <v>0.8</v>
      </c>
      <c r="CS252" s="14">
        <v>0</v>
      </c>
      <c r="CT252" s="14">
        <v>0.8</v>
      </c>
      <c r="CU252" s="14">
        <v>0.8</v>
      </c>
      <c r="CV252" s="14">
        <v>0.8</v>
      </c>
      <c r="CW252" s="14">
        <v>0</v>
      </c>
      <c r="CX252" s="14">
        <v>0</v>
      </c>
      <c r="CY252" s="14">
        <v>0.79</v>
      </c>
      <c r="CZ252" s="14">
        <v>0.79</v>
      </c>
      <c r="DA252" s="14">
        <f>IF('QIPP Scorecard'!$AA$1=4,IF(FY2019_ALL_Targets!$BU252="Yes",INDEX('Final Comp Values'!$BN:$BN,MATCH(FY2019_ALL_Targets!$A252,'Final Comp Values'!$B:$B,0)),IF($BU252="Min Data",0,0)),0)</f>
        <v>0</v>
      </c>
      <c r="DB252" s="14">
        <f>IF('QIPP Scorecard'!$AA$1=4,IF(FY2019_ALL_Targets!$BV252="Yes",INDEX('Final Comp Values'!$BN:$BN,MATCH(FY2019_ALL_Targets!$A252,'Final Comp Values'!$B:$B,0)),IF($BV252="Min Data",0,0)),0)</f>
        <v>0</v>
      </c>
      <c r="DC252" s="14">
        <f>IF('QIPP Scorecard'!$AA$1=4,IF(FY2019_ALL_Targets!$BW252="Yes",INDEX('Final Comp Values'!$BN:$BN,MATCH(FY2019_ALL_Targets!$A252,'Final Comp Values'!$B:$B,0)),IF(CI252="Min Data",0,0)),0)</f>
        <v>0.79</v>
      </c>
      <c r="DD252" s="14">
        <f>IF('QIPP Scorecard'!$AA$1=4,IF(FY2019_ALL_Targets!$BX252="Yes",INDEX('Final Comp Values'!$BN:$BN,MATCH(FY2019_ALL_Targets!$A252,'Final Comp Values'!$B:$B,0)),IF($BX252="Min Data",0,0)),0)</f>
        <v>0.79</v>
      </c>
      <c r="DE252" s="14">
        <v>1.48</v>
      </c>
      <c r="DF252" s="14">
        <v>0</v>
      </c>
      <c r="DG252" s="14">
        <v>1.48</v>
      </c>
      <c r="DH252" s="14">
        <v>1.48</v>
      </c>
      <c r="DI252" s="14">
        <v>0</v>
      </c>
      <c r="DJ252" s="14">
        <v>1.48</v>
      </c>
      <c r="DK252" s="14">
        <v>1.48</v>
      </c>
      <c r="DL252" s="14">
        <v>1.48</v>
      </c>
      <c r="DM252" s="14">
        <v>0</v>
      </c>
      <c r="DN252" s="14">
        <v>0</v>
      </c>
      <c r="DO252" s="14">
        <v>1.46</v>
      </c>
      <c r="DP252" s="14">
        <v>1.46</v>
      </c>
      <c r="DQ252" s="14">
        <f>IF('QIPP Scorecard'!$AA$1=4,IF(FY2019_ALL_Targets!$BY252="Yes",INDEX('Final Comp Values'!$BK:$BK,MATCH(FY2019_ALL_Targets!$A252,'Final Comp Values'!$B:$B,0)),IF($BY252="Min Data",0,0)),0)</f>
        <v>0</v>
      </c>
      <c r="DR252" s="14">
        <f>IF('QIPP Scorecard'!$AA$1=4,IF(FY2019_ALL_Targets!$BZ252="Yes",INDEX('Final Comp Values'!$BO:$BO,MATCH(FY2019_ALL_Targets!$A252,'Final Comp Values'!$B:$B,0)),IF($BZ252="Min Data",0,0)),0)</f>
        <v>0</v>
      </c>
      <c r="DS252" s="14">
        <f>IF('QIPP Scorecard'!$AA$1=4,IF(FY2019_ALL_Targets!$CA252="Yes",INDEX('Final Comp Values'!$BO:$BO,MATCH(FY2019_ALL_Targets!$A252,'Final Comp Values'!$B:$B,0)),IF($CA252="Min Data",0,0)),0)</f>
        <v>1.46</v>
      </c>
      <c r="DT252" s="14">
        <f>IF('QIPP Scorecard'!$AA$1=4,IF(FY2019_ALL_Targets!$CB252="Yes",INDEX('Final Comp Values'!$BO:$BO,MATCH(FY2019_ALL_Targets!$A252,'Final Comp Values'!$B:$B,0)),IF($CB252="Min Data",0,0)),0)</f>
        <v>1.46</v>
      </c>
      <c r="DU252" s="14">
        <v>1.87</v>
      </c>
      <c r="DV252" s="14">
        <v>2.11</v>
      </c>
      <c r="DW252" s="14">
        <v>1.94</v>
      </c>
      <c r="DX252" s="14">
        <v>1.9</v>
      </c>
      <c r="DY252" s="12">
        <f t="shared" si="16"/>
        <v>2</v>
      </c>
      <c r="DZ252" s="12">
        <f t="shared" si="17"/>
        <v>2</v>
      </c>
      <c r="EA252" s="12">
        <f t="shared" si="18"/>
        <v>0</v>
      </c>
      <c r="EB252" s="12">
        <f t="shared" si="19"/>
        <v>0</v>
      </c>
    </row>
    <row r="253" spans="1:132" x14ac:dyDescent="0.25">
      <c r="A253" s="297">
        <v>4634</v>
      </c>
      <c r="B253" s="347">
        <v>675460</v>
      </c>
      <c r="C253" s="297">
        <v>1028611</v>
      </c>
      <c r="D253" s="14">
        <v>1710008263</v>
      </c>
      <c r="E253" s="26" t="s">
        <v>939</v>
      </c>
      <c r="F253" s="26" t="str">
        <f>INDEX('Mar - Aug'!X:X,MATCH(A253,'Mar - Aug'!B:B,0))</f>
        <v>MRSA Northeast</v>
      </c>
      <c r="G253" s="26" t="s">
        <v>3055</v>
      </c>
      <c r="H253" s="26"/>
      <c r="I253" s="26" t="str">
        <f t="shared" si="15"/>
        <v/>
      </c>
      <c r="J253" s="299" t="s">
        <v>2573</v>
      </c>
      <c r="K253" s="299" t="s">
        <v>966</v>
      </c>
      <c r="L253" s="299" t="s">
        <v>555</v>
      </c>
      <c r="M253" s="13">
        <v>1.529052E-2</v>
      </c>
      <c r="N253" s="13">
        <v>6.6945610000000003E-2</v>
      </c>
      <c r="O253" s="13">
        <v>3.0581100000000002E-3</v>
      </c>
      <c r="P253" s="13">
        <v>0.19678714999999999</v>
      </c>
      <c r="Q253" s="13">
        <v>3.3690650000000003E-2</v>
      </c>
      <c r="R253" s="13">
        <v>5.5747400000000003E-2</v>
      </c>
      <c r="S253" s="13">
        <v>3.7344499999999998E-3</v>
      </c>
      <c r="T253" s="13">
        <v>0.15247816</v>
      </c>
      <c r="U253" s="13">
        <v>3.3690650000000003E-2</v>
      </c>
      <c r="V253" s="13">
        <v>6.5807534629999997E-2</v>
      </c>
      <c r="W253" s="13">
        <v>3.7344499999999998E-3</v>
      </c>
      <c r="X253" s="13">
        <v>0.19344176845</v>
      </c>
      <c r="Y253" s="13">
        <v>3.3690650000000003E-2</v>
      </c>
      <c r="Z253" s="13">
        <v>6.3598329499999995E-2</v>
      </c>
      <c r="AA253" s="13">
        <v>3.7344499999999998E-3</v>
      </c>
      <c r="AB253" s="13">
        <v>0.18694779249999999</v>
      </c>
      <c r="AC253" s="13">
        <v>3.3690650000000003E-2</v>
      </c>
      <c r="AD253" s="13">
        <v>6.4669459260000006E-2</v>
      </c>
      <c r="AE253" s="13">
        <v>3.7344499999999998E-3</v>
      </c>
      <c r="AF253" s="13">
        <v>0.1900963869</v>
      </c>
      <c r="AG253" s="13">
        <v>3.3690650000000003E-2</v>
      </c>
      <c r="AH253" s="13">
        <v>6.0251049000000001E-2</v>
      </c>
      <c r="AI253" s="13">
        <v>3.7344499999999998E-3</v>
      </c>
      <c r="AJ253" s="13">
        <v>0.17710843500000001</v>
      </c>
      <c r="AK253" s="13">
        <v>3.3690650000000003E-2</v>
      </c>
      <c r="AL253" s="13">
        <v>6.3531383890000001E-2</v>
      </c>
      <c r="AM253" s="13">
        <v>3.7344499999999998E-3</v>
      </c>
      <c r="AN253" s="13">
        <v>0.18675100535</v>
      </c>
      <c r="AO253" s="13">
        <v>3.3690650000000003E-2</v>
      </c>
      <c r="AP253" s="13">
        <v>5.69037685E-2</v>
      </c>
      <c r="AQ253" s="13">
        <v>3.7344499999999998E-3</v>
      </c>
      <c r="AR253" s="13">
        <v>0.1672690775</v>
      </c>
      <c r="AS253" s="13">
        <v>3.3690650000000003E-2</v>
      </c>
      <c r="AT253" s="13">
        <v>6.2259417300000001E-2</v>
      </c>
      <c r="AU253" s="13">
        <v>3.7344499999999998E-3</v>
      </c>
      <c r="AV253" s="13">
        <v>0.1830120495</v>
      </c>
      <c r="AW253" s="13">
        <v>3.3690650000000003E-2</v>
      </c>
      <c r="AX253" s="13">
        <v>5.5747400000000003E-2</v>
      </c>
      <c r="AY253" s="13">
        <v>3.7344499999999998E-3</v>
      </c>
      <c r="AZ253" s="13">
        <v>0.15742972</v>
      </c>
      <c r="BA253" s="86">
        <v>4.8780487804878099E-2</v>
      </c>
      <c r="BB253" s="86">
        <v>1.38888888888889E-2</v>
      </c>
      <c r="BC253" s="13">
        <v>0</v>
      </c>
      <c r="BD253" s="13">
        <v>5.0847457627118599E-2</v>
      </c>
      <c r="BE253" s="14">
        <v>4.0540540540540501E-2</v>
      </c>
      <c r="BF253" s="14">
        <v>6.15384615384615E-2</v>
      </c>
      <c r="BG253" s="14">
        <v>0</v>
      </c>
      <c r="BH253" s="14">
        <v>0.13207547169811301</v>
      </c>
      <c r="BI253" s="14">
        <v>6.25E-2</v>
      </c>
      <c r="BJ253" s="14">
        <v>3.2258064516128997E-2</v>
      </c>
      <c r="BK253" s="14">
        <v>0</v>
      </c>
      <c r="BL253" s="430">
        <v>7.4999999999999997E-2</v>
      </c>
      <c r="BM253" s="14">
        <v>0</v>
      </c>
      <c r="BN253" s="14">
        <v>0</v>
      </c>
      <c r="BO253" s="14">
        <v>0</v>
      </c>
      <c r="BP253" s="14">
        <v>0.116279069767442</v>
      </c>
      <c r="BQ253" s="86">
        <v>0</v>
      </c>
      <c r="BR253" s="86">
        <v>0</v>
      </c>
      <c r="BS253" s="86">
        <v>0</v>
      </c>
      <c r="BT253" s="86">
        <v>0.116279069767442</v>
      </c>
      <c r="BU253" s="14" t="s">
        <v>35</v>
      </c>
      <c r="BV253" s="14" t="s">
        <v>35</v>
      </c>
      <c r="BW253" s="14" t="s">
        <v>35</v>
      </c>
      <c r="BX253" s="14" t="s">
        <v>35</v>
      </c>
      <c r="BY253" s="14" t="s">
        <v>35</v>
      </c>
      <c r="BZ253" s="14" t="s">
        <v>35</v>
      </c>
      <c r="CA253" s="14" t="s">
        <v>35</v>
      </c>
      <c r="CB253" s="14" t="s">
        <v>35</v>
      </c>
      <c r="CC253" s="14">
        <v>6.65</v>
      </c>
      <c r="CD253" s="14">
        <v>6.65</v>
      </c>
      <c r="CE253" s="14">
        <v>6.65</v>
      </c>
      <c r="CF253" s="14">
        <v>6.65</v>
      </c>
      <c r="CG253" s="14">
        <v>6.65</v>
      </c>
      <c r="CH253" s="14">
        <v>6.65</v>
      </c>
      <c r="CI253" s="14">
        <v>6.89</v>
      </c>
      <c r="CJ253" s="14">
        <f>INDEX('Monthy Targets'!AC:AC,(MATCH(FY2019_ALL_Targets!$B:$B,'Monthy Targets'!$B:$B,0)))</f>
        <v>6.87</v>
      </c>
      <c r="CK253" s="14">
        <f>INDEX('Monthy Targets'!AD:AD,(MATCH(FY2019_ALL_Targets!$B:$B,'Monthy Targets'!$B:$B,0)))</f>
        <v>6.87</v>
      </c>
      <c r="CL253" s="14">
        <f>INDEX('Monthy Targets'!AE:AE,(MATCH(FY2019_ALL_Targets!$B:$B,'Monthy Targets'!$B:$B,0)))</f>
        <v>6.87</v>
      </c>
      <c r="CM253" s="14">
        <f>INDEX('Monthy Targets'!AF:AF,(MATCH(FY2019_ALL_Targets!$B:$B,'Monthy Targets'!$B:$B,0)))</f>
        <v>6.87</v>
      </c>
      <c r="CN253" s="14">
        <f>INDEX('Monthy Targets'!AG:AG,(MATCH(FY2019_ALL_Targets!$B:$B,'Monthy Targets'!$B:$B,0)))</f>
        <v>6.87</v>
      </c>
      <c r="CO253" s="14">
        <v>0</v>
      </c>
      <c r="CP253" s="14">
        <v>0.45</v>
      </c>
      <c r="CQ253" s="14">
        <v>0.45</v>
      </c>
      <c r="CR253" s="14">
        <v>0.45</v>
      </c>
      <c r="CS253" s="14">
        <v>0</v>
      </c>
      <c r="CT253" s="14">
        <v>0.45</v>
      </c>
      <c r="CU253" s="14">
        <v>0.45</v>
      </c>
      <c r="CV253" s="14">
        <v>0.45</v>
      </c>
      <c r="CW253" s="14">
        <v>0</v>
      </c>
      <c r="CX253" s="14">
        <v>0.47</v>
      </c>
      <c r="CY253" s="14">
        <v>0.47</v>
      </c>
      <c r="CZ253" s="14">
        <v>0.47</v>
      </c>
      <c r="DA253" s="14">
        <f>IF('QIPP Scorecard'!$AA$1=4,IF(FY2019_ALL_Targets!$BU253="Yes",INDEX('Final Comp Values'!$BN:$BN,MATCH(FY2019_ALL_Targets!$A253,'Final Comp Values'!$B:$B,0)),IF($BU253="Min Data",0,0)),0)</f>
        <v>0.47</v>
      </c>
      <c r="DB253" s="14">
        <f>IF('QIPP Scorecard'!$AA$1=4,IF(FY2019_ALL_Targets!$BV253="Yes",INDEX('Final Comp Values'!$BN:$BN,MATCH(FY2019_ALL_Targets!$A253,'Final Comp Values'!$B:$B,0)),IF($BV253="Min Data",0,0)),0)</f>
        <v>0.47</v>
      </c>
      <c r="DC253" s="14">
        <f>IF('QIPP Scorecard'!$AA$1=4,IF(FY2019_ALL_Targets!$BW253="Yes",INDEX('Final Comp Values'!$BN:$BN,MATCH(FY2019_ALL_Targets!$A253,'Final Comp Values'!$B:$B,0)),IF(CI253="Min Data",0,0)),0)</f>
        <v>0.47</v>
      </c>
      <c r="DD253" s="14">
        <f>IF('QIPP Scorecard'!$AA$1=4,IF(FY2019_ALL_Targets!$BX253="Yes",INDEX('Final Comp Values'!$BN:$BN,MATCH(FY2019_ALL_Targets!$A253,'Final Comp Values'!$B:$B,0)),IF($BX253="Min Data",0,0)),0)</f>
        <v>0.47</v>
      </c>
      <c r="DE253" s="14">
        <v>0</v>
      </c>
      <c r="DF253" s="14">
        <v>0.84</v>
      </c>
      <c r="DG253" s="14">
        <v>0.84</v>
      </c>
      <c r="DH253" s="14">
        <v>0.84</v>
      </c>
      <c r="DI253" s="14">
        <v>0</v>
      </c>
      <c r="DJ253" s="14">
        <v>0</v>
      </c>
      <c r="DK253" s="14">
        <v>0.84</v>
      </c>
      <c r="DL253" s="14">
        <v>0.84</v>
      </c>
      <c r="DM253" s="14">
        <v>0</v>
      </c>
      <c r="DN253" s="14">
        <v>0.87</v>
      </c>
      <c r="DO253" s="14">
        <v>0.87</v>
      </c>
      <c r="DP253" s="14">
        <v>0.87</v>
      </c>
      <c r="DQ253" s="14">
        <f>IF('QIPP Scorecard'!$AA$1=4,IF(FY2019_ALL_Targets!$BY253="Yes",INDEX('Final Comp Values'!$BK:$BK,MATCH(FY2019_ALL_Targets!$A253,'Final Comp Values'!$B:$B,0)),IF($BY253="Min Data",0,0)),0)</f>
        <v>0.87</v>
      </c>
      <c r="DR253" s="14">
        <f>IF('QIPP Scorecard'!$AA$1=4,IF(FY2019_ALL_Targets!$BZ253="Yes",INDEX('Final Comp Values'!$BO:$BO,MATCH(FY2019_ALL_Targets!$A253,'Final Comp Values'!$B:$B,0)),IF($BZ253="Min Data",0,0)),0)</f>
        <v>0.87</v>
      </c>
      <c r="DS253" s="14">
        <f>IF('QIPP Scorecard'!$AA$1=4,IF(FY2019_ALL_Targets!$CA253="Yes",INDEX('Final Comp Values'!$BO:$BO,MATCH(FY2019_ALL_Targets!$A253,'Final Comp Values'!$B:$B,0)),IF($CA253="Min Data",0,0)),0)</f>
        <v>0.87</v>
      </c>
      <c r="DT253" s="14">
        <f>IF('QIPP Scorecard'!$AA$1=4,IF(FY2019_ALL_Targets!$CB253="Yes",INDEX('Final Comp Values'!$BO:$BO,MATCH(FY2019_ALL_Targets!$A253,'Final Comp Values'!$B:$B,0)),IF($CB253="Min Data",0,0)),0)</f>
        <v>0.87</v>
      </c>
      <c r="DU253" s="14">
        <v>1.05</v>
      </c>
      <c r="DV253" s="14">
        <v>1.0900000000000001</v>
      </c>
      <c r="DW253" s="14">
        <v>1.23</v>
      </c>
      <c r="DX253" s="14">
        <v>1.37</v>
      </c>
      <c r="DY253" s="12">
        <f t="shared" si="16"/>
        <v>0</v>
      </c>
      <c r="DZ253" s="12">
        <f t="shared" si="17"/>
        <v>0</v>
      </c>
      <c r="EA253" s="12">
        <f t="shared" si="18"/>
        <v>0</v>
      </c>
      <c r="EB253" s="12">
        <f t="shared" si="19"/>
        <v>0</v>
      </c>
    </row>
    <row r="254" spans="1:132" x14ac:dyDescent="0.25">
      <c r="A254" s="297">
        <v>4552</v>
      </c>
      <c r="B254" s="347">
        <v>675469</v>
      </c>
      <c r="C254" s="297">
        <v>1026260</v>
      </c>
      <c r="D254" s="14">
        <v>1003215492</v>
      </c>
      <c r="E254" s="26" t="s">
        <v>920</v>
      </c>
      <c r="F254" s="26" t="str">
        <f>INDEX('Mar - Aug'!X:X,MATCH(A254,'Mar - Aug'!B:B,0))</f>
        <v>Bexar</v>
      </c>
      <c r="G254" s="26" t="s">
        <v>3101</v>
      </c>
      <c r="H254" s="26"/>
      <c r="I254" s="26" t="str">
        <f t="shared" si="15"/>
        <v/>
      </c>
      <c r="J254" s="299" t="s">
        <v>2634</v>
      </c>
      <c r="K254" s="299" t="s">
        <v>961</v>
      </c>
      <c r="L254" s="299" t="s">
        <v>2635</v>
      </c>
      <c r="M254" s="13">
        <v>0.05</v>
      </c>
      <c r="N254" s="13">
        <v>7.7994419999999995E-2</v>
      </c>
      <c r="O254" s="13">
        <v>0</v>
      </c>
      <c r="P254" s="13">
        <v>0.11294767</v>
      </c>
      <c r="Q254" s="13">
        <v>3.3690650000000003E-2</v>
      </c>
      <c r="R254" s="13">
        <v>5.5747400000000003E-2</v>
      </c>
      <c r="S254" s="13">
        <v>3.7344499999999998E-3</v>
      </c>
      <c r="T254" s="13">
        <v>0.15247816</v>
      </c>
      <c r="U254" s="13">
        <v>4.9149999999999999E-2</v>
      </c>
      <c r="V254" s="13">
        <v>7.6668514859999995E-2</v>
      </c>
      <c r="W254" s="13">
        <v>3.7344499999999998E-3</v>
      </c>
      <c r="X254" s="13">
        <v>0.15247816</v>
      </c>
      <c r="Y254" s="13">
        <v>4.7500000000000001E-2</v>
      </c>
      <c r="Z254" s="13">
        <v>7.4094699E-2</v>
      </c>
      <c r="AA254" s="13">
        <v>3.7344499999999998E-3</v>
      </c>
      <c r="AB254" s="13">
        <v>0.15247816</v>
      </c>
      <c r="AC254" s="13">
        <v>4.8300000000000003E-2</v>
      </c>
      <c r="AD254" s="13">
        <v>7.5342609719999995E-2</v>
      </c>
      <c r="AE254" s="13">
        <v>3.7344499999999998E-3</v>
      </c>
      <c r="AF254" s="13">
        <v>0.15247816</v>
      </c>
      <c r="AG254" s="13">
        <v>4.4999999999999998E-2</v>
      </c>
      <c r="AH254" s="13">
        <v>7.0194978000000005E-2</v>
      </c>
      <c r="AI254" s="13">
        <v>3.7344499999999998E-3</v>
      </c>
      <c r="AJ254" s="13">
        <v>0.15247816</v>
      </c>
      <c r="AK254" s="13">
        <v>4.7449999999999999E-2</v>
      </c>
      <c r="AL254" s="13">
        <v>7.4016704579999995E-2</v>
      </c>
      <c r="AM254" s="13">
        <v>3.7344499999999998E-3</v>
      </c>
      <c r="AN254" s="13">
        <v>0.15247816</v>
      </c>
      <c r="AO254" s="13">
        <v>4.2500000000000003E-2</v>
      </c>
      <c r="AP254" s="13">
        <v>6.6295256999999996E-2</v>
      </c>
      <c r="AQ254" s="13">
        <v>3.7344499999999998E-3</v>
      </c>
      <c r="AR254" s="13">
        <v>0.15247816</v>
      </c>
      <c r="AS254" s="13">
        <v>4.65E-2</v>
      </c>
      <c r="AT254" s="13">
        <v>7.2534810599999999E-2</v>
      </c>
      <c r="AU254" s="13">
        <v>3.7344499999999998E-3</v>
      </c>
      <c r="AV254" s="13">
        <v>0.15247816</v>
      </c>
      <c r="AW254" s="13">
        <v>0.04</v>
      </c>
      <c r="AX254" s="13">
        <v>6.2395536000000001E-2</v>
      </c>
      <c r="AY254" s="13">
        <v>3.7344499999999998E-3</v>
      </c>
      <c r="AZ254" s="13">
        <v>0.15247816</v>
      </c>
      <c r="BA254" s="86">
        <v>3.5294117647058802E-2</v>
      </c>
      <c r="BB254" s="86">
        <v>6.02409638554217E-2</v>
      </c>
      <c r="BC254" s="13">
        <v>0</v>
      </c>
      <c r="BD254" s="13">
        <v>9.6385542168674704E-2</v>
      </c>
      <c r="BE254" s="14">
        <v>7.9545454545454503E-2</v>
      </c>
      <c r="BF254" s="14">
        <v>2.27272727272727E-2</v>
      </c>
      <c r="BG254" s="14">
        <v>0</v>
      </c>
      <c r="BH254" s="14">
        <v>0.107142857142857</v>
      </c>
      <c r="BI254" s="14">
        <v>6.9767441860465101E-2</v>
      </c>
      <c r="BJ254" s="14">
        <v>2.3529411764705899E-2</v>
      </c>
      <c r="BK254" s="14">
        <v>0</v>
      </c>
      <c r="BL254" s="430">
        <v>8.5365853658536606E-2</v>
      </c>
      <c r="BM254" s="14">
        <v>7.0588235294117604E-2</v>
      </c>
      <c r="BN254" s="14">
        <v>1.20481927710843E-2</v>
      </c>
      <c r="BO254" s="14">
        <v>0</v>
      </c>
      <c r="BP254" s="14">
        <v>7.4074074074074098E-2</v>
      </c>
      <c r="BQ254" s="86">
        <v>7.0588235294117604E-2</v>
      </c>
      <c r="BR254" s="86">
        <v>1.20481927710843E-2</v>
      </c>
      <c r="BS254" s="86">
        <v>0</v>
      </c>
      <c r="BT254" s="86">
        <v>7.4074074074074098E-2</v>
      </c>
      <c r="BU254" s="14" t="s">
        <v>36</v>
      </c>
      <c r="BV254" s="14" t="s">
        <v>35</v>
      </c>
      <c r="BW254" s="14" t="s">
        <v>35</v>
      </c>
      <c r="BX254" s="14" t="s">
        <v>35</v>
      </c>
      <c r="BY254" s="14" t="s">
        <v>36</v>
      </c>
      <c r="BZ254" s="14" t="s">
        <v>35</v>
      </c>
      <c r="CA254" s="14" t="s">
        <v>35</v>
      </c>
      <c r="CB254" s="14" t="s">
        <v>35</v>
      </c>
      <c r="CC254" s="14">
        <v>8.9600000000000009</v>
      </c>
      <c r="CD254" s="14">
        <v>8.9600000000000009</v>
      </c>
      <c r="CE254" s="14">
        <v>8.9600000000000009</v>
      </c>
      <c r="CF254" s="14">
        <v>8.9600000000000009</v>
      </c>
      <c r="CG254" s="14">
        <v>8.9600000000000009</v>
      </c>
      <c r="CH254" s="14">
        <v>8.9600000000000009</v>
      </c>
      <c r="CI254" s="14">
        <v>8.82</v>
      </c>
      <c r="CJ254" s="14">
        <f>INDEX('Monthy Targets'!AC:AC,(MATCH(FY2019_ALL_Targets!$B:$B,'Monthy Targets'!$B:$B,0)))</f>
        <v>8.7899999999999991</v>
      </c>
      <c r="CK254" s="14">
        <f>INDEX('Monthy Targets'!AD:AD,(MATCH(FY2019_ALL_Targets!$B:$B,'Monthy Targets'!$B:$B,0)))</f>
        <v>8.7899999999999991</v>
      </c>
      <c r="CL254" s="14">
        <f>INDEX('Monthy Targets'!AE:AE,(MATCH(FY2019_ALL_Targets!$B:$B,'Monthy Targets'!$B:$B,0)))</f>
        <v>8.7899999999999991</v>
      </c>
      <c r="CM254" s="14">
        <f>INDEX('Monthy Targets'!AF:AF,(MATCH(FY2019_ALL_Targets!$B:$B,'Monthy Targets'!$B:$B,0)))</f>
        <v>8.7899999999999991</v>
      </c>
      <c r="CN254" s="14">
        <f>INDEX('Monthy Targets'!AG:AG,(MATCH(FY2019_ALL_Targets!$B:$B,'Monthy Targets'!$B:$B,0)))</f>
        <v>8.7899999999999991</v>
      </c>
      <c r="CO254" s="14">
        <v>0.61</v>
      </c>
      <c r="CP254" s="14">
        <v>0.61</v>
      </c>
      <c r="CQ254" s="14">
        <v>0.61</v>
      </c>
      <c r="CR254" s="14">
        <v>0.61</v>
      </c>
      <c r="CS254" s="14">
        <v>0</v>
      </c>
      <c r="CT254" s="14">
        <v>0.61</v>
      </c>
      <c r="CU254" s="14">
        <v>0.61</v>
      </c>
      <c r="CV254" s="14">
        <v>0.61</v>
      </c>
      <c r="CW254" s="14">
        <v>0</v>
      </c>
      <c r="CX254" s="14">
        <v>0.6</v>
      </c>
      <c r="CY254" s="14">
        <v>0.6</v>
      </c>
      <c r="CZ254" s="14">
        <v>0.6</v>
      </c>
      <c r="DA254" s="14">
        <f>IF('QIPP Scorecard'!$AA$1=4,IF(FY2019_ALL_Targets!$BU254="Yes",INDEX('Final Comp Values'!$BN:$BN,MATCH(FY2019_ALL_Targets!$A254,'Final Comp Values'!$B:$B,0)),IF($BU254="Min Data",0,0)),0)</f>
        <v>0</v>
      </c>
      <c r="DB254" s="14">
        <f>IF('QIPP Scorecard'!$AA$1=4,IF(FY2019_ALL_Targets!$BV254="Yes",INDEX('Final Comp Values'!$BN:$BN,MATCH(FY2019_ALL_Targets!$A254,'Final Comp Values'!$B:$B,0)),IF($BV254="Min Data",0,0)),0)</f>
        <v>0.6</v>
      </c>
      <c r="DC254" s="14">
        <f>IF('QIPP Scorecard'!$AA$1=4,IF(FY2019_ALL_Targets!$BW254="Yes",INDEX('Final Comp Values'!$BN:$BN,MATCH(FY2019_ALL_Targets!$A254,'Final Comp Values'!$B:$B,0)),IF(CI254="Min Data",0,0)),0)</f>
        <v>0.6</v>
      </c>
      <c r="DD254" s="14">
        <f>IF('QIPP Scorecard'!$AA$1=4,IF(FY2019_ALL_Targets!$BX254="Yes",INDEX('Final Comp Values'!$BN:$BN,MATCH(FY2019_ALL_Targets!$A254,'Final Comp Values'!$B:$B,0)),IF($BX254="Min Data",0,0)),0)</f>
        <v>0.6</v>
      </c>
      <c r="DE254" s="14">
        <v>1.1299999999999999</v>
      </c>
      <c r="DF254" s="14">
        <v>1.1299999999999999</v>
      </c>
      <c r="DG254" s="14">
        <v>1.1299999999999999</v>
      </c>
      <c r="DH254" s="14">
        <v>1.1299999999999999</v>
      </c>
      <c r="DI254" s="14">
        <v>0</v>
      </c>
      <c r="DJ254" s="14">
        <v>1.1299999999999999</v>
      </c>
      <c r="DK254" s="14">
        <v>1.1299999999999999</v>
      </c>
      <c r="DL254" s="14">
        <v>1.1299999999999999</v>
      </c>
      <c r="DM254" s="14">
        <v>0</v>
      </c>
      <c r="DN254" s="14">
        <v>1.1100000000000001</v>
      </c>
      <c r="DO254" s="14">
        <v>1.1100000000000001</v>
      </c>
      <c r="DP254" s="14">
        <v>1.1100000000000001</v>
      </c>
      <c r="DQ254" s="14">
        <f>IF('QIPP Scorecard'!$AA$1=4,IF(FY2019_ALL_Targets!$BY254="Yes",INDEX('Final Comp Values'!$BK:$BK,MATCH(FY2019_ALL_Targets!$A254,'Final Comp Values'!$B:$B,0)),IF($BY254="Min Data",0,0)),0)</f>
        <v>0</v>
      </c>
      <c r="DR254" s="14">
        <f>IF('QIPP Scorecard'!$AA$1=4,IF(FY2019_ALL_Targets!$BZ254="Yes",INDEX('Final Comp Values'!$BO:$BO,MATCH(FY2019_ALL_Targets!$A254,'Final Comp Values'!$B:$B,0)),IF($BZ254="Min Data",0,0)),0)</f>
        <v>1.1100000000000001</v>
      </c>
      <c r="DS254" s="14">
        <f>IF('QIPP Scorecard'!$AA$1=4,IF(FY2019_ALL_Targets!$CA254="Yes",INDEX('Final Comp Values'!$BO:$BO,MATCH(FY2019_ALL_Targets!$A254,'Final Comp Values'!$B:$B,0)),IF($CA254="Min Data",0,0)),0)</f>
        <v>1.1100000000000001</v>
      </c>
      <c r="DT254" s="14">
        <f>IF('QIPP Scorecard'!$AA$1=4,IF(FY2019_ALL_Targets!$CB254="Yes",INDEX('Final Comp Values'!$BO:$BO,MATCH(FY2019_ALL_Targets!$A254,'Final Comp Values'!$B:$B,0)),IF($CB254="Min Data",0,0)),0)</f>
        <v>1.1100000000000001</v>
      </c>
      <c r="DU254" s="14">
        <v>1.59</v>
      </c>
      <c r="DV254" s="14">
        <v>1.6</v>
      </c>
      <c r="DW254" s="14">
        <v>1.67</v>
      </c>
      <c r="DX254" s="14">
        <v>1.64</v>
      </c>
      <c r="DY254" s="12">
        <f t="shared" si="16"/>
        <v>1</v>
      </c>
      <c r="DZ254" s="12">
        <f t="shared" si="17"/>
        <v>1</v>
      </c>
      <c r="EA254" s="12">
        <f t="shared" si="18"/>
        <v>0</v>
      </c>
      <c r="EB254" s="12">
        <f t="shared" si="19"/>
        <v>0</v>
      </c>
    </row>
    <row r="255" spans="1:132" x14ac:dyDescent="0.25">
      <c r="A255" s="297">
        <v>5043</v>
      </c>
      <c r="B255" s="347">
        <v>675471</v>
      </c>
      <c r="C255" s="297">
        <v>1004488</v>
      </c>
      <c r="D255" s="14">
        <v>1750378246</v>
      </c>
      <c r="E255" s="26" t="s">
        <v>939</v>
      </c>
      <c r="F255" s="26" t="str">
        <f>INDEX('Mar - Aug'!X:X,MATCH(A255,'Mar - Aug'!B:B,0))</f>
        <v>MRSA Northeast</v>
      </c>
      <c r="G255" s="26" t="s">
        <v>3186</v>
      </c>
      <c r="H255" s="26"/>
      <c r="I255" s="26" t="str">
        <f t="shared" si="15"/>
        <v/>
      </c>
      <c r="J255" s="299" t="s">
        <v>243</v>
      </c>
      <c r="K255" s="299" t="s">
        <v>243</v>
      </c>
      <c r="L255" s="299" t="s">
        <v>244</v>
      </c>
      <c r="M255" s="13">
        <v>4.8611130000000002E-2</v>
      </c>
      <c r="N255" s="13">
        <v>0.12857144000000001</v>
      </c>
      <c r="O255" s="13">
        <v>0</v>
      </c>
      <c r="P255" s="13">
        <v>2.63158E-2</v>
      </c>
      <c r="Q255" s="13">
        <v>3.3690650000000003E-2</v>
      </c>
      <c r="R255" s="13">
        <v>5.5747400000000003E-2</v>
      </c>
      <c r="S255" s="13">
        <v>3.7344499999999998E-3</v>
      </c>
      <c r="T255" s="13">
        <v>0.15247816</v>
      </c>
      <c r="U255" s="13">
        <v>4.7784740790000002E-2</v>
      </c>
      <c r="V255" s="13">
        <v>0.12638572551999999</v>
      </c>
      <c r="W255" s="13">
        <v>3.7344499999999998E-3</v>
      </c>
      <c r="X255" s="13">
        <v>0.15247816</v>
      </c>
      <c r="Y255" s="13">
        <v>4.6180573500000002E-2</v>
      </c>
      <c r="Z255" s="13">
        <v>0.122142868</v>
      </c>
      <c r="AA255" s="13">
        <v>3.7344499999999998E-3</v>
      </c>
      <c r="AB255" s="13">
        <v>0.15247816</v>
      </c>
      <c r="AC255" s="13">
        <v>4.6958351580000002E-2</v>
      </c>
      <c r="AD255" s="13">
        <v>0.12420001104</v>
      </c>
      <c r="AE255" s="13">
        <v>3.7344499999999998E-3</v>
      </c>
      <c r="AF255" s="13">
        <v>0.15247816</v>
      </c>
      <c r="AG255" s="13">
        <v>4.3750017000000002E-2</v>
      </c>
      <c r="AH255" s="13">
        <v>0.11571429599999999</v>
      </c>
      <c r="AI255" s="13">
        <v>3.7344499999999998E-3</v>
      </c>
      <c r="AJ255" s="13">
        <v>0.15247816</v>
      </c>
      <c r="AK255" s="13">
        <v>4.6131962370000001E-2</v>
      </c>
      <c r="AL255" s="13">
        <v>0.12201429656</v>
      </c>
      <c r="AM255" s="13">
        <v>3.7344499999999998E-3</v>
      </c>
      <c r="AN255" s="13">
        <v>0.15247816</v>
      </c>
      <c r="AO255" s="13">
        <v>4.1319460500000002E-2</v>
      </c>
      <c r="AP255" s="13">
        <v>0.109285724</v>
      </c>
      <c r="AQ255" s="13">
        <v>3.7344499999999998E-3</v>
      </c>
      <c r="AR255" s="13">
        <v>0.15247816</v>
      </c>
      <c r="AS255" s="13">
        <v>4.5208350899999999E-2</v>
      </c>
      <c r="AT255" s="13">
        <v>0.1195714392</v>
      </c>
      <c r="AU255" s="13">
        <v>3.7344499999999998E-3</v>
      </c>
      <c r="AV255" s="13">
        <v>0.15247816</v>
      </c>
      <c r="AW255" s="13">
        <v>3.8888904000000002E-2</v>
      </c>
      <c r="AX255" s="13">
        <v>0.10285715199999999</v>
      </c>
      <c r="AY255" s="13">
        <v>3.7344499999999998E-3</v>
      </c>
      <c r="AZ255" s="13">
        <v>0.15247816</v>
      </c>
      <c r="BA255" s="86">
        <v>3.4482758620689703E-2</v>
      </c>
      <c r="BB255" s="86" t="s">
        <v>14856</v>
      </c>
      <c r="BC255" s="13">
        <v>0</v>
      </c>
      <c r="BD255" s="13">
        <v>0</v>
      </c>
      <c r="BE255" s="14">
        <v>3.03030303030303E-2</v>
      </c>
      <c r="BF255" s="14" t="s">
        <v>14856</v>
      </c>
      <c r="BG255" s="14">
        <v>0</v>
      </c>
      <c r="BH255" s="14">
        <v>0</v>
      </c>
      <c r="BI255" s="14">
        <v>3.125E-2</v>
      </c>
      <c r="BJ255" s="14" t="s">
        <v>14856</v>
      </c>
      <c r="BK255" s="14">
        <v>0</v>
      </c>
      <c r="BL255" s="430">
        <v>0</v>
      </c>
      <c r="BM255" s="14">
        <v>6.4516129032258104E-2</v>
      </c>
      <c r="BN255" s="14" t="s">
        <v>14856</v>
      </c>
      <c r="BO255" s="14">
        <v>0</v>
      </c>
      <c r="BP255" s="14">
        <v>0</v>
      </c>
      <c r="BQ255" s="86">
        <v>6.4516129032258104E-2</v>
      </c>
      <c r="BR255" s="86" t="s">
        <v>14856</v>
      </c>
      <c r="BS255" s="86">
        <v>0</v>
      </c>
      <c r="BT255" s="86">
        <v>0</v>
      </c>
      <c r="BU255" s="14" t="s">
        <v>36</v>
      </c>
      <c r="BV255" s="14" t="s">
        <v>36</v>
      </c>
      <c r="BW255" s="14" t="s">
        <v>35</v>
      </c>
      <c r="BX255" s="14" t="s">
        <v>35</v>
      </c>
      <c r="BY255" s="14" t="s">
        <v>36</v>
      </c>
      <c r="BZ255" s="14" t="s">
        <v>36</v>
      </c>
      <c r="CA255" s="14" t="s">
        <v>35</v>
      </c>
      <c r="CB255" s="14" t="s">
        <v>35</v>
      </c>
      <c r="CC255" s="14">
        <v>0</v>
      </c>
      <c r="CD255" s="14">
        <v>0</v>
      </c>
      <c r="CE255" s="14">
        <v>0</v>
      </c>
      <c r="CF255" s="14">
        <v>0</v>
      </c>
      <c r="CG255" s="14">
        <v>0</v>
      </c>
      <c r="CH255" s="14">
        <v>0</v>
      </c>
      <c r="CI255" s="14">
        <v>0</v>
      </c>
      <c r="CJ255" s="14">
        <f>INDEX('Monthy Targets'!AC:AC,(MATCH(FY2019_ALL_Targets!$B:$B,'Monthy Targets'!$B:$B,0)))</f>
        <v>0</v>
      </c>
      <c r="CK255" s="14">
        <f>INDEX('Monthy Targets'!AD:AD,(MATCH(FY2019_ALL_Targets!$B:$B,'Monthy Targets'!$B:$B,0)))</f>
        <v>0</v>
      </c>
      <c r="CL255" s="14">
        <f>INDEX('Monthy Targets'!AE:AE,(MATCH(FY2019_ALL_Targets!$B:$B,'Monthy Targets'!$B:$B,0)))</f>
        <v>0</v>
      </c>
      <c r="CM255" s="14">
        <f>INDEX('Monthy Targets'!AF:AF,(MATCH(FY2019_ALL_Targets!$B:$B,'Monthy Targets'!$B:$B,0)))</f>
        <v>0</v>
      </c>
      <c r="CN255" s="14">
        <f>INDEX('Monthy Targets'!AG:AG,(MATCH(FY2019_ALL_Targets!$B:$B,'Monthy Targets'!$B:$B,0)))</f>
        <v>0</v>
      </c>
      <c r="CO255" s="14">
        <v>0.22</v>
      </c>
      <c r="CP255" s="14">
        <v>0.22</v>
      </c>
      <c r="CQ255" s="14">
        <v>0.22</v>
      </c>
      <c r="CR255" s="14">
        <v>0.22</v>
      </c>
      <c r="CS255" s="14">
        <v>0.22</v>
      </c>
      <c r="CT255" s="14">
        <v>0</v>
      </c>
      <c r="CU255" s="14">
        <v>0.22</v>
      </c>
      <c r="CV255" s="14">
        <v>0.22</v>
      </c>
      <c r="CW255" s="14">
        <v>0.22</v>
      </c>
      <c r="CX255" s="14">
        <v>0</v>
      </c>
      <c r="CY255" s="14">
        <v>0.22</v>
      </c>
      <c r="CZ255" s="14">
        <v>0.22</v>
      </c>
      <c r="DA255" s="14">
        <f>IF('QIPP Scorecard'!$AA$1=4,IF(FY2019_ALL_Targets!$BU255="Yes",INDEX('Final Comp Values'!$BN:$BN,MATCH(FY2019_ALL_Targets!$A255,'Final Comp Values'!$B:$B,0)),IF($BU255="Min Data",0,0)),0)</f>
        <v>0</v>
      </c>
      <c r="DB255" s="14">
        <f>IF('QIPP Scorecard'!$AA$1=4,IF(FY2019_ALL_Targets!$BV255="Yes",INDEX('Final Comp Values'!$BN:$BN,MATCH(FY2019_ALL_Targets!$A255,'Final Comp Values'!$B:$B,0)),IF($BV255="Min Data",0,0)),0)</f>
        <v>0</v>
      </c>
      <c r="DC255" s="14">
        <f>IF('QIPP Scorecard'!$AA$1=4,IF(FY2019_ALL_Targets!$BW255="Yes",INDEX('Final Comp Values'!$BN:$BN,MATCH(FY2019_ALL_Targets!$A255,'Final Comp Values'!$B:$B,0)),IF(CI255="Min Data",0,0)),0)</f>
        <v>0.22</v>
      </c>
      <c r="DD255" s="14">
        <f>IF('QIPP Scorecard'!$AA$1=4,IF(FY2019_ALL_Targets!$BX255="Yes",INDEX('Final Comp Values'!$BN:$BN,MATCH(FY2019_ALL_Targets!$A255,'Final Comp Values'!$B:$B,0)),IF($BX255="Min Data",0,0)),0)</f>
        <v>0.22</v>
      </c>
      <c r="DE255" s="14">
        <v>0.4</v>
      </c>
      <c r="DF255" s="14">
        <v>0.4</v>
      </c>
      <c r="DG255" s="14">
        <v>0.4</v>
      </c>
      <c r="DH255" s="14">
        <v>0.4</v>
      </c>
      <c r="DI255" s="14">
        <v>0.4</v>
      </c>
      <c r="DJ255" s="14">
        <v>0</v>
      </c>
      <c r="DK255" s="14">
        <v>0.4</v>
      </c>
      <c r="DL255" s="14">
        <v>0.4</v>
      </c>
      <c r="DM255" s="14">
        <v>0.42</v>
      </c>
      <c r="DN255" s="14">
        <v>0</v>
      </c>
      <c r="DO255" s="14">
        <v>0.42</v>
      </c>
      <c r="DP255" s="14">
        <v>0.42</v>
      </c>
      <c r="DQ255" s="14">
        <f>IF('QIPP Scorecard'!$AA$1=4,IF(FY2019_ALL_Targets!$BY255="Yes",INDEX('Final Comp Values'!$BK:$BK,MATCH(FY2019_ALL_Targets!$A255,'Final Comp Values'!$B:$B,0)),IF($BY255="Min Data",0,0)),0)</f>
        <v>0</v>
      </c>
      <c r="DR255" s="14">
        <f>IF('QIPP Scorecard'!$AA$1=4,IF(FY2019_ALL_Targets!$BZ255="Yes",INDEX('Final Comp Values'!$BO:$BO,MATCH(FY2019_ALL_Targets!$A255,'Final Comp Values'!$B:$B,0)),IF($BZ255="Min Data",0,0)),0)</f>
        <v>0</v>
      </c>
      <c r="DS255" s="14">
        <f>IF('QIPP Scorecard'!$AA$1=4,IF(FY2019_ALL_Targets!$CA255="Yes",INDEX('Final Comp Values'!$BO:$BO,MATCH(FY2019_ALL_Targets!$A255,'Final Comp Values'!$B:$B,0)),IF($CA255="Min Data",0,0)),0)</f>
        <v>0.42</v>
      </c>
      <c r="DT255" s="14">
        <f>IF('QIPP Scorecard'!$AA$1=4,IF(FY2019_ALL_Targets!$CB255="Yes",INDEX('Final Comp Values'!$BO:$BO,MATCH(FY2019_ALL_Targets!$A255,'Final Comp Values'!$B:$B,0)),IF($CB255="Min Data",0,0)),0)</f>
        <v>0.42</v>
      </c>
      <c r="DU255" s="14">
        <v>0.25</v>
      </c>
      <c r="DV255" s="14">
        <v>0.21</v>
      </c>
      <c r="DW255" s="14">
        <v>0.22</v>
      </c>
      <c r="DX255" s="14">
        <v>0.14000000000000001</v>
      </c>
      <c r="DY255" s="12">
        <f t="shared" si="16"/>
        <v>2</v>
      </c>
      <c r="DZ255" s="12">
        <f t="shared" si="17"/>
        <v>2</v>
      </c>
      <c r="EA255" s="12">
        <f t="shared" si="18"/>
        <v>0</v>
      </c>
      <c r="EB255" s="12">
        <f t="shared" si="19"/>
        <v>3</v>
      </c>
    </row>
    <row r="256" spans="1:132" x14ac:dyDescent="0.25">
      <c r="A256" s="297">
        <v>4542</v>
      </c>
      <c r="B256" s="347">
        <v>675475</v>
      </c>
      <c r="C256" s="297">
        <v>1013407</v>
      </c>
      <c r="D256" s="14">
        <v>1205957503</v>
      </c>
      <c r="E256" s="26" t="s">
        <v>1003</v>
      </c>
      <c r="F256" s="26" t="str">
        <f>INDEX('Mar - Aug'!X:X,MATCH(A256,'Mar - Aug'!B:B,0))</f>
        <v>Hidalgo</v>
      </c>
      <c r="G256" s="26" t="s">
        <v>3082</v>
      </c>
      <c r="H256" s="26"/>
      <c r="I256" s="26" t="str">
        <f t="shared" si="15"/>
        <v/>
      </c>
      <c r="J256" s="299" t="s">
        <v>2462</v>
      </c>
      <c r="K256" s="299" t="s">
        <v>2350</v>
      </c>
      <c r="L256" s="299" t="s">
        <v>2463</v>
      </c>
      <c r="M256" s="13">
        <v>5.4054049999999999E-2</v>
      </c>
      <c r="N256" s="13">
        <v>5.3763400000000003E-3</v>
      </c>
      <c r="O256" s="13">
        <v>0</v>
      </c>
      <c r="P256" s="13">
        <v>0.26363636000000001</v>
      </c>
      <c r="Q256" s="13">
        <v>3.3690650000000003E-2</v>
      </c>
      <c r="R256" s="13">
        <v>5.5747400000000003E-2</v>
      </c>
      <c r="S256" s="13">
        <v>3.7344499999999998E-3</v>
      </c>
      <c r="T256" s="13">
        <v>0.15247816</v>
      </c>
      <c r="U256" s="13">
        <v>5.3135131150000001E-2</v>
      </c>
      <c r="V256" s="13">
        <v>5.5747400000000003E-2</v>
      </c>
      <c r="W256" s="13">
        <v>3.7344499999999998E-3</v>
      </c>
      <c r="X256" s="13">
        <v>0.25915454187999998</v>
      </c>
      <c r="Y256" s="13">
        <v>5.1351347499999998E-2</v>
      </c>
      <c r="Z256" s="13">
        <v>5.5747400000000003E-2</v>
      </c>
      <c r="AA256" s="13">
        <v>3.7344499999999998E-3</v>
      </c>
      <c r="AB256" s="13">
        <v>0.250454542</v>
      </c>
      <c r="AC256" s="13">
        <v>5.2216212300000002E-2</v>
      </c>
      <c r="AD256" s="13">
        <v>5.5747400000000003E-2</v>
      </c>
      <c r="AE256" s="13">
        <v>3.7344499999999998E-3</v>
      </c>
      <c r="AF256" s="13">
        <v>0.25467272376</v>
      </c>
      <c r="AG256" s="13">
        <v>4.8648644999999997E-2</v>
      </c>
      <c r="AH256" s="13">
        <v>5.5747400000000003E-2</v>
      </c>
      <c r="AI256" s="13">
        <v>3.7344499999999998E-3</v>
      </c>
      <c r="AJ256" s="13">
        <v>0.23727272399999999</v>
      </c>
      <c r="AK256" s="13">
        <v>5.1297293450000003E-2</v>
      </c>
      <c r="AL256" s="13">
        <v>5.5747400000000003E-2</v>
      </c>
      <c r="AM256" s="13">
        <v>3.7344499999999998E-3</v>
      </c>
      <c r="AN256" s="13">
        <v>0.25019090564000002</v>
      </c>
      <c r="AO256" s="13">
        <v>4.5945942500000003E-2</v>
      </c>
      <c r="AP256" s="13">
        <v>5.5747400000000003E-2</v>
      </c>
      <c r="AQ256" s="13">
        <v>3.7344499999999998E-3</v>
      </c>
      <c r="AR256" s="13">
        <v>0.22409090600000001</v>
      </c>
      <c r="AS256" s="13">
        <v>5.0270266500000001E-2</v>
      </c>
      <c r="AT256" s="13">
        <v>5.5747400000000003E-2</v>
      </c>
      <c r="AU256" s="13">
        <v>3.7344499999999998E-3</v>
      </c>
      <c r="AV256" s="13">
        <v>0.24518181480000001</v>
      </c>
      <c r="AW256" s="13">
        <v>4.3243240000000002E-2</v>
      </c>
      <c r="AX256" s="13">
        <v>5.5747400000000003E-2</v>
      </c>
      <c r="AY256" s="13">
        <v>3.7344499999999998E-3</v>
      </c>
      <c r="AZ256" s="13">
        <v>0.21090908799999999</v>
      </c>
      <c r="BA256" s="86">
        <v>1.63934426229508E-2</v>
      </c>
      <c r="BB256" s="86">
        <v>3.8461538461538498E-2</v>
      </c>
      <c r="BC256" s="13">
        <v>0</v>
      </c>
      <c r="BD256" s="13">
        <v>0.102040816326531</v>
      </c>
      <c r="BE256" s="14">
        <v>1.5384615384615399E-2</v>
      </c>
      <c r="BF256" s="14">
        <v>0</v>
      </c>
      <c r="BG256" s="14">
        <v>0</v>
      </c>
      <c r="BH256" s="14">
        <v>0.21568627450980399</v>
      </c>
      <c r="BI256" s="14">
        <v>1.58730158730159E-2</v>
      </c>
      <c r="BJ256" s="14">
        <v>3.9215686274509803E-2</v>
      </c>
      <c r="BK256" s="14">
        <v>0</v>
      </c>
      <c r="BL256" s="430">
        <v>0.26</v>
      </c>
      <c r="BM256" s="14">
        <v>3.0769230769230799E-2</v>
      </c>
      <c r="BN256" s="14">
        <v>1.88679245283019E-2</v>
      </c>
      <c r="BO256" s="14">
        <v>0</v>
      </c>
      <c r="BP256" s="14">
        <v>0.15094339622641501</v>
      </c>
      <c r="BQ256" s="86">
        <v>3.0769230769230799E-2</v>
      </c>
      <c r="BR256" s="86">
        <v>1.88679245283019E-2</v>
      </c>
      <c r="BS256" s="86">
        <v>0</v>
      </c>
      <c r="BT256" s="86">
        <v>0.15094339622641501</v>
      </c>
      <c r="BU256" s="14" t="s">
        <v>35</v>
      </c>
      <c r="BV256" s="14" t="s">
        <v>35</v>
      </c>
      <c r="BW256" s="14" t="s">
        <v>35</v>
      </c>
      <c r="BX256" s="14" t="s">
        <v>35</v>
      </c>
      <c r="BY256" s="14" t="s">
        <v>35</v>
      </c>
      <c r="BZ256" s="14" t="s">
        <v>35</v>
      </c>
      <c r="CA256" s="14" t="s">
        <v>35</v>
      </c>
      <c r="CB256" s="14" t="s">
        <v>35</v>
      </c>
      <c r="CC256" s="14">
        <v>10.38</v>
      </c>
      <c r="CD256" s="14">
        <v>10.38</v>
      </c>
      <c r="CE256" s="14">
        <v>10.38</v>
      </c>
      <c r="CF256" s="14">
        <v>10.38</v>
      </c>
      <c r="CG256" s="14">
        <v>10.38</v>
      </c>
      <c r="CH256" s="14">
        <v>10.38</v>
      </c>
      <c r="CI256" s="14">
        <v>10.130000000000001</v>
      </c>
      <c r="CJ256" s="14">
        <f>INDEX('Monthy Targets'!AC:AC,(MATCH(FY2019_ALL_Targets!$B:$B,'Monthy Targets'!$B:$B,0)))</f>
        <v>10.1</v>
      </c>
      <c r="CK256" s="14">
        <f>INDEX('Monthy Targets'!AD:AD,(MATCH(FY2019_ALL_Targets!$B:$B,'Monthy Targets'!$B:$B,0)))</f>
        <v>10.1</v>
      </c>
      <c r="CL256" s="14">
        <f>INDEX('Monthy Targets'!AE:AE,(MATCH(FY2019_ALL_Targets!$B:$B,'Monthy Targets'!$B:$B,0)))</f>
        <v>10.1</v>
      </c>
      <c r="CM256" s="14">
        <f>INDEX('Monthy Targets'!AF:AF,(MATCH(FY2019_ALL_Targets!$B:$B,'Monthy Targets'!$B:$B,0)))</f>
        <v>10.1</v>
      </c>
      <c r="CN256" s="14">
        <f>INDEX('Monthy Targets'!AG:AG,(MATCH(FY2019_ALL_Targets!$B:$B,'Monthy Targets'!$B:$B,0)))</f>
        <v>10.1</v>
      </c>
      <c r="CO256" s="14">
        <v>0.7</v>
      </c>
      <c r="CP256" s="14">
        <v>0.7</v>
      </c>
      <c r="CQ256" s="14">
        <v>0.7</v>
      </c>
      <c r="CR256" s="14">
        <v>0.7</v>
      </c>
      <c r="CS256" s="14">
        <v>0.7</v>
      </c>
      <c r="CT256" s="14">
        <v>0.7</v>
      </c>
      <c r="CU256" s="14">
        <v>0.7</v>
      </c>
      <c r="CV256" s="14">
        <v>0.7</v>
      </c>
      <c r="CW256" s="14">
        <v>0.69</v>
      </c>
      <c r="CX256" s="14">
        <v>0.69</v>
      </c>
      <c r="CY256" s="14">
        <v>0.69</v>
      </c>
      <c r="CZ256" s="14">
        <v>0</v>
      </c>
      <c r="DA256" s="14">
        <f>IF('QIPP Scorecard'!$AA$1=4,IF(FY2019_ALL_Targets!$BU256="Yes",INDEX('Final Comp Values'!$BN:$BN,MATCH(FY2019_ALL_Targets!$A256,'Final Comp Values'!$B:$B,0)),IF($BU256="Min Data",0,0)),0)</f>
        <v>0.69</v>
      </c>
      <c r="DB256" s="14">
        <f>IF('QIPP Scorecard'!$AA$1=4,IF(FY2019_ALL_Targets!$BV256="Yes",INDEX('Final Comp Values'!$BN:$BN,MATCH(FY2019_ALL_Targets!$A256,'Final Comp Values'!$B:$B,0)),IF($BV256="Min Data",0,0)),0)</f>
        <v>0.69</v>
      </c>
      <c r="DC256" s="14">
        <f>IF('QIPP Scorecard'!$AA$1=4,IF(FY2019_ALL_Targets!$BW256="Yes",INDEX('Final Comp Values'!$BN:$BN,MATCH(FY2019_ALL_Targets!$A256,'Final Comp Values'!$B:$B,0)),IF(CI256="Min Data",0,0)),0)</f>
        <v>0.69</v>
      </c>
      <c r="DD256" s="14">
        <f>IF('QIPP Scorecard'!$AA$1=4,IF(FY2019_ALL_Targets!$BX256="Yes",INDEX('Final Comp Values'!$BN:$BN,MATCH(FY2019_ALL_Targets!$A256,'Final Comp Values'!$B:$B,0)),IF($BX256="Min Data",0,0)),0)</f>
        <v>0.69</v>
      </c>
      <c r="DE256" s="14">
        <v>1.31</v>
      </c>
      <c r="DF256" s="14">
        <v>1.31</v>
      </c>
      <c r="DG256" s="14">
        <v>1.31</v>
      </c>
      <c r="DH256" s="14">
        <v>1.31</v>
      </c>
      <c r="DI256" s="14">
        <v>1.31</v>
      </c>
      <c r="DJ256" s="14">
        <v>1.31</v>
      </c>
      <c r="DK256" s="14">
        <v>1.31</v>
      </c>
      <c r="DL256" s="14">
        <v>1.31</v>
      </c>
      <c r="DM256" s="14">
        <v>1.27</v>
      </c>
      <c r="DN256" s="14">
        <v>1.27</v>
      </c>
      <c r="DO256" s="14">
        <v>1.27</v>
      </c>
      <c r="DP256" s="14">
        <v>0</v>
      </c>
      <c r="DQ256" s="14">
        <f>IF('QIPP Scorecard'!$AA$1=4,IF(FY2019_ALL_Targets!$BY256="Yes",INDEX('Final Comp Values'!$BK:$BK,MATCH(FY2019_ALL_Targets!$A256,'Final Comp Values'!$B:$B,0)),IF($BY256="Min Data",0,0)),0)</f>
        <v>1.27</v>
      </c>
      <c r="DR256" s="14">
        <f>IF('QIPP Scorecard'!$AA$1=4,IF(FY2019_ALL_Targets!$BZ256="Yes",INDEX('Final Comp Values'!$BO:$BO,MATCH(FY2019_ALL_Targets!$A256,'Final Comp Values'!$B:$B,0)),IF($BZ256="Min Data",0,0)),0)</f>
        <v>1.27</v>
      </c>
      <c r="DS256" s="14">
        <f>IF('QIPP Scorecard'!$AA$1=4,IF(FY2019_ALL_Targets!$CA256="Yes",INDEX('Final Comp Values'!$BO:$BO,MATCH(FY2019_ALL_Targets!$A256,'Final Comp Values'!$B:$B,0)),IF($CA256="Min Data",0,0)),0)</f>
        <v>1.27</v>
      </c>
      <c r="DT256" s="14">
        <f>IF('QIPP Scorecard'!$AA$1=4,IF(FY2019_ALL_Targets!$CB256="Yes",INDEX('Final Comp Values'!$BO:$BO,MATCH(FY2019_ALL_Targets!$A256,'Final Comp Values'!$B:$B,0)),IF($CB256="Min Data",0,0)),0)</f>
        <v>1.27</v>
      </c>
      <c r="DU256" s="14">
        <v>1.85</v>
      </c>
      <c r="DV256" s="14">
        <v>2.09</v>
      </c>
      <c r="DW256" s="14">
        <v>1.94</v>
      </c>
      <c r="DX256" s="14">
        <v>2.13</v>
      </c>
      <c r="DY256" s="12">
        <f t="shared" si="16"/>
        <v>0</v>
      </c>
      <c r="DZ256" s="12">
        <f t="shared" si="17"/>
        <v>0</v>
      </c>
      <c r="EA256" s="12">
        <f t="shared" si="18"/>
        <v>0</v>
      </c>
      <c r="EB256" s="12">
        <f t="shared" si="19"/>
        <v>0</v>
      </c>
    </row>
    <row r="257" spans="1:132" x14ac:dyDescent="0.25">
      <c r="A257" s="297">
        <v>4277</v>
      </c>
      <c r="B257" s="347">
        <v>675477</v>
      </c>
      <c r="C257" s="297">
        <v>1026281</v>
      </c>
      <c r="D257" s="14">
        <v>1912306309</v>
      </c>
      <c r="E257" s="26" t="s">
        <v>920</v>
      </c>
      <c r="F257" s="26" t="str">
        <f>INDEX('Mar - Aug'!X:X,MATCH(A257,'Mar - Aug'!B:B,0))</f>
        <v>Bexar</v>
      </c>
      <c r="G257" s="26" t="s">
        <v>3101</v>
      </c>
      <c r="H257" s="26"/>
      <c r="I257" s="26" t="str">
        <f t="shared" si="15"/>
        <v/>
      </c>
      <c r="J257" s="299" t="s">
        <v>165</v>
      </c>
      <c r="K257" s="299" t="s">
        <v>961</v>
      </c>
      <c r="L257" s="299" t="s">
        <v>2500</v>
      </c>
      <c r="M257" s="13">
        <v>4.081634E-2</v>
      </c>
      <c r="N257" s="13">
        <v>6.060608E-2</v>
      </c>
      <c r="O257" s="13">
        <v>0</v>
      </c>
      <c r="P257" s="13">
        <v>0.16666668000000001</v>
      </c>
      <c r="Q257" s="13">
        <v>3.3690650000000003E-2</v>
      </c>
      <c r="R257" s="13">
        <v>5.5747400000000003E-2</v>
      </c>
      <c r="S257" s="13">
        <v>3.7344499999999998E-3</v>
      </c>
      <c r="T257" s="13">
        <v>0.15247816</v>
      </c>
      <c r="U257" s="13">
        <v>4.0122462220000002E-2</v>
      </c>
      <c r="V257" s="13">
        <v>5.9575776640000001E-2</v>
      </c>
      <c r="W257" s="13">
        <v>3.7344499999999998E-3</v>
      </c>
      <c r="X257" s="13">
        <v>0.16383334644</v>
      </c>
      <c r="Y257" s="13">
        <v>3.8775522999999999E-2</v>
      </c>
      <c r="Z257" s="13">
        <v>5.7575776000000002E-2</v>
      </c>
      <c r="AA257" s="13">
        <v>3.7344499999999998E-3</v>
      </c>
      <c r="AB257" s="13">
        <v>0.15833334600000001</v>
      </c>
      <c r="AC257" s="13">
        <v>3.9428584439999997E-2</v>
      </c>
      <c r="AD257" s="13">
        <v>5.8545473280000003E-2</v>
      </c>
      <c r="AE257" s="13">
        <v>3.7344499999999998E-3</v>
      </c>
      <c r="AF257" s="13">
        <v>0.16100001287999999</v>
      </c>
      <c r="AG257" s="13">
        <v>3.6734705999999999E-2</v>
      </c>
      <c r="AH257" s="13">
        <v>5.5747400000000003E-2</v>
      </c>
      <c r="AI257" s="13">
        <v>3.7344499999999998E-3</v>
      </c>
      <c r="AJ257" s="13">
        <v>0.15247816</v>
      </c>
      <c r="AK257" s="13">
        <v>3.873470666E-2</v>
      </c>
      <c r="AL257" s="13">
        <v>5.7515169919999998E-2</v>
      </c>
      <c r="AM257" s="13">
        <v>3.7344499999999998E-3</v>
      </c>
      <c r="AN257" s="13">
        <v>0.15816667932</v>
      </c>
      <c r="AO257" s="13">
        <v>3.4693888999999999E-2</v>
      </c>
      <c r="AP257" s="13">
        <v>5.5747400000000003E-2</v>
      </c>
      <c r="AQ257" s="13">
        <v>3.7344499999999998E-3</v>
      </c>
      <c r="AR257" s="13">
        <v>0.15247816</v>
      </c>
      <c r="AS257" s="13">
        <v>3.7959196200000003E-2</v>
      </c>
      <c r="AT257" s="13">
        <v>5.6363654399999998E-2</v>
      </c>
      <c r="AU257" s="13">
        <v>3.7344499999999998E-3</v>
      </c>
      <c r="AV257" s="13">
        <v>0.1550000124</v>
      </c>
      <c r="AW257" s="13">
        <v>3.3690650000000003E-2</v>
      </c>
      <c r="AX257" s="13">
        <v>5.5747400000000003E-2</v>
      </c>
      <c r="AY257" s="13">
        <v>3.7344499999999998E-3</v>
      </c>
      <c r="AZ257" s="13">
        <v>0.15247816</v>
      </c>
      <c r="BA257" s="86">
        <v>0</v>
      </c>
      <c r="BB257" s="86" t="s">
        <v>14856</v>
      </c>
      <c r="BC257" s="13">
        <v>0</v>
      </c>
      <c r="BD257" s="13" t="s">
        <v>14856</v>
      </c>
      <c r="BE257" s="14">
        <v>4.7619047619047603E-2</v>
      </c>
      <c r="BF257" s="14" t="s">
        <v>14856</v>
      </c>
      <c r="BG257" s="14">
        <v>0</v>
      </c>
      <c r="BH257" s="14" t="s">
        <v>14856</v>
      </c>
      <c r="BI257" s="14">
        <v>0.05</v>
      </c>
      <c r="BJ257" s="14" t="s">
        <v>14856</v>
      </c>
      <c r="BK257" s="14">
        <v>0</v>
      </c>
      <c r="BL257" s="430" t="s">
        <v>14856</v>
      </c>
      <c r="BM257" s="14">
        <v>4.5454545454545497E-2</v>
      </c>
      <c r="BN257" s="14" t="s">
        <v>14856</v>
      </c>
      <c r="BO257" s="14">
        <v>0</v>
      </c>
      <c r="BP257" s="14">
        <v>0.15</v>
      </c>
      <c r="BQ257" s="86">
        <v>4.5454545454545497E-2</v>
      </c>
      <c r="BR257" s="86" t="s">
        <v>14856</v>
      </c>
      <c r="BS257" s="86">
        <v>0</v>
      </c>
      <c r="BT257" s="86">
        <v>0.15</v>
      </c>
      <c r="BU257" s="14" t="s">
        <v>36</v>
      </c>
      <c r="BV257" s="14" t="s">
        <v>35</v>
      </c>
      <c r="BW257" s="14" t="s">
        <v>35</v>
      </c>
      <c r="BX257" s="14" t="s">
        <v>35</v>
      </c>
      <c r="BY257" s="14" t="s">
        <v>36</v>
      </c>
      <c r="BZ257" s="14" t="s">
        <v>35</v>
      </c>
      <c r="CA257" s="14" t="s">
        <v>35</v>
      </c>
      <c r="CB257" s="14" t="s">
        <v>35</v>
      </c>
      <c r="CC257" s="14">
        <v>4</v>
      </c>
      <c r="CD257" s="14">
        <v>4</v>
      </c>
      <c r="CE257" s="14">
        <v>4</v>
      </c>
      <c r="CF257" s="14">
        <v>4</v>
      </c>
      <c r="CG257" s="14">
        <v>4</v>
      </c>
      <c r="CH257" s="14">
        <v>4</v>
      </c>
      <c r="CI257" s="14">
        <v>3.93</v>
      </c>
      <c r="CJ257" s="14">
        <f>INDEX('Monthy Targets'!AC:AC,(MATCH(FY2019_ALL_Targets!$B:$B,'Monthy Targets'!$B:$B,0)))</f>
        <v>3.92</v>
      </c>
      <c r="CK257" s="14">
        <f>INDEX('Monthy Targets'!AD:AD,(MATCH(FY2019_ALL_Targets!$B:$B,'Monthy Targets'!$B:$B,0)))</f>
        <v>3.92</v>
      </c>
      <c r="CL257" s="14">
        <f>INDEX('Monthy Targets'!AE:AE,(MATCH(FY2019_ALL_Targets!$B:$B,'Monthy Targets'!$B:$B,0)))</f>
        <v>3.92</v>
      </c>
      <c r="CM257" s="14">
        <f>INDEX('Monthy Targets'!AF:AF,(MATCH(FY2019_ALL_Targets!$B:$B,'Monthy Targets'!$B:$B,0)))</f>
        <v>3.92</v>
      </c>
      <c r="CN257" s="14">
        <f>INDEX('Monthy Targets'!AG:AG,(MATCH(FY2019_ALL_Targets!$B:$B,'Monthy Targets'!$B:$B,0)))</f>
        <v>3.92</v>
      </c>
      <c r="CO257" s="14">
        <v>0.27</v>
      </c>
      <c r="CP257" s="14">
        <v>0</v>
      </c>
      <c r="CQ257" s="14">
        <v>0.27</v>
      </c>
      <c r="CR257" s="14">
        <v>0.27</v>
      </c>
      <c r="CS257" s="14">
        <v>0</v>
      </c>
      <c r="CT257" s="14">
        <v>0</v>
      </c>
      <c r="CU257" s="14">
        <v>0.27</v>
      </c>
      <c r="CV257" s="14">
        <v>0.27</v>
      </c>
      <c r="CW257" s="14">
        <v>0</v>
      </c>
      <c r="CX257" s="14">
        <v>0.27</v>
      </c>
      <c r="CY257" s="14">
        <v>0.27</v>
      </c>
      <c r="CZ257" s="14">
        <v>0.27</v>
      </c>
      <c r="DA257" s="14">
        <f>IF('QIPP Scorecard'!$AA$1=4,IF(FY2019_ALL_Targets!$BU257="Yes",INDEX('Final Comp Values'!$BN:$BN,MATCH(FY2019_ALL_Targets!$A257,'Final Comp Values'!$B:$B,0)),IF($BU257="Min Data",0,0)),0)</f>
        <v>0</v>
      </c>
      <c r="DB257" s="14">
        <f>IF('QIPP Scorecard'!$AA$1=4,IF(FY2019_ALL_Targets!$BV257="Yes",INDEX('Final Comp Values'!$BN:$BN,MATCH(FY2019_ALL_Targets!$A257,'Final Comp Values'!$B:$B,0)),IF($BV257="Min Data",0,0)),0)</f>
        <v>0.27</v>
      </c>
      <c r="DC257" s="14">
        <f>IF('QIPP Scorecard'!$AA$1=4,IF(FY2019_ALL_Targets!$BW257="Yes",INDEX('Final Comp Values'!$BN:$BN,MATCH(FY2019_ALL_Targets!$A257,'Final Comp Values'!$B:$B,0)),IF(CI257="Min Data",0,0)),0)</f>
        <v>0.27</v>
      </c>
      <c r="DD257" s="14">
        <f>IF('QIPP Scorecard'!$AA$1=4,IF(FY2019_ALL_Targets!$BX257="Yes",INDEX('Final Comp Values'!$BN:$BN,MATCH(FY2019_ALL_Targets!$A257,'Final Comp Values'!$B:$B,0)),IF($BX257="Min Data",0,0)),0)</f>
        <v>0.27</v>
      </c>
      <c r="DE257" s="14">
        <v>0.5</v>
      </c>
      <c r="DF257" s="14">
        <v>0</v>
      </c>
      <c r="DG257" s="14">
        <v>0.5</v>
      </c>
      <c r="DH257" s="14">
        <v>0.5</v>
      </c>
      <c r="DI257" s="14">
        <v>0</v>
      </c>
      <c r="DJ257" s="14">
        <v>0</v>
      </c>
      <c r="DK257" s="14">
        <v>0.5</v>
      </c>
      <c r="DL257" s="14">
        <v>0.5</v>
      </c>
      <c r="DM257" s="14">
        <v>0</v>
      </c>
      <c r="DN257" s="14">
        <v>0.5</v>
      </c>
      <c r="DO257" s="14">
        <v>0.5</v>
      </c>
      <c r="DP257" s="14">
        <v>0.5</v>
      </c>
      <c r="DQ257" s="14">
        <f>IF('QIPP Scorecard'!$AA$1=4,IF(FY2019_ALL_Targets!$BY257="Yes",INDEX('Final Comp Values'!$BK:$BK,MATCH(FY2019_ALL_Targets!$A257,'Final Comp Values'!$B:$B,0)),IF($BY257="Min Data",0,0)),0)</f>
        <v>0</v>
      </c>
      <c r="DR257" s="14">
        <f>IF('QIPP Scorecard'!$AA$1=4,IF(FY2019_ALL_Targets!$BZ257="Yes",INDEX('Final Comp Values'!$BO:$BO,MATCH(FY2019_ALL_Targets!$A257,'Final Comp Values'!$B:$B,0)),IF($BZ257="Min Data",0,0)),0)</f>
        <v>0.5</v>
      </c>
      <c r="DS257" s="14">
        <f>IF('QIPP Scorecard'!$AA$1=4,IF(FY2019_ALL_Targets!$CA257="Yes",INDEX('Final Comp Values'!$BO:$BO,MATCH(FY2019_ALL_Targets!$A257,'Final Comp Values'!$B:$B,0)),IF($CA257="Min Data",0,0)),0)</f>
        <v>0.5</v>
      </c>
      <c r="DT257" s="14">
        <f>IF('QIPP Scorecard'!$AA$1=4,IF(FY2019_ALL_Targets!$CB257="Yes",INDEX('Final Comp Values'!$BO:$BO,MATCH(FY2019_ALL_Targets!$A257,'Final Comp Values'!$B:$B,0)),IF($CB257="Min Data",0,0)),0)</f>
        <v>0.5</v>
      </c>
      <c r="DU257" s="14">
        <v>0.63</v>
      </c>
      <c r="DV257" s="14">
        <v>0.63</v>
      </c>
      <c r="DW257" s="14">
        <v>0.74</v>
      </c>
      <c r="DX257" s="14">
        <v>0.73</v>
      </c>
      <c r="DY257" s="12">
        <f t="shared" si="16"/>
        <v>1</v>
      </c>
      <c r="DZ257" s="12">
        <f t="shared" si="17"/>
        <v>1</v>
      </c>
      <c r="EA257" s="12">
        <f t="shared" si="18"/>
        <v>0</v>
      </c>
      <c r="EB257" s="12">
        <f t="shared" si="19"/>
        <v>0</v>
      </c>
    </row>
    <row r="258" spans="1:132" x14ac:dyDescent="0.25">
      <c r="A258" s="297">
        <v>5328</v>
      </c>
      <c r="B258" s="347">
        <v>675478</v>
      </c>
      <c r="C258" s="297">
        <v>1026235</v>
      </c>
      <c r="D258" s="14">
        <v>1336557529</v>
      </c>
      <c r="E258" s="26" t="s">
        <v>923</v>
      </c>
      <c r="F258" s="26" t="str">
        <f>INDEX('Mar - Aug'!X:X,MATCH(A258,'Mar - Aug'!B:B,0))</f>
        <v>Lubbock</v>
      </c>
      <c r="G258" s="26" t="s">
        <v>3064</v>
      </c>
      <c r="H258" s="26"/>
      <c r="I258" s="26" t="str">
        <f t="shared" si="15"/>
        <v/>
      </c>
      <c r="J258" s="299" t="s">
        <v>2406</v>
      </c>
      <c r="K258" s="299" t="s">
        <v>932</v>
      </c>
      <c r="L258" s="299" t="s">
        <v>2407</v>
      </c>
      <c r="M258" s="13">
        <v>4.6997400000000002E-2</v>
      </c>
      <c r="N258" s="13">
        <v>5.3571439999999998E-2</v>
      </c>
      <c r="O258" s="13">
        <v>0</v>
      </c>
      <c r="P258" s="13">
        <v>0.15361446000000001</v>
      </c>
      <c r="Q258" s="13">
        <v>3.3690650000000003E-2</v>
      </c>
      <c r="R258" s="13">
        <v>5.5747400000000003E-2</v>
      </c>
      <c r="S258" s="13">
        <v>3.7344499999999998E-3</v>
      </c>
      <c r="T258" s="13">
        <v>0.15247816</v>
      </c>
      <c r="U258" s="13">
        <v>4.6198444200000001E-2</v>
      </c>
      <c r="V258" s="13">
        <v>5.5747400000000003E-2</v>
      </c>
      <c r="W258" s="13">
        <v>3.7344499999999998E-3</v>
      </c>
      <c r="X258" s="13">
        <v>0.15247816</v>
      </c>
      <c r="Y258" s="13">
        <v>4.4647529999999998E-2</v>
      </c>
      <c r="Z258" s="13">
        <v>5.5747400000000003E-2</v>
      </c>
      <c r="AA258" s="13">
        <v>3.7344499999999998E-3</v>
      </c>
      <c r="AB258" s="13">
        <v>0.15247816</v>
      </c>
      <c r="AC258" s="13">
        <v>4.53994884E-2</v>
      </c>
      <c r="AD258" s="13">
        <v>5.5747400000000003E-2</v>
      </c>
      <c r="AE258" s="13">
        <v>3.7344499999999998E-3</v>
      </c>
      <c r="AF258" s="13">
        <v>0.15247816</v>
      </c>
      <c r="AG258" s="13">
        <v>4.2297660000000001E-2</v>
      </c>
      <c r="AH258" s="13">
        <v>5.5747400000000003E-2</v>
      </c>
      <c r="AI258" s="13">
        <v>3.7344499999999998E-3</v>
      </c>
      <c r="AJ258" s="13">
        <v>0.15247816</v>
      </c>
      <c r="AK258" s="13">
        <v>4.4600532599999999E-2</v>
      </c>
      <c r="AL258" s="13">
        <v>5.5747400000000003E-2</v>
      </c>
      <c r="AM258" s="13">
        <v>3.7344499999999998E-3</v>
      </c>
      <c r="AN258" s="13">
        <v>0.15247816</v>
      </c>
      <c r="AO258" s="13">
        <v>3.9947789999999997E-2</v>
      </c>
      <c r="AP258" s="13">
        <v>5.5747400000000003E-2</v>
      </c>
      <c r="AQ258" s="13">
        <v>3.7344499999999998E-3</v>
      </c>
      <c r="AR258" s="13">
        <v>0.15247816</v>
      </c>
      <c r="AS258" s="13">
        <v>4.3707582000000002E-2</v>
      </c>
      <c r="AT258" s="13">
        <v>5.5747400000000003E-2</v>
      </c>
      <c r="AU258" s="13">
        <v>3.7344499999999998E-3</v>
      </c>
      <c r="AV258" s="13">
        <v>0.15247816</v>
      </c>
      <c r="AW258" s="13">
        <v>3.759792E-2</v>
      </c>
      <c r="AX258" s="13">
        <v>5.5747400000000003E-2</v>
      </c>
      <c r="AY258" s="13">
        <v>3.7344499999999998E-3</v>
      </c>
      <c r="AZ258" s="13">
        <v>0.15247816</v>
      </c>
      <c r="BA258" s="86">
        <v>7.4468085106383003E-2</v>
      </c>
      <c r="BB258" s="86">
        <v>5.4545454545454501E-2</v>
      </c>
      <c r="BC258" s="13">
        <v>0</v>
      </c>
      <c r="BD258" s="13">
        <v>0.19512195121951201</v>
      </c>
      <c r="BE258" s="14">
        <v>6.18556701030928E-2</v>
      </c>
      <c r="BF258" s="14">
        <v>3.9215686274509803E-2</v>
      </c>
      <c r="BG258" s="14">
        <v>0</v>
      </c>
      <c r="BH258" s="14">
        <v>0.21176470588235299</v>
      </c>
      <c r="BI258" s="14">
        <v>4.95049504950495E-2</v>
      </c>
      <c r="BJ258" s="14">
        <v>5.8823529411764698E-2</v>
      </c>
      <c r="BK258" s="14">
        <v>9.9009900990098994E-3</v>
      </c>
      <c r="BL258" s="430">
        <v>0.19101123595505601</v>
      </c>
      <c r="BM258" s="14">
        <v>3.2258064516128997E-2</v>
      </c>
      <c r="BN258" s="14">
        <v>7.4074074074074098E-2</v>
      </c>
      <c r="BO258" s="14">
        <v>0</v>
      </c>
      <c r="BP258" s="14">
        <v>0.11111111111111099</v>
      </c>
      <c r="BQ258" s="86">
        <v>3.2258064516128997E-2</v>
      </c>
      <c r="BR258" s="86">
        <v>7.4074074074074098E-2</v>
      </c>
      <c r="BS258" s="86">
        <v>0</v>
      </c>
      <c r="BT258" s="86">
        <v>0.11111111111111099</v>
      </c>
      <c r="BU258" s="14" t="s">
        <v>35</v>
      </c>
      <c r="BV258" s="14" t="s">
        <v>36</v>
      </c>
      <c r="BW258" s="14" t="s">
        <v>35</v>
      </c>
      <c r="BX258" s="14" t="s">
        <v>35</v>
      </c>
      <c r="BY258" s="14" t="s">
        <v>35</v>
      </c>
      <c r="BZ258" s="14" t="s">
        <v>36</v>
      </c>
      <c r="CA258" s="14" t="s">
        <v>35</v>
      </c>
      <c r="CB258" s="14" t="s">
        <v>35</v>
      </c>
      <c r="CC258" s="14">
        <v>31.18</v>
      </c>
      <c r="CD258" s="14">
        <v>31.18</v>
      </c>
      <c r="CE258" s="14">
        <v>31.18</v>
      </c>
      <c r="CF258" s="14">
        <v>31.18</v>
      </c>
      <c r="CG258" s="14">
        <v>31.18</v>
      </c>
      <c r="CH258" s="14">
        <v>31.18</v>
      </c>
      <c r="CI258" s="14">
        <v>31.63</v>
      </c>
      <c r="CJ258" s="14">
        <f>INDEX('Monthy Targets'!AC:AC,(MATCH(FY2019_ALL_Targets!$B:$B,'Monthy Targets'!$B:$B,0)))</f>
        <v>31.52</v>
      </c>
      <c r="CK258" s="14">
        <f>INDEX('Monthy Targets'!AD:AD,(MATCH(FY2019_ALL_Targets!$B:$B,'Monthy Targets'!$B:$B,0)))</f>
        <v>31.52</v>
      </c>
      <c r="CL258" s="14">
        <f>INDEX('Monthy Targets'!AE:AE,(MATCH(FY2019_ALL_Targets!$B:$B,'Monthy Targets'!$B:$B,0)))</f>
        <v>31.52</v>
      </c>
      <c r="CM258" s="14">
        <f>INDEX('Monthy Targets'!AF:AF,(MATCH(FY2019_ALL_Targets!$B:$B,'Monthy Targets'!$B:$B,0)))</f>
        <v>31.52</v>
      </c>
      <c r="CN258" s="14">
        <f>INDEX('Monthy Targets'!AG:AG,(MATCH(FY2019_ALL_Targets!$B:$B,'Monthy Targets'!$B:$B,0)))</f>
        <v>31.52</v>
      </c>
      <c r="CO258" s="14">
        <v>0</v>
      </c>
      <c r="CP258" s="14">
        <v>2.11</v>
      </c>
      <c r="CQ258" s="14">
        <v>2.11</v>
      </c>
      <c r="CR258" s="14">
        <v>0</v>
      </c>
      <c r="CS258" s="14">
        <v>0</v>
      </c>
      <c r="CT258" s="14">
        <v>2.11</v>
      </c>
      <c r="CU258" s="14">
        <v>2.11</v>
      </c>
      <c r="CV258" s="14">
        <v>0</v>
      </c>
      <c r="CW258" s="14">
        <v>0</v>
      </c>
      <c r="CX258" s="14">
        <v>0</v>
      </c>
      <c r="CY258" s="14">
        <v>0</v>
      </c>
      <c r="CZ258" s="14">
        <v>0</v>
      </c>
      <c r="DA258" s="14">
        <f>IF('QIPP Scorecard'!$AA$1=4,IF(FY2019_ALL_Targets!$BU258="Yes",INDEX('Final Comp Values'!$BN:$BN,MATCH(FY2019_ALL_Targets!$A258,'Final Comp Values'!$B:$B,0)),IF($BU258="Min Data",0,0)),0)</f>
        <v>2.14</v>
      </c>
      <c r="DB258" s="14">
        <f>IF('QIPP Scorecard'!$AA$1=4,IF(FY2019_ALL_Targets!$BV258="Yes",INDEX('Final Comp Values'!$BN:$BN,MATCH(FY2019_ALL_Targets!$A258,'Final Comp Values'!$B:$B,0)),IF($BV258="Min Data",0,0)),0)</f>
        <v>0</v>
      </c>
      <c r="DC258" s="14">
        <f>IF('QIPP Scorecard'!$AA$1=4,IF(FY2019_ALL_Targets!$BW258="Yes",INDEX('Final Comp Values'!$BN:$BN,MATCH(FY2019_ALL_Targets!$A258,'Final Comp Values'!$B:$B,0)),IF(CI258="Min Data",0,0)),0)</f>
        <v>2.14</v>
      </c>
      <c r="DD258" s="14">
        <f>IF('QIPP Scorecard'!$AA$1=4,IF(FY2019_ALL_Targets!$BX258="Yes",INDEX('Final Comp Values'!$BN:$BN,MATCH(FY2019_ALL_Targets!$A258,'Final Comp Values'!$B:$B,0)),IF($BX258="Min Data",0,0)),0)</f>
        <v>2.14</v>
      </c>
      <c r="DE258" s="14">
        <v>0</v>
      </c>
      <c r="DF258" s="14">
        <v>3.92</v>
      </c>
      <c r="DG258" s="14">
        <v>3.92</v>
      </c>
      <c r="DH258" s="14">
        <v>0</v>
      </c>
      <c r="DI258" s="14">
        <v>0</v>
      </c>
      <c r="DJ258" s="14">
        <v>3.92</v>
      </c>
      <c r="DK258" s="14">
        <v>3.92</v>
      </c>
      <c r="DL258" s="14">
        <v>0</v>
      </c>
      <c r="DM258" s="14">
        <v>0</v>
      </c>
      <c r="DN258" s="14">
        <v>0</v>
      </c>
      <c r="DO258" s="14">
        <v>0</v>
      </c>
      <c r="DP258" s="14">
        <v>0</v>
      </c>
      <c r="DQ258" s="14">
        <f>IF('QIPP Scorecard'!$AA$1=4,IF(FY2019_ALL_Targets!$BY258="Yes",INDEX('Final Comp Values'!$BK:$BK,MATCH(FY2019_ALL_Targets!$A258,'Final Comp Values'!$B:$B,0)),IF($BY258="Min Data",0,0)),0)</f>
        <v>3.97</v>
      </c>
      <c r="DR258" s="14">
        <f>IF('QIPP Scorecard'!$AA$1=4,IF(FY2019_ALL_Targets!$BZ258="Yes",INDEX('Final Comp Values'!$BO:$BO,MATCH(FY2019_ALL_Targets!$A258,'Final Comp Values'!$B:$B,0)),IF($BZ258="Min Data",0,0)),0)</f>
        <v>0</v>
      </c>
      <c r="DS258" s="14">
        <f>IF('QIPP Scorecard'!$AA$1=4,IF(FY2019_ALL_Targets!$CA258="Yes",INDEX('Final Comp Values'!$BO:$BO,MATCH(FY2019_ALL_Targets!$A258,'Final Comp Values'!$B:$B,0)),IF($CA258="Min Data",0,0)),0)</f>
        <v>3.97</v>
      </c>
      <c r="DT258" s="14">
        <f>IF('QIPP Scorecard'!$AA$1=4,IF(FY2019_ALL_Targets!$CB258="Yes",INDEX('Final Comp Values'!$BO:$BO,MATCH(FY2019_ALL_Targets!$A258,'Final Comp Values'!$B:$B,0)),IF($CB258="Min Data",0,0)),0)</f>
        <v>3.97</v>
      </c>
      <c r="DU258" s="14">
        <v>4.33</v>
      </c>
      <c r="DV258" s="14">
        <v>4.9000000000000004</v>
      </c>
      <c r="DW258" s="14">
        <v>3.63</v>
      </c>
      <c r="DX258" s="14">
        <v>5.69</v>
      </c>
      <c r="DY258" s="12">
        <f t="shared" si="16"/>
        <v>1</v>
      </c>
      <c r="DZ258" s="12">
        <f t="shared" si="17"/>
        <v>1</v>
      </c>
      <c r="EA258" s="12">
        <f t="shared" si="18"/>
        <v>0</v>
      </c>
      <c r="EB258" s="12">
        <f t="shared" si="19"/>
        <v>0</v>
      </c>
    </row>
    <row r="259" spans="1:132" x14ac:dyDescent="0.25">
      <c r="A259" s="297">
        <v>4386</v>
      </c>
      <c r="B259" s="347">
        <v>675483</v>
      </c>
      <c r="C259" s="297">
        <v>1015052</v>
      </c>
      <c r="D259" s="14">
        <v>1881722890</v>
      </c>
      <c r="E259" s="26" t="s">
        <v>913</v>
      </c>
      <c r="F259" s="26" t="str">
        <f>INDEX('Mar - Aug'!X:X,MATCH(A259,'Mar - Aug'!B:B,0))</f>
        <v>MRSA West</v>
      </c>
      <c r="G259" s="26" t="s">
        <v>3021</v>
      </c>
      <c r="H259" s="26"/>
      <c r="I259" s="26" t="str">
        <f t="shared" ref="I259:I322" si="20">IF(E259=F259,"","Revision Needed")</f>
        <v/>
      </c>
      <c r="J259" s="299" t="s">
        <v>480</v>
      </c>
      <c r="K259" s="299" t="s">
        <v>932</v>
      </c>
      <c r="L259" s="299" t="s">
        <v>481</v>
      </c>
      <c r="M259" s="13">
        <v>5.2083360000000002E-2</v>
      </c>
      <c r="N259" s="13">
        <v>3.5087720000000003E-2</v>
      </c>
      <c r="O259" s="13">
        <v>0</v>
      </c>
      <c r="P259" s="13">
        <v>0.30208331999999999</v>
      </c>
      <c r="Q259" s="13">
        <v>3.3690650000000003E-2</v>
      </c>
      <c r="R259" s="13">
        <v>5.5747400000000003E-2</v>
      </c>
      <c r="S259" s="13">
        <v>3.7344499999999998E-3</v>
      </c>
      <c r="T259" s="13">
        <v>0.15247816</v>
      </c>
      <c r="U259" s="13">
        <v>5.119794288E-2</v>
      </c>
      <c r="V259" s="13">
        <v>5.5747400000000003E-2</v>
      </c>
      <c r="W259" s="13">
        <v>3.7344499999999998E-3</v>
      </c>
      <c r="X259" s="13">
        <v>0.29694790356</v>
      </c>
      <c r="Y259" s="13">
        <v>4.9479191999999998E-2</v>
      </c>
      <c r="Z259" s="13">
        <v>5.5747400000000003E-2</v>
      </c>
      <c r="AA259" s="13">
        <v>3.7344499999999998E-3</v>
      </c>
      <c r="AB259" s="13">
        <v>0.28697915400000001</v>
      </c>
      <c r="AC259" s="13">
        <v>5.0312525759999997E-2</v>
      </c>
      <c r="AD259" s="13">
        <v>5.5747400000000003E-2</v>
      </c>
      <c r="AE259" s="13">
        <v>3.7344499999999998E-3</v>
      </c>
      <c r="AF259" s="13">
        <v>0.29181248712000002</v>
      </c>
      <c r="AG259" s="13">
        <v>4.6875024000000001E-2</v>
      </c>
      <c r="AH259" s="13">
        <v>5.5747400000000003E-2</v>
      </c>
      <c r="AI259" s="13">
        <v>3.7344499999999998E-3</v>
      </c>
      <c r="AJ259" s="13">
        <v>0.27187498799999998</v>
      </c>
      <c r="AK259" s="13">
        <v>4.9427108640000002E-2</v>
      </c>
      <c r="AL259" s="13">
        <v>5.5747400000000003E-2</v>
      </c>
      <c r="AM259" s="13">
        <v>3.7344499999999998E-3</v>
      </c>
      <c r="AN259" s="13">
        <v>0.28667707067999998</v>
      </c>
      <c r="AO259" s="13">
        <v>4.4270855999999997E-2</v>
      </c>
      <c r="AP259" s="13">
        <v>5.5747400000000003E-2</v>
      </c>
      <c r="AQ259" s="13">
        <v>3.7344499999999998E-3</v>
      </c>
      <c r="AR259" s="13">
        <v>0.25677082200000001</v>
      </c>
      <c r="AS259" s="13">
        <v>4.8437524799999999E-2</v>
      </c>
      <c r="AT259" s="13">
        <v>5.5747400000000003E-2</v>
      </c>
      <c r="AU259" s="13">
        <v>3.7344499999999998E-3</v>
      </c>
      <c r="AV259" s="13">
        <v>0.28093748759999998</v>
      </c>
      <c r="AW259" s="13">
        <v>4.1666688E-2</v>
      </c>
      <c r="AX259" s="13">
        <v>5.5747400000000003E-2</v>
      </c>
      <c r="AY259" s="13">
        <v>3.7344499999999998E-3</v>
      </c>
      <c r="AZ259" s="13">
        <v>0.24166665600000001</v>
      </c>
      <c r="BA259" s="86" t="s">
        <v>14856</v>
      </c>
      <c r="BB259" s="86" t="s">
        <v>14856</v>
      </c>
      <c r="BC259" s="13" t="s">
        <v>14856</v>
      </c>
      <c r="BD259" s="13" t="s">
        <v>14856</v>
      </c>
      <c r="BE259" s="14" t="s">
        <v>14856</v>
      </c>
      <c r="BF259" s="14" t="s">
        <v>14856</v>
      </c>
      <c r="BG259" s="14" t="s">
        <v>14856</v>
      </c>
      <c r="BH259" s="14" t="s">
        <v>14856</v>
      </c>
      <c r="BI259" s="14">
        <v>0</v>
      </c>
      <c r="BJ259" s="14" t="s">
        <v>14856</v>
      </c>
      <c r="BK259" s="14">
        <v>0</v>
      </c>
      <c r="BL259" s="430">
        <v>0.13636363636363599</v>
      </c>
      <c r="BM259" s="14">
        <v>0</v>
      </c>
      <c r="BN259" s="14" t="s">
        <v>14856</v>
      </c>
      <c r="BO259" s="14">
        <v>0</v>
      </c>
      <c r="BP259" s="14">
        <v>0.31818181818181801</v>
      </c>
      <c r="BQ259" s="86">
        <v>0</v>
      </c>
      <c r="BR259" s="86" t="s">
        <v>14856</v>
      </c>
      <c r="BS259" s="86">
        <v>0</v>
      </c>
      <c r="BT259" s="86">
        <v>0.31818181818181801</v>
      </c>
      <c r="BU259" s="14" t="s">
        <v>35</v>
      </c>
      <c r="BV259" s="14" t="s">
        <v>36</v>
      </c>
      <c r="BW259" s="14" t="s">
        <v>35</v>
      </c>
      <c r="BX259" s="14" t="s">
        <v>36</v>
      </c>
      <c r="BY259" s="14" t="s">
        <v>35</v>
      </c>
      <c r="BZ259" s="14" t="s">
        <v>36</v>
      </c>
      <c r="CA259" s="14" t="s">
        <v>35</v>
      </c>
      <c r="CB259" s="14" t="s">
        <v>36</v>
      </c>
      <c r="CC259" s="14">
        <v>3.1</v>
      </c>
      <c r="CD259" s="14">
        <v>3.1</v>
      </c>
      <c r="CE259" s="14">
        <v>3.1</v>
      </c>
      <c r="CF259" s="14">
        <v>3.1</v>
      </c>
      <c r="CG259" s="14">
        <v>3.1</v>
      </c>
      <c r="CH259" s="14">
        <v>3.1</v>
      </c>
      <c r="CI259" s="14">
        <v>3.03</v>
      </c>
      <c r="CJ259" s="14">
        <f>INDEX('Monthy Targets'!AC:AC,(MATCH(FY2019_ALL_Targets!$B:$B,'Monthy Targets'!$B:$B,0)))</f>
        <v>3.02</v>
      </c>
      <c r="CK259" s="14">
        <f>INDEX('Monthy Targets'!AD:AD,(MATCH(FY2019_ALL_Targets!$B:$B,'Monthy Targets'!$B:$B,0)))</f>
        <v>3.02</v>
      </c>
      <c r="CL259" s="14">
        <f>INDEX('Monthy Targets'!AE:AE,(MATCH(FY2019_ALL_Targets!$B:$B,'Monthy Targets'!$B:$B,0)))</f>
        <v>3.02</v>
      </c>
      <c r="CM259" s="14">
        <f>INDEX('Monthy Targets'!AF:AF,(MATCH(FY2019_ALL_Targets!$B:$B,'Monthy Targets'!$B:$B,0)))</f>
        <v>3.02</v>
      </c>
      <c r="CN259" s="14">
        <f>INDEX('Monthy Targets'!AG:AG,(MATCH(FY2019_ALL_Targets!$B:$B,'Monthy Targets'!$B:$B,0)))</f>
        <v>3.02</v>
      </c>
      <c r="CO259" s="14">
        <v>0</v>
      </c>
      <c r="CP259" s="14">
        <v>0.21</v>
      </c>
      <c r="CQ259" s="14">
        <v>0.21</v>
      </c>
      <c r="CR259" s="14">
        <v>0.21</v>
      </c>
      <c r="CS259" s="14">
        <v>0.21</v>
      </c>
      <c r="CT259" s="14">
        <v>0.21</v>
      </c>
      <c r="CU259" s="14">
        <v>0.21</v>
      </c>
      <c r="CV259" s="14">
        <v>0.21</v>
      </c>
      <c r="CW259" s="14">
        <v>0.21</v>
      </c>
      <c r="CX259" s="14">
        <v>0.21</v>
      </c>
      <c r="CY259" s="14">
        <v>0.21</v>
      </c>
      <c r="CZ259" s="14">
        <v>0.21</v>
      </c>
      <c r="DA259" s="14">
        <f>IF('QIPP Scorecard'!$AA$1=4,IF(FY2019_ALL_Targets!$BU259="Yes",INDEX('Final Comp Values'!$BN:$BN,MATCH(FY2019_ALL_Targets!$A259,'Final Comp Values'!$B:$B,0)),IF($BU259="Min Data",0,0)),0)</f>
        <v>0.21</v>
      </c>
      <c r="DB259" s="14">
        <f>IF('QIPP Scorecard'!$AA$1=4,IF(FY2019_ALL_Targets!$BV259="Yes",INDEX('Final Comp Values'!$BN:$BN,MATCH(FY2019_ALL_Targets!$A259,'Final Comp Values'!$B:$B,0)),IF($BV259="Min Data",0,0)),0)</f>
        <v>0</v>
      </c>
      <c r="DC259" s="14">
        <f>IF('QIPP Scorecard'!$AA$1=4,IF(FY2019_ALL_Targets!$BW259="Yes",INDEX('Final Comp Values'!$BN:$BN,MATCH(FY2019_ALL_Targets!$A259,'Final Comp Values'!$B:$B,0)),IF(CI259="Min Data",0,0)),0)</f>
        <v>0.21</v>
      </c>
      <c r="DD259" s="14">
        <f>IF('QIPP Scorecard'!$AA$1=4,IF(FY2019_ALL_Targets!$BX259="Yes",INDEX('Final Comp Values'!$BN:$BN,MATCH(FY2019_ALL_Targets!$A259,'Final Comp Values'!$B:$B,0)),IF($BX259="Min Data",0,0)),0)</f>
        <v>0</v>
      </c>
      <c r="DE259" s="14">
        <v>0</v>
      </c>
      <c r="DF259" s="14">
        <v>0.39</v>
      </c>
      <c r="DG259" s="14">
        <v>0.39</v>
      </c>
      <c r="DH259" s="14">
        <v>0.39</v>
      </c>
      <c r="DI259" s="14">
        <v>0.39</v>
      </c>
      <c r="DJ259" s="14">
        <v>0.39</v>
      </c>
      <c r="DK259" s="14">
        <v>0.39</v>
      </c>
      <c r="DL259" s="14">
        <v>0.39</v>
      </c>
      <c r="DM259" s="14">
        <v>0.38</v>
      </c>
      <c r="DN259" s="14">
        <v>0.38</v>
      </c>
      <c r="DO259" s="14">
        <v>0.38</v>
      </c>
      <c r="DP259" s="14">
        <v>0.38</v>
      </c>
      <c r="DQ259" s="14">
        <f>IF('QIPP Scorecard'!$AA$1=4,IF(FY2019_ALL_Targets!$BY259="Yes",INDEX('Final Comp Values'!$BK:$BK,MATCH(FY2019_ALL_Targets!$A259,'Final Comp Values'!$B:$B,0)),IF($BY259="Min Data",0,0)),0)</f>
        <v>0.38</v>
      </c>
      <c r="DR259" s="14">
        <f>IF('QIPP Scorecard'!$AA$1=4,IF(FY2019_ALL_Targets!$BZ259="Yes",INDEX('Final Comp Values'!$BO:$BO,MATCH(FY2019_ALL_Targets!$A259,'Final Comp Values'!$B:$B,0)),IF($BZ259="Min Data",0,0)),0)</f>
        <v>0</v>
      </c>
      <c r="DS259" s="14">
        <f>IF('QIPP Scorecard'!$AA$1=4,IF(FY2019_ALL_Targets!$CA259="Yes",INDEX('Final Comp Values'!$BO:$BO,MATCH(FY2019_ALL_Targets!$A259,'Final Comp Values'!$B:$B,0)),IF($CA259="Min Data",0,0)),0)</f>
        <v>0.38</v>
      </c>
      <c r="DT259" s="14">
        <f>IF('QIPP Scorecard'!$AA$1=4,IF(FY2019_ALL_Targets!$CB259="Yes",INDEX('Final Comp Values'!$BO:$BO,MATCH(FY2019_ALL_Targets!$A259,'Final Comp Values'!$B:$B,0)),IF($CB259="Min Data",0,0)),0)</f>
        <v>0</v>
      </c>
      <c r="DU259" s="14">
        <v>0.49</v>
      </c>
      <c r="DV259" s="14">
        <v>0.62</v>
      </c>
      <c r="DW259" s="14">
        <v>0.65</v>
      </c>
      <c r="DX259" s="14">
        <v>0.5</v>
      </c>
      <c r="DY259" s="12">
        <f t="shared" ref="DY259:DY322" si="21">COUNTIF(BU259:BX259,"No")</f>
        <v>2</v>
      </c>
      <c r="DZ259" s="12">
        <f t="shared" ref="DZ259:DZ322" si="22">COUNTIF(BY259:CB259,"No")</f>
        <v>2</v>
      </c>
      <c r="EA259" s="12">
        <f t="shared" ref="EA259:EA322" si="23">COUNTIF(BY259:CB259,"Min Data")</f>
        <v>0</v>
      </c>
      <c r="EB259" s="12">
        <f t="shared" ref="EB259:EB322" si="24">COUNTIF(CI259:CK259,0)</f>
        <v>0</v>
      </c>
    </row>
    <row r="260" spans="1:132" x14ac:dyDescent="0.25">
      <c r="A260" s="297">
        <v>5350</v>
      </c>
      <c r="B260" s="347">
        <v>675484</v>
      </c>
      <c r="C260" s="297">
        <v>1028068</v>
      </c>
      <c r="D260" s="14">
        <v>1326490541</v>
      </c>
      <c r="E260" s="26" t="s">
        <v>928</v>
      </c>
      <c r="F260" s="26" t="str">
        <f>INDEX('Mar - Aug'!X:X,MATCH(A260,'Mar - Aug'!B:B,0))</f>
        <v>Jefferson</v>
      </c>
      <c r="G260" s="26" t="s">
        <v>3189</v>
      </c>
      <c r="H260" s="26"/>
      <c r="I260" s="26" t="str">
        <f t="shared" si="20"/>
        <v/>
      </c>
      <c r="J260" s="299" t="s">
        <v>2957</v>
      </c>
      <c r="K260" s="299" t="s">
        <v>2957</v>
      </c>
      <c r="L260" s="299" t="s">
        <v>2958</v>
      </c>
      <c r="M260" s="13">
        <v>4.0540529999999998E-2</v>
      </c>
      <c r="N260" s="13">
        <v>0.10714286000000001</v>
      </c>
      <c r="O260" s="13">
        <v>0</v>
      </c>
      <c r="P260" s="13">
        <v>0.19900498999999999</v>
      </c>
      <c r="Q260" s="13">
        <v>3.3690650000000003E-2</v>
      </c>
      <c r="R260" s="13">
        <v>5.5747400000000003E-2</v>
      </c>
      <c r="S260" s="13">
        <v>3.7344499999999998E-3</v>
      </c>
      <c r="T260" s="13">
        <v>0.15247816</v>
      </c>
      <c r="U260" s="13">
        <v>3.9851340989999998E-2</v>
      </c>
      <c r="V260" s="13">
        <v>0.10532143138</v>
      </c>
      <c r="W260" s="13">
        <v>3.7344499999999998E-3</v>
      </c>
      <c r="X260" s="13">
        <v>0.19562190517</v>
      </c>
      <c r="Y260" s="13">
        <v>3.8513503499999997E-2</v>
      </c>
      <c r="Z260" s="13">
        <v>0.101785717</v>
      </c>
      <c r="AA260" s="13">
        <v>3.7344499999999998E-3</v>
      </c>
      <c r="AB260" s="13">
        <v>0.18905474050000001</v>
      </c>
      <c r="AC260" s="13">
        <v>3.9162151979999997E-2</v>
      </c>
      <c r="AD260" s="13">
        <v>0.10350000276</v>
      </c>
      <c r="AE260" s="13">
        <v>3.7344499999999998E-3</v>
      </c>
      <c r="AF260" s="13">
        <v>0.19223882034000001</v>
      </c>
      <c r="AG260" s="13">
        <v>3.6486477000000003E-2</v>
      </c>
      <c r="AH260" s="13">
        <v>9.6428574000000003E-2</v>
      </c>
      <c r="AI260" s="13">
        <v>3.7344499999999998E-3</v>
      </c>
      <c r="AJ260" s="13">
        <v>0.179104491</v>
      </c>
      <c r="AK260" s="13">
        <v>3.8472962970000003E-2</v>
      </c>
      <c r="AL260" s="13">
        <v>0.10167857414000001</v>
      </c>
      <c r="AM260" s="13">
        <v>3.7344499999999998E-3</v>
      </c>
      <c r="AN260" s="13">
        <v>0.18885573551000001</v>
      </c>
      <c r="AO260" s="13">
        <v>3.4459450500000002E-2</v>
      </c>
      <c r="AP260" s="13">
        <v>9.1071430999999994E-2</v>
      </c>
      <c r="AQ260" s="13">
        <v>3.7344499999999998E-3</v>
      </c>
      <c r="AR260" s="13">
        <v>0.1691542415</v>
      </c>
      <c r="AS260" s="13">
        <v>3.7702692900000001E-2</v>
      </c>
      <c r="AT260" s="13">
        <v>9.9642859799999997E-2</v>
      </c>
      <c r="AU260" s="13">
        <v>3.7344499999999998E-3</v>
      </c>
      <c r="AV260" s="13">
        <v>0.18507464069999999</v>
      </c>
      <c r="AW260" s="13">
        <v>3.3690650000000003E-2</v>
      </c>
      <c r="AX260" s="13">
        <v>8.5714288E-2</v>
      </c>
      <c r="AY260" s="13">
        <v>3.7344499999999998E-3</v>
      </c>
      <c r="AZ260" s="13">
        <v>0.15920399199999999</v>
      </c>
      <c r="BA260" s="86">
        <v>6.8965517241379296E-2</v>
      </c>
      <c r="BB260" s="86">
        <v>0.107142857142857</v>
      </c>
      <c r="BC260" s="13">
        <v>0</v>
      </c>
      <c r="BD260" s="13">
        <v>0.15686274509803899</v>
      </c>
      <c r="BE260" s="14">
        <v>8.1967213114754106E-2</v>
      </c>
      <c r="BF260" s="14">
        <v>7.1428571428571397E-2</v>
      </c>
      <c r="BG260" s="14">
        <v>0</v>
      </c>
      <c r="BH260" s="14">
        <v>0.148148148148148</v>
      </c>
      <c r="BI260" s="14">
        <v>1.6949152542372899E-2</v>
      </c>
      <c r="BJ260" s="14">
        <v>0.16</v>
      </c>
      <c r="BK260" s="14">
        <v>0</v>
      </c>
      <c r="BL260" s="430">
        <v>0.15384615384615399</v>
      </c>
      <c r="BM260" s="14">
        <v>1.6949152542372899E-2</v>
      </c>
      <c r="BN260" s="14">
        <v>8.3333333333333301E-2</v>
      </c>
      <c r="BO260" s="14">
        <v>0</v>
      </c>
      <c r="BP260" s="14">
        <v>0.15094339622641501</v>
      </c>
      <c r="BQ260" s="86">
        <v>1.6949152542372899E-2</v>
      </c>
      <c r="BR260" s="86">
        <v>8.3333333333333301E-2</v>
      </c>
      <c r="BS260" s="86">
        <v>0</v>
      </c>
      <c r="BT260" s="86">
        <v>0.15094339622641501</v>
      </c>
      <c r="BU260" s="14" t="s">
        <v>35</v>
      </c>
      <c r="BV260" s="14" t="s">
        <v>35</v>
      </c>
      <c r="BW260" s="14" t="s">
        <v>35</v>
      </c>
      <c r="BX260" s="14" t="s">
        <v>35</v>
      </c>
      <c r="BY260" s="14" t="s">
        <v>35</v>
      </c>
      <c r="BZ260" s="14" t="s">
        <v>35</v>
      </c>
      <c r="CA260" s="14" t="s">
        <v>35</v>
      </c>
      <c r="CB260" s="14" t="s">
        <v>35</v>
      </c>
      <c r="CC260" s="14">
        <v>0</v>
      </c>
      <c r="CD260" s="14">
        <v>0</v>
      </c>
      <c r="CE260" s="14">
        <v>0</v>
      </c>
      <c r="CF260" s="14">
        <v>0</v>
      </c>
      <c r="CG260" s="14">
        <v>0</v>
      </c>
      <c r="CH260" s="14">
        <v>0</v>
      </c>
      <c r="CI260" s="14">
        <v>0</v>
      </c>
      <c r="CJ260" s="14">
        <f>INDEX('Monthy Targets'!AC:AC,(MATCH(FY2019_ALL_Targets!$B:$B,'Monthy Targets'!$B:$B,0)))</f>
        <v>0</v>
      </c>
      <c r="CK260" s="14">
        <f>INDEX('Monthy Targets'!AD:AD,(MATCH(FY2019_ALL_Targets!$B:$B,'Monthy Targets'!$B:$B,0)))</f>
        <v>0</v>
      </c>
      <c r="CL260" s="14">
        <f>INDEX('Monthy Targets'!AE:AE,(MATCH(FY2019_ALL_Targets!$B:$B,'Monthy Targets'!$B:$B,0)))</f>
        <v>0</v>
      </c>
      <c r="CM260" s="14">
        <f>INDEX('Monthy Targets'!AF:AF,(MATCH(FY2019_ALL_Targets!$B:$B,'Monthy Targets'!$B:$B,0)))</f>
        <v>0</v>
      </c>
      <c r="CN260" s="14">
        <f>INDEX('Monthy Targets'!AG:AG,(MATCH(FY2019_ALL_Targets!$B:$B,'Monthy Targets'!$B:$B,0)))</f>
        <v>0</v>
      </c>
      <c r="CO260" s="14">
        <v>0</v>
      </c>
      <c r="CP260" s="14">
        <v>0</v>
      </c>
      <c r="CQ260" s="14">
        <v>1.1599999999999999</v>
      </c>
      <c r="CR260" s="14">
        <v>1.1599999999999999</v>
      </c>
      <c r="CS260" s="14">
        <v>0</v>
      </c>
      <c r="CT260" s="14">
        <v>1.1599999999999999</v>
      </c>
      <c r="CU260" s="14">
        <v>1.1599999999999999</v>
      </c>
      <c r="CV260" s="14">
        <v>1.1599999999999999</v>
      </c>
      <c r="CW260" s="14">
        <v>1.22</v>
      </c>
      <c r="CX260" s="14">
        <v>0</v>
      </c>
      <c r="CY260" s="14">
        <v>1.22</v>
      </c>
      <c r="CZ260" s="14">
        <v>1.22</v>
      </c>
      <c r="DA260" s="14">
        <f>IF('QIPP Scorecard'!$AA$1=4,IF(FY2019_ALL_Targets!$BU260="Yes",INDEX('Final Comp Values'!$BN:$BN,MATCH(FY2019_ALL_Targets!$A260,'Final Comp Values'!$B:$B,0)),IF($BU260="Min Data",0,0)),0)</f>
        <v>1.22</v>
      </c>
      <c r="DB260" s="14">
        <f>IF('QIPP Scorecard'!$AA$1=4,IF(FY2019_ALL_Targets!$BV260="Yes",INDEX('Final Comp Values'!$BN:$BN,MATCH(FY2019_ALL_Targets!$A260,'Final Comp Values'!$B:$B,0)),IF($BV260="Min Data",0,0)),0)</f>
        <v>1.22</v>
      </c>
      <c r="DC260" s="14">
        <f>IF('QIPP Scorecard'!$AA$1=4,IF(FY2019_ALL_Targets!$BW260="Yes",INDEX('Final Comp Values'!$BN:$BN,MATCH(FY2019_ALL_Targets!$A260,'Final Comp Values'!$B:$B,0)),IF(CI260="Min Data",0,0)),0)</f>
        <v>1.22</v>
      </c>
      <c r="DD260" s="14">
        <f>IF('QIPP Scorecard'!$AA$1=4,IF(FY2019_ALL_Targets!$BX260="Yes",INDEX('Final Comp Values'!$BN:$BN,MATCH(FY2019_ALL_Targets!$A260,'Final Comp Values'!$B:$B,0)),IF($BX260="Min Data",0,0)),0)</f>
        <v>1.22</v>
      </c>
      <c r="DE260" s="14">
        <v>0</v>
      </c>
      <c r="DF260" s="14">
        <v>0</v>
      </c>
      <c r="DG260" s="14">
        <v>2.15</v>
      </c>
      <c r="DH260" s="14">
        <v>2.15</v>
      </c>
      <c r="DI260" s="14">
        <v>0</v>
      </c>
      <c r="DJ260" s="14">
        <v>2.15</v>
      </c>
      <c r="DK260" s="14">
        <v>2.15</v>
      </c>
      <c r="DL260" s="14">
        <v>2.15</v>
      </c>
      <c r="DM260" s="14">
        <v>2.27</v>
      </c>
      <c r="DN260" s="14">
        <v>0</v>
      </c>
      <c r="DO260" s="14">
        <v>2.27</v>
      </c>
      <c r="DP260" s="14">
        <v>2.27</v>
      </c>
      <c r="DQ260" s="14">
        <f>IF('QIPP Scorecard'!$AA$1=4,IF(FY2019_ALL_Targets!$BY260="Yes",INDEX('Final Comp Values'!$BK:$BK,MATCH(FY2019_ALL_Targets!$A260,'Final Comp Values'!$B:$B,0)),IF($BY260="Min Data",0,0)),0)</f>
        <v>2.27</v>
      </c>
      <c r="DR260" s="14">
        <f>IF('QIPP Scorecard'!$AA$1=4,IF(FY2019_ALL_Targets!$BZ260="Yes",INDEX('Final Comp Values'!$BO:$BO,MATCH(FY2019_ALL_Targets!$A260,'Final Comp Values'!$B:$B,0)),IF($BZ260="Min Data",0,0)),0)</f>
        <v>2.27</v>
      </c>
      <c r="DS260" s="14">
        <f>IF('QIPP Scorecard'!$AA$1=4,IF(FY2019_ALL_Targets!$CA260="Yes",INDEX('Final Comp Values'!$BO:$BO,MATCH(FY2019_ALL_Targets!$A260,'Final Comp Values'!$B:$B,0)),IF($CA260="Min Data",0,0)),0)</f>
        <v>2.27</v>
      </c>
      <c r="DT260" s="14">
        <f>IF('QIPP Scorecard'!$AA$1=4,IF(FY2019_ALL_Targets!$CB260="Yes",INDEX('Final Comp Values'!$BO:$BO,MATCH(FY2019_ALL_Targets!$A260,'Final Comp Values'!$B:$B,0)),IF($CB260="Min Data",0,0)),0)</f>
        <v>2.27</v>
      </c>
      <c r="DU260" s="14">
        <v>0.66</v>
      </c>
      <c r="DV260" s="14">
        <v>1.1200000000000001</v>
      </c>
      <c r="DW260" s="14">
        <v>1.1499999999999999</v>
      </c>
      <c r="DX260" s="14">
        <v>1.53</v>
      </c>
      <c r="DY260" s="12">
        <f t="shared" si="21"/>
        <v>0</v>
      </c>
      <c r="DZ260" s="12">
        <f t="shared" si="22"/>
        <v>0</v>
      </c>
      <c r="EA260" s="12">
        <f t="shared" si="23"/>
        <v>0</v>
      </c>
      <c r="EB260" s="12">
        <f t="shared" si="24"/>
        <v>3</v>
      </c>
    </row>
    <row r="261" spans="1:132" x14ac:dyDescent="0.25">
      <c r="A261" s="297">
        <v>4514</v>
      </c>
      <c r="B261" s="347">
        <v>675485</v>
      </c>
      <c r="C261" s="297">
        <v>1025439</v>
      </c>
      <c r="D261" s="14">
        <v>1174957732</v>
      </c>
      <c r="E261" s="26" t="s">
        <v>923</v>
      </c>
      <c r="F261" s="26" t="str">
        <f>INDEX('Mar - Aug'!X:X,MATCH(A261,'Mar - Aug'!B:B,0))</f>
        <v>Lubbock</v>
      </c>
      <c r="G261" s="26" t="s">
        <v>3062</v>
      </c>
      <c r="H261" s="26"/>
      <c r="I261" s="26" t="str">
        <f t="shared" si="20"/>
        <v/>
      </c>
      <c r="J261" s="299" t="s">
        <v>2398</v>
      </c>
      <c r="K261" s="299" t="s">
        <v>932</v>
      </c>
      <c r="L261" s="299" t="s">
        <v>2399</v>
      </c>
      <c r="M261" s="13">
        <v>2.1978029999999999E-2</v>
      </c>
      <c r="N261" s="13">
        <v>3.3333340000000003E-2</v>
      </c>
      <c r="O261" s="13">
        <v>0</v>
      </c>
      <c r="P261" s="13">
        <v>0.21686746000000001</v>
      </c>
      <c r="Q261" s="13">
        <v>3.3690650000000003E-2</v>
      </c>
      <c r="R261" s="13">
        <v>5.5747400000000003E-2</v>
      </c>
      <c r="S261" s="13">
        <v>3.7344499999999998E-3</v>
      </c>
      <c r="T261" s="13">
        <v>0.15247816</v>
      </c>
      <c r="U261" s="13">
        <v>3.3690650000000003E-2</v>
      </c>
      <c r="V261" s="13">
        <v>5.5747400000000003E-2</v>
      </c>
      <c r="W261" s="13">
        <v>3.7344499999999998E-3</v>
      </c>
      <c r="X261" s="13">
        <v>0.21318071318000001</v>
      </c>
      <c r="Y261" s="13">
        <v>3.3690650000000003E-2</v>
      </c>
      <c r="Z261" s="13">
        <v>5.5747400000000003E-2</v>
      </c>
      <c r="AA261" s="13">
        <v>3.7344499999999998E-3</v>
      </c>
      <c r="AB261" s="13">
        <v>0.20602408699999999</v>
      </c>
      <c r="AC261" s="13">
        <v>3.3690650000000003E-2</v>
      </c>
      <c r="AD261" s="13">
        <v>5.5747400000000003E-2</v>
      </c>
      <c r="AE261" s="13">
        <v>3.7344499999999998E-3</v>
      </c>
      <c r="AF261" s="13">
        <v>0.20949396636000001</v>
      </c>
      <c r="AG261" s="13">
        <v>3.3690650000000003E-2</v>
      </c>
      <c r="AH261" s="13">
        <v>5.5747400000000003E-2</v>
      </c>
      <c r="AI261" s="13">
        <v>3.7344499999999998E-3</v>
      </c>
      <c r="AJ261" s="13">
        <v>0.19518071400000001</v>
      </c>
      <c r="AK261" s="13">
        <v>3.3690650000000003E-2</v>
      </c>
      <c r="AL261" s="13">
        <v>5.5747400000000003E-2</v>
      </c>
      <c r="AM261" s="13">
        <v>3.7344499999999998E-3</v>
      </c>
      <c r="AN261" s="13">
        <v>0.20580721954</v>
      </c>
      <c r="AO261" s="13">
        <v>3.3690650000000003E-2</v>
      </c>
      <c r="AP261" s="13">
        <v>5.5747400000000003E-2</v>
      </c>
      <c r="AQ261" s="13">
        <v>3.7344499999999998E-3</v>
      </c>
      <c r="AR261" s="13">
        <v>0.18433734099999999</v>
      </c>
      <c r="AS261" s="13">
        <v>3.3690650000000003E-2</v>
      </c>
      <c r="AT261" s="13">
        <v>5.5747400000000003E-2</v>
      </c>
      <c r="AU261" s="13">
        <v>3.7344499999999998E-3</v>
      </c>
      <c r="AV261" s="13">
        <v>0.20168673779999999</v>
      </c>
      <c r="AW261" s="13">
        <v>3.3690650000000003E-2</v>
      </c>
      <c r="AX261" s="13">
        <v>5.5747400000000003E-2</v>
      </c>
      <c r="AY261" s="13">
        <v>3.7344499999999998E-3</v>
      </c>
      <c r="AZ261" s="13">
        <v>0.173493968</v>
      </c>
      <c r="BA261" s="86">
        <v>9.0909090909090898E-2</v>
      </c>
      <c r="BB261" s="86" t="s">
        <v>14856</v>
      </c>
      <c r="BC261" s="13">
        <v>0</v>
      </c>
      <c r="BD261" s="13">
        <v>0.15</v>
      </c>
      <c r="BE261" s="14">
        <v>0.05</v>
      </c>
      <c r="BF261" s="14" t="s">
        <v>14857</v>
      </c>
      <c r="BG261" s="14">
        <v>0</v>
      </c>
      <c r="BH261" s="14" t="s">
        <v>14856</v>
      </c>
      <c r="BI261" s="14">
        <v>4.5454545454545497E-2</v>
      </c>
      <c r="BJ261" s="14" t="s">
        <v>14856</v>
      </c>
      <c r="BK261" s="14">
        <v>0</v>
      </c>
      <c r="BL261" s="430" t="s">
        <v>14856</v>
      </c>
      <c r="BM261" s="14">
        <v>0</v>
      </c>
      <c r="BN261" s="14" t="s">
        <v>14857</v>
      </c>
      <c r="BO261" s="14">
        <v>0</v>
      </c>
      <c r="BP261" s="14" t="s">
        <v>14856</v>
      </c>
      <c r="BQ261" s="86">
        <v>0</v>
      </c>
      <c r="BR261" s="86" t="s">
        <v>14857</v>
      </c>
      <c r="BS261" s="86">
        <v>0</v>
      </c>
      <c r="BT261" s="86" t="s">
        <v>14856</v>
      </c>
      <c r="BU261" s="14" t="s">
        <v>35</v>
      </c>
      <c r="BV261" s="14" t="s">
        <v>14857</v>
      </c>
      <c r="BW261" s="14" t="s">
        <v>35</v>
      </c>
      <c r="BX261" s="14" t="s">
        <v>35</v>
      </c>
      <c r="BY261" s="14" t="s">
        <v>35</v>
      </c>
      <c r="BZ261" s="14" t="s">
        <v>14857</v>
      </c>
      <c r="CA261" s="14" t="s">
        <v>35</v>
      </c>
      <c r="CB261" s="14" t="s">
        <v>35</v>
      </c>
      <c r="CC261" s="14">
        <v>8.67</v>
      </c>
      <c r="CD261" s="14">
        <v>8.67</v>
      </c>
      <c r="CE261" s="14">
        <v>8.67</v>
      </c>
      <c r="CF261" s="14">
        <v>8.67</v>
      </c>
      <c r="CG261" s="14">
        <v>8.67</v>
      </c>
      <c r="CH261" s="14">
        <v>8.67</v>
      </c>
      <c r="CI261" s="14">
        <v>8.8000000000000007</v>
      </c>
      <c r="CJ261" s="14">
        <f>INDEX('Monthy Targets'!AC:AC,(MATCH(FY2019_ALL_Targets!$B:$B,'Monthy Targets'!$B:$B,0)))</f>
        <v>8.77</v>
      </c>
      <c r="CK261" s="14">
        <f>INDEX('Monthy Targets'!AD:AD,(MATCH(FY2019_ALL_Targets!$B:$B,'Monthy Targets'!$B:$B,0)))</f>
        <v>8.77</v>
      </c>
      <c r="CL261" s="14">
        <f>INDEX('Monthy Targets'!AE:AE,(MATCH(FY2019_ALL_Targets!$B:$B,'Monthy Targets'!$B:$B,0)))</f>
        <v>8.77</v>
      </c>
      <c r="CM261" s="14">
        <f>INDEX('Monthy Targets'!AF:AF,(MATCH(FY2019_ALL_Targets!$B:$B,'Monthy Targets'!$B:$B,0)))</f>
        <v>8.77</v>
      </c>
      <c r="CN261" s="14">
        <f>INDEX('Monthy Targets'!AG:AG,(MATCH(FY2019_ALL_Targets!$B:$B,'Monthy Targets'!$B:$B,0)))</f>
        <v>8.77</v>
      </c>
      <c r="CO261" s="14">
        <v>0</v>
      </c>
      <c r="CP261" s="14">
        <v>0</v>
      </c>
      <c r="CQ261" s="14">
        <v>0.59</v>
      </c>
      <c r="CR261" s="14">
        <v>0.59</v>
      </c>
      <c r="CS261" s="14">
        <v>0</v>
      </c>
      <c r="CT261" s="14">
        <v>0</v>
      </c>
      <c r="CU261" s="14">
        <v>0.78</v>
      </c>
      <c r="CV261" s="14">
        <v>0.78</v>
      </c>
      <c r="CW261" s="14">
        <v>0</v>
      </c>
      <c r="CX261" s="14">
        <v>0.6</v>
      </c>
      <c r="CY261" s="14">
        <v>0.6</v>
      </c>
      <c r="CZ261" s="14">
        <v>0.6</v>
      </c>
      <c r="DA261" s="14">
        <f>IF('QIPP Scorecard'!$AA$1=4,IF(FY2019_ALL_Targets!$BU261="Yes",INDEX('Final Comp Values'!$BN:$BN,MATCH(FY2019_ALL_Targets!$A261,'Final Comp Values'!$B:$B,0)),IF($BU261="Min Data",0,0)),0)</f>
        <v>0.6</v>
      </c>
      <c r="DB261" s="14">
        <f>IF('QIPP Scorecard'!$AA$1=4,IF(FY2019_ALL_Targets!$BV261="Yes",INDEX('Final Comp Values'!$BN:$BN,MATCH(FY2019_ALL_Targets!$A261,'Final Comp Values'!$B:$B,0)),IF($BV261="Min Data",0,0)),0)</f>
        <v>0</v>
      </c>
      <c r="DC261" s="14">
        <f>IF('QIPP Scorecard'!$AA$1=4,IF(FY2019_ALL_Targets!$BW261="Yes",INDEX('Final Comp Values'!$BN:$BN,MATCH(FY2019_ALL_Targets!$A261,'Final Comp Values'!$B:$B,0)),IF(CI261="Min Data",0,0)),0)</f>
        <v>0.6</v>
      </c>
      <c r="DD261" s="14">
        <f>IF('QIPP Scorecard'!$AA$1=4,IF(FY2019_ALL_Targets!$BX261="Yes",INDEX('Final Comp Values'!$BN:$BN,MATCH(FY2019_ALL_Targets!$A261,'Final Comp Values'!$B:$B,0)),IF($BX261="Min Data",0,0)),0)</f>
        <v>0.6</v>
      </c>
      <c r="DE261" s="14">
        <v>0</v>
      </c>
      <c r="DF261" s="14">
        <v>0</v>
      </c>
      <c r="DG261" s="14">
        <v>1.0900000000000001</v>
      </c>
      <c r="DH261" s="14">
        <v>1.0900000000000001</v>
      </c>
      <c r="DI261" s="14">
        <v>0</v>
      </c>
      <c r="DJ261" s="14">
        <v>0</v>
      </c>
      <c r="DK261" s="14">
        <v>1.45</v>
      </c>
      <c r="DL261" s="14">
        <v>1.45</v>
      </c>
      <c r="DM261" s="14">
        <v>0</v>
      </c>
      <c r="DN261" s="14">
        <v>1.1100000000000001</v>
      </c>
      <c r="DO261" s="14">
        <v>1.1100000000000001</v>
      </c>
      <c r="DP261" s="14">
        <v>1.1100000000000001</v>
      </c>
      <c r="DQ261" s="14">
        <f>IF('QIPP Scorecard'!$AA$1=4,IF(FY2019_ALL_Targets!$BY261="Yes",INDEX('Final Comp Values'!$BK:$BK,MATCH(FY2019_ALL_Targets!$A261,'Final Comp Values'!$B:$B,0)),IF($BY261="Min Data",0,0)),0)</f>
        <v>1.1100000000000001</v>
      </c>
      <c r="DR261" s="14">
        <f>IF('QIPP Scorecard'!$AA$1=4,IF(FY2019_ALL_Targets!$BZ261="Yes",INDEX('Final Comp Values'!$BO:$BO,MATCH(FY2019_ALL_Targets!$A261,'Final Comp Values'!$B:$B,0)),IF($BZ261="Min Data",0,0)),0)</f>
        <v>0</v>
      </c>
      <c r="DS261" s="14">
        <f>IF('QIPP Scorecard'!$AA$1=4,IF(FY2019_ALL_Targets!$CA261="Yes",INDEX('Final Comp Values'!$BO:$BO,MATCH(FY2019_ALL_Targets!$A261,'Final Comp Values'!$B:$B,0)),IF($CA261="Min Data",0,0)),0)</f>
        <v>1.1100000000000001</v>
      </c>
      <c r="DT261" s="14">
        <f>IF('QIPP Scorecard'!$AA$1=4,IF(FY2019_ALL_Targets!$CB261="Yes",INDEX('Final Comp Values'!$BO:$BO,MATCH(FY2019_ALL_Targets!$A261,'Final Comp Values'!$B:$B,0)),IF($CB261="Min Data",0,0)),0)</f>
        <v>1.1100000000000001</v>
      </c>
      <c r="DU261" s="14">
        <v>1.21</v>
      </c>
      <c r="DV261" s="14">
        <v>1.49</v>
      </c>
      <c r="DW261" s="14">
        <v>1.61</v>
      </c>
      <c r="DX261" s="14">
        <v>1.78</v>
      </c>
      <c r="DY261" s="12">
        <f t="shared" si="21"/>
        <v>0</v>
      </c>
      <c r="DZ261" s="12">
        <f t="shared" si="22"/>
        <v>0</v>
      </c>
      <c r="EA261" s="12">
        <f t="shared" si="23"/>
        <v>1</v>
      </c>
      <c r="EB261" s="12">
        <f t="shared" si="24"/>
        <v>0</v>
      </c>
    </row>
    <row r="262" spans="1:132" x14ac:dyDescent="0.25">
      <c r="A262" s="297">
        <v>4376</v>
      </c>
      <c r="B262" s="347">
        <v>675490</v>
      </c>
      <c r="C262" s="297">
        <v>1026193</v>
      </c>
      <c r="D262" s="14">
        <v>1447521943</v>
      </c>
      <c r="E262" s="26" t="s">
        <v>939</v>
      </c>
      <c r="F262" s="26" t="str">
        <f>INDEX('Mar - Aug'!X:X,MATCH(A262,'Mar - Aug'!B:B,0))</f>
        <v>MRSA Northeast</v>
      </c>
      <c r="G262" s="26" t="s">
        <v>3135</v>
      </c>
      <c r="H262" s="26" t="s">
        <v>3117</v>
      </c>
      <c r="I262" s="26" t="str">
        <f t="shared" si="20"/>
        <v/>
      </c>
      <c r="J262" s="299" t="s">
        <v>474</v>
      </c>
      <c r="K262" s="299" t="s">
        <v>1020</v>
      </c>
      <c r="L262" s="299" t="s">
        <v>475</v>
      </c>
      <c r="M262" s="13">
        <v>1.294496E-2</v>
      </c>
      <c r="N262" s="13">
        <v>6.6298330000000003E-2</v>
      </c>
      <c r="O262" s="13">
        <v>0</v>
      </c>
      <c r="P262" s="13">
        <v>6.907895E-2</v>
      </c>
      <c r="Q262" s="13">
        <v>3.3690650000000003E-2</v>
      </c>
      <c r="R262" s="13">
        <v>5.5747400000000003E-2</v>
      </c>
      <c r="S262" s="13">
        <v>3.7344499999999998E-3</v>
      </c>
      <c r="T262" s="13">
        <v>0.15247816</v>
      </c>
      <c r="U262" s="13">
        <v>3.3690650000000003E-2</v>
      </c>
      <c r="V262" s="13">
        <v>6.517125839E-2</v>
      </c>
      <c r="W262" s="13">
        <v>3.7344499999999998E-3</v>
      </c>
      <c r="X262" s="13">
        <v>0.15247816</v>
      </c>
      <c r="Y262" s="13">
        <v>3.3690650000000003E-2</v>
      </c>
      <c r="Z262" s="13">
        <v>6.2983413500000002E-2</v>
      </c>
      <c r="AA262" s="13">
        <v>3.7344499999999998E-3</v>
      </c>
      <c r="AB262" s="13">
        <v>0.15247816</v>
      </c>
      <c r="AC262" s="13">
        <v>3.3690650000000003E-2</v>
      </c>
      <c r="AD262" s="13">
        <v>6.4044186779999998E-2</v>
      </c>
      <c r="AE262" s="13">
        <v>3.7344499999999998E-3</v>
      </c>
      <c r="AF262" s="13">
        <v>0.15247816</v>
      </c>
      <c r="AG262" s="13">
        <v>3.3690650000000003E-2</v>
      </c>
      <c r="AH262" s="13">
        <v>5.9668497000000001E-2</v>
      </c>
      <c r="AI262" s="13">
        <v>3.7344499999999998E-3</v>
      </c>
      <c r="AJ262" s="13">
        <v>0.15247816</v>
      </c>
      <c r="AK262" s="13">
        <v>3.3690650000000003E-2</v>
      </c>
      <c r="AL262" s="13">
        <v>6.2917115169999996E-2</v>
      </c>
      <c r="AM262" s="13">
        <v>3.7344499999999998E-3</v>
      </c>
      <c r="AN262" s="13">
        <v>0.15247816</v>
      </c>
      <c r="AO262" s="13">
        <v>3.3690650000000003E-2</v>
      </c>
      <c r="AP262" s="13">
        <v>5.63535805E-2</v>
      </c>
      <c r="AQ262" s="13">
        <v>3.7344499999999998E-3</v>
      </c>
      <c r="AR262" s="13">
        <v>0.15247816</v>
      </c>
      <c r="AS262" s="13">
        <v>3.3690650000000003E-2</v>
      </c>
      <c r="AT262" s="13">
        <v>6.1657446900000003E-2</v>
      </c>
      <c r="AU262" s="13">
        <v>3.7344499999999998E-3</v>
      </c>
      <c r="AV262" s="13">
        <v>0.15247816</v>
      </c>
      <c r="AW262" s="13">
        <v>3.3690650000000003E-2</v>
      </c>
      <c r="AX262" s="13">
        <v>5.5747400000000003E-2</v>
      </c>
      <c r="AY262" s="13">
        <v>3.7344499999999998E-3</v>
      </c>
      <c r="AZ262" s="13">
        <v>0.15247816</v>
      </c>
      <c r="BA262" s="86">
        <v>1.1904761904761901E-2</v>
      </c>
      <c r="BB262" s="86">
        <v>1.6666666666666701E-2</v>
      </c>
      <c r="BC262" s="13">
        <v>0</v>
      </c>
      <c r="BD262" s="13">
        <v>3.65853658536585E-2</v>
      </c>
      <c r="BE262" s="14">
        <v>1.1111111111111099E-2</v>
      </c>
      <c r="BF262" s="14">
        <v>1.58730158730159E-2</v>
      </c>
      <c r="BG262" s="14">
        <v>0</v>
      </c>
      <c r="BH262" s="14">
        <v>4.5454545454545497E-2</v>
      </c>
      <c r="BI262" s="14">
        <v>0</v>
      </c>
      <c r="BJ262" s="14">
        <v>3.5714285714285698E-2</v>
      </c>
      <c r="BK262" s="14">
        <v>0</v>
      </c>
      <c r="BL262" s="430">
        <v>5.8139534883720902E-2</v>
      </c>
      <c r="BM262" s="14">
        <v>1.1764705882352899E-2</v>
      </c>
      <c r="BN262" s="14">
        <v>1.72413793103448E-2</v>
      </c>
      <c r="BO262" s="14">
        <v>0</v>
      </c>
      <c r="BP262" s="14">
        <v>5.8823529411764698E-2</v>
      </c>
      <c r="BQ262" s="86">
        <v>1.1764705882352899E-2</v>
      </c>
      <c r="BR262" s="86">
        <v>1.72413793103448E-2</v>
      </c>
      <c r="BS262" s="86">
        <v>0</v>
      </c>
      <c r="BT262" s="86">
        <v>5.8823529411764698E-2</v>
      </c>
      <c r="BU262" s="14" t="s">
        <v>35</v>
      </c>
      <c r="BV262" s="14" t="s">
        <v>35</v>
      </c>
      <c r="BW262" s="14" t="s">
        <v>35</v>
      </c>
      <c r="BX262" s="14" t="s">
        <v>35</v>
      </c>
      <c r="BY262" s="14" t="s">
        <v>35</v>
      </c>
      <c r="BZ262" s="14" t="s">
        <v>35</v>
      </c>
      <c r="CA262" s="14" t="s">
        <v>35</v>
      </c>
      <c r="CB262" s="14" t="s">
        <v>35</v>
      </c>
      <c r="CC262" s="14">
        <v>5.4</v>
      </c>
      <c r="CD262" s="14">
        <v>5.4</v>
      </c>
      <c r="CE262" s="14">
        <v>5.4</v>
      </c>
      <c r="CF262" s="14">
        <v>5.4</v>
      </c>
      <c r="CG262" s="14">
        <v>5.4</v>
      </c>
      <c r="CH262" s="14">
        <v>5.4</v>
      </c>
      <c r="CI262" s="14">
        <v>5.59</v>
      </c>
      <c r="CJ262" s="14">
        <f>INDEX('Monthy Targets'!AC:AC,(MATCH(FY2019_ALL_Targets!$B:$B,'Monthy Targets'!$B:$B,0)))</f>
        <v>5.57</v>
      </c>
      <c r="CK262" s="14">
        <f>INDEX('Monthy Targets'!AD:AD,(MATCH(FY2019_ALL_Targets!$B:$B,'Monthy Targets'!$B:$B,0)))</f>
        <v>5.57</v>
      </c>
      <c r="CL262" s="14">
        <f>INDEX('Monthy Targets'!AE:AE,(MATCH(FY2019_ALL_Targets!$B:$B,'Monthy Targets'!$B:$B,0)))</f>
        <v>5.57</v>
      </c>
      <c r="CM262" s="14">
        <f>INDEX('Monthy Targets'!AF:AF,(MATCH(FY2019_ALL_Targets!$B:$B,'Monthy Targets'!$B:$B,0)))</f>
        <v>5.57</v>
      </c>
      <c r="CN262" s="14">
        <f>INDEX('Monthy Targets'!AG:AG,(MATCH(FY2019_ALL_Targets!$B:$B,'Monthy Targets'!$B:$B,0)))</f>
        <v>5.57</v>
      </c>
      <c r="CO262" s="14">
        <v>0.37</v>
      </c>
      <c r="CP262" s="14">
        <v>0.37</v>
      </c>
      <c r="CQ262" s="14">
        <v>0.37</v>
      </c>
      <c r="CR262" s="14">
        <v>0.37</v>
      </c>
      <c r="CS262" s="14">
        <v>0.37</v>
      </c>
      <c r="CT262" s="14">
        <v>0.37</v>
      </c>
      <c r="CU262" s="14">
        <v>0.37</v>
      </c>
      <c r="CV262" s="14">
        <v>0.37</v>
      </c>
      <c r="CW262" s="14">
        <v>0.38</v>
      </c>
      <c r="CX262" s="14">
        <v>0.38</v>
      </c>
      <c r="CY262" s="14">
        <v>0.38</v>
      </c>
      <c r="CZ262" s="14">
        <v>0.38</v>
      </c>
      <c r="DA262" s="14">
        <f>IF('QIPP Scorecard'!$AA$1=4,IF(FY2019_ALL_Targets!$BU262="Yes",INDEX('Final Comp Values'!$BN:$BN,MATCH(FY2019_ALL_Targets!$A262,'Final Comp Values'!$B:$B,0)),IF($BU262="Min Data",0,0)),0)</f>
        <v>0.38</v>
      </c>
      <c r="DB262" s="14">
        <f>IF('QIPP Scorecard'!$AA$1=4,IF(FY2019_ALL_Targets!$BV262="Yes",INDEX('Final Comp Values'!$BN:$BN,MATCH(FY2019_ALL_Targets!$A262,'Final Comp Values'!$B:$B,0)),IF($BV262="Min Data",0,0)),0)</f>
        <v>0.38</v>
      </c>
      <c r="DC262" s="14">
        <f>IF('QIPP Scorecard'!$AA$1=4,IF(FY2019_ALL_Targets!$BW262="Yes",INDEX('Final Comp Values'!$BN:$BN,MATCH(FY2019_ALL_Targets!$A262,'Final Comp Values'!$B:$B,0)),IF(CI262="Min Data",0,0)),0)</f>
        <v>0.38</v>
      </c>
      <c r="DD262" s="14">
        <f>IF('QIPP Scorecard'!$AA$1=4,IF(FY2019_ALL_Targets!$BX262="Yes",INDEX('Final Comp Values'!$BN:$BN,MATCH(FY2019_ALL_Targets!$A262,'Final Comp Values'!$B:$B,0)),IF($BX262="Min Data",0,0)),0)</f>
        <v>0.38</v>
      </c>
      <c r="DE262" s="14">
        <v>0.68</v>
      </c>
      <c r="DF262" s="14">
        <v>0.68</v>
      </c>
      <c r="DG262" s="14">
        <v>0.68</v>
      </c>
      <c r="DH262" s="14">
        <v>0.68</v>
      </c>
      <c r="DI262" s="14">
        <v>0.68</v>
      </c>
      <c r="DJ262" s="14">
        <v>0.68</v>
      </c>
      <c r="DK262" s="14">
        <v>0.68</v>
      </c>
      <c r="DL262" s="14">
        <v>0.68</v>
      </c>
      <c r="DM262" s="14">
        <v>0.7</v>
      </c>
      <c r="DN262" s="14">
        <v>0.7</v>
      </c>
      <c r="DO262" s="14">
        <v>0.7</v>
      </c>
      <c r="DP262" s="14">
        <v>0.7</v>
      </c>
      <c r="DQ262" s="14">
        <f>IF('QIPP Scorecard'!$AA$1=4,IF(FY2019_ALL_Targets!$BY262="Yes",INDEX('Final Comp Values'!$BK:$BK,MATCH(FY2019_ALL_Targets!$A262,'Final Comp Values'!$B:$B,0)),IF($BY262="Min Data",0,0)),0)</f>
        <v>0.7</v>
      </c>
      <c r="DR262" s="14">
        <f>IF('QIPP Scorecard'!$AA$1=4,IF(FY2019_ALL_Targets!$BZ262="Yes",INDEX('Final Comp Values'!$BO:$BO,MATCH(FY2019_ALL_Targets!$A262,'Final Comp Values'!$B:$B,0)),IF($BZ262="Min Data",0,0)),0)</f>
        <v>0.7</v>
      </c>
      <c r="DS262" s="14">
        <f>IF('QIPP Scorecard'!$AA$1=4,IF(FY2019_ALL_Targets!$CA262="Yes",INDEX('Final Comp Values'!$BO:$BO,MATCH(FY2019_ALL_Targets!$A262,'Final Comp Values'!$B:$B,0)),IF($CA262="Min Data",0,0)),0)</f>
        <v>0.7</v>
      </c>
      <c r="DT262" s="14">
        <f>IF('QIPP Scorecard'!$AA$1=4,IF(FY2019_ALL_Targets!$CB262="Yes",INDEX('Final Comp Values'!$BO:$BO,MATCH(FY2019_ALL_Targets!$A262,'Final Comp Values'!$B:$B,0)),IF($CB262="Min Data",0,0)),0)</f>
        <v>0.7</v>
      </c>
      <c r="DU262" s="14">
        <v>0.96</v>
      </c>
      <c r="DV262" s="14">
        <v>1.08</v>
      </c>
      <c r="DW262" s="14">
        <v>1.1299999999999999</v>
      </c>
      <c r="DX262" s="14">
        <v>1.1100000000000001</v>
      </c>
      <c r="DY262" s="12">
        <f t="shared" si="21"/>
        <v>0</v>
      </c>
      <c r="DZ262" s="12">
        <f t="shared" si="22"/>
        <v>0</v>
      </c>
      <c r="EA262" s="12">
        <f t="shared" si="23"/>
        <v>0</v>
      </c>
      <c r="EB262" s="12">
        <f t="shared" si="24"/>
        <v>0</v>
      </c>
    </row>
    <row r="263" spans="1:132" x14ac:dyDescent="0.25">
      <c r="A263" s="297">
        <v>4062</v>
      </c>
      <c r="B263" s="347">
        <v>675493</v>
      </c>
      <c r="C263" s="297">
        <v>1026169</v>
      </c>
      <c r="D263" s="14">
        <v>1235538513</v>
      </c>
      <c r="E263" s="26" t="s">
        <v>930</v>
      </c>
      <c r="F263" s="26" t="str">
        <f>INDEX('Mar - Aug'!X:X,MATCH(A263,'Mar - Aug'!B:B,0))</f>
        <v>Harris</v>
      </c>
      <c r="G263" s="26" t="s">
        <v>3016</v>
      </c>
      <c r="H263" s="26"/>
      <c r="I263" s="26" t="str">
        <f t="shared" si="20"/>
        <v/>
      </c>
      <c r="J263" s="299" t="s">
        <v>154</v>
      </c>
      <c r="K263" s="299" t="s">
        <v>1020</v>
      </c>
      <c r="L263" s="299" t="s">
        <v>155</v>
      </c>
      <c r="M263" s="13">
        <v>3.4682049999999999E-2</v>
      </c>
      <c r="N263" s="13">
        <v>2.0408160000000002E-2</v>
      </c>
      <c r="O263" s="13">
        <v>0</v>
      </c>
      <c r="P263" s="13">
        <v>0.23648647</v>
      </c>
      <c r="Q263" s="13">
        <v>3.3690650000000003E-2</v>
      </c>
      <c r="R263" s="13">
        <v>5.5747400000000003E-2</v>
      </c>
      <c r="S263" s="13">
        <v>3.7344499999999998E-3</v>
      </c>
      <c r="T263" s="13">
        <v>0.15247816</v>
      </c>
      <c r="U263" s="13">
        <v>3.4092455149999999E-2</v>
      </c>
      <c r="V263" s="13">
        <v>5.5747400000000003E-2</v>
      </c>
      <c r="W263" s="13">
        <v>3.7344499999999998E-3</v>
      </c>
      <c r="X263" s="13">
        <v>0.23246620001000001</v>
      </c>
      <c r="Y263" s="13">
        <v>3.3690650000000003E-2</v>
      </c>
      <c r="Z263" s="13">
        <v>5.5747400000000003E-2</v>
      </c>
      <c r="AA263" s="13">
        <v>3.7344499999999998E-3</v>
      </c>
      <c r="AB263" s="13">
        <v>0.22466214649999999</v>
      </c>
      <c r="AC263" s="13">
        <v>3.3690650000000003E-2</v>
      </c>
      <c r="AD263" s="13">
        <v>5.5747400000000003E-2</v>
      </c>
      <c r="AE263" s="13">
        <v>3.7344499999999998E-3</v>
      </c>
      <c r="AF263" s="13">
        <v>0.22844593001999999</v>
      </c>
      <c r="AG263" s="13">
        <v>3.3690650000000003E-2</v>
      </c>
      <c r="AH263" s="13">
        <v>5.5747400000000003E-2</v>
      </c>
      <c r="AI263" s="13">
        <v>3.7344499999999998E-3</v>
      </c>
      <c r="AJ263" s="13">
        <v>0.21283782300000001</v>
      </c>
      <c r="AK263" s="13">
        <v>3.3690650000000003E-2</v>
      </c>
      <c r="AL263" s="13">
        <v>5.5747400000000003E-2</v>
      </c>
      <c r="AM263" s="13">
        <v>3.7344499999999998E-3</v>
      </c>
      <c r="AN263" s="13">
        <v>0.22442566003</v>
      </c>
      <c r="AO263" s="13">
        <v>3.3690650000000003E-2</v>
      </c>
      <c r="AP263" s="13">
        <v>5.5747400000000003E-2</v>
      </c>
      <c r="AQ263" s="13">
        <v>3.7344499999999998E-3</v>
      </c>
      <c r="AR263" s="13">
        <v>0.2010134995</v>
      </c>
      <c r="AS263" s="13">
        <v>3.3690650000000003E-2</v>
      </c>
      <c r="AT263" s="13">
        <v>5.5747400000000003E-2</v>
      </c>
      <c r="AU263" s="13">
        <v>3.7344499999999998E-3</v>
      </c>
      <c r="AV263" s="13">
        <v>0.2199324171</v>
      </c>
      <c r="AW263" s="13">
        <v>3.3690650000000003E-2</v>
      </c>
      <c r="AX263" s="13">
        <v>5.5747400000000003E-2</v>
      </c>
      <c r="AY263" s="13">
        <v>3.7344499999999998E-3</v>
      </c>
      <c r="AZ263" s="13">
        <v>0.18918917599999999</v>
      </c>
      <c r="BA263" s="86">
        <v>0</v>
      </c>
      <c r="BB263" s="86">
        <v>3.5714285714285698E-2</v>
      </c>
      <c r="BC263" s="13">
        <v>0</v>
      </c>
      <c r="BD263" s="13">
        <v>8.1081081081081099E-2</v>
      </c>
      <c r="BE263" s="14">
        <v>0</v>
      </c>
      <c r="BF263" s="14">
        <v>2.8571428571428598E-2</v>
      </c>
      <c r="BG263" s="14">
        <v>0</v>
      </c>
      <c r="BH263" s="14">
        <v>0.13636363636363599</v>
      </c>
      <c r="BI263" s="14">
        <v>1.58730158730159E-2</v>
      </c>
      <c r="BJ263" s="14">
        <v>4.4444444444444398E-2</v>
      </c>
      <c r="BK263" s="14">
        <v>0</v>
      </c>
      <c r="BL263" s="430">
        <v>0.134615384615385</v>
      </c>
      <c r="BM263" s="14">
        <v>1.4705882352941201E-2</v>
      </c>
      <c r="BN263" s="14">
        <v>4.1666666666666699E-2</v>
      </c>
      <c r="BO263" s="14">
        <v>0</v>
      </c>
      <c r="BP263" s="14">
        <v>0.157894736842105</v>
      </c>
      <c r="BQ263" s="86">
        <v>1.4705882352941201E-2</v>
      </c>
      <c r="BR263" s="86">
        <v>4.1666666666666699E-2</v>
      </c>
      <c r="BS263" s="86">
        <v>0</v>
      </c>
      <c r="BT263" s="86">
        <v>0.157894736842105</v>
      </c>
      <c r="BU263" s="14" t="s">
        <v>35</v>
      </c>
      <c r="BV263" s="14" t="s">
        <v>35</v>
      </c>
      <c r="BW263" s="14" t="s">
        <v>35</v>
      </c>
      <c r="BX263" s="14" t="s">
        <v>35</v>
      </c>
      <c r="BY263" s="14" t="s">
        <v>35</v>
      </c>
      <c r="BZ263" s="14" t="s">
        <v>35</v>
      </c>
      <c r="CA263" s="14" t="s">
        <v>35</v>
      </c>
      <c r="CB263" s="14" t="s">
        <v>35</v>
      </c>
      <c r="CC263" s="14">
        <v>2.98</v>
      </c>
      <c r="CD263" s="14">
        <v>2.98</v>
      </c>
      <c r="CE263" s="14">
        <v>2.98</v>
      </c>
      <c r="CF263" s="14">
        <v>2.98</v>
      </c>
      <c r="CG263" s="14">
        <v>2.98</v>
      </c>
      <c r="CH263" s="14">
        <v>2.98</v>
      </c>
      <c r="CI263" s="14">
        <v>2.96</v>
      </c>
      <c r="CJ263" s="14">
        <f>INDEX('Monthy Targets'!AC:AC,(MATCH(FY2019_ALL_Targets!$B:$B,'Monthy Targets'!$B:$B,0)))</f>
        <v>2.94</v>
      </c>
      <c r="CK263" s="14">
        <f>INDEX('Monthy Targets'!AD:AD,(MATCH(FY2019_ALL_Targets!$B:$B,'Monthy Targets'!$B:$B,0)))</f>
        <v>2.94</v>
      </c>
      <c r="CL263" s="14">
        <f>INDEX('Monthy Targets'!AE:AE,(MATCH(FY2019_ALL_Targets!$B:$B,'Monthy Targets'!$B:$B,0)))</f>
        <v>2.94</v>
      </c>
      <c r="CM263" s="14">
        <f>INDEX('Monthy Targets'!AF:AF,(MATCH(FY2019_ALL_Targets!$B:$B,'Monthy Targets'!$B:$B,0)))</f>
        <v>2.94</v>
      </c>
      <c r="CN263" s="14">
        <f>INDEX('Monthy Targets'!AG:AG,(MATCH(FY2019_ALL_Targets!$B:$B,'Monthy Targets'!$B:$B,0)))</f>
        <v>2.94</v>
      </c>
      <c r="CO263" s="14">
        <v>0.2</v>
      </c>
      <c r="CP263" s="14">
        <v>0.2</v>
      </c>
      <c r="CQ263" s="14">
        <v>0.2</v>
      </c>
      <c r="CR263" s="14">
        <v>0.2</v>
      </c>
      <c r="CS263" s="14">
        <v>0.2</v>
      </c>
      <c r="CT263" s="14">
        <v>0.2</v>
      </c>
      <c r="CU263" s="14">
        <v>0.2</v>
      </c>
      <c r="CV263" s="14">
        <v>0.2</v>
      </c>
      <c r="CW263" s="14">
        <v>0.2</v>
      </c>
      <c r="CX263" s="14">
        <v>0.2</v>
      </c>
      <c r="CY263" s="14">
        <v>0.2</v>
      </c>
      <c r="CZ263" s="14">
        <v>0.2</v>
      </c>
      <c r="DA263" s="14">
        <f>IF('QIPP Scorecard'!$AA$1=4,IF(FY2019_ALL_Targets!$BU263="Yes",INDEX('Final Comp Values'!$BN:$BN,MATCH(FY2019_ALL_Targets!$A263,'Final Comp Values'!$B:$B,0)),IF($BU263="Min Data",0,0)),0)</f>
        <v>0.2</v>
      </c>
      <c r="DB263" s="14">
        <f>IF('QIPP Scorecard'!$AA$1=4,IF(FY2019_ALL_Targets!$BV263="Yes",INDEX('Final Comp Values'!$BN:$BN,MATCH(FY2019_ALL_Targets!$A263,'Final Comp Values'!$B:$B,0)),IF($BV263="Min Data",0,0)),0)</f>
        <v>0.2</v>
      </c>
      <c r="DC263" s="14">
        <f>IF('QIPP Scorecard'!$AA$1=4,IF(FY2019_ALL_Targets!$BW263="Yes",INDEX('Final Comp Values'!$BN:$BN,MATCH(FY2019_ALL_Targets!$A263,'Final Comp Values'!$B:$B,0)),IF(CI263="Min Data",0,0)),0)</f>
        <v>0.2</v>
      </c>
      <c r="DD263" s="14">
        <f>IF('QIPP Scorecard'!$AA$1=4,IF(FY2019_ALL_Targets!$BX263="Yes",INDEX('Final Comp Values'!$BN:$BN,MATCH(FY2019_ALL_Targets!$A263,'Final Comp Values'!$B:$B,0)),IF($BX263="Min Data",0,0)),0)</f>
        <v>0.2</v>
      </c>
      <c r="DE263" s="14">
        <v>0.38</v>
      </c>
      <c r="DF263" s="14">
        <v>0.38</v>
      </c>
      <c r="DG263" s="14">
        <v>0.38</v>
      </c>
      <c r="DH263" s="14">
        <v>0.38</v>
      </c>
      <c r="DI263" s="14">
        <v>0.38</v>
      </c>
      <c r="DJ263" s="14">
        <v>0.38</v>
      </c>
      <c r="DK263" s="14">
        <v>0.38</v>
      </c>
      <c r="DL263" s="14">
        <v>0.38</v>
      </c>
      <c r="DM263" s="14">
        <v>0.37</v>
      </c>
      <c r="DN263" s="14">
        <v>0.37</v>
      </c>
      <c r="DO263" s="14">
        <v>0.37</v>
      </c>
      <c r="DP263" s="14">
        <v>0.37</v>
      </c>
      <c r="DQ263" s="14">
        <f>IF('QIPP Scorecard'!$AA$1=4,IF(FY2019_ALL_Targets!$BY263="Yes",INDEX('Final Comp Values'!$BK:$BK,MATCH(FY2019_ALL_Targets!$A263,'Final Comp Values'!$B:$B,0)),IF($BY263="Min Data",0,0)),0)</f>
        <v>0.37</v>
      </c>
      <c r="DR263" s="14">
        <f>IF('QIPP Scorecard'!$AA$1=4,IF(FY2019_ALL_Targets!$BZ263="Yes",INDEX('Final Comp Values'!$BO:$BO,MATCH(FY2019_ALL_Targets!$A263,'Final Comp Values'!$B:$B,0)),IF($BZ263="Min Data",0,0)),0)</f>
        <v>0.37</v>
      </c>
      <c r="DS263" s="14">
        <f>IF('QIPP Scorecard'!$AA$1=4,IF(FY2019_ALL_Targets!$CA263="Yes",INDEX('Final Comp Values'!$BO:$BO,MATCH(FY2019_ALL_Targets!$A263,'Final Comp Values'!$B:$B,0)),IF($CA263="Min Data",0,0)),0)</f>
        <v>0.37</v>
      </c>
      <c r="DT263" s="14">
        <f>IF('QIPP Scorecard'!$AA$1=4,IF(FY2019_ALL_Targets!$CB263="Yes",INDEX('Final Comp Values'!$BO:$BO,MATCH(FY2019_ALL_Targets!$A263,'Final Comp Values'!$B:$B,0)),IF($CB263="Min Data",0,0)),0)</f>
        <v>0.37</v>
      </c>
      <c r="DU263" s="14">
        <v>0.53</v>
      </c>
      <c r="DV263" s="14">
        <v>0.6</v>
      </c>
      <c r="DW263" s="14">
        <v>0.62</v>
      </c>
      <c r="DX263" s="14">
        <v>0.61</v>
      </c>
      <c r="DY263" s="12">
        <f t="shared" si="21"/>
        <v>0</v>
      </c>
      <c r="DZ263" s="12">
        <f t="shared" si="22"/>
        <v>0</v>
      </c>
      <c r="EA263" s="12">
        <f t="shared" si="23"/>
        <v>0</v>
      </c>
      <c r="EB263" s="12">
        <f t="shared" si="24"/>
        <v>0</v>
      </c>
    </row>
    <row r="264" spans="1:132" x14ac:dyDescent="0.25">
      <c r="A264" s="297">
        <v>4705</v>
      </c>
      <c r="B264" s="347">
        <v>675495</v>
      </c>
      <c r="C264" s="297">
        <v>1026681</v>
      </c>
      <c r="D264" s="14">
        <v>1992193767</v>
      </c>
      <c r="E264" s="26" t="s">
        <v>930</v>
      </c>
      <c r="F264" s="26" t="str">
        <f>INDEX('Mar - Aug'!X:X,MATCH(A264,'Mar - Aug'!B:B,0))</f>
        <v>Harris</v>
      </c>
      <c r="G264" s="26" t="s">
        <v>3031</v>
      </c>
      <c r="H264" s="26"/>
      <c r="I264" s="26" t="str">
        <f t="shared" si="20"/>
        <v/>
      </c>
      <c r="J264" s="299" t="s">
        <v>571</v>
      </c>
      <c r="K264" s="299" t="s">
        <v>2507</v>
      </c>
      <c r="L264" s="299" t="s">
        <v>2508</v>
      </c>
      <c r="M264" s="13">
        <v>3.9603970000000002E-2</v>
      </c>
      <c r="N264" s="13">
        <v>0.12790698</v>
      </c>
      <c r="O264" s="13">
        <v>0</v>
      </c>
      <c r="P264" s="13">
        <v>0.11999998000000001</v>
      </c>
      <c r="Q264" s="13">
        <v>3.3690650000000003E-2</v>
      </c>
      <c r="R264" s="13">
        <v>5.5747400000000003E-2</v>
      </c>
      <c r="S264" s="13">
        <v>3.7344499999999998E-3</v>
      </c>
      <c r="T264" s="13">
        <v>0.15247816</v>
      </c>
      <c r="U264" s="13">
        <v>3.8930702509999998E-2</v>
      </c>
      <c r="V264" s="13">
        <v>0.12573256133999999</v>
      </c>
      <c r="W264" s="13">
        <v>3.7344499999999998E-3</v>
      </c>
      <c r="X264" s="13">
        <v>0.15247816</v>
      </c>
      <c r="Y264" s="13">
        <v>3.76237715E-2</v>
      </c>
      <c r="Z264" s="13">
        <v>0.12151163099999999</v>
      </c>
      <c r="AA264" s="13">
        <v>3.7344499999999998E-3</v>
      </c>
      <c r="AB264" s="13">
        <v>0.15247816</v>
      </c>
      <c r="AC264" s="13">
        <v>3.8257435020000001E-2</v>
      </c>
      <c r="AD264" s="13">
        <v>0.12355814268</v>
      </c>
      <c r="AE264" s="13">
        <v>3.7344499999999998E-3</v>
      </c>
      <c r="AF264" s="13">
        <v>0.15247816</v>
      </c>
      <c r="AG264" s="13">
        <v>3.5643572999999998E-2</v>
      </c>
      <c r="AH264" s="13">
        <v>0.115116282</v>
      </c>
      <c r="AI264" s="13">
        <v>3.7344499999999998E-3</v>
      </c>
      <c r="AJ264" s="13">
        <v>0.15247816</v>
      </c>
      <c r="AK264" s="13">
        <v>3.7584167529999997E-2</v>
      </c>
      <c r="AL264" s="13">
        <v>0.12138372402</v>
      </c>
      <c r="AM264" s="13">
        <v>3.7344499999999998E-3</v>
      </c>
      <c r="AN264" s="13">
        <v>0.15247816</v>
      </c>
      <c r="AO264" s="13">
        <v>3.3690650000000003E-2</v>
      </c>
      <c r="AP264" s="13">
        <v>0.10872093300000001</v>
      </c>
      <c r="AQ264" s="13">
        <v>3.7344499999999998E-3</v>
      </c>
      <c r="AR264" s="13">
        <v>0.15247816</v>
      </c>
      <c r="AS264" s="13">
        <v>3.6831692100000001E-2</v>
      </c>
      <c r="AT264" s="13">
        <v>0.1189534914</v>
      </c>
      <c r="AU264" s="13">
        <v>3.7344499999999998E-3</v>
      </c>
      <c r="AV264" s="13">
        <v>0.15247816</v>
      </c>
      <c r="AW264" s="13">
        <v>3.3690650000000003E-2</v>
      </c>
      <c r="AX264" s="13">
        <v>0.102325584</v>
      </c>
      <c r="AY264" s="13">
        <v>3.7344499999999998E-3</v>
      </c>
      <c r="AZ264" s="13">
        <v>0.15247816</v>
      </c>
      <c r="BA264" s="86">
        <v>5.2631578947368397E-2</v>
      </c>
      <c r="BB264" s="86">
        <v>9.6153846153846201E-2</v>
      </c>
      <c r="BC264" s="13">
        <v>0</v>
      </c>
      <c r="BD264" s="13">
        <v>0.135135135135135</v>
      </c>
      <c r="BE264" s="14">
        <v>3.7037037037037E-2</v>
      </c>
      <c r="BF264" s="14">
        <v>5.7692307692307702E-2</v>
      </c>
      <c r="BG264" s="14">
        <v>0</v>
      </c>
      <c r="BH264" s="14">
        <v>0.126582278481013</v>
      </c>
      <c r="BI264" s="14">
        <v>2.7777777777777801E-2</v>
      </c>
      <c r="BJ264" s="14">
        <v>1.88679245283019E-2</v>
      </c>
      <c r="BK264" s="14">
        <v>0</v>
      </c>
      <c r="BL264" s="430">
        <v>9.85915492957746E-2</v>
      </c>
      <c r="BM264" s="14">
        <v>8.3333333333333301E-2</v>
      </c>
      <c r="BN264" s="14">
        <v>5.8823529411764698E-2</v>
      </c>
      <c r="BO264" s="14">
        <v>0</v>
      </c>
      <c r="BP264" s="14">
        <v>8.5714285714285701E-2</v>
      </c>
      <c r="BQ264" s="86">
        <v>8.3333333333333301E-2</v>
      </c>
      <c r="BR264" s="86">
        <v>5.8823529411764698E-2</v>
      </c>
      <c r="BS264" s="86">
        <v>0</v>
      </c>
      <c r="BT264" s="86">
        <v>8.5714285714285701E-2</v>
      </c>
      <c r="BU264" s="14" t="s">
        <v>36</v>
      </c>
      <c r="BV264" s="14" t="s">
        <v>35</v>
      </c>
      <c r="BW264" s="14" t="s">
        <v>35</v>
      </c>
      <c r="BX264" s="14" t="s">
        <v>35</v>
      </c>
      <c r="BY264" s="14" t="s">
        <v>36</v>
      </c>
      <c r="BZ264" s="14" t="s">
        <v>35</v>
      </c>
      <c r="CA264" s="14" t="s">
        <v>35</v>
      </c>
      <c r="CB264" s="14" t="s">
        <v>35</v>
      </c>
      <c r="CC264" s="14">
        <v>6.58</v>
      </c>
      <c r="CD264" s="14">
        <v>6.58</v>
      </c>
      <c r="CE264" s="14">
        <v>6.58</v>
      </c>
      <c r="CF264" s="14">
        <v>6.58</v>
      </c>
      <c r="CG264" s="14">
        <v>6.58</v>
      </c>
      <c r="CH264" s="14">
        <v>6.58</v>
      </c>
      <c r="CI264" s="14">
        <v>6.53</v>
      </c>
      <c r="CJ264" s="14">
        <f>INDEX('Monthy Targets'!AC:AC,(MATCH(FY2019_ALL_Targets!$B:$B,'Monthy Targets'!$B:$B,0)))</f>
        <v>6.51</v>
      </c>
      <c r="CK264" s="14">
        <f>INDEX('Monthy Targets'!AD:AD,(MATCH(FY2019_ALL_Targets!$B:$B,'Monthy Targets'!$B:$B,0)))</f>
        <v>6.51</v>
      </c>
      <c r="CL264" s="14">
        <f>INDEX('Monthy Targets'!AE:AE,(MATCH(FY2019_ALL_Targets!$B:$B,'Monthy Targets'!$B:$B,0)))</f>
        <v>6.51</v>
      </c>
      <c r="CM264" s="14">
        <f>INDEX('Monthy Targets'!AF:AF,(MATCH(FY2019_ALL_Targets!$B:$B,'Monthy Targets'!$B:$B,0)))</f>
        <v>6.51</v>
      </c>
      <c r="CN264" s="14">
        <f>INDEX('Monthy Targets'!AG:AG,(MATCH(FY2019_ALL_Targets!$B:$B,'Monthy Targets'!$B:$B,0)))</f>
        <v>6.51</v>
      </c>
      <c r="CO264" s="14">
        <v>0</v>
      </c>
      <c r="CP264" s="14">
        <v>0.45</v>
      </c>
      <c r="CQ264" s="14">
        <v>0.45</v>
      </c>
      <c r="CR264" s="14">
        <v>0.45</v>
      </c>
      <c r="CS264" s="14">
        <v>0.45</v>
      </c>
      <c r="CT264" s="14">
        <v>0.45</v>
      </c>
      <c r="CU264" s="14">
        <v>0.45</v>
      </c>
      <c r="CV264" s="14">
        <v>0.45</v>
      </c>
      <c r="CW264" s="14">
        <v>0.44</v>
      </c>
      <c r="CX264" s="14">
        <v>0.44</v>
      </c>
      <c r="CY264" s="14">
        <v>0.44</v>
      </c>
      <c r="CZ264" s="14">
        <v>0.44</v>
      </c>
      <c r="DA264" s="14">
        <f>IF('QIPP Scorecard'!$AA$1=4,IF(FY2019_ALL_Targets!$BU264="Yes",INDEX('Final Comp Values'!$BN:$BN,MATCH(FY2019_ALL_Targets!$A264,'Final Comp Values'!$B:$B,0)),IF($BU264="Min Data",0,0)),0)</f>
        <v>0</v>
      </c>
      <c r="DB264" s="14">
        <f>IF('QIPP Scorecard'!$AA$1=4,IF(FY2019_ALL_Targets!$BV264="Yes",INDEX('Final Comp Values'!$BN:$BN,MATCH(FY2019_ALL_Targets!$A264,'Final Comp Values'!$B:$B,0)),IF($BV264="Min Data",0,0)),0)</f>
        <v>0.44</v>
      </c>
      <c r="DC264" s="14">
        <f>IF('QIPP Scorecard'!$AA$1=4,IF(FY2019_ALL_Targets!$BW264="Yes",INDEX('Final Comp Values'!$BN:$BN,MATCH(FY2019_ALL_Targets!$A264,'Final Comp Values'!$B:$B,0)),IF(CI264="Min Data",0,0)),0)</f>
        <v>0.44</v>
      </c>
      <c r="DD264" s="14">
        <f>IF('QIPP Scorecard'!$AA$1=4,IF(FY2019_ALL_Targets!$BX264="Yes",INDEX('Final Comp Values'!$BN:$BN,MATCH(FY2019_ALL_Targets!$A264,'Final Comp Values'!$B:$B,0)),IF($BX264="Min Data",0,0)),0)</f>
        <v>0.44</v>
      </c>
      <c r="DE264" s="14">
        <v>0</v>
      </c>
      <c r="DF264" s="14">
        <v>0.83</v>
      </c>
      <c r="DG264" s="14">
        <v>0.83</v>
      </c>
      <c r="DH264" s="14">
        <v>0.83</v>
      </c>
      <c r="DI264" s="14">
        <v>0</v>
      </c>
      <c r="DJ264" s="14">
        <v>0.83</v>
      </c>
      <c r="DK264" s="14">
        <v>0.83</v>
      </c>
      <c r="DL264" s="14">
        <v>0.83</v>
      </c>
      <c r="DM264" s="14">
        <v>0.82</v>
      </c>
      <c r="DN264" s="14">
        <v>0.82</v>
      </c>
      <c r="DO264" s="14">
        <v>0.82</v>
      </c>
      <c r="DP264" s="14">
        <v>0.82</v>
      </c>
      <c r="DQ264" s="14">
        <f>IF('QIPP Scorecard'!$AA$1=4,IF(FY2019_ALL_Targets!$BY264="Yes",INDEX('Final Comp Values'!$BK:$BK,MATCH(FY2019_ALL_Targets!$A264,'Final Comp Values'!$B:$B,0)),IF($BY264="Min Data",0,0)),0)</f>
        <v>0</v>
      </c>
      <c r="DR264" s="14">
        <f>IF('QIPP Scorecard'!$AA$1=4,IF(FY2019_ALL_Targets!$BZ264="Yes",INDEX('Final Comp Values'!$BO:$BO,MATCH(FY2019_ALL_Targets!$A264,'Final Comp Values'!$B:$B,0)),IF($BZ264="Min Data",0,0)),0)</f>
        <v>0.82</v>
      </c>
      <c r="DS264" s="14">
        <f>IF('QIPP Scorecard'!$AA$1=4,IF(FY2019_ALL_Targets!$CA264="Yes",INDEX('Final Comp Values'!$BO:$BO,MATCH(FY2019_ALL_Targets!$A264,'Final Comp Values'!$B:$B,0)),IF($CA264="Min Data",0,0)),0)</f>
        <v>0.82</v>
      </c>
      <c r="DT264" s="14">
        <f>IF('QIPP Scorecard'!$AA$1=4,IF(FY2019_ALL_Targets!$CB264="Yes",INDEX('Final Comp Values'!$BO:$BO,MATCH(FY2019_ALL_Targets!$A264,'Final Comp Values'!$B:$B,0)),IF($CB264="Min Data",0,0)),0)</f>
        <v>0.82</v>
      </c>
      <c r="DU264" s="14">
        <v>1.04</v>
      </c>
      <c r="DV264" s="14">
        <v>1.23</v>
      </c>
      <c r="DW264" s="14">
        <v>1.38</v>
      </c>
      <c r="DX264" s="14">
        <v>1.21</v>
      </c>
      <c r="DY264" s="12">
        <f t="shared" si="21"/>
        <v>1</v>
      </c>
      <c r="DZ264" s="12">
        <f t="shared" si="22"/>
        <v>1</v>
      </c>
      <c r="EA264" s="12">
        <f t="shared" si="23"/>
        <v>0</v>
      </c>
      <c r="EB264" s="12">
        <f t="shared" si="24"/>
        <v>0</v>
      </c>
    </row>
    <row r="265" spans="1:132" x14ac:dyDescent="0.25">
      <c r="A265" s="297">
        <v>4200</v>
      </c>
      <c r="B265" s="347">
        <v>675497</v>
      </c>
      <c r="C265" s="297">
        <v>1015118</v>
      </c>
      <c r="D265" s="14">
        <v>1295934354</v>
      </c>
      <c r="E265" s="26" t="s">
        <v>913</v>
      </c>
      <c r="F265" s="26" t="str">
        <f>INDEX('Mar - Aug'!X:X,MATCH(A265,'Mar - Aug'!B:B,0))</f>
        <v>MRSA West</v>
      </c>
      <c r="G265" s="26" t="s">
        <v>3021</v>
      </c>
      <c r="H265" s="26"/>
      <c r="I265" s="26" t="str">
        <f t="shared" si="20"/>
        <v/>
      </c>
      <c r="J265" s="299" t="s">
        <v>163</v>
      </c>
      <c r="K265" s="299" t="s">
        <v>1034</v>
      </c>
      <c r="L265" s="299" t="s">
        <v>2844</v>
      </c>
      <c r="M265" s="13">
        <v>4.0609140000000002E-2</v>
      </c>
      <c r="N265" s="13">
        <v>0.12121213</v>
      </c>
      <c r="O265" s="13">
        <v>1.015227E-2</v>
      </c>
      <c r="P265" s="13">
        <v>0.51048952000000003</v>
      </c>
      <c r="Q265" s="13">
        <v>3.3690650000000003E-2</v>
      </c>
      <c r="R265" s="13">
        <v>5.5747400000000003E-2</v>
      </c>
      <c r="S265" s="13">
        <v>3.7344499999999998E-3</v>
      </c>
      <c r="T265" s="13">
        <v>0.15247816</v>
      </c>
      <c r="U265" s="13">
        <v>3.9918784620000002E-2</v>
      </c>
      <c r="V265" s="13">
        <v>0.11915152379000001</v>
      </c>
      <c r="W265" s="13">
        <v>9.9796814099999999E-3</v>
      </c>
      <c r="X265" s="13">
        <v>0.50181119815999997</v>
      </c>
      <c r="Y265" s="13">
        <v>3.8578683000000003E-2</v>
      </c>
      <c r="Z265" s="13">
        <v>0.11515152350000001</v>
      </c>
      <c r="AA265" s="13">
        <v>9.6446564999999995E-3</v>
      </c>
      <c r="AB265" s="13">
        <v>0.48496504400000001</v>
      </c>
      <c r="AC265" s="13">
        <v>3.9228429240000001E-2</v>
      </c>
      <c r="AD265" s="13">
        <v>0.11709091758</v>
      </c>
      <c r="AE265" s="13">
        <v>9.8070928200000001E-3</v>
      </c>
      <c r="AF265" s="13">
        <v>0.49313287632000002</v>
      </c>
      <c r="AG265" s="13">
        <v>3.6548226000000003E-2</v>
      </c>
      <c r="AH265" s="13">
        <v>0.109090917</v>
      </c>
      <c r="AI265" s="13">
        <v>9.1370429999999992E-3</v>
      </c>
      <c r="AJ265" s="13">
        <v>0.45944056799999999</v>
      </c>
      <c r="AK265" s="13">
        <v>3.8538073860000001E-2</v>
      </c>
      <c r="AL265" s="13">
        <v>0.11503031137</v>
      </c>
      <c r="AM265" s="13">
        <v>9.6345042300000003E-3</v>
      </c>
      <c r="AN265" s="13">
        <v>0.48445455448000002</v>
      </c>
      <c r="AO265" s="13">
        <v>3.4517768999999997E-2</v>
      </c>
      <c r="AP265" s="13">
        <v>0.1030303105</v>
      </c>
      <c r="AQ265" s="13">
        <v>8.6294295000000007E-3</v>
      </c>
      <c r="AR265" s="13">
        <v>0.43391609199999998</v>
      </c>
      <c r="AS265" s="13">
        <v>3.7766500199999997E-2</v>
      </c>
      <c r="AT265" s="13">
        <v>0.1127272809</v>
      </c>
      <c r="AU265" s="13">
        <v>9.4416111000000004E-3</v>
      </c>
      <c r="AV265" s="13">
        <v>0.47475525359999998</v>
      </c>
      <c r="AW265" s="13">
        <v>3.3690650000000003E-2</v>
      </c>
      <c r="AX265" s="13">
        <v>9.6969704000000004E-2</v>
      </c>
      <c r="AY265" s="13">
        <v>8.1218160000000005E-3</v>
      </c>
      <c r="AZ265" s="13">
        <v>0.40839161600000001</v>
      </c>
      <c r="BA265" s="86">
        <v>3.9215686274509803E-2</v>
      </c>
      <c r="BB265" s="86" t="s">
        <v>14856</v>
      </c>
      <c r="BC265" s="13">
        <v>0</v>
      </c>
      <c r="BD265" s="13">
        <v>0.41666666666666702</v>
      </c>
      <c r="BE265" s="14">
        <v>0</v>
      </c>
      <c r="BF265" s="14" t="s">
        <v>14856</v>
      </c>
      <c r="BG265" s="14">
        <v>0</v>
      </c>
      <c r="BH265" s="14">
        <v>0.46875</v>
      </c>
      <c r="BI265" s="14">
        <v>0</v>
      </c>
      <c r="BJ265" s="14" t="s">
        <v>14856</v>
      </c>
      <c r="BK265" s="14">
        <v>0</v>
      </c>
      <c r="BL265" s="430">
        <v>0.43333333333333302</v>
      </c>
      <c r="BM265" s="14">
        <v>0</v>
      </c>
      <c r="BN265" s="14" t="s">
        <v>14856</v>
      </c>
      <c r="BO265" s="14">
        <v>0</v>
      </c>
      <c r="BP265" s="14">
        <v>0.38709677419354799</v>
      </c>
      <c r="BQ265" s="86">
        <v>0</v>
      </c>
      <c r="BR265" s="86" t="s">
        <v>14856</v>
      </c>
      <c r="BS265" s="86">
        <v>0</v>
      </c>
      <c r="BT265" s="86">
        <v>0.38709677419354799</v>
      </c>
      <c r="BU265" s="14" t="s">
        <v>35</v>
      </c>
      <c r="BV265" s="14" t="s">
        <v>35</v>
      </c>
      <c r="BW265" s="14" t="s">
        <v>35</v>
      </c>
      <c r="BX265" s="14" t="s">
        <v>35</v>
      </c>
      <c r="BY265" s="14" t="s">
        <v>35</v>
      </c>
      <c r="BZ265" s="14" t="s">
        <v>35</v>
      </c>
      <c r="CA265" s="14" t="s">
        <v>35</v>
      </c>
      <c r="CB265" s="14" t="s">
        <v>35</v>
      </c>
      <c r="CC265" s="14">
        <v>0</v>
      </c>
      <c r="CD265" s="14">
        <v>0</v>
      </c>
      <c r="CE265" s="14">
        <v>0</v>
      </c>
      <c r="CF265" s="14">
        <v>0</v>
      </c>
      <c r="CG265" s="14">
        <v>0</v>
      </c>
      <c r="CH265" s="14">
        <v>0</v>
      </c>
      <c r="CI265" s="14">
        <v>0</v>
      </c>
      <c r="CJ265" s="14">
        <f>INDEX('Monthy Targets'!AC:AC,(MATCH(FY2019_ALL_Targets!$B:$B,'Monthy Targets'!$B:$B,0)))</f>
        <v>0</v>
      </c>
      <c r="CK265" s="14">
        <f>INDEX('Monthy Targets'!AD:AD,(MATCH(FY2019_ALL_Targets!$B:$B,'Monthy Targets'!$B:$B,0)))</f>
        <v>0</v>
      </c>
      <c r="CL265" s="14">
        <f>INDEX('Monthy Targets'!AE:AE,(MATCH(FY2019_ALL_Targets!$B:$B,'Monthy Targets'!$B:$B,0)))</f>
        <v>0</v>
      </c>
      <c r="CM265" s="14">
        <f>INDEX('Monthy Targets'!AF:AF,(MATCH(FY2019_ALL_Targets!$B:$B,'Monthy Targets'!$B:$B,0)))</f>
        <v>0</v>
      </c>
      <c r="CN265" s="14">
        <f>INDEX('Monthy Targets'!AG:AG,(MATCH(FY2019_ALL_Targets!$B:$B,'Monthy Targets'!$B:$B,0)))</f>
        <v>0</v>
      </c>
      <c r="CO265" s="14">
        <v>0.38</v>
      </c>
      <c r="CP265" s="14">
        <v>0.38</v>
      </c>
      <c r="CQ265" s="14">
        <v>0.38</v>
      </c>
      <c r="CR265" s="14">
        <v>0.38</v>
      </c>
      <c r="CS265" s="14">
        <v>0.38</v>
      </c>
      <c r="CT265" s="14">
        <v>0.38</v>
      </c>
      <c r="CU265" s="14">
        <v>0.38</v>
      </c>
      <c r="CV265" s="14">
        <v>0.38</v>
      </c>
      <c r="CW265" s="14">
        <v>0.38</v>
      </c>
      <c r="CX265" s="14">
        <v>0.38</v>
      </c>
      <c r="CY265" s="14">
        <v>0.38</v>
      </c>
      <c r="CZ265" s="14">
        <v>0.38</v>
      </c>
      <c r="DA265" s="14">
        <f>IF('QIPP Scorecard'!$AA$1=4,IF(FY2019_ALL_Targets!$BU265="Yes",INDEX('Final Comp Values'!$BN:$BN,MATCH(FY2019_ALL_Targets!$A265,'Final Comp Values'!$B:$B,0)),IF($BU265="Min Data",0,0)),0)</f>
        <v>0.38</v>
      </c>
      <c r="DB265" s="14">
        <f>IF('QIPP Scorecard'!$AA$1=4,IF(FY2019_ALL_Targets!$BV265="Yes",INDEX('Final Comp Values'!$BN:$BN,MATCH(FY2019_ALL_Targets!$A265,'Final Comp Values'!$B:$B,0)),IF($BV265="Min Data",0,0)),0)</f>
        <v>0.38</v>
      </c>
      <c r="DC265" s="14">
        <f>IF('QIPP Scorecard'!$AA$1=4,IF(FY2019_ALL_Targets!$BW265="Yes",INDEX('Final Comp Values'!$BN:$BN,MATCH(FY2019_ALL_Targets!$A265,'Final Comp Values'!$B:$B,0)),IF(CI265="Min Data",0,0)),0)</f>
        <v>0.38</v>
      </c>
      <c r="DD265" s="14">
        <f>IF('QIPP Scorecard'!$AA$1=4,IF(FY2019_ALL_Targets!$BX265="Yes",INDEX('Final Comp Values'!$BN:$BN,MATCH(FY2019_ALL_Targets!$A265,'Final Comp Values'!$B:$B,0)),IF($BX265="Min Data",0,0)),0)</f>
        <v>0.38</v>
      </c>
      <c r="DE265" s="14">
        <v>0</v>
      </c>
      <c r="DF265" s="14">
        <v>0.71</v>
      </c>
      <c r="DG265" s="14">
        <v>0.71</v>
      </c>
      <c r="DH265" s="14">
        <v>0.71</v>
      </c>
      <c r="DI265" s="14">
        <v>0.71</v>
      </c>
      <c r="DJ265" s="14">
        <v>0.71</v>
      </c>
      <c r="DK265" s="14">
        <v>0.71</v>
      </c>
      <c r="DL265" s="14">
        <v>0</v>
      </c>
      <c r="DM265" s="14">
        <v>0.7</v>
      </c>
      <c r="DN265" s="14">
        <v>0.7</v>
      </c>
      <c r="DO265" s="14">
        <v>0.7</v>
      </c>
      <c r="DP265" s="14">
        <v>0.7</v>
      </c>
      <c r="DQ265" s="14">
        <f>IF('QIPP Scorecard'!$AA$1=4,IF(FY2019_ALL_Targets!$BY265="Yes",INDEX('Final Comp Values'!$BK:$BK,MATCH(FY2019_ALL_Targets!$A265,'Final Comp Values'!$B:$B,0)),IF($BY265="Min Data",0,0)),0)</f>
        <v>0.7</v>
      </c>
      <c r="DR265" s="14">
        <f>IF('QIPP Scorecard'!$AA$1=4,IF(FY2019_ALL_Targets!$BZ265="Yes",INDEX('Final Comp Values'!$BO:$BO,MATCH(FY2019_ALL_Targets!$A265,'Final Comp Values'!$B:$B,0)),IF($BZ265="Min Data",0,0)),0)</f>
        <v>0.7</v>
      </c>
      <c r="DS265" s="14">
        <f>IF('QIPP Scorecard'!$AA$1=4,IF(FY2019_ALL_Targets!$CA265="Yes",INDEX('Final Comp Values'!$BO:$BO,MATCH(FY2019_ALL_Targets!$A265,'Final Comp Values'!$B:$B,0)),IF($CA265="Min Data",0,0)),0)</f>
        <v>0.7</v>
      </c>
      <c r="DT265" s="14">
        <f>IF('QIPP Scorecard'!$AA$1=4,IF(FY2019_ALL_Targets!$CB265="Yes",INDEX('Final Comp Values'!$BO:$BO,MATCH(FY2019_ALL_Targets!$A265,'Final Comp Values'!$B:$B,0)),IF($CB265="Min Data",0,0)),0)</f>
        <v>0.7</v>
      </c>
      <c r="DU265" s="14">
        <v>0.37</v>
      </c>
      <c r="DV265" s="14">
        <v>0.42</v>
      </c>
      <c r="DW265" s="14">
        <v>0.52</v>
      </c>
      <c r="DX265" s="14">
        <v>0.51</v>
      </c>
      <c r="DY265" s="12">
        <f t="shared" si="21"/>
        <v>0</v>
      </c>
      <c r="DZ265" s="12">
        <f t="shared" si="22"/>
        <v>0</v>
      </c>
      <c r="EA265" s="12">
        <f t="shared" si="23"/>
        <v>0</v>
      </c>
      <c r="EB265" s="12">
        <f t="shared" si="24"/>
        <v>3</v>
      </c>
    </row>
    <row r="266" spans="1:132" x14ac:dyDescent="0.25">
      <c r="A266" s="297">
        <v>4383</v>
      </c>
      <c r="B266" s="347">
        <v>675498</v>
      </c>
      <c r="C266" s="297">
        <v>1026314</v>
      </c>
      <c r="D266" s="14">
        <v>1063509248</v>
      </c>
      <c r="E266" s="26" t="s">
        <v>923</v>
      </c>
      <c r="F266" s="26" t="str">
        <f>INDEX('Mar - Aug'!X:X,MATCH(A266,'Mar - Aug'!B:B,0))</f>
        <v>Lubbock</v>
      </c>
      <c r="G266" s="26" t="s">
        <v>3116</v>
      </c>
      <c r="H266" s="26"/>
      <c r="I266" s="26" t="str">
        <f t="shared" si="20"/>
        <v/>
      </c>
      <c r="J266" s="299" t="s">
        <v>477</v>
      </c>
      <c r="K266" s="299" t="s">
        <v>1011</v>
      </c>
      <c r="L266" s="299" t="s">
        <v>478</v>
      </c>
      <c r="M266" s="13">
        <v>6.6666680000000006E-2</v>
      </c>
      <c r="N266" s="13">
        <v>2.8248570000000001E-2</v>
      </c>
      <c r="O266" s="13">
        <v>0</v>
      </c>
      <c r="P266" s="13">
        <v>0.12203387</v>
      </c>
      <c r="Q266" s="13">
        <v>3.3690650000000003E-2</v>
      </c>
      <c r="R266" s="13">
        <v>5.5747400000000003E-2</v>
      </c>
      <c r="S266" s="13">
        <v>3.7344499999999998E-3</v>
      </c>
      <c r="T266" s="13">
        <v>0.15247816</v>
      </c>
      <c r="U266" s="13">
        <v>6.5533346440000001E-2</v>
      </c>
      <c r="V266" s="13">
        <v>5.5747400000000003E-2</v>
      </c>
      <c r="W266" s="13">
        <v>3.7344499999999998E-3</v>
      </c>
      <c r="X266" s="13">
        <v>0.15247816</v>
      </c>
      <c r="Y266" s="13">
        <v>6.3333345999999999E-2</v>
      </c>
      <c r="Z266" s="13">
        <v>5.5747400000000003E-2</v>
      </c>
      <c r="AA266" s="13">
        <v>3.7344499999999998E-3</v>
      </c>
      <c r="AB266" s="13">
        <v>0.15247816</v>
      </c>
      <c r="AC266" s="13">
        <v>6.4400012879999996E-2</v>
      </c>
      <c r="AD266" s="13">
        <v>5.5747400000000003E-2</v>
      </c>
      <c r="AE266" s="13">
        <v>3.7344499999999998E-3</v>
      </c>
      <c r="AF266" s="13">
        <v>0.15247816</v>
      </c>
      <c r="AG266" s="13">
        <v>6.0000011999999998E-2</v>
      </c>
      <c r="AH266" s="13">
        <v>5.5747400000000003E-2</v>
      </c>
      <c r="AI266" s="13">
        <v>3.7344499999999998E-3</v>
      </c>
      <c r="AJ266" s="13">
        <v>0.15247816</v>
      </c>
      <c r="AK266" s="13">
        <v>6.3266679320000005E-2</v>
      </c>
      <c r="AL266" s="13">
        <v>5.5747400000000003E-2</v>
      </c>
      <c r="AM266" s="13">
        <v>3.7344499999999998E-3</v>
      </c>
      <c r="AN266" s="13">
        <v>0.15247816</v>
      </c>
      <c r="AO266" s="13">
        <v>5.6666677999999998E-2</v>
      </c>
      <c r="AP266" s="13">
        <v>5.5747400000000003E-2</v>
      </c>
      <c r="AQ266" s="13">
        <v>3.7344499999999998E-3</v>
      </c>
      <c r="AR266" s="13">
        <v>0.15247816</v>
      </c>
      <c r="AS266" s="13">
        <v>6.2000012399999999E-2</v>
      </c>
      <c r="AT266" s="13">
        <v>5.5747400000000003E-2</v>
      </c>
      <c r="AU266" s="13">
        <v>3.7344499999999998E-3</v>
      </c>
      <c r="AV266" s="13">
        <v>0.15247816</v>
      </c>
      <c r="AW266" s="13">
        <v>5.3333343999999998E-2</v>
      </c>
      <c r="AX266" s="13">
        <v>5.5747400000000003E-2</v>
      </c>
      <c r="AY266" s="13">
        <v>3.7344499999999998E-3</v>
      </c>
      <c r="AZ266" s="13">
        <v>0.15247816</v>
      </c>
      <c r="BA266" s="86">
        <v>3.7499999999999999E-2</v>
      </c>
      <c r="BB266" s="86">
        <v>0</v>
      </c>
      <c r="BC266" s="13">
        <v>0</v>
      </c>
      <c r="BD266" s="13">
        <v>0.113924050632911</v>
      </c>
      <c r="BE266" s="14">
        <v>4.81927710843374E-2</v>
      </c>
      <c r="BF266" s="14">
        <v>0</v>
      </c>
      <c r="BG266" s="14">
        <v>0</v>
      </c>
      <c r="BH266" s="14">
        <v>0.12195121951219499</v>
      </c>
      <c r="BI266" s="14">
        <v>4.5454545454545497E-2</v>
      </c>
      <c r="BJ266" s="14">
        <v>1.6949152542372899E-2</v>
      </c>
      <c r="BK266" s="14">
        <v>0</v>
      </c>
      <c r="BL266" s="430">
        <v>0.14942528735632199</v>
      </c>
      <c r="BM266" s="14">
        <v>5.5555555555555601E-2</v>
      </c>
      <c r="BN266" s="14">
        <v>4.6875E-2</v>
      </c>
      <c r="BO266" s="14">
        <v>0</v>
      </c>
      <c r="BP266" s="14">
        <v>0.202247191011236</v>
      </c>
      <c r="BQ266" s="86">
        <v>5.5555555555555601E-2</v>
      </c>
      <c r="BR266" s="86">
        <v>4.6875E-2</v>
      </c>
      <c r="BS266" s="86">
        <v>0</v>
      </c>
      <c r="BT266" s="86">
        <v>0.202247191011236</v>
      </c>
      <c r="BU266" s="14" t="s">
        <v>35</v>
      </c>
      <c r="BV266" s="14" t="s">
        <v>35</v>
      </c>
      <c r="BW266" s="14" t="s">
        <v>35</v>
      </c>
      <c r="BX266" s="14" t="s">
        <v>36</v>
      </c>
      <c r="BY266" s="14" t="s">
        <v>36</v>
      </c>
      <c r="BZ266" s="14" t="s">
        <v>35</v>
      </c>
      <c r="CA266" s="14" t="s">
        <v>35</v>
      </c>
      <c r="CB266" s="14" t="s">
        <v>36</v>
      </c>
      <c r="CC266" s="14">
        <v>20.93</v>
      </c>
      <c r="CD266" s="14">
        <v>20.93</v>
      </c>
      <c r="CE266" s="14">
        <v>20.93</v>
      </c>
      <c r="CF266" s="14">
        <v>20.93</v>
      </c>
      <c r="CG266" s="14">
        <v>20.93</v>
      </c>
      <c r="CH266" s="14">
        <v>20.93</v>
      </c>
      <c r="CI266" s="14">
        <v>21.23</v>
      </c>
      <c r="CJ266" s="14">
        <f>INDEX('Monthy Targets'!AC:AC,(MATCH(FY2019_ALL_Targets!$B:$B,'Monthy Targets'!$B:$B,0)))</f>
        <v>21.16</v>
      </c>
      <c r="CK266" s="14">
        <f>INDEX('Monthy Targets'!AD:AD,(MATCH(FY2019_ALL_Targets!$B:$B,'Monthy Targets'!$B:$B,0)))</f>
        <v>21.16</v>
      </c>
      <c r="CL266" s="14">
        <f>INDEX('Monthy Targets'!AE:AE,(MATCH(FY2019_ALL_Targets!$B:$B,'Monthy Targets'!$B:$B,0)))</f>
        <v>21.16</v>
      </c>
      <c r="CM266" s="14">
        <f>INDEX('Monthy Targets'!AF:AF,(MATCH(FY2019_ALL_Targets!$B:$B,'Monthy Targets'!$B:$B,0)))</f>
        <v>21.16</v>
      </c>
      <c r="CN266" s="14">
        <f>INDEX('Monthy Targets'!AG:AG,(MATCH(FY2019_ALL_Targets!$B:$B,'Monthy Targets'!$B:$B,0)))</f>
        <v>21.16</v>
      </c>
      <c r="CO266" s="14">
        <v>1.42</v>
      </c>
      <c r="CP266" s="14">
        <v>1.42</v>
      </c>
      <c r="CQ266" s="14">
        <v>1.42</v>
      </c>
      <c r="CR266" s="14">
        <v>1.42</v>
      </c>
      <c r="CS266" s="14">
        <v>1.42</v>
      </c>
      <c r="CT266" s="14">
        <v>1.42</v>
      </c>
      <c r="CU266" s="14">
        <v>1.42</v>
      </c>
      <c r="CV266" s="14">
        <v>1.42</v>
      </c>
      <c r="CW266" s="14">
        <v>1.44</v>
      </c>
      <c r="CX266" s="14">
        <v>1.44</v>
      </c>
      <c r="CY266" s="14">
        <v>1.44</v>
      </c>
      <c r="CZ266" s="14">
        <v>1.44</v>
      </c>
      <c r="DA266" s="14">
        <f>IF('QIPP Scorecard'!$AA$1=4,IF(FY2019_ALL_Targets!$BU266="Yes",INDEX('Final Comp Values'!$BN:$BN,MATCH(FY2019_ALL_Targets!$A266,'Final Comp Values'!$B:$B,0)),IF($BU266="Min Data",0,0)),0)</f>
        <v>1.44</v>
      </c>
      <c r="DB266" s="14">
        <f>IF('QIPP Scorecard'!$AA$1=4,IF(FY2019_ALL_Targets!$BV266="Yes",INDEX('Final Comp Values'!$BN:$BN,MATCH(FY2019_ALL_Targets!$A266,'Final Comp Values'!$B:$B,0)),IF($BV266="Min Data",0,0)),0)</f>
        <v>1.44</v>
      </c>
      <c r="DC266" s="14">
        <f>IF('QIPP Scorecard'!$AA$1=4,IF(FY2019_ALL_Targets!$BW266="Yes",INDEX('Final Comp Values'!$BN:$BN,MATCH(FY2019_ALL_Targets!$A266,'Final Comp Values'!$B:$B,0)),IF(CI266="Min Data",0,0)),0)</f>
        <v>1.44</v>
      </c>
      <c r="DD266" s="14">
        <f>IF('QIPP Scorecard'!$AA$1=4,IF(FY2019_ALL_Targets!$BX266="Yes",INDEX('Final Comp Values'!$BN:$BN,MATCH(FY2019_ALL_Targets!$A266,'Final Comp Values'!$B:$B,0)),IF($BX266="Min Data",0,0)),0)</f>
        <v>0</v>
      </c>
      <c r="DE266" s="14">
        <v>2.63</v>
      </c>
      <c r="DF266" s="14">
        <v>2.63</v>
      </c>
      <c r="DG266" s="14">
        <v>2.63</v>
      </c>
      <c r="DH266" s="14">
        <v>2.63</v>
      </c>
      <c r="DI266" s="14">
        <v>2.63</v>
      </c>
      <c r="DJ266" s="14">
        <v>2.63</v>
      </c>
      <c r="DK266" s="14">
        <v>2.63</v>
      </c>
      <c r="DL266" s="14">
        <v>2.63</v>
      </c>
      <c r="DM266" s="14">
        <v>2.67</v>
      </c>
      <c r="DN266" s="14">
        <v>2.67</v>
      </c>
      <c r="DO266" s="14">
        <v>2.67</v>
      </c>
      <c r="DP266" s="14">
        <v>2.67</v>
      </c>
      <c r="DQ266" s="14">
        <f>IF('QIPP Scorecard'!$AA$1=4,IF(FY2019_ALL_Targets!$BY266="Yes",INDEX('Final Comp Values'!$BK:$BK,MATCH(FY2019_ALL_Targets!$A266,'Final Comp Values'!$B:$B,0)),IF($BY266="Min Data",0,0)),0)</f>
        <v>0</v>
      </c>
      <c r="DR266" s="14">
        <f>IF('QIPP Scorecard'!$AA$1=4,IF(FY2019_ALL_Targets!$BZ266="Yes",INDEX('Final Comp Values'!$BO:$BO,MATCH(FY2019_ALL_Targets!$A266,'Final Comp Values'!$B:$B,0)),IF($BZ266="Min Data",0,0)),0)</f>
        <v>2.67</v>
      </c>
      <c r="DS266" s="14">
        <f>IF('QIPP Scorecard'!$AA$1=4,IF(FY2019_ALL_Targets!$CA266="Yes",INDEX('Final Comp Values'!$BO:$BO,MATCH(FY2019_ALL_Targets!$A266,'Final Comp Values'!$B:$B,0)),IF($CA266="Min Data",0,0)),0)</f>
        <v>2.67</v>
      </c>
      <c r="DT266" s="14">
        <f>IF('QIPP Scorecard'!$AA$1=4,IF(FY2019_ALL_Targets!$CB266="Yes",INDEX('Final Comp Values'!$BO:$BO,MATCH(FY2019_ALL_Targets!$A266,'Final Comp Values'!$B:$B,0)),IF($CB266="Min Data",0,0)),0)</f>
        <v>0</v>
      </c>
      <c r="DU266" s="14">
        <v>3.72</v>
      </c>
      <c r="DV266" s="14">
        <v>4.2</v>
      </c>
      <c r="DW266" s="14">
        <v>4.38</v>
      </c>
      <c r="DX266" s="14">
        <v>3.51</v>
      </c>
      <c r="DY266" s="12">
        <f t="shared" si="21"/>
        <v>1</v>
      </c>
      <c r="DZ266" s="12">
        <f t="shared" si="22"/>
        <v>2</v>
      </c>
      <c r="EA266" s="12">
        <f t="shared" si="23"/>
        <v>0</v>
      </c>
      <c r="EB266" s="12">
        <f t="shared" si="24"/>
        <v>0</v>
      </c>
    </row>
    <row r="267" spans="1:132" x14ac:dyDescent="0.25">
      <c r="A267" s="297">
        <v>4502</v>
      </c>
      <c r="B267" s="347">
        <v>675502</v>
      </c>
      <c r="C267" s="297">
        <v>1026686</v>
      </c>
      <c r="D267" s="14">
        <v>1811018286</v>
      </c>
      <c r="E267" s="26" t="s">
        <v>920</v>
      </c>
      <c r="F267" s="26" t="str">
        <f>INDEX('Mar - Aug'!X:X,MATCH(A267,'Mar - Aug'!B:B,0))</f>
        <v>Bexar</v>
      </c>
      <c r="G267" s="26" t="s">
        <v>3032</v>
      </c>
      <c r="H267" s="26"/>
      <c r="I267" s="26" t="str">
        <f t="shared" si="20"/>
        <v/>
      </c>
      <c r="J267" s="299" t="s">
        <v>2375</v>
      </c>
      <c r="K267" s="299" t="s">
        <v>963</v>
      </c>
      <c r="L267" s="299" t="s">
        <v>2376</v>
      </c>
      <c r="M267" s="13">
        <v>2.0270259999999998E-2</v>
      </c>
      <c r="N267" s="13">
        <v>4.0404040000000002E-2</v>
      </c>
      <c r="O267" s="13">
        <v>0</v>
      </c>
      <c r="P267" s="13">
        <v>0.28571431000000003</v>
      </c>
      <c r="Q267" s="13">
        <v>3.3690650000000003E-2</v>
      </c>
      <c r="R267" s="13">
        <v>5.5747400000000003E-2</v>
      </c>
      <c r="S267" s="13">
        <v>3.7344499999999998E-3</v>
      </c>
      <c r="T267" s="13">
        <v>0.15247816</v>
      </c>
      <c r="U267" s="13">
        <v>3.3690650000000003E-2</v>
      </c>
      <c r="V267" s="13">
        <v>5.5747400000000003E-2</v>
      </c>
      <c r="W267" s="13">
        <v>3.7344499999999998E-3</v>
      </c>
      <c r="X267" s="13">
        <v>0.28085716673</v>
      </c>
      <c r="Y267" s="13">
        <v>3.3690650000000003E-2</v>
      </c>
      <c r="Z267" s="13">
        <v>5.5747400000000003E-2</v>
      </c>
      <c r="AA267" s="13">
        <v>3.7344499999999998E-3</v>
      </c>
      <c r="AB267" s="13">
        <v>0.27142859450000001</v>
      </c>
      <c r="AC267" s="13">
        <v>3.3690650000000003E-2</v>
      </c>
      <c r="AD267" s="13">
        <v>5.5747400000000003E-2</v>
      </c>
      <c r="AE267" s="13">
        <v>3.7344499999999998E-3</v>
      </c>
      <c r="AF267" s="13">
        <v>0.27600002346000002</v>
      </c>
      <c r="AG267" s="13">
        <v>3.3690650000000003E-2</v>
      </c>
      <c r="AH267" s="13">
        <v>5.5747400000000003E-2</v>
      </c>
      <c r="AI267" s="13">
        <v>3.7344499999999998E-3</v>
      </c>
      <c r="AJ267" s="13">
        <v>0.25714287899999999</v>
      </c>
      <c r="AK267" s="13">
        <v>3.3690650000000003E-2</v>
      </c>
      <c r="AL267" s="13">
        <v>5.5747400000000003E-2</v>
      </c>
      <c r="AM267" s="13">
        <v>3.7344499999999998E-3</v>
      </c>
      <c r="AN267" s="13">
        <v>0.27114288018999999</v>
      </c>
      <c r="AO267" s="13">
        <v>3.3690650000000003E-2</v>
      </c>
      <c r="AP267" s="13">
        <v>5.5747400000000003E-2</v>
      </c>
      <c r="AQ267" s="13">
        <v>3.7344499999999998E-3</v>
      </c>
      <c r="AR267" s="13">
        <v>0.2428571635</v>
      </c>
      <c r="AS267" s="13">
        <v>3.3690650000000003E-2</v>
      </c>
      <c r="AT267" s="13">
        <v>5.5747400000000003E-2</v>
      </c>
      <c r="AU267" s="13">
        <v>3.7344499999999998E-3</v>
      </c>
      <c r="AV267" s="13">
        <v>0.26571430829999998</v>
      </c>
      <c r="AW267" s="13">
        <v>3.3690650000000003E-2</v>
      </c>
      <c r="AX267" s="13">
        <v>5.5747400000000003E-2</v>
      </c>
      <c r="AY267" s="13">
        <v>3.7344499999999998E-3</v>
      </c>
      <c r="AZ267" s="13">
        <v>0.22857144800000001</v>
      </c>
      <c r="BA267" s="86">
        <v>5.2631578947368397E-2</v>
      </c>
      <c r="BB267" s="86">
        <v>5.5555555555555601E-2</v>
      </c>
      <c r="BC267" s="13">
        <v>0</v>
      </c>
      <c r="BD267" s="13">
        <v>0.16129032258064499</v>
      </c>
      <c r="BE267" s="14">
        <v>0.05</v>
      </c>
      <c r="BF267" s="14">
        <v>0</v>
      </c>
      <c r="BG267" s="14">
        <v>0</v>
      </c>
      <c r="BH267" s="14">
        <v>0.20588235294117599</v>
      </c>
      <c r="BI267" s="14">
        <v>7.8947368421052599E-2</v>
      </c>
      <c r="BJ267" s="14">
        <v>0</v>
      </c>
      <c r="BK267" s="14">
        <v>0</v>
      </c>
      <c r="BL267" s="430">
        <v>0.12903225806451599</v>
      </c>
      <c r="BM267" s="14">
        <v>0.05</v>
      </c>
      <c r="BN267" s="14">
        <v>2.6315789473684199E-2</v>
      </c>
      <c r="BO267" s="14">
        <v>0</v>
      </c>
      <c r="BP267" s="14">
        <v>0.21212121212121199</v>
      </c>
      <c r="BQ267" s="86">
        <v>0.05</v>
      </c>
      <c r="BR267" s="86">
        <v>2.6315789473684199E-2</v>
      </c>
      <c r="BS267" s="86">
        <v>0</v>
      </c>
      <c r="BT267" s="86">
        <v>0.21212121212121199</v>
      </c>
      <c r="BU267" s="14" t="s">
        <v>36</v>
      </c>
      <c r="BV267" s="14" t="s">
        <v>35</v>
      </c>
      <c r="BW267" s="14" t="s">
        <v>35</v>
      </c>
      <c r="BX267" s="14" t="s">
        <v>35</v>
      </c>
      <c r="BY267" s="14" t="s">
        <v>36</v>
      </c>
      <c r="BZ267" s="14" t="s">
        <v>35</v>
      </c>
      <c r="CA267" s="14" t="s">
        <v>35</v>
      </c>
      <c r="CB267" s="14" t="s">
        <v>35</v>
      </c>
      <c r="CC267" s="14">
        <v>4.75</v>
      </c>
      <c r="CD267" s="14">
        <v>4.75</v>
      </c>
      <c r="CE267" s="14">
        <v>4.75</v>
      </c>
      <c r="CF267" s="14">
        <v>4.75</v>
      </c>
      <c r="CG267" s="14">
        <v>4.75</v>
      </c>
      <c r="CH267" s="14">
        <v>4.75</v>
      </c>
      <c r="CI267" s="14">
        <v>4.68</v>
      </c>
      <c r="CJ267" s="14">
        <f>INDEX('Monthy Targets'!AC:AC,(MATCH(FY2019_ALL_Targets!$B:$B,'Monthy Targets'!$B:$B,0)))</f>
        <v>4.66</v>
      </c>
      <c r="CK267" s="14">
        <f>INDEX('Monthy Targets'!AD:AD,(MATCH(FY2019_ALL_Targets!$B:$B,'Monthy Targets'!$B:$B,0)))</f>
        <v>4.66</v>
      </c>
      <c r="CL267" s="14">
        <f>INDEX('Monthy Targets'!AE:AE,(MATCH(FY2019_ALL_Targets!$B:$B,'Monthy Targets'!$B:$B,0)))</f>
        <v>4.66</v>
      </c>
      <c r="CM267" s="14">
        <f>INDEX('Monthy Targets'!AF:AF,(MATCH(FY2019_ALL_Targets!$B:$B,'Monthy Targets'!$B:$B,0)))</f>
        <v>4.66</v>
      </c>
      <c r="CN267" s="14">
        <f>INDEX('Monthy Targets'!AG:AG,(MATCH(FY2019_ALL_Targets!$B:$B,'Monthy Targets'!$B:$B,0)))</f>
        <v>4.66</v>
      </c>
      <c r="CO267" s="14">
        <v>0</v>
      </c>
      <c r="CP267" s="14">
        <v>0.32</v>
      </c>
      <c r="CQ267" s="14">
        <v>0.32</v>
      </c>
      <c r="CR267" s="14">
        <v>0.32</v>
      </c>
      <c r="CS267" s="14">
        <v>0</v>
      </c>
      <c r="CT267" s="14">
        <v>0.32</v>
      </c>
      <c r="CU267" s="14">
        <v>0.32</v>
      </c>
      <c r="CV267" s="14">
        <v>0.32</v>
      </c>
      <c r="CW267" s="14">
        <v>0</v>
      </c>
      <c r="CX267" s="14">
        <v>0.32</v>
      </c>
      <c r="CY267" s="14">
        <v>0.32</v>
      </c>
      <c r="CZ267" s="14">
        <v>0.32</v>
      </c>
      <c r="DA267" s="14">
        <f>IF('QIPP Scorecard'!$AA$1=4,IF(FY2019_ALL_Targets!$BU267="Yes",INDEX('Final Comp Values'!$BN:$BN,MATCH(FY2019_ALL_Targets!$A267,'Final Comp Values'!$B:$B,0)),IF($BU267="Min Data",0,0)),0)</f>
        <v>0</v>
      </c>
      <c r="DB267" s="14">
        <f>IF('QIPP Scorecard'!$AA$1=4,IF(FY2019_ALL_Targets!$BV267="Yes",INDEX('Final Comp Values'!$BN:$BN,MATCH(FY2019_ALL_Targets!$A267,'Final Comp Values'!$B:$B,0)),IF($BV267="Min Data",0,0)),0)</f>
        <v>0.32</v>
      </c>
      <c r="DC267" s="14">
        <f>IF('QIPP Scorecard'!$AA$1=4,IF(FY2019_ALL_Targets!$BW267="Yes",INDEX('Final Comp Values'!$BN:$BN,MATCH(FY2019_ALL_Targets!$A267,'Final Comp Values'!$B:$B,0)),IF(CI267="Min Data",0,0)),0)</f>
        <v>0.32</v>
      </c>
      <c r="DD267" s="14">
        <f>IF('QIPP Scorecard'!$AA$1=4,IF(FY2019_ALL_Targets!$BX267="Yes",INDEX('Final Comp Values'!$BN:$BN,MATCH(FY2019_ALL_Targets!$A267,'Final Comp Values'!$B:$B,0)),IF($BX267="Min Data",0,0)),0)</f>
        <v>0.32</v>
      </c>
      <c r="DE267" s="14">
        <v>0</v>
      </c>
      <c r="DF267" s="14">
        <v>0.6</v>
      </c>
      <c r="DG267" s="14">
        <v>0.6</v>
      </c>
      <c r="DH267" s="14">
        <v>0.6</v>
      </c>
      <c r="DI267" s="14">
        <v>0</v>
      </c>
      <c r="DJ267" s="14">
        <v>0.6</v>
      </c>
      <c r="DK267" s="14">
        <v>0.6</v>
      </c>
      <c r="DL267" s="14">
        <v>0.6</v>
      </c>
      <c r="DM267" s="14">
        <v>0</v>
      </c>
      <c r="DN267" s="14">
        <v>0.59</v>
      </c>
      <c r="DO267" s="14">
        <v>0.59</v>
      </c>
      <c r="DP267" s="14">
        <v>0.59</v>
      </c>
      <c r="DQ267" s="14">
        <f>IF('QIPP Scorecard'!$AA$1=4,IF(FY2019_ALL_Targets!$BY267="Yes",INDEX('Final Comp Values'!$BK:$BK,MATCH(FY2019_ALL_Targets!$A267,'Final Comp Values'!$B:$B,0)),IF($BY267="Min Data",0,0)),0)</f>
        <v>0</v>
      </c>
      <c r="DR267" s="14">
        <f>IF('QIPP Scorecard'!$AA$1=4,IF(FY2019_ALL_Targets!$BZ267="Yes",INDEX('Final Comp Values'!$BO:$BO,MATCH(FY2019_ALL_Targets!$A267,'Final Comp Values'!$B:$B,0)),IF($BZ267="Min Data",0,0)),0)</f>
        <v>0.59</v>
      </c>
      <c r="DS267" s="14">
        <f>IF('QIPP Scorecard'!$AA$1=4,IF(FY2019_ALL_Targets!$CA267="Yes",INDEX('Final Comp Values'!$BO:$BO,MATCH(FY2019_ALL_Targets!$A267,'Final Comp Values'!$B:$B,0)),IF($CA267="Min Data",0,0)),0)</f>
        <v>0.59</v>
      </c>
      <c r="DT267" s="14">
        <f>IF('QIPP Scorecard'!$AA$1=4,IF(FY2019_ALL_Targets!$CB267="Yes",INDEX('Final Comp Values'!$BO:$BO,MATCH(FY2019_ALL_Targets!$A267,'Final Comp Values'!$B:$B,0)),IF($CB267="Min Data",0,0)),0)</f>
        <v>0.59</v>
      </c>
      <c r="DU267" s="14">
        <v>0.75</v>
      </c>
      <c r="DV267" s="14">
        <v>0.85</v>
      </c>
      <c r="DW267" s="14">
        <v>0.89</v>
      </c>
      <c r="DX267" s="14">
        <v>0.87</v>
      </c>
      <c r="DY267" s="12">
        <f t="shared" si="21"/>
        <v>1</v>
      </c>
      <c r="DZ267" s="12">
        <f t="shared" si="22"/>
        <v>1</v>
      </c>
      <c r="EA267" s="12">
        <f t="shared" si="23"/>
        <v>0</v>
      </c>
      <c r="EB267" s="12">
        <f t="shared" si="24"/>
        <v>0</v>
      </c>
    </row>
    <row r="268" spans="1:132" x14ac:dyDescent="0.25">
      <c r="A268" s="297">
        <v>4344</v>
      </c>
      <c r="B268" s="347">
        <v>675503</v>
      </c>
      <c r="C268" s="297">
        <v>1026747</v>
      </c>
      <c r="D268" s="14">
        <v>1790175925</v>
      </c>
      <c r="E268" s="26" t="s">
        <v>939</v>
      </c>
      <c r="F268" s="26" t="str">
        <f>INDEX('Mar - Aug'!X:X,MATCH(A268,'Mar - Aug'!B:B,0))</f>
        <v>MRSA Northeast</v>
      </c>
      <c r="G268" s="26" t="s">
        <v>3100</v>
      </c>
      <c r="H268" s="26"/>
      <c r="I268" s="26" t="str">
        <f t="shared" si="20"/>
        <v/>
      </c>
      <c r="J268" s="299" t="s">
        <v>466</v>
      </c>
      <c r="K268" s="299" t="s">
        <v>948</v>
      </c>
      <c r="L268" s="299" t="s">
        <v>2736</v>
      </c>
      <c r="M268" s="13">
        <v>8.1355940000000002E-2</v>
      </c>
      <c r="N268" s="13">
        <v>3.9800990000000001E-2</v>
      </c>
      <c r="O268" s="13">
        <v>0</v>
      </c>
      <c r="P268" s="13">
        <v>0.10320282</v>
      </c>
      <c r="Q268" s="13">
        <v>3.3690650000000003E-2</v>
      </c>
      <c r="R268" s="13">
        <v>5.5747400000000003E-2</v>
      </c>
      <c r="S268" s="13">
        <v>3.7344499999999998E-3</v>
      </c>
      <c r="T268" s="13">
        <v>0.15247816</v>
      </c>
      <c r="U268" s="13">
        <v>7.9972889019999993E-2</v>
      </c>
      <c r="V268" s="13">
        <v>5.5747400000000003E-2</v>
      </c>
      <c r="W268" s="13">
        <v>3.7344499999999998E-3</v>
      </c>
      <c r="X268" s="13">
        <v>0.15247816</v>
      </c>
      <c r="Y268" s="13">
        <v>7.7288143000000004E-2</v>
      </c>
      <c r="Z268" s="13">
        <v>5.5747400000000003E-2</v>
      </c>
      <c r="AA268" s="13">
        <v>3.7344499999999998E-3</v>
      </c>
      <c r="AB268" s="13">
        <v>0.15247816</v>
      </c>
      <c r="AC268" s="13">
        <v>7.8589838039999999E-2</v>
      </c>
      <c r="AD268" s="13">
        <v>5.5747400000000003E-2</v>
      </c>
      <c r="AE268" s="13">
        <v>3.7344499999999998E-3</v>
      </c>
      <c r="AF268" s="13">
        <v>0.15247816</v>
      </c>
      <c r="AG268" s="13">
        <v>7.3220346000000006E-2</v>
      </c>
      <c r="AH268" s="13">
        <v>5.5747400000000003E-2</v>
      </c>
      <c r="AI268" s="13">
        <v>3.7344499999999998E-3</v>
      </c>
      <c r="AJ268" s="13">
        <v>0.15247816</v>
      </c>
      <c r="AK268" s="13">
        <v>7.7206787060000004E-2</v>
      </c>
      <c r="AL268" s="13">
        <v>5.5747400000000003E-2</v>
      </c>
      <c r="AM268" s="13">
        <v>3.7344499999999998E-3</v>
      </c>
      <c r="AN268" s="13">
        <v>0.15247816</v>
      </c>
      <c r="AO268" s="13">
        <v>6.9152548999999994E-2</v>
      </c>
      <c r="AP268" s="13">
        <v>5.5747400000000003E-2</v>
      </c>
      <c r="AQ268" s="13">
        <v>3.7344499999999998E-3</v>
      </c>
      <c r="AR268" s="13">
        <v>0.15247816</v>
      </c>
      <c r="AS268" s="13">
        <v>7.5661024199999996E-2</v>
      </c>
      <c r="AT268" s="13">
        <v>5.5747400000000003E-2</v>
      </c>
      <c r="AU268" s="13">
        <v>3.7344499999999998E-3</v>
      </c>
      <c r="AV268" s="13">
        <v>0.15247816</v>
      </c>
      <c r="AW268" s="13">
        <v>6.5084751999999996E-2</v>
      </c>
      <c r="AX268" s="13">
        <v>5.5747400000000003E-2</v>
      </c>
      <c r="AY268" s="13">
        <v>3.7344499999999998E-3</v>
      </c>
      <c r="AZ268" s="13">
        <v>0.15247816</v>
      </c>
      <c r="BA268" s="86">
        <v>4.1095890410958902E-2</v>
      </c>
      <c r="BB268" s="86">
        <v>0</v>
      </c>
      <c r="BC268" s="13">
        <v>0</v>
      </c>
      <c r="BD268" s="13">
        <v>4.3478260869565202E-2</v>
      </c>
      <c r="BE268" s="14">
        <v>6.5789473684210495E-2</v>
      </c>
      <c r="BF268" s="14">
        <v>3.7037037037037E-2</v>
      </c>
      <c r="BG268" s="14">
        <v>0</v>
      </c>
      <c r="BH268" s="14">
        <v>4.2253521126760597E-2</v>
      </c>
      <c r="BI268" s="14">
        <v>7.7922077922077906E-2</v>
      </c>
      <c r="BJ268" s="14">
        <v>0</v>
      </c>
      <c r="BK268" s="14">
        <v>0</v>
      </c>
      <c r="BL268" s="430">
        <v>1.4084507042253501E-2</v>
      </c>
      <c r="BM268" s="14">
        <v>5.0632911392405097E-2</v>
      </c>
      <c r="BN268" s="14">
        <v>5.3571428571428603E-2</v>
      </c>
      <c r="BO268" s="14">
        <v>0</v>
      </c>
      <c r="BP268" s="14">
        <v>2.7397260273972601E-2</v>
      </c>
      <c r="BQ268" s="86">
        <v>5.0632911392405097E-2</v>
      </c>
      <c r="BR268" s="86">
        <v>5.3571428571428603E-2</v>
      </c>
      <c r="BS268" s="86">
        <v>0</v>
      </c>
      <c r="BT268" s="86">
        <v>2.7397260273972601E-2</v>
      </c>
      <c r="BU268" s="14" t="s">
        <v>35</v>
      </c>
      <c r="BV268" s="14" t="s">
        <v>35</v>
      </c>
      <c r="BW268" s="14" t="s">
        <v>35</v>
      </c>
      <c r="BX268" s="14" t="s">
        <v>35</v>
      </c>
      <c r="BY268" s="14" t="s">
        <v>35</v>
      </c>
      <c r="BZ268" s="14" t="s">
        <v>35</v>
      </c>
      <c r="CA268" s="14" t="s">
        <v>35</v>
      </c>
      <c r="CB268" s="14" t="s">
        <v>35</v>
      </c>
      <c r="CC268" s="14">
        <v>6.31</v>
      </c>
      <c r="CD268" s="14">
        <v>6.31</v>
      </c>
      <c r="CE268" s="14">
        <v>6.31</v>
      </c>
      <c r="CF268" s="14">
        <v>6.31</v>
      </c>
      <c r="CG268" s="14">
        <v>6.31</v>
      </c>
      <c r="CH268" s="14">
        <v>6.31</v>
      </c>
      <c r="CI268" s="14">
        <v>6.53</v>
      </c>
      <c r="CJ268" s="14">
        <f>INDEX('Monthy Targets'!AC:AC,(MATCH(FY2019_ALL_Targets!$B:$B,'Monthy Targets'!$B:$B,0)))</f>
        <v>6.51</v>
      </c>
      <c r="CK268" s="14">
        <f>INDEX('Monthy Targets'!AD:AD,(MATCH(FY2019_ALL_Targets!$B:$B,'Monthy Targets'!$B:$B,0)))</f>
        <v>6.51</v>
      </c>
      <c r="CL268" s="14">
        <f>INDEX('Monthy Targets'!AE:AE,(MATCH(FY2019_ALL_Targets!$B:$B,'Monthy Targets'!$B:$B,0)))</f>
        <v>6.51</v>
      </c>
      <c r="CM268" s="14">
        <f>INDEX('Monthy Targets'!AF:AF,(MATCH(FY2019_ALL_Targets!$B:$B,'Monthy Targets'!$B:$B,0)))</f>
        <v>6.51</v>
      </c>
      <c r="CN268" s="14">
        <f>INDEX('Monthy Targets'!AG:AG,(MATCH(FY2019_ALL_Targets!$B:$B,'Monthy Targets'!$B:$B,0)))</f>
        <v>6.51</v>
      </c>
      <c r="CO268" s="14">
        <v>0.43</v>
      </c>
      <c r="CP268" s="14">
        <v>0.43</v>
      </c>
      <c r="CQ268" s="14">
        <v>0.43</v>
      </c>
      <c r="CR268" s="14">
        <v>0.43</v>
      </c>
      <c r="CS268" s="14">
        <v>0.43</v>
      </c>
      <c r="CT268" s="14">
        <v>0.43</v>
      </c>
      <c r="CU268" s="14">
        <v>0.43</v>
      </c>
      <c r="CV268" s="14">
        <v>0.43</v>
      </c>
      <c r="CW268" s="14">
        <v>0</v>
      </c>
      <c r="CX268" s="14">
        <v>0.44</v>
      </c>
      <c r="CY268" s="14">
        <v>0.44</v>
      </c>
      <c r="CZ268" s="14">
        <v>0.44</v>
      </c>
      <c r="DA268" s="14">
        <f>IF('QIPP Scorecard'!$AA$1=4,IF(FY2019_ALL_Targets!$BU268="Yes",INDEX('Final Comp Values'!$BN:$BN,MATCH(FY2019_ALL_Targets!$A268,'Final Comp Values'!$B:$B,0)),IF($BU268="Min Data",0,0)),0)</f>
        <v>0.44</v>
      </c>
      <c r="DB268" s="14">
        <f>IF('QIPP Scorecard'!$AA$1=4,IF(FY2019_ALL_Targets!$BV268="Yes",INDEX('Final Comp Values'!$BN:$BN,MATCH(FY2019_ALL_Targets!$A268,'Final Comp Values'!$B:$B,0)),IF($BV268="Min Data",0,0)),0)</f>
        <v>0.44</v>
      </c>
      <c r="DC268" s="14">
        <f>IF('QIPP Scorecard'!$AA$1=4,IF(FY2019_ALL_Targets!$BW268="Yes",INDEX('Final Comp Values'!$BN:$BN,MATCH(FY2019_ALL_Targets!$A268,'Final Comp Values'!$B:$B,0)),IF(CI268="Min Data",0,0)),0)</f>
        <v>0.44</v>
      </c>
      <c r="DD268" s="14">
        <f>IF('QIPP Scorecard'!$AA$1=4,IF(FY2019_ALL_Targets!$BX268="Yes",INDEX('Final Comp Values'!$BN:$BN,MATCH(FY2019_ALL_Targets!$A268,'Final Comp Values'!$B:$B,0)),IF($BX268="Min Data",0,0)),0)</f>
        <v>0.44</v>
      </c>
      <c r="DE268" s="14">
        <v>0.79</v>
      </c>
      <c r="DF268" s="14">
        <v>0.79</v>
      </c>
      <c r="DG268" s="14">
        <v>0.79</v>
      </c>
      <c r="DH268" s="14">
        <v>0.79</v>
      </c>
      <c r="DI268" s="14">
        <v>0.79</v>
      </c>
      <c r="DJ268" s="14">
        <v>0.79</v>
      </c>
      <c r="DK268" s="14">
        <v>0.79</v>
      </c>
      <c r="DL268" s="14">
        <v>0.79</v>
      </c>
      <c r="DM268" s="14">
        <v>0</v>
      </c>
      <c r="DN268" s="14">
        <v>0.82</v>
      </c>
      <c r="DO268" s="14">
        <v>0.82</v>
      </c>
      <c r="DP268" s="14">
        <v>0.82</v>
      </c>
      <c r="DQ268" s="14">
        <f>IF('QIPP Scorecard'!$AA$1=4,IF(FY2019_ALL_Targets!$BY268="Yes",INDEX('Final Comp Values'!$BK:$BK,MATCH(FY2019_ALL_Targets!$A268,'Final Comp Values'!$B:$B,0)),IF($BY268="Min Data",0,0)),0)</f>
        <v>0.82</v>
      </c>
      <c r="DR268" s="14">
        <f>IF('QIPP Scorecard'!$AA$1=4,IF(FY2019_ALL_Targets!$BZ268="Yes",INDEX('Final Comp Values'!$BO:$BO,MATCH(FY2019_ALL_Targets!$A268,'Final Comp Values'!$B:$B,0)),IF($BZ268="Min Data",0,0)),0)</f>
        <v>0.82</v>
      </c>
      <c r="DS268" s="14">
        <f>IF('QIPP Scorecard'!$AA$1=4,IF(FY2019_ALL_Targets!$CA268="Yes",INDEX('Final Comp Values'!$BO:$BO,MATCH(FY2019_ALL_Targets!$A268,'Final Comp Values'!$B:$B,0)),IF($CA268="Min Data",0,0)),0)</f>
        <v>0.82</v>
      </c>
      <c r="DT268" s="14">
        <f>IF('QIPP Scorecard'!$AA$1=4,IF(FY2019_ALL_Targets!$CB268="Yes",INDEX('Final Comp Values'!$BO:$BO,MATCH(FY2019_ALL_Targets!$A268,'Final Comp Values'!$B:$B,0)),IF($CB268="Min Data",0,0)),0)</f>
        <v>0.82</v>
      </c>
      <c r="DU268" s="14">
        <v>1.1200000000000001</v>
      </c>
      <c r="DV268" s="14">
        <v>1.27</v>
      </c>
      <c r="DW268" s="14">
        <v>1.17</v>
      </c>
      <c r="DX268" s="14">
        <v>1.3</v>
      </c>
      <c r="DY268" s="12">
        <f t="shared" si="21"/>
        <v>0</v>
      </c>
      <c r="DZ268" s="12">
        <f t="shared" si="22"/>
        <v>0</v>
      </c>
      <c r="EA268" s="12">
        <f t="shared" si="23"/>
        <v>0</v>
      </c>
      <c r="EB268" s="12">
        <f t="shared" si="24"/>
        <v>0</v>
      </c>
    </row>
    <row r="269" spans="1:132" x14ac:dyDescent="0.25">
      <c r="A269" s="297">
        <v>127</v>
      </c>
      <c r="B269" s="347">
        <v>675506</v>
      </c>
      <c r="C269" s="297">
        <v>1026665</v>
      </c>
      <c r="D269" s="14">
        <v>1720100050</v>
      </c>
      <c r="E269" s="26" t="s">
        <v>913</v>
      </c>
      <c r="F269" s="26" t="str">
        <f>INDEX('Mar - Aug'!X:X,MATCH(A269,'Mar - Aug'!B:B,0))</f>
        <v>MRSA West</v>
      </c>
      <c r="G269" s="26" t="s">
        <v>3109</v>
      </c>
      <c r="H269" s="26"/>
      <c r="I269" s="26" t="str">
        <f t="shared" si="20"/>
        <v/>
      </c>
      <c r="J269" s="299" t="s">
        <v>148</v>
      </c>
      <c r="K269" s="299" t="s">
        <v>1016</v>
      </c>
      <c r="L269" s="299" t="s">
        <v>149</v>
      </c>
      <c r="M269" s="13">
        <v>5.6962029999999997E-2</v>
      </c>
      <c r="N269" s="13">
        <v>1.06383E-2</v>
      </c>
      <c r="O269" s="13">
        <v>0</v>
      </c>
      <c r="P269" s="13">
        <v>0.10416669000000001</v>
      </c>
      <c r="Q269" s="13">
        <v>3.3690650000000003E-2</v>
      </c>
      <c r="R269" s="13">
        <v>5.5747400000000003E-2</v>
      </c>
      <c r="S269" s="13">
        <v>3.7344499999999998E-3</v>
      </c>
      <c r="T269" s="13">
        <v>0.15247816</v>
      </c>
      <c r="U269" s="13">
        <v>5.5993675489999999E-2</v>
      </c>
      <c r="V269" s="13">
        <v>5.5747400000000003E-2</v>
      </c>
      <c r="W269" s="13">
        <v>3.7344499999999998E-3</v>
      </c>
      <c r="X269" s="13">
        <v>0.15247816</v>
      </c>
      <c r="Y269" s="13">
        <v>5.4113928499999998E-2</v>
      </c>
      <c r="Z269" s="13">
        <v>5.5747400000000003E-2</v>
      </c>
      <c r="AA269" s="13">
        <v>3.7344499999999998E-3</v>
      </c>
      <c r="AB269" s="13">
        <v>0.15247816</v>
      </c>
      <c r="AC269" s="13">
        <v>5.502532098E-2</v>
      </c>
      <c r="AD269" s="13">
        <v>5.5747400000000003E-2</v>
      </c>
      <c r="AE269" s="13">
        <v>3.7344499999999998E-3</v>
      </c>
      <c r="AF269" s="13">
        <v>0.15247816</v>
      </c>
      <c r="AG269" s="13">
        <v>5.1265827E-2</v>
      </c>
      <c r="AH269" s="13">
        <v>5.5747400000000003E-2</v>
      </c>
      <c r="AI269" s="13">
        <v>3.7344499999999998E-3</v>
      </c>
      <c r="AJ269" s="13">
        <v>0.15247816</v>
      </c>
      <c r="AK269" s="13">
        <v>5.4056966470000002E-2</v>
      </c>
      <c r="AL269" s="13">
        <v>5.5747400000000003E-2</v>
      </c>
      <c r="AM269" s="13">
        <v>3.7344499999999998E-3</v>
      </c>
      <c r="AN269" s="13">
        <v>0.15247816</v>
      </c>
      <c r="AO269" s="13">
        <v>4.8417725500000001E-2</v>
      </c>
      <c r="AP269" s="13">
        <v>5.5747400000000003E-2</v>
      </c>
      <c r="AQ269" s="13">
        <v>3.7344499999999998E-3</v>
      </c>
      <c r="AR269" s="13">
        <v>0.15247816</v>
      </c>
      <c r="AS269" s="13">
        <v>5.2974687899999998E-2</v>
      </c>
      <c r="AT269" s="13">
        <v>5.5747400000000003E-2</v>
      </c>
      <c r="AU269" s="13">
        <v>3.7344499999999998E-3</v>
      </c>
      <c r="AV269" s="13">
        <v>0.15247816</v>
      </c>
      <c r="AW269" s="13">
        <v>4.5569624000000003E-2</v>
      </c>
      <c r="AX269" s="13">
        <v>5.5747400000000003E-2</v>
      </c>
      <c r="AY269" s="13">
        <v>3.7344499999999998E-3</v>
      </c>
      <c r="AZ269" s="13">
        <v>0.15247816</v>
      </c>
      <c r="BA269" s="86">
        <v>2.5641025641025599E-2</v>
      </c>
      <c r="BB269" s="86">
        <v>0.08</v>
      </c>
      <c r="BC269" s="13">
        <v>0</v>
      </c>
      <c r="BD269" s="13">
        <v>8.8235294117647106E-2</v>
      </c>
      <c r="BE269" s="14">
        <v>2.32558139534884E-2</v>
      </c>
      <c r="BF269" s="14">
        <v>6.25E-2</v>
      </c>
      <c r="BG269" s="14">
        <v>0</v>
      </c>
      <c r="BH269" s="14">
        <v>5.1282051282051301E-2</v>
      </c>
      <c r="BI269" s="14">
        <v>2.7777777777777801E-2</v>
      </c>
      <c r="BJ269" s="14">
        <v>3.2258064516128997E-2</v>
      </c>
      <c r="BK269" s="14">
        <v>0</v>
      </c>
      <c r="BL269" s="430">
        <v>3.03030303030303E-2</v>
      </c>
      <c r="BM269" s="14">
        <v>4.6511627906976702E-2</v>
      </c>
      <c r="BN269" s="14">
        <v>0</v>
      </c>
      <c r="BO269" s="14">
        <v>0</v>
      </c>
      <c r="BP269" s="14">
        <v>2.5641025641025599E-2</v>
      </c>
      <c r="BQ269" s="86">
        <v>4.6511627906976702E-2</v>
      </c>
      <c r="BR269" s="86">
        <v>0</v>
      </c>
      <c r="BS269" s="86">
        <v>0</v>
      </c>
      <c r="BT269" s="86">
        <v>2.5641025641025599E-2</v>
      </c>
      <c r="BU269" s="14" t="s">
        <v>35</v>
      </c>
      <c r="BV269" s="14" t="s">
        <v>35</v>
      </c>
      <c r="BW269" s="14" t="s">
        <v>35</v>
      </c>
      <c r="BX269" s="14" t="s">
        <v>35</v>
      </c>
      <c r="BY269" s="14" t="s">
        <v>36</v>
      </c>
      <c r="BZ269" s="14" t="s">
        <v>35</v>
      </c>
      <c r="CA269" s="14" t="s">
        <v>35</v>
      </c>
      <c r="CB269" s="14" t="s">
        <v>35</v>
      </c>
      <c r="CC269" s="14">
        <v>2.37</v>
      </c>
      <c r="CD269" s="14">
        <v>2.37</v>
      </c>
      <c r="CE269" s="14">
        <v>2.37</v>
      </c>
      <c r="CF269" s="14">
        <v>2.37</v>
      </c>
      <c r="CG269" s="14">
        <v>2.37</v>
      </c>
      <c r="CH269" s="14">
        <v>2.37</v>
      </c>
      <c r="CI269" s="14">
        <v>2.3199999999999998</v>
      </c>
      <c r="CJ269" s="14">
        <f>INDEX('Monthy Targets'!AC:AC,(MATCH(FY2019_ALL_Targets!$B:$B,'Monthy Targets'!$B:$B,0)))</f>
        <v>2.31</v>
      </c>
      <c r="CK269" s="14">
        <f>INDEX('Monthy Targets'!AD:AD,(MATCH(FY2019_ALL_Targets!$B:$B,'Monthy Targets'!$B:$B,0)))</f>
        <v>2.31</v>
      </c>
      <c r="CL269" s="14">
        <f>INDEX('Monthy Targets'!AE:AE,(MATCH(FY2019_ALL_Targets!$B:$B,'Monthy Targets'!$B:$B,0)))</f>
        <v>2.31</v>
      </c>
      <c r="CM269" s="14">
        <f>INDEX('Monthy Targets'!AF:AF,(MATCH(FY2019_ALL_Targets!$B:$B,'Monthy Targets'!$B:$B,0)))</f>
        <v>2.31</v>
      </c>
      <c r="CN269" s="14">
        <f>INDEX('Monthy Targets'!AG:AG,(MATCH(FY2019_ALL_Targets!$B:$B,'Monthy Targets'!$B:$B,0)))</f>
        <v>2.31</v>
      </c>
      <c r="CO269" s="14">
        <v>0.16</v>
      </c>
      <c r="CP269" s="14">
        <v>0</v>
      </c>
      <c r="CQ269" s="14">
        <v>0.16</v>
      </c>
      <c r="CR269" s="14">
        <v>0.16</v>
      </c>
      <c r="CS269" s="14">
        <v>0.16</v>
      </c>
      <c r="CT269" s="14">
        <v>0</v>
      </c>
      <c r="CU269" s="14">
        <v>0.16</v>
      </c>
      <c r="CV269" s="14">
        <v>0.16</v>
      </c>
      <c r="CW269" s="14">
        <v>0.16</v>
      </c>
      <c r="CX269" s="14">
        <v>0.16</v>
      </c>
      <c r="CY269" s="14">
        <v>0.16</v>
      </c>
      <c r="CZ269" s="14">
        <v>0.16</v>
      </c>
      <c r="DA269" s="14">
        <f>IF('QIPP Scorecard'!$AA$1=4,IF(FY2019_ALL_Targets!$BU269="Yes",INDEX('Final Comp Values'!$BN:$BN,MATCH(FY2019_ALL_Targets!$A269,'Final Comp Values'!$B:$B,0)),IF($BU269="Min Data",0,0)),0)</f>
        <v>0.16</v>
      </c>
      <c r="DB269" s="14">
        <f>IF('QIPP Scorecard'!$AA$1=4,IF(FY2019_ALL_Targets!$BV269="Yes",INDEX('Final Comp Values'!$BN:$BN,MATCH(FY2019_ALL_Targets!$A269,'Final Comp Values'!$B:$B,0)),IF($BV269="Min Data",0,0)),0)</f>
        <v>0.16</v>
      </c>
      <c r="DC269" s="14">
        <f>IF('QIPP Scorecard'!$AA$1=4,IF(FY2019_ALL_Targets!$BW269="Yes",INDEX('Final Comp Values'!$BN:$BN,MATCH(FY2019_ALL_Targets!$A269,'Final Comp Values'!$B:$B,0)),IF(CI269="Min Data",0,0)),0)</f>
        <v>0.16</v>
      </c>
      <c r="DD269" s="14">
        <f>IF('QIPP Scorecard'!$AA$1=4,IF(FY2019_ALL_Targets!$BX269="Yes",INDEX('Final Comp Values'!$BN:$BN,MATCH(FY2019_ALL_Targets!$A269,'Final Comp Values'!$B:$B,0)),IF($BX269="Min Data",0,0)),0)</f>
        <v>0.16</v>
      </c>
      <c r="DE269" s="14">
        <v>0.3</v>
      </c>
      <c r="DF269" s="14">
        <v>0</v>
      </c>
      <c r="DG269" s="14">
        <v>0.3</v>
      </c>
      <c r="DH269" s="14">
        <v>0.3</v>
      </c>
      <c r="DI269" s="14">
        <v>0.3</v>
      </c>
      <c r="DJ269" s="14">
        <v>0</v>
      </c>
      <c r="DK269" s="14">
        <v>0.3</v>
      </c>
      <c r="DL269" s="14">
        <v>0.3</v>
      </c>
      <c r="DM269" s="14">
        <v>0.28999999999999998</v>
      </c>
      <c r="DN269" s="14">
        <v>0.28999999999999998</v>
      </c>
      <c r="DO269" s="14">
        <v>0.28999999999999998</v>
      </c>
      <c r="DP269" s="14">
        <v>0.28999999999999998</v>
      </c>
      <c r="DQ269" s="14">
        <f>IF('QIPP Scorecard'!$AA$1=4,IF(FY2019_ALL_Targets!$BY269="Yes",INDEX('Final Comp Values'!$BK:$BK,MATCH(FY2019_ALL_Targets!$A269,'Final Comp Values'!$B:$B,0)),IF($BY269="Min Data",0,0)),0)</f>
        <v>0</v>
      </c>
      <c r="DR269" s="14">
        <f>IF('QIPP Scorecard'!$AA$1=4,IF(FY2019_ALL_Targets!$BZ269="Yes",INDEX('Final Comp Values'!$BO:$BO,MATCH(FY2019_ALL_Targets!$A269,'Final Comp Values'!$B:$B,0)),IF($BZ269="Min Data",0,0)),0)</f>
        <v>0.28999999999999998</v>
      </c>
      <c r="DS269" s="14">
        <f>IF('QIPP Scorecard'!$AA$1=4,IF(FY2019_ALL_Targets!$CA269="Yes",INDEX('Final Comp Values'!$BO:$BO,MATCH(FY2019_ALL_Targets!$A269,'Final Comp Values'!$B:$B,0)),IF($CA269="Min Data",0,0)),0)</f>
        <v>0.28999999999999998</v>
      </c>
      <c r="DT269" s="14">
        <f>IF('QIPP Scorecard'!$AA$1=4,IF(FY2019_ALL_Targets!$CB269="Yes",INDEX('Final Comp Values'!$BO:$BO,MATCH(FY2019_ALL_Targets!$A269,'Final Comp Values'!$B:$B,0)),IF($CB269="Min Data",0,0)),0)</f>
        <v>0.28999999999999998</v>
      </c>
      <c r="DU269" s="14">
        <v>0.38</v>
      </c>
      <c r="DV269" s="14">
        <v>0.42</v>
      </c>
      <c r="DW269" s="14">
        <v>0.5</v>
      </c>
      <c r="DX269" s="14">
        <v>0.45</v>
      </c>
      <c r="DY269" s="12">
        <f t="shared" si="21"/>
        <v>0</v>
      </c>
      <c r="DZ269" s="12">
        <f t="shared" si="22"/>
        <v>1</v>
      </c>
      <c r="EA269" s="12">
        <f t="shared" si="23"/>
        <v>0</v>
      </c>
      <c r="EB269" s="12">
        <f t="shared" si="24"/>
        <v>0</v>
      </c>
    </row>
    <row r="270" spans="1:132" x14ac:dyDescent="0.25">
      <c r="A270" s="297">
        <v>4441</v>
      </c>
      <c r="B270" s="347">
        <v>675519</v>
      </c>
      <c r="C270" s="297">
        <v>1028623</v>
      </c>
      <c r="D270" s="14">
        <v>1942667928</v>
      </c>
      <c r="E270" s="26" t="s">
        <v>939</v>
      </c>
      <c r="F270" s="26" t="str">
        <f>INDEX('Mar - Aug'!X:X,MATCH(A270,'Mar - Aug'!B:B,0))</f>
        <v>MRSA Northeast</v>
      </c>
      <c r="G270" s="26" t="s">
        <v>3094</v>
      </c>
      <c r="H270" s="26"/>
      <c r="I270" s="26" t="str">
        <f t="shared" si="20"/>
        <v/>
      </c>
      <c r="J270" s="299" t="s">
        <v>493</v>
      </c>
      <c r="K270" s="299" t="s">
        <v>2585</v>
      </c>
      <c r="L270" s="299" t="s">
        <v>494</v>
      </c>
      <c r="M270" s="13">
        <v>2.857142E-2</v>
      </c>
      <c r="N270" s="13">
        <v>6.9306930000000003E-2</v>
      </c>
      <c r="O270" s="13">
        <v>0</v>
      </c>
      <c r="P270" s="13">
        <v>8.7378650000000002E-2</v>
      </c>
      <c r="Q270" s="13">
        <v>3.3690650000000003E-2</v>
      </c>
      <c r="R270" s="13">
        <v>5.5747400000000003E-2</v>
      </c>
      <c r="S270" s="13">
        <v>3.7344499999999998E-3</v>
      </c>
      <c r="T270" s="13">
        <v>0.15247816</v>
      </c>
      <c r="U270" s="13">
        <v>3.3690650000000003E-2</v>
      </c>
      <c r="V270" s="13">
        <v>6.8128712189999996E-2</v>
      </c>
      <c r="W270" s="13">
        <v>3.7344499999999998E-3</v>
      </c>
      <c r="X270" s="13">
        <v>0.15247816</v>
      </c>
      <c r="Y270" s="13">
        <v>3.3690650000000003E-2</v>
      </c>
      <c r="Z270" s="13">
        <v>6.5841583499999995E-2</v>
      </c>
      <c r="AA270" s="13">
        <v>3.7344499999999998E-3</v>
      </c>
      <c r="AB270" s="13">
        <v>0.15247816</v>
      </c>
      <c r="AC270" s="13">
        <v>3.3690650000000003E-2</v>
      </c>
      <c r="AD270" s="13">
        <v>6.6950494380000003E-2</v>
      </c>
      <c r="AE270" s="13">
        <v>3.7344499999999998E-3</v>
      </c>
      <c r="AF270" s="13">
        <v>0.15247816</v>
      </c>
      <c r="AG270" s="13">
        <v>3.3690650000000003E-2</v>
      </c>
      <c r="AH270" s="13">
        <v>6.2376237000000001E-2</v>
      </c>
      <c r="AI270" s="13">
        <v>3.7344499999999998E-3</v>
      </c>
      <c r="AJ270" s="13">
        <v>0.15247816</v>
      </c>
      <c r="AK270" s="13">
        <v>3.3690650000000003E-2</v>
      </c>
      <c r="AL270" s="13">
        <v>6.5772276569999996E-2</v>
      </c>
      <c r="AM270" s="13">
        <v>3.7344499999999998E-3</v>
      </c>
      <c r="AN270" s="13">
        <v>0.15247816</v>
      </c>
      <c r="AO270" s="13">
        <v>3.3690650000000003E-2</v>
      </c>
      <c r="AP270" s="13">
        <v>5.89108905E-2</v>
      </c>
      <c r="AQ270" s="13">
        <v>3.7344499999999998E-3</v>
      </c>
      <c r="AR270" s="13">
        <v>0.15247816</v>
      </c>
      <c r="AS270" s="13">
        <v>3.3690650000000003E-2</v>
      </c>
      <c r="AT270" s="13">
        <v>6.4455444900000006E-2</v>
      </c>
      <c r="AU270" s="13">
        <v>3.7344499999999998E-3</v>
      </c>
      <c r="AV270" s="13">
        <v>0.15247816</v>
      </c>
      <c r="AW270" s="13">
        <v>3.3690650000000003E-2</v>
      </c>
      <c r="AX270" s="13">
        <v>5.5747400000000003E-2</v>
      </c>
      <c r="AY270" s="13">
        <v>3.7344499999999998E-3</v>
      </c>
      <c r="AZ270" s="13">
        <v>0.15247816</v>
      </c>
      <c r="BA270" s="86">
        <v>0</v>
      </c>
      <c r="BB270" s="86">
        <v>7.2727272727272696E-2</v>
      </c>
      <c r="BC270" s="13">
        <v>0</v>
      </c>
      <c r="BD270" s="13">
        <v>7.5949367088607597E-2</v>
      </c>
      <c r="BE270" s="14">
        <v>0</v>
      </c>
      <c r="BF270" s="14">
        <v>5.7692307692307702E-2</v>
      </c>
      <c r="BG270" s="14">
        <v>0</v>
      </c>
      <c r="BH270" s="14">
        <v>9.3333333333333296E-2</v>
      </c>
      <c r="BI270" s="14">
        <v>1.2820512820512799E-2</v>
      </c>
      <c r="BJ270" s="14">
        <v>7.1428571428571397E-2</v>
      </c>
      <c r="BK270" s="14">
        <v>0</v>
      </c>
      <c r="BL270" s="430">
        <v>0.14285714285714299</v>
      </c>
      <c r="BM270" s="14">
        <v>2.7397260273972601E-2</v>
      </c>
      <c r="BN270" s="14">
        <v>1.7857142857142901E-2</v>
      </c>
      <c r="BO270" s="14">
        <v>0</v>
      </c>
      <c r="BP270" s="14">
        <v>0.11267605633802801</v>
      </c>
      <c r="BQ270" s="86">
        <v>2.7397260273972601E-2</v>
      </c>
      <c r="BR270" s="86">
        <v>1.7857142857142901E-2</v>
      </c>
      <c r="BS270" s="86">
        <v>0</v>
      </c>
      <c r="BT270" s="86">
        <v>0.11267605633802801</v>
      </c>
      <c r="BU270" s="14" t="s">
        <v>35</v>
      </c>
      <c r="BV270" s="14" t="s">
        <v>35</v>
      </c>
      <c r="BW270" s="14" t="s">
        <v>35</v>
      </c>
      <c r="BX270" s="14" t="s">
        <v>35</v>
      </c>
      <c r="BY270" s="14" t="s">
        <v>35</v>
      </c>
      <c r="BZ270" s="14" t="s">
        <v>35</v>
      </c>
      <c r="CA270" s="14" t="s">
        <v>35</v>
      </c>
      <c r="CB270" s="14" t="s">
        <v>35</v>
      </c>
      <c r="CC270" s="14">
        <v>6.43</v>
      </c>
      <c r="CD270" s="14">
        <v>6.43</v>
      </c>
      <c r="CE270" s="14">
        <v>6.43</v>
      </c>
      <c r="CF270" s="14">
        <v>6.43</v>
      </c>
      <c r="CG270" s="14">
        <v>6.43</v>
      </c>
      <c r="CH270" s="14">
        <v>6.43</v>
      </c>
      <c r="CI270" s="14">
        <v>6.66</v>
      </c>
      <c r="CJ270" s="14">
        <f>INDEX('Monthy Targets'!AC:AC,(MATCH(FY2019_ALL_Targets!$B:$B,'Monthy Targets'!$B:$B,0)))</f>
        <v>6.64</v>
      </c>
      <c r="CK270" s="14">
        <f>INDEX('Monthy Targets'!AD:AD,(MATCH(FY2019_ALL_Targets!$B:$B,'Monthy Targets'!$B:$B,0)))</f>
        <v>6.64</v>
      </c>
      <c r="CL270" s="14">
        <f>INDEX('Monthy Targets'!AE:AE,(MATCH(FY2019_ALL_Targets!$B:$B,'Monthy Targets'!$B:$B,0)))</f>
        <v>6.64</v>
      </c>
      <c r="CM270" s="14">
        <f>INDEX('Monthy Targets'!AF:AF,(MATCH(FY2019_ALL_Targets!$B:$B,'Monthy Targets'!$B:$B,0)))</f>
        <v>6.64</v>
      </c>
      <c r="CN270" s="14">
        <f>INDEX('Monthy Targets'!AG:AG,(MATCH(FY2019_ALL_Targets!$B:$B,'Monthy Targets'!$B:$B,0)))</f>
        <v>6.64</v>
      </c>
      <c r="CO270" s="14">
        <v>0.44</v>
      </c>
      <c r="CP270" s="14">
        <v>0</v>
      </c>
      <c r="CQ270" s="14">
        <v>0.44</v>
      </c>
      <c r="CR270" s="14">
        <v>0.44</v>
      </c>
      <c r="CS270" s="14">
        <v>0.44</v>
      </c>
      <c r="CT270" s="14">
        <v>0.44</v>
      </c>
      <c r="CU270" s="14">
        <v>0.44</v>
      </c>
      <c r="CV270" s="14">
        <v>0.44</v>
      </c>
      <c r="CW270" s="14">
        <v>0.45</v>
      </c>
      <c r="CX270" s="14">
        <v>0</v>
      </c>
      <c r="CY270" s="14">
        <v>0.45</v>
      </c>
      <c r="CZ270" s="14">
        <v>0.45</v>
      </c>
      <c r="DA270" s="14">
        <f>IF('QIPP Scorecard'!$AA$1=4,IF(FY2019_ALL_Targets!$BU270="Yes",INDEX('Final Comp Values'!$BN:$BN,MATCH(FY2019_ALL_Targets!$A270,'Final Comp Values'!$B:$B,0)),IF($BU270="Min Data",0,0)),0)</f>
        <v>0.45</v>
      </c>
      <c r="DB270" s="14">
        <f>IF('QIPP Scorecard'!$AA$1=4,IF(FY2019_ALL_Targets!$BV270="Yes",INDEX('Final Comp Values'!$BN:$BN,MATCH(FY2019_ALL_Targets!$A270,'Final Comp Values'!$B:$B,0)),IF($BV270="Min Data",0,0)),0)</f>
        <v>0.45</v>
      </c>
      <c r="DC270" s="14">
        <f>IF('QIPP Scorecard'!$AA$1=4,IF(FY2019_ALL_Targets!$BW270="Yes",INDEX('Final Comp Values'!$BN:$BN,MATCH(FY2019_ALL_Targets!$A270,'Final Comp Values'!$B:$B,0)),IF(CI270="Min Data",0,0)),0)</f>
        <v>0.45</v>
      </c>
      <c r="DD270" s="14">
        <f>IF('QIPP Scorecard'!$AA$1=4,IF(FY2019_ALL_Targets!$BX270="Yes",INDEX('Final Comp Values'!$BN:$BN,MATCH(FY2019_ALL_Targets!$A270,'Final Comp Values'!$B:$B,0)),IF($BX270="Min Data",0,0)),0)</f>
        <v>0.45</v>
      </c>
      <c r="DE270" s="14">
        <v>0.81</v>
      </c>
      <c r="DF270" s="14">
        <v>0</v>
      </c>
      <c r="DG270" s="14">
        <v>0.81</v>
      </c>
      <c r="DH270" s="14">
        <v>0.81</v>
      </c>
      <c r="DI270" s="14">
        <v>0.81</v>
      </c>
      <c r="DJ270" s="14">
        <v>0.81</v>
      </c>
      <c r="DK270" s="14">
        <v>0.81</v>
      </c>
      <c r="DL270" s="14">
        <v>0.81</v>
      </c>
      <c r="DM270" s="14">
        <v>0.84</v>
      </c>
      <c r="DN270" s="14">
        <v>0</v>
      </c>
      <c r="DO270" s="14">
        <v>0.84</v>
      </c>
      <c r="DP270" s="14">
        <v>0.84</v>
      </c>
      <c r="DQ270" s="14">
        <f>IF('QIPP Scorecard'!$AA$1=4,IF(FY2019_ALL_Targets!$BY270="Yes",INDEX('Final Comp Values'!$BK:$BK,MATCH(FY2019_ALL_Targets!$A270,'Final Comp Values'!$B:$B,0)),IF($BY270="Min Data",0,0)),0)</f>
        <v>0.84</v>
      </c>
      <c r="DR270" s="14">
        <f>IF('QIPP Scorecard'!$AA$1=4,IF(FY2019_ALL_Targets!$BZ270="Yes",INDEX('Final Comp Values'!$BO:$BO,MATCH(FY2019_ALL_Targets!$A270,'Final Comp Values'!$B:$B,0)),IF($BZ270="Min Data",0,0)),0)</f>
        <v>0.84</v>
      </c>
      <c r="DS270" s="14">
        <f>IF('QIPP Scorecard'!$AA$1=4,IF(FY2019_ALL_Targets!$CA270="Yes",INDEX('Final Comp Values'!$BO:$BO,MATCH(FY2019_ALL_Targets!$A270,'Final Comp Values'!$B:$B,0)),IF($CA270="Min Data",0,0)),0)</f>
        <v>0.84</v>
      </c>
      <c r="DT270" s="14">
        <f>IF('QIPP Scorecard'!$AA$1=4,IF(FY2019_ALL_Targets!$CB270="Yes",INDEX('Final Comp Values'!$BO:$BO,MATCH(FY2019_ALL_Targets!$A270,'Final Comp Values'!$B:$B,0)),IF($CB270="Min Data",0,0)),0)</f>
        <v>0.84</v>
      </c>
      <c r="DU270" s="14">
        <v>1.02</v>
      </c>
      <c r="DV270" s="14">
        <v>1.29</v>
      </c>
      <c r="DW270" s="14">
        <v>1.19</v>
      </c>
      <c r="DX270" s="14">
        <v>1.32</v>
      </c>
      <c r="DY270" s="12">
        <f t="shared" si="21"/>
        <v>0</v>
      </c>
      <c r="DZ270" s="12">
        <f t="shared" si="22"/>
        <v>0</v>
      </c>
      <c r="EA270" s="12">
        <f t="shared" si="23"/>
        <v>0</v>
      </c>
      <c r="EB270" s="12">
        <f t="shared" si="24"/>
        <v>0</v>
      </c>
    </row>
    <row r="271" spans="1:132" x14ac:dyDescent="0.25">
      <c r="A271" s="297">
        <v>5164</v>
      </c>
      <c r="B271" s="347">
        <v>675522</v>
      </c>
      <c r="C271" s="297">
        <v>1028608</v>
      </c>
      <c r="D271" s="14">
        <v>1306251053</v>
      </c>
      <c r="E271" s="26" t="s">
        <v>913</v>
      </c>
      <c r="F271" s="26" t="str">
        <f>INDEX('Mar - Aug'!X:X,MATCH(A271,'Mar - Aug'!B:B,0))</f>
        <v>MRSA West</v>
      </c>
      <c r="G271" s="26" t="s">
        <v>3120</v>
      </c>
      <c r="H271" s="26"/>
      <c r="I271" s="26" t="str">
        <f t="shared" si="20"/>
        <v/>
      </c>
      <c r="J271" s="299" t="s">
        <v>696</v>
      </c>
      <c r="K271" s="299" t="s">
        <v>986</v>
      </c>
      <c r="L271" s="299" t="s">
        <v>2556</v>
      </c>
      <c r="M271" s="13">
        <v>1.7241360000000001E-2</v>
      </c>
      <c r="N271" s="13">
        <v>3.8834960000000002E-2</v>
      </c>
      <c r="O271" s="13">
        <v>0</v>
      </c>
      <c r="P271" s="13">
        <v>0.17261907000000001</v>
      </c>
      <c r="Q271" s="13">
        <v>3.3690650000000003E-2</v>
      </c>
      <c r="R271" s="13">
        <v>5.5747400000000003E-2</v>
      </c>
      <c r="S271" s="13">
        <v>3.7344499999999998E-3</v>
      </c>
      <c r="T271" s="13">
        <v>0.15247816</v>
      </c>
      <c r="U271" s="13">
        <v>3.3690650000000003E-2</v>
      </c>
      <c r="V271" s="13">
        <v>5.5747400000000003E-2</v>
      </c>
      <c r="W271" s="13">
        <v>3.7344499999999998E-3</v>
      </c>
      <c r="X271" s="13">
        <v>0.16968454581</v>
      </c>
      <c r="Y271" s="13">
        <v>3.3690650000000003E-2</v>
      </c>
      <c r="Z271" s="13">
        <v>5.5747400000000003E-2</v>
      </c>
      <c r="AA271" s="13">
        <v>3.7344499999999998E-3</v>
      </c>
      <c r="AB271" s="13">
        <v>0.1639881165</v>
      </c>
      <c r="AC271" s="13">
        <v>3.3690650000000003E-2</v>
      </c>
      <c r="AD271" s="13">
        <v>5.5747400000000003E-2</v>
      </c>
      <c r="AE271" s="13">
        <v>3.7344499999999998E-3</v>
      </c>
      <c r="AF271" s="13">
        <v>0.16675002161999999</v>
      </c>
      <c r="AG271" s="13">
        <v>3.3690650000000003E-2</v>
      </c>
      <c r="AH271" s="13">
        <v>5.5747400000000003E-2</v>
      </c>
      <c r="AI271" s="13">
        <v>3.7344499999999998E-3</v>
      </c>
      <c r="AJ271" s="13">
        <v>0.15535716299999999</v>
      </c>
      <c r="AK271" s="13">
        <v>3.3690650000000003E-2</v>
      </c>
      <c r="AL271" s="13">
        <v>5.5747400000000003E-2</v>
      </c>
      <c r="AM271" s="13">
        <v>3.7344499999999998E-3</v>
      </c>
      <c r="AN271" s="13">
        <v>0.16381549743000001</v>
      </c>
      <c r="AO271" s="13">
        <v>3.3690650000000003E-2</v>
      </c>
      <c r="AP271" s="13">
        <v>5.5747400000000003E-2</v>
      </c>
      <c r="AQ271" s="13">
        <v>3.7344499999999998E-3</v>
      </c>
      <c r="AR271" s="13">
        <v>0.15247816</v>
      </c>
      <c r="AS271" s="13">
        <v>3.3690650000000003E-2</v>
      </c>
      <c r="AT271" s="13">
        <v>5.5747400000000003E-2</v>
      </c>
      <c r="AU271" s="13">
        <v>3.7344499999999998E-3</v>
      </c>
      <c r="AV271" s="13">
        <v>0.16053573509999999</v>
      </c>
      <c r="AW271" s="13">
        <v>3.3690650000000003E-2</v>
      </c>
      <c r="AX271" s="13">
        <v>5.5747400000000003E-2</v>
      </c>
      <c r="AY271" s="13">
        <v>3.7344499999999998E-3</v>
      </c>
      <c r="AZ271" s="13">
        <v>0.15247816</v>
      </c>
      <c r="BA271" s="86">
        <v>0</v>
      </c>
      <c r="BB271" s="86">
        <v>0.12903225806451599</v>
      </c>
      <c r="BC271" s="13">
        <v>0</v>
      </c>
      <c r="BD271" s="13">
        <v>9.3023255813953501E-2</v>
      </c>
      <c r="BE271" s="14">
        <v>2.2222222222222199E-2</v>
      </c>
      <c r="BF271" s="14">
        <v>0.107142857142857</v>
      </c>
      <c r="BG271" s="14">
        <v>0</v>
      </c>
      <c r="BH271" s="14">
        <v>0.12195121951219499</v>
      </c>
      <c r="BI271" s="14">
        <v>4.4444444444444398E-2</v>
      </c>
      <c r="BJ271" s="14">
        <v>0</v>
      </c>
      <c r="BK271" s="14">
        <v>0</v>
      </c>
      <c r="BL271" s="430">
        <v>7.3170731707317097E-2</v>
      </c>
      <c r="BM271" s="14">
        <v>4.5454545454545497E-2</v>
      </c>
      <c r="BN271" s="14">
        <v>4.1666666666666699E-2</v>
      </c>
      <c r="BO271" s="14">
        <v>0</v>
      </c>
      <c r="BP271" s="14">
        <v>2.6315789473684199E-2</v>
      </c>
      <c r="BQ271" s="86">
        <v>4.5454545454545497E-2</v>
      </c>
      <c r="BR271" s="86">
        <v>4.1666666666666699E-2</v>
      </c>
      <c r="BS271" s="86">
        <v>0</v>
      </c>
      <c r="BT271" s="86">
        <v>2.6315789473684199E-2</v>
      </c>
      <c r="BU271" s="14" t="s">
        <v>36</v>
      </c>
      <c r="BV271" s="14" t="s">
        <v>35</v>
      </c>
      <c r="BW271" s="14" t="s">
        <v>35</v>
      </c>
      <c r="BX271" s="14" t="s">
        <v>35</v>
      </c>
      <c r="BY271" s="14" t="s">
        <v>36</v>
      </c>
      <c r="BZ271" s="14" t="s">
        <v>35</v>
      </c>
      <c r="CA271" s="14" t="s">
        <v>35</v>
      </c>
      <c r="CB271" s="14" t="s">
        <v>35</v>
      </c>
      <c r="CC271" s="14">
        <v>5.32</v>
      </c>
      <c r="CD271" s="14">
        <v>5.32</v>
      </c>
      <c r="CE271" s="14">
        <v>5.32</v>
      </c>
      <c r="CF271" s="14">
        <v>5.32</v>
      </c>
      <c r="CG271" s="14">
        <v>5.32</v>
      </c>
      <c r="CH271" s="14">
        <v>5.32</v>
      </c>
      <c r="CI271" s="14">
        <v>5.21</v>
      </c>
      <c r="CJ271" s="14">
        <f>INDEX('Monthy Targets'!AC:AC,(MATCH(FY2019_ALL_Targets!$B:$B,'Monthy Targets'!$B:$B,0)))</f>
        <v>5.19</v>
      </c>
      <c r="CK271" s="14">
        <f>INDEX('Monthy Targets'!AD:AD,(MATCH(FY2019_ALL_Targets!$B:$B,'Monthy Targets'!$B:$B,0)))</f>
        <v>5.19</v>
      </c>
      <c r="CL271" s="14">
        <f>INDEX('Monthy Targets'!AE:AE,(MATCH(FY2019_ALL_Targets!$B:$B,'Monthy Targets'!$B:$B,0)))</f>
        <v>5.19</v>
      </c>
      <c r="CM271" s="14">
        <f>INDEX('Monthy Targets'!AF:AF,(MATCH(FY2019_ALL_Targets!$B:$B,'Monthy Targets'!$B:$B,0)))</f>
        <v>5.19</v>
      </c>
      <c r="CN271" s="14">
        <f>INDEX('Monthy Targets'!AG:AG,(MATCH(FY2019_ALL_Targets!$B:$B,'Monthy Targets'!$B:$B,0)))</f>
        <v>5.19</v>
      </c>
      <c r="CO271" s="14">
        <v>0.36</v>
      </c>
      <c r="CP271" s="14">
        <v>0</v>
      </c>
      <c r="CQ271" s="14">
        <v>0.36</v>
      </c>
      <c r="CR271" s="14">
        <v>0.36</v>
      </c>
      <c r="CS271" s="14">
        <v>0.36</v>
      </c>
      <c r="CT271" s="14">
        <v>0</v>
      </c>
      <c r="CU271" s="14">
        <v>0.36</v>
      </c>
      <c r="CV271" s="14">
        <v>0.36</v>
      </c>
      <c r="CW271" s="14">
        <v>0</v>
      </c>
      <c r="CX271" s="14">
        <v>0.35</v>
      </c>
      <c r="CY271" s="14">
        <v>0.35</v>
      </c>
      <c r="CZ271" s="14">
        <v>0.35</v>
      </c>
      <c r="DA271" s="14">
        <f>IF('QIPP Scorecard'!$AA$1=4,IF(FY2019_ALL_Targets!$BU271="Yes",INDEX('Final Comp Values'!$BN:$BN,MATCH(FY2019_ALL_Targets!$A271,'Final Comp Values'!$B:$B,0)),IF($BU271="Min Data",0,0)),0)</f>
        <v>0</v>
      </c>
      <c r="DB271" s="14">
        <f>IF('QIPP Scorecard'!$AA$1=4,IF(FY2019_ALL_Targets!$BV271="Yes",INDEX('Final Comp Values'!$BN:$BN,MATCH(FY2019_ALL_Targets!$A271,'Final Comp Values'!$B:$B,0)),IF($BV271="Min Data",0,0)),0)</f>
        <v>0.35</v>
      </c>
      <c r="DC271" s="14">
        <f>IF('QIPP Scorecard'!$AA$1=4,IF(FY2019_ALL_Targets!$BW271="Yes",INDEX('Final Comp Values'!$BN:$BN,MATCH(FY2019_ALL_Targets!$A271,'Final Comp Values'!$B:$B,0)),IF(CI271="Min Data",0,0)),0)</f>
        <v>0.35</v>
      </c>
      <c r="DD271" s="14">
        <f>IF('QIPP Scorecard'!$AA$1=4,IF(FY2019_ALL_Targets!$BX271="Yes",INDEX('Final Comp Values'!$BN:$BN,MATCH(FY2019_ALL_Targets!$A271,'Final Comp Values'!$B:$B,0)),IF($BX271="Min Data",0,0)),0)</f>
        <v>0.35</v>
      </c>
      <c r="DE271" s="14">
        <v>0.67</v>
      </c>
      <c r="DF271" s="14">
        <v>0</v>
      </c>
      <c r="DG271" s="14">
        <v>0.67</v>
      </c>
      <c r="DH271" s="14">
        <v>0.67</v>
      </c>
      <c r="DI271" s="14">
        <v>0.67</v>
      </c>
      <c r="DJ271" s="14">
        <v>0</v>
      </c>
      <c r="DK271" s="14">
        <v>0.67</v>
      </c>
      <c r="DL271" s="14">
        <v>0.67</v>
      </c>
      <c r="DM271" s="14">
        <v>0</v>
      </c>
      <c r="DN271" s="14">
        <v>0.66</v>
      </c>
      <c r="DO271" s="14">
        <v>0.66</v>
      </c>
      <c r="DP271" s="14">
        <v>0.66</v>
      </c>
      <c r="DQ271" s="14">
        <f>IF('QIPP Scorecard'!$AA$1=4,IF(FY2019_ALL_Targets!$BY271="Yes",INDEX('Final Comp Values'!$BK:$BK,MATCH(FY2019_ALL_Targets!$A271,'Final Comp Values'!$B:$B,0)),IF($BY271="Min Data",0,0)),0)</f>
        <v>0</v>
      </c>
      <c r="DR271" s="14">
        <f>IF('QIPP Scorecard'!$AA$1=4,IF(FY2019_ALL_Targets!$BZ271="Yes",INDEX('Final Comp Values'!$BO:$BO,MATCH(FY2019_ALL_Targets!$A271,'Final Comp Values'!$B:$B,0)),IF($BZ271="Min Data",0,0)),0)</f>
        <v>0.66</v>
      </c>
      <c r="DS271" s="14">
        <f>IF('QIPP Scorecard'!$AA$1=4,IF(FY2019_ALL_Targets!$CA271="Yes",INDEX('Final Comp Values'!$BO:$BO,MATCH(FY2019_ALL_Targets!$A271,'Final Comp Values'!$B:$B,0)),IF($CA271="Min Data",0,0)),0)</f>
        <v>0.66</v>
      </c>
      <c r="DT271" s="14">
        <f>IF('QIPP Scorecard'!$AA$1=4,IF(FY2019_ALL_Targets!$CB271="Yes",INDEX('Final Comp Values'!$BO:$BO,MATCH(FY2019_ALL_Targets!$A271,'Final Comp Values'!$B:$B,0)),IF($CB271="Min Data",0,0)),0)</f>
        <v>0.66</v>
      </c>
      <c r="DU271" s="14">
        <v>0.84</v>
      </c>
      <c r="DV271" s="14">
        <v>0.95</v>
      </c>
      <c r="DW271" s="14">
        <v>0.99</v>
      </c>
      <c r="DX271" s="14">
        <v>0.97</v>
      </c>
      <c r="DY271" s="12">
        <f t="shared" si="21"/>
        <v>1</v>
      </c>
      <c r="DZ271" s="12">
        <f t="shared" si="22"/>
        <v>1</v>
      </c>
      <c r="EA271" s="12">
        <f t="shared" si="23"/>
        <v>0</v>
      </c>
      <c r="EB271" s="12">
        <f t="shared" si="24"/>
        <v>0</v>
      </c>
    </row>
    <row r="272" spans="1:132" x14ac:dyDescent="0.25">
      <c r="A272" s="297">
        <v>4658</v>
      </c>
      <c r="B272" s="347">
        <v>675539</v>
      </c>
      <c r="C272" s="297">
        <v>1028610</v>
      </c>
      <c r="D272" s="14">
        <v>1265970214</v>
      </c>
      <c r="E272" s="26" t="s">
        <v>928</v>
      </c>
      <c r="F272" s="26" t="str">
        <f>INDEX('Mar - Aug'!X:X,MATCH(A272,'Mar - Aug'!B:B,0))</f>
        <v>Jefferson</v>
      </c>
      <c r="G272" s="26" t="s">
        <v>3090</v>
      </c>
      <c r="H272" s="26"/>
      <c r="I272" s="26" t="str">
        <f t="shared" si="20"/>
        <v/>
      </c>
      <c r="J272" s="299" t="s">
        <v>564</v>
      </c>
      <c r="K272" s="299" t="s">
        <v>2479</v>
      </c>
      <c r="L272" s="299" t="s">
        <v>2480</v>
      </c>
      <c r="M272" s="13">
        <v>3.6585369999999999E-2</v>
      </c>
      <c r="N272" s="13">
        <v>7.386363E-2</v>
      </c>
      <c r="O272" s="13">
        <v>0</v>
      </c>
      <c r="P272" s="13">
        <v>7.1186449999999998E-2</v>
      </c>
      <c r="Q272" s="13">
        <v>3.3690650000000003E-2</v>
      </c>
      <c r="R272" s="13">
        <v>5.5747400000000003E-2</v>
      </c>
      <c r="S272" s="13">
        <v>3.7344499999999998E-3</v>
      </c>
      <c r="T272" s="13">
        <v>0.15247816</v>
      </c>
      <c r="U272" s="13">
        <v>3.596341871E-2</v>
      </c>
      <c r="V272" s="13">
        <v>7.2607948290000002E-2</v>
      </c>
      <c r="W272" s="13">
        <v>3.7344499999999998E-3</v>
      </c>
      <c r="X272" s="13">
        <v>0.15247816</v>
      </c>
      <c r="Y272" s="13">
        <v>3.4756101499999997E-2</v>
      </c>
      <c r="Z272" s="13">
        <v>7.0170448499999996E-2</v>
      </c>
      <c r="AA272" s="13">
        <v>3.7344499999999998E-3</v>
      </c>
      <c r="AB272" s="13">
        <v>0.15247816</v>
      </c>
      <c r="AC272" s="13">
        <v>3.5341467420000001E-2</v>
      </c>
      <c r="AD272" s="13">
        <v>7.1352266580000004E-2</v>
      </c>
      <c r="AE272" s="13">
        <v>3.7344499999999998E-3</v>
      </c>
      <c r="AF272" s="13">
        <v>0.15247816</v>
      </c>
      <c r="AG272" s="13">
        <v>3.3690650000000003E-2</v>
      </c>
      <c r="AH272" s="13">
        <v>6.6477267000000007E-2</v>
      </c>
      <c r="AI272" s="13">
        <v>3.7344499999999998E-3</v>
      </c>
      <c r="AJ272" s="13">
        <v>0.15247816</v>
      </c>
      <c r="AK272" s="13">
        <v>3.4719516130000003E-2</v>
      </c>
      <c r="AL272" s="13">
        <v>7.0096584870000006E-2</v>
      </c>
      <c r="AM272" s="13">
        <v>3.7344499999999998E-3</v>
      </c>
      <c r="AN272" s="13">
        <v>0.15247816</v>
      </c>
      <c r="AO272" s="13">
        <v>3.3690650000000003E-2</v>
      </c>
      <c r="AP272" s="13">
        <v>6.2784085500000003E-2</v>
      </c>
      <c r="AQ272" s="13">
        <v>3.7344499999999998E-3</v>
      </c>
      <c r="AR272" s="13">
        <v>0.15247816</v>
      </c>
      <c r="AS272" s="13">
        <v>3.4024394100000001E-2</v>
      </c>
      <c r="AT272" s="13">
        <v>6.86931759E-2</v>
      </c>
      <c r="AU272" s="13">
        <v>3.7344499999999998E-3</v>
      </c>
      <c r="AV272" s="13">
        <v>0.15247816</v>
      </c>
      <c r="AW272" s="13">
        <v>3.3690650000000003E-2</v>
      </c>
      <c r="AX272" s="13">
        <v>5.9090904E-2</v>
      </c>
      <c r="AY272" s="13">
        <v>3.7344499999999998E-3</v>
      </c>
      <c r="AZ272" s="13">
        <v>0.15247816</v>
      </c>
      <c r="BA272" s="86">
        <v>3.7974683544303799E-2</v>
      </c>
      <c r="BB272" s="86">
        <v>4.8780487804878099E-2</v>
      </c>
      <c r="BC272" s="13">
        <v>0</v>
      </c>
      <c r="BD272" s="13">
        <v>6.5789473684210495E-2</v>
      </c>
      <c r="BE272" s="14">
        <v>6.0975609756097601E-2</v>
      </c>
      <c r="BF272" s="14">
        <v>0.06</v>
      </c>
      <c r="BG272" s="14">
        <v>0</v>
      </c>
      <c r="BH272" s="14">
        <v>6.4102564102564097E-2</v>
      </c>
      <c r="BI272" s="14">
        <v>6.6666666666666693E-2</v>
      </c>
      <c r="BJ272" s="14">
        <v>7.1428571428571397E-2</v>
      </c>
      <c r="BK272" s="14">
        <v>0</v>
      </c>
      <c r="BL272" s="430">
        <v>0.150684931506849</v>
      </c>
      <c r="BM272" s="14">
        <v>2.5974025974026E-2</v>
      </c>
      <c r="BN272" s="14">
        <v>4.2553191489361701E-2</v>
      </c>
      <c r="BO272" s="14">
        <v>0</v>
      </c>
      <c r="BP272" s="14">
        <v>0.146666666666667</v>
      </c>
      <c r="BQ272" s="86">
        <v>2.5974025974026E-2</v>
      </c>
      <c r="BR272" s="86">
        <v>4.2553191489361701E-2</v>
      </c>
      <c r="BS272" s="86">
        <v>0</v>
      </c>
      <c r="BT272" s="86">
        <v>0.146666666666667</v>
      </c>
      <c r="BU272" s="14" t="s">
        <v>35</v>
      </c>
      <c r="BV272" s="14" t="s">
        <v>35</v>
      </c>
      <c r="BW272" s="14" t="s">
        <v>35</v>
      </c>
      <c r="BX272" s="14" t="s">
        <v>35</v>
      </c>
      <c r="BY272" s="14" t="s">
        <v>35</v>
      </c>
      <c r="BZ272" s="14" t="s">
        <v>35</v>
      </c>
      <c r="CA272" s="14" t="s">
        <v>35</v>
      </c>
      <c r="CB272" s="14" t="s">
        <v>35</v>
      </c>
      <c r="CC272" s="14">
        <v>23.03</v>
      </c>
      <c r="CD272" s="14">
        <v>23.03</v>
      </c>
      <c r="CE272" s="14">
        <v>23.03</v>
      </c>
      <c r="CF272" s="14">
        <v>23.03</v>
      </c>
      <c r="CG272" s="14">
        <v>23.03</v>
      </c>
      <c r="CH272" s="14">
        <v>23.03</v>
      </c>
      <c r="CI272" s="14">
        <v>24.33</v>
      </c>
      <c r="CJ272" s="14">
        <f>INDEX('Monthy Targets'!AC:AC,(MATCH(FY2019_ALL_Targets!$B:$B,'Monthy Targets'!$B:$B,0)))</f>
        <v>24.24</v>
      </c>
      <c r="CK272" s="14">
        <f>INDEX('Monthy Targets'!AD:AD,(MATCH(FY2019_ALL_Targets!$B:$B,'Monthy Targets'!$B:$B,0)))</f>
        <v>24.24</v>
      </c>
      <c r="CL272" s="14">
        <f>INDEX('Monthy Targets'!AE:AE,(MATCH(FY2019_ALL_Targets!$B:$B,'Monthy Targets'!$B:$B,0)))</f>
        <v>24.24</v>
      </c>
      <c r="CM272" s="14">
        <f>INDEX('Monthy Targets'!AF:AF,(MATCH(FY2019_ALL_Targets!$B:$B,'Monthy Targets'!$B:$B,0)))</f>
        <v>24.24</v>
      </c>
      <c r="CN272" s="14">
        <f>INDEX('Monthy Targets'!AG:AG,(MATCH(FY2019_ALL_Targets!$B:$B,'Monthy Targets'!$B:$B,0)))</f>
        <v>24.24</v>
      </c>
      <c r="CO272" s="14">
        <v>0</v>
      </c>
      <c r="CP272" s="14">
        <v>1.56</v>
      </c>
      <c r="CQ272" s="14">
        <v>1.56</v>
      </c>
      <c r="CR272" s="14">
        <v>1.56</v>
      </c>
      <c r="CS272" s="14">
        <v>0</v>
      </c>
      <c r="CT272" s="14">
        <v>1.56</v>
      </c>
      <c r="CU272" s="14">
        <v>1.56</v>
      </c>
      <c r="CV272" s="14">
        <v>1.56</v>
      </c>
      <c r="CW272" s="14">
        <v>0</v>
      </c>
      <c r="CX272" s="14">
        <v>0</v>
      </c>
      <c r="CY272" s="14">
        <v>1.65</v>
      </c>
      <c r="CZ272" s="14">
        <v>1.65</v>
      </c>
      <c r="DA272" s="14">
        <f>IF('QIPP Scorecard'!$AA$1=4,IF(FY2019_ALL_Targets!$BU272="Yes",INDEX('Final Comp Values'!$BN:$BN,MATCH(FY2019_ALL_Targets!$A272,'Final Comp Values'!$B:$B,0)),IF($BU272="Min Data",0,0)),0)</f>
        <v>1.65</v>
      </c>
      <c r="DB272" s="14">
        <f>IF('QIPP Scorecard'!$AA$1=4,IF(FY2019_ALL_Targets!$BV272="Yes",INDEX('Final Comp Values'!$BN:$BN,MATCH(FY2019_ALL_Targets!$A272,'Final Comp Values'!$B:$B,0)),IF($BV272="Min Data",0,0)),0)</f>
        <v>1.65</v>
      </c>
      <c r="DC272" s="14">
        <f>IF('QIPP Scorecard'!$AA$1=4,IF(FY2019_ALL_Targets!$BW272="Yes",INDEX('Final Comp Values'!$BN:$BN,MATCH(FY2019_ALL_Targets!$A272,'Final Comp Values'!$B:$B,0)),IF(CI272="Min Data",0,0)),0)</f>
        <v>1.65</v>
      </c>
      <c r="DD272" s="14">
        <f>IF('QIPP Scorecard'!$AA$1=4,IF(FY2019_ALL_Targets!$BX272="Yes",INDEX('Final Comp Values'!$BN:$BN,MATCH(FY2019_ALL_Targets!$A272,'Final Comp Values'!$B:$B,0)),IF($BX272="Min Data",0,0)),0)</f>
        <v>1.65</v>
      </c>
      <c r="DE272" s="14">
        <v>0</v>
      </c>
      <c r="DF272" s="14">
        <v>2.89</v>
      </c>
      <c r="DG272" s="14">
        <v>2.89</v>
      </c>
      <c r="DH272" s="14">
        <v>2.89</v>
      </c>
      <c r="DI272" s="14">
        <v>0</v>
      </c>
      <c r="DJ272" s="14">
        <v>2.89</v>
      </c>
      <c r="DK272" s="14">
        <v>2.89</v>
      </c>
      <c r="DL272" s="14">
        <v>2.89</v>
      </c>
      <c r="DM272" s="14">
        <v>0</v>
      </c>
      <c r="DN272" s="14">
        <v>0</v>
      </c>
      <c r="DO272" s="14">
        <v>3.06</v>
      </c>
      <c r="DP272" s="14">
        <v>3.06</v>
      </c>
      <c r="DQ272" s="14">
        <f>IF('QIPP Scorecard'!$AA$1=4,IF(FY2019_ALL_Targets!$BY272="Yes",INDEX('Final Comp Values'!$BK:$BK,MATCH(FY2019_ALL_Targets!$A272,'Final Comp Values'!$B:$B,0)),IF($BY272="Min Data",0,0)),0)</f>
        <v>3.06</v>
      </c>
      <c r="DR272" s="14">
        <f>IF('QIPP Scorecard'!$AA$1=4,IF(FY2019_ALL_Targets!$BZ272="Yes",INDEX('Final Comp Values'!$BO:$BO,MATCH(FY2019_ALL_Targets!$A272,'Final Comp Values'!$B:$B,0)),IF($BZ272="Min Data",0,0)),0)</f>
        <v>3.06</v>
      </c>
      <c r="DS272" s="14">
        <f>IF('QIPP Scorecard'!$AA$1=4,IF(FY2019_ALL_Targets!$CA272="Yes",INDEX('Final Comp Values'!$BO:$BO,MATCH(FY2019_ALL_Targets!$A272,'Final Comp Values'!$B:$B,0)),IF($CA272="Min Data",0,0)),0)</f>
        <v>3.06</v>
      </c>
      <c r="DT272" s="14">
        <f>IF('QIPP Scorecard'!$AA$1=4,IF(FY2019_ALL_Targets!$CB272="Yes",INDEX('Final Comp Values'!$BO:$BO,MATCH(FY2019_ALL_Targets!$A272,'Final Comp Values'!$B:$B,0)),IF($CB272="Min Data",0,0)),0)</f>
        <v>3.06</v>
      </c>
      <c r="DU272" s="14">
        <v>3.65</v>
      </c>
      <c r="DV272" s="14">
        <v>4.12</v>
      </c>
      <c r="DW272" s="14">
        <v>3.7</v>
      </c>
      <c r="DX272" s="14">
        <v>4.7300000000000004</v>
      </c>
      <c r="DY272" s="12">
        <f t="shared" si="21"/>
        <v>0</v>
      </c>
      <c r="DZ272" s="12">
        <f t="shared" si="22"/>
        <v>0</v>
      </c>
      <c r="EA272" s="12">
        <f t="shared" si="23"/>
        <v>0</v>
      </c>
      <c r="EB272" s="12">
        <f t="shared" si="24"/>
        <v>0</v>
      </c>
    </row>
    <row r="273" spans="1:132" x14ac:dyDescent="0.25">
      <c r="A273" s="297">
        <v>4630</v>
      </c>
      <c r="B273" s="347">
        <v>675541</v>
      </c>
      <c r="C273" s="297">
        <v>1026487</v>
      </c>
      <c r="D273" s="14">
        <v>1942623459</v>
      </c>
      <c r="E273" s="26" t="s">
        <v>928</v>
      </c>
      <c r="F273" s="26" t="str">
        <f>INDEX('Mar - Aug'!X:X,MATCH(A273,'Mar - Aug'!B:B,0))</f>
        <v>Jefferson</v>
      </c>
      <c r="G273" s="26" t="s">
        <v>3087</v>
      </c>
      <c r="H273" s="26" t="s">
        <v>3085</v>
      </c>
      <c r="I273" s="26" t="str">
        <f t="shared" si="20"/>
        <v/>
      </c>
      <c r="J273" s="299" t="s">
        <v>553</v>
      </c>
      <c r="K273" s="299" t="s">
        <v>2473</v>
      </c>
      <c r="L273" s="299" t="s">
        <v>2538</v>
      </c>
      <c r="M273" s="13">
        <v>2.132703E-2</v>
      </c>
      <c r="N273" s="13">
        <v>6.074765E-2</v>
      </c>
      <c r="O273" s="13">
        <v>0</v>
      </c>
      <c r="P273" s="13">
        <v>0.19512196000000001</v>
      </c>
      <c r="Q273" s="13">
        <v>3.3690650000000003E-2</v>
      </c>
      <c r="R273" s="13">
        <v>5.5747400000000003E-2</v>
      </c>
      <c r="S273" s="13">
        <v>3.7344499999999998E-3</v>
      </c>
      <c r="T273" s="13">
        <v>0.15247816</v>
      </c>
      <c r="U273" s="13">
        <v>3.3690650000000003E-2</v>
      </c>
      <c r="V273" s="13">
        <v>5.9714939949999997E-2</v>
      </c>
      <c r="W273" s="13">
        <v>3.7344499999999998E-3</v>
      </c>
      <c r="X273" s="13">
        <v>0.19180488668000001</v>
      </c>
      <c r="Y273" s="13">
        <v>3.3690650000000003E-2</v>
      </c>
      <c r="Z273" s="13">
        <v>5.7710267500000002E-2</v>
      </c>
      <c r="AA273" s="13">
        <v>3.7344499999999998E-3</v>
      </c>
      <c r="AB273" s="13">
        <v>0.18536586199999999</v>
      </c>
      <c r="AC273" s="13">
        <v>3.3690650000000003E-2</v>
      </c>
      <c r="AD273" s="13">
        <v>5.8682229900000001E-2</v>
      </c>
      <c r="AE273" s="13">
        <v>3.7344499999999998E-3</v>
      </c>
      <c r="AF273" s="13">
        <v>0.18848781336000001</v>
      </c>
      <c r="AG273" s="13">
        <v>3.3690650000000003E-2</v>
      </c>
      <c r="AH273" s="13">
        <v>5.5747400000000003E-2</v>
      </c>
      <c r="AI273" s="13">
        <v>3.7344499999999998E-3</v>
      </c>
      <c r="AJ273" s="13">
        <v>0.175609764</v>
      </c>
      <c r="AK273" s="13">
        <v>3.3690650000000003E-2</v>
      </c>
      <c r="AL273" s="13">
        <v>5.7649519849999997E-2</v>
      </c>
      <c r="AM273" s="13">
        <v>3.7344499999999998E-3</v>
      </c>
      <c r="AN273" s="13">
        <v>0.18517074004</v>
      </c>
      <c r="AO273" s="13">
        <v>3.3690650000000003E-2</v>
      </c>
      <c r="AP273" s="13">
        <v>5.5747400000000003E-2</v>
      </c>
      <c r="AQ273" s="13">
        <v>3.7344499999999998E-3</v>
      </c>
      <c r="AR273" s="13">
        <v>0.16585366600000001</v>
      </c>
      <c r="AS273" s="13">
        <v>3.3690650000000003E-2</v>
      </c>
      <c r="AT273" s="13">
        <v>5.6495314499999998E-2</v>
      </c>
      <c r="AU273" s="13">
        <v>3.7344499999999998E-3</v>
      </c>
      <c r="AV273" s="13">
        <v>0.1814634228</v>
      </c>
      <c r="AW273" s="13">
        <v>3.3690650000000003E-2</v>
      </c>
      <c r="AX273" s="13">
        <v>5.5747400000000003E-2</v>
      </c>
      <c r="AY273" s="13">
        <v>3.7344499999999998E-3</v>
      </c>
      <c r="AZ273" s="13">
        <v>0.15609756799999999</v>
      </c>
      <c r="BA273" s="86">
        <v>2.7210884353741499E-2</v>
      </c>
      <c r="BB273" s="86">
        <v>6.5934065934065894E-2</v>
      </c>
      <c r="BC273" s="13">
        <v>0</v>
      </c>
      <c r="BD273" s="13">
        <v>0.15686274509803899</v>
      </c>
      <c r="BE273" s="14">
        <v>2.2388059701492501E-2</v>
      </c>
      <c r="BF273" s="14">
        <v>4.7619047619047603E-2</v>
      </c>
      <c r="BG273" s="14">
        <v>0</v>
      </c>
      <c r="BH273" s="14">
        <v>0.133333333333333</v>
      </c>
      <c r="BI273" s="14">
        <v>7.4074074074074103E-3</v>
      </c>
      <c r="BJ273" s="14">
        <v>3.65853658536585E-2</v>
      </c>
      <c r="BK273" s="14">
        <v>0</v>
      </c>
      <c r="BL273" s="430">
        <v>0.125</v>
      </c>
      <c r="BM273" s="14">
        <v>2.1276595744680899E-2</v>
      </c>
      <c r="BN273" s="14">
        <v>4.6511627906976702E-2</v>
      </c>
      <c r="BO273" s="14">
        <v>0</v>
      </c>
      <c r="BP273" s="14">
        <v>0.10101010101010099</v>
      </c>
      <c r="BQ273" s="86">
        <v>2.1276595744680899E-2</v>
      </c>
      <c r="BR273" s="86">
        <v>4.6511627906976702E-2</v>
      </c>
      <c r="BS273" s="86">
        <v>0</v>
      </c>
      <c r="BT273" s="86">
        <v>0.10101010101010099</v>
      </c>
      <c r="BU273" s="14" t="s">
        <v>35</v>
      </c>
      <c r="BV273" s="14" t="s">
        <v>35</v>
      </c>
      <c r="BW273" s="14" t="s">
        <v>35</v>
      </c>
      <c r="BX273" s="14" t="s">
        <v>35</v>
      </c>
      <c r="BY273" s="14" t="s">
        <v>35</v>
      </c>
      <c r="BZ273" s="14" t="s">
        <v>35</v>
      </c>
      <c r="CA273" s="14" t="s">
        <v>35</v>
      </c>
      <c r="CB273" s="14" t="s">
        <v>35</v>
      </c>
      <c r="CC273" s="14">
        <v>28.59</v>
      </c>
      <c r="CD273" s="14">
        <v>28.59</v>
      </c>
      <c r="CE273" s="14">
        <v>28.59</v>
      </c>
      <c r="CF273" s="14">
        <v>28.59</v>
      </c>
      <c r="CG273" s="14">
        <v>28.59</v>
      </c>
      <c r="CH273" s="14">
        <v>28.59</v>
      </c>
      <c r="CI273" s="14">
        <v>30.21</v>
      </c>
      <c r="CJ273" s="14">
        <f>INDEX('Monthy Targets'!AC:AC,(MATCH(FY2019_ALL_Targets!$B:$B,'Monthy Targets'!$B:$B,0)))</f>
        <v>30.11</v>
      </c>
      <c r="CK273" s="14">
        <f>INDEX('Monthy Targets'!AD:AD,(MATCH(FY2019_ALL_Targets!$B:$B,'Monthy Targets'!$B:$B,0)))</f>
        <v>30.11</v>
      </c>
      <c r="CL273" s="14">
        <f>INDEX('Monthy Targets'!AE:AE,(MATCH(FY2019_ALL_Targets!$B:$B,'Monthy Targets'!$B:$B,0)))</f>
        <v>30.11</v>
      </c>
      <c r="CM273" s="14">
        <f>INDEX('Monthy Targets'!AF:AF,(MATCH(FY2019_ALL_Targets!$B:$B,'Monthy Targets'!$B:$B,0)))</f>
        <v>30.11</v>
      </c>
      <c r="CN273" s="14">
        <f>INDEX('Monthy Targets'!AG:AG,(MATCH(FY2019_ALL_Targets!$B:$B,'Monthy Targets'!$B:$B,0)))</f>
        <v>30.11</v>
      </c>
      <c r="CO273" s="14">
        <v>1.93</v>
      </c>
      <c r="CP273" s="14">
        <v>0</v>
      </c>
      <c r="CQ273" s="14">
        <v>1.93</v>
      </c>
      <c r="CR273" s="14">
        <v>1.93</v>
      </c>
      <c r="CS273" s="14">
        <v>1.93</v>
      </c>
      <c r="CT273" s="14">
        <v>1.93</v>
      </c>
      <c r="CU273" s="14">
        <v>1.93</v>
      </c>
      <c r="CV273" s="14">
        <v>1.93</v>
      </c>
      <c r="CW273" s="14">
        <v>2.04</v>
      </c>
      <c r="CX273" s="14">
        <v>2.04</v>
      </c>
      <c r="CY273" s="14">
        <v>2.04</v>
      </c>
      <c r="CZ273" s="14">
        <v>2.04</v>
      </c>
      <c r="DA273" s="14">
        <f>IF('QIPP Scorecard'!$AA$1=4,IF(FY2019_ALL_Targets!$BU273="Yes",INDEX('Final Comp Values'!$BN:$BN,MATCH(FY2019_ALL_Targets!$A273,'Final Comp Values'!$B:$B,0)),IF($BU273="Min Data",0,0)),0)</f>
        <v>2.04</v>
      </c>
      <c r="DB273" s="14">
        <f>IF('QIPP Scorecard'!$AA$1=4,IF(FY2019_ALL_Targets!$BV273="Yes",INDEX('Final Comp Values'!$BN:$BN,MATCH(FY2019_ALL_Targets!$A273,'Final Comp Values'!$B:$B,0)),IF($BV273="Min Data",0,0)),0)</f>
        <v>2.04</v>
      </c>
      <c r="DC273" s="14">
        <f>IF('QIPP Scorecard'!$AA$1=4,IF(FY2019_ALL_Targets!$BW273="Yes",INDEX('Final Comp Values'!$BN:$BN,MATCH(FY2019_ALL_Targets!$A273,'Final Comp Values'!$B:$B,0)),IF(CI273="Min Data",0,0)),0)</f>
        <v>2.04</v>
      </c>
      <c r="DD273" s="14">
        <f>IF('QIPP Scorecard'!$AA$1=4,IF(FY2019_ALL_Targets!$BX273="Yes",INDEX('Final Comp Values'!$BN:$BN,MATCH(FY2019_ALL_Targets!$A273,'Final Comp Values'!$B:$B,0)),IF($BX273="Min Data",0,0)),0)</f>
        <v>2.04</v>
      </c>
      <c r="DE273" s="14">
        <v>3.59</v>
      </c>
      <c r="DF273" s="14">
        <v>0</v>
      </c>
      <c r="DG273" s="14">
        <v>3.59</v>
      </c>
      <c r="DH273" s="14">
        <v>3.59</v>
      </c>
      <c r="DI273" s="14">
        <v>3.59</v>
      </c>
      <c r="DJ273" s="14">
        <v>3.59</v>
      </c>
      <c r="DK273" s="14">
        <v>3.59</v>
      </c>
      <c r="DL273" s="14">
        <v>3.59</v>
      </c>
      <c r="DM273" s="14">
        <v>3.79</v>
      </c>
      <c r="DN273" s="14">
        <v>3.79</v>
      </c>
      <c r="DO273" s="14">
        <v>3.79</v>
      </c>
      <c r="DP273" s="14">
        <v>3.79</v>
      </c>
      <c r="DQ273" s="14">
        <f>IF('QIPP Scorecard'!$AA$1=4,IF(FY2019_ALL_Targets!$BY273="Yes",INDEX('Final Comp Values'!$BK:$BK,MATCH(FY2019_ALL_Targets!$A273,'Final Comp Values'!$B:$B,0)),IF($BY273="Min Data",0,0)),0)</f>
        <v>3.79</v>
      </c>
      <c r="DR273" s="14">
        <f>IF('QIPP Scorecard'!$AA$1=4,IF(FY2019_ALL_Targets!$BZ273="Yes",INDEX('Final Comp Values'!$BO:$BO,MATCH(FY2019_ALL_Targets!$A273,'Final Comp Values'!$B:$B,0)),IF($BZ273="Min Data",0,0)),0)</f>
        <v>3.79</v>
      </c>
      <c r="DS273" s="14">
        <f>IF('QIPP Scorecard'!$AA$1=4,IF(FY2019_ALL_Targets!$CA273="Yes",INDEX('Final Comp Values'!$BO:$BO,MATCH(FY2019_ALL_Targets!$A273,'Final Comp Values'!$B:$B,0)),IF($CA273="Min Data",0,0)),0)</f>
        <v>3.79</v>
      </c>
      <c r="DT273" s="14">
        <f>IF('QIPP Scorecard'!$AA$1=4,IF(FY2019_ALL_Targets!$CB273="Yes",INDEX('Final Comp Values'!$BO:$BO,MATCH(FY2019_ALL_Targets!$A273,'Final Comp Values'!$B:$B,0)),IF($CB273="Min Data",0,0)),0)</f>
        <v>3.79</v>
      </c>
      <c r="DU273" s="14">
        <v>4.53</v>
      </c>
      <c r="DV273" s="14">
        <v>5.74</v>
      </c>
      <c r="DW273" s="14">
        <v>5.98</v>
      </c>
      <c r="DX273" s="14">
        <v>5.87</v>
      </c>
      <c r="DY273" s="12">
        <f t="shared" si="21"/>
        <v>0</v>
      </c>
      <c r="DZ273" s="12">
        <f t="shared" si="22"/>
        <v>0</v>
      </c>
      <c r="EA273" s="12">
        <f t="shared" si="23"/>
        <v>0</v>
      </c>
      <c r="EB273" s="12">
        <f t="shared" si="24"/>
        <v>0</v>
      </c>
    </row>
    <row r="274" spans="1:132" x14ac:dyDescent="0.25">
      <c r="A274" s="297">
        <v>4038</v>
      </c>
      <c r="B274" s="347">
        <v>675546</v>
      </c>
      <c r="C274" s="297">
        <v>1025583</v>
      </c>
      <c r="D274" s="14">
        <v>1366870107</v>
      </c>
      <c r="E274" s="26" t="s">
        <v>940</v>
      </c>
      <c r="F274" s="26" t="str">
        <f>INDEX('Mar - Aug'!X:X,MATCH(A274,'Mar - Aug'!B:B,0))</f>
        <v>Travis</v>
      </c>
      <c r="G274" s="26" t="s">
        <v>3092</v>
      </c>
      <c r="H274" s="343"/>
      <c r="I274" s="26" t="str">
        <f t="shared" si="20"/>
        <v/>
      </c>
      <c r="J274" s="299" t="s">
        <v>2912</v>
      </c>
      <c r="K274" s="299" t="s">
        <v>2913</v>
      </c>
      <c r="L274" s="299" t="s">
        <v>2914</v>
      </c>
      <c r="M274" s="13">
        <v>2.1568629999999998E-2</v>
      </c>
      <c r="N274" s="13">
        <v>1.851852E-2</v>
      </c>
      <c r="O274" s="13">
        <v>0</v>
      </c>
      <c r="P274" s="13">
        <v>0.15913978000000001</v>
      </c>
      <c r="Q274" s="13">
        <v>3.3690650000000003E-2</v>
      </c>
      <c r="R274" s="13">
        <v>5.5747400000000003E-2</v>
      </c>
      <c r="S274" s="13">
        <v>3.7344499999999998E-3</v>
      </c>
      <c r="T274" s="13">
        <v>0.15247816</v>
      </c>
      <c r="U274" s="13">
        <v>3.3690650000000003E-2</v>
      </c>
      <c r="V274" s="13">
        <v>5.5747400000000003E-2</v>
      </c>
      <c r="W274" s="13">
        <v>3.7344499999999998E-3</v>
      </c>
      <c r="X274" s="13">
        <v>0.15643440374000001</v>
      </c>
      <c r="Y274" s="13">
        <v>3.3690650000000003E-2</v>
      </c>
      <c r="Z274" s="13">
        <v>5.5747400000000003E-2</v>
      </c>
      <c r="AA274" s="13">
        <v>3.7344499999999998E-3</v>
      </c>
      <c r="AB274" s="13">
        <v>0.15247816</v>
      </c>
      <c r="AC274" s="13">
        <v>3.3690650000000003E-2</v>
      </c>
      <c r="AD274" s="13">
        <v>5.5747400000000003E-2</v>
      </c>
      <c r="AE274" s="13">
        <v>3.7344499999999998E-3</v>
      </c>
      <c r="AF274" s="13">
        <v>0.15372902748</v>
      </c>
      <c r="AG274" s="13">
        <v>3.3690650000000003E-2</v>
      </c>
      <c r="AH274" s="13">
        <v>5.5747400000000003E-2</v>
      </c>
      <c r="AI274" s="13">
        <v>3.7344499999999998E-3</v>
      </c>
      <c r="AJ274" s="13">
        <v>0.15247816</v>
      </c>
      <c r="AK274" s="13">
        <v>3.3690650000000003E-2</v>
      </c>
      <c r="AL274" s="13">
        <v>5.5747400000000003E-2</v>
      </c>
      <c r="AM274" s="13">
        <v>3.7344499999999998E-3</v>
      </c>
      <c r="AN274" s="13">
        <v>0.15247816</v>
      </c>
      <c r="AO274" s="13">
        <v>3.3690650000000003E-2</v>
      </c>
      <c r="AP274" s="13">
        <v>5.5747400000000003E-2</v>
      </c>
      <c r="AQ274" s="13">
        <v>3.7344499999999998E-3</v>
      </c>
      <c r="AR274" s="13">
        <v>0.15247816</v>
      </c>
      <c r="AS274" s="13">
        <v>3.3690650000000003E-2</v>
      </c>
      <c r="AT274" s="13">
        <v>5.5747400000000003E-2</v>
      </c>
      <c r="AU274" s="13">
        <v>3.7344499999999998E-3</v>
      </c>
      <c r="AV274" s="13">
        <v>0.15247816</v>
      </c>
      <c r="AW274" s="13">
        <v>3.3690650000000003E-2</v>
      </c>
      <c r="AX274" s="13">
        <v>5.5747400000000003E-2</v>
      </c>
      <c r="AY274" s="13">
        <v>3.7344499999999998E-3</v>
      </c>
      <c r="AZ274" s="13">
        <v>0.15247816</v>
      </c>
      <c r="BA274" s="86">
        <v>1.6666666666666701E-2</v>
      </c>
      <c r="BB274" s="86">
        <v>0</v>
      </c>
      <c r="BC274" s="13">
        <v>0</v>
      </c>
      <c r="BD274" s="13">
        <v>0.126126126126126</v>
      </c>
      <c r="BE274" s="14">
        <v>8.5470085470085496E-3</v>
      </c>
      <c r="BF274" s="14">
        <v>1.0638297872340399E-2</v>
      </c>
      <c r="BG274" s="14">
        <v>0</v>
      </c>
      <c r="BH274" s="14">
        <v>0.14018691588785001</v>
      </c>
      <c r="BI274" s="14">
        <v>9.1743119266055103E-3</v>
      </c>
      <c r="BJ274" s="14">
        <v>2.2222222222222199E-2</v>
      </c>
      <c r="BK274" s="14">
        <v>0</v>
      </c>
      <c r="BL274" s="430">
        <v>0.12121212121212099</v>
      </c>
      <c r="BM274" s="14">
        <v>2.7522935779816501E-2</v>
      </c>
      <c r="BN274" s="14">
        <v>3.4883720930232599E-2</v>
      </c>
      <c r="BO274" s="14">
        <v>0</v>
      </c>
      <c r="BP274" s="14">
        <v>0.11111111111111099</v>
      </c>
      <c r="BQ274" s="86">
        <v>2.7522935779816501E-2</v>
      </c>
      <c r="BR274" s="86">
        <v>3.4883720930232599E-2</v>
      </c>
      <c r="BS274" s="86">
        <v>0</v>
      </c>
      <c r="BT274" s="86">
        <v>0.11111111111111099</v>
      </c>
      <c r="BU274" s="14" t="s">
        <v>35</v>
      </c>
      <c r="BV274" s="14" t="s">
        <v>35</v>
      </c>
      <c r="BW274" s="14" t="s">
        <v>35</v>
      </c>
      <c r="BX274" s="14" t="s">
        <v>35</v>
      </c>
      <c r="BY274" s="14" t="s">
        <v>35</v>
      </c>
      <c r="BZ274" s="14" t="s">
        <v>35</v>
      </c>
      <c r="CA274" s="14" t="s">
        <v>35</v>
      </c>
      <c r="CB274" s="14" t="s">
        <v>35</v>
      </c>
      <c r="CC274" s="14">
        <v>0</v>
      </c>
      <c r="CD274" s="14">
        <v>0</v>
      </c>
      <c r="CE274" s="14">
        <v>0</v>
      </c>
      <c r="CF274" s="14">
        <v>0</v>
      </c>
      <c r="CG274" s="14">
        <v>0</v>
      </c>
      <c r="CH274" s="14">
        <v>0</v>
      </c>
      <c r="CI274" s="14">
        <v>0</v>
      </c>
      <c r="CJ274" s="14">
        <f>INDEX('Monthy Targets'!AC:AC,(MATCH(FY2019_ALL_Targets!$B:$B,'Monthy Targets'!$B:$B,0)))</f>
        <v>0</v>
      </c>
      <c r="CK274" s="14">
        <f>INDEX('Monthy Targets'!AD:AD,(MATCH(FY2019_ALL_Targets!$B:$B,'Monthy Targets'!$B:$B,0)))</f>
        <v>0</v>
      </c>
      <c r="CL274" s="14">
        <f>INDEX('Monthy Targets'!AE:AE,(MATCH(FY2019_ALL_Targets!$B:$B,'Monthy Targets'!$B:$B,0)))</f>
        <v>0</v>
      </c>
      <c r="CM274" s="14">
        <f>INDEX('Monthy Targets'!AF:AF,(MATCH(FY2019_ALL_Targets!$B:$B,'Monthy Targets'!$B:$B,0)))</f>
        <v>0</v>
      </c>
      <c r="CN274" s="14">
        <f>INDEX('Monthy Targets'!AG:AG,(MATCH(FY2019_ALL_Targets!$B:$B,'Monthy Targets'!$B:$B,0)))</f>
        <v>0</v>
      </c>
      <c r="CO274" s="14">
        <v>1.51</v>
      </c>
      <c r="CP274" s="14">
        <v>1.51</v>
      </c>
      <c r="CQ274" s="14">
        <v>1.51</v>
      </c>
      <c r="CR274" s="14">
        <v>1.51</v>
      </c>
      <c r="CS274" s="14">
        <v>1.51</v>
      </c>
      <c r="CT274" s="14">
        <v>1.51</v>
      </c>
      <c r="CU274" s="14">
        <v>1.51</v>
      </c>
      <c r="CV274" s="14">
        <v>1.51</v>
      </c>
      <c r="CW274" s="14">
        <v>1.48</v>
      </c>
      <c r="CX274" s="14">
        <v>1.48</v>
      </c>
      <c r="CY274" s="14">
        <v>1.48</v>
      </c>
      <c r="CZ274" s="14">
        <v>1.48</v>
      </c>
      <c r="DA274" s="14">
        <f>IF('QIPP Scorecard'!$AA$1=4,IF(FY2019_ALL_Targets!$BU274="Yes",INDEX('Final Comp Values'!$BN:$BN,MATCH(FY2019_ALL_Targets!$A274,'Final Comp Values'!$B:$B,0)),IF($BU274="Min Data",0,0)),0)</f>
        <v>1.48</v>
      </c>
      <c r="DB274" s="14">
        <f>IF('QIPP Scorecard'!$AA$1=4,IF(FY2019_ALL_Targets!$BV274="Yes",INDEX('Final Comp Values'!$BN:$BN,MATCH(FY2019_ALL_Targets!$A274,'Final Comp Values'!$B:$B,0)),IF($BV274="Min Data",0,0)),0)</f>
        <v>1.48</v>
      </c>
      <c r="DC274" s="14">
        <f>IF('QIPP Scorecard'!$AA$1=4,IF(FY2019_ALL_Targets!$BW274="Yes",INDEX('Final Comp Values'!$BN:$BN,MATCH(FY2019_ALL_Targets!$A274,'Final Comp Values'!$B:$B,0)),IF(CI274="Min Data",0,0)),0)</f>
        <v>1.48</v>
      </c>
      <c r="DD274" s="14">
        <f>IF('QIPP Scorecard'!$AA$1=4,IF(FY2019_ALL_Targets!$BX274="Yes",INDEX('Final Comp Values'!$BN:$BN,MATCH(FY2019_ALL_Targets!$A274,'Final Comp Values'!$B:$B,0)),IF($BX274="Min Data",0,0)),0)</f>
        <v>1.48</v>
      </c>
      <c r="DE274" s="14">
        <v>2.8</v>
      </c>
      <c r="DF274" s="14">
        <v>2.8</v>
      </c>
      <c r="DG274" s="14">
        <v>2.8</v>
      </c>
      <c r="DH274" s="14">
        <v>2.8</v>
      </c>
      <c r="DI274" s="14">
        <v>2.8</v>
      </c>
      <c r="DJ274" s="14">
        <v>2.8</v>
      </c>
      <c r="DK274" s="14">
        <v>2.8</v>
      </c>
      <c r="DL274" s="14">
        <v>2.8</v>
      </c>
      <c r="DM274" s="14">
        <v>2.75</v>
      </c>
      <c r="DN274" s="14">
        <v>2.75</v>
      </c>
      <c r="DO274" s="14">
        <v>2.75</v>
      </c>
      <c r="DP274" s="14">
        <v>2.75</v>
      </c>
      <c r="DQ274" s="14">
        <f>IF('QIPP Scorecard'!$AA$1=4,IF(FY2019_ALL_Targets!$BY274="Yes",INDEX('Final Comp Values'!$BK:$BK,MATCH(FY2019_ALL_Targets!$A274,'Final Comp Values'!$B:$B,0)),IF($BY274="Min Data",0,0)),0)</f>
        <v>2.75</v>
      </c>
      <c r="DR274" s="14">
        <f>IF('QIPP Scorecard'!$AA$1=4,IF(FY2019_ALL_Targets!$BZ274="Yes",INDEX('Final Comp Values'!$BO:$BO,MATCH(FY2019_ALL_Targets!$A274,'Final Comp Values'!$B:$B,0)),IF($BZ274="Min Data",0,0)),0)</f>
        <v>2.75</v>
      </c>
      <c r="DS274" s="14">
        <f>IF('QIPP Scorecard'!$AA$1=4,IF(FY2019_ALL_Targets!$CA274="Yes",INDEX('Final Comp Values'!$BO:$BO,MATCH(FY2019_ALL_Targets!$A274,'Final Comp Values'!$B:$B,0)),IF($CA274="Min Data",0,0)),0)</f>
        <v>2.75</v>
      </c>
      <c r="DT274" s="14">
        <f>IF('QIPP Scorecard'!$AA$1=4,IF(FY2019_ALL_Targets!$CB274="Yes",INDEX('Final Comp Values'!$BO:$BO,MATCH(FY2019_ALL_Targets!$A274,'Final Comp Values'!$B:$B,0)),IF($CB274="Min Data",0,0)),0)</f>
        <v>2.75</v>
      </c>
      <c r="DU274" s="14">
        <v>1.73</v>
      </c>
      <c r="DV274" s="14">
        <v>1.95</v>
      </c>
      <c r="DW274" s="14">
        <v>2.0299999999999998</v>
      </c>
      <c r="DX274" s="14">
        <v>2</v>
      </c>
      <c r="DY274" s="12">
        <f t="shared" si="21"/>
        <v>0</v>
      </c>
      <c r="DZ274" s="12">
        <f t="shared" si="22"/>
        <v>0</v>
      </c>
      <c r="EA274" s="12">
        <f t="shared" si="23"/>
        <v>0</v>
      </c>
      <c r="EB274" s="12">
        <f t="shared" si="24"/>
        <v>3</v>
      </c>
    </row>
    <row r="275" spans="1:132" x14ac:dyDescent="0.25">
      <c r="A275" s="297">
        <v>4817</v>
      </c>
      <c r="B275" s="347">
        <v>675554</v>
      </c>
      <c r="C275" s="297">
        <v>1026241</v>
      </c>
      <c r="D275" s="14">
        <v>1932517190</v>
      </c>
      <c r="E275" s="26" t="s">
        <v>939</v>
      </c>
      <c r="F275" s="26" t="str">
        <f>INDEX('Mar - Aug'!X:X,MATCH(A275,'Mar - Aug'!B:B,0))</f>
        <v>MRSA Northeast</v>
      </c>
      <c r="G275" s="26" t="s">
        <v>3056</v>
      </c>
      <c r="H275" s="26"/>
      <c r="I275" s="26" t="str">
        <f t="shared" si="20"/>
        <v/>
      </c>
      <c r="J275" s="299" t="s">
        <v>601</v>
      </c>
      <c r="K275" s="299" t="s">
        <v>994</v>
      </c>
      <c r="L275" s="299" t="s">
        <v>602</v>
      </c>
      <c r="M275" s="13">
        <v>2.8901710000000001E-2</v>
      </c>
      <c r="N275" s="13">
        <v>7.2164969999999995E-2</v>
      </c>
      <c r="O275" s="13">
        <v>0</v>
      </c>
      <c r="P275" s="13">
        <v>0.18987340999999999</v>
      </c>
      <c r="Q275" s="13">
        <v>3.3690650000000003E-2</v>
      </c>
      <c r="R275" s="13">
        <v>5.5747400000000003E-2</v>
      </c>
      <c r="S275" s="13">
        <v>3.7344499999999998E-3</v>
      </c>
      <c r="T275" s="13">
        <v>0.15247816</v>
      </c>
      <c r="U275" s="13">
        <v>3.3690650000000003E-2</v>
      </c>
      <c r="V275" s="13">
        <v>7.0938165509999998E-2</v>
      </c>
      <c r="W275" s="13">
        <v>3.7344499999999998E-3</v>
      </c>
      <c r="X275" s="13">
        <v>0.18664556202999999</v>
      </c>
      <c r="Y275" s="13">
        <v>3.3690650000000003E-2</v>
      </c>
      <c r="Z275" s="13">
        <v>6.8556721500000001E-2</v>
      </c>
      <c r="AA275" s="13">
        <v>3.7344499999999998E-3</v>
      </c>
      <c r="AB275" s="13">
        <v>0.1803797395</v>
      </c>
      <c r="AC275" s="13">
        <v>3.3690650000000003E-2</v>
      </c>
      <c r="AD275" s="13">
        <v>6.9711361020000001E-2</v>
      </c>
      <c r="AE275" s="13">
        <v>3.7344499999999998E-3</v>
      </c>
      <c r="AF275" s="13">
        <v>0.18341771405999999</v>
      </c>
      <c r="AG275" s="13">
        <v>3.3690650000000003E-2</v>
      </c>
      <c r="AH275" s="13">
        <v>6.4948473000000007E-2</v>
      </c>
      <c r="AI275" s="13">
        <v>3.7344499999999998E-3</v>
      </c>
      <c r="AJ275" s="13">
        <v>0.170886069</v>
      </c>
      <c r="AK275" s="13">
        <v>3.3690650000000003E-2</v>
      </c>
      <c r="AL275" s="13">
        <v>6.8484556530000004E-2</v>
      </c>
      <c r="AM275" s="13">
        <v>3.7344499999999998E-3</v>
      </c>
      <c r="AN275" s="13">
        <v>0.18018986609000001</v>
      </c>
      <c r="AO275" s="13">
        <v>3.3690650000000003E-2</v>
      </c>
      <c r="AP275" s="13">
        <v>6.1340224499999998E-2</v>
      </c>
      <c r="AQ275" s="13">
        <v>3.7344499999999998E-3</v>
      </c>
      <c r="AR275" s="13">
        <v>0.16139239850000001</v>
      </c>
      <c r="AS275" s="13">
        <v>3.3690650000000003E-2</v>
      </c>
      <c r="AT275" s="13">
        <v>6.71134221E-2</v>
      </c>
      <c r="AU275" s="13">
        <v>3.7344499999999998E-3</v>
      </c>
      <c r="AV275" s="13">
        <v>0.17658227130000001</v>
      </c>
      <c r="AW275" s="13">
        <v>3.3690650000000003E-2</v>
      </c>
      <c r="AX275" s="13">
        <v>5.7731975999999997E-2</v>
      </c>
      <c r="AY275" s="13">
        <v>3.7344499999999998E-3</v>
      </c>
      <c r="AZ275" s="13">
        <v>0.15247816</v>
      </c>
      <c r="BA275" s="86">
        <v>0</v>
      </c>
      <c r="BB275" s="86">
        <v>7.4074074074074098E-2</v>
      </c>
      <c r="BC275" s="13">
        <v>0</v>
      </c>
      <c r="BD275" s="13">
        <v>5.4054054054054099E-2</v>
      </c>
      <c r="BE275" s="14">
        <v>2.7027027027027001E-2</v>
      </c>
      <c r="BF275" s="14">
        <v>8.3333333333333301E-2</v>
      </c>
      <c r="BG275" s="14">
        <v>0</v>
      </c>
      <c r="BH275" s="14">
        <v>6.0606060606060601E-2</v>
      </c>
      <c r="BI275" s="14">
        <v>2.5641025641025599E-2</v>
      </c>
      <c r="BJ275" s="14">
        <v>0.04</v>
      </c>
      <c r="BK275" s="14">
        <v>0</v>
      </c>
      <c r="BL275" s="430">
        <v>5.8823529411764698E-2</v>
      </c>
      <c r="BM275" s="14">
        <v>7.3170731707317097E-2</v>
      </c>
      <c r="BN275" s="14">
        <v>8.3333333333333301E-2</v>
      </c>
      <c r="BO275" s="14">
        <v>0</v>
      </c>
      <c r="BP275" s="14">
        <v>2.9411764705882401E-2</v>
      </c>
      <c r="BQ275" s="86">
        <v>7.3170731707317097E-2</v>
      </c>
      <c r="BR275" s="86">
        <v>8.3333333333333301E-2</v>
      </c>
      <c r="BS275" s="86">
        <v>0</v>
      </c>
      <c r="BT275" s="86">
        <v>2.9411764705882401E-2</v>
      </c>
      <c r="BU275" s="14" t="s">
        <v>36</v>
      </c>
      <c r="BV275" s="14" t="s">
        <v>36</v>
      </c>
      <c r="BW275" s="14" t="s">
        <v>35</v>
      </c>
      <c r="BX275" s="14" t="s">
        <v>35</v>
      </c>
      <c r="BY275" s="14" t="s">
        <v>36</v>
      </c>
      <c r="BZ275" s="14" t="s">
        <v>36</v>
      </c>
      <c r="CA275" s="14" t="s">
        <v>35</v>
      </c>
      <c r="CB275" s="14" t="s">
        <v>35</v>
      </c>
      <c r="CC275" s="14">
        <v>2.82</v>
      </c>
      <c r="CD275" s="14">
        <v>2.82</v>
      </c>
      <c r="CE275" s="14">
        <v>2.82</v>
      </c>
      <c r="CF275" s="14">
        <v>2.82</v>
      </c>
      <c r="CG275" s="14">
        <v>2.82</v>
      </c>
      <c r="CH275" s="14">
        <v>2.82</v>
      </c>
      <c r="CI275" s="14">
        <v>2.92</v>
      </c>
      <c r="CJ275" s="14">
        <f>INDEX('Monthy Targets'!AC:AC,(MATCH(FY2019_ALL_Targets!$B:$B,'Monthy Targets'!$B:$B,0)))</f>
        <v>2.91</v>
      </c>
      <c r="CK275" s="14">
        <f>INDEX('Monthy Targets'!AD:AD,(MATCH(FY2019_ALL_Targets!$B:$B,'Monthy Targets'!$B:$B,0)))</f>
        <v>2.91</v>
      </c>
      <c r="CL275" s="14">
        <f>INDEX('Monthy Targets'!AE:AE,(MATCH(FY2019_ALL_Targets!$B:$B,'Monthy Targets'!$B:$B,0)))</f>
        <v>2.91</v>
      </c>
      <c r="CM275" s="14">
        <f>INDEX('Monthy Targets'!AF:AF,(MATCH(FY2019_ALL_Targets!$B:$B,'Monthy Targets'!$B:$B,0)))</f>
        <v>2.91</v>
      </c>
      <c r="CN275" s="14">
        <f>INDEX('Monthy Targets'!AG:AG,(MATCH(FY2019_ALL_Targets!$B:$B,'Monthy Targets'!$B:$B,0)))</f>
        <v>2.91</v>
      </c>
      <c r="CO275" s="14">
        <v>0.19</v>
      </c>
      <c r="CP275" s="14">
        <v>0</v>
      </c>
      <c r="CQ275" s="14">
        <v>0.19</v>
      </c>
      <c r="CR275" s="14">
        <v>0.19</v>
      </c>
      <c r="CS275" s="14">
        <v>0.19</v>
      </c>
      <c r="CT275" s="14">
        <v>0</v>
      </c>
      <c r="CU275" s="14">
        <v>0.19</v>
      </c>
      <c r="CV275" s="14">
        <v>0.19</v>
      </c>
      <c r="CW275" s="14">
        <v>0.2</v>
      </c>
      <c r="CX275" s="14">
        <v>0.2</v>
      </c>
      <c r="CY275" s="14">
        <v>0.2</v>
      </c>
      <c r="CZ275" s="14">
        <v>0.2</v>
      </c>
      <c r="DA275" s="14">
        <f>IF('QIPP Scorecard'!$AA$1=4,IF(FY2019_ALL_Targets!$BU275="Yes",INDEX('Final Comp Values'!$BN:$BN,MATCH(FY2019_ALL_Targets!$A275,'Final Comp Values'!$B:$B,0)),IF($BU275="Min Data",0,0)),0)</f>
        <v>0</v>
      </c>
      <c r="DB275" s="14">
        <f>IF('QIPP Scorecard'!$AA$1=4,IF(FY2019_ALL_Targets!$BV275="Yes",INDEX('Final Comp Values'!$BN:$BN,MATCH(FY2019_ALL_Targets!$A275,'Final Comp Values'!$B:$B,0)),IF($BV275="Min Data",0,0)),0)</f>
        <v>0</v>
      </c>
      <c r="DC275" s="14">
        <f>IF('QIPP Scorecard'!$AA$1=4,IF(FY2019_ALL_Targets!$BW275="Yes",INDEX('Final Comp Values'!$BN:$BN,MATCH(FY2019_ALL_Targets!$A275,'Final Comp Values'!$B:$B,0)),IF(CI275="Min Data",0,0)),0)</f>
        <v>0.2</v>
      </c>
      <c r="DD275" s="14">
        <f>IF('QIPP Scorecard'!$AA$1=4,IF(FY2019_ALL_Targets!$BX275="Yes",INDEX('Final Comp Values'!$BN:$BN,MATCH(FY2019_ALL_Targets!$A275,'Final Comp Values'!$B:$B,0)),IF($BX275="Min Data",0,0)),0)</f>
        <v>0.2</v>
      </c>
      <c r="DE275" s="14">
        <v>0.35</v>
      </c>
      <c r="DF275" s="14">
        <v>0</v>
      </c>
      <c r="DG275" s="14">
        <v>0.35</v>
      </c>
      <c r="DH275" s="14">
        <v>0.35</v>
      </c>
      <c r="DI275" s="14">
        <v>0.35</v>
      </c>
      <c r="DJ275" s="14">
        <v>0</v>
      </c>
      <c r="DK275" s="14">
        <v>0.35</v>
      </c>
      <c r="DL275" s="14">
        <v>0.35</v>
      </c>
      <c r="DM275" s="14">
        <v>0.37</v>
      </c>
      <c r="DN275" s="14">
        <v>0.37</v>
      </c>
      <c r="DO275" s="14">
        <v>0.37</v>
      </c>
      <c r="DP275" s="14">
        <v>0.37</v>
      </c>
      <c r="DQ275" s="14">
        <f>IF('QIPP Scorecard'!$AA$1=4,IF(FY2019_ALL_Targets!$BY275="Yes",INDEX('Final Comp Values'!$BK:$BK,MATCH(FY2019_ALL_Targets!$A275,'Final Comp Values'!$B:$B,0)),IF($BY275="Min Data",0,0)),0)</f>
        <v>0</v>
      </c>
      <c r="DR275" s="14">
        <f>IF('QIPP Scorecard'!$AA$1=4,IF(FY2019_ALL_Targets!$BZ275="Yes",INDEX('Final Comp Values'!$BO:$BO,MATCH(FY2019_ALL_Targets!$A275,'Final Comp Values'!$B:$B,0)),IF($BZ275="Min Data",0,0)),0)</f>
        <v>0</v>
      </c>
      <c r="DS275" s="14">
        <f>IF('QIPP Scorecard'!$AA$1=4,IF(FY2019_ALL_Targets!$CA275="Yes",INDEX('Final Comp Values'!$BO:$BO,MATCH(FY2019_ALL_Targets!$A275,'Final Comp Values'!$B:$B,0)),IF($CA275="Min Data",0,0)),0)</f>
        <v>0.37</v>
      </c>
      <c r="DT275" s="14">
        <f>IF('QIPP Scorecard'!$AA$1=4,IF(FY2019_ALL_Targets!$CB275="Yes",INDEX('Final Comp Values'!$BO:$BO,MATCH(FY2019_ALL_Targets!$A275,'Final Comp Values'!$B:$B,0)),IF($CB275="Min Data",0,0)),0)</f>
        <v>0.37</v>
      </c>
      <c r="DU275" s="14">
        <v>0.45</v>
      </c>
      <c r="DV275" s="14">
        <v>0.5</v>
      </c>
      <c r="DW275" s="14">
        <v>0.59</v>
      </c>
      <c r="DX275" s="14">
        <v>0.45</v>
      </c>
      <c r="DY275" s="12">
        <f t="shared" si="21"/>
        <v>2</v>
      </c>
      <c r="DZ275" s="12">
        <f t="shared" si="22"/>
        <v>2</v>
      </c>
      <c r="EA275" s="12">
        <f t="shared" si="23"/>
        <v>0</v>
      </c>
      <c r="EB275" s="12">
        <f t="shared" si="24"/>
        <v>0</v>
      </c>
    </row>
    <row r="276" spans="1:132" x14ac:dyDescent="0.25">
      <c r="A276" s="297">
        <v>5103</v>
      </c>
      <c r="B276" s="347">
        <v>675560</v>
      </c>
      <c r="C276" s="297">
        <v>1028612</v>
      </c>
      <c r="D276" s="14">
        <v>1881736056</v>
      </c>
      <c r="E276" s="26" t="s">
        <v>937</v>
      </c>
      <c r="F276" s="26" t="str">
        <f>INDEX('Mar - Aug'!X:X,MATCH(A276,'Mar - Aug'!B:B,0))</f>
        <v>Tarrant</v>
      </c>
      <c r="G276" s="26" t="s">
        <v>3078</v>
      </c>
      <c r="H276" s="26"/>
      <c r="I276" s="26" t="str">
        <f t="shared" si="20"/>
        <v/>
      </c>
      <c r="J276" s="299" t="s">
        <v>2626</v>
      </c>
      <c r="K276" s="299" t="s">
        <v>965</v>
      </c>
      <c r="L276" s="299" t="s">
        <v>670</v>
      </c>
      <c r="M276" s="13">
        <v>4.2373000000000003E-3</v>
      </c>
      <c r="N276" s="13">
        <v>1.9801989999999998E-2</v>
      </c>
      <c r="O276" s="13">
        <v>0</v>
      </c>
      <c r="P276" s="13">
        <v>5.2884590000000002E-2</v>
      </c>
      <c r="Q276" s="13">
        <v>3.3690650000000003E-2</v>
      </c>
      <c r="R276" s="13">
        <v>5.5747400000000003E-2</v>
      </c>
      <c r="S276" s="13">
        <v>3.7344499999999998E-3</v>
      </c>
      <c r="T276" s="13">
        <v>0.15247816</v>
      </c>
      <c r="U276" s="13">
        <v>3.3690650000000003E-2</v>
      </c>
      <c r="V276" s="13">
        <v>5.5747400000000003E-2</v>
      </c>
      <c r="W276" s="13">
        <v>3.7344499999999998E-3</v>
      </c>
      <c r="X276" s="13">
        <v>0.15247816</v>
      </c>
      <c r="Y276" s="13">
        <v>3.3690650000000003E-2</v>
      </c>
      <c r="Z276" s="13">
        <v>5.5747400000000003E-2</v>
      </c>
      <c r="AA276" s="13">
        <v>3.7344499999999998E-3</v>
      </c>
      <c r="AB276" s="13">
        <v>0.15247816</v>
      </c>
      <c r="AC276" s="13">
        <v>3.3690650000000003E-2</v>
      </c>
      <c r="AD276" s="13">
        <v>5.5747400000000003E-2</v>
      </c>
      <c r="AE276" s="13">
        <v>3.7344499999999998E-3</v>
      </c>
      <c r="AF276" s="13">
        <v>0.15247816</v>
      </c>
      <c r="AG276" s="13">
        <v>3.3690650000000003E-2</v>
      </c>
      <c r="AH276" s="13">
        <v>5.5747400000000003E-2</v>
      </c>
      <c r="AI276" s="13">
        <v>3.7344499999999998E-3</v>
      </c>
      <c r="AJ276" s="13">
        <v>0.15247816</v>
      </c>
      <c r="AK276" s="13">
        <v>3.3690650000000003E-2</v>
      </c>
      <c r="AL276" s="13">
        <v>5.5747400000000003E-2</v>
      </c>
      <c r="AM276" s="13">
        <v>3.7344499999999998E-3</v>
      </c>
      <c r="AN276" s="13">
        <v>0.15247816</v>
      </c>
      <c r="AO276" s="13">
        <v>3.3690650000000003E-2</v>
      </c>
      <c r="AP276" s="13">
        <v>5.5747400000000003E-2</v>
      </c>
      <c r="AQ276" s="13">
        <v>3.7344499999999998E-3</v>
      </c>
      <c r="AR276" s="13">
        <v>0.15247816</v>
      </c>
      <c r="AS276" s="13">
        <v>3.3690650000000003E-2</v>
      </c>
      <c r="AT276" s="13">
        <v>5.5747400000000003E-2</v>
      </c>
      <c r="AU276" s="13">
        <v>3.7344499999999998E-3</v>
      </c>
      <c r="AV276" s="13">
        <v>0.15247816</v>
      </c>
      <c r="AW276" s="13">
        <v>3.3690650000000003E-2</v>
      </c>
      <c r="AX276" s="13">
        <v>5.5747400000000003E-2</v>
      </c>
      <c r="AY276" s="13">
        <v>3.7344499999999998E-3</v>
      </c>
      <c r="AZ276" s="13">
        <v>0.15247816</v>
      </c>
      <c r="BA276" s="86">
        <v>1.49253731343284E-2</v>
      </c>
      <c r="BB276" s="86">
        <v>1.8181818181818198E-2</v>
      </c>
      <c r="BC276" s="13">
        <v>0</v>
      </c>
      <c r="BD276" s="13">
        <v>4.91803278688525E-2</v>
      </c>
      <c r="BE276" s="14">
        <v>0</v>
      </c>
      <c r="BF276" s="14">
        <v>3.2258064516128997E-2</v>
      </c>
      <c r="BG276" s="14">
        <v>0</v>
      </c>
      <c r="BH276" s="14">
        <v>3.2786885245901599E-2</v>
      </c>
      <c r="BI276" s="14">
        <v>0</v>
      </c>
      <c r="BJ276" s="14">
        <v>1.85185185185185E-2</v>
      </c>
      <c r="BK276" s="14">
        <v>0</v>
      </c>
      <c r="BL276" s="430">
        <v>1.7543859649122799E-2</v>
      </c>
      <c r="BM276" s="14">
        <v>0</v>
      </c>
      <c r="BN276" s="14">
        <v>5.3571428571428603E-2</v>
      </c>
      <c r="BO276" s="14">
        <v>0</v>
      </c>
      <c r="BP276" s="14">
        <v>1.72413793103448E-2</v>
      </c>
      <c r="BQ276" s="86">
        <v>0</v>
      </c>
      <c r="BR276" s="86">
        <v>5.3571428571428603E-2</v>
      </c>
      <c r="BS276" s="86">
        <v>0</v>
      </c>
      <c r="BT276" s="86">
        <v>1.72413793103448E-2</v>
      </c>
      <c r="BU276" s="14" t="s">
        <v>35</v>
      </c>
      <c r="BV276" s="14" t="s">
        <v>35</v>
      </c>
      <c r="BW276" s="14" t="s">
        <v>35</v>
      </c>
      <c r="BX276" s="14" t="s">
        <v>35</v>
      </c>
      <c r="BY276" s="14" t="s">
        <v>35</v>
      </c>
      <c r="BZ276" s="14" t="s">
        <v>35</v>
      </c>
      <c r="CA276" s="14" t="s">
        <v>35</v>
      </c>
      <c r="CB276" s="14" t="s">
        <v>35</v>
      </c>
      <c r="CC276" s="14">
        <v>5.45</v>
      </c>
      <c r="CD276" s="14">
        <v>5.45</v>
      </c>
      <c r="CE276" s="14">
        <v>5.45</v>
      </c>
      <c r="CF276" s="14">
        <v>5.45</v>
      </c>
      <c r="CG276" s="14">
        <v>5.45</v>
      </c>
      <c r="CH276" s="14">
        <v>5.45</v>
      </c>
      <c r="CI276" s="14">
        <v>5.29</v>
      </c>
      <c r="CJ276" s="14">
        <f>INDEX('Monthy Targets'!AC:AC,(MATCH(FY2019_ALL_Targets!$B:$B,'Monthy Targets'!$B:$B,0)))</f>
        <v>5.27</v>
      </c>
      <c r="CK276" s="14">
        <f>INDEX('Monthy Targets'!AD:AD,(MATCH(FY2019_ALL_Targets!$B:$B,'Monthy Targets'!$B:$B,0)))</f>
        <v>5.27</v>
      </c>
      <c r="CL276" s="14">
        <f>INDEX('Monthy Targets'!AE:AE,(MATCH(FY2019_ALL_Targets!$B:$B,'Monthy Targets'!$B:$B,0)))</f>
        <v>5.27</v>
      </c>
      <c r="CM276" s="14">
        <f>INDEX('Monthy Targets'!AF:AF,(MATCH(FY2019_ALL_Targets!$B:$B,'Monthy Targets'!$B:$B,0)))</f>
        <v>5.27</v>
      </c>
      <c r="CN276" s="14">
        <f>INDEX('Monthy Targets'!AG:AG,(MATCH(FY2019_ALL_Targets!$B:$B,'Monthy Targets'!$B:$B,0)))</f>
        <v>5.27</v>
      </c>
      <c r="CO276" s="14">
        <v>0.37</v>
      </c>
      <c r="CP276" s="14">
        <v>0.37</v>
      </c>
      <c r="CQ276" s="14">
        <v>0.37</v>
      </c>
      <c r="CR276" s="14">
        <v>0.37</v>
      </c>
      <c r="CS276" s="14">
        <v>0.37</v>
      </c>
      <c r="CT276" s="14">
        <v>0.37</v>
      </c>
      <c r="CU276" s="14">
        <v>0.37</v>
      </c>
      <c r="CV276" s="14">
        <v>0.37</v>
      </c>
      <c r="CW276" s="14">
        <v>0.36</v>
      </c>
      <c r="CX276" s="14">
        <v>0.36</v>
      </c>
      <c r="CY276" s="14">
        <v>0.36</v>
      </c>
      <c r="CZ276" s="14">
        <v>0.36</v>
      </c>
      <c r="DA276" s="14">
        <f>IF('QIPP Scorecard'!$AA$1=4,IF(FY2019_ALL_Targets!$BU276="Yes",INDEX('Final Comp Values'!$BN:$BN,MATCH(FY2019_ALL_Targets!$A276,'Final Comp Values'!$B:$B,0)),IF($BU276="Min Data",0,0)),0)</f>
        <v>0.36</v>
      </c>
      <c r="DB276" s="14">
        <f>IF('QIPP Scorecard'!$AA$1=4,IF(FY2019_ALL_Targets!$BV276="Yes",INDEX('Final Comp Values'!$BN:$BN,MATCH(FY2019_ALL_Targets!$A276,'Final Comp Values'!$B:$B,0)),IF($BV276="Min Data",0,0)),0)</f>
        <v>0.36</v>
      </c>
      <c r="DC276" s="14">
        <f>IF('QIPP Scorecard'!$AA$1=4,IF(FY2019_ALL_Targets!$BW276="Yes",INDEX('Final Comp Values'!$BN:$BN,MATCH(FY2019_ALL_Targets!$A276,'Final Comp Values'!$B:$B,0)),IF(CI276="Min Data",0,0)),0)</f>
        <v>0.36</v>
      </c>
      <c r="DD276" s="14">
        <f>IF('QIPP Scorecard'!$AA$1=4,IF(FY2019_ALL_Targets!$BX276="Yes",INDEX('Final Comp Values'!$BN:$BN,MATCH(FY2019_ALL_Targets!$A276,'Final Comp Values'!$B:$B,0)),IF($BX276="Min Data",0,0)),0)</f>
        <v>0.36</v>
      </c>
      <c r="DE276" s="14">
        <v>0.69</v>
      </c>
      <c r="DF276" s="14">
        <v>0.69</v>
      </c>
      <c r="DG276" s="14">
        <v>0.69</v>
      </c>
      <c r="DH276" s="14">
        <v>0.69</v>
      </c>
      <c r="DI276" s="14">
        <v>0.69</v>
      </c>
      <c r="DJ276" s="14">
        <v>0.69</v>
      </c>
      <c r="DK276" s="14">
        <v>0.69</v>
      </c>
      <c r="DL276" s="14">
        <v>0.69</v>
      </c>
      <c r="DM276" s="14">
        <v>0.67</v>
      </c>
      <c r="DN276" s="14">
        <v>0.67</v>
      </c>
      <c r="DO276" s="14">
        <v>0.67</v>
      </c>
      <c r="DP276" s="14">
        <v>0.67</v>
      </c>
      <c r="DQ276" s="14">
        <f>IF('QIPP Scorecard'!$AA$1=4,IF(FY2019_ALL_Targets!$BY276="Yes",INDEX('Final Comp Values'!$BK:$BK,MATCH(FY2019_ALL_Targets!$A276,'Final Comp Values'!$B:$B,0)),IF($BY276="Min Data",0,0)),0)</f>
        <v>0.67</v>
      </c>
      <c r="DR276" s="14">
        <f>IF('QIPP Scorecard'!$AA$1=4,IF(FY2019_ALL_Targets!$BZ276="Yes",INDEX('Final Comp Values'!$BO:$BO,MATCH(FY2019_ALL_Targets!$A276,'Final Comp Values'!$B:$B,0)),IF($BZ276="Min Data",0,0)),0)</f>
        <v>0.67</v>
      </c>
      <c r="DS276" s="14">
        <f>IF('QIPP Scorecard'!$AA$1=4,IF(FY2019_ALL_Targets!$CA276="Yes",INDEX('Final Comp Values'!$BO:$BO,MATCH(FY2019_ALL_Targets!$A276,'Final Comp Values'!$B:$B,0)),IF($CA276="Min Data",0,0)),0)</f>
        <v>0.67</v>
      </c>
      <c r="DT276" s="14">
        <f>IF('QIPP Scorecard'!$AA$1=4,IF(FY2019_ALL_Targets!$CB276="Yes",INDEX('Final Comp Values'!$BO:$BO,MATCH(FY2019_ALL_Targets!$A276,'Final Comp Values'!$B:$B,0)),IF($CB276="Min Data",0,0)),0)</f>
        <v>0.67</v>
      </c>
      <c r="DU276" s="14">
        <v>0.97</v>
      </c>
      <c r="DV276" s="14">
        <v>1.0900000000000001</v>
      </c>
      <c r="DW276" s="14">
        <v>1.1399999999999999</v>
      </c>
      <c r="DX276" s="14">
        <v>1.1200000000000001</v>
      </c>
      <c r="DY276" s="12">
        <f t="shared" si="21"/>
        <v>0</v>
      </c>
      <c r="DZ276" s="12">
        <f t="shared" si="22"/>
        <v>0</v>
      </c>
      <c r="EA276" s="12">
        <f t="shared" si="23"/>
        <v>0</v>
      </c>
      <c r="EB276" s="12">
        <f t="shared" si="24"/>
        <v>0</v>
      </c>
    </row>
    <row r="277" spans="1:132" x14ac:dyDescent="0.25">
      <c r="A277" s="297">
        <v>5345</v>
      </c>
      <c r="B277" s="347">
        <v>675561</v>
      </c>
      <c r="C277" s="297">
        <v>1028769</v>
      </c>
      <c r="D277" s="14">
        <v>1134113947</v>
      </c>
      <c r="E277" s="26" t="s">
        <v>939</v>
      </c>
      <c r="F277" s="26" t="str">
        <f>INDEX('Mar - Aug'!X:X,MATCH(A277,'Mar - Aug'!B:B,0))</f>
        <v>MRSA Northeast</v>
      </c>
      <c r="G277" s="26" t="s">
        <v>3083</v>
      </c>
      <c r="H277" s="26"/>
      <c r="I277" s="26" t="str">
        <f t="shared" si="20"/>
        <v/>
      </c>
      <c r="J277" s="299" t="s">
        <v>775</v>
      </c>
      <c r="K277" s="299" t="s">
        <v>966</v>
      </c>
      <c r="L277" s="299" t="s">
        <v>776</v>
      </c>
      <c r="M277" s="13">
        <v>3.2786900000000001E-2</v>
      </c>
      <c r="N277" s="13">
        <v>6.2176179999999998E-2</v>
      </c>
      <c r="O277" s="13">
        <v>0</v>
      </c>
      <c r="P277" s="13">
        <v>3.4482800000000001E-2</v>
      </c>
      <c r="Q277" s="13">
        <v>3.3690650000000003E-2</v>
      </c>
      <c r="R277" s="13">
        <v>5.5747400000000003E-2</v>
      </c>
      <c r="S277" s="13">
        <v>3.7344499999999998E-3</v>
      </c>
      <c r="T277" s="13">
        <v>0.15247816</v>
      </c>
      <c r="U277" s="13">
        <v>3.3690650000000003E-2</v>
      </c>
      <c r="V277" s="13">
        <v>6.1119184940000001E-2</v>
      </c>
      <c r="W277" s="13">
        <v>3.7344499999999998E-3</v>
      </c>
      <c r="X277" s="13">
        <v>0.15247816</v>
      </c>
      <c r="Y277" s="13">
        <v>3.3690650000000003E-2</v>
      </c>
      <c r="Z277" s="13">
        <v>5.9067371E-2</v>
      </c>
      <c r="AA277" s="13">
        <v>3.7344499999999998E-3</v>
      </c>
      <c r="AB277" s="13">
        <v>0.15247816</v>
      </c>
      <c r="AC277" s="13">
        <v>3.3690650000000003E-2</v>
      </c>
      <c r="AD277" s="13">
        <v>6.0062189879999998E-2</v>
      </c>
      <c r="AE277" s="13">
        <v>3.7344499999999998E-3</v>
      </c>
      <c r="AF277" s="13">
        <v>0.15247816</v>
      </c>
      <c r="AG277" s="13">
        <v>3.3690650000000003E-2</v>
      </c>
      <c r="AH277" s="13">
        <v>5.5958562000000003E-2</v>
      </c>
      <c r="AI277" s="13">
        <v>3.7344499999999998E-3</v>
      </c>
      <c r="AJ277" s="13">
        <v>0.15247816</v>
      </c>
      <c r="AK277" s="13">
        <v>3.3690650000000003E-2</v>
      </c>
      <c r="AL277" s="13">
        <v>5.9005194820000002E-2</v>
      </c>
      <c r="AM277" s="13">
        <v>3.7344499999999998E-3</v>
      </c>
      <c r="AN277" s="13">
        <v>0.15247816</v>
      </c>
      <c r="AO277" s="13">
        <v>3.3690650000000003E-2</v>
      </c>
      <c r="AP277" s="13">
        <v>5.5747400000000003E-2</v>
      </c>
      <c r="AQ277" s="13">
        <v>3.7344499999999998E-3</v>
      </c>
      <c r="AR277" s="13">
        <v>0.15247816</v>
      </c>
      <c r="AS277" s="13">
        <v>3.3690650000000003E-2</v>
      </c>
      <c r="AT277" s="13">
        <v>5.7823847400000003E-2</v>
      </c>
      <c r="AU277" s="13">
        <v>3.7344499999999998E-3</v>
      </c>
      <c r="AV277" s="13">
        <v>0.15247816</v>
      </c>
      <c r="AW277" s="13">
        <v>3.3690650000000003E-2</v>
      </c>
      <c r="AX277" s="13">
        <v>5.5747400000000003E-2</v>
      </c>
      <c r="AY277" s="13">
        <v>3.7344499999999998E-3</v>
      </c>
      <c r="AZ277" s="13">
        <v>0.15247816</v>
      </c>
      <c r="BA277" s="86">
        <v>3.4482758620689703E-2</v>
      </c>
      <c r="BB277" s="86">
        <v>9.4339622641509399E-2</v>
      </c>
      <c r="BC277" s="13">
        <v>0</v>
      </c>
      <c r="BD277" s="13">
        <v>3.5714285714285698E-2</v>
      </c>
      <c r="BE277" s="14">
        <v>5.5555555555555601E-2</v>
      </c>
      <c r="BF277" s="14">
        <v>8.1632653061224497E-2</v>
      </c>
      <c r="BG277" s="14">
        <v>0</v>
      </c>
      <c r="BH277" s="14">
        <v>0.04</v>
      </c>
      <c r="BI277" s="14">
        <v>3.8461538461538498E-2</v>
      </c>
      <c r="BJ277" s="14">
        <v>9.3023255813953501E-2</v>
      </c>
      <c r="BK277" s="14">
        <v>0</v>
      </c>
      <c r="BL277" s="430">
        <v>0.06</v>
      </c>
      <c r="BM277" s="14">
        <v>5.7692307692307702E-2</v>
      </c>
      <c r="BN277" s="14">
        <v>0.105263157894737</v>
      </c>
      <c r="BO277" s="14">
        <v>0</v>
      </c>
      <c r="BP277" s="14">
        <v>0.06</v>
      </c>
      <c r="BQ277" s="86">
        <v>5.7692307692307702E-2</v>
      </c>
      <c r="BR277" s="86">
        <v>0.105263157894737</v>
      </c>
      <c r="BS277" s="86">
        <v>0</v>
      </c>
      <c r="BT277" s="86">
        <v>0.06</v>
      </c>
      <c r="BU277" s="14" t="s">
        <v>36</v>
      </c>
      <c r="BV277" s="14" t="s">
        <v>36</v>
      </c>
      <c r="BW277" s="14" t="s">
        <v>35</v>
      </c>
      <c r="BX277" s="14" t="s">
        <v>35</v>
      </c>
      <c r="BY277" s="14" t="s">
        <v>36</v>
      </c>
      <c r="BZ277" s="14" t="s">
        <v>36</v>
      </c>
      <c r="CA277" s="14" t="s">
        <v>35</v>
      </c>
      <c r="CB277" s="14" t="s">
        <v>35</v>
      </c>
      <c r="CC277" s="14">
        <v>6.23</v>
      </c>
      <c r="CD277" s="14">
        <v>6.23</v>
      </c>
      <c r="CE277" s="14">
        <v>6.23</v>
      </c>
      <c r="CF277" s="14">
        <v>6.23</v>
      </c>
      <c r="CG277" s="14">
        <v>6.23</v>
      </c>
      <c r="CH277" s="14">
        <v>6.23</v>
      </c>
      <c r="CI277" s="14">
        <v>6.45</v>
      </c>
      <c r="CJ277" s="14">
        <f>INDEX('Monthy Targets'!AC:AC,(MATCH(FY2019_ALL_Targets!$B:$B,'Monthy Targets'!$B:$B,0)))</f>
        <v>6.43</v>
      </c>
      <c r="CK277" s="14">
        <f>INDEX('Monthy Targets'!AD:AD,(MATCH(FY2019_ALL_Targets!$B:$B,'Monthy Targets'!$B:$B,0)))</f>
        <v>6.43</v>
      </c>
      <c r="CL277" s="14">
        <f>INDEX('Monthy Targets'!AE:AE,(MATCH(FY2019_ALL_Targets!$B:$B,'Monthy Targets'!$B:$B,0)))</f>
        <v>6.43</v>
      </c>
      <c r="CM277" s="14">
        <f>INDEX('Monthy Targets'!AF:AF,(MATCH(FY2019_ALL_Targets!$B:$B,'Monthy Targets'!$B:$B,0)))</f>
        <v>6.43</v>
      </c>
      <c r="CN277" s="14">
        <f>INDEX('Monthy Targets'!AG:AG,(MATCH(FY2019_ALL_Targets!$B:$B,'Monthy Targets'!$B:$B,0)))</f>
        <v>6.43</v>
      </c>
      <c r="CO277" s="14">
        <v>0</v>
      </c>
      <c r="CP277" s="14">
        <v>0</v>
      </c>
      <c r="CQ277" s="14">
        <v>0.42</v>
      </c>
      <c r="CR277" s="14">
        <v>0.42</v>
      </c>
      <c r="CS277" s="14">
        <v>0</v>
      </c>
      <c r="CT277" s="14">
        <v>0</v>
      </c>
      <c r="CU277" s="14">
        <v>0.42</v>
      </c>
      <c r="CV277" s="14">
        <v>0.42</v>
      </c>
      <c r="CW277" s="14">
        <v>0</v>
      </c>
      <c r="CX277" s="14">
        <v>0</v>
      </c>
      <c r="CY277" s="14">
        <v>0.44</v>
      </c>
      <c r="CZ277" s="14">
        <v>0.44</v>
      </c>
      <c r="DA277" s="14">
        <f>IF('QIPP Scorecard'!$AA$1=4,IF(FY2019_ALL_Targets!$BU277="Yes",INDEX('Final Comp Values'!$BN:$BN,MATCH(FY2019_ALL_Targets!$A277,'Final Comp Values'!$B:$B,0)),IF($BU277="Min Data",0,0)),0)</f>
        <v>0</v>
      </c>
      <c r="DB277" s="14">
        <f>IF('QIPP Scorecard'!$AA$1=4,IF(FY2019_ALL_Targets!$BV277="Yes",INDEX('Final Comp Values'!$BN:$BN,MATCH(FY2019_ALL_Targets!$A277,'Final Comp Values'!$B:$B,0)),IF($BV277="Min Data",0,0)),0)</f>
        <v>0</v>
      </c>
      <c r="DC277" s="14">
        <f>IF('QIPP Scorecard'!$AA$1=4,IF(FY2019_ALL_Targets!$BW277="Yes",INDEX('Final Comp Values'!$BN:$BN,MATCH(FY2019_ALL_Targets!$A277,'Final Comp Values'!$B:$B,0)),IF(CI277="Min Data",0,0)),0)</f>
        <v>0.44</v>
      </c>
      <c r="DD277" s="14">
        <f>IF('QIPP Scorecard'!$AA$1=4,IF(FY2019_ALL_Targets!$BX277="Yes",INDEX('Final Comp Values'!$BN:$BN,MATCH(FY2019_ALL_Targets!$A277,'Final Comp Values'!$B:$B,0)),IF($BX277="Min Data",0,0)),0)</f>
        <v>0.44</v>
      </c>
      <c r="DE277" s="14">
        <v>0</v>
      </c>
      <c r="DF277" s="14">
        <v>0</v>
      </c>
      <c r="DG277" s="14">
        <v>0.78</v>
      </c>
      <c r="DH277" s="14">
        <v>0.78</v>
      </c>
      <c r="DI277" s="14">
        <v>0</v>
      </c>
      <c r="DJ277" s="14">
        <v>0</v>
      </c>
      <c r="DK277" s="14">
        <v>0.78</v>
      </c>
      <c r="DL277" s="14">
        <v>0.78</v>
      </c>
      <c r="DM277" s="14">
        <v>0</v>
      </c>
      <c r="DN277" s="14">
        <v>0</v>
      </c>
      <c r="DO277" s="14">
        <v>0.81</v>
      </c>
      <c r="DP277" s="14">
        <v>0.81</v>
      </c>
      <c r="DQ277" s="14">
        <f>IF('QIPP Scorecard'!$AA$1=4,IF(FY2019_ALL_Targets!$BY277="Yes",INDEX('Final Comp Values'!$BK:$BK,MATCH(FY2019_ALL_Targets!$A277,'Final Comp Values'!$B:$B,0)),IF($BY277="Min Data",0,0)),0)</f>
        <v>0</v>
      </c>
      <c r="DR277" s="14">
        <f>IF('QIPP Scorecard'!$AA$1=4,IF(FY2019_ALL_Targets!$BZ277="Yes",INDEX('Final Comp Values'!$BO:$BO,MATCH(FY2019_ALL_Targets!$A277,'Final Comp Values'!$B:$B,0)),IF($BZ277="Min Data",0,0)),0)</f>
        <v>0</v>
      </c>
      <c r="DS277" s="14">
        <f>IF('QIPP Scorecard'!$AA$1=4,IF(FY2019_ALL_Targets!$CA277="Yes",INDEX('Final Comp Values'!$BO:$BO,MATCH(FY2019_ALL_Targets!$A277,'Final Comp Values'!$B:$B,0)),IF($CA277="Min Data",0,0)),0)</f>
        <v>0.81</v>
      </c>
      <c r="DT277" s="14">
        <f>IF('QIPP Scorecard'!$AA$1=4,IF(FY2019_ALL_Targets!$CB277="Yes",INDEX('Final Comp Values'!$BO:$BO,MATCH(FY2019_ALL_Targets!$A277,'Final Comp Values'!$B:$B,0)),IF($CB277="Min Data",0,0)),0)</f>
        <v>0.81</v>
      </c>
      <c r="DU277" s="14">
        <v>0.87</v>
      </c>
      <c r="DV277" s="14">
        <v>0.98</v>
      </c>
      <c r="DW277" s="14">
        <v>1.01</v>
      </c>
      <c r="DX277" s="14">
        <v>0.99</v>
      </c>
      <c r="DY277" s="12">
        <f t="shared" si="21"/>
        <v>2</v>
      </c>
      <c r="DZ277" s="12">
        <f t="shared" si="22"/>
        <v>2</v>
      </c>
      <c r="EA277" s="12">
        <f t="shared" si="23"/>
        <v>0</v>
      </c>
      <c r="EB277" s="12">
        <f t="shared" si="24"/>
        <v>0</v>
      </c>
    </row>
    <row r="278" spans="1:132" x14ac:dyDescent="0.25">
      <c r="A278" s="297">
        <v>5213</v>
      </c>
      <c r="B278" s="347">
        <v>675563</v>
      </c>
      <c r="C278" s="297">
        <v>1028694</v>
      </c>
      <c r="D278" s="14">
        <v>1073900882</v>
      </c>
      <c r="E278" s="26" t="s">
        <v>939</v>
      </c>
      <c r="F278" s="26" t="str">
        <f>INDEX('Mar - Aug'!X:X,MATCH(A278,'Mar - Aug'!B:B,0))</f>
        <v>MRSA Northeast</v>
      </c>
      <c r="G278" s="26" t="s">
        <v>3067</v>
      </c>
      <c r="H278" s="26"/>
      <c r="I278" s="26" t="str">
        <f t="shared" si="20"/>
        <v/>
      </c>
      <c r="J278" s="299" t="s">
        <v>721</v>
      </c>
      <c r="K278" s="299" t="s">
        <v>976</v>
      </c>
      <c r="L278" s="299" t="s">
        <v>722</v>
      </c>
      <c r="M278" s="13">
        <v>1.3215849999999999E-2</v>
      </c>
      <c r="N278" s="13">
        <v>7.1038270000000001E-2</v>
      </c>
      <c r="O278" s="13">
        <v>0</v>
      </c>
      <c r="P278" s="13">
        <v>0.19534883</v>
      </c>
      <c r="Q278" s="13">
        <v>3.3690650000000003E-2</v>
      </c>
      <c r="R278" s="13">
        <v>5.5747400000000003E-2</v>
      </c>
      <c r="S278" s="13">
        <v>3.7344499999999998E-3</v>
      </c>
      <c r="T278" s="13">
        <v>0.15247816</v>
      </c>
      <c r="U278" s="13">
        <v>3.3690650000000003E-2</v>
      </c>
      <c r="V278" s="13">
        <v>6.9830619410000003E-2</v>
      </c>
      <c r="W278" s="13">
        <v>3.7344499999999998E-3</v>
      </c>
      <c r="X278" s="13">
        <v>0.19202789988999999</v>
      </c>
      <c r="Y278" s="13">
        <v>3.3690650000000003E-2</v>
      </c>
      <c r="Z278" s="13">
        <v>6.7486356499999997E-2</v>
      </c>
      <c r="AA278" s="13">
        <v>3.7344499999999998E-3</v>
      </c>
      <c r="AB278" s="13">
        <v>0.1855813885</v>
      </c>
      <c r="AC278" s="13">
        <v>3.3690650000000003E-2</v>
      </c>
      <c r="AD278" s="13">
        <v>6.8622968820000005E-2</v>
      </c>
      <c r="AE278" s="13">
        <v>3.7344499999999998E-3</v>
      </c>
      <c r="AF278" s="13">
        <v>0.18870696978000001</v>
      </c>
      <c r="AG278" s="13">
        <v>3.3690650000000003E-2</v>
      </c>
      <c r="AH278" s="13">
        <v>6.3934442999999994E-2</v>
      </c>
      <c r="AI278" s="13">
        <v>3.7344499999999998E-3</v>
      </c>
      <c r="AJ278" s="13">
        <v>0.175813947</v>
      </c>
      <c r="AK278" s="13">
        <v>3.3690650000000003E-2</v>
      </c>
      <c r="AL278" s="13">
        <v>6.7415318229999993E-2</v>
      </c>
      <c r="AM278" s="13">
        <v>3.7344499999999998E-3</v>
      </c>
      <c r="AN278" s="13">
        <v>0.18538603967</v>
      </c>
      <c r="AO278" s="13">
        <v>3.3690650000000003E-2</v>
      </c>
      <c r="AP278" s="13">
        <v>6.0382529499999997E-2</v>
      </c>
      <c r="AQ278" s="13">
        <v>3.7344499999999998E-3</v>
      </c>
      <c r="AR278" s="13">
        <v>0.1660465055</v>
      </c>
      <c r="AS278" s="13">
        <v>3.3690650000000003E-2</v>
      </c>
      <c r="AT278" s="13">
        <v>6.6065591100000001E-2</v>
      </c>
      <c r="AU278" s="13">
        <v>3.7344499999999998E-3</v>
      </c>
      <c r="AV278" s="13">
        <v>0.1816744119</v>
      </c>
      <c r="AW278" s="13">
        <v>3.3690650000000003E-2</v>
      </c>
      <c r="AX278" s="13">
        <v>5.6830616E-2</v>
      </c>
      <c r="AY278" s="13">
        <v>3.7344499999999998E-3</v>
      </c>
      <c r="AZ278" s="13">
        <v>0.156279064</v>
      </c>
      <c r="BA278" s="86">
        <v>2.04081632653061E-2</v>
      </c>
      <c r="BB278" s="86">
        <v>2.5000000000000001E-2</v>
      </c>
      <c r="BC278" s="13">
        <v>0</v>
      </c>
      <c r="BD278" s="13">
        <v>0.108695652173913</v>
      </c>
      <c r="BE278" s="14">
        <v>6.3829787234042507E-2</v>
      </c>
      <c r="BF278" s="14">
        <v>6.25E-2</v>
      </c>
      <c r="BG278" s="14">
        <v>0</v>
      </c>
      <c r="BH278" s="14">
        <v>0.11111111111111099</v>
      </c>
      <c r="BI278" s="14">
        <v>7.4074074074074098E-2</v>
      </c>
      <c r="BJ278" s="14">
        <v>0</v>
      </c>
      <c r="BK278" s="14">
        <v>0</v>
      </c>
      <c r="BL278" s="430">
        <v>5.7692307692307702E-2</v>
      </c>
      <c r="BM278" s="14">
        <v>9.6153846153846201E-2</v>
      </c>
      <c r="BN278" s="14">
        <v>4.7619047619047603E-2</v>
      </c>
      <c r="BO278" s="14">
        <v>0</v>
      </c>
      <c r="BP278" s="14">
        <v>8.3333333333333301E-2</v>
      </c>
      <c r="BQ278" s="86">
        <v>9.6153846153846201E-2</v>
      </c>
      <c r="BR278" s="86">
        <v>4.7619047619047603E-2</v>
      </c>
      <c r="BS278" s="86">
        <v>0</v>
      </c>
      <c r="BT278" s="86">
        <v>8.3333333333333301E-2</v>
      </c>
      <c r="BU278" s="14" t="s">
        <v>36</v>
      </c>
      <c r="BV278" s="14" t="s">
        <v>35</v>
      </c>
      <c r="BW278" s="14" t="s">
        <v>35</v>
      </c>
      <c r="BX278" s="14" t="s">
        <v>35</v>
      </c>
      <c r="BY278" s="14" t="s">
        <v>36</v>
      </c>
      <c r="BZ278" s="14" t="s">
        <v>35</v>
      </c>
      <c r="CA278" s="14" t="s">
        <v>35</v>
      </c>
      <c r="CB278" s="14" t="s">
        <v>35</v>
      </c>
      <c r="CC278" s="14">
        <v>2.84</v>
      </c>
      <c r="CD278" s="14">
        <v>2.84</v>
      </c>
      <c r="CE278" s="14">
        <v>2.84</v>
      </c>
      <c r="CF278" s="14">
        <v>2.84</v>
      </c>
      <c r="CG278" s="14">
        <v>2.84</v>
      </c>
      <c r="CH278" s="14">
        <v>2.84</v>
      </c>
      <c r="CI278" s="14">
        <v>2.94</v>
      </c>
      <c r="CJ278" s="14">
        <f>INDEX('Monthy Targets'!AC:AC,(MATCH(FY2019_ALL_Targets!$B:$B,'Monthy Targets'!$B:$B,0)))</f>
        <v>2.93</v>
      </c>
      <c r="CK278" s="14">
        <f>INDEX('Monthy Targets'!AD:AD,(MATCH(FY2019_ALL_Targets!$B:$B,'Monthy Targets'!$B:$B,0)))</f>
        <v>2.93</v>
      </c>
      <c r="CL278" s="14">
        <f>INDEX('Monthy Targets'!AE:AE,(MATCH(FY2019_ALL_Targets!$B:$B,'Monthy Targets'!$B:$B,0)))</f>
        <v>2.93</v>
      </c>
      <c r="CM278" s="14">
        <f>INDEX('Monthy Targets'!AF:AF,(MATCH(FY2019_ALL_Targets!$B:$B,'Monthy Targets'!$B:$B,0)))</f>
        <v>2.93</v>
      </c>
      <c r="CN278" s="14">
        <f>INDEX('Monthy Targets'!AG:AG,(MATCH(FY2019_ALL_Targets!$B:$B,'Monthy Targets'!$B:$B,0)))</f>
        <v>2.93</v>
      </c>
      <c r="CO278" s="14">
        <v>0.19</v>
      </c>
      <c r="CP278" s="14">
        <v>0.19</v>
      </c>
      <c r="CQ278" s="14">
        <v>0.19</v>
      </c>
      <c r="CR278" s="14">
        <v>0.19</v>
      </c>
      <c r="CS278" s="14">
        <v>0</v>
      </c>
      <c r="CT278" s="14">
        <v>0.19</v>
      </c>
      <c r="CU278" s="14">
        <v>0.19</v>
      </c>
      <c r="CV278" s="14">
        <v>0.19</v>
      </c>
      <c r="CW278" s="14">
        <v>0</v>
      </c>
      <c r="CX278" s="14">
        <v>0.2</v>
      </c>
      <c r="CY278" s="14">
        <v>0.2</v>
      </c>
      <c r="CZ278" s="14">
        <v>0.2</v>
      </c>
      <c r="DA278" s="14">
        <f>IF('QIPP Scorecard'!$AA$1=4,IF(FY2019_ALL_Targets!$BU278="Yes",INDEX('Final Comp Values'!$BN:$BN,MATCH(FY2019_ALL_Targets!$A278,'Final Comp Values'!$B:$B,0)),IF($BU278="Min Data",0,0)),0)</f>
        <v>0</v>
      </c>
      <c r="DB278" s="14">
        <f>IF('QIPP Scorecard'!$AA$1=4,IF(FY2019_ALL_Targets!$BV278="Yes",INDEX('Final Comp Values'!$BN:$BN,MATCH(FY2019_ALL_Targets!$A278,'Final Comp Values'!$B:$B,0)),IF($BV278="Min Data",0,0)),0)</f>
        <v>0.2</v>
      </c>
      <c r="DC278" s="14">
        <f>IF('QIPP Scorecard'!$AA$1=4,IF(FY2019_ALL_Targets!$BW278="Yes",INDEX('Final Comp Values'!$BN:$BN,MATCH(FY2019_ALL_Targets!$A278,'Final Comp Values'!$B:$B,0)),IF(CI278="Min Data",0,0)),0)</f>
        <v>0.2</v>
      </c>
      <c r="DD278" s="14">
        <f>IF('QIPP Scorecard'!$AA$1=4,IF(FY2019_ALL_Targets!$BX278="Yes",INDEX('Final Comp Values'!$BN:$BN,MATCH(FY2019_ALL_Targets!$A278,'Final Comp Values'!$B:$B,0)),IF($BX278="Min Data",0,0)),0)</f>
        <v>0.2</v>
      </c>
      <c r="DE278" s="14">
        <v>0.36</v>
      </c>
      <c r="DF278" s="14">
        <v>0.36</v>
      </c>
      <c r="DG278" s="14">
        <v>0.36</v>
      </c>
      <c r="DH278" s="14">
        <v>0.36</v>
      </c>
      <c r="DI278" s="14">
        <v>0</v>
      </c>
      <c r="DJ278" s="14">
        <v>0.36</v>
      </c>
      <c r="DK278" s="14">
        <v>0.36</v>
      </c>
      <c r="DL278" s="14">
        <v>0.36</v>
      </c>
      <c r="DM278" s="14">
        <v>0</v>
      </c>
      <c r="DN278" s="14">
        <v>0.37</v>
      </c>
      <c r="DO278" s="14">
        <v>0.37</v>
      </c>
      <c r="DP278" s="14">
        <v>0.37</v>
      </c>
      <c r="DQ278" s="14">
        <f>IF('QIPP Scorecard'!$AA$1=4,IF(FY2019_ALL_Targets!$BY278="Yes",INDEX('Final Comp Values'!$BK:$BK,MATCH(FY2019_ALL_Targets!$A278,'Final Comp Values'!$B:$B,0)),IF($BY278="Min Data",0,0)),0)</f>
        <v>0</v>
      </c>
      <c r="DR278" s="14">
        <f>IF('QIPP Scorecard'!$AA$1=4,IF(FY2019_ALL_Targets!$BZ278="Yes",INDEX('Final Comp Values'!$BO:$BO,MATCH(FY2019_ALL_Targets!$A278,'Final Comp Values'!$B:$B,0)),IF($BZ278="Min Data",0,0)),0)</f>
        <v>0.37</v>
      </c>
      <c r="DS278" s="14">
        <f>IF('QIPP Scorecard'!$AA$1=4,IF(FY2019_ALL_Targets!$CA278="Yes",INDEX('Final Comp Values'!$BO:$BO,MATCH(FY2019_ALL_Targets!$A278,'Final Comp Values'!$B:$B,0)),IF($CA278="Min Data",0,0)),0)</f>
        <v>0.37</v>
      </c>
      <c r="DT278" s="14">
        <f>IF('QIPP Scorecard'!$AA$1=4,IF(FY2019_ALL_Targets!$CB278="Yes",INDEX('Final Comp Values'!$BO:$BO,MATCH(FY2019_ALL_Targets!$A278,'Final Comp Values'!$B:$B,0)),IF($CB278="Min Data",0,0)),0)</f>
        <v>0.37</v>
      </c>
      <c r="DU278" s="14">
        <v>0.51</v>
      </c>
      <c r="DV278" s="14">
        <v>0.51</v>
      </c>
      <c r="DW278" s="14">
        <v>0.53</v>
      </c>
      <c r="DX278" s="14">
        <v>0.52</v>
      </c>
      <c r="DY278" s="12">
        <f t="shared" si="21"/>
        <v>1</v>
      </c>
      <c r="DZ278" s="12">
        <f t="shared" si="22"/>
        <v>1</v>
      </c>
      <c r="EA278" s="12">
        <f t="shared" si="23"/>
        <v>0</v>
      </c>
      <c r="EB278" s="12">
        <f t="shared" si="24"/>
        <v>0</v>
      </c>
    </row>
    <row r="279" spans="1:132" x14ac:dyDescent="0.25">
      <c r="A279" s="297">
        <v>4775</v>
      </c>
      <c r="B279" s="347">
        <v>675564</v>
      </c>
      <c r="C279" s="297">
        <v>1025635</v>
      </c>
      <c r="D279" s="14">
        <v>1669893871</v>
      </c>
      <c r="E279" s="26" t="s">
        <v>940</v>
      </c>
      <c r="F279" s="26" t="str">
        <f>INDEX('Mar - Aug'!X:X,MATCH(A279,'Mar - Aug'!B:B,0))</f>
        <v>Travis</v>
      </c>
      <c r="G279" s="26" t="s">
        <v>3114</v>
      </c>
      <c r="H279" s="26"/>
      <c r="I279" s="26" t="str">
        <f t="shared" si="20"/>
        <v/>
      </c>
      <c r="J279" s="299" t="s">
        <v>2598</v>
      </c>
      <c r="K279" s="299" t="s">
        <v>938</v>
      </c>
      <c r="L279" s="299" t="s">
        <v>2599</v>
      </c>
      <c r="M279" s="13">
        <v>2.1505400000000001E-2</v>
      </c>
      <c r="N279" s="13">
        <v>7.6923E-3</v>
      </c>
      <c r="O279" s="13">
        <v>0</v>
      </c>
      <c r="P279" s="13">
        <v>0.18518517000000001</v>
      </c>
      <c r="Q279" s="13">
        <v>3.3690650000000003E-2</v>
      </c>
      <c r="R279" s="13">
        <v>5.5747400000000003E-2</v>
      </c>
      <c r="S279" s="13">
        <v>3.7344499999999998E-3</v>
      </c>
      <c r="T279" s="13">
        <v>0.15247816</v>
      </c>
      <c r="U279" s="13">
        <v>3.3690650000000003E-2</v>
      </c>
      <c r="V279" s="13">
        <v>5.5747400000000003E-2</v>
      </c>
      <c r="W279" s="13">
        <v>3.7344499999999998E-3</v>
      </c>
      <c r="X279" s="13">
        <v>0.18203702211</v>
      </c>
      <c r="Y279" s="13">
        <v>3.3690650000000003E-2</v>
      </c>
      <c r="Z279" s="13">
        <v>5.5747400000000003E-2</v>
      </c>
      <c r="AA279" s="13">
        <v>3.7344499999999998E-3</v>
      </c>
      <c r="AB279" s="13">
        <v>0.1759259115</v>
      </c>
      <c r="AC279" s="13">
        <v>3.3690650000000003E-2</v>
      </c>
      <c r="AD279" s="13">
        <v>5.5747400000000003E-2</v>
      </c>
      <c r="AE279" s="13">
        <v>3.7344499999999998E-3</v>
      </c>
      <c r="AF279" s="13">
        <v>0.17888887421999999</v>
      </c>
      <c r="AG279" s="13">
        <v>3.3690650000000003E-2</v>
      </c>
      <c r="AH279" s="13">
        <v>5.5747400000000003E-2</v>
      </c>
      <c r="AI279" s="13">
        <v>3.7344499999999998E-3</v>
      </c>
      <c r="AJ279" s="13">
        <v>0.166666653</v>
      </c>
      <c r="AK279" s="13">
        <v>3.3690650000000003E-2</v>
      </c>
      <c r="AL279" s="13">
        <v>5.5747400000000003E-2</v>
      </c>
      <c r="AM279" s="13">
        <v>3.7344499999999998E-3</v>
      </c>
      <c r="AN279" s="13">
        <v>0.17574072633000001</v>
      </c>
      <c r="AO279" s="13">
        <v>3.3690650000000003E-2</v>
      </c>
      <c r="AP279" s="13">
        <v>5.5747400000000003E-2</v>
      </c>
      <c r="AQ279" s="13">
        <v>3.7344499999999998E-3</v>
      </c>
      <c r="AR279" s="13">
        <v>0.15740739449999999</v>
      </c>
      <c r="AS279" s="13">
        <v>3.3690650000000003E-2</v>
      </c>
      <c r="AT279" s="13">
        <v>5.5747400000000003E-2</v>
      </c>
      <c r="AU279" s="13">
        <v>3.7344499999999998E-3</v>
      </c>
      <c r="AV279" s="13">
        <v>0.1722222081</v>
      </c>
      <c r="AW279" s="13">
        <v>3.3690650000000003E-2</v>
      </c>
      <c r="AX279" s="13">
        <v>5.5747400000000003E-2</v>
      </c>
      <c r="AY279" s="13">
        <v>3.7344499999999998E-3</v>
      </c>
      <c r="AZ279" s="13">
        <v>0.15247816</v>
      </c>
      <c r="BA279" s="86">
        <v>2.27272727272727E-2</v>
      </c>
      <c r="BB279" s="86">
        <v>3.3333333333333298E-2</v>
      </c>
      <c r="BC279" s="13">
        <v>0</v>
      </c>
      <c r="BD279" s="13">
        <v>0.15384615384615399</v>
      </c>
      <c r="BE279" s="14">
        <v>6.6666666666666693E-2</v>
      </c>
      <c r="BF279" s="14">
        <v>0</v>
      </c>
      <c r="BG279" s="14">
        <v>0</v>
      </c>
      <c r="BH279" s="14">
        <v>0.146341463414634</v>
      </c>
      <c r="BI279" s="14">
        <v>6.5217391304347797E-2</v>
      </c>
      <c r="BJ279" s="14">
        <v>0</v>
      </c>
      <c r="BK279" s="14">
        <v>0</v>
      </c>
      <c r="BL279" s="430">
        <v>0.125</v>
      </c>
      <c r="BM279" s="14">
        <v>6.9767441860465101E-2</v>
      </c>
      <c r="BN279" s="14">
        <v>3.4482758620689703E-2</v>
      </c>
      <c r="BO279" s="14">
        <v>0</v>
      </c>
      <c r="BP279" s="14">
        <v>0.108108108108108</v>
      </c>
      <c r="BQ279" s="86">
        <v>6.9767441860465101E-2</v>
      </c>
      <c r="BR279" s="86">
        <v>3.4482758620689703E-2</v>
      </c>
      <c r="BS279" s="86">
        <v>0</v>
      </c>
      <c r="BT279" s="86">
        <v>0.108108108108108</v>
      </c>
      <c r="BU279" s="14" t="s">
        <v>36</v>
      </c>
      <c r="BV279" s="14" t="s">
        <v>35</v>
      </c>
      <c r="BW279" s="14" t="s">
        <v>35</v>
      </c>
      <c r="BX279" s="14" t="s">
        <v>35</v>
      </c>
      <c r="BY279" s="14" t="s">
        <v>36</v>
      </c>
      <c r="BZ279" s="14" t="s">
        <v>35</v>
      </c>
      <c r="CA279" s="14" t="s">
        <v>35</v>
      </c>
      <c r="CB279" s="14" t="s">
        <v>35</v>
      </c>
      <c r="CC279" s="14">
        <v>7.17</v>
      </c>
      <c r="CD279" s="14">
        <v>7.17</v>
      </c>
      <c r="CE279" s="14">
        <v>7.17</v>
      </c>
      <c r="CF279" s="14">
        <v>7.17</v>
      </c>
      <c r="CG279" s="14">
        <v>7.17</v>
      </c>
      <c r="CH279" s="14">
        <v>7.17</v>
      </c>
      <c r="CI279" s="14">
        <v>7.06</v>
      </c>
      <c r="CJ279" s="14">
        <f>INDEX('Monthy Targets'!AC:AC,(MATCH(FY2019_ALL_Targets!$B:$B,'Monthy Targets'!$B:$B,0)))</f>
        <v>7.03</v>
      </c>
      <c r="CK279" s="14">
        <f>INDEX('Monthy Targets'!AD:AD,(MATCH(FY2019_ALL_Targets!$B:$B,'Monthy Targets'!$B:$B,0)))</f>
        <v>7.03</v>
      </c>
      <c r="CL279" s="14">
        <f>INDEX('Monthy Targets'!AE:AE,(MATCH(FY2019_ALL_Targets!$B:$B,'Monthy Targets'!$B:$B,0)))</f>
        <v>7.03</v>
      </c>
      <c r="CM279" s="14">
        <f>INDEX('Monthy Targets'!AF:AF,(MATCH(FY2019_ALL_Targets!$B:$B,'Monthy Targets'!$B:$B,0)))</f>
        <v>7.03</v>
      </c>
      <c r="CN279" s="14">
        <f>INDEX('Monthy Targets'!AG:AG,(MATCH(FY2019_ALL_Targets!$B:$B,'Monthy Targets'!$B:$B,0)))</f>
        <v>7.03</v>
      </c>
      <c r="CO279" s="14">
        <v>0.49</v>
      </c>
      <c r="CP279" s="14">
        <v>0.49</v>
      </c>
      <c r="CQ279" s="14">
        <v>0.49</v>
      </c>
      <c r="CR279" s="14">
        <v>0.49</v>
      </c>
      <c r="CS279" s="14">
        <v>0</v>
      </c>
      <c r="CT279" s="14">
        <v>0.49</v>
      </c>
      <c r="CU279" s="14">
        <v>0.49</v>
      </c>
      <c r="CV279" s="14">
        <v>0.49</v>
      </c>
      <c r="CW279" s="14">
        <v>0</v>
      </c>
      <c r="CX279" s="14">
        <v>0.48</v>
      </c>
      <c r="CY279" s="14">
        <v>0.48</v>
      </c>
      <c r="CZ279" s="14">
        <v>0.48</v>
      </c>
      <c r="DA279" s="14">
        <f>IF('QIPP Scorecard'!$AA$1=4,IF(FY2019_ALL_Targets!$BU279="Yes",INDEX('Final Comp Values'!$BN:$BN,MATCH(FY2019_ALL_Targets!$A279,'Final Comp Values'!$B:$B,0)),IF($BU279="Min Data",0,0)),0)</f>
        <v>0</v>
      </c>
      <c r="DB279" s="14">
        <f>IF('QIPP Scorecard'!$AA$1=4,IF(FY2019_ALL_Targets!$BV279="Yes",INDEX('Final Comp Values'!$BN:$BN,MATCH(FY2019_ALL_Targets!$A279,'Final Comp Values'!$B:$B,0)),IF($BV279="Min Data",0,0)),0)</f>
        <v>0.48</v>
      </c>
      <c r="DC279" s="14">
        <f>IF('QIPP Scorecard'!$AA$1=4,IF(FY2019_ALL_Targets!$BW279="Yes",INDEX('Final Comp Values'!$BN:$BN,MATCH(FY2019_ALL_Targets!$A279,'Final Comp Values'!$B:$B,0)),IF(CI279="Min Data",0,0)),0)</f>
        <v>0.48</v>
      </c>
      <c r="DD279" s="14">
        <f>IF('QIPP Scorecard'!$AA$1=4,IF(FY2019_ALL_Targets!$BX279="Yes",INDEX('Final Comp Values'!$BN:$BN,MATCH(FY2019_ALL_Targets!$A279,'Final Comp Values'!$B:$B,0)),IF($BX279="Min Data",0,0)),0)</f>
        <v>0.48</v>
      </c>
      <c r="DE279" s="14">
        <v>0.9</v>
      </c>
      <c r="DF279" s="14">
        <v>0.9</v>
      </c>
      <c r="DG279" s="14">
        <v>0.9</v>
      </c>
      <c r="DH279" s="14">
        <v>0.9</v>
      </c>
      <c r="DI279" s="14">
        <v>0</v>
      </c>
      <c r="DJ279" s="14">
        <v>0.9</v>
      </c>
      <c r="DK279" s="14">
        <v>0.9</v>
      </c>
      <c r="DL279" s="14">
        <v>0.9</v>
      </c>
      <c r="DM279" s="14">
        <v>0</v>
      </c>
      <c r="DN279" s="14">
        <v>0.89</v>
      </c>
      <c r="DO279" s="14">
        <v>0.89</v>
      </c>
      <c r="DP279" s="14">
        <v>0.89</v>
      </c>
      <c r="DQ279" s="14">
        <f>IF('QIPP Scorecard'!$AA$1=4,IF(FY2019_ALL_Targets!$BY279="Yes",INDEX('Final Comp Values'!$BK:$BK,MATCH(FY2019_ALL_Targets!$A279,'Final Comp Values'!$B:$B,0)),IF($BY279="Min Data",0,0)),0)</f>
        <v>0</v>
      </c>
      <c r="DR279" s="14">
        <f>IF('QIPP Scorecard'!$AA$1=4,IF(FY2019_ALL_Targets!$BZ279="Yes",INDEX('Final Comp Values'!$BO:$BO,MATCH(FY2019_ALL_Targets!$A279,'Final Comp Values'!$B:$B,0)),IF($BZ279="Min Data",0,0)),0)</f>
        <v>0.89</v>
      </c>
      <c r="DS279" s="14">
        <f>IF('QIPP Scorecard'!$AA$1=4,IF(FY2019_ALL_Targets!$CA279="Yes",INDEX('Final Comp Values'!$BO:$BO,MATCH(FY2019_ALL_Targets!$A279,'Final Comp Values'!$B:$B,0)),IF($CA279="Min Data",0,0)),0)</f>
        <v>0.89</v>
      </c>
      <c r="DT279" s="14">
        <f>IF('QIPP Scorecard'!$AA$1=4,IF(FY2019_ALL_Targets!$CB279="Yes",INDEX('Final Comp Values'!$BO:$BO,MATCH(FY2019_ALL_Targets!$A279,'Final Comp Values'!$B:$B,0)),IF($CB279="Min Data",0,0)),0)</f>
        <v>0.89</v>
      </c>
      <c r="DU279" s="14">
        <v>1.28</v>
      </c>
      <c r="DV279" s="14">
        <v>1.28</v>
      </c>
      <c r="DW279" s="14">
        <v>1.34</v>
      </c>
      <c r="DX279" s="14">
        <v>1.31</v>
      </c>
      <c r="DY279" s="12">
        <f t="shared" si="21"/>
        <v>1</v>
      </c>
      <c r="DZ279" s="12">
        <f t="shared" si="22"/>
        <v>1</v>
      </c>
      <c r="EA279" s="12">
        <f t="shared" si="23"/>
        <v>0</v>
      </c>
      <c r="EB279" s="12">
        <f t="shared" si="24"/>
        <v>0</v>
      </c>
    </row>
    <row r="280" spans="1:132" x14ac:dyDescent="0.25">
      <c r="A280" s="297">
        <v>4619</v>
      </c>
      <c r="B280" s="347">
        <v>675568</v>
      </c>
      <c r="C280" s="297">
        <v>1016941</v>
      </c>
      <c r="D280" s="14">
        <v>1801036561</v>
      </c>
      <c r="E280" s="26" t="s">
        <v>1024</v>
      </c>
      <c r="F280" s="26" t="str">
        <f>INDEX('Mar - Aug'!X:X,MATCH(A280,'Mar - Aug'!B:B,0))</f>
        <v>El Paso</v>
      </c>
      <c r="G280" s="26" t="s">
        <v>3185</v>
      </c>
      <c r="H280" s="26"/>
      <c r="I280" s="26" t="str">
        <f t="shared" si="20"/>
        <v/>
      </c>
      <c r="J280" s="299" t="s">
        <v>2935</v>
      </c>
      <c r="K280" s="299" t="s">
        <v>2936</v>
      </c>
      <c r="L280" s="299" t="s">
        <v>2937</v>
      </c>
      <c r="M280" s="13">
        <v>1.285348E-2</v>
      </c>
      <c r="N280" s="13">
        <v>3.6111089999999998E-2</v>
      </c>
      <c r="O280" s="13">
        <v>0</v>
      </c>
      <c r="P280" s="13">
        <v>0.13774105</v>
      </c>
      <c r="Q280" s="13">
        <v>3.3690650000000003E-2</v>
      </c>
      <c r="R280" s="13">
        <v>5.5747400000000003E-2</v>
      </c>
      <c r="S280" s="13">
        <v>3.7344499999999998E-3</v>
      </c>
      <c r="T280" s="13">
        <v>0.15247816</v>
      </c>
      <c r="U280" s="13">
        <v>3.3690650000000003E-2</v>
      </c>
      <c r="V280" s="13">
        <v>5.5747400000000003E-2</v>
      </c>
      <c r="W280" s="13">
        <v>3.7344499999999998E-3</v>
      </c>
      <c r="X280" s="13">
        <v>0.15247816</v>
      </c>
      <c r="Y280" s="13">
        <v>3.3690650000000003E-2</v>
      </c>
      <c r="Z280" s="13">
        <v>5.5747400000000003E-2</v>
      </c>
      <c r="AA280" s="13">
        <v>3.7344499999999998E-3</v>
      </c>
      <c r="AB280" s="13">
        <v>0.15247816</v>
      </c>
      <c r="AC280" s="13">
        <v>3.3690650000000003E-2</v>
      </c>
      <c r="AD280" s="13">
        <v>5.5747400000000003E-2</v>
      </c>
      <c r="AE280" s="13">
        <v>3.7344499999999998E-3</v>
      </c>
      <c r="AF280" s="13">
        <v>0.15247816</v>
      </c>
      <c r="AG280" s="13">
        <v>3.3690650000000003E-2</v>
      </c>
      <c r="AH280" s="13">
        <v>5.5747400000000003E-2</v>
      </c>
      <c r="AI280" s="13">
        <v>3.7344499999999998E-3</v>
      </c>
      <c r="AJ280" s="13">
        <v>0.15247816</v>
      </c>
      <c r="AK280" s="13">
        <v>3.3690650000000003E-2</v>
      </c>
      <c r="AL280" s="13">
        <v>5.5747400000000003E-2</v>
      </c>
      <c r="AM280" s="13">
        <v>3.7344499999999998E-3</v>
      </c>
      <c r="AN280" s="13">
        <v>0.15247816</v>
      </c>
      <c r="AO280" s="13">
        <v>3.3690650000000003E-2</v>
      </c>
      <c r="AP280" s="13">
        <v>5.5747400000000003E-2</v>
      </c>
      <c r="AQ280" s="13">
        <v>3.7344499999999998E-3</v>
      </c>
      <c r="AR280" s="13">
        <v>0.15247816</v>
      </c>
      <c r="AS280" s="13">
        <v>3.3690650000000003E-2</v>
      </c>
      <c r="AT280" s="13">
        <v>5.5747400000000003E-2</v>
      </c>
      <c r="AU280" s="13">
        <v>3.7344499999999998E-3</v>
      </c>
      <c r="AV280" s="13">
        <v>0.15247816</v>
      </c>
      <c r="AW280" s="13">
        <v>3.3690650000000003E-2</v>
      </c>
      <c r="AX280" s="13">
        <v>5.5747400000000003E-2</v>
      </c>
      <c r="AY280" s="13">
        <v>3.7344499999999998E-3</v>
      </c>
      <c r="AZ280" s="13">
        <v>0.15247816</v>
      </c>
      <c r="BA280" s="86">
        <v>2.1052631578947399E-2</v>
      </c>
      <c r="BB280" s="86">
        <v>3.4090909090909102E-2</v>
      </c>
      <c r="BC280" s="13">
        <v>0</v>
      </c>
      <c r="BD280" s="13">
        <v>7.5268817204301106E-2</v>
      </c>
      <c r="BE280" s="14">
        <v>2.04081632653061E-2</v>
      </c>
      <c r="BF280" s="14">
        <v>5.6179775280898903E-2</v>
      </c>
      <c r="BG280" s="14">
        <v>0</v>
      </c>
      <c r="BH280" s="14">
        <v>9.375E-2</v>
      </c>
      <c r="BI280" s="14">
        <v>4.3478260869565202E-2</v>
      </c>
      <c r="BJ280" s="14">
        <v>3.5294117647058802E-2</v>
      </c>
      <c r="BK280" s="14">
        <v>0</v>
      </c>
      <c r="BL280" s="430">
        <v>0.112359550561798</v>
      </c>
      <c r="BM280" s="14">
        <v>2.2222222222222199E-2</v>
      </c>
      <c r="BN280" s="14">
        <v>1.1904761904761901E-2</v>
      </c>
      <c r="BO280" s="14">
        <v>0</v>
      </c>
      <c r="BP280" s="14">
        <v>0.101123595505618</v>
      </c>
      <c r="BQ280" s="86">
        <v>2.2222222222222199E-2</v>
      </c>
      <c r="BR280" s="86">
        <v>1.1904761904761901E-2</v>
      </c>
      <c r="BS280" s="86">
        <v>0</v>
      </c>
      <c r="BT280" s="86">
        <v>0.101123595505618</v>
      </c>
      <c r="BU280" s="14" t="s">
        <v>35</v>
      </c>
      <c r="BV280" s="14" t="s">
        <v>35</v>
      </c>
      <c r="BW280" s="14" t="s">
        <v>35</v>
      </c>
      <c r="BX280" s="14" t="s">
        <v>35</v>
      </c>
      <c r="BY280" s="14" t="s">
        <v>35</v>
      </c>
      <c r="BZ280" s="14" t="s">
        <v>35</v>
      </c>
      <c r="CA280" s="14" t="s">
        <v>35</v>
      </c>
      <c r="CB280" s="14" t="s">
        <v>35</v>
      </c>
      <c r="CC280" s="14">
        <v>0</v>
      </c>
      <c r="CD280" s="14">
        <v>0</v>
      </c>
      <c r="CE280" s="14">
        <v>0</v>
      </c>
      <c r="CF280" s="14">
        <v>0</v>
      </c>
      <c r="CG280" s="14">
        <v>0</v>
      </c>
      <c r="CH280" s="14">
        <v>0</v>
      </c>
      <c r="CI280" s="14">
        <v>0</v>
      </c>
      <c r="CJ280" s="14">
        <f>INDEX('Monthy Targets'!AC:AC,(MATCH(FY2019_ALL_Targets!$B:$B,'Monthy Targets'!$B:$B,0)))</f>
        <v>0</v>
      </c>
      <c r="CK280" s="14">
        <f>INDEX('Monthy Targets'!AD:AD,(MATCH(FY2019_ALL_Targets!$B:$B,'Monthy Targets'!$B:$B,0)))</f>
        <v>0</v>
      </c>
      <c r="CL280" s="14">
        <f>INDEX('Monthy Targets'!AE:AE,(MATCH(FY2019_ALL_Targets!$B:$B,'Monthy Targets'!$B:$B,0)))</f>
        <v>0</v>
      </c>
      <c r="CM280" s="14">
        <f>INDEX('Monthy Targets'!AF:AF,(MATCH(FY2019_ALL_Targets!$B:$B,'Monthy Targets'!$B:$B,0)))</f>
        <v>0</v>
      </c>
      <c r="CN280" s="14">
        <f>INDEX('Monthy Targets'!AG:AG,(MATCH(FY2019_ALL_Targets!$B:$B,'Monthy Targets'!$B:$B,0)))</f>
        <v>0</v>
      </c>
      <c r="CO280" s="14">
        <v>4.67</v>
      </c>
      <c r="CP280" s="14">
        <v>4.67</v>
      </c>
      <c r="CQ280" s="14">
        <v>4.67</v>
      </c>
      <c r="CR280" s="14">
        <v>4.67</v>
      </c>
      <c r="CS280" s="14">
        <v>4.67</v>
      </c>
      <c r="CT280" s="14">
        <v>0</v>
      </c>
      <c r="CU280" s="14">
        <v>4.67</v>
      </c>
      <c r="CV280" s="14">
        <v>4.67</v>
      </c>
      <c r="CW280" s="14">
        <v>0</v>
      </c>
      <c r="CX280" s="14">
        <v>4.42</v>
      </c>
      <c r="CY280" s="14">
        <v>4.42</v>
      </c>
      <c r="CZ280" s="14">
        <v>4.42</v>
      </c>
      <c r="DA280" s="14">
        <f>IF('QIPP Scorecard'!$AA$1=4,IF(FY2019_ALL_Targets!$BU280="Yes",INDEX('Final Comp Values'!$BN:$BN,MATCH(FY2019_ALL_Targets!$A280,'Final Comp Values'!$B:$B,0)),IF($BU280="Min Data",0,0)),0)</f>
        <v>4.42</v>
      </c>
      <c r="DB280" s="14">
        <f>IF('QIPP Scorecard'!$AA$1=4,IF(FY2019_ALL_Targets!$BV280="Yes",INDEX('Final Comp Values'!$BN:$BN,MATCH(FY2019_ALL_Targets!$A280,'Final Comp Values'!$B:$B,0)),IF($BV280="Min Data",0,0)),0)</f>
        <v>4.42</v>
      </c>
      <c r="DC280" s="14">
        <f>IF('QIPP Scorecard'!$AA$1=4,IF(FY2019_ALL_Targets!$BW280="Yes",INDEX('Final Comp Values'!$BN:$BN,MATCH(FY2019_ALL_Targets!$A280,'Final Comp Values'!$B:$B,0)),IF(CI280="Min Data",0,0)),0)</f>
        <v>4.42</v>
      </c>
      <c r="DD280" s="14">
        <f>IF('QIPP Scorecard'!$AA$1=4,IF(FY2019_ALL_Targets!$BX280="Yes",INDEX('Final Comp Values'!$BN:$BN,MATCH(FY2019_ALL_Targets!$A280,'Final Comp Values'!$B:$B,0)),IF($BX280="Min Data",0,0)),0)</f>
        <v>4.42</v>
      </c>
      <c r="DE280" s="14">
        <v>8.68</v>
      </c>
      <c r="DF280" s="14">
        <v>8.68</v>
      </c>
      <c r="DG280" s="14">
        <v>8.68</v>
      </c>
      <c r="DH280" s="14">
        <v>8.68</v>
      </c>
      <c r="DI280" s="14">
        <v>8.68</v>
      </c>
      <c r="DJ280" s="14">
        <v>0</v>
      </c>
      <c r="DK280" s="14">
        <v>8.68</v>
      </c>
      <c r="DL280" s="14">
        <v>8.68</v>
      </c>
      <c r="DM280" s="14">
        <v>0</v>
      </c>
      <c r="DN280" s="14">
        <v>8.1999999999999993</v>
      </c>
      <c r="DO280" s="14">
        <v>8.1999999999999993</v>
      </c>
      <c r="DP280" s="14">
        <v>8.1999999999999993</v>
      </c>
      <c r="DQ280" s="14">
        <f>IF('QIPP Scorecard'!$AA$1=4,IF(FY2019_ALL_Targets!$BY280="Yes",INDEX('Final Comp Values'!$BK:$BK,MATCH(FY2019_ALL_Targets!$A280,'Final Comp Values'!$B:$B,0)),IF($BY280="Min Data",0,0)),0)</f>
        <v>8.1999999999999993</v>
      </c>
      <c r="DR280" s="14">
        <f>IF('QIPP Scorecard'!$AA$1=4,IF(FY2019_ALL_Targets!$BZ280="Yes",INDEX('Final Comp Values'!$BO:$BO,MATCH(FY2019_ALL_Targets!$A280,'Final Comp Values'!$B:$B,0)),IF($BZ280="Min Data",0,0)),0)</f>
        <v>8.1999999999999993</v>
      </c>
      <c r="DS280" s="14">
        <f>IF('QIPP Scorecard'!$AA$1=4,IF(FY2019_ALL_Targets!$CA280="Yes",INDEX('Final Comp Values'!$BO:$BO,MATCH(FY2019_ALL_Targets!$A280,'Final Comp Values'!$B:$B,0)),IF($CA280="Min Data",0,0)),0)</f>
        <v>8.1999999999999993</v>
      </c>
      <c r="DT280" s="14">
        <f>IF('QIPP Scorecard'!$AA$1=4,IF(FY2019_ALL_Targets!$CB280="Yes",INDEX('Final Comp Values'!$BO:$BO,MATCH(FY2019_ALL_Targets!$A280,'Final Comp Values'!$B:$B,0)),IF($CB280="Min Data",0,0)),0)</f>
        <v>8.1999999999999993</v>
      </c>
      <c r="DU280" s="14">
        <v>5.36</v>
      </c>
      <c r="DV280" s="14">
        <v>4.54</v>
      </c>
      <c r="DW280" s="14">
        <v>4.82</v>
      </c>
      <c r="DX280" s="14">
        <v>6.2</v>
      </c>
      <c r="DY280" s="12">
        <f t="shared" si="21"/>
        <v>0</v>
      </c>
      <c r="DZ280" s="12">
        <f t="shared" si="22"/>
        <v>0</v>
      </c>
      <c r="EA280" s="12">
        <f t="shared" si="23"/>
        <v>0</v>
      </c>
      <c r="EB280" s="12">
        <f t="shared" si="24"/>
        <v>3</v>
      </c>
    </row>
    <row r="281" spans="1:132" x14ac:dyDescent="0.25">
      <c r="A281" s="297">
        <v>4748</v>
      </c>
      <c r="B281" s="347">
        <v>675587</v>
      </c>
      <c r="C281" s="297">
        <v>1026198</v>
      </c>
      <c r="D281" s="14">
        <v>1346292638</v>
      </c>
      <c r="E281" s="26" t="s">
        <v>925</v>
      </c>
      <c r="F281" s="26" t="str">
        <f>INDEX('Mar - Aug'!X:X,MATCH(A281,'Mar - Aug'!B:B,0))</f>
        <v>MRSA Central</v>
      </c>
      <c r="G281" s="26" t="s">
        <v>3112</v>
      </c>
      <c r="H281" s="26"/>
      <c r="I281" s="26" t="str">
        <f t="shared" si="20"/>
        <v/>
      </c>
      <c r="J281" s="299" t="s">
        <v>583</v>
      </c>
      <c r="K281" s="299" t="s">
        <v>971</v>
      </c>
      <c r="L281" s="299" t="s">
        <v>2540</v>
      </c>
      <c r="M281" s="13">
        <v>5.01792E-2</v>
      </c>
      <c r="N281" s="13">
        <v>0.12213739999999999</v>
      </c>
      <c r="O281" s="13">
        <v>3.6101100000000001E-3</v>
      </c>
      <c r="P281" s="13">
        <v>0.23923443999999999</v>
      </c>
      <c r="Q281" s="13">
        <v>3.3690650000000003E-2</v>
      </c>
      <c r="R281" s="13">
        <v>5.5747400000000003E-2</v>
      </c>
      <c r="S281" s="13">
        <v>3.7344499999999998E-3</v>
      </c>
      <c r="T281" s="13">
        <v>0.15247816</v>
      </c>
      <c r="U281" s="13">
        <v>4.9326153599999999E-2</v>
      </c>
      <c r="V281" s="13">
        <v>0.1200610642</v>
      </c>
      <c r="W281" s="13">
        <v>3.7344499999999998E-3</v>
      </c>
      <c r="X281" s="13">
        <v>0.23516745452000001</v>
      </c>
      <c r="Y281" s="13">
        <v>4.7670240000000003E-2</v>
      </c>
      <c r="Z281" s="13">
        <v>0.11603053000000001</v>
      </c>
      <c r="AA281" s="13">
        <v>3.7344499999999998E-3</v>
      </c>
      <c r="AB281" s="13">
        <v>0.22727271800000001</v>
      </c>
      <c r="AC281" s="13">
        <v>4.8473107199999997E-2</v>
      </c>
      <c r="AD281" s="13">
        <v>0.1179847284</v>
      </c>
      <c r="AE281" s="13">
        <v>3.7344499999999998E-3</v>
      </c>
      <c r="AF281" s="13">
        <v>0.23110046904000001</v>
      </c>
      <c r="AG281" s="13">
        <v>4.5161279999999998E-2</v>
      </c>
      <c r="AH281" s="13">
        <v>0.10992366000000001</v>
      </c>
      <c r="AI281" s="13">
        <v>3.7344499999999998E-3</v>
      </c>
      <c r="AJ281" s="13">
        <v>0.215310996</v>
      </c>
      <c r="AK281" s="13">
        <v>4.7620060800000003E-2</v>
      </c>
      <c r="AL281" s="13">
        <v>0.11590839259999999</v>
      </c>
      <c r="AM281" s="13">
        <v>3.7344499999999998E-3</v>
      </c>
      <c r="AN281" s="13">
        <v>0.22703348356</v>
      </c>
      <c r="AO281" s="13">
        <v>4.2652320000000001E-2</v>
      </c>
      <c r="AP281" s="13">
        <v>0.10381679000000001</v>
      </c>
      <c r="AQ281" s="13">
        <v>3.7344499999999998E-3</v>
      </c>
      <c r="AR281" s="13">
        <v>0.203349274</v>
      </c>
      <c r="AS281" s="13">
        <v>4.6666656000000001E-2</v>
      </c>
      <c r="AT281" s="13">
        <v>0.113587782</v>
      </c>
      <c r="AU281" s="13">
        <v>3.7344499999999998E-3</v>
      </c>
      <c r="AV281" s="13">
        <v>0.22248802919999999</v>
      </c>
      <c r="AW281" s="13">
        <v>4.0143360000000003E-2</v>
      </c>
      <c r="AX281" s="13">
        <v>9.7709920000000006E-2</v>
      </c>
      <c r="AY281" s="13">
        <v>3.7344499999999998E-3</v>
      </c>
      <c r="AZ281" s="13">
        <v>0.19138755199999999</v>
      </c>
      <c r="BA281" s="86">
        <v>3.1746031746031703E-2</v>
      </c>
      <c r="BB281" s="86">
        <v>2.7027027027027001E-2</v>
      </c>
      <c r="BC281" s="13">
        <v>0</v>
      </c>
      <c r="BD281" s="13">
        <v>0.22222222222222199</v>
      </c>
      <c r="BE281" s="14">
        <v>5.1724137931034503E-2</v>
      </c>
      <c r="BF281" s="14">
        <v>3.125E-2</v>
      </c>
      <c r="BG281" s="14">
        <v>0</v>
      </c>
      <c r="BH281" s="14">
        <v>0.35</v>
      </c>
      <c r="BI281" s="14">
        <v>2.9850746268656699E-2</v>
      </c>
      <c r="BJ281" s="14">
        <v>2.5641025641025599E-2</v>
      </c>
      <c r="BK281" s="14">
        <v>1.49253731343284E-2</v>
      </c>
      <c r="BL281" s="430">
        <v>0.4375</v>
      </c>
      <c r="BM281" s="14">
        <v>1.58730158730159E-2</v>
      </c>
      <c r="BN281" s="14">
        <v>5.4054054054054099E-2</v>
      </c>
      <c r="BO281" s="14">
        <v>0</v>
      </c>
      <c r="BP281" s="14">
        <v>0.155555555555556</v>
      </c>
      <c r="BQ281" s="86">
        <v>1.58730158730159E-2</v>
      </c>
      <c r="BR281" s="86">
        <v>5.4054054054054099E-2</v>
      </c>
      <c r="BS281" s="86">
        <v>0</v>
      </c>
      <c r="BT281" s="86">
        <v>0.155555555555556</v>
      </c>
      <c r="BU281" s="14" t="s">
        <v>35</v>
      </c>
      <c r="BV281" s="14" t="s">
        <v>35</v>
      </c>
      <c r="BW281" s="14" t="s">
        <v>35</v>
      </c>
      <c r="BX281" s="14" t="s">
        <v>35</v>
      </c>
      <c r="BY281" s="14" t="s">
        <v>35</v>
      </c>
      <c r="BZ281" s="14" t="s">
        <v>35</v>
      </c>
      <c r="CA281" s="14" t="s">
        <v>35</v>
      </c>
      <c r="CB281" s="14" t="s">
        <v>35</v>
      </c>
      <c r="CC281" s="14">
        <v>8.8699999999999992</v>
      </c>
      <c r="CD281" s="14">
        <v>8.8699999999999992</v>
      </c>
      <c r="CE281" s="14">
        <v>8.8699999999999992</v>
      </c>
      <c r="CF281" s="14">
        <v>8.8699999999999992</v>
      </c>
      <c r="CG281" s="14">
        <v>8.8699999999999992</v>
      </c>
      <c r="CH281" s="14">
        <v>8.8699999999999992</v>
      </c>
      <c r="CI281" s="14">
        <v>8.92</v>
      </c>
      <c r="CJ281" s="14">
        <f>INDEX('Monthy Targets'!AC:AC,(MATCH(FY2019_ALL_Targets!$B:$B,'Monthy Targets'!$B:$B,0)))</f>
        <v>8.89</v>
      </c>
      <c r="CK281" s="14">
        <f>INDEX('Monthy Targets'!AD:AD,(MATCH(FY2019_ALL_Targets!$B:$B,'Monthy Targets'!$B:$B,0)))</f>
        <v>8.89</v>
      </c>
      <c r="CL281" s="14">
        <f>INDEX('Monthy Targets'!AE:AE,(MATCH(FY2019_ALL_Targets!$B:$B,'Monthy Targets'!$B:$B,0)))</f>
        <v>8.89</v>
      </c>
      <c r="CM281" s="14">
        <f>INDEX('Monthy Targets'!AF:AF,(MATCH(FY2019_ALL_Targets!$B:$B,'Monthy Targets'!$B:$B,0)))</f>
        <v>8.89</v>
      </c>
      <c r="CN281" s="14">
        <f>INDEX('Monthy Targets'!AG:AG,(MATCH(FY2019_ALL_Targets!$B:$B,'Monthy Targets'!$B:$B,0)))</f>
        <v>8.89</v>
      </c>
      <c r="CO281" s="14">
        <v>0.6</v>
      </c>
      <c r="CP281" s="14">
        <v>0.6</v>
      </c>
      <c r="CQ281" s="14">
        <v>0.6</v>
      </c>
      <c r="CR281" s="14">
        <v>0.6</v>
      </c>
      <c r="CS281" s="14">
        <v>0</v>
      </c>
      <c r="CT281" s="14">
        <v>0.6</v>
      </c>
      <c r="CU281" s="14">
        <v>0.6</v>
      </c>
      <c r="CV281" s="14">
        <v>0</v>
      </c>
      <c r="CW281" s="14">
        <v>0.6</v>
      </c>
      <c r="CX281" s="14">
        <v>0.6</v>
      </c>
      <c r="CY281" s="14">
        <v>0</v>
      </c>
      <c r="CZ281" s="14">
        <v>0</v>
      </c>
      <c r="DA281" s="14">
        <f>IF('QIPP Scorecard'!$AA$1=4,IF(FY2019_ALL_Targets!$BU281="Yes",INDEX('Final Comp Values'!$BN:$BN,MATCH(FY2019_ALL_Targets!$A281,'Final Comp Values'!$B:$B,0)),IF($BU281="Min Data",0,0)),0)</f>
        <v>0.6</v>
      </c>
      <c r="DB281" s="14">
        <f>IF('QIPP Scorecard'!$AA$1=4,IF(FY2019_ALL_Targets!$BV281="Yes",INDEX('Final Comp Values'!$BN:$BN,MATCH(FY2019_ALL_Targets!$A281,'Final Comp Values'!$B:$B,0)),IF($BV281="Min Data",0,0)),0)</f>
        <v>0.6</v>
      </c>
      <c r="DC281" s="14">
        <f>IF('QIPP Scorecard'!$AA$1=4,IF(FY2019_ALL_Targets!$BW281="Yes",INDEX('Final Comp Values'!$BN:$BN,MATCH(FY2019_ALL_Targets!$A281,'Final Comp Values'!$B:$B,0)),IF(CI281="Min Data",0,0)),0)</f>
        <v>0.6</v>
      </c>
      <c r="DD281" s="14">
        <f>IF('QIPP Scorecard'!$AA$1=4,IF(FY2019_ALL_Targets!$BX281="Yes",INDEX('Final Comp Values'!$BN:$BN,MATCH(FY2019_ALL_Targets!$A281,'Final Comp Values'!$B:$B,0)),IF($BX281="Min Data",0,0)),0)</f>
        <v>0.6</v>
      </c>
      <c r="DE281" s="14">
        <v>1.1200000000000001</v>
      </c>
      <c r="DF281" s="14">
        <v>1.1200000000000001</v>
      </c>
      <c r="DG281" s="14">
        <v>1.1200000000000001</v>
      </c>
      <c r="DH281" s="14">
        <v>1.1200000000000001</v>
      </c>
      <c r="DI281" s="14">
        <v>0</v>
      </c>
      <c r="DJ281" s="14">
        <v>1.1200000000000001</v>
      </c>
      <c r="DK281" s="14">
        <v>1.1200000000000001</v>
      </c>
      <c r="DL281" s="14">
        <v>0</v>
      </c>
      <c r="DM281" s="14">
        <v>1.1200000000000001</v>
      </c>
      <c r="DN281" s="14">
        <v>1.1200000000000001</v>
      </c>
      <c r="DO281" s="14">
        <v>0</v>
      </c>
      <c r="DP281" s="14">
        <v>0</v>
      </c>
      <c r="DQ281" s="14">
        <f>IF('QIPP Scorecard'!$AA$1=4,IF(FY2019_ALL_Targets!$BY281="Yes",INDEX('Final Comp Values'!$BK:$BK,MATCH(FY2019_ALL_Targets!$A281,'Final Comp Values'!$B:$B,0)),IF($BY281="Min Data",0,0)),0)</f>
        <v>1.1200000000000001</v>
      </c>
      <c r="DR281" s="14">
        <f>IF('QIPP Scorecard'!$AA$1=4,IF(FY2019_ALL_Targets!$BZ281="Yes",INDEX('Final Comp Values'!$BO:$BO,MATCH(FY2019_ALL_Targets!$A281,'Final Comp Values'!$B:$B,0)),IF($BZ281="Min Data",0,0)),0)</f>
        <v>1.1200000000000001</v>
      </c>
      <c r="DS281" s="14">
        <f>IF('QIPP Scorecard'!$AA$1=4,IF(FY2019_ALL_Targets!$CA281="Yes",INDEX('Final Comp Values'!$BO:$BO,MATCH(FY2019_ALL_Targets!$A281,'Final Comp Values'!$B:$B,0)),IF($CA281="Min Data",0,0)),0)</f>
        <v>1.1200000000000001</v>
      </c>
      <c r="DT281" s="14">
        <f>IF('QIPP Scorecard'!$AA$1=4,IF(FY2019_ALL_Targets!$CB281="Yes",INDEX('Final Comp Values'!$BO:$BO,MATCH(FY2019_ALL_Targets!$A281,'Final Comp Values'!$B:$B,0)),IF($CB281="Min Data",0,0)),0)</f>
        <v>1.1200000000000001</v>
      </c>
      <c r="DU281" s="14">
        <v>1.58</v>
      </c>
      <c r="DV281" s="14">
        <v>1.39</v>
      </c>
      <c r="DW281" s="14">
        <v>1.45</v>
      </c>
      <c r="DX281" s="14">
        <v>1.82</v>
      </c>
      <c r="DY281" s="12">
        <f t="shared" si="21"/>
        <v>0</v>
      </c>
      <c r="DZ281" s="12">
        <f t="shared" si="22"/>
        <v>0</v>
      </c>
      <c r="EA281" s="12">
        <f t="shared" si="23"/>
        <v>0</v>
      </c>
      <c r="EB281" s="12">
        <f t="shared" si="24"/>
        <v>0</v>
      </c>
    </row>
    <row r="282" spans="1:132" x14ac:dyDescent="0.25">
      <c r="A282" s="297">
        <v>5167</v>
      </c>
      <c r="B282" s="347">
        <v>675593</v>
      </c>
      <c r="C282" s="297">
        <v>1026605</v>
      </c>
      <c r="D282" s="14">
        <v>1417259490</v>
      </c>
      <c r="E282" s="26" t="s">
        <v>913</v>
      </c>
      <c r="F282" s="26" t="str">
        <f>INDEX('Mar - Aug'!X:X,MATCH(A282,'Mar - Aug'!B:B,0))</f>
        <v>MRSA West</v>
      </c>
      <c r="G282" s="26" t="s">
        <v>3069</v>
      </c>
      <c r="H282" s="26"/>
      <c r="I282" s="26" t="str">
        <f t="shared" si="20"/>
        <v/>
      </c>
      <c r="J282" s="299" t="s">
        <v>697</v>
      </c>
      <c r="K282" s="299" t="s">
        <v>965</v>
      </c>
      <c r="L282" s="299" t="s">
        <v>698</v>
      </c>
      <c r="M282" s="13">
        <v>6.7010310000000003E-2</v>
      </c>
      <c r="N282" s="13">
        <v>4.3165460000000003E-2</v>
      </c>
      <c r="O282" s="13">
        <v>0</v>
      </c>
      <c r="P282" s="13">
        <v>4.7120420000000003E-2</v>
      </c>
      <c r="Q282" s="13">
        <v>3.3690650000000003E-2</v>
      </c>
      <c r="R282" s="13">
        <v>5.5747400000000003E-2</v>
      </c>
      <c r="S282" s="13">
        <v>3.7344499999999998E-3</v>
      </c>
      <c r="T282" s="13">
        <v>0.15247816</v>
      </c>
      <c r="U282" s="13">
        <v>6.5871134730000003E-2</v>
      </c>
      <c r="V282" s="13">
        <v>5.5747400000000003E-2</v>
      </c>
      <c r="W282" s="13">
        <v>3.7344499999999998E-3</v>
      </c>
      <c r="X282" s="13">
        <v>0.15247816</v>
      </c>
      <c r="Y282" s="13">
        <v>6.3659794500000005E-2</v>
      </c>
      <c r="Z282" s="13">
        <v>5.5747400000000003E-2</v>
      </c>
      <c r="AA282" s="13">
        <v>3.7344499999999998E-3</v>
      </c>
      <c r="AB282" s="13">
        <v>0.15247816</v>
      </c>
      <c r="AC282" s="13">
        <v>6.4731959460000002E-2</v>
      </c>
      <c r="AD282" s="13">
        <v>5.5747400000000003E-2</v>
      </c>
      <c r="AE282" s="13">
        <v>3.7344499999999998E-3</v>
      </c>
      <c r="AF282" s="13">
        <v>0.15247816</v>
      </c>
      <c r="AG282" s="13">
        <v>6.0309279E-2</v>
      </c>
      <c r="AH282" s="13">
        <v>5.5747400000000003E-2</v>
      </c>
      <c r="AI282" s="13">
        <v>3.7344499999999998E-3</v>
      </c>
      <c r="AJ282" s="13">
        <v>0.15247816</v>
      </c>
      <c r="AK282" s="13">
        <v>6.3592784190000001E-2</v>
      </c>
      <c r="AL282" s="13">
        <v>5.5747400000000003E-2</v>
      </c>
      <c r="AM282" s="13">
        <v>3.7344499999999998E-3</v>
      </c>
      <c r="AN282" s="13">
        <v>0.15247816</v>
      </c>
      <c r="AO282" s="13">
        <v>5.6958763500000002E-2</v>
      </c>
      <c r="AP282" s="13">
        <v>5.5747400000000003E-2</v>
      </c>
      <c r="AQ282" s="13">
        <v>3.7344499999999998E-3</v>
      </c>
      <c r="AR282" s="13">
        <v>0.15247816</v>
      </c>
      <c r="AS282" s="13">
        <v>6.2319588299999999E-2</v>
      </c>
      <c r="AT282" s="13">
        <v>5.5747400000000003E-2</v>
      </c>
      <c r="AU282" s="13">
        <v>3.7344499999999998E-3</v>
      </c>
      <c r="AV282" s="13">
        <v>0.15247816</v>
      </c>
      <c r="AW282" s="13">
        <v>5.3608247999999997E-2</v>
      </c>
      <c r="AX282" s="13">
        <v>5.5747400000000003E-2</v>
      </c>
      <c r="AY282" s="13">
        <v>3.7344499999999998E-3</v>
      </c>
      <c r="AZ282" s="13">
        <v>0.15247816</v>
      </c>
      <c r="BA282" s="86">
        <v>0</v>
      </c>
      <c r="BB282" s="86">
        <v>4.7619047619047603E-2</v>
      </c>
      <c r="BC282" s="13">
        <v>0</v>
      </c>
      <c r="BD282" s="13">
        <v>0.02</v>
      </c>
      <c r="BE282" s="14">
        <v>1.8181818181818198E-2</v>
      </c>
      <c r="BF282" s="14">
        <v>4.4444444444444398E-2</v>
      </c>
      <c r="BG282" s="14">
        <v>0</v>
      </c>
      <c r="BH282" s="14">
        <v>5.6603773584905703E-2</v>
      </c>
      <c r="BI282" s="14">
        <v>4.08163265306122E-2</v>
      </c>
      <c r="BJ282" s="14">
        <v>0</v>
      </c>
      <c r="BK282" s="14">
        <v>0</v>
      </c>
      <c r="BL282" s="430">
        <v>4.2553191489361701E-2</v>
      </c>
      <c r="BM282" s="14">
        <v>3.9215686274509803E-2</v>
      </c>
      <c r="BN282" s="14">
        <v>2.8571428571428598E-2</v>
      </c>
      <c r="BO282" s="14">
        <v>0</v>
      </c>
      <c r="BP282" s="14">
        <v>6.1224489795918401E-2</v>
      </c>
      <c r="BQ282" s="86">
        <v>3.9215686274509803E-2</v>
      </c>
      <c r="BR282" s="86">
        <v>2.8571428571428598E-2</v>
      </c>
      <c r="BS282" s="86">
        <v>0</v>
      </c>
      <c r="BT282" s="86">
        <v>6.1224489795918401E-2</v>
      </c>
      <c r="BU282" s="14" t="s">
        <v>35</v>
      </c>
      <c r="BV282" s="14" t="s">
        <v>35</v>
      </c>
      <c r="BW282" s="14" t="s">
        <v>35</v>
      </c>
      <c r="BX282" s="14" t="s">
        <v>35</v>
      </c>
      <c r="BY282" s="14" t="s">
        <v>35</v>
      </c>
      <c r="BZ282" s="14" t="s">
        <v>35</v>
      </c>
      <c r="CA282" s="14" t="s">
        <v>35</v>
      </c>
      <c r="CB282" s="14" t="s">
        <v>35</v>
      </c>
      <c r="CC282" s="14">
        <v>3.1</v>
      </c>
      <c r="CD282" s="14">
        <v>3.1</v>
      </c>
      <c r="CE282" s="14">
        <v>3.1</v>
      </c>
      <c r="CF282" s="14">
        <v>3.1</v>
      </c>
      <c r="CG282" s="14">
        <v>3.1</v>
      </c>
      <c r="CH282" s="14">
        <v>3.1</v>
      </c>
      <c r="CI282" s="14">
        <v>3.03</v>
      </c>
      <c r="CJ282" s="14">
        <f>INDEX('Monthy Targets'!AC:AC,(MATCH(FY2019_ALL_Targets!$B:$B,'Monthy Targets'!$B:$B,0)))</f>
        <v>3.02</v>
      </c>
      <c r="CK282" s="14">
        <f>INDEX('Monthy Targets'!AD:AD,(MATCH(FY2019_ALL_Targets!$B:$B,'Monthy Targets'!$B:$B,0)))</f>
        <v>3.02</v>
      </c>
      <c r="CL282" s="14">
        <f>INDEX('Monthy Targets'!AE:AE,(MATCH(FY2019_ALL_Targets!$B:$B,'Monthy Targets'!$B:$B,0)))</f>
        <v>3.02</v>
      </c>
      <c r="CM282" s="14">
        <f>INDEX('Monthy Targets'!AF:AF,(MATCH(FY2019_ALL_Targets!$B:$B,'Monthy Targets'!$B:$B,0)))</f>
        <v>3.02</v>
      </c>
      <c r="CN282" s="14">
        <f>INDEX('Monthy Targets'!AG:AG,(MATCH(FY2019_ALL_Targets!$B:$B,'Monthy Targets'!$B:$B,0)))</f>
        <v>3.02</v>
      </c>
      <c r="CO282" s="14">
        <v>0.21</v>
      </c>
      <c r="CP282" s="14">
        <v>0.21</v>
      </c>
      <c r="CQ282" s="14">
        <v>0.21</v>
      </c>
      <c r="CR282" s="14">
        <v>0.21</v>
      </c>
      <c r="CS282" s="14">
        <v>0.21</v>
      </c>
      <c r="CT282" s="14">
        <v>0.21</v>
      </c>
      <c r="CU282" s="14">
        <v>0.21</v>
      </c>
      <c r="CV282" s="14">
        <v>0.21</v>
      </c>
      <c r="CW282" s="14">
        <v>0.21</v>
      </c>
      <c r="CX282" s="14">
        <v>0.21</v>
      </c>
      <c r="CY282" s="14">
        <v>0.21</v>
      </c>
      <c r="CZ282" s="14">
        <v>0.21</v>
      </c>
      <c r="DA282" s="14">
        <f>IF('QIPP Scorecard'!$AA$1=4,IF(FY2019_ALL_Targets!$BU282="Yes",INDEX('Final Comp Values'!$BN:$BN,MATCH(FY2019_ALL_Targets!$A282,'Final Comp Values'!$B:$B,0)),IF($BU282="Min Data",0,0)),0)</f>
        <v>0.21</v>
      </c>
      <c r="DB282" s="14">
        <f>IF('QIPP Scorecard'!$AA$1=4,IF(FY2019_ALL_Targets!$BV282="Yes",INDEX('Final Comp Values'!$BN:$BN,MATCH(FY2019_ALL_Targets!$A282,'Final Comp Values'!$B:$B,0)),IF($BV282="Min Data",0,0)),0)</f>
        <v>0.21</v>
      </c>
      <c r="DC282" s="14">
        <f>IF('QIPP Scorecard'!$AA$1=4,IF(FY2019_ALL_Targets!$BW282="Yes",INDEX('Final Comp Values'!$BN:$BN,MATCH(FY2019_ALL_Targets!$A282,'Final Comp Values'!$B:$B,0)),IF(CI282="Min Data",0,0)),0)</f>
        <v>0.21</v>
      </c>
      <c r="DD282" s="14">
        <f>IF('QIPP Scorecard'!$AA$1=4,IF(FY2019_ALL_Targets!$BX282="Yes",INDEX('Final Comp Values'!$BN:$BN,MATCH(FY2019_ALL_Targets!$A282,'Final Comp Values'!$B:$B,0)),IF($BX282="Min Data",0,0)),0)</f>
        <v>0.21</v>
      </c>
      <c r="DE282" s="14">
        <v>0.39</v>
      </c>
      <c r="DF282" s="14">
        <v>0.39</v>
      </c>
      <c r="DG282" s="14">
        <v>0.39</v>
      </c>
      <c r="DH282" s="14">
        <v>0.39</v>
      </c>
      <c r="DI282" s="14">
        <v>0.39</v>
      </c>
      <c r="DJ282" s="14">
        <v>0.39</v>
      </c>
      <c r="DK282" s="14">
        <v>0.39</v>
      </c>
      <c r="DL282" s="14">
        <v>0.39</v>
      </c>
      <c r="DM282" s="14">
        <v>0.38</v>
      </c>
      <c r="DN282" s="14">
        <v>0.38</v>
      </c>
      <c r="DO282" s="14">
        <v>0.38</v>
      </c>
      <c r="DP282" s="14">
        <v>0.38</v>
      </c>
      <c r="DQ282" s="14">
        <f>IF('QIPP Scorecard'!$AA$1=4,IF(FY2019_ALL_Targets!$BY282="Yes",INDEX('Final Comp Values'!$BK:$BK,MATCH(FY2019_ALL_Targets!$A282,'Final Comp Values'!$B:$B,0)),IF($BY282="Min Data",0,0)),0)</f>
        <v>0.38</v>
      </c>
      <c r="DR282" s="14">
        <f>IF('QIPP Scorecard'!$AA$1=4,IF(FY2019_ALL_Targets!$BZ282="Yes",INDEX('Final Comp Values'!$BO:$BO,MATCH(FY2019_ALL_Targets!$A282,'Final Comp Values'!$B:$B,0)),IF($BZ282="Min Data",0,0)),0)</f>
        <v>0.38</v>
      </c>
      <c r="DS282" s="14">
        <f>IF('QIPP Scorecard'!$AA$1=4,IF(FY2019_ALL_Targets!$CA282="Yes",INDEX('Final Comp Values'!$BO:$BO,MATCH(FY2019_ALL_Targets!$A282,'Final Comp Values'!$B:$B,0)),IF($CA282="Min Data",0,0)),0)</f>
        <v>0.38</v>
      </c>
      <c r="DT282" s="14">
        <f>IF('QIPP Scorecard'!$AA$1=4,IF(FY2019_ALL_Targets!$CB282="Yes",INDEX('Final Comp Values'!$BO:$BO,MATCH(FY2019_ALL_Targets!$A282,'Final Comp Values'!$B:$B,0)),IF($CB282="Min Data",0,0)),0)</f>
        <v>0.38</v>
      </c>
      <c r="DU282" s="14">
        <v>0.55000000000000004</v>
      </c>
      <c r="DV282" s="14">
        <v>0.62</v>
      </c>
      <c r="DW282" s="14">
        <v>0.65</v>
      </c>
      <c r="DX282" s="14">
        <v>0.64</v>
      </c>
      <c r="DY282" s="12">
        <f t="shared" si="21"/>
        <v>0</v>
      </c>
      <c r="DZ282" s="12">
        <f t="shared" si="22"/>
        <v>0</v>
      </c>
      <c r="EA282" s="12">
        <f t="shared" si="23"/>
        <v>0</v>
      </c>
      <c r="EB282" s="12">
        <f t="shared" si="24"/>
        <v>0</v>
      </c>
    </row>
    <row r="283" spans="1:132" x14ac:dyDescent="0.25">
      <c r="A283" s="297">
        <v>5136</v>
      </c>
      <c r="B283" s="347">
        <v>675594</v>
      </c>
      <c r="C283" s="297">
        <v>1004051</v>
      </c>
      <c r="D283" s="14">
        <v>1124014998</v>
      </c>
      <c r="E283" s="26" t="s">
        <v>913</v>
      </c>
      <c r="F283" s="26" t="str">
        <f>INDEX('Mar - Aug'!X:X,MATCH(A283,'Mar - Aug'!B:B,0))</f>
        <v>MRSA West</v>
      </c>
      <c r="G283" s="26" t="s">
        <v>3011</v>
      </c>
      <c r="H283" s="26"/>
      <c r="I283" s="26" t="str">
        <f t="shared" si="20"/>
        <v/>
      </c>
      <c r="J283" s="299" t="s">
        <v>2932</v>
      </c>
      <c r="K283" s="299" t="s">
        <v>2932</v>
      </c>
      <c r="L283" s="299" t="s">
        <v>2933</v>
      </c>
      <c r="M283" s="13">
        <v>3.6842090000000001E-2</v>
      </c>
      <c r="N283" s="13">
        <v>5.6603760000000003E-2</v>
      </c>
      <c r="O283" s="13">
        <v>0</v>
      </c>
      <c r="P283" s="13">
        <v>0.26923078</v>
      </c>
      <c r="Q283" s="13">
        <v>3.3690650000000003E-2</v>
      </c>
      <c r="R283" s="13">
        <v>5.5747400000000003E-2</v>
      </c>
      <c r="S283" s="13">
        <v>3.7344499999999998E-3</v>
      </c>
      <c r="T283" s="13">
        <v>0.15247816</v>
      </c>
      <c r="U283" s="13">
        <v>3.6215774470000003E-2</v>
      </c>
      <c r="V283" s="13">
        <v>5.5747400000000003E-2</v>
      </c>
      <c r="W283" s="13">
        <v>3.7344499999999998E-3</v>
      </c>
      <c r="X283" s="13">
        <v>0.26465385674000003</v>
      </c>
      <c r="Y283" s="13">
        <v>3.4999985499999997E-2</v>
      </c>
      <c r="Z283" s="13">
        <v>5.5747400000000003E-2</v>
      </c>
      <c r="AA283" s="13">
        <v>3.7344499999999998E-3</v>
      </c>
      <c r="AB283" s="13">
        <v>0.25576924099999998</v>
      </c>
      <c r="AC283" s="13">
        <v>3.5589458939999999E-2</v>
      </c>
      <c r="AD283" s="13">
        <v>5.5747400000000003E-2</v>
      </c>
      <c r="AE283" s="13">
        <v>3.7344499999999998E-3</v>
      </c>
      <c r="AF283" s="13">
        <v>0.26007693347999999</v>
      </c>
      <c r="AG283" s="13">
        <v>3.3690650000000003E-2</v>
      </c>
      <c r="AH283" s="13">
        <v>5.5747400000000003E-2</v>
      </c>
      <c r="AI283" s="13">
        <v>3.7344499999999998E-3</v>
      </c>
      <c r="AJ283" s="13">
        <v>0.24230770200000001</v>
      </c>
      <c r="AK283" s="13">
        <v>3.4963143410000001E-2</v>
      </c>
      <c r="AL283" s="13">
        <v>5.5747400000000003E-2</v>
      </c>
      <c r="AM283" s="13">
        <v>3.7344499999999998E-3</v>
      </c>
      <c r="AN283" s="13">
        <v>0.25550001022000002</v>
      </c>
      <c r="AO283" s="13">
        <v>3.3690650000000003E-2</v>
      </c>
      <c r="AP283" s="13">
        <v>5.5747400000000003E-2</v>
      </c>
      <c r="AQ283" s="13">
        <v>3.7344499999999998E-3</v>
      </c>
      <c r="AR283" s="13">
        <v>0.22884616299999999</v>
      </c>
      <c r="AS283" s="13">
        <v>3.4263143699999998E-2</v>
      </c>
      <c r="AT283" s="13">
        <v>5.5747400000000003E-2</v>
      </c>
      <c r="AU283" s="13">
        <v>3.7344499999999998E-3</v>
      </c>
      <c r="AV283" s="13">
        <v>0.2503846254</v>
      </c>
      <c r="AW283" s="13">
        <v>3.3690650000000003E-2</v>
      </c>
      <c r="AX283" s="13">
        <v>5.5747400000000003E-2</v>
      </c>
      <c r="AY283" s="13">
        <v>3.7344499999999998E-3</v>
      </c>
      <c r="AZ283" s="13">
        <v>0.215384624</v>
      </c>
      <c r="BA283" s="86">
        <v>3.94736842105263E-2</v>
      </c>
      <c r="BB283" s="86">
        <v>0.162162162162162</v>
      </c>
      <c r="BC283" s="13">
        <v>0</v>
      </c>
      <c r="BD283" s="13">
        <v>0.2</v>
      </c>
      <c r="BE283" s="14">
        <v>9.3333333333333296E-2</v>
      </c>
      <c r="BF283" s="14">
        <v>0.13953488372093001</v>
      </c>
      <c r="BG283" s="14">
        <v>0</v>
      </c>
      <c r="BH283" s="14">
        <v>0.231884057971014</v>
      </c>
      <c r="BI283" s="14">
        <v>9.0909090909090898E-2</v>
      </c>
      <c r="BJ283" s="14">
        <v>0.17142857142857101</v>
      </c>
      <c r="BK283" s="14">
        <v>0</v>
      </c>
      <c r="BL283" s="430">
        <v>0.233333333333333</v>
      </c>
      <c r="BM283" s="14">
        <v>7.1428571428571397E-2</v>
      </c>
      <c r="BN283" s="14">
        <v>0.11764705882352899</v>
      </c>
      <c r="BO283" s="14">
        <v>0</v>
      </c>
      <c r="BP283" s="14">
        <v>0.1875</v>
      </c>
      <c r="BQ283" s="86">
        <v>7.1428571428571397E-2</v>
      </c>
      <c r="BR283" s="86">
        <v>0.11764705882352899</v>
      </c>
      <c r="BS283" s="86">
        <v>0</v>
      </c>
      <c r="BT283" s="86">
        <v>0.1875</v>
      </c>
      <c r="BU283" s="14" t="s">
        <v>36</v>
      </c>
      <c r="BV283" s="14" t="s">
        <v>36</v>
      </c>
      <c r="BW283" s="14" t="s">
        <v>35</v>
      </c>
      <c r="BX283" s="14" t="s">
        <v>35</v>
      </c>
      <c r="BY283" s="14" t="s">
        <v>36</v>
      </c>
      <c r="BZ283" s="14" t="s">
        <v>36</v>
      </c>
      <c r="CA283" s="14" t="s">
        <v>35</v>
      </c>
      <c r="CB283" s="14" t="s">
        <v>35</v>
      </c>
      <c r="CC283" s="14">
        <v>0</v>
      </c>
      <c r="CD283" s="14">
        <v>0</v>
      </c>
      <c r="CE283" s="14">
        <v>0</v>
      </c>
      <c r="CF283" s="14">
        <v>0</v>
      </c>
      <c r="CG283" s="14">
        <v>0</v>
      </c>
      <c r="CH283" s="14">
        <v>0</v>
      </c>
      <c r="CI283" s="14">
        <v>0</v>
      </c>
      <c r="CJ283" s="14">
        <f>INDEX('Monthy Targets'!AC:AC,(MATCH(FY2019_ALL_Targets!$B:$B,'Monthy Targets'!$B:$B,0)))</f>
        <v>0</v>
      </c>
      <c r="CK283" s="14">
        <f>INDEX('Monthy Targets'!AD:AD,(MATCH(FY2019_ALL_Targets!$B:$B,'Monthy Targets'!$B:$B,0)))</f>
        <v>0</v>
      </c>
      <c r="CL283" s="14">
        <f>INDEX('Monthy Targets'!AE:AE,(MATCH(FY2019_ALL_Targets!$B:$B,'Monthy Targets'!$B:$B,0)))</f>
        <v>0</v>
      </c>
      <c r="CM283" s="14">
        <f>INDEX('Monthy Targets'!AF:AF,(MATCH(FY2019_ALL_Targets!$B:$B,'Monthy Targets'!$B:$B,0)))</f>
        <v>0</v>
      </c>
      <c r="CN283" s="14">
        <f>INDEX('Monthy Targets'!AG:AG,(MATCH(FY2019_ALL_Targets!$B:$B,'Monthy Targets'!$B:$B,0)))</f>
        <v>0</v>
      </c>
      <c r="CO283" s="14">
        <v>0</v>
      </c>
      <c r="CP283" s="14">
        <v>0</v>
      </c>
      <c r="CQ283" s="14">
        <v>0.76</v>
      </c>
      <c r="CR283" s="14">
        <v>0.76</v>
      </c>
      <c r="CS283" s="14">
        <v>0</v>
      </c>
      <c r="CT283" s="14">
        <v>0</v>
      </c>
      <c r="CU283" s="14">
        <v>0.76</v>
      </c>
      <c r="CV283" s="14">
        <v>0.76</v>
      </c>
      <c r="CW283" s="14">
        <v>0</v>
      </c>
      <c r="CX283" s="14">
        <v>0</v>
      </c>
      <c r="CY283" s="14">
        <v>0.75</v>
      </c>
      <c r="CZ283" s="14">
        <v>0.75</v>
      </c>
      <c r="DA283" s="14">
        <f>IF('QIPP Scorecard'!$AA$1=4,IF(FY2019_ALL_Targets!$BU283="Yes",INDEX('Final Comp Values'!$BN:$BN,MATCH(FY2019_ALL_Targets!$A283,'Final Comp Values'!$B:$B,0)),IF($BU283="Min Data",0,0)),0)</f>
        <v>0</v>
      </c>
      <c r="DB283" s="14">
        <f>IF('QIPP Scorecard'!$AA$1=4,IF(FY2019_ALL_Targets!$BV283="Yes",INDEX('Final Comp Values'!$BN:$BN,MATCH(FY2019_ALL_Targets!$A283,'Final Comp Values'!$B:$B,0)),IF($BV283="Min Data",0,0)),0)</f>
        <v>0</v>
      </c>
      <c r="DC283" s="14">
        <f>IF('QIPP Scorecard'!$AA$1=4,IF(FY2019_ALL_Targets!$BW283="Yes",INDEX('Final Comp Values'!$BN:$BN,MATCH(FY2019_ALL_Targets!$A283,'Final Comp Values'!$B:$B,0)),IF(CI283="Min Data",0,0)),0)</f>
        <v>0.75</v>
      </c>
      <c r="DD283" s="14">
        <f>IF('QIPP Scorecard'!$AA$1=4,IF(FY2019_ALL_Targets!$BX283="Yes",INDEX('Final Comp Values'!$BN:$BN,MATCH(FY2019_ALL_Targets!$A283,'Final Comp Values'!$B:$B,0)),IF($BX283="Min Data",0,0)),0)</f>
        <v>0.75</v>
      </c>
      <c r="DE283" s="14">
        <v>0</v>
      </c>
      <c r="DF283" s="14">
        <v>0</v>
      </c>
      <c r="DG283" s="14">
        <v>1.42</v>
      </c>
      <c r="DH283" s="14">
        <v>1.42</v>
      </c>
      <c r="DI283" s="14">
        <v>0</v>
      </c>
      <c r="DJ283" s="14">
        <v>0</v>
      </c>
      <c r="DK283" s="14">
        <v>1.42</v>
      </c>
      <c r="DL283" s="14">
        <v>1.42</v>
      </c>
      <c r="DM283" s="14">
        <v>0</v>
      </c>
      <c r="DN283" s="14">
        <v>0</v>
      </c>
      <c r="DO283" s="14">
        <v>1.39</v>
      </c>
      <c r="DP283" s="14">
        <v>0</v>
      </c>
      <c r="DQ283" s="14">
        <f>IF('QIPP Scorecard'!$AA$1=4,IF(FY2019_ALL_Targets!$BY283="Yes",INDEX('Final Comp Values'!$BK:$BK,MATCH(FY2019_ALL_Targets!$A283,'Final Comp Values'!$B:$B,0)),IF($BY283="Min Data",0,0)),0)</f>
        <v>0</v>
      </c>
      <c r="DR283" s="14">
        <f>IF('QIPP Scorecard'!$AA$1=4,IF(FY2019_ALL_Targets!$BZ283="Yes",INDEX('Final Comp Values'!$BO:$BO,MATCH(FY2019_ALL_Targets!$A283,'Final Comp Values'!$B:$B,0)),IF($BZ283="Min Data",0,0)),0)</f>
        <v>0</v>
      </c>
      <c r="DS283" s="14">
        <f>IF('QIPP Scorecard'!$AA$1=4,IF(FY2019_ALL_Targets!$CA283="Yes",INDEX('Final Comp Values'!$BO:$BO,MATCH(FY2019_ALL_Targets!$A283,'Final Comp Values'!$B:$B,0)),IF($CA283="Min Data",0,0)),0)</f>
        <v>1.39</v>
      </c>
      <c r="DT283" s="14">
        <f>IF('QIPP Scorecard'!$AA$1=4,IF(FY2019_ALL_Targets!$CB283="Yes",INDEX('Final Comp Values'!$BO:$BO,MATCH(FY2019_ALL_Targets!$A283,'Final Comp Values'!$B:$B,0)),IF($CB283="Min Data",0,0)),0)</f>
        <v>1.39</v>
      </c>
      <c r="DU283" s="14">
        <v>0.44</v>
      </c>
      <c r="DV283" s="14">
        <v>0.49</v>
      </c>
      <c r="DW283" s="14">
        <v>0.36</v>
      </c>
      <c r="DX283" s="14">
        <v>0.51</v>
      </c>
      <c r="DY283" s="12">
        <f t="shared" si="21"/>
        <v>2</v>
      </c>
      <c r="DZ283" s="12">
        <f t="shared" si="22"/>
        <v>2</v>
      </c>
      <c r="EA283" s="12">
        <f t="shared" si="23"/>
        <v>0</v>
      </c>
      <c r="EB283" s="12">
        <f t="shared" si="24"/>
        <v>3</v>
      </c>
    </row>
    <row r="284" spans="1:132" x14ac:dyDescent="0.25">
      <c r="A284" s="297">
        <v>4472</v>
      </c>
      <c r="B284" s="347">
        <v>675595</v>
      </c>
      <c r="C284" s="297">
        <v>1004117</v>
      </c>
      <c r="D284" s="14">
        <v>1164418935</v>
      </c>
      <c r="E284" s="26" t="s">
        <v>928</v>
      </c>
      <c r="F284" s="26" t="str">
        <f>INDEX('Mar - Aug'!X:X,MATCH(A284,'Mar - Aug'!B:B,0))</f>
        <v>Jefferson</v>
      </c>
      <c r="G284" s="26" t="s">
        <v>3085</v>
      </c>
      <c r="H284" s="26"/>
      <c r="I284" s="26" t="str">
        <f t="shared" si="20"/>
        <v/>
      </c>
      <c r="J284" s="299" t="s">
        <v>506</v>
      </c>
      <c r="K284" s="299" t="s">
        <v>506</v>
      </c>
      <c r="L284" s="299" t="s">
        <v>507</v>
      </c>
      <c r="M284" s="13">
        <v>6.3218380000000005E-2</v>
      </c>
      <c r="N284" s="13">
        <v>3.6144589999999997E-2</v>
      </c>
      <c r="O284" s="13">
        <v>0</v>
      </c>
      <c r="P284" s="13">
        <v>0.19230769</v>
      </c>
      <c r="Q284" s="13">
        <v>3.3690650000000003E-2</v>
      </c>
      <c r="R284" s="13">
        <v>5.5747400000000003E-2</v>
      </c>
      <c r="S284" s="13">
        <v>3.7344499999999998E-3</v>
      </c>
      <c r="T284" s="13">
        <v>0.15247816</v>
      </c>
      <c r="U284" s="13">
        <v>6.2143667540000003E-2</v>
      </c>
      <c r="V284" s="13">
        <v>5.5747400000000003E-2</v>
      </c>
      <c r="W284" s="13">
        <v>3.7344499999999998E-3</v>
      </c>
      <c r="X284" s="13">
        <v>0.18903845926999999</v>
      </c>
      <c r="Y284" s="13">
        <v>6.0057460999999999E-2</v>
      </c>
      <c r="Z284" s="13">
        <v>5.5747400000000003E-2</v>
      </c>
      <c r="AA284" s="13">
        <v>3.7344499999999998E-3</v>
      </c>
      <c r="AB284" s="13">
        <v>0.18269230550000001</v>
      </c>
      <c r="AC284" s="13">
        <v>6.1068955080000001E-2</v>
      </c>
      <c r="AD284" s="13">
        <v>5.5747400000000003E-2</v>
      </c>
      <c r="AE284" s="13">
        <v>3.7344499999999998E-3</v>
      </c>
      <c r="AF284" s="13">
        <v>0.18576922854</v>
      </c>
      <c r="AG284" s="13">
        <v>5.6896542000000001E-2</v>
      </c>
      <c r="AH284" s="13">
        <v>5.5747400000000003E-2</v>
      </c>
      <c r="AI284" s="13">
        <v>3.7344499999999998E-3</v>
      </c>
      <c r="AJ284" s="13">
        <v>0.17307692099999999</v>
      </c>
      <c r="AK284" s="13">
        <v>5.9994242619999999E-2</v>
      </c>
      <c r="AL284" s="13">
        <v>5.5747400000000003E-2</v>
      </c>
      <c r="AM284" s="13">
        <v>3.7344499999999998E-3</v>
      </c>
      <c r="AN284" s="13">
        <v>0.18249999781000001</v>
      </c>
      <c r="AO284" s="13">
        <v>5.3735623000000003E-2</v>
      </c>
      <c r="AP284" s="13">
        <v>5.5747400000000003E-2</v>
      </c>
      <c r="AQ284" s="13">
        <v>3.7344499999999998E-3</v>
      </c>
      <c r="AR284" s="13">
        <v>0.1634615365</v>
      </c>
      <c r="AS284" s="13">
        <v>5.8793093400000003E-2</v>
      </c>
      <c r="AT284" s="13">
        <v>5.5747400000000003E-2</v>
      </c>
      <c r="AU284" s="13">
        <v>3.7344499999999998E-3</v>
      </c>
      <c r="AV284" s="13">
        <v>0.17884615170000001</v>
      </c>
      <c r="AW284" s="13">
        <v>5.0574703999999998E-2</v>
      </c>
      <c r="AX284" s="13">
        <v>5.5747400000000003E-2</v>
      </c>
      <c r="AY284" s="13">
        <v>3.7344499999999998E-3</v>
      </c>
      <c r="AZ284" s="13">
        <v>0.15384615200000001</v>
      </c>
      <c r="BA284" s="86">
        <v>0.102564102564103</v>
      </c>
      <c r="BB284" s="86">
        <v>9.5238095238095205E-2</v>
      </c>
      <c r="BC284" s="13">
        <v>0</v>
      </c>
      <c r="BD284" s="13">
        <v>0.24137931034482801</v>
      </c>
      <c r="BE284" s="14">
        <v>0.05</v>
      </c>
      <c r="BF284" s="14" t="s">
        <v>14856</v>
      </c>
      <c r="BG284" s="14">
        <v>0</v>
      </c>
      <c r="BH284" s="14">
        <v>0.133333333333333</v>
      </c>
      <c r="BI284" s="14">
        <v>5.5555555555555601E-2</v>
      </c>
      <c r="BJ284" s="14">
        <v>0</v>
      </c>
      <c r="BK284" s="14">
        <v>0</v>
      </c>
      <c r="BL284" s="430">
        <v>0.17241379310344801</v>
      </c>
      <c r="BM284" s="14">
        <v>2.5000000000000001E-2</v>
      </c>
      <c r="BN284" s="14" t="s">
        <v>14856</v>
      </c>
      <c r="BO284" s="14">
        <v>0</v>
      </c>
      <c r="BP284" s="14">
        <v>0.14705882352941199</v>
      </c>
      <c r="BQ284" s="86">
        <v>2.5000000000000001E-2</v>
      </c>
      <c r="BR284" s="86" t="s">
        <v>14856</v>
      </c>
      <c r="BS284" s="86">
        <v>0</v>
      </c>
      <c r="BT284" s="86">
        <v>0.14705882352941199</v>
      </c>
      <c r="BU284" s="14" t="s">
        <v>35</v>
      </c>
      <c r="BV284" s="14" t="s">
        <v>35</v>
      </c>
      <c r="BW284" s="14" t="s">
        <v>35</v>
      </c>
      <c r="BX284" s="14" t="s">
        <v>35</v>
      </c>
      <c r="BY284" s="14" t="s">
        <v>35</v>
      </c>
      <c r="BZ284" s="14" t="s">
        <v>35</v>
      </c>
      <c r="CA284" s="14" t="s">
        <v>35</v>
      </c>
      <c r="CB284" s="14" t="s">
        <v>35</v>
      </c>
      <c r="CC284" s="14">
        <v>0</v>
      </c>
      <c r="CD284" s="14">
        <v>0</v>
      </c>
      <c r="CE284" s="14">
        <v>0</v>
      </c>
      <c r="CF284" s="14">
        <v>0</v>
      </c>
      <c r="CG284" s="14">
        <v>0</v>
      </c>
      <c r="CH284" s="14">
        <v>0</v>
      </c>
      <c r="CI284" s="14">
        <v>0</v>
      </c>
      <c r="CJ284" s="14">
        <f>INDEX('Monthy Targets'!AC:AC,(MATCH(FY2019_ALL_Targets!$B:$B,'Monthy Targets'!$B:$B,0)))</f>
        <v>0</v>
      </c>
      <c r="CK284" s="14">
        <f>INDEX('Monthy Targets'!AD:AD,(MATCH(FY2019_ALL_Targets!$B:$B,'Monthy Targets'!$B:$B,0)))</f>
        <v>0</v>
      </c>
      <c r="CL284" s="14">
        <f>INDEX('Monthy Targets'!AE:AE,(MATCH(FY2019_ALL_Targets!$B:$B,'Monthy Targets'!$B:$B,0)))</f>
        <v>0</v>
      </c>
      <c r="CM284" s="14">
        <f>INDEX('Monthy Targets'!AF:AF,(MATCH(FY2019_ALL_Targets!$B:$B,'Monthy Targets'!$B:$B,0)))</f>
        <v>0</v>
      </c>
      <c r="CN284" s="14">
        <f>INDEX('Monthy Targets'!AG:AG,(MATCH(FY2019_ALL_Targets!$B:$B,'Monthy Targets'!$B:$B,0)))</f>
        <v>0</v>
      </c>
      <c r="CO284" s="14">
        <v>0</v>
      </c>
      <c r="CP284" s="14">
        <v>0</v>
      </c>
      <c r="CQ284" s="14">
        <v>0.76</v>
      </c>
      <c r="CR284" s="14">
        <v>0</v>
      </c>
      <c r="CS284" s="14">
        <v>0.76</v>
      </c>
      <c r="CT284" s="14">
        <v>0</v>
      </c>
      <c r="CU284" s="14">
        <v>0.76</v>
      </c>
      <c r="CV284" s="14">
        <v>0.76</v>
      </c>
      <c r="CW284" s="14">
        <v>0.8</v>
      </c>
      <c r="CX284" s="14">
        <v>0.8</v>
      </c>
      <c r="CY284" s="14">
        <v>0.8</v>
      </c>
      <c r="CZ284" s="14">
        <v>0.8</v>
      </c>
      <c r="DA284" s="14">
        <f>IF('QIPP Scorecard'!$AA$1=4,IF(FY2019_ALL_Targets!$BU284="Yes",INDEX('Final Comp Values'!$BN:$BN,MATCH(FY2019_ALL_Targets!$A284,'Final Comp Values'!$B:$B,0)),IF($BU284="Min Data",0,0)),0)</f>
        <v>0.8</v>
      </c>
      <c r="DB284" s="14">
        <f>IF('QIPP Scorecard'!$AA$1=4,IF(FY2019_ALL_Targets!$BV284="Yes",INDEX('Final Comp Values'!$BN:$BN,MATCH(FY2019_ALL_Targets!$A284,'Final Comp Values'!$B:$B,0)),IF($BV284="Min Data",0,0)),0)</f>
        <v>0.8</v>
      </c>
      <c r="DC284" s="14">
        <f>IF('QIPP Scorecard'!$AA$1=4,IF(FY2019_ALL_Targets!$BW284="Yes",INDEX('Final Comp Values'!$BN:$BN,MATCH(FY2019_ALL_Targets!$A284,'Final Comp Values'!$B:$B,0)),IF(CI284="Min Data",0,0)),0)</f>
        <v>0.8</v>
      </c>
      <c r="DD284" s="14">
        <f>IF('QIPP Scorecard'!$AA$1=4,IF(FY2019_ALL_Targets!$BX284="Yes",INDEX('Final Comp Values'!$BN:$BN,MATCH(FY2019_ALL_Targets!$A284,'Final Comp Values'!$B:$B,0)),IF($BX284="Min Data",0,0)),0)</f>
        <v>0.8</v>
      </c>
      <c r="DE284" s="14">
        <v>0</v>
      </c>
      <c r="DF284" s="14">
        <v>0</v>
      </c>
      <c r="DG284" s="14">
        <v>1.41</v>
      </c>
      <c r="DH284" s="14">
        <v>0</v>
      </c>
      <c r="DI284" s="14">
        <v>1.41</v>
      </c>
      <c r="DJ284" s="14">
        <v>0</v>
      </c>
      <c r="DK284" s="14">
        <v>1.41</v>
      </c>
      <c r="DL284" s="14">
        <v>1.41</v>
      </c>
      <c r="DM284" s="14">
        <v>0</v>
      </c>
      <c r="DN284" s="14">
        <v>1.49</v>
      </c>
      <c r="DO284" s="14">
        <v>1.49</v>
      </c>
      <c r="DP284" s="14">
        <v>0</v>
      </c>
      <c r="DQ284" s="14">
        <f>IF('QIPP Scorecard'!$AA$1=4,IF(FY2019_ALL_Targets!$BY284="Yes",INDEX('Final Comp Values'!$BK:$BK,MATCH(FY2019_ALL_Targets!$A284,'Final Comp Values'!$B:$B,0)),IF($BY284="Min Data",0,0)),0)</f>
        <v>1.49</v>
      </c>
      <c r="DR284" s="14">
        <f>IF('QIPP Scorecard'!$AA$1=4,IF(FY2019_ALL_Targets!$BZ284="Yes",INDEX('Final Comp Values'!$BO:$BO,MATCH(FY2019_ALL_Targets!$A284,'Final Comp Values'!$B:$B,0)),IF($BZ284="Min Data",0,0)),0)</f>
        <v>1.49</v>
      </c>
      <c r="DS284" s="14">
        <f>IF('QIPP Scorecard'!$AA$1=4,IF(FY2019_ALL_Targets!$CA284="Yes",INDEX('Final Comp Values'!$BO:$BO,MATCH(FY2019_ALL_Targets!$A284,'Final Comp Values'!$B:$B,0)),IF($CA284="Min Data",0,0)),0)</f>
        <v>1.49</v>
      </c>
      <c r="DT284" s="14">
        <f>IF('QIPP Scorecard'!$AA$1=4,IF(FY2019_ALL_Targets!$CB284="Yes",INDEX('Final Comp Values'!$BO:$BO,MATCH(FY2019_ALL_Targets!$A284,'Final Comp Values'!$B:$B,0)),IF($CB284="Min Data",0,0)),0)</f>
        <v>1.49</v>
      </c>
      <c r="DU284" s="14">
        <v>0.22</v>
      </c>
      <c r="DV284" s="14">
        <v>0.74</v>
      </c>
      <c r="DW284" s="14">
        <v>0.67</v>
      </c>
      <c r="DX284" s="14">
        <v>1.01</v>
      </c>
      <c r="DY284" s="12">
        <f t="shared" si="21"/>
        <v>0</v>
      </c>
      <c r="DZ284" s="12">
        <f t="shared" si="22"/>
        <v>0</v>
      </c>
      <c r="EA284" s="12">
        <f t="shared" si="23"/>
        <v>0</v>
      </c>
      <c r="EB284" s="12">
        <f t="shared" si="24"/>
        <v>3</v>
      </c>
    </row>
    <row r="285" spans="1:132" x14ac:dyDescent="0.25">
      <c r="A285" s="297">
        <v>4409</v>
      </c>
      <c r="B285" s="347">
        <v>675596</v>
      </c>
      <c r="C285" s="297">
        <v>1003959</v>
      </c>
      <c r="D285" s="14">
        <v>1275529059</v>
      </c>
      <c r="E285" s="26" t="s">
        <v>940</v>
      </c>
      <c r="F285" s="26" t="str">
        <f>INDEX('Mar - Aug'!X:X,MATCH(A285,'Mar - Aug'!B:B,0))</f>
        <v>Travis</v>
      </c>
      <c r="G285" s="26" t="s">
        <v>3022</v>
      </c>
      <c r="H285" s="26"/>
      <c r="I285" s="26" t="str">
        <f t="shared" si="20"/>
        <v/>
      </c>
      <c r="J285" s="299" t="s">
        <v>2966</v>
      </c>
      <c r="K285" s="299" t="s">
        <v>2966</v>
      </c>
      <c r="L285" s="299" t="s">
        <v>2967</v>
      </c>
      <c r="M285" s="13">
        <v>5.1724140000000002E-2</v>
      </c>
      <c r="N285" s="13">
        <v>3.1088069999999999E-2</v>
      </c>
      <c r="O285" s="13">
        <v>0</v>
      </c>
      <c r="P285" s="13">
        <v>0.13709679999999999</v>
      </c>
      <c r="Q285" s="13">
        <v>3.3690650000000003E-2</v>
      </c>
      <c r="R285" s="13">
        <v>5.5747400000000003E-2</v>
      </c>
      <c r="S285" s="13">
        <v>3.7344499999999998E-3</v>
      </c>
      <c r="T285" s="13">
        <v>0.15247816</v>
      </c>
      <c r="U285" s="13">
        <v>5.0844829619999997E-2</v>
      </c>
      <c r="V285" s="13">
        <v>5.5747400000000003E-2</v>
      </c>
      <c r="W285" s="13">
        <v>3.7344499999999998E-3</v>
      </c>
      <c r="X285" s="13">
        <v>0.15247816</v>
      </c>
      <c r="Y285" s="13">
        <v>4.9137933000000002E-2</v>
      </c>
      <c r="Z285" s="13">
        <v>5.5747400000000003E-2</v>
      </c>
      <c r="AA285" s="13">
        <v>3.7344499999999998E-3</v>
      </c>
      <c r="AB285" s="13">
        <v>0.15247816</v>
      </c>
      <c r="AC285" s="13">
        <v>4.9965519239999999E-2</v>
      </c>
      <c r="AD285" s="13">
        <v>5.5747400000000003E-2</v>
      </c>
      <c r="AE285" s="13">
        <v>3.7344499999999998E-3</v>
      </c>
      <c r="AF285" s="13">
        <v>0.15247816</v>
      </c>
      <c r="AG285" s="13">
        <v>4.6551726000000002E-2</v>
      </c>
      <c r="AH285" s="13">
        <v>5.5747400000000003E-2</v>
      </c>
      <c r="AI285" s="13">
        <v>3.7344499999999998E-3</v>
      </c>
      <c r="AJ285" s="13">
        <v>0.15247816</v>
      </c>
      <c r="AK285" s="13">
        <v>4.9086208860000001E-2</v>
      </c>
      <c r="AL285" s="13">
        <v>5.5747400000000003E-2</v>
      </c>
      <c r="AM285" s="13">
        <v>3.7344499999999998E-3</v>
      </c>
      <c r="AN285" s="13">
        <v>0.15247816</v>
      </c>
      <c r="AO285" s="13">
        <v>4.3965519000000002E-2</v>
      </c>
      <c r="AP285" s="13">
        <v>5.5747400000000003E-2</v>
      </c>
      <c r="AQ285" s="13">
        <v>3.7344499999999998E-3</v>
      </c>
      <c r="AR285" s="13">
        <v>0.15247816</v>
      </c>
      <c r="AS285" s="13">
        <v>4.8103450200000002E-2</v>
      </c>
      <c r="AT285" s="13">
        <v>5.5747400000000003E-2</v>
      </c>
      <c r="AU285" s="13">
        <v>3.7344499999999998E-3</v>
      </c>
      <c r="AV285" s="13">
        <v>0.15247816</v>
      </c>
      <c r="AW285" s="13">
        <v>4.1379312000000001E-2</v>
      </c>
      <c r="AX285" s="13">
        <v>5.5747400000000003E-2</v>
      </c>
      <c r="AY285" s="13">
        <v>3.7344499999999998E-3</v>
      </c>
      <c r="AZ285" s="13">
        <v>0.15247816</v>
      </c>
      <c r="BA285" s="86">
        <v>3.8461538461538498E-2</v>
      </c>
      <c r="BB285" s="86">
        <v>2.1739130434782601E-2</v>
      </c>
      <c r="BC285" s="13">
        <v>0</v>
      </c>
      <c r="BD285" s="13">
        <v>0.08</v>
      </c>
      <c r="BE285" s="14">
        <v>5.95238095238095E-2</v>
      </c>
      <c r="BF285" s="14">
        <v>2.3809523809523801E-2</v>
      </c>
      <c r="BG285" s="14">
        <v>0</v>
      </c>
      <c r="BH285" s="14">
        <v>0.15942028985507201</v>
      </c>
      <c r="BI285" s="14">
        <v>0.05</v>
      </c>
      <c r="BJ285" s="14">
        <v>5.1282051282051301E-2</v>
      </c>
      <c r="BK285" s="14">
        <v>0</v>
      </c>
      <c r="BL285" s="430">
        <v>0.13636363636363599</v>
      </c>
      <c r="BM285" s="14">
        <v>3.7499999999999999E-2</v>
      </c>
      <c r="BN285" s="14">
        <v>4.7619047619047603E-2</v>
      </c>
      <c r="BO285" s="14">
        <v>0</v>
      </c>
      <c r="BP285" s="14">
        <v>0.11111111111111099</v>
      </c>
      <c r="BQ285" s="86">
        <v>3.7499999999999999E-2</v>
      </c>
      <c r="BR285" s="86">
        <v>4.7619047619047603E-2</v>
      </c>
      <c r="BS285" s="86">
        <v>0</v>
      </c>
      <c r="BT285" s="86">
        <v>0.11111111111111099</v>
      </c>
      <c r="BU285" s="14" t="s">
        <v>35</v>
      </c>
      <c r="BV285" s="14" t="s">
        <v>35</v>
      </c>
      <c r="BW285" s="14" t="s">
        <v>35</v>
      </c>
      <c r="BX285" s="14" t="s">
        <v>35</v>
      </c>
      <c r="BY285" s="14" t="s">
        <v>35</v>
      </c>
      <c r="BZ285" s="14" t="s">
        <v>35</v>
      </c>
      <c r="CA285" s="14" t="s">
        <v>35</v>
      </c>
      <c r="CB285" s="14" t="s">
        <v>35</v>
      </c>
      <c r="CC285" s="14">
        <v>0</v>
      </c>
      <c r="CD285" s="14">
        <v>0</v>
      </c>
      <c r="CE285" s="14">
        <v>0</v>
      </c>
      <c r="CF285" s="14">
        <v>0</v>
      </c>
      <c r="CG285" s="14">
        <v>0</v>
      </c>
      <c r="CH285" s="14">
        <v>0</v>
      </c>
      <c r="CI285" s="14">
        <v>0</v>
      </c>
      <c r="CJ285" s="14">
        <f>INDEX('Monthy Targets'!AC:AC,(MATCH(FY2019_ALL_Targets!$B:$B,'Monthy Targets'!$B:$B,0)))</f>
        <v>0</v>
      </c>
      <c r="CK285" s="14">
        <f>INDEX('Monthy Targets'!AD:AD,(MATCH(FY2019_ALL_Targets!$B:$B,'Monthy Targets'!$B:$B,0)))</f>
        <v>0</v>
      </c>
      <c r="CL285" s="14">
        <f>INDEX('Monthy Targets'!AE:AE,(MATCH(FY2019_ALL_Targets!$B:$B,'Monthy Targets'!$B:$B,0)))</f>
        <v>0</v>
      </c>
      <c r="CM285" s="14">
        <f>INDEX('Monthy Targets'!AF:AF,(MATCH(FY2019_ALL_Targets!$B:$B,'Monthy Targets'!$B:$B,0)))</f>
        <v>0</v>
      </c>
      <c r="CN285" s="14">
        <f>INDEX('Monthy Targets'!AG:AG,(MATCH(FY2019_ALL_Targets!$B:$B,'Monthy Targets'!$B:$B,0)))</f>
        <v>0</v>
      </c>
      <c r="CO285" s="14">
        <v>1.1599999999999999</v>
      </c>
      <c r="CP285" s="14">
        <v>1.1599999999999999</v>
      </c>
      <c r="CQ285" s="14">
        <v>1.1599999999999999</v>
      </c>
      <c r="CR285" s="14">
        <v>1.1599999999999999</v>
      </c>
      <c r="CS285" s="14">
        <v>0</v>
      </c>
      <c r="CT285" s="14">
        <v>1.1599999999999999</v>
      </c>
      <c r="CU285" s="14">
        <v>1.1599999999999999</v>
      </c>
      <c r="CV285" s="14">
        <v>0</v>
      </c>
      <c r="CW285" s="14">
        <v>0</v>
      </c>
      <c r="CX285" s="14">
        <v>1.1399999999999999</v>
      </c>
      <c r="CY285" s="14">
        <v>1.1399999999999999</v>
      </c>
      <c r="CZ285" s="14">
        <v>1.1399999999999999</v>
      </c>
      <c r="DA285" s="14">
        <f>IF('QIPP Scorecard'!$AA$1=4,IF(FY2019_ALL_Targets!$BU285="Yes",INDEX('Final Comp Values'!$BN:$BN,MATCH(FY2019_ALL_Targets!$A285,'Final Comp Values'!$B:$B,0)),IF($BU285="Min Data",0,0)),0)</f>
        <v>1.1399999999999999</v>
      </c>
      <c r="DB285" s="14">
        <f>IF('QIPP Scorecard'!$AA$1=4,IF(FY2019_ALL_Targets!$BV285="Yes",INDEX('Final Comp Values'!$BN:$BN,MATCH(FY2019_ALL_Targets!$A285,'Final Comp Values'!$B:$B,0)),IF($BV285="Min Data",0,0)),0)</f>
        <v>1.1399999999999999</v>
      </c>
      <c r="DC285" s="14">
        <f>IF('QIPP Scorecard'!$AA$1=4,IF(FY2019_ALL_Targets!$BW285="Yes",INDEX('Final Comp Values'!$BN:$BN,MATCH(FY2019_ALL_Targets!$A285,'Final Comp Values'!$B:$B,0)),IF(CI285="Min Data",0,0)),0)</f>
        <v>1.1399999999999999</v>
      </c>
      <c r="DD285" s="14">
        <f>IF('QIPP Scorecard'!$AA$1=4,IF(FY2019_ALL_Targets!$BX285="Yes",INDEX('Final Comp Values'!$BN:$BN,MATCH(FY2019_ALL_Targets!$A285,'Final Comp Values'!$B:$B,0)),IF($BX285="Min Data",0,0)),0)</f>
        <v>1.1399999999999999</v>
      </c>
      <c r="DE285" s="14">
        <v>2.15</v>
      </c>
      <c r="DF285" s="14">
        <v>2.15</v>
      </c>
      <c r="DG285" s="14">
        <v>2.15</v>
      </c>
      <c r="DH285" s="14">
        <v>2.15</v>
      </c>
      <c r="DI285" s="14">
        <v>0</v>
      </c>
      <c r="DJ285" s="14">
        <v>2.15</v>
      </c>
      <c r="DK285" s="14">
        <v>2.15</v>
      </c>
      <c r="DL285" s="14">
        <v>0</v>
      </c>
      <c r="DM285" s="14">
        <v>0</v>
      </c>
      <c r="DN285" s="14">
        <v>2.12</v>
      </c>
      <c r="DO285" s="14">
        <v>2.12</v>
      </c>
      <c r="DP285" s="14">
        <v>2.12</v>
      </c>
      <c r="DQ285" s="14">
        <f>IF('QIPP Scorecard'!$AA$1=4,IF(FY2019_ALL_Targets!$BY285="Yes",INDEX('Final Comp Values'!$BK:$BK,MATCH(FY2019_ALL_Targets!$A285,'Final Comp Values'!$B:$B,0)),IF($BY285="Min Data",0,0)),0)</f>
        <v>2.12</v>
      </c>
      <c r="DR285" s="14">
        <f>IF('QIPP Scorecard'!$AA$1=4,IF(FY2019_ALL_Targets!$BZ285="Yes",INDEX('Final Comp Values'!$BO:$BO,MATCH(FY2019_ALL_Targets!$A285,'Final Comp Values'!$B:$B,0)),IF($BZ285="Min Data",0,0)),0)</f>
        <v>2.12</v>
      </c>
      <c r="DS285" s="14">
        <f>IF('QIPP Scorecard'!$AA$1=4,IF(FY2019_ALL_Targets!$CA285="Yes",INDEX('Final Comp Values'!$BO:$BO,MATCH(FY2019_ALL_Targets!$A285,'Final Comp Values'!$B:$B,0)),IF($CA285="Min Data",0,0)),0)</f>
        <v>2.12</v>
      </c>
      <c r="DT285" s="14">
        <f>IF('QIPP Scorecard'!$AA$1=4,IF(FY2019_ALL_Targets!$CB285="Yes",INDEX('Final Comp Values'!$BO:$BO,MATCH(FY2019_ALL_Targets!$A285,'Final Comp Values'!$B:$B,0)),IF($CB285="Min Data",0,0)),0)</f>
        <v>2.12</v>
      </c>
      <c r="DU285" s="14">
        <v>1.33</v>
      </c>
      <c r="DV285" s="14">
        <v>0.75</v>
      </c>
      <c r="DW285" s="14">
        <v>1.18</v>
      </c>
      <c r="DX285" s="14">
        <v>1.54</v>
      </c>
      <c r="DY285" s="12">
        <f t="shared" si="21"/>
        <v>0</v>
      </c>
      <c r="DZ285" s="12">
        <f t="shared" si="22"/>
        <v>0</v>
      </c>
      <c r="EA285" s="12">
        <f t="shared" si="23"/>
        <v>0</v>
      </c>
      <c r="EB285" s="12">
        <f t="shared" si="24"/>
        <v>3</v>
      </c>
    </row>
    <row r="286" spans="1:132" x14ac:dyDescent="0.25">
      <c r="A286" s="297">
        <v>4095</v>
      </c>
      <c r="B286" s="347">
        <v>675599</v>
      </c>
      <c r="C286" s="297">
        <v>409501</v>
      </c>
      <c r="D286" s="14">
        <v>1194720839</v>
      </c>
      <c r="E286" s="26" t="s">
        <v>913</v>
      </c>
      <c r="F286" s="26" t="str">
        <f>INDEX('Mar - Aug'!X:X,MATCH(A286,'Mar - Aug'!B:B,0))</f>
        <v>MRSA West</v>
      </c>
      <c r="G286" s="26" t="s">
        <v>3159</v>
      </c>
      <c r="H286" s="26"/>
      <c r="I286" s="26" t="str">
        <f t="shared" si="20"/>
        <v/>
      </c>
      <c r="J286" s="299" t="s">
        <v>160</v>
      </c>
      <c r="K286" s="299" t="s">
        <v>1019</v>
      </c>
      <c r="L286" s="299" t="s">
        <v>2713</v>
      </c>
      <c r="M286" s="13">
        <v>5.7851239999999998E-2</v>
      </c>
      <c r="N286" s="13">
        <v>6.2499989999999998E-2</v>
      </c>
      <c r="O286" s="13">
        <v>0</v>
      </c>
      <c r="P286" s="13">
        <v>0.12396695000000001</v>
      </c>
      <c r="Q286" s="13">
        <v>3.3690650000000003E-2</v>
      </c>
      <c r="R286" s="13">
        <v>5.5747400000000003E-2</v>
      </c>
      <c r="S286" s="13">
        <v>3.7344499999999998E-3</v>
      </c>
      <c r="T286" s="13">
        <v>0.15247816</v>
      </c>
      <c r="U286" s="13">
        <v>5.6867768919999999E-2</v>
      </c>
      <c r="V286" s="13">
        <v>6.1437490169999998E-2</v>
      </c>
      <c r="W286" s="13">
        <v>3.7344499999999998E-3</v>
      </c>
      <c r="X286" s="13">
        <v>0.15247816</v>
      </c>
      <c r="Y286" s="13">
        <v>5.4958677999999997E-2</v>
      </c>
      <c r="Z286" s="13">
        <v>5.9374990500000002E-2</v>
      </c>
      <c r="AA286" s="13">
        <v>3.7344499999999998E-3</v>
      </c>
      <c r="AB286" s="13">
        <v>0.15247816</v>
      </c>
      <c r="AC286" s="13">
        <v>5.588429784E-2</v>
      </c>
      <c r="AD286" s="13">
        <v>6.0374990339999997E-2</v>
      </c>
      <c r="AE286" s="13">
        <v>3.7344499999999998E-3</v>
      </c>
      <c r="AF286" s="13">
        <v>0.15247816</v>
      </c>
      <c r="AG286" s="13">
        <v>5.2066116000000003E-2</v>
      </c>
      <c r="AH286" s="13">
        <v>5.6249990999999999E-2</v>
      </c>
      <c r="AI286" s="13">
        <v>3.7344499999999998E-3</v>
      </c>
      <c r="AJ286" s="13">
        <v>0.15247816</v>
      </c>
      <c r="AK286" s="13">
        <v>5.490082676E-2</v>
      </c>
      <c r="AL286" s="13">
        <v>5.9312490510000003E-2</v>
      </c>
      <c r="AM286" s="13">
        <v>3.7344499999999998E-3</v>
      </c>
      <c r="AN286" s="13">
        <v>0.15247816</v>
      </c>
      <c r="AO286" s="13">
        <v>4.9173554000000001E-2</v>
      </c>
      <c r="AP286" s="13">
        <v>5.5747400000000003E-2</v>
      </c>
      <c r="AQ286" s="13">
        <v>3.7344499999999998E-3</v>
      </c>
      <c r="AR286" s="13">
        <v>0.15247816</v>
      </c>
      <c r="AS286" s="13">
        <v>5.3801653200000001E-2</v>
      </c>
      <c r="AT286" s="13">
        <v>5.8124990699999997E-2</v>
      </c>
      <c r="AU286" s="13">
        <v>3.7344499999999998E-3</v>
      </c>
      <c r="AV286" s="13">
        <v>0.15247816</v>
      </c>
      <c r="AW286" s="13">
        <v>4.6280992E-2</v>
      </c>
      <c r="AX286" s="13">
        <v>5.5747400000000003E-2</v>
      </c>
      <c r="AY286" s="13">
        <v>3.7344499999999998E-3</v>
      </c>
      <c r="AZ286" s="13">
        <v>0.15247816</v>
      </c>
      <c r="BA286" s="86">
        <v>3.5714285714285698E-2</v>
      </c>
      <c r="BB286" s="86">
        <v>0</v>
      </c>
      <c r="BC286" s="13">
        <v>0</v>
      </c>
      <c r="BD286" s="13">
        <v>7.4074074074074098E-2</v>
      </c>
      <c r="BE286" s="14">
        <v>8.5714285714285701E-2</v>
      </c>
      <c r="BF286" s="14">
        <v>0.16666666666666699</v>
      </c>
      <c r="BG286" s="14">
        <v>0</v>
      </c>
      <c r="BH286" s="14">
        <v>0.14705882352941199</v>
      </c>
      <c r="BI286" s="14">
        <v>2.8571428571428598E-2</v>
      </c>
      <c r="BJ286" s="14">
        <v>4.1666666666666699E-2</v>
      </c>
      <c r="BK286" s="14">
        <v>0</v>
      </c>
      <c r="BL286" s="430">
        <v>8.8235294117647106E-2</v>
      </c>
      <c r="BM286" s="14">
        <v>2.8571428571428598E-2</v>
      </c>
      <c r="BN286" s="14">
        <v>0.04</v>
      </c>
      <c r="BO286" s="14">
        <v>0</v>
      </c>
      <c r="BP286" s="14">
        <v>2.9411764705882401E-2</v>
      </c>
      <c r="BQ286" s="86">
        <v>2.8571428571428598E-2</v>
      </c>
      <c r="BR286" s="86">
        <v>0.04</v>
      </c>
      <c r="BS286" s="86">
        <v>0</v>
      </c>
      <c r="BT286" s="86">
        <v>2.9411764705882401E-2</v>
      </c>
      <c r="BU286" s="14" t="s">
        <v>35</v>
      </c>
      <c r="BV286" s="14" t="s">
        <v>35</v>
      </c>
      <c r="BW286" s="14" t="s">
        <v>35</v>
      </c>
      <c r="BX286" s="14" t="s">
        <v>35</v>
      </c>
      <c r="BY286" s="14" t="s">
        <v>35</v>
      </c>
      <c r="BZ286" s="14" t="s">
        <v>35</v>
      </c>
      <c r="CA286" s="14" t="s">
        <v>35</v>
      </c>
      <c r="CB286" s="14" t="s">
        <v>35</v>
      </c>
      <c r="CC286" s="14">
        <v>2.25</v>
      </c>
      <c r="CD286" s="14">
        <v>2.25</v>
      </c>
      <c r="CE286" s="14">
        <v>2.25</v>
      </c>
      <c r="CF286" s="14">
        <v>2.25</v>
      </c>
      <c r="CG286" s="14">
        <v>2.25</v>
      </c>
      <c r="CH286" s="14">
        <v>2.25</v>
      </c>
      <c r="CI286" s="14">
        <v>2.21</v>
      </c>
      <c r="CJ286" s="14">
        <f>INDEX('Monthy Targets'!AC:AC,(MATCH(FY2019_ALL_Targets!$B:$B,'Monthy Targets'!$B:$B,0)))</f>
        <v>2.2000000000000002</v>
      </c>
      <c r="CK286" s="14">
        <f>INDEX('Monthy Targets'!AD:AD,(MATCH(FY2019_ALL_Targets!$B:$B,'Monthy Targets'!$B:$B,0)))</f>
        <v>2.2000000000000002</v>
      </c>
      <c r="CL286" s="14">
        <f>INDEX('Monthy Targets'!AE:AE,(MATCH(FY2019_ALL_Targets!$B:$B,'Monthy Targets'!$B:$B,0)))</f>
        <v>2.2000000000000002</v>
      </c>
      <c r="CM286" s="14">
        <f>INDEX('Monthy Targets'!AF:AF,(MATCH(FY2019_ALL_Targets!$B:$B,'Monthy Targets'!$B:$B,0)))</f>
        <v>2.2000000000000002</v>
      </c>
      <c r="CN286" s="14">
        <f>INDEX('Monthy Targets'!AG:AG,(MATCH(FY2019_ALL_Targets!$B:$B,'Monthy Targets'!$B:$B,0)))</f>
        <v>2.2000000000000002</v>
      </c>
      <c r="CO286" s="14">
        <v>0.15</v>
      </c>
      <c r="CP286" s="14">
        <v>0.15</v>
      </c>
      <c r="CQ286" s="14">
        <v>0.15</v>
      </c>
      <c r="CR286" s="14">
        <v>0.15</v>
      </c>
      <c r="CS286" s="14">
        <v>0</v>
      </c>
      <c r="CT286" s="14">
        <v>0</v>
      </c>
      <c r="CU286" s="14">
        <v>0.15</v>
      </c>
      <c r="CV286" s="14">
        <v>0.15</v>
      </c>
      <c r="CW286" s="14">
        <v>0.15</v>
      </c>
      <c r="CX286" s="14">
        <v>0.15</v>
      </c>
      <c r="CY286" s="14">
        <v>0.15</v>
      </c>
      <c r="CZ286" s="14">
        <v>0.15</v>
      </c>
      <c r="DA286" s="14">
        <f>IF('QIPP Scorecard'!$AA$1=4,IF(FY2019_ALL_Targets!$BU286="Yes",INDEX('Final Comp Values'!$BN:$BN,MATCH(FY2019_ALL_Targets!$A286,'Final Comp Values'!$B:$B,0)),IF($BU286="Min Data",0,0)),0)</f>
        <v>0.15</v>
      </c>
      <c r="DB286" s="14">
        <f>IF('QIPP Scorecard'!$AA$1=4,IF(FY2019_ALL_Targets!$BV286="Yes",INDEX('Final Comp Values'!$BN:$BN,MATCH(FY2019_ALL_Targets!$A286,'Final Comp Values'!$B:$B,0)),IF($BV286="Min Data",0,0)),0)</f>
        <v>0.15</v>
      </c>
      <c r="DC286" s="14">
        <f>IF('QIPP Scorecard'!$AA$1=4,IF(FY2019_ALL_Targets!$BW286="Yes",INDEX('Final Comp Values'!$BN:$BN,MATCH(FY2019_ALL_Targets!$A286,'Final Comp Values'!$B:$B,0)),IF(CI286="Min Data",0,0)),0)</f>
        <v>0.15</v>
      </c>
      <c r="DD286" s="14">
        <f>IF('QIPP Scorecard'!$AA$1=4,IF(FY2019_ALL_Targets!$BX286="Yes",INDEX('Final Comp Values'!$BN:$BN,MATCH(FY2019_ALL_Targets!$A286,'Final Comp Values'!$B:$B,0)),IF($BX286="Min Data",0,0)),0)</f>
        <v>0.15</v>
      </c>
      <c r="DE286" s="14">
        <v>0.28000000000000003</v>
      </c>
      <c r="DF286" s="14">
        <v>0.28000000000000003</v>
      </c>
      <c r="DG286" s="14">
        <v>0.28000000000000003</v>
      </c>
      <c r="DH286" s="14">
        <v>0.28000000000000003</v>
      </c>
      <c r="DI286" s="14">
        <v>0</v>
      </c>
      <c r="DJ286" s="14">
        <v>0</v>
      </c>
      <c r="DK286" s="14">
        <v>0.28000000000000003</v>
      </c>
      <c r="DL286" s="14">
        <v>0.28000000000000003</v>
      </c>
      <c r="DM286" s="14">
        <v>0.28000000000000003</v>
      </c>
      <c r="DN286" s="14">
        <v>0.28000000000000003</v>
      </c>
      <c r="DO286" s="14">
        <v>0.28000000000000003</v>
      </c>
      <c r="DP286" s="14">
        <v>0.28000000000000003</v>
      </c>
      <c r="DQ286" s="14">
        <f>IF('QIPP Scorecard'!$AA$1=4,IF(FY2019_ALL_Targets!$BY286="Yes",INDEX('Final Comp Values'!$BK:$BK,MATCH(FY2019_ALL_Targets!$A286,'Final Comp Values'!$B:$B,0)),IF($BY286="Min Data",0,0)),0)</f>
        <v>0.28000000000000003</v>
      </c>
      <c r="DR286" s="14">
        <f>IF('QIPP Scorecard'!$AA$1=4,IF(FY2019_ALL_Targets!$BZ286="Yes",INDEX('Final Comp Values'!$BO:$BO,MATCH(FY2019_ALL_Targets!$A286,'Final Comp Values'!$B:$B,0)),IF($BZ286="Min Data",0,0)),0)</f>
        <v>0.28000000000000003</v>
      </c>
      <c r="DS286" s="14">
        <f>IF('QIPP Scorecard'!$AA$1=4,IF(FY2019_ALL_Targets!$CA286="Yes",INDEX('Final Comp Values'!$BO:$BO,MATCH(FY2019_ALL_Targets!$A286,'Final Comp Values'!$B:$B,0)),IF($CA286="Min Data",0,0)),0)</f>
        <v>0.28000000000000003</v>
      </c>
      <c r="DT286" s="14">
        <f>IF('QIPP Scorecard'!$AA$1=4,IF(FY2019_ALL_Targets!$CB286="Yes",INDEX('Final Comp Values'!$BO:$BO,MATCH(FY2019_ALL_Targets!$A286,'Final Comp Values'!$B:$B,0)),IF($CB286="Min Data",0,0)),0)</f>
        <v>0.28000000000000003</v>
      </c>
      <c r="DU286" s="14">
        <v>0.4</v>
      </c>
      <c r="DV286" s="14">
        <v>0.35</v>
      </c>
      <c r="DW286" s="14">
        <v>0.47</v>
      </c>
      <c r="DX286" s="14">
        <v>0.46</v>
      </c>
      <c r="DY286" s="12">
        <f t="shared" si="21"/>
        <v>0</v>
      </c>
      <c r="DZ286" s="12">
        <f t="shared" si="22"/>
        <v>0</v>
      </c>
      <c r="EA286" s="12">
        <f t="shared" si="23"/>
        <v>0</v>
      </c>
      <c r="EB286" s="12">
        <f t="shared" si="24"/>
        <v>0</v>
      </c>
    </row>
    <row r="287" spans="1:132" x14ac:dyDescent="0.25">
      <c r="A287" s="297">
        <v>4798</v>
      </c>
      <c r="B287" s="347">
        <v>675603</v>
      </c>
      <c r="C287" s="297">
        <v>1026050</v>
      </c>
      <c r="D287" s="14">
        <v>1073927018</v>
      </c>
      <c r="E287" s="26" t="s">
        <v>930</v>
      </c>
      <c r="F287" s="26" t="str">
        <f>INDEX('Mar - Aug'!X:X,MATCH(A287,'Mar - Aug'!B:B,0))</f>
        <v>MRSA Northeast</v>
      </c>
      <c r="G287" s="26" t="s">
        <v>3016</v>
      </c>
      <c r="H287" s="26" t="s">
        <v>3117</v>
      </c>
      <c r="I287" s="26" t="str">
        <f t="shared" si="20"/>
        <v>Revision Needed</v>
      </c>
      <c r="J287" s="299" t="s">
        <v>216</v>
      </c>
      <c r="K287" s="299" t="s">
        <v>1020</v>
      </c>
      <c r="L287" s="299" t="s">
        <v>217</v>
      </c>
      <c r="M287" s="13">
        <v>7.0652179999999995E-2</v>
      </c>
      <c r="N287" s="13">
        <v>2.8571429999999998E-2</v>
      </c>
      <c r="O287" s="13">
        <v>0</v>
      </c>
      <c r="P287" s="13">
        <v>0.26666664000000001</v>
      </c>
      <c r="Q287" s="13">
        <v>3.3690650000000003E-2</v>
      </c>
      <c r="R287" s="13">
        <v>5.5747400000000003E-2</v>
      </c>
      <c r="S287" s="13">
        <v>3.7344499999999998E-3</v>
      </c>
      <c r="T287" s="13">
        <v>0.15247816</v>
      </c>
      <c r="U287" s="13">
        <v>6.945109294E-2</v>
      </c>
      <c r="V287" s="13">
        <v>5.5747400000000003E-2</v>
      </c>
      <c r="W287" s="13">
        <v>3.7344499999999998E-3</v>
      </c>
      <c r="X287" s="13">
        <v>0.26213330711999999</v>
      </c>
      <c r="Y287" s="13">
        <v>6.7119571000000003E-2</v>
      </c>
      <c r="Z287" s="13">
        <v>5.5747400000000003E-2</v>
      </c>
      <c r="AA287" s="13">
        <v>3.7344499999999998E-3</v>
      </c>
      <c r="AB287" s="13">
        <v>0.25333330799999998</v>
      </c>
      <c r="AC287" s="13">
        <v>6.8250005880000006E-2</v>
      </c>
      <c r="AD287" s="13">
        <v>5.5747400000000003E-2</v>
      </c>
      <c r="AE287" s="13">
        <v>3.7344499999999998E-3</v>
      </c>
      <c r="AF287" s="13">
        <v>0.25759997423999997</v>
      </c>
      <c r="AG287" s="13">
        <v>6.3586961999999997E-2</v>
      </c>
      <c r="AH287" s="13">
        <v>5.5747400000000003E-2</v>
      </c>
      <c r="AI287" s="13">
        <v>3.7344499999999998E-3</v>
      </c>
      <c r="AJ287" s="13">
        <v>0.239999976</v>
      </c>
      <c r="AK287" s="13">
        <v>6.7048918819999997E-2</v>
      </c>
      <c r="AL287" s="13">
        <v>5.5747400000000003E-2</v>
      </c>
      <c r="AM287" s="13">
        <v>3.7344499999999998E-3</v>
      </c>
      <c r="AN287" s="13">
        <v>0.25306664136000001</v>
      </c>
      <c r="AO287" s="13">
        <v>6.0054352999999998E-2</v>
      </c>
      <c r="AP287" s="13">
        <v>5.5747400000000003E-2</v>
      </c>
      <c r="AQ287" s="13">
        <v>3.7344499999999998E-3</v>
      </c>
      <c r="AR287" s="13">
        <v>0.226666644</v>
      </c>
      <c r="AS287" s="13">
        <v>6.5706527400000006E-2</v>
      </c>
      <c r="AT287" s="13">
        <v>5.5747400000000003E-2</v>
      </c>
      <c r="AU287" s="13">
        <v>3.7344499999999998E-3</v>
      </c>
      <c r="AV287" s="13">
        <v>0.2479999752</v>
      </c>
      <c r="AW287" s="13">
        <v>5.6521743999999999E-2</v>
      </c>
      <c r="AX287" s="13">
        <v>5.5747400000000003E-2</v>
      </c>
      <c r="AY287" s="13">
        <v>3.7344499999999998E-3</v>
      </c>
      <c r="AZ287" s="13">
        <v>0.213333312</v>
      </c>
      <c r="BA287" s="86">
        <v>0</v>
      </c>
      <c r="BB287" s="86">
        <v>2.8571428571428598E-2</v>
      </c>
      <c r="BC287" s="13">
        <v>0</v>
      </c>
      <c r="BD287" s="13">
        <v>0.13157894736842099</v>
      </c>
      <c r="BE287" s="14">
        <v>0</v>
      </c>
      <c r="BF287" s="14">
        <v>2.9411764705882401E-2</v>
      </c>
      <c r="BG287" s="14">
        <v>0</v>
      </c>
      <c r="BH287" s="14">
        <v>0.15384615384615399</v>
      </c>
      <c r="BI287" s="14">
        <v>2.2222222222222199E-2</v>
      </c>
      <c r="BJ287" s="14">
        <v>6.25E-2</v>
      </c>
      <c r="BK287" s="14">
        <v>0</v>
      </c>
      <c r="BL287" s="430">
        <v>8.3333333333333301E-2</v>
      </c>
      <c r="BM287" s="14">
        <v>3.9215686274509803E-2</v>
      </c>
      <c r="BN287" s="14">
        <v>5.2631578947368397E-2</v>
      </c>
      <c r="BO287" s="14">
        <v>0</v>
      </c>
      <c r="BP287" s="14">
        <v>0.116279069767442</v>
      </c>
      <c r="BQ287" s="86">
        <v>3.9215686274509803E-2</v>
      </c>
      <c r="BR287" s="86">
        <v>5.2631578947368397E-2</v>
      </c>
      <c r="BS287" s="86">
        <v>0</v>
      </c>
      <c r="BT287" s="86">
        <v>0.116279069767442</v>
      </c>
      <c r="BU287" s="14" t="s">
        <v>35</v>
      </c>
      <c r="BV287" s="14" t="s">
        <v>35</v>
      </c>
      <c r="BW287" s="14" t="s">
        <v>35</v>
      </c>
      <c r="BX287" s="14" t="s">
        <v>35</v>
      </c>
      <c r="BY287" s="14" t="s">
        <v>35</v>
      </c>
      <c r="BZ287" s="14" t="s">
        <v>35</v>
      </c>
      <c r="CA287" s="14" t="s">
        <v>35</v>
      </c>
      <c r="CB287" s="14" t="s">
        <v>35</v>
      </c>
      <c r="CC287" s="14">
        <v>3.07</v>
      </c>
      <c r="CD287" s="14">
        <v>3.07</v>
      </c>
      <c r="CE287" s="14">
        <v>3.07</v>
      </c>
      <c r="CF287" s="14">
        <v>3.07</v>
      </c>
      <c r="CG287" s="14">
        <v>3.07</v>
      </c>
      <c r="CH287" s="14">
        <v>3.07</v>
      </c>
      <c r="CI287" s="14">
        <v>3.87</v>
      </c>
      <c r="CJ287" s="14">
        <f>INDEX('Monthy Targets'!AC:AC,(MATCH(FY2019_ALL_Targets!$B:$B,'Monthy Targets'!$B:$B,0)))</f>
        <v>3.86</v>
      </c>
      <c r="CK287" s="14">
        <f>INDEX('Monthy Targets'!AD:AD,(MATCH(FY2019_ALL_Targets!$B:$B,'Monthy Targets'!$B:$B,0)))</f>
        <v>3.86</v>
      </c>
      <c r="CL287" s="14">
        <f>INDEX('Monthy Targets'!AE:AE,(MATCH(FY2019_ALL_Targets!$B:$B,'Monthy Targets'!$B:$B,0)))</f>
        <v>3.86</v>
      </c>
      <c r="CM287" s="14">
        <f>INDEX('Monthy Targets'!AF:AF,(MATCH(FY2019_ALL_Targets!$B:$B,'Monthy Targets'!$B:$B,0)))</f>
        <v>3.86</v>
      </c>
      <c r="CN287" s="14">
        <f>INDEX('Monthy Targets'!AG:AG,(MATCH(FY2019_ALL_Targets!$B:$B,'Monthy Targets'!$B:$B,0)))</f>
        <v>3.86</v>
      </c>
      <c r="CO287" s="14">
        <v>0.21</v>
      </c>
      <c r="CP287" s="14">
        <v>0.21</v>
      </c>
      <c r="CQ287" s="14">
        <v>0.21</v>
      </c>
      <c r="CR287" s="14">
        <v>0.21</v>
      </c>
      <c r="CS287" s="14">
        <v>0.21</v>
      </c>
      <c r="CT287" s="14">
        <v>0.21</v>
      </c>
      <c r="CU287" s="14">
        <v>0.21</v>
      </c>
      <c r="CV287" s="14">
        <v>0.21</v>
      </c>
      <c r="CW287" s="14">
        <v>0.26</v>
      </c>
      <c r="CX287" s="14">
        <v>0</v>
      </c>
      <c r="CY287" s="14">
        <v>0.26</v>
      </c>
      <c r="CZ287" s="14">
        <v>0.26</v>
      </c>
      <c r="DA287" s="14">
        <f>IF('QIPP Scorecard'!$AA$1=4,IF(FY2019_ALL_Targets!$BU287="Yes",INDEX('Final Comp Values'!$BN:$BN,MATCH(FY2019_ALL_Targets!$A287,'Final Comp Values'!$B:$B,0)),IF($BU287="Min Data",0,0)),0)</f>
        <v>0.26</v>
      </c>
      <c r="DB287" s="14">
        <f>IF('QIPP Scorecard'!$AA$1=4,IF(FY2019_ALL_Targets!$BV287="Yes",INDEX('Final Comp Values'!$BN:$BN,MATCH(FY2019_ALL_Targets!$A287,'Final Comp Values'!$B:$B,0)),IF($BV287="Min Data",0,0)),0)</f>
        <v>0.26</v>
      </c>
      <c r="DC287" s="14">
        <f>IF('QIPP Scorecard'!$AA$1=4,IF(FY2019_ALL_Targets!$BW287="Yes",INDEX('Final Comp Values'!$BN:$BN,MATCH(FY2019_ALL_Targets!$A287,'Final Comp Values'!$B:$B,0)),IF(CI287="Min Data",0,0)),0)</f>
        <v>0.26</v>
      </c>
      <c r="DD287" s="14">
        <f>IF('QIPP Scorecard'!$AA$1=4,IF(FY2019_ALL_Targets!$BX287="Yes",INDEX('Final Comp Values'!$BN:$BN,MATCH(FY2019_ALL_Targets!$A287,'Final Comp Values'!$B:$B,0)),IF($BX287="Min Data",0,0)),0)</f>
        <v>0.26</v>
      </c>
      <c r="DE287" s="14">
        <v>0.39</v>
      </c>
      <c r="DF287" s="14">
        <v>0.39</v>
      </c>
      <c r="DG287" s="14">
        <v>0.39</v>
      </c>
      <c r="DH287" s="14">
        <v>0.39</v>
      </c>
      <c r="DI287" s="14">
        <v>0.39</v>
      </c>
      <c r="DJ287" s="14">
        <v>0.39</v>
      </c>
      <c r="DK287" s="14">
        <v>0.39</v>
      </c>
      <c r="DL287" s="14">
        <v>0.39</v>
      </c>
      <c r="DM287" s="14">
        <v>0.49</v>
      </c>
      <c r="DN287" s="14">
        <v>0</v>
      </c>
      <c r="DO287" s="14">
        <v>0.49</v>
      </c>
      <c r="DP287" s="14">
        <v>0.49</v>
      </c>
      <c r="DQ287" s="14">
        <f>IF('QIPP Scorecard'!$AA$1=4,IF(FY2019_ALL_Targets!$BY287="Yes",INDEX('Final Comp Values'!$BK:$BK,MATCH(FY2019_ALL_Targets!$A287,'Final Comp Values'!$B:$B,0)),IF($BY287="Min Data",0,0)),0)</f>
        <v>0.49</v>
      </c>
      <c r="DR287" s="14">
        <f>IF('QIPP Scorecard'!$AA$1=4,IF(FY2019_ALL_Targets!$BZ287="Yes",INDEX('Final Comp Values'!$BO:$BO,MATCH(FY2019_ALL_Targets!$A287,'Final Comp Values'!$B:$B,0)),IF($BZ287="Min Data",0,0)),0)</f>
        <v>0.49</v>
      </c>
      <c r="DS287" s="14">
        <f>IF('QIPP Scorecard'!$AA$1=4,IF(FY2019_ALL_Targets!$CA287="Yes",INDEX('Final Comp Values'!$BO:$BO,MATCH(FY2019_ALL_Targets!$A287,'Final Comp Values'!$B:$B,0)),IF($CA287="Min Data",0,0)),0)</f>
        <v>0.49</v>
      </c>
      <c r="DT287" s="14">
        <f>IF('QIPP Scorecard'!$AA$1=4,IF(FY2019_ALL_Targets!$CB287="Yes",INDEX('Final Comp Values'!$BO:$BO,MATCH(FY2019_ALL_Targets!$A287,'Final Comp Values'!$B:$B,0)),IF($CB287="Min Data",0,0)),0)</f>
        <v>0.49</v>
      </c>
      <c r="DU287" s="14">
        <v>0.55000000000000004</v>
      </c>
      <c r="DV287" s="14">
        <v>0.62</v>
      </c>
      <c r="DW287" s="14">
        <v>0.55000000000000004</v>
      </c>
      <c r="DX287" s="14">
        <v>0.63</v>
      </c>
      <c r="DY287" s="12">
        <f t="shared" si="21"/>
        <v>0</v>
      </c>
      <c r="DZ287" s="12">
        <f t="shared" si="22"/>
        <v>0</v>
      </c>
      <c r="EA287" s="12">
        <f t="shared" si="23"/>
        <v>0</v>
      </c>
      <c r="EB287" s="12">
        <f t="shared" si="24"/>
        <v>0</v>
      </c>
    </row>
    <row r="288" spans="1:132" x14ac:dyDescent="0.25">
      <c r="A288" s="297">
        <v>5358</v>
      </c>
      <c r="B288" s="347">
        <v>675606</v>
      </c>
      <c r="C288" s="297">
        <v>1027448</v>
      </c>
      <c r="D288" s="14">
        <v>1295799765</v>
      </c>
      <c r="E288" s="26" t="s">
        <v>1003</v>
      </c>
      <c r="F288" s="26" t="str">
        <f>INDEX('Mar - Aug'!X:X,MATCH(A288,'Mar - Aug'!B:B,0))</f>
        <v>Hidalgo</v>
      </c>
      <c r="G288" s="26" t="s">
        <v>3026</v>
      </c>
      <c r="H288" s="26" t="s">
        <v>3108</v>
      </c>
      <c r="I288" s="26" t="str">
        <f t="shared" si="20"/>
        <v/>
      </c>
      <c r="J288" s="299" t="s">
        <v>779</v>
      </c>
      <c r="K288" s="299" t="s">
        <v>1044</v>
      </c>
      <c r="L288" s="299" t="s">
        <v>780</v>
      </c>
      <c r="M288" s="13">
        <v>2.4813910000000002E-2</v>
      </c>
      <c r="N288" s="13">
        <v>5.5900650000000003E-2</v>
      </c>
      <c r="O288" s="13">
        <v>4.96278E-3</v>
      </c>
      <c r="P288" s="13">
        <v>0.21874998000000001</v>
      </c>
      <c r="Q288" s="13">
        <v>3.3690650000000003E-2</v>
      </c>
      <c r="R288" s="13">
        <v>5.5747400000000003E-2</v>
      </c>
      <c r="S288" s="13">
        <v>3.7344499999999998E-3</v>
      </c>
      <c r="T288" s="13">
        <v>0.15247816</v>
      </c>
      <c r="U288" s="13">
        <v>3.3690650000000003E-2</v>
      </c>
      <c r="V288" s="13">
        <v>5.5747400000000003E-2</v>
      </c>
      <c r="W288" s="13">
        <v>4.87841274E-3</v>
      </c>
      <c r="X288" s="13">
        <v>0.21503123033999999</v>
      </c>
      <c r="Y288" s="13">
        <v>3.3690650000000003E-2</v>
      </c>
      <c r="Z288" s="13">
        <v>5.5747400000000003E-2</v>
      </c>
      <c r="AA288" s="13">
        <v>4.7146410000000003E-3</v>
      </c>
      <c r="AB288" s="13">
        <v>0.20781248099999999</v>
      </c>
      <c r="AC288" s="13">
        <v>3.3690650000000003E-2</v>
      </c>
      <c r="AD288" s="13">
        <v>5.5747400000000003E-2</v>
      </c>
      <c r="AE288" s="13">
        <v>4.7940454800000001E-3</v>
      </c>
      <c r="AF288" s="13">
        <v>0.21131248068</v>
      </c>
      <c r="AG288" s="13">
        <v>3.3690650000000003E-2</v>
      </c>
      <c r="AH288" s="13">
        <v>5.5747400000000003E-2</v>
      </c>
      <c r="AI288" s="13">
        <v>4.4665019999999998E-3</v>
      </c>
      <c r="AJ288" s="13">
        <v>0.196874982</v>
      </c>
      <c r="AK288" s="13">
        <v>3.3690650000000003E-2</v>
      </c>
      <c r="AL288" s="13">
        <v>5.5747400000000003E-2</v>
      </c>
      <c r="AM288" s="13">
        <v>4.7096782200000001E-3</v>
      </c>
      <c r="AN288" s="13">
        <v>0.20759373102000001</v>
      </c>
      <c r="AO288" s="13">
        <v>3.3690650000000003E-2</v>
      </c>
      <c r="AP288" s="13">
        <v>5.5747400000000003E-2</v>
      </c>
      <c r="AQ288" s="13">
        <v>4.2183630000000001E-3</v>
      </c>
      <c r="AR288" s="13">
        <v>0.18593748299999999</v>
      </c>
      <c r="AS288" s="13">
        <v>3.3690650000000003E-2</v>
      </c>
      <c r="AT288" s="13">
        <v>5.5747400000000003E-2</v>
      </c>
      <c r="AU288" s="13">
        <v>4.6153853999999998E-3</v>
      </c>
      <c r="AV288" s="13">
        <v>0.20343748140000001</v>
      </c>
      <c r="AW288" s="13">
        <v>3.3690650000000003E-2</v>
      </c>
      <c r="AX288" s="13">
        <v>5.5747400000000003E-2</v>
      </c>
      <c r="AY288" s="13">
        <v>3.9702239999999996E-3</v>
      </c>
      <c r="AZ288" s="13">
        <v>0.174999984</v>
      </c>
      <c r="BA288" s="86">
        <v>4.2553191489361701E-2</v>
      </c>
      <c r="BB288" s="86">
        <v>9.3333333333333296E-2</v>
      </c>
      <c r="BC288" s="13">
        <v>0</v>
      </c>
      <c r="BD288" s="13">
        <v>0.177215189873418</v>
      </c>
      <c r="BE288" s="14">
        <v>3.4482758620689703E-2</v>
      </c>
      <c r="BF288" s="14">
        <v>5.7971014492753603E-2</v>
      </c>
      <c r="BG288" s="14">
        <v>0</v>
      </c>
      <c r="BH288" s="14">
        <v>0.19178082191780799</v>
      </c>
      <c r="BI288" s="14">
        <v>3.6144578313252997E-2</v>
      </c>
      <c r="BJ288" s="14">
        <v>0.11111111111111099</v>
      </c>
      <c r="BK288" s="14">
        <v>0</v>
      </c>
      <c r="BL288" s="430">
        <v>0.17142857142857101</v>
      </c>
      <c r="BM288" s="14">
        <v>8.4337349397590397E-2</v>
      </c>
      <c r="BN288" s="14">
        <v>6.0606060606060601E-2</v>
      </c>
      <c r="BO288" s="14">
        <v>0</v>
      </c>
      <c r="BP288" s="14">
        <v>2.8571428571428598E-2</v>
      </c>
      <c r="BQ288" s="86">
        <v>8.4337349397590397E-2</v>
      </c>
      <c r="BR288" s="86">
        <v>6.0606060606060601E-2</v>
      </c>
      <c r="BS288" s="86">
        <v>0</v>
      </c>
      <c r="BT288" s="86">
        <v>2.8571428571428598E-2</v>
      </c>
      <c r="BU288" s="14" t="s">
        <v>36</v>
      </c>
      <c r="BV288" s="14" t="s">
        <v>36</v>
      </c>
      <c r="BW288" s="14" t="s">
        <v>35</v>
      </c>
      <c r="BX288" s="14" t="s">
        <v>35</v>
      </c>
      <c r="BY288" s="14" t="s">
        <v>36</v>
      </c>
      <c r="BZ288" s="14" t="s">
        <v>36</v>
      </c>
      <c r="CA288" s="14" t="s">
        <v>35</v>
      </c>
      <c r="CB288" s="14" t="s">
        <v>35</v>
      </c>
      <c r="CC288" s="14">
        <v>0</v>
      </c>
      <c r="CD288" s="14">
        <v>0</v>
      </c>
      <c r="CE288" s="14">
        <v>0</v>
      </c>
      <c r="CF288" s="14">
        <v>0</v>
      </c>
      <c r="CG288" s="14">
        <v>0</v>
      </c>
      <c r="CH288" s="14">
        <v>0</v>
      </c>
      <c r="CI288" s="14">
        <v>0</v>
      </c>
      <c r="CJ288" s="14">
        <f>INDEX('Monthy Targets'!AC:AC,(MATCH(FY2019_ALL_Targets!$B:$B,'Monthy Targets'!$B:$B,0)))</f>
        <v>0</v>
      </c>
      <c r="CK288" s="14">
        <f>INDEX('Monthy Targets'!AD:AD,(MATCH(FY2019_ALL_Targets!$B:$B,'Monthy Targets'!$B:$B,0)))</f>
        <v>0</v>
      </c>
      <c r="CL288" s="14">
        <f>INDEX('Monthy Targets'!AE:AE,(MATCH(FY2019_ALL_Targets!$B:$B,'Monthy Targets'!$B:$B,0)))</f>
        <v>0</v>
      </c>
      <c r="CM288" s="14">
        <f>INDEX('Monthy Targets'!AF:AF,(MATCH(FY2019_ALL_Targets!$B:$B,'Monthy Targets'!$B:$B,0)))</f>
        <v>0</v>
      </c>
      <c r="CN288" s="14">
        <f>INDEX('Monthy Targets'!AG:AG,(MATCH(FY2019_ALL_Targets!$B:$B,'Monthy Targets'!$B:$B,0)))</f>
        <v>0</v>
      </c>
      <c r="CO288" s="14">
        <v>0</v>
      </c>
      <c r="CP288" s="14">
        <v>0</v>
      </c>
      <c r="CQ288" s="14">
        <v>1.62</v>
      </c>
      <c r="CR288" s="14">
        <v>1.62</v>
      </c>
      <c r="CS288" s="14">
        <v>0</v>
      </c>
      <c r="CT288" s="14">
        <v>0</v>
      </c>
      <c r="CU288" s="14">
        <v>1.62</v>
      </c>
      <c r="CV288" s="14">
        <v>1.62</v>
      </c>
      <c r="CW288" s="14">
        <v>0</v>
      </c>
      <c r="CX288" s="14">
        <v>0</v>
      </c>
      <c r="CY288" s="14">
        <v>1.58</v>
      </c>
      <c r="CZ288" s="14">
        <v>1.58</v>
      </c>
      <c r="DA288" s="14">
        <f>IF('QIPP Scorecard'!$AA$1=4,IF(FY2019_ALL_Targets!$BU288="Yes",INDEX('Final Comp Values'!$BN:$BN,MATCH(FY2019_ALL_Targets!$A288,'Final Comp Values'!$B:$B,0)),IF($BU288="Min Data",0,0)),0)</f>
        <v>0</v>
      </c>
      <c r="DB288" s="14">
        <f>IF('QIPP Scorecard'!$AA$1=4,IF(FY2019_ALL_Targets!$BV288="Yes",INDEX('Final Comp Values'!$BN:$BN,MATCH(FY2019_ALL_Targets!$A288,'Final Comp Values'!$B:$B,0)),IF($BV288="Min Data",0,0)),0)</f>
        <v>0</v>
      </c>
      <c r="DC288" s="14">
        <f>IF('QIPP Scorecard'!$AA$1=4,IF(FY2019_ALL_Targets!$BW288="Yes",INDEX('Final Comp Values'!$BN:$BN,MATCH(FY2019_ALL_Targets!$A288,'Final Comp Values'!$B:$B,0)),IF(CI288="Min Data",0,0)),0)</f>
        <v>1.58</v>
      </c>
      <c r="DD288" s="14">
        <f>IF('QIPP Scorecard'!$AA$1=4,IF(FY2019_ALL_Targets!$BX288="Yes",INDEX('Final Comp Values'!$BN:$BN,MATCH(FY2019_ALL_Targets!$A288,'Final Comp Values'!$B:$B,0)),IF($BX288="Min Data",0,0)),0)</f>
        <v>1.58</v>
      </c>
      <c r="DE288" s="14">
        <v>0</v>
      </c>
      <c r="DF288" s="14">
        <v>0</v>
      </c>
      <c r="DG288" s="14">
        <v>3</v>
      </c>
      <c r="DH288" s="14">
        <v>3</v>
      </c>
      <c r="DI288" s="14">
        <v>0</v>
      </c>
      <c r="DJ288" s="14">
        <v>0</v>
      </c>
      <c r="DK288" s="14">
        <v>3</v>
      </c>
      <c r="DL288" s="14">
        <v>3</v>
      </c>
      <c r="DM288" s="14">
        <v>0</v>
      </c>
      <c r="DN288" s="14">
        <v>0</v>
      </c>
      <c r="DO288" s="14">
        <v>2.93</v>
      </c>
      <c r="DP288" s="14">
        <v>2.93</v>
      </c>
      <c r="DQ288" s="14">
        <f>IF('QIPP Scorecard'!$AA$1=4,IF(FY2019_ALL_Targets!$BY288="Yes",INDEX('Final Comp Values'!$BK:$BK,MATCH(FY2019_ALL_Targets!$A288,'Final Comp Values'!$B:$B,0)),IF($BY288="Min Data",0,0)),0)</f>
        <v>0</v>
      </c>
      <c r="DR288" s="14">
        <f>IF('QIPP Scorecard'!$AA$1=4,IF(FY2019_ALL_Targets!$BZ288="Yes",INDEX('Final Comp Values'!$BO:$BO,MATCH(FY2019_ALL_Targets!$A288,'Final Comp Values'!$B:$B,0)),IF($BZ288="Min Data",0,0)),0)</f>
        <v>0</v>
      </c>
      <c r="DS288" s="14">
        <f>IF('QIPP Scorecard'!$AA$1=4,IF(FY2019_ALL_Targets!$CA288="Yes",INDEX('Final Comp Values'!$BO:$BO,MATCH(FY2019_ALL_Targets!$A288,'Final Comp Values'!$B:$B,0)),IF($CA288="Min Data",0,0)),0)</f>
        <v>2.93</v>
      </c>
      <c r="DT288" s="14">
        <f>IF('QIPP Scorecard'!$AA$1=4,IF(FY2019_ALL_Targets!$CB288="Yes",INDEX('Final Comp Values'!$BO:$BO,MATCH(FY2019_ALL_Targets!$A288,'Final Comp Values'!$B:$B,0)),IF($CB288="Min Data",0,0)),0)</f>
        <v>2.93</v>
      </c>
      <c r="DU288" s="14">
        <v>0.93</v>
      </c>
      <c r="DV288" s="14">
        <v>1.05</v>
      </c>
      <c r="DW288" s="14">
        <v>1.1200000000000001</v>
      </c>
      <c r="DX288" s="14">
        <v>1.1000000000000001</v>
      </c>
      <c r="DY288" s="12">
        <f t="shared" si="21"/>
        <v>2</v>
      </c>
      <c r="DZ288" s="12">
        <f t="shared" si="22"/>
        <v>2</v>
      </c>
      <c r="EA288" s="12">
        <f t="shared" si="23"/>
        <v>0</v>
      </c>
      <c r="EB288" s="12">
        <f t="shared" si="24"/>
        <v>3</v>
      </c>
    </row>
    <row r="289" spans="1:132" x14ac:dyDescent="0.25">
      <c r="A289" s="297">
        <v>5367</v>
      </c>
      <c r="B289" s="347">
        <v>675612</v>
      </c>
      <c r="C289" s="297">
        <v>1026700</v>
      </c>
      <c r="D289" s="14">
        <v>1871614354</v>
      </c>
      <c r="E289" s="26" t="s">
        <v>930</v>
      </c>
      <c r="F289" s="26" t="str">
        <f>INDEX('Mar - Aug'!X:X,MATCH(A289,'Mar - Aug'!B:B,0))</f>
        <v>Harris</v>
      </c>
      <c r="G289" s="26" t="s">
        <v>3016</v>
      </c>
      <c r="H289" s="26"/>
      <c r="I289" s="26" t="str">
        <f t="shared" si="20"/>
        <v/>
      </c>
      <c r="J289" s="299" t="s">
        <v>785</v>
      </c>
      <c r="K289" s="299" t="s">
        <v>995</v>
      </c>
      <c r="L289" s="299" t="s">
        <v>786</v>
      </c>
      <c r="M289" s="13">
        <v>2.017936E-2</v>
      </c>
      <c r="N289" s="13">
        <v>0.12019231</v>
      </c>
      <c r="O289" s="13">
        <v>0</v>
      </c>
      <c r="P289" s="13">
        <v>0.11924121999999999</v>
      </c>
      <c r="Q289" s="13">
        <v>3.3690650000000003E-2</v>
      </c>
      <c r="R289" s="13">
        <v>5.5747400000000003E-2</v>
      </c>
      <c r="S289" s="13">
        <v>3.7344499999999998E-3</v>
      </c>
      <c r="T289" s="13">
        <v>0.15247816</v>
      </c>
      <c r="U289" s="13">
        <v>3.3690650000000003E-2</v>
      </c>
      <c r="V289" s="13">
        <v>0.11814904073</v>
      </c>
      <c r="W289" s="13">
        <v>3.7344499999999998E-3</v>
      </c>
      <c r="X289" s="13">
        <v>0.15247816</v>
      </c>
      <c r="Y289" s="13">
        <v>3.3690650000000003E-2</v>
      </c>
      <c r="Z289" s="13">
        <v>0.1141826945</v>
      </c>
      <c r="AA289" s="13">
        <v>3.7344499999999998E-3</v>
      </c>
      <c r="AB289" s="13">
        <v>0.15247816</v>
      </c>
      <c r="AC289" s="13">
        <v>3.3690650000000003E-2</v>
      </c>
      <c r="AD289" s="13">
        <v>0.11610577146000001</v>
      </c>
      <c r="AE289" s="13">
        <v>3.7344499999999998E-3</v>
      </c>
      <c r="AF289" s="13">
        <v>0.15247816</v>
      </c>
      <c r="AG289" s="13">
        <v>3.3690650000000003E-2</v>
      </c>
      <c r="AH289" s="13">
        <v>0.10817307900000001</v>
      </c>
      <c r="AI289" s="13">
        <v>3.7344499999999998E-3</v>
      </c>
      <c r="AJ289" s="13">
        <v>0.15247816</v>
      </c>
      <c r="AK289" s="13">
        <v>3.3690650000000003E-2</v>
      </c>
      <c r="AL289" s="13">
        <v>0.11406250219</v>
      </c>
      <c r="AM289" s="13">
        <v>3.7344499999999998E-3</v>
      </c>
      <c r="AN289" s="13">
        <v>0.15247816</v>
      </c>
      <c r="AO289" s="13">
        <v>3.3690650000000003E-2</v>
      </c>
      <c r="AP289" s="13">
        <v>0.1021634635</v>
      </c>
      <c r="AQ289" s="13">
        <v>3.7344499999999998E-3</v>
      </c>
      <c r="AR289" s="13">
        <v>0.15247816</v>
      </c>
      <c r="AS289" s="13">
        <v>3.3690650000000003E-2</v>
      </c>
      <c r="AT289" s="13">
        <v>0.1117788483</v>
      </c>
      <c r="AU289" s="13">
        <v>3.7344499999999998E-3</v>
      </c>
      <c r="AV289" s="13">
        <v>0.15247816</v>
      </c>
      <c r="AW289" s="13">
        <v>3.3690650000000003E-2</v>
      </c>
      <c r="AX289" s="13">
        <v>9.6153848E-2</v>
      </c>
      <c r="AY289" s="13">
        <v>3.7344499999999998E-3</v>
      </c>
      <c r="AZ289" s="13">
        <v>0.15247816</v>
      </c>
      <c r="BA289" s="86">
        <v>2.83018867924528E-2</v>
      </c>
      <c r="BB289" s="86">
        <v>9.4736842105263203E-2</v>
      </c>
      <c r="BC289" s="13">
        <v>0</v>
      </c>
      <c r="BD289" s="13">
        <v>5.6179775280898903E-2</v>
      </c>
      <c r="BE289" s="14">
        <v>4.3859649122807001E-2</v>
      </c>
      <c r="BF289" s="14">
        <v>9.375E-2</v>
      </c>
      <c r="BG289" s="14">
        <v>0</v>
      </c>
      <c r="BH289" s="14">
        <v>4.0404040404040401E-2</v>
      </c>
      <c r="BI289" s="14">
        <v>2.5641025641025599E-2</v>
      </c>
      <c r="BJ289" s="14">
        <v>0.16666666666666699</v>
      </c>
      <c r="BK289" s="14">
        <v>0</v>
      </c>
      <c r="BL289" s="430">
        <v>6.1224489795918401E-2</v>
      </c>
      <c r="BM289" s="14">
        <v>0</v>
      </c>
      <c r="BN289" s="14">
        <v>0.134020618556701</v>
      </c>
      <c r="BO289" s="14">
        <v>0</v>
      </c>
      <c r="BP289" s="14">
        <v>7.9207920792079195E-2</v>
      </c>
      <c r="BQ289" s="86">
        <v>0</v>
      </c>
      <c r="BR289" s="86">
        <v>0.134020618556701</v>
      </c>
      <c r="BS289" s="86">
        <v>0</v>
      </c>
      <c r="BT289" s="86">
        <v>7.9207920792079195E-2</v>
      </c>
      <c r="BU289" s="14" t="s">
        <v>35</v>
      </c>
      <c r="BV289" s="14" t="s">
        <v>36</v>
      </c>
      <c r="BW289" s="14" t="s">
        <v>35</v>
      </c>
      <c r="BX289" s="14" t="s">
        <v>35</v>
      </c>
      <c r="BY289" s="14" t="s">
        <v>35</v>
      </c>
      <c r="BZ289" s="14" t="s">
        <v>36</v>
      </c>
      <c r="CA289" s="14" t="s">
        <v>35</v>
      </c>
      <c r="CB289" s="14" t="s">
        <v>35</v>
      </c>
      <c r="CC289" s="14">
        <v>8.35</v>
      </c>
      <c r="CD289" s="14">
        <v>8.35</v>
      </c>
      <c r="CE289" s="14">
        <v>8.35</v>
      </c>
      <c r="CF289" s="14">
        <v>8.35</v>
      </c>
      <c r="CG289" s="14">
        <v>8.35</v>
      </c>
      <c r="CH289" s="14">
        <v>8.35</v>
      </c>
      <c r="CI289" s="14">
        <v>8.2799999999999994</v>
      </c>
      <c r="CJ289" s="14">
        <f>INDEX('Monthy Targets'!AC:AC,(MATCH(FY2019_ALL_Targets!$B:$B,'Monthy Targets'!$B:$B,0)))</f>
        <v>8.25</v>
      </c>
      <c r="CK289" s="14">
        <f>INDEX('Monthy Targets'!AD:AD,(MATCH(FY2019_ALL_Targets!$B:$B,'Monthy Targets'!$B:$B,0)))</f>
        <v>8.25</v>
      </c>
      <c r="CL289" s="14">
        <f>INDEX('Monthy Targets'!AE:AE,(MATCH(FY2019_ALL_Targets!$B:$B,'Monthy Targets'!$B:$B,0)))</f>
        <v>8.25</v>
      </c>
      <c r="CM289" s="14">
        <f>INDEX('Monthy Targets'!AF:AF,(MATCH(FY2019_ALL_Targets!$B:$B,'Monthy Targets'!$B:$B,0)))</f>
        <v>8.25</v>
      </c>
      <c r="CN289" s="14">
        <f>INDEX('Monthy Targets'!AG:AG,(MATCH(FY2019_ALL_Targets!$B:$B,'Monthy Targets'!$B:$B,0)))</f>
        <v>8.25</v>
      </c>
      <c r="CO289" s="14">
        <v>0.56999999999999995</v>
      </c>
      <c r="CP289" s="14">
        <v>0.56999999999999995</v>
      </c>
      <c r="CQ289" s="14">
        <v>0.56999999999999995</v>
      </c>
      <c r="CR289" s="14">
        <v>0.56999999999999995</v>
      </c>
      <c r="CS289" s="14">
        <v>0</v>
      </c>
      <c r="CT289" s="14">
        <v>0.56999999999999995</v>
      </c>
      <c r="CU289" s="14">
        <v>0.56999999999999995</v>
      </c>
      <c r="CV289" s="14">
        <v>0.56999999999999995</v>
      </c>
      <c r="CW289" s="14">
        <v>0.56000000000000005</v>
      </c>
      <c r="CX289" s="14">
        <v>0</v>
      </c>
      <c r="CY289" s="14">
        <v>0.56000000000000005</v>
      </c>
      <c r="CZ289" s="14">
        <v>0.56000000000000005</v>
      </c>
      <c r="DA289" s="14">
        <f>IF('QIPP Scorecard'!$AA$1=4,IF(FY2019_ALL_Targets!$BU289="Yes",INDEX('Final Comp Values'!$BN:$BN,MATCH(FY2019_ALL_Targets!$A289,'Final Comp Values'!$B:$B,0)),IF($BU289="Min Data",0,0)),0)</f>
        <v>0.56000000000000005</v>
      </c>
      <c r="DB289" s="14">
        <f>IF('QIPP Scorecard'!$AA$1=4,IF(FY2019_ALL_Targets!$BV289="Yes",INDEX('Final Comp Values'!$BN:$BN,MATCH(FY2019_ALL_Targets!$A289,'Final Comp Values'!$B:$B,0)),IF($BV289="Min Data",0,0)),0)</f>
        <v>0</v>
      </c>
      <c r="DC289" s="14">
        <f>IF('QIPP Scorecard'!$AA$1=4,IF(FY2019_ALL_Targets!$BW289="Yes",INDEX('Final Comp Values'!$BN:$BN,MATCH(FY2019_ALL_Targets!$A289,'Final Comp Values'!$B:$B,0)),IF(CI289="Min Data",0,0)),0)</f>
        <v>0.56000000000000005</v>
      </c>
      <c r="DD289" s="14">
        <f>IF('QIPP Scorecard'!$AA$1=4,IF(FY2019_ALL_Targets!$BX289="Yes",INDEX('Final Comp Values'!$BN:$BN,MATCH(FY2019_ALL_Targets!$A289,'Final Comp Values'!$B:$B,0)),IF($BX289="Min Data",0,0)),0)</f>
        <v>0.56000000000000005</v>
      </c>
      <c r="DE289" s="14">
        <v>1.05</v>
      </c>
      <c r="DF289" s="14">
        <v>1.05</v>
      </c>
      <c r="DG289" s="14">
        <v>1.05</v>
      </c>
      <c r="DH289" s="14">
        <v>1.05</v>
      </c>
      <c r="DI289" s="14">
        <v>0</v>
      </c>
      <c r="DJ289" s="14">
        <v>1.05</v>
      </c>
      <c r="DK289" s="14">
        <v>1.05</v>
      </c>
      <c r="DL289" s="14">
        <v>1.05</v>
      </c>
      <c r="DM289" s="14">
        <v>1.04</v>
      </c>
      <c r="DN289" s="14">
        <v>0</v>
      </c>
      <c r="DO289" s="14">
        <v>1.04</v>
      </c>
      <c r="DP289" s="14">
        <v>1.04</v>
      </c>
      <c r="DQ289" s="14">
        <f>IF('QIPP Scorecard'!$AA$1=4,IF(FY2019_ALL_Targets!$BY289="Yes",INDEX('Final Comp Values'!$BK:$BK,MATCH(FY2019_ALL_Targets!$A289,'Final Comp Values'!$B:$B,0)),IF($BY289="Min Data",0,0)),0)</f>
        <v>1.04</v>
      </c>
      <c r="DR289" s="14">
        <f>IF('QIPP Scorecard'!$AA$1=4,IF(FY2019_ALL_Targets!$BZ289="Yes",INDEX('Final Comp Values'!$BO:$BO,MATCH(FY2019_ALL_Targets!$A289,'Final Comp Values'!$B:$B,0)),IF($BZ289="Min Data",0,0)),0)</f>
        <v>0</v>
      </c>
      <c r="DS289" s="14">
        <f>IF('QIPP Scorecard'!$AA$1=4,IF(FY2019_ALL_Targets!$CA289="Yes",INDEX('Final Comp Values'!$BO:$BO,MATCH(FY2019_ALL_Targets!$A289,'Final Comp Values'!$B:$B,0)),IF($CA289="Min Data",0,0)),0)</f>
        <v>1.04</v>
      </c>
      <c r="DT289" s="14">
        <f>IF('QIPP Scorecard'!$AA$1=4,IF(FY2019_ALL_Targets!$CB289="Yes",INDEX('Final Comp Values'!$BO:$BO,MATCH(FY2019_ALL_Targets!$A289,'Final Comp Values'!$B:$B,0)),IF($CB289="Min Data",0,0)),0)</f>
        <v>1.04</v>
      </c>
      <c r="DU289" s="14">
        <v>1.48</v>
      </c>
      <c r="DV289" s="14">
        <v>1.49</v>
      </c>
      <c r="DW289" s="14">
        <v>1.56</v>
      </c>
      <c r="DX289" s="14">
        <v>1.53</v>
      </c>
      <c r="DY289" s="12">
        <f t="shared" si="21"/>
        <v>1</v>
      </c>
      <c r="DZ289" s="12">
        <f t="shared" si="22"/>
        <v>1</v>
      </c>
      <c r="EA289" s="12">
        <f t="shared" si="23"/>
        <v>0</v>
      </c>
      <c r="EB289" s="12">
        <f t="shared" si="24"/>
        <v>0</v>
      </c>
    </row>
    <row r="290" spans="1:132" x14ac:dyDescent="0.25">
      <c r="A290" s="297">
        <v>5058</v>
      </c>
      <c r="B290" s="347">
        <v>675615</v>
      </c>
      <c r="C290" s="297">
        <v>1019722</v>
      </c>
      <c r="D290" s="14">
        <v>1760775522</v>
      </c>
      <c r="E290" s="26" t="s">
        <v>920</v>
      </c>
      <c r="F290" s="26" t="str">
        <f>INDEX('Mar - Aug'!X:X,MATCH(A290,'Mar - Aug'!B:B,0))</f>
        <v>Bexar</v>
      </c>
      <c r="G290" s="26" t="s">
        <v>3017</v>
      </c>
      <c r="H290" s="26"/>
      <c r="I290" s="26" t="str">
        <f t="shared" si="20"/>
        <v/>
      </c>
      <c r="J290" s="299" t="s">
        <v>657</v>
      </c>
      <c r="K290" s="299" t="s">
        <v>1045</v>
      </c>
      <c r="L290" s="299" t="s">
        <v>2897</v>
      </c>
      <c r="M290" s="13">
        <v>7.024793E-2</v>
      </c>
      <c r="N290" s="13">
        <v>5.3030309999999997E-2</v>
      </c>
      <c r="O290" s="13">
        <v>1.239669E-2</v>
      </c>
      <c r="P290" s="13">
        <v>0.42753625000000001</v>
      </c>
      <c r="Q290" s="13">
        <v>3.3690650000000003E-2</v>
      </c>
      <c r="R290" s="13">
        <v>5.5747400000000003E-2</v>
      </c>
      <c r="S290" s="13">
        <v>3.7344499999999998E-3</v>
      </c>
      <c r="T290" s="13">
        <v>0.15247816</v>
      </c>
      <c r="U290" s="13">
        <v>6.9053715190000003E-2</v>
      </c>
      <c r="V290" s="13">
        <v>5.5747400000000003E-2</v>
      </c>
      <c r="W290" s="13">
        <v>1.2185946269999999E-2</v>
      </c>
      <c r="X290" s="13">
        <v>0.42026813374999999</v>
      </c>
      <c r="Y290" s="13">
        <v>6.6735533499999999E-2</v>
      </c>
      <c r="Z290" s="13">
        <v>5.5747400000000003E-2</v>
      </c>
      <c r="AA290" s="13">
        <v>1.1776855500000001E-2</v>
      </c>
      <c r="AB290" s="13">
        <v>0.4061594375</v>
      </c>
      <c r="AC290" s="13">
        <v>6.7859500380000007E-2</v>
      </c>
      <c r="AD290" s="13">
        <v>5.5747400000000003E-2</v>
      </c>
      <c r="AE290" s="13">
        <v>1.197520254E-2</v>
      </c>
      <c r="AF290" s="13">
        <v>0.41300001749999998</v>
      </c>
      <c r="AG290" s="13">
        <v>6.3223136999999999E-2</v>
      </c>
      <c r="AH290" s="13">
        <v>5.5747400000000003E-2</v>
      </c>
      <c r="AI290" s="13">
        <v>1.1157021E-2</v>
      </c>
      <c r="AJ290" s="13">
        <v>0.38478262499999999</v>
      </c>
      <c r="AK290" s="13">
        <v>6.6665285569999996E-2</v>
      </c>
      <c r="AL290" s="13">
        <v>5.5747400000000003E-2</v>
      </c>
      <c r="AM290" s="13">
        <v>1.176445881E-2</v>
      </c>
      <c r="AN290" s="13">
        <v>0.40573190125000003</v>
      </c>
      <c r="AO290" s="13">
        <v>5.9710740499999998E-2</v>
      </c>
      <c r="AP290" s="13">
        <v>5.5747400000000003E-2</v>
      </c>
      <c r="AQ290" s="13">
        <v>1.05371865E-2</v>
      </c>
      <c r="AR290" s="13">
        <v>0.36340581249999998</v>
      </c>
      <c r="AS290" s="13">
        <v>6.5330574899999994E-2</v>
      </c>
      <c r="AT290" s="13">
        <v>5.5747400000000003E-2</v>
      </c>
      <c r="AU290" s="13">
        <v>1.15289217E-2</v>
      </c>
      <c r="AV290" s="13">
        <v>0.39760871250000002</v>
      </c>
      <c r="AW290" s="13">
        <v>5.6198343999999997E-2</v>
      </c>
      <c r="AX290" s="13">
        <v>5.5747400000000003E-2</v>
      </c>
      <c r="AY290" s="13">
        <v>9.9173520000000008E-3</v>
      </c>
      <c r="AZ290" s="13">
        <v>0.34202900000000003</v>
      </c>
      <c r="BA290" s="86">
        <v>5.4545454545454501E-2</v>
      </c>
      <c r="BB290" s="86">
        <v>6.0606060606060601E-2</v>
      </c>
      <c r="BC290" s="13">
        <v>0</v>
      </c>
      <c r="BD290" s="13">
        <v>0.45454545454545497</v>
      </c>
      <c r="BE290" s="14">
        <v>3.77358490566038E-2</v>
      </c>
      <c r="BF290" s="14">
        <v>9.6774193548387094E-2</v>
      </c>
      <c r="BG290" s="14">
        <v>1.88679245283019E-2</v>
      </c>
      <c r="BH290" s="14">
        <v>0.28571428571428598</v>
      </c>
      <c r="BI290" s="14">
        <v>2.27272727272727E-2</v>
      </c>
      <c r="BJ290" s="14">
        <v>0.16</v>
      </c>
      <c r="BK290" s="14">
        <v>0</v>
      </c>
      <c r="BL290" s="430">
        <v>0.3</v>
      </c>
      <c r="BM290" s="14">
        <v>4.08163265306122E-2</v>
      </c>
      <c r="BN290" s="14">
        <v>0.04</v>
      </c>
      <c r="BO290" s="14">
        <v>0</v>
      </c>
      <c r="BP290" s="14">
        <v>0.41666666666666702</v>
      </c>
      <c r="BQ290" s="86">
        <v>4.08163265306122E-2</v>
      </c>
      <c r="BR290" s="86">
        <v>0.04</v>
      </c>
      <c r="BS290" s="86">
        <v>0</v>
      </c>
      <c r="BT290" s="86">
        <v>0.41666666666666702</v>
      </c>
      <c r="BU290" s="14" t="s">
        <v>35</v>
      </c>
      <c r="BV290" s="14" t="s">
        <v>35</v>
      </c>
      <c r="BW290" s="14" t="s">
        <v>35</v>
      </c>
      <c r="BX290" s="14" t="s">
        <v>36</v>
      </c>
      <c r="BY290" s="14" t="s">
        <v>35</v>
      </c>
      <c r="BZ290" s="14" t="s">
        <v>35</v>
      </c>
      <c r="CA290" s="14" t="s">
        <v>35</v>
      </c>
      <c r="CB290" s="14" t="s">
        <v>36</v>
      </c>
      <c r="CC290" s="14">
        <v>0</v>
      </c>
      <c r="CD290" s="14">
        <v>0</v>
      </c>
      <c r="CE290" s="14">
        <v>0</v>
      </c>
      <c r="CF290" s="14">
        <v>0</v>
      </c>
      <c r="CG290" s="14">
        <v>0</v>
      </c>
      <c r="CH290" s="14">
        <v>0</v>
      </c>
      <c r="CI290" s="14">
        <v>0</v>
      </c>
      <c r="CJ290" s="14">
        <f>INDEX('Monthy Targets'!AC:AC,(MATCH(FY2019_ALL_Targets!$B:$B,'Monthy Targets'!$B:$B,0)))</f>
        <v>0</v>
      </c>
      <c r="CK290" s="14">
        <f>INDEX('Monthy Targets'!AD:AD,(MATCH(FY2019_ALL_Targets!$B:$B,'Monthy Targets'!$B:$B,0)))</f>
        <v>0</v>
      </c>
      <c r="CL290" s="14">
        <f>INDEX('Monthy Targets'!AE:AE,(MATCH(FY2019_ALL_Targets!$B:$B,'Monthy Targets'!$B:$B,0)))</f>
        <v>0</v>
      </c>
      <c r="CM290" s="14">
        <f>INDEX('Monthy Targets'!AF:AF,(MATCH(FY2019_ALL_Targets!$B:$B,'Monthy Targets'!$B:$B,0)))</f>
        <v>0</v>
      </c>
      <c r="CN290" s="14">
        <f>INDEX('Monthy Targets'!AG:AG,(MATCH(FY2019_ALL_Targets!$B:$B,'Monthy Targets'!$B:$B,0)))</f>
        <v>0</v>
      </c>
      <c r="CO290" s="14">
        <v>0.61</v>
      </c>
      <c r="CP290" s="14">
        <v>0</v>
      </c>
      <c r="CQ290" s="14">
        <v>0.61</v>
      </c>
      <c r="CR290" s="14">
        <v>0</v>
      </c>
      <c r="CS290" s="14">
        <v>0.61</v>
      </c>
      <c r="CT290" s="14">
        <v>0</v>
      </c>
      <c r="CU290" s="14">
        <v>0</v>
      </c>
      <c r="CV290" s="14">
        <v>0.61</v>
      </c>
      <c r="CW290" s="14">
        <v>0.6</v>
      </c>
      <c r="CX290" s="14">
        <v>0</v>
      </c>
      <c r="CY290" s="14">
        <v>0.6</v>
      </c>
      <c r="CZ290" s="14">
        <v>0.6</v>
      </c>
      <c r="DA290" s="14">
        <f>IF('QIPP Scorecard'!$AA$1=4,IF(FY2019_ALL_Targets!$BU290="Yes",INDEX('Final Comp Values'!$BN:$BN,MATCH(FY2019_ALL_Targets!$A290,'Final Comp Values'!$B:$B,0)),IF($BU290="Min Data",0,0)),0)</f>
        <v>0.6</v>
      </c>
      <c r="DB290" s="14">
        <f>IF('QIPP Scorecard'!$AA$1=4,IF(FY2019_ALL_Targets!$BV290="Yes",INDEX('Final Comp Values'!$BN:$BN,MATCH(FY2019_ALL_Targets!$A290,'Final Comp Values'!$B:$B,0)),IF($BV290="Min Data",0,0)),0)</f>
        <v>0.6</v>
      </c>
      <c r="DC290" s="14">
        <f>IF('QIPP Scorecard'!$AA$1=4,IF(FY2019_ALL_Targets!$BW290="Yes",INDEX('Final Comp Values'!$BN:$BN,MATCH(FY2019_ALL_Targets!$A290,'Final Comp Values'!$B:$B,0)),IF(CI290="Min Data",0,0)),0)</f>
        <v>0.6</v>
      </c>
      <c r="DD290" s="14">
        <f>IF('QIPP Scorecard'!$AA$1=4,IF(FY2019_ALL_Targets!$BX290="Yes",INDEX('Final Comp Values'!$BN:$BN,MATCH(FY2019_ALL_Targets!$A290,'Final Comp Values'!$B:$B,0)),IF($BX290="Min Data",0,0)),0)</f>
        <v>0</v>
      </c>
      <c r="DE290" s="14">
        <v>1.1299999999999999</v>
      </c>
      <c r="DF290" s="14">
        <v>0</v>
      </c>
      <c r="DG290" s="14">
        <v>1.1299999999999999</v>
      </c>
      <c r="DH290" s="14">
        <v>0</v>
      </c>
      <c r="DI290" s="14">
        <v>1.1299999999999999</v>
      </c>
      <c r="DJ290" s="14">
        <v>0</v>
      </c>
      <c r="DK290" s="14">
        <v>0</v>
      </c>
      <c r="DL290" s="14">
        <v>1.1299999999999999</v>
      </c>
      <c r="DM290" s="14">
        <v>1.1100000000000001</v>
      </c>
      <c r="DN290" s="14">
        <v>0</v>
      </c>
      <c r="DO290" s="14">
        <v>1.1100000000000001</v>
      </c>
      <c r="DP290" s="14">
        <v>1.1100000000000001</v>
      </c>
      <c r="DQ290" s="14">
        <f>IF('QIPP Scorecard'!$AA$1=4,IF(FY2019_ALL_Targets!$BY290="Yes",INDEX('Final Comp Values'!$BK:$BK,MATCH(FY2019_ALL_Targets!$A290,'Final Comp Values'!$B:$B,0)),IF($BY290="Min Data",0,0)),0)</f>
        <v>1.1100000000000001</v>
      </c>
      <c r="DR290" s="14">
        <f>IF('QIPP Scorecard'!$AA$1=4,IF(FY2019_ALL_Targets!$BZ290="Yes",INDEX('Final Comp Values'!$BO:$BO,MATCH(FY2019_ALL_Targets!$A290,'Final Comp Values'!$B:$B,0)),IF($BZ290="Min Data",0,0)),0)</f>
        <v>1.1100000000000001</v>
      </c>
      <c r="DS290" s="14">
        <f>IF('QIPP Scorecard'!$AA$1=4,IF(FY2019_ALL_Targets!$CA290="Yes",INDEX('Final Comp Values'!$BO:$BO,MATCH(FY2019_ALL_Targets!$A290,'Final Comp Values'!$B:$B,0)),IF($CA290="Min Data",0,0)),0)</f>
        <v>1.1100000000000001</v>
      </c>
      <c r="DT290" s="14">
        <f>IF('QIPP Scorecard'!$AA$1=4,IF(FY2019_ALL_Targets!$CB290="Yes",INDEX('Final Comp Values'!$BO:$BO,MATCH(FY2019_ALL_Targets!$A290,'Final Comp Values'!$B:$B,0)),IF($CB290="Min Data",0,0)),0)</f>
        <v>0</v>
      </c>
      <c r="DU290" s="14">
        <v>0.35</v>
      </c>
      <c r="DV290" s="14">
        <v>0.39</v>
      </c>
      <c r="DW290" s="14">
        <v>0.62</v>
      </c>
      <c r="DX290" s="14">
        <v>0.61</v>
      </c>
      <c r="DY290" s="12">
        <f t="shared" si="21"/>
        <v>1</v>
      </c>
      <c r="DZ290" s="12">
        <f t="shared" si="22"/>
        <v>1</v>
      </c>
      <c r="EA290" s="12">
        <f t="shared" si="23"/>
        <v>0</v>
      </c>
      <c r="EB290" s="12">
        <f t="shared" si="24"/>
        <v>3</v>
      </c>
    </row>
    <row r="291" spans="1:132" x14ac:dyDescent="0.25">
      <c r="A291" s="297">
        <v>4538</v>
      </c>
      <c r="B291" s="347">
        <v>675619</v>
      </c>
      <c r="C291" s="297">
        <v>1026716</v>
      </c>
      <c r="D291" s="14">
        <v>1104216316</v>
      </c>
      <c r="E291" s="26" t="s">
        <v>940</v>
      </c>
      <c r="F291" s="26" t="str">
        <f>INDEX('Mar - Aug'!X:X,MATCH(A291,'Mar - Aug'!B:B,0))</f>
        <v>Travis</v>
      </c>
      <c r="G291" s="26" t="s">
        <v>3137</v>
      </c>
      <c r="H291" s="26"/>
      <c r="I291" s="26" t="str">
        <f t="shared" si="20"/>
        <v/>
      </c>
      <c r="J291" s="299" t="s">
        <v>193</v>
      </c>
      <c r="K291" s="299" t="s">
        <v>980</v>
      </c>
      <c r="L291" s="299" t="s">
        <v>2606</v>
      </c>
      <c r="M291" s="13">
        <v>2.4390269999999999E-2</v>
      </c>
      <c r="N291" s="13">
        <v>4.6948199999999997E-3</v>
      </c>
      <c r="O291" s="13">
        <v>0</v>
      </c>
      <c r="P291" s="13">
        <v>0.11836734</v>
      </c>
      <c r="Q291" s="13">
        <v>3.3690650000000003E-2</v>
      </c>
      <c r="R291" s="13">
        <v>5.5747400000000003E-2</v>
      </c>
      <c r="S291" s="13">
        <v>3.7344499999999998E-3</v>
      </c>
      <c r="T291" s="13">
        <v>0.15247816</v>
      </c>
      <c r="U291" s="13">
        <v>3.3690650000000003E-2</v>
      </c>
      <c r="V291" s="13">
        <v>5.5747400000000003E-2</v>
      </c>
      <c r="W291" s="13">
        <v>3.7344499999999998E-3</v>
      </c>
      <c r="X291" s="13">
        <v>0.15247816</v>
      </c>
      <c r="Y291" s="13">
        <v>3.3690650000000003E-2</v>
      </c>
      <c r="Z291" s="13">
        <v>5.5747400000000003E-2</v>
      </c>
      <c r="AA291" s="13">
        <v>3.7344499999999998E-3</v>
      </c>
      <c r="AB291" s="13">
        <v>0.15247816</v>
      </c>
      <c r="AC291" s="13">
        <v>3.3690650000000003E-2</v>
      </c>
      <c r="AD291" s="13">
        <v>5.5747400000000003E-2</v>
      </c>
      <c r="AE291" s="13">
        <v>3.7344499999999998E-3</v>
      </c>
      <c r="AF291" s="13">
        <v>0.15247816</v>
      </c>
      <c r="AG291" s="13">
        <v>3.3690650000000003E-2</v>
      </c>
      <c r="AH291" s="13">
        <v>5.5747400000000003E-2</v>
      </c>
      <c r="AI291" s="13">
        <v>3.7344499999999998E-3</v>
      </c>
      <c r="AJ291" s="13">
        <v>0.15247816</v>
      </c>
      <c r="AK291" s="13">
        <v>3.3690650000000003E-2</v>
      </c>
      <c r="AL291" s="13">
        <v>5.5747400000000003E-2</v>
      </c>
      <c r="AM291" s="13">
        <v>3.7344499999999998E-3</v>
      </c>
      <c r="AN291" s="13">
        <v>0.15247816</v>
      </c>
      <c r="AO291" s="13">
        <v>3.3690650000000003E-2</v>
      </c>
      <c r="AP291" s="13">
        <v>5.5747400000000003E-2</v>
      </c>
      <c r="AQ291" s="13">
        <v>3.7344499999999998E-3</v>
      </c>
      <c r="AR291" s="13">
        <v>0.15247816</v>
      </c>
      <c r="AS291" s="13">
        <v>3.3690650000000003E-2</v>
      </c>
      <c r="AT291" s="13">
        <v>5.5747400000000003E-2</v>
      </c>
      <c r="AU291" s="13">
        <v>3.7344499999999998E-3</v>
      </c>
      <c r="AV291" s="13">
        <v>0.15247816</v>
      </c>
      <c r="AW291" s="13">
        <v>3.3690650000000003E-2</v>
      </c>
      <c r="AX291" s="13">
        <v>5.5747400000000003E-2</v>
      </c>
      <c r="AY291" s="13">
        <v>3.7344499999999998E-3</v>
      </c>
      <c r="AZ291" s="13">
        <v>0.15247816</v>
      </c>
      <c r="BA291" s="86">
        <v>6.3492063492063502E-2</v>
      </c>
      <c r="BB291" s="86">
        <v>1.58730158730159E-2</v>
      </c>
      <c r="BC291" s="13">
        <v>0</v>
      </c>
      <c r="BD291" s="13">
        <v>7.9365079365079402E-2</v>
      </c>
      <c r="BE291" s="14">
        <v>6.25E-2</v>
      </c>
      <c r="BF291" s="14">
        <v>4.7619047619047603E-2</v>
      </c>
      <c r="BG291" s="14">
        <v>0</v>
      </c>
      <c r="BH291" s="14">
        <v>7.9365079365079402E-2</v>
      </c>
      <c r="BI291" s="14">
        <v>4.7619047619047603E-2</v>
      </c>
      <c r="BJ291" s="14">
        <v>9.5238095238095205E-2</v>
      </c>
      <c r="BK291" s="14">
        <v>0</v>
      </c>
      <c r="BL291" s="430">
        <v>8.0645161290322606E-2</v>
      </c>
      <c r="BM291" s="14">
        <v>6.4516129032258104E-2</v>
      </c>
      <c r="BN291" s="14">
        <v>3.3898305084745797E-2</v>
      </c>
      <c r="BO291" s="14">
        <v>0</v>
      </c>
      <c r="BP291" s="14">
        <v>0.12903225806451599</v>
      </c>
      <c r="BQ291" s="86">
        <v>6.4516129032258104E-2</v>
      </c>
      <c r="BR291" s="86">
        <v>3.3898305084745797E-2</v>
      </c>
      <c r="BS291" s="86">
        <v>0</v>
      </c>
      <c r="BT291" s="86">
        <v>0.12903225806451599</v>
      </c>
      <c r="BU291" s="14" t="s">
        <v>36</v>
      </c>
      <c r="BV291" s="14" t="s">
        <v>35</v>
      </c>
      <c r="BW291" s="14" t="s">
        <v>35</v>
      </c>
      <c r="BX291" s="14" t="s">
        <v>35</v>
      </c>
      <c r="BY291" s="14" t="s">
        <v>36</v>
      </c>
      <c r="BZ291" s="14" t="s">
        <v>35</v>
      </c>
      <c r="CA291" s="14" t="s">
        <v>35</v>
      </c>
      <c r="CB291" s="14" t="s">
        <v>35</v>
      </c>
      <c r="CC291" s="14">
        <v>9.73</v>
      </c>
      <c r="CD291" s="14">
        <v>9.73</v>
      </c>
      <c r="CE291" s="14">
        <v>9.73</v>
      </c>
      <c r="CF291" s="14">
        <v>9.73</v>
      </c>
      <c r="CG291" s="14">
        <v>9.73</v>
      </c>
      <c r="CH291" s="14">
        <v>9.73</v>
      </c>
      <c r="CI291" s="14">
        <v>9.59</v>
      </c>
      <c r="CJ291" s="14">
        <f>INDEX('Monthy Targets'!AC:AC,(MATCH(FY2019_ALL_Targets!$B:$B,'Monthy Targets'!$B:$B,0)))</f>
        <v>9.5500000000000007</v>
      </c>
      <c r="CK291" s="14">
        <f>INDEX('Monthy Targets'!AD:AD,(MATCH(FY2019_ALL_Targets!$B:$B,'Monthy Targets'!$B:$B,0)))</f>
        <v>9.5500000000000007</v>
      </c>
      <c r="CL291" s="14">
        <f>INDEX('Monthy Targets'!AE:AE,(MATCH(FY2019_ALL_Targets!$B:$B,'Monthy Targets'!$B:$B,0)))</f>
        <v>9.5500000000000007</v>
      </c>
      <c r="CM291" s="14">
        <f>INDEX('Monthy Targets'!AF:AF,(MATCH(FY2019_ALL_Targets!$B:$B,'Monthy Targets'!$B:$B,0)))</f>
        <v>9.5500000000000007</v>
      </c>
      <c r="CN291" s="14">
        <f>INDEX('Monthy Targets'!AG:AG,(MATCH(FY2019_ALL_Targets!$B:$B,'Monthy Targets'!$B:$B,0)))</f>
        <v>9.5500000000000007</v>
      </c>
      <c r="CO291" s="14">
        <v>0</v>
      </c>
      <c r="CP291" s="14">
        <v>0.66</v>
      </c>
      <c r="CQ291" s="14">
        <v>0.66</v>
      </c>
      <c r="CR291" s="14">
        <v>0.66</v>
      </c>
      <c r="CS291" s="14">
        <v>0</v>
      </c>
      <c r="CT291" s="14">
        <v>0.66</v>
      </c>
      <c r="CU291" s="14">
        <v>0.66</v>
      </c>
      <c r="CV291" s="14">
        <v>0.66</v>
      </c>
      <c r="CW291" s="14">
        <v>0</v>
      </c>
      <c r="CX291" s="14">
        <v>0</v>
      </c>
      <c r="CY291" s="14">
        <v>0.65</v>
      </c>
      <c r="CZ291" s="14">
        <v>0.65</v>
      </c>
      <c r="DA291" s="14">
        <f>IF('QIPP Scorecard'!$AA$1=4,IF(FY2019_ALL_Targets!$BU291="Yes",INDEX('Final Comp Values'!$BN:$BN,MATCH(FY2019_ALL_Targets!$A291,'Final Comp Values'!$B:$B,0)),IF($BU291="Min Data",0,0)),0)</f>
        <v>0</v>
      </c>
      <c r="DB291" s="14">
        <f>IF('QIPP Scorecard'!$AA$1=4,IF(FY2019_ALL_Targets!$BV291="Yes",INDEX('Final Comp Values'!$BN:$BN,MATCH(FY2019_ALL_Targets!$A291,'Final Comp Values'!$B:$B,0)),IF($BV291="Min Data",0,0)),0)</f>
        <v>0.65</v>
      </c>
      <c r="DC291" s="14">
        <f>IF('QIPP Scorecard'!$AA$1=4,IF(FY2019_ALL_Targets!$BW291="Yes",INDEX('Final Comp Values'!$BN:$BN,MATCH(FY2019_ALL_Targets!$A291,'Final Comp Values'!$B:$B,0)),IF(CI291="Min Data",0,0)),0)</f>
        <v>0.65</v>
      </c>
      <c r="DD291" s="14">
        <f>IF('QIPP Scorecard'!$AA$1=4,IF(FY2019_ALL_Targets!$BX291="Yes",INDEX('Final Comp Values'!$BN:$BN,MATCH(FY2019_ALL_Targets!$A291,'Final Comp Values'!$B:$B,0)),IF($BX291="Min Data",0,0)),0)</f>
        <v>0.65</v>
      </c>
      <c r="DE291" s="14">
        <v>0</v>
      </c>
      <c r="DF291" s="14">
        <v>1.22</v>
      </c>
      <c r="DG291" s="14">
        <v>1.22</v>
      </c>
      <c r="DH291" s="14">
        <v>1.22</v>
      </c>
      <c r="DI291" s="14">
        <v>0</v>
      </c>
      <c r="DJ291" s="14">
        <v>1.22</v>
      </c>
      <c r="DK291" s="14">
        <v>1.22</v>
      </c>
      <c r="DL291" s="14">
        <v>1.22</v>
      </c>
      <c r="DM291" s="14">
        <v>0</v>
      </c>
      <c r="DN291" s="14">
        <v>0</v>
      </c>
      <c r="DO291" s="14">
        <v>1.2</v>
      </c>
      <c r="DP291" s="14">
        <v>1.2</v>
      </c>
      <c r="DQ291" s="14">
        <f>IF('QIPP Scorecard'!$AA$1=4,IF(FY2019_ALL_Targets!$BY291="Yes",INDEX('Final Comp Values'!$BK:$BK,MATCH(FY2019_ALL_Targets!$A291,'Final Comp Values'!$B:$B,0)),IF($BY291="Min Data",0,0)),0)</f>
        <v>0</v>
      </c>
      <c r="DR291" s="14">
        <f>IF('QIPP Scorecard'!$AA$1=4,IF(FY2019_ALL_Targets!$BZ291="Yes",INDEX('Final Comp Values'!$BO:$BO,MATCH(FY2019_ALL_Targets!$A291,'Final Comp Values'!$B:$B,0)),IF($BZ291="Min Data",0,0)),0)</f>
        <v>1.2</v>
      </c>
      <c r="DS291" s="14">
        <f>IF('QIPP Scorecard'!$AA$1=4,IF(FY2019_ALL_Targets!$CA291="Yes",INDEX('Final Comp Values'!$BO:$BO,MATCH(FY2019_ALL_Targets!$A291,'Final Comp Values'!$B:$B,0)),IF($CA291="Min Data",0,0)),0)</f>
        <v>1.2</v>
      </c>
      <c r="DT291" s="14">
        <f>IF('QIPP Scorecard'!$AA$1=4,IF(FY2019_ALL_Targets!$CB291="Yes",INDEX('Final Comp Values'!$BO:$BO,MATCH(FY2019_ALL_Targets!$A291,'Final Comp Values'!$B:$B,0)),IF($CB291="Min Data",0,0)),0)</f>
        <v>1.2</v>
      </c>
      <c r="DU291" s="14">
        <v>1.54</v>
      </c>
      <c r="DV291" s="14">
        <v>1.74</v>
      </c>
      <c r="DW291" s="14">
        <v>1.6</v>
      </c>
      <c r="DX291" s="14">
        <v>1.78</v>
      </c>
      <c r="DY291" s="12">
        <f t="shared" si="21"/>
        <v>1</v>
      </c>
      <c r="DZ291" s="12">
        <f t="shared" si="22"/>
        <v>1</v>
      </c>
      <c r="EA291" s="12">
        <f t="shared" si="23"/>
        <v>0</v>
      </c>
      <c r="EB291" s="12">
        <f t="shared" si="24"/>
        <v>0</v>
      </c>
    </row>
    <row r="292" spans="1:132" x14ac:dyDescent="0.25">
      <c r="A292" s="297">
        <v>274</v>
      </c>
      <c r="B292" s="347">
        <v>675622</v>
      </c>
      <c r="C292" s="297">
        <v>1026056</v>
      </c>
      <c r="D292" s="14">
        <v>1033153762</v>
      </c>
      <c r="E292" s="26" t="s">
        <v>937</v>
      </c>
      <c r="F292" s="26" t="str">
        <f>INDEX('Mar - Aug'!X:X,MATCH(A292,'Mar - Aug'!B:B,0))</f>
        <v>Tarrant</v>
      </c>
      <c r="G292" s="26" t="s">
        <v>3009</v>
      </c>
      <c r="H292" s="26"/>
      <c r="I292" s="26" t="str">
        <f t="shared" si="20"/>
        <v/>
      </c>
      <c r="J292" s="299" t="s">
        <v>414</v>
      </c>
      <c r="K292" s="299" t="s">
        <v>950</v>
      </c>
      <c r="L292" s="299" t="s">
        <v>415</v>
      </c>
      <c r="M292" s="13">
        <v>2.235769E-2</v>
      </c>
      <c r="N292" s="13">
        <v>6.3545160000000003E-2</v>
      </c>
      <c r="O292" s="13">
        <v>0</v>
      </c>
      <c r="P292" s="13">
        <v>0.1215596</v>
      </c>
      <c r="Q292" s="13">
        <v>3.3690650000000003E-2</v>
      </c>
      <c r="R292" s="13">
        <v>5.5747400000000003E-2</v>
      </c>
      <c r="S292" s="13">
        <v>3.7344499999999998E-3</v>
      </c>
      <c r="T292" s="13">
        <v>0.15247816</v>
      </c>
      <c r="U292" s="13">
        <v>3.3690650000000003E-2</v>
      </c>
      <c r="V292" s="13">
        <v>6.2464892280000003E-2</v>
      </c>
      <c r="W292" s="13">
        <v>3.7344499999999998E-3</v>
      </c>
      <c r="X292" s="13">
        <v>0.15247816</v>
      </c>
      <c r="Y292" s="13">
        <v>3.3690650000000003E-2</v>
      </c>
      <c r="Z292" s="13">
        <v>6.0367902000000001E-2</v>
      </c>
      <c r="AA292" s="13">
        <v>3.7344499999999998E-3</v>
      </c>
      <c r="AB292" s="13">
        <v>0.15247816</v>
      </c>
      <c r="AC292" s="13">
        <v>3.3690650000000003E-2</v>
      </c>
      <c r="AD292" s="13">
        <v>6.1384624560000003E-2</v>
      </c>
      <c r="AE292" s="13">
        <v>3.7344499999999998E-3</v>
      </c>
      <c r="AF292" s="13">
        <v>0.15247816</v>
      </c>
      <c r="AG292" s="13">
        <v>3.3690650000000003E-2</v>
      </c>
      <c r="AH292" s="13">
        <v>5.7190643999999999E-2</v>
      </c>
      <c r="AI292" s="13">
        <v>3.7344499999999998E-3</v>
      </c>
      <c r="AJ292" s="13">
        <v>0.15247816</v>
      </c>
      <c r="AK292" s="13">
        <v>3.3690650000000003E-2</v>
      </c>
      <c r="AL292" s="13">
        <v>6.0304356839999997E-2</v>
      </c>
      <c r="AM292" s="13">
        <v>3.7344499999999998E-3</v>
      </c>
      <c r="AN292" s="13">
        <v>0.15247816</v>
      </c>
      <c r="AO292" s="13">
        <v>3.3690650000000003E-2</v>
      </c>
      <c r="AP292" s="13">
        <v>5.5747400000000003E-2</v>
      </c>
      <c r="AQ292" s="13">
        <v>3.7344499999999998E-3</v>
      </c>
      <c r="AR292" s="13">
        <v>0.15247816</v>
      </c>
      <c r="AS292" s="13">
        <v>3.3690650000000003E-2</v>
      </c>
      <c r="AT292" s="13">
        <v>5.9096998800000002E-2</v>
      </c>
      <c r="AU292" s="13">
        <v>3.7344499999999998E-3</v>
      </c>
      <c r="AV292" s="13">
        <v>0.15247816</v>
      </c>
      <c r="AW292" s="13">
        <v>3.3690650000000003E-2</v>
      </c>
      <c r="AX292" s="13">
        <v>5.5747400000000003E-2</v>
      </c>
      <c r="AY292" s="13">
        <v>3.7344499999999998E-3</v>
      </c>
      <c r="AZ292" s="13">
        <v>0.15247816</v>
      </c>
      <c r="BA292" s="86">
        <v>2.4793388429752101E-2</v>
      </c>
      <c r="BB292" s="86">
        <v>7.4626865671641798E-2</v>
      </c>
      <c r="BC292" s="13">
        <v>0</v>
      </c>
      <c r="BD292" s="13">
        <v>0.11111111111111099</v>
      </c>
      <c r="BE292" s="14">
        <v>0</v>
      </c>
      <c r="BF292" s="14">
        <v>4.1095890410958902E-2</v>
      </c>
      <c r="BG292" s="14">
        <v>0</v>
      </c>
      <c r="BH292" s="14">
        <v>0.13207547169811301</v>
      </c>
      <c r="BI292" s="14">
        <v>0</v>
      </c>
      <c r="BJ292" s="14">
        <v>5.3333333333333302E-2</v>
      </c>
      <c r="BK292" s="14">
        <v>0</v>
      </c>
      <c r="BL292" s="430">
        <v>0.104761904761905</v>
      </c>
      <c r="BM292" s="14">
        <v>1.7391304347826101E-2</v>
      </c>
      <c r="BN292" s="14">
        <v>4.2253521126760597E-2</v>
      </c>
      <c r="BO292" s="14">
        <v>0</v>
      </c>
      <c r="BP292" s="14">
        <v>7.6190476190476197E-2</v>
      </c>
      <c r="BQ292" s="86">
        <v>1.7391304347826101E-2</v>
      </c>
      <c r="BR292" s="86">
        <v>4.2253521126760597E-2</v>
      </c>
      <c r="BS292" s="86">
        <v>0</v>
      </c>
      <c r="BT292" s="86">
        <v>7.6190476190476197E-2</v>
      </c>
      <c r="BU292" s="14" t="s">
        <v>35</v>
      </c>
      <c r="BV292" s="14" t="s">
        <v>35</v>
      </c>
      <c r="BW292" s="14" t="s">
        <v>35</v>
      </c>
      <c r="BX292" s="14" t="s">
        <v>35</v>
      </c>
      <c r="BY292" s="14" t="s">
        <v>35</v>
      </c>
      <c r="BZ292" s="14" t="s">
        <v>35</v>
      </c>
      <c r="CA292" s="14" t="s">
        <v>35</v>
      </c>
      <c r="CB292" s="14" t="s">
        <v>35</v>
      </c>
      <c r="CC292" s="14">
        <v>12.78</v>
      </c>
      <c r="CD292" s="14">
        <v>12.78</v>
      </c>
      <c r="CE292" s="14">
        <v>12.78</v>
      </c>
      <c r="CF292" s="14">
        <v>12.78</v>
      </c>
      <c r="CG292" s="14">
        <v>12.78</v>
      </c>
      <c r="CH292" s="14">
        <v>12.78</v>
      </c>
      <c r="CI292" s="14">
        <v>12.4</v>
      </c>
      <c r="CJ292" s="14">
        <f>INDEX('Monthy Targets'!AC:AC,(MATCH(FY2019_ALL_Targets!$B:$B,'Monthy Targets'!$B:$B,0)))</f>
        <v>12.36</v>
      </c>
      <c r="CK292" s="14">
        <f>INDEX('Monthy Targets'!AD:AD,(MATCH(FY2019_ALL_Targets!$B:$B,'Monthy Targets'!$B:$B,0)))</f>
        <v>12.36</v>
      </c>
      <c r="CL292" s="14">
        <f>INDEX('Monthy Targets'!AE:AE,(MATCH(FY2019_ALL_Targets!$B:$B,'Monthy Targets'!$B:$B,0)))</f>
        <v>12.36</v>
      </c>
      <c r="CM292" s="14">
        <f>INDEX('Monthy Targets'!AF:AF,(MATCH(FY2019_ALL_Targets!$B:$B,'Monthy Targets'!$B:$B,0)))</f>
        <v>12.36</v>
      </c>
      <c r="CN292" s="14">
        <f>INDEX('Monthy Targets'!AG:AG,(MATCH(FY2019_ALL_Targets!$B:$B,'Monthy Targets'!$B:$B,0)))</f>
        <v>12.36</v>
      </c>
      <c r="CO292" s="14">
        <v>0.87</v>
      </c>
      <c r="CP292" s="14">
        <v>0</v>
      </c>
      <c r="CQ292" s="14">
        <v>0.87</v>
      </c>
      <c r="CR292" s="14">
        <v>0.87</v>
      </c>
      <c r="CS292" s="14">
        <v>0.87</v>
      </c>
      <c r="CT292" s="14">
        <v>0.87</v>
      </c>
      <c r="CU292" s="14">
        <v>0.87</v>
      </c>
      <c r="CV292" s="14">
        <v>0.87</v>
      </c>
      <c r="CW292" s="14">
        <v>0.84</v>
      </c>
      <c r="CX292" s="14">
        <v>0.84</v>
      </c>
      <c r="CY292" s="14">
        <v>0.84</v>
      </c>
      <c r="CZ292" s="14">
        <v>0.84</v>
      </c>
      <c r="DA292" s="14">
        <f>IF('QIPP Scorecard'!$AA$1=4,IF(FY2019_ALL_Targets!$BU292="Yes",INDEX('Final Comp Values'!$BN:$BN,MATCH(FY2019_ALL_Targets!$A292,'Final Comp Values'!$B:$B,0)),IF($BU292="Min Data",0,0)),0)</f>
        <v>0.84</v>
      </c>
      <c r="DB292" s="14">
        <f>IF('QIPP Scorecard'!$AA$1=4,IF(FY2019_ALL_Targets!$BV292="Yes",INDEX('Final Comp Values'!$BN:$BN,MATCH(FY2019_ALL_Targets!$A292,'Final Comp Values'!$B:$B,0)),IF($BV292="Min Data",0,0)),0)</f>
        <v>0.84</v>
      </c>
      <c r="DC292" s="14">
        <f>IF('QIPP Scorecard'!$AA$1=4,IF(FY2019_ALL_Targets!$BW292="Yes",INDEX('Final Comp Values'!$BN:$BN,MATCH(FY2019_ALL_Targets!$A292,'Final Comp Values'!$B:$B,0)),IF(CI292="Min Data",0,0)),0)</f>
        <v>0.84</v>
      </c>
      <c r="DD292" s="14">
        <f>IF('QIPP Scorecard'!$AA$1=4,IF(FY2019_ALL_Targets!$BX292="Yes",INDEX('Final Comp Values'!$BN:$BN,MATCH(FY2019_ALL_Targets!$A292,'Final Comp Values'!$B:$B,0)),IF($BX292="Min Data",0,0)),0)</f>
        <v>0.84</v>
      </c>
      <c r="DE292" s="14">
        <v>1.61</v>
      </c>
      <c r="DF292" s="14">
        <v>0</v>
      </c>
      <c r="DG292" s="14">
        <v>1.61</v>
      </c>
      <c r="DH292" s="14">
        <v>1.61</v>
      </c>
      <c r="DI292" s="14">
        <v>1.61</v>
      </c>
      <c r="DJ292" s="14">
        <v>1.61</v>
      </c>
      <c r="DK292" s="14">
        <v>1.61</v>
      </c>
      <c r="DL292" s="14">
        <v>1.61</v>
      </c>
      <c r="DM292" s="14">
        <v>1.56</v>
      </c>
      <c r="DN292" s="14">
        <v>1.56</v>
      </c>
      <c r="DO292" s="14">
        <v>1.56</v>
      </c>
      <c r="DP292" s="14">
        <v>1.56</v>
      </c>
      <c r="DQ292" s="14">
        <f>IF('QIPP Scorecard'!$AA$1=4,IF(FY2019_ALL_Targets!$BY292="Yes",INDEX('Final Comp Values'!$BK:$BK,MATCH(FY2019_ALL_Targets!$A292,'Final Comp Values'!$B:$B,0)),IF($BY292="Min Data",0,0)),0)</f>
        <v>1.56</v>
      </c>
      <c r="DR292" s="14">
        <f>IF('QIPP Scorecard'!$AA$1=4,IF(FY2019_ALL_Targets!$BZ292="Yes",INDEX('Final Comp Values'!$BO:$BO,MATCH(FY2019_ALL_Targets!$A292,'Final Comp Values'!$B:$B,0)),IF($BZ292="Min Data",0,0)),0)</f>
        <v>1.56</v>
      </c>
      <c r="DS292" s="14">
        <f>IF('QIPP Scorecard'!$AA$1=4,IF(FY2019_ALL_Targets!$CA292="Yes",INDEX('Final Comp Values'!$BO:$BO,MATCH(FY2019_ALL_Targets!$A292,'Final Comp Values'!$B:$B,0)),IF($CA292="Min Data",0,0)),0)</f>
        <v>1.56</v>
      </c>
      <c r="DT292" s="14">
        <f>IF('QIPP Scorecard'!$AA$1=4,IF(FY2019_ALL_Targets!$CB292="Yes",INDEX('Final Comp Values'!$BO:$BO,MATCH(FY2019_ALL_Targets!$A292,'Final Comp Values'!$B:$B,0)),IF($CB292="Min Data",0,0)),0)</f>
        <v>1.56</v>
      </c>
      <c r="DU292" s="14">
        <v>2.02</v>
      </c>
      <c r="DV292" s="14">
        <v>2.57</v>
      </c>
      <c r="DW292" s="14">
        <v>2.67</v>
      </c>
      <c r="DX292" s="14">
        <v>2.62</v>
      </c>
      <c r="DY292" s="12">
        <f t="shared" si="21"/>
        <v>0</v>
      </c>
      <c r="DZ292" s="12">
        <f t="shared" si="22"/>
        <v>0</v>
      </c>
      <c r="EA292" s="12">
        <f t="shared" si="23"/>
        <v>0</v>
      </c>
      <c r="EB292" s="12">
        <f t="shared" si="24"/>
        <v>0</v>
      </c>
    </row>
    <row r="293" spans="1:132" x14ac:dyDescent="0.25">
      <c r="A293" s="297">
        <v>4428</v>
      </c>
      <c r="B293" s="347">
        <v>675624</v>
      </c>
      <c r="C293" s="297">
        <v>1021255</v>
      </c>
      <c r="D293" s="14">
        <v>1386184190</v>
      </c>
      <c r="E293" s="26" t="s">
        <v>939</v>
      </c>
      <c r="F293" s="26" t="str">
        <f>INDEX('Mar - Aug'!X:X,MATCH(A293,'Mar - Aug'!B:B,0))</f>
        <v>MRSA Northeast</v>
      </c>
      <c r="G293" s="26" t="s">
        <v>3068</v>
      </c>
      <c r="H293" s="26"/>
      <c r="I293" s="26" t="str">
        <f t="shared" si="20"/>
        <v/>
      </c>
      <c r="J293" s="299" t="s">
        <v>492</v>
      </c>
      <c r="K293" s="299" t="s">
        <v>938</v>
      </c>
      <c r="L293" s="299" t="s">
        <v>2414</v>
      </c>
      <c r="M293" s="13">
        <v>1.8264840000000001E-2</v>
      </c>
      <c r="N293" s="13">
        <v>8.333335E-2</v>
      </c>
      <c r="O293" s="13">
        <v>0</v>
      </c>
      <c r="P293" s="13">
        <v>8.8541670000000003E-2</v>
      </c>
      <c r="Q293" s="13">
        <v>3.3690650000000003E-2</v>
      </c>
      <c r="R293" s="13">
        <v>5.5747400000000003E-2</v>
      </c>
      <c r="S293" s="13">
        <v>3.7344499999999998E-3</v>
      </c>
      <c r="T293" s="13">
        <v>0.15247816</v>
      </c>
      <c r="U293" s="13">
        <v>3.3690650000000003E-2</v>
      </c>
      <c r="V293" s="13">
        <v>8.1916683049999994E-2</v>
      </c>
      <c r="W293" s="13">
        <v>3.7344499999999998E-3</v>
      </c>
      <c r="X293" s="13">
        <v>0.15247816</v>
      </c>
      <c r="Y293" s="13">
        <v>3.3690650000000003E-2</v>
      </c>
      <c r="Z293" s="13">
        <v>7.9166682500000002E-2</v>
      </c>
      <c r="AA293" s="13">
        <v>3.7344499999999998E-3</v>
      </c>
      <c r="AB293" s="13">
        <v>0.15247816</v>
      </c>
      <c r="AC293" s="13">
        <v>3.3690650000000003E-2</v>
      </c>
      <c r="AD293" s="13">
        <v>8.0500016100000002E-2</v>
      </c>
      <c r="AE293" s="13">
        <v>3.7344499999999998E-3</v>
      </c>
      <c r="AF293" s="13">
        <v>0.15247816</v>
      </c>
      <c r="AG293" s="13">
        <v>3.3690650000000003E-2</v>
      </c>
      <c r="AH293" s="13">
        <v>7.5000015000000003E-2</v>
      </c>
      <c r="AI293" s="13">
        <v>3.7344499999999998E-3</v>
      </c>
      <c r="AJ293" s="13">
        <v>0.15247816</v>
      </c>
      <c r="AK293" s="13">
        <v>3.3690650000000003E-2</v>
      </c>
      <c r="AL293" s="13">
        <v>7.9083349149999996E-2</v>
      </c>
      <c r="AM293" s="13">
        <v>3.7344499999999998E-3</v>
      </c>
      <c r="AN293" s="13">
        <v>0.15247816</v>
      </c>
      <c r="AO293" s="13">
        <v>3.3690650000000003E-2</v>
      </c>
      <c r="AP293" s="13">
        <v>7.0833347500000005E-2</v>
      </c>
      <c r="AQ293" s="13">
        <v>3.7344499999999998E-3</v>
      </c>
      <c r="AR293" s="13">
        <v>0.15247816</v>
      </c>
      <c r="AS293" s="13">
        <v>3.3690650000000003E-2</v>
      </c>
      <c r="AT293" s="13">
        <v>7.7500015500000005E-2</v>
      </c>
      <c r="AU293" s="13">
        <v>3.7344499999999998E-3</v>
      </c>
      <c r="AV293" s="13">
        <v>0.15247816</v>
      </c>
      <c r="AW293" s="13">
        <v>3.3690650000000003E-2</v>
      </c>
      <c r="AX293" s="13">
        <v>6.6666680000000006E-2</v>
      </c>
      <c r="AY293" s="13">
        <v>3.7344499999999998E-3</v>
      </c>
      <c r="AZ293" s="13">
        <v>0.15247816</v>
      </c>
      <c r="BA293" s="86">
        <v>0</v>
      </c>
      <c r="BB293" s="86">
        <v>6.8965517241379296E-2</v>
      </c>
      <c r="BC293" s="13">
        <v>0</v>
      </c>
      <c r="BD293" s="13">
        <v>6.5217391304347797E-2</v>
      </c>
      <c r="BE293" s="14">
        <v>0</v>
      </c>
      <c r="BF293" s="14">
        <v>0</v>
      </c>
      <c r="BG293" s="14">
        <v>0</v>
      </c>
      <c r="BH293" s="14">
        <v>0.13636363636363599</v>
      </c>
      <c r="BI293" s="14">
        <v>4.2553191489361701E-2</v>
      </c>
      <c r="BJ293" s="14">
        <v>3.3333333333333298E-2</v>
      </c>
      <c r="BK293" s="14">
        <v>0</v>
      </c>
      <c r="BL293" s="430">
        <v>0.119047619047619</v>
      </c>
      <c r="BM293" s="14">
        <v>0.04</v>
      </c>
      <c r="BN293" s="14">
        <v>0</v>
      </c>
      <c r="BO293" s="14">
        <v>0</v>
      </c>
      <c r="BP293" s="14">
        <v>0.108695652173913</v>
      </c>
      <c r="BQ293" s="86">
        <v>0.04</v>
      </c>
      <c r="BR293" s="86">
        <v>0</v>
      </c>
      <c r="BS293" s="86">
        <v>0</v>
      </c>
      <c r="BT293" s="86">
        <v>0.108695652173913</v>
      </c>
      <c r="BU293" s="14" t="s">
        <v>36</v>
      </c>
      <c r="BV293" s="14" t="s">
        <v>35</v>
      </c>
      <c r="BW293" s="14" t="s">
        <v>35</v>
      </c>
      <c r="BX293" s="14" t="s">
        <v>35</v>
      </c>
      <c r="BY293" s="14" t="s">
        <v>36</v>
      </c>
      <c r="BZ293" s="14" t="s">
        <v>35</v>
      </c>
      <c r="CA293" s="14" t="s">
        <v>35</v>
      </c>
      <c r="CB293" s="14" t="s">
        <v>35</v>
      </c>
      <c r="CC293" s="14">
        <v>5.12</v>
      </c>
      <c r="CD293" s="14">
        <v>5.12</v>
      </c>
      <c r="CE293" s="14">
        <v>5.12</v>
      </c>
      <c r="CF293" s="14">
        <v>5.12</v>
      </c>
      <c r="CG293" s="14">
        <v>5.12</v>
      </c>
      <c r="CH293" s="14">
        <v>5.12</v>
      </c>
      <c r="CI293" s="14">
        <v>5.3</v>
      </c>
      <c r="CJ293" s="14">
        <f>INDEX('Monthy Targets'!AC:AC,(MATCH(FY2019_ALL_Targets!$B:$B,'Monthy Targets'!$B:$B,0)))</f>
        <v>5.28</v>
      </c>
      <c r="CK293" s="14">
        <f>INDEX('Monthy Targets'!AD:AD,(MATCH(FY2019_ALL_Targets!$B:$B,'Monthy Targets'!$B:$B,0)))</f>
        <v>5.28</v>
      </c>
      <c r="CL293" s="14">
        <f>INDEX('Monthy Targets'!AE:AE,(MATCH(FY2019_ALL_Targets!$B:$B,'Monthy Targets'!$B:$B,0)))</f>
        <v>5.28</v>
      </c>
      <c r="CM293" s="14">
        <f>INDEX('Monthy Targets'!AF:AF,(MATCH(FY2019_ALL_Targets!$B:$B,'Monthy Targets'!$B:$B,0)))</f>
        <v>5.28</v>
      </c>
      <c r="CN293" s="14">
        <f>INDEX('Monthy Targets'!AG:AG,(MATCH(FY2019_ALL_Targets!$B:$B,'Monthy Targets'!$B:$B,0)))</f>
        <v>5.28</v>
      </c>
      <c r="CO293" s="14">
        <v>0.35</v>
      </c>
      <c r="CP293" s="14">
        <v>0.35</v>
      </c>
      <c r="CQ293" s="14">
        <v>0.35</v>
      </c>
      <c r="CR293" s="14">
        <v>0.35</v>
      </c>
      <c r="CS293" s="14">
        <v>0.35</v>
      </c>
      <c r="CT293" s="14">
        <v>0.35</v>
      </c>
      <c r="CU293" s="14">
        <v>0.35</v>
      </c>
      <c r="CV293" s="14">
        <v>0.35</v>
      </c>
      <c r="CW293" s="14">
        <v>0</v>
      </c>
      <c r="CX293" s="14">
        <v>0.36</v>
      </c>
      <c r="CY293" s="14">
        <v>0.36</v>
      </c>
      <c r="CZ293" s="14">
        <v>0.36</v>
      </c>
      <c r="DA293" s="14">
        <f>IF('QIPP Scorecard'!$AA$1=4,IF(FY2019_ALL_Targets!$BU293="Yes",INDEX('Final Comp Values'!$BN:$BN,MATCH(FY2019_ALL_Targets!$A293,'Final Comp Values'!$B:$B,0)),IF($BU293="Min Data",0,0)),0)</f>
        <v>0</v>
      </c>
      <c r="DB293" s="14">
        <f>IF('QIPP Scorecard'!$AA$1=4,IF(FY2019_ALL_Targets!$BV293="Yes",INDEX('Final Comp Values'!$BN:$BN,MATCH(FY2019_ALL_Targets!$A293,'Final Comp Values'!$B:$B,0)),IF($BV293="Min Data",0,0)),0)</f>
        <v>0.36</v>
      </c>
      <c r="DC293" s="14">
        <f>IF('QIPP Scorecard'!$AA$1=4,IF(FY2019_ALL_Targets!$BW293="Yes",INDEX('Final Comp Values'!$BN:$BN,MATCH(FY2019_ALL_Targets!$A293,'Final Comp Values'!$B:$B,0)),IF(CI293="Min Data",0,0)),0)</f>
        <v>0.36</v>
      </c>
      <c r="DD293" s="14">
        <f>IF('QIPP Scorecard'!$AA$1=4,IF(FY2019_ALL_Targets!$BX293="Yes",INDEX('Final Comp Values'!$BN:$BN,MATCH(FY2019_ALL_Targets!$A293,'Final Comp Values'!$B:$B,0)),IF($BX293="Min Data",0,0)),0)</f>
        <v>0.36</v>
      </c>
      <c r="DE293" s="14">
        <v>0.64</v>
      </c>
      <c r="DF293" s="14">
        <v>0.64</v>
      </c>
      <c r="DG293" s="14">
        <v>0.64</v>
      </c>
      <c r="DH293" s="14">
        <v>0.64</v>
      </c>
      <c r="DI293" s="14">
        <v>0.64</v>
      </c>
      <c r="DJ293" s="14">
        <v>0.64</v>
      </c>
      <c r="DK293" s="14">
        <v>0.64</v>
      </c>
      <c r="DL293" s="14">
        <v>0.64</v>
      </c>
      <c r="DM293" s="14">
        <v>0</v>
      </c>
      <c r="DN293" s="14">
        <v>0.67</v>
      </c>
      <c r="DO293" s="14">
        <v>0.67</v>
      </c>
      <c r="DP293" s="14">
        <v>0.67</v>
      </c>
      <c r="DQ293" s="14">
        <f>IF('QIPP Scorecard'!$AA$1=4,IF(FY2019_ALL_Targets!$BY293="Yes",INDEX('Final Comp Values'!$BK:$BK,MATCH(FY2019_ALL_Targets!$A293,'Final Comp Values'!$B:$B,0)),IF($BY293="Min Data",0,0)),0)</f>
        <v>0</v>
      </c>
      <c r="DR293" s="14">
        <f>IF('QIPP Scorecard'!$AA$1=4,IF(FY2019_ALL_Targets!$BZ293="Yes",INDEX('Final Comp Values'!$BO:$BO,MATCH(FY2019_ALL_Targets!$A293,'Final Comp Values'!$B:$B,0)),IF($BZ293="Min Data",0,0)),0)</f>
        <v>0.67</v>
      </c>
      <c r="DS293" s="14">
        <f>IF('QIPP Scorecard'!$AA$1=4,IF(FY2019_ALL_Targets!$CA293="Yes",INDEX('Final Comp Values'!$BO:$BO,MATCH(FY2019_ALL_Targets!$A293,'Final Comp Values'!$B:$B,0)),IF($CA293="Min Data",0,0)),0)</f>
        <v>0.67</v>
      </c>
      <c r="DT293" s="14">
        <f>IF('QIPP Scorecard'!$AA$1=4,IF(FY2019_ALL_Targets!$CB293="Yes",INDEX('Final Comp Values'!$BO:$BO,MATCH(FY2019_ALL_Targets!$A293,'Final Comp Values'!$B:$B,0)),IF($CB293="Min Data",0,0)),0)</f>
        <v>0.67</v>
      </c>
      <c r="DU293" s="14">
        <v>0.91</v>
      </c>
      <c r="DV293" s="14">
        <v>1.03</v>
      </c>
      <c r="DW293" s="14">
        <v>0.95</v>
      </c>
      <c r="DX293" s="14">
        <v>0.93</v>
      </c>
      <c r="DY293" s="12">
        <f t="shared" si="21"/>
        <v>1</v>
      </c>
      <c r="DZ293" s="12">
        <f t="shared" si="22"/>
        <v>1</v>
      </c>
      <c r="EA293" s="12">
        <f t="shared" si="23"/>
        <v>0</v>
      </c>
      <c r="EB293" s="12">
        <f t="shared" si="24"/>
        <v>0</v>
      </c>
    </row>
    <row r="294" spans="1:132" x14ac:dyDescent="0.25">
      <c r="A294" s="297">
        <v>5259</v>
      </c>
      <c r="B294" s="347">
        <v>675635</v>
      </c>
      <c r="C294" s="297">
        <v>1027423</v>
      </c>
      <c r="D294" s="14">
        <v>1497026363</v>
      </c>
      <c r="E294" s="26" t="s">
        <v>1003</v>
      </c>
      <c r="F294" s="26" t="str">
        <f>INDEX('Mar - Aug'!X:X,MATCH(A294,'Mar - Aug'!B:B,0))</f>
        <v>Hidalgo</v>
      </c>
      <c r="G294" s="26" t="s">
        <v>3026</v>
      </c>
      <c r="H294" s="26" t="s">
        <v>3108</v>
      </c>
      <c r="I294" s="26" t="str">
        <f t="shared" si="20"/>
        <v/>
      </c>
      <c r="J294" s="299" t="s">
        <v>746</v>
      </c>
      <c r="K294" s="299" t="s">
        <v>1042</v>
      </c>
      <c r="L294" s="299" t="s">
        <v>747</v>
      </c>
      <c r="M294" s="13">
        <v>5.5248619999999998E-2</v>
      </c>
      <c r="N294" s="13">
        <v>3.8709680000000003E-2</v>
      </c>
      <c r="O294" s="13">
        <v>0</v>
      </c>
      <c r="P294" s="13">
        <v>0.26168222000000002</v>
      </c>
      <c r="Q294" s="13">
        <v>3.3690650000000003E-2</v>
      </c>
      <c r="R294" s="13">
        <v>5.5747400000000003E-2</v>
      </c>
      <c r="S294" s="13">
        <v>3.7344499999999998E-3</v>
      </c>
      <c r="T294" s="13">
        <v>0.15247816</v>
      </c>
      <c r="U294" s="13">
        <v>5.4309393460000001E-2</v>
      </c>
      <c r="V294" s="13">
        <v>5.5747400000000003E-2</v>
      </c>
      <c r="W294" s="13">
        <v>3.7344499999999998E-3</v>
      </c>
      <c r="X294" s="13">
        <v>0.25723362226000002</v>
      </c>
      <c r="Y294" s="13">
        <v>5.2486189000000003E-2</v>
      </c>
      <c r="Z294" s="13">
        <v>5.5747400000000003E-2</v>
      </c>
      <c r="AA294" s="13">
        <v>3.7344499999999998E-3</v>
      </c>
      <c r="AB294" s="13">
        <v>0.24859810900000001</v>
      </c>
      <c r="AC294" s="13">
        <v>5.3370166920000003E-2</v>
      </c>
      <c r="AD294" s="13">
        <v>5.5747400000000003E-2</v>
      </c>
      <c r="AE294" s="13">
        <v>3.7344499999999998E-3</v>
      </c>
      <c r="AF294" s="13">
        <v>0.25278502452000001</v>
      </c>
      <c r="AG294" s="13">
        <v>4.9723758E-2</v>
      </c>
      <c r="AH294" s="13">
        <v>5.5747400000000003E-2</v>
      </c>
      <c r="AI294" s="13">
        <v>3.7344499999999998E-3</v>
      </c>
      <c r="AJ294" s="13">
        <v>0.235513998</v>
      </c>
      <c r="AK294" s="13">
        <v>5.2430940379999999E-2</v>
      </c>
      <c r="AL294" s="13">
        <v>5.5747400000000003E-2</v>
      </c>
      <c r="AM294" s="13">
        <v>3.7344499999999998E-3</v>
      </c>
      <c r="AN294" s="13">
        <v>0.24833642678000001</v>
      </c>
      <c r="AO294" s="13">
        <v>4.6961326999999997E-2</v>
      </c>
      <c r="AP294" s="13">
        <v>5.5747400000000003E-2</v>
      </c>
      <c r="AQ294" s="13">
        <v>3.7344499999999998E-3</v>
      </c>
      <c r="AR294" s="13">
        <v>0.22242988699999999</v>
      </c>
      <c r="AS294" s="13">
        <v>5.1381216600000001E-2</v>
      </c>
      <c r="AT294" s="13">
        <v>5.5747400000000003E-2</v>
      </c>
      <c r="AU294" s="13">
        <v>3.7344499999999998E-3</v>
      </c>
      <c r="AV294" s="13">
        <v>0.2433644646</v>
      </c>
      <c r="AW294" s="13">
        <v>4.4198896000000001E-2</v>
      </c>
      <c r="AX294" s="13">
        <v>5.5747400000000003E-2</v>
      </c>
      <c r="AY294" s="13">
        <v>3.7344499999999998E-3</v>
      </c>
      <c r="AZ294" s="13">
        <v>0.20934577600000001</v>
      </c>
      <c r="BA294" s="86">
        <v>5.7471264367816098E-2</v>
      </c>
      <c r="BB294" s="86">
        <v>4.2253521126760597E-2</v>
      </c>
      <c r="BC294" s="13">
        <v>0</v>
      </c>
      <c r="BD294" s="13">
        <v>0.23376623376623401</v>
      </c>
      <c r="BE294" s="14">
        <v>4.49438202247191E-2</v>
      </c>
      <c r="BF294" s="14">
        <v>2.8169014084507001E-2</v>
      </c>
      <c r="BG294" s="14">
        <v>0</v>
      </c>
      <c r="BH294" s="14">
        <v>0.246753246753247</v>
      </c>
      <c r="BI294" s="14">
        <v>3.2967032967033003E-2</v>
      </c>
      <c r="BJ294" s="14">
        <v>3.7974683544303799E-2</v>
      </c>
      <c r="BK294" s="14">
        <v>0</v>
      </c>
      <c r="BL294" s="430">
        <v>0.20253164556962</v>
      </c>
      <c r="BM294" s="14">
        <v>4.1237113402061903E-2</v>
      </c>
      <c r="BN294" s="14">
        <v>3.65853658536585E-2</v>
      </c>
      <c r="BO294" s="14">
        <v>0</v>
      </c>
      <c r="BP294" s="14">
        <v>0.17647058823529399</v>
      </c>
      <c r="BQ294" s="86">
        <v>4.1237113402061903E-2</v>
      </c>
      <c r="BR294" s="86">
        <v>3.65853658536585E-2</v>
      </c>
      <c r="BS294" s="86">
        <v>0</v>
      </c>
      <c r="BT294" s="86">
        <v>0.17647058823529399</v>
      </c>
      <c r="BU294" s="14" t="s">
        <v>35</v>
      </c>
      <c r="BV294" s="14" t="s">
        <v>35</v>
      </c>
      <c r="BW294" s="14" t="s">
        <v>35</v>
      </c>
      <c r="BX294" s="14" t="s">
        <v>35</v>
      </c>
      <c r="BY294" s="14" t="s">
        <v>35</v>
      </c>
      <c r="BZ294" s="14" t="s">
        <v>35</v>
      </c>
      <c r="CA294" s="14" t="s">
        <v>35</v>
      </c>
      <c r="CB294" s="14" t="s">
        <v>35</v>
      </c>
      <c r="CC294" s="14">
        <v>0</v>
      </c>
      <c r="CD294" s="14">
        <v>0</v>
      </c>
      <c r="CE294" s="14">
        <v>0</v>
      </c>
      <c r="CF294" s="14">
        <v>0</v>
      </c>
      <c r="CG294" s="14">
        <v>0</v>
      </c>
      <c r="CH294" s="14">
        <v>0</v>
      </c>
      <c r="CI294" s="14">
        <v>0</v>
      </c>
      <c r="CJ294" s="14">
        <f>INDEX('Monthy Targets'!AC:AC,(MATCH(FY2019_ALL_Targets!$B:$B,'Monthy Targets'!$B:$B,0)))</f>
        <v>0</v>
      </c>
      <c r="CK294" s="14">
        <f>INDEX('Monthy Targets'!AD:AD,(MATCH(FY2019_ALL_Targets!$B:$B,'Monthy Targets'!$B:$B,0)))</f>
        <v>0</v>
      </c>
      <c r="CL294" s="14">
        <f>INDEX('Monthy Targets'!AE:AE,(MATCH(FY2019_ALL_Targets!$B:$B,'Monthy Targets'!$B:$B,0)))</f>
        <v>0</v>
      </c>
      <c r="CM294" s="14">
        <f>INDEX('Monthy Targets'!AF:AF,(MATCH(FY2019_ALL_Targets!$B:$B,'Monthy Targets'!$B:$B,0)))</f>
        <v>0</v>
      </c>
      <c r="CN294" s="14">
        <f>INDEX('Monthy Targets'!AG:AG,(MATCH(FY2019_ALL_Targets!$B:$B,'Monthy Targets'!$B:$B,0)))</f>
        <v>0</v>
      </c>
      <c r="CO294" s="14">
        <v>0</v>
      </c>
      <c r="CP294" s="14">
        <v>1.47</v>
      </c>
      <c r="CQ294" s="14">
        <v>1.47</v>
      </c>
      <c r="CR294" s="14">
        <v>1.47</v>
      </c>
      <c r="CS294" s="14">
        <v>1.47</v>
      </c>
      <c r="CT294" s="14">
        <v>1.47</v>
      </c>
      <c r="CU294" s="14">
        <v>1.47</v>
      </c>
      <c r="CV294" s="14">
        <v>1.47</v>
      </c>
      <c r="CW294" s="14">
        <v>1.43</v>
      </c>
      <c r="CX294" s="14">
        <v>1.43</v>
      </c>
      <c r="CY294" s="14">
        <v>1.43</v>
      </c>
      <c r="CZ294" s="14">
        <v>1.43</v>
      </c>
      <c r="DA294" s="14">
        <f>IF('QIPP Scorecard'!$AA$1=4,IF(FY2019_ALL_Targets!$BU294="Yes",INDEX('Final Comp Values'!$BN:$BN,MATCH(FY2019_ALL_Targets!$A294,'Final Comp Values'!$B:$B,0)),IF($BU294="Min Data",0,0)),0)</f>
        <v>1.43</v>
      </c>
      <c r="DB294" s="14">
        <f>IF('QIPP Scorecard'!$AA$1=4,IF(FY2019_ALL_Targets!$BV294="Yes",INDEX('Final Comp Values'!$BN:$BN,MATCH(FY2019_ALL_Targets!$A294,'Final Comp Values'!$B:$B,0)),IF($BV294="Min Data",0,0)),0)</f>
        <v>1.43</v>
      </c>
      <c r="DC294" s="14">
        <f>IF('QIPP Scorecard'!$AA$1=4,IF(FY2019_ALL_Targets!$BW294="Yes",INDEX('Final Comp Values'!$BN:$BN,MATCH(FY2019_ALL_Targets!$A294,'Final Comp Values'!$B:$B,0)),IF(CI294="Min Data",0,0)),0)</f>
        <v>1.43</v>
      </c>
      <c r="DD294" s="14">
        <f>IF('QIPP Scorecard'!$AA$1=4,IF(FY2019_ALL_Targets!$BX294="Yes",INDEX('Final Comp Values'!$BN:$BN,MATCH(FY2019_ALL_Targets!$A294,'Final Comp Values'!$B:$B,0)),IF($BX294="Min Data",0,0)),0)</f>
        <v>1.43</v>
      </c>
      <c r="DE294" s="14">
        <v>0</v>
      </c>
      <c r="DF294" s="14">
        <v>2.73</v>
      </c>
      <c r="DG294" s="14">
        <v>2.73</v>
      </c>
      <c r="DH294" s="14">
        <v>2.73</v>
      </c>
      <c r="DI294" s="14">
        <v>2.73</v>
      </c>
      <c r="DJ294" s="14">
        <v>2.73</v>
      </c>
      <c r="DK294" s="14">
        <v>2.73</v>
      </c>
      <c r="DL294" s="14">
        <v>0</v>
      </c>
      <c r="DM294" s="14">
        <v>2.66</v>
      </c>
      <c r="DN294" s="14">
        <v>2.66</v>
      </c>
      <c r="DO294" s="14">
        <v>2.66</v>
      </c>
      <c r="DP294" s="14">
        <v>2.66</v>
      </c>
      <c r="DQ294" s="14">
        <f>IF('QIPP Scorecard'!$AA$1=4,IF(FY2019_ALL_Targets!$BY294="Yes",INDEX('Final Comp Values'!$BK:$BK,MATCH(FY2019_ALL_Targets!$A294,'Final Comp Values'!$B:$B,0)),IF($BY294="Min Data",0,0)),0)</f>
        <v>2.66</v>
      </c>
      <c r="DR294" s="14">
        <f>IF('QIPP Scorecard'!$AA$1=4,IF(FY2019_ALL_Targets!$BZ294="Yes",INDEX('Final Comp Values'!$BO:$BO,MATCH(FY2019_ALL_Targets!$A294,'Final Comp Values'!$B:$B,0)),IF($BZ294="Min Data",0,0)),0)</f>
        <v>2.66</v>
      </c>
      <c r="DS294" s="14">
        <f>IF('QIPP Scorecard'!$AA$1=4,IF(FY2019_ALL_Targets!$CA294="Yes",INDEX('Final Comp Values'!$BO:$BO,MATCH(FY2019_ALL_Targets!$A294,'Final Comp Values'!$B:$B,0)),IF($CA294="Min Data",0,0)),0)</f>
        <v>2.66</v>
      </c>
      <c r="DT294" s="14">
        <f>IF('QIPP Scorecard'!$AA$1=4,IF(FY2019_ALL_Targets!$CB294="Yes",INDEX('Final Comp Values'!$BO:$BO,MATCH(FY2019_ALL_Targets!$A294,'Final Comp Values'!$B:$B,0)),IF($CB294="Min Data",0,0)),0)</f>
        <v>2.66</v>
      </c>
      <c r="DU294" s="14">
        <v>1.26</v>
      </c>
      <c r="DV294" s="14">
        <v>1.59</v>
      </c>
      <c r="DW294" s="14">
        <v>1.98</v>
      </c>
      <c r="DX294" s="14">
        <v>1.95</v>
      </c>
      <c r="DY294" s="12">
        <f t="shared" si="21"/>
        <v>0</v>
      </c>
      <c r="DZ294" s="12">
        <f t="shared" si="22"/>
        <v>0</v>
      </c>
      <c r="EA294" s="12">
        <f t="shared" si="23"/>
        <v>0</v>
      </c>
      <c r="EB294" s="12">
        <f t="shared" si="24"/>
        <v>3</v>
      </c>
    </row>
    <row r="295" spans="1:132" x14ac:dyDescent="0.25">
      <c r="A295" s="297">
        <v>4975</v>
      </c>
      <c r="B295" s="347">
        <v>675638</v>
      </c>
      <c r="C295" s="297">
        <v>1025772</v>
      </c>
      <c r="D295" s="14">
        <v>1073934949</v>
      </c>
      <c r="E295" s="26" t="s">
        <v>935</v>
      </c>
      <c r="F295" s="26" t="str">
        <f>INDEX('Mar - Aug'!X:X,MATCH(A295,'Mar - Aug'!B:B,0))</f>
        <v>Nueces</v>
      </c>
      <c r="G295" s="26" t="s">
        <v>3045</v>
      </c>
      <c r="H295" s="26"/>
      <c r="I295" s="26" t="str">
        <f t="shared" si="20"/>
        <v/>
      </c>
      <c r="J295" s="299" t="s">
        <v>629</v>
      </c>
      <c r="K295" s="299" t="s">
        <v>933</v>
      </c>
      <c r="L295" s="299" t="s">
        <v>2490</v>
      </c>
      <c r="M295" s="13">
        <v>3.3057870000000003E-2</v>
      </c>
      <c r="N295" s="13">
        <v>6.2650639999999994E-2</v>
      </c>
      <c r="O295" s="13">
        <v>3.30577E-3</v>
      </c>
      <c r="P295" s="13">
        <v>8.2456160000000001E-2</v>
      </c>
      <c r="Q295" s="13">
        <v>3.3690650000000003E-2</v>
      </c>
      <c r="R295" s="13">
        <v>5.5747400000000003E-2</v>
      </c>
      <c r="S295" s="13">
        <v>3.7344499999999998E-3</v>
      </c>
      <c r="T295" s="13">
        <v>0.15247816</v>
      </c>
      <c r="U295" s="13">
        <v>3.3690650000000003E-2</v>
      </c>
      <c r="V295" s="13">
        <v>6.1585579119999997E-2</v>
      </c>
      <c r="W295" s="13">
        <v>3.7344499999999998E-3</v>
      </c>
      <c r="X295" s="13">
        <v>0.15247816</v>
      </c>
      <c r="Y295" s="13">
        <v>3.3690650000000003E-2</v>
      </c>
      <c r="Z295" s="13">
        <v>5.9518108E-2</v>
      </c>
      <c r="AA295" s="13">
        <v>3.7344499999999998E-3</v>
      </c>
      <c r="AB295" s="13">
        <v>0.15247816</v>
      </c>
      <c r="AC295" s="13">
        <v>3.3690650000000003E-2</v>
      </c>
      <c r="AD295" s="13">
        <v>6.0520518240000001E-2</v>
      </c>
      <c r="AE295" s="13">
        <v>3.7344499999999998E-3</v>
      </c>
      <c r="AF295" s="13">
        <v>0.15247816</v>
      </c>
      <c r="AG295" s="13">
        <v>3.3690650000000003E-2</v>
      </c>
      <c r="AH295" s="13">
        <v>5.6385576E-2</v>
      </c>
      <c r="AI295" s="13">
        <v>3.7344499999999998E-3</v>
      </c>
      <c r="AJ295" s="13">
        <v>0.15247816</v>
      </c>
      <c r="AK295" s="13">
        <v>3.3690650000000003E-2</v>
      </c>
      <c r="AL295" s="13">
        <v>5.9455457359999998E-2</v>
      </c>
      <c r="AM295" s="13">
        <v>3.7344499999999998E-3</v>
      </c>
      <c r="AN295" s="13">
        <v>0.15247816</v>
      </c>
      <c r="AO295" s="13">
        <v>3.3690650000000003E-2</v>
      </c>
      <c r="AP295" s="13">
        <v>5.5747400000000003E-2</v>
      </c>
      <c r="AQ295" s="13">
        <v>3.7344499999999998E-3</v>
      </c>
      <c r="AR295" s="13">
        <v>0.15247816</v>
      </c>
      <c r="AS295" s="13">
        <v>3.3690650000000003E-2</v>
      </c>
      <c r="AT295" s="13">
        <v>5.8265095199999999E-2</v>
      </c>
      <c r="AU295" s="13">
        <v>3.7344499999999998E-3</v>
      </c>
      <c r="AV295" s="13">
        <v>0.15247816</v>
      </c>
      <c r="AW295" s="13">
        <v>3.3690650000000003E-2</v>
      </c>
      <c r="AX295" s="13">
        <v>5.5747400000000003E-2</v>
      </c>
      <c r="AY295" s="13">
        <v>3.7344499999999998E-3</v>
      </c>
      <c r="AZ295" s="13">
        <v>0.15247816</v>
      </c>
      <c r="BA295" s="86">
        <v>2.7777777777777801E-2</v>
      </c>
      <c r="BB295" s="86">
        <v>1.02040816326531E-2</v>
      </c>
      <c r="BC295" s="13">
        <v>0</v>
      </c>
      <c r="BD295" s="13">
        <v>0.124087591240876</v>
      </c>
      <c r="BE295" s="14">
        <v>2.61437908496732E-2</v>
      </c>
      <c r="BF295" s="14">
        <v>2.7522935779816501E-2</v>
      </c>
      <c r="BG295" s="14">
        <v>0</v>
      </c>
      <c r="BH295" s="14">
        <v>0.116438356164384</v>
      </c>
      <c r="BI295" s="14">
        <v>2.68456375838926E-2</v>
      </c>
      <c r="BJ295" s="14">
        <v>2.9126213592233E-2</v>
      </c>
      <c r="BK295" s="14">
        <v>0</v>
      </c>
      <c r="BL295" s="430">
        <v>0.11347517730496499</v>
      </c>
      <c r="BM295" s="14">
        <v>1.3605442176870699E-2</v>
      </c>
      <c r="BN295" s="14">
        <v>0.02</v>
      </c>
      <c r="BO295" s="14">
        <v>0</v>
      </c>
      <c r="BP295" s="14">
        <v>0.115107913669065</v>
      </c>
      <c r="BQ295" s="86">
        <v>1.3605442176870699E-2</v>
      </c>
      <c r="BR295" s="86">
        <v>0.02</v>
      </c>
      <c r="BS295" s="86">
        <v>0</v>
      </c>
      <c r="BT295" s="86">
        <v>0.115107913669065</v>
      </c>
      <c r="BU295" s="14" t="s">
        <v>35</v>
      </c>
      <c r="BV295" s="14" t="s">
        <v>35</v>
      </c>
      <c r="BW295" s="14" t="s">
        <v>35</v>
      </c>
      <c r="BX295" s="14" t="s">
        <v>35</v>
      </c>
      <c r="BY295" s="14" t="s">
        <v>35</v>
      </c>
      <c r="BZ295" s="14" t="s">
        <v>35</v>
      </c>
      <c r="CA295" s="14" t="s">
        <v>35</v>
      </c>
      <c r="CB295" s="14" t="s">
        <v>35</v>
      </c>
      <c r="CC295" s="14">
        <v>37.29</v>
      </c>
      <c r="CD295" s="14">
        <v>37.29</v>
      </c>
      <c r="CE295" s="14">
        <v>37.29</v>
      </c>
      <c r="CF295" s="14">
        <v>37.29</v>
      </c>
      <c r="CG295" s="14">
        <v>37.29</v>
      </c>
      <c r="CH295" s="14">
        <v>37.29</v>
      </c>
      <c r="CI295" s="14">
        <v>35.67</v>
      </c>
      <c r="CJ295" s="14">
        <f>INDEX('Monthy Targets'!AC:AC,(MATCH(FY2019_ALL_Targets!$B:$B,'Monthy Targets'!$B:$B,0)))</f>
        <v>35.54</v>
      </c>
      <c r="CK295" s="14">
        <f>INDEX('Monthy Targets'!AD:AD,(MATCH(FY2019_ALL_Targets!$B:$B,'Monthy Targets'!$B:$B,0)))</f>
        <v>35.54</v>
      </c>
      <c r="CL295" s="14">
        <f>INDEX('Monthy Targets'!AE:AE,(MATCH(FY2019_ALL_Targets!$B:$B,'Monthy Targets'!$B:$B,0)))</f>
        <v>35.54</v>
      </c>
      <c r="CM295" s="14">
        <f>INDEX('Monthy Targets'!AF:AF,(MATCH(FY2019_ALL_Targets!$B:$B,'Monthy Targets'!$B:$B,0)))</f>
        <v>35.54</v>
      </c>
      <c r="CN295" s="14">
        <f>INDEX('Monthy Targets'!AG:AG,(MATCH(FY2019_ALL_Targets!$B:$B,'Monthy Targets'!$B:$B,0)))</f>
        <v>35.54</v>
      </c>
      <c r="CO295" s="14">
        <v>2.52</v>
      </c>
      <c r="CP295" s="14">
        <v>2.52</v>
      </c>
      <c r="CQ295" s="14">
        <v>2.52</v>
      </c>
      <c r="CR295" s="14">
        <v>2.52</v>
      </c>
      <c r="CS295" s="14">
        <v>2.52</v>
      </c>
      <c r="CT295" s="14">
        <v>2.52</v>
      </c>
      <c r="CU295" s="14">
        <v>2.52</v>
      </c>
      <c r="CV295" s="14">
        <v>2.52</v>
      </c>
      <c r="CW295" s="14">
        <v>2.41</v>
      </c>
      <c r="CX295" s="14">
        <v>2.41</v>
      </c>
      <c r="CY295" s="14">
        <v>2.41</v>
      </c>
      <c r="CZ295" s="14">
        <v>2.41</v>
      </c>
      <c r="DA295" s="14">
        <f>IF('QIPP Scorecard'!$AA$1=4,IF(FY2019_ALL_Targets!$BU295="Yes",INDEX('Final Comp Values'!$BN:$BN,MATCH(FY2019_ALL_Targets!$A295,'Final Comp Values'!$B:$B,0)),IF($BU295="Min Data",0,0)),0)</f>
        <v>2.41</v>
      </c>
      <c r="DB295" s="14">
        <f>IF('QIPP Scorecard'!$AA$1=4,IF(FY2019_ALL_Targets!$BV295="Yes",INDEX('Final Comp Values'!$BN:$BN,MATCH(FY2019_ALL_Targets!$A295,'Final Comp Values'!$B:$B,0)),IF($BV295="Min Data",0,0)),0)</f>
        <v>2.41</v>
      </c>
      <c r="DC295" s="14">
        <f>IF('QIPP Scorecard'!$AA$1=4,IF(FY2019_ALL_Targets!$BW295="Yes",INDEX('Final Comp Values'!$BN:$BN,MATCH(FY2019_ALL_Targets!$A295,'Final Comp Values'!$B:$B,0)),IF(CI295="Min Data",0,0)),0)</f>
        <v>2.41</v>
      </c>
      <c r="DD295" s="14">
        <f>IF('QIPP Scorecard'!$AA$1=4,IF(FY2019_ALL_Targets!$BX295="Yes",INDEX('Final Comp Values'!$BN:$BN,MATCH(FY2019_ALL_Targets!$A295,'Final Comp Values'!$B:$B,0)),IF($BX295="Min Data",0,0)),0)</f>
        <v>2.41</v>
      </c>
      <c r="DE295" s="14">
        <v>4.68</v>
      </c>
      <c r="DF295" s="14">
        <v>4.68</v>
      </c>
      <c r="DG295" s="14">
        <v>4.68</v>
      </c>
      <c r="DH295" s="14">
        <v>4.68</v>
      </c>
      <c r="DI295" s="14">
        <v>4.68</v>
      </c>
      <c r="DJ295" s="14">
        <v>4.68</v>
      </c>
      <c r="DK295" s="14">
        <v>4.68</v>
      </c>
      <c r="DL295" s="14">
        <v>4.68</v>
      </c>
      <c r="DM295" s="14">
        <v>4.4800000000000004</v>
      </c>
      <c r="DN295" s="14">
        <v>4.4800000000000004</v>
      </c>
      <c r="DO295" s="14">
        <v>4.4800000000000004</v>
      </c>
      <c r="DP295" s="14">
        <v>4.4800000000000004</v>
      </c>
      <c r="DQ295" s="14">
        <f>IF('QIPP Scorecard'!$AA$1=4,IF(FY2019_ALL_Targets!$BY295="Yes",INDEX('Final Comp Values'!$BK:$BK,MATCH(FY2019_ALL_Targets!$A295,'Final Comp Values'!$B:$B,0)),IF($BY295="Min Data",0,0)),0)</f>
        <v>4.4800000000000004</v>
      </c>
      <c r="DR295" s="14">
        <f>IF('QIPP Scorecard'!$AA$1=4,IF(FY2019_ALL_Targets!$BZ295="Yes",INDEX('Final Comp Values'!$BO:$BO,MATCH(FY2019_ALL_Targets!$A295,'Final Comp Values'!$B:$B,0)),IF($BZ295="Min Data",0,0)),0)</f>
        <v>4.4800000000000004</v>
      </c>
      <c r="DS295" s="14">
        <f>IF('QIPP Scorecard'!$AA$1=4,IF(FY2019_ALL_Targets!$CA295="Yes",INDEX('Final Comp Values'!$BO:$BO,MATCH(FY2019_ALL_Targets!$A295,'Final Comp Values'!$B:$B,0)),IF($CA295="Min Data",0,0)),0)</f>
        <v>4.4800000000000004</v>
      </c>
      <c r="DT295" s="14">
        <f>IF('QIPP Scorecard'!$AA$1=4,IF(FY2019_ALL_Targets!$CB295="Yes",INDEX('Final Comp Values'!$BO:$BO,MATCH(FY2019_ALL_Targets!$A295,'Final Comp Values'!$B:$B,0)),IF($CB295="Min Data",0,0)),0)</f>
        <v>4.4800000000000004</v>
      </c>
      <c r="DU295" s="14">
        <v>6.63</v>
      </c>
      <c r="DV295" s="14">
        <v>7.49</v>
      </c>
      <c r="DW295" s="14">
        <v>7.8</v>
      </c>
      <c r="DX295" s="14">
        <v>7.66</v>
      </c>
      <c r="DY295" s="12">
        <f t="shared" si="21"/>
        <v>0</v>
      </c>
      <c r="DZ295" s="12">
        <f t="shared" si="22"/>
        <v>0</v>
      </c>
      <c r="EA295" s="12">
        <f t="shared" si="23"/>
        <v>0</v>
      </c>
      <c r="EB295" s="12">
        <f t="shared" si="24"/>
        <v>0</v>
      </c>
    </row>
    <row r="296" spans="1:132" x14ac:dyDescent="0.25">
      <c r="A296" s="297">
        <v>4481</v>
      </c>
      <c r="B296" s="347">
        <v>675641</v>
      </c>
      <c r="C296" s="297">
        <v>1026614</v>
      </c>
      <c r="D296" s="14">
        <v>1316290588</v>
      </c>
      <c r="E296" s="26" t="s">
        <v>920</v>
      </c>
      <c r="F296" s="26" t="str">
        <f>INDEX('Mar - Aug'!X:X,MATCH(A296,'Mar - Aug'!B:B,0))</f>
        <v>Bexar</v>
      </c>
      <c r="G296" s="26" t="s">
        <v>3047</v>
      </c>
      <c r="H296" s="26"/>
      <c r="I296" s="26" t="str">
        <f t="shared" si="20"/>
        <v/>
      </c>
      <c r="J296" s="299" t="s">
        <v>508</v>
      </c>
      <c r="K296" s="299" t="s">
        <v>2301</v>
      </c>
      <c r="L296" s="299" t="s">
        <v>509</v>
      </c>
      <c r="M296" s="13">
        <v>3.5369780000000003E-2</v>
      </c>
      <c r="N296" s="13">
        <v>7.407408E-2</v>
      </c>
      <c r="O296" s="13">
        <v>0</v>
      </c>
      <c r="P296" s="13">
        <v>0.10526315999999999</v>
      </c>
      <c r="Q296" s="13">
        <v>3.3690650000000003E-2</v>
      </c>
      <c r="R296" s="13">
        <v>5.5747400000000003E-2</v>
      </c>
      <c r="S296" s="13">
        <v>3.7344499999999998E-3</v>
      </c>
      <c r="T296" s="13">
        <v>0.15247816</v>
      </c>
      <c r="U296" s="13">
        <v>3.4768493740000003E-2</v>
      </c>
      <c r="V296" s="13">
        <v>7.281482064E-2</v>
      </c>
      <c r="W296" s="13">
        <v>3.7344499999999998E-3</v>
      </c>
      <c r="X296" s="13">
        <v>0.15247816</v>
      </c>
      <c r="Y296" s="13">
        <v>3.3690650000000003E-2</v>
      </c>
      <c r="Z296" s="13">
        <v>7.0370375999999998E-2</v>
      </c>
      <c r="AA296" s="13">
        <v>3.7344499999999998E-3</v>
      </c>
      <c r="AB296" s="13">
        <v>0.15247816</v>
      </c>
      <c r="AC296" s="13">
        <v>3.4167207480000003E-2</v>
      </c>
      <c r="AD296" s="13">
        <v>7.1555561279999999E-2</v>
      </c>
      <c r="AE296" s="13">
        <v>3.7344499999999998E-3</v>
      </c>
      <c r="AF296" s="13">
        <v>0.15247816</v>
      </c>
      <c r="AG296" s="13">
        <v>3.3690650000000003E-2</v>
      </c>
      <c r="AH296" s="13">
        <v>6.6666671999999996E-2</v>
      </c>
      <c r="AI296" s="13">
        <v>3.7344499999999998E-3</v>
      </c>
      <c r="AJ296" s="13">
        <v>0.15247816</v>
      </c>
      <c r="AK296" s="13">
        <v>3.3690650000000003E-2</v>
      </c>
      <c r="AL296" s="13">
        <v>7.0296301919999998E-2</v>
      </c>
      <c r="AM296" s="13">
        <v>3.7344499999999998E-3</v>
      </c>
      <c r="AN296" s="13">
        <v>0.15247816</v>
      </c>
      <c r="AO296" s="13">
        <v>3.3690650000000003E-2</v>
      </c>
      <c r="AP296" s="13">
        <v>6.2962967999999994E-2</v>
      </c>
      <c r="AQ296" s="13">
        <v>3.7344499999999998E-3</v>
      </c>
      <c r="AR296" s="13">
        <v>0.15247816</v>
      </c>
      <c r="AS296" s="13">
        <v>3.3690650000000003E-2</v>
      </c>
      <c r="AT296" s="13">
        <v>6.8888894399999998E-2</v>
      </c>
      <c r="AU296" s="13">
        <v>3.7344499999999998E-3</v>
      </c>
      <c r="AV296" s="13">
        <v>0.15247816</v>
      </c>
      <c r="AW296" s="13">
        <v>3.3690650000000003E-2</v>
      </c>
      <c r="AX296" s="13">
        <v>5.9259263999999999E-2</v>
      </c>
      <c r="AY296" s="13">
        <v>3.7344499999999998E-3</v>
      </c>
      <c r="AZ296" s="13">
        <v>0.15247816</v>
      </c>
      <c r="BA296" s="86">
        <v>1.2820512820512799E-2</v>
      </c>
      <c r="BB296" s="86">
        <v>5.3571428571428603E-2</v>
      </c>
      <c r="BC296" s="13">
        <v>0</v>
      </c>
      <c r="BD296" s="13">
        <v>0.105263157894737</v>
      </c>
      <c r="BE296" s="14">
        <v>1.4285714285714299E-2</v>
      </c>
      <c r="BF296" s="14">
        <v>3.77358490566038E-2</v>
      </c>
      <c r="BG296" s="14">
        <v>0</v>
      </c>
      <c r="BH296" s="14">
        <v>0.101449275362319</v>
      </c>
      <c r="BI296" s="14">
        <v>1.5384615384615399E-2</v>
      </c>
      <c r="BJ296" s="14">
        <v>4.3478260869565202E-2</v>
      </c>
      <c r="BK296" s="14">
        <v>0</v>
      </c>
      <c r="BL296" s="430">
        <v>6.25E-2</v>
      </c>
      <c r="BM296" s="14">
        <v>1.38888888888889E-2</v>
      </c>
      <c r="BN296" s="14">
        <v>2.04081632653061E-2</v>
      </c>
      <c r="BO296" s="14">
        <v>0</v>
      </c>
      <c r="BP296" s="14">
        <v>5.7971014492753603E-2</v>
      </c>
      <c r="BQ296" s="86">
        <v>1.38888888888889E-2</v>
      </c>
      <c r="BR296" s="86">
        <v>2.04081632653061E-2</v>
      </c>
      <c r="BS296" s="86">
        <v>0</v>
      </c>
      <c r="BT296" s="86">
        <v>5.7971014492753603E-2</v>
      </c>
      <c r="BU296" s="14" t="s">
        <v>35</v>
      </c>
      <c r="BV296" s="14" t="s">
        <v>35</v>
      </c>
      <c r="BW296" s="14" t="s">
        <v>35</v>
      </c>
      <c r="BX296" s="14" t="s">
        <v>35</v>
      </c>
      <c r="BY296" s="14" t="s">
        <v>35</v>
      </c>
      <c r="BZ296" s="14" t="s">
        <v>35</v>
      </c>
      <c r="CA296" s="14" t="s">
        <v>35</v>
      </c>
      <c r="CB296" s="14" t="s">
        <v>35</v>
      </c>
      <c r="CC296" s="14">
        <v>9.4499999999999993</v>
      </c>
      <c r="CD296" s="14">
        <v>9.4499999999999993</v>
      </c>
      <c r="CE296" s="14">
        <v>9.4499999999999993</v>
      </c>
      <c r="CF296" s="14">
        <v>9.4499999999999993</v>
      </c>
      <c r="CG296" s="14">
        <v>9.4499999999999993</v>
      </c>
      <c r="CH296" s="14">
        <v>9.4499999999999993</v>
      </c>
      <c r="CI296" s="14">
        <v>9.3000000000000007</v>
      </c>
      <c r="CJ296" s="14">
        <f>INDEX('Monthy Targets'!AC:AC,(MATCH(FY2019_ALL_Targets!$B:$B,'Monthy Targets'!$B:$B,0)))</f>
        <v>9.27</v>
      </c>
      <c r="CK296" s="14">
        <f>INDEX('Monthy Targets'!AD:AD,(MATCH(FY2019_ALL_Targets!$B:$B,'Monthy Targets'!$B:$B,0)))</f>
        <v>9.27</v>
      </c>
      <c r="CL296" s="14">
        <f>INDEX('Monthy Targets'!AE:AE,(MATCH(FY2019_ALL_Targets!$B:$B,'Monthy Targets'!$B:$B,0)))</f>
        <v>9.27</v>
      </c>
      <c r="CM296" s="14">
        <f>INDEX('Monthy Targets'!AF:AF,(MATCH(FY2019_ALL_Targets!$B:$B,'Monthy Targets'!$B:$B,0)))</f>
        <v>9.27</v>
      </c>
      <c r="CN296" s="14">
        <f>INDEX('Monthy Targets'!AG:AG,(MATCH(FY2019_ALL_Targets!$B:$B,'Monthy Targets'!$B:$B,0)))</f>
        <v>9.27</v>
      </c>
      <c r="CO296" s="14">
        <v>0.64</v>
      </c>
      <c r="CP296" s="14">
        <v>0.64</v>
      </c>
      <c r="CQ296" s="14">
        <v>0.64</v>
      </c>
      <c r="CR296" s="14">
        <v>0.64</v>
      </c>
      <c r="CS296" s="14">
        <v>0.64</v>
      </c>
      <c r="CT296" s="14">
        <v>0.64</v>
      </c>
      <c r="CU296" s="14">
        <v>0.64</v>
      </c>
      <c r="CV296" s="14">
        <v>0.64</v>
      </c>
      <c r="CW296" s="14">
        <v>0.63</v>
      </c>
      <c r="CX296" s="14">
        <v>0.63</v>
      </c>
      <c r="CY296" s="14">
        <v>0.63</v>
      </c>
      <c r="CZ296" s="14">
        <v>0.63</v>
      </c>
      <c r="DA296" s="14">
        <f>IF('QIPP Scorecard'!$AA$1=4,IF(FY2019_ALL_Targets!$BU296="Yes",INDEX('Final Comp Values'!$BN:$BN,MATCH(FY2019_ALL_Targets!$A296,'Final Comp Values'!$B:$B,0)),IF($BU296="Min Data",0,0)),0)</f>
        <v>0.63</v>
      </c>
      <c r="DB296" s="14">
        <f>IF('QIPP Scorecard'!$AA$1=4,IF(FY2019_ALL_Targets!$BV296="Yes",INDEX('Final Comp Values'!$BN:$BN,MATCH(FY2019_ALL_Targets!$A296,'Final Comp Values'!$B:$B,0)),IF($BV296="Min Data",0,0)),0)</f>
        <v>0.63</v>
      </c>
      <c r="DC296" s="14">
        <f>IF('QIPP Scorecard'!$AA$1=4,IF(FY2019_ALL_Targets!$BW296="Yes",INDEX('Final Comp Values'!$BN:$BN,MATCH(FY2019_ALL_Targets!$A296,'Final Comp Values'!$B:$B,0)),IF(CI296="Min Data",0,0)),0)</f>
        <v>0.63</v>
      </c>
      <c r="DD296" s="14">
        <f>IF('QIPP Scorecard'!$AA$1=4,IF(FY2019_ALL_Targets!$BX296="Yes",INDEX('Final Comp Values'!$BN:$BN,MATCH(FY2019_ALL_Targets!$A296,'Final Comp Values'!$B:$B,0)),IF($BX296="Min Data",0,0)),0)</f>
        <v>0.63</v>
      </c>
      <c r="DE296" s="14">
        <v>1.19</v>
      </c>
      <c r="DF296" s="14">
        <v>1.19</v>
      </c>
      <c r="DG296" s="14">
        <v>1.19</v>
      </c>
      <c r="DH296" s="14">
        <v>1.19</v>
      </c>
      <c r="DI296" s="14">
        <v>1.19</v>
      </c>
      <c r="DJ296" s="14">
        <v>1.19</v>
      </c>
      <c r="DK296" s="14">
        <v>1.19</v>
      </c>
      <c r="DL296" s="14">
        <v>1.19</v>
      </c>
      <c r="DM296" s="14">
        <v>1.17</v>
      </c>
      <c r="DN296" s="14">
        <v>1.17</v>
      </c>
      <c r="DO296" s="14">
        <v>1.17</v>
      </c>
      <c r="DP296" s="14">
        <v>1.17</v>
      </c>
      <c r="DQ296" s="14">
        <f>IF('QIPP Scorecard'!$AA$1=4,IF(FY2019_ALL_Targets!$BY296="Yes",INDEX('Final Comp Values'!$BK:$BK,MATCH(FY2019_ALL_Targets!$A296,'Final Comp Values'!$B:$B,0)),IF($BY296="Min Data",0,0)),0)</f>
        <v>1.17</v>
      </c>
      <c r="DR296" s="14">
        <f>IF('QIPP Scorecard'!$AA$1=4,IF(FY2019_ALL_Targets!$BZ296="Yes",INDEX('Final Comp Values'!$BO:$BO,MATCH(FY2019_ALL_Targets!$A296,'Final Comp Values'!$B:$B,0)),IF($BZ296="Min Data",0,0)),0)</f>
        <v>1.17</v>
      </c>
      <c r="DS296" s="14">
        <f>IF('QIPP Scorecard'!$AA$1=4,IF(FY2019_ALL_Targets!$CA296="Yes",INDEX('Final Comp Values'!$BO:$BO,MATCH(FY2019_ALL_Targets!$A296,'Final Comp Values'!$B:$B,0)),IF($CA296="Min Data",0,0)),0)</f>
        <v>1.17</v>
      </c>
      <c r="DT296" s="14">
        <f>IF('QIPP Scorecard'!$AA$1=4,IF(FY2019_ALL_Targets!$CB296="Yes",INDEX('Final Comp Values'!$BO:$BO,MATCH(FY2019_ALL_Targets!$A296,'Final Comp Values'!$B:$B,0)),IF($CB296="Min Data",0,0)),0)</f>
        <v>1.17</v>
      </c>
      <c r="DU296" s="14">
        <v>1.68</v>
      </c>
      <c r="DV296" s="14">
        <v>1.9</v>
      </c>
      <c r="DW296" s="14">
        <v>1.97</v>
      </c>
      <c r="DX296" s="14">
        <v>1.94</v>
      </c>
      <c r="DY296" s="12">
        <f t="shared" si="21"/>
        <v>0</v>
      </c>
      <c r="DZ296" s="12">
        <f t="shared" si="22"/>
        <v>0</v>
      </c>
      <c r="EA296" s="12">
        <f t="shared" si="23"/>
        <v>0</v>
      </c>
      <c r="EB296" s="12">
        <f t="shared" si="24"/>
        <v>0</v>
      </c>
    </row>
    <row r="297" spans="1:132" x14ac:dyDescent="0.25">
      <c r="A297" s="297">
        <v>5378</v>
      </c>
      <c r="B297" s="347">
        <v>675645</v>
      </c>
      <c r="C297" s="297">
        <v>1028631</v>
      </c>
      <c r="D297" s="14">
        <v>1134517311</v>
      </c>
      <c r="E297" s="26" t="s">
        <v>913</v>
      </c>
      <c r="F297" s="26" t="str">
        <f>INDEX('Mar - Aug'!X:X,MATCH(A297,'Mar - Aug'!B:B,0))</f>
        <v>MRSA West</v>
      </c>
      <c r="G297" s="26" t="s">
        <v>3069</v>
      </c>
      <c r="H297" s="26"/>
      <c r="I297" s="26" t="str">
        <f t="shared" si="20"/>
        <v/>
      </c>
      <c r="J297" s="299" t="s">
        <v>280</v>
      </c>
      <c r="K297" s="299" t="s">
        <v>965</v>
      </c>
      <c r="L297" s="299" t="s">
        <v>281</v>
      </c>
      <c r="M297" s="13">
        <v>5.4187180000000001E-2</v>
      </c>
      <c r="N297" s="13">
        <v>6.6225160000000005E-2</v>
      </c>
      <c r="O297" s="13">
        <v>0</v>
      </c>
      <c r="P297" s="13">
        <v>5.5276369999999998E-2</v>
      </c>
      <c r="Q297" s="13">
        <v>3.3690650000000003E-2</v>
      </c>
      <c r="R297" s="13">
        <v>5.5747400000000003E-2</v>
      </c>
      <c r="S297" s="13">
        <v>3.7344499999999998E-3</v>
      </c>
      <c r="T297" s="13">
        <v>0.15247816</v>
      </c>
      <c r="U297" s="13">
        <v>5.3265997939999997E-2</v>
      </c>
      <c r="V297" s="13">
        <v>6.5099332280000005E-2</v>
      </c>
      <c r="W297" s="13">
        <v>3.7344499999999998E-3</v>
      </c>
      <c r="X297" s="13">
        <v>0.15247816</v>
      </c>
      <c r="Y297" s="13">
        <v>5.1477821E-2</v>
      </c>
      <c r="Z297" s="13">
        <v>6.2913901999999994E-2</v>
      </c>
      <c r="AA297" s="13">
        <v>3.7344499999999998E-3</v>
      </c>
      <c r="AB297" s="13">
        <v>0.15247816</v>
      </c>
      <c r="AC297" s="13">
        <v>5.2344815879999999E-2</v>
      </c>
      <c r="AD297" s="13">
        <v>6.3973504560000005E-2</v>
      </c>
      <c r="AE297" s="13">
        <v>3.7344499999999998E-3</v>
      </c>
      <c r="AF297" s="13">
        <v>0.15247816</v>
      </c>
      <c r="AG297" s="13">
        <v>4.8768461999999999E-2</v>
      </c>
      <c r="AH297" s="13">
        <v>5.9602644000000003E-2</v>
      </c>
      <c r="AI297" s="13">
        <v>3.7344499999999998E-3</v>
      </c>
      <c r="AJ297" s="13">
        <v>0.15247816</v>
      </c>
      <c r="AK297" s="13">
        <v>5.1423633820000002E-2</v>
      </c>
      <c r="AL297" s="13">
        <v>6.2847676840000005E-2</v>
      </c>
      <c r="AM297" s="13">
        <v>3.7344499999999998E-3</v>
      </c>
      <c r="AN297" s="13">
        <v>0.15247816</v>
      </c>
      <c r="AO297" s="13">
        <v>4.6059102999999997E-2</v>
      </c>
      <c r="AP297" s="13">
        <v>5.6291385999999999E-2</v>
      </c>
      <c r="AQ297" s="13">
        <v>3.7344499999999998E-3</v>
      </c>
      <c r="AR297" s="13">
        <v>0.15247816</v>
      </c>
      <c r="AS297" s="13">
        <v>5.0394077400000001E-2</v>
      </c>
      <c r="AT297" s="13">
        <v>6.15893988E-2</v>
      </c>
      <c r="AU297" s="13">
        <v>3.7344499999999998E-3</v>
      </c>
      <c r="AV297" s="13">
        <v>0.15247816</v>
      </c>
      <c r="AW297" s="13">
        <v>4.3349744000000003E-2</v>
      </c>
      <c r="AX297" s="13">
        <v>5.5747400000000003E-2</v>
      </c>
      <c r="AY297" s="13">
        <v>3.7344499999999998E-3</v>
      </c>
      <c r="AZ297" s="13">
        <v>0.15247816</v>
      </c>
      <c r="BA297" s="86">
        <v>2.27272727272727E-2</v>
      </c>
      <c r="BB297" s="86">
        <v>2.8571428571428598E-2</v>
      </c>
      <c r="BC297" s="13">
        <v>0</v>
      </c>
      <c r="BD297" s="13">
        <v>0.11363636363636399</v>
      </c>
      <c r="BE297" s="14">
        <v>0</v>
      </c>
      <c r="BF297" s="14">
        <v>2.7027027027027001E-2</v>
      </c>
      <c r="BG297" s="14">
        <v>0</v>
      </c>
      <c r="BH297" s="14">
        <v>0.122448979591837</v>
      </c>
      <c r="BI297" s="14">
        <v>2.32558139534884E-2</v>
      </c>
      <c r="BJ297" s="14">
        <v>2.7777777777777801E-2</v>
      </c>
      <c r="BK297" s="14">
        <v>0</v>
      </c>
      <c r="BL297" s="430">
        <v>9.3023255813953501E-2</v>
      </c>
      <c r="BM297" s="14">
        <v>4.1666666666666699E-2</v>
      </c>
      <c r="BN297" s="14">
        <v>7.69230769230769E-2</v>
      </c>
      <c r="BO297" s="14">
        <v>0</v>
      </c>
      <c r="BP297" s="14">
        <v>6.3829787234042507E-2</v>
      </c>
      <c r="BQ297" s="86">
        <v>4.1666666666666699E-2</v>
      </c>
      <c r="BR297" s="86">
        <v>7.69230769230769E-2</v>
      </c>
      <c r="BS297" s="86">
        <v>0</v>
      </c>
      <c r="BT297" s="86">
        <v>6.3829787234042507E-2</v>
      </c>
      <c r="BU297" s="14" t="s">
        <v>35</v>
      </c>
      <c r="BV297" s="14" t="s">
        <v>36</v>
      </c>
      <c r="BW297" s="14" t="s">
        <v>35</v>
      </c>
      <c r="BX297" s="14" t="s">
        <v>35</v>
      </c>
      <c r="BY297" s="14" t="s">
        <v>35</v>
      </c>
      <c r="BZ297" s="14" t="s">
        <v>36</v>
      </c>
      <c r="CA297" s="14" t="s">
        <v>35</v>
      </c>
      <c r="CB297" s="14" t="s">
        <v>35</v>
      </c>
      <c r="CC297" s="14">
        <v>2.93</v>
      </c>
      <c r="CD297" s="14">
        <v>2.93</v>
      </c>
      <c r="CE297" s="14">
        <v>2.93</v>
      </c>
      <c r="CF297" s="14">
        <v>2.93</v>
      </c>
      <c r="CG297" s="14">
        <v>2.93</v>
      </c>
      <c r="CH297" s="14">
        <v>2.93</v>
      </c>
      <c r="CI297" s="14">
        <v>2.86</v>
      </c>
      <c r="CJ297" s="14">
        <f>INDEX('Monthy Targets'!AC:AC,(MATCH(FY2019_ALL_Targets!$B:$B,'Monthy Targets'!$B:$B,0)))</f>
        <v>2.85</v>
      </c>
      <c r="CK297" s="14">
        <f>INDEX('Monthy Targets'!AD:AD,(MATCH(FY2019_ALL_Targets!$B:$B,'Monthy Targets'!$B:$B,0)))</f>
        <v>2.85</v>
      </c>
      <c r="CL297" s="14">
        <f>INDEX('Monthy Targets'!AE:AE,(MATCH(FY2019_ALL_Targets!$B:$B,'Monthy Targets'!$B:$B,0)))</f>
        <v>2.85</v>
      </c>
      <c r="CM297" s="14">
        <f>INDEX('Monthy Targets'!AF:AF,(MATCH(FY2019_ALL_Targets!$B:$B,'Monthy Targets'!$B:$B,0)))</f>
        <v>2.85</v>
      </c>
      <c r="CN297" s="14">
        <f>INDEX('Monthy Targets'!AG:AG,(MATCH(FY2019_ALL_Targets!$B:$B,'Monthy Targets'!$B:$B,0)))</f>
        <v>2.85</v>
      </c>
      <c r="CO297" s="14">
        <v>0.2</v>
      </c>
      <c r="CP297" s="14">
        <v>0.2</v>
      </c>
      <c r="CQ297" s="14">
        <v>0.2</v>
      </c>
      <c r="CR297" s="14">
        <v>0.2</v>
      </c>
      <c r="CS297" s="14">
        <v>0.2</v>
      </c>
      <c r="CT297" s="14">
        <v>0.2</v>
      </c>
      <c r="CU297" s="14">
        <v>0.2</v>
      </c>
      <c r="CV297" s="14">
        <v>0.2</v>
      </c>
      <c r="CW297" s="14">
        <v>0.19</v>
      </c>
      <c r="CX297" s="14">
        <v>0.19</v>
      </c>
      <c r="CY297" s="14">
        <v>0.19</v>
      </c>
      <c r="CZ297" s="14">
        <v>0.19</v>
      </c>
      <c r="DA297" s="14">
        <f>IF('QIPP Scorecard'!$AA$1=4,IF(FY2019_ALL_Targets!$BU297="Yes",INDEX('Final Comp Values'!$BN:$BN,MATCH(FY2019_ALL_Targets!$A297,'Final Comp Values'!$B:$B,0)),IF($BU297="Min Data",0,0)),0)</f>
        <v>0.19</v>
      </c>
      <c r="DB297" s="14">
        <f>IF('QIPP Scorecard'!$AA$1=4,IF(FY2019_ALL_Targets!$BV297="Yes",INDEX('Final Comp Values'!$BN:$BN,MATCH(FY2019_ALL_Targets!$A297,'Final Comp Values'!$B:$B,0)),IF($BV297="Min Data",0,0)),0)</f>
        <v>0</v>
      </c>
      <c r="DC297" s="14">
        <f>IF('QIPP Scorecard'!$AA$1=4,IF(FY2019_ALL_Targets!$BW297="Yes",INDEX('Final Comp Values'!$BN:$BN,MATCH(FY2019_ALL_Targets!$A297,'Final Comp Values'!$B:$B,0)),IF(CI297="Min Data",0,0)),0)</f>
        <v>0.19</v>
      </c>
      <c r="DD297" s="14">
        <f>IF('QIPP Scorecard'!$AA$1=4,IF(FY2019_ALL_Targets!$BX297="Yes",INDEX('Final Comp Values'!$BN:$BN,MATCH(FY2019_ALL_Targets!$A297,'Final Comp Values'!$B:$B,0)),IF($BX297="Min Data",0,0)),0)</f>
        <v>0.19</v>
      </c>
      <c r="DE297" s="14">
        <v>0.37</v>
      </c>
      <c r="DF297" s="14">
        <v>0.37</v>
      </c>
      <c r="DG297" s="14">
        <v>0.37</v>
      </c>
      <c r="DH297" s="14">
        <v>0.37</v>
      </c>
      <c r="DI297" s="14">
        <v>0.37</v>
      </c>
      <c r="DJ297" s="14">
        <v>0.37</v>
      </c>
      <c r="DK297" s="14">
        <v>0.37</v>
      </c>
      <c r="DL297" s="14">
        <v>0.37</v>
      </c>
      <c r="DM297" s="14">
        <v>0.36</v>
      </c>
      <c r="DN297" s="14">
        <v>0.36</v>
      </c>
      <c r="DO297" s="14">
        <v>0.36</v>
      </c>
      <c r="DP297" s="14">
        <v>0.36</v>
      </c>
      <c r="DQ297" s="14">
        <f>IF('QIPP Scorecard'!$AA$1=4,IF(FY2019_ALL_Targets!$BY297="Yes",INDEX('Final Comp Values'!$BK:$BK,MATCH(FY2019_ALL_Targets!$A297,'Final Comp Values'!$B:$B,0)),IF($BY297="Min Data",0,0)),0)</f>
        <v>0.36</v>
      </c>
      <c r="DR297" s="14">
        <f>IF('QIPP Scorecard'!$AA$1=4,IF(FY2019_ALL_Targets!$BZ297="Yes",INDEX('Final Comp Values'!$BO:$BO,MATCH(FY2019_ALL_Targets!$A297,'Final Comp Values'!$B:$B,0)),IF($BZ297="Min Data",0,0)),0)</f>
        <v>0</v>
      </c>
      <c r="DS297" s="14">
        <f>IF('QIPP Scorecard'!$AA$1=4,IF(FY2019_ALL_Targets!$CA297="Yes",INDEX('Final Comp Values'!$BO:$BO,MATCH(FY2019_ALL_Targets!$A297,'Final Comp Values'!$B:$B,0)),IF($CA297="Min Data",0,0)),0)</f>
        <v>0.36</v>
      </c>
      <c r="DT297" s="14">
        <f>IF('QIPP Scorecard'!$AA$1=4,IF(FY2019_ALL_Targets!$CB297="Yes",INDEX('Final Comp Values'!$BO:$BO,MATCH(FY2019_ALL_Targets!$A297,'Final Comp Values'!$B:$B,0)),IF($CB297="Min Data",0,0)),0)</f>
        <v>0.36</v>
      </c>
      <c r="DU297" s="14">
        <v>0.52</v>
      </c>
      <c r="DV297" s="14">
        <v>0.59</v>
      </c>
      <c r="DW297" s="14">
        <v>0.61</v>
      </c>
      <c r="DX297" s="14">
        <v>0.54</v>
      </c>
      <c r="DY297" s="12">
        <f t="shared" si="21"/>
        <v>1</v>
      </c>
      <c r="DZ297" s="12">
        <f t="shared" si="22"/>
        <v>1</v>
      </c>
      <c r="EA297" s="12">
        <f t="shared" si="23"/>
        <v>0</v>
      </c>
      <c r="EB297" s="12">
        <f t="shared" si="24"/>
        <v>0</v>
      </c>
    </row>
    <row r="298" spans="1:132" x14ac:dyDescent="0.25">
      <c r="A298" s="297">
        <v>5133</v>
      </c>
      <c r="B298" s="347">
        <v>675646</v>
      </c>
      <c r="C298" s="297">
        <v>1026133</v>
      </c>
      <c r="D298" s="14">
        <v>1356758304</v>
      </c>
      <c r="E298" s="26" t="s">
        <v>913</v>
      </c>
      <c r="F298" s="26" t="str">
        <f>INDEX('Mar - Aug'!X:X,MATCH(A298,'Mar - Aug'!B:B,0))</f>
        <v>MRSA West</v>
      </c>
      <c r="G298" s="26" t="s">
        <v>3057</v>
      </c>
      <c r="H298" s="26"/>
      <c r="I298" s="26" t="str">
        <f t="shared" si="20"/>
        <v/>
      </c>
      <c r="J298" s="299" t="s">
        <v>679</v>
      </c>
      <c r="K298" s="299" t="s">
        <v>1016</v>
      </c>
      <c r="L298" s="299" t="s">
        <v>2472</v>
      </c>
      <c r="M298" s="13">
        <v>1.5810279999999999E-2</v>
      </c>
      <c r="N298" s="13">
        <v>4.385965E-2</v>
      </c>
      <c r="O298" s="13">
        <v>0</v>
      </c>
      <c r="P298" s="13">
        <v>0.22727273000000001</v>
      </c>
      <c r="Q298" s="13">
        <v>3.3690650000000003E-2</v>
      </c>
      <c r="R298" s="13">
        <v>5.5747400000000003E-2</v>
      </c>
      <c r="S298" s="13">
        <v>3.7344499999999998E-3</v>
      </c>
      <c r="T298" s="13">
        <v>0.15247816</v>
      </c>
      <c r="U298" s="13">
        <v>3.3690650000000003E-2</v>
      </c>
      <c r="V298" s="13">
        <v>5.5747400000000003E-2</v>
      </c>
      <c r="W298" s="13">
        <v>3.7344499999999998E-3</v>
      </c>
      <c r="X298" s="13">
        <v>0.22340909359</v>
      </c>
      <c r="Y298" s="13">
        <v>3.3690650000000003E-2</v>
      </c>
      <c r="Z298" s="13">
        <v>5.5747400000000003E-2</v>
      </c>
      <c r="AA298" s="13">
        <v>3.7344499999999998E-3</v>
      </c>
      <c r="AB298" s="13">
        <v>0.21590909350000001</v>
      </c>
      <c r="AC298" s="13">
        <v>3.3690650000000003E-2</v>
      </c>
      <c r="AD298" s="13">
        <v>5.5747400000000003E-2</v>
      </c>
      <c r="AE298" s="13">
        <v>3.7344499999999998E-3</v>
      </c>
      <c r="AF298" s="13">
        <v>0.21954545717999999</v>
      </c>
      <c r="AG298" s="13">
        <v>3.3690650000000003E-2</v>
      </c>
      <c r="AH298" s="13">
        <v>5.5747400000000003E-2</v>
      </c>
      <c r="AI298" s="13">
        <v>3.7344499999999998E-3</v>
      </c>
      <c r="AJ298" s="13">
        <v>0.20454545700000001</v>
      </c>
      <c r="AK298" s="13">
        <v>3.3690650000000003E-2</v>
      </c>
      <c r="AL298" s="13">
        <v>5.5747400000000003E-2</v>
      </c>
      <c r="AM298" s="13">
        <v>3.7344499999999998E-3</v>
      </c>
      <c r="AN298" s="13">
        <v>0.21568182077</v>
      </c>
      <c r="AO298" s="13">
        <v>3.3690650000000003E-2</v>
      </c>
      <c r="AP298" s="13">
        <v>5.5747400000000003E-2</v>
      </c>
      <c r="AQ298" s="13">
        <v>3.7344499999999998E-3</v>
      </c>
      <c r="AR298" s="13">
        <v>0.19318182049999999</v>
      </c>
      <c r="AS298" s="13">
        <v>3.3690650000000003E-2</v>
      </c>
      <c r="AT298" s="13">
        <v>5.5747400000000003E-2</v>
      </c>
      <c r="AU298" s="13">
        <v>3.7344499999999998E-3</v>
      </c>
      <c r="AV298" s="13">
        <v>0.21136363890000001</v>
      </c>
      <c r="AW298" s="13">
        <v>3.3690650000000003E-2</v>
      </c>
      <c r="AX298" s="13">
        <v>5.5747400000000003E-2</v>
      </c>
      <c r="AY298" s="13">
        <v>3.7344499999999998E-3</v>
      </c>
      <c r="AZ298" s="13">
        <v>0.18181818399999999</v>
      </c>
      <c r="BA298" s="86">
        <v>0</v>
      </c>
      <c r="BB298" s="86">
        <v>5.8823529411764698E-2</v>
      </c>
      <c r="BC298" s="13">
        <v>0</v>
      </c>
      <c r="BD298" s="13">
        <v>0.108695652173913</v>
      </c>
      <c r="BE298" s="14">
        <v>0</v>
      </c>
      <c r="BF298" s="14">
        <v>6.4516129032258104E-2</v>
      </c>
      <c r="BG298" s="14">
        <v>0</v>
      </c>
      <c r="BH298" s="14">
        <v>6.8181818181818205E-2</v>
      </c>
      <c r="BI298" s="14">
        <v>0</v>
      </c>
      <c r="BJ298" s="14">
        <v>6.0606060606060601E-2</v>
      </c>
      <c r="BK298" s="14">
        <v>0</v>
      </c>
      <c r="BL298" s="430">
        <v>0.10638297872340401</v>
      </c>
      <c r="BM298" s="14">
        <v>0</v>
      </c>
      <c r="BN298" s="14">
        <v>3.4482758620689703E-2</v>
      </c>
      <c r="BO298" s="14">
        <v>0</v>
      </c>
      <c r="BP298" s="14">
        <v>7.1428571428571397E-2</v>
      </c>
      <c r="BQ298" s="86">
        <v>0</v>
      </c>
      <c r="BR298" s="86">
        <v>3.4482758620689703E-2</v>
      </c>
      <c r="BS298" s="86">
        <v>0</v>
      </c>
      <c r="BT298" s="86">
        <v>7.1428571428571397E-2</v>
      </c>
      <c r="BU298" s="14" t="s">
        <v>35</v>
      </c>
      <c r="BV298" s="14" t="s">
        <v>35</v>
      </c>
      <c r="BW298" s="14" t="s">
        <v>35</v>
      </c>
      <c r="BX298" s="14" t="s">
        <v>35</v>
      </c>
      <c r="BY298" s="14" t="s">
        <v>35</v>
      </c>
      <c r="BZ298" s="14" t="s">
        <v>35</v>
      </c>
      <c r="CA298" s="14" t="s">
        <v>35</v>
      </c>
      <c r="CB298" s="14" t="s">
        <v>35</v>
      </c>
      <c r="CC298" s="14">
        <v>3.77</v>
      </c>
      <c r="CD298" s="14">
        <v>3.77</v>
      </c>
      <c r="CE298" s="14">
        <v>3.77</v>
      </c>
      <c r="CF298" s="14">
        <v>3.77</v>
      </c>
      <c r="CG298" s="14">
        <v>3.77</v>
      </c>
      <c r="CH298" s="14">
        <v>3.77</v>
      </c>
      <c r="CI298" s="14">
        <v>3.69</v>
      </c>
      <c r="CJ298" s="14">
        <f>INDEX('Monthy Targets'!AC:AC,(MATCH(FY2019_ALL_Targets!$B:$B,'Monthy Targets'!$B:$B,0)))</f>
        <v>3.68</v>
      </c>
      <c r="CK298" s="14">
        <f>INDEX('Monthy Targets'!AD:AD,(MATCH(FY2019_ALL_Targets!$B:$B,'Monthy Targets'!$B:$B,0)))</f>
        <v>3.68</v>
      </c>
      <c r="CL298" s="14">
        <f>INDEX('Monthy Targets'!AE:AE,(MATCH(FY2019_ALL_Targets!$B:$B,'Monthy Targets'!$B:$B,0)))</f>
        <v>3.68</v>
      </c>
      <c r="CM298" s="14">
        <f>INDEX('Monthy Targets'!AF:AF,(MATCH(FY2019_ALL_Targets!$B:$B,'Monthy Targets'!$B:$B,0)))</f>
        <v>3.68</v>
      </c>
      <c r="CN298" s="14">
        <f>INDEX('Monthy Targets'!AG:AG,(MATCH(FY2019_ALL_Targets!$B:$B,'Monthy Targets'!$B:$B,0)))</f>
        <v>3.68</v>
      </c>
      <c r="CO298" s="14">
        <v>0.26</v>
      </c>
      <c r="CP298" s="14">
        <v>0</v>
      </c>
      <c r="CQ298" s="14">
        <v>0.26</v>
      </c>
      <c r="CR298" s="14">
        <v>0.26</v>
      </c>
      <c r="CS298" s="14">
        <v>0.26</v>
      </c>
      <c r="CT298" s="14">
        <v>0</v>
      </c>
      <c r="CU298" s="14">
        <v>0.26</v>
      </c>
      <c r="CV298" s="14">
        <v>0.26</v>
      </c>
      <c r="CW298" s="14">
        <v>0.25</v>
      </c>
      <c r="CX298" s="14">
        <v>0</v>
      </c>
      <c r="CY298" s="14">
        <v>0.25</v>
      </c>
      <c r="CZ298" s="14">
        <v>0.25</v>
      </c>
      <c r="DA298" s="14">
        <f>IF('QIPP Scorecard'!$AA$1=4,IF(FY2019_ALL_Targets!$BU298="Yes",INDEX('Final Comp Values'!$BN:$BN,MATCH(FY2019_ALL_Targets!$A298,'Final Comp Values'!$B:$B,0)),IF($BU298="Min Data",0,0)),0)</f>
        <v>0.25</v>
      </c>
      <c r="DB298" s="14">
        <f>IF('QIPP Scorecard'!$AA$1=4,IF(FY2019_ALL_Targets!$BV298="Yes",INDEX('Final Comp Values'!$BN:$BN,MATCH(FY2019_ALL_Targets!$A298,'Final Comp Values'!$B:$B,0)),IF($BV298="Min Data",0,0)),0)</f>
        <v>0.25</v>
      </c>
      <c r="DC298" s="14">
        <f>IF('QIPP Scorecard'!$AA$1=4,IF(FY2019_ALL_Targets!$BW298="Yes",INDEX('Final Comp Values'!$BN:$BN,MATCH(FY2019_ALL_Targets!$A298,'Final Comp Values'!$B:$B,0)),IF(CI298="Min Data",0,0)),0)</f>
        <v>0.25</v>
      </c>
      <c r="DD298" s="14">
        <f>IF('QIPP Scorecard'!$AA$1=4,IF(FY2019_ALL_Targets!$BX298="Yes",INDEX('Final Comp Values'!$BN:$BN,MATCH(FY2019_ALL_Targets!$A298,'Final Comp Values'!$B:$B,0)),IF($BX298="Min Data",0,0)),0)</f>
        <v>0.25</v>
      </c>
      <c r="DE298" s="14">
        <v>0.47</v>
      </c>
      <c r="DF298" s="14">
        <v>0</v>
      </c>
      <c r="DG298" s="14">
        <v>0.47</v>
      </c>
      <c r="DH298" s="14">
        <v>0.47</v>
      </c>
      <c r="DI298" s="14">
        <v>0.47</v>
      </c>
      <c r="DJ298" s="14">
        <v>0</v>
      </c>
      <c r="DK298" s="14">
        <v>0.47</v>
      </c>
      <c r="DL298" s="14">
        <v>0.47</v>
      </c>
      <c r="DM298" s="14">
        <v>0.46</v>
      </c>
      <c r="DN298" s="14">
        <v>0</v>
      </c>
      <c r="DO298" s="14">
        <v>0.46</v>
      </c>
      <c r="DP298" s="14">
        <v>0.46</v>
      </c>
      <c r="DQ298" s="14">
        <f>IF('QIPP Scorecard'!$AA$1=4,IF(FY2019_ALL_Targets!$BY298="Yes",INDEX('Final Comp Values'!$BK:$BK,MATCH(FY2019_ALL_Targets!$A298,'Final Comp Values'!$B:$B,0)),IF($BY298="Min Data",0,0)),0)</f>
        <v>0.46</v>
      </c>
      <c r="DR298" s="14">
        <f>IF('QIPP Scorecard'!$AA$1=4,IF(FY2019_ALL_Targets!$BZ298="Yes",INDEX('Final Comp Values'!$BO:$BO,MATCH(FY2019_ALL_Targets!$A298,'Final Comp Values'!$B:$B,0)),IF($BZ298="Min Data",0,0)),0)</f>
        <v>0.46</v>
      </c>
      <c r="DS298" s="14">
        <f>IF('QIPP Scorecard'!$AA$1=4,IF(FY2019_ALL_Targets!$CA298="Yes",INDEX('Final Comp Values'!$BO:$BO,MATCH(FY2019_ALL_Targets!$A298,'Final Comp Values'!$B:$B,0)),IF($CA298="Min Data",0,0)),0)</f>
        <v>0.46</v>
      </c>
      <c r="DT298" s="14">
        <f>IF('QIPP Scorecard'!$AA$1=4,IF(FY2019_ALL_Targets!$CB298="Yes",INDEX('Final Comp Values'!$BO:$BO,MATCH(FY2019_ALL_Targets!$A298,'Final Comp Values'!$B:$B,0)),IF($CB298="Min Data",0,0)),0)</f>
        <v>0.46</v>
      </c>
      <c r="DU298" s="14">
        <v>0.6</v>
      </c>
      <c r="DV298" s="14">
        <v>0.67</v>
      </c>
      <c r="DW298" s="14">
        <v>0.7</v>
      </c>
      <c r="DX298" s="14">
        <v>0.77</v>
      </c>
      <c r="DY298" s="12">
        <f t="shared" si="21"/>
        <v>0</v>
      </c>
      <c r="DZ298" s="12">
        <f t="shared" si="22"/>
        <v>0</v>
      </c>
      <c r="EA298" s="12">
        <f t="shared" si="23"/>
        <v>0</v>
      </c>
      <c r="EB298" s="12">
        <f t="shared" si="24"/>
        <v>0</v>
      </c>
    </row>
    <row r="299" spans="1:132" x14ac:dyDescent="0.25">
      <c r="A299" s="297">
        <v>4914</v>
      </c>
      <c r="B299" s="347">
        <v>675651</v>
      </c>
      <c r="C299" s="297">
        <v>1028628</v>
      </c>
      <c r="D299" s="14">
        <v>1528308640</v>
      </c>
      <c r="E299" s="26" t="s">
        <v>940</v>
      </c>
      <c r="F299" s="26" t="str">
        <f>INDEX('Mar - Aug'!X:X,MATCH(A299,'Mar - Aug'!B:B,0))</f>
        <v>Travis</v>
      </c>
      <c r="G299" s="26" t="s">
        <v>3091</v>
      </c>
      <c r="H299" s="26"/>
      <c r="I299" s="26" t="str">
        <f t="shared" si="20"/>
        <v/>
      </c>
      <c r="J299" s="299" t="s">
        <v>622</v>
      </c>
      <c r="K299" s="299" t="s">
        <v>2301</v>
      </c>
      <c r="L299" s="299" t="s">
        <v>623</v>
      </c>
      <c r="M299" s="13">
        <v>0</v>
      </c>
      <c r="N299" s="13">
        <v>3.6649220000000003E-2</v>
      </c>
      <c r="O299" s="13">
        <v>0</v>
      </c>
      <c r="P299" s="13">
        <v>0.23113207</v>
      </c>
      <c r="Q299" s="13">
        <v>3.3690650000000003E-2</v>
      </c>
      <c r="R299" s="13">
        <v>5.5747400000000003E-2</v>
      </c>
      <c r="S299" s="13">
        <v>3.7344499999999998E-3</v>
      </c>
      <c r="T299" s="13">
        <v>0.15247816</v>
      </c>
      <c r="U299" s="13">
        <v>3.3690650000000003E-2</v>
      </c>
      <c r="V299" s="13">
        <v>5.5747400000000003E-2</v>
      </c>
      <c r="W299" s="13">
        <v>3.7344499999999998E-3</v>
      </c>
      <c r="X299" s="13">
        <v>0.22720282481000001</v>
      </c>
      <c r="Y299" s="13">
        <v>3.3690650000000003E-2</v>
      </c>
      <c r="Z299" s="13">
        <v>5.5747400000000003E-2</v>
      </c>
      <c r="AA299" s="13">
        <v>3.7344499999999998E-3</v>
      </c>
      <c r="AB299" s="13">
        <v>0.21957546650000001</v>
      </c>
      <c r="AC299" s="13">
        <v>3.3690650000000003E-2</v>
      </c>
      <c r="AD299" s="13">
        <v>5.5747400000000003E-2</v>
      </c>
      <c r="AE299" s="13">
        <v>3.7344499999999998E-3</v>
      </c>
      <c r="AF299" s="13">
        <v>0.22327357962</v>
      </c>
      <c r="AG299" s="13">
        <v>3.3690650000000003E-2</v>
      </c>
      <c r="AH299" s="13">
        <v>5.5747400000000003E-2</v>
      </c>
      <c r="AI299" s="13">
        <v>3.7344499999999998E-3</v>
      </c>
      <c r="AJ299" s="13">
        <v>0.208018863</v>
      </c>
      <c r="AK299" s="13">
        <v>3.3690650000000003E-2</v>
      </c>
      <c r="AL299" s="13">
        <v>5.5747400000000003E-2</v>
      </c>
      <c r="AM299" s="13">
        <v>3.7344499999999998E-3</v>
      </c>
      <c r="AN299" s="13">
        <v>0.21934433443000001</v>
      </c>
      <c r="AO299" s="13">
        <v>3.3690650000000003E-2</v>
      </c>
      <c r="AP299" s="13">
        <v>5.5747400000000003E-2</v>
      </c>
      <c r="AQ299" s="13">
        <v>3.7344499999999998E-3</v>
      </c>
      <c r="AR299" s="13">
        <v>0.19646225950000001</v>
      </c>
      <c r="AS299" s="13">
        <v>3.3690650000000003E-2</v>
      </c>
      <c r="AT299" s="13">
        <v>5.5747400000000003E-2</v>
      </c>
      <c r="AU299" s="13">
        <v>3.7344499999999998E-3</v>
      </c>
      <c r="AV299" s="13">
        <v>0.21495282509999999</v>
      </c>
      <c r="AW299" s="13">
        <v>3.3690650000000003E-2</v>
      </c>
      <c r="AX299" s="13">
        <v>5.5747400000000003E-2</v>
      </c>
      <c r="AY299" s="13">
        <v>3.7344499999999998E-3</v>
      </c>
      <c r="AZ299" s="13">
        <v>0.184905656</v>
      </c>
      <c r="BA299" s="86">
        <v>2.7027027027027001E-2</v>
      </c>
      <c r="BB299" s="86">
        <v>0</v>
      </c>
      <c r="BC299" s="13">
        <v>0</v>
      </c>
      <c r="BD299" s="13">
        <v>1.6949152542372899E-2</v>
      </c>
      <c r="BE299" s="14">
        <v>5.4054054054054099E-2</v>
      </c>
      <c r="BF299" s="14">
        <v>2.2222222222222199E-2</v>
      </c>
      <c r="BG299" s="14">
        <v>0</v>
      </c>
      <c r="BH299" s="14">
        <v>1.72413793103448E-2</v>
      </c>
      <c r="BI299" s="14">
        <v>0.04</v>
      </c>
      <c r="BJ299" s="14">
        <v>2.4390243902439001E-2</v>
      </c>
      <c r="BK299" s="14">
        <v>0</v>
      </c>
      <c r="BL299" s="430">
        <v>1.7857142857142901E-2</v>
      </c>
      <c r="BM299" s="14">
        <v>2.6315789473684199E-2</v>
      </c>
      <c r="BN299" s="14">
        <v>2.32558139534884E-2</v>
      </c>
      <c r="BO299" s="14">
        <v>0</v>
      </c>
      <c r="BP299" s="14">
        <v>0</v>
      </c>
      <c r="BQ299" s="86">
        <v>2.6315789473684199E-2</v>
      </c>
      <c r="BR299" s="86">
        <v>2.32558139534884E-2</v>
      </c>
      <c r="BS299" s="86">
        <v>0</v>
      </c>
      <c r="BT299" s="86">
        <v>0</v>
      </c>
      <c r="BU299" s="14" t="s">
        <v>35</v>
      </c>
      <c r="BV299" s="14" t="s">
        <v>35</v>
      </c>
      <c r="BW299" s="14" t="s">
        <v>35</v>
      </c>
      <c r="BX299" s="14" t="s">
        <v>35</v>
      </c>
      <c r="BY299" s="14" t="s">
        <v>35</v>
      </c>
      <c r="BZ299" s="14" t="s">
        <v>35</v>
      </c>
      <c r="CA299" s="14" t="s">
        <v>35</v>
      </c>
      <c r="CB299" s="14" t="s">
        <v>35</v>
      </c>
      <c r="CC299" s="14">
        <v>9.86</v>
      </c>
      <c r="CD299" s="14">
        <v>9.86</v>
      </c>
      <c r="CE299" s="14">
        <v>9.86</v>
      </c>
      <c r="CF299" s="14">
        <v>9.86</v>
      </c>
      <c r="CG299" s="14">
        <v>9.86</v>
      </c>
      <c r="CH299" s="14">
        <v>9.86</v>
      </c>
      <c r="CI299" s="14">
        <v>9.7100000000000009</v>
      </c>
      <c r="CJ299" s="14">
        <f>INDEX('Monthy Targets'!AC:AC,(MATCH(FY2019_ALL_Targets!$B:$B,'Monthy Targets'!$B:$B,0)))</f>
        <v>9.68</v>
      </c>
      <c r="CK299" s="14">
        <f>INDEX('Monthy Targets'!AD:AD,(MATCH(FY2019_ALL_Targets!$B:$B,'Monthy Targets'!$B:$B,0)))</f>
        <v>9.68</v>
      </c>
      <c r="CL299" s="14">
        <f>INDEX('Monthy Targets'!AE:AE,(MATCH(FY2019_ALL_Targets!$B:$B,'Monthy Targets'!$B:$B,0)))</f>
        <v>9.68</v>
      </c>
      <c r="CM299" s="14">
        <f>INDEX('Monthy Targets'!AF:AF,(MATCH(FY2019_ALL_Targets!$B:$B,'Monthy Targets'!$B:$B,0)))</f>
        <v>9.68</v>
      </c>
      <c r="CN299" s="14">
        <f>INDEX('Monthy Targets'!AG:AG,(MATCH(FY2019_ALL_Targets!$B:$B,'Monthy Targets'!$B:$B,0)))</f>
        <v>9.68</v>
      </c>
      <c r="CO299" s="14">
        <v>0.67</v>
      </c>
      <c r="CP299" s="14">
        <v>0.67</v>
      </c>
      <c r="CQ299" s="14">
        <v>0.67</v>
      </c>
      <c r="CR299" s="14">
        <v>0.67</v>
      </c>
      <c r="CS299" s="14">
        <v>0</v>
      </c>
      <c r="CT299" s="14">
        <v>0.67</v>
      </c>
      <c r="CU299" s="14">
        <v>0.67</v>
      </c>
      <c r="CV299" s="14">
        <v>0.67</v>
      </c>
      <c r="CW299" s="14">
        <v>0</v>
      </c>
      <c r="CX299" s="14">
        <v>0.66</v>
      </c>
      <c r="CY299" s="14">
        <v>0.66</v>
      </c>
      <c r="CZ299" s="14">
        <v>0.66</v>
      </c>
      <c r="DA299" s="14">
        <f>IF('QIPP Scorecard'!$AA$1=4,IF(FY2019_ALL_Targets!$BU299="Yes",INDEX('Final Comp Values'!$BN:$BN,MATCH(FY2019_ALL_Targets!$A299,'Final Comp Values'!$B:$B,0)),IF($BU299="Min Data",0,0)),0)</f>
        <v>0.66</v>
      </c>
      <c r="DB299" s="14">
        <f>IF('QIPP Scorecard'!$AA$1=4,IF(FY2019_ALL_Targets!$BV299="Yes",INDEX('Final Comp Values'!$BN:$BN,MATCH(FY2019_ALL_Targets!$A299,'Final Comp Values'!$B:$B,0)),IF($BV299="Min Data",0,0)),0)</f>
        <v>0.66</v>
      </c>
      <c r="DC299" s="14">
        <f>IF('QIPP Scorecard'!$AA$1=4,IF(FY2019_ALL_Targets!$BW299="Yes",INDEX('Final Comp Values'!$BN:$BN,MATCH(FY2019_ALL_Targets!$A299,'Final Comp Values'!$B:$B,0)),IF(CI299="Min Data",0,0)),0)</f>
        <v>0.66</v>
      </c>
      <c r="DD299" s="14">
        <f>IF('QIPP Scorecard'!$AA$1=4,IF(FY2019_ALL_Targets!$BX299="Yes",INDEX('Final Comp Values'!$BN:$BN,MATCH(FY2019_ALL_Targets!$A299,'Final Comp Values'!$B:$B,0)),IF($BX299="Min Data",0,0)),0)</f>
        <v>0.66</v>
      </c>
      <c r="DE299" s="14">
        <v>1.24</v>
      </c>
      <c r="DF299" s="14">
        <v>1.24</v>
      </c>
      <c r="DG299" s="14">
        <v>1.24</v>
      </c>
      <c r="DH299" s="14">
        <v>1.24</v>
      </c>
      <c r="DI299" s="14">
        <v>0</v>
      </c>
      <c r="DJ299" s="14">
        <v>1.24</v>
      </c>
      <c r="DK299" s="14">
        <v>1.24</v>
      </c>
      <c r="DL299" s="14">
        <v>1.24</v>
      </c>
      <c r="DM299" s="14">
        <v>0</v>
      </c>
      <c r="DN299" s="14">
        <v>1.22</v>
      </c>
      <c r="DO299" s="14">
        <v>1.22</v>
      </c>
      <c r="DP299" s="14">
        <v>1.22</v>
      </c>
      <c r="DQ299" s="14">
        <f>IF('QIPP Scorecard'!$AA$1=4,IF(FY2019_ALL_Targets!$BY299="Yes",INDEX('Final Comp Values'!$BK:$BK,MATCH(FY2019_ALL_Targets!$A299,'Final Comp Values'!$B:$B,0)),IF($BY299="Min Data",0,0)),0)</f>
        <v>1.22</v>
      </c>
      <c r="DR299" s="14">
        <f>IF('QIPP Scorecard'!$AA$1=4,IF(FY2019_ALL_Targets!$BZ299="Yes",INDEX('Final Comp Values'!$BO:$BO,MATCH(FY2019_ALL_Targets!$A299,'Final Comp Values'!$B:$B,0)),IF($BZ299="Min Data",0,0)),0)</f>
        <v>1.22</v>
      </c>
      <c r="DS299" s="14">
        <f>IF('QIPP Scorecard'!$AA$1=4,IF(FY2019_ALL_Targets!$CA299="Yes",INDEX('Final Comp Values'!$BO:$BO,MATCH(FY2019_ALL_Targets!$A299,'Final Comp Values'!$B:$B,0)),IF($CA299="Min Data",0,0)),0)</f>
        <v>1.22</v>
      </c>
      <c r="DT299" s="14">
        <f>IF('QIPP Scorecard'!$AA$1=4,IF(FY2019_ALL_Targets!$CB299="Yes",INDEX('Final Comp Values'!$BO:$BO,MATCH(FY2019_ALL_Targets!$A299,'Final Comp Values'!$B:$B,0)),IF($CB299="Min Data",0,0)),0)</f>
        <v>1.22</v>
      </c>
      <c r="DU299" s="14">
        <v>1.75</v>
      </c>
      <c r="DV299" s="14">
        <v>1.76</v>
      </c>
      <c r="DW299" s="14">
        <v>1.84</v>
      </c>
      <c r="DX299" s="14">
        <v>2.02</v>
      </c>
      <c r="DY299" s="12">
        <f t="shared" si="21"/>
        <v>0</v>
      </c>
      <c r="DZ299" s="12">
        <f t="shared" si="22"/>
        <v>0</v>
      </c>
      <c r="EA299" s="12">
        <f t="shared" si="23"/>
        <v>0</v>
      </c>
      <c r="EB299" s="12">
        <f t="shared" si="24"/>
        <v>0</v>
      </c>
    </row>
    <row r="300" spans="1:132" x14ac:dyDescent="0.25">
      <c r="A300" s="297">
        <v>4628</v>
      </c>
      <c r="B300" s="347">
        <v>675663</v>
      </c>
      <c r="C300" s="297">
        <v>1026586</v>
      </c>
      <c r="D300" s="14">
        <v>1730577503</v>
      </c>
      <c r="E300" s="26" t="s">
        <v>930</v>
      </c>
      <c r="F300" s="26" t="str">
        <f>INDEX('Mar - Aug'!X:X,MATCH(A300,'Mar - Aug'!B:B,0))</f>
        <v>Harris</v>
      </c>
      <c r="G300" s="26" t="s">
        <v>3010</v>
      </c>
      <c r="H300" s="26"/>
      <c r="I300" s="26" t="str">
        <f t="shared" si="20"/>
        <v/>
      </c>
      <c r="J300" s="299" t="s">
        <v>550</v>
      </c>
      <c r="K300" s="299" t="s">
        <v>983</v>
      </c>
      <c r="L300" s="299" t="s">
        <v>551</v>
      </c>
      <c r="M300" s="13">
        <v>4.4943820000000002E-2</v>
      </c>
      <c r="N300" s="13">
        <v>9.5238100000000006E-3</v>
      </c>
      <c r="O300" s="13">
        <v>0</v>
      </c>
      <c r="P300" s="13">
        <v>0.12025316</v>
      </c>
      <c r="Q300" s="13">
        <v>3.3690650000000003E-2</v>
      </c>
      <c r="R300" s="13">
        <v>5.5747400000000003E-2</v>
      </c>
      <c r="S300" s="13">
        <v>3.7344499999999998E-3</v>
      </c>
      <c r="T300" s="13">
        <v>0.15247816</v>
      </c>
      <c r="U300" s="13">
        <v>4.4179775060000002E-2</v>
      </c>
      <c r="V300" s="13">
        <v>5.5747400000000003E-2</v>
      </c>
      <c r="W300" s="13">
        <v>3.7344499999999998E-3</v>
      </c>
      <c r="X300" s="13">
        <v>0.15247816</v>
      </c>
      <c r="Y300" s="13">
        <v>4.2696629E-2</v>
      </c>
      <c r="Z300" s="13">
        <v>5.5747400000000003E-2</v>
      </c>
      <c r="AA300" s="13">
        <v>3.7344499999999998E-3</v>
      </c>
      <c r="AB300" s="13">
        <v>0.15247816</v>
      </c>
      <c r="AC300" s="13">
        <v>4.3415730120000003E-2</v>
      </c>
      <c r="AD300" s="13">
        <v>5.5747400000000003E-2</v>
      </c>
      <c r="AE300" s="13">
        <v>3.7344499999999998E-3</v>
      </c>
      <c r="AF300" s="13">
        <v>0.15247816</v>
      </c>
      <c r="AG300" s="13">
        <v>4.0449437999999997E-2</v>
      </c>
      <c r="AH300" s="13">
        <v>5.5747400000000003E-2</v>
      </c>
      <c r="AI300" s="13">
        <v>3.7344499999999998E-3</v>
      </c>
      <c r="AJ300" s="13">
        <v>0.15247816</v>
      </c>
      <c r="AK300" s="13">
        <v>4.2651685180000003E-2</v>
      </c>
      <c r="AL300" s="13">
        <v>5.5747400000000003E-2</v>
      </c>
      <c r="AM300" s="13">
        <v>3.7344499999999998E-3</v>
      </c>
      <c r="AN300" s="13">
        <v>0.15247816</v>
      </c>
      <c r="AO300" s="13">
        <v>3.8202247000000002E-2</v>
      </c>
      <c r="AP300" s="13">
        <v>5.5747400000000003E-2</v>
      </c>
      <c r="AQ300" s="13">
        <v>3.7344499999999998E-3</v>
      </c>
      <c r="AR300" s="13">
        <v>0.15247816</v>
      </c>
      <c r="AS300" s="13">
        <v>4.1797752600000002E-2</v>
      </c>
      <c r="AT300" s="13">
        <v>5.5747400000000003E-2</v>
      </c>
      <c r="AU300" s="13">
        <v>3.7344499999999998E-3</v>
      </c>
      <c r="AV300" s="13">
        <v>0.15247816</v>
      </c>
      <c r="AW300" s="13">
        <v>3.5955055999999999E-2</v>
      </c>
      <c r="AX300" s="13">
        <v>5.5747400000000003E-2</v>
      </c>
      <c r="AY300" s="13">
        <v>3.7344499999999998E-3</v>
      </c>
      <c r="AZ300" s="13">
        <v>0.15247816</v>
      </c>
      <c r="BA300" s="86">
        <v>2.6315789473684199E-2</v>
      </c>
      <c r="BB300" s="86">
        <v>0.08</v>
      </c>
      <c r="BC300" s="13">
        <v>0</v>
      </c>
      <c r="BD300" s="13">
        <v>5.8823529411764698E-2</v>
      </c>
      <c r="BE300" s="14">
        <v>0</v>
      </c>
      <c r="BF300" s="14">
        <v>4.1666666666666699E-2</v>
      </c>
      <c r="BG300" s="14">
        <v>0</v>
      </c>
      <c r="BH300" s="14">
        <v>2.7777777777777801E-2</v>
      </c>
      <c r="BI300" s="14">
        <v>0</v>
      </c>
      <c r="BJ300" s="14">
        <v>0.125</v>
      </c>
      <c r="BK300" s="14">
        <v>0</v>
      </c>
      <c r="BL300" s="430">
        <v>2.9411764705882401E-2</v>
      </c>
      <c r="BM300" s="14">
        <v>0</v>
      </c>
      <c r="BN300" s="14">
        <v>0.148148148148148</v>
      </c>
      <c r="BO300" s="14">
        <v>0</v>
      </c>
      <c r="BP300" s="14">
        <v>0.114285714285714</v>
      </c>
      <c r="BQ300" s="86">
        <v>0</v>
      </c>
      <c r="BR300" s="86">
        <v>0.148148148148148</v>
      </c>
      <c r="BS300" s="86">
        <v>0</v>
      </c>
      <c r="BT300" s="86">
        <v>0.114285714285714</v>
      </c>
      <c r="BU300" s="14" t="s">
        <v>35</v>
      </c>
      <c r="BV300" s="14" t="s">
        <v>36</v>
      </c>
      <c r="BW300" s="14" t="s">
        <v>35</v>
      </c>
      <c r="BX300" s="14" t="s">
        <v>35</v>
      </c>
      <c r="BY300" s="14" t="s">
        <v>35</v>
      </c>
      <c r="BZ300" s="14" t="s">
        <v>36</v>
      </c>
      <c r="CA300" s="14" t="s">
        <v>35</v>
      </c>
      <c r="CB300" s="14" t="s">
        <v>35</v>
      </c>
      <c r="CC300" s="14">
        <v>3.55</v>
      </c>
      <c r="CD300" s="14">
        <v>3.55</v>
      </c>
      <c r="CE300" s="14">
        <v>3.55</v>
      </c>
      <c r="CF300" s="14">
        <v>3.55</v>
      </c>
      <c r="CG300" s="14">
        <v>3.55</v>
      </c>
      <c r="CH300" s="14">
        <v>3.55</v>
      </c>
      <c r="CI300" s="14">
        <v>3.52</v>
      </c>
      <c r="CJ300" s="14">
        <f>INDEX('Monthy Targets'!AC:AC,(MATCH(FY2019_ALL_Targets!$B:$B,'Monthy Targets'!$B:$B,0)))</f>
        <v>3.51</v>
      </c>
      <c r="CK300" s="14">
        <f>INDEX('Monthy Targets'!AD:AD,(MATCH(FY2019_ALL_Targets!$B:$B,'Monthy Targets'!$B:$B,0)))</f>
        <v>3.51</v>
      </c>
      <c r="CL300" s="14">
        <f>INDEX('Monthy Targets'!AE:AE,(MATCH(FY2019_ALL_Targets!$B:$B,'Monthy Targets'!$B:$B,0)))</f>
        <v>3.51</v>
      </c>
      <c r="CM300" s="14">
        <f>INDEX('Monthy Targets'!AF:AF,(MATCH(FY2019_ALL_Targets!$B:$B,'Monthy Targets'!$B:$B,0)))</f>
        <v>3.51</v>
      </c>
      <c r="CN300" s="14">
        <f>INDEX('Monthy Targets'!AG:AG,(MATCH(FY2019_ALL_Targets!$B:$B,'Monthy Targets'!$B:$B,0)))</f>
        <v>3.51</v>
      </c>
      <c r="CO300" s="14">
        <v>0.24</v>
      </c>
      <c r="CP300" s="14">
        <v>0</v>
      </c>
      <c r="CQ300" s="14">
        <v>0.24</v>
      </c>
      <c r="CR300" s="14">
        <v>0.24</v>
      </c>
      <c r="CS300" s="14">
        <v>0.24</v>
      </c>
      <c r="CT300" s="14">
        <v>0.24</v>
      </c>
      <c r="CU300" s="14">
        <v>0.24</v>
      </c>
      <c r="CV300" s="14">
        <v>0.24</v>
      </c>
      <c r="CW300" s="14">
        <v>0.24</v>
      </c>
      <c r="CX300" s="14">
        <v>0</v>
      </c>
      <c r="CY300" s="14">
        <v>0.24</v>
      </c>
      <c r="CZ300" s="14">
        <v>0.24</v>
      </c>
      <c r="DA300" s="14">
        <f>IF('QIPP Scorecard'!$AA$1=4,IF(FY2019_ALL_Targets!$BU300="Yes",INDEX('Final Comp Values'!$BN:$BN,MATCH(FY2019_ALL_Targets!$A300,'Final Comp Values'!$B:$B,0)),IF($BU300="Min Data",0,0)),0)</f>
        <v>0.24</v>
      </c>
      <c r="DB300" s="14">
        <f>IF('QIPP Scorecard'!$AA$1=4,IF(FY2019_ALL_Targets!$BV300="Yes",INDEX('Final Comp Values'!$BN:$BN,MATCH(FY2019_ALL_Targets!$A300,'Final Comp Values'!$B:$B,0)),IF($BV300="Min Data",0,0)),0)</f>
        <v>0</v>
      </c>
      <c r="DC300" s="14">
        <f>IF('QIPP Scorecard'!$AA$1=4,IF(FY2019_ALL_Targets!$BW300="Yes",INDEX('Final Comp Values'!$BN:$BN,MATCH(FY2019_ALL_Targets!$A300,'Final Comp Values'!$B:$B,0)),IF(CI300="Min Data",0,0)),0)</f>
        <v>0.24</v>
      </c>
      <c r="DD300" s="14">
        <f>IF('QIPP Scorecard'!$AA$1=4,IF(FY2019_ALL_Targets!$BX300="Yes",INDEX('Final Comp Values'!$BN:$BN,MATCH(FY2019_ALL_Targets!$A300,'Final Comp Values'!$B:$B,0)),IF($BX300="Min Data",0,0)),0)</f>
        <v>0.24</v>
      </c>
      <c r="DE300" s="14">
        <v>0.45</v>
      </c>
      <c r="DF300" s="14">
        <v>0</v>
      </c>
      <c r="DG300" s="14">
        <v>0.45</v>
      </c>
      <c r="DH300" s="14">
        <v>0.45</v>
      </c>
      <c r="DI300" s="14">
        <v>0.45</v>
      </c>
      <c r="DJ300" s="14">
        <v>0.45</v>
      </c>
      <c r="DK300" s="14">
        <v>0.45</v>
      </c>
      <c r="DL300" s="14">
        <v>0.45</v>
      </c>
      <c r="DM300" s="14">
        <v>0.44</v>
      </c>
      <c r="DN300" s="14">
        <v>0</v>
      </c>
      <c r="DO300" s="14">
        <v>0.44</v>
      </c>
      <c r="DP300" s="14">
        <v>0.44</v>
      </c>
      <c r="DQ300" s="14">
        <f>IF('QIPP Scorecard'!$AA$1=4,IF(FY2019_ALL_Targets!$BY300="Yes",INDEX('Final Comp Values'!$BK:$BK,MATCH(FY2019_ALL_Targets!$A300,'Final Comp Values'!$B:$B,0)),IF($BY300="Min Data",0,0)),0)</f>
        <v>0.44</v>
      </c>
      <c r="DR300" s="14">
        <f>IF('QIPP Scorecard'!$AA$1=4,IF(FY2019_ALL_Targets!$BZ300="Yes",INDEX('Final Comp Values'!$BO:$BO,MATCH(FY2019_ALL_Targets!$A300,'Final Comp Values'!$B:$B,0)),IF($BZ300="Min Data",0,0)),0)</f>
        <v>0</v>
      </c>
      <c r="DS300" s="14">
        <f>IF('QIPP Scorecard'!$AA$1=4,IF(FY2019_ALL_Targets!$CA300="Yes",INDEX('Final Comp Values'!$BO:$BO,MATCH(FY2019_ALL_Targets!$A300,'Final Comp Values'!$B:$B,0)),IF($CA300="Min Data",0,0)),0)</f>
        <v>0.44</v>
      </c>
      <c r="DT300" s="14">
        <f>IF('QIPP Scorecard'!$AA$1=4,IF(FY2019_ALL_Targets!$CB300="Yes",INDEX('Final Comp Values'!$BO:$BO,MATCH(FY2019_ALL_Targets!$A300,'Final Comp Values'!$B:$B,0)),IF($CB300="Min Data",0,0)),0)</f>
        <v>0.44</v>
      </c>
      <c r="DU300" s="14">
        <v>0.56000000000000005</v>
      </c>
      <c r="DV300" s="14">
        <v>0.71</v>
      </c>
      <c r="DW300" s="14">
        <v>0.66</v>
      </c>
      <c r="DX300" s="14">
        <v>0.65</v>
      </c>
      <c r="DY300" s="12">
        <f t="shared" si="21"/>
        <v>1</v>
      </c>
      <c r="DZ300" s="12">
        <f t="shared" si="22"/>
        <v>1</v>
      </c>
      <c r="EA300" s="12">
        <f t="shared" si="23"/>
        <v>0</v>
      </c>
      <c r="EB300" s="12">
        <f t="shared" si="24"/>
        <v>0</v>
      </c>
    </row>
    <row r="301" spans="1:132" x14ac:dyDescent="0.25">
      <c r="A301" s="297">
        <v>5060</v>
      </c>
      <c r="B301" s="347">
        <v>675664</v>
      </c>
      <c r="C301" s="297">
        <v>1026707</v>
      </c>
      <c r="D301" s="14">
        <v>1982093548</v>
      </c>
      <c r="E301" s="26" t="s">
        <v>939</v>
      </c>
      <c r="F301" s="26" t="str">
        <f>INDEX('Mar - Aug'!X:X,MATCH(A301,'Mar - Aug'!B:B,0))</f>
        <v>MRSA Northeast</v>
      </c>
      <c r="G301" s="26" t="s">
        <v>3103</v>
      </c>
      <c r="H301" s="26"/>
      <c r="I301" s="26" t="str">
        <f t="shared" si="20"/>
        <v/>
      </c>
      <c r="J301" s="299" t="s">
        <v>658</v>
      </c>
      <c r="K301" s="299" t="s">
        <v>994</v>
      </c>
      <c r="L301" s="299" t="s">
        <v>2515</v>
      </c>
      <c r="M301" s="13">
        <v>3.8277489999999997E-2</v>
      </c>
      <c r="N301" s="13">
        <v>3.603605E-2</v>
      </c>
      <c r="O301" s="13">
        <v>0</v>
      </c>
      <c r="P301" s="13">
        <v>0.14000002</v>
      </c>
      <c r="Q301" s="13">
        <v>3.3690650000000003E-2</v>
      </c>
      <c r="R301" s="13">
        <v>5.5747400000000003E-2</v>
      </c>
      <c r="S301" s="13">
        <v>3.7344499999999998E-3</v>
      </c>
      <c r="T301" s="13">
        <v>0.15247816</v>
      </c>
      <c r="U301" s="13">
        <v>3.7626772670000003E-2</v>
      </c>
      <c r="V301" s="13">
        <v>5.5747400000000003E-2</v>
      </c>
      <c r="W301" s="13">
        <v>3.7344499999999998E-3</v>
      </c>
      <c r="X301" s="13">
        <v>0.15247816</v>
      </c>
      <c r="Y301" s="13">
        <v>3.6363615500000002E-2</v>
      </c>
      <c r="Z301" s="13">
        <v>5.5747400000000003E-2</v>
      </c>
      <c r="AA301" s="13">
        <v>3.7344499999999998E-3</v>
      </c>
      <c r="AB301" s="13">
        <v>0.15247816</v>
      </c>
      <c r="AC301" s="13">
        <v>3.6976055340000001E-2</v>
      </c>
      <c r="AD301" s="13">
        <v>5.5747400000000003E-2</v>
      </c>
      <c r="AE301" s="13">
        <v>3.7344499999999998E-3</v>
      </c>
      <c r="AF301" s="13">
        <v>0.15247816</v>
      </c>
      <c r="AG301" s="13">
        <v>3.4449740999999999E-2</v>
      </c>
      <c r="AH301" s="13">
        <v>5.5747400000000003E-2</v>
      </c>
      <c r="AI301" s="13">
        <v>3.7344499999999998E-3</v>
      </c>
      <c r="AJ301" s="13">
        <v>0.15247816</v>
      </c>
      <c r="AK301" s="13">
        <v>3.632533801E-2</v>
      </c>
      <c r="AL301" s="13">
        <v>5.5747400000000003E-2</v>
      </c>
      <c r="AM301" s="13">
        <v>3.7344499999999998E-3</v>
      </c>
      <c r="AN301" s="13">
        <v>0.15247816</v>
      </c>
      <c r="AO301" s="13">
        <v>3.3690650000000003E-2</v>
      </c>
      <c r="AP301" s="13">
        <v>5.5747400000000003E-2</v>
      </c>
      <c r="AQ301" s="13">
        <v>3.7344499999999998E-3</v>
      </c>
      <c r="AR301" s="13">
        <v>0.15247816</v>
      </c>
      <c r="AS301" s="13">
        <v>3.5598065700000001E-2</v>
      </c>
      <c r="AT301" s="13">
        <v>5.5747400000000003E-2</v>
      </c>
      <c r="AU301" s="13">
        <v>3.7344499999999998E-3</v>
      </c>
      <c r="AV301" s="13">
        <v>0.15247816</v>
      </c>
      <c r="AW301" s="13">
        <v>3.3690650000000003E-2</v>
      </c>
      <c r="AX301" s="13">
        <v>5.5747400000000003E-2</v>
      </c>
      <c r="AY301" s="13">
        <v>3.7344499999999998E-3</v>
      </c>
      <c r="AZ301" s="13">
        <v>0.15247816</v>
      </c>
      <c r="BA301" s="86">
        <v>5.3571428571428603E-2</v>
      </c>
      <c r="BB301" s="86">
        <v>3.3333333333333298E-2</v>
      </c>
      <c r="BC301" s="13">
        <v>0</v>
      </c>
      <c r="BD301" s="13">
        <v>0.15384615384615399</v>
      </c>
      <c r="BE301" s="14">
        <v>5.0847457627118599E-2</v>
      </c>
      <c r="BF301" s="14">
        <v>0</v>
      </c>
      <c r="BG301" s="14">
        <v>0</v>
      </c>
      <c r="BH301" s="14">
        <v>9.2592592592592601E-2</v>
      </c>
      <c r="BI301" s="14">
        <v>3.8461538461538498E-2</v>
      </c>
      <c r="BJ301" s="14">
        <v>3.2258064516128997E-2</v>
      </c>
      <c r="BK301" s="14">
        <v>0</v>
      </c>
      <c r="BL301" s="430">
        <v>0.11111111111111099</v>
      </c>
      <c r="BM301" s="14">
        <v>3.77358490566038E-2</v>
      </c>
      <c r="BN301" s="14">
        <v>0</v>
      </c>
      <c r="BO301" s="14">
        <v>0</v>
      </c>
      <c r="BP301" s="14">
        <v>0.125</v>
      </c>
      <c r="BQ301" s="86">
        <v>3.77358490566038E-2</v>
      </c>
      <c r="BR301" s="86">
        <v>0</v>
      </c>
      <c r="BS301" s="86">
        <v>0</v>
      </c>
      <c r="BT301" s="86">
        <v>0.125</v>
      </c>
      <c r="BU301" s="14" t="s">
        <v>36</v>
      </c>
      <c r="BV301" s="14" t="s">
        <v>35</v>
      </c>
      <c r="BW301" s="14" t="s">
        <v>35</v>
      </c>
      <c r="BX301" s="14" t="s">
        <v>35</v>
      </c>
      <c r="BY301" s="14" t="s">
        <v>36</v>
      </c>
      <c r="BZ301" s="14" t="s">
        <v>35</v>
      </c>
      <c r="CA301" s="14" t="s">
        <v>35</v>
      </c>
      <c r="CB301" s="14" t="s">
        <v>35</v>
      </c>
      <c r="CC301" s="14">
        <v>3.68</v>
      </c>
      <c r="CD301" s="14">
        <v>3.68</v>
      </c>
      <c r="CE301" s="14">
        <v>3.68</v>
      </c>
      <c r="CF301" s="14">
        <v>3.68</v>
      </c>
      <c r="CG301" s="14">
        <v>3.68</v>
      </c>
      <c r="CH301" s="14">
        <v>3.68</v>
      </c>
      <c r="CI301" s="14">
        <v>3.81</v>
      </c>
      <c r="CJ301" s="14">
        <f>INDEX('Monthy Targets'!AC:AC,(MATCH(FY2019_ALL_Targets!$B:$B,'Monthy Targets'!$B:$B,0)))</f>
        <v>3.8</v>
      </c>
      <c r="CK301" s="14">
        <f>INDEX('Monthy Targets'!AD:AD,(MATCH(FY2019_ALL_Targets!$B:$B,'Monthy Targets'!$B:$B,0)))</f>
        <v>3.8</v>
      </c>
      <c r="CL301" s="14">
        <f>INDEX('Monthy Targets'!AE:AE,(MATCH(FY2019_ALL_Targets!$B:$B,'Monthy Targets'!$B:$B,0)))</f>
        <v>3.8</v>
      </c>
      <c r="CM301" s="14">
        <f>INDEX('Monthy Targets'!AF:AF,(MATCH(FY2019_ALL_Targets!$B:$B,'Monthy Targets'!$B:$B,0)))</f>
        <v>3.8</v>
      </c>
      <c r="CN301" s="14">
        <f>INDEX('Monthy Targets'!AG:AG,(MATCH(FY2019_ALL_Targets!$B:$B,'Monthy Targets'!$B:$B,0)))</f>
        <v>3.8</v>
      </c>
      <c r="CO301" s="14">
        <v>0</v>
      </c>
      <c r="CP301" s="14">
        <v>0.25</v>
      </c>
      <c r="CQ301" s="14">
        <v>0.25</v>
      </c>
      <c r="CR301" s="14">
        <v>0</v>
      </c>
      <c r="CS301" s="14">
        <v>0</v>
      </c>
      <c r="CT301" s="14">
        <v>0.25</v>
      </c>
      <c r="CU301" s="14">
        <v>0.25</v>
      </c>
      <c r="CV301" s="14">
        <v>0.25</v>
      </c>
      <c r="CW301" s="14">
        <v>0</v>
      </c>
      <c r="CX301" s="14">
        <v>0.26</v>
      </c>
      <c r="CY301" s="14">
        <v>0.26</v>
      </c>
      <c r="CZ301" s="14">
        <v>0.26</v>
      </c>
      <c r="DA301" s="14">
        <f>IF('QIPP Scorecard'!$AA$1=4,IF(FY2019_ALL_Targets!$BU301="Yes",INDEX('Final Comp Values'!$BN:$BN,MATCH(FY2019_ALL_Targets!$A301,'Final Comp Values'!$B:$B,0)),IF($BU301="Min Data",0,0)),0)</f>
        <v>0</v>
      </c>
      <c r="DB301" s="14">
        <f>IF('QIPP Scorecard'!$AA$1=4,IF(FY2019_ALL_Targets!$BV301="Yes",INDEX('Final Comp Values'!$BN:$BN,MATCH(FY2019_ALL_Targets!$A301,'Final Comp Values'!$B:$B,0)),IF($BV301="Min Data",0,0)),0)</f>
        <v>0.26</v>
      </c>
      <c r="DC301" s="14">
        <f>IF('QIPP Scorecard'!$AA$1=4,IF(FY2019_ALL_Targets!$BW301="Yes",INDEX('Final Comp Values'!$BN:$BN,MATCH(FY2019_ALL_Targets!$A301,'Final Comp Values'!$B:$B,0)),IF(CI301="Min Data",0,0)),0)</f>
        <v>0.26</v>
      </c>
      <c r="DD301" s="14">
        <f>IF('QIPP Scorecard'!$AA$1=4,IF(FY2019_ALL_Targets!$BX301="Yes",INDEX('Final Comp Values'!$BN:$BN,MATCH(FY2019_ALL_Targets!$A301,'Final Comp Values'!$B:$B,0)),IF($BX301="Min Data",0,0)),0)</f>
        <v>0.26</v>
      </c>
      <c r="DE301" s="14">
        <v>0</v>
      </c>
      <c r="DF301" s="14">
        <v>0.46</v>
      </c>
      <c r="DG301" s="14">
        <v>0.46</v>
      </c>
      <c r="DH301" s="14">
        <v>0</v>
      </c>
      <c r="DI301" s="14">
        <v>0</v>
      </c>
      <c r="DJ301" s="14">
        <v>0.46</v>
      </c>
      <c r="DK301" s="14">
        <v>0.46</v>
      </c>
      <c r="DL301" s="14">
        <v>0.46</v>
      </c>
      <c r="DM301" s="14">
        <v>0</v>
      </c>
      <c r="DN301" s="14">
        <v>0.48</v>
      </c>
      <c r="DO301" s="14">
        <v>0.48</v>
      </c>
      <c r="DP301" s="14">
        <v>0.48</v>
      </c>
      <c r="DQ301" s="14">
        <f>IF('QIPP Scorecard'!$AA$1=4,IF(FY2019_ALL_Targets!$BY301="Yes",INDEX('Final Comp Values'!$BK:$BK,MATCH(FY2019_ALL_Targets!$A301,'Final Comp Values'!$B:$B,0)),IF($BY301="Min Data",0,0)),0)</f>
        <v>0</v>
      </c>
      <c r="DR301" s="14">
        <f>IF('QIPP Scorecard'!$AA$1=4,IF(FY2019_ALL_Targets!$BZ301="Yes",INDEX('Final Comp Values'!$BO:$BO,MATCH(FY2019_ALL_Targets!$A301,'Final Comp Values'!$B:$B,0)),IF($BZ301="Min Data",0,0)),0)</f>
        <v>0.48</v>
      </c>
      <c r="DS301" s="14">
        <f>IF('QIPP Scorecard'!$AA$1=4,IF(FY2019_ALL_Targets!$CA301="Yes",INDEX('Final Comp Values'!$BO:$BO,MATCH(FY2019_ALL_Targets!$A301,'Final Comp Values'!$B:$B,0)),IF($CA301="Min Data",0,0)),0)</f>
        <v>0.48</v>
      </c>
      <c r="DT301" s="14">
        <f>IF('QIPP Scorecard'!$AA$1=4,IF(FY2019_ALL_Targets!$CB301="Yes",INDEX('Final Comp Values'!$BO:$BO,MATCH(FY2019_ALL_Targets!$A301,'Final Comp Values'!$B:$B,0)),IF($CB301="Min Data",0,0)),0)</f>
        <v>0.48</v>
      </c>
      <c r="DU301" s="14">
        <v>0.51</v>
      </c>
      <c r="DV301" s="14">
        <v>0.66</v>
      </c>
      <c r="DW301" s="14">
        <v>0.68</v>
      </c>
      <c r="DX301" s="14">
        <v>0.67</v>
      </c>
      <c r="DY301" s="12">
        <f t="shared" si="21"/>
        <v>1</v>
      </c>
      <c r="DZ301" s="12">
        <f t="shared" si="22"/>
        <v>1</v>
      </c>
      <c r="EA301" s="12">
        <f t="shared" si="23"/>
        <v>0</v>
      </c>
      <c r="EB301" s="12">
        <f t="shared" si="24"/>
        <v>0</v>
      </c>
    </row>
    <row r="302" spans="1:132" x14ac:dyDescent="0.25">
      <c r="A302" s="297">
        <v>4743</v>
      </c>
      <c r="B302" s="347">
        <v>675677</v>
      </c>
      <c r="C302" s="297">
        <v>1026669</v>
      </c>
      <c r="D302" s="14">
        <v>1770972051</v>
      </c>
      <c r="E302" s="26" t="s">
        <v>913</v>
      </c>
      <c r="F302" s="26" t="str">
        <f>INDEX('Mar - Aug'!X:X,MATCH(A302,'Mar - Aug'!B:B,0))</f>
        <v>MRSA West</v>
      </c>
      <c r="G302" s="26" t="s">
        <v>3019</v>
      </c>
      <c r="H302" s="26"/>
      <c r="I302" s="26" t="str">
        <f t="shared" si="20"/>
        <v/>
      </c>
      <c r="J302" s="299" t="s">
        <v>579</v>
      </c>
      <c r="K302" s="299" t="s">
        <v>1018</v>
      </c>
      <c r="L302" s="299" t="s">
        <v>2382</v>
      </c>
      <c r="M302" s="13">
        <v>2.985076E-2</v>
      </c>
      <c r="N302" s="13">
        <v>0.14529913</v>
      </c>
      <c r="O302" s="13">
        <v>0</v>
      </c>
      <c r="P302" s="13">
        <v>8.6956549999999994E-2</v>
      </c>
      <c r="Q302" s="13">
        <v>3.3690650000000003E-2</v>
      </c>
      <c r="R302" s="13">
        <v>5.5747400000000003E-2</v>
      </c>
      <c r="S302" s="13">
        <v>3.7344499999999998E-3</v>
      </c>
      <c r="T302" s="13">
        <v>0.15247816</v>
      </c>
      <c r="U302" s="13">
        <v>3.3690650000000003E-2</v>
      </c>
      <c r="V302" s="13">
        <v>0.14282904479</v>
      </c>
      <c r="W302" s="13">
        <v>3.7344499999999998E-3</v>
      </c>
      <c r="X302" s="13">
        <v>0.15247816</v>
      </c>
      <c r="Y302" s="13">
        <v>3.3690650000000003E-2</v>
      </c>
      <c r="Z302" s="13">
        <v>0.1380341735</v>
      </c>
      <c r="AA302" s="13">
        <v>3.7344499999999998E-3</v>
      </c>
      <c r="AB302" s="13">
        <v>0.15247816</v>
      </c>
      <c r="AC302" s="13">
        <v>3.3690650000000003E-2</v>
      </c>
      <c r="AD302" s="13">
        <v>0.14035895958</v>
      </c>
      <c r="AE302" s="13">
        <v>3.7344499999999998E-3</v>
      </c>
      <c r="AF302" s="13">
        <v>0.15247816</v>
      </c>
      <c r="AG302" s="13">
        <v>3.3690650000000003E-2</v>
      </c>
      <c r="AH302" s="13">
        <v>0.13076921699999999</v>
      </c>
      <c r="AI302" s="13">
        <v>3.7344499999999998E-3</v>
      </c>
      <c r="AJ302" s="13">
        <v>0.15247816</v>
      </c>
      <c r="AK302" s="13">
        <v>3.3690650000000003E-2</v>
      </c>
      <c r="AL302" s="13">
        <v>0.13788887437</v>
      </c>
      <c r="AM302" s="13">
        <v>3.7344499999999998E-3</v>
      </c>
      <c r="AN302" s="13">
        <v>0.15247816</v>
      </c>
      <c r="AO302" s="13">
        <v>3.3690650000000003E-2</v>
      </c>
      <c r="AP302" s="13">
        <v>0.1235042605</v>
      </c>
      <c r="AQ302" s="13">
        <v>3.7344499999999998E-3</v>
      </c>
      <c r="AR302" s="13">
        <v>0.15247816</v>
      </c>
      <c r="AS302" s="13">
        <v>3.3690650000000003E-2</v>
      </c>
      <c r="AT302" s="13">
        <v>0.1351281909</v>
      </c>
      <c r="AU302" s="13">
        <v>3.7344499999999998E-3</v>
      </c>
      <c r="AV302" s="13">
        <v>0.15247816</v>
      </c>
      <c r="AW302" s="13">
        <v>3.3690650000000003E-2</v>
      </c>
      <c r="AX302" s="13">
        <v>0.116239304</v>
      </c>
      <c r="AY302" s="13">
        <v>3.7344499999999998E-3</v>
      </c>
      <c r="AZ302" s="13">
        <v>0.15247816</v>
      </c>
      <c r="BA302" s="86">
        <v>2.6315789473684199E-2</v>
      </c>
      <c r="BB302" s="86">
        <v>6.8965517241379296E-2</v>
      </c>
      <c r="BC302" s="13">
        <v>0</v>
      </c>
      <c r="BD302" s="13">
        <v>6.4516129032258104E-2</v>
      </c>
      <c r="BE302" s="14">
        <v>4.5454545454545497E-2</v>
      </c>
      <c r="BF302" s="14">
        <v>6.4516129032258104E-2</v>
      </c>
      <c r="BG302" s="14">
        <v>0</v>
      </c>
      <c r="BH302" s="14">
        <v>5.4054054054054099E-2</v>
      </c>
      <c r="BI302" s="14">
        <v>4.5454545454545497E-2</v>
      </c>
      <c r="BJ302" s="14">
        <v>9.375E-2</v>
      </c>
      <c r="BK302" s="14">
        <v>0</v>
      </c>
      <c r="BL302" s="430">
        <v>5.4054054054054099E-2</v>
      </c>
      <c r="BM302" s="14">
        <v>0</v>
      </c>
      <c r="BN302" s="14">
        <v>0.14285714285714299</v>
      </c>
      <c r="BO302" s="14">
        <v>0</v>
      </c>
      <c r="BP302" s="14">
        <v>2.8571428571428598E-2</v>
      </c>
      <c r="BQ302" s="86">
        <v>0</v>
      </c>
      <c r="BR302" s="86">
        <v>0.14285714285714299</v>
      </c>
      <c r="BS302" s="86">
        <v>0</v>
      </c>
      <c r="BT302" s="86">
        <v>2.8571428571428598E-2</v>
      </c>
      <c r="BU302" s="14" t="s">
        <v>35</v>
      </c>
      <c r="BV302" s="14" t="s">
        <v>36</v>
      </c>
      <c r="BW302" s="14" t="s">
        <v>35</v>
      </c>
      <c r="BX302" s="14" t="s">
        <v>35</v>
      </c>
      <c r="BY302" s="14" t="s">
        <v>35</v>
      </c>
      <c r="BZ302" s="14" t="s">
        <v>36</v>
      </c>
      <c r="CA302" s="14" t="s">
        <v>35</v>
      </c>
      <c r="CB302" s="14" t="s">
        <v>35</v>
      </c>
      <c r="CC302" s="14">
        <v>3.81</v>
      </c>
      <c r="CD302" s="14">
        <v>3.81</v>
      </c>
      <c r="CE302" s="14">
        <v>3.81</v>
      </c>
      <c r="CF302" s="14">
        <v>3.81</v>
      </c>
      <c r="CG302" s="14">
        <v>3.81</v>
      </c>
      <c r="CH302" s="14">
        <v>3.81</v>
      </c>
      <c r="CI302" s="14">
        <v>3.73</v>
      </c>
      <c r="CJ302" s="14">
        <f>INDEX('Monthy Targets'!AC:AC,(MATCH(FY2019_ALL_Targets!$B:$B,'Monthy Targets'!$B:$B,0)))</f>
        <v>3.72</v>
      </c>
      <c r="CK302" s="14">
        <f>INDEX('Monthy Targets'!AD:AD,(MATCH(FY2019_ALL_Targets!$B:$B,'Monthy Targets'!$B:$B,0)))</f>
        <v>3.72</v>
      </c>
      <c r="CL302" s="14">
        <f>INDEX('Monthy Targets'!AE:AE,(MATCH(FY2019_ALL_Targets!$B:$B,'Monthy Targets'!$B:$B,0)))</f>
        <v>3.72</v>
      </c>
      <c r="CM302" s="14">
        <f>INDEX('Monthy Targets'!AF:AF,(MATCH(FY2019_ALL_Targets!$B:$B,'Monthy Targets'!$B:$B,0)))</f>
        <v>3.72</v>
      </c>
      <c r="CN302" s="14">
        <f>INDEX('Monthy Targets'!AG:AG,(MATCH(FY2019_ALL_Targets!$B:$B,'Monthy Targets'!$B:$B,0)))</f>
        <v>3.72</v>
      </c>
      <c r="CO302" s="14">
        <v>0.26</v>
      </c>
      <c r="CP302" s="14">
        <v>0.26</v>
      </c>
      <c r="CQ302" s="14">
        <v>0.26</v>
      </c>
      <c r="CR302" s="14">
        <v>0.26</v>
      </c>
      <c r="CS302" s="14">
        <v>0</v>
      </c>
      <c r="CT302" s="14">
        <v>0.26</v>
      </c>
      <c r="CU302" s="14">
        <v>0.26</v>
      </c>
      <c r="CV302" s="14">
        <v>0.26</v>
      </c>
      <c r="CW302" s="14">
        <v>0</v>
      </c>
      <c r="CX302" s="14">
        <v>0.25</v>
      </c>
      <c r="CY302" s="14">
        <v>0.25</v>
      </c>
      <c r="CZ302" s="14">
        <v>0.25</v>
      </c>
      <c r="DA302" s="14">
        <f>IF('QIPP Scorecard'!$AA$1=4,IF(FY2019_ALL_Targets!$BU302="Yes",INDEX('Final Comp Values'!$BN:$BN,MATCH(FY2019_ALL_Targets!$A302,'Final Comp Values'!$B:$B,0)),IF($BU302="Min Data",0,0)),0)</f>
        <v>0.25</v>
      </c>
      <c r="DB302" s="14">
        <f>IF('QIPP Scorecard'!$AA$1=4,IF(FY2019_ALL_Targets!$BV302="Yes",INDEX('Final Comp Values'!$BN:$BN,MATCH(FY2019_ALL_Targets!$A302,'Final Comp Values'!$B:$B,0)),IF($BV302="Min Data",0,0)),0)</f>
        <v>0</v>
      </c>
      <c r="DC302" s="14">
        <f>IF('QIPP Scorecard'!$AA$1=4,IF(FY2019_ALL_Targets!$BW302="Yes",INDEX('Final Comp Values'!$BN:$BN,MATCH(FY2019_ALL_Targets!$A302,'Final Comp Values'!$B:$B,0)),IF(CI302="Min Data",0,0)),0)</f>
        <v>0.25</v>
      </c>
      <c r="DD302" s="14">
        <f>IF('QIPP Scorecard'!$AA$1=4,IF(FY2019_ALL_Targets!$BX302="Yes",INDEX('Final Comp Values'!$BN:$BN,MATCH(FY2019_ALL_Targets!$A302,'Final Comp Values'!$B:$B,0)),IF($BX302="Min Data",0,0)),0)</f>
        <v>0.25</v>
      </c>
      <c r="DE302" s="14">
        <v>0.48</v>
      </c>
      <c r="DF302" s="14">
        <v>0.48</v>
      </c>
      <c r="DG302" s="14">
        <v>0.48</v>
      </c>
      <c r="DH302" s="14">
        <v>0.48</v>
      </c>
      <c r="DI302" s="14">
        <v>0</v>
      </c>
      <c r="DJ302" s="14">
        <v>0.48</v>
      </c>
      <c r="DK302" s="14">
        <v>0.48</v>
      </c>
      <c r="DL302" s="14">
        <v>0.48</v>
      </c>
      <c r="DM302" s="14">
        <v>0</v>
      </c>
      <c r="DN302" s="14">
        <v>0.47</v>
      </c>
      <c r="DO302" s="14">
        <v>0.47</v>
      </c>
      <c r="DP302" s="14">
        <v>0.47</v>
      </c>
      <c r="DQ302" s="14">
        <f>IF('QIPP Scorecard'!$AA$1=4,IF(FY2019_ALL_Targets!$BY302="Yes",INDEX('Final Comp Values'!$BK:$BK,MATCH(FY2019_ALL_Targets!$A302,'Final Comp Values'!$B:$B,0)),IF($BY302="Min Data",0,0)),0)</f>
        <v>0.47</v>
      </c>
      <c r="DR302" s="14">
        <f>IF('QIPP Scorecard'!$AA$1=4,IF(FY2019_ALL_Targets!$BZ302="Yes",INDEX('Final Comp Values'!$BO:$BO,MATCH(FY2019_ALL_Targets!$A302,'Final Comp Values'!$B:$B,0)),IF($BZ302="Min Data",0,0)),0)</f>
        <v>0</v>
      </c>
      <c r="DS302" s="14">
        <f>IF('QIPP Scorecard'!$AA$1=4,IF(FY2019_ALL_Targets!$CA302="Yes",INDEX('Final Comp Values'!$BO:$BO,MATCH(FY2019_ALL_Targets!$A302,'Final Comp Values'!$B:$B,0)),IF($CA302="Min Data",0,0)),0)</f>
        <v>0.47</v>
      </c>
      <c r="DT302" s="14">
        <f>IF('QIPP Scorecard'!$AA$1=4,IF(FY2019_ALL_Targets!$CB302="Yes",INDEX('Final Comp Values'!$BO:$BO,MATCH(FY2019_ALL_Targets!$A302,'Final Comp Values'!$B:$B,0)),IF($CB302="Min Data",0,0)),0)</f>
        <v>0.47</v>
      </c>
      <c r="DU302" s="14">
        <v>0.68</v>
      </c>
      <c r="DV302" s="14">
        <v>0.68</v>
      </c>
      <c r="DW302" s="14">
        <v>0.71</v>
      </c>
      <c r="DX302" s="14">
        <v>0.7</v>
      </c>
      <c r="DY302" s="12">
        <f t="shared" si="21"/>
        <v>1</v>
      </c>
      <c r="DZ302" s="12">
        <f t="shared" si="22"/>
        <v>1</v>
      </c>
      <c r="EA302" s="12">
        <f t="shared" si="23"/>
        <v>0</v>
      </c>
      <c r="EB302" s="12">
        <f t="shared" si="24"/>
        <v>0</v>
      </c>
    </row>
    <row r="303" spans="1:132" x14ac:dyDescent="0.25">
      <c r="A303" s="297">
        <v>4008</v>
      </c>
      <c r="B303" s="347">
        <v>675678</v>
      </c>
      <c r="C303" s="297">
        <v>1026618</v>
      </c>
      <c r="D303" s="14">
        <v>1417346339</v>
      </c>
      <c r="E303" s="26" t="s">
        <v>920</v>
      </c>
      <c r="F303" s="26" t="str">
        <f>INDEX('Mar - Aug'!X:X,MATCH(A303,'Mar - Aug'!B:B,0))</f>
        <v>Bexar</v>
      </c>
      <c r="G303" s="26" t="s">
        <v>3145</v>
      </c>
      <c r="H303" s="26"/>
      <c r="I303" s="26" t="str">
        <f t="shared" si="20"/>
        <v/>
      </c>
      <c r="J303" s="299" t="s">
        <v>417</v>
      </c>
      <c r="K303" s="299" t="s">
        <v>1016</v>
      </c>
      <c r="L303" s="299" t="s">
        <v>2702</v>
      </c>
      <c r="M303" s="13">
        <v>4.761903E-2</v>
      </c>
      <c r="N303" s="13">
        <v>2.158274E-2</v>
      </c>
      <c r="O303" s="13">
        <v>0</v>
      </c>
      <c r="P303" s="13">
        <v>0.1111111</v>
      </c>
      <c r="Q303" s="13">
        <v>3.3690650000000003E-2</v>
      </c>
      <c r="R303" s="13">
        <v>5.5747400000000003E-2</v>
      </c>
      <c r="S303" s="13">
        <v>3.7344499999999998E-3</v>
      </c>
      <c r="T303" s="13">
        <v>0.15247816</v>
      </c>
      <c r="U303" s="13">
        <v>4.680950649E-2</v>
      </c>
      <c r="V303" s="13">
        <v>5.5747400000000003E-2</v>
      </c>
      <c r="W303" s="13">
        <v>3.7344499999999998E-3</v>
      </c>
      <c r="X303" s="13">
        <v>0.15247816</v>
      </c>
      <c r="Y303" s="13">
        <v>4.5238078500000001E-2</v>
      </c>
      <c r="Z303" s="13">
        <v>5.5747400000000003E-2</v>
      </c>
      <c r="AA303" s="13">
        <v>3.7344499999999998E-3</v>
      </c>
      <c r="AB303" s="13">
        <v>0.15247816</v>
      </c>
      <c r="AC303" s="13">
        <v>4.599998298E-2</v>
      </c>
      <c r="AD303" s="13">
        <v>5.5747400000000003E-2</v>
      </c>
      <c r="AE303" s="13">
        <v>3.7344499999999998E-3</v>
      </c>
      <c r="AF303" s="13">
        <v>0.15247816</v>
      </c>
      <c r="AG303" s="13">
        <v>4.2857127000000002E-2</v>
      </c>
      <c r="AH303" s="13">
        <v>5.5747400000000003E-2</v>
      </c>
      <c r="AI303" s="13">
        <v>3.7344499999999998E-3</v>
      </c>
      <c r="AJ303" s="13">
        <v>0.15247816</v>
      </c>
      <c r="AK303" s="13">
        <v>4.519045947E-2</v>
      </c>
      <c r="AL303" s="13">
        <v>5.5747400000000003E-2</v>
      </c>
      <c r="AM303" s="13">
        <v>3.7344499999999998E-3</v>
      </c>
      <c r="AN303" s="13">
        <v>0.15247816</v>
      </c>
      <c r="AO303" s="13">
        <v>4.0476175500000003E-2</v>
      </c>
      <c r="AP303" s="13">
        <v>5.5747400000000003E-2</v>
      </c>
      <c r="AQ303" s="13">
        <v>3.7344499999999998E-3</v>
      </c>
      <c r="AR303" s="13">
        <v>0.15247816</v>
      </c>
      <c r="AS303" s="13">
        <v>4.4285697899999997E-2</v>
      </c>
      <c r="AT303" s="13">
        <v>5.5747400000000003E-2</v>
      </c>
      <c r="AU303" s="13">
        <v>3.7344499999999998E-3</v>
      </c>
      <c r="AV303" s="13">
        <v>0.15247816</v>
      </c>
      <c r="AW303" s="13">
        <v>3.8095223999999997E-2</v>
      </c>
      <c r="AX303" s="13">
        <v>5.5747400000000003E-2</v>
      </c>
      <c r="AY303" s="13">
        <v>3.7344499999999998E-3</v>
      </c>
      <c r="AZ303" s="13">
        <v>0.15247816</v>
      </c>
      <c r="BA303" s="86">
        <v>0</v>
      </c>
      <c r="BB303" s="86">
        <v>2.6315789473684199E-2</v>
      </c>
      <c r="BC303" s="13">
        <v>0</v>
      </c>
      <c r="BD303" s="13">
        <v>6.25E-2</v>
      </c>
      <c r="BE303" s="14">
        <v>0</v>
      </c>
      <c r="BF303" s="14">
        <v>0</v>
      </c>
      <c r="BG303" s="14">
        <v>0</v>
      </c>
      <c r="BH303" s="14">
        <v>4.1666666666666699E-2</v>
      </c>
      <c r="BI303" s="14">
        <v>0</v>
      </c>
      <c r="BJ303" s="14">
        <v>0</v>
      </c>
      <c r="BK303" s="14">
        <v>0</v>
      </c>
      <c r="BL303" s="430">
        <v>6.1224489795918401E-2</v>
      </c>
      <c r="BM303" s="14">
        <v>1.9607843137254902E-2</v>
      </c>
      <c r="BN303" s="14">
        <v>0</v>
      </c>
      <c r="BO303" s="14">
        <v>0</v>
      </c>
      <c r="BP303" s="14">
        <v>6.1224489795918401E-2</v>
      </c>
      <c r="BQ303" s="86">
        <v>1.9607843137254902E-2</v>
      </c>
      <c r="BR303" s="86">
        <v>0</v>
      </c>
      <c r="BS303" s="86">
        <v>0</v>
      </c>
      <c r="BT303" s="86">
        <v>6.1224489795918401E-2</v>
      </c>
      <c r="BU303" s="14" t="s">
        <v>35</v>
      </c>
      <c r="BV303" s="14" t="s">
        <v>35</v>
      </c>
      <c r="BW303" s="14" t="s">
        <v>35</v>
      </c>
      <c r="BX303" s="14" t="s">
        <v>35</v>
      </c>
      <c r="BY303" s="14" t="s">
        <v>35</v>
      </c>
      <c r="BZ303" s="14" t="s">
        <v>35</v>
      </c>
      <c r="CA303" s="14" t="s">
        <v>35</v>
      </c>
      <c r="CB303" s="14" t="s">
        <v>35</v>
      </c>
      <c r="CC303" s="14">
        <v>4.1100000000000003</v>
      </c>
      <c r="CD303" s="14">
        <v>4.1100000000000003</v>
      </c>
      <c r="CE303" s="14">
        <v>4.1100000000000003</v>
      </c>
      <c r="CF303" s="14">
        <v>4.1100000000000003</v>
      </c>
      <c r="CG303" s="14">
        <v>4.1100000000000003</v>
      </c>
      <c r="CH303" s="14">
        <v>4.1100000000000003</v>
      </c>
      <c r="CI303" s="14">
        <v>4.04</v>
      </c>
      <c r="CJ303" s="14">
        <f>INDEX('Monthy Targets'!AC:AC,(MATCH(FY2019_ALL_Targets!$B:$B,'Monthy Targets'!$B:$B,0)))</f>
        <v>4.03</v>
      </c>
      <c r="CK303" s="14">
        <f>INDEX('Monthy Targets'!AD:AD,(MATCH(FY2019_ALL_Targets!$B:$B,'Monthy Targets'!$B:$B,0)))</f>
        <v>4.03</v>
      </c>
      <c r="CL303" s="14">
        <f>INDEX('Monthy Targets'!AE:AE,(MATCH(FY2019_ALL_Targets!$B:$B,'Monthy Targets'!$B:$B,0)))</f>
        <v>4.03</v>
      </c>
      <c r="CM303" s="14">
        <f>INDEX('Monthy Targets'!AF:AF,(MATCH(FY2019_ALL_Targets!$B:$B,'Monthy Targets'!$B:$B,0)))</f>
        <v>4.03</v>
      </c>
      <c r="CN303" s="14">
        <f>INDEX('Monthy Targets'!AG:AG,(MATCH(FY2019_ALL_Targets!$B:$B,'Monthy Targets'!$B:$B,0)))</f>
        <v>4.03</v>
      </c>
      <c r="CO303" s="14">
        <v>0.28000000000000003</v>
      </c>
      <c r="CP303" s="14">
        <v>0.28000000000000003</v>
      </c>
      <c r="CQ303" s="14">
        <v>0.28000000000000003</v>
      </c>
      <c r="CR303" s="14">
        <v>0.28000000000000003</v>
      </c>
      <c r="CS303" s="14">
        <v>0.28000000000000003</v>
      </c>
      <c r="CT303" s="14">
        <v>0.28000000000000003</v>
      </c>
      <c r="CU303" s="14">
        <v>0.28000000000000003</v>
      </c>
      <c r="CV303" s="14">
        <v>0.28000000000000003</v>
      </c>
      <c r="CW303" s="14">
        <v>0.27</v>
      </c>
      <c r="CX303" s="14">
        <v>0.27</v>
      </c>
      <c r="CY303" s="14">
        <v>0.27</v>
      </c>
      <c r="CZ303" s="14">
        <v>0.27</v>
      </c>
      <c r="DA303" s="14">
        <f>IF('QIPP Scorecard'!$AA$1=4,IF(FY2019_ALL_Targets!$BU303="Yes",INDEX('Final Comp Values'!$BN:$BN,MATCH(FY2019_ALL_Targets!$A303,'Final Comp Values'!$B:$B,0)),IF($BU303="Min Data",0,0)),0)</f>
        <v>0.27</v>
      </c>
      <c r="DB303" s="14">
        <f>IF('QIPP Scorecard'!$AA$1=4,IF(FY2019_ALL_Targets!$BV303="Yes",INDEX('Final Comp Values'!$BN:$BN,MATCH(FY2019_ALL_Targets!$A303,'Final Comp Values'!$B:$B,0)),IF($BV303="Min Data",0,0)),0)</f>
        <v>0.27</v>
      </c>
      <c r="DC303" s="14">
        <f>IF('QIPP Scorecard'!$AA$1=4,IF(FY2019_ALL_Targets!$BW303="Yes",INDEX('Final Comp Values'!$BN:$BN,MATCH(FY2019_ALL_Targets!$A303,'Final Comp Values'!$B:$B,0)),IF(CI303="Min Data",0,0)),0)</f>
        <v>0.27</v>
      </c>
      <c r="DD303" s="14">
        <f>IF('QIPP Scorecard'!$AA$1=4,IF(FY2019_ALL_Targets!$BX303="Yes",INDEX('Final Comp Values'!$BN:$BN,MATCH(FY2019_ALL_Targets!$A303,'Final Comp Values'!$B:$B,0)),IF($BX303="Min Data",0,0)),0)</f>
        <v>0.27</v>
      </c>
      <c r="DE303" s="14">
        <v>0.52</v>
      </c>
      <c r="DF303" s="14">
        <v>0.52</v>
      </c>
      <c r="DG303" s="14">
        <v>0.52</v>
      </c>
      <c r="DH303" s="14">
        <v>0.52</v>
      </c>
      <c r="DI303" s="14">
        <v>0.52</v>
      </c>
      <c r="DJ303" s="14">
        <v>0.52</v>
      </c>
      <c r="DK303" s="14">
        <v>0.52</v>
      </c>
      <c r="DL303" s="14">
        <v>0.52</v>
      </c>
      <c r="DM303" s="14">
        <v>0.51</v>
      </c>
      <c r="DN303" s="14">
        <v>0.51</v>
      </c>
      <c r="DO303" s="14">
        <v>0.51</v>
      </c>
      <c r="DP303" s="14">
        <v>0.51</v>
      </c>
      <c r="DQ303" s="14">
        <f>IF('QIPP Scorecard'!$AA$1=4,IF(FY2019_ALL_Targets!$BY303="Yes",INDEX('Final Comp Values'!$BK:$BK,MATCH(FY2019_ALL_Targets!$A303,'Final Comp Values'!$B:$B,0)),IF($BY303="Min Data",0,0)),0)</f>
        <v>0.51</v>
      </c>
      <c r="DR303" s="14">
        <f>IF('QIPP Scorecard'!$AA$1=4,IF(FY2019_ALL_Targets!$BZ303="Yes",INDEX('Final Comp Values'!$BO:$BO,MATCH(FY2019_ALL_Targets!$A303,'Final Comp Values'!$B:$B,0)),IF($BZ303="Min Data",0,0)),0)</f>
        <v>0.51</v>
      </c>
      <c r="DS303" s="14">
        <f>IF('QIPP Scorecard'!$AA$1=4,IF(FY2019_ALL_Targets!$CA303="Yes",INDEX('Final Comp Values'!$BO:$BO,MATCH(FY2019_ALL_Targets!$A303,'Final Comp Values'!$B:$B,0)),IF($CA303="Min Data",0,0)),0)</f>
        <v>0.51</v>
      </c>
      <c r="DT303" s="14">
        <f>IF('QIPP Scorecard'!$AA$1=4,IF(FY2019_ALL_Targets!$CB303="Yes",INDEX('Final Comp Values'!$BO:$BO,MATCH(FY2019_ALL_Targets!$A303,'Final Comp Values'!$B:$B,0)),IF($CB303="Min Data",0,0)),0)</f>
        <v>0.51</v>
      </c>
      <c r="DU303" s="14">
        <v>0.73</v>
      </c>
      <c r="DV303" s="14">
        <v>0.83</v>
      </c>
      <c r="DW303" s="14">
        <v>0.86</v>
      </c>
      <c r="DX303" s="14">
        <v>0.84</v>
      </c>
      <c r="DY303" s="12">
        <f t="shared" si="21"/>
        <v>0</v>
      </c>
      <c r="DZ303" s="12">
        <f t="shared" si="22"/>
        <v>0</v>
      </c>
      <c r="EA303" s="12">
        <f t="shared" si="23"/>
        <v>0</v>
      </c>
      <c r="EB303" s="12">
        <f t="shared" si="24"/>
        <v>0</v>
      </c>
    </row>
    <row r="304" spans="1:132" x14ac:dyDescent="0.25">
      <c r="A304" s="297">
        <v>5126</v>
      </c>
      <c r="B304" s="347">
        <v>675680</v>
      </c>
      <c r="C304" s="297">
        <v>1026709</v>
      </c>
      <c r="D304" s="14">
        <v>1750770749</v>
      </c>
      <c r="E304" s="26" t="s">
        <v>941</v>
      </c>
      <c r="F304" s="26" t="str">
        <f>INDEX('Mar - Aug'!X:X,MATCH(A304,'Mar - Aug'!B:B,0))</f>
        <v>Dallas</v>
      </c>
      <c r="G304" s="26" t="s">
        <v>3013</v>
      </c>
      <c r="H304" s="26"/>
      <c r="I304" s="26" t="str">
        <f t="shared" si="20"/>
        <v/>
      </c>
      <c r="J304" s="299" t="s">
        <v>676</v>
      </c>
      <c r="K304" s="299" t="s">
        <v>938</v>
      </c>
      <c r="L304" s="299" t="s">
        <v>2310</v>
      </c>
      <c r="M304" s="13">
        <v>6.3492000000000002E-3</v>
      </c>
      <c r="N304" s="13">
        <v>5.076141E-2</v>
      </c>
      <c r="O304" s="13">
        <v>0</v>
      </c>
      <c r="P304" s="13">
        <v>0.37344399</v>
      </c>
      <c r="Q304" s="13">
        <v>3.3690650000000003E-2</v>
      </c>
      <c r="R304" s="13">
        <v>5.5747400000000003E-2</v>
      </c>
      <c r="S304" s="13">
        <v>3.7344499999999998E-3</v>
      </c>
      <c r="T304" s="13">
        <v>0.15247816</v>
      </c>
      <c r="U304" s="13">
        <v>3.3690650000000003E-2</v>
      </c>
      <c r="V304" s="13">
        <v>5.5747400000000003E-2</v>
      </c>
      <c r="W304" s="13">
        <v>3.7344499999999998E-3</v>
      </c>
      <c r="X304" s="13">
        <v>0.36709544217000001</v>
      </c>
      <c r="Y304" s="13">
        <v>3.3690650000000003E-2</v>
      </c>
      <c r="Z304" s="13">
        <v>5.5747400000000003E-2</v>
      </c>
      <c r="AA304" s="13">
        <v>3.7344499999999998E-3</v>
      </c>
      <c r="AB304" s="13">
        <v>0.35477179050000002</v>
      </c>
      <c r="AC304" s="13">
        <v>3.3690650000000003E-2</v>
      </c>
      <c r="AD304" s="13">
        <v>5.5747400000000003E-2</v>
      </c>
      <c r="AE304" s="13">
        <v>3.7344499999999998E-3</v>
      </c>
      <c r="AF304" s="13">
        <v>0.36074689434000001</v>
      </c>
      <c r="AG304" s="13">
        <v>3.3690650000000003E-2</v>
      </c>
      <c r="AH304" s="13">
        <v>5.5747400000000003E-2</v>
      </c>
      <c r="AI304" s="13">
        <v>3.7344499999999998E-3</v>
      </c>
      <c r="AJ304" s="13">
        <v>0.33609959099999998</v>
      </c>
      <c r="AK304" s="13">
        <v>3.3690650000000003E-2</v>
      </c>
      <c r="AL304" s="13">
        <v>5.5747400000000003E-2</v>
      </c>
      <c r="AM304" s="13">
        <v>3.7344499999999998E-3</v>
      </c>
      <c r="AN304" s="13">
        <v>0.35439834651000002</v>
      </c>
      <c r="AO304" s="13">
        <v>3.3690650000000003E-2</v>
      </c>
      <c r="AP304" s="13">
        <v>5.5747400000000003E-2</v>
      </c>
      <c r="AQ304" s="13">
        <v>3.7344499999999998E-3</v>
      </c>
      <c r="AR304" s="13">
        <v>0.31742739149999999</v>
      </c>
      <c r="AS304" s="13">
        <v>3.3690650000000003E-2</v>
      </c>
      <c r="AT304" s="13">
        <v>5.5747400000000003E-2</v>
      </c>
      <c r="AU304" s="13">
        <v>3.7344499999999998E-3</v>
      </c>
      <c r="AV304" s="13">
        <v>0.34730291070000002</v>
      </c>
      <c r="AW304" s="13">
        <v>3.3690650000000003E-2</v>
      </c>
      <c r="AX304" s="13">
        <v>5.5747400000000003E-2</v>
      </c>
      <c r="AY304" s="13">
        <v>3.7344499999999998E-3</v>
      </c>
      <c r="AZ304" s="13">
        <v>0.298755192</v>
      </c>
      <c r="BA304" s="86">
        <v>1.0989010989011E-2</v>
      </c>
      <c r="BB304" s="86">
        <v>5.8823529411764698E-2</v>
      </c>
      <c r="BC304" s="13">
        <v>0</v>
      </c>
      <c r="BD304" s="13">
        <v>0.27272727272727298</v>
      </c>
      <c r="BE304" s="14">
        <v>2.2988505747126398E-2</v>
      </c>
      <c r="BF304" s="14">
        <v>0</v>
      </c>
      <c r="BG304" s="14">
        <v>0</v>
      </c>
      <c r="BH304" s="14">
        <v>0.22727272727272699</v>
      </c>
      <c r="BI304" s="14">
        <v>2.3809523809523801E-2</v>
      </c>
      <c r="BJ304" s="14">
        <v>0</v>
      </c>
      <c r="BK304" s="14">
        <v>0</v>
      </c>
      <c r="BL304" s="430">
        <v>0.20338983050847501</v>
      </c>
      <c r="BM304" s="14">
        <v>4.8387096774193498E-2</v>
      </c>
      <c r="BN304" s="14">
        <v>0</v>
      </c>
      <c r="BO304" s="14">
        <v>0</v>
      </c>
      <c r="BP304" s="14">
        <v>0.15</v>
      </c>
      <c r="BQ304" s="86">
        <v>4.8387096774193498E-2</v>
      </c>
      <c r="BR304" s="86">
        <v>0</v>
      </c>
      <c r="BS304" s="86">
        <v>0</v>
      </c>
      <c r="BT304" s="86">
        <v>0.15</v>
      </c>
      <c r="BU304" s="14" t="s">
        <v>36</v>
      </c>
      <c r="BV304" s="14" t="s">
        <v>35</v>
      </c>
      <c r="BW304" s="14" t="s">
        <v>35</v>
      </c>
      <c r="BX304" s="14" t="s">
        <v>35</v>
      </c>
      <c r="BY304" s="14" t="s">
        <v>36</v>
      </c>
      <c r="BZ304" s="14" t="s">
        <v>35</v>
      </c>
      <c r="CA304" s="14" t="s">
        <v>35</v>
      </c>
      <c r="CB304" s="14" t="s">
        <v>35</v>
      </c>
      <c r="CC304" s="14">
        <v>8.8800000000000008</v>
      </c>
      <c r="CD304" s="14">
        <v>8.8800000000000008</v>
      </c>
      <c r="CE304" s="14">
        <v>8.8800000000000008</v>
      </c>
      <c r="CF304" s="14">
        <v>8.8800000000000008</v>
      </c>
      <c r="CG304" s="14">
        <v>8.8800000000000008</v>
      </c>
      <c r="CH304" s="14">
        <v>8.8800000000000008</v>
      </c>
      <c r="CI304" s="14">
        <v>8.61</v>
      </c>
      <c r="CJ304" s="14">
        <f>INDEX('Monthy Targets'!AC:AC,(MATCH(FY2019_ALL_Targets!$B:$B,'Monthy Targets'!$B:$B,0)))</f>
        <v>8.58</v>
      </c>
      <c r="CK304" s="14">
        <f>INDEX('Monthy Targets'!AD:AD,(MATCH(FY2019_ALL_Targets!$B:$B,'Monthy Targets'!$B:$B,0)))</f>
        <v>8.58</v>
      </c>
      <c r="CL304" s="14">
        <f>INDEX('Monthy Targets'!AE:AE,(MATCH(FY2019_ALL_Targets!$B:$B,'Monthy Targets'!$B:$B,0)))</f>
        <v>8.58</v>
      </c>
      <c r="CM304" s="14">
        <f>INDEX('Monthy Targets'!AF:AF,(MATCH(FY2019_ALL_Targets!$B:$B,'Monthy Targets'!$B:$B,0)))</f>
        <v>8.58</v>
      </c>
      <c r="CN304" s="14">
        <f>INDEX('Monthy Targets'!AG:AG,(MATCH(FY2019_ALL_Targets!$B:$B,'Monthy Targets'!$B:$B,0)))</f>
        <v>8.58</v>
      </c>
      <c r="CO304" s="14">
        <v>0.6</v>
      </c>
      <c r="CP304" s="14">
        <v>0</v>
      </c>
      <c r="CQ304" s="14">
        <v>0.6</v>
      </c>
      <c r="CR304" s="14">
        <v>0.6</v>
      </c>
      <c r="CS304" s="14">
        <v>0.6</v>
      </c>
      <c r="CT304" s="14">
        <v>0.6</v>
      </c>
      <c r="CU304" s="14">
        <v>0.6</v>
      </c>
      <c r="CV304" s="14">
        <v>0.6</v>
      </c>
      <c r="CW304" s="14">
        <v>0.57999999999999996</v>
      </c>
      <c r="CX304" s="14">
        <v>0.57999999999999996</v>
      </c>
      <c r="CY304" s="14">
        <v>0.57999999999999996</v>
      </c>
      <c r="CZ304" s="14">
        <v>0.57999999999999996</v>
      </c>
      <c r="DA304" s="14">
        <f>IF('QIPP Scorecard'!$AA$1=4,IF(FY2019_ALL_Targets!$BU304="Yes",INDEX('Final Comp Values'!$BN:$BN,MATCH(FY2019_ALL_Targets!$A304,'Final Comp Values'!$B:$B,0)),IF($BU304="Min Data",0,0)),0)</f>
        <v>0</v>
      </c>
      <c r="DB304" s="14">
        <f>IF('QIPP Scorecard'!$AA$1=4,IF(FY2019_ALL_Targets!$BV304="Yes",INDEX('Final Comp Values'!$BN:$BN,MATCH(FY2019_ALL_Targets!$A304,'Final Comp Values'!$B:$B,0)),IF($BV304="Min Data",0,0)),0)</f>
        <v>0.57999999999999996</v>
      </c>
      <c r="DC304" s="14">
        <f>IF('QIPP Scorecard'!$AA$1=4,IF(FY2019_ALL_Targets!$BW304="Yes",INDEX('Final Comp Values'!$BN:$BN,MATCH(FY2019_ALL_Targets!$A304,'Final Comp Values'!$B:$B,0)),IF(CI304="Min Data",0,0)),0)</f>
        <v>0.57999999999999996</v>
      </c>
      <c r="DD304" s="14">
        <f>IF('QIPP Scorecard'!$AA$1=4,IF(FY2019_ALL_Targets!$BX304="Yes",INDEX('Final Comp Values'!$BN:$BN,MATCH(FY2019_ALL_Targets!$A304,'Final Comp Values'!$B:$B,0)),IF($BX304="Min Data",0,0)),0)</f>
        <v>0.57999999999999996</v>
      </c>
      <c r="DE304" s="14">
        <v>1.1200000000000001</v>
      </c>
      <c r="DF304" s="14">
        <v>0</v>
      </c>
      <c r="DG304" s="14">
        <v>1.1200000000000001</v>
      </c>
      <c r="DH304" s="14">
        <v>1.1200000000000001</v>
      </c>
      <c r="DI304" s="14">
        <v>1.1200000000000001</v>
      </c>
      <c r="DJ304" s="14">
        <v>1.1200000000000001</v>
      </c>
      <c r="DK304" s="14">
        <v>1.1200000000000001</v>
      </c>
      <c r="DL304" s="14">
        <v>1.1200000000000001</v>
      </c>
      <c r="DM304" s="14">
        <v>1.08</v>
      </c>
      <c r="DN304" s="14">
        <v>1.08</v>
      </c>
      <c r="DO304" s="14">
        <v>1.08</v>
      </c>
      <c r="DP304" s="14">
        <v>1.08</v>
      </c>
      <c r="DQ304" s="14">
        <f>IF('QIPP Scorecard'!$AA$1=4,IF(FY2019_ALL_Targets!$BY304="Yes",INDEX('Final Comp Values'!$BK:$BK,MATCH(FY2019_ALL_Targets!$A304,'Final Comp Values'!$B:$B,0)),IF($BY304="Min Data",0,0)),0)</f>
        <v>0</v>
      </c>
      <c r="DR304" s="14">
        <f>IF('QIPP Scorecard'!$AA$1=4,IF(FY2019_ALL_Targets!$BZ304="Yes",INDEX('Final Comp Values'!$BO:$BO,MATCH(FY2019_ALL_Targets!$A304,'Final Comp Values'!$B:$B,0)),IF($BZ304="Min Data",0,0)),0)</f>
        <v>1.08</v>
      </c>
      <c r="DS304" s="14">
        <f>IF('QIPP Scorecard'!$AA$1=4,IF(FY2019_ALL_Targets!$CA304="Yes",INDEX('Final Comp Values'!$BO:$BO,MATCH(FY2019_ALL_Targets!$A304,'Final Comp Values'!$B:$B,0)),IF($CA304="Min Data",0,0)),0)</f>
        <v>1.08</v>
      </c>
      <c r="DT304" s="14">
        <f>IF('QIPP Scorecard'!$AA$1=4,IF(FY2019_ALL_Targets!$CB304="Yes",INDEX('Final Comp Values'!$BO:$BO,MATCH(FY2019_ALL_Targets!$A304,'Final Comp Values'!$B:$B,0)),IF($CB304="Min Data",0,0)),0)</f>
        <v>1.08</v>
      </c>
      <c r="DU304" s="14">
        <v>1.41</v>
      </c>
      <c r="DV304" s="14">
        <v>1.78</v>
      </c>
      <c r="DW304" s="14">
        <v>1.86</v>
      </c>
      <c r="DX304" s="14">
        <v>1.63</v>
      </c>
      <c r="DY304" s="12">
        <f t="shared" si="21"/>
        <v>1</v>
      </c>
      <c r="DZ304" s="12">
        <f t="shared" si="22"/>
        <v>1</v>
      </c>
      <c r="EA304" s="12">
        <f t="shared" si="23"/>
        <v>0</v>
      </c>
      <c r="EB304" s="12">
        <f t="shared" si="24"/>
        <v>0</v>
      </c>
    </row>
    <row r="305" spans="1:132" x14ac:dyDescent="0.25">
      <c r="A305" s="297">
        <v>4900</v>
      </c>
      <c r="B305" s="347">
        <v>675681</v>
      </c>
      <c r="C305" s="297">
        <v>490001</v>
      </c>
      <c r="D305" s="14">
        <v>1609945708</v>
      </c>
      <c r="E305" s="26" t="s">
        <v>913</v>
      </c>
      <c r="F305" s="26" t="str">
        <f>INDEX('Mar - Aug'!X:X,MATCH(A305,'Mar - Aug'!B:B,0))</f>
        <v>MRSA West</v>
      </c>
      <c r="G305" s="26" t="s">
        <v>3159</v>
      </c>
      <c r="H305" s="26"/>
      <c r="I305" s="26" t="str">
        <f t="shared" si="20"/>
        <v/>
      </c>
      <c r="J305" s="299" t="s">
        <v>230</v>
      </c>
      <c r="K305" s="299" t="s">
        <v>964</v>
      </c>
      <c r="L305" s="299" t="s">
        <v>2764</v>
      </c>
      <c r="M305" s="13">
        <v>5.3435150000000001E-2</v>
      </c>
      <c r="N305" s="13">
        <v>3.9999979999999997E-2</v>
      </c>
      <c r="O305" s="13">
        <v>0</v>
      </c>
      <c r="P305" s="13">
        <v>0.2295082</v>
      </c>
      <c r="Q305" s="13">
        <v>3.3690650000000003E-2</v>
      </c>
      <c r="R305" s="13">
        <v>5.5747400000000003E-2</v>
      </c>
      <c r="S305" s="13">
        <v>3.7344499999999998E-3</v>
      </c>
      <c r="T305" s="13">
        <v>0.15247816</v>
      </c>
      <c r="U305" s="13">
        <v>5.2526752449999999E-2</v>
      </c>
      <c r="V305" s="13">
        <v>5.5747400000000003E-2</v>
      </c>
      <c r="W305" s="13">
        <v>3.7344499999999998E-3</v>
      </c>
      <c r="X305" s="13">
        <v>0.22560656060000001</v>
      </c>
      <c r="Y305" s="13">
        <v>5.0763392499999997E-2</v>
      </c>
      <c r="Z305" s="13">
        <v>5.5747400000000003E-2</v>
      </c>
      <c r="AA305" s="13">
        <v>3.7344499999999998E-3</v>
      </c>
      <c r="AB305" s="13">
        <v>0.21803279</v>
      </c>
      <c r="AC305" s="13">
        <v>5.1618354900000003E-2</v>
      </c>
      <c r="AD305" s="13">
        <v>5.5747400000000003E-2</v>
      </c>
      <c r="AE305" s="13">
        <v>3.7344499999999998E-3</v>
      </c>
      <c r="AF305" s="13">
        <v>0.22170492119999999</v>
      </c>
      <c r="AG305" s="13">
        <v>4.8091635000000001E-2</v>
      </c>
      <c r="AH305" s="13">
        <v>5.5747400000000003E-2</v>
      </c>
      <c r="AI305" s="13">
        <v>3.7344499999999998E-3</v>
      </c>
      <c r="AJ305" s="13">
        <v>0.20655738000000001</v>
      </c>
      <c r="AK305" s="13">
        <v>5.0709957350000001E-2</v>
      </c>
      <c r="AL305" s="13">
        <v>5.5747400000000003E-2</v>
      </c>
      <c r="AM305" s="13">
        <v>3.7344499999999998E-3</v>
      </c>
      <c r="AN305" s="13">
        <v>0.2178032818</v>
      </c>
      <c r="AO305" s="13">
        <v>4.5419877499999997E-2</v>
      </c>
      <c r="AP305" s="13">
        <v>5.5747400000000003E-2</v>
      </c>
      <c r="AQ305" s="13">
        <v>3.7344499999999998E-3</v>
      </c>
      <c r="AR305" s="13">
        <v>0.19508196999999999</v>
      </c>
      <c r="AS305" s="13">
        <v>4.96946895E-2</v>
      </c>
      <c r="AT305" s="13">
        <v>5.5747400000000003E-2</v>
      </c>
      <c r="AU305" s="13">
        <v>3.7344499999999998E-3</v>
      </c>
      <c r="AV305" s="13">
        <v>0.213442626</v>
      </c>
      <c r="AW305" s="13">
        <v>4.2748120000000001E-2</v>
      </c>
      <c r="AX305" s="13">
        <v>5.5747400000000003E-2</v>
      </c>
      <c r="AY305" s="13">
        <v>3.7344499999999998E-3</v>
      </c>
      <c r="AZ305" s="13">
        <v>0.18360656</v>
      </c>
      <c r="BA305" s="86">
        <v>0.14285714285714299</v>
      </c>
      <c r="BB305" s="86">
        <v>4.7619047619047603E-2</v>
      </c>
      <c r="BC305" s="13">
        <v>0</v>
      </c>
      <c r="BD305" s="13">
        <v>0.18181818181818199</v>
      </c>
      <c r="BE305" s="14">
        <v>8.8235294117647106E-2</v>
      </c>
      <c r="BF305" s="14">
        <v>0</v>
      </c>
      <c r="BG305" s="14">
        <v>0</v>
      </c>
      <c r="BH305" s="14">
        <v>0.15625</v>
      </c>
      <c r="BI305" s="14">
        <v>0.12121212121212099</v>
      </c>
      <c r="BJ305" s="14">
        <v>0.05</v>
      </c>
      <c r="BK305" s="14">
        <v>0</v>
      </c>
      <c r="BL305" s="430">
        <v>0.19354838709677399</v>
      </c>
      <c r="BM305" s="14">
        <v>7.8947368421052599E-2</v>
      </c>
      <c r="BN305" s="14">
        <v>0</v>
      </c>
      <c r="BO305" s="14">
        <v>0</v>
      </c>
      <c r="BP305" s="14">
        <v>0.21621621621621601</v>
      </c>
      <c r="BQ305" s="86">
        <v>7.8947368421052599E-2</v>
      </c>
      <c r="BR305" s="86">
        <v>0</v>
      </c>
      <c r="BS305" s="86">
        <v>0</v>
      </c>
      <c r="BT305" s="86">
        <v>0.21621621621621601</v>
      </c>
      <c r="BU305" s="14" t="s">
        <v>36</v>
      </c>
      <c r="BV305" s="14" t="s">
        <v>35</v>
      </c>
      <c r="BW305" s="14" t="s">
        <v>35</v>
      </c>
      <c r="BX305" s="14" t="s">
        <v>36</v>
      </c>
      <c r="BY305" s="14" t="s">
        <v>36</v>
      </c>
      <c r="BZ305" s="14" t="s">
        <v>35</v>
      </c>
      <c r="CA305" s="14" t="s">
        <v>35</v>
      </c>
      <c r="CB305" s="14" t="s">
        <v>36</v>
      </c>
      <c r="CC305" s="14">
        <v>2.5099999999999998</v>
      </c>
      <c r="CD305" s="14">
        <v>2.5099999999999998</v>
      </c>
      <c r="CE305" s="14">
        <v>2.5099999999999998</v>
      </c>
      <c r="CF305" s="14">
        <v>2.5099999999999998</v>
      </c>
      <c r="CG305" s="14">
        <v>2.5099999999999998</v>
      </c>
      <c r="CH305" s="14">
        <v>2.5099999999999998</v>
      </c>
      <c r="CI305" s="14">
        <v>2.46</v>
      </c>
      <c r="CJ305" s="14">
        <f>INDEX('Monthy Targets'!AC:AC,(MATCH(FY2019_ALL_Targets!$B:$B,'Monthy Targets'!$B:$B,0)))</f>
        <v>2.4500000000000002</v>
      </c>
      <c r="CK305" s="14">
        <f>INDEX('Monthy Targets'!AD:AD,(MATCH(FY2019_ALL_Targets!$B:$B,'Monthy Targets'!$B:$B,0)))</f>
        <v>2.4500000000000002</v>
      </c>
      <c r="CL305" s="14">
        <f>INDEX('Monthy Targets'!AE:AE,(MATCH(FY2019_ALL_Targets!$B:$B,'Monthy Targets'!$B:$B,0)))</f>
        <v>2.4500000000000002</v>
      </c>
      <c r="CM305" s="14">
        <f>INDEX('Monthy Targets'!AF:AF,(MATCH(FY2019_ALL_Targets!$B:$B,'Monthy Targets'!$B:$B,0)))</f>
        <v>2.4500000000000002</v>
      </c>
      <c r="CN305" s="14">
        <f>INDEX('Monthy Targets'!AG:AG,(MATCH(FY2019_ALL_Targets!$B:$B,'Monthy Targets'!$B:$B,0)))</f>
        <v>2.4500000000000002</v>
      </c>
      <c r="CO305" s="14">
        <v>0</v>
      </c>
      <c r="CP305" s="14">
        <v>0.17</v>
      </c>
      <c r="CQ305" s="14">
        <v>0.17</v>
      </c>
      <c r="CR305" s="14">
        <v>0.17</v>
      </c>
      <c r="CS305" s="14">
        <v>0</v>
      </c>
      <c r="CT305" s="14">
        <v>0.17</v>
      </c>
      <c r="CU305" s="14">
        <v>0.17</v>
      </c>
      <c r="CV305" s="14">
        <v>0.17</v>
      </c>
      <c r="CW305" s="14">
        <v>0</v>
      </c>
      <c r="CX305" s="14">
        <v>0.17</v>
      </c>
      <c r="CY305" s="14">
        <v>0.17</v>
      </c>
      <c r="CZ305" s="14">
        <v>0.17</v>
      </c>
      <c r="DA305" s="14">
        <f>IF('QIPP Scorecard'!$AA$1=4,IF(FY2019_ALL_Targets!$BU305="Yes",INDEX('Final Comp Values'!$BN:$BN,MATCH(FY2019_ALL_Targets!$A305,'Final Comp Values'!$B:$B,0)),IF($BU305="Min Data",0,0)),0)</f>
        <v>0</v>
      </c>
      <c r="DB305" s="14">
        <f>IF('QIPP Scorecard'!$AA$1=4,IF(FY2019_ALL_Targets!$BV305="Yes",INDEX('Final Comp Values'!$BN:$BN,MATCH(FY2019_ALL_Targets!$A305,'Final Comp Values'!$B:$B,0)),IF($BV305="Min Data",0,0)),0)</f>
        <v>0.17</v>
      </c>
      <c r="DC305" s="14">
        <f>IF('QIPP Scorecard'!$AA$1=4,IF(FY2019_ALL_Targets!$BW305="Yes",INDEX('Final Comp Values'!$BN:$BN,MATCH(FY2019_ALL_Targets!$A305,'Final Comp Values'!$B:$B,0)),IF(CI305="Min Data",0,0)),0)</f>
        <v>0.17</v>
      </c>
      <c r="DD305" s="14">
        <f>IF('QIPP Scorecard'!$AA$1=4,IF(FY2019_ALL_Targets!$BX305="Yes",INDEX('Final Comp Values'!$BN:$BN,MATCH(FY2019_ALL_Targets!$A305,'Final Comp Values'!$B:$B,0)),IF($BX305="Min Data",0,0)),0)</f>
        <v>0</v>
      </c>
      <c r="DE305" s="14">
        <v>0</v>
      </c>
      <c r="DF305" s="14">
        <v>0.32</v>
      </c>
      <c r="DG305" s="14">
        <v>0.32</v>
      </c>
      <c r="DH305" s="14">
        <v>0.32</v>
      </c>
      <c r="DI305" s="14">
        <v>0</v>
      </c>
      <c r="DJ305" s="14">
        <v>0.32</v>
      </c>
      <c r="DK305" s="14">
        <v>0.32</v>
      </c>
      <c r="DL305" s="14">
        <v>0.32</v>
      </c>
      <c r="DM305" s="14">
        <v>0</v>
      </c>
      <c r="DN305" s="14">
        <v>0.31</v>
      </c>
      <c r="DO305" s="14">
        <v>0.31</v>
      </c>
      <c r="DP305" s="14">
        <v>0.31</v>
      </c>
      <c r="DQ305" s="14">
        <f>IF('QIPP Scorecard'!$AA$1=4,IF(FY2019_ALL_Targets!$BY305="Yes",INDEX('Final Comp Values'!$BK:$BK,MATCH(FY2019_ALL_Targets!$A305,'Final Comp Values'!$B:$B,0)),IF($BY305="Min Data",0,0)),0)</f>
        <v>0</v>
      </c>
      <c r="DR305" s="14">
        <f>IF('QIPP Scorecard'!$AA$1=4,IF(FY2019_ALL_Targets!$BZ305="Yes",INDEX('Final Comp Values'!$BO:$BO,MATCH(FY2019_ALL_Targets!$A305,'Final Comp Values'!$B:$B,0)),IF($BZ305="Min Data",0,0)),0)</f>
        <v>0.31</v>
      </c>
      <c r="DS305" s="14">
        <f>IF('QIPP Scorecard'!$AA$1=4,IF(FY2019_ALL_Targets!$CA305="Yes",INDEX('Final Comp Values'!$BO:$BO,MATCH(FY2019_ALL_Targets!$A305,'Final Comp Values'!$B:$B,0)),IF($CA305="Min Data",0,0)),0)</f>
        <v>0.31</v>
      </c>
      <c r="DT305" s="14">
        <f>IF('QIPP Scorecard'!$AA$1=4,IF(FY2019_ALL_Targets!$CB305="Yes",INDEX('Final Comp Values'!$BO:$BO,MATCH(FY2019_ALL_Targets!$A305,'Final Comp Values'!$B:$B,0)),IF($CB305="Min Data",0,0)),0)</f>
        <v>0</v>
      </c>
      <c r="DU305" s="14">
        <v>0.4</v>
      </c>
      <c r="DV305" s="14">
        <v>0.45</v>
      </c>
      <c r="DW305" s="14">
        <v>0.47</v>
      </c>
      <c r="DX305" s="14">
        <v>0.4</v>
      </c>
      <c r="DY305" s="12">
        <f t="shared" si="21"/>
        <v>2</v>
      </c>
      <c r="DZ305" s="12">
        <f t="shared" si="22"/>
        <v>2</v>
      </c>
      <c r="EA305" s="12">
        <f t="shared" si="23"/>
        <v>0</v>
      </c>
      <c r="EB305" s="12">
        <f t="shared" si="24"/>
        <v>0</v>
      </c>
    </row>
    <row r="306" spans="1:132" x14ac:dyDescent="0.25">
      <c r="A306" s="297">
        <v>4593</v>
      </c>
      <c r="B306" s="347">
        <v>675695</v>
      </c>
      <c r="C306" s="297">
        <v>1026457</v>
      </c>
      <c r="D306" s="14">
        <v>1326141557</v>
      </c>
      <c r="E306" s="26" t="s">
        <v>928</v>
      </c>
      <c r="F306" s="26" t="str">
        <f>INDEX('Mar - Aug'!X:X,MATCH(A306,'Mar - Aug'!B:B,0))</f>
        <v>Jefferson</v>
      </c>
      <c r="G306" s="26" t="s">
        <v>3085</v>
      </c>
      <c r="H306" s="26"/>
      <c r="I306" s="26" t="str">
        <f t="shared" si="20"/>
        <v/>
      </c>
      <c r="J306" s="299" t="s">
        <v>537</v>
      </c>
      <c r="K306" s="299" t="s">
        <v>2476</v>
      </c>
      <c r="L306" s="299" t="s">
        <v>538</v>
      </c>
      <c r="M306" s="13">
        <v>8.0645300000000003E-3</v>
      </c>
      <c r="N306" s="13">
        <v>4.4943810000000001E-2</v>
      </c>
      <c r="O306" s="13">
        <v>0</v>
      </c>
      <c r="P306" s="13">
        <v>7.0707060000000002E-2</v>
      </c>
      <c r="Q306" s="13">
        <v>3.3690650000000003E-2</v>
      </c>
      <c r="R306" s="13">
        <v>5.5747400000000003E-2</v>
      </c>
      <c r="S306" s="13">
        <v>3.7344499999999998E-3</v>
      </c>
      <c r="T306" s="13">
        <v>0.15247816</v>
      </c>
      <c r="U306" s="13">
        <v>3.3690650000000003E-2</v>
      </c>
      <c r="V306" s="13">
        <v>5.5747400000000003E-2</v>
      </c>
      <c r="W306" s="13">
        <v>3.7344499999999998E-3</v>
      </c>
      <c r="X306" s="13">
        <v>0.15247816</v>
      </c>
      <c r="Y306" s="13">
        <v>3.3690650000000003E-2</v>
      </c>
      <c r="Z306" s="13">
        <v>5.5747400000000003E-2</v>
      </c>
      <c r="AA306" s="13">
        <v>3.7344499999999998E-3</v>
      </c>
      <c r="AB306" s="13">
        <v>0.15247816</v>
      </c>
      <c r="AC306" s="13">
        <v>3.3690650000000003E-2</v>
      </c>
      <c r="AD306" s="13">
        <v>5.5747400000000003E-2</v>
      </c>
      <c r="AE306" s="13">
        <v>3.7344499999999998E-3</v>
      </c>
      <c r="AF306" s="13">
        <v>0.15247816</v>
      </c>
      <c r="AG306" s="13">
        <v>3.3690650000000003E-2</v>
      </c>
      <c r="AH306" s="13">
        <v>5.5747400000000003E-2</v>
      </c>
      <c r="AI306" s="13">
        <v>3.7344499999999998E-3</v>
      </c>
      <c r="AJ306" s="13">
        <v>0.15247816</v>
      </c>
      <c r="AK306" s="13">
        <v>3.3690650000000003E-2</v>
      </c>
      <c r="AL306" s="13">
        <v>5.5747400000000003E-2</v>
      </c>
      <c r="AM306" s="13">
        <v>3.7344499999999998E-3</v>
      </c>
      <c r="AN306" s="13">
        <v>0.15247816</v>
      </c>
      <c r="AO306" s="13">
        <v>3.3690650000000003E-2</v>
      </c>
      <c r="AP306" s="13">
        <v>5.5747400000000003E-2</v>
      </c>
      <c r="AQ306" s="13">
        <v>3.7344499999999998E-3</v>
      </c>
      <c r="AR306" s="13">
        <v>0.15247816</v>
      </c>
      <c r="AS306" s="13">
        <v>3.3690650000000003E-2</v>
      </c>
      <c r="AT306" s="13">
        <v>5.5747400000000003E-2</v>
      </c>
      <c r="AU306" s="13">
        <v>3.7344499999999998E-3</v>
      </c>
      <c r="AV306" s="13">
        <v>0.15247816</v>
      </c>
      <c r="AW306" s="13">
        <v>3.3690650000000003E-2</v>
      </c>
      <c r="AX306" s="13">
        <v>5.5747400000000003E-2</v>
      </c>
      <c r="AY306" s="13">
        <v>3.7344499999999998E-3</v>
      </c>
      <c r="AZ306" s="13">
        <v>0.15247816</v>
      </c>
      <c r="BA306" s="86">
        <v>2.9411764705882401E-2</v>
      </c>
      <c r="BB306" s="86">
        <v>3.5714285714285698E-2</v>
      </c>
      <c r="BC306" s="13">
        <v>0</v>
      </c>
      <c r="BD306" s="13">
        <v>0.107142857142857</v>
      </c>
      <c r="BE306" s="14">
        <v>2.8571428571428598E-2</v>
      </c>
      <c r="BF306" s="14">
        <v>0.13793103448275901</v>
      </c>
      <c r="BG306" s="14">
        <v>0</v>
      </c>
      <c r="BH306" s="14">
        <v>0.10344827586206901</v>
      </c>
      <c r="BI306" s="14">
        <v>2.9411764705882401E-2</v>
      </c>
      <c r="BJ306" s="14">
        <v>6.8965517241379296E-2</v>
      </c>
      <c r="BK306" s="14">
        <v>0</v>
      </c>
      <c r="BL306" s="430">
        <v>3.5714285714285698E-2</v>
      </c>
      <c r="BM306" s="14">
        <v>0</v>
      </c>
      <c r="BN306" s="14">
        <v>0.148148148148148</v>
      </c>
      <c r="BO306" s="14">
        <v>0</v>
      </c>
      <c r="BP306" s="14">
        <v>0</v>
      </c>
      <c r="BQ306" s="86">
        <v>0</v>
      </c>
      <c r="BR306" s="86">
        <v>0.148148148148148</v>
      </c>
      <c r="BS306" s="86">
        <v>0</v>
      </c>
      <c r="BT306" s="86">
        <v>0</v>
      </c>
      <c r="BU306" s="14" t="s">
        <v>35</v>
      </c>
      <c r="BV306" s="14" t="s">
        <v>36</v>
      </c>
      <c r="BW306" s="14" t="s">
        <v>35</v>
      </c>
      <c r="BX306" s="14" t="s">
        <v>35</v>
      </c>
      <c r="BY306" s="14" t="s">
        <v>35</v>
      </c>
      <c r="BZ306" s="14" t="s">
        <v>36</v>
      </c>
      <c r="CA306" s="14" t="s">
        <v>35</v>
      </c>
      <c r="CB306" s="14" t="s">
        <v>35</v>
      </c>
      <c r="CC306" s="14">
        <v>9.02</v>
      </c>
      <c r="CD306" s="14">
        <v>9.02</v>
      </c>
      <c r="CE306" s="14">
        <v>9.02</v>
      </c>
      <c r="CF306" s="14">
        <v>9.02</v>
      </c>
      <c r="CG306" s="14">
        <v>9.02</v>
      </c>
      <c r="CH306" s="14">
        <v>9.02</v>
      </c>
      <c r="CI306" s="14">
        <v>9.5299999999999994</v>
      </c>
      <c r="CJ306" s="14">
        <f>INDEX('Monthy Targets'!AC:AC,(MATCH(FY2019_ALL_Targets!$B:$B,'Monthy Targets'!$B:$B,0)))</f>
        <v>9.49</v>
      </c>
      <c r="CK306" s="14">
        <f>INDEX('Monthy Targets'!AD:AD,(MATCH(FY2019_ALL_Targets!$B:$B,'Monthy Targets'!$B:$B,0)))</f>
        <v>9.49</v>
      </c>
      <c r="CL306" s="14">
        <f>INDEX('Monthy Targets'!AE:AE,(MATCH(FY2019_ALL_Targets!$B:$B,'Monthy Targets'!$B:$B,0)))</f>
        <v>9.49</v>
      </c>
      <c r="CM306" s="14">
        <f>INDEX('Monthy Targets'!AF:AF,(MATCH(FY2019_ALL_Targets!$B:$B,'Monthy Targets'!$B:$B,0)))</f>
        <v>9.49</v>
      </c>
      <c r="CN306" s="14">
        <f>INDEX('Monthy Targets'!AG:AG,(MATCH(FY2019_ALL_Targets!$B:$B,'Monthy Targets'!$B:$B,0)))</f>
        <v>9.49</v>
      </c>
      <c r="CO306" s="14">
        <v>0.61</v>
      </c>
      <c r="CP306" s="14">
        <v>0.61</v>
      </c>
      <c r="CQ306" s="14">
        <v>0.61</v>
      </c>
      <c r="CR306" s="14">
        <v>0.61</v>
      </c>
      <c r="CS306" s="14">
        <v>0.61</v>
      </c>
      <c r="CT306" s="14">
        <v>0</v>
      </c>
      <c r="CU306" s="14">
        <v>0.61</v>
      </c>
      <c r="CV306" s="14">
        <v>0.61</v>
      </c>
      <c r="CW306" s="14">
        <v>0.65</v>
      </c>
      <c r="CX306" s="14">
        <v>0</v>
      </c>
      <c r="CY306" s="14">
        <v>0.65</v>
      </c>
      <c r="CZ306" s="14">
        <v>0.65</v>
      </c>
      <c r="DA306" s="14">
        <f>IF('QIPP Scorecard'!$AA$1=4,IF(FY2019_ALL_Targets!$BU306="Yes",INDEX('Final Comp Values'!$BN:$BN,MATCH(FY2019_ALL_Targets!$A306,'Final Comp Values'!$B:$B,0)),IF($BU306="Min Data",0,0)),0)</f>
        <v>0.65</v>
      </c>
      <c r="DB306" s="14">
        <f>IF('QIPP Scorecard'!$AA$1=4,IF(FY2019_ALL_Targets!$BV306="Yes",INDEX('Final Comp Values'!$BN:$BN,MATCH(FY2019_ALL_Targets!$A306,'Final Comp Values'!$B:$B,0)),IF($BV306="Min Data",0,0)),0)</f>
        <v>0</v>
      </c>
      <c r="DC306" s="14">
        <f>IF('QIPP Scorecard'!$AA$1=4,IF(FY2019_ALL_Targets!$BW306="Yes",INDEX('Final Comp Values'!$BN:$BN,MATCH(FY2019_ALL_Targets!$A306,'Final Comp Values'!$B:$B,0)),IF(CI306="Min Data",0,0)),0)</f>
        <v>0.65</v>
      </c>
      <c r="DD306" s="14">
        <f>IF('QIPP Scorecard'!$AA$1=4,IF(FY2019_ALL_Targets!$BX306="Yes",INDEX('Final Comp Values'!$BN:$BN,MATCH(FY2019_ALL_Targets!$A306,'Final Comp Values'!$B:$B,0)),IF($BX306="Min Data",0,0)),0)</f>
        <v>0.65</v>
      </c>
      <c r="DE306" s="14">
        <v>1.1299999999999999</v>
      </c>
      <c r="DF306" s="14">
        <v>1.1299999999999999</v>
      </c>
      <c r="DG306" s="14">
        <v>1.1299999999999999</v>
      </c>
      <c r="DH306" s="14">
        <v>1.1299999999999999</v>
      </c>
      <c r="DI306" s="14">
        <v>1.1299999999999999</v>
      </c>
      <c r="DJ306" s="14">
        <v>0</v>
      </c>
      <c r="DK306" s="14">
        <v>1.1299999999999999</v>
      </c>
      <c r="DL306" s="14">
        <v>1.1299999999999999</v>
      </c>
      <c r="DM306" s="14">
        <v>1.2</v>
      </c>
      <c r="DN306" s="14">
        <v>0</v>
      </c>
      <c r="DO306" s="14">
        <v>1.2</v>
      </c>
      <c r="DP306" s="14">
        <v>1.2</v>
      </c>
      <c r="DQ306" s="14">
        <f>IF('QIPP Scorecard'!$AA$1=4,IF(FY2019_ALL_Targets!$BY306="Yes",INDEX('Final Comp Values'!$BK:$BK,MATCH(FY2019_ALL_Targets!$A306,'Final Comp Values'!$B:$B,0)),IF($BY306="Min Data",0,0)),0)</f>
        <v>1.2</v>
      </c>
      <c r="DR306" s="14">
        <f>IF('QIPP Scorecard'!$AA$1=4,IF(FY2019_ALL_Targets!$BZ306="Yes",INDEX('Final Comp Values'!$BO:$BO,MATCH(FY2019_ALL_Targets!$A306,'Final Comp Values'!$B:$B,0)),IF($BZ306="Min Data",0,0)),0)</f>
        <v>0</v>
      </c>
      <c r="DS306" s="14">
        <f>IF('QIPP Scorecard'!$AA$1=4,IF(FY2019_ALL_Targets!$CA306="Yes",INDEX('Final Comp Values'!$BO:$BO,MATCH(FY2019_ALL_Targets!$A306,'Final Comp Values'!$B:$B,0)),IF($CA306="Min Data",0,0)),0)</f>
        <v>1.2</v>
      </c>
      <c r="DT306" s="14">
        <f>IF('QIPP Scorecard'!$AA$1=4,IF(FY2019_ALL_Targets!$CB306="Yes",INDEX('Final Comp Values'!$BO:$BO,MATCH(FY2019_ALL_Targets!$A306,'Final Comp Values'!$B:$B,0)),IF($CB306="Min Data",0,0)),0)</f>
        <v>1.2</v>
      </c>
      <c r="DU306" s="14">
        <v>1.6</v>
      </c>
      <c r="DV306" s="14">
        <v>1.61</v>
      </c>
      <c r="DW306" s="14">
        <v>1.67</v>
      </c>
      <c r="DX306" s="14">
        <v>1.64</v>
      </c>
      <c r="DY306" s="12">
        <f t="shared" si="21"/>
        <v>1</v>
      </c>
      <c r="DZ306" s="12">
        <f t="shared" si="22"/>
        <v>1</v>
      </c>
      <c r="EA306" s="12">
        <f t="shared" si="23"/>
        <v>0</v>
      </c>
      <c r="EB306" s="12">
        <f t="shared" si="24"/>
        <v>0</v>
      </c>
    </row>
    <row r="307" spans="1:132" x14ac:dyDescent="0.25">
      <c r="A307" s="297">
        <v>4501</v>
      </c>
      <c r="B307" s="347">
        <v>675700</v>
      </c>
      <c r="C307" s="297">
        <v>1026275</v>
      </c>
      <c r="D307" s="14">
        <v>1396144770</v>
      </c>
      <c r="E307" s="26" t="s">
        <v>930</v>
      </c>
      <c r="F307" s="26" t="str">
        <f>INDEX('Mar - Aug'!X:X,MATCH(A307,'Mar - Aug'!B:B,0))</f>
        <v>Harris</v>
      </c>
      <c r="G307" s="26" t="s">
        <v>3170</v>
      </c>
      <c r="H307" s="26"/>
      <c r="I307" s="26" t="str">
        <f t="shared" si="20"/>
        <v/>
      </c>
      <c r="J307" s="299" t="s">
        <v>514</v>
      </c>
      <c r="K307" s="299" t="s">
        <v>2761</v>
      </c>
      <c r="L307" s="299" t="s">
        <v>2762</v>
      </c>
      <c r="M307" s="13">
        <v>5.1446939999999997E-2</v>
      </c>
      <c r="N307" s="13">
        <v>9.9447510000000003E-2</v>
      </c>
      <c r="O307" s="13">
        <v>0</v>
      </c>
      <c r="P307" s="13">
        <v>0.13868615000000001</v>
      </c>
      <c r="Q307" s="13">
        <v>3.3690650000000003E-2</v>
      </c>
      <c r="R307" s="13">
        <v>5.5747400000000003E-2</v>
      </c>
      <c r="S307" s="13">
        <v>3.7344499999999998E-3</v>
      </c>
      <c r="T307" s="13">
        <v>0.15247816</v>
      </c>
      <c r="U307" s="13">
        <v>5.0572342020000001E-2</v>
      </c>
      <c r="V307" s="13">
        <v>9.7756902330000006E-2</v>
      </c>
      <c r="W307" s="13">
        <v>3.7344499999999998E-3</v>
      </c>
      <c r="X307" s="13">
        <v>0.15247816</v>
      </c>
      <c r="Y307" s="13">
        <v>4.8874593000000001E-2</v>
      </c>
      <c r="Z307" s="13">
        <v>9.4475134500000002E-2</v>
      </c>
      <c r="AA307" s="13">
        <v>3.7344499999999998E-3</v>
      </c>
      <c r="AB307" s="13">
        <v>0.15247816</v>
      </c>
      <c r="AC307" s="13">
        <v>4.9697744039999998E-2</v>
      </c>
      <c r="AD307" s="13">
        <v>9.6066294659999996E-2</v>
      </c>
      <c r="AE307" s="13">
        <v>3.7344499999999998E-3</v>
      </c>
      <c r="AF307" s="13">
        <v>0.15247816</v>
      </c>
      <c r="AG307" s="13">
        <v>4.6302245999999998E-2</v>
      </c>
      <c r="AH307" s="13">
        <v>8.9502759000000001E-2</v>
      </c>
      <c r="AI307" s="13">
        <v>3.7344499999999998E-3</v>
      </c>
      <c r="AJ307" s="13">
        <v>0.15247816</v>
      </c>
      <c r="AK307" s="13">
        <v>4.8823146060000003E-2</v>
      </c>
      <c r="AL307" s="13">
        <v>9.4375686989999999E-2</v>
      </c>
      <c r="AM307" s="13">
        <v>3.7344499999999998E-3</v>
      </c>
      <c r="AN307" s="13">
        <v>0.15247816</v>
      </c>
      <c r="AO307" s="13">
        <v>4.3729899000000003E-2</v>
      </c>
      <c r="AP307" s="13">
        <v>8.45303835E-2</v>
      </c>
      <c r="AQ307" s="13">
        <v>3.7344499999999998E-3</v>
      </c>
      <c r="AR307" s="13">
        <v>0.15247816</v>
      </c>
      <c r="AS307" s="13">
        <v>4.7845654199999997E-2</v>
      </c>
      <c r="AT307" s="13">
        <v>9.2486184299999996E-2</v>
      </c>
      <c r="AU307" s="13">
        <v>3.7344499999999998E-3</v>
      </c>
      <c r="AV307" s="13">
        <v>0.15247816</v>
      </c>
      <c r="AW307" s="13">
        <v>4.1157552E-2</v>
      </c>
      <c r="AX307" s="13">
        <v>7.9558008E-2</v>
      </c>
      <c r="AY307" s="13">
        <v>3.7344499999999998E-3</v>
      </c>
      <c r="AZ307" s="13">
        <v>0.15247816</v>
      </c>
      <c r="BA307" s="86">
        <v>5.8823529411764698E-2</v>
      </c>
      <c r="BB307" s="86">
        <v>6.1224489795918401E-2</v>
      </c>
      <c r="BC307" s="13">
        <v>0</v>
      </c>
      <c r="BD307" s="13">
        <v>0.19298245614035101</v>
      </c>
      <c r="BE307" s="14">
        <v>6.6666666666666693E-2</v>
      </c>
      <c r="BF307" s="14">
        <v>0.109090909090909</v>
      </c>
      <c r="BG307" s="14">
        <v>0</v>
      </c>
      <c r="BH307" s="14">
        <v>0.241935483870968</v>
      </c>
      <c r="BI307" s="14">
        <v>8.1395348837209294E-2</v>
      </c>
      <c r="BJ307" s="14">
        <v>0.13888888888888901</v>
      </c>
      <c r="BK307" s="14">
        <v>0</v>
      </c>
      <c r="BL307" s="430">
        <v>0.24285714285714299</v>
      </c>
      <c r="BM307" s="14">
        <v>5.8139534883720902E-2</v>
      </c>
      <c r="BN307" s="14">
        <v>0.118421052631579</v>
      </c>
      <c r="BO307" s="14">
        <v>0</v>
      </c>
      <c r="BP307" s="14">
        <v>0.26086956521739102</v>
      </c>
      <c r="BQ307" s="86">
        <v>5.8139534883720902E-2</v>
      </c>
      <c r="BR307" s="86">
        <v>0.118421052631579</v>
      </c>
      <c r="BS307" s="86">
        <v>0</v>
      </c>
      <c r="BT307" s="86">
        <v>0.26086956521739102</v>
      </c>
      <c r="BU307" s="14" t="s">
        <v>36</v>
      </c>
      <c r="BV307" s="14" t="s">
        <v>36</v>
      </c>
      <c r="BW307" s="14" t="s">
        <v>35</v>
      </c>
      <c r="BX307" s="14" t="s">
        <v>36</v>
      </c>
      <c r="BY307" s="14" t="s">
        <v>36</v>
      </c>
      <c r="BZ307" s="14" t="s">
        <v>36</v>
      </c>
      <c r="CA307" s="14" t="s">
        <v>35</v>
      </c>
      <c r="CB307" s="14" t="s">
        <v>36</v>
      </c>
      <c r="CC307" s="14">
        <v>2.74</v>
      </c>
      <c r="CD307" s="14">
        <v>2.74</v>
      </c>
      <c r="CE307" s="14">
        <v>2.74</v>
      </c>
      <c r="CF307" s="14">
        <v>2.74</v>
      </c>
      <c r="CG307" s="14">
        <v>2.74</v>
      </c>
      <c r="CH307" s="14">
        <v>2.74</v>
      </c>
      <c r="CI307" s="14">
        <v>2.72</v>
      </c>
      <c r="CJ307" s="14">
        <f>INDEX('Monthy Targets'!AC:AC,(MATCH(FY2019_ALL_Targets!$B:$B,'Monthy Targets'!$B:$B,0)))</f>
        <v>2.71</v>
      </c>
      <c r="CK307" s="14">
        <f>INDEX('Monthy Targets'!AD:AD,(MATCH(FY2019_ALL_Targets!$B:$B,'Monthy Targets'!$B:$B,0)))</f>
        <v>2.71</v>
      </c>
      <c r="CL307" s="14">
        <f>INDEX('Monthy Targets'!AE:AE,(MATCH(FY2019_ALL_Targets!$B:$B,'Monthy Targets'!$B:$B,0)))</f>
        <v>2.71</v>
      </c>
      <c r="CM307" s="14">
        <f>INDEX('Monthy Targets'!AF:AF,(MATCH(FY2019_ALL_Targets!$B:$B,'Monthy Targets'!$B:$B,0)))</f>
        <v>2.71</v>
      </c>
      <c r="CN307" s="14">
        <f>INDEX('Monthy Targets'!AG:AG,(MATCH(FY2019_ALL_Targets!$B:$B,'Monthy Targets'!$B:$B,0)))</f>
        <v>2.71</v>
      </c>
      <c r="CO307" s="14">
        <v>0</v>
      </c>
      <c r="CP307" s="14">
        <v>0.19</v>
      </c>
      <c r="CQ307" s="14">
        <v>0.19</v>
      </c>
      <c r="CR307" s="14">
        <v>0</v>
      </c>
      <c r="CS307" s="14">
        <v>0</v>
      </c>
      <c r="CT307" s="14">
        <v>0</v>
      </c>
      <c r="CU307" s="14">
        <v>0.19</v>
      </c>
      <c r="CV307" s="14">
        <v>0</v>
      </c>
      <c r="CW307" s="14">
        <v>0</v>
      </c>
      <c r="CX307" s="14">
        <v>0</v>
      </c>
      <c r="CY307" s="14">
        <v>0.19</v>
      </c>
      <c r="CZ307" s="14">
        <v>0</v>
      </c>
      <c r="DA307" s="14">
        <f>IF('QIPP Scorecard'!$AA$1=4,IF(FY2019_ALL_Targets!$BU307="Yes",INDEX('Final Comp Values'!$BN:$BN,MATCH(FY2019_ALL_Targets!$A307,'Final Comp Values'!$B:$B,0)),IF($BU307="Min Data",0,0)),0)</f>
        <v>0</v>
      </c>
      <c r="DB307" s="14">
        <f>IF('QIPP Scorecard'!$AA$1=4,IF(FY2019_ALL_Targets!$BV307="Yes",INDEX('Final Comp Values'!$BN:$BN,MATCH(FY2019_ALL_Targets!$A307,'Final Comp Values'!$B:$B,0)),IF($BV307="Min Data",0,0)),0)</f>
        <v>0</v>
      </c>
      <c r="DC307" s="14">
        <f>IF('QIPP Scorecard'!$AA$1=4,IF(FY2019_ALL_Targets!$BW307="Yes",INDEX('Final Comp Values'!$BN:$BN,MATCH(FY2019_ALL_Targets!$A307,'Final Comp Values'!$B:$B,0)),IF(CI307="Min Data",0,0)),0)</f>
        <v>0.19</v>
      </c>
      <c r="DD307" s="14">
        <f>IF('QIPP Scorecard'!$AA$1=4,IF(FY2019_ALL_Targets!$BX307="Yes",INDEX('Final Comp Values'!$BN:$BN,MATCH(FY2019_ALL_Targets!$A307,'Final Comp Values'!$B:$B,0)),IF($BX307="Min Data",0,0)),0)</f>
        <v>0</v>
      </c>
      <c r="DE307" s="14">
        <v>0</v>
      </c>
      <c r="DF307" s="14">
        <v>0.35</v>
      </c>
      <c r="DG307" s="14">
        <v>0.35</v>
      </c>
      <c r="DH307" s="14">
        <v>0</v>
      </c>
      <c r="DI307" s="14">
        <v>0</v>
      </c>
      <c r="DJ307" s="14">
        <v>0</v>
      </c>
      <c r="DK307" s="14">
        <v>0.35</v>
      </c>
      <c r="DL307" s="14">
        <v>0</v>
      </c>
      <c r="DM307" s="14">
        <v>0</v>
      </c>
      <c r="DN307" s="14">
        <v>0</v>
      </c>
      <c r="DO307" s="14">
        <v>0.34</v>
      </c>
      <c r="DP307" s="14">
        <v>0</v>
      </c>
      <c r="DQ307" s="14">
        <f>IF('QIPP Scorecard'!$AA$1=4,IF(FY2019_ALL_Targets!$BY307="Yes",INDEX('Final Comp Values'!$BK:$BK,MATCH(FY2019_ALL_Targets!$A307,'Final Comp Values'!$B:$B,0)),IF($BY307="Min Data",0,0)),0)</f>
        <v>0</v>
      </c>
      <c r="DR307" s="14">
        <f>IF('QIPP Scorecard'!$AA$1=4,IF(FY2019_ALL_Targets!$BZ307="Yes",INDEX('Final Comp Values'!$BO:$BO,MATCH(FY2019_ALL_Targets!$A307,'Final Comp Values'!$B:$B,0)),IF($BZ307="Min Data",0,0)),0)</f>
        <v>0</v>
      </c>
      <c r="DS307" s="14">
        <f>IF('QIPP Scorecard'!$AA$1=4,IF(FY2019_ALL_Targets!$CA307="Yes",INDEX('Final Comp Values'!$BO:$BO,MATCH(FY2019_ALL_Targets!$A307,'Final Comp Values'!$B:$B,0)),IF($CA307="Min Data",0,0)),0)</f>
        <v>0.34</v>
      </c>
      <c r="DT307" s="14">
        <f>IF('QIPP Scorecard'!$AA$1=4,IF(FY2019_ALL_Targets!$CB307="Yes",INDEX('Final Comp Values'!$BO:$BO,MATCH(FY2019_ALL_Targets!$A307,'Final Comp Values'!$B:$B,0)),IF($CB307="Min Data",0,0)),0)</f>
        <v>0</v>
      </c>
      <c r="DU307" s="14">
        <v>0.38</v>
      </c>
      <c r="DV307" s="14">
        <v>0.37</v>
      </c>
      <c r="DW307" s="14">
        <v>0.39</v>
      </c>
      <c r="DX307" s="14">
        <v>0.38</v>
      </c>
      <c r="DY307" s="12">
        <f t="shared" si="21"/>
        <v>3</v>
      </c>
      <c r="DZ307" s="12">
        <f t="shared" si="22"/>
        <v>3</v>
      </c>
      <c r="EA307" s="12">
        <f t="shared" si="23"/>
        <v>0</v>
      </c>
      <c r="EB307" s="12">
        <f t="shared" si="24"/>
        <v>0</v>
      </c>
    </row>
    <row r="308" spans="1:132" x14ac:dyDescent="0.25">
      <c r="A308" s="297">
        <v>5148</v>
      </c>
      <c r="B308" s="347">
        <v>675702</v>
      </c>
      <c r="C308" s="297">
        <v>1026710</v>
      </c>
      <c r="D308" s="14">
        <v>1144619701</v>
      </c>
      <c r="E308" s="26" t="s">
        <v>941</v>
      </c>
      <c r="F308" s="26" t="str">
        <f>INDEX('Mar - Aug'!X:X,MATCH(A308,'Mar - Aug'!B:B,0))</f>
        <v>Dallas</v>
      </c>
      <c r="G308" s="26" t="s">
        <v>3013</v>
      </c>
      <c r="H308" s="26"/>
      <c r="I308" s="26" t="str">
        <f t="shared" si="20"/>
        <v/>
      </c>
      <c r="J308" s="299" t="s">
        <v>686</v>
      </c>
      <c r="K308" s="299" t="s">
        <v>938</v>
      </c>
      <c r="L308" s="299" t="s">
        <v>2291</v>
      </c>
      <c r="M308" s="13">
        <v>1.204819E-2</v>
      </c>
      <c r="N308" s="13">
        <v>7.8014210000000001E-2</v>
      </c>
      <c r="O308" s="13">
        <v>0</v>
      </c>
      <c r="P308" s="13">
        <v>0.18627451</v>
      </c>
      <c r="Q308" s="13">
        <v>3.3690650000000003E-2</v>
      </c>
      <c r="R308" s="13">
        <v>5.5747400000000003E-2</v>
      </c>
      <c r="S308" s="13">
        <v>3.7344499999999998E-3</v>
      </c>
      <c r="T308" s="13">
        <v>0.15247816</v>
      </c>
      <c r="U308" s="13">
        <v>3.3690650000000003E-2</v>
      </c>
      <c r="V308" s="13">
        <v>7.6687968430000003E-2</v>
      </c>
      <c r="W308" s="13">
        <v>3.7344499999999998E-3</v>
      </c>
      <c r="X308" s="13">
        <v>0.18310784332999999</v>
      </c>
      <c r="Y308" s="13">
        <v>3.3690650000000003E-2</v>
      </c>
      <c r="Z308" s="13">
        <v>7.4113499499999999E-2</v>
      </c>
      <c r="AA308" s="13">
        <v>3.7344499999999998E-3</v>
      </c>
      <c r="AB308" s="13">
        <v>0.1769607845</v>
      </c>
      <c r="AC308" s="13">
        <v>3.3690650000000003E-2</v>
      </c>
      <c r="AD308" s="13">
        <v>7.5361726860000006E-2</v>
      </c>
      <c r="AE308" s="13">
        <v>3.7344499999999998E-3</v>
      </c>
      <c r="AF308" s="13">
        <v>0.17994117666000001</v>
      </c>
      <c r="AG308" s="13">
        <v>3.3690650000000003E-2</v>
      </c>
      <c r="AH308" s="13">
        <v>7.0212788999999998E-2</v>
      </c>
      <c r="AI308" s="13">
        <v>3.7344499999999998E-3</v>
      </c>
      <c r="AJ308" s="13">
        <v>0.16764705899999999</v>
      </c>
      <c r="AK308" s="13">
        <v>3.3690650000000003E-2</v>
      </c>
      <c r="AL308" s="13">
        <v>7.4035485289999994E-2</v>
      </c>
      <c r="AM308" s="13">
        <v>3.7344499999999998E-3</v>
      </c>
      <c r="AN308" s="13">
        <v>0.17677450998999999</v>
      </c>
      <c r="AO308" s="13">
        <v>3.3690650000000003E-2</v>
      </c>
      <c r="AP308" s="13">
        <v>6.6312078499999996E-2</v>
      </c>
      <c r="AQ308" s="13">
        <v>3.7344499999999998E-3</v>
      </c>
      <c r="AR308" s="13">
        <v>0.15833333350000001</v>
      </c>
      <c r="AS308" s="13">
        <v>3.3690650000000003E-2</v>
      </c>
      <c r="AT308" s="13">
        <v>7.2553215300000001E-2</v>
      </c>
      <c r="AU308" s="13">
        <v>3.7344499999999998E-3</v>
      </c>
      <c r="AV308" s="13">
        <v>0.17323529430000001</v>
      </c>
      <c r="AW308" s="13">
        <v>3.3690650000000003E-2</v>
      </c>
      <c r="AX308" s="13">
        <v>6.2411368000000002E-2</v>
      </c>
      <c r="AY308" s="13">
        <v>3.7344499999999998E-3</v>
      </c>
      <c r="AZ308" s="13">
        <v>0.15247816</v>
      </c>
      <c r="BA308" s="86">
        <v>1.05263157894737E-2</v>
      </c>
      <c r="BB308" s="86">
        <v>6.5573770491803296E-2</v>
      </c>
      <c r="BC308" s="13">
        <v>0</v>
      </c>
      <c r="BD308" s="13">
        <v>8.2191780821917804E-2</v>
      </c>
      <c r="BE308" s="14">
        <v>0</v>
      </c>
      <c r="BF308" s="14">
        <v>5.2631578947368397E-2</v>
      </c>
      <c r="BG308" s="14">
        <v>0</v>
      </c>
      <c r="BH308" s="14">
        <v>7.69230769230769E-2</v>
      </c>
      <c r="BI308" s="14">
        <v>0</v>
      </c>
      <c r="BJ308" s="14">
        <v>5.6603773584905703E-2</v>
      </c>
      <c r="BK308" s="14">
        <v>0</v>
      </c>
      <c r="BL308" s="430">
        <v>8.5714285714285701E-2</v>
      </c>
      <c r="BM308" s="14">
        <v>0</v>
      </c>
      <c r="BN308" s="14">
        <v>0.113207547169811</v>
      </c>
      <c r="BO308" s="14">
        <v>0</v>
      </c>
      <c r="BP308" s="14">
        <v>0.17105263157894701</v>
      </c>
      <c r="BQ308" s="86">
        <v>0</v>
      </c>
      <c r="BR308" s="86">
        <v>0.113207547169811</v>
      </c>
      <c r="BS308" s="86">
        <v>0</v>
      </c>
      <c r="BT308" s="86">
        <v>0.17105263157894701</v>
      </c>
      <c r="BU308" s="14" t="s">
        <v>35</v>
      </c>
      <c r="BV308" s="14" t="s">
        <v>36</v>
      </c>
      <c r="BW308" s="14" t="s">
        <v>35</v>
      </c>
      <c r="BX308" s="14" t="s">
        <v>35</v>
      </c>
      <c r="BY308" s="14" t="s">
        <v>35</v>
      </c>
      <c r="BZ308" s="14" t="s">
        <v>36</v>
      </c>
      <c r="CA308" s="14" t="s">
        <v>35</v>
      </c>
      <c r="CB308" s="14" t="s">
        <v>36</v>
      </c>
      <c r="CC308" s="14">
        <v>9.66</v>
      </c>
      <c r="CD308" s="14">
        <v>9.66</v>
      </c>
      <c r="CE308" s="14">
        <v>9.66</v>
      </c>
      <c r="CF308" s="14">
        <v>9.66</v>
      </c>
      <c r="CG308" s="14">
        <v>9.66</v>
      </c>
      <c r="CH308" s="14">
        <v>9.66</v>
      </c>
      <c r="CI308" s="14">
        <v>9.36</v>
      </c>
      <c r="CJ308" s="14">
        <f>INDEX('Monthy Targets'!AC:AC,(MATCH(FY2019_ALL_Targets!$B:$B,'Monthy Targets'!$B:$B,0)))</f>
        <v>9.33</v>
      </c>
      <c r="CK308" s="14">
        <f>INDEX('Monthy Targets'!AD:AD,(MATCH(FY2019_ALL_Targets!$B:$B,'Monthy Targets'!$B:$B,0)))</f>
        <v>9.33</v>
      </c>
      <c r="CL308" s="14">
        <f>INDEX('Monthy Targets'!AE:AE,(MATCH(FY2019_ALL_Targets!$B:$B,'Monthy Targets'!$B:$B,0)))</f>
        <v>9.33</v>
      </c>
      <c r="CM308" s="14">
        <f>INDEX('Monthy Targets'!AF:AF,(MATCH(FY2019_ALL_Targets!$B:$B,'Monthy Targets'!$B:$B,0)))</f>
        <v>9.33</v>
      </c>
      <c r="CN308" s="14">
        <f>INDEX('Monthy Targets'!AG:AG,(MATCH(FY2019_ALL_Targets!$B:$B,'Monthy Targets'!$B:$B,0)))</f>
        <v>9.33</v>
      </c>
      <c r="CO308" s="14">
        <v>0.65</v>
      </c>
      <c r="CP308" s="14">
        <v>0.65</v>
      </c>
      <c r="CQ308" s="14">
        <v>0.65</v>
      </c>
      <c r="CR308" s="14">
        <v>0.65</v>
      </c>
      <c r="CS308" s="14">
        <v>0.65</v>
      </c>
      <c r="CT308" s="14">
        <v>0.65</v>
      </c>
      <c r="CU308" s="14">
        <v>0.65</v>
      </c>
      <c r="CV308" s="14">
        <v>0.65</v>
      </c>
      <c r="CW308" s="14">
        <v>0.63</v>
      </c>
      <c r="CX308" s="14">
        <v>0.63</v>
      </c>
      <c r="CY308" s="14">
        <v>0.63</v>
      </c>
      <c r="CZ308" s="14">
        <v>0.63</v>
      </c>
      <c r="DA308" s="14">
        <f>IF('QIPP Scorecard'!$AA$1=4,IF(FY2019_ALL_Targets!$BU308="Yes",INDEX('Final Comp Values'!$BN:$BN,MATCH(FY2019_ALL_Targets!$A308,'Final Comp Values'!$B:$B,0)),IF($BU308="Min Data",0,0)),0)</f>
        <v>0.63</v>
      </c>
      <c r="DB308" s="14">
        <f>IF('QIPP Scorecard'!$AA$1=4,IF(FY2019_ALL_Targets!$BV308="Yes",INDEX('Final Comp Values'!$BN:$BN,MATCH(FY2019_ALL_Targets!$A308,'Final Comp Values'!$B:$B,0)),IF($BV308="Min Data",0,0)),0)</f>
        <v>0</v>
      </c>
      <c r="DC308" s="14">
        <f>IF('QIPP Scorecard'!$AA$1=4,IF(FY2019_ALL_Targets!$BW308="Yes",INDEX('Final Comp Values'!$BN:$BN,MATCH(FY2019_ALL_Targets!$A308,'Final Comp Values'!$B:$B,0)),IF(CI308="Min Data",0,0)),0)</f>
        <v>0.63</v>
      </c>
      <c r="DD308" s="14">
        <f>IF('QIPP Scorecard'!$AA$1=4,IF(FY2019_ALL_Targets!$BX308="Yes",INDEX('Final Comp Values'!$BN:$BN,MATCH(FY2019_ALL_Targets!$A308,'Final Comp Values'!$B:$B,0)),IF($BX308="Min Data",0,0)),0)</f>
        <v>0.63</v>
      </c>
      <c r="DE308" s="14">
        <v>1.21</v>
      </c>
      <c r="DF308" s="14">
        <v>1.21</v>
      </c>
      <c r="DG308" s="14">
        <v>1.21</v>
      </c>
      <c r="DH308" s="14">
        <v>1.21</v>
      </c>
      <c r="DI308" s="14">
        <v>1.21</v>
      </c>
      <c r="DJ308" s="14">
        <v>1.21</v>
      </c>
      <c r="DK308" s="14">
        <v>1.21</v>
      </c>
      <c r="DL308" s="14">
        <v>1.21</v>
      </c>
      <c r="DM308" s="14">
        <v>1.18</v>
      </c>
      <c r="DN308" s="14">
        <v>1.18</v>
      </c>
      <c r="DO308" s="14">
        <v>1.18</v>
      </c>
      <c r="DP308" s="14">
        <v>1.18</v>
      </c>
      <c r="DQ308" s="14">
        <f>IF('QIPP Scorecard'!$AA$1=4,IF(FY2019_ALL_Targets!$BY308="Yes",INDEX('Final Comp Values'!$BK:$BK,MATCH(FY2019_ALL_Targets!$A308,'Final Comp Values'!$B:$B,0)),IF($BY308="Min Data",0,0)),0)</f>
        <v>1.18</v>
      </c>
      <c r="DR308" s="14">
        <f>IF('QIPP Scorecard'!$AA$1=4,IF(FY2019_ALL_Targets!$BZ308="Yes",INDEX('Final Comp Values'!$BO:$BO,MATCH(FY2019_ALL_Targets!$A308,'Final Comp Values'!$B:$B,0)),IF($BZ308="Min Data",0,0)),0)</f>
        <v>0</v>
      </c>
      <c r="DS308" s="14">
        <f>IF('QIPP Scorecard'!$AA$1=4,IF(FY2019_ALL_Targets!$CA308="Yes",INDEX('Final Comp Values'!$BO:$BO,MATCH(FY2019_ALL_Targets!$A308,'Final Comp Values'!$B:$B,0)),IF($CA308="Min Data",0,0)),0)</f>
        <v>1.18</v>
      </c>
      <c r="DT308" s="14">
        <f>IF('QIPP Scorecard'!$AA$1=4,IF(FY2019_ALL_Targets!$CB308="Yes",INDEX('Final Comp Values'!$BO:$BO,MATCH(FY2019_ALL_Targets!$A308,'Final Comp Values'!$B:$B,0)),IF($CB308="Min Data",0,0)),0)</f>
        <v>0</v>
      </c>
      <c r="DU308" s="14">
        <v>1.72</v>
      </c>
      <c r="DV308" s="14">
        <v>1.94</v>
      </c>
      <c r="DW308" s="14">
        <v>2.02</v>
      </c>
      <c r="DX308" s="14">
        <v>1.64</v>
      </c>
      <c r="DY308" s="12">
        <f t="shared" si="21"/>
        <v>1</v>
      </c>
      <c r="DZ308" s="12">
        <f t="shared" si="22"/>
        <v>2</v>
      </c>
      <c r="EA308" s="12">
        <f t="shared" si="23"/>
        <v>0</v>
      </c>
      <c r="EB308" s="12">
        <f t="shared" si="24"/>
        <v>0</v>
      </c>
    </row>
    <row r="309" spans="1:132" x14ac:dyDescent="0.25">
      <c r="A309" s="297">
        <v>5349</v>
      </c>
      <c r="B309" s="347">
        <v>675703</v>
      </c>
      <c r="C309" s="297">
        <v>1028699</v>
      </c>
      <c r="D309" s="14">
        <v>1407817273</v>
      </c>
      <c r="E309" s="26" t="s">
        <v>937</v>
      </c>
      <c r="F309" s="26" t="str">
        <f>INDEX('Mar - Aug'!X:X,MATCH(A309,'Mar - Aug'!B:B,0))</f>
        <v>Tarrant</v>
      </c>
      <c r="G309" s="26" t="s">
        <v>3078</v>
      </c>
      <c r="H309" s="26"/>
      <c r="I309" s="26" t="str">
        <f t="shared" si="20"/>
        <v/>
      </c>
      <c r="J309" s="299" t="s">
        <v>2703</v>
      </c>
      <c r="K309" s="299" t="s">
        <v>965</v>
      </c>
      <c r="L309" s="299" t="s">
        <v>2704</v>
      </c>
      <c r="M309" s="13">
        <v>6.1403520000000003E-2</v>
      </c>
      <c r="N309" s="13">
        <v>3.058106E-2</v>
      </c>
      <c r="O309" s="13">
        <v>0</v>
      </c>
      <c r="P309" s="13">
        <v>0.16049384</v>
      </c>
      <c r="Q309" s="13">
        <v>3.3690650000000003E-2</v>
      </c>
      <c r="R309" s="13">
        <v>5.5747400000000003E-2</v>
      </c>
      <c r="S309" s="13">
        <v>3.7344499999999998E-3</v>
      </c>
      <c r="T309" s="13">
        <v>0.15247816</v>
      </c>
      <c r="U309" s="13">
        <v>6.0359660160000002E-2</v>
      </c>
      <c r="V309" s="13">
        <v>5.5747400000000003E-2</v>
      </c>
      <c r="W309" s="13">
        <v>3.7344499999999998E-3</v>
      </c>
      <c r="X309" s="13">
        <v>0.15776544472000001</v>
      </c>
      <c r="Y309" s="13">
        <v>5.8333344000000002E-2</v>
      </c>
      <c r="Z309" s="13">
        <v>5.5747400000000003E-2</v>
      </c>
      <c r="AA309" s="13">
        <v>3.7344499999999998E-3</v>
      </c>
      <c r="AB309" s="13">
        <v>0.15247816</v>
      </c>
      <c r="AC309" s="13">
        <v>5.9315800320000001E-2</v>
      </c>
      <c r="AD309" s="13">
        <v>5.5747400000000003E-2</v>
      </c>
      <c r="AE309" s="13">
        <v>3.7344499999999998E-3</v>
      </c>
      <c r="AF309" s="13">
        <v>0.15503704943999999</v>
      </c>
      <c r="AG309" s="13">
        <v>5.5263168000000001E-2</v>
      </c>
      <c r="AH309" s="13">
        <v>5.5747400000000003E-2</v>
      </c>
      <c r="AI309" s="13">
        <v>3.7344499999999998E-3</v>
      </c>
      <c r="AJ309" s="13">
        <v>0.15247816</v>
      </c>
      <c r="AK309" s="13">
        <v>5.8271940479999999E-2</v>
      </c>
      <c r="AL309" s="13">
        <v>5.5747400000000003E-2</v>
      </c>
      <c r="AM309" s="13">
        <v>3.7344499999999998E-3</v>
      </c>
      <c r="AN309" s="13">
        <v>0.15247816</v>
      </c>
      <c r="AO309" s="13">
        <v>5.2192992000000001E-2</v>
      </c>
      <c r="AP309" s="13">
        <v>5.5747400000000003E-2</v>
      </c>
      <c r="AQ309" s="13">
        <v>3.7344499999999998E-3</v>
      </c>
      <c r="AR309" s="13">
        <v>0.15247816</v>
      </c>
      <c r="AS309" s="13">
        <v>5.7105273599999999E-2</v>
      </c>
      <c r="AT309" s="13">
        <v>5.5747400000000003E-2</v>
      </c>
      <c r="AU309" s="13">
        <v>3.7344499999999998E-3</v>
      </c>
      <c r="AV309" s="13">
        <v>0.15247816</v>
      </c>
      <c r="AW309" s="13">
        <v>4.9122816E-2</v>
      </c>
      <c r="AX309" s="13">
        <v>5.5747400000000003E-2</v>
      </c>
      <c r="AY309" s="13">
        <v>3.7344499999999998E-3</v>
      </c>
      <c r="AZ309" s="13">
        <v>0.15247816</v>
      </c>
      <c r="BA309" s="86">
        <v>7.0588235294117604E-2</v>
      </c>
      <c r="BB309" s="86">
        <v>2.4390243902439001E-2</v>
      </c>
      <c r="BC309" s="13">
        <v>0</v>
      </c>
      <c r="BD309" s="13">
        <v>6.1728395061728399E-2</v>
      </c>
      <c r="BE309" s="14">
        <v>4.7619047619047603E-2</v>
      </c>
      <c r="BF309" s="14">
        <v>6.0975609756097601E-2</v>
      </c>
      <c r="BG309" s="14">
        <v>0</v>
      </c>
      <c r="BH309" s="14">
        <v>7.2289156626505993E-2</v>
      </c>
      <c r="BI309" s="14">
        <v>2.4390243902439001E-2</v>
      </c>
      <c r="BJ309" s="14">
        <v>1.26582278481013E-2</v>
      </c>
      <c r="BK309" s="14">
        <v>0</v>
      </c>
      <c r="BL309" s="430">
        <v>6.3291139240506306E-2</v>
      </c>
      <c r="BM309" s="14">
        <v>2.2988505747126398E-2</v>
      </c>
      <c r="BN309" s="14">
        <v>2.8169014084507001E-2</v>
      </c>
      <c r="BO309" s="14">
        <v>0</v>
      </c>
      <c r="BP309" s="14">
        <v>6.02409638554217E-2</v>
      </c>
      <c r="BQ309" s="86">
        <v>2.2988505747126398E-2</v>
      </c>
      <c r="BR309" s="86">
        <v>2.8169014084507001E-2</v>
      </c>
      <c r="BS309" s="86">
        <v>0</v>
      </c>
      <c r="BT309" s="86">
        <v>6.02409638554217E-2</v>
      </c>
      <c r="BU309" s="14" t="s">
        <v>35</v>
      </c>
      <c r="BV309" s="14" t="s">
        <v>35</v>
      </c>
      <c r="BW309" s="14" t="s">
        <v>35</v>
      </c>
      <c r="BX309" s="14" t="s">
        <v>35</v>
      </c>
      <c r="BY309" s="14" t="s">
        <v>35</v>
      </c>
      <c r="BZ309" s="14" t="s">
        <v>35</v>
      </c>
      <c r="CA309" s="14" t="s">
        <v>35</v>
      </c>
      <c r="CB309" s="14" t="s">
        <v>35</v>
      </c>
      <c r="CC309" s="14">
        <v>5.66</v>
      </c>
      <c r="CD309" s="14">
        <v>5.66</v>
      </c>
      <c r="CE309" s="14">
        <v>5.66</v>
      </c>
      <c r="CF309" s="14">
        <v>5.66</v>
      </c>
      <c r="CG309" s="14">
        <v>5.66</v>
      </c>
      <c r="CH309" s="14">
        <v>5.66</v>
      </c>
      <c r="CI309" s="14">
        <v>5.5</v>
      </c>
      <c r="CJ309" s="14">
        <f>INDEX('Monthy Targets'!AC:AC,(MATCH(FY2019_ALL_Targets!$B:$B,'Monthy Targets'!$B:$B,0)))</f>
        <v>5.48</v>
      </c>
      <c r="CK309" s="14">
        <f>INDEX('Monthy Targets'!AD:AD,(MATCH(FY2019_ALL_Targets!$B:$B,'Monthy Targets'!$B:$B,0)))</f>
        <v>5.48</v>
      </c>
      <c r="CL309" s="14">
        <f>INDEX('Monthy Targets'!AE:AE,(MATCH(FY2019_ALL_Targets!$B:$B,'Monthy Targets'!$B:$B,0)))</f>
        <v>5.48</v>
      </c>
      <c r="CM309" s="14">
        <f>INDEX('Monthy Targets'!AF:AF,(MATCH(FY2019_ALL_Targets!$B:$B,'Monthy Targets'!$B:$B,0)))</f>
        <v>5.48</v>
      </c>
      <c r="CN309" s="14">
        <f>INDEX('Monthy Targets'!AG:AG,(MATCH(FY2019_ALL_Targets!$B:$B,'Monthy Targets'!$B:$B,0)))</f>
        <v>5.48</v>
      </c>
      <c r="CO309" s="14">
        <v>0</v>
      </c>
      <c r="CP309" s="14">
        <v>0.38</v>
      </c>
      <c r="CQ309" s="14">
        <v>0.38</v>
      </c>
      <c r="CR309" s="14">
        <v>0.38</v>
      </c>
      <c r="CS309" s="14">
        <v>0.38</v>
      </c>
      <c r="CT309" s="14">
        <v>0</v>
      </c>
      <c r="CU309" s="14">
        <v>0.38</v>
      </c>
      <c r="CV309" s="14">
        <v>0.38</v>
      </c>
      <c r="CW309" s="14">
        <v>0.37</v>
      </c>
      <c r="CX309" s="14">
        <v>0.37</v>
      </c>
      <c r="CY309" s="14">
        <v>0.37</v>
      </c>
      <c r="CZ309" s="14">
        <v>0.37</v>
      </c>
      <c r="DA309" s="14">
        <f>IF('QIPP Scorecard'!$AA$1=4,IF(FY2019_ALL_Targets!$BU309="Yes",INDEX('Final Comp Values'!$BN:$BN,MATCH(FY2019_ALL_Targets!$A309,'Final Comp Values'!$B:$B,0)),IF($BU309="Min Data",0,0)),0)</f>
        <v>0.37</v>
      </c>
      <c r="DB309" s="14">
        <f>IF('QIPP Scorecard'!$AA$1=4,IF(FY2019_ALL_Targets!$BV309="Yes",INDEX('Final Comp Values'!$BN:$BN,MATCH(FY2019_ALL_Targets!$A309,'Final Comp Values'!$B:$B,0)),IF($BV309="Min Data",0,0)),0)</f>
        <v>0.37</v>
      </c>
      <c r="DC309" s="14">
        <f>IF('QIPP Scorecard'!$AA$1=4,IF(FY2019_ALL_Targets!$BW309="Yes",INDEX('Final Comp Values'!$BN:$BN,MATCH(FY2019_ALL_Targets!$A309,'Final Comp Values'!$B:$B,0)),IF(CI309="Min Data",0,0)),0)</f>
        <v>0.37</v>
      </c>
      <c r="DD309" s="14">
        <f>IF('QIPP Scorecard'!$AA$1=4,IF(FY2019_ALL_Targets!$BX309="Yes",INDEX('Final Comp Values'!$BN:$BN,MATCH(FY2019_ALL_Targets!$A309,'Final Comp Values'!$B:$B,0)),IF($BX309="Min Data",0,0)),0)</f>
        <v>0.37</v>
      </c>
      <c r="DE309" s="14">
        <v>0</v>
      </c>
      <c r="DF309" s="14">
        <v>0.71</v>
      </c>
      <c r="DG309" s="14">
        <v>0.71</v>
      </c>
      <c r="DH309" s="14">
        <v>0.71</v>
      </c>
      <c r="DI309" s="14">
        <v>0.71</v>
      </c>
      <c r="DJ309" s="14">
        <v>0</v>
      </c>
      <c r="DK309" s="14">
        <v>0.71</v>
      </c>
      <c r="DL309" s="14">
        <v>0.71</v>
      </c>
      <c r="DM309" s="14">
        <v>0.69</v>
      </c>
      <c r="DN309" s="14">
        <v>0.69</v>
      </c>
      <c r="DO309" s="14">
        <v>0.69</v>
      </c>
      <c r="DP309" s="14">
        <v>0.69</v>
      </c>
      <c r="DQ309" s="14">
        <f>IF('QIPP Scorecard'!$AA$1=4,IF(FY2019_ALL_Targets!$BY309="Yes",INDEX('Final Comp Values'!$BK:$BK,MATCH(FY2019_ALL_Targets!$A309,'Final Comp Values'!$B:$B,0)),IF($BY309="Min Data",0,0)),0)</f>
        <v>0.69</v>
      </c>
      <c r="DR309" s="14">
        <f>IF('QIPP Scorecard'!$AA$1=4,IF(FY2019_ALL_Targets!$BZ309="Yes",INDEX('Final Comp Values'!$BO:$BO,MATCH(FY2019_ALL_Targets!$A309,'Final Comp Values'!$B:$B,0)),IF($BZ309="Min Data",0,0)),0)</f>
        <v>0.69</v>
      </c>
      <c r="DS309" s="14">
        <f>IF('QIPP Scorecard'!$AA$1=4,IF(FY2019_ALL_Targets!$CA309="Yes",INDEX('Final Comp Values'!$BO:$BO,MATCH(FY2019_ALL_Targets!$A309,'Final Comp Values'!$B:$B,0)),IF($CA309="Min Data",0,0)),0)</f>
        <v>0.69</v>
      </c>
      <c r="DT309" s="14">
        <f>IF('QIPP Scorecard'!$AA$1=4,IF(FY2019_ALL_Targets!$CB309="Yes",INDEX('Final Comp Values'!$BO:$BO,MATCH(FY2019_ALL_Targets!$A309,'Final Comp Values'!$B:$B,0)),IF($CB309="Min Data",0,0)),0)</f>
        <v>0.69</v>
      </c>
      <c r="DU309" s="14">
        <v>0.9</v>
      </c>
      <c r="DV309" s="14">
        <v>1.01</v>
      </c>
      <c r="DW309" s="14">
        <v>1.18</v>
      </c>
      <c r="DX309" s="14">
        <v>1.1599999999999999</v>
      </c>
      <c r="DY309" s="12">
        <f t="shared" si="21"/>
        <v>0</v>
      </c>
      <c r="DZ309" s="12">
        <f t="shared" si="22"/>
        <v>0</v>
      </c>
      <c r="EA309" s="12">
        <f t="shared" si="23"/>
        <v>0</v>
      </c>
      <c r="EB309" s="12">
        <f t="shared" si="24"/>
        <v>0</v>
      </c>
    </row>
    <row r="310" spans="1:132" x14ac:dyDescent="0.25">
      <c r="A310" s="297">
        <v>4294</v>
      </c>
      <c r="B310" s="347">
        <v>675712</v>
      </c>
      <c r="C310" s="297">
        <v>1026320</v>
      </c>
      <c r="D310" s="14">
        <v>1013310861</v>
      </c>
      <c r="E310" s="26" t="s">
        <v>925</v>
      </c>
      <c r="F310" s="26" t="str">
        <f>INDEX('Mar - Aug'!X:X,MATCH(A310,'Mar - Aug'!B:B,0))</f>
        <v>MRSA Central</v>
      </c>
      <c r="G310" s="26" t="s">
        <v>3023</v>
      </c>
      <c r="H310" s="26"/>
      <c r="I310" s="26" t="str">
        <f t="shared" si="20"/>
        <v/>
      </c>
      <c r="J310" s="299" t="s">
        <v>170</v>
      </c>
      <c r="K310" s="299" t="s">
        <v>965</v>
      </c>
      <c r="L310" s="299" t="s">
        <v>2303</v>
      </c>
      <c r="M310" s="13">
        <v>1.515152E-2</v>
      </c>
      <c r="N310" s="13">
        <v>4.4444459999999998E-2</v>
      </c>
      <c r="O310" s="13">
        <v>0</v>
      </c>
      <c r="P310" s="13">
        <v>0.36144578999999999</v>
      </c>
      <c r="Q310" s="13">
        <v>3.3690650000000003E-2</v>
      </c>
      <c r="R310" s="13">
        <v>5.5747400000000003E-2</v>
      </c>
      <c r="S310" s="13">
        <v>3.7344499999999998E-3</v>
      </c>
      <c r="T310" s="13">
        <v>0.15247816</v>
      </c>
      <c r="U310" s="13">
        <v>3.3690650000000003E-2</v>
      </c>
      <c r="V310" s="13">
        <v>5.5747400000000003E-2</v>
      </c>
      <c r="W310" s="13">
        <v>3.7344499999999998E-3</v>
      </c>
      <c r="X310" s="13">
        <v>0.35530121157</v>
      </c>
      <c r="Y310" s="13">
        <v>3.3690650000000003E-2</v>
      </c>
      <c r="Z310" s="13">
        <v>5.5747400000000003E-2</v>
      </c>
      <c r="AA310" s="13">
        <v>3.7344499999999998E-3</v>
      </c>
      <c r="AB310" s="13">
        <v>0.34337350049999998</v>
      </c>
      <c r="AC310" s="13">
        <v>3.3690650000000003E-2</v>
      </c>
      <c r="AD310" s="13">
        <v>5.5747400000000003E-2</v>
      </c>
      <c r="AE310" s="13">
        <v>3.7344499999999998E-3</v>
      </c>
      <c r="AF310" s="13">
        <v>0.34915663314000001</v>
      </c>
      <c r="AG310" s="13">
        <v>3.3690650000000003E-2</v>
      </c>
      <c r="AH310" s="13">
        <v>5.5747400000000003E-2</v>
      </c>
      <c r="AI310" s="13">
        <v>3.7344499999999998E-3</v>
      </c>
      <c r="AJ310" s="13">
        <v>0.32530121099999998</v>
      </c>
      <c r="AK310" s="13">
        <v>3.3690650000000003E-2</v>
      </c>
      <c r="AL310" s="13">
        <v>5.5747400000000003E-2</v>
      </c>
      <c r="AM310" s="13">
        <v>3.7344499999999998E-3</v>
      </c>
      <c r="AN310" s="13">
        <v>0.34301205471000001</v>
      </c>
      <c r="AO310" s="13">
        <v>3.3690650000000003E-2</v>
      </c>
      <c r="AP310" s="13">
        <v>5.5747400000000003E-2</v>
      </c>
      <c r="AQ310" s="13">
        <v>3.7344499999999998E-3</v>
      </c>
      <c r="AR310" s="13">
        <v>0.30722892149999997</v>
      </c>
      <c r="AS310" s="13">
        <v>3.3690650000000003E-2</v>
      </c>
      <c r="AT310" s="13">
        <v>5.5747400000000003E-2</v>
      </c>
      <c r="AU310" s="13">
        <v>3.7344499999999998E-3</v>
      </c>
      <c r="AV310" s="13">
        <v>0.33614458470000003</v>
      </c>
      <c r="AW310" s="13">
        <v>3.3690650000000003E-2</v>
      </c>
      <c r="AX310" s="13">
        <v>5.5747400000000003E-2</v>
      </c>
      <c r="AY310" s="13">
        <v>3.7344499999999998E-3</v>
      </c>
      <c r="AZ310" s="13">
        <v>0.28915663200000002</v>
      </c>
      <c r="BA310" s="86">
        <v>0.04</v>
      </c>
      <c r="BB310" s="86">
        <v>4.1666666666666699E-2</v>
      </c>
      <c r="BC310" s="13">
        <v>0</v>
      </c>
      <c r="BD310" s="13">
        <v>0.18918918918918901</v>
      </c>
      <c r="BE310" s="14">
        <v>3.8461538461538498E-2</v>
      </c>
      <c r="BF310" s="14">
        <v>0</v>
      </c>
      <c r="BG310" s="14">
        <v>0</v>
      </c>
      <c r="BH310" s="14">
        <v>0.256410256410256</v>
      </c>
      <c r="BI310" s="14">
        <v>3.9215686274509803E-2</v>
      </c>
      <c r="BJ310" s="14">
        <v>0</v>
      </c>
      <c r="BK310" s="14">
        <v>0</v>
      </c>
      <c r="BL310" s="430">
        <v>0.24390243902438999</v>
      </c>
      <c r="BM310" s="14">
        <v>1.88679245283019E-2</v>
      </c>
      <c r="BN310" s="14">
        <v>3.8461538461538498E-2</v>
      </c>
      <c r="BO310" s="14">
        <v>0</v>
      </c>
      <c r="BP310" s="14">
        <v>0.232558139534884</v>
      </c>
      <c r="BQ310" s="86">
        <v>1.88679245283019E-2</v>
      </c>
      <c r="BR310" s="86">
        <v>3.8461538461538498E-2</v>
      </c>
      <c r="BS310" s="86">
        <v>0</v>
      </c>
      <c r="BT310" s="86">
        <v>0.232558139534884</v>
      </c>
      <c r="BU310" s="14" t="s">
        <v>35</v>
      </c>
      <c r="BV310" s="14" t="s">
        <v>35</v>
      </c>
      <c r="BW310" s="14" t="s">
        <v>35</v>
      </c>
      <c r="BX310" s="14" t="s">
        <v>35</v>
      </c>
      <c r="BY310" s="14" t="s">
        <v>35</v>
      </c>
      <c r="BZ310" s="14" t="s">
        <v>35</v>
      </c>
      <c r="CA310" s="14" t="s">
        <v>35</v>
      </c>
      <c r="CB310" s="14" t="s">
        <v>35</v>
      </c>
      <c r="CC310" s="14">
        <v>3.52</v>
      </c>
      <c r="CD310" s="14">
        <v>3.52</v>
      </c>
      <c r="CE310" s="14">
        <v>3.52</v>
      </c>
      <c r="CF310" s="14">
        <v>3.52</v>
      </c>
      <c r="CG310" s="14">
        <v>3.52</v>
      </c>
      <c r="CH310" s="14">
        <v>3.52</v>
      </c>
      <c r="CI310" s="14">
        <v>3.54</v>
      </c>
      <c r="CJ310" s="14">
        <f>INDEX('Monthy Targets'!AC:AC,(MATCH(FY2019_ALL_Targets!$B:$B,'Monthy Targets'!$B:$B,0)))</f>
        <v>3.52</v>
      </c>
      <c r="CK310" s="14">
        <f>INDEX('Monthy Targets'!AD:AD,(MATCH(FY2019_ALL_Targets!$B:$B,'Monthy Targets'!$B:$B,0)))</f>
        <v>3.52</v>
      </c>
      <c r="CL310" s="14">
        <f>INDEX('Monthy Targets'!AE:AE,(MATCH(FY2019_ALL_Targets!$B:$B,'Monthy Targets'!$B:$B,0)))</f>
        <v>3.52</v>
      </c>
      <c r="CM310" s="14">
        <f>INDEX('Monthy Targets'!AF:AF,(MATCH(FY2019_ALL_Targets!$B:$B,'Monthy Targets'!$B:$B,0)))</f>
        <v>3.52</v>
      </c>
      <c r="CN310" s="14">
        <f>INDEX('Monthy Targets'!AG:AG,(MATCH(FY2019_ALL_Targets!$B:$B,'Monthy Targets'!$B:$B,0)))</f>
        <v>3.52</v>
      </c>
      <c r="CO310" s="14">
        <v>0</v>
      </c>
      <c r="CP310" s="14">
        <v>0.24</v>
      </c>
      <c r="CQ310" s="14">
        <v>0.24</v>
      </c>
      <c r="CR310" s="14">
        <v>0.24</v>
      </c>
      <c r="CS310" s="14">
        <v>0</v>
      </c>
      <c r="CT310" s="14">
        <v>0.24</v>
      </c>
      <c r="CU310" s="14">
        <v>0.24</v>
      </c>
      <c r="CV310" s="14">
        <v>0.24</v>
      </c>
      <c r="CW310" s="14">
        <v>0</v>
      </c>
      <c r="CX310" s="14">
        <v>0.24</v>
      </c>
      <c r="CY310" s="14">
        <v>0.24</v>
      </c>
      <c r="CZ310" s="14">
        <v>0.24</v>
      </c>
      <c r="DA310" s="14">
        <f>IF('QIPP Scorecard'!$AA$1=4,IF(FY2019_ALL_Targets!$BU310="Yes",INDEX('Final Comp Values'!$BN:$BN,MATCH(FY2019_ALL_Targets!$A310,'Final Comp Values'!$B:$B,0)),IF($BU310="Min Data",0,0)),0)</f>
        <v>0.24</v>
      </c>
      <c r="DB310" s="14">
        <f>IF('QIPP Scorecard'!$AA$1=4,IF(FY2019_ALL_Targets!$BV310="Yes",INDEX('Final Comp Values'!$BN:$BN,MATCH(FY2019_ALL_Targets!$A310,'Final Comp Values'!$B:$B,0)),IF($BV310="Min Data",0,0)),0)</f>
        <v>0.24</v>
      </c>
      <c r="DC310" s="14">
        <f>IF('QIPP Scorecard'!$AA$1=4,IF(FY2019_ALL_Targets!$BW310="Yes",INDEX('Final Comp Values'!$BN:$BN,MATCH(FY2019_ALL_Targets!$A310,'Final Comp Values'!$B:$B,0)),IF(CI310="Min Data",0,0)),0)</f>
        <v>0.24</v>
      </c>
      <c r="DD310" s="14">
        <f>IF('QIPP Scorecard'!$AA$1=4,IF(FY2019_ALL_Targets!$BX310="Yes",INDEX('Final Comp Values'!$BN:$BN,MATCH(FY2019_ALL_Targets!$A310,'Final Comp Values'!$B:$B,0)),IF($BX310="Min Data",0,0)),0)</f>
        <v>0.24</v>
      </c>
      <c r="DE310" s="14">
        <v>0</v>
      </c>
      <c r="DF310" s="14">
        <v>0.44</v>
      </c>
      <c r="DG310" s="14">
        <v>0.44</v>
      </c>
      <c r="DH310" s="14">
        <v>0.44</v>
      </c>
      <c r="DI310" s="14">
        <v>0</v>
      </c>
      <c r="DJ310" s="14">
        <v>0.44</v>
      </c>
      <c r="DK310" s="14">
        <v>0.44</v>
      </c>
      <c r="DL310" s="14">
        <v>0.44</v>
      </c>
      <c r="DM310" s="14">
        <v>0</v>
      </c>
      <c r="DN310" s="14">
        <v>0.45</v>
      </c>
      <c r="DO310" s="14">
        <v>0.45</v>
      </c>
      <c r="DP310" s="14">
        <v>0.45</v>
      </c>
      <c r="DQ310" s="14">
        <f>IF('QIPP Scorecard'!$AA$1=4,IF(FY2019_ALL_Targets!$BY310="Yes",INDEX('Final Comp Values'!$BK:$BK,MATCH(FY2019_ALL_Targets!$A310,'Final Comp Values'!$B:$B,0)),IF($BY310="Min Data",0,0)),0)</f>
        <v>0.45</v>
      </c>
      <c r="DR310" s="14">
        <f>IF('QIPP Scorecard'!$AA$1=4,IF(FY2019_ALL_Targets!$BZ310="Yes",INDEX('Final Comp Values'!$BO:$BO,MATCH(FY2019_ALL_Targets!$A310,'Final Comp Values'!$B:$B,0)),IF($BZ310="Min Data",0,0)),0)</f>
        <v>0.45</v>
      </c>
      <c r="DS310" s="14">
        <f>IF('QIPP Scorecard'!$AA$1=4,IF(FY2019_ALL_Targets!$CA310="Yes",INDEX('Final Comp Values'!$BO:$BO,MATCH(FY2019_ALL_Targets!$A310,'Final Comp Values'!$B:$B,0)),IF($CA310="Min Data",0,0)),0)</f>
        <v>0.45</v>
      </c>
      <c r="DT310" s="14">
        <f>IF('QIPP Scorecard'!$AA$1=4,IF(FY2019_ALL_Targets!$CB310="Yes",INDEX('Final Comp Values'!$BO:$BO,MATCH(FY2019_ALL_Targets!$A310,'Final Comp Values'!$B:$B,0)),IF($CB310="Min Data",0,0)),0)</f>
        <v>0.45</v>
      </c>
      <c r="DU310" s="14">
        <v>0.56000000000000005</v>
      </c>
      <c r="DV310" s="14">
        <v>0.63</v>
      </c>
      <c r="DW310" s="14">
        <v>0.65</v>
      </c>
      <c r="DX310" s="14">
        <v>0.72</v>
      </c>
      <c r="DY310" s="12">
        <f t="shared" si="21"/>
        <v>0</v>
      </c>
      <c r="DZ310" s="12">
        <f t="shared" si="22"/>
        <v>0</v>
      </c>
      <c r="EA310" s="12">
        <f t="shared" si="23"/>
        <v>0</v>
      </c>
      <c r="EB310" s="12">
        <f t="shared" si="24"/>
        <v>0</v>
      </c>
    </row>
    <row r="311" spans="1:132" x14ac:dyDescent="0.25">
      <c r="A311" s="297">
        <v>4890</v>
      </c>
      <c r="B311" s="347">
        <v>675714</v>
      </c>
      <c r="C311" s="297">
        <v>1020958</v>
      </c>
      <c r="D311" s="14">
        <v>1336647866</v>
      </c>
      <c r="E311" s="26" t="s">
        <v>930</v>
      </c>
      <c r="F311" s="26" t="str">
        <f>INDEX('Mar - Aug'!X:X,MATCH(A311,'Mar - Aug'!B:B,0))</f>
        <v>Harris</v>
      </c>
      <c r="G311" s="26" t="s">
        <v>3016</v>
      </c>
      <c r="H311" s="26"/>
      <c r="I311" s="26" t="str">
        <f t="shared" si="20"/>
        <v/>
      </c>
      <c r="J311" s="299" t="s">
        <v>2449</v>
      </c>
      <c r="K311" s="299" t="s">
        <v>2450</v>
      </c>
      <c r="L311" s="299" t="s">
        <v>2451</v>
      </c>
      <c r="M311" s="13">
        <v>5.7306580000000003E-2</v>
      </c>
      <c r="N311" s="13">
        <v>4.5833329999999999E-2</v>
      </c>
      <c r="O311" s="13">
        <v>0</v>
      </c>
      <c r="P311" s="13">
        <v>9.1988150000000005E-2</v>
      </c>
      <c r="Q311" s="13">
        <v>3.3690650000000003E-2</v>
      </c>
      <c r="R311" s="13">
        <v>5.5747400000000003E-2</v>
      </c>
      <c r="S311" s="13">
        <v>3.7344499999999998E-3</v>
      </c>
      <c r="T311" s="13">
        <v>0.15247816</v>
      </c>
      <c r="U311" s="13">
        <v>5.6332368139999998E-2</v>
      </c>
      <c r="V311" s="13">
        <v>5.5747400000000003E-2</v>
      </c>
      <c r="W311" s="13">
        <v>3.7344499999999998E-3</v>
      </c>
      <c r="X311" s="13">
        <v>0.15247816</v>
      </c>
      <c r="Y311" s="13">
        <v>5.4441251000000003E-2</v>
      </c>
      <c r="Z311" s="13">
        <v>5.5747400000000003E-2</v>
      </c>
      <c r="AA311" s="13">
        <v>3.7344499999999998E-3</v>
      </c>
      <c r="AB311" s="13">
        <v>0.15247816</v>
      </c>
      <c r="AC311" s="13">
        <v>5.5358156280000001E-2</v>
      </c>
      <c r="AD311" s="13">
        <v>5.5747400000000003E-2</v>
      </c>
      <c r="AE311" s="13">
        <v>3.7344499999999998E-3</v>
      </c>
      <c r="AF311" s="13">
        <v>0.15247816</v>
      </c>
      <c r="AG311" s="13">
        <v>5.1575922000000003E-2</v>
      </c>
      <c r="AH311" s="13">
        <v>5.5747400000000003E-2</v>
      </c>
      <c r="AI311" s="13">
        <v>3.7344499999999998E-3</v>
      </c>
      <c r="AJ311" s="13">
        <v>0.15247816</v>
      </c>
      <c r="AK311" s="13">
        <v>5.4383944419999997E-2</v>
      </c>
      <c r="AL311" s="13">
        <v>5.5747400000000003E-2</v>
      </c>
      <c r="AM311" s="13">
        <v>3.7344499999999998E-3</v>
      </c>
      <c r="AN311" s="13">
        <v>0.15247816</v>
      </c>
      <c r="AO311" s="13">
        <v>4.8710593000000003E-2</v>
      </c>
      <c r="AP311" s="13">
        <v>5.5747400000000003E-2</v>
      </c>
      <c r="AQ311" s="13">
        <v>3.7344499999999998E-3</v>
      </c>
      <c r="AR311" s="13">
        <v>0.15247816</v>
      </c>
      <c r="AS311" s="13">
        <v>5.32951194E-2</v>
      </c>
      <c r="AT311" s="13">
        <v>5.5747400000000003E-2</v>
      </c>
      <c r="AU311" s="13">
        <v>3.7344499999999998E-3</v>
      </c>
      <c r="AV311" s="13">
        <v>0.15247816</v>
      </c>
      <c r="AW311" s="13">
        <v>4.5845263999999997E-2</v>
      </c>
      <c r="AX311" s="13">
        <v>5.5747400000000003E-2</v>
      </c>
      <c r="AY311" s="13">
        <v>3.7344499999999998E-3</v>
      </c>
      <c r="AZ311" s="13">
        <v>0.15247816</v>
      </c>
      <c r="BA311" s="86">
        <v>3.2967032967033003E-2</v>
      </c>
      <c r="BB311" s="86">
        <v>1.63934426229508E-2</v>
      </c>
      <c r="BC311" s="13">
        <v>0</v>
      </c>
      <c r="BD311" s="13">
        <v>0.11363636363636399</v>
      </c>
      <c r="BE311" s="14">
        <v>3.4883720930232599E-2</v>
      </c>
      <c r="BF311" s="14">
        <v>0.140350877192982</v>
      </c>
      <c r="BG311" s="14">
        <v>0</v>
      </c>
      <c r="BH311" s="14">
        <v>0.132530120481928</v>
      </c>
      <c r="BI311" s="14">
        <v>4.5454545454545497E-2</v>
      </c>
      <c r="BJ311" s="14">
        <v>8.4745762711864403E-2</v>
      </c>
      <c r="BK311" s="14">
        <v>0</v>
      </c>
      <c r="BL311" s="430">
        <v>0.14285714285714299</v>
      </c>
      <c r="BM311" s="14">
        <v>2.2471910112359599E-2</v>
      </c>
      <c r="BN311" s="14">
        <v>0.112903225806452</v>
      </c>
      <c r="BO311" s="14">
        <v>0</v>
      </c>
      <c r="BP311" s="14">
        <v>0.17647058823529399</v>
      </c>
      <c r="BQ311" s="86">
        <v>2.2471910112359599E-2</v>
      </c>
      <c r="BR311" s="86">
        <v>0.112903225806452</v>
      </c>
      <c r="BS311" s="86">
        <v>0</v>
      </c>
      <c r="BT311" s="86">
        <v>0.17647058823529399</v>
      </c>
      <c r="BU311" s="14" t="s">
        <v>35</v>
      </c>
      <c r="BV311" s="14" t="s">
        <v>36</v>
      </c>
      <c r="BW311" s="14" t="s">
        <v>35</v>
      </c>
      <c r="BX311" s="14" t="s">
        <v>36</v>
      </c>
      <c r="BY311" s="14" t="s">
        <v>35</v>
      </c>
      <c r="BZ311" s="14" t="s">
        <v>36</v>
      </c>
      <c r="CA311" s="14" t="s">
        <v>35</v>
      </c>
      <c r="CB311" s="14" t="s">
        <v>36</v>
      </c>
      <c r="CC311" s="14">
        <v>6.52</v>
      </c>
      <c r="CD311" s="14">
        <v>6.52</v>
      </c>
      <c r="CE311" s="14">
        <v>6.52</v>
      </c>
      <c r="CF311" s="14">
        <v>6.52</v>
      </c>
      <c r="CG311" s="14">
        <v>6.52</v>
      </c>
      <c r="CH311" s="14">
        <v>6.52</v>
      </c>
      <c r="CI311" s="14">
        <v>6.46</v>
      </c>
      <c r="CJ311" s="14">
        <f>INDEX('Monthy Targets'!AC:AC,(MATCH(FY2019_ALL_Targets!$B:$B,'Monthy Targets'!$B:$B,0)))</f>
        <v>6.44</v>
      </c>
      <c r="CK311" s="14">
        <f>INDEX('Monthy Targets'!AD:AD,(MATCH(FY2019_ALL_Targets!$B:$B,'Monthy Targets'!$B:$B,0)))</f>
        <v>6.44</v>
      </c>
      <c r="CL311" s="14">
        <f>INDEX('Monthy Targets'!AE:AE,(MATCH(FY2019_ALL_Targets!$B:$B,'Monthy Targets'!$B:$B,0)))</f>
        <v>6.44</v>
      </c>
      <c r="CM311" s="14">
        <f>INDEX('Monthy Targets'!AF:AF,(MATCH(FY2019_ALL_Targets!$B:$B,'Monthy Targets'!$B:$B,0)))</f>
        <v>6.44</v>
      </c>
      <c r="CN311" s="14">
        <f>INDEX('Monthy Targets'!AG:AG,(MATCH(FY2019_ALL_Targets!$B:$B,'Monthy Targets'!$B:$B,0)))</f>
        <v>6.44</v>
      </c>
      <c r="CO311" s="14">
        <v>0.44</v>
      </c>
      <c r="CP311" s="14">
        <v>0.44</v>
      </c>
      <c r="CQ311" s="14">
        <v>0.44</v>
      </c>
      <c r="CR311" s="14">
        <v>0.44</v>
      </c>
      <c r="CS311" s="14">
        <v>0.44</v>
      </c>
      <c r="CT311" s="14">
        <v>0</v>
      </c>
      <c r="CU311" s="14">
        <v>0.44</v>
      </c>
      <c r="CV311" s="14">
        <v>0.44</v>
      </c>
      <c r="CW311" s="14">
        <v>0.44</v>
      </c>
      <c r="CX311" s="14">
        <v>0</v>
      </c>
      <c r="CY311" s="14">
        <v>0.44</v>
      </c>
      <c r="CZ311" s="14">
        <v>0.44</v>
      </c>
      <c r="DA311" s="14">
        <f>IF('QIPP Scorecard'!$AA$1=4,IF(FY2019_ALL_Targets!$BU311="Yes",INDEX('Final Comp Values'!$BN:$BN,MATCH(FY2019_ALL_Targets!$A311,'Final Comp Values'!$B:$B,0)),IF($BU311="Min Data",0,0)),0)</f>
        <v>0.44</v>
      </c>
      <c r="DB311" s="14">
        <f>IF('QIPP Scorecard'!$AA$1=4,IF(FY2019_ALL_Targets!$BV311="Yes",INDEX('Final Comp Values'!$BN:$BN,MATCH(FY2019_ALL_Targets!$A311,'Final Comp Values'!$B:$B,0)),IF($BV311="Min Data",0,0)),0)</f>
        <v>0</v>
      </c>
      <c r="DC311" s="14">
        <f>IF('QIPP Scorecard'!$AA$1=4,IF(FY2019_ALL_Targets!$BW311="Yes",INDEX('Final Comp Values'!$BN:$BN,MATCH(FY2019_ALL_Targets!$A311,'Final Comp Values'!$B:$B,0)),IF(CI311="Min Data",0,0)),0)</f>
        <v>0.44</v>
      </c>
      <c r="DD311" s="14">
        <f>IF('QIPP Scorecard'!$AA$1=4,IF(FY2019_ALL_Targets!$BX311="Yes",INDEX('Final Comp Values'!$BN:$BN,MATCH(FY2019_ALL_Targets!$A311,'Final Comp Values'!$B:$B,0)),IF($BX311="Min Data",0,0)),0)</f>
        <v>0</v>
      </c>
      <c r="DE311" s="14">
        <v>0.82</v>
      </c>
      <c r="DF311" s="14">
        <v>0.82</v>
      </c>
      <c r="DG311" s="14">
        <v>0.82</v>
      </c>
      <c r="DH311" s="14">
        <v>0.82</v>
      </c>
      <c r="DI311" s="14">
        <v>0.82</v>
      </c>
      <c r="DJ311" s="14">
        <v>0</v>
      </c>
      <c r="DK311" s="14">
        <v>0.82</v>
      </c>
      <c r="DL311" s="14">
        <v>0.82</v>
      </c>
      <c r="DM311" s="14">
        <v>0.81</v>
      </c>
      <c r="DN311" s="14">
        <v>0</v>
      </c>
      <c r="DO311" s="14">
        <v>0.81</v>
      </c>
      <c r="DP311" s="14">
        <v>0.81</v>
      </c>
      <c r="DQ311" s="14">
        <f>IF('QIPP Scorecard'!$AA$1=4,IF(FY2019_ALL_Targets!$BY311="Yes",INDEX('Final Comp Values'!$BK:$BK,MATCH(FY2019_ALL_Targets!$A311,'Final Comp Values'!$B:$B,0)),IF($BY311="Min Data",0,0)),0)</f>
        <v>0.81</v>
      </c>
      <c r="DR311" s="14">
        <f>IF('QIPP Scorecard'!$AA$1=4,IF(FY2019_ALL_Targets!$BZ311="Yes",INDEX('Final Comp Values'!$BO:$BO,MATCH(FY2019_ALL_Targets!$A311,'Final Comp Values'!$B:$B,0)),IF($BZ311="Min Data",0,0)),0)</f>
        <v>0</v>
      </c>
      <c r="DS311" s="14">
        <f>IF('QIPP Scorecard'!$AA$1=4,IF(FY2019_ALL_Targets!$CA311="Yes",INDEX('Final Comp Values'!$BO:$BO,MATCH(FY2019_ALL_Targets!$A311,'Final Comp Values'!$B:$B,0)),IF($CA311="Min Data",0,0)),0)</f>
        <v>0.81</v>
      </c>
      <c r="DT311" s="14">
        <f>IF('QIPP Scorecard'!$AA$1=4,IF(FY2019_ALL_Targets!$CB311="Yes",INDEX('Final Comp Values'!$BO:$BO,MATCH(FY2019_ALL_Targets!$A311,'Final Comp Values'!$B:$B,0)),IF($CB311="Min Data",0,0)),0)</f>
        <v>0</v>
      </c>
      <c r="DU311" s="14">
        <v>1.1599999999999999</v>
      </c>
      <c r="DV311" s="14">
        <v>1.17</v>
      </c>
      <c r="DW311" s="14">
        <v>1.21</v>
      </c>
      <c r="DX311" s="14">
        <v>1.05</v>
      </c>
      <c r="DY311" s="12">
        <f t="shared" si="21"/>
        <v>2</v>
      </c>
      <c r="DZ311" s="12">
        <f t="shared" si="22"/>
        <v>2</v>
      </c>
      <c r="EA311" s="12">
        <f t="shared" si="23"/>
        <v>0</v>
      </c>
      <c r="EB311" s="12">
        <f t="shared" si="24"/>
        <v>0</v>
      </c>
    </row>
    <row r="312" spans="1:132" x14ac:dyDescent="0.25">
      <c r="A312" s="297">
        <v>4476</v>
      </c>
      <c r="B312" s="347">
        <v>675715</v>
      </c>
      <c r="C312" s="297">
        <v>1026589</v>
      </c>
      <c r="D312" s="14">
        <v>1407252448</v>
      </c>
      <c r="E312" s="26" t="s">
        <v>925</v>
      </c>
      <c r="F312" s="26" t="str">
        <f>INDEX('Mar - Aug'!X:X,MATCH(A312,'Mar - Aug'!B:B,0))</f>
        <v>MRSA Central</v>
      </c>
      <c r="G312" s="26" t="s">
        <v>3143</v>
      </c>
      <c r="H312" s="26"/>
      <c r="I312" s="26" t="str">
        <f t="shared" si="20"/>
        <v/>
      </c>
      <c r="J312" s="299" t="s">
        <v>190</v>
      </c>
      <c r="K312" s="299" t="s">
        <v>980</v>
      </c>
      <c r="L312" s="299" t="s">
        <v>191</v>
      </c>
      <c r="M312" s="13">
        <v>3.8834979999999998E-2</v>
      </c>
      <c r="N312" s="13">
        <v>0</v>
      </c>
      <c r="O312" s="13">
        <v>0</v>
      </c>
      <c r="P312" s="13">
        <v>0.39436618000000001</v>
      </c>
      <c r="Q312" s="13">
        <v>3.3690650000000003E-2</v>
      </c>
      <c r="R312" s="13">
        <v>5.5747400000000003E-2</v>
      </c>
      <c r="S312" s="13">
        <v>3.7344499999999998E-3</v>
      </c>
      <c r="T312" s="13">
        <v>0.15247816</v>
      </c>
      <c r="U312" s="13">
        <v>3.8174785340000003E-2</v>
      </c>
      <c r="V312" s="13">
        <v>5.5747400000000003E-2</v>
      </c>
      <c r="W312" s="13">
        <v>3.7344499999999998E-3</v>
      </c>
      <c r="X312" s="13">
        <v>0.38766195494</v>
      </c>
      <c r="Y312" s="13">
        <v>3.6893230999999999E-2</v>
      </c>
      <c r="Z312" s="13">
        <v>5.5747400000000003E-2</v>
      </c>
      <c r="AA312" s="13">
        <v>3.7344499999999998E-3</v>
      </c>
      <c r="AB312" s="13">
        <v>0.37464787100000002</v>
      </c>
      <c r="AC312" s="13">
        <v>3.7514590680000001E-2</v>
      </c>
      <c r="AD312" s="13">
        <v>5.5747400000000003E-2</v>
      </c>
      <c r="AE312" s="13">
        <v>3.7344499999999998E-3</v>
      </c>
      <c r="AF312" s="13">
        <v>0.38095772987999998</v>
      </c>
      <c r="AG312" s="13">
        <v>3.4951481999999999E-2</v>
      </c>
      <c r="AH312" s="13">
        <v>5.5747400000000003E-2</v>
      </c>
      <c r="AI312" s="13">
        <v>3.7344499999999998E-3</v>
      </c>
      <c r="AJ312" s="13">
        <v>0.35492956199999998</v>
      </c>
      <c r="AK312" s="13">
        <v>3.6854396019999999E-2</v>
      </c>
      <c r="AL312" s="13">
        <v>5.5747400000000003E-2</v>
      </c>
      <c r="AM312" s="13">
        <v>3.7344499999999998E-3</v>
      </c>
      <c r="AN312" s="13">
        <v>0.37425350482000003</v>
      </c>
      <c r="AO312" s="13">
        <v>3.3690650000000003E-2</v>
      </c>
      <c r="AP312" s="13">
        <v>5.5747400000000003E-2</v>
      </c>
      <c r="AQ312" s="13">
        <v>3.7344499999999998E-3</v>
      </c>
      <c r="AR312" s="13">
        <v>0.33521125299999999</v>
      </c>
      <c r="AS312" s="13">
        <v>3.6116531399999999E-2</v>
      </c>
      <c r="AT312" s="13">
        <v>5.5747400000000003E-2</v>
      </c>
      <c r="AU312" s="13">
        <v>3.7344499999999998E-3</v>
      </c>
      <c r="AV312" s="13">
        <v>0.36676054740000003</v>
      </c>
      <c r="AW312" s="13">
        <v>3.3690650000000003E-2</v>
      </c>
      <c r="AX312" s="13">
        <v>5.5747400000000003E-2</v>
      </c>
      <c r="AY312" s="13">
        <v>3.7344499999999998E-3</v>
      </c>
      <c r="AZ312" s="13">
        <v>0.315492944</v>
      </c>
      <c r="BA312" s="86">
        <v>3.8461538461538498E-2</v>
      </c>
      <c r="BB312" s="86" t="s">
        <v>14856</v>
      </c>
      <c r="BC312" s="13">
        <v>0</v>
      </c>
      <c r="BD312" s="13">
        <v>0.25</v>
      </c>
      <c r="BE312" s="14">
        <v>4.1666666666666699E-2</v>
      </c>
      <c r="BF312" s="14" t="s">
        <v>14856</v>
      </c>
      <c r="BG312" s="14">
        <v>0</v>
      </c>
      <c r="BH312" s="14" t="s">
        <v>14856</v>
      </c>
      <c r="BI312" s="14">
        <v>0.05</v>
      </c>
      <c r="BJ312" s="14" t="s">
        <v>14856</v>
      </c>
      <c r="BK312" s="14">
        <v>0</v>
      </c>
      <c r="BL312" s="430" t="s">
        <v>14856</v>
      </c>
      <c r="BM312" s="14" t="s">
        <v>14856</v>
      </c>
      <c r="BN312" s="14" t="s">
        <v>14857</v>
      </c>
      <c r="BO312" s="14" t="s">
        <v>14856</v>
      </c>
      <c r="BP312" s="14" t="s">
        <v>14856</v>
      </c>
      <c r="BQ312" s="86" t="s">
        <v>14856</v>
      </c>
      <c r="BR312" s="86" t="s">
        <v>14857</v>
      </c>
      <c r="BS312" s="86" t="s">
        <v>14856</v>
      </c>
      <c r="BT312" s="86" t="s">
        <v>14856</v>
      </c>
      <c r="BU312" s="14" t="s">
        <v>35</v>
      </c>
      <c r="BV312" s="14" t="s">
        <v>14857</v>
      </c>
      <c r="BW312" s="14" t="s">
        <v>35</v>
      </c>
      <c r="BX312" s="14" t="s">
        <v>35</v>
      </c>
      <c r="BY312" s="14" t="s">
        <v>35</v>
      </c>
      <c r="BZ312" s="14" t="s">
        <v>14857</v>
      </c>
      <c r="CA312" s="14" t="s">
        <v>35</v>
      </c>
      <c r="CB312" s="14" t="s">
        <v>35</v>
      </c>
      <c r="CC312" s="14">
        <v>3</v>
      </c>
      <c r="CD312" s="14">
        <v>3</v>
      </c>
      <c r="CE312" s="14">
        <v>3</v>
      </c>
      <c r="CF312" s="14">
        <v>3</v>
      </c>
      <c r="CG312" s="14">
        <v>3</v>
      </c>
      <c r="CH312" s="14">
        <v>3</v>
      </c>
      <c r="CI312" s="14">
        <v>3.02</v>
      </c>
      <c r="CJ312" s="14">
        <f>INDEX('Monthy Targets'!AC:AC,(MATCH(FY2019_ALL_Targets!$B:$B,'Monthy Targets'!$B:$B,0)))</f>
        <v>0</v>
      </c>
      <c r="CK312" s="14">
        <f>INDEX('Monthy Targets'!AD:AD,(MATCH(FY2019_ALL_Targets!$B:$B,'Monthy Targets'!$B:$B,0)))</f>
        <v>0</v>
      </c>
      <c r="CL312" s="14">
        <f>INDEX('Monthy Targets'!AE:AE,(MATCH(FY2019_ALL_Targets!$B:$B,'Monthy Targets'!$B:$B,0)))</f>
        <v>0</v>
      </c>
      <c r="CM312" s="14">
        <f>INDEX('Monthy Targets'!AF:AF,(MATCH(FY2019_ALL_Targets!$B:$B,'Monthy Targets'!$B:$B,0)))</f>
        <v>0</v>
      </c>
      <c r="CN312" s="14">
        <f>INDEX('Monthy Targets'!AG:AG,(MATCH(FY2019_ALL_Targets!$B:$B,'Monthy Targets'!$B:$B,0)))</f>
        <v>0</v>
      </c>
      <c r="CO312" s="14">
        <v>0</v>
      </c>
      <c r="CP312" s="14">
        <v>0</v>
      </c>
      <c r="CQ312" s="14">
        <v>0.2</v>
      </c>
      <c r="CR312" s="14">
        <v>0.2</v>
      </c>
      <c r="CS312" s="14">
        <v>0</v>
      </c>
      <c r="CT312" s="14">
        <v>0</v>
      </c>
      <c r="CU312" s="14">
        <v>0.2</v>
      </c>
      <c r="CV312" s="14">
        <v>0.2</v>
      </c>
      <c r="CW312" s="14">
        <v>0</v>
      </c>
      <c r="CX312" s="14">
        <v>0</v>
      </c>
      <c r="CY312" s="14">
        <v>0.21</v>
      </c>
      <c r="CZ312" s="14">
        <v>0.21</v>
      </c>
      <c r="DA312" s="14">
        <f>IF('QIPP Scorecard'!$AA$1=4,IF(FY2019_ALL_Targets!$BU312="Yes",INDEX('Final Comp Values'!$BN:$BN,MATCH(FY2019_ALL_Targets!$A312,'Final Comp Values'!$B:$B,0)),IF($BU312="Min Data",0,0)),0)</f>
        <v>0.21</v>
      </c>
      <c r="DB312" s="14">
        <f>IF('QIPP Scorecard'!$AA$1=4,IF(FY2019_ALL_Targets!$BV312="Yes",INDEX('Final Comp Values'!$BN:$BN,MATCH(FY2019_ALL_Targets!$A312,'Final Comp Values'!$B:$B,0)),IF($BV312="Min Data",0,0)),0)</f>
        <v>0</v>
      </c>
      <c r="DC312" s="14">
        <f>IF('QIPP Scorecard'!$AA$1=4,IF(FY2019_ALL_Targets!$BW312="Yes",INDEX('Final Comp Values'!$BN:$BN,MATCH(FY2019_ALL_Targets!$A312,'Final Comp Values'!$B:$B,0)),IF(CI312="Min Data",0,0)),0)</f>
        <v>0.21</v>
      </c>
      <c r="DD312" s="14">
        <f>IF('QIPP Scorecard'!$AA$1=4,IF(FY2019_ALL_Targets!$BX312="Yes",INDEX('Final Comp Values'!$BN:$BN,MATCH(FY2019_ALL_Targets!$A312,'Final Comp Values'!$B:$B,0)),IF($BX312="Min Data",0,0)),0)</f>
        <v>0.21</v>
      </c>
      <c r="DE312" s="14">
        <v>0</v>
      </c>
      <c r="DF312" s="14">
        <v>0</v>
      </c>
      <c r="DG312" s="14">
        <v>0.38</v>
      </c>
      <c r="DH312" s="14">
        <v>0.38</v>
      </c>
      <c r="DI312" s="14">
        <v>0</v>
      </c>
      <c r="DJ312" s="14">
        <v>0</v>
      </c>
      <c r="DK312" s="14">
        <v>0.38</v>
      </c>
      <c r="DL312" s="14">
        <v>0.38</v>
      </c>
      <c r="DM312" s="14">
        <v>0</v>
      </c>
      <c r="DN312" s="14">
        <v>0</v>
      </c>
      <c r="DO312" s="14">
        <v>0.38</v>
      </c>
      <c r="DP312" s="14">
        <v>0.38</v>
      </c>
      <c r="DQ312" s="14">
        <f>IF('QIPP Scorecard'!$AA$1=4,IF(FY2019_ALL_Targets!$BY312="Yes",INDEX('Final Comp Values'!$BK:$BK,MATCH(FY2019_ALL_Targets!$A312,'Final Comp Values'!$B:$B,0)),IF($BY312="Min Data",0,0)),0)</f>
        <v>0.38</v>
      </c>
      <c r="DR312" s="14">
        <f>IF('QIPP Scorecard'!$AA$1=4,IF(FY2019_ALL_Targets!$BZ312="Yes",INDEX('Final Comp Values'!$BO:$BO,MATCH(FY2019_ALL_Targets!$A312,'Final Comp Values'!$B:$B,0)),IF($BZ312="Min Data",0,0)),0)</f>
        <v>0</v>
      </c>
      <c r="DS312" s="14">
        <f>IF('QIPP Scorecard'!$AA$1=4,IF(FY2019_ALL_Targets!$CA312="Yes",INDEX('Final Comp Values'!$BO:$BO,MATCH(FY2019_ALL_Targets!$A312,'Final Comp Values'!$B:$B,0)),IF($CA312="Min Data",0,0)),0)</f>
        <v>0.38</v>
      </c>
      <c r="DT312" s="14">
        <f>IF('QIPP Scorecard'!$AA$1=4,IF(FY2019_ALL_Targets!$CB312="Yes",INDEX('Final Comp Values'!$BO:$BO,MATCH(FY2019_ALL_Targets!$A312,'Final Comp Values'!$B:$B,0)),IF($CB312="Min Data",0,0)),0)</f>
        <v>0.38</v>
      </c>
      <c r="DU312" s="14">
        <v>0.42</v>
      </c>
      <c r="DV312" s="14">
        <v>0.47</v>
      </c>
      <c r="DW312" s="14">
        <v>0.25</v>
      </c>
      <c r="DX312" s="14">
        <v>0.38</v>
      </c>
      <c r="DY312" s="12">
        <f t="shared" si="21"/>
        <v>0</v>
      </c>
      <c r="DZ312" s="12">
        <f t="shared" si="22"/>
        <v>0</v>
      </c>
      <c r="EA312" s="12">
        <f t="shared" si="23"/>
        <v>1</v>
      </c>
      <c r="EB312" s="12">
        <f t="shared" si="24"/>
        <v>2</v>
      </c>
    </row>
    <row r="313" spans="1:132" x14ac:dyDescent="0.25">
      <c r="A313" s="297">
        <v>5165</v>
      </c>
      <c r="B313" s="347">
        <v>675716</v>
      </c>
      <c r="C313" s="297">
        <v>1028697</v>
      </c>
      <c r="D313" s="14">
        <v>1780077479</v>
      </c>
      <c r="E313" s="26" t="s">
        <v>923</v>
      </c>
      <c r="F313" s="26" t="str">
        <f>INDEX('Mar - Aug'!X:X,MATCH(A313,'Mar - Aug'!B:B,0))</f>
        <v>Lubbock</v>
      </c>
      <c r="G313" s="26" t="s">
        <v>3049</v>
      </c>
      <c r="H313" s="26"/>
      <c r="I313" s="26" t="str">
        <f t="shared" si="20"/>
        <v/>
      </c>
      <c r="J313" s="299" t="s">
        <v>259</v>
      </c>
      <c r="K313" s="299" t="s">
        <v>1011</v>
      </c>
      <c r="L313" s="299" t="s">
        <v>260</v>
      </c>
      <c r="M313" s="13">
        <v>5.185186E-2</v>
      </c>
      <c r="N313" s="13">
        <v>0.10810812</v>
      </c>
      <c r="O313" s="13">
        <v>0</v>
      </c>
      <c r="P313" s="13">
        <v>0.13385826000000001</v>
      </c>
      <c r="Q313" s="13">
        <v>3.3690650000000003E-2</v>
      </c>
      <c r="R313" s="13">
        <v>5.5747400000000003E-2</v>
      </c>
      <c r="S313" s="13">
        <v>3.7344499999999998E-3</v>
      </c>
      <c r="T313" s="13">
        <v>0.15247816</v>
      </c>
      <c r="U313" s="13">
        <v>5.097037838E-2</v>
      </c>
      <c r="V313" s="13">
        <v>0.10627028196</v>
      </c>
      <c r="W313" s="13">
        <v>3.7344499999999998E-3</v>
      </c>
      <c r="X313" s="13">
        <v>0.15247816</v>
      </c>
      <c r="Y313" s="13">
        <v>4.9259267000000002E-2</v>
      </c>
      <c r="Z313" s="13">
        <v>0.102702714</v>
      </c>
      <c r="AA313" s="13">
        <v>3.7344499999999998E-3</v>
      </c>
      <c r="AB313" s="13">
        <v>0.15247816</v>
      </c>
      <c r="AC313" s="13">
        <v>5.0088896760000001E-2</v>
      </c>
      <c r="AD313" s="13">
        <v>0.10443244392000001</v>
      </c>
      <c r="AE313" s="13">
        <v>3.7344499999999998E-3</v>
      </c>
      <c r="AF313" s="13">
        <v>0.15247816</v>
      </c>
      <c r="AG313" s="13">
        <v>4.6666673999999998E-2</v>
      </c>
      <c r="AH313" s="13">
        <v>9.7297307999999999E-2</v>
      </c>
      <c r="AI313" s="13">
        <v>3.7344499999999998E-3</v>
      </c>
      <c r="AJ313" s="13">
        <v>0.15247816</v>
      </c>
      <c r="AK313" s="13">
        <v>4.9207415140000002E-2</v>
      </c>
      <c r="AL313" s="13">
        <v>0.10259460587999999</v>
      </c>
      <c r="AM313" s="13">
        <v>3.7344499999999998E-3</v>
      </c>
      <c r="AN313" s="13">
        <v>0.15247816</v>
      </c>
      <c r="AO313" s="13">
        <v>4.4074081000000001E-2</v>
      </c>
      <c r="AP313" s="13">
        <v>9.1891901999999998E-2</v>
      </c>
      <c r="AQ313" s="13">
        <v>3.7344499999999998E-3</v>
      </c>
      <c r="AR313" s="13">
        <v>0.15247816</v>
      </c>
      <c r="AS313" s="13">
        <v>4.8222229800000002E-2</v>
      </c>
      <c r="AT313" s="13">
        <v>0.1005405516</v>
      </c>
      <c r="AU313" s="13">
        <v>3.7344499999999998E-3</v>
      </c>
      <c r="AV313" s="13">
        <v>0.15247816</v>
      </c>
      <c r="AW313" s="13">
        <v>4.1481487999999997E-2</v>
      </c>
      <c r="AX313" s="13">
        <v>8.6486495999999996E-2</v>
      </c>
      <c r="AY313" s="13">
        <v>3.7344499999999998E-3</v>
      </c>
      <c r="AZ313" s="13">
        <v>0.15247816</v>
      </c>
      <c r="BA313" s="86">
        <v>3.2258064516128997E-2</v>
      </c>
      <c r="BB313" s="86" t="s">
        <v>14856</v>
      </c>
      <c r="BC313" s="13">
        <v>0</v>
      </c>
      <c r="BD313" s="13">
        <v>0.107142857142857</v>
      </c>
      <c r="BE313" s="14">
        <v>3.3333333333333298E-2</v>
      </c>
      <c r="BF313" s="14" t="s">
        <v>14856</v>
      </c>
      <c r="BG313" s="14">
        <v>0</v>
      </c>
      <c r="BH313" s="14">
        <v>0.18518518518518501</v>
      </c>
      <c r="BI313" s="14">
        <v>0</v>
      </c>
      <c r="BJ313" s="14" t="s">
        <v>14856</v>
      </c>
      <c r="BK313" s="14">
        <v>0</v>
      </c>
      <c r="BL313" s="430">
        <v>0.214285714285714</v>
      </c>
      <c r="BM313" s="14">
        <v>0</v>
      </c>
      <c r="BN313" s="14" t="s">
        <v>14856</v>
      </c>
      <c r="BO313" s="14">
        <v>0</v>
      </c>
      <c r="BP313" s="14">
        <v>0.214285714285714</v>
      </c>
      <c r="BQ313" s="86">
        <v>0</v>
      </c>
      <c r="BR313" s="86" t="s">
        <v>14856</v>
      </c>
      <c r="BS313" s="86">
        <v>0</v>
      </c>
      <c r="BT313" s="86">
        <v>0.214285714285714</v>
      </c>
      <c r="BU313" s="14" t="s">
        <v>35</v>
      </c>
      <c r="BV313" s="14" t="s">
        <v>36</v>
      </c>
      <c r="BW313" s="14" t="s">
        <v>35</v>
      </c>
      <c r="BX313" s="14" t="s">
        <v>36</v>
      </c>
      <c r="BY313" s="14" t="s">
        <v>35</v>
      </c>
      <c r="BZ313" s="14" t="s">
        <v>36</v>
      </c>
      <c r="CA313" s="14" t="s">
        <v>35</v>
      </c>
      <c r="CB313" s="14" t="s">
        <v>36</v>
      </c>
      <c r="CC313" s="14">
        <v>10.32</v>
      </c>
      <c r="CD313" s="14">
        <v>10.32</v>
      </c>
      <c r="CE313" s="14">
        <v>10.32</v>
      </c>
      <c r="CF313" s="14">
        <v>10.32</v>
      </c>
      <c r="CG313" s="14">
        <v>10.32</v>
      </c>
      <c r="CH313" s="14">
        <v>10.32</v>
      </c>
      <c r="CI313" s="14">
        <v>10.47</v>
      </c>
      <c r="CJ313" s="14">
        <f>INDEX('Monthy Targets'!AC:AC,(MATCH(FY2019_ALL_Targets!$B:$B,'Monthy Targets'!$B:$B,0)))</f>
        <v>10.43</v>
      </c>
      <c r="CK313" s="14">
        <f>INDEX('Monthy Targets'!AD:AD,(MATCH(FY2019_ALL_Targets!$B:$B,'Monthy Targets'!$B:$B,0)))</f>
        <v>10.43</v>
      </c>
      <c r="CL313" s="14">
        <f>INDEX('Monthy Targets'!AE:AE,(MATCH(FY2019_ALL_Targets!$B:$B,'Monthy Targets'!$B:$B,0)))</f>
        <v>10.43</v>
      </c>
      <c r="CM313" s="14">
        <f>INDEX('Monthy Targets'!AF:AF,(MATCH(FY2019_ALL_Targets!$B:$B,'Monthy Targets'!$B:$B,0)))</f>
        <v>10.43</v>
      </c>
      <c r="CN313" s="14">
        <f>INDEX('Monthy Targets'!AG:AG,(MATCH(FY2019_ALL_Targets!$B:$B,'Monthy Targets'!$B:$B,0)))</f>
        <v>10.43</v>
      </c>
      <c r="CO313" s="14">
        <v>0.7</v>
      </c>
      <c r="CP313" s="14">
        <v>0.7</v>
      </c>
      <c r="CQ313" s="14">
        <v>0.7</v>
      </c>
      <c r="CR313" s="14">
        <v>0.7</v>
      </c>
      <c r="CS313" s="14">
        <v>0.7</v>
      </c>
      <c r="CT313" s="14">
        <v>0.7</v>
      </c>
      <c r="CU313" s="14">
        <v>0.7</v>
      </c>
      <c r="CV313" s="14">
        <v>0</v>
      </c>
      <c r="CW313" s="14">
        <v>0.71</v>
      </c>
      <c r="CX313" s="14">
        <v>0.71</v>
      </c>
      <c r="CY313" s="14">
        <v>0.71</v>
      </c>
      <c r="CZ313" s="14">
        <v>0</v>
      </c>
      <c r="DA313" s="14">
        <f>IF('QIPP Scorecard'!$AA$1=4,IF(FY2019_ALL_Targets!$BU313="Yes",INDEX('Final Comp Values'!$BN:$BN,MATCH(FY2019_ALL_Targets!$A313,'Final Comp Values'!$B:$B,0)),IF($BU313="Min Data",0,0)),0)</f>
        <v>0.71</v>
      </c>
      <c r="DB313" s="14">
        <f>IF('QIPP Scorecard'!$AA$1=4,IF(FY2019_ALL_Targets!$BV313="Yes",INDEX('Final Comp Values'!$BN:$BN,MATCH(FY2019_ALL_Targets!$A313,'Final Comp Values'!$B:$B,0)),IF($BV313="Min Data",0,0)),0)</f>
        <v>0</v>
      </c>
      <c r="DC313" s="14">
        <f>IF('QIPP Scorecard'!$AA$1=4,IF(FY2019_ALL_Targets!$BW313="Yes",INDEX('Final Comp Values'!$BN:$BN,MATCH(FY2019_ALL_Targets!$A313,'Final Comp Values'!$B:$B,0)),IF(CI313="Min Data",0,0)),0)</f>
        <v>0.71</v>
      </c>
      <c r="DD313" s="14">
        <f>IF('QIPP Scorecard'!$AA$1=4,IF(FY2019_ALL_Targets!$BX313="Yes",INDEX('Final Comp Values'!$BN:$BN,MATCH(FY2019_ALL_Targets!$A313,'Final Comp Values'!$B:$B,0)),IF($BX313="Min Data",0,0)),0)</f>
        <v>0</v>
      </c>
      <c r="DE313" s="14">
        <v>1.3</v>
      </c>
      <c r="DF313" s="14">
        <v>1.3</v>
      </c>
      <c r="DG313" s="14">
        <v>1.3</v>
      </c>
      <c r="DH313" s="14">
        <v>1.3</v>
      </c>
      <c r="DI313" s="14">
        <v>1.3</v>
      </c>
      <c r="DJ313" s="14">
        <v>1.3</v>
      </c>
      <c r="DK313" s="14">
        <v>1.3</v>
      </c>
      <c r="DL313" s="14">
        <v>0</v>
      </c>
      <c r="DM313" s="14">
        <v>1.32</v>
      </c>
      <c r="DN313" s="14">
        <v>1.32</v>
      </c>
      <c r="DO313" s="14">
        <v>1.32</v>
      </c>
      <c r="DP313" s="14">
        <v>0</v>
      </c>
      <c r="DQ313" s="14">
        <f>IF('QIPP Scorecard'!$AA$1=4,IF(FY2019_ALL_Targets!$BY313="Yes",INDEX('Final Comp Values'!$BK:$BK,MATCH(FY2019_ALL_Targets!$A313,'Final Comp Values'!$B:$B,0)),IF($BY313="Min Data",0,0)),0)</f>
        <v>1.32</v>
      </c>
      <c r="DR313" s="14">
        <f>IF('QIPP Scorecard'!$AA$1=4,IF(FY2019_ALL_Targets!$BZ313="Yes",INDEX('Final Comp Values'!$BO:$BO,MATCH(FY2019_ALL_Targets!$A313,'Final Comp Values'!$B:$B,0)),IF($BZ313="Min Data",0,0)),0)</f>
        <v>0</v>
      </c>
      <c r="DS313" s="14">
        <f>IF('QIPP Scorecard'!$AA$1=4,IF(FY2019_ALL_Targets!$CA313="Yes",INDEX('Final Comp Values'!$BO:$BO,MATCH(FY2019_ALL_Targets!$A313,'Final Comp Values'!$B:$B,0)),IF($CA313="Min Data",0,0)),0)</f>
        <v>1.32</v>
      </c>
      <c r="DT313" s="14">
        <f>IF('QIPP Scorecard'!$AA$1=4,IF(FY2019_ALL_Targets!$CB313="Yes",INDEX('Final Comp Values'!$BO:$BO,MATCH(FY2019_ALL_Targets!$A313,'Final Comp Values'!$B:$B,0)),IF($CB313="Min Data",0,0)),0)</f>
        <v>0</v>
      </c>
      <c r="DU313" s="14">
        <v>1.83</v>
      </c>
      <c r="DV313" s="14">
        <v>1.85</v>
      </c>
      <c r="DW313" s="14">
        <v>1.92</v>
      </c>
      <c r="DX313" s="14">
        <v>1.65</v>
      </c>
      <c r="DY313" s="12">
        <f t="shared" si="21"/>
        <v>2</v>
      </c>
      <c r="DZ313" s="12">
        <f t="shared" si="22"/>
        <v>2</v>
      </c>
      <c r="EA313" s="12">
        <f t="shared" si="23"/>
        <v>0</v>
      </c>
      <c r="EB313" s="12">
        <f t="shared" si="24"/>
        <v>0</v>
      </c>
    </row>
    <row r="314" spans="1:132" x14ac:dyDescent="0.25">
      <c r="A314" s="297">
        <v>5310</v>
      </c>
      <c r="B314" s="347">
        <v>675722</v>
      </c>
      <c r="C314" s="297">
        <v>1028614</v>
      </c>
      <c r="D314" s="14">
        <v>1487085478</v>
      </c>
      <c r="E314" s="26" t="s">
        <v>913</v>
      </c>
      <c r="F314" s="26" t="str">
        <f>INDEX('Mar - Aug'!X:X,MATCH(A314,'Mar - Aug'!B:B,0))</f>
        <v>MRSA West</v>
      </c>
      <c r="G314" s="26" t="s">
        <v>3119</v>
      </c>
      <c r="H314" s="26"/>
      <c r="I314" s="26" t="str">
        <f t="shared" si="20"/>
        <v/>
      </c>
      <c r="J314" s="299" t="s">
        <v>2553</v>
      </c>
      <c r="K314" s="299" t="s">
        <v>986</v>
      </c>
      <c r="L314" s="299" t="s">
        <v>2554</v>
      </c>
      <c r="M314" s="13">
        <v>1.8115969999999999E-2</v>
      </c>
      <c r="N314" s="13">
        <v>0.14375002000000001</v>
      </c>
      <c r="O314" s="13">
        <v>0</v>
      </c>
      <c r="P314" s="13">
        <v>0.31128403999999998</v>
      </c>
      <c r="Q314" s="13">
        <v>3.3690650000000003E-2</v>
      </c>
      <c r="R314" s="13">
        <v>5.5747400000000003E-2</v>
      </c>
      <c r="S314" s="13">
        <v>3.7344499999999998E-3</v>
      </c>
      <c r="T314" s="13">
        <v>0.15247816</v>
      </c>
      <c r="U314" s="13">
        <v>3.3690650000000003E-2</v>
      </c>
      <c r="V314" s="13">
        <v>0.14130626966000001</v>
      </c>
      <c r="W314" s="13">
        <v>3.7344499999999998E-3</v>
      </c>
      <c r="X314" s="13">
        <v>0.30599221131999998</v>
      </c>
      <c r="Y314" s="13">
        <v>3.3690650000000003E-2</v>
      </c>
      <c r="Z314" s="13">
        <v>0.13656251899999999</v>
      </c>
      <c r="AA314" s="13">
        <v>3.7344499999999998E-3</v>
      </c>
      <c r="AB314" s="13">
        <v>0.29571983800000001</v>
      </c>
      <c r="AC314" s="13">
        <v>3.3690650000000003E-2</v>
      </c>
      <c r="AD314" s="13">
        <v>0.13886251931999999</v>
      </c>
      <c r="AE314" s="13">
        <v>3.7344499999999998E-3</v>
      </c>
      <c r="AF314" s="13">
        <v>0.30070038263999999</v>
      </c>
      <c r="AG314" s="13">
        <v>3.3690650000000003E-2</v>
      </c>
      <c r="AH314" s="13">
        <v>0.12937501800000001</v>
      </c>
      <c r="AI314" s="13">
        <v>3.7344499999999998E-3</v>
      </c>
      <c r="AJ314" s="13">
        <v>0.28015563599999999</v>
      </c>
      <c r="AK314" s="13">
        <v>3.3690650000000003E-2</v>
      </c>
      <c r="AL314" s="13">
        <v>0.13641876897999999</v>
      </c>
      <c r="AM314" s="13">
        <v>3.7344499999999998E-3</v>
      </c>
      <c r="AN314" s="13">
        <v>0.29540855395999999</v>
      </c>
      <c r="AO314" s="13">
        <v>3.3690650000000003E-2</v>
      </c>
      <c r="AP314" s="13">
        <v>0.122187517</v>
      </c>
      <c r="AQ314" s="13">
        <v>3.7344499999999998E-3</v>
      </c>
      <c r="AR314" s="13">
        <v>0.26459143400000001</v>
      </c>
      <c r="AS314" s="13">
        <v>3.3690650000000003E-2</v>
      </c>
      <c r="AT314" s="13">
        <v>0.1336875186</v>
      </c>
      <c r="AU314" s="13">
        <v>3.7344499999999998E-3</v>
      </c>
      <c r="AV314" s="13">
        <v>0.28949415719999999</v>
      </c>
      <c r="AW314" s="13">
        <v>3.3690650000000003E-2</v>
      </c>
      <c r="AX314" s="13">
        <v>0.115000016</v>
      </c>
      <c r="AY314" s="13">
        <v>3.7344499999999998E-3</v>
      </c>
      <c r="AZ314" s="13">
        <v>0.24902723199999999</v>
      </c>
      <c r="BA314" s="86">
        <v>5.7971014492753603E-2</v>
      </c>
      <c r="BB314" s="86">
        <v>0.119047619047619</v>
      </c>
      <c r="BC314" s="13">
        <v>0</v>
      </c>
      <c r="BD314" s="13">
        <v>0.261538461538462</v>
      </c>
      <c r="BE314" s="14">
        <v>1.4285714285714299E-2</v>
      </c>
      <c r="BF314" s="14">
        <v>0.162790697674419</v>
      </c>
      <c r="BG314" s="14">
        <v>0</v>
      </c>
      <c r="BH314" s="14">
        <v>0.21212121212121199</v>
      </c>
      <c r="BI314" s="14">
        <v>0</v>
      </c>
      <c r="BJ314" s="14">
        <v>6.6666666666666693E-2</v>
      </c>
      <c r="BK314" s="14">
        <v>0</v>
      </c>
      <c r="BL314" s="430">
        <v>0.22222222222222199</v>
      </c>
      <c r="BM314" s="14">
        <v>0</v>
      </c>
      <c r="BN314" s="14">
        <v>9.5238095238095205E-2</v>
      </c>
      <c r="BO314" s="14">
        <v>0</v>
      </c>
      <c r="BP314" s="14">
        <v>0.16129032258064499</v>
      </c>
      <c r="BQ314" s="86">
        <v>0</v>
      </c>
      <c r="BR314" s="86">
        <v>9.5238095238095205E-2</v>
      </c>
      <c r="BS314" s="86">
        <v>0</v>
      </c>
      <c r="BT314" s="86">
        <v>0.16129032258064499</v>
      </c>
      <c r="BU314" s="14" t="s">
        <v>35</v>
      </c>
      <c r="BV314" s="14" t="s">
        <v>35</v>
      </c>
      <c r="BW314" s="14" t="s">
        <v>35</v>
      </c>
      <c r="BX314" s="14" t="s">
        <v>35</v>
      </c>
      <c r="BY314" s="14" t="s">
        <v>35</v>
      </c>
      <c r="BZ314" s="14" t="s">
        <v>35</v>
      </c>
      <c r="CA314" s="14" t="s">
        <v>35</v>
      </c>
      <c r="CB314" s="14" t="s">
        <v>35</v>
      </c>
      <c r="CC314" s="14">
        <v>7.25</v>
      </c>
      <c r="CD314" s="14">
        <v>7.25</v>
      </c>
      <c r="CE314" s="14">
        <v>7.25</v>
      </c>
      <c r="CF314" s="14">
        <v>7.25</v>
      </c>
      <c r="CG314" s="14">
        <v>7.25</v>
      </c>
      <c r="CH314" s="14">
        <v>7.25</v>
      </c>
      <c r="CI314" s="14">
        <v>7.1</v>
      </c>
      <c r="CJ314" s="14">
        <f>INDEX('Monthy Targets'!AC:AC,(MATCH(FY2019_ALL_Targets!$B:$B,'Monthy Targets'!$B:$B,0)))</f>
        <v>7.07</v>
      </c>
      <c r="CK314" s="14">
        <f>INDEX('Monthy Targets'!AD:AD,(MATCH(FY2019_ALL_Targets!$B:$B,'Monthy Targets'!$B:$B,0)))</f>
        <v>7.07</v>
      </c>
      <c r="CL314" s="14">
        <f>INDEX('Monthy Targets'!AE:AE,(MATCH(FY2019_ALL_Targets!$B:$B,'Monthy Targets'!$B:$B,0)))</f>
        <v>7.07</v>
      </c>
      <c r="CM314" s="14">
        <f>INDEX('Monthy Targets'!AF:AF,(MATCH(FY2019_ALL_Targets!$B:$B,'Monthy Targets'!$B:$B,0)))</f>
        <v>7.07</v>
      </c>
      <c r="CN314" s="14">
        <f>INDEX('Monthy Targets'!AG:AG,(MATCH(FY2019_ALL_Targets!$B:$B,'Monthy Targets'!$B:$B,0)))</f>
        <v>7.07</v>
      </c>
      <c r="CO314" s="14">
        <v>0</v>
      </c>
      <c r="CP314" s="14">
        <v>0.49</v>
      </c>
      <c r="CQ314" s="14">
        <v>0.49</v>
      </c>
      <c r="CR314" s="14">
        <v>0.49</v>
      </c>
      <c r="CS314" s="14">
        <v>0.49</v>
      </c>
      <c r="CT314" s="14">
        <v>0</v>
      </c>
      <c r="CU314" s="14">
        <v>0.49</v>
      </c>
      <c r="CV314" s="14">
        <v>0.49</v>
      </c>
      <c r="CW314" s="14">
        <v>0.48</v>
      </c>
      <c r="CX314" s="14">
        <v>0.48</v>
      </c>
      <c r="CY314" s="14">
        <v>0.48</v>
      </c>
      <c r="CZ314" s="14">
        <v>0.48</v>
      </c>
      <c r="DA314" s="14">
        <f>IF('QIPP Scorecard'!$AA$1=4,IF(FY2019_ALL_Targets!$BU314="Yes",INDEX('Final Comp Values'!$BN:$BN,MATCH(FY2019_ALL_Targets!$A314,'Final Comp Values'!$B:$B,0)),IF($BU314="Min Data",0,0)),0)</f>
        <v>0.48</v>
      </c>
      <c r="DB314" s="14">
        <f>IF('QIPP Scorecard'!$AA$1=4,IF(FY2019_ALL_Targets!$BV314="Yes",INDEX('Final Comp Values'!$BN:$BN,MATCH(FY2019_ALL_Targets!$A314,'Final Comp Values'!$B:$B,0)),IF($BV314="Min Data",0,0)),0)</f>
        <v>0.48</v>
      </c>
      <c r="DC314" s="14">
        <f>IF('QIPP Scorecard'!$AA$1=4,IF(FY2019_ALL_Targets!$BW314="Yes",INDEX('Final Comp Values'!$BN:$BN,MATCH(FY2019_ALL_Targets!$A314,'Final Comp Values'!$B:$B,0)),IF(CI314="Min Data",0,0)),0)</f>
        <v>0.48</v>
      </c>
      <c r="DD314" s="14">
        <f>IF('QIPP Scorecard'!$AA$1=4,IF(FY2019_ALL_Targets!$BX314="Yes",INDEX('Final Comp Values'!$BN:$BN,MATCH(FY2019_ALL_Targets!$A314,'Final Comp Values'!$B:$B,0)),IF($BX314="Min Data",0,0)),0)</f>
        <v>0.48</v>
      </c>
      <c r="DE314" s="14">
        <v>0</v>
      </c>
      <c r="DF314" s="14">
        <v>0.91</v>
      </c>
      <c r="DG314" s="14">
        <v>0.91</v>
      </c>
      <c r="DH314" s="14">
        <v>0.91</v>
      </c>
      <c r="DI314" s="14">
        <v>0.91</v>
      </c>
      <c r="DJ314" s="14">
        <v>0</v>
      </c>
      <c r="DK314" s="14">
        <v>0.91</v>
      </c>
      <c r="DL314" s="14">
        <v>0.91</v>
      </c>
      <c r="DM314" s="14">
        <v>0.89</v>
      </c>
      <c r="DN314" s="14">
        <v>0.89</v>
      </c>
      <c r="DO314" s="14">
        <v>0.89</v>
      </c>
      <c r="DP314" s="14">
        <v>0.89</v>
      </c>
      <c r="DQ314" s="14">
        <f>IF('QIPP Scorecard'!$AA$1=4,IF(FY2019_ALL_Targets!$BY314="Yes",INDEX('Final Comp Values'!$BK:$BK,MATCH(FY2019_ALL_Targets!$A314,'Final Comp Values'!$B:$B,0)),IF($BY314="Min Data",0,0)),0)</f>
        <v>0.89</v>
      </c>
      <c r="DR314" s="14">
        <f>IF('QIPP Scorecard'!$AA$1=4,IF(FY2019_ALL_Targets!$BZ314="Yes",INDEX('Final Comp Values'!$BO:$BO,MATCH(FY2019_ALL_Targets!$A314,'Final Comp Values'!$B:$B,0)),IF($BZ314="Min Data",0,0)),0)</f>
        <v>0.89</v>
      </c>
      <c r="DS314" s="14">
        <f>IF('QIPP Scorecard'!$AA$1=4,IF(FY2019_ALL_Targets!$CA314="Yes",INDEX('Final Comp Values'!$BO:$BO,MATCH(FY2019_ALL_Targets!$A314,'Final Comp Values'!$B:$B,0)),IF($CA314="Min Data",0,0)),0)</f>
        <v>0.89</v>
      </c>
      <c r="DT314" s="14">
        <f>IF('QIPP Scorecard'!$AA$1=4,IF(FY2019_ALL_Targets!$CB314="Yes",INDEX('Final Comp Values'!$BO:$BO,MATCH(FY2019_ALL_Targets!$A314,'Final Comp Values'!$B:$B,0)),IF($CB314="Min Data",0,0)),0)</f>
        <v>0.89</v>
      </c>
      <c r="DU314" s="14">
        <v>1.1499999999999999</v>
      </c>
      <c r="DV314" s="14">
        <v>1.3</v>
      </c>
      <c r="DW314" s="14">
        <v>1.52</v>
      </c>
      <c r="DX314" s="14">
        <v>1.49</v>
      </c>
      <c r="DY314" s="12">
        <f t="shared" si="21"/>
        <v>0</v>
      </c>
      <c r="DZ314" s="12">
        <f t="shared" si="22"/>
        <v>0</v>
      </c>
      <c r="EA314" s="12">
        <f t="shared" si="23"/>
        <v>0</v>
      </c>
      <c r="EB314" s="12">
        <f t="shared" si="24"/>
        <v>0</v>
      </c>
    </row>
    <row r="315" spans="1:132" x14ac:dyDescent="0.25">
      <c r="A315" s="297">
        <v>4236</v>
      </c>
      <c r="B315" s="347">
        <v>675727</v>
      </c>
      <c r="C315" s="297">
        <v>1028629</v>
      </c>
      <c r="D315" s="14">
        <v>1265898985</v>
      </c>
      <c r="E315" s="26" t="s">
        <v>940</v>
      </c>
      <c r="F315" s="26" t="str">
        <f>INDEX('Mar - Aug'!X:X,MATCH(A315,'Mar - Aug'!B:B,0))</f>
        <v>Travis</v>
      </c>
      <c r="G315" s="26" t="s">
        <v>3092</v>
      </c>
      <c r="H315" s="26"/>
      <c r="I315" s="26" t="str">
        <f t="shared" si="20"/>
        <v/>
      </c>
      <c r="J315" s="299" t="s">
        <v>164</v>
      </c>
      <c r="K315" s="299" t="s">
        <v>2301</v>
      </c>
      <c r="L315" s="299" t="s">
        <v>2679</v>
      </c>
      <c r="M315" s="13">
        <v>7.1684590000000006E-2</v>
      </c>
      <c r="N315" s="13">
        <v>5.7553979999999998E-2</v>
      </c>
      <c r="O315" s="13">
        <v>0</v>
      </c>
      <c r="P315" s="13">
        <v>0.13577980000000001</v>
      </c>
      <c r="Q315" s="13">
        <v>3.3690650000000003E-2</v>
      </c>
      <c r="R315" s="13">
        <v>5.5747400000000003E-2</v>
      </c>
      <c r="S315" s="13">
        <v>3.7344499999999998E-3</v>
      </c>
      <c r="T315" s="13">
        <v>0.15247816</v>
      </c>
      <c r="U315" s="13">
        <v>7.0465951969999996E-2</v>
      </c>
      <c r="V315" s="13">
        <v>5.6575562340000003E-2</v>
      </c>
      <c r="W315" s="13">
        <v>3.7344499999999998E-3</v>
      </c>
      <c r="X315" s="13">
        <v>0.15247816</v>
      </c>
      <c r="Y315" s="13">
        <v>6.8100360499999998E-2</v>
      </c>
      <c r="Z315" s="13">
        <v>5.5747400000000003E-2</v>
      </c>
      <c r="AA315" s="13">
        <v>3.7344499999999998E-3</v>
      </c>
      <c r="AB315" s="13">
        <v>0.15247816</v>
      </c>
      <c r="AC315" s="13">
        <v>6.9247313939999999E-2</v>
      </c>
      <c r="AD315" s="13">
        <v>5.5747400000000003E-2</v>
      </c>
      <c r="AE315" s="13">
        <v>3.7344499999999998E-3</v>
      </c>
      <c r="AF315" s="13">
        <v>0.15247816</v>
      </c>
      <c r="AG315" s="13">
        <v>6.4516131000000004E-2</v>
      </c>
      <c r="AH315" s="13">
        <v>5.5747400000000003E-2</v>
      </c>
      <c r="AI315" s="13">
        <v>3.7344499999999998E-3</v>
      </c>
      <c r="AJ315" s="13">
        <v>0.15247816</v>
      </c>
      <c r="AK315" s="13">
        <v>6.8028675910000003E-2</v>
      </c>
      <c r="AL315" s="13">
        <v>5.5747400000000003E-2</v>
      </c>
      <c r="AM315" s="13">
        <v>3.7344499999999998E-3</v>
      </c>
      <c r="AN315" s="13">
        <v>0.15247816</v>
      </c>
      <c r="AO315" s="13">
        <v>6.0931901500000003E-2</v>
      </c>
      <c r="AP315" s="13">
        <v>5.5747400000000003E-2</v>
      </c>
      <c r="AQ315" s="13">
        <v>3.7344499999999998E-3</v>
      </c>
      <c r="AR315" s="13">
        <v>0.15247816</v>
      </c>
      <c r="AS315" s="13">
        <v>6.6666668700000001E-2</v>
      </c>
      <c r="AT315" s="13">
        <v>5.5747400000000003E-2</v>
      </c>
      <c r="AU315" s="13">
        <v>3.7344499999999998E-3</v>
      </c>
      <c r="AV315" s="13">
        <v>0.15247816</v>
      </c>
      <c r="AW315" s="13">
        <v>5.7347672000000002E-2</v>
      </c>
      <c r="AX315" s="13">
        <v>5.5747400000000003E-2</v>
      </c>
      <c r="AY315" s="13">
        <v>3.7344499999999998E-3</v>
      </c>
      <c r="AZ315" s="13">
        <v>0.15247816</v>
      </c>
      <c r="BA315" s="86">
        <v>8.1967213114754103E-3</v>
      </c>
      <c r="BB315" s="86">
        <v>4.1666666666666699E-2</v>
      </c>
      <c r="BC315" s="13">
        <v>0</v>
      </c>
      <c r="BD315" s="13">
        <v>0.141666666666667</v>
      </c>
      <c r="BE315" s="14">
        <v>0</v>
      </c>
      <c r="BF315" s="14">
        <v>2.0833333333333301E-2</v>
      </c>
      <c r="BG315" s="14">
        <v>0</v>
      </c>
      <c r="BH315" s="14">
        <v>0.11304347826087</v>
      </c>
      <c r="BI315" s="14">
        <v>1.6949152542372899E-2</v>
      </c>
      <c r="BJ315" s="14">
        <v>5.4347826086956499E-2</v>
      </c>
      <c r="BK315" s="14">
        <v>0</v>
      </c>
      <c r="BL315" s="430">
        <v>8.6206896551724102E-2</v>
      </c>
      <c r="BM315" s="14">
        <v>1.0416666666666701E-2</v>
      </c>
      <c r="BN315" s="14">
        <v>4.3478260869565202E-2</v>
      </c>
      <c r="BO315" s="14">
        <v>0</v>
      </c>
      <c r="BP315" s="14">
        <v>8.5106382978723402E-2</v>
      </c>
      <c r="BQ315" s="86">
        <v>1.0416666666666701E-2</v>
      </c>
      <c r="BR315" s="86">
        <v>4.3478260869565202E-2</v>
      </c>
      <c r="BS315" s="86">
        <v>0</v>
      </c>
      <c r="BT315" s="86">
        <v>8.5106382978723402E-2</v>
      </c>
      <c r="BU315" s="14" t="s">
        <v>35</v>
      </c>
      <c r="BV315" s="14" t="s">
        <v>35</v>
      </c>
      <c r="BW315" s="14" t="s">
        <v>35</v>
      </c>
      <c r="BX315" s="14" t="s">
        <v>35</v>
      </c>
      <c r="BY315" s="14" t="s">
        <v>35</v>
      </c>
      <c r="BZ315" s="14" t="s">
        <v>35</v>
      </c>
      <c r="CA315" s="14" t="s">
        <v>35</v>
      </c>
      <c r="CB315" s="14" t="s">
        <v>35</v>
      </c>
      <c r="CC315" s="14">
        <v>19.21</v>
      </c>
      <c r="CD315" s="14">
        <v>19.21</v>
      </c>
      <c r="CE315" s="14">
        <v>19.21</v>
      </c>
      <c r="CF315" s="14">
        <v>19.21</v>
      </c>
      <c r="CG315" s="14">
        <v>19.21</v>
      </c>
      <c r="CH315" s="14">
        <v>19.21</v>
      </c>
      <c r="CI315" s="14">
        <v>18.91</v>
      </c>
      <c r="CJ315" s="14">
        <f>INDEX('Monthy Targets'!AC:AC,(MATCH(FY2019_ALL_Targets!$B:$B,'Monthy Targets'!$B:$B,0)))</f>
        <v>18.850000000000001</v>
      </c>
      <c r="CK315" s="14">
        <f>INDEX('Monthy Targets'!AD:AD,(MATCH(FY2019_ALL_Targets!$B:$B,'Monthy Targets'!$B:$B,0)))</f>
        <v>18.850000000000001</v>
      </c>
      <c r="CL315" s="14">
        <f>INDEX('Monthy Targets'!AE:AE,(MATCH(FY2019_ALL_Targets!$B:$B,'Monthy Targets'!$B:$B,0)))</f>
        <v>18.850000000000001</v>
      </c>
      <c r="CM315" s="14">
        <f>INDEX('Monthy Targets'!AF:AF,(MATCH(FY2019_ALL_Targets!$B:$B,'Monthy Targets'!$B:$B,0)))</f>
        <v>18.850000000000001</v>
      </c>
      <c r="CN315" s="14">
        <f>INDEX('Monthy Targets'!AG:AG,(MATCH(FY2019_ALL_Targets!$B:$B,'Monthy Targets'!$B:$B,0)))</f>
        <v>18.850000000000001</v>
      </c>
      <c r="CO315" s="14">
        <v>1.3</v>
      </c>
      <c r="CP315" s="14">
        <v>1.3</v>
      </c>
      <c r="CQ315" s="14">
        <v>1.3</v>
      </c>
      <c r="CR315" s="14">
        <v>1.3</v>
      </c>
      <c r="CS315" s="14">
        <v>1.3</v>
      </c>
      <c r="CT315" s="14">
        <v>1.3</v>
      </c>
      <c r="CU315" s="14">
        <v>1.3</v>
      </c>
      <c r="CV315" s="14">
        <v>1.3</v>
      </c>
      <c r="CW315" s="14">
        <v>1.28</v>
      </c>
      <c r="CX315" s="14">
        <v>1.28</v>
      </c>
      <c r="CY315" s="14">
        <v>1.28</v>
      </c>
      <c r="CZ315" s="14">
        <v>1.28</v>
      </c>
      <c r="DA315" s="14">
        <f>IF('QIPP Scorecard'!$AA$1=4,IF(FY2019_ALL_Targets!$BU315="Yes",INDEX('Final Comp Values'!$BN:$BN,MATCH(FY2019_ALL_Targets!$A315,'Final Comp Values'!$B:$B,0)),IF($BU315="Min Data",0,0)),0)</f>
        <v>1.28</v>
      </c>
      <c r="DB315" s="14">
        <f>IF('QIPP Scorecard'!$AA$1=4,IF(FY2019_ALL_Targets!$BV315="Yes",INDEX('Final Comp Values'!$BN:$BN,MATCH(FY2019_ALL_Targets!$A315,'Final Comp Values'!$B:$B,0)),IF($BV315="Min Data",0,0)),0)</f>
        <v>1.28</v>
      </c>
      <c r="DC315" s="14">
        <f>IF('QIPP Scorecard'!$AA$1=4,IF(FY2019_ALL_Targets!$BW315="Yes",INDEX('Final Comp Values'!$BN:$BN,MATCH(FY2019_ALL_Targets!$A315,'Final Comp Values'!$B:$B,0)),IF(CI315="Min Data",0,0)),0)</f>
        <v>1.28</v>
      </c>
      <c r="DD315" s="14">
        <f>IF('QIPP Scorecard'!$AA$1=4,IF(FY2019_ALL_Targets!$BX315="Yes",INDEX('Final Comp Values'!$BN:$BN,MATCH(FY2019_ALL_Targets!$A315,'Final Comp Values'!$B:$B,0)),IF($BX315="Min Data",0,0)),0)</f>
        <v>1.28</v>
      </c>
      <c r="DE315" s="14">
        <v>2.41</v>
      </c>
      <c r="DF315" s="14">
        <v>2.41</v>
      </c>
      <c r="DG315" s="14">
        <v>2.41</v>
      </c>
      <c r="DH315" s="14">
        <v>2.41</v>
      </c>
      <c r="DI315" s="14">
        <v>2.41</v>
      </c>
      <c r="DJ315" s="14">
        <v>2.41</v>
      </c>
      <c r="DK315" s="14">
        <v>2.41</v>
      </c>
      <c r="DL315" s="14">
        <v>2.41</v>
      </c>
      <c r="DM315" s="14">
        <v>2.38</v>
      </c>
      <c r="DN315" s="14">
        <v>2.38</v>
      </c>
      <c r="DO315" s="14">
        <v>2.38</v>
      </c>
      <c r="DP315" s="14">
        <v>2.38</v>
      </c>
      <c r="DQ315" s="14">
        <f>IF('QIPP Scorecard'!$AA$1=4,IF(FY2019_ALL_Targets!$BY315="Yes",INDEX('Final Comp Values'!$BK:$BK,MATCH(FY2019_ALL_Targets!$A315,'Final Comp Values'!$B:$B,0)),IF($BY315="Min Data",0,0)),0)</f>
        <v>2.38</v>
      </c>
      <c r="DR315" s="14">
        <f>IF('QIPP Scorecard'!$AA$1=4,IF(FY2019_ALL_Targets!$BZ315="Yes",INDEX('Final Comp Values'!$BO:$BO,MATCH(FY2019_ALL_Targets!$A315,'Final Comp Values'!$B:$B,0)),IF($BZ315="Min Data",0,0)),0)</f>
        <v>2.38</v>
      </c>
      <c r="DS315" s="14">
        <f>IF('QIPP Scorecard'!$AA$1=4,IF(FY2019_ALL_Targets!$CA315="Yes",INDEX('Final Comp Values'!$BO:$BO,MATCH(FY2019_ALL_Targets!$A315,'Final Comp Values'!$B:$B,0)),IF($CA315="Min Data",0,0)),0)</f>
        <v>2.38</v>
      </c>
      <c r="DT315" s="14">
        <f>IF('QIPP Scorecard'!$AA$1=4,IF(FY2019_ALL_Targets!$CB315="Yes",INDEX('Final Comp Values'!$BO:$BO,MATCH(FY2019_ALL_Targets!$A315,'Final Comp Values'!$B:$B,0)),IF($CB315="Min Data",0,0)),0)</f>
        <v>2.38</v>
      </c>
      <c r="DU315" s="14">
        <v>3.42</v>
      </c>
      <c r="DV315" s="14">
        <v>3.86</v>
      </c>
      <c r="DW315" s="14">
        <v>4.0199999999999996</v>
      </c>
      <c r="DX315" s="14">
        <v>3.94</v>
      </c>
      <c r="DY315" s="12">
        <f t="shared" si="21"/>
        <v>0</v>
      </c>
      <c r="DZ315" s="12">
        <f t="shared" si="22"/>
        <v>0</v>
      </c>
      <c r="EA315" s="12">
        <f t="shared" si="23"/>
        <v>0</v>
      </c>
      <c r="EB315" s="12">
        <f t="shared" si="24"/>
        <v>0</v>
      </c>
    </row>
    <row r="316" spans="1:132" x14ac:dyDescent="0.25">
      <c r="A316" s="297">
        <v>5195</v>
      </c>
      <c r="B316" s="347">
        <v>675729</v>
      </c>
      <c r="C316" s="297">
        <v>1028758</v>
      </c>
      <c r="D316" s="14">
        <v>1831192368</v>
      </c>
      <c r="E316" s="26" t="s">
        <v>939</v>
      </c>
      <c r="F316" s="26" t="str">
        <f>INDEX('Mar - Aug'!X:X,MATCH(A316,'Mar - Aug'!B:B,0))</f>
        <v>MRSA Northeast</v>
      </c>
      <c r="G316" s="26" t="s">
        <v>3115</v>
      </c>
      <c r="H316" s="26"/>
      <c r="I316" s="26" t="str">
        <f t="shared" si="20"/>
        <v/>
      </c>
      <c r="J316" s="299" t="s">
        <v>263</v>
      </c>
      <c r="K316" s="299" t="s">
        <v>991</v>
      </c>
      <c r="L316" s="299" t="s">
        <v>264</v>
      </c>
      <c r="M316" s="13">
        <v>1.2499980000000001E-2</v>
      </c>
      <c r="N316" s="13">
        <v>3.1055929999999999E-2</v>
      </c>
      <c r="O316" s="13">
        <v>0</v>
      </c>
      <c r="P316" s="13">
        <v>0.15546218000000001</v>
      </c>
      <c r="Q316" s="13">
        <v>3.3690650000000003E-2</v>
      </c>
      <c r="R316" s="13">
        <v>5.5747400000000003E-2</v>
      </c>
      <c r="S316" s="13">
        <v>3.7344499999999998E-3</v>
      </c>
      <c r="T316" s="13">
        <v>0.15247816</v>
      </c>
      <c r="U316" s="13">
        <v>3.3690650000000003E-2</v>
      </c>
      <c r="V316" s="13">
        <v>5.5747400000000003E-2</v>
      </c>
      <c r="W316" s="13">
        <v>3.7344499999999998E-3</v>
      </c>
      <c r="X316" s="13">
        <v>0.15281932294</v>
      </c>
      <c r="Y316" s="13">
        <v>3.3690650000000003E-2</v>
      </c>
      <c r="Z316" s="13">
        <v>5.5747400000000003E-2</v>
      </c>
      <c r="AA316" s="13">
        <v>3.7344499999999998E-3</v>
      </c>
      <c r="AB316" s="13">
        <v>0.15247816</v>
      </c>
      <c r="AC316" s="13">
        <v>3.3690650000000003E-2</v>
      </c>
      <c r="AD316" s="13">
        <v>5.5747400000000003E-2</v>
      </c>
      <c r="AE316" s="13">
        <v>3.7344499999999998E-3</v>
      </c>
      <c r="AF316" s="13">
        <v>0.15247816</v>
      </c>
      <c r="AG316" s="13">
        <v>3.3690650000000003E-2</v>
      </c>
      <c r="AH316" s="13">
        <v>5.5747400000000003E-2</v>
      </c>
      <c r="AI316" s="13">
        <v>3.7344499999999998E-3</v>
      </c>
      <c r="AJ316" s="13">
        <v>0.15247816</v>
      </c>
      <c r="AK316" s="13">
        <v>3.3690650000000003E-2</v>
      </c>
      <c r="AL316" s="13">
        <v>5.5747400000000003E-2</v>
      </c>
      <c r="AM316" s="13">
        <v>3.7344499999999998E-3</v>
      </c>
      <c r="AN316" s="13">
        <v>0.15247816</v>
      </c>
      <c r="AO316" s="13">
        <v>3.3690650000000003E-2</v>
      </c>
      <c r="AP316" s="13">
        <v>5.5747400000000003E-2</v>
      </c>
      <c r="AQ316" s="13">
        <v>3.7344499999999998E-3</v>
      </c>
      <c r="AR316" s="13">
        <v>0.15247816</v>
      </c>
      <c r="AS316" s="13">
        <v>3.3690650000000003E-2</v>
      </c>
      <c r="AT316" s="13">
        <v>5.5747400000000003E-2</v>
      </c>
      <c r="AU316" s="13">
        <v>3.7344499999999998E-3</v>
      </c>
      <c r="AV316" s="13">
        <v>0.15247816</v>
      </c>
      <c r="AW316" s="13">
        <v>3.3690650000000003E-2</v>
      </c>
      <c r="AX316" s="13">
        <v>5.5747400000000003E-2</v>
      </c>
      <c r="AY316" s="13">
        <v>3.7344499999999998E-3</v>
      </c>
      <c r="AZ316" s="13">
        <v>0.15247816</v>
      </c>
      <c r="BA316" s="86">
        <v>1.72413793103448E-2</v>
      </c>
      <c r="BB316" s="86">
        <v>5.7142857142857099E-2</v>
      </c>
      <c r="BC316" s="13">
        <v>0</v>
      </c>
      <c r="BD316" s="13">
        <v>8.6206896551724102E-2</v>
      </c>
      <c r="BE316" s="14">
        <v>1.72413793103448E-2</v>
      </c>
      <c r="BF316" s="14">
        <v>9.0909090909090898E-2</v>
      </c>
      <c r="BG316" s="14">
        <v>0</v>
      </c>
      <c r="BH316" s="14">
        <v>6.8965517241379296E-2</v>
      </c>
      <c r="BI316" s="14">
        <v>3.4482758620689703E-2</v>
      </c>
      <c r="BJ316" s="14">
        <v>5.5555555555555601E-2</v>
      </c>
      <c r="BK316" s="14">
        <v>0</v>
      </c>
      <c r="BL316" s="430">
        <v>8.6206896551724102E-2</v>
      </c>
      <c r="BM316" s="14">
        <v>0.02</v>
      </c>
      <c r="BN316" s="14">
        <v>4.1666666666666699E-2</v>
      </c>
      <c r="BO316" s="14">
        <v>0</v>
      </c>
      <c r="BP316" s="14">
        <v>0.12</v>
      </c>
      <c r="BQ316" s="86">
        <v>0.02</v>
      </c>
      <c r="BR316" s="86">
        <v>4.1666666666666699E-2</v>
      </c>
      <c r="BS316" s="86">
        <v>0</v>
      </c>
      <c r="BT316" s="86">
        <v>0.12</v>
      </c>
      <c r="BU316" s="14" t="s">
        <v>35</v>
      </c>
      <c r="BV316" s="14" t="s">
        <v>35</v>
      </c>
      <c r="BW316" s="14" t="s">
        <v>35</v>
      </c>
      <c r="BX316" s="14" t="s">
        <v>35</v>
      </c>
      <c r="BY316" s="14" t="s">
        <v>35</v>
      </c>
      <c r="BZ316" s="14" t="s">
        <v>35</v>
      </c>
      <c r="CA316" s="14" t="s">
        <v>35</v>
      </c>
      <c r="CB316" s="14" t="s">
        <v>35</v>
      </c>
      <c r="CC316" s="14">
        <v>4.63</v>
      </c>
      <c r="CD316" s="14">
        <v>4.63</v>
      </c>
      <c r="CE316" s="14">
        <v>4.63</v>
      </c>
      <c r="CF316" s="14">
        <v>4.63</v>
      </c>
      <c r="CG316" s="14">
        <v>4.63</v>
      </c>
      <c r="CH316" s="14">
        <v>4.63</v>
      </c>
      <c r="CI316" s="14">
        <v>4.79</v>
      </c>
      <c r="CJ316" s="14">
        <f>INDEX('Monthy Targets'!AC:AC,(MATCH(FY2019_ALL_Targets!$B:$B,'Monthy Targets'!$B:$B,0)))</f>
        <v>4.78</v>
      </c>
      <c r="CK316" s="14">
        <f>INDEX('Monthy Targets'!AD:AD,(MATCH(FY2019_ALL_Targets!$B:$B,'Monthy Targets'!$B:$B,0)))</f>
        <v>4.78</v>
      </c>
      <c r="CL316" s="14">
        <f>INDEX('Monthy Targets'!AE:AE,(MATCH(FY2019_ALL_Targets!$B:$B,'Monthy Targets'!$B:$B,0)))</f>
        <v>4.78</v>
      </c>
      <c r="CM316" s="14">
        <f>INDEX('Monthy Targets'!AF:AF,(MATCH(FY2019_ALL_Targets!$B:$B,'Monthy Targets'!$B:$B,0)))</f>
        <v>4.78</v>
      </c>
      <c r="CN316" s="14">
        <f>INDEX('Monthy Targets'!AG:AG,(MATCH(FY2019_ALL_Targets!$B:$B,'Monthy Targets'!$B:$B,0)))</f>
        <v>4.78</v>
      </c>
      <c r="CO316" s="14">
        <v>0.31</v>
      </c>
      <c r="CP316" s="14">
        <v>0</v>
      </c>
      <c r="CQ316" s="14">
        <v>0.31</v>
      </c>
      <c r="CR316" s="14">
        <v>0.31</v>
      </c>
      <c r="CS316" s="14">
        <v>0.31</v>
      </c>
      <c r="CT316" s="14">
        <v>0</v>
      </c>
      <c r="CU316" s="14">
        <v>0.31</v>
      </c>
      <c r="CV316" s="14">
        <v>0.31</v>
      </c>
      <c r="CW316" s="14">
        <v>0</v>
      </c>
      <c r="CX316" s="14">
        <v>0.33</v>
      </c>
      <c r="CY316" s="14">
        <v>0.33</v>
      </c>
      <c r="CZ316" s="14">
        <v>0.33</v>
      </c>
      <c r="DA316" s="14">
        <f>IF('QIPP Scorecard'!$AA$1=4,IF(FY2019_ALL_Targets!$BU316="Yes",INDEX('Final Comp Values'!$BN:$BN,MATCH(FY2019_ALL_Targets!$A316,'Final Comp Values'!$B:$B,0)),IF($BU316="Min Data",0,0)),0)</f>
        <v>0.33</v>
      </c>
      <c r="DB316" s="14">
        <f>IF('QIPP Scorecard'!$AA$1=4,IF(FY2019_ALL_Targets!$BV316="Yes",INDEX('Final Comp Values'!$BN:$BN,MATCH(FY2019_ALL_Targets!$A316,'Final Comp Values'!$B:$B,0)),IF($BV316="Min Data",0,0)),0)</f>
        <v>0.33</v>
      </c>
      <c r="DC316" s="14">
        <f>IF('QIPP Scorecard'!$AA$1=4,IF(FY2019_ALL_Targets!$BW316="Yes",INDEX('Final Comp Values'!$BN:$BN,MATCH(FY2019_ALL_Targets!$A316,'Final Comp Values'!$B:$B,0)),IF(CI316="Min Data",0,0)),0)</f>
        <v>0.33</v>
      </c>
      <c r="DD316" s="14">
        <f>IF('QIPP Scorecard'!$AA$1=4,IF(FY2019_ALL_Targets!$BX316="Yes",INDEX('Final Comp Values'!$BN:$BN,MATCH(FY2019_ALL_Targets!$A316,'Final Comp Values'!$B:$B,0)),IF($BX316="Min Data",0,0)),0)</f>
        <v>0.33</v>
      </c>
      <c r="DE316" s="14">
        <v>0.57999999999999996</v>
      </c>
      <c r="DF316" s="14">
        <v>0</v>
      </c>
      <c r="DG316" s="14">
        <v>0.57999999999999996</v>
      </c>
      <c r="DH316" s="14">
        <v>0.57999999999999996</v>
      </c>
      <c r="DI316" s="14">
        <v>0.57999999999999996</v>
      </c>
      <c r="DJ316" s="14">
        <v>0</v>
      </c>
      <c r="DK316" s="14">
        <v>0.57999999999999996</v>
      </c>
      <c r="DL316" s="14">
        <v>0.57999999999999996</v>
      </c>
      <c r="DM316" s="14">
        <v>0</v>
      </c>
      <c r="DN316" s="14">
        <v>0.6</v>
      </c>
      <c r="DO316" s="14">
        <v>0.6</v>
      </c>
      <c r="DP316" s="14">
        <v>0.6</v>
      </c>
      <c r="DQ316" s="14">
        <f>IF('QIPP Scorecard'!$AA$1=4,IF(FY2019_ALL_Targets!$BY316="Yes",INDEX('Final Comp Values'!$BK:$BK,MATCH(FY2019_ALL_Targets!$A316,'Final Comp Values'!$B:$B,0)),IF($BY316="Min Data",0,0)),0)</f>
        <v>0.6</v>
      </c>
      <c r="DR316" s="14">
        <f>IF('QIPP Scorecard'!$AA$1=4,IF(FY2019_ALL_Targets!$BZ316="Yes",INDEX('Final Comp Values'!$BO:$BO,MATCH(FY2019_ALL_Targets!$A316,'Final Comp Values'!$B:$B,0)),IF($BZ316="Min Data",0,0)),0)</f>
        <v>0.6</v>
      </c>
      <c r="DS316" s="14">
        <f>IF('QIPP Scorecard'!$AA$1=4,IF(FY2019_ALL_Targets!$CA316="Yes",INDEX('Final Comp Values'!$BO:$BO,MATCH(FY2019_ALL_Targets!$A316,'Final Comp Values'!$B:$B,0)),IF($CA316="Min Data",0,0)),0)</f>
        <v>0.6</v>
      </c>
      <c r="DT316" s="14">
        <f>IF('QIPP Scorecard'!$AA$1=4,IF(FY2019_ALL_Targets!$CB316="Yes",INDEX('Final Comp Values'!$BO:$BO,MATCH(FY2019_ALL_Targets!$A316,'Final Comp Values'!$B:$B,0)),IF($CB316="Min Data",0,0)),0)</f>
        <v>0.6</v>
      </c>
      <c r="DU316" s="14">
        <v>0.73</v>
      </c>
      <c r="DV316" s="14">
        <v>0.83</v>
      </c>
      <c r="DW316" s="14">
        <v>0.86</v>
      </c>
      <c r="DX316" s="14">
        <v>0.95</v>
      </c>
      <c r="DY316" s="12">
        <f t="shared" si="21"/>
        <v>0</v>
      </c>
      <c r="DZ316" s="12">
        <f t="shared" si="22"/>
        <v>0</v>
      </c>
      <c r="EA316" s="12">
        <f t="shared" si="23"/>
        <v>0</v>
      </c>
      <c r="EB316" s="12">
        <f t="shared" si="24"/>
        <v>0</v>
      </c>
    </row>
    <row r="317" spans="1:132" x14ac:dyDescent="0.25">
      <c r="A317" s="297">
        <v>5365</v>
      </c>
      <c r="B317" s="347">
        <v>675736</v>
      </c>
      <c r="C317" s="297">
        <v>1025765</v>
      </c>
      <c r="D317" s="14">
        <v>1245651330</v>
      </c>
      <c r="E317" s="26" t="s">
        <v>925</v>
      </c>
      <c r="F317" s="26" t="str">
        <f>INDEX('Mar - Aug'!X:X,MATCH(A317,'Mar - Aug'!B:B,0))</f>
        <v>MRSA Central</v>
      </c>
      <c r="G317" s="26" t="s">
        <v>3024</v>
      </c>
      <c r="H317" s="26"/>
      <c r="I317" s="26" t="str">
        <f t="shared" si="20"/>
        <v/>
      </c>
      <c r="J317" s="299" t="s">
        <v>783</v>
      </c>
      <c r="K317" s="299" t="s">
        <v>936</v>
      </c>
      <c r="L317" s="299" t="s">
        <v>784</v>
      </c>
      <c r="M317" s="13">
        <v>5.0632940000000001E-2</v>
      </c>
      <c r="N317" s="13">
        <v>6.2111800000000002E-2</v>
      </c>
      <c r="O317" s="13">
        <v>0</v>
      </c>
      <c r="P317" s="13">
        <v>0.375</v>
      </c>
      <c r="Q317" s="13">
        <v>3.3690650000000003E-2</v>
      </c>
      <c r="R317" s="13">
        <v>5.5747400000000003E-2</v>
      </c>
      <c r="S317" s="13">
        <v>3.7344499999999998E-3</v>
      </c>
      <c r="T317" s="13">
        <v>0.15247816</v>
      </c>
      <c r="U317" s="13">
        <v>4.9772180020000001E-2</v>
      </c>
      <c r="V317" s="13">
        <v>6.1055899400000002E-2</v>
      </c>
      <c r="W317" s="13">
        <v>3.7344499999999998E-3</v>
      </c>
      <c r="X317" s="13">
        <v>0.36862499999999998</v>
      </c>
      <c r="Y317" s="13">
        <v>4.8101293000000003E-2</v>
      </c>
      <c r="Z317" s="13">
        <v>5.9006210000000003E-2</v>
      </c>
      <c r="AA317" s="13">
        <v>3.7344499999999998E-3</v>
      </c>
      <c r="AB317" s="13">
        <v>0.35625000000000001</v>
      </c>
      <c r="AC317" s="13">
        <v>4.891142004E-2</v>
      </c>
      <c r="AD317" s="13">
        <v>5.9999998800000003E-2</v>
      </c>
      <c r="AE317" s="13">
        <v>3.7344499999999998E-3</v>
      </c>
      <c r="AF317" s="13">
        <v>0.36225000000000002</v>
      </c>
      <c r="AG317" s="13">
        <v>4.5569645999999998E-2</v>
      </c>
      <c r="AH317" s="13">
        <v>5.5900619999999998E-2</v>
      </c>
      <c r="AI317" s="13">
        <v>3.7344499999999998E-3</v>
      </c>
      <c r="AJ317" s="13">
        <v>0.33750000000000002</v>
      </c>
      <c r="AK317" s="13">
        <v>4.805066006E-2</v>
      </c>
      <c r="AL317" s="13">
        <v>5.8944098200000003E-2</v>
      </c>
      <c r="AM317" s="13">
        <v>3.7344499999999998E-3</v>
      </c>
      <c r="AN317" s="13">
        <v>0.355875</v>
      </c>
      <c r="AO317" s="13">
        <v>4.3037999E-2</v>
      </c>
      <c r="AP317" s="13">
        <v>5.5747400000000003E-2</v>
      </c>
      <c r="AQ317" s="13">
        <v>3.7344499999999998E-3</v>
      </c>
      <c r="AR317" s="13">
        <v>0.31874999999999998</v>
      </c>
      <c r="AS317" s="13">
        <v>4.70886342E-2</v>
      </c>
      <c r="AT317" s="13">
        <v>5.7763974000000003E-2</v>
      </c>
      <c r="AU317" s="13">
        <v>3.7344499999999998E-3</v>
      </c>
      <c r="AV317" s="13">
        <v>0.34875</v>
      </c>
      <c r="AW317" s="13">
        <v>4.0506352000000002E-2</v>
      </c>
      <c r="AX317" s="13">
        <v>5.5747400000000003E-2</v>
      </c>
      <c r="AY317" s="13">
        <v>3.7344499999999998E-3</v>
      </c>
      <c r="AZ317" s="13">
        <v>0.3</v>
      </c>
      <c r="BA317" s="86">
        <v>9.7087378640776708E-3</v>
      </c>
      <c r="BB317" s="86">
        <v>2.4390243902439001E-2</v>
      </c>
      <c r="BC317" s="13">
        <v>0</v>
      </c>
      <c r="BD317" s="13">
        <v>0.123076923076923</v>
      </c>
      <c r="BE317" s="14">
        <v>3.03030303030303E-2</v>
      </c>
      <c r="BF317" s="14">
        <v>6.3829787234042507E-2</v>
      </c>
      <c r="BG317" s="14">
        <v>0</v>
      </c>
      <c r="BH317" s="14">
        <v>9.5238095238095205E-2</v>
      </c>
      <c r="BI317" s="14">
        <v>9.9009900990098994E-3</v>
      </c>
      <c r="BJ317" s="14">
        <v>2.0833333333333301E-2</v>
      </c>
      <c r="BK317" s="14">
        <v>0</v>
      </c>
      <c r="BL317" s="430">
        <v>0.15151515151515199</v>
      </c>
      <c r="BM317" s="14">
        <v>1.01010101010101E-2</v>
      </c>
      <c r="BN317" s="14">
        <v>0</v>
      </c>
      <c r="BO317" s="14">
        <v>0</v>
      </c>
      <c r="BP317" s="14">
        <v>0.18461538461538499</v>
      </c>
      <c r="BQ317" s="86">
        <v>1.01010101010101E-2</v>
      </c>
      <c r="BR317" s="86">
        <v>0</v>
      </c>
      <c r="BS317" s="86">
        <v>0</v>
      </c>
      <c r="BT317" s="86">
        <v>0.18461538461538499</v>
      </c>
      <c r="BU317" s="14" t="s">
        <v>35</v>
      </c>
      <c r="BV317" s="14" t="s">
        <v>35</v>
      </c>
      <c r="BW317" s="14" t="s">
        <v>35</v>
      </c>
      <c r="BX317" s="14" t="s">
        <v>35</v>
      </c>
      <c r="BY317" s="14" t="s">
        <v>35</v>
      </c>
      <c r="BZ317" s="14" t="s">
        <v>35</v>
      </c>
      <c r="CA317" s="14" t="s">
        <v>35</v>
      </c>
      <c r="CB317" s="14" t="s">
        <v>35</v>
      </c>
      <c r="CC317" s="14">
        <v>0</v>
      </c>
      <c r="CD317" s="14">
        <v>0</v>
      </c>
      <c r="CE317" s="14">
        <v>0</v>
      </c>
      <c r="CF317" s="14">
        <v>0</v>
      </c>
      <c r="CG317" s="14">
        <v>0</v>
      </c>
      <c r="CH317" s="14">
        <v>0</v>
      </c>
      <c r="CI317" s="14">
        <v>0</v>
      </c>
      <c r="CJ317" s="14">
        <f>INDEX('Monthy Targets'!AC:AC,(MATCH(FY2019_ALL_Targets!$B:$B,'Monthy Targets'!$B:$B,0)))</f>
        <v>0</v>
      </c>
      <c r="CK317" s="14">
        <f>INDEX('Monthy Targets'!AD:AD,(MATCH(FY2019_ALL_Targets!$B:$B,'Monthy Targets'!$B:$B,0)))</f>
        <v>0</v>
      </c>
      <c r="CL317" s="14">
        <f>INDEX('Monthy Targets'!AE:AE,(MATCH(FY2019_ALL_Targets!$B:$B,'Monthy Targets'!$B:$B,0)))</f>
        <v>0</v>
      </c>
      <c r="CM317" s="14">
        <f>INDEX('Monthy Targets'!AF:AF,(MATCH(FY2019_ALL_Targets!$B:$B,'Monthy Targets'!$B:$B,0)))</f>
        <v>0</v>
      </c>
      <c r="CN317" s="14">
        <f>INDEX('Monthy Targets'!AG:AG,(MATCH(FY2019_ALL_Targets!$B:$B,'Monthy Targets'!$B:$B,0)))</f>
        <v>0</v>
      </c>
      <c r="CO317" s="14">
        <v>0.8</v>
      </c>
      <c r="CP317" s="14">
        <v>0.8</v>
      </c>
      <c r="CQ317" s="14">
        <v>0.8</v>
      </c>
      <c r="CR317" s="14">
        <v>0.8</v>
      </c>
      <c r="CS317" s="14">
        <v>0.8</v>
      </c>
      <c r="CT317" s="14">
        <v>0</v>
      </c>
      <c r="CU317" s="14">
        <v>0.8</v>
      </c>
      <c r="CV317" s="14">
        <v>0.8</v>
      </c>
      <c r="CW317" s="14">
        <v>0.8</v>
      </c>
      <c r="CX317" s="14">
        <v>0.8</v>
      </c>
      <c r="CY317" s="14">
        <v>0.8</v>
      </c>
      <c r="CZ317" s="14">
        <v>0.8</v>
      </c>
      <c r="DA317" s="14">
        <f>IF('QIPP Scorecard'!$AA$1=4,IF(FY2019_ALL_Targets!$BU317="Yes",INDEX('Final Comp Values'!$BN:$BN,MATCH(FY2019_ALL_Targets!$A317,'Final Comp Values'!$B:$B,0)),IF($BU317="Min Data",0,0)),0)</f>
        <v>0.8</v>
      </c>
      <c r="DB317" s="14">
        <f>IF('QIPP Scorecard'!$AA$1=4,IF(FY2019_ALL_Targets!$BV317="Yes",INDEX('Final Comp Values'!$BN:$BN,MATCH(FY2019_ALL_Targets!$A317,'Final Comp Values'!$B:$B,0)),IF($BV317="Min Data",0,0)),0)</f>
        <v>0.8</v>
      </c>
      <c r="DC317" s="14">
        <f>IF('QIPP Scorecard'!$AA$1=4,IF(FY2019_ALL_Targets!$BW317="Yes",INDEX('Final Comp Values'!$BN:$BN,MATCH(FY2019_ALL_Targets!$A317,'Final Comp Values'!$B:$B,0)),IF(CI317="Min Data",0,0)),0)</f>
        <v>0.8</v>
      </c>
      <c r="DD317" s="14">
        <f>IF('QIPP Scorecard'!$AA$1=4,IF(FY2019_ALL_Targets!$BX317="Yes",INDEX('Final Comp Values'!$BN:$BN,MATCH(FY2019_ALL_Targets!$A317,'Final Comp Values'!$B:$B,0)),IF($BX317="Min Data",0,0)),0)</f>
        <v>0.8</v>
      </c>
      <c r="DE317" s="14">
        <v>1.48</v>
      </c>
      <c r="DF317" s="14">
        <v>1.48</v>
      </c>
      <c r="DG317" s="14">
        <v>1.48</v>
      </c>
      <c r="DH317" s="14">
        <v>1.48</v>
      </c>
      <c r="DI317" s="14">
        <v>1.48</v>
      </c>
      <c r="DJ317" s="14">
        <v>0</v>
      </c>
      <c r="DK317" s="14">
        <v>1.48</v>
      </c>
      <c r="DL317" s="14">
        <v>1.48</v>
      </c>
      <c r="DM317" s="14">
        <v>1.48</v>
      </c>
      <c r="DN317" s="14">
        <v>1.48</v>
      </c>
      <c r="DO317" s="14">
        <v>1.48</v>
      </c>
      <c r="DP317" s="14">
        <v>1.48</v>
      </c>
      <c r="DQ317" s="14">
        <f>IF('QIPP Scorecard'!$AA$1=4,IF(FY2019_ALL_Targets!$BY317="Yes",INDEX('Final Comp Values'!$BK:$BK,MATCH(FY2019_ALL_Targets!$A317,'Final Comp Values'!$B:$B,0)),IF($BY317="Min Data",0,0)),0)</f>
        <v>1.48</v>
      </c>
      <c r="DR317" s="14">
        <f>IF('QIPP Scorecard'!$AA$1=4,IF(FY2019_ALL_Targets!$BZ317="Yes",INDEX('Final Comp Values'!$BO:$BO,MATCH(FY2019_ALL_Targets!$A317,'Final Comp Values'!$B:$B,0)),IF($BZ317="Min Data",0,0)),0)</f>
        <v>1.48</v>
      </c>
      <c r="DS317" s="14">
        <f>IF('QIPP Scorecard'!$AA$1=4,IF(FY2019_ALL_Targets!$CA317="Yes",INDEX('Final Comp Values'!$BO:$BO,MATCH(FY2019_ALL_Targets!$A317,'Final Comp Values'!$B:$B,0)),IF($CA317="Min Data",0,0)),0)</f>
        <v>1.48</v>
      </c>
      <c r="DT317" s="14">
        <f>IF('QIPP Scorecard'!$AA$1=4,IF(FY2019_ALL_Targets!$CB317="Yes",INDEX('Final Comp Values'!$BO:$BO,MATCH(FY2019_ALL_Targets!$A317,'Final Comp Values'!$B:$B,0)),IF($CB317="Min Data",0,0)),0)</f>
        <v>1.48</v>
      </c>
      <c r="DU317" s="14">
        <v>0.91</v>
      </c>
      <c r="DV317" s="14">
        <v>0.77</v>
      </c>
      <c r="DW317" s="14">
        <v>1.07</v>
      </c>
      <c r="DX317" s="14">
        <v>1.05</v>
      </c>
      <c r="DY317" s="12">
        <f t="shared" si="21"/>
        <v>0</v>
      </c>
      <c r="DZ317" s="12">
        <f t="shared" si="22"/>
        <v>0</v>
      </c>
      <c r="EA317" s="12">
        <f t="shared" si="23"/>
        <v>0</v>
      </c>
      <c r="EB317" s="12">
        <f t="shared" si="24"/>
        <v>3</v>
      </c>
    </row>
    <row r="318" spans="1:132" x14ac:dyDescent="0.25">
      <c r="A318" s="297">
        <v>5368</v>
      </c>
      <c r="B318" s="347">
        <v>675743</v>
      </c>
      <c r="C318" s="297">
        <v>1026705</v>
      </c>
      <c r="D318" s="14">
        <v>1255627238</v>
      </c>
      <c r="E318" s="26" t="s">
        <v>930</v>
      </c>
      <c r="F318" s="26" t="str">
        <f>INDEX('Mar - Aug'!X:X,MATCH(A318,'Mar - Aug'!B:B,0))</f>
        <v>Harris</v>
      </c>
      <c r="G318" s="26" t="s">
        <v>3046</v>
      </c>
      <c r="H318" s="26"/>
      <c r="I318" s="26" t="str">
        <f t="shared" si="20"/>
        <v/>
      </c>
      <c r="J318" s="299" t="s">
        <v>787</v>
      </c>
      <c r="K318" s="299" t="s">
        <v>978</v>
      </c>
      <c r="L318" s="299" t="s">
        <v>788</v>
      </c>
      <c r="M318" s="13">
        <v>3.2258059999999998E-2</v>
      </c>
      <c r="N318" s="13">
        <v>0.11794873</v>
      </c>
      <c r="O318" s="13">
        <v>2.9325499999999999E-3</v>
      </c>
      <c r="P318" s="13">
        <v>0.28205129000000001</v>
      </c>
      <c r="Q318" s="13">
        <v>3.3690650000000003E-2</v>
      </c>
      <c r="R318" s="13">
        <v>5.5747400000000003E-2</v>
      </c>
      <c r="S318" s="13">
        <v>3.7344499999999998E-3</v>
      </c>
      <c r="T318" s="13">
        <v>0.15247816</v>
      </c>
      <c r="U318" s="13">
        <v>3.3690650000000003E-2</v>
      </c>
      <c r="V318" s="13">
        <v>0.11594360159</v>
      </c>
      <c r="W318" s="13">
        <v>3.7344499999999998E-3</v>
      </c>
      <c r="X318" s="13">
        <v>0.27725641807000001</v>
      </c>
      <c r="Y318" s="13">
        <v>3.3690650000000003E-2</v>
      </c>
      <c r="Z318" s="13">
        <v>0.1120512935</v>
      </c>
      <c r="AA318" s="13">
        <v>3.7344499999999998E-3</v>
      </c>
      <c r="AB318" s="13">
        <v>0.26794872549999998</v>
      </c>
      <c r="AC318" s="13">
        <v>3.3690650000000003E-2</v>
      </c>
      <c r="AD318" s="13">
        <v>0.11393847318</v>
      </c>
      <c r="AE318" s="13">
        <v>3.7344499999999998E-3</v>
      </c>
      <c r="AF318" s="13">
        <v>0.27246154614000001</v>
      </c>
      <c r="AG318" s="13">
        <v>3.3690650000000003E-2</v>
      </c>
      <c r="AH318" s="13">
        <v>0.106153857</v>
      </c>
      <c r="AI318" s="13">
        <v>3.7344499999999998E-3</v>
      </c>
      <c r="AJ318" s="13">
        <v>0.25384616100000001</v>
      </c>
      <c r="AK318" s="13">
        <v>3.3690650000000003E-2</v>
      </c>
      <c r="AL318" s="13">
        <v>0.11193334477</v>
      </c>
      <c r="AM318" s="13">
        <v>3.7344499999999998E-3</v>
      </c>
      <c r="AN318" s="13">
        <v>0.26766667421000001</v>
      </c>
      <c r="AO318" s="13">
        <v>3.3690650000000003E-2</v>
      </c>
      <c r="AP318" s="13">
        <v>0.1002564205</v>
      </c>
      <c r="AQ318" s="13">
        <v>3.7344499999999998E-3</v>
      </c>
      <c r="AR318" s="13">
        <v>0.23974359649999999</v>
      </c>
      <c r="AS318" s="13">
        <v>3.3690650000000003E-2</v>
      </c>
      <c r="AT318" s="13">
        <v>0.1096923189</v>
      </c>
      <c r="AU318" s="13">
        <v>3.7344499999999998E-3</v>
      </c>
      <c r="AV318" s="13">
        <v>0.26230769970000001</v>
      </c>
      <c r="AW318" s="13">
        <v>3.3690650000000003E-2</v>
      </c>
      <c r="AX318" s="13">
        <v>9.4358984000000007E-2</v>
      </c>
      <c r="AY318" s="13">
        <v>3.7344499999999998E-3</v>
      </c>
      <c r="AZ318" s="13">
        <v>0.22564103199999999</v>
      </c>
      <c r="BA318" s="86">
        <v>3.2608695652173898E-2</v>
      </c>
      <c r="BB318" s="86">
        <v>4.2857142857142899E-2</v>
      </c>
      <c r="BC318" s="13">
        <v>0</v>
      </c>
      <c r="BD318" s="13">
        <v>0.18181818181818199</v>
      </c>
      <c r="BE318" s="14">
        <v>6.02409638554217E-2</v>
      </c>
      <c r="BF318" s="14">
        <v>0</v>
      </c>
      <c r="BG318" s="14">
        <v>0</v>
      </c>
      <c r="BH318" s="14">
        <v>0.202898550724638</v>
      </c>
      <c r="BI318" s="14">
        <v>3.7037037037037E-2</v>
      </c>
      <c r="BJ318" s="14">
        <v>0</v>
      </c>
      <c r="BK318" s="14">
        <v>0</v>
      </c>
      <c r="BL318" s="430">
        <v>0.15151515151515199</v>
      </c>
      <c r="BM318" s="14">
        <v>2.5641025641025599E-2</v>
      </c>
      <c r="BN318" s="14">
        <v>1.6666666666666701E-2</v>
      </c>
      <c r="BO318" s="14">
        <v>0</v>
      </c>
      <c r="BP318" s="14">
        <v>0.11111111111111099</v>
      </c>
      <c r="BQ318" s="86">
        <v>2.5641025641025599E-2</v>
      </c>
      <c r="BR318" s="86">
        <v>1.6666666666666701E-2</v>
      </c>
      <c r="BS318" s="86">
        <v>0</v>
      </c>
      <c r="BT318" s="86">
        <v>0.11111111111111099</v>
      </c>
      <c r="BU318" s="14" t="s">
        <v>35</v>
      </c>
      <c r="BV318" s="14" t="s">
        <v>35</v>
      </c>
      <c r="BW318" s="14" t="s">
        <v>35</v>
      </c>
      <c r="BX318" s="14" t="s">
        <v>35</v>
      </c>
      <c r="BY318" s="14" t="s">
        <v>35</v>
      </c>
      <c r="BZ318" s="14" t="s">
        <v>35</v>
      </c>
      <c r="CA318" s="14" t="s">
        <v>35</v>
      </c>
      <c r="CB318" s="14" t="s">
        <v>35</v>
      </c>
      <c r="CC318" s="14">
        <v>5.97</v>
      </c>
      <c r="CD318" s="14">
        <v>5.97</v>
      </c>
      <c r="CE318" s="14">
        <v>5.97</v>
      </c>
      <c r="CF318" s="14">
        <v>5.97</v>
      </c>
      <c r="CG318" s="14">
        <v>5.97</v>
      </c>
      <c r="CH318" s="14">
        <v>5.97</v>
      </c>
      <c r="CI318" s="14">
        <v>5.92</v>
      </c>
      <c r="CJ318" s="14">
        <f>INDEX('Monthy Targets'!AC:AC,(MATCH(FY2019_ALL_Targets!$B:$B,'Monthy Targets'!$B:$B,0)))</f>
        <v>5.9</v>
      </c>
      <c r="CK318" s="14">
        <f>INDEX('Monthy Targets'!AD:AD,(MATCH(FY2019_ALL_Targets!$B:$B,'Monthy Targets'!$B:$B,0)))</f>
        <v>5.9</v>
      </c>
      <c r="CL318" s="14">
        <f>INDEX('Monthy Targets'!AE:AE,(MATCH(FY2019_ALL_Targets!$B:$B,'Monthy Targets'!$B:$B,0)))</f>
        <v>5.9</v>
      </c>
      <c r="CM318" s="14">
        <f>INDEX('Monthy Targets'!AF:AF,(MATCH(FY2019_ALL_Targets!$B:$B,'Monthy Targets'!$B:$B,0)))</f>
        <v>5.9</v>
      </c>
      <c r="CN318" s="14">
        <f>INDEX('Monthy Targets'!AG:AG,(MATCH(FY2019_ALL_Targets!$B:$B,'Monthy Targets'!$B:$B,0)))</f>
        <v>5.9</v>
      </c>
      <c r="CO318" s="14">
        <v>0.4</v>
      </c>
      <c r="CP318" s="14">
        <v>0.4</v>
      </c>
      <c r="CQ318" s="14">
        <v>0.4</v>
      </c>
      <c r="CR318" s="14">
        <v>0.4</v>
      </c>
      <c r="CS318" s="14">
        <v>0</v>
      </c>
      <c r="CT318" s="14">
        <v>0.4</v>
      </c>
      <c r="CU318" s="14">
        <v>0.4</v>
      </c>
      <c r="CV318" s="14">
        <v>0.4</v>
      </c>
      <c r="CW318" s="14">
        <v>0</v>
      </c>
      <c r="CX318" s="14">
        <v>0.4</v>
      </c>
      <c r="CY318" s="14">
        <v>0.4</v>
      </c>
      <c r="CZ318" s="14">
        <v>0.4</v>
      </c>
      <c r="DA318" s="14">
        <f>IF('QIPP Scorecard'!$AA$1=4,IF(FY2019_ALL_Targets!$BU318="Yes",INDEX('Final Comp Values'!$BN:$BN,MATCH(FY2019_ALL_Targets!$A318,'Final Comp Values'!$B:$B,0)),IF($BU318="Min Data",0,0)),0)</f>
        <v>0.4</v>
      </c>
      <c r="DB318" s="14">
        <f>IF('QIPP Scorecard'!$AA$1=4,IF(FY2019_ALL_Targets!$BV318="Yes",INDEX('Final Comp Values'!$BN:$BN,MATCH(FY2019_ALL_Targets!$A318,'Final Comp Values'!$B:$B,0)),IF($BV318="Min Data",0,0)),0)</f>
        <v>0.4</v>
      </c>
      <c r="DC318" s="14">
        <f>IF('QIPP Scorecard'!$AA$1=4,IF(FY2019_ALL_Targets!$BW318="Yes",INDEX('Final Comp Values'!$BN:$BN,MATCH(FY2019_ALL_Targets!$A318,'Final Comp Values'!$B:$B,0)),IF(CI318="Min Data",0,0)),0)</f>
        <v>0.4</v>
      </c>
      <c r="DD318" s="14">
        <f>IF('QIPP Scorecard'!$AA$1=4,IF(FY2019_ALL_Targets!$BX318="Yes",INDEX('Final Comp Values'!$BN:$BN,MATCH(FY2019_ALL_Targets!$A318,'Final Comp Values'!$B:$B,0)),IF($BX318="Min Data",0,0)),0)</f>
        <v>0.4</v>
      </c>
      <c r="DE318" s="14">
        <v>0.75</v>
      </c>
      <c r="DF318" s="14">
        <v>0.75</v>
      </c>
      <c r="DG318" s="14">
        <v>0.75</v>
      </c>
      <c r="DH318" s="14">
        <v>0.75</v>
      </c>
      <c r="DI318" s="14">
        <v>0</v>
      </c>
      <c r="DJ318" s="14">
        <v>0.75</v>
      </c>
      <c r="DK318" s="14">
        <v>0.75</v>
      </c>
      <c r="DL318" s="14">
        <v>0.75</v>
      </c>
      <c r="DM318" s="14">
        <v>0</v>
      </c>
      <c r="DN318" s="14">
        <v>0.74</v>
      </c>
      <c r="DO318" s="14">
        <v>0.74</v>
      </c>
      <c r="DP318" s="14">
        <v>0.74</v>
      </c>
      <c r="DQ318" s="14">
        <f>IF('QIPP Scorecard'!$AA$1=4,IF(FY2019_ALL_Targets!$BY318="Yes",INDEX('Final Comp Values'!$BK:$BK,MATCH(FY2019_ALL_Targets!$A318,'Final Comp Values'!$B:$B,0)),IF($BY318="Min Data",0,0)),0)</f>
        <v>0.74</v>
      </c>
      <c r="DR318" s="14">
        <f>IF('QIPP Scorecard'!$AA$1=4,IF(FY2019_ALL_Targets!$BZ318="Yes",INDEX('Final Comp Values'!$BO:$BO,MATCH(FY2019_ALL_Targets!$A318,'Final Comp Values'!$B:$B,0)),IF($BZ318="Min Data",0,0)),0)</f>
        <v>0.74</v>
      </c>
      <c r="DS318" s="14">
        <f>IF('QIPP Scorecard'!$AA$1=4,IF(FY2019_ALL_Targets!$CA318="Yes",INDEX('Final Comp Values'!$BO:$BO,MATCH(FY2019_ALL_Targets!$A318,'Final Comp Values'!$B:$B,0)),IF($CA318="Min Data",0,0)),0)</f>
        <v>0.74</v>
      </c>
      <c r="DT318" s="14">
        <f>IF('QIPP Scorecard'!$AA$1=4,IF(FY2019_ALL_Targets!$CB318="Yes",INDEX('Final Comp Values'!$BO:$BO,MATCH(FY2019_ALL_Targets!$A318,'Final Comp Values'!$B:$B,0)),IF($CB318="Min Data",0,0)),0)</f>
        <v>0.74</v>
      </c>
      <c r="DU318" s="14">
        <v>1.06</v>
      </c>
      <c r="DV318" s="14">
        <v>1.07</v>
      </c>
      <c r="DW318" s="14">
        <v>1.1100000000000001</v>
      </c>
      <c r="DX318" s="14">
        <v>1.22</v>
      </c>
      <c r="DY318" s="12">
        <f t="shared" si="21"/>
        <v>0</v>
      </c>
      <c r="DZ318" s="12">
        <f t="shared" si="22"/>
        <v>0</v>
      </c>
      <c r="EA318" s="12">
        <f t="shared" si="23"/>
        <v>0</v>
      </c>
      <c r="EB318" s="12">
        <f t="shared" si="24"/>
        <v>0</v>
      </c>
    </row>
    <row r="319" spans="1:132" x14ac:dyDescent="0.25">
      <c r="A319" s="297">
        <v>4286</v>
      </c>
      <c r="B319" s="347">
        <v>675744</v>
      </c>
      <c r="C319" s="297">
        <v>1016220</v>
      </c>
      <c r="D319" s="14">
        <v>1194142042</v>
      </c>
      <c r="E319" s="26" t="s">
        <v>930</v>
      </c>
      <c r="F319" s="26" t="str">
        <f>INDEX('Mar - Aug'!X:X,MATCH(A319,'Mar - Aug'!B:B,0))</f>
        <v>Harris</v>
      </c>
      <c r="G319" s="26" t="s">
        <v>3046</v>
      </c>
      <c r="H319" s="26"/>
      <c r="I319" s="26" t="str">
        <f t="shared" si="20"/>
        <v/>
      </c>
      <c r="J319" s="299" t="s">
        <v>2613</v>
      </c>
      <c r="K319" s="299" t="s">
        <v>2359</v>
      </c>
      <c r="L319" s="299" t="s">
        <v>2614</v>
      </c>
      <c r="M319" s="13">
        <v>4.433496E-2</v>
      </c>
      <c r="N319" s="13">
        <v>7.0895509999999995E-2</v>
      </c>
      <c r="O319" s="13">
        <v>0</v>
      </c>
      <c r="P319" s="13">
        <v>0.13144333</v>
      </c>
      <c r="Q319" s="13">
        <v>3.3690650000000003E-2</v>
      </c>
      <c r="R319" s="13">
        <v>5.5747400000000003E-2</v>
      </c>
      <c r="S319" s="13">
        <v>3.7344499999999998E-3</v>
      </c>
      <c r="T319" s="13">
        <v>0.15247816</v>
      </c>
      <c r="U319" s="13">
        <v>4.3581265680000002E-2</v>
      </c>
      <c r="V319" s="13">
        <v>6.9690286330000004E-2</v>
      </c>
      <c r="W319" s="13">
        <v>3.7344499999999998E-3</v>
      </c>
      <c r="X319" s="13">
        <v>0.15247816</v>
      </c>
      <c r="Y319" s="13">
        <v>4.2118212000000002E-2</v>
      </c>
      <c r="Z319" s="13">
        <v>6.7350734499999995E-2</v>
      </c>
      <c r="AA319" s="13">
        <v>3.7344499999999998E-3</v>
      </c>
      <c r="AB319" s="13">
        <v>0.15247816</v>
      </c>
      <c r="AC319" s="13">
        <v>4.2827571359999997E-2</v>
      </c>
      <c r="AD319" s="13">
        <v>6.8485062659999998E-2</v>
      </c>
      <c r="AE319" s="13">
        <v>3.7344499999999998E-3</v>
      </c>
      <c r="AF319" s="13">
        <v>0.15247816</v>
      </c>
      <c r="AG319" s="13">
        <v>3.9901463999999998E-2</v>
      </c>
      <c r="AH319" s="13">
        <v>6.3805958999999995E-2</v>
      </c>
      <c r="AI319" s="13">
        <v>3.7344499999999998E-3</v>
      </c>
      <c r="AJ319" s="13">
        <v>0.15247816</v>
      </c>
      <c r="AK319" s="13">
        <v>4.2073877039999999E-2</v>
      </c>
      <c r="AL319" s="13">
        <v>6.7279838989999993E-2</v>
      </c>
      <c r="AM319" s="13">
        <v>3.7344499999999998E-3</v>
      </c>
      <c r="AN319" s="13">
        <v>0.15247816</v>
      </c>
      <c r="AO319" s="13">
        <v>3.7684716E-2</v>
      </c>
      <c r="AP319" s="13">
        <v>6.0261183500000003E-2</v>
      </c>
      <c r="AQ319" s="13">
        <v>3.7344499999999998E-3</v>
      </c>
      <c r="AR319" s="13">
        <v>0.15247816</v>
      </c>
      <c r="AS319" s="13">
        <v>4.1231512800000002E-2</v>
      </c>
      <c r="AT319" s="13">
        <v>6.5932824299999998E-2</v>
      </c>
      <c r="AU319" s="13">
        <v>3.7344499999999998E-3</v>
      </c>
      <c r="AV319" s="13">
        <v>0.15247816</v>
      </c>
      <c r="AW319" s="13">
        <v>3.5467968000000002E-2</v>
      </c>
      <c r="AX319" s="13">
        <v>5.6716408000000003E-2</v>
      </c>
      <c r="AY319" s="13">
        <v>3.7344499999999998E-3</v>
      </c>
      <c r="AZ319" s="13">
        <v>0.15247816</v>
      </c>
      <c r="BA319" s="86">
        <v>2.02020202020202E-2</v>
      </c>
      <c r="BB319" s="86">
        <v>6.15384615384615E-2</v>
      </c>
      <c r="BC319" s="13">
        <v>0</v>
      </c>
      <c r="BD319" s="13">
        <v>7.3684210526315796E-2</v>
      </c>
      <c r="BE319" s="14">
        <v>0</v>
      </c>
      <c r="BF319" s="14">
        <v>6.7796610169491497E-2</v>
      </c>
      <c r="BG319" s="14">
        <v>0</v>
      </c>
      <c r="BH319" s="14">
        <v>0.10309278350515499</v>
      </c>
      <c r="BI319" s="14">
        <v>2.1052631578947399E-2</v>
      </c>
      <c r="BJ319" s="14">
        <v>3.125E-2</v>
      </c>
      <c r="BK319" s="14">
        <v>0</v>
      </c>
      <c r="BL319" s="430">
        <v>0.11111111111111099</v>
      </c>
      <c r="BM319" s="14">
        <v>1.1111111111111099E-2</v>
      </c>
      <c r="BN319" s="14">
        <v>3.3898305084745797E-2</v>
      </c>
      <c r="BO319" s="14">
        <v>0</v>
      </c>
      <c r="BP319" s="14">
        <v>5.95238095238095E-2</v>
      </c>
      <c r="BQ319" s="86">
        <v>1.1111111111111099E-2</v>
      </c>
      <c r="BR319" s="86">
        <v>3.3898305084745797E-2</v>
      </c>
      <c r="BS319" s="86">
        <v>0</v>
      </c>
      <c r="BT319" s="86">
        <v>5.95238095238095E-2</v>
      </c>
      <c r="BU319" s="14" t="s">
        <v>35</v>
      </c>
      <c r="BV319" s="14" t="s">
        <v>35</v>
      </c>
      <c r="BW319" s="14" t="s">
        <v>35</v>
      </c>
      <c r="BX319" s="14" t="s">
        <v>35</v>
      </c>
      <c r="BY319" s="14" t="s">
        <v>35</v>
      </c>
      <c r="BZ319" s="14" t="s">
        <v>35</v>
      </c>
      <c r="CA319" s="14" t="s">
        <v>35</v>
      </c>
      <c r="CB319" s="14" t="s">
        <v>35</v>
      </c>
      <c r="CC319" s="14">
        <v>6.02</v>
      </c>
      <c r="CD319" s="14">
        <v>6.02</v>
      </c>
      <c r="CE319" s="14">
        <v>6.02</v>
      </c>
      <c r="CF319" s="14">
        <v>6.02</v>
      </c>
      <c r="CG319" s="14">
        <v>6.02</v>
      </c>
      <c r="CH319" s="14">
        <v>6.02</v>
      </c>
      <c r="CI319" s="14">
        <v>5.97</v>
      </c>
      <c r="CJ319" s="14">
        <f>INDEX('Monthy Targets'!AC:AC,(MATCH(FY2019_ALL_Targets!$B:$B,'Monthy Targets'!$B:$B,0)))</f>
        <v>5.95</v>
      </c>
      <c r="CK319" s="14">
        <f>INDEX('Monthy Targets'!AD:AD,(MATCH(FY2019_ALL_Targets!$B:$B,'Monthy Targets'!$B:$B,0)))</f>
        <v>5.95</v>
      </c>
      <c r="CL319" s="14">
        <f>INDEX('Monthy Targets'!AE:AE,(MATCH(FY2019_ALL_Targets!$B:$B,'Monthy Targets'!$B:$B,0)))</f>
        <v>5.95</v>
      </c>
      <c r="CM319" s="14">
        <f>INDEX('Monthy Targets'!AF:AF,(MATCH(FY2019_ALL_Targets!$B:$B,'Monthy Targets'!$B:$B,0)))</f>
        <v>5.95</v>
      </c>
      <c r="CN319" s="14">
        <f>INDEX('Monthy Targets'!AG:AG,(MATCH(FY2019_ALL_Targets!$B:$B,'Monthy Targets'!$B:$B,0)))</f>
        <v>5.95</v>
      </c>
      <c r="CO319" s="14">
        <v>0.41</v>
      </c>
      <c r="CP319" s="14">
        <v>0.41</v>
      </c>
      <c r="CQ319" s="14">
        <v>0.41</v>
      </c>
      <c r="CR319" s="14">
        <v>0.41</v>
      </c>
      <c r="CS319" s="14">
        <v>0.41</v>
      </c>
      <c r="CT319" s="14">
        <v>0.41</v>
      </c>
      <c r="CU319" s="14">
        <v>0.41</v>
      </c>
      <c r="CV319" s="14">
        <v>0.41</v>
      </c>
      <c r="CW319" s="14">
        <v>0.41</v>
      </c>
      <c r="CX319" s="14">
        <v>0.41</v>
      </c>
      <c r="CY319" s="14">
        <v>0.41</v>
      </c>
      <c r="CZ319" s="14">
        <v>0.41</v>
      </c>
      <c r="DA319" s="14">
        <f>IF('QIPP Scorecard'!$AA$1=4,IF(FY2019_ALL_Targets!$BU319="Yes",INDEX('Final Comp Values'!$BN:$BN,MATCH(FY2019_ALL_Targets!$A319,'Final Comp Values'!$B:$B,0)),IF($BU319="Min Data",0,0)),0)</f>
        <v>0.41</v>
      </c>
      <c r="DB319" s="14">
        <f>IF('QIPP Scorecard'!$AA$1=4,IF(FY2019_ALL_Targets!$BV319="Yes",INDEX('Final Comp Values'!$BN:$BN,MATCH(FY2019_ALL_Targets!$A319,'Final Comp Values'!$B:$B,0)),IF($BV319="Min Data",0,0)),0)</f>
        <v>0.41</v>
      </c>
      <c r="DC319" s="14">
        <f>IF('QIPP Scorecard'!$AA$1=4,IF(FY2019_ALL_Targets!$BW319="Yes",INDEX('Final Comp Values'!$BN:$BN,MATCH(FY2019_ALL_Targets!$A319,'Final Comp Values'!$B:$B,0)),IF(CI319="Min Data",0,0)),0)</f>
        <v>0.41</v>
      </c>
      <c r="DD319" s="14">
        <f>IF('QIPP Scorecard'!$AA$1=4,IF(FY2019_ALL_Targets!$BX319="Yes",INDEX('Final Comp Values'!$BN:$BN,MATCH(FY2019_ALL_Targets!$A319,'Final Comp Values'!$B:$B,0)),IF($BX319="Min Data",0,0)),0)</f>
        <v>0.41</v>
      </c>
      <c r="DE319" s="14">
        <v>0.76</v>
      </c>
      <c r="DF319" s="14">
        <v>0.76</v>
      </c>
      <c r="DG319" s="14">
        <v>0.76</v>
      </c>
      <c r="DH319" s="14">
        <v>0.76</v>
      </c>
      <c r="DI319" s="14">
        <v>0.76</v>
      </c>
      <c r="DJ319" s="14">
        <v>0</v>
      </c>
      <c r="DK319" s="14">
        <v>0.76</v>
      </c>
      <c r="DL319" s="14">
        <v>0.76</v>
      </c>
      <c r="DM319" s="14">
        <v>0.75</v>
      </c>
      <c r="DN319" s="14">
        <v>0.75</v>
      </c>
      <c r="DO319" s="14">
        <v>0.75</v>
      </c>
      <c r="DP319" s="14">
        <v>0.75</v>
      </c>
      <c r="DQ319" s="14">
        <f>IF('QIPP Scorecard'!$AA$1=4,IF(FY2019_ALL_Targets!$BY319="Yes",INDEX('Final Comp Values'!$BK:$BK,MATCH(FY2019_ALL_Targets!$A319,'Final Comp Values'!$B:$B,0)),IF($BY319="Min Data",0,0)),0)</f>
        <v>0.75</v>
      </c>
      <c r="DR319" s="14">
        <f>IF('QIPP Scorecard'!$AA$1=4,IF(FY2019_ALL_Targets!$BZ319="Yes",INDEX('Final Comp Values'!$BO:$BO,MATCH(FY2019_ALL_Targets!$A319,'Final Comp Values'!$B:$B,0)),IF($BZ319="Min Data",0,0)),0)</f>
        <v>0.75</v>
      </c>
      <c r="DS319" s="14">
        <f>IF('QIPP Scorecard'!$AA$1=4,IF(FY2019_ALL_Targets!$CA319="Yes",INDEX('Final Comp Values'!$BO:$BO,MATCH(FY2019_ALL_Targets!$A319,'Final Comp Values'!$B:$B,0)),IF($CA319="Min Data",0,0)),0)</f>
        <v>0.75</v>
      </c>
      <c r="DT319" s="14">
        <f>IF('QIPP Scorecard'!$AA$1=4,IF(FY2019_ALL_Targets!$CB319="Yes",INDEX('Final Comp Values'!$BO:$BO,MATCH(FY2019_ALL_Targets!$A319,'Final Comp Values'!$B:$B,0)),IF($CB319="Min Data",0,0)),0)</f>
        <v>0.75</v>
      </c>
      <c r="DU319" s="14">
        <v>1.07</v>
      </c>
      <c r="DV319" s="14">
        <v>1.1200000000000001</v>
      </c>
      <c r="DW319" s="14">
        <v>1.26</v>
      </c>
      <c r="DX319" s="14">
        <v>1.24</v>
      </c>
      <c r="DY319" s="12">
        <f t="shared" si="21"/>
        <v>0</v>
      </c>
      <c r="DZ319" s="12">
        <f t="shared" si="22"/>
        <v>0</v>
      </c>
      <c r="EA319" s="12">
        <f t="shared" si="23"/>
        <v>0</v>
      </c>
      <c r="EB319" s="12">
        <f t="shared" si="24"/>
        <v>0</v>
      </c>
    </row>
    <row r="320" spans="1:132" x14ac:dyDescent="0.25">
      <c r="A320" s="297">
        <v>4028</v>
      </c>
      <c r="B320" s="347">
        <v>675746</v>
      </c>
      <c r="C320" s="297">
        <v>1026068</v>
      </c>
      <c r="D320" s="14">
        <v>1649251026</v>
      </c>
      <c r="E320" s="26" t="s">
        <v>913</v>
      </c>
      <c r="F320" s="26" t="str">
        <f>INDEX('Mar - Aug'!X:X,MATCH(A320,'Mar - Aug'!B:B,0))</f>
        <v>MRSA West</v>
      </c>
      <c r="G320" s="26" t="s">
        <v>3069</v>
      </c>
      <c r="H320" s="26"/>
      <c r="I320" s="26" t="str">
        <f t="shared" si="20"/>
        <v/>
      </c>
      <c r="J320" s="299" t="s">
        <v>2416</v>
      </c>
      <c r="K320" s="299" t="s">
        <v>965</v>
      </c>
      <c r="L320" s="299" t="s">
        <v>419</v>
      </c>
      <c r="M320" s="13">
        <v>2.402402E-2</v>
      </c>
      <c r="N320" s="13">
        <v>4.9999979999999999E-2</v>
      </c>
      <c r="O320" s="13">
        <v>0</v>
      </c>
      <c r="P320" s="13">
        <v>8.9965429999999999E-2</v>
      </c>
      <c r="Q320" s="13">
        <v>3.3690650000000003E-2</v>
      </c>
      <c r="R320" s="13">
        <v>5.5747400000000003E-2</v>
      </c>
      <c r="S320" s="13">
        <v>3.7344499999999998E-3</v>
      </c>
      <c r="T320" s="13">
        <v>0.15247816</v>
      </c>
      <c r="U320" s="13">
        <v>3.3690650000000003E-2</v>
      </c>
      <c r="V320" s="13">
        <v>5.5747400000000003E-2</v>
      </c>
      <c r="W320" s="13">
        <v>3.7344499999999998E-3</v>
      </c>
      <c r="X320" s="13">
        <v>0.15247816</v>
      </c>
      <c r="Y320" s="13">
        <v>3.3690650000000003E-2</v>
      </c>
      <c r="Z320" s="13">
        <v>5.5747400000000003E-2</v>
      </c>
      <c r="AA320" s="13">
        <v>3.7344499999999998E-3</v>
      </c>
      <c r="AB320" s="13">
        <v>0.15247816</v>
      </c>
      <c r="AC320" s="13">
        <v>3.3690650000000003E-2</v>
      </c>
      <c r="AD320" s="13">
        <v>5.5747400000000003E-2</v>
      </c>
      <c r="AE320" s="13">
        <v>3.7344499999999998E-3</v>
      </c>
      <c r="AF320" s="13">
        <v>0.15247816</v>
      </c>
      <c r="AG320" s="13">
        <v>3.3690650000000003E-2</v>
      </c>
      <c r="AH320" s="13">
        <v>5.5747400000000003E-2</v>
      </c>
      <c r="AI320" s="13">
        <v>3.7344499999999998E-3</v>
      </c>
      <c r="AJ320" s="13">
        <v>0.15247816</v>
      </c>
      <c r="AK320" s="13">
        <v>3.3690650000000003E-2</v>
      </c>
      <c r="AL320" s="13">
        <v>5.5747400000000003E-2</v>
      </c>
      <c r="AM320" s="13">
        <v>3.7344499999999998E-3</v>
      </c>
      <c r="AN320" s="13">
        <v>0.15247816</v>
      </c>
      <c r="AO320" s="13">
        <v>3.3690650000000003E-2</v>
      </c>
      <c r="AP320" s="13">
        <v>5.5747400000000003E-2</v>
      </c>
      <c r="AQ320" s="13">
        <v>3.7344499999999998E-3</v>
      </c>
      <c r="AR320" s="13">
        <v>0.15247816</v>
      </c>
      <c r="AS320" s="13">
        <v>3.3690650000000003E-2</v>
      </c>
      <c r="AT320" s="13">
        <v>5.5747400000000003E-2</v>
      </c>
      <c r="AU320" s="13">
        <v>3.7344499999999998E-3</v>
      </c>
      <c r="AV320" s="13">
        <v>0.15247816</v>
      </c>
      <c r="AW320" s="13">
        <v>3.3690650000000003E-2</v>
      </c>
      <c r="AX320" s="13">
        <v>5.5747400000000003E-2</v>
      </c>
      <c r="AY320" s="13">
        <v>3.7344499999999998E-3</v>
      </c>
      <c r="AZ320" s="13">
        <v>0.15247816</v>
      </c>
      <c r="BA320" s="86">
        <v>1.3333333333333299E-2</v>
      </c>
      <c r="BB320" s="86">
        <v>2.9411764705882401E-2</v>
      </c>
      <c r="BC320" s="13">
        <v>0</v>
      </c>
      <c r="BD320" s="13">
        <v>0.14516129032258099</v>
      </c>
      <c r="BE320" s="14">
        <v>2.7027027027027001E-2</v>
      </c>
      <c r="BF320" s="14">
        <v>0</v>
      </c>
      <c r="BG320" s="14">
        <v>0</v>
      </c>
      <c r="BH320" s="14">
        <v>0.11864406779661001</v>
      </c>
      <c r="BI320" s="14">
        <v>1.1235955056179799E-2</v>
      </c>
      <c r="BJ320" s="14">
        <v>2.1739130434782601E-2</v>
      </c>
      <c r="BK320" s="14">
        <v>0</v>
      </c>
      <c r="BL320" s="430">
        <v>0.133333333333333</v>
      </c>
      <c r="BM320" s="14">
        <v>1.16279069767442E-2</v>
      </c>
      <c r="BN320" s="14">
        <v>0.02</v>
      </c>
      <c r="BO320" s="14">
        <v>0</v>
      </c>
      <c r="BP320" s="14">
        <v>0.125</v>
      </c>
      <c r="BQ320" s="86">
        <v>1.16279069767442E-2</v>
      </c>
      <c r="BR320" s="86">
        <v>0.02</v>
      </c>
      <c r="BS320" s="86">
        <v>0</v>
      </c>
      <c r="BT320" s="86">
        <v>0.125</v>
      </c>
      <c r="BU320" s="14" t="s">
        <v>35</v>
      </c>
      <c r="BV320" s="14" t="s">
        <v>35</v>
      </c>
      <c r="BW320" s="14" t="s">
        <v>35</v>
      </c>
      <c r="BX320" s="14" t="s">
        <v>35</v>
      </c>
      <c r="BY320" s="14" t="s">
        <v>35</v>
      </c>
      <c r="BZ320" s="14" t="s">
        <v>35</v>
      </c>
      <c r="CA320" s="14" t="s">
        <v>35</v>
      </c>
      <c r="CB320" s="14" t="s">
        <v>35</v>
      </c>
      <c r="CC320" s="14">
        <v>13.7</v>
      </c>
      <c r="CD320" s="14">
        <v>13.7</v>
      </c>
      <c r="CE320" s="14">
        <v>13.7</v>
      </c>
      <c r="CF320" s="14">
        <v>13.7</v>
      </c>
      <c r="CG320" s="14">
        <v>13.7</v>
      </c>
      <c r="CH320" s="14">
        <v>13.7</v>
      </c>
      <c r="CI320" s="14">
        <v>13.41</v>
      </c>
      <c r="CJ320" s="14">
        <f>INDEX('Monthy Targets'!AC:AC,(MATCH(FY2019_ALL_Targets!$B:$B,'Monthy Targets'!$B:$B,0)))</f>
        <v>13.36</v>
      </c>
      <c r="CK320" s="14">
        <f>INDEX('Monthy Targets'!AD:AD,(MATCH(FY2019_ALL_Targets!$B:$B,'Monthy Targets'!$B:$B,0)))</f>
        <v>13.36</v>
      </c>
      <c r="CL320" s="14">
        <f>INDEX('Monthy Targets'!AE:AE,(MATCH(FY2019_ALL_Targets!$B:$B,'Monthy Targets'!$B:$B,0)))</f>
        <v>13.36</v>
      </c>
      <c r="CM320" s="14">
        <f>INDEX('Monthy Targets'!AF:AF,(MATCH(FY2019_ALL_Targets!$B:$B,'Monthy Targets'!$B:$B,0)))</f>
        <v>13.36</v>
      </c>
      <c r="CN320" s="14">
        <f>INDEX('Monthy Targets'!AG:AG,(MATCH(FY2019_ALL_Targets!$B:$B,'Monthy Targets'!$B:$B,0)))</f>
        <v>13.36</v>
      </c>
      <c r="CO320" s="14">
        <v>0.93</v>
      </c>
      <c r="CP320" s="14">
        <v>0.93</v>
      </c>
      <c r="CQ320" s="14">
        <v>0.93</v>
      </c>
      <c r="CR320" s="14">
        <v>0.93</v>
      </c>
      <c r="CS320" s="14">
        <v>0.93</v>
      </c>
      <c r="CT320" s="14">
        <v>0.93</v>
      </c>
      <c r="CU320" s="14">
        <v>0.93</v>
      </c>
      <c r="CV320" s="14">
        <v>0.93</v>
      </c>
      <c r="CW320" s="14">
        <v>0.91</v>
      </c>
      <c r="CX320" s="14">
        <v>0.91</v>
      </c>
      <c r="CY320" s="14">
        <v>0.91</v>
      </c>
      <c r="CZ320" s="14">
        <v>0.91</v>
      </c>
      <c r="DA320" s="14">
        <f>IF('QIPP Scorecard'!$AA$1=4,IF(FY2019_ALL_Targets!$BU320="Yes",INDEX('Final Comp Values'!$BN:$BN,MATCH(FY2019_ALL_Targets!$A320,'Final Comp Values'!$B:$B,0)),IF($BU320="Min Data",0,0)),0)</f>
        <v>0.91</v>
      </c>
      <c r="DB320" s="14">
        <f>IF('QIPP Scorecard'!$AA$1=4,IF(FY2019_ALL_Targets!$BV320="Yes",INDEX('Final Comp Values'!$BN:$BN,MATCH(FY2019_ALL_Targets!$A320,'Final Comp Values'!$B:$B,0)),IF($BV320="Min Data",0,0)),0)</f>
        <v>0.91</v>
      </c>
      <c r="DC320" s="14">
        <f>IF('QIPP Scorecard'!$AA$1=4,IF(FY2019_ALL_Targets!$BW320="Yes",INDEX('Final Comp Values'!$BN:$BN,MATCH(FY2019_ALL_Targets!$A320,'Final Comp Values'!$B:$B,0)),IF(CI320="Min Data",0,0)),0)</f>
        <v>0.91</v>
      </c>
      <c r="DD320" s="14">
        <f>IF('QIPP Scorecard'!$AA$1=4,IF(FY2019_ALL_Targets!$BX320="Yes",INDEX('Final Comp Values'!$BN:$BN,MATCH(FY2019_ALL_Targets!$A320,'Final Comp Values'!$B:$B,0)),IF($BX320="Min Data",0,0)),0)</f>
        <v>0.91</v>
      </c>
      <c r="DE320" s="14">
        <v>1.72</v>
      </c>
      <c r="DF320" s="14">
        <v>1.72</v>
      </c>
      <c r="DG320" s="14">
        <v>1.72</v>
      </c>
      <c r="DH320" s="14">
        <v>1.72</v>
      </c>
      <c r="DI320" s="14">
        <v>1.72</v>
      </c>
      <c r="DJ320" s="14">
        <v>1.72</v>
      </c>
      <c r="DK320" s="14">
        <v>1.72</v>
      </c>
      <c r="DL320" s="14">
        <v>1.72</v>
      </c>
      <c r="DM320" s="14">
        <v>1.68</v>
      </c>
      <c r="DN320" s="14">
        <v>1.68</v>
      </c>
      <c r="DO320" s="14">
        <v>1.68</v>
      </c>
      <c r="DP320" s="14">
        <v>1.68</v>
      </c>
      <c r="DQ320" s="14">
        <f>IF('QIPP Scorecard'!$AA$1=4,IF(FY2019_ALL_Targets!$BY320="Yes",INDEX('Final Comp Values'!$BK:$BK,MATCH(FY2019_ALL_Targets!$A320,'Final Comp Values'!$B:$B,0)),IF($BY320="Min Data",0,0)),0)</f>
        <v>1.68</v>
      </c>
      <c r="DR320" s="14">
        <f>IF('QIPP Scorecard'!$AA$1=4,IF(FY2019_ALL_Targets!$BZ320="Yes",INDEX('Final Comp Values'!$BO:$BO,MATCH(FY2019_ALL_Targets!$A320,'Final Comp Values'!$B:$B,0)),IF($BZ320="Min Data",0,0)),0)</f>
        <v>1.68</v>
      </c>
      <c r="DS320" s="14">
        <f>IF('QIPP Scorecard'!$AA$1=4,IF(FY2019_ALL_Targets!$CA320="Yes",INDEX('Final Comp Values'!$BO:$BO,MATCH(FY2019_ALL_Targets!$A320,'Final Comp Values'!$B:$B,0)),IF($CA320="Min Data",0,0)),0)</f>
        <v>1.68</v>
      </c>
      <c r="DT320" s="14">
        <f>IF('QIPP Scorecard'!$AA$1=4,IF(FY2019_ALL_Targets!$CB320="Yes",INDEX('Final Comp Values'!$BO:$BO,MATCH(FY2019_ALL_Targets!$A320,'Final Comp Values'!$B:$B,0)),IF($CB320="Min Data",0,0)),0)</f>
        <v>1.68</v>
      </c>
      <c r="DU320" s="14">
        <v>2.44</v>
      </c>
      <c r="DV320" s="14">
        <v>2.75</v>
      </c>
      <c r="DW320" s="14">
        <v>2.86</v>
      </c>
      <c r="DX320" s="14">
        <v>2.81</v>
      </c>
      <c r="DY320" s="12">
        <f t="shared" si="21"/>
        <v>0</v>
      </c>
      <c r="DZ320" s="12">
        <f t="shared" si="22"/>
        <v>0</v>
      </c>
      <c r="EA320" s="12">
        <f t="shared" si="23"/>
        <v>0</v>
      </c>
      <c r="EB320" s="12">
        <f t="shared" si="24"/>
        <v>0</v>
      </c>
    </row>
    <row r="321" spans="1:132" x14ac:dyDescent="0.25">
      <c r="A321" s="297">
        <v>5012</v>
      </c>
      <c r="B321" s="347">
        <v>675751</v>
      </c>
      <c r="C321" s="297">
        <v>1028618</v>
      </c>
      <c r="D321" s="14">
        <v>1710432877</v>
      </c>
      <c r="E321" s="26" t="s">
        <v>913</v>
      </c>
      <c r="F321" s="26" t="str">
        <f>INDEX('Mar - Aug'!X:X,MATCH(A321,'Mar - Aug'!B:B,0))</f>
        <v>MRSA West</v>
      </c>
      <c r="G321" s="26" t="s">
        <v>3107</v>
      </c>
      <c r="H321" s="26"/>
      <c r="I321" s="26" t="str">
        <f t="shared" si="20"/>
        <v/>
      </c>
      <c r="J321" s="299" t="s">
        <v>2519</v>
      </c>
      <c r="K321" s="299" t="s">
        <v>986</v>
      </c>
      <c r="L321" s="299" t="s">
        <v>2520</v>
      </c>
      <c r="M321" s="13">
        <v>5.6497199999999996E-3</v>
      </c>
      <c r="N321" s="13">
        <v>5.4054049999999999E-2</v>
      </c>
      <c r="O321" s="13">
        <v>0</v>
      </c>
      <c r="P321" s="13">
        <v>7.9545459999999998E-2</v>
      </c>
      <c r="Q321" s="13">
        <v>3.3690650000000003E-2</v>
      </c>
      <c r="R321" s="13">
        <v>5.5747400000000003E-2</v>
      </c>
      <c r="S321" s="13">
        <v>3.7344499999999998E-3</v>
      </c>
      <c r="T321" s="13">
        <v>0.15247816</v>
      </c>
      <c r="U321" s="13">
        <v>3.3690650000000003E-2</v>
      </c>
      <c r="V321" s="13">
        <v>5.5747400000000003E-2</v>
      </c>
      <c r="W321" s="13">
        <v>3.7344499999999998E-3</v>
      </c>
      <c r="X321" s="13">
        <v>0.15247816</v>
      </c>
      <c r="Y321" s="13">
        <v>3.3690650000000003E-2</v>
      </c>
      <c r="Z321" s="13">
        <v>5.5747400000000003E-2</v>
      </c>
      <c r="AA321" s="13">
        <v>3.7344499999999998E-3</v>
      </c>
      <c r="AB321" s="13">
        <v>0.15247816</v>
      </c>
      <c r="AC321" s="13">
        <v>3.3690650000000003E-2</v>
      </c>
      <c r="AD321" s="13">
        <v>5.5747400000000003E-2</v>
      </c>
      <c r="AE321" s="13">
        <v>3.7344499999999998E-3</v>
      </c>
      <c r="AF321" s="13">
        <v>0.15247816</v>
      </c>
      <c r="AG321" s="13">
        <v>3.3690650000000003E-2</v>
      </c>
      <c r="AH321" s="13">
        <v>5.5747400000000003E-2</v>
      </c>
      <c r="AI321" s="13">
        <v>3.7344499999999998E-3</v>
      </c>
      <c r="AJ321" s="13">
        <v>0.15247816</v>
      </c>
      <c r="AK321" s="13">
        <v>3.3690650000000003E-2</v>
      </c>
      <c r="AL321" s="13">
        <v>5.5747400000000003E-2</v>
      </c>
      <c r="AM321" s="13">
        <v>3.7344499999999998E-3</v>
      </c>
      <c r="AN321" s="13">
        <v>0.15247816</v>
      </c>
      <c r="AO321" s="13">
        <v>3.3690650000000003E-2</v>
      </c>
      <c r="AP321" s="13">
        <v>5.5747400000000003E-2</v>
      </c>
      <c r="AQ321" s="13">
        <v>3.7344499999999998E-3</v>
      </c>
      <c r="AR321" s="13">
        <v>0.15247816</v>
      </c>
      <c r="AS321" s="13">
        <v>3.3690650000000003E-2</v>
      </c>
      <c r="AT321" s="13">
        <v>5.5747400000000003E-2</v>
      </c>
      <c r="AU321" s="13">
        <v>3.7344499999999998E-3</v>
      </c>
      <c r="AV321" s="13">
        <v>0.15247816</v>
      </c>
      <c r="AW321" s="13">
        <v>3.3690650000000003E-2</v>
      </c>
      <c r="AX321" s="13">
        <v>5.5747400000000003E-2</v>
      </c>
      <c r="AY321" s="13">
        <v>3.7344499999999998E-3</v>
      </c>
      <c r="AZ321" s="13">
        <v>0.15247816</v>
      </c>
      <c r="BA321" s="86">
        <v>0</v>
      </c>
      <c r="BB321" s="86">
        <v>0</v>
      </c>
      <c r="BC321" s="13">
        <v>0</v>
      </c>
      <c r="BD321" s="13">
        <v>8.5106382978723402E-2</v>
      </c>
      <c r="BE321" s="14">
        <v>0</v>
      </c>
      <c r="BF321" s="14">
        <v>6.6666666666666693E-2</v>
      </c>
      <c r="BG321" s="14">
        <v>0</v>
      </c>
      <c r="BH321" s="14">
        <v>6.3829787234042507E-2</v>
      </c>
      <c r="BI321" s="14">
        <v>0.02</v>
      </c>
      <c r="BJ321" s="14">
        <v>0.12121212121212099</v>
      </c>
      <c r="BK321" s="14">
        <v>0</v>
      </c>
      <c r="BL321" s="430">
        <v>8.3333333333333301E-2</v>
      </c>
      <c r="BM321" s="14">
        <v>0.02</v>
      </c>
      <c r="BN321" s="14">
        <v>0.10344827586206901</v>
      </c>
      <c r="BO321" s="14">
        <v>0</v>
      </c>
      <c r="BP321" s="14">
        <v>0.104166666666667</v>
      </c>
      <c r="BQ321" s="86">
        <v>0.02</v>
      </c>
      <c r="BR321" s="86">
        <v>0.10344827586206901</v>
      </c>
      <c r="BS321" s="86">
        <v>0</v>
      </c>
      <c r="BT321" s="86">
        <v>0.104166666666667</v>
      </c>
      <c r="BU321" s="14" t="s">
        <v>35</v>
      </c>
      <c r="BV321" s="14" t="s">
        <v>36</v>
      </c>
      <c r="BW321" s="14" t="s">
        <v>35</v>
      </c>
      <c r="BX321" s="14" t="s">
        <v>35</v>
      </c>
      <c r="BY321" s="14" t="s">
        <v>35</v>
      </c>
      <c r="BZ321" s="14" t="s">
        <v>36</v>
      </c>
      <c r="CA321" s="14" t="s">
        <v>35</v>
      </c>
      <c r="CB321" s="14" t="s">
        <v>35</v>
      </c>
      <c r="CC321" s="14">
        <v>3.45</v>
      </c>
      <c r="CD321" s="14">
        <v>3.45</v>
      </c>
      <c r="CE321" s="14">
        <v>3.45</v>
      </c>
      <c r="CF321" s="14">
        <v>3.45</v>
      </c>
      <c r="CG321" s="14">
        <v>3.45</v>
      </c>
      <c r="CH321" s="14">
        <v>3.45</v>
      </c>
      <c r="CI321" s="14">
        <v>3.38</v>
      </c>
      <c r="CJ321" s="14">
        <f>INDEX('Monthy Targets'!AC:AC,(MATCH(FY2019_ALL_Targets!$B:$B,'Monthy Targets'!$B:$B,0)))</f>
        <v>3.37</v>
      </c>
      <c r="CK321" s="14">
        <f>INDEX('Monthy Targets'!AD:AD,(MATCH(FY2019_ALL_Targets!$B:$B,'Monthy Targets'!$B:$B,0)))</f>
        <v>3.37</v>
      </c>
      <c r="CL321" s="14">
        <f>INDEX('Monthy Targets'!AE:AE,(MATCH(FY2019_ALL_Targets!$B:$B,'Monthy Targets'!$B:$B,0)))</f>
        <v>3.37</v>
      </c>
      <c r="CM321" s="14">
        <f>INDEX('Monthy Targets'!AF:AF,(MATCH(FY2019_ALL_Targets!$B:$B,'Monthy Targets'!$B:$B,0)))</f>
        <v>3.37</v>
      </c>
      <c r="CN321" s="14">
        <f>INDEX('Monthy Targets'!AG:AG,(MATCH(FY2019_ALL_Targets!$B:$B,'Monthy Targets'!$B:$B,0)))</f>
        <v>3.37</v>
      </c>
      <c r="CO321" s="14">
        <v>0.23</v>
      </c>
      <c r="CP321" s="14">
        <v>0.23</v>
      </c>
      <c r="CQ321" s="14">
        <v>0.23</v>
      </c>
      <c r="CR321" s="14">
        <v>0.23</v>
      </c>
      <c r="CS321" s="14">
        <v>0.23</v>
      </c>
      <c r="CT321" s="14">
        <v>0</v>
      </c>
      <c r="CU321" s="14">
        <v>0.23</v>
      </c>
      <c r="CV321" s="14">
        <v>0.23</v>
      </c>
      <c r="CW321" s="14">
        <v>0.23</v>
      </c>
      <c r="CX321" s="14">
        <v>0</v>
      </c>
      <c r="CY321" s="14">
        <v>0.23</v>
      </c>
      <c r="CZ321" s="14">
        <v>0.23</v>
      </c>
      <c r="DA321" s="14">
        <f>IF('QIPP Scorecard'!$AA$1=4,IF(FY2019_ALL_Targets!$BU321="Yes",INDEX('Final Comp Values'!$BN:$BN,MATCH(FY2019_ALL_Targets!$A321,'Final Comp Values'!$B:$B,0)),IF($BU321="Min Data",0,0)),0)</f>
        <v>0.23</v>
      </c>
      <c r="DB321" s="14">
        <f>IF('QIPP Scorecard'!$AA$1=4,IF(FY2019_ALL_Targets!$BV321="Yes",INDEX('Final Comp Values'!$BN:$BN,MATCH(FY2019_ALL_Targets!$A321,'Final Comp Values'!$B:$B,0)),IF($BV321="Min Data",0,0)),0)</f>
        <v>0</v>
      </c>
      <c r="DC321" s="14">
        <f>IF('QIPP Scorecard'!$AA$1=4,IF(FY2019_ALL_Targets!$BW321="Yes",INDEX('Final Comp Values'!$BN:$BN,MATCH(FY2019_ALL_Targets!$A321,'Final Comp Values'!$B:$B,0)),IF(CI321="Min Data",0,0)),0)</f>
        <v>0.23</v>
      </c>
      <c r="DD321" s="14">
        <f>IF('QIPP Scorecard'!$AA$1=4,IF(FY2019_ALL_Targets!$BX321="Yes",INDEX('Final Comp Values'!$BN:$BN,MATCH(FY2019_ALL_Targets!$A321,'Final Comp Values'!$B:$B,0)),IF($BX321="Min Data",0,0)),0)</f>
        <v>0.23</v>
      </c>
      <c r="DE321" s="14">
        <v>0.44</v>
      </c>
      <c r="DF321" s="14">
        <v>0.44</v>
      </c>
      <c r="DG321" s="14">
        <v>0.44</v>
      </c>
      <c r="DH321" s="14">
        <v>0.44</v>
      </c>
      <c r="DI321" s="14">
        <v>0.44</v>
      </c>
      <c r="DJ321" s="14">
        <v>0</v>
      </c>
      <c r="DK321" s="14">
        <v>0.44</v>
      </c>
      <c r="DL321" s="14">
        <v>0.44</v>
      </c>
      <c r="DM321" s="14">
        <v>0.43</v>
      </c>
      <c r="DN321" s="14">
        <v>0</v>
      </c>
      <c r="DO321" s="14">
        <v>0.43</v>
      </c>
      <c r="DP321" s="14">
        <v>0.43</v>
      </c>
      <c r="DQ321" s="14">
        <f>IF('QIPP Scorecard'!$AA$1=4,IF(FY2019_ALL_Targets!$BY321="Yes",INDEX('Final Comp Values'!$BK:$BK,MATCH(FY2019_ALL_Targets!$A321,'Final Comp Values'!$B:$B,0)),IF($BY321="Min Data",0,0)),0)</f>
        <v>0.43</v>
      </c>
      <c r="DR321" s="14">
        <f>IF('QIPP Scorecard'!$AA$1=4,IF(FY2019_ALL_Targets!$BZ321="Yes",INDEX('Final Comp Values'!$BO:$BO,MATCH(FY2019_ALL_Targets!$A321,'Final Comp Values'!$B:$B,0)),IF($BZ321="Min Data",0,0)),0)</f>
        <v>0</v>
      </c>
      <c r="DS321" s="14">
        <f>IF('QIPP Scorecard'!$AA$1=4,IF(FY2019_ALL_Targets!$CA321="Yes",INDEX('Final Comp Values'!$BO:$BO,MATCH(FY2019_ALL_Targets!$A321,'Final Comp Values'!$B:$B,0)),IF($CA321="Min Data",0,0)),0)</f>
        <v>0.43</v>
      </c>
      <c r="DT321" s="14">
        <f>IF('QIPP Scorecard'!$AA$1=4,IF(FY2019_ALL_Targets!$CB321="Yes",INDEX('Final Comp Values'!$BO:$BO,MATCH(FY2019_ALL_Targets!$A321,'Final Comp Values'!$B:$B,0)),IF($CB321="Min Data",0,0)),0)</f>
        <v>0.43</v>
      </c>
      <c r="DU321" s="14">
        <v>0.61</v>
      </c>
      <c r="DV321" s="14">
        <v>0.62</v>
      </c>
      <c r="DW321" s="14">
        <v>0.64</v>
      </c>
      <c r="DX321" s="14">
        <v>0.63</v>
      </c>
      <c r="DY321" s="12">
        <f t="shared" si="21"/>
        <v>1</v>
      </c>
      <c r="DZ321" s="12">
        <f t="shared" si="22"/>
        <v>1</v>
      </c>
      <c r="EA321" s="12">
        <f t="shared" si="23"/>
        <v>0</v>
      </c>
      <c r="EB321" s="12">
        <f t="shared" si="24"/>
        <v>0</v>
      </c>
    </row>
    <row r="322" spans="1:132" x14ac:dyDescent="0.25">
      <c r="A322" s="297">
        <v>113</v>
      </c>
      <c r="B322" s="347">
        <v>675754</v>
      </c>
      <c r="C322" s="297">
        <v>1028658</v>
      </c>
      <c r="D322" s="14">
        <v>1922418631</v>
      </c>
      <c r="E322" s="26" t="s">
        <v>941</v>
      </c>
      <c r="F322" s="26" t="str">
        <f>INDEX('Mar - Aug'!X:X,MATCH(A322,'Mar - Aug'!B:B,0))</f>
        <v>Dallas</v>
      </c>
      <c r="G322" s="26" t="s">
        <v>3013</v>
      </c>
      <c r="H322" s="26"/>
      <c r="I322" s="26" t="str">
        <f t="shared" si="20"/>
        <v/>
      </c>
      <c r="J322" s="299" t="s">
        <v>412</v>
      </c>
      <c r="K322" s="299" t="s">
        <v>994</v>
      </c>
      <c r="L322" s="299" t="s">
        <v>413</v>
      </c>
      <c r="M322" s="13">
        <v>3.6697250000000001E-2</v>
      </c>
      <c r="N322" s="13">
        <v>4.1322320000000003E-2</v>
      </c>
      <c r="O322" s="13">
        <v>0</v>
      </c>
      <c r="P322" s="13">
        <v>3.2467549999999998E-2</v>
      </c>
      <c r="Q322" s="13">
        <v>3.3690650000000003E-2</v>
      </c>
      <c r="R322" s="13">
        <v>5.5747400000000003E-2</v>
      </c>
      <c r="S322" s="13">
        <v>3.7344499999999998E-3</v>
      </c>
      <c r="T322" s="13">
        <v>0.15247816</v>
      </c>
      <c r="U322" s="13">
        <v>3.607339675E-2</v>
      </c>
      <c r="V322" s="13">
        <v>5.5747400000000003E-2</v>
      </c>
      <c r="W322" s="13">
        <v>3.7344499999999998E-3</v>
      </c>
      <c r="X322" s="13">
        <v>0.15247816</v>
      </c>
      <c r="Y322" s="13">
        <v>3.4862387500000001E-2</v>
      </c>
      <c r="Z322" s="13">
        <v>5.5747400000000003E-2</v>
      </c>
      <c r="AA322" s="13">
        <v>3.7344499999999998E-3</v>
      </c>
      <c r="AB322" s="13">
        <v>0.15247816</v>
      </c>
      <c r="AC322" s="13">
        <v>3.54495435E-2</v>
      </c>
      <c r="AD322" s="13">
        <v>5.5747400000000003E-2</v>
      </c>
      <c r="AE322" s="13">
        <v>3.7344499999999998E-3</v>
      </c>
      <c r="AF322" s="13">
        <v>0.15247816</v>
      </c>
      <c r="AG322" s="13">
        <v>3.3690650000000003E-2</v>
      </c>
      <c r="AH322" s="13">
        <v>5.5747400000000003E-2</v>
      </c>
      <c r="AI322" s="13">
        <v>3.7344499999999998E-3</v>
      </c>
      <c r="AJ322" s="13">
        <v>0.15247816</v>
      </c>
      <c r="AK322" s="13">
        <v>3.4825690249999999E-2</v>
      </c>
      <c r="AL322" s="13">
        <v>5.5747400000000003E-2</v>
      </c>
      <c r="AM322" s="13">
        <v>3.7344499999999998E-3</v>
      </c>
      <c r="AN322" s="13">
        <v>0.15247816</v>
      </c>
      <c r="AO322" s="13">
        <v>3.3690650000000003E-2</v>
      </c>
      <c r="AP322" s="13">
        <v>5.5747400000000003E-2</v>
      </c>
      <c r="AQ322" s="13">
        <v>3.7344499999999998E-3</v>
      </c>
      <c r="AR322" s="13">
        <v>0.15247816</v>
      </c>
      <c r="AS322" s="13">
        <v>3.4128442500000002E-2</v>
      </c>
      <c r="AT322" s="13">
        <v>5.5747400000000003E-2</v>
      </c>
      <c r="AU322" s="13">
        <v>3.7344499999999998E-3</v>
      </c>
      <c r="AV322" s="13">
        <v>0.15247816</v>
      </c>
      <c r="AW322" s="13">
        <v>3.3690650000000003E-2</v>
      </c>
      <c r="AX322" s="13">
        <v>5.5747400000000003E-2</v>
      </c>
      <c r="AY322" s="13">
        <v>3.7344499999999998E-3</v>
      </c>
      <c r="AZ322" s="13">
        <v>0.15247816</v>
      </c>
      <c r="BA322" s="86">
        <v>3.3333333333333298E-2</v>
      </c>
      <c r="BB322" s="86">
        <v>4.47761194029851E-2</v>
      </c>
      <c r="BC322" s="13">
        <v>0</v>
      </c>
      <c r="BD322" s="13">
        <v>3.6144578313252997E-2</v>
      </c>
      <c r="BE322" s="14">
        <v>3.6144578313252997E-2</v>
      </c>
      <c r="BF322" s="14">
        <v>0.109375</v>
      </c>
      <c r="BG322" s="14">
        <v>0</v>
      </c>
      <c r="BH322" s="14">
        <v>5.2631578947368397E-2</v>
      </c>
      <c r="BI322" s="14">
        <v>4.81927710843374E-2</v>
      </c>
      <c r="BJ322" s="14">
        <v>7.4999999999999997E-2</v>
      </c>
      <c r="BK322" s="14">
        <v>0</v>
      </c>
      <c r="BL322" s="430">
        <v>3.94736842105263E-2</v>
      </c>
      <c r="BM322" s="14">
        <v>4.5977011494252901E-2</v>
      </c>
      <c r="BN322" s="14">
        <v>9.7560975609756101E-2</v>
      </c>
      <c r="BO322" s="14">
        <v>0</v>
      </c>
      <c r="BP322" s="14">
        <v>0.05</v>
      </c>
      <c r="BQ322" s="86">
        <v>4.5977011494252901E-2</v>
      </c>
      <c r="BR322" s="86">
        <v>9.7560975609756101E-2</v>
      </c>
      <c r="BS322" s="86">
        <v>0</v>
      </c>
      <c r="BT322" s="86">
        <v>0.05</v>
      </c>
      <c r="BU322" s="14" t="s">
        <v>36</v>
      </c>
      <c r="BV322" s="14" t="s">
        <v>36</v>
      </c>
      <c r="BW322" s="14" t="s">
        <v>35</v>
      </c>
      <c r="BX322" s="14" t="s">
        <v>35</v>
      </c>
      <c r="BY322" s="14" t="s">
        <v>36</v>
      </c>
      <c r="BZ322" s="14" t="s">
        <v>36</v>
      </c>
      <c r="CA322" s="14" t="s">
        <v>35</v>
      </c>
      <c r="CB322" s="14" t="s">
        <v>35</v>
      </c>
      <c r="CC322" s="14">
        <v>2.37</v>
      </c>
      <c r="CD322" s="14">
        <v>2.37</v>
      </c>
      <c r="CE322" s="14">
        <v>2.37</v>
      </c>
      <c r="CF322" s="14">
        <v>2.37</v>
      </c>
      <c r="CG322" s="14">
        <v>2.37</v>
      </c>
      <c r="CH322" s="14">
        <v>2.37</v>
      </c>
      <c r="CI322" s="14">
        <v>2.2999999999999998</v>
      </c>
      <c r="CJ322" s="14">
        <f>INDEX('Monthy Targets'!AC:AC,(MATCH(FY2019_ALL_Targets!$B:$B,'Monthy Targets'!$B:$B,0)))</f>
        <v>2.29</v>
      </c>
      <c r="CK322" s="14">
        <f>INDEX('Monthy Targets'!AD:AD,(MATCH(FY2019_ALL_Targets!$B:$B,'Monthy Targets'!$B:$B,0)))</f>
        <v>2.29</v>
      </c>
      <c r="CL322" s="14">
        <f>INDEX('Monthy Targets'!AE:AE,(MATCH(FY2019_ALL_Targets!$B:$B,'Monthy Targets'!$B:$B,0)))</f>
        <v>2.29</v>
      </c>
      <c r="CM322" s="14">
        <f>INDEX('Monthy Targets'!AF:AF,(MATCH(FY2019_ALL_Targets!$B:$B,'Monthy Targets'!$B:$B,0)))</f>
        <v>2.29</v>
      </c>
      <c r="CN322" s="14">
        <f>INDEX('Monthy Targets'!AG:AG,(MATCH(FY2019_ALL_Targets!$B:$B,'Monthy Targets'!$B:$B,0)))</f>
        <v>2.29</v>
      </c>
      <c r="CO322" s="14">
        <v>0.16</v>
      </c>
      <c r="CP322" s="14">
        <v>0.16</v>
      </c>
      <c r="CQ322" s="14">
        <v>0.16</v>
      </c>
      <c r="CR322" s="14">
        <v>0.16</v>
      </c>
      <c r="CS322" s="14">
        <v>0</v>
      </c>
      <c r="CT322" s="14">
        <v>0</v>
      </c>
      <c r="CU322" s="14">
        <v>0.16</v>
      </c>
      <c r="CV322" s="14">
        <v>0.16</v>
      </c>
      <c r="CW322" s="14">
        <v>0</v>
      </c>
      <c r="CX322" s="14">
        <v>0</v>
      </c>
      <c r="CY322" s="14">
        <v>0.16</v>
      </c>
      <c r="CZ322" s="14">
        <v>0.16</v>
      </c>
      <c r="DA322" s="14">
        <f>IF('QIPP Scorecard'!$AA$1=4,IF(FY2019_ALL_Targets!$BU322="Yes",INDEX('Final Comp Values'!$BN:$BN,MATCH(FY2019_ALL_Targets!$A322,'Final Comp Values'!$B:$B,0)),IF($BU322="Min Data",0,0)),0)</f>
        <v>0</v>
      </c>
      <c r="DB322" s="14">
        <f>IF('QIPP Scorecard'!$AA$1=4,IF(FY2019_ALL_Targets!$BV322="Yes",INDEX('Final Comp Values'!$BN:$BN,MATCH(FY2019_ALL_Targets!$A322,'Final Comp Values'!$B:$B,0)),IF($BV322="Min Data",0,0)),0)</f>
        <v>0</v>
      </c>
      <c r="DC322" s="14">
        <f>IF('QIPP Scorecard'!$AA$1=4,IF(FY2019_ALL_Targets!$BW322="Yes",INDEX('Final Comp Values'!$BN:$BN,MATCH(FY2019_ALL_Targets!$A322,'Final Comp Values'!$B:$B,0)),IF(CI322="Min Data",0,0)),0)</f>
        <v>0.16</v>
      </c>
      <c r="DD322" s="14">
        <f>IF('QIPP Scorecard'!$AA$1=4,IF(FY2019_ALL_Targets!$BX322="Yes",INDEX('Final Comp Values'!$BN:$BN,MATCH(FY2019_ALL_Targets!$A322,'Final Comp Values'!$B:$B,0)),IF($BX322="Min Data",0,0)),0)</f>
        <v>0.16</v>
      </c>
      <c r="DE322" s="14">
        <v>0.3</v>
      </c>
      <c r="DF322" s="14">
        <v>0.3</v>
      </c>
      <c r="DG322" s="14">
        <v>0.3</v>
      </c>
      <c r="DH322" s="14">
        <v>0.3</v>
      </c>
      <c r="DI322" s="14">
        <v>0</v>
      </c>
      <c r="DJ322" s="14">
        <v>0</v>
      </c>
      <c r="DK322" s="14">
        <v>0.3</v>
      </c>
      <c r="DL322" s="14">
        <v>0.3</v>
      </c>
      <c r="DM322" s="14">
        <v>0</v>
      </c>
      <c r="DN322" s="14">
        <v>0</v>
      </c>
      <c r="DO322" s="14">
        <v>0.28999999999999998</v>
      </c>
      <c r="DP322" s="14">
        <v>0.28999999999999998</v>
      </c>
      <c r="DQ322" s="14">
        <f>IF('QIPP Scorecard'!$AA$1=4,IF(FY2019_ALL_Targets!$BY322="Yes",INDEX('Final Comp Values'!$BK:$BK,MATCH(FY2019_ALL_Targets!$A322,'Final Comp Values'!$B:$B,0)),IF($BY322="Min Data",0,0)),0)</f>
        <v>0</v>
      </c>
      <c r="DR322" s="14">
        <f>IF('QIPP Scorecard'!$AA$1=4,IF(FY2019_ALL_Targets!$BZ322="Yes",INDEX('Final Comp Values'!$BO:$BO,MATCH(FY2019_ALL_Targets!$A322,'Final Comp Values'!$B:$B,0)),IF($BZ322="Min Data",0,0)),0)</f>
        <v>0</v>
      </c>
      <c r="DS322" s="14">
        <f>IF('QIPP Scorecard'!$AA$1=4,IF(FY2019_ALL_Targets!$CA322="Yes",INDEX('Final Comp Values'!$BO:$BO,MATCH(FY2019_ALL_Targets!$A322,'Final Comp Values'!$B:$B,0)),IF($CA322="Min Data",0,0)),0)</f>
        <v>0.28999999999999998</v>
      </c>
      <c r="DT322" s="14">
        <f>IF('QIPP Scorecard'!$AA$1=4,IF(FY2019_ALL_Targets!$CB322="Yes",INDEX('Final Comp Values'!$BO:$BO,MATCH(FY2019_ALL_Targets!$A322,'Final Comp Values'!$B:$B,0)),IF($CB322="Min Data",0,0)),0)</f>
        <v>0.28999999999999998</v>
      </c>
      <c r="DU322" s="14">
        <v>0.42</v>
      </c>
      <c r="DV322" s="14">
        <v>0.37</v>
      </c>
      <c r="DW322" s="14">
        <v>0.39</v>
      </c>
      <c r="DX322" s="14">
        <v>0.38</v>
      </c>
      <c r="DY322" s="12">
        <f t="shared" si="21"/>
        <v>2</v>
      </c>
      <c r="DZ322" s="12">
        <f t="shared" si="22"/>
        <v>2</v>
      </c>
      <c r="EA322" s="12">
        <f t="shared" si="23"/>
        <v>0</v>
      </c>
      <c r="EB322" s="12">
        <f t="shared" si="24"/>
        <v>0</v>
      </c>
    </row>
    <row r="323" spans="1:132" x14ac:dyDescent="0.25">
      <c r="A323" s="297">
        <v>5373</v>
      </c>
      <c r="B323" s="347">
        <v>675756</v>
      </c>
      <c r="C323" s="297">
        <v>1026661</v>
      </c>
      <c r="D323" s="14">
        <v>1629062369</v>
      </c>
      <c r="E323" s="26" t="s">
        <v>941</v>
      </c>
      <c r="F323" s="26" t="str">
        <f>INDEX('Mar - Aug'!X:X,MATCH(A323,'Mar - Aug'!B:B,0))</f>
        <v>Dallas</v>
      </c>
      <c r="G323" s="26" t="s">
        <v>3013</v>
      </c>
      <c r="H323" s="26"/>
      <c r="I323" s="26" t="str">
        <f t="shared" ref="I323:I386" si="25">IF(E323=F323,"","Revision Needed")</f>
        <v/>
      </c>
      <c r="J323" s="299" t="s">
        <v>789</v>
      </c>
      <c r="K323" s="299" t="s">
        <v>945</v>
      </c>
      <c r="L323" s="299" t="s">
        <v>790</v>
      </c>
      <c r="M323" s="13">
        <v>1.883833E-2</v>
      </c>
      <c r="N323" s="13">
        <v>4.6464640000000001E-2</v>
      </c>
      <c r="O323" s="13">
        <v>0</v>
      </c>
      <c r="P323" s="13">
        <v>0.11867365000000001</v>
      </c>
      <c r="Q323" s="13">
        <v>3.3690650000000003E-2</v>
      </c>
      <c r="R323" s="13">
        <v>5.5747400000000003E-2</v>
      </c>
      <c r="S323" s="13">
        <v>3.7344499999999998E-3</v>
      </c>
      <c r="T323" s="13">
        <v>0.15247816</v>
      </c>
      <c r="U323" s="13">
        <v>3.3690650000000003E-2</v>
      </c>
      <c r="V323" s="13">
        <v>5.5747400000000003E-2</v>
      </c>
      <c r="W323" s="13">
        <v>3.7344499999999998E-3</v>
      </c>
      <c r="X323" s="13">
        <v>0.15247816</v>
      </c>
      <c r="Y323" s="13">
        <v>3.3690650000000003E-2</v>
      </c>
      <c r="Z323" s="13">
        <v>5.5747400000000003E-2</v>
      </c>
      <c r="AA323" s="13">
        <v>3.7344499999999998E-3</v>
      </c>
      <c r="AB323" s="13">
        <v>0.15247816</v>
      </c>
      <c r="AC323" s="13">
        <v>3.3690650000000003E-2</v>
      </c>
      <c r="AD323" s="13">
        <v>5.5747400000000003E-2</v>
      </c>
      <c r="AE323" s="13">
        <v>3.7344499999999998E-3</v>
      </c>
      <c r="AF323" s="13">
        <v>0.15247816</v>
      </c>
      <c r="AG323" s="13">
        <v>3.3690650000000003E-2</v>
      </c>
      <c r="AH323" s="13">
        <v>5.5747400000000003E-2</v>
      </c>
      <c r="AI323" s="13">
        <v>3.7344499999999998E-3</v>
      </c>
      <c r="AJ323" s="13">
        <v>0.15247816</v>
      </c>
      <c r="AK323" s="13">
        <v>3.3690650000000003E-2</v>
      </c>
      <c r="AL323" s="13">
        <v>5.5747400000000003E-2</v>
      </c>
      <c r="AM323" s="13">
        <v>3.7344499999999998E-3</v>
      </c>
      <c r="AN323" s="13">
        <v>0.15247816</v>
      </c>
      <c r="AO323" s="13">
        <v>3.3690650000000003E-2</v>
      </c>
      <c r="AP323" s="13">
        <v>5.5747400000000003E-2</v>
      </c>
      <c r="AQ323" s="13">
        <v>3.7344499999999998E-3</v>
      </c>
      <c r="AR323" s="13">
        <v>0.15247816</v>
      </c>
      <c r="AS323" s="13">
        <v>3.3690650000000003E-2</v>
      </c>
      <c r="AT323" s="13">
        <v>5.5747400000000003E-2</v>
      </c>
      <c r="AU323" s="13">
        <v>3.7344499999999998E-3</v>
      </c>
      <c r="AV323" s="13">
        <v>0.15247816</v>
      </c>
      <c r="AW323" s="13">
        <v>3.3690650000000003E-2</v>
      </c>
      <c r="AX323" s="13">
        <v>5.5747400000000003E-2</v>
      </c>
      <c r="AY323" s="13">
        <v>3.7344499999999998E-3</v>
      </c>
      <c r="AZ323" s="13">
        <v>0.15247816</v>
      </c>
      <c r="BA323" s="86">
        <v>5.3763440860215101E-3</v>
      </c>
      <c r="BB323" s="86">
        <v>6.2015503875968998E-2</v>
      </c>
      <c r="BC323" s="13">
        <v>0</v>
      </c>
      <c r="BD323" s="13">
        <v>8.4848484848484895E-2</v>
      </c>
      <c r="BE323" s="14">
        <v>0</v>
      </c>
      <c r="BF323" s="14">
        <v>3.4965034965035002E-2</v>
      </c>
      <c r="BG323" s="14">
        <v>0</v>
      </c>
      <c r="BH323" s="14">
        <v>7.9268292682926803E-2</v>
      </c>
      <c r="BI323" s="14">
        <v>1.0416666666666701E-2</v>
      </c>
      <c r="BJ323" s="14">
        <v>2.7027027027027001E-2</v>
      </c>
      <c r="BK323" s="14">
        <v>0</v>
      </c>
      <c r="BL323" s="430">
        <v>4.7904191616766498E-2</v>
      </c>
      <c r="BM323" s="14">
        <v>1.06951871657754E-2</v>
      </c>
      <c r="BN323" s="14">
        <v>2.06896551724138E-2</v>
      </c>
      <c r="BO323" s="14">
        <v>0</v>
      </c>
      <c r="BP323" s="14">
        <v>4.2944785276073601E-2</v>
      </c>
      <c r="BQ323" s="86">
        <v>1.06951871657754E-2</v>
      </c>
      <c r="BR323" s="86">
        <v>2.06896551724138E-2</v>
      </c>
      <c r="BS323" s="86">
        <v>0</v>
      </c>
      <c r="BT323" s="86">
        <v>4.2944785276073601E-2</v>
      </c>
      <c r="BU323" s="14" t="s">
        <v>35</v>
      </c>
      <c r="BV323" s="14" t="s">
        <v>35</v>
      </c>
      <c r="BW323" s="14" t="s">
        <v>35</v>
      </c>
      <c r="BX323" s="14" t="s">
        <v>35</v>
      </c>
      <c r="BY323" s="14" t="s">
        <v>35</v>
      </c>
      <c r="BZ323" s="14" t="s">
        <v>35</v>
      </c>
      <c r="CA323" s="14" t="s">
        <v>35</v>
      </c>
      <c r="CB323" s="14" t="s">
        <v>35</v>
      </c>
      <c r="CC323" s="14">
        <v>13.96</v>
      </c>
      <c r="CD323" s="14">
        <v>13.96</v>
      </c>
      <c r="CE323" s="14">
        <v>13.96</v>
      </c>
      <c r="CF323" s="14">
        <v>13.96</v>
      </c>
      <c r="CG323" s="14">
        <v>13.96</v>
      </c>
      <c r="CH323" s="14">
        <v>13.96</v>
      </c>
      <c r="CI323" s="14">
        <v>13.53</v>
      </c>
      <c r="CJ323" s="14">
        <f>INDEX('Monthy Targets'!AC:AC,(MATCH(FY2019_ALL_Targets!$B:$B,'Monthy Targets'!$B:$B,0)))</f>
        <v>13.49</v>
      </c>
      <c r="CK323" s="14">
        <f>INDEX('Monthy Targets'!AD:AD,(MATCH(FY2019_ALL_Targets!$B:$B,'Monthy Targets'!$B:$B,0)))</f>
        <v>13.49</v>
      </c>
      <c r="CL323" s="14">
        <f>INDEX('Monthy Targets'!AE:AE,(MATCH(FY2019_ALL_Targets!$B:$B,'Monthy Targets'!$B:$B,0)))</f>
        <v>13.49</v>
      </c>
      <c r="CM323" s="14">
        <f>INDEX('Monthy Targets'!AF:AF,(MATCH(FY2019_ALL_Targets!$B:$B,'Monthy Targets'!$B:$B,0)))</f>
        <v>13.49</v>
      </c>
      <c r="CN323" s="14">
        <f>INDEX('Monthy Targets'!AG:AG,(MATCH(FY2019_ALL_Targets!$B:$B,'Monthy Targets'!$B:$B,0)))</f>
        <v>13.49</v>
      </c>
      <c r="CO323" s="14">
        <v>0.95</v>
      </c>
      <c r="CP323" s="14">
        <v>0</v>
      </c>
      <c r="CQ323" s="14">
        <v>0.95</v>
      </c>
      <c r="CR323" s="14">
        <v>0.95</v>
      </c>
      <c r="CS323" s="14">
        <v>0.95</v>
      </c>
      <c r="CT323" s="14">
        <v>0.95</v>
      </c>
      <c r="CU323" s="14">
        <v>0.95</v>
      </c>
      <c r="CV323" s="14">
        <v>0.95</v>
      </c>
      <c r="CW323" s="14">
        <v>0.92</v>
      </c>
      <c r="CX323" s="14">
        <v>0.92</v>
      </c>
      <c r="CY323" s="14">
        <v>0.92</v>
      </c>
      <c r="CZ323" s="14">
        <v>0.92</v>
      </c>
      <c r="DA323" s="14">
        <f>IF('QIPP Scorecard'!$AA$1=4,IF(FY2019_ALL_Targets!$BU323="Yes",INDEX('Final Comp Values'!$BN:$BN,MATCH(FY2019_ALL_Targets!$A323,'Final Comp Values'!$B:$B,0)),IF($BU323="Min Data",0,0)),0)</f>
        <v>0.92</v>
      </c>
      <c r="DB323" s="14">
        <f>IF('QIPP Scorecard'!$AA$1=4,IF(FY2019_ALL_Targets!$BV323="Yes",INDEX('Final Comp Values'!$BN:$BN,MATCH(FY2019_ALL_Targets!$A323,'Final Comp Values'!$B:$B,0)),IF($BV323="Min Data",0,0)),0)</f>
        <v>0.92</v>
      </c>
      <c r="DC323" s="14">
        <f>IF('QIPP Scorecard'!$AA$1=4,IF(FY2019_ALL_Targets!$BW323="Yes",INDEX('Final Comp Values'!$BN:$BN,MATCH(FY2019_ALL_Targets!$A323,'Final Comp Values'!$B:$B,0)),IF(CI323="Min Data",0,0)),0)</f>
        <v>0.92</v>
      </c>
      <c r="DD323" s="14">
        <f>IF('QIPP Scorecard'!$AA$1=4,IF(FY2019_ALL_Targets!$BX323="Yes",INDEX('Final Comp Values'!$BN:$BN,MATCH(FY2019_ALL_Targets!$A323,'Final Comp Values'!$B:$B,0)),IF($BX323="Min Data",0,0)),0)</f>
        <v>0.92</v>
      </c>
      <c r="DE323" s="14">
        <v>1.75</v>
      </c>
      <c r="DF323" s="14">
        <v>0</v>
      </c>
      <c r="DG323" s="14">
        <v>1.75</v>
      </c>
      <c r="DH323" s="14">
        <v>1.75</v>
      </c>
      <c r="DI323" s="14">
        <v>1.75</v>
      </c>
      <c r="DJ323" s="14">
        <v>1.75</v>
      </c>
      <c r="DK323" s="14">
        <v>1.75</v>
      </c>
      <c r="DL323" s="14">
        <v>1.75</v>
      </c>
      <c r="DM323" s="14">
        <v>1.7</v>
      </c>
      <c r="DN323" s="14">
        <v>1.7</v>
      </c>
      <c r="DO323" s="14">
        <v>1.7</v>
      </c>
      <c r="DP323" s="14">
        <v>1.7</v>
      </c>
      <c r="DQ323" s="14">
        <f>IF('QIPP Scorecard'!$AA$1=4,IF(FY2019_ALL_Targets!$BY323="Yes",INDEX('Final Comp Values'!$BK:$BK,MATCH(FY2019_ALL_Targets!$A323,'Final Comp Values'!$B:$B,0)),IF($BY323="Min Data",0,0)),0)</f>
        <v>1.7</v>
      </c>
      <c r="DR323" s="14">
        <f>IF('QIPP Scorecard'!$AA$1=4,IF(FY2019_ALL_Targets!$BZ323="Yes",INDEX('Final Comp Values'!$BO:$BO,MATCH(FY2019_ALL_Targets!$A323,'Final Comp Values'!$B:$B,0)),IF($BZ323="Min Data",0,0)),0)</f>
        <v>1.7</v>
      </c>
      <c r="DS323" s="14">
        <f>IF('QIPP Scorecard'!$AA$1=4,IF(FY2019_ALL_Targets!$CA323="Yes",INDEX('Final Comp Values'!$BO:$BO,MATCH(FY2019_ALL_Targets!$A323,'Final Comp Values'!$B:$B,0)),IF($CA323="Min Data",0,0)),0)</f>
        <v>1.7</v>
      </c>
      <c r="DT323" s="14">
        <f>IF('QIPP Scorecard'!$AA$1=4,IF(FY2019_ALL_Targets!$CB323="Yes",INDEX('Final Comp Values'!$BO:$BO,MATCH(FY2019_ALL_Targets!$A323,'Final Comp Values'!$B:$B,0)),IF($CB323="Min Data",0,0)),0)</f>
        <v>1.7</v>
      </c>
      <c r="DU323" s="14">
        <v>2.21</v>
      </c>
      <c r="DV323" s="14">
        <v>2.8</v>
      </c>
      <c r="DW323" s="14">
        <v>2.92</v>
      </c>
      <c r="DX323" s="14">
        <v>2.87</v>
      </c>
      <c r="DY323" s="12">
        <f t="shared" ref="DY323:DY386" si="26">COUNTIF(BU323:BX323,"No")</f>
        <v>0</v>
      </c>
      <c r="DZ323" s="12">
        <f t="shared" ref="DZ323:DZ386" si="27">COUNTIF(BY323:CB323,"No")</f>
        <v>0</v>
      </c>
      <c r="EA323" s="12">
        <f t="shared" ref="EA323:EA386" si="28">COUNTIF(BY323:CB323,"Min Data")</f>
        <v>0</v>
      </c>
      <c r="EB323" s="12">
        <f t="shared" ref="EB323:EB386" si="29">COUNTIF(CI323:CK323,0)</f>
        <v>0</v>
      </c>
    </row>
    <row r="324" spans="1:132" x14ac:dyDescent="0.25">
      <c r="A324" s="297">
        <v>5383</v>
      </c>
      <c r="B324" s="347">
        <v>675764</v>
      </c>
      <c r="C324" s="297">
        <v>1026028</v>
      </c>
      <c r="D324" s="14">
        <v>1679981765</v>
      </c>
      <c r="E324" s="26" t="s">
        <v>930</v>
      </c>
      <c r="F324" s="26" t="str">
        <f>INDEX('Mar - Aug'!X:X,MATCH(A324,'Mar - Aug'!B:B,0))</f>
        <v>Harris</v>
      </c>
      <c r="G324" s="26" t="s">
        <v>3016</v>
      </c>
      <c r="H324" s="26"/>
      <c r="I324" s="26" t="str">
        <f t="shared" si="25"/>
        <v/>
      </c>
      <c r="J324" s="299" t="s">
        <v>791</v>
      </c>
      <c r="K324" s="299" t="s">
        <v>1020</v>
      </c>
      <c r="L324" s="299" t="s">
        <v>792</v>
      </c>
      <c r="M324" s="13">
        <v>1.195218E-2</v>
      </c>
      <c r="N324" s="13">
        <v>3.7383189999999997E-2</v>
      </c>
      <c r="O324" s="13">
        <v>0</v>
      </c>
      <c r="P324" s="13">
        <v>0.39085238</v>
      </c>
      <c r="Q324" s="13">
        <v>3.3690650000000003E-2</v>
      </c>
      <c r="R324" s="13">
        <v>5.5747400000000003E-2</v>
      </c>
      <c r="S324" s="13">
        <v>3.7344499999999998E-3</v>
      </c>
      <c r="T324" s="13">
        <v>0.15247816</v>
      </c>
      <c r="U324" s="13">
        <v>3.3690650000000003E-2</v>
      </c>
      <c r="V324" s="13">
        <v>5.5747400000000003E-2</v>
      </c>
      <c r="W324" s="13">
        <v>3.7344499999999998E-3</v>
      </c>
      <c r="X324" s="13">
        <v>0.38420788954000001</v>
      </c>
      <c r="Y324" s="13">
        <v>3.3690650000000003E-2</v>
      </c>
      <c r="Z324" s="13">
        <v>5.5747400000000003E-2</v>
      </c>
      <c r="AA324" s="13">
        <v>3.7344499999999998E-3</v>
      </c>
      <c r="AB324" s="13">
        <v>0.37130976100000002</v>
      </c>
      <c r="AC324" s="13">
        <v>3.3690650000000003E-2</v>
      </c>
      <c r="AD324" s="13">
        <v>5.5747400000000003E-2</v>
      </c>
      <c r="AE324" s="13">
        <v>3.7344499999999998E-3</v>
      </c>
      <c r="AF324" s="13">
        <v>0.37756339907999997</v>
      </c>
      <c r="AG324" s="13">
        <v>3.3690650000000003E-2</v>
      </c>
      <c r="AH324" s="13">
        <v>5.5747400000000003E-2</v>
      </c>
      <c r="AI324" s="13">
        <v>3.7344499999999998E-3</v>
      </c>
      <c r="AJ324" s="13">
        <v>0.35176714199999998</v>
      </c>
      <c r="AK324" s="13">
        <v>3.3690650000000003E-2</v>
      </c>
      <c r="AL324" s="13">
        <v>5.5747400000000003E-2</v>
      </c>
      <c r="AM324" s="13">
        <v>3.7344499999999998E-3</v>
      </c>
      <c r="AN324" s="13">
        <v>0.37091890861999999</v>
      </c>
      <c r="AO324" s="13">
        <v>3.3690650000000003E-2</v>
      </c>
      <c r="AP324" s="13">
        <v>5.5747400000000003E-2</v>
      </c>
      <c r="AQ324" s="13">
        <v>3.7344499999999998E-3</v>
      </c>
      <c r="AR324" s="13">
        <v>0.33222452299999999</v>
      </c>
      <c r="AS324" s="13">
        <v>3.3690650000000003E-2</v>
      </c>
      <c r="AT324" s="13">
        <v>5.5747400000000003E-2</v>
      </c>
      <c r="AU324" s="13">
        <v>3.7344499999999998E-3</v>
      </c>
      <c r="AV324" s="13">
        <v>0.3634927134</v>
      </c>
      <c r="AW324" s="13">
        <v>3.3690650000000003E-2</v>
      </c>
      <c r="AX324" s="13">
        <v>5.5747400000000003E-2</v>
      </c>
      <c r="AY324" s="13">
        <v>3.7344499999999998E-3</v>
      </c>
      <c r="AZ324" s="13">
        <v>0.31268190400000001</v>
      </c>
      <c r="BA324" s="86">
        <v>2.6737967914438499E-2</v>
      </c>
      <c r="BB324" s="86">
        <v>0.01</v>
      </c>
      <c r="BC324" s="13">
        <v>0</v>
      </c>
      <c r="BD324" s="13">
        <v>0.33644859813084099</v>
      </c>
      <c r="BE324" s="14">
        <v>2.0725388601036301E-2</v>
      </c>
      <c r="BF324" s="14">
        <v>2.9411764705882401E-2</v>
      </c>
      <c r="BG324" s="14">
        <v>0</v>
      </c>
      <c r="BH324" s="14">
        <v>0.31578947368421101</v>
      </c>
      <c r="BI324" s="14">
        <v>2.57731958762887E-2</v>
      </c>
      <c r="BJ324" s="14">
        <v>4.4444444444444398E-2</v>
      </c>
      <c r="BK324" s="14">
        <v>0</v>
      </c>
      <c r="BL324" s="430">
        <v>0.30833333333333302</v>
      </c>
      <c r="BM324" s="14">
        <v>1.5706806282722498E-2</v>
      </c>
      <c r="BN324" s="14">
        <v>1.0989010989011E-2</v>
      </c>
      <c r="BO324" s="14">
        <v>0</v>
      </c>
      <c r="BP324" s="14">
        <v>0.238938053097345</v>
      </c>
      <c r="BQ324" s="86">
        <v>1.5706806282722498E-2</v>
      </c>
      <c r="BR324" s="86">
        <v>1.0989010989011E-2</v>
      </c>
      <c r="BS324" s="86">
        <v>0</v>
      </c>
      <c r="BT324" s="86">
        <v>0.238938053097345</v>
      </c>
      <c r="BU324" s="14" t="s">
        <v>35</v>
      </c>
      <c r="BV324" s="14" t="s">
        <v>35</v>
      </c>
      <c r="BW324" s="14" t="s">
        <v>35</v>
      </c>
      <c r="BX324" s="14" t="s">
        <v>35</v>
      </c>
      <c r="BY324" s="14" t="s">
        <v>35</v>
      </c>
      <c r="BZ324" s="14" t="s">
        <v>35</v>
      </c>
      <c r="CA324" s="14" t="s">
        <v>35</v>
      </c>
      <c r="CB324" s="14" t="s">
        <v>35</v>
      </c>
      <c r="CC324" s="14">
        <v>14.3</v>
      </c>
      <c r="CD324" s="14">
        <v>14.3</v>
      </c>
      <c r="CE324" s="14">
        <v>14.3</v>
      </c>
      <c r="CF324" s="14">
        <v>14.3</v>
      </c>
      <c r="CG324" s="14">
        <v>14.3</v>
      </c>
      <c r="CH324" s="14">
        <v>14.3</v>
      </c>
      <c r="CI324" s="14">
        <v>14.18</v>
      </c>
      <c r="CJ324" s="14">
        <f>INDEX('Monthy Targets'!AC:AC,(MATCH(FY2019_ALL_Targets!$B:$B,'Monthy Targets'!$B:$B,0)))</f>
        <v>14.13</v>
      </c>
      <c r="CK324" s="14">
        <f>INDEX('Monthy Targets'!AD:AD,(MATCH(FY2019_ALL_Targets!$B:$B,'Monthy Targets'!$B:$B,0)))</f>
        <v>14.13</v>
      </c>
      <c r="CL324" s="14">
        <f>INDEX('Monthy Targets'!AE:AE,(MATCH(FY2019_ALL_Targets!$B:$B,'Monthy Targets'!$B:$B,0)))</f>
        <v>14.13</v>
      </c>
      <c r="CM324" s="14">
        <f>INDEX('Monthy Targets'!AF:AF,(MATCH(FY2019_ALL_Targets!$B:$B,'Monthy Targets'!$B:$B,0)))</f>
        <v>14.13</v>
      </c>
      <c r="CN324" s="14">
        <f>INDEX('Monthy Targets'!AG:AG,(MATCH(FY2019_ALL_Targets!$B:$B,'Monthy Targets'!$B:$B,0)))</f>
        <v>14.13</v>
      </c>
      <c r="CO324" s="14">
        <v>0.97</v>
      </c>
      <c r="CP324" s="14">
        <v>0.97</v>
      </c>
      <c r="CQ324" s="14">
        <v>0.97</v>
      </c>
      <c r="CR324" s="14">
        <v>0.97</v>
      </c>
      <c r="CS324" s="14">
        <v>0.97</v>
      </c>
      <c r="CT324" s="14">
        <v>0.97</v>
      </c>
      <c r="CU324" s="14">
        <v>0.97</v>
      </c>
      <c r="CV324" s="14">
        <v>0.97</v>
      </c>
      <c r="CW324" s="14">
        <v>0.96</v>
      </c>
      <c r="CX324" s="14">
        <v>0.96</v>
      </c>
      <c r="CY324" s="14">
        <v>0.96</v>
      </c>
      <c r="CZ324" s="14">
        <v>0.96</v>
      </c>
      <c r="DA324" s="14">
        <f>IF('QIPP Scorecard'!$AA$1=4,IF(FY2019_ALL_Targets!$BU324="Yes",INDEX('Final Comp Values'!$BN:$BN,MATCH(FY2019_ALL_Targets!$A324,'Final Comp Values'!$B:$B,0)),IF($BU324="Min Data",0,0)),0)</f>
        <v>0.96</v>
      </c>
      <c r="DB324" s="14">
        <f>IF('QIPP Scorecard'!$AA$1=4,IF(FY2019_ALL_Targets!$BV324="Yes",INDEX('Final Comp Values'!$BN:$BN,MATCH(FY2019_ALL_Targets!$A324,'Final Comp Values'!$B:$B,0)),IF($BV324="Min Data",0,0)),0)</f>
        <v>0.96</v>
      </c>
      <c r="DC324" s="14">
        <f>IF('QIPP Scorecard'!$AA$1=4,IF(FY2019_ALL_Targets!$BW324="Yes",INDEX('Final Comp Values'!$BN:$BN,MATCH(FY2019_ALL_Targets!$A324,'Final Comp Values'!$B:$B,0)),IF(CI324="Min Data",0,0)),0)</f>
        <v>0.96</v>
      </c>
      <c r="DD324" s="14">
        <f>IF('QIPP Scorecard'!$AA$1=4,IF(FY2019_ALL_Targets!$BX324="Yes",INDEX('Final Comp Values'!$BN:$BN,MATCH(FY2019_ALL_Targets!$A324,'Final Comp Values'!$B:$B,0)),IF($BX324="Min Data",0,0)),0)</f>
        <v>0.96</v>
      </c>
      <c r="DE324" s="14">
        <v>1.8</v>
      </c>
      <c r="DF324" s="14">
        <v>1.8</v>
      </c>
      <c r="DG324" s="14">
        <v>1.8</v>
      </c>
      <c r="DH324" s="14">
        <v>1.8</v>
      </c>
      <c r="DI324" s="14">
        <v>1.8</v>
      </c>
      <c r="DJ324" s="14">
        <v>1.8</v>
      </c>
      <c r="DK324" s="14">
        <v>1.8</v>
      </c>
      <c r="DL324" s="14">
        <v>1.8</v>
      </c>
      <c r="DM324" s="14">
        <v>1.78</v>
      </c>
      <c r="DN324" s="14">
        <v>1.78</v>
      </c>
      <c r="DO324" s="14">
        <v>1.78</v>
      </c>
      <c r="DP324" s="14">
        <v>1.78</v>
      </c>
      <c r="DQ324" s="14">
        <f>IF('QIPP Scorecard'!$AA$1=4,IF(FY2019_ALL_Targets!$BY324="Yes",INDEX('Final Comp Values'!$BK:$BK,MATCH(FY2019_ALL_Targets!$A324,'Final Comp Values'!$B:$B,0)),IF($BY324="Min Data",0,0)),0)</f>
        <v>1.78</v>
      </c>
      <c r="DR324" s="14">
        <f>IF('QIPP Scorecard'!$AA$1=4,IF(FY2019_ALL_Targets!$BZ324="Yes",INDEX('Final Comp Values'!$BO:$BO,MATCH(FY2019_ALL_Targets!$A324,'Final Comp Values'!$B:$B,0)),IF($BZ324="Min Data",0,0)),0)</f>
        <v>1.78</v>
      </c>
      <c r="DS324" s="14">
        <f>IF('QIPP Scorecard'!$AA$1=4,IF(FY2019_ALL_Targets!$CA324="Yes",INDEX('Final Comp Values'!$BO:$BO,MATCH(FY2019_ALL_Targets!$A324,'Final Comp Values'!$B:$B,0)),IF($CA324="Min Data",0,0)),0)</f>
        <v>1.78</v>
      </c>
      <c r="DT324" s="14">
        <f>IF('QIPP Scorecard'!$AA$1=4,IF(FY2019_ALL_Targets!$CB324="Yes",INDEX('Final Comp Values'!$BO:$BO,MATCH(FY2019_ALL_Targets!$A324,'Final Comp Values'!$B:$B,0)),IF($CB324="Min Data",0,0)),0)</f>
        <v>1.78</v>
      </c>
      <c r="DU324" s="14">
        <v>2.54</v>
      </c>
      <c r="DV324" s="14">
        <v>2.87</v>
      </c>
      <c r="DW324" s="14">
        <v>2.99</v>
      </c>
      <c r="DX324" s="14">
        <v>2.94</v>
      </c>
      <c r="DY324" s="12">
        <f t="shared" si="26"/>
        <v>0</v>
      </c>
      <c r="DZ324" s="12">
        <f t="shared" si="27"/>
        <v>0</v>
      </c>
      <c r="EA324" s="12">
        <f t="shared" si="28"/>
        <v>0</v>
      </c>
      <c r="EB324" s="12">
        <f t="shared" si="29"/>
        <v>0</v>
      </c>
    </row>
    <row r="325" spans="1:132" x14ac:dyDescent="0.25">
      <c r="A325" s="297">
        <v>4733</v>
      </c>
      <c r="B325" s="347">
        <v>675766</v>
      </c>
      <c r="C325" s="297">
        <v>1028624</v>
      </c>
      <c r="D325" s="14">
        <v>1639419781</v>
      </c>
      <c r="E325" s="26" t="s">
        <v>935</v>
      </c>
      <c r="F325" s="26" t="str">
        <f>INDEX('Mar - Aug'!X:X,MATCH(A325,'Mar - Aug'!B:B,0))</f>
        <v>Nueces</v>
      </c>
      <c r="G325" s="26" t="s">
        <v>3045</v>
      </c>
      <c r="H325" s="26"/>
      <c r="I325" s="26" t="str">
        <f t="shared" si="25"/>
        <v/>
      </c>
      <c r="J325" s="299" t="s">
        <v>575</v>
      </c>
      <c r="K325" s="299" t="s">
        <v>2301</v>
      </c>
      <c r="L325" s="299" t="s">
        <v>576</v>
      </c>
      <c r="M325" s="13">
        <v>0</v>
      </c>
      <c r="N325" s="13">
        <v>1.162791E-2</v>
      </c>
      <c r="O325" s="13">
        <v>0</v>
      </c>
      <c r="P325" s="13">
        <v>7.5630260000000005E-2</v>
      </c>
      <c r="Q325" s="13">
        <v>3.3690650000000003E-2</v>
      </c>
      <c r="R325" s="13">
        <v>5.5747400000000003E-2</v>
      </c>
      <c r="S325" s="13">
        <v>3.7344499999999998E-3</v>
      </c>
      <c r="T325" s="13">
        <v>0.15247816</v>
      </c>
      <c r="U325" s="13">
        <v>3.3690650000000003E-2</v>
      </c>
      <c r="V325" s="13">
        <v>5.5747400000000003E-2</v>
      </c>
      <c r="W325" s="13">
        <v>3.7344499999999998E-3</v>
      </c>
      <c r="X325" s="13">
        <v>0.15247816</v>
      </c>
      <c r="Y325" s="13">
        <v>3.3690650000000003E-2</v>
      </c>
      <c r="Z325" s="13">
        <v>5.5747400000000003E-2</v>
      </c>
      <c r="AA325" s="13">
        <v>3.7344499999999998E-3</v>
      </c>
      <c r="AB325" s="13">
        <v>0.15247816</v>
      </c>
      <c r="AC325" s="13">
        <v>3.3690650000000003E-2</v>
      </c>
      <c r="AD325" s="13">
        <v>5.5747400000000003E-2</v>
      </c>
      <c r="AE325" s="13">
        <v>3.7344499999999998E-3</v>
      </c>
      <c r="AF325" s="13">
        <v>0.15247816</v>
      </c>
      <c r="AG325" s="13">
        <v>3.3690650000000003E-2</v>
      </c>
      <c r="AH325" s="13">
        <v>5.5747400000000003E-2</v>
      </c>
      <c r="AI325" s="13">
        <v>3.7344499999999998E-3</v>
      </c>
      <c r="AJ325" s="13">
        <v>0.15247816</v>
      </c>
      <c r="AK325" s="13">
        <v>3.3690650000000003E-2</v>
      </c>
      <c r="AL325" s="13">
        <v>5.5747400000000003E-2</v>
      </c>
      <c r="AM325" s="13">
        <v>3.7344499999999998E-3</v>
      </c>
      <c r="AN325" s="13">
        <v>0.15247816</v>
      </c>
      <c r="AO325" s="13">
        <v>3.3690650000000003E-2</v>
      </c>
      <c r="AP325" s="13">
        <v>5.5747400000000003E-2</v>
      </c>
      <c r="AQ325" s="13">
        <v>3.7344499999999998E-3</v>
      </c>
      <c r="AR325" s="13">
        <v>0.15247816</v>
      </c>
      <c r="AS325" s="13">
        <v>3.3690650000000003E-2</v>
      </c>
      <c r="AT325" s="13">
        <v>5.5747400000000003E-2</v>
      </c>
      <c r="AU325" s="13">
        <v>3.7344499999999998E-3</v>
      </c>
      <c r="AV325" s="13">
        <v>0.15247816</v>
      </c>
      <c r="AW325" s="13">
        <v>3.3690650000000003E-2</v>
      </c>
      <c r="AX325" s="13">
        <v>5.5747400000000003E-2</v>
      </c>
      <c r="AY325" s="13">
        <v>3.7344499999999998E-3</v>
      </c>
      <c r="AZ325" s="13">
        <v>0.15247816</v>
      </c>
      <c r="BA325" s="86">
        <v>2.32558139534884E-2</v>
      </c>
      <c r="BB325" s="86">
        <v>0</v>
      </c>
      <c r="BC325" s="13">
        <v>0</v>
      </c>
      <c r="BD325" s="13">
        <v>7.8947368421052599E-2</v>
      </c>
      <c r="BE325" s="14">
        <v>4.3478260869565202E-2</v>
      </c>
      <c r="BF325" s="14">
        <v>0</v>
      </c>
      <c r="BG325" s="14">
        <v>0</v>
      </c>
      <c r="BH325" s="14">
        <v>7.3170731707317097E-2</v>
      </c>
      <c r="BI325" s="14">
        <v>2.27272727272727E-2</v>
      </c>
      <c r="BJ325" s="14">
        <v>3.8461538461538498E-2</v>
      </c>
      <c r="BK325" s="14">
        <v>0</v>
      </c>
      <c r="BL325" s="430">
        <v>7.69230769230769E-2</v>
      </c>
      <c r="BM325" s="14">
        <v>0.05</v>
      </c>
      <c r="BN325" s="14">
        <v>4.1666666666666699E-2</v>
      </c>
      <c r="BO325" s="14">
        <v>0</v>
      </c>
      <c r="BP325" s="14">
        <v>8.5714285714285701E-2</v>
      </c>
      <c r="BQ325" s="86">
        <v>0.05</v>
      </c>
      <c r="BR325" s="86">
        <v>4.1666666666666699E-2</v>
      </c>
      <c r="BS325" s="86">
        <v>0</v>
      </c>
      <c r="BT325" s="86">
        <v>8.5714285714285701E-2</v>
      </c>
      <c r="BU325" s="14" t="s">
        <v>36</v>
      </c>
      <c r="BV325" s="14" t="s">
        <v>35</v>
      </c>
      <c r="BW325" s="14" t="s">
        <v>35</v>
      </c>
      <c r="BX325" s="14" t="s">
        <v>35</v>
      </c>
      <c r="BY325" s="14" t="s">
        <v>36</v>
      </c>
      <c r="BZ325" s="14" t="s">
        <v>35</v>
      </c>
      <c r="CA325" s="14" t="s">
        <v>35</v>
      </c>
      <c r="CB325" s="14" t="s">
        <v>35</v>
      </c>
      <c r="CC325" s="14">
        <v>10.99</v>
      </c>
      <c r="CD325" s="14">
        <v>10.99</v>
      </c>
      <c r="CE325" s="14">
        <v>10.99</v>
      </c>
      <c r="CF325" s="14">
        <v>10.99</v>
      </c>
      <c r="CG325" s="14">
        <v>10.99</v>
      </c>
      <c r="CH325" s="14">
        <v>10.99</v>
      </c>
      <c r="CI325" s="14">
        <v>10.52</v>
      </c>
      <c r="CJ325" s="14">
        <f>INDEX('Monthy Targets'!AC:AC,(MATCH(FY2019_ALL_Targets!$B:$B,'Monthy Targets'!$B:$B,0)))</f>
        <v>10.48</v>
      </c>
      <c r="CK325" s="14">
        <f>INDEX('Monthy Targets'!AD:AD,(MATCH(FY2019_ALL_Targets!$B:$B,'Monthy Targets'!$B:$B,0)))</f>
        <v>10.48</v>
      </c>
      <c r="CL325" s="14">
        <f>INDEX('Monthy Targets'!AE:AE,(MATCH(FY2019_ALL_Targets!$B:$B,'Monthy Targets'!$B:$B,0)))</f>
        <v>10.48</v>
      </c>
      <c r="CM325" s="14">
        <f>INDEX('Monthy Targets'!AF:AF,(MATCH(FY2019_ALL_Targets!$B:$B,'Monthy Targets'!$B:$B,0)))</f>
        <v>10.48</v>
      </c>
      <c r="CN325" s="14">
        <f>INDEX('Monthy Targets'!AG:AG,(MATCH(FY2019_ALL_Targets!$B:$B,'Monthy Targets'!$B:$B,0)))</f>
        <v>10.48</v>
      </c>
      <c r="CO325" s="14">
        <v>0.74</v>
      </c>
      <c r="CP325" s="14">
        <v>0.74</v>
      </c>
      <c r="CQ325" s="14">
        <v>0.74</v>
      </c>
      <c r="CR325" s="14">
        <v>0.74</v>
      </c>
      <c r="CS325" s="14">
        <v>0</v>
      </c>
      <c r="CT325" s="14">
        <v>0.74</v>
      </c>
      <c r="CU325" s="14">
        <v>0.74</v>
      </c>
      <c r="CV325" s="14">
        <v>0.74</v>
      </c>
      <c r="CW325" s="14">
        <v>0.71</v>
      </c>
      <c r="CX325" s="14">
        <v>0.71</v>
      </c>
      <c r="CY325" s="14">
        <v>0.71</v>
      </c>
      <c r="CZ325" s="14">
        <v>0.71</v>
      </c>
      <c r="DA325" s="14">
        <f>IF('QIPP Scorecard'!$AA$1=4,IF(FY2019_ALL_Targets!$BU325="Yes",INDEX('Final Comp Values'!$BN:$BN,MATCH(FY2019_ALL_Targets!$A325,'Final Comp Values'!$B:$B,0)),IF($BU325="Min Data",0,0)),0)</f>
        <v>0</v>
      </c>
      <c r="DB325" s="14">
        <f>IF('QIPP Scorecard'!$AA$1=4,IF(FY2019_ALL_Targets!$BV325="Yes",INDEX('Final Comp Values'!$BN:$BN,MATCH(FY2019_ALL_Targets!$A325,'Final Comp Values'!$B:$B,0)),IF($BV325="Min Data",0,0)),0)</f>
        <v>0.71</v>
      </c>
      <c r="DC325" s="14">
        <f>IF('QIPP Scorecard'!$AA$1=4,IF(FY2019_ALL_Targets!$BW325="Yes",INDEX('Final Comp Values'!$BN:$BN,MATCH(FY2019_ALL_Targets!$A325,'Final Comp Values'!$B:$B,0)),IF(CI325="Min Data",0,0)),0)</f>
        <v>0.71</v>
      </c>
      <c r="DD325" s="14">
        <f>IF('QIPP Scorecard'!$AA$1=4,IF(FY2019_ALL_Targets!$BX325="Yes",INDEX('Final Comp Values'!$BN:$BN,MATCH(FY2019_ALL_Targets!$A325,'Final Comp Values'!$B:$B,0)),IF($BX325="Min Data",0,0)),0)</f>
        <v>0.71</v>
      </c>
      <c r="DE325" s="14">
        <v>1.38</v>
      </c>
      <c r="DF325" s="14">
        <v>1.38</v>
      </c>
      <c r="DG325" s="14">
        <v>1.38</v>
      </c>
      <c r="DH325" s="14">
        <v>1.38</v>
      </c>
      <c r="DI325" s="14">
        <v>0</v>
      </c>
      <c r="DJ325" s="14">
        <v>1.38</v>
      </c>
      <c r="DK325" s="14">
        <v>1.38</v>
      </c>
      <c r="DL325" s="14">
        <v>1.38</v>
      </c>
      <c r="DM325" s="14">
        <v>1.32</v>
      </c>
      <c r="DN325" s="14">
        <v>1.32</v>
      </c>
      <c r="DO325" s="14">
        <v>1.32</v>
      </c>
      <c r="DP325" s="14">
        <v>1.32</v>
      </c>
      <c r="DQ325" s="14">
        <f>IF('QIPP Scorecard'!$AA$1=4,IF(FY2019_ALL_Targets!$BY325="Yes",INDEX('Final Comp Values'!$BK:$BK,MATCH(FY2019_ALL_Targets!$A325,'Final Comp Values'!$B:$B,0)),IF($BY325="Min Data",0,0)),0)</f>
        <v>0</v>
      </c>
      <c r="DR325" s="14">
        <f>IF('QIPP Scorecard'!$AA$1=4,IF(FY2019_ALL_Targets!$BZ325="Yes",INDEX('Final Comp Values'!$BO:$BO,MATCH(FY2019_ALL_Targets!$A325,'Final Comp Values'!$B:$B,0)),IF($BZ325="Min Data",0,0)),0)</f>
        <v>1.32</v>
      </c>
      <c r="DS325" s="14">
        <f>IF('QIPP Scorecard'!$AA$1=4,IF(FY2019_ALL_Targets!$CA325="Yes",INDEX('Final Comp Values'!$BO:$BO,MATCH(FY2019_ALL_Targets!$A325,'Final Comp Values'!$B:$B,0)),IF($CA325="Min Data",0,0)),0)</f>
        <v>1.32</v>
      </c>
      <c r="DT325" s="14">
        <f>IF('QIPP Scorecard'!$AA$1=4,IF(FY2019_ALL_Targets!$CB325="Yes",INDEX('Final Comp Values'!$BO:$BO,MATCH(FY2019_ALL_Targets!$A325,'Final Comp Values'!$B:$B,0)),IF($CB325="Min Data",0,0)),0)</f>
        <v>1.32</v>
      </c>
      <c r="DU325" s="14">
        <v>1.95</v>
      </c>
      <c r="DV325" s="14">
        <v>1.97</v>
      </c>
      <c r="DW325" s="14">
        <v>2.2999999999999998</v>
      </c>
      <c r="DX325" s="14">
        <v>2.02</v>
      </c>
      <c r="DY325" s="12">
        <f t="shared" si="26"/>
        <v>1</v>
      </c>
      <c r="DZ325" s="12">
        <f t="shared" si="27"/>
        <v>1</v>
      </c>
      <c r="EA325" s="12">
        <f t="shared" si="28"/>
        <v>0</v>
      </c>
      <c r="EB325" s="12">
        <f t="shared" si="29"/>
        <v>0</v>
      </c>
    </row>
    <row r="326" spans="1:132" x14ac:dyDescent="0.25">
      <c r="A326" s="297">
        <v>4887</v>
      </c>
      <c r="B326" s="347">
        <v>675774</v>
      </c>
      <c r="C326" s="297">
        <v>1028700</v>
      </c>
      <c r="D326" s="14">
        <v>1114388089</v>
      </c>
      <c r="E326" s="26" t="s">
        <v>941</v>
      </c>
      <c r="F326" s="26" t="str">
        <f>INDEX('Mar - Aug'!X:X,MATCH(A326,'Mar - Aug'!B:B,0))</f>
        <v>Dallas</v>
      </c>
      <c r="G326" s="26" t="s">
        <v>3148</v>
      </c>
      <c r="H326" s="26"/>
      <c r="I326" s="26" t="str">
        <f t="shared" si="25"/>
        <v/>
      </c>
      <c r="J326" s="299" t="s">
        <v>615</v>
      </c>
      <c r="K326" s="299" t="s">
        <v>966</v>
      </c>
      <c r="L326" s="299" t="s">
        <v>2661</v>
      </c>
      <c r="M326" s="13">
        <v>2.2364189999999999E-2</v>
      </c>
      <c r="N326" s="13">
        <v>9.952606E-2</v>
      </c>
      <c r="O326" s="13">
        <v>0</v>
      </c>
      <c r="P326" s="13">
        <v>0.17218542000000001</v>
      </c>
      <c r="Q326" s="13">
        <v>3.3690650000000003E-2</v>
      </c>
      <c r="R326" s="13">
        <v>5.5747400000000003E-2</v>
      </c>
      <c r="S326" s="13">
        <v>3.7344499999999998E-3</v>
      </c>
      <c r="T326" s="13">
        <v>0.15247816</v>
      </c>
      <c r="U326" s="13">
        <v>3.3690650000000003E-2</v>
      </c>
      <c r="V326" s="13">
        <v>9.7834116979999997E-2</v>
      </c>
      <c r="W326" s="13">
        <v>3.7344499999999998E-3</v>
      </c>
      <c r="X326" s="13">
        <v>0.16925826786000001</v>
      </c>
      <c r="Y326" s="13">
        <v>3.3690650000000003E-2</v>
      </c>
      <c r="Z326" s="13">
        <v>9.4549756999999998E-2</v>
      </c>
      <c r="AA326" s="13">
        <v>3.7344499999999998E-3</v>
      </c>
      <c r="AB326" s="13">
        <v>0.163576149</v>
      </c>
      <c r="AC326" s="13">
        <v>3.3690650000000003E-2</v>
      </c>
      <c r="AD326" s="13">
        <v>9.6142173959999994E-2</v>
      </c>
      <c r="AE326" s="13">
        <v>3.7344499999999998E-3</v>
      </c>
      <c r="AF326" s="13">
        <v>0.16633111572000001</v>
      </c>
      <c r="AG326" s="13">
        <v>3.3690650000000003E-2</v>
      </c>
      <c r="AH326" s="13">
        <v>8.9573453999999997E-2</v>
      </c>
      <c r="AI326" s="13">
        <v>3.7344499999999998E-3</v>
      </c>
      <c r="AJ326" s="13">
        <v>0.154966878</v>
      </c>
      <c r="AK326" s="13">
        <v>3.3690650000000003E-2</v>
      </c>
      <c r="AL326" s="13">
        <v>9.4450230940000005E-2</v>
      </c>
      <c r="AM326" s="13">
        <v>3.7344499999999998E-3</v>
      </c>
      <c r="AN326" s="13">
        <v>0.16340396358000001</v>
      </c>
      <c r="AO326" s="13">
        <v>3.3690650000000003E-2</v>
      </c>
      <c r="AP326" s="13">
        <v>8.4597150999999995E-2</v>
      </c>
      <c r="AQ326" s="13">
        <v>3.7344499999999998E-3</v>
      </c>
      <c r="AR326" s="13">
        <v>0.15247816</v>
      </c>
      <c r="AS326" s="13">
        <v>3.3690650000000003E-2</v>
      </c>
      <c r="AT326" s="13">
        <v>9.25592358E-2</v>
      </c>
      <c r="AU326" s="13">
        <v>3.7344499999999998E-3</v>
      </c>
      <c r="AV326" s="13">
        <v>0.16013244060000001</v>
      </c>
      <c r="AW326" s="13">
        <v>3.3690650000000003E-2</v>
      </c>
      <c r="AX326" s="13">
        <v>7.9620847999999994E-2</v>
      </c>
      <c r="AY326" s="13">
        <v>3.7344499999999998E-3</v>
      </c>
      <c r="AZ326" s="13">
        <v>0.15247816</v>
      </c>
      <c r="BA326" s="86">
        <v>2.7027027027027001E-2</v>
      </c>
      <c r="BB326" s="86">
        <v>0.116279069767442</v>
      </c>
      <c r="BC326" s="13">
        <v>0</v>
      </c>
      <c r="BD326" s="13">
        <v>0.125</v>
      </c>
      <c r="BE326" s="14">
        <v>6.5789473684210495E-2</v>
      </c>
      <c r="BF326" s="14">
        <v>6.25E-2</v>
      </c>
      <c r="BG326" s="14">
        <v>0</v>
      </c>
      <c r="BH326" s="14">
        <v>0.14864864864864899</v>
      </c>
      <c r="BI326" s="14">
        <v>5.0632911392405097E-2</v>
      </c>
      <c r="BJ326" s="14">
        <v>6.1224489795918401E-2</v>
      </c>
      <c r="BK326" s="14">
        <v>0</v>
      </c>
      <c r="BL326" s="430">
        <v>0.19230769230769201</v>
      </c>
      <c r="BM326" s="14">
        <v>6.1728395061728399E-2</v>
      </c>
      <c r="BN326" s="14">
        <v>4.8387096774193498E-2</v>
      </c>
      <c r="BO326" s="14">
        <v>0</v>
      </c>
      <c r="BP326" s="14">
        <v>0.139240506329114</v>
      </c>
      <c r="BQ326" s="86">
        <v>6.1728395061728399E-2</v>
      </c>
      <c r="BR326" s="86">
        <v>4.8387096774193498E-2</v>
      </c>
      <c r="BS326" s="86">
        <v>0</v>
      </c>
      <c r="BT326" s="86">
        <v>0.139240506329114</v>
      </c>
      <c r="BU326" s="14" t="s">
        <v>36</v>
      </c>
      <c r="BV326" s="14" t="s">
        <v>35</v>
      </c>
      <c r="BW326" s="14" t="s">
        <v>35</v>
      </c>
      <c r="BX326" s="14" t="s">
        <v>35</v>
      </c>
      <c r="BY326" s="14" t="s">
        <v>36</v>
      </c>
      <c r="BZ326" s="14" t="s">
        <v>35</v>
      </c>
      <c r="CA326" s="14" t="s">
        <v>35</v>
      </c>
      <c r="CB326" s="14" t="s">
        <v>35</v>
      </c>
      <c r="CC326" s="14">
        <v>6.63</v>
      </c>
      <c r="CD326" s="14">
        <v>6.63</v>
      </c>
      <c r="CE326" s="14">
        <v>6.63</v>
      </c>
      <c r="CF326" s="14">
        <v>6.63</v>
      </c>
      <c r="CG326" s="14">
        <v>6.63</v>
      </c>
      <c r="CH326" s="14">
        <v>6.63</v>
      </c>
      <c r="CI326" s="14">
        <v>6.43</v>
      </c>
      <c r="CJ326" s="14">
        <f>INDEX('Monthy Targets'!AC:AC,(MATCH(FY2019_ALL_Targets!$B:$B,'Monthy Targets'!$B:$B,0)))</f>
        <v>6.4</v>
      </c>
      <c r="CK326" s="14">
        <f>INDEX('Monthy Targets'!AD:AD,(MATCH(FY2019_ALL_Targets!$B:$B,'Monthy Targets'!$B:$B,0)))</f>
        <v>6.4</v>
      </c>
      <c r="CL326" s="14">
        <f>INDEX('Monthy Targets'!AE:AE,(MATCH(FY2019_ALL_Targets!$B:$B,'Monthy Targets'!$B:$B,0)))</f>
        <v>6.4</v>
      </c>
      <c r="CM326" s="14">
        <f>INDEX('Monthy Targets'!AF:AF,(MATCH(FY2019_ALL_Targets!$B:$B,'Monthy Targets'!$B:$B,0)))</f>
        <v>6.4</v>
      </c>
      <c r="CN326" s="14">
        <f>INDEX('Monthy Targets'!AG:AG,(MATCH(FY2019_ALL_Targets!$B:$B,'Monthy Targets'!$B:$B,0)))</f>
        <v>6.4</v>
      </c>
      <c r="CO326" s="14">
        <v>0.45</v>
      </c>
      <c r="CP326" s="14">
        <v>0</v>
      </c>
      <c r="CQ326" s="14">
        <v>0.45</v>
      </c>
      <c r="CR326" s="14">
        <v>0.45</v>
      </c>
      <c r="CS326" s="14">
        <v>0</v>
      </c>
      <c r="CT326" s="14">
        <v>0.45</v>
      </c>
      <c r="CU326" s="14">
        <v>0.45</v>
      </c>
      <c r="CV326" s="14">
        <v>0.45</v>
      </c>
      <c r="CW326" s="14">
        <v>0</v>
      </c>
      <c r="CX326" s="14">
        <v>0.44</v>
      </c>
      <c r="CY326" s="14">
        <v>0.44</v>
      </c>
      <c r="CZ326" s="14">
        <v>0</v>
      </c>
      <c r="DA326" s="14">
        <f>IF('QIPP Scorecard'!$AA$1=4,IF(FY2019_ALL_Targets!$BU326="Yes",INDEX('Final Comp Values'!$BN:$BN,MATCH(FY2019_ALL_Targets!$A326,'Final Comp Values'!$B:$B,0)),IF($BU326="Min Data",0,0)),0)</f>
        <v>0</v>
      </c>
      <c r="DB326" s="14">
        <f>IF('QIPP Scorecard'!$AA$1=4,IF(FY2019_ALL_Targets!$BV326="Yes",INDEX('Final Comp Values'!$BN:$BN,MATCH(FY2019_ALL_Targets!$A326,'Final Comp Values'!$B:$B,0)),IF($BV326="Min Data",0,0)),0)</f>
        <v>0.44</v>
      </c>
      <c r="DC326" s="14">
        <f>IF('QIPP Scorecard'!$AA$1=4,IF(FY2019_ALL_Targets!$BW326="Yes",INDEX('Final Comp Values'!$BN:$BN,MATCH(FY2019_ALL_Targets!$A326,'Final Comp Values'!$B:$B,0)),IF(CI326="Min Data",0,0)),0)</f>
        <v>0.44</v>
      </c>
      <c r="DD326" s="14">
        <f>IF('QIPP Scorecard'!$AA$1=4,IF(FY2019_ALL_Targets!$BX326="Yes",INDEX('Final Comp Values'!$BN:$BN,MATCH(FY2019_ALL_Targets!$A326,'Final Comp Values'!$B:$B,0)),IF($BX326="Min Data",0,0)),0)</f>
        <v>0.44</v>
      </c>
      <c r="DE326" s="14">
        <v>0.83</v>
      </c>
      <c r="DF326" s="14">
        <v>0</v>
      </c>
      <c r="DG326" s="14">
        <v>0.83</v>
      </c>
      <c r="DH326" s="14">
        <v>0.83</v>
      </c>
      <c r="DI326" s="14">
        <v>0</v>
      </c>
      <c r="DJ326" s="14">
        <v>0.83</v>
      </c>
      <c r="DK326" s="14">
        <v>0.83</v>
      </c>
      <c r="DL326" s="14">
        <v>0.83</v>
      </c>
      <c r="DM326" s="14">
        <v>0</v>
      </c>
      <c r="DN326" s="14">
        <v>0.81</v>
      </c>
      <c r="DO326" s="14">
        <v>0.81</v>
      </c>
      <c r="DP326" s="14">
        <v>0</v>
      </c>
      <c r="DQ326" s="14">
        <f>IF('QIPP Scorecard'!$AA$1=4,IF(FY2019_ALL_Targets!$BY326="Yes",INDEX('Final Comp Values'!$BK:$BK,MATCH(FY2019_ALL_Targets!$A326,'Final Comp Values'!$B:$B,0)),IF($BY326="Min Data",0,0)),0)</f>
        <v>0</v>
      </c>
      <c r="DR326" s="14">
        <f>IF('QIPP Scorecard'!$AA$1=4,IF(FY2019_ALL_Targets!$BZ326="Yes",INDEX('Final Comp Values'!$BO:$BO,MATCH(FY2019_ALL_Targets!$A326,'Final Comp Values'!$B:$B,0)),IF($BZ326="Min Data",0,0)),0)</f>
        <v>0.81</v>
      </c>
      <c r="DS326" s="14">
        <f>IF('QIPP Scorecard'!$AA$1=4,IF(FY2019_ALL_Targets!$CA326="Yes",INDEX('Final Comp Values'!$BO:$BO,MATCH(FY2019_ALL_Targets!$A326,'Final Comp Values'!$B:$B,0)),IF($CA326="Min Data",0,0)),0)</f>
        <v>0.81</v>
      </c>
      <c r="DT326" s="14">
        <f>IF('QIPP Scorecard'!$AA$1=4,IF(FY2019_ALL_Targets!$CB326="Yes",INDEX('Final Comp Values'!$BO:$BO,MATCH(FY2019_ALL_Targets!$A326,'Final Comp Values'!$B:$B,0)),IF($CB326="Min Data",0,0)),0)</f>
        <v>0.81</v>
      </c>
      <c r="DU326" s="14">
        <v>1.05</v>
      </c>
      <c r="DV326" s="14">
        <v>1.19</v>
      </c>
      <c r="DW326" s="14">
        <v>1.0900000000000001</v>
      </c>
      <c r="DX326" s="14">
        <v>1.22</v>
      </c>
      <c r="DY326" s="12">
        <f t="shared" si="26"/>
        <v>1</v>
      </c>
      <c r="DZ326" s="12">
        <f t="shared" si="27"/>
        <v>1</v>
      </c>
      <c r="EA326" s="12">
        <f t="shared" si="28"/>
        <v>0</v>
      </c>
      <c r="EB326" s="12">
        <f t="shared" si="29"/>
        <v>0</v>
      </c>
    </row>
    <row r="327" spans="1:132" x14ac:dyDescent="0.25">
      <c r="A327" s="297">
        <v>5388</v>
      </c>
      <c r="B327" s="347">
        <v>675779</v>
      </c>
      <c r="C327" s="297">
        <v>1004880</v>
      </c>
      <c r="D327" s="14">
        <v>1871589648</v>
      </c>
      <c r="E327" s="26" t="s">
        <v>937</v>
      </c>
      <c r="F327" s="26" t="str">
        <f>INDEX('Mar - Aug'!X:X,MATCH(A327,'Mar - Aug'!B:B,0))</f>
        <v>Tarrant</v>
      </c>
      <c r="G327" s="26" t="s">
        <v>3009</v>
      </c>
      <c r="H327" s="26"/>
      <c r="I327" s="26" t="str">
        <f t="shared" si="25"/>
        <v/>
      </c>
      <c r="J327" s="299" t="s">
        <v>795</v>
      </c>
      <c r="K327" s="299" t="s">
        <v>795</v>
      </c>
      <c r="L327" s="299" t="s">
        <v>2915</v>
      </c>
      <c r="M327" s="13">
        <v>2.0161269999999998E-2</v>
      </c>
      <c r="N327" s="13">
        <v>5.9574479999999999E-2</v>
      </c>
      <c r="O327" s="13">
        <v>0</v>
      </c>
      <c r="P327" s="13">
        <v>0.17412938</v>
      </c>
      <c r="Q327" s="13">
        <v>3.3690650000000003E-2</v>
      </c>
      <c r="R327" s="13">
        <v>5.5747400000000003E-2</v>
      </c>
      <c r="S327" s="13">
        <v>3.7344499999999998E-3</v>
      </c>
      <c r="T327" s="13">
        <v>0.15247816</v>
      </c>
      <c r="U327" s="13">
        <v>3.3690650000000003E-2</v>
      </c>
      <c r="V327" s="13">
        <v>5.8561713840000001E-2</v>
      </c>
      <c r="W327" s="13">
        <v>3.7344499999999998E-3</v>
      </c>
      <c r="X327" s="13">
        <v>0.17116918053999999</v>
      </c>
      <c r="Y327" s="13">
        <v>3.3690650000000003E-2</v>
      </c>
      <c r="Z327" s="13">
        <v>5.6595755999999997E-2</v>
      </c>
      <c r="AA327" s="13">
        <v>3.7344499999999998E-3</v>
      </c>
      <c r="AB327" s="13">
        <v>0.16542291100000001</v>
      </c>
      <c r="AC327" s="13">
        <v>3.3690650000000003E-2</v>
      </c>
      <c r="AD327" s="13">
        <v>5.7548947679999997E-2</v>
      </c>
      <c r="AE327" s="13">
        <v>3.7344499999999998E-3</v>
      </c>
      <c r="AF327" s="13">
        <v>0.16820898107999999</v>
      </c>
      <c r="AG327" s="13">
        <v>3.3690650000000003E-2</v>
      </c>
      <c r="AH327" s="13">
        <v>5.5747400000000003E-2</v>
      </c>
      <c r="AI327" s="13">
        <v>3.7344499999999998E-3</v>
      </c>
      <c r="AJ327" s="13">
        <v>0.15671644200000001</v>
      </c>
      <c r="AK327" s="13">
        <v>3.3690650000000003E-2</v>
      </c>
      <c r="AL327" s="13">
        <v>5.6536181519999999E-2</v>
      </c>
      <c r="AM327" s="13">
        <v>3.7344499999999998E-3</v>
      </c>
      <c r="AN327" s="13">
        <v>0.16524878162000001</v>
      </c>
      <c r="AO327" s="13">
        <v>3.3690650000000003E-2</v>
      </c>
      <c r="AP327" s="13">
        <v>5.5747400000000003E-2</v>
      </c>
      <c r="AQ327" s="13">
        <v>3.7344499999999998E-3</v>
      </c>
      <c r="AR327" s="13">
        <v>0.15247816</v>
      </c>
      <c r="AS327" s="13">
        <v>3.3690650000000003E-2</v>
      </c>
      <c r="AT327" s="13">
        <v>5.5747400000000003E-2</v>
      </c>
      <c r="AU327" s="13">
        <v>3.7344499999999998E-3</v>
      </c>
      <c r="AV327" s="13">
        <v>0.1619403234</v>
      </c>
      <c r="AW327" s="13">
        <v>3.3690650000000003E-2</v>
      </c>
      <c r="AX327" s="13">
        <v>5.5747400000000003E-2</v>
      </c>
      <c r="AY327" s="13">
        <v>3.7344499999999998E-3</v>
      </c>
      <c r="AZ327" s="13">
        <v>0.15247816</v>
      </c>
      <c r="BA327" s="86">
        <v>8.2644628099173608E-3</v>
      </c>
      <c r="BB327" s="86">
        <v>3.125E-2</v>
      </c>
      <c r="BC327" s="13">
        <v>0</v>
      </c>
      <c r="BD327" s="13">
        <v>8.3333333333333301E-2</v>
      </c>
      <c r="BE327" s="14">
        <v>2.5862068965517199E-2</v>
      </c>
      <c r="BF327" s="14">
        <v>1.4492753623188401E-2</v>
      </c>
      <c r="BG327" s="14">
        <v>0</v>
      </c>
      <c r="BH327" s="14">
        <v>8.8235294117647106E-2</v>
      </c>
      <c r="BI327" s="14">
        <v>2.5641025641025599E-2</v>
      </c>
      <c r="BJ327" s="14">
        <v>2.8985507246376802E-2</v>
      </c>
      <c r="BK327" s="14">
        <v>0</v>
      </c>
      <c r="BL327" s="430">
        <v>0.184782608695652</v>
      </c>
      <c r="BM327" s="14">
        <v>3.2786885245901599E-2</v>
      </c>
      <c r="BN327" s="14">
        <v>2.8571428571428598E-2</v>
      </c>
      <c r="BO327" s="14">
        <v>0</v>
      </c>
      <c r="BP327" s="14">
        <v>0.18446601941747601</v>
      </c>
      <c r="BQ327" s="86">
        <v>3.2786885245901599E-2</v>
      </c>
      <c r="BR327" s="86">
        <v>2.8571428571428598E-2</v>
      </c>
      <c r="BS327" s="86">
        <v>0</v>
      </c>
      <c r="BT327" s="86">
        <v>0.18446601941747601</v>
      </c>
      <c r="BU327" s="14" t="s">
        <v>35</v>
      </c>
      <c r="BV327" s="14" t="s">
        <v>35</v>
      </c>
      <c r="BW327" s="14" t="s">
        <v>35</v>
      </c>
      <c r="BX327" s="14" t="s">
        <v>36</v>
      </c>
      <c r="BY327" s="14" t="s">
        <v>35</v>
      </c>
      <c r="BZ327" s="14" t="s">
        <v>35</v>
      </c>
      <c r="CA327" s="14" t="s">
        <v>35</v>
      </c>
      <c r="CB327" s="14" t="s">
        <v>36</v>
      </c>
      <c r="CC327" s="14">
        <v>0</v>
      </c>
      <c r="CD327" s="14">
        <v>0</v>
      </c>
      <c r="CE327" s="14">
        <v>0</v>
      </c>
      <c r="CF327" s="14">
        <v>0</v>
      </c>
      <c r="CG327" s="14">
        <v>0</v>
      </c>
      <c r="CH327" s="14">
        <v>0</v>
      </c>
      <c r="CI327" s="14">
        <v>0</v>
      </c>
      <c r="CJ327" s="14">
        <f>INDEX('Monthy Targets'!AC:AC,(MATCH(FY2019_ALL_Targets!$B:$B,'Monthy Targets'!$B:$B,0)))</f>
        <v>0</v>
      </c>
      <c r="CK327" s="14">
        <f>INDEX('Monthy Targets'!AD:AD,(MATCH(FY2019_ALL_Targets!$B:$B,'Monthy Targets'!$B:$B,0)))</f>
        <v>0</v>
      </c>
      <c r="CL327" s="14">
        <f>INDEX('Monthy Targets'!AE:AE,(MATCH(FY2019_ALL_Targets!$B:$B,'Monthy Targets'!$B:$B,0)))</f>
        <v>0</v>
      </c>
      <c r="CM327" s="14">
        <f>INDEX('Monthy Targets'!AF:AF,(MATCH(FY2019_ALL_Targets!$B:$B,'Monthy Targets'!$B:$B,0)))</f>
        <v>0</v>
      </c>
      <c r="CN327" s="14">
        <f>INDEX('Monthy Targets'!AG:AG,(MATCH(FY2019_ALL_Targets!$B:$B,'Monthy Targets'!$B:$B,0)))</f>
        <v>0</v>
      </c>
      <c r="CO327" s="14">
        <v>0.75</v>
      </c>
      <c r="CP327" s="14">
        <v>0.75</v>
      </c>
      <c r="CQ327" s="14">
        <v>0.75</v>
      </c>
      <c r="CR327" s="14">
        <v>0.75</v>
      </c>
      <c r="CS327" s="14">
        <v>0.75</v>
      </c>
      <c r="CT327" s="14">
        <v>0.75</v>
      </c>
      <c r="CU327" s="14">
        <v>0.75</v>
      </c>
      <c r="CV327" s="14">
        <v>0.75</v>
      </c>
      <c r="CW327" s="14">
        <v>0.73</v>
      </c>
      <c r="CX327" s="14">
        <v>0.73</v>
      </c>
      <c r="CY327" s="14">
        <v>0.73</v>
      </c>
      <c r="CZ327" s="14">
        <v>0</v>
      </c>
      <c r="DA327" s="14">
        <f>IF('QIPP Scorecard'!$AA$1=4,IF(FY2019_ALL_Targets!$BU327="Yes",INDEX('Final Comp Values'!$BN:$BN,MATCH(FY2019_ALL_Targets!$A327,'Final Comp Values'!$B:$B,0)),IF($BU327="Min Data",0,0)),0)</f>
        <v>0.73</v>
      </c>
      <c r="DB327" s="14">
        <f>IF('QIPP Scorecard'!$AA$1=4,IF(FY2019_ALL_Targets!$BV327="Yes",INDEX('Final Comp Values'!$BN:$BN,MATCH(FY2019_ALL_Targets!$A327,'Final Comp Values'!$B:$B,0)),IF($BV327="Min Data",0,0)),0)</f>
        <v>0.73</v>
      </c>
      <c r="DC327" s="14">
        <f>IF('QIPP Scorecard'!$AA$1=4,IF(FY2019_ALL_Targets!$BW327="Yes",INDEX('Final Comp Values'!$BN:$BN,MATCH(FY2019_ALL_Targets!$A327,'Final Comp Values'!$B:$B,0)),IF(CI327="Min Data",0,0)),0)</f>
        <v>0.73</v>
      </c>
      <c r="DD327" s="14">
        <f>IF('QIPP Scorecard'!$AA$1=4,IF(FY2019_ALL_Targets!$BX327="Yes",INDEX('Final Comp Values'!$BN:$BN,MATCH(FY2019_ALL_Targets!$A327,'Final Comp Values'!$B:$B,0)),IF($BX327="Min Data",0,0)),0)</f>
        <v>0</v>
      </c>
      <c r="DE327" s="14">
        <v>1.39</v>
      </c>
      <c r="DF327" s="14">
        <v>1.39</v>
      </c>
      <c r="DG327" s="14">
        <v>1.39</v>
      </c>
      <c r="DH327" s="14">
        <v>1.39</v>
      </c>
      <c r="DI327" s="14">
        <v>1.39</v>
      </c>
      <c r="DJ327" s="14">
        <v>1.39</v>
      </c>
      <c r="DK327" s="14">
        <v>1.39</v>
      </c>
      <c r="DL327" s="14">
        <v>1.39</v>
      </c>
      <c r="DM327" s="14">
        <v>1.35</v>
      </c>
      <c r="DN327" s="14">
        <v>1.35</v>
      </c>
      <c r="DO327" s="14">
        <v>1.35</v>
      </c>
      <c r="DP327" s="14">
        <v>0</v>
      </c>
      <c r="DQ327" s="14">
        <f>IF('QIPP Scorecard'!$AA$1=4,IF(FY2019_ALL_Targets!$BY327="Yes",INDEX('Final Comp Values'!$BK:$BK,MATCH(FY2019_ALL_Targets!$A327,'Final Comp Values'!$B:$B,0)),IF($BY327="Min Data",0,0)),0)</f>
        <v>1.35</v>
      </c>
      <c r="DR327" s="14">
        <f>IF('QIPP Scorecard'!$AA$1=4,IF(FY2019_ALL_Targets!$BZ327="Yes",INDEX('Final Comp Values'!$BO:$BO,MATCH(FY2019_ALL_Targets!$A327,'Final Comp Values'!$B:$B,0)),IF($BZ327="Min Data",0,0)),0)</f>
        <v>1.35</v>
      </c>
      <c r="DS327" s="14">
        <f>IF('QIPP Scorecard'!$AA$1=4,IF(FY2019_ALL_Targets!$CA327="Yes",INDEX('Final Comp Values'!$BO:$BO,MATCH(FY2019_ALL_Targets!$A327,'Final Comp Values'!$B:$B,0)),IF($CA327="Min Data",0,0)),0)</f>
        <v>1.35</v>
      </c>
      <c r="DT327" s="14">
        <f>IF('QIPP Scorecard'!$AA$1=4,IF(FY2019_ALL_Targets!$CB327="Yes",INDEX('Final Comp Values'!$BO:$BO,MATCH(FY2019_ALL_Targets!$A327,'Final Comp Values'!$B:$B,0)),IF($CB327="Min Data",0,0)),0)</f>
        <v>0</v>
      </c>
      <c r="DU327" s="14">
        <v>0.86</v>
      </c>
      <c r="DV327" s="14">
        <v>0.97</v>
      </c>
      <c r="DW327" s="14">
        <v>0.77</v>
      </c>
      <c r="DX327" s="14">
        <v>0.75</v>
      </c>
      <c r="DY327" s="12">
        <f t="shared" si="26"/>
        <v>1</v>
      </c>
      <c r="DZ327" s="12">
        <f t="shared" si="27"/>
        <v>1</v>
      </c>
      <c r="EA327" s="12">
        <f t="shared" si="28"/>
        <v>0</v>
      </c>
      <c r="EB327" s="12">
        <f t="shared" si="29"/>
        <v>3</v>
      </c>
    </row>
    <row r="328" spans="1:132" x14ac:dyDescent="0.25">
      <c r="A328" s="297">
        <v>4035</v>
      </c>
      <c r="B328" s="347">
        <v>675783</v>
      </c>
      <c r="C328" s="297">
        <v>1026565</v>
      </c>
      <c r="D328" s="14">
        <v>1699163980</v>
      </c>
      <c r="E328" s="26" t="s">
        <v>941</v>
      </c>
      <c r="F328" s="26" t="str">
        <f>INDEX('Mar - Aug'!X:X,MATCH(A328,'Mar - Aug'!B:B,0))</f>
        <v>Dallas</v>
      </c>
      <c r="G328" s="26" t="s">
        <v>3013</v>
      </c>
      <c r="H328" s="26"/>
      <c r="I328" s="26" t="str">
        <f t="shared" si="25"/>
        <v/>
      </c>
      <c r="J328" s="299" t="s">
        <v>2551</v>
      </c>
      <c r="K328" s="299" t="s">
        <v>945</v>
      </c>
      <c r="L328" s="299" t="s">
        <v>420</v>
      </c>
      <c r="M328" s="13">
        <v>1.1940289999999999E-2</v>
      </c>
      <c r="N328" s="13">
        <v>3.0456859999999999E-2</v>
      </c>
      <c r="O328" s="13">
        <v>0</v>
      </c>
      <c r="P328" s="13">
        <v>6.8627469999999996E-2</v>
      </c>
      <c r="Q328" s="13">
        <v>3.3690650000000003E-2</v>
      </c>
      <c r="R328" s="13">
        <v>5.5747400000000003E-2</v>
      </c>
      <c r="S328" s="13">
        <v>3.7344499999999998E-3</v>
      </c>
      <c r="T328" s="13">
        <v>0.15247816</v>
      </c>
      <c r="U328" s="13">
        <v>3.3690650000000003E-2</v>
      </c>
      <c r="V328" s="13">
        <v>5.5747400000000003E-2</v>
      </c>
      <c r="W328" s="13">
        <v>3.7344499999999998E-3</v>
      </c>
      <c r="X328" s="13">
        <v>0.15247816</v>
      </c>
      <c r="Y328" s="13">
        <v>3.3690650000000003E-2</v>
      </c>
      <c r="Z328" s="13">
        <v>5.5747400000000003E-2</v>
      </c>
      <c r="AA328" s="13">
        <v>3.7344499999999998E-3</v>
      </c>
      <c r="AB328" s="13">
        <v>0.15247816</v>
      </c>
      <c r="AC328" s="13">
        <v>3.3690650000000003E-2</v>
      </c>
      <c r="AD328" s="13">
        <v>5.5747400000000003E-2</v>
      </c>
      <c r="AE328" s="13">
        <v>3.7344499999999998E-3</v>
      </c>
      <c r="AF328" s="13">
        <v>0.15247816</v>
      </c>
      <c r="AG328" s="13">
        <v>3.3690650000000003E-2</v>
      </c>
      <c r="AH328" s="13">
        <v>5.5747400000000003E-2</v>
      </c>
      <c r="AI328" s="13">
        <v>3.7344499999999998E-3</v>
      </c>
      <c r="AJ328" s="13">
        <v>0.15247816</v>
      </c>
      <c r="AK328" s="13">
        <v>3.3690650000000003E-2</v>
      </c>
      <c r="AL328" s="13">
        <v>5.5747400000000003E-2</v>
      </c>
      <c r="AM328" s="13">
        <v>3.7344499999999998E-3</v>
      </c>
      <c r="AN328" s="13">
        <v>0.15247816</v>
      </c>
      <c r="AO328" s="13">
        <v>3.3690650000000003E-2</v>
      </c>
      <c r="AP328" s="13">
        <v>5.5747400000000003E-2</v>
      </c>
      <c r="AQ328" s="13">
        <v>3.7344499999999998E-3</v>
      </c>
      <c r="AR328" s="13">
        <v>0.15247816</v>
      </c>
      <c r="AS328" s="13">
        <v>3.3690650000000003E-2</v>
      </c>
      <c r="AT328" s="13">
        <v>5.5747400000000003E-2</v>
      </c>
      <c r="AU328" s="13">
        <v>3.7344499999999998E-3</v>
      </c>
      <c r="AV328" s="13">
        <v>0.15247816</v>
      </c>
      <c r="AW328" s="13">
        <v>3.3690650000000003E-2</v>
      </c>
      <c r="AX328" s="13">
        <v>5.5747400000000003E-2</v>
      </c>
      <c r="AY328" s="13">
        <v>3.7344499999999998E-3</v>
      </c>
      <c r="AZ328" s="13">
        <v>0.15247816</v>
      </c>
      <c r="BA328" s="86">
        <v>1.4492753623188401E-2</v>
      </c>
      <c r="BB328" s="86">
        <v>1.6666666666666701E-2</v>
      </c>
      <c r="BC328" s="13">
        <v>0</v>
      </c>
      <c r="BD328" s="13">
        <v>6.0606060606060601E-2</v>
      </c>
      <c r="BE328" s="14">
        <v>0</v>
      </c>
      <c r="BF328" s="14">
        <v>5.7692307692307702E-2</v>
      </c>
      <c r="BG328" s="14">
        <v>0</v>
      </c>
      <c r="BH328" s="14">
        <v>4.6875E-2</v>
      </c>
      <c r="BI328" s="14">
        <v>0</v>
      </c>
      <c r="BJ328" s="14">
        <v>4.2553191489361701E-2</v>
      </c>
      <c r="BK328" s="14">
        <v>0</v>
      </c>
      <c r="BL328" s="430">
        <v>2.9850746268656699E-2</v>
      </c>
      <c r="BM328" s="14">
        <v>0</v>
      </c>
      <c r="BN328" s="14">
        <v>5.5555555555555601E-2</v>
      </c>
      <c r="BO328" s="14">
        <v>0</v>
      </c>
      <c r="BP328" s="14">
        <v>6.4102564102564097E-2</v>
      </c>
      <c r="BQ328" s="86">
        <v>0</v>
      </c>
      <c r="BR328" s="86">
        <v>5.5555555555555601E-2</v>
      </c>
      <c r="BS328" s="86">
        <v>0</v>
      </c>
      <c r="BT328" s="86">
        <v>6.4102564102564097E-2</v>
      </c>
      <c r="BU328" s="14" t="s">
        <v>35</v>
      </c>
      <c r="BV328" s="14" t="s">
        <v>35</v>
      </c>
      <c r="BW328" s="14" t="s">
        <v>35</v>
      </c>
      <c r="BX328" s="14" t="s">
        <v>35</v>
      </c>
      <c r="BY328" s="14" t="s">
        <v>35</v>
      </c>
      <c r="BZ328" s="14" t="s">
        <v>35</v>
      </c>
      <c r="CA328" s="14" t="s">
        <v>35</v>
      </c>
      <c r="CB328" s="14" t="s">
        <v>35</v>
      </c>
      <c r="CC328" s="14">
        <v>6.35</v>
      </c>
      <c r="CD328" s="14">
        <v>6.35</v>
      </c>
      <c r="CE328" s="14">
        <v>6.35</v>
      </c>
      <c r="CF328" s="14">
        <v>6.35</v>
      </c>
      <c r="CG328" s="14">
        <v>6.35</v>
      </c>
      <c r="CH328" s="14">
        <v>6.35</v>
      </c>
      <c r="CI328" s="14">
        <v>6.15</v>
      </c>
      <c r="CJ328" s="14">
        <f>INDEX('Monthy Targets'!AC:AC,(MATCH(FY2019_ALL_Targets!$B:$B,'Monthy Targets'!$B:$B,0)))</f>
        <v>6.13</v>
      </c>
      <c r="CK328" s="14">
        <f>INDEX('Monthy Targets'!AD:AD,(MATCH(FY2019_ALL_Targets!$B:$B,'Monthy Targets'!$B:$B,0)))</f>
        <v>6.13</v>
      </c>
      <c r="CL328" s="14">
        <f>INDEX('Monthy Targets'!AE:AE,(MATCH(FY2019_ALL_Targets!$B:$B,'Monthy Targets'!$B:$B,0)))</f>
        <v>6.13</v>
      </c>
      <c r="CM328" s="14">
        <f>INDEX('Monthy Targets'!AF:AF,(MATCH(FY2019_ALL_Targets!$B:$B,'Monthy Targets'!$B:$B,0)))</f>
        <v>6.13</v>
      </c>
      <c r="CN328" s="14">
        <f>INDEX('Monthy Targets'!AG:AG,(MATCH(FY2019_ALL_Targets!$B:$B,'Monthy Targets'!$B:$B,0)))</f>
        <v>6.13</v>
      </c>
      <c r="CO328" s="14">
        <v>0.43</v>
      </c>
      <c r="CP328" s="14">
        <v>0.43</v>
      </c>
      <c r="CQ328" s="14">
        <v>0.43</v>
      </c>
      <c r="CR328" s="14">
        <v>0.43</v>
      </c>
      <c r="CS328" s="14">
        <v>0.43</v>
      </c>
      <c r="CT328" s="14">
        <v>0</v>
      </c>
      <c r="CU328" s="14">
        <v>0.43</v>
      </c>
      <c r="CV328" s="14">
        <v>0.43</v>
      </c>
      <c r="CW328" s="14">
        <v>0.42</v>
      </c>
      <c r="CX328" s="14">
        <v>0.42</v>
      </c>
      <c r="CY328" s="14">
        <v>0.42</v>
      </c>
      <c r="CZ328" s="14">
        <v>0.42</v>
      </c>
      <c r="DA328" s="14">
        <f>IF('QIPP Scorecard'!$AA$1=4,IF(FY2019_ALL_Targets!$BU328="Yes",INDEX('Final Comp Values'!$BN:$BN,MATCH(FY2019_ALL_Targets!$A328,'Final Comp Values'!$B:$B,0)),IF($BU328="Min Data",0,0)),0)</f>
        <v>0.42</v>
      </c>
      <c r="DB328" s="14">
        <f>IF('QIPP Scorecard'!$AA$1=4,IF(FY2019_ALL_Targets!$BV328="Yes",INDEX('Final Comp Values'!$BN:$BN,MATCH(FY2019_ALL_Targets!$A328,'Final Comp Values'!$B:$B,0)),IF($BV328="Min Data",0,0)),0)</f>
        <v>0.42</v>
      </c>
      <c r="DC328" s="14">
        <f>IF('QIPP Scorecard'!$AA$1=4,IF(FY2019_ALL_Targets!$BW328="Yes",INDEX('Final Comp Values'!$BN:$BN,MATCH(FY2019_ALL_Targets!$A328,'Final Comp Values'!$B:$B,0)),IF(CI328="Min Data",0,0)),0)</f>
        <v>0.42</v>
      </c>
      <c r="DD328" s="14">
        <f>IF('QIPP Scorecard'!$AA$1=4,IF(FY2019_ALL_Targets!$BX328="Yes",INDEX('Final Comp Values'!$BN:$BN,MATCH(FY2019_ALL_Targets!$A328,'Final Comp Values'!$B:$B,0)),IF($BX328="Min Data",0,0)),0)</f>
        <v>0.42</v>
      </c>
      <c r="DE328" s="14">
        <v>0.8</v>
      </c>
      <c r="DF328" s="14">
        <v>0.8</v>
      </c>
      <c r="DG328" s="14">
        <v>0.8</v>
      </c>
      <c r="DH328" s="14">
        <v>0.8</v>
      </c>
      <c r="DI328" s="14">
        <v>0.8</v>
      </c>
      <c r="DJ328" s="14">
        <v>0</v>
      </c>
      <c r="DK328" s="14">
        <v>0.8</v>
      </c>
      <c r="DL328" s="14">
        <v>0.8</v>
      </c>
      <c r="DM328" s="14">
        <v>0.77</v>
      </c>
      <c r="DN328" s="14">
        <v>0.77</v>
      </c>
      <c r="DO328" s="14">
        <v>0.77</v>
      </c>
      <c r="DP328" s="14">
        <v>0.77</v>
      </c>
      <c r="DQ328" s="14">
        <f>IF('QIPP Scorecard'!$AA$1=4,IF(FY2019_ALL_Targets!$BY328="Yes",INDEX('Final Comp Values'!$BK:$BK,MATCH(FY2019_ALL_Targets!$A328,'Final Comp Values'!$B:$B,0)),IF($BY328="Min Data",0,0)),0)</f>
        <v>0.77</v>
      </c>
      <c r="DR328" s="14">
        <f>IF('QIPP Scorecard'!$AA$1=4,IF(FY2019_ALL_Targets!$BZ328="Yes",INDEX('Final Comp Values'!$BO:$BO,MATCH(FY2019_ALL_Targets!$A328,'Final Comp Values'!$B:$B,0)),IF($BZ328="Min Data",0,0)),0)</f>
        <v>0.77</v>
      </c>
      <c r="DS328" s="14">
        <f>IF('QIPP Scorecard'!$AA$1=4,IF(FY2019_ALL_Targets!$CA328="Yes",INDEX('Final Comp Values'!$BO:$BO,MATCH(FY2019_ALL_Targets!$A328,'Final Comp Values'!$B:$B,0)),IF($CA328="Min Data",0,0)),0)</f>
        <v>0.77</v>
      </c>
      <c r="DT328" s="14">
        <f>IF('QIPP Scorecard'!$AA$1=4,IF(FY2019_ALL_Targets!$CB328="Yes",INDEX('Final Comp Values'!$BO:$BO,MATCH(FY2019_ALL_Targets!$A328,'Final Comp Values'!$B:$B,0)),IF($CB328="Min Data",0,0)),0)</f>
        <v>0.77</v>
      </c>
      <c r="DU328" s="14">
        <v>1.1299999999999999</v>
      </c>
      <c r="DV328" s="14">
        <v>1.1399999999999999</v>
      </c>
      <c r="DW328" s="14">
        <v>1.33</v>
      </c>
      <c r="DX328" s="14">
        <v>1.3</v>
      </c>
      <c r="DY328" s="12">
        <f t="shared" si="26"/>
        <v>0</v>
      </c>
      <c r="DZ328" s="12">
        <f t="shared" si="27"/>
        <v>0</v>
      </c>
      <c r="EA328" s="12">
        <f t="shared" si="28"/>
        <v>0</v>
      </c>
      <c r="EB328" s="12">
        <f t="shared" si="29"/>
        <v>0</v>
      </c>
    </row>
    <row r="329" spans="1:132" x14ac:dyDescent="0.25">
      <c r="A329" s="297">
        <v>5392</v>
      </c>
      <c r="B329" s="347">
        <v>675785</v>
      </c>
      <c r="C329" s="297">
        <v>1027695</v>
      </c>
      <c r="D329" s="14">
        <v>1477517720</v>
      </c>
      <c r="E329" s="26" t="s">
        <v>1003</v>
      </c>
      <c r="F329" s="26" t="str">
        <f>INDEX('Mar - Aug'!X:X,MATCH(A329,'Mar - Aug'!B:B,0))</f>
        <v>Hidalgo</v>
      </c>
      <c r="G329" s="26" t="s">
        <v>3026</v>
      </c>
      <c r="H329" s="26"/>
      <c r="I329" s="26" t="str">
        <f t="shared" si="25"/>
        <v/>
      </c>
      <c r="J329" s="299" t="s">
        <v>798</v>
      </c>
      <c r="K329" s="299" t="s">
        <v>1043</v>
      </c>
      <c r="L329" s="299" t="s">
        <v>2939</v>
      </c>
      <c r="M329" s="13">
        <v>1.010103E-2</v>
      </c>
      <c r="N329" s="13">
        <v>2.7108460000000001E-2</v>
      </c>
      <c r="O329" s="13">
        <v>0</v>
      </c>
      <c r="P329" s="13">
        <v>8.3769629999999998E-2</v>
      </c>
      <c r="Q329" s="13">
        <v>3.3690650000000003E-2</v>
      </c>
      <c r="R329" s="13">
        <v>5.5747400000000003E-2</v>
      </c>
      <c r="S329" s="13">
        <v>3.7344499999999998E-3</v>
      </c>
      <c r="T329" s="13">
        <v>0.15247816</v>
      </c>
      <c r="U329" s="13">
        <v>3.3690650000000003E-2</v>
      </c>
      <c r="V329" s="13">
        <v>5.5747400000000003E-2</v>
      </c>
      <c r="W329" s="13">
        <v>3.7344499999999998E-3</v>
      </c>
      <c r="X329" s="13">
        <v>0.15247816</v>
      </c>
      <c r="Y329" s="13">
        <v>3.3690650000000003E-2</v>
      </c>
      <c r="Z329" s="13">
        <v>5.5747400000000003E-2</v>
      </c>
      <c r="AA329" s="13">
        <v>3.7344499999999998E-3</v>
      </c>
      <c r="AB329" s="13">
        <v>0.15247816</v>
      </c>
      <c r="AC329" s="13">
        <v>3.3690650000000003E-2</v>
      </c>
      <c r="AD329" s="13">
        <v>5.5747400000000003E-2</v>
      </c>
      <c r="AE329" s="13">
        <v>3.7344499999999998E-3</v>
      </c>
      <c r="AF329" s="13">
        <v>0.15247816</v>
      </c>
      <c r="AG329" s="13">
        <v>3.3690650000000003E-2</v>
      </c>
      <c r="AH329" s="13">
        <v>5.5747400000000003E-2</v>
      </c>
      <c r="AI329" s="13">
        <v>3.7344499999999998E-3</v>
      </c>
      <c r="AJ329" s="13">
        <v>0.15247816</v>
      </c>
      <c r="AK329" s="13">
        <v>3.3690650000000003E-2</v>
      </c>
      <c r="AL329" s="13">
        <v>5.5747400000000003E-2</v>
      </c>
      <c r="AM329" s="13">
        <v>3.7344499999999998E-3</v>
      </c>
      <c r="AN329" s="13">
        <v>0.15247816</v>
      </c>
      <c r="AO329" s="13">
        <v>3.3690650000000003E-2</v>
      </c>
      <c r="AP329" s="13">
        <v>5.5747400000000003E-2</v>
      </c>
      <c r="AQ329" s="13">
        <v>3.7344499999999998E-3</v>
      </c>
      <c r="AR329" s="13">
        <v>0.15247816</v>
      </c>
      <c r="AS329" s="13">
        <v>3.3690650000000003E-2</v>
      </c>
      <c r="AT329" s="13">
        <v>5.5747400000000003E-2</v>
      </c>
      <c r="AU329" s="13">
        <v>3.7344499999999998E-3</v>
      </c>
      <c r="AV329" s="13">
        <v>0.15247816</v>
      </c>
      <c r="AW329" s="13">
        <v>3.3690650000000003E-2</v>
      </c>
      <c r="AX329" s="13">
        <v>5.5747400000000003E-2</v>
      </c>
      <c r="AY329" s="13">
        <v>3.7344499999999998E-3</v>
      </c>
      <c r="AZ329" s="13">
        <v>0.15247816</v>
      </c>
      <c r="BA329" s="86">
        <v>1.1764705882352899E-2</v>
      </c>
      <c r="BB329" s="86">
        <v>9.7222222222222196E-2</v>
      </c>
      <c r="BC329" s="13">
        <v>0</v>
      </c>
      <c r="BD329" s="13">
        <v>8.7499999999999994E-2</v>
      </c>
      <c r="BE329" s="14">
        <v>0</v>
      </c>
      <c r="BF329" s="14">
        <v>8.9552238805970102E-2</v>
      </c>
      <c r="BG329" s="14">
        <v>0</v>
      </c>
      <c r="BH329" s="14">
        <v>6.5789473684210495E-2</v>
      </c>
      <c r="BI329" s="14">
        <v>0</v>
      </c>
      <c r="BJ329" s="14">
        <v>6.7567567567567599E-2</v>
      </c>
      <c r="BK329" s="14">
        <v>0</v>
      </c>
      <c r="BL329" s="430">
        <v>7.4074074074074098E-2</v>
      </c>
      <c r="BM329" s="14">
        <v>2.27272727272727E-2</v>
      </c>
      <c r="BN329" s="14">
        <v>5.3333333333333302E-2</v>
      </c>
      <c r="BO329" s="14">
        <v>0</v>
      </c>
      <c r="BP329" s="14">
        <v>7.2289156626505993E-2</v>
      </c>
      <c r="BQ329" s="86">
        <v>2.27272727272727E-2</v>
      </c>
      <c r="BR329" s="86">
        <v>5.3333333333333302E-2</v>
      </c>
      <c r="BS329" s="86">
        <v>0</v>
      </c>
      <c r="BT329" s="86">
        <v>7.2289156626505993E-2</v>
      </c>
      <c r="BU329" s="14" t="s">
        <v>35</v>
      </c>
      <c r="BV329" s="14" t="s">
        <v>35</v>
      </c>
      <c r="BW329" s="14" t="s">
        <v>35</v>
      </c>
      <c r="BX329" s="14" t="s">
        <v>35</v>
      </c>
      <c r="BY329" s="14" t="s">
        <v>35</v>
      </c>
      <c r="BZ329" s="14" t="s">
        <v>35</v>
      </c>
      <c r="CA329" s="14" t="s">
        <v>35</v>
      </c>
      <c r="CB329" s="14" t="s">
        <v>35</v>
      </c>
      <c r="CC329" s="14">
        <v>0</v>
      </c>
      <c r="CD329" s="14">
        <v>0</v>
      </c>
      <c r="CE329" s="14">
        <v>0</v>
      </c>
      <c r="CF329" s="14">
        <v>0</v>
      </c>
      <c r="CG329" s="14">
        <v>0</v>
      </c>
      <c r="CH329" s="14">
        <v>0</v>
      </c>
      <c r="CI329" s="14">
        <v>0</v>
      </c>
      <c r="CJ329" s="14">
        <f>INDEX('Monthy Targets'!AC:AC,(MATCH(FY2019_ALL_Targets!$B:$B,'Monthy Targets'!$B:$B,0)))</f>
        <v>0</v>
      </c>
      <c r="CK329" s="14">
        <f>INDEX('Monthy Targets'!AD:AD,(MATCH(FY2019_ALL_Targets!$B:$B,'Monthy Targets'!$B:$B,0)))</f>
        <v>0</v>
      </c>
      <c r="CL329" s="14">
        <f>INDEX('Monthy Targets'!AE:AE,(MATCH(FY2019_ALL_Targets!$B:$B,'Monthy Targets'!$B:$B,0)))</f>
        <v>0</v>
      </c>
      <c r="CM329" s="14">
        <f>INDEX('Monthy Targets'!AF:AF,(MATCH(FY2019_ALL_Targets!$B:$B,'Monthy Targets'!$B:$B,0)))</f>
        <v>0</v>
      </c>
      <c r="CN329" s="14">
        <f>INDEX('Monthy Targets'!AG:AG,(MATCH(FY2019_ALL_Targets!$B:$B,'Monthy Targets'!$B:$B,0)))</f>
        <v>0</v>
      </c>
      <c r="CO329" s="14">
        <v>1.38</v>
      </c>
      <c r="CP329" s="14">
        <v>0</v>
      </c>
      <c r="CQ329" s="14">
        <v>1.38</v>
      </c>
      <c r="CR329" s="14">
        <v>1.38</v>
      </c>
      <c r="CS329" s="14">
        <v>1.38</v>
      </c>
      <c r="CT329" s="14">
        <v>0</v>
      </c>
      <c r="CU329" s="14">
        <v>1.38</v>
      </c>
      <c r="CV329" s="14">
        <v>1.38</v>
      </c>
      <c r="CW329" s="14">
        <v>1.35</v>
      </c>
      <c r="CX329" s="14">
        <v>0</v>
      </c>
      <c r="CY329" s="14">
        <v>1.35</v>
      </c>
      <c r="CZ329" s="14">
        <v>1.35</v>
      </c>
      <c r="DA329" s="14">
        <f>IF('QIPP Scorecard'!$AA$1=4,IF(FY2019_ALL_Targets!$BU329="Yes",INDEX('Final Comp Values'!$BN:$BN,MATCH(FY2019_ALL_Targets!$A329,'Final Comp Values'!$B:$B,0)),IF($BU329="Min Data",0,0)),0)</f>
        <v>1.35</v>
      </c>
      <c r="DB329" s="14">
        <f>IF('QIPP Scorecard'!$AA$1=4,IF(FY2019_ALL_Targets!$BV329="Yes",INDEX('Final Comp Values'!$BN:$BN,MATCH(FY2019_ALL_Targets!$A329,'Final Comp Values'!$B:$B,0)),IF($BV329="Min Data",0,0)),0)</f>
        <v>1.35</v>
      </c>
      <c r="DC329" s="14">
        <f>IF('QIPP Scorecard'!$AA$1=4,IF(FY2019_ALL_Targets!$BW329="Yes",INDEX('Final Comp Values'!$BN:$BN,MATCH(FY2019_ALL_Targets!$A329,'Final Comp Values'!$B:$B,0)),IF(CI329="Min Data",0,0)),0)</f>
        <v>1.35</v>
      </c>
      <c r="DD329" s="14">
        <f>IF('QIPP Scorecard'!$AA$1=4,IF(FY2019_ALL_Targets!$BX329="Yes",INDEX('Final Comp Values'!$BN:$BN,MATCH(FY2019_ALL_Targets!$A329,'Final Comp Values'!$B:$B,0)),IF($BX329="Min Data",0,0)),0)</f>
        <v>1.35</v>
      </c>
      <c r="DE329" s="14">
        <v>2.57</v>
      </c>
      <c r="DF329" s="14">
        <v>0</v>
      </c>
      <c r="DG329" s="14">
        <v>2.57</v>
      </c>
      <c r="DH329" s="14">
        <v>2.57</v>
      </c>
      <c r="DI329" s="14">
        <v>2.57</v>
      </c>
      <c r="DJ329" s="14">
        <v>0</v>
      </c>
      <c r="DK329" s="14">
        <v>2.57</v>
      </c>
      <c r="DL329" s="14">
        <v>2.57</v>
      </c>
      <c r="DM329" s="14">
        <v>2.5</v>
      </c>
      <c r="DN329" s="14">
        <v>0</v>
      </c>
      <c r="DO329" s="14">
        <v>2.5</v>
      </c>
      <c r="DP329" s="14">
        <v>2.5</v>
      </c>
      <c r="DQ329" s="14">
        <f>IF('QIPP Scorecard'!$AA$1=4,IF(FY2019_ALL_Targets!$BY329="Yes",INDEX('Final Comp Values'!$BK:$BK,MATCH(FY2019_ALL_Targets!$A329,'Final Comp Values'!$B:$B,0)),IF($BY329="Min Data",0,0)),0)</f>
        <v>2.5</v>
      </c>
      <c r="DR329" s="14">
        <f>IF('QIPP Scorecard'!$AA$1=4,IF(FY2019_ALL_Targets!$BZ329="Yes",INDEX('Final Comp Values'!$BO:$BO,MATCH(FY2019_ALL_Targets!$A329,'Final Comp Values'!$B:$B,0)),IF($BZ329="Min Data",0,0)),0)</f>
        <v>2.5</v>
      </c>
      <c r="DS329" s="14">
        <f>IF('QIPP Scorecard'!$AA$1=4,IF(FY2019_ALL_Targets!$CA329="Yes",INDEX('Final Comp Values'!$BO:$BO,MATCH(FY2019_ALL_Targets!$A329,'Final Comp Values'!$B:$B,0)),IF($CA329="Min Data",0,0)),0)</f>
        <v>2.5</v>
      </c>
      <c r="DT329" s="14">
        <f>IF('QIPP Scorecard'!$AA$1=4,IF(FY2019_ALL_Targets!$CB329="Yes",INDEX('Final Comp Values'!$BO:$BO,MATCH(FY2019_ALL_Targets!$A329,'Final Comp Values'!$B:$B,0)),IF($CB329="Min Data",0,0)),0)</f>
        <v>2.5</v>
      </c>
      <c r="DU329" s="14">
        <v>1.19</v>
      </c>
      <c r="DV329" s="14">
        <v>1.34</v>
      </c>
      <c r="DW329" s="14">
        <v>1.41</v>
      </c>
      <c r="DX329" s="14">
        <v>1.83</v>
      </c>
      <c r="DY329" s="12">
        <f t="shared" si="26"/>
        <v>0</v>
      </c>
      <c r="DZ329" s="12">
        <f t="shared" si="27"/>
        <v>0</v>
      </c>
      <c r="EA329" s="12">
        <f t="shared" si="28"/>
        <v>0</v>
      </c>
      <c r="EB329" s="12">
        <f t="shared" si="29"/>
        <v>3</v>
      </c>
    </row>
    <row r="330" spans="1:132" x14ac:dyDescent="0.25">
      <c r="A330" s="297">
        <v>4371</v>
      </c>
      <c r="B330" s="347">
        <v>675789</v>
      </c>
      <c r="C330" s="297">
        <v>1014598</v>
      </c>
      <c r="D330" s="14">
        <v>1104913276</v>
      </c>
      <c r="E330" s="26" t="s">
        <v>930</v>
      </c>
      <c r="F330" s="26" t="str">
        <f>INDEX('Mar - Aug'!X:X,MATCH(A330,'Mar - Aug'!B:B,0))</f>
        <v>Harris</v>
      </c>
      <c r="G330" s="26" t="s">
        <v>3016</v>
      </c>
      <c r="H330" s="26"/>
      <c r="I330" s="26" t="str">
        <f t="shared" si="25"/>
        <v/>
      </c>
      <c r="J330" s="299" t="s">
        <v>471</v>
      </c>
      <c r="K330" s="299" t="s">
        <v>1039</v>
      </c>
      <c r="L330" s="299" t="s">
        <v>472</v>
      </c>
      <c r="M330" s="13">
        <v>3.448275E-2</v>
      </c>
      <c r="N330" s="13">
        <v>0.13306454000000001</v>
      </c>
      <c r="O330" s="13">
        <v>2.2988499999999999E-3</v>
      </c>
      <c r="P330" s="13">
        <v>0.17391303</v>
      </c>
      <c r="Q330" s="13">
        <v>3.3690650000000003E-2</v>
      </c>
      <c r="R330" s="13">
        <v>5.5747400000000003E-2</v>
      </c>
      <c r="S330" s="13">
        <v>3.7344499999999998E-3</v>
      </c>
      <c r="T330" s="13">
        <v>0.15247816</v>
      </c>
      <c r="U330" s="13">
        <v>3.3896543250000001E-2</v>
      </c>
      <c r="V330" s="13">
        <v>0.13080244282</v>
      </c>
      <c r="W330" s="13">
        <v>3.7344499999999998E-3</v>
      </c>
      <c r="X330" s="13">
        <v>0.17095650848999999</v>
      </c>
      <c r="Y330" s="13">
        <v>3.3690650000000003E-2</v>
      </c>
      <c r="Z330" s="13">
        <v>0.126411313</v>
      </c>
      <c r="AA330" s="13">
        <v>3.7344499999999998E-3</v>
      </c>
      <c r="AB330" s="13">
        <v>0.16521737850000001</v>
      </c>
      <c r="AC330" s="13">
        <v>3.3690650000000003E-2</v>
      </c>
      <c r="AD330" s="13">
        <v>0.12854034564</v>
      </c>
      <c r="AE330" s="13">
        <v>3.7344499999999998E-3</v>
      </c>
      <c r="AF330" s="13">
        <v>0.16799998697999999</v>
      </c>
      <c r="AG330" s="13">
        <v>3.3690650000000003E-2</v>
      </c>
      <c r="AH330" s="13">
        <v>0.119758086</v>
      </c>
      <c r="AI330" s="13">
        <v>3.7344499999999998E-3</v>
      </c>
      <c r="AJ330" s="13">
        <v>0.156521727</v>
      </c>
      <c r="AK330" s="13">
        <v>3.3690650000000003E-2</v>
      </c>
      <c r="AL330" s="13">
        <v>0.12627824845999999</v>
      </c>
      <c r="AM330" s="13">
        <v>3.7344499999999998E-3</v>
      </c>
      <c r="AN330" s="13">
        <v>0.16504346547000001</v>
      </c>
      <c r="AO330" s="13">
        <v>3.3690650000000003E-2</v>
      </c>
      <c r="AP330" s="13">
        <v>0.113104859</v>
      </c>
      <c r="AQ330" s="13">
        <v>3.7344499999999998E-3</v>
      </c>
      <c r="AR330" s="13">
        <v>0.15247816</v>
      </c>
      <c r="AS330" s="13">
        <v>3.3690650000000003E-2</v>
      </c>
      <c r="AT330" s="13">
        <v>0.1237500222</v>
      </c>
      <c r="AU330" s="13">
        <v>3.7344499999999998E-3</v>
      </c>
      <c r="AV330" s="13">
        <v>0.16173911790000001</v>
      </c>
      <c r="AW330" s="13">
        <v>3.3690650000000003E-2</v>
      </c>
      <c r="AX330" s="13">
        <v>0.106451632</v>
      </c>
      <c r="AY330" s="13">
        <v>3.7344499999999998E-3</v>
      </c>
      <c r="AZ330" s="13">
        <v>0.15247816</v>
      </c>
      <c r="BA330" s="86">
        <v>3.5398230088495602E-2</v>
      </c>
      <c r="BB330" s="86">
        <v>0.116666666666667</v>
      </c>
      <c r="BC330" s="13">
        <v>8.8495575221238902E-3</v>
      </c>
      <c r="BD330" s="13">
        <v>9.2105263157894704E-2</v>
      </c>
      <c r="BE330" s="14">
        <v>2.7522935779816501E-2</v>
      </c>
      <c r="BF330" s="14">
        <v>9.8360655737704902E-2</v>
      </c>
      <c r="BG330" s="14">
        <v>9.1743119266055103E-3</v>
      </c>
      <c r="BH330" s="14">
        <v>0.10958904109589</v>
      </c>
      <c r="BI330" s="14">
        <v>3.7037037037037E-2</v>
      </c>
      <c r="BJ330" s="14">
        <v>0.15625</v>
      </c>
      <c r="BK330" s="14">
        <v>9.2592592592592605E-3</v>
      </c>
      <c r="BL330" s="430">
        <v>0.128205128205128</v>
      </c>
      <c r="BM330" s="14">
        <v>3.7037037037037E-2</v>
      </c>
      <c r="BN330" s="14">
        <v>0.138461538461538</v>
      </c>
      <c r="BO330" s="14">
        <v>9.2592592592592605E-3</v>
      </c>
      <c r="BP330" s="14">
        <v>0.107142857142857</v>
      </c>
      <c r="BQ330" s="86">
        <v>3.7037037037037E-2</v>
      </c>
      <c r="BR330" s="86">
        <v>0.138461538461538</v>
      </c>
      <c r="BS330" s="86">
        <v>9.2592592592592605E-3</v>
      </c>
      <c r="BT330" s="86">
        <v>0.107142857142857</v>
      </c>
      <c r="BU330" s="14" t="s">
        <v>36</v>
      </c>
      <c r="BV330" s="14" t="s">
        <v>36</v>
      </c>
      <c r="BW330" s="14" t="s">
        <v>36</v>
      </c>
      <c r="BX330" s="14" t="s">
        <v>35</v>
      </c>
      <c r="BY330" s="14" t="s">
        <v>36</v>
      </c>
      <c r="BZ330" s="14" t="s">
        <v>36</v>
      </c>
      <c r="CA330" s="14" t="s">
        <v>36</v>
      </c>
      <c r="CB330" s="14" t="s">
        <v>35</v>
      </c>
      <c r="CC330" s="14">
        <v>0</v>
      </c>
      <c r="CD330" s="14">
        <v>0</v>
      </c>
      <c r="CE330" s="14">
        <v>0</v>
      </c>
      <c r="CF330" s="14">
        <v>0</v>
      </c>
      <c r="CG330" s="14">
        <v>0</v>
      </c>
      <c r="CH330" s="14">
        <v>0</v>
      </c>
      <c r="CI330" s="14">
        <v>0</v>
      </c>
      <c r="CJ330" s="14">
        <f>INDEX('Monthy Targets'!AC:AC,(MATCH(FY2019_ALL_Targets!$B:$B,'Monthy Targets'!$B:$B,0)))</f>
        <v>0</v>
      </c>
      <c r="CK330" s="14">
        <f>INDEX('Monthy Targets'!AD:AD,(MATCH(FY2019_ALL_Targets!$B:$B,'Monthy Targets'!$B:$B,0)))</f>
        <v>0</v>
      </c>
      <c r="CL330" s="14">
        <f>INDEX('Monthy Targets'!AE:AE,(MATCH(FY2019_ALL_Targets!$B:$B,'Monthy Targets'!$B:$B,0)))</f>
        <v>0</v>
      </c>
      <c r="CM330" s="14">
        <f>INDEX('Monthy Targets'!AF:AF,(MATCH(FY2019_ALL_Targets!$B:$B,'Monthy Targets'!$B:$B,0)))</f>
        <v>0</v>
      </c>
      <c r="CN330" s="14">
        <f>INDEX('Monthy Targets'!AG:AG,(MATCH(FY2019_ALL_Targets!$B:$B,'Monthy Targets'!$B:$B,0)))</f>
        <v>0</v>
      </c>
      <c r="CO330" s="14">
        <v>0</v>
      </c>
      <c r="CP330" s="14">
        <v>0.54</v>
      </c>
      <c r="CQ330" s="14">
        <v>0</v>
      </c>
      <c r="CR330" s="14">
        <v>0.54</v>
      </c>
      <c r="CS330" s="14">
        <v>0.54</v>
      </c>
      <c r="CT330" s="14">
        <v>0.54</v>
      </c>
      <c r="CU330" s="14">
        <v>0</v>
      </c>
      <c r="CV330" s="14">
        <v>0.54</v>
      </c>
      <c r="CW330" s="14">
        <v>0</v>
      </c>
      <c r="CX330" s="14">
        <v>0</v>
      </c>
      <c r="CY330" s="14">
        <v>0</v>
      </c>
      <c r="CZ330" s="14">
        <v>0.53</v>
      </c>
      <c r="DA330" s="14">
        <f>IF('QIPP Scorecard'!$AA$1=4,IF(FY2019_ALL_Targets!$BU330="Yes",INDEX('Final Comp Values'!$BN:$BN,MATCH(FY2019_ALL_Targets!$A330,'Final Comp Values'!$B:$B,0)),IF($BU330="Min Data",0,0)),0)</f>
        <v>0</v>
      </c>
      <c r="DB330" s="14">
        <f>IF('QIPP Scorecard'!$AA$1=4,IF(FY2019_ALL_Targets!$BV330="Yes",INDEX('Final Comp Values'!$BN:$BN,MATCH(FY2019_ALL_Targets!$A330,'Final Comp Values'!$B:$B,0)),IF($BV330="Min Data",0,0)),0)</f>
        <v>0</v>
      </c>
      <c r="DC330" s="14">
        <f>IF('QIPP Scorecard'!$AA$1=4,IF(FY2019_ALL_Targets!$BW330="Yes",INDEX('Final Comp Values'!$BN:$BN,MATCH(FY2019_ALL_Targets!$A330,'Final Comp Values'!$B:$B,0)),IF(CI330="Min Data",0,0)),0)</f>
        <v>0</v>
      </c>
      <c r="DD330" s="14">
        <f>IF('QIPP Scorecard'!$AA$1=4,IF(FY2019_ALL_Targets!$BX330="Yes",INDEX('Final Comp Values'!$BN:$BN,MATCH(FY2019_ALL_Targets!$A330,'Final Comp Values'!$B:$B,0)),IF($BX330="Min Data",0,0)),0)</f>
        <v>0.53</v>
      </c>
      <c r="DE330" s="14">
        <v>0</v>
      </c>
      <c r="DF330" s="14">
        <v>1</v>
      </c>
      <c r="DG330" s="14">
        <v>0</v>
      </c>
      <c r="DH330" s="14">
        <v>1</v>
      </c>
      <c r="DI330" s="14">
        <v>1</v>
      </c>
      <c r="DJ330" s="14">
        <v>1</v>
      </c>
      <c r="DK330" s="14">
        <v>0</v>
      </c>
      <c r="DL330" s="14">
        <v>1</v>
      </c>
      <c r="DM330" s="14">
        <v>0</v>
      </c>
      <c r="DN330" s="14">
        <v>0</v>
      </c>
      <c r="DO330" s="14">
        <v>0</v>
      </c>
      <c r="DP330" s="14">
        <v>0.99</v>
      </c>
      <c r="DQ330" s="14">
        <f>IF('QIPP Scorecard'!$AA$1=4,IF(FY2019_ALL_Targets!$BY330="Yes",INDEX('Final Comp Values'!$BK:$BK,MATCH(FY2019_ALL_Targets!$A330,'Final Comp Values'!$B:$B,0)),IF($BY330="Min Data",0,0)),0)</f>
        <v>0</v>
      </c>
      <c r="DR330" s="14">
        <f>IF('QIPP Scorecard'!$AA$1=4,IF(FY2019_ALL_Targets!$BZ330="Yes",INDEX('Final Comp Values'!$BO:$BO,MATCH(FY2019_ALL_Targets!$A330,'Final Comp Values'!$B:$B,0)),IF($BZ330="Min Data",0,0)),0)</f>
        <v>0</v>
      </c>
      <c r="DS330" s="14">
        <f>IF('QIPP Scorecard'!$AA$1=4,IF(FY2019_ALL_Targets!$CA330="Yes",INDEX('Final Comp Values'!$BO:$BO,MATCH(FY2019_ALL_Targets!$A330,'Final Comp Values'!$B:$B,0)),IF($CA330="Min Data",0,0)),0)</f>
        <v>0</v>
      </c>
      <c r="DT330" s="14">
        <f>IF('QIPP Scorecard'!$AA$1=4,IF(FY2019_ALL_Targets!$CB330="Yes",INDEX('Final Comp Values'!$BO:$BO,MATCH(FY2019_ALL_Targets!$A330,'Final Comp Values'!$B:$B,0)),IF($CB330="Min Data",0,0)),0)</f>
        <v>0.99</v>
      </c>
      <c r="DU330" s="14">
        <v>0.3</v>
      </c>
      <c r="DV330" s="14">
        <v>0.52</v>
      </c>
      <c r="DW330" s="14">
        <v>0.18</v>
      </c>
      <c r="DX330" s="14">
        <v>0.18</v>
      </c>
      <c r="DY330" s="12">
        <f t="shared" si="26"/>
        <v>3</v>
      </c>
      <c r="DZ330" s="12">
        <f t="shared" si="27"/>
        <v>3</v>
      </c>
      <c r="EA330" s="12">
        <f t="shared" si="28"/>
        <v>0</v>
      </c>
      <c r="EB330" s="12">
        <f t="shared" si="29"/>
        <v>3</v>
      </c>
    </row>
    <row r="331" spans="1:132" x14ac:dyDescent="0.25">
      <c r="A331" s="297">
        <v>5389</v>
      </c>
      <c r="B331" s="347">
        <v>675796</v>
      </c>
      <c r="C331" s="297">
        <v>1016157</v>
      </c>
      <c r="D331" s="14">
        <v>1104085422</v>
      </c>
      <c r="E331" s="26" t="s">
        <v>1003</v>
      </c>
      <c r="F331" s="26" t="str">
        <f>INDEX('Mar - Aug'!X:X,MATCH(A331,'Mar - Aug'!B:B,0))</f>
        <v>Hidalgo</v>
      </c>
      <c r="G331" s="26" t="s">
        <v>3188</v>
      </c>
      <c r="H331" s="26"/>
      <c r="I331" s="26" t="str">
        <f t="shared" si="25"/>
        <v/>
      </c>
      <c r="J331" s="299" t="s">
        <v>796</v>
      </c>
      <c r="K331" s="299" t="s">
        <v>2930</v>
      </c>
      <c r="L331" s="299" t="s">
        <v>2931</v>
      </c>
      <c r="M331" s="13">
        <v>2.8735630000000002E-2</v>
      </c>
      <c r="N331" s="13">
        <v>0.13076925</v>
      </c>
      <c r="O331" s="13">
        <v>5.7471299999999996E-3</v>
      </c>
      <c r="P331" s="13">
        <v>0.18840578999999999</v>
      </c>
      <c r="Q331" s="13">
        <v>3.3690650000000003E-2</v>
      </c>
      <c r="R331" s="13">
        <v>5.5747400000000003E-2</v>
      </c>
      <c r="S331" s="13">
        <v>3.7344499999999998E-3</v>
      </c>
      <c r="T331" s="13">
        <v>0.15247816</v>
      </c>
      <c r="U331" s="13">
        <v>3.3690650000000003E-2</v>
      </c>
      <c r="V331" s="13">
        <v>0.12854617274999999</v>
      </c>
      <c r="W331" s="13">
        <v>5.6494287900000001E-3</v>
      </c>
      <c r="X331" s="13">
        <v>0.18520289157</v>
      </c>
      <c r="Y331" s="13">
        <v>3.3690650000000003E-2</v>
      </c>
      <c r="Z331" s="13">
        <v>0.1242307875</v>
      </c>
      <c r="AA331" s="13">
        <v>5.4597735E-3</v>
      </c>
      <c r="AB331" s="13">
        <v>0.17898550050000001</v>
      </c>
      <c r="AC331" s="13">
        <v>3.3690650000000003E-2</v>
      </c>
      <c r="AD331" s="13">
        <v>0.12632309550000001</v>
      </c>
      <c r="AE331" s="13">
        <v>5.5517275799999996E-3</v>
      </c>
      <c r="AF331" s="13">
        <v>0.18199999314000001</v>
      </c>
      <c r="AG331" s="13">
        <v>3.3690650000000003E-2</v>
      </c>
      <c r="AH331" s="13">
        <v>0.117692325</v>
      </c>
      <c r="AI331" s="13">
        <v>5.1724170000000003E-3</v>
      </c>
      <c r="AJ331" s="13">
        <v>0.16956521099999999</v>
      </c>
      <c r="AK331" s="13">
        <v>3.3690650000000003E-2</v>
      </c>
      <c r="AL331" s="13">
        <v>0.12410001825</v>
      </c>
      <c r="AM331" s="13">
        <v>5.4540263700000001E-3</v>
      </c>
      <c r="AN331" s="13">
        <v>0.17879709470999999</v>
      </c>
      <c r="AO331" s="13">
        <v>3.3690650000000003E-2</v>
      </c>
      <c r="AP331" s="13">
        <v>0.11115386250000001</v>
      </c>
      <c r="AQ331" s="13">
        <v>4.8850604999999998E-3</v>
      </c>
      <c r="AR331" s="13">
        <v>0.16014492150000001</v>
      </c>
      <c r="AS331" s="13">
        <v>3.3690650000000003E-2</v>
      </c>
      <c r="AT331" s="13">
        <v>0.1216154025</v>
      </c>
      <c r="AU331" s="13">
        <v>5.3448308999999999E-3</v>
      </c>
      <c r="AV331" s="13">
        <v>0.17521738470000001</v>
      </c>
      <c r="AW331" s="13">
        <v>3.3690650000000003E-2</v>
      </c>
      <c r="AX331" s="13">
        <v>0.1046154</v>
      </c>
      <c r="AY331" s="13">
        <v>4.5977040000000002E-3</v>
      </c>
      <c r="AZ331" s="13">
        <v>0.15247816</v>
      </c>
      <c r="BA331" s="86">
        <v>6.5217391304347797E-2</v>
      </c>
      <c r="BB331" s="86">
        <v>5.2631578947368397E-2</v>
      </c>
      <c r="BC331" s="13">
        <v>0</v>
      </c>
      <c r="BD331" s="13">
        <v>0.23684210526315799</v>
      </c>
      <c r="BE331" s="14">
        <v>6.8181818181818205E-2</v>
      </c>
      <c r="BF331" s="14">
        <v>9.0909090909090898E-2</v>
      </c>
      <c r="BG331" s="14">
        <v>0</v>
      </c>
      <c r="BH331" s="14">
        <v>0.162162162162162</v>
      </c>
      <c r="BI331" s="14">
        <v>5.8823529411764698E-2</v>
      </c>
      <c r="BJ331" s="14">
        <v>4.8780487804878099E-2</v>
      </c>
      <c r="BK331" s="14">
        <v>0</v>
      </c>
      <c r="BL331" s="430">
        <v>0.162790697674419</v>
      </c>
      <c r="BM331" s="14">
        <v>2.2222222222222199E-2</v>
      </c>
      <c r="BN331" s="14">
        <v>5.7142857142857099E-2</v>
      </c>
      <c r="BO331" s="14">
        <v>0</v>
      </c>
      <c r="BP331" s="14">
        <v>0.157894736842105</v>
      </c>
      <c r="BQ331" s="86">
        <v>2.2222222222222199E-2</v>
      </c>
      <c r="BR331" s="86">
        <v>5.7142857142857099E-2</v>
      </c>
      <c r="BS331" s="86">
        <v>0</v>
      </c>
      <c r="BT331" s="86">
        <v>0.157894736842105</v>
      </c>
      <c r="BU331" s="14" t="s">
        <v>35</v>
      </c>
      <c r="BV331" s="14" t="s">
        <v>35</v>
      </c>
      <c r="BW331" s="14" t="s">
        <v>35</v>
      </c>
      <c r="BX331" s="14" t="s">
        <v>35</v>
      </c>
      <c r="BY331" s="14" t="s">
        <v>35</v>
      </c>
      <c r="BZ331" s="14" t="s">
        <v>35</v>
      </c>
      <c r="CA331" s="14" t="s">
        <v>35</v>
      </c>
      <c r="CB331" s="14" t="s">
        <v>36</v>
      </c>
      <c r="CC331" s="14">
        <v>0</v>
      </c>
      <c r="CD331" s="14">
        <v>0</v>
      </c>
      <c r="CE331" s="14">
        <v>0</v>
      </c>
      <c r="CF331" s="14">
        <v>0</v>
      </c>
      <c r="CG331" s="14">
        <v>0</v>
      </c>
      <c r="CH331" s="14">
        <v>0</v>
      </c>
      <c r="CI331" s="14">
        <v>0</v>
      </c>
      <c r="CJ331" s="14">
        <f>INDEX('Monthy Targets'!AC:AC,(MATCH(FY2019_ALL_Targets!$B:$B,'Monthy Targets'!$B:$B,0)))</f>
        <v>0</v>
      </c>
      <c r="CK331" s="14">
        <f>INDEX('Monthy Targets'!AD:AD,(MATCH(FY2019_ALL_Targets!$B:$B,'Monthy Targets'!$B:$B,0)))</f>
        <v>0</v>
      </c>
      <c r="CL331" s="14">
        <f>INDEX('Monthy Targets'!AE:AE,(MATCH(FY2019_ALL_Targets!$B:$B,'Monthy Targets'!$B:$B,0)))</f>
        <v>0</v>
      </c>
      <c r="CM331" s="14">
        <f>INDEX('Monthy Targets'!AF:AF,(MATCH(FY2019_ALL_Targets!$B:$B,'Monthy Targets'!$B:$B,0)))</f>
        <v>0</v>
      </c>
      <c r="CN331" s="14">
        <f>INDEX('Monthy Targets'!AG:AG,(MATCH(FY2019_ALL_Targets!$B:$B,'Monthy Targets'!$B:$B,0)))</f>
        <v>0</v>
      </c>
      <c r="CO331" s="14">
        <v>0</v>
      </c>
      <c r="CP331" s="14">
        <v>0.59</v>
      </c>
      <c r="CQ331" s="14">
        <v>0.59</v>
      </c>
      <c r="CR331" s="14">
        <v>0</v>
      </c>
      <c r="CS331" s="14">
        <v>0</v>
      </c>
      <c r="CT331" s="14">
        <v>0.59</v>
      </c>
      <c r="CU331" s="14">
        <v>0.59</v>
      </c>
      <c r="CV331" s="14">
        <v>0.59</v>
      </c>
      <c r="CW331" s="14">
        <v>0</v>
      </c>
      <c r="CX331" s="14">
        <v>0.57999999999999996</v>
      </c>
      <c r="CY331" s="14">
        <v>0.57999999999999996</v>
      </c>
      <c r="CZ331" s="14">
        <v>0.57999999999999996</v>
      </c>
      <c r="DA331" s="14">
        <f>IF('QIPP Scorecard'!$AA$1=4,IF(FY2019_ALL_Targets!$BU331="Yes",INDEX('Final Comp Values'!$BN:$BN,MATCH(FY2019_ALL_Targets!$A331,'Final Comp Values'!$B:$B,0)),IF($BU331="Min Data",0,0)),0)</f>
        <v>0.57999999999999996</v>
      </c>
      <c r="DB331" s="14">
        <f>IF('QIPP Scorecard'!$AA$1=4,IF(FY2019_ALL_Targets!$BV331="Yes",INDEX('Final Comp Values'!$BN:$BN,MATCH(FY2019_ALL_Targets!$A331,'Final Comp Values'!$B:$B,0)),IF($BV331="Min Data",0,0)),0)</f>
        <v>0.57999999999999996</v>
      </c>
      <c r="DC331" s="14">
        <f>IF('QIPP Scorecard'!$AA$1=4,IF(FY2019_ALL_Targets!$BW331="Yes",INDEX('Final Comp Values'!$BN:$BN,MATCH(FY2019_ALL_Targets!$A331,'Final Comp Values'!$B:$B,0)),IF(CI331="Min Data",0,0)),0)</f>
        <v>0.57999999999999996</v>
      </c>
      <c r="DD331" s="14">
        <f>IF('QIPP Scorecard'!$AA$1=4,IF(FY2019_ALL_Targets!$BX331="Yes",INDEX('Final Comp Values'!$BN:$BN,MATCH(FY2019_ALL_Targets!$A331,'Final Comp Values'!$B:$B,0)),IF($BX331="Min Data",0,0)),0)</f>
        <v>0.57999999999999996</v>
      </c>
      <c r="DE331" s="14">
        <v>0</v>
      </c>
      <c r="DF331" s="14">
        <v>1.1000000000000001</v>
      </c>
      <c r="DG331" s="14">
        <v>1.1000000000000001</v>
      </c>
      <c r="DH331" s="14">
        <v>0</v>
      </c>
      <c r="DI331" s="14">
        <v>0</v>
      </c>
      <c r="DJ331" s="14">
        <v>1.1000000000000001</v>
      </c>
      <c r="DK331" s="14">
        <v>1.1000000000000001</v>
      </c>
      <c r="DL331" s="14">
        <v>1.1000000000000001</v>
      </c>
      <c r="DM331" s="14">
        <v>0</v>
      </c>
      <c r="DN331" s="14">
        <v>1.08</v>
      </c>
      <c r="DO331" s="14">
        <v>1.08</v>
      </c>
      <c r="DP331" s="14">
        <v>0</v>
      </c>
      <c r="DQ331" s="14">
        <f>IF('QIPP Scorecard'!$AA$1=4,IF(FY2019_ALL_Targets!$BY331="Yes",INDEX('Final Comp Values'!$BK:$BK,MATCH(FY2019_ALL_Targets!$A331,'Final Comp Values'!$B:$B,0)),IF($BY331="Min Data",0,0)),0)</f>
        <v>1.08</v>
      </c>
      <c r="DR331" s="14">
        <f>IF('QIPP Scorecard'!$AA$1=4,IF(FY2019_ALL_Targets!$BZ331="Yes",INDEX('Final Comp Values'!$BO:$BO,MATCH(FY2019_ALL_Targets!$A331,'Final Comp Values'!$B:$B,0)),IF($BZ331="Min Data",0,0)),0)</f>
        <v>1.08</v>
      </c>
      <c r="DS331" s="14">
        <f>IF('QIPP Scorecard'!$AA$1=4,IF(FY2019_ALL_Targets!$CA331="Yes",INDEX('Final Comp Values'!$BO:$BO,MATCH(FY2019_ALL_Targets!$A331,'Final Comp Values'!$B:$B,0)),IF($CA331="Min Data",0,0)),0)</f>
        <v>1.08</v>
      </c>
      <c r="DT331" s="14">
        <f>IF('QIPP Scorecard'!$AA$1=4,IF(FY2019_ALL_Targets!$CB331="Yes",INDEX('Final Comp Values'!$BO:$BO,MATCH(FY2019_ALL_Targets!$A331,'Final Comp Values'!$B:$B,0)),IF($CB331="Min Data",0,0)),0)</f>
        <v>0</v>
      </c>
      <c r="DU331" s="14">
        <v>0.34</v>
      </c>
      <c r="DV331" s="14">
        <v>0.57999999999999996</v>
      </c>
      <c r="DW331" s="14">
        <v>0.48</v>
      </c>
      <c r="DX331" s="14">
        <v>0.66</v>
      </c>
      <c r="DY331" s="12">
        <f t="shared" si="26"/>
        <v>0</v>
      </c>
      <c r="DZ331" s="12">
        <f t="shared" si="27"/>
        <v>1</v>
      </c>
      <c r="EA331" s="12">
        <f t="shared" si="28"/>
        <v>0</v>
      </c>
      <c r="EB331" s="12">
        <f t="shared" si="29"/>
        <v>3</v>
      </c>
    </row>
    <row r="332" spans="1:132" x14ac:dyDescent="0.25">
      <c r="A332" s="297">
        <v>5394</v>
      </c>
      <c r="B332" s="347">
        <v>675798</v>
      </c>
      <c r="C332" s="297">
        <v>1026727</v>
      </c>
      <c r="D332" s="14">
        <v>1598156341</v>
      </c>
      <c r="E332" s="26" t="s">
        <v>928</v>
      </c>
      <c r="F332" s="26" t="str">
        <f>INDEX('Mar - Aug'!X:X,MATCH(A332,'Mar - Aug'!B:B,0))</f>
        <v>Jefferson</v>
      </c>
      <c r="G332" s="26" t="s">
        <v>3015</v>
      </c>
      <c r="H332" s="26"/>
      <c r="I332" s="26" t="str">
        <f t="shared" si="25"/>
        <v/>
      </c>
      <c r="J332" s="299" t="s">
        <v>800</v>
      </c>
      <c r="K332" s="299" t="s">
        <v>929</v>
      </c>
      <c r="L332" s="299" t="s">
        <v>801</v>
      </c>
      <c r="M332" s="13">
        <v>1.8970190000000001E-2</v>
      </c>
      <c r="N332" s="13">
        <v>1.9999989999999999E-2</v>
      </c>
      <c r="O332" s="13">
        <v>0</v>
      </c>
      <c r="P332" s="13">
        <v>0.21388889</v>
      </c>
      <c r="Q332" s="13">
        <v>3.3690650000000003E-2</v>
      </c>
      <c r="R332" s="13">
        <v>5.5747400000000003E-2</v>
      </c>
      <c r="S332" s="13">
        <v>3.7344499999999998E-3</v>
      </c>
      <c r="T332" s="13">
        <v>0.15247816</v>
      </c>
      <c r="U332" s="13">
        <v>3.3690650000000003E-2</v>
      </c>
      <c r="V332" s="13">
        <v>5.5747400000000003E-2</v>
      </c>
      <c r="W332" s="13">
        <v>3.7344499999999998E-3</v>
      </c>
      <c r="X332" s="13">
        <v>0.21025277886999999</v>
      </c>
      <c r="Y332" s="13">
        <v>3.3690650000000003E-2</v>
      </c>
      <c r="Z332" s="13">
        <v>5.5747400000000003E-2</v>
      </c>
      <c r="AA332" s="13">
        <v>3.7344499999999998E-3</v>
      </c>
      <c r="AB332" s="13">
        <v>0.20319444549999999</v>
      </c>
      <c r="AC332" s="13">
        <v>3.3690650000000003E-2</v>
      </c>
      <c r="AD332" s="13">
        <v>5.5747400000000003E-2</v>
      </c>
      <c r="AE332" s="13">
        <v>3.7344499999999998E-3</v>
      </c>
      <c r="AF332" s="13">
        <v>0.20661666774000001</v>
      </c>
      <c r="AG332" s="13">
        <v>3.3690650000000003E-2</v>
      </c>
      <c r="AH332" s="13">
        <v>5.5747400000000003E-2</v>
      </c>
      <c r="AI332" s="13">
        <v>3.7344499999999998E-3</v>
      </c>
      <c r="AJ332" s="13">
        <v>0.192500001</v>
      </c>
      <c r="AK332" s="13">
        <v>3.3690650000000003E-2</v>
      </c>
      <c r="AL332" s="13">
        <v>5.5747400000000003E-2</v>
      </c>
      <c r="AM332" s="13">
        <v>3.7344499999999998E-3</v>
      </c>
      <c r="AN332" s="13">
        <v>0.20298055661</v>
      </c>
      <c r="AO332" s="13">
        <v>3.3690650000000003E-2</v>
      </c>
      <c r="AP332" s="13">
        <v>5.5747400000000003E-2</v>
      </c>
      <c r="AQ332" s="13">
        <v>3.7344499999999998E-3</v>
      </c>
      <c r="AR332" s="13">
        <v>0.18180555649999999</v>
      </c>
      <c r="AS332" s="13">
        <v>3.3690650000000003E-2</v>
      </c>
      <c r="AT332" s="13">
        <v>5.5747400000000003E-2</v>
      </c>
      <c r="AU332" s="13">
        <v>3.7344499999999998E-3</v>
      </c>
      <c r="AV332" s="13">
        <v>0.19891666769999999</v>
      </c>
      <c r="AW332" s="13">
        <v>3.3690650000000003E-2</v>
      </c>
      <c r="AX332" s="13">
        <v>5.5747400000000003E-2</v>
      </c>
      <c r="AY332" s="13">
        <v>3.7344499999999998E-3</v>
      </c>
      <c r="AZ332" s="13">
        <v>0.17111111200000001</v>
      </c>
      <c r="BA332" s="86">
        <v>0</v>
      </c>
      <c r="BB332" s="86">
        <v>5.5555555555555601E-2</v>
      </c>
      <c r="BC332" s="13">
        <v>0</v>
      </c>
      <c r="BD332" s="13">
        <v>0.15</v>
      </c>
      <c r="BE332" s="14">
        <v>0</v>
      </c>
      <c r="BF332" s="14">
        <v>0.107142857142857</v>
      </c>
      <c r="BG332" s="14">
        <v>0</v>
      </c>
      <c r="BH332" s="14">
        <v>0.172839506172839</v>
      </c>
      <c r="BI332" s="14">
        <v>0</v>
      </c>
      <c r="BJ332" s="14">
        <v>6.25E-2</v>
      </c>
      <c r="BK332" s="14">
        <v>0</v>
      </c>
      <c r="BL332" s="430">
        <v>0.253164556962025</v>
      </c>
      <c r="BM332" s="14">
        <v>0</v>
      </c>
      <c r="BN332" s="14">
        <v>2.27272727272727E-2</v>
      </c>
      <c r="BO332" s="14">
        <v>0</v>
      </c>
      <c r="BP332" s="14">
        <v>0.25581395348837199</v>
      </c>
      <c r="BQ332" s="86">
        <v>0</v>
      </c>
      <c r="BR332" s="86">
        <v>2.27272727272727E-2</v>
      </c>
      <c r="BS332" s="86">
        <v>0</v>
      </c>
      <c r="BT332" s="86">
        <v>0.25581395348837199</v>
      </c>
      <c r="BU332" s="14" t="s">
        <v>35</v>
      </c>
      <c r="BV332" s="14" t="s">
        <v>35</v>
      </c>
      <c r="BW332" s="14" t="s">
        <v>35</v>
      </c>
      <c r="BX332" s="14" t="s">
        <v>36</v>
      </c>
      <c r="BY332" s="14" t="s">
        <v>35</v>
      </c>
      <c r="BZ332" s="14" t="s">
        <v>35</v>
      </c>
      <c r="CA332" s="14" t="s">
        <v>35</v>
      </c>
      <c r="CB332" s="14" t="s">
        <v>36</v>
      </c>
      <c r="CC332" s="14">
        <v>19.14</v>
      </c>
      <c r="CD332" s="14">
        <v>19.14</v>
      </c>
      <c r="CE332" s="14">
        <v>19.14</v>
      </c>
      <c r="CF332" s="14">
        <v>19.14</v>
      </c>
      <c r="CG332" s="14">
        <v>19.14</v>
      </c>
      <c r="CH332" s="14">
        <v>19.14</v>
      </c>
      <c r="CI332" s="14">
        <v>20.22</v>
      </c>
      <c r="CJ332" s="14">
        <f>INDEX('Monthy Targets'!AC:AC,(MATCH(FY2019_ALL_Targets!$B:$B,'Monthy Targets'!$B:$B,0)))</f>
        <v>20.149999999999999</v>
      </c>
      <c r="CK332" s="14">
        <f>INDEX('Monthy Targets'!AD:AD,(MATCH(FY2019_ALL_Targets!$B:$B,'Monthy Targets'!$B:$B,0)))</f>
        <v>20.149999999999999</v>
      </c>
      <c r="CL332" s="14">
        <f>INDEX('Monthy Targets'!AE:AE,(MATCH(FY2019_ALL_Targets!$B:$B,'Monthy Targets'!$B:$B,0)))</f>
        <v>20.149999999999999</v>
      </c>
      <c r="CM332" s="14">
        <f>INDEX('Monthy Targets'!AF:AF,(MATCH(FY2019_ALL_Targets!$B:$B,'Monthy Targets'!$B:$B,0)))</f>
        <v>20.149999999999999</v>
      </c>
      <c r="CN332" s="14">
        <f>INDEX('Monthy Targets'!AG:AG,(MATCH(FY2019_ALL_Targets!$B:$B,'Monthy Targets'!$B:$B,0)))</f>
        <v>20.149999999999999</v>
      </c>
      <c r="CO332" s="14">
        <v>1.3</v>
      </c>
      <c r="CP332" s="14">
        <v>1.3</v>
      </c>
      <c r="CQ332" s="14">
        <v>1.3</v>
      </c>
      <c r="CR332" s="14">
        <v>1.3</v>
      </c>
      <c r="CS332" s="14">
        <v>1.3</v>
      </c>
      <c r="CT332" s="14">
        <v>0</v>
      </c>
      <c r="CU332" s="14">
        <v>1.3</v>
      </c>
      <c r="CV332" s="14">
        <v>1.3</v>
      </c>
      <c r="CW332" s="14">
        <v>1.37</v>
      </c>
      <c r="CX332" s="14">
        <v>0</v>
      </c>
      <c r="CY332" s="14">
        <v>1.37</v>
      </c>
      <c r="CZ332" s="14">
        <v>0</v>
      </c>
      <c r="DA332" s="14">
        <f>IF('QIPP Scorecard'!$AA$1=4,IF(FY2019_ALL_Targets!$BU332="Yes",INDEX('Final Comp Values'!$BN:$BN,MATCH(FY2019_ALL_Targets!$A332,'Final Comp Values'!$B:$B,0)),IF($BU332="Min Data",0,0)),0)</f>
        <v>1.37</v>
      </c>
      <c r="DB332" s="14">
        <f>IF('QIPP Scorecard'!$AA$1=4,IF(FY2019_ALL_Targets!$BV332="Yes",INDEX('Final Comp Values'!$BN:$BN,MATCH(FY2019_ALL_Targets!$A332,'Final Comp Values'!$B:$B,0)),IF($BV332="Min Data",0,0)),0)</f>
        <v>1.37</v>
      </c>
      <c r="DC332" s="14">
        <f>IF('QIPP Scorecard'!$AA$1=4,IF(FY2019_ALL_Targets!$BW332="Yes",INDEX('Final Comp Values'!$BN:$BN,MATCH(FY2019_ALL_Targets!$A332,'Final Comp Values'!$B:$B,0)),IF(CI332="Min Data",0,0)),0)</f>
        <v>1.37</v>
      </c>
      <c r="DD332" s="14">
        <f>IF('QIPP Scorecard'!$AA$1=4,IF(FY2019_ALL_Targets!$BX332="Yes",INDEX('Final Comp Values'!$BN:$BN,MATCH(FY2019_ALL_Targets!$A332,'Final Comp Values'!$B:$B,0)),IF($BX332="Min Data",0,0)),0)</f>
        <v>0</v>
      </c>
      <c r="DE332" s="14">
        <v>2.4</v>
      </c>
      <c r="DF332" s="14">
        <v>2.4</v>
      </c>
      <c r="DG332" s="14">
        <v>2.4</v>
      </c>
      <c r="DH332" s="14">
        <v>2.4</v>
      </c>
      <c r="DI332" s="14">
        <v>2.4</v>
      </c>
      <c r="DJ332" s="14">
        <v>0</v>
      </c>
      <c r="DK332" s="14">
        <v>2.4</v>
      </c>
      <c r="DL332" s="14">
        <v>2.4</v>
      </c>
      <c r="DM332" s="14">
        <v>2.54</v>
      </c>
      <c r="DN332" s="14">
        <v>0</v>
      </c>
      <c r="DO332" s="14">
        <v>2.54</v>
      </c>
      <c r="DP332" s="14">
        <v>0</v>
      </c>
      <c r="DQ332" s="14">
        <f>IF('QIPP Scorecard'!$AA$1=4,IF(FY2019_ALL_Targets!$BY332="Yes",INDEX('Final Comp Values'!$BK:$BK,MATCH(FY2019_ALL_Targets!$A332,'Final Comp Values'!$B:$B,0)),IF($BY332="Min Data",0,0)),0)</f>
        <v>2.54</v>
      </c>
      <c r="DR332" s="14">
        <f>IF('QIPP Scorecard'!$AA$1=4,IF(FY2019_ALL_Targets!$BZ332="Yes",INDEX('Final Comp Values'!$BO:$BO,MATCH(FY2019_ALL_Targets!$A332,'Final Comp Values'!$B:$B,0)),IF($BZ332="Min Data",0,0)),0)</f>
        <v>2.54</v>
      </c>
      <c r="DS332" s="14">
        <f>IF('QIPP Scorecard'!$AA$1=4,IF(FY2019_ALL_Targets!$CA332="Yes",INDEX('Final Comp Values'!$BO:$BO,MATCH(FY2019_ALL_Targets!$A332,'Final Comp Values'!$B:$B,0)),IF($CA332="Min Data",0,0)),0)</f>
        <v>2.54</v>
      </c>
      <c r="DT332" s="14">
        <f>IF('QIPP Scorecard'!$AA$1=4,IF(FY2019_ALL_Targets!$CB332="Yes",INDEX('Final Comp Values'!$BO:$BO,MATCH(FY2019_ALL_Targets!$A332,'Final Comp Values'!$B:$B,0)),IF($CB332="Min Data",0,0)),0)</f>
        <v>0</v>
      </c>
      <c r="DU332" s="14">
        <v>3.4</v>
      </c>
      <c r="DV332" s="14">
        <v>3.43</v>
      </c>
      <c r="DW332" s="14">
        <v>3.08</v>
      </c>
      <c r="DX332" s="14">
        <v>3.48</v>
      </c>
      <c r="DY332" s="12">
        <f t="shared" si="26"/>
        <v>1</v>
      </c>
      <c r="DZ332" s="12">
        <f t="shared" si="27"/>
        <v>1</v>
      </c>
      <c r="EA332" s="12">
        <f t="shared" si="28"/>
        <v>0</v>
      </c>
      <c r="EB332" s="12">
        <f t="shared" si="29"/>
        <v>0</v>
      </c>
    </row>
    <row r="333" spans="1:132" x14ac:dyDescent="0.25">
      <c r="A333" s="297">
        <v>5397</v>
      </c>
      <c r="B333" s="347">
        <v>675799</v>
      </c>
      <c r="C333" s="297">
        <v>1026702</v>
      </c>
      <c r="D333" s="14">
        <v>1154608461</v>
      </c>
      <c r="E333" s="26" t="s">
        <v>925</v>
      </c>
      <c r="F333" s="26" t="str">
        <f>INDEX('Mar - Aug'!X:X,MATCH(A333,'Mar - Aug'!B:B,0))</f>
        <v>MRSA Central</v>
      </c>
      <c r="G333" s="26" t="s">
        <v>3041</v>
      </c>
      <c r="H333" s="26"/>
      <c r="I333" s="26" t="str">
        <f t="shared" si="25"/>
        <v/>
      </c>
      <c r="J333" s="299" t="s">
        <v>804</v>
      </c>
      <c r="K333" s="299" t="s">
        <v>2687</v>
      </c>
      <c r="L333" s="299" t="s">
        <v>805</v>
      </c>
      <c r="M333" s="13">
        <v>3.9735090000000001E-2</v>
      </c>
      <c r="N333" s="13">
        <v>5.2023109999999997E-2</v>
      </c>
      <c r="O333" s="13">
        <v>0</v>
      </c>
      <c r="P333" s="13">
        <v>8.4282480000000007E-2</v>
      </c>
      <c r="Q333" s="13">
        <v>3.3690650000000003E-2</v>
      </c>
      <c r="R333" s="13">
        <v>5.5747400000000003E-2</v>
      </c>
      <c r="S333" s="13">
        <v>3.7344499999999998E-3</v>
      </c>
      <c r="T333" s="13">
        <v>0.15247816</v>
      </c>
      <c r="U333" s="13">
        <v>3.9059593470000001E-2</v>
      </c>
      <c r="V333" s="13">
        <v>5.5747400000000003E-2</v>
      </c>
      <c r="W333" s="13">
        <v>3.7344499999999998E-3</v>
      </c>
      <c r="X333" s="13">
        <v>0.15247816</v>
      </c>
      <c r="Y333" s="13">
        <v>3.7748335500000001E-2</v>
      </c>
      <c r="Z333" s="13">
        <v>5.5747400000000003E-2</v>
      </c>
      <c r="AA333" s="13">
        <v>3.7344499999999998E-3</v>
      </c>
      <c r="AB333" s="13">
        <v>0.15247816</v>
      </c>
      <c r="AC333" s="13">
        <v>3.8384096940000001E-2</v>
      </c>
      <c r="AD333" s="13">
        <v>5.5747400000000003E-2</v>
      </c>
      <c r="AE333" s="13">
        <v>3.7344499999999998E-3</v>
      </c>
      <c r="AF333" s="13">
        <v>0.15247816</v>
      </c>
      <c r="AG333" s="13">
        <v>3.5761581000000001E-2</v>
      </c>
      <c r="AH333" s="13">
        <v>5.5747400000000003E-2</v>
      </c>
      <c r="AI333" s="13">
        <v>3.7344499999999998E-3</v>
      </c>
      <c r="AJ333" s="13">
        <v>0.15247816</v>
      </c>
      <c r="AK333" s="13">
        <v>3.7708600410000001E-2</v>
      </c>
      <c r="AL333" s="13">
        <v>5.5747400000000003E-2</v>
      </c>
      <c r="AM333" s="13">
        <v>3.7344499999999998E-3</v>
      </c>
      <c r="AN333" s="13">
        <v>0.15247816</v>
      </c>
      <c r="AO333" s="13">
        <v>3.3774826500000001E-2</v>
      </c>
      <c r="AP333" s="13">
        <v>5.5747400000000003E-2</v>
      </c>
      <c r="AQ333" s="13">
        <v>3.7344499999999998E-3</v>
      </c>
      <c r="AR333" s="13">
        <v>0.15247816</v>
      </c>
      <c r="AS333" s="13">
        <v>3.6953633700000002E-2</v>
      </c>
      <c r="AT333" s="13">
        <v>5.5747400000000003E-2</v>
      </c>
      <c r="AU333" s="13">
        <v>3.7344499999999998E-3</v>
      </c>
      <c r="AV333" s="13">
        <v>0.15247816</v>
      </c>
      <c r="AW333" s="13">
        <v>3.3690650000000003E-2</v>
      </c>
      <c r="AX333" s="13">
        <v>5.5747400000000003E-2</v>
      </c>
      <c r="AY333" s="13">
        <v>3.7344499999999998E-3</v>
      </c>
      <c r="AZ333" s="13">
        <v>0.15247816</v>
      </c>
      <c r="BA333" s="86">
        <v>3.6697247706422E-2</v>
      </c>
      <c r="BB333" s="86">
        <v>8.8235294117647106E-2</v>
      </c>
      <c r="BC333" s="13">
        <v>0</v>
      </c>
      <c r="BD333" s="13">
        <v>6.5420560747663503E-2</v>
      </c>
      <c r="BE333" s="14">
        <v>4.6296296296296301E-2</v>
      </c>
      <c r="BF333" s="14">
        <v>6.7567567567567599E-2</v>
      </c>
      <c r="BG333" s="14">
        <v>0</v>
      </c>
      <c r="BH333" s="14">
        <v>0.10280373831775701</v>
      </c>
      <c r="BI333" s="14">
        <v>3.5398230088495602E-2</v>
      </c>
      <c r="BJ333" s="14">
        <v>7.8947368421052599E-2</v>
      </c>
      <c r="BK333" s="14">
        <v>0</v>
      </c>
      <c r="BL333" s="430">
        <v>0.107142857142857</v>
      </c>
      <c r="BM333" s="14">
        <v>3.7383177570093497E-2</v>
      </c>
      <c r="BN333" s="14">
        <v>3.03030303030303E-2</v>
      </c>
      <c r="BO333" s="14">
        <v>0</v>
      </c>
      <c r="BP333" s="14">
        <v>8.4905660377358499E-2</v>
      </c>
      <c r="BQ333" s="86">
        <v>3.7383177570093497E-2</v>
      </c>
      <c r="BR333" s="86">
        <v>3.03030303030303E-2</v>
      </c>
      <c r="BS333" s="86">
        <v>0</v>
      </c>
      <c r="BT333" s="86">
        <v>8.4905660377358499E-2</v>
      </c>
      <c r="BU333" s="14" t="s">
        <v>36</v>
      </c>
      <c r="BV333" s="14" t="s">
        <v>35</v>
      </c>
      <c r="BW333" s="14" t="s">
        <v>35</v>
      </c>
      <c r="BX333" s="14" t="s">
        <v>35</v>
      </c>
      <c r="BY333" s="14" t="s">
        <v>36</v>
      </c>
      <c r="BZ333" s="14" t="s">
        <v>35</v>
      </c>
      <c r="CA333" s="14" t="s">
        <v>35</v>
      </c>
      <c r="CB333" s="14" t="s">
        <v>35</v>
      </c>
      <c r="CC333" s="14">
        <v>9.17</v>
      </c>
      <c r="CD333" s="14">
        <v>9.17</v>
      </c>
      <c r="CE333" s="14">
        <v>9.17</v>
      </c>
      <c r="CF333" s="14">
        <v>9.17</v>
      </c>
      <c r="CG333" s="14">
        <v>9.17</v>
      </c>
      <c r="CH333" s="14">
        <v>9.17</v>
      </c>
      <c r="CI333" s="14">
        <v>9.2200000000000006</v>
      </c>
      <c r="CJ333" s="14">
        <f>INDEX('Monthy Targets'!AC:AC,(MATCH(FY2019_ALL_Targets!$B:$B,'Monthy Targets'!$B:$B,0)))</f>
        <v>9.19</v>
      </c>
      <c r="CK333" s="14">
        <f>INDEX('Monthy Targets'!AD:AD,(MATCH(FY2019_ALL_Targets!$B:$B,'Monthy Targets'!$B:$B,0)))</f>
        <v>9.19</v>
      </c>
      <c r="CL333" s="14">
        <f>INDEX('Monthy Targets'!AE:AE,(MATCH(FY2019_ALL_Targets!$B:$B,'Monthy Targets'!$B:$B,0)))</f>
        <v>9.19</v>
      </c>
      <c r="CM333" s="14">
        <f>INDEX('Monthy Targets'!AF:AF,(MATCH(FY2019_ALL_Targets!$B:$B,'Monthy Targets'!$B:$B,0)))</f>
        <v>9.19</v>
      </c>
      <c r="CN333" s="14">
        <f>INDEX('Monthy Targets'!AG:AG,(MATCH(FY2019_ALL_Targets!$B:$B,'Monthy Targets'!$B:$B,0)))</f>
        <v>9.19</v>
      </c>
      <c r="CO333" s="14">
        <v>0.62</v>
      </c>
      <c r="CP333" s="14">
        <v>0</v>
      </c>
      <c r="CQ333" s="14">
        <v>0.62</v>
      </c>
      <c r="CR333" s="14">
        <v>0.62</v>
      </c>
      <c r="CS333" s="14">
        <v>0</v>
      </c>
      <c r="CT333" s="14">
        <v>0</v>
      </c>
      <c r="CU333" s="14">
        <v>0.62</v>
      </c>
      <c r="CV333" s="14">
        <v>0.62</v>
      </c>
      <c r="CW333" s="14">
        <v>0.62</v>
      </c>
      <c r="CX333" s="14">
        <v>0</v>
      </c>
      <c r="CY333" s="14">
        <v>0.62</v>
      </c>
      <c r="CZ333" s="14">
        <v>0.62</v>
      </c>
      <c r="DA333" s="14">
        <f>IF('QIPP Scorecard'!$AA$1=4,IF(FY2019_ALL_Targets!$BU333="Yes",INDEX('Final Comp Values'!$BN:$BN,MATCH(FY2019_ALL_Targets!$A333,'Final Comp Values'!$B:$B,0)),IF($BU333="Min Data",0,0)),0)</f>
        <v>0</v>
      </c>
      <c r="DB333" s="14">
        <f>IF('QIPP Scorecard'!$AA$1=4,IF(FY2019_ALL_Targets!$BV333="Yes",INDEX('Final Comp Values'!$BN:$BN,MATCH(FY2019_ALL_Targets!$A333,'Final Comp Values'!$B:$B,0)),IF($BV333="Min Data",0,0)),0)</f>
        <v>0.62</v>
      </c>
      <c r="DC333" s="14">
        <f>IF('QIPP Scorecard'!$AA$1=4,IF(FY2019_ALL_Targets!$BW333="Yes",INDEX('Final Comp Values'!$BN:$BN,MATCH(FY2019_ALL_Targets!$A333,'Final Comp Values'!$B:$B,0)),IF(CI333="Min Data",0,0)),0)</f>
        <v>0.62</v>
      </c>
      <c r="DD333" s="14">
        <f>IF('QIPP Scorecard'!$AA$1=4,IF(FY2019_ALL_Targets!$BX333="Yes",INDEX('Final Comp Values'!$BN:$BN,MATCH(FY2019_ALL_Targets!$A333,'Final Comp Values'!$B:$B,0)),IF($BX333="Min Data",0,0)),0)</f>
        <v>0.62</v>
      </c>
      <c r="DE333" s="14">
        <v>1.1499999999999999</v>
      </c>
      <c r="DF333" s="14">
        <v>0</v>
      </c>
      <c r="DG333" s="14">
        <v>1.1499999999999999</v>
      </c>
      <c r="DH333" s="14">
        <v>1.1499999999999999</v>
      </c>
      <c r="DI333" s="14">
        <v>0</v>
      </c>
      <c r="DJ333" s="14">
        <v>0</v>
      </c>
      <c r="DK333" s="14">
        <v>1.1499999999999999</v>
      </c>
      <c r="DL333" s="14">
        <v>1.1499999999999999</v>
      </c>
      <c r="DM333" s="14">
        <v>0</v>
      </c>
      <c r="DN333" s="14">
        <v>0</v>
      </c>
      <c r="DO333" s="14">
        <v>1.1599999999999999</v>
      </c>
      <c r="DP333" s="14">
        <v>1.1599999999999999</v>
      </c>
      <c r="DQ333" s="14">
        <f>IF('QIPP Scorecard'!$AA$1=4,IF(FY2019_ALL_Targets!$BY333="Yes",INDEX('Final Comp Values'!$BK:$BK,MATCH(FY2019_ALL_Targets!$A333,'Final Comp Values'!$B:$B,0)),IF($BY333="Min Data",0,0)),0)</f>
        <v>0</v>
      </c>
      <c r="DR333" s="14">
        <f>IF('QIPP Scorecard'!$AA$1=4,IF(FY2019_ALL_Targets!$BZ333="Yes",INDEX('Final Comp Values'!$BO:$BO,MATCH(FY2019_ALL_Targets!$A333,'Final Comp Values'!$B:$B,0)),IF($BZ333="Min Data",0,0)),0)</f>
        <v>1.1599999999999999</v>
      </c>
      <c r="DS333" s="14">
        <f>IF('QIPP Scorecard'!$AA$1=4,IF(FY2019_ALL_Targets!$CA333="Yes",INDEX('Final Comp Values'!$BO:$BO,MATCH(FY2019_ALL_Targets!$A333,'Final Comp Values'!$B:$B,0)),IF($CA333="Min Data",0,0)),0)</f>
        <v>1.1599999999999999</v>
      </c>
      <c r="DT333" s="14">
        <f>IF('QIPP Scorecard'!$AA$1=4,IF(FY2019_ALL_Targets!$CB333="Yes",INDEX('Final Comp Values'!$BO:$BO,MATCH(FY2019_ALL_Targets!$A333,'Final Comp Values'!$B:$B,0)),IF($CB333="Min Data",0,0)),0)</f>
        <v>1.1599999999999999</v>
      </c>
      <c r="DU333" s="14">
        <v>1.45</v>
      </c>
      <c r="DV333" s="14">
        <v>1.44</v>
      </c>
      <c r="DW333" s="14">
        <v>1.57</v>
      </c>
      <c r="DX333" s="14">
        <v>1.67</v>
      </c>
      <c r="DY333" s="12">
        <f t="shared" si="26"/>
        <v>1</v>
      </c>
      <c r="DZ333" s="12">
        <f t="shared" si="27"/>
        <v>1</v>
      </c>
      <c r="EA333" s="12">
        <f t="shared" si="28"/>
        <v>0</v>
      </c>
      <c r="EB333" s="12">
        <f t="shared" si="29"/>
        <v>0</v>
      </c>
    </row>
    <row r="334" spans="1:132" x14ac:dyDescent="0.25">
      <c r="A334" s="297">
        <v>4998</v>
      </c>
      <c r="B334" s="347">
        <v>675809</v>
      </c>
      <c r="C334" s="297">
        <v>1004865</v>
      </c>
      <c r="D334" s="14">
        <v>1407842289</v>
      </c>
      <c r="E334" s="26" t="s">
        <v>941</v>
      </c>
      <c r="F334" s="26" t="str">
        <f>INDEX('Mar - Aug'!X:X,MATCH(A334,'Mar - Aug'!B:B,0))</f>
        <v>Dallas</v>
      </c>
      <c r="G334" s="26" t="s">
        <v>3013</v>
      </c>
      <c r="H334" s="26"/>
      <c r="I334" s="26" t="str">
        <f t="shared" si="25"/>
        <v/>
      </c>
      <c r="J334" s="299" t="s">
        <v>637</v>
      </c>
      <c r="K334" s="299" t="s">
        <v>637</v>
      </c>
      <c r="L334" s="299" t="s">
        <v>638</v>
      </c>
      <c r="M334" s="13">
        <v>1.587301E-2</v>
      </c>
      <c r="N334" s="13">
        <v>6.422021E-2</v>
      </c>
      <c r="O334" s="13">
        <v>0</v>
      </c>
      <c r="P334" s="13">
        <v>0.30508477000000001</v>
      </c>
      <c r="Q334" s="13">
        <v>3.3690650000000003E-2</v>
      </c>
      <c r="R334" s="13">
        <v>5.5747400000000003E-2</v>
      </c>
      <c r="S334" s="13">
        <v>3.7344499999999998E-3</v>
      </c>
      <c r="T334" s="13">
        <v>0.15247816</v>
      </c>
      <c r="U334" s="13">
        <v>3.3690650000000003E-2</v>
      </c>
      <c r="V334" s="13">
        <v>6.3128466430000002E-2</v>
      </c>
      <c r="W334" s="13">
        <v>3.7344499999999998E-3</v>
      </c>
      <c r="X334" s="13">
        <v>0.29989832891000001</v>
      </c>
      <c r="Y334" s="13">
        <v>3.3690650000000003E-2</v>
      </c>
      <c r="Z334" s="13">
        <v>6.10091995E-2</v>
      </c>
      <c r="AA334" s="13">
        <v>3.7344499999999998E-3</v>
      </c>
      <c r="AB334" s="13">
        <v>0.28983053149999999</v>
      </c>
      <c r="AC334" s="13">
        <v>3.3690650000000003E-2</v>
      </c>
      <c r="AD334" s="13">
        <v>6.2036722859999997E-2</v>
      </c>
      <c r="AE334" s="13">
        <v>3.7344499999999998E-3</v>
      </c>
      <c r="AF334" s="13">
        <v>0.29471188782000002</v>
      </c>
      <c r="AG334" s="13">
        <v>3.3690650000000003E-2</v>
      </c>
      <c r="AH334" s="13">
        <v>5.7798189E-2</v>
      </c>
      <c r="AI334" s="13">
        <v>3.7344499999999998E-3</v>
      </c>
      <c r="AJ334" s="13">
        <v>0.27457629300000003</v>
      </c>
      <c r="AK334" s="13">
        <v>3.3690650000000003E-2</v>
      </c>
      <c r="AL334" s="13">
        <v>6.094497929E-2</v>
      </c>
      <c r="AM334" s="13">
        <v>3.7344499999999998E-3</v>
      </c>
      <c r="AN334" s="13">
        <v>0.28952544673000002</v>
      </c>
      <c r="AO334" s="13">
        <v>3.3690650000000003E-2</v>
      </c>
      <c r="AP334" s="13">
        <v>5.5747400000000003E-2</v>
      </c>
      <c r="AQ334" s="13">
        <v>3.7344499999999998E-3</v>
      </c>
      <c r="AR334" s="13">
        <v>0.25932205450000001</v>
      </c>
      <c r="AS334" s="13">
        <v>3.3690650000000003E-2</v>
      </c>
      <c r="AT334" s="13">
        <v>5.9724795300000001E-2</v>
      </c>
      <c r="AU334" s="13">
        <v>3.7344499999999998E-3</v>
      </c>
      <c r="AV334" s="13">
        <v>0.28372883609999999</v>
      </c>
      <c r="AW334" s="13">
        <v>3.3690650000000003E-2</v>
      </c>
      <c r="AX334" s="13">
        <v>5.5747400000000003E-2</v>
      </c>
      <c r="AY334" s="13">
        <v>3.7344499999999998E-3</v>
      </c>
      <c r="AZ334" s="13">
        <v>0.24406781599999999</v>
      </c>
      <c r="BA334" s="86">
        <v>4.08163265306122E-2</v>
      </c>
      <c r="BB334" s="86">
        <v>4.7619047619047603E-2</v>
      </c>
      <c r="BC334" s="13">
        <v>0</v>
      </c>
      <c r="BD334" s="13">
        <v>0.05</v>
      </c>
      <c r="BE334" s="14">
        <v>5.5555555555555601E-2</v>
      </c>
      <c r="BF334" s="14">
        <v>0.125</v>
      </c>
      <c r="BG334" s="14">
        <v>0</v>
      </c>
      <c r="BH334" s="14">
        <v>0</v>
      </c>
      <c r="BI334" s="14">
        <v>5.5555555555555601E-2</v>
      </c>
      <c r="BJ334" s="14">
        <v>4.5454545454545497E-2</v>
      </c>
      <c r="BK334" s="14">
        <v>0</v>
      </c>
      <c r="BL334" s="430">
        <v>0.269230769230769</v>
      </c>
      <c r="BM334" s="14">
        <v>5.3571428571428603E-2</v>
      </c>
      <c r="BN334" s="14">
        <v>4.7619047619047603E-2</v>
      </c>
      <c r="BO334" s="14">
        <v>0</v>
      </c>
      <c r="BP334" s="14">
        <v>0.38235294117647101</v>
      </c>
      <c r="BQ334" s="86">
        <v>5.3571428571428603E-2</v>
      </c>
      <c r="BR334" s="86">
        <v>4.7619047619047603E-2</v>
      </c>
      <c r="BS334" s="86">
        <v>0</v>
      </c>
      <c r="BT334" s="86">
        <v>0.38235294117647101</v>
      </c>
      <c r="BU334" s="14" t="s">
        <v>36</v>
      </c>
      <c r="BV334" s="14" t="s">
        <v>35</v>
      </c>
      <c r="BW334" s="14" t="s">
        <v>35</v>
      </c>
      <c r="BX334" s="14" t="s">
        <v>36</v>
      </c>
      <c r="BY334" s="14" t="s">
        <v>36</v>
      </c>
      <c r="BZ334" s="14" t="s">
        <v>35</v>
      </c>
      <c r="CA334" s="14" t="s">
        <v>35</v>
      </c>
      <c r="CB334" s="14" t="s">
        <v>36</v>
      </c>
      <c r="CC334" s="14">
        <v>0</v>
      </c>
      <c r="CD334" s="14">
        <v>0</v>
      </c>
      <c r="CE334" s="14">
        <v>0</v>
      </c>
      <c r="CF334" s="14">
        <v>0</v>
      </c>
      <c r="CG334" s="14">
        <v>0</v>
      </c>
      <c r="CH334" s="14">
        <v>0</v>
      </c>
      <c r="CI334" s="14">
        <v>0</v>
      </c>
      <c r="CJ334" s="14">
        <f>INDEX('Monthy Targets'!AC:AC,(MATCH(FY2019_ALL_Targets!$B:$B,'Monthy Targets'!$B:$B,0)))</f>
        <v>0</v>
      </c>
      <c r="CK334" s="14">
        <f>INDEX('Monthy Targets'!AD:AD,(MATCH(FY2019_ALL_Targets!$B:$B,'Monthy Targets'!$B:$B,0)))</f>
        <v>0</v>
      </c>
      <c r="CL334" s="14">
        <f>INDEX('Monthy Targets'!AE:AE,(MATCH(FY2019_ALL_Targets!$B:$B,'Monthy Targets'!$B:$B,0)))</f>
        <v>0</v>
      </c>
      <c r="CM334" s="14">
        <f>INDEX('Monthy Targets'!AF:AF,(MATCH(FY2019_ALL_Targets!$B:$B,'Monthy Targets'!$B:$B,0)))</f>
        <v>0</v>
      </c>
      <c r="CN334" s="14">
        <f>INDEX('Monthy Targets'!AG:AG,(MATCH(FY2019_ALL_Targets!$B:$B,'Monthy Targets'!$B:$B,0)))</f>
        <v>0</v>
      </c>
      <c r="CO334" s="14">
        <v>0</v>
      </c>
      <c r="CP334" s="14">
        <v>0.5</v>
      </c>
      <c r="CQ334" s="14">
        <v>0.5</v>
      </c>
      <c r="CR334" s="14">
        <v>0.5</v>
      </c>
      <c r="CS334" s="14">
        <v>0</v>
      </c>
      <c r="CT334" s="14">
        <v>0</v>
      </c>
      <c r="CU334" s="14">
        <v>0.5</v>
      </c>
      <c r="CV334" s="14">
        <v>0.5</v>
      </c>
      <c r="CW334" s="14">
        <v>0</v>
      </c>
      <c r="CX334" s="14">
        <v>0.48</v>
      </c>
      <c r="CY334" s="14">
        <v>0.48</v>
      </c>
      <c r="CZ334" s="14">
        <v>0.48</v>
      </c>
      <c r="DA334" s="14">
        <f>IF('QIPP Scorecard'!$AA$1=4,IF(FY2019_ALL_Targets!$BU334="Yes",INDEX('Final Comp Values'!$BN:$BN,MATCH(FY2019_ALL_Targets!$A334,'Final Comp Values'!$B:$B,0)),IF($BU334="Min Data",0,0)),0)</f>
        <v>0</v>
      </c>
      <c r="DB334" s="14">
        <f>IF('QIPP Scorecard'!$AA$1=4,IF(FY2019_ALL_Targets!$BV334="Yes",INDEX('Final Comp Values'!$BN:$BN,MATCH(FY2019_ALL_Targets!$A334,'Final Comp Values'!$B:$B,0)),IF($BV334="Min Data",0,0)),0)</f>
        <v>0.48</v>
      </c>
      <c r="DC334" s="14">
        <f>IF('QIPP Scorecard'!$AA$1=4,IF(FY2019_ALL_Targets!$BW334="Yes",INDEX('Final Comp Values'!$BN:$BN,MATCH(FY2019_ALL_Targets!$A334,'Final Comp Values'!$B:$B,0)),IF(CI334="Min Data",0,0)),0)</f>
        <v>0.48</v>
      </c>
      <c r="DD334" s="14">
        <f>IF('QIPP Scorecard'!$AA$1=4,IF(FY2019_ALL_Targets!$BX334="Yes",INDEX('Final Comp Values'!$BN:$BN,MATCH(FY2019_ALL_Targets!$A334,'Final Comp Values'!$B:$B,0)),IF($BX334="Min Data",0,0)),0)</f>
        <v>0</v>
      </c>
      <c r="DE334" s="14">
        <v>0</v>
      </c>
      <c r="DF334" s="14">
        <v>0.92</v>
      </c>
      <c r="DG334" s="14">
        <v>0.92</v>
      </c>
      <c r="DH334" s="14">
        <v>0.92</v>
      </c>
      <c r="DI334" s="14">
        <v>0</v>
      </c>
      <c r="DJ334" s="14">
        <v>0</v>
      </c>
      <c r="DK334" s="14">
        <v>0.92</v>
      </c>
      <c r="DL334" s="14">
        <v>0.92</v>
      </c>
      <c r="DM334" s="14">
        <v>0</v>
      </c>
      <c r="DN334" s="14">
        <v>0.9</v>
      </c>
      <c r="DO334" s="14">
        <v>0.9</v>
      </c>
      <c r="DP334" s="14">
        <v>0</v>
      </c>
      <c r="DQ334" s="14">
        <f>IF('QIPP Scorecard'!$AA$1=4,IF(FY2019_ALL_Targets!$BY334="Yes",INDEX('Final Comp Values'!$BK:$BK,MATCH(FY2019_ALL_Targets!$A334,'Final Comp Values'!$B:$B,0)),IF($BY334="Min Data",0,0)),0)</f>
        <v>0</v>
      </c>
      <c r="DR334" s="14">
        <f>IF('QIPP Scorecard'!$AA$1=4,IF(FY2019_ALL_Targets!$BZ334="Yes",INDEX('Final Comp Values'!$BO:$BO,MATCH(FY2019_ALL_Targets!$A334,'Final Comp Values'!$B:$B,0)),IF($BZ334="Min Data",0,0)),0)</f>
        <v>0.9</v>
      </c>
      <c r="DS334" s="14">
        <f>IF('QIPP Scorecard'!$AA$1=4,IF(FY2019_ALL_Targets!$CA334="Yes",INDEX('Final Comp Values'!$BO:$BO,MATCH(FY2019_ALL_Targets!$A334,'Final Comp Values'!$B:$B,0)),IF($CA334="Min Data",0,0)),0)</f>
        <v>0.9</v>
      </c>
      <c r="DT334" s="14">
        <f>IF('QIPP Scorecard'!$AA$1=4,IF(FY2019_ALL_Targets!$CB334="Yes",INDEX('Final Comp Values'!$BO:$BO,MATCH(FY2019_ALL_Targets!$A334,'Final Comp Values'!$B:$B,0)),IF($CB334="Min Data",0,0)),0)</f>
        <v>0</v>
      </c>
      <c r="DU334" s="14">
        <v>0.43</v>
      </c>
      <c r="DV334" s="14">
        <v>0.32</v>
      </c>
      <c r="DW334" s="14">
        <v>0.4</v>
      </c>
      <c r="DX334" s="14">
        <v>0.34</v>
      </c>
      <c r="DY334" s="12">
        <f t="shared" si="26"/>
        <v>2</v>
      </c>
      <c r="DZ334" s="12">
        <f t="shared" si="27"/>
        <v>2</v>
      </c>
      <c r="EA334" s="12">
        <f t="shared" si="28"/>
        <v>0</v>
      </c>
      <c r="EB334" s="12">
        <f t="shared" si="29"/>
        <v>3</v>
      </c>
    </row>
    <row r="335" spans="1:132" x14ac:dyDescent="0.25">
      <c r="A335" s="297">
        <v>5115</v>
      </c>
      <c r="B335" s="347">
        <v>675810</v>
      </c>
      <c r="C335" s="297">
        <v>1012079</v>
      </c>
      <c r="D335" s="14">
        <v>1215919154</v>
      </c>
      <c r="E335" s="26" t="s">
        <v>941</v>
      </c>
      <c r="F335" s="26" t="str">
        <f>INDEX('Mar - Aug'!X:X,MATCH(A335,'Mar - Aug'!B:B,0))</f>
        <v>Dallas</v>
      </c>
      <c r="G335" s="26" t="s">
        <v>3013</v>
      </c>
      <c r="H335" s="26"/>
      <c r="I335" s="26" t="str">
        <f t="shared" si="25"/>
        <v/>
      </c>
      <c r="J335" s="299" t="s">
        <v>2943</v>
      </c>
      <c r="K335" s="299" t="s">
        <v>2944</v>
      </c>
      <c r="L335" s="299" t="s">
        <v>2945</v>
      </c>
      <c r="M335" s="13">
        <v>7.4074299999999996E-3</v>
      </c>
      <c r="N335" s="13">
        <v>3.5928109999999999E-2</v>
      </c>
      <c r="O335" s="13">
        <v>0</v>
      </c>
      <c r="P335" s="13">
        <v>0.1133005</v>
      </c>
      <c r="Q335" s="13">
        <v>3.3690650000000003E-2</v>
      </c>
      <c r="R335" s="13">
        <v>5.5747400000000003E-2</v>
      </c>
      <c r="S335" s="13">
        <v>3.7344499999999998E-3</v>
      </c>
      <c r="T335" s="13">
        <v>0.15247816</v>
      </c>
      <c r="U335" s="13">
        <v>3.3690650000000003E-2</v>
      </c>
      <c r="V335" s="13">
        <v>5.5747400000000003E-2</v>
      </c>
      <c r="W335" s="13">
        <v>3.7344499999999998E-3</v>
      </c>
      <c r="X335" s="13">
        <v>0.15247816</v>
      </c>
      <c r="Y335" s="13">
        <v>3.3690650000000003E-2</v>
      </c>
      <c r="Z335" s="13">
        <v>5.5747400000000003E-2</v>
      </c>
      <c r="AA335" s="13">
        <v>3.7344499999999998E-3</v>
      </c>
      <c r="AB335" s="13">
        <v>0.15247816</v>
      </c>
      <c r="AC335" s="13">
        <v>3.3690650000000003E-2</v>
      </c>
      <c r="AD335" s="13">
        <v>5.5747400000000003E-2</v>
      </c>
      <c r="AE335" s="13">
        <v>3.7344499999999998E-3</v>
      </c>
      <c r="AF335" s="13">
        <v>0.15247816</v>
      </c>
      <c r="AG335" s="13">
        <v>3.3690650000000003E-2</v>
      </c>
      <c r="AH335" s="13">
        <v>5.5747400000000003E-2</v>
      </c>
      <c r="AI335" s="13">
        <v>3.7344499999999998E-3</v>
      </c>
      <c r="AJ335" s="13">
        <v>0.15247816</v>
      </c>
      <c r="AK335" s="13">
        <v>3.3690650000000003E-2</v>
      </c>
      <c r="AL335" s="13">
        <v>5.5747400000000003E-2</v>
      </c>
      <c r="AM335" s="13">
        <v>3.7344499999999998E-3</v>
      </c>
      <c r="AN335" s="13">
        <v>0.15247816</v>
      </c>
      <c r="AO335" s="13">
        <v>3.3690650000000003E-2</v>
      </c>
      <c r="AP335" s="13">
        <v>5.5747400000000003E-2</v>
      </c>
      <c r="AQ335" s="13">
        <v>3.7344499999999998E-3</v>
      </c>
      <c r="AR335" s="13">
        <v>0.15247816</v>
      </c>
      <c r="AS335" s="13">
        <v>3.3690650000000003E-2</v>
      </c>
      <c r="AT335" s="13">
        <v>5.5747400000000003E-2</v>
      </c>
      <c r="AU335" s="13">
        <v>3.7344499999999998E-3</v>
      </c>
      <c r="AV335" s="13">
        <v>0.15247816</v>
      </c>
      <c r="AW335" s="13">
        <v>3.3690650000000003E-2</v>
      </c>
      <c r="AX335" s="13">
        <v>5.5747400000000003E-2</v>
      </c>
      <c r="AY335" s="13">
        <v>3.7344499999999998E-3</v>
      </c>
      <c r="AZ335" s="13">
        <v>0.15247816</v>
      </c>
      <c r="BA335" s="86">
        <v>1.9607843137254902E-2</v>
      </c>
      <c r="BB335" s="86">
        <v>3.125E-2</v>
      </c>
      <c r="BC335" s="13">
        <v>0</v>
      </c>
      <c r="BD335" s="13">
        <v>0.11111111111111099</v>
      </c>
      <c r="BE335" s="14">
        <v>2.04081632653061E-2</v>
      </c>
      <c r="BF335" s="14">
        <v>6.6666666666666693E-2</v>
      </c>
      <c r="BG335" s="14">
        <v>0</v>
      </c>
      <c r="BH335" s="14">
        <v>6.4516129032258104E-2</v>
      </c>
      <c r="BI335" s="14">
        <v>4.08163265306122E-2</v>
      </c>
      <c r="BJ335" s="14">
        <v>0.04</v>
      </c>
      <c r="BK335" s="14">
        <v>0</v>
      </c>
      <c r="BL335" s="430">
        <v>6.6666666666666693E-2</v>
      </c>
      <c r="BM335" s="14">
        <v>3.9215686274509803E-2</v>
      </c>
      <c r="BN335" s="14">
        <v>7.4074074074074098E-2</v>
      </c>
      <c r="BO335" s="14">
        <v>0</v>
      </c>
      <c r="BP335" s="14">
        <v>3.125E-2</v>
      </c>
      <c r="BQ335" s="86">
        <v>3.9215686274509803E-2</v>
      </c>
      <c r="BR335" s="86">
        <v>7.4074074074074098E-2</v>
      </c>
      <c r="BS335" s="86">
        <v>0</v>
      </c>
      <c r="BT335" s="86">
        <v>3.125E-2</v>
      </c>
      <c r="BU335" s="14" t="s">
        <v>36</v>
      </c>
      <c r="BV335" s="14" t="s">
        <v>36</v>
      </c>
      <c r="BW335" s="14" t="s">
        <v>35</v>
      </c>
      <c r="BX335" s="14" t="s">
        <v>35</v>
      </c>
      <c r="BY335" s="14" t="s">
        <v>36</v>
      </c>
      <c r="BZ335" s="14" t="s">
        <v>36</v>
      </c>
      <c r="CA335" s="14" t="s">
        <v>35</v>
      </c>
      <c r="CB335" s="14" t="s">
        <v>35</v>
      </c>
      <c r="CC335" s="14">
        <v>0</v>
      </c>
      <c r="CD335" s="14">
        <v>0</v>
      </c>
      <c r="CE335" s="14">
        <v>0</v>
      </c>
      <c r="CF335" s="14">
        <v>0</v>
      </c>
      <c r="CG335" s="14">
        <v>0</v>
      </c>
      <c r="CH335" s="14">
        <v>0</v>
      </c>
      <c r="CI335" s="14">
        <v>0</v>
      </c>
      <c r="CJ335" s="14">
        <f>INDEX('Monthy Targets'!AC:AC,(MATCH(FY2019_ALL_Targets!$B:$B,'Monthy Targets'!$B:$B,0)))</f>
        <v>0</v>
      </c>
      <c r="CK335" s="14">
        <f>INDEX('Monthy Targets'!AD:AD,(MATCH(FY2019_ALL_Targets!$B:$B,'Monthy Targets'!$B:$B,0)))</f>
        <v>0</v>
      </c>
      <c r="CL335" s="14">
        <f>INDEX('Monthy Targets'!AE:AE,(MATCH(FY2019_ALL_Targets!$B:$B,'Monthy Targets'!$B:$B,0)))</f>
        <v>0</v>
      </c>
      <c r="CM335" s="14">
        <f>INDEX('Monthy Targets'!AF:AF,(MATCH(FY2019_ALL_Targets!$B:$B,'Monthy Targets'!$B:$B,0)))</f>
        <v>0</v>
      </c>
      <c r="CN335" s="14">
        <f>INDEX('Monthy Targets'!AG:AG,(MATCH(FY2019_ALL_Targets!$B:$B,'Monthy Targets'!$B:$B,0)))</f>
        <v>0</v>
      </c>
      <c r="CO335" s="14">
        <v>0.46</v>
      </c>
      <c r="CP335" s="14">
        <v>0.46</v>
      </c>
      <c r="CQ335" s="14">
        <v>0.46</v>
      </c>
      <c r="CR335" s="14">
        <v>0.46</v>
      </c>
      <c r="CS335" s="14">
        <v>0.46</v>
      </c>
      <c r="CT335" s="14">
        <v>0</v>
      </c>
      <c r="CU335" s="14">
        <v>0.46</v>
      </c>
      <c r="CV335" s="14">
        <v>0.46</v>
      </c>
      <c r="CW335" s="14">
        <v>0</v>
      </c>
      <c r="CX335" s="14">
        <v>0.44</v>
      </c>
      <c r="CY335" s="14">
        <v>0.44</v>
      </c>
      <c r="CZ335" s="14">
        <v>0.44</v>
      </c>
      <c r="DA335" s="14">
        <f>IF('QIPP Scorecard'!$AA$1=4,IF(FY2019_ALL_Targets!$BU335="Yes",INDEX('Final Comp Values'!$BN:$BN,MATCH(FY2019_ALL_Targets!$A335,'Final Comp Values'!$B:$B,0)),IF($BU335="Min Data",0,0)),0)</f>
        <v>0</v>
      </c>
      <c r="DB335" s="14">
        <f>IF('QIPP Scorecard'!$AA$1=4,IF(FY2019_ALL_Targets!$BV335="Yes",INDEX('Final Comp Values'!$BN:$BN,MATCH(FY2019_ALL_Targets!$A335,'Final Comp Values'!$B:$B,0)),IF($BV335="Min Data",0,0)),0)</f>
        <v>0</v>
      </c>
      <c r="DC335" s="14">
        <f>IF('QIPP Scorecard'!$AA$1=4,IF(FY2019_ALL_Targets!$BW335="Yes",INDEX('Final Comp Values'!$BN:$BN,MATCH(FY2019_ALL_Targets!$A335,'Final Comp Values'!$B:$B,0)),IF(CI335="Min Data",0,0)),0)</f>
        <v>0.44</v>
      </c>
      <c r="DD335" s="14">
        <f>IF('QIPP Scorecard'!$AA$1=4,IF(FY2019_ALL_Targets!$BX335="Yes",INDEX('Final Comp Values'!$BN:$BN,MATCH(FY2019_ALL_Targets!$A335,'Final Comp Values'!$B:$B,0)),IF($BX335="Min Data",0,0)),0)</f>
        <v>0.44</v>
      </c>
      <c r="DE335" s="14">
        <v>0.85</v>
      </c>
      <c r="DF335" s="14">
        <v>0.85</v>
      </c>
      <c r="DG335" s="14">
        <v>0.85</v>
      </c>
      <c r="DH335" s="14">
        <v>0.85</v>
      </c>
      <c r="DI335" s="14">
        <v>0.85</v>
      </c>
      <c r="DJ335" s="14">
        <v>0</v>
      </c>
      <c r="DK335" s="14">
        <v>0.85</v>
      </c>
      <c r="DL335" s="14">
        <v>0.85</v>
      </c>
      <c r="DM335" s="14">
        <v>0</v>
      </c>
      <c r="DN335" s="14">
        <v>0.82</v>
      </c>
      <c r="DO335" s="14">
        <v>0.82</v>
      </c>
      <c r="DP335" s="14">
        <v>0.82</v>
      </c>
      <c r="DQ335" s="14">
        <f>IF('QIPP Scorecard'!$AA$1=4,IF(FY2019_ALL_Targets!$BY335="Yes",INDEX('Final Comp Values'!$BK:$BK,MATCH(FY2019_ALL_Targets!$A335,'Final Comp Values'!$B:$B,0)),IF($BY335="Min Data",0,0)),0)</f>
        <v>0</v>
      </c>
      <c r="DR335" s="14">
        <f>IF('QIPP Scorecard'!$AA$1=4,IF(FY2019_ALL_Targets!$BZ335="Yes",INDEX('Final Comp Values'!$BO:$BO,MATCH(FY2019_ALL_Targets!$A335,'Final Comp Values'!$B:$B,0)),IF($BZ335="Min Data",0,0)),0)</f>
        <v>0</v>
      </c>
      <c r="DS335" s="14">
        <f>IF('QIPP Scorecard'!$AA$1=4,IF(FY2019_ALL_Targets!$CA335="Yes",INDEX('Final Comp Values'!$BO:$BO,MATCH(FY2019_ALL_Targets!$A335,'Final Comp Values'!$B:$B,0)),IF($CA335="Min Data",0,0)),0)</f>
        <v>0.82</v>
      </c>
      <c r="DT335" s="14">
        <f>IF('QIPP Scorecard'!$AA$1=4,IF(FY2019_ALL_Targets!$CB335="Yes",INDEX('Final Comp Values'!$BO:$BO,MATCH(FY2019_ALL_Targets!$A335,'Final Comp Values'!$B:$B,0)),IF($CB335="Min Data",0,0)),0)</f>
        <v>0.82</v>
      </c>
      <c r="DU335" s="14">
        <v>0.52</v>
      </c>
      <c r="DV335" s="14">
        <v>0.44</v>
      </c>
      <c r="DW335" s="14">
        <v>0.47</v>
      </c>
      <c r="DX335" s="14">
        <v>0.31</v>
      </c>
      <c r="DY335" s="12">
        <f t="shared" si="26"/>
        <v>2</v>
      </c>
      <c r="DZ335" s="12">
        <f t="shared" si="27"/>
        <v>2</v>
      </c>
      <c r="EA335" s="12">
        <f t="shared" si="28"/>
        <v>0</v>
      </c>
      <c r="EB335" s="12">
        <f t="shared" si="29"/>
        <v>3</v>
      </c>
    </row>
    <row r="336" spans="1:132" x14ac:dyDescent="0.25">
      <c r="A336" s="297">
        <v>4787</v>
      </c>
      <c r="B336" s="347">
        <v>675812</v>
      </c>
      <c r="C336" s="297">
        <v>1028398</v>
      </c>
      <c r="D336" s="14">
        <v>1144771494</v>
      </c>
      <c r="E336" s="26" t="s">
        <v>939</v>
      </c>
      <c r="F336" s="26" t="str">
        <f>INDEX('Mar - Aug'!X:X,MATCH(A336,'Mar - Aug'!B:B,0))</f>
        <v>MRSA Northeast</v>
      </c>
      <c r="G336" s="26" t="s">
        <v>3163</v>
      </c>
      <c r="H336" s="26" t="s">
        <v>3164</v>
      </c>
      <c r="I336" s="26" t="str">
        <f t="shared" si="25"/>
        <v/>
      </c>
      <c r="J336" s="299" t="s">
        <v>2728</v>
      </c>
      <c r="K336" s="299" t="s">
        <v>2729</v>
      </c>
      <c r="L336" s="299" t="s">
        <v>2730</v>
      </c>
      <c r="M336" s="13">
        <v>2.1276590000000001E-2</v>
      </c>
      <c r="N336" s="13">
        <v>4.629631E-2</v>
      </c>
      <c r="O336" s="13">
        <v>0</v>
      </c>
      <c r="P336" s="13">
        <v>0.10215053</v>
      </c>
      <c r="Q336" s="13">
        <v>3.3690650000000003E-2</v>
      </c>
      <c r="R336" s="13">
        <v>5.5747400000000003E-2</v>
      </c>
      <c r="S336" s="13">
        <v>3.7344499999999998E-3</v>
      </c>
      <c r="T336" s="13">
        <v>0.15247816</v>
      </c>
      <c r="U336" s="13">
        <v>3.3690650000000003E-2</v>
      </c>
      <c r="V336" s="13">
        <v>5.5747400000000003E-2</v>
      </c>
      <c r="W336" s="13">
        <v>3.7344499999999998E-3</v>
      </c>
      <c r="X336" s="13">
        <v>0.15247816</v>
      </c>
      <c r="Y336" s="13">
        <v>3.3690650000000003E-2</v>
      </c>
      <c r="Z336" s="13">
        <v>5.5747400000000003E-2</v>
      </c>
      <c r="AA336" s="13">
        <v>3.7344499999999998E-3</v>
      </c>
      <c r="AB336" s="13">
        <v>0.15247816</v>
      </c>
      <c r="AC336" s="13">
        <v>3.3690650000000003E-2</v>
      </c>
      <c r="AD336" s="13">
        <v>5.5747400000000003E-2</v>
      </c>
      <c r="AE336" s="13">
        <v>3.7344499999999998E-3</v>
      </c>
      <c r="AF336" s="13">
        <v>0.15247816</v>
      </c>
      <c r="AG336" s="13">
        <v>3.3690650000000003E-2</v>
      </c>
      <c r="AH336" s="13">
        <v>5.5747400000000003E-2</v>
      </c>
      <c r="AI336" s="13">
        <v>3.7344499999999998E-3</v>
      </c>
      <c r="AJ336" s="13">
        <v>0.15247816</v>
      </c>
      <c r="AK336" s="13">
        <v>3.3690650000000003E-2</v>
      </c>
      <c r="AL336" s="13">
        <v>5.5747400000000003E-2</v>
      </c>
      <c r="AM336" s="13">
        <v>3.7344499999999998E-3</v>
      </c>
      <c r="AN336" s="13">
        <v>0.15247816</v>
      </c>
      <c r="AO336" s="13">
        <v>3.3690650000000003E-2</v>
      </c>
      <c r="AP336" s="13">
        <v>5.5747400000000003E-2</v>
      </c>
      <c r="AQ336" s="13">
        <v>3.7344499999999998E-3</v>
      </c>
      <c r="AR336" s="13">
        <v>0.15247816</v>
      </c>
      <c r="AS336" s="13">
        <v>3.3690650000000003E-2</v>
      </c>
      <c r="AT336" s="13">
        <v>5.5747400000000003E-2</v>
      </c>
      <c r="AU336" s="13">
        <v>3.7344499999999998E-3</v>
      </c>
      <c r="AV336" s="13">
        <v>0.15247816</v>
      </c>
      <c r="AW336" s="13">
        <v>3.3690650000000003E-2</v>
      </c>
      <c r="AX336" s="13">
        <v>5.5747400000000003E-2</v>
      </c>
      <c r="AY336" s="13">
        <v>3.7344499999999998E-3</v>
      </c>
      <c r="AZ336" s="13">
        <v>0.15247816</v>
      </c>
      <c r="BA336" s="86">
        <v>6.5217391304347797E-2</v>
      </c>
      <c r="BB336" s="86">
        <v>0.115384615384615</v>
      </c>
      <c r="BC336" s="13">
        <v>0</v>
      </c>
      <c r="BD336" s="13">
        <v>0.204545454545455</v>
      </c>
      <c r="BE336" s="14">
        <v>2.27272727272727E-2</v>
      </c>
      <c r="BF336" s="14">
        <v>0.04</v>
      </c>
      <c r="BG336" s="14">
        <v>0</v>
      </c>
      <c r="BH336" s="14">
        <v>0.28571428571428598</v>
      </c>
      <c r="BI336" s="14">
        <v>2.1276595744680899E-2</v>
      </c>
      <c r="BJ336" s="14">
        <v>0.233333333333333</v>
      </c>
      <c r="BK336" s="14">
        <v>0</v>
      </c>
      <c r="BL336" s="430">
        <v>0.266666666666667</v>
      </c>
      <c r="BM336" s="14">
        <v>2.1276595744680899E-2</v>
      </c>
      <c r="BN336" s="14">
        <v>0.11764705882352899</v>
      </c>
      <c r="BO336" s="14">
        <v>0</v>
      </c>
      <c r="BP336" s="14">
        <v>0.22222222222222199</v>
      </c>
      <c r="BQ336" s="86">
        <v>2.1276595744680899E-2</v>
      </c>
      <c r="BR336" s="86">
        <v>0.11764705882352899</v>
      </c>
      <c r="BS336" s="86">
        <v>0</v>
      </c>
      <c r="BT336" s="86">
        <v>0.22222222222222199</v>
      </c>
      <c r="BU336" s="14" t="s">
        <v>35</v>
      </c>
      <c r="BV336" s="14" t="s">
        <v>36</v>
      </c>
      <c r="BW336" s="14" t="s">
        <v>35</v>
      </c>
      <c r="BX336" s="14" t="s">
        <v>36</v>
      </c>
      <c r="BY336" s="14" t="s">
        <v>35</v>
      </c>
      <c r="BZ336" s="14" t="s">
        <v>36</v>
      </c>
      <c r="CA336" s="14" t="s">
        <v>35</v>
      </c>
      <c r="CB336" s="14" t="s">
        <v>36</v>
      </c>
      <c r="CC336" s="14">
        <v>3.32</v>
      </c>
      <c r="CD336" s="14">
        <v>3.32</v>
      </c>
      <c r="CE336" s="14">
        <v>3.32</v>
      </c>
      <c r="CF336" s="14">
        <v>3.32</v>
      </c>
      <c r="CG336" s="14">
        <v>3.32</v>
      </c>
      <c r="CH336" s="14">
        <v>3.32</v>
      </c>
      <c r="CI336" s="14">
        <v>3.44</v>
      </c>
      <c r="CJ336" s="14">
        <f>INDEX('Monthy Targets'!AC:AC,(MATCH(FY2019_ALL_Targets!$B:$B,'Monthy Targets'!$B:$B,0)))</f>
        <v>3.43</v>
      </c>
      <c r="CK336" s="14">
        <f>INDEX('Monthy Targets'!AD:AD,(MATCH(FY2019_ALL_Targets!$B:$B,'Monthy Targets'!$B:$B,0)))</f>
        <v>3.43</v>
      </c>
      <c r="CL336" s="14">
        <f>INDEX('Monthy Targets'!AE:AE,(MATCH(FY2019_ALL_Targets!$B:$B,'Monthy Targets'!$B:$B,0)))</f>
        <v>3.43</v>
      </c>
      <c r="CM336" s="14">
        <f>INDEX('Monthy Targets'!AF:AF,(MATCH(FY2019_ALL_Targets!$B:$B,'Monthy Targets'!$B:$B,0)))</f>
        <v>3.43</v>
      </c>
      <c r="CN336" s="14">
        <f>INDEX('Monthy Targets'!AG:AG,(MATCH(FY2019_ALL_Targets!$B:$B,'Monthy Targets'!$B:$B,0)))</f>
        <v>3.43</v>
      </c>
      <c r="CO336" s="14">
        <v>0</v>
      </c>
      <c r="CP336" s="14">
        <v>0</v>
      </c>
      <c r="CQ336" s="14">
        <v>0.23</v>
      </c>
      <c r="CR336" s="14">
        <v>0</v>
      </c>
      <c r="CS336" s="14">
        <v>0.23</v>
      </c>
      <c r="CT336" s="14">
        <v>0.23</v>
      </c>
      <c r="CU336" s="14">
        <v>0.23</v>
      </c>
      <c r="CV336" s="14">
        <v>0</v>
      </c>
      <c r="CW336" s="14">
        <v>0.23</v>
      </c>
      <c r="CX336" s="14">
        <v>0</v>
      </c>
      <c r="CY336" s="14">
        <v>0.23</v>
      </c>
      <c r="CZ336" s="14">
        <v>0</v>
      </c>
      <c r="DA336" s="14">
        <f>IF('QIPP Scorecard'!$AA$1=4,IF(FY2019_ALL_Targets!$BU336="Yes",INDEX('Final Comp Values'!$BN:$BN,MATCH(FY2019_ALL_Targets!$A336,'Final Comp Values'!$B:$B,0)),IF($BU336="Min Data",0,0)),0)</f>
        <v>0.23</v>
      </c>
      <c r="DB336" s="14">
        <f>IF('QIPP Scorecard'!$AA$1=4,IF(FY2019_ALL_Targets!$BV336="Yes",INDEX('Final Comp Values'!$BN:$BN,MATCH(FY2019_ALL_Targets!$A336,'Final Comp Values'!$B:$B,0)),IF($BV336="Min Data",0,0)),0)</f>
        <v>0</v>
      </c>
      <c r="DC336" s="14">
        <f>IF('QIPP Scorecard'!$AA$1=4,IF(FY2019_ALL_Targets!$BW336="Yes",INDEX('Final Comp Values'!$BN:$BN,MATCH(FY2019_ALL_Targets!$A336,'Final Comp Values'!$B:$B,0)),IF(CI336="Min Data",0,0)),0)</f>
        <v>0.23</v>
      </c>
      <c r="DD336" s="14">
        <f>IF('QIPP Scorecard'!$AA$1=4,IF(FY2019_ALL_Targets!$BX336="Yes",INDEX('Final Comp Values'!$BN:$BN,MATCH(FY2019_ALL_Targets!$A336,'Final Comp Values'!$B:$B,0)),IF($BX336="Min Data",0,0)),0)</f>
        <v>0</v>
      </c>
      <c r="DE336" s="14">
        <v>0</v>
      </c>
      <c r="DF336" s="14">
        <v>0</v>
      </c>
      <c r="DG336" s="14">
        <v>0.42</v>
      </c>
      <c r="DH336" s="14">
        <v>0</v>
      </c>
      <c r="DI336" s="14">
        <v>0.42</v>
      </c>
      <c r="DJ336" s="14">
        <v>0.42</v>
      </c>
      <c r="DK336" s="14">
        <v>0.42</v>
      </c>
      <c r="DL336" s="14">
        <v>0</v>
      </c>
      <c r="DM336" s="14">
        <v>0.43</v>
      </c>
      <c r="DN336" s="14">
        <v>0</v>
      </c>
      <c r="DO336" s="14">
        <v>0.43</v>
      </c>
      <c r="DP336" s="14">
        <v>0</v>
      </c>
      <c r="DQ336" s="14">
        <f>IF('QIPP Scorecard'!$AA$1=4,IF(FY2019_ALL_Targets!$BY336="Yes",INDEX('Final Comp Values'!$BK:$BK,MATCH(FY2019_ALL_Targets!$A336,'Final Comp Values'!$B:$B,0)),IF($BY336="Min Data",0,0)),0)</f>
        <v>0.43</v>
      </c>
      <c r="DR336" s="14">
        <f>IF('QIPP Scorecard'!$AA$1=4,IF(FY2019_ALL_Targets!$BZ336="Yes",INDEX('Final Comp Values'!$BO:$BO,MATCH(FY2019_ALL_Targets!$A336,'Final Comp Values'!$B:$B,0)),IF($BZ336="Min Data",0,0)),0)</f>
        <v>0</v>
      </c>
      <c r="DS336" s="14">
        <f>IF('QIPP Scorecard'!$AA$1=4,IF(FY2019_ALL_Targets!$CA336="Yes",INDEX('Final Comp Values'!$BO:$BO,MATCH(FY2019_ALL_Targets!$A336,'Final Comp Values'!$B:$B,0)),IF($CA336="Min Data",0,0)),0)</f>
        <v>0.43</v>
      </c>
      <c r="DT336" s="14">
        <f>IF('QIPP Scorecard'!$AA$1=4,IF(FY2019_ALL_Targets!$CB336="Yes",INDEX('Final Comp Values'!$BO:$BO,MATCH(FY2019_ALL_Targets!$A336,'Final Comp Values'!$B:$B,0)),IF($CB336="Min Data",0,0)),0)</f>
        <v>0</v>
      </c>
      <c r="DU336" s="14">
        <v>0.4</v>
      </c>
      <c r="DV336" s="14">
        <v>0.59</v>
      </c>
      <c r="DW336" s="14">
        <v>0.54</v>
      </c>
      <c r="DX336" s="14">
        <v>0.53</v>
      </c>
      <c r="DY336" s="12">
        <f t="shared" si="26"/>
        <v>2</v>
      </c>
      <c r="DZ336" s="12">
        <f t="shared" si="27"/>
        <v>2</v>
      </c>
      <c r="EA336" s="12">
        <f t="shared" si="28"/>
        <v>0</v>
      </c>
      <c r="EB336" s="12">
        <f t="shared" si="29"/>
        <v>0</v>
      </c>
    </row>
    <row r="337" spans="1:132" x14ac:dyDescent="0.25">
      <c r="A337" s="297">
        <v>5398</v>
      </c>
      <c r="B337" s="347">
        <v>675815</v>
      </c>
      <c r="C337" s="297">
        <v>1026483</v>
      </c>
      <c r="D337" s="14">
        <v>1841254174</v>
      </c>
      <c r="E337" s="26" t="s">
        <v>935</v>
      </c>
      <c r="F337" s="26" t="str">
        <f>INDEX('Mar - Aug'!X:X,MATCH(A337,'Mar - Aug'!B:B,0))</f>
        <v>Nueces</v>
      </c>
      <c r="G337" s="26" t="s">
        <v>3075</v>
      </c>
      <c r="H337" s="26"/>
      <c r="I337" s="26" t="str">
        <f t="shared" si="25"/>
        <v/>
      </c>
      <c r="J337" s="299" t="s">
        <v>806</v>
      </c>
      <c r="K337" s="299" t="s">
        <v>961</v>
      </c>
      <c r="L337" s="299" t="s">
        <v>2428</v>
      </c>
      <c r="M337" s="13">
        <v>4.71204E-2</v>
      </c>
      <c r="N337" s="13">
        <v>4.0677959999999999E-2</v>
      </c>
      <c r="O337" s="13">
        <v>0</v>
      </c>
      <c r="P337" s="13">
        <v>7.9320100000000004E-2</v>
      </c>
      <c r="Q337" s="13">
        <v>3.3690650000000003E-2</v>
      </c>
      <c r="R337" s="13">
        <v>5.5747400000000003E-2</v>
      </c>
      <c r="S337" s="13">
        <v>3.7344499999999998E-3</v>
      </c>
      <c r="T337" s="13">
        <v>0.15247816</v>
      </c>
      <c r="U337" s="13">
        <v>4.6319353200000003E-2</v>
      </c>
      <c r="V337" s="13">
        <v>5.5747400000000003E-2</v>
      </c>
      <c r="W337" s="13">
        <v>3.7344499999999998E-3</v>
      </c>
      <c r="X337" s="13">
        <v>0.15247816</v>
      </c>
      <c r="Y337" s="13">
        <v>4.4764379999999999E-2</v>
      </c>
      <c r="Z337" s="13">
        <v>5.5747400000000003E-2</v>
      </c>
      <c r="AA337" s="13">
        <v>3.7344499999999998E-3</v>
      </c>
      <c r="AB337" s="13">
        <v>0.15247816</v>
      </c>
      <c r="AC337" s="13">
        <v>4.55183064E-2</v>
      </c>
      <c r="AD337" s="13">
        <v>5.5747400000000003E-2</v>
      </c>
      <c r="AE337" s="13">
        <v>3.7344499999999998E-3</v>
      </c>
      <c r="AF337" s="13">
        <v>0.15247816</v>
      </c>
      <c r="AG337" s="13">
        <v>4.2408359999999999E-2</v>
      </c>
      <c r="AH337" s="13">
        <v>5.5747400000000003E-2</v>
      </c>
      <c r="AI337" s="13">
        <v>3.7344499999999998E-3</v>
      </c>
      <c r="AJ337" s="13">
        <v>0.15247816</v>
      </c>
      <c r="AK337" s="13">
        <v>4.4717259600000003E-2</v>
      </c>
      <c r="AL337" s="13">
        <v>5.5747400000000003E-2</v>
      </c>
      <c r="AM337" s="13">
        <v>3.7344499999999998E-3</v>
      </c>
      <c r="AN337" s="13">
        <v>0.15247816</v>
      </c>
      <c r="AO337" s="13">
        <v>4.0052339999999999E-2</v>
      </c>
      <c r="AP337" s="13">
        <v>5.5747400000000003E-2</v>
      </c>
      <c r="AQ337" s="13">
        <v>3.7344499999999998E-3</v>
      </c>
      <c r="AR337" s="13">
        <v>0.15247816</v>
      </c>
      <c r="AS337" s="13">
        <v>4.3821972000000001E-2</v>
      </c>
      <c r="AT337" s="13">
        <v>5.5747400000000003E-2</v>
      </c>
      <c r="AU337" s="13">
        <v>3.7344499999999998E-3</v>
      </c>
      <c r="AV337" s="13">
        <v>0.15247816</v>
      </c>
      <c r="AW337" s="13">
        <v>3.7696319999999998E-2</v>
      </c>
      <c r="AX337" s="13">
        <v>5.5747400000000003E-2</v>
      </c>
      <c r="AY337" s="13">
        <v>3.7344499999999998E-3</v>
      </c>
      <c r="AZ337" s="13">
        <v>0.15247816</v>
      </c>
      <c r="BA337" s="86">
        <v>4.49438202247191E-2</v>
      </c>
      <c r="BB337" s="86">
        <v>7.0422535211267595E-2</v>
      </c>
      <c r="BC337" s="13">
        <v>0</v>
      </c>
      <c r="BD337" s="13">
        <v>5.95238095238095E-2</v>
      </c>
      <c r="BE337" s="14">
        <v>3.4883720930232599E-2</v>
      </c>
      <c r="BF337" s="14">
        <v>5.4794520547945202E-2</v>
      </c>
      <c r="BG337" s="14">
        <v>0</v>
      </c>
      <c r="BH337" s="14">
        <v>7.69230769230769E-2</v>
      </c>
      <c r="BI337" s="14">
        <v>6.02409638554217E-2</v>
      </c>
      <c r="BJ337" s="14">
        <v>2.8169014084507001E-2</v>
      </c>
      <c r="BK337" s="14">
        <v>0</v>
      </c>
      <c r="BL337" s="430">
        <v>6.4935064935064901E-2</v>
      </c>
      <c r="BM337" s="14">
        <v>8.4337349397590397E-2</v>
      </c>
      <c r="BN337" s="14">
        <v>5.63380281690141E-2</v>
      </c>
      <c r="BO337" s="14">
        <v>0</v>
      </c>
      <c r="BP337" s="14">
        <v>7.69230769230769E-2</v>
      </c>
      <c r="BQ337" s="86">
        <v>8.4337349397590397E-2</v>
      </c>
      <c r="BR337" s="86">
        <v>5.63380281690141E-2</v>
      </c>
      <c r="BS337" s="86">
        <v>0</v>
      </c>
      <c r="BT337" s="86">
        <v>7.69230769230769E-2</v>
      </c>
      <c r="BU337" s="14" t="s">
        <v>36</v>
      </c>
      <c r="BV337" s="14" t="s">
        <v>36</v>
      </c>
      <c r="BW337" s="14" t="s">
        <v>35</v>
      </c>
      <c r="BX337" s="14" t="s">
        <v>35</v>
      </c>
      <c r="BY337" s="14" t="s">
        <v>36</v>
      </c>
      <c r="BZ337" s="14" t="s">
        <v>36</v>
      </c>
      <c r="CA337" s="14" t="s">
        <v>35</v>
      </c>
      <c r="CB337" s="14" t="s">
        <v>35</v>
      </c>
      <c r="CC337" s="14">
        <v>26.35</v>
      </c>
      <c r="CD337" s="14">
        <v>26.35</v>
      </c>
      <c r="CE337" s="14">
        <v>26.35</v>
      </c>
      <c r="CF337" s="14">
        <v>26.35</v>
      </c>
      <c r="CG337" s="14">
        <v>26.35</v>
      </c>
      <c r="CH337" s="14">
        <v>26.35</v>
      </c>
      <c r="CI337" s="14">
        <v>25.21</v>
      </c>
      <c r="CJ337" s="14">
        <f>INDEX('Monthy Targets'!AC:AC,(MATCH(FY2019_ALL_Targets!$B:$B,'Monthy Targets'!$B:$B,0)))</f>
        <v>25.12</v>
      </c>
      <c r="CK337" s="14">
        <f>INDEX('Monthy Targets'!AD:AD,(MATCH(FY2019_ALL_Targets!$B:$B,'Monthy Targets'!$B:$B,0)))</f>
        <v>25.12</v>
      </c>
      <c r="CL337" s="14">
        <f>INDEX('Monthy Targets'!AE:AE,(MATCH(FY2019_ALL_Targets!$B:$B,'Monthy Targets'!$B:$B,0)))</f>
        <v>25.12</v>
      </c>
      <c r="CM337" s="14">
        <f>INDEX('Monthy Targets'!AF:AF,(MATCH(FY2019_ALL_Targets!$B:$B,'Monthy Targets'!$B:$B,0)))</f>
        <v>25.12</v>
      </c>
      <c r="CN337" s="14">
        <f>INDEX('Monthy Targets'!AG:AG,(MATCH(FY2019_ALL_Targets!$B:$B,'Monthy Targets'!$B:$B,0)))</f>
        <v>25.12</v>
      </c>
      <c r="CO337" s="14">
        <v>1.78</v>
      </c>
      <c r="CP337" s="14">
        <v>0</v>
      </c>
      <c r="CQ337" s="14">
        <v>1.78</v>
      </c>
      <c r="CR337" s="14">
        <v>1.78</v>
      </c>
      <c r="CS337" s="14">
        <v>1.78</v>
      </c>
      <c r="CT337" s="14">
        <v>1.78</v>
      </c>
      <c r="CU337" s="14">
        <v>1.78</v>
      </c>
      <c r="CV337" s="14">
        <v>1.78</v>
      </c>
      <c r="CW337" s="14">
        <v>0</v>
      </c>
      <c r="CX337" s="14">
        <v>1.71</v>
      </c>
      <c r="CY337" s="14">
        <v>1.71</v>
      </c>
      <c r="CZ337" s="14">
        <v>1.71</v>
      </c>
      <c r="DA337" s="14">
        <f>IF('QIPP Scorecard'!$AA$1=4,IF(FY2019_ALL_Targets!$BU337="Yes",INDEX('Final Comp Values'!$BN:$BN,MATCH(FY2019_ALL_Targets!$A337,'Final Comp Values'!$B:$B,0)),IF($BU337="Min Data",0,0)),0)</f>
        <v>0</v>
      </c>
      <c r="DB337" s="14">
        <f>IF('QIPP Scorecard'!$AA$1=4,IF(FY2019_ALL_Targets!$BV337="Yes",INDEX('Final Comp Values'!$BN:$BN,MATCH(FY2019_ALL_Targets!$A337,'Final Comp Values'!$B:$B,0)),IF($BV337="Min Data",0,0)),0)</f>
        <v>0</v>
      </c>
      <c r="DC337" s="14">
        <f>IF('QIPP Scorecard'!$AA$1=4,IF(FY2019_ALL_Targets!$BW337="Yes",INDEX('Final Comp Values'!$BN:$BN,MATCH(FY2019_ALL_Targets!$A337,'Final Comp Values'!$B:$B,0)),IF(CI337="Min Data",0,0)),0)</f>
        <v>1.71</v>
      </c>
      <c r="DD337" s="14">
        <f>IF('QIPP Scorecard'!$AA$1=4,IF(FY2019_ALL_Targets!$BX337="Yes",INDEX('Final Comp Values'!$BN:$BN,MATCH(FY2019_ALL_Targets!$A337,'Final Comp Values'!$B:$B,0)),IF($BX337="Min Data",0,0)),0)</f>
        <v>1.71</v>
      </c>
      <c r="DE337" s="14">
        <v>0</v>
      </c>
      <c r="DF337" s="14">
        <v>0</v>
      </c>
      <c r="DG337" s="14">
        <v>3.31</v>
      </c>
      <c r="DH337" s="14">
        <v>3.31</v>
      </c>
      <c r="DI337" s="14">
        <v>3.31</v>
      </c>
      <c r="DJ337" s="14">
        <v>3.31</v>
      </c>
      <c r="DK337" s="14">
        <v>3.31</v>
      </c>
      <c r="DL337" s="14">
        <v>3.31</v>
      </c>
      <c r="DM337" s="14">
        <v>0</v>
      </c>
      <c r="DN337" s="14">
        <v>3.17</v>
      </c>
      <c r="DO337" s="14">
        <v>3.17</v>
      </c>
      <c r="DP337" s="14">
        <v>3.17</v>
      </c>
      <c r="DQ337" s="14">
        <f>IF('QIPP Scorecard'!$AA$1=4,IF(FY2019_ALL_Targets!$BY337="Yes",INDEX('Final Comp Values'!$BK:$BK,MATCH(FY2019_ALL_Targets!$A337,'Final Comp Values'!$B:$B,0)),IF($BY337="Min Data",0,0)),0)</f>
        <v>0</v>
      </c>
      <c r="DR337" s="14">
        <f>IF('QIPP Scorecard'!$AA$1=4,IF(FY2019_ALL_Targets!$BZ337="Yes",INDEX('Final Comp Values'!$BO:$BO,MATCH(FY2019_ALL_Targets!$A337,'Final Comp Values'!$B:$B,0)),IF($BZ337="Min Data",0,0)),0)</f>
        <v>0</v>
      </c>
      <c r="DS337" s="14">
        <f>IF('QIPP Scorecard'!$AA$1=4,IF(FY2019_ALL_Targets!$CA337="Yes",INDEX('Final Comp Values'!$BO:$BO,MATCH(FY2019_ALL_Targets!$A337,'Final Comp Values'!$B:$B,0)),IF($CA337="Min Data",0,0)),0)</f>
        <v>3.17</v>
      </c>
      <c r="DT337" s="14">
        <f>IF('QIPP Scorecard'!$AA$1=4,IF(FY2019_ALL_Targets!$CB337="Yes",INDEX('Final Comp Values'!$BO:$BO,MATCH(FY2019_ALL_Targets!$A337,'Final Comp Values'!$B:$B,0)),IF($CB337="Min Data",0,0)),0)</f>
        <v>3.17</v>
      </c>
      <c r="DU337" s="14">
        <v>3.84</v>
      </c>
      <c r="DV337" s="14">
        <v>5.29</v>
      </c>
      <c r="DW337" s="14">
        <v>4.9400000000000004</v>
      </c>
      <c r="DX337" s="14">
        <v>4.28</v>
      </c>
      <c r="DY337" s="12">
        <f t="shared" si="26"/>
        <v>2</v>
      </c>
      <c r="DZ337" s="12">
        <f t="shared" si="27"/>
        <v>2</v>
      </c>
      <c r="EA337" s="12">
        <f t="shared" si="28"/>
        <v>0</v>
      </c>
      <c r="EB337" s="12">
        <f t="shared" si="29"/>
        <v>0</v>
      </c>
    </row>
    <row r="338" spans="1:132" x14ac:dyDescent="0.25">
      <c r="A338" s="297">
        <v>5197</v>
      </c>
      <c r="B338" s="347">
        <v>675817</v>
      </c>
      <c r="C338" s="297">
        <v>1026719</v>
      </c>
      <c r="D338" s="14">
        <v>1023407012</v>
      </c>
      <c r="E338" s="26" t="s">
        <v>937</v>
      </c>
      <c r="F338" s="26" t="str">
        <f>INDEX('Mar - Aug'!X:X,MATCH(A338,'Mar - Aug'!B:B,0))</f>
        <v>Tarrant</v>
      </c>
      <c r="G338" s="26" t="s">
        <v>3009</v>
      </c>
      <c r="H338" s="26"/>
      <c r="I338" s="26" t="str">
        <f t="shared" si="25"/>
        <v/>
      </c>
      <c r="J338" s="299" t="s">
        <v>710</v>
      </c>
      <c r="K338" s="299" t="s">
        <v>938</v>
      </c>
      <c r="L338" s="299" t="s">
        <v>2388</v>
      </c>
      <c r="M338" s="13">
        <v>4.3321279999999997E-2</v>
      </c>
      <c r="N338" s="13">
        <v>8.8383829999999997E-2</v>
      </c>
      <c r="O338" s="13">
        <v>0</v>
      </c>
      <c r="P338" s="13">
        <v>0.20384614000000001</v>
      </c>
      <c r="Q338" s="13">
        <v>3.3690650000000003E-2</v>
      </c>
      <c r="R338" s="13">
        <v>5.5747400000000003E-2</v>
      </c>
      <c r="S338" s="13">
        <v>3.7344499999999998E-3</v>
      </c>
      <c r="T338" s="13">
        <v>0.15247816</v>
      </c>
      <c r="U338" s="13">
        <v>4.2584818240000002E-2</v>
      </c>
      <c r="V338" s="13">
        <v>8.6881304889999997E-2</v>
      </c>
      <c r="W338" s="13">
        <v>3.7344499999999998E-3</v>
      </c>
      <c r="X338" s="13">
        <v>0.20038075561999999</v>
      </c>
      <c r="Y338" s="13">
        <v>4.1155216000000001E-2</v>
      </c>
      <c r="Z338" s="13">
        <v>8.3964638499999994E-2</v>
      </c>
      <c r="AA338" s="13">
        <v>3.7344499999999998E-3</v>
      </c>
      <c r="AB338" s="13">
        <v>0.193653833</v>
      </c>
      <c r="AC338" s="13">
        <v>4.1848356480000001E-2</v>
      </c>
      <c r="AD338" s="13">
        <v>8.5378779779999997E-2</v>
      </c>
      <c r="AE338" s="13">
        <v>3.7344499999999998E-3</v>
      </c>
      <c r="AF338" s="13">
        <v>0.19691537124</v>
      </c>
      <c r="AG338" s="13">
        <v>3.8989151999999999E-2</v>
      </c>
      <c r="AH338" s="13">
        <v>7.9545447000000005E-2</v>
      </c>
      <c r="AI338" s="13">
        <v>3.7344499999999998E-3</v>
      </c>
      <c r="AJ338" s="13">
        <v>0.18346152600000001</v>
      </c>
      <c r="AK338" s="13">
        <v>4.111189472E-2</v>
      </c>
      <c r="AL338" s="13">
        <v>8.3876254669999997E-2</v>
      </c>
      <c r="AM338" s="13">
        <v>3.7344499999999998E-3</v>
      </c>
      <c r="AN338" s="13">
        <v>0.19344998686000001</v>
      </c>
      <c r="AO338" s="13">
        <v>3.6823087999999997E-2</v>
      </c>
      <c r="AP338" s="13">
        <v>7.5126255500000003E-2</v>
      </c>
      <c r="AQ338" s="13">
        <v>3.7344499999999998E-3</v>
      </c>
      <c r="AR338" s="13">
        <v>0.173269219</v>
      </c>
      <c r="AS338" s="13">
        <v>4.0288790400000003E-2</v>
      </c>
      <c r="AT338" s="13">
        <v>8.2196961900000004E-2</v>
      </c>
      <c r="AU338" s="13">
        <v>3.7344499999999998E-3</v>
      </c>
      <c r="AV338" s="13">
        <v>0.1895769102</v>
      </c>
      <c r="AW338" s="13">
        <v>3.4657024000000002E-2</v>
      </c>
      <c r="AX338" s="13">
        <v>7.0707064E-2</v>
      </c>
      <c r="AY338" s="13">
        <v>3.7344499999999998E-3</v>
      </c>
      <c r="AZ338" s="13">
        <v>0.16307691199999999</v>
      </c>
      <c r="BA338" s="86">
        <v>1.6666666666666701E-2</v>
      </c>
      <c r="BB338" s="86">
        <v>7.2164948453608199E-2</v>
      </c>
      <c r="BC338" s="13">
        <v>0</v>
      </c>
      <c r="BD338" s="13">
        <v>0.17857142857142899</v>
      </c>
      <c r="BE338" s="14">
        <v>1.6129032258064498E-2</v>
      </c>
      <c r="BF338" s="14">
        <v>6.8627450980392204E-2</v>
      </c>
      <c r="BG338" s="14">
        <v>0</v>
      </c>
      <c r="BH338" s="14">
        <v>0.11206896551724101</v>
      </c>
      <c r="BI338" s="14">
        <v>2.4193548387096801E-2</v>
      </c>
      <c r="BJ338" s="14">
        <v>5.4545454545454501E-2</v>
      </c>
      <c r="BK338" s="14">
        <v>0</v>
      </c>
      <c r="BL338" s="430">
        <v>8.7719298245614002E-2</v>
      </c>
      <c r="BM338" s="14">
        <v>2.3809523809523801E-2</v>
      </c>
      <c r="BN338" s="14">
        <v>4.95049504950495E-2</v>
      </c>
      <c r="BO338" s="14">
        <v>0</v>
      </c>
      <c r="BP338" s="14">
        <v>0.105263157894737</v>
      </c>
      <c r="BQ338" s="86">
        <v>2.3809523809523801E-2</v>
      </c>
      <c r="BR338" s="86">
        <v>4.95049504950495E-2</v>
      </c>
      <c r="BS338" s="86">
        <v>0</v>
      </c>
      <c r="BT338" s="86">
        <v>0.105263157894737</v>
      </c>
      <c r="BU338" s="14" t="s">
        <v>35</v>
      </c>
      <c r="BV338" s="14" t="s">
        <v>35</v>
      </c>
      <c r="BW338" s="14" t="s">
        <v>35</v>
      </c>
      <c r="BX338" s="14" t="s">
        <v>35</v>
      </c>
      <c r="BY338" s="14" t="s">
        <v>35</v>
      </c>
      <c r="BZ338" s="14" t="s">
        <v>35</v>
      </c>
      <c r="CA338" s="14" t="s">
        <v>35</v>
      </c>
      <c r="CB338" s="14" t="s">
        <v>35</v>
      </c>
      <c r="CC338" s="14">
        <v>15.14</v>
      </c>
      <c r="CD338" s="14">
        <v>15.14</v>
      </c>
      <c r="CE338" s="14">
        <v>15.14</v>
      </c>
      <c r="CF338" s="14">
        <v>15.14</v>
      </c>
      <c r="CG338" s="14">
        <v>15.14</v>
      </c>
      <c r="CH338" s="14">
        <v>15.14</v>
      </c>
      <c r="CI338" s="14">
        <v>14.69</v>
      </c>
      <c r="CJ338" s="14">
        <f>INDEX('Monthy Targets'!AC:AC,(MATCH(FY2019_ALL_Targets!$B:$B,'Monthy Targets'!$B:$B,0)))</f>
        <v>14.64</v>
      </c>
      <c r="CK338" s="14">
        <f>INDEX('Monthy Targets'!AD:AD,(MATCH(FY2019_ALL_Targets!$B:$B,'Monthy Targets'!$B:$B,0)))</f>
        <v>14.64</v>
      </c>
      <c r="CL338" s="14">
        <f>INDEX('Monthy Targets'!AE:AE,(MATCH(FY2019_ALL_Targets!$B:$B,'Monthy Targets'!$B:$B,0)))</f>
        <v>14.64</v>
      </c>
      <c r="CM338" s="14">
        <f>INDEX('Monthy Targets'!AF:AF,(MATCH(FY2019_ALL_Targets!$B:$B,'Monthy Targets'!$B:$B,0)))</f>
        <v>14.64</v>
      </c>
      <c r="CN338" s="14">
        <f>INDEX('Monthy Targets'!AG:AG,(MATCH(FY2019_ALL_Targets!$B:$B,'Monthy Targets'!$B:$B,0)))</f>
        <v>14.64</v>
      </c>
      <c r="CO338" s="14">
        <v>1.02</v>
      </c>
      <c r="CP338" s="14">
        <v>1.02</v>
      </c>
      <c r="CQ338" s="14">
        <v>1.02</v>
      </c>
      <c r="CR338" s="14">
        <v>1.02</v>
      </c>
      <c r="CS338" s="14">
        <v>1.02</v>
      </c>
      <c r="CT338" s="14">
        <v>1.02</v>
      </c>
      <c r="CU338" s="14">
        <v>1.02</v>
      </c>
      <c r="CV338" s="14">
        <v>1.02</v>
      </c>
      <c r="CW338" s="14">
        <v>0.99</v>
      </c>
      <c r="CX338" s="14">
        <v>0.99</v>
      </c>
      <c r="CY338" s="14">
        <v>0.99</v>
      </c>
      <c r="CZ338" s="14">
        <v>0.99</v>
      </c>
      <c r="DA338" s="14">
        <f>IF('QIPP Scorecard'!$AA$1=4,IF(FY2019_ALL_Targets!$BU338="Yes",INDEX('Final Comp Values'!$BN:$BN,MATCH(FY2019_ALL_Targets!$A338,'Final Comp Values'!$B:$B,0)),IF($BU338="Min Data",0,0)),0)</f>
        <v>0.99</v>
      </c>
      <c r="DB338" s="14">
        <f>IF('QIPP Scorecard'!$AA$1=4,IF(FY2019_ALL_Targets!$BV338="Yes",INDEX('Final Comp Values'!$BN:$BN,MATCH(FY2019_ALL_Targets!$A338,'Final Comp Values'!$B:$B,0)),IF($BV338="Min Data",0,0)),0)</f>
        <v>0.99</v>
      </c>
      <c r="DC338" s="14">
        <f>IF('QIPP Scorecard'!$AA$1=4,IF(FY2019_ALL_Targets!$BW338="Yes",INDEX('Final Comp Values'!$BN:$BN,MATCH(FY2019_ALL_Targets!$A338,'Final Comp Values'!$B:$B,0)),IF(CI338="Min Data",0,0)),0)</f>
        <v>0.99</v>
      </c>
      <c r="DD338" s="14">
        <f>IF('QIPP Scorecard'!$AA$1=4,IF(FY2019_ALL_Targets!$BX338="Yes",INDEX('Final Comp Values'!$BN:$BN,MATCH(FY2019_ALL_Targets!$A338,'Final Comp Values'!$B:$B,0)),IF($BX338="Min Data",0,0)),0)</f>
        <v>0.99</v>
      </c>
      <c r="DE338" s="14">
        <v>1.9</v>
      </c>
      <c r="DF338" s="14">
        <v>1.9</v>
      </c>
      <c r="DG338" s="14">
        <v>1.9</v>
      </c>
      <c r="DH338" s="14">
        <v>1.9</v>
      </c>
      <c r="DI338" s="14">
        <v>1.9</v>
      </c>
      <c r="DJ338" s="14">
        <v>1.9</v>
      </c>
      <c r="DK338" s="14">
        <v>1.9</v>
      </c>
      <c r="DL338" s="14">
        <v>1.9</v>
      </c>
      <c r="DM338" s="14">
        <v>1.85</v>
      </c>
      <c r="DN338" s="14">
        <v>1.85</v>
      </c>
      <c r="DO338" s="14">
        <v>1.85</v>
      </c>
      <c r="DP338" s="14">
        <v>1.85</v>
      </c>
      <c r="DQ338" s="14">
        <f>IF('QIPP Scorecard'!$AA$1=4,IF(FY2019_ALL_Targets!$BY338="Yes",INDEX('Final Comp Values'!$BK:$BK,MATCH(FY2019_ALL_Targets!$A338,'Final Comp Values'!$B:$B,0)),IF($BY338="Min Data",0,0)),0)</f>
        <v>1.85</v>
      </c>
      <c r="DR338" s="14">
        <f>IF('QIPP Scorecard'!$AA$1=4,IF(FY2019_ALL_Targets!$BZ338="Yes",INDEX('Final Comp Values'!$BO:$BO,MATCH(FY2019_ALL_Targets!$A338,'Final Comp Values'!$B:$B,0)),IF($BZ338="Min Data",0,0)),0)</f>
        <v>1.85</v>
      </c>
      <c r="DS338" s="14">
        <f>IF('QIPP Scorecard'!$AA$1=4,IF(FY2019_ALL_Targets!$CA338="Yes",INDEX('Final Comp Values'!$BO:$BO,MATCH(FY2019_ALL_Targets!$A338,'Final Comp Values'!$B:$B,0)),IF($CA338="Min Data",0,0)),0)</f>
        <v>1.85</v>
      </c>
      <c r="DT338" s="14">
        <f>IF('QIPP Scorecard'!$AA$1=4,IF(FY2019_ALL_Targets!$CB338="Yes",INDEX('Final Comp Values'!$BO:$BO,MATCH(FY2019_ALL_Targets!$A338,'Final Comp Values'!$B:$B,0)),IF($CB338="Min Data",0,0)),0)</f>
        <v>1.85</v>
      </c>
      <c r="DU338" s="14">
        <v>2.69</v>
      </c>
      <c r="DV338" s="14">
        <v>3.04</v>
      </c>
      <c r="DW338" s="14">
        <v>3.17</v>
      </c>
      <c r="DX338" s="14">
        <v>3.11</v>
      </c>
      <c r="DY338" s="12">
        <f t="shared" si="26"/>
        <v>0</v>
      </c>
      <c r="DZ338" s="12">
        <f t="shared" si="27"/>
        <v>0</v>
      </c>
      <c r="EA338" s="12">
        <f t="shared" si="28"/>
        <v>0</v>
      </c>
      <c r="EB338" s="12">
        <f t="shared" si="29"/>
        <v>0</v>
      </c>
    </row>
    <row r="339" spans="1:132" x14ac:dyDescent="0.25">
      <c r="A339" s="297">
        <v>4456</v>
      </c>
      <c r="B339" s="347">
        <v>675818</v>
      </c>
      <c r="C339" s="297">
        <v>1020249</v>
      </c>
      <c r="D339" s="14">
        <v>1811979115</v>
      </c>
      <c r="E339" s="26" t="s">
        <v>939</v>
      </c>
      <c r="F339" s="26" t="str">
        <f>INDEX('Mar - Aug'!X:X,MATCH(A339,'Mar - Aug'!B:B,0))</f>
        <v>Harris</v>
      </c>
      <c r="G339" s="26" t="s">
        <v>3055</v>
      </c>
      <c r="H339" s="26" t="s">
        <v>3016</v>
      </c>
      <c r="I339" s="26" t="str">
        <f t="shared" si="25"/>
        <v>Revision Needed</v>
      </c>
      <c r="J339" s="299" t="s">
        <v>500</v>
      </c>
      <c r="K339" s="299" t="s">
        <v>2359</v>
      </c>
      <c r="L339" s="299" t="s">
        <v>501</v>
      </c>
      <c r="M339" s="13">
        <v>8.3799100000000008E-3</v>
      </c>
      <c r="N339" s="13">
        <v>7.26073E-2</v>
      </c>
      <c r="O339" s="13">
        <v>0</v>
      </c>
      <c r="P339" s="13">
        <v>9.1988130000000001E-2</v>
      </c>
      <c r="Q339" s="13">
        <v>3.3690650000000003E-2</v>
      </c>
      <c r="R339" s="13">
        <v>5.5747400000000003E-2</v>
      </c>
      <c r="S339" s="13">
        <v>3.7344499999999998E-3</v>
      </c>
      <c r="T339" s="13">
        <v>0.15247816</v>
      </c>
      <c r="U339" s="13">
        <v>3.3690650000000003E-2</v>
      </c>
      <c r="V339" s="13">
        <v>7.1372975899999996E-2</v>
      </c>
      <c r="W339" s="13">
        <v>3.7344499999999998E-3</v>
      </c>
      <c r="X339" s="13">
        <v>0.15247816</v>
      </c>
      <c r="Y339" s="13">
        <v>3.3690650000000003E-2</v>
      </c>
      <c r="Z339" s="13">
        <v>6.8976935000000003E-2</v>
      </c>
      <c r="AA339" s="13">
        <v>3.7344499999999998E-3</v>
      </c>
      <c r="AB339" s="13">
        <v>0.15247816</v>
      </c>
      <c r="AC339" s="13">
        <v>3.3690650000000003E-2</v>
      </c>
      <c r="AD339" s="13">
        <v>7.0138651799999993E-2</v>
      </c>
      <c r="AE339" s="13">
        <v>3.7344499999999998E-3</v>
      </c>
      <c r="AF339" s="13">
        <v>0.15247816</v>
      </c>
      <c r="AG339" s="13">
        <v>3.3690650000000003E-2</v>
      </c>
      <c r="AH339" s="13">
        <v>6.5346570000000007E-2</v>
      </c>
      <c r="AI339" s="13">
        <v>3.7344499999999998E-3</v>
      </c>
      <c r="AJ339" s="13">
        <v>0.15247816</v>
      </c>
      <c r="AK339" s="13">
        <v>3.3690650000000003E-2</v>
      </c>
      <c r="AL339" s="13">
        <v>6.8904327700000004E-2</v>
      </c>
      <c r="AM339" s="13">
        <v>3.7344499999999998E-3</v>
      </c>
      <c r="AN339" s="13">
        <v>0.15247816</v>
      </c>
      <c r="AO339" s="13">
        <v>3.3690650000000003E-2</v>
      </c>
      <c r="AP339" s="13">
        <v>6.1716205000000003E-2</v>
      </c>
      <c r="AQ339" s="13">
        <v>3.7344499999999998E-3</v>
      </c>
      <c r="AR339" s="13">
        <v>0.15247816</v>
      </c>
      <c r="AS339" s="13">
        <v>3.3690650000000003E-2</v>
      </c>
      <c r="AT339" s="13">
        <v>6.7524789000000002E-2</v>
      </c>
      <c r="AU339" s="13">
        <v>3.7344499999999998E-3</v>
      </c>
      <c r="AV339" s="13">
        <v>0.15247816</v>
      </c>
      <c r="AW339" s="13">
        <v>3.3690650000000003E-2</v>
      </c>
      <c r="AX339" s="13">
        <v>5.808584E-2</v>
      </c>
      <c r="AY339" s="13">
        <v>3.7344499999999998E-3</v>
      </c>
      <c r="AZ339" s="13">
        <v>0.15247816</v>
      </c>
      <c r="BA339" s="86">
        <v>2.32558139534884E-2</v>
      </c>
      <c r="BB339" s="86">
        <v>1.4492753623188401E-2</v>
      </c>
      <c r="BC339" s="13">
        <v>0</v>
      </c>
      <c r="BD339" s="13">
        <v>7.4999999999999997E-2</v>
      </c>
      <c r="BE339" s="14">
        <v>2.1505376344085999E-2</v>
      </c>
      <c r="BF339" s="14">
        <v>5.3333333333333302E-2</v>
      </c>
      <c r="BG339" s="14">
        <v>0</v>
      </c>
      <c r="BH339" s="14">
        <v>8.1395348837209294E-2</v>
      </c>
      <c r="BI339" s="14">
        <v>1.1111111111111099E-2</v>
      </c>
      <c r="BJ339" s="14">
        <v>1.2820512820512799E-2</v>
      </c>
      <c r="BK339" s="14">
        <v>0</v>
      </c>
      <c r="BL339" s="430">
        <v>7.3170731707317097E-2</v>
      </c>
      <c r="BM339" s="14">
        <v>2.3809523809523801E-2</v>
      </c>
      <c r="BN339" s="14">
        <v>1.5384615384615399E-2</v>
      </c>
      <c r="BO339" s="14">
        <v>0</v>
      </c>
      <c r="BP339" s="14">
        <v>0.08</v>
      </c>
      <c r="BQ339" s="86">
        <v>2.3809523809523801E-2</v>
      </c>
      <c r="BR339" s="86">
        <v>1.5384615384615399E-2</v>
      </c>
      <c r="BS339" s="86">
        <v>0</v>
      </c>
      <c r="BT339" s="86">
        <v>0.08</v>
      </c>
      <c r="BU339" s="14" t="s">
        <v>35</v>
      </c>
      <c r="BV339" s="14" t="s">
        <v>35</v>
      </c>
      <c r="BW339" s="14" t="s">
        <v>35</v>
      </c>
      <c r="BX339" s="14" t="s">
        <v>35</v>
      </c>
      <c r="BY339" s="14" t="s">
        <v>35</v>
      </c>
      <c r="BZ339" s="14" t="s">
        <v>35</v>
      </c>
      <c r="CA339" s="14" t="s">
        <v>35</v>
      </c>
      <c r="CB339" s="14" t="s">
        <v>35</v>
      </c>
      <c r="CC339" s="14">
        <v>7.6</v>
      </c>
      <c r="CD339" s="14">
        <v>7.6</v>
      </c>
      <c r="CE339" s="14">
        <v>7.6</v>
      </c>
      <c r="CF339" s="14">
        <v>7.6</v>
      </c>
      <c r="CG339" s="14">
        <v>7.6</v>
      </c>
      <c r="CH339" s="14">
        <v>7.6</v>
      </c>
      <c r="CI339" s="14">
        <v>6.2</v>
      </c>
      <c r="CJ339" s="14">
        <f>INDEX('Monthy Targets'!AC:AC,(MATCH(FY2019_ALL_Targets!$B:$B,'Monthy Targets'!$B:$B,0)))</f>
        <v>6.18</v>
      </c>
      <c r="CK339" s="14">
        <f>INDEX('Monthy Targets'!AD:AD,(MATCH(FY2019_ALL_Targets!$B:$B,'Monthy Targets'!$B:$B,0)))</f>
        <v>6.18</v>
      </c>
      <c r="CL339" s="14">
        <f>INDEX('Monthy Targets'!AE:AE,(MATCH(FY2019_ALL_Targets!$B:$B,'Monthy Targets'!$B:$B,0)))</f>
        <v>6.18</v>
      </c>
      <c r="CM339" s="14">
        <f>INDEX('Monthy Targets'!AF:AF,(MATCH(FY2019_ALL_Targets!$B:$B,'Monthy Targets'!$B:$B,0)))</f>
        <v>6.18</v>
      </c>
      <c r="CN339" s="14">
        <f>INDEX('Monthy Targets'!AG:AG,(MATCH(FY2019_ALL_Targets!$B:$B,'Monthy Targets'!$B:$B,0)))</f>
        <v>6.18</v>
      </c>
      <c r="CO339" s="14">
        <v>0.52</v>
      </c>
      <c r="CP339" s="14">
        <v>0.52</v>
      </c>
      <c r="CQ339" s="14">
        <v>0.52</v>
      </c>
      <c r="CR339" s="14">
        <v>0.52</v>
      </c>
      <c r="CS339" s="14">
        <v>0.52</v>
      </c>
      <c r="CT339" s="14">
        <v>0.52</v>
      </c>
      <c r="CU339" s="14">
        <v>0.52</v>
      </c>
      <c r="CV339" s="14">
        <v>0.52</v>
      </c>
      <c r="CW339" s="14">
        <v>0.42</v>
      </c>
      <c r="CX339" s="14">
        <v>0.42</v>
      </c>
      <c r="CY339" s="14">
        <v>0.42</v>
      </c>
      <c r="CZ339" s="14">
        <v>0.42</v>
      </c>
      <c r="DA339" s="14">
        <f>IF('QIPP Scorecard'!$AA$1=4,IF(FY2019_ALL_Targets!$BU339="Yes",INDEX('Final Comp Values'!$BN:$BN,MATCH(FY2019_ALL_Targets!$A339,'Final Comp Values'!$B:$B,0)),IF($BU339="Min Data",0,0)),0)</f>
        <v>0.42</v>
      </c>
      <c r="DB339" s="14">
        <f>IF('QIPP Scorecard'!$AA$1=4,IF(FY2019_ALL_Targets!$BV339="Yes",INDEX('Final Comp Values'!$BN:$BN,MATCH(FY2019_ALL_Targets!$A339,'Final Comp Values'!$B:$B,0)),IF($BV339="Min Data",0,0)),0)</f>
        <v>0.42</v>
      </c>
      <c r="DC339" s="14">
        <f>IF('QIPP Scorecard'!$AA$1=4,IF(FY2019_ALL_Targets!$BW339="Yes",INDEX('Final Comp Values'!$BN:$BN,MATCH(FY2019_ALL_Targets!$A339,'Final Comp Values'!$B:$B,0)),IF(CI339="Min Data",0,0)),0)</f>
        <v>0.42</v>
      </c>
      <c r="DD339" s="14">
        <f>IF('QIPP Scorecard'!$AA$1=4,IF(FY2019_ALL_Targets!$BX339="Yes",INDEX('Final Comp Values'!$BN:$BN,MATCH(FY2019_ALL_Targets!$A339,'Final Comp Values'!$B:$B,0)),IF($BX339="Min Data",0,0)),0)</f>
        <v>0.42</v>
      </c>
      <c r="DE339" s="14">
        <v>0.96</v>
      </c>
      <c r="DF339" s="14">
        <v>0.96</v>
      </c>
      <c r="DG339" s="14">
        <v>0.96</v>
      </c>
      <c r="DH339" s="14">
        <v>0.96</v>
      </c>
      <c r="DI339" s="14">
        <v>0.96</v>
      </c>
      <c r="DJ339" s="14">
        <v>0.96</v>
      </c>
      <c r="DK339" s="14">
        <v>0.96</v>
      </c>
      <c r="DL339" s="14">
        <v>0.96</v>
      </c>
      <c r="DM339" s="14">
        <v>0.78</v>
      </c>
      <c r="DN339" s="14">
        <v>0.78</v>
      </c>
      <c r="DO339" s="14">
        <v>0.78</v>
      </c>
      <c r="DP339" s="14">
        <v>0.78</v>
      </c>
      <c r="DQ339" s="14">
        <f>IF('QIPP Scorecard'!$AA$1=4,IF(FY2019_ALL_Targets!$BY339="Yes",INDEX('Final Comp Values'!$BK:$BK,MATCH(FY2019_ALL_Targets!$A339,'Final Comp Values'!$B:$B,0)),IF($BY339="Min Data",0,0)),0)</f>
        <v>0.78</v>
      </c>
      <c r="DR339" s="14">
        <f>IF('QIPP Scorecard'!$AA$1=4,IF(FY2019_ALL_Targets!$BZ339="Yes",INDEX('Final Comp Values'!$BO:$BO,MATCH(FY2019_ALL_Targets!$A339,'Final Comp Values'!$B:$B,0)),IF($BZ339="Min Data",0,0)),0)</f>
        <v>0.78</v>
      </c>
      <c r="DS339" s="14">
        <f>IF('QIPP Scorecard'!$AA$1=4,IF(FY2019_ALL_Targets!$CA339="Yes",INDEX('Final Comp Values'!$BO:$BO,MATCH(FY2019_ALL_Targets!$A339,'Final Comp Values'!$B:$B,0)),IF($CA339="Min Data",0,0)),0)</f>
        <v>0.78</v>
      </c>
      <c r="DT339" s="14">
        <f>IF('QIPP Scorecard'!$AA$1=4,IF(FY2019_ALL_Targets!$CB339="Yes",INDEX('Final Comp Values'!$BO:$BO,MATCH(FY2019_ALL_Targets!$A339,'Final Comp Values'!$B:$B,0)),IF($CB339="Min Data",0,0)),0)</f>
        <v>0.78</v>
      </c>
      <c r="DU339" s="14">
        <v>1.35</v>
      </c>
      <c r="DV339" s="14">
        <v>1.53</v>
      </c>
      <c r="DW339" s="14">
        <v>1.59</v>
      </c>
      <c r="DX339" s="14">
        <v>1.56</v>
      </c>
      <c r="DY339" s="12">
        <f t="shared" si="26"/>
        <v>0</v>
      </c>
      <c r="DZ339" s="12">
        <f t="shared" si="27"/>
        <v>0</v>
      </c>
      <c r="EA339" s="12">
        <f t="shared" si="28"/>
        <v>0</v>
      </c>
      <c r="EB339" s="12">
        <f t="shared" si="29"/>
        <v>0</v>
      </c>
    </row>
    <row r="340" spans="1:132" x14ac:dyDescent="0.25">
      <c r="A340" s="297">
        <v>5400</v>
      </c>
      <c r="B340" s="347">
        <v>675819</v>
      </c>
      <c r="C340" s="297">
        <v>1020138</v>
      </c>
      <c r="D340" s="14">
        <v>1972585271</v>
      </c>
      <c r="E340" s="26" t="s">
        <v>930</v>
      </c>
      <c r="F340" s="26" t="str">
        <f>INDEX('Mar - Aug'!X:X,MATCH(A340,'Mar - Aug'!B:B,0))</f>
        <v>Harris</v>
      </c>
      <c r="G340" s="26" t="s">
        <v>3016</v>
      </c>
      <c r="H340" s="26"/>
      <c r="I340" s="26" t="str">
        <f t="shared" si="25"/>
        <v/>
      </c>
      <c r="J340" s="299" t="s">
        <v>2646</v>
      </c>
      <c r="K340" s="299" t="s">
        <v>2359</v>
      </c>
      <c r="L340" s="299" t="s">
        <v>2647</v>
      </c>
      <c r="M340" s="13">
        <v>2.9126229999999999E-2</v>
      </c>
      <c r="N340" s="13">
        <v>0.15517242000000001</v>
      </c>
      <c r="O340" s="13">
        <v>0</v>
      </c>
      <c r="P340" s="13">
        <v>0.10135131999999999</v>
      </c>
      <c r="Q340" s="13">
        <v>3.3690650000000003E-2</v>
      </c>
      <c r="R340" s="13">
        <v>5.5747400000000003E-2</v>
      </c>
      <c r="S340" s="13">
        <v>3.7344499999999998E-3</v>
      </c>
      <c r="T340" s="13">
        <v>0.15247816</v>
      </c>
      <c r="U340" s="13">
        <v>3.3690650000000003E-2</v>
      </c>
      <c r="V340" s="13">
        <v>0.15253448886000001</v>
      </c>
      <c r="W340" s="13">
        <v>3.7344499999999998E-3</v>
      </c>
      <c r="X340" s="13">
        <v>0.15247816</v>
      </c>
      <c r="Y340" s="13">
        <v>3.3690650000000003E-2</v>
      </c>
      <c r="Z340" s="13">
        <v>0.14741379900000001</v>
      </c>
      <c r="AA340" s="13">
        <v>3.7344499999999998E-3</v>
      </c>
      <c r="AB340" s="13">
        <v>0.15247816</v>
      </c>
      <c r="AC340" s="13">
        <v>3.3690650000000003E-2</v>
      </c>
      <c r="AD340" s="13">
        <v>0.14989655771999999</v>
      </c>
      <c r="AE340" s="13">
        <v>3.7344499999999998E-3</v>
      </c>
      <c r="AF340" s="13">
        <v>0.15247816</v>
      </c>
      <c r="AG340" s="13">
        <v>3.3690650000000003E-2</v>
      </c>
      <c r="AH340" s="13">
        <v>0.13965517799999999</v>
      </c>
      <c r="AI340" s="13">
        <v>3.7344499999999998E-3</v>
      </c>
      <c r="AJ340" s="13">
        <v>0.15247816</v>
      </c>
      <c r="AK340" s="13">
        <v>3.3690650000000003E-2</v>
      </c>
      <c r="AL340" s="13">
        <v>0.14725862658</v>
      </c>
      <c r="AM340" s="13">
        <v>3.7344499999999998E-3</v>
      </c>
      <c r="AN340" s="13">
        <v>0.15247816</v>
      </c>
      <c r="AO340" s="13">
        <v>3.3690650000000003E-2</v>
      </c>
      <c r="AP340" s="13">
        <v>0.131896557</v>
      </c>
      <c r="AQ340" s="13">
        <v>3.7344499999999998E-3</v>
      </c>
      <c r="AR340" s="13">
        <v>0.15247816</v>
      </c>
      <c r="AS340" s="13">
        <v>3.3690650000000003E-2</v>
      </c>
      <c r="AT340" s="13">
        <v>0.1443103506</v>
      </c>
      <c r="AU340" s="13">
        <v>3.7344499999999998E-3</v>
      </c>
      <c r="AV340" s="13">
        <v>0.15247816</v>
      </c>
      <c r="AW340" s="13">
        <v>3.3690650000000003E-2</v>
      </c>
      <c r="AX340" s="13">
        <v>0.124137936</v>
      </c>
      <c r="AY340" s="13">
        <v>3.7344499999999998E-3</v>
      </c>
      <c r="AZ340" s="13">
        <v>0.15247816</v>
      </c>
      <c r="BA340" s="86">
        <v>0</v>
      </c>
      <c r="BB340" s="86">
        <v>8.3333333333333301E-2</v>
      </c>
      <c r="BC340" s="13">
        <v>0</v>
      </c>
      <c r="BD340" s="13">
        <v>2.5641025641025599E-2</v>
      </c>
      <c r="BE340" s="14">
        <v>0</v>
      </c>
      <c r="BF340" s="14">
        <v>9.5890410958904104E-2</v>
      </c>
      <c r="BG340" s="14">
        <v>0</v>
      </c>
      <c r="BH340" s="14">
        <v>3.5294117647058802E-2</v>
      </c>
      <c r="BI340" s="14">
        <v>0</v>
      </c>
      <c r="BJ340" s="14">
        <v>9.375E-2</v>
      </c>
      <c r="BK340" s="14">
        <v>0</v>
      </c>
      <c r="BL340" s="430">
        <v>1.1904761904761901E-2</v>
      </c>
      <c r="BM340" s="14">
        <v>1.1764705882352899E-2</v>
      </c>
      <c r="BN340" s="14">
        <v>7.4074074074074098E-2</v>
      </c>
      <c r="BO340" s="14">
        <v>0</v>
      </c>
      <c r="BP340" s="14">
        <v>2.4390243902439001E-2</v>
      </c>
      <c r="BQ340" s="86">
        <v>1.1764705882352899E-2</v>
      </c>
      <c r="BR340" s="86">
        <v>7.4074074074074098E-2</v>
      </c>
      <c r="BS340" s="86">
        <v>0</v>
      </c>
      <c r="BT340" s="86">
        <v>2.4390243902439001E-2</v>
      </c>
      <c r="BU340" s="14" t="s">
        <v>35</v>
      </c>
      <c r="BV340" s="14" t="s">
        <v>35</v>
      </c>
      <c r="BW340" s="14" t="s">
        <v>35</v>
      </c>
      <c r="BX340" s="14" t="s">
        <v>35</v>
      </c>
      <c r="BY340" s="14" t="s">
        <v>35</v>
      </c>
      <c r="BZ340" s="14" t="s">
        <v>35</v>
      </c>
      <c r="CA340" s="14" t="s">
        <v>35</v>
      </c>
      <c r="CB340" s="14" t="s">
        <v>35</v>
      </c>
      <c r="CC340" s="14">
        <v>5.49</v>
      </c>
      <c r="CD340" s="14">
        <v>5.49</v>
      </c>
      <c r="CE340" s="14">
        <v>5.49</v>
      </c>
      <c r="CF340" s="14">
        <v>5.49</v>
      </c>
      <c r="CG340" s="14">
        <v>5.49</v>
      </c>
      <c r="CH340" s="14">
        <v>5.49</v>
      </c>
      <c r="CI340" s="14">
        <v>5.44</v>
      </c>
      <c r="CJ340" s="14">
        <f>INDEX('Monthy Targets'!AC:AC,(MATCH(FY2019_ALL_Targets!$B:$B,'Monthy Targets'!$B:$B,0)))</f>
        <v>5.43</v>
      </c>
      <c r="CK340" s="14">
        <f>INDEX('Monthy Targets'!AD:AD,(MATCH(FY2019_ALL_Targets!$B:$B,'Monthy Targets'!$B:$B,0)))</f>
        <v>5.43</v>
      </c>
      <c r="CL340" s="14">
        <f>INDEX('Monthy Targets'!AE:AE,(MATCH(FY2019_ALL_Targets!$B:$B,'Monthy Targets'!$B:$B,0)))</f>
        <v>5.43</v>
      </c>
      <c r="CM340" s="14">
        <f>INDEX('Monthy Targets'!AF:AF,(MATCH(FY2019_ALL_Targets!$B:$B,'Monthy Targets'!$B:$B,0)))</f>
        <v>5.43</v>
      </c>
      <c r="CN340" s="14">
        <f>INDEX('Monthy Targets'!AG:AG,(MATCH(FY2019_ALL_Targets!$B:$B,'Monthy Targets'!$B:$B,0)))</f>
        <v>5.43</v>
      </c>
      <c r="CO340" s="14">
        <v>0.37</v>
      </c>
      <c r="CP340" s="14">
        <v>0.37</v>
      </c>
      <c r="CQ340" s="14">
        <v>0.37</v>
      </c>
      <c r="CR340" s="14">
        <v>0.37</v>
      </c>
      <c r="CS340" s="14">
        <v>0.37</v>
      </c>
      <c r="CT340" s="14">
        <v>0.37</v>
      </c>
      <c r="CU340" s="14">
        <v>0.37</v>
      </c>
      <c r="CV340" s="14">
        <v>0.37</v>
      </c>
      <c r="CW340" s="14">
        <v>0.37</v>
      </c>
      <c r="CX340" s="14">
        <v>0.37</v>
      </c>
      <c r="CY340" s="14">
        <v>0.37</v>
      </c>
      <c r="CZ340" s="14">
        <v>0.37</v>
      </c>
      <c r="DA340" s="14">
        <f>IF('QIPP Scorecard'!$AA$1=4,IF(FY2019_ALL_Targets!$BU340="Yes",INDEX('Final Comp Values'!$BN:$BN,MATCH(FY2019_ALL_Targets!$A340,'Final Comp Values'!$B:$B,0)),IF($BU340="Min Data",0,0)),0)</f>
        <v>0.37</v>
      </c>
      <c r="DB340" s="14">
        <f>IF('QIPP Scorecard'!$AA$1=4,IF(FY2019_ALL_Targets!$BV340="Yes",INDEX('Final Comp Values'!$BN:$BN,MATCH(FY2019_ALL_Targets!$A340,'Final Comp Values'!$B:$B,0)),IF($BV340="Min Data",0,0)),0)</f>
        <v>0.37</v>
      </c>
      <c r="DC340" s="14">
        <f>IF('QIPP Scorecard'!$AA$1=4,IF(FY2019_ALL_Targets!$BW340="Yes",INDEX('Final Comp Values'!$BN:$BN,MATCH(FY2019_ALL_Targets!$A340,'Final Comp Values'!$B:$B,0)),IF(CI340="Min Data",0,0)),0)</f>
        <v>0.37</v>
      </c>
      <c r="DD340" s="14">
        <f>IF('QIPP Scorecard'!$AA$1=4,IF(FY2019_ALL_Targets!$BX340="Yes",INDEX('Final Comp Values'!$BN:$BN,MATCH(FY2019_ALL_Targets!$A340,'Final Comp Values'!$B:$B,0)),IF($BX340="Min Data",0,0)),0)</f>
        <v>0.37</v>
      </c>
      <c r="DE340" s="14">
        <v>0.69</v>
      </c>
      <c r="DF340" s="14">
        <v>0.69</v>
      </c>
      <c r="DG340" s="14">
        <v>0.69</v>
      </c>
      <c r="DH340" s="14">
        <v>0.69</v>
      </c>
      <c r="DI340" s="14">
        <v>0.69</v>
      </c>
      <c r="DJ340" s="14">
        <v>0.69</v>
      </c>
      <c r="DK340" s="14">
        <v>0.69</v>
      </c>
      <c r="DL340" s="14">
        <v>0.69</v>
      </c>
      <c r="DM340" s="14">
        <v>0.68</v>
      </c>
      <c r="DN340" s="14">
        <v>0.68</v>
      </c>
      <c r="DO340" s="14">
        <v>0.68</v>
      </c>
      <c r="DP340" s="14">
        <v>0.68</v>
      </c>
      <c r="DQ340" s="14">
        <f>IF('QIPP Scorecard'!$AA$1=4,IF(FY2019_ALL_Targets!$BY340="Yes",INDEX('Final Comp Values'!$BK:$BK,MATCH(FY2019_ALL_Targets!$A340,'Final Comp Values'!$B:$B,0)),IF($BY340="Min Data",0,0)),0)</f>
        <v>0.68</v>
      </c>
      <c r="DR340" s="14">
        <f>IF('QIPP Scorecard'!$AA$1=4,IF(FY2019_ALL_Targets!$BZ340="Yes",INDEX('Final Comp Values'!$BO:$BO,MATCH(FY2019_ALL_Targets!$A340,'Final Comp Values'!$B:$B,0)),IF($BZ340="Min Data",0,0)),0)</f>
        <v>0.68</v>
      </c>
      <c r="DS340" s="14">
        <f>IF('QIPP Scorecard'!$AA$1=4,IF(FY2019_ALL_Targets!$CA340="Yes",INDEX('Final Comp Values'!$BO:$BO,MATCH(FY2019_ALL_Targets!$A340,'Final Comp Values'!$B:$B,0)),IF($CA340="Min Data",0,0)),0)</f>
        <v>0.68</v>
      </c>
      <c r="DT340" s="14">
        <f>IF('QIPP Scorecard'!$AA$1=4,IF(FY2019_ALL_Targets!$CB340="Yes",INDEX('Final Comp Values'!$BO:$BO,MATCH(FY2019_ALL_Targets!$A340,'Final Comp Values'!$B:$B,0)),IF($CB340="Min Data",0,0)),0)</f>
        <v>0.68</v>
      </c>
      <c r="DU340" s="14">
        <v>0.98</v>
      </c>
      <c r="DV340" s="14">
        <v>1.1000000000000001</v>
      </c>
      <c r="DW340" s="14">
        <v>1.1499999999999999</v>
      </c>
      <c r="DX340" s="14">
        <v>1.1299999999999999</v>
      </c>
      <c r="DY340" s="12">
        <f t="shared" si="26"/>
        <v>0</v>
      </c>
      <c r="DZ340" s="12">
        <f t="shared" si="27"/>
        <v>0</v>
      </c>
      <c r="EA340" s="12">
        <f t="shared" si="28"/>
        <v>0</v>
      </c>
      <c r="EB340" s="12">
        <f t="shared" si="29"/>
        <v>0</v>
      </c>
    </row>
    <row r="341" spans="1:132" x14ac:dyDescent="0.25">
      <c r="A341" s="297">
        <v>4059</v>
      </c>
      <c r="B341" s="347">
        <v>675826</v>
      </c>
      <c r="C341" s="297">
        <v>1025615</v>
      </c>
      <c r="D341" s="14">
        <v>1740611805</v>
      </c>
      <c r="E341" s="26" t="s">
        <v>925</v>
      </c>
      <c r="F341" s="26" t="str">
        <f>INDEX('Mar - Aug'!X:X,MATCH(A341,'Mar - Aug'!B:B,0))</f>
        <v>MRSA Central</v>
      </c>
      <c r="G341" s="26" t="s">
        <v>3162</v>
      </c>
      <c r="H341" s="26"/>
      <c r="I341" s="26" t="str">
        <f t="shared" si="25"/>
        <v/>
      </c>
      <c r="J341" s="299" t="s">
        <v>2758</v>
      </c>
      <c r="K341" s="299" t="s">
        <v>971</v>
      </c>
      <c r="L341" s="299" t="s">
        <v>2759</v>
      </c>
      <c r="M341" s="13">
        <v>2.576111E-2</v>
      </c>
      <c r="N341" s="13">
        <v>1.0489500000000001E-2</v>
      </c>
      <c r="O341" s="13">
        <v>0</v>
      </c>
      <c r="P341" s="13">
        <v>0.15751789999999999</v>
      </c>
      <c r="Q341" s="13">
        <v>3.3690650000000003E-2</v>
      </c>
      <c r="R341" s="13">
        <v>5.5747400000000003E-2</v>
      </c>
      <c r="S341" s="13">
        <v>3.7344499999999998E-3</v>
      </c>
      <c r="T341" s="13">
        <v>0.15247816</v>
      </c>
      <c r="U341" s="13">
        <v>3.3690650000000003E-2</v>
      </c>
      <c r="V341" s="13">
        <v>5.5747400000000003E-2</v>
      </c>
      <c r="W341" s="13">
        <v>3.7344499999999998E-3</v>
      </c>
      <c r="X341" s="13">
        <v>0.15484009570000001</v>
      </c>
      <c r="Y341" s="13">
        <v>3.3690650000000003E-2</v>
      </c>
      <c r="Z341" s="13">
        <v>5.5747400000000003E-2</v>
      </c>
      <c r="AA341" s="13">
        <v>3.7344499999999998E-3</v>
      </c>
      <c r="AB341" s="13">
        <v>0.15247816</v>
      </c>
      <c r="AC341" s="13">
        <v>3.3690650000000003E-2</v>
      </c>
      <c r="AD341" s="13">
        <v>5.5747400000000003E-2</v>
      </c>
      <c r="AE341" s="13">
        <v>3.7344499999999998E-3</v>
      </c>
      <c r="AF341" s="13">
        <v>0.15247816</v>
      </c>
      <c r="AG341" s="13">
        <v>3.3690650000000003E-2</v>
      </c>
      <c r="AH341" s="13">
        <v>5.5747400000000003E-2</v>
      </c>
      <c r="AI341" s="13">
        <v>3.7344499999999998E-3</v>
      </c>
      <c r="AJ341" s="13">
        <v>0.15247816</v>
      </c>
      <c r="AK341" s="13">
        <v>3.3690650000000003E-2</v>
      </c>
      <c r="AL341" s="13">
        <v>5.5747400000000003E-2</v>
      </c>
      <c r="AM341" s="13">
        <v>3.7344499999999998E-3</v>
      </c>
      <c r="AN341" s="13">
        <v>0.15247816</v>
      </c>
      <c r="AO341" s="13">
        <v>3.3690650000000003E-2</v>
      </c>
      <c r="AP341" s="13">
        <v>5.5747400000000003E-2</v>
      </c>
      <c r="AQ341" s="13">
        <v>3.7344499999999998E-3</v>
      </c>
      <c r="AR341" s="13">
        <v>0.15247816</v>
      </c>
      <c r="AS341" s="13">
        <v>3.3690650000000003E-2</v>
      </c>
      <c r="AT341" s="13">
        <v>5.5747400000000003E-2</v>
      </c>
      <c r="AU341" s="13">
        <v>3.7344499999999998E-3</v>
      </c>
      <c r="AV341" s="13">
        <v>0.15247816</v>
      </c>
      <c r="AW341" s="13">
        <v>3.3690650000000003E-2</v>
      </c>
      <c r="AX341" s="13">
        <v>5.5747400000000003E-2</v>
      </c>
      <c r="AY341" s="13">
        <v>3.7344499999999998E-3</v>
      </c>
      <c r="AZ341" s="13">
        <v>0.15247816</v>
      </c>
      <c r="BA341" s="86">
        <v>4.6296296296296301E-2</v>
      </c>
      <c r="BB341" s="86">
        <v>1.3333333333333299E-2</v>
      </c>
      <c r="BC341" s="13">
        <v>0</v>
      </c>
      <c r="BD341" s="13">
        <v>0.12962962962963001</v>
      </c>
      <c r="BE341" s="14">
        <v>5.5045871559633003E-2</v>
      </c>
      <c r="BF341" s="14">
        <v>0</v>
      </c>
      <c r="BG341" s="14">
        <v>0</v>
      </c>
      <c r="BH341" s="14">
        <v>9.1743119266055106E-2</v>
      </c>
      <c r="BI341" s="14">
        <v>4.5871559633027498E-2</v>
      </c>
      <c r="BJ341" s="14">
        <v>1.4285714285714299E-2</v>
      </c>
      <c r="BK341" s="14">
        <v>0</v>
      </c>
      <c r="BL341" s="430">
        <v>9.1743119266055106E-2</v>
      </c>
      <c r="BM341" s="14">
        <v>7.2727272727272696E-2</v>
      </c>
      <c r="BN341" s="14">
        <v>4.2253521126760597E-2</v>
      </c>
      <c r="BO341" s="14">
        <v>0</v>
      </c>
      <c r="BP341" s="14">
        <v>0.1</v>
      </c>
      <c r="BQ341" s="86">
        <v>7.2727272727272696E-2</v>
      </c>
      <c r="BR341" s="86">
        <v>4.2253521126760597E-2</v>
      </c>
      <c r="BS341" s="86">
        <v>0</v>
      </c>
      <c r="BT341" s="86">
        <v>0.1</v>
      </c>
      <c r="BU341" s="14" t="s">
        <v>36</v>
      </c>
      <c r="BV341" s="14" t="s">
        <v>35</v>
      </c>
      <c r="BW341" s="14" t="s">
        <v>35</v>
      </c>
      <c r="BX341" s="14" t="s">
        <v>35</v>
      </c>
      <c r="BY341" s="14" t="s">
        <v>36</v>
      </c>
      <c r="BZ341" s="14" t="s">
        <v>35</v>
      </c>
      <c r="CA341" s="14" t="s">
        <v>35</v>
      </c>
      <c r="CB341" s="14" t="s">
        <v>35</v>
      </c>
      <c r="CC341" s="14">
        <v>7.57</v>
      </c>
      <c r="CD341" s="14">
        <v>7.57</v>
      </c>
      <c r="CE341" s="14">
        <v>7.57</v>
      </c>
      <c r="CF341" s="14">
        <v>7.57</v>
      </c>
      <c r="CG341" s="14">
        <v>7.57</v>
      </c>
      <c r="CH341" s="14">
        <v>7.57</v>
      </c>
      <c r="CI341" s="14">
        <v>7.61</v>
      </c>
      <c r="CJ341" s="14">
        <f>INDEX('Monthy Targets'!AC:AC,(MATCH(FY2019_ALL_Targets!$B:$B,'Monthy Targets'!$B:$B,0)))</f>
        <v>7.58</v>
      </c>
      <c r="CK341" s="14">
        <f>INDEX('Monthy Targets'!AD:AD,(MATCH(FY2019_ALL_Targets!$B:$B,'Monthy Targets'!$B:$B,0)))</f>
        <v>7.58</v>
      </c>
      <c r="CL341" s="14">
        <f>INDEX('Monthy Targets'!AE:AE,(MATCH(FY2019_ALL_Targets!$B:$B,'Monthy Targets'!$B:$B,0)))</f>
        <v>7.58</v>
      </c>
      <c r="CM341" s="14">
        <f>INDEX('Monthy Targets'!AF:AF,(MATCH(FY2019_ALL_Targets!$B:$B,'Monthy Targets'!$B:$B,0)))</f>
        <v>7.58</v>
      </c>
      <c r="CN341" s="14">
        <f>INDEX('Monthy Targets'!AG:AG,(MATCH(FY2019_ALL_Targets!$B:$B,'Monthy Targets'!$B:$B,0)))</f>
        <v>7.58</v>
      </c>
      <c r="CO341" s="14">
        <v>0</v>
      </c>
      <c r="CP341" s="14">
        <v>0.51</v>
      </c>
      <c r="CQ341" s="14">
        <v>0.51</v>
      </c>
      <c r="CR341" s="14">
        <v>0.51</v>
      </c>
      <c r="CS341" s="14">
        <v>0</v>
      </c>
      <c r="CT341" s="14">
        <v>0.51</v>
      </c>
      <c r="CU341" s="14">
        <v>0.51</v>
      </c>
      <c r="CV341" s="14">
        <v>0.51</v>
      </c>
      <c r="CW341" s="14">
        <v>0</v>
      </c>
      <c r="CX341" s="14">
        <v>0.52</v>
      </c>
      <c r="CY341" s="14">
        <v>0.52</v>
      </c>
      <c r="CZ341" s="14">
        <v>0.52</v>
      </c>
      <c r="DA341" s="14">
        <f>IF('QIPP Scorecard'!$AA$1=4,IF(FY2019_ALL_Targets!$BU341="Yes",INDEX('Final Comp Values'!$BN:$BN,MATCH(FY2019_ALL_Targets!$A341,'Final Comp Values'!$B:$B,0)),IF($BU341="Min Data",0,0)),0)</f>
        <v>0</v>
      </c>
      <c r="DB341" s="14">
        <f>IF('QIPP Scorecard'!$AA$1=4,IF(FY2019_ALL_Targets!$BV341="Yes",INDEX('Final Comp Values'!$BN:$BN,MATCH(FY2019_ALL_Targets!$A341,'Final Comp Values'!$B:$B,0)),IF($BV341="Min Data",0,0)),0)</f>
        <v>0.52</v>
      </c>
      <c r="DC341" s="14">
        <f>IF('QIPP Scorecard'!$AA$1=4,IF(FY2019_ALL_Targets!$BW341="Yes",INDEX('Final Comp Values'!$BN:$BN,MATCH(FY2019_ALL_Targets!$A341,'Final Comp Values'!$B:$B,0)),IF(CI341="Min Data",0,0)),0)</f>
        <v>0.52</v>
      </c>
      <c r="DD341" s="14">
        <f>IF('QIPP Scorecard'!$AA$1=4,IF(FY2019_ALL_Targets!$BX341="Yes",INDEX('Final Comp Values'!$BN:$BN,MATCH(FY2019_ALL_Targets!$A341,'Final Comp Values'!$B:$B,0)),IF($BX341="Min Data",0,0)),0)</f>
        <v>0.52</v>
      </c>
      <c r="DE341" s="14">
        <v>0</v>
      </c>
      <c r="DF341" s="14">
        <v>0.95</v>
      </c>
      <c r="DG341" s="14">
        <v>0.95</v>
      </c>
      <c r="DH341" s="14">
        <v>0.95</v>
      </c>
      <c r="DI341" s="14">
        <v>0</v>
      </c>
      <c r="DJ341" s="14">
        <v>0.95</v>
      </c>
      <c r="DK341" s="14">
        <v>0.95</v>
      </c>
      <c r="DL341" s="14">
        <v>0.95</v>
      </c>
      <c r="DM341" s="14">
        <v>0</v>
      </c>
      <c r="DN341" s="14">
        <v>0.96</v>
      </c>
      <c r="DO341" s="14">
        <v>0.96</v>
      </c>
      <c r="DP341" s="14">
        <v>0.96</v>
      </c>
      <c r="DQ341" s="14">
        <f>IF('QIPP Scorecard'!$AA$1=4,IF(FY2019_ALL_Targets!$BY341="Yes",INDEX('Final Comp Values'!$BK:$BK,MATCH(FY2019_ALL_Targets!$A341,'Final Comp Values'!$B:$B,0)),IF($BY341="Min Data",0,0)),0)</f>
        <v>0</v>
      </c>
      <c r="DR341" s="14">
        <f>IF('QIPP Scorecard'!$AA$1=4,IF(FY2019_ALL_Targets!$BZ341="Yes",INDEX('Final Comp Values'!$BO:$BO,MATCH(FY2019_ALL_Targets!$A341,'Final Comp Values'!$B:$B,0)),IF($BZ341="Min Data",0,0)),0)</f>
        <v>0.96</v>
      </c>
      <c r="DS341" s="14">
        <f>IF('QIPP Scorecard'!$AA$1=4,IF(FY2019_ALL_Targets!$CA341="Yes",INDEX('Final Comp Values'!$BO:$BO,MATCH(FY2019_ALL_Targets!$A341,'Final Comp Values'!$B:$B,0)),IF($CA341="Min Data",0,0)),0)</f>
        <v>0.96</v>
      </c>
      <c r="DT341" s="14">
        <f>IF('QIPP Scorecard'!$AA$1=4,IF(FY2019_ALL_Targets!$CB341="Yes",INDEX('Final Comp Values'!$BO:$BO,MATCH(FY2019_ALL_Targets!$A341,'Final Comp Values'!$B:$B,0)),IF($CB341="Min Data",0,0)),0)</f>
        <v>0.96</v>
      </c>
      <c r="DU341" s="14">
        <v>1.2</v>
      </c>
      <c r="DV341" s="14">
        <v>1.36</v>
      </c>
      <c r="DW341" s="14">
        <v>1.41</v>
      </c>
      <c r="DX341" s="14">
        <v>1.38</v>
      </c>
      <c r="DY341" s="12">
        <f t="shared" si="26"/>
        <v>1</v>
      </c>
      <c r="DZ341" s="12">
        <f t="shared" si="27"/>
        <v>1</v>
      </c>
      <c r="EA341" s="12">
        <f t="shared" si="28"/>
        <v>0</v>
      </c>
      <c r="EB341" s="12">
        <f t="shared" si="29"/>
        <v>0</v>
      </c>
    </row>
    <row r="342" spans="1:132" x14ac:dyDescent="0.25">
      <c r="A342" s="297">
        <v>4327</v>
      </c>
      <c r="B342" s="347">
        <v>675832</v>
      </c>
      <c r="C342" s="297">
        <v>1020735</v>
      </c>
      <c r="D342" s="14">
        <v>1396285268</v>
      </c>
      <c r="E342" s="26" t="s">
        <v>913</v>
      </c>
      <c r="F342" s="26" t="str">
        <f>INDEX('Mar - Aug'!X:X,MATCH(A342,'Mar - Aug'!B:B,0))</f>
        <v>MRSA West</v>
      </c>
      <c r="G342" s="26" t="s">
        <v>3109</v>
      </c>
      <c r="H342" s="26"/>
      <c r="I342" s="26" t="str">
        <f t="shared" si="25"/>
        <v/>
      </c>
      <c r="J342" s="299" t="s">
        <v>171</v>
      </c>
      <c r="K342" s="299" t="s">
        <v>980</v>
      </c>
      <c r="L342" s="299" t="s">
        <v>2695</v>
      </c>
      <c r="M342" s="13">
        <v>3.5398249999999999E-2</v>
      </c>
      <c r="N342" s="13">
        <v>6.2499979999999997E-2</v>
      </c>
      <c r="O342" s="13">
        <v>0</v>
      </c>
      <c r="P342" s="13">
        <v>0.18627452999999999</v>
      </c>
      <c r="Q342" s="13">
        <v>3.3690650000000003E-2</v>
      </c>
      <c r="R342" s="13">
        <v>5.5747400000000003E-2</v>
      </c>
      <c r="S342" s="13">
        <v>3.7344499999999998E-3</v>
      </c>
      <c r="T342" s="13">
        <v>0.15247816</v>
      </c>
      <c r="U342" s="13">
        <v>3.4796479749999998E-2</v>
      </c>
      <c r="V342" s="13">
        <v>6.1437480340000003E-2</v>
      </c>
      <c r="W342" s="13">
        <v>3.7344499999999998E-3</v>
      </c>
      <c r="X342" s="13">
        <v>0.18310786299000001</v>
      </c>
      <c r="Y342" s="13">
        <v>3.3690650000000003E-2</v>
      </c>
      <c r="Z342" s="13">
        <v>5.9374981E-2</v>
      </c>
      <c r="AA342" s="13">
        <v>3.7344499999999998E-3</v>
      </c>
      <c r="AB342" s="13">
        <v>0.17696080350000001</v>
      </c>
      <c r="AC342" s="13">
        <v>3.4194709500000003E-2</v>
      </c>
      <c r="AD342" s="13">
        <v>6.0374980680000002E-2</v>
      </c>
      <c r="AE342" s="13">
        <v>3.7344499999999998E-3</v>
      </c>
      <c r="AF342" s="13">
        <v>0.17994119598</v>
      </c>
      <c r="AG342" s="13">
        <v>3.3690650000000003E-2</v>
      </c>
      <c r="AH342" s="13">
        <v>5.6249981999999997E-2</v>
      </c>
      <c r="AI342" s="13">
        <v>3.7344499999999998E-3</v>
      </c>
      <c r="AJ342" s="13">
        <v>0.16764707700000001</v>
      </c>
      <c r="AK342" s="13">
        <v>3.3690650000000003E-2</v>
      </c>
      <c r="AL342" s="13">
        <v>5.9312481020000002E-2</v>
      </c>
      <c r="AM342" s="13">
        <v>3.7344499999999998E-3</v>
      </c>
      <c r="AN342" s="13">
        <v>0.17677452897000001</v>
      </c>
      <c r="AO342" s="13">
        <v>3.3690650000000003E-2</v>
      </c>
      <c r="AP342" s="13">
        <v>5.5747400000000003E-2</v>
      </c>
      <c r="AQ342" s="13">
        <v>3.7344499999999998E-3</v>
      </c>
      <c r="AR342" s="13">
        <v>0.1583333505</v>
      </c>
      <c r="AS342" s="13">
        <v>3.3690650000000003E-2</v>
      </c>
      <c r="AT342" s="13">
        <v>5.8124981399999998E-2</v>
      </c>
      <c r="AU342" s="13">
        <v>3.7344499999999998E-3</v>
      </c>
      <c r="AV342" s="13">
        <v>0.17323531289999999</v>
      </c>
      <c r="AW342" s="13">
        <v>3.3690650000000003E-2</v>
      </c>
      <c r="AX342" s="13">
        <v>5.5747400000000003E-2</v>
      </c>
      <c r="AY342" s="13">
        <v>3.7344499999999998E-3</v>
      </c>
      <c r="AZ342" s="13">
        <v>0.15247816</v>
      </c>
      <c r="BA342" s="86">
        <v>4.3478260869565202E-2</v>
      </c>
      <c r="BB342" s="86">
        <v>4.3478260869565202E-2</v>
      </c>
      <c r="BC342" s="13">
        <v>0</v>
      </c>
      <c r="BD342" s="13">
        <v>0</v>
      </c>
      <c r="BE342" s="14">
        <v>7.69230769230769E-2</v>
      </c>
      <c r="BF342" s="14">
        <v>0.04</v>
      </c>
      <c r="BG342" s="14">
        <v>0</v>
      </c>
      <c r="BH342" s="14">
        <v>0</v>
      </c>
      <c r="BI342" s="14">
        <v>4.1666666666666699E-2</v>
      </c>
      <c r="BJ342" s="14">
        <v>4.1666666666666699E-2</v>
      </c>
      <c r="BK342" s="14">
        <v>0</v>
      </c>
      <c r="BL342" s="430">
        <v>0</v>
      </c>
      <c r="BM342" s="14">
        <v>3.5714285714285698E-2</v>
      </c>
      <c r="BN342" s="14">
        <v>0</v>
      </c>
      <c r="BO342" s="14">
        <v>0</v>
      </c>
      <c r="BP342" s="14">
        <v>0.04</v>
      </c>
      <c r="BQ342" s="86">
        <v>3.5714285714285698E-2</v>
      </c>
      <c r="BR342" s="86">
        <v>0</v>
      </c>
      <c r="BS342" s="86">
        <v>0</v>
      </c>
      <c r="BT342" s="86">
        <v>0.04</v>
      </c>
      <c r="BU342" s="14" t="s">
        <v>36</v>
      </c>
      <c r="BV342" s="14" t="s">
        <v>35</v>
      </c>
      <c r="BW342" s="14" t="s">
        <v>35</v>
      </c>
      <c r="BX342" s="14" t="s">
        <v>35</v>
      </c>
      <c r="BY342" s="14" t="s">
        <v>36</v>
      </c>
      <c r="BZ342" s="14" t="s">
        <v>35</v>
      </c>
      <c r="CA342" s="14" t="s">
        <v>35</v>
      </c>
      <c r="CB342" s="14" t="s">
        <v>35</v>
      </c>
      <c r="CC342" s="14">
        <v>3.1</v>
      </c>
      <c r="CD342" s="14">
        <v>3.1</v>
      </c>
      <c r="CE342" s="14">
        <v>3.1</v>
      </c>
      <c r="CF342" s="14">
        <v>3.1</v>
      </c>
      <c r="CG342" s="14">
        <v>3.1</v>
      </c>
      <c r="CH342" s="14">
        <v>3.1</v>
      </c>
      <c r="CI342" s="14">
        <v>3.03</v>
      </c>
      <c r="CJ342" s="14">
        <f>INDEX('Monthy Targets'!AC:AC,(MATCH(FY2019_ALL_Targets!$B:$B,'Monthy Targets'!$B:$B,0)))</f>
        <v>3.02</v>
      </c>
      <c r="CK342" s="14">
        <f>INDEX('Monthy Targets'!AD:AD,(MATCH(FY2019_ALL_Targets!$B:$B,'Monthy Targets'!$B:$B,0)))</f>
        <v>3.02</v>
      </c>
      <c r="CL342" s="14">
        <f>INDEX('Monthy Targets'!AE:AE,(MATCH(FY2019_ALL_Targets!$B:$B,'Monthy Targets'!$B:$B,0)))</f>
        <v>3.02</v>
      </c>
      <c r="CM342" s="14">
        <f>INDEX('Monthy Targets'!AF:AF,(MATCH(FY2019_ALL_Targets!$B:$B,'Monthy Targets'!$B:$B,0)))</f>
        <v>3.02</v>
      </c>
      <c r="CN342" s="14">
        <f>INDEX('Monthy Targets'!AG:AG,(MATCH(FY2019_ALL_Targets!$B:$B,'Monthy Targets'!$B:$B,0)))</f>
        <v>3.02</v>
      </c>
      <c r="CO342" s="14">
        <v>0</v>
      </c>
      <c r="CP342" s="14">
        <v>0.21</v>
      </c>
      <c r="CQ342" s="14">
        <v>0.21</v>
      </c>
      <c r="CR342" s="14">
        <v>0.21</v>
      </c>
      <c r="CS342" s="14">
        <v>0</v>
      </c>
      <c r="CT342" s="14">
        <v>0.21</v>
      </c>
      <c r="CU342" s="14">
        <v>0.21</v>
      </c>
      <c r="CV342" s="14">
        <v>0.21</v>
      </c>
      <c r="CW342" s="14">
        <v>0</v>
      </c>
      <c r="CX342" s="14">
        <v>0.21</v>
      </c>
      <c r="CY342" s="14">
        <v>0.21</v>
      </c>
      <c r="CZ342" s="14">
        <v>0.21</v>
      </c>
      <c r="DA342" s="14">
        <f>IF('QIPP Scorecard'!$AA$1=4,IF(FY2019_ALL_Targets!$BU342="Yes",INDEX('Final Comp Values'!$BN:$BN,MATCH(FY2019_ALL_Targets!$A342,'Final Comp Values'!$B:$B,0)),IF($BU342="Min Data",0,0)),0)</f>
        <v>0</v>
      </c>
      <c r="DB342" s="14">
        <f>IF('QIPP Scorecard'!$AA$1=4,IF(FY2019_ALL_Targets!$BV342="Yes",INDEX('Final Comp Values'!$BN:$BN,MATCH(FY2019_ALL_Targets!$A342,'Final Comp Values'!$B:$B,0)),IF($BV342="Min Data",0,0)),0)</f>
        <v>0.21</v>
      </c>
      <c r="DC342" s="14">
        <f>IF('QIPP Scorecard'!$AA$1=4,IF(FY2019_ALL_Targets!$BW342="Yes",INDEX('Final Comp Values'!$BN:$BN,MATCH(FY2019_ALL_Targets!$A342,'Final Comp Values'!$B:$B,0)),IF(CI342="Min Data",0,0)),0)</f>
        <v>0.21</v>
      </c>
      <c r="DD342" s="14">
        <f>IF('QIPP Scorecard'!$AA$1=4,IF(FY2019_ALL_Targets!$BX342="Yes",INDEX('Final Comp Values'!$BN:$BN,MATCH(FY2019_ALL_Targets!$A342,'Final Comp Values'!$B:$B,0)),IF($BX342="Min Data",0,0)),0)</f>
        <v>0.21</v>
      </c>
      <c r="DE342" s="14">
        <v>0</v>
      </c>
      <c r="DF342" s="14">
        <v>0.39</v>
      </c>
      <c r="DG342" s="14">
        <v>0.39</v>
      </c>
      <c r="DH342" s="14">
        <v>0.39</v>
      </c>
      <c r="DI342" s="14">
        <v>0</v>
      </c>
      <c r="DJ342" s="14">
        <v>0.39</v>
      </c>
      <c r="DK342" s="14">
        <v>0.39</v>
      </c>
      <c r="DL342" s="14">
        <v>0.39</v>
      </c>
      <c r="DM342" s="14">
        <v>0</v>
      </c>
      <c r="DN342" s="14">
        <v>0.38</v>
      </c>
      <c r="DO342" s="14">
        <v>0.38</v>
      </c>
      <c r="DP342" s="14">
        <v>0.38</v>
      </c>
      <c r="DQ342" s="14">
        <f>IF('QIPP Scorecard'!$AA$1=4,IF(FY2019_ALL_Targets!$BY342="Yes",INDEX('Final Comp Values'!$BK:$BK,MATCH(FY2019_ALL_Targets!$A342,'Final Comp Values'!$B:$B,0)),IF($BY342="Min Data",0,0)),0)</f>
        <v>0</v>
      </c>
      <c r="DR342" s="14">
        <f>IF('QIPP Scorecard'!$AA$1=4,IF(FY2019_ALL_Targets!$BZ342="Yes",INDEX('Final Comp Values'!$BO:$BO,MATCH(FY2019_ALL_Targets!$A342,'Final Comp Values'!$B:$B,0)),IF($BZ342="Min Data",0,0)),0)</f>
        <v>0.38</v>
      </c>
      <c r="DS342" s="14">
        <f>IF('QIPP Scorecard'!$AA$1=4,IF(FY2019_ALL_Targets!$CA342="Yes",INDEX('Final Comp Values'!$BO:$BO,MATCH(FY2019_ALL_Targets!$A342,'Final Comp Values'!$B:$B,0)),IF($CA342="Min Data",0,0)),0)</f>
        <v>0.38</v>
      </c>
      <c r="DT342" s="14">
        <f>IF('QIPP Scorecard'!$AA$1=4,IF(FY2019_ALL_Targets!$CB342="Yes",INDEX('Final Comp Values'!$BO:$BO,MATCH(FY2019_ALL_Targets!$A342,'Final Comp Values'!$B:$B,0)),IF($CB342="Min Data",0,0)),0)</f>
        <v>0.38</v>
      </c>
      <c r="DU342" s="14">
        <v>0.49</v>
      </c>
      <c r="DV342" s="14">
        <v>0.56000000000000005</v>
      </c>
      <c r="DW342" s="14">
        <v>0.57999999999999996</v>
      </c>
      <c r="DX342" s="14">
        <v>0.56999999999999995</v>
      </c>
      <c r="DY342" s="12">
        <f t="shared" si="26"/>
        <v>1</v>
      </c>
      <c r="DZ342" s="12">
        <f t="shared" si="27"/>
        <v>1</v>
      </c>
      <c r="EA342" s="12">
        <f t="shared" si="28"/>
        <v>0</v>
      </c>
      <c r="EB342" s="12">
        <f t="shared" si="29"/>
        <v>0</v>
      </c>
    </row>
    <row r="343" spans="1:132" x14ac:dyDescent="0.25">
      <c r="A343" s="297">
        <v>4491</v>
      </c>
      <c r="B343" s="347">
        <v>675842</v>
      </c>
      <c r="C343" s="297">
        <v>1018829</v>
      </c>
      <c r="D343" s="14">
        <v>1053624817</v>
      </c>
      <c r="E343" s="26" t="s">
        <v>923</v>
      </c>
      <c r="F343" s="26" t="str">
        <f>INDEX('Mar - Aug'!X:X,MATCH(A343,'Mar - Aug'!B:B,0))</f>
        <v>Lubbock</v>
      </c>
      <c r="G343" s="26" t="s">
        <v>3030</v>
      </c>
      <c r="H343" s="26"/>
      <c r="I343" s="26" t="str">
        <f t="shared" si="25"/>
        <v/>
      </c>
      <c r="J343" s="299" t="s">
        <v>2323</v>
      </c>
      <c r="K343" s="299" t="s">
        <v>974</v>
      </c>
      <c r="L343" s="299" t="s">
        <v>2324</v>
      </c>
      <c r="M343" s="13">
        <v>8.7719309999999995E-2</v>
      </c>
      <c r="N343" s="13">
        <v>0.15463917999999999</v>
      </c>
      <c r="O343" s="13">
        <v>0</v>
      </c>
      <c r="P343" s="13">
        <v>0.13815789000000001</v>
      </c>
      <c r="Q343" s="13">
        <v>3.3690650000000003E-2</v>
      </c>
      <c r="R343" s="13">
        <v>5.5747400000000003E-2</v>
      </c>
      <c r="S343" s="13">
        <v>3.7344499999999998E-3</v>
      </c>
      <c r="T343" s="13">
        <v>0.15247816</v>
      </c>
      <c r="U343" s="13">
        <v>8.6228081730000003E-2</v>
      </c>
      <c r="V343" s="13">
        <v>0.15201031394</v>
      </c>
      <c r="W343" s="13">
        <v>3.7344499999999998E-3</v>
      </c>
      <c r="X343" s="13">
        <v>0.15247816</v>
      </c>
      <c r="Y343" s="13">
        <v>8.3333344500000003E-2</v>
      </c>
      <c r="Z343" s="13">
        <v>0.146907221</v>
      </c>
      <c r="AA343" s="13">
        <v>3.7344499999999998E-3</v>
      </c>
      <c r="AB343" s="13">
        <v>0.15247816</v>
      </c>
      <c r="AC343" s="13">
        <v>8.4736853459999997E-2</v>
      </c>
      <c r="AD343" s="13">
        <v>0.14938144787999999</v>
      </c>
      <c r="AE343" s="13">
        <v>3.7344499999999998E-3</v>
      </c>
      <c r="AF343" s="13">
        <v>0.15247816</v>
      </c>
      <c r="AG343" s="13">
        <v>7.8947378999999998E-2</v>
      </c>
      <c r="AH343" s="13">
        <v>0.13917526199999999</v>
      </c>
      <c r="AI343" s="13">
        <v>3.7344499999999998E-3</v>
      </c>
      <c r="AJ343" s="13">
        <v>0.15247816</v>
      </c>
      <c r="AK343" s="13">
        <v>8.3245625190000005E-2</v>
      </c>
      <c r="AL343" s="13">
        <v>0.14675258182000001</v>
      </c>
      <c r="AM343" s="13">
        <v>3.7344499999999998E-3</v>
      </c>
      <c r="AN343" s="13">
        <v>0.15247816</v>
      </c>
      <c r="AO343" s="13">
        <v>7.4561413500000007E-2</v>
      </c>
      <c r="AP343" s="13">
        <v>0.13144330300000001</v>
      </c>
      <c r="AQ343" s="13">
        <v>3.7344499999999998E-3</v>
      </c>
      <c r="AR343" s="13">
        <v>0.15247816</v>
      </c>
      <c r="AS343" s="13">
        <v>8.1578958300000004E-2</v>
      </c>
      <c r="AT343" s="13">
        <v>0.14381443739999999</v>
      </c>
      <c r="AU343" s="13">
        <v>3.7344499999999998E-3</v>
      </c>
      <c r="AV343" s="13">
        <v>0.15247816</v>
      </c>
      <c r="AW343" s="13">
        <v>7.0175448000000001E-2</v>
      </c>
      <c r="AX343" s="13">
        <v>0.123711344</v>
      </c>
      <c r="AY343" s="13">
        <v>3.7344499999999998E-3</v>
      </c>
      <c r="AZ343" s="13">
        <v>0.15247816</v>
      </c>
      <c r="BA343" s="86">
        <v>2.32558139534884E-2</v>
      </c>
      <c r="BB343" s="86" t="s">
        <v>14856</v>
      </c>
      <c r="BC343" s="13">
        <v>0</v>
      </c>
      <c r="BD343" s="13">
        <v>8.3333333333333301E-2</v>
      </c>
      <c r="BE343" s="14">
        <v>2.32558139534884E-2</v>
      </c>
      <c r="BF343" s="14">
        <v>4.7619047619047603E-2</v>
      </c>
      <c r="BG343" s="14">
        <v>0</v>
      </c>
      <c r="BH343" s="14">
        <v>5.5555555555555601E-2</v>
      </c>
      <c r="BI343" s="14">
        <v>2.32558139534884E-2</v>
      </c>
      <c r="BJ343" s="14">
        <v>9.5238095238095205E-2</v>
      </c>
      <c r="BK343" s="14">
        <v>0</v>
      </c>
      <c r="BL343" s="430">
        <v>2.8571428571428598E-2</v>
      </c>
      <c r="BM343" s="14">
        <v>0</v>
      </c>
      <c r="BN343" s="14">
        <v>0.13636363636363599</v>
      </c>
      <c r="BO343" s="14">
        <v>0</v>
      </c>
      <c r="BP343" s="14">
        <v>5.2631578947368397E-2</v>
      </c>
      <c r="BQ343" s="86">
        <v>0</v>
      </c>
      <c r="BR343" s="86">
        <v>0.13636363636363599</v>
      </c>
      <c r="BS343" s="86">
        <v>0</v>
      </c>
      <c r="BT343" s="86">
        <v>5.2631578947368397E-2</v>
      </c>
      <c r="BU343" s="14" t="s">
        <v>35</v>
      </c>
      <c r="BV343" s="14" t="s">
        <v>35</v>
      </c>
      <c r="BW343" s="14" t="s">
        <v>35</v>
      </c>
      <c r="BX343" s="14" t="s">
        <v>35</v>
      </c>
      <c r="BY343" s="14" t="s">
        <v>35</v>
      </c>
      <c r="BZ343" s="14" t="s">
        <v>36</v>
      </c>
      <c r="CA343" s="14" t="s">
        <v>35</v>
      </c>
      <c r="CB343" s="14" t="s">
        <v>35</v>
      </c>
      <c r="CC343" s="14">
        <v>19.88</v>
      </c>
      <c r="CD343" s="14">
        <v>19.88</v>
      </c>
      <c r="CE343" s="14">
        <v>19.88</v>
      </c>
      <c r="CF343" s="14">
        <v>19.88</v>
      </c>
      <c r="CG343" s="14">
        <v>19.88</v>
      </c>
      <c r="CH343" s="14">
        <v>19.88</v>
      </c>
      <c r="CI343" s="14">
        <v>20.16</v>
      </c>
      <c r="CJ343" s="14">
        <f>INDEX('Monthy Targets'!AC:AC,(MATCH(FY2019_ALL_Targets!$B:$B,'Monthy Targets'!$B:$B,0)))</f>
        <v>20.09</v>
      </c>
      <c r="CK343" s="14">
        <f>INDEX('Monthy Targets'!AD:AD,(MATCH(FY2019_ALL_Targets!$B:$B,'Monthy Targets'!$B:$B,0)))</f>
        <v>20.09</v>
      </c>
      <c r="CL343" s="14">
        <f>INDEX('Monthy Targets'!AE:AE,(MATCH(FY2019_ALL_Targets!$B:$B,'Monthy Targets'!$B:$B,0)))</f>
        <v>20.09</v>
      </c>
      <c r="CM343" s="14">
        <f>INDEX('Monthy Targets'!AF:AF,(MATCH(FY2019_ALL_Targets!$B:$B,'Monthy Targets'!$B:$B,0)))</f>
        <v>20.09</v>
      </c>
      <c r="CN343" s="14">
        <f>INDEX('Monthy Targets'!AG:AG,(MATCH(FY2019_ALL_Targets!$B:$B,'Monthy Targets'!$B:$B,0)))</f>
        <v>20.09</v>
      </c>
      <c r="CO343" s="14">
        <v>1.35</v>
      </c>
      <c r="CP343" s="14">
        <v>1.35</v>
      </c>
      <c r="CQ343" s="14">
        <v>1.35</v>
      </c>
      <c r="CR343" s="14">
        <v>1.35</v>
      </c>
      <c r="CS343" s="14">
        <v>1.35</v>
      </c>
      <c r="CT343" s="14">
        <v>1.35</v>
      </c>
      <c r="CU343" s="14">
        <v>1.35</v>
      </c>
      <c r="CV343" s="14">
        <v>1.35</v>
      </c>
      <c r="CW343" s="14">
        <v>1.36</v>
      </c>
      <c r="CX343" s="14">
        <v>1.36</v>
      </c>
      <c r="CY343" s="14">
        <v>1.36</v>
      </c>
      <c r="CZ343" s="14">
        <v>1.36</v>
      </c>
      <c r="DA343" s="14">
        <f>IF('QIPP Scorecard'!$AA$1=4,IF(FY2019_ALL_Targets!$BU343="Yes",INDEX('Final Comp Values'!$BN:$BN,MATCH(FY2019_ALL_Targets!$A343,'Final Comp Values'!$B:$B,0)),IF($BU343="Min Data",0,0)),0)</f>
        <v>1.36</v>
      </c>
      <c r="DB343" s="14">
        <f>IF('QIPP Scorecard'!$AA$1=4,IF(FY2019_ALL_Targets!$BV343="Yes",INDEX('Final Comp Values'!$BN:$BN,MATCH(FY2019_ALL_Targets!$A343,'Final Comp Values'!$B:$B,0)),IF($BV343="Min Data",0,0)),0)</f>
        <v>1.36</v>
      </c>
      <c r="DC343" s="14">
        <f>IF('QIPP Scorecard'!$AA$1=4,IF(FY2019_ALL_Targets!$BW343="Yes",INDEX('Final Comp Values'!$BN:$BN,MATCH(FY2019_ALL_Targets!$A343,'Final Comp Values'!$B:$B,0)),IF(CI343="Min Data",0,0)),0)</f>
        <v>1.36</v>
      </c>
      <c r="DD343" s="14">
        <f>IF('QIPP Scorecard'!$AA$1=4,IF(FY2019_ALL_Targets!$BX343="Yes",INDEX('Final Comp Values'!$BN:$BN,MATCH(FY2019_ALL_Targets!$A343,'Final Comp Values'!$B:$B,0)),IF($BX343="Min Data",0,0)),0)</f>
        <v>1.36</v>
      </c>
      <c r="DE343" s="14">
        <v>2.5</v>
      </c>
      <c r="DF343" s="14">
        <v>2.5</v>
      </c>
      <c r="DG343" s="14">
        <v>2.5</v>
      </c>
      <c r="DH343" s="14">
        <v>2.5</v>
      </c>
      <c r="DI343" s="14">
        <v>2.5</v>
      </c>
      <c r="DJ343" s="14">
        <v>2.5</v>
      </c>
      <c r="DK343" s="14">
        <v>2.5</v>
      </c>
      <c r="DL343" s="14">
        <v>2.5</v>
      </c>
      <c r="DM343" s="14">
        <v>2.5299999999999998</v>
      </c>
      <c r="DN343" s="14">
        <v>2.5299999999999998</v>
      </c>
      <c r="DO343" s="14">
        <v>2.5299999999999998</v>
      </c>
      <c r="DP343" s="14">
        <v>2.5299999999999998</v>
      </c>
      <c r="DQ343" s="14">
        <f>IF('QIPP Scorecard'!$AA$1=4,IF(FY2019_ALL_Targets!$BY343="Yes",INDEX('Final Comp Values'!$BK:$BK,MATCH(FY2019_ALL_Targets!$A343,'Final Comp Values'!$B:$B,0)),IF($BY343="Min Data",0,0)),0)</f>
        <v>2.5299999999999998</v>
      </c>
      <c r="DR343" s="14">
        <f>IF('QIPP Scorecard'!$AA$1=4,IF(FY2019_ALL_Targets!$BZ343="Yes",INDEX('Final Comp Values'!$BO:$BO,MATCH(FY2019_ALL_Targets!$A343,'Final Comp Values'!$B:$B,0)),IF($BZ343="Min Data",0,0)),0)</f>
        <v>0</v>
      </c>
      <c r="DS343" s="14">
        <f>IF('QIPP Scorecard'!$AA$1=4,IF(FY2019_ALL_Targets!$CA343="Yes",INDEX('Final Comp Values'!$BO:$BO,MATCH(FY2019_ALL_Targets!$A343,'Final Comp Values'!$B:$B,0)),IF($CA343="Min Data",0,0)),0)</f>
        <v>2.5299999999999998</v>
      </c>
      <c r="DT343" s="14">
        <f>IF('QIPP Scorecard'!$AA$1=4,IF(FY2019_ALL_Targets!$CB343="Yes",INDEX('Final Comp Values'!$BO:$BO,MATCH(FY2019_ALL_Targets!$A343,'Final Comp Values'!$B:$B,0)),IF($CB343="Min Data",0,0)),0)</f>
        <v>2.5299999999999998</v>
      </c>
      <c r="DU343" s="14">
        <v>3.54</v>
      </c>
      <c r="DV343" s="14">
        <v>3.99</v>
      </c>
      <c r="DW343" s="14">
        <v>4.16</v>
      </c>
      <c r="DX343" s="14">
        <v>3.79</v>
      </c>
      <c r="DY343" s="12">
        <f t="shared" si="26"/>
        <v>0</v>
      </c>
      <c r="DZ343" s="12">
        <f t="shared" si="27"/>
        <v>1</v>
      </c>
      <c r="EA343" s="12">
        <f t="shared" si="28"/>
        <v>0</v>
      </c>
      <c r="EB343" s="12">
        <f t="shared" si="29"/>
        <v>0</v>
      </c>
    </row>
    <row r="344" spans="1:132" x14ac:dyDescent="0.25">
      <c r="A344" s="297">
        <v>100023</v>
      </c>
      <c r="B344" s="347">
        <v>675846</v>
      </c>
      <c r="C344" s="297">
        <v>1028351</v>
      </c>
      <c r="D344" s="14">
        <v>1730630831</v>
      </c>
      <c r="E344" s="26" t="s">
        <v>939</v>
      </c>
      <c r="F344" s="26" t="str">
        <f>INDEX('Mar - Aug'!X:X,MATCH(A344,'Mar - Aug'!B:B,0))</f>
        <v>MRSA Northeast</v>
      </c>
      <c r="G344" s="26" t="s">
        <v>3115</v>
      </c>
      <c r="H344" s="26"/>
      <c r="I344" s="26" t="str">
        <f t="shared" si="25"/>
        <v/>
      </c>
      <c r="J344" s="299" t="s">
        <v>2879</v>
      </c>
      <c r="K344" s="299" t="s">
        <v>1057</v>
      </c>
      <c r="L344" s="299" t="s">
        <v>2880</v>
      </c>
      <c r="M344" s="13">
        <v>1.204819E-2</v>
      </c>
      <c r="N344" s="13">
        <v>0.20618557000000001</v>
      </c>
      <c r="O344" s="13">
        <v>0</v>
      </c>
      <c r="P344" s="13">
        <v>0.22794116</v>
      </c>
      <c r="Q344" s="13">
        <v>3.3690650000000003E-2</v>
      </c>
      <c r="R344" s="13">
        <v>5.5747400000000003E-2</v>
      </c>
      <c r="S344" s="13">
        <v>3.7344499999999998E-3</v>
      </c>
      <c r="T344" s="13">
        <v>0.15247816</v>
      </c>
      <c r="U344" s="13">
        <v>3.3690650000000003E-2</v>
      </c>
      <c r="V344" s="13">
        <v>0.20268041531</v>
      </c>
      <c r="W344" s="13">
        <v>3.7344499999999998E-3</v>
      </c>
      <c r="X344" s="13">
        <v>0.22406616028000001</v>
      </c>
      <c r="Y344" s="13">
        <v>3.3690650000000003E-2</v>
      </c>
      <c r="Z344" s="13">
        <v>0.19587629149999999</v>
      </c>
      <c r="AA344" s="13">
        <v>3.7344499999999998E-3</v>
      </c>
      <c r="AB344" s="13">
        <v>0.21654410199999999</v>
      </c>
      <c r="AC344" s="13">
        <v>3.3690650000000003E-2</v>
      </c>
      <c r="AD344" s="13">
        <v>0.19917526061999999</v>
      </c>
      <c r="AE344" s="13">
        <v>3.7344499999999998E-3</v>
      </c>
      <c r="AF344" s="13">
        <v>0.22019116055999999</v>
      </c>
      <c r="AG344" s="13">
        <v>3.3690650000000003E-2</v>
      </c>
      <c r="AH344" s="13">
        <v>0.185567013</v>
      </c>
      <c r="AI344" s="13">
        <v>3.7344499999999998E-3</v>
      </c>
      <c r="AJ344" s="13">
        <v>0.205147044</v>
      </c>
      <c r="AK344" s="13">
        <v>3.3690650000000003E-2</v>
      </c>
      <c r="AL344" s="13">
        <v>0.19567010593</v>
      </c>
      <c r="AM344" s="13">
        <v>3.7344499999999998E-3</v>
      </c>
      <c r="AN344" s="13">
        <v>0.21631616083999999</v>
      </c>
      <c r="AO344" s="13">
        <v>3.3690650000000003E-2</v>
      </c>
      <c r="AP344" s="13">
        <v>0.17525773450000001</v>
      </c>
      <c r="AQ344" s="13">
        <v>3.7344499999999998E-3</v>
      </c>
      <c r="AR344" s="13">
        <v>0.19374998600000001</v>
      </c>
      <c r="AS344" s="13">
        <v>3.3690650000000003E-2</v>
      </c>
      <c r="AT344" s="13">
        <v>0.19175258009999999</v>
      </c>
      <c r="AU344" s="13">
        <v>3.7344499999999998E-3</v>
      </c>
      <c r="AV344" s="13">
        <v>0.21198527880000001</v>
      </c>
      <c r="AW344" s="13">
        <v>3.3690650000000003E-2</v>
      </c>
      <c r="AX344" s="13">
        <v>0.16494845599999999</v>
      </c>
      <c r="AY344" s="13">
        <v>3.7344499999999998E-3</v>
      </c>
      <c r="AZ344" s="13">
        <v>0.182352928</v>
      </c>
      <c r="BA344" s="86">
        <v>2.1276595744680899E-2</v>
      </c>
      <c r="BB344" s="86">
        <v>7.4074074074074098E-2</v>
      </c>
      <c r="BC344" s="13">
        <v>0</v>
      </c>
      <c r="BD344" s="13">
        <v>0.15384615384615399</v>
      </c>
      <c r="BE344" s="14">
        <v>1.85185185185185E-2</v>
      </c>
      <c r="BF344" s="14">
        <v>6.4516129032258104E-2</v>
      </c>
      <c r="BG344" s="14">
        <v>0</v>
      </c>
      <c r="BH344" s="14">
        <v>0.133333333333333</v>
      </c>
      <c r="BI344" s="14">
        <v>2.0833333333333301E-2</v>
      </c>
      <c r="BJ344" s="14">
        <v>0</v>
      </c>
      <c r="BK344" s="14">
        <v>0</v>
      </c>
      <c r="BL344" s="430">
        <v>0.19047619047618999</v>
      </c>
      <c r="BM344" s="14">
        <v>4.1666666666666699E-2</v>
      </c>
      <c r="BN344" s="14">
        <v>7.1428571428571397E-2</v>
      </c>
      <c r="BO344" s="14">
        <v>0</v>
      </c>
      <c r="BP344" s="14">
        <v>0.14285714285714299</v>
      </c>
      <c r="BQ344" s="86">
        <v>4.1666666666666699E-2</v>
      </c>
      <c r="BR344" s="86">
        <v>7.1428571428571397E-2</v>
      </c>
      <c r="BS344" s="86">
        <v>0</v>
      </c>
      <c r="BT344" s="86">
        <v>0.14285714285714299</v>
      </c>
      <c r="BU344" s="14" t="s">
        <v>36</v>
      </c>
      <c r="BV344" s="14" t="s">
        <v>35</v>
      </c>
      <c r="BW344" s="14" t="s">
        <v>35</v>
      </c>
      <c r="BX344" s="14" t="s">
        <v>35</v>
      </c>
      <c r="BY344" s="14" t="s">
        <v>36</v>
      </c>
      <c r="BZ344" s="14" t="s">
        <v>35</v>
      </c>
      <c r="CA344" s="14" t="s">
        <v>35</v>
      </c>
      <c r="CB344" s="14" t="s">
        <v>35</v>
      </c>
      <c r="CC344" s="14">
        <v>0</v>
      </c>
      <c r="CD344" s="14">
        <v>0</v>
      </c>
      <c r="CE344" s="14">
        <v>0</v>
      </c>
      <c r="CF344" s="14">
        <v>0</v>
      </c>
      <c r="CG344" s="14">
        <v>0</v>
      </c>
      <c r="CH344" s="14">
        <v>0</v>
      </c>
      <c r="CI344" s="14">
        <v>0</v>
      </c>
      <c r="CJ344" s="14">
        <f>INDEX('Monthy Targets'!AC:AC,(MATCH(FY2019_ALL_Targets!$B:$B,'Monthy Targets'!$B:$B,0)))</f>
        <v>0</v>
      </c>
      <c r="CK344" s="14">
        <f>INDEX('Monthy Targets'!AD:AD,(MATCH(FY2019_ALL_Targets!$B:$B,'Monthy Targets'!$B:$B,0)))</f>
        <v>0</v>
      </c>
      <c r="CL344" s="14">
        <f>INDEX('Monthy Targets'!AE:AE,(MATCH(FY2019_ALL_Targets!$B:$B,'Monthy Targets'!$B:$B,0)))</f>
        <v>0</v>
      </c>
      <c r="CM344" s="14">
        <f>INDEX('Monthy Targets'!AF:AF,(MATCH(FY2019_ALL_Targets!$B:$B,'Monthy Targets'!$B:$B,0)))</f>
        <v>0</v>
      </c>
      <c r="CN344" s="14">
        <f>INDEX('Monthy Targets'!AG:AG,(MATCH(FY2019_ALL_Targets!$B:$B,'Monthy Targets'!$B:$B,0)))</f>
        <v>0</v>
      </c>
      <c r="CO344" s="14">
        <v>0.28999999999999998</v>
      </c>
      <c r="CP344" s="14">
        <v>0.28999999999999998</v>
      </c>
      <c r="CQ344" s="14">
        <v>0.28999999999999998</v>
      </c>
      <c r="CR344" s="14">
        <v>0.28999999999999998</v>
      </c>
      <c r="CS344" s="14">
        <v>0.28999999999999998</v>
      </c>
      <c r="CT344" s="14">
        <v>0.28999999999999998</v>
      </c>
      <c r="CU344" s="14">
        <v>0.28999999999999998</v>
      </c>
      <c r="CV344" s="14">
        <v>0.28999999999999998</v>
      </c>
      <c r="CW344" s="14">
        <v>0.3</v>
      </c>
      <c r="CX344" s="14">
        <v>0.3</v>
      </c>
      <c r="CY344" s="14">
        <v>0.3</v>
      </c>
      <c r="CZ344" s="14">
        <v>0.3</v>
      </c>
      <c r="DA344" s="14">
        <f>IF('QIPP Scorecard'!$AA$1=4,IF(FY2019_ALL_Targets!$BU344="Yes",INDEX('Final Comp Values'!$BN:$BN,MATCH(FY2019_ALL_Targets!$A344,'Final Comp Values'!$B:$B,0)),IF($BU344="Min Data",0,0)),0)</f>
        <v>0</v>
      </c>
      <c r="DB344" s="14">
        <f>IF('QIPP Scorecard'!$AA$1=4,IF(FY2019_ALL_Targets!$BV344="Yes",INDEX('Final Comp Values'!$BN:$BN,MATCH(FY2019_ALL_Targets!$A344,'Final Comp Values'!$B:$B,0)),IF($BV344="Min Data",0,0)),0)</f>
        <v>0.3</v>
      </c>
      <c r="DC344" s="14">
        <f>IF('QIPP Scorecard'!$AA$1=4,IF(FY2019_ALL_Targets!$BW344="Yes",INDEX('Final Comp Values'!$BN:$BN,MATCH(FY2019_ALL_Targets!$A344,'Final Comp Values'!$B:$B,0)),IF(CI344="Min Data",0,0)),0)</f>
        <v>0.3</v>
      </c>
      <c r="DD344" s="14">
        <f>IF('QIPP Scorecard'!$AA$1=4,IF(FY2019_ALL_Targets!$BX344="Yes",INDEX('Final Comp Values'!$BN:$BN,MATCH(FY2019_ALL_Targets!$A344,'Final Comp Values'!$B:$B,0)),IF($BX344="Min Data",0,0)),0)</f>
        <v>0.3</v>
      </c>
      <c r="DE344" s="14">
        <v>0.53</v>
      </c>
      <c r="DF344" s="14">
        <v>0.53</v>
      </c>
      <c r="DG344" s="14">
        <v>0.53</v>
      </c>
      <c r="DH344" s="14">
        <v>0.53</v>
      </c>
      <c r="DI344" s="14">
        <v>0.53</v>
      </c>
      <c r="DJ344" s="14">
        <v>0.53</v>
      </c>
      <c r="DK344" s="14">
        <v>0.53</v>
      </c>
      <c r="DL344" s="14">
        <v>0.53</v>
      </c>
      <c r="DM344" s="14">
        <v>0.55000000000000004</v>
      </c>
      <c r="DN344" s="14">
        <v>0.55000000000000004</v>
      </c>
      <c r="DO344" s="14">
        <v>0.55000000000000004</v>
      </c>
      <c r="DP344" s="14">
        <v>0.55000000000000004</v>
      </c>
      <c r="DQ344" s="14">
        <f>IF('QIPP Scorecard'!$AA$1=4,IF(FY2019_ALL_Targets!$BY344="Yes",INDEX('Final Comp Values'!$BK:$BK,MATCH(FY2019_ALL_Targets!$A344,'Final Comp Values'!$B:$B,0)),IF($BY344="Min Data",0,0)),0)</f>
        <v>0</v>
      </c>
      <c r="DR344" s="14">
        <f>IF('QIPP Scorecard'!$AA$1=4,IF(FY2019_ALL_Targets!$BZ344="Yes",INDEX('Final Comp Values'!$BO:$BO,MATCH(FY2019_ALL_Targets!$A344,'Final Comp Values'!$B:$B,0)),IF($BZ344="Min Data",0,0)),0)</f>
        <v>0.55000000000000004</v>
      </c>
      <c r="DS344" s="14">
        <f>IF('QIPP Scorecard'!$AA$1=4,IF(FY2019_ALL_Targets!$CA344="Yes",INDEX('Final Comp Values'!$BO:$BO,MATCH(FY2019_ALL_Targets!$A344,'Final Comp Values'!$B:$B,0)),IF($CA344="Min Data",0,0)),0)</f>
        <v>0.55000000000000004</v>
      </c>
      <c r="DT344" s="14">
        <f>IF('QIPP Scorecard'!$AA$1=4,IF(FY2019_ALL_Targets!$CB344="Yes",INDEX('Final Comp Values'!$BO:$BO,MATCH(FY2019_ALL_Targets!$A344,'Final Comp Values'!$B:$B,0)),IF($CB344="Min Data",0,0)),0)</f>
        <v>0.55000000000000004</v>
      </c>
      <c r="DU344" s="14">
        <v>0.33</v>
      </c>
      <c r="DV344" s="14">
        <v>0.37</v>
      </c>
      <c r="DW344" s="14">
        <v>0.39</v>
      </c>
      <c r="DX344" s="14">
        <v>0.28000000000000003</v>
      </c>
      <c r="DY344" s="12">
        <f t="shared" si="26"/>
        <v>1</v>
      </c>
      <c r="DZ344" s="12">
        <f t="shared" si="27"/>
        <v>1</v>
      </c>
      <c r="EA344" s="12">
        <f t="shared" si="28"/>
        <v>0</v>
      </c>
      <c r="EB344" s="12">
        <f t="shared" si="29"/>
        <v>3</v>
      </c>
    </row>
    <row r="345" spans="1:132" x14ac:dyDescent="0.25">
      <c r="A345" s="297">
        <v>4742</v>
      </c>
      <c r="B345" s="347">
        <v>675852</v>
      </c>
      <c r="C345" s="297">
        <v>1026284</v>
      </c>
      <c r="D345" s="14">
        <v>1053710376</v>
      </c>
      <c r="E345" s="26" t="s">
        <v>913</v>
      </c>
      <c r="F345" s="26" t="str">
        <f>INDEX('Mar - Aug'!X:X,MATCH(A345,'Mar - Aug'!B:B,0))</f>
        <v>MRSA West</v>
      </c>
      <c r="G345" s="26" t="s">
        <v>3021</v>
      </c>
      <c r="H345" s="26"/>
      <c r="I345" s="26" t="str">
        <f t="shared" si="25"/>
        <v/>
      </c>
      <c r="J345" s="299" t="s">
        <v>577</v>
      </c>
      <c r="K345" s="299" t="s">
        <v>919</v>
      </c>
      <c r="L345" s="299" t="s">
        <v>578</v>
      </c>
      <c r="M345" s="13">
        <v>4.1811840000000003E-2</v>
      </c>
      <c r="N345" s="13">
        <v>2.8037360000000001E-2</v>
      </c>
      <c r="O345" s="13">
        <v>0</v>
      </c>
      <c r="P345" s="13">
        <v>0.14383563999999999</v>
      </c>
      <c r="Q345" s="13">
        <v>3.3690650000000003E-2</v>
      </c>
      <c r="R345" s="13">
        <v>5.5747400000000003E-2</v>
      </c>
      <c r="S345" s="13">
        <v>3.7344499999999998E-3</v>
      </c>
      <c r="T345" s="13">
        <v>0.15247816</v>
      </c>
      <c r="U345" s="13">
        <v>4.1101038719999997E-2</v>
      </c>
      <c r="V345" s="13">
        <v>5.5747400000000003E-2</v>
      </c>
      <c r="W345" s="13">
        <v>3.7344499999999998E-3</v>
      </c>
      <c r="X345" s="13">
        <v>0.15247816</v>
      </c>
      <c r="Y345" s="13">
        <v>3.9721248000000001E-2</v>
      </c>
      <c r="Z345" s="13">
        <v>5.5747400000000003E-2</v>
      </c>
      <c r="AA345" s="13">
        <v>3.7344499999999998E-3</v>
      </c>
      <c r="AB345" s="13">
        <v>0.15247816</v>
      </c>
      <c r="AC345" s="13">
        <v>4.0390237439999997E-2</v>
      </c>
      <c r="AD345" s="13">
        <v>5.5747400000000003E-2</v>
      </c>
      <c r="AE345" s="13">
        <v>3.7344499999999998E-3</v>
      </c>
      <c r="AF345" s="13">
        <v>0.15247816</v>
      </c>
      <c r="AG345" s="13">
        <v>3.7630655999999998E-2</v>
      </c>
      <c r="AH345" s="13">
        <v>5.5747400000000003E-2</v>
      </c>
      <c r="AI345" s="13">
        <v>3.7344499999999998E-3</v>
      </c>
      <c r="AJ345" s="13">
        <v>0.15247816</v>
      </c>
      <c r="AK345" s="13">
        <v>3.9679436159999998E-2</v>
      </c>
      <c r="AL345" s="13">
        <v>5.5747400000000003E-2</v>
      </c>
      <c r="AM345" s="13">
        <v>3.7344499999999998E-3</v>
      </c>
      <c r="AN345" s="13">
        <v>0.15247816</v>
      </c>
      <c r="AO345" s="13">
        <v>3.5540064000000003E-2</v>
      </c>
      <c r="AP345" s="13">
        <v>5.5747400000000003E-2</v>
      </c>
      <c r="AQ345" s="13">
        <v>3.7344499999999998E-3</v>
      </c>
      <c r="AR345" s="13">
        <v>0.15247816</v>
      </c>
      <c r="AS345" s="13">
        <v>3.88850112E-2</v>
      </c>
      <c r="AT345" s="13">
        <v>5.5747400000000003E-2</v>
      </c>
      <c r="AU345" s="13">
        <v>3.7344499999999998E-3</v>
      </c>
      <c r="AV345" s="13">
        <v>0.15247816</v>
      </c>
      <c r="AW345" s="13">
        <v>3.3690650000000003E-2</v>
      </c>
      <c r="AX345" s="13">
        <v>5.5747400000000003E-2</v>
      </c>
      <c r="AY345" s="13">
        <v>3.7344499999999998E-3</v>
      </c>
      <c r="AZ345" s="13">
        <v>0.15247816</v>
      </c>
      <c r="BA345" s="86">
        <v>7.6388888888888895E-2</v>
      </c>
      <c r="BB345" s="86">
        <v>3.4883720930232599E-2</v>
      </c>
      <c r="BC345" s="13">
        <v>0</v>
      </c>
      <c r="BD345" s="13">
        <v>1.03092783505155E-2</v>
      </c>
      <c r="BE345" s="14">
        <v>7.1942446043165506E-2</v>
      </c>
      <c r="BF345" s="14">
        <v>0</v>
      </c>
      <c r="BG345" s="14">
        <v>0</v>
      </c>
      <c r="BH345" s="14">
        <v>2.1739130434782601E-2</v>
      </c>
      <c r="BI345" s="14">
        <v>6.3829787234042507E-2</v>
      </c>
      <c r="BJ345" s="14">
        <v>1.2820512820512799E-2</v>
      </c>
      <c r="BK345" s="14">
        <v>0</v>
      </c>
      <c r="BL345" s="430">
        <v>1.01010101010101E-2</v>
      </c>
      <c r="BM345" s="14">
        <v>7.1895424836601302E-2</v>
      </c>
      <c r="BN345" s="14">
        <v>4.5977011494252901E-2</v>
      </c>
      <c r="BO345" s="14">
        <v>0</v>
      </c>
      <c r="BP345" s="14">
        <v>1.8348623853211E-2</v>
      </c>
      <c r="BQ345" s="86">
        <v>7.1895424836601302E-2</v>
      </c>
      <c r="BR345" s="86">
        <v>4.5977011494252901E-2</v>
      </c>
      <c r="BS345" s="86">
        <v>0</v>
      </c>
      <c r="BT345" s="86">
        <v>1.8348623853211E-2</v>
      </c>
      <c r="BU345" s="14" t="s">
        <v>36</v>
      </c>
      <c r="BV345" s="14" t="s">
        <v>35</v>
      </c>
      <c r="BW345" s="14" t="s">
        <v>35</v>
      </c>
      <c r="BX345" s="14" t="s">
        <v>35</v>
      </c>
      <c r="BY345" s="14" t="s">
        <v>36</v>
      </c>
      <c r="BZ345" s="14" t="s">
        <v>35</v>
      </c>
      <c r="CA345" s="14" t="s">
        <v>35</v>
      </c>
      <c r="CB345" s="14" t="s">
        <v>35</v>
      </c>
      <c r="CC345" s="14">
        <v>0</v>
      </c>
      <c r="CD345" s="14">
        <v>0</v>
      </c>
      <c r="CE345" s="14">
        <v>0</v>
      </c>
      <c r="CF345" s="14">
        <v>0</v>
      </c>
      <c r="CG345" s="14">
        <v>0</v>
      </c>
      <c r="CH345" s="14">
        <v>0</v>
      </c>
      <c r="CI345" s="14">
        <v>0</v>
      </c>
      <c r="CJ345" s="14">
        <f>INDEX('Monthy Targets'!AC:AC,(MATCH(FY2019_ALL_Targets!$B:$B,'Monthy Targets'!$B:$B,0)))</f>
        <v>0</v>
      </c>
      <c r="CK345" s="14">
        <f>INDEX('Monthy Targets'!AD:AD,(MATCH(FY2019_ALL_Targets!$B:$B,'Monthy Targets'!$B:$B,0)))</f>
        <v>0</v>
      </c>
      <c r="CL345" s="14">
        <f>INDEX('Monthy Targets'!AE:AE,(MATCH(FY2019_ALL_Targets!$B:$B,'Monthy Targets'!$B:$B,0)))</f>
        <v>0</v>
      </c>
      <c r="CM345" s="14">
        <f>INDEX('Monthy Targets'!AF:AF,(MATCH(FY2019_ALL_Targets!$B:$B,'Monthy Targets'!$B:$B,0)))</f>
        <v>0</v>
      </c>
      <c r="CN345" s="14">
        <f>INDEX('Monthy Targets'!AG:AG,(MATCH(FY2019_ALL_Targets!$B:$B,'Monthy Targets'!$B:$B,0)))</f>
        <v>0</v>
      </c>
      <c r="CO345" s="14">
        <v>0</v>
      </c>
      <c r="CP345" s="14">
        <v>0.65</v>
      </c>
      <c r="CQ345" s="14">
        <v>0.65</v>
      </c>
      <c r="CR345" s="14">
        <v>0.65</v>
      </c>
      <c r="CS345" s="14">
        <v>0</v>
      </c>
      <c r="CT345" s="14">
        <v>0.65</v>
      </c>
      <c r="CU345" s="14">
        <v>0.65</v>
      </c>
      <c r="CV345" s="14">
        <v>0.65</v>
      </c>
      <c r="CW345" s="14">
        <v>0</v>
      </c>
      <c r="CX345" s="14">
        <v>0.64</v>
      </c>
      <c r="CY345" s="14">
        <v>0.64</v>
      </c>
      <c r="CZ345" s="14">
        <v>0.64</v>
      </c>
      <c r="DA345" s="14">
        <f>IF('QIPP Scorecard'!$AA$1=4,IF(FY2019_ALL_Targets!$BU345="Yes",INDEX('Final Comp Values'!$BN:$BN,MATCH(FY2019_ALL_Targets!$A345,'Final Comp Values'!$B:$B,0)),IF($BU345="Min Data",0,0)),0)</f>
        <v>0</v>
      </c>
      <c r="DB345" s="14">
        <f>IF('QIPP Scorecard'!$AA$1=4,IF(FY2019_ALL_Targets!$BV345="Yes",INDEX('Final Comp Values'!$BN:$BN,MATCH(FY2019_ALL_Targets!$A345,'Final Comp Values'!$B:$B,0)),IF($BV345="Min Data",0,0)),0)</f>
        <v>0.64</v>
      </c>
      <c r="DC345" s="14">
        <f>IF('QIPP Scorecard'!$AA$1=4,IF(FY2019_ALL_Targets!$BW345="Yes",INDEX('Final Comp Values'!$BN:$BN,MATCH(FY2019_ALL_Targets!$A345,'Final Comp Values'!$B:$B,0)),IF(CI345="Min Data",0,0)),0)</f>
        <v>0.64</v>
      </c>
      <c r="DD345" s="14">
        <f>IF('QIPP Scorecard'!$AA$1=4,IF(FY2019_ALL_Targets!$BX345="Yes",INDEX('Final Comp Values'!$BN:$BN,MATCH(FY2019_ALL_Targets!$A345,'Final Comp Values'!$B:$B,0)),IF($BX345="Min Data",0,0)),0)</f>
        <v>0.64</v>
      </c>
      <c r="DE345" s="14">
        <v>0</v>
      </c>
      <c r="DF345" s="14">
        <v>1.2</v>
      </c>
      <c r="DG345" s="14">
        <v>1.2</v>
      </c>
      <c r="DH345" s="14">
        <v>1.2</v>
      </c>
      <c r="DI345" s="14">
        <v>0</v>
      </c>
      <c r="DJ345" s="14">
        <v>1.2</v>
      </c>
      <c r="DK345" s="14">
        <v>1.2</v>
      </c>
      <c r="DL345" s="14">
        <v>1.2</v>
      </c>
      <c r="DM345" s="14">
        <v>0</v>
      </c>
      <c r="DN345" s="14">
        <v>1.18</v>
      </c>
      <c r="DO345" s="14">
        <v>1.18</v>
      </c>
      <c r="DP345" s="14">
        <v>1.18</v>
      </c>
      <c r="DQ345" s="14">
        <f>IF('QIPP Scorecard'!$AA$1=4,IF(FY2019_ALL_Targets!$BY345="Yes",INDEX('Final Comp Values'!$BK:$BK,MATCH(FY2019_ALL_Targets!$A345,'Final Comp Values'!$B:$B,0)),IF($BY345="Min Data",0,0)),0)</f>
        <v>0</v>
      </c>
      <c r="DR345" s="14">
        <f>IF('QIPP Scorecard'!$AA$1=4,IF(FY2019_ALL_Targets!$BZ345="Yes",INDEX('Final Comp Values'!$BO:$BO,MATCH(FY2019_ALL_Targets!$A345,'Final Comp Values'!$B:$B,0)),IF($BZ345="Min Data",0,0)),0)</f>
        <v>1.18</v>
      </c>
      <c r="DS345" s="14">
        <f>IF('QIPP Scorecard'!$AA$1=4,IF(FY2019_ALL_Targets!$CA345="Yes",INDEX('Final Comp Values'!$BO:$BO,MATCH(FY2019_ALL_Targets!$A345,'Final Comp Values'!$B:$B,0)),IF($CA345="Min Data",0,0)),0)</f>
        <v>1.18</v>
      </c>
      <c r="DT345" s="14">
        <f>IF('QIPP Scorecard'!$AA$1=4,IF(FY2019_ALL_Targets!$CB345="Yes",INDEX('Final Comp Values'!$BO:$BO,MATCH(FY2019_ALL_Targets!$A345,'Final Comp Values'!$B:$B,0)),IF($CB345="Min Data",0,0)),0)</f>
        <v>1.18</v>
      </c>
      <c r="DU345" s="14">
        <v>0.56000000000000005</v>
      </c>
      <c r="DV345" s="14">
        <v>0.63</v>
      </c>
      <c r="DW345" s="14">
        <v>0.66</v>
      </c>
      <c r="DX345" s="14">
        <v>0.65</v>
      </c>
      <c r="DY345" s="12">
        <f t="shared" si="26"/>
        <v>1</v>
      </c>
      <c r="DZ345" s="12">
        <f t="shared" si="27"/>
        <v>1</v>
      </c>
      <c r="EA345" s="12">
        <f t="shared" si="28"/>
        <v>0</v>
      </c>
      <c r="EB345" s="12">
        <f t="shared" si="29"/>
        <v>3</v>
      </c>
    </row>
    <row r="346" spans="1:132" x14ac:dyDescent="0.25">
      <c r="A346" s="297">
        <v>4942</v>
      </c>
      <c r="B346" s="347">
        <v>675853</v>
      </c>
      <c r="C346" s="297">
        <v>1018810</v>
      </c>
      <c r="D346" s="14">
        <v>1518270370</v>
      </c>
      <c r="E346" s="26" t="s">
        <v>923</v>
      </c>
      <c r="F346" s="26" t="str">
        <f>INDEX('Mar - Aug'!X:X,MATCH(A346,'Mar - Aug'!B:B,0))</f>
        <v>Lubbock</v>
      </c>
      <c r="G346" s="26" t="s">
        <v>3030</v>
      </c>
      <c r="H346" s="26"/>
      <c r="I346" s="26" t="str">
        <f t="shared" si="25"/>
        <v/>
      </c>
      <c r="J346" s="299" t="s">
        <v>2393</v>
      </c>
      <c r="K346" s="299" t="s">
        <v>974</v>
      </c>
      <c r="L346" s="299" t="s">
        <v>2394</v>
      </c>
      <c r="M346" s="13">
        <v>2.745096E-2</v>
      </c>
      <c r="N346" s="13">
        <v>8.3333340000000006E-2</v>
      </c>
      <c r="O346" s="13">
        <v>0</v>
      </c>
      <c r="P346" s="13">
        <v>0.14912280999999999</v>
      </c>
      <c r="Q346" s="13">
        <v>3.3690650000000003E-2</v>
      </c>
      <c r="R346" s="13">
        <v>5.5747400000000003E-2</v>
      </c>
      <c r="S346" s="13">
        <v>3.7344499999999998E-3</v>
      </c>
      <c r="T346" s="13">
        <v>0.15247816</v>
      </c>
      <c r="U346" s="13">
        <v>3.3690650000000003E-2</v>
      </c>
      <c r="V346" s="13">
        <v>8.191667322E-2</v>
      </c>
      <c r="W346" s="13">
        <v>3.7344499999999998E-3</v>
      </c>
      <c r="X346" s="13">
        <v>0.15247816</v>
      </c>
      <c r="Y346" s="13">
        <v>3.3690650000000003E-2</v>
      </c>
      <c r="Z346" s="13">
        <v>7.9166673000000007E-2</v>
      </c>
      <c r="AA346" s="13">
        <v>3.7344499999999998E-3</v>
      </c>
      <c r="AB346" s="13">
        <v>0.15247816</v>
      </c>
      <c r="AC346" s="13">
        <v>3.3690650000000003E-2</v>
      </c>
      <c r="AD346" s="13">
        <v>8.0500006439999994E-2</v>
      </c>
      <c r="AE346" s="13">
        <v>3.7344499999999998E-3</v>
      </c>
      <c r="AF346" s="13">
        <v>0.15247816</v>
      </c>
      <c r="AG346" s="13">
        <v>3.3690650000000003E-2</v>
      </c>
      <c r="AH346" s="13">
        <v>7.5000005999999994E-2</v>
      </c>
      <c r="AI346" s="13">
        <v>3.7344499999999998E-3</v>
      </c>
      <c r="AJ346" s="13">
        <v>0.15247816</v>
      </c>
      <c r="AK346" s="13">
        <v>3.3690650000000003E-2</v>
      </c>
      <c r="AL346" s="13">
        <v>7.9083339660000002E-2</v>
      </c>
      <c r="AM346" s="13">
        <v>3.7344499999999998E-3</v>
      </c>
      <c r="AN346" s="13">
        <v>0.15247816</v>
      </c>
      <c r="AO346" s="13">
        <v>3.3690650000000003E-2</v>
      </c>
      <c r="AP346" s="13">
        <v>7.0833338999999995E-2</v>
      </c>
      <c r="AQ346" s="13">
        <v>3.7344499999999998E-3</v>
      </c>
      <c r="AR346" s="13">
        <v>0.15247816</v>
      </c>
      <c r="AS346" s="13">
        <v>3.3690650000000003E-2</v>
      </c>
      <c r="AT346" s="13">
        <v>7.7500006199999999E-2</v>
      </c>
      <c r="AU346" s="13">
        <v>3.7344499999999998E-3</v>
      </c>
      <c r="AV346" s="13">
        <v>0.15247816</v>
      </c>
      <c r="AW346" s="13">
        <v>3.3690650000000003E-2</v>
      </c>
      <c r="AX346" s="13">
        <v>6.6666671999999996E-2</v>
      </c>
      <c r="AY346" s="13">
        <v>3.7344499999999998E-3</v>
      </c>
      <c r="AZ346" s="13">
        <v>0.15247816</v>
      </c>
      <c r="BA346" s="86">
        <v>0</v>
      </c>
      <c r="BB346" s="86">
        <v>8.5714285714285701E-2</v>
      </c>
      <c r="BC346" s="13">
        <v>0</v>
      </c>
      <c r="BD346" s="13">
        <v>0.14285714285714299</v>
      </c>
      <c r="BE346" s="14">
        <v>0</v>
      </c>
      <c r="BF346" s="14">
        <v>7.8947368421052599E-2</v>
      </c>
      <c r="BG346" s="14">
        <v>0</v>
      </c>
      <c r="BH346" s="14">
        <v>0.163636363636364</v>
      </c>
      <c r="BI346" s="14">
        <v>0</v>
      </c>
      <c r="BJ346" s="14">
        <v>0.05</v>
      </c>
      <c r="BK346" s="14">
        <v>0</v>
      </c>
      <c r="BL346" s="430">
        <v>0.19642857142857101</v>
      </c>
      <c r="BM346" s="14">
        <v>3.0769230769230799E-2</v>
      </c>
      <c r="BN346" s="14">
        <v>4.6511627906976702E-2</v>
      </c>
      <c r="BO346" s="14">
        <v>0</v>
      </c>
      <c r="BP346" s="14">
        <v>0.17241379310344801</v>
      </c>
      <c r="BQ346" s="86">
        <v>3.0769230769230799E-2</v>
      </c>
      <c r="BR346" s="86">
        <v>4.6511627906976702E-2</v>
      </c>
      <c r="BS346" s="86">
        <v>0</v>
      </c>
      <c r="BT346" s="86">
        <v>0.17241379310344801</v>
      </c>
      <c r="BU346" s="14" t="s">
        <v>35</v>
      </c>
      <c r="BV346" s="14" t="s">
        <v>35</v>
      </c>
      <c r="BW346" s="14" t="s">
        <v>35</v>
      </c>
      <c r="BX346" s="14" t="s">
        <v>36</v>
      </c>
      <c r="BY346" s="14" t="s">
        <v>35</v>
      </c>
      <c r="BZ346" s="14" t="s">
        <v>35</v>
      </c>
      <c r="CA346" s="14" t="s">
        <v>35</v>
      </c>
      <c r="CB346" s="14" t="s">
        <v>36</v>
      </c>
      <c r="CC346" s="14">
        <v>18.48</v>
      </c>
      <c r="CD346" s="14">
        <v>18.48</v>
      </c>
      <c r="CE346" s="14">
        <v>18.48</v>
      </c>
      <c r="CF346" s="14">
        <v>18.48</v>
      </c>
      <c r="CG346" s="14">
        <v>18.48</v>
      </c>
      <c r="CH346" s="14">
        <v>18.48</v>
      </c>
      <c r="CI346" s="14">
        <v>18.75</v>
      </c>
      <c r="CJ346" s="14">
        <f>INDEX('Monthy Targets'!AC:AC,(MATCH(FY2019_ALL_Targets!$B:$B,'Monthy Targets'!$B:$B,0)))</f>
        <v>18.68</v>
      </c>
      <c r="CK346" s="14">
        <f>INDEX('Monthy Targets'!AD:AD,(MATCH(FY2019_ALL_Targets!$B:$B,'Monthy Targets'!$B:$B,0)))</f>
        <v>18.68</v>
      </c>
      <c r="CL346" s="14">
        <f>INDEX('Monthy Targets'!AE:AE,(MATCH(FY2019_ALL_Targets!$B:$B,'Monthy Targets'!$B:$B,0)))</f>
        <v>18.68</v>
      </c>
      <c r="CM346" s="14">
        <f>INDEX('Monthy Targets'!AF:AF,(MATCH(FY2019_ALL_Targets!$B:$B,'Monthy Targets'!$B:$B,0)))</f>
        <v>18.68</v>
      </c>
      <c r="CN346" s="14">
        <f>INDEX('Monthy Targets'!AG:AG,(MATCH(FY2019_ALL_Targets!$B:$B,'Monthy Targets'!$B:$B,0)))</f>
        <v>18.68</v>
      </c>
      <c r="CO346" s="14">
        <v>1.25</v>
      </c>
      <c r="CP346" s="14">
        <v>0</v>
      </c>
      <c r="CQ346" s="14">
        <v>1.25</v>
      </c>
      <c r="CR346" s="14">
        <v>1.25</v>
      </c>
      <c r="CS346" s="14">
        <v>1.25</v>
      </c>
      <c r="CT346" s="14">
        <v>1.25</v>
      </c>
      <c r="CU346" s="14">
        <v>1.25</v>
      </c>
      <c r="CV346" s="14">
        <v>0</v>
      </c>
      <c r="CW346" s="14">
        <v>1.27</v>
      </c>
      <c r="CX346" s="14">
        <v>1.27</v>
      </c>
      <c r="CY346" s="14">
        <v>1.27</v>
      </c>
      <c r="CZ346" s="14">
        <v>0</v>
      </c>
      <c r="DA346" s="14">
        <f>IF('QIPP Scorecard'!$AA$1=4,IF(FY2019_ALL_Targets!$BU346="Yes",INDEX('Final Comp Values'!$BN:$BN,MATCH(FY2019_ALL_Targets!$A346,'Final Comp Values'!$B:$B,0)),IF($BU346="Min Data",0,0)),0)</f>
        <v>1.27</v>
      </c>
      <c r="DB346" s="14">
        <f>IF('QIPP Scorecard'!$AA$1=4,IF(FY2019_ALL_Targets!$BV346="Yes",INDEX('Final Comp Values'!$BN:$BN,MATCH(FY2019_ALL_Targets!$A346,'Final Comp Values'!$B:$B,0)),IF($BV346="Min Data",0,0)),0)</f>
        <v>1.27</v>
      </c>
      <c r="DC346" s="14">
        <f>IF('QIPP Scorecard'!$AA$1=4,IF(FY2019_ALL_Targets!$BW346="Yes",INDEX('Final Comp Values'!$BN:$BN,MATCH(FY2019_ALL_Targets!$A346,'Final Comp Values'!$B:$B,0)),IF(CI346="Min Data",0,0)),0)</f>
        <v>1.27</v>
      </c>
      <c r="DD346" s="14">
        <f>IF('QIPP Scorecard'!$AA$1=4,IF(FY2019_ALL_Targets!$BX346="Yes",INDEX('Final Comp Values'!$BN:$BN,MATCH(FY2019_ALL_Targets!$A346,'Final Comp Values'!$B:$B,0)),IF($BX346="Min Data",0,0)),0)</f>
        <v>0</v>
      </c>
      <c r="DE346" s="14">
        <v>2.3199999999999998</v>
      </c>
      <c r="DF346" s="14">
        <v>0</v>
      </c>
      <c r="DG346" s="14">
        <v>2.3199999999999998</v>
      </c>
      <c r="DH346" s="14">
        <v>2.3199999999999998</v>
      </c>
      <c r="DI346" s="14">
        <v>2.3199999999999998</v>
      </c>
      <c r="DJ346" s="14">
        <v>0</v>
      </c>
      <c r="DK346" s="14">
        <v>2.3199999999999998</v>
      </c>
      <c r="DL346" s="14">
        <v>0</v>
      </c>
      <c r="DM346" s="14">
        <v>2.36</v>
      </c>
      <c r="DN346" s="14">
        <v>2.36</v>
      </c>
      <c r="DO346" s="14">
        <v>2.36</v>
      </c>
      <c r="DP346" s="14">
        <v>0</v>
      </c>
      <c r="DQ346" s="14">
        <f>IF('QIPP Scorecard'!$AA$1=4,IF(FY2019_ALL_Targets!$BY346="Yes",INDEX('Final Comp Values'!$BK:$BK,MATCH(FY2019_ALL_Targets!$A346,'Final Comp Values'!$B:$B,0)),IF($BY346="Min Data",0,0)),0)</f>
        <v>2.36</v>
      </c>
      <c r="DR346" s="14">
        <f>IF('QIPP Scorecard'!$AA$1=4,IF(FY2019_ALL_Targets!$BZ346="Yes",INDEX('Final Comp Values'!$BO:$BO,MATCH(FY2019_ALL_Targets!$A346,'Final Comp Values'!$B:$B,0)),IF($BZ346="Min Data",0,0)),0)</f>
        <v>2.36</v>
      </c>
      <c r="DS346" s="14">
        <f>IF('QIPP Scorecard'!$AA$1=4,IF(FY2019_ALL_Targets!$CA346="Yes",INDEX('Final Comp Values'!$BO:$BO,MATCH(FY2019_ALL_Targets!$A346,'Final Comp Values'!$B:$B,0)),IF($CA346="Min Data",0,0)),0)</f>
        <v>2.36</v>
      </c>
      <c r="DT346" s="14">
        <f>IF('QIPP Scorecard'!$AA$1=4,IF(FY2019_ALL_Targets!$CB346="Yes",INDEX('Final Comp Values'!$BO:$BO,MATCH(FY2019_ALL_Targets!$A346,'Final Comp Values'!$B:$B,0)),IF($CB346="Min Data",0,0)),0)</f>
        <v>0</v>
      </c>
      <c r="DU346" s="14">
        <v>2.93</v>
      </c>
      <c r="DV346" s="14">
        <v>3.05</v>
      </c>
      <c r="DW346" s="14">
        <v>3.44</v>
      </c>
      <c r="DX346" s="14">
        <v>3.37</v>
      </c>
      <c r="DY346" s="12">
        <f t="shared" si="26"/>
        <v>1</v>
      </c>
      <c r="DZ346" s="12">
        <f t="shared" si="27"/>
        <v>1</v>
      </c>
      <c r="EA346" s="12">
        <f t="shared" si="28"/>
        <v>0</v>
      </c>
      <c r="EB346" s="12">
        <f t="shared" si="29"/>
        <v>0</v>
      </c>
    </row>
    <row r="347" spans="1:132" x14ac:dyDescent="0.25">
      <c r="A347" s="297">
        <v>4621</v>
      </c>
      <c r="B347" s="347">
        <v>675867</v>
      </c>
      <c r="C347" s="297">
        <v>1027111</v>
      </c>
      <c r="D347" s="14">
        <v>1831574227</v>
      </c>
      <c r="E347" s="26" t="s">
        <v>941</v>
      </c>
      <c r="F347" s="26" t="str">
        <f>INDEX('Mar - Aug'!X:X,MATCH(A347,'Mar - Aug'!B:B,0))</f>
        <v>Dallas</v>
      </c>
      <c r="G347" s="26" t="s">
        <v>3181</v>
      </c>
      <c r="H347" s="26"/>
      <c r="I347" s="26" t="str">
        <f t="shared" si="25"/>
        <v/>
      </c>
      <c r="J347" s="299" t="s">
        <v>199</v>
      </c>
      <c r="K347" s="299" t="s">
        <v>1026</v>
      </c>
      <c r="L347" s="299" t="s">
        <v>2873</v>
      </c>
      <c r="M347" s="13">
        <v>4.0609140000000002E-2</v>
      </c>
      <c r="N347" s="13">
        <v>0</v>
      </c>
      <c r="O347" s="13">
        <v>0</v>
      </c>
      <c r="P347" s="13">
        <v>0.28682172</v>
      </c>
      <c r="Q347" s="13">
        <v>3.3690650000000003E-2</v>
      </c>
      <c r="R347" s="13">
        <v>5.5747400000000003E-2</v>
      </c>
      <c r="S347" s="13">
        <v>3.7344499999999998E-3</v>
      </c>
      <c r="T347" s="13">
        <v>0.15247816</v>
      </c>
      <c r="U347" s="13">
        <v>3.9918784620000002E-2</v>
      </c>
      <c r="V347" s="13">
        <v>5.5747400000000003E-2</v>
      </c>
      <c r="W347" s="13">
        <v>3.7344499999999998E-3</v>
      </c>
      <c r="X347" s="13">
        <v>0.28194575076</v>
      </c>
      <c r="Y347" s="13">
        <v>3.8578683000000003E-2</v>
      </c>
      <c r="Z347" s="13">
        <v>5.5747400000000003E-2</v>
      </c>
      <c r="AA347" s="13">
        <v>3.7344499999999998E-3</v>
      </c>
      <c r="AB347" s="13">
        <v>0.272480634</v>
      </c>
      <c r="AC347" s="13">
        <v>3.9228429240000001E-2</v>
      </c>
      <c r="AD347" s="13">
        <v>5.5747400000000003E-2</v>
      </c>
      <c r="AE347" s="13">
        <v>3.7344499999999998E-3</v>
      </c>
      <c r="AF347" s="13">
        <v>0.27706978152</v>
      </c>
      <c r="AG347" s="13">
        <v>3.6548226000000003E-2</v>
      </c>
      <c r="AH347" s="13">
        <v>5.5747400000000003E-2</v>
      </c>
      <c r="AI347" s="13">
        <v>3.7344499999999998E-3</v>
      </c>
      <c r="AJ347" s="13">
        <v>0.258139548</v>
      </c>
      <c r="AK347" s="13">
        <v>3.8538073860000001E-2</v>
      </c>
      <c r="AL347" s="13">
        <v>5.5747400000000003E-2</v>
      </c>
      <c r="AM347" s="13">
        <v>3.7344499999999998E-3</v>
      </c>
      <c r="AN347" s="13">
        <v>0.27219381228</v>
      </c>
      <c r="AO347" s="13">
        <v>3.4517768999999997E-2</v>
      </c>
      <c r="AP347" s="13">
        <v>5.5747400000000003E-2</v>
      </c>
      <c r="AQ347" s="13">
        <v>3.7344499999999998E-3</v>
      </c>
      <c r="AR347" s="13">
        <v>0.24379846199999999</v>
      </c>
      <c r="AS347" s="13">
        <v>3.7766500199999997E-2</v>
      </c>
      <c r="AT347" s="13">
        <v>5.5747400000000003E-2</v>
      </c>
      <c r="AU347" s="13">
        <v>3.7344499999999998E-3</v>
      </c>
      <c r="AV347" s="13">
        <v>0.26674419960000001</v>
      </c>
      <c r="AW347" s="13">
        <v>3.3690650000000003E-2</v>
      </c>
      <c r="AX347" s="13">
        <v>5.5747400000000003E-2</v>
      </c>
      <c r="AY347" s="13">
        <v>3.7344499999999998E-3</v>
      </c>
      <c r="AZ347" s="13">
        <v>0.22945737599999999</v>
      </c>
      <c r="BA347" s="86">
        <v>1.9230769230769201E-2</v>
      </c>
      <c r="BB347" s="86" t="s">
        <v>14856</v>
      </c>
      <c r="BC347" s="13">
        <v>0</v>
      </c>
      <c r="BD347" s="13">
        <v>0.24242424242424199</v>
      </c>
      <c r="BE347" s="14">
        <v>0</v>
      </c>
      <c r="BF347" s="14" t="s">
        <v>14856</v>
      </c>
      <c r="BG347" s="14">
        <v>0</v>
      </c>
      <c r="BH347" s="14">
        <v>0.24</v>
      </c>
      <c r="BI347" s="14">
        <v>0</v>
      </c>
      <c r="BJ347" s="14" t="s">
        <v>14856</v>
      </c>
      <c r="BK347" s="14">
        <v>0</v>
      </c>
      <c r="BL347" s="430">
        <v>0.26086956521739102</v>
      </c>
      <c r="BM347" s="14">
        <v>0</v>
      </c>
      <c r="BN347" s="14" t="s">
        <v>14856</v>
      </c>
      <c r="BO347" s="14">
        <v>0</v>
      </c>
      <c r="BP347" s="14">
        <v>0.269230769230769</v>
      </c>
      <c r="BQ347" s="86">
        <v>0</v>
      </c>
      <c r="BR347" s="86" t="s">
        <v>14856</v>
      </c>
      <c r="BS347" s="86">
        <v>0</v>
      </c>
      <c r="BT347" s="86">
        <v>0.269230769230769</v>
      </c>
      <c r="BU347" s="14" t="s">
        <v>35</v>
      </c>
      <c r="BV347" s="14" t="s">
        <v>36</v>
      </c>
      <c r="BW347" s="14" t="s">
        <v>35</v>
      </c>
      <c r="BX347" s="14" t="s">
        <v>36</v>
      </c>
      <c r="BY347" s="14" t="s">
        <v>35</v>
      </c>
      <c r="BZ347" s="14" t="s">
        <v>36</v>
      </c>
      <c r="CA347" s="14" t="s">
        <v>35</v>
      </c>
      <c r="CB347" s="14" t="s">
        <v>36</v>
      </c>
      <c r="CC347" s="14">
        <v>0</v>
      </c>
      <c r="CD347" s="14">
        <v>0</v>
      </c>
      <c r="CE347" s="14">
        <v>0</v>
      </c>
      <c r="CF347" s="14">
        <v>0</v>
      </c>
      <c r="CG347" s="14">
        <v>0</v>
      </c>
      <c r="CH347" s="14">
        <v>0</v>
      </c>
      <c r="CI347" s="14">
        <v>0</v>
      </c>
      <c r="CJ347" s="14">
        <f>INDEX('Monthy Targets'!AC:AC,(MATCH(FY2019_ALL_Targets!$B:$B,'Monthy Targets'!$B:$B,0)))</f>
        <v>0</v>
      </c>
      <c r="CK347" s="14">
        <f>INDEX('Monthy Targets'!AD:AD,(MATCH(FY2019_ALL_Targets!$B:$B,'Monthy Targets'!$B:$B,0)))</f>
        <v>0</v>
      </c>
      <c r="CL347" s="14">
        <f>INDEX('Monthy Targets'!AE:AE,(MATCH(FY2019_ALL_Targets!$B:$B,'Monthy Targets'!$B:$B,0)))</f>
        <v>0</v>
      </c>
      <c r="CM347" s="14">
        <f>INDEX('Monthy Targets'!AF:AF,(MATCH(FY2019_ALL_Targets!$B:$B,'Monthy Targets'!$B:$B,0)))</f>
        <v>0</v>
      </c>
      <c r="CN347" s="14">
        <f>INDEX('Monthy Targets'!AG:AG,(MATCH(FY2019_ALL_Targets!$B:$B,'Monthy Targets'!$B:$B,0)))</f>
        <v>0</v>
      </c>
      <c r="CO347" s="14">
        <v>0.34</v>
      </c>
      <c r="CP347" s="14">
        <v>0</v>
      </c>
      <c r="CQ347" s="14">
        <v>0.34</v>
      </c>
      <c r="CR347" s="14">
        <v>0.34</v>
      </c>
      <c r="CS347" s="14">
        <v>0.34</v>
      </c>
      <c r="CT347" s="14">
        <v>0</v>
      </c>
      <c r="CU347" s="14">
        <v>0.34</v>
      </c>
      <c r="CV347" s="14">
        <v>0.34</v>
      </c>
      <c r="CW347" s="14">
        <v>0.33</v>
      </c>
      <c r="CX347" s="14">
        <v>0</v>
      </c>
      <c r="CY347" s="14">
        <v>0.33</v>
      </c>
      <c r="CZ347" s="14">
        <v>0.33</v>
      </c>
      <c r="DA347" s="14">
        <f>IF('QIPP Scorecard'!$AA$1=4,IF(FY2019_ALL_Targets!$BU347="Yes",INDEX('Final Comp Values'!$BN:$BN,MATCH(FY2019_ALL_Targets!$A347,'Final Comp Values'!$B:$B,0)),IF($BU347="Min Data",0,0)),0)</f>
        <v>0.33</v>
      </c>
      <c r="DB347" s="14">
        <f>IF('QIPP Scorecard'!$AA$1=4,IF(FY2019_ALL_Targets!$BV347="Yes",INDEX('Final Comp Values'!$BN:$BN,MATCH(FY2019_ALL_Targets!$A347,'Final Comp Values'!$B:$B,0)),IF($BV347="Min Data",0,0)),0)</f>
        <v>0</v>
      </c>
      <c r="DC347" s="14">
        <f>IF('QIPP Scorecard'!$AA$1=4,IF(FY2019_ALL_Targets!$BW347="Yes",INDEX('Final Comp Values'!$BN:$BN,MATCH(FY2019_ALL_Targets!$A347,'Final Comp Values'!$B:$B,0)),IF(CI347="Min Data",0,0)),0)</f>
        <v>0.33</v>
      </c>
      <c r="DD347" s="14">
        <f>IF('QIPP Scorecard'!$AA$1=4,IF(FY2019_ALL_Targets!$BX347="Yes",INDEX('Final Comp Values'!$BN:$BN,MATCH(FY2019_ALL_Targets!$A347,'Final Comp Values'!$B:$B,0)),IF($BX347="Min Data",0,0)),0)</f>
        <v>0</v>
      </c>
      <c r="DE347" s="14">
        <v>0.63</v>
      </c>
      <c r="DF347" s="14">
        <v>0</v>
      </c>
      <c r="DG347" s="14">
        <v>0.63</v>
      </c>
      <c r="DH347" s="14">
        <v>0.63</v>
      </c>
      <c r="DI347" s="14">
        <v>0.63</v>
      </c>
      <c r="DJ347" s="14">
        <v>0</v>
      </c>
      <c r="DK347" s="14">
        <v>0.63</v>
      </c>
      <c r="DL347" s="14">
        <v>0.63</v>
      </c>
      <c r="DM347" s="14">
        <v>0.61</v>
      </c>
      <c r="DN347" s="14">
        <v>0</v>
      </c>
      <c r="DO347" s="14">
        <v>0.61</v>
      </c>
      <c r="DP347" s="14">
        <v>0</v>
      </c>
      <c r="DQ347" s="14">
        <f>IF('QIPP Scorecard'!$AA$1=4,IF(FY2019_ALL_Targets!$BY347="Yes",INDEX('Final Comp Values'!$BK:$BK,MATCH(FY2019_ALL_Targets!$A347,'Final Comp Values'!$B:$B,0)),IF($BY347="Min Data",0,0)),0)</f>
        <v>0.61</v>
      </c>
      <c r="DR347" s="14">
        <f>IF('QIPP Scorecard'!$AA$1=4,IF(FY2019_ALL_Targets!$BZ347="Yes",INDEX('Final Comp Values'!$BO:$BO,MATCH(FY2019_ALL_Targets!$A347,'Final Comp Values'!$B:$B,0)),IF($BZ347="Min Data",0,0)),0)</f>
        <v>0</v>
      </c>
      <c r="DS347" s="14">
        <f>IF('QIPP Scorecard'!$AA$1=4,IF(FY2019_ALL_Targets!$CA347="Yes",INDEX('Final Comp Values'!$BO:$BO,MATCH(FY2019_ALL_Targets!$A347,'Final Comp Values'!$B:$B,0)),IF($CA347="Min Data",0,0)),0)</f>
        <v>0.61</v>
      </c>
      <c r="DT347" s="14">
        <f>IF('QIPP Scorecard'!$AA$1=4,IF(FY2019_ALL_Targets!$CB347="Yes",INDEX('Final Comp Values'!$BO:$BO,MATCH(FY2019_ALL_Targets!$A347,'Final Comp Values'!$B:$B,0)),IF($CB347="Min Data",0,0)),0)</f>
        <v>0</v>
      </c>
      <c r="DU347" s="14">
        <v>0.28999999999999998</v>
      </c>
      <c r="DV347" s="14">
        <v>0.33</v>
      </c>
      <c r="DW347" s="14">
        <v>0.28000000000000003</v>
      </c>
      <c r="DX347" s="14">
        <v>0.23</v>
      </c>
      <c r="DY347" s="12">
        <f t="shared" si="26"/>
        <v>2</v>
      </c>
      <c r="DZ347" s="12">
        <f t="shared" si="27"/>
        <v>2</v>
      </c>
      <c r="EA347" s="12">
        <f t="shared" si="28"/>
        <v>0</v>
      </c>
      <c r="EB347" s="12">
        <f t="shared" si="29"/>
        <v>3</v>
      </c>
    </row>
    <row r="348" spans="1:132" x14ac:dyDescent="0.25">
      <c r="A348" s="297">
        <v>5158</v>
      </c>
      <c r="B348" s="347">
        <v>675879</v>
      </c>
      <c r="C348" s="297">
        <v>1014736</v>
      </c>
      <c r="D348" s="14">
        <v>1497712111</v>
      </c>
      <c r="E348" s="26" t="s">
        <v>941</v>
      </c>
      <c r="F348" s="26" t="str">
        <f>INDEX('Mar - Aug'!X:X,MATCH(A348,'Mar - Aug'!B:B,0))</f>
        <v>Dallas</v>
      </c>
      <c r="G348" s="26" t="s">
        <v>3037</v>
      </c>
      <c r="H348" s="26"/>
      <c r="I348" s="26" t="str">
        <f t="shared" si="25"/>
        <v/>
      </c>
      <c r="J348" s="299" t="s">
        <v>693</v>
      </c>
      <c r="K348" s="299" t="s">
        <v>965</v>
      </c>
      <c r="L348" s="299" t="s">
        <v>2334</v>
      </c>
      <c r="M348" s="13">
        <v>1.7391299999999998E-2</v>
      </c>
      <c r="N348" s="13">
        <v>4.7169820000000001E-2</v>
      </c>
      <c r="O348" s="13">
        <v>0</v>
      </c>
      <c r="P348" s="13">
        <v>0.16346153999999999</v>
      </c>
      <c r="Q348" s="13">
        <v>3.3690650000000003E-2</v>
      </c>
      <c r="R348" s="13">
        <v>5.5747400000000003E-2</v>
      </c>
      <c r="S348" s="13">
        <v>3.7344499999999998E-3</v>
      </c>
      <c r="T348" s="13">
        <v>0.15247816</v>
      </c>
      <c r="U348" s="13">
        <v>3.3690650000000003E-2</v>
      </c>
      <c r="V348" s="13">
        <v>5.5747400000000003E-2</v>
      </c>
      <c r="W348" s="13">
        <v>3.7344499999999998E-3</v>
      </c>
      <c r="X348" s="13">
        <v>0.16068269382</v>
      </c>
      <c r="Y348" s="13">
        <v>3.3690650000000003E-2</v>
      </c>
      <c r="Z348" s="13">
        <v>5.5747400000000003E-2</v>
      </c>
      <c r="AA348" s="13">
        <v>3.7344499999999998E-3</v>
      </c>
      <c r="AB348" s="13">
        <v>0.15528846299999999</v>
      </c>
      <c r="AC348" s="13">
        <v>3.3690650000000003E-2</v>
      </c>
      <c r="AD348" s="13">
        <v>5.5747400000000003E-2</v>
      </c>
      <c r="AE348" s="13">
        <v>3.7344499999999998E-3</v>
      </c>
      <c r="AF348" s="13">
        <v>0.15790384764000001</v>
      </c>
      <c r="AG348" s="13">
        <v>3.3690650000000003E-2</v>
      </c>
      <c r="AH348" s="13">
        <v>5.5747400000000003E-2</v>
      </c>
      <c r="AI348" s="13">
        <v>3.7344499999999998E-3</v>
      </c>
      <c r="AJ348" s="13">
        <v>0.15247816</v>
      </c>
      <c r="AK348" s="13">
        <v>3.3690650000000003E-2</v>
      </c>
      <c r="AL348" s="13">
        <v>5.5747400000000003E-2</v>
      </c>
      <c r="AM348" s="13">
        <v>3.7344499999999998E-3</v>
      </c>
      <c r="AN348" s="13">
        <v>0.15512500145999999</v>
      </c>
      <c r="AO348" s="13">
        <v>3.3690650000000003E-2</v>
      </c>
      <c r="AP348" s="13">
        <v>5.5747400000000003E-2</v>
      </c>
      <c r="AQ348" s="13">
        <v>3.7344499999999998E-3</v>
      </c>
      <c r="AR348" s="13">
        <v>0.15247816</v>
      </c>
      <c r="AS348" s="13">
        <v>3.3690650000000003E-2</v>
      </c>
      <c r="AT348" s="13">
        <v>5.5747400000000003E-2</v>
      </c>
      <c r="AU348" s="13">
        <v>3.7344499999999998E-3</v>
      </c>
      <c r="AV348" s="13">
        <v>0.15247816</v>
      </c>
      <c r="AW348" s="13">
        <v>3.3690650000000003E-2</v>
      </c>
      <c r="AX348" s="13">
        <v>5.5747400000000003E-2</v>
      </c>
      <c r="AY348" s="13">
        <v>3.7344499999999998E-3</v>
      </c>
      <c r="AZ348" s="13">
        <v>0.15247816</v>
      </c>
      <c r="BA348" s="86">
        <v>2.7027027027027001E-2</v>
      </c>
      <c r="BB348" s="86">
        <v>4.2857142857142899E-2</v>
      </c>
      <c r="BC348" s="13">
        <v>0</v>
      </c>
      <c r="BD348" s="13">
        <v>0.104477611940299</v>
      </c>
      <c r="BE348" s="14">
        <v>3.03030303030303E-2</v>
      </c>
      <c r="BF348" s="14">
        <v>6.6666666666666693E-2</v>
      </c>
      <c r="BG348" s="14">
        <v>0</v>
      </c>
      <c r="BH348" s="14">
        <v>0.15517241379310301</v>
      </c>
      <c r="BI348" s="14">
        <v>3.03030303030303E-2</v>
      </c>
      <c r="BJ348" s="14">
        <v>8.7719298245614002E-2</v>
      </c>
      <c r="BK348" s="14">
        <v>0</v>
      </c>
      <c r="BL348" s="430">
        <v>0.18518518518518501</v>
      </c>
      <c r="BM348" s="14">
        <v>4.91803278688525E-2</v>
      </c>
      <c r="BN348" s="14">
        <v>5.3571428571428603E-2</v>
      </c>
      <c r="BO348" s="14">
        <v>0</v>
      </c>
      <c r="BP348" s="14">
        <v>0.11111111111111099</v>
      </c>
      <c r="BQ348" s="86">
        <v>4.91803278688525E-2</v>
      </c>
      <c r="BR348" s="86">
        <v>5.3571428571428603E-2</v>
      </c>
      <c r="BS348" s="86">
        <v>0</v>
      </c>
      <c r="BT348" s="86">
        <v>0.11111111111111099</v>
      </c>
      <c r="BU348" s="14" t="s">
        <v>36</v>
      </c>
      <c r="BV348" s="14" t="s">
        <v>35</v>
      </c>
      <c r="BW348" s="14" t="s">
        <v>35</v>
      </c>
      <c r="BX348" s="14" t="s">
        <v>35</v>
      </c>
      <c r="BY348" s="14" t="s">
        <v>36</v>
      </c>
      <c r="BZ348" s="14" t="s">
        <v>35</v>
      </c>
      <c r="CA348" s="14" t="s">
        <v>35</v>
      </c>
      <c r="CB348" s="14" t="s">
        <v>35</v>
      </c>
      <c r="CC348" s="14">
        <v>5.33</v>
      </c>
      <c r="CD348" s="14">
        <v>5.33</v>
      </c>
      <c r="CE348" s="14">
        <v>5.33</v>
      </c>
      <c r="CF348" s="14">
        <v>5.33</v>
      </c>
      <c r="CG348" s="14">
        <v>5.33</v>
      </c>
      <c r="CH348" s="14">
        <v>5.33</v>
      </c>
      <c r="CI348" s="14">
        <v>5.17</v>
      </c>
      <c r="CJ348" s="14">
        <f>INDEX('Monthy Targets'!AC:AC,(MATCH(FY2019_ALL_Targets!$B:$B,'Monthy Targets'!$B:$B,0)))</f>
        <v>5.15</v>
      </c>
      <c r="CK348" s="14">
        <f>INDEX('Monthy Targets'!AD:AD,(MATCH(FY2019_ALL_Targets!$B:$B,'Monthy Targets'!$B:$B,0)))</f>
        <v>5.15</v>
      </c>
      <c r="CL348" s="14">
        <f>INDEX('Monthy Targets'!AE:AE,(MATCH(FY2019_ALL_Targets!$B:$B,'Monthy Targets'!$B:$B,0)))</f>
        <v>5.15</v>
      </c>
      <c r="CM348" s="14">
        <f>INDEX('Monthy Targets'!AF:AF,(MATCH(FY2019_ALL_Targets!$B:$B,'Monthy Targets'!$B:$B,0)))</f>
        <v>5.15</v>
      </c>
      <c r="CN348" s="14">
        <f>INDEX('Monthy Targets'!AG:AG,(MATCH(FY2019_ALL_Targets!$B:$B,'Monthy Targets'!$B:$B,0)))</f>
        <v>5.15</v>
      </c>
      <c r="CO348" s="14">
        <v>0.36</v>
      </c>
      <c r="CP348" s="14">
        <v>0.36</v>
      </c>
      <c r="CQ348" s="14">
        <v>0.36</v>
      </c>
      <c r="CR348" s="14">
        <v>0.36</v>
      </c>
      <c r="CS348" s="14">
        <v>0.36</v>
      </c>
      <c r="CT348" s="14">
        <v>0</v>
      </c>
      <c r="CU348" s="14">
        <v>0.36</v>
      </c>
      <c r="CV348" s="14">
        <v>0.36</v>
      </c>
      <c r="CW348" s="14">
        <v>0.35</v>
      </c>
      <c r="CX348" s="14">
        <v>0</v>
      </c>
      <c r="CY348" s="14">
        <v>0.35</v>
      </c>
      <c r="CZ348" s="14">
        <v>0</v>
      </c>
      <c r="DA348" s="14">
        <f>IF('QIPP Scorecard'!$AA$1=4,IF(FY2019_ALL_Targets!$BU348="Yes",INDEX('Final Comp Values'!$BN:$BN,MATCH(FY2019_ALL_Targets!$A348,'Final Comp Values'!$B:$B,0)),IF($BU348="Min Data",0,0)),0)</f>
        <v>0</v>
      </c>
      <c r="DB348" s="14">
        <f>IF('QIPP Scorecard'!$AA$1=4,IF(FY2019_ALL_Targets!$BV348="Yes",INDEX('Final Comp Values'!$BN:$BN,MATCH(FY2019_ALL_Targets!$A348,'Final Comp Values'!$B:$B,0)),IF($BV348="Min Data",0,0)),0)</f>
        <v>0.35</v>
      </c>
      <c r="DC348" s="14">
        <f>IF('QIPP Scorecard'!$AA$1=4,IF(FY2019_ALL_Targets!$BW348="Yes",INDEX('Final Comp Values'!$BN:$BN,MATCH(FY2019_ALL_Targets!$A348,'Final Comp Values'!$B:$B,0)),IF(CI348="Min Data",0,0)),0)</f>
        <v>0.35</v>
      </c>
      <c r="DD348" s="14">
        <f>IF('QIPP Scorecard'!$AA$1=4,IF(FY2019_ALL_Targets!$BX348="Yes",INDEX('Final Comp Values'!$BN:$BN,MATCH(FY2019_ALL_Targets!$A348,'Final Comp Values'!$B:$B,0)),IF($BX348="Min Data",0,0)),0)</f>
        <v>0.35</v>
      </c>
      <c r="DE348" s="14">
        <v>0.67</v>
      </c>
      <c r="DF348" s="14">
        <v>0.67</v>
      </c>
      <c r="DG348" s="14">
        <v>0.67</v>
      </c>
      <c r="DH348" s="14">
        <v>0.67</v>
      </c>
      <c r="DI348" s="14">
        <v>0.67</v>
      </c>
      <c r="DJ348" s="14">
        <v>0</v>
      </c>
      <c r="DK348" s="14">
        <v>0.67</v>
      </c>
      <c r="DL348" s="14">
        <v>0</v>
      </c>
      <c r="DM348" s="14">
        <v>0.65</v>
      </c>
      <c r="DN348" s="14">
        <v>0</v>
      </c>
      <c r="DO348" s="14">
        <v>0.65</v>
      </c>
      <c r="DP348" s="14">
        <v>0</v>
      </c>
      <c r="DQ348" s="14">
        <f>IF('QIPP Scorecard'!$AA$1=4,IF(FY2019_ALL_Targets!$BY348="Yes",INDEX('Final Comp Values'!$BK:$BK,MATCH(FY2019_ALL_Targets!$A348,'Final Comp Values'!$B:$B,0)),IF($BY348="Min Data",0,0)),0)</f>
        <v>0</v>
      </c>
      <c r="DR348" s="14">
        <f>IF('QIPP Scorecard'!$AA$1=4,IF(FY2019_ALL_Targets!$BZ348="Yes",INDEX('Final Comp Values'!$BO:$BO,MATCH(FY2019_ALL_Targets!$A348,'Final Comp Values'!$B:$B,0)),IF($BZ348="Min Data",0,0)),0)</f>
        <v>0.65</v>
      </c>
      <c r="DS348" s="14">
        <f>IF('QIPP Scorecard'!$AA$1=4,IF(FY2019_ALL_Targets!$CA348="Yes",INDEX('Final Comp Values'!$BO:$BO,MATCH(FY2019_ALL_Targets!$A348,'Final Comp Values'!$B:$B,0)),IF($CA348="Min Data",0,0)),0)</f>
        <v>0.65</v>
      </c>
      <c r="DT348" s="14">
        <f>IF('QIPP Scorecard'!$AA$1=4,IF(FY2019_ALL_Targets!$CB348="Yes",INDEX('Final Comp Values'!$BO:$BO,MATCH(FY2019_ALL_Targets!$A348,'Final Comp Values'!$B:$B,0)),IF($CB348="Min Data",0,0)),0)</f>
        <v>0.65</v>
      </c>
      <c r="DU348" s="14">
        <v>0.95</v>
      </c>
      <c r="DV348" s="14">
        <v>0.88</v>
      </c>
      <c r="DW348" s="14">
        <v>0.88</v>
      </c>
      <c r="DX348" s="14">
        <v>0.98</v>
      </c>
      <c r="DY348" s="12">
        <f t="shared" si="26"/>
        <v>1</v>
      </c>
      <c r="DZ348" s="12">
        <f t="shared" si="27"/>
        <v>1</v>
      </c>
      <c r="EA348" s="12">
        <f t="shared" si="28"/>
        <v>0</v>
      </c>
      <c r="EB348" s="12">
        <f t="shared" si="29"/>
        <v>0</v>
      </c>
    </row>
    <row r="349" spans="1:132" x14ac:dyDescent="0.25">
      <c r="A349" s="297">
        <v>4889</v>
      </c>
      <c r="B349" s="347">
        <v>675880</v>
      </c>
      <c r="C349" s="297">
        <v>488901</v>
      </c>
      <c r="D349" s="14">
        <v>1598768681</v>
      </c>
      <c r="E349" s="26" t="s">
        <v>913</v>
      </c>
      <c r="F349" s="26" t="str">
        <f>INDEX('Mar - Aug'!X:X,MATCH(A349,'Mar - Aug'!B:B,0))</f>
        <v>MRSA West</v>
      </c>
      <c r="G349" s="26" t="s">
        <v>3073</v>
      </c>
      <c r="H349" s="26"/>
      <c r="I349" s="26" t="str">
        <f t="shared" si="25"/>
        <v/>
      </c>
      <c r="J349" s="299" t="s">
        <v>617</v>
      </c>
      <c r="K349" s="299" t="s">
        <v>617</v>
      </c>
      <c r="L349" s="299" t="s">
        <v>618</v>
      </c>
      <c r="M349" s="13">
        <v>2.5423729999999999E-2</v>
      </c>
      <c r="N349" s="13">
        <v>0.06</v>
      </c>
      <c r="O349" s="13">
        <v>0</v>
      </c>
      <c r="P349" s="13">
        <v>0.17021280999999999</v>
      </c>
      <c r="Q349" s="13">
        <v>3.3690650000000003E-2</v>
      </c>
      <c r="R349" s="13">
        <v>5.5747400000000003E-2</v>
      </c>
      <c r="S349" s="13">
        <v>3.7344499999999998E-3</v>
      </c>
      <c r="T349" s="13">
        <v>0.15247816</v>
      </c>
      <c r="U349" s="13">
        <v>3.3690650000000003E-2</v>
      </c>
      <c r="V349" s="13">
        <v>5.8979999999999998E-2</v>
      </c>
      <c r="W349" s="13">
        <v>3.7344499999999998E-3</v>
      </c>
      <c r="X349" s="13">
        <v>0.16731919223</v>
      </c>
      <c r="Y349" s="13">
        <v>3.3690650000000003E-2</v>
      </c>
      <c r="Z349" s="13">
        <v>5.7000000000000002E-2</v>
      </c>
      <c r="AA349" s="13">
        <v>3.7344499999999998E-3</v>
      </c>
      <c r="AB349" s="13">
        <v>0.16170216949999999</v>
      </c>
      <c r="AC349" s="13">
        <v>3.3690650000000003E-2</v>
      </c>
      <c r="AD349" s="13">
        <v>5.7959999999999998E-2</v>
      </c>
      <c r="AE349" s="13">
        <v>3.7344499999999998E-3</v>
      </c>
      <c r="AF349" s="13">
        <v>0.16442557446</v>
      </c>
      <c r="AG349" s="13">
        <v>3.3690650000000003E-2</v>
      </c>
      <c r="AH349" s="13">
        <v>5.5747400000000003E-2</v>
      </c>
      <c r="AI349" s="13">
        <v>3.7344499999999998E-3</v>
      </c>
      <c r="AJ349" s="13">
        <v>0.15319152899999999</v>
      </c>
      <c r="AK349" s="13">
        <v>3.3690650000000003E-2</v>
      </c>
      <c r="AL349" s="13">
        <v>5.6939999999999998E-2</v>
      </c>
      <c r="AM349" s="13">
        <v>3.7344499999999998E-3</v>
      </c>
      <c r="AN349" s="13">
        <v>0.16153195669000001</v>
      </c>
      <c r="AO349" s="13">
        <v>3.3690650000000003E-2</v>
      </c>
      <c r="AP349" s="13">
        <v>5.5747400000000003E-2</v>
      </c>
      <c r="AQ349" s="13">
        <v>3.7344499999999998E-3</v>
      </c>
      <c r="AR349" s="13">
        <v>0.15247816</v>
      </c>
      <c r="AS349" s="13">
        <v>3.3690650000000003E-2</v>
      </c>
      <c r="AT349" s="13">
        <v>5.5800000000000002E-2</v>
      </c>
      <c r="AU349" s="13">
        <v>3.7344499999999998E-3</v>
      </c>
      <c r="AV349" s="13">
        <v>0.15829791330000001</v>
      </c>
      <c r="AW349" s="13">
        <v>3.3690650000000003E-2</v>
      </c>
      <c r="AX349" s="13">
        <v>5.5747400000000003E-2</v>
      </c>
      <c r="AY349" s="13">
        <v>3.7344499999999998E-3</v>
      </c>
      <c r="AZ349" s="13">
        <v>0.15247816</v>
      </c>
      <c r="BA349" s="86">
        <v>3.8461538461538498E-2</v>
      </c>
      <c r="BB349" s="86" t="s">
        <v>14857</v>
      </c>
      <c r="BC349" s="13">
        <v>0</v>
      </c>
      <c r="BD349" s="13" t="s">
        <v>14856</v>
      </c>
      <c r="BE349" s="14">
        <v>3.7037037037037E-2</v>
      </c>
      <c r="BF349" s="14" t="s">
        <v>14857</v>
      </c>
      <c r="BG349" s="14">
        <v>0</v>
      </c>
      <c r="BH349" s="14">
        <v>0.15</v>
      </c>
      <c r="BI349" s="14">
        <v>3.3333333333333298E-2</v>
      </c>
      <c r="BJ349" s="14" t="s">
        <v>14857</v>
      </c>
      <c r="BK349" s="14">
        <v>0</v>
      </c>
      <c r="BL349" s="430">
        <v>0.125</v>
      </c>
      <c r="BM349" s="14">
        <v>0</v>
      </c>
      <c r="BN349" s="14" t="s">
        <v>14856</v>
      </c>
      <c r="BO349" s="14">
        <v>0</v>
      </c>
      <c r="BP349" s="14">
        <v>4.7619047619047603E-2</v>
      </c>
      <c r="BQ349" s="86">
        <v>0</v>
      </c>
      <c r="BR349" s="86" t="s">
        <v>14856</v>
      </c>
      <c r="BS349" s="86">
        <v>0</v>
      </c>
      <c r="BT349" s="86">
        <v>4.7619047619047603E-2</v>
      </c>
      <c r="BU349" s="14" t="s">
        <v>35</v>
      </c>
      <c r="BV349" s="14" t="s">
        <v>36</v>
      </c>
      <c r="BW349" s="14" t="s">
        <v>35</v>
      </c>
      <c r="BX349" s="14" t="s">
        <v>35</v>
      </c>
      <c r="BY349" s="14" t="s">
        <v>35</v>
      </c>
      <c r="BZ349" s="14" t="s">
        <v>36</v>
      </c>
      <c r="CA349" s="14" t="s">
        <v>35</v>
      </c>
      <c r="CB349" s="14" t="s">
        <v>35</v>
      </c>
      <c r="CC349" s="14">
        <v>0</v>
      </c>
      <c r="CD349" s="14">
        <v>0</v>
      </c>
      <c r="CE349" s="14">
        <v>0</v>
      </c>
      <c r="CF349" s="14">
        <v>0</v>
      </c>
      <c r="CG349" s="14">
        <v>3.55</v>
      </c>
      <c r="CH349" s="14">
        <v>3.55</v>
      </c>
      <c r="CI349" s="14">
        <v>3.47</v>
      </c>
      <c r="CJ349" s="14">
        <f>INDEX('Monthy Targets'!AC:AC,(MATCH(FY2019_ALL_Targets!$B:$B,'Monthy Targets'!$B:$B,0)))</f>
        <v>3.46</v>
      </c>
      <c r="CK349" s="14">
        <f>INDEX('Monthy Targets'!AD:AD,(MATCH(FY2019_ALL_Targets!$B:$B,'Monthy Targets'!$B:$B,0)))</f>
        <v>3.46</v>
      </c>
      <c r="CL349" s="14">
        <f>INDEX('Monthy Targets'!AE:AE,(MATCH(FY2019_ALL_Targets!$B:$B,'Monthy Targets'!$B:$B,0)))</f>
        <v>3.46</v>
      </c>
      <c r="CM349" s="14">
        <f>INDEX('Monthy Targets'!AF:AF,(MATCH(FY2019_ALL_Targets!$B:$B,'Monthy Targets'!$B:$B,0)))</f>
        <v>3.46</v>
      </c>
      <c r="CN349" s="14">
        <f>INDEX('Monthy Targets'!AG:AG,(MATCH(FY2019_ALL_Targets!$B:$B,'Monthy Targets'!$B:$B,0)))</f>
        <v>3.46</v>
      </c>
      <c r="CO349" s="14">
        <v>0</v>
      </c>
      <c r="CP349" s="14">
        <v>0</v>
      </c>
      <c r="CQ349" s="14">
        <v>0.32</v>
      </c>
      <c r="CR349" s="14">
        <v>0</v>
      </c>
      <c r="CS349" s="14">
        <v>0</v>
      </c>
      <c r="CT349" s="14">
        <v>0</v>
      </c>
      <c r="CU349" s="14">
        <v>0.32</v>
      </c>
      <c r="CV349" s="14">
        <v>0.32</v>
      </c>
      <c r="CW349" s="14">
        <v>0.24</v>
      </c>
      <c r="CX349" s="14">
        <v>0</v>
      </c>
      <c r="CY349" s="14">
        <v>0.24</v>
      </c>
      <c r="CZ349" s="14">
        <v>0.24</v>
      </c>
      <c r="DA349" s="14">
        <f>IF('QIPP Scorecard'!$AA$1=4,IF(FY2019_ALL_Targets!$BU349="Yes",INDEX('Final Comp Values'!$BN:$BN,MATCH(FY2019_ALL_Targets!$A349,'Final Comp Values'!$B:$B,0)),IF($BU349="Min Data",0,0)),0)</f>
        <v>0.24</v>
      </c>
      <c r="DB349" s="14">
        <f>IF('QIPP Scorecard'!$AA$1=4,IF(FY2019_ALL_Targets!$BV349="Yes",INDEX('Final Comp Values'!$BN:$BN,MATCH(FY2019_ALL_Targets!$A349,'Final Comp Values'!$B:$B,0)),IF($BV349="Min Data",0,0)),0)</f>
        <v>0</v>
      </c>
      <c r="DC349" s="14">
        <f>IF('QIPP Scorecard'!$AA$1=4,IF(FY2019_ALL_Targets!$BW349="Yes",INDEX('Final Comp Values'!$BN:$BN,MATCH(FY2019_ALL_Targets!$A349,'Final Comp Values'!$B:$B,0)),IF(CI349="Min Data",0,0)),0)</f>
        <v>0.24</v>
      </c>
      <c r="DD349" s="14">
        <f>IF('QIPP Scorecard'!$AA$1=4,IF(FY2019_ALL_Targets!$BX349="Yes",INDEX('Final Comp Values'!$BN:$BN,MATCH(FY2019_ALL_Targets!$A349,'Final Comp Values'!$B:$B,0)),IF($BX349="Min Data",0,0)),0)</f>
        <v>0.24</v>
      </c>
      <c r="DE349" s="14">
        <v>0</v>
      </c>
      <c r="DF349" s="14">
        <v>0</v>
      </c>
      <c r="DG349" s="14">
        <v>0.59</v>
      </c>
      <c r="DH349" s="14">
        <v>0</v>
      </c>
      <c r="DI349" s="14">
        <v>0</v>
      </c>
      <c r="DJ349" s="14">
        <v>0</v>
      </c>
      <c r="DK349" s="14">
        <v>0.59</v>
      </c>
      <c r="DL349" s="14">
        <v>0.59</v>
      </c>
      <c r="DM349" s="14">
        <v>0.44</v>
      </c>
      <c r="DN349" s="14">
        <v>0</v>
      </c>
      <c r="DO349" s="14">
        <v>0.44</v>
      </c>
      <c r="DP349" s="14">
        <v>0.44</v>
      </c>
      <c r="DQ349" s="14">
        <f>IF('QIPP Scorecard'!$AA$1=4,IF(FY2019_ALL_Targets!$BY349="Yes",INDEX('Final Comp Values'!$BK:$BK,MATCH(FY2019_ALL_Targets!$A349,'Final Comp Values'!$B:$B,0)),IF($BY349="Min Data",0,0)),0)</f>
        <v>0.44</v>
      </c>
      <c r="DR349" s="14">
        <f>IF('QIPP Scorecard'!$AA$1=4,IF(FY2019_ALL_Targets!$BZ349="Yes",INDEX('Final Comp Values'!$BO:$BO,MATCH(FY2019_ALL_Targets!$A349,'Final Comp Values'!$B:$B,0)),IF($BZ349="Min Data",0,0)),0)</f>
        <v>0</v>
      </c>
      <c r="DS349" s="14">
        <f>IF('QIPP Scorecard'!$AA$1=4,IF(FY2019_ALL_Targets!$CA349="Yes",INDEX('Final Comp Values'!$BO:$BO,MATCH(FY2019_ALL_Targets!$A349,'Final Comp Values'!$B:$B,0)),IF($CA349="Min Data",0,0)),0)</f>
        <v>0.44</v>
      </c>
      <c r="DT349" s="14">
        <f>IF('QIPP Scorecard'!$AA$1=4,IF(FY2019_ALL_Targets!$CB349="Yes",INDEX('Final Comp Values'!$BO:$BO,MATCH(FY2019_ALL_Targets!$A349,'Final Comp Values'!$B:$B,0)),IF($CB349="Min Data",0,0)),0)</f>
        <v>0.44</v>
      </c>
      <c r="DU349" s="14">
        <v>0.09</v>
      </c>
      <c r="DV349" s="14">
        <v>0.21</v>
      </c>
      <c r="DW349" s="14">
        <v>0.74</v>
      </c>
      <c r="DX349" s="14">
        <v>0.65</v>
      </c>
      <c r="DY349" s="12">
        <f t="shared" si="26"/>
        <v>1</v>
      </c>
      <c r="DZ349" s="12">
        <f t="shared" si="27"/>
        <v>1</v>
      </c>
      <c r="EA349" s="12">
        <f t="shared" si="28"/>
        <v>0</v>
      </c>
      <c r="EB349" s="12">
        <f t="shared" si="29"/>
        <v>0</v>
      </c>
    </row>
    <row r="350" spans="1:132" x14ac:dyDescent="0.25">
      <c r="A350" s="297">
        <v>4590</v>
      </c>
      <c r="B350" s="347">
        <v>675881</v>
      </c>
      <c r="C350" s="297">
        <v>1001918</v>
      </c>
      <c r="D350" s="14">
        <v>1770009979</v>
      </c>
      <c r="E350" s="26" t="s">
        <v>913</v>
      </c>
      <c r="F350" s="26" t="str">
        <f>INDEX('Mar - Aug'!X:X,MATCH(A350,'Mar - Aug'!B:B,0))</f>
        <v>MRSA West</v>
      </c>
      <c r="G350" s="26" t="s">
        <v>3182</v>
      </c>
      <c r="H350" s="26"/>
      <c r="I350" s="26" t="str">
        <f t="shared" si="25"/>
        <v/>
      </c>
      <c r="J350" s="299" t="s">
        <v>2848</v>
      </c>
      <c r="K350" s="299" t="s">
        <v>2849</v>
      </c>
      <c r="L350" s="299" t="s">
        <v>2850</v>
      </c>
      <c r="M350" s="13">
        <v>5.9925069999999997E-2</v>
      </c>
      <c r="N350" s="13">
        <v>0.15384616000000001</v>
      </c>
      <c r="O350" s="13">
        <v>0</v>
      </c>
      <c r="P350" s="13">
        <v>0.17760619999999999</v>
      </c>
      <c r="Q350" s="13">
        <v>3.3690650000000003E-2</v>
      </c>
      <c r="R350" s="13">
        <v>5.5747400000000003E-2</v>
      </c>
      <c r="S350" s="13">
        <v>3.7344499999999998E-3</v>
      </c>
      <c r="T350" s="13">
        <v>0.15247816</v>
      </c>
      <c r="U350" s="13">
        <v>5.8906343809999998E-2</v>
      </c>
      <c r="V350" s="13">
        <v>0.15123077528000001</v>
      </c>
      <c r="W350" s="13">
        <v>3.7344499999999998E-3</v>
      </c>
      <c r="X350" s="13">
        <v>0.17458689459999999</v>
      </c>
      <c r="Y350" s="13">
        <v>5.69288165E-2</v>
      </c>
      <c r="Z350" s="13">
        <v>0.146153852</v>
      </c>
      <c r="AA350" s="13">
        <v>3.7344499999999998E-3</v>
      </c>
      <c r="AB350" s="13">
        <v>0.16872588999999999</v>
      </c>
      <c r="AC350" s="13">
        <v>5.7887617619999998E-2</v>
      </c>
      <c r="AD350" s="13">
        <v>0.14861539056</v>
      </c>
      <c r="AE350" s="13">
        <v>3.7344499999999998E-3</v>
      </c>
      <c r="AF350" s="13">
        <v>0.17156758920000001</v>
      </c>
      <c r="AG350" s="13">
        <v>5.3932563000000003E-2</v>
      </c>
      <c r="AH350" s="13">
        <v>0.13846154399999999</v>
      </c>
      <c r="AI350" s="13">
        <v>3.7344499999999998E-3</v>
      </c>
      <c r="AJ350" s="13">
        <v>0.15984557999999999</v>
      </c>
      <c r="AK350" s="13">
        <v>5.6868891429999999E-2</v>
      </c>
      <c r="AL350" s="13">
        <v>0.14600000584</v>
      </c>
      <c r="AM350" s="13">
        <v>3.7344499999999998E-3</v>
      </c>
      <c r="AN350" s="13">
        <v>0.1685482838</v>
      </c>
      <c r="AO350" s="13">
        <v>5.0936309499999999E-2</v>
      </c>
      <c r="AP350" s="13">
        <v>0.13076923600000001</v>
      </c>
      <c r="AQ350" s="13">
        <v>3.7344499999999998E-3</v>
      </c>
      <c r="AR350" s="13">
        <v>0.15247816</v>
      </c>
      <c r="AS350" s="13">
        <v>5.5730315099999997E-2</v>
      </c>
      <c r="AT350" s="13">
        <v>0.1430769288</v>
      </c>
      <c r="AU350" s="13">
        <v>3.7344499999999998E-3</v>
      </c>
      <c r="AV350" s="13">
        <v>0.165173766</v>
      </c>
      <c r="AW350" s="13">
        <v>4.7940056000000002E-2</v>
      </c>
      <c r="AX350" s="13">
        <v>0.123076928</v>
      </c>
      <c r="AY350" s="13">
        <v>3.7344499999999998E-3</v>
      </c>
      <c r="AZ350" s="13">
        <v>0.15247816</v>
      </c>
      <c r="BA350" s="86">
        <v>6.3492063492063502E-2</v>
      </c>
      <c r="BB350" s="86">
        <v>0.1</v>
      </c>
      <c r="BC350" s="13">
        <v>0</v>
      </c>
      <c r="BD350" s="13">
        <v>0.22950819672131101</v>
      </c>
      <c r="BE350" s="14">
        <v>6.25E-2</v>
      </c>
      <c r="BF350" s="14">
        <v>5.2631578947368397E-2</v>
      </c>
      <c r="BG350" s="14">
        <v>0</v>
      </c>
      <c r="BH350" s="14">
        <v>0.209677419354839</v>
      </c>
      <c r="BI350" s="14">
        <v>9.375E-2</v>
      </c>
      <c r="BJ350" s="14">
        <v>7.69230769230769E-2</v>
      </c>
      <c r="BK350" s="14">
        <v>0</v>
      </c>
      <c r="BL350" s="430">
        <v>0.19354838709677399</v>
      </c>
      <c r="BM350" s="14">
        <v>0.125</v>
      </c>
      <c r="BN350" s="14">
        <v>0.11111111111111099</v>
      </c>
      <c r="BO350" s="14">
        <v>0</v>
      </c>
      <c r="BP350" s="14">
        <v>0.17741935483870999</v>
      </c>
      <c r="BQ350" s="86">
        <v>0.125</v>
      </c>
      <c r="BR350" s="86">
        <v>0.11111111111111099</v>
      </c>
      <c r="BS350" s="86">
        <v>0</v>
      </c>
      <c r="BT350" s="86">
        <v>0.17741935483870999</v>
      </c>
      <c r="BU350" s="14" t="s">
        <v>36</v>
      </c>
      <c r="BV350" s="14" t="s">
        <v>35</v>
      </c>
      <c r="BW350" s="14" t="s">
        <v>35</v>
      </c>
      <c r="BX350" s="14" t="s">
        <v>36</v>
      </c>
      <c r="BY350" s="14" t="s">
        <v>36</v>
      </c>
      <c r="BZ350" s="14" t="s">
        <v>35</v>
      </c>
      <c r="CA350" s="14" t="s">
        <v>35</v>
      </c>
      <c r="CB350" s="14" t="s">
        <v>36</v>
      </c>
      <c r="CC350" s="14">
        <v>0</v>
      </c>
      <c r="CD350" s="14">
        <v>0</v>
      </c>
      <c r="CE350" s="14">
        <v>0</v>
      </c>
      <c r="CF350" s="14">
        <v>0</v>
      </c>
      <c r="CG350" s="14">
        <v>0</v>
      </c>
      <c r="CH350" s="14">
        <v>0</v>
      </c>
      <c r="CI350" s="14">
        <v>0</v>
      </c>
      <c r="CJ350" s="14">
        <f>INDEX('Monthy Targets'!AC:AC,(MATCH(FY2019_ALL_Targets!$B:$B,'Monthy Targets'!$B:$B,0)))</f>
        <v>0</v>
      </c>
      <c r="CK350" s="14">
        <f>INDEX('Monthy Targets'!AD:AD,(MATCH(FY2019_ALL_Targets!$B:$B,'Monthy Targets'!$B:$B,0)))</f>
        <v>0</v>
      </c>
      <c r="CL350" s="14">
        <f>INDEX('Monthy Targets'!AE:AE,(MATCH(FY2019_ALL_Targets!$B:$B,'Monthy Targets'!$B:$B,0)))</f>
        <v>0</v>
      </c>
      <c r="CM350" s="14">
        <f>INDEX('Monthy Targets'!AF:AF,(MATCH(FY2019_ALL_Targets!$B:$B,'Monthy Targets'!$B:$B,0)))</f>
        <v>0</v>
      </c>
      <c r="CN350" s="14">
        <f>INDEX('Monthy Targets'!AG:AG,(MATCH(FY2019_ALL_Targets!$B:$B,'Monthy Targets'!$B:$B,0)))</f>
        <v>0</v>
      </c>
      <c r="CO350" s="14">
        <v>0</v>
      </c>
      <c r="CP350" s="14">
        <v>0.56999999999999995</v>
      </c>
      <c r="CQ350" s="14">
        <v>0.56999999999999995</v>
      </c>
      <c r="CR350" s="14">
        <v>0</v>
      </c>
      <c r="CS350" s="14">
        <v>0</v>
      </c>
      <c r="CT350" s="14">
        <v>0.56999999999999995</v>
      </c>
      <c r="CU350" s="14">
        <v>0.56999999999999995</v>
      </c>
      <c r="CV350" s="14">
        <v>0</v>
      </c>
      <c r="CW350" s="14">
        <v>0</v>
      </c>
      <c r="CX350" s="14">
        <v>0.55000000000000004</v>
      </c>
      <c r="CY350" s="14">
        <v>0.55000000000000004</v>
      </c>
      <c r="CZ350" s="14">
        <v>0</v>
      </c>
      <c r="DA350" s="14">
        <f>IF('QIPP Scorecard'!$AA$1=4,IF(FY2019_ALL_Targets!$BU350="Yes",INDEX('Final Comp Values'!$BN:$BN,MATCH(FY2019_ALL_Targets!$A350,'Final Comp Values'!$B:$B,0)),IF($BU350="Min Data",0,0)),0)</f>
        <v>0</v>
      </c>
      <c r="DB350" s="14">
        <f>IF('QIPP Scorecard'!$AA$1=4,IF(FY2019_ALL_Targets!$BV350="Yes",INDEX('Final Comp Values'!$BN:$BN,MATCH(FY2019_ALL_Targets!$A350,'Final Comp Values'!$B:$B,0)),IF($BV350="Min Data",0,0)),0)</f>
        <v>0.55000000000000004</v>
      </c>
      <c r="DC350" s="14">
        <f>IF('QIPP Scorecard'!$AA$1=4,IF(FY2019_ALL_Targets!$BW350="Yes",INDEX('Final Comp Values'!$BN:$BN,MATCH(FY2019_ALL_Targets!$A350,'Final Comp Values'!$B:$B,0)),IF(CI350="Min Data",0,0)),0)</f>
        <v>0.55000000000000004</v>
      </c>
      <c r="DD350" s="14">
        <f>IF('QIPP Scorecard'!$AA$1=4,IF(FY2019_ALL_Targets!$BX350="Yes",INDEX('Final Comp Values'!$BN:$BN,MATCH(FY2019_ALL_Targets!$A350,'Final Comp Values'!$B:$B,0)),IF($BX350="Min Data",0,0)),0)</f>
        <v>0</v>
      </c>
      <c r="DE350" s="14">
        <v>0</v>
      </c>
      <c r="DF350" s="14">
        <v>1.05</v>
      </c>
      <c r="DG350" s="14">
        <v>1.05</v>
      </c>
      <c r="DH350" s="14">
        <v>0</v>
      </c>
      <c r="DI350" s="14">
        <v>0</v>
      </c>
      <c r="DJ350" s="14">
        <v>1.05</v>
      </c>
      <c r="DK350" s="14">
        <v>1.05</v>
      </c>
      <c r="DL350" s="14">
        <v>0</v>
      </c>
      <c r="DM350" s="14">
        <v>0</v>
      </c>
      <c r="DN350" s="14">
        <v>1.03</v>
      </c>
      <c r="DO350" s="14">
        <v>1.03</v>
      </c>
      <c r="DP350" s="14">
        <v>0</v>
      </c>
      <c r="DQ350" s="14">
        <f>IF('QIPP Scorecard'!$AA$1=4,IF(FY2019_ALL_Targets!$BY350="Yes",INDEX('Final Comp Values'!$BK:$BK,MATCH(FY2019_ALL_Targets!$A350,'Final Comp Values'!$B:$B,0)),IF($BY350="Min Data",0,0)),0)</f>
        <v>0</v>
      </c>
      <c r="DR350" s="14">
        <f>IF('QIPP Scorecard'!$AA$1=4,IF(FY2019_ALL_Targets!$BZ350="Yes",INDEX('Final Comp Values'!$BO:$BO,MATCH(FY2019_ALL_Targets!$A350,'Final Comp Values'!$B:$B,0)),IF($BZ350="Min Data",0,0)),0)</f>
        <v>1.03</v>
      </c>
      <c r="DS350" s="14">
        <f>IF('QIPP Scorecard'!$AA$1=4,IF(FY2019_ALL_Targets!$CA350="Yes",INDEX('Final Comp Values'!$BO:$BO,MATCH(FY2019_ALL_Targets!$A350,'Final Comp Values'!$B:$B,0)),IF($CA350="Min Data",0,0)),0)</f>
        <v>1.03</v>
      </c>
      <c r="DT350" s="14">
        <f>IF('QIPP Scorecard'!$AA$1=4,IF(FY2019_ALL_Targets!$CB350="Yes",INDEX('Final Comp Values'!$BO:$BO,MATCH(FY2019_ALL_Targets!$A350,'Final Comp Values'!$B:$B,0)),IF($CB350="Min Data",0,0)),0)</f>
        <v>0</v>
      </c>
      <c r="DU350" s="14">
        <v>0.32</v>
      </c>
      <c r="DV350" s="14">
        <v>0.36</v>
      </c>
      <c r="DW350" s="14">
        <v>0.39</v>
      </c>
      <c r="DX350" s="14">
        <v>0.38</v>
      </c>
      <c r="DY350" s="12">
        <f t="shared" si="26"/>
        <v>2</v>
      </c>
      <c r="DZ350" s="12">
        <f t="shared" si="27"/>
        <v>2</v>
      </c>
      <c r="EA350" s="12">
        <f t="shared" si="28"/>
        <v>0</v>
      </c>
      <c r="EB350" s="12">
        <f t="shared" si="29"/>
        <v>3</v>
      </c>
    </row>
    <row r="351" spans="1:132" x14ac:dyDescent="0.25">
      <c r="A351" s="297">
        <v>5076</v>
      </c>
      <c r="B351" s="347">
        <v>675883</v>
      </c>
      <c r="C351" s="297">
        <v>1017865</v>
      </c>
      <c r="D351" s="14">
        <v>1952637316</v>
      </c>
      <c r="E351" s="26" t="s">
        <v>920</v>
      </c>
      <c r="F351" s="26" t="str">
        <f>INDEX('Mar - Aug'!X:X,MATCH(A351,'Mar - Aug'!B:B,0))</f>
        <v>Bexar</v>
      </c>
      <c r="G351" s="26" t="s">
        <v>3017</v>
      </c>
      <c r="H351" s="26"/>
      <c r="I351" s="26" t="str">
        <f t="shared" si="25"/>
        <v/>
      </c>
      <c r="J351" s="299" t="s">
        <v>662</v>
      </c>
      <c r="K351" s="299" t="s">
        <v>1049</v>
      </c>
      <c r="L351" s="299" t="s">
        <v>2890</v>
      </c>
      <c r="M351" s="13">
        <v>4.2553180000000003E-2</v>
      </c>
      <c r="N351" s="13">
        <v>4.3478250000000003E-2</v>
      </c>
      <c r="O351" s="13">
        <v>0</v>
      </c>
      <c r="P351" s="13">
        <v>0.11742424</v>
      </c>
      <c r="Q351" s="13">
        <v>3.3690650000000003E-2</v>
      </c>
      <c r="R351" s="13">
        <v>5.5747400000000003E-2</v>
      </c>
      <c r="S351" s="13">
        <v>3.7344499999999998E-3</v>
      </c>
      <c r="T351" s="13">
        <v>0.15247816</v>
      </c>
      <c r="U351" s="13">
        <v>4.1829775940000001E-2</v>
      </c>
      <c r="V351" s="13">
        <v>5.5747400000000003E-2</v>
      </c>
      <c r="W351" s="13">
        <v>3.7344499999999998E-3</v>
      </c>
      <c r="X351" s="13">
        <v>0.15247816</v>
      </c>
      <c r="Y351" s="13">
        <v>4.0425520999999999E-2</v>
      </c>
      <c r="Z351" s="13">
        <v>5.5747400000000003E-2</v>
      </c>
      <c r="AA351" s="13">
        <v>3.7344499999999998E-3</v>
      </c>
      <c r="AB351" s="13">
        <v>0.15247816</v>
      </c>
      <c r="AC351" s="13">
        <v>4.1106371879999999E-2</v>
      </c>
      <c r="AD351" s="13">
        <v>5.5747400000000003E-2</v>
      </c>
      <c r="AE351" s="13">
        <v>3.7344499999999998E-3</v>
      </c>
      <c r="AF351" s="13">
        <v>0.15247816</v>
      </c>
      <c r="AG351" s="13">
        <v>3.8297862000000002E-2</v>
      </c>
      <c r="AH351" s="13">
        <v>5.5747400000000003E-2</v>
      </c>
      <c r="AI351" s="13">
        <v>3.7344499999999998E-3</v>
      </c>
      <c r="AJ351" s="13">
        <v>0.15247816</v>
      </c>
      <c r="AK351" s="13">
        <v>4.0382967819999997E-2</v>
      </c>
      <c r="AL351" s="13">
        <v>5.5747400000000003E-2</v>
      </c>
      <c r="AM351" s="13">
        <v>3.7344499999999998E-3</v>
      </c>
      <c r="AN351" s="13">
        <v>0.15247816</v>
      </c>
      <c r="AO351" s="13">
        <v>3.6170202999999998E-2</v>
      </c>
      <c r="AP351" s="13">
        <v>5.5747400000000003E-2</v>
      </c>
      <c r="AQ351" s="13">
        <v>3.7344499999999998E-3</v>
      </c>
      <c r="AR351" s="13">
        <v>0.15247816</v>
      </c>
      <c r="AS351" s="13">
        <v>3.9574457399999999E-2</v>
      </c>
      <c r="AT351" s="13">
        <v>5.5747400000000003E-2</v>
      </c>
      <c r="AU351" s="13">
        <v>3.7344499999999998E-3</v>
      </c>
      <c r="AV351" s="13">
        <v>0.15247816</v>
      </c>
      <c r="AW351" s="13">
        <v>3.4042544000000001E-2</v>
      </c>
      <c r="AX351" s="13">
        <v>5.5747400000000003E-2</v>
      </c>
      <c r="AY351" s="13">
        <v>3.7344499999999998E-3</v>
      </c>
      <c r="AZ351" s="13">
        <v>0.15247816</v>
      </c>
      <c r="BA351" s="86">
        <v>6.6666666666666693E-2</v>
      </c>
      <c r="BB351" s="86">
        <v>2.6315789473684199E-2</v>
      </c>
      <c r="BC351" s="13">
        <v>0</v>
      </c>
      <c r="BD351" s="13">
        <v>0.11864406779661001</v>
      </c>
      <c r="BE351" s="14">
        <v>5.1948051948052E-2</v>
      </c>
      <c r="BF351" s="14">
        <v>0.05</v>
      </c>
      <c r="BG351" s="14">
        <v>0</v>
      </c>
      <c r="BH351" s="14">
        <v>8.3333333333333301E-2</v>
      </c>
      <c r="BI351" s="14">
        <v>5.95238095238095E-2</v>
      </c>
      <c r="BJ351" s="14">
        <v>6.25E-2</v>
      </c>
      <c r="BK351" s="14">
        <v>0</v>
      </c>
      <c r="BL351" s="430">
        <v>8.8235294117647106E-2</v>
      </c>
      <c r="BM351" s="14">
        <v>6.0975609756097601E-2</v>
      </c>
      <c r="BN351" s="14">
        <v>9.3023255813953501E-2</v>
      </c>
      <c r="BO351" s="14">
        <v>0</v>
      </c>
      <c r="BP351" s="14">
        <v>0.13636363636363599</v>
      </c>
      <c r="BQ351" s="86">
        <v>6.0975609756097601E-2</v>
      </c>
      <c r="BR351" s="86">
        <v>9.3023255813953501E-2</v>
      </c>
      <c r="BS351" s="86">
        <v>0</v>
      </c>
      <c r="BT351" s="86">
        <v>0.13636363636363599</v>
      </c>
      <c r="BU351" s="14" t="s">
        <v>36</v>
      </c>
      <c r="BV351" s="14" t="s">
        <v>36</v>
      </c>
      <c r="BW351" s="14" t="s">
        <v>35</v>
      </c>
      <c r="BX351" s="14" t="s">
        <v>35</v>
      </c>
      <c r="BY351" s="14" t="s">
        <v>36</v>
      </c>
      <c r="BZ351" s="14" t="s">
        <v>36</v>
      </c>
      <c r="CA351" s="14" t="s">
        <v>35</v>
      </c>
      <c r="CB351" s="14" t="s">
        <v>35</v>
      </c>
      <c r="CC351" s="14">
        <v>0</v>
      </c>
      <c r="CD351" s="14">
        <v>0</v>
      </c>
      <c r="CE351" s="14">
        <v>0</v>
      </c>
      <c r="CF351" s="14">
        <v>0</v>
      </c>
      <c r="CG351" s="14">
        <v>0</v>
      </c>
      <c r="CH351" s="14">
        <v>0</v>
      </c>
      <c r="CI351" s="14">
        <v>0</v>
      </c>
      <c r="CJ351" s="14">
        <f>INDEX('Monthy Targets'!AC:AC,(MATCH(FY2019_ALL_Targets!$B:$B,'Monthy Targets'!$B:$B,0)))</f>
        <v>0</v>
      </c>
      <c r="CK351" s="14">
        <f>INDEX('Monthy Targets'!AD:AD,(MATCH(FY2019_ALL_Targets!$B:$B,'Monthy Targets'!$B:$B,0)))</f>
        <v>0</v>
      </c>
      <c r="CL351" s="14">
        <f>INDEX('Monthy Targets'!AE:AE,(MATCH(FY2019_ALL_Targets!$B:$B,'Monthy Targets'!$B:$B,0)))</f>
        <v>0</v>
      </c>
      <c r="CM351" s="14">
        <f>INDEX('Monthy Targets'!AF:AF,(MATCH(FY2019_ALL_Targets!$B:$B,'Monthy Targets'!$B:$B,0)))</f>
        <v>0</v>
      </c>
      <c r="CN351" s="14">
        <f>INDEX('Monthy Targets'!AG:AG,(MATCH(FY2019_ALL_Targets!$B:$B,'Monthy Targets'!$B:$B,0)))</f>
        <v>0</v>
      </c>
      <c r="CO351" s="14">
        <v>0</v>
      </c>
      <c r="CP351" s="14">
        <v>0.82</v>
      </c>
      <c r="CQ351" s="14">
        <v>0.82</v>
      </c>
      <c r="CR351" s="14">
        <v>0.82</v>
      </c>
      <c r="CS351" s="14">
        <v>0</v>
      </c>
      <c r="CT351" s="14">
        <v>0.82</v>
      </c>
      <c r="CU351" s="14">
        <v>0.82</v>
      </c>
      <c r="CV351" s="14">
        <v>0.82</v>
      </c>
      <c r="CW351" s="14">
        <v>0</v>
      </c>
      <c r="CX351" s="14">
        <v>0</v>
      </c>
      <c r="CY351" s="14">
        <v>0.81</v>
      </c>
      <c r="CZ351" s="14">
        <v>0.81</v>
      </c>
      <c r="DA351" s="14">
        <f>IF('QIPP Scorecard'!$AA$1=4,IF(FY2019_ALL_Targets!$BU351="Yes",INDEX('Final Comp Values'!$BN:$BN,MATCH(FY2019_ALL_Targets!$A351,'Final Comp Values'!$B:$B,0)),IF($BU351="Min Data",0,0)),0)</f>
        <v>0</v>
      </c>
      <c r="DB351" s="14">
        <f>IF('QIPP Scorecard'!$AA$1=4,IF(FY2019_ALL_Targets!$BV351="Yes",INDEX('Final Comp Values'!$BN:$BN,MATCH(FY2019_ALL_Targets!$A351,'Final Comp Values'!$B:$B,0)),IF($BV351="Min Data",0,0)),0)</f>
        <v>0</v>
      </c>
      <c r="DC351" s="14">
        <f>IF('QIPP Scorecard'!$AA$1=4,IF(FY2019_ALL_Targets!$BW351="Yes",INDEX('Final Comp Values'!$BN:$BN,MATCH(FY2019_ALL_Targets!$A351,'Final Comp Values'!$B:$B,0)),IF(CI351="Min Data",0,0)),0)</f>
        <v>0.81</v>
      </c>
      <c r="DD351" s="14">
        <f>IF('QIPP Scorecard'!$AA$1=4,IF(FY2019_ALL_Targets!$BX351="Yes",INDEX('Final Comp Values'!$BN:$BN,MATCH(FY2019_ALL_Targets!$A351,'Final Comp Values'!$B:$B,0)),IF($BX351="Min Data",0,0)),0)</f>
        <v>0.81</v>
      </c>
      <c r="DE351" s="14">
        <v>0</v>
      </c>
      <c r="DF351" s="14">
        <v>1.53</v>
      </c>
      <c r="DG351" s="14">
        <v>1.53</v>
      </c>
      <c r="DH351" s="14">
        <v>1.53</v>
      </c>
      <c r="DI351" s="14">
        <v>0</v>
      </c>
      <c r="DJ351" s="14">
        <v>1.53</v>
      </c>
      <c r="DK351" s="14">
        <v>1.53</v>
      </c>
      <c r="DL351" s="14">
        <v>1.53</v>
      </c>
      <c r="DM351" s="14">
        <v>0</v>
      </c>
      <c r="DN351" s="14">
        <v>0</v>
      </c>
      <c r="DO351" s="14">
        <v>1.51</v>
      </c>
      <c r="DP351" s="14">
        <v>1.51</v>
      </c>
      <c r="DQ351" s="14">
        <f>IF('QIPP Scorecard'!$AA$1=4,IF(FY2019_ALL_Targets!$BY351="Yes",INDEX('Final Comp Values'!$BK:$BK,MATCH(FY2019_ALL_Targets!$A351,'Final Comp Values'!$B:$B,0)),IF($BY351="Min Data",0,0)),0)</f>
        <v>0</v>
      </c>
      <c r="DR351" s="14">
        <f>IF('QIPP Scorecard'!$AA$1=4,IF(FY2019_ALL_Targets!$BZ351="Yes",INDEX('Final Comp Values'!$BO:$BO,MATCH(FY2019_ALL_Targets!$A351,'Final Comp Values'!$B:$B,0)),IF($BZ351="Min Data",0,0)),0)</f>
        <v>0</v>
      </c>
      <c r="DS351" s="14">
        <f>IF('QIPP Scorecard'!$AA$1=4,IF(FY2019_ALL_Targets!$CA351="Yes",INDEX('Final Comp Values'!$BO:$BO,MATCH(FY2019_ALL_Targets!$A351,'Final Comp Values'!$B:$B,0)),IF($CA351="Min Data",0,0)),0)</f>
        <v>1.51</v>
      </c>
      <c r="DT351" s="14">
        <f>IF('QIPP Scorecard'!$AA$1=4,IF(FY2019_ALL_Targets!$CB351="Yes",INDEX('Final Comp Values'!$BO:$BO,MATCH(FY2019_ALL_Targets!$A351,'Final Comp Values'!$B:$B,0)),IF($CB351="Min Data",0,0)),0)</f>
        <v>1.51</v>
      </c>
      <c r="DU351" s="14">
        <v>0.71</v>
      </c>
      <c r="DV351" s="14">
        <v>0.8</v>
      </c>
      <c r="DW351" s="14">
        <v>0.56000000000000005</v>
      </c>
      <c r="DX351" s="14">
        <v>0.55000000000000004</v>
      </c>
      <c r="DY351" s="12">
        <f t="shared" si="26"/>
        <v>2</v>
      </c>
      <c r="DZ351" s="12">
        <f t="shared" si="27"/>
        <v>2</v>
      </c>
      <c r="EA351" s="12">
        <f t="shared" si="28"/>
        <v>0</v>
      </c>
      <c r="EB351" s="12">
        <f t="shared" si="29"/>
        <v>3</v>
      </c>
    </row>
    <row r="352" spans="1:132" x14ac:dyDescent="0.25">
      <c r="A352" s="297">
        <v>5013</v>
      </c>
      <c r="B352" s="347">
        <v>675884</v>
      </c>
      <c r="C352" s="297">
        <v>1025830</v>
      </c>
      <c r="D352" s="14">
        <v>1326585712</v>
      </c>
      <c r="E352" s="26" t="s">
        <v>925</v>
      </c>
      <c r="F352" s="26" t="str">
        <f>INDEX('Mar - Aug'!X:X,MATCH(A352,'Mar - Aug'!B:B,0))</f>
        <v>MRSA Central</v>
      </c>
      <c r="G352" s="26" t="s">
        <v>3098</v>
      </c>
      <c r="H352" s="26"/>
      <c r="I352" s="26" t="str">
        <f t="shared" si="25"/>
        <v/>
      </c>
      <c r="J352" s="299" t="s">
        <v>2493</v>
      </c>
      <c r="K352" s="299" t="s">
        <v>1002</v>
      </c>
      <c r="L352" s="299" t="s">
        <v>2494</v>
      </c>
      <c r="M352" s="13">
        <v>0</v>
      </c>
      <c r="N352" s="13">
        <v>7.2072079999999997E-2</v>
      </c>
      <c r="O352" s="13">
        <v>1.2500000000000001E-2</v>
      </c>
      <c r="P352" s="13">
        <v>0.21052630999999999</v>
      </c>
      <c r="Q352" s="13">
        <v>3.3690650000000003E-2</v>
      </c>
      <c r="R352" s="13">
        <v>5.5747400000000003E-2</v>
      </c>
      <c r="S352" s="13">
        <v>3.7344499999999998E-3</v>
      </c>
      <c r="T352" s="13">
        <v>0.15247816</v>
      </c>
      <c r="U352" s="13">
        <v>3.3690650000000003E-2</v>
      </c>
      <c r="V352" s="13">
        <v>7.0846854639999998E-2</v>
      </c>
      <c r="W352" s="13">
        <v>1.22875E-2</v>
      </c>
      <c r="X352" s="13">
        <v>0.20694736273</v>
      </c>
      <c r="Y352" s="13">
        <v>3.3690650000000003E-2</v>
      </c>
      <c r="Z352" s="13">
        <v>6.8468476E-2</v>
      </c>
      <c r="AA352" s="13">
        <v>1.1875E-2</v>
      </c>
      <c r="AB352" s="13">
        <v>0.1999999945</v>
      </c>
      <c r="AC352" s="13">
        <v>3.3690650000000003E-2</v>
      </c>
      <c r="AD352" s="13">
        <v>6.962162928E-2</v>
      </c>
      <c r="AE352" s="13">
        <v>1.2075000000000001E-2</v>
      </c>
      <c r="AF352" s="13">
        <v>0.20336841546000001</v>
      </c>
      <c r="AG352" s="13">
        <v>3.3690650000000003E-2</v>
      </c>
      <c r="AH352" s="13">
        <v>6.4864872000000004E-2</v>
      </c>
      <c r="AI352" s="13">
        <v>1.125E-2</v>
      </c>
      <c r="AJ352" s="13">
        <v>0.18947367900000001</v>
      </c>
      <c r="AK352" s="13">
        <v>3.3690650000000003E-2</v>
      </c>
      <c r="AL352" s="13">
        <v>6.8396403920000001E-2</v>
      </c>
      <c r="AM352" s="13">
        <v>1.18625E-2</v>
      </c>
      <c r="AN352" s="13">
        <v>0.19978946819000001</v>
      </c>
      <c r="AO352" s="13">
        <v>3.3690650000000003E-2</v>
      </c>
      <c r="AP352" s="13">
        <v>6.1261268000000001E-2</v>
      </c>
      <c r="AQ352" s="13">
        <v>1.0625000000000001E-2</v>
      </c>
      <c r="AR352" s="13">
        <v>0.17894736350000001</v>
      </c>
      <c r="AS352" s="13">
        <v>3.3690650000000003E-2</v>
      </c>
      <c r="AT352" s="13">
        <v>6.7027034400000005E-2</v>
      </c>
      <c r="AU352" s="13">
        <v>1.1625E-2</v>
      </c>
      <c r="AV352" s="13">
        <v>0.19578946829999999</v>
      </c>
      <c r="AW352" s="13">
        <v>3.3690650000000003E-2</v>
      </c>
      <c r="AX352" s="13">
        <v>5.7657663999999997E-2</v>
      </c>
      <c r="AY352" s="13">
        <v>0.01</v>
      </c>
      <c r="AZ352" s="13">
        <v>0.16842104799999999</v>
      </c>
      <c r="BA352" s="86">
        <v>0</v>
      </c>
      <c r="BB352" s="86">
        <v>0</v>
      </c>
      <c r="BC352" s="13">
        <v>2.6315789473684199E-2</v>
      </c>
      <c r="BD352" s="13">
        <v>0.15151515151515199</v>
      </c>
      <c r="BE352" s="14">
        <v>0</v>
      </c>
      <c r="BF352" s="14">
        <v>3.2258064516128997E-2</v>
      </c>
      <c r="BG352" s="14">
        <v>0</v>
      </c>
      <c r="BH352" s="14">
        <v>0.15625</v>
      </c>
      <c r="BI352" s="14">
        <v>0</v>
      </c>
      <c r="BJ352" s="14">
        <v>0</v>
      </c>
      <c r="BK352" s="14">
        <v>0</v>
      </c>
      <c r="BL352" s="430">
        <v>0.13793103448275901</v>
      </c>
      <c r="BM352" s="14">
        <v>3.125E-2</v>
      </c>
      <c r="BN352" s="14">
        <v>0</v>
      </c>
      <c r="BO352" s="14">
        <v>0</v>
      </c>
      <c r="BP352" s="14">
        <v>0.214285714285714</v>
      </c>
      <c r="BQ352" s="86">
        <v>3.125E-2</v>
      </c>
      <c r="BR352" s="86">
        <v>0</v>
      </c>
      <c r="BS352" s="86">
        <v>0</v>
      </c>
      <c r="BT352" s="86">
        <v>0.214285714285714</v>
      </c>
      <c r="BU352" s="14" t="s">
        <v>35</v>
      </c>
      <c r="BV352" s="14" t="s">
        <v>35</v>
      </c>
      <c r="BW352" s="14" t="s">
        <v>35</v>
      </c>
      <c r="BX352" s="14" t="s">
        <v>36</v>
      </c>
      <c r="BY352" s="14" t="s">
        <v>35</v>
      </c>
      <c r="BZ352" s="14" t="s">
        <v>35</v>
      </c>
      <c r="CA352" s="14" t="s">
        <v>35</v>
      </c>
      <c r="CB352" s="14" t="s">
        <v>36</v>
      </c>
      <c r="CC352" s="14">
        <v>5.42</v>
      </c>
      <c r="CD352" s="14">
        <v>5.42</v>
      </c>
      <c r="CE352" s="14">
        <v>5.42</v>
      </c>
      <c r="CF352" s="14">
        <v>5.42</v>
      </c>
      <c r="CG352" s="14">
        <v>5.42</v>
      </c>
      <c r="CH352" s="14">
        <v>5.42</v>
      </c>
      <c r="CI352" s="14">
        <v>5.45</v>
      </c>
      <c r="CJ352" s="14">
        <f>INDEX('Monthy Targets'!AC:AC,(MATCH(FY2019_ALL_Targets!$B:$B,'Monthy Targets'!$B:$B,0)))</f>
        <v>5.43</v>
      </c>
      <c r="CK352" s="14">
        <f>INDEX('Monthy Targets'!AD:AD,(MATCH(FY2019_ALL_Targets!$B:$B,'Monthy Targets'!$B:$B,0)))</f>
        <v>5.43</v>
      </c>
      <c r="CL352" s="14">
        <f>INDEX('Monthy Targets'!AE:AE,(MATCH(FY2019_ALL_Targets!$B:$B,'Monthy Targets'!$B:$B,0)))</f>
        <v>5.43</v>
      </c>
      <c r="CM352" s="14">
        <f>INDEX('Monthy Targets'!AF:AF,(MATCH(FY2019_ALL_Targets!$B:$B,'Monthy Targets'!$B:$B,0)))</f>
        <v>5.43</v>
      </c>
      <c r="CN352" s="14">
        <f>INDEX('Monthy Targets'!AG:AG,(MATCH(FY2019_ALL_Targets!$B:$B,'Monthy Targets'!$B:$B,0)))</f>
        <v>5.43</v>
      </c>
      <c r="CO352" s="14">
        <v>0.37</v>
      </c>
      <c r="CP352" s="14">
        <v>0.37</v>
      </c>
      <c r="CQ352" s="14">
        <v>0</v>
      </c>
      <c r="CR352" s="14">
        <v>0.37</v>
      </c>
      <c r="CS352" s="14">
        <v>0.37</v>
      </c>
      <c r="CT352" s="14">
        <v>0.37</v>
      </c>
      <c r="CU352" s="14">
        <v>0.37</v>
      </c>
      <c r="CV352" s="14">
        <v>0.37</v>
      </c>
      <c r="CW352" s="14">
        <v>0.37</v>
      </c>
      <c r="CX352" s="14">
        <v>0.37</v>
      </c>
      <c r="CY352" s="14">
        <v>0.37</v>
      </c>
      <c r="CZ352" s="14">
        <v>0.37</v>
      </c>
      <c r="DA352" s="14">
        <f>IF('QIPP Scorecard'!$AA$1=4,IF(FY2019_ALL_Targets!$BU352="Yes",INDEX('Final Comp Values'!$BN:$BN,MATCH(FY2019_ALL_Targets!$A352,'Final Comp Values'!$B:$B,0)),IF($BU352="Min Data",0,0)),0)</f>
        <v>0.37</v>
      </c>
      <c r="DB352" s="14">
        <f>IF('QIPP Scorecard'!$AA$1=4,IF(FY2019_ALL_Targets!$BV352="Yes",INDEX('Final Comp Values'!$BN:$BN,MATCH(FY2019_ALL_Targets!$A352,'Final Comp Values'!$B:$B,0)),IF($BV352="Min Data",0,0)),0)</f>
        <v>0.37</v>
      </c>
      <c r="DC352" s="14">
        <f>IF('QIPP Scorecard'!$AA$1=4,IF(FY2019_ALL_Targets!$BW352="Yes",INDEX('Final Comp Values'!$BN:$BN,MATCH(FY2019_ALL_Targets!$A352,'Final Comp Values'!$B:$B,0)),IF(CI352="Min Data",0,0)),0)</f>
        <v>0.37</v>
      </c>
      <c r="DD352" s="14">
        <f>IF('QIPP Scorecard'!$AA$1=4,IF(FY2019_ALL_Targets!$BX352="Yes",INDEX('Final Comp Values'!$BN:$BN,MATCH(FY2019_ALL_Targets!$A352,'Final Comp Values'!$B:$B,0)),IF($BX352="Min Data",0,0)),0)</f>
        <v>0</v>
      </c>
      <c r="DE352" s="14">
        <v>0.68</v>
      </c>
      <c r="DF352" s="14">
        <v>0.68</v>
      </c>
      <c r="DG352" s="14">
        <v>0</v>
      </c>
      <c r="DH352" s="14">
        <v>0.68</v>
      </c>
      <c r="DI352" s="14">
        <v>0.68</v>
      </c>
      <c r="DJ352" s="14">
        <v>0.68</v>
      </c>
      <c r="DK352" s="14">
        <v>0.68</v>
      </c>
      <c r="DL352" s="14">
        <v>0.68</v>
      </c>
      <c r="DM352" s="14">
        <v>0.69</v>
      </c>
      <c r="DN352" s="14">
        <v>0.69</v>
      </c>
      <c r="DO352" s="14">
        <v>0.69</v>
      </c>
      <c r="DP352" s="14">
        <v>0.69</v>
      </c>
      <c r="DQ352" s="14">
        <f>IF('QIPP Scorecard'!$AA$1=4,IF(FY2019_ALL_Targets!$BY352="Yes",INDEX('Final Comp Values'!$BK:$BK,MATCH(FY2019_ALL_Targets!$A352,'Final Comp Values'!$B:$B,0)),IF($BY352="Min Data",0,0)),0)</f>
        <v>0.69</v>
      </c>
      <c r="DR352" s="14">
        <f>IF('QIPP Scorecard'!$AA$1=4,IF(FY2019_ALL_Targets!$BZ352="Yes",INDEX('Final Comp Values'!$BO:$BO,MATCH(FY2019_ALL_Targets!$A352,'Final Comp Values'!$B:$B,0)),IF($BZ352="Min Data",0,0)),0)</f>
        <v>0.69</v>
      </c>
      <c r="DS352" s="14">
        <f>IF('QIPP Scorecard'!$AA$1=4,IF(FY2019_ALL_Targets!$CA352="Yes",INDEX('Final Comp Values'!$BO:$BO,MATCH(FY2019_ALL_Targets!$A352,'Final Comp Values'!$B:$B,0)),IF($CA352="Min Data",0,0)),0)</f>
        <v>0.69</v>
      </c>
      <c r="DT352" s="14">
        <f>IF('QIPP Scorecard'!$AA$1=4,IF(FY2019_ALL_Targets!$CB352="Yes",INDEX('Final Comp Values'!$BO:$BO,MATCH(FY2019_ALL_Targets!$A352,'Final Comp Values'!$B:$B,0)),IF($CB352="Min Data",0,0)),0)</f>
        <v>0</v>
      </c>
      <c r="DU352" s="14">
        <v>0.86</v>
      </c>
      <c r="DV352" s="14">
        <v>1.0900000000000001</v>
      </c>
      <c r="DW352" s="14">
        <v>1.1299999999999999</v>
      </c>
      <c r="DX352" s="14">
        <v>0.99</v>
      </c>
      <c r="DY352" s="12">
        <f t="shared" si="26"/>
        <v>1</v>
      </c>
      <c r="DZ352" s="12">
        <f t="shared" si="27"/>
        <v>1</v>
      </c>
      <c r="EA352" s="12">
        <f t="shared" si="28"/>
        <v>0</v>
      </c>
      <c r="EB352" s="12">
        <f t="shared" si="29"/>
        <v>0</v>
      </c>
    </row>
    <row r="353" spans="1:132" x14ac:dyDescent="0.25">
      <c r="A353" s="297">
        <v>5396</v>
      </c>
      <c r="B353" s="347">
        <v>675885</v>
      </c>
      <c r="C353" s="297">
        <v>1025829</v>
      </c>
      <c r="D353" s="14">
        <v>1548687171</v>
      </c>
      <c r="E353" s="26" t="s">
        <v>925</v>
      </c>
      <c r="F353" s="26" t="str">
        <f>INDEX('Mar - Aug'!X:X,MATCH(A353,'Mar - Aug'!B:B,0))</f>
        <v>MRSA Central</v>
      </c>
      <c r="G353" s="26" t="s">
        <v>3131</v>
      </c>
      <c r="H353" s="26"/>
      <c r="I353" s="26" t="str">
        <f t="shared" si="25"/>
        <v/>
      </c>
      <c r="J353" s="299" t="s">
        <v>802</v>
      </c>
      <c r="K353" s="299" t="s">
        <v>926</v>
      </c>
      <c r="L353" s="299" t="s">
        <v>803</v>
      </c>
      <c r="M353" s="13">
        <v>3.5256419999999997E-2</v>
      </c>
      <c r="N353" s="13">
        <v>4.6511499999999997E-3</v>
      </c>
      <c r="O353" s="13">
        <v>0</v>
      </c>
      <c r="P353" s="13">
        <v>0.10000003</v>
      </c>
      <c r="Q353" s="13">
        <v>3.3690650000000003E-2</v>
      </c>
      <c r="R353" s="13">
        <v>5.5747400000000003E-2</v>
      </c>
      <c r="S353" s="13">
        <v>3.7344499999999998E-3</v>
      </c>
      <c r="T353" s="13">
        <v>0.15247816</v>
      </c>
      <c r="U353" s="13">
        <v>3.4657060859999998E-2</v>
      </c>
      <c r="V353" s="13">
        <v>5.5747400000000003E-2</v>
      </c>
      <c r="W353" s="13">
        <v>3.7344499999999998E-3</v>
      </c>
      <c r="X353" s="13">
        <v>0.15247816</v>
      </c>
      <c r="Y353" s="13">
        <v>3.3690650000000003E-2</v>
      </c>
      <c r="Z353" s="13">
        <v>5.5747400000000003E-2</v>
      </c>
      <c r="AA353" s="13">
        <v>3.7344499999999998E-3</v>
      </c>
      <c r="AB353" s="13">
        <v>0.15247816</v>
      </c>
      <c r="AC353" s="13">
        <v>3.405770172E-2</v>
      </c>
      <c r="AD353" s="13">
        <v>5.5747400000000003E-2</v>
      </c>
      <c r="AE353" s="13">
        <v>3.7344499999999998E-3</v>
      </c>
      <c r="AF353" s="13">
        <v>0.15247816</v>
      </c>
      <c r="AG353" s="13">
        <v>3.3690650000000003E-2</v>
      </c>
      <c r="AH353" s="13">
        <v>5.5747400000000003E-2</v>
      </c>
      <c r="AI353" s="13">
        <v>3.7344499999999998E-3</v>
      </c>
      <c r="AJ353" s="13">
        <v>0.15247816</v>
      </c>
      <c r="AK353" s="13">
        <v>3.3690650000000003E-2</v>
      </c>
      <c r="AL353" s="13">
        <v>5.5747400000000003E-2</v>
      </c>
      <c r="AM353" s="13">
        <v>3.7344499999999998E-3</v>
      </c>
      <c r="AN353" s="13">
        <v>0.15247816</v>
      </c>
      <c r="AO353" s="13">
        <v>3.3690650000000003E-2</v>
      </c>
      <c r="AP353" s="13">
        <v>5.5747400000000003E-2</v>
      </c>
      <c r="AQ353" s="13">
        <v>3.7344499999999998E-3</v>
      </c>
      <c r="AR353" s="13">
        <v>0.15247816</v>
      </c>
      <c r="AS353" s="13">
        <v>3.3690650000000003E-2</v>
      </c>
      <c r="AT353" s="13">
        <v>5.5747400000000003E-2</v>
      </c>
      <c r="AU353" s="13">
        <v>3.7344499999999998E-3</v>
      </c>
      <c r="AV353" s="13">
        <v>0.15247816</v>
      </c>
      <c r="AW353" s="13">
        <v>3.3690650000000003E-2</v>
      </c>
      <c r="AX353" s="13">
        <v>5.5747400000000003E-2</v>
      </c>
      <c r="AY353" s="13">
        <v>3.7344499999999998E-3</v>
      </c>
      <c r="AZ353" s="13">
        <v>0.15247816</v>
      </c>
      <c r="BA353" s="86">
        <v>3.7499999999999999E-2</v>
      </c>
      <c r="BB353" s="86">
        <v>5.3571428571428603E-2</v>
      </c>
      <c r="BC353" s="13">
        <v>0</v>
      </c>
      <c r="BD353" s="13">
        <v>0.1</v>
      </c>
      <c r="BE353" s="14">
        <v>5.2631578947368397E-2</v>
      </c>
      <c r="BF353" s="14">
        <v>3.7037037037037E-2</v>
      </c>
      <c r="BG353" s="14">
        <v>0</v>
      </c>
      <c r="BH353" s="14">
        <v>0.118421052631579</v>
      </c>
      <c r="BI353" s="14">
        <v>3.7974683544303799E-2</v>
      </c>
      <c r="BJ353" s="14">
        <v>7.5471698113207503E-2</v>
      </c>
      <c r="BK353" s="14">
        <v>0</v>
      </c>
      <c r="BL353" s="430">
        <v>0.151898734177215</v>
      </c>
      <c r="BM353" s="14">
        <v>6.3291139240506306E-2</v>
      </c>
      <c r="BN353" s="14">
        <v>5.3571428571428603E-2</v>
      </c>
      <c r="BO353" s="14">
        <v>0</v>
      </c>
      <c r="BP353" s="14">
        <v>0.14285714285714299</v>
      </c>
      <c r="BQ353" s="86">
        <v>6.3291139240506306E-2</v>
      </c>
      <c r="BR353" s="86">
        <v>5.3571428571428603E-2</v>
      </c>
      <c r="BS353" s="86">
        <v>0</v>
      </c>
      <c r="BT353" s="86">
        <v>0.14285714285714299</v>
      </c>
      <c r="BU353" s="14" t="s">
        <v>36</v>
      </c>
      <c r="BV353" s="14" t="s">
        <v>35</v>
      </c>
      <c r="BW353" s="14" t="s">
        <v>35</v>
      </c>
      <c r="BX353" s="14" t="s">
        <v>35</v>
      </c>
      <c r="BY353" s="14" t="s">
        <v>36</v>
      </c>
      <c r="BZ353" s="14" t="s">
        <v>35</v>
      </c>
      <c r="CA353" s="14" t="s">
        <v>35</v>
      </c>
      <c r="CB353" s="14" t="s">
        <v>35</v>
      </c>
      <c r="CC353" s="14">
        <v>8.8000000000000007</v>
      </c>
      <c r="CD353" s="14">
        <v>8.8000000000000007</v>
      </c>
      <c r="CE353" s="14">
        <v>8.8000000000000007</v>
      </c>
      <c r="CF353" s="14">
        <v>8.8000000000000007</v>
      </c>
      <c r="CG353" s="14">
        <v>8.8000000000000007</v>
      </c>
      <c r="CH353" s="14">
        <v>8.8000000000000007</v>
      </c>
      <c r="CI353" s="14">
        <v>8.85</v>
      </c>
      <c r="CJ353" s="14">
        <f>INDEX('Monthy Targets'!AC:AC,(MATCH(FY2019_ALL_Targets!$B:$B,'Monthy Targets'!$B:$B,0)))</f>
        <v>8.82</v>
      </c>
      <c r="CK353" s="14">
        <f>INDEX('Monthy Targets'!AD:AD,(MATCH(FY2019_ALL_Targets!$B:$B,'Monthy Targets'!$B:$B,0)))</f>
        <v>8.82</v>
      </c>
      <c r="CL353" s="14">
        <f>INDEX('Monthy Targets'!AE:AE,(MATCH(FY2019_ALL_Targets!$B:$B,'Monthy Targets'!$B:$B,0)))</f>
        <v>8.82</v>
      </c>
      <c r="CM353" s="14">
        <f>INDEX('Monthy Targets'!AF:AF,(MATCH(FY2019_ALL_Targets!$B:$B,'Monthy Targets'!$B:$B,0)))</f>
        <v>8.82</v>
      </c>
      <c r="CN353" s="14">
        <f>INDEX('Monthy Targets'!AG:AG,(MATCH(FY2019_ALL_Targets!$B:$B,'Monthy Targets'!$B:$B,0)))</f>
        <v>8.82</v>
      </c>
      <c r="CO353" s="14">
        <v>0</v>
      </c>
      <c r="CP353" s="14">
        <v>0.6</v>
      </c>
      <c r="CQ353" s="14">
        <v>0.6</v>
      </c>
      <c r="CR353" s="14">
        <v>0.6</v>
      </c>
      <c r="CS353" s="14">
        <v>0</v>
      </c>
      <c r="CT353" s="14">
        <v>0.6</v>
      </c>
      <c r="CU353" s="14">
        <v>0.6</v>
      </c>
      <c r="CV353" s="14">
        <v>0.6</v>
      </c>
      <c r="CW353" s="14">
        <v>0</v>
      </c>
      <c r="CX353" s="14">
        <v>0</v>
      </c>
      <c r="CY353" s="14">
        <v>0.6</v>
      </c>
      <c r="CZ353" s="14">
        <v>0.6</v>
      </c>
      <c r="DA353" s="14">
        <f>IF('QIPP Scorecard'!$AA$1=4,IF(FY2019_ALL_Targets!$BU353="Yes",INDEX('Final Comp Values'!$BN:$BN,MATCH(FY2019_ALL_Targets!$A353,'Final Comp Values'!$B:$B,0)),IF($BU353="Min Data",0,0)),0)</f>
        <v>0</v>
      </c>
      <c r="DB353" s="14">
        <f>IF('QIPP Scorecard'!$AA$1=4,IF(FY2019_ALL_Targets!$BV353="Yes",INDEX('Final Comp Values'!$BN:$BN,MATCH(FY2019_ALL_Targets!$A353,'Final Comp Values'!$B:$B,0)),IF($BV353="Min Data",0,0)),0)</f>
        <v>0.6</v>
      </c>
      <c r="DC353" s="14">
        <f>IF('QIPP Scorecard'!$AA$1=4,IF(FY2019_ALL_Targets!$BW353="Yes",INDEX('Final Comp Values'!$BN:$BN,MATCH(FY2019_ALL_Targets!$A353,'Final Comp Values'!$B:$B,0)),IF(CI353="Min Data",0,0)),0)</f>
        <v>0.6</v>
      </c>
      <c r="DD353" s="14">
        <f>IF('QIPP Scorecard'!$AA$1=4,IF(FY2019_ALL_Targets!$BX353="Yes",INDEX('Final Comp Values'!$BN:$BN,MATCH(FY2019_ALL_Targets!$A353,'Final Comp Values'!$B:$B,0)),IF($BX353="Min Data",0,0)),0)</f>
        <v>0.6</v>
      </c>
      <c r="DE353" s="14">
        <v>0</v>
      </c>
      <c r="DF353" s="14">
        <v>1.1100000000000001</v>
      </c>
      <c r="DG353" s="14">
        <v>1.1100000000000001</v>
      </c>
      <c r="DH353" s="14">
        <v>1.1100000000000001</v>
      </c>
      <c r="DI353" s="14">
        <v>0</v>
      </c>
      <c r="DJ353" s="14">
        <v>1.1100000000000001</v>
      </c>
      <c r="DK353" s="14">
        <v>1.1100000000000001</v>
      </c>
      <c r="DL353" s="14">
        <v>1.1100000000000001</v>
      </c>
      <c r="DM353" s="14">
        <v>0</v>
      </c>
      <c r="DN353" s="14">
        <v>0</v>
      </c>
      <c r="DO353" s="14">
        <v>1.1100000000000001</v>
      </c>
      <c r="DP353" s="14">
        <v>1.1100000000000001</v>
      </c>
      <c r="DQ353" s="14">
        <f>IF('QIPP Scorecard'!$AA$1=4,IF(FY2019_ALL_Targets!$BY353="Yes",INDEX('Final Comp Values'!$BK:$BK,MATCH(FY2019_ALL_Targets!$A353,'Final Comp Values'!$B:$B,0)),IF($BY353="Min Data",0,0)),0)</f>
        <v>0</v>
      </c>
      <c r="DR353" s="14">
        <f>IF('QIPP Scorecard'!$AA$1=4,IF(FY2019_ALL_Targets!$BZ353="Yes",INDEX('Final Comp Values'!$BO:$BO,MATCH(FY2019_ALL_Targets!$A353,'Final Comp Values'!$B:$B,0)),IF($BZ353="Min Data",0,0)),0)</f>
        <v>1.1100000000000001</v>
      </c>
      <c r="DS353" s="14">
        <f>IF('QIPP Scorecard'!$AA$1=4,IF(FY2019_ALL_Targets!$CA353="Yes",INDEX('Final Comp Values'!$BO:$BO,MATCH(FY2019_ALL_Targets!$A353,'Final Comp Values'!$B:$B,0)),IF($CA353="Min Data",0,0)),0)</f>
        <v>1.1100000000000001</v>
      </c>
      <c r="DT353" s="14">
        <f>IF('QIPP Scorecard'!$AA$1=4,IF(FY2019_ALL_Targets!$CB353="Yes",INDEX('Final Comp Values'!$BO:$BO,MATCH(FY2019_ALL_Targets!$A353,'Final Comp Values'!$B:$B,0)),IF($CB353="Min Data",0,0)),0)</f>
        <v>1.1100000000000001</v>
      </c>
      <c r="DU353" s="14">
        <v>1.39</v>
      </c>
      <c r="DV353" s="14">
        <v>1.57</v>
      </c>
      <c r="DW353" s="14">
        <v>1.44</v>
      </c>
      <c r="DX353" s="14">
        <v>1.61</v>
      </c>
      <c r="DY353" s="12">
        <f t="shared" si="26"/>
        <v>1</v>
      </c>
      <c r="DZ353" s="12">
        <f t="shared" si="27"/>
        <v>1</v>
      </c>
      <c r="EA353" s="12">
        <f t="shared" si="28"/>
        <v>0</v>
      </c>
      <c r="EB353" s="12">
        <f t="shared" si="29"/>
        <v>0</v>
      </c>
    </row>
    <row r="354" spans="1:132" x14ac:dyDescent="0.25">
      <c r="A354" s="297">
        <v>100657</v>
      </c>
      <c r="B354" s="347">
        <v>675886</v>
      </c>
      <c r="C354" s="297">
        <v>1002990</v>
      </c>
      <c r="D354" s="14">
        <v>1447296264</v>
      </c>
      <c r="E354" s="26" t="s">
        <v>925</v>
      </c>
      <c r="F354" s="26" t="str">
        <f>INDEX('Mar - Aug'!X:X,MATCH(A354,'Mar - Aug'!B:B,0))</f>
        <v>MRSA Central</v>
      </c>
      <c r="G354" s="26" t="s">
        <v>3154</v>
      </c>
      <c r="H354" s="26"/>
      <c r="I354" s="26" t="str">
        <f t="shared" si="25"/>
        <v/>
      </c>
      <c r="J354" s="299" t="s">
        <v>126</v>
      </c>
      <c r="K354" s="299" t="s">
        <v>938</v>
      </c>
      <c r="L354" s="299" t="s">
        <v>127</v>
      </c>
      <c r="M354" s="13">
        <v>8.9108919999999994E-2</v>
      </c>
      <c r="N354" s="13">
        <v>2.3391809999999999E-2</v>
      </c>
      <c r="O354" s="13">
        <v>0</v>
      </c>
      <c r="P354" s="13">
        <v>0.14851486</v>
      </c>
      <c r="Q354" s="13">
        <v>3.3690650000000003E-2</v>
      </c>
      <c r="R354" s="13">
        <v>5.5747400000000003E-2</v>
      </c>
      <c r="S354" s="13">
        <v>3.7344499999999998E-3</v>
      </c>
      <c r="T354" s="13">
        <v>0.15247816</v>
      </c>
      <c r="U354" s="13">
        <v>8.7594068359999999E-2</v>
      </c>
      <c r="V354" s="13">
        <v>5.5747400000000003E-2</v>
      </c>
      <c r="W354" s="13">
        <v>3.7344499999999998E-3</v>
      </c>
      <c r="X354" s="13">
        <v>0.15247816</v>
      </c>
      <c r="Y354" s="13">
        <v>8.4653474000000006E-2</v>
      </c>
      <c r="Z354" s="13">
        <v>5.5747400000000003E-2</v>
      </c>
      <c r="AA354" s="13">
        <v>3.7344499999999998E-3</v>
      </c>
      <c r="AB354" s="13">
        <v>0.15247816</v>
      </c>
      <c r="AC354" s="13">
        <v>8.6079216720000004E-2</v>
      </c>
      <c r="AD354" s="13">
        <v>5.5747400000000003E-2</v>
      </c>
      <c r="AE354" s="13">
        <v>3.7344499999999998E-3</v>
      </c>
      <c r="AF354" s="13">
        <v>0.15247816</v>
      </c>
      <c r="AG354" s="13">
        <v>8.0198028000000005E-2</v>
      </c>
      <c r="AH354" s="13">
        <v>5.5747400000000003E-2</v>
      </c>
      <c r="AI354" s="13">
        <v>3.7344499999999998E-3</v>
      </c>
      <c r="AJ354" s="13">
        <v>0.15247816</v>
      </c>
      <c r="AK354" s="13">
        <v>8.4564365079999995E-2</v>
      </c>
      <c r="AL354" s="13">
        <v>5.5747400000000003E-2</v>
      </c>
      <c r="AM354" s="13">
        <v>3.7344499999999998E-3</v>
      </c>
      <c r="AN354" s="13">
        <v>0.15247816</v>
      </c>
      <c r="AO354" s="13">
        <v>7.5742582000000003E-2</v>
      </c>
      <c r="AP354" s="13">
        <v>5.5747400000000003E-2</v>
      </c>
      <c r="AQ354" s="13">
        <v>3.7344499999999998E-3</v>
      </c>
      <c r="AR354" s="13">
        <v>0.15247816</v>
      </c>
      <c r="AS354" s="13">
        <v>8.2871295600000006E-2</v>
      </c>
      <c r="AT354" s="13">
        <v>5.5747400000000003E-2</v>
      </c>
      <c r="AU354" s="13">
        <v>3.7344499999999998E-3</v>
      </c>
      <c r="AV354" s="13">
        <v>0.15247816</v>
      </c>
      <c r="AW354" s="13">
        <v>7.1287136000000001E-2</v>
      </c>
      <c r="AX354" s="13">
        <v>5.5747400000000003E-2</v>
      </c>
      <c r="AY354" s="13">
        <v>3.7344499999999998E-3</v>
      </c>
      <c r="AZ354" s="13">
        <v>0.15247816</v>
      </c>
      <c r="BA354" s="86">
        <v>0.164179104477612</v>
      </c>
      <c r="BB354" s="86">
        <v>5.8823529411764698E-2</v>
      </c>
      <c r="BC354" s="13">
        <v>0</v>
      </c>
      <c r="BD354" s="13">
        <v>0.20895522388059701</v>
      </c>
      <c r="BE354" s="14">
        <v>0.12121212121212099</v>
      </c>
      <c r="BF354" s="14">
        <v>8.3333333333333301E-2</v>
      </c>
      <c r="BG354" s="14">
        <v>0</v>
      </c>
      <c r="BH354" s="14">
        <v>0.21212121212121199</v>
      </c>
      <c r="BI354" s="14">
        <v>0.128205128205128</v>
      </c>
      <c r="BJ354" s="14">
        <v>0.108108108108108</v>
      </c>
      <c r="BK354" s="14">
        <v>0</v>
      </c>
      <c r="BL354" s="430">
        <v>0.207792207792208</v>
      </c>
      <c r="BM354" s="14">
        <v>7.4074074074074098E-2</v>
      </c>
      <c r="BN354" s="14">
        <v>7.1428571428571397E-2</v>
      </c>
      <c r="BO354" s="14">
        <v>0</v>
      </c>
      <c r="BP354" s="14">
        <v>0.21249999999999999</v>
      </c>
      <c r="BQ354" s="86">
        <v>7.4074074074074098E-2</v>
      </c>
      <c r="BR354" s="86">
        <v>7.1428571428571397E-2</v>
      </c>
      <c r="BS354" s="86">
        <v>0</v>
      </c>
      <c r="BT354" s="86">
        <v>0.21249999999999999</v>
      </c>
      <c r="BU354" s="14" t="s">
        <v>35</v>
      </c>
      <c r="BV354" s="14" t="s">
        <v>36</v>
      </c>
      <c r="BW354" s="14" t="s">
        <v>35</v>
      </c>
      <c r="BX354" s="14" t="s">
        <v>36</v>
      </c>
      <c r="BY354" s="14" t="s">
        <v>36</v>
      </c>
      <c r="BZ354" s="14" t="s">
        <v>36</v>
      </c>
      <c r="CA354" s="14" t="s">
        <v>35</v>
      </c>
      <c r="CB354" s="14" t="s">
        <v>36</v>
      </c>
      <c r="CC354" s="14">
        <v>6.33</v>
      </c>
      <c r="CD354" s="14">
        <v>6.33</v>
      </c>
      <c r="CE354" s="14">
        <v>6.33</v>
      </c>
      <c r="CF354" s="14">
        <v>6.33</v>
      </c>
      <c r="CG354" s="14">
        <v>6.33</v>
      </c>
      <c r="CH354" s="14">
        <v>6.33</v>
      </c>
      <c r="CI354" s="14">
        <v>6.37</v>
      </c>
      <c r="CJ354" s="14">
        <f>INDEX('Monthy Targets'!AC:AC,(MATCH(FY2019_ALL_Targets!$B:$B,'Monthy Targets'!$B:$B,0)))</f>
        <v>6.35</v>
      </c>
      <c r="CK354" s="14">
        <f>INDEX('Monthy Targets'!AD:AD,(MATCH(FY2019_ALL_Targets!$B:$B,'Monthy Targets'!$B:$B,0)))</f>
        <v>6.35</v>
      </c>
      <c r="CL354" s="14">
        <f>INDEX('Monthy Targets'!AE:AE,(MATCH(FY2019_ALL_Targets!$B:$B,'Monthy Targets'!$B:$B,0)))</f>
        <v>6.35</v>
      </c>
      <c r="CM354" s="14">
        <f>INDEX('Monthy Targets'!AF:AF,(MATCH(FY2019_ALL_Targets!$B:$B,'Monthy Targets'!$B:$B,0)))</f>
        <v>6.35</v>
      </c>
      <c r="CN354" s="14">
        <f>INDEX('Monthy Targets'!AG:AG,(MATCH(FY2019_ALL_Targets!$B:$B,'Monthy Targets'!$B:$B,0)))</f>
        <v>6.35</v>
      </c>
      <c r="CO354" s="14">
        <v>0</v>
      </c>
      <c r="CP354" s="14">
        <v>0</v>
      </c>
      <c r="CQ354" s="14">
        <v>0.43</v>
      </c>
      <c r="CR354" s="14">
        <v>0</v>
      </c>
      <c r="CS354" s="14">
        <v>0</v>
      </c>
      <c r="CT354" s="14">
        <v>0</v>
      </c>
      <c r="CU354" s="14">
        <v>0.43</v>
      </c>
      <c r="CV354" s="14">
        <v>0</v>
      </c>
      <c r="CW354" s="14">
        <v>0</v>
      </c>
      <c r="CX354" s="14">
        <v>0</v>
      </c>
      <c r="CY354" s="14">
        <v>0.43</v>
      </c>
      <c r="CZ354" s="14">
        <v>0</v>
      </c>
      <c r="DA354" s="14">
        <f>IF('QIPP Scorecard'!$AA$1=4,IF(FY2019_ALL_Targets!$BU354="Yes",INDEX('Final Comp Values'!$BN:$BN,MATCH(FY2019_ALL_Targets!$A354,'Final Comp Values'!$B:$B,0)),IF($BU354="Min Data",0,0)),0)</f>
        <v>0.43</v>
      </c>
      <c r="DB354" s="14">
        <f>IF('QIPP Scorecard'!$AA$1=4,IF(FY2019_ALL_Targets!$BV354="Yes",INDEX('Final Comp Values'!$BN:$BN,MATCH(FY2019_ALL_Targets!$A354,'Final Comp Values'!$B:$B,0)),IF($BV354="Min Data",0,0)),0)</f>
        <v>0</v>
      </c>
      <c r="DC354" s="14">
        <f>IF('QIPP Scorecard'!$AA$1=4,IF(FY2019_ALL_Targets!$BW354="Yes",INDEX('Final Comp Values'!$BN:$BN,MATCH(FY2019_ALL_Targets!$A354,'Final Comp Values'!$B:$B,0)),IF(CI354="Min Data",0,0)),0)</f>
        <v>0.43</v>
      </c>
      <c r="DD354" s="14">
        <f>IF('QIPP Scorecard'!$AA$1=4,IF(FY2019_ALL_Targets!$BX354="Yes",INDEX('Final Comp Values'!$BN:$BN,MATCH(FY2019_ALL_Targets!$A354,'Final Comp Values'!$B:$B,0)),IF($BX354="Min Data",0,0)),0)</f>
        <v>0</v>
      </c>
      <c r="DE354" s="14">
        <v>0</v>
      </c>
      <c r="DF354" s="14">
        <v>0</v>
      </c>
      <c r="DG354" s="14">
        <v>0.8</v>
      </c>
      <c r="DH354" s="14">
        <v>0</v>
      </c>
      <c r="DI354" s="14">
        <v>0</v>
      </c>
      <c r="DJ354" s="14">
        <v>0</v>
      </c>
      <c r="DK354" s="14">
        <v>0.8</v>
      </c>
      <c r="DL354" s="14">
        <v>0</v>
      </c>
      <c r="DM354" s="14">
        <v>0</v>
      </c>
      <c r="DN354" s="14">
        <v>0</v>
      </c>
      <c r="DO354" s="14">
        <v>0.8</v>
      </c>
      <c r="DP354" s="14">
        <v>0</v>
      </c>
      <c r="DQ354" s="14">
        <f>IF('QIPP Scorecard'!$AA$1=4,IF(FY2019_ALL_Targets!$BY354="Yes",INDEX('Final Comp Values'!$BK:$BK,MATCH(FY2019_ALL_Targets!$A354,'Final Comp Values'!$B:$B,0)),IF($BY354="Min Data",0,0)),0)</f>
        <v>0</v>
      </c>
      <c r="DR354" s="14">
        <f>IF('QIPP Scorecard'!$AA$1=4,IF(FY2019_ALL_Targets!$BZ354="Yes",INDEX('Final Comp Values'!$BO:$BO,MATCH(FY2019_ALL_Targets!$A354,'Final Comp Values'!$B:$B,0)),IF($BZ354="Min Data",0,0)),0)</f>
        <v>0</v>
      </c>
      <c r="DS354" s="14">
        <f>IF('QIPP Scorecard'!$AA$1=4,IF(FY2019_ALL_Targets!$CA354="Yes",INDEX('Final Comp Values'!$BO:$BO,MATCH(FY2019_ALL_Targets!$A354,'Final Comp Values'!$B:$B,0)),IF($CA354="Min Data",0,0)),0)</f>
        <v>0.8</v>
      </c>
      <c r="DT354" s="14">
        <f>IF('QIPP Scorecard'!$AA$1=4,IF(FY2019_ALL_Targets!$CB354="Yes",INDEX('Final Comp Values'!$BO:$BO,MATCH(FY2019_ALL_Targets!$A354,'Final Comp Values'!$B:$B,0)),IF($CB354="Min Data",0,0)),0)</f>
        <v>0</v>
      </c>
      <c r="DU354" s="14">
        <v>0.76</v>
      </c>
      <c r="DV354" s="14">
        <v>0.85</v>
      </c>
      <c r="DW354" s="14">
        <v>0.89</v>
      </c>
      <c r="DX354" s="14">
        <v>0.92</v>
      </c>
      <c r="DY354" s="12">
        <f t="shared" si="26"/>
        <v>2</v>
      </c>
      <c r="DZ354" s="12">
        <f t="shared" si="27"/>
        <v>3</v>
      </c>
      <c r="EA354" s="12">
        <f t="shared" si="28"/>
        <v>0</v>
      </c>
      <c r="EB354" s="12">
        <f t="shared" si="29"/>
        <v>0</v>
      </c>
    </row>
    <row r="355" spans="1:132" x14ac:dyDescent="0.25">
      <c r="A355" s="297">
        <v>5393</v>
      </c>
      <c r="B355" s="347">
        <v>675887</v>
      </c>
      <c r="C355" s="297">
        <v>1025841</v>
      </c>
      <c r="D355" s="14">
        <v>1710306253</v>
      </c>
      <c r="E355" s="26" t="s">
        <v>925</v>
      </c>
      <c r="F355" s="26" t="str">
        <f>INDEX('Mar - Aug'!X:X,MATCH(A355,'Mar - Aug'!B:B,0))</f>
        <v>MRSA Central</v>
      </c>
      <c r="G355" s="26" t="s">
        <v>3176</v>
      </c>
      <c r="H355" s="26"/>
      <c r="I355" s="26" t="str">
        <f t="shared" si="25"/>
        <v/>
      </c>
      <c r="J355" s="299" t="s">
        <v>799</v>
      </c>
      <c r="K355" s="299" t="s">
        <v>927</v>
      </c>
      <c r="L355" s="299" t="s">
        <v>2811</v>
      </c>
      <c r="M355" s="13">
        <v>3.1674210000000001E-2</v>
      </c>
      <c r="N355" s="13">
        <v>3.46821E-2</v>
      </c>
      <c r="O355" s="13">
        <v>0</v>
      </c>
      <c r="P355" s="13">
        <v>5.4545469999999999E-2</v>
      </c>
      <c r="Q355" s="13">
        <v>3.3690650000000003E-2</v>
      </c>
      <c r="R355" s="13">
        <v>5.5747400000000003E-2</v>
      </c>
      <c r="S355" s="13">
        <v>3.7344499999999998E-3</v>
      </c>
      <c r="T355" s="13">
        <v>0.15247816</v>
      </c>
      <c r="U355" s="13">
        <v>3.3690650000000003E-2</v>
      </c>
      <c r="V355" s="13">
        <v>5.5747400000000003E-2</v>
      </c>
      <c r="W355" s="13">
        <v>3.7344499999999998E-3</v>
      </c>
      <c r="X355" s="13">
        <v>0.15247816</v>
      </c>
      <c r="Y355" s="13">
        <v>3.3690650000000003E-2</v>
      </c>
      <c r="Z355" s="13">
        <v>5.5747400000000003E-2</v>
      </c>
      <c r="AA355" s="13">
        <v>3.7344499999999998E-3</v>
      </c>
      <c r="AB355" s="13">
        <v>0.15247816</v>
      </c>
      <c r="AC355" s="13">
        <v>3.3690650000000003E-2</v>
      </c>
      <c r="AD355" s="13">
        <v>5.5747400000000003E-2</v>
      </c>
      <c r="AE355" s="13">
        <v>3.7344499999999998E-3</v>
      </c>
      <c r="AF355" s="13">
        <v>0.15247816</v>
      </c>
      <c r="AG355" s="13">
        <v>3.3690650000000003E-2</v>
      </c>
      <c r="AH355" s="13">
        <v>5.5747400000000003E-2</v>
      </c>
      <c r="AI355" s="13">
        <v>3.7344499999999998E-3</v>
      </c>
      <c r="AJ355" s="13">
        <v>0.15247816</v>
      </c>
      <c r="AK355" s="13">
        <v>3.3690650000000003E-2</v>
      </c>
      <c r="AL355" s="13">
        <v>5.5747400000000003E-2</v>
      </c>
      <c r="AM355" s="13">
        <v>3.7344499999999998E-3</v>
      </c>
      <c r="AN355" s="13">
        <v>0.15247816</v>
      </c>
      <c r="AO355" s="13">
        <v>3.3690650000000003E-2</v>
      </c>
      <c r="AP355" s="13">
        <v>5.5747400000000003E-2</v>
      </c>
      <c r="AQ355" s="13">
        <v>3.7344499999999998E-3</v>
      </c>
      <c r="AR355" s="13">
        <v>0.15247816</v>
      </c>
      <c r="AS355" s="13">
        <v>3.3690650000000003E-2</v>
      </c>
      <c r="AT355" s="13">
        <v>5.5747400000000003E-2</v>
      </c>
      <c r="AU355" s="13">
        <v>3.7344499999999998E-3</v>
      </c>
      <c r="AV355" s="13">
        <v>0.15247816</v>
      </c>
      <c r="AW355" s="13">
        <v>3.3690650000000003E-2</v>
      </c>
      <c r="AX355" s="13">
        <v>5.5747400000000003E-2</v>
      </c>
      <c r="AY355" s="13">
        <v>3.7344499999999998E-3</v>
      </c>
      <c r="AZ355" s="13">
        <v>0.15247816</v>
      </c>
      <c r="BA355" s="86">
        <v>6.6666666666666693E-2</v>
      </c>
      <c r="BB355" s="86">
        <v>0.102564102564103</v>
      </c>
      <c r="BC355" s="13">
        <v>0</v>
      </c>
      <c r="BD355" s="13">
        <v>6.6666666666666693E-2</v>
      </c>
      <c r="BE355" s="14">
        <v>4.3478260869565202E-2</v>
      </c>
      <c r="BF355" s="14">
        <v>5.7142857142857099E-2</v>
      </c>
      <c r="BG355" s="14">
        <v>0</v>
      </c>
      <c r="BH355" s="14">
        <v>8.6956521739130405E-2</v>
      </c>
      <c r="BI355" s="14">
        <v>0.02</v>
      </c>
      <c r="BJ355" s="14">
        <v>2.5641025641025599E-2</v>
      </c>
      <c r="BK355" s="14">
        <v>0</v>
      </c>
      <c r="BL355" s="430">
        <v>0.1</v>
      </c>
      <c r="BM355" s="14">
        <v>0.02</v>
      </c>
      <c r="BN355" s="14">
        <v>2.5000000000000001E-2</v>
      </c>
      <c r="BO355" s="14">
        <v>0</v>
      </c>
      <c r="BP355" s="14">
        <v>0.06</v>
      </c>
      <c r="BQ355" s="86">
        <v>0.02</v>
      </c>
      <c r="BR355" s="86">
        <v>2.5000000000000001E-2</v>
      </c>
      <c r="BS355" s="86">
        <v>0</v>
      </c>
      <c r="BT355" s="86">
        <v>0.06</v>
      </c>
      <c r="BU355" s="14" t="s">
        <v>35</v>
      </c>
      <c r="BV355" s="14" t="s">
        <v>35</v>
      </c>
      <c r="BW355" s="14" t="s">
        <v>35</v>
      </c>
      <c r="BX355" s="14" t="s">
        <v>35</v>
      </c>
      <c r="BY355" s="14" t="s">
        <v>35</v>
      </c>
      <c r="BZ355" s="14" t="s">
        <v>35</v>
      </c>
      <c r="CA355" s="14" t="s">
        <v>35</v>
      </c>
      <c r="CB355" s="14" t="s">
        <v>35</v>
      </c>
      <c r="CC355" s="14">
        <v>2.0699999999999998</v>
      </c>
      <c r="CD355" s="14">
        <v>2.0699999999999998</v>
      </c>
      <c r="CE355" s="14">
        <v>2.0699999999999998</v>
      </c>
      <c r="CF355" s="14">
        <v>2.0699999999999998</v>
      </c>
      <c r="CG355" s="14">
        <v>2.0699999999999998</v>
      </c>
      <c r="CH355" s="14">
        <v>2.0699999999999998</v>
      </c>
      <c r="CI355" s="14">
        <v>2.08</v>
      </c>
      <c r="CJ355" s="14">
        <f>INDEX('Monthy Targets'!AC:AC,(MATCH(FY2019_ALL_Targets!$B:$B,'Monthy Targets'!$B:$B,0)))</f>
        <v>2.08</v>
      </c>
      <c r="CK355" s="14">
        <f>INDEX('Monthy Targets'!AD:AD,(MATCH(FY2019_ALL_Targets!$B:$B,'Monthy Targets'!$B:$B,0)))</f>
        <v>2.08</v>
      </c>
      <c r="CL355" s="14">
        <f>INDEX('Monthy Targets'!AE:AE,(MATCH(FY2019_ALL_Targets!$B:$B,'Monthy Targets'!$B:$B,0)))</f>
        <v>2.08</v>
      </c>
      <c r="CM355" s="14">
        <f>INDEX('Monthy Targets'!AF:AF,(MATCH(FY2019_ALL_Targets!$B:$B,'Monthy Targets'!$B:$B,0)))</f>
        <v>2.08</v>
      </c>
      <c r="CN355" s="14">
        <f>INDEX('Monthy Targets'!AG:AG,(MATCH(FY2019_ALL_Targets!$B:$B,'Monthy Targets'!$B:$B,0)))</f>
        <v>2.08</v>
      </c>
      <c r="CO355" s="14">
        <v>0</v>
      </c>
      <c r="CP355" s="14">
        <v>0</v>
      </c>
      <c r="CQ355" s="14">
        <v>0.14000000000000001</v>
      </c>
      <c r="CR355" s="14">
        <v>0.14000000000000001</v>
      </c>
      <c r="CS355" s="14">
        <v>0</v>
      </c>
      <c r="CT355" s="14">
        <v>0</v>
      </c>
      <c r="CU355" s="14">
        <v>0.14000000000000001</v>
      </c>
      <c r="CV355" s="14">
        <v>0.14000000000000001</v>
      </c>
      <c r="CW355" s="14">
        <v>0.14000000000000001</v>
      </c>
      <c r="CX355" s="14">
        <v>0.14000000000000001</v>
      </c>
      <c r="CY355" s="14">
        <v>0.14000000000000001</v>
      </c>
      <c r="CZ355" s="14">
        <v>0.14000000000000001</v>
      </c>
      <c r="DA355" s="14">
        <f>IF('QIPP Scorecard'!$AA$1=4,IF(FY2019_ALL_Targets!$BU355="Yes",INDEX('Final Comp Values'!$BN:$BN,MATCH(FY2019_ALL_Targets!$A355,'Final Comp Values'!$B:$B,0)),IF($BU355="Min Data",0,0)),0)</f>
        <v>0.14000000000000001</v>
      </c>
      <c r="DB355" s="14">
        <f>IF('QIPP Scorecard'!$AA$1=4,IF(FY2019_ALL_Targets!$BV355="Yes",INDEX('Final Comp Values'!$BN:$BN,MATCH(FY2019_ALL_Targets!$A355,'Final Comp Values'!$B:$B,0)),IF($BV355="Min Data",0,0)),0)</f>
        <v>0.14000000000000001</v>
      </c>
      <c r="DC355" s="14">
        <f>IF('QIPP Scorecard'!$AA$1=4,IF(FY2019_ALL_Targets!$BW355="Yes",INDEX('Final Comp Values'!$BN:$BN,MATCH(FY2019_ALL_Targets!$A355,'Final Comp Values'!$B:$B,0)),IF(CI355="Min Data",0,0)),0)</f>
        <v>0.14000000000000001</v>
      </c>
      <c r="DD355" s="14">
        <f>IF('QIPP Scorecard'!$AA$1=4,IF(FY2019_ALL_Targets!$BX355="Yes",INDEX('Final Comp Values'!$BN:$BN,MATCH(FY2019_ALL_Targets!$A355,'Final Comp Values'!$B:$B,0)),IF($BX355="Min Data",0,0)),0)</f>
        <v>0.14000000000000001</v>
      </c>
      <c r="DE355" s="14">
        <v>0</v>
      </c>
      <c r="DF355" s="14">
        <v>0</v>
      </c>
      <c r="DG355" s="14">
        <v>0.26</v>
      </c>
      <c r="DH355" s="14">
        <v>0.26</v>
      </c>
      <c r="DI355" s="14">
        <v>0</v>
      </c>
      <c r="DJ355" s="14">
        <v>0</v>
      </c>
      <c r="DK355" s="14">
        <v>0.26</v>
      </c>
      <c r="DL355" s="14">
        <v>0.26</v>
      </c>
      <c r="DM355" s="14">
        <v>0.26</v>
      </c>
      <c r="DN355" s="14">
        <v>0.26</v>
      </c>
      <c r="DO355" s="14">
        <v>0.26</v>
      </c>
      <c r="DP355" s="14">
        <v>0.26</v>
      </c>
      <c r="DQ355" s="14">
        <f>IF('QIPP Scorecard'!$AA$1=4,IF(FY2019_ALL_Targets!$BY355="Yes",INDEX('Final Comp Values'!$BK:$BK,MATCH(FY2019_ALL_Targets!$A355,'Final Comp Values'!$B:$B,0)),IF($BY355="Min Data",0,0)),0)</f>
        <v>0.26</v>
      </c>
      <c r="DR355" s="14">
        <f>IF('QIPP Scorecard'!$AA$1=4,IF(FY2019_ALL_Targets!$BZ355="Yes",INDEX('Final Comp Values'!$BO:$BO,MATCH(FY2019_ALL_Targets!$A355,'Final Comp Values'!$B:$B,0)),IF($BZ355="Min Data",0,0)),0)</f>
        <v>0.26</v>
      </c>
      <c r="DS355" s="14">
        <f>IF('QIPP Scorecard'!$AA$1=4,IF(FY2019_ALL_Targets!$CA355="Yes",INDEX('Final Comp Values'!$BO:$BO,MATCH(FY2019_ALL_Targets!$A355,'Final Comp Values'!$B:$B,0)),IF($CA355="Min Data",0,0)),0)</f>
        <v>0.26</v>
      </c>
      <c r="DT355" s="14">
        <f>IF('QIPP Scorecard'!$AA$1=4,IF(FY2019_ALL_Targets!$CB355="Yes",INDEX('Final Comp Values'!$BO:$BO,MATCH(FY2019_ALL_Targets!$A355,'Final Comp Values'!$B:$B,0)),IF($CB355="Min Data",0,0)),0)</f>
        <v>0.26</v>
      </c>
      <c r="DU355" s="14">
        <v>0.28999999999999998</v>
      </c>
      <c r="DV355" s="14">
        <v>0.33</v>
      </c>
      <c r="DW355" s="14">
        <v>0.43</v>
      </c>
      <c r="DX355" s="14">
        <v>0.43</v>
      </c>
      <c r="DY355" s="12">
        <f t="shared" si="26"/>
        <v>0</v>
      </c>
      <c r="DZ355" s="12">
        <f t="shared" si="27"/>
        <v>0</v>
      </c>
      <c r="EA355" s="12">
        <f t="shared" si="28"/>
        <v>0</v>
      </c>
      <c r="EB355" s="12">
        <f t="shared" si="29"/>
        <v>0</v>
      </c>
    </row>
    <row r="356" spans="1:132" x14ac:dyDescent="0.25">
      <c r="A356" s="297">
        <v>100790</v>
      </c>
      <c r="B356" s="347">
        <v>675894</v>
      </c>
      <c r="C356" s="297">
        <v>1020248</v>
      </c>
      <c r="D356" s="14">
        <v>1669454963</v>
      </c>
      <c r="E356" s="26" t="s">
        <v>939</v>
      </c>
      <c r="F356" s="26" t="str">
        <f>INDEX('Mar - Aug'!X:X,MATCH(A356,'Mar - Aug'!B:B,0))</f>
        <v>Harris</v>
      </c>
      <c r="G356" s="26" t="s">
        <v>3055</v>
      </c>
      <c r="H356" s="26" t="s">
        <v>3065</v>
      </c>
      <c r="I356" s="26" t="str">
        <f t="shared" si="25"/>
        <v>Revision Needed</v>
      </c>
      <c r="J356" s="299" t="s">
        <v>284</v>
      </c>
      <c r="K356" s="299" t="s">
        <v>2359</v>
      </c>
      <c r="L356" s="299" t="s">
        <v>285</v>
      </c>
      <c r="M356" s="13">
        <v>1.0204100000000001E-2</v>
      </c>
      <c r="N356" s="13">
        <v>2.8708109999999998E-2</v>
      </c>
      <c r="O356" s="13">
        <v>0</v>
      </c>
      <c r="P356" s="13">
        <v>0.13571427999999999</v>
      </c>
      <c r="Q356" s="13">
        <v>3.3690650000000003E-2</v>
      </c>
      <c r="R356" s="13">
        <v>5.5747400000000003E-2</v>
      </c>
      <c r="S356" s="13">
        <v>3.7344499999999998E-3</v>
      </c>
      <c r="T356" s="13">
        <v>0.15247816</v>
      </c>
      <c r="U356" s="13">
        <v>3.3690650000000003E-2</v>
      </c>
      <c r="V356" s="13">
        <v>5.5747400000000003E-2</v>
      </c>
      <c r="W356" s="13">
        <v>3.7344499999999998E-3</v>
      </c>
      <c r="X356" s="13">
        <v>0.15247816</v>
      </c>
      <c r="Y356" s="13">
        <v>3.3690650000000003E-2</v>
      </c>
      <c r="Z356" s="13">
        <v>5.5747400000000003E-2</v>
      </c>
      <c r="AA356" s="13">
        <v>3.7344499999999998E-3</v>
      </c>
      <c r="AB356" s="13">
        <v>0.15247816</v>
      </c>
      <c r="AC356" s="13">
        <v>3.3690650000000003E-2</v>
      </c>
      <c r="AD356" s="13">
        <v>5.5747400000000003E-2</v>
      </c>
      <c r="AE356" s="13">
        <v>3.7344499999999998E-3</v>
      </c>
      <c r="AF356" s="13">
        <v>0.15247816</v>
      </c>
      <c r="AG356" s="13">
        <v>3.3690650000000003E-2</v>
      </c>
      <c r="AH356" s="13">
        <v>5.5747400000000003E-2</v>
      </c>
      <c r="AI356" s="13">
        <v>3.7344499999999998E-3</v>
      </c>
      <c r="AJ356" s="13">
        <v>0.15247816</v>
      </c>
      <c r="AK356" s="13">
        <v>3.3690650000000003E-2</v>
      </c>
      <c r="AL356" s="13">
        <v>5.5747400000000003E-2</v>
      </c>
      <c r="AM356" s="13">
        <v>3.7344499999999998E-3</v>
      </c>
      <c r="AN356" s="13">
        <v>0.15247816</v>
      </c>
      <c r="AO356" s="13">
        <v>3.3690650000000003E-2</v>
      </c>
      <c r="AP356" s="13">
        <v>5.5747400000000003E-2</v>
      </c>
      <c r="AQ356" s="13">
        <v>3.7344499999999998E-3</v>
      </c>
      <c r="AR356" s="13">
        <v>0.15247816</v>
      </c>
      <c r="AS356" s="13">
        <v>3.3690650000000003E-2</v>
      </c>
      <c r="AT356" s="13">
        <v>5.5747400000000003E-2</v>
      </c>
      <c r="AU356" s="13">
        <v>3.7344499999999998E-3</v>
      </c>
      <c r="AV356" s="13">
        <v>0.15247816</v>
      </c>
      <c r="AW356" s="13">
        <v>3.3690650000000003E-2</v>
      </c>
      <c r="AX356" s="13">
        <v>5.5747400000000003E-2</v>
      </c>
      <c r="AY356" s="13">
        <v>3.7344499999999998E-3</v>
      </c>
      <c r="AZ356" s="13">
        <v>0.15247816</v>
      </c>
      <c r="BA356" s="86">
        <v>0</v>
      </c>
      <c r="BB356" s="86">
        <v>5.2631578947368397E-2</v>
      </c>
      <c r="BC356" s="13">
        <v>0</v>
      </c>
      <c r="BD356" s="13">
        <v>0.10126582278481</v>
      </c>
      <c r="BE356" s="14">
        <v>0</v>
      </c>
      <c r="BF356" s="14">
        <v>3.2786885245901599E-2</v>
      </c>
      <c r="BG356" s="14">
        <v>0</v>
      </c>
      <c r="BH356" s="14">
        <v>0.113924050632911</v>
      </c>
      <c r="BI356" s="14">
        <v>0</v>
      </c>
      <c r="BJ356" s="14">
        <v>3.6363636363636397E-2</v>
      </c>
      <c r="BK356" s="14">
        <v>0</v>
      </c>
      <c r="BL356" s="430">
        <v>0.11267605633802801</v>
      </c>
      <c r="BM356" s="14">
        <v>0</v>
      </c>
      <c r="BN356" s="14">
        <v>1.88679245283019E-2</v>
      </c>
      <c r="BO356" s="14">
        <v>0</v>
      </c>
      <c r="BP356" s="14">
        <v>8.4507042253521097E-2</v>
      </c>
      <c r="BQ356" s="86">
        <v>0</v>
      </c>
      <c r="BR356" s="86">
        <v>1.88679245283019E-2</v>
      </c>
      <c r="BS356" s="86">
        <v>0</v>
      </c>
      <c r="BT356" s="86">
        <v>8.4507042253521097E-2</v>
      </c>
      <c r="BU356" s="14" t="s">
        <v>35</v>
      </c>
      <c r="BV356" s="14" t="s">
        <v>35</v>
      </c>
      <c r="BW356" s="14" t="s">
        <v>35</v>
      </c>
      <c r="BX356" s="14" t="s">
        <v>35</v>
      </c>
      <c r="BY356" s="14" t="s">
        <v>35</v>
      </c>
      <c r="BZ356" s="14" t="s">
        <v>35</v>
      </c>
      <c r="CA356" s="14" t="s">
        <v>35</v>
      </c>
      <c r="CB356" s="14" t="s">
        <v>35</v>
      </c>
      <c r="CC356" s="14">
        <v>5.98</v>
      </c>
      <c r="CD356" s="14">
        <v>5.98</v>
      </c>
      <c r="CE356" s="14">
        <v>5.98</v>
      </c>
      <c r="CF356" s="14">
        <v>5.98</v>
      </c>
      <c r="CG356" s="14">
        <v>5.98</v>
      </c>
      <c r="CH356" s="14">
        <v>5.98</v>
      </c>
      <c r="CI356" s="14">
        <v>4.88</v>
      </c>
      <c r="CJ356" s="14">
        <f>INDEX('Monthy Targets'!AC:AC,(MATCH(FY2019_ALL_Targets!$B:$B,'Monthy Targets'!$B:$B,0)))</f>
        <v>4.8600000000000003</v>
      </c>
      <c r="CK356" s="14">
        <f>INDEX('Monthy Targets'!AD:AD,(MATCH(FY2019_ALL_Targets!$B:$B,'Monthy Targets'!$B:$B,0)))</f>
        <v>4.8600000000000003</v>
      </c>
      <c r="CL356" s="14">
        <f>INDEX('Monthy Targets'!AE:AE,(MATCH(FY2019_ALL_Targets!$B:$B,'Monthy Targets'!$B:$B,0)))</f>
        <v>4.8600000000000003</v>
      </c>
      <c r="CM356" s="14">
        <f>INDEX('Monthy Targets'!AF:AF,(MATCH(FY2019_ALL_Targets!$B:$B,'Monthy Targets'!$B:$B,0)))</f>
        <v>4.8600000000000003</v>
      </c>
      <c r="CN356" s="14">
        <f>INDEX('Monthy Targets'!AG:AG,(MATCH(FY2019_ALL_Targets!$B:$B,'Monthy Targets'!$B:$B,0)))</f>
        <v>4.8600000000000003</v>
      </c>
      <c r="CO356" s="14">
        <v>0.41</v>
      </c>
      <c r="CP356" s="14">
        <v>0.41</v>
      </c>
      <c r="CQ356" s="14">
        <v>0.41</v>
      </c>
      <c r="CR356" s="14">
        <v>0.41</v>
      </c>
      <c r="CS356" s="14">
        <v>0.41</v>
      </c>
      <c r="CT356" s="14">
        <v>0.41</v>
      </c>
      <c r="CU356" s="14">
        <v>0.41</v>
      </c>
      <c r="CV356" s="14">
        <v>0.41</v>
      </c>
      <c r="CW356" s="14">
        <v>0.33</v>
      </c>
      <c r="CX356" s="14">
        <v>0.33</v>
      </c>
      <c r="CY356" s="14">
        <v>0.33</v>
      </c>
      <c r="CZ356" s="14">
        <v>0.33</v>
      </c>
      <c r="DA356" s="14">
        <f>IF('QIPP Scorecard'!$AA$1=4,IF(FY2019_ALL_Targets!$BU356="Yes",INDEX('Final Comp Values'!$BN:$BN,MATCH(FY2019_ALL_Targets!$A356,'Final Comp Values'!$B:$B,0)),IF($BU356="Min Data",0,0)),0)</f>
        <v>0.33</v>
      </c>
      <c r="DB356" s="14">
        <f>IF('QIPP Scorecard'!$AA$1=4,IF(FY2019_ALL_Targets!$BV356="Yes",INDEX('Final Comp Values'!$BN:$BN,MATCH(FY2019_ALL_Targets!$A356,'Final Comp Values'!$B:$B,0)),IF($BV356="Min Data",0,0)),0)</f>
        <v>0.33</v>
      </c>
      <c r="DC356" s="14">
        <f>IF('QIPP Scorecard'!$AA$1=4,IF(FY2019_ALL_Targets!$BW356="Yes",INDEX('Final Comp Values'!$BN:$BN,MATCH(FY2019_ALL_Targets!$A356,'Final Comp Values'!$B:$B,0)),IF(CI356="Min Data",0,0)),0)</f>
        <v>0.33</v>
      </c>
      <c r="DD356" s="14">
        <f>IF('QIPP Scorecard'!$AA$1=4,IF(FY2019_ALL_Targets!$BX356="Yes",INDEX('Final Comp Values'!$BN:$BN,MATCH(FY2019_ALL_Targets!$A356,'Final Comp Values'!$B:$B,0)),IF($BX356="Min Data",0,0)),0)</f>
        <v>0.33</v>
      </c>
      <c r="DE356" s="14">
        <v>0.75</v>
      </c>
      <c r="DF356" s="14">
        <v>0.75</v>
      </c>
      <c r="DG356" s="14">
        <v>0.75</v>
      </c>
      <c r="DH356" s="14">
        <v>0.75</v>
      </c>
      <c r="DI356" s="14">
        <v>0.75</v>
      </c>
      <c r="DJ356" s="14">
        <v>0.75</v>
      </c>
      <c r="DK356" s="14">
        <v>0.75</v>
      </c>
      <c r="DL356" s="14">
        <v>0.75</v>
      </c>
      <c r="DM356" s="14">
        <v>0.61</v>
      </c>
      <c r="DN356" s="14">
        <v>0.61</v>
      </c>
      <c r="DO356" s="14">
        <v>0.61</v>
      </c>
      <c r="DP356" s="14">
        <v>0.61</v>
      </c>
      <c r="DQ356" s="14">
        <f>IF('QIPP Scorecard'!$AA$1=4,IF(FY2019_ALL_Targets!$BY356="Yes",INDEX('Final Comp Values'!$BK:$BK,MATCH(FY2019_ALL_Targets!$A356,'Final Comp Values'!$B:$B,0)),IF($BY356="Min Data",0,0)),0)</f>
        <v>0.61</v>
      </c>
      <c r="DR356" s="14">
        <f>IF('QIPP Scorecard'!$AA$1=4,IF(FY2019_ALL_Targets!$BZ356="Yes",INDEX('Final Comp Values'!$BO:$BO,MATCH(FY2019_ALL_Targets!$A356,'Final Comp Values'!$B:$B,0)),IF($BZ356="Min Data",0,0)),0)</f>
        <v>0.61</v>
      </c>
      <c r="DS356" s="14">
        <f>IF('QIPP Scorecard'!$AA$1=4,IF(FY2019_ALL_Targets!$CA356="Yes",INDEX('Final Comp Values'!$BO:$BO,MATCH(FY2019_ALL_Targets!$A356,'Final Comp Values'!$B:$B,0)),IF($CA356="Min Data",0,0)),0)</f>
        <v>0.61</v>
      </c>
      <c r="DT356" s="14">
        <f>IF('QIPP Scorecard'!$AA$1=4,IF(FY2019_ALL_Targets!$CB356="Yes",INDEX('Final Comp Values'!$BO:$BO,MATCH(FY2019_ALL_Targets!$A356,'Final Comp Values'!$B:$B,0)),IF($CB356="Min Data",0,0)),0)</f>
        <v>0.61</v>
      </c>
      <c r="DU356" s="14">
        <v>1.06</v>
      </c>
      <c r="DV356" s="14">
        <v>1.2</v>
      </c>
      <c r="DW356" s="14">
        <v>1.25</v>
      </c>
      <c r="DX356" s="14">
        <v>1.23</v>
      </c>
      <c r="DY356" s="12">
        <f t="shared" si="26"/>
        <v>0</v>
      </c>
      <c r="DZ356" s="12">
        <f t="shared" si="27"/>
        <v>0</v>
      </c>
      <c r="EA356" s="12">
        <f t="shared" si="28"/>
        <v>0</v>
      </c>
      <c r="EB356" s="12">
        <f t="shared" si="29"/>
        <v>0</v>
      </c>
    </row>
    <row r="357" spans="1:132" x14ac:dyDescent="0.25">
      <c r="A357" s="297">
        <v>4417</v>
      </c>
      <c r="B357" s="347">
        <v>675896</v>
      </c>
      <c r="C357" s="297">
        <v>1027113</v>
      </c>
      <c r="D357" s="14">
        <v>1841676665</v>
      </c>
      <c r="E357" s="26" t="s">
        <v>920</v>
      </c>
      <c r="F357" s="26" t="str">
        <f>INDEX('Mar - Aug'!X:X,MATCH(A357,'Mar - Aug'!B:B,0))</f>
        <v>Bexar</v>
      </c>
      <c r="G357" s="26" t="s">
        <v>3017</v>
      </c>
      <c r="H357" s="26"/>
      <c r="I357" s="26" t="str">
        <f t="shared" si="25"/>
        <v/>
      </c>
      <c r="J357" s="299" t="s">
        <v>185</v>
      </c>
      <c r="K357" s="299" t="s">
        <v>1027</v>
      </c>
      <c r="L357" s="299" t="s">
        <v>2846</v>
      </c>
      <c r="M357" s="13">
        <v>5.414012E-2</v>
      </c>
      <c r="N357" s="13">
        <v>6.0773489999999999E-2</v>
      </c>
      <c r="O357" s="13">
        <v>0</v>
      </c>
      <c r="P357" s="13">
        <v>0.49197860999999998</v>
      </c>
      <c r="Q357" s="13">
        <v>3.3690650000000003E-2</v>
      </c>
      <c r="R357" s="13">
        <v>5.5747400000000003E-2</v>
      </c>
      <c r="S357" s="13">
        <v>3.7344499999999998E-3</v>
      </c>
      <c r="T357" s="13">
        <v>0.15247816</v>
      </c>
      <c r="U357" s="13">
        <v>5.3219737959999999E-2</v>
      </c>
      <c r="V357" s="13">
        <v>5.9740340670000003E-2</v>
      </c>
      <c r="W357" s="13">
        <v>3.7344499999999998E-3</v>
      </c>
      <c r="X357" s="13">
        <v>0.48361497363</v>
      </c>
      <c r="Y357" s="13">
        <v>5.1433114000000002E-2</v>
      </c>
      <c r="Z357" s="13">
        <v>5.7734815500000002E-2</v>
      </c>
      <c r="AA357" s="13">
        <v>3.7344499999999998E-3</v>
      </c>
      <c r="AB357" s="13">
        <v>0.46737967949999998</v>
      </c>
      <c r="AC357" s="13">
        <v>5.2299355919999999E-2</v>
      </c>
      <c r="AD357" s="13">
        <v>5.8707191339999999E-2</v>
      </c>
      <c r="AE357" s="13">
        <v>3.7344499999999998E-3</v>
      </c>
      <c r="AF357" s="13">
        <v>0.47525133726000002</v>
      </c>
      <c r="AG357" s="13">
        <v>4.8726107999999997E-2</v>
      </c>
      <c r="AH357" s="13">
        <v>5.5747400000000003E-2</v>
      </c>
      <c r="AI357" s="13">
        <v>3.7344499999999998E-3</v>
      </c>
      <c r="AJ357" s="13">
        <v>0.44278074899999997</v>
      </c>
      <c r="AK357" s="13">
        <v>5.1378973879999998E-2</v>
      </c>
      <c r="AL357" s="13">
        <v>5.7674042010000003E-2</v>
      </c>
      <c r="AM357" s="13">
        <v>3.7344499999999998E-3</v>
      </c>
      <c r="AN357" s="13">
        <v>0.46688770088999998</v>
      </c>
      <c r="AO357" s="13">
        <v>4.6019101999999999E-2</v>
      </c>
      <c r="AP357" s="13">
        <v>5.5747400000000003E-2</v>
      </c>
      <c r="AQ357" s="13">
        <v>3.7344499999999998E-3</v>
      </c>
      <c r="AR357" s="13">
        <v>0.41818181850000002</v>
      </c>
      <c r="AS357" s="13">
        <v>5.0350311600000003E-2</v>
      </c>
      <c r="AT357" s="13">
        <v>5.6519345700000001E-2</v>
      </c>
      <c r="AU357" s="13">
        <v>3.7344499999999998E-3</v>
      </c>
      <c r="AV357" s="13">
        <v>0.4575401073</v>
      </c>
      <c r="AW357" s="13">
        <v>4.3312096000000001E-2</v>
      </c>
      <c r="AX357" s="13">
        <v>5.5747400000000003E-2</v>
      </c>
      <c r="AY357" s="13">
        <v>3.7344499999999998E-3</v>
      </c>
      <c r="AZ357" s="13">
        <v>0.39358288800000002</v>
      </c>
      <c r="BA357" s="86">
        <v>2.27272727272727E-2</v>
      </c>
      <c r="BB357" s="86">
        <v>4.4444444444444398E-2</v>
      </c>
      <c r="BC357" s="13">
        <v>0</v>
      </c>
      <c r="BD357" s="13">
        <v>0.40425531914893598</v>
      </c>
      <c r="BE357" s="14">
        <v>0.04</v>
      </c>
      <c r="BF357" s="14">
        <v>2.7027027027027001E-2</v>
      </c>
      <c r="BG357" s="14">
        <v>0</v>
      </c>
      <c r="BH357" s="14">
        <v>0.394736842105263</v>
      </c>
      <c r="BI357" s="14">
        <v>5.63380281690141E-2</v>
      </c>
      <c r="BJ357" s="14">
        <v>3.4482758620689703E-2</v>
      </c>
      <c r="BK357" s="14">
        <v>0</v>
      </c>
      <c r="BL357" s="430">
        <v>0.36842105263157898</v>
      </c>
      <c r="BM357" s="14">
        <v>4.5454545454545497E-2</v>
      </c>
      <c r="BN357" s="14">
        <v>0</v>
      </c>
      <c r="BO357" s="14">
        <v>0</v>
      </c>
      <c r="BP357" s="14">
        <v>0.35135135135135098</v>
      </c>
      <c r="BQ357" s="86">
        <v>4.5454545454545497E-2</v>
      </c>
      <c r="BR357" s="86">
        <v>0</v>
      </c>
      <c r="BS357" s="86">
        <v>0</v>
      </c>
      <c r="BT357" s="86">
        <v>0.35135135135135098</v>
      </c>
      <c r="BU357" s="14" t="s">
        <v>35</v>
      </c>
      <c r="BV357" s="14" t="s">
        <v>35</v>
      </c>
      <c r="BW357" s="14" t="s">
        <v>35</v>
      </c>
      <c r="BX357" s="14" t="s">
        <v>35</v>
      </c>
      <c r="BY357" s="14" t="s">
        <v>36</v>
      </c>
      <c r="BZ357" s="14" t="s">
        <v>35</v>
      </c>
      <c r="CA357" s="14" t="s">
        <v>35</v>
      </c>
      <c r="CB357" s="14" t="s">
        <v>35</v>
      </c>
      <c r="CC357" s="14">
        <v>0</v>
      </c>
      <c r="CD357" s="14">
        <v>0</v>
      </c>
      <c r="CE357" s="14">
        <v>0</v>
      </c>
      <c r="CF357" s="14">
        <v>0</v>
      </c>
      <c r="CG357" s="14">
        <v>0</v>
      </c>
      <c r="CH357" s="14">
        <v>0</v>
      </c>
      <c r="CI357" s="14">
        <v>0</v>
      </c>
      <c r="CJ357" s="14">
        <f>INDEX('Monthy Targets'!AC:AC,(MATCH(FY2019_ALL_Targets!$B:$B,'Monthy Targets'!$B:$B,0)))</f>
        <v>0</v>
      </c>
      <c r="CK357" s="14">
        <f>INDEX('Monthy Targets'!AD:AD,(MATCH(FY2019_ALL_Targets!$B:$B,'Monthy Targets'!$B:$B,0)))</f>
        <v>0</v>
      </c>
      <c r="CL357" s="14">
        <f>INDEX('Monthy Targets'!AE:AE,(MATCH(FY2019_ALL_Targets!$B:$B,'Monthy Targets'!$B:$B,0)))</f>
        <v>0</v>
      </c>
      <c r="CM357" s="14">
        <f>INDEX('Monthy Targets'!AF:AF,(MATCH(FY2019_ALL_Targets!$B:$B,'Monthy Targets'!$B:$B,0)))</f>
        <v>0</v>
      </c>
      <c r="CN357" s="14">
        <f>INDEX('Monthy Targets'!AG:AG,(MATCH(FY2019_ALL_Targets!$B:$B,'Monthy Targets'!$B:$B,0)))</f>
        <v>0</v>
      </c>
      <c r="CO357" s="14">
        <v>0.85</v>
      </c>
      <c r="CP357" s="14">
        <v>0.85</v>
      </c>
      <c r="CQ357" s="14">
        <v>0.85</v>
      </c>
      <c r="CR357" s="14">
        <v>0.85</v>
      </c>
      <c r="CS357" s="14">
        <v>0.85</v>
      </c>
      <c r="CT357" s="14">
        <v>0.85</v>
      </c>
      <c r="CU357" s="14">
        <v>0.85</v>
      </c>
      <c r="CV357" s="14">
        <v>0.85</v>
      </c>
      <c r="CW357" s="14">
        <v>0</v>
      </c>
      <c r="CX357" s="14">
        <v>0.84</v>
      </c>
      <c r="CY357" s="14">
        <v>0.84</v>
      </c>
      <c r="CZ357" s="14">
        <v>0.84</v>
      </c>
      <c r="DA357" s="14">
        <f>IF('QIPP Scorecard'!$AA$1=4,IF(FY2019_ALL_Targets!$BU357="Yes",INDEX('Final Comp Values'!$BN:$BN,MATCH(FY2019_ALL_Targets!$A357,'Final Comp Values'!$B:$B,0)),IF($BU357="Min Data",0,0)),0)</f>
        <v>0.84</v>
      </c>
      <c r="DB357" s="14">
        <f>IF('QIPP Scorecard'!$AA$1=4,IF(FY2019_ALL_Targets!$BV357="Yes",INDEX('Final Comp Values'!$BN:$BN,MATCH(FY2019_ALL_Targets!$A357,'Final Comp Values'!$B:$B,0)),IF($BV357="Min Data",0,0)),0)</f>
        <v>0.84</v>
      </c>
      <c r="DC357" s="14">
        <f>IF('QIPP Scorecard'!$AA$1=4,IF(FY2019_ALL_Targets!$BW357="Yes",INDEX('Final Comp Values'!$BN:$BN,MATCH(FY2019_ALL_Targets!$A357,'Final Comp Values'!$B:$B,0)),IF(CI357="Min Data",0,0)),0)</f>
        <v>0.84</v>
      </c>
      <c r="DD357" s="14">
        <f>IF('QIPP Scorecard'!$AA$1=4,IF(FY2019_ALL_Targets!$BX357="Yes",INDEX('Final Comp Values'!$BN:$BN,MATCH(FY2019_ALL_Targets!$A357,'Final Comp Values'!$B:$B,0)),IF($BX357="Min Data",0,0)),0)</f>
        <v>0.84</v>
      </c>
      <c r="DE357" s="14">
        <v>1.58</v>
      </c>
      <c r="DF357" s="14">
        <v>1.58</v>
      </c>
      <c r="DG357" s="14">
        <v>1.58</v>
      </c>
      <c r="DH357" s="14">
        <v>1.58</v>
      </c>
      <c r="DI357" s="14">
        <v>1.58</v>
      </c>
      <c r="DJ357" s="14">
        <v>1.58</v>
      </c>
      <c r="DK357" s="14">
        <v>1.58</v>
      </c>
      <c r="DL357" s="14">
        <v>1.58</v>
      </c>
      <c r="DM357" s="14">
        <v>0</v>
      </c>
      <c r="DN357" s="14">
        <v>1.56</v>
      </c>
      <c r="DO357" s="14">
        <v>1.56</v>
      </c>
      <c r="DP357" s="14">
        <v>1.56</v>
      </c>
      <c r="DQ357" s="14">
        <f>IF('QIPP Scorecard'!$AA$1=4,IF(FY2019_ALL_Targets!$BY357="Yes",INDEX('Final Comp Values'!$BK:$BK,MATCH(FY2019_ALL_Targets!$A357,'Final Comp Values'!$B:$B,0)),IF($BY357="Min Data",0,0)),0)</f>
        <v>0</v>
      </c>
      <c r="DR357" s="14">
        <f>IF('QIPP Scorecard'!$AA$1=4,IF(FY2019_ALL_Targets!$BZ357="Yes",INDEX('Final Comp Values'!$BO:$BO,MATCH(FY2019_ALL_Targets!$A357,'Final Comp Values'!$B:$B,0)),IF($BZ357="Min Data",0,0)),0)</f>
        <v>1.56</v>
      </c>
      <c r="DS357" s="14">
        <f>IF('QIPP Scorecard'!$AA$1=4,IF(FY2019_ALL_Targets!$CA357="Yes",INDEX('Final Comp Values'!$BO:$BO,MATCH(FY2019_ALL_Targets!$A357,'Final Comp Values'!$B:$B,0)),IF($CA357="Min Data",0,0)),0)</f>
        <v>1.56</v>
      </c>
      <c r="DT357" s="14">
        <f>IF('QIPP Scorecard'!$AA$1=4,IF(FY2019_ALL_Targets!$CB357="Yes",INDEX('Final Comp Values'!$BO:$BO,MATCH(FY2019_ALL_Targets!$A357,'Final Comp Values'!$B:$B,0)),IF($CB357="Min Data",0,0)),0)</f>
        <v>1.56</v>
      </c>
      <c r="DU357" s="14">
        <v>0.98</v>
      </c>
      <c r="DV357" s="14">
        <v>1.1000000000000001</v>
      </c>
      <c r="DW357" s="14">
        <v>0.87</v>
      </c>
      <c r="DX357" s="14">
        <v>0.95</v>
      </c>
      <c r="DY357" s="12">
        <f t="shared" si="26"/>
        <v>0</v>
      </c>
      <c r="DZ357" s="12">
        <f t="shared" si="27"/>
        <v>1</v>
      </c>
      <c r="EA357" s="12">
        <f t="shared" si="28"/>
        <v>0</v>
      </c>
      <c r="EB357" s="12">
        <f t="shared" si="29"/>
        <v>3</v>
      </c>
    </row>
    <row r="358" spans="1:132" x14ac:dyDescent="0.25">
      <c r="A358" s="297">
        <v>5336</v>
      </c>
      <c r="B358" s="347">
        <v>675899</v>
      </c>
      <c r="C358" s="297">
        <v>1025779</v>
      </c>
      <c r="D358" s="14">
        <v>1629499595</v>
      </c>
      <c r="E358" s="26" t="s">
        <v>930</v>
      </c>
      <c r="F358" s="26" t="str">
        <f>INDEX('Mar - Aug'!X:X,MATCH(A358,'Mar - Aug'!B:B,0))</f>
        <v>Harris</v>
      </c>
      <c r="G358" s="26" t="s">
        <v>3034</v>
      </c>
      <c r="H358" s="26"/>
      <c r="I358" s="26" t="str">
        <f t="shared" si="25"/>
        <v/>
      </c>
      <c r="J358" s="299" t="s">
        <v>768</v>
      </c>
      <c r="K358" s="299" t="s">
        <v>933</v>
      </c>
      <c r="L358" s="299" t="s">
        <v>769</v>
      </c>
      <c r="M358" s="13">
        <v>2.527078E-2</v>
      </c>
      <c r="N358" s="13">
        <v>7.5376890000000002E-2</v>
      </c>
      <c r="O358" s="13">
        <v>3.6101100000000001E-3</v>
      </c>
      <c r="P358" s="13">
        <v>0.11026614</v>
      </c>
      <c r="Q358" s="13">
        <v>3.3690650000000003E-2</v>
      </c>
      <c r="R358" s="13">
        <v>5.5747400000000003E-2</v>
      </c>
      <c r="S358" s="13">
        <v>3.7344499999999998E-3</v>
      </c>
      <c r="T358" s="13">
        <v>0.15247816</v>
      </c>
      <c r="U358" s="13">
        <v>3.3690650000000003E-2</v>
      </c>
      <c r="V358" s="13">
        <v>7.4095482870000007E-2</v>
      </c>
      <c r="W358" s="13">
        <v>3.7344499999999998E-3</v>
      </c>
      <c r="X358" s="13">
        <v>0.15247816</v>
      </c>
      <c r="Y358" s="13">
        <v>3.3690650000000003E-2</v>
      </c>
      <c r="Z358" s="13">
        <v>7.1608045499999995E-2</v>
      </c>
      <c r="AA358" s="13">
        <v>3.7344499999999998E-3</v>
      </c>
      <c r="AB358" s="13">
        <v>0.15247816</v>
      </c>
      <c r="AC358" s="13">
        <v>3.3690650000000003E-2</v>
      </c>
      <c r="AD358" s="13">
        <v>7.2814075739999998E-2</v>
      </c>
      <c r="AE358" s="13">
        <v>3.7344499999999998E-3</v>
      </c>
      <c r="AF358" s="13">
        <v>0.15247816</v>
      </c>
      <c r="AG358" s="13">
        <v>3.3690650000000003E-2</v>
      </c>
      <c r="AH358" s="13">
        <v>6.7839201000000002E-2</v>
      </c>
      <c r="AI358" s="13">
        <v>3.7344499999999998E-3</v>
      </c>
      <c r="AJ358" s="13">
        <v>0.15247816</v>
      </c>
      <c r="AK358" s="13">
        <v>3.3690650000000003E-2</v>
      </c>
      <c r="AL358" s="13">
        <v>7.1532668610000003E-2</v>
      </c>
      <c r="AM358" s="13">
        <v>3.7344499999999998E-3</v>
      </c>
      <c r="AN358" s="13">
        <v>0.15247816</v>
      </c>
      <c r="AO358" s="13">
        <v>3.3690650000000003E-2</v>
      </c>
      <c r="AP358" s="13">
        <v>6.4070356499999995E-2</v>
      </c>
      <c r="AQ358" s="13">
        <v>3.7344499999999998E-3</v>
      </c>
      <c r="AR358" s="13">
        <v>0.15247816</v>
      </c>
      <c r="AS358" s="13">
        <v>3.3690650000000003E-2</v>
      </c>
      <c r="AT358" s="13">
        <v>7.0100507699999995E-2</v>
      </c>
      <c r="AU358" s="13">
        <v>3.7344499999999998E-3</v>
      </c>
      <c r="AV358" s="13">
        <v>0.15247816</v>
      </c>
      <c r="AW358" s="13">
        <v>3.3690650000000003E-2</v>
      </c>
      <c r="AX358" s="13">
        <v>6.0301512000000002E-2</v>
      </c>
      <c r="AY358" s="13">
        <v>3.7344499999999998E-3</v>
      </c>
      <c r="AZ358" s="13">
        <v>0.15247816</v>
      </c>
      <c r="BA358" s="86">
        <v>7.1428571428571397E-2</v>
      </c>
      <c r="BB358" s="86">
        <v>0.148148148148148</v>
      </c>
      <c r="BC358" s="13">
        <v>0</v>
      </c>
      <c r="BD358" s="13">
        <v>0.11764705882352899</v>
      </c>
      <c r="BE358" s="14">
        <v>6.0606060606060601E-2</v>
      </c>
      <c r="BF358" s="14">
        <v>0.14000000000000001</v>
      </c>
      <c r="BG358" s="14">
        <v>0</v>
      </c>
      <c r="BH358" s="14">
        <v>4.7619047619047603E-2</v>
      </c>
      <c r="BI358" s="14">
        <v>6.3492063492063502E-2</v>
      </c>
      <c r="BJ358" s="14">
        <v>8.3333333333333301E-2</v>
      </c>
      <c r="BK358" s="14">
        <v>0</v>
      </c>
      <c r="BL358" s="430">
        <v>8.1967213114754106E-2</v>
      </c>
      <c r="BM358" s="14">
        <v>6.5573770491803296E-2</v>
      </c>
      <c r="BN358" s="14">
        <v>4.6511627906976702E-2</v>
      </c>
      <c r="BO358" s="14">
        <v>0</v>
      </c>
      <c r="BP358" s="14">
        <v>8.4745762711864403E-2</v>
      </c>
      <c r="BQ358" s="86">
        <v>6.5573770491803296E-2</v>
      </c>
      <c r="BR358" s="86">
        <v>4.6511627906976702E-2</v>
      </c>
      <c r="BS358" s="86">
        <v>0</v>
      </c>
      <c r="BT358" s="86">
        <v>8.4745762711864403E-2</v>
      </c>
      <c r="BU358" s="14" t="s">
        <v>36</v>
      </c>
      <c r="BV358" s="14" t="s">
        <v>35</v>
      </c>
      <c r="BW358" s="14" t="s">
        <v>35</v>
      </c>
      <c r="BX358" s="14" t="s">
        <v>35</v>
      </c>
      <c r="BY358" s="14" t="s">
        <v>36</v>
      </c>
      <c r="BZ358" s="14" t="s">
        <v>35</v>
      </c>
      <c r="CA358" s="14" t="s">
        <v>35</v>
      </c>
      <c r="CB358" s="14" t="s">
        <v>35</v>
      </c>
      <c r="CC358" s="14">
        <v>3.75</v>
      </c>
      <c r="CD358" s="14">
        <v>3.75</v>
      </c>
      <c r="CE358" s="14">
        <v>3.75</v>
      </c>
      <c r="CF358" s="14">
        <v>3.75</v>
      </c>
      <c r="CG358" s="14">
        <v>3.75</v>
      </c>
      <c r="CH358" s="14">
        <v>3.75</v>
      </c>
      <c r="CI358" s="14">
        <v>3.72</v>
      </c>
      <c r="CJ358" s="14">
        <f>INDEX('Monthy Targets'!AC:AC,(MATCH(FY2019_ALL_Targets!$B:$B,'Monthy Targets'!$B:$B,0)))</f>
        <v>3.71</v>
      </c>
      <c r="CK358" s="14">
        <f>INDEX('Monthy Targets'!AD:AD,(MATCH(FY2019_ALL_Targets!$B:$B,'Monthy Targets'!$B:$B,0)))</f>
        <v>3.71</v>
      </c>
      <c r="CL358" s="14">
        <f>INDEX('Monthy Targets'!AE:AE,(MATCH(FY2019_ALL_Targets!$B:$B,'Monthy Targets'!$B:$B,0)))</f>
        <v>3.71</v>
      </c>
      <c r="CM358" s="14">
        <f>INDEX('Monthy Targets'!AF:AF,(MATCH(FY2019_ALL_Targets!$B:$B,'Monthy Targets'!$B:$B,0)))</f>
        <v>3.71</v>
      </c>
      <c r="CN358" s="14">
        <f>INDEX('Monthy Targets'!AG:AG,(MATCH(FY2019_ALL_Targets!$B:$B,'Monthy Targets'!$B:$B,0)))</f>
        <v>3.71</v>
      </c>
      <c r="CO358" s="14">
        <v>0</v>
      </c>
      <c r="CP358" s="14">
        <v>0</v>
      </c>
      <c r="CQ358" s="14">
        <v>0.25</v>
      </c>
      <c r="CR358" s="14">
        <v>0.25</v>
      </c>
      <c r="CS358" s="14">
        <v>0</v>
      </c>
      <c r="CT358" s="14">
        <v>0</v>
      </c>
      <c r="CU358" s="14">
        <v>0.25</v>
      </c>
      <c r="CV358" s="14">
        <v>0.25</v>
      </c>
      <c r="CW358" s="14">
        <v>0</v>
      </c>
      <c r="CX358" s="14">
        <v>0</v>
      </c>
      <c r="CY358" s="14">
        <v>0.25</v>
      </c>
      <c r="CZ358" s="14">
        <v>0.25</v>
      </c>
      <c r="DA358" s="14">
        <f>IF('QIPP Scorecard'!$AA$1=4,IF(FY2019_ALL_Targets!$BU358="Yes",INDEX('Final Comp Values'!$BN:$BN,MATCH(FY2019_ALL_Targets!$A358,'Final Comp Values'!$B:$B,0)),IF($BU358="Min Data",0,0)),0)</f>
        <v>0</v>
      </c>
      <c r="DB358" s="14">
        <f>IF('QIPP Scorecard'!$AA$1=4,IF(FY2019_ALL_Targets!$BV358="Yes",INDEX('Final Comp Values'!$BN:$BN,MATCH(FY2019_ALL_Targets!$A358,'Final Comp Values'!$B:$B,0)),IF($BV358="Min Data",0,0)),0)</f>
        <v>0.25</v>
      </c>
      <c r="DC358" s="14">
        <f>IF('QIPP Scorecard'!$AA$1=4,IF(FY2019_ALL_Targets!$BW358="Yes",INDEX('Final Comp Values'!$BN:$BN,MATCH(FY2019_ALL_Targets!$A358,'Final Comp Values'!$B:$B,0)),IF(CI358="Min Data",0,0)),0)</f>
        <v>0.25</v>
      </c>
      <c r="DD358" s="14">
        <f>IF('QIPP Scorecard'!$AA$1=4,IF(FY2019_ALL_Targets!$BX358="Yes",INDEX('Final Comp Values'!$BN:$BN,MATCH(FY2019_ALL_Targets!$A358,'Final Comp Values'!$B:$B,0)),IF($BX358="Min Data",0,0)),0)</f>
        <v>0.25</v>
      </c>
      <c r="DE358" s="14">
        <v>0</v>
      </c>
      <c r="DF358" s="14">
        <v>0</v>
      </c>
      <c r="DG358" s="14">
        <v>0.47</v>
      </c>
      <c r="DH358" s="14">
        <v>0.47</v>
      </c>
      <c r="DI358" s="14">
        <v>0</v>
      </c>
      <c r="DJ358" s="14">
        <v>0</v>
      </c>
      <c r="DK358" s="14">
        <v>0.47</v>
      </c>
      <c r="DL358" s="14">
        <v>0.47</v>
      </c>
      <c r="DM358" s="14">
        <v>0</v>
      </c>
      <c r="DN358" s="14">
        <v>0</v>
      </c>
      <c r="DO358" s="14">
        <v>0.47</v>
      </c>
      <c r="DP358" s="14">
        <v>0.47</v>
      </c>
      <c r="DQ358" s="14">
        <f>IF('QIPP Scorecard'!$AA$1=4,IF(FY2019_ALL_Targets!$BY358="Yes",INDEX('Final Comp Values'!$BK:$BK,MATCH(FY2019_ALL_Targets!$A358,'Final Comp Values'!$B:$B,0)),IF($BY358="Min Data",0,0)),0)</f>
        <v>0</v>
      </c>
      <c r="DR358" s="14">
        <f>IF('QIPP Scorecard'!$AA$1=4,IF(FY2019_ALL_Targets!$BZ358="Yes",INDEX('Final Comp Values'!$BO:$BO,MATCH(FY2019_ALL_Targets!$A358,'Final Comp Values'!$B:$B,0)),IF($BZ358="Min Data",0,0)),0)</f>
        <v>0.47</v>
      </c>
      <c r="DS358" s="14">
        <f>IF('QIPP Scorecard'!$AA$1=4,IF(FY2019_ALL_Targets!$CA358="Yes",INDEX('Final Comp Values'!$BO:$BO,MATCH(FY2019_ALL_Targets!$A358,'Final Comp Values'!$B:$B,0)),IF($CA358="Min Data",0,0)),0)</f>
        <v>0.47</v>
      </c>
      <c r="DT358" s="14">
        <f>IF('QIPP Scorecard'!$AA$1=4,IF(FY2019_ALL_Targets!$CB358="Yes",INDEX('Final Comp Values'!$BO:$BO,MATCH(FY2019_ALL_Targets!$A358,'Final Comp Values'!$B:$B,0)),IF($CB358="Min Data",0,0)),0)</f>
        <v>0.47</v>
      </c>
      <c r="DU358" s="14">
        <v>0.52</v>
      </c>
      <c r="DV358" s="14">
        <v>0.59</v>
      </c>
      <c r="DW358" s="14">
        <v>0.61</v>
      </c>
      <c r="DX358" s="14">
        <v>0.69</v>
      </c>
      <c r="DY358" s="12">
        <f t="shared" si="26"/>
        <v>1</v>
      </c>
      <c r="DZ358" s="12">
        <f t="shared" si="27"/>
        <v>1</v>
      </c>
      <c r="EA358" s="12">
        <f t="shared" si="28"/>
        <v>0</v>
      </c>
      <c r="EB358" s="12">
        <f t="shared" si="29"/>
        <v>0</v>
      </c>
    </row>
    <row r="359" spans="1:132" x14ac:dyDescent="0.25">
      <c r="A359" s="297">
        <v>5199</v>
      </c>
      <c r="B359" s="347">
        <v>675900</v>
      </c>
      <c r="C359" s="297">
        <v>1028776</v>
      </c>
      <c r="D359" s="14">
        <v>1336190347</v>
      </c>
      <c r="E359" s="26" t="s">
        <v>928</v>
      </c>
      <c r="F359" s="26" t="str">
        <f>INDEX('Mar - Aug'!X:X,MATCH(A359,'Mar - Aug'!B:B,0))</f>
        <v>MRSA Northeast</v>
      </c>
      <c r="G359" s="26" t="s">
        <v>3087</v>
      </c>
      <c r="H359" s="26" t="s">
        <v>3088</v>
      </c>
      <c r="I359" s="26" t="str">
        <f t="shared" si="25"/>
        <v>Revision Needed</v>
      </c>
      <c r="J359" s="299" t="s">
        <v>711</v>
      </c>
      <c r="K359" s="299" t="s">
        <v>2473</v>
      </c>
      <c r="L359" s="299" t="s">
        <v>2474</v>
      </c>
      <c r="M359" s="13">
        <v>6.0714280000000002E-2</v>
      </c>
      <c r="N359" s="13">
        <v>1.7543860000000001E-2</v>
      </c>
      <c r="O359" s="13">
        <v>0</v>
      </c>
      <c r="P359" s="13">
        <v>0.13333333999999999</v>
      </c>
      <c r="Q359" s="13">
        <v>3.3690650000000003E-2</v>
      </c>
      <c r="R359" s="13">
        <v>5.5747400000000003E-2</v>
      </c>
      <c r="S359" s="13">
        <v>3.7344499999999998E-3</v>
      </c>
      <c r="T359" s="13">
        <v>0.15247816</v>
      </c>
      <c r="U359" s="13">
        <v>5.9682137240000002E-2</v>
      </c>
      <c r="V359" s="13">
        <v>5.5747400000000003E-2</v>
      </c>
      <c r="W359" s="13">
        <v>3.7344499999999998E-3</v>
      </c>
      <c r="X359" s="13">
        <v>0.15247816</v>
      </c>
      <c r="Y359" s="13">
        <v>5.7678566000000001E-2</v>
      </c>
      <c r="Z359" s="13">
        <v>5.5747400000000003E-2</v>
      </c>
      <c r="AA359" s="13">
        <v>3.7344499999999998E-3</v>
      </c>
      <c r="AB359" s="13">
        <v>0.15247816</v>
      </c>
      <c r="AC359" s="13">
        <v>5.8649994480000002E-2</v>
      </c>
      <c r="AD359" s="13">
        <v>5.5747400000000003E-2</v>
      </c>
      <c r="AE359" s="13">
        <v>3.7344499999999998E-3</v>
      </c>
      <c r="AF359" s="13">
        <v>0.15247816</v>
      </c>
      <c r="AG359" s="13">
        <v>5.4642851999999999E-2</v>
      </c>
      <c r="AH359" s="13">
        <v>5.5747400000000003E-2</v>
      </c>
      <c r="AI359" s="13">
        <v>3.7344499999999998E-3</v>
      </c>
      <c r="AJ359" s="13">
        <v>0.15247816</v>
      </c>
      <c r="AK359" s="13">
        <v>5.7617851720000002E-2</v>
      </c>
      <c r="AL359" s="13">
        <v>5.5747400000000003E-2</v>
      </c>
      <c r="AM359" s="13">
        <v>3.7344499999999998E-3</v>
      </c>
      <c r="AN359" s="13">
        <v>0.15247816</v>
      </c>
      <c r="AO359" s="13">
        <v>5.1607137999999997E-2</v>
      </c>
      <c r="AP359" s="13">
        <v>5.5747400000000003E-2</v>
      </c>
      <c r="AQ359" s="13">
        <v>3.7344499999999998E-3</v>
      </c>
      <c r="AR359" s="13">
        <v>0.15247816</v>
      </c>
      <c r="AS359" s="13">
        <v>5.6464280399999997E-2</v>
      </c>
      <c r="AT359" s="13">
        <v>5.5747400000000003E-2</v>
      </c>
      <c r="AU359" s="13">
        <v>3.7344499999999998E-3</v>
      </c>
      <c r="AV359" s="13">
        <v>0.15247816</v>
      </c>
      <c r="AW359" s="13">
        <v>4.8571424000000002E-2</v>
      </c>
      <c r="AX359" s="13">
        <v>5.5747400000000003E-2</v>
      </c>
      <c r="AY359" s="13">
        <v>3.7344499999999998E-3</v>
      </c>
      <c r="AZ359" s="13">
        <v>0.15247816</v>
      </c>
      <c r="BA359" s="86">
        <v>5.6603773584905703E-2</v>
      </c>
      <c r="BB359" s="86">
        <v>0.11764705882352899</v>
      </c>
      <c r="BC359" s="13">
        <v>0</v>
      </c>
      <c r="BD359" s="13">
        <v>0.2</v>
      </c>
      <c r="BE359" s="14">
        <v>3.7037037037037E-2</v>
      </c>
      <c r="BF359" s="14">
        <v>0.1</v>
      </c>
      <c r="BG359" s="14">
        <v>0</v>
      </c>
      <c r="BH359" s="14">
        <v>0.21153846153846201</v>
      </c>
      <c r="BI359" s="14">
        <v>5.5555555555555601E-2</v>
      </c>
      <c r="BJ359" s="14">
        <v>0.20588235294117599</v>
      </c>
      <c r="BK359" s="14">
        <v>0</v>
      </c>
      <c r="BL359" s="430">
        <v>0.113207547169811</v>
      </c>
      <c r="BM359" s="14">
        <v>3.5714285714285698E-2</v>
      </c>
      <c r="BN359" s="14">
        <v>0.20588235294117599</v>
      </c>
      <c r="BO359" s="14">
        <v>0</v>
      </c>
      <c r="BP359" s="14">
        <v>9.0909090909090898E-2</v>
      </c>
      <c r="BQ359" s="86">
        <v>3.5714285714285698E-2</v>
      </c>
      <c r="BR359" s="86">
        <v>0.20588235294117599</v>
      </c>
      <c r="BS359" s="86">
        <v>0</v>
      </c>
      <c r="BT359" s="86">
        <v>9.0909090909090898E-2</v>
      </c>
      <c r="BU359" s="14" t="s">
        <v>35</v>
      </c>
      <c r="BV359" s="14" t="s">
        <v>36</v>
      </c>
      <c r="BW359" s="14" t="s">
        <v>35</v>
      </c>
      <c r="BX359" s="14" t="s">
        <v>35</v>
      </c>
      <c r="BY359" s="14" t="s">
        <v>35</v>
      </c>
      <c r="BZ359" s="14" t="s">
        <v>36</v>
      </c>
      <c r="CA359" s="14" t="s">
        <v>35</v>
      </c>
      <c r="CB359" s="14" t="s">
        <v>35</v>
      </c>
      <c r="CC359" s="14">
        <v>18.8</v>
      </c>
      <c r="CD359" s="14">
        <v>18.8</v>
      </c>
      <c r="CE359" s="14">
        <v>18.8</v>
      </c>
      <c r="CF359" s="14">
        <v>18.8</v>
      </c>
      <c r="CG359" s="14">
        <v>18.8</v>
      </c>
      <c r="CH359" s="14">
        <v>18.8</v>
      </c>
      <c r="CI359" s="14">
        <v>6.43</v>
      </c>
      <c r="CJ359" s="14">
        <f>INDEX('Monthy Targets'!AC:AC,(MATCH(FY2019_ALL_Targets!$B:$B,'Monthy Targets'!$B:$B,0)))</f>
        <v>6.41</v>
      </c>
      <c r="CK359" s="14">
        <f>INDEX('Monthy Targets'!AD:AD,(MATCH(FY2019_ALL_Targets!$B:$B,'Monthy Targets'!$B:$B,0)))</f>
        <v>6.41</v>
      </c>
      <c r="CL359" s="14">
        <f>INDEX('Monthy Targets'!AE:AE,(MATCH(FY2019_ALL_Targets!$B:$B,'Monthy Targets'!$B:$B,0)))</f>
        <v>6.41</v>
      </c>
      <c r="CM359" s="14">
        <f>INDEX('Monthy Targets'!AF:AF,(MATCH(FY2019_ALL_Targets!$B:$B,'Monthy Targets'!$B:$B,0)))</f>
        <v>6.41</v>
      </c>
      <c r="CN359" s="14">
        <f>INDEX('Monthy Targets'!AG:AG,(MATCH(FY2019_ALL_Targets!$B:$B,'Monthy Targets'!$B:$B,0)))</f>
        <v>6.41</v>
      </c>
      <c r="CO359" s="14">
        <v>1.27</v>
      </c>
      <c r="CP359" s="14">
        <v>0</v>
      </c>
      <c r="CQ359" s="14">
        <v>1.27</v>
      </c>
      <c r="CR359" s="14">
        <v>0</v>
      </c>
      <c r="CS359" s="14">
        <v>1.27</v>
      </c>
      <c r="CT359" s="14">
        <v>0</v>
      </c>
      <c r="CU359" s="14">
        <v>1.27</v>
      </c>
      <c r="CV359" s="14">
        <v>0</v>
      </c>
      <c r="CW359" s="14">
        <v>0.44</v>
      </c>
      <c r="CX359" s="14">
        <v>0</v>
      </c>
      <c r="CY359" s="14">
        <v>0.44</v>
      </c>
      <c r="CZ359" s="14">
        <v>0.44</v>
      </c>
      <c r="DA359" s="14">
        <f>IF('QIPP Scorecard'!$AA$1=4,IF(FY2019_ALL_Targets!$BU359="Yes",INDEX('Final Comp Values'!$BN:$BN,MATCH(FY2019_ALL_Targets!$A359,'Final Comp Values'!$B:$B,0)),IF($BU359="Min Data",0,0)),0)</f>
        <v>0.44</v>
      </c>
      <c r="DB359" s="14">
        <f>IF('QIPP Scorecard'!$AA$1=4,IF(FY2019_ALL_Targets!$BV359="Yes",INDEX('Final Comp Values'!$BN:$BN,MATCH(FY2019_ALL_Targets!$A359,'Final Comp Values'!$B:$B,0)),IF($BV359="Min Data",0,0)),0)</f>
        <v>0</v>
      </c>
      <c r="DC359" s="14">
        <f>IF('QIPP Scorecard'!$AA$1=4,IF(FY2019_ALL_Targets!$BW359="Yes",INDEX('Final Comp Values'!$BN:$BN,MATCH(FY2019_ALL_Targets!$A359,'Final Comp Values'!$B:$B,0)),IF(CI359="Min Data",0,0)),0)</f>
        <v>0.44</v>
      </c>
      <c r="DD359" s="14">
        <f>IF('QIPP Scorecard'!$AA$1=4,IF(FY2019_ALL_Targets!$BX359="Yes",INDEX('Final Comp Values'!$BN:$BN,MATCH(FY2019_ALL_Targets!$A359,'Final Comp Values'!$B:$B,0)),IF($BX359="Min Data",0,0)),0)</f>
        <v>0.44</v>
      </c>
      <c r="DE359" s="14">
        <v>2.36</v>
      </c>
      <c r="DF359" s="14">
        <v>0</v>
      </c>
      <c r="DG359" s="14">
        <v>2.36</v>
      </c>
      <c r="DH359" s="14">
        <v>0</v>
      </c>
      <c r="DI359" s="14">
        <v>2.36</v>
      </c>
      <c r="DJ359" s="14">
        <v>0</v>
      </c>
      <c r="DK359" s="14">
        <v>2.36</v>
      </c>
      <c r="DL359" s="14">
        <v>0</v>
      </c>
      <c r="DM359" s="14">
        <v>0</v>
      </c>
      <c r="DN359" s="14">
        <v>0</v>
      </c>
      <c r="DO359" s="14">
        <v>0.81</v>
      </c>
      <c r="DP359" s="14">
        <v>0.81</v>
      </c>
      <c r="DQ359" s="14">
        <f>IF('QIPP Scorecard'!$AA$1=4,IF(FY2019_ALL_Targets!$BY359="Yes",INDEX('Final Comp Values'!$BK:$BK,MATCH(FY2019_ALL_Targets!$A359,'Final Comp Values'!$B:$B,0)),IF($BY359="Min Data",0,0)),0)</f>
        <v>0.81</v>
      </c>
      <c r="DR359" s="14">
        <f>IF('QIPP Scorecard'!$AA$1=4,IF(FY2019_ALL_Targets!$BZ359="Yes",INDEX('Final Comp Values'!$BO:$BO,MATCH(FY2019_ALL_Targets!$A359,'Final Comp Values'!$B:$B,0)),IF($BZ359="Min Data",0,0)),0)</f>
        <v>0</v>
      </c>
      <c r="DS359" s="14">
        <f>IF('QIPP Scorecard'!$AA$1=4,IF(FY2019_ALL_Targets!$CA359="Yes",INDEX('Final Comp Values'!$BO:$BO,MATCH(FY2019_ALL_Targets!$A359,'Final Comp Values'!$B:$B,0)),IF($CA359="Min Data",0,0)),0)</f>
        <v>0.81</v>
      </c>
      <c r="DT359" s="14">
        <f>IF('QIPP Scorecard'!$AA$1=4,IF(FY2019_ALL_Targets!$CB359="Yes",INDEX('Final Comp Values'!$BO:$BO,MATCH(FY2019_ALL_Targets!$A359,'Final Comp Values'!$B:$B,0)),IF($CB359="Min Data",0,0)),0)</f>
        <v>0.81</v>
      </c>
      <c r="DU359" s="14">
        <v>2.61</v>
      </c>
      <c r="DV359" s="14">
        <v>2.95</v>
      </c>
      <c r="DW359" s="14">
        <v>3.69</v>
      </c>
      <c r="DX359" s="14">
        <v>3.71</v>
      </c>
      <c r="DY359" s="12">
        <f t="shared" si="26"/>
        <v>1</v>
      </c>
      <c r="DZ359" s="12">
        <f t="shared" si="27"/>
        <v>1</v>
      </c>
      <c r="EA359" s="12">
        <f t="shared" si="28"/>
        <v>0</v>
      </c>
      <c r="EB359" s="12">
        <f t="shared" si="29"/>
        <v>0</v>
      </c>
    </row>
    <row r="360" spans="1:132" x14ac:dyDescent="0.25">
      <c r="A360" s="297">
        <v>5333</v>
      </c>
      <c r="B360" s="347">
        <v>675901</v>
      </c>
      <c r="C360" s="297">
        <v>1026646</v>
      </c>
      <c r="D360" s="14">
        <v>1457467623</v>
      </c>
      <c r="E360" s="26" t="s">
        <v>930</v>
      </c>
      <c r="F360" s="26" t="str">
        <f>INDEX('Mar - Aug'!X:X,MATCH(A360,'Mar - Aug'!B:B,0))</f>
        <v>Harris</v>
      </c>
      <c r="G360" s="26" t="s">
        <v>3010</v>
      </c>
      <c r="H360" s="26"/>
      <c r="I360" s="26" t="str">
        <f t="shared" si="25"/>
        <v/>
      </c>
      <c r="J360" s="299" t="s">
        <v>766</v>
      </c>
      <c r="K360" s="299" t="s">
        <v>995</v>
      </c>
      <c r="L360" s="299" t="s">
        <v>767</v>
      </c>
      <c r="M360" s="13">
        <v>0</v>
      </c>
      <c r="N360" s="13">
        <v>9.8765409999999998E-2</v>
      </c>
      <c r="O360" s="13">
        <v>0</v>
      </c>
      <c r="P360" s="13">
        <v>7.5000020000000001E-2</v>
      </c>
      <c r="Q360" s="13">
        <v>3.3690650000000003E-2</v>
      </c>
      <c r="R360" s="13">
        <v>5.5747400000000003E-2</v>
      </c>
      <c r="S360" s="13">
        <v>3.7344499999999998E-3</v>
      </c>
      <c r="T360" s="13">
        <v>0.15247816</v>
      </c>
      <c r="U360" s="13">
        <v>3.3690650000000003E-2</v>
      </c>
      <c r="V360" s="13">
        <v>9.7086398030000007E-2</v>
      </c>
      <c r="W360" s="13">
        <v>3.7344499999999998E-3</v>
      </c>
      <c r="X360" s="13">
        <v>0.15247816</v>
      </c>
      <c r="Y360" s="13">
        <v>3.3690650000000003E-2</v>
      </c>
      <c r="Z360" s="13">
        <v>9.3827139500000004E-2</v>
      </c>
      <c r="AA360" s="13">
        <v>3.7344499999999998E-3</v>
      </c>
      <c r="AB360" s="13">
        <v>0.15247816</v>
      </c>
      <c r="AC360" s="13">
        <v>3.3690650000000003E-2</v>
      </c>
      <c r="AD360" s="13">
        <v>9.5407386060000002E-2</v>
      </c>
      <c r="AE360" s="13">
        <v>3.7344499999999998E-3</v>
      </c>
      <c r="AF360" s="13">
        <v>0.15247816</v>
      </c>
      <c r="AG360" s="13">
        <v>3.3690650000000003E-2</v>
      </c>
      <c r="AH360" s="13">
        <v>8.8888868999999995E-2</v>
      </c>
      <c r="AI360" s="13">
        <v>3.7344499999999998E-3</v>
      </c>
      <c r="AJ360" s="13">
        <v>0.15247816</v>
      </c>
      <c r="AK360" s="13">
        <v>3.3690650000000003E-2</v>
      </c>
      <c r="AL360" s="13">
        <v>9.3728374089999997E-2</v>
      </c>
      <c r="AM360" s="13">
        <v>3.7344499999999998E-3</v>
      </c>
      <c r="AN360" s="13">
        <v>0.15247816</v>
      </c>
      <c r="AO360" s="13">
        <v>3.3690650000000003E-2</v>
      </c>
      <c r="AP360" s="13">
        <v>8.3950598500000001E-2</v>
      </c>
      <c r="AQ360" s="13">
        <v>3.7344499999999998E-3</v>
      </c>
      <c r="AR360" s="13">
        <v>0.15247816</v>
      </c>
      <c r="AS360" s="13">
        <v>3.3690650000000003E-2</v>
      </c>
      <c r="AT360" s="13">
        <v>9.1851831300000006E-2</v>
      </c>
      <c r="AU360" s="13">
        <v>3.7344499999999998E-3</v>
      </c>
      <c r="AV360" s="13">
        <v>0.15247816</v>
      </c>
      <c r="AW360" s="13">
        <v>3.3690650000000003E-2</v>
      </c>
      <c r="AX360" s="13">
        <v>7.9012328000000007E-2</v>
      </c>
      <c r="AY360" s="13">
        <v>3.7344499999999998E-3</v>
      </c>
      <c r="AZ360" s="13">
        <v>0.15247816</v>
      </c>
      <c r="BA360" s="86">
        <v>2.4390243902439001E-2</v>
      </c>
      <c r="BB360" s="86">
        <v>5.0847457627118599E-2</v>
      </c>
      <c r="BC360" s="13">
        <v>0</v>
      </c>
      <c r="BD360" s="13">
        <v>7.7922077922077906E-2</v>
      </c>
      <c r="BE360" s="14">
        <v>2.5000000000000001E-2</v>
      </c>
      <c r="BF360" s="14">
        <v>3.2786885245901599E-2</v>
      </c>
      <c r="BG360" s="14">
        <v>0</v>
      </c>
      <c r="BH360" s="14">
        <v>9.45945945945946E-2</v>
      </c>
      <c r="BI360" s="14">
        <v>2.53164556962025E-2</v>
      </c>
      <c r="BJ360" s="14">
        <v>7.1428571428571397E-2</v>
      </c>
      <c r="BK360" s="14">
        <v>0</v>
      </c>
      <c r="BL360" s="430">
        <v>9.5890410958904104E-2</v>
      </c>
      <c r="BM360" s="14">
        <v>2.4691358024691398E-2</v>
      </c>
      <c r="BN360" s="14">
        <v>6.8965517241379296E-2</v>
      </c>
      <c r="BO360" s="14">
        <v>0</v>
      </c>
      <c r="BP360" s="14">
        <v>0.13157894736842099</v>
      </c>
      <c r="BQ360" s="86">
        <v>2.4691358024691398E-2</v>
      </c>
      <c r="BR360" s="86">
        <v>6.8965517241379296E-2</v>
      </c>
      <c r="BS360" s="86">
        <v>0</v>
      </c>
      <c r="BT360" s="86">
        <v>0.13157894736842099</v>
      </c>
      <c r="BU360" s="14" t="s">
        <v>35</v>
      </c>
      <c r="BV360" s="14" t="s">
        <v>35</v>
      </c>
      <c r="BW360" s="14" t="s">
        <v>35</v>
      </c>
      <c r="BX360" s="14" t="s">
        <v>35</v>
      </c>
      <c r="BY360" s="14" t="s">
        <v>35</v>
      </c>
      <c r="BZ360" s="14" t="s">
        <v>35</v>
      </c>
      <c r="CA360" s="14" t="s">
        <v>35</v>
      </c>
      <c r="CB360" s="14" t="s">
        <v>35</v>
      </c>
      <c r="CC360" s="14">
        <v>5.35</v>
      </c>
      <c r="CD360" s="14">
        <v>5.35</v>
      </c>
      <c r="CE360" s="14">
        <v>5.35</v>
      </c>
      <c r="CF360" s="14">
        <v>5.35</v>
      </c>
      <c r="CG360" s="14">
        <v>5.35</v>
      </c>
      <c r="CH360" s="14">
        <v>5.35</v>
      </c>
      <c r="CI360" s="14">
        <v>5.3</v>
      </c>
      <c r="CJ360" s="14">
        <f>INDEX('Monthy Targets'!AC:AC,(MATCH(FY2019_ALL_Targets!$B:$B,'Monthy Targets'!$B:$B,0)))</f>
        <v>5.28</v>
      </c>
      <c r="CK360" s="14">
        <f>INDEX('Monthy Targets'!AD:AD,(MATCH(FY2019_ALL_Targets!$B:$B,'Monthy Targets'!$B:$B,0)))</f>
        <v>5.28</v>
      </c>
      <c r="CL360" s="14">
        <f>INDEX('Monthy Targets'!AE:AE,(MATCH(FY2019_ALL_Targets!$B:$B,'Monthy Targets'!$B:$B,0)))</f>
        <v>5.28</v>
      </c>
      <c r="CM360" s="14">
        <f>INDEX('Monthy Targets'!AF:AF,(MATCH(FY2019_ALL_Targets!$B:$B,'Monthy Targets'!$B:$B,0)))</f>
        <v>5.28</v>
      </c>
      <c r="CN360" s="14">
        <f>INDEX('Monthy Targets'!AG:AG,(MATCH(FY2019_ALL_Targets!$B:$B,'Monthy Targets'!$B:$B,0)))</f>
        <v>5.28</v>
      </c>
      <c r="CO360" s="14">
        <v>0.36</v>
      </c>
      <c r="CP360" s="14">
        <v>0.36</v>
      </c>
      <c r="CQ360" s="14">
        <v>0.36</v>
      </c>
      <c r="CR360" s="14">
        <v>0.36</v>
      </c>
      <c r="CS360" s="14">
        <v>0.36</v>
      </c>
      <c r="CT360" s="14">
        <v>0.36</v>
      </c>
      <c r="CU360" s="14">
        <v>0.36</v>
      </c>
      <c r="CV360" s="14">
        <v>0.36</v>
      </c>
      <c r="CW360" s="14">
        <v>0.36</v>
      </c>
      <c r="CX360" s="14">
        <v>0.36</v>
      </c>
      <c r="CY360" s="14">
        <v>0.36</v>
      </c>
      <c r="CZ360" s="14">
        <v>0.36</v>
      </c>
      <c r="DA360" s="14">
        <f>IF('QIPP Scorecard'!$AA$1=4,IF(FY2019_ALL_Targets!$BU360="Yes",INDEX('Final Comp Values'!$BN:$BN,MATCH(FY2019_ALL_Targets!$A360,'Final Comp Values'!$B:$B,0)),IF($BU360="Min Data",0,0)),0)</f>
        <v>0.36</v>
      </c>
      <c r="DB360" s="14">
        <f>IF('QIPP Scorecard'!$AA$1=4,IF(FY2019_ALL_Targets!$BV360="Yes",INDEX('Final Comp Values'!$BN:$BN,MATCH(FY2019_ALL_Targets!$A360,'Final Comp Values'!$B:$B,0)),IF($BV360="Min Data",0,0)),0)</f>
        <v>0.36</v>
      </c>
      <c r="DC360" s="14">
        <f>IF('QIPP Scorecard'!$AA$1=4,IF(FY2019_ALL_Targets!$BW360="Yes",INDEX('Final Comp Values'!$BN:$BN,MATCH(FY2019_ALL_Targets!$A360,'Final Comp Values'!$B:$B,0)),IF(CI360="Min Data",0,0)),0)</f>
        <v>0.36</v>
      </c>
      <c r="DD360" s="14">
        <f>IF('QIPP Scorecard'!$AA$1=4,IF(FY2019_ALL_Targets!$BX360="Yes",INDEX('Final Comp Values'!$BN:$BN,MATCH(FY2019_ALL_Targets!$A360,'Final Comp Values'!$B:$B,0)),IF($BX360="Min Data",0,0)),0)</f>
        <v>0.36</v>
      </c>
      <c r="DE360" s="14">
        <v>0.67</v>
      </c>
      <c r="DF360" s="14">
        <v>0.67</v>
      </c>
      <c r="DG360" s="14">
        <v>0.67</v>
      </c>
      <c r="DH360" s="14">
        <v>0.67</v>
      </c>
      <c r="DI360" s="14">
        <v>0.67</v>
      </c>
      <c r="DJ360" s="14">
        <v>0.67</v>
      </c>
      <c r="DK360" s="14">
        <v>0.67</v>
      </c>
      <c r="DL360" s="14">
        <v>0.67</v>
      </c>
      <c r="DM360" s="14">
        <v>0.67</v>
      </c>
      <c r="DN360" s="14">
        <v>0.67</v>
      </c>
      <c r="DO360" s="14">
        <v>0.67</v>
      </c>
      <c r="DP360" s="14">
        <v>0.67</v>
      </c>
      <c r="DQ360" s="14">
        <f>IF('QIPP Scorecard'!$AA$1=4,IF(FY2019_ALL_Targets!$BY360="Yes",INDEX('Final Comp Values'!$BK:$BK,MATCH(FY2019_ALL_Targets!$A360,'Final Comp Values'!$B:$B,0)),IF($BY360="Min Data",0,0)),0)</f>
        <v>0.67</v>
      </c>
      <c r="DR360" s="14">
        <f>IF('QIPP Scorecard'!$AA$1=4,IF(FY2019_ALL_Targets!$BZ360="Yes",INDEX('Final Comp Values'!$BO:$BO,MATCH(FY2019_ALL_Targets!$A360,'Final Comp Values'!$B:$B,0)),IF($BZ360="Min Data",0,0)),0)</f>
        <v>0.67</v>
      </c>
      <c r="DS360" s="14">
        <f>IF('QIPP Scorecard'!$AA$1=4,IF(FY2019_ALL_Targets!$CA360="Yes",INDEX('Final Comp Values'!$BO:$BO,MATCH(FY2019_ALL_Targets!$A360,'Final Comp Values'!$B:$B,0)),IF($CA360="Min Data",0,0)),0)</f>
        <v>0.67</v>
      </c>
      <c r="DT360" s="14">
        <f>IF('QIPP Scorecard'!$AA$1=4,IF(FY2019_ALL_Targets!$CB360="Yes",INDEX('Final Comp Values'!$BO:$BO,MATCH(FY2019_ALL_Targets!$A360,'Final Comp Values'!$B:$B,0)),IF($CB360="Min Data",0,0)),0)</f>
        <v>0.67</v>
      </c>
      <c r="DU360" s="14">
        <v>0.95</v>
      </c>
      <c r="DV360" s="14">
        <v>1.07</v>
      </c>
      <c r="DW360" s="14">
        <v>1.1200000000000001</v>
      </c>
      <c r="DX360" s="14">
        <v>1.1000000000000001</v>
      </c>
      <c r="DY360" s="12">
        <f t="shared" si="26"/>
        <v>0</v>
      </c>
      <c r="DZ360" s="12">
        <f t="shared" si="27"/>
        <v>0</v>
      </c>
      <c r="EA360" s="12">
        <f t="shared" si="28"/>
        <v>0</v>
      </c>
      <c r="EB360" s="12">
        <f t="shared" si="29"/>
        <v>0</v>
      </c>
    </row>
    <row r="361" spans="1:132" x14ac:dyDescent="0.25">
      <c r="A361" s="297">
        <v>4868</v>
      </c>
      <c r="B361" s="347">
        <v>675903</v>
      </c>
      <c r="C361" s="297">
        <v>1018505</v>
      </c>
      <c r="D361" s="14">
        <v>1629516109</v>
      </c>
      <c r="E361" s="26" t="s">
        <v>925</v>
      </c>
      <c r="F361" s="26" t="str">
        <f>INDEX('Mar - Aug'!X:X,MATCH(A361,'Mar - Aug'!B:B,0))</f>
        <v>MRSA Central</v>
      </c>
      <c r="G361" s="26" t="s">
        <v>3079</v>
      </c>
      <c r="H361" s="26"/>
      <c r="I361" s="26" t="str">
        <f t="shared" si="25"/>
        <v/>
      </c>
      <c r="J361" s="299" t="s">
        <v>2526</v>
      </c>
      <c r="K361" s="299" t="s">
        <v>1002</v>
      </c>
      <c r="L361" s="299" t="s">
        <v>2527</v>
      </c>
      <c r="M361" s="13">
        <v>5.5794009999999998E-2</v>
      </c>
      <c r="N361" s="13">
        <v>4.4642859999999999E-2</v>
      </c>
      <c r="O361" s="13">
        <v>0</v>
      </c>
      <c r="P361" s="13">
        <v>0.20089286000000001</v>
      </c>
      <c r="Q361" s="13">
        <v>3.3690650000000003E-2</v>
      </c>
      <c r="R361" s="13">
        <v>5.5747400000000003E-2</v>
      </c>
      <c r="S361" s="13">
        <v>3.7344499999999998E-3</v>
      </c>
      <c r="T361" s="13">
        <v>0.15247816</v>
      </c>
      <c r="U361" s="13">
        <v>5.4845511829999999E-2</v>
      </c>
      <c r="V361" s="13">
        <v>5.5747400000000003E-2</v>
      </c>
      <c r="W361" s="13">
        <v>3.7344499999999998E-3</v>
      </c>
      <c r="X361" s="13">
        <v>0.19747768137999999</v>
      </c>
      <c r="Y361" s="13">
        <v>5.3004309499999999E-2</v>
      </c>
      <c r="Z361" s="13">
        <v>5.5747400000000003E-2</v>
      </c>
      <c r="AA361" s="13">
        <v>3.7344499999999998E-3</v>
      </c>
      <c r="AB361" s="13">
        <v>0.19084821699999999</v>
      </c>
      <c r="AC361" s="13">
        <v>5.389701366E-2</v>
      </c>
      <c r="AD361" s="13">
        <v>5.5747400000000003E-2</v>
      </c>
      <c r="AE361" s="13">
        <v>3.7344499999999998E-3</v>
      </c>
      <c r="AF361" s="13">
        <v>0.19406250276000001</v>
      </c>
      <c r="AG361" s="13">
        <v>5.0214609E-2</v>
      </c>
      <c r="AH361" s="13">
        <v>5.5747400000000003E-2</v>
      </c>
      <c r="AI361" s="13">
        <v>3.7344499999999998E-3</v>
      </c>
      <c r="AJ361" s="13">
        <v>0.18080357399999999</v>
      </c>
      <c r="AK361" s="13">
        <v>5.294851549E-2</v>
      </c>
      <c r="AL361" s="13">
        <v>5.5747400000000003E-2</v>
      </c>
      <c r="AM361" s="13">
        <v>3.7344499999999998E-3</v>
      </c>
      <c r="AN361" s="13">
        <v>0.19064732413999999</v>
      </c>
      <c r="AO361" s="13">
        <v>4.7424908500000001E-2</v>
      </c>
      <c r="AP361" s="13">
        <v>5.5747400000000003E-2</v>
      </c>
      <c r="AQ361" s="13">
        <v>3.7344499999999998E-3</v>
      </c>
      <c r="AR361" s="13">
        <v>0.170758931</v>
      </c>
      <c r="AS361" s="13">
        <v>5.1888429299999997E-2</v>
      </c>
      <c r="AT361" s="13">
        <v>5.5747400000000003E-2</v>
      </c>
      <c r="AU361" s="13">
        <v>3.7344499999999998E-3</v>
      </c>
      <c r="AV361" s="13">
        <v>0.18683035980000001</v>
      </c>
      <c r="AW361" s="13">
        <v>4.4635208000000003E-2</v>
      </c>
      <c r="AX361" s="13">
        <v>5.5747400000000003E-2</v>
      </c>
      <c r="AY361" s="13">
        <v>3.7344499999999998E-3</v>
      </c>
      <c r="AZ361" s="13">
        <v>0.16071428800000001</v>
      </c>
      <c r="BA361" s="86">
        <v>3.5087719298245598E-2</v>
      </c>
      <c r="BB361" s="86">
        <v>2.7027027027027001E-2</v>
      </c>
      <c r="BC361" s="13">
        <v>0</v>
      </c>
      <c r="BD361" s="13">
        <v>0.18181818181818199</v>
      </c>
      <c r="BE361" s="14">
        <v>1.8181818181818198E-2</v>
      </c>
      <c r="BF361" s="14">
        <v>2.6315789473684199E-2</v>
      </c>
      <c r="BG361" s="14">
        <v>0</v>
      </c>
      <c r="BH361" s="14">
        <v>0.18867924528301899</v>
      </c>
      <c r="BI361" s="14">
        <v>3.5714285714285698E-2</v>
      </c>
      <c r="BJ361" s="14">
        <v>8.1081081081081099E-2</v>
      </c>
      <c r="BK361" s="14">
        <v>0</v>
      </c>
      <c r="BL361" s="430">
        <v>0.16666666666666699</v>
      </c>
      <c r="BM361" s="14">
        <v>3.3898305084745797E-2</v>
      </c>
      <c r="BN361" s="14">
        <v>5.1282051282051301E-2</v>
      </c>
      <c r="BO361" s="14">
        <v>0</v>
      </c>
      <c r="BP361" s="14">
        <v>0.21052631578947401</v>
      </c>
      <c r="BQ361" s="86">
        <v>3.3898305084745797E-2</v>
      </c>
      <c r="BR361" s="86">
        <v>5.1282051282051301E-2</v>
      </c>
      <c r="BS361" s="86">
        <v>0</v>
      </c>
      <c r="BT361" s="86">
        <v>0.21052631578947401</v>
      </c>
      <c r="BU361" s="14" t="s">
        <v>35</v>
      </c>
      <c r="BV361" s="14" t="s">
        <v>35</v>
      </c>
      <c r="BW361" s="14" t="s">
        <v>35</v>
      </c>
      <c r="BX361" s="14" t="s">
        <v>36</v>
      </c>
      <c r="BY361" s="14" t="s">
        <v>35</v>
      </c>
      <c r="BZ361" s="14" t="s">
        <v>35</v>
      </c>
      <c r="CA361" s="14" t="s">
        <v>35</v>
      </c>
      <c r="CB361" s="14" t="s">
        <v>36</v>
      </c>
      <c r="CC361" s="14">
        <v>5.42</v>
      </c>
      <c r="CD361" s="14">
        <v>5.42</v>
      </c>
      <c r="CE361" s="14">
        <v>5.42</v>
      </c>
      <c r="CF361" s="14">
        <v>5.42</v>
      </c>
      <c r="CG361" s="14">
        <v>5.42</v>
      </c>
      <c r="CH361" s="14">
        <v>5.42</v>
      </c>
      <c r="CI361" s="14">
        <v>5.45</v>
      </c>
      <c r="CJ361" s="14">
        <f>INDEX('Monthy Targets'!AC:AC,(MATCH(FY2019_ALL_Targets!$B:$B,'Monthy Targets'!$B:$B,0)))</f>
        <v>5.43</v>
      </c>
      <c r="CK361" s="14">
        <f>INDEX('Monthy Targets'!AD:AD,(MATCH(FY2019_ALL_Targets!$B:$B,'Monthy Targets'!$B:$B,0)))</f>
        <v>5.43</v>
      </c>
      <c r="CL361" s="14">
        <f>INDEX('Monthy Targets'!AE:AE,(MATCH(FY2019_ALL_Targets!$B:$B,'Monthy Targets'!$B:$B,0)))</f>
        <v>5.43</v>
      </c>
      <c r="CM361" s="14">
        <f>INDEX('Monthy Targets'!AF:AF,(MATCH(FY2019_ALL_Targets!$B:$B,'Monthy Targets'!$B:$B,0)))</f>
        <v>5.43</v>
      </c>
      <c r="CN361" s="14">
        <f>INDEX('Monthy Targets'!AG:AG,(MATCH(FY2019_ALL_Targets!$B:$B,'Monthy Targets'!$B:$B,0)))</f>
        <v>5.43</v>
      </c>
      <c r="CO361" s="14">
        <v>0.37</v>
      </c>
      <c r="CP361" s="14">
        <v>0.37</v>
      </c>
      <c r="CQ361" s="14">
        <v>0.37</v>
      </c>
      <c r="CR361" s="14">
        <v>0.37</v>
      </c>
      <c r="CS361" s="14">
        <v>0.37</v>
      </c>
      <c r="CT361" s="14">
        <v>0.37</v>
      </c>
      <c r="CU361" s="14">
        <v>0.37</v>
      </c>
      <c r="CV361" s="14">
        <v>0.37</v>
      </c>
      <c r="CW361" s="14">
        <v>0.37</v>
      </c>
      <c r="CX361" s="14">
        <v>0</v>
      </c>
      <c r="CY361" s="14">
        <v>0.37</v>
      </c>
      <c r="CZ361" s="14">
        <v>0.37</v>
      </c>
      <c r="DA361" s="14">
        <f>IF('QIPP Scorecard'!$AA$1=4,IF(FY2019_ALL_Targets!$BU361="Yes",INDEX('Final Comp Values'!$BN:$BN,MATCH(FY2019_ALL_Targets!$A361,'Final Comp Values'!$B:$B,0)),IF($BU361="Min Data",0,0)),0)</f>
        <v>0.37</v>
      </c>
      <c r="DB361" s="14">
        <f>IF('QIPP Scorecard'!$AA$1=4,IF(FY2019_ALL_Targets!$BV361="Yes",INDEX('Final Comp Values'!$BN:$BN,MATCH(FY2019_ALL_Targets!$A361,'Final Comp Values'!$B:$B,0)),IF($BV361="Min Data",0,0)),0)</f>
        <v>0.37</v>
      </c>
      <c r="DC361" s="14">
        <f>IF('QIPP Scorecard'!$AA$1=4,IF(FY2019_ALL_Targets!$BW361="Yes",INDEX('Final Comp Values'!$BN:$BN,MATCH(FY2019_ALL_Targets!$A361,'Final Comp Values'!$B:$B,0)),IF(CI361="Min Data",0,0)),0)</f>
        <v>0.37</v>
      </c>
      <c r="DD361" s="14">
        <f>IF('QIPP Scorecard'!$AA$1=4,IF(FY2019_ALL_Targets!$BX361="Yes",INDEX('Final Comp Values'!$BN:$BN,MATCH(FY2019_ALL_Targets!$A361,'Final Comp Values'!$B:$B,0)),IF($BX361="Min Data",0,0)),0)</f>
        <v>0</v>
      </c>
      <c r="DE361" s="14">
        <v>0.68</v>
      </c>
      <c r="DF361" s="14">
        <v>0.68</v>
      </c>
      <c r="DG361" s="14">
        <v>0.68</v>
      </c>
      <c r="DH361" s="14">
        <v>0.68</v>
      </c>
      <c r="DI361" s="14">
        <v>0.68</v>
      </c>
      <c r="DJ361" s="14">
        <v>0.68</v>
      </c>
      <c r="DK361" s="14">
        <v>0.68</v>
      </c>
      <c r="DL361" s="14">
        <v>0</v>
      </c>
      <c r="DM361" s="14">
        <v>0.69</v>
      </c>
      <c r="DN361" s="14">
        <v>0</v>
      </c>
      <c r="DO361" s="14">
        <v>0.69</v>
      </c>
      <c r="DP361" s="14">
        <v>0.69</v>
      </c>
      <c r="DQ361" s="14">
        <f>IF('QIPP Scorecard'!$AA$1=4,IF(FY2019_ALL_Targets!$BY361="Yes",INDEX('Final Comp Values'!$BK:$BK,MATCH(FY2019_ALL_Targets!$A361,'Final Comp Values'!$B:$B,0)),IF($BY361="Min Data",0,0)),0)</f>
        <v>0.69</v>
      </c>
      <c r="DR361" s="14">
        <f>IF('QIPP Scorecard'!$AA$1=4,IF(FY2019_ALL_Targets!$BZ361="Yes",INDEX('Final Comp Values'!$BO:$BO,MATCH(FY2019_ALL_Targets!$A361,'Final Comp Values'!$B:$B,0)),IF($BZ361="Min Data",0,0)),0)</f>
        <v>0.69</v>
      </c>
      <c r="DS361" s="14">
        <f>IF('QIPP Scorecard'!$AA$1=4,IF(FY2019_ALL_Targets!$CA361="Yes",INDEX('Final Comp Values'!$BO:$BO,MATCH(FY2019_ALL_Targets!$A361,'Final Comp Values'!$B:$B,0)),IF($CA361="Min Data",0,0)),0)</f>
        <v>0.69</v>
      </c>
      <c r="DT361" s="14">
        <f>IF('QIPP Scorecard'!$AA$1=4,IF(FY2019_ALL_Targets!$CB361="Yes",INDEX('Final Comp Values'!$BO:$BO,MATCH(FY2019_ALL_Targets!$A361,'Final Comp Values'!$B:$B,0)),IF($CB361="Min Data",0,0)),0)</f>
        <v>0</v>
      </c>
      <c r="DU361" s="14">
        <v>0.96</v>
      </c>
      <c r="DV361" s="14">
        <v>1.01</v>
      </c>
      <c r="DW361" s="14">
        <v>1.01</v>
      </c>
      <c r="DX361" s="14">
        <v>0.99</v>
      </c>
      <c r="DY361" s="12">
        <f t="shared" si="26"/>
        <v>1</v>
      </c>
      <c r="DZ361" s="12">
        <f t="shared" si="27"/>
        <v>1</v>
      </c>
      <c r="EA361" s="12">
        <f t="shared" si="28"/>
        <v>0</v>
      </c>
      <c r="EB361" s="12">
        <f t="shared" si="29"/>
        <v>0</v>
      </c>
    </row>
    <row r="362" spans="1:132" x14ac:dyDescent="0.25">
      <c r="A362" s="297">
        <v>5183</v>
      </c>
      <c r="B362" s="347">
        <v>675904</v>
      </c>
      <c r="C362" s="297">
        <v>1026679</v>
      </c>
      <c r="D362" s="14">
        <v>1518357680</v>
      </c>
      <c r="E362" s="26" t="s">
        <v>923</v>
      </c>
      <c r="F362" s="26" t="str">
        <f>INDEX('Mar - Aug'!X:X,MATCH(A362,'Mar - Aug'!B:B,0))</f>
        <v>Lubbock</v>
      </c>
      <c r="G362" s="26" t="s">
        <v>3071</v>
      </c>
      <c r="H362" s="26"/>
      <c r="I362" s="26" t="str">
        <f t="shared" si="25"/>
        <v/>
      </c>
      <c r="J362" s="299" t="s">
        <v>706</v>
      </c>
      <c r="K362" s="299" t="s">
        <v>975</v>
      </c>
      <c r="L362" s="299" t="s">
        <v>2829</v>
      </c>
      <c r="M362" s="13">
        <v>1.293102E-2</v>
      </c>
      <c r="N362" s="13">
        <v>2.6595750000000001E-2</v>
      </c>
      <c r="O362" s="13">
        <v>0</v>
      </c>
      <c r="P362" s="13">
        <v>0.22510821</v>
      </c>
      <c r="Q362" s="13">
        <v>3.3690650000000003E-2</v>
      </c>
      <c r="R362" s="13">
        <v>5.5747400000000003E-2</v>
      </c>
      <c r="S362" s="13">
        <v>3.7344499999999998E-3</v>
      </c>
      <c r="T362" s="13">
        <v>0.15247816</v>
      </c>
      <c r="U362" s="13">
        <v>3.3690650000000003E-2</v>
      </c>
      <c r="V362" s="13">
        <v>5.5747400000000003E-2</v>
      </c>
      <c r="W362" s="13">
        <v>3.7344499999999998E-3</v>
      </c>
      <c r="X362" s="13">
        <v>0.22128137043000001</v>
      </c>
      <c r="Y362" s="13">
        <v>3.3690650000000003E-2</v>
      </c>
      <c r="Z362" s="13">
        <v>5.5747400000000003E-2</v>
      </c>
      <c r="AA362" s="13">
        <v>3.7344499999999998E-3</v>
      </c>
      <c r="AB362" s="13">
        <v>0.2138527995</v>
      </c>
      <c r="AC362" s="13">
        <v>3.3690650000000003E-2</v>
      </c>
      <c r="AD362" s="13">
        <v>5.5747400000000003E-2</v>
      </c>
      <c r="AE362" s="13">
        <v>3.7344499999999998E-3</v>
      </c>
      <c r="AF362" s="13">
        <v>0.21745453085999999</v>
      </c>
      <c r="AG362" s="13">
        <v>3.3690650000000003E-2</v>
      </c>
      <c r="AH362" s="13">
        <v>5.5747400000000003E-2</v>
      </c>
      <c r="AI362" s="13">
        <v>3.7344499999999998E-3</v>
      </c>
      <c r="AJ362" s="13">
        <v>0.20259738899999999</v>
      </c>
      <c r="AK362" s="13">
        <v>3.3690650000000003E-2</v>
      </c>
      <c r="AL362" s="13">
        <v>5.5747400000000003E-2</v>
      </c>
      <c r="AM362" s="13">
        <v>3.7344499999999998E-3</v>
      </c>
      <c r="AN362" s="13">
        <v>0.21362769129</v>
      </c>
      <c r="AO362" s="13">
        <v>3.3690650000000003E-2</v>
      </c>
      <c r="AP362" s="13">
        <v>5.5747400000000003E-2</v>
      </c>
      <c r="AQ362" s="13">
        <v>3.7344499999999998E-3</v>
      </c>
      <c r="AR362" s="13">
        <v>0.19134197850000001</v>
      </c>
      <c r="AS362" s="13">
        <v>3.3690650000000003E-2</v>
      </c>
      <c r="AT362" s="13">
        <v>5.5747400000000003E-2</v>
      </c>
      <c r="AU362" s="13">
        <v>3.7344499999999998E-3</v>
      </c>
      <c r="AV362" s="13">
        <v>0.2093506353</v>
      </c>
      <c r="AW362" s="13">
        <v>3.3690650000000003E-2</v>
      </c>
      <c r="AX362" s="13">
        <v>5.5747400000000003E-2</v>
      </c>
      <c r="AY362" s="13">
        <v>3.7344499999999998E-3</v>
      </c>
      <c r="AZ362" s="13">
        <v>0.180086568</v>
      </c>
      <c r="BA362" s="86">
        <v>3.7037037037037E-2</v>
      </c>
      <c r="BB362" s="86">
        <v>8.8235294117647106E-2</v>
      </c>
      <c r="BC362" s="13">
        <v>0</v>
      </c>
      <c r="BD362" s="13">
        <v>0.25490196078431399</v>
      </c>
      <c r="BE362" s="14">
        <v>7.0175438596491196E-2</v>
      </c>
      <c r="BF362" s="14">
        <v>0</v>
      </c>
      <c r="BG362" s="14">
        <v>0</v>
      </c>
      <c r="BH362" s="14">
        <v>0.14583333333333301</v>
      </c>
      <c r="BI362" s="14">
        <v>5.5555555555555601E-2</v>
      </c>
      <c r="BJ362" s="14">
        <v>0.11764705882352899</v>
      </c>
      <c r="BK362" s="14">
        <v>0</v>
      </c>
      <c r="BL362" s="430">
        <v>9.3023255813953501E-2</v>
      </c>
      <c r="BM362" s="14">
        <v>6.8965517241379296E-2</v>
      </c>
      <c r="BN362" s="14">
        <v>4.7619047619047603E-2</v>
      </c>
      <c r="BO362" s="14">
        <v>0</v>
      </c>
      <c r="BP362" s="14">
        <v>8.6956521739130405E-2</v>
      </c>
      <c r="BQ362" s="86">
        <v>6.8965517241379296E-2</v>
      </c>
      <c r="BR362" s="86">
        <v>4.7619047619047603E-2</v>
      </c>
      <c r="BS362" s="86">
        <v>0</v>
      </c>
      <c r="BT362" s="86">
        <v>8.6956521739130405E-2</v>
      </c>
      <c r="BU362" s="14" t="s">
        <v>36</v>
      </c>
      <c r="BV362" s="14" t="s">
        <v>35</v>
      </c>
      <c r="BW362" s="14" t="s">
        <v>35</v>
      </c>
      <c r="BX362" s="14" t="s">
        <v>35</v>
      </c>
      <c r="BY362" s="14" t="s">
        <v>36</v>
      </c>
      <c r="BZ362" s="14" t="s">
        <v>35</v>
      </c>
      <c r="CA362" s="14" t="s">
        <v>35</v>
      </c>
      <c r="CB362" s="14" t="s">
        <v>35</v>
      </c>
      <c r="CC362" s="14">
        <v>11.59</v>
      </c>
      <c r="CD362" s="14">
        <v>11.59</v>
      </c>
      <c r="CE362" s="14">
        <v>11.59</v>
      </c>
      <c r="CF362" s="14">
        <v>11.59</v>
      </c>
      <c r="CG362" s="14">
        <v>11.59</v>
      </c>
      <c r="CH362" s="14">
        <v>11.59</v>
      </c>
      <c r="CI362" s="14">
        <v>11.75</v>
      </c>
      <c r="CJ362" s="14">
        <f>INDEX('Monthy Targets'!AC:AC,(MATCH(FY2019_ALL_Targets!$B:$B,'Monthy Targets'!$B:$B,0)))</f>
        <v>11.71</v>
      </c>
      <c r="CK362" s="14">
        <f>INDEX('Monthy Targets'!AD:AD,(MATCH(FY2019_ALL_Targets!$B:$B,'Monthy Targets'!$B:$B,0)))</f>
        <v>11.71</v>
      </c>
      <c r="CL362" s="14">
        <f>INDEX('Monthy Targets'!AE:AE,(MATCH(FY2019_ALL_Targets!$B:$B,'Monthy Targets'!$B:$B,0)))</f>
        <v>11.71</v>
      </c>
      <c r="CM362" s="14">
        <f>INDEX('Monthy Targets'!AF:AF,(MATCH(FY2019_ALL_Targets!$B:$B,'Monthy Targets'!$B:$B,0)))</f>
        <v>11.71</v>
      </c>
      <c r="CN362" s="14">
        <f>INDEX('Monthy Targets'!AG:AG,(MATCH(FY2019_ALL_Targets!$B:$B,'Monthy Targets'!$B:$B,0)))</f>
        <v>11.71</v>
      </c>
      <c r="CO362" s="14">
        <v>0</v>
      </c>
      <c r="CP362" s="14">
        <v>0</v>
      </c>
      <c r="CQ362" s="14">
        <v>0.78</v>
      </c>
      <c r="CR362" s="14">
        <v>0</v>
      </c>
      <c r="CS362" s="14">
        <v>0</v>
      </c>
      <c r="CT362" s="14">
        <v>0.78</v>
      </c>
      <c r="CU362" s="14">
        <v>0.78</v>
      </c>
      <c r="CV362" s="14">
        <v>0.78</v>
      </c>
      <c r="CW362" s="14">
        <v>0</v>
      </c>
      <c r="CX362" s="14">
        <v>0</v>
      </c>
      <c r="CY362" s="14">
        <v>0.8</v>
      </c>
      <c r="CZ362" s="14">
        <v>0.8</v>
      </c>
      <c r="DA362" s="14">
        <f>IF('QIPP Scorecard'!$AA$1=4,IF(FY2019_ALL_Targets!$BU362="Yes",INDEX('Final Comp Values'!$BN:$BN,MATCH(FY2019_ALL_Targets!$A362,'Final Comp Values'!$B:$B,0)),IF($BU362="Min Data",0,0)),0)</f>
        <v>0</v>
      </c>
      <c r="DB362" s="14">
        <f>IF('QIPP Scorecard'!$AA$1=4,IF(FY2019_ALL_Targets!$BV362="Yes",INDEX('Final Comp Values'!$BN:$BN,MATCH(FY2019_ALL_Targets!$A362,'Final Comp Values'!$B:$B,0)),IF($BV362="Min Data",0,0)),0)</f>
        <v>0.8</v>
      </c>
      <c r="DC362" s="14">
        <f>IF('QIPP Scorecard'!$AA$1=4,IF(FY2019_ALL_Targets!$BW362="Yes",INDEX('Final Comp Values'!$BN:$BN,MATCH(FY2019_ALL_Targets!$A362,'Final Comp Values'!$B:$B,0)),IF(CI362="Min Data",0,0)),0)</f>
        <v>0.8</v>
      </c>
      <c r="DD362" s="14">
        <f>IF('QIPP Scorecard'!$AA$1=4,IF(FY2019_ALL_Targets!$BX362="Yes",INDEX('Final Comp Values'!$BN:$BN,MATCH(FY2019_ALL_Targets!$A362,'Final Comp Values'!$B:$B,0)),IF($BX362="Min Data",0,0)),0)</f>
        <v>0.8</v>
      </c>
      <c r="DE362" s="14">
        <v>0</v>
      </c>
      <c r="DF362" s="14">
        <v>0</v>
      </c>
      <c r="DG362" s="14">
        <v>1.46</v>
      </c>
      <c r="DH362" s="14">
        <v>0</v>
      </c>
      <c r="DI362" s="14">
        <v>0</v>
      </c>
      <c r="DJ362" s="14">
        <v>1.46</v>
      </c>
      <c r="DK362" s="14">
        <v>1.46</v>
      </c>
      <c r="DL362" s="14">
        <v>1.46</v>
      </c>
      <c r="DM362" s="14">
        <v>0</v>
      </c>
      <c r="DN362" s="14">
        <v>0</v>
      </c>
      <c r="DO362" s="14">
        <v>1.48</v>
      </c>
      <c r="DP362" s="14">
        <v>1.48</v>
      </c>
      <c r="DQ362" s="14">
        <f>IF('QIPP Scorecard'!$AA$1=4,IF(FY2019_ALL_Targets!$BY362="Yes",INDEX('Final Comp Values'!$BK:$BK,MATCH(FY2019_ALL_Targets!$A362,'Final Comp Values'!$B:$B,0)),IF($BY362="Min Data",0,0)),0)</f>
        <v>0</v>
      </c>
      <c r="DR362" s="14">
        <f>IF('QIPP Scorecard'!$AA$1=4,IF(FY2019_ALL_Targets!$BZ362="Yes",INDEX('Final Comp Values'!$BO:$BO,MATCH(FY2019_ALL_Targets!$A362,'Final Comp Values'!$B:$B,0)),IF($BZ362="Min Data",0,0)),0)</f>
        <v>1.48</v>
      </c>
      <c r="DS362" s="14">
        <f>IF('QIPP Scorecard'!$AA$1=4,IF(FY2019_ALL_Targets!$CA362="Yes",INDEX('Final Comp Values'!$BO:$BO,MATCH(FY2019_ALL_Targets!$A362,'Final Comp Values'!$B:$B,0)),IF($CA362="Min Data",0,0)),0)</f>
        <v>1.48</v>
      </c>
      <c r="DT362" s="14">
        <f>IF('QIPP Scorecard'!$AA$1=4,IF(FY2019_ALL_Targets!$CB362="Yes",INDEX('Final Comp Values'!$BO:$BO,MATCH(FY2019_ALL_Targets!$A362,'Final Comp Values'!$B:$B,0)),IF($CB362="Min Data",0,0)),0)</f>
        <v>1.48</v>
      </c>
      <c r="DU362" s="14">
        <v>1.39</v>
      </c>
      <c r="DV362" s="14">
        <v>2.0699999999999998</v>
      </c>
      <c r="DW362" s="14">
        <v>1.88</v>
      </c>
      <c r="DX362" s="14">
        <v>2.11</v>
      </c>
      <c r="DY362" s="12">
        <f t="shared" si="26"/>
        <v>1</v>
      </c>
      <c r="DZ362" s="12">
        <f t="shared" si="27"/>
        <v>1</v>
      </c>
      <c r="EA362" s="12">
        <f t="shared" si="28"/>
        <v>0</v>
      </c>
      <c r="EB362" s="12">
        <f t="shared" si="29"/>
        <v>0</v>
      </c>
    </row>
    <row r="363" spans="1:132" x14ac:dyDescent="0.25">
      <c r="A363" s="297">
        <v>4606</v>
      </c>
      <c r="B363" s="347">
        <v>675906</v>
      </c>
      <c r="C363" s="297">
        <v>1026283</v>
      </c>
      <c r="D363" s="14">
        <v>1386043610</v>
      </c>
      <c r="E363" s="26" t="s">
        <v>937</v>
      </c>
      <c r="F363" s="26" t="str">
        <f>INDEX('Mar - Aug'!X:X,MATCH(A363,'Mar - Aug'!B:B,0))</f>
        <v>Tarrant</v>
      </c>
      <c r="G363" s="26" t="s">
        <v>3009</v>
      </c>
      <c r="H363" s="26"/>
      <c r="I363" s="26" t="str">
        <f t="shared" si="25"/>
        <v/>
      </c>
      <c r="J363" s="299" t="s">
        <v>541</v>
      </c>
      <c r="K363" s="299" t="s">
        <v>997</v>
      </c>
      <c r="L363" s="299" t="s">
        <v>2306</v>
      </c>
      <c r="M363" s="13">
        <v>2.7027010000000001E-2</v>
      </c>
      <c r="N363" s="13">
        <v>6.7039109999999999E-2</v>
      </c>
      <c r="O363" s="13">
        <v>0</v>
      </c>
      <c r="P363" s="13">
        <v>9.6774219999999994E-2</v>
      </c>
      <c r="Q363" s="13">
        <v>3.3690650000000003E-2</v>
      </c>
      <c r="R363" s="13">
        <v>5.5747400000000003E-2</v>
      </c>
      <c r="S363" s="13">
        <v>3.7344499999999998E-3</v>
      </c>
      <c r="T363" s="13">
        <v>0.15247816</v>
      </c>
      <c r="U363" s="13">
        <v>3.3690650000000003E-2</v>
      </c>
      <c r="V363" s="13">
        <v>6.5899445129999998E-2</v>
      </c>
      <c r="W363" s="13">
        <v>3.7344499999999998E-3</v>
      </c>
      <c r="X363" s="13">
        <v>0.15247816</v>
      </c>
      <c r="Y363" s="13">
        <v>3.3690650000000003E-2</v>
      </c>
      <c r="Z363" s="13">
        <v>6.3687154499999996E-2</v>
      </c>
      <c r="AA363" s="13">
        <v>3.7344499999999998E-3</v>
      </c>
      <c r="AB363" s="13">
        <v>0.15247816</v>
      </c>
      <c r="AC363" s="13">
        <v>3.3690650000000003E-2</v>
      </c>
      <c r="AD363" s="13">
        <v>6.4759780259999997E-2</v>
      </c>
      <c r="AE363" s="13">
        <v>3.7344499999999998E-3</v>
      </c>
      <c r="AF363" s="13">
        <v>0.15247816</v>
      </c>
      <c r="AG363" s="13">
        <v>3.3690650000000003E-2</v>
      </c>
      <c r="AH363" s="13">
        <v>6.0335198999999999E-2</v>
      </c>
      <c r="AI363" s="13">
        <v>3.7344499999999998E-3</v>
      </c>
      <c r="AJ363" s="13">
        <v>0.15247816</v>
      </c>
      <c r="AK363" s="13">
        <v>3.3690650000000003E-2</v>
      </c>
      <c r="AL363" s="13">
        <v>6.3620115389999995E-2</v>
      </c>
      <c r="AM363" s="13">
        <v>3.7344499999999998E-3</v>
      </c>
      <c r="AN363" s="13">
        <v>0.15247816</v>
      </c>
      <c r="AO363" s="13">
        <v>3.3690650000000003E-2</v>
      </c>
      <c r="AP363" s="13">
        <v>5.6983243500000003E-2</v>
      </c>
      <c r="AQ363" s="13">
        <v>3.7344499999999998E-3</v>
      </c>
      <c r="AR363" s="13">
        <v>0.15247816</v>
      </c>
      <c r="AS363" s="13">
        <v>3.3690650000000003E-2</v>
      </c>
      <c r="AT363" s="13">
        <v>6.2346372300000001E-2</v>
      </c>
      <c r="AU363" s="13">
        <v>3.7344499999999998E-3</v>
      </c>
      <c r="AV363" s="13">
        <v>0.15247816</v>
      </c>
      <c r="AW363" s="13">
        <v>3.3690650000000003E-2</v>
      </c>
      <c r="AX363" s="13">
        <v>5.5747400000000003E-2</v>
      </c>
      <c r="AY363" s="13">
        <v>3.7344499999999998E-3</v>
      </c>
      <c r="AZ363" s="13">
        <v>0.15247816</v>
      </c>
      <c r="BA363" s="86">
        <v>5.0847457627118599E-2</v>
      </c>
      <c r="BB363" s="86">
        <v>0</v>
      </c>
      <c r="BC363" s="13">
        <v>0</v>
      </c>
      <c r="BD363" s="13">
        <v>9.2592592592592601E-2</v>
      </c>
      <c r="BE363" s="14">
        <v>5.1724137931034503E-2</v>
      </c>
      <c r="BF363" s="14">
        <v>1.72413793103448E-2</v>
      </c>
      <c r="BG363" s="14">
        <v>0</v>
      </c>
      <c r="BH363" s="14">
        <v>7.8431372549019607E-2</v>
      </c>
      <c r="BI363" s="14">
        <v>1.88679245283019E-2</v>
      </c>
      <c r="BJ363" s="14">
        <v>3.8461538461538498E-2</v>
      </c>
      <c r="BK363" s="14">
        <v>0</v>
      </c>
      <c r="BL363" s="430">
        <v>8.5106382978723402E-2</v>
      </c>
      <c r="BM363" s="14">
        <v>0</v>
      </c>
      <c r="BN363" s="14">
        <v>6.25E-2</v>
      </c>
      <c r="BO363" s="14">
        <v>0</v>
      </c>
      <c r="BP363" s="14">
        <v>0.104166666666667</v>
      </c>
      <c r="BQ363" s="86">
        <v>0</v>
      </c>
      <c r="BR363" s="86">
        <v>6.25E-2</v>
      </c>
      <c r="BS363" s="86">
        <v>0</v>
      </c>
      <c r="BT363" s="86">
        <v>0.104166666666667</v>
      </c>
      <c r="BU363" s="14" t="s">
        <v>35</v>
      </c>
      <c r="BV363" s="14" t="s">
        <v>36</v>
      </c>
      <c r="BW363" s="14" t="s">
        <v>35</v>
      </c>
      <c r="BX363" s="14" t="s">
        <v>35</v>
      </c>
      <c r="BY363" s="14" t="s">
        <v>35</v>
      </c>
      <c r="BZ363" s="14" t="s">
        <v>36</v>
      </c>
      <c r="CA363" s="14" t="s">
        <v>35</v>
      </c>
      <c r="CB363" s="14" t="s">
        <v>35</v>
      </c>
      <c r="CC363" s="14">
        <v>0</v>
      </c>
      <c r="CD363" s="14">
        <v>0</v>
      </c>
      <c r="CE363" s="14">
        <v>0</v>
      </c>
      <c r="CF363" s="14">
        <v>0</v>
      </c>
      <c r="CG363" s="14">
        <v>0</v>
      </c>
      <c r="CH363" s="14">
        <v>0</v>
      </c>
      <c r="CI363" s="14">
        <v>0</v>
      </c>
      <c r="CJ363" s="14">
        <f>INDEX('Monthy Targets'!AC:AC,(MATCH(FY2019_ALL_Targets!$B:$B,'Monthy Targets'!$B:$B,0)))</f>
        <v>0</v>
      </c>
      <c r="CK363" s="14">
        <f>INDEX('Monthy Targets'!AD:AD,(MATCH(FY2019_ALL_Targets!$B:$B,'Monthy Targets'!$B:$B,0)))</f>
        <v>0</v>
      </c>
      <c r="CL363" s="14">
        <f>INDEX('Monthy Targets'!AE:AE,(MATCH(FY2019_ALL_Targets!$B:$B,'Monthy Targets'!$B:$B,0)))</f>
        <v>0</v>
      </c>
      <c r="CM363" s="14">
        <f>INDEX('Monthy Targets'!AF:AF,(MATCH(FY2019_ALL_Targets!$B:$B,'Monthy Targets'!$B:$B,0)))</f>
        <v>0</v>
      </c>
      <c r="CN363" s="14">
        <f>INDEX('Monthy Targets'!AG:AG,(MATCH(FY2019_ALL_Targets!$B:$B,'Monthy Targets'!$B:$B,0)))</f>
        <v>0</v>
      </c>
      <c r="CO363" s="14">
        <v>0</v>
      </c>
      <c r="CP363" s="14">
        <v>0.62</v>
      </c>
      <c r="CQ363" s="14">
        <v>0.62</v>
      </c>
      <c r="CR363" s="14">
        <v>0.62</v>
      </c>
      <c r="CS363" s="14">
        <v>0</v>
      </c>
      <c r="CT363" s="14">
        <v>0.62</v>
      </c>
      <c r="CU363" s="14">
        <v>0.62</v>
      </c>
      <c r="CV363" s="14">
        <v>0.62</v>
      </c>
      <c r="CW363" s="14">
        <v>0.6</v>
      </c>
      <c r="CX363" s="14">
        <v>0.6</v>
      </c>
      <c r="CY363" s="14">
        <v>0.6</v>
      </c>
      <c r="CZ363" s="14">
        <v>0.6</v>
      </c>
      <c r="DA363" s="14">
        <f>IF('QIPP Scorecard'!$AA$1=4,IF(FY2019_ALL_Targets!$BU363="Yes",INDEX('Final Comp Values'!$BN:$BN,MATCH(FY2019_ALL_Targets!$A363,'Final Comp Values'!$B:$B,0)),IF($BU363="Min Data",0,0)),0)</f>
        <v>0.6</v>
      </c>
      <c r="DB363" s="14">
        <f>IF('QIPP Scorecard'!$AA$1=4,IF(FY2019_ALL_Targets!$BV363="Yes",INDEX('Final Comp Values'!$BN:$BN,MATCH(FY2019_ALL_Targets!$A363,'Final Comp Values'!$B:$B,0)),IF($BV363="Min Data",0,0)),0)</f>
        <v>0</v>
      </c>
      <c r="DC363" s="14">
        <f>IF('QIPP Scorecard'!$AA$1=4,IF(FY2019_ALL_Targets!$BW363="Yes",INDEX('Final Comp Values'!$BN:$BN,MATCH(FY2019_ALL_Targets!$A363,'Final Comp Values'!$B:$B,0)),IF(CI363="Min Data",0,0)),0)</f>
        <v>0.6</v>
      </c>
      <c r="DD363" s="14">
        <f>IF('QIPP Scorecard'!$AA$1=4,IF(FY2019_ALL_Targets!$BX363="Yes",INDEX('Final Comp Values'!$BN:$BN,MATCH(FY2019_ALL_Targets!$A363,'Final Comp Values'!$B:$B,0)),IF($BX363="Min Data",0,0)),0)</f>
        <v>0.6</v>
      </c>
      <c r="DE363" s="14">
        <v>0</v>
      </c>
      <c r="DF363" s="14">
        <v>1.1499999999999999</v>
      </c>
      <c r="DG363" s="14">
        <v>1.1499999999999999</v>
      </c>
      <c r="DH363" s="14">
        <v>1.1499999999999999</v>
      </c>
      <c r="DI363" s="14">
        <v>0</v>
      </c>
      <c r="DJ363" s="14">
        <v>1.1499999999999999</v>
      </c>
      <c r="DK363" s="14">
        <v>1.1499999999999999</v>
      </c>
      <c r="DL363" s="14">
        <v>1.1499999999999999</v>
      </c>
      <c r="DM363" s="14">
        <v>1.1100000000000001</v>
      </c>
      <c r="DN363" s="14">
        <v>1.1100000000000001</v>
      </c>
      <c r="DO363" s="14">
        <v>1.1100000000000001</v>
      </c>
      <c r="DP363" s="14">
        <v>1.1100000000000001</v>
      </c>
      <c r="DQ363" s="14">
        <f>IF('QIPP Scorecard'!$AA$1=4,IF(FY2019_ALL_Targets!$BY363="Yes",INDEX('Final Comp Values'!$BK:$BK,MATCH(FY2019_ALL_Targets!$A363,'Final Comp Values'!$B:$B,0)),IF($BY363="Min Data",0,0)),0)</f>
        <v>1.1100000000000001</v>
      </c>
      <c r="DR363" s="14">
        <f>IF('QIPP Scorecard'!$AA$1=4,IF(FY2019_ALL_Targets!$BZ363="Yes",INDEX('Final Comp Values'!$BO:$BO,MATCH(FY2019_ALL_Targets!$A363,'Final Comp Values'!$B:$B,0)),IF($BZ363="Min Data",0,0)),0)</f>
        <v>0</v>
      </c>
      <c r="DS363" s="14">
        <f>IF('QIPP Scorecard'!$AA$1=4,IF(FY2019_ALL_Targets!$CA363="Yes",INDEX('Final Comp Values'!$BO:$BO,MATCH(FY2019_ALL_Targets!$A363,'Final Comp Values'!$B:$B,0)),IF($CA363="Min Data",0,0)),0)</f>
        <v>1.1100000000000001</v>
      </c>
      <c r="DT363" s="14">
        <f>IF('QIPP Scorecard'!$AA$1=4,IF(FY2019_ALL_Targets!$CB363="Yes",INDEX('Final Comp Values'!$BO:$BO,MATCH(FY2019_ALL_Targets!$A363,'Final Comp Values'!$B:$B,0)),IF($CB363="Min Data",0,0)),0)</f>
        <v>1.1100000000000001</v>
      </c>
      <c r="DU363" s="14">
        <v>0.53</v>
      </c>
      <c r="DV363" s="14">
        <v>0.6</v>
      </c>
      <c r="DW363" s="14">
        <v>0.83</v>
      </c>
      <c r="DX363" s="14">
        <v>0.62</v>
      </c>
      <c r="DY363" s="12">
        <f t="shared" si="26"/>
        <v>1</v>
      </c>
      <c r="DZ363" s="12">
        <f t="shared" si="27"/>
        <v>1</v>
      </c>
      <c r="EA363" s="12">
        <f t="shared" si="28"/>
        <v>0</v>
      </c>
      <c r="EB363" s="12">
        <f t="shared" si="29"/>
        <v>3</v>
      </c>
    </row>
    <row r="364" spans="1:132" x14ac:dyDescent="0.25">
      <c r="A364" s="297">
        <v>4280</v>
      </c>
      <c r="B364" s="347">
        <v>675910</v>
      </c>
      <c r="C364" s="297">
        <v>1028619</v>
      </c>
      <c r="D364" s="14">
        <v>1932652070</v>
      </c>
      <c r="E364" s="26" t="s">
        <v>913</v>
      </c>
      <c r="F364" s="26" t="str">
        <f>INDEX('Mar - Aug'!X:X,MATCH(A364,'Mar - Aug'!B:B,0))</f>
        <v>MRSA West</v>
      </c>
      <c r="G364" s="26" t="s">
        <v>3011</v>
      </c>
      <c r="H364" s="26"/>
      <c r="I364" s="26" t="str">
        <f t="shared" si="25"/>
        <v/>
      </c>
      <c r="J364" s="299" t="s">
        <v>2439</v>
      </c>
      <c r="K364" s="299" t="s">
        <v>986</v>
      </c>
      <c r="L364" s="299" t="s">
        <v>463</v>
      </c>
      <c r="M364" s="13">
        <v>1.8181820000000001E-2</v>
      </c>
      <c r="N364" s="13">
        <v>0.21243524</v>
      </c>
      <c r="O364" s="13">
        <v>0</v>
      </c>
      <c r="P364" s="13">
        <v>0.14859438</v>
      </c>
      <c r="Q364" s="13">
        <v>3.3690650000000003E-2</v>
      </c>
      <c r="R364" s="13">
        <v>5.5747400000000003E-2</v>
      </c>
      <c r="S364" s="13">
        <v>3.7344499999999998E-3</v>
      </c>
      <c r="T364" s="13">
        <v>0.15247816</v>
      </c>
      <c r="U364" s="13">
        <v>3.3690650000000003E-2</v>
      </c>
      <c r="V364" s="13">
        <v>0.20882384092</v>
      </c>
      <c r="W364" s="13">
        <v>3.7344499999999998E-3</v>
      </c>
      <c r="X364" s="13">
        <v>0.15247816</v>
      </c>
      <c r="Y364" s="13">
        <v>3.3690650000000003E-2</v>
      </c>
      <c r="Z364" s="13">
        <v>0.20181347799999999</v>
      </c>
      <c r="AA364" s="13">
        <v>3.7344499999999998E-3</v>
      </c>
      <c r="AB364" s="13">
        <v>0.15247816</v>
      </c>
      <c r="AC364" s="13">
        <v>3.3690650000000003E-2</v>
      </c>
      <c r="AD364" s="13">
        <v>0.20521244184000001</v>
      </c>
      <c r="AE364" s="13">
        <v>3.7344499999999998E-3</v>
      </c>
      <c r="AF364" s="13">
        <v>0.15247816</v>
      </c>
      <c r="AG364" s="13">
        <v>3.3690650000000003E-2</v>
      </c>
      <c r="AH364" s="13">
        <v>0.19119171600000001</v>
      </c>
      <c r="AI364" s="13">
        <v>3.7344499999999998E-3</v>
      </c>
      <c r="AJ364" s="13">
        <v>0.15247816</v>
      </c>
      <c r="AK364" s="13">
        <v>3.3690650000000003E-2</v>
      </c>
      <c r="AL364" s="13">
        <v>0.20160104275999999</v>
      </c>
      <c r="AM364" s="13">
        <v>3.7344499999999998E-3</v>
      </c>
      <c r="AN364" s="13">
        <v>0.15247816</v>
      </c>
      <c r="AO364" s="13">
        <v>3.3690650000000003E-2</v>
      </c>
      <c r="AP364" s="13">
        <v>0.180569954</v>
      </c>
      <c r="AQ364" s="13">
        <v>3.7344499999999998E-3</v>
      </c>
      <c r="AR364" s="13">
        <v>0.15247816</v>
      </c>
      <c r="AS364" s="13">
        <v>3.3690650000000003E-2</v>
      </c>
      <c r="AT364" s="13">
        <v>0.19756477319999999</v>
      </c>
      <c r="AU364" s="13">
        <v>3.7344499999999998E-3</v>
      </c>
      <c r="AV364" s="13">
        <v>0.15247816</v>
      </c>
      <c r="AW364" s="13">
        <v>3.3690650000000003E-2</v>
      </c>
      <c r="AX364" s="13">
        <v>0.169948192</v>
      </c>
      <c r="AY364" s="13">
        <v>3.7344499999999998E-3</v>
      </c>
      <c r="AZ364" s="13">
        <v>0.15247816</v>
      </c>
      <c r="BA364" s="86">
        <v>2.7397260273972601E-2</v>
      </c>
      <c r="BB364" s="86">
        <v>0.115384615384615</v>
      </c>
      <c r="BC364" s="13">
        <v>0</v>
      </c>
      <c r="BD364" s="13">
        <v>0.15625</v>
      </c>
      <c r="BE364" s="14">
        <v>3.03030303030303E-2</v>
      </c>
      <c r="BF364" s="14">
        <v>0.11111111111111099</v>
      </c>
      <c r="BG364" s="14">
        <v>0</v>
      </c>
      <c r="BH364" s="14">
        <v>0.19298245614035101</v>
      </c>
      <c r="BI364" s="14">
        <v>2.9411764705882401E-2</v>
      </c>
      <c r="BJ364" s="14">
        <v>6.3829787234042507E-2</v>
      </c>
      <c r="BK364" s="14">
        <v>0</v>
      </c>
      <c r="BL364" s="430">
        <v>0.13793103448275901</v>
      </c>
      <c r="BM364" s="14">
        <v>1.63934426229508E-2</v>
      </c>
      <c r="BN364" s="14">
        <v>4.8780487804878099E-2</v>
      </c>
      <c r="BO364" s="14">
        <v>0</v>
      </c>
      <c r="BP364" s="14">
        <v>7.8431372549019607E-2</v>
      </c>
      <c r="BQ364" s="86">
        <v>1.63934426229508E-2</v>
      </c>
      <c r="BR364" s="86">
        <v>4.8780487804878099E-2</v>
      </c>
      <c r="BS364" s="86">
        <v>0</v>
      </c>
      <c r="BT364" s="86">
        <v>7.8431372549019607E-2</v>
      </c>
      <c r="BU364" s="14" t="s">
        <v>35</v>
      </c>
      <c r="BV364" s="14" t="s">
        <v>35</v>
      </c>
      <c r="BW364" s="14" t="s">
        <v>35</v>
      </c>
      <c r="BX364" s="14" t="s">
        <v>35</v>
      </c>
      <c r="BY364" s="14" t="s">
        <v>35</v>
      </c>
      <c r="BZ364" s="14" t="s">
        <v>35</v>
      </c>
      <c r="CA364" s="14" t="s">
        <v>35</v>
      </c>
      <c r="CB364" s="14" t="s">
        <v>35</v>
      </c>
      <c r="CC364" s="14">
        <v>8.3000000000000007</v>
      </c>
      <c r="CD364" s="14">
        <v>8.3000000000000007</v>
      </c>
      <c r="CE364" s="14">
        <v>8.3000000000000007</v>
      </c>
      <c r="CF364" s="14">
        <v>8.3000000000000007</v>
      </c>
      <c r="CG364" s="14">
        <v>8.3000000000000007</v>
      </c>
      <c r="CH364" s="14">
        <v>8.3000000000000007</v>
      </c>
      <c r="CI364" s="14">
        <v>8.1199999999999992</v>
      </c>
      <c r="CJ364" s="14">
        <f>INDEX('Monthy Targets'!AC:AC,(MATCH(FY2019_ALL_Targets!$B:$B,'Monthy Targets'!$B:$B,0)))</f>
        <v>8.09</v>
      </c>
      <c r="CK364" s="14">
        <f>INDEX('Monthy Targets'!AD:AD,(MATCH(FY2019_ALL_Targets!$B:$B,'Monthy Targets'!$B:$B,0)))</f>
        <v>8.09</v>
      </c>
      <c r="CL364" s="14">
        <f>INDEX('Monthy Targets'!AE:AE,(MATCH(FY2019_ALL_Targets!$B:$B,'Monthy Targets'!$B:$B,0)))</f>
        <v>8.09</v>
      </c>
      <c r="CM364" s="14">
        <f>INDEX('Monthy Targets'!AF:AF,(MATCH(FY2019_ALL_Targets!$B:$B,'Monthy Targets'!$B:$B,0)))</f>
        <v>8.09</v>
      </c>
      <c r="CN364" s="14">
        <f>INDEX('Monthy Targets'!AG:AG,(MATCH(FY2019_ALL_Targets!$B:$B,'Monthy Targets'!$B:$B,0)))</f>
        <v>8.09</v>
      </c>
      <c r="CO364" s="14">
        <v>0.56000000000000005</v>
      </c>
      <c r="CP364" s="14">
        <v>0.56000000000000005</v>
      </c>
      <c r="CQ364" s="14">
        <v>0.56000000000000005</v>
      </c>
      <c r="CR364" s="14">
        <v>0</v>
      </c>
      <c r="CS364" s="14">
        <v>0.56000000000000005</v>
      </c>
      <c r="CT364" s="14">
        <v>0.56000000000000005</v>
      </c>
      <c r="CU364" s="14">
        <v>0.56000000000000005</v>
      </c>
      <c r="CV364" s="14">
        <v>0</v>
      </c>
      <c r="CW364" s="14">
        <v>0.55000000000000004</v>
      </c>
      <c r="CX364" s="14">
        <v>0.55000000000000004</v>
      </c>
      <c r="CY364" s="14">
        <v>0.55000000000000004</v>
      </c>
      <c r="CZ364" s="14">
        <v>0.55000000000000004</v>
      </c>
      <c r="DA364" s="14">
        <f>IF('QIPP Scorecard'!$AA$1=4,IF(FY2019_ALL_Targets!$BU364="Yes",INDEX('Final Comp Values'!$BN:$BN,MATCH(FY2019_ALL_Targets!$A364,'Final Comp Values'!$B:$B,0)),IF($BU364="Min Data",0,0)),0)</f>
        <v>0.55000000000000004</v>
      </c>
      <c r="DB364" s="14">
        <f>IF('QIPP Scorecard'!$AA$1=4,IF(FY2019_ALL_Targets!$BV364="Yes",INDEX('Final Comp Values'!$BN:$BN,MATCH(FY2019_ALL_Targets!$A364,'Final Comp Values'!$B:$B,0)),IF($BV364="Min Data",0,0)),0)</f>
        <v>0.55000000000000004</v>
      </c>
      <c r="DC364" s="14">
        <f>IF('QIPP Scorecard'!$AA$1=4,IF(FY2019_ALL_Targets!$BW364="Yes",INDEX('Final Comp Values'!$BN:$BN,MATCH(FY2019_ALL_Targets!$A364,'Final Comp Values'!$B:$B,0)),IF(CI364="Min Data",0,0)),0)</f>
        <v>0.55000000000000004</v>
      </c>
      <c r="DD364" s="14">
        <f>IF('QIPP Scorecard'!$AA$1=4,IF(FY2019_ALL_Targets!$BX364="Yes",INDEX('Final Comp Values'!$BN:$BN,MATCH(FY2019_ALL_Targets!$A364,'Final Comp Values'!$B:$B,0)),IF($BX364="Min Data",0,0)),0)</f>
        <v>0.55000000000000004</v>
      </c>
      <c r="DE364" s="14">
        <v>1.04</v>
      </c>
      <c r="DF364" s="14">
        <v>1.04</v>
      </c>
      <c r="DG364" s="14">
        <v>1.04</v>
      </c>
      <c r="DH364" s="14">
        <v>0</v>
      </c>
      <c r="DI364" s="14">
        <v>1.04</v>
      </c>
      <c r="DJ364" s="14">
        <v>1.04</v>
      </c>
      <c r="DK364" s="14">
        <v>1.04</v>
      </c>
      <c r="DL364" s="14">
        <v>0</v>
      </c>
      <c r="DM364" s="14">
        <v>1.02</v>
      </c>
      <c r="DN364" s="14">
        <v>1.02</v>
      </c>
      <c r="DO364" s="14">
        <v>1.02</v>
      </c>
      <c r="DP364" s="14">
        <v>1.02</v>
      </c>
      <c r="DQ364" s="14">
        <f>IF('QIPP Scorecard'!$AA$1=4,IF(FY2019_ALL_Targets!$BY364="Yes",INDEX('Final Comp Values'!$BK:$BK,MATCH(FY2019_ALL_Targets!$A364,'Final Comp Values'!$B:$B,0)),IF($BY364="Min Data",0,0)),0)</f>
        <v>1.02</v>
      </c>
      <c r="DR364" s="14">
        <f>IF('QIPP Scorecard'!$AA$1=4,IF(FY2019_ALL_Targets!$BZ364="Yes",INDEX('Final Comp Values'!$BO:$BO,MATCH(FY2019_ALL_Targets!$A364,'Final Comp Values'!$B:$B,0)),IF($BZ364="Min Data",0,0)),0)</f>
        <v>1.02</v>
      </c>
      <c r="DS364" s="14">
        <f>IF('QIPP Scorecard'!$AA$1=4,IF(FY2019_ALL_Targets!$CA364="Yes",INDEX('Final Comp Values'!$BO:$BO,MATCH(FY2019_ALL_Targets!$A364,'Final Comp Values'!$B:$B,0)),IF($CA364="Min Data",0,0)),0)</f>
        <v>1.02</v>
      </c>
      <c r="DT364" s="14">
        <f>IF('QIPP Scorecard'!$AA$1=4,IF(FY2019_ALL_Targets!$CB364="Yes",INDEX('Final Comp Values'!$BO:$BO,MATCH(FY2019_ALL_Targets!$A364,'Final Comp Values'!$B:$B,0)),IF($CB364="Min Data",0,0)),0)</f>
        <v>1.02</v>
      </c>
      <c r="DU364" s="14">
        <v>1.32</v>
      </c>
      <c r="DV364" s="14">
        <v>1.49</v>
      </c>
      <c r="DW364" s="14">
        <v>1.74</v>
      </c>
      <c r="DX364" s="14">
        <v>1.7</v>
      </c>
      <c r="DY364" s="12">
        <f t="shared" si="26"/>
        <v>0</v>
      </c>
      <c r="DZ364" s="12">
        <f t="shared" si="27"/>
        <v>0</v>
      </c>
      <c r="EA364" s="12">
        <f t="shared" si="28"/>
        <v>0</v>
      </c>
      <c r="EB364" s="12">
        <f t="shared" si="29"/>
        <v>0</v>
      </c>
    </row>
    <row r="365" spans="1:132" x14ac:dyDescent="0.25">
      <c r="A365" s="297">
        <v>5300</v>
      </c>
      <c r="B365" s="347">
        <v>675913</v>
      </c>
      <c r="C365" s="297">
        <v>1028616</v>
      </c>
      <c r="D365" s="14">
        <v>1952795783</v>
      </c>
      <c r="E365" s="26" t="s">
        <v>940</v>
      </c>
      <c r="F365" s="26" t="str">
        <f>INDEX('Mar - Aug'!X:X,MATCH(A365,'Mar - Aug'!B:B,0))</f>
        <v>Travis</v>
      </c>
      <c r="G365" s="26" t="s">
        <v>3022</v>
      </c>
      <c r="H365" s="26"/>
      <c r="I365" s="26" t="str">
        <f t="shared" si="25"/>
        <v/>
      </c>
      <c r="J365" s="299" t="s">
        <v>756</v>
      </c>
      <c r="K365" s="299" t="s">
        <v>2301</v>
      </c>
      <c r="L365" s="299" t="s">
        <v>2417</v>
      </c>
      <c r="M365" s="13">
        <v>3.1578950000000001E-2</v>
      </c>
      <c r="N365" s="13">
        <v>5.2631570000000003E-2</v>
      </c>
      <c r="O365" s="13">
        <v>0</v>
      </c>
      <c r="P365" s="13">
        <v>0.10780670000000001</v>
      </c>
      <c r="Q365" s="13">
        <v>3.3690650000000003E-2</v>
      </c>
      <c r="R365" s="13">
        <v>5.5747400000000003E-2</v>
      </c>
      <c r="S365" s="13">
        <v>3.7344499999999998E-3</v>
      </c>
      <c r="T365" s="13">
        <v>0.15247816</v>
      </c>
      <c r="U365" s="13">
        <v>3.3690650000000003E-2</v>
      </c>
      <c r="V365" s="13">
        <v>5.5747400000000003E-2</v>
      </c>
      <c r="W365" s="13">
        <v>3.7344499999999998E-3</v>
      </c>
      <c r="X365" s="13">
        <v>0.15247816</v>
      </c>
      <c r="Y365" s="13">
        <v>3.3690650000000003E-2</v>
      </c>
      <c r="Z365" s="13">
        <v>5.5747400000000003E-2</v>
      </c>
      <c r="AA365" s="13">
        <v>3.7344499999999998E-3</v>
      </c>
      <c r="AB365" s="13">
        <v>0.15247816</v>
      </c>
      <c r="AC365" s="13">
        <v>3.3690650000000003E-2</v>
      </c>
      <c r="AD365" s="13">
        <v>5.5747400000000003E-2</v>
      </c>
      <c r="AE365" s="13">
        <v>3.7344499999999998E-3</v>
      </c>
      <c r="AF365" s="13">
        <v>0.15247816</v>
      </c>
      <c r="AG365" s="13">
        <v>3.3690650000000003E-2</v>
      </c>
      <c r="AH365" s="13">
        <v>5.5747400000000003E-2</v>
      </c>
      <c r="AI365" s="13">
        <v>3.7344499999999998E-3</v>
      </c>
      <c r="AJ365" s="13">
        <v>0.15247816</v>
      </c>
      <c r="AK365" s="13">
        <v>3.3690650000000003E-2</v>
      </c>
      <c r="AL365" s="13">
        <v>5.5747400000000003E-2</v>
      </c>
      <c r="AM365" s="13">
        <v>3.7344499999999998E-3</v>
      </c>
      <c r="AN365" s="13">
        <v>0.15247816</v>
      </c>
      <c r="AO365" s="13">
        <v>3.3690650000000003E-2</v>
      </c>
      <c r="AP365" s="13">
        <v>5.5747400000000003E-2</v>
      </c>
      <c r="AQ365" s="13">
        <v>3.7344499999999998E-3</v>
      </c>
      <c r="AR365" s="13">
        <v>0.15247816</v>
      </c>
      <c r="AS365" s="13">
        <v>3.3690650000000003E-2</v>
      </c>
      <c r="AT365" s="13">
        <v>5.5747400000000003E-2</v>
      </c>
      <c r="AU365" s="13">
        <v>3.7344499999999998E-3</v>
      </c>
      <c r="AV365" s="13">
        <v>0.15247816</v>
      </c>
      <c r="AW365" s="13">
        <v>3.3690650000000003E-2</v>
      </c>
      <c r="AX365" s="13">
        <v>5.5747400000000003E-2</v>
      </c>
      <c r="AY365" s="13">
        <v>3.7344499999999998E-3</v>
      </c>
      <c r="AZ365" s="13">
        <v>0.15247816</v>
      </c>
      <c r="BA365" s="86">
        <v>1.6129032258064498E-2</v>
      </c>
      <c r="BB365" s="86">
        <v>0</v>
      </c>
      <c r="BC365" s="13">
        <v>0</v>
      </c>
      <c r="BD365" s="13">
        <v>8.6206896551724102E-2</v>
      </c>
      <c r="BE365" s="14">
        <v>0</v>
      </c>
      <c r="BF365" s="14">
        <v>0</v>
      </c>
      <c r="BG365" s="14">
        <v>0</v>
      </c>
      <c r="BH365" s="14">
        <v>7.0175438596491196E-2</v>
      </c>
      <c r="BI365" s="14">
        <v>0</v>
      </c>
      <c r="BJ365" s="14">
        <v>1.9607843137254902E-2</v>
      </c>
      <c r="BK365" s="14">
        <v>0</v>
      </c>
      <c r="BL365" s="430">
        <v>0.112903225806452</v>
      </c>
      <c r="BM365" s="14">
        <v>0</v>
      </c>
      <c r="BN365" s="14">
        <v>3.8461538461538498E-2</v>
      </c>
      <c r="BO365" s="14">
        <v>0</v>
      </c>
      <c r="BP365" s="14">
        <v>0.15151515151515199</v>
      </c>
      <c r="BQ365" s="86">
        <v>0</v>
      </c>
      <c r="BR365" s="86">
        <v>3.8461538461538498E-2</v>
      </c>
      <c r="BS365" s="86">
        <v>0</v>
      </c>
      <c r="BT365" s="86">
        <v>0.15151515151515199</v>
      </c>
      <c r="BU365" s="14" t="s">
        <v>35</v>
      </c>
      <c r="BV365" s="14" t="s">
        <v>35</v>
      </c>
      <c r="BW365" s="14" t="s">
        <v>35</v>
      </c>
      <c r="BX365" s="14" t="s">
        <v>35</v>
      </c>
      <c r="BY365" s="14" t="s">
        <v>35</v>
      </c>
      <c r="BZ365" s="14" t="s">
        <v>35</v>
      </c>
      <c r="CA365" s="14" t="s">
        <v>35</v>
      </c>
      <c r="CB365" s="14" t="s">
        <v>35</v>
      </c>
      <c r="CC365" s="14">
        <v>13.95</v>
      </c>
      <c r="CD365" s="14">
        <v>13.95</v>
      </c>
      <c r="CE365" s="14">
        <v>13.95</v>
      </c>
      <c r="CF365" s="14">
        <v>13.95</v>
      </c>
      <c r="CG365" s="14">
        <v>13.95</v>
      </c>
      <c r="CH365" s="14">
        <v>13.95</v>
      </c>
      <c r="CI365" s="14">
        <v>13.74</v>
      </c>
      <c r="CJ365" s="14">
        <f>INDEX('Monthy Targets'!AC:AC,(MATCH(FY2019_ALL_Targets!$B:$B,'Monthy Targets'!$B:$B,0)))</f>
        <v>13.69</v>
      </c>
      <c r="CK365" s="14">
        <f>INDEX('Monthy Targets'!AD:AD,(MATCH(FY2019_ALL_Targets!$B:$B,'Monthy Targets'!$B:$B,0)))</f>
        <v>13.69</v>
      </c>
      <c r="CL365" s="14">
        <f>INDEX('Monthy Targets'!AE:AE,(MATCH(FY2019_ALL_Targets!$B:$B,'Monthy Targets'!$B:$B,0)))</f>
        <v>13.69</v>
      </c>
      <c r="CM365" s="14">
        <f>INDEX('Monthy Targets'!AF:AF,(MATCH(FY2019_ALL_Targets!$B:$B,'Monthy Targets'!$B:$B,0)))</f>
        <v>13.69</v>
      </c>
      <c r="CN365" s="14">
        <f>INDEX('Monthy Targets'!AG:AG,(MATCH(FY2019_ALL_Targets!$B:$B,'Monthy Targets'!$B:$B,0)))</f>
        <v>13.69</v>
      </c>
      <c r="CO365" s="14">
        <v>0.94</v>
      </c>
      <c r="CP365" s="14">
        <v>0.94</v>
      </c>
      <c r="CQ365" s="14">
        <v>0.94</v>
      </c>
      <c r="CR365" s="14">
        <v>0.94</v>
      </c>
      <c r="CS365" s="14">
        <v>0.94</v>
      </c>
      <c r="CT365" s="14">
        <v>0.94</v>
      </c>
      <c r="CU365" s="14">
        <v>0.94</v>
      </c>
      <c r="CV365" s="14">
        <v>0.94</v>
      </c>
      <c r="CW365" s="14">
        <v>0.93</v>
      </c>
      <c r="CX365" s="14">
        <v>0.93</v>
      </c>
      <c r="CY365" s="14">
        <v>0.93</v>
      </c>
      <c r="CZ365" s="14">
        <v>0.93</v>
      </c>
      <c r="DA365" s="14">
        <f>IF('QIPP Scorecard'!$AA$1=4,IF(FY2019_ALL_Targets!$BU365="Yes",INDEX('Final Comp Values'!$BN:$BN,MATCH(FY2019_ALL_Targets!$A365,'Final Comp Values'!$B:$B,0)),IF($BU365="Min Data",0,0)),0)</f>
        <v>0.93</v>
      </c>
      <c r="DB365" s="14">
        <f>IF('QIPP Scorecard'!$AA$1=4,IF(FY2019_ALL_Targets!$BV365="Yes",INDEX('Final Comp Values'!$BN:$BN,MATCH(FY2019_ALL_Targets!$A365,'Final Comp Values'!$B:$B,0)),IF($BV365="Min Data",0,0)),0)</f>
        <v>0.93</v>
      </c>
      <c r="DC365" s="14">
        <f>IF('QIPP Scorecard'!$AA$1=4,IF(FY2019_ALL_Targets!$BW365="Yes",INDEX('Final Comp Values'!$BN:$BN,MATCH(FY2019_ALL_Targets!$A365,'Final Comp Values'!$B:$B,0)),IF(CI365="Min Data",0,0)),0)</f>
        <v>0.93</v>
      </c>
      <c r="DD365" s="14">
        <f>IF('QIPP Scorecard'!$AA$1=4,IF(FY2019_ALL_Targets!$BX365="Yes",INDEX('Final Comp Values'!$BN:$BN,MATCH(FY2019_ALL_Targets!$A365,'Final Comp Values'!$B:$B,0)),IF($BX365="Min Data",0,0)),0)</f>
        <v>0.93</v>
      </c>
      <c r="DE365" s="14">
        <v>1.75</v>
      </c>
      <c r="DF365" s="14">
        <v>1.75</v>
      </c>
      <c r="DG365" s="14">
        <v>1.75</v>
      </c>
      <c r="DH365" s="14">
        <v>1.75</v>
      </c>
      <c r="DI365" s="14">
        <v>1.75</v>
      </c>
      <c r="DJ365" s="14">
        <v>1.75</v>
      </c>
      <c r="DK365" s="14">
        <v>1.75</v>
      </c>
      <c r="DL365" s="14">
        <v>1.75</v>
      </c>
      <c r="DM365" s="14">
        <v>1.73</v>
      </c>
      <c r="DN365" s="14">
        <v>1.73</v>
      </c>
      <c r="DO365" s="14">
        <v>1.73</v>
      </c>
      <c r="DP365" s="14">
        <v>1.73</v>
      </c>
      <c r="DQ365" s="14">
        <f>IF('QIPP Scorecard'!$AA$1=4,IF(FY2019_ALL_Targets!$BY365="Yes",INDEX('Final Comp Values'!$BK:$BK,MATCH(FY2019_ALL_Targets!$A365,'Final Comp Values'!$B:$B,0)),IF($BY365="Min Data",0,0)),0)</f>
        <v>1.73</v>
      </c>
      <c r="DR365" s="14">
        <f>IF('QIPP Scorecard'!$AA$1=4,IF(FY2019_ALL_Targets!$BZ365="Yes",INDEX('Final Comp Values'!$BO:$BO,MATCH(FY2019_ALL_Targets!$A365,'Final Comp Values'!$B:$B,0)),IF($BZ365="Min Data",0,0)),0)</f>
        <v>1.73</v>
      </c>
      <c r="DS365" s="14">
        <f>IF('QIPP Scorecard'!$AA$1=4,IF(FY2019_ALL_Targets!$CA365="Yes",INDEX('Final Comp Values'!$BO:$BO,MATCH(FY2019_ALL_Targets!$A365,'Final Comp Values'!$B:$B,0)),IF($CA365="Min Data",0,0)),0)</f>
        <v>1.73</v>
      </c>
      <c r="DT365" s="14">
        <f>IF('QIPP Scorecard'!$AA$1=4,IF(FY2019_ALL_Targets!$CB365="Yes",INDEX('Final Comp Values'!$BO:$BO,MATCH(FY2019_ALL_Targets!$A365,'Final Comp Values'!$B:$B,0)),IF($CB365="Min Data",0,0)),0)</f>
        <v>1.73</v>
      </c>
      <c r="DU365" s="14">
        <v>2.48</v>
      </c>
      <c r="DV365" s="14">
        <v>2.8</v>
      </c>
      <c r="DW365" s="14">
        <v>2.92</v>
      </c>
      <c r="DX365" s="14">
        <v>2.86</v>
      </c>
      <c r="DY365" s="12">
        <f t="shared" si="26"/>
        <v>0</v>
      </c>
      <c r="DZ365" s="12">
        <f t="shared" si="27"/>
        <v>0</v>
      </c>
      <c r="EA365" s="12">
        <f t="shared" si="28"/>
        <v>0</v>
      </c>
      <c r="EB365" s="12">
        <f t="shared" si="29"/>
        <v>0</v>
      </c>
    </row>
    <row r="366" spans="1:132" x14ac:dyDescent="0.25">
      <c r="A366" s="297">
        <v>5356</v>
      </c>
      <c r="B366" s="347">
        <v>675914</v>
      </c>
      <c r="C366" s="297">
        <v>1026024</v>
      </c>
      <c r="D366" s="14">
        <v>1689114498</v>
      </c>
      <c r="E366" s="26" t="s">
        <v>940</v>
      </c>
      <c r="F366" s="26" t="str">
        <f>INDEX('Mar - Aug'!X:X,MATCH(A366,'Mar - Aug'!B:B,0))</f>
        <v>Travis</v>
      </c>
      <c r="G366" s="26" t="s">
        <v>3022</v>
      </c>
      <c r="H366" s="26"/>
      <c r="I366" s="26" t="str">
        <f t="shared" si="25"/>
        <v/>
      </c>
      <c r="J366" s="299" t="s">
        <v>777</v>
      </c>
      <c r="K366" s="299" t="s">
        <v>938</v>
      </c>
      <c r="L366" s="299" t="s">
        <v>778</v>
      </c>
      <c r="M366" s="13">
        <v>2.747252E-2</v>
      </c>
      <c r="N366" s="13">
        <v>2.3622029999999999E-2</v>
      </c>
      <c r="O366" s="13">
        <v>0</v>
      </c>
      <c r="P366" s="13">
        <v>0.24242425000000001</v>
      </c>
      <c r="Q366" s="13">
        <v>3.3690650000000003E-2</v>
      </c>
      <c r="R366" s="13">
        <v>5.5747400000000003E-2</v>
      </c>
      <c r="S366" s="13">
        <v>3.7344499999999998E-3</v>
      </c>
      <c r="T366" s="13">
        <v>0.15247816</v>
      </c>
      <c r="U366" s="13">
        <v>3.3690650000000003E-2</v>
      </c>
      <c r="V366" s="13">
        <v>5.5747400000000003E-2</v>
      </c>
      <c r="W366" s="13">
        <v>3.7344499999999998E-3</v>
      </c>
      <c r="X366" s="13">
        <v>0.23830303775</v>
      </c>
      <c r="Y366" s="13">
        <v>3.3690650000000003E-2</v>
      </c>
      <c r="Z366" s="13">
        <v>5.5747400000000003E-2</v>
      </c>
      <c r="AA366" s="13">
        <v>3.7344499999999998E-3</v>
      </c>
      <c r="AB366" s="13">
        <v>0.2303030375</v>
      </c>
      <c r="AC366" s="13">
        <v>3.3690650000000003E-2</v>
      </c>
      <c r="AD366" s="13">
        <v>5.5747400000000003E-2</v>
      </c>
      <c r="AE366" s="13">
        <v>3.7344499999999998E-3</v>
      </c>
      <c r="AF366" s="13">
        <v>0.2341818255</v>
      </c>
      <c r="AG366" s="13">
        <v>3.3690650000000003E-2</v>
      </c>
      <c r="AH366" s="13">
        <v>5.5747400000000003E-2</v>
      </c>
      <c r="AI366" s="13">
        <v>3.7344499999999998E-3</v>
      </c>
      <c r="AJ366" s="13">
        <v>0.218181825</v>
      </c>
      <c r="AK366" s="13">
        <v>3.3690650000000003E-2</v>
      </c>
      <c r="AL366" s="13">
        <v>5.5747400000000003E-2</v>
      </c>
      <c r="AM366" s="13">
        <v>3.7344499999999998E-3</v>
      </c>
      <c r="AN366" s="13">
        <v>0.23006061324999999</v>
      </c>
      <c r="AO366" s="13">
        <v>3.3690650000000003E-2</v>
      </c>
      <c r="AP366" s="13">
        <v>5.5747400000000003E-2</v>
      </c>
      <c r="AQ366" s="13">
        <v>3.7344499999999998E-3</v>
      </c>
      <c r="AR366" s="13">
        <v>0.20606061249999999</v>
      </c>
      <c r="AS366" s="13">
        <v>3.3690650000000003E-2</v>
      </c>
      <c r="AT366" s="13">
        <v>5.5747400000000003E-2</v>
      </c>
      <c r="AU366" s="13">
        <v>3.7344499999999998E-3</v>
      </c>
      <c r="AV366" s="13">
        <v>0.22545455249999999</v>
      </c>
      <c r="AW366" s="13">
        <v>3.3690650000000003E-2</v>
      </c>
      <c r="AX366" s="13">
        <v>5.5747400000000003E-2</v>
      </c>
      <c r="AY366" s="13">
        <v>3.7344499999999998E-3</v>
      </c>
      <c r="AZ366" s="13">
        <v>0.19393940000000001</v>
      </c>
      <c r="BA366" s="86">
        <v>1.1111111111111099E-2</v>
      </c>
      <c r="BB366" s="86">
        <v>0</v>
      </c>
      <c r="BC366" s="13">
        <v>0</v>
      </c>
      <c r="BD366" s="13">
        <v>0.14285714285714299</v>
      </c>
      <c r="BE366" s="14">
        <v>1.0638297872340399E-2</v>
      </c>
      <c r="BF366" s="14">
        <v>1.49253731343284E-2</v>
      </c>
      <c r="BG366" s="14">
        <v>0</v>
      </c>
      <c r="BH366" s="14">
        <v>0.15730337078651699</v>
      </c>
      <c r="BI366" s="14">
        <v>0</v>
      </c>
      <c r="BJ366" s="14">
        <v>1.5151515151515201E-2</v>
      </c>
      <c r="BK366" s="14">
        <v>0</v>
      </c>
      <c r="BL366" s="430">
        <v>0.14117647058823499</v>
      </c>
      <c r="BM366" s="14">
        <v>0</v>
      </c>
      <c r="BN366" s="14">
        <v>0</v>
      </c>
      <c r="BO366" s="14">
        <v>0</v>
      </c>
      <c r="BP366" s="14">
        <v>0.16470588235294101</v>
      </c>
      <c r="BQ366" s="86">
        <v>0</v>
      </c>
      <c r="BR366" s="86">
        <v>0</v>
      </c>
      <c r="BS366" s="86">
        <v>0</v>
      </c>
      <c r="BT366" s="86">
        <v>0.16470588235294101</v>
      </c>
      <c r="BU366" s="14" t="s">
        <v>35</v>
      </c>
      <c r="BV366" s="14" t="s">
        <v>35</v>
      </c>
      <c r="BW366" s="14" t="s">
        <v>35</v>
      </c>
      <c r="BX366" s="14" t="s">
        <v>35</v>
      </c>
      <c r="BY366" s="14" t="s">
        <v>35</v>
      </c>
      <c r="BZ366" s="14" t="s">
        <v>35</v>
      </c>
      <c r="CA366" s="14" t="s">
        <v>35</v>
      </c>
      <c r="CB366" s="14" t="s">
        <v>35</v>
      </c>
      <c r="CC366" s="14">
        <v>13.98</v>
      </c>
      <c r="CD366" s="14">
        <v>13.98</v>
      </c>
      <c r="CE366" s="14">
        <v>13.98</v>
      </c>
      <c r="CF366" s="14">
        <v>13.98</v>
      </c>
      <c r="CG366" s="14">
        <v>13.98</v>
      </c>
      <c r="CH366" s="14">
        <v>13.98</v>
      </c>
      <c r="CI366" s="14">
        <v>13.76</v>
      </c>
      <c r="CJ366" s="14">
        <f>INDEX('Monthy Targets'!AC:AC,(MATCH(FY2019_ALL_Targets!$B:$B,'Monthy Targets'!$B:$B,0)))</f>
        <v>13.71</v>
      </c>
      <c r="CK366" s="14">
        <f>INDEX('Monthy Targets'!AD:AD,(MATCH(FY2019_ALL_Targets!$B:$B,'Monthy Targets'!$B:$B,0)))</f>
        <v>13.71</v>
      </c>
      <c r="CL366" s="14">
        <f>INDEX('Monthy Targets'!AE:AE,(MATCH(FY2019_ALL_Targets!$B:$B,'Monthy Targets'!$B:$B,0)))</f>
        <v>13.71</v>
      </c>
      <c r="CM366" s="14">
        <f>INDEX('Monthy Targets'!AF:AF,(MATCH(FY2019_ALL_Targets!$B:$B,'Monthy Targets'!$B:$B,0)))</f>
        <v>13.71</v>
      </c>
      <c r="CN366" s="14">
        <f>INDEX('Monthy Targets'!AG:AG,(MATCH(FY2019_ALL_Targets!$B:$B,'Monthy Targets'!$B:$B,0)))</f>
        <v>13.71</v>
      </c>
      <c r="CO366" s="14">
        <v>0.95</v>
      </c>
      <c r="CP366" s="14">
        <v>0.95</v>
      </c>
      <c r="CQ366" s="14">
        <v>0.95</v>
      </c>
      <c r="CR366" s="14">
        <v>0.95</v>
      </c>
      <c r="CS366" s="14">
        <v>0.95</v>
      </c>
      <c r="CT366" s="14">
        <v>0.95</v>
      </c>
      <c r="CU366" s="14">
        <v>0.95</v>
      </c>
      <c r="CV366" s="14">
        <v>0.95</v>
      </c>
      <c r="CW366" s="14">
        <v>0.93</v>
      </c>
      <c r="CX366" s="14">
        <v>0.93</v>
      </c>
      <c r="CY366" s="14">
        <v>0.93</v>
      </c>
      <c r="CZ366" s="14">
        <v>0.93</v>
      </c>
      <c r="DA366" s="14">
        <f>IF('QIPP Scorecard'!$AA$1=4,IF(FY2019_ALL_Targets!$BU366="Yes",INDEX('Final Comp Values'!$BN:$BN,MATCH(FY2019_ALL_Targets!$A366,'Final Comp Values'!$B:$B,0)),IF($BU366="Min Data",0,0)),0)</f>
        <v>0.93</v>
      </c>
      <c r="DB366" s="14">
        <f>IF('QIPP Scorecard'!$AA$1=4,IF(FY2019_ALL_Targets!$BV366="Yes",INDEX('Final Comp Values'!$BN:$BN,MATCH(FY2019_ALL_Targets!$A366,'Final Comp Values'!$B:$B,0)),IF($BV366="Min Data",0,0)),0)</f>
        <v>0.93</v>
      </c>
      <c r="DC366" s="14">
        <f>IF('QIPP Scorecard'!$AA$1=4,IF(FY2019_ALL_Targets!$BW366="Yes",INDEX('Final Comp Values'!$BN:$BN,MATCH(FY2019_ALL_Targets!$A366,'Final Comp Values'!$B:$B,0)),IF(CI366="Min Data",0,0)),0)</f>
        <v>0.93</v>
      </c>
      <c r="DD366" s="14">
        <f>IF('QIPP Scorecard'!$AA$1=4,IF(FY2019_ALL_Targets!$BX366="Yes",INDEX('Final Comp Values'!$BN:$BN,MATCH(FY2019_ALL_Targets!$A366,'Final Comp Values'!$B:$B,0)),IF($BX366="Min Data",0,0)),0)</f>
        <v>0.93</v>
      </c>
      <c r="DE366" s="14">
        <v>1.76</v>
      </c>
      <c r="DF366" s="14">
        <v>1.76</v>
      </c>
      <c r="DG366" s="14">
        <v>1.76</v>
      </c>
      <c r="DH366" s="14">
        <v>1.76</v>
      </c>
      <c r="DI366" s="14">
        <v>1.76</v>
      </c>
      <c r="DJ366" s="14">
        <v>1.76</v>
      </c>
      <c r="DK366" s="14">
        <v>1.76</v>
      </c>
      <c r="DL366" s="14">
        <v>1.76</v>
      </c>
      <c r="DM366" s="14">
        <v>1.73</v>
      </c>
      <c r="DN366" s="14">
        <v>1.73</v>
      </c>
      <c r="DO366" s="14">
        <v>1.73</v>
      </c>
      <c r="DP366" s="14">
        <v>1.73</v>
      </c>
      <c r="DQ366" s="14">
        <f>IF('QIPP Scorecard'!$AA$1=4,IF(FY2019_ALL_Targets!$BY366="Yes",INDEX('Final Comp Values'!$BK:$BK,MATCH(FY2019_ALL_Targets!$A366,'Final Comp Values'!$B:$B,0)),IF($BY366="Min Data",0,0)),0)</f>
        <v>1.73</v>
      </c>
      <c r="DR366" s="14">
        <f>IF('QIPP Scorecard'!$AA$1=4,IF(FY2019_ALL_Targets!$BZ366="Yes",INDEX('Final Comp Values'!$BO:$BO,MATCH(FY2019_ALL_Targets!$A366,'Final Comp Values'!$B:$B,0)),IF($BZ366="Min Data",0,0)),0)</f>
        <v>1.73</v>
      </c>
      <c r="DS366" s="14">
        <f>IF('QIPP Scorecard'!$AA$1=4,IF(FY2019_ALL_Targets!$CA366="Yes",INDEX('Final Comp Values'!$BO:$BO,MATCH(FY2019_ALL_Targets!$A366,'Final Comp Values'!$B:$B,0)),IF($CA366="Min Data",0,0)),0)</f>
        <v>1.73</v>
      </c>
      <c r="DT366" s="14">
        <f>IF('QIPP Scorecard'!$AA$1=4,IF(FY2019_ALL_Targets!$CB366="Yes",INDEX('Final Comp Values'!$BO:$BO,MATCH(FY2019_ALL_Targets!$A366,'Final Comp Values'!$B:$B,0)),IF($CB366="Min Data",0,0)),0)</f>
        <v>1.73</v>
      </c>
      <c r="DU366" s="14">
        <v>2.4900000000000002</v>
      </c>
      <c r="DV366" s="14">
        <v>2.81</v>
      </c>
      <c r="DW366" s="14">
        <v>2.92</v>
      </c>
      <c r="DX366" s="14">
        <v>2.87</v>
      </c>
      <c r="DY366" s="12">
        <f t="shared" si="26"/>
        <v>0</v>
      </c>
      <c r="DZ366" s="12">
        <f t="shared" si="27"/>
        <v>0</v>
      </c>
      <c r="EA366" s="12">
        <f t="shared" si="28"/>
        <v>0</v>
      </c>
      <c r="EB366" s="12">
        <f t="shared" si="29"/>
        <v>0</v>
      </c>
    </row>
    <row r="367" spans="1:132" x14ac:dyDescent="0.25">
      <c r="A367" s="297">
        <v>5364</v>
      </c>
      <c r="B367" s="347">
        <v>675915</v>
      </c>
      <c r="C367" s="297">
        <v>1028617</v>
      </c>
      <c r="D367" s="14">
        <v>1578956355</v>
      </c>
      <c r="E367" s="26" t="s">
        <v>940</v>
      </c>
      <c r="F367" s="26" t="str">
        <f>INDEX('Mar - Aug'!X:X,MATCH(A367,'Mar - Aug'!B:B,0))</f>
        <v>Travis</v>
      </c>
      <c r="G367" s="26" t="s">
        <v>3092</v>
      </c>
      <c r="H367" s="26"/>
      <c r="I367" s="26" t="str">
        <f t="shared" si="25"/>
        <v/>
      </c>
      <c r="J367" s="299" t="s">
        <v>2622</v>
      </c>
      <c r="K367" s="299" t="s">
        <v>2301</v>
      </c>
      <c r="L367" s="299" t="s">
        <v>782</v>
      </c>
      <c r="M367" s="13">
        <v>3.010032E-2</v>
      </c>
      <c r="N367" s="13">
        <v>1.9900480000000002E-2</v>
      </c>
      <c r="O367" s="13">
        <v>0</v>
      </c>
      <c r="P367" s="13">
        <v>0.11450384</v>
      </c>
      <c r="Q367" s="13">
        <v>3.3690650000000003E-2</v>
      </c>
      <c r="R367" s="13">
        <v>5.5747400000000003E-2</v>
      </c>
      <c r="S367" s="13">
        <v>3.7344499999999998E-3</v>
      </c>
      <c r="T367" s="13">
        <v>0.15247816</v>
      </c>
      <c r="U367" s="13">
        <v>3.3690650000000003E-2</v>
      </c>
      <c r="V367" s="13">
        <v>5.5747400000000003E-2</v>
      </c>
      <c r="W367" s="13">
        <v>3.7344499999999998E-3</v>
      </c>
      <c r="X367" s="13">
        <v>0.15247816</v>
      </c>
      <c r="Y367" s="13">
        <v>3.3690650000000003E-2</v>
      </c>
      <c r="Z367" s="13">
        <v>5.5747400000000003E-2</v>
      </c>
      <c r="AA367" s="13">
        <v>3.7344499999999998E-3</v>
      </c>
      <c r="AB367" s="13">
        <v>0.15247816</v>
      </c>
      <c r="AC367" s="13">
        <v>3.3690650000000003E-2</v>
      </c>
      <c r="AD367" s="13">
        <v>5.5747400000000003E-2</v>
      </c>
      <c r="AE367" s="13">
        <v>3.7344499999999998E-3</v>
      </c>
      <c r="AF367" s="13">
        <v>0.15247816</v>
      </c>
      <c r="AG367" s="13">
        <v>3.3690650000000003E-2</v>
      </c>
      <c r="AH367" s="13">
        <v>5.5747400000000003E-2</v>
      </c>
      <c r="AI367" s="13">
        <v>3.7344499999999998E-3</v>
      </c>
      <c r="AJ367" s="13">
        <v>0.15247816</v>
      </c>
      <c r="AK367" s="13">
        <v>3.3690650000000003E-2</v>
      </c>
      <c r="AL367" s="13">
        <v>5.5747400000000003E-2</v>
      </c>
      <c r="AM367" s="13">
        <v>3.7344499999999998E-3</v>
      </c>
      <c r="AN367" s="13">
        <v>0.15247816</v>
      </c>
      <c r="AO367" s="13">
        <v>3.3690650000000003E-2</v>
      </c>
      <c r="AP367" s="13">
        <v>5.5747400000000003E-2</v>
      </c>
      <c r="AQ367" s="13">
        <v>3.7344499999999998E-3</v>
      </c>
      <c r="AR367" s="13">
        <v>0.15247816</v>
      </c>
      <c r="AS367" s="13">
        <v>3.3690650000000003E-2</v>
      </c>
      <c r="AT367" s="13">
        <v>5.5747400000000003E-2</v>
      </c>
      <c r="AU367" s="13">
        <v>3.7344499999999998E-3</v>
      </c>
      <c r="AV367" s="13">
        <v>0.15247816</v>
      </c>
      <c r="AW367" s="13">
        <v>3.3690650000000003E-2</v>
      </c>
      <c r="AX367" s="13">
        <v>5.5747400000000003E-2</v>
      </c>
      <c r="AY367" s="13">
        <v>3.7344499999999998E-3</v>
      </c>
      <c r="AZ367" s="13">
        <v>0.15247816</v>
      </c>
      <c r="BA367" s="86">
        <v>3.1746031746031703E-2</v>
      </c>
      <c r="BB367" s="86">
        <v>2.4390243902439001E-2</v>
      </c>
      <c r="BC367" s="13">
        <v>0</v>
      </c>
      <c r="BD367" s="13">
        <v>0.107142857142857</v>
      </c>
      <c r="BE367" s="14">
        <v>0.05</v>
      </c>
      <c r="BF367" s="14">
        <v>2.9411764705882401E-2</v>
      </c>
      <c r="BG367" s="14">
        <v>0</v>
      </c>
      <c r="BH367" s="14">
        <v>0.113207547169811</v>
      </c>
      <c r="BI367" s="14">
        <v>6.0606060606060601E-2</v>
      </c>
      <c r="BJ367" s="14">
        <v>4.4444444444444398E-2</v>
      </c>
      <c r="BK367" s="14">
        <v>0</v>
      </c>
      <c r="BL367" s="430">
        <v>5.0847457627118599E-2</v>
      </c>
      <c r="BM367" s="14">
        <v>1.49253731343284E-2</v>
      </c>
      <c r="BN367" s="14">
        <v>4.6511627906976702E-2</v>
      </c>
      <c r="BO367" s="14">
        <v>0</v>
      </c>
      <c r="BP367" s="14">
        <v>0.1</v>
      </c>
      <c r="BQ367" s="86">
        <v>1.49253731343284E-2</v>
      </c>
      <c r="BR367" s="86">
        <v>4.6511627906976702E-2</v>
      </c>
      <c r="BS367" s="86">
        <v>0</v>
      </c>
      <c r="BT367" s="86">
        <v>0.1</v>
      </c>
      <c r="BU367" s="14" t="s">
        <v>35</v>
      </c>
      <c r="BV367" s="14" t="s">
        <v>35</v>
      </c>
      <c r="BW367" s="14" t="s">
        <v>35</v>
      </c>
      <c r="BX367" s="14" t="s">
        <v>35</v>
      </c>
      <c r="BY367" s="14" t="s">
        <v>35</v>
      </c>
      <c r="BZ367" s="14" t="s">
        <v>35</v>
      </c>
      <c r="CA367" s="14" t="s">
        <v>35</v>
      </c>
      <c r="CB367" s="14" t="s">
        <v>35</v>
      </c>
      <c r="CC367" s="14">
        <v>10.74</v>
      </c>
      <c r="CD367" s="14">
        <v>10.74</v>
      </c>
      <c r="CE367" s="14">
        <v>10.74</v>
      </c>
      <c r="CF367" s="14">
        <v>10.74</v>
      </c>
      <c r="CG367" s="14">
        <v>10.74</v>
      </c>
      <c r="CH367" s="14">
        <v>10.74</v>
      </c>
      <c r="CI367" s="14">
        <v>10.58</v>
      </c>
      <c r="CJ367" s="14">
        <f>INDEX('Monthy Targets'!AC:AC,(MATCH(FY2019_ALL_Targets!$B:$B,'Monthy Targets'!$B:$B,0)))</f>
        <v>10.54</v>
      </c>
      <c r="CK367" s="14">
        <f>INDEX('Monthy Targets'!AD:AD,(MATCH(FY2019_ALL_Targets!$B:$B,'Monthy Targets'!$B:$B,0)))</f>
        <v>10.54</v>
      </c>
      <c r="CL367" s="14">
        <f>INDEX('Monthy Targets'!AE:AE,(MATCH(FY2019_ALL_Targets!$B:$B,'Monthy Targets'!$B:$B,0)))</f>
        <v>10.54</v>
      </c>
      <c r="CM367" s="14">
        <f>INDEX('Monthy Targets'!AF:AF,(MATCH(FY2019_ALL_Targets!$B:$B,'Monthy Targets'!$B:$B,0)))</f>
        <v>10.54</v>
      </c>
      <c r="CN367" s="14">
        <f>INDEX('Monthy Targets'!AG:AG,(MATCH(FY2019_ALL_Targets!$B:$B,'Monthy Targets'!$B:$B,0)))</f>
        <v>10.54</v>
      </c>
      <c r="CO367" s="14">
        <v>0.73</v>
      </c>
      <c r="CP367" s="14">
        <v>0.73</v>
      </c>
      <c r="CQ367" s="14">
        <v>0.73</v>
      </c>
      <c r="CR367" s="14">
        <v>0.73</v>
      </c>
      <c r="CS367" s="14">
        <v>0</v>
      </c>
      <c r="CT367" s="14">
        <v>0.73</v>
      </c>
      <c r="CU367" s="14">
        <v>0.73</v>
      </c>
      <c r="CV367" s="14">
        <v>0.73</v>
      </c>
      <c r="CW367" s="14">
        <v>0</v>
      </c>
      <c r="CX367" s="14">
        <v>0.72</v>
      </c>
      <c r="CY367" s="14">
        <v>0.72</v>
      </c>
      <c r="CZ367" s="14">
        <v>0.72</v>
      </c>
      <c r="DA367" s="14">
        <f>IF('QIPP Scorecard'!$AA$1=4,IF(FY2019_ALL_Targets!$BU367="Yes",INDEX('Final Comp Values'!$BN:$BN,MATCH(FY2019_ALL_Targets!$A367,'Final Comp Values'!$B:$B,0)),IF($BU367="Min Data",0,0)),0)</f>
        <v>0.72</v>
      </c>
      <c r="DB367" s="14">
        <f>IF('QIPP Scorecard'!$AA$1=4,IF(FY2019_ALL_Targets!$BV367="Yes",INDEX('Final Comp Values'!$BN:$BN,MATCH(FY2019_ALL_Targets!$A367,'Final Comp Values'!$B:$B,0)),IF($BV367="Min Data",0,0)),0)</f>
        <v>0.72</v>
      </c>
      <c r="DC367" s="14">
        <f>IF('QIPP Scorecard'!$AA$1=4,IF(FY2019_ALL_Targets!$BW367="Yes",INDEX('Final Comp Values'!$BN:$BN,MATCH(FY2019_ALL_Targets!$A367,'Final Comp Values'!$B:$B,0)),IF(CI367="Min Data",0,0)),0)</f>
        <v>0.72</v>
      </c>
      <c r="DD367" s="14">
        <f>IF('QIPP Scorecard'!$AA$1=4,IF(FY2019_ALL_Targets!$BX367="Yes",INDEX('Final Comp Values'!$BN:$BN,MATCH(FY2019_ALL_Targets!$A367,'Final Comp Values'!$B:$B,0)),IF($BX367="Min Data",0,0)),0)</f>
        <v>0.72</v>
      </c>
      <c r="DE367" s="14">
        <v>1.35</v>
      </c>
      <c r="DF367" s="14">
        <v>1.35</v>
      </c>
      <c r="DG367" s="14">
        <v>1.35</v>
      </c>
      <c r="DH367" s="14">
        <v>1.35</v>
      </c>
      <c r="DI367" s="14">
        <v>0</v>
      </c>
      <c r="DJ367" s="14">
        <v>1.35</v>
      </c>
      <c r="DK367" s="14">
        <v>1.35</v>
      </c>
      <c r="DL367" s="14">
        <v>1.35</v>
      </c>
      <c r="DM367" s="14">
        <v>0</v>
      </c>
      <c r="DN367" s="14">
        <v>1.33</v>
      </c>
      <c r="DO367" s="14">
        <v>1.33</v>
      </c>
      <c r="DP367" s="14">
        <v>1.33</v>
      </c>
      <c r="DQ367" s="14">
        <f>IF('QIPP Scorecard'!$AA$1=4,IF(FY2019_ALL_Targets!$BY367="Yes",INDEX('Final Comp Values'!$BK:$BK,MATCH(FY2019_ALL_Targets!$A367,'Final Comp Values'!$B:$B,0)),IF($BY367="Min Data",0,0)),0)</f>
        <v>1.33</v>
      </c>
      <c r="DR367" s="14">
        <f>IF('QIPP Scorecard'!$AA$1=4,IF(FY2019_ALL_Targets!$BZ367="Yes",INDEX('Final Comp Values'!$BO:$BO,MATCH(FY2019_ALL_Targets!$A367,'Final Comp Values'!$B:$B,0)),IF($BZ367="Min Data",0,0)),0)</f>
        <v>1.33</v>
      </c>
      <c r="DS367" s="14">
        <f>IF('QIPP Scorecard'!$AA$1=4,IF(FY2019_ALL_Targets!$CA367="Yes",INDEX('Final Comp Values'!$BO:$BO,MATCH(FY2019_ALL_Targets!$A367,'Final Comp Values'!$B:$B,0)),IF($CA367="Min Data",0,0)),0)</f>
        <v>1.33</v>
      </c>
      <c r="DT367" s="14">
        <f>IF('QIPP Scorecard'!$AA$1=4,IF(FY2019_ALL_Targets!$CB367="Yes",INDEX('Final Comp Values'!$BO:$BO,MATCH(FY2019_ALL_Targets!$A367,'Final Comp Values'!$B:$B,0)),IF($CB367="Min Data",0,0)),0)</f>
        <v>1.33</v>
      </c>
      <c r="DU367" s="14">
        <v>1.91</v>
      </c>
      <c r="DV367" s="14">
        <v>1.92</v>
      </c>
      <c r="DW367" s="14">
        <v>2.0099999999999998</v>
      </c>
      <c r="DX367" s="14">
        <v>2.21</v>
      </c>
      <c r="DY367" s="12">
        <f t="shared" si="26"/>
        <v>0</v>
      </c>
      <c r="DZ367" s="12">
        <f t="shared" si="27"/>
        <v>0</v>
      </c>
      <c r="EA367" s="12">
        <f t="shared" si="28"/>
        <v>0</v>
      </c>
      <c r="EB367" s="12">
        <f t="shared" si="29"/>
        <v>0</v>
      </c>
    </row>
    <row r="368" spans="1:132" x14ac:dyDescent="0.25">
      <c r="A368" s="297">
        <v>4598</v>
      </c>
      <c r="B368" s="347">
        <v>675920</v>
      </c>
      <c r="C368" s="297">
        <v>1026317</v>
      </c>
      <c r="D368" s="14">
        <v>1700830163</v>
      </c>
      <c r="E368" s="26" t="s">
        <v>913</v>
      </c>
      <c r="F368" s="26" t="str">
        <f>INDEX('Mar - Aug'!X:X,MATCH(A368,'Mar - Aug'!B:B,0))</f>
        <v>MRSA West</v>
      </c>
      <c r="G368" s="26" t="s">
        <v>3057</v>
      </c>
      <c r="H368" s="26"/>
      <c r="I368" s="26" t="str">
        <f t="shared" si="25"/>
        <v/>
      </c>
      <c r="J368" s="299" t="s">
        <v>197</v>
      </c>
      <c r="K368" s="299" t="s">
        <v>1011</v>
      </c>
      <c r="L368" s="299" t="s">
        <v>198</v>
      </c>
      <c r="M368" s="13">
        <v>2.580646E-2</v>
      </c>
      <c r="N368" s="13">
        <v>7.2916659999999994E-2</v>
      </c>
      <c r="O368" s="13">
        <v>0</v>
      </c>
      <c r="P368" s="13">
        <v>5.0724680000000001E-2</v>
      </c>
      <c r="Q368" s="13">
        <v>3.3690650000000003E-2</v>
      </c>
      <c r="R368" s="13">
        <v>5.5747400000000003E-2</v>
      </c>
      <c r="S368" s="13">
        <v>3.7344499999999998E-3</v>
      </c>
      <c r="T368" s="13">
        <v>0.15247816</v>
      </c>
      <c r="U368" s="13">
        <v>3.3690650000000003E-2</v>
      </c>
      <c r="V368" s="13">
        <v>7.1677076780000001E-2</v>
      </c>
      <c r="W368" s="13">
        <v>3.7344499999999998E-3</v>
      </c>
      <c r="X368" s="13">
        <v>0.15247816</v>
      </c>
      <c r="Y368" s="13">
        <v>3.3690650000000003E-2</v>
      </c>
      <c r="Z368" s="13">
        <v>6.9270826999999993E-2</v>
      </c>
      <c r="AA368" s="13">
        <v>3.7344499999999998E-3</v>
      </c>
      <c r="AB368" s="13">
        <v>0.15247816</v>
      </c>
      <c r="AC368" s="13">
        <v>3.3690650000000003E-2</v>
      </c>
      <c r="AD368" s="13">
        <v>7.0437493559999995E-2</v>
      </c>
      <c r="AE368" s="13">
        <v>3.7344499999999998E-3</v>
      </c>
      <c r="AF368" s="13">
        <v>0.15247816</v>
      </c>
      <c r="AG368" s="13">
        <v>3.3690650000000003E-2</v>
      </c>
      <c r="AH368" s="13">
        <v>6.5624994000000006E-2</v>
      </c>
      <c r="AI368" s="13">
        <v>3.7344499999999998E-3</v>
      </c>
      <c r="AJ368" s="13">
        <v>0.15247816</v>
      </c>
      <c r="AK368" s="13">
        <v>3.3690650000000003E-2</v>
      </c>
      <c r="AL368" s="13">
        <v>6.9197910340000002E-2</v>
      </c>
      <c r="AM368" s="13">
        <v>3.7344499999999998E-3</v>
      </c>
      <c r="AN368" s="13">
        <v>0.15247816</v>
      </c>
      <c r="AO368" s="13">
        <v>3.3690650000000003E-2</v>
      </c>
      <c r="AP368" s="13">
        <v>6.1979160999999998E-2</v>
      </c>
      <c r="AQ368" s="13">
        <v>3.7344499999999998E-3</v>
      </c>
      <c r="AR368" s="13">
        <v>0.15247816</v>
      </c>
      <c r="AS368" s="13">
        <v>3.3690650000000003E-2</v>
      </c>
      <c r="AT368" s="13">
        <v>6.7812493799999998E-2</v>
      </c>
      <c r="AU368" s="13">
        <v>3.7344499999999998E-3</v>
      </c>
      <c r="AV368" s="13">
        <v>0.15247816</v>
      </c>
      <c r="AW368" s="13">
        <v>3.3690650000000003E-2</v>
      </c>
      <c r="AX368" s="13">
        <v>5.8333327999999997E-2</v>
      </c>
      <c r="AY368" s="13">
        <v>3.7344499999999998E-3</v>
      </c>
      <c r="AZ368" s="13">
        <v>0.15247816</v>
      </c>
      <c r="BA368" s="86">
        <v>4.8780487804878099E-2</v>
      </c>
      <c r="BB368" s="86">
        <v>3.7037037037037E-2</v>
      </c>
      <c r="BC368" s="13">
        <v>0</v>
      </c>
      <c r="BD368" s="13">
        <v>7.8947368421052599E-2</v>
      </c>
      <c r="BE368" s="14">
        <v>5.2631578947368397E-2</v>
      </c>
      <c r="BF368" s="14">
        <v>0</v>
      </c>
      <c r="BG368" s="14">
        <v>0</v>
      </c>
      <c r="BH368" s="14">
        <v>0.114285714285714</v>
      </c>
      <c r="BI368" s="14">
        <v>2.7027027027027001E-2</v>
      </c>
      <c r="BJ368" s="14">
        <v>0.125</v>
      </c>
      <c r="BK368" s="14">
        <v>0</v>
      </c>
      <c r="BL368" s="430">
        <v>9.0909090909090898E-2</v>
      </c>
      <c r="BM368" s="14">
        <v>2.9411764705882401E-2</v>
      </c>
      <c r="BN368" s="14" t="s">
        <v>14856</v>
      </c>
      <c r="BO368" s="14">
        <v>0</v>
      </c>
      <c r="BP368" s="14">
        <v>0.1</v>
      </c>
      <c r="BQ368" s="86">
        <v>2.9411764705882401E-2</v>
      </c>
      <c r="BR368" s="86" t="s">
        <v>14856</v>
      </c>
      <c r="BS368" s="86">
        <v>0</v>
      </c>
      <c r="BT368" s="86">
        <v>0.1</v>
      </c>
      <c r="BU368" s="14" t="s">
        <v>35</v>
      </c>
      <c r="BV368" s="14" t="s">
        <v>36</v>
      </c>
      <c r="BW368" s="14" t="s">
        <v>35</v>
      </c>
      <c r="BX368" s="14" t="s">
        <v>35</v>
      </c>
      <c r="BY368" s="14" t="s">
        <v>35</v>
      </c>
      <c r="BZ368" s="14" t="s">
        <v>36</v>
      </c>
      <c r="CA368" s="14" t="s">
        <v>35</v>
      </c>
      <c r="CB368" s="14" t="s">
        <v>35</v>
      </c>
      <c r="CC368" s="14">
        <v>4.09</v>
      </c>
      <c r="CD368" s="14">
        <v>4.09</v>
      </c>
      <c r="CE368" s="14">
        <v>4.09</v>
      </c>
      <c r="CF368" s="14">
        <v>4.09</v>
      </c>
      <c r="CG368" s="14">
        <v>4.09</v>
      </c>
      <c r="CH368" s="14">
        <v>4.09</v>
      </c>
      <c r="CI368" s="14">
        <v>4.01</v>
      </c>
      <c r="CJ368" s="14">
        <f>INDEX('Monthy Targets'!AC:AC,(MATCH(FY2019_ALL_Targets!$B:$B,'Monthy Targets'!$B:$B,0)))</f>
        <v>3.99</v>
      </c>
      <c r="CK368" s="14">
        <f>INDEX('Monthy Targets'!AD:AD,(MATCH(FY2019_ALL_Targets!$B:$B,'Monthy Targets'!$B:$B,0)))</f>
        <v>3.99</v>
      </c>
      <c r="CL368" s="14">
        <f>INDEX('Monthy Targets'!AE:AE,(MATCH(FY2019_ALL_Targets!$B:$B,'Monthy Targets'!$B:$B,0)))</f>
        <v>3.99</v>
      </c>
      <c r="CM368" s="14">
        <f>INDEX('Monthy Targets'!AF:AF,(MATCH(FY2019_ALL_Targets!$B:$B,'Monthy Targets'!$B:$B,0)))</f>
        <v>3.99</v>
      </c>
      <c r="CN368" s="14">
        <f>INDEX('Monthy Targets'!AG:AG,(MATCH(FY2019_ALL_Targets!$B:$B,'Monthy Targets'!$B:$B,0)))</f>
        <v>0</v>
      </c>
      <c r="CO368" s="14">
        <v>0</v>
      </c>
      <c r="CP368" s="14">
        <v>0.28000000000000003</v>
      </c>
      <c r="CQ368" s="14">
        <v>0.28000000000000003</v>
      </c>
      <c r="CR368" s="14">
        <v>0.28000000000000003</v>
      </c>
      <c r="CS368" s="14">
        <v>0</v>
      </c>
      <c r="CT368" s="14">
        <v>0.28000000000000003</v>
      </c>
      <c r="CU368" s="14">
        <v>0.28000000000000003</v>
      </c>
      <c r="CV368" s="14">
        <v>0.28000000000000003</v>
      </c>
      <c r="CW368" s="14">
        <v>0.27</v>
      </c>
      <c r="CX368" s="14">
        <v>0</v>
      </c>
      <c r="CY368" s="14">
        <v>0.27</v>
      </c>
      <c r="CZ368" s="14">
        <v>0.27</v>
      </c>
      <c r="DA368" s="14">
        <f>IF('QIPP Scorecard'!$AA$1=4,IF(FY2019_ALL_Targets!$BU368="Yes",INDEX('Final Comp Values'!$BN:$BN,MATCH(FY2019_ALL_Targets!$A368,'Final Comp Values'!$B:$B,0)),IF($BU368="Min Data",0,0)),0)</f>
        <v>0.27</v>
      </c>
      <c r="DB368" s="14">
        <f>IF('QIPP Scorecard'!$AA$1=4,IF(FY2019_ALL_Targets!$BV368="Yes",INDEX('Final Comp Values'!$BN:$BN,MATCH(FY2019_ALL_Targets!$A368,'Final Comp Values'!$B:$B,0)),IF($BV368="Min Data",0,0)),0)</f>
        <v>0</v>
      </c>
      <c r="DC368" s="14">
        <f>IF('QIPP Scorecard'!$AA$1=4,IF(FY2019_ALL_Targets!$BW368="Yes",INDEX('Final Comp Values'!$BN:$BN,MATCH(FY2019_ALL_Targets!$A368,'Final Comp Values'!$B:$B,0)),IF(CI368="Min Data",0,0)),0)</f>
        <v>0.27</v>
      </c>
      <c r="DD368" s="14">
        <f>IF('QIPP Scorecard'!$AA$1=4,IF(FY2019_ALL_Targets!$BX368="Yes",INDEX('Final Comp Values'!$BN:$BN,MATCH(FY2019_ALL_Targets!$A368,'Final Comp Values'!$B:$B,0)),IF($BX368="Min Data",0,0)),0)</f>
        <v>0.27</v>
      </c>
      <c r="DE368" s="14">
        <v>0</v>
      </c>
      <c r="DF368" s="14">
        <v>0.52</v>
      </c>
      <c r="DG368" s="14">
        <v>0.52</v>
      </c>
      <c r="DH368" s="14">
        <v>0.52</v>
      </c>
      <c r="DI368" s="14">
        <v>0</v>
      </c>
      <c r="DJ368" s="14">
        <v>0.52</v>
      </c>
      <c r="DK368" s="14">
        <v>0.52</v>
      </c>
      <c r="DL368" s="14">
        <v>0.52</v>
      </c>
      <c r="DM368" s="14">
        <v>0.5</v>
      </c>
      <c r="DN368" s="14">
        <v>0</v>
      </c>
      <c r="DO368" s="14">
        <v>0.5</v>
      </c>
      <c r="DP368" s="14">
        <v>0.5</v>
      </c>
      <c r="DQ368" s="14">
        <f>IF('QIPP Scorecard'!$AA$1=4,IF(FY2019_ALL_Targets!$BY368="Yes",INDEX('Final Comp Values'!$BK:$BK,MATCH(FY2019_ALL_Targets!$A368,'Final Comp Values'!$B:$B,0)),IF($BY368="Min Data",0,0)),0)</f>
        <v>0.5</v>
      </c>
      <c r="DR368" s="14">
        <f>IF('QIPP Scorecard'!$AA$1=4,IF(FY2019_ALL_Targets!$BZ368="Yes",INDEX('Final Comp Values'!$BO:$BO,MATCH(FY2019_ALL_Targets!$A368,'Final Comp Values'!$B:$B,0)),IF($BZ368="Min Data",0,0)),0)</f>
        <v>0</v>
      </c>
      <c r="DS368" s="14">
        <f>IF('QIPP Scorecard'!$AA$1=4,IF(FY2019_ALL_Targets!$CA368="Yes",INDEX('Final Comp Values'!$BO:$BO,MATCH(FY2019_ALL_Targets!$A368,'Final Comp Values'!$B:$B,0)),IF($CA368="Min Data",0,0)),0)</f>
        <v>0.5</v>
      </c>
      <c r="DT368" s="14">
        <f>IF('QIPP Scorecard'!$AA$1=4,IF(FY2019_ALL_Targets!$CB368="Yes",INDEX('Final Comp Values'!$BO:$BO,MATCH(FY2019_ALL_Targets!$A368,'Final Comp Values'!$B:$B,0)),IF($CB368="Min Data",0,0)),0)</f>
        <v>0.5</v>
      </c>
      <c r="DU368" s="14">
        <v>0.65</v>
      </c>
      <c r="DV368" s="14">
        <v>0.73</v>
      </c>
      <c r="DW368" s="14">
        <v>0.77</v>
      </c>
      <c r="DX368" s="14">
        <v>0.75</v>
      </c>
      <c r="DY368" s="12">
        <f t="shared" si="26"/>
        <v>1</v>
      </c>
      <c r="DZ368" s="12">
        <f t="shared" si="27"/>
        <v>1</v>
      </c>
      <c r="EA368" s="12">
        <f t="shared" si="28"/>
        <v>0</v>
      </c>
      <c r="EB368" s="12">
        <f t="shared" si="29"/>
        <v>0</v>
      </c>
    </row>
    <row r="369" spans="1:132" x14ac:dyDescent="0.25">
      <c r="A369" s="297">
        <v>100947</v>
      </c>
      <c r="B369" s="347">
        <v>675925</v>
      </c>
      <c r="C369" s="297">
        <v>1028621</v>
      </c>
      <c r="D369" s="14">
        <v>1255736526</v>
      </c>
      <c r="E369" s="26" t="s">
        <v>923</v>
      </c>
      <c r="F369" s="26" t="str">
        <f>INDEX('Mar - Aug'!X:X,MATCH(A369,'Mar - Aug'!B:B,0))</f>
        <v>Lubbock</v>
      </c>
      <c r="G369" s="26" t="s">
        <v>3030</v>
      </c>
      <c r="H369" s="26"/>
      <c r="I369" s="26" t="str">
        <f t="shared" si="25"/>
        <v/>
      </c>
      <c r="J369" s="299" t="s">
        <v>128</v>
      </c>
      <c r="K369" s="299" t="s">
        <v>924</v>
      </c>
      <c r="L369" s="299" t="s">
        <v>129</v>
      </c>
      <c r="M369" s="13">
        <v>3.2608699999999997E-2</v>
      </c>
      <c r="N369" s="13">
        <v>3.3018869999999999E-2</v>
      </c>
      <c r="O369" s="13">
        <v>0</v>
      </c>
      <c r="P369" s="13">
        <v>4.9327330000000003E-2</v>
      </c>
      <c r="Q369" s="13">
        <v>3.3690650000000003E-2</v>
      </c>
      <c r="R369" s="13">
        <v>5.5747400000000003E-2</v>
      </c>
      <c r="S369" s="13">
        <v>3.7344499999999998E-3</v>
      </c>
      <c r="T369" s="13">
        <v>0.15247816</v>
      </c>
      <c r="U369" s="13">
        <v>3.3690650000000003E-2</v>
      </c>
      <c r="V369" s="13">
        <v>5.5747400000000003E-2</v>
      </c>
      <c r="W369" s="13">
        <v>3.7344499999999998E-3</v>
      </c>
      <c r="X369" s="13">
        <v>0.15247816</v>
      </c>
      <c r="Y369" s="13">
        <v>3.3690650000000003E-2</v>
      </c>
      <c r="Z369" s="13">
        <v>5.5747400000000003E-2</v>
      </c>
      <c r="AA369" s="13">
        <v>3.7344499999999998E-3</v>
      </c>
      <c r="AB369" s="13">
        <v>0.15247816</v>
      </c>
      <c r="AC369" s="13">
        <v>3.3690650000000003E-2</v>
      </c>
      <c r="AD369" s="13">
        <v>5.5747400000000003E-2</v>
      </c>
      <c r="AE369" s="13">
        <v>3.7344499999999998E-3</v>
      </c>
      <c r="AF369" s="13">
        <v>0.15247816</v>
      </c>
      <c r="AG369" s="13">
        <v>3.3690650000000003E-2</v>
      </c>
      <c r="AH369" s="13">
        <v>5.5747400000000003E-2</v>
      </c>
      <c r="AI369" s="13">
        <v>3.7344499999999998E-3</v>
      </c>
      <c r="AJ369" s="13">
        <v>0.15247816</v>
      </c>
      <c r="AK369" s="13">
        <v>3.3690650000000003E-2</v>
      </c>
      <c r="AL369" s="13">
        <v>5.5747400000000003E-2</v>
      </c>
      <c r="AM369" s="13">
        <v>3.7344499999999998E-3</v>
      </c>
      <c r="AN369" s="13">
        <v>0.15247816</v>
      </c>
      <c r="AO369" s="13">
        <v>3.3690650000000003E-2</v>
      </c>
      <c r="AP369" s="13">
        <v>5.5747400000000003E-2</v>
      </c>
      <c r="AQ369" s="13">
        <v>3.7344499999999998E-3</v>
      </c>
      <c r="AR369" s="13">
        <v>0.15247816</v>
      </c>
      <c r="AS369" s="13">
        <v>3.3690650000000003E-2</v>
      </c>
      <c r="AT369" s="13">
        <v>5.5747400000000003E-2</v>
      </c>
      <c r="AU369" s="13">
        <v>3.7344499999999998E-3</v>
      </c>
      <c r="AV369" s="13">
        <v>0.15247816</v>
      </c>
      <c r="AW369" s="13">
        <v>3.3690650000000003E-2</v>
      </c>
      <c r="AX369" s="13">
        <v>5.5747400000000003E-2</v>
      </c>
      <c r="AY369" s="13">
        <v>3.7344499999999998E-3</v>
      </c>
      <c r="AZ369" s="13">
        <v>0.15247816</v>
      </c>
      <c r="BA369" s="86">
        <v>0</v>
      </c>
      <c r="BB369" s="86">
        <v>5.1724137931034503E-2</v>
      </c>
      <c r="BC369" s="13">
        <v>0</v>
      </c>
      <c r="BD369" s="13">
        <v>0.114754098360656</v>
      </c>
      <c r="BE369" s="14">
        <v>0</v>
      </c>
      <c r="BF369" s="14">
        <v>0.02</v>
      </c>
      <c r="BG369" s="14">
        <v>0</v>
      </c>
      <c r="BH369" s="14">
        <v>0.109090909090909</v>
      </c>
      <c r="BI369" s="14">
        <v>0</v>
      </c>
      <c r="BJ369" s="14">
        <v>0</v>
      </c>
      <c r="BK369" s="14">
        <v>0</v>
      </c>
      <c r="BL369" s="430">
        <v>6.7796610169491497E-2</v>
      </c>
      <c r="BM369" s="14">
        <v>2.7777777777777801E-2</v>
      </c>
      <c r="BN369" s="14">
        <v>0</v>
      </c>
      <c r="BO369" s="14">
        <v>0</v>
      </c>
      <c r="BP369" s="14">
        <v>7.9365079365079402E-2</v>
      </c>
      <c r="BQ369" s="86">
        <v>2.7777777777777801E-2</v>
      </c>
      <c r="BR369" s="86">
        <v>0</v>
      </c>
      <c r="BS369" s="86">
        <v>0</v>
      </c>
      <c r="BT369" s="86">
        <v>7.9365079365079402E-2</v>
      </c>
      <c r="BU369" s="14" t="s">
        <v>35</v>
      </c>
      <c r="BV369" s="14" t="s">
        <v>35</v>
      </c>
      <c r="BW369" s="14" t="s">
        <v>35</v>
      </c>
      <c r="BX369" s="14" t="s">
        <v>35</v>
      </c>
      <c r="BY369" s="14" t="s">
        <v>35</v>
      </c>
      <c r="BZ369" s="14" t="s">
        <v>35</v>
      </c>
      <c r="CA369" s="14" t="s">
        <v>35</v>
      </c>
      <c r="CB369" s="14" t="s">
        <v>35</v>
      </c>
      <c r="CC369" s="14">
        <v>14.07</v>
      </c>
      <c r="CD369" s="14">
        <v>14.07</v>
      </c>
      <c r="CE369" s="14">
        <v>14.07</v>
      </c>
      <c r="CF369" s="14">
        <v>14.07</v>
      </c>
      <c r="CG369" s="14">
        <v>14.07</v>
      </c>
      <c r="CH369" s="14">
        <v>14.07</v>
      </c>
      <c r="CI369" s="14">
        <v>14.27</v>
      </c>
      <c r="CJ369" s="14">
        <f>INDEX('Monthy Targets'!AC:AC,(MATCH(FY2019_ALL_Targets!$B:$B,'Monthy Targets'!$B:$B,0)))</f>
        <v>14.22</v>
      </c>
      <c r="CK369" s="14">
        <f>INDEX('Monthy Targets'!AD:AD,(MATCH(FY2019_ALL_Targets!$B:$B,'Monthy Targets'!$B:$B,0)))</f>
        <v>14.22</v>
      </c>
      <c r="CL369" s="14">
        <f>INDEX('Monthy Targets'!AE:AE,(MATCH(FY2019_ALL_Targets!$B:$B,'Monthy Targets'!$B:$B,0)))</f>
        <v>14.22</v>
      </c>
      <c r="CM369" s="14">
        <f>INDEX('Monthy Targets'!AF:AF,(MATCH(FY2019_ALL_Targets!$B:$B,'Monthy Targets'!$B:$B,0)))</f>
        <v>14.22</v>
      </c>
      <c r="CN369" s="14">
        <f>INDEX('Monthy Targets'!AG:AG,(MATCH(FY2019_ALL_Targets!$B:$B,'Monthy Targets'!$B:$B,0)))</f>
        <v>14.22</v>
      </c>
      <c r="CO369" s="14">
        <v>0.95</v>
      </c>
      <c r="CP369" s="14">
        <v>0.95</v>
      </c>
      <c r="CQ369" s="14">
        <v>0.95</v>
      </c>
      <c r="CR369" s="14">
        <v>0.95</v>
      </c>
      <c r="CS369" s="14">
        <v>0.95</v>
      </c>
      <c r="CT369" s="14">
        <v>0.95</v>
      </c>
      <c r="CU369" s="14">
        <v>0.95</v>
      </c>
      <c r="CV369" s="14">
        <v>0.95</v>
      </c>
      <c r="CW369" s="14">
        <v>0.97</v>
      </c>
      <c r="CX369" s="14">
        <v>0.97</v>
      </c>
      <c r="CY369" s="14">
        <v>0.97</v>
      </c>
      <c r="CZ369" s="14">
        <v>0.97</v>
      </c>
      <c r="DA369" s="14">
        <f>IF('QIPP Scorecard'!$AA$1=4,IF(FY2019_ALL_Targets!$BU369="Yes",INDEX('Final Comp Values'!$BN:$BN,MATCH(FY2019_ALL_Targets!$A369,'Final Comp Values'!$B:$B,0)),IF($BU369="Min Data",0,0)),0)</f>
        <v>0.97</v>
      </c>
      <c r="DB369" s="14">
        <f>IF('QIPP Scorecard'!$AA$1=4,IF(FY2019_ALL_Targets!$BV369="Yes",INDEX('Final Comp Values'!$BN:$BN,MATCH(FY2019_ALL_Targets!$A369,'Final Comp Values'!$B:$B,0)),IF($BV369="Min Data",0,0)),0)</f>
        <v>0.97</v>
      </c>
      <c r="DC369" s="14">
        <f>IF('QIPP Scorecard'!$AA$1=4,IF(FY2019_ALL_Targets!$BW369="Yes",INDEX('Final Comp Values'!$BN:$BN,MATCH(FY2019_ALL_Targets!$A369,'Final Comp Values'!$B:$B,0)),IF(CI369="Min Data",0,0)),0)</f>
        <v>0.97</v>
      </c>
      <c r="DD369" s="14">
        <f>IF('QIPP Scorecard'!$AA$1=4,IF(FY2019_ALL_Targets!$BX369="Yes",INDEX('Final Comp Values'!$BN:$BN,MATCH(FY2019_ALL_Targets!$A369,'Final Comp Values'!$B:$B,0)),IF($BX369="Min Data",0,0)),0)</f>
        <v>0.97</v>
      </c>
      <c r="DE369" s="14">
        <v>1.77</v>
      </c>
      <c r="DF369" s="14">
        <v>1.77</v>
      </c>
      <c r="DG369" s="14">
        <v>1.77</v>
      </c>
      <c r="DH369" s="14">
        <v>1.77</v>
      </c>
      <c r="DI369" s="14">
        <v>1.77</v>
      </c>
      <c r="DJ369" s="14">
        <v>1.77</v>
      </c>
      <c r="DK369" s="14">
        <v>1.77</v>
      </c>
      <c r="DL369" s="14">
        <v>1.77</v>
      </c>
      <c r="DM369" s="14">
        <v>1.79</v>
      </c>
      <c r="DN369" s="14">
        <v>1.79</v>
      </c>
      <c r="DO369" s="14">
        <v>1.79</v>
      </c>
      <c r="DP369" s="14">
        <v>1.79</v>
      </c>
      <c r="DQ369" s="14">
        <f>IF('QIPP Scorecard'!$AA$1=4,IF(FY2019_ALL_Targets!$BY369="Yes",INDEX('Final Comp Values'!$BK:$BK,MATCH(FY2019_ALL_Targets!$A369,'Final Comp Values'!$B:$B,0)),IF($BY369="Min Data",0,0)),0)</f>
        <v>1.79</v>
      </c>
      <c r="DR369" s="14">
        <f>IF('QIPP Scorecard'!$AA$1=4,IF(FY2019_ALL_Targets!$BZ369="Yes",INDEX('Final Comp Values'!$BO:$BO,MATCH(FY2019_ALL_Targets!$A369,'Final Comp Values'!$B:$B,0)),IF($BZ369="Min Data",0,0)),0)</f>
        <v>1.79</v>
      </c>
      <c r="DS369" s="14">
        <f>IF('QIPP Scorecard'!$AA$1=4,IF(FY2019_ALL_Targets!$CA369="Yes",INDEX('Final Comp Values'!$BO:$BO,MATCH(FY2019_ALL_Targets!$A369,'Final Comp Values'!$B:$B,0)),IF($CA369="Min Data",0,0)),0)</f>
        <v>1.79</v>
      </c>
      <c r="DT369" s="14">
        <f>IF('QIPP Scorecard'!$AA$1=4,IF(FY2019_ALL_Targets!$CB369="Yes",INDEX('Final Comp Values'!$BO:$BO,MATCH(FY2019_ALL_Targets!$A369,'Final Comp Values'!$B:$B,0)),IF($CB369="Min Data",0,0)),0)</f>
        <v>1.79</v>
      </c>
      <c r="DU369" s="14">
        <v>2.5</v>
      </c>
      <c r="DV369" s="14">
        <v>2.83</v>
      </c>
      <c r="DW369" s="14">
        <v>2.94</v>
      </c>
      <c r="DX369" s="14">
        <v>2.89</v>
      </c>
      <c r="DY369" s="12">
        <f t="shared" si="26"/>
        <v>0</v>
      </c>
      <c r="DZ369" s="12">
        <f t="shared" si="27"/>
        <v>0</v>
      </c>
      <c r="EA369" s="12">
        <f t="shared" si="28"/>
        <v>0</v>
      </c>
      <c r="EB369" s="12">
        <f t="shared" si="29"/>
        <v>0</v>
      </c>
    </row>
    <row r="370" spans="1:132" x14ac:dyDescent="0.25">
      <c r="A370" s="297">
        <v>4272</v>
      </c>
      <c r="B370" s="347">
        <v>675927</v>
      </c>
      <c r="C370" s="297">
        <v>1025911</v>
      </c>
      <c r="D370" s="14">
        <v>1689084840</v>
      </c>
      <c r="E370" s="26" t="s">
        <v>913</v>
      </c>
      <c r="F370" s="26" t="str">
        <f>INDEX('Mar - Aug'!X:X,MATCH(A370,'Mar - Aug'!B:B,0))</f>
        <v>MRSA West</v>
      </c>
      <c r="G370" s="26" t="s">
        <v>3118</v>
      </c>
      <c r="H370" s="26"/>
      <c r="I370" s="26" t="str">
        <f t="shared" si="25"/>
        <v/>
      </c>
      <c r="J370" s="299" t="s">
        <v>461</v>
      </c>
      <c r="K370" s="299" t="s">
        <v>980</v>
      </c>
      <c r="L370" s="299" t="s">
        <v>462</v>
      </c>
      <c r="M370" s="13">
        <v>2.1582730000000001E-2</v>
      </c>
      <c r="N370" s="13">
        <v>0.10240965</v>
      </c>
      <c r="O370" s="13">
        <v>0</v>
      </c>
      <c r="P370" s="13">
        <v>0.32661290999999998</v>
      </c>
      <c r="Q370" s="13">
        <v>3.3690650000000003E-2</v>
      </c>
      <c r="R370" s="13">
        <v>5.5747400000000003E-2</v>
      </c>
      <c r="S370" s="13">
        <v>3.7344499999999998E-3</v>
      </c>
      <c r="T370" s="13">
        <v>0.15247816</v>
      </c>
      <c r="U370" s="13">
        <v>3.3690650000000003E-2</v>
      </c>
      <c r="V370" s="13">
        <v>0.10066868595</v>
      </c>
      <c r="W370" s="13">
        <v>3.7344499999999998E-3</v>
      </c>
      <c r="X370" s="13">
        <v>0.32106049053000002</v>
      </c>
      <c r="Y370" s="13">
        <v>3.3690650000000003E-2</v>
      </c>
      <c r="Z370" s="13">
        <v>9.7289167499999996E-2</v>
      </c>
      <c r="AA370" s="13">
        <v>3.7344499999999998E-3</v>
      </c>
      <c r="AB370" s="13">
        <v>0.31028226450000002</v>
      </c>
      <c r="AC370" s="13">
        <v>3.3690650000000003E-2</v>
      </c>
      <c r="AD370" s="13">
        <v>9.8927721900000001E-2</v>
      </c>
      <c r="AE370" s="13">
        <v>3.7344499999999998E-3</v>
      </c>
      <c r="AF370" s="13">
        <v>0.31550807106000001</v>
      </c>
      <c r="AG370" s="13">
        <v>3.3690650000000003E-2</v>
      </c>
      <c r="AH370" s="13">
        <v>9.2168685E-2</v>
      </c>
      <c r="AI370" s="13">
        <v>3.7344499999999998E-3</v>
      </c>
      <c r="AJ370" s="13">
        <v>0.293951619</v>
      </c>
      <c r="AK370" s="13">
        <v>3.3690650000000003E-2</v>
      </c>
      <c r="AL370" s="13">
        <v>9.718675785E-2</v>
      </c>
      <c r="AM370" s="13">
        <v>3.7344499999999998E-3</v>
      </c>
      <c r="AN370" s="13">
        <v>0.30995565158999999</v>
      </c>
      <c r="AO370" s="13">
        <v>3.3690650000000003E-2</v>
      </c>
      <c r="AP370" s="13">
        <v>8.7048202500000005E-2</v>
      </c>
      <c r="AQ370" s="13">
        <v>3.7344499999999998E-3</v>
      </c>
      <c r="AR370" s="13">
        <v>0.27762097349999998</v>
      </c>
      <c r="AS370" s="13">
        <v>3.3690650000000003E-2</v>
      </c>
      <c r="AT370" s="13">
        <v>9.5240974500000006E-2</v>
      </c>
      <c r="AU370" s="13">
        <v>3.7344499999999998E-3</v>
      </c>
      <c r="AV370" s="13">
        <v>0.30375000629999999</v>
      </c>
      <c r="AW370" s="13">
        <v>3.3690650000000003E-2</v>
      </c>
      <c r="AX370" s="13">
        <v>8.1927719999999996E-2</v>
      </c>
      <c r="AY370" s="13">
        <v>3.7344499999999998E-3</v>
      </c>
      <c r="AZ370" s="13">
        <v>0.26129032800000002</v>
      </c>
      <c r="BA370" s="86">
        <v>1.3698630136986301E-2</v>
      </c>
      <c r="BB370" s="86">
        <v>8.8235294117647106E-2</v>
      </c>
      <c r="BC370" s="13">
        <v>0</v>
      </c>
      <c r="BD370" s="13">
        <v>0.15151515151515199</v>
      </c>
      <c r="BE370" s="14">
        <v>4.0540540540540501E-2</v>
      </c>
      <c r="BF370" s="14">
        <v>2.4390243902439001E-2</v>
      </c>
      <c r="BG370" s="14">
        <v>0</v>
      </c>
      <c r="BH370" s="14">
        <v>0.164179104477612</v>
      </c>
      <c r="BI370" s="14">
        <v>2.9411764705882401E-2</v>
      </c>
      <c r="BJ370" s="14">
        <v>5.1282051282051301E-2</v>
      </c>
      <c r="BK370" s="14">
        <v>0</v>
      </c>
      <c r="BL370" s="430">
        <v>0.16129032258064499</v>
      </c>
      <c r="BM370" s="14">
        <v>5.7971014492753603E-2</v>
      </c>
      <c r="BN370" s="14">
        <v>0</v>
      </c>
      <c r="BO370" s="14">
        <v>0</v>
      </c>
      <c r="BP370" s="14">
        <v>0.25396825396825401</v>
      </c>
      <c r="BQ370" s="86">
        <v>5.7971014492753603E-2</v>
      </c>
      <c r="BR370" s="86">
        <v>0</v>
      </c>
      <c r="BS370" s="86">
        <v>0</v>
      </c>
      <c r="BT370" s="86">
        <v>0.25396825396825401</v>
      </c>
      <c r="BU370" s="14" t="s">
        <v>36</v>
      </c>
      <c r="BV370" s="14" t="s">
        <v>35</v>
      </c>
      <c r="BW370" s="14" t="s">
        <v>35</v>
      </c>
      <c r="BX370" s="14" t="s">
        <v>35</v>
      </c>
      <c r="BY370" s="14" t="s">
        <v>36</v>
      </c>
      <c r="BZ370" s="14" t="s">
        <v>35</v>
      </c>
      <c r="CA370" s="14" t="s">
        <v>35</v>
      </c>
      <c r="CB370" s="14" t="s">
        <v>35</v>
      </c>
      <c r="CC370" s="14">
        <v>6.34</v>
      </c>
      <c r="CD370" s="14">
        <v>6.34</v>
      </c>
      <c r="CE370" s="14">
        <v>6.34</v>
      </c>
      <c r="CF370" s="14">
        <v>6.34</v>
      </c>
      <c r="CG370" s="14">
        <v>6.34</v>
      </c>
      <c r="CH370" s="14">
        <v>6.34</v>
      </c>
      <c r="CI370" s="14">
        <v>6.2</v>
      </c>
      <c r="CJ370" s="14">
        <f>INDEX('Monthy Targets'!AC:AC,(MATCH(FY2019_ALL_Targets!$B:$B,'Monthy Targets'!$B:$B,0)))</f>
        <v>6.18</v>
      </c>
      <c r="CK370" s="14">
        <f>INDEX('Monthy Targets'!AD:AD,(MATCH(FY2019_ALL_Targets!$B:$B,'Monthy Targets'!$B:$B,0)))</f>
        <v>6.18</v>
      </c>
      <c r="CL370" s="14">
        <f>INDEX('Monthy Targets'!AE:AE,(MATCH(FY2019_ALL_Targets!$B:$B,'Monthy Targets'!$B:$B,0)))</f>
        <v>6.18</v>
      </c>
      <c r="CM370" s="14">
        <f>INDEX('Monthy Targets'!AF:AF,(MATCH(FY2019_ALL_Targets!$B:$B,'Monthy Targets'!$B:$B,0)))</f>
        <v>6.18</v>
      </c>
      <c r="CN370" s="14">
        <f>INDEX('Monthy Targets'!AG:AG,(MATCH(FY2019_ALL_Targets!$B:$B,'Monthy Targets'!$B:$B,0)))</f>
        <v>6.18</v>
      </c>
      <c r="CO370" s="14">
        <v>0.43</v>
      </c>
      <c r="CP370" s="14">
        <v>0.43</v>
      </c>
      <c r="CQ370" s="14">
        <v>0.43</v>
      </c>
      <c r="CR370" s="14">
        <v>0.43</v>
      </c>
      <c r="CS370" s="14">
        <v>0</v>
      </c>
      <c r="CT370" s="14">
        <v>0.43</v>
      </c>
      <c r="CU370" s="14">
        <v>0.43</v>
      </c>
      <c r="CV370" s="14">
        <v>0.43</v>
      </c>
      <c r="CW370" s="14">
        <v>0.42</v>
      </c>
      <c r="CX370" s="14">
        <v>0.42</v>
      </c>
      <c r="CY370" s="14">
        <v>0.42</v>
      </c>
      <c r="CZ370" s="14">
        <v>0.42</v>
      </c>
      <c r="DA370" s="14">
        <f>IF('QIPP Scorecard'!$AA$1=4,IF(FY2019_ALL_Targets!$BU370="Yes",INDEX('Final Comp Values'!$BN:$BN,MATCH(FY2019_ALL_Targets!$A370,'Final Comp Values'!$B:$B,0)),IF($BU370="Min Data",0,0)),0)</f>
        <v>0</v>
      </c>
      <c r="DB370" s="14">
        <f>IF('QIPP Scorecard'!$AA$1=4,IF(FY2019_ALL_Targets!$BV370="Yes",INDEX('Final Comp Values'!$BN:$BN,MATCH(FY2019_ALL_Targets!$A370,'Final Comp Values'!$B:$B,0)),IF($BV370="Min Data",0,0)),0)</f>
        <v>0.42</v>
      </c>
      <c r="DC370" s="14">
        <f>IF('QIPP Scorecard'!$AA$1=4,IF(FY2019_ALL_Targets!$BW370="Yes",INDEX('Final Comp Values'!$BN:$BN,MATCH(FY2019_ALL_Targets!$A370,'Final Comp Values'!$B:$B,0)),IF(CI370="Min Data",0,0)),0)</f>
        <v>0.42</v>
      </c>
      <c r="DD370" s="14">
        <f>IF('QIPP Scorecard'!$AA$1=4,IF(FY2019_ALL_Targets!$BX370="Yes",INDEX('Final Comp Values'!$BN:$BN,MATCH(FY2019_ALL_Targets!$A370,'Final Comp Values'!$B:$B,0)),IF($BX370="Min Data",0,0)),0)</f>
        <v>0.42</v>
      </c>
      <c r="DE370" s="14">
        <v>0.8</v>
      </c>
      <c r="DF370" s="14">
        <v>0.8</v>
      </c>
      <c r="DG370" s="14">
        <v>0.8</v>
      </c>
      <c r="DH370" s="14">
        <v>0.8</v>
      </c>
      <c r="DI370" s="14">
        <v>0</v>
      </c>
      <c r="DJ370" s="14">
        <v>0.8</v>
      </c>
      <c r="DK370" s="14">
        <v>0.8</v>
      </c>
      <c r="DL370" s="14">
        <v>0.8</v>
      </c>
      <c r="DM370" s="14">
        <v>0.78</v>
      </c>
      <c r="DN370" s="14">
        <v>0.78</v>
      </c>
      <c r="DO370" s="14">
        <v>0.78</v>
      </c>
      <c r="DP370" s="14">
        <v>0.78</v>
      </c>
      <c r="DQ370" s="14">
        <f>IF('QIPP Scorecard'!$AA$1=4,IF(FY2019_ALL_Targets!$BY370="Yes",INDEX('Final Comp Values'!$BK:$BK,MATCH(FY2019_ALL_Targets!$A370,'Final Comp Values'!$B:$B,0)),IF($BY370="Min Data",0,0)),0)</f>
        <v>0</v>
      </c>
      <c r="DR370" s="14">
        <f>IF('QIPP Scorecard'!$AA$1=4,IF(FY2019_ALL_Targets!$BZ370="Yes",INDEX('Final Comp Values'!$BO:$BO,MATCH(FY2019_ALL_Targets!$A370,'Final Comp Values'!$B:$B,0)),IF($BZ370="Min Data",0,0)),0)</f>
        <v>0.78</v>
      </c>
      <c r="DS370" s="14">
        <f>IF('QIPP Scorecard'!$AA$1=4,IF(FY2019_ALL_Targets!$CA370="Yes",INDEX('Final Comp Values'!$BO:$BO,MATCH(FY2019_ALL_Targets!$A370,'Final Comp Values'!$B:$B,0)),IF($CA370="Min Data",0,0)),0)</f>
        <v>0.78</v>
      </c>
      <c r="DT370" s="14">
        <f>IF('QIPP Scorecard'!$AA$1=4,IF(FY2019_ALL_Targets!$CB370="Yes",INDEX('Final Comp Values'!$BO:$BO,MATCH(FY2019_ALL_Targets!$A370,'Final Comp Values'!$B:$B,0)),IF($CB370="Min Data",0,0)),0)</f>
        <v>0.78</v>
      </c>
      <c r="DU370" s="14">
        <v>1.1299999999999999</v>
      </c>
      <c r="DV370" s="14">
        <v>1.1299999999999999</v>
      </c>
      <c r="DW370" s="14">
        <v>1.33</v>
      </c>
      <c r="DX370" s="14">
        <v>1.1599999999999999</v>
      </c>
      <c r="DY370" s="12">
        <f t="shared" si="26"/>
        <v>1</v>
      </c>
      <c r="DZ370" s="12">
        <f t="shared" si="27"/>
        <v>1</v>
      </c>
      <c r="EA370" s="12">
        <f t="shared" si="28"/>
        <v>0</v>
      </c>
      <c r="EB370" s="12">
        <f t="shared" si="29"/>
        <v>0</v>
      </c>
    </row>
    <row r="371" spans="1:132" x14ac:dyDescent="0.25">
      <c r="A371" s="297">
        <v>5123</v>
      </c>
      <c r="B371" s="347">
        <v>675928</v>
      </c>
      <c r="C371" s="297">
        <v>1003461</v>
      </c>
      <c r="D371" s="14">
        <v>1013903889</v>
      </c>
      <c r="E371" s="26" t="s">
        <v>913</v>
      </c>
      <c r="F371" s="26" t="str">
        <f>INDEX('Mar - Aug'!X:X,MATCH(A371,'Mar - Aug'!B:B,0))</f>
        <v>MRSA West</v>
      </c>
      <c r="G371" s="26" t="s">
        <v>3107</v>
      </c>
      <c r="H371" s="26"/>
      <c r="I371" s="26" t="str">
        <f t="shared" si="25"/>
        <v/>
      </c>
      <c r="J371" s="299" t="s">
        <v>675</v>
      </c>
      <c r="K371" s="299" t="s">
        <v>675</v>
      </c>
      <c r="L371" s="299" t="s">
        <v>2924</v>
      </c>
      <c r="M371" s="13">
        <v>3.7267080000000001E-2</v>
      </c>
      <c r="N371" s="13">
        <v>6.2827250000000001E-2</v>
      </c>
      <c r="O371" s="13">
        <v>0</v>
      </c>
      <c r="P371" s="13">
        <v>0.14603177000000001</v>
      </c>
      <c r="Q371" s="13">
        <v>3.3690650000000003E-2</v>
      </c>
      <c r="R371" s="13">
        <v>5.5747400000000003E-2</v>
      </c>
      <c r="S371" s="13">
        <v>3.7344499999999998E-3</v>
      </c>
      <c r="T371" s="13">
        <v>0.15247816</v>
      </c>
      <c r="U371" s="13">
        <v>3.6633539639999997E-2</v>
      </c>
      <c r="V371" s="13">
        <v>6.175918675E-2</v>
      </c>
      <c r="W371" s="13">
        <v>3.7344499999999998E-3</v>
      </c>
      <c r="X371" s="13">
        <v>0.15247816</v>
      </c>
      <c r="Y371" s="13">
        <v>3.5403726000000003E-2</v>
      </c>
      <c r="Z371" s="13">
        <v>5.96858875E-2</v>
      </c>
      <c r="AA371" s="13">
        <v>3.7344499999999998E-3</v>
      </c>
      <c r="AB371" s="13">
        <v>0.15247816</v>
      </c>
      <c r="AC371" s="13">
        <v>3.599999928E-2</v>
      </c>
      <c r="AD371" s="13">
        <v>6.0691123499999999E-2</v>
      </c>
      <c r="AE371" s="13">
        <v>3.7344499999999998E-3</v>
      </c>
      <c r="AF371" s="13">
        <v>0.15247816</v>
      </c>
      <c r="AG371" s="13">
        <v>3.3690650000000003E-2</v>
      </c>
      <c r="AH371" s="13">
        <v>5.6544524999999998E-2</v>
      </c>
      <c r="AI371" s="13">
        <v>3.7344499999999998E-3</v>
      </c>
      <c r="AJ371" s="13">
        <v>0.15247816</v>
      </c>
      <c r="AK371" s="13">
        <v>3.5366458920000003E-2</v>
      </c>
      <c r="AL371" s="13">
        <v>5.9623060249999998E-2</v>
      </c>
      <c r="AM371" s="13">
        <v>3.7344499999999998E-3</v>
      </c>
      <c r="AN371" s="13">
        <v>0.15247816</v>
      </c>
      <c r="AO371" s="13">
        <v>3.3690650000000003E-2</v>
      </c>
      <c r="AP371" s="13">
        <v>5.5747400000000003E-2</v>
      </c>
      <c r="AQ371" s="13">
        <v>3.7344499999999998E-3</v>
      </c>
      <c r="AR371" s="13">
        <v>0.15247816</v>
      </c>
      <c r="AS371" s="13">
        <v>3.4658384399999999E-2</v>
      </c>
      <c r="AT371" s="13">
        <v>5.8429342500000002E-2</v>
      </c>
      <c r="AU371" s="13">
        <v>3.7344499999999998E-3</v>
      </c>
      <c r="AV371" s="13">
        <v>0.15247816</v>
      </c>
      <c r="AW371" s="13">
        <v>3.3690650000000003E-2</v>
      </c>
      <c r="AX371" s="13">
        <v>5.5747400000000003E-2</v>
      </c>
      <c r="AY371" s="13">
        <v>3.7344499999999998E-3</v>
      </c>
      <c r="AZ371" s="13">
        <v>0.15247816</v>
      </c>
      <c r="BA371" s="86">
        <v>5.4794520547945202E-2</v>
      </c>
      <c r="BB371" s="86">
        <v>6.6666666666666693E-2</v>
      </c>
      <c r="BC371" s="13">
        <v>0</v>
      </c>
      <c r="BD371" s="13">
        <v>0.185714285714286</v>
      </c>
      <c r="BE371" s="14">
        <v>1.2820512820512799E-2</v>
      </c>
      <c r="BF371" s="14">
        <v>0.11363636363636399</v>
      </c>
      <c r="BG371" s="14">
        <v>0</v>
      </c>
      <c r="BH371" s="14">
        <v>0.18918918918918901</v>
      </c>
      <c r="BI371" s="14">
        <v>3.5714285714285698E-2</v>
      </c>
      <c r="BJ371" s="14">
        <v>0.115384615384615</v>
      </c>
      <c r="BK371" s="14">
        <v>0</v>
      </c>
      <c r="BL371" s="430">
        <v>0.19512195121951201</v>
      </c>
      <c r="BM371" s="14">
        <v>2.5974025974026E-2</v>
      </c>
      <c r="BN371" s="14">
        <v>0.04</v>
      </c>
      <c r="BO371" s="14">
        <v>0</v>
      </c>
      <c r="BP371" s="14">
        <v>0.133333333333333</v>
      </c>
      <c r="BQ371" s="86">
        <v>2.5974025974026E-2</v>
      </c>
      <c r="BR371" s="86">
        <v>0.04</v>
      </c>
      <c r="BS371" s="86">
        <v>0</v>
      </c>
      <c r="BT371" s="86">
        <v>0.133333333333333</v>
      </c>
      <c r="BU371" s="14" t="s">
        <v>35</v>
      </c>
      <c r="BV371" s="14" t="s">
        <v>35</v>
      </c>
      <c r="BW371" s="14" t="s">
        <v>35</v>
      </c>
      <c r="BX371" s="14" t="s">
        <v>35</v>
      </c>
      <c r="BY371" s="14" t="s">
        <v>35</v>
      </c>
      <c r="BZ371" s="14" t="s">
        <v>35</v>
      </c>
      <c r="CA371" s="14" t="s">
        <v>35</v>
      </c>
      <c r="CB371" s="14" t="s">
        <v>35</v>
      </c>
      <c r="CC371" s="14">
        <v>0</v>
      </c>
      <c r="CD371" s="14">
        <v>0</v>
      </c>
      <c r="CE371" s="14">
        <v>0</v>
      </c>
      <c r="CF371" s="14">
        <v>0</v>
      </c>
      <c r="CG371" s="14">
        <v>0</v>
      </c>
      <c r="CH371" s="14">
        <v>0</v>
      </c>
      <c r="CI371" s="14">
        <v>0</v>
      </c>
      <c r="CJ371" s="14">
        <f>INDEX('Monthy Targets'!AC:AC,(MATCH(FY2019_ALL_Targets!$B:$B,'Monthy Targets'!$B:$B,0)))</f>
        <v>0</v>
      </c>
      <c r="CK371" s="14">
        <f>INDEX('Monthy Targets'!AD:AD,(MATCH(FY2019_ALL_Targets!$B:$B,'Monthy Targets'!$B:$B,0)))</f>
        <v>0</v>
      </c>
      <c r="CL371" s="14">
        <f>INDEX('Monthy Targets'!AE:AE,(MATCH(FY2019_ALL_Targets!$B:$B,'Monthy Targets'!$B:$B,0)))</f>
        <v>0</v>
      </c>
      <c r="CM371" s="14">
        <f>INDEX('Monthy Targets'!AF:AF,(MATCH(FY2019_ALL_Targets!$B:$B,'Monthy Targets'!$B:$B,0)))</f>
        <v>0</v>
      </c>
      <c r="CN371" s="14">
        <f>INDEX('Monthy Targets'!AG:AG,(MATCH(FY2019_ALL_Targets!$B:$B,'Monthy Targets'!$B:$B,0)))</f>
        <v>0</v>
      </c>
      <c r="CO371" s="14">
        <v>0</v>
      </c>
      <c r="CP371" s="14">
        <v>0</v>
      </c>
      <c r="CQ371" s="14">
        <v>0.63</v>
      </c>
      <c r="CR371" s="14">
        <v>0</v>
      </c>
      <c r="CS371" s="14">
        <v>0.63</v>
      </c>
      <c r="CT371" s="14">
        <v>0</v>
      </c>
      <c r="CU371" s="14">
        <v>0.63</v>
      </c>
      <c r="CV371" s="14">
        <v>0</v>
      </c>
      <c r="CW371" s="14">
        <v>0</v>
      </c>
      <c r="CX371" s="14">
        <v>0</v>
      </c>
      <c r="CY371" s="14">
        <v>0.62</v>
      </c>
      <c r="CZ371" s="14">
        <v>0</v>
      </c>
      <c r="DA371" s="14">
        <f>IF('QIPP Scorecard'!$AA$1=4,IF(FY2019_ALL_Targets!$BU371="Yes",INDEX('Final Comp Values'!$BN:$BN,MATCH(FY2019_ALL_Targets!$A371,'Final Comp Values'!$B:$B,0)),IF($BU371="Min Data",0,0)),0)</f>
        <v>0.62</v>
      </c>
      <c r="DB371" s="14">
        <f>IF('QIPP Scorecard'!$AA$1=4,IF(FY2019_ALL_Targets!$BV371="Yes",INDEX('Final Comp Values'!$BN:$BN,MATCH(FY2019_ALL_Targets!$A371,'Final Comp Values'!$B:$B,0)),IF($BV371="Min Data",0,0)),0)</f>
        <v>0.62</v>
      </c>
      <c r="DC371" s="14">
        <f>IF('QIPP Scorecard'!$AA$1=4,IF(FY2019_ALL_Targets!$BW371="Yes",INDEX('Final Comp Values'!$BN:$BN,MATCH(FY2019_ALL_Targets!$A371,'Final Comp Values'!$B:$B,0)),IF(CI371="Min Data",0,0)),0)</f>
        <v>0.62</v>
      </c>
      <c r="DD371" s="14">
        <f>IF('QIPP Scorecard'!$AA$1=4,IF(FY2019_ALL_Targets!$BX371="Yes",INDEX('Final Comp Values'!$BN:$BN,MATCH(FY2019_ALL_Targets!$A371,'Final Comp Values'!$B:$B,0)),IF($BX371="Min Data",0,0)),0)</f>
        <v>0.62</v>
      </c>
      <c r="DE371" s="14">
        <v>0</v>
      </c>
      <c r="DF371" s="14">
        <v>0</v>
      </c>
      <c r="DG371" s="14">
        <v>1.17</v>
      </c>
      <c r="DH371" s="14">
        <v>0</v>
      </c>
      <c r="DI371" s="14">
        <v>1.17</v>
      </c>
      <c r="DJ371" s="14">
        <v>0</v>
      </c>
      <c r="DK371" s="14">
        <v>1.17</v>
      </c>
      <c r="DL371" s="14">
        <v>0</v>
      </c>
      <c r="DM371" s="14">
        <v>0</v>
      </c>
      <c r="DN371" s="14">
        <v>0</v>
      </c>
      <c r="DO371" s="14">
        <v>1.1499999999999999</v>
      </c>
      <c r="DP371" s="14">
        <v>0</v>
      </c>
      <c r="DQ371" s="14">
        <f>IF('QIPP Scorecard'!$AA$1=4,IF(FY2019_ALL_Targets!$BY371="Yes",INDEX('Final Comp Values'!$BK:$BK,MATCH(FY2019_ALL_Targets!$A371,'Final Comp Values'!$B:$B,0)),IF($BY371="Min Data",0,0)),0)</f>
        <v>1.1499999999999999</v>
      </c>
      <c r="DR371" s="14">
        <f>IF('QIPP Scorecard'!$AA$1=4,IF(FY2019_ALL_Targets!$BZ371="Yes",INDEX('Final Comp Values'!$BO:$BO,MATCH(FY2019_ALL_Targets!$A371,'Final Comp Values'!$B:$B,0)),IF($BZ371="Min Data",0,0)),0)</f>
        <v>1.1499999999999999</v>
      </c>
      <c r="DS371" s="14">
        <f>IF('QIPP Scorecard'!$AA$1=4,IF(FY2019_ALL_Targets!$CA371="Yes",INDEX('Final Comp Values'!$BO:$BO,MATCH(FY2019_ALL_Targets!$A371,'Final Comp Values'!$B:$B,0)),IF($CA371="Min Data",0,0)),0)</f>
        <v>1.1499999999999999</v>
      </c>
      <c r="DT371" s="14">
        <f>IF('QIPP Scorecard'!$AA$1=4,IF(FY2019_ALL_Targets!$CB371="Yes",INDEX('Final Comp Values'!$BO:$BO,MATCH(FY2019_ALL_Targets!$A371,'Final Comp Values'!$B:$B,0)),IF($CB371="Min Data",0,0)),0)</f>
        <v>1.1499999999999999</v>
      </c>
      <c r="DU371" s="14">
        <v>0.18</v>
      </c>
      <c r="DV371" s="14">
        <v>0.41</v>
      </c>
      <c r="DW371" s="14">
        <v>0.22</v>
      </c>
      <c r="DX371" s="14">
        <v>0.84</v>
      </c>
      <c r="DY371" s="12">
        <f t="shared" si="26"/>
        <v>0</v>
      </c>
      <c r="DZ371" s="12">
        <f t="shared" si="27"/>
        <v>0</v>
      </c>
      <c r="EA371" s="12">
        <f t="shared" si="28"/>
        <v>0</v>
      </c>
      <c r="EB371" s="12">
        <f t="shared" si="29"/>
        <v>3</v>
      </c>
    </row>
    <row r="372" spans="1:132" x14ac:dyDescent="0.25">
      <c r="A372" s="297">
        <v>5273</v>
      </c>
      <c r="B372" s="347">
        <v>675931</v>
      </c>
      <c r="C372" s="297">
        <v>1025918</v>
      </c>
      <c r="D372" s="14">
        <v>1679986897</v>
      </c>
      <c r="E372" s="26" t="s">
        <v>913</v>
      </c>
      <c r="F372" s="26" t="str">
        <f>INDEX('Mar - Aug'!X:X,MATCH(A372,'Mar - Aug'!B:B,0))</f>
        <v>MRSA West</v>
      </c>
      <c r="G372" s="26" t="s">
        <v>3012</v>
      </c>
      <c r="H372" s="26"/>
      <c r="I372" s="26" t="str">
        <f t="shared" si="25"/>
        <v/>
      </c>
      <c r="J372" s="299" t="s">
        <v>267</v>
      </c>
      <c r="K372" s="299" t="s">
        <v>1016</v>
      </c>
      <c r="L372" s="299" t="s">
        <v>268</v>
      </c>
      <c r="M372" s="13">
        <v>6.1162100000000004E-3</v>
      </c>
      <c r="N372" s="13">
        <v>8.0000100000000001E-3</v>
      </c>
      <c r="O372" s="13">
        <v>0</v>
      </c>
      <c r="P372" s="13">
        <v>0.31304346999999999</v>
      </c>
      <c r="Q372" s="13">
        <v>3.3690650000000003E-2</v>
      </c>
      <c r="R372" s="13">
        <v>5.5747400000000003E-2</v>
      </c>
      <c r="S372" s="13">
        <v>3.7344499999999998E-3</v>
      </c>
      <c r="T372" s="13">
        <v>0.15247816</v>
      </c>
      <c r="U372" s="13">
        <v>3.3690650000000003E-2</v>
      </c>
      <c r="V372" s="13">
        <v>5.5747400000000003E-2</v>
      </c>
      <c r="W372" s="13">
        <v>3.7344499999999998E-3</v>
      </c>
      <c r="X372" s="13">
        <v>0.30772173101</v>
      </c>
      <c r="Y372" s="13">
        <v>3.3690650000000003E-2</v>
      </c>
      <c r="Z372" s="13">
        <v>5.5747400000000003E-2</v>
      </c>
      <c r="AA372" s="13">
        <v>3.7344499999999998E-3</v>
      </c>
      <c r="AB372" s="13">
        <v>0.29739129650000001</v>
      </c>
      <c r="AC372" s="13">
        <v>3.3690650000000003E-2</v>
      </c>
      <c r="AD372" s="13">
        <v>5.5747400000000003E-2</v>
      </c>
      <c r="AE372" s="13">
        <v>3.7344499999999998E-3</v>
      </c>
      <c r="AF372" s="13">
        <v>0.30239999202000001</v>
      </c>
      <c r="AG372" s="13">
        <v>3.3690650000000003E-2</v>
      </c>
      <c r="AH372" s="13">
        <v>5.5747400000000003E-2</v>
      </c>
      <c r="AI372" s="13">
        <v>3.7344499999999998E-3</v>
      </c>
      <c r="AJ372" s="13">
        <v>0.28173912299999998</v>
      </c>
      <c r="AK372" s="13">
        <v>3.3690650000000003E-2</v>
      </c>
      <c r="AL372" s="13">
        <v>5.5747400000000003E-2</v>
      </c>
      <c r="AM372" s="13">
        <v>3.7344499999999998E-3</v>
      </c>
      <c r="AN372" s="13">
        <v>0.29707825303000002</v>
      </c>
      <c r="AO372" s="13">
        <v>3.3690650000000003E-2</v>
      </c>
      <c r="AP372" s="13">
        <v>5.5747400000000003E-2</v>
      </c>
      <c r="AQ372" s="13">
        <v>3.7344499999999998E-3</v>
      </c>
      <c r="AR372" s="13">
        <v>0.2660869495</v>
      </c>
      <c r="AS372" s="13">
        <v>3.3690650000000003E-2</v>
      </c>
      <c r="AT372" s="13">
        <v>5.5747400000000003E-2</v>
      </c>
      <c r="AU372" s="13">
        <v>3.7344499999999998E-3</v>
      </c>
      <c r="AV372" s="13">
        <v>0.29113042709999998</v>
      </c>
      <c r="AW372" s="13">
        <v>3.3690650000000003E-2</v>
      </c>
      <c r="AX372" s="13">
        <v>5.5747400000000003E-2</v>
      </c>
      <c r="AY372" s="13">
        <v>3.7344499999999998E-3</v>
      </c>
      <c r="AZ372" s="13">
        <v>0.25043477600000003</v>
      </c>
      <c r="BA372" s="86">
        <v>3.65853658536585E-2</v>
      </c>
      <c r="BB372" s="86">
        <v>3.125E-2</v>
      </c>
      <c r="BC372" s="13">
        <v>0</v>
      </c>
      <c r="BD372" s="13">
        <v>0.173913043478261</v>
      </c>
      <c r="BE372" s="14">
        <v>3.6144578313252997E-2</v>
      </c>
      <c r="BF372" s="14">
        <v>3.3333333333333298E-2</v>
      </c>
      <c r="BG372" s="14">
        <v>0</v>
      </c>
      <c r="BH372" s="14">
        <v>0.173913043478261</v>
      </c>
      <c r="BI372" s="14">
        <v>2.5000000000000001E-2</v>
      </c>
      <c r="BJ372" s="14">
        <v>6.6666666666666693E-2</v>
      </c>
      <c r="BK372" s="14">
        <v>0</v>
      </c>
      <c r="BL372" s="430">
        <v>0.217391304347826</v>
      </c>
      <c r="BM372" s="14">
        <v>3.7037037037037E-2</v>
      </c>
      <c r="BN372" s="14">
        <v>3.8461538461538498E-2</v>
      </c>
      <c r="BO372" s="14">
        <v>0</v>
      </c>
      <c r="BP372" s="14">
        <v>0.16</v>
      </c>
      <c r="BQ372" s="86">
        <v>3.7037037037037E-2</v>
      </c>
      <c r="BR372" s="86">
        <v>3.8461538461538498E-2</v>
      </c>
      <c r="BS372" s="86">
        <v>0</v>
      </c>
      <c r="BT372" s="86">
        <v>0.16</v>
      </c>
      <c r="BU372" s="14" t="s">
        <v>36</v>
      </c>
      <c r="BV372" s="14" t="s">
        <v>35</v>
      </c>
      <c r="BW372" s="14" t="s">
        <v>35</v>
      </c>
      <c r="BX372" s="14" t="s">
        <v>35</v>
      </c>
      <c r="BY372" s="14" t="s">
        <v>36</v>
      </c>
      <c r="BZ372" s="14" t="s">
        <v>35</v>
      </c>
      <c r="CA372" s="14" t="s">
        <v>35</v>
      </c>
      <c r="CB372" s="14" t="s">
        <v>35</v>
      </c>
      <c r="CC372" s="14">
        <v>10.15</v>
      </c>
      <c r="CD372" s="14">
        <v>10.15</v>
      </c>
      <c r="CE372" s="14">
        <v>10.15</v>
      </c>
      <c r="CF372" s="14">
        <v>10.15</v>
      </c>
      <c r="CG372" s="14">
        <v>10.15</v>
      </c>
      <c r="CH372" s="14">
        <v>10.15</v>
      </c>
      <c r="CI372" s="14">
        <v>9.94</v>
      </c>
      <c r="CJ372" s="14">
        <f>INDEX('Monthy Targets'!AC:AC,(MATCH(FY2019_ALL_Targets!$B:$B,'Monthy Targets'!$B:$B,0)))</f>
        <v>9.9</v>
      </c>
      <c r="CK372" s="14">
        <f>INDEX('Monthy Targets'!AD:AD,(MATCH(FY2019_ALL_Targets!$B:$B,'Monthy Targets'!$B:$B,0)))</f>
        <v>9.9</v>
      </c>
      <c r="CL372" s="14">
        <f>INDEX('Monthy Targets'!AE:AE,(MATCH(FY2019_ALL_Targets!$B:$B,'Monthy Targets'!$B:$B,0)))</f>
        <v>9.9</v>
      </c>
      <c r="CM372" s="14">
        <f>INDEX('Monthy Targets'!AF:AF,(MATCH(FY2019_ALL_Targets!$B:$B,'Monthy Targets'!$B:$B,0)))</f>
        <v>9.9</v>
      </c>
      <c r="CN372" s="14">
        <f>INDEX('Monthy Targets'!AG:AG,(MATCH(FY2019_ALL_Targets!$B:$B,'Monthy Targets'!$B:$B,0)))</f>
        <v>9.9</v>
      </c>
      <c r="CO372" s="14">
        <v>0</v>
      </c>
      <c r="CP372" s="14">
        <v>0.69</v>
      </c>
      <c r="CQ372" s="14">
        <v>0.69</v>
      </c>
      <c r="CR372" s="14">
        <v>0.69</v>
      </c>
      <c r="CS372" s="14">
        <v>0</v>
      </c>
      <c r="CT372" s="14">
        <v>0.69</v>
      </c>
      <c r="CU372" s="14">
        <v>0.69</v>
      </c>
      <c r="CV372" s="14">
        <v>0.69</v>
      </c>
      <c r="CW372" s="14">
        <v>0.67</v>
      </c>
      <c r="CX372" s="14">
        <v>0</v>
      </c>
      <c r="CY372" s="14">
        <v>0.67</v>
      </c>
      <c r="CZ372" s="14">
        <v>0.67</v>
      </c>
      <c r="DA372" s="14">
        <f>IF('QIPP Scorecard'!$AA$1=4,IF(FY2019_ALL_Targets!$BU372="Yes",INDEX('Final Comp Values'!$BN:$BN,MATCH(FY2019_ALL_Targets!$A372,'Final Comp Values'!$B:$B,0)),IF($BU372="Min Data",0,0)),0)</f>
        <v>0</v>
      </c>
      <c r="DB372" s="14">
        <f>IF('QIPP Scorecard'!$AA$1=4,IF(FY2019_ALL_Targets!$BV372="Yes",INDEX('Final Comp Values'!$BN:$BN,MATCH(FY2019_ALL_Targets!$A372,'Final Comp Values'!$B:$B,0)),IF($BV372="Min Data",0,0)),0)</f>
        <v>0.67</v>
      </c>
      <c r="DC372" s="14">
        <f>IF('QIPP Scorecard'!$AA$1=4,IF(FY2019_ALL_Targets!$BW372="Yes",INDEX('Final Comp Values'!$BN:$BN,MATCH(FY2019_ALL_Targets!$A372,'Final Comp Values'!$B:$B,0)),IF(CI372="Min Data",0,0)),0)</f>
        <v>0.67</v>
      </c>
      <c r="DD372" s="14">
        <f>IF('QIPP Scorecard'!$AA$1=4,IF(FY2019_ALL_Targets!$BX372="Yes",INDEX('Final Comp Values'!$BN:$BN,MATCH(FY2019_ALL_Targets!$A372,'Final Comp Values'!$B:$B,0)),IF($BX372="Min Data",0,0)),0)</f>
        <v>0.67</v>
      </c>
      <c r="DE372" s="14">
        <v>0</v>
      </c>
      <c r="DF372" s="14">
        <v>1.28</v>
      </c>
      <c r="DG372" s="14">
        <v>1.28</v>
      </c>
      <c r="DH372" s="14">
        <v>1.28</v>
      </c>
      <c r="DI372" s="14">
        <v>0</v>
      </c>
      <c r="DJ372" s="14">
        <v>1.28</v>
      </c>
      <c r="DK372" s="14">
        <v>1.28</v>
      </c>
      <c r="DL372" s="14">
        <v>1.28</v>
      </c>
      <c r="DM372" s="14">
        <v>1.25</v>
      </c>
      <c r="DN372" s="14">
        <v>0</v>
      </c>
      <c r="DO372" s="14">
        <v>1.25</v>
      </c>
      <c r="DP372" s="14">
        <v>1.25</v>
      </c>
      <c r="DQ372" s="14">
        <f>IF('QIPP Scorecard'!$AA$1=4,IF(FY2019_ALL_Targets!$BY372="Yes",INDEX('Final Comp Values'!$BK:$BK,MATCH(FY2019_ALL_Targets!$A372,'Final Comp Values'!$B:$B,0)),IF($BY372="Min Data",0,0)),0)</f>
        <v>0</v>
      </c>
      <c r="DR372" s="14">
        <f>IF('QIPP Scorecard'!$AA$1=4,IF(FY2019_ALL_Targets!$BZ372="Yes",INDEX('Final Comp Values'!$BO:$BO,MATCH(FY2019_ALL_Targets!$A372,'Final Comp Values'!$B:$B,0)),IF($BZ372="Min Data",0,0)),0)</f>
        <v>1.25</v>
      </c>
      <c r="DS372" s="14">
        <f>IF('QIPP Scorecard'!$AA$1=4,IF(FY2019_ALL_Targets!$CA372="Yes",INDEX('Final Comp Values'!$BO:$BO,MATCH(FY2019_ALL_Targets!$A372,'Final Comp Values'!$B:$B,0)),IF($CA372="Min Data",0,0)),0)</f>
        <v>1.25</v>
      </c>
      <c r="DT372" s="14">
        <f>IF('QIPP Scorecard'!$AA$1=4,IF(FY2019_ALL_Targets!$CB372="Yes",INDEX('Final Comp Values'!$BO:$BO,MATCH(FY2019_ALL_Targets!$A372,'Final Comp Values'!$B:$B,0)),IF($CB372="Min Data",0,0)),0)</f>
        <v>1.25</v>
      </c>
      <c r="DU372" s="14">
        <v>1.61</v>
      </c>
      <c r="DV372" s="14">
        <v>1.82</v>
      </c>
      <c r="DW372" s="14">
        <v>1.9</v>
      </c>
      <c r="DX372" s="14">
        <v>1.86</v>
      </c>
      <c r="DY372" s="12">
        <f t="shared" si="26"/>
        <v>1</v>
      </c>
      <c r="DZ372" s="12">
        <f t="shared" si="27"/>
        <v>1</v>
      </c>
      <c r="EA372" s="12">
        <f t="shared" si="28"/>
        <v>0</v>
      </c>
      <c r="EB372" s="12">
        <f t="shared" si="29"/>
        <v>0</v>
      </c>
    </row>
    <row r="373" spans="1:132" x14ac:dyDescent="0.25">
      <c r="A373" s="297">
        <v>4815</v>
      </c>
      <c r="B373" s="347">
        <v>675932</v>
      </c>
      <c r="C373" s="297">
        <v>1026044</v>
      </c>
      <c r="D373" s="14">
        <v>1215925920</v>
      </c>
      <c r="E373" s="26" t="s">
        <v>913</v>
      </c>
      <c r="F373" s="26" t="str">
        <f>INDEX('Mar - Aug'!X:X,MATCH(A373,'Mar - Aug'!B:B,0))</f>
        <v>MRSA West</v>
      </c>
      <c r="G373" s="26" t="s">
        <v>3039</v>
      </c>
      <c r="H373" s="26"/>
      <c r="I373" s="26" t="str">
        <f t="shared" si="25"/>
        <v/>
      </c>
      <c r="J373" s="299" t="s">
        <v>599</v>
      </c>
      <c r="K373" s="299" t="s">
        <v>1011</v>
      </c>
      <c r="L373" s="299" t="s">
        <v>600</v>
      </c>
      <c r="M373" s="13">
        <v>3.8167939999999997E-2</v>
      </c>
      <c r="N373" s="13">
        <v>9.4488180000000005E-2</v>
      </c>
      <c r="O373" s="13">
        <v>0</v>
      </c>
      <c r="P373" s="13">
        <v>0.20430107</v>
      </c>
      <c r="Q373" s="13">
        <v>3.3690650000000003E-2</v>
      </c>
      <c r="R373" s="13">
        <v>5.5747400000000003E-2</v>
      </c>
      <c r="S373" s="13">
        <v>3.7344499999999998E-3</v>
      </c>
      <c r="T373" s="13">
        <v>0.15247816</v>
      </c>
      <c r="U373" s="13">
        <v>3.7519085020000002E-2</v>
      </c>
      <c r="V373" s="13">
        <v>9.2881880939999995E-2</v>
      </c>
      <c r="W373" s="13">
        <v>3.7344499999999998E-3</v>
      </c>
      <c r="X373" s="13">
        <v>0.20082795180999999</v>
      </c>
      <c r="Y373" s="13">
        <v>3.6259542999999998E-2</v>
      </c>
      <c r="Z373" s="13">
        <v>8.9763771000000006E-2</v>
      </c>
      <c r="AA373" s="13">
        <v>3.7344499999999998E-3</v>
      </c>
      <c r="AB373" s="13">
        <v>0.19408601650000001</v>
      </c>
      <c r="AC373" s="13">
        <v>3.687023004E-2</v>
      </c>
      <c r="AD373" s="13">
        <v>9.1275581879999998E-2</v>
      </c>
      <c r="AE373" s="13">
        <v>3.7344499999999998E-3</v>
      </c>
      <c r="AF373" s="13">
        <v>0.19735483362</v>
      </c>
      <c r="AG373" s="13">
        <v>3.4351145999999999E-2</v>
      </c>
      <c r="AH373" s="13">
        <v>8.5039361999999993E-2</v>
      </c>
      <c r="AI373" s="13">
        <v>3.7344499999999998E-3</v>
      </c>
      <c r="AJ373" s="13">
        <v>0.183870963</v>
      </c>
      <c r="AK373" s="13">
        <v>3.6221375059999998E-2</v>
      </c>
      <c r="AL373" s="13">
        <v>8.9669282820000001E-2</v>
      </c>
      <c r="AM373" s="13">
        <v>3.7344499999999998E-3</v>
      </c>
      <c r="AN373" s="13">
        <v>0.19388171542999999</v>
      </c>
      <c r="AO373" s="13">
        <v>3.3690650000000003E-2</v>
      </c>
      <c r="AP373" s="13">
        <v>8.0314952999999994E-2</v>
      </c>
      <c r="AQ373" s="13">
        <v>3.7344499999999998E-3</v>
      </c>
      <c r="AR373" s="13">
        <v>0.17365590950000001</v>
      </c>
      <c r="AS373" s="13">
        <v>3.5496184200000003E-2</v>
      </c>
      <c r="AT373" s="13">
        <v>8.7874007399999995E-2</v>
      </c>
      <c r="AU373" s="13">
        <v>3.7344499999999998E-3</v>
      </c>
      <c r="AV373" s="13">
        <v>0.18999999510000001</v>
      </c>
      <c r="AW373" s="13">
        <v>3.3690650000000003E-2</v>
      </c>
      <c r="AX373" s="13">
        <v>7.5590543999999996E-2</v>
      </c>
      <c r="AY373" s="13">
        <v>3.7344499999999998E-3</v>
      </c>
      <c r="AZ373" s="13">
        <v>0.163440856</v>
      </c>
      <c r="BA373" s="86">
        <v>1.4492753623188401E-2</v>
      </c>
      <c r="BB373" s="86">
        <v>5.4054054054054099E-2</v>
      </c>
      <c r="BC373" s="13">
        <v>0</v>
      </c>
      <c r="BD373" s="13">
        <v>0.134615384615385</v>
      </c>
      <c r="BE373" s="14">
        <v>5.7142857142857099E-2</v>
      </c>
      <c r="BF373" s="14">
        <v>7.8947368421052599E-2</v>
      </c>
      <c r="BG373" s="14">
        <v>0</v>
      </c>
      <c r="BH373" s="14">
        <v>9.4339622641509399E-2</v>
      </c>
      <c r="BI373" s="14">
        <v>4.4117647058823498E-2</v>
      </c>
      <c r="BJ373" s="14">
        <v>3.2258064516128997E-2</v>
      </c>
      <c r="BK373" s="14">
        <v>0</v>
      </c>
      <c r="BL373" s="430">
        <v>5.8823529411764698E-2</v>
      </c>
      <c r="BM373" s="14">
        <v>7.0422535211267595E-2</v>
      </c>
      <c r="BN373" s="14">
        <v>6.25E-2</v>
      </c>
      <c r="BO373" s="14">
        <v>0</v>
      </c>
      <c r="BP373" s="14">
        <v>0.11111111111111099</v>
      </c>
      <c r="BQ373" s="86">
        <v>7.0422535211267595E-2</v>
      </c>
      <c r="BR373" s="86">
        <v>6.25E-2</v>
      </c>
      <c r="BS373" s="86">
        <v>0</v>
      </c>
      <c r="BT373" s="86">
        <v>0.11111111111111099</v>
      </c>
      <c r="BU373" s="14" t="s">
        <v>36</v>
      </c>
      <c r="BV373" s="14" t="s">
        <v>35</v>
      </c>
      <c r="BW373" s="14" t="s">
        <v>35</v>
      </c>
      <c r="BX373" s="14" t="s">
        <v>35</v>
      </c>
      <c r="BY373" s="14" t="s">
        <v>36</v>
      </c>
      <c r="BZ373" s="14" t="s">
        <v>35</v>
      </c>
      <c r="CA373" s="14" t="s">
        <v>35</v>
      </c>
      <c r="CB373" s="14" t="s">
        <v>35</v>
      </c>
      <c r="CC373" s="14">
        <v>8.33</v>
      </c>
      <c r="CD373" s="14">
        <v>8.33</v>
      </c>
      <c r="CE373" s="14">
        <v>8.33</v>
      </c>
      <c r="CF373" s="14">
        <v>8.33</v>
      </c>
      <c r="CG373" s="14">
        <v>8.33</v>
      </c>
      <c r="CH373" s="14">
        <v>8.33</v>
      </c>
      <c r="CI373" s="14">
        <v>8.15</v>
      </c>
      <c r="CJ373" s="14">
        <f>INDEX('Monthy Targets'!AC:AC,(MATCH(FY2019_ALL_Targets!$B:$B,'Monthy Targets'!$B:$B,0)))</f>
        <v>8.1300000000000008</v>
      </c>
      <c r="CK373" s="14">
        <f>INDEX('Monthy Targets'!AD:AD,(MATCH(FY2019_ALL_Targets!$B:$B,'Monthy Targets'!$B:$B,0)))</f>
        <v>8.1300000000000008</v>
      </c>
      <c r="CL373" s="14">
        <f>INDEX('Monthy Targets'!AE:AE,(MATCH(FY2019_ALL_Targets!$B:$B,'Monthy Targets'!$B:$B,0)))</f>
        <v>8.1300000000000008</v>
      </c>
      <c r="CM373" s="14">
        <f>INDEX('Monthy Targets'!AF:AF,(MATCH(FY2019_ALL_Targets!$B:$B,'Monthy Targets'!$B:$B,0)))</f>
        <v>8.1300000000000008</v>
      </c>
      <c r="CN373" s="14">
        <f>INDEX('Monthy Targets'!AG:AG,(MATCH(FY2019_ALL_Targets!$B:$B,'Monthy Targets'!$B:$B,0)))</f>
        <v>8.1300000000000008</v>
      </c>
      <c r="CO373" s="14">
        <v>0.56000000000000005</v>
      </c>
      <c r="CP373" s="14">
        <v>0.56000000000000005</v>
      </c>
      <c r="CQ373" s="14">
        <v>0.56000000000000005</v>
      </c>
      <c r="CR373" s="14">
        <v>0.56000000000000005</v>
      </c>
      <c r="CS373" s="14">
        <v>0</v>
      </c>
      <c r="CT373" s="14">
        <v>0.56000000000000005</v>
      </c>
      <c r="CU373" s="14">
        <v>0.56000000000000005</v>
      </c>
      <c r="CV373" s="14">
        <v>0.56000000000000005</v>
      </c>
      <c r="CW373" s="14">
        <v>0</v>
      </c>
      <c r="CX373" s="14">
        <v>0.55000000000000004</v>
      </c>
      <c r="CY373" s="14">
        <v>0.55000000000000004</v>
      </c>
      <c r="CZ373" s="14">
        <v>0.55000000000000004</v>
      </c>
      <c r="DA373" s="14">
        <f>IF('QIPP Scorecard'!$AA$1=4,IF(FY2019_ALL_Targets!$BU373="Yes",INDEX('Final Comp Values'!$BN:$BN,MATCH(FY2019_ALL_Targets!$A373,'Final Comp Values'!$B:$B,0)),IF($BU373="Min Data",0,0)),0)</f>
        <v>0</v>
      </c>
      <c r="DB373" s="14">
        <f>IF('QIPP Scorecard'!$AA$1=4,IF(FY2019_ALL_Targets!$BV373="Yes",INDEX('Final Comp Values'!$BN:$BN,MATCH(FY2019_ALL_Targets!$A373,'Final Comp Values'!$B:$B,0)),IF($BV373="Min Data",0,0)),0)</f>
        <v>0.55000000000000004</v>
      </c>
      <c r="DC373" s="14">
        <f>IF('QIPP Scorecard'!$AA$1=4,IF(FY2019_ALL_Targets!$BW373="Yes",INDEX('Final Comp Values'!$BN:$BN,MATCH(FY2019_ALL_Targets!$A373,'Final Comp Values'!$B:$B,0)),IF(CI373="Min Data",0,0)),0)</f>
        <v>0.55000000000000004</v>
      </c>
      <c r="DD373" s="14">
        <f>IF('QIPP Scorecard'!$AA$1=4,IF(FY2019_ALL_Targets!$BX373="Yes",INDEX('Final Comp Values'!$BN:$BN,MATCH(FY2019_ALL_Targets!$A373,'Final Comp Values'!$B:$B,0)),IF($BX373="Min Data",0,0)),0)</f>
        <v>0.55000000000000004</v>
      </c>
      <c r="DE373" s="14">
        <v>1.05</v>
      </c>
      <c r="DF373" s="14">
        <v>1.05</v>
      </c>
      <c r="DG373" s="14">
        <v>1.05</v>
      </c>
      <c r="DH373" s="14">
        <v>1.05</v>
      </c>
      <c r="DI373" s="14">
        <v>0</v>
      </c>
      <c r="DJ373" s="14">
        <v>1.05</v>
      </c>
      <c r="DK373" s="14">
        <v>1.05</v>
      </c>
      <c r="DL373" s="14">
        <v>1.05</v>
      </c>
      <c r="DM373" s="14">
        <v>0</v>
      </c>
      <c r="DN373" s="14">
        <v>1.03</v>
      </c>
      <c r="DO373" s="14">
        <v>1.03</v>
      </c>
      <c r="DP373" s="14">
        <v>1.03</v>
      </c>
      <c r="DQ373" s="14">
        <f>IF('QIPP Scorecard'!$AA$1=4,IF(FY2019_ALL_Targets!$BY373="Yes",INDEX('Final Comp Values'!$BK:$BK,MATCH(FY2019_ALL_Targets!$A373,'Final Comp Values'!$B:$B,0)),IF($BY373="Min Data",0,0)),0)</f>
        <v>0</v>
      </c>
      <c r="DR373" s="14">
        <f>IF('QIPP Scorecard'!$AA$1=4,IF(FY2019_ALL_Targets!$BZ373="Yes",INDEX('Final Comp Values'!$BO:$BO,MATCH(FY2019_ALL_Targets!$A373,'Final Comp Values'!$B:$B,0)),IF($BZ373="Min Data",0,0)),0)</f>
        <v>1.03</v>
      </c>
      <c r="DS373" s="14">
        <f>IF('QIPP Scorecard'!$AA$1=4,IF(FY2019_ALL_Targets!$CA373="Yes",INDEX('Final Comp Values'!$BO:$BO,MATCH(FY2019_ALL_Targets!$A373,'Final Comp Values'!$B:$B,0)),IF($CA373="Min Data",0,0)),0)</f>
        <v>1.03</v>
      </c>
      <c r="DT373" s="14">
        <f>IF('QIPP Scorecard'!$AA$1=4,IF(FY2019_ALL_Targets!$CB373="Yes",INDEX('Final Comp Values'!$BO:$BO,MATCH(FY2019_ALL_Targets!$A373,'Final Comp Values'!$B:$B,0)),IF($CB373="Min Data",0,0)),0)</f>
        <v>1.03</v>
      </c>
      <c r="DU373" s="14">
        <v>1.48</v>
      </c>
      <c r="DV373" s="14">
        <v>1.49</v>
      </c>
      <c r="DW373" s="14">
        <v>1.56</v>
      </c>
      <c r="DX373" s="14">
        <v>1.53</v>
      </c>
      <c r="DY373" s="12">
        <f t="shared" si="26"/>
        <v>1</v>
      </c>
      <c r="DZ373" s="12">
        <f t="shared" si="27"/>
        <v>1</v>
      </c>
      <c r="EA373" s="12">
        <f t="shared" si="28"/>
        <v>0</v>
      </c>
      <c r="EB373" s="12">
        <f t="shared" si="29"/>
        <v>0</v>
      </c>
    </row>
    <row r="374" spans="1:132" x14ac:dyDescent="0.25">
      <c r="A374" s="297">
        <v>4341</v>
      </c>
      <c r="B374" s="347">
        <v>675934</v>
      </c>
      <c r="C374" s="297">
        <v>1028702</v>
      </c>
      <c r="D374" s="14">
        <v>1194166132</v>
      </c>
      <c r="E374" s="26" t="s">
        <v>937</v>
      </c>
      <c r="F374" s="26" t="str">
        <f>INDEX('Mar - Aug'!X:X,MATCH(A374,'Mar - Aug'!B:B,0))</f>
        <v>Tarrant</v>
      </c>
      <c r="G374" s="26" t="s">
        <v>3009</v>
      </c>
      <c r="H374" s="26"/>
      <c r="I374" s="26" t="str">
        <f t="shared" si="25"/>
        <v/>
      </c>
      <c r="J374" s="299" t="s">
        <v>2600</v>
      </c>
      <c r="K374" s="299" t="s">
        <v>966</v>
      </c>
      <c r="L374" s="299" t="s">
        <v>176</v>
      </c>
      <c r="M374" s="13">
        <v>6.0465100000000001E-2</v>
      </c>
      <c r="N374" s="13">
        <v>5.1282050000000003E-2</v>
      </c>
      <c r="O374" s="13">
        <v>0</v>
      </c>
      <c r="P374" s="13">
        <v>7.4468090000000001E-2</v>
      </c>
      <c r="Q374" s="13">
        <v>3.3690650000000003E-2</v>
      </c>
      <c r="R374" s="13">
        <v>5.5747400000000003E-2</v>
      </c>
      <c r="S374" s="13">
        <v>3.7344499999999998E-3</v>
      </c>
      <c r="T374" s="13">
        <v>0.15247816</v>
      </c>
      <c r="U374" s="13">
        <v>5.9437193300000003E-2</v>
      </c>
      <c r="V374" s="13">
        <v>5.5747400000000003E-2</v>
      </c>
      <c r="W374" s="13">
        <v>3.7344499999999998E-3</v>
      </c>
      <c r="X374" s="13">
        <v>0.15247816</v>
      </c>
      <c r="Y374" s="13">
        <v>5.7441844999999998E-2</v>
      </c>
      <c r="Z374" s="13">
        <v>5.5747400000000003E-2</v>
      </c>
      <c r="AA374" s="13">
        <v>3.7344499999999998E-3</v>
      </c>
      <c r="AB374" s="13">
        <v>0.15247816</v>
      </c>
      <c r="AC374" s="13">
        <v>5.8409286599999999E-2</v>
      </c>
      <c r="AD374" s="13">
        <v>5.5747400000000003E-2</v>
      </c>
      <c r="AE374" s="13">
        <v>3.7344499999999998E-3</v>
      </c>
      <c r="AF374" s="13">
        <v>0.15247816</v>
      </c>
      <c r="AG374" s="13">
        <v>5.4418590000000003E-2</v>
      </c>
      <c r="AH374" s="13">
        <v>5.5747400000000003E-2</v>
      </c>
      <c r="AI374" s="13">
        <v>3.7344499999999998E-3</v>
      </c>
      <c r="AJ374" s="13">
        <v>0.15247816</v>
      </c>
      <c r="AK374" s="13">
        <v>5.7381379900000001E-2</v>
      </c>
      <c r="AL374" s="13">
        <v>5.5747400000000003E-2</v>
      </c>
      <c r="AM374" s="13">
        <v>3.7344499999999998E-3</v>
      </c>
      <c r="AN374" s="13">
        <v>0.15247816</v>
      </c>
      <c r="AO374" s="13">
        <v>5.1395335E-2</v>
      </c>
      <c r="AP374" s="13">
        <v>5.5747400000000003E-2</v>
      </c>
      <c r="AQ374" s="13">
        <v>3.7344499999999998E-3</v>
      </c>
      <c r="AR374" s="13">
        <v>0.15247816</v>
      </c>
      <c r="AS374" s="13">
        <v>5.6232543000000003E-2</v>
      </c>
      <c r="AT374" s="13">
        <v>5.5747400000000003E-2</v>
      </c>
      <c r="AU374" s="13">
        <v>3.7344499999999998E-3</v>
      </c>
      <c r="AV374" s="13">
        <v>0.15247816</v>
      </c>
      <c r="AW374" s="13">
        <v>4.8372079999999998E-2</v>
      </c>
      <c r="AX374" s="13">
        <v>5.5747400000000003E-2</v>
      </c>
      <c r="AY374" s="13">
        <v>3.7344499999999998E-3</v>
      </c>
      <c r="AZ374" s="13">
        <v>0.15247816</v>
      </c>
      <c r="BA374" s="86">
        <v>6.3829787234042507E-2</v>
      </c>
      <c r="BB374" s="86">
        <v>5.1282051282051301E-2</v>
      </c>
      <c r="BC374" s="13">
        <v>0</v>
      </c>
      <c r="BD374" s="13">
        <v>7.4999999999999997E-2</v>
      </c>
      <c r="BE374" s="14">
        <v>5.8823529411764698E-2</v>
      </c>
      <c r="BF374" s="14">
        <v>0</v>
      </c>
      <c r="BG374" s="14">
        <v>0</v>
      </c>
      <c r="BH374" s="14">
        <v>9.3023255813953501E-2</v>
      </c>
      <c r="BI374" s="14">
        <v>0.06</v>
      </c>
      <c r="BJ374" s="14">
        <v>2.4390243902439001E-2</v>
      </c>
      <c r="BK374" s="14">
        <v>0</v>
      </c>
      <c r="BL374" s="430">
        <v>7.1428571428571397E-2</v>
      </c>
      <c r="BM374" s="14">
        <v>4.4444444444444398E-2</v>
      </c>
      <c r="BN374" s="14">
        <v>2.8571428571428598E-2</v>
      </c>
      <c r="BO374" s="14">
        <v>0</v>
      </c>
      <c r="BP374" s="14">
        <v>8.1081081081081099E-2</v>
      </c>
      <c r="BQ374" s="86">
        <v>4.4444444444444398E-2</v>
      </c>
      <c r="BR374" s="86">
        <v>2.8571428571428598E-2</v>
      </c>
      <c r="BS374" s="86">
        <v>0</v>
      </c>
      <c r="BT374" s="86">
        <v>8.1081081081081099E-2</v>
      </c>
      <c r="BU374" s="14" t="s">
        <v>35</v>
      </c>
      <c r="BV374" s="14" t="s">
        <v>35</v>
      </c>
      <c r="BW374" s="14" t="s">
        <v>35</v>
      </c>
      <c r="BX374" s="14" t="s">
        <v>35</v>
      </c>
      <c r="BY374" s="14" t="s">
        <v>35</v>
      </c>
      <c r="BZ374" s="14" t="s">
        <v>35</v>
      </c>
      <c r="CA374" s="14" t="s">
        <v>35</v>
      </c>
      <c r="CB374" s="14" t="s">
        <v>35</v>
      </c>
      <c r="CC374" s="14">
        <v>4.13</v>
      </c>
      <c r="CD374" s="14">
        <v>4.13</v>
      </c>
      <c r="CE374" s="14">
        <v>4.13</v>
      </c>
      <c r="CF374" s="14">
        <v>4.13</v>
      </c>
      <c r="CG374" s="14">
        <v>4.13</v>
      </c>
      <c r="CH374" s="14">
        <v>4.13</v>
      </c>
      <c r="CI374" s="14">
        <v>4.01</v>
      </c>
      <c r="CJ374" s="14">
        <f>INDEX('Monthy Targets'!AC:AC,(MATCH(FY2019_ALL_Targets!$B:$B,'Monthy Targets'!$B:$B,0)))</f>
        <v>3.99</v>
      </c>
      <c r="CK374" s="14">
        <f>INDEX('Monthy Targets'!AD:AD,(MATCH(FY2019_ALL_Targets!$B:$B,'Monthy Targets'!$B:$B,0)))</f>
        <v>3.99</v>
      </c>
      <c r="CL374" s="14">
        <f>INDEX('Monthy Targets'!AE:AE,(MATCH(FY2019_ALL_Targets!$B:$B,'Monthy Targets'!$B:$B,0)))</f>
        <v>3.99</v>
      </c>
      <c r="CM374" s="14">
        <f>INDEX('Monthy Targets'!AF:AF,(MATCH(FY2019_ALL_Targets!$B:$B,'Monthy Targets'!$B:$B,0)))</f>
        <v>3.99</v>
      </c>
      <c r="CN374" s="14">
        <f>INDEX('Monthy Targets'!AG:AG,(MATCH(FY2019_ALL_Targets!$B:$B,'Monthy Targets'!$B:$B,0)))</f>
        <v>3.99</v>
      </c>
      <c r="CO374" s="14">
        <v>0</v>
      </c>
      <c r="CP374" s="14">
        <v>0.28000000000000003</v>
      </c>
      <c r="CQ374" s="14">
        <v>0.28000000000000003</v>
      </c>
      <c r="CR374" s="14">
        <v>0.28000000000000003</v>
      </c>
      <c r="CS374" s="14">
        <v>0</v>
      </c>
      <c r="CT374" s="14">
        <v>0.28000000000000003</v>
      </c>
      <c r="CU374" s="14">
        <v>0.28000000000000003</v>
      </c>
      <c r="CV374" s="14">
        <v>0.28000000000000003</v>
      </c>
      <c r="CW374" s="14">
        <v>0</v>
      </c>
      <c r="CX374" s="14">
        <v>0.27</v>
      </c>
      <c r="CY374" s="14">
        <v>0.27</v>
      </c>
      <c r="CZ374" s="14">
        <v>0.27</v>
      </c>
      <c r="DA374" s="14">
        <f>IF('QIPP Scorecard'!$AA$1=4,IF(FY2019_ALL_Targets!$BU374="Yes",INDEX('Final Comp Values'!$BN:$BN,MATCH(FY2019_ALL_Targets!$A374,'Final Comp Values'!$B:$B,0)),IF($BU374="Min Data",0,0)),0)</f>
        <v>0.27</v>
      </c>
      <c r="DB374" s="14">
        <f>IF('QIPP Scorecard'!$AA$1=4,IF(FY2019_ALL_Targets!$BV374="Yes",INDEX('Final Comp Values'!$BN:$BN,MATCH(FY2019_ALL_Targets!$A374,'Final Comp Values'!$B:$B,0)),IF($BV374="Min Data",0,0)),0)</f>
        <v>0.27</v>
      </c>
      <c r="DC374" s="14">
        <f>IF('QIPP Scorecard'!$AA$1=4,IF(FY2019_ALL_Targets!$BW374="Yes",INDEX('Final Comp Values'!$BN:$BN,MATCH(FY2019_ALL_Targets!$A374,'Final Comp Values'!$B:$B,0)),IF(CI374="Min Data",0,0)),0)</f>
        <v>0.27</v>
      </c>
      <c r="DD374" s="14">
        <f>IF('QIPP Scorecard'!$AA$1=4,IF(FY2019_ALL_Targets!$BX374="Yes",INDEX('Final Comp Values'!$BN:$BN,MATCH(FY2019_ALL_Targets!$A374,'Final Comp Values'!$B:$B,0)),IF($BX374="Min Data",0,0)),0)</f>
        <v>0.27</v>
      </c>
      <c r="DE374" s="14">
        <v>0</v>
      </c>
      <c r="DF374" s="14">
        <v>0.52</v>
      </c>
      <c r="DG374" s="14">
        <v>0.52</v>
      </c>
      <c r="DH374" s="14">
        <v>0.52</v>
      </c>
      <c r="DI374" s="14">
        <v>0</v>
      </c>
      <c r="DJ374" s="14">
        <v>0.52</v>
      </c>
      <c r="DK374" s="14">
        <v>0.52</v>
      </c>
      <c r="DL374" s="14">
        <v>0.52</v>
      </c>
      <c r="DM374" s="14">
        <v>0</v>
      </c>
      <c r="DN374" s="14">
        <v>0.5</v>
      </c>
      <c r="DO374" s="14">
        <v>0.5</v>
      </c>
      <c r="DP374" s="14">
        <v>0.5</v>
      </c>
      <c r="DQ374" s="14">
        <f>IF('QIPP Scorecard'!$AA$1=4,IF(FY2019_ALL_Targets!$BY374="Yes",INDEX('Final Comp Values'!$BK:$BK,MATCH(FY2019_ALL_Targets!$A374,'Final Comp Values'!$B:$B,0)),IF($BY374="Min Data",0,0)),0)</f>
        <v>0.5</v>
      </c>
      <c r="DR374" s="14">
        <f>IF('QIPP Scorecard'!$AA$1=4,IF(FY2019_ALL_Targets!$BZ374="Yes",INDEX('Final Comp Values'!$BO:$BO,MATCH(FY2019_ALL_Targets!$A374,'Final Comp Values'!$B:$B,0)),IF($BZ374="Min Data",0,0)),0)</f>
        <v>0.5</v>
      </c>
      <c r="DS374" s="14">
        <f>IF('QIPP Scorecard'!$AA$1=4,IF(FY2019_ALL_Targets!$CA374="Yes",INDEX('Final Comp Values'!$BO:$BO,MATCH(FY2019_ALL_Targets!$A374,'Final Comp Values'!$B:$B,0)),IF($CA374="Min Data",0,0)),0)</f>
        <v>0.5</v>
      </c>
      <c r="DT374" s="14">
        <f>IF('QIPP Scorecard'!$AA$1=4,IF(FY2019_ALL_Targets!$CB374="Yes",INDEX('Final Comp Values'!$BO:$BO,MATCH(FY2019_ALL_Targets!$A374,'Final Comp Values'!$B:$B,0)),IF($CB374="Min Data",0,0)),0)</f>
        <v>0.5</v>
      </c>
      <c r="DU374" s="14">
        <v>0.65</v>
      </c>
      <c r="DV374" s="14">
        <v>0.74</v>
      </c>
      <c r="DW374" s="14">
        <v>0.77</v>
      </c>
      <c r="DX374" s="14">
        <v>0.85</v>
      </c>
      <c r="DY374" s="12">
        <f t="shared" si="26"/>
        <v>0</v>
      </c>
      <c r="DZ374" s="12">
        <f t="shared" si="27"/>
        <v>0</v>
      </c>
      <c r="EA374" s="12">
        <f t="shared" si="28"/>
        <v>0</v>
      </c>
      <c r="EB374" s="12">
        <f t="shared" si="29"/>
        <v>0</v>
      </c>
    </row>
    <row r="375" spans="1:132" x14ac:dyDescent="0.25">
      <c r="A375" s="297">
        <v>4553</v>
      </c>
      <c r="B375" s="347">
        <v>675936</v>
      </c>
      <c r="C375" s="297">
        <v>1028711</v>
      </c>
      <c r="D375" s="14">
        <v>1487992889</v>
      </c>
      <c r="E375" s="26" t="s">
        <v>939</v>
      </c>
      <c r="F375" s="26" t="str">
        <f>INDEX('Mar - Aug'!X:X,MATCH(A375,'Mar - Aug'!B:B,0))</f>
        <v>MRSA Northeast</v>
      </c>
      <c r="G375" s="26" t="s">
        <v>3083</v>
      </c>
      <c r="H375" s="26"/>
      <c r="I375" s="26" t="str">
        <f t="shared" si="25"/>
        <v/>
      </c>
      <c r="J375" s="299" t="s">
        <v>525</v>
      </c>
      <c r="K375" s="299" t="s">
        <v>991</v>
      </c>
      <c r="L375" s="299" t="s">
        <v>526</v>
      </c>
      <c r="M375" s="13">
        <v>4.3062169999999997E-2</v>
      </c>
      <c r="N375" s="13">
        <v>5.9171600000000003E-3</v>
      </c>
      <c r="O375" s="13">
        <v>0</v>
      </c>
      <c r="P375" s="13">
        <v>0.14659685</v>
      </c>
      <c r="Q375" s="13">
        <v>3.3690650000000003E-2</v>
      </c>
      <c r="R375" s="13">
        <v>5.5747400000000003E-2</v>
      </c>
      <c r="S375" s="13">
        <v>3.7344499999999998E-3</v>
      </c>
      <c r="T375" s="13">
        <v>0.15247816</v>
      </c>
      <c r="U375" s="13">
        <v>4.2330113109999998E-2</v>
      </c>
      <c r="V375" s="13">
        <v>5.5747400000000003E-2</v>
      </c>
      <c r="W375" s="13">
        <v>3.7344499999999998E-3</v>
      </c>
      <c r="X375" s="13">
        <v>0.15247816</v>
      </c>
      <c r="Y375" s="13">
        <v>4.0909061500000003E-2</v>
      </c>
      <c r="Z375" s="13">
        <v>5.5747400000000003E-2</v>
      </c>
      <c r="AA375" s="13">
        <v>3.7344499999999998E-3</v>
      </c>
      <c r="AB375" s="13">
        <v>0.15247816</v>
      </c>
      <c r="AC375" s="13">
        <v>4.1598056219999999E-2</v>
      </c>
      <c r="AD375" s="13">
        <v>5.5747400000000003E-2</v>
      </c>
      <c r="AE375" s="13">
        <v>3.7344499999999998E-3</v>
      </c>
      <c r="AF375" s="13">
        <v>0.15247816</v>
      </c>
      <c r="AG375" s="13">
        <v>3.8755953000000003E-2</v>
      </c>
      <c r="AH375" s="13">
        <v>5.5747400000000003E-2</v>
      </c>
      <c r="AI375" s="13">
        <v>3.7344499999999998E-3</v>
      </c>
      <c r="AJ375" s="13">
        <v>0.15247816</v>
      </c>
      <c r="AK375" s="13">
        <v>4.086599933E-2</v>
      </c>
      <c r="AL375" s="13">
        <v>5.5747400000000003E-2</v>
      </c>
      <c r="AM375" s="13">
        <v>3.7344499999999998E-3</v>
      </c>
      <c r="AN375" s="13">
        <v>0.15247816</v>
      </c>
      <c r="AO375" s="13">
        <v>3.6602844500000002E-2</v>
      </c>
      <c r="AP375" s="13">
        <v>5.5747400000000003E-2</v>
      </c>
      <c r="AQ375" s="13">
        <v>3.7344499999999998E-3</v>
      </c>
      <c r="AR375" s="13">
        <v>0.15247816</v>
      </c>
      <c r="AS375" s="13">
        <v>4.00478181E-2</v>
      </c>
      <c r="AT375" s="13">
        <v>5.5747400000000003E-2</v>
      </c>
      <c r="AU375" s="13">
        <v>3.7344499999999998E-3</v>
      </c>
      <c r="AV375" s="13">
        <v>0.15247816</v>
      </c>
      <c r="AW375" s="13">
        <v>3.4449736000000002E-2</v>
      </c>
      <c r="AX375" s="13">
        <v>5.5747400000000003E-2</v>
      </c>
      <c r="AY375" s="13">
        <v>3.7344499999999998E-3</v>
      </c>
      <c r="AZ375" s="13">
        <v>0.15247816</v>
      </c>
      <c r="BA375" s="86">
        <v>2.0833333333333301E-2</v>
      </c>
      <c r="BB375" s="86">
        <v>2.0833333333333301E-2</v>
      </c>
      <c r="BC375" s="13">
        <v>0</v>
      </c>
      <c r="BD375" s="13">
        <v>0.11363636363636399</v>
      </c>
      <c r="BE375" s="14">
        <v>6.25E-2</v>
      </c>
      <c r="BF375" s="14">
        <v>4.1666666666666699E-2</v>
      </c>
      <c r="BG375" s="14">
        <v>0</v>
      </c>
      <c r="BH375" s="14">
        <v>0.155555555555556</v>
      </c>
      <c r="BI375" s="14">
        <v>6.8493150684931503E-2</v>
      </c>
      <c r="BJ375" s="14">
        <v>4.1666666666666699E-2</v>
      </c>
      <c r="BK375" s="14">
        <v>0</v>
      </c>
      <c r="BL375" s="430">
        <v>0.13636363636363599</v>
      </c>
      <c r="BM375" s="14">
        <v>6.5789473684210495E-2</v>
      </c>
      <c r="BN375" s="14">
        <v>5.3333333333333302E-2</v>
      </c>
      <c r="BO375" s="14">
        <v>0</v>
      </c>
      <c r="BP375" s="14">
        <v>0.173913043478261</v>
      </c>
      <c r="BQ375" s="86">
        <v>6.5789473684210495E-2</v>
      </c>
      <c r="BR375" s="86">
        <v>5.3333333333333302E-2</v>
      </c>
      <c r="BS375" s="86">
        <v>0</v>
      </c>
      <c r="BT375" s="86">
        <v>0.173913043478261</v>
      </c>
      <c r="BU375" s="14" t="s">
        <v>36</v>
      </c>
      <c r="BV375" s="14" t="s">
        <v>35</v>
      </c>
      <c r="BW375" s="14" t="s">
        <v>35</v>
      </c>
      <c r="BX375" s="14" t="s">
        <v>36</v>
      </c>
      <c r="BY375" s="14" t="s">
        <v>36</v>
      </c>
      <c r="BZ375" s="14" t="s">
        <v>35</v>
      </c>
      <c r="CA375" s="14" t="s">
        <v>35</v>
      </c>
      <c r="CB375" s="14" t="s">
        <v>36</v>
      </c>
      <c r="CC375" s="14">
        <v>4.84</v>
      </c>
      <c r="CD375" s="14">
        <v>4.84</v>
      </c>
      <c r="CE375" s="14">
        <v>4.84</v>
      </c>
      <c r="CF375" s="14">
        <v>4.84</v>
      </c>
      <c r="CG375" s="14">
        <v>4.84</v>
      </c>
      <c r="CH375" s="14">
        <v>4.84</v>
      </c>
      <c r="CI375" s="14">
        <v>5.01</v>
      </c>
      <c r="CJ375" s="14">
        <f>INDEX('Monthy Targets'!AC:AC,(MATCH(FY2019_ALL_Targets!$B:$B,'Monthy Targets'!$B:$B,0)))</f>
        <v>5</v>
      </c>
      <c r="CK375" s="14">
        <f>INDEX('Monthy Targets'!AD:AD,(MATCH(FY2019_ALL_Targets!$B:$B,'Monthy Targets'!$B:$B,0)))</f>
        <v>5</v>
      </c>
      <c r="CL375" s="14">
        <f>INDEX('Monthy Targets'!AE:AE,(MATCH(FY2019_ALL_Targets!$B:$B,'Monthy Targets'!$B:$B,0)))</f>
        <v>5</v>
      </c>
      <c r="CM375" s="14">
        <f>INDEX('Monthy Targets'!AF:AF,(MATCH(FY2019_ALL_Targets!$B:$B,'Monthy Targets'!$B:$B,0)))</f>
        <v>5</v>
      </c>
      <c r="CN375" s="14">
        <f>INDEX('Monthy Targets'!AG:AG,(MATCH(FY2019_ALL_Targets!$B:$B,'Monthy Targets'!$B:$B,0)))</f>
        <v>5</v>
      </c>
      <c r="CO375" s="14">
        <v>0.33</v>
      </c>
      <c r="CP375" s="14">
        <v>0.33</v>
      </c>
      <c r="CQ375" s="14">
        <v>0.33</v>
      </c>
      <c r="CR375" s="14">
        <v>0.33</v>
      </c>
      <c r="CS375" s="14">
        <v>0</v>
      </c>
      <c r="CT375" s="14">
        <v>0.33</v>
      </c>
      <c r="CU375" s="14">
        <v>0.33</v>
      </c>
      <c r="CV375" s="14">
        <v>0</v>
      </c>
      <c r="CW375" s="14">
        <v>0</v>
      </c>
      <c r="CX375" s="14">
        <v>0.34</v>
      </c>
      <c r="CY375" s="14">
        <v>0.34</v>
      </c>
      <c r="CZ375" s="14">
        <v>0.34</v>
      </c>
      <c r="DA375" s="14">
        <f>IF('QIPP Scorecard'!$AA$1=4,IF(FY2019_ALL_Targets!$BU375="Yes",INDEX('Final Comp Values'!$BN:$BN,MATCH(FY2019_ALL_Targets!$A375,'Final Comp Values'!$B:$B,0)),IF($BU375="Min Data",0,0)),0)</f>
        <v>0</v>
      </c>
      <c r="DB375" s="14">
        <f>IF('QIPP Scorecard'!$AA$1=4,IF(FY2019_ALL_Targets!$BV375="Yes",INDEX('Final Comp Values'!$BN:$BN,MATCH(FY2019_ALL_Targets!$A375,'Final Comp Values'!$B:$B,0)),IF($BV375="Min Data",0,0)),0)</f>
        <v>0.34</v>
      </c>
      <c r="DC375" s="14">
        <f>IF('QIPP Scorecard'!$AA$1=4,IF(FY2019_ALL_Targets!$BW375="Yes",INDEX('Final Comp Values'!$BN:$BN,MATCH(FY2019_ALL_Targets!$A375,'Final Comp Values'!$B:$B,0)),IF(CI375="Min Data",0,0)),0)</f>
        <v>0.34</v>
      </c>
      <c r="DD375" s="14">
        <f>IF('QIPP Scorecard'!$AA$1=4,IF(FY2019_ALL_Targets!$BX375="Yes",INDEX('Final Comp Values'!$BN:$BN,MATCH(FY2019_ALL_Targets!$A375,'Final Comp Values'!$B:$B,0)),IF($BX375="Min Data",0,0)),0)</f>
        <v>0</v>
      </c>
      <c r="DE375" s="14">
        <v>0.61</v>
      </c>
      <c r="DF375" s="14">
        <v>0.61</v>
      </c>
      <c r="DG375" s="14">
        <v>0.61</v>
      </c>
      <c r="DH375" s="14">
        <v>0.61</v>
      </c>
      <c r="DI375" s="14">
        <v>0</v>
      </c>
      <c r="DJ375" s="14">
        <v>0.61</v>
      </c>
      <c r="DK375" s="14">
        <v>0.61</v>
      </c>
      <c r="DL375" s="14">
        <v>0</v>
      </c>
      <c r="DM375" s="14">
        <v>0</v>
      </c>
      <c r="DN375" s="14">
        <v>0.63</v>
      </c>
      <c r="DO375" s="14">
        <v>0.63</v>
      </c>
      <c r="DP375" s="14">
        <v>0.63</v>
      </c>
      <c r="DQ375" s="14">
        <f>IF('QIPP Scorecard'!$AA$1=4,IF(FY2019_ALL_Targets!$BY375="Yes",INDEX('Final Comp Values'!$BK:$BK,MATCH(FY2019_ALL_Targets!$A375,'Final Comp Values'!$B:$B,0)),IF($BY375="Min Data",0,0)),0)</f>
        <v>0</v>
      </c>
      <c r="DR375" s="14">
        <f>IF('QIPP Scorecard'!$AA$1=4,IF(FY2019_ALL_Targets!$BZ375="Yes",INDEX('Final Comp Values'!$BO:$BO,MATCH(FY2019_ALL_Targets!$A375,'Final Comp Values'!$B:$B,0)),IF($BZ375="Min Data",0,0)),0)</f>
        <v>0.63</v>
      </c>
      <c r="DS375" s="14">
        <f>IF('QIPP Scorecard'!$AA$1=4,IF(FY2019_ALL_Targets!$CA375="Yes",INDEX('Final Comp Values'!$BO:$BO,MATCH(FY2019_ALL_Targets!$A375,'Final Comp Values'!$B:$B,0)),IF($CA375="Min Data",0,0)),0)</f>
        <v>0.63</v>
      </c>
      <c r="DT375" s="14">
        <f>IF('QIPP Scorecard'!$AA$1=4,IF(FY2019_ALL_Targets!$CB375="Yes",INDEX('Final Comp Values'!$BO:$BO,MATCH(FY2019_ALL_Targets!$A375,'Final Comp Values'!$B:$B,0)),IF($CB375="Min Data",0,0)),0)</f>
        <v>0</v>
      </c>
      <c r="DU375" s="14">
        <v>0.86</v>
      </c>
      <c r="DV375" s="14">
        <v>0.76</v>
      </c>
      <c r="DW375" s="14">
        <v>0.9</v>
      </c>
      <c r="DX375" s="14">
        <v>0.77</v>
      </c>
      <c r="DY375" s="12">
        <f t="shared" si="26"/>
        <v>2</v>
      </c>
      <c r="DZ375" s="12">
        <f t="shared" si="27"/>
        <v>2</v>
      </c>
      <c r="EA375" s="12">
        <f t="shared" si="28"/>
        <v>0</v>
      </c>
      <c r="EB375" s="12">
        <f t="shared" si="29"/>
        <v>0</v>
      </c>
    </row>
    <row r="376" spans="1:132" x14ac:dyDescent="0.25">
      <c r="A376" s="297">
        <v>4468</v>
      </c>
      <c r="B376" s="347">
        <v>675942</v>
      </c>
      <c r="C376" s="297">
        <v>1027527</v>
      </c>
      <c r="D376" s="14">
        <v>1063871382</v>
      </c>
      <c r="E376" s="26" t="s">
        <v>940</v>
      </c>
      <c r="F376" s="26" t="str">
        <f>INDEX('Mar - Aug'!X:X,MATCH(A376,'Mar - Aug'!B:B,0))</f>
        <v>Travis</v>
      </c>
      <c r="G376" s="26" t="s">
        <v>3051</v>
      </c>
      <c r="H376" s="26"/>
      <c r="I376" s="26" t="str">
        <f t="shared" si="25"/>
        <v/>
      </c>
      <c r="J376" s="299" t="s">
        <v>504</v>
      </c>
      <c r="K376" s="299" t="s">
        <v>2657</v>
      </c>
      <c r="L376" s="299" t="s">
        <v>505</v>
      </c>
      <c r="M376" s="13">
        <v>7.0336399999999993E-2</v>
      </c>
      <c r="N376" s="13">
        <v>2.127658E-2</v>
      </c>
      <c r="O376" s="13">
        <v>0</v>
      </c>
      <c r="P376" s="13">
        <v>0.22397474000000001</v>
      </c>
      <c r="Q376" s="13">
        <v>3.3690650000000003E-2</v>
      </c>
      <c r="R376" s="13">
        <v>5.5747400000000003E-2</v>
      </c>
      <c r="S376" s="13">
        <v>3.7344499999999998E-3</v>
      </c>
      <c r="T376" s="13">
        <v>0.15247816</v>
      </c>
      <c r="U376" s="13">
        <v>6.9140681199999998E-2</v>
      </c>
      <c r="V376" s="13">
        <v>5.5747400000000003E-2</v>
      </c>
      <c r="W376" s="13">
        <v>3.7344499999999998E-3</v>
      </c>
      <c r="X376" s="13">
        <v>0.22016716942</v>
      </c>
      <c r="Y376" s="13">
        <v>6.6819580000000003E-2</v>
      </c>
      <c r="Z376" s="13">
        <v>5.5747400000000003E-2</v>
      </c>
      <c r="AA376" s="13">
        <v>3.7344499999999998E-3</v>
      </c>
      <c r="AB376" s="13">
        <v>0.21277600299999999</v>
      </c>
      <c r="AC376" s="13">
        <v>6.7944962400000003E-2</v>
      </c>
      <c r="AD376" s="13">
        <v>5.5747400000000003E-2</v>
      </c>
      <c r="AE376" s="13">
        <v>3.7344499999999998E-3</v>
      </c>
      <c r="AF376" s="13">
        <v>0.21635959884</v>
      </c>
      <c r="AG376" s="13">
        <v>6.330276E-2</v>
      </c>
      <c r="AH376" s="13">
        <v>5.5747400000000003E-2</v>
      </c>
      <c r="AI376" s="13">
        <v>3.7344499999999998E-3</v>
      </c>
      <c r="AJ376" s="13">
        <v>0.201577266</v>
      </c>
      <c r="AK376" s="13">
        <v>6.6749243599999994E-2</v>
      </c>
      <c r="AL376" s="13">
        <v>5.5747400000000003E-2</v>
      </c>
      <c r="AM376" s="13">
        <v>3.7344499999999998E-3</v>
      </c>
      <c r="AN376" s="13">
        <v>0.21255202826</v>
      </c>
      <c r="AO376" s="13">
        <v>5.9785940000000003E-2</v>
      </c>
      <c r="AP376" s="13">
        <v>5.5747400000000003E-2</v>
      </c>
      <c r="AQ376" s="13">
        <v>3.7344499999999998E-3</v>
      </c>
      <c r="AR376" s="13">
        <v>0.19037852899999999</v>
      </c>
      <c r="AS376" s="13">
        <v>6.5412851999999994E-2</v>
      </c>
      <c r="AT376" s="13">
        <v>5.5747400000000003E-2</v>
      </c>
      <c r="AU376" s="13">
        <v>3.7344499999999998E-3</v>
      </c>
      <c r="AV376" s="13">
        <v>0.20829650820000001</v>
      </c>
      <c r="AW376" s="13">
        <v>5.6269119999999999E-2</v>
      </c>
      <c r="AX376" s="13">
        <v>5.5747400000000003E-2</v>
      </c>
      <c r="AY376" s="13">
        <v>3.7344499999999998E-3</v>
      </c>
      <c r="AZ376" s="13">
        <v>0.179179792</v>
      </c>
      <c r="BA376" s="86">
        <v>8.8607594936708903E-2</v>
      </c>
      <c r="BB376" s="86">
        <v>0</v>
      </c>
      <c r="BC376" s="13">
        <v>0</v>
      </c>
      <c r="BD376" s="13">
        <v>0.168831168831169</v>
      </c>
      <c r="BE376" s="14">
        <v>6.5789473684210495E-2</v>
      </c>
      <c r="BF376" s="14">
        <v>0</v>
      </c>
      <c r="BG376" s="14">
        <v>0</v>
      </c>
      <c r="BH376" s="14">
        <v>0.16</v>
      </c>
      <c r="BI376" s="14">
        <v>5.1948051948052E-2</v>
      </c>
      <c r="BJ376" s="14">
        <v>0.04</v>
      </c>
      <c r="BK376" s="14">
        <v>0</v>
      </c>
      <c r="BL376" s="430">
        <v>0.18421052631578899</v>
      </c>
      <c r="BM376" s="14">
        <v>0.05</v>
      </c>
      <c r="BN376" s="14">
        <v>2.2222222222222199E-2</v>
      </c>
      <c r="BO376" s="14">
        <v>0</v>
      </c>
      <c r="BP376" s="14">
        <v>0.141025641025641</v>
      </c>
      <c r="BQ376" s="86">
        <v>0.05</v>
      </c>
      <c r="BR376" s="86">
        <v>2.2222222222222199E-2</v>
      </c>
      <c r="BS376" s="86">
        <v>0</v>
      </c>
      <c r="BT376" s="86">
        <v>0.141025641025641</v>
      </c>
      <c r="BU376" s="14" t="s">
        <v>35</v>
      </c>
      <c r="BV376" s="14" t="s">
        <v>35</v>
      </c>
      <c r="BW376" s="14" t="s">
        <v>35</v>
      </c>
      <c r="BX376" s="14" t="s">
        <v>35</v>
      </c>
      <c r="BY376" s="14" t="s">
        <v>35</v>
      </c>
      <c r="BZ376" s="14" t="s">
        <v>35</v>
      </c>
      <c r="CA376" s="14" t="s">
        <v>35</v>
      </c>
      <c r="CB376" s="14" t="s">
        <v>35</v>
      </c>
      <c r="CC376" s="14">
        <v>9.65</v>
      </c>
      <c r="CD376" s="14">
        <v>9.65</v>
      </c>
      <c r="CE376" s="14">
        <v>9.65</v>
      </c>
      <c r="CF376" s="14">
        <v>9.65</v>
      </c>
      <c r="CG376" s="14">
        <v>9.65</v>
      </c>
      <c r="CH376" s="14">
        <v>9.65</v>
      </c>
      <c r="CI376" s="14">
        <v>9.5</v>
      </c>
      <c r="CJ376" s="14">
        <f>INDEX('Monthy Targets'!AC:AC,(MATCH(FY2019_ALL_Targets!$B:$B,'Monthy Targets'!$B:$B,0)))</f>
        <v>9.4700000000000006</v>
      </c>
      <c r="CK376" s="14">
        <f>INDEX('Monthy Targets'!AD:AD,(MATCH(FY2019_ALL_Targets!$B:$B,'Monthy Targets'!$B:$B,0)))</f>
        <v>9.4700000000000006</v>
      </c>
      <c r="CL376" s="14">
        <f>INDEX('Monthy Targets'!AE:AE,(MATCH(FY2019_ALL_Targets!$B:$B,'Monthy Targets'!$B:$B,0)))</f>
        <v>9.4700000000000006</v>
      </c>
      <c r="CM376" s="14">
        <f>INDEX('Monthy Targets'!AF:AF,(MATCH(FY2019_ALL_Targets!$B:$B,'Monthy Targets'!$B:$B,0)))</f>
        <v>9.4700000000000006</v>
      </c>
      <c r="CN376" s="14">
        <f>INDEX('Monthy Targets'!AG:AG,(MATCH(FY2019_ALL_Targets!$B:$B,'Monthy Targets'!$B:$B,0)))</f>
        <v>9.4700000000000006</v>
      </c>
      <c r="CO376" s="14">
        <v>0</v>
      </c>
      <c r="CP376" s="14">
        <v>0.65</v>
      </c>
      <c r="CQ376" s="14">
        <v>0.65</v>
      </c>
      <c r="CR376" s="14">
        <v>0.65</v>
      </c>
      <c r="CS376" s="14">
        <v>0.65</v>
      </c>
      <c r="CT376" s="14">
        <v>0.65</v>
      </c>
      <c r="CU376" s="14">
        <v>0.65</v>
      </c>
      <c r="CV376" s="14">
        <v>0.65</v>
      </c>
      <c r="CW376" s="14">
        <v>0.64</v>
      </c>
      <c r="CX376" s="14">
        <v>0.64</v>
      </c>
      <c r="CY376" s="14">
        <v>0.64</v>
      </c>
      <c r="CZ376" s="14">
        <v>0.64</v>
      </c>
      <c r="DA376" s="14">
        <f>IF('QIPP Scorecard'!$AA$1=4,IF(FY2019_ALL_Targets!$BU376="Yes",INDEX('Final Comp Values'!$BN:$BN,MATCH(FY2019_ALL_Targets!$A376,'Final Comp Values'!$B:$B,0)),IF($BU376="Min Data",0,0)),0)</f>
        <v>0.64</v>
      </c>
      <c r="DB376" s="14">
        <f>IF('QIPP Scorecard'!$AA$1=4,IF(FY2019_ALL_Targets!$BV376="Yes",INDEX('Final Comp Values'!$BN:$BN,MATCH(FY2019_ALL_Targets!$A376,'Final Comp Values'!$B:$B,0)),IF($BV376="Min Data",0,0)),0)</f>
        <v>0.64</v>
      </c>
      <c r="DC376" s="14">
        <f>IF('QIPP Scorecard'!$AA$1=4,IF(FY2019_ALL_Targets!$BW376="Yes",INDEX('Final Comp Values'!$BN:$BN,MATCH(FY2019_ALL_Targets!$A376,'Final Comp Values'!$B:$B,0)),IF(CI376="Min Data",0,0)),0)</f>
        <v>0.64</v>
      </c>
      <c r="DD376" s="14">
        <f>IF('QIPP Scorecard'!$AA$1=4,IF(FY2019_ALL_Targets!$BX376="Yes",INDEX('Final Comp Values'!$BN:$BN,MATCH(FY2019_ALL_Targets!$A376,'Final Comp Values'!$B:$B,0)),IF($BX376="Min Data",0,0)),0)</f>
        <v>0.64</v>
      </c>
      <c r="DE376" s="14">
        <v>0</v>
      </c>
      <c r="DF376" s="14">
        <v>1.21</v>
      </c>
      <c r="DG376" s="14">
        <v>1.21</v>
      </c>
      <c r="DH376" s="14">
        <v>1.21</v>
      </c>
      <c r="DI376" s="14">
        <v>0</v>
      </c>
      <c r="DJ376" s="14">
        <v>1.21</v>
      </c>
      <c r="DK376" s="14">
        <v>1.21</v>
      </c>
      <c r="DL376" s="14">
        <v>1.21</v>
      </c>
      <c r="DM376" s="14">
        <v>1.19</v>
      </c>
      <c r="DN376" s="14">
        <v>1.19</v>
      </c>
      <c r="DO376" s="14">
        <v>1.19</v>
      </c>
      <c r="DP376" s="14">
        <v>1.19</v>
      </c>
      <c r="DQ376" s="14">
        <f>IF('QIPP Scorecard'!$AA$1=4,IF(FY2019_ALL_Targets!$BY376="Yes",INDEX('Final Comp Values'!$BK:$BK,MATCH(FY2019_ALL_Targets!$A376,'Final Comp Values'!$B:$B,0)),IF($BY376="Min Data",0,0)),0)</f>
        <v>1.19</v>
      </c>
      <c r="DR376" s="14">
        <f>IF('QIPP Scorecard'!$AA$1=4,IF(FY2019_ALL_Targets!$BZ376="Yes",INDEX('Final Comp Values'!$BO:$BO,MATCH(FY2019_ALL_Targets!$A376,'Final Comp Values'!$B:$B,0)),IF($BZ376="Min Data",0,0)),0)</f>
        <v>1.19</v>
      </c>
      <c r="DS376" s="14">
        <f>IF('QIPP Scorecard'!$AA$1=4,IF(FY2019_ALL_Targets!$CA376="Yes",INDEX('Final Comp Values'!$BO:$BO,MATCH(FY2019_ALL_Targets!$A376,'Final Comp Values'!$B:$B,0)),IF($CA376="Min Data",0,0)),0)</f>
        <v>1.19</v>
      </c>
      <c r="DT376" s="14">
        <f>IF('QIPP Scorecard'!$AA$1=4,IF(FY2019_ALL_Targets!$CB376="Yes",INDEX('Final Comp Values'!$BO:$BO,MATCH(FY2019_ALL_Targets!$A376,'Final Comp Values'!$B:$B,0)),IF($CB376="Min Data",0,0)),0)</f>
        <v>1.19</v>
      </c>
      <c r="DU376" s="14">
        <v>1.53</v>
      </c>
      <c r="DV376" s="14">
        <v>1.8</v>
      </c>
      <c r="DW376" s="14">
        <v>2.02</v>
      </c>
      <c r="DX376" s="14">
        <v>1.98</v>
      </c>
      <c r="DY376" s="12">
        <f t="shared" si="26"/>
        <v>0</v>
      </c>
      <c r="DZ376" s="12">
        <f t="shared" si="27"/>
        <v>0</v>
      </c>
      <c r="EA376" s="12">
        <f t="shared" si="28"/>
        <v>0</v>
      </c>
      <c r="EB376" s="12">
        <f t="shared" si="29"/>
        <v>0</v>
      </c>
    </row>
    <row r="377" spans="1:132" x14ac:dyDescent="0.25">
      <c r="A377" s="297">
        <v>5242</v>
      </c>
      <c r="B377" s="347">
        <v>675943</v>
      </c>
      <c r="C377" s="297">
        <v>1020778</v>
      </c>
      <c r="D377" s="14">
        <v>1861932675</v>
      </c>
      <c r="E377" s="26" t="s">
        <v>940</v>
      </c>
      <c r="F377" s="26" t="str">
        <f>INDEX('Mar - Aug'!X:X,MATCH(A377,'Mar - Aug'!B:B,0))</f>
        <v>Travis</v>
      </c>
      <c r="G377" s="26" t="s">
        <v>3092</v>
      </c>
      <c r="H377" s="26"/>
      <c r="I377" s="26" t="str">
        <f t="shared" si="25"/>
        <v/>
      </c>
      <c r="J377" s="299" t="s">
        <v>736</v>
      </c>
      <c r="K377" s="299" t="s">
        <v>938</v>
      </c>
      <c r="L377" s="299" t="s">
        <v>737</v>
      </c>
      <c r="M377" s="13">
        <v>1.166181E-2</v>
      </c>
      <c r="N377" s="13">
        <v>2.1834070000000001E-2</v>
      </c>
      <c r="O377" s="13">
        <v>0</v>
      </c>
      <c r="P377" s="13">
        <v>5.9375020000000001E-2</v>
      </c>
      <c r="Q377" s="13">
        <v>3.3690650000000003E-2</v>
      </c>
      <c r="R377" s="13">
        <v>5.5747400000000003E-2</v>
      </c>
      <c r="S377" s="13">
        <v>3.7344499999999998E-3</v>
      </c>
      <c r="T377" s="13">
        <v>0.15247816</v>
      </c>
      <c r="U377" s="13">
        <v>3.3690650000000003E-2</v>
      </c>
      <c r="V377" s="13">
        <v>5.5747400000000003E-2</v>
      </c>
      <c r="W377" s="13">
        <v>3.7344499999999998E-3</v>
      </c>
      <c r="X377" s="13">
        <v>0.15247816</v>
      </c>
      <c r="Y377" s="13">
        <v>3.3690650000000003E-2</v>
      </c>
      <c r="Z377" s="13">
        <v>5.5747400000000003E-2</v>
      </c>
      <c r="AA377" s="13">
        <v>3.7344499999999998E-3</v>
      </c>
      <c r="AB377" s="13">
        <v>0.15247816</v>
      </c>
      <c r="AC377" s="13">
        <v>3.3690650000000003E-2</v>
      </c>
      <c r="AD377" s="13">
        <v>5.5747400000000003E-2</v>
      </c>
      <c r="AE377" s="13">
        <v>3.7344499999999998E-3</v>
      </c>
      <c r="AF377" s="13">
        <v>0.15247816</v>
      </c>
      <c r="AG377" s="13">
        <v>3.3690650000000003E-2</v>
      </c>
      <c r="AH377" s="13">
        <v>5.5747400000000003E-2</v>
      </c>
      <c r="AI377" s="13">
        <v>3.7344499999999998E-3</v>
      </c>
      <c r="AJ377" s="13">
        <v>0.15247816</v>
      </c>
      <c r="AK377" s="13">
        <v>3.3690650000000003E-2</v>
      </c>
      <c r="AL377" s="13">
        <v>5.5747400000000003E-2</v>
      </c>
      <c r="AM377" s="13">
        <v>3.7344499999999998E-3</v>
      </c>
      <c r="AN377" s="13">
        <v>0.15247816</v>
      </c>
      <c r="AO377" s="13">
        <v>3.3690650000000003E-2</v>
      </c>
      <c r="AP377" s="13">
        <v>5.5747400000000003E-2</v>
      </c>
      <c r="AQ377" s="13">
        <v>3.7344499999999998E-3</v>
      </c>
      <c r="AR377" s="13">
        <v>0.15247816</v>
      </c>
      <c r="AS377" s="13">
        <v>3.3690650000000003E-2</v>
      </c>
      <c r="AT377" s="13">
        <v>5.5747400000000003E-2</v>
      </c>
      <c r="AU377" s="13">
        <v>3.7344499999999998E-3</v>
      </c>
      <c r="AV377" s="13">
        <v>0.15247816</v>
      </c>
      <c r="AW377" s="13">
        <v>3.3690650000000003E-2</v>
      </c>
      <c r="AX377" s="13">
        <v>5.5747400000000003E-2</v>
      </c>
      <c r="AY377" s="13">
        <v>3.7344499999999998E-3</v>
      </c>
      <c r="AZ377" s="13">
        <v>0.15247816</v>
      </c>
      <c r="BA377" s="86">
        <v>2.2222222222222199E-2</v>
      </c>
      <c r="BB377" s="86">
        <v>0</v>
      </c>
      <c r="BC377" s="13">
        <v>0</v>
      </c>
      <c r="BD377" s="13">
        <v>8.1395348837209294E-2</v>
      </c>
      <c r="BE377" s="14">
        <v>1.1111111111111099E-2</v>
      </c>
      <c r="BF377" s="14">
        <v>2.1276595744680899E-2</v>
      </c>
      <c r="BG377" s="14">
        <v>0</v>
      </c>
      <c r="BH377" s="14">
        <v>5.8139534883720902E-2</v>
      </c>
      <c r="BI377" s="14">
        <v>2.2988505747126398E-2</v>
      </c>
      <c r="BJ377" s="14">
        <v>2.0833333333333301E-2</v>
      </c>
      <c r="BK377" s="14">
        <v>0</v>
      </c>
      <c r="BL377" s="430">
        <v>8.3333333333333301E-2</v>
      </c>
      <c r="BM377" s="14">
        <v>1.16279069767442E-2</v>
      </c>
      <c r="BN377" s="14">
        <v>2.2222222222222199E-2</v>
      </c>
      <c r="BO377" s="14">
        <v>0</v>
      </c>
      <c r="BP377" s="14">
        <v>8.4337349397590397E-2</v>
      </c>
      <c r="BQ377" s="86">
        <v>1.16279069767442E-2</v>
      </c>
      <c r="BR377" s="86">
        <v>2.2222222222222199E-2</v>
      </c>
      <c r="BS377" s="86">
        <v>0</v>
      </c>
      <c r="BT377" s="86">
        <v>8.4337349397590397E-2</v>
      </c>
      <c r="BU377" s="14" t="s">
        <v>35</v>
      </c>
      <c r="BV377" s="14" t="s">
        <v>35</v>
      </c>
      <c r="BW377" s="14" t="s">
        <v>35</v>
      </c>
      <c r="BX377" s="14" t="s">
        <v>35</v>
      </c>
      <c r="BY377" s="14" t="s">
        <v>35</v>
      </c>
      <c r="BZ377" s="14" t="s">
        <v>35</v>
      </c>
      <c r="CA377" s="14" t="s">
        <v>35</v>
      </c>
      <c r="CB377" s="14" t="s">
        <v>35</v>
      </c>
      <c r="CC377" s="14">
        <v>14.58</v>
      </c>
      <c r="CD377" s="14">
        <v>14.58</v>
      </c>
      <c r="CE377" s="14">
        <v>14.58</v>
      </c>
      <c r="CF377" s="14">
        <v>14.58</v>
      </c>
      <c r="CG377" s="14">
        <v>14.58</v>
      </c>
      <c r="CH377" s="14">
        <v>14.58</v>
      </c>
      <c r="CI377" s="14">
        <v>14.35</v>
      </c>
      <c r="CJ377" s="14">
        <f>INDEX('Monthy Targets'!AC:AC,(MATCH(FY2019_ALL_Targets!$B:$B,'Monthy Targets'!$B:$B,0)))</f>
        <v>14.3</v>
      </c>
      <c r="CK377" s="14">
        <f>INDEX('Monthy Targets'!AD:AD,(MATCH(FY2019_ALL_Targets!$B:$B,'Monthy Targets'!$B:$B,0)))</f>
        <v>14.3</v>
      </c>
      <c r="CL377" s="14">
        <f>INDEX('Monthy Targets'!AE:AE,(MATCH(FY2019_ALL_Targets!$B:$B,'Monthy Targets'!$B:$B,0)))</f>
        <v>14.3</v>
      </c>
      <c r="CM377" s="14">
        <f>INDEX('Monthy Targets'!AF:AF,(MATCH(FY2019_ALL_Targets!$B:$B,'Monthy Targets'!$B:$B,0)))</f>
        <v>14.3</v>
      </c>
      <c r="CN377" s="14">
        <f>INDEX('Monthy Targets'!AG:AG,(MATCH(FY2019_ALL_Targets!$B:$B,'Monthy Targets'!$B:$B,0)))</f>
        <v>14.3</v>
      </c>
      <c r="CO377" s="14">
        <v>0.99</v>
      </c>
      <c r="CP377" s="14">
        <v>0.99</v>
      </c>
      <c r="CQ377" s="14">
        <v>0.99</v>
      </c>
      <c r="CR377" s="14">
        <v>0.99</v>
      </c>
      <c r="CS377" s="14">
        <v>0.99</v>
      </c>
      <c r="CT377" s="14">
        <v>0.99</v>
      </c>
      <c r="CU377" s="14">
        <v>0.99</v>
      </c>
      <c r="CV377" s="14">
        <v>0.99</v>
      </c>
      <c r="CW377" s="14">
        <v>0.97</v>
      </c>
      <c r="CX377" s="14">
        <v>0.97</v>
      </c>
      <c r="CY377" s="14">
        <v>0.97</v>
      </c>
      <c r="CZ377" s="14">
        <v>0.97</v>
      </c>
      <c r="DA377" s="14">
        <f>IF('QIPP Scorecard'!$AA$1=4,IF(FY2019_ALL_Targets!$BU377="Yes",INDEX('Final Comp Values'!$BN:$BN,MATCH(FY2019_ALL_Targets!$A377,'Final Comp Values'!$B:$B,0)),IF($BU377="Min Data",0,0)),0)</f>
        <v>0.97</v>
      </c>
      <c r="DB377" s="14">
        <f>IF('QIPP Scorecard'!$AA$1=4,IF(FY2019_ALL_Targets!$BV377="Yes",INDEX('Final Comp Values'!$BN:$BN,MATCH(FY2019_ALL_Targets!$A377,'Final Comp Values'!$B:$B,0)),IF($BV377="Min Data",0,0)),0)</f>
        <v>0.97</v>
      </c>
      <c r="DC377" s="14">
        <f>IF('QIPP Scorecard'!$AA$1=4,IF(FY2019_ALL_Targets!$BW377="Yes",INDEX('Final Comp Values'!$BN:$BN,MATCH(FY2019_ALL_Targets!$A377,'Final Comp Values'!$B:$B,0)),IF(CI377="Min Data",0,0)),0)</f>
        <v>0.97</v>
      </c>
      <c r="DD377" s="14">
        <f>IF('QIPP Scorecard'!$AA$1=4,IF(FY2019_ALL_Targets!$BX377="Yes",INDEX('Final Comp Values'!$BN:$BN,MATCH(FY2019_ALL_Targets!$A377,'Final Comp Values'!$B:$B,0)),IF($BX377="Min Data",0,0)),0)</f>
        <v>0.97</v>
      </c>
      <c r="DE377" s="14">
        <v>1.83</v>
      </c>
      <c r="DF377" s="14">
        <v>1.83</v>
      </c>
      <c r="DG377" s="14">
        <v>1.83</v>
      </c>
      <c r="DH377" s="14">
        <v>1.83</v>
      </c>
      <c r="DI377" s="14">
        <v>1.83</v>
      </c>
      <c r="DJ377" s="14">
        <v>1.83</v>
      </c>
      <c r="DK377" s="14">
        <v>1.83</v>
      </c>
      <c r="DL377" s="14">
        <v>1.83</v>
      </c>
      <c r="DM377" s="14">
        <v>1.8</v>
      </c>
      <c r="DN377" s="14">
        <v>1.8</v>
      </c>
      <c r="DO377" s="14">
        <v>1.8</v>
      </c>
      <c r="DP377" s="14">
        <v>1.8</v>
      </c>
      <c r="DQ377" s="14">
        <f>IF('QIPP Scorecard'!$AA$1=4,IF(FY2019_ALL_Targets!$BY377="Yes",INDEX('Final Comp Values'!$BK:$BK,MATCH(FY2019_ALL_Targets!$A377,'Final Comp Values'!$B:$B,0)),IF($BY377="Min Data",0,0)),0)</f>
        <v>1.8</v>
      </c>
      <c r="DR377" s="14">
        <f>IF('QIPP Scorecard'!$AA$1=4,IF(FY2019_ALL_Targets!$BZ377="Yes",INDEX('Final Comp Values'!$BO:$BO,MATCH(FY2019_ALL_Targets!$A377,'Final Comp Values'!$B:$B,0)),IF($BZ377="Min Data",0,0)),0)</f>
        <v>1.8</v>
      </c>
      <c r="DS377" s="14">
        <f>IF('QIPP Scorecard'!$AA$1=4,IF(FY2019_ALL_Targets!$CA377="Yes",INDEX('Final Comp Values'!$BO:$BO,MATCH(FY2019_ALL_Targets!$A377,'Final Comp Values'!$B:$B,0)),IF($CA377="Min Data",0,0)),0)</f>
        <v>1.8</v>
      </c>
      <c r="DT377" s="14">
        <f>IF('QIPP Scorecard'!$AA$1=4,IF(FY2019_ALL_Targets!$CB377="Yes",INDEX('Final Comp Values'!$BO:$BO,MATCH(FY2019_ALL_Targets!$A377,'Final Comp Values'!$B:$B,0)),IF($CB377="Min Data",0,0)),0)</f>
        <v>1.8</v>
      </c>
      <c r="DU377" s="14">
        <v>2.59</v>
      </c>
      <c r="DV377" s="14">
        <v>2.93</v>
      </c>
      <c r="DW377" s="14">
        <v>3.05</v>
      </c>
      <c r="DX377" s="14">
        <v>2.99</v>
      </c>
      <c r="DY377" s="12">
        <f t="shared" si="26"/>
        <v>0</v>
      </c>
      <c r="DZ377" s="12">
        <f t="shared" si="27"/>
        <v>0</v>
      </c>
      <c r="EA377" s="12">
        <f t="shared" si="28"/>
        <v>0</v>
      </c>
      <c r="EB377" s="12">
        <f t="shared" si="29"/>
        <v>0</v>
      </c>
    </row>
    <row r="378" spans="1:132" x14ac:dyDescent="0.25">
      <c r="A378" s="297">
        <v>5299</v>
      </c>
      <c r="B378" s="347">
        <v>675947</v>
      </c>
      <c r="C378" s="297">
        <v>1026693</v>
      </c>
      <c r="D378" s="14">
        <v>1780073056</v>
      </c>
      <c r="E378" s="26" t="s">
        <v>920</v>
      </c>
      <c r="F378" s="26" t="str">
        <f>INDEX('Mar - Aug'!X:X,MATCH(A378,'Mar - Aug'!B:B,0))</f>
        <v>Bexar</v>
      </c>
      <c r="G378" s="26" t="s">
        <v>3101</v>
      </c>
      <c r="H378" s="26"/>
      <c r="I378" s="26" t="str">
        <f t="shared" si="25"/>
        <v/>
      </c>
      <c r="J378" s="299" t="s">
        <v>754</v>
      </c>
      <c r="K378" s="299" t="s">
        <v>921</v>
      </c>
      <c r="L378" s="299" t="s">
        <v>755</v>
      </c>
      <c r="M378" s="13">
        <v>3.9682530000000001E-2</v>
      </c>
      <c r="N378" s="13">
        <v>5.9880240000000001E-2</v>
      </c>
      <c r="O378" s="13">
        <v>0</v>
      </c>
      <c r="P378" s="13">
        <v>7.4380189999999999E-2</v>
      </c>
      <c r="Q378" s="13">
        <v>3.3690650000000003E-2</v>
      </c>
      <c r="R378" s="13">
        <v>5.5747400000000003E-2</v>
      </c>
      <c r="S378" s="13">
        <v>3.7344499999999998E-3</v>
      </c>
      <c r="T378" s="13">
        <v>0.15247816</v>
      </c>
      <c r="U378" s="13">
        <v>3.9007926989999997E-2</v>
      </c>
      <c r="V378" s="13">
        <v>5.8862275919999998E-2</v>
      </c>
      <c r="W378" s="13">
        <v>3.7344499999999998E-3</v>
      </c>
      <c r="X378" s="13">
        <v>0.15247816</v>
      </c>
      <c r="Y378" s="13">
        <v>3.7698403499999998E-2</v>
      </c>
      <c r="Z378" s="13">
        <v>5.6886227999999997E-2</v>
      </c>
      <c r="AA378" s="13">
        <v>3.7344499999999998E-3</v>
      </c>
      <c r="AB378" s="13">
        <v>0.15247816</v>
      </c>
      <c r="AC378" s="13">
        <v>3.833332398E-2</v>
      </c>
      <c r="AD378" s="13">
        <v>5.7844311840000003E-2</v>
      </c>
      <c r="AE378" s="13">
        <v>3.7344499999999998E-3</v>
      </c>
      <c r="AF378" s="13">
        <v>0.15247816</v>
      </c>
      <c r="AG378" s="13">
        <v>3.5714277000000003E-2</v>
      </c>
      <c r="AH378" s="13">
        <v>5.5747400000000003E-2</v>
      </c>
      <c r="AI378" s="13">
        <v>3.7344499999999998E-3</v>
      </c>
      <c r="AJ378" s="13">
        <v>0.15247816</v>
      </c>
      <c r="AK378" s="13">
        <v>3.7658720969999997E-2</v>
      </c>
      <c r="AL378" s="13">
        <v>5.682634776E-2</v>
      </c>
      <c r="AM378" s="13">
        <v>3.7344499999999998E-3</v>
      </c>
      <c r="AN378" s="13">
        <v>0.15247816</v>
      </c>
      <c r="AO378" s="13">
        <v>3.37301505E-2</v>
      </c>
      <c r="AP378" s="13">
        <v>5.5747400000000003E-2</v>
      </c>
      <c r="AQ378" s="13">
        <v>3.7344499999999998E-3</v>
      </c>
      <c r="AR378" s="13">
        <v>0.15247816</v>
      </c>
      <c r="AS378" s="13">
        <v>3.6904752899999997E-2</v>
      </c>
      <c r="AT378" s="13">
        <v>5.5747400000000003E-2</v>
      </c>
      <c r="AU378" s="13">
        <v>3.7344499999999998E-3</v>
      </c>
      <c r="AV378" s="13">
        <v>0.15247816</v>
      </c>
      <c r="AW378" s="13">
        <v>3.3690650000000003E-2</v>
      </c>
      <c r="AX378" s="13">
        <v>5.5747400000000003E-2</v>
      </c>
      <c r="AY378" s="13">
        <v>3.7344499999999998E-3</v>
      </c>
      <c r="AZ378" s="13">
        <v>0.15247816</v>
      </c>
      <c r="BA378" s="86">
        <v>4.4117647058823498E-2</v>
      </c>
      <c r="BB378" s="86">
        <v>0.02</v>
      </c>
      <c r="BC378" s="13">
        <v>0</v>
      </c>
      <c r="BD378" s="13">
        <v>9.2307692307692299E-2</v>
      </c>
      <c r="BE378" s="14">
        <v>1.38888888888889E-2</v>
      </c>
      <c r="BF378" s="14">
        <v>5.7692307692307702E-2</v>
      </c>
      <c r="BG378" s="14">
        <v>0</v>
      </c>
      <c r="BH378" s="14">
        <v>8.4507042253521097E-2</v>
      </c>
      <c r="BI378" s="14">
        <v>1.4084507042253501E-2</v>
      </c>
      <c r="BJ378" s="14">
        <v>4.2553191489361701E-2</v>
      </c>
      <c r="BK378" s="14">
        <v>0</v>
      </c>
      <c r="BL378" s="430">
        <v>7.1428571428571397E-2</v>
      </c>
      <c r="BM378" s="14">
        <v>1.4285714285714299E-2</v>
      </c>
      <c r="BN378" s="14">
        <v>4.3478260869565202E-2</v>
      </c>
      <c r="BO378" s="14">
        <v>0</v>
      </c>
      <c r="BP378" s="14">
        <v>8.6956521739130405E-2</v>
      </c>
      <c r="BQ378" s="86">
        <v>1.4285714285714299E-2</v>
      </c>
      <c r="BR378" s="86">
        <v>4.3478260869565202E-2</v>
      </c>
      <c r="BS378" s="86">
        <v>0</v>
      </c>
      <c r="BT378" s="86">
        <v>8.6956521739130405E-2</v>
      </c>
      <c r="BU378" s="14" t="s">
        <v>35</v>
      </c>
      <c r="BV378" s="14" t="s">
        <v>35</v>
      </c>
      <c r="BW378" s="14" t="s">
        <v>35</v>
      </c>
      <c r="BX378" s="14" t="s">
        <v>35</v>
      </c>
      <c r="BY378" s="14" t="s">
        <v>35</v>
      </c>
      <c r="BZ378" s="14" t="s">
        <v>35</v>
      </c>
      <c r="CA378" s="14" t="s">
        <v>35</v>
      </c>
      <c r="CB378" s="14" t="s">
        <v>35</v>
      </c>
      <c r="CC378" s="14">
        <v>6.23</v>
      </c>
      <c r="CD378" s="14">
        <v>6.23</v>
      </c>
      <c r="CE378" s="14">
        <v>6.23</v>
      </c>
      <c r="CF378" s="14">
        <v>6.23</v>
      </c>
      <c r="CG378" s="14">
        <v>6.23</v>
      </c>
      <c r="CH378" s="14">
        <v>6.23</v>
      </c>
      <c r="CI378" s="14">
        <v>6.13</v>
      </c>
      <c r="CJ378" s="14">
        <f>INDEX('Monthy Targets'!AC:AC,(MATCH(FY2019_ALL_Targets!$B:$B,'Monthy Targets'!$B:$B,0)))</f>
        <v>6.11</v>
      </c>
      <c r="CK378" s="14">
        <f>INDEX('Monthy Targets'!AD:AD,(MATCH(FY2019_ALL_Targets!$B:$B,'Monthy Targets'!$B:$B,0)))</f>
        <v>6.11</v>
      </c>
      <c r="CL378" s="14">
        <f>INDEX('Monthy Targets'!AE:AE,(MATCH(FY2019_ALL_Targets!$B:$B,'Monthy Targets'!$B:$B,0)))</f>
        <v>6.11</v>
      </c>
      <c r="CM378" s="14">
        <f>INDEX('Monthy Targets'!AF:AF,(MATCH(FY2019_ALL_Targets!$B:$B,'Monthy Targets'!$B:$B,0)))</f>
        <v>6.11</v>
      </c>
      <c r="CN378" s="14">
        <f>INDEX('Monthy Targets'!AG:AG,(MATCH(FY2019_ALL_Targets!$B:$B,'Monthy Targets'!$B:$B,0)))</f>
        <v>6.11</v>
      </c>
      <c r="CO378" s="14">
        <v>0</v>
      </c>
      <c r="CP378" s="14">
        <v>0.42</v>
      </c>
      <c r="CQ378" s="14">
        <v>0.42</v>
      </c>
      <c r="CR378" s="14">
        <v>0.42</v>
      </c>
      <c r="CS378" s="14">
        <v>0.42</v>
      </c>
      <c r="CT378" s="14">
        <v>0.42</v>
      </c>
      <c r="CU378" s="14">
        <v>0.42</v>
      </c>
      <c r="CV378" s="14">
        <v>0.42</v>
      </c>
      <c r="CW378" s="14">
        <v>0.42</v>
      </c>
      <c r="CX378" s="14">
        <v>0.42</v>
      </c>
      <c r="CY378" s="14">
        <v>0.42</v>
      </c>
      <c r="CZ378" s="14">
        <v>0.42</v>
      </c>
      <c r="DA378" s="14">
        <f>IF('QIPP Scorecard'!$AA$1=4,IF(FY2019_ALL_Targets!$BU378="Yes",INDEX('Final Comp Values'!$BN:$BN,MATCH(FY2019_ALL_Targets!$A378,'Final Comp Values'!$B:$B,0)),IF($BU378="Min Data",0,0)),0)</f>
        <v>0.42</v>
      </c>
      <c r="DB378" s="14">
        <f>IF('QIPP Scorecard'!$AA$1=4,IF(FY2019_ALL_Targets!$BV378="Yes",INDEX('Final Comp Values'!$BN:$BN,MATCH(FY2019_ALL_Targets!$A378,'Final Comp Values'!$B:$B,0)),IF($BV378="Min Data",0,0)),0)</f>
        <v>0.42</v>
      </c>
      <c r="DC378" s="14">
        <f>IF('QIPP Scorecard'!$AA$1=4,IF(FY2019_ALL_Targets!$BW378="Yes",INDEX('Final Comp Values'!$BN:$BN,MATCH(FY2019_ALL_Targets!$A378,'Final Comp Values'!$B:$B,0)),IF(CI378="Min Data",0,0)),0)</f>
        <v>0.42</v>
      </c>
      <c r="DD378" s="14">
        <f>IF('QIPP Scorecard'!$AA$1=4,IF(FY2019_ALL_Targets!$BX378="Yes",INDEX('Final Comp Values'!$BN:$BN,MATCH(FY2019_ALL_Targets!$A378,'Final Comp Values'!$B:$B,0)),IF($BX378="Min Data",0,0)),0)</f>
        <v>0.42</v>
      </c>
      <c r="DE378" s="14">
        <v>0</v>
      </c>
      <c r="DF378" s="14">
        <v>0.78</v>
      </c>
      <c r="DG378" s="14">
        <v>0.78</v>
      </c>
      <c r="DH378" s="14">
        <v>0.78</v>
      </c>
      <c r="DI378" s="14">
        <v>0.78</v>
      </c>
      <c r="DJ378" s="14">
        <v>0</v>
      </c>
      <c r="DK378" s="14">
        <v>0.78</v>
      </c>
      <c r="DL378" s="14">
        <v>0.78</v>
      </c>
      <c r="DM378" s="14">
        <v>0.77</v>
      </c>
      <c r="DN378" s="14">
        <v>0.77</v>
      </c>
      <c r="DO378" s="14">
        <v>0.77</v>
      </c>
      <c r="DP378" s="14">
        <v>0.77</v>
      </c>
      <c r="DQ378" s="14">
        <f>IF('QIPP Scorecard'!$AA$1=4,IF(FY2019_ALL_Targets!$BY378="Yes",INDEX('Final Comp Values'!$BK:$BK,MATCH(FY2019_ALL_Targets!$A378,'Final Comp Values'!$B:$B,0)),IF($BY378="Min Data",0,0)),0)</f>
        <v>0.77</v>
      </c>
      <c r="DR378" s="14">
        <f>IF('QIPP Scorecard'!$AA$1=4,IF(FY2019_ALL_Targets!$BZ378="Yes",INDEX('Final Comp Values'!$BO:$BO,MATCH(FY2019_ALL_Targets!$A378,'Final Comp Values'!$B:$B,0)),IF($BZ378="Min Data",0,0)),0)</f>
        <v>0.77</v>
      </c>
      <c r="DS378" s="14">
        <f>IF('QIPP Scorecard'!$AA$1=4,IF(FY2019_ALL_Targets!$CA378="Yes",INDEX('Final Comp Values'!$BO:$BO,MATCH(FY2019_ALL_Targets!$A378,'Final Comp Values'!$B:$B,0)),IF($CA378="Min Data",0,0)),0)</f>
        <v>0.77</v>
      </c>
      <c r="DT378" s="14">
        <f>IF('QIPP Scorecard'!$AA$1=4,IF(FY2019_ALL_Targets!$CB378="Yes",INDEX('Final Comp Values'!$BO:$BO,MATCH(FY2019_ALL_Targets!$A378,'Final Comp Values'!$B:$B,0)),IF($CB378="Min Data",0,0)),0)</f>
        <v>0.77</v>
      </c>
      <c r="DU378" s="14">
        <v>0.99</v>
      </c>
      <c r="DV378" s="14">
        <v>1.1599999999999999</v>
      </c>
      <c r="DW378" s="14">
        <v>1.3</v>
      </c>
      <c r="DX378" s="14">
        <v>1.28</v>
      </c>
      <c r="DY378" s="12">
        <f t="shared" si="26"/>
        <v>0</v>
      </c>
      <c r="DZ378" s="12">
        <f t="shared" si="27"/>
        <v>0</v>
      </c>
      <c r="EA378" s="12">
        <f t="shared" si="28"/>
        <v>0</v>
      </c>
      <c r="EB378" s="12">
        <f t="shared" si="29"/>
        <v>0</v>
      </c>
    </row>
    <row r="379" spans="1:132" x14ac:dyDescent="0.25">
      <c r="A379" s="297">
        <v>4970</v>
      </c>
      <c r="B379" s="347">
        <v>675956</v>
      </c>
      <c r="C379" s="297">
        <v>1026704</v>
      </c>
      <c r="D379" s="14">
        <v>1851629430</v>
      </c>
      <c r="E379" s="26" t="s">
        <v>940</v>
      </c>
      <c r="F379" s="26" t="str">
        <f>INDEX('Mar - Aug'!X:X,MATCH(A379,'Mar - Aug'!B:B,0))</f>
        <v>Travis</v>
      </c>
      <c r="G379" s="26" t="s">
        <v>3022</v>
      </c>
      <c r="H379" s="26"/>
      <c r="I379" s="26" t="str">
        <f t="shared" si="25"/>
        <v/>
      </c>
      <c r="J379" s="299" t="s">
        <v>236</v>
      </c>
      <c r="K379" s="299" t="s">
        <v>2302</v>
      </c>
      <c r="L379" s="299" t="s">
        <v>237</v>
      </c>
      <c r="M379" s="13">
        <v>3.9160840000000002E-2</v>
      </c>
      <c r="N379" s="13">
        <v>5.1485160000000002E-2</v>
      </c>
      <c r="O379" s="13">
        <v>1.39861E-3</v>
      </c>
      <c r="P379" s="13">
        <v>0.17938144</v>
      </c>
      <c r="Q379" s="13">
        <v>3.3690650000000003E-2</v>
      </c>
      <c r="R379" s="13">
        <v>5.5747400000000003E-2</v>
      </c>
      <c r="S379" s="13">
        <v>3.7344499999999998E-3</v>
      </c>
      <c r="T379" s="13">
        <v>0.15247816</v>
      </c>
      <c r="U379" s="13">
        <v>3.8495105719999999E-2</v>
      </c>
      <c r="V379" s="13">
        <v>5.5747400000000003E-2</v>
      </c>
      <c r="W379" s="13">
        <v>3.7344499999999998E-3</v>
      </c>
      <c r="X379" s="13">
        <v>0.17633195552</v>
      </c>
      <c r="Y379" s="13">
        <v>3.7202798000000002E-2</v>
      </c>
      <c r="Z379" s="13">
        <v>5.5747400000000003E-2</v>
      </c>
      <c r="AA379" s="13">
        <v>3.7344499999999998E-3</v>
      </c>
      <c r="AB379" s="13">
        <v>0.17041236800000001</v>
      </c>
      <c r="AC379" s="13">
        <v>3.7829371440000002E-2</v>
      </c>
      <c r="AD379" s="13">
        <v>5.5747400000000003E-2</v>
      </c>
      <c r="AE379" s="13">
        <v>3.7344499999999998E-3</v>
      </c>
      <c r="AF379" s="13">
        <v>0.17328247104</v>
      </c>
      <c r="AG379" s="13">
        <v>3.5244756000000002E-2</v>
      </c>
      <c r="AH379" s="13">
        <v>5.5747400000000003E-2</v>
      </c>
      <c r="AI379" s="13">
        <v>3.7344499999999998E-3</v>
      </c>
      <c r="AJ379" s="13">
        <v>0.16144329599999999</v>
      </c>
      <c r="AK379" s="13">
        <v>3.7163637159999999E-2</v>
      </c>
      <c r="AL379" s="13">
        <v>5.5747400000000003E-2</v>
      </c>
      <c r="AM379" s="13">
        <v>3.7344499999999998E-3</v>
      </c>
      <c r="AN379" s="13">
        <v>0.17023298655999999</v>
      </c>
      <c r="AO379" s="13">
        <v>3.3690650000000003E-2</v>
      </c>
      <c r="AP379" s="13">
        <v>5.5747400000000003E-2</v>
      </c>
      <c r="AQ379" s="13">
        <v>3.7344499999999998E-3</v>
      </c>
      <c r="AR379" s="13">
        <v>0.15247816</v>
      </c>
      <c r="AS379" s="13">
        <v>3.6419581200000002E-2</v>
      </c>
      <c r="AT379" s="13">
        <v>5.5747400000000003E-2</v>
      </c>
      <c r="AU379" s="13">
        <v>3.7344499999999998E-3</v>
      </c>
      <c r="AV379" s="13">
        <v>0.16682473919999999</v>
      </c>
      <c r="AW379" s="13">
        <v>3.3690650000000003E-2</v>
      </c>
      <c r="AX379" s="13">
        <v>5.5747400000000003E-2</v>
      </c>
      <c r="AY379" s="13">
        <v>3.7344499999999998E-3</v>
      </c>
      <c r="AZ379" s="13">
        <v>0.15247816</v>
      </c>
      <c r="BA379" s="86">
        <v>2.7624309392265199E-2</v>
      </c>
      <c r="BB379" s="86">
        <v>6.4220183486238494E-2</v>
      </c>
      <c r="BC379" s="13">
        <v>0</v>
      </c>
      <c r="BD379" s="13">
        <v>0.19834710743801701</v>
      </c>
      <c r="BE379" s="14">
        <v>2.8735632183908E-2</v>
      </c>
      <c r="BF379" s="14">
        <v>5.5045871559633003E-2</v>
      </c>
      <c r="BG379" s="14">
        <v>0</v>
      </c>
      <c r="BH379" s="14">
        <v>0.217391304347826</v>
      </c>
      <c r="BI379" s="14">
        <v>5.5865921787709499E-3</v>
      </c>
      <c r="BJ379" s="14">
        <v>4.7619047619047603E-2</v>
      </c>
      <c r="BK379" s="14">
        <v>0</v>
      </c>
      <c r="BL379" s="430">
        <v>0.25</v>
      </c>
      <c r="BM379" s="14">
        <v>5.4347826086956503E-3</v>
      </c>
      <c r="BN379" s="14">
        <v>6.3829787234042507E-2</v>
      </c>
      <c r="BO379" s="14">
        <v>0</v>
      </c>
      <c r="BP379" s="14">
        <v>0.23931623931623899</v>
      </c>
      <c r="BQ379" s="86">
        <v>5.4347826086956503E-3</v>
      </c>
      <c r="BR379" s="86">
        <v>6.3829787234042507E-2</v>
      </c>
      <c r="BS379" s="86">
        <v>0</v>
      </c>
      <c r="BT379" s="86">
        <v>0.23931623931623899</v>
      </c>
      <c r="BU379" s="14" t="s">
        <v>35</v>
      </c>
      <c r="BV379" s="14" t="s">
        <v>36</v>
      </c>
      <c r="BW379" s="14" t="s">
        <v>35</v>
      </c>
      <c r="BX379" s="14" t="s">
        <v>36</v>
      </c>
      <c r="BY379" s="14" t="s">
        <v>35</v>
      </c>
      <c r="BZ379" s="14" t="s">
        <v>36</v>
      </c>
      <c r="CA379" s="14" t="s">
        <v>35</v>
      </c>
      <c r="CB379" s="14" t="s">
        <v>36</v>
      </c>
      <c r="CC379" s="14">
        <v>0</v>
      </c>
      <c r="CD379" s="14">
        <v>0</v>
      </c>
      <c r="CE379" s="14">
        <v>0</v>
      </c>
      <c r="CF379" s="14">
        <v>0</v>
      </c>
      <c r="CG379" s="14">
        <v>0</v>
      </c>
      <c r="CH379" s="14">
        <v>0</v>
      </c>
      <c r="CI379" s="14">
        <v>0</v>
      </c>
      <c r="CJ379" s="14">
        <f>INDEX('Monthy Targets'!AC:AC,(MATCH(FY2019_ALL_Targets!$B:$B,'Monthy Targets'!$B:$B,0)))</f>
        <v>0</v>
      </c>
      <c r="CK379" s="14">
        <f>INDEX('Monthy Targets'!AD:AD,(MATCH(FY2019_ALL_Targets!$B:$B,'Monthy Targets'!$B:$B,0)))</f>
        <v>0</v>
      </c>
      <c r="CL379" s="14">
        <f>INDEX('Monthy Targets'!AE:AE,(MATCH(FY2019_ALL_Targets!$B:$B,'Monthy Targets'!$B:$B,0)))</f>
        <v>0</v>
      </c>
      <c r="CM379" s="14">
        <f>INDEX('Monthy Targets'!AF:AF,(MATCH(FY2019_ALL_Targets!$B:$B,'Monthy Targets'!$B:$B,0)))</f>
        <v>0</v>
      </c>
      <c r="CN379" s="14">
        <f>INDEX('Monthy Targets'!AG:AG,(MATCH(FY2019_ALL_Targets!$B:$B,'Monthy Targets'!$B:$B,0)))</f>
        <v>0</v>
      </c>
      <c r="CO379" s="14">
        <v>2.33</v>
      </c>
      <c r="CP379" s="14">
        <v>0</v>
      </c>
      <c r="CQ379" s="14">
        <v>2.33</v>
      </c>
      <c r="CR379" s="14">
        <v>0</v>
      </c>
      <c r="CS379" s="14">
        <v>2.33</v>
      </c>
      <c r="CT379" s="14">
        <v>2.33</v>
      </c>
      <c r="CU379" s="14">
        <v>2.33</v>
      </c>
      <c r="CV379" s="14">
        <v>0</v>
      </c>
      <c r="CW379" s="14">
        <v>2.2999999999999998</v>
      </c>
      <c r="CX379" s="14">
        <v>2.2999999999999998</v>
      </c>
      <c r="CY379" s="14">
        <v>2.2999999999999998</v>
      </c>
      <c r="CZ379" s="14">
        <v>0</v>
      </c>
      <c r="DA379" s="14">
        <f>IF('QIPP Scorecard'!$AA$1=4,IF(FY2019_ALL_Targets!$BU379="Yes",INDEX('Final Comp Values'!$BN:$BN,MATCH(FY2019_ALL_Targets!$A379,'Final Comp Values'!$B:$B,0)),IF($BU379="Min Data",0,0)),0)</f>
        <v>2.2999999999999998</v>
      </c>
      <c r="DB379" s="14">
        <f>IF('QIPP Scorecard'!$AA$1=4,IF(FY2019_ALL_Targets!$BV379="Yes",INDEX('Final Comp Values'!$BN:$BN,MATCH(FY2019_ALL_Targets!$A379,'Final Comp Values'!$B:$B,0)),IF($BV379="Min Data",0,0)),0)</f>
        <v>0</v>
      </c>
      <c r="DC379" s="14">
        <f>IF('QIPP Scorecard'!$AA$1=4,IF(FY2019_ALL_Targets!$BW379="Yes",INDEX('Final Comp Values'!$BN:$BN,MATCH(FY2019_ALL_Targets!$A379,'Final Comp Values'!$B:$B,0)),IF(CI379="Min Data",0,0)),0)</f>
        <v>2.2999999999999998</v>
      </c>
      <c r="DD379" s="14">
        <f>IF('QIPP Scorecard'!$AA$1=4,IF(FY2019_ALL_Targets!$BX379="Yes",INDEX('Final Comp Values'!$BN:$BN,MATCH(FY2019_ALL_Targets!$A379,'Final Comp Values'!$B:$B,0)),IF($BX379="Min Data",0,0)),0)</f>
        <v>0</v>
      </c>
      <c r="DE379" s="14">
        <v>4.33</v>
      </c>
      <c r="DF379" s="14">
        <v>0</v>
      </c>
      <c r="DG379" s="14">
        <v>4.33</v>
      </c>
      <c r="DH379" s="14">
        <v>0</v>
      </c>
      <c r="DI379" s="14">
        <v>4.33</v>
      </c>
      <c r="DJ379" s="14">
        <v>4.33</v>
      </c>
      <c r="DK379" s="14">
        <v>4.33</v>
      </c>
      <c r="DL379" s="14">
        <v>0</v>
      </c>
      <c r="DM379" s="14">
        <v>4.2699999999999996</v>
      </c>
      <c r="DN379" s="14">
        <v>4.2699999999999996</v>
      </c>
      <c r="DO379" s="14">
        <v>4.2699999999999996</v>
      </c>
      <c r="DP379" s="14">
        <v>0</v>
      </c>
      <c r="DQ379" s="14">
        <f>IF('QIPP Scorecard'!$AA$1=4,IF(FY2019_ALL_Targets!$BY379="Yes",INDEX('Final Comp Values'!$BK:$BK,MATCH(FY2019_ALL_Targets!$A379,'Final Comp Values'!$B:$B,0)),IF($BY379="Min Data",0,0)),0)</f>
        <v>4.2699999999999996</v>
      </c>
      <c r="DR379" s="14">
        <f>IF('QIPP Scorecard'!$AA$1=4,IF(FY2019_ALL_Targets!$BZ379="Yes",INDEX('Final Comp Values'!$BO:$BO,MATCH(FY2019_ALL_Targets!$A379,'Final Comp Values'!$B:$B,0)),IF($BZ379="Min Data",0,0)),0)</f>
        <v>0</v>
      </c>
      <c r="DS379" s="14">
        <f>IF('QIPP Scorecard'!$AA$1=4,IF(FY2019_ALL_Targets!$CA379="Yes",INDEX('Final Comp Values'!$BO:$BO,MATCH(FY2019_ALL_Targets!$A379,'Final Comp Values'!$B:$B,0)),IF($CA379="Min Data",0,0)),0)</f>
        <v>4.2699999999999996</v>
      </c>
      <c r="DT379" s="14">
        <f>IF('QIPP Scorecard'!$AA$1=4,IF(FY2019_ALL_Targets!$CB379="Yes",INDEX('Final Comp Values'!$BO:$BO,MATCH(FY2019_ALL_Targets!$A379,'Final Comp Values'!$B:$B,0)),IF($CB379="Min Data",0,0)),0)</f>
        <v>0</v>
      </c>
      <c r="DU379" s="14">
        <v>1.34</v>
      </c>
      <c r="DV379" s="14">
        <v>2.27</v>
      </c>
      <c r="DW379" s="14">
        <v>2.38</v>
      </c>
      <c r="DX379" s="14">
        <v>1.57</v>
      </c>
      <c r="DY379" s="12">
        <f t="shared" si="26"/>
        <v>2</v>
      </c>
      <c r="DZ379" s="12">
        <f t="shared" si="27"/>
        <v>2</v>
      </c>
      <c r="EA379" s="12">
        <f t="shared" si="28"/>
        <v>0</v>
      </c>
      <c r="EB379" s="12">
        <f t="shared" si="29"/>
        <v>3</v>
      </c>
    </row>
    <row r="380" spans="1:132" x14ac:dyDescent="0.25">
      <c r="A380" s="297">
        <v>5253</v>
      </c>
      <c r="B380" s="347">
        <v>675962</v>
      </c>
      <c r="C380" s="297">
        <v>1026683</v>
      </c>
      <c r="D380" s="14">
        <v>1639314560</v>
      </c>
      <c r="E380" s="26" t="s">
        <v>939</v>
      </c>
      <c r="F380" s="26" t="str">
        <f>INDEX('Mar - Aug'!X:X,MATCH(A380,'Mar - Aug'!B:B,0))</f>
        <v>MRSA Northeast</v>
      </c>
      <c r="G380" s="26" t="s">
        <v>3094</v>
      </c>
      <c r="H380" s="26"/>
      <c r="I380" s="26" t="str">
        <f t="shared" si="25"/>
        <v/>
      </c>
      <c r="J380" s="299" t="s">
        <v>744</v>
      </c>
      <c r="K380" s="299" t="s">
        <v>978</v>
      </c>
      <c r="L380" s="299" t="s">
        <v>745</v>
      </c>
      <c r="M380" s="13">
        <v>2.8985520000000001E-2</v>
      </c>
      <c r="N380" s="13">
        <v>6.0975630000000003E-2</v>
      </c>
      <c r="O380" s="13">
        <v>0</v>
      </c>
      <c r="P380" s="13">
        <v>0.12462004</v>
      </c>
      <c r="Q380" s="13">
        <v>3.3690650000000003E-2</v>
      </c>
      <c r="R380" s="13">
        <v>5.5747400000000003E-2</v>
      </c>
      <c r="S380" s="13">
        <v>3.7344499999999998E-3</v>
      </c>
      <c r="T380" s="13">
        <v>0.15247816</v>
      </c>
      <c r="U380" s="13">
        <v>3.3690650000000003E-2</v>
      </c>
      <c r="V380" s="13">
        <v>5.993904429E-2</v>
      </c>
      <c r="W380" s="13">
        <v>3.7344499999999998E-3</v>
      </c>
      <c r="X380" s="13">
        <v>0.15247816</v>
      </c>
      <c r="Y380" s="13">
        <v>3.3690650000000003E-2</v>
      </c>
      <c r="Z380" s="13">
        <v>5.7926848500000003E-2</v>
      </c>
      <c r="AA380" s="13">
        <v>3.7344499999999998E-3</v>
      </c>
      <c r="AB380" s="13">
        <v>0.15247816</v>
      </c>
      <c r="AC380" s="13">
        <v>3.3690650000000003E-2</v>
      </c>
      <c r="AD380" s="13">
        <v>5.8902458579999997E-2</v>
      </c>
      <c r="AE380" s="13">
        <v>3.7344499999999998E-3</v>
      </c>
      <c r="AF380" s="13">
        <v>0.15247816</v>
      </c>
      <c r="AG380" s="13">
        <v>3.3690650000000003E-2</v>
      </c>
      <c r="AH380" s="13">
        <v>5.5747400000000003E-2</v>
      </c>
      <c r="AI380" s="13">
        <v>3.7344499999999998E-3</v>
      </c>
      <c r="AJ380" s="13">
        <v>0.15247816</v>
      </c>
      <c r="AK380" s="13">
        <v>3.3690650000000003E-2</v>
      </c>
      <c r="AL380" s="13">
        <v>5.7865872870000001E-2</v>
      </c>
      <c r="AM380" s="13">
        <v>3.7344499999999998E-3</v>
      </c>
      <c r="AN380" s="13">
        <v>0.15247816</v>
      </c>
      <c r="AO380" s="13">
        <v>3.3690650000000003E-2</v>
      </c>
      <c r="AP380" s="13">
        <v>5.5747400000000003E-2</v>
      </c>
      <c r="AQ380" s="13">
        <v>3.7344499999999998E-3</v>
      </c>
      <c r="AR380" s="13">
        <v>0.15247816</v>
      </c>
      <c r="AS380" s="13">
        <v>3.3690650000000003E-2</v>
      </c>
      <c r="AT380" s="13">
        <v>5.6707335900000003E-2</v>
      </c>
      <c r="AU380" s="13">
        <v>3.7344499999999998E-3</v>
      </c>
      <c r="AV380" s="13">
        <v>0.15247816</v>
      </c>
      <c r="AW380" s="13">
        <v>3.3690650000000003E-2</v>
      </c>
      <c r="AX380" s="13">
        <v>5.5747400000000003E-2</v>
      </c>
      <c r="AY380" s="13">
        <v>3.7344499999999998E-3</v>
      </c>
      <c r="AZ380" s="13">
        <v>0.15247816</v>
      </c>
      <c r="BA380" s="86">
        <v>2.5641025641025599E-2</v>
      </c>
      <c r="BB380" s="86">
        <v>1.7857142857142901E-2</v>
      </c>
      <c r="BC380" s="13">
        <v>0</v>
      </c>
      <c r="BD380" s="13">
        <v>0.121621621621622</v>
      </c>
      <c r="BE380" s="14">
        <v>3.7037037037037E-2</v>
      </c>
      <c r="BF380" s="14">
        <v>3.8461538461538498E-2</v>
      </c>
      <c r="BG380" s="14">
        <v>0</v>
      </c>
      <c r="BH380" s="14">
        <v>0.105263157894737</v>
      </c>
      <c r="BI380" s="14">
        <v>2.53164556962025E-2</v>
      </c>
      <c r="BJ380" s="14">
        <v>0.02</v>
      </c>
      <c r="BK380" s="14">
        <v>0</v>
      </c>
      <c r="BL380" s="430">
        <v>9.5890410958904104E-2</v>
      </c>
      <c r="BM380" s="14">
        <v>3.8461538461538498E-2</v>
      </c>
      <c r="BN380" s="14">
        <v>2.1276595744680899E-2</v>
      </c>
      <c r="BO380" s="14">
        <v>0</v>
      </c>
      <c r="BP380" s="14">
        <v>5.5555555555555601E-2</v>
      </c>
      <c r="BQ380" s="86">
        <v>3.8461538461538498E-2</v>
      </c>
      <c r="BR380" s="86">
        <v>2.1276595744680899E-2</v>
      </c>
      <c r="BS380" s="86">
        <v>0</v>
      </c>
      <c r="BT380" s="86">
        <v>5.5555555555555601E-2</v>
      </c>
      <c r="BU380" s="14" t="s">
        <v>36</v>
      </c>
      <c r="BV380" s="14" t="s">
        <v>35</v>
      </c>
      <c r="BW380" s="14" t="s">
        <v>35</v>
      </c>
      <c r="BX380" s="14" t="s">
        <v>35</v>
      </c>
      <c r="BY380" s="14" t="s">
        <v>36</v>
      </c>
      <c r="BZ380" s="14" t="s">
        <v>35</v>
      </c>
      <c r="CA380" s="14" t="s">
        <v>35</v>
      </c>
      <c r="CB380" s="14" t="s">
        <v>35</v>
      </c>
      <c r="CC380" s="14">
        <v>7.89</v>
      </c>
      <c r="CD380" s="14">
        <v>7.89</v>
      </c>
      <c r="CE380" s="14">
        <v>7.89</v>
      </c>
      <c r="CF380" s="14">
        <v>7.89</v>
      </c>
      <c r="CG380" s="14">
        <v>7.89</v>
      </c>
      <c r="CH380" s="14">
        <v>7.89</v>
      </c>
      <c r="CI380" s="14">
        <v>8.17</v>
      </c>
      <c r="CJ380" s="14">
        <f>INDEX('Monthy Targets'!AC:AC,(MATCH(FY2019_ALL_Targets!$B:$B,'Monthy Targets'!$B:$B,0)))</f>
        <v>8.14</v>
      </c>
      <c r="CK380" s="14">
        <f>INDEX('Monthy Targets'!AD:AD,(MATCH(FY2019_ALL_Targets!$B:$B,'Monthy Targets'!$B:$B,0)))</f>
        <v>8.14</v>
      </c>
      <c r="CL380" s="14">
        <f>INDEX('Monthy Targets'!AE:AE,(MATCH(FY2019_ALL_Targets!$B:$B,'Monthy Targets'!$B:$B,0)))</f>
        <v>8.14</v>
      </c>
      <c r="CM380" s="14">
        <f>INDEX('Monthy Targets'!AF:AF,(MATCH(FY2019_ALL_Targets!$B:$B,'Monthy Targets'!$B:$B,0)))</f>
        <v>8.14</v>
      </c>
      <c r="CN380" s="14">
        <f>INDEX('Monthy Targets'!AG:AG,(MATCH(FY2019_ALL_Targets!$B:$B,'Monthy Targets'!$B:$B,0)))</f>
        <v>8.14</v>
      </c>
      <c r="CO380" s="14">
        <v>0.53</v>
      </c>
      <c r="CP380" s="14">
        <v>0.53</v>
      </c>
      <c r="CQ380" s="14">
        <v>0.53</v>
      </c>
      <c r="CR380" s="14">
        <v>0.53</v>
      </c>
      <c r="CS380" s="14">
        <v>0</v>
      </c>
      <c r="CT380" s="14">
        <v>0.53</v>
      </c>
      <c r="CU380" s="14">
        <v>0.53</v>
      </c>
      <c r="CV380" s="14">
        <v>0.53</v>
      </c>
      <c r="CW380" s="14">
        <v>0.55000000000000004</v>
      </c>
      <c r="CX380" s="14">
        <v>0.55000000000000004</v>
      </c>
      <c r="CY380" s="14">
        <v>0.55000000000000004</v>
      </c>
      <c r="CZ380" s="14">
        <v>0.55000000000000004</v>
      </c>
      <c r="DA380" s="14">
        <f>IF('QIPP Scorecard'!$AA$1=4,IF(FY2019_ALL_Targets!$BU380="Yes",INDEX('Final Comp Values'!$BN:$BN,MATCH(FY2019_ALL_Targets!$A380,'Final Comp Values'!$B:$B,0)),IF($BU380="Min Data",0,0)),0)</f>
        <v>0</v>
      </c>
      <c r="DB380" s="14">
        <f>IF('QIPP Scorecard'!$AA$1=4,IF(FY2019_ALL_Targets!$BV380="Yes",INDEX('Final Comp Values'!$BN:$BN,MATCH(FY2019_ALL_Targets!$A380,'Final Comp Values'!$B:$B,0)),IF($BV380="Min Data",0,0)),0)</f>
        <v>0.55000000000000004</v>
      </c>
      <c r="DC380" s="14">
        <f>IF('QIPP Scorecard'!$AA$1=4,IF(FY2019_ALL_Targets!$BW380="Yes",INDEX('Final Comp Values'!$BN:$BN,MATCH(FY2019_ALL_Targets!$A380,'Final Comp Values'!$B:$B,0)),IF(CI380="Min Data",0,0)),0)</f>
        <v>0.55000000000000004</v>
      </c>
      <c r="DD380" s="14">
        <f>IF('QIPP Scorecard'!$AA$1=4,IF(FY2019_ALL_Targets!$BX380="Yes",INDEX('Final Comp Values'!$BN:$BN,MATCH(FY2019_ALL_Targets!$A380,'Final Comp Values'!$B:$B,0)),IF($BX380="Min Data",0,0)),0)</f>
        <v>0.55000000000000004</v>
      </c>
      <c r="DE380" s="14">
        <v>0.99</v>
      </c>
      <c r="DF380" s="14">
        <v>0.99</v>
      </c>
      <c r="DG380" s="14">
        <v>0.99</v>
      </c>
      <c r="DH380" s="14">
        <v>0.99</v>
      </c>
      <c r="DI380" s="14">
        <v>0</v>
      </c>
      <c r="DJ380" s="14">
        <v>0.99</v>
      </c>
      <c r="DK380" s="14">
        <v>0.99</v>
      </c>
      <c r="DL380" s="14">
        <v>0.99</v>
      </c>
      <c r="DM380" s="14">
        <v>1.03</v>
      </c>
      <c r="DN380" s="14">
        <v>1.03</v>
      </c>
      <c r="DO380" s="14">
        <v>1.03</v>
      </c>
      <c r="DP380" s="14">
        <v>1.03</v>
      </c>
      <c r="DQ380" s="14">
        <f>IF('QIPP Scorecard'!$AA$1=4,IF(FY2019_ALL_Targets!$BY380="Yes",INDEX('Final Comp Values'!$BK:$BK,MATCH(FY2019_ALL_Targets!$A380,'Final Comp Values'!$B:$B,0)),IF($BY380="Min Data",0,0)),0)</f>
        <v>0</v>
      </c>
      <c r="DR380" s="14">
        <f>IF('QIPP Scorecard'!$AA$1=4,IF(FY2019_ALL_Targets!$BZ380="Yes",INDEX('Final Comp Values'!$BO:$BO,MATCH(FY2019_ALL_Targets!$A380,'Final Comp Values'!$B:$B,0)),IF($BZ380="Min Data",0,0)),0)</f>
        <v>1.03</v>
      </c>
      <c r="DS380" s="14">
        <f>IF('QIPP Scorecard'!$AA$1=4,IF(FY2019_ALL_Targets!$CA380="Yes",INDEX('Final Comp Values'!$BO:$BO,MATCH(FY2019_ALL_Targets!$A380,'Final Comp Values'!$B:$B,0)),IF($CA380="Min Data",0,0)),0)</f>
        <v>1.03</v>
      </c>
      <c r="DT380" s="14">
        <f>IF('QIPP Scorecard'!$AA$1=4,IF(FY2019_ALL_Targets!$CB380="Yes",INDEX('Final Comp Values'!$BO:$BO,MATCH(FY2019_ALL_Targets!$A380,'Final Comp Values'!$B:$B,0)),IF($CB380="Min Data",0,0)),0)</f>
        <v>1.03</v>
      </c>
      <c r="DU380" s="14">
        <v>1.4</v>
      </c>
      <c r="DV380" s="14">
        <v>1.41</v>
      </c>
      <c r="DW380" s="14">
        <v>1.65</v>
      </c>
      <c r="DX380" s="14">
        <v>1.44</v>
      </c>
      <c r="DY380" s="12">
        <f t="shared" si="26"/>
        <v>1</v>
      </c>
      <c r="DZ380" s="12">
        <f t="shared" si="27"/>
        <v>1</v>
      </c>
      <c r="EA380" s="12">
        <f t="shared" si="28"/>
        <v>0</v>
      </c>
      <c r="EB380" s="12">
        <f t="shared" si="29"/>
        <v>0</v>
      </c>
    </row>
    <row r="381" spans="1:132" x14ac:dyDescent="0.25">
      <c r="A381" s="297">
        <v>4240</v>
      </c>
      <c r="B381" s="347">
        <v>675963</v>
      </c>
      <c r="C381" s="297">
        <v>1004869</v>
      </c>
      <c r="D381" s="14">
        <v>1568458339</v>
      </c>
      <c r="E381" s="26" t="s">
        <v>937</v>
      </c>
      <c r="F381" s="26" t="str">
        <f>INDEX('Mar - Aug'!X:X,MATCH(A381,'Mar - Aug'!B:B,0))</f>
        <v>Tarrant</v>
      </c>
      <c r="G381" s="26" t="s">
        <v>3009</v>
      </c>
      <c r="H381" s="26"/>
      <c r="I381" s="26" t="str">
        <f t="shared" si="25"/>
        <v/>
      </c>
      <c r="J381" s="299" t="s">
        <v>2920</v>
      </c>
      <c r="K381" s="299" t="s">
        <v>2920</v>
      </c>
      <c r="L381" s="299" t="s">
        <v>2921</v>
      </c>
      <c r="M381" s="13">
        <v>2.011493E-2</v>
      </c>
      <c r="N381" s="13">
        <v>4.2704609999999997E-2</v>
      </c>
      <c r="O381" s="13">
        <v>0</v>
      </c>
      <c r="P381" s="13">
        <v>0.12374582000000001</v>
      </c>
      <c r="Q381" s="13">
        <v>3.3690650000000003E-2</v>
      </c>
      <c r="R381" s="13">
        <v>5.5747400000000003E-2</v>
      </c>
      <c r="S381" s="13">
        <v>3.7344499999999998E-3</v>
      </c>
      <c r="T381" s="13">
        <v>0.15247816</v>
      </c>
      <c r="U381" s="13">
        <v>3.3690650000000003E-2</v>
      </c>
      <c r="V381" s="13">
        <v>5.5747400000000003E-2</v>
      </c>
      <c r="W381" s="13">
        <v>3.7344499999999998E-3</v>
      </c>
      <c r="X381" s="13">
        <v>0.15247816</v>
      </c>
      <c r="Y381" s="13">
        <v>3.3690650000000003E-2</v>
      </c>
      <c r="Z381" s="13">
        <v>5.5747400000000003E-2</v>
      </c>
      <c r="AA381" s="13">
        <v>3.7344499999999998E-3</v>
      </c>
      <c r="AB381" s="13">
        <v>0.15247816</v>
      </c>
      <c r="AC381" s="13">
        <v>3.3690650000000003E-2</v>
      </c>
      <c r="AD381" s="13">
        <v>5.5747400000000003E-2</v>
      </c>
      <c r="AE381" s="13">
        <v>3.7344499999999998E-3</v>
      </c>
      <c r="AF381" s="13">
        <v>0.15247816</v>
      </c>
      <c r="AG381" s="13">
        <v>3.3690650000000003E-2</v>
      </c>
      <c r="AH381" s="13">
        <v>5.5747400000000003E-2</v>
      </c>
      <c r="AI381" s="13">
        <v>3.7344499999999998E-3</v>
      </c>
      <c r="AJ381" s="13">
        <v>0.15247816</v>
      </c>
      <c r="AK381" s="13">
        <v>3.3690650000000003E-2</v>
      </c>
      <c r="AL381" s="13">
        <v>5.5747400000000003E-2</v>
      </c>
      <c r="AM381" s="13">
        <v>3.7344499999999998E-3</v>
      </c>
      <c r="AN381" s="13">
        <v>0.15247816</v>
      </c>
      <c r="AO381" s="13">
        <v>3.3690650000000003E-2</v>
      </c>
      <c r="AP381" s="13">
        <v>5.5747400000000003E-2</v>
      </c>
      <c r="AQ381" s="13">
        <v>3.7344499999999998E-3</v>
      </c>
      <c r="AR381" s="13">
        <v>0.15247816</v>
      </c>
      <c r="AS381" s="13">
        <v>3.3690650000000003E-2</v>
      </c>
      <c r="AT381" s="13">
        <v>5.5747400000000003E-2</v>
      </c>
      <c r="AU381" s="13">
        <v>3.7344499999999998E-3</v>
      </c>
      <c r="AV381" s="13">
        <v>0.15247816</v>
      </c>
      <c r="AW381" s="13">
        <v>3.3690650000000003E-2</v>
      </c>
      <c r="AX381" s="13">
        <v>5.5747400000000003E-2</v>
      </c>
      <c r="AY381" s="13">
        <v>3.7344499999999998E-3</v>
      </c>
      <c r="AZ381" s="13">
        <v>0.15247816</v>
      </c>
      <c r="BA381" s="86">
        <v>3.125E-2</v>
      </c>
      <c r="BB381" s="86">
        <v>2.5000000000000001E-2</v>
      </c>
      <c r="BC381" s="13">
        <v>0</v>
      </c>
      <c r="BD381" s="13">
        <v>1.85185185185185E-2</v>
      </c>
      <c r="BE381" s="14">
        <v>1.5151515151515201E-2</v>
      </c>
      <c r="BF381" s="14">
        <v>4.3478260869565202E-2</v>
      </c>
      <c r="BG381" s="14">
        <v>0</v>
      </c>
      <c r="BH381" s="14">
        <v>0</v>
      </c>
      <c r="BI381" s="14">
        <v>1.4705882352941201E-2</v>
      </c>
      <c r="BJ381" s="14">
        <v>4.6511627906976702E-2</v>
      </c>
      <c r="BK381" s="14">
        <v>0</v>
      </c>
      <c r="BL381" s="430">
        <v>5.1724137931034503E-2</v>
      </c>
      <c r="BM381" s="14">
        <v>1.3333333333333299E-2</v>
      </c>
      <c r="BN381" s="14">
        <v>1.9607843137254902E-2</v>
      </c>
      <c r="BO381" s="14">
        <v>0</v>
      </c>
      <c r="BP381" s="14">
        <v>1.6129032258064498E-2</v>
      </c>
      <c r="BQ381" s="86">
        <v>1.3333333333333299E-2</v>
      </c>
      <c r="BR381" s="86">
        <v>1.9607843137254902E-2</v>
      </c>
      <c r="BS381" s="86">
        <v>0</v>
      </c>
      <c r="BT381" s="86">
        <v>1.6129032258064498E-2</v>
      </c>
      <c r="BU381" s="14" t="s">
        <v>35</v>
      </c>
      <c r="BV381" s="14" t="s">
        <v>35</v>
      </c>
      <c r="BW381" s="14" t="s">
        <v>35</v>
      </c>
      <c r="BX381" s="14" t="s">
        <v>35</v>
      </c>
      <c r="BY381" s="14" t="s">
        <v>35</v>
      </c>
      <c r="BZ381" s="14" t="s">
        <v>35</v>
      </c>
      <c r="CA381" s="14" t="s">
        <v>35</v>
      </c>
      <c r="CB381" s="14" t="s">
        <v>35</v>
      </c>
      <c r="CC381" s="14">
        <v>0</v>
      </c>
      <c r="CD381" s="14">
        <v>0</v>
      </c>
      <c r="CE381" s="14">
        <v>0</v>
      </c>
      <c r="CF381" s="14">
        <v>0</v>
      </c>
      <c r="CG381" s="14">
        <v>0</v>
      </c>
      <c r="CH381" s="14">
        <v>0</v>
      </c>
      <c r="CI381" s="14">
        <v>0</v>
      </c>
      <c r="CJ381" s="14">
        <f>INDEX('Monthy Targets'!AC:AC,(MATCH(FY2019_ALL_Targets!$B:$B,'Monthy Targets'!$B:$B,0)))</f>
        <v>0</v>
      </c>
      <c r="CK381" s="14">
        <f>INDEX('Monthy Targets'!AD:AD,(MATCH(FY2019_ALL_Targets!$B:$B,'Monthy Targets'!$B:$B,0)))</f>
        <v>0</v>
      </c>
      <c r="CL381" s="14">
        <f>INDEX('Monthy Targets'!AE:AE,(MATCH(FY2019_ALL_Targets!$B:$B,'Monthy Targets'!$B:$B,0)))</f>
        <v>0</v>
      </c>
      <c r="CM381" s="14">
        <f>INDEX('Monthy Targets'!AF:AF,(MATCH(FY2019_ALL_Targets!$B:$B,'Monthy Targets'!$B:$B,0)))</f>
        <v>0</v>
      </c>
      <c r="CN381" s="14">
        <f>INDEX('Monthy Targets'!AG:AG,(MATCH(FY2019_ALL_Targets!$B:$B,'Monthy Targets'!$B:$B,0)))</f>
        <v>0</v>
      </c>
      <c r="CO381" s="14">
        <v>0.66</v>
      </c>
      <c r="CP381" s="14">
        <v>0.66</v>
      </c>
      <c r="CQ381" s="14">
        <v>0.66</v>
      </c>
      <c r="CR381" s="14">
        <v>0.66</v>
      </c>
      <c r="CS381" s="14">
        <v>0.66</v>
      </c>
      <c r="CT381" s="14">
        <v>0.66</v>
      </c>
      <c r="CU381" s="14">
        <v>0.66</v>
      </c>
      <c r="CV381" s="14">
        <v>0.66</v>
      </c>
      <c r="CW381" s="14">
        <v>0.64</v>
      </c>
      <c r="CX381" s="14">
        <v>0.64</v>
      </c>
      <c r="CY381" s="14">
        <v>0.64</v>
      </c>
      <c r="CZ381" s="14">
        <v>0.64</v>
      </c>
      <c r="DA381" s="14">
        <f>IF('QIPP Scorecard'!$AA$1=4,IF(FY2019_ALL_Targets!$BU381="Yes",INDEX('Final Comp Values'!$BN:$BN,MATCH(FY2019_ALL_Targets!$A381,'Final Comp Values'!$B:$B,0)),IF($BU381="Min Data",0,0)),0)</f>
        <v>0.64</v>
      </c>
      <c r="DB381" s="14">
        <f>IF('QIPP Scorecard'!$AA$1=4,IF(FY2019_ALL_Targets!$BV381="Yes",INDEX('Final Comp Values'!$BN:$BN,MATCH(FY2019_ALL_Targets!$A381,'Final Comp Values'!$B:$B,0)),IF($BV381="Min Data",0,0)),0)</f>
        <v>0.64</v>
      </c>
      <c r="DC381" s="14">
        <f>IF('QIPP Scorecard'!$AA$1=4,IF(FY2019_ALL_Targets!$BW381="Yes",INDEX('Final Comp Values'!$BN:$BN,MATCH(FY2019_ALL_Targets!$A381,'Final Comp Values'!$B:$B,0)),IF(CI381="Min Data",0,0)),0)</f>
        <v>0.64</v>
      </c>
      <c r="DD381" s="14">
        <f>IF('QIPP Scorecard'!$AA$1=4,IF(FY2019_ALL_Targets!$BX381="Yes",INDEX('Final Comp Values'!$BN:$BN,MATCH(FY2019_ALL_Targets!$A381,'Final Comp Values'!$B:$B,0)),IF($BX381="Min Data",0,0)),0)</f>
        <v>0.64</v>
      </c>
      <c r="DE381" s="14">
        <v>1.23</v>
      </c>
      <c r="DF381" s="14">
        <v>1.23</v>
      </c>
      <c r="DG381" s="14">
        <v>1.23</v>
      </c>
      <c r="DH381" s="14">
        <v>1.23</v>
      </c>
      <c r="DI381" s="14">
        <v>1.23</v>
      </c>
      <c r="DJ381" s="14">
        <v>1.23</v>
      </c>
      <c r="DK381" s="14">
        <v>1.23</v>
      </c>
      <c r="DL381" s="14">
        <v>1.23</v>
      </c>
      <c r="DM381" s="14">
        <v>1.19</v>
      </c>
      <c r="DN381" s="14">
        <v>1.19</v>
      </c>
      <c r="DO381" s="14">
        <v>1.19</v>
      </c>
      <c r="DP381" s="14">
        <v>1.19</v>
      </c>
      <c r="DQ381" s="14">
        <f>IF('QIPP Scorecard'!$AA$1=4,IF(FY2019_ALL_Targets!$BY381="Yes",INDEX('Final Comp Values'!$BK:$BK,MATCH(FY2019_ALL_Targets!$A381,'Final Comp Values'!$B:$B,0)),IF($BY381="Min Data",0,0)),0)</f>
        <v>1.19</v>
      </c>
      <c r="DR381" s="14">
        <f>IF('QIPP Scorecard'!$AA$1=4,IF(FY2019_ALL_Targets!$BZ381="Yes",INDEX('Final Comp Values'!$BO:$BO,MATCH(FY2019_ALL_Targets!$A381,'Final Comp Values'!$B:$B,0)),IF($BZ381="Min Data",0,0)),0)</f>
        <v>1.19</v>
      </c>
      <c r="DS381" s="14">
        <f>IF('QIPP Scorecard'!$AA$1=4,IF(FY2019_ALL_Targets!$CA381="Yes",INDEX('Final Comp Values'!$BO:$BO,MATCH(FY2019_ALL_Targets!$A381,'Final Comp Values'!$B:$B,0)),IF($CA381="Min Data",0,0)),0)</f>
        <v>1.19</v>
      </c>
      <c r="DT381" s="14">
        <f>IF('QIPP Scorecard'!$AA$1=4,IF(FY2019_ALL_Targets!$CB381="Yes",INDEX('Final Comp Values'!$BO:$BO,MATCH(FY2019_ALL_Targets!$A381,'Final Comp Values'!$B:$B,0)),IF($CB381="Min Data",0,0)),0)</f>
        <v>1.19</v>
      </c>
      <c r="DU381" s="14">
        <v>0.76</v>
      </c>
      <c r="DV381" s="14">
        <v>0.85</v>
      </c>
      <c r="DW381" s="14">
        <v>0.89</v>
      </c>
      <c r="DX381" s="14">
        <v>0.87</v>
      </c>
      <c r="DY381" s="12">
        <f t="shared" si="26"/>
        <v>0</v>
      </c>
      <c r="DZ381" s="12">
        <f t="shared" si="27"/>
        <v>0</v>
      </c>
      <c r="EA381" s="12">
        <f t="shared" si="28"/>
        <v>0</v>
      </c>
      <c r="EB381" s="12">
        <f t="shared" si="29"/>
        <v>3</v>
      </c>
    </row>
    <row r="382" spans="1:132" x14ac:dyDescent="0.25">
      <c r="A382" s="297">
        <v>5182</v>
      </c>
      <c r="B382" s="347">
        <v>675966</v>
      </c>
      <c r="C382" s="297">
        <v>1026860</v>
      </c>
      <c r="D382" s="14">
        <v>1639569734</v>
      </c>
      <c r="E382" s="26" t="s">
        <v>939</v>
      </c>
      <c r="F382" s="26" t="str">
        <f>INDEX('Mar - Aug'!X:X,MATCH(A382,'Mar - Aug'!B:B,0))</f>
        <v>MRSA Northeast</v>
      </c>
      <c r="G382" s="26" t="s">
        <v>3083</v>
      </c>
      <c r="H382" s="26"/>
      <c r="I382" s="26" t="str">
        <f t="shared" si="25"/>
        <v/>
      </c>
      <c r="J382" s="299" t="s">
        <v>705</v>
      </c>
      <c r="K382" s="299" t="s">
        <v>1058</v>
      </c>
      <c r="L382" s="299" t="s">
        <v>2860</v>
      </c>
      <c r="M382" s="13">
        <v>1.162791E-2</v>
      </c>
      <c r="N382" s="13">
        <v>0.12318838999999999</v>
      </c>
      <c r="O382" s="13">
        <v>0</v>
      </c>
      <c r="P382" s="13">
        <v>0.20209057999999999</v>
      </c>
      <c r="Q382" s="13">
        <v>3.3690650000000003E-2</v>
      </c>
      <c r="R382" s="13">
        <v>5.5747400000000003E-2</v>
      </c>
      <c r="S382" s="13">
        <v>3.7344499999999998E-3</v>
      </c>
      <c r="T382" s="13">
        <v>0.15247816</v>
      </c>
      <c r="U382" s="13">
        <v>3.3690650000000003E-2</v>
      </c>
      <c r="V382" s="13">
        <v>0.12109418736999999</v>
      </c>
      <c r="W382" s="13">
        <v>3.7344499999999998E-3</v>
      </c>
      <c r="X382" s="13">
        <v>0.19865504013999999</v>
      </c>
      <c r="Y382" s="13">
        <v>3.3690650000000003E-2</v>
      </c>
      <c r="Z382" s="13">
        <v>0.1170289705</v>
      </c>
      <c r="AA382" s="13">
        <v>3.7344499999999998E-3</v>
      </c>
      <c r="AB382" s="13">
        <v>0.19198605099999999</v>
      </c>
      <c r="AC382" s="13">
        <v>3.3690650000000003E-2</v>
      </c>
      <c r="AD382" s="13">
        <v>0.11899998473999999</v>
      </c>
      <c r="AE382" s="13">
        <v>3.7344499999999998E-3</v>
      </c>
      <c r="AF382" s="13">
        <v>0.19521950028000001</v>
      </c>
      <c r="AG382" s="13">
        <v>3.3690650000000003E-2</v>
      </c>
      <c r="AH382" s="13">
        <v>0.110869551</v>
      </c>
      <c r="AI382" s="13">
        <v>3.7344499999999998E-3</v>
      </c>
      <c r="AJ382" s="13">
        <v>0.18188152199999999</v>
      </c>
      <c r="AK382" s="13">
        <v>3.3690650000000003E-2</v>
      </c>
      <c r="AL382" s="13">
        <v>0.11690578210999999</v>
      </c>
      <c r="AM382" s="13">
        <v>3.7344499999999998E-3</v>
      </c>
      <c r="AN382" s="13">
        <v>0.19178396042000001</v>
      </c>
      <c r="AO382" s="13">
        <v>3.3690650000000003E-2</v>
      </c>
      <c r="AP382" s="13">
        <v>0.1047101315</v>
      </c>
      <c r="AQ382" s="13">
        <v>3.7344499999999998E-3</v>
      </c>
      <c r="AR382" s="13">
        <v>0.17177699299999999</v>
      </c>
      <c r="AS382" s="13">
        <v>3.3690650000000003E-2</v>
      </c>
      <c r="AT382" s="13">
        <v>0.11456520269999999</v>
      </c>
      <c r="AU382" s="13">
        <v>3.7344499999999998E-3</v>
      </c>
      <c r="AV382" s="13">
        <v>0.18794423939999999</v>
      </c>
      <c r="AW382" s="13">
        <v>3.3690650000000003E-2</v>
      </c>
      <c r="AX382" s="13">
        <v>9.8550711999999999E-2</v>
      </c>
      <c r="AY382" s="13">
        <v>3.7344499999999998E-3</v>
      </c>
      <c r="AZ382" s="13">
        <v>0.16167246399999999</v>
      </c>
      <c r="BA382" s="86">
        <v>2.5000000000000001E-2</v>
      </c>
      <c r="BB382" s="86">
        <v>9.0909090909090898E-2</v>
      </c>
      <c r="BC382" s="13">
        <v>0</v>
      </c>
      <c r="BD382" s="13">
        <v>0.15151515151515199</v>
      </c>
      <c r="BE382" s="14">
        <v>2.3809523809523801E-2</v>
      </c>
      <c r="BF382" s="14">
        <v>9.0909090909090898E-2</v>
      </c>
      <c r="BG382" s="14">
        <v>0</v>
      </c>
      <c r="BH382" s="14">
        <v>0.15942028985507201</v>
      </c>
      <c r="BI382" s="14">
        <v>1.21951219512195E-2</v>
      </c>
      <c r="BJ382" s="14">
        <v>6.25E-2</v>
      </c>
      <c r="BK382" s="14">
        <v>0</v>
      </c>
      <c r="BL382" s="430">
        <v>0.16923076923076899</v>
      </c>
      <c r="BM382" s="14">
        <v>0</v>
      </c>
      <c r="BN382" s="14">
        <v>5.8823529411764698E-2</v>
      </c>
      <c r="BO382" s="14">
        <v>0</v>
      </c>
      <c r="BP382" s="14">
        <v>0.135135135135135</v>
      </c>
      <c r="BQ382" s="86">
        <v>0</v>
      </c>
      <c r="BR382" s="86">
        <v>5.8823529411764698E-2</v>
      </c>
      <c r="BS382" s="86">
        <v>0</v>
      </c>
      <c r="BT382" s="86">
        <v>0.135135135135135</v>
      </c>
      <c r="BU382" s="14" t="s">
        <v>35</v>
      </c>
      <c r="BV382" s="14" t="s">
        <v>35</v>
      </c>
      <c r="BW382" s="14" t="s">
        <v>35</v>
      </c>
      <c r="BX382" s="14" t="s">
        <v>35</v>
      </c>
      <c r="BY382" s="14" t="s">
        <v>35</v>
      </c>
      <c r="BZ382" s="14" t="s">
        <v>35</v>
      </c>
      <c r="CA382" s="14" t="s">
        <v>35</v>
      </c>
      <c r="CB382" s="14" t="s">
        <v>35</v>
      </c>
      <c r="CC382" s="14">
        <v>0</v>
      </c>
      <c r="CD382" s="14">
        <v>0</v>
      </c>
      <c r="CE382" s="14">
        <v>0</v>
      </c>
      <c r="CF382" s="14">
        <v>0</v>
      </c>
      <c r="CG382" s="14">
        <v>0</v>
      </c>
      <c r="CH382" s="14">
        <v>0</v>
      </c>
      <c r="CI382" s="14">
        <v>0</v>
      </c>
      <c r="CJ382" s="14">
        <f>INDEX('Monthy Targets'!AC:AC,(MATCH(FY2019_ALL_Targets!$B:$B,'Monthy Targets'!$B:$B,0)))</f>
        <v>0</v>
      </c>
      <c r="CK382" s="14">
        <f>INDEX('Monthy Targets'!AD:AD,(MATCH(FY2019_ALL_Targets!$B:$B,'Monthy Targets'!$B:$B,0)))</f>
        <v>0</v>
      </c>
      <c r="CL382" s="14">
        <f>INDEX('Monthy Targets'!AE:AE,(MATCH(FY2019_ALL_Targets!$B:$B,'Monthy Targets'!$B:$B,0)))</f>
        <v>0</v>
      </c>
      <c r="CM382" s="14">
        <f>INDEX('Monthy Targets'!AF:AF,(MATCH(FY2019_ALL_Targets!$B:$B,'Monthy Targets'!$B:$B,0)))</f>
        <v>0</v>
      </c>
      <c r="CN382" s="14">
        <f>INDEX('Monthy Targets'!AG:AG,(MATCH(FY2019_ALL_Targets!$B:$B,'Monthy Targets'!$B:$B,0)))</f>
        <v>0</v>
      </c>
      <c r="CO382" s="14">
        <v>0.57999999999999996</v>
      </c>
      <c r="CP382" s="14">
        <v>0.57999999999999996</v>
      </c>
      <c r="CQ382" s="14">
        <v>0.57999999999999996</v>
      </c>
      <c r="CR382" s="14">
        <v>0.57999999999999996</v>
      </c>
      <c r="CS382" s="14">
        <v>0.57999999999999996</v>
      </c>
      <c r="CT382" s="14">
        <v>0.57999999999999996</v>
      </c>
      <c r="CU382" s="14">
        <v>0.57999999999999996</v>
      </c>
      <c r="CV382" s="14">
        <v>0.57999999999999996</v>
      </c>
      <c r="CW382" s="14">
        <v>0.6</v>
      </c>
      <c r="CX382" s="14">
        <v>0.6</v>
      </c>
      <c r="CY382" s="14">
        <v>0.6</v>
      </c>
      <c r="CZ382" s="14">
        <v>0.6</v>
      </c>
      <c r="DA382" s="14">
        <f>IF('QIPP Scorecard'!$AA$1=4,IF(FY2019_ALL_Targets!$BU382="Yes",INDEX('Final Comp Values'!$BN:$BN,MATCH(FY2019_ALL_Targets!$A382,'Final Comp Values'!$B:$B,0)),IF($BU382="Min Data",0,0)),0)</f>
        <v>0.6</v>
      </c>
      <c r="DB382" s="14">
        <f>IF('QIPP Scorecard'!$AA$1=4,IF(FY2019_ALL_Targets!$BV382="Yes",INDEX('Final Comp Values'!$BN:$BN,MATCH(FY2019_ALL_Targets!$A382,'Final Comp Values'!$B:$B,0)),IF($BV382="Min Data",0,0)),0)</f>
        <v>0.6</v>
      </c>
      <c r="DC382" s="14">
        <f>IF('QIPP Scorecard'!$AA$1=4,IF(FY2019_ALL_Targets!$BW382="Yes",INDEX('Final Comp Values'!$BN:$BN,MATCH(FY2019_ALL_Targets!$A382,'Final Comp Values'!$B:$B,0)),IF(CI382="Min Data",0,0)),0)</f>
        <v>0.6</v>
      </c>
      <c r="DD382" s="14">
        <f>IF('QIPP Scorecard'!$AA$1=4,IF(FY2019_ALL_Targets!$BX382="Yes",INDEX('Final Comp Values'!$BN:$BN,MATCH(FY2019_ALL_Targets!$A382,'Final Comp Values'!$B:$B,0)),IF($BX382="Min Data",0,0)),0)</f>
        <v>0.6</v>
      </c>
      <c r="DE382" s="14">
        <v>1.07</v>
      </c>
      <c r="DF382" s="14">
        <v>1.07</v>
      </c>
      <c r="DG382" s="14">
        <v>1.07</v>
      </c>
      <c r="DH382" s="14">
        <v>1.07</v>
      </c>
      <c r="DI382" s="14">
        <v>1.07</v>
      </c>
      <c r="DJ382" s="14">
        <v>1.07</v>
      </c>
      <c r="DK382" s="14">
        <v>1.07</v>
      </c>
      <c r="DL382" s="14">
        <v>1.07</v>
      </c>
      <c r="DM382" s="14">
        <v>1.1100000000000001</v>
      </c>
      <c r="DN382" s="14">
        <v>1.1100000000000001</v>
      </c>
      <c r="DO382" s="14">
        <v>1.1100000000000001</v>
      </c>
      <c r="DP382" s="14">
        <v>1.1100000000000001</v>
      </c>
      <c r="DQ382" s="14">
        <f>IF('QIPP Scorecard'!$AA$1=4,IF(FY2019_ALL_Targets!$BY382="Yes",INDEX('Final Comp Values'!$BK:$BK,MATCH(FY2019_ALL_Targets!$A382,'Final Comp Values'!$B:$B,0)),IF($BY382="Min Data",0,0)),0)</f>
        <v>1.1100000000000001</v>
      </c>
      <c r="DR382" s="14">
        <f>IF('QIPP Scorecard'!$AA$1=4,IF(FY2019_ALL_Targets!$BZ382="Yes",INDEX('Final Comp Values'!$BO:$BO,MATCH(FY2019_ALL_Targets!$A382,'Final Comp Values'!$B:$B,0)),IF($BZ382="Min Data",0,0)),0)</f>
        <v>1.1100000000000001</v>
      </c>
      <c r="DS382" s="14">
        <f>IF('QIPP Scorecard'!$AA$1=4,IF(FY2019_ALL_Targets!$CA382="Yes",INDEX('Final Comp Values'!$BO:$BO,MATCH(FY2019_ALL_Targets!$A382,'Final Comp Values'!$B:$B,0)),IF($CA382="Min Data",0,0)),0)</f>
        <v>1.1100000000000001</v>
      </c>
      <c r="DT382" s="14">
        <f>IF('QIPP Scorecard'!$AA$1=4,IF(FY2019_ALL_Targets!$CB382="Yes",INDEX('Final Comp Values'!$BO:$BO,MATCH(FY2019_ALL_Targets!$A382,'Final Comp Values'!$B:$B,0)),IF($CB382="Min Data",0,0)),0)</f>
        <v>1.1100000000000001</v>
      </c>
      <c r="DU382" s="14">
        <v>0.66</v>
      </c>
      <c r="DV382" s="14">
        <v>0.74</v>
      </c>
      <c r="DW382" s="14">
        <v>0.78</v>
      </c>
      <c r="DX382" s="14">
        <v>0.76</v>
      </c>
      <c r="DY382" s="12">
        <f t="shared" si="26"/>
        <v>0</v>
      </c>
      <c r="DZ382" s="12">
        <f t="shared" si="27"/>
        <v>0</v>
      </c>
      <c r="EA382" s="12">
        <f t="shared" si="28"/>
        <v>0</v>
      </c>
      <c r="EB382" s="12">
        <f t="shared" si="29"/>
        <v>3</v>
      </c>
    </row>
    <row r="383" spans="1:132" x14ac:dyDescent="0.25">
      <c r="A383" s="297">
        <v>101364</v>
      </c>
      <c r="B383" s="347">
        <v>675968</v>
      </c>
      <c r="C383" s="297">
        <v>1027493</v>
      </c>
      <c r="D383" s="14">
        <v>1477910636</v>
      </c>
      <c r="E383" s="26" t="s">
        <v>920</v>
      </c>
      <c r="F383" s="26" t="str">
        <f>INDEX('Mar - Aug'!X:X,MATCH(A383,'Mar - Aug'!B:B,0))</f>
        <v>Bexar</v>
      </c>
      <c r="G383" s="26" t="s">
        <v>3017</v>
      </c>
      <c r="H383" s="26"/>
      <c r="I383" s="26" t="str">
        <f t="shared" si="25"/>
        <v/>
      </c>
      <c r="J383" s="299" t="s">
        <v>288</v>
      </c>
      <c r="K383" s="299" t="s">
        <v>921</v>
      </c>
      <c r="L383" s="299" t="s">
        <v>289</v>
      </c>
      <c r="M383" s="13">
        <v>3.9735090000000001E-2</v>
      </c>
      <c r="N383" s="13">
        <v>5.4474710000000003E-2</v>
      </c>
      <c r="O383" s="13">
        <v>0</v>
      </c>
      <c r="P383" s="13">
        <v>0.23826712999999999</v>
      </c>
      <c r="Q383" s="13">
        <v>3.3690650000000003E-2</v>
      </c>
      <c r="R383" s="13">
        <v>5.5747400000000003E-2</v>
      </c>
      <c r="S383" s="13">
        <v>3.7344499999999998E-3</v>
      </c>
      <c r="T383" s="13">
        <v>0.15247816</v>
      </c>
      <c r="U383" s="13">
        <v>3.9059593470000001E-2</v>
      </c>
      <c r="V383" s="13">
        <v>5.5747400000000003E-2</v>
      </c>
      <c r="W383" s="13">
        <v>3.7344499999999998E-3</v>
      </c>
      <c r="X383" s="13">
        <v>0.23421658879000001</v>
      </c>
      <c r="Y383" s="13">
        <v>3.7748335500000001E-2</v>
      </c>
      <c r="Z383" s="13">
        <v>5.5747400000000003E-2</v>
      </c>
      <c r="AA383" s="13">
        <v>3.7344499999999998E-3</v>
      </c>
      <c r="AB383" s="13">
        <v>0.22635377349999999</v>
      </c>
      <c r="AC383" s="13">
        <v>3.8384096940000001E-2</v>
      </c>
      <c r="AD383" s="13">
        <v>5.5747400000000003E-2</v>
      </c>
      <c r="AE383" s="13">
        <v>3.7344499999999998E-3</v>
      </c>
      <c r="AF383" s="13">
        <v>0.23016604758</v>
      </c>
      <c r="AG383" s="13">
        <v>3.5761581000000001E-2</v>
      </c>
      <c r="AH383" s="13">
        <v>5.5747400000000003E-2</v>
      </c>
      <c r="AI383" s="13">
        <v>3.7344499999999998E-3</v>
      </c>
      <c r="AJ383" s="13">
        <v>0.21444041699999999</v>
      </c>
      <c r="AK383" s="13">
        <v>3.7708600410000001E-2</v>
      </c>
      <c r="AL383" s="13">
        <v>5.5747400000000003E-2</v>
      </c>
      <c r="AM383" s="13">
        <v>3.7344499999999998E-3</v>
      </c>
      <c r="AN383" s="13">
        <v>0.22611550637</v>
      </c>
      <c r="AO383" s="13">
        <v>3.3774826500000001E-2</v>
      </c>
      <c r="AP383" s="13">
        <v>5.5747400000000003E-2</v>
      </c>
      <c r="AQ383" s="13">
        <v>3.7344499999999998E-3</v>
      </c>
      <c r="AR383" s="13">
        <v>0.20252706049999999</v>
      </c>
      <c r="AS383" s="13">
        <v>3.6953633700000002E-2</v>
      </c>
      <c r="AT383" s="13">
        <v>5.5747400000000003E-2</v>
      </c>
      <c r="AU383" s="13">
        <v>3.7344499999999998E-3</v>
      </c>
      <c r="AV383" s="13">
        <v>0.22158843089999999</v>
      </c>
      <c r="AW383" s="13">
        <v>3.3690650000000003E-2</v>
      </c>
      <c r="AX383" s="13">
        <v>5.5747400000000003E-2</v>
      </c>
      <c r="AY383" s="13">
        <v>3.7344499999999998E-3</v>
      </c>
      <c r="AZ383" s="13">
        <v>0.19061370399999999</v>
      </c>
      <c r="BA383" s="86">
        <v>3.7499999999999999E-2</v>
      </c>
      <c r="BB383" s="86">
        <v>4.5454545454545497E-2</v>
      </c>
      <c r="BC383" s="13">
        <v>0</v>
      </c>
      <c r="BD383" s="13">
        <v>0.13636363636363599</v>
      </c>
      <c r="BE383" s="14">
        <v>4.3010752688171998E-2</v>
      </c>
      <c r="BF383" s="14">
        <v>3.94736842105263E-2</v>
      </c>
      <c r="BG383" s="14">
        <v>0</v>
      </c>
      <c r="BH383" s="14">
        <v>0.128205128205128</v>
      </c>
      <c r="BI383" s="14">
        <v>5.1546391752577303E-2</v>
      </c>
      <c r="BJ383" s="14">
        <v>4.81927710843374E-2</v>
      </c>
      <c r="BK383" s="14">
        <v>0</v>
      </c>
      <c r="BL383" s="430">
        <v>0.12345679012345701</v>
      </c>
      <c r="BM383" s="14">
        <v>4.80769230769231E-2</v>
      </c>
      <c r="BN383" s="14">
        <v>4.49438202247191E-2</v>
      </c>
      <c r="BO383" s="14">
        <v>0</v>
      </c>
      <c r="BP383" s="14">
        <v>8.98876404494382E-2</v>
      </c>
      <c r="BQ383" s="86">
        <v>4.80769230769231E-2</v>
      </c>
      <c r="BR383" s="86">
        <v>4.49438202247191E-2</v>
      </c>
      <c r="BS383" s="86">
        <v>0</v>
      </c>
      <c r="BT383" s="86">
        <v>8.98876404494382E-2</v>
      </c>
      <c r="BU383" s="14" t="s">
        <v>36</v>
      </c>
      <c r="BV383" s="14" t="s">
        <v>35</v>
      </c>
      <c r="BW383" s="14" t="s">
        <v>35</v>
      </c>
      <c r="BX383" s="14" t="s">
        <v>35</v>
      </c>
      <c r="BY383" s="14" t="s">
        <v>36</v>
      </c>
      <c r="BZ383" s="14" t="s">
        <v>35</v>
      </c>
      <c r="CA383" s="14" t="s">
        <v>35</v>
      </c>
      <c r="CB383" s="14" t="s">
        <v>35</v>
      </c>
      <c r="CC383" s="14">
        <v>11.26</v>
      </c>
      <c r="CD383" s="14">
        <v>11.26</v>
      </c>
      <c r="CE383" s="14">
        <v>11.26</v>
      </c>
      <c r="CF383" s="14">
        <v>11.26</v>
      </c>
      <c r="CG383" s="14">
        <v>11.26</v>
      </c>
      <c r="CH383" s="14">
        <v>11.26</v>
      </c>
      <c r="CI383" s="14">
        <v>11.09</v>
      </c>
      <c r="CJ383" s="14">
        <f>INDEX('Monthy Targets'!AC:AC,(MATCH(FY2019_ALL_Targets!$B:$B,'Monthy Targets'!$B:$B,0)))</f>
        <v>11.05</v>
      </c>
      <c r="CK383" s="14">
        <f>INDEX('Monthy Targets'!AD:AD,(MATCH(FY2019_ALL_Targets!$B:$B,'Monthy Targets'!$B:$B,0)))</f>
        <v>11.05</v>
      </c>
      <c r="CL383" s="14">
        <f>INDEX('Monthy Targets'!AE:AE,(MATCH(FY2019_ALL_Targets!$B:$B,'Monthy Targets'!$B:$B,0)))</f>
        <v>11.05</v>
      </c>
      <c r="CM383" s="14">
        <f>INDEX('Monthy Targets'!AF:AF,(MATCH(FY2019_ALL_Targets!$B:$B,'Monthy Targets'!$B:$B,0)))</f>
        <v>11.05</v>
      </c>
      <c r="CN383" s="14">
        <f>INDEX('Monthy Targets'!AG:AG,(MATCH(FY2019_ALL_Targets!$B:$B,'Monthy Targets'!$B:$B,0)))</f>
        <v>11.05</v>
      </c>
      <c r="CO383" s="14">
        <v>0.76</v>
      </c>
      <c r="CP383" s="14">
        <v>0.76</v>
      </c>
      <c r="CQ383" s="14">
        <v>0.76</v>
      </c>
      <c r="CR383" s="14">
        <v>0.76</v>
      </c>
      <c r="CS383" s="14">
        <v>0</v>
      </c>
      <c r="CT383" s="14">
        <v>0.76</v>
      </c>
      <c r="CU383" s="14">
        <v>0.76</v>
      </c>
      <c r="CV383" s="14">
        <v>0.76</v>
      </c>
      <c r="CW383" s="14">
        <v>0</v>
      </c>
      <c r="CX383" s="14">
        <v>0.75</v>
      </c>
      <c r="CY383" s="14">
        <v>0.75</v>
      </c>
      <c r="CZ383" s="14">
        <v>0.75</v>
      </c>
      <c r="DA383" s="14">
        <f>IF('QIPP Scorecard'!$AA$1=4,IF(FY2019_ALL_Targets!$BU383="Yes",INDEX('Final Comp Values'!$BN:$BN,MATCH(FY2019_ALL_Targets!$A383,'Final Comp Values'!$B:$B,0)),IF($BU383="Min Data",0,0)),0)</f>
        <v>0</v>
      </c>
      <c r="DB383" s="14">
        <f>IF('QIPP Scorecard'!$AA$1=4,IF(FY2019_ALL_Targets!$BV383="Yes",INDEX('Final Comp Values'!$BN:$BN,MATCH(FY2019_ALL_Targets!$A383,'Final Comp Values'!$B:$B,0)),IF($BV383="Min Data",0,0)),0)</f>
        <v>0.75</v>
      </c>
      <c r="DC383" s="14">
        <f>IF('QIPP Scorecard'!$AA$1=4,IF(FY2019_ALL_Targets!$BW383="Yes",INDEX('Final Comp Values'!$BN:$BN,MATCH(FY2019_ALL_Targets!$A383,'Final Comp Values'!$B:$B,0)),IF(CI383="Min Data",0,0)),0)</f>
        <v>0.75</v>
      </c>
      <c r="DD383" s="14">
        <f>IF('QIPP Scorecard'!$AA$1=4,IF(FY2019_ALL_Targets!$BX383="Yes",INDEX('Final Comp Values'!$BN:$BN,MATCH(FY2019_ALL_Targets!$A383,'Final Comp Values'!$B:$B,0)),IF($BX383="Min Data",0,0)),0)</f>
        <v>0.75</v>
      </c>
      <c r="DE383" s="14">
        <v>1.42</v>
      </c>
      <c r="DF383" s="14">
        <v>1.42</v>
      </c>
      <c r="DG383" s="14">
        <v>1.42</v>
      </c>
      <c r="DH383" s="14">
        <v>1.42</v>
      </c>
      <c r="DI383" s="14">
        <v>0</v>
      </c>
      <c r="DJ383" s="14">
        <v>1.42</v>
      </c>
      <c r="DK383" s="14">
        <v>1.42</v>
      </c>
      <c r="DL383" s="14">
        <v>1.42</v>
      </c>
      <c r="DM383" s="14">
        <v>0</v>
      </c>
      <c r="DN383" s="14">
        <v>1.39</v>
      </c>
      <c r="DO383" s="14">
        <v>1.39</v>
      </c>
      <c r="DP383" s="14">
        <v>1.39</v>
      </c>
      <c r="DQ383" s="14">
        <f>IF('QIPP Scorecard'!$AA$1=4,IF(FY2019_ALL_Targets!$BY383="Yes",INDEX('Final Comp Values'!$BK:$BK,MATCH(FY2019_ALL_Targets!$A383,'Final Comp Values'!$B:$B,0)),IF($BY383="Min Data",0,0)),0)</f>
        <v>0</v>
      </c>
      <c r="DR383" s="14">
        <f>IF('QIPP Scorecard'!$AA$1=4,IF(FY2019_ALL_Targets!$BZ383="Yes",INDEX('Final Comp Values'!$BO:$BO,MATCH(FY2019_ALL_Targets!$A383,'Final Comp Values'!$B:$B,0)),IF($BZ383="Min Data",0,0)),0)</f>
        <v>1.39</v>
      </c>
      <c r="DS383" s="14">
        <f>IF('QIPP Scorecard'!$AA$1=4,IF(FY2019_ALL_Targets!$CA383="Yes",INDEX('Final Comp Values'!$BO:$BO,MATCH(FY2019_ALL_Targets!$A383,'Final Comp Values'!$B:$B,0)),IF($CA383="Min Data",0,0)),0)</f>
        <v>1.39</v>
      </c>
      <c r="DT383" s="14">
        <f>IF('QIPP Scorecard'!$AA$1=4,IF(FY2019_ALL_Targets!$CB383="Yes",INDEX('Final Comp Values'!$BO:$BO,MATCH(FY2019_ALL_Targets!$A383,'Final Comp Values'!$B:$B,0)),IF($CB383="Min Data",0,0)),0)</f>
        <v>1.39</v>
      </c>
      <c r="DU383" s="14">
        <v>2</v>
      </c>
      <c r="DV383" s="14">
        <v>2.02</v>
      </c>
      <c r="DW383" s="14">
        <v>2.1</v>
      </c>
      <c r="DX383" s="14">
        <v>2.06</v>
      </c>
      <c r="DY383" s="12">
        <f t="shared" si="26"/>
        <v>1</v>
      </c>
      <c r="DZ383" s="12">
        <f t="shared" si="27"/>
        <v>1</v>
      </c>
      <c r="EA383" s="12">
        <f t="shared" si="28"/>
        <v>0</v>
      </c>
      <c r="EB383" s="12">
        <f t="shared" si="29"/>
        <v>0</v>
      </c>
    </row>
    <row r="384" spans="1:132" x14ac:dyDescent="0.25">
      <c r="A384" s="297">
        <v>101456</v>
      </c>
      <c r="B384" s="347">
        <v>675969</v>
      </c>
      <c r="C384" s="297">
        <v>1026689</v>
      </c>
      <c r="D384" s="14">
        <v>1295768927</v>
      </c>
      <c r="E384" s="26" t="s">
        <v>941</v>
      </c>
      <c r="F384" s="26" t="str">
        <f>INDEX('Mar - Aug'!X:X,MATCH(A384,'Mar - Aug'!B:B,0))</f>
        <v>Dallas</v>
      </c>
      <c r="G384" s="26" t="s">
        <v>3005</v>
      </c>
      <c r="H384" s="26"/>
      <c r="I384" s="26" t="str">
        <f t="shared" si="25"/>
        <v/>
      </c>
      <c r="J384" s="299" t="s">
        <v>290</v>
      </c>
      <c r="K384" s="299" t="s">
        <v>1002</v>
      </c>
      <c r="L384" s="299" t="s">
        <v>291</v>
      </c>
      <c r="M384" s="13">
        <v>4.5000020000000002E-2</v>
      </c>
      <c r="N384" s="13">
        <v>1.3333319999999999E-2</v>
      </c>
      <c r="O384" s="13">
        <v>0</v>
      </c>
      <c r="P384" s="13">
        <v>0.23013697999999999</v>
      </c>
      <c r="Q384" s="13">
        <v>3.3690650000000003E-2</v>
      </c>
      <c r="R384" s="13">
        <v>5.5747400000000003E-2</v>
      </c>
      <c r="S384" s="13">
        <v>3.7344499999999998E-3</v>
      </c>
      <c r="T384" s="13">
        <v>0.15247816</v>
      </c>
      <c r="U384" s="13">
        <v>4.423501966E-2</v>
      </c>
      <c r="V384" s="13">
        <v>5.5747400000000003E-2</v>
      </c>
      <c r="W384" s="13">
        <v>3.7344499999999998E-3</v>
      </c>
      <c r="X384" s="13">
        <v>0.22622465134</v>
      </c>
      <c r="Y384" s="13">
        <v>4.2750019E-2</v>
      </c>
      <c r="Z384" s="13">
        <v>5.5747400000000003E-2</v>
      </c>
      <c r="AA384" s="13">
        <v>3.7344499999999998E-3</v>
      </c>
      <c r="AB384" s="13">
        <v>0.21863013100000001</v>
      </c>
      <c r="AC384" s="13">
        <v>4.3470019319999997E-2</v>
      </c>
      <c r="AD384" s="13">
        <v>5.5747400000000003E-2</v>
      </c>
      <c r="AE384" s="13">
        <v>3.7344499999999998E-3</v>
      </c>
      <c r="AF384" s="13">
        <v>0.22231232268000001</v>
      </c>
      <c r="AG384" s="13">
        <v>4.0500017999999999E-2</v>
      </c>
      <c r="AH384" s="13">
        <v>5.5747400000000003E-2</v>
      </c>
      <c r="AI384" s="13">
        <v>3.7344499999999998E-3</v>
      </c>
      <c r="AJ384" s="13">
        <v>0.20712328199999999</v>
      </c>
      <c r="AK384" s="13">
        <v>4.2705018980000002E-2</v>
      </c>
      <c r="AL384" s="13">
        <v>5.5747400000000003E-2</v>
      </c>
      <c r="AM384" s="13">
        <v>3.7344499999999998E-3</v>
      </c>
      <c r="AN384" s="13">
        <v>0.21839999401999999</v>
      </c>
      <c r="AO384" s="13">
        <v>3.8250016999999997E-2</v>
      </c>
      <c r="AP384" s="13">
        <v>5.5747400000000003E-2</v>
      </c>
      <c r="AQ384" s="13">
        <v>3.7344499999999998E-3</v>
      </c>
      <c r="AR384" s="13">
        <v>0.19561643300000001</v>
      </c>
      <c r="AS384" s="13">
        <v>4.1850018599999997E-2</v>
      </c>
      <c r="AT384" s="13">
        <v>5.5747400000000003E-2</v>
      </c>
      <c r="AU384" s="13">
        <v>3.7344499999999998E-3</v>
      </c>
      <c r="AV384" s="13">
        <v>0.21402739139999999</v>
      </c>
      <c r="AW384" s="13">
        <v>3.6000016000000003E-2</v>
      </c>
      <c r="AX384" s="13">
        <v>5.5747400000000003E-2</v>
      </c>
      <c r="AY384" s="13">
        <v>3.7344499999999998E-3</v>
      </c>
      <c r="AZ384" s="13">
        <v>0.18410958399999999</v>
      </c>
      <c r="BA384" s="86">
        <v>4.2553191489361701E-2</v>
      </c>
      <c r="BB384" s="86">
        <v>1.2345679012345699E-2</v>
      </c>
      <c r="BC384" s="13">
        <v>0</v>
      </c>
      <c r="BD384" s="13">
        <v>0.18292682926829301</v>
      </c>
      <c r="BE384" s="14">
        <v>4.3478260869565202E-2</v>
      </c>
      <c r="BF384" s="14">
        <v>1.2345679012345699E-2</v>
      </c>
      <c r="BG384" s="14">
        <v>0</v>
      </c>
      <c r="BH384" s="14">
        <v>0.139240506329114</v>
      </c>
      <c r="BI384" s="14">
        <v>5.2631578947368397E-2</v>
      </c>
      <c r="BJ384" s="14">
        <v>2.4691358024691398E-2</v>
      </c>
      <c r="BK384" s="14">
        <v>0</v>
      </c>
      <c r="BL384" s="430">
        <v>0.16867469879518099</v>
      </c>
      <c r="BM384" s="14">
        <v>6.18556701030928E-2</v>
      </c>
      <c r="BN384" s="14">
        <v>2.4390243902439001E-2</v>
      </c>
      <c r="BO384" s="14">
        <v>0</v>
      </c>
      <c r="BP384" s="14">
        <v>0.126436781609195</v>
      </c>
      <c r="BQ384" s="86">
        <v>6.18556701030928E-2</v>
      </c>
      <c r="BR384" s="86">
        <v>2.4390243902439001E-2</v>
      </c>
      <c r="BS384" s="86">
        <v>0</v>
      </c>
      <c r="BT384" s="86">
        <v>0.126436781609195</v>
      </c>
      <c r="BU384" s="14" t="s">
        <v>36</v>
      </c>
      <c r="BV384" s="14" t="s">
        <v>35</v>
      </c>
      <c r="BW384" s="14" t="s">
        <v>35</v>
      </c>
      <c r="BX384" s="14" t="s">
        <v>35</v>
      </c>
      <c r="BY384" s="14" t="s">
        <v>36</v>
      </c>
      <c r="BZ384" s="14" t="s">
        <v>35</v>
      </c>
      <c r="CA384" s="14" t="s">
        <v>35</v>
      </c>
      <c r="CB384" s="14" t="s">
        <v>35</v>
      </c>
      <c r="CC384" s="14">
        <v>6.25</v>
      </c>
      <c r="CD384" s="14">
        <v>6.25</v>
      </c>
      <c r="CE384" s="14">
        <v>6.25</v>
      </c>
      <c r="CF384" s="14">
        <v>6.25</v>
      </c>
      <c r="CG384" s="14">
        <v>6.25</v>
      </c>
      <c r="CH384" s="14">
        <v>6.25</v>
      </c>
      <c r="CI384" s="14">
        <v>6.06</v>
      </c>
      <c r="CJ384" s="14">
        <f>INDEX('Monthy Targets'!AC:AC,(MATCH(FY2019_ALL_Targets!$B:$B,'Monthy Targets'!$B:$B,0)))</f>
        <v>6.04</v>
      </c>
      <c r="CK384" s="14">
        <f>INDEX('Monthy Targets'!AD:AD,(MATCH(FY2019_ALL_Targets!$B:$B,'Monthy Targets'!$B:$B,0)))</f>
        <v>6.04</v>
      </c>
      <c r="CL384" s="14">
        <f>INDEX('Monthy Targets'!AE:AE,(MATCH(FY2019_ALL_Targets!$B:$B,'Monthy Targets'!$B:$B,0)))</f>
        <v>6.04</v>
      </c>
      <c r="CM384" s="14">
        <f>INDEX('Monthy Targets'!AF:AF,(MATCH(FY2019_ALL_Targets!$B:$B,'Monthy Targets'!$B:$B,0)))</f>
        <v>6.04</v>
      </c>
      <c r="CN384" s="14">
        <f>INDEX('Monthy Targets'!AG:AG,(MATCH(FY2019_ALL_Targets!$B:$B,'Monthy Targets'!$B:$B,0)))</f>
        <v>6.04</v>
      </c>
      <c r="CO384" s="14">
        <v>0.42</v>
      </c>
      <c r="CP384" s="14">
        <v>0.42</v>
      </c>
      <c r="CQ384" s="14">
        <v>0.42</v>
      </c>
      <c r="CR384" s="14">
        <v>0.42</v>
      </c>
      <c r="CS384" s="14">
        <v>0</v>
      </c>
      <c r="CT384" s="14">
        <v>0.42</v>
      </c>
      <c r="CU384" s="14">
        <v>0.42</v>
      </c>
      <c r="CV384" s="14">
        <v>0.42</v>
      </c>
      <c r="CW384" s="14">
        <v>0</v>
      </c>
      <c r="CX384" s="14">
        <v>0.41</v>
      </c>
      <c r="CY384" s="14">
        <v>0.41</v>
      </c>
      <c r="CZ384" s="14">
        <v>0.41</v>
      </c>
      <c r="DA384" s="14">
        <f>IF('QIPP Scorecard'!$AA$1=4,IF(FY2019_ALL_Targets!$BU384="Yes",INDEX('Final Comp Values'!$BN:$BN,MATCH(FY2019_ALL_Targets!$A384,'Final Comp Values'!$B:$B,0)),IF($BU384="Min Data",0,0)),0)</f>
        <v>0</v>
      </c>
      <c r="DB384" s="14">
        <f>IF('QIPP Scorecard'!$AA$1=4,IF(FY2019_ALL_Targets!$BV384="Yes",INDEX('Final Comp Values'!$BN:$BN,MATCH(FY2019_ALL_Targets!$A384,'Final Comp Values'!$B:$B,0)),IF($BV384="Min Data",0,0)),0)</f>
        <v>0.41</v>
      </c>
      <c r="DC384" s="14">
        <f>IF('QIPP Scorecard'!$AA$1=4,IF(FY2019_ALL_Targets!$BW384="Yes",INDEX('Final Comp Values'!$BN:$BN,MATCH(FY2019_ALL_Targets!$A384,'Final Comp Values'!$B:$B,0)),IF(CI384="Min Data",0,0)),0)</f>
        <v>0.41</v>
      </c>
      <c r="DD384" s="14">
        <f>IF('QIPP Scorecard'!$AA$1=4,IF(FY2019_ALL_Targets!$BX384="Yes",INDEX('Final Comp Values'!$BN:$BN,MATCH(FY2019_ALL_Targets!$A384,'Final Comp Values'!$B:$B,0)),IF($BX384="Min Data",0,0)),0)</f>
        <v>0.41</v>
      </c>
      <c r="DE384" s="14">
        <v>0.79</v>
      </c>
      <c r="DF384" s="14">
        <v>0.79</v>
      </c>
      <c r="DG384" s="14">
        <v>0.79</v>
      </c>
      <c r="DH384" s="14">
        <v>0.79</v>
      </c>
      <c r="DI384" s="14">
        <v>0</v>
      </c>
      <c r="DJ384" s="14">
        <v>0.79</v>
      </c>
      <c r="DK384" s="14">
        <v>0.79</v>
      </c>
      <c r="DL384" s="14">
        <v>0.79</v>
      </c>
      <c r="DM384" s="14">
        <v>0</v>
      </c>
      <c r="DN384" s="14">
        <v>0.76</v>
      </c>
      <c r="DO384" s="14">
        <v>0.76</v>
      </c>
      <c r="DP384" s="14">
        <v>0.76</v>
      </c>
      <c r="DQ384" s="14">
        <f>IF('QIPP Scorecard'!$AA$1=4,IF(FY2019_ALL_Targets!$BY384="Yes",INDEX('Final Comp Values'!$BK:$BK,MATCH(FY2019_ALL_Targets!$A384,'Final Comp Values'!$B:$B,0)),IF($BY384="Min Data",0,0)),0)</f>
        <v>0</v>
      </c>
      <c r="DR384" s="14">
        <f>IF('QIPP Scorecard'!$AA$1=4,IF(FY2019_ALL_Targets!$BZ384="Yes",INDEX('Final Comp Values'!$BO:$BO,MATCH(FY2019_ALL_Targets!$A384,'Final Comp Values'!$B:$B,0)),IF($BZ384="Min Data",0,0)),0)</f>
        <v>0.76</v>
      </c>
      <c r="DS384" s="14">
        <f>IF('QIPP Scorecard'!$AA$1=4,IF(FY2019_ALL_Targets!$CA384="Yes",INDEX('Final Comp Values'!$BO:$BO,MATCH(FY2019_ALL_Targets!$A384,'Final Comp Values'!$B:$B,0)),IF($CA384="Min Data",0,0)),0)</f>
        <v>0.76</v>
      </c>
      <c r="DT384" s="14">
        <f>IF('QIPP Scorecard'!$AA$1=4,IF(FY2019_ALL_Targets!$CB384="Yes",INDEX('Final Comp Values'!$BO:$BO,MATCH(FY2019_ALL_Targets!$A384,'Final Comp Values'!$B:$B,0)),IF($CB384="Min Data",0,0)),0)</f>
        <v>0.76</v>
      </c>
      <c r="DU384" s="14">
        <v>1.1100000000000001</v>
      </c>
      <c r="DV384" s="14">
        <v>1.1200000000000001</v>
      </c>
      <c r="DW384" s="14">
        <v>1.17</v>
      </c>
      <c r="DX384" s="14">
        <v>1.1499999999999999</v>
      </c>
      <c r="DY384" s="12">
        <f t="shared" si="26"/>
        <v>1</v>
      </c>
      <c r="DZ384" s="12">
        <f t="shared" si="27"/>
        <v>1</v>
      </c>
      <c r="EA384" s="12">
        <f t="shared" si="28"/>
        <v>0</v>
      </c>
      <c r="EB384" s="12">
        <f t="shared" si="29"/>
        <v>0</v>
      </c>
    </row>
    <row r="385" spans="1:132" x14ac:dyDescent="0.25">
      <c r="A385" s="297">
        <v>4070</v>
      </c>
      <c r="B385" s="347">
        <v>675971</v>
      </c>
      <c r="C385" s="297">
        <v>1004548</v>
      </c>
      <c r="D385" s="14">
        <v>1528593258</v>
      </c>
      <c r="E385" s="26" t="s">
        <v>940</v>
      </c>
      <c r="F385" s="26" t="str">
        <f>INDEX('Mar - Aug'!X:X,MATCH(A385,'Mar - Aug'!B:B,0))</f>
        <v>Travis</v>
      </c>
      <c r="G385" s="26" t="s">
        <v>3121</v>
      </c>
      <c r="H385" s="26"/>
      <c r="I385" s="26" t="str">
        <f t="shared" si="25"/>
        <v/>
      </c>
      <c r="J385" s="299" t="s">
        <v>424</v>
      </c>
      <c r="K385" s="299" t="s">
        <v>2838</v>
      </c>
      <c r="L385" s="299" t="s">
        <v>425</v>
      </c>
      <c r="M385" s="13">
        <v>3.3018869999999999E-2</v>
      </c>
      <c r="N385" s="13">
        <v>2.3529410000000001E-2</v>
      </c>
      <c r="O385" s="13">
        <v>0</v>
      </c>
      <c r="P385" s="13">
        <v>0.57575754999999995</v>
      </c>
      <c r="Q385" s="13">
        <v>3.3690650000000003E-2</v>
      </c>
      <c r="R385" s="13">
        <v>5.5747400000000003E-2</v>
      </c>
      <c r="S385" s="13">
        <v>3.7344499999999998E-3</v>
      </c>
      <c r="T385" s="13">
        <v>0.15247816</v>
      </c>
      <c r="U385" s="13">
        <v>3.3690650000000003E-2</v>
      </c>
      <c r="V385" s="13">
        <v>5.5747400000000003E-2</v>
      </c>
      <c r="W385" s="13">
        <v>3.7344499999999998E-3</v>
      </c>
      <c r="X385" s="13">
        <v>0.56596967165000001</v>
      </c>
      <c r="Y385" s="13">
        <v>3.3690650000000003E-2</v>
      </c>
      <c r="Z385" s="13">
        <v>5.5747400000000003E-2</v>
      </c>
      <c r="AA385" s="13">
        <v>3.7344499999999998E-3</v>
      </c>
      <c r="AB385" s="13">
        <v>0.54696967249999995</v>
      </c>
      <c r="AC385" s="13">
        <v>3.3690650000000003E-2</v>
      </c>
      <c r="AD385" s="13">
        <v>5.5747400000000003E-2</v>
      </c>
      <c r="AE385" s="13">
        <v>3.7344499999999998E-3</v>
      </c>
      <c r="AF385" s="13">
        <v>0.55618179329999995</v>
      </c>
      <c r="AG385" s="13">
        <v>3.3690650000000003E-2</v>
      </c>
      <c r="AH385" s="13">
        <v>5.5747400000000003E-2</v>
      </c>
      <c r="AI385" s="13">
        <v>3.7344499999999998E-3</v>
      </c>
      <c r="AJ385" s="13">
        <v>0.51818179499999995</v>
      </c>
      <c r="AK385" s="13">
        <v>3.3690650000000003E-2</v>
      </c>
      <c r="AL385" s="13">
        <v>5.5747400000000003E-2</v>
      </c>
      <c r="AM385" s="13">
        <v>3.7344499999999998E-3</v>
      </c>
      <c r="AN385" s="13">
        <v>0.54639391495</v>
      </c>
      <c r="AO385" s="13">
        <v>3.3690650000000003E-2</v>
      </c>
      <c r="AP385" s="13">
        <v>5.5747400000000003E-2</v>
      </c>
      <c r="AQ385" s="13">
        <v>3.7344499999999998E-3</v>
      </c>
      <c r="AR385" s="13">
        <v>0.4893939175</v>
      </c>
      <c r="AS385" s="13">
        <v>3.3690650000000003E-2</v>
      </c>
      <c r="AT385" s="13">
        <v>5.5747400000000003E-2</v>
      </c>
      <c r="AU385" s="13">
        <v>3.7344499999999998E-3</v>
      </c>
      <c r="AV385" s="13">
        <v>0.53545452149999995</v>
      </c>
      <c r="AW385" s="13">
        <v>3.3690650000000003E-2</v>
      </c>
      <c r="AX385" s="13">
        <v>5.5747400000000003E-2</v>
      </c>
      <c r="AY385" s="13">
        <v>3.7344499999999998E-3</v>
      </c>
      <c r="AZ385" s="13">
        <v>0.46060603999999999</v>
      </c>
      <c r="BA385" s="86">
        <v>0</v>
      </c>
      <c r="BB385" s="86">
        <v>3.125E-2</v>
      </c>
      <c r="BC385" s="13">
        <v>0</v>
      </c>
      <c r="BD385" s="13" t="s">
        <v>14856</v>
      </c>
      <c r="BE385" s="14">
        <v>0</v>
      </c>
      <c r="BF385" s="14">
        <v>3.4482758620689703E-2</v>
      </c>
      <c r="BG385" s="14">
        <v>0</v>
      </c>
      <c r="BH385" s="14">
        <v>0.238095238095238</v>
      </c>
      <c r="BI385" s="14">
        <v>1.49253731343284E-2</v>
      </c>
      <c r="BJ385" s="14">
        <v>0</v>
      </c>
      <c r="BK385" s="14">
        <v>0</v>
      </c>
      <c r="BL385" s="430">
        <v>0.27272727272727298</v>
      </c>
      <c r="BM385" s="14">
        <v>1.4705882352941201E-2</v>
      </c>
      <c r="BN385" s="14">
        <v>2.8571428571428598E-2</v>
      </c>
      <c r="BO385" s="14">
        <v>0</v>
      </c>
      <c r="BP385" s="14">
        <v>0.25</v>
      </c>
      <c r="BQ385" s="86">
        <v>1.4705882352941201E-2</v>
      </c>
      <c r="BR385" s="86">
        <v>2.8571428571428598E-2</v>
      </c>
      <c r="BS385" s="86">
        <v>0</v>
      </c>
      <c r="BT385" s="86">
        <v>0.25</v>
      </c>
      <c r="BU385" s="14" t="s">
        <v>35</v>
      </c>
      <c r="BV385" s="14" t="s">
        <v>35</v>
      </c>
      <c r="BW385" s="14" t="s">
        <v>35</v>
      </c>
      <c r="BX385" s="14" t="s">
        <v>35</v>
      </c>
      <c r="BY385" s="14" t="s">
        <v>35</v>
      </c>
      <c r="BZ385" s="14" t="s">
        <v>35</v>
      </c>
      <c r="CA385" s="14" t="s">
        <v>35</v>
      </c>
      <c r="CB385" s="14" t="s">
        <v>35</v>
      </c>
      <c r="CC385" s="14">
        <v>0</v>
      </c>
      <c r="CD385" s="14">
        <v>0</v>
      </c>
      <c r="CE385" s="14">
        <v>0</v>
      </c>
      <c r="CF385" s="14">
        <v>0</v>
      </c>
      <c r="CG385" s="14">
        <v>0</v>
      </c>
      <c r="CH385" s="14">
        <v>0</v>
      </c>
      <c r="CI385" s="14">
        <v>0</v>
      </c>
      <c r="CJ385" s="14">
        <f>INDEX('Monthy Targets'!AC:AC,(MATCH(FY2019_ALL_Targets!$B:$B,'Monthy Targets'!$B:$B,0)))</f>
        <v>0</v>
      </c>
      <c r="CK385" s="14">
        <f>INDEX('Monthy Targets'!AD:AD,(MATCH(FY2019_ALL_Targets!$B:$B,'Monthy Targets'!$B:$B,0)))</f>
        <v>0</v>
      </c>
      <c r="CL385" s="14">
        <f>INDEX('Monthy Targets'!AE:AE,(MATCH(FY2019_ALL_Targets!$B:$B,'Monthy Targets'!$B:$B,0)))</f>
        <v>0</v>
      </c>
      <c r="CM385" s="14">
        <f>INDEX('Monthy Targets'!AF:AF,(MATCH(FY2019_ALL_Targets!$B:$B,'Monthy Targets'!$B:$B,0)))</f>
        <v>0</v>
      </c>
      <c r="CN385" s="14">
        <f>INDEX('Monthy Targets'!AG:AG,(MATCH(FY2019_ALL_Targets!$B:$B,'Monthy Targets'!$B:$B,0)))</f>
        <v>0</v>
      </c>
      <c r="CO385" s="14">
        <v>0.79</v>
      </c>
      <c r="CP385" s="14">
        <v>0.79</v>
      </c>
      <c r="CQ385" s="14">
        <v>0.79</v>
      </c>
      <c r="CR385" s="14">
        <v>0.79</v>
      </c>
      <c r="CS385" s="14">
        <v>0.79</v>
      </c>
      <c r="CT385" s="14">
        <v>0.79</v>
      </c>
      <c r="CU385" s="14">
        <v>0.79</v>
      </c>
      <c r="CV385" s="14">
        <v>0.79</v>
      </c>
      <c r="CW385" s="14">
        <v>0.78</v>
      </c>
      <c r="CX385" s="14">
        <v>0.78</v>
      </c>
      <c r="CY385" s="14">
        <v>0.78</v>
      </c>
      <c r="CZ385" s="14">
        <v>0.78</v>
      </c>
      <c r="DA385" s="14">
        <f>IF('QIPP Scorecard'!$AA$1=4,IF(FY2019_ALL_Targets!$BU385="Yes",INDEX('Final Comp Values'!$BN:$BN,MATCH(FY2019_ALL_Targets!$A385,'Final Comp Values'!$B:$B,0)),IF($BU385="Min Data",0,0)),0)</f>
        <v>0.78</v>
      </c>
      <c r="DB385" s="14">
        <f>IF('QIPP Scorecard'!$AA$1=4,IF(FY2019_ALL_Targets!$BV385="Yes",INDEX('Final Comp Values'!$BN:$BN,MATCH(FY2019_ALL_Targets!$A385,'Final Comp Values'!$B:$B,0)),IF($BV385="Min Data",0,0)),0)</f>
        <v>0.78</v>
      </c>
      <c r="DC385" s="14">
        <f>IF('QIPP Scorecard'!$AA$1=4,IF(FY2019_ALL_Targets!$BW385="Yes",INDEX('Final Comp Values'!$BN:$BN,MATCH(FY2019_ALL_Targets!$A385,'Final Comp Values'!$B:$B,0)),IF(CI385="Min Data",0,0)),0)</f>
        <v>0.78</v>
      </c>
      <c r="DD385" s="14">
        <f>IF('QIPP Scorecard'!$AA$1=4,IF(FY2019_ALL_Targets!$BX385="Yes",INDEX('Final Comp Values'!$BN:$BN,MATCH(FY2019_ALL_Targets!$A385,'Final Comp Values'!$B:$B,0)),IF($BX385="Min Data",0,0)),0)</f>
        <v>0.78</v>
      </c>
      <c r="DE385" s="14">
        <v>1.46</v>
      </c>
      <c r="DF385" s="14">
        <v>1.46</v>
      </c>
      <c r="DG385" s="14">
        <v>1.46</v>
      </c>
      <c r="DH385" s="14">
        <v>1.46</v>
      </c>
      <c r="DI385" s="14">
        <v>1.46</v>
      </c>
      <c r="DJ385" s="14">
        <v>1.46</v>
      </c>
      <c r="DK385" s="14">
        <v>1.46</v>
      </c>
      <c r="DL385" s="14">
        <v>1.46</v>
      </c>
      <c r="DM385" s="14">
        <v>1.44</v>
      </c>
      <c r="DN385" s="14">
        <v>1.44</v>
      </c>
      <c r="DO385" s="14">
        <v>1.44</v>
      </c>
      <c r="DP385" s="14">
        <v>1.44</v>
      </c>
      <c r="DQ385" s="14">
        <f>IF('QIPP Scorecard'!$AA$1=4,IF(FY2019_ALL_Targets!$BY385="Yes",INDEX('Final Comp Values'!$BK:$BK,MATCH(FY2019_ALL_Targets!$A385,'Final Comp Values'!$B:$B,0)),IF($BY385="Min Data",0,0)),0)</f>
        <v>1.44</v>
      </c>
      <c r="DR385" s="14">
        <f>IF('QIPP Scorecard'!$AA$1=4,IF(FY2019_ALL_Targets!$BZ385="Yes",INDEX('Final Comp Values'!$BO:$BO,MATCH(FY2019_ALL_Targets!$A385,'Final Comp Values'!$B:$B,0)),IF($BZ385="Min Data",0,0)),0)</f>
        <v>1.44</v>
      </c>
      <c r="DS385" s="14">
        <f>IF('QIPP Scorecard'!$AA$1=4,IF(FY2019_ALL_Targets!$CA385="Yes",INDEX('Final Comp Values'!$BO:$BO,MATCH(FY2019_ALL_Targets!$A385,'Final Comp Values'!$B:$B,0)),IF($CA385="Min Data",0,0)),0)</f>
        <v>1.44</v>
      </c>
      <c r="DT385" s="14">
        <f>IF('QIPP Scorecard'!$AA$1=4,IF(FY2019_ALL_Targets!$CB385="Yes",INDEX('Final Comp Values'!$BO:$BO,MATCH(FY2019_ALL_Targets!$A385,'Final Comp Values'!$B:$B,0)),IF($CB385="Min Data",0,0)),0)</f>
        <v>1.44</v>
      </c>
      <c r="DU385" s="14">
        <v>0.9</v>
      </c>
      <c r="DV385" s="14">
        <v>1.02</v>
      </c>
      <c r="DW385" s="14">
        <v>1.06</v>
      </c>
      <c r="DX385" s="14">
        <v>1.04</v>
      </c>
      <c r="DY385" s="12">
        <f t="shared" si="26"/>
        <v>0</v>
      </c>
      <c r="DZ385" s="12">
        <f t="shared" si="27"/>
        <v>0</v>
      </c>
      <c r="EA385" s="12">
        <f t="shared" si="28"/>
        <v>0</v>
      </c>
      <c r="EB385" s="12">
        <f t="shared" si="29"/>
        <v>3</v>
      </c>
    </row>
    <row r="386" spans="1:132" x14ac:dyDescent="0.25">
      <c r="A386" s="297">
        <v>5062</v>
      </c>
      <c r="B386" s="347">
        <v>675972</v>
      </c>
      <c r="C386" s="297">
        <v>1028668</v>
      </c>
      <c r="D386" s="14">
        <v>1578642252</v>
      </c>
      <c r="E386" s="26" t="s">
        <v>941</v>
      </c>
      <c r="F386" s="26" t="str">
        <f>INDEX('Mar - Aug'!X:X,MATCH(A386,'Mar - Aug'!B:B,0))</f>
        <v>Dallas</v>
      </c>
      <c r="G386" s="26" t="s">
        <v>3013</v>
      </c>
      <c r="H386" s="26"/>
      <c r="I386" s="26" t="str">
        <f t="shared" si="25"/>
        <v/>
      </c>
      <c r="J386" s="299" t="s">
        <v>2343</v>
      </c>
      <c r="K386" s="299" t="s">
        <v>965</v>
      </c>
      <c r="L386" s="299" t="s">
        <v>251</v>
      </c>
      <c r="M386" s="13">
        <v>4.0160700000000001E-3</v>
      </c>
      <c r="N386" s="13">
        <v>4.8780459999999998E-2</v>
      </c>
      <c r="O386" s="13">
        <v>0</v>
      </c>
      <c r="P386" s="13">
        <v>4.0723959999999997E-2</v>
      </c>
      <c r="Q386" s="13">
        <v>3.3690650000000003E-2</v>
      </c>
      <c r="R386" s="13">
        <v>5.5747400000000003E-2</v>
      </c>
      <c r="S386" s="13">
        <v>3.7344499999999998E-3</v>
      </c>
      <c r="T386" s="13">
        <v>0.15247816</v>
      </c>
      <c r="U386" s="13">
        <v>3.3690650000000003E-2</v>
      </c>
      <c r="V386" s="13">
        <v>5.5747400000000003E-2</v>
      </c>
      <c r="W386" s="13">
        <v>3.7344499999999998E-3</v>
      </c>
      <c r="X386" s="13">
        <v>0.15247816</v>
      </c>
      <c r="Y386" s="13">
        <v>3.3690650000000003E-2</v>
      </c>
      <c r="Z386" s="13">
        <v>5.5747400000000003E-2</v>
      </c>
      <c r="AA386" s="13">
        <v>3.7344499999999998E-3</v>
      </c>
      <c r="AB386" s="13">
        <v>0.15247816</v>
      </c>
      <c r="AC386" s="13">
        <v>3.3690650000000003E-2</v>
      </c>
      <c r="AD386" s="13">
        <v>5.5747400000000003E-2</v>
      </c>
      <c r="AE386" s="13">
        <v>3.7344499999999998E-3</v>
      </c>
      <c r="AF386" s="13">
        <v>0.15247816</v>
      </c>
      <c r="AG386" s="13">
        <v>3.3690650000000003E-2</v>
      </c>
      <c r="AH386" s="13">
        <v>5.5747400000000003E-2</v>
      </c>
      <c r="AI386" s="13">
        <v>3.7344499999999998E-3</v>
      </c>
      <c r="AJ386" s="13">
        <v>0.15247816</v>
      </c>
      <c r="AK386" s="13">
        <v>3.3690650000000003E-2</v>
      </c>
      <c r="AL386" s="13">
        <v>5.5747400000000003E-2</v>
      </c>
      <c r="AM386" s="13">
        <v>3.7344499999999998E-3</v>
      </c>
      <c r="AN386" s="13">
        <v>0.15247816</v>
      </c>
      <c r="AO386" s="13">
        <v>3.3690650000000003E-2</v>
      </c>
      <c r="AP386" s="13">
        <v>5.5747400000000003E-2</v>
      </c>
      <c r="AQ386" s="13">
        <v>3.7344499999999998E-3</v>
      </c>
      <c r="AR386" s="13">
        <v>0.15247816</v>
      </c>
      <c r="AS386" s="13">
        <v>3.3690650000000003E-2</v>
      </c>
      <c r="AT386" s="13">
        <v>5.5747400000000003E-2</v>
      </c>
      <c r="AU386" s="13">
        <v>3.7344499999999998E-3</v>
      </c>
      <c r="AV386" s="13">
        <v>0.15247816</v>
      </c>
      <c r="AW386" s="13">
        <v>3.3690650000000003E-2</v>
      </c>
      <c r="AX386" s="13">
        <v>5.5747400000000003E-2</v>
      </c>
      <c r="AY386" s="13">
        <v>3.7344499999999998E-3</v>
      </c>
      <c r="AZ386" s="13">
        <v>0.15247816</v>
      </c>
      <c r="BA386" s="86">
        <v>0</v>
      </c>
      <c r="BB386" s="86">
        <v>0</v>
      </c>
      <c r="BC386" s="13">
        <v>0</v>
      </c>
      <c r="BD386" s="13">
        <v>0</v>
      </c>
      <c r="BE386" s="14">
        <v>0</v>
      </c>
      <c r="BF386" s="14">
        <v>0</v>
      </c>
      <c r="BG386" s="14">
        <v>0</v>
      </c>
      <c r="BH386" s="14">
        <v>0</v>
      </c>
      <c r="BI386" s="14">
        <v>0</v>
      </c>
      <c r="BJ386" s="14">
        <v>0</v>
      </c>
      <c r="BK386" s="14">
        <v>0</v>
      </c>
      <c r="BL386" s="430">
        <v>0</v>
      </c>
      <c r="BM386" s="14">
        <v>0</v>
      </c>
      <c r="BN386" s="14">
        <v>4.08163265306122E-2</v>
      </c>
      <c r="BO386" s="14">
        <v>0</v>
      </c>
      <c r="BP386" s="14">
        <v>0</v>
      </c>
      <c r="BQ386" s="86">
        <v>0</v>
      </c>
      <c r="BR386" s="86">
        <v>4.08163265306122E-2</v>
      </c>
      <c r="BS386" s="86">
        <v>0</v>
      </c>
      <c r="BT386" s="86">
        <v>0</v>
      </c>
      <c r="BU386" s="14" t="s">
        <v>35</v>
      </c>
      <c r="BV386" s="14" t="s">
        <v>35</v>
      </c>
      <c r="BW386" s="14" t="s">
        <v>35</v>
      </c>
      <c r="BX386" s="14" t="s">
        <v>35</v>
      </c>
      <c r="BY386" s="14" t="s">
        <v>35</v>
      </c>
      <c r="BZ386" s="14" t="s">
        <v>35</v>
      </c>
      <c r="CA386" s="14" t="s">
        <v>35</v>
      </c>
      <c r="CB386" s="14" t="s">
        <v>35</v>
      </c>
      <c r="CC386" s="14">
        <v>5.88</v>
      </c>
      <c r="CD386" s="14">
        <v>5.88</v>
      </c>
      <c r="CE386" s="14">
        <v>5.88</v>
      </c>
      <c r="CF386" s="14">
        <v>5.88</v>
      </c>
      <c r="CG386" s="14">
        <v>5.88</v>
      </c>
      <c r="CH386" s="14">
        <v>5.88</v>
      </c>
      <c r="CI386" s="14">
        <v>5.7</v>
      </c>
      <c r="CJ386" s="14">
        <f>INDEX('Monthy Targets'!AC:AC,(MATCH(FY2019_ALL_Targets!$B:$B,'Monthy Targets'!$B:$B,0)))</f>
        <v>5.68</v>
      </c>
      <c r="CK386" s="14">
        <f>INDEX('Monthy Targets'!AD:AD,(MATCH(FY2019_ALL_Targets!$B:$B,'Monthy Targets'!$B:$B,0)))</f>
        <v>5.68</v>
      </c>
      <c r="CL386" s="14">
        <f>INDEX('Monthy Targets'!AE:AE,(MATCH(FY2019_ALL_Targets!$B:$B,'Monthy Targets'!$B:$B,0)))</f>
        <v>5.68</v>
      </c>
      <c r="CM386" s="14">
        <f>INDEX('Monthy Targets'!AF:AF,(MATCH(FY2019_ALL_Targets!$B:$B,'Monthy Targets'!$B:$B,0)))</f>
        <v>5.68</v>
      </c>
      <c r="CN386" s="14">
        <f>INDEX('Monthy Targets'!AG:AG,(MATCH(FY2019_ALL_Targets!$B:$B,'Monthy Targets'!$B:$B,0)))</f>
        <v>5.68</v>
      </c>
      <c r="CO386" s="14">
        <v>0.4</v>
      </c>
      <c r="CP386" s="14">
        <v>0.4</v>
      </c>
      <c r="CQ386" s="14">
        <v>0.4</v>
      </c>
      <c r="CR386" s="14">
        <v>0.4</v>
      </c>
      <c r="CS386" s="14">
        <v>0.4</v>
      </c>
      <c r="CT386" s="14">
        <v>0.4</v>
      </c>
      <c r="CU386" s="14">
        <v>0.4</v>
      </c>
      <c r="CV386" s="14">
        <v>0.4</v>
      </c>
      <c r="CW386" s="14">
        <v>0.39</v>
      </c>
      <c r="CX386" s="14">
        <v>0.39</v>
      </c>
      <c r="CY386" s="14">
        <v>0.39</v>
      </c>
      <c r="CZ386" s="14">
        <v>0.39</v>
      </c>
      <c r="DA386" s="14">
        <f>IF('QIPP Scorecard'!$AA$1=4,IF(FY2019_ALL_Targets!$BU386="Yes",INDEX('Final Comp Values'!$BN:$BN,MATCH(FY2019_ALL_Targets!$A386,'Final Comp Values'!$B:$B,0)),IF($BU386="Min Data",0,0)),0)</f>
        <v>0.39</v>
      </c>
      <c r="DB386" s="14">
        <f>IF('QIPP Scorecard'!$AA$1=4,IF(FY2019_ALL_Targets!$BV386="Yes",INDEX('Final Comp Values'!$BN:$BN,MATCH(FY2019_ALL_Targets!$A386,'Final Comp Values'!$B:$B,0)),IF($BV386="Min Data",0,0)),0)</f>
        <v>0.39</v>
      </c>
      <c r="DC386" s="14">
        <f>IF('QIPP Scorecard'!$AA$1=4,IF(FY2019_ALL_Targets!$BW386="Yes",INDEX('Final Comp Values'!$BN:$BN,MATCH(FY2019_ALL_Targets!$A386,'Final Comp Values'!$B:$B,0)),IF(CI386="Min Data",0,0)),0)</f>
        <v>0.39</v>
      </c>
      <c r="DD386" s="14">
        <f>IF('QIPP Scorecard'!$AA$1=4,IF(FY2019_ALL_Targets!$BX386="Yes",INDEX('Final Comp Values'!$BN:$BN,MATCH(FY2019_ALL_Targets!$A386,'Final Comp Values'!$B:$B,0)),IF($BX386="Min Data",0,0)),0)</f>
        <v>0.39</v>
      </c>
      <c r="DE386" s="14">
        <v>0.74</v>
      </c>
      <c r="DF386" s="14">
        <v>0.74</v>
      </c>
      <c r="DG386" s="14">
        <v>0.74</v>
      </c>
      <c r="DH386" s="14">
        <v>0.74</v>
      </c>
      <c r="DI386" s="14">
        <v>0.74</v>
      </c>
      <c r="DJ386" s="14">
        <v>0.74</v>
      </c>
      <c r="DK386" s="14">
        <v>0.74</v>
      </c>
      <c r="DL386" s="14">
        <v>0.74</v>
      </c>
      <c r="DM386" s="14">
        <v>0.72</v>
      </c>
      <c r="DN386" s="14">
        <v>0.72</v>
      </c>
      <c r="DO386" s="14">
        <v>0.72</v>
      </c>
      <c r="DP386" s="14">
        <v>0.72</v>
      </c>
      <c r="DQ386" s="14">
        <f>IF('QIPP Scorecard'!$AA$1=4,IF(FY2019_ALL_Targets!$BY386="Yes",INDEX('Final Comp Values'!$BK:$BK,MATCH(FY2019_ALL_Targets!$A386,'Final Comp Values'!$B:$B,0)),IF($BY386="Min Data",0,0)),0)</f>
        <v>0.72</v>
      </c>
      <c r="DR386" s="14">
        <f>IF('QIPP Scorecard'!$AA$1=4,IF(FY2019_ALL_Targets!$BZ386="Yes",INDEX('Final Comp Values'!$BO:$BO,MATCH(FY2019_ALL_Targets!$A386,'Final Comp Values'!$B:$B,0)),IF($BZ386="Min Data",0,0)),0)</f>
        <v>0.72</v>
      </c>
      <c r="DS386" s="14">
        <f>IF('QIPP Scorecard'!$AA$1=4,IF(FY2019_ALL_Targets!$CA386="Yes",INDEX('Final Comp Values'!$BO:$BO,MATCH(FY2019_ALL_Targets!$A386,'Final Comp Values'!$B:$B,0)),IF($CA386="Min Data",0,0)),0)</f>
        <v>0.72</v>
      </c>
      <c r="DT386" s="14">
        <f>IF('QIPP Scorecard'!$AA$1=4,IF(FY2019_ALL_Targets!$CB386="Yes",INDEX('Final Comp Values'!$BO:$BO,MATCH(FY2019_ALL_Targets!$A386,'Final Comp Values'!$B:$B,0)),IF($CB386="Min Data",0,0)),0)</f>
        <v>0.72</v>
      </c>
      <c r="DU386" s="14">
        <v>1.05</v>
      </c>
      <c r="DV386" s="14">
        <v>1.18</v>
      </c>
      <c r="DW386" s="14">
        <v>1.23</v>
      </c>
      <c r="DX386" s="14">
        <v>1.21</v>
      </c>
      <c r="DY386" s="12">
        <f t="shared" si="26"/>
        <v>0</v>
      </c>
      <c r="DZ386" s="12">
        <f t="shared" si="27"/>
        <v>0</v>
      </c>
      <c r="EA386" s="12">
        <f t="shared" si="28"/>
        <v>0</v>
      </c>
      <c r="EB386" s="12">
        <f t="shared" si="29"/>
        <v>0</v>
      </c>
    </row>
    <row r="387" spans="1:132" x14ac:dyDescent="0.25">
      <c r="A387" s="297">
        <v>5311</v>
      </c>
      <c r="B387" s="347">
        <v>675974</v>
      </c>
      <c r="C387" s="297">
        <v>1026006</v>
      </c>
      <c r="D387" s="14">
        <v>1851705685</v>
      </c>
      <c r="E387" s="26" t="s">
        <v>920</v>
      </c>
      <c r="F387" s="26" t="str">
        <f>INDEX('Mar - Aug'!X:X,MATCH(A387,'Mar - Aug'!B:B,0))</f>
        <v>Bexar</v>
      </c>
      <c r="G387" s="26" t="s">
        <v>3097</v>
      </c>
      <c r="H387" s="26"/>
      <c r="I387" s="26" t="str">
        <f t="shared" ref="I387:I450" si="30">IF(E387=F387,"","Revision Needed")</f>
        <v/>
      </c>
      <c r="J387" s="299" t="s">
        <v>2595</v>
      </c>
      <c r="K387" s="299" t="s">
        <v>981</v>
      </c>
      <c r="L387" s="299" t="s">
        <v>2531</v>
      </c>
      <c r="M387" s="13">
        <v>4.528302E-2</v>
      </c>
      <c r="N387" s="13">
        <v>1.5463899999999999E-2</v>
      </c>
      <c r="O387" s="13">
        <v>0</v>
      </c>
      <c r="P387" s="13">
        <v>0.10156252</v>
      </c>
      <c r="Q387" s="13">
        <v>3.3690650000000003E-2</v>
      </c>
      <c r="R387" s="13">
        <v>5.5747400000000003E-2</v>
      </c>
      <c r="S387" s="13">
        <v>3.7344499999999998E-3</v>
      </c>
      <c r="T387" s="13">
        <v>0.15247816</v>
      </c>
      <c r="U387" s="13">
        <v>4.4513208659999998E-2</v>
      </c>
      <c r="V387" s="13">
        <v>5.5747400000000003E-2</v>
      </c>
      <c r="W387" s="13">
        <v>3.7344499999999998E-3</v>
      </c>
      <c r="X387" s="13">
        <v>0.15247816</v>
      </c>
      <c r="Y387" s="13">
        <v>4.3018869000000001E-2</v>
      </c>
      <c r="Z387" s="13">
        <v>5.5747400000000003E-2</v>
      </c>
      <c r="AA387" s="13">
        <v>3.7344499999999998E-3</v>
      </c>
      <c r="AB387" s="13">
        <v>0.15247816</v>
      </c>
      <c r="AC387" s="13">
        <v>4.3743397320000002E-2</v>
      </c>
      <c r="AD387" s="13">
        <v>5.5747400000000003E-2</v>
      </c>
      <c r="AE387" s="13">
        <v>3.7344499999999998E-3</v>
      </c>
      <c r="AF387" s="13">
        <v>0.15247816</v>
      </c>
      <c r="AG387" s="13">
        <v>4.0754718000000002E-2</v>
      </c>
      <c r="AH387" s="13">
        <v>5.5747400000000003E-2</v>
      </c>
      <c r="AI387" s="13">
        <v>3.7344499999999998E-3</v>
      </c>
      <c r="AJ387" s="13">
        <v>0.15247816</v>
      </c>
      <c r="AK387" s="13">
        <v>4.2973585979999999E-2</v>
      </c>
      <c r="AL387" s="13">
        <v>5.5747400000000003E-2</v>
      </c>
      <c r="AM387" s="13">
        <v>3.7344499999999998E-3</v>
      </c>
      <c r="AN387" s="13">
        <v>0.15247816</v>
      </c>
      <c r="AO387" s="13">
        <v>3.8490567000000003E-2</v>
      </c>
      <c r="AP387" s="13">
        <v>5.5747400000000003E-2</v>
      </c>
      <c r="AQ387" s="13">
        <v>3.7344499999999998E-3</v>
      </c>
      <c r="AR387" s="13">
        <v>0.15247816</v>
      </c>
      <c r="AS387" s="13">
        <v>4.21132086E-2</v>
      </c>
      <c r="AT387" s="13">
        <v>5.5747400000000003E-2</v>
      </c>
      <c r="AU387" s="13">
        <v>3.7344499999999998E-3</v>
      </c>
      <c r="AV387" s="13">
        <v>0.15247816</v>
      </c>
      <c r="AW387" s="13">
        <v>3.6226415999999997E-2</v>
      </c>
      <c r="AX387" s="13">
        <v>5.5747400000000003E-2</v>
      </c>
      <c r="AY387" s="13">
        <v>3.7344499999999998E-3</v>
      </c>
      <c r="AZ387" s="13">
        <v>0.15247816</v>
      </c>
      <c r="BA387" s="86">
        <v>2.6315789473684199E-2</v>
      </c>
      <c r="BB387" s="86">
        <v>6.7796610169491497E-2</v>
      </c>
      <c r="BC387" s="13">
        <v>0</v>
      </c>
      <c r="BD387" s="13">
        <v>8.3333333333333301E-2</v>
      </c>
      <c r="BE387" s="14">
        <v>4.2857142857142899E-2</v>
      </c>
      <c r="BF387" s="14">
        <v>3.9215686274509803E-2</v>
      </c>
      <c r="BG387" s="14">
        <v>0</v>
      </c>
      <c r="BH387" s="14">
        <v>8.9552238805970102E-2</v>
      </c>
      <c r="BI387" s="14">
        <v>2.7777777777777801E-2</v>
      </c>
      <c r="BJ387" s="14">
        <v>1.8181818181818198E-2</v>
      </c>
      <c r="BK387" s="14">
        <v>0</v>
      </c>
      <c r="BL387" s="430">
        <v>8.6956521739130405E-2</v>
      </c>
      <c r="BM387" s="14">
        <v>2.6315789473684199E-2</v>
      </c>
      <c r="BN387" s="14">
        <v>1.6666666666666701E-2</v>
      </c>
      <c r="BO387" s="14">
        <v>0</v>
      </c>
      <c r="BP387" s="14">
        <v>6.9444444444444406E-2</v>
      </c>
      <c r="BQ387" s="86">
        <v>2.6315789473684199E-2</v>
      </c>
      <c r="BR387" s="86">
        <v>1.6666666666666701E-2</v>
      </c>
      <c r="BS387" s="86">
        <v>0</v>
      </c>
      <c r="BT387" s="86">
        <v>6.9444444444444406E-2</v>
      </c>
      <c r="BU387" s="14" t="s">
        <v>35</v>
      </c>
      <c r="BV387" s="14" t="s">
        <v>35</v>
      </c>
      <c r="BW387" s="14" t="s">
        <v>35</v>
      </c>
      <c r="BX387" s="14" t="s">
        <v>35</v>
      </c>
      <c r="BY387" s="14" t="s">
        <v>35</v>
      </c>
      <c r="BZ387" s="14" t="s">
        <v>35</v>
      </c>
      <c r="CA387" s="14" t="s">
        <v>35</v>
      </c>
      <c r="CB387" s="14" t="s">
        <v>35</v>
      </c>
      <c r="CC387" s="14">
        <v>8.33</v>
      </c>
      <c r="CD387" s="14">
        <v>8.33</v>
      </c>
      <c r="CE387" s="14">
        <v>8.33</v>
      </c>
      <c r="CF387" s="14">
        <v>8.33</v>
      </c>
      <c r="CG387" s="14">
        <v>8.33</v>
      </c>
      <c r="CH387" s="14">
        <v>8.33</v>
      </c>
      <c r="CI387" s="14">
        <v>8.1999999999999993</v>
      </c>
      <c r="CJ387" s="14">
        <f>INDEX('Monthy Targets'!AC:AC,(MATCH(FY2019_ALL_Targets!$B:$B,'Monthy Targets'!$B:$B,0)))</f>
        <v>8.17</v>
      </c>
      <c r="CK387" s="14">
        <f>INDEX('Monthy Targets'!AD:AD,(MATCH(FY2019_ALL_Targets!$B:$B,'Monthy Targets'!$B:$B,0)))</f>
        <v>8.17</v>
      </c>
      <c r="CL387" s="14">
        <f>INDEX('Monthy Targets'!AE:AE,(MATCH(FY2019_ALL_Targets!$B:$B,'Monthy Targets'!$B:$B,0)))</f>
        <v>8.17</v>
      </c>
      <c r="CM387" s="14">
        <f>INDEX('Monthy Targets'!AF:AF,(MATCH(FY2019_ALL_Targets!$B:$B,'Monthy Targets'!$B:$B,0)))</f>
        <v>8.17</v>
      </c>
      <c r="CN387" s="14">
        <f>INDEX('Monthy Targets'!AG:AG,(MATCH(FY2019_ALL_Targets!$B:$B,'Monthy Targets'!$B:$B,0)))</f>
        <v>8.17</v>
      </c>
      <c r="CO387" s="14">
        <v>0.56000000000000005</v>
      </c>
      <c r="CP387" s="14">
        <v>0</v>
      </c>
      <c r="CQ387" s="14">
        <v>0.56000000000000005</v>
      </c>
      <c r="CR387" s="14">
        <v>0.56000000000000005</v>
      </c>
      <c r="CS387" s="14">
        <v>0.56000000000000005</v>
      </c>
      <c r="CT387" s="14">
        <v>0.56000000000000005</v>
      </c>
      <c r="CU387" s="14">
        <v>0.56000000000000005</v>
      </c>
      <c r="CV387" s="14">
        <v>0.56000000000000005</v>
      </c>
      <c r="CW387" s="14">
        <v>0.56000000000000005</v>
      </c>
      <c r="CX387" s="14">
        <v>0.56000000000000005</v>
      </c>
      <c r="CY387" s="14">
        <v>0.56000000000000005</v>
      </c>
      <c r="CZ387" s="14">
        <v>0.56000000000000005</v>
      </c>
      <c r="DA387" s="14">
        <f>IF('QIPP Scorecard'!$AA$1=4,IF(FY2019_ALL_Targets!$BU387="Yes",INDEX('Final Comp Values'!$BN:$BN,MATCH(FY2019_ALL_Targets!$A387,'Final Comp Values'!$B:$B,0)),IF($BU387="Min Data",0,0)),0)</f>
        <v>0.56000000000000005</v>
      </c>
      <c r="DB387" s="14">
        <f>IF('QIPP Scorecard'!$AA$1=4,IF(FY2019_ALL_Targets!$BV387="Yes",INDEX('Final Comp Values'!$BN:$BN,MATCH(FY2019_ALL_Targets!$A387,'Final Comp Values'!$B:$B,0)),IF($BV387="Min Data",0,0)),0)</f>
        <v>0.56000000000000005</v>
      </c>
      <c r="DC387" s="14">
        <f>IF('QIPP Scorecard'!$AA$1=4,IF(FY2019_ALL_Targets!$BW387="Yes",INDEX('Final Comp Values'!$BN:$BN,MATCH(FY2019_ALL_Targets!$A387,'Final Comp Values'!$B:$B,0)),IF(CI387="Min Data",0,0)),0)</f>
        <v>0.56000000000000005</v>
      </c>
      <c r="DD387" s="14">
        <f>IF('QIPP Scorecard'!$AA$1=4,IF(FY2019_ALL_Targets!$BX387="Yes",INDEX('Final Comp Values'!$BN:$BN,MATCH(FY2019_ALL_Targets!$A387,'Final Comp Values'!$B:$B,0)),IF($BX387="Min Data",0,0)),0)</f>
        <v>0.56000000000000005</v>
      </c>
      <c r="DE387" s="14">
        <v>1.05</v>
      </c>
      <c r="DF387" s="14">
        <v>0</v>
      </c>
      <c r="DG387" s="14">
        <v>1.05</v>
      </c>
      <c r="DH387" s="14">
        <v>1.05</v>
      </c>
      <c r="DI387" s="14">
        <v>0</v>
      </c>
      <c r="DJ387" s="14">
        <v>1.05</v>
      </c>
      <c r="DK387" s="14">
        <v>1.05</v>
      </c>
      <c r="DL387" s="14">
        <v>1.05</v>
      </c>
      <c r="DM387" s="14">
        <v>1.03</v>
      </c>
      <c r="DN387" s="14">
        <v>1.03</v>
      </c>
      <c r="DO387" s="14">
        <v>1.03</v>
      </c>
      <c r="DP387" s="14">
        <v>1.03</v>
      </c>
      <c r="DQ387" s="14">
        <f>IF('QIPP Scorecard'!$AA$1=4,IF(FY2019_ALL_Targets!$BY387="Yes",INDEX('Final Comp Values'!$BK:$BK,MATCH(FY2019_ALL_Targets!$A387,'Final Comp Values'!$B:$B,0)),IF($BY387="Min Data",0,0)),0)</f>
        <v>1.03</v>
      </c>
      <c r="DR387" s="14">
        <f>IF('QIPP Scorecard'!$AA$1=4,IF(FY2019_ALL_Targets!$BZ387="Yes",INDEX('Final Comp Values'!$BO:$BO,MATCH(FY2019_ALL_Targets!$A387,'Final Comp Values'!$B:$B,0)),IF($BZ387="Min Data",0,0)),0)</f>
        <v>1.03</v>
      </c>
      <c r="DS387" s="14">
        <f>IF('QIPP Scorecard'!$AA$1=4,IF(FY2019_ALL_Targets!$CA387="Yes",INDEX('Final Comp Values'!$BO:$BO,MATCH(FY2019_ALL_Targets!$A387,'Final Comp Values'!$B:$B,0)),IF($CA387="Min Data",0,0)),0)</f>
        <v>1.03</v>
      </c>
      <c r="DT387" s="14">
        <f>IF('QIPP Scorecard'!$AA$1=4,IF(FY2019_ALL_Targets!$CB387="Yes",INDEX('Final Comp Values'!$BO:$BO,MATCH(FY2019_ALL_Targets!$A387,'Final Comp Values'!$B:$B,0)),IF($CB387="Min Data",0,0)),0)</f>
        <v>1.03</v>
      </c>
      <c r="DU387" s="14">
        <v>1.32</v>
      </c>
      <c r="DV387" s="14">
        <v>1.55</v>
      </c>
      <c r="DW387" s="14">
        <v>1.74</v>
      </c>
      <c r="DX387" s="14">
        <v>1.71</v>
      </c>
      <c r="DY387" s="12">
        <f t="shared" ref="DY387:DY450" si="31">COUNTIF(BU387:BX387,"No")</f>
        <v>0</v>
      </c>
      <c r="DZ387" s="12">
        <f t="shared" ref="DZ387:DZ450" si="32">COUNTIF(BY387:CB387,"No")</f>
        <v>0</v>
      </c>
      <c r="EA387" s="12">
        <f t="shared" ref="EA387:EA450" si="33">COUNTIF(BY387:CB387,"Min Data")</f>
        <v>0</v>
      </c>
      <c r="EB387" s="12">
        <f t="shared" ref="EB387:EB450" si="34">COUNTIF(CI387:CK387,0)</f>
        <v>0</v>
      </c>
    </row>
    <row r="388" spans="1:132" x14ac:dyDescent="0.25">
      <c r="A388" s="297">
        <v>5291</v>
      </c>
      <c r="B388" s="347">
        <v>675975</v>
      </c>
      <c r="C388" s="297">
        <v>1028724</v>
      </c>
      <c r="D388" s="14">
        <v>1821055542</v>
      </c>
      <c r="E388" s="26" t="s">
        <v>928</v>
      </c>
      <c r="F388" s="26" t="str">
        <f>INDEX('Mar - Aug'!X:X,MATCH(A388,'Mar - Aug'!B:B,0))</f>
        <v>Jefferson</v>
      </c>
      <c r="G388" s="26" t="s">
        <v>3042</v>
      </c>
      <c r="H388" s="26"/>
      <c r="I388" s="26" t="str">
        <f t="shared" si="30"/>
        <v/>
      </c>
      <c r="J388" s="299" t="s">
        <v>751</v>
      </c>
      <c r="K388" s="299" t="s">
        <v>992</v>
      </c>
      <c r="L388" s="299" t="s">
        <v>752</v>
      </c>
      <c r="M388" s="13">
        <v>1.1070099999999999E-2</v>
      </c>
      <c r="N388" s="13">
        <v>4.0485790000000001E-2</v>
      </c>
      <c r="O388" s="13">
        <v>0</v>
      </c>
      <c r="P388" s="13">
        <v>0.11250001</v>
      </c>
      <c r="Q388" s="13">
        <v>3.3690650000000003E-2</v>
      </c>
      <c r="R388" s="13">
        <v>5.5747400000000003E-2</v>
      </c>
      <c r="S388" s="13">
        <v>3.7344499999999998E-3</v>
      </c>
      <c r="T388" s="13">
        <v>0.15247816</v>
      </c>
      <c r="U388" s="13">
        <v>3.3690650000000003E-2</v>
      </c>
      <c r="V388" s="13">
        <v>5.5747400000000003E-2</v>
      </c>
      <c r="W388" s="13">
        <v>3.7344499999999998E-3</v>
      </c>
      <c r="X388" s="13">
        <v>0.15247816</v>
      </c>
      <c r="Y388" s="13">
        <v>3.3690650000000003E-2</v>
      </c>
      <c r="Z388" s="13">
        <v>5.5747400000000003E-2</v>
      </c>
      <c r="AA388" s="13">
        <v>3.7344499999999998E-3</v>
      </c>
      <c r="AB388" s="13">
        <v>0.15247816</v>
      </c>
      <c r="AC388" s="13">
        <v>3.3690650000000003E-2</v>
      </c>
      <c r="AD388" s="13">
        <v>5.5747400000000003E-2</v>
      </c>
      <c r="AE388" s="13">
        <v>3.7344499999999998E-3</v>
      </c>
      <c r="AF388" s="13">
        <v>0.15247816</v>
      </c>
      <c r="AG388" s="13">
        <v>3.3690650000000003E-2</v>
      </c>
      <c r="AH388" s="13">
        <v>5.5747400000000003E-2</v>
      </c>
      <c r="AI388" s="13">
        <v>3.7344499999999998E-3</v>
      </c>
      <c r="AJ388" s="13">
        <v>0.15247816</v>
      </c>
      <c r="AK388" s="13">
        <v>3.3690650000000003E-2</v>
      </c>
      <c r="AL388" s="13">
        <v>5.5747400000000003E-2</v>
      </c>
      <c r="AM388" s="13">
        <v>3.7344499999999998E-3</v>
      </c>
      <c r="AN388" s="13">
        <v>0.15247816</v>
      </c>
      <c r="AO388" s="13">
        <v>3.3690650000000003E-2</v>
      </c>
      <c r="AP388" s="13">
        <v>5.5747400000000003E-2</v>
      </c>
      <c r="AQ388" s="13">
        <v>3.7344499999999998E-3</v>
      </c>
      <c r="AR388" s="13">
        <v>0.15247816</v>
      </c>
      <c r="AS388" s="13">
        <v>3.3690650000000003E-2</v>
      </c>
      <c r="AT388" s="13">
        <v>5.5747400000000003E-2</v>
      </c>
      <c r="AU388" s="13">
        <v>3.7344499999999998E-3</v>
      </c>
      <c r="AV388" s="13">
        <v>0.15247816</v>
      </c>
      <c r="AW388" s="13">
        <v>3.3690650000000003E-2</v>
      </c>
      <c r="AX388" s="13">
        <v>5.5747400000000003E-2</v>
      </c>
      <c r="AY388" s="13">
        <v>3.7344499999999998E-3</v>
      </c>
      <c r="AZ388" s="13">
        <v>0.15247816</v>
      </c>
      <c r="BA388" s="86">
        <v>6.8493150684931503E-2</v>
      </c>
      <c r="BB388" s="86">
        <v>2.7397260273972601E-2</v>
      </c>
      <c r="BC388" s="13">
        <v>0</v>
      </c>
      <c r="BD388" s="13">
        <v>4.6153846153846198E-2</v>
      </c>
      <c r="BE388" s="14">
        <v>5.4054054054054099E-2</v>
      </c>
      <c r="BF388" s="14">
        <v>1.3698630136986301E-2</v>
      </c>
      <c r="BG388" s="14">
        <v>0</v>
      </c>
      <c r="BH388" s="14">
        <v>4.6153846153846198E-2</v>
      </c>
      <c r="BI388" s="14">
        <v>2.7777777777777801E-2</v>
      </c>
      <c r="BJ388" s="14">
        <v>4.3478260869565202E-2</v>
      </c>
      <c r="BK388" s="14">
        <v>0</v>
      </c>
      <c r="BL388" s="430">
        <v>6.4516129032258104E-2</v>
      </c>
      <c r="BM388" s="14">
        <v>1.4285714285714299E-2</v>
      </c>
      <c r="BN388" s="14">
        <v>5.9701492537313397E-2</v>
      </c>
      <c r="BO388" s="14">
        <v>0</v>
      </c>
      <c r="BP388" s="14">
        <v>4.7619047619047603E-2</v>
      </c>
      <c r="BQ388" s="86">
        <v>1.4285714285714299E-2</v>
      </c>
      <c r="BR388" s="86">
        <v>5.9701492537313397E-2</v>
      </c>
      <c r="BS388" s="86">
        <v>0</v>
      </c>
      <c r="BT388" s="86">
        <v>4.7619047619047603E-2</v>
      </c>
      <c r="BU388" s="14" t="s">
        <v>35</v>
      </c>
      <c r="BV388" s="14" t="s">
        <v>36</v>
      </c>
      <c r="BW388" s="14" t="s">
        <v>35</v>
      </c>
      <c r="BX388" s="14" t="s">
        <v>35</v>
      </c>
      <c r="BY388" s="14" t="s">
        <v>35</v>
      </c>
      <c r="BZ388" s="14" t="s">
        <v>36</v>
      </c>
      <c r="CA388" s="14" t="s">
        <v>35</v>
      </c>
      <c r="CB388" s="14" t="s">
        <v>35</v>
      </c>
      <c r="CC388" s="14">
        <v>9.6999999999999993</v>
      </c>
      <c r="CD388" s="14">
        <v>9.6999999999999993</v>
      </c>
      <c r="CE388" s="14">
        <v>9.6999999999999993</v>
      </c>
      <c r="CF388" s="14">
        <v>9.6999999999999993</v>
      </c>
      <c r="CG388" s="14">
        <v>9.6999999999999993</v>
      </c>
      <c r="CH388" s="14">
        <v>9.6999999999999993</v>
      </c>
      <c r="CI388" s="14">
        <v>10.25</v>
      </c>
      <c r="CJ388" s="14">
        <f>INDEX('Monthy Targets'!AC:AC,(MATCH(FY2019_ALL_Targets!$B:$B,'Monthy Targets'!$B:$B,0)))</f>
        <v>10.210000000000001</v>
      </c>
      <c r="CK388" s="14">
        <f>INDEX('Monthy Targets'!AD:AD,(MATCH(FY2019_ALL_Targets!$B:$B,'Monthy Targets'!$B:$B,0)))</f>
        <v>10.210000000000001</v>
      </c>
      <c r="CL388" s="14">
        <f>INDEX('Monthy Targets'!AE:AE,(MATCH(FY2019_ALL_Targets!$B:$B,'Monthy Targets'!$B:$B,0)))</f>
        <v>10.210000000000001</v>
      </c>
      <c r="CM388" s="14">
        <f>INDEX('Monthy Targets'!AF:AF,(MATCH(FY2019_ALL_Targets!$B:$B,'Monthy Targets'!$B:$B,0)))</f>
        <v>10.210000000000001</v>
      </c>
      <c r="CN388" s="14">
        <f>INDEX('Monthy Targets'!AG:AG,(MATCH(FY2019_ALL_Targets!$B:$B,'Monthy Targets'!$B:$B,0)))</f>
        <v>10.210000000000001</v>
      </c>
      <c r="CO388" s="14">
        <v>0</v>
      </c>
      <c r="CP388" s="14">
        <v>0.66</v>
      </c>
      <c r="CQ388" s="14">
        <v>0.66</v>
      </c>
      <c r="CR388" s="14">
        <v>0.66</v>
      </c>
      <c r="CS388" s="14">
        <v>0</v>
      </c>
      <c r="CT388" s="14">
        <v>0.66</v>
      </c>
      <c r="CU388" s="14">
        <v>0.66</v>
      </c>
      <c r="CV388" s="14">
        <v>0.66</v>
      </c>
      <c r="CW388" s="14">
        <v>0.69</v>
      </c>
      <c r="CX388" s="14">
        <v>0.69</v>
      </c>
      <c r="CY388" s="14">
        <v>0.69</v>
      </c>
      <c r="CZ388" s="14">
        <v>0.69</v>
      </c>
      <c r="DA388" s="14">
        <f>IF('QIPP Scorecard'!$AA$1=4,IF(FY2019_ALL_Targets!$BU388="Yes",INDEX('Final Comp Values'!$BN:$BN,MATCH(FY2019_ALL_Targets!$A388,'Final Comp Values'!$B:$B,0)),IF($BU388="Min Data",0,0)),0)</f>
        <v>0.69</v>
      </c>
      <c r="DB388" s="14">
        <f>IF('QIPP Scorecard'!$AA$1=4,IF(FY2019_ALL_Targets!$BV388="Yes",INDEX('Final Comp Values'!$BN:$BN,MATCH(FY2019_ALL_Targets!$A388,'Final Comp Values'!$B:$B,0)),IF($BV388="Min Data",0,0)),0)</f>
        <v>0</v>
      </c>
      <c r="DC388" s="14">
        <f>IF('QIPP Scorecard'!$AA$1=4,IF(FY2019_ALL_Targets!$BW388="Yes",INDEX('Final Comp Values'!$BN:$BN,MATCH(FY2019_ALL_Targets!$A388,'Final Comp Values'!$B:$B,0)),IF(CI388="Min Data",0,0)),0)</f>
        <v>0.69</v>
      </c>
      <c r="DD388" s="14">
        <f>IF('QIPP Scorecard'!$AA$1=4,IF(FY2019_ALL_Targets!$BX388="Yes",INDEX('Final Comp Values'!$BN:$BN,MATCH(FY2019_ALL_Targets!$A388,'Final Comp Values'!$B:$B,0)),IF($BX388="Min Data",0,0)),0)</f>
        <v>0.69</v>
      </c>
      <c r="DE388" s="14">
        <v>0</v>
      </c>
      <c r="DF388" s="14">
        <v>1.22</v>
      </c>
      <c r="DG388" s="14">
        <v>1.22</v>
      </c>
      <c r="DH388" s="14">
        <v>1.22</v>
      </c>
      <c r="DI388" s="14">
        <v>0</v>
      </c>
      <c r="DJ388" s="14">
        <v>1.22</v>
      </c>
      <c r="DK388" s="14">
        <v>1.22</v>
      </c>
      <c r="DL388" s="14">
        <v>1.22</v>
      </c>
      <c r="DM388" s="14">
        <v>1.29</v>
      </c>
      <c r="DN388" s="14">
        <v>1.29</v>
      </c>
      <c r="DO388" s="14">
        <v>1.29</v>
      </c>
      <c r="DP388" s="14">
        <v>1.29</v>
      </c>
      <c r="DQ388" s="14">
        <f>IF('QIPP Scorecard'!$AA$1=4,IF(FY2019_ALL_Targets!$BY388="Yes",INDEX('Final Comp Values'!$BK:$BK,MATCH(FY2019_ALL_Targets!$A388,'Final Comp Values'!$B:$B,0)),IF($BY388="Min Data",0,0)),0)</f>
        <v>1.29</v>
      </c>
      <c r="DR388" s="14">
        <f>IF('QIPP Scorecard'!$AA$1=4,IF(FY2019_ALL_Targets!$BZ388="Yes",INDEX('Final Comp Values'!$BO:$BO,MATCH(FY2019_ALL_Targets!$A388,'Final Comp Values'!$B:$B,0)),IF($BZ388="Min Data",0,0)),0)</f>
        <v>0</v>
      </c>
      <c r="DS388" s="14">
        <f>IF('QIPP Scorecard'!$AA$1=4,IF(FY2019_ALL_Targets!$CA388="Yes",INDEX('Final Comp Values'!$BO:$BO,MATCH(FY2019_ALL_Targets!$A388,'Final Comp Values'!$B:$B,0)),IF($CA388="Min Data",0,0)),0)</f>
        <v>1.29</v>
      </c>
      <c r="DT388" s="14">
        <f>IF('QIPP Scorecard'!$AA$1=4,IF(FY2019_ALL_Targets!$CB388="Yes",INDEX('Final Comp Values'!$BO:$BO,MATCH(FY2019_ALL_Targets!$A388,'Final Comp Values'!$B:$B,0)),IF($CB388="Min Data",0,0)),0)</f>
        <v>1.29</v>
      </c>
      <c r="DU388" s="14">
        <v>1.54</v>
      </c>
      <c r="DV388" s="14">
        <v>1.74</v>
      </c>
      <c r="DW388" s="14">
        <v>2.0299999999999998</v>
      </c>
      <c r="DX388" s="14">
        <v>1.76</v>
      </c>
      <c r="DY388" s="12">
        <f t="shared" si="31"/>
        <v>1</v>
      </c>
      <c r="DZ388" s="12">
        <f t="shared" si="32"/>
        <v>1</v>
      </c>
      <c r="EA388" s="12">
        <f t="shared" si="33"/>
        <v>0</v>
      </c>
      <c r="EB388" s="12">
        <f t="shared" si="34"/>
        <v>0</v>
      </c>
    </row>
    <row r="389" spans="1:132" x14ac:dyDescent="0.25">
      <c r="A389" s="297">
        <v>5125</v>
      </c>
      <c r="B389" s="347">
        <v>675976</v>
      </c>
      <c r="C389" s="297">
        <v>1021247</v>
      </c>
      <c r="D389" s="14">
        <v>1730629544</v>
      </c>
      <c r="E389" s="26" t="s">
        <v>939</v>
      </c>
      <c r="F389" s="26" t="str">
        <f>INDEX('Mar - Aug'!X:X,MATCH(A389,'Mar - Aug'!B:B,0))</f>
        <v>MRSA Northeast</v>
      </c>
      <c r="G389" s="26" t="s">
        <v>3068</v>
      </c>
      <c r="H389" s="26"/>
      <c r="I389" s="26" t="str">
        <f t="shared" si="30"/>
        <v/>
      </c>
      <c r="J389" s="299" t="s">
        <v>257</v>
      </c>
      <c r="K389" s="299" t="s">
        <v>938</v>
      </c>
      <c r="L389" s="299" t="s">
        <v>258</v>
      </c>
      <c r="M389" s="13">
        <v>4.6808540000000003E-2</v>
      </c>
      <c r="N389" s="13">
        <v>9.0909080000000003E-2</v>
      </c>
      <c r="O389" s="13">
        <v>0</v>
      </c>
      <c r="P389" s="13">
        <v>5.2631600000000001E-2</v>
      </c>
      <c r="Q389" s="13">
        <v>3.3690650000000003E-2</v>
      </c>
      <c r="R389" s="13">
        <v>5.5747400000000003E-2</v>
      </c>
      <c r="S389" s="13">
        <v>3.7344499999999998E-3</v>
      </c>
      <c r="T389" s="13">
        <v>0.15247816</v>
      </c>
      <c r="U389" s="13">
        <v>4.6012794820000001E-2</v>
      </c>
      <c r="V389" s="13">
        <v>8.936362564E-2</v>
      </c>
      <c r="W389" s="13">
        <v>3.7344499999999998E-3</v>
      </c>
      <c r="X389" s="13">
        <v>0.15247816</v>
      </c>
      <c r="Y389" s="13">
        <v>4.4468112999999997E-2</v>
      </c>
      <c r="Z389" s="13">
        <v>8.6363625999999999E-2</v>
      </c>
      <c r="AA389" s="13">
        <v>3.7344499999999998E-3</v>
      </c>
      <c r="AB389" s="13">
        <v>0.15247816</v>
      </c>
      <c r="AC389" s="13">
        <v>4.521704964E-2</v>
      </c>
      <c r="AD389" s="13">
        <v>8.7818171279999996E-2</v>
      </c>
      <c r="AE389" s="13">
        <v>3.7344499999999998E-3</v>
      </c>
      <c r="AF389" s="13">
        <v>0.15247816</v>
      </c>
      <c r="AG389" s="13">
        <v>4.2127685999999998E-2</v>
      </c>
      <c r="AH389" s="13">
        <v>8.1818171999999995E-2</v>
      </c>
      <c r="AI389" s="13">
        <v>3.7344499999999998E-3</v>
      </c>
      <c r="AJ389" s="13">
        <v>0.15247816</v>
      </c>
      <c r="AK389" s="13">
        <v>4.4421304459999998E-2</v>
      </c>
      <c r="AL389" s="13">
        <v>8.6272716920000006E-2</v>
      </c>
      <c r="AM389" s="13">
        <v>3.7344499999999998E-3</v>
      </c>
      <c r="AN389" s="13">
        <v>0.15247816</v>
      </c>
      <c r="AO389" s="13">
        <v>3.9787258999999998E-2</v>
      </c>
      <c r="AP389" s="13">
        <v>7.7272718000000004E-2</v>
      </c>
      <c r="AQ389" s="13">
        <v>3.7344499999999998E-3</v>
      </c>
      <c r="AR389" s="13">
        <v>0.15247816</v>
      </c>
      <c r="AS389" s="13">
        <v>4.35319422E-2</v>
      </c>
      <c r="AT389" s="13">
        <v>8.4545444400000003E-2</v>
      </c>
      <c r="AU389" s="13">
        <v>3.7344499999999998E-3</v>
      </c>
      <c r="AV389" s="13">
        <v>0.15247816</v>
      </c>
      <c r="AW389" s="13">
        <v>3.7446831999999999E-2</v>
      </c>
      <c r="AX389" s="13">
        <v>7.2727264E-2</v>
      </c>
      <c r="AY389" s="13">
        <v>3.7344499999999998E-3</v>
      </c>
      <c r="AZ389" s="13">
        <v>0.15247816</v>
      </c>
      <c r="BA389" s="86">
        <v>3.7037037037037E-2</v>
      </c>
      <c r="BB389" s="86">
        <v>0.107142857142857</v>
      </c>
      <c r="BC389" s="13">
        <v>0</v>
      </c>
      <c r="BD389" s="13">
        <v>5.7692307692307702E-2</v>
      </c>
      <c r="BE389" s="14">
        <v>3.8461538461538498E-2</v>
      </c>
      <c r="BF389" s="14">
        <v>3.4482758620689703E-2</v>
      </c>
      <c r="BG389" s="14">
        <v>1.9230769230769201E-2</v>
      </c>
      <c r="BH389" s="14">
        <v>0.04</v>
      </c>
      <c r="BI389" s="14">
        <v>5.5555555555555601E-2</v>
      </c>
      <c r="BJ389" s="14">
        <v>6.25E-2</v>
      </c>
      <c r="BK389" s="14">
        <v>1.85185185185185E-2</v>
      </c>
      <c r="BL389" s="430">
        <v>3.8461538461538498E-2</v>
      </c>
      <c r="BM389" s="14">
        <v>1.6666666666666701E-2</v>
      </c>
      <c r="BN389" s="14">
        <v>5.7142857142857099E-2</v>
      </c>
      <c r="BO389" s="14">
        <v>0</v>
      </c>
      <c r="BP389" s="14">
        <v>1.72413793103448E-2</v>
      </c>
      <c r="BQ389" s="86">
        <v>1.6666666666666701E-2</v>
      </c>
      <c r="BR389" s="86">
        <v>5.7142857142857099E-2</v>
      </c>
      <c r="BS389" s="86">
        <v>0</v>
      </c>
      <c r="BT389" s="86">
        <v>1.72413793103448E-2</v>
      </c>
      <c r="BU389" s="14" t="s">
        <v>35</v>
      </c>
      <c r="BV389" s="14" t="s">
        <v>35</v>
      </c>
      <c r="BW389" s="14" t="s">
        <v>35</v>
      </c>
      <c r="BX389" s="14" t="s">
        <v>35</v>
      </c>
      <c r="BY389" s="14" t="s">
        <v>35</v>
      </c>
      <c r="BZ389" s="14" t="s">
        <v>35</v>
      </c>
      <c r="CA389" s="14" t="s">
        <v>35</v>
      </c>
      <c r="CB389" s="14" t="s">
        <v>35</v>
      </c>
      <c r="CC389" s="14">
        <v>4.66</v>
      </c>
      <c r="CD389" s="14">
        <v>4.66</v>
      </c>
      <c r="CE389" s="14">
        <v>4.66</v>
      </c>
      <c r="CF389" s="14">
        <v>4.66</v>
      </c>
      <c r="CG389" s="14">
        <v>4.66</v>
      </c>
      <c r="CH389" s="14">
        <v>4.66</v>
      </c>
      <c r="CI389" s="14">
        <v>4.83</v>
      </c>
      <c r="CJ389" s="14">
        <f>INDEX('Monthy Targets'!AC:AC,(MATCH(FY2019_ALL_Targets!$B:$B,'Monthy Targets'!$B:$B,0)))</f>
        <v>4.8099999999999996</v>
      </c>
      <c r="CK389" s="14">
        <f>INDEX('Monthy Targets'!AD:AD,(MATCH(FY2019_ALL_Targets!$B:$B,'Monthy Targets'!$B:$B,0)))</f>
        <v>4.8099999999999996</v>
      </c>
      <c r="CL389" s="14">
        <f>INDEX('Monthy Targets'!AE:AE,(MATCH(FY2019_ALL_Targets!$B:$B,'Monthy Targets'!$B:$B,0)))</f>
        <v>4.8099999999999996</v>
      </c>
      <c r="CM389" s="14">
        <f>INDEX('Monthy Targets'!AF:AF,(MATCH(FY2019_ALL_Targets!$B:$B,'Monthy Targets'!$B:$B,0)))</f>
        <v>4.8099999999999996</v>
      </c>
      <c r="CN389" s="14">
        <f>INDEX('Monthy Targets'!AG:AG,(MATCH(FY2019_ALL_Targets!$B:$B,'Monthy Targets'!$B:$B,0)))</f>
        <v>4.8099999999999996</v>
      </c>
      <c r="CO389" s="14">
        <v>0.32</v>
      </c>
      <c r="CP389" s="14">
        <v>0</v>
      </c>
      <c r="CQ389" s="14">
        <v>0.32</v>
      </c>
      <c r="CR389" s="14">
        <v>0.32</v>
      </c>
      <c r="CS389" s="14">
        <v>0.32</v>
      </c>
      <c r="CT389" s="14">
        <v>0.32</v>
      </c>
      <c r="CU389" s="14">
        <v>0</v>
      </c>
      <c r="CV389" s="14">
        <v>0.32</v>
      </c>
      <c r="CW389" s="14">
        <v>0</v>
      </c>
      <c r="CX389" s="14">
        <v>0.33</v>
      </c>
      <c r="CY389" s="14">
        <v>0</v>
      </c>
      <c r="CZ389" s="14">
        <v>0.33</v>
      </c>
      <c r="DA389" s="14">
        <f>IF('QIPP Scorecard'!$AA$1=4,IF(FY2019_ALL_Targets!$BU389="Yes",INDEX('Final Comp Values'!$BN:$BN,MATCH(FY2019_ALL_Targets!$A389,'Final Comp Values'!$B:$B,0)),IF($BU389="Min Data",0,0)),0)</f>
        <v>0.33</v>
      </c>
      <c r="DB389" s="14">
        <f>IF('QIPP Scorecard'!$AA$1=4,IF(FY2019_ALL_Targets!$BV389="Yes",INDEX('Final Comp Values'!$BN:$BN,MATCH(FY2019_ALL_Targets!$A389,'Final Comp Values'!$B:$B,0)),IF($BV389="Min Data",0,0)),0)</f>
        <v>0.33</v>
      </c>
      <c r="DC389" s="14">
        <f>IF('QIPP Scorecard'!$AA$1=4,IF(FY2019_ALL_Targets!$BW389="Yes",INDEX('Final Comp Values'!$BN:$BN,MATCH(FY2019_ALL_Targets!$A389,'Final Comp Values'!$B:$B,0)),IF(CI389="Min Data",0,0)),0)</f>
        <v>0.33</v>
      </c>
      <c r="DD389" s="14">
        <f>IF('QIPP Scorecard'!$AA$1=4,IF(FY2019_ALL_Targets!$BX389="Yes",INDEX('Final Comp Values'!$BN:$BN,MATCH(FY2019_ALL_Targets!$A389,'Final Comp Values'!$B:$B,0)),IF($BX389="Min Data",0,0)),0)</f>
        <v>0.33</v>
      </c>
      <c r="DE389" s="14">
        <v>0.59</v>
      </c>
      <c r="DF389" s="14">
        <v>0</v>
      </c>
      <c r="DG389" s="14">
        <v>0.59</v>
      </c>
      <c r="DH389" s="14">
        <v>0.59</v>
      </c>
      <c r="DI389" s="14">
        <v>0.59</v>
      </c>
      <c r="DJ389" s="14">
        <v>0.59</v>
      </c>
      <c r="DK389" s="14">
        <v>0</v>
      </c>
      <c r="DL389" s="14">
        <v>0.59</v>
      </c>
      <c r="DM389" s="14">
        <v>0</v>
      </c>
      <c r="DN389" s="14">
        <v>0.61</v>
      </c>
      <c r="DO389" s="14">
        <v>0</v>
      </c>
      <c r="DP389" s="14">
        <v>0.61</v>
      </c>
      <c r="DQ389" s="14">
        <f>IF('QIPP Scorecard'!$AA$1=4,IF(FY2019_ALL_Targets!$BY389="Yes",INDEX('Final Comp Values'!$BK:$BK,MATCH(FY2019_ALL_Targets!$A389,'Final Comp Values'!$B:$B,0)),IF($BY389="Min Data",0,0)),0)</f>
        <v>0.61</v>
      </c>
      <c r="DR389" s="14">
        <f>IF('QIPP Scorecard'!$AA$1=4,IF(FY2019_ALL_Targets!$BZ389="Yes",INDEX('Final Comp Values'!$BO:$BO,MATCH(FY2019_ALL_Targets!$A389,'Final Comp Values'!$B:$B,0)),IF($BZ389="Min Data",0,0)),0)</f>
        <v>0.61</v>
      </c>
      <c r="DS389" s="14">
        <f>IF('QIPP Scorecard'!$AA$1=4,IF(FY2019_ALL_Targets!$CA389="Yes",INDEX('Final Comp Values'!$BO:$BO,MATCH(FY2019_ALL_Targets!$A389,'Final Comp Values'!$B:$B,0)),IF($CA389="Min Data",0,0)),0)</f>
        <v>0.61</v>
      </c>
      <c r="DT389" s="14">
        <f>IF('QIPP Scorecard'!$AA$1=4,IF(FY2019_ALL_Targets!$CB389="Yes",INDEX('Final Comp Values'!$BO:$BO,MATCH(FY2019_ALL_Targets!$A389,'Final Comp Values'!$B:$B,0)),IF($CB389="Min Data",0,0)),0)</f>
        <v>0.61</v>
      </c>
      <c r="DU389" s="14">
        <v>0.74</v>
      </c>
      <c r="DV389" s="14">
        <v>0.83</v>
      </c>
      <c r="DW389" s="14">
        <v>0.75</v>
      </c>
      <c r="DX389" s="14">
        <v>0.96</v>
      </c>
      <c r="DY389" s="12">
        <f t="shared" si="31"/>
        <v>0</v>
      </c>
      <c r="DZ389" s="12">
        <f t="shared" si="32"/>
        <v>0</v>
      </c>
      <c r="EA389" s="12">
        <f t="shared" si="33"/>
        <v>0</v>
      </c>
      <c r="EB389" s="12">
        <f t="shared" si="34"/>
        <v>0</v>
      </c>
    </row>
    <row r="390" spans="1:132" x14ac:dyDescent="0.25">
      <c r="A390" s="297">
        <v>4509</v>
      </c>
      <c r="B390" s="347">
        <v>675978</v>
      </c>
      <c r="C390" s="297">
        <v>1028591</v>
      </c>
      <c r="D390" s="14">
        <v>1790222693</v>
      </c>
      <c r="E390" s="26" t="s">
        <v>923</v>
      </c>
      <c r="F390" s="26" t="str">
        <f>INDEX('Mar - Aug'!X:X,MATCH(A390,'Mar - Aug'!B:B,0))</f>
        <v>Lubbock</v>
      </c>
      <c r="G390" s="26" t="s">
        <v>3190</v>
      </c>
      <c r="H390" s="26"/>
      <c r="I390" s="26" t="str">
        <f t="shared" si="30"/>
        <v/>
      </c>
      <c r="J390" s="299" t="s">
        <v>2959</v>
      </c>
      <c r="K390" s="299" t="s">
        <v>2960</v>
      </c>
      <c r="L390" s="299" t="s">
        <v>2961</v>
      </c>
      <c r="M390" s="13">
        <v>5.6338020000000003E-2</v>
      </c>
      <c r="N390" s="13">
        <v>8.1632659999999996E-2</v>
      </c>
      <c r="O390" s="13">
        <v>0</v>
      </c>
      <c r="P390" s="13">
        <v>0.21656052000000001</v>
      </c>
      <c r="Q390" s="13">
        <v>3.3690650000000003E-2</v>
      </c>
      <c r="R390" s="13">
        <v>5.5747400000000003E-2</v>
      </c>
      <c r="S390" s="13">
        <v>3.7344499999999998E-3</v>
      </c>
      <c r="T390" s="13">
        <v>0.15247816</v>
      </c>
      <c r="U390" s="13">
        <v>5.538027366E-2</v>
      </c>
      <c r="V390" s="13">
        <v>8.0244904780000001E-2</v>
      </c>
      <c r="W390" s="13">
        <v>3.7344499999999998E-3</v>
      </c>
      <c r="X390" s="13">
        <v>0.21287899116</v>
      </c>
      <c r="Y390" s="13">
        <v>5.3521118999999999E-2</v>
      </c>
      <c r="Z390" s="13">
        <v>7.7551026999999995E-2</v>
      </c>
      <c r="AA390" s="13">
        <v>3.7344499999999998E-3</v>
      </c>
      <c r="AB390" s="13">
        <v>0.20573249399999999</v>
      </c>
      <c r="AC390" s="13">
        <v>5.4422527319999997E-2</v>
      </c>
      <c r="AD390" s="13">
        <v>7.8857149560000006E-2</v>
      </c>
      <c r="AE390" s="13">
        <v>3.7344499999999998E-3</v>
      </c>
      <c r="AF390" s="13">
        <v>0.20919746232</v>
      </c>
      <c r="AG390" s="13">
        <v>5.0704218000000002E-2</v>
      </c>
      <c r="AH390" s="13">
        <v>7.3469393999999993E-2</v>
      </c>
      <c r="AI390" s="13">
        <v>3.7344499999999998E-3</v>
      </c>
      <c r="AJ390" s="13">
        <v>0.194904468</v>
      </c>
      <c r="AK390" s="13">
        <v>5.3464780980000001E-2</v>
      </c>
      <c r="AL390" s="13">
        <v>7.7469394339999997E-2</v>
      </c>
      <c r="AM390" s="13">
        <v>3.7344499999999998E-3</v>
      </c>
      <c r="AN390" s="13">
        <v>0.20551593348</v>
      </c>
      <c r="AO390" s="13">
        <v>4.7887316999999999E-2</v>
      </c>
      <c r="AP390" s="13">
        <v>6.9387761000000006E-2</v>
      </c>
      <c r="AQ390" s="13">
        <v>3.7344499999999998E-3</v>
      </c>
      <c r="AR390" s="13">
        <v>0.18407644200000001</v>
      </c>
      <c r="AS390" s="13">
        <v>5.2394358600000003E-2</v>
      </c>
      <c r="AT390" s="13">
        <v>7.5918373799999994E-2</v>
      </c>
      <c r="AU390" s="13">
        <v>3.7344499999999998E-3</v>
      </c>
      <c r="AV390" s="13">
        <v>0.20140128360000001</v>
      </c>
      <c r="AW390" s="13">
        <v>4.5070416000000002E-2</v>
      </c>
      <c r="AX390" s="13">
        <v>6.5306128000000005E-2</v>
      </c>
      <c r="AY390" s="13">
        <v>3.7344499999999998E-3</v>
      </c>
      <c r="AZ390" s="13">
        <v>0.17324841599999999</v>
      </c>
      <c r="BA390" s="86">
        <v>1.9607843137254902E-2</v>
      </c>
      <c r="BB390" s="86">
        <v>2.2222222222222199E-2</v>
      </c>
      <c r="BC390" s="13">
        <v>0</v>
      </c>
      <c r="BD390" s="13">
        <v>0.17073170731707299</v>
      </c>
      <c r="BE390" s="14">
        <v>1.9607843137254902E-2</v>
      </c>
      <c r="BF390" s="14">
        <v>3.125E-2</v>
      </c>
      <c r="BG390" s="14">
        <v>0</v>
      </c>
      <c r="BH390" s="14">
        <v>0.17073170731707299</v>
      </c>
      <c r="BI390" s="14">
        <v>2.0833333333333301E-2</v>
      </c>
      <c r="BJ390" s="14">
        <v>3.3333333333333298E-2</v>
      </c>
      <c r="BK390" s="14">
        <v>0</v>
      </c>
      <c r="BL390" s="430">
        <v>0.15</v>
      </c>
      <c r="BM390" s="14">
        <v>0</v>
      </c>
      <c r="BN390" s="14">
        <v>0</v>
      </c>
      <c r="BO390" s="14">
        <v>0</v>
      </c>
      <c r="BP390" s="14">
        <v>9.7560975609756101E-2</v>
      </c>
      <c r="BQ390" s="86">
        <v>0</v>
      </c>
      <c r="BR390" s="86">
        <v>0</v>
      </c>
      <c r="BS390" s="86">
        <v>0</v>
      </c>
      <c r="BT390" s="86">
        <v>9.7560975609756101E-2</v>
      </c>
      <c r="BU390" s="14" t="s">
        <v>35</v>
      </c>
      <c r="BV390" s="14" t="s">
        <v>35</v>
      </c>
      <c r="BW390" s="14" t="s">
        <v>35</v>
      </c>
      <c r="BX390" s="14" t="s">
        <v>35</v>
      </c>
      <c r="BY390" s="14" t="s">
        <v>35</v>
      </c>
      <c r="BZ390" s="14" t="s">
        <v>35</v>
      </c>
      <c r="CA390" s="14" t="s">
        <v>35</v>
      </c>
      <c r="CB390" s="14" t="s">
        <v>35</v>
      </c>
      <c r="CC390" s="14">
        <v>0</v>
      </c>
      <c r="CD390" s="14">
        <v>0</v>
      </c>
      <c r="CE390" s="14">
        <v>0</v>
      </c>
      <c r="CF390" s="14">
        <v>0</v>
      </c>
      <c r="CG390" s="14">
        <v>0</v>
      </c>
      <c r="CH390" s="14">
        <v>0</v>
      </c>
      <c r="CI390" s="14">
        <v>0</v>
      </c>
      <c r="CJ390" s="14">
        <f>INDEX('Monthy Targets'!AC:AC,(MATCH(FY2019_ALL_Targets!$B:$B,'Monthy Targets'!$B:$B,0)))</f>
        <v>0</v>
      </c>
      <c r="CK390" s="14">
        <f>INDEX('Monthy Targets'!AD:AD,(MATCH(FY2019_ALL_Targets!$B:$B,'Monthy Targets'!$B:$B,0)))</f>
        <v>0</v>
      </c>
      <c r="CL390" s="14">
        <f>INDEX('Monthy Targets'!AE:AE,(MATCH(FY2019_ALL_Targets!$B:$B,'Monthy Targets'!$B:$B,0)))</f>
        <v>0</v>
      </c>
      <c r="CM390" s="14">
        <f>INDEX('Monthy Targets'!AF:AF,(MATCH(FY2019_ALL_Targets!$B:$B,'Monthy Targets'!$B:$B,0)))</f>
        <v>0</v>
      </c>
      <c r="CN390" s="14">
        <f>INDEX('Monthy Targets'!AG:AG,(MATCH(FY2019_ALL_Targets!$B:$B,'Monthy Targets'!$B:$B,0)))</f>
        <v>0</v>
      </c>
      <c r="CO390" s="14">
        <v>0.97</v>
      </c>
      <c r="CP390" s="14">
        <v>0.97</v>
      </c>
      <c r="CQ390" s="14">
        <v>0.97</v>
      </c>
      <c r="CR390" s="14">
        <v>0.97</v>
      </c>
      <c r="CS390" s="14">
        <v>0.97</v>
      </c>
      <c r="CT390" s="14">
        <v>0.97</v>
      </c>
      <c r="CU390" s="14">
        <v>0.97</v>
      </c>
      <c r="CV390" s="14">
        <v>0.97</v>
      </c>
      <c r="CW390" s="14">
        <v>0.98</v>
      </c>
      <c r="CX390" s="14">
        <v>0.98</v>
      </c>
      <c r="CY390" s="14">
        <v>0.98</v>
      </c>
      <c r="CZ390" s="14">
        <v>0.98</v>
      </c>
      <c r="DA390" s="14">
        <f>IF('QIPP Scorecard'!$AA$1=4,IF(FY2019_ALL_Targets!$BU390="Yes",INDEX('Final Comp Values'!$BN:$BN,MATCH(FY2019_ALL_Targets!$A390,'Final Comp Values'!$B:$B,0)),IF($BU390="Min Data",0,0)),0)</f>
        <v>0.98</v>
      </c>
      <c r="DB390" s="14">
        <f>IF('QIPP Scorecard'!$AA$1=4,IF(FY2019_ALL_Targets!$BV390="Yes",INDEX('Final Comp Values'!$BN:$BN,MATCH(FY2019_ALL_Targets!$A390,'Final Comp Values'!$B:$B,0)),IF($BV390="Min Data",0,0)),0)</f>
        <v>0.98</v>
      </c>
      <c r="DC390" s="14">
        <f>IF('QIPP Scorecard'!$AA$1=4,IF(FY2019_ALL_Targets!$BW390="Yes",INDEX('Final Comp Values'!$BN:$BN,MATCH(FY2019_ALL_Targets!$A390,'Final Comp Values'!$B:$B,0)),IF(CI390="Min Data",0,0)),0)</f>
        <v>0.98</v>
      </c>
      <c r="DD390" s="14">
        <f>IF('QIPP Scorecard'!$AA$1=4,IF(FY2019_ALL_Targets!$BX390="Yes",INDEX('Final Comp Values'!$BN:$BN,MATCH(FY2019_ALL_Targets!$A390,'Final Comp Values'!$B:$B,0)),IF($BX390="Min Data",0,0)),0)</f>
        <v>0.98</v>
      </c>
      <c r="DE390" s="14">
        <v>1.8</v>
      </c>
      <c r="DF390" s="14">
        <v>1.8</v>
      </c>
      <c r="DG390" s="14">
        <v>1.8</v>
      </c>
      <c r="DH390" s="14">
        <v>1.8</v>
      </c>
      <c r="DI390" s="14">
        <v>1.8</v>
      </c>
      <c r="DJ390" s="14">
        <v>1.8</v>
      </c>
      <c r="DK390" s="14">
        <v>1.8</v>
      </c>
      <c r="DL390" s="14">
        <v>1.8</v>
      </c>
      <c r="DM390" s="14">
        <v>1.83</v>
      </c>
      <c r="DN390" s="14">
        <v>1.83</v>
      </c>
      <c r="DO390" s="14">
        <v>1.83</v>
      </c>
      <c r="DP390" s="14">
        <v>1.83</v>
      </c>
      <c r="DQ390" s="14">
        <f>IF('QIPP Scorecard'!$AA$1=4,IF(FY2019_ALL_Targets!$BY390="Yes",INDEX('Final Comp Values'!$BK:$BK,MATCH(FY2019_ALL_Targets!$A390,'Final Comp Values'!$B:$B,0)),IF($BY390="Min Data",0,0)),0)</f>
        <v>1.83</v>
      </c>
      <c r="DR390" s="14">
        <f>IF('QIPP Scorecard'!$AA$1=4,IF(FY2019_ALL_Targets!$BZ390="Yes",INDEX('Final Comp Values'!$BO:$BO,MATCH(FY2019_ALL_Targets!$A390,'Final Comp Values'!$B:$B,0)),IF($BZ390="Min Data",0,0)),0)</f>
        <v>1.83</v>
      </c>
      <c r="DS390" s="14">
        <f>IF('QIPP Scorecard'!$AA$1=4,IF(FY2019_ALL_Targets!$CA390="Yes",INDEX('Final Comp Values'!$BO:$BO,MATCH(FY2019_ALL_Targets!$A390,'Final Comp Values'!$B:$B,0)),IF($CA390="Min Data",0,0)),0)</f>
        <v>1.83</v>
      </c>
      <c r="DT390" s="14">
        <f>IF('QIPP Scorecard'!$AA$1=4,IF(FY2019_ALL_Targets!$CB390="Yes",INDEX('Final Comp Values'!$BO:$BO,MATCH(FY2019_ALL_Targets!$A390,'Final Comp Values'!$B:$B,0)),IF($CB390="Min Data",0,0)),0)</f>
        <v>1.83</v>
      </c>
      <c r="DU390" s="14">
        <v>1.1100000000000001</v>
      </c>
      <c r="DV390" s="14">
        <v>1.26</v>
      </c>
      <c r="DW390" s="14">
        <v>1.31</v>
      </c>
      <c r="DX390" s="14">
        <v>1.29</v>
      </c>
      <c r="DY390" s="12">
        <f t="shared" si="31"/>
        <v>0</v>
      </c>
      <c r="DZ390" s="12">
        <f t="shared" si="32"/>
        <v>0</v>
      </c>
      <c r="EA390" s="12">
        <f t="shared" si="33"/>
        <v>0</v>
      </c>
      <c r="EB390" s="12">
        <f t="shared" si="34"/>
        <v>3</v>
      </c>
    </row>
    <row r="391" spans="1:132" x14ac:dyDescent="0.25">
      <c r="A391" s="297">
        <v>4982</v>
      </c>
      <c r="B391" s="347">
        <v>675985</v>
      </c>
      <c r="C391" s="297">
        <v>1028622</v>
      </c>
      <c r="D391" s="14">
        <v>1841664349</v>
      </c>
      <c r="E391" s="26" t="s">
        <v>913</v>
      </c>
      <c r="F391" s="26" t="str">
        <f>INDEX('Mar - Aug'!X:X,MATCH(A391,'Mar - Aug'!B:B,0))</f>
        <v>MRSA West</v>
      </c>
      <c r="G391" s="26" t="s">
        <v>3011</v>
      </c>
      <c r="H391" s="26"/>
      <c r="I391" s="26" t="str">
        <f t="shared" si="30"/>
        <v/>
      </c>
      <c r="J391" s="299" t="s">
        <v>633</v>
      </c>
      <c r="K391" s="299" t="s">
        <v>986</v>
      </c>
      <c r="L391" s="299" t="s">
        <v>2288</v>
      </c>
      <c r="M391" s="13">
        <v>3.6253760000000003E-2</v>
      </c>
      <c r="N391" s="13">
        <v>5.2238819999999998E-2</v>
      </c>
      <c r="O391" s="13">
        <v>0</v>
      </c>
      <c r="P391" s="13">
        <v>0.19838057000000001</v>
      </c>
      <c r="Q391" s="13">
        <v>3.3690650000000003E-2</v>
      </c>
      <c r="R391" s="13">
        <v>5.5747400000000003E-2</v>
      </c>
      <c r="S391" s="13">
        <v>3.7344499999999998E-3</v>
      </c>
      <c r="T391" s="13">
        <v>0.15247816</v>
      </c>
      <c r="U391" s="13">
        <v>3.5637446080000003E-2</v>
      </c>
      <c r="V391" s="13">
        <v>5.5747400000000003E-2</v>
      </c>
      <c r="W391" s="13">
        <v>3.7344499999999998E-3</v>
      </c>
      <c r="X391" s="13">
        <v>0.19500810030999999</v>
      </c>
      <c r="Y391" s="13">
        <v>3.4441072000000003E-2</v>
      </c>
      <c r="Z391" s="13">
        <v>5.5747400000000003E-2</v>
      </c>
      <c r="AA391" s="13">
        <v>3.7344499999999998E-3</v>
      </c>
      <c r="AB391" s="13">
        <v>0.1884615415</v>
      </c>
      <c r="AC391" s="13">
        <v>3.5021132160000003E-2</v>
      </c>
      <c r="AD391" s="13">
        <v>5.5747400000000003E-2</v>
      </c>
      <c r="AE391" s="13">
        <v>3.7344499999999998E-3</v>
      </c>
      <c r="AF391" s="13">
        <v>0.19163563062</v>
      </c>
      <c r="AG391" s="13">
        <v>3.3690650000000003E-2</v>
      </c>
      <c r="AH391" s="13">
        <v>5.5747400000000003E-2</v>
      </c>
      <c r="AI391" s="13">
        <v>3.7344499999999998E-3</v>
      </c>
      <c r="AJ391" s="13">
        <v>0.17854251300000001</v>
      </c>
      <c r="AK391" s="13">
        <v>3.4404818240000003E-2</v>
      </c>
      <c r="AL391" s="13">
        <v>5.5747400000000003E-2</v>
      </c>
      <c r="AM391" s="13">
        <v>3.7344499999999998E-3</v>
      </c>
      <c r="AN391" s="13">
        <v>0.18826316093000001</v>
      </c>
      <c r="AO391" s="13">
        <v>3.3690650000000003E-2</v>
      </c>
      <c r="AP391" s="13">
        <v>5.5747400000000003E-2</v>
      </c>
      <c r="AQ391" s="13">
        <v>3.7344499999999998E-3</v>
      </c>
      <c r="AR391" s="13">
        <v>0.1686234845</v>
      </c>
      <c r="AS391" s="13">
        <v>3.3715996800000002E-2</v>
      </c>
      <c r="AT391" s="13">
        <v>5.5747400000000003E-2</v>
      </c>
      <c r="AU391" s="13">
        <v>3.7344499999999998E-3</v>
      </c>
      <c r="AV391" s="13">
        <v>0.18449393010000001</v>
      </c>
      <c r="AW391" s="13">
        <v>3.3690650000000003E-2</v>
      </c>
      <c r="AX391" s="13">
        <v>5.5747400000000003E-2</v>
      </c>
      <c r="AY391" s="13">
        <v>3.7344499999999998E-3</v>
      </c>
      <c r="AZ391" s="13">
        <v>0.15870445599999999</v>
      </c>
      <c r="BA391" s="86">
        <v>1.1494252873563199E-2</v>
      </c>
      <c r="BB391" s="86">
        <v>2.9411764705882401E-2</v>
      </c>
      <c r="BC391" s="13">
        <v>0</v>
      </c>
      <c r="BD391" s="13">
        <v>0.28125</v>
      </c>
      <c r="BE391" s="14">
        <v>1.2987012987013E-2</v>
      </c>
      <c r="BF391" s="14">
        <v>3.3333333333333298E-2</v>
      </c>
      <c r="BG391" s="14">
        <v>0</v>
      </c>
      <c r="BH391" s="14">
        <v>0.25</v>
      </c>
      <c r="BI391" s="14">
        <v>2.53164556962025E-2</v>
      </c>
      <c r="BJ391" s="14">
        <v>6.4516129032258104E-2</v>
      </c>
      <c r="BK391" s="14">
        <v>0</v>
      </c>
      <c r="BL391" s="430">
        <v>0.21052631578947401</v>
      </c>
      <c r="BM391" s="14">
        <v>1.26582278481013E-2</v>
      </c>
      <c r="BN391" s="14">
        <v>3.125E-2</v>
      </c>
      <c r="BO391" s="14">
        <v>0</v>
      </c>
      <c r="BP391" s="14">
        <v>0.25454545454545502</v>
      </c>
      <c r="BQ391" s="86">
        <v>1.26582278481013E-2</v>
      </c>
      <c r="BR391" s="86">
        <v>3.125E-2</v>
      </c>
      <c r="BS391" s="86">
        <v>0</v>
      </c>
      <c r="BT391" s="86">
        <v>0.25454545454545502</v>
      </c>
      <c r="BU391" s="14" t="s">
        <v>35</v>
      </c>
      <c r="BV391" s="14" t="s">
        <v>35</v>
      </c>
      <c r="BW391" s="14" t="s">
        <v>35</v>
      </c>
      <c r="BX391" s="14" t="s">
        <v>36</v>
      </c>
      <c r="BY391" s="14" t="s">
        <v>35</v>
      </c>
      <c r="BZ391" s="14" t="s">
        <v>35</v>
      </c>
      <c r="CA391" s="14" t="s">
        <v>35</v>
      </c>
      <c r="CB391" s="14" t="s">
        <v>36</v>
      </c>
      <c r="CC391" s="14">
        <v>11.84</v>
      </c>
      <c r="CD391" s="14">
        <v>11.84</v>
      </c>
      <c r="CE391" s="14">
        <v>11.84</v>
      </c>
      <c r="CF391" s="14">
        <v>11.84</v>
      </c>
      <c r="CG391" s="14">
        <v>11.84</v>
      </c>
      <c r="CH391" s="14">
        <v>11.84</v>
      </c>
      <c r="CI391" s="14">
        <v>11.59</v>
      </c>
      <c r="CJ391" s="14">
        <f>INDEX('Monthy Targets'!AC:AC,(MATCH(FY2019_ALL_Targets!$B:$B,'Monthy Targets'!$B:$B,0)))</f>
        <v>11.55</v>
      </c>
      <c r="CK391" s="14">
        <f>INDEX('Monthy Targets'!AD:AD,(MATCH(FY2019_ALL_Targets!$B:$B,'Monthy Targets'!$B:$B,0)))</f>
        <v>11.55</v>
      </c>
      <c r="CL391" s="14">
        <f>INDEX('Monthy Targets'!AE:AE,(MATCH(FY2019_ALL_Targets!$B:$B,'Monthy Targets'!$B:$B,0)))</f>
        <v>11.55</v>
      </c>
      <c r="CM391" s="14">
        <f>INDEX('Monthy Targets'!AF:AF,(MATCH(FY2019_ALL_Targets!$B:$B,'Monthy Targets'!$B:$B,0)))</f>
        <v>11.55</v>
      </c>
      <c r="CN391" s="14">
        <f>INDEX('Monthy Targets'!AG:AG,(MATCH(FY2019_ALL_Targets!$B:$B,'Monthy Targets'!$B:$B,0)))</f>
        <v>11.55</v>
      </c>
      <c r="CO391" s="14">
        <v>0.8</v>
      </c>
      <c r="CP391" s="14">
        <v>0.8</v>
      </c>
      <c r="CQ391" s="14">
        <v>0.8</v>
      </c>
      <c r="CR391" s="14">
        <v>0</v>
      </c>
      <c r="CS391" s="14">
        <v>0.8</v>
      </c>
      <c r="CT391" s="14">
        <v>0.8</v>
      </c>
      <c r="CU391" s="14">
        <v>0.8</v>
      </c>
      <c r="CV391" s="14">
        <v>0</v>
      </c>
      <c r="CW391" s="14">
        <v>0.78</v>
      </c>
      <c r="CX391" s="14">
        <v>0</v>
      </c>
      <c r="CY391" s="14">
        <v>0.78</v>
      </c>
      <c r="CZ391" s="14">
        <v>0</v>
      </c>
      <c r="DA391" s="14">
        <f>IF('QIPP Scorecard'!$AA$1=4,IF(FY2019_ALL_Targets!$BU391="Yes",INDEX('Final Comp Values'!$BN:$BN,MATCH(FY2019_ALL_Targets!$A391,'Final Comp Values'!$B:$B,0)),IF($BU391="Min Data",0,0)),0)</f>
        <v>0.78</v>
      </c>
      <c r="DB391" s="14">
        <f>IF('QIPP Scorecard'!$AA$1=4,IF(FY2019_ALL_Targets!$BV391="Yes",INDEX('Final Comp Values'!$BN:$BN,MATCH(FY2019_ALL_Targets!$A391,'Final Comp Values'!$B:$B,0)),IF($BV391="Min Data",0,0)),0)</f>
        <v>0.78</v>
      </c>
      <c r="DC391" s="14">
        <f>IF('QIPP Scorecard'!$AA$1=4,IF(FY2019_ALL_Targets!$BW391="Yes",INDEX('Final Comp Values'!$BN:$BN,MATCH(FY2019_ALL_Targets!$A391,'Final Comp Values'!$B:$B,0)),IF(CI391="Min Data",0,0)),0)</f>
        <v>0.78</v>
      </c>
      <c r="DD391" s="14">
        <f>IF('QIPP Scorecard'!$AA$1=4,IF(FY2019_ALL_Targets!$BX391="Yes",INDEX('Final Comp Values'!$BN:$BN,MATCH(FY2019_ALL_Targets!$A391,'Final Comp Values'!$B:$B,0)),IF($BX391="Min Data",0,0)),0)</f>
        <v>0</v>
      </c>
      <c r="DE391" s="14">
        <v>1.49</v>
      </c>
      <c r="DF391" s="14">
        <v>1.49</v>
      </c>
      <c r="DG391" s="14">
        <v>1.49</v>
      </c>
      <c r="DH391" s="14">
        <v>0</v>
      </c>
      <c r="DI391" s="14">
        <v>1.49</v>
      </c>
      <c r="DJ391" s="14">
        <v>1.49</v>
      </c>
      <c r="DK391" s="14">
        <v>1.49</v>
      </c>
      <c r="DL391" s="14">
        <v>0</v>
      </c>
      <c r="DM391" s="14">
        <v>1.46</v>
      </c>
      <c r="DN391" s="14">
        <v>0</v>
      </c>
      <c r="DO391" s="14">
        <v>1.46</v>
      </c>
      <c r="DP391" s="14">
        <v>0</v>
      </c>
      <c r="DQ391" s="14">
        <f>IF('QIPP Scorecard'!$AA$1=4,IF(FY2019_ALL_Targets!$BY391="Yes",INDEX('Final Comp Values'!$BK:$BK,MATCH(FY2019_ALL_Targets!$A391,'Final Comp Values'!$B:$B,0)),IF($BY391="Min Data",0,0)),0)</f>
        <v>1.46</v>
      </c>
      <c r="DR391" s="14">
        <f>IF('QIPP Scorecard'!$AA$1=4,IF(FY2019_ALL_Targets!$BZ391="Yes",INDEX('Final Comp Values'!$BO:$BO,MATCH(FY2019_ALL_Targets!$A391,'Final Comp Values'!$B:$B,0)),IF($BZ391="Min Data",0,0)),0)</f>
        <v>1.46</v>
      </c>
      <c r="DS391" s="14">
        <f>IF('QIPP Scorecard'!$AA$1=4,IF(FY2019_ALL_Targets!$CA391="Yes",INDEX('Final Comp Values'!$BO:$BO,MATCH(FY2019_ALL_Targets!$A391,'Final Comp Values'!$B:$B,0)),IF($CA391="Min Data",0,0)),0)</f>
        <v>1.46</v>
      </c>
      <c r="DT391" s="14">
        <f>IF('QIPP Scorecard'!$AA$1=4,IF(FY2019_ALL_Targets!$CB391="Yes",INDEX('Final Comp Values'!$BO:$BO,MATCH(FY2019_ALL_Targets!$A391,'Final Comp Values'!$B:$B,0)),IF($CB391="Min Data",0,0)),0)</f>
        <v>0</v>
      </c>
      <c r="DU391" s="14">
        <v>1.88</v>
      </c>
      <c r="DV391" s="14">
        <v>2.12</v>
      </c>
      <c r="DW391" s="14">
        <v>1.95</v>
      </c>
      <c r="DX391" s="14">
        <v>2.17</v>
      </c>
      <c r="DY391" s="12">
        <f t="shared" si="31"/>
        <v>1</v>
      </c>
      <c r="DZ391" s="12">
        <f t="shared" si="32"/>
        <v>1</v>
      </c>
      <c r="EA391" s="12">
        <f t="shared" si="33"/>
        <v>0</v>
      </c>
      <c r="EB391" s="12">
        <f t="shared" si="34"/>
        <v>0</v>
      </c>
    </row>
    <row r="392" spans="1:132" x14ac:dyDescent="0.25">
      <c r="A392" s="297">
        <v>101489</v>
      </c>
      <c r="B392" s="347">
        <v>675986</v>
      </c>
      <c r="C392" s="297">
        <v>1020137</v>
      </c>
      <c r="D392" s="14">
        <v>1790767002</v>
      </c>
      <c r="E392" s="26" t="s">
        <v>939</v>
      </c>
      <c r="F392" s="26" t="str">
        <f>INDEX('Mar - Aug'!X:X,MATCH(A392,'Mar - Aug'!B:B,0))</f>
        <v>Harris</v>
      </c>
      <c r="G392" s="26" t="s">
        <v>3055</v>
      </c>
      <c r="H392" s="26" t="s">
        <v>3016</v>
      </c>
      <c r="I392" s="26" t="str">
        <f t="shared" si="30"/>
        <v>Revision Needed</v>
      </c>
      <c r="J392" s="299" t="s">
        <v>292</v>
      </c>
      <c r="K392" s="299" t="s">
        <v>2359</v>
      </c>
      <c r="L392" s="299" t="s">
        <v>293</v>
      </c>
      <c r="M392" s="13">
        <v>7.4074099999999997E-3</v>
      </c>
      <c r="N392" s="13">
        <v>2.040817E-2</v>
      </c>
      <c r="O392" s="13">
        <v>0</v>
      </c>
      <c r="P392" s="13">
        <v>0.16517857999999999</v>
      </c>
      <c r="Q392" s="13">
        <v>3.3690650000000003E-2</v>
      </c>
      <c r="R392" s="13">
        <v>5.5747400000000003E-2</v>
      </c>
      <c r="S392" s="13">
        <v>3.7344499999999998E-3</v>
      </c>
      <c r="T392" s="13">
        <v>0.15247816</v>
      </c>
      <c r="U392" s="13">
        <v>3.3690650000000003E-2</v>
      </c>
      <c r="V392" s="13">
        <v>5.5747400000000003E-2</v>
      </c>
      <c r="W392" s="13">
        <v>3.7344499999999998E-3</v>
      </c>
      <c r="X392" s="13">
        <v>0.16237054413999999</v>
      </c>
      <c r="Y392" s="13">
        <v>3.3690650000000003E-2</v>
      </c>
      <c r="Z392" s="13">
        <v>5.5747400000000003E-2</v>
      </c>
      <c r="AA392" s="13">
        <v>3.7344499999999998E-3</v>
      </c>
      <c r="AB392" s="13">
        <v>0.15691965099999999</v>
      </c>
      <c r="AC392" s="13">
        <v>3.3690650000000003E-2</v>
      </c>
      <c r="AD392" s="13">
        <v>5.5747400000000003E-2</v>
      </c>
      <c r="AE392" s="13">
        <v>3.7344499999999998E-3</v>
      </c>
      <c r="AF392" s="13">
        <v>0.15956250827999999</v>
      </c>
      <c r="AG392" s="13">
        <v>3.3690650000000003E-2</v>
      </c>
      <c r="AH392" s="13">
        <v>5.5747400000000003E-2</v>
      </c>
      <c r="AI392" s="13">
        <v>3.7344499999999998E-3</v>
      </c>
      <c r="AJ392" s="13">
        <v>0.15247816</v>
      </c>
      <c r="AK392" s="13">
        <v>3.3690650000000003E-2</v>
      </c>
      <c r="AL392" s="13">
        <v>5.5747400000000003E-2</v>
      </c>
      <c r="AM392" s="13">
        <v>3.7344499999999998E-3</v>
      </c>
      <c r="AN392" s="13">
        <v>0.15675447242000001</v>
      </c>
      <c r="AO392" s="13">
        <v>3.3690650000000003E-2</v>
      </c>
      <c r="AP392" s="13">
        <v>5.5747400000000003E-2</v>
      </c>
      <c r="AQ392" s="13">
        <v>3.7344499999999998E-3</v>
      </c>
      <c r="AR392" s="13">
        <v>0.15247816</v>
      </c>
      <c r="AS392" s="13">
        <v>3.3690650000000003E-2</v>
      </c>
      <c r="AT392" s="13">
        <v>5.5747400000000003E-2</v>
      </c>
      <c r="AU392" s="13">
        <v>3.7344499999999998E-3</v>
      </c>
      <c r="AV392" s="13">
        <v>0.15361607939999999</v>
      </c>
      <c r="AW392" s="13">
        <v>3.3690650000000003E-2</v>
      </c>
      <c r="AX392" s="13">
        <v>5.5747400000000003E-2</v>
      </c>
      <c r="AY392" s="13">
        <v>3.7344499999999998E-3</v>
      </c>
      <c r="AZ392" s="13">
        <v>0.15247816</v>
      </c>
      <c r="BA392" s="86">
        <v>0</v>
      </c>
      <c r="BB392" s="86">
        <v>4.6511627906976702E-2</v>
      </c>
      <c r="BC392" s="13">
        <v>0</v>
      </c>
      <c r="BD392" s="13">
        <v>8.6956521739130405E-2</v>
      </c>
      <c r="BE392" s="14">
        <v>0</v>
      </c>
      <c r="BF392" s="14">
        <v>0.05</v>
      </c>
      <c r="BG392" s="14">
        <v>0</v>
      </c>
      <c r="BH392" s="14">
        <v>9.3023255813953501E-2</v>
      </c>
      <c r="BI392" s="14">
        <v>0</v>
      </c>
      <c r="BJ392" s="14">
        <v>5.5555555555555601E-2</v>
      </c>
      <c r="BK392" s="14">
        <v>0</v>
      </c>
      <c r="BL392" s="430">
        <v>0.12962962962963001</v>
      </c>
      <c r="BM392" s="14">
        <v>0</v>
      </c>
      <c r="BN392" s="14">
        <v>4.6511627906976702E-2</v>
      </c>
      <c r="BO392" s="14">
        <v>0</v>
      </c>
      <c r="BP392" s="14">
        <v>0.113207547169811</v>
      </c>
      <c r="BQ392" s="86">
        <v>0</v>
      </c>
      <c r="BR392" s="86">
        <v>4.6511627906976702E-2</v>
      </c>
      <c r="BS392" s="86">
        <v>0</v>
      </c>
      <c r="BT392" s="86">
        <v>0.113207547169811</v>
      </c>
      <c r="BU392" s="14" t="s">
        <v>35</v>
      </c>
      <c r="BV392" s="14" t="s">
        <v>35</v>
      </c>
      <c r="BW392" s="14" t="s">
        <v>35</v>
      </c>
      <c r="BX392" s="14" t="s">
        <v>35</v>
      </c>
      <c r="BY392" s="14" t="s">
        <v>35</v>
      </c>
      <c r="BZ392" s="14" t="s">
        <v>35</v>
      </c>
      <c r="CA392" s="14" t="s">
        <v>35</v>
      </c>
      <c r="CB392" s="14" t="s">
        <v>35</v>
      </c>
      <c r="CC392" s="14">
        <v>6.69</v>
      </c>
      <c r="CD392" s="14">
        <v>6.69</v>
      </c>
      <c r="CE392" s="14">
        <v>6.69</v>
      </c>
      <c r="CF392" s="14">
        <v>6.69</v>
      </c>
      <c r="CG392" s="14">
        <v>6.69</v>
      </c>
      <c r="CH392" s="14">
        <v>6.69</v>
      </c>
      <c r="CI392" s="14">
        <v>5.45</v>
      </c>
      <c r="CJ392" s="14">
        <f>INDEX('Monthy Targets'!AC:AC,(MATCH(FY2019_ALL_Targets!$B:$B,'Monthy Targets'!$B:$B,0)))</f>
        <v>5.43</v>
      </c>
      <c r="CK392" s="14">
        <f>INDEX('Monthy Targets'!AD:AD,(MATCH(FY2019_ALL_Targets!$B:$B,'Monthy Targets'!$B:$B,0)))</f>
        <v>5.43</v>
      </c>
      <c r="CL392" s="14">
        <f>INDEX('Monthy Targets'!AE:AE,(MATCH(FY2019_ALL_Targets!$B:$B,'Monthy Targets'!$B:$B,0)))</f>
        <v>5.43</v>
      </c>
      <c r="CM392" s="14">
        <f>INDEX('Monthy Targets'!AF:AF,(MATCH(FY2019_ALL_Targets!$B:$B,'Monthy Targets'!$B:$B,0)))</f>
        <v>5.43</v>
      </c>
      <c r="CN392" s="14">
        <f>INDEX('Monthy Targets'!AG:AG,(MATCH(FY2019_ALL_Targets!$B:$B,'Monthy Targets'!$B:$B,0)))</f>
        <v>5.43</v>
      </c>
      <c r="CO392" s="14">
        <v>0.45</v>
      </c>
      <c r="CP392" s="14">
        <v>0.45</v>
      </c>
      <c r="CQ392" s="14">
        <v>0.45</v>
      </c>
      <c r="CR392" s="14">
        <v>0.45</v>
      </c>
      <c r="CS392" s="14">
        <v>0.45</v>
      </c>
      <c r="CT392" s="14">
        <v>0.45</v>
      </c>
      <c r="CU392" s="14">
        <v>0.45</v>
      </c>
      <c r="CV392" s="14">
        <v>0.45</v>
      </c>
      <c r="CW392" s="14">
        <v>0.37</v>
      </c>
      <c r="CX392" s="14">
        <v>0.37</v>
      </c>
      <c r="CY392" s="14">
        <v>0.37</v>
      </c>
      <c r="CZ392" s="14">
        <v>0.37</v>
      </c>
      <c r="DA392" s="14">
        <f>IF('QIPP Scorecard'!$AA$1=4,IF(FY2019_ALL_Targets!$BU392="Yes",INDEX('Final Comp Values'!$BN:$BN,MATCH(FY2019_ALL_Targets!$A392,'Final Comp Values'!$B:$B,0)),IF($BU392="Min Data",0,0)),0)</f>
        <v>0.37</v>
      </c>
      <c r="DB392" s="14">
        <f>IF('QIPP Scorecard'!$AA$1=4,IF(FY2019_ALL_Targets!$BV392="Yes",INDEX('Final Comp Values'!$BN:$BN,MATCH(FY2019_ALL_Targets!$A392,'Final Comp Values'!$B:$B,0)),IF($BV392="Min Data",0,0)),0)</f>
        <v>0.37</v>
      </c>
      <c r="DC392" s="14">
        <f>IF('QIPP Scorecard'!$AA$1=4,IF(FY2019_ALL_Targets!$BW392="Yes",INDEX('Final Comp Values'!$BN:$BN,MATCH(FY2019_ALL_Targets!$A392,'Final Comp Values'!$B:$B,0)),IF(CI392="Min Data",0,0)),0)</f>
        <v>0.37</v>
      </c>
      <c r="DD392" s="14">
        <f>IF('QIPP Scorecard'!$AA$1=4,IF(FY2019_ALL_Targets!$BX392="Yes",INDEX('Final Comp Values'!$BN:$BN,MATCH(FY2019_ALL_Targets!$A392,'Final Comp Values'!$B:$B,0)),IF($BX392="Min Data",0,0)),0)</f>
        <v>0.37</v>
      </c>
      <c r="DE392" s="14">
        <v>0.84</v>
      </c>
      <c r="DF392" s="14">
        <v>0.84</v>
      </c>
      <c r="DG392" s="14">
        <v>0.84</v>
      </c>
      <c r="DH392" s="14">
        <v>0.84</v>
      </c>
      <c r="DI392" s="14">
        <v>0.84</v>
      </c>
      <c r="DJ392" s="14">
        <v>0.84</v>
      </c>
      <c r="DK392" s="14">
        <v>0.84</v>
      </c>
      <c r="DL392" s="14">
        <v>0.84</v>
      </c>
      <c r="DM392" s="14">
        <v>0.69</v>
      </c>
      <c r="DN392" s="14">
        <v>0.69</v>
      </c>
      <c r="DO392" s="14">
        <v>0.69</v>
      </c>
      <c r="DP392" s="14">
        <v>0.69</v>
      </c>
      <c r="DQ392" s="14">
        <f>IF('QIPP Scorecard'!$AA$1=4,IF(FY2019_ALL_Targets!$BY392="Yes",INDEX('Final Comp Values'!$BK:$BK,MATCH(FY2019_ALL_Targets!$A392,'Final Comp Values'!$B:$B,0)),IF($BY392="Min Data",0,0)),0)</f>
        <v>0.69</v>
      </c>
      <c r="DR392" s="14">
        <f>IF('QIPP Scorecard'!$AA$1=4,IF(FY2019_ALL_Targets!$BZ392="Yes",INDEX('Final Comp Values'!$BO:$BO,MATCH(FY2019_ALL_Targets!$A392,'Final Comp Values'!$B:$B,0)),IF($BZ392="Min Data",0,0)),0)</f>
        <v>0.69</v>
      </c>
      <c r="DS392" s="14">
        <f>IF('QIPP Scorecard'!$AA$1=4,IF(FY2019_ALL_Targets!$CA392="Yes",INDEX('Final Comp Values'!$BO:$BO,MATCH(FY2019_ALL_Targets!$A392,'Final Comp Values'!$B:$B,0)),IF($CA392="Min Data",0,0)),0)</f>
        <v>0.69</v>
      </c>
      <c r="DT392" s="14">
        <f>IF('QIPP Scorecard'!$AA$1=4,IF(FY2019_ALL_Targets!$CB392="Yes",INDEX('Final Comp Values'!$BO:$BO,MATCH(FY2019_ALL_Targets!$A392,'Final Comp Values'!$B:$B,0)),IF($CB392="Min Data",0,0)),0)</f>
        <v>0.69</v>
      </c>
      <c r="DU392" s="14">
        <v>1.19</v>
      </c>
      <c r="DV392" s="14">
        <v>1.34</v>
      </c>
      <c r="DW392" s="14">
        <v>1.4</v>
      </c>
      <c r="DX392" s="14">
        <v>1.37</v>
      </c>
      <c r="DY392" s="12">
        <f t="shared" si="31"/>
        <v>0</v>
      </c>
      <c r="DZ392" s="12">
        <f t="shared" si="32"/>
        <v>0</v>
      </c>
      <c r="EA392" s="12">
        <f t="shared" si="33"/>
        <v>0</v>
      </c>
      <c r="EB392" s="12">
        <f t="shared" si="34"/>
        <v>0</v>
      </c>
    </row>
    <row r="393" spans="1:132" x14ac:dyDescent="0.25">
      <c r="A393" s="297">
        <v>100950</v>
      </c>
      <c r="B393" s="347">
        <v>675988</v>
      </c>
      <c r="C393" s="297">
        <v>1026627</v>
      </c>
      <c r="D393" s="14">
        <v>1932364882</v>
      </c>
      <c r="E393" s="26" t="s">
        <v>937</v>
      </c>
      <c r="F393" s="26" t="str">
        <f>INDEX('Mar - Aug'!X:X,MATCH(A393,'Mar - Aug'!B:B,0))</f>
        <v>Tarrant</v>
      </c>
      <c r="G393" s="26" t="s">
        <v>3025</v>
      </c>
      <c r="H393" s="26"/>
      <c r="I393" s="26" t="str">
        <f t="shared" si="30"/>
        <v/>
      </c>
      <c r="J393" s="299" t="s">
        <v>130</v>
      </c>
      <c r="K393" s="299" t="s">
        <v>998</v>
      </c>
      <c r="L393" s="299" t="s">
        <v>131</v>
      </c>
      <c r="M393" s="13">
        <v>9.9476410000000001E-2</v>
      </c>
      <c r="N393" s="13">
        <v>0.10091743</v>
      </c>
      <c r="O393" s="13">
        <v>0</v>
      </c>
      <c r="P393" s="13">
        <v>0.29999998</v>
      </c>
      <c r="Q393" s="13">
        <v>3.3690650000000003E-2</v>
      </c>
      <c r="R393" s="13">
        <v>5.5747400000000003E-2</v>
      </c>
      <c r="S393" s="13">
        <v>3.7344499999999998E-3</v>
      </c>
      <c r="T393" s="13">
        <v>0.15247816</v>
      </c>
      <c r="U393" s="13">
        <v>9.7785311030000002E-2</v>
      </c>
      <c r="V393" s="13">
        <v>9.9201833690000005E-2</v>
      </c>
      <c r="W393" s="13">
        <v>3.7344499999999998E-3</v>
      </c>
      <c r="X393" s="13">
        <v>0.29489998033999998</v>
      </c>
      <c r="Y393" s="13">
        <v>9.4502589499999998E-2</v>
      </c>
      <c r="Z393" s="13">
        <v>9.5871558499999995E-2</v>
      </c>
      <c r="AA393" s="13">
        <v>3.7344499999999998E-3</v>
      </c>
      <c r="AB393" s="13">
        <v>0.28499998100000001</v>
      </c>
      <c r="AC393" s="13">
        <v>9.6094212060000003E-2</v>
      </c>
      <c r="AD393" s="13">
        <v>9.7486237379999993E-2</v>
      </c>
      <c r="AE393" s="13">
        <v>3.7344499999999998E-3</v>
      </c>
      <c r="AF393" s="13">
        <v>0.28979998068000001</v>
      </c>
      <c r="AG393" s="13">
        <v>8.9528768999999994E-2</v>
      </c>
      <c r="AH393" s="13">
        <v>9.0825687000000002E-2</v>
      </c>
      <c r="AI393" s="13">
        <v>3.7344499999999998E-3</v>
      </c>
      <c r="AJ393" s="13">
        <v>0.26999998200000003</v>
      </c>
      <c r="AK393" s="13">
        <v>9.4403113090000004E-2</v>
      </c>
      <c r="AL393" s="13">
        <v>9.5770641069999995E-2</v>
      </c>
      <c r="AM393" s="13">
        <v>3.7344499999999998E-3</v>
      </c>
      <c r="AN393" s="13">
        <v>0.28469998101999999</v>
      </c>
      <c r="AO393" s="13">
        <v>8.4554948500000005E-2</v>
      </c>
      <c r="AP393" s="13">
        <v>8.5779815499999995E-2</v>
      </c>
      <c r="AQ393" s="13">
        <v>3.7344499999999998E-3</v>
      </c>
      <c r="AR393" s="13">
        <v>0.25499998299999999</v>
      </c>
      <c r="AS393" s="13">
        <v>9.2513061300000005E-2</v>
      </c>
      <c r="AT393" s="13">
        <v>9.3853209899999998E-2</v>
      </c>
      <c r="AU393" s="13">
        <v>3.7344499999999998E-3</v>
      </c>
      <c r="AV393" s="13">
        <v>0.27899998139999999</v>
      </c>
      <c r="AW393" s="13">
        <v>7.9581128000000001E-2</v>
      </c>
      <c r="AX393" s="13">
        <v>8.0733944000000002E-2</v>
      </c>
      <c r="AY393" s="13">
        <v>3.7344499999999998E-3</v>
      </c>
      <c r="AZ393" s="13">
        <v>0.239999984</v>
      </c>
      <c r="BA393" s="86">
        <v>7.6086956521739094E-2</v>
      </c>
      <c r="BB393" s="86">
        <v>3.5714285714285698E-2</v>
      </c>
      <c r="BC393" s="13">
        <v>0</v>
      </c>
      <c r="BD393" s="13">
        <v>0.22500000000000001</v>
      </c>
      <c r="BE393" s="14">
        <v>4.49438202247191E-2</v>
      </c>
      <c r="BF393" s="14">
        <v>6.4516129032258104E-2</v>
      </c>
      <c r="BG393" s="14">
        <v>0</v>
      </c>
      <c r="BH393" s="14">
        <v>0.269230769230769</v>
      </c>
      <c r="BI393" s="14">
        <v>6.8965517241379296E-2</v>
      </c>
      <c r="BJ393" s="14">
        <v>4.6153846153846198E-2</v>
      </c>
      <c r="BK393" s="14">
        <v>0</v>
      </c>
      <c r="BL393" s="430">
        <v>0.25</v>
      </c>
      <c r="BM393" s="14">
        <v>4.49438202247191E-2</v>
      </c>
      <c r="BN393" s="14">
        <v>3.03030303030303E-2</v>
      </c>
      <c r="BO393" s="14">
        <v>0</v>
      </c>
      <c r="BP393" s="14">
        <v>0.230769230769231</v>
      </c>
      <c r="BQ393" s="86">
        <v>4.49438202247191E-2</v>
      </c>
      <c r="BR393" s="86">
        <v>3.03030303030303E-2</v>
      </c>
      <c r="BS393" s="86">
        <v>0</v>
      </c>
      <c r="BT393" s="86">
        <v>0.230769230769231</v>
      </c>
      <c r="BU393" s="14" t="s">
        <v>35</v>
      </c>
      <c r="BV393" s="14" t="s">
        <v>35</v>
      </c>
      <c r="BW393" s="14" t="s">
        <v>35</v>
      </c>
      <c r="BX393" s="14" t="s">
        <v>35</v>
      </c>
      <c r="BY393" s="14" t="s">
        <v>35</v>
      </c>
      <c r="BZ393" s="14" t="s">
        <v>35</v>
      </c>
      <c r="CA393" s="14" t="s">
        <v>35</v>
      </c>
      <c r="CB393" s="14" t="s">
        <v>35</v>
      </c>
      <c r="CC393" s="14">
        <v>6.06</v>
      </c>
      <c r="CD393" s="14">
        <v>6.06</v>
      </c>
      <c r="CE393" s="14">
        <v>6.06</v>
      </c>
      <c r="CF393" s="14">
        <v>6.06</v>
      </c>
      <c r="CG393" s="14">
        <v>6.06</v>
      </c>
      <c r="CH393" s="14">
        <v>6.06</v>
      </c>
      <c r="CI393" s="14">
        <v>5.88</v>
      </c>
      <c r="CJ393" s="14">
        <f>INDEX('Monthy Targets'!AC:AC,(MATCH(FY2019_ALL_Targets!$B:$B,'Monthy Targets'!$B:$B,0)))</f>
        <v>5.86</v>
      </c>
      <c r="CK393" s="14">
        <f>INDEX('Monthy Targets'!AD:AD,(MATCH(FY2019_ALL_Targets!$B:$B,'Monthy Targets'!$B:$B,0)))</f>
        <v>5.86</v>
      </c>
      <c r="CL393" s="14">
        <f>INDEX('Monthy Targets'!AE:AE,(MATCH(FY2019_ALL_Targets!$B:$B,'Monthy Targets'!$B:$B,0)))</f>
        <v>5.86</v>
      </c>
      <c r="CM393" s="14">
        <f>INDEX('Monthy Targets'!AF:AF,(MATCH(FY2019_ALL_Targets!$B:$B,'Monthy Targets'!$B:$B,0)))</f>
        <v>5.86</v>
      </c>
      <c r="CN393" s="14">
        <f>INDEX('Monthy Targets'!AG:AG,(MATCH(FY2019_ALL_Targets!$B:$B,'Monthy Targets'!$B:$B,0)))</f>
        <v>5.86</v>
      </c>
      <c r="CO393" s="14">
        <v>0.41</v>
      </c>
      <c r="CP393" s="14">
        <v>0.41</v>
      </c>
      <c r="CQ393" s="14">
        <v>0.41</v>
      </c>
      <c r="CR393" s="14">
        <v>0.41</v>
      </c>
      <c r="CS393" s="14">
        <v>0.41</v>
      </c>
      <c r="CT393" s="14">
        <v>0.41</v>
      </c>
      <c r="CU393" s="14">
        <v>0.41</v>
      </c>
      <c r="CV393" s="14">
        <v>0.41</v>
      </c>
      <c r="CW393" s="14">
        <v>0.4</v>
      </c>
      <c r="CX393" s="14">
        <v>0.4</v>
      </c>
      <c r="CY393" s="14">
        <v>0.4</v>
      </c>
      <c r="CZ393" s="14">
        <v>0.4</v>
      </c>
      <c r="DA393" s="14">
        <f>IF('QIPP Scorecard'!$AA$1=4,IF(FY2019_ALL_Targets!$BU393="Yes",INDEX('Final Comp Values'!$BN:$BN,MATCH(FY2019_ALL_Targets!$A393,'Final Comp Values'!$B:$B,0)),IF($BU393="Min Data",0,0)),0)</f>
        <v>0.4</v>
      </c>
      <c r="DB393" s="14">
        <f>IF('QIPP Scorecard'!$AA$1=4,IF(FY2019_ALL_Targets!$BV393="Yes",INDEX('Final Comp Values'!$BN:$BN,MATCH(FY2019_ALL_Targets!$A393,'Final Comp Values'!$B:$B,0)),IF($BV393="Min Data",0,0)),0)</f>
        <v>0.4</v>
      </c>
      <c r="DC393" s="14">
        <f>IF('QIPP Scorecard'!$AA$1=4,IF(FY2019_ALL_Targets!$BW393="Yes",INDEX('Final Comp Values'!$BN:$BN,MATCH(FY2019_ALL_Targets!$A393,'Final Comp Values'!$B:$B,0)),IF(CI393="Min Data",0,0)),0)</f>
        <v>0.4</v>
      </c>
      <c r="DD393" s="14">
        <f>IF('QIPP Scorecard'!$AA$1=4,IF(FY2019_ALL_Targets!$BX393="Yes",INDEX('Final Comp Values'!$BN:$BN,MATCH(FY2019_ALL_Targets!$A393,'Final Comp Values'!$B:$B,0)),IF($BX393="Min Data",0,0)),0)</f>
        <v>0.4</v>
      </c>
      <c r="DE393" s="14">
        <v>0.76</v>
      </c>
      <c r="DF393" s="14">
        <v>0.76</v>
      </c>
      <c r="DG393" s="14">
        <v>0.76</v>
      </c>
      <c r="DH393" s="14">
        <v>0.76</v>
      </c>
      <c r="DI393" s="14">
        <v>0.76</v>
      </c>
      <c r="DJ393" s="14">
        <v>0.76</v>
      </c>
      <c r="DK393" s="14">
        <v>0.76</v>
      </c>
      <c r="DL393" s="14">
        <v>0.76</v>
      </c>
      <c r="DM393" s="14">
        <v>0.74</v>
      </c>
      <c r="DN393" s="14">
        <v>0.74</v>
      </c>
      <c r="DO393" s="14">
        <v>0.74</v>
      </c>
      <c r="DP393" s="14">
        <v>0.74</v>
      </c>
      <c r="DQ393" s="14">
        <f>IF('QIPP Scorecard'!$AA$1=4,IF(FY2019_ALL_Targets!$BY393="Yes",INDEX('Final Comp Values'!$BK:$BK,MATCH(FY2019_ALL_Targets!$A393,'Final Comp Values'!$B:$B,0)),IF($BY393="Min Data",0,0)),0)</f>
        <v>0.74</v>
      </c>
      <c r="DR393" s="14">
        <f>IF('QIPP Scorecard'!$AA$1=4,IF(FY2019_ALL_Targets!$BZ393="Yes",INDEX('Final Comp Values'!$BO:$BO,MATCH(FY2019_ALL_Targets!$A393,'Final Comp Values'!$B:$B,0)),IF($BZ393="Min Data",0,0)),0)</f>
        <v>0.74</v>
      </c>
      <c r="DS393" s="14">
        <f>IF('QIPP Scorecard'!$AA$1=4,IF(FY2019_ALL_Targets!$CA393="Yes",INDEX('Final Comp Values'!$BO:$BO,MATCH(FY2019_ALL_Targets!$A393,'Final Comp Values'!$B:$B,0)),IF($CA393="Min Data",0,0)),0)</f>
        <v>0.74</v>
      </c>
      <c r="DT393" s="14">
        <f>IF('QIPP Scorecard'!$AA$1=4,IF(FY2019_ALL_Targets!$CB393="Yes",INDEX('Final Comp Values'!$BO:$BO,MATCH(FY2019_ALL_Targets!$A393,'Final Comp Values'!$B:$B,0)),IF($CB393="Min Data",0,0)),0)</f>
        <v>0.74</v>
      </c>
      <c r="DU393" s="14">
        <v>1.08</v>
      </c>
      <c r="DV393" s="14">
        <v>1.22</v>
      </c>
      <c r="DW393" s="14">
        <v>1.27</v>
      </c>
      <c r="DX393" s="14">
        <v>1.24</v>
      </c>
      <c r="DY393" s="12">
        <f t="shared" si="31"/>
        <v>0</v>
      </c>
      <c r="DZ393" s="12">
        <f t="shared" si="32"/>
        <v>0</v>
      </c>
      <c r="EA393" s="12">
        <f t="shared" si="33"/>
        <v>0</v>
      </c>
      <c r="EB393" s="12">
        <f t="shared" si="34"/>
        <v>0</v>
      </c>
    </row>
    <row r="394" spans="1:132" x14ac:dyDescent="0.25">
      <c r="A394" s="297">
        <v>4248</v>
      </c>
      <c r="B394" s="347">
        <v>675989</v>
      </c>
      <c r="C394" s="297">
        <v>1028895</v>
      </c>
      <c r="D394" s="14">
        <v>1467987610</v>
      </c>
      <c r="E394" s="26" t="s">
        <v>913</v>
      </c>
      <c r="F394" s="26" t="str">
        <f>INDEX('Mar - Aug'!X:X,MATCH(A394,'Mar - Aug'!B:B,0))</f>
        <v>MRSA West</v>
      </c>
      <c r="G394" s="26" t="s">
        <v>3175</v>
      </c>
      <c r="H394" s="26"/>
      <c r="I394" s="26" t="str">
        <f t="shared" si="30"/>
        <v/>
      </c>
      <c r="J394" s="299" t="s">
        <v>452</v>
      </c>
      <c r="K394" s="299" t="s">
        <v>2843</v>
      </c>
      <c r="L394" s="299" t="s">
        <v>453</v>
      </c>
      <c r="M394" s="13">
        <v>2.5477699999999999E-2</v>
      </c>
      <c r="N394" s="13">
        <v>4.1666679999999998E-2</v>
      </c>
      <c r="O394" s="13">
        <v>0</v>
      </c>
      <c r="P394" s="13">
        <v>0.42574257999999998</v>
      </c>
      <c r="Q394" s="13">
        <v>3.3690650000000003E-2</v>
      </c>
      <c r="R394" s="13">
        <v>5.5747400000000003E-2</v>
      </c>
      <c r="S394" s="13">
        <v>3.7344499999999998E-3</v>
      </c>
      <c r="T394" s="13">
        <v>0.15247816</v>
      </c>
      <c r="U394" s="13">
        <v>3.3690650000000003E-2</v>
      </c>
      <c r="V394" s="13">
        <v>5.5747400000000003E-2</v>
      </c>
      <c r="W394" s="13">
        <v>3.7344499999999998E-3</v>
      </c>
      <c r="X394" s="13">
        <v>0.41850495614</v>
      </c>
      <c r="Y394" s="13">
        <v>3.3690650000000003E-2</v>
      </c>
      <c r="Z394" s="13">
        <v>5.5747400000000003E-2</v>
      </c>
      <c r="AA394" s="13">
        <v>3.7344499999999998E-3</v>
      </c>
      <c r="AB394" s="13">
        <v>0.40445545100000002</v>
      </c>
      <c r="AC394" s="13">
        <v>3.3690650000000003E-2</v>
      </c>
      <c r="AD394" s="13">
        <v>5.5747400000000003E-2</v>
      </c>
      <c r="AE394" s="13">
        <v>3.7344499999999998E-3</v>
      </c>
      <c r="AF394" s="13">
        <v>0.41126733228000001</v>
      </c>
      <c r="AG394" s="13">
        <v>3.3690650000000003E-2</v>
      </c>
      <c r="AH394" s="13">
        <v>5.5747400000000003E-2</v>
      </c>
      <c r="AI394" s="13">
        <v>3.7344499999999998E-3</v>
      </c>
      <c r="AJ394" s="13">
        <v>0.38316832200000001</v>
      </c>
      <c r="AK394" s="13">
        <v>3.3690650000000003E-2</v>
      </c>
      <c r="AL394" s="13">
        <v>5.5747400000000003E-2</v>
      </c>
      <c r="AM394" s="13">
        <v>3.7344499999999998E-3</v>
      </c>
      <c r="AN394" s="13">
        <v>0.40402970842000002</v>
      </c>
      <c r="AO394" s="13">
        <v>3.3690650000000003E-2</v>
      </c>
      <c r="AP394" s="13">
        <v>5.5747400000000003E-2</v>
      </c>
      <c r="AQ394" s="13">
        <v>3.7344499999999998E-3</v>
      </c>
      <c r="AR394" s="13">
        <v>0.36188119299999999</v>
      </c>
      <c r="AS394" s="13">
        <v>3.3690650000000003E-2</v>
      </c>
      <c r="AT394" s="13">
        <v>5.5747400000000003E-2</v>
      </c>
      <c r="AU394" s="13">
        <v>3.7344499999999998E-3</v>
      </c>
      <c r="AV394" s="13">
        <v>0.39594059939999998</v>
      </c>
      <c r="AW394" s="13">
        <v>3.3690650000000003E-2</v>
      </c>
      <c r="AX394" s="13">
        <v>5.5747400000000003E-2</v>
      </c>
      <c r="AY394" s="13">
        <v>3.7344499999999998E-3</v>
      </c>
      <c r="AZ394" s="13">
        <v>0.34059406399999997</v>
      </c>
      <c r="BA394" s="86">
        <v>0</v>
      </c>
      <c r="BB394" s="86">
        <v>9.0909090909090898E-2</v>
      </c>
      <c r="BC394" s="13">
        <v>0</v>
      </c>
      <c r="BD394" s="13">
        <v>0.18181818181818199</v>
      </c>
      <c r="BE394" s="14">
        <v>4.2553191489361701E-2</v>
      </c>
      <c r="BF394" s="14" t="s">
        <v>14856</v>
      </c>
      <c r="BG394" s="14">
        <v>0</v>
      </c>
      <c r="BH394" s="14">
        <v>6.6666666666666693E-2</v>
      </c>
      <c r="BI394" s="14">
        <v>4.2553191489361701E-2</v>
      </c>
      <c r="BJ394" s="14" t="s">
        <v>14856</v>
      </c>
      <c r="BK394" s="14">
        <v>0</v>
      </c>
      <c r="BL394" s="430">
        <v>6.8965517241379296E-2</v>
      </c>
      <c r="BM394" s="14">
        <v>4.1666666666666699E-2</v>
      </c>
      <c r="BN394" s="14" t="s">
        <v>14856</v>
      </c>
      <c r="BO394" s="14">
        <v>0</v>
      </c>
      <c r="BP394" s="14">
        <v>3.4482758620689703E-2</v>
      </c>
      <c r="BQ394" s="86">
        <v>4.1666666666666699E-2</v>
      </c>
      <c r="BR394" s="86" t="s">
        <v>14856</v>
      </c>
      <c r="BS394" s="86">
        <v>0</v>
      </c>
      <c r="BT394" s="86">
        <v>3.4482758620689703E-2</v>
      </c>
      <c r="BU394" s="14" t="s">
        <v>36</v>
      </c>
      <c r="BV394" s="14" t="s">
        <v>35</v>
      </c>
      <c r="BW394" s="14" t="s">
        <v>35</v>
      </c>
      <c r="BX394" s="14" t="s">
        <v>35</v>
      </c>
      <c r="BY394" s="14" t="s">
        <v>36</v>
      </c>
      <c r="BZ394" s="14" t="s">
        <v>35</v>
      </c>
      <c r="CA394" s="14" t="s">
        <v>35</v>
      </c>
      <c r="CB394" s="14" t="s">
        <v>35</v>
      </c>
      <c r="CC394" s="14">
        <v>0</v>
      </c>
      <c r="CD394" s="14">
        <v>0</v>
      </c>
      <c r="CE394" s="14">
        <v>0</v>
      </c>
      <c r="CF394" s="14">
        <v>0</v>
      </c>
      <c r="CG394" s="14">
        <v>0</v>
      </c>
      <c r="CH394" s="14">
        <v>0</v>
      </c>
      <c r="CI394" s="14">
        <v>0</v>
      </c>
      <c r="CJ394" s="14">
        <f>INDEX('Monthy Targets'!AC:AC,(MATCH(FY2019_ALL_Targets!$B:$B,'Monthy Targets'!$B:$B,0)))</f>
        <v>0</v>
      </c>
      <c r="CK394" s="14">
        <f>INDEX('Monthy Targets'!AD:AD,(MATCH(FY2019_ALL_Targets!$B:$B,'Monthy Targets'!$B:$B,0)))</f>
        <v>0</v>
      </c>
      <c r="CL394" s="14">
        <f>INDEX('Monthy Targets'!AE:AE,(MATCH(FY2019_ALL_Targets!$B:$B,'Monthy Targets'!$B:$B,0)))</f>
        <v>0</v>
      </c>
      <c r="CM394" s="14">
        <f>INDEX('Monthy Targets'!AF:AF,(MATCH(FY2019_ALL_Targets!$B:$B,'Monthy Targets'!$B:$B,0)))</f>
        <v>0</v>
      </c>
      <c r="CN394" s="14">
        <f>INDEX('Monthy Targets'!AG:AG,(MATCH(FY2019_ALL_Targets!$B:$B,'Monthy Targets'!$B:$B,0)))</f>
        <v>0</v>
      </c>
      <c r="CO394" s="14">
        <v>0.44</v>
      </c>
      <c r="CP394" s="14">
        <v>0</v>
      </c>
      <c r="CQ394" s="14">
        <v>0.44</v>
      </c>
      <c r="CR394" s="14">
        <v>0.44</v>
      </c>
      <c r="CS394" s="14">
        <v>0</v>
      </c>
      <c r="CT394" s="14">
        <v>0.44</v>
      </c>
      <c r="CU394" s="14">
        <v>0.44</v>
      </c>
      <c r="CV394" s="14">
        <v>0.44</v>
      </c>
      <c r="CW394" s="14">
        <v>0</v>
      </c>
      <c r="CX394" s="14">
        <v>0.43</v>
      </c>
      <c r="CY394" s="14">
        <v>0.43</v>
      </c>
      <c r="CZ394" s="14">
        <v>0.43</v>
      </c>
      <c r="DA394" s="14">
        <f>IF('QIPP Scorecard'!$AA$1=4,IF(FY2019_ALL_Targets!$BU394="Yes",INDEX('Final Comp Values'!$BN:$BN,MATCH(FY2019_ALL_Targets!$A394,'Final Comp Values'!$B:$B,0)),IF($BU394="Min Data",0,0)),0)</f>
        <v>0</v>
      </c>
      <c r="DB394" s="14">
        <f>IF('QIPP Scorecard'!$AA$1=4,IF(FY2019_ALL_Targets!$BV394="Yes",INDEX('Final Comp Values'!$BN:$BN,MATCH(FY2019_ALL_Targets!$A394,'Final Comp Values'!$B:$B,0)),IF($BV394="Min Data",0,0)),0)</f>
        <v>0.43</v>
      </c>
      <c r="DC394" s="14">
        <f>IF('QIPP Scorecard'!$AA$1=4,IF(FY2019_ALL_Targets!$BW394="Yes",INDEX('Final Comp Values'!$BN:$BN,MATCH(FY2019_ALL_Targets!$A394,'Final Comp Values'!$B:$B,0)),IF(CI394="Min Data",0,0)),0)</f>
        <v>0.43</v>
      </c>
      <c r="DD394" s="14">
        <f>IF('QIPP Scorecard'!$AA$1=4,IF(FY2019_ALL_Targets!$BX394="Yes",INDEX('Final Comp Values'!$BN:$BN,MATCH(FY2019_ALL_Targets!$A394,'Final Comp Values'!$B:$B,0)),IF($BX394="Min Data",0,0)),0)</f>
        <v>0.43</v>
      </c>
      <c r="DE394" s="14">
        <v>0.81</v>
      </c>
      <c r="DF394" s="14">
        <v>0</v>
      </c>
      <c r="DG394" s="14">
        <v>0.81</v>
      </c>
      <c r="DH394" s="14">
        <v>0.81</v>
      </c>
      <c r="DI394" s="14">
        <v>0</v>
      </c>
      <c r="DJ394" s="14">
        <v>0.81</v>
      </c>
      <c r="DK394" s="14">
        <v>0.81</v>
      </c>
      <c r="DL394" s="14">
        <v>0.81</v>
      </c>
      <c r="DM394" s="14">
        <v>0</v>
      </c>
      <c r="DN394" s="14">
        <v>0.79</v>
      </c>
      <c r="DO394" s="14">
        <v>0.79</v>
      </c>
      <c r="DP394" s="14">
        <v>0.79</v>
      </c>
      <c r="DQ394" s="14">
        <f>IF('QIPP Scorecard'!$AA$1=4,IF(FY2019_ALL_Targets!$BY394="Yes",INDEX('Final Comp Values'!$BK:$BK,MATCH(FY2019_ALL_Targets!$A394,'Final Comp Values'!$B:$B,0)),IF($BY394="Min Data",0,0)),0)</f>
        <v>0</v>
      </c>
      <c r="DR394" s="14">
        <f>IF('QIPP Scorecard'!$AA$1=4,IF(FY2019_ALL_Targets!$BZ394="Yes",INDEX('Final Comp Values'!$BO:$BO,MATCH(FY2019_ALL_Targets!$A394,'Final Comp Values'!$B:$B,0)),IF($BZ394="Min Data",0,0)),0)</f>
        <v>0.79</v>
      </c>
      <c r="DS394" s="14">
        <f>IF('QIPP Scorecard'!$AA$1=4,IF(FY2019_ALL_Targets!$CA394="Yes",INDEX('Final Comp Values'!$BO:$BO,MATCH(FY2019_ALL_Targets!$A394,'Final Comp Values'!$B:$B,0)),IF($CA394="Min Data",0,0)),0)</f>
        <v>0.79</v>
      </c>
      <c r="DT394" s="14">
        <f>IF('QIPP Scorecard'!$AA$1=4,IF(FY2019_ALL_Targets!$CB394="Yes",INDEX('Final Comp Values'!$BO:$BO,MATCH(FY2019_ALL_Targets!$A394,'Final Comp Values'!$B:$B,0)),IF($CB394="Min Data",0,0)),0)</f>
        <v>0.79</v>
      </c>
      <c r="DU394" s="14">
        <v>0.38</v>
      </c>
      <c r="DV394" s="14">
        <v>0.42</v>
      </c>
      <c r="DW394" s="14">
        <v>0.45</v>
      </c>
      <c r="DX394" s="14">
        <v>0.44</v>
      </c>
      <c r="DY394" s="12">
        <f t="shared" si="31"/>
        <v>1</v>
      </c>
      <c r="DZ394" s="12">
        <f t="shared" si="32"/>
        <v>1</v>
      </c>
      <c r="EA394" s="12">
        <f t="shared" si="33"/>
        <v>0</v>
      </c>
      <c r="EB394" s="12">
        <f t="shared" si="34"/>
        <v>3</v>
      </c>
    </row>
    <row r="395" spans="1:132" x14ac:dyDescent="0.25">
      <c r="A395" s="297">
        <v>101633</v>
      </c>
      <c r="B395" s="347">
        <v>675991</v>
      </c>
      <c r="C395" s="297">
        <v>1020139</v>
      </c>
      <c r="D395" s="14">
        <v>1528040839</v>
      </c>
      <c r="E395" s="26" t="s">
        <v>939</v>
      </c>
      <c r="F395" s="26" t="str">
        <f>INDEX('Mar - Aug'!X:X,MATCH(A395,'Mar - Aug'!B:B,0))</f>
        <v>Harris</v>
      </c>
      <c r="G395" s="26" t="s">
        <v>3055</v>
      </c>
      <c r="H395" s="26" t="s">
        <v>3016</v>
      </c>
      <c r="I395" s="26" t="str">
        <f t="shared" si="30"/>
        <v>Revision Needed</v>
      </c>
      <c r="J395" s="299" t="s">
        <v>294</v>
      </c>
      <c r="K395" s="299" t="s">
        <v>2359</v>
      </c>
      <c r="L395" s="299" t="s">
        <v>295</v>
      </c>
      <c r="M395" s="13">
        <v>0</v>
      </c>
      <c r="N395" s="13">
        <v>6.7567539999999995E-2</v>
      </c>
      <c r="O395" s="13">
        <v>0</v>
      </c>
      <c r="P395" s="13">
        <v>4.4164050000000003E-2</v>
      </c>
      <c r="Q395" s="13">
        <v>3.3690650000000003E-2</v>
      </c>
      <c r="R395" s="13">
        <v>5.5747400000000003E-2</v>
      </c>
      <c r="S395" s="13">
        <v>3.7344499999999998E-3</v>
      </c>
      <c r="T395" s="13">
        <v>0.15247816</v>
      </c>
      <c r="U395" s="13">
        <v>3.3690650000000003E-2</v>
      </c>
      <c r="V395" s="13">
        <v>6.6418891820000006E-2</v>
      </c>
      <c r="W395" s="13">
        <v>3.7344499999999998E-3</v>
      </c>
      <c r="X395" s="13">
        <v>0.15247816</v>
      </c>
      <c r="Y395" s="13">
        <v>3.3690650000000003E-2</v>
      </c>
      <c r="Z395" s="13">
        <v>6.4189162999999994E-2</v>
      </c>
      <c r="AA395" s="13">
        <v>3.7344499999999998E-3</v>
      </c>
      <c r="AB395" s="13">
        <v>0.15247816</v>
      </c>
      <c r="AC395" s="13">
        <v>3.3690650000000003E-2</v>
      </c>
      <c r="AD395" s="13">
        <v>6.5270243640000003E-2</v>
      </c>
      <c r="AE395" s="13">
        <v>3.7344499999999998E-3</v>
      </c>
      <c r="AF395" s="13">
        <v>0.15247816</v>
      </c>
      <c r="AG395" s="13">
        <v>3.3690650000000003E-2</v>
      </c>
      <c r="AH395" s="13">
        <v>6.0810785999999999E-2</v>
      </c>
      <c r="AI395" s="13">
        <v>3.7344499999999998E-3</v>
      </c>
      <c r="AJ395" s="13">
        <v>0.15247816</v>
      </c>
      <c r="AK395" s="13">
        <v>3.3690650000000003E-2</v>
      </c>
      <c r="AL395" s="13">
        <v>6.412159546E-2</v>
      </c>
      <c r="AM395" s="13">
        <v>3.7344499999999998E-3</v>
      </c>
      <c r="AN395" s="13">
        <v>0.15247816</v>
      </c>
      <c r="AO395" s="13">
        <v>3.3690650000000003E-2</v>
      </c>
      <c r="AP395" s="13">
        <v>5.7432408999999997E-2</v>
      </c>
      <c r="AQ395" s="13">
        <v>3.7344499999999998E-3</v>
      </c>
      <c r="AR395" s="13">
        <v>0.15247816</v>
      </c>
      <c r="AS395" s="13">
        <v>3.3690650000000003E-2</v>
      </c>
      <c r="AT395" s="13">
        <v>6.2837812199999996E-2</v>
      </c>
      <c r="AU395" s="13">
        <v>3.7344499999999998E-3</v>
      </c>
      <c r="AV395" s="13">
        <v>0.15247816</v>
      </c>
      <c r="AW395" s="13">
        <v>3.3690650000000003E-2</v>
      </c>
      <c r="AX395" s="13">
        <v>5.5747400000000003E-2</v>
      </c>
      <c r="AY395" s="13">
        <v>3.7344499999999998E-3</v>
      </c>
      <c r="AZ395" s="13">
        <v>0.15247816</v>
      </c>
      <c r="BA395" s="86">
        <v>0</v>
      </c>
      <c r="BB395" s="86">
        <v>5.8823529411764698E-2</v>
      </c>
      <c r="BC395" s="13">
        <v>0</v>
      </c>
      <c r="BD395" s="13">
        <v>4.91803278688525E-2</v>
      </c>
      <c r="BE395" s="14">
        <v>0</v>
      </c>
      <c r="BF395" s="14">
        <v>5.7692307692307702E-2</v>
      </c>
      <c r="BG395" s="14">
        <v>0</v>
      </c>
      <c r="BH395" s="14">
        <v>3.3898305084745797E-2</v>
      </c>
      <c r="BI395" s="14">
        <v>1.6129032258064498E-2</v>
      </c>
      <c r="BJ395" s="14">
        <v>4.5454545454545497E-2</v>
      </c>
      <c r="BK395" s="14">
        <v>0</v>
      </c>
      <c r="BL395" s="430">
        <v>3.5087719298245598E-2</v>
      </c>
      <c r="BM395" s="14">
        <v>1.6129032258064498E-2</v>
      </c>
      <c r="BN395" s="14">
        <v>4.6511627906976702E-2</v>
      </c>
      <c r="BO395" s="14">
        <v>0</v>
      </c>
      <c r="BP395" s="14">
        <v>7.0175438596491196E-2</v>
      </c>
      <c r="BQ395" s="86">
        <v>1.6129032258064498E-2</v>
      </c>
      <c r="BR395" s="86">
        <v>4.6511627906976702E-2</v>
      </c>
      <c r="BS395" s="86">
        <v>0</v>
      </c>
      <c r="BT395" s="86">
        <v>7.0175438596491196E-2</v>
      </c>
      <c r="BU395" s="14" t="s">
        <v>35</v>
      </c>
      <c r="BV395" s="14" t="s">
        <v>35</v>
      </c>
      <c r="BW395" s="14" t="s">
        <v>35</v>
      </c>
      <c r="BX395" s="14" t="s">
        <v>35</v>
      </c>
      <c r="BY395" s="14" t="s">
        <v>35</v>
      </c>
      <c r="BZ395" s="14" t="s">
        <v>35</v>
      </c>
      <c r="CA395" s="14" t="s">
        <v>35</v>
      </c>
      <c r="CB395" s="14" t="s">
        <v>35</v>
      </c>
      <c r="CC395" s="14">
        <v>6.74</v>
      </c>
      <c r="CD395" s="14">
        <v>6.74</v>
      </c>
      <c r="CE395" s="14">
        <v>6.74</v>
      </c>
      <c r="CF395" s="14">
        <v>6.74</v>
      </c>
      <c r="CG395" s="14">
        <v>6.74</v>
      </c>
      <c r="CH395" s="14">
        <v>6.74</v>
      </c>
      <c r="CI395" s="14">
        <v>5.5</v>
      </c>
      <c r="CJ395" s="14">
        <f>INDEX('Monthy Targets'!AC:AC,(MATCH(FY2019_ALL_Targets!$B:$B,'Monthy Targets'!$B:$B,0)))</f>
        <v>5.48</v>
      </c>
      <c r="CK395" s="14">
        <f>INDEX('Monthy Targets'!AD:AD,(MATCH(FY2019_ALL_Targets!$B:$B,'Monthy Targets'!$B:$B,0)))</f>
        <v>5.48</v>
      </c>
      <c r="CL395" s="14">
        <f>INDEX('Monthy Targets'!AE:AE,(MATCH(FY2019_ALL_Targets!$B:$B,'Monthy Targets'!$B:$B,0)))</f>
        <v>5.48</v>
      </c>
      <c r="CM395" s="14">
        <f>INDEX('Monthy Targets'!AF:AF,(MATCH(FY2019_ALL_Targets!$B:$B,'Monthy Targets'!$B:$B,0)))</f>
        <v>5.48</v>
      </c>
      <c r="CN395" s="14">
        <f>INDEX('Monthy Targets'!AG:AG,(MATCH(FY2019_ALL_Targets!$B:$B,'Monthy Targets'!$B:$B,0)))</f>
        <v>5.48</v>
      </c>
      <c r="CO395" s="14">
        <v>0.46</v>
      </c>
      <c r="CP395" s="14">
        <v>0.46</v>
      </c>
      <c r="CQ395" s="14">
        <v>0.46</v>
      </c>
      <c r="CR395" s="14">
        <v>0.46</v>
      </c>
      <c r="CS395" s="14">
        <v>0.46</v>
      </c>
      <c r="CT395" s="14">
        <v>0.46</v>
      </c>
      <c r="CU395" s="14">
        <v>0.46</v>
      </c>
      <c r="CV395" s="14">
        <v>0.46</v>
      </c>
      <c r="CW395" s="14">
        <v>0.37</v>
      </c>
      <c r="CX395" s="14">
        <v>0.37</v>
      </c>
      <c r="CY395" s="14">
        <v>0.37</v>
      </c>
      <c r="CZ395" s="14">
        <v>0.37</v>
      </c>
      <c r="DA395" s="14">
        <f>IF('QIPP Scorecard'!$AA$1=4,IF(FY2019_ALL_Targets!$BU395="Yes",INDEX('Final Comp Values'!$BN:$BN,MATCH(FY2019_ALL_Targets!$A395,'Final Comp Values'!$B:$B,0)),IF($BU395="Min Data",0,0)),0)</f>
        <v>0.37</v>
      </c>
      <c r="DB395" s="14">
        <f>IF('QIPP Scorecard'!$AA$1=4,IF(FY2019_ALL_Targets!$BV395="Yes",INDEX('Final Comp Values'!$BN:$BN,MATCH(FY2019_ALL_Targets!$A395,'Final Comp Values'!$B:$B,0)),IF($BV395="Min Data",0,0)),0)</f>
        <v>0.37</v>
      </c>
      <c r="DC395" s="14">
        <f>IF('QIPP Scorecard'!$AA$1=4,IF(FY2019_ALL_Targets!$BW395="Yes",INDEX('Final Comp Values'!$BN:$BN,MATCH(FY2019_ALL_Targets!$A395,'Final Comp Values'!$B:$B,0)),IF(CI395="Min Data",0,0)),0)</f>
        <v>0.37</v>
      </c>
      <c r="DD395" s="14">
        <f>IF('QIPP Scorecard'!$AA$1=4,IF(FY2019_ALL_Targets!$BX395="Yes",INDEX('Final Comp Values'!$BN:$BN,MATCH(FY2019_ALL_Targets!$A395,'Final Comp Values'!$B:$B,0)),IF($BX395="Min Data",0,0)),0)</f>
        <v>0.37</v>
      </c>
      <c r="DE395" s="14">
        <v>0.85</v>
      </c>
      <c r="DF395" s="14">
        <v>0.85</v>
      </c>
      <c r="DG395" s="14">
        <v>0.85</v>
      </c>
      <c r="DH395" s="14">
        <v>0.85</v>
      </c>
      <c r="DI395" s="14">
        <v>0.85</v>
      </c>
      <c r="DJ395" s="14">
        <v>0.85</v>
      </c>
      <c r="DK395" s="14">
        <v>0.85</v>
      </c>
      <c r="DL395" s="14">
        <v>0.85</v>
      </c>
      <c r="DM395" s="14">
        <v>0.69</v>
      </c>
      <c r="DN395" s="14">
        <v>0.69</v>
      </c>
      <c r="DO395" s="14">
        <v>0.69</v>
      </c>
      <c r="DP395" s="14">
        <v>0.69</v>
      </c>
      <c r="DQ395" s="14">
        <f>IF('QIPP Scorecard'!$AA$1=4,IF(FY2019_ALL_Targets!$BY395="Yes",INDEX('Final Comp Values'!$BK:$BK,MATCH(FY2019_ALL_Targets!$A395,'Final Comp Values'!$B:$B,0)),IF($BY395="Min Data",0,0)),0)</f>
        <v>0.69</v>
      </c>
      <c r="DR395" s="14">
        <f>IF('QIPP Scorecard'!$AA$1=4,IF(FY2019_ALL_Targets!$BZ395="Yes",INDEX('Final Comp Values'!$BO:$BO,MATCH(FY2019_ALL_Targets!$A395,'Final Comp Values'!$B:$B,0)),IF($BZ395="Min Data",0,0)),0)</f>
        <v>0.69</v>
      </c>
      <c r="DS395" s="14">
        <f>IF('QIPP Scorecard'!$AA$1=4,IF(FY2019_ALL_Targets!$CA395="Yes",INDEX('Final Comp Values'!$BO:$BO,MATCH(FY2019_ALL_Targets!$A395,'Final Comp Values'!$B:$B,0)),IF($CA395="Min Data",0,0)),0)</f>
        <v>0.69</v>
      </c>
      <c r="DT395" s="14">
        <f>IF('QIPP Scorecard'!$AA$1=4,IF(FY2019_ALL_Targets!$CB395="Yes",INDEX('Final Comp Values'!$BO:$BO,MATCH(FY2019_ALL_Targets!$A395,'Final Comp Values'!$B:$B,0)),IF($CB395="Min Data",0,0)),0)</f>
        <v>0.69</v>
      </c>
      <c r="DU395" s="14">
        <v>1.2</v>
      </c>
      <c r="DV395" s="14">
        <v>1.35</v>
      </c>
      <c r="DW395" s="14">
        <v>1.41</v>
      </c>
      <c r="DX395" s="14">
        <v>1.38</v>
      </c>
      <c r="DY395" s="12">
        <f t="shared" si="31"/>
        <v>0</v>
      </c>
      <c r="DZ395" s="12">
        <f t="shared" si="32"/>
        <v>0</v>
      </c>
      <c r="EA395" s="12">
        <f t="shared" si="33"/>
        <v>0</v>
      </c>
      <c r="EB395" s="12">
        <f t="shared" si="34"/>
        <v>0</v>
      </c>
    </row>
    <row r="396" spans="1:132" x14ac:dyDescent="0.25">
      <c r="A396" s="297">
        <v>5360</v>
      </c>
      <c r="B396" s="347">
        <v>675998</v>
      </c>
      <c r="C396" s="297">
        <v>536001</v>
      </c>
      <c r="D396" s="14">
        <v>1457859589</v>
      </c>
      <c r="E396" s="26" t="s">
        <v>939</v>
      </c>
      <c r="F396" s="26" t="str">
        <f>INDEX('Mar - Aug'!X:X,MATCH(A396,'Mar - Aug'!B:B,0))</f>
        <v>MRSA Northeast</v>
      </c>
      <c r="G396" s="26" t="s">
        <v>3123</v>
      </c>
      <c r="H396" s="26"/>
      <c r="I396" s="26" t="str">
        <f t="shared" si="30"/>
        <v/>
      </c>
      <c r="J396" s="299" t="s">
        <v>2740</v>
      </c>
      <c r="K396" s="299" t="s">
        <v>2473</v>
      </c>
      <c r="L396" s="299" t="s">
        <v>2741</v>
      </c>
      <c r="M396" s="13">
        <v>4.9599980000000002E-2</v>
      </c>
      <c r="N396" s="13">
        <v>6.1576359999999997E-2</v>
      </c>
      <c r="O396" s="13">
        <v>3.1999900000000002E-3</v>
      </c>
      <c r="P396" s="13">
        <v>0.18166940000000001</v>
      </c>
      <c r="Q396" s="13">
        <v>3.3690650000000003E-2</v>
      </c>
      <c r="R396" s="13">
        <v>5.5747400000000003E-2</v>
      </c>
      <c r="S396" s="13">
        <v>3.7344499999999998E-3</v>
      </c>
      <c r="T396" s="13">
        <v>0.15247816</v>
      </c>
      <c r="U396" s="13">
        <v>4.875678034E-2</v>
      </c>
      <c r="V396" s="13">
        <v>6.0529561879999999E-2</v>
      </c>
      <c r="W396" s="13">
        <v>3.7344499999999998E-3</v>
      </c>
      <c r="X396" s="13">
        <v>0.1785810202</v>
      </c>
      <c r="Y396" s="13">
        <v>4.7119980999999998E-2</v>
      </c>
      <c r="Z396" s="13">
        <v>5.8497542E-2</v>
      </c>
      <c r="AA396" s="13">
        <v>3.7344499999999998E-3</v>
      </c>
      <c r="AB396" s="13">
        <v>0.17258593</v>
      </c>
      <c r="AC396" s="13">
        <v>4.7913580679999998E-2</v>
      </c>
      <c r="AD396" s="13">
        <v>5.9482763760000001E-2</v>
      </c>
      <c r="AE396" s="13">
        <v>3.7344499999999998E-3</v>
      </c>
      <c r="AF396" s="13">
        <v>0.17549264040000001</v>
      </c>
      <c r="AG396" s="13">
        <v>4.4639982000000002E-2</v>
      </c>
      <c r="AH396" s="13">
        <v>5.5747400000000003E-2</v>
      </c>
      <c r="AI396" s="13">
        <v>3.7344499999999998E-3</v>
      </c>
      <c r="AJ396" s="13">
        <v>0.16350245999999999</v>
      </c>
      <c r="AK396" s="13">
        <v>4.7070381020000003E-2</v>
      </c>
      <c r="AL396" s="13">
        <v>5.8435965639999997E-2</v>
      </c>
      <c r="AM396" s="13">
        <v>3.7344499999999998E-3</v>
      </c>
      <c r="AN396" s="13">
        <v>0.1724042606</v>
      </c>
      <c r="AO396" s="13">
        <v>4.2159982999999998E-2</v>
      </c>
      <c r="AP396" s="13">
        <v>5.5747400000000003E-2</v>
      </c>
      <c r="AQ396" s="13">
        <v>3.7344499999999998E-3</v>
      </c>
      <c r="AR396" s="13">
        <v>0.15441899000000001</v>
      </c>
      <c r="AS396" s="13">
        <v>4.6127981399999997E-2</v>
      </c>
      <c r="AT396" s="13">
        <v>5.7266014800000001E-2</v>
      </c>
      <c r="AU396" s="13">
        <v>3.7344499999999998E-3</v>
      </c>
      <c r="AV396" s="13">
        <v>0.16895254200000001</v>
      </c>
      <c r="AW396" s="13">
        <v>3.9679984000000001E-2</v>
      </c>
      <c r="AX396" s="13">
        <v>5.5747400000000003E-2</v>
      </c>
      <c r="AY396" s="13">
        <v>3.7344499999999998E-3</v>
      </c>
      <c r="AZ396" s="13">
        <v>0.15247816</v>
      </c>
      <c r="BA396" s="86">
        <v>5.9210526315789498E-2</v>
      </c>
      <c r="BB396" s="86">
        <v>4.7058823529411799E-2</v>
      </c>
      <c r="BC396" s="13">
        <v>0</v>
      </c>
      <c r="BD396" s="13">
        <v>0.14864864864864899</v>
      </c>
      <c r="BE396" s="14">
        <v>8.3333333333333301E-2</v>
      </c>
      <c r="BF396" s="14">
        <v>0.10752688172043</v>
      </c>
      <c r="BG396" s="14">
        <v>0</v>
      </c>
      <c r="BH396" s="14">
        <v>0.13157894736842099</v>
      </c>
      <c r="BI396" s="14">
        <v>9.3959731543624206E-2</v>
      </c>
      <c r="BJ396" s="14">
        <v>9.1954022988505704E-2</v>
      </c>
      <c r="BK396" s="14">
        <v>0</v>
      </c>
      <c r="BL396" s="430">
        <v>0.12413793103448301</v>
      </c>
      <c r="BM396" s="14">
        <v>8.9655172413793102E-2</v>
      </c>
      <c r="BN396" s="14">
        <v>7.7777777777777807E-2</v>
      </c>
      <c r="BO396" s="14">
        <v>0</v>
      </c>
      <c r="BP396" s="14">
        <v>0.12765957446808501</v>
      </c>
      <c r="BQ396" s="86">
        <v>8.9655172413793102E-2</v>
      </c>
      <c r="BR396" s="86">
        <v>7.7777777777777807E-2</v>
      </c>
      <c r="BS396" s="86">
        <v>0</v>
      </c>
      <c r="BT396" s="86">
        <v>0.12765957446808501</v>
      </c>
      <c r="BU396" s="14" t="s">
        <v>36</v>
      </c>
      <c r="BV396" s="14" t="s">
        <v>36</v>
      </c>
      <c r="BW396" s="14" t="s">
        <v>35</v>
      </c>
      <c r="BX396" s="14" t="s">
        <v>35</v>
      </c>
      <c r="BY396" s="14" t="s">
        <v>36</v>
      </c>
      <c r="BZ396" s="14" t="s">
        <v>36</v>
      </c>
      <c r="CA396" s="14" t="s">
        <v>35</v>
      </c>
      <c r="CB396" s="14" t="s">
        <v>35</v>
      </c>
      <c r="CC396" s="14">
        <v>8.57</v>
      </c>
      <c r="CD396" s="14">
        <v>8.57</v>
      </c>
      <c r="CE396" s="14">
        <v>8.57</v>
      </c>
      <c r="CF396" s="14">
        <v>8.57</v>
      </c>
      <c r="CG396" s="14">
        <v>8.57</v>
      </c>
      <c r="CH396" s="14">
        <v>8.57</v>
      </c>
      <c r="CI396" s="14">
        <v>8.8699999999999992</v>
      </c>
      <c r="CJ396" s="14">
        <f>INDEX('Monthy Targets'!AC:AC,(MATCH(FY2019_ALL_Targets!$B:$B,'Monthy Targets'!$B:$B,0)))</f>
        <v>8.84</v>
      </c>
      <c r="CK396" s="14">
        <f>INDEX('Monthy Targets'!AD:AD,(MATCH(FY2019_ALL_Targets!$B:$B,'Monthy Targets'!$B:$B,0)))</f>
        <v>8.84</v>
      </c>
      <c r="CL396" s="14">
        <f>INDEX('Monthy Targets'!AE:AE,(MATCH(FY2019_ALL_Targets!$B:$B,'Monthy Targets'!$B:$B,0)))</f>
        <v>8.84</v>
      </c>
      <c r="CM396" s="14">
        <f>INDEX('Monthy Targets'!AF:AF,(MATCH(FY2019_ALL_Targets!$B:$B,'Monthy Targets'!$B:$B,0)))</f>
        <v>8.84</v>
      </c>
      <c r="CN396" s="14">
        <f>INDEX('Monthy Targets'!AG:AG,(MATCH(FY2019_ALL_Targets!$B:$B,'Monthy Targets'!$B:$B,0)))</f>
        <v>8.84</v>
      </c>
      <c r="CO396" s="14">
        <v>0</v>
      </c>
      <c r="CP396" s="14">
        <v>0.57999999999999996</v>
      </c>
      <c r="CQ396" s="14">
        <v>0.57999999999999996</v>
      </c>
      <c r="CR396" s="14">
        <v>0.57999999999999996</v>
      </c>
      <c r="CS396" s="14">
        <v>0</v>
      </c>
      <c r="CT396" s="14">
        <v>0</v>
      </c>
      <c r="CU396" s="14">
        <v>0.57999999999999996</v>
      </c>
      <c r="CV396" s="14">
        <v>0.57999999999999996</v>
      </c>
      <c r="CW396" s="14">
        <v>0</v>
      </c>
      <c r="CX396" s="14">
        <v>0</v>
      </c>
      <c r="CY396" s="14">
        <v>0.6</v>
      </c>
      <c r="CZ396" s="14">
        <v>0.6</v>
      </c>
      <c r="DA396" s="14">
        <f>IF('QIPP Scorecard'!$AA$1=4,IF(FY2019_ALL_Targets!$BU396="Yes",INDEX('Final Comp Values'!$BN:$BN,MATCH(FY2019_ALL_Targets!$A396,'Final Comp Values'!$B:$B,0)),IF($BU396="Min Data",0,0)),0)</f>
        <v>0</v>
      </c>
      <c r="DB396" s="14">
        <f>IF('QIPP Scorecard'!$AA$1=4,IF(FY2019_ALL_Targets!$BV396="Yes",INDEX('Final Comp Values'!$BN:$BN,MATCH(FY2019_ALL_Targets!$A396,'Final Comp Values'!$B:$B,0)),IF($BV396="Min Data",0,0)),0)</f>
        <v>0</v>
      </c>
      <c r="DC396" s="14">
        <f>IF('QIPP Scorecard'!$AA$1=4,IF(FY2019_ALL_Targets!$BW396="Yes",INDEX('Final Comp Values'!$BN:$BN,MATCH(FY2019_ALL_Targets!$A396,'Final Comp Values'!$B:$B,0)),IF(CI396="Min Data",0,0)),0)</f>
        <v>0.6</v>
      </c>
      <c r="DD396" s="14">
        <f>IF('QIPP Scorecard'!$AA$1=4,IF(FY2019_ALL_Targets!$BX396="Yes",INDEX('Final Comp Values'!$BN:$BN,MATCH(FY2019_ALL_Targets!$A396,'Final Comp Values'!$B:$B,0)),IF($BX396="Min Data",0,0)),0)</f>
        <v>0.6</v>
      </c>
      <c r="DE396" s="14">
        <v>0</v>
      </c>
      <c r="DF396" s="14">
        <v>1.08</v>
      </c>
      <c r="DG396" s="14">
        <v>1.08</v>
      </c>
      <c r="DH396" s="14">
        <v>1.08</v>
      </c>
      <c r="DI396" s="14">
        <v>0</v>
      </c>
      <c r="DJ396" s="14">
        <v>0</v>
      </c>
      <c r="DK396" s="14">
        <v>1.08</v>
      </c>
      <c r="DL396" s="14">
        <v>1.08</v>
      </c>
      <c r="DM396" s="14">
        <v>0</v>
      </c>
      <c r="DN396" s="14">
        <v>0</v>
      </c>
      <c r="DO396" s="14">
        <v>1.1200000000000001</v>
      </c>
      <c r="DP396" s="14">
        <v>1.1200000000000001</v>
      </c>
      <c r="DQ396" s="14">
        <f>IF('QIPP Scorecard'!$AA$1=4,IF(FY2019_ALL_Targets!$BY396="Yes",INDEX('Final Comp Values'!$BK:$BK,MATCH(FY2019_ALL_Targets!$A396,'Final Comp Values'!$B:$B,0)),IF($BY396="Min Data",0,0)),0)</f>
        <v>0</v>
      </c>
      <c r="DR396" s="14">
        <f>IF('QIPP Scorecard'!$AA$1=4,IF(FY2019_ALL_Targets!$BZ396="Yes",INDEX('Final Comp Values'!$BO:$BO,MATCH(FY2019_ALL_Targets!$A396,'Final Comp Values'!$B:$B,0)),IF($BZ396="Min Data",0,0)),0)</f>
        <v>0</v>
      </c>
      <c r="DS396" s="14">
        <f>IF('QIPP Scorecard'!$AA$1=4,IF(FY2019_ALL_Targets!$CA396="Yes",INDEX('Final Comp Values'!$BO:$BO,MATCH(FY2019_ALL_Targets!$A396,'Final Comp Values'!$B:$B,0)),IF($CA396="Min Data",0,0)),0)</f>
        <v>1.1200000000000001</v>
      </c>
      <c r="DT396" s="14">
        <f>IF('QIPP Scorecard'!$AA$1=4,IF(FY2019_ALL_Targets!$CB396="Yes",INDEX('Final Comp Values'!$BO:$BO,MATCH(FY2019_ALL_Targets!$A396,'Final Comp Values'!$B:$B,0)),IF($CB396="Min Data",0,0)),0)</f>
        <v>1.1200000000000001</v>
      </c>
      <c r="DU396" s="14">
        <v>1.36</v>
      </c>
      <c r="DV396" s="14">
        <v>1.35</v>
      </c>
      <c r="DW396" s="14">
        <v>1.39</v>
      </c>
      <c r="DX396" s="14">
        <v>1.36</v>
      </c>
      <c r="DY396" s="12">
        <f t="shared" si="31"/>
        <v>2</v>
      </c>
      <c r="DZ396" s="12">
        <f t="shared" si="32"/>
        <v>2</v>
      </c>
      <c r="EA396" s="12">
        <f t="shared" si="33"/>
        <v>0</v>
      </c>
      <c r="EB396" s="12">
        <f t="shared" si="34"/>
        <v>0</v>
      </c>
    </row>
    <row r="397" spans="1:132" x14ac:dyDescent="0.25">
      <c r="A397" s="297">
        <v>5390</v>
      </c>
      <c r="B397" s="347">
        <v>676005</v>
      </c>
      <c r="C397" s="297">
        <v>1028701</v>
      </c>
      <c r="D397" s="14">
        <v>1770970543</v>
      </c>
      <c r="E397" s="26" t="s">
        <v>939</v>
      </c>
      <c r="F397" s="26" t="str">
        <f>INDEX('Mar - Aug'!X:X,MATCH(A397,'Mar - Aug'!B:B,0))</f>
        <v>MRSA Northeast</v>
      </c>
      <c r="G397" s="26" t="s">
        <v>3067</v>
      </c>
      <c r="H397" s="26"/>
      <c r="I397" s="26" t="str">
        <f t="shared" si="30"/>
        <v/>
      </c>
      <c r="J397" s="299" t="s">
        <v>797</v>
      </c>
      <c r="K397" s="299" t="s">
        <v>976</v>
      </c>
      <c r="L397" s="299" t="s">
        <v>2733</v>
      </c>
      <c r="M397" s="13">
        <v>6.4516199999999999E-3</v>
      </c>
      <c r="N397" s="13">
        <v>5.1724140000000002E-2</v>
      </c>
      <c r="O397" s="13">
        <v>0</v>
      </c>
      <c r="P397" s="13">
        <v>0.16225165999999999</v>
      </c>
      <c r="Q397" s="13">
        <v>3.3690650000000003E-2</v>
      </c>
      <c r="R397" s="13">
        <v>5.5747400000000003E-2</v>
      </c>
      <c r="S397" s="13">
        <v>3.7344499999999998E-3</v>
      </c>
      <c r="T397" s="13">
        <v>0.15247816</v>
      </c>
      <c r="U397" s="13">
        <v>3.3690650000000003E-2</v>
      </c>
      <c r="V397" s="13">
        <v>5.5747400000000003E-2</v>
      </c>
      <c r="W397" s="13">
        <v>3.7344499999999998E-3</v>
      </c>
      <c r="X397" s="13">
        <v>0.15949338178</v>
      </c>
      <c r="Y397" s="13">
        <v>3.3690650000000003E-2</v>
      </c>
      <c r="Z397" s="13">
        <v>5.5747400000000003E-2</v>
      </c>
      <c r="AA397" s="13">
        <v>3.7344499999999998E-3</v>
      </c>
      <c r="AB397" s="13">
        <v>0.15413907700000001</v>
      </c>
      <c r="AC397" s="13">
        <v>3.3690650000000003E-2</v>
      </c>
      <c r="AD397" s="13">
        <v>5.5747400000000003E-2</v>
      </c>
      <c r="AE397" s="13">
        <v>3.7344499999999998E-3</v>
      </c>
      <c r="AF397" s="13">
        <v>0.15673510356000001</v>
      </c>
      <c r="AG397" s="13">
        <v>3.3690650000000003E-2</v>
      </c>
      <c r="AH397" s="13">
        <v>5.5747400000000003E-2</v>
      </c>
      <c r="AI397" s="13">
        <v>3.7344499999999998E-3</v>
      </c>
      <c r="AJ397" s="13">
        <v>0.15247816</v>
      </c>
      <c r="AK397" s="13">
        <v>3.3690650000000003E-2</v>
      </c>
      <c r="AL397" s="13">
        <v>5.5747400000000003E-2</v>
      </c>
      <c r="AM397" s="13">
        <v>3.7344499999999998E-3</v>
      </c>
      <c r="AN397" s="13">
        <v>0.15397682534000001</v>
      </c>
      <c r="AO397" s="13">
        <v>3.3690650000000003E-2</v>
      </c>
      <c r="AP397" s="13">
        <v>5.5747400000000003E-2</v>
      </c>
      <c r="AQ397" s="13">
        <v>3.7344499999999998E-3</v>
      </c>
      <c r="AR397" s="13">
        <v>0.15247816</v>
      </c>
      <c r="AS397" s="13">
        <v>3.3690650000000003E-2</v>
      </c>
      <c r="AT397" s="13">
        <v>5.5747400000000003E-2</v>
      </c>
      <c r="AU397" s="13">
        <v>3.7344499999999998E-3</v>
      </c>
      <c r="AV397" s="13">
        <v>0.15247816</v>
      </c>
      <c r="AW397" s="13">
        <v>3.3690650000000003E-2</v>
      </c>
      <c r="AX397" s="13">
        <v>5.5747400000000003E-2</v>
      </c>
      <c r="AY397" s="13">
        <v>3.7344499999999998E-3</v>
      </c>
      <c r="AZ397" s="13">
        <v>0.15247816</v>
      </c>
      <c r="BA397" s="86">
        <v>1.3157894736842099E-2</v>
      </c>
      <c r="BB397" s="86">
        <v>1.7543859649122799E-2</v>
      </c>
      <c r="BC397" s="13">
        <v>0</v>
      </c>
      <c r="BD397" s="13">
        <v>9.7222222222222196E-2</v>
      </c>
      <c r="BE397" s="14">
        <v>2.40963855421687E-2</v>
      </c>
      <c r="BF397" s="14">
        <v>1.6666666666666701E-2</v>
      </c>
      <c r="BG397" s="14">
        <v>0</v>
      </c>
      <c r="BH397" s="14">
        <v>0.139240506329114</v>
      </c>
      <c r="BI397" s="14">
        <v>1.2820512820512799E-2</v>
      </c>
      <c r="BJ397" s="14">
        <v>3.0769230769230799E-2</v>
      </c>
      <c r="BK397" s="14">
        <v>0</v>
      </c>
      <c r="BL397" s="430">
        <v>0.121621621621622</v>
      </c>
      <c r="BM397" s="14">
        <v>4.49438202247191E-2</v>
      </c>
      <c r="BN397" s="14">
        <v>4.3478260869565202E-2</v>
      </c>
      <c r="BO397" s="14">
        <v>0</v>
      </c>
      <c r="BP397" s="14">
        <v>0.107142857142857</v>
      </c>
      <c r="BQ397" s="86">
        <v>4.49438202247191E-2</v>
      </c>
      <c r="BR397" s="86">
        <v>4.3478260869565202E-2</v>
      </c>
      <c r="BS397" s="86">
        <v>0</v>
      </c>
      <c r="BT397" s="86">
        <v>0.107142857142857</v>
      </c>
      <c r="BU397" s="14" t="s">
        <v>36</v>
      </c>
      <c r="BV397" s="14" t="s">
        <v>35</v>
      </c>
      <c r="BW397" s="14" t="s">
        <v>35</v>
      </c>
      <c r="BX397" s="14" t="s">
        <v>35</v>
      </c>
      <c r="BY397" s="14" t="s">
        <v>36</v>
      </c>
      <c r="BZ397" s="14" t="s">
        <v>35</v>
      </c>
      <c r="CA397" s="14" t="s">
        <v>35</v>
      </c>
      <c r="CB397" s="14" t="s">
        <v>35</v>
      </c>
      <c r="CC397" s="14">
        <v>4.66</v>
      </c>
      <c r="CD397" s="14">
        <v>4.66</v>
      </c>
      <c r="CE397" s="14">
        <v>4.66</v>
      </c>
      <c r="CF397" s="14">
        <v>4.66</v>
      </c>
      <c r="CG397" s="14">
        <v>4.66</v>
      </c>
      <c r="CH397" s="14">
        <v>4.66</v>
      </c>
      <c r="CI397" s="14">
        <v>4.82</v>
      </c>
      <c r="CJ397" s="14">
        <f>INDEX('Monthy Targets'!AC:AC,(MATCH(FY2019_ALL_Targets!$B:$B,'Monthy Targets'!$B:$B,0)))</f>
        <v>4.8</v>
      </c>
      <c r="CK397" s="14">
        <f>INDEX('Monthy Targets'!AD:AD,(MATCH(FY2019_ALL_Targets!$B:$B,'Monthy Targets'!$B:$B,0)))</f>
        <v>4.8</v>
      </c>
      <c r="CL397" s="14">
        <f>INDEX('Monthy Targets'!AE:AE,(MATCH(FY2019_ALL_Targets!$B:$B,'Monthy Targets'!$B:$B,0)))</f>
        <v>4.8</v>
      </c>
      <c r="CM397" s="14">
        <f>INDEX('Monthy Targets'!AF:AF,(MATCH(FY2019_ALL_Targets!$B:$B,'Monthy Targets'!$B:$B,0)))</f>
        <v>4.8</v>
      </c>
      <c r="CN397" s="14">
        <f>INDEX('Monthy Targets'!AG:AG,(MATCH(FY2019_ALL_Targets!$B:$B,'Monthy Targets'!$B:$B,0)))</f>
        <v>4.8</v>
      </c>
      <c r="CO397" s="14">
        <v>0.32</v>
      </c>
      <c r="CP397" s="14">
        <v>0.32</v>
      </c>
      <c r="CQ397" s="14">
        <v>0.32</v>
      </c>
      <c r="CR397" s="14">
        <v>0.32</v>
      </c>
      <c r="CS397" s="14">
        <v>0.32</v>
      </c>
      <c r="CT397" s="14">
        <v>0.32</v>
      </c>
      <c r="CU397" s="14">
        <v>0.32</v>
      </c>
      <c r="CV397" s="14">
        <v>0.32</v>
      </c>
      <c r="CW397" s="14">
        <v>0.33</v>
      </c>
      <c r="CX397" s="14">
        <v>0.33</v>
      </c>
      <c r="CY397" s="14">
        <v>0.33</v>
      </c>
      <c r="CZ397" s="14">
        <v>0.33</v>
      </c>
      <c r="DA397" s="14">
        <f>IF('QIPP Scorecard'!$AA$1=4,IF(FY2019_ALL_Targets!$BU397="Yes",INDEX('Final Comp Values'!$BN:$BN,MATCH(FY2019_ALL_Targets!$A397,'Final Comp Values'!$B:$B,0)),IF($BU397="Min Data",0,0)),0)</f>
        <v>0</v>
      </c>
      <c r="DB397" s="14">
        <f>IF('QIPP Scorecard'!$AA$1=4,IF(FY2019_ALL_Targets!$BV397="Yes",INDEX('Final Comp Values'!$BN:$BN,MATCH(FY2019_ALL_Targets!$A397,'Final Comp Values'!$B:$B,0)),IF($BV397="Min Data",0,0)),0)</f>
        <v>0.33</v>
      </c>
      <c r="DC397" s="14">
        <f>IF('QIPP Scorecard'!$AA$1=4,IF(FY2019_ALL_Targets!$BW397="Yes",INDEX('Final Comp Values'!$BN:$BN,MATCH(FY2019_ALL_Targets!$A397,'Final Comp Values'!$B:$B,0)),IF(CI397="Min Data",0,0)),0)</f>
        <v>0.33</v>
      </c>
      <c r="DD397" s="14">
        <f>IF('QIPP Scorecard'!$AA$1=4,IF(FY2019_ALL_Targets!$BX397="Yes",INDEX('Final Comp Values'!$BN:$BN,MATCH(FY2019_ALL_Targets!$A397,'Final Comp Values'!$B:$B,0)),IF($BX397="Min Data",0,0)),0)</f>
        <v>0.33</v>
      </c>
      <c r="DE397" s="14">
        <v>0.59</v>
      </c>
      <c r="DF397" s="14">
        <v>0.59</v>
      </c>
      <c r="DG397" s="14">
        <v>0.59</v>
      </c>
      <c r="DH397" s="14">
        <v>0.59</v>
      </c>
      <c r="DI397" s="14">
        <v>0.59</v>
      </c>
      <c r="DJ397" s="14">
        <v>0.59</v>
      </c>
      <c r="DK397" s="14">
        <v>0.59</v>
      </c>
      <c r="DL397" s="14">
        <v>0.59</v>
      </c>
      <c r="DM397" s="14">
        <v>0.61</v>
      </c>
      <c r="DN397" s="14">
        <v>0.61</v>
      </c>
      <c r="DO397" s="14">
        <v>0.61</v>
      </c>
      <c r="DP397" s="14">
        <v>0.61</v>
      </c>
      <c r="DQ397" s="14">
        <f>IF('QIPP Scorecard'!$AA$1=4,IF(FY2019_ALL_Targets!$BY397="Yes",INDEX('Final Comp Values'!$BK:$BK,MATCH(FY2019_ALL_Targets!$A397,'Final Comp Values'!$B:$B,0)),IF($BY397="Min Data",0,0)),0)</f>
        <v>0</v>
      </c>
      <c r="DR397" s="14">
        <f>IF('QIPP Scorecard'!$AA$1=4,IF(FY2019_ALL_Targets!$BZ397="Yes",INDEX('Final Comp Values'!$BO:$BO,MATCH(FY2019_ALL_Targets!$A397,'Final Comp Values'!$B:$B,0)),IF($BZ397="Min Data",0,0)),0)</f>
        <v>0.61</v>
      </c>
      <c r="DS397" s="14">
        <f>IF('QIPP Scorecard'!$AA$1=4,IF(FY2019_ALL_Targets!$CA397="Yes",INDEX('Final Comp Values'!$BO:$BO,MATCH(FY2019_ALL_Targets!$A397,'Final Comp Values'!$B:$B,0)),IF($CA397="Min Data",0,0)),0)</f>
        <v>0.61</v>
      </c>
      <c r="DT397" s="14">
        <f>IF('QIPP Scorecard'!$AA$1=4,IF(FY2019_ALL_Targets!$CB397="Yes",INDEX('Final Comp Values'!$BO:$BO,MATCH(FY2019_ALL_Targets!$A397,'Final Comp Values'!$B:$B,0)),IF($CB397="Min Data",0,0)),0)</f>
        <v>0.61</v>
      </c>
      <c r="DU397" s="14">
        <v>0.83</v>
      </c>
      <c r="DV397" s="14">
        <v>0.94</v>
      </c>
      <c r="DW397" s="14">
        <v>0.97</v>
      </c>
      <c r="DX397" s="14">
        <v>0.85</v>
      </c>
      <c r="DY397" s="12">
        <f t="shared" si="31"/>
        <v>1</v>
      </c>
      <c r="DZ397" s="12">
        <f t="shared" si="32"/>
        <v>1</v>
      </c>
      <c r="EA397" s="12">
        <f t="shared" si="33"/>
        <v>0</v>
      </c>
      <c r="EB397" s="12">
        <f t="shared" si="34"/>
        <v>0</v>
      </c>
    </row>
    <row r="398" spans="1:132" x14ac:dyDescent="0.25">
      <c r="A398" s="297">
        <v>4348</v>
      </c>
      <c r="B398" s="347">
        <v>676010</v>
      </c>
      <c r="C398" s="297">
        <v>1026561</v>
      </c>
      <c r="D398" s="14">
        <v>1760720684</v>
      </c>
      <c r="E398" s="26" t="s">
        <v>923</v>
      </c>
      <c r="F398" s="26" t="str">
        <f>INDEX('Mar - Aug'!X:X,MATCH(A398,'Mar - Aug'!B:B,0))</f>
        <v>Lubbock</v>
      </c>
      <c r="G398" s="26" t="s">
        <v>3116</v>
      </c>
      <c r="H398" s="26"/>
      <c r="I398" s="26" t="str">
        <f t="shared" si="30"/>
        <v/>
      </c>
      <c r="J398" s="299" t="s">
        <v>177</v>
      </c>
      <c r="K398" s="299" t="s">
        <v>1011</v>
      </c>
      <c r="L398" s="299" t="s">
        <v>178</v>
      </c>
      <c r="M398" s="13">
        <v>2.0050120000000001E-2</v>
      </c>
      <c r="N398" s="13">
        <v>6.6666669999999997E-2</v>
      </c>
      <c r="O398" s="13">
        <v>0</v>
      </c>
      <c r="P398" s="13">
        <v>5.6426329999999997E-2</v>
      </c>
      <c r="Q398" s="13">
        <v>3.3690650000000003E-2</v>
      </c>
      <c r="R398" s="13">
        <v>5.5747400000000003E-2</v>
      </c>
      <c r="S398" s="13">
        <v>3.7344499999999998E-3</v>
      </c>
      <c r="T398" s="13">
        <v>0.15247816</v>
      </c>
      <c r="U398" s="13">
        <v>3.3690650000000003E-2</v>
      </c>
      <c r="V398" s="13">
        <v>6.5533336610000006E-2</v>
      </c>
      <c r="W398" s="13">
        <v>3.7344499999999998E-3</v>
      </c>
      <c r="X398" s="13">
        <v>0.15247816</v>
      </c>
      <c r="Y398" s="13">
        <v>3.3690650000000003E-2</v>
      </c>
      <c r="Z398" s="13">
        <v>6.3333336500000004E-2</v>
      </c>
      <c r="AA398" s="13">
        <v>3.7344499999999998E-3</v>
      </c>
      <c r="AB398" s="13">
        <v>0.15247816</v>
      </c>
      <c r="AC398" s="13">
        <v>3.3690650000000003E-2</v>
      </c>
      <c r="AD398" s="13">
        <v>6.4400003220000002E-2</v>
      </c>
      <c r="AE398" s="13">
        <v>3.7344499999999998E-3</v>
      </c>
      <c r="AF398" s="13">
        <v>0.15247816</v>
      </c>
      <c r="AG398" s="13">
        <v>3.3690650000000003E-2</v>
      </c>
      <c r="AH398" s="13">
        <v>6.0000003000000003E-2</v>
      </c>
      <c r="AI398" s="13">
        <v>3.7344499999999998E-3</v>
      </c>
      <c r="AJ398" s="13">
        <v>0.15247816</v>
      </c>
      <c r="AK398" s="13">
        <v>3.3690650000000003E-2</v>
      </c>
      <c r="AL398" s="13">
        <v>6.3266669829999997E-2</v>
      </c>
      <c r="AM398" s="13">
        <v>3.7344499999999998E-3</v>
      </c>
      <c r="AN398" s="13">
        <v>0.15247816</v>
      </c>
      <c r="AO398" s="13">
        <v>3.3690650000000003E-2</v>
      </c>
      <c r="AP398" s="13">
        <v>5.6666669500000003E-2</v>
      </c>
      <c r="AQ398" s="13">
        <v>3.7344499999999998E-3</v>
      </c>
      <c r="AR398" s="13">
        <v>0.15247816</v>
      </c>
      <c r="AS398" s="13">
        <v>3.3690650000000003E-2</v>
      </c>
      <c r="AT398" s="13">
        <v>6.2000003099999999E-2</v>
      </c>
      <c r="AU398" s="13">
        <v>3.7344499999999998E-3</v>
      </c>
      <c r="AV398" s="13">
        <v>0.15247816</v>
      </c>
      <c r="AW398" s="13">
        <v>3.3690650000000003E-2</v>
      </c>
      <c r="AX398" s="13">
        <v>5.5747400000000003E-2</v>
      </c>
      <c r="AY398" s="13">
        <v>3.7344499999999998E-3</v>
      </c>
      <c r="AZ398" s="13">
        <v>0.15247816</v>
      </c>
      <c r="BA398" s="86">
        <v>0</v>
      </c>
      <c r="BB398" s="86">
        <v>1.1494252873563199E-2</v>
      </c>
      <c r="BC398" s="13">
        <v>0</v>
      </c>
      <c r="BD398" s="13">
        <v>5.1948051948052E-2</v>
      </c>
      <c r="BE398" s="14">
        <v>9.4339622641509396E-3</v>
      </c>
      <c r="BF398" s="14">
        <v>2.2222222222222199E-2</v>
      </c>
      <c r="BG398" s="14">
        <v>0</v>
      </c>
      <c r="BH398" s="14">
        <v>5.3333333333333302E-2</v>
      </c>
      <c r="BI398" s="14">
        <v>1.0416666666666701E-2</v>
      </c>
      <c r="BJ398" s="14">
        <v>2.4691358024691398E-2</v>
      </c>
      <c r="BK398" s="14">
        <v>0</v>
      </c>
      <c r="BL398" s="430">
        <v>3.1746031746031703E-2</v>
      </c>
      <c r="BM398" s="14">
        <v>1.05263157894737E-2</v>
      </c>
      <c r="BN398" s="14">
        <v>2.5641025641025599E-2</v>
      </c>
      <c r="BO398" s="14">
        <v>0</v>
      </c>
      <c r="BP398" s="14">
        <v>0</v>
      </c>
      <c r="BQ398" s="86">
        <v>1.05263157894737E-2</v>
      </c>
      <c r="BR398" s="86">
        <v>2.5641025641025599E-2</v>
      </c>
      <c r="BS398" s="86">
        <v>0</v>
      </c>
      <c r="BT398" s="86">
        <v>0</v>
      </c>
      <c r="BU398" s="14" t="s">
        <v>35</v>
      </c>
      <c r="BV398" s="14" t="s">
        <v>35</v>
      </c>
      <c r="BW398" s="14" t="s">
        <v>35</v>
      </c>
      <c r="BX398" s="14" t="s">
        <v>35</v>
      </c>
      <c r="BY398" s="14" t="s">
        <v>35</v>
      </c>
      <c r="BZ398" s="14" t="s">
        <v>35</v>
      </c>
      <c r="CA398" s="14" t="s">
        <v>35</v>
      </c>
      <c r="CB398" s="14" t="s">
        <v>35</v>
      </c>
      <c r="CC398" s="14">
        <v>23.57</v>
      </c>
      <c r="CD398" s="14">
        <v>23.57</v>
      </c>
      <c r="CE398" s="14">
        <v>23.57</v>
      </c>
      <c r="CF398" s="14">
        <v>23.57</v>
      </c>
      <c r="CG398" s="14">
        <v>23.57</v>
      </c>
      <c r="CH398" s="14">
        <v>23.57</v>
      </c>
      <c r="CI398" s="14">
        <v>23.91</v>
      </c>
      <c r="CJ398" s="14">
        <f>INDEX('Monthy Targets'!AC:AC,(MATCH(FY2019_ALL_Targets!$B:$B,'Monthy Targets'!$B:$B,0)))</f>
        <v>23.83</v>
      </c>
      <c r="CK398" s="14">
        <f>INDEX('Monthy Targets'!AD:AD,(MATCH(FY2019_ALL_Targets!$B:$B,'Monthy Targets'!$B:$B,0)))</f>
        <v>23.83</v>
      </c>
      <c r="CL398" s="14">
        <f>INDEX('Monthy Targets'!AE:AE,(MATCH(FY2019_ALL_Targets!$B:$B,'Monthy Targets'!$B:$B,0)))</f>
        <v>23.83</v>
      </c>
      <c r="CM398" s="14">
        <f>INDEX('Monthy Targets'!AF:AF,(MATCH(FY2019_ALL_Targets!$B:$B,'Monthy Targets'!$B:$B,0)))</f>
        <v>23.83</v>
      </c>
      <c r="CN398" s="14">
        <f>INDEX('Monthy Targets'!AG:AG,(MATCH(FY2019_ALL_Targets!$B:$B,'Monthy Targets'!$B:$B,0)))</f>
        <v>23.83</v>
      </c>
      <c r="CO398" s="14">
        <v>1.6</v>
      </c>
      <c r="CP398" s="14">
        <v>1.6</v>
      </c>
      <c r="CQ398" s="14">
        <v>1.6</v>
      </c>
      <c r="CR398" s="14">
        <v>1.6</v>
      </c>
      <c r="CS398" s="14">
        <v>1.6</v>
      </c>
      <c r="CT398" s="14">
        <v>1.6</v>
      </c>
      <c r="CU398" s="14">
        <v>1.6</v>
      </c>
      <c r="CV398" s="14">
        <v>1.6</v>
      </c>
      <c r="CW398" s="14">
        <v>1.62</v>
      </c>
      <c r="CX398" s="14">
        <v>1.62</v>
      </c>
      <c r="CY398" s="14">
        <v>1.62</v>
      </c>
      <c r="CZ398" s="14">
        <v>1.62</v>
      </c>
      <c r="DA398" s="14">
        <f>IF('QIPP Scorecard'!$AA$1=4,IF(FY2019_ALL_Targets!$BU398="Yes",INDEX('Final Comp Values'!$BN:$BN,MATCH(FY2019_ALL_Targets!$A398,'Final Comp Values'!$B:$B,0)),IF($BU398="Min Data",0,0)),0)</f>
        <v>1.62</v>
      </c>
      <c r="DB398" s="14">
        <f>IF('QIPP Scorecard'!$AA$1=4,IF(FY2019_ALL_Targets!$BV398="Yes",INDEX('Final Comp Values'!$BN:$BN,MATCH(FY2019_ALL_Targets!$A398,'Final Comp Values'!$B:$B,0)),IF($BV398="Min Data",0,0)),0)</f>
        <v>1.62</v>
      </c>
      <c r="DC398" s="14">
        <f>IF('QIPP Scorecard'!$AA$1=4,IF(FY2019_ALL_Targets!$BW398="Yes",INDEX('Final Comp Values'!$BN:$BN,MATCH(FY2019_ALL_Targets!$A398,'Final Comp Values'!$B:$B,0)),IF(CI398="Min Data",0,0)),0)</f>
        <v>1.62</v>
      </c>
      <c r="DD398" s="14">
        <f>IF('QIPP Scorecard'!$AA$1=4,IF(FY2019_ALL_Targets!$BX398="Yes",INDEX('Final Comp Values'!$BN:$BN,MATCH(FY2019_ALL_Targets!$A398,'Final Comp Values'!$B:$B,0)),IF($BX398="Min Data",0,0)),0)</f>
        <v>1.62</v>
      </c>
      <c r="DE398" s="14">
        <v>2.96</v>
      </c>
      <c r="DF398" s="14">
        <v>2.96</v>
      </c>
      <c r="DG398" s="14">
        <v>2.96</v>
      </c>
      <c r="DH398" s="14">
        <v>2.96</v>
      </c>
      <c r="DI398" s="14">
        <v>2.96</v>
      </c>
      <c r="DJ398" s="14">
        <v>2.96</v>
      </c>
      <c r="DK398" s="14">
        <v>2.96</v>
      </c>
      <c r="DL398" s="14">
        <v>2.96</v>
      </c>
      <c r="DM398" s="14">
        <v>3</v>
      </c>
      <c r="DN398" s="14">
        <v>3</v>
      </c>
      <c r="DO398" s="14">
        <v>3</v>
      </c>
      <c r="DP398" s="14">
        <v>3</v>
      </c>
      <c r="DQ398" s="14">
        <f>IF('QIPP Scorecard'!$AA$1=4,IF(FY2019_ALL_Targets!$BY398="Yes",INDEX('Final Comp Values'!$BK:$BK,MATCH(FY2019_ALL_Targets!$A398,'Final Comp Values'!$B:$B,0)),IF($BY398="Min Data",0,0)),0)</f>
        <v>3</v>
      </c>
      <c r="DR398" s="14">
        <f>IF('QIPP Scorecard'!$AA$1=4,IF(FY2019_ALL_Targets!$BZ398="Yes",INDEX('Final Comp Values'!$BO:$BO,MATCH(FY2019_ALL_Targets!$A398,'Final Comp Values'!$B:$B,0)),IF($BZ398="Min Data",0,0)),0)</f>
        <v>3</v>
      </c>
      <c r="DS398" s="14">
        <f>IF('QIPP Scorecard'!$AA$1=4,IF(FY2019_ALL_Targets!$CA398="Yes",INDEX('Final Comp Values'!$BO:$BO,MATCH(FY2019_ALL_Targets!$A398,'Final Comp Values'!$B:$B,0)),IF($CA398="Min Data",0,0)),0)</f>
        <v>3</v>
      </c>
      <c r="DT398" s="14">
        <f>IF('QIPP Scorecard'!$AA$1=4,IF(FY2019_ALL_Targets!$CB398="Yes",INDEX('Final Comp Values'!$BO:$BO,MATCH(FY2019_ALL_Targets!$A398,'Final Comp Values'!$B:$B,0)),IF($CB398="Min Data",0,0)),0)</f>
        <v>3</v>
      </c>
      <c r="DU398" s="14">
        <v>4.1900000000000004</v>
      </c>
      <c r="DV398" s="14">
        <v>4.74</v>
      </c>
      <c r="DW398" s="14">
        <v>4.93</v>
      </c>
      <c r="DX398" s="14">
        <v>4.84</v>
      </c>
      <c r="DY398" s="12">
        <f t="shared" si="31"/>
        <v>0</v>
      </c>
      <c r="DZ398" s="12">
        <f t="shared" si="32"/>
        <v>0</v>
      </c>
      <c r="EA398" s="12">
        <f t="shared" si="33"/>
        <v>0</v>
      </c>
      <c r="EB398" s="12">
        <f t="shared" si="34"/>
        <v>0</v>
      </c>
    </row>
    <row r="399" spans="1:132" x14ac:dyDescent="0.25">
      <c r="A399" s="297">
        <v>4075</v>
      </c>
      <c r="B399" s="347">
        <v>676020</v>
      </c>
      <c r="C399" s="297">
        <v>407502</v>
      </c>
      <c r="D399" s="14">
        <v>1285617597</v>
      </c>
      <c r="E399" s="26" t="s">
        <v>913</v>
      </c>
      <c r="F399" s="26" t="str">
        <f>INDEX('Mar - Aug'!X:X,MATCH(A399,'Mar - Aug'!B:B,0))</f>
        <v>MRSA West</v>
      </c>
      <c r="G399" s="26" t="s">
        <v>3141</v>
      </c>
      <c r="H399" s="26"/>
      <c r="I399" s="26" t="str">
        <f t="shared" si="30"/>
        <v/>
      </c>
      <c r="J399" s="299" t="s">
        <v>2607</v>
      </c>
      <c r="K399" s="299" t="s">
        <v>2607</v>
      </c>
      <c r="L399" s="299" t="s">
        <v>2608</v>
      </c>
      <c r="M399" s="13">
        <v>9.4339619999999999E-2</v>
      </c>
      <c r="N399" s="13">
        <v>9.0909100000000007E-2</v>
      </c>
      <c r="O399" s="13">
        <v>0</v>
      </c>
      <c r="P399" s="13">
        <v>0.19607841000000001</v>
      </c>
      <c r="Q399" s="13">
        <v>3.3690650000000003E-2</v>
      </c>
      <c r="R399" s="13">
        <v>5.5747400000000003E-2</v>
      </c>
      <c r="S399" s="13">
        <v>3.7344499999999998E-3</v>
      </c>
      <c r="T399" s="13">
        <v>0.15247816</v>
      </c>
      <c r="U399" s="13">
        <v>9.2735846459999993E-2</v>
      </c>
      <c r="V399" s="13">
        <v>8.9363645300000003E-2</v>
      </c>
      <c r="W399" s="13">
        <v>3.7344499999999998E-3</v>
      </c>
      <c r="X399" s="13">
        <v>0.19274507702999999</v>
      </c>
      <c r="Y399" s="13">
        <v>8.9622639000000004E-2</v>
      </c>
      <c r="Z399" s="13">
        <v>8.6363645000000003E-2</v>
      </c>
      <c r="AA399" s="13">
        <v>3.7344499999999998E-3</v>
      </c>
      <c r="AB399" s="13">
        <v>0.1862744895</v>
      </c>
      <c r="AC399" s="13">
        <v>9.1132072920000001E-2</v>
      </c>
      <c r="AD399" s="13">
        <v>8.7818190599999998E-2</v>
      </c>
      <c r="AE399" s="13">
        <v>3.7344499999999998E-3</v>
      </c>
      <c r="AF399" s="13">
        <v>0.18941174406</v>
      </c>
      <c r="AG399" s="13">
        <v>8.4905657999999995E-2</v>
      </c>
      <c r="AH399" s="13">
        <v>8.1818189999999999E-2</v>
      </c>
      <c r="AI399" s="13">
        <v>3.7344499999999998E-3</v>
      </c>
      <c r="AJ399" s="13">
        <v>0.17647056899999999</v>
      </c>
      <c r="AK399" s="13">
        <v>8.9528299379999995E-2</v>
      </c>
      <c r="AL399" s="13">
        <v>8.6272735899999994E-2</v>
      </c>
      <c r="AM399" s="13">
        <v>3.7344499999999998E-3</v>
      </c>
      <c r="AN399" s="13">
        <v>0.18607841109000001</v>
      </c>
      <c r="AO399" s="13">
        <v>8.0188677E-2</v>
      </c>
      <c r="AP399" s="13">
        <v>7.7272734999999995E-2</v>
      </c>
      <c r="AQ399" s="13">
        <v>3.7344499999999998E-3</v>
      </c>
      <c r="AR399" s="13">
        <v>0.16666664849999999</v>
      </c>
      <c r="AS399" s="13">
        <v>8.77358466E-2</v>
      </c>
      <c r="AT399" s="13">
        <v>8.4545463000000001E-2</v>
      </c>
      <c r="AU399" s="13">
        <v>3.7344499999999998E-3</v>
      </c>
      <c r="AV399" s="13">
        <v>0.1823529213</v>
      </c>
      <c r="AW399" s="13">
        <v>7.5471696000000005E-2</v>
      </c>
      <c r="AX399" s="13">
        <v>7.2727280000000005E-2</v>
      </c>
      <c r="AY399" s="13">
        <v>3.7344499999999998E-3</v>
      </c>
      <c r="AZ399" s="13">
        <v>0.15686272800000001</v>
      </c>
      <c r="BA399" s="86">
        <v>8.3333333333333301E-2</v>
      </c>
      <c r="BB399" s="86" t="s">
        <v>14856</v>
      </c>
      <c r="BC399" s="13">
        <v>0</v>
      </c>
      <c r="BD399" s="13">
        <v>4.3478260869565202E-2</v>
      </c>
      <c r="BE399" s="14">
        <v>3.7037037037037E-2</v>
      </c>
      <c r="BF399" s="14" t="s">
        <v>14856</v>
      </c>
      <c r="BG399" s="14">
        <v>0</v>
      </c>
      <c r="BH399" s="14">
        <v>3.8461538461538498E-2</v>
      </c>
      <c r="BI399" s="14">
        <v>4.1666666666666699E-2</v>
      </c>
      <c r="BJ399" s="14" t="s">
        <v>14856</v>
      </c>
      <c r="BK399" s="14">
        <v>0</v>
      </c>
      <c r="BL399" s="430">
        <v>4.3478260869565202E-2</v>
      </c>
      <c r="BM399" s="14">
        <v>3.8461538461538498E-2</v>
      </c>
      <c r="BN399" s="14" t="s">
        <v>14856</v>
      </c>
      <c r="BO399" s="14">
        <v>0</v>
      </c>
      <c r="BP399" s="14">
        <v>0.08</v>
      </c>
      <c r="BQ399" s="86">
        <v>3.8461538461538498E-2</v>
      </c>
      <c r="BR399" s="86" t="s">
        <v>14856</v>
      </c>
      <c r="BS399" s="86">
        <v>0</v>
      </c>
      <c r="BT399" s="86">
        <v>0.08</v>
      </c>
      <c r="BU399" s="14" t="s">
        <v>35</v>
      </c>
      <c r="BV399" s="14" t="s">
        <v>35</v>
      </c>
      <c r="BW399" s="14" t="s">
        <v>35</v>
      </c>
      <c r="BX399" s="14" t="s">
        <v>35</v>
      </c>
      <c r="BY399" s="14" t="s">
        <v>35</v>
      </c>
      <c r="BZ399" s="14" t="s">
        <v>35</v>
      </c>
      <c r="CA399" s="14" t="s">
        <v>35</v>
      </c>
      <c r="CB399" s="14" t="s">
        <v>35</v>
      </c>
      <c r="CC399" s="14">
        <v>1.99</v>
      </c>
      <c r="CD399" s="14">
        <v>1.99</v>
      </c>
      <c r="CE399" s="14">
        <v>1.99</v>
      </c>
      <c r="CF399" s="14">
        <v>1.99</v>
      </c>
      <c r="CG399" s="14">
        <v>1.99</v>
      </c>
      <c r="CH399" s="14">
        <v>1.99</v>
      </c>
      <c r="CI399" s="14">
        <v>1.95</v>
      </c>
      <c r="CJ399" s="14">
        <f>INDEX('Monthy Targets'!AC:AC,(MATCH(FY2019_ALL_Targets!$B:$B,'Monthy Targets'!$B:$B,0)))</f>
        <v>1.94</v>
      </c>
      <c r="CK399" s="14">
        <f>INDEX('Monthy Targets'!AD:AD,(MATCH(FY2019_ALL_Targets!$B:$B,'Monthy Targets'!$B:$B,0)))</f>
        <v>1.94</v>
      </c>
      <c r="CL399" s="14">
        <f>INDEX('Monthy Targets'!AE:AE,(MATCH(FY2019_ALL_Targets!$B:$B,'Monthy Targets'!$B:$B,0)))</f>
        <v>1.94</v>
      </c>
      <c r="CM399" s="14">
        <f>INDEX('Monthy Targets'!AF:AF,(MATCH(FY2019_ALL_Targets!$B:$B,'Monthy Targets'!$B:$B,0)))</f>
        <v>1.94</v>
      </c>
      <c r="CN399" s="14">
        <f>INDEX('Monthy Targets'!AG:AG,(MATCH(FY2019_ALL_Targets!$B:$B,'Monthy Targets'!$B:$B,0)))</f>
        <v>1.94</v>
      </c>
      <c r="CO399" s="14">
        <v>0.14000000000000001</v>
      </c>
      <c r="CP399" s="14">
        <v>0</v>
      </c>
      <c r="CQ399" s="14">
        <v>0.14000000000000001</v>
      </c>
      <c r="CR399" s="14">
        <v>0.14000000000000001</v>
      </c>
      <c r="CS399" s="14">
        <v>0.14000000000000001</v>
      </c>
      <c r="CT399" s="14">
        <v>0.14000000000000001</v>
      </c>
      <c r="CU399" s="14">
        <v>0.14000000000000001</v>
      </c>
      <c r="CV399" s="14">
        <v>0.14000000000000001</v>
      </c>
      <c r="CW399" s="14">
        <v>0.13</v>
      </c>
      <c r="CX399" s="14">
        <v>0.13</v>
      </c>
      <c r="CY399" s="14">
        <v>0.13</v>
      </c>
      <c r="CZ399" s="14">
        <v>0.13</v>
      </c>
      <c r="DA399" s="14">
        <f>IF('QIPP Scorecard'!$AA$1=4,IF(FY2019_ALL_Targets!$BU399="Yes",INDEX('Final Comp Values'!$BN:$BN,MATCH(FY2019_ALL_Targets!$A399,'Final Comp Values'!$B:$B,0)),IF($BU399="Min Data",0,0)),0)</f>
        <v>0.13</v>
      </c>
      <c r="DB399" s="14">
        <f>IF('QIPP Scorecard'!$AA$1=4,IF(FY2019_ALL_Targets!$BV399="Yes",INDEX('Final Comp Values'!$BN:$BN,MATCH(FY2019_ALL_Targets!$A399,'Final Comp Values'!$B:$B,0)),IF($BV399="Min Data",0,0)),0)</f>
        <v>0.13</v>
      </c>
      <c r="DC399" s="14">
        <f>IF('QIPP Scorecard'!$AA$1=4,IF(FY2019_ALL_Targets!$BW399="Yes",INDEX('Final Comp Values'!$BN:$BN,MATCH(FY2019_ALL_Targets!$A399,'Final Comp Values'!$B:$B,0)),IF(CI399="Min Data",0,0)),0)</f>
        <v>0.13</v>
      </c>
      <c r="DD399" s="14">
        <f>IF('QIPP Scorecard'!$AA$1=4,IF(FY2019_ALL_Targets!$BX399="Yes",INDEX('Final Comp Values'!$BN:$BN,MATCH(FY2019_ALL_Targets!$A399,'Final Comp Values'!$B:$B,0)),IF($BX399="Min Data",0,0)),0)</f>
        <v>0.13</v>
      </c>
      <c r="DE399" s="14">
        <v>0.25</v>
      </c>
      <c r="DF399" s="14">
        <v>0</v>
      </c>
      <c r="DG399" s="14">
        <v>0.25</v>
      </c>
      <c r="DH399" s="14">
        <v>0.25</v>
      </c>
      <c r="DI399" s="14">
        <v>0.25</v>
      </c>
      <c r="DJ399" s="14">
        <v>0.25</v>
      </c>
      <c r="DK399" s="14">
        <v>0.25</v>
      </c>
      <c r="DL399" s="14">
        <v>0.25</v>
      </c>
      <c r="DM399" s="14">
        <v>0.25</v>
      </c>
      <c r="DN399" s="14">
        <v>0.25</v>
      </c>
      <c r="DO399" s="14">
        <v>0.25</v>
      </c>
      <c r="DP399" s="14">
        <v>0.25</v>
      </c>
      <c r="DQ399" s="14">
        <f>IF('QIPP Scorecard'!$AA$1=4,IF(FY2019_ALL_Targets!$BY399="Yes",INDEX('Final Comp Values'!$BK:$BK,MATCH(FY2019_ALL_Targets!$A399,'Final Comp Values'!$B:$B,0)),IF($BY399="Min Data",0,0)),0)</f>
        <v>0.25</v>
      </c>
      <c r="DR399" s="14">
        <f>IF('QIPP Scorecard'!$AA$1=4,IF(FY2019_ALL_Targets!$BZ399="Yes",INDEX('Final Comp Values'!$BO:$BO,MATCH(FY2019_ALL_Targets!$A399,'Final Comp Values'!$B:$B,0)),IF($BZ399="Min Data",0,0)),0)</f>
        <v>0.25</v>
      </c>
      <c r="DS399" s="14">
        <f>IF('QIPP Scorecard'!$AA$1=4,IF(FY2019_ALL_Targets!$CA399="Yes",INDEX('Final Comp Values'!$BO:$BO,MATCH(FY2019_ALL_Targets!$A399,'Final Comp Values'!$B:$B,0)),IF($CA399="Min Data",0,0)),0)</f>
        <v>0.25</v>
      </c>
      <c r="DT399" s="14">
        <f>IF('QIPP Scorecard'!$AA$1=4,IF(FY2019_ALL_Targets!$CB399="Yes",INDEX('Final Comp Values'!$BO:$BO,MATCH(FY2019_ALL_Targets!$A399,'Final Comp Values'!$B:$B,0)),IF($CB399="Min Data",0,0)),0)</f>
        <v>0.25</v>
      </c>
      <c r="DU399" s="14">
        <v>0.32</v>
      </c>
      <c r="DV399" s="14">
        <v>0.4</v>
      </c>
      <c r="DW399" s="14">
        <v>0.42</v>
      </c>
      <c r="DX399" s="14">
        <v>0.41</v>
      </c>
      <c r="DY399" s="12">
        <f t="shared" si="31"/>
        <v>0</v>
      </c>
      <c r="DZ399" s="12">
        <f t="shared" si="32"/>
        <v>0</v>
      </c>
      <c r="EA399" s="12">
        <f t="shared" si="33"/>
        <v>0</v>
      </c>
      <c r="EB399" s="12">
        <f t="shared" si="34"/>
        <v>0</v>
      </c>
    </row>
    <row r="400" spans="1:132" x14ac:dyDescent="0.25">
      <c r="A400" s="297">
        <v>4882</v>
      </c>
      <c r="B400" s="347">
        <v>676024</v>
      </c>
      <c r="C400" s="297">
        <v>1025959</v>
      </c>
      <c r="D400" s="14">
        <v>1215347323</v>
      </c>
      <c r="E400" s="26" t="s">
        <v>923</v>
      </c>
      <c r="F400" s="26" t="str">
        <f>INDEX('Mar - Aug'!X:X,MATCH(A400,'Mar - Aug'!B:B,0))</f>
        <v>Lubbock</v>
      </c>
      <c r="G400" s="26" t="s">
        <v>3064</v>
      </c>
      <c r="H400" s="26"/>
      <c r="I400" s="26" t="str">
        <f t="shared" si="30"/>
        <v/>
      </c>
      <c r="J400" s="299" t="s">
        <v>2433</v>
      </c>
      <c r="K400" s="299" t="s">
        <v>2434</v>
      </c>
      <c r="L400" s="299" t="s">
        <v>2435</v>
      </c>
      <c r="M400" s="13">
        <v>0</v>
      </c>
      <c r="N400" s="13">
        <v>4.4444450000000003E-2</v>
      </c>
      <c r="O400" s="13">
        <v>0</v>
      </c>
      <c r="P400" s="13">
        <v>0.30882353000000001</v>
      </c>
      <c r="Q400" s="13">
        <v>3.3690650000000003E-2</v>
      </c>
      <c r="R400" s="13">
        <v>5.5747400000000003E-2</v>
      </c>
      <c r="S400" s="13">
        <v>3.7344499999999998E-3</v>
      </c>
      <c r="T400" s="13">
        <v>0.15247816</v>
      </c>
      <c r="U400" s="13">
        <v>3.3690650000000003E-2</v>
      </c>
      <c r="V400" s="13">
        <v>5.5747400000000003E-2</v>
      </c>
      <c r="W400" s="13">
        <v>3.7344499999999998E-3</v>
      </c>
      <c r="X400" s="13">
        <v>0.30357352998999998</v>
      </c>
      <c r="Y400" s="13">
        <v>3.3690650000000003E-2</v>
      </c>
      <c r="Z400" s="13">
        <v>5.5747400000000003E-2</v>
      </c>
      <c r="AA400" s="13">
        <v>3.7344499999999998E-3</v>
      </c>
      <c r="AB400" s="13">
        <v>0.29338235350000003</v>
      </c>
      <c r="AC400" s="13">
        <v>3.3690650000000003E-2</v>
      </c>
      <c r="AD400" s="13">
        <v>5.5747400000000003E-2</v>
      </c>
      <c r="AE400" s="13">
        <v>3.7344499999999998E-3</v>
      </c>
      <c r="AF400" s="13">
        <v>0.29832352998</v>
      </c>
      <c r="AG400" s="13">
        <v>3.3690650000000003E-2</v>
      </c>
      <c r="AH400" s="13">
        <v>5.5747400000000003E-2</v>
      </c>
      <c r="AI400" s="13">
        <v>3.7344499999999998E-3</v>
      </c>
      <c r="AJ400" s="13">
        <v>0.27794117699999998</v>
      </c>
      <c r="AK400" s="13">
        <v>3.3690650000000003E-2</v>
      </c>
      <c r="AL400" s="13">
        <v>5.5747400000000003E-2</v>
      </c>
      <c r="AM400" s="13">
        <v>3.7344499999999998E-3</v>
      </c>
      <c r="AN400" s="13">
        <v>0.29307352997000002</v>
      </c>
      <c r="AO400" s="13">
        <v>3.3690650000000003E-2</v>
      </c>
      <c r="AP400" s="13">
        <v>5.5747400000000003E-2</v>
      </c>
      <c r="AQ400" s="13">
        <v>3.7344499999999998E-3</v>
      </c>
      <c r="AR400" s="13">
        <v>0.2625000005</v>
      </c>
      <c r="AS400" s="13">
        <v>3.3690650000000003E-2</v>
      </c>
      <c r="AT400" s="13">
        <v>5.5747400000000003E-2</v>
      </c>
      <c r="AU400" s="13">
        <v>3.7344499999999998E-3</v>
      </c>
      <c r="AV400" s="13">
        <v>0.28720588289999999</v>
      </c>
      <c r="AW400" s="13">
        <v>3.3690650000000003E-2</v>
      </c>
      <c r="AX400" s="13">
        <v>5.5747400000000003E-2</v>
      </c>
      <c r="AY400" s="13">
        <v>3.7344499999999998E-3</v>
      </c>
      <c r="AZ400" s="13">
        <v>0.24705882400000001</v>
      </c>
      <c r="BA400" s="86" t="s">
        <v>14856</v>
      </c>
      <c r="BB400" s="86" t="s">
        <v>14856</v>
      </c>
      <c r="BC400" s="13" t="s">
        <v>14856</v>
      </c>
      <c r="BD400" s="13" t="s">
        <v>14856</v>
      </c>
      <c r="BE400" s="14" t="s">
        <v>14856</v>
      </c>
      <c r="BF400" s="14" t="s">
        <v>14856</v>
      </c>
      <c r="BG400" s="14" t="s">
        <v>14856</v>
      </c>
      <c r="BH400" s="14" t="s">
        <v>14856</v>
      </c>
      <c r="BI400" s="14" t="s">
        <v>14857</v>
      </c>
      <c r="BJ400" s="14" t="s">
        <v>14857</v>
      </c>
      <c r="BK400" s="14" t="s">
        <v>14857</v>
      </c>
      <c r="BL400" s="430" t="s">
        <v>14857</v>
      </c>
      <c r="BM400" s="14" t="s">
        <v>14857</v>
      </c>
      <c r="BN400" s="14" t="s">
        <v>14857</v>
      </c>
      <c r="BO400" s="14" t="s">
        <v>14857</v>
      </c>
      <c r="BP400" s="14" t="s">
        <v>14857</v>
      </c>
      <c r="BQ400" s="86" t="s">
        <v>14857</v>
      </c>
      <c r="BR400" s="86" t="s">
        <v>14857</v>
      </c>
      <c r="BS400" s="86" t="s">
        <v>14857</v>
      </c>
      <c r="BT400" s="86" t="s">
        <v>14857</v>
      </c>
      <c r="BU400" s="14" t="s">
        <v>14857</v>
      </c>
      <c r="BV400" s="14" t="s">
        <v>14857</v>
      </c>
      <c r="BW400" s="14" t="s">
        <v>14857</v>
      </c>
      <c r="BX400" s="14" t="s">
        <v>14857</v>
      </c>
      <c r="BY400" s="14" t="s">
        <v>14857</v>
      </c>
      <c r="BZ400" s="14" t="s">
        <v>14857</v>
      </c>
      <c r="CA400" s="14" t="s">
        <v>14857</v>
      </c>
      <c r="CB400" s="14" t="s">
        <v>14857</v>
      </c>
      <c r="CC400" s="14">
        <v>3.93</v>
      </c>
      <c r="CD400" s="14">
        <v>3.93</v>
      </c>
      <c r="CE400" s="14">
        <v>3.93</v>
      </c>
      <c r="CF400" s="14">
        <v>3.93</v>
      </c>
      <c r="CG400" s="14">
        <v>3.93</v>
      </c>
      <c r="CH400" s="14">
        <v>3.93</v>
      </c>
      <c r="CI400" s="14">
        <v>0</v>
      </c>
      <c r="CJ400" s="14">
        <f>INDEX('Monthy Targets'!AC:AC,(MATCH(FY2019_ALL_Targets!$B:$B,'Monthy Targets'!$B:$B,0)))</f>
        <v>0</v>
      </c>
      <c r="CK400" s="14">
        <f>INDEX('Monthy Targets'!AD:AD,(MATCH(FY2019_ALL_Targets!$B:$B,'Monthy Targets'!$B:$B,0)))</f>
        <v>0</v>
      </c>
      <c r="CL400" s="14">
        <f>INDEX('Monthy Targets'!AE:AE,(MATCH(FY2019_ALL_Targets!$B:$B,'Monthy Targets'!$B:$B,0)))</f>
        <v>0</v>
      </c>
      <c r="CM400" s="14">
        <f>INDEX('Monthy Targets'!AF:AF,(MATCH(FY2019_ALL_Targets!$B:$B,'Monthy Targets'!$B:$B,0)))</f>
        <v>0</v>
      </c>
      <c r="CN400" s="14">
        <f>INDEX('Monthy Targets'!AG:AG,(MATCH(FY2019_ALL_Targets!$B:$B,'Monthy Targets'!$B:$B,0)))</f>
        <v>0</v>
      </c>
      <c r="CO400" s="14">
        <v>0</v>
      </c>
      <c r="CP400" s="14">
        <v>0.27</v>
      </c>
      <c r="CQ400" s="14">
        <v>0.27</v>
      </c>
      <c r="CR400" s="14">
        <v>0</v>
      </c>
      <c r="CS400" s="14">
        <v>0</v>
      </c>
      <c r="CT400" s="14">
        <v>0</v>
      </c>
      <c r="CU400" s="14">
        <v>0.27</v>
      </c>
      <c r="CV400" s="14">
        <v>0</v>
      </c>
      <c r="CW400" s="14">
        <v>0</v>
      </c>
      <c r="CX400" s="14">
        <v>0</v>
      </c>
      <c r="CY400" s="14">
        <v>0</v>
      </c>
      <c r="CZ400" s="14">
        <v>0</v>
      </c>
      <c r="DA400" s="14">
        <f>IF('QIPP Scorecard'!$AA$1=4,IF(FY2019_ALL_Targets!$BU400="Yes",INDEX('Final Comp Values'!$BN:$BN,MATCH(FY2019_ALL_Targets!$A400,'Final Comp Values'!$B:$B,0)),IF($BU400="Min Data",0,0)),0)</f>
        <v>0</v>
      </c>
      <c r="DB400" s="14">
        <f>IF('QIPP Scorecard'!$AA$1=4,IF(FY2019_ALL_Targets!$BV400="Yes",INDEX('Final Comp Values'!$BN:$BN,MATCH(FY2019_ALL_Targets!$A400,'Final Comp Values'!$B:$B,0)),IF($BV400="Min Data",0,0)),0)</f>
        <v>0</v>
      </c>
      <c r="DC400" s="14">
        <f>IF('QIPP Scorecard'!$AA$1=4,IF(FY2019_ALL_Targets!$BW400="Yes",INDEX('Final Comp Values'!$BN:$BN,MATCH(FY2019_ALL_Targets!$A400,'Final Comp Values'!$B:$B,0)),IF(CI400="Min Data",0,0)),0)</f>
        <v>0</v>
      </c>
      <c r="DD400" s="14">
        <f>IF('QIPP Scorecard'!$AA$1=4,IF(FY2019_ALL_Targets!$BX400="Yes",INDEX('Final Comp Values'!$BN:$BN,MATCH(FY2019_ALL_Targets!$A400,'Final Comp Values'!$B:$B,0)),IF($BX400="Min Data",0,0)),0)</f>
        <v>0</v>
      </c>
      <c r="DE400" s="14">
        <v>0</v>
      </c>
      <c r="DF400" s="14">
        <v>0.49</v>
      </c>
      <c r="DG400" s="14">
        <v>0.49</v>
      </c>
      <c r="DH400" s="14">
        <v>0</v>
      </c>
      <c r="DI400" s="14">
        <v>0</v>
      </c>
      <c r="DJ400" s="14">
        <v>0</v>
      </c>
      <c r="DK400" s="14">
        <v>0.49</v>
      </c>
      <c r="DL400" s="14">
        <v>0</v>
      </c>
      <c r="DM400" s="14">
        <v>0</v>
      </c>
      <c r="DN400" s="14">
        <v>0</v>
      </c>
      <c r="DO400" s="14">
        <v>0</v>
      </c>
      <c r="DP400" s="14">
        <v>0</v>
      </c>
      <c r="DQ400" s="14">
        <f>IF('QIPP Scorecard'!$AA$1=4,IF(FY2019_ALL_Targets!$BY400="Yes",INDEX('Final Comp Values'!$BK:$BK,MATCH(FY2019_ALL_Targets!$A400,'Final Comp Values'!$B:$B,0)),IF($BY400="Min Data",0,0)),0)</f>
        <v>0</v>
      </c>
      <c r="DR400" s="14">
        <f>IF('QIPP Scorecard'!$AA$1=4,IF(FY2019_ALL_Targets!$BZ400="Yes",INDEX('Final Comp Values'!$BO:$BO,MATCH(FY2019_ALL_Targets!$A400,'Final Comp Values'!$B:$B,0)),IF($BZ400="Min Data",0,0)),0)</f>
        <v>0</v>
      </c>
      <c r="DS400" s="14">
        <f>IF('QIPP Scorecard'!$AA$1=4,IF(FY2019_ALL_Targets!$CA400="Yes",INDEX('Final Comp Values'!$BO:$BO,MATCH(FY2019_ALL_Targets!$A400,'Final Comp Values'!$B:$B,0)),IF($CA400="Min Data",0,0)),0)</f>
        <v>0</v>
      </c>
      <c r="DT400" s="14">
        <f>IF('QIPP Scorecard'!$AA$1=4,IF(FY2019_ALL_Targets!$CB400="Yes",INDEX('Final Comp Values'!$BO:$BO,MATCH(FY2019_ALL_Targets!$A400,'Final Comp Values'!$B:$B,0)),IF($CB400="Min Data",0,0)),0)</f>
        <v>0</v>
      </c>
      <c r="DU400" s="14">
        <v>0.55000000000000004</v>
      </c>
      <c r="DV400" s="14">
        <v>0.53</v>
      </c>
      <c r="DW400" s="14">
        <v>-0.01</v>
      </c>
      <c r="DX400" s="14">
        <v>-0.01</v>
      </c>
      <c r="DY400" s="12">
        <f t="shared" si="31"/>
        <v>0</v>
      </c>
      <c r="DZ400" s="12">
        <f t="shared" si="32"/>
        <v>0</v>
      </c>
      <c r="EA400" s="12">
        <f t="shared" si="33"/>
        <v>4</v>
      </c>
      <c r="EB400" s="12">
        <f t="shared" si="34"/>
        <v>3</v>
      </c>
    </row>
    <row r="401" spans="1:132" x14ac:dyDescent="0.25">
      <c r="A401" s="297">
        <v>4235</v>
      </c>
      <c r="B401" s="347">
        <v>676028</v>
      </c>
      <c r="C401" s="297">
        <v>1020268</v>
      </c>
      <c r="D401" s="14">
        <v>1841563038</v>
      </c>
      <c r="E401" s="26" t="s">
        <v>923</v>
      </c>
      <c r="F401" s="26" t="str">
        <f>INDEX('Mar - Aug'!X:X,MATCH(A401,'Mar - Aug'!B:B,0))</f>
        <v>Lubbock</v>
      </c>
      <c r="G401" s="26" t="s">
        <v>3030</v>
      </c>
      <c r="H401" s="26"/>
      <c r="I401" s="26" t="str">
        <f t="shared" si="30"/>
        <v/>
      </c>
      <c r="J401" s="299" t="s">
        <v>450</v>
      </c>
      <c r="K401" s="299" t="s">
        <v>1031</v>
      </c>
      <c r="L401" s="299" t="s">
        <v>451</v>
      </c>
      <c r="M401" s="13">
        <v>1.923076E-2</v>
      </c>
      <c r="N401" s="13">
        <v>0.12043797000000001</v>
      </c>
      <c r="O401" s="13">
        <v>6.4102500000000001E-3</v>
      </c>
      <c r="P401" s="13">
        <v>0.17269075</v>
      </c>
      <c r="Q401" s="13">
        <v>3.3690650000000003E-2</v>
      </c>
      <c r="R401" s="13">
        <v>5.5747400000000003E-2</v>
      </c>
      <c r="S401" s="13">
        <v>3.7344499999999998E-3</v>
      </c>
      <c r="T401" s="13">
        <v>0.15247816</v>
      </c>
      <c r="U401" s="13">
        <v>3.3690650000000003E-2</v>
      </c>
      <c r="V401" s="13">
        <v>0.11839052451</v>
      </c>
      <c r="W401" s="13">
        <v>6.3012757499999999E-3</v>
      </c>
      <c r="X401" s="13">
        <v>0.16975500725000001</v>
      </c>
      <c r="Y401" s="13">
        <v>3.3690650000000003E-2</v>
      </c>
      <c r="Z401" s="13">
        <v>0.11441607149999999</v>
      </c>
      <c r="AA401" s="13">
        <v>6.0897375000000002E-3</v>
      </c>
      <c r="AB401" s="13">
        <v>0.16405621249999999</v>
      </c>
      <c r="AC401" s="13">
        <v>3.3690650000000003E-2</v>
      </c>
      <c r="AD401" s="13">
        <v>0.11634307902</v>
      </c>
      <c r="AE401" s="13">
        <v>6.1923014999999996E-3</v>
      </c>
      <c r="AF401" s="13">
        <v>0.16681926450000001</v>
      </c>
      <c r="AG401" s="13">
        <v>3.3690650000000003E-2</v>
      </c>
      <c r="AH401" s="13">
        <v>0.108394173</v>
      </c>
      <c r="AI401" s="13">
        <v>5.7692250000000002E-3</v>
      </c>
      <c r="AJ401" s="13">
        <v>0.15542167500000001</v>
      </c>
      <c r="AK401" s="13">
        <v>3.3690650000000003E-2</v>
      </c>
      <c r="AL401" s="13">
        <v>0.11429563353</v>
      </c>
      <c r="AM401" s="13">
        <v>6.0833272500000002E-3</v>
      </c>
      <c r="AN401" s="13">
        <v>0.16388352175000001</v>
      </c>
      <c r="AO401" s="13">
        <v>3.3690650000000003E-2</v>
      </c>
      <c r="AP401" s="13">
        <v>0.1023722745</v>
      </c>
      <c r="AQ401" s="13">
        <v>5.4487125000000003E-3</v>
      </c>
      <c r="AR401" s="13">
        <v>0.15247816</v>
      </c>
      <c r="AS401" s="13">
        <v>3.3690650000000003E-2</v>
      </c>
      <c r="AT401" s="13">
        <v>0.11200731210000001</v>
      </c>
      <c r="AU401" s="13">
        <v>5.9615325E-3</v>
      </c>
      <c r="AV401" s="13">
        <v>0.16060239749999999</v>
      </c>
      <c r="AW401" s="13">
        <v>3.3690650000000003E-2</v>
      </c>
      <c r="AX401" s="13">
        <v>9.6350376000000001E-2</v>
      </c>
      <c r="AY401" s="13">
        <v>5.1282000000000003E-3</v>
      </c>
      <c r="AZ401" s="13">
        <v>0.15247816</v>
      </c>
      <c r="BA401" s="86">
        <v>1.26582278481013E-2</v>
      </c>
      <c r="BB401" s="86">
        <v>0.12</v>
      </c>
      <c r="BC401" s="13">
        <v>0</v>
      </c>
      <c r="BD401" s="13">
        <v>9.5238095238095205E-2</v>
      </c>
      <c r="BE401" s="14">
        <v>2.3809523809523801E-2</v>
      </c>
      <c r="BF401" s="14">
        <v>0.146341463414634</v>
      </c>
      <c r="BG401" s="14">
        <v>0</v>
      </c>
      <c r="BH401" s="14">
        <v>8.9552238805970102E-2</v>
      </c>
      <c r="BI401" s="14">
        <v>0</v>
      </c>
      <c r="BJ401" s="14">
        <v>8.9743589743589702E-2</v>
      </c>
      <c r="BK401" s="14">
        <v>1.2500000000000001E-2</v>
      </c>
      <c r="BL401" s="430">
        <v>0.140625</v>
      </c>
      <c r="BM401" s="14">
        <v>2.53164556962025E-2</v>
      </c>
      <c r="BN401" s="14">
        <v>6.5789473684210495E-2</v>
      </c>
      <c r="BO401" s="14">
        <v>0</v>
      </c>
      <c r="BP401" s="14">
        <v>0.126984126984127</v>
      </c>
      <c r="BQ401" s="86">
        <v>2.53164556962025E-2</v>
      </c>
      <c r="BR401" s="86">
        <v>6.5789473684210495E-2</v>
      </c>
      <c r="BS401" s="86">
        <v>0</v>
      </c>
      <c r="BT401" s="86">
        <v>0.126984126984127</v>
      </c>
      <c r="BU401" s="14" t="s">
        <v>35</v>
      </c>
      <c r="BV401" s="14" t="s">
        <v>35</v>
      </c>
      <c r="BW401" s="14" t="s">
        <v>35</v>
      </c>
      <c r="BX401" s="14" t="s">
        <v>35</v>
      </c>
      <c r="BY401" s="14" t="s">
        <v>35</v>
      </c>
      <c r="BZ401" s="14" t="s">
        <v>35</v>
      </c>
      <c r="CA401" s="14" t="s">
        <v>35</v>
      </c>
      <c r="CB401" s="14" t="s">
        <v>35</v>
      </c>
      <c r="CC401" s="14">
        <v>0</v>
      </c>
      <c r="CD401" s="14">
        <v>0</v>
      </c>
      <c r="CE401" s="14">
        <v>0</v>
      </c>
      <c r="CF401" s="14">
        <v>0</v>
      </c>
      <c r="CG401" s="14">
        <v>0</v>
      </c>
      <c r="CH401" s="14">
        <v>0</v>
      </c>
      <c r="CI401" s="14">
        <v>0</v>
      </c>
      <c r="CJ401" s="14">
        <f>INDEX('Monthy Targets'!AC:AC,(MATCH(FY2019_ALL_Targets!$B:$B,'Monthy Targets'!$B:$B,0)))</f>
        <v>0</v>
      </c>
      <c r="CK401" s="14">
        <f>INDEX('Monthy Targets'!AD:AD,(MATCH(FY2019_ALL_Targets!$B:$B,'Monthy Targets'!$B:$B,0)))</f>
        <v>0</v>
      </c>
      <c r="CL401" s="14">
        <f>INDEX('Monthy Targets'!AE:AE,(MATCH(FY2019_ALL_Targets!$B:$B,'Monthy Targets'!$B:$B,0)))</f>
        <v>0</v>
      </c>
      <c r="CM401" s="14">
        <f>INDEX('Monthy Targets'!AF:AF,(MATCH(FY2019_ALL_Targets!$B:$B,'Monthy Targets'!$B:$B,0)))</f>
        <v>0</v>
      </c>
      <c r="CN401" s="14">
        <f>INDEX('Monthy Targets'!AG:AG,(MATCH(FY2019_ALL_Targets!$B:$B,'Monthy Targets'!$B:$B,0)))</f>
        <v>0</v>
      </c>
      <c r="CO401" s="14">
        <v>2.46</v>
      </c>
      <c r="CP401" s="14">
        <v>0</v>
      </c>
      <c r="CQ401" s="14">
        <v>2.46</v>
      </c>
      <c r="CR401" s="14">
        <v>2.46</v>
      </c>
      <c r="CS401" s="14">
        <v>2.46</v>
      </c>
      <c r="CT401" s="14">
        <v>0</v>
      </c>
      <c r="CU401" s="14">
        <v>2.46</v>
      </c>
      <c r="CV401" s="14">
        <v>2.46</v>
      </c>
      <c r="CW401" s="14">
        <v>2.5</v>
      </c>
      <c r="CX401" s="14">
        <v>2.5</v>
      </c>
      <c r="CY401" s="14">
        <v>0</v>
      </c>
      <c r="CZ401" s="14">
        <v>2.5</v>
      </c>
      <c r="DA401" s="14">
        <f>IF('QIPP Scorecard'!$AA$1=4,IF(FY2019_ALL_Targets!$BU401="Yes",INDEX('Final Comp Values'!$BN:$BN,MATCH(FY2019_ALL_Targets!$A401,'Final Comp Values'!$B:$B,0)),IF($BU401="Min Data",0,0)),0)</f>
        <v>2.5</v>
      </c>
      <c r="DB401" s="14">
        <f>IF('QIPP Scorecard'!$AA$1=4,IF(FY2019_ALL_Targets!$BV401="Yes",INDEX('Final Comp Values'!$BN:$BN,MATCH(FY2019_ALL_Targets!$A401,'Final Comp Values'!$B:$B,0)),IF($BV401="Min Data",0,0)),0)</f>
        <v>2.5</v>
      </c>
      <c r="DC401" s="14">
        <f>IF('QIPP Scorecard'!$AA$1=4,IF(FY2019_ALL_Targets!$BW401="Yes",INDEX('Final Comp Values'!$BN:$BN,MATCH(FY2019_ALL_Targets!$A401,'Final Comp Values'!$B:$B,0)),IF(CI401="Min Data",0,0)),0)</f>
        <v>2.5</v>
      </c>
      <c r="DD401" s="14">
        <f>IF('QIPP Scorecard'!$AA$1=4,IF(FY2019_ALL_Targets!$BX401="Yes",INDEX('Final Comp Values'!$BN:$BN,MATCH(FY2019_ALL_Targets!$A401,'Final Comp Values'!$B:$B,0)),IF($BX401="Min Data",0,0)),0)</f>
        <v>2.5</v>
      </c>
      <c r="DE401" s="14">
        <v>4.57</v>
      </c>
      <c r="DF401" s="14">
        <v>0</v>
      </c>
      <c r="DG401" s="14">
        <v>4.57</v>
      </c>
      <c r="DH401" s="14">
        <v>4.57</v>
      </c>
      <c r="DI401" s="14">
        <v>4.57</v>
      </c>
      <c r="DJ401" s="14">
        <v>0</v>
      </c>
      <c r="DK401" s="14">
        <v>4.57</v>
      </c>
      <c r="DL401" s="14">
        <v>4.57</v>
      </c>
      <c r="DM401" s="14">
        <v>4.6399999999999997</v>
      </c>
      <c r="DN401" s="14">
        <v>4.6399999999999997</v>
      </c>
      <c r="DO401" s="14">
        <v>0</v>
      </c>
      <c r="DP401" s="14">
        <v>4.6399999999999997</v>
      </c>
      <c r="DQ401" s="14">
        <f>IF('QIPP Scorecard'!$AA$1=4,IF(FY2019_ALL_Targets!$BY401="Yes",INDEX('Final Comp Values'!$BK:$BK,MATCH(FY2019_ALL_Targets!$A401,'Final Comp Values'!$B:$B,0)),IF($BY401="Min Data",0,0)),0)</f>
        <v>4.6399999999999997</v>
      </c>
      <c r="DR401" s="14">
        <f>IF('QIPP Scorecard'!$AA$1=4,IF(FY2019_ALL_Targets!$BZ401="Yes",INDEX('Final Comp Values'!$BO:$BO,MATCH(FY2019_ALL_Targets!$A401,'Final Comp Values'!$B:$B,0)),IF($BZ401="Min Data",0,0)),0)</f>
        <v>4.6399999999999997</v>
      </c>
      <c r="DS401" s="14">
        <f>IF('QIPP Scorecard'!$AA$1=4,IF(FY2019_ALL_Targets!$CA401="Yes",INDEX('Final Comp Values'!$BO:$BO,MATCH(FY2019_ALL_Targets!$A401,'Final Comp Values'!$B:$B,0)),IF($CA401="Min Data",0,0)),0)</f>
        <v>4.6399999999999997</v>
      </c>
      <c r="DT401" s="14">
        <f>IF('QIPP Scorecard'!$AA$1=4,IF(FY2019_ALL_Targets!$CB401="Yes",INDEX('Final Comp Values'!$BO:$BO,MATCH(FY2019_ALL_Targets!$A401,'Final Comp Values'!$B:$B,0)),IF($CB401="Min Data",0,0)),0)</f>
        <v>4.6399999999999997</v>
      </c>
      <c r="DU401" s="14">
        <v>2.11</v>
      </c>
      <c r="DV401" s="14">
        <v>2.39</v>
      </c>
      <c r="DW401" s="14">
        <v>2.48</v>
      </c>
      <c r="DX401" s="14">
        <v>3.26</v>
      </c>
      <c r="DY401" s="12">
        <f t="shared" si="31"/>
        <v>0</v>
      </c>
      <c r="DZ401" s="12">
        <f t="shared" si="32"/>
        <v>0</v>
      </c>
      <c r="EA401" s="12">
        <f t="shared" si="33"/>
        <v>0</v>
      </c>
      <c r="EB401" s="12">
        <f t="shared" si="34"/>
        <v>3</v>
      </c>
    </row>
    <row r="402" spans="1:132" x14ac:dyDescent="0.25">
      <c r="A402" s="297">
        <v>5041</v>
      </c>
      <c r="B402" s="347">
        <v>676029</v>
      </c>
      <c r="C402" s="297">
        <v>1028683</v>
      </c>
      <c r="D402" s="14">
        <v>1851752729</v>
      </c>
      <c r="E402" s="26" t="s">
        <v>937</v>
      </c>
      <c r="F402" s="26" t="str">
        <f>INDEX('Mar - Aug'!X:X,MATCH(A402,'Mar - Aug'!B:B,0))</f>
        <v>Tarrant</v>
      </c>
      <c r="G402" s="26" t="s">
        <v>3009</v>
      </c>
      <c r="H402" s="26"/>
      <c r="I402" s="26" t="str">
        <f t="shared" si="30"/>
        <v/>
      </c>
      <c r="J402" s="299" t="s">
        <v>2361</v>
      </c>
      <c r="K402" s="299" t="s">
        <v>965</v>
      </c>
      <c r="L402" s="299" t="s">
        <v>650</v>
      </c>
      <c r="M402" s="13">
        <v>3.344482E-2</v>
      </c>
      <c r="N402" s="13">
        <v>2.5316470000000001E-2</v>
      </c>
      <c r="O402" s="13">
        <v>0</v>
      </c>
      <c r="P402" s="13">
        <v>0.14726027</v>
      </c>
      <c r="Q402" s="13">
        <v>3.3690650000000003E-2</v>
      </c>
      <c r="R402" s="13">
        <v>5.5747400000000003E-2</v>
      </c>
      <c r="S402" s="13">
        <v>3.7344499999999998E-3</v>
      </c>
      <c r="T402" s="13">
        <v>0.15247816</v>
      </c>
      <c r="U402" s="13">
        <v>3.3690650000000003E-2</v>
      </c>
      <c r="V402" s="13">
        <v>5.5747400000000003E-2</v>
      </c>
      <c r="W402" s="13">
        <v>3.7344499999999998E-3</v>
      </c>
      <c r="X402" s="13">
        <v>0.15247816</v>
      </c>
      <c r="Y402" s="13">
        <v>3.3690650000000003E-2</v>
      </c>
      <c r="Z402" s="13">
        <v>5.5747400000000003E-2</v>
      </c>
      <c r="AA402" s="13">
        <v>3.7344499999999998E-3</v>
      </c>
      <c r="AB402" s="13">
        <v>0.15247816</v>
      </c>
      <c r="AC402" s="13">
        <v>3.3690650000000003E-2</v>
      </c>
      <c r="AD402" s="13">
        <v>5.5747400000000003E-2</v>
      </c>
      <c r="AE402" s="13">
        <v>3.7344499999999998E-3</v>
      </c>
      <c r="AF402" s="13">
        <v>0.15247816</v>
      </c>
      <c r="AG402" s="13">
        <v>3.3690650000000003E-2</v>
      </c>
      <c r="AH402" s="13">
        <v>5.5747400000000003E-2</v>
      </c>
      <c r="AI402" s="13">
        <v>3.7344499999999998E-3</v>
      </c>
      <c r="AJ402" s="13">
        <v>0.15247816</v>
      </c>
      <c r="AK402" s="13">
        <v>3.3690650000000003E-2</v>
      </c>
      <c r="AL402" s="13">
        <v>5.5747400000000003E-2</v>
      </c>
      <c r="AM402" s="13">
        <v>3.7344499999999998E-3</v>
      </c>
      <c r="AN402" s="13">
        <v>0.15247816</v>
      </c>
      <c r="AO402" s="13">
        <v>3.3690650000000003E-2</v>
      </c>
      <c r="AP402" s="13">
        <v>5.5747400000000003E-2</v>
      </c>
      <c r="AQ402" s="13">
        <v>3.7344499999999998E-3</v>
      </c>
      <c r="AR402" s="13">
        <v>0.15247816</v>
      </c>
      <c r="AS402" s="13">
        <v>3.3690650000000003E-2</v>
      </c>
      <c r="AT402" s="13">
        <v>5.5747400000000003E-2</v>
      </c>
      <c r="AU402" s="13">
        <v>3.7344499999999998E-3</v>
      </c>
      <c r="AV402" s="13">
        <v>0.15247816</v>
      </c>
      <c r="AW402" s="13">
        <v>3.3690650000000003E-2</v>
      </c>
      <c r="AX402" s="13">
        <v>5.5747400000000003E-2</v>
      </c>
      <c r="AY402" s="13">
        <v>3.7344499999999998E-3</v>
      </c>
      <c r="AZ402" s="13">
        <v>0.15247816</v>
      </c>
      <c r="BA402" s="86">
        <v>2.27272727272727E-2</v>
      </c>
      <c r="BB402" s="86">
        <v>8.6956521739130405E-2</v>
      </c>
      <c r="BC402" s="13">
        <v>0</v>
      </c>
      <c r="BD402" s="13">
        <v>0.120481927710843</v>
      </c>
      <c r="BE402" s="14">
        <v>3.4090909090909102E-2</v>
      </c>
      <c r="BF402" s="14">
        <v>2.8571428571428598E-2</v>
      </c>
      <c r="BG402" s="14">
        <v>0</v>
      </c>
      <c r="BH402" s="14">
        <v>7.2289156626505993E-2</v>
      </c>
      <c r="BI402" s="14">
        <v>3.65853658536585E-2</v>
      </c>
      <c r="BJ402" s="14">
        <v>5.4794520547945202E-2</v>
      </c>
      <c r="BK402" s="14">
        <v>0</v>
      </c>
      <c r="BL402" s="430">
        <v>8.9743589743589702E-2</v>
      </c>
      <c r="BM402" s="14">
        <v>2.4390243902439001E-2</v>
      </c>
      <c r="BN402" s="14">
        <v>0</v>
      </c>
      <c r="BO402" s="14">
        <v>0</v>
      </c>
      <c r="BP402" s="14">
        <v>9.2105263157894704E-2</v>
      </c>
      <c r="BQ402" s="86">
        <v>2.4390243902439001E-2</v>
      </c>
      <c r="BR402" s="86">
        <v>0</v>
      </c>
      <c r="BS402" s="86">
        <v>0</v>
      </c>
      <c r="BT402" s="86">
        <v>9.2105263157894704E-2</v>
      </c>
      <c r="BU402" s="14" t="s">
        <v>35</v>
      </c>
      <c r="BV402" s="14" t="s">
        <v>35</v>
      </c>
      <c r="BW402" s="14" t="s">
        <v>35</v>
      </c>
      <c r="BX402" s="14" t="s">
        <v>35</v>
      </c>
      <c r="BY402" s="14" t="s">
        <v>35</v>
      </c>
      <c r="BZ402" s="14" t="s">
        <v>35</v>
      </c>
      <c r="CA402" s="14" t="s">
        <v>35</v>
      </c>
      <c r="CB402" s="14" t="s">
        <v>35</v>
      </c>
      <c r="CC402" s="14">
        <v>8.42</v>
      </c>
      <c r="CD402" s="14">
        <v>8.42</v>
      </c>
      <c r="CE402" s="14">
        <v>8.42</v>
      </c>
      <c r="CF402" s="14">
        <v>8.42</v>
      </c>
      <c r="CG402" s="14">
        <v>8.42</v>
      </c>
      <c r="CH402" s="14">
        <v>8.42</v>
      </c>
      <c r="CI402" s="14">
        <v>8.18</v>
      </c>
      <c r="CJ402" s="14">
        <f>INDEX('Monthy Targets'!AC:AC,(MATCH(FY2019_ALL_Targets!$B:$B,'Monthy Targets'!$B:$B,0)))</f>
        <v>8.15</v>
      </c>
      <c r="CK402" s="14">
        <f>INDEX('Monthy Targets'!AD:AD,(MATCH(FY2019_ALL_Targets!$B:$B,'Monthy Targets'!$B:$B,0)))</f>
        <v>8.15</v>
      </c>
      <c r="CL402" s="14">
        <f>INDEX('Monthy Targets'!AE:AE,(MATCH(FY2019_ALL_Targets!$B:$B,'Monthy Targets'!$B:$B,0)))</f>
        <v>8.15</v>
      </c>
      <c r="CM402" s="14">
        <f>INDEX('Monthy Targets'!AF:AF,(MATCH(FY2019_ALL_Targets!$B:$B,'Monthy Targets'!$B:$B,0)))</f>
        <v>8.15</v>
      </c>
      <c r="CN402" s="14">
        <f>INDEX('Monthy Targets'!AG:AG,(MATCH(FY2019_ALL_Targets!$B:$B,'Monthy Targets'!$B:$B,0)))</f>
        <v>8.15</v>
      </c>
      <c r="CO402" s="14">
        <v>0.56999999999999995</v>
      </c>
      <c r="CP402" s="14">
        <v>0</v>
      </c>
      <c r="CQ402" s="14">
        <v>0.56999999999999995</v>
      </c>
      <c r="CR402" s="14">
        <v>0.56999999999999995</v>
      </c>
      <c r="CS402" s="14">
        <v>0</v>
      </c>
      <c r="CT402" s="14">
        <v>0.56999999999999995</v>
      </c>
      <c r="CU402" s="14">
        <v>0.56999999999999995</v>
      </c>
      <c r="CV402" s="14">
        <v>0.56999999999999995</v>
      </c>
      <c r="CW402" s="14">
        <v>0</v>
      </c>
      <c r="CX402" s="14">
        <v>0.55000000000000004</v>
      </c>
      <c r="CY402" s="14">
        <v>0.55000000000000004</v>
      </c>
      <c r="CZ402" s="14">
        <v>0.55000000000000004</v>
      </c>
      <c r="DA402" s="14">
        <f>IF('QIPP Scorecard'!$AA$1=4,IF(FY2019_ALL_Targets!$BU402="Yes",INDEX('Final Comp Values'!$BN:$BN,MATCH(FY2019_ALL_Targets!$A402,'Final Comp Values'!$B:$B,0)),IF($BU402="Min Data",0,0)),0)</f>
        <v>0.55000000000000004</v>
      </c>
      <c r="DB402" s="14">
        <f>IF('QIPP Scorecard'!$AA$1=4,IF(FY2019_ALL_Targets!$BV402="Yes",INDEX('Final Comp Values'!$BN:$BN,MATCH(FY2019_ALL_Targets!$A402,'Final Comp Values'!$B:$B,0)),IF($BV402="Min Data",0,0)),0)</f>
        <v>0.55000000000000004</v>
      </c>
      <c r="DC402" s="14">
        <f>IF('QIPP Scorecard'!$AA$1=4,IF(FY2019_ALL_Targets!$BW402="Yes",INDEX('Final Comp Values'!$BN:$BN,MATCH(FY2019_ALL_Targets!$A402,'Final Comp Values'!$B:$B,0)),IF(CI402="Min Data",0,0)),0)</f>
        <v>0.55000000000000004</v>
      </c>
      <c r="DD402" s="14">
        <f>IF('QIPP Scorecard'!$AA$1=4,IF(FY2019_ALL_Targets!$BX402="Yes",INDEX('Final Comp Values'!$BN:$BN,MATCH(FY2019_ALL_Targets!$A402,'Final Comp Values'!$B:$B,0)),IF($BX402="Min Data",0,0)),0)</f>
        <v>0.55000000000000004</v>
      </c>
      <c r="DE402" s="14">
        <v>1.06</v>
      </c>
      <c r="DF402" s="14">
        <v>0</v>
      </c>
      <c r="DG402" s="14">
        <v>1.06</v>
      </c>
      <c r="DH402" s="14">
        <v>1.06</v>
      </c>
      <c r="DI402" s="14">
        <v>0</v>
      </c>
      <c r="DJ402" s="14">
        <v>1.06</v>
      </c>
      <c r="DK402" s="14">
        <v>1.06</v>
      </c>
      <c r="DL402" s="14">
        <v>1.06</v>
      </c>
      <c r="DM402" s="14">
        <v>0</v>
      </c>
      <c r="DN402" s="14">
        <v>1.03</v>
      </c>
      <c r="DO402" s="14">
        <v>1.03</v>
      </c>
      <c r="DP402" s="14">
        <v>1.03</v>
      </c>
      <c r="DQ402" s="14">
        <f>IF('QIPP Scorecard'!$AA$1=4,IF(FY2019_ALL_Targets!$BY402="Yes",INDEX('Final Comp Values'!$BK:$BK,MATCH(FY2019_ALL_Targets!$A402,'Final Comp Values'!$B:$B,0)),IF($BY402="Min Data",0,0)),0)</f>
        <v>1.03</v>
      </c>
      <c r="DR402" s="14">
        <f>IF('QIPP Scorecard'!$AA$1=4,IF(FY2019_ALL_Targets!$BZ402="Yes",INDEX('Final Comp Values'!$BO:$BO,MATCH(FY2019_ALL_Targets!$A402,'Final Comp Values'!$B:$B,0)),IF($BZ402="Min Data",0,0)),0)</f>
        <v>1.03</v>
      </c>
      <c r="DS402" s="14">
        <f>IF('QIPP Scorecard'!$AA$1=4,IF(FY2019_ALL_Targets!$CA402="Yes",INDEX('Final Comp Values'!$BO:$BO,MATCH(FY2019_ALL_Targets!$A402,'Final Comp Values'!$B:$B,0)),IF($CA402="Min Data",0,0)),0)</f>
        <v>1.03</v>
      </c>
      <c r="DT402" s="14">
        <f>IF('QIPP Scorecard'!$AA$1=4,IF(FY2019_ALL_Targets!$CB402="Yes",INDEX('Final Comp Values'!$BO:$BO,MATCH(FY2019_ALL_Targets!$A402,'Final Comp Values'!$B:$B,0)),IF($CB402="Min Data",0,0)),0)</f>
        <v>1.03</v>
      </c>
      <c r="DU402" s="14">
        <v>1.33</v>
      </c>
      <c r="DV402" s="14">
        <v>1.51</v>
      </c>
      <c r="DW402" s="14">
        <v>1.58</v>
      </c>
      <c r="DX402" s="14">
        <v>1.73</v>
      </c>
      <c r="DY402" s="12">
        <f t="shared" si="31"/>
        <v>0</v>
      </c>
      <c r="DZ402" s="12">
        <f t="shared" si="32"/>
        <v>0</v>
      </c>
      <c r="EA402" s="12">
        <f t="shared" si="33"/>
        <v>0</v>
      </c>
      <c r="EB402" s="12">
        <f t="shared" si="34"/>
        <v>0</v>
      </c>
    </row>
    <row r="403" spans="1:132" x14ac:dyDescent="0.25">
      <c r="A403" s="297">
        <v>4627</v>
      </c>
      <c r="B403" s="347">
        <v>676030</v>
      </c>
      <c r="C403" s="297">
        <v>1025771</v>
      </c>
      <c r="D403" s="14">
        <v>1902227747</v>
      </c>
      <c r="E403" s="26" t="s">
        <v>925</v>
      </c>
      <c r="F403" s="26" t="str">
        <f>INDEX('Mar - Aug'!X:X,MATCH(A403,'Mar - Aug'!B:B,0))</f>
        <v>MRSA Central</v>
      </c>
      <c r="G403" s="26" t="s">
        <v>3024</v>
      </c>
      <c r="H403" s="26"/>
      <c r="I403" s="26" t="str">
        <f t="shared" si="30"/>
        <v/>
      </c>
      <c r="J403" s="299" t="s">
        <v>549</v>
      </c>
      <c r="K403" s="299" t="s">
        <v>933</v>
      </c>
      <c r="L403" s="299" t="s">
        <v>2575</v>
      </c>
      <c r="M403" s="13">
        <v>6.081081E-2</v>
      </c>
      <c r="N403" s="13">
        <v>0</v>
      </c>
      <c r="O403" s="13">
        <v>6.7567499999999997E-3</v>
      </c>
      <c r="P403" s="13">
        <v>0.10869566999999999</v>
      </c>
      <c r="Q403" s="13">
        <v>3.3690650000000003E-2</v>
      </c>
      <c r="R403" s="13">
        <v>5.5747400000000003E-2</v>
      </c>
      <c r="S403" s="13">
        <v>3.7344499999999998E-3</v>
      </c>
      <c r="T403" s="13">
        <v>0.15247816</v>
      </c>
      <c r="U403" s="13">
        <v>5.9777026230000002E-2</v>
      </c>
      <c r="V403" s="13">
        <v>5.5747400000000003E-2</v>
      </c>
      <c r="W403" s="13">
        <v>6.64188525E-3</v>
      </c>
      <c r="X403" s="13">
        <v>0.15247816</v>
      </c>
      <c r="Y403" s="13">
        <v>5.7770269499999999E-2</v>
      </c>
      <c r="Z403" s="13">
        <v>5.5747400000000003E-2</v>
      </c>
      <c r="AA403" s="13">
        <v>6.4189125000000003E-3</v>
      </c>
      <c r="AB403" s="13">
        <v>0.15247816</v>
      </c>
      <c r="AC403" s="13">
        <v>5.8743242459999997E-2</v>
      </c>
      <c r="AD403" s="13">
        <v>5.5747400000000003E-2</v>
      </c>
      <c r="AE403" s="13">
        <v>6.5270205000000003E-3</v>
      </c>
      <c r="AF403" s="13">
        <v>0.15247816</v>
      </c>
      <c r="AG403" s="13">
        <v>5.4729728999999998E-2</v>
      </c>
      <c r="AH403" s="13">
        <v>5.5747400000000003E-2</v>
      </c>
      <c r="AI403" s="13">
        <v>6.081075E-3</v>
      </c>
      <c r="AJ403" s="13">
        <v>0.15247816</v>
      </c>
      <c r="AK403" s="13">
        <v>5.770945869E-2</v>
      </c>
      <c r="AL403" s="13">
        <v>5.5747400000000003E-2</v>
      </c>
      <c r="AM403" s="13">
        <v>6.4121557499999997E-3</v>
      </c>
      <c r="AN403" s="13">
        <v>0.15247816</v>
      </c>
      <c r="AO403" s="13">
        <v>5.1689188499999997E-2</v>
      </c>
      <c r="AP403" s="13">
        <v>5.5747400000000003E-2</v>
      </c>
      <c r="AQ403" s="13">
        <v>5.7432374999999997E-3</v>
      </c>
      <c r="AR403" s="13">
        <v>0.15247816</v>
      </c>
      <c r="AS403" s="13">
        <v>5.6554053299999997E-2</v>
      </c>
      <c r="AT403" s="13">
        <v>5.5747400000000003E-2</v>
      </c>
      <c r="AU403" s="13">
        <v>6.2837774999999997E-3</v>
      </c>
      <c r="AV403" s="13">
        <v>0.15247816</v>
      </c>
      <c r="AW403" s="13">
        <v>4.8648648000000003E-2</v>
      </c>
      <c r="AX403" s="13">
        <v>5.5747400000000003E-2</v>
      </c>
      <c r="AY403" s="13">
        <v>5.4054000000000003E-3</v>
      </c>
      <c r="AZ403" s="13">
        <v>0.15247816</v>
      </c>
      <c r="BA403" s="86">
        <v>3.3333333333333298E-2</v>
      </c>
      <c r="BB403" s="86">
        <v>8.6956521739130405E-2</v>
      </c>
      <c r="BC403" s="13">
        <v>0</v>
      </c>
      <c r="BD403" s="13">
        <v>0.20689655172413801</v>
      </c>
      <c r="BE403" s="14">
        <v>0</v>
      </c>
      <c r="BF403" s="14">
        <v>8.3333333333333301E-2</v>
      </c>
      <c r="BG403" s="14">
        <v>0</v>
      </c>
      <c r="BH403" s="14">
        <v>0.11764705882352899</v>
      </c>
      <c r="BI403" s="14">
        <v>0</v>
      </c>
      <c r="BJ403" s="14">
        <v>0</v>
      </c>
      <c r="BK403" s="14">
        <v>0</v>
      </c>
      <c r="BL403" s="430">
        <v>8.3333333333333301E-2</v>
      </c>
      <c r="BM403" s="14">
        <v>0</v>
      </c>
      <c r="BN403" s="14">
        <v>0.115384615384615</v>
      </c>
      <c r="BO403" s="14">
        <v>0</v>
      </c>
      <c r="BP403" s="14">
        <v>2.7777777777777801E-2</v>
      </c>
      <c r="BQ403" s="86">
        <v>0</v>
      </c>
      <c r="BR403" s="86">
        <v>0.115384615384615</v>
      </c>
      <c r="BS403" s="86">
        <v>0</v>
      </c>
      <c r="BT403" s="86">
        <v>2.7777777777777801E-2</v>
      </c>
      <c r="BU403" s="14" t="s">
        <v>35</v>
      </c>
      <c r="BV403" s="14" t="s">
        <v>36</v>
      </c>
      <c r="BW403" s="14" t="s">
        <v>35</v>
      </c>
      <c r="BX403" s="14" t="s">
        <v>35</v>
      </c>
      <c r="BY403" s="14" t="s">
        <v>35</v>
      </c>
      <c r="BZ403" s="14" t="s">
        <v>36</v>
      </c>
      <c r="CA403" s="14" t="s">
        <v>35</v>
      </c>
      <c r="CB403" s="14" t="s">
        <v>35</v>
      </c>
      <c r="CC403" s="14">
        <v>4.38</v>
      </c>
      <c r="CD403" s="14">
        <v>4.38</v>
      </c>
      <c r="CE403" s="14">
        <v>4.38</v>
      </c>
      <c r="CF403" s="14">
        <v>4.38</v>
      </c>
      <c r="CG403" s="14">
        <v>4.38</v>
      </c>
      <c r="CH403" s="14">
        <v>4.38</v>
      </c>
      <c r="CI403" s="14">
        <v>4.41</v>
      </c>
      <c r="CJ403" s="14">
        <f>INDEX('Monthy Targets'!AC:AC,(MATCH(FY2019_ALL_Targets!$B:$B,'Monthy Targets'!$B:$B,0)))</f>
        <v>4.3899999999999997</v>
      </c>
      <c r="CK403" s="14">
        <f>INDEX('Monthy Targets'!AD:AD,(MATCH(FY2019_ALL_Targets!$B:$B,'Monthy Targets'!$B:$B,0)))</f>
        <v>4.3899999999999997</v>
      </c>
      <c r="CL403" s="14">
        <f>INDEX('Monthy Targets'!AE:AE,(MATCH(FY2019_ALL_Targets!$B:$B,'Monthy Targets'!$B:$B,0)))</f>
        <v>4.3899999999999997</v>
      </c>
      <c r="CM403" s="14">
        <f>INDEX('Monthy Targets'!AF:AF,(MATCH(FY2019_ALL_Targets!$B:$B,'Monthy Targets'!$B:$B,0)))</f>
        <v>4.3899999999999997</v>
      </c>
      <c r="CN403" s="14">
        <f>INDEX('Monthy Targets'!AG:AG,(MATCH(FY2019_ALL_Targets!$B:$B,'Monthy Targets'!$B:$B,0)))</f>
        <v>4.3899999999999997</v>
      </c>
      <c r="CO403" s="14">
        <v>0.3</v>
      </c>
      <c r="CP403" s="14">
        <v>0</v>
      </c>
      <c r="CQ403" s="14">
        <v>0.3</v>
      </c>
      <c r="CR403" s="14">
        <v>0</v>
      </c>
      <c r="CS403" s="14">
        <v>0.3</v>
      </c>
      <c r="CT403" s="14">
        <v>0</v>
      </c>
      <c r="CU403" s="14">
        <v>0.3</v>
      </c>
      <c r="CV403" s="14">
        <v>0.3</v>
      </c>
      <c r="CW403" s="14">
        <v>0.3</v>
      </c>
      <c r="CX403" s="14">
        <v>0.3</v>
      </c>
      <c r="CY403" s="14">
        <v>0.3</v>
      </c>
      <c r="CZ403" s="14">
        <v>0.3</v>
      </c>
      <c r="DA403" s="14">
        <f>IF('QIPP Scorecard'!$AA$1=4,IF(FY2019_ALL_Targets!$BU403="Yes",INDEX('Final Comp Values'!$BN:$BN,MATCH(FY2019_ALL_Targets!$A403,'Final Comp Values'!$B:$B,0)),IF($BU403="Min Data",0,0)),0)</f>
        <v>0.3</v>
      </c>
      <c r="DB403" s="14">
        <f>IF('QIPP Scorecard'!$AA$1=4,IF(FY2019_ALL_Targets!$BV403="Yes",INDEX('Final Comp Values'!$BN:$BN,MATCH(FY2019_ALL_Targets!$A403,'Final Comp Values'!$B:$B,0)),IF($BV403="Min Data",0,0)),0)</f>
        <v>0</v>
      </c>
      <c r="DC403" s="14">
        <f>IF('QIPP Scorecard'!$AA$1=4,IF(FY2019_ALL_Targets!$BW403="Yes",INDEX('Final Comp Values'!$BN:$BN,MATCH(FY2019_ALL_Targets!$A403,'Final Comp Values'!$B:$B,0)),IF(CI403="Min Data",0,0)),0)</f>
        <v>0.3</v>
      </c>
      <c r="DD403" s="14">
        <f>IF('QIPP Scorecard'!$AA$1=4,IF(FY2019_ALL_Targets!$BX403="Yes",INDEX('Final Comp Values'!$BN:$BN,MATCH(FY2019_ALL_Targets!$A403,'Final Comp Values'!$B:$B,0)),IF($BX403="Min Data",0,0)),0)</f>
        <v>0.3</v>
      </c>
      <c r="DE403" s="14">
        <v>0.55000000000000004</v>
      </c>
      <c r="DF403" s="14">
        <v>0</v>
      </c>
      <c r="DG403" s="14">
        <v>0.55000000000000004</v>
      </c>
      <c r="DH403" s="14">
        <v>0</v>
      </c>
      <c r="DI403" s="14">
        <v>0.55000000000000004</v>
      </c>
      <c r="DJ403" s="14">
        <v>0</v>
      </c>
      <c r="DK403" s="14">
        <v>0.55000000000000004</v>
      </c>
      <c r="DL403" s="14">
        <v>0.55000000000000004</v>
      </c>
      <c r="DM403" s="14">
        <v>0.55000000000000004</v>
      </c>
      <c r="DN403" s="14">
        <v>0.55000000000000004</v>
      </c>
      <c r="DO403" s="14">
        <v>0.55000000000000004</v>
      </c>
      <c r="DP403" s="14">
        <v>0.55000000000000004</v>
      </c>
      <c r="DQ403" s="14">
        <f>IF('QIPP Scorecard'!$AA$1=4,IF(FY2019_ALL_Targets!$BY403="Yes",INDEX('Final Comp Values'!$BK:$BK,MATCH(FY2019_ALL_Targets!$A403,'Final Comp Values'!$B:$B,0)),IF($BY403="Min Data",0,0)),0)</f>
        <v>0.55000000000000004</v>
      </c>
      <c r="DR403" s="14">
        <f>IF('QIPP Scorecard'!$AA$1=4,IF(FY2019_ALL_Targets!$BZ403="Yes",INDEX('Final Comp Values'!$BO:$BO,MATCH(FY2019_ALL_Targets!$A403,'Final Comp Values'!$B:$B,0)),IF($BZ403="Min Data",0,0)),0)</f>
        <v>0</v>
      </c>
      <c r="DS403" s="14">
        <f>IF('QIPP Scorecard'!$AA$1=4,IF(FY2019_ALL_Targets!$CA403="Yes",INDEX('Final Comp Values'!$BO:$BO,MATCH(FY2019_ALL_Targets!$A403,'Final Comp Values'!$B:$B,0)),IF($CA403="Min Data",0,0)),0)</f>
        <v>0.55000000000000004</v>
      </c>
      <c r="DT403" s="14">
        <f>IF('QIPP Scorecard'!$AA$1=4,IF(FY2019_ALL_Targets!$CB403="Yes",INDEX('Final Comp Values'!$BO:$BO,MATCH(FY2019_ALL_Targets!$A403,'Final Comp Values'!$B:$B,0)),IF($CB403="Min Data",0,0)),0)</f>
        <v>0.55000000000000004</v>
      </c>
      <c r="DU403" s="14">
        <v>0.61</v>
      </c>
      <c r="DV403" s="14">
        <v>0.78</v>
      </c>
      <c r="DW403" s="14">
        <v>0.92</v>
      </c>
      <c r="DX403" s="14">
        <v>0.8</v>
      </c>
      <c r="DY403" s="12">
        <f t="shared" si="31"/>
        <v>1</v>
      </c>
      <c r="DZ403" s="12">
        <f t="shared" si="32"/>
        <v>1</v>
      </c>
      <c r="EA403" s="12">
        <f t="shared" si="33"/>
        <v>0</v>
      </c>
      <c r="EB403" s="12">
        <f t="shared" si="34"/>
        <v>0</v>
      </c>
    </row>
    <row r="404" spans="1:132" x14ac:dyDescent="0.25">
      <c r="A404" s="297">
        <v>4744</v>
      </c>
      <c r="B404" s="347">
        <v>676034</v>
      </c>
      <c r="C404" s="297">
        <v>1026090</v>
      </c>
      <c r="D404" s="14">
        <v>1710395892</v>
      </c>
      <c r="E404" s="26" t="s">
        <v>913</v>
      </c>
      <c r="F404" s="26" t="str">
        <f>INDEX('Mar - Aug'!X:X,MATCH(A404,'Mar - Aug'!B:B,0))</f>
        <v>MRSA West</v>
      </c>
      <c r="G404" s="26" t="s">
        <v>3105</v>
      </c>
      <c r="H404" s="26"/>
      <c r="I404" s="26" t="str">
        <f t="shared" si="30"/>
        <v/>
      </c>
      <c r="J404" s="299" t="s">
        <v>580</v>
      </c>
      <c r="K404" s="299" t="s">
        <v>980</v>
      </c>
      <c r="L404" s="299" t="s">
        <v>581</v>
      </c>
      <c r="M404" s="13">
        <v>7.0063730000000005E-2</v>
      </c>
      <c r="N404" s="13">
        <v>6.0606069999999998E-2</v>
      </c>
      <c r="O404" s="13">
        <v>0</v>
      </c>
      <c r="P404" s="13">
        <v>0.10135139</v>
      </c>
      <c r="Q404" s="13">
        <v>3.3690650000000003E-2</v>
      </c>
      <c r="R404" s="13">
        <v>5.5747400000000003E-2</v>
      </c>
      <c r="S404" s="13">
        <v>3.7344499999999998E-3</v>
      </c>
      <c r="T404" s="13">
        <v>0.15247816</v>
      </c>
      <c r="U404" s="13">
        <v>6.8872646590000003E-2</v>
      </c>
      <c r="V404" s="13">
        <v>5.957576681E-2</v>
      </c>
      <c r="W404" s="13">
        <v>3.7344499999999998E-3</v>
      </c>
      <c r="X404" s="13">
        <v>0.15247816</v>
      </c>
      <c r="Y404" s="13">
        <v>6.65605435E-2</v>
      </c>
      <c r="Z404" s="13">
        <v>5.75757665E-2</v>
      </c>
      <c r="AA404" s="13">
        <v>3.7344499999999998E-3</v>
      </c>
      <c r="AB404" s="13">
        <v>0.15247816</v>
      </c>
      <c r="AC404" s="13">
        <v>6.7681563180000001E-2</v>
      </c>
      <c r="AD404" s="13">
        <v>5.8545463620000002E-2</v>
      </c>
      <c r="AE404" s="13">
        <v>3.7344499999999998E-3</v>
      </c>
      <c r="AF404" s="13">
        <v>0.15247816</v>
      </c>
      <c r="AG404" s="13">
        <v>6.3057356999999994E-2</v>
      </c>
      <c r="AH404" s="13">
        <v>5.5747400000000003E-2</v>
      </c>
      <c r="AI404" s="13">
        <v>3.7344499999999998E-3</v>
      </c>
      <c r="AJ404" s="13">
        <v>0.15247816</v>
      </c>
      <c r="AK404" s="13">
        <v>6.6490479769999999E-2</v>
      </c>
      <c r="AL404" s="13">
        <v>5.7515160429999997E-2</v>
      </c>
      <c r="AM404" s="13">
        <v>3.7344499999999998E-3</v>
      </c>
      <c r="AN404" s="13">
        <v>0.15247816</v>
      </c>
      <c r="AO404" s="13">
        <v>5.9554170500000003E-2</v>
      </c>
      <c r="AP404" s="13">
        <v>5.5747400000000003E-2</v>
      </c>
      <c r="AQ404" s="13">
        <v>3.7344499999999998E-3</v>
      </c>
      <c r="AR404" s="13">
        <v>0.15247816</v>
      </c>
      <c r="AS404" s="13">
        <v>6.5159268899999997E-2</v>
      </c>
      <c r="AT404" s="13">
        <v>5.6363645099999998E-2</v>
      </c>
      <c r="AU404" s="13">
        <v>3.7344499999999998E-3</v>
      </c>
      <c r="AV404" s="13">
        <v>0.15247816</v>
      </c>
      <c r="AW404" s="13">
        <v>5.6050983999999998E-2</v>
      </c>
      <c r="AX404" s="13">
        <v>5.5747400000000003E-2</v>
      </c>
      <c r="AY404" s="13">
        <v>3.7344499999999998E-3</v>
      </c>
      <c r="AZ404" s="13">
        <v>0.15247816</v>
      </c>
      <c r="BA404" s="86">
        <v>4.7619047619047603E-2</v>
      </c>
      <c r="BB404" s="86">
        <v>0</v>
      </c>
      <c r="BC404" s="13">
        <v>0</v>
      </c>
      <c r="BD404" s="13">
        <v>0.12195121951219499</v>
      </c>
      <c r="BE404" s="14">
        <v>6.3829787234042507E-2</v>
      </c>
      <c r="BF404" s="14">
        <v>3.3333333333333298E-2</v>
      </c>
      <c r="BG404" s="14">
        <v>0</v>
      </c>
      <c r="BH404" s="14">
        <v>0.108695652173913</v>
      </c>
      <c r="BI404" s="14">
        <v>2.0833333333333301E-2</v>
      </c>
      <c r="BJ404" s="14">
        <v>0.108108108108108</v>
      </c>
      <c r="BK404" s="14">
        <v>0</v>
      </c>
      <c r="BL404" s="430">
        <v>0.12765957446808501</v>
      </c>
      <c r="BM404" s="14">
        <v>2.4390243902439001E-2</v>
      </c>
      <c r="BN404" s="14">
        <v>7.4074074074074098E-2</v>
      </c>
      <c r="BO404" s="14">
        <v>0</v>
      </c>
      <c r="BP404" s="14">
        <v>0.125</v>
      </c>
      <c r="BQ404" s="86">
        <v>2.4390243902439001E-2</v>
      </c>
      <c r="BR404" s="86">
        <v>7.4074074074074098E-2</v>
      </c>
      <c r="BS404" s="86">
        <v>0</v>
      </c>
      <c r="BT404" s="86">
        <v>0.125</v>
      </c>
      <c r="BU404" s="14" t="s">
        <v>35</v>
      </c>
      <c r="BV404" s="14" t="s">
        <v>36</v>
      </c>
      <c r="BW404" s="14" t="s">
        <v>35</v>
      </c>
      <c r="BX404" s="14" t="s">
        <v>35</v>
      </c>
      <c r="BY404" s="14" t="s">
        <v>35</v>
      </c>
      <c r="BZ404" s="14" t="s">
        <v>36</v>
      </c>
      <c r="CA404" s="14" t="s">
        <v>35</v>
      </c>
      <c r="CB404" s="14" t="s">
        <v>35</v>
      </c>
      <c r="CC404" s="14">
        <v>4.84</v>
      </c>
      <c r="CD404" s="14">
        <v>4.84</v>
      </c>
      <c r="CE404" s="14">
        <v>4.84</v>
      </c>
      <c r="CF404" s="14">
        <v>4.84</v>
      </c>
      <c r="CG404" s="14">
        <v>4.84</v>
      </c>
      <c r="CH404" s="14">
        <v>4.84</v>
      </c>
      <c r="CI404" s="14">
        <v>4.74</v>
      </c>
      <c r="CJ404" s="14">
        <f>INDEX('Monthy Targets'!AC:AC,(MATCH(FY2019_ALL_Targets!$B:$B,'Monthy Targets'!$B:$B,0)))</f>
        <v>4.72</v>
      </c>
      <c r="CK404" s="14">
        <f>INDEX('Monthy Targets'!AD:AD,(MATCH(FY2019_ALL_Targets!$B:$B,'Monthy Targets'!$B:$B,0)))</f>
        <v>4.72</v>
      </c>
      <c r="CL404" s="14">
        <f>INDEX('Monthy Targets'!AE:AE,(MATCH(FY2019_ALL_Targets!$B:$B,'Monthy Targets'!$B:$B,0)))</f>
        <v>4.72</v>
      </c>
      <c r="CM404" s="14">
        <f>INDEX('Monthy Targets'!AF:AF,(MATCH(FY2019_ALL_Targets!$B:$B,'Monthy Targets'!$B:$B,0)))</f>
        <v>4.72</v>
      </c>
      <c r="CN404" s="14">
        <f>INDEX('Monthy Targets'!AG:AG,(MATCH(FY2019_ALL_Targets!$B:$B,'Monthy Targets'!$B:$B,0)))</f>
        <v>4.72</v>
      </c>
      <c r="CO404" s="14">
        <v>0.33</v>
      </c>
      <c r="CP404" s="14">
        <v>0.33</v>
      </c>
      <c r="CQ404" s="14">
        <v>0.33</v>
      </c>
      <c r="CR404" s="14">
        <v>0.33</v>
      </c>
      <c r="CS404" s="14">
        <v>0.33</v>
      </c>
      <c r="CT404" s="14">
        <v>0.33</v>
      </c>
      <c r="CU404" s="14">
        <v>0.33</v>
      </c>
      <c r="CV404" s="14">
        <v>0.33</v>
      </c>
      <c r="CW404" s="14">
        <v>0.32</v>
      </c>
      <c r="CX404" s="14">
        <v>0</v>
      </c>
      <c r="CY404" s="14">
        <v>0.32</v>
      </c>
      <c r="CZ404" s="14">
        <v>0.32</v>
      </c>
      <c r="DA404" s="14">
        <f>IF('QIPP Scorecard'!$AA$1=4,IF(FY2019_ALL_Targets!$BU404="Yes",INDEX('Final Comp Values'!$BN:$BN,MATCH(FY2019_ALL_Targets!$A404,'Final Comp Values'!$B:$B,0)),IF($BU404="Min Data",0,0)),0)</f>
        <v>0.32</v>
      </c>
      <c r="DB404" s="14">
        <f>IF('QIPP Scorecard'!$AA$1=4,IF(FY2019_ALL_Targets!$BV404="Yes",INDEX('Final Comp Values'!$BN:$BN,MATCH(FY2019_ALL_Targets!$A404,'Final Comp Values'!$B:$B,0)),IF($BV404="Min Data",0,0)),0)</f>
        <v>0</v>
      </c>
      <c r="DC404" s="14">
        <f>IF('QIPP Scorecard'!$AA$1=4,IF(FY2019_ALL_Targets!$BW404="Yes",INDEX('Final Comp Values'!$BN:$BN,MATCH(FY2019_ALL_Targets!$A404,'Final Comp Values'!$B:$B,0)),IF(CI404="Min Data",0,0)),0)</f>
        <v>0.32</v>
      </c>
      <c r="DD404" s="14">
        <f>IF('QIPP Scorecard'!$AA$1=4,IF(FY2019_ALL_Targets!$BX404="Yes",INDEX('Final Comp Values'!$BN:$BN,MATCH(FY2019_ALL_Targets!$A404,'Final Comp Values'!$B:$B,0)),IF($BX404="Min Data",0,0)),0)</f>
        <v>0.32</v>
      </c>
      <c r="DE404" s="14">
        <v>0.61</v>
      </c>
      <c r="DF404" s="14">
        <v>0.61</v>
      </c>
      <c r="DG404" s="14">
        <v>0.61</v>
      </c>
      <c r="DH404" s="14">
        <v>0.61</v>
      </c>
      <c r="DI404" s="14">
        <v>0</v>
      </c>
      <c r="DJ404" s="14">
        <v>0.61</v>
      </c>
      <c r="DK404" s="14">
        <v>0.61</v>
      </c>
      <c r="DL404" s="14">
        <v>0.61</v>
      </c>
      <c r="DM404" s="14">
        <v>0.6</v>
      </c>
      <c r="DN404" s="14">
        <v>0</v>
      </c>
      <c r="DO404" s="14">
        <v>0.6</v>
      </c>
      <c r="DP404" s="14">
        <v>0.6</v>
      </c>
      <c r="DQ404" s="14">
        <f>IF('QIPP Scorecard'!$AA$1=4,IF(FY2019_ALL_Targets!$BY404="Yes",INDEX('Final Comp Values'!$BK:$BK,MATCH(FY2019_ALL_Targets!$A404,'Final Comp Values'!$B:$B,0)),IF($BY404="Min Data",0,0)),0)</f>
        <v>0.6</v>
      </c>
      <c r="DR404" s="14">
        <f>IF('QIPP Scorecard'!$AA$1=4,IF(FY2019_ALL_Targets!$BZ404="Yes",INDEX('Final Comp Values'!$BO:$BO,MATCH(FY2019_ALL_Targets!$A404,'Final Comp Values'!$B:$B,0)),IF($BZ404="Min Data",0,0)),0)</f>
        <v>0</v>
      </c>
      <c r="DS404" s="14">
        <f>IF('QIPP Scorecard'!$AA$1=4,IF(FY2019_ALL_Targets!$CA404="Yes",INDEX('Final Comp Values'!$BO:$BO,MATCH(FY2019_ALL_Targets!$A404,'Final Comp Values'!$B:$B,0)),IF($CA404="Min Data",0,0)),0)</f>
        <v>0.6</v>
      </c>
      <c r="DT404" s="14">
        <f>IF('QIPP Scorecard'!$AA$1=4,IF(FY2019_ALL_Targets!$CB404="Yes",INDEX('Final Comp Values'!$BO:$BO,MATCH(FY2019_ALL_Targets!$A404,'Final Comp Values'!$B:$B,0)),IF($CB404="Min Data",0,0)),0)</f>
        <v>0.6</v>
      </c>
      <c r="DU404" s="14">
        <v>0.86</v>
      </c>
      <c r="DV404" s="14">
        <v>0.9</v>
      </c>
      <c r="DW404" s="14">
        <v>0.9</v>
      </c>
      <c r="DX404" s="14">
        <v>0.89</v>
      </c>
      <c r="DY404" s="12">
        <f t="shared" si="31"/>
        <v>1</v>
      </c>
      <c r="DZ404" s="12">
        <f t="shared" si="32"/>
        <v>1</v>
      </c>
      <c r="EA404" s="12">
        <f t="shared" si="33"/>
        <v>0</v>
      </c>
      <c r="EB404" s="12">
        <f t="shared" si="34"/>
        <v>0</v>
      </c>
    </row>
    <row r="405" spans="1:132" x14ac:dyDescent="0.25">
      <c r="A405" s="297">
        <v>102010</v>
      </c>
      <c r="B405" s="347">
        <v>676037</v>
      </c>
      <c r="C405" s="297">
        <v>1028698</v>
      </c>
      <c r="D405" s="14">
        <v>1790749067</v>
      </c>
      <c r="E405" s="26" t="s">
        <v>1003</v>
      </c>
      <c r="F405" s="26" t="str">
        <f>INDEX('Mar - Aug'!X:X,MATCH(A405,'Mar - Aug'!B:B,0))</f>
        <v>Hidalgo</v>
      </c>
      <c r="G405" s="26" t="s">
        <v>3026</v>
      </c>
      <c r="H405" s="26"/>
      <c r="I405" s="26" t="str">
        <f t="shared" si="30"/>
        <v/>
      </c>
      <c r="J405" s="299" t="s">
        <v>298</v>
      </c>
      <c r="K405" s="299" t="s">
        <v>1006</v>
      </c>
      <c r="L405" s="299" t="s">
        <v>299</v>
      </c>
      <c r="M405" s="13">
        <v>8.3565299999999992E-3</v>
      </c>
      <c r="N405" s="13">
        <v>7.7151349999999994E-2</v>
      </c>
      <c r="O405" s="13">
        <v>8.3565400000000008E-3</v>
      </c>
      <c r="P405" s="13">
        <v>0.13239435999999999</v>
      </c>
      <c r="Q405" s="13">
        <v>3.3690650000000003E-2</v>
      </c>
      <c r="R405" s="13">
        <v>5.5747400000000003E-2</v>
      </c>
      <c r="S405" s="13">
        <v>3.7344499999999998E-3</v>
      </c>
      <c r="T405" s="13">
        <v>0.15247816</v>
      </c>
      <c r="U405" s="13">
        <v>3.3690650000000003E-2</v>
      </c>
      <c r="V405" s="13">
        <v>7.5839777050000001E-2</v>
      </c>
      <c r="W405" s="13">
        <v>8.2144788199999992E-3</v>
      </c>
      <c r="X405" s="13">
        <v>0.15247816</v>
      </c>
      <c r="Y405" s="13">
        <v>3.3690650000000003E-2</v>
      </c>
      <c r="Z405" s="13">
        <v>7.3293782500000002E-2</v>
      </c>
      <c r="AA405" s="13">
        <v>7.938713E-3</v>
      </c>
      <c r="AB405" s="13">
        <v>0.15247816</v>
      </c>
      <c r="AC405" s="13">
        <v>3.3690650000000003E-2</v>
      </c>
      <c r="AD405" s="13">
        <v>7.4528204099999995E-2</v>
      </c>
      <c r="AE405" s="13">
        <v>8.0724176399999993E-3</v>
      </c>
      <c r="AF405" s="13">
        <v>0.15247816</v>
      </c>
      <c r="AG405" s="13">
        <v>3.3690650000000003E-2</v>
      </c>
      <c r="AH405" s="13">
        <v>6.9436214999999996E-2</v>
      </c>
      <c r="AI405" s="13">
        <v>7.5208860000000001E-3</v>
      </c>
      <c r="AJ405" s="13">
        <v>0.15247816</v>
      </c>
      <c r="AK405" s="13">
        <v>3.3690650000000003E-2</v>
      </c>
      <c r="AL405" s="13">
        <v>7.3216631150000003E-2</v>
      </c>
      <c r="AM405" s="13">
        <v>7.9303564599999994E-3</v>
      </c>
      <c r="AN405" s="13">
        <v>0.15247816</v>
      </c>
      <c r="AO405" s="13">
        <v>3.3690650000000003E-2</v>
      </c>
      <c r="AP405" s="13">
        <v>6.5578647500000004E-2</v>
      </c>
      <c r="AQ405" s="13">
        <v>7.1030590000000001E-3</v>
      </c>
      <c r="AR405" s="13">
        <v>0.15247816</v>
      </c>
      <c r="AS405" s="13">
        <v>3.3690650000000003E-2</v>
      </c>
      <c r="AT405" s="13">
        <v>7.1750755499999999E-2</v>
      </c>
      <c r="AU405" s="13">
        <v>7.7715822E-3</v>
      </c>
      <c r="AV405" s="13">
        <v>0.15247816</v>
      </c>
      <c r="AW405" s="13">
        <v>3.3690650000000003E-2</v>
      </c>
      <c r="AX405" s="13">
        <v>6.1721079999999998E-2</v>
      </c>
      <c r="AY405" s="13">
        <v>6.6852320000000002E-3</v>
      </c>
      <c r="AZ405" s="13">
        <v>0.15247816</v>
      </c>
      <c r="BA405" s="86">
        <v>2.27272727272727E-2</v>
      </c>
      <c r="BB405" s="86">
        <v>2.8571428571428598E-2</v>
      </c>
      <c r="BC405" s="13">
        <v>0</v>
      </c>
      <c r="BD405" s="13">
        <v>4.5977011494252901E-2</v>
      </c>
      <c r="BE405" s="14">
        <v>3.4090909090909102E-2</v>
      </c>
      <c r="BF405" s="14">
        <v>3.94736842105263E-2</v>
      </c>
      <c r="BG405" s="14">
        <v>0</v>
      </c>
      <c r="BH405" s="14">
        <v>4.5454545454545497E-2</v>
      </c>
      <c r="BI405" s="14">
        <v>3.2967032967033003E-2</v>
      </c>
      <c r="BJ405" s="14">
        <v>2.40963855421687E-2</v>
      </c>
      <c r="BK405" s="14">
        <v>0</v>
      </c>
      <c r="BL405" s="430">
        <v>5.5555555555555601E-2</v>
      </c>
      <c r="BM405" s="14">
        <v>1.1235955056179799E-2</v>
      </c>
      <c r="BN405" s="14">
        <v>3.7499999999999999E-2</v>
      </c>
      <c r="BO405" s="14">
        <v>0</v>
      </c>
      <c r="BP405" s="14">
        <v>7.8651685393258397E-2</v>
      </c>
      <c r="BQ405" s="86">
        <v>1.1235955056179799E-2</v>
      </c>
      <c r="BR405" s="86">
        <v>3.7499999999999999E-2</v>
      </c>
      <c r="BS405" s="86">
        <v>0</v>
      </c>
      <c r="BT405" s="86">
        <v>7.8651685393258397E-2</v>
      </c>
      <c r="BU405" s="14" t="s">
        <v>35</v>
      </c>
      <c r="BV405" s="14" t="s">
        <v>35</v>
      </c>
      <c r="BW405" s="14" t="s">
        <v>35</v>
      </c>
      <c r="BX405" s="14" t="s">
        <v>35</v>
      </c>
      <c r="BY405" s="14" t="s">
        <v>35</v>
      </c>
      <c r="BZ405" s="14" t="s">
        <v>35</v>
      </c>
      <c r="CA405" s="14" t="s">
        <v>35</v>
      </c>
      <c r="CB405" s="14" t="s">
        <v>35</v>
      </c>
      <c r="CC405" s="14">
        <v>21.5</v>
      </c>
      <c r="CD405" s="14">
        <v>21.5</v>
      </c>
      <c r="CE405" s="14">
        <v>21.5</v>
      </c>
      <c r="CF405" s="14">
        <v>21.5</v>
      </c>
      <c r="CG405" s="14">
        <v>21.5</v>
      </c>
      <c r="CH405" s="14">
        <v>21.5</v>
      </c>
      <c r="CI405" s="14">
        <v>20.98</v>
      </c>
      <c r="CJ405" s="14">
        <f>INDEX('Monthy Targets'!AC:AC,(MATCH(FY2019_ALL_Targets!$B:$B,'Monthy Targets'!$B:$B,0)))</f>
        <v>20.91</v>
      </c>
      <c r="CK405" s="14">
        <f>INDEX('Monthy Targets'!AD:AD,(MATCH(FY2019_ALL_Targets!$B:$B,'Monthy Targets'!$B:$B,0)))</f>
        <v>20.91</v>
      </c>
      <c r="CL405" s="14">
        <f>INDEX('Monthy Targets'!AE:AE,(MATCH(FY2019_ALL_Targets!$B:$B,'Monthy Targets'!$B:$B,0)))</f>
        <v>20.91</v>
      </c>
      <c r="CM405" s="14">
        <f>INDEX('Monthy Targets'!AF:AF,(MATCH(FY2019_ALL_Targets!$B:$B,'Monthy Targets'!$B:$B,0)))</f>
        <v>20.91</v>
      </c>
      <c r="CN405" s="14">
        <f>INDEX('Monthy Targets'!AG:AG,(MATCH(FY2019_ALL_Targets!$B:$B,'Monthy Targets'!$B:$B,0)))</f>
        <v>20.91</v>
      </c>
      <c r="CO405" s="14">
        <v>1.46</v>
      </c>
      <c r="CP405" s="14">
        <v>1.46</v>
      </c>
      <c r="CQ405" s="14">
        <v>1.46</v>
      </c>
      <c r="CR405" s="14">
        <v>1.46</v>
      </c>
      <c r="CS405" s="14">
        <v>0</v>
      </c>
      <c r="CT405" s="14">
        <v>1.46</v>
      </c>
      <c r="CU405" s="14">
        <v>1.46</v>
      </c>
      <c r="CV405" s="14">
        <v>1.46</v>
      </c>
      <c r="CW405" s="14">
        <v>1.42</v>
      </c>
      <c r="CX405" s="14">
        <v>1.42</v>
      </c>
      <c r="CY405" s="14">
        <v>1.42</v>
      </c>
      <c r="CZ405" s="14">
        <v>1.42</v>
      </c>
      <c r="DA405" s="14">
        <f>IF('QIPP Scorecard'!$AA$1=4,IF(FY2019_ALL_Targets!$BU405="Yes",INDEX('Final Comp Values'!$BN:$BN,MATCH(FY2019_ALL_Targets!$A405,'Final Comp Values'!$B:$B,0)),IF($BU405="Min Data",0,0)),0)</f>
        <v>1.42</v>
      </c>
      <c r="DB405" s="14">
        <f>IF('QIPP Scorecard'!$AA$1=4,IF(FY2019_ALL_Targets!$BV405="Yes",INDEX('Final Comp Values'!$BN:$BN,MATCH(FY2019_ALL_Targets!$A405,'Final Comp Values'!$B:$B,0)),IF($BV405="Min Data",0,0)),0)</f>
        <v>1.42</v>
      </c>
      <c r="DC405" s="14">
        <f>IF('QIPP Scorecard'!$AA$1=4,IF(FY2019_ALL_Targets!$BW405="Yes",INDEX('Final Comp Values'!$BN:$BN,MATCH(FY2019_ALL_Targets!$A405,'Final Comp Values'!$B:$B,0)),IF(CI405="Min Data",0,0)),0)</f>
        <v>1.42</v>
      </c>
      <c r="DD405" s="14">
        <f>IF('QIPP Scorecard'!$AA$1=4,IF(FY2019_ALL_Targets!$BX405="Yes",INDEX('Final Comp Values'!$BN:$BN,MATCH(FY2019_ALL_Targets!$A405,'Final Comp Values'!$B:$B,0)),IF($BX405="Min Data",0,0)),0)</f>
        <v>1.42</v>
      </c>
      <c r="DE405" s="14">
        <v>2.7</v>
      </c>
      <c r="DF405" s="14">
        <v>2.7</v>
      </c>
      <c r="DG405" s="14">
        <v>2.7</v>
      </c>
      <c r="DH405" s="14">
        <v>2.7</v>
      </c>
      <c r="DI405" s="14">
        <v>0</v>
      </c>
      <c r="DJ405" s="14">
        <v>2.7</v>
      </c>
      <c r="DK405" s="14">
        <v>2.7</v>
      </c>
      <c r="DL405" s="14">
        <v>2.7</v>
      </c>
      <c r="DM405" s="14">
        <v>2.64</v>
      </c>
      <c r="DN405" s="14">
        <v>2.64</v>
      </c>
      <c r="DO405" s="14">
        <v>2.64</v>
      </c>
      <c r="DP405" s="14">
        <v>2.64</v>
      </c>
      <c r="DQ405" s="14">
        <f>IF('QIPP Scorecard'!$AA$1=4,IF(FY2019_ALL_Targets!$BY405="Yes",INDEX('Final Comp Values'!$BK:$BK,MATCH(FY2019_ALL_Targets!$A405,'Final Comp Values'!$B:$B,0)),IF($BY405="Min Data",0,0)),0)</f>
        <v>2.64</v>
      </c>
      <c r="DR405" s="14">
        <f>IF('QIPP Scorecard'!$AA$1=4,IF(FY2019_ALL_Targets!$BZ405="Yes",INDEX('Final Comp Values'!$BO:$BO,MATCH(FY2019_ALL_Targets!$A405,'Final Comp Values'!$B:$B,0)),IF($BZ405="Min Data",0,0)),0)</f>
        <v>2.64</v>
      </c>
      <c r="DS405" s="14">
        <f>IF('QIPP Scorecard'!$AA$1=4,IF(FY2019_ALL_Targets!$CA405="Yes",INDEX('Final Comp Values'!$BO:$BO,MATCH(FY2019_ALL_Targets!$A405,'Final Comp Values'!$B:$B,0)),IF($CA405="Min Data",0,0)),0)</f>
        <v>2.64</v>
      </c>
      <c r="DT405" s="14">
        <f>IF('QIPP Scorecard'!$AA$1=4,IF(FY2019_ALL_Targets!$CB405="Yes",INDEX('Final Comp Values'!$BO:$BO,MATCH(FY2019_ALL_Targets!$A405,'Final Comp Values'!$B:$B,0)),IF($CB405="Min Data",0,0)),0)</f>
        <v>2.64</v>
      </c>
      <c r="DU405" s="14">
        <v>3.82</v>
      </c>
      <c r="DV405" s="14">
        <v>3.85</v>
      </c>
      <c r="DW405" s="14">
        <v>4.5</v>
      </c>
      <c r="DX405" s="14">
        <v>4.42</v>
      </c>
      <c r="DY405" s="12">
        <f t="shared" si="31"/>
        <v>0</v>
      </c>
      <c r="DZ405" s="12">
        <f t="shared" si="32"/>
        <v>0</v>
      </c>
      <c r="EA405" s="12">
        <f t="shared" si="33"/>
        <v>0</v>
      </c>
      <c r="EB405" s="12">
        <f t="shared" si="34"/>
        <v>0</v>
      </c>
    </row>
    <row r="406" spans="1:132" x14ac:dyDescent="0.25">
      <c r="A406" s="297">
        <v>5045</v>
      </c>
      <c r="B406" s="347">
        <v>676044</v>
      </c>
      <c r="C406" s="297">
        <v>1026523</v>
      </c>
      <c r="D406" s="14">
        <v>1144662990</v>
      </c>
      <c r="E406" s="26" t="s">
        <v>925</v>
      </c>
      <c r="F406" s="26" t="str">
        <f>INDEX('Mar - Aug'!X:X,MATCH(A406,'Mar - Aug'!B:B,0))</f>
        <v>MRSA Central</v>
      </c>
      <c r="G406" s="26" t="s">
        <v>3076</v>
      </c>
      <c r="H406" s="26" t="s">
        <v>3020</v>
      </c>
      <c r="I406" s="26" t="str">
        <f t="shared" si="30"/>
        <v/>
      </c>
      <c r="J406" s="299" t="s">
        <v>651</v>
      </c>
      <c r="K406" s="299" t="s">
        <v>969</v>
      </c>
      <c r="L406" s="299" t="s">
        <v>652</v>
      </c>
      <c r="M406" s="13">
        <v>3.4749019999999999E-2</v>
      </c>
      <c r="N406" s="13">
        <v>5.6338039999999999E-2</v>
      </c>
      <c r="O406" s="13">
        <v>0</v>
      </c>
      <c r="P406" s="13">
        <v>0.22167487</v>
      </c>
      <c r="Q406" s="13">
        <v>3.3690650000000003E-2</v>
      </c>
      <c r="R406" s="13">
        <v>5.5747400000000003E-2</v>
      </c>
      <c r="S406" s="13">
        <v>3.7344499999999998E-3</v>
      </c>
      <c r="T406" s="13">
        <v>0.15247816</v>
      </c>
      <c r="U406" s="13">
        <v>3.4158286660000002E-2</v>
      </c>
      <c r="V406" s="13">
        <v>5.5747400000000003E-2</v>
      </c>
      <c r="W406" s="13">
        <v>3.7344499999999998E-3</v>
      </c>
      <c r="X406" s="13">
        <v>0.21790639720999999</v>
      </c>
      <c r="Y406" s="13">
        <v>3.3690650000000003E-2</v>
      </c>
      <c r="Z406" s="13">
        <v>5.5747400000000003E-2</v>
      </c>
      <c r="AA406" s="13">
        <v>3.7344499999999998E-3</v>
      </c>
      <c r="AB406" s="13">
        <v>0.2105911265</v>
      </c>
      <c r="AC406" s="13">
        <v>3.3690650000000003E-2</v>
      </c>
      <c r="AD406" s="13">
        <v>5.5747400000000003E-2</v>
      </c>
      <c r="AE406" s="13">
        <v>3.7344499999999998E-3</v>
      </c>
      <c r="AF406" s="13">
        <v>0.21413792441999999</v>
      </c>
      <c r="AG406" s="13">
        <v>3.3690650000000003E-2</v>
      </c>
      <c r="AH406" s="13">
        <v>5.5747400000000003E-2</v>
      </c>
      <c r="AI406" s="13">
        <v>3.7344499999999998E-3</v>
      </c>
      <c r="AJ406" s="13">
        <v>0.19950738300000001</v>
      </c>
      <c r="AK406" s="13">
        <v>3.3690650000000003E-2</v>
      </c>
      <c r="AL406" s="13">
        <v>5.5747400000000003E-2</v>
      </c>
      <c r="AM406" s="13">
        <v>3.7344499999999998E-3</v>
      </c>
      <c r="AN406" s="13">
        <v>0.21036945163000001</v>
      </c>
      <c r="AO406" s="13">
        <v>3.3690650000000003E-2</v>
      </c>
      <c r="AP406" s="13">
        <v>5.5747400000000003E-2</v>
      </c>
      <c r="AQ406" s="13">
        <v>3.7344499999999998E-3</v>
      </c>
      <c r="AR406" s="13">
        <v>0.18842363949999999</v>
      </c>
      <c r="AS406" s="13">
        <v>3.3690650000000003E-2</v>
      </c>
      <c r="AT406" s="13">
        <v>5.5747400000000003E-2</v>
      </c>
      <c r="AU406" s="13">
        <v>3.7344499999999998E-3</v>
      </c>
      <c r="AV406" s="13">
        <v>0.20615762909999999</v>
      </c>
      <c r="AW406" s="13">
        <v>3.3690650000000003E-2</v>
      </c>
      <c r="AX406" s="13">
        <v>5.5747400000000003E-2</v>
      </c>
      <c r="AY406" s="13">
        <v>3.7344499999999998E-3</v>
      </c>
      <c r="AZ406" s="13">
        <v>0.177339896</v>
      </c>
      <c r="BA406" s="86">
        <v>1.58730158730159E-2</v>
      </c>
      <c r="BB406" s="86">
        <v>4.3478260869565202E-2</v>
      </c>
      <c r="BC406" s="13">
        <v>0</v>
      </c>
      <c r="BD406" s="13">
        <v>8.6956521739130405E-2</v>
      </c>
      <c r="BE406" s="14">
        <v>1.58730158730159E-2</v>
      </c>
      <c r="BF406" s="14">
        <v>2.1739130434782601E-2</v>
      </c>
      <c r="BG406" s="14">
        <v>0</v>
      </c>
      <c r="BH406" s="14">
        <v>0.10638297872340401</v>
      </c>
      <c r="BI406" s="14">
        <v>1.63934426229508E-2</v>
      </c>
      <c r="BJ406" s="14">
        <v>0</v>
      </c>
      <c r="BK406" s="14">
        <v>0</v>
      </c>
      <c r="BL406" s="430">
        <v>0.15217391304347799</v>
      </c>
      <c r="BM406" s="14">
        <v>1.49253731343284E-2</v>
      </c>
      <c r="BN406" s="14">
        <v>0</v>
      </c>
      <c r="BO406" s="14">
        <v>0</v>
      </c>
      <c r="BP406" s="14">
        <v>0.15094339622641501</v>
      </c>
      <c r="BQ406" s="86">
        <v>1.49253731343284E-2</v>
      </c>
      <c r="BR406" s="86">
        <v>0</v>
      </c>
      <c r="BS406" s="86">
        <v>0</v>
      </c>
      <c r="BT406" s="86">
        <v>0.15094339622641501</v>
      </c>
      <c r="BU406" s="14" t="s">
        <v>35</v>
      </c>
      <c r="BV406" s="14" t="s">
        <v>35</v>
      </c>
      <c r="BW406" s="14" t="s">
        <v>35</v>
      </c>
      <c r="BX406" s="14" t="s">
        <v>35</v>
      </c>
      <c r="BY406" s="14" t="s">
        <v>35</v>
      </c>
      <c r="BZ406" s="14" t="s">
        <v>35</v>
      </c>
      <c r="CA406" s="14" t="s">
        <v>35</v>
      </c>
      <c r="CB406" s="14" t="s">
        <v>35</v>
      </c>
      <c r="CC406" s="14">
        <v>6.45</v>
      </c>
      <c r="CD406" s="14">
        <v>6.45</v>
      </c>
      <c r="CE406" s="14">
        <v>6.45</v>
      </c>
      <c r="CF406" s="14">
        <v>6.45</v>
      </c>
      <c r="CG406" s="14">
        <v>6.45</v>
      </c>
      <c r="CH406" s="14">
        <v>6.45</v>
      </c>
      <c r="CI406" s="14">
        <v>6.49</v>
      </c>
      <c r="CJ406" s="14">
        <f>INDEX('Monthy Targets'!AC:AC,(MATCH(FY2019_ALL_Targets!$B:$B,'Monthy Targets'!$B:$B,0)))</f>
        <v>6.46</v>
      </c>
      <c r="CK406" s="14">
        <f>INDEX('Monthy Targets'!AD:AD,(MATCH(FY2019_ALL_Targets!$B:$B,'Monthy Targets'!$B:$B,0)))</f>
        <v>6.46</v>
      </c>
      <c r="CL406" s="14">
        <f>INDEX('Monthy Targets'!AE:AE,(MATCH(FY2019_ALL_Targets!$B:$B,'Monthy Targets'!$B:$B,0)))</f>
        <v>6.46</v>
      </c>
      <c r="CM406" s="14">
        <f>INDEX('Monthy Targets'!AF:AF,(MATCH(FY2019_ALL_Targets!$B:$B,'Monthy Targets'!$B:$B,0)))</f>
        <v>6.46</v>
      </c>
      <c r="CN406" s="14">
        <f>INDEX('Monthy Targets'!AG:AG,(MATCH(FY2019_ALL_Targets!$B:$B,'Monthy Targets'!$B:$B,0)))</f>
        <v>6.46</v>
      </c>
      <c r="CO406" s="14">
        <v>0.44</v>
      </c>
      <c r="CP406" s="14">
        <v>0.44</v>
      </c>
      <c r="CQ406" s="14">
        <v>0.44</v>
      </c>
      <c r="CR406" s="14">
        <v>0.44</v>
      </c>
      <c r="CS406" s="14">
        <v>0.44</v>
      </c>
      <c r="CT406" s="14">
        <v>0.44</v>
      </c>
      <c r="CU406" s="14">
        <v>0.44</v>
      </c>
      <c r="CV406" s="14">
        <v>0.44</v>
      </c>
      <c r="CW406" s="14">
        <v>0.44</v>
      </c>
      <c r="CX406" s="14">
        <v>0.44</v>
      </c>
      <c r="CY406" s="14">
        <v>0.44</v>
      </c>
      <c r="CZ406" s="14">
        <v>0.44</v>
      </c>
      <c r="DA406" s="14">
        <f>IF('QIPP Scorecard'!$AA$1=4,IF(FY2019_ALL_Targets!$BU406="Yes",INDEX('Final Comp Values'!$BN:$BN,MATCH(FY2019_ALL_Targets!$A406,'Final Comp Values'!$B:$B,0)),IF($BU406="Min Data",0,0)),0)</f>
        <v>0.44</v>
      </c>
      <c r="DB406" s="14">
        <f>IF('QIPP Scorecard'!$AA$1=4,IF(FY2019_ALL_Targets!$BV406="Yes",INDEX('Final Comp Values'!$BN:$BN,MATCH(FY2019_ALL_Targets!$A406,'Final Comp Values'!$B:$B,0)),IF($BV406="Min Data",0,0)),0)</f>
        <v>0.44</v>
      </c>
      <c r="DC406" s="14">
        <f>IF('QIPP Scorecard'!$AA$1=4,IF(FY2019_ALL_Targets!$BW406="Yes",INDEX('Final Comp Values'!$BN:$BN,MATCH(FY2019_ALL_Targets!$A406,'Final Comp Values'!$B:$B,0)),IF(CI406="Min Data",0,0)),0)</f>
        <v>0.44</v>
      </c>
      <c r="DD406" s="14">
        <f>IF('QIPP Scorecard'!$AA$1=4,IF(FY2019_ALL_Targets!$BX406="Yes",INDEX('Final Comp Values'!$BN:$BN,MATCH(FY2019_ALL_Targets!$A406,'Final Comp Values'!$B:$B,0)),IF($BX406="Min Data",0,0)),0)</f>
        <v>0.44</v>
      </c>
      <c r="DE406" s="14">
        <v>0.81</v>
      </c>
      <c r="DF406" s="14">
        <v>0.81</v>
      </c>
      <c r="DG406" s="14">
        <v>0.81</v>
      </c>
      <c r="DH406" s="14">
        <v>0.81</v>
      </c>
      <c r="DI406" s="14">
        <v>0.81</v>
      </c>
      <c r="DJ406" s="14">
        <v>0.81</v>
      </c>
      <c r="DK406" s="14">
        <v>0.81</v>
      </c>
      <c r="DL406" s="14">
        <v>0.81</v>
      </c>
      <c r="DM406" s="14">
        <v>0.82</v>
      </c>
      <c r="DN406" s="14">
        <v>0.82</v>
      </c>
      <c r="DO406" s="14">
        <v>0.82</v>
      </c>
      <c r="DP406" s="14">
        <v>0.82</v>
      </c>
      <c r="DQ406" s="14">
        <f>IF('QIPP Scorecard'!$AA$1=4,IF(FY2019_ALL_Targets!$BY406="Yes",INDEX('Final Comp Values'!$BK:$BK,MATCH(FY2019_ALL_Targets!$A406,'Final Comp Values'!$B:$B,0)),IF($BY406="Min Data",0,0)),0)</f>
        <v>0.82</v>
      </c>
      <c r="DR406" s="14">
        <f>IF('QIPP Scorecard'!$AA$1=4,IF(FY2019_ALL_Targets!$BZ406="Yes",INDEX('Final Comp Values'!$BO:$BO,MATCH(FY2019_ALL_Targets!$A406,'Final Comp Values'!$B:$B,0)),IF($BZ406="Min Data",0,0)),0)</f>
        <v>0.82</v>
      </c>
      <c r="DS406" s="14">
        <f>IF('QIPP Scorecard'!$AA$1=4,IF(FY2019_ALL_Targets!$CA406="Yes",INDEX('Final Comp Values'!$BO:$BO,MATCH(FY2019_ALL_Targets!$A406,'Final Comp Values'!$B:$B,0)),IF($CA406="Min Data",0,0)),0)</f>
        <v>0.82</v>
      </c>
      <c r="DT406" s="14">
        <f>IF('QIPP Scorecard'!$AA$1=4,IF(FY2019_ALL_Targets!$CB406="Yes",INDEX('Final Comp Values'!$BO:$BO,MATCH(FY2019_ALL_Targets!$A406,'Final Comp Values'!$B:$B,0)),IF($CB406="Min Data",0,0)),0)</f>
        <v>0.82</v>
      </c>
      <c r="DU406" s="14">
        <v>1.1499999999999999</v>
      </c>
      <c r="DV406" s="14">
        <v>1.3</v>
      </c>
      <c r="DW406" s="14">
        <v>1.35</v>
      </c>
      <c r="DX406" s="14">
        <v>1.32</v>
      </c>
      <c r="DY406" s="12">
        <f t="shared" si="31"/>
        <v>0</v>
      </c>
      <c r="DZ406" s="12">
        <f t="shared" si="32"/>
        <v>0</v>
      </c>
      <c r="EA406" s="12">
        <f t="shared" si="33"/>
        <v>0</v>
      </c>
      <c r="EB406" s="12">
        <f t="shared" si="34"/>
        <v>0</v>
      </c>
    </row>
    <row r="407" spans="1:132" x14ac:dyDescent="0.25">
      <c r="A407" s="297">
        <v>5326</v>
      </c>
      <c r="B407" s="347">
        <v>676048</v>
      </c>
      <c r="C407" s="297">
        <v>1028816</v>
      </c>
      <c r="D407" s="14">
        <v>1144680471</v>
      </c>
      <c r="E407" s="26" t="s">
        <v>939</v>
      </c>
      <c r="F407" s="26" t="str">
        <f>INDEX('Mar - Aug'!X:X,MATCH(A407,'Mar - Aug'!B:B,0))</f>
        <v>MRSA Northeast</v>
      </c>
      <c r="G407" s="26" t="s">
        <v>3058</v>
      </c>
      <c r="H407" s="26"/>
      <c r="I407" s="26" t="str">
        <f t="shared" si="30"/>
        <v/>
      </c>
      <c r="J407" s="299" t="s">
        <v>2488</v>
      </c>
      <c r="K407" s="299" t="s">
        <v>966</v>
      </c>
      <c r="L407" s="299" t="s">
        <v>763</v>
      </c>
      <c r="M407" s="13">
        <v>2.352943E-2</v>
      </c>
      <c r="N407" s="13">
        <v>2.8169019999999999E-2</v>
      </c>
      <c r="O407" s="13">
        <v>0</v>
      </c>
      <c r="P407" s="13">
        <v>8.085109E-2</v>
      </c>
      <c r="Q407" s="13">
        <v>3.3690650000000003E-2</v>
      </c>
      <c r="R407" s="13">
        <v>5.5747400000000003E-2</v>
      </c>
      <c r="S407" s="13">
        <v>3.7344499999999998E-3</v>
      </c>
      <c r="T407" s="13">
        <v>0.15247816</v>
      </c>
      <c r="U407" s="13">
        <v>3.3690650000000003E-2</v>
      </c>
      <c r="V407" s="13">
        <v>5.5747400000000003E-2</v>
      </c>
      <c r="W407" s="13">
        <v>3.7344499999999998E-3</v>
      </c>
      <c r="X407" s="13">
        <v>0.15247816</v>
      </c>
      <c r="Y407" s="13">
        <v>3.3690650000000003E-2</v>
      </c>
      <c r="Z407" s="13">
        <v>5.5747400000000003E-2</v>
      </c>
      <c r="AA407" s="13">
        <v>3.7344499999999998E-3</v>
      </c>
      <c r="AB407" s="13">
        <v>0.15247816</v>
      </c>
      <c r="AC407" s="13">
        <v>3.3690650000000003E-2</v>
      </c>
      <c r="AD407" s="13">
        <v>5.5747400000000003E-2</v>
      </c>
      <c r="AE407" s="13">
        <v>3.7344499999999998E-3</v>
      </c>
      <c r="AF407" s="13">
        <v>0.15247816</v>
      </c>
      <c r="AG407" s="13">
        <v>3.3690650000000003E-2</v>
      </c>
      <c r="AH407" s="13">
        <v>5.5747400000000003E-2</v>
      </c>
      <c r="AI407" s="13">
        <v>3.7344499999999998E-3</v>
      </c>
      <c r="AJ407" s="13">
        <v>0.15247816</v>
      </c>
      <c r="AK407" s="13">
        <v>3.3690650000000003E-2</v>
      </c>
      <c r="AL407" s="13">
        <v>5.5747400000000003E-2</v>
      </c>
      <c r="AM407" s="13">
        <v>3.7344499999999998E-3</v>
      </c>
      <c r="AN407" s="13">
        <v>0.15247816</v>
      </c>
      <c r="AO407" s="13">
        <v>3.3690650000000003E-2</v>
      </c>
      <c r="AP407" s="13">
        <v>5.5747400000000003E-2</v>
      </c>
      <c r="AQ407" s="13">
        <v>3.7344499999999998E-3</v>
      </c>
      <c r="AR407" s="13">
        <v>0.15247816</v>
      </c>
      <c r="AS407" s="13">
        <v>3.3690650000000003E-2</v>
      </c>
      <c r="AT407" s="13">
        <v>5.5747400000000003E-2</v>
      </c>
      <c r="AU407" s="13">
        <v>3.7344499999999998E-3</v>
      </c>
      <c r="AV407" s="13">
        <v>0.15247816</v>
      </c>
      <c r="AW407" s="13">
        <v>3.3690650000000003E-2</v>
      </c>
      <c r="AX407" s="13">
        <v>5.5747400000000003E-2</v>
      </c>
      <c r="AY407" s="13">
        <v>3.7344499999999998E-3</v>
      </c>
      <c r="AZ407" s="13">
        <v>0.15247816</v>
      </c>
      <c r="BA407" s="86">
        <v>3.03030303030303E-2</v>
      </c>
      <c r="BB407" s="86">
        <v>9.0909090909090898E-2</v>
      </c>
      <c r="BC407" s="13">
        <v>0</v>
      </c>
      <c r="BD407" s="13">
        <v>1.6949152542372899E-2</v>
      </c>
      <c r="BE407" s="14">
        <v>1.58730158730159E-2</v>
      </c>
      <c r="BF407" s="14">
        <v>5.8823529411764698E-2</v>
      </c>
      <c r="BG407" s="14">
        <v>0</v>
      </c>
      <c r="BH407" s="14">
        <v>0</v>
      </c>
      <c r="BI407" s="14">
        <v>1.6129032258064498E-2</v>
      </c>
      <c r="BJ407" s="14">
        <v>2.7027027027027001E-2</v>
      </c>
      <c r="BK407" s="14">
        <v>0</v>
      </c>
      <c r="BL407" s="430">
        <v>0</v>
      </c>
      <c r="BM407" s="14">
        <v>0</v>
      </c>
      <c r="BN407" s="14">
        <v>4.8780487804878099E-2</v>
      </c>
      <c r="BO407" s="14">
        <v>0</v>
      </c>
      <c r="BP407" s="14">
        <v>0</v>
      </c>
      <c r="BQ407" s="86">
        <v>0</v>
      </c>
      <c r="BR407" s="86">
        <v>4.8780487804878099E-2</v>
      </c>
      <c r="BS407" s="86">
        <v>0</v>
      </c>
      <c r="BT407" s="86">
        <v>0</v>
      </c>
      <c r="BU407" s="14" t="s">
        <v>35</v>
      </c>
      <c r="BV407" s="14" t="s">
        <v>35</v>
      </c>
      <c r="BW407" s="14" t="s">
        <v>35</v>
      </c>
      <c r="BX407" s="14" t="s">
        <v>35</v>
      </c>
      <c r="BY407" s="14" t="s">
        <v>35</v>
      </c>
      <c r="BZ407" s="14" t="s">
        <v>35</v>
      </c>
      <c r="CA407" s="14" t="s">
        <v>35</v>
      </c>
      <c r="CB407" s="14" t="s">
        <v>35</v>
      </c>
      <c r="CC407" s="14">
        <v>5.54</v>
      </c>
      <c r="CD407" s="14">
        <v>5.54</v>
      </c>
      <c r="CE407" s="14">
        <v>5.54</v>
      </c>
      <c r="CF407" s="14">
        <v>5.54</v>
      </c>
      <c r="CG407" s="14">
        <v>5.54</v>
      </c>
      <c r="CH407" s="14">
        <v>5.54</v>
      </c>
      <c r="CI407" s="14">
        <v>5.74</v>
      </c>
      <c r="CJ407" s="14">
        <f>INDEX('Monthy Targets'!AC:AC,(MATCH(FY2019_ALL_Targets!$B:$B,'Monthy Targets'!$B:$B,0)))</f>
        <v>5.72</v>
      </c>
      <c r="CK407" s="14">
        <f>INDEX('Monthy Targets'!AD:AD,(MATCH(FY2019_ALL_Targets!$B:$B,'Monthy Targets'!$B:$B,0)))</f>
        <v>5.72</v>
      </c>
      <c r="CL407" s="14">
        <f>INDEX('Monthy Targets'!AE:AE,(MATCH(FY2019_ALL_Targets!$B:$B,'Monthy Targets'!$B:$B,0)))</f>
        <v>5.72</v>
      </c>
      <c r="CM407" s="14">
        <f>INDEX('Monthy Targets'!AF:AF,(MATCH(FY2019_ALL_Targets!$B:$B,'Monthy Targets'!$B:$B,0)))</f>
        <v>5.72</v>
      </c>
      <c r="CN407" s="14">
        <f>INDEX('Monthy Targets'!AG:AG,(MATCH(FY2019_ALL_Targets!$B:$B,'Monthy Targets'!$B:$B,0)))</f>
        <v>5.72</v>
      </c>
      <c r="CO407" s="14">
        <v>0.38</v>
      </c>
      <c r="CP407" s="14">
        <v>0</v>
      </c>
      <c r="CQ407" s="14">
        <v>0.38</v>
      </c>
      <c r="CR407" s="14">
        <v>0.38</v>
      </c>
      <c r="CS407" s="14">
        <v>0.38</v>
      </c>
      <c r="CT407" s="14">
        <v>0</v>
      </c>
      <c r="CU407" s="14">
        <v>0.38</v>
      </c>
      <c r="CV407" s="14">
        <v>0.38</v>
      </c>
      <c r="CW407" s="14">
        <v>0.39</v>
      </c>
      <c r="CX407" s="14">
        <v>0.39</v>
      </c>
      <c r="CY407" s="14">
        <v>0.39</v>
      </c>
      <c r="CZ407" s="14">
        <v>0.39</v>
      </c>
      <c r="DA407" s="14">
        <f>IF('QIPP Scorecard'!$AA$1=4,IF(FY2019_ALL_Targets!$BU407="Yes",INDEX('Final Comp Values'!$BN:$BN,MATCH(FY2019_ALL_Targets!$A407,'Final Comp Values'!$B:$B,0)),IF($BU407="Min Data",0,0)),0)</f>
        <v>0.39</v>
      </c>
      <c r="DB407" s="14">
        <f>IF('QIPP Scorecard'!$AA$1=4,IF(FY2019_ALL_Targets!$BV407="Yes",INDEX('Final Comp Values'!$BN:$BN,MATCH(FY2019_ALL_Targets!$A407,'Final Comp Values'!$B:$B,0)),IF($BV407="Min Data",0,0)),0)</f>
        <v>0.39</v>
      </c>
      <c r="DC407" s="14">
        <f>IF('QIPP Scorecard'!$AA$1=4,IF(FY2019_ALL_Targets!$BW407="Yes",INDEX('Final Comp Values'!$BN:$BN,MATCH(FY2019_ALL_Targets!$A407,'Final Comp Values'!$B:$B,0)),IF(CI407="Min Data",0,0)),0)</f>
        <v>0.39</v>
      </c>
      <c r="DD407" s="14">
        <f>IF('QIPP Scorecard'!$AA$1=4,IF(FY2019_ALL_Targets!$BX407="Yes",INDEX('Final Comp Values'!$BN:$BN,MATCH(FY2019_ALL_Targets!$A407,'Final Comp Values'!$B:$B,0)),IF($BX407="Min Data",0,0)),0)</f>
        <v>0.39</v>
      </c>
      <c r="DE407" s="14">
        <v>0.7</v>
      </c>
      <c r="DF407" s="14">
        <v>0</v>
      </c>
      <c r="DG407" s="14">
        <v>0.7</v>
      </c>
      <c r="DH407" s="14">
        <v>0.7</v>
      </c>
      <c r="DI407" s="14">
        <v>0.7</v>
      </c>
      <c r="DJ407" s="14">
        <v>0</v>
      </c>
      <c r="DK407" s="14">
        <v>0.7</v>
      </c>
      <c r="DL407" s="14">
        <v>0.7</v>
      </c>
      <c r="DM407" s="14">
        <v>0.72</v>
      </c>
      <c r="DN407" s="14">
        <v>0.72</v>
      </c>
      <c r="DO407" s="14">
        <v>0.72</v>
      </c>
      <c r="DP407" s="14">
        <v>0.72</v>
      </c>
      <c r="DQ407" s="14">
        <f>IF('QIPP Scorecard'!$AA$1=4,IF(FY2019_ALL_Targets!$BY407="Yes",INDEX('Final Comp Values'!$BK:$BK,MATCH(FY2019_ALL_Targets!$A407,'Final Comp Values'!$B:$B,0)),IF($BY407="Min Data",0,0)),0)</f>
        <v>0.72</v>
      </c>
      <c r="DR407" s="14">
        <f>IF('QIPP Scorecard'!$AA$1=4,IF(FY2019_ALL_Targets!$BZ407="Yes",INDEX('Final Comp Values'!$BO:$BO,MATCH(FY2019_ALL_Targets!$A407,'Final Comp Values'!$B:$B,0)),IF($BZ407="Min Data",0,0)),0)</f>
        <v>0.72</v>
      </c>
      <c r="DS407" s="14">
        <f>IF('QIPP Scorecard'!$AA$1=4,IF(FY2019_ALL_Targets!$CA407="Yes",INDEX('Final Comp Values'!$BO:$BO,MATCH(FY2019_ALL_Targets!$A407,'Final Comp Values'!$B:$B,0)),IF($CA407="Min Data",0,0)),0)</f>
        <v>0.72</v>
      </c>
      <c r="DT407" s="14">
        <f>IF('QIPP Scorecard'!$AA$1=4,IF(FY2019_ALL_Targets!$CB407="Yes",INDEX('Final Comp Values'!$BO:$BO,MATCH(FY2019_ALL_Targets!$A407,'Final Comp Values'!$B:$B,0)),IF($CB407="Min Data",0,0)),0)</f>
        <v>0.72</v>
      </c>
      <c r="DU407" s="14">
        <v>0.88</v>
      </c>
      <c r="DV407" s="14">
        <v>0.99</v>
      </c>
      <c r="DW407" s="14">
        <v>1.1599999999999999</v>
      </c>
      <c r="DX407" s="14">
        <v>1.1399999999999999</v>
      </c>
      <c r="DY407" s="12">
        <f t="shared" si="31"/>
        <v>0</v>
      </c>
      <c r="DZ407" s="12">
        <f t="shared" si="32"/>
        <v>0</v>
      </c>
      <c r="EA407" s="12">
        <f t="shared" si="33"/>
        <v>0</v>
      </c>
      <c r="EB407" s="12">
        <f t="shared" si="34"/>
        <v>0</v>
      </c>
    </row>
    <row r="408" spans="1:132" x14ac:dyDescent="0.25">
      <c r="A408" s="297">
        <v>5386</v>
      </c>
      <c r="B408" s="347">
        <v>676049</v>
      </c>
      <c r="C408" s="297">
        <v>1028842</v>
      </c>
      <c r="D408" s="14">
        <v>1093176968</v>
      </c>
      <c r="E408" s="26" t="s">
        <v>939</v>
      </c>
      <c r="F408" s="26" t="str">
        <f>INDEX('Mar - Aug'!X:X,MATCH(A408,'Mar - Aug'!B:B,0))</f>
        <v>MRSA Northeast</v>
      </c>
      <c r="G408" s="26" t="s">
        <v>3066</v>
      </c>
      <c r="H408" s="26"/>
      <c r="I408" s="26" t="str">
        <f t="shared" si="30"/>
        <v/>
      </c>
      <c r="J408" s="299" t="s">
        <v>793</v>
      </c>
      <c r="K408" s="299" t="s">
        <v>966</v>
      </c>
      <c r="L408" s="299" t="s">
        <v>794</v>
      </c>
      <c r="M408" s="13">
        <v>1.476014E-2</v>
      </c>
      <c r="N408" s="13">
        <v>4.8648610000000002E-2</v>
      </c>
      <c r="O408" s="13">
        <v>0</v>
      </c>
      <c r="P408" s="13">
        <v>4.3650790000000002E-2</v>
      </c>
      <c r="Q408" s="13">
        <v>3.3690650000000003E-2</v>
      </c>
      <c r="R408" s="13">
        <v>5.5747400000000003E-2</v>
      </c>
      <c r="S408" s="13">
        <v>3.7344499999999998E-3</v>
      </c>
      <c r="T408" s="13">
        <v>0.15247816</v>
      </c>
      <c r="U408" s="13">
        <v>3.3690650000000003E-2</v>
      </c>
      <c r="V408" s="13">
        <v>5.5747400000000003E-2</v>
      </c>
      <c r="W408" s="13">
        <v>3.7344499999999998E-3</v>
      </c>
      <c r="X408" s="13">
        <v>0.15247816</v>
      </c>
      <c r="Y408" s="13">
        <v>3.3690650000000003E-2</v>
      </c>
      <c r="Z408" s="13">
        <v>5.5747400000000003E-2</v>
      </c>
      <c r="AA408" s="13">
        <v>3.7344499999999998E-3</v>
      </c>
      <c r="AB408" s="13">
        <v>0.15247816</v>
      </c>
      <c r="AC408" s="13">
        <v>3.3690650000000003E-2</v>
      </c>
      <c r="AD408" s="13">
        <v>5.5747400000000003E-2</v>
      </c>
      <c r="AE408" s="13">
        <v>3.7344499999999998E-3</v>
      </c>
      <c r="AF408" s="13">
        <v>0.15247816</v>
      </c>
      <c r="AG408" s="13">
        <v>3.3690650000000003E-2</v>
      </c>
      <c r="AH408" s="13">
        <v>5.5747400000000003E-2</v>
      </c>
      <c r="AI408" s="13">
        <v>3.7344499999999998E-3</v>
      </c>
      <c r="AJ408" s="13">
        <v>0.15247816</v>
      </c>
      <c r="AK408" s="13">
        <v>3.3690650000000003E-2</v>
      </c>
      <c r="AL408" s="13">
        <v>5.5747400000000003E-2</v>
      </c>
      <c r="AM408" s="13">
        <v>3.7344499999999998E-3</v>
      </c>
      <c r="AN408" s="13">
        <v>0.15247816</v>
      </c>
      <c r="AO408" s="13">
        <v>3.3690650000000003E-2</v>
      </c>
      <c r="AP408" s="13">
        <v>5.5747400000000003E-2</v>
      </c>
      <c r="AQ408" s="13">
        <v>3.7344499999999998E-3</v>
      </c>
      <c r="AR408" s="13">
        <v>0.15247816</v>
      </c>
      <c r="AS408" s="13">
        <v>3.3690650000000003E-2</v>
      </c>
      <c r="AT408" s="13">
        <v>5.5747400000000003E-2</v>
      </c>
      <c r="AU408" s="13">
        <v>3.7344499999999998E-3</v>
      </c>
      <c r="AV408" s="13">
        <v>0.15247816</v>
      </c>
      <c r="AW408" s="13">
        <v>3.3690650000000003E-2</v>
      </c>
      <c r="AX408" s="13">
        <v>5.5747400000000003E-2</v>
      </c>
      <c r="AY408" s="13">
        <v>3.7344499999999998E-3</v>
      </c>
      <c r="AZ408" s="13">
        <v>0.15247816</v>
      </c>
      <c r="BA408" s="86">
        <v>2.9850746268656699E-2</v>
      </c>
      <c r="BB408" s="86">
        <v>2.04081632653061E-2</v>
      </c>
      <c r="BC408" s="13">
        <v>0</v>
      </c>
      <c r="BD408" s="13">
        <v>3.4482758620689703E-2</v>
      </c>
      <c r="BE408" s="14">
        <v>1.6129032258064498E-2</v>
      </c>
      <c r="BF408" s="14">
        <v>2.5000000000000001E-2</v>
      </c>
      <c r="BG408" s="14">
        <v>0</v>
      </c>
      <c r="BH408" s="14">
        <v>1.88679245283019E-2</v>
      </c>
      <c r="BI408" s="14">
        <v>1.58730158730159E-2</v>
      </c>
      <c r="BJ408" s="14">
        <v>0</v>
      </c>
      <c r="BK408" s="14">
        <v>0</v>
      </c>
      <c r="BL408" s="430">
        <v>5.5555555555555601E-2</v>
      </c>
      <c r="BM408" s="14">
        <v>0</v>
      </c>
      <c r="BN408" s="14">
        <v>0</v>
      </c>
      <c r="BO408" s="14">
        <v>0</v>
      </c>
      <c r="BP408" s="14">
        <v>7.8431372549019607E-2</v>
      </c>
      <c r="BQ408" s="86">
        <v>0</v>
      </c>
      <c r="BR408" s="86">
        <v>0</v>
      </c>
      <c r="BS408" s="86">
        <v>0</v>
      </c>
      <c r="BT408" s="86">
        <v>7.8431372549019607E-2</v>
      </c>
      <c r="BU408" s="14" t="s">
        <v>35</v>
      </c>
      <c r="BV408" s="14" t="s">
        <v>35</v>
      </c>
      <c r="BW408" s="14" t="s">
        <v>35</v>
      </c>
      <c r="BX408" s="14" t="s">
        <v>35</v>
      </c>
      <c r="BY408" s="14" t="s">
        <v>35</v>
      </c>
      <c r="BZ408" s="14" t="s">
        <v>35</v>
      </c>
      <c r="CA408" s="14" t="s">
        <v>35</v>
      </c>
      <c r="CB408" s="14" t="s">
        <v>35</v>
      </c>
      <c r="CC408" s="14">
        <v>6.79</v>
      </c>
      <c r="CD408" s="14">
        <v>6.79</v>
      </c>
      <c r="CE408" s="14">
        <v>6.79</v>
      </c>
      <c r="CF408" s="14">
        <v>6.79</v>
      </c>
      <c r="CG408" s="14">
        <v>6.79</v>
      </c>
      <c r="CH408" s="14">
        <v>6.79</v>
      </c>
      <c r="CI408" s="14">
        <v>7.03</v>
      </c>
      <c r="CJ408" s="14">
        <f>INDEX('Monthy Targets'!AC:AC,(MATCH(FY2019_ALL_Targets!$B:$B,'Monthy Targets'!$B:$B,0)))</f>
        <v>7.01</v>
      </c>
      <c r="CK408" s="14">
        <f>INDEX('Monthy Targets'!AD:AD,(MATCH(FY2019_ALL_Targets!$B:$B,'Monthy Targets'!$B:$B,0)))</f>
        <v>7.01</v>
      </c>
      <c r="CL408" s="14">
        <f>INDEX('Monthy Targets'!AE:AE,(MATCH(FY2019_ALL_Targets!$B:$B,'Monthy Targets'!$B:$B,0)))</f>
        <v>7.01</v>
      </c>
      <c r="CM408" s="14">
        <f>INDEX('Monthy Targets'!AF:AF,(MATCH(FY2019_ALL_Targets!$B:$B,'Monthy Targets'!$B:$B,0)))</f>
        <v>7.01</v>
      </c>
      <c r="CN408" s="14">
        <f>INDEX('Monthy Targets'!AG:AG,(MATCH(FY2019_ALL_Targets!$B:$B,'Monthy Targets'!$B:$B,0)))</f>
        <v>7.01</v>
      </c>
      <c r="CO408" s="14">
        <v>0.46</v>
      </c>
      <c r="CP408" s="14">
        <v>0.46</v>
      </c>
      <c r="CQ408" s="14">
        <v>0.46</v>
      </c>
      <c r="CR408" s="14">
        <v>0.46</v>
      </c>
      <c r="CS408" s="14">
        <v>0.46</v>
      </c>
      <c r="CT408" s="14">
        <v>0.46</v>
      </c>
      <c r="CU408" s="14">
        <v>0.46</v>
      </c>
      <c r="CV408" s="14">
        <v>0.46</v>
      </c>
      <c r="CW408" s="14">
        <v>0.48</v>
      </c>
      <c r="CX408" s="14">
        <v>0.48</v>
      </c>
      <c r="CY408" s="14">
        <v>0.48</v>
      </c>
      <c r="CZ408" s="14">
        <v>0.48</v>
      </c>
      <c r="DA408" s="14">
        <f>IF('QIPP Scorecard'!$AA$1=4,IF(FY2019_ALL_Targets!$BU408="Yes",INDEX('Final Comp Values'!$BN:$BN,MATCH(FY2019_ALL_Targets!$A408,'Final Comp Values'!$B:$B,0)),IF($BU408="Min Data",0,0)),0)</f>
        <v>0.48</v>
      </c>
      <c r="DB408" s="14">
        <f>IF('QIPP Scorecard'!$AA$1=4,IF(FY2019_ALL_Targets!$BV408="Yes",INDEX('Final Comp Values'!$BN:$BN,MATCH(FY2019_ALL_Targets!$A408,'Final Comp Values'!$B:$B,0)),IF($BV408="Min Data",0,0)),0)</f>
        <v>0.48</v>
      </c>
      <c r="DC408" s="14">
        <f>IF('QIPP Scorecard'!$AA$1=4,IF(FY2019_ALL_Targets!$BW408="Yes",INDEX('Final Comp Values'!$BN:$BN,MATCH(FY2019_ALL_Targets!$A408,'Final Comp Values'!$B:$B,0)),IF(CI408="Min Data",0,0)),0)</f>
        <v>0.48</v>
      </c>
      <c r="DD408" s="14">
        <f>IF('QIPP Scorecard'!$AA$1=4,IF(FY2019_ALL_Targets!$BX408="Yes",INDEX('Final Comp Values'!$BN:$BN,MATCH(FY2019_ALL_Targets!$A408,'Final Comp Values'!$B:$B,0)),IF($BX408="Min Data",0,0)),0)</f>
        <v>0.48</v>
      </c>
      <c r="DE408" s="14">
        <v>0.85</v>
      </c>
      <c r="DF408" s="14">
        <v>0.85</v>
      </c>
      <c r="DG408" s="14">
        <v>0.85</v>
      </c>
      <c r="DH408" s="14">
        <v>0.85</v>
      </c>
      <c r="DI408" s="14">
        <v>0.85</v>
      </c>
      <c r="DJ408" s="14">
        <v>0.85</v>
      </c>
      <c r="DK408" s="14">
        <v>0.85</v>
      </c>
      <c r="DL408" s="14">
        <v>0.85</v>
      </c>
      <c r="DM408" s="14">
        <v>0.88</v>
      </c>
      <c r="DN408" s="14">
        <v>0.88</v>
      </c>
      <c r="DO408" s="14">
        <v>0.88</v>
      </c>
      <c r="DP408" s="14">
        <v>0.88</v>
      </c>
      <c r="DQ408" s="14">
        <f>IF('QIPP Scorecard'!$AA$1=4,IF(FY2019_ALL_Targets!$BY408="Yes",INDEX('Final Comp Values'!$BK:$BK,MATCH(FY2019_ALL_Targets!$A408,'Final Comp Values'!$B:$B,0)),IF($BY408="Min Data",0,0)),0)</f>
        <v>0.88</v>
      </c>
      <c r="DR408" s="14">
        <f>IF('QIPP Scorecard'!$AA$1=4,IF(FY2019_ALL_Targets!$BZ408="Yes",INDEX('Final Comp Values'!$BO:$BO,MATCH(FY2019_ALL_Targets!$A408,'Final Comp Values'!$B:$B,0)),IF($BZ408="Min Data",0,0)),0)</f>
        <v>0.88</v>
      </c>
      <c r="DS408" s="14">
        <f>IF('QIPP Scorecard'!$AA$1=4,IF(FY2019_ALL_Targets!$CA408="Yes",INDEX('Final Comp Values'!$BO:$BO,MATCH(FY2019_ALL_Targets!$A408,'Final Comp Values'!$B:$B,0)),IF($CA408="Min Data",0,0)),0)</f>
        <v>0.88</v>
      </c>
      <c r="DT408" s="14">
        <f>IF('QIPP Scorecard'!$AA$1=4,IF(FY2019_ALL_Targets!$CB408="Yes",INDEX('Final Comp Values'!$BO:$BO,MATCH(FY2019_ALL_Targets!$A408,'Final Comp Values'!$B:$B,0)),IF($CB408="Min Data",0,0)),0)</f>
        <v>0.88</v>
      </c>
      <c r="DU408" s="14">
        <v>1.21</v>
      </c>
      <c r="DV408" s="14">
        <v>1.36</v>
      </c>
      <c r="DW408" s="14">
        <v>1.42</v>
      </c>
      <c r="DX408" s="14">
        <v>1.39</v>
      </c>
      <c r="DY408" s="12">
        <f t="shared" si="31"/>
        <v>0</v>
      </c>
      <c r="DZ408" s="12">
        <f t="shared" si="32"/>
        <v>0</v>
      </c>
      <c r="EA408" s="12">
        <f t="shared" si="33"/>
        <v>0</v>
      </c>
      <c r="EB408" s="12">
        <f t="shared" si="34"/>
        <v>0</v>
      </c>
    </row>
    <row r="409" spans="1:132" x14ac:dyDescent="0.25">
      <c r="A409" s="297">
        <v>5329</v>
      </c>
      <c r="B409" s="347">
        <v>676051</v>
      </c>
      <c r="C409" s="297">
        <v>1028674</v>
      </c>
      <c r="D409" s="14">
        <v>1639163595</v>
      </c>
      <c r="E409" s="26" t="s">
        <v>1003</v>
      </c>
      <c r="F409" s="26" t="str">
        <f>INDEX('Mar - Aug'!X:X,MATCH(A409,'Mar - Aug'!B:B,0))</f>
        <v>MRSA Northeast</v>
      </c>
      <c r="G409" s="26" t="s">
        <v>3026</v>
      </c>
      <c r="H409" s="26" t="s">
        <v>3166</v>
      </c>
      <c r="I409" s="26" t="str">
        <f t="shared" si="30"/>
        <v>Revision Needed</v>
      </c>
      <c r="J409" s="299" t="s">
        <v>764</v>
      </c>
      <c r="K409" s="299" t="s">
        <v>978</v>
      </c>
      <c r="L409" s="299" t="s">
        <v>765</v>
      </c>
      <c r="M409" s="13">
        <v>6.7615649999999999E-2</v>
      </c>
      <c r="N409" s="13">
        <v>6.4377660000000003E-2</v>
      </c>
      <c r="O409" s="13">
        <v>0</v>
      </c>
      <c r="P409" s="13">
        <v>8.1784350000000006E-2</v>
      </c>
      <c r="Q409" s="13">
        <v>3.3690650000000003E-2</v>
      </c>
      <c r="R409" s="13">
        <v>5.5747400000000003E-2</v>
      </c>
      <c r="S409" s="13">
        <v>3.7344499999999998E-3</v>
      </c>
      <c r="T409" s="13">
        <v>0.15247816</v>
      </c>
      <c r="U409" s="13">
        <v>6.6466183949999993E-2</v>
      </c>
      <c r="V409" s="13">
        <v>6.328323978E-2</v>
      </c>
      <c r="W409" s="13">
        <v>3.7344499999999998E-3</v>
      </c>
      <c r="X409" s="13">
        <v>0.15247816</v>
      </c>
      <c r="Y409" s="13">
        <v>6.4234867500000001E-2</v>
      </c>
      <c r="Z409" s="13">
        <v>6.1158776999999998E-2</v>
      </c>
      <c r="AA409" s="13">
        <v>3.7344499999999998E-3</v>
      </c>
      <c r="AB409" s="13">
        <v>0.15247816</v>
      </c>
      <c r="AC409" s="13">
        <v>6.5316717900000001E-2</v>
      </c>
      <c r="AD409" s="13">
        <v>6.2188819559999997E-2</v>
      </c>
      <c r="AE409" s="13">
        <v>3.7344499999999998E-3</v>
      </c>
      <c r="AF409" s="13">
        <v>0.15247816</v>
      </c>
      <c r="AG409" s="13">
        <v>6.0854085000000002E-2</v>
      </c>
      <c r="AH409" s="13">
        <v>5.7939893999999999E-2</v>
      </c>
      <c r="AI409" s="13">
        <v>3.7344499999999998E-3</v>
      </c>
      <c r="AJ409" s="13">
        <v>0.15247816</v>
      </c>
      <c r="AK409" s="13">
        <v>6.4167251849999996E-2</v>
      </c>
      <c r="AL409" s="13">
        <v>6.1094399340000001E-2</v>
      </c>
      <c r="AM409" s="13">
        <v>3.7344499999999998E-3</v>
      </c>
      <c r="AN409" s="13">
        <v>0.15247816</v>
      </c>
      <c r="AO409" s="13">
        <v>5.7473302499999997E-2</v>
      </c>
      <c r="AP409" s="13">
        <v>5.5747400000000003E-2</v>
      </c>
      <c r="AQ409" s="13">
        <v>3.7344499999999998E-3</v>
      </c>
      <c r="AR409" s="13">
        <v>0.15247816</v>
      </c>
      <c r="AS409" s="13">
        <v>6.2882554500000007E-2</v>
      </c>
      <c r="AT409" s="13">
        <v>5.9871223799999998E-2</v>
      </c>
      <c r="AU409" s="13">
        <v>3.7344499999999998E-3</v>
      </c>
      <c r="AV409" s="13">
        <v>0.15247816</v>
      </c>
      <c r="AW409" s="13">
        <v>5.4092519999999998E-2</v>
      </c>
      <c r="AX409" s="13">
        <v>5.5747400000000003E-2</v>
      </c>
      <c r="AY409" s="13">
        <v>3.7344499999999998E-3</v>
      </c>
      <c r="AZ409" s="13">
        <v>0.15247816</v>
      </c>
      <c r="BA409" s="86">
        <v>5.1948051948052E-2</v>
      </c>
      <c r="BB409" s="86">
        <v>6.0606060606060601E-2</v>
      </c>
      <c r="BC409" s="13">
        <v>0</v>
      </c>
      <c r="BD409" s="13">
        <v>7.8947368421052599E-2</v>
      </c>
      <c r="BE409" s="14">
        <v>1.49253731343284E-2</v>
      </c>
      <c r="BF409" s="14">
        <v>1.6949152542372899E-2</v>
      </c>
      <c r="BG409" s="14">
        <v>0</v>
      </c>
      <c r="BH409" s="14">
        <v>7.5757575757575801E-2</v>
      </c>
      <c r="BI409" s="14">
        <v>0</v>
      </c>
      <c r="BJ409" s="14">
        <v>4.08163265306122E-2</v>
      </c>
      <c r="BK409" s="14">
        <v>0</v>
      </c>
      <c r="BL409" s="430">
        <v>7.8125E-2</v>
      </c>
      <c r="BM409" s="14">
        <v>2.9850746268656699E-2</v>
      </c>
      <c r="BN409" s="14">
        <v>4.08163265306122E-2</v>
      </c>
      <c r="BO409" s="14">
        <v>0</v>
      </c>
      <c r="BP409" s="14">
        <v>9.0909090909090898E-2</v>
      </c>
      <c r="BQ409" s="86">
        <v>2.9850746268656699E-2</v>
      </c>
      <c r="BR409" s="86">
        <v>4.08163265306122E-2</v>
      </c>
      <c r="BS409" s="86">
        <v>0</v>
      </c>
      <c r="BT409" s="86">
        <v>9.0909090909090898E-2</v>
      </c>
      <c r="BU409" s="14" t="s">
        <v>35</v>
      </c>
      <c r="BV409" s="14" t="s">
        <v>35</v>
      </c>
      <c r="BW409" s="14" t="s">
        <v>35</v>
      </c>
      <c r="BX409" s="14" t="s">
        <v>35</v>
      </c>
      <c r="BY409" s="14" t="s">
        <v>35</v>
      </c>
      <c r="BZ409" s="14" t="s">
        <v>35</v>
      </c>
      <c r="CA409" s="14" t="s">
        <v>35</v>
      </c>
      <c r="CB409" s="14" t="s">
        <v>35</v>
      </c>
      <c r="CC409" s="14">
        <v>8.69</v>
      </c>
      <c r="CD409" s="14">
        <v>8.69</v>
      </c>
      <c r="CE409" s="14">
        <v>8.69</v>
      </c>
      <c r="CF409" s="14">
        <v>8.69</v>
      </c>
      <c r="CG409" s="14">
        <v>8.69</v>
      </c>
      <c r="CH409" s="14">
        <v>8.69</v>
      </c>
      <c r="CI409" s="14">
        <v>4.0599999999999996</v>
      </c>
      <c r="CJ409" s="14">
        <f>INDEX('Monthy Targets'!AC:AC,(MATCH(FY2019_ALL_Targets!$B:$B,'Monthy Targets'!$B:$B,0)))</f>
        <v>4.04</v>
      </c>
      <c r="CK409" s="14">
        <f>INDEX('Monthy Targets'!AD:AD,(MATCH(FY2019_ALL_Targets!$B:$B,'Monthy Targets'!$B:$B,0)))</f>
        <v>4.04</v>
      </c>
      <c r="CL409" s="14">
        <f>INDEX('Monthy Targets'!AE:AE,(MATCH(FY2019_ALL_Targets!$B:$B,'Monthy Targets'!$B:$B,0)))</f>
        <v>4.04</v>
      </c>
      <c r="CM409" s="14">
        <f>INDEX('Monthy Targets'!AF:AF,(MATCH(FY2019_ALL_Targets!$B:$B,'Monthy Targets'!$B:$B,0)))</f>
        <v>4.04</v>
      </c>
      <c r="CN409" s="14">
        <f>INDEX('Monthy Targets'!AG:AG,(MATCH(FY2019_ALL_Targets!$B:$B,'Monthy Targets'!$B:$B,0)))</f>
        <v>4.04</v>
      </c>
      <c r="CO409" s="14">
        <v>0.59</v>
      </c>
      <c r="CP409" s="14">
        <v>0.59</v>
      </c>
      <c r="CQ409" s="14">
        <v>0.59</v>
      </c>
      <c r="CR409" s="14">
        <v>0.59</v>
      </c>
      <c r="CS409" s="14">
        <v>0.59</v>
      </c>
      <c r="CT409" s="14">
        <v>0.59</v>
      </c>
      <c r="CU409" s="14">
        <v>0.59</v>
      </c>
      <c r="CV409" s="14">
        <v>0.59</v>
      </c>
      <c r="CW409" s="14">
        <v>0.28000000000000003</v>
      </c>
      <c r="CX409" s="14">
        <v>0.28000000000000003</v>
      </c>
      <c r="CY409" s="14">
        <v>0.28000000000000003</v>
      </c>
      <c r="CZ409" s="14">
        <v>0.28000000000000003</v>
      </c>
      <c r="DA409" s="14">
        <f>IF('QIPP Scorecard'!$AA$1=4,IF(FY2019_ALL_Targets!$BU409="Yes",INDEX('Final Comp Values'!$BN:$BN,MATCH(FY2019_ALL_Targets!$A409,'Final Comp Values'!$B:$B,0)),IF($BU409="Min Data",0,0)),0)</f>
        <v>0.28000000000000003</v>
      </c>
      <c r="DB409" s="14">
        <f>IF('QIPP Scorecard'!$AA$1=4,IF(FY2019_ALL_Targets!$BV409="Yes",INDEX('Final Comp Values'!$BN:$BN,MATCH(FY2019_ALL_Targets!$A409,'Final Comp Values'!$B:$B,0)),IF($BV409="Min Data",0,0)),0)</f>
        <v>0.28000000000000003</v>
      </c>
      <c r="DC409" s="14">
        <f>IF('QIPP Scorecard'!$AA$1=4,IF(FY2019_ALL_Targets!$BW409="Yes",INDEX('Final Comp Values'!$BN:$BN,MATCH(FY2019_ALL_Targets!$A409,'Final Comp Values'!$B:$B,0)),IF(CI409="Min Data",0,0)),0)</f>
        <v>0.28000000000000003</v>
      </c>
      <c r="DD409" s="14">
        <f>IF('QIPP Scorecard'!$AA$1=4,IF(FY2019_ALL_Targets!$BX409="Yes",INDEX('Final Comp Values'!$BN:$BN,MATCH(FY2019_ALL_Targets!$A409,'Final Comp Values'!$B:$B,0)),IF($BX409="Min Data",0,0)),0)</f>
        <v>0.28000000000000003</v>
      </c>
      <c r="DE409" s="14">
        <v>1.0900000000000001</v>
      </c>
      <c r="DF409" s="14">
        <v>1.0900000000000001</v>
      </c>
      <c r="DG409" s="14">
        <v>1.0900000000000001</v>
      </c>
      <c r="DH409" s="14">
        <v>1.0900000000000001</v>
      </c>
      <c r="DI409" s="14">
        <v>1.0900000000000001</v>
      </c>
      <c r="DJ409" s="14">
        <v>1.0900000000000001</v>
      </c>
      <c r="DK409" s="14">
        <v>1.0900000000000001</v>
      </c>
      <c r="DL409" s="14">
        <v>1.0900000000000001</v>
      </c>
      <c r="DM409" s="14">
        <v>0.51</v>
      </c>
      <c r="DN409" s="14">
        <v>0.51</v>
      </c>
      <c r="DO409" s="14">
        <v>0.51</v>
      </c>
      <c r="DP409" s="14">
        <v>0.51</v>
      </c>
      <c r="DQ409" s="14">
        <f>IF('QIPP Scorecard'!$AA$1=4,IF(FY2019_ALL_Targets!$BY409="Yes",INDEX('Final Comp Values'!$BK:$BK,MATCH(FY2019_ALL_Targets!$A409,'Final Comp Values'!$B:$B,0)),IF($BY409="Min Data",0,0)),0)</f>
        <v>0.51</v>
      </c>
      <c r="DR409" s="14">
        <f>IF('QIPP Scorecard'!$AA$1=4,IF(FY2019_ALL_Targets!$BZ409="Yes",INDEX('Final Comp Values'!$BO:$BO,MATCH(FY2019_ALL_Targets!$A409,'Final Comp Values'!$B:$B,0)),IF($BZ409="Min Data",0,0)),0)</f>
        <v>0.51</v>
      </c>
      <c r="DS409" s="14">
        <f>IF('QIPP Scorecard'!$AA$1=4,IF(FY2019_ALL_Targets!$CA409="Yes",INDEX('Final Comp Values'!$BO:$BO,MATCH(FY2019_ALL_Targets!$A409,'Final Comp Values'!$B:$B,0)),IF($CA409="Min Data",0,0)),0)</f>
        <v>0.51</v>
      </c>
      <c r="DT409" s="14">
        <f>IF('QIPP Scorecard'!$AA$1=4,IF(FY2019_ALL_Targets!$CB409="Yes",INDEX('Final Comp Values'!$BO:$BO,MATCH(FY2019_ALL_Targets!$A409,'Final Comp Values'!$B:$B,0)),IF($CB409="Min Data",0,0)),0)</f>
        <v>0.51</v>
      </c>
      <c r="DU409" s="14">
        <v>1.55</v>
      </c>
      <c r="DV409" s="14">
        <v>1.75</v>
      </c>
      <c r="DW409" s="14">
        <v>1.82</v>
      </c>
      <c r="DX409" s="14">
        <v>1.78</v>
      </c>
      <c r="DY409" s="12">
        <f t="shared" si="31"/>
        <v>0</v>
      </c>
      <c r="DZ409" s="12">
        <f t="shared" si="32"/>
        <v>0</v>
      </c>
      <c r="EA409" s="12">
        <f t="shared" si="33"/>
        <v>0</v>
      </c>
      <c r="EB409" s="12">
        <f t="shared" si="34"/>
        <v>0</v>
      </c>
    </row>
    <row r="410" spans="1:132" x14ac:dyDescent="0.25">
      <c r="A410" s="297">
        <v>4529</v>
      </c>
      <c r="B410" s="347">
        <v>676052</v>
      </c>
      <c r="C410" s="297">
        <v>1026850</v>
      </c>
      <c r="D410" s="14">
        <v>1306239587</v>
      </c>
      <c r="E410" s="26" t="s">
        <v>937</v>
      </c>
      <c r="F410" s="26" t="str">
        <f>INDEX('Mar - Aug'!X:X,MATCH(A410,'Mar - Aug'!B:B,0))</f>
        <v>Tarrant</v>
      </c>
      <c r="G410" s="26" t="s">
        <v>3009</v>
      </c>
      <c r="H410" s="26"/>
      <c r="I410" s="26" t="str">
        <f t="shared" si="30"/>
        <v/>
      </c>
      <c r="J410" s="299" t="s">
        <v>2940</v>
      </c>
      <c r="K410" s="299" t="s">
        <v>2941</v>
      </c>
      <c r="L410" s="299" t="s">
        <v>2942</v>
      </c>
      <c r="M410" s="13">
        <v>2.9045629999999999E-2</v>
      </c>
      <c r="N410" s="13">
        <v>9.1954040000000001E-2</v>
      </c>
      <c r="O410" s="13">
        <v>0</v>
      </c>
      <c r="P410" s="13">
        <v>6.1946899999999999E-2</v>
      </c>
      <c r="Q410" s="13">
        <v>3.3690650000000003E-2</v>
      </c>
      <c r="R410" s="13">
        <v>5.5747400000000003E-2</v>
      </c>
      <c r="S410" s="13">
        <v>3.7344499999999998E-3</v>
      </c>
      <c r="T410" s="13">
        <v>0.15247816</v>
      </c>
      <c r="U410" s="13">
        <v>3.3690650000000003E-2</v>
      </c>
      <c r="V410" s="13">
        <v>9.0390821319999995E-2</v>
      </c>
      <c r="W410" s="13">
        <v>3.7344499999999998E-3</v>
      </c>
      <c r="X410" s="13">
        <v>0.15247816</v>
      </c>
      <c r="Y410" s="13">
        <v>3.3690650000000003E-2</v>
      </c>
      <c r="Z410" s="13">
        <v>8.7356338000000006E-2</v>
      </c>
      <c r="AA410" s="13">
        <v>3.7344499999999998E-3</v>
      </c>
      <c r="AB410" s="13">
        <v>0.15247816</v>
      </c>
      <c r="AC410" s="13">
        <v>3.3690650000000003E-2</v>
      </c>
      <c r="AD410" s="13">
        <v>8.8827602640000003E-2</v>
      </c>
      <c r="AE410" s="13">
        <v>3.7344499999999998E-3</v>
      </c>
      <c r="AF410" s="13">
        <v>0.15247816</v>
      </c>
      <c r="AG410" s="13">
        <v>3.3690650000000003E-2</v>
      </c>
      <c r="AH410" s="13">
        <v>8.2758635999999997E-2</v>
      </c>
      <c r="AI410" s="13">
        <v>3.7344499999999998E-3</v>
      </c>
      <c r="AJ410" s="13">
        <v>0.15247816</v>
      </c>
      <c r="AK410" s="13">
        <v>3.3690650000000003E-2</v>
      </c>
      <c r="AL410" s="13">
        <v>8.7264383959999997E-2</v>
      </c>
      <c r="AM410" s="13">
        <v>3.7344499999999998E-3</v>
      </c>
      <c r="AN410" s="13">
        <v>0.15247816</v>
      </c>
      <c r="AO410" s="13">
        <v>3.3690650000000003E-2</v>
      </c>
      <c r="AP410" s="13">
        <v>7.8160934000000001E-2</v>
      </c>
      <c r="AQ410" s="13">
        <v>3.7344499999999998E-3</v>
      </c>
      <c r="AR410" s="13">
        <v>0.15247816</v>
      </c>
      <c r="AS410" s="13">
        <v>3.3690650000000003E-2</v>
      </c>
      <c r="AT410" s="13">
        <v>8.5517257200000002E-2</v>
      </c>
      <c r="AU410" s="13">
        <v>3.7344499999999998E-3</v>
      </c>
      <c r="AV410" s="13">
        <v>0.15247816</v>
      </c>
      <c r="AW410" s="13">
        <v>3.3690650000000003E-2</v>
      </c>
      <c r="AX410" s="13">
        <v>7.3563232000000006E-2</v>
      </c>
      <c r="AY410" s="13">
        <v>3.7344499999999998E-3</v>
      </c>
      <c r="AZ410" s="13">
        <v>0.15247816</v>
      </c>
      <c r="BA410" s="86">
        <v>0</v>
      </c>
      <c r="BB410" s="86">
        <v>4.3478260869565202E-2</v>
      </c>
      <c r="BC410" s="13">
        <v>0</v>
      </c>
      <c r="BD410" s="13">
        <v>8.1967213114754106E-2</v>
      </c>
      <c r="BE410" s="14">
        <v>0</v>
      </c>
      <c r="BF410" s="14">
        <v>5.8823529411764698E-2</v>
      </c>
      <c r="BG410" s="14">
        <v>0</v>
      </c>
      <c r="BH410" s="14">
        <v>6.15384615384615E-2</v>
      </c>
      <c r="BI410" s="14">
        <v>1.3698630136986301E-2</v>
      </c>
      <c r="BJ410" s="14">
        <v>1.9230769230769201E-2</v>
      </c>
      <c r="BK410" s="14">
        <v>0</v>
      </c>
      <c r="BL410" s="430">
        <v>6.0606060606060601E-2</v>
      </c>
      <c r="BM410" s="14">
        <v>1.38888888888889E-2</v>
      </c>
      <c r="BN410" s="14">
        <v>4.1666666666666699E-2</v>
      </c>
      <c r="BO410" s="14">
        <v>0</v>
      </c>
      <c r="BP410" s="14">
        <v>7.8125E-2</v>
      </c>
      <c r="BQ410" s="86">
        <v>1.38888888888889E-2</v>
      </c>
      <c r="BR410" s="86">
        <v>4.1666666666666699E-2</v>
      </c>
      <c r="BS410" s="86">
        <v>0</v>
      </c>
      <c r="BT410" s="86">
        <v>7.8125E-2</v>
      </c>
      <c r="BU410" s="14" t="s">
        <v>35</v>
      </c>
      <c r="BV410" s="14" t="s">
        <v>35</v>
      </c>
      <c r="BW410" s="14" t="s">
        <v>35</v>
      </c>
      <c r="BX410" s="14" t="s">
        <v>35</v>
      </c>
      <c r="BY410" s="14" t="s">
        <v>35</v>
      </c>
      <c r="BZ410" s="14" t="s">
        <v>35</v>
      </c>
      <c r="CA410" s="14" t="s">
        <v>35</v>
      </c>
      <c r="CB410" s="14" t="s">
        <v>35</v>
      </c>
      <c r="CC410" s="14">
        <v>0</v>
      </c>
      <c r="CD410" s="14">
        <v>0</v>
      </c>
      <c r="CE410" s="14">
        <v>0</v>
      </c>
      <c r="CF410" s="14">
        <v>0</v>
      </c>
      <c r="CG410" s="14">
        <v>0</v>
      </c>
      <c r="CH410" s="14">
        <v>0</v>
      </c>
      <c r="CI410" s="14">
        <v>0</v>
      </c>
      <c r="CJ410" s="14">
        <f>INDEX('Monthy Targets'!AC:AC,(MATCH(FY2019_ALL_Targets!$B:$B,'Monthy Targets'!$B:$B,0)))</f>
        <v>0</v>
      </c>
      <c r="CK410" s="14">
        <f>INDEX('Monthy Targets'!AD:AD,(MATCH(FY2019_ALL_Targets!$B:$B,'Monthy Targets'!$B:$B,0)))</f>
        <v>0</v>
      </c>
      <c r="CL410" s="14">
        <f>INDEX('Monthy Targets'!AE:AE,(MATCH(FY2019_ALL_Targets!$B:$B,'Monthy Targets'!$B:$B,0)))</f>
        <v>0</v>
      </c>
      <c r="CM410" s="14">
        <f>INDEX('Monthy Targets'!AF:AF,(MATCH(FY2019_ALL_Targets!$B:$B,'Monthy Targets'!$B:$B,0)))</f>
        <v>0</v>
      </c>
      <c r="CN410" s="14">
        <f>INDEX('Monthy Targets'!AG:AG,(MATCH(FY2019_ALL_Targets!$B:$B,'Monthy Targets'!$B:$B,0)))</f>
        <v>0</v>
      </c>
      <c r="CO410" s="14">
        <v>0.46</v>
      </c>
      <c r="CP410" s="14">
        <v>0.46</v>
      </c>
      <c r="CQ410" s="14">
        <v>0.46</v>
      </c>
      <c r="CR410" s="14">
        <v>0.46</v>
      </c>
      <c r="CS410" s="14">
        <v>0.46</v>
      </c>
      <c r="CT410" s="14">
        <v>0.46</v>
      </c>
      <c r="CU410" s="14">
        <v>0.46</v>
      </c>
      <c r="CV410" s="14">
        <v>0.46</v>
      </c>
      <c r="CW410" s="14">
        <v>0.45</v>
      </c>
      <c r="CX410" s="14">
        <v>0.45</v>
      </c>
      <c r="CY410" s="14">
        <v>0.45</v>
      </c>
      <c r="CZ410" s="14">
        <v>0.45</v>
      </c>
      <c r="DA410" s="14">
        <f>IF('QIPP Scorecard'!$AA$1=4,IF(FY2019_ALL_Targets!$BU410="Yes",INDEX('Final Comp Values'!$BN:$BN,MATCH(FY2019_ALL_Targets!$A410,'Final Comp Values'!$B:$B,0)),IF($BU410="Min Data",0,0)),0)</f>
        <v>0.45</v>
      </c>
      <c r="DB410" s="14">
        <f>IF('QIPP Scorecard'!$AA$1=4,IF(FY2019_ALL_Targets!$BV410="Yes",INDEX('Final Comp Values'!$BN:$BN,MATCH(FY2019_ALL_Targets!$A410,'Final Comp Values'!$B:$B,0)),IF($BV410="Min Data",0,0)),0)</f>
        <v>0.45</v>
      </c>
      <c r="DC410" s="14">
        <f>IF('QIPP Scorecard'!$AA$1=4,IF(FY2019_ALL_Targets!$BW410="Yes",INDEX('Final Comp Values'!$BN:$BN,MATCH(FY2019_ALL_Targets!$A410,'Final Comp Values'!$B:$B,0)),IF(CI410="Min Data",0,0)),0)</f>
        <v>0.45</v>
      </c>
      <c r="DD410" s="14">
        <f>IF('QIPP Scorecard'!$AA$1=4,IF(FY2019_ALL_Targets!$BX410="Yes",INDEX('Final Comp Values'!$BN:$BN,MATCH(FY2019_ALL_Targets!$A410,'Final Comp Values'!$B:$B,0)),IF($BX410="Min Data",0,0)),0)</f>
        <v>0.45</v>
      </c>
      <c r="DE410" s="14">
        <v>0.86</v>
      </c>
      <c r="DF410" s="14">
        <v>0.86</v>
      </c>
      <c r="DG410" s="14">
        <v>0.86</v>
      </c>
      <c r="DH410" s="14">
        <v>0.86</v>
      </c>
      <c r="DI410" s="14">
        <v>0.86</v>
      </c>
      <c r="DJ410" s="14">
        <v>0.86</v>
      </c>
      <c r="DK410" s="14">
        <v>0.86</v>
      </c>
      <c r="DL410" s="14">
        <v>0.86</v>
      </c>
      <c r="DM410" s="14">
        <v>0.83</v>
      </c>
      <c r="DN410" s="14">
        <v>0.83</v>
      </c>
      <c r="DO410" s="14">
        <v>0.83</v>
      </c>
      <c r="DP410" s="14">
        <v>0.83</v>
      </c>
      <c r="DQ410" s="14">
        <f>IF('QIPP Scorecard'!$AA$1=4,IF(FY2019_ALL_Targets!$BY410="Yes",INDEX('Final Comp Values'!$BK:$BK,MATCH(FY2019_ALL_Targets!$A410,'Final Comp Values'!$B:$B,0)),IF($BY410="Min Data",0,0)),0)</f>
        <v>0.83</v>
      </c>
      <c r="DR410" s="14">
        <f>IF('QIPP Scorecard'!$AA$1=4,IF(FY2019_ALL_Targets!$BZ410="Yes",INDEX('Final Comp Values'!$BO:$BO,MATCH(FY2019_ALL_Targets!$A410,'Final Comp Values'!$B:$B,0)),IF($BZ410="Min Data",0,0)),0)</f>
        <v>0.83</v>
      </c>
      <c r="DS410" s="14">
        <f>IF('QIPP Scorecard'!$AA$1=4,IF(FY2019_ALL_Targets!$CA410="Yes",INDEX('Final Comp Values'!$BO:$BO,MATCH(FY2019_ALL_Targets!$A410,'Final Comp Values'!$B:$B,0)),IF($CA410="Min Data",0,0)),0)</f>
        <v>0.83</v>
      </c>
      <c r="DT410" s="14">
        <f>IF('QIPP Scorecard'!$AA$1=4,IF(FY2019_ALL_Targets!$CB410="Yes",INDEX('Final Comp Values'!$BO:$BO,MATCH(FY2019_ALL_Targets!$A410,'Final Comp Values'!$B:$B,0)),IF($CB410="Min Data",0,0)),0)</f>
        <v>0.83</v>
      </c>
      <c r="DU410" s="14">
        <v>0.53</v>
      </c>
      <c r="DV410" s="14">
        <v>0.6</v>
      </c>
      <c r="DW410" s="14">
        <v>0.62</v>
      </c>
      <c r="DX410" s="14">
        <v>0.61</v>
      </c>
      <c r="DY410" s="12">
        <f t="shared" si="31"/>
        <v>0</v>
      </c>
      <c r="DZ410" s="12">
        <f t="shared" si="32"/>
        <v>0</v>
      </c>
      <c r="EA410" s="12">
        <f t="shared" si="33"/>
        <v>0</v>
      </c>
      <c r="EB410" s="12">
        <f t="shared" si="34"/>
        <v>3</v>
      </c>
    </row>
    <row r="411" spans="1:132" x14ac:dyDescent="0.25">
      <c r="A411" s="297">
        <v>4452</v>
      </c>
      <c r="B411" s="347">
        <v>676055</v>
      </c>
      <c r="C411" s="297">
        <v>445204</v>
      </c>
      <c r="D411" s="14">
        <v>1124241955</v>
      </c>
      <c r="E411" s="26" t="s">
        <v>928</v>
      </c>
      <c r="F411" s="26" t="str">
        <f>INDEX('Mar - Aug'!X:X,MATCH(A411,'Mar - Aug'!B:B,0))</f>
        <v>Jefferson</v>
      </c>
      <c r="G411" s="26" t="s">
        <v>3183</v>
      </c>
      <c r="H411" s="26"/>
      <c r="I411" s="26" t="str">
        <f t="shared" si="30"/>
        <v/>
      </c>
      <c r="J411" s="299" t="s">
        <v>2853</v>
      </c>
      <c r="K411" s="299" t="s">
        <v>2854</v>
      </c>
      <c r="L411" s="299" t="s">
        <v>2855</v>
      </c>
      <c r="M411" s="13">
        <v>2.298851E-2</v>
      </c>
      <c r="N411" s="13">
        <v>6.3380290000000006E-2</v>
      </c>
      <c r="O411" s="13">
        <v>3.053432E-2</v>
      </c>
      <c r="P411" s="13">
        <v>0.34042555000000002</v>
      </c>
      <c r="Q411" s="13">
        <v>3.3690650000000003E-2</v>
      </c>
      <c r="R411" s="13">
        <v>5.5747400000000003E-2</v>
      </c>
      <c r="S411" s="13">
        <v>3.7344499999999998E-3</v>
      </c>
      <c r="T411" s="13">
        <v>0.15247816</v>
      </c>
      <c r="U411" s="13">
        <v>3.3690650000000003E-2</v>
      </c>
      <c r="V411" s="13">
        <v>6.2302825069999998E-2</v>
      </c>
      <c r="W411" s="13">
        <v>3.0015236559999998E-2</v>
      </c>
      <c r="X411" s="13">
        <v>0.33463831565000002</v>
      </c>
      <c r="Y411" s="13">
        <v>3.3690650000000003E-2</v>
      </c>
      <c r="Z411" s="13">
        <v>6.0211275500000001E-2</v>
      </c>
      <c r="AA411" s="13">
        <v>2.9007603999999999E-2</v>
      </c>
      <c r="AB411" s="13">
        <v>0.32340427249999998</v>
      </c>
      <c r="AC411" s="13">
        <v>3.3690650000000003E-2</v>
      </c>
      <c r="AD411" s="13">
        <v>6.1225360139999997E-2</v>
      </c>
      <c r="AE411" s="13">
        <v>2.949615312E-2</v>
      </c>
      <c r="AF411" s="13">
        <v>0.32885108130000001</v>
      </c>
      <c r="AG411" s="13">
        <v>3.3690650000000003E-2</v>
      </c>
      <c r="AH411" s="13">
        <v>5.7042260999999997E-2</v>
      </c>
      <c r="AI411" s="13">
        <v>2.7480887999999998E-2</v>
      </c>
      <c r="AJ411" s="13">
        <v>0.30638299499999999</v>
      </c>
      <c r="AK411" s="13">
        <v>3.3690650000000003E-2</v>
      </c>
      <c r="AL411" s="13">
        <v>6.0147895210000003E-2</v>
      </c>
      <c r="AM411" s="13">
        <v>2.8977069679999998E-2</v>
      </c>
      <c r="AN411" s="13">
        <v>0.32306384695000001</v>
      </c>
      <c r="AO411" s="13">
        <v>3.3690650000000003E-2</v>
      </c>
      <c r="AP411" s="13">
        <v>5.5747400000000003E-2</v>
      </c>
      <c r="AQ411" s="13">
        <v>2.5954172000000001E-2</v>
      </c>
      <c r="AR411" s="13">
        <v>0.2893617175</v>
      </c>
      <c r="AS411" s="13">
        <v>3.3690650000000003E-2</v>
      </c>
      <c r="AT411" s="13">
        <v>5.89436697E-2</v>
      </c>
      <c r="AU411" s="13">
        <v>2.8396917599999998E-2</v>
      </c>
      <c r="AV411" s="13">
        <v>0.31659576150000002</v>
      </c>
      <c r="AW411" s="13">
        <v>3.3690650000000003E-2</v>
      </c>
      <c r="AX411" s="13">
        <v>5.5747400000000003E-2</v>
      </c>
      <c r="AY411" s="13">
        <v>2.4427456E-2</v>
      </c>
      <c r="AZ411" s="13">
        <v>0.27234044000000002</v>
      </c>
      <c r="BA411" s="86">
        <v>0</v>
      </c>
      <c r="BB411" s="86">
        <v>3.125E-2</v>
      </c>
      <c r="BC411" s="13">
        <v>0</v>
      </c>
      <c r="BD411" s="13">
        <v>0.355932203389831</v>
      </c>
      <c r="BE411" s="14">
        <v>0</v>
      </c>
      <c r="BF411" s="14">
        <v>3.2258064516128997E-2</v>
      </c>
      <c r="BG411" s="14">
        <v>0</v>
      </c>
      <c r="BH411" s="14">
        <v>0.35714285714285698</v>
      </c>
      <c r="BI411" s="14">
        <v>0</v>
      </c>
      <c r="BJ411" s="14">
        <v>0</v>
      </c>
      <c r="BK411" s="14">
        <v>0</v>
      </c>
      <c r="BL411" s="430">
        <v>0.30645161290322598</v>
      </c>
      <c r="BM411" s="14">
        <v>0</v>
      </c>
      <c r="BN411" s="14">
        <v>3.125E-2</v>
      </c>
      <c r="BO411" s="14">
        <v>0</v>
      </c>
      <c r="BP411" s="14">
        <v>0.233333333333333</v>
      </c>
      <c r="BQ411" s="86">
        <v>0</v>
      </c>
      <c r="BR411" s="86">
        <v>3.125E-2</v>
      </c>
      <c r="BS411" s="86">
        <v>0</v>
      </c>
      <c r="BT411" s="86">
        <v>0.233333333333333</v>
      </c>
      <c r="BU411" s="14" t="s">
        <v>35</v>
      </c>
      <c r="BV411" s="14" t="s">
        <v>35</v>
      </c>
      <c r="BW411" s="14" t="s">
        <v>35</v>
      </c>
      <c r="BX411" s="14" t="s">
        <v>35</v>
      </c>
      <c r="BY411" s="14" t="s">
        <v>35</v>
      </c>
      <c r="BZ411" s="14" t="s">
        <v>35</v>
      </c>
      <c r="CA411" s="14" t="s">
        <v>35</v>
      </c>
      <c r="CB411" s="14" t="s">
        <v>35</v>
      </c>
      <c r="CC411" s="14">
        <v>0</v>
      </c>
      <c r="CD411" s="14">
        <v>0</v>
      </c>
      <c r="CE411" s="14">
        <v>0</v>
      </c>
      <c r="CF411" s="14">
        <v>0</v>
      </c>
      <c r="CG411" s="14">
        <v>0</v>
      </c>
      <c r="CH411" s="14">
        <v>0</v>
      </c>
      <c r="CI411" s="14">
        <v>0</v>
      </c>
      <c r="CJ411" s="14">
        <f>INDEX('Monthy Targets'!AC:AC,(MATCH(FY2019_ALL_Targets!$B:$B,'Monthy Targets'!$B:$B,0)))</f>
        <v>0</v>
      </c>
      <c r="CK411" s="14">
        <f>INDEX('Monthy Targets'!AD:AD,(MATCH(FY2019_ALL_Targets!$B:$B,'Monthy Targets'!$B:$B,0)))</f>
        <v>0</v>
      </c>
      <c r="CL411" s="14">
        <f>INDEX('Monthy Targets'!AE:AE,(MATCH(FY2019_ALL_Targets!$B:$B,'Monthy Targets'!$B:$B,0)))</f>
        <v>0</v>
      </c>
      <c r="CM411" s="14">
        <f>INDEX('Monthy Targets'!AF:AF,(MATCH(FY2019_ALL_Targets!$B:$B,'Monthy Targets'!$B:$B,0)))</f>
        <v>0</v>
      </c>
      <c r="CN411" s="14">
        <f>INDEX('Monthy Targets'!AG:AG,(MATCH(FY2019_ALL_Targets!$B:$B,'Monthy Targets'!$B:$B,0)))</f>
        <v>0</v>
      </c>
      <c r="CO411" s="14">
        <v>1.65</v>
      </c>
      <c r="CP411" s="14">
        <v>1.65</v>
      </c>
      <c r="CQ411" s="14">
        <v>1.65</v>
      </c>
      <c r="CR411" s="14">
        <v>0</v>
      </c>
      <c r="CS411" s="14">
        <v>1.65</v>
      </c>
      <c r="CT411" s="14">
        <v>1.65</v>
      </c>
      <c r="CU411" s="14">
        <v>1.65</v>
      </c>
      <c r="CV411" s="14">
        <v>0</v>
      </c>
      <c r="CW411" s="14">
        <v>1.74</v>
      </c>
      <c r="CX411" s="14">
        <v>1.74</v>
      </c>
      <c r="CY411" s="14">
        <v>1.74</v>
      </c>
      <c r="CZ411" s="14">
        <v>1.74</v>
      </c>
      <c r="DA411" s="14">
        <f>IF('QIPP Scorecard'!$AA$1=4,IF(FY2019_ALL_Targets!$BU411="Yes",INDEX('Final Comp Values'!$BN:$BN,MATCH(FY2019_ALL_Targets!$A411,'Final Comp Values'!$B:$B,0)),IF($BU411="Min Data",0,0)),0)</f>
        <v>1.74</v>
      </c>
      <c r="DB411" s="14">
        <f>IF('QIPP Scorecard'!$AA$1=4,IF(FY2019_ALL_Targets!$BV411="Yes",INDEX('Final Comp Values'!$BN:$BN,MATCH(FY2019_ALL_Targets!$A411,'Final Comp Values'!$B:$B,0)),IF($BV411="Min Data",0,0)),0)</f>
        <v>1.74</v>
      </c>
      <c r="DC411" s="14">
        <f>IF('QIPP Scorecard'!$AA$1=4,IF(FY2019_ALL_Targets!$BW411="Yes",INDEX('Final Comp Values'!$BN:$BN,MATCH(FY2019_ALL_Targets!$A411,'Final Comp Values'!$B:$B,0)),IF(CI411="Min Data",0,0)),0)</f>
        <v>1.74</v>
      </c>
      <c r="DD411" s="14">
        <f>IF('QIPP Scorecard'!$AA$1=4,IF(FY2019_ALL_Targets!$BX411="Yes",INDEX('Final Comp Values'!$BN:$BN,MATCH(FY2019_ALL_Targets!$A411,'Final Comp Values'!$B:$B,0)),IF($BX411="Min Data",0,0)),0)</f>
        <v>1.74</v>
      </c>
      <c r="DE411" s="14">
        <v>3.06</v>
      </c>
      <c r="DF411" s="14">
        <v>3.06</v>
      </c>
      <c r="DG411" s="14">
        <v>3.06</v>
      </c>
      <c r="DH411" s="14">
        <v>0</v>
      </c>
      <c r="DI411" s="14">
        <v>3.06</v>
      </c>
      <c r="DJ411" s="14">
        <v>3.06</v>
      </c>
      <c r="DK411" s="14">
        <v>3.06</v>
      </c>
      <c r="DL411" s="14">
        <v>0</v>
      </c>
      <c r="DM411" s="14">
        <v>3.23</v>
      </c>
      <c r="DN411" s="14">
        <v>3.23</v>
      </c>
      <c r="DO411" s="14">
        <v>3.23</v>
      </c>
      <c r="DP411" s="14">
        <v>0</v>
      </c>
      <c r="DQ411" s="14">
        <f>IF('QIPP Scorecard'!$AA$1=4,IF(FY2019_ALL_Targets!$BY411="Yes",INDEX('Final Comp Values'!$BK:$BK,MATCH(FY2019_ALL_Targets!$A411,'Final Comp Values'!$B:$B,0)),IF($BY411="Min Data",0,0)),0)</f>
        <v>3.23</v>
      </c>
      <c r="DR411" s="14">
        <f>IF('QIPP Scorecard'!$AA$1=4,IF(FY2019_ALL_Targets!$BZ411="Yes",INDEX('Final Comp Values'!$BO:$BO,MATCH(FY2019_ALL_Targets!$A411,'Final Comp Values'!$B:$B,0)),IF($BZ411="Min Data",0,0)),0)</f>
        <v>3.23</v>
      </c>
      <c r="DS411" s="14">
        <f>IF('QIPP Scorecard'!$AA$1=4,IF(FY2019_ALL_Targets!$CA411="Yes",INDEX('Final Comp Values'!$BO:$BO,MATCH(FY2019_ALL_Targets!$A411,'Final Comp Values'!$B:$B,0)),IF($CA411="Min Data",0,0)),0)</f>
        <v>3.23</v>
      </c>
      <c r="DT411" s="14">
        <f>IF('QIPP Scorecard'!$AA$1=4,IF(FY2019_ALL_Targets!$CB411="Yes",INDEX('Final Comp Values'!$BO:$BO,MATCH(FY2019_ALL_Targets!$A411,'Final Comp Values'!$B:$B,0)),IF($CB411="Min Data",0,0)),0)</f>
        <v>3.23</v>
      </c>
      <c r="DU411" s="14">
        <v>1.41</v>
      </c>
      <c r="DV411" s="14">
        <v>1.6</v>
      </c>
      <c r="DW411" s="14">
        <v>1.84</v>
      </c>
      <c r="DX411" s="14">
        <v>2.1800000000000002</v>
      </c>
      <c r="DY411" s="12">
        <f t="shared" si="31"/>
        <v>0</v>
      </c>
      <c r="DZ411" s="12">
        <f t="shared" si="32"/>
        <v>0</v>
      </c>
      <c r="EA411" s="12">
        <f t="shared" si="33"/>
        <v>0</v>
      </c>
      <c r="EB411" s="12">
        <f t="shared" si="34"/>
        <v>3</v>
      </c>
    </row>
    <row r="412" spans="1:132" x14ac:dyDescent="0.25">
      <c r="A412" s="297">
        <v>102294</v>
      </c>
      <c r="B412" s="347">
        <v>676059</v>
      </c>
      <c r="C412" s="297">
        <v>1020250</v>
      </c>
      <c r="D412" s="14">
        <v>1972585289</v>
      </c>
      <c r="E412" s="26" t="s">
        <v>930</v>
      </c>
      <c r="F412" s="26" t="str">
        <f>INDEX('Mar - Aug'!X:X,MATCH(A412,'Mar - Aug'!B:B,0))</f>
        <v>Harris</v>
      </c>
      <c r="G412" s="26" t="s">
        <v>3016</v>
      </c>
      <c r="H412" s="26"/>
      <c r="I412" s="26" t="str">
        <f t="shared" si="30"/>
        <v/>
      </c>
      <c r="J412" s="299" t="s">
        <v>300</v>
      </c>
      <c r="K412" s="299" t="s">
        <v>2359</v>
      </c>
      <c r="L412" s="299" t="s">
        <v>301</v>
      </c>
      <c r="M412" s="13">
        <v>1.5337419999999999E-2</v>
      </c>
      <c r="N412" s="13">
        <v>6.6929130000000003E-2</v>
      </c>
      <c r="O412" s="13">
        <v>0</v>
      </c>
      <c r="P412" s="13">
        <v>0.16225165</v>
      </c>
      <c r="Q412" s="13">
        <v>3.3690650000000003E-2</v>
      </c>
      <c r="R412" s="13">
        <v>5.5747400000000003E-2</v>
      </c>
      <c r="S412" s="13">
        <v>3.7344499999999998E-3</v>
      </c>
      <c r="T412" s="13">
        <v>0.15247816</v>
      </c>
      <c r="U412" s="13">
        <v>3.3690650000000003E-2</v>
      </c>
      <c r="V412" s="13">
        <v>6.5791334790000003E-2</v>
      </c>
      <c r="W412" s="13">
        <v>3.7344499999999998E-3</v>
      </c>
      <c r="X412" s="13">
        <v>0.15949337194999999</v>
      </c>
      <c r="Y412" s="13">
        <v>3.3690650000000003E-2</v>
      </c>
      <c r="Z412" s="13">
        <v>6.3582673500000006E-2</v>
      </c>
      <c r="AA412" s="13">
        <v>3.7344499999999998E-3</v>
      </c>
      <c r="AB412" s="13">
        <v>0.1541390675</v>
      </c>
      <c r="AC412" s="13">
        <v>3.3690650000000003E-2</v>
      </c>
      <c r="AD412" s="13">
        <v>6.4653539580000002E-2</v>
      </c>
      <c r="AE412" s="13">
        <v>3.7344499999999998E-3</v>
      </c>
      <c r="AF412" s="13">
        <v>0.15673509390000001</v>
      </c>
      <c r="AG412" s="13">
        <v>3.3690650000000003E-2</v>
      </c>
      <c r="AH412" s="13">
        <v>6.0236217000000002E-2</v>
      </c>
      <c r="AI412" s="13">
        <v>3.7344499999999998E-3</v>
      </c>
      <c r="AJ412" s="13">
        <v>0.15247816</v>
      </c>
      <c r="AK412" s="13">
        <v>3.3690650000000003E-2</v>
      </c>
      <c r="AL412" s="13">
        <v>6.3515744370000002E-2</v>
      </c>
      <c r="AM412" s="13">
        <v>3.7344499999999998E-3</v>
      </c>
      <c r="AN412" s="13">
        <v>0.15397681585</v>
      </c>
      <c r="AO412" s="13">
        <v>3.3690650000000003E-2</v>
      </c>
      <c r="AP412" s="13">
        <v>5.6889760499999997E-2</v>
      </c>
      <c r="AQ412" s="13">
        <v>3.7344499999999998E-3</v>
      </c>
      <c r="AR412" s="13">
        <v>0.15247816</v>
      </c>
      <c r="AS412" s="13">
        <v>3.3690650000000003E-2</v>
      </c>
      <c r="AT412" s="13">
        <v>6.22440909E-2</v>
      </c>
      <c r="AU412" s="13">
        <v>3.7344499999999998E-3</v>
      </c>
      <c r="AV412" s="13">
        <v>0.15247816</v>
      </c>
      <c r="AW412" s="13">
        <v>3.3690650000000003E-2</v>
      </c>
      <c r="AX412" s="13">
        <v>5.5747400000000003E-2</v>
      </c>
      <c r="AY412" s="13">
        <v>3.7344499999999998E-3</v>
      </c>
      <c r="AZ412" s="13">
        <v>0.15247816</v>
      </c>
      <c r="BA412" s="86">
        <v>1.1904761904761901E-2</v>
      </c>
      <c r="BB412" s="86">
        <v>5.5555555555555601E-2</v>
      </c>
      <c r="BC412" s="13">
        <v>0</v>
      </c>
      <c r="BD412" s="13">
        <v>0.12987012987013</v>
      </c>
      <c r="BE412" s="14">
        <v>1.20481927710843E-2</v>
      </c>
      <c r="BF412" s="14">
        <v>1.63934426229508E-2</v>
      </c>
      <c r="BG412" s="14">
        <v>0</v>
      </c>
      <c r="BH412" s="14">
        <v>0.115384615384615</v>
      </c>
      <c r="BI412" s="14">
        <v>2.4691358024691398E-2</v>
      </c>
      <c r="BJ412" s="14">
        <v>4.6875E-2</v>
      </c>
      <c r="BK412" s="14">
        <v>0</v>
      </c>
      <c r="BL412" s="430">
        <v>0.121621621621622</v>
      </c>
      <c r="BM412" s="14">
        <v>2.4390243902439001E-2</v>
      </c>
      <c r="BN412" s="14">
        <v>5.4794520547945202E-2</v>
      </c>
      <c r="BO412" s="14">
        <v>0</v>
      </c>
      <c r="BP412" s="14">
        <v>0.10666666666666701</v>
      </c>
      <c r="BQ412" s="86">
        <v>2.4390243902439001E-2</v>
      </c>
      <c r="BR412" s="86">
        <v>5.4794520547945202E-2</v>
      </c>
      <c r="BS412" s="86">
        <v>0</v>
      </c>
      <c r="BT412" s="86">
        <v>0.10666666666666701</v>
      </c>
      <c r="BU412" s="14" t="s">
        <v>35</v>
      </c>
      <c r="BV412" s="14" t="s">
        <v>35</v>
      </c>
      <c r="BW412" s="14" t="s">
        <v>35</v>
      </c>
      <c r="BX412" s="14" t="s">
        <v>35</v>
      </c>
      <c r="BY412" s="14" t="s">
        <v>35</v>
      </c>
      <c r="BZ412" s="14" t="s">
        <v>35</v>
      </c>
      <c r="CA412" s="14" t="s">
        <v>35</v>
      </c>
      <c r="CB412" s="14" t="s">
        <v>35</v>
      </c>
      <c r="CC412" s="14">
        <v>6.89</v>
      </c>
      <c r="CD412" s="14">
        <v>6.89</v>
      </c>
      <c r="CE412" s="14">
        <v>6.89</v>
      </c>
      <c r="CF412" s="14">
        <v>6.89</v>
      </c>
      <c r="CG412" s="14">
        <v>6.89</v>
      </c>
      <c r="CH412" s="14">
        <v>6.89</v>
      </c>
      <c r="CI412" s="14">
        <v>6.83</v>
      </c>
      <c r="CJ412" s="14">
        <f>INDEX('Monthy Targets'!AC:AC,(MATCH(FY2019_ALL_Targets!$B:$B,'Monthy Targets'!$B:$B,0)))</f>
        <v>6.81</v>
      </c>
      <c r="CK412" s="14">
        <f>INDEX('Monthy Targets'!AD:AD,(MATCH(FY2019_ALL_Targets!$B:$B,'Monthy Targets'!$B:$B,0)))</f>
        <v>6.81</v>
      </c>
      <c r="CL412" s="14">
        <f>INDEX('Monthy Targets'!AE:AE,(MATCH(FY2019_ALL_Targets!$B:$B,'Monthy Targets'!$B:$B,0)))</f>
        <v>6.81</v>
      </c>
      <c r="CM412" s="14">
        <f>INDEX('Monthy Targets'!AF:AF,(MATCH(FY2019_ALL_Targets!$B:$B,'Monthy Targets'!$B:$B,0)))</f>
        <v>6.81</v>
      </c>
      <c r="CN412" s="14">
        <f>INDEX('Monthy Targets'!AG:AG,(MATCH(FY2019_ALL_Targets!$B:$B,'Monthy Targets'!$B:$B,0)))</f>
        <v>6.81</v>
      </c>
      <c r="CO412" s="14">
        <v>0.47</v>
      </c>
      <c r="CP412" s="14">
        <v>0.47</v>
      </c>
      <c r="CQ412" s="14">
        <v>0.47</v>
      </c>
      <c r="CR412" s="14">
        <v>0.47</v>
      </c>
      <c r="CS412" s="14">
        <v>0.47</v>
      </c>
      <c r="CT412" s="14">
        <v>0.47</v>
      </c>
      <c r="CU412" s="14">
        <v>0.47</v>
      </c>
      <c r="CV412" s="14">
        <v>0.47</v>
      </c>
      <c r="CW412" s="14">
        <v>0.46</v>
      </c>
      <c r="CX412" s="14">
        <v>0.46</v>
      </c>
      <c r="CY412" s="14">
        <v>0.46</v>
      </c>
      <c r="CZ412" s="14">
        <v>0.46</v>
      </c>
      <c r="DA412" s="14">
        <f>IF('QIPP Scorecard'!$AA$1=4,IF(FY2019_ALL_Targets!$BU412="Yes",INDEX('Final Comp Values'!$BN:$BN,MATCH(FY2019_ALL_Targets!$A412,'Final Comp Values'!$B:$B,0)),IF($BU412="Min Data",0,0)),0)</f>
        <v>0.46</v>
      </c>
      <c r="DB412" s="14">
        <f>IF('QIPP Scorecard'!$AA$1=4,IF(FY2019_ALL_Targets!$BV412="Yes",INDEX('Final Comp Values'!$BN:$BN,MATCH(FY2019_ALL_Targets!$A412,'Final Comp Values'!$B:$B,0)),IF($BV412="Min Data",0,0)),0)</f>
        <v>0.46</v>
      </c>
      <c r="DC412" s="14">
        <f>IF('QIPP Scorecard'!$AA$1=4,IF(FY2019_ALL_Targets!$BW412="Yes",INDEX('Final Comp Values'!$BN:$BN,MATCH(FY2019_ALL_Targets!$A412,'Final Comp Values'!$B:$B,0)),IF(CI412="Min Data",0,0)),0)</f>
        <v>0.46</v>
      </c>
      <c r="DD412" s="14">
        <f>IF('QIPP Scorecard'!$AA$1=4,IF(FY2019_ALL_Targets!$BX412="Yes",INDEX('Final Comp Values'!$BN:$BN,MATCH(FY2019_ALL_Targets!$A412,'Final Comp Values'!$B:$B,0)),IF($BX412="Min Data",0,0)),0)</f>
        <v>0.46</v>
      </c>
      <c r="DE412" s="14">
        <v>0.87</v>
      </c>
      <c r="DF412" s="14">
        <v>0.87</v>
      </c>
      <c r="DG412" s="14">
        <v>0.87</v>
      </c>
      <c r="DH412" s="14">
        <v>0.87</v>
      </c>
      <c r="DI412" s="14">
        <v>0.87</v>
      </c>
      <c r="DJ412" s="14">
        <v>0.87</v>
      </c>
      <c r="DK412" s="14">
        <v>0.87</v>
      </c>
      <c r="DL412" s="14">
        <v>0.87</v>
      </c>
      <c r="DM412" s="14">
        <v>0.86</v>
      </c>
      <c r="DN412" s="14">
        <v>0.86</v>
      </c>
      <c r="DO412" s="14">
        <v>0.86</v>
      </c>
      <c r="DP412" s="14">
        <v>0.86</v>
      </c>
      <c r="DQ412" s="14">
        <f>IF('QIPP Scorecard'!$AA$1=4,IF(FY2019_ALL_Targets!$BY412="Yes",INDEX('Final Comp Values'!$BK:$BK,MATCH(FY2019_ALL_Targets!$A412,'Final Comp Values'!$B:$B,0)),IF($BY412="Min Data",0,0)),0)</f>
        <v>0.86</v>
      </c>
      <c r="DR412" s="14">
        <f>IF('QIPP Scorecard'!$AA$1=4,IF(FY2019_ALL_Targets!$BZ412="Yes",INDEX('Final Comp Values'!$BO:$BO,MATCH(FY2019_ALL_Targets!$A412,'Final Comp Values'!$B:$B,0)),IF($BZ412="Min Data",0,0)),0)</f>
        <v>0.86</v>
      </c>
      <c r="DS412" s="14">
        <f>IF('QIPP Scorecard'!$AA$1=4,IF(FY2019_ALL_Targets!$CA412="Yes",INDEX('Final Comp Values'!$BO:$BO,MATCH(FY2019_ALL_Targets!$A412,'Final Comp Values'!$B:$B,0)),IF($CA412="Min Data",0,0)),0)</f>
        <v>0.86</v>
      </c>
      <c r="DT412" s="14">
        <f>IF('QIPP Scorecard'!$AA$1=4,IF(FY2019_ALL_Targets!$CB412="Yes",INDEX('Final Comp Values'!$BO:$BO,MATCH(FY2019_ALL_Targets!$A412,'Final Comp Values'!$B:$B,0)),IF($CB412="Min Data",0,0)),0)</f>
        <v>0.86</v>
      </c>
      <c r="DU412" s="14">
        <v>1.22</v>
      </c>
      <c r="DV412" s="14">
        <v>1.38</v>
      </c>
      <c r="DW412" s="14">
        <v>1.44</v>
      </c>
      <c r="DX412" s="14">
        <v>1.41</v>
      </c>
      <c r="DY412" s="12">
        <f t="shared" si="31"/>
        <v>0</v>
      </c>
      <c r="DZ412" s="12">
        <f t="shared" si="32"/>
        <v>0</v>
      </c>
      <c r="EA412" s="12">
        <f t="shared" si="33"/>
        <v>0</v>
      </c>
      <c r="EB412" s="12">
        <f t="shared" si="34"/>
        <v>0</v>
      </c>
    </row>
    <row r="413" spans="1:132" x14ac:dyDescent="0.25">
      <c r="A413" s="297">
        <v>4069</v>
      </c>
      <c r="B413" s="347">
        <v>676067</v>
      </c>
      <c r="C413" s="297">
        <v>1026572</v>
      </c>
      <c r="D413" s="14">
        <v>1770972572</v>
      </c>
      <c r="E413" s="26" t="s">
        <v>937</v>
      </c>
      <c r="F413" s="26" t="str">
        <f>INDEX('Mar - Aug'!X:X,MATCH(A413,'Mar - Aug'!B:B,0))</f>
        <v>Tarrant</v>
      </c>
      <c r="G413" s="26" t="s">
        <v>3009</v>
      </c>
      <c r="H413" s="26"/>
      <c r="I413" s="26" t="str">
        <f t="shared" si="30"/>
        <v/>
      </c>
      <c r="J413" s="299" t="s">
        <v>2627</v>
      </c>
      <c r="K413" s="299" t="s">
        <v>945</v>
      </c>
      <c r="L413" s="299" t="s">
        <v>423</v>
      </c>
      <c r="M413" s="13">
        <v>2.3026319999999999E-2</v>
      </c>
      <c r="N413" s="13">
        <v>6.9387760000000007E-2</v>
      </c>
      <c r="O413" s="13">
        <v>0</v>
      </c>
      <c r="P413" s="13">
        <v>0.11636363</v>
      </c>
      <c r="Q413" s="13">
        <v>3.3690650000000003E-2</v>
      </c>
      <c r="R413" s="13">
        <v>5.5747400000000003E-2</v>
      </c>
      <c r="S413" s="13">
        <v>3.7344499999999998E-3</v>
      </c>
      <c r="T413" s="13">
        <v>0.15247816</v>
      </c>
      <c r="U413" s="13">
        <v>3.3690650000000003E-2</v>
      </c>
      <c r="V413" s="13">
        <v>6.8208168080000006E-2</v>
      </c>
      <c r="W413" s="13">
        <v>3.7344499999999998E-3</v>
      </c>
      <c r="X413" s="13">
        <v>0.15247816</v>
      </c>
      <c r="Y413" s="13">
        <v>3.3690650000000003E-2</v>
      </c>
      <c r="Z413" s="13">
        <v>6.5918372000000003E-2</v>
      </c>
      <c r="AA413" s="13">
        <v>3.7344499999999998E-3</v>
      </c>
      <c r="AB413" s="13">
        <v>0.15247816</v>
      </c>
      <c r="AC413" s="13">
        <v>3.3690650000000003E-2</v>
      </c>
      <c r="AD413" s="13">
        <v>6.7028576160000006E-2</v>
      </c>
      <c r="AE413" s="13">
        <v>3.7344499999999998E-3</v>
      </c>
      <c r="AF413" s="13">
        <v>0.15247816</v>
      </c>
      <c r="AG413" s="13">
        <v>3.3690650000000003E-2</v>
      </c>
      <c r="AH413" s="13">
        <v>6.2448983999999999E-2</v>
      </c>
      <c r="AI413" s="13">
        <v>3.7344499999999998E-3</v>
      </c>
      <c r="AJ413" s="13">
        <v>0.15247816</v>
      </c>
      <c r="AK413" s="13">
        <v>3.3690650000000003E-2</v>
      </c>
      <c r="AL413" s="13">
        <v>6.5848984240000005E-2</v>
      </c>
      <c r="AM413" s="13">
        <v>3.7344499999999998E-3</v>
      </c>
      <c r="AN413" s="13">
        <v>0.15247816</v>
      </c>
      <c r="AO413" s="13">
        <v>3.3690650000000003E-2</v>
      </c>
      <c r="AP413" s="13">
        <v>5.8979596000000002E-2</v>
      </c>
      <c r="AQ413" s="13">
        <v>3.7344499999999998E-3</v>
      </c>
      <c r="AR413" s="13">
        <v>0.15247816</v>
      </c>
      <c r="AS413" s="13">
        <v>3.3690650000000003E-2</v>
      </c>
      <c r="AT413" s="13">
        <v>6.4530616799999996E-2</v>
      </c>
      <c r="AU413" s="13">
        <v>3.7344499999999998E-3</v>
      </c>
      <c r="AV413" s="13">
        <v>0.15247816</v>
      </c>
      <c r="AW413" s="13">
        <v>3.3690650000000003E-2</v>
      </c>
      <c r="AX413" s="13">
        <v>5.5747400000000003E-2</v>
      </c>
      <c r="AY413" s="13">
        <v>3.7344499999999998E-3</v>
      </c>
      <c r="AZ413" s="13">
        <v>0.15247816</v>
      </c>
      <c r="BA413" s="86">
        <v>4.1095890410958902E-2</v>
      </c>
      <c r="BB413" s="86">
        <v>7.2463768115942004E-2</v>
      </c>
      <c r="BC413" s="13">
        <v>0</v>
      </c>
      <c r="BD413" s="13">
        <v>0.104477611940299</v>
      </c>
      <c r="BE413" s="14">
        <v>2.66666666666667E-2</v>
      </c>
      <c r="BF413" s="14">
        <v>5.8823529411764698E-2</v>
      </c>
      <c r="BG413" s="14">
        <v>0</v>
      </c>
      <c r="BH413" s="14">
        <v>8.8235294117647106E-2</v>
      </c>
      <c r="BI413" s="14">
        <v>1.2500000000000001E-2</v>
      </c>
      <c r="BJ413" s="14">
        <v>5.4054054054054099E-2</v>
      </c>
      <c r="BK413" s="14">
        <v>0</v>
      </c>
      <c r="BL413" s="430">
        <v>0.114285714285714</v>
      </c>
      <c r="BM413" s="14">
        <v>1.21951219512195E-2</v>
      </c>
      <c r="BN413" s="14">
        <v>4.1095890410958902E-2</v>
      </c>
      <c r="BO413" s="14">
        <v>0</v>
      </c>
      <c r="BP413" s="14">
        <v>0.11267605633802801</v>
      </c>
      <c r="BQ413" s="86">
        <v>1.21951219512195E-2</v>
      </c>
      <c r="BR413" s="86">
        <v>4.1095890410958902E-2</v>
      </c>
      <c r="BS413" s="86">
        <v>0</v>
      </c>
      <c r="BT413" s="86">
        <v>0.11267605633802801</v>
      </c>
      <c r="BU413" s="14" t="s">
        <v>35</v>
      </c>
      <c r="BV413" s="14" t="s">
        <v>35</v>
      </c>
      <c r="BW413" s="14" t="s">
        <v>35</v>
      </c>
      <c r="BX413" s="14" t="s">
        <v>35</v>
      </c>
      <c r="BY413" s="14" t="s">
        <v>35</v>
      </c>
      <c r="BZ413" s="14" t="s">
        <v>35</v>
      </c>
      <c r="CA413" s="14" t="s">
        <v>35</v>
      </c>
      <c r="CB413" s="14" t="s">
        <v>35</v>
      </c>
      <c r="CC413" s="14">
        <v>6.32</v>
      </c>
      <c r="CD413" s="14">
        <v>6.32</v>
      </c>
      <c r="CE413" s="14">
        <v>6.32</v>
      </c>
      <c r="CF413" s="14">
        <v>6.32</v>
      </c>
      <c r="CG413" s="14">
        <v>6.32</v>
      </c>
      <c r="CH413" s="14">
        <v>6.32</v>
      </c>
      <c r="CI413" s="14">
        <v>6.13</v>
      </c>
      <c r="CJ413" s="14">
        <f>INDEX('Monthy Targets'!AC:AC,(MATCH(FY2019_ALL_Targets!$B:$B,'Monthy Targets'!$B:$B,0)))</f>
        <v>6.11</v>
      </c>
      <c r="CK413" s="14">
        <f>INDEX('Monthy Targets'!AD:AD,(MATCH(FY2019_ALL_Targets!$B:$B,'Monthy Targets'!$B:$B,0)))</f>
        <v>6.11</v>
      </c>
      <c r="CL413" s="14">
        <f>INDEX('Monthy Targets'!AE:AE,(MATCH(FY2019_ALL_Targets!$B:$B,'Monthy Targets'!$B:$B,0)))</f>
        <v>6.11</v>
      </c>
      <c r="CM413" s="14">
        <f>INDEX('Monthy Targets'!AF:AF,(MATCH(FY2019_ALL_Targets!$B:$B,'Monthy Targets'!$B:$B,0)))</f>
        <v>6.11</v>
      </c>
      <c r="CN413" s="14">
        <f>INDEX('Monthy Targets'!AG:AG,(MATCH(FY2019_ALL_Targets!$B:$B,'Monthy Targets'!$B:$B,0)))</f>
        <v>6.11</v>
      </c>
      <c r="CO413" s="14">
        <v>0</v>
      </c>
      <c r="CP413" s="14">
        <v>0</v>
      </c>
      <c r="CQ413" s="14">
        <v>0.43</v>
      </c>
      <c r="CR413" s="14">
        <v>0.43</v>
      </c>
      <c r="CS413" s="14">
        <v>0.43</v>
      </c>
      <c r="CT413" s="14">
        <v>0.43</v>
      </c>
      <c r="CU413" s="14">
        <v>0.43</v>
      </c>
      <c r="CV413" s="14">
        <v>0.43</v>
      </c>
      <c r="CW413" s="14">
        <v>0.42</v>
      </c>
      <c r="CX413" s="14">
        <v>0.42</v>
      </c>
      <c r="CY413" s="14">
        <v>0.42</v>
      </c>
      <c r="CZ413" s="14">
        <v>0.42</v>
      </c>
      <c r="DA413" s="14">
        <f>IF('QIPP Scorecard'!$AA$1=4,IF(FY2019_ALL_Targets!$BU413="Yes",INDEX('Final Comp Values'!$BN:$BN,MATCH(FY2019_ALL_Targets!$A413,'Final Comp Values'!$B:$B,0)),IF($BU413="Min Data",0,0)),0)</f>
        <v>0.42</v>
      </c>
      <c r="DB413" s="14">
        <f>IF('QIPP Scorecard'!$AA$1=4,IF(FY2019_ALL_Targets!$BV413="Yes",INDEX('Final Comp Values'!$BN:$BN,MATCH(FY2019_ALL_Targets!$A413,'Final Comp Values'!$B:$B,0)),IF($BV413="Min Data",0,0)),0)</f>
        <v>0.42</v>
      </c>
      <c r="DC413" s="14">
        <f>IF('QIPP Scorecard'!$AA$1=4,IF(FY2019_ALL_Targets!$BW413="Yes",INDEX('Final Comp Values'!$BN:$BN,MATCH(FY2019_ALL_Targets!$A413,'Final Comp Values'!$B:$B,0)),IF(CI413="Min Data",0,0)),0)</f>
        <v>0.42</v>
      </c>
      <c r="DD413" s="14">
        <f>IF('QIPP Scorecard'!$AA$1=4,IF(FY2019_ALL_Targets!$BX413="Yes",INDEX('Final Comp Values'!$BN:$BN,MATCH(FY2019_ALL_Targets!$A413,'Final Comp Values'!$B:$B,0)),IF($BX413="Min Data",0,0)),0)</f>
        <v>0.42</v>
      </c>
      <c r="DE413" s="14">
        <v>0</v>
      </c>
      <c r="DF413" s="14">
        <v>0</v>
      </c>
      <c r="DG413" s="14">
        <v>0.79</v>
      </c>
      <c r="DH413" s="14">
        <v>0.79</v>
      </c>
      <c r="DI413" s="14">
        <v>0.79</v>
      </c>
      <c r="DJ413" s="14">
        <v>0.79</v>
      </c>
      <c r="DK413" s="14">
        <v>0.79</v>
      </c>
      <c r="DL413" s="14">
        <v>0.79</v>
      </c>
      <c r="DM413" s="14">
        <v>0.77</v>
      </c>
      <c r="DN413" s="14">
        <v>0.77</v>
      </c>
      <c r="DO413" s="14">
        <v>0.77</v>
      </c>
      <c r="DP413" s="14">
        <v>0.77</v>
      </c>
      <c r="DQ413" s="14">
        <f>IF('QIPP Scorecard'!$AA$1=4,IF(FY2019_ALL_Targets!$BY413="Yes",INDEX('Final Comp Values'!$BK:$BK,MATCH(FY2019_ALL_Targets!$A413,'Final Comp Values'!$B:$B,0)),IF($BY413="Min Data",0,0)),0)</f>
        <v>0.77</v>
      </c>
      <c r="DR413" s="14">
        <f>IF('QIPP Scorecard'!$AA$1=4,IF(FY2019_ALL_Targets!$BZ413="Yes",INDEX('Final Comp Values'!$BO:$BO,MATCH(FY2019_ALL_Targets!$A413,'Final Comp Values'!$B:$B,0)),IF($BZ413="Min Data",0,0)),0)</f>
        <v>0.77</v>
      </c>
      <c r="DS413" s="14">
        <f>IF('QIPP Scorecard'!$AA$1=4,IF(FY2019_ALL_Targets!$CA413="Yes",INDEX('Final Comp Values'!$BO:$BO,MATCH(FY2019_ALL_Targets!$A413,'Final Comp Values'!$B:$B,0)),IF($CA413="Min Data",0,0)),0)</f>
        <v>0.77</v>
      </c>
      <c r="DT413" s="14">
        <f>IF('QIPP Scorecard'!$AA$1=4,IF(FY2019_ALL_Targets!$CB413="Yes",INDEX('Final Comp Values'!$BO:$BO,MATCH(FY2019_ALL_Targets!$A413,'Final Comp Values'!$B:$B,0)),IF($CB413="Min Data",0,0)),0)</f>
        <v>0.77</v>
      </c>
      <c r="DU413" s="14">
        <v>0.88</v>
      </c>
      <c r="DV413" s="14">
        <v>1.27</v>
      </c>
      <c r="DW413" s="14">
        <v>1.32</v>
      </c>
      <c r="DX413" s="14">
        <v>1.3</v>
      </c>
      <c r="DY413" s="12">
        <f t="shared" si="31"/>
        <v>0</v>
      </c>
      <c r="DZ413" s="12">
        <f t="shared" si="32"/>
        <v>0</v>
      </c>
      <c r="EA413" s="12">
        <f t="shared" si="33"/>
        <v>0</v>
      </c>
      <c r="EB413" s="12">
        <f t="shared" si="34"/>
        <v>0</v>
      </c>
    </row>
    <row r="414" spans="1:132" x14ac:dyDescent="0.25">
      <c r="A414" s="297">
        <v>4909</v>
      </c>
      <c r="B414" s="347">
        <v>676071</v>
      </c>
      <c r="C414" s="297">
        <v>1013528</v>
      </c>
      <c r="D414" s="14">
        <v>1720525116</v>
      </c>
      <c r="E414" s="26" t="s">
        <v>925</v>
      </c>
      <c r="F414" s="26" t="str">
        <f>INDEX('Mar - Aug'!X:X,MATCH(A414,'Mar - Aug'!B:B,0))</f>
        <v>MRSA Central</v>
      </c>
      <c r="G414" s="26" t="s">
        <v>3079</v>
      </c>
      <c r="H414" s="26"/>
      <c r="I414" s="26" t="str">
        <f t="shared" si="30"/>
        <v/>
      </c>
      <c r="J414" s="299" t="s">
        <v>2559</v>
      </c>
      <c r="K414" s="299" t="s">
        <v>1002</v>
      </c>
      <c r="L414" s="299" t="s">
        <v>2560</v>
      </c>
      <c r="M414" s="13">
        <v>3.9087959999999998E-2</v>
      </c>
      <c r="N414" s="13">
        <v>3.703704E-2</v>
      </c>
      <c r="O414" s="13">
        <v>0</v>
      </c>
      <c r="P414" s="13">
        <v>0.26881717999999999</v>
      </c>
      <c r="Q414" s="13">
        <v>3.3690650000000003E-2</v>
      </c>
      <c r="R414" s="13">
        <v>5.5747400000000003E-2</v>
      </c>
      <c r="S414" s="13">
        <v>3.7344499999999998E-3</v>
      </c>
      <c r="T414" s="13">
        <v>0.15247816</v>
      </c>
      <c r="U414" s="13">
        <v>3.8423464679999998E-2</v>
      </c>
      <c r="V414" s="13">
        <v>5.5747400000000003E-2</v>
      </c>
      <c r="W414" s="13">
        <v>3.7344499999999998E-3</v>
      </c>
      <c r="X414" s="13">
        <v>0.26424728794000002</v>
      </c>
      <c r="Y414" s="13">
        <v>3.7133562000000002E-2</v>
      </c>
      <c r="Z414" s="13">
        <v>5.5747400000000003E-2</v>
      </c>
      <c r="AA414" s="13">
        <v>3.7344499999999998E-3</v>
      </c>
      <c r="AB414" s="13">
        <v>0.25537632100000002</v>
      </c>
      <c r="AC414" s="13">
        <v>3.7758969359999998E-2</v>
      </c>
      <c r="AD414" s="13">
        <v>5.5747400000000003E-2</v>
      </c>
      <c r="AE414" s="13">
        <v>3.7344499999999998E-3</v>
      </c>
      <c r="AF414" s="13">
        <v>0.25967739587999999</v>
      </c>
      <c r="AG414" s="13">
        <v>3.5179163999999999E-2</v>
      </c>
      <c r="AH414" s="13">
        <v>5.5747400000000003E-2</v>
      </c>
      <c r="AI414" s="13">
        <v>3.7344499999999998E-3</v>
      </c>
      <c r="AJ414" s="13">
        <v>0.24193546199999999</v>
      </c>
      <c r="AK414" s="13">
        <v>3.7094474039999999E-2</v>
      </c>
      <c r="AL414" s="13">
        <v>5.5747400000000003E-2</v>
      </c>
      <c r="AM414" s="13">
        <v>3.7344499999999998E-3</v>
      </c>
      <c r="AN414" s="13">
        <v>0.25510750382000003</v>
      </c>
      <c r="AO414" s="13">
        <v>3.3690650000000003E-2</v>
      </c>
      <c r="AP414" s="13">
        <v>5.5747400000000003E-2</v>
      </c>
      <c r="AQ414" s="13">
        <v>3.7344499999999998E-3</v>
      </c>
      <c r="AR414" s="13">
        <v>0.22849460299999999</v>
      </c>
      <c r="AS414" s="13">
        <v>3.6351802799999999E-2</v>
      </c>
      <c r="AT414" s="13">
        <v>5.5747400000000003E-2</v>
      </c>
      <c r="AU414" s="13">
        <v>3.7344499999999998E-3</v>
      </c>
      <c r="AV414" s="13">
        <v>0.24999997739999999</v>
      </c>
      <c r="AW414" s="13">
        <v>3.3690650000000003E-2</v>
      </c>
      <c r="AX414" s="13">
        <v>5.5747400000000003E-2</v>
      </c>
      <c r="AY414" s="13">
        <v>3.7344499999999998E-3</v>
      </c>
      <c r="AZ414" s="13">
        <v>0.21505374399999999</v>
      </c>
      <c r="BA414" s="86">
        <v>5.4794520547945202E-2</v>
      </c>
      <c r="BB414" s="86">
        <v>0</v>
      </c>
      <c r="BC414" s="13">
        <v>0</v>
      </c>
      <c r="BD414" s="13">
        <v>0.17460317460317501</v>
      </c>
      <c r="BE414" s="14">
        <v>5.1948051948052E-2</v>
      </c>
      <c r="BF414" s="14">
        <v>4.3478260869565202E-2</v>
      </c>
      <c r="BG414" s="14">
        <v>0</v>
      </c>
      <c r="BH414" s="14">
        <v>0.19696969696969699</v>
      </c>
      <c r="BI414" s="14">
        <v>0.04</v>
      </c>
      <c r="BJ414" s="14">
        <v>4.8780487804878099E-2</v>
      </c>
      <c r="BK414" s="14">
        <v>0</v>
      </c>
      <c r="BL414" s="430">
        <v>0.203125</v>
      </c>
      <c r="BM414" s="14">
        <v>4.1095890410958902E-2</v>
      </c>
      <c r="BN414" s="14">
        <v>0</v>
      </c>
      <c r="BO414" s="14">
        <v>0</v>
      </c>
      <c r="BP414" s="14">
        <v>0.19047619047618999</v>
      </c>
      <c r="BQ414" s="86">
        <v>4.1095890410958902E-2</v>
      </c>
      <c r="BR414" s="86">
        <v>0</v>
      </c>
      <c r="BS414" s="86">
        <v>0</v>
      </c>
      <c r="BT414" s="86">
        <v>0.19047619047618999</v>
      </c>
      <c r="BU414" s="14" t="s">
        <v>36</v>
      </c>
      <c r="BV414" s="14" t="s">
        <v>35</v>
      </c>
      <c r="BW414" s="14" t="s">
        <v>35</v>
      </c>
      <c r="BX414" s="14" t="s">
        <v>35</v>
      </c>
      <c r="BY414" s="14" t="s">
        <v>36</v>
      </c>
      <c r="BZ414" s="14" t="s">
        <v>35</v>
      </c>
      <c r="CA414" s="14" t="s">
        <v>35</v>
      </c>
      <c r="CB414" s="14" t="s">
        <v>35</v>
      </c>
      <c r="CC414" s="14">
        <v>6.78</v>
      </c>
      <c r="CD414" s="14">
        <v>6.78</v>
      </c>
      <c r="CE414" s="14">
        <v>6.78</v>
      </c>
      <c r="CF414" s="14">
        <v>6.78</v>
      </c>
      <c r="CG414" s="14">
        <v>6.78</v>
      </c>
      <c r="CH414" s="14">
        <v>6.78</v>
      </c>
      <c r="CI414" s="14">
        <v>6.81</v>
      </c>
      <c r="CJ414" s="14">
        <f>INDEX('Monthy Targets'!AC:AC,(MATCH(FY2019_ALL_Targets!$B:$B,'Monthy Targets'!$B:$B,0)))</f>
        <v>6.79</v>
      </c>
      <c r="CK414" s="14">
        <f>INDEX('Monthy Targets'!AD:AD,(MATCH(FY2019_ALL_Targets!$B:$B,'Monthy Targets'!$B:$B,0)))</f>
        <v>6.79</v>
      </c>
      <c r="CL414" s="14">
        <f>INDEX('Monthy Targets'!AE:AE,(MATCH(FY2019_ALL_Targets!$B:$B,'Monthy Targets'!$B:$B,0)))</f>
        <v>6.79</v>
      </c>
      <c r="CM414" s="14">
        <f>INDEX('Monthy Targets'!AF:AF,(MATCH(FY2019_ALL_Targets!$B:$B,'Monthy Targets'!$B:$B,0)))</f>
        <v>6.79</v>
      </c>
      <c r="CN414" s="14">
        <f>INDEX('Monthy Targets'!AG:AG,(MATCH(FY2019_ALL_Targets!$B:$B,'Monthy Targets'!$B:$B,0)))</f>
        <v>6.79</v>
      </c>
      <c r="CO414" s="14">
        <v>0</v>
      </c>
      <c r="CP414" s="14">
        <v>0.46</v>
      </c>
      <c r="CQ414" s="14">
        <v>0.46</v>
      </c>
      <c r="CR414" s="14">
        <v>0.46</v>
      </c>
      <c r="CS414" s="14">
        <v>0</v>
      </c>
      <c r="CT414" s="14">
        <v>0.46</v>
      </c>
      <c r="CU414" s="14">
        <v>0.46</v>
      </c>
      <c r="CV414" s="14">
        <v>0.46</v>
      </c>
      <c r="CW414" s="14">
        <v>0</v>
      </c>
      <c r="CX414" s="14">
        <v>0.46</v>
      </c>
      <c r="CY414" s="14">
        <v>0.46</v>
      </c>
      <c r="CZ414" s="14">
        <v>0.46</v>
      </c>
      <c r="DA414" s="14">
        <f>IF('QIPP Scorecard'!$AA$1=4,IF(FY2019_ALL_Targets!$BU414="Yes",INDEX('Final Comp Values'!$BN:$BN,MATCH(FY2019_ALL_Targets!$A414,'Final Comp Values'!$B:$B,0)),IF($BU414="Min Data",0,0)),0)</f>
        <v>0</v>
      </c>
      <c r="DB414" s="14">
        <f>IF('QIPP Scorecard'!$AA$1=4,IF(FY2019_ALL_Targets!$BV414="Yes",INDEX('Final Comp Values'!$BN:$BN,MATCH(FY2019_ALL_Targets!$A414,'Final Comp Values'!$B:$B,0)),IF($BV414="Min Data",0,0)),0)</f>
        <v>0.46</v>
      </c>
      <c r="DC414" s="14">
        <f>IF('QIPP Scorecard'!$AA$1=4,IF(FY2019_ALL_Targets!$BW414="Yes",INDEX('Final Comp Values'!$BN:$BN,MATCH(FY2019_ALL_Targets!$A414,'Final Comp Values'!$B:$B,0)),IF(CI414="Min Data",0,0)),0)</f>
        <v>0.46</v>
      </c>
      <c r="DD414" s="14">
        <f>IF('QIPP Scorecard'!$AA$1=4,IF(FY2019_ALL_Targets!$BX414="Yes",INDEX('Final Comp Values'!$BN:$BN,MATCH(FY2019_ALL_Targets!$A414,'Final Comp Values'!$B:$B,0)),IF($BX414="Min Data",0,0)),0)</f>
        <v>0.46</v>
      </c>
      <c r="DE414" s="14">
        <v>0</v>
      </c>
      <c r="DF414" s="14">
        <v>0.85</v>
      </c>
      <c r="DG414" s="14">
        <v>0.85</v>
      </c>
      <c r="DH414" s="14">
        <v>0.85</v>
      </c>
      <c r="DI414" s="14">
        <v>0</v>
      </c>
      <c r="DJ414" s="14">
        <v>0.85</v>
      </c>
      <c r="DK414" s="14">
        <v>0.85</v>
      </c>
      <c r="DL414" s="14">
        <v>0.85</v>
      </c>
      <c r="DM414" s="14">
        <v>0</v>
      </c>
      <c r="DN414" s="14">
        <v>0.86</v>
      </c>
      <c r="DO414" s="14">
        <v>0.86</v>
      </c>
      <c r="DP414" s="14">
        <v>0.86</v>
      </c>
      <c r="DQ414" s="14">
        <f>IF('QIPP Scorecard'!$AA$1=4,IF(FY2019_ALL_Targets!$BY414="Yes",INDEX('Final Comp Values'!$BK:$BK,MATCH(FY2019_ALL_Targets!$A414,'Final Comp Values'!$B:$B,0)),IF($BY414="Min Data",0,0)),0)</f>
        <v>0</v>
      </c>
      <c r="DR414" s="14">
        <f>IF('QIPP Scorecard'!$AA$1=4,IF(FY2019_ALL_Targets!$BZ414="Yes",INDEX('Final Comp Values'!$BO:$BO,MATCH(FY2019_ALL_Targets!$A414,'Final Comp Values'!$B:$B,0)),IF($BZ414="Min Data",0,0)),0)</f>
        <v>0.86</v>
      </c>
      <c r="DS414" s="14">
        <f>IF('QIPP Scorecard'!$AA$1=4,IF(FY2019_ALL_Targets!$CA414="Yes",INDEX('Final Comp Values'!$BO:$BO,MATCH(FY2019_ALL_Targets!$A414,'Final Comp Values'!$B:$B,0)),IF($CA414="Min Data",0,0)),0)</f>
        <v>0.86</v>
      </c>
      <c r="DT414" s="14">
        <f>IF('QIPP Scorecard'!$AA$1=4,IF(FY2019_ALL_Targets!$CB414="Yes",INDEX('Final Comp Values'!$BO:$BO,MATCH(FY2019_ALL_Targets!$A414,'Final Comp Values'!$B:$B,0)),IF($CB414="Min Data",0,0)),0)</f>
        <v>0.86</v>
      </c>
      <c r="DU414" s="14">
        <v>1.07</v>
      </c>
      <c r="DV414" s="14">
        <v>1.21</v>
      </c>
      <c r="DW414" s="14">
        <v>1.26</v>
      </c>
      <c r="DX414" s="14">
        <v>1.24</v>
      </c>
      <c r="DY414" s="12">
        <f t="shared" si="31"/>
        <v>1</v>
      </c>
      <c r="DZ414" s="12">
        <f t="shared" si="32"/>
        <v>1</v>
      </c>
      <c r="EA414" s="12">
        <f t="shared" si="33"/>
        <v>0</v>
      </c>
      <c r="EB414" s="12">
        <f t="shared" si="34"/>
        <v>0</v>
      </c>
    </row>
    <row r="415" spans="1:132" x14ac:dyDescent="0.25">
      <c r="A415" s="297">
        <v>102417</v>
      </c>
      <c r="B415" s="347">
        <v>676073</v>
      </c>
      <c r="C415" s="297">
        <v>1020140</v>
      </c>
      <c r="D415" s="14">
        <v>1801878319</v>
      </c>
      <c r="E415" s="26" t="s">
        <v>939</v>
      </c>
      <c r="F415" s="26" t="str">
        <f>INDEX('Mar - Aug'!X:X,MATCH(A415,'Mar - Aug'!B:B,0))</f>
        <v>Harris</v>
      </c>
      <c r="G415" s="26" t="s">
        <v>3055</v>
      </c>
      <c r="H415" s="26" t="s">
        <v>3010</v>
      </c>
      <c r="I415" s="26" t="str">
        <f t="shared" si="30"/>
        <v>Revision Needed</v>
      </c>
      <c r="J415" s="299" t="s">
        <v>304</v>
      </c>
      <c r="K415" s="299" t="s">
        <v>2359</v>
      </c>
      <c r="L415" s="299" t="s">
        <v>305</v>
      </c>
      <c r="M415" s="13">
        <v>1.201201E-2</v>
      </c>
      <c r="N415" s="13">
        <v>6.7796609999999993E-2</v>
      </c>
      <c r="O415" s="13">
        <v>0</v>
      </c>
      <c r="P415" s="13">
        <v>0.1140065</v>
      </c>
      <c r="Q415" s="13">
        <v>3.3690650000000003E-2</v>
      </c>
      <c r="R415" s="13">
        <v>5.5747400000000003E-2</v>
      </c>
      <c r="S415" s="13">
        <v>3.7344499999999998E-3</v>
      </c>
      <c r="T415" s="13">
        <v>0.15247816</v>
      </c>
      <c r="U415" s="13">
        <v>3.3690650000000003E-2</v>
      </c>
      <c r="V415" s="13">
        <v>6.6644067629999998E-2</v>
      </c>
      <c r="W415" s="13">
        <v>3.7344499999999998E-3</v>
      </c>
      <c r="X415" s="13">
        <v>0.15247816</v>
      </c>
      <c r="Y415" s="13">
        <v>3.3690650000000003E-2</v>
      </c>
      <c r="Z415" s="13">
        <v>6.4406779499999997E-2</v>
      </c>
      <c r="AA415" s="13">
        <v>3.7344499999999998E-3</v>
      </c>
      <c r="AB415" s="13">
        <v>0.15247816</v>
      </c>
      <c r="AC415" s="13">
        <v>3.3690650000000003E-2</v>
      </c>
      <c r="AD415" s="13">
        <v>6.5491525260000003E-2</v>
      </c>
      <c r="AE415" s="13">
        <v>3.7344499999999998E-3</v>
      </c>
      <c r="AF415" s="13">
        <v>0.15247816</v>
      </c>
      <c r="AG415" s="13">
        <v>3.3690650000000003E-2</v>
      </c>
      <c r="AH415" s="13">
        <v>6.1016949000000001E-2</v>
      </c>
      <c r="AI415" s="13">
        <v>3.7344499999999998E-3</v>
      </c>
      <c r="AJ415" s="13">
        <v>0.15247816</v>
      </c>
      <c r="AK415" s="13">
        <v>3.3690650000000003E-2</v>
      </c>
      <c r="AL415" s="13">
        <v>6.4338982889999993E-2</v>
      </c>
      <c r="AM415" s="13">
        <v>3.7344499999999998E-3</v>
      </c>
      <c r="AN415" s="13">
        <v>0.15247816</v>
      </c>
      <c r="AO415" s="13">
        <v>3.3690650000000003E-2</v>
      </c>
      <c r="AP415" s="13">
        <v>5.7627118499999998E-2</v>
      </c>
      <c r="AQ415" s="13">
        <v>3.7344499999999998E-3</v>
      </c>
      <c r="AR415" s="13">
        <v>0.15247816</v>
      </c>
      <c r="AS415" s="13">
        <v>3.3690650000000003E-2</v>
      </c>
      <c r="AT415" s="13">
        <v>6.3050847300000004E-2</v>
      </c>
      <c r="AU415" s="13">
        <v>3.7344499999999998E-3</v>
      </c>
      <c r="AV415" s="13">
        <v>0.15247816</v>
      </c>
      <c r="AW415" s="13">
        <v>3.3690650000000003E-2</v>
      </c>
      <c r="AX415" s="13">
        <v>5.5747400000000003E-2</v>
      </c>
      <c r="AY415" s="13">
        <v>3.7344499999999998E-3</v>
      </c>
      <c r="AZ415" s="13">
        <v>0.15247816</v>
      </c>
      <c r="BA415" s="86">
        <v>1.21951219512195E-2</v>
      </c>
      <c r="BB415" s="86">
        <v>4.7619047619047603E-2</v>
      </c>
      <c r="BC415" s="13">
        <v>0</v>
      </c>
      <c r="BD415" s="13">
        <v>9.2105263157894704E-2</v>
      </c>
      <c r="BE415" s="14">
        <v>1.1904761904761901E-2</v>
      </c>
      <c r="BF415" s="14">
        <v>4.7619047619047603E-2</v>
      </c>
      <c r="BG415" s="14">
        <v>0</v>
      </c>
      <c r="BH415" s="14">
        <v>8.9743589743589702E-2</v>
      </c>
      <c r="BI415" s="14">
        <v>1.1494252873563199E-2</v>
      </c>
      <c r="BJ415" s="14">
        <v>5.63380281690141E-2</v>
      </c>
      <c r="BK415" s="14">
        <v>0</v>
      </c>
      <c r="BL415" s="430">
        <v>3.7499999999999999E-2</v>
      </c>
      <c r="BM415" s="14">
        <v>0</v>
      </c>
      <c r="BN415" s="14">
        <v>1.3698630136986301E-2</v>
      </c>
      <c r="BO415" s="14">
        <v>0</v>
      </c>
      <c r="BP415" s="14">
        <v>3.7499999999999999E-2</v>
      </c>
      <c r="BQ415" s="86">
        <v>0</v>
      </c>
      <c r="BR415" s="86">
        <v>1.3698630136986301E-2</v>
      </c>
      <c r="BS415" s="86">
        <v>0</v>
      </c>
      <c r="BT415" s="86">
        <v>3.7499999999999999E-2</v>
      </c>
      <c r="BU415" s="14" t="s">
        <v>35</v>
      </c>
      <c r="BV415" s="14" t="s">
        <v>35</v>
      </c>
      <c r="BW415" s="14" t="s">
        <v>35</v>
      </c>
      <c r="BX415" s="14" t="s">
        <v>35</v>
      </c>
      <c r="BY415" s="14" t="s">
        <v>35</v>
      </c>
      <c r="BZ415" s="14" t="s">
        <v>35</v>
      </c>
      <c r="CA415" s="14" t="s">
        <v>35</v>
      </c>
      <c r="CB415" s="14" t="s">
        <v>35</v>
      </c>
      <c r="CC415" s="14">
        <v>7.97</v>
      </c>
      <c r="CD415" s="14">
        <v>7.97</v>
      </c>
      <c r="CE415" s="14">
        <v>7.97</v>
      </c>
      <c r="CF415" s="14">
        <v>7.97</v>
      </c>
      <c r="CG415" s="14">
        <v>7.97</v>
      </c>
      <c r="CH415" s="14">
        <v>7.97</v>
      </c>
      <c r="CI415" s="14">
        <v>6.5</v>
      </c>
      <c r="CJ415" s="14">
        <f>INDEX('Monthy Targets'!AC:AC,(MATCH(FY2019_ALL_Targets!$B:$B,'Monthy Targets'!$B:$B,0)))</f>
        <v>6.48</v>
      </c>
      <c r="CK415" s="14">
        <f>INDEX('Monthy Targets'!AD:AD,(MATCH(FY2019_ALL_Targets!$B:$B,'Monthy Targets'!$B:$B,0)))</f>
        <v>6.48</v>
      </c>
      <c r="CL415" s="14">
        <f>INDEX('Monthy Targets'!AE:AE,(MATCH(FY2019_ALL_Targets!$B:$B,'Monthy Targets'!$B:$B,0)))</f>
        <v>6.48</v>
      </c>
      <c r="CM415" s="14">
        <f>INDEX('Monthy Targets'!AF:AF,(MATCH(FY2019_ALL_Targets!$B:$B,'Monthy Targets'!$B:$B,0)))</f>
        <v>6.48</v>
      </c>
      <c r="CN415" s="14">
        <f>INDEX('Monthy Targets'!AG:AG,(MATCH(FY2019_ALL_Targets!$B:$B,'Monthy Targets'!$B:$B,0)))</f>
        <v>6.48</v>
      </c>
      <c r="CO415" s="14">
        <v>0.54</v>
      </c>
      <c r="CP415" s="14">
        <v>0.54</v>
      </c>
      <c r="CQ415" s="14">
        <v>0.54</v>
      </c>
      <c r="CR415" s="14">
        <v>0.54</v>
      </c>
      <c r="CS415" s="14">
        <v>0.54</v>
      </c>
      <c r="CT415" s="14">
        <v>0.54</v>
      </c>
      <c r="CU415" s="14">
        <v>0.54</v>
      </c>
      <c r="CV415" s="14">
        <v>0.54</v>
      </c>
      <c r="CW415" s="14">
        <v>0.44</v>
      </c>
      <c r="CX415" s="14">
        <v>0.44</v>
      </c>
      <c r="CY415" s="14">
        <v>0.44</v>
      </c>
      <c r="CZ415" s="14">
        <v>0.44</v>
      </c>
      <c r="DA415" s="14">
        <f>IF('QIPP Scorecard'!$AA$1=4,IF(FY2019_ALL_Targets!$BU415="Yes",INDEX('Final Comp Values'!$BN:$BN,MATCH(FY2019_ALL_Targets!$A415,'Final Comp Values'!$B:$B,0)),IF($BU415="Min Data",0,0)),0)</f>
        <v>0.44</v>
      </c>
      <c r="DB415" s="14">
        <f>IF('QIPP Scorecard'!$AA$1=4,IF(FY2019_ALL_Targets!$BV415="Yes",INDEX('Final Comp Values'!$BN:$BN,MATCH(FY2019_ALL_Targets!$A415,'Final Comp Values'!$B:$B,0)),IF($BV415="Min Data",0,0)),0)</f>
        <v>0.44</v>
      </c>
      <c r="DC415" s="14">
        <f>IF('QIPP Scorecard'!$AA$1=4,IF(FY2019_ALL_Targets!$BW415="Yes",INDEX('Final Comp Values'!$BN:$BN,MATCH(FY2019_ALL_Targets!$A415,'Final Comp Values'!$B:$B,0)),IF(CI415="Min Data",0,0)),0)</f>
        <v>0.44</v>
      </c>
      <c r="DD415" s="14">
        <f>IF('QIPP Scorecard'!$AA$1=4,IF(FY2019_ALL_Targets!$BX415="Yes",INDEX('Final Comp Values'!$BN:$BN,MATCH(FY2019_ALL_Targets!$A415,'Final Comp Values'!$B:$B,0)),IF($BX415="Min Data",0,0)),0)</f>
        <v>0.44</v>
      </c>
      <c r="DE415" s="14">
        <v>1</v>
      </c>
      <c r="DF415" s="14">
        <v>1</v>
      </c>
      <c r="DG415" s="14">
        <v>1</v>
      </c>
      <c r="DH415" s="14">
        <v>1</v>
      </c>
      <c r="DI415" s="14">
        <v>1</v>
      </c>
      <c r="DJ415" s="14">
        <v>1</v>
      </c>
      <c r="DK415" s="14">
        <v>1</v>
      </c>
      <c r="DL415" s="14">
        <v>1</v>
      </c>
      <c r="DM415" s="14">
        <v>0.82</v>
      </c>
      <c r="DN415" s="14">
        <v>0.82</v>
      </c>
      <c r="DO415" s="14">
        <v>0.82</v>
      </c>
      <c r="DP415" s="14">
        <v>0.82</v>
      </c>
      <c r="DQ415" s="14">
        <f>IF('QIPP Scorecard'!$AA$1=4,IF(FY2019_ALL_Targets!$BY415="Yes",INDEX('Final Comp Values'!$BK:$BK,MATCH(FY2019_ALL_Targets!$A415,'Final Comp Values'!$B:$B,0)),IF($BY415="Min Data",0,0)),0)</f>
        <v>0.82</v>
      </c>
      <c r="DR415" s="14">
        <f>IF('QIPP Scorecard'!$AA$1=4,IF(FY2019_ALL_Targets!$BZ415="Yes",INDEX('Final Comp Values'!$BO:$BO,MATCH(FY2019_ALL_Targets!$A415,'Final Comp Values'!$B:$B,0)),IF($BZ415="Min Data",0,0)),0)</f>
        <v>0.82</v>
      </c>
      <c r="DS415" s="14">
        <f>IF('QIPP Scorecard'!$AA$1=4,IF(FY2019_ALL_Targets!$CA415="Yes",INDEX('Final Comp Values'!$BO:$BO,MATCH(FY2019_ALL_Targets!$A415,'Final Comp Values'!$B:$B,0)),IF($CA415="Min Data",0,0)),0)</f>
        <v>0.82</v>
      </c>
      <c r="DT415" s="14">
        <f>IF('QIPP Scorecard'!$AA$1=4,IF(FY2019_ALL_Targets!$CB415="Yes",INDEX('Final Comp Values'!$BO:$BO,MATCH(FY2019_ALL_Targets!$A415,'Final Comp Values'!$B:$B,0)),IF($CB415="Min Data",0,0)),0)</f>
        <v>0.82</v>
      </c>
      <c r="DU415" s="14">
        <v>1.42</v>
      </c>
      <c r="DV415" s="14">
        <v>1.6</v>
      </c>
      <c r="DW415" s="14">
        <v>1.67</v>
      </c>
      <c r="DX415" s="14">
        <v>1.64</v>
      </c>
      <c r="DY415" s="12">
        <f t="shared" si="31"/>
        <v>0</v>
      </c>
      <c r="DZ415" s="12">
        <f t="shared" si="32"/>
        <v>0</v>
      </c>
      <c r="EA415" s="12">
        <f t="shared" si="33"/>
        <v>0</v>
      </c>
      <c r="EB415" s="12">
        <f t="shared" si="34"/>
        <v>0</v>
      </c>
    </row>
    <row r="416" spans="1:132" x14ac:dyDescent="0.25">
      <c r="A416" s="297">
        <v>5066</v>
      </c>
      <c r="B416" s="347">
        <v>676077</v>
      </c>
      <c r="C416" s="297">
        <v>1013568</v>
      </c>
      <c r="D416" s="14">
        <v>1578534772</v>
      </c>
      <c r="E416" s="26" t="s">
        <v>913</v>
      </c>
      <c r="F416" s="26" t="str">
        <f>INDEX('Mar - Aug'!X:X,MATCH(A416,'Mar - Aug'!B:B,0))</f>
        <v>MRSA West</v>
      </c>
      <c r="G416" s="26" t="s">
        <v>3158</v>
      </c>
      <c r="H416" s="26"/>
      <c r="I416" s="26" t="str">
        <f t="shared" si="30"/>
        <v/>
      </c>
      <c r="J416" s="299" t="s">
        <v>661</v>
      </c>
      <c r="K416" s="299" t="s">
        <v>2706</v>
      </c>
      <c r="L416" s="299" t="s">
        <v>2707</v>
      </c>
      <c r="M416" s="13">
        <v>6.2499979999999997E-2</v>
      </c>
      <c r="N416" s="13">
        <v>2.12766E-2</v>
      </c>
      <c r="O416" s="13">
        <v>0</v>
      </c>
      <c r="P416" s="13">
        <v>7.2916670000000003E-2</v>
      </c>
      <c r="Q416" s="13">
        <v>3.3690650000000003E-2</v>
      </c>
      <c r="R416" s="13">
        <v>5.5747400000000003E-2</v>
      </c>
      <c r="S416" s="13">
        <v>3.7344499999999998E-3</v>
      </c>
      <c r="T416" s="13">
        <v>0.15247816</v>
      </c>
      <c r="U416" s="13">
        <v>6.1437480340000003E-2</v>
      </c>
      <c r="V416" s="13">
        <v>5.5747400000000003E-2</v>
      </c>
      <c r="W416" s="13">
        <v>3.7344499999999998E-3</v>
      </c>
      <c r="X416" s="13">
        <v>0.15247816</v>
      </c>
      <c r="Y416" s="13">
        <v>5.9374981E-2</v>
      </c>
      <c r="Z416" s="13">
        <v>5.5747400000000003E-2</v>
      </c>
      <c r="AA416" s="13">
        <v>3.7344499999999998E-3</v>
      </c>
      <c r="AB416" s="13">
        <v>0.15247816</v>
      </c>
      <c r="AC416" s="13">
        <v>6.0374980680000002E-2</v>
      </c>
      <c r="AD416" s="13">
        <v>5.5747400000000003E-2</v>
      </c>
      <c r="AE416" s="13">
        <v>3.7344499999999998E-3</v>
      </c>
      <c r="AF416" s="13">
        <v>0.15247816</v>
      </c>
      <c r="AG416" s="13">
        <v>5.6249981999999997E-2</v>
      </c>
      <c r="AH416" s="13">
        <v>5.5747400000000003E-2</v>
      </c>
      <c r="AI416" s="13">
        <v>3.7344499999999998E-3</v>
      </c>
      <c r="AJ416" s="13">
        <v>0.15247816</v>
      </c>
      <c r="AK416" s="13">
        <v>5.9312481020000002E-2</v>
      </c>
      <c r="AL416" s="13">
        <v>5.5747400000000003E-2</v>
      </c>
      <c r="AM416" s="13">
        <v>3.7344499999999998E-3</v>
      </c>
      <c r="AN416" s="13">
        <v>0.15247816</v>
      </c>
      <c r="AO416" s="13">
        <v>5.3124983000000001E-2</v>
      </c>
      <c r="AP416" s="13">
        <v>5.5747400000000003E-2</v>
      </c>
      <c r="AQ416" s="13">
        <v>3.7344499999999998E-3</v>
      </c>
      <c r="AR416" s="13">
        <v>0.15247816</v>
      </c>
      <c r="AS416" s="13">
        <v>5.8124981399999998E-2</v>
      </c>
      <c r="AT416" s="13">
        <v>5.5747400000000003E-2</v>
      </c>
      <c r="AU416" s="13">
        <v>3.7344499999999998E-3</v>
      </c>
      <c r="AV416" s="13">
        <v>0.15247816</v>
      </c>
      <c r="AW416" s="13">
        <v>4.9999983999999997E-2</v>
      </c>
      <c r="AX416" s="13">
        <v>5.5747400000000003E-2</v>
      </c>
      <c r="AY416" s="13">
        <v>3.7344499999999998E-3</v>
      </c>
      <c r="AZ416" s="13">
        <v>0.15247816</v>
      </c>
      <c r="BA416" s="86">
        <v>8.3333333333333301E-2</v>
      </c>
      <c r="BB416" s="86" t="s">
        <v>14856</v>
      </c>
      <c r="BC416" s="13">
        <v>0</v>
      </c>
      <c r="BD416" s="13">
        <v>0</v>
      </c>
      <c r="BE416" s="14">
        <v>7.69230769230769E-2</v>
      </c>
      <c r="BF416" s="14" t="s">
        <v>14856</v>
      </c>
      <c r="BG416" s="14">
        <v>0</v>
      </c>
      <c r="BH416" s="14">
        <v>0.04</v>
      </c>
      <c r="BI416" s="14">
        <v>0.12</v>
      </c>
      <c r="BJ416" s="14" t="s">
        <v>14856</v>
      </c>
      <c r="BK416" s="14">
        <v>0</v>
      </c>
      <c r="BL416" s="430">
        <v>0.13043478260869601</v>
      </c>
      <c r="BM416" s="14">
        <v>8.6956521739130405E-2</v>
      </c>
      <c r="BN416" s="14" t="s">
        <v>14856</v>
      </c>
      <c r="BO416" s="14">
        <v>0</v>
      </c>
      <c r="BP416" s="14">
        <v>9.5238095238095205E-2</v>
      </c>
      <c r="BQ416" s="86">
        <v>8.6956521739130405E-2</v>
      </c>
      <c r="BR416" s="86" t="s">
        <v>14856</v>
      </c>
      <c r="BS416" s="86">
        <v>0</v>
      </c>
      <c r="BT416" s="86">
        <v>9.5238095238095205E-2</v>
      </c>
      <c r="BU416" s="14" t="s">
        <v>36</v>
      </c>
      <c r="BV416" s="14" t="s">
        <v>36</v>
      </c>
      <c r="BW416" s="14" t="s">
        <v>35</v>
      </c>
      <c r="BX416" s="14" t="s">
        <v>35</v>
      </c>
      <c r="BY416" s="14" t="s">
        <v>36</v>
      </c>
      <c r="BZ416" s="14" t="s">
        <v>36</v>
      </c>
      <c r="CA416" s="14" t="s">
        <v>35</v>
      </c>
      <c r="CB416" s="14" t="s">
        <v>35</v>
      </c>
      <c r="CC416" s="14">
        <v>2.13</v>
      </c>
      <c r="CD416" s="14">
        <v>2.13</v>
      </c>
      <c r="CE416" s="14">
        <v>2.13</v>
      </c>
      <c r="CF416" s="14">
        <v>2.13</v>
      </c>
      <c r="CG416" s="14">
        <v>2.13</v>
      </c>
      <c r="CH416" s="14">
        <v>2.13</v>
      </c>
      <c r="CI416" s="14">
        <v>2.08</v>
      </c>
      <c r="CJ416" s="14">
        <f>INDEX('Monthy Targets'!AC:AC,(MATCH(FY2019_ALL_Targets!$B:$B,'Monthy Targets'!$B:$B,0)))</f>
        <v>2.08</v>
      </c>
      <c r="CK416" s="14">
        <f>INDEX('Monthy Targets'!AD:AD,(MATCH(FY2019_ALL_Targets!$B:$B,'Monthy Targets'!$B:$B,0)))</f>
        <v>2.08</v>
      </c>
      <c r="CL416" s="14">
        <f>INDEX('Monthy Targets'!AE:AE,(MATCH(FY2019_ALL_Targets!$B:$B,'Monthy Targets'!$B:$B,0)))</f>
        <v>2.08</v>
      </c>
      <c r="CM416" s="14">
        <f>INDEX('Monthy Targets'!AF:AF,(MATCH(FY2019_ALL_Targets!$B:$B,'Monthy Targets'!$B:$B,0)))</f>
        <v>2.08</v>
      </c>
      <c r="CN416" s="14">
        <f>INDEX('Monthy Targets'!AG:AG,(MATCH(FY2019_ALL_Targets!$B:$B,'Monthy Targets'!$B:$B,0)))</f>
        <v>2.08</v>
      </c>
      <c r="CO416" s="14">
        <v>0</v>
      </c>
      <c r="CP416" s="14">
        <v>0.15</v>
      </c>
      <c r="CQ416" s="14">
        <v>0.15</v>
      </c>
      <c r="CR416" s="14">
        <v>0.15</v>
      </c>
      <c r="CS416" s="14">
        <v>0</v>
      </c>
      <c r="CT416" s="14">
        <v>0.15</v>
      </c>
      <c r="CU416" s="14">
        <v>0.15</v>
      </c>
      <c r="CV416" s="14">
        <v>0.15</v>
      </c>
      <c r="CW416" s="14">
        <v>0</v>
      </c>
      <c r="CX416" s="14">
        <v>0</v>
      </c>
      <c r="CY416" s="14">
        <v>0.14000000000000001</v>
      </c>
      <c r="CZ416" s="14">
        <v>0.14000000000000001</v>
      </c>
      <c r="DA416" s="14">
        <f>IF('QIPP Scorecard'!$AA$1=4,IF(FY2019_ALL_Targets!$BU416="Yes",INDEX('Final Comp Values'!$BN:$BN,MATCH(FY2019_ALL_Targets!$A416,'Final Comp Values'!$B:$B,0)),IF($BU416="Min Data",0,0)),0)</f>
        <v>0</v>
      </c>
      <c r="DB416" s="14">
        <f>IF('QIPP Scorecard'!$AA$1=4,IF(FY2019_ALL_Targets!$BV416="Yes",INDEX('Final Comp Values'!$BN:$BN,MATCH(FY2019_ALL_Targets!$A416,'Final Comp Values'!$B:$B,0)),IF($BV416="Min Data",0,0)),0)</f>
        <v>0</v>
      </c>
      <c r="DC416" s="14">
        <f>IF('QIPP Scorecard'!$AA$1=4,IF(FY2019_ALL_Targets!$BW416="Yes",INDEX('Final Comp Values'!$BN:$BN,MATCH(FY2019_ALL_Targets!$A416,'Final Comp Values'!$B:$B,0)),IF(CI416="Min Data",0,0)),0)</f>
        <v>0.14000000000000001</v>
      </c>
      <c r="DD416" s="14">
        <f>IF('QIPP Scorecard'!$AA$1=4,IF(FY2019_ALL_Targets!$BX416="Yes",INDEX('Final Comp Values'!$BN:$BN,MATCH(FY2019_ALL_Targets!$A416,'Final Comp Values'!$B:$B,0)),IF($BX416="Min Data",0,0)),0)</f>
        <v>0.14000000000000001</v>
      </c>
      <c r="DE416" s="14">
        <v>0</v>
      </c>
      <c r="DF416" s="14">
        <v>0.27</v>
      </c>
      <c r="DG416" s="14">
        <v>0.27</v>
      </c>
      <c r="DH416" s="14">
        <v>0.27</v>
      </c>
      <c r="DI416" s="14">
        <v>0</v>
      </c>
      <c r="DJ416" s="14">
        <v>0.27</v>
      </c>
      <c r="DK416" s="14">
        <v>0.27</v>
      </c>
      <c r="DL416" s="14">
        <v>0.27</v>
      </c>
      <c r="DM416" s="14">
        <v>0</v>
      </c>
      <c r="DN416" s="14">
        <v>0</v>
      </c>
      <c r="DO416" s="14">
        <v>0.26</v>
      </c>
      <c r="DP416" s="14">
        <v>0.26</v>
      </c>
      <c r="DQ416" s="14">
        <f>IF('QIPP Scorecard'!$AA$1=4,IF(FY2019_ALL_Targets!$BY416="Yes",INDEX('Final Comp Values'!$BK:$BK,MATCH(FY2019_ALL_Targets!$A416,'Final Comp Values'!$B:$B,0)),IF($BY416="Min Data",0,0)),0)</f>
        <v>0</v>
      </c>
      <c r="DR416" s="14">
        <f>IF('QIPP Scorecard'!$AA$1=4,IF(FY2019_ALL_Targets!$BZ416="Yes",INDEX('Final Comp Values'!$BO:$BO,MATCH(FY2019_ALL_Targets!$A416,'Final Comp Values'!$B:$B,0)),IF($BZ416="Min Data",0,0)),0)</f>
        <v>0</v>
      </c>
      <c r="DS416" s="14">
        <f>IF('QIPP Scorecard'!$AA$1=4,IF(FY2019_ALL_Targets!$CA416="Yes",INDEX('Final Comp Values'!$BO:$BO,MATCH(FY2019_ALL_Targets!$A416,'Final Comp Values'!$B:$B,0)),IF($CA416="Min Data",0,0)),0)</f>
        <v>0.26</v>
      </c>
      <c r="DT416" s="14">
        <f>IF('QIPP Scorecard'!$AA$1=4,IF(FY2019_ALL_Targets!$CB416="Yes",INDEX('Final Comp Values'!$BO:$BO,MATCH(FY2019_ALL_Targets!$A416,'Final Comp Values'!$B:$B,0)),IF($CB416="Min Data",0,0)),0)</f>
        <v>0.26</v>
      </c>
      <c r="DU416" s="14">
        <v>0.34</v>
      </c>
      <c r="DV416" s="14">
        <v>0.38</v>
      </c>
      <c r="DW416" s="14">
        <v>0.35</v>
      </c>
      <c r="DX416" s="14">
        <v>0.34</v>
      </c>
      <c r="DY416" s="12">
        <f t="shared" si="31"/>
        <v>2</v>
      </c>
      <c r="DZ416" s="12">
        <f t="shared" si="32"/>
        <v>2</v>
      </c>
      <c r="EA416" s="12">
        <f t="shared" si="33"/>
        <v>0</v>
      </c>
      <c r="EB416" s="12">
        <f t="shared" si="34"/>
        <v>0</v>
      </c>
    </row>
    <row r="417" spans="1:132" x14ac:dyDescent="0.25">
      <c r="A417" s="297">
        <v>4210</v>
      </c>
      <c r="B417" s="347">
        <v>676079</v>
      </c>
      <c r="C417" s="297">
        <v>421004</v>
      </c>
      <c r="D417" s="14">
        <v>1871572073</v>
      </c>
      <c r="E417" s="26" t="s">
        <v>913</v>
      </c>
      <c r="F417" s="26" t="str">
        <f>INDEX('Mar - Aug'!X:X,MATCH(A417,'Mar - Aug'!B:B,0))</f>
        <v>MRSA West</v>
      </c>
      <c r="G417" s="26" t="s">
        <v>3124</v>
      </c>
      <c r="H417" s="26"/>
      <c r="I417" s="26" t="str">
        <f t="shared" si="30"/>
        <v/>
      </c>
      <c r="J417" s="299" t="s">
        <v>2576</v>
      </c>
      <c r="K417" s="299" t="s">
        <v>989</v>
      </c>
      <c r="L417" s="299" t="s">
        <v>2577</v>
      </c>
      <c r="M417" s="13">
        <v>4.0000010000000003E-2</v>
      </c>
      <c r="N417" s="13">
        <v>7.2072070000000002E-2</v>
      </c>
      <c r="O417" s="13">
        <v>0</v>
      </c>
      <c r="P417" s="13">
        <v>0.1676647</v>
      </c>
      <c r="Q417" s="13">
        <v>3.3690650000000003E-2</v>
      </c>
      <c r="R417" s="13">
        <v>5.5747400000000003E-2</v>
      </c>
      <c r="S417" s="13">
        <v>3.7344499999999998E-3</v>
      </c>
      <c r="T417" s="13">
        <v>0.15247816</v>
      </c>
      <c r="U417" s="13">
        <v>3.9320009830000002E-2</v>
      </c>
      <c r="V417" s="13">
        <v>7.0846844810000004E-2</v>
      </c>
      <c r="W417" s="13">
        <v>3.7344499999999998E-3</v>
      </c>
      <c r="X417" s="13">
        <v>0.16481440010000001</v>
      </c>
      <c r="Y417" s="13">
        <v>3.8000009500000001E-2</v>
      </c>
      <c r="Z417" s="13">
        <v>6.8468466500000005E-2</v>
      </c>
      <c r="AA417" s="13">
        <v>3.7344499999999998E-3</v>
      </c>
      <c r="AB417" s="13">
        <v>0.15928146500000001</v>
      </c>
      <c r="AC417" s="13">
        <v>3.8640009660000002E-2</v>
      </c>
      <c r="AD417" s="13">
        <v>6.9621619620000005E-2</v>
      </c>
      <c r="AE417" s="13">
        <v>3.7344499999999998E-3</v>
      </c>
      <c r="AF417" s="13">
        <v>0.16196410019999999</v>
      </c>
      <c r="AG417" s="13">
        <v>3.6000008999999999E-2</v>
      </c>
      <c r="AH417" s="13">
        <v>6.4864862999999995E-2</v>
      </c>
      <c r="AI417" s="13">
        <v>3.7344499999999998E-3</v>
      </c>
      <c r="AJ417" s="13">
        <v>0.15247816</v>
      </c>
      <c r="AK417" s="13">
        <v>3.7960009490000002E-2</v>
      </c>
      <c r="AL417" s="13">
        <v>6.8396394429999993E-2</v>
      </c>
      <c r="AM417" s="13">
        <v>3.7344499999999998E-3</v>
      </c>
      <c r="AN417" s="13">
        <v>0.1591138003</v>
      </c>
      <c r="AO417" s="13">
        <v>3.4000008499999998E-2</v>
      </c>
      <c r="AP417" s="13">
        <v>6.1261259499999998E-2</v>
      </c>
      <c r="AQ417" s="13">
        <v>3.7344499999999998E-3</v>
      </c>
      <c r="AR417" s="13">
        <v>0.15247816</v>
      </c>
      <c r="AS417" s="13">
        <v>3.7200009300000003E-2</v>
      </c>
      <c r="AT417" s="13">
        <v>6.7027025099999998E-2</v>
      </c>
      <c r="AU417" s="13">
        <v>3.7344499999999998E-3</v>
      </c>
      <c r="AV417" s="13">
        <v>0.155928171</v>
      </c>
      <c r="AW417" s="13">
        <v>3.3690650000000003E-2</v>
      </c>
      <c r="AX417" s="13">
        <v>5.7657656000000002E-2</v>
      </c>
      <c r="AY417" s="13">
        <v>3.7344499999999998E-3</v>
      </c>
      <c r="AZ417" s="13">
        <v>0.15247816</v>
      </c>
      <c r="BA417" s="86">
        <v>4.8780487804878099E-2</v>
      </c>
      <c r="BB417" s="86">
        <v>0.16</v>
      </c>
      <c r="BC417" s="13">
        <v>0</v>
      </c>
      <c r="BD417" s="13">
        <v>0.15384615384615399</v>
      </c>
      <c r="BE417" s="14">
        <v>4.8780487804878099E-2</v>
      </c>
      <c r="BF417" s="14">
        <v>0.148148148148148</v>
      </c>
      <c r="BG417" s="14">
        <v>0</v>
      </c>
      <c r="BH417" s="14">
        <v>0.219512195121951</v>
      </c>
      <c r="BI417" s="14">
        <v>2.3809523809523801E-2</v>
      </c>
      <c r="BJ417" s="14">
        <v>0.11111111111111099</v>
      </c>
      <c r="BK417" s="14">
        <v>0</v>
      </c>
      <c r="BL417" s="430">
        <v>0.19047619047618999</v>
      </c>
      <c r="BM417" s="14">
        <v>2.6315789473684199E-2</v>
      </c>
      <c r="BN417" s="14">
        <v>0.125</v>
      </c>
      <c r="BO417" s="14">
        <v>0</v>
      </c>
      <c r="BP417" s="14">
        <v>0.18421052631578899</v>
      </c>
      <c r="BQ417" s="86">
        <v>2.6315789473684199E-2</v>
      </c>
      <c r="BR417" s="86">
        <v>0.125</v>
      </c>
      <c r="BS417" s="86">
        <v>0</v>
      </c>
      <c r="BT417" s="86">
        <v>0.18421052631578899</v>
      </c>
      <c r="BU417" s="14" t="s">
        <v>35</v>
      </c>
      <c r="BV417" s="14" t="s">
        <v>36</v>
      </c>
      <c r="BW417" s="14" t="s">
        <v>35</v>
      </c>
      <c r="BX417" s="14" t="s">
        <v>36</v>
      </c>
      <c r="BY417" s="14" t="s">
        <v>35</v>
      </c>
      <c r="BZ417" s="14" t="s">
        <v>36</v>
      </c>
      <c r="CA417" s="14" t="s">
        <v>35</v>
      </c>
      <c r="CB417" s="14" t="s">
        <v>36</v>
      </c>
      <c r="CC417" s="14">
        <v>4.0599999999999996</v>
      </c>
      <c r="CD417" s="14">
        <v>4.0599999999999996</v>
      </c>
      <c r="CE417" s="14">
        <v>4.0599999999999996</v>
      </c>
      <c r="CF417" s="14">
        <v>4.0599999999999996</v>
      </c>
      <c r="CG417" s="14">
        <v>4.0599999999999996</v>
      </c>
      <c r="CH417" s="14">
        <v>4.0599999999999996</v>
      </c>
      <c r="CI417" s="14">
        <v>3.97</v>
      </c>
      <c r="CJ417" s="14">
        <f>INDEX('Monthy Targets'!AC:AC,(MATCH(FY2019_ALL_Targets!$B:$B,'Monthy Targets'!$B:$B,0)))</f>
        <v>3.96</v>
      </c>
      <c r="CK417" s="14">
        <f>INDEX('Monthy Targets'!AD:AD,(MATCH(FY2019_ALL_Targets!$B:$B,'Monthy Targets'!$B:$B,0)))</f>
        <v>3.96</v>
      </c>
      <c r="CL417" s="14">
        <f>INDEX('Monthy Targets'!AE:AE,(MATCH(FY2019_ALL_Targets!$B:$B,'Monthy Targets'!$B:$B,0)))</f>
        <v>3.96</v>
      </c>
      <c r="CM417" s="14">
        <f>INDEX('Monthy Targets'!AF:AF,(MATCH(FY2019_ALL_Targets!$B:$B,'Monthy Targets'!$B:$B,0)))</f>
        <v>3.96</v>
      </c>
      <c r="CN417" s="14">
        <f>INDEX('Monthy Targets'!AG:AG,(MATCH(FY2019_ALL_Targets!$B:$B,'Monthy Targets'!$B:$B,0)))</f>
        <v>3.96</v>
      </c>
      <c r="CO417" s="14">
        <v>0</v>
      </c>
      <c r="CP417" s="14">
        <v>0</v>
      </c>
      <c r="CQ417" s="14">
        <v>0.28000000000000003</v>
      </c>
      <c r="CR417" s="14">
        <v>0.28000000000000003</v>
      </c>
      <c r="CS417" s="14">
        <v>0</v>
      </c>
      <c r="CT417" s="14">
        <v>0</v>
      </c>
      <c r="CU417" s="14">
        <v>0.28000000000000003</v>
      </c>
      <c r="CV417" s="14">
        <v>0</v>
      </c>
      <c r="CW417" s="14">
        <v>0.27</v>
      </c>
      <c r="CX417" s="14">
        <v>0</v>
      </c>
      <c r="CY417" s="14">
        <v>0.27</v>
      </c>
      <c r="CZ417" s="14">
        <v>0</v>
      </c>
      <c r="DA417" s="14">
        <f>IF('QIPP Scorecard'!$AA$1=4,IF(FY2019_ALL_Targets!$BU417="Yes",INDEX('Final Comp Values'!$BN:$BN,MATCH(FY2019_ALL_Targets!$A417,'Final Comp Values'!$B:$B,0)),IF($BU417="Min Data",0,0)),0)</f>
        <v>0.27</v>
      </c>
      <c r="DB417" s="14">
        <f>IF('QIPP Scorecard'!$AA$1=4,IF(FY2019_ALL_Targets!$BV417="Yes",INDEX('Final Comp Values'!$BN:$BN,MATCH(FY2019_ALL_Targets!$A417,'Final Comp Values'!$B:$B,0)),IF($BV417="Min Data",0,0)),0)</f>
        <v>0</v>
      </c>
      <c r="DC417" s="14">
        <f>IF('QIPP Scorecard'!$AA$1=4,IF(FY2019_ALL_Targets!$BW417="Yes",INDEX('Final Comp Values'!$BN:$BN,MATCH(FY2019_ALL_Targets!$A417,'Final Comp Values'!$B:$B,0)),IF(CI417="Min Data",0,0)),0)</f>
        <v>0.27</v>
      </c>
      <c r="DD417" s="14">
        <f>IF('QIPP Scorecard'!$AA$1=4,IF(FY2019_ALL_Targets!$BX417="Yes",INDEX('Final Comp Values'!$BN:$BN,MATCH(FY2019_ALL_Targets!$A417,'Final Comp Values'!$B:$B,0)),IF($BX417="Min Data",0,0)),0)</f>
        <v>0</v>
      </c>
      <c r="DE417" s="14">
        <v>0</v>
      </c>
      <c r="DF417" s="14">
        <v>0</v>
      </c>
      <c r="DG417" s="14">
        <v>0.51</v>
      </c>
      <c r="DH417" s="14">
        <v>0.51</v>
      </c>
      <c r="DI417" s="14">
        <v>0</v>
      </c>
      <c r="DJ417" s="14">
        <v>0</v>
      </c>
      <c r="DK417" s="14">
        <v>0.51</v>
      </c>
      <c r="DL417" s="14">
        <v>0</v>
      </c>
      <c r="DM417" s="14">
        <v>0.5</v>
      </c>
      <c r="DN417" s="14">
        <v>0</v>
      </c>
      <c r="DO417" s="14">
        <v>0.5</v>
      </c>
      <c r="DP417" s="14">
        <v>0</v>
      </c>
      <c r="DQ417" s="14">
        <f>IF('QIPP Scorecard'!$AA$1=4,IF(FY2019_ALL_Targets!$BY417="Yes",INDEX('Final Comp Values'!$BK:$BK,MATCH(FY2019_ALL_Targets!$A417,'Final Comp Values'!$B:$B,0)),IF($BY417="Min Data",0,0)),0)</f>
        <v>0.5</v>
      </c>
      <c r="DR417" s="14">
        <f>IF('QIPP Scorecard'!$AA$1=4,IF(FY2019_ALL_Targets!$BZ417="Yes",INDEX('Final Comp Values'!$BO:$BO,MATCH(FY2019_ALL_Targets!$A417,'Final Comp Values'!$B:$B,0)),IF($BZ417="Min Data",0,0)),0)</f>
        <v>0</v>
      </c>
      <c r="DS417" s="14">
        <f>IF('QIPP Scorecard'!$AA$1=4,IF(FY2019_ALL_Targets!$CA417="Yes",INDEX('Final Comp Values'!$BO:$BO,MATCH(FY2019_ALL_Targets!$A417,'Final Comp Values'!$B:$B,0)),IF($CA417="Min Data",0,0)),0)</f>
        <v>0.5</v>
      </c>
      <c r="DT417" s="14">
        <f>IF('QIPP Scorecard'!$AA$1=4,IF(FY2019_ALL_Targets!$CB417="Yes",INDEX('Final Comp Values'!$BO:$BO,MATCH(FY2019_ALL_Targets!$A417,'Final Comp Values'!$B:$B,0)),IF($CB417="Min Data",0,0)),0)</f>
        <v>0</v>
      </c>
      <c r="DU417" s="14">
        <v>0.56000000000000005</v>
      </c>
      <c r="DV417" s="14">
        <v>0.55000000000000004</v>
      </c>
      <c r="DW417" s="14">
        <v>0.67</v>
      </c>
      <c r="DX417" s="14">
        <v>0.65</v>
      </c>
      <c r="DY417" s="12">
        <f t="shared" si="31"/>
        <v>2</v>
      </c>
      <c r="DZ417" s="12">
        <f t="shared" si="32"/>
        <v>2</v>
      </c>
      <c r="EA417" s="12">
        <f t="shared" si="33"/>
        <v>0</v>
      </c>
      <c r="EB417" s="12">
        <f t="shared" si="34"/>
        <v>0</v>
      </c>
    </row>
    <row r="418" spans="1:132" x14ac:dyDescent="0.25">
      <c r="A418" s="297">
        <v>102369</v>
      </c>
      <c r="B418" s="347">
        <v>676081</v>
      </c>
      <c r="C418" s="297">
        <v>1028861</v>
      </c>
      <c r="D418" s="14">
        <v>1891156733</v>
      </c>
      <c r="E418" s="26" t="s">
        <v>930</v>
      </c>
      <c r="F418" s="26" t="str">
        <f>INDEX('Mar - Aug'!X:X,MATCH(A418,'Mar - Aug'!B:B,0))</f>
        <v>Harris</v>
      </c>
      <c r="G418" s="26" t="s">
        <v>3016</v>
      </c>
      <c r="H418" s="26"/>
      <c r="I418" s="26" t="str">
        <f t="shared" si="30"/>
        <v/>
      </c>
      <c r="J418" s="299" t="s">
        <v>302</v>
      </c>
      <c r="K418" s="299" t="s">
        <v>978</v>
      </c>
      <c r="L418" s="299" t="s">
        <v>303</v>
      </c>
      <c r="M418" s="13">
        <v>1.7605630000000001E-2</v>
      </c>
      <c r="N418" s="13">
        <v>6.1728430000000001E-2</v>
      </c>
      <c r="O418" s="13">
        <v>0</v>
      </c>
      <c r="P418" s="13">
        <v>0.10144926999999999</v>
      </c>
      <c r="Q418" s="13">
        <v>3.3690650000000003E-2</v>
      </c>
      <c r="R418" s="13">
        <v>5.5747400000000003E-2</v>
      </c>
      <c r="S418" s="13">
        <v>3.7344499999999998E-3</v>
      </c>
      <c r="T418" s="13">
        <v>0.15247816</v>
      </c>
      <c r="U418" s="13">
        <v>3.3690650000000003E-2</v>
      </c>
      <c r="V418" s="13">
        <v>6.0679046690000002E-2</v>
      </c>
      <c r="W418" s="13">
        <v>3.7344499999999998E-3</v>
      </c>
      <c r="X418" s="13">
        <v>0.15247816</v>
      </c>
      <c r="Y418" s="13">
        <v>3.3690650000000003E-2</v>
      </c>
      <c r="Z418" s="13">
        <v>5.8642008500000002E-2</v>
      </c>
      <c r="AA418" s="13">
        <v>3.7344499999999998E-3</v>
      </c>
      <c r="AB418" s="13">
        <v>0.15247816</v>
      </c>
      <c r="AC418" s="13">
        <v>3.3690650000000003E-2</v>
      </c>
      <c r="AD418" s="13">
        <v>5.9629663380000003E-2</v>
      </c>
      <c r="AE418" s="13">
        <v>3.7344499999999998E-3</v>
      </c>
      <c r="AF418" s="13">
        <v>0.15247816</v>
      </c>
      <c r="AG418" s="13">
        <v>3.3690650000000003E-2</v>
      </c>
      <c r="AH418" s="13">
        <v>5.5747400000000003E-2</v>
      </c>
      <c r="AI418" s="13">
        <v>3.7344499999999998E-3</v>
      </c>
      <c r="AJ418" s="13">
        <v>0.15247816</v>
      </c>
      <c r="AK418" s="13">
        <v>3.3690650000000003E-2</v>
      </c>
      <c r="AL418" s="13">
        <v>5.8580280069999997E-2</v>
      </c>
      <c r="AM418" s="13">
        <v>3.7344499999999998E-3</v>
      </c>
      <c r="AN418" s="13">
        <v>0.15247816</v>
      </c>
      <c r="AO418" s="13">
        <v>3.3690650000000003E-2</v>
      </c>
      <c r="AP418" s="13">
        <v>5.5747400000000003E-2</v>
      </c>
      <c r="AQ418" s="13">
        <v>3.7344499999999998E-3</v>
      </c>
      <c r="AR418" s="13">
        <v>0.15247816</v>
      </c>
      <c r="AS418" s="13">
        <v>3.3690650000000003E-2</v>
      </c>
      <c r="AT418" s="13">
        <v>5.7407439900000003E-2</v>
      </c>
      <c r="AU418" s="13">
        <v>3.7344499999999998E-3</v>
      </c>
      <c r="AV418" s="13">
        <v>0.15247816</v>
      </c>
      <c r="AW418" s="13">
        <v>3.3690650000000003E-2</v>
      </c>
      <c r="AX418" s="13">
        <v>5.5747400000000003E-2</v>
      </c>
      <c r="AY418" s="13">
        <v>3.7344499999999998E-3</v>
      </c>
      <c r="AZ418" s="13">
        <v>0.15247816</v>
      </c>
      <c r="BA418" s="86">
        <v>6.3291139240506306E-2</v>
      </c>
      <c r="BB418" s="86">
        <v>5.63380281690141E-2</v>
      </c>
      <c r="BC418" s="13">
        <v>0</v>
      </c>
      <c r="BD418" s="13">
        <v>5.1948051948052E-2</v>
      </c>
      <c r="BE418" s="14">
        <v>2.5000000000000001E-2</v>
      </c>
      <c r="BF418" s="14">
        <v>4.4117647058823498E-2</v>
      </c>
      <c r="BG418" s="14">
        <v>0</v>
      </c>
      <c r="BH418" s="14">
        <v>2.53164556962025E-2</v>
      </c>
      <c r="BI418" s="14">
        <v>0</v>
      </c>
      <c r="BJ418" s="14">
        <v>3.0769230769230799E-2</v>
      </c>
      <c r="BK418" s="14">
        <v>0</v>
      </c>
      <c r="BL418" s="430">
        <v>5.4794520547945202E-2</v>
      </c>
      <c r="BM418" s="14">
        <v>3.7974683544303799E-2</v>
      </c>
      <c r="BN418" s="14">
        <v>1.4084507042253501E-2</v>
      </c>
      <c r="BO418" s="14">
        <v>0</v>
      </c>
      <c r="BP418" s="14">
        <v>3.8961038961039002E-2</v>
      </c>
      <c r="BQ418" s="86">
        <v>3.7974683544303799E-2</v>
      </c>
      <c r="BR418" s="86">
        <v>1.4084507042253501E-2</v>
      </c>
      <c r="BS418" s="86">
        <v>0</v>
      </c>
      <c r="BT418" s="86">
        <v>3.8961038961039002E-2</v>
      </c>
      <c r="BU418" s="14" t="s">
        <v>36</v>
      </c>
      <c r="BV418" s="14" t="s">
        <v>35</v>
      </c>
      <c r="BW418" s="14" t="s">
        <v>35</v>
      </c>
      <c r="BX418" s="14" t="s">
        <v>35</v>
      </c>
      <c r="BY418" s="14" t="s">
        <v>36</v>
      </c>
      <c r="BZ418" s="14" t="s">
        <v>35</v>
      </c>
      <c r="CA418" s="14" t="s">
        <v>35</v>
      </c>
      <c r="CB418" s="14" t="s">
        <v>35</v>
      </c>
      <c r="CC418" s="14">
        <v>5.18</v>
      </c>
      <c r="CD418" s="14">
        <v>5.18</v>
      </c>
      <c r="CE418" s="14">
        <v>5.18</v>
      </c>
      <c r="CF418" s="14">
        <v>5.18</v>
      </c>
      <c r="CG418" s="14">
        <v>5.18</v>
      </c>
      <c r="CH418" s="14">
        <v>5.18</v>
      </c>
      <c r="CI418" s="14">
        <v>5.13</v>
      </c>
      <c r="CJ418" s="14">
        <f>INDEX('Monthy Targets'!AC:AC,(MATCH(FY2019_ALL_Targets!$B:$B,'Monthy Targets'!$B:$B,0)))</f>
        <v>5.12</v>
      </c>
      <c r="CK418" s="14">
        <f>INDEX('Monthy Targets'!AD:AD,(MATCH(FY2019_ALL_Targets!$B:$B,'Monthy Targets'!$B:$B,0)))</f>
        <v>5.12</v>
      </c>
      <c r="CL418" s="14">
        <f>INDEX('Monthy Targets'!AE:AE,(MATCH(FY2019_ALL_Targets!$B:$B,'Monthy Targets'!$B:$B,0)))</f>
        <v>5.12</v>
      </c>
      <c r="CM418" s="14">
        <f>INDEX('Monthy Targets'!AF:AF,(MATCH(FY2019_ALL_Targets!$B:$B,'Monthy Targets'!$B:$B,0)))</f>
        <v>5.12</v>
      </c>
      <c r="CN418" s="14">
        <f>INDEX('Monthy Targets'!AG:AG,(MATCH(FY2019_ALL_Targets!$B:$B,'Monthy Targets'!$B:$B,0)))</f>
        <v>5.12</v>
      </c>
      <c r="CO418" s="14">
        <v>0</v>
      </c>
      <c r="CP418" s="14">
        <v>0.35</v>
      </c>
      <c r="CQ418" s="14">
        <v>0.35</v>
      </c>
      <c r="CR418" s="14">
        <v>0.35</v>
      </c>
      <c r="CS418" s="14">
        <v>0.35</v>
      </c>
      <c r="CT418" s="14">
        <v>0.35</v>
      </c>
      <c r="CU418" s="14">
        <v>0.35</v>
      </c>
      <c r="CV418" s="14">
        <v>0.35</v>
      </c>
      <c r="CW418" s="14">
        <v>0.35</v>
      </c>
      <c r="CX418" s="14">
        <v>0.35</v>
      </c>
      <c r="CY418" s="14">
        <v>0.35</v>
      </c>
      <c r="CZ418" s="14">
        <v>0.35</v>
      </c>
      <c r="DA418" s="14">
        <f>IF('QIPP Scorecard'!$AA$1=4,IF(FY2019_ALL_Targets!$BU418="Yes",INDEX('Final Comp Values'!$BN:$BN,MATCH(FY2019_ALL_Targets!$A418,'Final Comp Values'!$B:$B,0)),IF($BU418="Min Data",0,0)),0)</f>
        <v>0</v>
      </c>
      <c r="DB418" s="14">
        <f>IF('QIPP Scorecard'!$AA$1=4,IF(FY2019_ALL_Targets!$BV418="Yes",INDEX('Final Comp Values'!$BN:$BN,MATCH(FY2019_ALL_Targets!$A418,'Final Comp Values'!$B:$B,0)),IF($BV418="Min Data",0,0)),0)</f>
        <v>0.35</v>
      </c>
      <c r="DC418" s="14">
        <f>IF('QIPP Scorecard'!$AA$1=4,IF(FY2019_ALL_Targets!$BW418="Yes",INDEX('Final Comp Values'!$BN:$BN,MATCH(FY2019_ALL_Targets!$A418,'Final Comp Values'!$B:$B,0)),IF(CI418="Min Data",0,0)),0)</f>
        <v>0.35</v>
      </c>
      <c r="DD418" s="14">
        <f>IF('QIPP Scorecard'!$AA$1=4,IF(FY2019_ALL_Targets!$BX418="Yes",INDEX('Final Comp Values'!$BN:$BN,MATCH(FY2019_ALL_Targets!$A418,'Final Comp Values'!$B:$B,0)),IF($BX418="Min Data",0,0)),0)</f>
        <v>0.35</v>
      </c>
      <c r="DE418" s="14">
        <v>0</v>
      </c>
      <c r="DF418" s="14">
        <v>0.65</v>
      </c>
      <c r="DG418" s="14">
        <v>0.65</v>
      </c>
      <c r="DH418" s="14">
        <v>0.65</v>
      </c>
      <c r="DI418" s="14">
        <v>0.65</v>
      </c>
      <c r="DJ418" s="14">
        <v>0.65</v>
      </c>
      <c r="DK418" s="14">
        <v>0.65</v>
      </c>
      <c r="DL418" s="14">
        <v>0.65</v>
      </c>
      <c r="DM418" s="14">
        <v>0.65</v>
      </c>
      <c r="DN418" s="14">
        <v>0.65</v>
      </c>
      <c r="DO418" s="14">
        <v>0.65</v>
      </c>
      <c r="DP418" s="14">
        <v>0.65</v>
      </c>
      <c r="DQ418" s="14">
        <f>IF('QIPP Scorecard'!$AA$1=4,IF(FY2019_ALL_Targets!$BY418="Yes",INDEX('Final Comp Values'!$BK:$BK,MATCH(FY2019_ALL_Targets!$A418,'Final Comp Values'!$B:$B,0)),IF($BY418="Min Data",0,0)),0)</f>
        <v>0</v>
      </c>
      <c r="DR418" s="14">
        <f>IF('QIPP Scorecard'!$AA$1=4,IF(FY2019_ALL_Targets!$BZ418="Yes",INDEX('Final Comp Values'!$BO:$BO,MATCH(FY2019_ALL_Targets!$A418,'Final Comp Values'!$B:$B,0)),IF($BZ418="Min Data",0,0)),0)</f>
        <v>0.65</v>
      </c>
      <c r="DS418" s="14">
        <f>IF('QIPP Scorecard'!$AA$1=4,IF(FY2019_ALL_Targets!$CA418="Yes",INDEX('Final Comp Values'!$BO:$BO,MATCH(FY2019_ALL_Targets!$A418,'Final Comp Values'!$B:$B,0)),IF($CA418="Min Data",0,0)),0)</f>
        <v>0.65</v>
      </c>
      <c r="DT418" s="14">
        <f>IF('QIPP Scorecard'!$AA$1=4,IF(FY2019_ALL_Targets!$CB418="Yes",INDEX('Final Comp Values'!$BO:$BO,MATCH(FY2019_ALL_Targets!$A418,'Final Comp Values'!$B:$B,0)),IF($CB418="Min Data",0,0)),0)</f>
        <v>0.65</v>
      </c>
      <c r="DU418" s="14">
        <v>0.82</v>
      </c>
      <c r="DV418" s="14">
        <v>1.04</v>
      </c>
      <c r="DW418" s="14">
        <v>1.08</v>
      </c>
      <c r="DX418" s="14">
        <v>0.95</v>
      </c>
      <c r="DY418" s="12">
        <f t="shared" si="31"/>
        <v>1</v>
      </c>
      <c r="DZ418" s="12">
        <f t="shared" si="32"/>
        <v>1</v>
      </c>
      <c r="EA418" s="12">
        <f t="shared" si="33"/>
        <v>0</v>
      </c>
      <c r="EB418" s="12">
        <f t="shared" si="34"/>
        <v>0</v>
      </c>
    </row>
    <row r="419" spans="1:132" x14ac:dyDescent="0.25">
      <c r="A419" s="297">
        <v>102455</v>
      </c>
      <c r="B419" s="347">
        <v>676083</v>
      </c>
      <c r="C419" s="297">
        <v>1027453</v>
      </c>
      <c r="D419" s="14">
        <v>1154385425</v>
      </c>
      <c r="E419" s="26" t="s">
        <v>1003</v>
      </c>
      <c r="F419" s="26" t="str">
        <f>INDEX('Mar - Aug'!X:X,MATCH(A419,'Mar - Aug'!B:B,0))</f>
        <v>Hidalgo</v>
      </c>
      <c r="G419" s="26" t="s">
        <v>3026</v>
      </c>
      <c r="H419" s="26" t="s">
        <v>3108</v>
      </c>
      <c r="I419" s="26" t="str">
        <f t="shared" si="30"/>
        <v/>
      </c>
      <c r="J419" s="299" t="s">
        <v>306</v>
      </c>
      <c r="K419" s="299" t="s">
        <v>1041</v>
      </c>
      <c r="L419" s="299" t="s">
        <v>2885</v>
      </c>
      <c r="M419" s="13">
        <v>0</v>
      </c>
      <c r="N419" s="13">
        <v>5.46624E-2</v>
      </c>
      <c r="O419" s="13">
        <v>0</v>
      </c>
      <c r="P419" s="13">
        <v>0.15454546</v>
      </c>
      <c r="Q419" s="13">
        <v>3.3690650000000003E-2</v>
      </c>
      <c r="R419" s="13">
        <v>5.5747400000000003E-2</v>
      </c>
      <c r="S419" s="13">
        <v>3.7344499999999998E-3</v>
      </c>
      <c r="T419" s="13">
        <v>0.15247816</v>
      </c>
      <c r="U419" s="13">
        <v>3.3690650000000003E-2</v>
      </c>
      <c r="V419" s="13">
        <v>5.5747400000000003E-2</v>
      </c>
      <c r="W419" s="13">
        <v>3.7344499999999998E-3</v>
      </c>
      <c r="X419" s="13">
        <v>0.15247816</v>
      </c>
      <c r="Y419" s="13">
        <v>3.3690650000000003E-2</v>
      </c>
      <c r="Z419" s="13">
        <v>5.5747400000000003E-2</v>
      </c>
      <c r="AA419" s="13">
        <v>3.7344499999999998E-3</v>
      </c>
      <c r="AB419" s="13">
        <v>0.15247816</v>
      </c>
      <c r="AC419" s="13">
        <v>3.3690650000000003E-2</v>
      </c>
      <c r="AD419" s="13">
        <v>5.5747400000000003E-2</v>
      </c>
      <c r="AE419" s="13">
        <v>3.7344499999999998E-3</v>
      </c>
      <c r="AF419" s="13">
        <v>0.15247816</v>
      </c>
      <c r="AG419" s="13">
        <v>3.3690650000000003E-2</v>
      </c>
      <c r="AH419" s="13">
        <v>5.5747400000000003E-2</v>
      </c>
      <c r="AI419" s="13">
        <v>3.7344499999999998E-3</v>
      </c>
      <c r="AJ419" s="13">
        <v>0.15247816</v>
      </c>
      <c r="AK419" s="13">
        <v>3.3690650000000003E-2</v>
      </c>
      <c r="AL419" s="13">
        <v>5.5747400000000003E-2</v>
      </c>
      <c r="AM419" s="13">
        <v>3.7344499999999998E-3</v>
      </c>
      <c r="AN419" s="13">
        <v>0.15247816</v>
      </c>
      <c r="AO419" s="13">
        <v>3.3690650000000003E-2</v>
      </c>
      <c r="AP419" s="13">
        <v>5.5747400000000003E-2</v>
      </c>
      <c r="AQ419" s="13">
        <v>3.7344499999999998E-3</v>
      </c>
      <c r="AR419" s="13">
        <v>0.15247816</v>
      </c>
      <c r="AS419" s="13">
        <v>3.3690650000000003E-2</v>
      </c>
      <c r="AT419" s="13">
        <v>5.5747400000000003E-2</v>
      </c>
      <c r="AU419" s="13">
        <v>3.7344499999999998E-3</v>
      </c>
      <c r="AV419" s="13">
        <v>0.15247816</v>
      </c>
      <c r="AW419" s="13">
        <v>3.3690650000000003E-2</v>
      </c>
      <c r="AX419" s="13">
        <v>5.5747400000000003E-2</v>
      </c>
      <c r="AY419" s="13">
        <v>3.7344499999999998E-3</v>
      </c>
      <c r="AZ419" s="13">
        <v>0.15247816</v>
      </c>
      <c r="BA419" s="86">
        <v>3.1914893617021302E-2</v>
      </c>
      <c r="BB419" s="86">
        <v>9.2105263157894704E-2</v>
      </c>
      <c r="BC419" s="13">
        <v>0</v>
      </c>
      <c r="BD419" s="13">
        <v>0.16666666666666699</v>
      </c>
      <c r="BE419" s="14">
        <v>4.3956043956044001E-2</v>
      </c>
      <c r="BF419" s="14">
        <v>5.7142857142857099E-2</v>
      </c>
      <c r="BG419" s="14">
        <v>0</v>
      </c>
      <c r="BH419" s="14">
        <v>0.20689655172413801</v>
      </c>
      <c r="BI419" s="14">
        <v>3.3333333333333298E-2</v>
      </c>
      <c r="BJ419" s="14">
        <v>3.7974683544303799E-2</v>
      </c>
      <c r="BK419" s="14">
        <v>0</v>
      </c>
      <c r="BL419" s="430">
        <v>0.16470588235294101</v>
      </c>
      <c r="BM419" s="14">
        <v>1.1494252873563199E-2</v>
      </c>
      <c r="BN419" s="14">
        <v>2.66666666666667E-2</v>
      </c>
      <c r="BO419" s="14">
        <v>0</v>
      </c>
      <c r="BP419" s="14">
        <v>0.16049382716049401</v>
      </c>
      <c r="BQ419" s="86">
        <v>1.1494252873563199E-2</v>
      </c>
      <c r="BR419" s="86">
        <v>2.66666666666667E-2</v>
      </c>
      <c r="BS419" s="86">
        <v>0</v>
      </c>
      <c r="BT419" s="86">
        <v>0.16049382716049401</v>
      </c>
      <c r="BU419" s="14" t="s">
        <v>35</v>
      </c>
      <c r="BV419" s="14" t="s">
        <v>35</v>
      </c>
      <c r="BW419" s="14" t="s">
        <v>35</v>
      </c>
      <c r="BX419" s="14" t="s">
        <v>36</v>
      </c>
      <c r="BY419" s="14" t="s">
        <v>35</v>
      </c>
      <c r="BZ419" s="14" t="s">
        <v>35</v>
      </c>
      <c r="CA419" s="14" t="s">
        <v>35</v>
      </c>
      <c r="CB419" s="14" t="s">
        <v>36</v>
      </c>
      <c r="CC419" s="14">
        <v>0</v>
      </c>
      <c r="CD419" s="14">
        <v>0</v>
      </c>
      <c r="CE419" s="14">
        <v>0</v>
      </c>
      <c r="CF419" s="14">
        <v>0</v>
      </c>
      <c r="CG419" s="14">
        <v>0</v>
      </c>
      <c r="CH419" s="14">
        <v>0</v>
      </c>
      <c r="CI419" s="14">
        <v>0</v>
      </c>
      <c r="CJ419" s="14">
        <f>INDEX('Monthy Targets'!AC:AC,(MATCH(FY2019_ALL_Targets!$B:$B,'Monthy Targets'!$B:$B,0)))</f>
        <v>0</v>
      </c>
      <c r="CK419" s="14">
        <f>INDEX('Monthy Targets'!AD:AD,(MATCH(FY2019_ALL_Targets!$B:$B,'Monthy Targets'!$B:$B,0)))</f>
        <v>0</v>
      </c>
      <c r="CL419" s="14">
        <f>INDEX('Monthy Targets'!AE:AE,(MATCH(FY2019_ALL_Targets!$B:$B,'Monthy Targets'!$B:$B,0)))</f>
        <v>0</v>
      </c>
      <c r="CM419" s="14">
        <f>INDEX('Monthy Targets'!AF:AF,(MATCH(FY2019_ALL_Targets!$B:$B,'Monthy Targets'!$B:$B,0)))</f>
        <v>0</v>
      </c>
      <c r="CN419" s="14">
        <f>INDEX('Monthy Targets'!AG:AG,(MATCH(FY2019_ALL_Targets!$B:$B,'Monthy Targets'!$B:$B,0)))</f>
        <v>0</v>
      </c>
      <c r="CO419" s="14">
        <v>1.6</v>
      </c>
      <c r="CP419" s="14">
        <v>0</v>
      </c>
      <c r="CQ419" s="14">
        <v>1.6</v>
      </c>
      <c r="CR419" s="14">
        <v>0</v>
      </c>
      <c r="CS419" s="14">
        <v>0</v>
      </c>
      <c r="CT419" s="14">
        <v>0</v>
      </c>
      <c r="CU419" s="14">
        <v>1.6</v>
      </c>
      <c r="CV419" s="14">
        <v>0</v>
      </c>
      <c r="CW419" s="14">
        <v>1.56</v>
      </c>
      <c r="CX419" s="14">
        <v>1.56</v>
      </c>
      <c r="CY419" s="14">
        <v>1.56</v>
      </c>
      <c r="CZ419" s="14">
        <v>0</v>
      </c>
      <c r="DA419" s="14">
        <f>IF('QIPP Scorecard'!$AA$1=4,IF(FY2019_ALL_Targets!$BU419="Yes",INDEX('Final Comp Values'!$BN:$BN,MATCH(FY2019_ALL_Targets!$A419,'Final Comp Values'!$B:$B,0)),IF($BU419="Min Data",0,0)),0)</f>
        <v>1.56</v>
      </c>
      <c r="DB419" s="14">
        <f>IF('QIPP Scorecard'!$AA$1=4,IF(FY2019_ALL_Targets!$BV419="Yes",INDEX('Final Comp Values'!$BN:$BN,MATCH(FY2019_ALL_Targets!$A419,'Final Comp Values'!$B:$B,0)),IF($BV419="Min Data",0,0)),0)</f>
        <v>1.56</v>
      </c>
      <c r="DC419" s="14">
        <f>IF('QIPP Scorecard'!$AA$1=4,IF(FY2019_ALL_Targets!$BW419="Yes",INDEX('Final Comp Values'!$BN:$BN,MATCH(FY2019_ALL_Targets!$A419,'Final Comp Values'!$B:$B,0)),IF(CI419="Min Data",0,0)),0)</f>
        <v>1.56</v>
      </c>
      <c r="DD419" s="14">
        <f>IF('QIPP Scorecard'!$AA$1=4,IF(FY2019_ALL_Targets!$BX419="Yes",INDEX('Final Comp Values'!$BN:$BN,MATCH(FY2019_ALL_Targets!$A419,'Final Comp Values'!$B:$B,0)),IF($BX419="Min Data",0,0)),0)</f>
        <v>0</v>
      </c>
      <c r="DE419" s="14">
        <v>2.97</v>
      </c>
      <c r="DF419" s="14">
        <v>0</v>
      </c>
      <c r="DG419" s="14">
        <v>2.97</v>
      </c>
      <c r="DH419" s="14">
        <v>0</v>
      </c>
      <c r="DI419" s="14">
        <v>0</v>
      </c>
      <c r="DJ419" s="14">
        <v>0</v>
      </c>
      <c r="DK419" s="14">
        <v>2.97</v>
      </c>
      <c r="DL419" s="14">
        <v>0</v>
      </c>
      <c r="DM419" s="14">
        <v>2.9</v>
      </c>
      <c r="DN419" s="14">
        <v>2.9</v>
      </c>
      <c r="DO419" s="14">
        <v>2.9</v>
      </c>
      <c r="DP419" s="14">
        <v>0</v>
      </c>
      <c r="DQ419" s="14">
        <f>IF('QIPP Scorecard'!$AA$1=4,IF(FY2019_ALL_Targets!$BY419="Yes",INDEX('Final Comp Values'!$BK:$BK,MATCH(FY2019_ALL_Targets!$A419,'Final Comp Values'!$B:$B,0)),IF($BY419="Min Data",0,0)),0)</f>
        <v>2.9</v>
      </c>
      <c r="DR419" s="14">
        <f>IF('QIPP Scorecard'!$AA$1=4,IF(FY2019_ALL_Targets!$BZ419="Yes",INDEX('Final Comp Values'!$BO:$BO,MATCH(FY2019_ALL_Targets!$A419,'Final Comp Values'!$B:$B,0)),IF($BZ419="Min Data",0,0)),0)</f>
        <v>2.9</v>
      </c>
      <c r="DS419" s="14">
        <f>IF('QIPP Scorecard'!$AA$1=4,IF(FY2019_ALL_Targets!$CA419="Yes",INDEX('Final Comp Values'!$BO:$BO,MATCH(FY2019_ALL_Targets!$A419,'Final Comp Values'!$B:$B,0)),IF($CA419="Min Data",0,0)),0)</f>
        <v>2.9</v>
      </c>
      <c r="DT419" s="14">
        <f>IF('QIPP Scorecard'!$AA$1=4,IF(FY2019_ALL_Targets!$CB419="Yes",INDEX('Final Comp Values'!$BO:$BO,MATCH(FY2019_ALL_Targets!$A419,'Final Comp Values'!$B:$B,0)),IF($CB419="Min Data",0,0)),0)</f>
        <v>0</v>
      </c>
      <c r="DU419" s="14">
        <v>0.92</v>
      </c>
      <c r="DV419" s="14">
        <v>0.52</v>
      </c>
      <c r="DW419" s="14">
        <v>1.63</v>
      </c>
      <c r="DX419" s="14">
        <v>1.6</v>
      </c>
      <c r="DY419" s="12">
        <f t="shared" si="31"/>
        <v>1</v>
      </c>
      <c r="DZ419" s="12">
        <f t="shared" si="32"/>
        <v>1</v>
      </c>
      <c r="EA419" s="12">
        <f t="shared" si="33"/>
        <v>0</v>
      </c>
      <c r="EB419" s="12">
        <f t="shared" si="34"/>
        <v>3</v>
      </c>
    </row>
    <row r="420" spans="1:132" x14ac:dyDescent="0.25">
      <c r="A420" s="297">
        <v>100313</v>
      </c>
      <c r="B420" s="347">
        <v>676091</v>
      </c>
      <c r="C420" s="297">
        <v>1026080</v>
      </c>
      <c r="D420" s="14">
        <v>1295766798</v>
      </c>
      <c r="E420" s="26" t="s">
        <v>913</v>
      </c>
      <c r="F420" s="26" t="str">
        <f>INDEX('Mar - Aug'!X:X,MATCH(A420,'Mar - Aug'!B:B,0))</f>
        <v>MRSA West</v>
      </c>
      <c r="G420" s="26" t="s">
        <v>3039</v>
      </c>
      <c r="H420" s="26"/>
      <c r="I420" s="26" t="str">
        <f t="shared" si="30"/>
        <v/>
      </c>
      <c r="J420" s="299" t="s">
        <v>282</v>
      </c>
      <c r="K420" s="299" t="s">
        <v>2344</v>
      </c>
      <c r="L420" s="299" t="s">
        <v>283</v>
      </c>
      <c r="M420" s="13">
        <v>9.1603069999999995E-2</v>
      </c>
      <c r="N420" s="13">
        <v>8.7500010000000003E-2</v>
      </c>
      <c r="O420" s="13">
        <v>0</v>
      </c>
      <c r="P420" s="13">
        <v>0.12595421000000001</v>
      </c>
      <c r="Q420" s="13">
        <v>3.3690650000000003E-2</v>
      </c>
      <c r="R420" s="13">
        <v>5.5747400000000003E-2</v>
      </c>
      <c r="S420" s="13">
        <v>3.7344499999999998E-3</v>
      </c>
      <c r="T420" s="13">
        <v>0.15247816</v>
      </c>
      <c r="U420" s="13">
        <v>9.0045817809999998E-2</v>
      </c>
      <c r="V420" s="13">
        <v>8.601250983E-2</v>
      </c>
      <c r="W420" s="13">
        <v>3.7344499999999998E-3</v>
      </c>
      <c r="X420" s="13">
        <v>0.15247816</v>
      </c>
      <c r="Y420" s="13">
        <v>8.7022916500000005E-2</v>
      </c>
      <c r="Z420" s="13">
        <v>8.3125009499999999E-2</v>
      </c>
      <c r="AA420" s="13">
        <v>3.7344499999999998E-3</v>
      </c>
      <c r="AB420" s="13">
        <v>0.15247816</v>
      </c>
      <c r="AC420" s="13">
        <v>8.8488565620000001E-2</v>
      </c>
      <c r="AD420" s="13">
        <v>8.4525009659999997E-2</v>
      </c>
      <c r="AE420" s="13">
        <v>3.7344499999999998E-3</v>
      </c>
      <c r="AF420" s="13">
        <v>0.15247816</v>
      </c>
      <c r="AG420" s="13">
        <v>8.2442763000000002E-2</v>
      </c>
      <c r="AH420" s="13">
        <v>7.8750008999999996E-2</v>
      </c>
      <c r="AI420" s="13">
        <v>3.7344499999999998E-3</v>
      </c>
      <c r="AJ420" s="13">
        <v>0.15247816</v>
      </c>
      <c r="AK420" s="13">
        <v>8.6931313430000004E-2</v>
      </c>
      <c r="AL420" s="13">
        <v>8.3037509489999994E-2</v>
      </c>
      <c r="AM420" s="13">
        <v>3.7344499999999998E-3</v>
      </c>
      <c r="AN420" s="13">
        <v>0.15247816</v>
      </c>
      <c r="AO420" s="13">
        <v>7.7862609499999999E-2</v>
      </c>
      <c r="AP420" s="13">
        <v>7.4375008500000006E-2</v>
      </c>
      <c r="AQ420" s="13">
        <v>3.7344499999999998E-3</v>
      </c>
      <c r="AR420" s="13">
        <v>0.15247816</v>
      </c>
      <c r="AS420" s="13">
        <v>8.5190855100000004E-2</v>
      </c>
      <c r="AT420" s="13">
        <v>8.1375009299999995E-2</v>
      </c>
      <c r="AU420" s="13">
        <v>3.7344499999999998E-3</v>
      </c>
      <c r="AV420" s="13">
        <v>0.15247816</v>
      </c>
      <c r="AW420" s="13">
        <v>7.3282455999999996E-2</v>
      </c>
      <c r="AX420" s="13">
        <v>7.0000008000000002E-2</v>
      </c>
      <c r="AY420" s="13">
        <v>3.7344499999999998E-3</v>
      </c>
      <c r="AZ420" s="13">
        <v>0.15247816</v>
      </c>
      <c r="BA420" s="86">
        <v>0.05</v>
      </c>
      <c r="BB420" s="86">
        <v>4.8780487804878099E-2</v>
      </c>
      <c r="BC420" s="13">
        <v>0</v>
      </c>
      <c r="BD420" s="13">
        <v>0.15</v>
      </c>
      <c r="BE420" s="14">
        <v>3.125E-2</v>
      </c>
      <c r="BF420" s="14">
        <v>0</v>
      </c>
      <c r="BG420" s="14">
        <v>0</v>
      </c>
      <c r="BH420" s="14">
        <v>0.140625</v>
      </c>
      <c r="BI420" s="14">
        <v>1.4492753623188401E-2</v>
      </c>
      <c r="BJ420" s="14">
        <v>1.88679245283019E-2</v>
      </c>
      <c r="BK420" s="14">
        <v>0</v>
      </c>
      <c r="BL420" s="430">
        <v>0.115942028985507</v>
      </c>
      <c r="BM420" s="14">
        <v>0</v>
      </c>
      <c r="BN420" s="14">
        <v>2.2222222222222199E-2</v>
      </c>
      <c r="BO420" s="14">
        <v>0</v>
      </c>
      <c r="BP420" s="14">
        <v>9.8360655737704902E-2</v>
      </c>
      <c r="BQ420" s="86">
        <v>0</v>
      </c>
      <c r="BR420" s="86">
        <v>2.2222222222222199E-2</v>
      </c>
      <c r="BS420" s="86">
        <v>0</v>
      </c>
      <c r="BT420" s="86">
        <v>9.8360655737704902E-2</v>
      </c>
      <c r="BU420" s="14" t="s">
        <v>35</v>
      </c>
      <c r="BV420" s="14" t="s">
        <v>35</v>
      </c>
      <c r="BW420" s="14" t="s">
        <v>35</v>
      </c>
      <c r="BX420" s="14" t="s">
        <v>35</v>
      </c>
      <c r="BY420" s="14" t="s">
        <v>35</v>
      </c>
      <c r="BZ420" s="14" t="s">
        <v>35</v>
      </c>
      <c r="CA420" s="14" t="s">
        <v>35</v>
      </c>
      <c r="CB420" s="14" t="s">
        <v>35</v>
      </c>
      <c r="CC420" s="14">
        <v>3.43</v>
      </c>
      <c r="CD420" s="14">
        <v>3.43</v>
      </c>
      <c r="CE420" s="14">
        <v>3.43</v>
      </c>
      <c r="CF420" s="14">
        <v>3.43</v>
      </c>
      <c r="CG420" s="14">
        <v>3.43</v>
      </c>
      <c r="CH420" s="14">
        <v>3.43</v>
      </c>
      <c r="CI420" s="14">
        <v>3.36</v>
      </c>
      <c r="CJ420" s="14">
        <f>INDEX('Monthy Targets'!AC:AC,(MATCH(FY2019_ALL_Targets!$B:$B,'Monthy Targets'!$B:$B,0)))</f>
        <v>3.34</v>
      </c>
      <c r="CK420" s="14">
        <f>INDEX('Monthy Targets'!AD:AD,(MATCH(FY2019_ALL_Targets!$B:$B,'Monthy Targets'!$B:$B,0)))</f>
        <v>3.34</v>
      </c>
      <c r="CL420" s="14">
        <f>INDEX('Monthy Targets'!AE:AE,(MATCH(FY2019_ALL_Targets!$B:$B,'Monthy Targets'!$B:$B,0)))</f>
        <v>3.34</v>
      </c>
      <c r="CM420" s="14">
        <f>INDEX('Monthy Targets'!AF:AF,(MATCH(FY2019_ALL_Targets!$B:$B,'Monthy Targets'!$B:$B,0)))</f>
        <v>3.34</v>
      </c>
      <c r="CN420" s="14">
        <f>INDEX('Monthy Targets'!AG:AG,(MATCH(FY2019_ALL_Targets!$B:$B,'Monthy Targets'!$B:$B,0)))</f>
        <v>3.34</v>
      </c>
      <c r="CO420" s="14">
        <v>0.23</v>
      </c>
      <c r="CP420" s="14">
        <v>0.23</v>
      </c>
      <c r="CQ420" s="14">
        <v>0.23</v>
      </c>
      <c r="CR420" s="14">
        <v>0.23</v>
      </c>
      <c r="CS420" s="14">
        <v>0.23</v>
      </c>
      <c r="CT420" s="14">
        <v>0.23</v>
      </c>
      <c r="CU420" s="14">
        <v>0.23</v>
      </c>
      <c r="CV420" s="14">
        <v>0.23</v>
      </c>
      <c r="CW420" s="14">
        <v>0.23</v>
      </c>
      <c r="CX420" s="14">
        <v>0.23</v>
      </c>
      <c r="CY420" s="14">
        <v>0.23</v>
      </c>
      <c r="CZ420" s="14">
        <v>0.23</v>
      </c>
      <c r="DA420" s="14">
        <f>IF('QIPP Scorecard'!$AA$1=4,IF(FY2019_ALL_Targets!$BU420="Yes",INDEX('Final Comp Values'!$BN:$BN,MATCH(FY2019_ALL_Targets!$A420,'Final Comp Values'!$B:$B,0)),IF($BU420="Min Data",0,0)),0)</f>
        <v>0.23</v>
      </c>
      <c r="DB420" s="14">
        <f>IF('QIPP Scorecard'!$AA$1=4,IF(FY2019_ALL_Targets!$BV420="Yes",INDEX('Final Comp Values'!$BN:$BN,MATCH(FY2019_ALL_Targets!$A420,'Final Comp Values'!$B:$B,0)),IF($BV420="Min Data",0,0)),0)</f>
        <v>0.23</v>
      </c>
      <c r="DC420" s="14">
        <f>IF('QIPP Scorecard'!$AA$1=4,IF(FY2019_ALL_Targets!$BW420="Yes",INDEX('Final Comp Values'!$BN:$BN,MATCH(FY2019_ALL_Targets!$A420,'Final Comp Values'!$B:$B,0)),IF(CI420="Min Data",0,0)),0)</f>
        <v>0.23</v>
      </c>
      <c r="DD420" s="14">
        <f>IF('QIPP Scorecard'!$AA$1=4,IF(FY2019_ALL_Targets!$BX420="Yes",INDEX('Final Comp Values'!$BN:$BN,MATCH(FY2019_ALL_Targets!$A420,'Final Comp Values'!$B:$B,0)),IF($BX420="Min Data",0,0)),0)</f>
        <v>0.23</v>
      </c>
      <c r="DE420" s="14">
        <v>0.43</v>
      </c>
      <c r="DF420" s="14">
        <v>0.43</v>
      </c>
      <c r="DG420" s="14">
        <v>0.43</v>
      </c>
      <c r="DH420" s="14">
        <v>0.43</v>
      </c>
      <c r="DI420" s="14">
        <v>0.43</v>
      </c>
      <c r="DJ420" s="14">
        <v>0.43</v>
      </c>
      <c r="DK420" s="14">
        <v>0.43</v>
      </c>
      <c r="DL420" s="14">
        <v>0.43</v>
      </c>
      <c r="DM420" s="14">
        <v>0.42</v>
      </c>
      <c r="DN420" s="14">
        <v>0.42</v>
      </c>
      <c r="DO420" s="14">
        <v>0.42</v>
      </c>
      <c r="DP420" s="14">
        <v>0.42</v>
      </c>
      <c r="DQ420" s="14">
        <f>IF('QIPP Scorecard'!$AA$1=4,IF(FY2019_ALL_Targets!$BY420="Yes",INDEX('Final Comp Values'!$BK:$BK,MATCH(FY2019_ALL_Targets!$A420,'Final Comp Values'!$B:$B,0)),IF($BY420="Min Data",0,0)),0)</f>
        <v>0.42</v>
      </c>
      <c r="DR420" s="14">
        <f>IF('QIPP Scorecard'!$AA$1=4,IF(FY2019_ALL_Targets!$BZ420="Yes",INDEX('Final Comp Values'!$BO:$BO,MATCH(FY2019_ALL_Targets!$A420,'Final Comp Values'!$B:$B,0)),IF($BZ420="Min Data",0,0)),0)</f>
        <v>0.42</v>
      </c>
      <c r="DS420" s="14">
        <f>IF('QIPP Scorecard'!$AA$1=4,IF(FY2019_ALL_Targets!$CA420="Yes",INDEX('Final Comp Values'!$BO:$BO,MATCH(FY2019_ALL_Targets!$A420,'Final Comp Values'!$B:$B,0)),IF($CA420="Min Data",0,0)),0)</f>
        <v>0.42</v>
      </c>
      <c r="DT420" s="14">
        <f>IF('QIPP Scorecard'!$AA$1=4,IF(FY2019_ALL_Targets!$CB420="Yes",INDEX('Final Comp Values'!$BO:$BO,MATCH(FY2019_ALL_Targets!$A420,'Final Comp Values'!$B:$B,0)),IF($CB420="Min Data",0,0)),0)</f>
        <v>0.42</v>
      </c>
      <c r="DU420" s="14">
        <v>0.61</v>
      </c>
      <c r="DV420" s="14">
        <v>0.69</v>
      </c>
      <c r="DW420" s="14">
        <v>0.72</v>
      </c>
      <c r="DX420" s="14">
        <v>0.7</v>
      </c>
      <c r="DY420" s="12">
        <f t="shared" si="31"/>
        <v>0</v>
      </c>
      <c r="DZ420" s="12">
        <f t="shared" si="32"/>
        <v>0</v>
      </c>
      <c r="EA420" s="12">
        <f t="shared" si="33"/>
        <v>0</v>
      </c>
      <c r="EB420" s="12">
        <f t="shared" si="34"/>
        <v>0</v>
      </c>
    </row>
    <row r="421" spans="1:132" x14ac:dyDescent="0.25">
      <c r="A421" s="297">
        <v>5275</v>
      </c>
      <c r="B421" s="347">
        <v>676092</v>
      </c>
      <c r="C421" s="297">
        <v>1028750</v>
      </c>
      <c r="D421" s="14">
        <v>1093131476</v>
      </c>
      <c r="E421" s="26" t="s">
        <v>939</v>
      </c>
      <c r="F421" s="26" t="str">
        <f>INDEX('Mar - Aug'!X:X,MATCH(A421,'Mar - Aug'!B:B,0))</f>
        <v>MRSA Northeast</v>
      </c>
      <c r="G421" s="26" t="s">
        <v>3053</v>
      </c>
      <c r="H421" s="26"/>
      <c r="I421" s="26" t="str">
        <f t="shared" si="30"/>
        <v/>
      </c>
      <c r="J421" s="299" t="s">
        <v>269</v>
      </c>
      <c r="K421" s="299" t="s">
        <v>991</v>
      </c>
      <c r="L421" s="299" t="s">
        <v>270</v>
      </c>
      <c r="M421" s="13">
        <v>5.2631570000000003E-2</v>
      </c>
      <c r="N421" s="13">
        <v>9.8901100000000006E-2</v>
      </c>
      <c r="O421" s="13">
        <v>0</v>
      </c>
      <c r="P421" s="13">
        <v>5.3691309999999999E-2</v>
      </c>
      <c r="Q421" s="13">
        <v>3.3690650000000003E-2</v>
      </c>
      <c r="R421" s="13">
        <v>5.5747400000000003E-2</v>
      </c>
      <c r="S421" s="13">
        <v>3.7344499999999998E-3</v>
      </c>
      <c r="T421" s="13">
        <v>0.15247816</v>
      </c>
      <c r="U421" s="13">
        <v>5.1736833310000001E-2</v>
      </c>
      <c r="V421" s="13">
        <v>9.7219781300000002E-2</v>
      </c>
      <c r="W421" s="13">
        <v>3.7344499999999998E-3</v>
      </c>
      <c r="X421" s="13">
        <v>0.15247816</v>
      </c>
      <c r="Y421" s="13">
        <v>4.99999915E-2</v>
      </c>
      <c r="Z421" s="13">
        <v>9.3956045000000002E-2</v>
      </c>
      <c r="AA421" s="13">
        <v>3.7344499999999998E-3</v>
      </c>
      <c r="AB421" s="13">
        <v>0.15247816</v>
      </c>
      <c r="AC421" s="13">
        <v>5.0842096619999999E-2</v>
      </c>
      <c r="AD421" s="13">
        <v>9.5538462599999999E-2</v>
      </c>
      <c r="AE421" s="13">
        <v>3.7344499999999998E-3</v>
      </c>
      <c r="AF421" s="13">
        <v>0.15247816</v>
      </c>
      <c r="AG421" s="13">
        <v>4.7368412999999998E-2</v>
      </c>
      <c r="AH421" s="13">
        <v>8.9010989999999998E-2</v>
      </c>
      <c r="AI421" s="13">
        <v>3.7344499999999998E-3</v>
      </c>
      <c r="AJ421" s="13">
        <v>0.15247816</v>
      </c>
      <c r="AK421" s="13">
        <v>4.9947359929999997E-2</v>
      </c>
      <c r="AL421" s="13">
        <v>9.3857143899999995E-2</v>
      </c>
      <c r="AM421" s="13">
        <v>3.7344499999999998E-3</v>
      </c>
      <c r="AN421" s="13">
        <v>0.15247816</v>
      </c>
      <c r="AO421" s="13">
        <v>4.4736834500000003E-2</v>
      </c>
      <c r="AP421" s="13">
        <v>8.4065934999999994E-2</v>
      </c>
      <c r="AQ421" s="13">
        <v>3.7344499999999998E-3</v>
      </c>
      <c r="AR421" s="13">
        <v>0.15247816</v>
      </c>
      <c r="AS421" s="13">
        <v>4.8947360099999997E-2</v>
      </c>
      <c r="AT421" s="13">
        <v>9.1978023000000006E-2</v>
      </c>
      <c r="AU421" s="13">
        <v>3.7344499999999998E-3</v>
      </c>
      <c r="AV421" s="13">
        <v>0.15247816</v>
      </c>
      <c r="AW421" s="13">
        <v>4.2105256000000001E-2</v>
      </c>
      <c r="AX421" s="13">
        <v>7.9120880000000005E-2</v>
      </c>
      <c r="AY421" s="13">
        <v>3.7344499999999998E-3</v>
      </c>
      <c r="AZ421" s="13">
        <v>0.15247816</v>
      </c>
      <c r="BA421" s="86">
        <v>2.6315789473684199E-2</v>
      </c>
      <c r="BB421" s="86" t="s">
        <v>14856</v>
      </c>
      <c r="BC421" s="13">
        <v>0</v>
      </c>
      <c r="BD421" s="13">
        <v>5.8823529411764698E-2</v>
      </c>
      <c r="BE421" s="14">
        <v>2.7027027027027001E-2</v>
      </c>
      <c r="BF421" s="14" t="s">
        <v>14856</v>
      </c>
      <c r="BG421" s="14">
        <v>0</v>
      </c>
      <c r="BH421" s="14">
        <v>0.11764705882352899</v>
      </c>
      <c r="BI421" s="14">
        <v>8.5714285714285701E-2</v>
      </c>
      <c r="BJ421" s="14" t="s">
        <v>14856</v>
      </c>
      <c r="BK421" s="14">
        <v>0</v>
      </c>
      <c r="BL421" s="430">
        <v>0.12121212121212099</v>
      </c>
      <c r="BM421" s="14" t="s">
        <v>14856</v>
      </c>
      <c r="BN421" s="14" t="s">
        <v>14857</v>
      </c>
      <c r="BO421" s="14" t="s">
        <v>14856</v>
      </c>
      <c r="BP421" s="14" t="s">
        <v>14856</v>
      </c>
      <c r="BQ421" s="86" t="s">
        <v>14856</v>
      </c>
      <c r="BR421" s="86" t="s">
        <v>14857</v>
      </c>
      <c r="BS421" s="86" t="s">
        <v>14856</v>
      </c>
      <c r="BT421" s="86" t="s">
        <v>14856</v>
      </c>
      <c r="BU421" s="14" t="s">
        <v>36</v>
      </c>
      <c r="BV421" s="14" t="s">
        <v>14857</v>
      </c>
      <c r="BW421" s="14" t="s">
        <v>35</v>
      </c>
      <c r="BX421" s="14" t="s">
        <v>35</v>
      </c>
      <c r="BY421" s="14" t="s">
        <v>36</v>
      </c>
      <c r="BZ421" s="14" t="s">
        <v>14857</v>
      </c>
      <c r="CA421" s="14" t="s">
        <v>35</v>
      </c>
      <c r="CB421" s="14" t="s">
        <v>35</v>
      </c>
      <c r="CC421" s="14">
        <v>3.58</v>
      </c>
      <c r="CD421" s="14">
        <v>3.58</v>
      </c>
      <c r="CE421" s="14">
        <v>3.58</v>
      </c>
      <c r="CF421" s="14">
        <v>3.58</v>
      </c>
      <c r="CG421" s="14">
        <v>3.58</v>
      </c>
      <c r="CH421" s="14">
        <v>3.58</v>
      </c>
      <c r="CI421" s="14">
        <v>0</v>
      </c>
      <c r="CJ421" s="14">
        <f>INDEX('Monthy Targets'!AC:AC,(MATCH(FY2019_ALL_Targets!$B:$B,'Monthy Targets'!$B:$B,0)))</f>
        <v>0</v>
      </c>
      <c r="CK421" s="14">
        <f>INDEX('Monthy Targets'!AD:AD,(MATCH(FY2019_ALL_Targets!$B:$B,'Monthy Targets'!$B:$B,0)))</f>
        <v>0</v>
      </c>
      <c r="CL421" s="14">
        <f>INDEX('Monthy Targets'!AE:AE,(MATCH(FY2019_ALL_Targets!$B:$B,'Monthy Targets'!$B:$B,0)))</f>
        <v>0</v>
      </c>
      <c r="CM421" s="14">
        <f>INDEX('Monthy Targets'!AF:AF,(MATCH(FY2019_ALL_Targets!$B:$B,'Monthy Targets'!$B:$B,0)))</f>
        <v>0</v>
      </c>
      <c r="CN421" s="14">
        <f>INDEX('Monthy Targets'!AG:AG,(MATCH(FY2019_ALL_Targets!$B:$B,'Monthy Targets'!$B:$B,0)))</f>
        <v>0</v>
      </c>
      <c r="CO421" s="14">
        <v>0.24</v>
      </c>
      <c r="CP421" s="14">
        <v>0</v>
      </c>
      <c r="CQ421" s="14">
        <v>0.24</v>
      </c>
      <c r="CR421" s="14">
        <v>0.24</v>
      </c>
      <c r="CS421" s="14">
        <v>0.24</v>
      </c>
      <c r="CT421" s="14">
        <v>0.24</v>
      </c>
      <c r="CU421" s="14">
        <v>0.24</v>
      </c>
      <c r="CV421" s="14">
        <v>0.24</v>
      </c>
      <c r="CW421" s="14">
        <v>0</v>
      </c>
      <c r="CX421" s="14">
        <v>0.25</v>
      </c>
      <c r="CY421" s="14">
        <v>0.25</v>
      </c>
      <c r="CZ421" s="14">
        <v>0.25</v>
      </c>
      <c r="DA421" s="14">
        <f>IF('QIPP Scorecard'!$AA$1=4,IF(FY2019_ALL_Targets!$BU421="Yes",INDEX('Final Comp Values'!$BN:$BN,MATCH(FY2019_ALL_Targets!$A421,'Final Comp Values'!$B:$B,0)),IF($BU421="Min Data",0,0)),0)</f>
        <v>0</v>
      </c>
      <c r="DB421" s="14">
        <f>IF('QIPP Scorecard'!$AA$1=4,IF(FY2019_ALL_Targets!$BV421="Yes",INDEX('Final Comp Values'!$BN:$BN,MATCH(FY2019_ALL_Targets!$A421,'Final Comp Values'!$B:$B,0)),IF($BV421="Min Data",0,0)),0)</f>
        <v>0</v>
      </c>
      <c r="DC421" s="14">
        <f>IF('QIPP Scorecard'!$AA$1=4,IF(FY2019_ALL_Targets!$BW421="Yes",INDEX('Final Comp Values'!$BN:$BN,MATCH(FY2019_ALL_Targets!$A421,'Final Comp Values'!$B:$B,0)),IF(CI421="Min Data",0,0)),0)</f>
        <v>0.25</v>
      </c>
      <c r="DD421" s="14">
        <f>IF('QIPP Scorecard'!$AA$1=4,IF(FY2019_ALL_Targets!$BX421="Yes",INDEX('Final Comp Values'!$BN:$BN,MATCH(FY2019_ALL_Targets!$A421,'Final Comp Values'!$B:$B,0)),IF($BX421="Min Data",0,0)),0)</f>
        <v>0.25</v>
      </c>
      <c r="DE421" s="14">
        <v>0.45</v>
      </c>
      <c r="DF421" s="14">
        <v>0</v>
      </c>
      <c r="DG421" s="14">
        <v>0.45</v>
      </c>
      <c r="DH421" s="14">
        <v>0.45</v>
      </c>
      <c r="DI421" s="14">
        <v>0.45</v>
      </c>
      <c r="DJ421" s="14">
        <v>0.45</v>
      </c>
      <c r="DK421" s="14">
        <v>0.45</v>
      </c>
      <c r="DL421" s="14">
        <v>0.45</v>
      </c>
      <c r="DM421" s="14">
        <v>0</v>
      </c>
      <c r="DN421" s="14">
        <v>0.47</v>
      </c>
      <c r="DO421" s="14">
        <v>0.47</v>
      </c>
      <c r="DP421" s="14">
        <v>0.47</v>
      </c>
      <c r="DQ421" s="14">
        <f>IF('QIPP Scorecard'!$AA$1=4,IF(FY2019_ALL_Targets!$BY421="Yes",INDEX('Final Comp Values'!$BK:$BK,MATCH(FY2019_ALL_Targets!$A421,'Final Comp Values'!$B:$B,0)),IF($BY421="Min Data",0,0)),0)</f>
        <v>0</v>
      </c>
      <c r="DR421" s="14">
        <f>IF('QIPP Scorecard'!$AA$1=4,IF(FY2019_ALL_Targets!$BZ421="Yes",INDEX('Final Comp Values'!$BO:$BO,MATCH(FY2019_ALL_Targets!$A421,'Final Comp Values'!$B:$B,0)),IF($BZ421="Min Data",0,0)),0)</f>
        <v>0</v>
      </c>
      <c r="DS421" s="14">
        <f>IF('QIPP Scorecard'!$AA$1=4,IF(FY2019_ALL_Targets!$CA421="Yes",INDEX('Final Comp Values'!$BO:$BO,MATCH(FY2019_ALL_Targets!$A421,'Final Comp Values'!$B:$B,0)),IF($CA421="Min Data",0,0)),0)</f>
        <v>0.47</v>
      </c>
      <c r="DT421" s="14">
        <f>IF('QIPP Scorecard'!$AA$1=4,IF(FY2019_ALL_Targets!$CB421="Yes",INDEX('Final Comp Values'!$BO:$BO,MATCH(FY2019_ALL_Targets!$A421,'Final Comp Values'!$B:$B,0)),IF($CB421="Min Data",0,0)),0)</f>
        <v>0.47</v>
      </c>
      <c r="DU421" s="14">
        <v>0.56999999999999995</v>
      </c>
      <c r="DV421" s="14">
        <v>0.72</v>
      </c>
      <c r="DW421" s="14">
        <v>0.23</v>
      </c>
      <c r="DX421" s="14">
        <v>0.22</v>
      </c>
      <c r="DY421" s="12">
        <f t="shared" si="31"/>
        <v>1</v>
      </c>
      <c r="DZ421" s="12">
        <f t="shared" si="32"/>
        <v>1</v>
      </c>
      <c r="EA421" s="12">
        <f t="shared" si="33"/>
        <v>1</v>
      </c>
      <c r="EB421" s="12">
        <f t="shared" si="34"/>
        <v>3</v>
      </c>
    </row>
    <row r="422" spans="1:132" x14ac:dyDescent="0.25">
      <c r="A422" s="297">
        <v>4184</v>
      </c>
      <c r="B422" s="347">
        <v>676093</v>
      </c>
      <c r="C422" s="297">
        <v>1027576</v>
      </c>
      <c r="D422" s="14">
        <v>1912372459</v>
      </c>
      <c r="E422" s="26" t="s">
        <v>925</v>
      </c>
      <c r="F422" s="26" t="str">
        <f>INDEX('Mar - Aug'!X:X,MATCH(A422,'Mar - Aug'!B:B,0))</f>
        <v>MRSA Central</v>
      </c>
      <c r="G422" s="26" t="s">
        <v>3184</v>
      </c>
      <c r="H422" s="26"/>
      <c r="I422" s="26" t="str">
        <f t="shared" si="30"/>
        <v/>
      </c>
      <c r="J422" s="299" t="s">
        <v>161</v>
      </c>
      <c r="K422" s="299" t="s">
        <v>1046</v>
      </c>
      <c r="L422" s="299" t="s">
        <v>162</v>
      </c>
      <c r="M422" s="13">
        <v>3.3783800000000003E-2</v>
      </c>
      <c r="N422" s="13">
        <v>4.1237129999999997E-2</v>
      </c>
      <c r="O422" s="13">
        <v>0</v>
      </c>
      <c r="P422" s="13">
        <v>0.17692306999999999</v>
      </c>
      <c r="Q422" s="13">
        <v>3.3690650000000003E-2</v>
      </c>
      <c r="R422" s="13">
        <v>5.5747400000000003E-2</v>
      </c>
      <c r="S422" s="13">
        <v>3.7344499999999998E-3</v>
      </c>
      <c r="T422" s="13">
        <v>0.15247816</v>
      </c>
      <c r="U422" s="13">
        <v>3.3690650000000003E-2</v>
      </c>
      <c r="V422" s="13">
        <v>5.5747400000000003E-2</v>
      </c>
      <c r="W422" s="13">
        <v>3.7344499999999998E-3</v>
      </c>
      <c r="X422" s="13">
        <v>0.17391537780999999</v>
      </c>
      <c r="Y422" s="13">
        <v>3.3690650000000003E-2</v>
      </c>
      <c r="Z422" s="13">
        <v>5.5747400000000003E-2</v>
      </c>
      <c r="AA422" s="13">
        <v>3.7344499999999998E-3</v>
      </c>
      <c r="AB422" s="13">
        <v>0.16807691650000001</v>
      </c>
      <c r="AC422" s="13">
        <v>3.3690650000000003E-2</v>
      </c>
      <c r="AD422" s="13">
        <v>5.5747400000000003E-2</v>
      </c>
      <c r="AE422" s="13">
        <v>3.7344499999999998E-3</v>
      </c>
      <c r="AF422" s="13">
        <v>0.17090768562</v>
      </c>
      <c r="AG422" s="13">
        <v>3.3690650000000003E-2</v>
      </c>
      <c r="AH422" s="13">
        <v>5.5747400000000003E-2</v>
      </c>
      <c r="AI422" s="13">
        <v>3.7344499999999998E-3</v>
      </c>
      <c r="AJ422" s="13">
        <v>0.159230763</v>
      </c>
      <c r="AK422" s="13">
        <v>3.3690650000000003E-2</v>
      </c>
      <c r="AL422" s="13">
        <v>5.5747400000000003E-2</v>
      </c>
      <c r="AM422" s="13">
        <v>3.7344499999999998E-3</v>
      </c>
      <c r="AN422" s="13">
        <v>0.16789999343000001</v>
      </c>
      <c r="AO422" s="13">
        <v>3.3690650000000003E-2</v>
      </c>
      <c r="AP422" s="13">
        <v>5.5747400000000003E-2</v>
      </c>
      <c r="AQ422" s="13">
        <v>3.7344499999999998E-3</v>
      </c>
      <c r="AR422" s="13">
        <v>0.15247816</v>
      </c>
      <c r="AS422" s="13">
        <v>3.3690650000000003E-2</v>
      </c>
      <c r="AT422" s="13">
        <v>5.5747400000000003E-2</v>
      </c>
      <c r="AU422" s="13">
        <v>3.7344499999999998E-3</v>
      </c>
      <c r="AV422" s="13">
        <v>0.16453845510000001</v>
      </c>
      <c r="AW422" s="13">
        <v>3.3690650000000003E-2</v>
      </c>
      <c r="AX422" s="13">
        <v>5.5747400000000003E-2</v>
      </c>
      <c r="AY422" s="13">
        <v>3.7344499999999998E-3</v>
      </c>
      <c r="AZ422" s="13">
        <v>0.15247816</v>
      </c>
      <c r="BA422" s="86">
        <v>8.8235294117647106E-2</v>
      </c>
      <c r="BB422" s="86">
        <v>5.8823529411764698E-2</v>
      </c>
      <c r="BC422" s="13">
        <v>0</v>
      </c>
      <c r="BD422" s="13">
        <v>6.4516129032258104E-2</v>
      </c>
      <c r="BE422" s="14">
        <v>5.5555555555555601E-2</v>
      </c>
      <c r="BF422" s="14">
        <v>0.14285714285714299</v>
      </c>
      <c r="BG422" s="14">
        <v>0</v>
      </c>
      <c r="BH422" s="14">
        <v>9.0909090909090898E-2</v>
      </c>
      <c r="BI422" s="14">
        <v>0.114285714285714</v>
      </c>
      <c r="BJ422" s="14">
        <v>0.114285714285714</v>
      </c>
      <c r="BK422" s="14">
        <v>0</v>
      </c>
      <c r="BL422" s="430">
        <v>6.25E-2</v>
      </c>
      <c r="BM422" s="14">
        <v>8.5714285714285701E-2</v>
      </c>
      <c r="BN422" s="14">
        <v>5.7142857142857099E-2</v>
      </c>
      <c r="BO422" s="14">
        <v>0</v>
      </c>
      <c r="BP422" s="14">
        <v>9.6774193548387094E-2</v>
      </c>
      <c r="BQ422" s="86">
        <v>8.5714285714285701E-2</v>
      </c>
      <c r="BR422" s="86">
        <v>5.7142857142857099E-2</v>
      </c>
      <c r="BS422" s="86">
        <v>0</v>
      </c>
      <c r="BT422" s="86">
        <v>9.6774193548387094E-2</v>
      </c>
      <c r="BU422" s="14" t="s">
        <v>36</v>
      </c>
      <c r="BV422" s="14" t="s">
        <v>36</v>
      </c>
      <c r="BW422" s="14" t="s">
        <v>35</v>
      </c>
      <c r="BX422" s="14" t="s">
        <v>35</v>
      </c>
      <c r="BY422" s="14" t="s">
        <v>36</v>
      </c>
      <c r="BZ422" s="14" t="s">
        <v>36</v>
      </c>
      <c r="CA422" s="14" t="s">
        <v>35</v>
      </c>
      <c r="CB422" s="14" t="s">
        <v>35</v>
      </c>
      <c r="CC422" s="14">
        <v>0</v>
      </c>
      <c r="CD422" s="14">
        <v>0</v>
      </c>
      <c r="CE422" s="14">
        <v>0</v>
      </c>
      <c r="CF422" s="14">
        <v>0</v>
      </c>
      <c r="CG422" s="14">
        <v>0</v>
      </c>
      <c r="CH422" s="14">
        <v>0</v>
      </c>
      <c r="CI422" s="14">
        <v>0</v>
      </c>
      <c r="CJ422" s="14">
        <f>INDEX('Monthy Targets'!AC:AC,(MATCH(FY2019_ALL_Targets!$B:$B,'Monthy Targets'!$B:$B,0)))</f>
        <v>0</v>
      </c>
      <c r="CK422" s="14">
        <f>INDEX('Monthy Targets'!AD:AD,(MATCH(FY2019_ALL_Targets!$B:$B,'Monthy Targets'!$B:$B,0)))</f>
        <v>0</v>
      </c>
      <c r="CL422" s="14">
        <f>INDEX('Monthy Targets'!AE:AE,(MATCH(FY2019_ALL_Targets!$B:$B,'Monthy Targets'!$B:$B,0)))</f>
        <v>0</v>
      </c>
      <c r="CM422" s="14">
        <f>INDEX('Monthy Targets'!AF:AF,(MATCH(FY2019_ALL_Targets!$B:$B,'Monthy Targets'!$B:$B,0)))</f>
        <v>0</v>
      </c>
      <c r="CN422" s="14">
        <f>INDEX('Monthy Targets'!AG:AG,(MATCH(FY2019_ALL_Targets!$B:$B,'Monthy Targets'!$B:$B,0)))</f>
        <v>0</v>
      </c>
      <c r="CO422" s="14">
        <v>0</v>
      </c>
      <c r="CP422" s="14">
        <v>0</v>
      </c>
      <c r="CQ422" s="14">
        <v>0.36</v>
      </c>
      <c r="CR422" s="14">
        <v>0.36</v>
      </c>
      <c r="CS422" s="14">
        <v>0</v>
      </c>
      <c r="CT422" s="14">
        <v>0</v>
      </c>
      <c r="CU422" s="14">
        <v>0.36</v>
      </c>
      <c r="CV422" s="14">
        <v>0.36</v>
      </c>
      <c r="CW422" s="14">
        <v>0</v>
      </c>
      <c r="CX422" s="14">
        <v>0</v>
      </c>
      <c r="CY422" s="14">
        <v>0.36</v>
      </c>
      <c r="CZ422" s="14">
        <v>0.36</v>
      </c>
      <c r="DA422" s="14">
        <f>IF('QIPP Scorecard'!$AA$1=4,IF(FY2019_ALL_Targets!$BU422="Yes",INDEX('Final Comp Values'!$BN:$BN,MATCH(FY2019_ALL_Targets!$A422,'Final Comp Values'!$B:$B,0)),IF($BU422="Min Data",0,0)),0)</f>
        <v>0</v>
      </c>
      <c r="DB422" s="14">
        <f>IF('QIPP Scorecard'!$AA$1=4,IF(FY2019_ALL_Targets!$BV422="Yes",INDEX('Final Comp Values'!$BN:$BN,MATCH(FY2019_ALL_Targets!$A422,'Final Comp Values'!$B:$B,0)),IF($BV422="Min Data",0,0)),0)</f>
        <v>0</v>
      </c>
      <c r="DC422" s="14">
        <f>IF('QIPP Scorecard'!$AA$1=4,IF(FY2019_ALL_Targets!$BW422="Yes",INDEX('Final Comp Values'!$BN:$BN,MATCH(FY2019_ALL_Targets!$A422,'Final Comp Values'!$B:$B,0)),IF(CI422="Min Data",0,0)),0)</f>
        <v>0.36</v>
      </c>
      <c r="DD422" s="14">
        <f>IF('QIPP Scorecard'!$AA$1=4,IF(FY2019_ALL_Targets!$BX422="Yes",INDEX('Final Comp Values'!$BN:$BN,MATCH(FY2019_ALL_Targets!$A422,'Final Comp Values'!$B:$B,0)),IF($BX422="Min Data",0,0)),0)</f>
        <v>0.36</v>
      </c>
      <c r="DE422" s="14">
        <v>0</v>
      </c>
      <c r="DF422" s="14">
        <v>0</v>
      </c>
      <c r="DG422" s="14">
        <v>0.67</v>
      </c>
      <c r="DH422" s="14">
        <v>0.67</v>
      </c>
      <c r="DI422" s="14">
        <v>0</v>
      </c>
      <c r="DJ422" s="14">
        <v>0</v>
      </c>
      <c r="DK422" s="14">
        <v>0.67</v>
      </c>
      <c r="DL422" s="14">
        <v>0.67</v>
      </c>
      <c r="DM422" s="14">
        <v>0</v>
      </c>
      <c r="DN422" s="14">
        <v>0</v>
      </c>
      <c r="DO422" s="14">
        <v>0.67</v>
      </c>
      <c r="DP422" s="14">
        <v>0.67</v>
      </c>
      <c r="DQ422" s="14">
        <f>IF('QIPP Scorecard'!$AA$1=4,IF(FY2019_ALL_Targets!$BY422="Yes",INDEX('Final Comp Values'!$BK:$BK,MATCH(FY2019_ALL_Targets!$A422,'Final Comp Values'!$B:$B,0)),IF($BY422="Min Data",0,0)),0)</f>
        <v>0</v>
      </c>
      <c r="DR422" s="14">
        <f>IF('QIPP Scorecard'!$AA$1=4,IF(FY2019_ALL_Targets!$BZ422="Yes",INDEX('Final Comp Values'!$BO:$BO,MATCH(FY2019_ALL_Targets!$A422,'Final Comp Values'!$B:$B,0)),IF($BZ422="Min Data",0,0)),0)</f>
        <v>0</v>
      </c>
      <c r="DS422" s="14">
        <f>IF('QIPP Scorecard'!$AA$1=4,IF(FY2019_ALL_Targets!$CA422="Yes",INDEX('Final Comp Values'!$BO:$BO,MATCH(FY2019_ALL_Targets!$A422,'Final Comp Values'!$B:$B,0)),IF($CA422="Min Data",0,0)),0)</f>
        <v>0.67</v>
      </c>
      <c r="DT422" s="14">
        <f>IF('QIPP Scorecard'!$AA$1=4,IF(FY2019_ALL_Targets!$CB422="Yes",INDEX('Final Comp Values'!$BO:$BO,MATCH(FY2019_ALL_Targets!$A422,'Final Comp Values'!$B:$B,0)),IF($CB422="Min Data",0,0)),0)</f>
        <v>0.67</v>
      </c>
      <c r="DU422" s="14">
        <v>0.21</v>
      </c>
      <c r="DV422" s="14">
        <v>0.23</v>
      </c>
      <c r="DW422" s="14">
        <v>0.24</v>
      </c>
      <c r="DX422" s="14">
        <v>0.24</v>
      </c>
      <c r="DY422" s="12">
        <f t="shared" si="31"/>
        <v>2</v>
      </c>
      <c r="DZ422" s="12">
        <f t="shared" si="32"/>
        <v>2</v>
      </c>
      <c r="EA422" s="12">
        <f t="shared" si="33"/>
        <v>0</v>
      </c>
      <c r="EB422" s="12">
        <f t="shared" si="34"/>
        <v>3</v>
      </c>
    </row>
    <row r="423" spans="1:132" x14ac:dyDescent="0.25">
      <c r="A423" s="297">
        <v>102533</v>
      </c>
      <c r="B423" s="347">
        <v>676096</v>
      </c>
      <c r="C423" s="297">
        <v>1026711</v>
      </c>
      <c r="D423" s="14">
        <v>1669490496</v>
      </c>
      <c r="E423" s="26" t="s">
        <v>941</v>
      </c>
      <c r="F423" s="26" t="str">
        <f>INDEX('Mar - Aug'!X:X,MATCH(A423,'Mar - Aug'!B:B,0))</f>
        <v>Dallas</v>
      </c>
      <c r="G423" s="26" t="s">
        <v>3005</v>
      </c>
      <c r="H423" s="26"/>
      <c r="I423" s="26" t="str">
        <f t="shared" si="30"/>
        <v/>
      </c>
      <c r="J423" s="299" t="s">
        <v>311</v>
      </c>
      <c r="K423" s="299" t="s">
        <v>1002</v>
      </c>
      <c r="L423" s="299" t="s">
        <v>312</v>
      </c>
      <c r="M423" s="13">
        <v>1.9417489999999999E-2</v>
      </c>
      <c r="N423" s="13">
        <v>6.7375889999999994E-2</v>
      </c>
      <c r="O423" s="13">
        <v>0</v>
      </c>
      <c r="P423" s="13">
        <v>0.147651</v>
      </c>
      <c r="Q423" s="13">
        <v>3.3690650000000003E-2</v>
      </c>
      <c r="R423" s="13">
        <v>5.5747400000000003E-2</v>
      </c>
      <c r="S423" s="13">
        <v>3.7344499999999998E-3</v>
      </c>
      <c r="T423" s="13">
        <v>0.15247816</v>
      </c>
      <c r="U423" s="13">
        <v>3.3690650000000003E-2</v>
      </c>
      <c r="V423" s="13">
        <v>6.6230499870000001E-2</v>
      </c>
      <c r="W423" s="13">
        <v>3.7344499999999998E-3</v>
      </c>
      <c r="X423" s="13">
        <v>0.15247816</v>
      </c>
      <c r="Y423" s="13">
        <v>3.3690650000000003E-2</v>
      </c>
      <c r="Z423" s="13">
        <v>6.40070955E-2</v>
      </c>
      <c r="AA423" s="13">
        <v>3.7344499999999998E-3</v>
      </c>
      <c r="AB423" s="13">
        <v>0.15247816</v>
      </c>
      <c r="AC423" s="13">
        <v>3.3690650000000003E-2</v>
      </c>
      <c r="AD423" s="13">
        <v>6.5085109739999994E-2</v>
      </c>
      <c r="AE423" s="13">
        <v>3.7344499999999998E-3</v>
      </c>
      <c r="AF423" s="13">
        <v>0.15247816</v>
      </c>
      <c r="AG423" s="13">
        <v>3.3690650000000003E-2</v>
      </c>
      <c r="AH423" s="13">
        <v>6.0638300999999999E-2</v>
      </c>
      <c r="AI423" s="13">
        <v>3.7344499999999998E-3</v>
      </c>
      <c r="AJ423" s="13">
        <v>0.15247816</v>
      </c>
      <c r="AK423" s="13">
        <v>3.3690650000000003E-2</v>
      </c>
      <c r="AL423" s="13">
        <v>6.3939719610000001E-2</v>
      </c>
      <c r="AM423" s="13">
        <v>3.7344499999999998E-3</v>
      </c>
      <c r="AN423" s="13">
        <v>0.15247816</v>
      </c>
      <c r="AO423" s="13">
        <v>3.3690650000000003E-2</v>
      </c>
      <c r="AP423" s="13">
        <v>5.7269506499999998E-2</v>
      </c>
      <c r="AQ423" s="13">
        <v>3.7344499999999998E-3</v>
      </c>
      <c r="AR423" s="13">
        <v>0.15247816</v>
      </c>
      <c r="AS423" s="13">
        <v>3.3690650000000003E-2</v>
      </c>
      <c r="AT423" s="13">
        <v>6.2659577699999996E-2</v>
      </c>
      <c r="AU423" s="13">
        <v>3.7344499999999998E-3</v>
      </c>
      <c r="AV423" s="13">
        <v>0.15247816</v>
      </c>
      <c r="AW423" s="13">
        <v>3.3690650000000003E-2</v>
      </c>
      <c r="AX423" s="13">
        <v>5.5747400000000003E-2</v>
      </c>
      <c r="AY423" s="13">
        <v>3.7344499999999998E-3</v>
      </c>
      <c r="AZ423" s="13">
        <v>0.15247816</v>
      </c>
      <c r="BA423" s="86">
        <v>2.5974025974026E-2</v>
      </c>
      <c r="BB423" s="86">
        <v>5.4794520547945202E-2</v>
      </c>
      <c r="BC423" s="13">
        <v>0</v>
      </c>
      <c r="BD423" s="13">
        <v>0.12676056338028199</v>
      </c>
      <c r="BE423" s="14">
        <v>2.66666666666667E-2</v>
      </c>
      <c r="BF423" s="14">
        <v>1.4285714285714299E-2</v>
      </c>
      <c r="BG423" s="14">
        <v>0</v>
      </c>
      <c r="BH423" s="14">
        <v>0.13043478260869601</v>
      </c>
      <c r="BI423" s="14">
        <v>2.7777777777777801E-2</v>
      </c>
      <c r="BJ423" s="14">
        <v>4.5454545454545497E-2</v>
      </c>
      <c r="BK423" s="14">
        <v>0</v>
      </c>
      <c r="BL423" s="430">
        <v>0.16666666666666699</v>
      </c>
      <c r="BM423" s="14">
        <v>2.8571428571428598E-2</v>
      </c>
      <c r="BN423" s="14">
        <v>3.7037037037037E-2</v>
      </c>
      <c r="BO423" s="14">
        <v>0</v>
      </c>
      <c r="BP423" s="14">
        <v>0.140625</v>
      </c>
      <c r="BQ423" s="86">
        <v>2.8571428571428598E-2</v>
      </c>
      <c r="BR423" s="86">
        <v>3.7037037037037E-2</v>
      </c>
      <c r="BS423" s="86">
        <v>0</v>
      </c>
      <c r="BT423" s="86">
        <v>0.140625</v>
      </c>
      <c r="BU423" s="14" t="s">
        <v>35</v>
      </c>
      <c r="BV423" s="14" t="s">
        <v>35</v>
      </c>
      <c r="BW423" s="14" t="s">
        <v>35</v>
      </c>
      <c r="BX423" s="14" t="s">
        <v>35</v>
      </c>
      <c r="BY423" s="14" t="s">
        <v>35</v>
      </c>
      <c r="BZ423" s="14" t="s">
        <v>35</v>
      </c>
      <c r="CA423" s="14" t="s">
        <v>35</v>
      </c>
      <c r="CB423" s="14" t="s">
        <v>35</v>
      </c>
      <c r="CC423" s="14">
        <v>3.42</v>
      </c>
      <c r="CD423" s="14">
        <v>3.42</v>
      </c>
      <c r="CE423" s="14">
        <v>3.42</v>
      </c>
      <c r="CF423" s="14">
        <v>3.42</v>
      </c>
      <c r="CG423" s="14">
        <v>3.42</v>
      </c>
      <c r="CH423" s="14">
        <v>3.42</v>
      </c>
      <c r="CI423" s="14">
        <v>3.31</v>
      </c>
      <c r="CJ423" s="14">
        <f>INDEX('Monthy Targets'!AC:AC,(MATCH(FY2019_ALL_Targets!$B:$B,'Monthy Targets'!$B:$B,0)))</f>
        <v>3.3</v>
      </c>
      <c r="CK423" s="14">
        <f>INDEX('Monthy Targets'!AD:AD,(MATCH(FY2019_ALL_Targets!$B:$B,'Monthy Targets'!$B:$B,0)))</f>
        <v>3.3</v>
      </c>
      <c r="CL423" s="14">
        <f>INDEX('Monthy Targets'!AE:AE,(MATCH(FY2019_ALL_Targets!$B:$B,'Monthy Targets'!$B:$B,0)))</f>
        <v>3.3</v>
      </c>
      <c r="CM423" s="14">
        <f>INDEX('Monthy Targets'!AF:AF,(MATCH(FY2019_ALL_Targets!$B:$B,'Monthy Targets'!$B:$B,0)))</f>
        <v>3.3</v>
      </c>
      <c r="CN423" s="14">
        <f>INDEX('Monthy Targets'!AG:AG,(MATCH(FY2019_ALL_Targets!$B:$B,'Monthy Targets'!$B:$B,0)))</f>
        <v>3.3</v>
      </c>
      <c r="CO423" s="14">
        <v>0.23</v>
      </c>
      <c r="CP423" s="14">
        <v>0.23</v>
      </c>
      <c r="CQ423" s="14">
        <v>0.23</v>
      </c>
      <c r="CR423" s="14">
        <v>0.23</v>
      </c>
      <c r="CS423" s="14">
        <v>0.23</v>
      </c>
      <c r="CT423" s="14">
        <v>0.23</v>
      </c>
      <c r="CU423" s="14">
        <v>0.23</v>
      </c>
      <c r="CV423" s="14">
        <v>0.23</v>
      </c>
      <c r="CW423" s="14">
        <v>0.23</v>
      </c>
      <c r="CX423" s="14">
        <v>0.23</v>
      </c>
      <c r="CY423" s="14">
        <v>0.23</v>
      </c>
      <c r="CZ423" s="14">
        <v>0</v>
      </c>
      <c r="DA423" s="14">
        <f>IF('QIPP Scorecard'!$AA$1=4,IF(FY2019_ALL_Targets!$BU423="Yes",INDEX('Final Comp Values'!$BN:$BN,MATCH(FY2019_ALL_Targets!$A423,'Final Comp Values'!$B:$B,0)),IF($BU423="Min Data",0,0)),0)</f>
        <v>0.23</v>
      </c>
      <c r="DB423" s="14">
        <f>IF('QIPP Scorecard'!$AA$1=4,IF(FY2019_ALL_Targets!$BV423="Yes",INDEX('Final Comp Values'!$BN:$BN,MATCH(FY2019_ALL_Targets!$A423,'Final Comp Values'!$B:$B,0)),IF($BV423="Min Data",0,0)),0)</f>
        <v>0.23</v>
      </c>
      <c r="DC423" s="14">
        <f>IF('QIPP Scorecard'!$AA$1=4,IF(FY2019_ALL_Targets!$BW423="Yes",INDEX('Final Comp Values'!$BN:$BN,MATCH(FY2019_ALL_Targets!$A423,'Final Comp Values'!$B:$B,0)),IF(CI423="Min Data",0,0)),0)</f>
        <v>0.23</v>
      </c>
      <c r="DD423" s="14">
        <f>IF('QIPP Scorecard'!$AA$1=4,IF(FY2019_ALL_Targets!$BX423="Yes",INDEX('Final Comp Values'!$BN:$BN,MATCH(FY2019_ALL_Targets!$A423,'Final Comp Values'!$B:$B,0)),IF($BX423="Min Data",0,0)),0)</f>
        <v>0.23</v>
      </c>
      <c r="DE423" s="14">
        <v>0.43</v>
      </c>
      <c r="DF423" s="14">
        <v>0.43</v>
      </c>
      <c r="DG423" s="14">
        <v>0.43</v>
      </c>
      <c r="DH423" s="14">
        <v>0.43</v>
      </c>
      <c r="DI423" s="14">
        <v>0.43</v>
      </c>
      <c r="DJ423" s="14">
        <v>0.43</v>
      </c>
      <c r="DK423" s="14">
        <v>0.43</v>
      </c>
      <c r="DL423" s="14">
        <v>0.43</v>
      </c>
      <c r="DM423" s="14">
        <v>0.42</v>
      </c>
      <c r="DN423" s="14">
        <v>0.42</v>
      </c>
      <c r="DO423" s="14">
        <v>0.42</v>
      </c>
      <c r="DP423" s="14">
        <v>0</v>
      </c>
      <c r="DQ423" s="14">
        <f>IF('QIPP Scorecard'!$AA$1=4,IF(FY2019_ALL_Targets!$BY423="Yes",INDEX('Final Comp Values'!$BK:$BK,MATCH(FY2019_ALL_Targets!$A423,'Final Comp Values'!$B:$B,0)),IF($BY423="Min Data",0,0)),0)</f>
        <v>0.42</v>
      </c>
      <c r="DR423" s="14">
        <f>IF('QIPP Scorecard'!$AA$1=4,IF(FY2019_ALL_Targets!$BZ423="Yes",INDEX('Final Comp Values'!$BO:$BO,MATCH(FY2019_ALL_Targets!$A423,'Final Comp Values'!$B:$B,0)),IF($BZ423="Min Data",0,0)),0)</f>
        <v>0.42</v>
      </c>
      <c r="DS423" s="14">
        <f>IF('QIPP Scorecard'!$AA$1=4,IF(FY2019_ALL_Targets!$CA423="Yes",INDEX('Final Comp Values'!$BO:$BO,MATCH(FY2019_ALL_Targets!$A423,'Final Comp Values'!$B:$B,0)),IF($CA423="Min Data",0,0)),0)</f>
        <v>0.42</v>
      </c>
      <c r="DT423" s="14">
        <f>IF('QIPP Scorecard'!$AA$1=4,IF(FY2019_ALL_Targets!$CB423="Yes",INDEX('Final Comp Values'!$BO:$BO,MATCH(FY2019_ALL_Targets!$A423,'Final Comp Values'!$B:$B,0)),IF($CB423="Min Data",0,0)),0)</f>
        <v>0.42</v>
      </c>
      <c r="DU423" s="14">
        <v>0.61</v>
      </c>
      <c r="DV423" s="14">
        <v>0.69</v>
      </c>
      <c r="DW423" s="14">
        <v>0.64</v>
      </c>
      <c r="DX423" s="14">
        <v>0.7</v>
      </c>
      <c r="DY423" s="12">
        <f t="shared" si="31"/>
        <v>0</v>
      </c>
      <c r="DZ423" s="12">
        <f t="shared" si="32"/>
        <v>0</v>
      </c>
      <c r="EA423" s="12">
        <f t="shared" si="33"/>
        <v>0</v>
      </c>
      <c r="EB423" s="12">
        <f t="shared" si="34"/>
        <v>0</v>
      </c>
    </row>
    <row r="424" spans="1:132" x14ac:dyDescent="0.25">
      <c r="A424" s="297">
        <v>102540</v>
      </c>
      <c r="B424" s="347">
        <v>676097</v>
      </c>
      <c r="C424" s="297">
        <v>1028605</v>
      </c>
      <c r="D424" s="14">
        <v>1588075964</v>
      </c>
      <c r="E424" s="26" t="s">
        <v>925</v>
      </c>
      <c r="F424" s="26" t="str">
        <f>INDEX('Mar - Aug'!X:X,MATCH(A424,'Mar - Aug'!B:B,0))</f>
        <v>MRSA Central</v>
      </c>
      <c r="G424" s="26" t="s">
        <v>3054</v>
      </c>
      <c r="H424" s="26"/>
      <c r="I424" s="26" t="str">
        <f t="shared" si="30"/>
        <v/>
      </c>
      <c r="J424" s="299" t="s">
        <v>2379</v>
      </c>
      <c r="K424" s="299" t="s">
        <v>2380</v>
      </c>
      <c r="L424" s="299" t="s">
        <v>132</v>
      </c>
      <c r="M424" s="13">
        <v>2.422144E-2</v>
      </c>
      <c r="N424" s="13">
        <v>3.9007090000000001E-2</v>
      </c>
      <c r="O424" s="13">
        <v>0</v>
      </c>
      <c r="P424" s="13">
        <v>0.15298508999999999</v>
      </c>
      <c r="Q424" s="13">
        <v>3.3690650000000003E-2</v>
      </c>
      <c r="R424" s="13">
        <v>5.5747400000000003E-2</v>
      </c>
      <c r="S424" s="13">
        <v>3.7344499999999998E-3</v>
      </c>
      <c r="T424" s="13">
        <v>0.15247816</v>
      </c>
      <c r="U424" s="13">
        <v>3.3690650000000003E-2</v>
      </c>
      <c r="V424" s="13">
        <v>5.5747400000000003E-2</v>
      </c>
      <c r="W424" s="13">
        <v>3.7344499999999998E-3</v>
      </c>
      <c r="X424" s="13">
        <v>0.15247816</v>
      </c>
      <c r="Y424" s="13">
        <v>3.3690650000000003E-2</v>
      </c>
      <c r="Z424" s="13">
        <v>5.5747400000000003E-2</v>
      </c>
      <c r="AA424" s="13">
        <v>3.7344499999999998E-3</v>
      </c>
      <c r="AB424" s="13">
        <v>0.15247816</v>
      </c>
      <c r="AC424" s="13">
        <v>3.3690650000000003E-2</v>
      </c>
      <c r="AD424" s="13">
        <v>5.5747400000000003E-2</v>
      </c>
      <c r="AE424" s="13">
        <v>3.7344499999999998E-3</v>
      </c>
      <c r="AF424" s="13">
        <v>0.15247816</v>
      </c>
      <c r="AG424" s="13">
        <v>3.3690650000000003E-2</v>
      </c>
      <c r="AH424" s="13">
        <v>5.5747400000000003E-2</v>
      </c>
      <c r="AI424" s="13">
        <v>3.7344499999999998E-3</v>
      </c>
      <c r="AJ424" s="13">
        <v>0.15247816</v>
      </c>
      <c r="AK424" s="13">
        <v>3.3690650000000003E-2</v>
      </c>
      <c r="AL424" s="13">
        <v>5.5747400000000003E-2</v>
      </c>
      <c r="AM424" s="13">
        <v>3.7344499999999998E-3</v>
      </c>
      <c r="AN424" s="13">
        <v>0.15247816</v>
      </c>
      <c r="AO424" s="13">
        <v>3.3690650000000003E-2</v>
      </c>
      <c r="AP424" s="13">
        <v>5.5747400000000003E-2</v>
      </c>
      <c r="AQ424" s="13">
        <v>3.7344499999999998E-3</v>
      </c>
      <c r="AR424" s="13">
        <v>0.15247816</v>
      </c>
      <c r="AS424" s="13">
        <v>3.3690650000000003E-2</v>
      </c>
      <c r="AT424" s="13">
        <v>5.5747400000000003E-2</v>
      </c>
      <c r="AU424" s="13">
        <v>3.7344499999999998E-3</v>
      </c>
      <c r="AV424" s="13">
        <v>0.15247816</v>
      </c>
      <c r="AW424" s="13">
        <v>3.3690650000000003E-2</v>
      </c>
      <c r="AX424" s="13">
        <v>5.5747400000000003E-2</v>
      </c>
      <c r="AY424" s="13">
        <v>3.7344499999999998E-3</v>
      </c>
      <c r="AZ424" s="13">
        <v>0.15247816</v>
      </c>
      <c r="BA424" s="86">
        <v>2.8169014084507001E-2</v>
      </c>
      <c r="BB424" s="86">
        <v>8.6956521739130405E-2</v>
      </c>
      <c r="BC424" s="13">
        <v>0</v>
      </c>
      <c r="BD424" s="13">
        <v>0.14492753623188401</v>
      </c>
      <c r="BE424" s="14">
        <v>2.9411764705882401E-2</v>
      </c>
      <c r="BF424" s="14">
        <v>4.7619047619047603E-2</v>
      </c>
      <c r="BG424" s="14">
        <v>0</v>
      </c>
      <c r="BH424" s="14">
        <v>0.119402985074627</v>
      </c>
      <c r="BI424" s="14">
        <v>4.47761194029851E-2</v>
      </c>
      <c r="BJ424" s="14">
        <v>4.6875E-2</v>
      </c>
      <c r="BK424" s="14">
        <v>0</v>
      </c>
      <c r="BL424" s="430">
        <v>0.19696969696969699</v>
      </c>
      <c r="BM424" s="14">
        <v>1.5625E-2</v>
      </c>
      <c r="BN424" s="14">
        <v>0.134615384615385</v>
      </c>
      <c r="BO424" s="14">
        <v>0</v>
      </c>
      <c r="BP424" s="14">
        <v>0.114754098360656</v>
      </c>
      <c r="BQ424" s="86">
        <v>1.5625E-2</v>
      </c>
      <c r="BR424" s="86">
        <v>0.134615384615385</v>
      </c>
      <c r="BS424" s="86">
        <v>0</v>
      </c>
      <c r="BT424" s="86">
        <v>0.114754098360656</v>
      </c>
      <c r="BU424" s="14" t="s">
        <v>35</v>
      </c>
      <c r="BV424" s="14" t="s">
        <v>36</v>
      </c>
      <c r="BW424" s="14" t="s">
        <v>35</v>
      </c>
      <c r="BX424" s="14" t="s">
        <v>35</v>
      </c>
      <c r="BY424" s="14" t="s">
        <v>35</v>
      </c>
      <c r="BZ424" s="14" t="s">
        <v>36</v>
      </c>
      <c r="CA424" s="14" t="s">
        <v>35</v>
      </c>
      <c r="CB424" s="14" t="s">
        <v>35</v>
      </c>
      <c r="CC424" s="14">
        <v>8.2200000000000006</v>
      </c>
      <c r="CD424" s="14">
        <v>8.2200000000000006</v>
      </c>
      <c r="CE424" s="14">
        <v>8.2200000000000006</v>
      </c>
      <c r="CF424" s="14">
        <v>8.2200000000000006</v>
      </c>
      <c r="CG424" s="14">
        <v>8.2200000000000006</v>
      </c>
      <c r="CH424" s="14">
        <v>8.2200000000000006</v>
      </c>
      <c r="CI424" s="14">
        <v>8.27</v>
      </c>
      <c r="CJ424" s="14">
        <f>INDEX('Monthy Targets'!AC:AC,(MATCH(FY2019_ALL_Targets!$B:$B,'Monthy Targets'!$B:$B,0)))</f>
        <v>8.24</v>
      </c>
      <c r="CK424" s="14">
        <f>INDEX('Monthy Targets'!AD:AD,(MATCH(FY2019_ALL_Targets!$B:$B,'Monthy Targets'!$B:$B,0)))</f>
        <v>8.24</v>
      </c>
      <c r="CL424" s="14">
        <f>INDEX('Monthy Targets'!AE:AE,(MATCH(FY2019_ALL_Targets!$B:$B,'Monthy Targets'!$B:$B,0)))</f>
        <v>8.24</v>
      </c>
      <c r="CM424" s="14">
        <f>INDEX('Monthy Targets'!AF:AF,(MATCH(FY2019_ALL_Targets!$B:$B,'Monthy Targets'!$B:$B,0)))</f>
        <v>8.24</v>
      </c>
      <c r="CN424" s="14">
        <f>INDEX('Monthy Targets'!AG:AG,(MATCH(FY2019_ALL_Targets!$B:$B,'Monthy Targets'!$B:$B,0)))</f>
        <v>8.24</v>
      </c>
      <c r="CO424" s="14">
        <v>0.56000000000000005</v>
      </c>
      <c r="CP424" s="14">
        <v>0</v>
      </c>
      <c r="CQ424" s="14">
        <v>0.56000000000000005</v>
      </c>
      <c r="CR424" s="14">
        <v>0.56000000000000005</v>
      </c>
      <c r="CS424" s="14">
        <v>0.56000000000000005</v>
      </c>
      <c r="CT424" s="14">
        <v>0.56000000000000005</v>
      </c>
      <c r="CU424" s="14">
        <v>0.56000000000000005</v>
      </c>
      <c r="CV424" s="14">
        <v>0.56000000000000005</v>
      </c>
      <c r="CW424" s="14">
        <v>0</v>
      </c>
      <c r="CX424" s="14">
        <v>0.56000000000000005</v>
      </c>
      <c r="CY424" s="14">
        <v>0.56000000000000005</v>
      </c>
      <c r="CZ424" s="14">
        <v>0</v>
      </c>
      <c r="DA424" s="14">
        <f>IF('QIPP Scorecard'!$AA$1=4,IF(FY2019_ALL_Targets!$BU424="Yes",INDEX('Final Comp Values'!$BN:$BN,MATCH(FY2019_ALL_Targets!$A424,'Final Comp Values'!$B:$B,0)),IF($BU424="Min Data",0,0)),0)</f>
        <v>0.56000000000000005</v>
      </c>
      <c r="DB424" s="14">
        <f>IF('QIPP Scorecard'!$AA$1=4,IF(FY2019_ALL_Targets!$BV424="Yes",INDEX('Final Comp Values'!$BN:$BN,MATCH(FY2019_ALL_Targets!$A424,'Final Comp Values'!$B:$B,0)),IF($BV424="Min Data",0,0)),0)</f>
        <v>0</v>
      </c>
      <c r="DC424" s="14">
        <f>IF('QIPP Scorecard'!$AA$1=4,IF(FY2019_ALL_Targets!$BW424="Yes",INDEX('Final Comp Values'!$BN:$BN,MATCH(FY2019_ALL_Targets!$A424,'Final Comp Values'!$B:$B,0)),IF(CI424="Min Data",0,0)),0)</f>
        <v>0.56000000000000005</v>
      </c>
      <c r="DD424" s="14">
        <f>IF('QIPP Scorecard'!$AA$1=4,IF(FY2019_ALL_Targets!$BX424="Yes",INDEX('Final Comp Values'!$BN:$BN,MATCH(FY2019_ALL_Targets!$A424,'Final Comp Values'!$B:$B,0)),IF($BX424="Min Data",0,0)),0)</f>
        <v>0.56000000000000005</v>
      </c>
      <c r="DE424" s="14">
        <v>1.03</v>
      </c>
      <c r="DF424" s="14">
        <v>0</v>
      </c>
      <c r="DG424" s="14">
        <v>1.03</v>
      </c>
      <c r="DH424" s="14">
        <v>1.03</v>
      </c>
      <c r="DI424" s="14">
        <v>1.03</v>
      </c>
      <c r="DJ424" s="14">
        <v>1.03</v>
      </c>
      <c r="DK424" s="14">
        <v>1.03</v>
      </c>
      <c r="DL424" s="14">
        <v>1.03</v>
      </c>
      <c r="DM424" s="14">
        <v>0</v>
      </c>
      <c r="DN424" s="14">
        <v>1.04</v>
      </c>
      <c r="DO424" s="14">
        <v>1.04</v>
      </c>
      <c r="DP424" s="14">
        <v>0</v>
      </c>
      <c r="DQ424" s="14">
        <f>IF('QIPP Scorecard'!$AA$1=4,IF(FY2019_ALL_Targets!$BY424="Yes",INDEX('Final Comp Values'!$BK:$BK,MATCH(FY2019_ALL_Targets!$A424,'Final Comp Values'!$B:$B,0)),IF($BY424="Min Data",0,0)),0)</f>
        <v>1.04</v>
      </c>
      <c r="DR424" s="14">
        <f>IF('QIPP Scorecard'!$AA$1=4,IF(FY2019_ALL_Targets!$BZ424="Yes",INDEX('Final Comp Values'!$BO:$BO,MATCH(FY2019_ALL_Targets!$A424,'Final Comp Values'!$B:$B,0)),IF($BZ424="Min Data",0,0)),0)</f>
        <v>0</v>
      </c>
      <c r="DS424" s="14">
        <f>IF('QIPP Scorecard'!$AA$1=4,IF(FY2019_ALL_Targets!$CA424="Yes",INDEX('Final Comp Values'!$BO:$BO,MATCH(FY2019_ALL_Targets!$A424,'Final Comp Values'!$B:$B,0)),IF($CA424="Min Data",0,0)),0)</f>
        <v>1.04</v>
      </c>
      <c r="DT424" s="14">
        <f>IF('QIPP Scorecard'!$AA$1=4,IF(FY2019_ALL_Targets!$CB424="Yes",INDEX('Final Comp Values'!$BO:$BO,MATCH(FY2019_ALL_Targets!$A424,'Final Comp Values'!$B:$B,0)),IF($CB424="Min Data",0,0)),0)</f>
        <v>1.04</v>
      </c>
      <c r="DU424" s="14">
        <v>1.3</v>
      </c>
      <c r="DV424" s="14">
        <v>1.65</v>
      </c>
      <c r="DW424" s="14">
        <v>1.34</v>
      </c>
      <c r="DX424" s="14">
        <v>1.5</v>
      </c>
      <c r="DY424" s="12">
        <f t="shared" si="31"/>
        <v>1</v>
      </c>
      <c r="DZ424" s="12">
        <f t="shared" si="32"/>
        <v>1</v>
      </c>
      <c r="EA424" s="12">
        <f t="shared" si="33"/>
        <v>0</v>
      </c>
      <c r="EB424" s="12">
        <f t="shared" si="34"/>
        <v>0</v>
      </c>
    </row>
    <row r="425" spans="1:132" x14ac:dyDescent="0.25">
      <c r="A425" s="297">
        <v>102493</v>
      </c>
      <c r="B425" s="347">
        <v>676098</v>
      </c>
      <c r="C425" s="297">
        <v>1026660</v>
      </c>
      <c r="D425" s="14">
        <v>1972566867</v>
      </c>
      <c r="E425" s="26" t="s">
        <v>941</v>
      </c>
      <c r="F425" s="26" t="str">
        <f>INDEX('Mar - Aug'!X:X,MATCH(A425,'Mar - Aug'!B:B,0))</f>
        <v>Dallas</v>
      </c>
      <c r="G425" s="26" t="s">
        <v>3013</v>
      </c>
      <c r="H425" s="26"/>
      <c r="I425" s="26" t="str">
        <f t="shared" si="30"/>
        <v/>
      </c>
      <c r="J425" s="299" t="s">
        <v>307</v>
      </c>
      <c r="K425" s="299" t="s">
        <v>945</v>
      </c>
      <c r="L425" s="299" t="s">
        <v>308</v>
      </c>
      <c r="M425" s="13">
        <v>6.7524100000000004E-2</v>
      </c>
      <c r="N425" s="13">
        <v>3.2142850000000001E-2</v>
      </c>
      <c r="O425" s="13">
        <v>0</v>
      </c>
      <c r="P425" s="13">
        <v>3.9426530000000001E-2</v>
      </c>
      <c r="Q425" s="13">
        <v>3.3690650000000003E-2</v>
      </c>
      <c r="R425" s="13">
        <v>5.5747400000000003E-2</v>
      </c>
      <c r="S425" s="13">
        <v>3.7344499999999998E-3</v>
      </c>
      <c r="T425" s="13">
        <v>0.15247816</v>
      </c>
      <c r="U425" s="13">
        <v>6.6376190299999999E-2</v>
      </c>
      <c r="V425" s="13">
        <v>5.5747400000000003E-2</v>
      </c>
      <c r="W425" s="13">
        <v>3.7344499999999998E-3</v>
      </c>
      <c r="X425" s="13">
        <v>0.15247816</v>
      </c>
      <c r="Y425" s="13">
        <v>6.4147894999999996E-2</v>
      </c>
      <c r="Z425" s="13">
        <v>5.5747400000000003E-2</v>
      </c>
      <c r="AA425" s="13">
        <v>3.7344499999999998E-3</v>
      </c>
      <c r="AB425" s="13">
        <v>0.15247816</v>
      </c>
      <c r="AC425" s="13">
        <v>6.5228280599999994E-2</v>
      </c>
      <c r="AD425" s="13">
        <v>5.5747400000000003E-2</v>
      </c>
      <c r="AE425" s="13">
        <v>3.7344499999999998E-3</v>
      </c>
      <c r="AF425" s="13">
        <v>0.15247816</v>
      </c>
      <c r="AG425" s="13">
        <v>6.0771690000000003E-2</v>
      </c>
      <c r="AH425" s="13">
        <v>5.5747400000000003E-2</v>
      </c>
      <c r="AI425" s="13">
        <v>3.7344499999999998E-3</v>
      </c>
      <c r="AJ425" s="13">
        <v>0.15247816</v>
      </c>
      <c r="AK425" s="13">
        <v>6.4080370900000003E-2</v>
      </c>
      <c r="AL425" s="13">
        <v>5.5747400000000003E-2</v>
      </c>
      <c r="AM425" s="13">
        <v>3.7344499999999998E-3</v>
      </c>
      <c r="AN425" s="13">
        <v>0.15247816</v>
      </c>
      <c r="AO425" s="13">
        <v>5.7395485000000003E-2</v>
      </c>
      <c r="AP425" s="13">
        <v>5.5747400000000003E-2</v>
      </c>
      <c r="AQ425" s="13">
        <v>3.7344499999999998E-3</v>
      </c>
      <c r="AR425" s="13">
        <v>0.15247816</v>
      </c>
      <c r="AS425" s="13">
        <v>6.2797412999999996E-2</v>
      </c>
      <c r="AT425" s="13">
        <v>5.5747400000000003E-2</v>
      </c>
      <c r="AU425" s="13">
        <v>3.7344499999999998E-3</v>
      </c>
      <c r="AV425" s="13">
        <v>0.15247816</v>
      </c>
      <c r="AW425" s="13">
        <v>5.4019280000000003E-2</v>
      </c>
      <c r="AX425" s="13">
        <v>5.5747400000000003E-2</v>
      </c>
      <c r="AY425" s="13">
        <v>3.7344499999999998E-3</v>
      </c>
      <c r="AZ425" s="13">
        <v>0.15247816</v>
      </c>
      <c r="BA425" s="86">
        <v>4.47761194029851E-2</v>
      </c>
      <c r="BB425" s="86">
        <v>3.77358490566038E-2</v>
      </c>
      <c r="BC425" s="13">
        <v>0</v>
      </c>
      <c r="BD425" s="13">
        <v>6.7796610169491497E-2</v>
      </c>
      <c r="BE425" s="14">
        <v>6.25E-2</v>
      </c>
      <c r="BF425" s="14">
        <v>4.6875E-2</v>
      </c>
      <c r="BG425" s="14">
        <v>0</v>
      </c>
      <c r="BH425" s="14">
        <v>0.169014084507042</v>
      </c>
      <c r="BI425" s="14">
        <v>5.0632911392405097E-2</v>
      </c>
      <c r="BJ425" s="14">
        <v>5.1724137931034503E-2</v>
      </c>
      <c r="BK425" s="14">
        <v>0</v>
      </c>
      <c r="BL425" s="430">
        <v>0.217391304347826</v>
      </c>
      <c r="BM425" s="14">
        <v>0.04</v>
      </c>
      <c r="BN425" s="14">
        <v>3.9215686274509803E-2</v>
      </c>
      <c r="BO425" s="14">
        <v>0</v>
      </c>
      <c r="BP425" s="14">
        <v>0.18461538461538499</v>
      </c>
      <c r="BQ425" s="86">
        <v>0.04</v>
      </c>
      <c r="BR425" s="86">
        <v>3.9215686274509803E-2</v>
      </c>
      <c r="BS425" s="86">
        <v>0</v>
      </c>
      <c r="BT425" s="86">
        <v>0.18461538461538499</v>
      </c>
      <c r="BU425" s="14" t="s">
        <v>35</v>
      </c>
      <c r="BV425" s="14" t="s">
        <v>35</v>
      </c>
      <c r="BW425" s="14" t="s">
        <v>35</v>
      </c>
      <c r="BX425" s="14" t="s">
        <v>36</v>
      </c>
      <c r="BY425" s="14" t="s">
        <v>35</v>
      </c>
      <c r="BZ425" s="14" t="s">
        <v>35</v>
      </c>
      <c r="CA425" s="14" t="s">
        <v>35</v>
      </c>
      <c r="CB425" s="14" t="s">
        <v>36</v>
      </c>
      <c r="CC425" s="14">
        <v>5.78</v>
      </c>
      <c r="CD425" s="14">
        <v>5.78</v>
      </c>
      <c r="CE425" s="14">
        <v>5.78</v>
      </c>
      <c r="CF425" s="14">
        <v>5.78</v>
      </c>
      <c r="CG425" s="14">
        <v>5.78</v>
      </c>
      <c r="CH425" s="14">
        <v>5.78</v>
      </c>
      <c r="CI425" s="14">
        <v>5.6</v>
      </c>
      <c r="CJ425" s="14">
        <f>INDEX('Monthy Targets'!AC:AC,(MATCH(FY2019_ALL_Targets!$B:$B,'Monthy Targets'!$B:$B,0)))</f>
        <v>5.58</v>
      </c>
      <c r="CK425" s="14">
        <f>INDEX('Monthy Targets'!AD:AD,(MATCH(FY2019_ALL_Targets!$B:$B,'Monthy Targets'!$B:$B,0)))</f>
        <v>5.58</v>
      </c>
      <c r="CL425" s="14">
        <f>INDEX('Monthy Targets'!AE:AE,(MATCH(FY2019_ALL_Targets!$B:$B,'Monthy Targets'!$B:$B,0)))</f>
        <v>5.58</v>
      </c>
      <c r="CM425" s="14">
        <f>INDEX('Monthy Targets'!AF:AF,(MATCH(FY2019_ALL_Targets!$B:$B,'Monthy Targets'!$B:$B,0)))</f>
        <v>5.58</v>
      </c>
      <c r="CN425" s="14">
        <f>INDEX('Monthy Targets'!AG:AG,(MATCH(FY2019_ALL_Targets!$B:$B,'Monthy Targets'!$B:$B,0)))</f>
        <v>5.58</v>
      </c>
      <c r="CO425" s="14">
        <v>0.39</v>
      </c>
      <c r="CP425" s="14">
        <v>0.39</v>
      </c>
      <c r="CQ425" s="14">
        <v>0.39</v>
      </c>
      <c r="CR425" s="14">
        <v>0.39</v>
      </c>
      <c r="CS425" s="14">
        <v>0.39</v>
      </c>
      <c r="CT425" s="14">
        <v>0.39</v>
      </c>
      <c r="CU425" s="14">
        <v>0.39</v>
      </c>
      <c r="CV425" s="14">
        <v>0</v>
      </c>
      <c r="CW425" s="14">
        <v>0.38</v>
      </c>
      <c r="CX425" s="14">
        <v>0.38</v>
      </c>
      <c r="CY425" s="14">
        <v>0.38</v>
      </c>
      <c r="CZ425" s="14">
        <v>0</v>
      </c>
      <c r="DA425" s="14">
        <f>IF('QIPP Scorecard'!$AA$1=4,IF(FY2019_ALL_Targets!$BU425="Yes",INDEX('Final Comp Values'!$BN:$BN,MATCH(FY2019_ALL_Targets!$A425,'Final Comp Values'!$B:$B,0)),IF($BU425="Min Data",0,0)),0)</f>
        <v>0.38</v>
      </c>
      <c r="DB425" s="14">
        <f>IF('QIPP Scorecard'!$AA$1=4,IF(FY2019_ALL_Targets!$BV425="Yes",INDEX('Final Comp Values'!$BN:$BN,MATCH(FY2019_ALL_Targets!$A425,'Final Comp Values'!$B:$B,0)),IF($BV425="Min Data",0,0)),0)</f>
        <v>0.38</v>
      </c>
      <c r="DC425" s="14">
        <f>IF('QIPP Scorecard'!$AA$1=4,IF(FY2019_ALL_Targets!$BW425="Yes",INDEX('Final Comp Values'!$BN:$BN,MATCH(FY2019_ALL_Targets!$A425,'Final Comp Values'!$B:$B,0)),IF(CI425="Min Data",0,0)),0)</f>
        <v>0.38</v>
      </c>
      <c r="DD425" s="14">
        <f>IF('QIPP Scorecard'!$AA$1=4,IF(FY2019_ALL_Targets!$BX425="Yes",INDEX('Final Comp Values'!$BN:$BN,MATCH(FY2019_ALL_Targets!$A425,'Final Comp Values'!$B:$B,0)),IF($BX425="Min Data",0,0)),0)</f>
        <v>0</v>
      </c>
      <c r="DE425" s="14">
        <v>0.73</v>
      </c>
      <c r="DF425" s="14">
        <v>0.73</v>
      </c>
      <c r="DG425" s="14">
        <v>0.73</v>
      </c>
      <c r="DH425" s="14">
        <v>0.73</v>
      </c>
      <c r="DI425" s="14">
        <v>0</v>
      </c>
      <c r="DJ425" s="14">
        <v>0.73</v>
      </c>
      <c r="DK425" s="14">
        <v>0.73</v>
      </c>
      <c r="DL425" s="14">
        <v>0</v>
      </c>
      <c r="DM425" s="14">
        <v>0.7</v>
      </c>
      <c r="DN425" s="14">
        <v>0.7</v>
      </c>
      <c r="DO425" s="14">
        <v>0.7</v>
      </c>
      <c r="DP425" s="14">
        <v>0</v>
      </c>
      <c r="DQ425" s="14">
        <f>IF('QIPP Scorecard'!$AA$1=4,IF(FY2019_ALL_Targets!$BY425="Yes",INDEX('Final Comp Values'!$BK:$BK,MATCH(FY2019_ALL_Targets!$A425,'Final Comp Values'!$B:$B,0)),IF($BY425="Min Data",0,0)),0)</f>
        <v>0.7</v>
      </c>
      <c r="DR425" s="14">
        <f>IF('QIPP Scorecard'!$AA$1=4,IF(FY2019_ALL_Targets!$BZ425="Yes",INDEX('Final Comp Values'!$BO:$BO,MATCH(FY2019_ALL_Targets!$A425,'Final Comp Values'!$B:$B,0)),IF($BZ425="Min Data",0,0)),0)</f>
        <v>0.7</v>
      </c>
      <c r="DS425" s="14">
        <f>IF('QIPP Scorecard'!$AA$1=4,IF(FY2019_ALL_Targets!$CA425="Yes",INDEX('Final Comp Values'!$BO:$BO,MATCH(FY2019_ALL_Targets!$A425,'Final Comp Values'!$B:$B,0)),IF($CA425="Min Data",0,0)),0)</f>
        <v>0.7</v>
      </c>
      <c r="DT425" s="14">
        <f>IF('QIPP Scorecard'!$AA$1=4,IF(FY2019_ALL_Targets!$CB425="Yes",INDEX('Final Comp Values'!$BO:$BO,MATCH(FY2019_ALL_Targets!$A425,'Final Comp Values'!$B:$B,0)),IF($CB425="Min Data",0,0)),0)</f>
        <v>0</v>
      </c>
      <c r="DU425" s="14">
        <v>1.03</v>
      </c>
      <c r="DV425" s="14">
        <v>0.95</v>
      </c>
      <c r="DW425" s="14">
        <v>1.08</v>
      </c>
      <c r="DX425" s="14">
        <v>1.06</v>
      </c>
      <c r="DY425" s="12">
        <f t="shared" si="31"/>
        <v>1</v>
      </c>
      <c r="DZ425" s="12">
        <f t="shared" si="32"/>
        <v>1</v>
      </c>
      <c r="EA425" s="12">
        <f t="shared" si="33"/>
        <v>0</v>
      </c>
      <c r="EB425" s="12">
        <f t="shared" si="34"/>
        <v>0</v>
      </c>
    </row>
    <row r="426" spans="1:132" x14ac:dyDescent="0.25">
      <c r="A426" s="297">
        <v>102497</v>
      </c>
      <c r="B426" s="347">
        <v>676101</v>
      </c>
      <c r="C426" s="297">
        <v>1026318</v>
      </c>
      <c r="D426" s="14">
        <v>1043613748</v>
      </c>
      <c r="E426" s="26" t="s">
        <v>937</v>
      </c>
      <c r="F426" s="26" t="str">
        <f>INDEX('Mar - Aug'!X:X,MATCH(A426,'Mar - Aug'!B:B,0))</f>
        <v>Tarrant</v>
      </c>
      <c r="G426" s="26" t="s">
        <v>3009</v>
      </c>
      <c r="H426" s="26"/>
      <c r="I426" s="26" t="str">
        <f t="shared" si="30"/>
        <v/>
      </c>
      <c r="J426" s="299" t="s">
        <v>2247</v>
      </c>
      <c r="K426" s="299" t="s">
        <v>2642</v>
      </c>
      <c r="L426" s="299" t="s">
        <v>309</v>
      </c>
      <c r="M426" s="13">
        <v>1.5673980000000001E-2</v>
      </c>
      <c r="N426" s="13">
        <v>8.8888880000000003E-2</v>
      </c>
      <c r="O426" s="13">
        <v>0</v>
      </c>
      <c r="P426" s="13">
        <v>0.13099044000000001</v>
      </c>
      <c r="Q426" s="13">
        <v>3.3690650000000003E-2</v>
      </c>
      <c r="R426" s="13">
        <v>5.5747400000000003E-2</v>
      </c>
      <c r="S426" s="13">
        <v>3.7344499999999998E-3</v>
      </c>
      <c r="T426" s="13">
        <v>0.15247816</v>
      </c>
      <c r="U426" s="13">
        <v>3.3690650000000003E-2</v>
      </c>
      <c r="V426" s="13">
        <v>8.7377769039999997E-2</v>
      </c>
      <c r="W426" s="13">
        <v>3.7344499999999998E-3</v>
      </c>
      <c r="X426" s="13">
        <v>0.15247816</v>
      </c>
      <c r="Y426" s="13">
        <v>3.3690650000000003E-2</v>
      </c>
      <c r="Z426" s="13">
        <v>8.4444435999999998E-2</v>
      </c>
      <c r="AA426" s="13">
        <v>3.7344499999999998E-3</v>
      </c>
      <c r="AB426" s="13">
        <v>0.15247816</v>
      </c>
      <c r="AC426" s="13">
        <v>3.3690650000000003E-2</v>
      </c>
      <c r="AD426" s="13">
        <v>8.5866658080000005E-2</v>
      </c>
      <c r="AE426" s="13">
        <v>3.7344499999999998E-3</v>
      </c>
      <c r="AF426" s="13">
        <v>0.15247816</v>
      </c>
      <c r="AG426" s="13">
        <v>3.3690650000000003E-2</v>
      </c>
      <c r="AH426" s="13">
        <v>7.9999992000000006E-2</v>
      </c>
      <c r="AI426" s="13">
        <v>3.7344499999999998E-3</v>
      </c>
      <c r="AJ426" s="13">
        <v>0.15247816</v>
      </c>
      <c r="AK426" s="13">
        <v>3.3690650000000003E-2</v>
      </c>
      <c r="AL426" s="13">
        <v>8.4355547119999999E-2</v>
      </c>
      <c r="AM426" s="13">
        <v>3.7344499999999998E-3</v>
      </c>
      <c r="AN426" s="13">
        <v>0.15247816</v>
      </c>
      <c r="AO426" s="13">
        <v>3.3690650000000003E-2</v>
      </c>
      <c r="AP426" s="13">
        <v>7.5555548E-2</v>
      </c>
      <c r="AQ426" s="13">
        <v>3.7344499999999998E-3</v>
      </c>
      <c r="AR426" s="13">
        <v>0.15247816</v>
      </c>
      <c r="AS426" s="13">
        <v>3.3690650000000003E-2</v>
      </c>
      <c r="AT426" s="13">
        <v>8.2666658399999995E-2</v>
      </c>
      <c r="AU426" s="13">
        <v>3.7344499999999998E-3</v>
      </c>
      <c r="AV426" s="13">
        <v>0.15247816</v>
      </c>
      <c r="AW426" s="13">
        <v>3.3690650000000003E-2</v>
      </c>
      <c r="AX426" s="13">
        <v>7.1111103999999994E-2</v>
      </c>
      <c r="AY426" s="13">
        <v>3.7344499999999998E-3</v>
      </c>
      <c r="AZ426" s="13">
        <v>0.15247816</v>
      </c>
      <c r="BA426" s="86">
        <v>2.40963855421687E-2</v>
      </c>
      <c r="BB426" s="86">
        <v>7.69230769230769E-2</v>
      </c>
      <c r="BC426" s="13">
        <v>0</v>
      </c>
      <c r="BD426" s="13">
        <v>6.25E-2</v>
      </c>
      <c r="BE426" s="14">
        <v>2.27272727272727E-2</v>
      </c>
      <c r="BF426" s="14">
        <v>7.69230769230769E-2</v>
      </c>
      <c r="BG426" s="14">
        <v>0</v>
      </c>
      <c r="BH426" s="14">
        <v>0.11111111111111099</v>
      </c>
      <c r="BI426" s="14">
        <v>0</v>
      </c>
      <c r="BJ426" s="14">
        <v>3.2786885245901599E-2</v>
      </c>
      <c r="BK426" s="14">
        <v>0</v>
      </c>
      <c r="BL426" s="430">
        <v>0.10666666666666701</v>
      </c>
      <c r="BM426" s="14">
        <v>0</v>
      </c>
      <c r="BN426" s="14">
        <v>3.5087719298245598E-2</v>
      </c>
      <c r="BO426" s="14">
        <v>0</v>
      </c>
      <c r="BP426" s="14">
        <v>0.108108108108108</v>
      </c>
      <c r="BQ426" s="86">
        <v>0</v>
      </c>
      <c r="BR426" s="86">
        <v>3.5087719298245598E-2</v>
      </c>
      <c r="BS426" s="86">
        <v>0</v>
      </c>
      <c r="BT426" s="86">
        <v>0.108108108108108</v>
      </c>
      <c r="BU426" s="14" t="s">
        <v>35</v>
      </c>
      <c r="BV426" s="14" t="s">
        <v>35</v>
      </c>
      <c r="BW426" s="14" t="s">
        <v>35</v>
      </c>
      <c r="BX426" s="14" t="s">
        <v>35</v>
      </c>
      <c r="BY426" s="14" t="s">
        <v>35</v>
      </c>
      <c r="BZ426" s="14" t="s">
        <v>35</v>
      </c>
      <c r="CA426" s="14" t="s">
        <v>35</v>
      </c>
      <c r="CB426" s="14" t="s">
        <v>35</v>
      </c>
      <c r="CC426" s="14">
        <v>7.85</v>
      </c>
      <c r="CD426" s="14">
        <v>7.85</v>
      </c>
      <c r="CE426" s="14">
        <v>7.85</v>
      </c>
      <c r="CF426" s="14">
        <v>7.85</v>
      </c>
      <c r="CG426" s="14">
        <v>7.85</v>
      </c>
      <c r="CH426" s="14">
        <v>7.85</v>
      </c>
      <c r="CI426" s="14">
        <v>7.62</v>
      </c>
      <c r="CJ426" s="14">
        <f>INDEX('Monthy Targets'!AC:AC,(MATCH(FY2019_ALL_Targets!$B:$B,'Monthy Targets'!$B:$B,0)))</f>
        <v>7.59</v>
      </c>
      <c r="CK426" s="14">
        <f>INDEX('Monthy Targets'!AD:AD,(MATCH(FY2019_ALL_Targets!$B:$B,'Monthy Targets'!$B:$B,0)))</f>
        <v>7.59</v>
      </c>
      <c r="CL426" s="14">
        <f>INDEX('Monthy Targets'!AE:AE,(MATCH(FY2019_ALL_Targets!$B:$B,'Monthy Targets'!$B:$B,0)))</f>
        <v>7.59</v>
      </c>
      <c r="CM426" s="14">
        <f>INDEX('Monthy Targets'!AF:AF,(MATCH(FY2019_ALL_Targets!$B:$B,'Monthy Targets'!$B:$B,0)))</f>
        <v>7.59</v>
      </c>
      <c r="CN426" s="14">
        <f>INDEX('Monthy Targets'!AG:AG,(MATCH(FY2019_ALL_Targets!$B:$B,'Monthy Targets'!$B:$B,0)))</f>
        <v>7.59</v>
      </c>
      <c r="CO426" s="14">
        <v>0.53</v>
      </c>
      <c r="CP426" s="14">
        <v>0.53</v>
      </c>
      <c r="CQ426" s="14">
        <v>0.53</v>
      </c>
      <c r="CR426" s="14">
        <v>0.53</v>
      </c>
      <c r="CS426" s="14">
        <v>0.53</v>
      </c>
      <c r="CT426" s="14">
        <v>0.53</v>
      </c>
      <c r="CU426" s="14">
        <v>0.53</v>
      </c>
      <c r="CV426" s="14">
        <v>0.53</v>
      </c>
      <c r="CW426" s="14">
        <v>0.52</v>
      </c>
      <c r="CX426" s="14">
        <v>0.52</v>
      </c>
      <c r="CY426" s="14">
        <v>0.52</v>
      </c>
      <c r="CZ426" s="14">
        <v>0.52</v>
      </c>
      <c r="DA426" s="14">
        <f>IF('QIPP Scorecard'!$AA$1=4,IF(FY2019_ALL_Targets!$BU426="Yes",INDEX('Final Comp Values'!$BN:$BN,MATCH(FY2019_ALL_Targets!$A426,'Final Comp Values'!$B:$B,0)),IF($BU426="Min Data",0,0)),0)</f>
        <v>0.52</v>
      </c>
      <c r="DB426" s="14">
        <f>IF('QIPP Scorecard'!$AA$1=4,IF(FY2019_ALL_Targets!$BV426="Yes",INDEX('Final Comp Values'!$BN:$BN,MATCH(FY2019_ALL_Targets!$A426,'Final Comp Values'!$B:$B,0)),IF($BV426="Min Data",0,0)),0)</f>
        <v>0.52</v>
      </c>
      <c r="DC426" s="14">
        <f>IF('QIPP Scorecard'!$AA$1=4,IF(FY2019_ALL_Targets!$BW426="Yes",INDEX('Final Comp Values'!$BN:$BN,MATCH(FY2019_ALL_Targets!$A426,'Final Comp Values'!$B:$B,0)),IF(CI426="Min Data",0,0)),0)</f>
        <v>0.52</v>
      </c>
      <c r="DD426" s="14">
        <f>IF('QIPP Scorecard'!$AA$1=4,IF(FY2019_ALL_Targets!$BX426="Yes",INDEX('Final Comp Values'!$BN:$BN,MATCH(FY2019_ALL_Targets!$A426,'Final Comp Values'!$B:$B,0)),IF($BX426="Min Data",0,0)),0)</f>
        <v>0.52</v>
      </c>
      <c r="DE426" s="14">
        <v>0.99</v>
      </c>
      <c r="DF426" s="14">
        <v>0.99</v>
      </c>
      <c r="DG426" s="14">
        <v>0.99</v>
      </c>
      <c r="DH426" s="14">
        <v>0.99</v>
      </c>
      <c r="DI426" s="14">
        <v>0.99</v>
      </c>
      <c r="DJ426" s="14">
        <v>0.99</v>
      </c>
      <c r="DK426" s="14">
        <v>0.99</v>
      </c>
      <c r="DL426" s="14">
        <v>0.99</v>
      </c>
      <c r="DM426" s="14">
        <v>0.96</v>
      </c>
      <c r="DN426" s="14">
        <v>0.96</v>
      </c>
      <c r="DO426" s="14">
        <v>0.96</v>
      </c>
      <c r="DP426" s="14">
        <v>0.96</v>
      </c>
      <c r="DQ426" s="14">
        <f>IF('QIPP Scorecard'!$AA$1=4,IF(FY2019_ALL_Targets!$BY426="Yes",INDEX('Final Comp Values'!$BK:$BK,MATCH(FY2019_ALL_Targets!$A426,'Final Comp Values'!$B:$B,0)),IF($BY426="Min Data",0,0)),0)</f>
        <v>0.96</v>
      </c>
      <c r="DR426" s="14">
        <f>IF('QIPP Scorecard'!$AA$1=4,IF(FY2019_ALL_Targets!$BZ426="Yes",INDEX('Final Comp Values'!$BO:$BO,MATCH(FY2019_ALL_Targets!$A426,'Final Comp Values'!$B:$B,0)),IF($BZ426="Min Data",0,0)),0)</f>
        <v>0.96</v>
      </c>
      <c r="DS426" s="14">
        <f>IF('QIPP Scorecard'!$AA$1=4,IF(FY2019_ALL_Targets!$CA426="Yes",INDEX('Final Comp Values'!$BO:$BO,MATCH(FY2019_ALL_Targets!$A426,'Final Comp Values'!$B:$B,0)),IF($CA426="Min Data",0,0)),0)</f>
        <v>0.96</v>
      </c>
      <c r="DT426" s="14">
        <f>IF('QIPP Scorecard'!$AA$1=4,IF(FY2019_ALL_Targets!$CB426="Yes",INDEX('Final Comp Values'!$BO:$BO,MATCH(FY2019_ALL_Targets!$A426,'Final Comp Values'!$B:$B,0)),IF($CB426="Min Data",0,0)),0)</f>
        <v>0.96</v>
      </c>
      <c r="DU426" s="14">
        <v>1.4</v>
      </c>
      <c r="DV426" s="14">
        <v>1.58</v>
      </c>
      <c r="DW426" s="14">
        <v>1.64</v>
      </c>
      <c r="DX426" s="14">
        <v>1.61</v>
      </c>
      <c r="DY426" s="12">
        <f t="shared" si="31"/>
        <v>0</v>
      </c>
      <c r="DZ426" s="12">
        <f t="shared" si="32"/>
        <v>0</v>
      </c>
      <c r="EA426" s="12">
        <f t="shared" si="33"/>
        <v>0</v>
      </c>
      <c r="EB426" s="12">
        <f t="shared" si="34"/>
        <v>0</v>
      </c>
    </row>
    <row r="427" spans="1:132" x14ac:dyDescent="0.25">
      <c r="A427" s="297">
        <v>5169</v>
      </c>
      <c r="B427" s="347">
        <v>676103</v>
      </c>
      <c r="C427" s="297">
        <v>1025632</v>
      </c>
      <c r="D427" s="14">
        <v>1467882860</v>
      </c>
      <c r="E427" s="26" t="s">
        <v>939</v>
      </c>
      <c r="F427" s="26" t="str">
        <f>INDEX('Mar - Aug'!X:X,MATCH(A427,'Mar - Aug'!B:B,0))</f>
        <v>MRSA Northeast</v>
      </c>
      <c r="G427" s="26" t="s">
        <v>3053</v>
      </c>
      <c r="H427" s="26"/>
      <c r="I427" s="26" t="str">
        <f t="shared" si="30"/>
        <v/>
      </c>
      <c r="J427" s="299" t="s">
        <v>699</v>
      </c>
      <c r="K427" s="299" t="s">
        <v>699</v>
      </c>
      <c r="L427" s="299" t="s">
        <v>700</v>
      </c>
      <c r="M427" s="13">
        <v>4.5976969999999999E-2</v>
      </c>
      <c r="N427" s="13">
        <v>5.454548E-2</v>
      </c>
      <c r="O427" s="13">
        <v>0</v>
      </c>
      <c r="P427" s="13">
        <v>0.34013608000000001</v>
      </c>
      <c r="Q427" s="13">
        <v>3.3690650000000003E-2</v>
      </c>
      <c r="R427" s="13">
        <v>5.5747400000000003E-2</v>
      </c>
      <c r="S427" s="13">
        <v>3.7344499999999998E-3</v>
      </c>
      <c r="T427" s="13">
        <v>0.15247816</v>
      </c>
      <c r="U427" s="13">
        <v>4.5195361509999997E-2</v>
      </c>
      <c r="V427" s="13">
        <v>5.5747400000000003E-2</v>
      </c>
      <c r="W427" s="13">
        <v>3.7344499999999998E-3</v>
      </c>
      <c r="X427" s="13">
        <v>0.33435376663999999</v>
      </c>
      <c r="Y427" s="13">
        <v>4.36781215E-2</v>
      </c>
      <c r="Z427" s="13">
        <v>5.5747400000000003E-2</v>
      </c>
      <c r="AA427" s="13">
        <v>3.7344499999999998E-3</v>
      </c>
      <c r="AB427" s="13">
        <v>0.32312927600000002</v>
      </c>
      <c r="AC427" s="13">
        <v>4.4413753020000002E-2</v>
      </c>
      <c r="AD427" s="13">
        <v>5.5747400000000003E-2</v>
      </c>
      <c r="AE427" s="13">
        <v>3.7344499999999998E-3</v>
      </c>
      <c r="AF427" s="13">
        <v>0.32857145327999998</v>
      </c>
      <c r="AG427" s="13">
        <v>4.1379273000000001E-2</v>
      </c>
      <c r="AH427" s="13">
        <v>5.5747400000000003E-2</v>
      </c>
      <c r="AI427" s="13">
        <v>3.7344499999999998E-3</v>
      </c>
      <c r="AJ427" s="13">
        <v>0.30612247199999998</v>
      </c>
      <c r="AK427" s="13">
        <v>4.363214453E-2</v>
      </c>
      <c r="AL427" s="13">
        <v>5.5747400000000003E-2</v>
      </c>
      <c r="AM427" s="13">
        <v>3.7344499999999998E-3</v>
      </c>
      <c r="AN427" s="13">
        <v>0.32278913992000002</v>
      </c>
      <c r="AO427" s="13">
        <v>3.9080424500000002E-2</v>
      </c>
      <c r="AP427" s="13">
        <v>5.5747400000000003E-2</v>
      </c>
      <c r="AQ427" s="13">
        <v>3.7344499999999998E-3</v>
      </c>
      <c r="AR427" s="13">
        <v>0.28911566799999999</v>
      </c>
      <c r="AS427" s="13">
        <v>4.2758582099999998E-2</v>
      </c>
      <c r="AT427" s="13">
        <v>5.5747400000000003E-2</v>
      </c>
      <c r="AU427" s="13">
        <v>3.7344499999999998E-3</v>
      </c>
      <c r="AV427" s="13">
        <v>0.31632655440000002</v>
      </c>
      <c r="AW427" s="13">
        <v>3.6781576000000003E-2</v>
      </c>
      <c r="AX427" s="13">
        <v>5.5747400000000003E-2</v>
      </c>
      <c r="AY427" s="13">
        <v>3.7344499999999998E-3</v>
      </c>
      <c r="AZ427" s="13">
        <v>0.27210886400000001</v>
      </c>
      <c r="BA427" s="86">
        <v>2.7777777777777801E-2</v>
      </c>
      <c r="BB427" s="86">
        <v>0.08</v>
      </c>
      <c r="BC427" s="13">
        <v>0</v>
      </c>
      <c r="BD427" s="13">
        <v>0.20689655172413801</v>
      </c>
      <c r="BE427" s="14">
        <v>2.9411764705882401E-2</v>
      </c>
      <c r="BF427" s="14">
        <v>0.04</v>
      </c>
      <c r="BG427" s="14">
        <v>0</v>
      </c>
      <c r="BH427" s="14">
        <v>0.15384615384615399</v>
      </c>
      <c r="BI427" s="14">
        <v>3.3333333333333298E-2</v>
      </c>
      <c r="BJ427" s="14">
        <v>0</v>
      </c>
      <c r="BK427" s="14">
        <v>0</v>
      </c>
      <c r="BL427" s="430">
        <v>0.125</v>
      </c>
      <c r="BM427" s="14">
        <v>0</v>
      </c>
      <c r="BN427" s="14">
        <v>0</v>
      </c>
      <c r="BO427" s="14">
        <v>0</v>
      </c>
      <c r="BP427" s="14">
        <v>9.0909090909090898E-2</v>
      </c>
      <c r="BQ427" s="86">
        <v>0</v>
      </c>
      <c r="BR427" s="86">
        <v>0</v>
      </c>
      <c r="BS427" s="86">
        <v>0</v>
      </c>
      <c r="BT427" s="86">
        <v>9.0909090909090898E-2</v>
      </c>
      <c r="BU427" s="14" t="s">
        <v>35</v>
      </c>
      <c r="BV427" s="14" t="s">
        <v>35</v>
      </c>
      <c r="BW427" s="14" t="s">
        <v>35</v>
      </c>
      <c r="BX427" s="14" t="s">
        <v>35</v>
      </c>
      <c r="BY427" s="14" t="s">
        <v>35</v>
      </c>
      <c r="BZ427" s="14" t="s">
        <v>35</v>
      </c>
      <c r="CA427" s="14" t="s">
        <v>35</v>
      </c>
      <c r="CB427" s="14" t="s">
        <v>35</v>
      </c>
      <c r="CC427" s="14">
        <v>0</v>
      </c>
      <c r="CD427" s="14">
        <v>0</v>
      </c>
      <c r="CE427" s="14">
        <v>0</v>
      </c>
      <c r="CF427" s="14">
        <v>0</v>
      </c>
      <c r="CG427" s="14">
        <v>0</v>
      </c>
      <c r="CH427" s="14">
        <v>0</v>
      </c>
      <c r="CI427" s="14">
        <v>0</v>
      </c>
      <c r="CJ427" s="14">
        <f>INDEX('Monthy Targets'!AC:AC,(MATCH(FY2019_ALL_Targets!$B:$B,'Monthy Targets'!$B:$B,0)))</f>
        <v>0</v>
      </c>
      <c r="CK427" s="14">
        <f>INDEX('Monthy Targets'!AD:AD,(MATCH(FY2019_ALL_Targets!$B:$B,'Monthy Targets'!$B:$B,0)))</f>
        <v>0</v>
      </c>
      <c r="CL427" s="14">
        <f>INDEX('Monthy Targets'!AE:AE,(MATCH(FY2019_ALL_Targets!$B:$B,'Monthy Targets'!$B:$B,0)))</f>
        <v>0</v>
      </c>
      <c r="CM427" s="14">
        <f>INDEX('Monthy Targets'!AF:AF,(MATCH(FY2019_ALL_Targets!$B:$B,'Monthy Targets'!$B:$B,0)))</f>
        <v>0</v>
      </c>
      <c r="CN427" s="14">
        <f>INDEX('Monthy Targets'!AG:AG,(MATCH(FY2019_ALL_Targets!$B:$B,'Monthy Targets'!$B:$B,0)))</f>
        <v>0</v>
      </c>
      <c r="CO427" s="14">
        <v>0.35</v>
      </c>
      <c r="CP427" s="14">
        <v>0</v>
      </c>
      <c r="CQ427" s="14">
        <v>0.35</v>
      </c>
      <c r="CR427" s="14">
        <v>0.35</v>
      </c>
      <c r="CS427" s="14">
        <v>0.35</v>
      </c>
      <c r="CT427" s="14">
        <v>0.35</v>
      </c>
      <c r="CU427" s="14">
        <v>0.35</v>
      </c>
      <c r="CV427" s="14">
        <v>0.35</v>
      </c>
      <c r="CW427" s="14">
        <v>0.36</v>
      </c>
      <c r="CX427" s="14">
        <v>0.36</v>
      </c>
      <c r="CY427" s="14">
        <v>0.36</v>
      </c>
      <c r="CZ427" s="14">
        <v>0.36</v>
      </c>
      <c r="DA427" s="14">
        <f>IF('QIPP Scorecard'!$AA$1=4,IF(FY2019_ALL_Targets!$BU427="Yes",INDEX('Final Comp Values'!$BN:$BN,MATCH(FY2019_ALL_Targets!$A427,'Final Comp Values'!$B:$B,0)),IF($BU427="Min Data",0,0)),0)</f>
        <v>0.36</v>
      </c>
      <c r="DB427" s="14">
        <f>IF('QIPP Scorecard'!$AA$1=4,IF(FY2019_ALL_Targets!$BV427="Yes",INDEX('Final Comp Values'!$BN:$BN,MATCH(FY2019_ALL_Targets!$A427,'Final Comp Values'!$B:$B,0)),IF($BV427="Min Data",0,0)),0)</f>
        <v>0.36</v>
      </c>
      <c r="DC427" s="14">
        <f>IF('QIPP Scorecard'!$AA$1=4,IF(FY2019_ALL_Targets!$BW427="Yes",INDEX('Final Comp Values'!$BN:$BN,MATCH(FY2019_ALL_Targets!$A427,'Final Comp Values'!$B:$B,0)),IF(CI427="Min Data",0,0)),0)</f>
        <v>0.36</v>
      </c>
      <c r="DD427" s="14">
        <f>IF('QIPP Scorecard'!$AA$1=4,IF(FY2019_ALL_Targets!$BX427="Yes",INDEX('Final Comp Values'!$BN:$BN,MATCH(FY2019_ALL_Targets!$A427,'Final Comp Values'!$B:$B,0)),IF($BX427="Min Data",0,0)),0)</f>
        <v>0.36</v>
      </c>
      <c r="DE427" s="14">
        <v>0.64</v>
      </c>
      <c r="DF427" s="14">
        <v>0</v>
      </c>
      <c r="DG427" s="14">
        <v>0.64</v>
      </c>
      <c r="DH427" s="14">
        <v>0.64</v>
      </c>
      <c r="DI427" s="14">
        <v>0.64</v>
      </c>
      <c r="DJ427" s="14">
        <v>0.64</v>
      </c>
      <c r="DK427" s="14">
        <v>0.64</v>
      </c>
      <c r="DL427" s="14">
        <v>0.64</v>
      </c>
      <c r="DM427" s="14">
        <v>0.66</v>
      </c>
      <c r="DN427" s="14">
        <v>0.66</v>
      </c>
      <c r="DO427" s="14">
        <v>0.66</v>
      </c>
      <c r="DP427" s="14">
        <v>0.66</v>
      </c>
      <c r="DQ427" s="14">
        <f>IF('QIPP Scorecard'!$AA$1=4,IF(FY2019_ALL_Targets!$BY427="Yes",INDEX('Final Comp Values'!$BK:$BK,MATCH(FY2019_ALL_Targets!$A427,'Final Comp Values'!$B:$B,0)),IF($BY427="Min Data",0,0)),0)</f>
        <v>0.66</v>
      </c>
      <c r="DR427" s="14">
        <f>IF('QIPP Scorecard'!$AA$1=4,IF(FY2019_ALL_Targets!$BZ427="Yes",INDEX('Final Comp Values'!$BO:$BO,MATCH(FY2019_ALL_Targets!$A427,'Final Comp Values'!$B:$B,0)),IF($BZ427="Min Data",0,0)),0)</f>
        <v>0.66</v>
      </c>
      <c r="DS427" s="14">
        <f>IF('QIPP Scorecard'!$AA$1=4,IF(FY2019_ALL_Targets!$CA427="Yes",INDEX('Final Comp Values'!$BO:$BO,MATCH(FY2019_ALL_Targets!$A427,'Final Comp Values'!$B:$B,0)),IF($CA427="Min Data",0,0)),0)</f>
        <v>0.66</v>
      </c>
      <c r="DT427" s="14">
        <f>IF('QIPP Scorecard'!$AA$1=4,IF(FY2019_ALL_Targets!$CB427="Yes",INDEX('Final Comp Values'!$BO:$BO,MATCH(FY2019_ALL_Targets!$A427,'Final Comp Values'!$B:$B,0)),IF($CB427="Min Data",0,0)),0)</f>
        <v>0.66</v>
      </c>
      <c r="DU427" s="14">
        <v>0.3</v>
      </c>
      <c r="DV427" s="14">
        <v>0.45</v>
      </c>
      <c r="DW427" s="14">
        <v>0.47</v>
      </c>
      <c r="DX427" s="14">
        <v>0.46</v>
      </c>
      <c r="DY427" s="12">
        <f t="shared" si="31"/>
        <v>0</v>
      </c>
      <c r="DZ427" s="12">
        <f t="shared" si="32"/>
        <v>0</v>
      </c>
      <c r="EA427" s="12">
        <f t="shared" si="33"/>
        <v>0</v>
      </c>
      <c r="EB427" s="12">
        <f t="shared" si="34"/>
        <v>3</v>
      </c>
    </row>
    <row r="428" spans="1:132" x14ac:dyDescent="0.25">
      <c r="A428" s="297">
        <v>102525</v>
      </c>
      <c r="B428" s="347">
        <v>676104</v>
      </c>
      <c r="C428" s="297">
        <v>1026313</v>
      </c>
      <c r="D428" s="14">
        <v>1336543081</v>
      </c>
      <c r="E428" s="26" t="s">
        <v>937</v>
      </c>
      <c r="F428" s="26" t="str">
        <f>INDEX('Mar - Aug'!X:X,MATCH(A428,'Mar - Aug'!B:B,0))</f>
        <v>Tarrant</v>
      </c>
      <c r="G428" s="26" t="s">
        <v>3009</v>
      </c>
      <c r="H428" s="26"/>
      <c r="I428" s="26" t="str">
        <f t="shared" si="30"/>
        <v/>
      </c>
      <c r="J428" s="299" t="s">
        <v>2248</v>
      </c>
      <c r="K428" s="299" t="s">
        <v>2651</v>
      </c>
      <c r="L428" s="299" t="s">
        <v>310</v>
      </c>
      <c r="M428" s="13">
        <v>3.8596499999999999E-2</v>
      </c>
      <c r="N428" s="13">
        <v>5.9113289999999999E-2</v>
      </c>
      <c r="O428" s="13">
        <v>0</v>
      </c>
      <c r="P428" s="13">
        <v>0.16071427999999999</v>
      </c>
      <c r="Q428" s="13">
        <v>3.3690650000000003E-2</v>
      </c>
      <c r="R428" s="13">
        <v>5.5747400000000003E-2</v>
      </c>
      <c r="S428" s="13">
        <v>3.7344499999999998E-3</v>
      </c>
      <c r="T428" s="13">
        <v>0.15247816</v>
      </c>
      <c r="U428" s="13">
        <v>3.79403595E-2</v>
      </c>
      <c r="V428" s="13">
        <v>5.8108364070000001E-2</v>
      </c>
      <c r="W428" s="13">
        <v>3.7344499999999998E-3</v>
      </c>
      <c r="X428" s="13">
        <v>0.15798213723999999</v>
      </c>
      <c r="Y428" s="13">
        <v>3.6666675000000003E-2</v>
      </c>
      <c r="Z428" s="13">
        <v>5.6157625500000002E-2</v>
      </c>
      <c r="AA428" s="13">
        <v>3.7344499999999998E-3</v>
      </c>
      <c r="AB428" s="13">
        <v>0.15267856599999999</v>
      </c>
      <c r="AC428" s="13">
        <v>3.7284219E-2</v>
      </c>
      <c r="AD428" s="13">
        <v>5.7103438139999997E-2</v>
      </c>
      <c r="AE428" s="13">
        <v>3.7344499999999998E-3</v>
      </c>
      <c r="AF428" s="13">
        <v>0.15524999447999999</v>
      </c>
      <c r="AG428" s="13">
        <v>3.473685E-2</v>
      </c>
      <c r="AH428" s="13">
        <v>5.5747400000000003E-2</v>
      </c>
      <c r="AI428" s="13">
        <v>3.7344499999999998E-3</v>
      </c>
      <c r="AJ428" s="13">
        <v>0.15247816</v>
      </c>
      <c r="AK428" s="13">
        <v>3.6628078500000001E-2</v>
      </c>
      <c r="AL428" s="13">
        <v>5.609851221E-2</v>
      </c>
      <c r="AM428" s="13">
        <v>3.7344499999999998E-3</v>
      </c>
      <c r="AN428" s="13">
        <v>0.15251785171999999</v>
      </c>
      <c r="AO428" s="13">
        <v>3.3690650000000003E-2</v>
      </c>
      <c r="AP428" s="13">
        <v>5.5747400000000003E-2</v>
      </c>
      <c r="AQ428" s="13">
        <v>3.7344499999999998E-3</v>
      </c>
      <c r="AR428" s="13">
        <v>0.15247816</v>
      </c>
      <c r="AS428" s="13">
        <v>3.5894744999999999E-2</v>
      </c>
      <c r="AT428" s="13">
        <v>5.5747400000000003E-2</v>
      </c>
      <c r="AU428" s="13">
        <v>3.7344499999999998E-3</v>
      </c>
      <c r="AV428" s="13">
        <v>0.15247816</v>
      </c>
      <c r="AW428" s="13">
        <v>3.3690650000000003E-2</v>
      </c>
      <c r="AX428" s="13">
        <v>5.5747400000000003E-2</v>
      </c>
      <c r="AY428" s="13">
        <v>3.7344499999999998E-3</v>
      </c>
      <c r="AZ428" s="13">
        <v>0.15247816</v>
      </c>
      <c r="BA428" s="86">
        <v>1.5151515151515201E-2</v>
      </c>
      <c r="BB428" s="86">
        <v>0</v>
      </c>
      <c r="BC428" s="13">
        <v>0</v>
      </c>
      <c r="BD428" s="13">
        <v>4.5454545454545497E-2</v>
      </c>
      <c r="BE428" s="14">
        <v>4.3478260869565202E-2</v>
      </c>
      <c r="BF428" s="14">
        <v>3.9215686274509803E-2</v>
      </c>
      <c r="BG428" s="14">
        <v>0</v>
      </c>
      <c r="BH428" s="14">
        <v>2.8985507246376802E-2</v>
      </c>
      <c r="BI428" s="14">
        <v>1.6666666666666701E-2</v>
      </c>
      <c r="BJ428" s="14">
        <v>0.04</v>
      </c>
      <c r="BK428" s="14">
        <v>0</v>
      </c>
      <c r="BL428" s="430">
        <v>3.3333333333333298E-2</v>
      </c>
      <c r="BM428" s="14">
        <v>5.7142857142857099E-2</v>
      </c>
      <c r="BN428" s="14">
        <v>7.4074074074074098E-2</v>
      </c>
      <c r="BO428" s="14">
        <v>0</v>
      </c>
      <c r="BP428" s="14">
        <v>1.4285714285714299E-2</v>
      </c>
      <c r="BQ428" s="86">
        <v>5.7142857142857099E-2</v>
      </c>
      <c r="BR428" s="86">
        <v>7.4074074074074098E-2</v>
      </c>
      <c r="BS428" s="86">
        <v>0</v>
      </c>
      <c r="BT428" s="86">
        <v>1.4285714285714299E-2</v>
      </c>
      <c r="BU428" s="14" t="s">
        <v>36</v>
      </c>
      <c r="BV428" s="14" t="s">
        <v>36</v>
      </c>
      <c r="BW428" s="14" t="s">
        <v>35</v>
      </c>
      <c r="BX428" s="14" t="s">
        <v>35</v>
      </c>
      <c r="BY428" s="14" t="s">
        <v>36</v>
      </c>
      <c r="BZ428" s="14" t="s">
        <v>36</v>
      </c>
      <c r="CA428" s="14" t="s">
        <v>35</v>
      </c>
      <c r="CB428" s="14" t="s">
        <v>35</v>
      </c>
      <c r="CC428" s="14">
        <v>7</v>
      </c>
      <c r="CD428" s="14">
        <v>7</v>
      </c>
      <c r="CE428" s="14">
        <v>7</v>
      </c>
      <c r="CF428" s="14">
        <v>7</v>
      </c>
      <c r="CG428" s="14">
        <v>7</v>
      </c>
      <c r="CH428" s="14">
        <v>7</v>
      </c>
      <c r="CI428" s="14">
        <v>6.79</v>
      </c>
      <c r="CJ428" s="14">
        <f>INDEX('Monthy Targets'!AC:AC,(MATCH(FY2019_ALL_Targets!$B:$B,'Monthy Targets'!$B:$B,0)))</f>
        <v>6.77</v>
      </c>
      <c r="CK428" s="14">
        <f>INDEX('Monthy Targets'!AD:AD,(MATCH(FY2019_ALL_Targets!$B:$B,'Monthy Targets'!$B:$B,0)))</f>
        <v>6.77</v>
      </c>
      <c r="CL428" s="14">
        <f>INDEX('Monthy Targets'!AE:AE,(MATCH(FY2019_ALL_Targets!$B:$B,'Monthy Targets'!$B:$B,0)))</f>
        <v>6.77</v>
      </c>
      <c r="CM428" s="14">
        <f>INDEX('Monthy Targets'!AF:AF,(MATCH(FY2019_ALL_Targets!$B:$B,'Monthy Targets'!$B:$B,0)))</f>
        <v>6.77</v>
      </c>
      <c r="CN428" s="14">
        <f>INDEX('Monthy Targets'!AG:AG,(MATCH(FY2019_ALL_Targets!$B:$B,'Monthy Targets'!$B:$B,0)))</f>
        <v>6.77</v>
      </c>
      <c r="CO428" s="14">
        <v>0.47</v>
      </c>
      <c r="CP428" s="14">
        <v>0.47</v>
      </c>
      <c r="CQ428" s="14">
        <v>0.47</v>
      </c>
      <c r="CR428" s="14">
        <v>0.47</v>
      </c>
      <c r="CS428" s="14">
        <v>0</v>
      </c>
      <c r="CT428" s="14">
        <v>0.47</v>
      </c>
      <c r="CU428" s="14">
        <v>0.47</v>
      </c>
      <c r="CV428" s="14">
        <v>0.47</v>
      </c>
      <c r="CW428" s="14">
        <v>0.46</v>
      </c>
      <c r="CX428" s="14">
        <v>0.46</v>
      </c>
      <c r="CY428" s="14">
        <v>0.46</v>
      </c>
      <c r="CZ428" s="14">
        <v>0.46</v>
      </c>
      <c r="DA428" s="14">
        <f>IF('QIPP Scorecard'!$AA$1=4,IF(FY2019_ALL_Targets!$BU428="Yes",INDEX('Final Comp Values'!$BN:$BN,MATCH(FY2019_ALL_Targets!$A428,'Final Comp Values'!$B:$B,0)),IF($BU428="Min Data",0,0)),0)</f>
        <v>0</v>
      </c>
      <c r="DB428" s="14">
        <f>IF('QIPP Scorecard'!$AA$1=4,IF(FY2019_ALL_Targets!$BV428="Yes",INDEX('Final Comp Values'!$BN:$BN,MATCH(FY2019_ALL_Targets!$A428,'Final Comp Values'!$B:$B,0)),IF($BV428="Min Data",0,0)),0)</f>
        <v>0</v>
      </c>
      <c r="DC428" s="14">
        <f>IF('QIPP Scorecard'!$AA$1=4,IF(FY2019_ALL_Targets!$BW428="Yes",INDEX('Final Comp Values'!$BN:$BN,MATCH(FY2019_ALL_Targets!$A428,'Final Comp Values'!$B:$B,0)),IF(CI428="Min Data",0,0)),0)</f>
        <v>0.46</v>
      </c>
      <c r="DD428" s="14">
        <f>IF('QIPP Scorecard'!$AA$1=4,IF(FY2019_ALL_Targets!$BX428="Yes",INDEX('Final Comp Values'!$BN:$BN,MATCH(FY2019_ALL_Targets!$A428,'Final Comp Values'!$B:$B,0)),IF($BX428="Min Data",0,0)),0)</f>
        <v>0.46</v>
      </c>
      <c r="DE428" s="14">
        <v>0.88</v>
      </c>
      <c r="DF428" s="14">
        <v>0.88</v>
      </c>
      <c r="DG428" s="14">
        <v>0.88</v>
      </c>
      <c r="DH428" s="14">
        <v>0.88</v>
      </c>
      <c r="DI428" s="14">
        <v>0</v>
      </c>
      <c r="DJ428" s="14">
        <v>0.88</v>
      </c>
      <c r="DK428" s="14">
        <v>0.88</v>
      </c>
      <c r="DL428" s="14">
        <v>0.88</v>
      </c>
      <c r="DM428" s="14">
        <v>0.85</v>
      </c>
      <c r="DN428" s="14">
        <v>0.85</v>
      </c>
      <c r="DO428" s="14">
        <v>0.85</v>
      </c>
      <c r="DP428" s="14">
        <v>0.85</v>
      </c>
      <c r="DQ428" s="14">
        <f>IF('QIPP Scorecard'!$AA$1=4,IF(FY2019_ALL_Targets!$BY428="Yes",INDEX('Final Comp Values'!$BK:$BK,MATCH(FY2019_ALL_Targets!$A428,'Final Comp Values'!$B:$B,0)),IF($BY428="Min Data",0,0)),0)</f>
        <v>0</v>
      </c>
      <c r="DR428" s="14">
        <f>IF('QIPP Scorecard'!$AA$1=4,IF(FY2019_ALL_Targets!$BZ428="Yes",INDEX('Final Comp Values'!$BO:$BO,MATCH(FY2019_ALL_Targets!$A428,'Final Comp Values'!$B:$B,0)),IF($BZ428="Min Data",0,0)),0)</f>
        <v>0</v>
      </c>
      <c r="DS428" s="14">
        <f>IF('QIPP Scorecard'!$AA$1=4,IF(FY2019_ALL_Targets!$CA428="Yes",INDEX('Final Comp Values'!$BO:$BO,MATCH(FY2019_ALL_Targets!$A428,'Final Comp Values'!$B:$B,0)),IF($CA428="Min Data",0,0)),0)</f>
        <v>0.85</v>
      </c>
      <c r="DT428" s="14">
        <f>IF('QIPP Scorecard'!$AA$1=4,IF(FY2019_ALL_Targets!$CB428="Yes",INDEX('Final Comp Values'!$BO:$BO,MATCH(FY2019_ALL_Targets!$A428,'Final Comp Values'!$B:$B,0)),IF($CB428="Min Data",0,0)),0)</f>
        <v>0.85</v>
      </c>
      <c r="DU428" s="14">
        <v>1.24</v>
      </c>
      <c r="DV428" s="14">
        <v>1.25</v>
      </c>
      <c r="DW428" s="14">
        <v>1.46</v>
      </c>
      <c r="DX428" s="14">
        <v>1.1299999999999999</v>
      </c>
      <c r="DY428" s="12">
        <f t="shared" si="31"/>
        <v>2</v>
      </c>
      <c r="DZ428" s="12">
        <f t="shared" si="32"/>
        <v>2</v>
      </c>
      <c r="EA428" s="12">
        <f t="shared" si="33"/>
        <v>0</v>
      </c>
      <c r="EB428" s="12">
        <f t="shared" si="34"/>
        <v>0</v>
      </c>
    </row>
    <row r="429" spans="1:132" x14ac:dyDescent="0.25">
      <c r="A429" s="297">
        <v>102587</v>
      </c>
      <c r="B429" s="347">
        <v>676105</v>
      </c>
      <c r="C429" s="297">
        <v>1026723</v>
      </c>
      <c r="D429" s="14">
        <v>1063461994</v>
      </c>
      <c r="E429" s="26" t="s">
        <v>923</v>
      </c>
      <c r="F429" s="26" t="str">
        <f>INDEX('Mar - Aug'!X:X,MATCH(A429,'Mar - Aug'!B:B,0))</f>
        <v>Lubbock</v>
      </c>
      <c r="G429" s="26" t="s">
        <v>3030</v>
      </c>
      <c r="H429" s="26"/>
      <c r="I429" s="26" t="str">
        <f t="shared" si="30"/>
        <v/>
      </c>
      <c r="J429" s="299" t="s">
        <v>313</v>
      </c>
      <c r="K429" s="299" t="s">
        <v>974</v>
      </c>
      <c r="L429" s="299" t="s">
        <v>2650</v>
      </c>
      <c r="M429" s="13">
        <v>2.040817E-2</v>
      </c>
      <c r="N429" s="13">
        <v>5.9288519999999997E-2</v>
      </c>
      <c r="O429" s="13">
        <v>0</v>
      </c>
      <c r="P429" s="13">
        <v>0.11111111</v>
      </c>
      <c r="Q429" s="13">
        <v>3.3690650000000003E-2</v>
      </c>
      <c r="R429" s="13">
        <v>5.5747400000000003E-2</v>
      </c>
      <c r="S429" s="13">
        <v>3.7344499999999998E-3</v>
      </c>
      <c r="T429" s="13">
        <v>0.15247816</v>
      </c>
      <c r="U429" s="13">
        <v>3.3690650000000003E-2</v>
      </c>
      <c r="V429" s="13">
        <v>5.828061516E-2</v>
      </c>
      <c r="W429" s="13">
        <v>3.7344499999999998E-3</v>
      </c>
      <c r="X429" s="13">
        <v>0.15247816</v>
      </c>
      <c r="Y429" s="13">
        <v>3.3690650000000003E-2</v>
      </c>
      <c r="Z429" s="13">
        <v>5.6324093999999998E-2</v>
      </c>
      <c r="AA429" s="13">
        <v>3.7344499999999998E-3</v>
      </c>
      <c r="AB429" s="13">
        <v>0.15247816</v>
      </c>
      <c r="AC429" s="13">
        <v>3.3690650000000003E-2</v>
      </c>
      <c r="AD429" s="13">
        <v>5.7272710320000003E-2</v>
      </c>
      <c r="AE429" s="13">
        <v>3.7344499999999998E-3</v>
      </c>
      <c r="AF429" s="13">
        <v>0.15247816</v>
      </c>
      <c r="AG429" s="13">
        <v>3.3690650000000003E-2</v>
      </c>
      <c r="AH429" s="13">
        <v>5.5747400000000003E-2</v>
      </c>
      <c r="AI429" s="13">
        <v>3.7344499999999998E-3</v>
      </c>
      <c r="AJ429" s="13">
        <v>0.15247816</v>
      </c>
      <c r="AK429" s="13">
        <v>3.3690650000000003E-2</v>
      </c>
      <c r="AL429" s="13">
        <v>5.6264805479999999E-2</v>
      </c>
      <c r="AM429" s="13">
        <v>3.7344499999999998E-3</v>
      </c>
      <c r="AN429" s="13">
        <v>0.15247816</v>
      </c>
      <c r="AO429" s="13">
        <v>3.3690650000000003E-2</v>
      </c>
      <c r="AP429" s="13">
        <v>5.5747400000000003E-2</v>
      </c>
      <c r="AQ429" s="13">
        <v>3.7344499999999998E-3</v>
      </c>
      <c r="AR429" s="13">
        <v>0.15247816</v>
      </c>
      <c r="AS429" s="13">
        <v>3.3690650000000003E-2</v>
      </c>
      <c r="AT429" s="13">
        <v>5.5747400000000003E-2</v>
      </c>
      <c r="AU429" s="13">
        <v>3.7344499999999998E-3</v>
      </c>
      <c r="AV429" s="13">
        <v>0.15247816</v>
      </c>
      <c r="AW429" s="13">
        <v>3.3690650000000003E-2</v>
      </c>
      <c r="AX429" s="13">
        <v>5.5747400000000003E-2</v>
      </c>
      <c r="AY429" s="13">
        <v>3.7344499999999998E-3</v>
      </c>
      <c r="AZ429" s="13">
        <v>0.15247816</v>
      </c>
      <c r="BA429" s="86">
        <v>5.9405940594059403E-2</v>
      </c>
      <c r="BB429" s="86">
        <v>7.69230769230769E-2</v>
      </c>
      <c r="BC429" s="13">
        <v>0</v>
      </c>
      <c r="BD429" s="13">
        <v>0.10101010101010099</v>
      </c>
      <c r="BE429" s="14">
        <v>8.5106382978723402E-2</v>
      </c>
      <c r="BF429" s="14">
        <v>8.3333333333333301E-2</v>
      </c>
      <c r="BG429" s="14">
        <v>0</v>
      </c>
      <c r="BH429" s="14">
        <v>8.6956521739130405E-2</v>
      </c>
      <c r="BI429" s="14">
        <v>8.7912087912087905E-2</v>
      </c>
      <c r="BJ429" s="14">
        <v>5.6603773584905703E-2</v>
      </c>
      <c r="BK429" s="14">
        <v>0</v>
      </c>
      <c r="BL429" s="430">
        <v>0.101123595505618</v>
      </c>
      <c r="BM429" s="14">
        <v>6.5934065934065894E-2</v>
      </c>
      <c r="BN429" s="14">
        <v>6.1224489795918401E-2</v>
      </c>
      <c r="BO429" s="14">
        <v>0</v>
      </c>
      <c r="BP429" s="14">
        <v>8.98876404494382E-2</v>
      </c>
      <c r="BQ429" s="86">
        <v>6.5934065934065894E-2</v>
      </c>
      <c r="BR429" s="86">
        <v>6.1224489795918401E-2</v>
      </c>
      <c r="BS429" s="86">
        <v>0</v>
      </c>
      <c r="BT429" s="86">
        <v>8.98876404494382E-2</v>
      </c>
      <c r="BU429" s="14" t="s">
        <v>36</v>
      </c>
      <c r="BV429" s="14" t="s">
        <v>36</v>
      </c>
      <c r="BW429" s="14" t="s">
        <v>35</v>
      </c>
      <c r="BX429" s="14" t="s">
        <v>35</v>
      </c>
      <c r="BY429" s="14" t="s">
        <v>36</v>
      </c>
      <c r="BZ429" s="14" t="s">
        <v>36</v>
      </c>
      <c r="CA429" s="14" t="s">
        <v>35</v>
      </c>
      <c r="CB429" s="14" t="s">
        <v>35</v>
      </c>
      <c r="CC429" s="14">
        <v>21.06</v>
      </c>
      <c r="CD429" s="14">
        <v>21.06</v>
      </c>
      <c r="CE429" s="14">
        <v>21.06</v>
      </c>
      <c r="CF429" s="14">
        <v>21.06</v>
      </c>
      <c r="CG429" s="14">
        <v>21.06</v>
      </c>
      <c r="CH429" s="14">
        <v>21.06</v>
      </c>
      <c r="CI429" s="14">
        <v>21.36</v>
      </c>
      <c r="CJ429" s="14">
        <f>INDEX('Monthy Targets'!AC:AC,(MATCH(FY2019_ALL_Targets!$B:$B,'Monthy Targets'!$B:$B,0)))</f>
        <v>21.28</v>
      </c>
      <c r="CK429" s="14">
        <f>INDEX('Monthy Targets'!AD:AD,(MATCH(FY2019_ALL_Targets!$B:$B,'Monthy Targets'!$B:$B,0)))</f>
        <v>21.28</v>
      </c>
      <c r="CL429" s="14">
        <f>INDEX('Monthy Targets'!AE:AE,(MATCH(FY2019_ALL_Targets!$B:$B,'Monthy Targets'!$B:$B,0)))</f>
        <v>21.28</v>
      </c>
      <c r="CM429" s="14">
        <f>INDEX('Monthy Targets'!AF:AF,(MATCH(FY2019_ALL_Targets!$B:$B,'Monthy Targets'!$B:$B,0)))</f>
        <v>21.28</v>
      </c>
      <c r="CN429" s="14">
        <f>INDEX('Monthy Targets'!AG:AG,(MATCH(FY2019_ALL_Targets!$B:$B,'Monthy Targets'!$B:$B,0)))</f>
        <v>21.28</v>
      </c>
      <c r="CO429" s="14">
        <v>0</v>
      </c>
      <c r="CP429" s="14">
        <v>0</v>
      </c>
      <c r="CQ429" s="14">
        <v>1.43</v>
      </c>
      <c r="CR429" s="14">
        <v>1.43</v>
      </c>
      <c r="CS429" s="14">
        <v>0</v>
      </c>
      <c r="CT429" s="14">
        <v>0</v>
      </c>
      <c r="CU429" s="14">
        <v>1.43</v>
      </c>
      <c r="CV429" s="14">
        <v>1.43</v>
      </c>
      <c r="CW429" s="14">
        <v>0</v>
      </c>
      <c r="CX429" s="14">
        <v>0</v>
      </c>
      <c r="CY429" s="14">
        <v>1.45</v>
      </c>
      <c r="CZ429" s="14">
        <v>1.45</v>
      </c>
      <c r="DA429" s="14">
        <f>IF('QIPP Scorecard'!$AA$1=4,IF(FY2019_ALL_Targets!$BU429="Yes",INDEX('Final Comp Values'!$BN:$BN,MATCH(FY2019_ALL_Targets!$A429,'Final Comp Values'!$B:$B,0)),IF($BU429="Min Data",0,0)),0)</f>
        <v>0</v>
      </c>
      <c r="DB429" s="14">
        <f>IF('QIPP Scorecard'!$AA$1=4,IF(FY2019_ALL_Targets!$BV429="Yes",INDEX('Final Comp Values'!$BN:$BN,MATCH(FY2019_ALL_Targets!$A429,'Final Comp Values'!$B:$B,0)),IF($BV429="Min Data",0,0)),0)</f>
        <v>0</v>
      </c>
      <c r="DC429" s="14">
        <f>IF('QIPP Scorecard'!$AA$1=4,IF(FY2019_ALL_Targets!$BW429="Yes",INDEX('Final Comp Values'!$BN:$BN,MATCH(FY2019_ALL_Targets!$A429,'Final Comp Values'!$B:$B,0)),IF(CI429="Min Data",0,0)),0)</f>
        <v>1.45</v>
      </c>
      <c r="DD429" s="14">
        <f>IF('QIPP Scorecard'!$AA$1=4,IF(FY2019_ALL_Targets!$BX429="Yes",INDEX('Final Comp Values'!$BN:$BN,MATCH(FY2019_ALL_Targets!$A429,'Final Comp Values'!$B:$B,0)),IF($BX429="Min Data",0,0)),0)</f>
        <v>1.45</v>
      </c>
      <c r="DE429" s="14">
        <v>0</v>
      </c>
      <c r="DF429" s="14">
        <v>0</v>
      </c>
      <c r="DG429" s="14">
        <v>2.65</v>
      </c>
      <c r="DH429" s="14">
        <v>2.65</v>
      </c>
      <c r="DI429" s="14">
        <v>0</v>
      </c>
      <c r="DJ429" s="14">
        <v>0</v>
      </c>
      <c r="DK429" s="14">
        <v>2.65</v>
      </c>
      <c r="DL429" s="14">
        <v>2.65</v>
      </c>
      <c r="DM429" s="14">
        <v>0</v>
      </c>
      <c r="DN429" s="14">
        <v>0</v>
      </c>
      <c r="DO429" s="14">
        <v>2.68</v>
      </c>
      <c r="DP429" s="14">
        <v>2.68</v>
      </c>
      <c r="DQ429" s="14">
        <f>IF('QIPP Scorecard'!$AA$1=4,IF(FY2019_ALL_Targets!$BY429="Yes",INDEX('Final Comp Values'!$BK:$BK,MATCH(FY2019_ALL_Targets!$A429,'Final Comp Values'!$B:$B,0)),IF($BY429="Min Data",0,0)),0)</f>
        <v>0</v>
      </c>
      <c r="DR429" s="14">
        <f>IF('QIPP Scorecard'!$AA$1=4,IF(FY2019_ALL_Targets!$BZ429="Yes",INDEX('Final Comp Values'!$BO:$BO,MATCH(FY2019_ALL_Targets!$A429,'Final Comp Values'!$B:$B,0)),IF($BZ429="Min Data",0,0)),0)</f>
        <v>0</v>
      </c>
      <c r="DS429" s="14">
        <f>IF('QIPP Scorecard'!$AA$1=4,IF(FY2019_ALL_Targets!$CA429="Yes",INDEX('Final Comp Values'!$BO:$BO,MATCH(FY2019_ALL_Targets!$A429,'Final Comp Values'!$B:$B,0)),IF($CA429="Min Data",0,0)),0)</f>
        <v>2.68</v>
      </c>
      <c r="DT429" s="14">
        <f>IF('QIPP Scorecard'!$AA$1=4,IF(FY2019_ALL_Targets!$CB429="Yes",INDEX('Final Comp Values'!$BO:$BO,MATCH(FY2019_ALL_Targets!$A429,'Final Comp Values'!$B:$B,0)),IF($CB429="Min Data",0,0)),0)</f>
        <v>2.68</v>
      </c>
      <c r="DU429" s="14">
        <v>2.93</v>
      </c>
      <c r="DV429" s="14">
        <v>3.31</v>
      </c>
      <c r="DW429" s="14">
        <v>3.43</v>
      </c>
      <c r="DX429" s="14">
        <v>3.37</v>
      </c>
      <c r="DY429" s="12">
        <f t="shared" si="31"/>
        <v>2</v>
      </c>
      <c r="DZ429" s="12">
        <f t="shared" si="32"/>
        <v>2</v>
      </c>
      <c r="EA429" s="12">
        <f t="shared" si="33"/>
        <v>0</v>
      </c>
      <c r="EB429" s="12">
        <f t="shared" si="34"/>
        <v>0</v>
      </c>
    </row>
    <row r="430" spans="1:132" x14ac:dyDescent="0.25">
      <c r="A430" s="297">
        <v>102639</v>
      </c>
      <c r="B430" s="347">
        <v>676107</v>
      </c>
      <c r="C430" s="297">
        <v>1026419</v>
      </c>
      <c r="D430" s="14">
        <v>1861442469</v>
      </c>
      <c r="E430" s="26" t="s">
        <v>935</v>
      </c>
      <c r="F430" s="26" t="str">
        <f>INDEX('Mar - Aug'!X:X,MATCH(A430,'Mar - Aug'!B:B,0))</f>
        <v>Nueces</v>
      </c>
      <c r="G430" s="26" t="s">
        <v>3059</v>
      </c>
      <c r="H430" s="26"/>
      <c r="I430" s="26" t="str">
        <f t="shared" si="30"/>
        <v/>
      </c>
      <c r="J430" s="299" t="s">
        <v>314</v>
      </c>
      <c r="K430" s="299" t="s">
        <v>961</v>
      </c>
      <c r="L430" s="299" t="s">
        <v>2639</v>
      </c>
      <c r="M430" s="13">
        <v>3.713528E-2</v>
      </c>
      <c r="N430" s="13">
        <v>7.2368409999999994E-2</v>
      </c>
      <c r="O430" s="13">
        <v>0</v>
      </c>
      <c r="P430" s="13">
        <v>4.4025139999999997E-2</v>
      </c>
      <c r="Q430" s="13">
        <v>3.3690650000000003E-2</v>
      </c>
      <c r="R430" s="13">
        <v>5.5747400000000003E-2</v>
      </c>
      <c r="S430" s="13">
        <v>3.7344499999999998E-3</v>
      </c>
      <c r="T430" s="13">
        <v>0.15247816</v>
      </c>
      <c r="U430" s="13">
        <v>3.6503980239999997E-2</v>
      </c>
      <c r="V430" s="13">
        <v>7.1138147030000001E-2</v>
      </c>
      <c r="W430" s="13">
        <v>3.7344499999999998E-3</v>
      </c>
      <c r="X430" s="13">
        <v>0.15247816</v>
      </c>
      <c r="Y430" s="13">
        <v>3.5278516000000003E-2</v>
      </c>
      <c r="Z430" s="13">
        <v>6.8749989499999997E-2</v>
      </c>
      <c r="AA430" s="13">
        <v>3.7344499999999998E-3</v>
      </c>
      <c r="AB430" s="13">
        <v>0.15247816</v>
      </c>
      <c r="AC430" s="13">
        <v>3.5872680480000002E-2</v>
      </c>
      <c r="AD430" s="13">
        <v>6.9907884059999995E-2</v>
      </c>
      <c r="AE430" s="13">
        <v>3.7344499999999998E-3</v>
      </c>
      <c r="AF430" s="13">
        <v>0.15247816</v>
      </c>
      <c r="AG430" s="13">
        <v>3.3690650000000003E-2</v>
      </c>
      <c r="AH430" s="13">
        <v>6.5131569E-2</v>
      </c>
      <c r="AI430" s="13">
        <v>3.7344499999999998E-3</v>
      </c>
      <c r="AJ430" s="13">
        <v>0.15247816</v>
      </c>
      <c r="AK430" s="13">
        <v>3.524138072E-2</v>
      </c>
      <c r="AL430" s="13">
        <v>6.8677621090000002E-2</v>
      </c>
      <c r="AM430" s="13">
        <v>3.7344499999999998E-3</v>
      </c>
      <c r="AN430" s="13">
        <v>0.15247816</v>
      </c>
      <c r="AO430" s="13">
        <v>3.3690650000000003E-2</v>
      </c>
      <c r="AP430" s="13">
        <v>6.1513148500000003E-2</v>
      </c>
      <c r="AQ430" s="13">
        <v>3.7344499999999998E-3</v>
      </c>
      <c r="AR430" s="13">
        <v>0.15247816</v>
      </c>
      <c r="AS430" s="13">
        <v>3.4535810399999999E-2</v>
      </c>
      <c r="AT430" s="13">
        <v>6.7302621300000004E-2</v>
      </c>
      <c r="AU430" s="13">
        <v>3.7344499999999998E-3</v>
      </c>
      <c r="AV430" s="13">
        <v>0.15247816</v>
      </c>
      <c r="AW430" s="13">
        <v>3.3690650000000003E-2</v>
      </c>
      <c r="AX430" s="13">
        <v>5.7894727999999999E-2</v>
      </c>
      <c r="AY430" s="13">
        <v>3.7344499999999998E-3</v>
      </c>
      <c r="AZ430" s="13">
        <v>0.15247816</v>
      </c>
      <c r="BA430" s="86">
        <v>5.6603773584905703E-2</v>
      </c>
      <c r="BB430" s="86">
        <v>5.6818181818181802E-2</v>
      </c>
      <c r="BC430" s="13">
        <v>0</v>
      </c>
      <c r="BD430" s="13">
        <v>8.98876404494382E-2</v>
      </c>
      <c r="BE430" s="14">
        <v>4.2553191489361701E-2</v>
      </c>
      <c r="BF430" s="14">
        <v>8.1081081081081099E-2</v>
      </c>
      <c r="BG430" s="14">
        <v>0</v>
      </c>
      <c r="BH430" s="14">
        <v>0.11688311688311701</v>
      </c>
      <c r="BI430" s="14">
        <v>4.3956043956044001E-2</v>
      </c>
      <c r="BJ430" s="14">
        <v>4.2253521126760597E-2</v>
      </c>
      <c r="BK430" s="14">
        <v>0</v>
      </c>
      <c r="BL430" s="430">
        <v>0.133333333333333</v>
      </c>
      <c r="BM430" s="14">
        <v>4.2105263157894701E-2</v>
      </c>
      <c r="BN430" s="14">
        <v>2.7777777777777801E-2</v>
      </c>
      <c r="BO430" s="14">
        <v>0</v>
      </c>
      <c r="BP430" s="14">
        <v>0.1125</v>
      </c>
      <c r="BQ430" s="86">
        <v>4.2105263157894701E-2</v>
      </c>
      <c r="BR430" s="86">
        <v>2.7777777777777801E-2</v>
      </c>
      <c r="BS430" s="86">
        <v>0</v>
      </c>
      <c r="BT430" s="86">
        <v>0.1125</v>
      </c>
      <c r="BU430" s="14" t="s">
        <v>36</v>
      </c>
      <c r="BV430" s="14" t="s">
        <v>35</v>
      </c>
      <c r="BW430" s="14" t="s">
        <v>35</v>
      </c>
      <c r="BX430" s="14" t="s">
        <v>35</v>
      </c>
      <c r="BY430" s="14" t="s">
        <v>36</v>
      </c>
      <c r="BZ430" s="14" t="s">
        <v>35</v>
      </c>
      <c r="CA430" s="14" t="s">
        <v>35</v>
      </c>
      <c r="CB430" s="14" t="s">
        <v>35</v>
      </c>
      <c r="CC430" s="14">
        <v>21.39</v>
      </c>
      <c r="CD430" s="14">
        <v>21.39</v>
      </c>
      <c r="CE430" s="14">
        <v>21.39</v>
      </c>
      <c r="CF430" s="14">
        <v>21.39</v>
      </c>
      <c r="CG430" s="14">
        <v>21.39</v>
      </c>
      <c r="CH430" s="14">
        <v>21.39</v>
      </c>
      <c r="CI430" s="14">
        <v>20.46</v>
      </c>
      <c r="CJ430" s="14">
        <f>INDEX('Monthy Targets'!AC:AC,(MATCH(FY2019_ALL_Targets!$B:$B,'Monthy Targets'!$B:$B,0)))</f>
        <v>20.38</v>
      </c>
      <c r="CK430" s="14">
        <f>INDEX('Monthy Targets'!AD:AD,(MATCH(FY2019_ALL_Targets!$B:$B,'Monthy Targets'!$B:$B,0)))</f>
        <v>20.38</v>
      </c>
      <c r="CL430" s="14">
        <f>INDEX('Monthy Targets'!AE:AE,(MATCH(FY2019_ALL_Targets!$B:$B,'Monthy Targets'!$B:$B,0)))</f>
        <v>20.38</v>
      </c>
      <c r="CM430" s="14">
        <f>INDEX('Monthy Targets'!AF:AF,(MATCH(FY2019_ALL_Targets!$B:$B,'Monthy Targets'!$B:$B,0)))</f>
        <v>20.38</v>
      </c>
      <c r="CN430" s="14">
        <f>INDEX('Monthy Targets'!AG:AG,(MATCH(FY2019_ALL_Targets!$B:$B,'Monthy Targets'!$B:$B,0)))</f>
        <v>20.38</v>
      </c>
      <c r="CO430" s="14">
        <v>0</v>
      </c>
      <c r="CP430" s="14">
        <v>1.45</v>
      </c>
      <c r="CQ430" s="14">
        <v>1.45</v>
      </c>
      <c r="CR430" s="14">
        <v>1.45</v>
      </c>
      <c r="CS430" s="14">
        <v>0</v>
      </c>
      <c r="CT430" s="14">
        <v>0</v>
      </c>
      <c r="CU430" s="14">
        <v>1.45</v>
      </c>
      <c r="CV430" s="14">
        <v>1.45</v>
      </c>
      <c r="CW430" s="14">
        <v>0</v>
      </c>
      <c r="CX430" s="14">
        <v>1.38</v>
      </c>
      <c r="CY430" s="14">
        <v>1.38</v>
      </c>
      <c r="CZ430" s="14">
        <v>1.38</v>
      </c>
      <c r="DA430" s="14">
        <f>IF('QIPP Scorecard'!$AA$1=4,IF(FY2019_ALL_Targets!$BU430="Yes",INDEX('Final Comp Values'!$BN:$BN,MATCH(FY2019_ALL_Targets!$A430,'Final Comp Values'!$B:$B,0)),IF($BU430="Min Data",0,0)),0)</f>
        <v>0</v>
      </c>
      <c r="DB430" s="14">
        <f>IF('QIPP Scorecard'!$AA$1=4,IF(FY2019_ALL_Targets!$BV430="Yes",INDEX('Final Comp Values'!$BN:$BN,MATCH(FY2019_ALL_Targets!$A430,'Final Comp Values'!$B:$B,0)),IF($BV430="Min Data",0,0)),0)</f>
        <v>1.38</v>
      </c>
      <c r="DC430" s="14">
        <f>IF('QIPP Scorecard'!$AA$1=4,IF(FY2019_ALL_Targets!$BW430="Yes",INDEX('Final Comp Values'!$BN:$BN,MATCH(FY2019_ALL_Targets!$A430,'Final Comp Values'!$B:$B,0)),IF(CI430="Min Data",0,0)),0)</f>
        <v>1.38</v>
      </c>
      <c r="DD430" s="14">
        <f>IF('QIPP Scorecard'!$AA$1=4,IF(FY2019_ALL_Targets!$BX430="Yes",INDEX('Final Comp Values'!$BN:$BN,MATCH(FY2019_ALL_Targets!$A430,'Final Comp Values'!$B:$B,0)),IF($BX430="Min Data",0,0)),0)</f>
        <v>1.38</v>
      </c>
      <c r="DE430" s="14">
        <v>0</v>
      </c>
      <c r="DF430" s="14">
        <v>2.69</v>
      </c>
      <c r="DG430" s="14">
        <v>2.69</v>
      </c>
      <c r="DH430" s="14">
        <v>2.69</v>
      </c>
      <c r="DI430" s="14">
        <v>0</v>
      </c>
      <c r="DJ430" s="14">
        <v>0</v>
      </c>
      <c r="DK430" s="14">
        <v>2.69</v>
      </c>
      <c r="DL430" s="14">
        <v>2.69</v>
      </c>
      <c r="DM430" s="14">
        <v>0</v>
      </c>
      <c r="DN430" s="14">
        <v>2.57</v>
      </c>
      <c r="DO430" s="14">
        <v>2.57</v>
      </c>
      <c r="DP430" s="14">
        <v>2.57</v>
      </c>
      <c r="DQ430" s="14">
        <f>IF('QIPP Scorecard'!$AA$1=4,IF(FY2019_ALL_Targets!$BY430="Yes",INDEX('Final Comp Values'!$BK:$BK,MATCH(FY2019_ALL_Targets!$A430,'Final Comp Values'!$B:$B,0)),IF($BY430="Min Data",0,0)),0)</f>
        <v>0</v>
      </c>
      <c r="DR430" s="14">
        <f>IF('QIPP Scorecard'!$AA$1=4,IF(FY2019_ALL_Targets!$BZ430="Yes",INDEX('Final Comp Values'!$BO:$BO,MATCH(FY2019_ALL_Targets!$A430,'Final Comp Values'!$B:$B,0)),IF($BZ430="Min Data",0,0)),0)</f>
        <v>2.57</v>
      </c>
      <c r="DS430" s="14">
        <f>IF('QIPP Scorecard'!$AA$1=4,IF(FY2019_ALL_Targets!$CA430="Yes",INDEX('Final Comp Values'!$BO:$BO,MATCH(FY2019_ALL_Targets!$A430,'Final Comp Values'!$B:$B,0)),IF($CA430="Min Data",0,0)),0)</f>
        <v>2.57</v>
      </c>
      <c r="DT430" s="14">
        <f>IF('QIPP Scorecard'!$AA$1=4,IF(FY2019_ALL_Targets!$CB430="Yes",INDEX('Final Comp Values'!$BO:$BO,MATCH(FY2019_ALL_Targets!$A430,'Final Comp Values'!$B:$B,0)),IF($CB430="Min Data",0,0)),0)</f>
        <v>2.57</v>
      </c>
      <c r="DU430" s="14">
        <v>3.39</v>
      </c>
      <c r="DV430" s="14">
        <v>3.36</v>
      </c>
      <c r="DW430" s="14">
        <v>4.01</v>
      </c>
      <c r="DX430" s="14">
        <v>3.93</v>
      </c>
      <c r="DY430" s="12">
        <f t="shared" si="31"/>
        <v>1</v>
      </c>
      <c r="DZ430" s="12">
        <f t="shared" si="32"/>
        <v>1</v>
      </c>
      <c r="EA430" s="12">
        <f t="shared" si="33"/>
        <v>0</v>
      </c>
      <c r="EB430" s="12">
        <f t="shared" si="34"/>
        <v>0</v>
      </c>
    </row>
    <row r="431" spans="1:132" x14ac:dyDescent="0.25">
      <c r="A431" s="297">
        <v>102675</v>
      </c>
      <c r="B431" s="347">
        <v>676112</v>
      </c>
      <c r="C431" s="297">
        <v>1026546</v>
      </c>
      <c r="D431" s="14">
        <v>1700274198</v>
      </c>
      <c r="E431" s="26" t="s">
        <v>941</v>
      </c>
      <c r="F431" s="26" t="str">
        <f>INDEX('Mar - Aug'!X:X,MATCH(A431,'Mar - Aug'!B:B,0))</f>
        <v>Dallas</v>
      </c>
      <c r="G431" s="26" t="s">
        <v>3013</v>
      </c>
      <c r="H431" s="26"/>
      <c r="I431" s="26" t="str">
        <f t="shared" si="30"/>
        <v/>
      </c>
      <c r="J431" s="299" t="s">
        <v>316</v>
      </c>
      <c r="K431" s="299" t="s">
        <v>945</v>
      </c>
      <c r="L431" s="299" t="s">
        <v>317</v>
      </c>
      <c r="M431" s="13">
        <v>1.086958E-2</v>
      </c>
      <c r="N431" s="13">
        <v>8.4444450000000004E-2</v>
      </c>
      <c r="O431" s="13">
        <v>0</v>
      </c>
      <c r="P431" s="13">
        <v>5.9479560000000001E-2</v>
      </c>
      <c r="Q431" s="13">
        <v>3.3690650000000003E-2</v>
      </c>
      <c r="R431" s="13">
        <v>5.5747400000000003E-2</v>
      </c>
      <c r="S431" s="13">
        <v>3.7344499999999998E-3</v>
      </c>
      <c r="T431" s="13">
        <v>0.15247816</v>
      </c>
      <c r="U431" s="13">
        <v>3.3690650000000003E-2</v>
      </c>
      <c r="V431" s="13">
        <v>8.3008894350000001E-2</v>
      </c>
      <c r="W431" s="13">
        <v>3.7344499999999998E-3</v>
      </c>
      <c r="X431" s="13">
        <v>0.15247816</v>
      </c>
      <c r="Y431" s="13">
        <v>3.3690650000000003E-2</v>
      </c>
      <c r="Z431" s="13">
        <v>8.0222227500000007E-2</v>
      </c>
      <c r="AA431" s="13">
        <v>3.7344499999999998E-3</v>
      </c>
      <c r="AB431" s="13">
        <v>0.15247816</v>
      </c>
      <c r="AC431" s="13">
        <v>3.3690650000000003E-2</v>
      </c>
      <c r="AD431" s="13">
        <v>8.1573338699999998E-2</v>
      </c>
      <c r="AE431" s="13">
        <v>3.7344499999999998E-3</v>
      </c>
      <c r="AF431" s="13">
        <v>0.15247816</v>
      </c>
      <c r="AG431" s="13">
        <v>3.3690650000000003E-2</v>
      </c>
      <c r="AH431" s="13">
        <v>7.6000004999999995E-2</v>
      </c>
      <c r="AI431" s="13">
        <v>3.7344499999999998E-3</v>
      </c>
      <c r="AJ431" s="13">
        <v>0.15247816</v>
      </c>
      <c r="AK431" s="13">
        <v>3.3690650000000003E-2</v>
      </c>
      <c r="AL431" s="13">
        <v>8.0137783049999994E-2</v>
      </c>
      <c r="AM431" s="13">
        <v>3.7344499999999998E-3</v>
      </c>
      <c r="AN431" s="13">
        <v>0.15247816</v>
      </c>
      <c r="AO431" s="13">
        <v>3.3690650000000003E-2</v>
      </c>
      <c r="AP431" s="13">
        <v>7.1777782499999998E-2</v>
      </c>
      <c r="AQ431" s="13">
        <v>3.7344499999999998E-3</v>
      </c>
      <c r="AR431" s="13">
        <v>0.15247816</v>
      </c>
      <c r="AS431" s="13">
        <v>3.3690650000000003E-2</v>
      </c>
      <c r="AT431" s="13">
        <v>7.8533338499999994E-2</v>
      </c>
      <c r="AU431" s="13">
        <v>3.7344499999999998E-3</v>
      </c>
      <c r="AV431" s="13">
        <v>0.15247816</v>
      </c>
      <c r="AW431" s="13">
        <v>3.3690650000000003E-2</v>
      </c>
      <c r="AX431" s="13">
        <v>6.7555560000000001E-2</v>
      </c>
      <c r="AY431" s="13">
        <v>3.7344499999999998E-3</v>
      </c>
      <c r="AZ431" s="13">
        <v>0.15247816</v>
      </c>
      <c r="BA431" s="86">
        <v>3.3333333333333298E-2</v>
      </c>
      <c r="BB431" s="86">
        <v>3.3898305084745797E-2</v>
      </c>
      <c r="BC431" s="13">
        <v>0</v>
      </c>
      <c r="BD431" s="13">
        <v>3.3898305084745797E-2</v>
      </c>
      <c r="BE431" s="14">
        <v>1.63934426229508E-2</v>
      </c>
      <c r="BF431" s="14">
        <v>6.8965517241379296E-2</v>
      </c>
      <c r="BG431" s="14">
        <v>0</v>
      </c>
      <c r="BH431" s="14">
        <v>1.6666666666666701E-2</v>
      </c>
      <c r="BI431" s="14">
        <v>3.3333333333333298E-2</v>
      </c>
      <c r="BJ431" s="14">
        <v>0.06</v>
      </c>
      <c r="BK431" s="14">
        <v>0</v>
      </c>
      <c r="BL431" s="430">
        <v>3.3333333333333298E-2</v>
      </c>
      <c r="BM431" s="14">
        <v>1.7857142857142901E-2</v>
      </c>
      <c r="BN431" s="14">
        <v>5.7692307692307702E-2</v>
      </c>
      <c r="BO431" s="14">
        <v>0</v>
      </c>
      <c r="BP431" s="14">
        <v>3.5714285714285698E-2</v>
      </c>
      <c r="BQ431" s="86">
        <v>1.7857142857142901E-2</v>
      </c>
      <c r="BR431" s="86">
        <v>5.7692307692307702E-2</v>
      </c>
      <c r="BS431" s="86">
        <v>0</v>
      </c>
      <c r="BT431" s="86">
        <v>3.5714285714285698E-2</v>
      </c>
      <c r="BU431" s="14" t="s">
        <v>35</v>
      </c>
      <c r="BV431" s="14" t="s">
        <v>35</v>
      </c>
      <c r="BW431" s="14" t="s">
        <v>35</v>
      </c>
      <c r="BX431" s="14" t="s">
        <v>35</v>
      </c>
      <c r="BY431" s="14" t="s">
        <v>35</v>
      </c>
      <c r="BZ431" s="14" t="s">
        <v>35</v>
      </c>
      <c r="CA431" s="14" t="s">
        <v>35</v>
      </c>
      <c r="CB431" s="14" t="s">
        <v>35</v>
      </c>
      <c r="CC431" s="14">
        <v>5.71</v>
      </c>
      <c r="CD431" s="14">
        <v>5.71</v>
      </c>
      <c r="CE431" s="14">
        <v>5.71</v>
      </c>
      <c r="CF431" s="14">
        <v>5.71</v>
      </c>
      <c r="CG431" s="14">
        <v>5.71</v>
      </c>
      <c r="CH431" s="14">
        <v>5.71</v>
      </c>
      <c r="CI431" s="14">
        <v>5.53</v>
      </c>
      <c r="CJ431" s="14">
        <f>INDEX('Monthy Targets'!AC:AC,(MATCH(FY2019_ALL_Targets!$B:$B,'Monthy Targets'!$B:$B,0)))</f>
        <v>5.51</v>
      </c>
      <c r="CK431" s="14">
        <f>INDEX('Monthy Targets'!AD:AD,(MATCH(FY2019_ALL_Targets!$B:$B,'Monthy Targets'!$B:$B,0)))</f>
        <v>5.51</v>
      </c>
      <c r="CL431" s="14">
        <f>INDEX('Monthy Targets'!AE:AE,(MATCH(FY2019_ALL_Targets!$B:$B,'Monthy Targets'!$B:$B,0)))</f>
        <v>5.51</v>
      </c>
      <c r="CM431" s="14">
        <f>INDEX('Monthy Targets'!AF:AF,(MATCH(FY2019_ALL_Targets!$B:$B,'Monthy Targets'!$B:$B,0)))</f>
        <v>5.51</v>
      </c>
      <c r="CN431" s="14">
        <f>INDEX('Monthy Targets'!AG:AG,(MATCH(FY2019_ALL_Targets!$B:$B,'Monthy Targets'!$B:$B,0)))</f>
        <v>5.51</v>
      </c>
      <c r="CO431" s="14">
        <v>0.39</v>
      </c>
      <c r="CP431" s="14">
        <v>0.39</v>
      </c>
      <c r="CQ431" s="14">
        <v>0.39</v>
      </c>
      <c r="CR431" s="14">
        <v>0.39</v>
      </c>
      <c r="CS431" s="14">
        <v>0.39</v>
      </c>
      <c r="CT431" s="14">
        <v>0.39</v>
      </c>
      <c r="CU431" s="14">
        <v>0.39</v>
      </c>
      <c r="CV431" s="14">
        <v>0.39</v>
      </c>
      <c r="CW431" s="14">
        <v>0.38</v>
      </c>
      <c r="CX431" s="14">
        <v>0.38</v>
      </c>
      <c r="CY431" s="14">
        <v>0.38</v>
      </c>
      <c r="CZ431" s="14">
        <v>0.38</v>
      </c>
      <c r="DA431" s="14">
        <f>IF('QIPP Scorecard'!$AA$1=4,IF(FY2019_ALL_Targets!$BU431="Yes",INDEX('Final Comp Values'!$BN:$BN,MATCH(FY2019_ALL_Targets!$A431,'Final Comp Values'!$B:$B,0)),IF($BU431="Min Data",0,0)),0)</f>
        <v>0.38</v>
      </c>
      <c r="DB431" s="14">
        <f>IF('QIPP Scorecard'!$AA$1=4,IF(FY2019_ALL_Targets!$BV431="Yes",INDEX('Final Comp Values'!$BN:$BN,MATCH(FY2019_ALL_Targets!$A431,'Final Comp Values'!$B:$B,0)),IF($BV431="Min Data",0,0)),0)</f>
        <v>0.38</v>
      </c>
      <c r="DC431" s="14">
        <f>IF('QIPP Scorecard'!$AA$1=4,IF(FY2019_ALL_Targets!$BW431="Yes",INDEX('Final Comp Values'!$BN:$BN,MATCH(FY2019_ALL_Targets!$A431,'Final Comp Values'!$B:$B,0)),IF(CI431="Min Data",0,0)),0)</f>
        <v>0.38</v>
      </c>
      <c r="DD431" s="14">
        <f>IF('QIPP Scorecard'!$AA$1=4,IF(FY2019_ALL_Targets!$BX431="Yes",INDEX('Final Comp Values'!$BN:$BN,MATCH(FY2019_ALL_Targets!$A431,'Final Comp Values'!$B:$B,0)),IF($BX431="Min Data",0,0)),0)</f>
        <v>0.38</v>
      </c>
      <c r="DE431" s="14">
        <v>0.72</v>
      </c>
      <c r="DF431" s="14">
        <v>0.72</v>
      </c>
      <c r="DG431" s="14">
        <v>0.72</v>
      </c>
      <c r="DH431" s="14">
        <v>0.72</v>
      </c>
      <c r="DI431" s="14">
        <v>0.72</v>
      </c>
      <c r="DJ431" s="14">
        <v>0.72</v>
      </c>
      <c r="DK431" s="14">
        <v>0.72</v>
      </c>
      <c r="DL431" s="14">
        <v>0.72</v>
      </c>
      <c r="DM431" s="14">
        <v>0.7</v>
      </c>
      <c r="DN431" s="14">
        <v>0.7</v>
      </c>
      <c r="DO431" s="14">
        <v>0.7</v>
      </c>
      <c r="DP431" s="14">
        <v>0.7</v>
      </c>
      <c r="DQ431" s="14">
        <f>IF('QIPP Scorecard'!$AA$1=4,IF(FY2019_ALL_Targets!$BY431="Yes",INDEX('Final Comp Values'!$BK:$BK,MATCH(FY2019_ALL_Targets!$A431,'Final Comp Values'!$B:$B,0)),IF($BY431="Min Data",0,0)),0)</f>
        <v>0.7</v>
      </c>
      <c r="DR431" s="14">
        <f>IF('QIPP Scorecard'!$AA$1=4,IF(FY2019_ALL_Targets!$BZ431="Yes",INDEX('Final Comp Values'!$BO:$BO,MATCH(FY2019_ALL_Targets!$A431,'Final Comp Values'!$B:$B,0)),IF($BZ431="Min Data",0,0)),0)</f>
        <v>0.7</v>
      </c>
      <c r="DS431" s="14">
        <f>IF('QIPP Scorecard'!$AA$1=4,IF(FY2019_ALL_Targets!$CA431="Yes",INDEX('Final Comp Values'!$BO:$BO,MATCH(FY2019_ALL_Targets!$A431,'Final Comp Values'!$B:$B,0)),IF($CA431="Min Data",0,0)),0)</f>
        <v>0.7</v>
      </c>
      <c r="DT431" s="14">
        <f>IF('QIPP Scorecard'!$AA$1=4,IF(FY2019_ALL_Targets!$CB431="Yes",INDEX('Final Comp Values'!$BO:$BO,MATCH(FY2019_ALL_Targets!$A431,'Final Comp Values'!$B:$B,0)),IF($CB431="Min Data",0,0)),0)</f>
        <v>0.7</v>
      </c>
      <c r="DU431" s="14">
        <v>1.02</v>
      </c>
      <c r="DV431" s="14">
        <v>1.1499999999999999</v>
      </c>
      <c r="DW431" s="14">
        <v>1.19</v>
      </c>
      <c r="DX431" s="14">
        <v>1.17</v>
      </c>
      <c r="DY431" s="12">
        <f t="shared" si="31"/>
        <v>0</v>
      </c>
      <c r="DZ431" s="12">
        <f t="shared" si="32"/>
        <v>0</v>
      </c>
      <c r="EA431" s="12">
        <f t="shared" si="33"/>
        <v>0</v>
      </c>
      <c r="EB431" s="12">
        <f t="shared" si="34"/>
        <v>0</v>
      </c>
    </row>
    <row r="432" spans="1:132" x14ac:dyDescent="0.25">
      <c r="A432" s="297">
        <v>102734</v>
      </c>
      <c r="B432" s="347">
        <v>676113</v>
      </c>
      <c r="C432" s="297">
        <v>1028651</v>
      </c>
      <c r="D432" s="14">
        <v>1710348685</v>
      </c>
      <c r="E432" s="26" t="s">
        <v>920</v>
      </c>
      <c r="F432" s="26" t="str">
        <f>INDEX('Mar - Aug'!X:X,MATCH(A432,'Mar - Aug'!B:B,0))</f>
        <v>Bexar</v>
      </c>
      <c r="G432" s="26" t="s">
        <v>3104</v>
      </c>
      <c r="H432" s="26" t="s">
        <v>3017</v>
      </c>
      <c r="I432" s="26" t="str">
        <f t="shared" si="30"/>
        <v/>
      </c>
      <c r="J432" s="299" t="s">
        <v>2618</v>
      </c>
      <c r="K432" s="299" t="s">
        <v>961</v>
      </c>
      <c r="L432" s="299" t="s">
        <v>318</v>
      </c>
      <c r="M432" s="13">
        <v>4.0955640000000001E-2</v>
      </c>
      <c r="N432" s="13">
        <v>4.0983609999999997E-2</v>
      </c>
      <c r="O432" s="13">
        <v>0</v>
      </c>
      <c r="P432" s="13">
        <v>8.5185189999999994E-2</v>
      </c>
      <c r="Q432" s="13">
        <v>3.3690650000000003E-2</v>
      </c>
      <c r="R432" s="13">
        <v>5.5747400000000003E-2</v>
      </c>
      <c r="S432" s="13">
        <v>3.7344499999999998E-3</v>
      </c>
      <c r="T432" s="13">
        <v>0.15247816</v>
      </c>
      <c r="U432" s="13">
        <v>4.025939412E-2</v>
      </c>
      <c r="V432" s="13">
        <v>5.5747400000000003E-2</v>
      </c>
      <c r="W432" s="13">
        <v>3.7344499999999998E-3</v>
      </c>
      <c r="X432" s="13">
        <v>0.15247816</v>
      </c>
      <c r="Y432" s="13">
        <v>3.8907857999999997E-2</v>
      </c>
      <c r="Z432" s="13">
        <v>5.5747400000000003E-2</v>
      </c>
      <c r="AA432" s="13">
        <v>3.7344499999999998E-3</v>
      </c>
      <c r="AB432" s="13">
        <v>0.15247816</v>
      </c>
      <c r="AC432" s="13">
        <v>3.9563148239999998E-2</v>
      </c>
      <c r="AD432" s="13">
        <v>5.5747400000000003E-2</v>
      </c>
      <c r="AE432" s="13">
        <v>3.7344499999999998E-3</v>
      </c>
      <c r="AF432" s="13">
        <v>0.15247816</v>
      </c>
      <c r="AG432" s="13">
        <v>3.6860075999999999E-2</v>
      </c>
      <c r="AH432" s="13">
        <v>5.5747400000000003E-2</v>
      </c>
      <c r="AI432" s="13">
        <v>3.7344499999999998E-3</v>
      </c>
      <c r="AJ432" s="13">
        <v>0.15247816</v>
      </c>
      <c r="AK432" s="13">
        <v>3.8866902359999997E-2</v>
      </c>
      <c r="AL432" s="13">
        <v>5.5747400000000003E-2</v>
      </c>
      <c r="AM432" s="13">
        <v>3.7344499999999998E-3</v>
      </c>
      <c r="AN432" s="13">
        <v>0.15247816</v>
      </c>
      <c r="AO432" s="13">
        <v>3.4812294000000001E-2</v>
      </c>
      <c r="AP432" s="13">
        <v>5.5747400000000003E-2</v>
      </c>
      <c r="AQ432" s="13">
        <v>3.7344499999999998E-3</v>
      </c>
      <c r="AR432" s="13">
        <v>0.15247816</v>
      </c>
      <c r="AS432" s="13">
        <v>3.8088745200000003E-2</v>
      </c>
      <c r="AT432" s="13">
        <v>5.5747400000000003E-2</v>
      </c>
      <c r="AU432" s="13">
        <v>3.7344499999999998E-3</v>
      </c>
      <c r="AV432" s="13">
        <v>0.15247816</v>
      </c>
      <c r="AW432" s="13">
        <v>3.3690650000000003E-2</v>
      </c>
      <c r="AX432" s="13">
        <v>5.5747400000000003E-2</v>
      </c>
      <c r="AY432" s="13">
        <v>3.7344499999999998E-3</v>
      </c>
      <c r="AZ432" s="13">
        <v>0.15247816</v>
      </c>
      <c r="BA432" s="86">
        <v>1.26582278481013E-2</v>
      </c>
      <c r="BB432" s="86">
        <v>2.9850746268656699E-2</v>
      </c>
      <c r="BC432" s="13">
        <v>0</v>
      </c>
      <c r="BD432" s="13">
        <v>2.7397260273972601E-2</v>
      </c>
      <c r="BE432" s="14">
        <v>3.8961038961039002E-2</v>
      </c>
      <c r="BF432" s="14">
        <v>6.0606060606060601E-2</v>
      </c>
      <c r="BG432" s="14">
        <v>0</v>
      </c>
      <c r="BH432" s="14">
        <v>5.5555555555555601E-2</v>
      </c>
      <c r="BI432" s="14">
        <v>2.7777777777777801E-2</v>
      </c>
      <c r="BJ432" s="14">
        <v>4.6153846153846198E-2</v>
      </c>
      <c r="BK432" s="14">
        <v>0</v>
      </c>
      <c r="BL432" s="430">
        <v>4.47761194029851E-2</v>
      </c>
      <c r="BM432" s="14">
        <v>0.04</v>
      </c>
      <c r="BN432" s="14">
        <v>3.0769230769230799E-2</v>
      </c>
      <c r="BO432" s="14">
        <v>0</v>
      </c>
      <c r="BP432" s="14">
        <v>4.2253521126760597E-2</v>
      </c>
      <c r="BQ432" s="86">
        <v>0.04</v>
      </c>
      <c r="BR432" s="86">
        <v>3.0769230769230799E-2</v>
      </c>
      <c r="BS432" s="86">
        <v>0</v>
      </c>
      <c r="BT432" s="86">
        <v>4.2253521126760597E-2</v>
      </c>
      <c r="BU432" s="14" t="s">
        <v>36</v>
      </c>
      <c r="BV432" s="14" t="s">
        <v>35</v>
      </c>
      <c r="BW432" s="14" t="s">
        <v>35</v>
      </c>
      <c r="BX432" s="14" t="s">
        <v>35</v>
      </c>
      <c r="BY432" s="14" t="s">
        <v>36</v>
      </c>
      <c r="BZ432" s="14" t="s">
        <v>35</v>
      </c>
      <c r="CA432" s="14" t="s">
        <v>35</v>
      </c>
      <c r="CB432" s="14" t="s">
        <v>35</v>
      </c>
      <c r="CC432" s="14">
        <v>9.93</v>
      </c>
      <c r="CD432" s="14">
        <v>9.93</v>
      </c>
      <c r="CE432" s="14">
        <v>9.93</v>
      </c>
      <c r="CF432" s="14">
        <v>9.93</v>
      </c>
      <c r="CG432" s="14">
        <v>9.93</v>
      </c>
      <c r="CH432" s="14">
        <v>9.93</v>
      </c>
      <c r="CI432" s="14">
        <v>9.77</v>
      </c>
      <c r="CJ432" s="14">
        <f>INDEX('Monthy Targets'!AC:AC,(MATCH(FY2019_ALL_Targets!$B:$B,'Monthy Targets'!$B:$B,0)))</f>
        <v>9.74</v>
      </c>
      <c r="CK432" s="14">
        <f>INDEX('Monthy Targets'!AD:AD,(MATCH(FY2019_ALL_Targets!$B:$B,'Monthy Targets'!$B:$B,0)))</f>
        <v>9.74</v>
      </c>
      <c r="CL432" s="14">
        <f>INDEX('Monthy Targets'!AE:AE,(MATCH(FY2019_ALL_Targets!$B:$B,'Monthy Targets'!$B:$B,0)))</f>
        <v>9.74</v>
      </c>
      <c r="CM432" s="14">
        <f>INDEX('Monthy Targets'!AF:AF,(MATCH(FY2019_ALL_Targets!$B:$B,'Monthy Targets'!$B:$B,0)))</f>
        <v>9.74</v>
      </c>
      <c r="CN432" s="14">
        <f>INDEX('Monthy Targets'!AG:AG,(MATCH(FY2019_ALL_Targets!$B:$B,'Monthy Targets'!$B:$B,0)))</f>
        <v>9.74</v>
      </c>
      <c r="CO432" s="14">
        <v>0.67</v>
      </c>
      <c r="CP432" s="14">
        <v>0.67</v>
      </c>
      <c r="CQ432" s="14">
        <v>0.67</v>
      </c>
      <c r="CR432" s="14">
        <v>0.67</v>
      </c>
      <c r="CS432" s="14">
        <v>0.67</v>
      </c>
      <c r="CT432" s="14">
        <v>0</v>
      </c>
      <c r="CU432" s="14">
        <v>0.67</v>
      </c>
      <c r="CV432" s="14">
        <v>0.67</v>
      </c>
      <c r="CW432" s="14">
        <v>0.66</v>
      </c>
      <c r="CX432" s="14">
        <v>0.66</v>
      </c>
      <c r="CY432" s="14">
        <v>0.66</v>
      </c>
      <c r="CZ432" s="14">
        <v>0.66</v>
      </c>
      <c r="DA432" s="14">
        <f>IF('QIPP Scorecard'!$AA$1=4,IF(FY2019_ALL_Targets!$BU432="Yes",INDEX('Final Comp Values'!$BN:$BN,MATCH(FY2019_ALL_Targets!$A432,'Final Comp Values'!$B:$B,0)),IF($BU432="Min Data",0,0)),0)</f>
        <v>0</v>
      </c>
      <c r="DB432" s="14">
        <f>IF('QIPP Scorecard'!$AA$1=4,IF(FY2019_ALL_Targets!$BV432="Yes",INDEX('Final Comp Values'!$BN:$BN,MATCH(FY2019_ALL_Targets!$A432,'Final Comp Values'!$B:$B,0)),IF($BV432="Min Data",0,0)),0)</f>
        <v>0.66</v>
      </c>
      <c r="DC432" s="14">
        <f>IF('QIPP Scorecard'!$AA$1=4,IF(FY2019_ALL_Targets!$BW432="Yes",INDEX('Final Comp Values'!$BN:$BN,MATCH(FY2019_ALL_Targets!$A432,'Final Comp Values'!$B:$B,0)),IF(CI432="Min Data",0,0)),0)</f>
        <v>0.66</v>
      </c>
      <c r="DD432" s="14">
        <f>IF('QIPP Scorecard'!$AA$1=4,IF(FY2019_ALL_Targets!$BX432="Yes",INDEX('Final Comp Values'!$BN:$BN,MATCH(FY2019_ALL_Targets!$A432,'Final Comp Values'!$B:$B,0)),IF($BX432="Min Data",0,0)),0)</f>
        <v>0.66</v>
      </c>
      <c r="DE432" s="14">
        <v>1.25</v>
      </c>
      <c r="DF432" s="14">
        <v>1.25</v>
      </c>
      <c r="DG432" s="14">
        <v>1.25</v>
      </c>
      <c r="DH432" s="14">
        <v>1.25</v>
      </c>
      <c r="DI432" s="14">
        <v>0</v>
      </c>
      <c r="DJ432" s="14">
        <v>0</v>
      </c>
      <c r="DK432" s="14">
        <v>1.25</v>
      </c>
      <c r="DL432" s="14">
        <v>1.25</v>
      </c>
      <c r="DM432" s="14">
        <v>1.23</v>
      </c>
      <c r="DN432" s="14">
        <v>1.23</v>
      </c>
      <c r="DO432" s="14">
        <v>1.23</v>
      </c>
      <c r="DP432" s="14">
        <v>1.23</v>
      </c>
      <c r="DQ432" s="14">
        <f>IF('QIPP Scorecard'!$AA$1=4,IF(FY2019_ALL_Targets!$BY432="Yes",INDEX('Final Comp Values'!$BK:$BK,MATCH(FY2019_ALL_Targets!$A432,'Final Comp Values'!$B:$B,0)),IF($BY432="Min Data",0,0)),0)</f>
        <v>0</v>
      </c>
      <c r="DR432" s="14">
        <f>IF('QIPP Scorecard'!$AA$1=4,IF(FY2019_ALL_Targets!$BZ432="Yes",INDEX('Final Comp Values'!$BO:$BO,MATCH(FY2019_ALL_Targets!$A432,'Final Comp Values'!$B:$B,0)),IF($BZ432="Min Data",0,0)),0)</f>
        <v>1.23</v>
      </c>
      <c r="DS432" s="14">
        <f>IF('QIPP Scorecard'!$AA$1=4,IF(FY2019_ALL_Targets!$CA432="Yes",INDEX('Final Comp Values'!$BO:$BO,MATCH(FY2019_ALL_Targets!$A432,'Final Comp Values'!$B:$B,0)),IF($CA432="Min Data",0,0)),0)</f>
        <v>1.23</v>
      </c>
      <c r="DT432" s="14">
        <f>IF('QIPP Scorecard'!$AA$1=4,IF(FY2019_ALL_Targets!$CB432="Yes",INDEX('Final Comp Values'!$BO:$BO,MATCH(FY2019_ALL_Targets!$A432,'Final Comp Values'!$B:$B,0)),IF($CB432="Min Data",0,0)),0)</f>
        <v>1.23</v>
      </c>
      <c r="DU432" s="14">
        <v>1.77</v>
      </c>
      <c r="DV432" s="14">
        <v>1.64</v>
      </c>
      <c r="DW432" s="14">
        <v>2.08</v>
      </c>
      <c r="DX432" s="14">
        <v>1.82</v>
      </c>
      <c r="DY432" s="12">
        <f t="shared" si="31"/>
        <v>1</v>
      </c>
      <c r="DZ432" s="12">
        <f t="shared" si="32"/>
        <v>1</v>
      </c>
      <c r="EA432" s="12">
        <f t="shared" si="33"/>
        <v>0</v>
      </c>
      <c r="EB432" s="12">
        <f t="shared" si="34"/>
        <v>0</v>
      </c>
    </row>
    <row r="433" spans="1:132" x14ac:dyDescent="0.25">
      <c r="A433" s="297">
        <v>102667</v>
      </c>
      <c r="B433" s="347">
        <v>676114</v>
      </c>
      <c r="C433" s="297">
        <v>1028849</v>
      </c>
      <c r="D433" s="14">
        <v>1487770111</v>
      </c>
      <c r="E433" s="26" t="s">
        <v>913</v>
      </c>
      <c r="F433" s="26" t="str">
        <f>INDEX('Mar - Aug'!X:X,MATCH(A433,'Mar - Aug'!B:B,0))</f>
        <v>MRSA West</v>
      </c>
      <c r="G433" s="26" t="s">
        <v>3109</v>
      </c>
      <c r="H433" s="26"/>
      <c r="I433" s="26" t="str">
        <f t="shared" si="30"/>
        <v/>
      </c>
      <c r="J433" s="299" t="s">
        <v>315</v>
      </c>
      <c r="K433" s="299" t="s">
        <v>1016</v>
      </c>
      <c r="L433" s="299" t="s">
        <v>2763</v>
      </c>
      <c r="M433" s="13">
        <v>4.3668140000000001E-2</v>
      </c>
      <c r="N433" s="13">
        <v>7.2992600000000001E-3</v>
      </c>
      <c r="O433" s="13">
        <v>0</v>
      </c>
      <c r="P433" s="13">
        <v>6.4220180000000002E-2</v>
      </c>
      <c r="Q433" s="13">
        <v>3.3690650000000003E-2</v>
      </c>
      <c r="R433" s="13">
        <v>5.5747400000000003E-2</v>
      </c>
      <c r="S433" s="13">
        <v>3.7344499999999998E-3</v>
      </c>
      <c r="T433" s="13">
        <v>0.15247816</v>
      </c>
      <c r="U433" s="13">
        <v>4.2925781619999999E-2</v>
      </c>
      <c r="V433" s="13">
        <v>5.5747400000000003E-2</v>
      </c>
      <c r="W433" s="13">
        <v>3.7344499999999998E-3</v>
      </c>
      <c r="X433" s="13">
        <v>0.15247816</v>
      </c>
      <c r="Y433" s="13">
        <v>4.1484733000000003E-2</v>
      </c>
      <c r="Z433" s="13">
        <v>5.5747400000000003E-2</v>
      </c>
      <c r="AA433" s="13">
        <v>3.7344499999999998E-3</v>
      </c>
      <c r="AB433" s="13">
        <v>0.15247816</v>
      </c>
      <c r="AC433" s="13">
        <v>4.2183423239999997E-2</v>
      </c>
      <c r="AD433" s="13">
        <v>5.5747400000000003E-2</v>
      </c>
      <c r="AE433" s="13">
        <v>3.7344499999999998E-3</v>
      </c>
      <c r="AF433" s="13">
        <v>0.15247816</v>
      </c>
      <c r="AG433" s="13">
        <v>3.9301325999999998E-2</v>
      </c>
      <c r="AH433" s="13">
        <v>5.5747400000000003E-2</v>
      </c>
      <c r="AI433" s="13">
        <v>3.7344499999999998E-3</v>
      </c>
      <c r="AJ433" s="13">
        <v>0.15247816</v>
      </c>
      <c r="AK433" s="13">
        <v>4.1441064860000001E-2</v>
      </c>
      <c r="AL433" s="13">
        <v>5.5747400000000003E-2</v>
      </c>
      <c r="AM433" s="13">
        <v>3.7344499999999998E-3</v>
      </c>
      <c r="AN433" s="13">
        <v>0.15247816</v>
      </c>
      <c r="AO433" s="13">
        <v>3.7117918999999999E-2</v>
      </c>
      <c r="AP433" s="13">
        <v>5.5747400000000003E-2</v>
      </c>
      <c r="AQ433" s="13">
        <v>3.7344499999999998E-3</v>
      </c>
      <c r="AR433" s="13">
        <v>0.15247816</v>
      </c>
      <c r="AS433" s="13">
        <v>4.0611370199999997E-2</v>
      </c>
      <c r="AT433" s="13">
        <v>5.5747400000000003E-2</v>
      </c>
      <c r="AU433" s="13">
        <v>3.7344499999999998E-3</v>
      </c>
      <c r="AV433" s="13">
        <v>0.15247816</v>
      </c>
      <c r="AW433" s="13">
        <v>3.4934512000000001E-2</v>
      </c>
      <c r="AX433" s="13">
        <v>5.5747400000000003E-2</v>
      </c>
      <c r="AY433" s="13">
        <v>3.7344499999999998E-3</v>
      </c>
      <c r="AZ433" s="13">
        <v>0.15247816</v>
      </c>
      <c r="BA433" s="86">
        <v>1.9607843137254902E-2</v>
      </c>
      <c r="BB433" s="86">
        <v>0</v>
      </c>
      <c r="BC433" s="13">
        <v>0</v>
      </c>
      <c r="BD433" s="13">
        <v>0.125</v>
      </c>
      <c r="BE433" s="14">
        <v>1.6949152542372899E-2</v>
      </c>
      <c r="BF433" s="14">
        <v>0</v>
      </c>
      <c r="BG433" s="14">
        <v>0</v>
      </c>
      <c r="BH433" s="14">
        <v>8.9285714285714302E-2</v>
      </c>
      <c r="BI433" s="14">
        <v>0</v>
      </c>
      <c r="BJ433" s="14">
        <v>7.69230769230769E-2</v>
      </c>
      <c r="BK433" s="14">
        <v>0</v>
      </c>
      <c r="BL433" s="430">
        <v>6.8965517241379296E-2</v>
      </c>
      <c r="BM433" s="14">
        <v>1.7857142857142901E-2</v>
      </c>
      <c r="BN433" s="14">
        <v>3.03030303030303E-2</v>
      </c>
      <c r="BO433" s="14">
        <v>0</v>
      </c>
      <c r="BP433" s="14">
        <v>0.113207547169811</v>
      </c>
      <c r="BQ433" s="86">
        <v>1.7857142857142901E-2</v>
      </c>
      <c r="BR433" s="86">
        <v>3.03030303030303E-2</v>
      </c>
      <c r="BS433" s="86">
        <v>0</v>
      </c>
      <c r="BT433" s="86">
        <v>0.113207547169811</v>
      </c>
      <c r="BU433" s="14" t="s">
        <v>35</v>
      </c>
      <c r="BV433" s="14" t="s">
        <v>35</v>
      </c>
      <c r="BW433" s="14" t="s">
        <v>35</v>
      </c>
      <c r="BX433" s="14" t="s">
        <v>35</v>
      </c>
      <c r="BY433" s="14" t="s">
        <v>35</v>
      </c>
      <c r="BZ433" s="14" t="s">
        <v>35</v>
      </c>
      <c r="CA433" s="14" t="s">
        <v>35</v>
      </c>
      <c r="CB433" s="14" t="s">
        <v>35</v>
      </c>
      <c r="CC433" s="14">
        <v>5.31</v>
      </c>
      <c r="CD433" s="14">
        <v>5.31</v>
      </c>
      <c r="CE433" s="14">
        <v>5.31</v>
      </c>
      <c r="CF433" s="14">
        <v>5.31</v>
      </c>
      <c r="CG433" s="14">
        <v>5.31</v>
      </c>
      <c r="CH433" s="14">
        <v>5.31</v>
      </c>
      <c r="CI433" s="14">
        <v>5.2</v>
      </c>
      <c r="CJ433" s="14">
        <f>INDEX('Monthy Targets'!AC:AC,(MATCH(FY2019_ALL_Targets!$B:$B,'Monthy Targets'!$B:$B,0)))</f>
        <v>5.18</v>
      </c>
      <c r="CK433" s="14">
        <f>INDEX('Monthy Targets'!AD:AD,(MATCH(FY2019_ALL_Targets!$B:$B,'Monthy Targets'!$B:$B,0)))</f>
        <v>5.18</v>
      </c>
      <c r="CL433" s="14">
        <f>INDEX('Monthy Targets'!AE:AE,(MATCH(FY2019_ALL_Targets!$B:$B,'Monthy Targets'!$B:$B,0)))</f>
        <v>5.18</v>
      </c>
      <c r="CM433" s="14">
        <f>INDEX('Monthy Targets'!AF:AF,(MATCH(FY2019_ALL_Targets!$B:$B,'Monthy Targets'!$B:$B,0)))</f>
        <v>5.18</v>
      </c>
      <c r="CN433" s="14">
        <f>INDEX('Monthy Targets'!AG:AG,(MATCH(FY2019_ALL_Targets!$B:$B,'Monthy Targets'!$B:$B,0)))</f>
        <v>5.18</v>
      </c>
      <c r="CO433" s="14">
        <v>0.36</v>
      </c>
      <c r="CP433" s="14">
        <v>0.36</v>
      </c>
      <c r="CQ433" s="14">
        <v>0.36</v>
      </c>
      <c r="CR433" s="14">
        <v>0.36</v>
      </c>
      <c r="CS433" s="14">
        <v>0.36</v>
      </c>
      <c r="CT433" s="14">
        <v>0.36</v>
      </c>
      <c r="CU433" s="14">
        <v>0.36</v>
      </c>
      <c r="CV433" s="14">
        <v>0.36</v>
      </c>
      <c r="CW433" s="14">
        <v>0.35</v>
      </c>
      <c r="CX433" s="14">
        <v>0</v>
      </c>
      <c r="CY433" s="14">
        <v>0.35</v>
      </c>
      <c r="CZ433" s="14">
        <v>0.35</v>
      </c>
      <c r="DA433" s="14">
        <f>IF('QIPP Scorecard'!$AA$1=4,IF(FY2019_ALL_Targets!$BU433="Yes",INDEX('Final Comp Values'!$BN:$BN,MATCH(FY2019_ALL_Targets!$A433,'Final Comp Values'!$B:$B,0)),IF($BU433="Min Data",0,0)),0)</f>
        <v>0.35</v>
      </c>
      <c r="DB433" s="14">
        <f>IF('QIPP Scorecard'!$AA$1=4,IF(FY2019_ALL_Targets!$BV433="Yes",INDEX('Final Comp Values'!$BN:$BN,MATCH(FY2019_ALL_Targets!$A433,'Final Comp Values'!$B:$B,0)),IF($BV433="Min Data",0,0)),0)</f>
        <v>0.35</v>
      </c>
      <c r="DC433" s="14">
        <f>IF('QIPP Scorecard'!$AA$1=4,IF(FY2019_ALL_Targets!$BW433="Yes",INDEX('Final Comp Values'!$BN:$BN,MATCH(FY2019_ALL_Targets!$A433,'Final Comp Values'!$B:$B,0)),IF(CI433="Min Data",0,0)),0)</f>
        <v>0.35</v>
      </c>
      <c r="DD433" s="14">
        <f>IF('QIPP Scorecard'!$AA$1=4,IF(FY2019_ALL_Targets!$BX433="Yes",INDEX('Final Comp Values'!$BN:$BN,MATCH(FY2019_ALL_Targets!$A433,'Final Comp Values'!$B:$B,0)),IF($BX433="Min Data",0,0)),0)</f>
        <v>0.35</v>
      </c>
      <c r="DE433" s="14">
        <v>0.67</v>
      </c>
      <c r="DF433" s="14">
        <v>0.67</v>
      </c>
      <c r="DG433" s="14">
        <v>0.67</v>
      </c>
      <c r="DH433" s="14">
        <v>0.67</v>
      </c>
      <c r="DI433" s="14">
        <v>0.67</v>
      </c>
      <c r="DJ433" s="14">
        <v>0.67</v>
      </c>
      <c r="DK433" s="14">
        <v>0.67</v>
      </c>
      <c r="DL433" s="14">
        <v>0.67</v>
      </c>
      <c r="DM433" s="14">
        <v>0.65</v>
      </c>
      <c r="DN433" s="14">
        <v>0</v>
      </c>
      <c r="DO433" s="14">
        <v>0.65</v>
      </c>
      <c r="DP433" s="14">
        <v>0.65</v>
      </c>
      <c r="DQ433" s="14">
        <f>IF('QIPP Scorecard'!$AA$1=4,IF(FY2019_ALL_Targets!$BY433="Yes",INDEX('Final Comp Values'!$BK:$BK,MATCH(FY2019_ALL_Targets!$A433,'Final Comp Values'!$B:$B,0)),IF($BY433="Min Data",0,0)),0)</f>
        <v>0.65</v>
      </c>
      <c r="DR433" s="14">
        <f>IF('QIPP Scorecard'!$AA$1=4,IF(FY2019_ALL_Targets!$BZ433="Yes",INDEX('Final Comp Values'!$BO:$BO,MATCH(FY2019_ALL_Targets!$A433,'Final Comp Values'!$B:$B,0)),IF($BZ433="Min Data",0,0)),0)</f>
        <v>0.65</v>
      </c>
      <c r="DS433" s="14">
        <f>IF('QIPP Scorecard'!$AA$1=4,IF(FY2019_ALL_Targets!$CA433="Yes",INDEX('Final Comp Values'!$BO:$BO,MATCH(FY2019_ALL_Targets!$A433,'Final Comp Values'!$B:$B,0)),IF($CA433="Min Data",0,0)),0)</f>
        <v>0.65</v>
      </c>
      <c r="DT433" s="14">
        <f>IF('QIPP Scorecard'!$AA$1=4,IF(FY2019_ALL_Targets!$CB433="Yes",INDEX('Final Comp Values'!$BO:$BO,MATCH(FY2019_ALL_Targets!$A433,'Final Comp Values'!$B:$B,0)),IF($CB433="Min Data",0,0)),0)</f>
        <v>0.65</v>
      </c>
      <c r="DU433" s="14">
        <v>0.95</v>
      </c>
      <c r="DV433" s="14">
        <v>1.07</v>
      </c>
      <c r="DW433" s="14">
        <v>0.99</v>
      </c>
      <c r="DX433" s="14">
        <v>1.0900000000000001</v>
      </c>
      <c r="DY433" s="12">
        <f t="shared" si="31"/>
        <v>0</v>
      </c>
      <c r="DZ433" s="12">
        <f t="shared" si="32"/>
        <v>0</v>
      </c>
      <c r="EA433" s="12">
        <f t="shared" si="33"/>
        <v>0</v>
      </c>
      <c r="EB433" s="12">
        <f t="shared" si="34"/>
        <v>0</v>
      </c>
    </row>
    <row r="434" spans="1:132" x14ac:dyDescent="0.25">
      <c r="A434" s="297">
        <v>102773</v>
      </c>
      <c r="B434" s="347">
        <v>676119</v>
      </c>
      <c r="C434" s="297">
        <v>1026597</v>
      </c>
      <c r="D434" s="14">
        <v>1205945391</v>
      </c>
      <c r="E434" s="26" t="s">
        <v>1003</v>
      </c>
      <c r="F434" s="26" t="str">
        <f>INDEX('Mar - Aug'!X:X,MATCH(A434,'Mar - Aug'!B:B,0))</f>
        <v>Hidalgo</v>
      </c>
      <c r="G434" s="26" t="s">
        <v>3018</v>
      </c>
      <c r="H434" s="26"/>
      <c r="I434" s="26" t="str">
        <f t="shared" si="30"/>
        <v/>
      </c>
      <c r="J434" s="299" t="s">
        <v>319</v>
      </c>
      <c r="K434" s="299" t="s">
        <v>1004</v>
      </c>
      <c r="L434" s="299" t="s">
        <v>320</v>
      </c>
      <c r="M434" s="13">
        <v>1.6666670000000001E-2</v>
      </c>
      <c r="N434" s="13">
        <v>3.0211499999999999E-2</v>
      </c>
      <c r="O434" s="13">
        <v>0</v>
      </c>
      <c r="P434" s="13">
        <v>0.14420063</v>
      </c>
      <c r="Q434" s="13">
        <v>3.3690650000000003E-2</v>
      </c>
      <c r="R434" s="13">
        <v>5.5747400000000003E-2</v>
      </c>
      <c r="S434" s="13">
        <v>3.7344499999999998E-3</v>
      </c>
      <c r="T434" s="13">
        <v>0.15247816</v>
      </c>
      <c r="U434" s="13">
        <v>3.3690650000000003E-2</v>
      </c>
      <c r="V434" s="13">
        <v>5.5747400000000003E-2</v>
      </c>
      <c r="W434" s="13">
        <v>3.7344499999999998E-3</v>
      </c>
      <c r="X434" s="13">
        <v>0.15247816</v>
      </c>
      <c r="Y434" s="13">
        <v>3.3690650000000003E-2</v>
      </c>
      <c r="Z434" s="13">
        <v>5.5747400000000003E-2</v>
      </c>
      <c r="AA434" s="13">
        <v>3.7344499999999998E-3</v>
      </c>
      <c r="AB434" s="13">
        <v>0.15247816</v>
      </c>
      <c r="AC434" s="13">
        <v>3.3690650000000003E-2</v>
      </c>
      <c r="AD434" s="13">
        <v>5.5747400000000003E-2</v>
      </c>
      <c r="AE434" s="13">
        <v>3.7344499999999998E-3</v>
      </c>
      <c r="AF434" s="13">
        <v>0.15247816</v>
      </c>
      <c r="AG434" s="13">
        <v>3.3690650000000003E-2</v>
      </c>
      <c r="AH434" s="13">
        <v>5.5747400000000003E-2</v>
      </c>
      <c r="AI434" s="13">
        <v>3.7344499999999998E-3</v>
      </c>
      <c r="AJ434" s="13">
        <v>0.15247816</v>
      </c>
      <c r="AK434" s="13">
        <v>3.3690650000000003E-2</v>
      </c>
      <c r="AL434" s="13">
        <v>5.5747400000000003E-2</v>
      </c>
      <c r="AM434" s="13">
        <v>3.7344499999999998E-3</v>
      </c>
      <c r="AN434" s="13">
        <v>0.15247816</v>
      </c>
      <c r="AO434" s="13">
        <v>3.3690650000000003E-2</v>
      </c>
      <c r="AP434" s="13">
        <v>5.5747400000000003E-2</v>
      </c>
      <c r="AQ434" s="13">
        <v>3.7344499999999998E-3</v>
      </c>
      <c r="AR434" s="13">
        <v>0.15247816</v>
      </c>
      <c r="AS434" s="13">
        <v>3.3690650000000003E-2</v>
      </c>
      <c r="AT434" s="13">
        <v>5.5747400000000003E-2</v>
      </c>
      <c r="AU434" s="13">
        <v>3.7344499999999998E-3</v>
      </c>
      <c r="AV434" s="13">
        <v>0.15247816</v>
      </c>
      <c r="AW434" s="13">
        <v>3.3690650000000003E-2</v>
      </c>
      <c r="AX434" s="13">
        <v>5.5747400000000003E-2</v>
      </c>
      <c r="AY434" s="13">
        <v>3.7344499999999998E-3</v>
      </c>
      <c r="AZ434" s="13">
        <v>0.15247816</v>
      </c>
      <c r="BA434" s="86">
        <v>2.2222222222222199E-2</v>
      </c>
      <c r="BB434" s="86">
        <v>8.3333333333333301E-2</v>
      </c>
      <c r="BC434" s="13">
        <v>0</v>
      </c>
      <c r="BD434" s="13">
        <v>0.113924050632911</v>
      </c>
      <c r="BE434" s="14">
        <v>2.2988505747126398E-2</v>
      </c>
      <c r="BF434" s="14">
        <v>4.2253521126760597E-2</v>
      </c>
      <c r="BG434" s="14">
        <v>0</v>
      </c>
      <c r="BH434" s="14">
        <v>0.17808219178082199</v>
      </c>
      <c r="BI434" s="14">
        <v>2.32558139534884E-2</v>
      </c>
      <c r="BJ434" s="14">
        <v>1.38888888888889E-2</v>
      </c>
      <c r="BK434" s="14">
        <v>0</v>
      </c>
      <c r="BL434" s="430">
        <v>0.17105263157894701</v>
      </c>
      <c r="BM434" s="14">
        <v>3.4090909090909102E-2</v>
      </c>
      <c r="BN434" s="14">
        <v>5.63380281690141E-2</v>
      </c>
      <c r="BO434" s="14">
        <v>0</v>
      </c>
      <c r="BP434" s="14">
        <v>0.15384615384615399</v>
      </c>
      <c r="BQ434" s="86">
        <v>3.4090909090909102E-2</v>
      </c>
      <c r="BR434" s="86">
        <v>5.63380281690141E-2</v>
      </c>
      <c r="BS434" s="86">
        <v>0</v>
      </c>
      <c r="BT434" s="86">
        <v>0.15384615384615399</v>
      </c>
      <c r="BU434" s="14" t="s">
        <v>36</v>
      </c>
      <c r="BV434" s="14" t="s">
        <v>36</v>
      </c>
      <c r="BW434" s="14" t="s">
        <v>35</v>
      </c>
      <c r="BX434" s="14" t="s">
        <v>36</v>
      </c>
      <c r="BY434" s="14" t="s">
        <v>36</v>
      </c>
      <c r="BZ434" s="14" t="s">
        <v>36</v>
      </c>
      <c r="CA434" s="14" t="s">
        <v>35</v>
      </c>
      <c r="CB434" s="14" t="s">
        <v>36</v>
      </c>
      <c r="CC434" s="14">
        <v>22.64</v>
      </c>
      <c r="CD434" s="14">
        <v>22.64</v>
      </c>
      <c r="CE434" s="14">
        <v>22.64</v>
      </c>
      <c r="CF434" s="14">
        <v>22.64</v>
      </c>
      <c r="CG434" s="14">
        <v>22.64</v>
      </c>
      <c r="CH434" s="14">
        <v>22.64</v>
      </c>
      <c r="CI434" s="14">
        <v>22.09</v>
      </c>
      <c r="CJ434" s="14">
        <f>INDEX('Monthy Targets'!AC:AC,(MATCH(FY2019_ALL_Targets!$B:$B,'Monthy Targets'!$B:$B,0)))</f>
        <v>22.01</v>
      </c>
      <c r="CK434" s="14">
        <f>INDEX('Monthy Targets'!AD:AD,(MATCH(FY2019_ALL_Targets!$B:$B,'Monthy Targets'!$B:$B,0)))</f>
        <v>22.01</v>
      </c>
      <c r="CL434" s="14">
        <f>INDEX('Monthy Targets'!AE:AE,(MATCH(FY2019_ALL_Targets!$B:$B,'Monthy Targets'!$B:$B,0)))</f>
        <v>22.01</v>
      </c>
      <c r="CM434" s="14">
        <f>INDEX('Monthy Targets'!AF:AF,(MATCH(FY2019_ALL_Targets!$B:$B,'Monthy Targets'!$B:$B,0)))</f>
        <v>22.01</v>
      </c>
      <c r="CN434" s="14">
        <f>INDEX('Monthy Targets'!AG:AG,(MATCH(FY2019_ALL_Targets!$B:$B,'Monthy Targets'!$B:$B,0)))</f>
        <v>22.01</v>
      </c>
      <c r="CO434" s="14">
        <v>1.53</v>
      </c>
      <c r="CP434" s="14">
        <v>0</v>
      </c>
      <c r="CQ434" s="14">
        <v>1.53</v>
      </c>
      <c r="CR434" s="14">
        <v>1.53</v>
      </c>
      <c r="CS434" s="14">
        <v>1.53</v>
      </c>
      <c r="CT434" s="14">
        <v>1.53</v>
      </c>
      <c r="CU434" s="14">
        <v>1.53</v>
      </c>
      <c r="CV434" s="14">
        <v>0</v>
      </c>
      <c r="CW434" s="14">
        <v>1.49</v>
      </c>
      <c r="CX434" s="14">
        <v>1.49</v>
      </c>
      <c r="CY434" s="14">
        <v>1.49</v>
      </c>
      <c r="CZ434" s="14">
        <v>0</v>
      </c>
      <c r="DA434" s="14">
        <f>IF('QIPP Scorecard'!$AA$1=4,IF(FY2019_ALL_Targets!$BU434="Yes",INDEX('Final Comp Values'!$BN:$BN,MATCH(FY2019_ALL_Targets!$A434,'Final Comp Values'!$B:$B,0)),IF($BU434="Min Data",0,0)),0)</f>
        <v>0</v>
      </c>
      <c r="DB434" s="14">
        <f>IF('QIPP Scorecard'!$AA$1=4,IF(FY2019_ALL_Targets!$BV434="Yes",INDEX('Final Comp Values'!$BN:$BN,MATCH(FY2019_ALL_Targets!$A434,'Final Comp Values'!$B:$B,0)),IF($BV434="Min Data",0,0)),0)</f>
        <v>0</v>
      </c>
      <c r="DC434" s="14">
        <f>IF('QIPP Scorecard'!$AA$1=4,IF(FY2019_ALL_Targets!$BW434="Yes",INDEX('Final Comp Values'!$BN:$BN,MATCH(FY2019_ALL_Targets!$A434,'Final Comp Values'!$B:$B,0)),IF(CI434="Min Data",0,0)),0)</f>
        <v>1.49</v>
      </c>
      <c r="DD434" s="14">
        <f>IF('QIPP Scorecard'!$AA$1=4,IF(FY2019_ALL_Targets!$BX434="Yes",INDEX('Final Comp Values'!$BN:$BN,MATCH(FY2019_ALL_Targets!$A434,'Final Comp Values'!$B:$B,0)),IF($BX434="Min Data",0,0)),0)</f>
        <v>0</v>
      </c>
      <c r="DE434" s="14">
        <v>2.84</v>
      </c>
      <c r="DF434" s="14">
        <v>0</v>
      </c>
      <c r="DG434" s="14">
        <v>2.84</v>
      </c>
      <c r="DH434" s="14">
        <v>2.84</v>
      </c>
      <c r="DI434" s="14">
        <v>2.84</v>
      </c>
      <c r="DJ434" s="14">
        <v>2.84</v>
      </c>
      <c r="DK434" s="14">
        <v>2.84</v>
      </c>
      <c r="DL434" s="14">
        <v>0</v>
      </c>
      <c r="DM434" s="14">
        <v>2.77</v>
      </c>
      <c r="DN434" s="14">
        <v>2.77</v>
      </c>
      <c r="DO434" s="14">
        <v>2.77</v>
      </c>
      <c r="DP434" s="14">
        <v>0</v>
      </c>
      <c r="DQ434" s="14">
        <f>IF('QIPP Scorecard'!$AA$1=4,IF(FY2019_ALL_Targets!$BY434="Yes",INDEX('Final Comp Values'!$BK:$BK,MATCH(FY2019_ALL_Targets!$A434,'Final Comp Values'!$B:$B,0)),IF($BY434="Min Data",0,0)),0)</f>
        <v>0</v>
      </c>
      <c r="DR434" s="14">
        <f>IF('QIPP Scorecard'!$AA$1=4,IF(FY2019_ALL_Targets!$BZ434="Yes",INDEX('Final Comp Values'!$BO:$BO,MATCH(FY2019_ALL_Targets!$A434,'Final Comp Values'!$B:$B,0)),IF($BZ434="Min Data",0,0)),0)</f>
        <v>0</v>
      </c>
      <c r="DS434" s="14">
        <f>IF('QIPP Scorecard'!$AA$1=4,IF(FY2019_ALL_Targets!$CA434="Yes",INDEX('Final Comp Values'!$BO:$BO,MATCH(FY2019_ALL_Targets!$A434,'Final Comp Values'!$B:$B,0)),IF($CA434="Min Data",0,0)),0)</f>
        <v>2.77</v>
      </c>
      <c r="DT434" s="14">
        <f>IF('QIPP Scorecard'!$AA$1=4,IF(FY2019_ALL_Targets!$CB434="Yes",INDEX('Final Comp Values'!$BO:$BO,MATCH(FY2019_ALL_Targets!$A434,'Final Comp Values'!$B:$B,0)),IF($CB434="Min Data",0,0)),0)</f>
        <v>0</v>
      </c>
      <c r="DU434" s="14">
        <v>3.59</v>
      </c>
      <c r="DV434" s="14">
        <v>4.05</v>
      </c>
      <c r="DW434" s="14">
        <v>4.2300000000000004</v>
      </c>
      <c r="DX434" s="14">
        <v>3.16</v>
      </c>
      <c r="DY434" s="12">
        <f t="shared" si="31"/>
        <v>3</v>
      </c>
      <c r="DZ434" s="12">
        <f t="shared" si="32"/>
        <v>3</v>
      </c>
      <c r="EA434" s="12">
        <f t="shared" si="33"/>
        <v>0</v>
      </c>
      <c r="EB434" s="12">
        <f t="shared" si="34"/>
        <v>0</v>
      </c>
    </row>
    <row r="435" spans="1:132" x14ac:dyDescent="0.25">
      <c r="A435" s="297">
        <v>102588</v>
      </c>
      <c r="B435" s="347">
        <v>676120</v>
      </c>
      <c r="C435" s="297">
        <v>1028762</v>
      </c>
      <c r="D435" s="14">
        <v>1093765026</v>
      </c>
      <c r="E435" s="26" t="s">
        <v>939</v>
      </c>
      <c r="F435" s="26" t="str">
        <f>INDEX('Mar - Aug'!X:X,MATCH(A435,'Mar - Aug'!B:B,0))</f>
        <v>MRSA Northeast</v>
      </c>
      <c r="G435" s="26" t="s">
        <v>3100</v>
      </c>
      <c r="H435" s="26"/>
      <c r="I435" s="26" t="str">
        <f t="shared" si="30"/>
        <v/>
      </c>
      <c r="J435" s="299" t="s">
        <v>133</v>
      </c>
      <c r="K435" s="299" t="s">
        <v>945</v>
      </c>
      <c r="L435" s="299" t="s">
        <v>134</v>
      </c>
      <c r="M435" s="13">
        <v>4.8859949999999999E-2</v>
      </c>
      <c r="N435" s="13">
        <v>6.7415719999999998E-2</v>
      </c>
      <c r="O435" s="13">
        <v>0</v>
      </c>
      <c r="P435" s="13">
        <v>8.3333309999999994E-2</v>
      </c>
      <c r="Q435" s="13">
        <v>3.3690650000000003E-2</v>
      </c>
      <c r="R435" s="13">
        <v>5.5747400000000003E-2</v>
      </c>
      <c r="S435" s="13">
        <v>3.7344499999999998E-3</v>
      </c>
      <c r="T435" s="13">
        <v>0.15247816</v>
      </c>
      <c r="U435" s="13">
        <v>4.8029330850000003E-2</v>
      </c>
      <c r="V435" s="13">
        <v>6.6269652760000006E-2</v>
      </c>
      <c r="W435" s="13">
        <v>3.7344499999999998E-3</v>
      </c>
      <c r="X435" s="13">
        <v>0.15247816</v>
      </c>
      <c r="Y435" s="13">
        <v>4.6416952499999997E-2</v>
      </c>
      <c r="Z435" s="13">
        <v>6.4044933999999998E-2</v>
      </c>
      <c r="AA435" s="13">
        <v>3.7344499999999998E-3</v>
      </c>
      <c r="AB435" s="13">
        <v>0.15247816</v>
      </c>
      <c r="AC435" s="13">
        <v>4.71987117E-2</v>
      </c>
      <c r="AD435" s="13">
        <v>6.5123585519999999E-2</v>
      </c>
      <c r="AE435" s="13">
        <v>3.7344499999999998E-3</v>
      </c>
      <c r="AF435" s="13">
        <v>0.15247816</v>
      </c>
      <c r="AG435" s="13">
        <v>4.3973955000000002E-2</v>
      </c>
      <c r="AH435" s="13">
        <v>6.0674147999999997E-2</v>
      </c>
      <c r="AI435" s="13">
        <v>3.7344499999999998E-3</v>
      </c>
      <c r="AJ435" s="13">
        <v>0.15247816</v>
      </c>
      <c r="AK435" s="13">
        <v>4.6368092549999997E-2</v>
      </c>
      <c r="AL435" s="13">
        <v>6.3977518280000006E-2</v>
      </c>
      <c r="AM435" s="13">
        <v>3.7344499999999998E-3</v>
      </c>
      <c r="AN435" s="13">
        <v>0.15247816</v>
      </c>
      <c r="AO435" s="13">
        <v>4.15309575E-2</v>
      </c>
      <c r="AP435" s="13">
        <v>5.7303361999999997E-2</v>
      </c>
      <c r="AQ435" s="13">
        <v>3.7344499999999998E-3</v>
      </c>
      <c r="AR435" s="13">
        <v>0.15247816</v>
      </c>
      <c r="AS435" s="13">
        <v>4.5439753499999999E-2</v>
      </c>
      <c r="AT435" s="13">
        <v>6.2696619600000003E-2</v>
      </c>
      <c r="AU435" s="13">
        <v>3.7344499999999998E-3</v>
      </c>
      <c r="AV435" s="13">
        <v>0.15247816</v>
      </c>
      <c r="AW435" s="13">
        <v>3.9087959999999998E-2</v>
      </c>
      <c r="AX435" s="13">
        <v>5.5747400000000003E-2</v>
      </c>
      <c r="AY435" s="13">
        <v>3.7344499999999998E-3</v>
      </c>
      <c r="AZ435" s="13">
        <v>0.15247816</v>
      </c>
      <c r="BA435" s="86">
        <v>3.94736842105263E-2</v>
      </c>
      <c r="BB435" s="86">
        <v>5.2631578947368397E-2</v>
      </c>
      <c r="BC435" s="13">
        <v>0</v>
      </c>
      <c r="BD435" s="13">
        <v>2.7777777777777801E-2</v>
      </c>
      <c r="BE435" s="14">
        <v>4.1666666666666699E-2</v>
      </c>
      <c r="BF435" s="14">
        <v>0.108695652173913</v>
      </c>
      <c r="BG435" s="14">
        <v>0</v>
      </c>
      <c r="BH435" s="14">
        <v>1.4705882352941201E-2</v>
      </c>
      <c r="BI435" s="14">
        <v>2.8571428571428598E-2</v>
      </c>
      <c r="BJ435" s="14">
        <v>9.0909090909090898E-2</v>
      </c>
      <c r="BK435" s="14">
        <v>0</v>
      </c>
      <c r="BL435" s="430">
        <v>1.49253731343284E-2</v>
      </c>
      <c r="BM435" s="14">
        <v>4.6153846153846198E-2</v>
      </c>
      <c r="BN435" s="14">
        <v>4.6511627906976702E-2</v>
      </c>
      <c r="BO435" s="14">
        <v>0</v>
      </c>
      <c r="BP435" s="14">
        <v>3.2258064516128997E-2</v>
      </c>
      <c r="BQ435" s="86">
        <v>4.6153846153846198E-2</v>
      </c>
      <c r="BR435" s="86">
        <v>4.6511627906976702E-2</v>
      </c>
      <c r="BS435" s="86">
        <v>0</v>
      </c>
      <c r="BT435" s="86">
        <v>3.2258064516128997E-2</v>
      </c>
      <c r="BU435" s="14" t="s">
        <v>36</v>
      </c>
      <c r="BV435" s="14" t="s">
        <v>35</v>
      </c>
      <c r="BW435" s="14" t="s">
        <v>35</v>
      </c>
      <c r="BX435" s="14" t="s">
        <v>35</v>
      </c>
      <c r="BY435" s="14" t="s">
        <v>36</v>
      </c>
      <c r="BZ435" s="14" t="s">
        <v>35</v>
      </c>
      <c r="CA435" s="14" t="s">
        <v>35</v>
      </c>
      <c r="CB435" s="14" t="s">
        <v>35</v>
      </c>
      <c r="CC435" s="14">
        <v>4.0599999999999996</v>
      </c>
      <c r="CD435" s="14">
        <v>4.0599999999999996</v>
      </c>
      <c r="CE435" s="14">
        <v>4.0599999999999996</v>
      </c>
      <c r="CF435" s="14">
        <v>4.0599999999999996</v>
      </c>
      <c r="CG435" s="14">
        <v>4.0599999999999996</v>
      </c>
      <c r="CH435" s="14">
        <v>4.0599999999999996</v>
      </c>
      <c r="CI435" s="14">
        <v>4.2</v>
      </c>
      <c r="CJ435" s="14">
        <f>INDEX('Monthy Targets'!AC:AC,(MATCH(FY2019_ALL_Targets!$B:$B,'Monthy Targets'!$B:$B,0)))</f>
        <v>4.1900000000000004</v>
      </c>
      <c r="CK435" s="14">
        <f>INDEX('Monthy Targets'!AD:AD,(MATCH(FY2019_ALL_Targets!$B:$B,'Monthy Targets'!$B:$B,0)))</f>
        <v>4.1900000000000004</v>
      </c>
      <c r="CL435" s="14">
        <f>INDEX('Monthy Targets'!AE:AE,(MATCH(FY2019_ALL_Targets!$B:$B,'Monthy Targets'!$B:$B,0)))</f>
        <v>4.1900000000000004</v>
      </c>
      <c r="CM435" s="14">
        <f>INDEX('Monthy Targets'!AF:AF,(MATCH(FY2019_ALL_Targets!$B:$B,'Monthy Targets'!$B:$B,0)))</f>
        <v>4.1900000000000004</v>
      </c>
      <c r="CN435" s="14">
        <f>INDEX('Monthy Targets'!AG:AG,(MATCH(FY2019_ALL_Targets!$B:$B,'Monthy Targets'!$B:$B,0)))</f>
        <v>4.1900000000000004</v>
      </c>
      <c r="CO435" s="14">
        <v>0.28000000000000003</v>
      </c>
      <c r="CP435" s="14">
        <v>0.28000000000000003</v>
      </c>
      <c r="CQ435" s="14">
        <v>0.28000000000000003</v>
      </c>
      <c r="CR435" s="14">
        <v>0.28000000000000003</v>
      </c>
      <c r="CS435" s="14">
        <v>0.28000000000000003</v>
      </c>
      <c r="CT435" s="14">
        <v>0</v>
      </c>
      <c r="CU435" s="14">
        <v>0.28000000000000003</v>
      </c>
      <c r="CV435" s="14">
        <v>0.28000000000000003</v>
      </c>
      <c r="CW435" s="14">
        <v>0.28999999999999998</v>
      </c>
      <c r="CX435" s="14">
        <v>0</v>
      </c>
      <c r="CY435" s="14">
        <v>0.28999999999999998</v>
      </c>
      <c r="CZ435" s="14">
        <v>0.28999999999999998</v>
      </c>
      <c r="DA435" s="14">
        <f>IF('QIPP Scorecard'!$AA$1=4,IF(FY2019_ALL_Targets!$BU435="Yes",INDEX('Final Comp Values'!$BN:$BN,MATCH(FY2019_ALL_Targets!$A435,'Final Comp Values'!$B:$B,0)),IF($BU435="Min Data",0,0)),0)</f>
        <v>0</v>
      </c>
      <c r="DB435" s="14">
        <f>IF('QIPP Scorecard'!$AA$1=4,IF(FY2019_ALL_Targets!$BV435="Yes",INDEX('Final Comp Values'!$BN:$BN,MATCH(FY2019_ALL_Targets!$A435,'Final Comp Values'!$B:$B,0)),IF($BV435="Min Data",0,0)),0)</f>
        <v>0.28999999999999998</v>
      </c>
      <c r="DC435" s="14">
        <f>IF('QIPP Scorecard'!$AA$1=4,IF(FY2019_ALL_Targets!$BW435="Yes",INDEX('Final Comp Values'!$BN:$BN,MATCH(FY2019_ALL_Targets!$A435,'Final Comp Values'!$B:$B,0)),IF(CI435="Min Data",0,0)),0)</f>
        <v>0.28999999999999998</v>
      </c>
      <c r="DD435" s="14">
        <f>IF('QIPP Scorecard'!$AA$1=4,IF(FY2019_ALL_Targets!$BX435="Yes",INDEX('Final Comp Values'!$BN:$BN,MATCH(FY2019_ALL_Targets!$A435,'Final Comp Values'!$B:$B,0)),IF($BX435="Min Data",0,0)),0)</f>
        <v>0.28999999999999998</v>
      </c>
      <c r="DE435" s="14">
        <v>0.51</v>
      </c>
      <c r="DF435" s="14">
        <v>0.51</v>
      </c>
      <c r="DG435" s="14">
        <v>0.51</v>
      </c>
      <c r="DH435" s="14">
        <v>0.51</v>
      </c>
      <c r="DI435" s="14">
        <v>0.51</v>
      </c>
      <c r="DJ435" s="14">
        <v>0</v>
      </c>
      <c r="DK435" s="14">
        <v>0.51</v>
      </c>
      <c r="DL435" s="14">
        <v>0.51</v>
      </c>
      <c r="DM435" s="14">
        <v>0.53</v>
      </c>
      <c r="DN435" s="14">
        <v>0</v>
      </c>
      <c r="DO435" s="14">
        <v>0.53</v>
      </c>
      <c r="DP435" s="14">
        <v>0.53</v>
      </c>
      <c r="DQ435" s="14">
        <f>IF('QIPP Scorecard'!$AA$1=4,IF(FY2019_ALL_Targets!$BY435="Yes",INDEX('Final Comp Values'!$BK:$BK,MATCH(FY2019_ALL_Targets!$A435,'Final Comp Values'!$B:$B,0)),IF($BY435="Min Data",0,0)),0)</f>
        <v>0</v>
      </c>
      <c r="DR435" s="14">
        <f>IF('QIPP Scorecard'!$AA$1=4,IF(FY2019_ALL_Targets!$BZ435="Yes",INDEX('Final Comp Values'!$BO:$BO,MATCH(FY2019_ALL_Targets!$A435,'Final Comp Values'!$B:$B,0)),IF($BZ435="Min Data",0,0)),0)</f>
        <v>0.53</v>
      </c>
      <c r="DS435" s="14">
        <f>IF('QIPP Scorecard'!$AA$1=4,IF(FY2019_ALL_Targets!$CA435="Yes",INDEX('Final Comp Values'!$BO:$BO,MATCH(FY2019_ALL_Targets!$A435,'Final Comp Values'!$B:$B,0)),IF($CA435="Min Data",0,0)),0)</f>
        <v>0.53</v>
      </c>
      <c r="DT435" s="14">
        <f>IF('QIPP Scorecard'!$AA$1=4,IF(FY2019_ALL_Targets!$CB435="Yes",INDEX('Final Comp Values'!$BO:$BO,MATCH(FY2019_ALL_Targets!$A435,'Final Comp Values'!$B:$B,0)),IF($CB435="Min Data",0,0)),0)</f>
        <v>0.53</v>
      </c>
      <c r="DU435" s="14">
        <v>0.72</v>
      </c>
      <c r="DV435" s="14">
        <v>0.73</v>
      </c>
      <c r="DW435" s="14">
        <v>0.75</v>
      </c>
      <c r="DX435" s="14">
        <v>0.74</v>
      </c>
      <c r="DY435" s="12">
        <f t="shared" si="31"/>
        <v>1</v>
      </c>
      <c r="DZ435" s="12">
        <f t="shared" si="32"/>
        <v>1</v>
      </c>
      <c r="EA435" s="12">
        <f t="shared" si="33"/>
        <v>0</v>
      </c>
      <c r="EB435" s="12">
        <f t="shared" si="34"/>
        <v>0</v>
      </c>
    </row>
    <row r="436" spans="1:132" x14ac:dyDescent="0.25">
      <c r="A436" s="297">
        <v>4539</v>
      </c>
      <c r="B436" s="347">
        <v>676125</v>
      </c>
      <c r="C436" s="297">
        <v>1028576</v>
      </c>
      <c r="D436" s="14">
        <v>1558768259</v>
      </c>
      <c r="E436" s="26" t="s">
        <v>1003</v>
      </c>
      <c r="F436" s="26" t="str">
        <f>INDEX('Mar - Aug'!X:X,MATCH(A436,'Mar - Aug'!B:B,0))</f>
        <v>Hidalgo</v>
      </c>
      <c r="G436" s="26" t="s">
        <v>3026</v>
      </c>
      <c r="H436" s="26" t="s">
        <v>3108</v>
      </c>
      <c r="I436" s="26" t="str">
        <f t="shared" si="30"/>
        <v/>
      </c>
      <c r="J436" s="299" t="s">
        <v>520</v>
      </c>
      <c r="K436" s="299" t="s">
        <v>1008</v>
      </c>
      <c r="L436" s="299" t="s">
        <v>521</v>
      </c>
      <c r="M436" s="13">
        <v>2.9325520000000001E-2</v>
      </c>
      <c r="N436" s="13">
        <v>1.2461079999999999E-2</v>
      </c>
      <c r="O436" s="13">
        <v>5.8650999999999998E-3</v>
      </c>
      <c r="P436" s="13">
        <v>0.14411763999999999</v>
      </c>
      <c r="Q436" s="13">
        <v>3.3690650000000003E-2</v>
      </c>
      <c r="R436" s="13">
        <v>5.5747400000000003E-2</v>
      </c>
      <c r="S436" s="13">
        <v>3.7344499999999998E-3</v>
      </c>
      <c r="T436" s="13">
        <v>0.15247816</v>
      </c>
      <c r="U436" s="13">
        <v>3.3690650000000003E-2</v>
      </c>
      <c r="V436" s="13">
        <v>5.5747400000000003E-2</v>
      </c>
      <c r="W436" s="13">
        <v>5.7653933000000003E-3</v>
      </c>
      <c r="X436" s="13">
        <v>0.15247816</v>
      </c>
      <c r="Y436" s="13">
        <v>3.3690650000000003E-2</v>
      </c>
      <c r="Z436" s="13">
        <v>5.5747400000000003E-2</v>
      </c>
      <c r="AA436" s="13">
        <v>5.5718449999999997E-3</v>
      </c>
      <c r="AB436" s="13">
        <v>0.15247816</v>
      </c>
      <c r="AC436" s="13">
        <v>3.3690650000000003E-2</v>
      </c>
      <c r="AD436" s="13">
        <v>5.5747400000000003E-2</v>
      </c>
      <c r="AE436" s="13">
        <v>5.6656865999999998E-3</v>
      </c>
      <c r="AF436" s="13">
        <v>0.15247816</v>
      </c>
      <c r="AG436" s="13">
        <v>3.3690650000000003E-2</v>
      </c>
      <c r="AH436" s="13">
        <v>5.5747400000000003E-2</v>
      </c>
      <c r="AI436" s="13">
        <v>5.2785899999999997E-3</v>
      </c>
      <c r="AJ436" s="13">
        <v>0.15247816</v>
      </c>
      <c r="AK436" s="13">
        <v>3.3690650000000003E-2</v>
      </c>
      <c r="AL436" s="13">
        <v>5.5747400000000003E-2</v>
      </c>
      <c r="AM436" s="13">
        <v>5.5659799000000003E-3</v>
      </c>
      <c r="AN436" s="13">
        <v>0.15247816</v>
      </c>
      <c r="AO436" s="13">
        <v>3.3690650000000003E-2</v>
      </c>
      <c r="AP436" s="13">
        <v>5.5747400000000003E-2</v>
      </c>
      <c r="AQ436" s="13">
        <v>4.9853349999999996E-3</v>
      </c>
      <c r="AR436" s="13">
        <v>0.15247816</v>
      </c>
      <c r="AS436" s="13">
        <v>3.3690650000000003E-2</v>
      </c>
      <c r="AT436" s="13">
        <v>5.5747400000000003E-2</v>
      </c>
      <c r="AU436" s="13">
        <v>5.4545430000000001E-3</v>
      </c>
      <c r="AV436" s="13">
        <v>0.15247816</v>
      </c>
      <c r="AW436" s="13">
        <v>3.3690650000000003E-2</v>
      </c>
      <c r="AX436" s="13">
        <v>5.5747400000000003E-2</v>
      </c>
      <c r="AY436" s="13">
        <v>4.6920800000000004E-3</v>
      </c>
      <c r="AZ436" s="13">
        <v>0.15247816</v>
      </c>
      <c r="BA436" s="86">
        <v>1.2987012987013E-2</v>
      </c>
      <c r="BB436" s="86">
        <v>2.8571428571428598E-2</v>
      </c>
      <c r="BC436" s="13">
        <v>1.2987012987013E-2</v>
      </c>
      <c r="BD436" s="13">
        <v>6.6666666666666693E-2</v>
      </c>
      <c r="BE436" s="14">
        <v>2.5000000000000001E-2</v>
      </c>
      <c r="BF436" s="14">
        <v>2.8169014084507001E-2</v>
      </c>
      <c r="BG436" s="14">
        <v>1.2500000000000001E-2</v>
      </c>
      <c r="BH436" s="14">
        <v>6.4935064935064901E-2</v>
      </c>
      <c r="BI436" s="14">
        <v>2.40963855421687E-2</v>
      </c>
      <c r="BJ436" s="14">
        <v>2.8985507246376802E-2</v>
      </c>
      <c r="BK436" s="14">
        <v>1.20481927710843E-2</v>
      </c>
      <c r="BL436" s="430">
        <v>3.7499999999999999E-2</v>
      </c>
      <c r="BM436" s="14">
        <v>3.65853658536585E-2</v>
      </c>
      <c r="BN436" s="14">
        <v>1.4492753623188401E-2</v>
      </c>
      <c r="BO436" s="14">
        <v>1.21951219512195E-2</v>
      </c>
      <c r="BP436" s="14">
        <v>3.94736842105263E-2</v>
      </c>
      <c r="BQ436" s="86">
        <v>3.65853658536585E-2</v>
      </c>
      <c r="BR436" s="86">
        <v>1.4492753623188401E-2</v>
      </c>
      <c r="BS436" s="86">
        <v>1.21951219512195E-2</v>
      </c>
      <c r="BT436" s="86">
        <v>3.94736842105263E-2</v>
      </c>
      <c r="BU436" s="14" t="s">
        <v>36</v>
      </c>
      <c r="BV436" s="14" t="s">
        <v>35</v>
      </c>
      <c r="BW436" s="14" t="s">
        <v>36</v>
      </c>
      <c r="BX436" s="14" t="s">
        <v>35</v>
      </c>
      <c r="BY436" s="14" t="s">
        <v>36</v>
      </c>
      <c r="BZ436" s="14" t="s">
        <v>35</v>
      </c>
      <c r="CA436" s="14" t="s">
        <v>36</v>
      </c>
      <c r="CB436" s="14" t="s">
        <v>35</v>
      </c>
      <c r="CC436" s="14">
        <v>17.12</v>
      </c>
      <c r="CD436" s="14">
        <v>17.12</v>
      </c>
      <c r="CE436" s="14">
        <v>17.12</v>
      </c>
      <c r="CF436" s="14">
        <v>17.12</v>
      </c>
      <c r="CG436" s="14">
        <v>17.12</v>
      </c>
      <c r="CH436" s="14">
        <v>17.12</v>
      </c>
      <c r="CI436" s="14">
        <v>16.71</v>
      </c>
      <c r="CJ436" s="14">
        <f>INDEX('Monthy Targets'!AC:AC,(MATCH(FY2019_ALL_Targets!$B:$B,'Monthy Targets'!$B:$B,0)))</f>
        <v>16.649999999999999</v>
      </c>
      <c r="CK436" s="14">
        <f>INDEX('Monthy Targets'!AD:AD,(MATCH(FY2019_ALL_Targets!$B:$B,'Monthy Targets'!$B:$B,0)))</f>
        <v>16.649999999999999</v>
      </c>
      <c r="CL436" s="14">
        <f>INDEX('Monthy Targets'!AE:AE,(MATCH(FY2019_ALL_Targets!$B:$B,'Monthy Targets'!$B:$B,0)))</f>
        <v>16.649999999999999</v>
      </c>
      <c r="CM436" s="14">
        <f>INDEX('Monthy Targets'!AF:AF,(MATCH(FY2019_ALL_Targets!$B:$B,'Monthy Targets'!$B:$B,0)))</f>
        <v>16.649999999999999</v>
      </c>
      <c r="CN436" s="14">
        <f>INDEX('Monthy Targets'!AG:AG,(MATCH(FY2019_ALL_Targets!$B:$B,'Monthy Targets'!$B:$B,0)))</f>
        <v>16.649999999999999</v>
      </c>
      <c r="CO436" s="14">
        <v>1.1599999999999999</v>
      </c>
      <c r="CP436" s="14">
        <v>1.1599999999999999</v>
      </c>
      <c r="CQ436" s="14">
        <v>0</v>
      </c>
      <c r="CR436" s="14">
        <v>1.1599999999999999</v>
      </c>
      <c r="CS436" s="14">
        <v>1.1599999999999999</v>
      </c>
      <c r="CT436" s="14">
        <v>1.1599999999999999</v>
      </c>
      <c r="CU436" s="14">
        <v>0</v>
      </c>
      <c r="CV436" s="14">
        <v>1.1599999999999999</v>
      </c>
      <c r="CW436" s="14">
        <v>1.1299999999999999</v>
      </c>
      <c r="CX436" s="14">
        <v>1.1299999999999999</v>
      </c>
      <c r="CY436" s="14">
        <v>0</v>
      </c>
      <c r="CZ436" s="14">
        <v>1.1299999999999999</v>
      </c>
      <c r="DA436" s="14">
        <f>IF('QIPP Scorecard'!$AA$1=4,IF(FY2019_ALL_Targets!$BU436="Yes",INDEX('Final Comp Values'!$BN:$BN,MATCH(FY2019_ALL_Targets!$A436,'Final Comp Values'!$B:$B,0)),IF($BU436="Min Data",0,0)),0)</f>
        <v>0</v>
      </c>
      <c r="DB436" s="14">
        <f>IF('QIPP Scorecard'!$AA$1=4,IF(FY2019_ALL_Targets!$BV436="Yes",INDEX('Final Comp Values'!$BN:$BN,MATCH(FY2019_ALL_Targets!$A436,'Final Comp Values'!$B:$B,0)),IF($BV436="Min Data",0,0)),0)</f>
        <v>1.1299999999999999</v>
      </c>
      <c r="DC436" s="14">
        <f>IF('QIPP Scorecard'!$AA$1=4,IF(FY2019_ALL_Targets!$BW436="Yes",INDEX('Final Comp Values'!$BN:$BN,MATCH(FY2019_ALL_Targets!$A436,'Final Comp Values'!$B:$B,0)),IF(CI436="Min Data",0,0)),0)</f>
        <v>0</v>
      </c>
      <c r="DD436" s="14">
        <f>IF('QIPP Scorecard'!$AA$1=4,IF(FY2019_ALL_Targets!$BX436="Yes",INDEX('Final Comp Values'!$BN:$BN,MATCH(FY2019_ALL_Targets!$A436,'Final Comp Values'!$B:$B,0)),IF($BX436="Min Data",0,0)),0)</f>
        <v>1.1299999999999999</v>
      </c>
      <c r="DE436" s="14">
        <v>2.15</v>
      </c>
      <c r="DF436" s="14">
        <v>2.15</v>
      </c>
      <c r="DG436" s="14">
        <v>0</v>
      </c>
      <c r="DH436" s="14">
        <v>2.15</v>
      </c>
      <c r="DI436" s="14">
        <v>2.15</v>
      </c>
      <c r="DJ436" s="14">
        <v>2.15</v>
      </c>
      <c r="DK436" s="14">
        <v>0</v>
      </c>
      <c r="DL436" s="14">
        <v>2.15</v>
      </c>
      <c r="DM436" s="14">
        <v>2.1</v>
      </c>
      <c r="DN436" s="14">
        <v>2.1</v>
      </c>
      <c r="DO436" s="14">
        <v>0</v>
      </c>
      <c r="DP436" s="14">
        <v>2.1</v>
      </c>
      <c r="DQ436" s="14">
        <f>IF('QIPP Scorecard'!$AA$1=4,IF(FY2019_ALL_Targets!$BY436="Yes",INDEX('Final Comp Values'!$BK:$BK,MATCH(FY2019_ALL_Targets!$A436,'Final Comp Values'!$B:$B,0)),IF($BY436="Min Data",0,0)),0)</f>
        <v>0</v>
      </c>
      <c r="DR436" s="14">
        <f>IF('QIPP Scorecard'!$AA$1=4,IF(FY2019_ALL_Targets!$BZ436="Yes",INDEX('Final Comp Values'!$BO:$BO,MATCH(FY2019_ALL_Targets!$A436,'Final Comp Values'!$B:$B,0)),IF($BZ436="Min Data",0,0)),0)</f>
        <v>2.1</v>
      </c>
      <c r="DS436" s="14">
        <f>IF('QIPP Scorecard'!$AA$1=4,IF(FY2019_ALL_Targets!$CA436="Yes",INDEX('Final Comp Values'!$BO:$BO,MATCH(FY2019_ALL_Targets!$A436,'Final Comp Values'!$B:$B,0)),IF($CA436="Min Data",0,0)),0)</f>
        <v>0</v>
      </c>
      <c r="DT436" s="14">
        <f>IF('QIPP Scorecard'!$AA$1=4,IF(FY2019_ALL_Targets!$CB436="Yes",INDEX('Final Comp Values'!$BO:$BO,MATCH(FY2019_ALL_Targets!$A436,'Final Comp Values'!$B:$B,0)),IF($CB436="Min Data",0,0)),0)</f>
        <v>2.1</v>
      </c>
      <c r="DU436" s="14">
        <v>2.71</v>
      </c>
      <c r="DV436" s="14">
        <v>3.06</v>
      </c>
      <c r="DW436" s="14">
        <v>3.2</v>
      </c>
      <c r="DX436" s="14">
        <v>2.77</v>
      </c>
      <c r="DY436" s="12">
        <f t="shared" si="31"/>
        <v>2</v>
      </c>
      <c r="DZ436" s="12">
        <f t="shared" si="32"/>
        <v>2</v>
      </c>
      <c r="EA436" s="12">
        <f t="shared" si="33"/>
        <v>0</v>
      </c>
      <c r="EB436" s="12">
        <f t="shared" si="34"/>
        <v>0</v>
      </c>
    </row>
    <row r="437" spans="1:132" x14ac:dyDescent="0.25">
      <c r="A437" s="297">
        <v>102789</v>
      </c>
      <c r="B437" s="347">
        <v>676127</v>
      </c>
      <c r="C437" s="297">
        <v>1028779</v>
      </c>
      <c r="D437" s="14">
        <v>1366540288</v>
      </c>
      <c r="E437" s="26" t="s">
        <v>937</v>
      </c>
      <c r="F437" s="26" t="str">
        <f>INDEX('Mar - Aug'!X:X,MATCH(A437,'Mar - Aug'!B:B,0))</f>
        <v>Tarrant</v>
      </c>
      <c r="G437" s="26" t="s">
        <v>3009</v>
      </c>
      <c r="H437" s="26"/>
      <c r="I437" s="26" t="str">
        <f t="shared" si="30"/>
        <v/>
      </c>
      <c r="J437" s="299" t="s">
        <v>323</v>
      </c>
      <c r="K437" s="299" t="s">
        <v>945</v>
      </c>
      <c r="L437" s="299" t="s">
        <v>2669</v>
      </c>
      <c r="M437" s="13">
        <v>4.0133780000000001E-2</v>
      </c>
      <c r="N437" s="13">
        <v>7.3929949999999994E-2</v>
      </c>
      <c r="O437" s="13">
        <v>0</v>
      </c>
      <c r="P437" s="13">
        <v>0.10921502</v>
      </c>
      <c r="Q437" s="13">
        <v>3.3690650000000003E-2</v>
      </c>
      <c r="R437" s="13">
        <v>5.5747400000000003E-2</v>
      </c>
      <c r="S437" s="13">
        <v>3.7344499999999998E-3</v>
      </c>
      <c r="T437" s="13">
        <v>0.15247816</v>
      </c>
      <c r="U437" s="13">
        <v>3.9451505739999997E-2</v>
      </c>
      <c r="V437" s="13">
        <v>7.2673140849999998E-2</v>
      </c>
      <c r="W437" s="13">
        <v>3.7344499999999998E-3</v>
      </c>
      <c r="X437" s="13">
        <v>0.15247816</v>
      </c>
      <c r="Y437" s="13">
        <v>3.8127091000000002E-2</v>
      </c>
      <c r="Z437" s="13">
        <v>7.0233452500000002E-2</v>
      </c>
      <c r="AA437" s="13">
        <v>3.7344499999999998E-3</v>
      </c>
      <c r="AB437" s="13">
        <v>0.15247816</v>
      </c>
      <c r="AC437" s="13">
        <v>3.8769231479999999E-2</v>
      </c>
      <c r="AD437" s="13">
        <v>7.1416331700000002E-2</v>
      </c>
      <c r="AE437" s="13">
        <v>3.7344499999999998E-3</v>
      </c>
      <c r="AF437" s="13">
        <v>0.15247816</v>
      </c>
      <c r="AG437" s="13">
        <v>3.6120402000000003E-2</v>
      </c>
      <c r="AH437" s="13">
        <v>6.6536954999999995E-2</v>
      </c>
      <c r="AI437" s="13">
        <v>3.7344499999999998E-3</v>
      </c>
      <c r="AJ437" s="13">
        <v>0.15247816</v>
      </c>
      <c r="AK437" s="13">
        <v>3.8086957220000002E-2</v>
      </c>
      <c r="AL437" s="13">
        <v>7.0159522550000006E-2</v>
      </c>
      <c r="AM437" s="13">
        <v>3.7344499999999998E-3</v>
      </c>
      <c r="AN437" s="13">
        <v>0.15247816</v>
      </c>
      <c r="AO437" s="13">
        <v>3.4113712999999997E-2</v>
      </c>
      <c r="AP437" s="13">
        <v>6.2840457500000002E-2</v>
      </c>
      <c r="AQ437" s="13">
        <v>3.7344499999999998E-3</v>
      </c>
      <c r="AR437" s="13">
        <v>0.15247816</v>
      </c>
      <c r="AS437" s="13">
        <v>3.7324415399999998E-2</v>
      </c>
      <c r="AT437" s="13">
        <v>6.8754853500000004E-2</v>
      </c>
      <c r="AU437" s="13">
        <v>3.7344499999999998E-3</v>
      </c>
      <c r="AV437" s="13">
        <v>0.15247816</v>
      </c>
      <c r="AW437" s="13">
        <v>3.3690650000000003E-2</v>
      </c>
      <c r="AX437" s="13">
        <v>5.9143960000000002E-2</v>
      </c>
      <c r="AY437" s="13">
        <v>3.7344499999999998E-3</v>
      </c>
      <c r="AZ437" s="13">
        <v>0.15247816</v>
      </c>
      <c r="BA437" s="86">
        <v>1.5625E-2</v>
      </c>
      <c r="BB437" s="86">
        <v>3.77358490566038E-2</v>
      </c>
      <c r="BC437" s="13">
        <v>0</v>
      </c>
      <c r="BD437" s="13">
        <v>0.17741935483870999</v>
      </c>
      <c r="BE437" s="14">
        <v>0</v>
      </c>
      <c r="BF437" s="14">
        <v>0.08</v>
      </c>
      <c r="BG437" s="14">
        <v>0</v>
      </c>
      <c r="BH437" s="14">
        <v>0.125</v>
      </c>
      <c r="BI437" s="14">
        <v>1.4492753623188401E-2</v>
      </c>
      <c r="BJ437" s="14">
        <v>9.6153846153846201E-2</v>
      </c>
      <c r="BK437" s="14">
        <v>0</v>
      </c>
      <c r="BL437" s="430">
        <v>0.13636363636363599</v>
      </c>
      <c r="BM437" s="14">
        <v>1.49253731343284E-2</v>
      </c>
      <c r="BN437" s="14">
        <v>2.1739130434782601E-2</v>
      </c>
      <c r="BO437" s="14">
        <v>0</v>
      </c>
      <c r="BP437" s="14">
        <v>0.12121212121212099</v>
      </c>
      <c r="BQ437" s="86">
        <v>1.49253731343284E-2</v>
      </c>
      <c r="BR437" s="86">
        <v>2.1739130434782601E-2</v>
      </c>
      <c r="BS437" s="86">
        <v>0</v>
      </c>
      <c r="BT437" s="86">
        <v>0.12121212121212099</v>
      </c>
      <c r="BU437" s="14" t="s">
        <v>35</v>
      </c>
      <c r="BV437" s="14" t="s">
        <v>35</v>
      </c>
      <c r="BW437" s="14" t="s">
        <v>35</v>
      </c>
      <c r="BX437" s="14" t="s">
        <v>35</v>
      </c>
      <c r="BY437" s="14" t="s">
        <v>35</v>
      </c>
      <c r="BZ437" s="14" t="s">
        <v>35</v>
      </c>
      <c r="CA437" s="14" t="s">
        <v>35</v>
      </c>
      <c r="CB437" s="14" t="s">
        <v>35</v>
      </c>
      <c r="CC437" s="14">
        <v>6.47</v>
      </c>
      <c r="CD437" s="14">
        <v>6.47</v>
      </c>
      <c r="CE437" s="14">
        <v>6.47</v>
      </c>
      <c r="CF437" s="14">
        <v>6.47</v>
      </c>
      <c r="CG437" s="14">
        <v>6.47</v>
      </c>
      <c r="CH437" s="14">
        <v>6.47</v>
      </c>
      <c r="CI437" s="14">
        <v>6.28</v>
      </c>
      <c r="CJ437" s="14">
        <f>INDEX('Monthy Targets'!AC:AC,(MATCH(FY2019_ALL_Targets!$B:$B,'Monthy Targets'!$B:$B,0)))</f>
        <v>6.26</v>
      </c>
      <c r="CK437" s="14">
        <f>INDEX('Monthy Targets'!AD:AD,(MATCH(FY2019_ALL_Targets!$B:$B,'Monthy Targets'!$B:$B,0)))</f>
        <v>6.26</v>
      </c>
      <c r="CL437" s="14">
        <f>INDEX('Monthy Targets'!AE:AE,(MATCH(FY2019_ALL_Targets!$B:$B,'Monthy Targets'!$B:$B,0)))</f>
        <v>6.26</v>
      </c>
      <c r="CM437" s="14">
        <f>INDEX('Monthy Targets'!AF:AF,(MATCH(FY2019_ALL_Targets!$B:$B,'Monthy Targets'!$B:$B,0)))</f>
        <v>6.26</v>
      </c>
      <c r="CN437" s="14">
        <f>INDEX('Monthy Targets'!AG:AG,(MATCH(FY2019_ALL_Targets!$B:$B,'Monthy Targets'!$B:$B,0)))</f>
        <v>6.26</v>
      </c>
      <c r="CO437" s="14">
        <v>0.44</v>
      </c>
      <c r="CP437" s="14">
        <v>0.44</v>
      </c>
      <c r="CQ437" s="14">
        <v>0.44</v>
      </c>
      <c r="CR437" s="14">
        <v>0</v>
      </c>
      <c r="CS437" s="14">
        <v>0.44</v>
      </c>
      <c r="CT437" s="14">
        <v>0</v>
      </c>
      <c r="CU437" s="14">
        <v>0.44</v>
      </c>
      <c r="CV437" s="14">
        <v>0.44</v>
      </c>
      <c r="CW437" s="14">
        <v>0.43</v>
      </c>
      <c r="CX437" s="14">
        <v>0</v>
      </c>
      <c r="CY437" s="14">
        <v>0.43</v>
      </c>
      <c r="CZ437" s="14">
        <v>0.43</v>
      </c>
      <c r="DA437" s="14">
        <f>IF('QIPP Scorecard'!$AA$1=4,IF(FY2019_ALL_Targets!$BU437="Yes",INDEX('Final Comp Values'!$BN:$BN,MATCH(FY2019_ALL_Targets!$A437,'Final Comp Values'!$B:$B,0)),IF($BU437="Min Data",0,0)),0)</f>
        <v>0.43</v>
      </c>
      <c r="DB437" s="14">
        <f>IF('QIPP Scorecard'!$AA$1=4,IF(FY2019_ALL_Targets!$BV437="Yes",INDEX('Final Comp Values'!$BN:$BN,MATCH(FY2019_ALL_Targets!$A437,'Final Comp Values'!$B:$B,0)),IF($BV437="Min Data",0,0)),0)</f>
        <v>0.43</v>
      </c>
      <c r="DC437" s="14">
        <f>IF('QIPP Scorecard'!$AA$1=4,IF(FY2019_ALL_Targets!$BW437="Yes",INDEX('Final Comp Values'!$BN:$BN,MATCH(FY2019_ALL_Targets!$A437,'Final Comp Values'!$B:$B,0)),IF(CI437="Min Data",0,0)),0)</f>
        <v>0.43</v>
      </c>
      <c r="DD437" s="14">
        <f>IF('QIPP Scorecard'!$AA$1=4,IF(FY2019_ALL_Targets!$BX437="Yes",INDEX('Final Comp Values'!$BN:$BN,MATCH(FY2019_ALL_Targets!$A437,'Final Comp Values'!$B:$B,0)),IF($BX437="Min Data",0,0)),0)</f>
        <v>0.43</v>
      </c>
      <c r="DE437" s="14">
        <v>0.81</v>
      </c>
      <c r="DF437" s="14">
        <v>0.81</v>
      </c>
      <c r="DG437" s="14">
        <v>0.81</v>
      </c>
      <c r="DH437" s="14">
        <v>0</v>
      </c>
      <c r="DI437" s="14">
        <v>0.81</v>
      </c>
      <c r="DJ437" s="14">
        <v>0</v>
      </c>
      <c r="DK437" s="14">
        <v>0.81</v>
      </c>
      <c r="DL437" s="14">
        <v>0.81</v>
      </c>
      <c r="DM437" s="14">
        <v>0.79</v>
      </c>
      <c r="DN437" s="14">
        <v>0</v>
      </c>
      <c r="DO437" s="14">
        <v>0.79</v>
      </c>
      <c r="DP437" s="14">
        <v>0.79</v>
      </c>
      <c r="DQ437" s="14">
        <f>IF('QIPP Scorecard'!$AA$1=4,IF(FY2019_ALL_Targets!$BY437="Yes",INDEX('Final Comp Values'!$BK:$BK,MATCH(FY2019_ALL_Targets!$A437,'Final Comp Values'!$B:$B,0)),IF($BY437="Min Data",0,0)),0)</f>
        <v>0.79</v>
      </c>
      <c r="DR437" s="14">
        <f>IF('QIPP Scorecard'!$AA$1=4,IF(FY2019_ALL_Targets!$BZ437="Yes",INDEX('Final Comp Values'!$BO:$BO,MATCH(FY2019_ALL_Targets!$A437,'Final Comp Values'!$B:$B,0)),IF($BZ437="Min Data",0,0)),0)</f>
        <v>0.79</v>
      </c>
      <c r="DS437" s="14">
        <f>IF('QIPP Scorecard'!$AA$1=4,IF(FY2019_ALL_Targets!$CA437="Yes",INDEX('Final Comp Values'!$BO:$BO,MATCH(FY2019_ALL_Targets!$A437,'Final Comp Values'!$B:$B,0)),IF($CA437="Min Data",0,0)),0)</f>
        <v>0.79</v>
      </c>
      <c r="DT437" s="14">
        <f>IF('QIPP Scorecard'!$AA$1=4,IF(FY2019_ALL_Targets!$CB437="Yes",INDEX('Final Comp Values'!$BO:$BO,MATCH(FY2019_ALL_Targets!$A437,'Final Comp Values'!$B:$B,0)),IF($CB437="Min Data",0,0)),0)</f>
        <v>0.79</v>
      </c>
      <c r="DU437" s="14">
        <v>1.03</v>
      </c>
      <c r="DV437" s="14">
        <v>1.1599999999999999</v>
      </c>
      <c r="DW437" s="14">
        <v>1.21</v>
      </c>
      <c r="DX437" s="14">
        <v>1.33</v>
      </c>
      <c r="DY437" s="12">
        <f t="shared" si="31"/>
        <v>0</v>
      </c>
      <c r="DZ437" s="12">
        <f t="shared" si="32"/>
        <v>0</v>
      </c>
      <c r="EA437" s="12">
        <f t="shared" si="33"/>
        <v>0</v>
      </c>
      <c r="EB437" s="12">
        <f t="shared" si="34"/>
        <v>0</v>
      </c>
    </row>
    <row r="438" spans="1:132" x14ac:dyDescent="0.25">
      <c r="A438" s="297">
        <v>102861</v>
      </c>
      <c r="B438" s="347">
        <v>676128</v>
      </c>
      <c r="C438" s="297">
        <v>1026547</v>
      </c>
      <c r="D438" s="14">
        <v>1437547833</v>
      </c>
      <c r="E438" s="26" t="s">
        <v>937</v>
      </c>
      <c r="F438" s="26" t="str">
        <f>INDEX('Mar - Aug'!X:X,MATCH(A438,'Mar - Aug'!B:B,0))</f>
        <v>Dallas</v>
      </c>
      <c r="G438" s="26" t="s">
        <v>3078</v>
      </c>
      <c r="H438" s="26" t="s">
        <v>3013</v>
      </c>
      <c r="I438" s="26" t="str">
        <f t="shared" si="30"/>
        <v>Revision Needed</v>
      </c>
      <c r="J438" s="299" t="s">
        <v>325</v>
      </c>
      <c r="K438" s="299" t="s">
        <v>945</v>
      </c>
      <c r="L438" s="299" t="s">
        <v>326</v>
      </c>
      <c r="M438" s="13">
        <v>2.597404E-2</v>
      </c>
      <c r="N438" s="13">
        <v>4.3859660000000002E-2</v>
      </c>
      <c r="O438" s="13">
        <v>0</v>
      </c>
      <c r="P438" s="13">
        <v>3.8596489999999997E-2</v>
      </c>
      <c r="Q438" s="13">
        <v>3.3690650000000003E-2</v>
      </c>
      <c r="R438" s="13">
        <v>5.5747400000000003E-2</v>
      </c>
      <c r="S438" s="13">
        <v>3.7344499999999998E-3</v>
      </c>
      <c r="T438" s="13">
        <v>0.15247816</v>
      </c>
      <c r="U438" s="13">
        <v>3.3690650000000003E-2</v>
      </c>
      <c r="V438" s="13">
        <v>5.5747400000000003E-2</v>
      </c>
      <c r="W438" s="13">
        <v>3.7344499999999998E-3</v>
      </c>
      <c r="X438" s="13">
        <v>0.15247816</v>
      </c>
      <c r="Y438" s="13">
        <v>3.3690650000000003E-2</v>
      </c>
      <c r="Z438" s="13">
        <v>5.5747400000000003E-2</v>
      </c>
      <c r="AA438" s="13">
        <v>3.7344499999999998E-3</v>
      </c>
      <c r="AB438" s="13">
        <v>0.15247816</v>
      </c>
      <c r="AC438" s="13">
        <v>3.3690650000000003E-2</v>
      </c>
      <c r="AD438" s="13">
        <v>5.5747400000000003E-2</v>
      </c>
      <c r="AE438" s="13">
        <v>3.7344499999999998E-3</v>
      </c>
      <c r="AF438" s="13">
        <v>0.15247816</v>
      </c>
      <c r="AG438" s="13">
        <v>3.3690650000000003E-2</v>
      </c>
      <c r="AH438" s="13">
        <v>5.5747400000000003E-2</v>
      </c>
      <c r="AI438" s="13">
        <v>3.7344499999999998E-3</v>
      </c>
      <c r="AJ438" s="13">
        <v>0.15247816</v>
      </c>
      <c r="AK438" s="13">
        <v>3.3690650000000003E-2</v>
      </c>
      <c r="AL438" s="13">
        <v>5.5747400000000003E-2</v>
      </c>
      <c r="AM438" s="13">
        <v>3.7344499999999998E-3</v>
      </c>
      <c r="AN438" s="13">
        <v>0.15247816</v>
      </c>
      <c r="AO438" s="13">
        <v>3.3690650000000003E-2</v>
      </c>
      <c r="AP438" s="13">
        <v>5.5747400000000003E-2</v>
      </c>
      <c r="AQ438" s="13">
        <v>3.7344499999999998E-3</v>
      </c>
      <c r="AR438" s="13">
        <v>0.15247816</v>
      </c>
      <c r="AS438" s="13">
        <v>3.3690650000000003E-2</v>
      </c>
      <c r="AT438" s="13">
        <v>5.5747400000000003E-2</v>
      </c>
      <c r="AU438" s="13">
        <v>3.7344499999999998E-3</v>
      </c>
      <c r="AV438" s="13">
        <v>0.15247816</v>
      </c>
      <c r="AW438" s="13">
        <v>3.3690650000000003E-2</v>
      </c>
      <c r="AX438" s="13">
        <v>5.5747400000000003E-2</v>
      </c>
      <c r="AY438" s="13">
        <v>3.7344499999999998E-3</v>
      </c>
      <c r="AZ438" s="13">
        <v>0.15247816</v>
      </c>
      <c r="BA438" s="86">
        <v>0</v>
      </c>
      <c r="BB438" s="86">
        <v>3.9215686274509803E-2</v>
      </c>
      <c r="BC438" s="13">
        <v>0</v>
      </c>
      <c r="BD438" s="13">
        <v>1.58730158730159E-2</v>
      </c>
      <c r="BE438" s="14">
        <v>2.7397260273972601E-2</v>
      </c>
      <c r="BF438" s="14">
        <v>1.72413793103448E-2</v>
      </c>
      <c r="BG438" s="14">
        <v>0</v>
      </c>
      <c r="BH438" s="14">
        <v>4.2857142857142899E-2</v>
      </c>
      <c r="BI438" s="14">
        <v>2.7777777777777801E-2</v>
      </c>
      <c r="BJ438" s="14">
        <v>5.0847457627118599E-2</v>
      </c>
      <c r="BK438" s="14">
        <v>0</v>
      </c>
      <c r="BL438" s="430">
        <v>1.49253731343284E-2</v>
      </c>
      <c r="BM438" s="14">
        <v>4.6875E-2</v>
      </c>
      <c r="BN438" s="14">
        <v>3.5714285714285698E-2</v>
      </c>
      <c r="BO438" s="14">
        <v>0</v>
      </c>
      <c r="BP438" s="14">
        <v>4.91803278688525E-2</v>
      </c>
      <c r="BQ438" s="86">
        <v>4.6875E-2</v>
      </c>
      <c r="BR438" s="86">
        <v>3.5714285714285698E-2</v>
      </c>
      <c r="BS438" s="86">
        <v>0</v>
      </c>
      <c r="BT438" s="86">
        <v>4.91803278688525E-2</v>
      </c>
      <c r="BU438" s="14" t="s">
        <v>36</v>
      </c>
      <c r="BV438" s="14" t="s">
        <v>35</v>
      </c>
      <c r="BW438" s="14" t="s">
        <v>35</v>
      </c>
      <c r="BX438" s="14" t="s">
        <v>35</v>
      </c>
      <c r="BY438" s="14" t="s">
        <v>36</v>
      </c>
      <c r="BZ438" s="14" t="s">
        <v>35</v>
      </c>
      <c r="CA438" s="14" t="s">
        <v>35</v>
      </c>
      <c r="CB438" s="14" t="s">
        <v>35</v>
      </c>
      <c r="CC438" s="14">
        <v>6.83</v>
      </c>
      <c r="CD438" s="14">
        <v>6.83</v>
      </c>
      <c r="CE438" s="14">
        <v>6.83</v>
      </c>
      <c r="CF438" s="14">
        <v>6.83</v>
      </c>
      <c r="CG438" s="14">
        <v>6.83</v>
      </c>
      <c r="CH438" s="14">
        <v>6.83</v>
      </c>
      <c r="CI438" s="14">
        <v>6.02</v>
      </c>
      <c r="CJ438" s="14">
        <f>INDEX('Monthy Targets'!AC:AC,(MATCH(FY2019_ALL_Targets!$B:$B,'Monthy Targets'!$B:$B,0)))</f>
        <v>6</v>
      </c>
      <c r="CK438" s="14">
        <f>INDEX('Monthy Targets'!AD:AD,(MATCH(FY2019_ALL_Targets!$B:$B,'Monthy Targets'!$B:$B,0)))</f>
        <v>6</v>
      </c>
      <c r="CL438" s="14">
        <f>INDEX('Monthy Targets'!AE:AE,(MATCH(FY2019_ALL_Targets!$B:$B,'Monthy Targets'!$B:$B,0)))</f>
        <v>6</v>
      </c>
      <c r="CM438" s="14">
        <f>INDEX('Monthy Targets'!AF:AF,(MATCH(FY2019_ALL_Targets!$B:$B,'Monthy Targets'!$B:$B,0)))</f>
        <v>6</v>
      </c>
      <c r="CN438" s="14">
        <f>INDEX('Monthy Targets'!AG:AG,(MATCH(FY2019_ALL_Targets!$B:$B,'Monthy Targets'!$B:$B,0)))</f>
        <v>6</v>
      </c>
      <c r="CO438" s="14">
        <v>0.46</v>
      </c>
      <c r="CP438" s="14">
        <v>0.46</v>
      </c>
      <c r="CQ438" s="14">
        <v>0.46</v>
      </c>
      <c r="CR438" s="14">
        <v>0.46</v>
      </c>
      <c r="CS438" s="14">
        <v>0.46</v>
      </c>
      <c r="CT438" s="14">
        <v>0.46</v>
      </c>
      <c r="CU438" s="14">
        <v>0.46</v>
      </c>
      <c r="CV438" s="14">
        <v>0.46</v>
      </c>
      <c r="CW438" s="14">
        <v>0.41</v>
      </c>
      <c r="CX438" s="14">
        <v>0.41</v>
      </c>
      <c r="CY438" s="14">
        <v>0.41</v>
      </c>
      <c r="CZ438" s="14">
        <v>0.41</v>
      </c>
      <c r="DA438" s="14">
        <f>IF('QIPP Scorecard'!$AA$1=4,IF(FY2019_ALL_Targets!$BU438="Yes",INDEX('Final Comp Values'!$BN:$BN,MATCH(FY2019_ALL_Targets!$A438,'Final Comp Values'!$B:$B,0)),IF($BU438="Min Data",0,0)),0)</f>
        <v>0</v>
      </c>
      <c r="DB438" s="14">
        <f>IF('QIPP Scorecard'!$AA$1=4,IF(FY2019_ALL_Targets!$BV438="Yes",INDEX('Final Comp Values'!$BN:$BN,MATCH(FY2019_ALL_Targets!$A438,'Final Comp Values'!$B:$B,0)),IF($BV438="Min Data",0,0)),0)</f>
        <v>0.41</v>
      </c>
      <c r="DC438" s="14">
        <f>IF('QIPP Scorecard'!$AA$1=4,IF(FY2019_ALL_Targets!$BW438="Yes",INDEX('Final Comp Values'!$BN:$BN,MATCH(FY2019_ALL_Targets!$A438,'Final Comp Values'!$B:$B,0)),IF(CI438="Min Data",0,0)),0)</f>
        <v>0.41</v>
      </c>
      <c r="DD438" s="14">
        <f>IF('QIPP Scorecard'!$AA$1=4,IF(FY2019_ALL_Targets!$BX438="Yes",INDEX('Final Comp Values'!$BN:$BN,MATCH(FY2019_ALL_Targets!$A438,'Final Comp Values'!$B:$B,0)),IF($BX438="Min Data",0,0)),0)</f>
        <v>0.41</v>
      </c>
      <c r="DE438" s="14">
        <v>0.86</v>
      </c>
      <c r="DF438" s="14">
        <v>0.86</v>
      </c>
      <c r="DG438" s="14">
        <v>0.86</v>
      </c>
      <c r="DH438" s="14">
        <v>0.86</v>
      </c>
      <c r="DI438" s="14">
        <v>0.86</v>
      </c>
      <c r="DJ438" s="14">
        <v>0.86</v>
      </c>
      <c r="DK438" s="14">
        <v>0.86</v>
      </c>
      <c r="DL438" s="14">
        <v>0.86</v>
      </c>
      <c r="DM438" s="14">
        <v>0.76</v>
      </c>
      <c r="DN438" s="14">
        <v>0.76</v>
      </c>
      <c r="DO438" s="14">
        <v>0.76</v>
      </c>
      <c r="DP438" s="14">
        <v>0.76</v>
      </c>
      <c r="DQ438" s="14">
        <f>IF('QIPP Scorecard'!$AA$1=4,IF(FY2019_ALL_Targets!$BY438="Yes",INDEX('Final Comp Values'!$BK:$BK,MATCH(FY2019_ALL_Targets!$A438,'Final Comp Values'!$B:$B,0)),IF($BY438="Min Data",0,0)),0)</f>
        <v>0</v>
      </c>
      <c r="DR438" s="14">
        <f>IF('QIPP Scorecard'!$AA$1=4,IF(FY2019_ALL_Targets!$BZ438="Yes",INDEX('Final Comp Values'!$BO:$BO,MATCH(FY2019_ALL_Targets!$A438,'Final Comp Values'!$B:$B,0)),IF($BZ438="Min Data",0,0)),0)</f>
        <v>0.76</v>
      </c>
      <c r="DS438" s="14">
        <f>IF('QIPP Scorecard'!$AA$1=4,IF(FY2019_ALL_Targets!$CA438="Yes",INDEX('Final Comp Values'!$BO:$BO,MATCH(FY2019_ALL_Targets!$A438,'Final Comp Values'!$B:$B,0)),IF($CA438="Min Data",0,0)),0)</f>
        <v>0.76</v>
      </c>
      <c r="DT438" s="14">
        <f>IF('QIPP Scorecard'!$AA$1=4,IF(FY2019_ALL_Targets!$CB438="Yes",INDEX('Final Comp Values'!$BO:$BO,MATCH(FY2019_ALL_Targets!$A438,'Final Comp Values'!$B:$B,0)),IF($CB438="Min Data",0,0)),0)</f>
        <v>0.76</v>
      </c>
      <c r="DU438" s="14">
        <v>1.21</v>
      </c>
      <c r="DV438" s="14">
        <v>1.37</v>
      </c>
      <c r="DW438" s="14">
        <v>1.43</v>
      </c>
      <c r="DX438" s="14">
        <v>1.27</v>
      </c>
      <c r="DY438" s="12">
        <f t="shared" si="31"/>
        <v>1</v>
      </c>
      <c r="DZ438" s="12">
        <f t="shared" si="32"/>
        <v>1</v>
      </c>
      <c r="EA438" s="12">
        <f t="shared" si="33"/>
        <v>0</v>
      </c>
      <c r="EB438" s="12">
        <f t="shared" si="34"/>
        <v>0</v>
      </c>
    </row>
    <row r="439" spans="1:132" x14ac:dyDescent="0.25">
      <c r="A439" s="297">
        <v>102791</v>
      </c>
      <c r="B439" s="347">
        <v>676132</v>
      </c>
      <c r="C439" s="297">
        <v>1014648</v>
      </c>
      <c r="D439" s="14">
        <v>1588103238</v>
      </c>
      <c r="E439" s="26" t="s">
        <v>937</v>
      </c>
      <c r="F439" s="26" t="str">
        <f>INDEX('Mar - Aug'!X:X,MATCH(A439,'Mar - Aug'!B:B,0))</f>
        <v>Tarrant</v>
      </c>
      <c r="G439" s="26" t="s">
        <v>3009</v>
      </c>
      <c r="H439" s="26"/>
      <c r="I439" s="26" t="str">
        <f t="shared" si="30"/>
        <v/>
      </c>
      <c r="J439" s="299" t="s">
        <v>324</v>
      </c>
      <c r="K439" s="299" t="s">
        <v>965</v>
      </c>
      <c r="L439" s="299" t="s">
        <v>2783</v>
      </c>
      <c r="M439" s="13">
        <v>3.3783769999999998E-2</v>
      </c>
      <c r="N439" s="13">
        <v>5.6074789999999999E-2</v>
      </c>
      <c r="O439" s="13">
        <v>0</v>
      </c>
      <c r="P439" s="13">
        <v>0.125</v>
      </c>
      <c r="Q439" s="13">
        <v>3.3690650000000003E-2</v>
      </c>
      <c r="R439" s="13">
        <v>5.5747400000000003E-2</v>
      </c>
      <c r="S439" s="13">
        <v>3.7344499999999998E-3</v>
      </c>
      <c r="T439" s="13">
        <v>0.15247816</v>
      </c>
      <c r="U439" s="13">
        <v>3.3690650000000003E-2</v>
      </c>
      <c r="V439" s="13">
        <v>5.5747400000000003E-2</v>
      </c>
      <c r="W439" s="13">
        <v>3.7344499999999998E-3</v>
      </c>
      <c r="X439" s="13">
        <v>0.15247816</v>
      </c>
      <c r="Y439" s="13">
        <v>3.3690650000000003E-2</v>
      </c>
      <c r="Z439" s="13">
        <v>5.5747400000000003E-2</v>
      </c>
      <c r="AA439" s="13">
        <v>3.7344499999999998E-3</v>
      </c>
      <c r="AB439" s="13">
        <v>0.15247816</v>
      </c>
      <c r="AC439" s="13">
        <v>3.3690650000000003E-2</v>
      </c>
      <c r="AD439" s="13">
        <v>5.5747400000000003E-2</v>
      </c>
      <c r="AE439" s="13">
        <v>3.7344499999999998E-3</v>
      </c>
      <c r="AF439" s="13">
        <v>0.15247816</v>
      </c>
      <c r="AG439" s="13">
        <v>3.3690650000000003E-2</v>
      </c>
      <c r="AH439" s="13">
        <v>5.5747400000000003E-2</v>
      </c>
      <c r="AI439" s="13">
        <v>3.7344499999999998E-3</v>
      </c>
      <c r="AJ439" s="13">
        <v>0.15247816</v>
      </c>
      <c r="AK439" s="13">
        <v>3.3690650000000003E-2</v>
      </c>
      <c r="AL439" s="13">
        <v>5.5747400000000003E-2</v>
      </c>
      <c r="AM439" s="13">
        <v>3.7344499999999998E-3</v>
      </c>
      <c r="AN439" s="13">
        <v>0.15247816</v>
      </c>
      <c r="AO439" s="13">
        <v>3.3690650000000003E-2</v>
      </c>
      <c r="AP439" s="13">
        <v>5.5747400000000003E-2</v>
      </c>
      <c r="AQ439" s="13">
        <v>3.7344499999999998E-3</v>
      </c>
      <c r="AR439" s="13">
        <v>0.15247816</v>
      </c>
      <c r="AS439" s="13">
        <v>3.3690650000000003E-2</v>
      </c>
      <c r="AT439" s="13">
        <v>5.5747400000000003E-2</v>
      </c>
      <c r="AU439" s="13">
        <v>3.7344499999999998E-3</v>
      </c>
      <c r="AV439" s="13">
        <v>0.15247816</v>
      </c>
      <c r="AW439" s="13">
        <v>3.3690650000000003E-2</v>
      </c>
      <c r="AX439" s="13">
        <v>5.5747400000000003E-2</v>
      </c>
      <c r="AY439" s="13">
        <v>3.7344499999999998E-3</v>
      </c>
      <c r="AZ439" s="13">
        <v>0.15247816</v>
      </c>
      <c r="BA439" s="86">
        <v>1.2345679012345699E-2</v>
      </c>
      <c r="BB439" s="86">
        <v>8.0645161290322606E-2</v>
      </c>
      <c r="BC439" s="13">
        <v>0</v>
      </c>
      <c r="BD439" s="13">
        <v>0.102564102564103</v>
      </c>
      <c r="BE439" s="14">
        <v>0</v>
      </c>
      <c r="BF439" s="14">
        <v>1.72413793103448E-2</v>
      </c>
      <c r="BG439" s="14">
        <v>0</v>
      </c>
      <c r="BH439" s="14">
        <v>6.4935064935064901E-2</v>
      </c>
      <c r="BI439" s="14">
        <v>0</v>
      </c>
      <c r="BJ439" s="14">
        <v>5.1724137931034503E-2</v>
      </c>
      <c r="BK439" s="14">
        <v>0</v>
      </c>
      <c r="BL439" s="430">
        <v>3.94736842105263E-2</v>
      </c>
      <c r="BM439" s="14">
        <v>0</v>
      </c>
      <c r="BN439" s="14">
        <v>4.91803278688525E-2</v>
      </c>
      <c r="BO439" s="14">
        <v>0</v>
      </c>
      <c r="BP439" s="14">
        <v>0.04</v>
      </c>
      <c r="BQ439" s="86">
        <v>0</v>
      </c>
      <c r="BR439" s="86">
        <v>4.91803278688525E-2</v>
      </c>
      <c r="BS439" s="86">
        <v>0</v>
      </c>
      <c r="BT439" s="86">
        <v>0.04</v>
      </c>
      <c r="BU439" s="14" t="s">
        <v>35</v>
      </c>
      <c r="BV439" s="14" t="s">
        <v>35</v>
      </c>
      <c r="BW439" s="14" t="s">
        <v>35</v>
      </c>
      <c r="BX439" s="14" t="s">
        <v>35</v>
      </c>
      <c r="BY439" s="14" t="s">
        <v>35</v>
      </c>
      <c r="BZ439" s="14" t="s">
        <v>35</v>
      </c>
      <c r="CA439" s="14" t="s">
        <v>35</v>
      </c>
      <c r="CB439" s="14" t="s">
        <v>35</v>
      </c>
      <c r="CC439" s="14">
        <v>4.25</v>
      </c>
      <c r="CD439" s="14">
        <v>4.25</v>
      </c>
      <c r="CE439" s="14">
        <v>4.25</v>
      </c>
      <c r="CF439" s="14">
        <v>4.25</v>
      </c>
      <c r="CG439" s="14">
        <v>4.25</v>
      </c>
      <c r="CH439" s="14">
        <v>4.25</v>
      </c>
      <c r="CI439" s="14">
        <v>4.12</v>
      </c>
      <c r="CJ439" s="14">
        <f>INDEX('Monthy Targets'!AC:AC,(MATCH(FY2019_ALL_Targets!$B:$B,'Monthy Targets'!$B:$B,0)))</f>
        <v>4.1100000000000003</v>
      </c>
      <c r="CK439" s="14">
        <f>INDEX('Monthy Targets'!AD:AD,(MATCH(FY2019_ALL_Targets!$B:$B,'Monthy Targets'!$B:$B,0)))</f>
        <v>4.1100000000000003</v>
      </c>
      <c r="CL439" s="14">
        <f>INDEX('Monthy Targets'!AE:AE,(MATCH(FY2019_ALL_Targets!$B:$B,'Monthy Targets'!$B:$B,0)))</f>
        <v>4.1100000000000003</v>
      </c>
      <c r="CM439" s="14">
        <f>INDEX('Monthy Targets'!AF:AF,(MATCH(FY2019_ALL_Targets!$B:$B,'Monthy Targets'!$B:$B,0)))</f>
        <v>4.1100000000000003</v>
      </c>
      <c r="CN439" s="14">
        <f>INDEX('Monthy Targets'!AG:AG,(MATCH(FY2019_ALL_Targets!$B:$B,'Monthy Targets'!$B:$B,0)))</f>
        <v>4.1100000000000003</v>
      </c>
      <c r="CO439" s="14">
        <v>0.28999999999999998</v>
      </c>
      <c r="CP439" s="14">
        <v>0</v>
      </c>
      <c r="CQ439" s="14">
        <v>0.28999999999999998</v>
      </c>
      <c r="CR439" s="14">
        <v>0.28999999999999998</v>
      </c>
      <c r="CS439" s="14">
        <v>0.28999999999999998</v>
      </c>
      <c r="CT439" s="14">
        <v>0.28999999999999998</v>
      </c>
      <c r="CU439" s="14">
        <v>0.28999999999999998</v>
      </c>
      <c r="CV439" s="14">
        <v>0.28999999999999998</v>
      </c>
      <c r="CW439" s="14">
        <v>0.28000000000000003</v>
      </c>
      <c r="CX439" s="14">
        <v>0.28000000000000003</v>
      </c>
      <c r="CY439" s="14">
        <v>0.28000000000000003</v>
      </c>
      <c r="CZ439" s="14">
        <v>0.28000000000000003</v>
      </c>
      <c r="DA439" s="14">
        <f>IF('QIPP Scorecard'!$AA$1=4,IF(FY2019_ALL_Targets!$BU439="Yes",INDEX('Final Comp Values'!$BN:$BN,MATCH(FY2019_ALL_Targets!$A439,'Final Comp Values'!$B:$B,0)),IF($BU439="Min Data",0,0)),0)</f>
        <v>0.28000000000000003</v>
      </c>
      <c r="DB439" s="14">
        <f>IF('QIPP Scorecard'!$AA$1=4,IF(FY2019_ALL_Targets!$BV439="Yes",INDEX('Final Comp Values'!$BN:$BN,MATCH(FY2019_ALL_Targets!$A439,'Final Comp Values'!$B:$B,0)),IF($BV439="Min Data",0,0)),0)</f>
        <v>0.28000000000000003</v>
      </c>
      <c r="DC439" s="14">
        <f>IF('QIPP Scorecard'!$AA$1=4,IF(FY2019_ALL_Targets!$BW439="Yes",INDEX('Final Comp Values'!$BN:$BN,MATCH(FY2019_ALL_Targets!$A439,'Final Comp Values'!$B:$B,0)),IF(CI439="Min Data",0,0)),0)</f>
        <v>0.28000000000000003</v>
      </c>
      <c r="DD439" s="14">
        <f>IF('QIPP Scorecard'!$AA$1=4,IF(FY2019_ALL_Targets!$BX439="Yes",INDEX('Final Comp Values'!$BN:$BN,MATCH(FY2019_ALL_Targets!$A439,'Final Comp Values'!$B:$B,0)),IF($BX439="Min Data",0,0)),0)</f>
        <v>0.28000000000000003</v>
      </c>
      <c r="DE439" s="14">
        <v>0.53</v>
      </c>
      <c r="DF439" s="14">
        <v>0</v>
      </c>
      <c r="DG439" s="14">
        <v>0.53</v>
      </c>
      <c r="DH439" s="14">
        <v>0.53</v>
      </c>
      <c r="DI439" s="14">
        <v>0.53</v>
      </c>
      <c r="DJ439" s="14">
        <v>0.53</v>
      </c>
      <c r="DK439" s="14">
        <v>0.53</v>
      </c>
      <c r="DL439" s="14">
        <v>0.53</v>
      </c>
      <c r="DM439" s="14">
        <v>0.52</v>
      </c>
      <c r="DN439" s="14">
        <v>0.52</v>
      </c>
      <c r="DO439" s="14">
        <v>0.52</v>
      </c>
      <c r="DP439" s="14">
        <v>0.52</v>
      </c>
      <c r="DQ439" s="14">
        <f>IF('QIPP Scorecard'!$AA$1=4,IF(FY2019_ALL_Targets!$BY439="Yes",INDEX('Final Comp Values'!$BK:$BK,MATCH(FY2019_ALL_Targets!$A439,'Final Comp Values'!$B:$B,0)),IF($BY439="Min Data",0,0)),0)</f>
        <v>0.52</v>
      </c>
      <c r="DR439" s="14">
        <f>IF('QIPP Scorecard'!$AA$1=4,IF(FY2019_ALL_Targets!$BZ439="Yes",INDEX('Final Comp Values'!$BO:$BO,MATCH(FY2019_ALL_Targets!$A439,'Final Comp Values'!$B:$B,0)),IF($BZ439="Min Data",0,0)),0)</f>
        <v>0.52</v>
      </c>
      <c r="DS439" s="14">
        <f>IF('QIPP Scorecard'!$AA$1=4,IF(FY2019_ALL_Targets!$CA439="Yes",INDEX('Final Comp Values'!$BO:$BO,MATCH(FY2019_ALL_Targets!$A439,'Final Comp Values'!$B:$B,0)),IF($CA439="Min Data",0,0)),0)</f>
        <v>0.52</v>
      </c>
      <c r="DT439" s="14">
        <f>IF('QIPP Scorecard'!$AA$1=4,IF(FY2019_ALL_Targets!$CB439="Yes",INDEX('Final Comp Values'!$BO:$BO,MATCH(FY2019_ALL_Targets!$A439,'Final Comp Values'!$B:$B,0)),IF($CB439="Min Data",0,0)),0)</f>
        <v>0.52</v>
      </c>
      <c r="DU439" s="14">
        <v>0.67</v>
      </c>
      <c r="DV439" s="14">
        <v>0.85</v>
      </c>
      <c r="DW439" s="14">
        <v>0.89</v>
      </c>
      <c r="DX439" s="14">
        <v>0.87</v>
      </c>
      <c r="DY439" s="12">
        <f t="shared" si="31"/>
        <v>0</v>
      </c>
      <c r="DZ439" s="12">
        <f t="shared" si="32"/>
        <v>0</v>
      </c>
      <c r="EA439" s="12">
        <f t="shared" si="33"/>
        <v>0</v>
      </c>
      <c r="EB439" s="12">
        <f t="shared" si="34"/>
        <v>0</v>
      </c>
    </row>
    <row r="440" spans="1:132" x14ac:dyDescent="0.25">
      <c r="A440" s="297">
        <v>102925</v>
      </c>
      <c r="B440" s="347">
        <v>676133</v>
      </c>
      <c r="C440" s="297">
        <v>1026607</v>
      </c>
      <c r="D440" s="14">
        <v>1184782773</v>
      </c>
      <c r="E440" s="26" t="s">
        <v>1003</v>
      </c>
      <c r="F440" s="26" t="str">
        <f>INDEX('Mar - Aug'!X:X,MATCH(A440,'Mar - Aug'!B:B,0))</f>
        <v>Hidalgo</v>
      </c>
      <c r="G440" s="26" t="s">
        <v>3008</v>
      </c>
      <c r="H440" s="26"/>
      <c r="I440" s="26" t="str">
        <f t="shared" si="30"/>
        <v/>
      </c>
      <c r="J440" s="299" t="s">
        <v>329</v>
      </c>
      <c r="K440" s="299" t="s">
        <v>2287</v>
      </c>
      <c r="L440" s="299" t="s">
        <v>330</v>
      </c>
      <c r="M440" s="13">
        <v>2.7522930000000001E-2</v>
      </c>
      <c r="N440" s="13">
        <v>0.12222222000000001</v>
      </c>
      <c r="O440" s="13">
        <v>0</v>
      </c>
      <c r="P440" s="13">
        <v>8.3870959999999994E-2</v>
      </c>
      <c r="Q440" s="13">
        <v>3.3690650000000003E-2</v>
      </c>
      <c r="R440" s="13">
        <v>5.5747400000000003E-2</v>
      </c>
      <c r="S440" s="13">
        <v>3.7344499999999998E-3</v>
      </c>
      <c r="T440" s="13">
        <v>0.15247816</v>
      </c>
      <c r="U440" s="13">
        <v>3.3690650000000003E-2</v>
      </c>
      <c r="V440" s="13">
        <v>0.12014444226</v>
      </c>
      <c r="W440" s="13">
        <v>3.7344499999999998E-3</v>
      </c>
      <c r="X440" s="13">
        <v>0.15247816</v>
      </c>
      <c r="Y440" s="13">
        <v>3.3690650000000003E-2</v>
      </c>
      <c r="Z440" s="13">
        <v>0.116111109</v>
      </c>
      <c r="AA440" s="13">
        <v>3.7344499999999998E-3</v>
      </c>
      <c r="AB440" s="13">
        <v>0.15247816</v>
      </c>
      <c r="AC440" s="13">
        <v>3.3690650000000003E-2</v>
      </c>
      <c r="AD440" s="13">
        <v>0.11806666452</v>
      </c>
      <c r="AE440" s="13">
        <v>3.7344499999999998E-3</v>
      </c>
      <c r="AF440" s="13">
        <v>0.15247816</v>
      </c>
      <c r="AG440" s="13">
        <v>3.3690650000000003E-2</v>
      </c>
      <c r="AH440" s="13">
        <v>0.109999998</v>
      </c>
      <c r="AI440" s="13">
        <v>3.7344499999999998E-3</v>
      </c>
      <c r="AJ440" s="13">
        <v>0.15247816</v>
      </c>
      <c r="AK440" s="13">
        <v>3.3690650000000003E-2</v>
      </c>
      <c r="AL440" s="13">
        <v>0.11598888677999999</v>
      </c>
      <c r="AM440" s="13">
        <v>3.7344499999999998E-3</v>
      </c>
      <c r="AN440" s="13">
        <v>0.15247816</v>
      </c>
      <c r="AO440" s="13">
        <v>3.3690650000000003E-2</v>
      </c>
      <c r="AP440" s="13">
        <v>0.103888887</v>
      </c>
      <c r="AQ440" s="13">
        <v>3.7344499999999998E-3</v>
      </c>
      <c r="AR440" s="13">
        <v>0.15247816</v>
      </c>
      <c r="AS440" s="13">
        <v>3.3690650000000003E-2</v>
      </c>
      <c r="AT440" s="13">
        <v>0.11366666459999999</v>
      </c>
      <c r="AU440" s="13">
        <v>3.7344499999999998E-3</v>
      </c>
      <c r="AV440" s="13">
        <v>0.15247816</v>
      </c>
      <c r="AW440" s="13">
        <v>3.3690650000000003E-2</v>
      </c>
      <c r="AX440" s="13">
        <v>9.7777775999999997E-2</v>
      </c>
      <c r="AY440" s="13">
        <v>3.7344499999999998E-3</v>
      </c>
      <c r="AZ440" s="13">
        <v>0.15247816</v>
      </c>
      <c r="BA440" s="86">
        <v>3.4482758620689703E-2</v>
      </c>
      <c r="BB440" s="86">
        <v>6.6666666666666693E-2</v>
      </c>
      <c r="BC440" s="13">
        <v>0</v>
      </c>
      <c r="BD440" s="13">
        <v>0.120481927710843</v>
      </c>
      <c r="BE440" s="14">
        <v>3.4090909090909102E-2</v>
      </c>
      <c r="BF440" s="14">
        <v>0.140845070422535</v>
      </c>
      <c r="BG440" s="14">
        <v>0</v>
      </c>
      <c r="BH440" s="14">
        <v>0.17857142857142899</v>
      </c>
      <c r="BI440" s="14">
        <v>2.32558139534884E-2</v>
      </c>
      <c r="BJ440" s="14">
        <v>0.119402985074627</v>
      </c>
      <c r="BK440" s="14">
        <v>0</v>
      </c>
      <c r="BL440" s="430">
        <v>0.16666666666666699</v>
      </c>
      <c r="BM440" s="14">
        <v>6.0975609756097601E-2</v>
      </c>
      <c r="BN440" s="14">
        <v>0.13636363636363599</v>
      </c>
      <c r="BO440" s="14">
        <v>0</v>
      </c>
      <c r="BP440" s="14">
        <v>0.15</v>
      </c>
      <c r="BQ440" s="86">
        <v>6.0975609756097601E-2</v>
      </c>
      <c r="BR440" s="86">
        <v>0.13636363636363599</v>
      </c>
      <c r="BS440" s="86">
        <v>0</v>
      </c>
      <c r="BT440" s="86">
        <v>0.15</v>
      </c>
      <c r="BU440" s="14" t="s">
        <v>36</v>
      </c>
      <c r="BV440" s="14" t="s">
        <v>36</v>
      </c>
      <c r="BW440" s="14" t="s">
        <v>35</v>
      </c>
      <c r="BX440" s="14" t="s">
        <v>35</v>
      </c>
      <c r="BY440" s="14" t="s">
        <v>36</v>
      </c>
      <c r="BZ440" s="14" t="s">
        <v>36</v>
      </c>
      <c r="CA440" s="14" t="s">
        <v>35</v>
      </c>
      <c r="CB440" s="14" t="s">
        <v>35</v>
      </c>
      <c r="CC440" s="14">
        <v>24.18</v>
      </c>
      <c r="CD440" s="14">
        <v>24.18</v>
      </c>
      <c r="CE440" s="14">
        <v>24.18</v>
      </c>
      <c r="CF440" s="14">
        <v>24.18</v>
      </c>
      <c r="CG440" s="14">
        <v>24.18</v>
      </c>
      <c r="CH440" s="14">
        <v>24.18</v>
      </c>
      <c r="CI440" s="14">
        <v>23.59</v>
      </c>
      <c r="CJ440" s="14">
        <f>INDEX('Monthy Targets'!AC:AC,(MATCH(FY2019_ALL_Targets!$B:$B,'Monthy Targets'!$B:$B,0)))</f>
        <v>23.51</v>
      </c>
      <c r="CK440" s="14">
        <f>INDEX('Monthy Targets'!AD:AD,(MATCH(FY2019_ALL_Targets!$B:$B,'Monthy Targets'!$B:$B,0)))</f>
        <v>23.51</v>
      </c>
      <c r="CL440" s="14">
        <f>INDEX('Monthy Targets'!AE:AE,(MATCH(FY2019_ALL_Targets!$B:$B,'Monthy Targets'!$B:$B,0)))</f>
        <v>23.51</v>
      </c>
      <c r="CM440" s="14">
        <f>INDEX('Monthy Targets'!AF:AF,(MATCH(FY2019_ALL_Targets!$B:$B,'Monthy Targets'!$B:$B,0)))</f>
        <v>23.51</v>
      </c>
      <c r="CN440" s="14">
        <f>INDEX('Monthy Targets'!AG:AG,(MATCH(FY2019_ALL_Targets!$B:$B,'Monthy Targets'!$B:$B,0)))</f>
        <v>23.51</v>
      </c>
      <c r="CO440" s="14">
        <v>0</v>
      </c>
      <c r="CP440" s="14">
        <v>1.64</v>
      </c>
      <c r="CQ440" s="14">
        <v>1.64</v>
      </c>
      <c r="CR440" s="14">
        <v>1.64</v>
      </c>
      <c r="CS440" s="14">
        <v>0</v>
      </c>
      <c r="CT440" s="14">
        <v>0</v>
      </c>
      <c r="CU440" s="14">
        <v>1.64</v>
      </c>
      <c r="CV440" s="14">
        <v>0</v>
      </c>
      <c r="CW440" s="14">
        <v>1.6</v>
      </c>
      <c r="CX440" s="14">
        <v>0</v>
      </c>
      <c r="CY440" s="14">
        <v>1.6</v>
      </c>
      <c r="CZ440" s="14">
        <v>0</v>
      </c>
      <c r="DA440" s="14">
        <f>IF('QIPP Scorecard'!$AA$1=4,IF(FY2019_ALL_Targets!$BU440="Yes",INDEX('Final Comp Values'!$BN:$BN,MATCH(FY2019_ALL_Targets!$A440,'Final Comp Values'!$B:$B,0)),IF($BU440="Min Data",0,0)),0)</f>
        <v>0</v>
      </c>
      <c r="DB440" s="14">
        <f>IF('QIPP Scorecard'!$AA$1=4,IF(FY2019_ALL_Targets!$BV440="Yes",INDEX('Final Comp Values'!$BN:$BN,MATCH(FY2019_ALL_Targets!$A440,'Final Comp Values'!$B:$B,0)),IF($BV440="Min Data",0,0)),0)</f>
        <v>0</v>
      </c>
      <c r="DC440" s="14">
        <f>IF('QIPP Scorecard'!$AA$1=4,IF(FY2019_ALL_Targets!$BW440="Yes",INDEX('Final Comp Values'!$BN:$BN,MATCH(FY2019_ALL_Targets!$A440,'Final Comp Values'!$B:$B,0)),IF(CI440="Min Data",0,0)),0)</f>
        <v>1.6</v>
      </c>
      <c r="DD440" s="14">
        <f>IF('QIPP Scorecard'!$AA$1=4,IF(FY2019_ALL_Targets!$BX440="Yes",INDEX('Final Comp Values'!$BN:$BN,MATCH(FY2019_ALL_Targets!$A440,'Final Comp Values'!$B:$B,0)),IF($BX440="Min Data",0,0)),0)</f>
        <v>1.6</v>
      </c>
      <c r="DE440" s="14">
        <v>0</v>
      </c>
      <c r="DF440" s="14">
        <v>3.04</v>
      </c>
      <c r="DG440" s="14">
        <v>3.04</v>
      </c>
      <c r="DH440" s="14">
        <v>3.04</v>
      </c>
      <c r="DI440" s="14">
        <v>0</v>
      </c>
      <c r="DJ440" s="14">
        <v>0</v>
      </c>
      <c r="DK440" s="14">
        <v>3.04</v>
      </c>
      <c r="DL440" s="14">
        <v>0</v>
      </c>
      <c r="DM440" s="14">
        <v>2.96</v>
      </c>
      <c r="DN440" s="14">
        <v>0</v>
      </c>
      <c r="DO440" s="14">
        <v>2.96</v>
      </c>
      <c r="DP440" s="14">
        <v>0</v>
      </c>
      <c r="DQ440" s="14">
        <f>IF('QIPP Scorecard'!$AA$1=4,IF(FY2019_ALL_Targets!$BY440="Yes",INDEX('Final Comp Values'!$BK:$BK,MATCH(FY2019_ALL_Targets!$A440,'Final Comp Values'!$B:$B,0)),IF($BY440="Min Data",0,0)),0)</f>
        <v>0</v>
      </c>
      <c r="DR440" s="14">
        <f>IF('QIPP Scorecard'!$AA$1=4,IF(FY2019_ALL_Targets!$BZ440="Yes",INDEX('Final Comp Values'!$BO:$BO,MATCH(FY2019_ALL_Targets!$A440,'Final Comp Values'!$B:$B,0)),IF($BZ440="Min Data",0,0)),0)</f>
        <v>0</v>
      </c>
      <c r="DS440" s="14">
        <f>IF('QIPP Scorecard'!$AA$1=4,IF(FY2019_ALL_Targets!$CA440="Yes",INDEX('Final Comp Values'!$BO:$BO,MATCH(FY2019_ALL_Targets!$A440,'Final Comp Values'!$B:$B,0)),IF($CA440="Min Data",0,0)),0)</f>
        <v>2.96</v>
      </c>
      <c r="DT440" s="14">
        <f>IF('QIPP Scorecard'!$AA$1=4,IF(FY2019_ALL_Targets!$CB440="Yes",INDEX('Final Comp Values'!$BO:$BO,MATCH(FY2019_ALL_Targets!$A440,'Final Comp Values'!$B:$B,0)),IF($CB440="Min Data",0,0)),0)</f>
        <v>2.96</v>
      </c>
      <c r="DU440" s="14">
        <v>3.83</v>
      </c>
      <c r="DV440" s="14">
        <v>3.27</v>
      </c>
      <c r="DW440" s="14">
        <v>3.98</v>
      </c>
      <c r="DX440" s="14">
        <v>3.9</v>
      </c>
      <c r="DY440" s="12">
        <f t="shared" si="31"/>
        <v>2</v>
      </c>
      <c r="DZ440" s="12">
        <f t="shared" si="32"/>
        <v>2</v>
      </c>
      <c r="EA440" s="12">
        <f t="shared" si="33"/>
        <v>0</v>
      </c>
      <c r="EB440" s="12">
        <f t="shared" si="34"/>
        <v>0</v>
      </c>
    </row>
    <row r="441" spans="1:132" x14ac:dyDescent="0.25">
      <c r="A441" s="297">
        <v>102907</v>
      </c>
      <c r="B441" s="347">
        <v>676137</v>
      </c>
      <c r="C441" s="297">
        <v>1028858</v>
      </c>
      <c r="D441" s="14">
        <v>1811358229</v>
      </c>
      <c r="E441" s="26" t="s">
        <v>930</v>
      </c>
      <c r="F441" s="26" t="str">
        <f>INDEX('Mar - Aug'!X:X,MATCH(A441,'Mar - Aug'!B:B,0))</f>
        <v>Harris</v>
      </c>
      <c r="G441" s="26" t="s">
        <v>3016</v>
      </c>
      <c r="H441" s="26"/>
      <c r="I441" s="26" t="str">
        <f t="shared" si="30"/>
        <v/>
      </c>
      <c r="J441" s="299" t="s">
        <v>327</v>
      </c>
      <c r="K441" s="299" t="s">
        <v>978</v>
      </c>
      <c r="L441" s="299" t="s">
        <v>328</v>
      </c>
      <c r="M441" s="13">
        <v>2.3102290000000001E-2</v>
      </c>
      <c r="N441" s="13">
        <v>5.7017539999999999E-2</v>
      </c>
      <c r="O441" s="13">
        <v>0</v>
      </c>
      <c r="P441" s="13">
        <v>7.4999999999999997E-2</v>
      </c>
      <c r="Q441" s="13">
        <v>3.3690650000000003E-2</v>
      </c>
      <c r="R441" s="13">
        <v>5.5747400000000003E-2</v>
      </c>
      <c r="S441" s="13">
        <v>3.7344499999999998E-3</v>
      </c>
      <c r="T441" s="13">
        <v>0.15247816</v>
      </c>
      <c r="U441" s="13">
        <v>3.3690650000000003E-2</v>
      </c>
      <c r="V441" s="13">
        <v>5.6048241819999997E-2</v>
      </c>
      <c r="W441" s="13">
        <v>3.7344499999999998E-3</v>
      </c>
      <c r="X441" s="13">
        <v>0.15247816</v>
      </c>
      <c r="Y441" s="13">
        <v>3.3690650000000003E-2</v>
      </c>
      <c r="Z441" s="13">
        <v>5.5747400000000003E-2</v>
      </c>
      <c r="AA441" s="13">
        <v>3.7344499999999998E-3</v>
      </c>
      <c r="AB441" s="13">
        <v>0.15247816</v>
      </c>
      <c r="AC441" s="13">
        <v>3.3690650000000003E-2</v>
      </c>
      <c r="AD441" s="13">
        <v>5.5747400000000003E-2</v>
      </c>
      <c r="AE441" s="13">
        <v>3.7344499999999998E-3</v>
      </c>
      <c r="AF441" s="13">
        <v>0.15247816</v>
      </c>
      <c r="AG441" s="13">
        <v>3.3690650000000003E-2</v>
      </c>
      <c r="AH441" s="13">
        <v>5.5747400000000003E-2</v>
      </c>
      <c r="AI441" s="13">
        <v>3.7344499999999998E-3</v>
      </c>
      <c r="AJ441" s="13">
        <v>0.15247816</v>
      </c>
      <c r="AK441" s="13">
        <v>3.3690650000000003E-2</v>
      </c>
      <c r="AL441" s="13">
        <v>5.5747400000000003E-2</v>
      </c>
      <c r="AM441" s="13">
        <v>3.7344499999999998E-3</v>
      </c>
      <c r="AN441" s="13">
        <v>0.15247816</v>
      </c>
      <c r="AO441" s="13">
        <v>3.3690650000000003E-2</v>
      </c>
      <c r="AP441" s="13">
        <v>5.5747400000000003E-2</v>
      </c>
      <c r="AQ441" s="13">
        <v>3.7344499999999998E-3</v>
      </c>
      <c r="AR441" s="13">
        <v>0.15247816</v>
      </c>
      <c r="AS441" s="13">
        <v>3.3690650000000003E-2</v>
      </c>
      <c r="AT441" s="13">
        <v>5.5747400000000003E-2</v>
      </c>
      <c r="AU441" s="13">
        <v>3.7344499999999998E-3</v>
      </c>
      <c r="AV441" s="13">
        <v>0.15247816</v>
      </c>
      <c r="AW441" s="13">
        <v>3.3690650000000003E-2</v>
      </c>
      <c r="AX441" s="13">
        <v>5.5747400000000003E-2</v>
      </c>
      <c r="AY441" s="13">
        <v>3.7344499999999998E-3</v>
      </c>
      <c r="AZ441" s="13">
        <v>0.15247816</v>
      </c>
      <c r="BA441" s="86">
        <v>4.7619047619047603E-2</v>
      </c>
      <c r="BB441" s="86">
        <v>2.9850746268656699E-2</v>
      </c>
      <c r="BC441" s="13">
        <v>0</v>
      </c>
      <c r="BD441" s="13">
        <v>7.69230769230769E-2</v>
      </c>
      <c r="BE441" s="14">
        <v>1.3333333333333299E-2</v>
      </c>
      <c r="BF441" s="14">
        <v>5.9701492537313397E-2</v>
      </c>
      <c r="BG441" s="14">
        <v>0</v>
      </c>
      <c r="BH441" s="14">
        <v>7.3529411764705899E-2</v>
      </c>
      <c r="BI441" s="14">
        <v>4.1666666666666699E-2</v>
      </c>
      <c r="BJ441" s="14">
        <v>3.7037037037037E-2</v>
      </c>
      <c r="BK441" s="14">
        <v>0</v>
      </c>
      <c r="BL441" s="430">
        <v>3.03030303030303E-2</v>
      </c>
      <c r="BM441" s="14">
        <v>4.2253521126760597E-2</v>
      </c>
      <c r="BN441" s="14">
        <v>8.6206896551724102E-2</v>
      </c>
      <c r="BO441" s="14">
        <v>0</v>
      </c>
      <c r="BP441" s="14">
        <v>3.0769230769230799E-2</v>
      </c>
      <c r="BQ441" s="86">
        <v>4.2253521126760597E-2</v>
      </c>
      <c r="BR441" s="86">
        <v>8.6206896551724102E-2</v>
      </c>
      <c r="BS441" s="86">
        <v>0</v>
      </c>
      <c r="BT441" s="86">
        <v>3.0769230769230799E-2</v>
      </c>
      <c r="BU441" s="14" t="s">
        <v>36</v>
      </c>
      <c r="BV441" s="14" t="s">
        <v>36</v>
      </c>
      <c r="BW441" s="14" t="s">
        <v>35</v>
      </c>
      <c r="BX441" s="14" t="s">
        <v>35</v>
      </c>
      <c r="BY441" s="14" t="s">
        <v>36</v>
      </c>
      <c r="BZ441" s="14" t="s">
        <v>36</v>
      </c>
      <c r="CA441" s="14" t="s">
        <v>35</v>
      </c>
      <c r="CB441" s="14" t="s">
        <v>35</v>
      </c>
      <c r="CC441" s="14">
        <v>5</v>
      </c>
      <c r="CD441" s="14">
        <v>5</v>
      </c>
      <c r="CE441" s="14">
        <v>5</v>
      </c>
      <c r="CF441" s="14">
        <v>5</v>
      </c>
      <c r="CG441" s="14">
        <v>5</v>
      </c>
      <c r="CH441" s="14">
        <v>5</v>
      </c>
      <c r="CI441" s="14">
        <v>4.96</v>
      </c>
      <c r="CJ441" s="14">
        <f>INDEX('Monthy Targets'!AC:AC,(MATCH(FY2019_ALL_Targets!$B:$B,'Monthy Targets'!$B:$B,0)))</f>
        <v>4.95</v>
      </c>
      <c r="CK441" s="14">
        <f>INDEX('Monthy Targets'!AD:AD,(MATCH(FY2019_ALL_Targets!$B:$B,'Monthy Targets'!$B:$B,0)))</f>
        <v>4.95</v>
      </c>
      <c r="CL441" s="14">
        <f>INDEX('Monthy Targets'!AE:AE,(MATCH(FY2019_ALL_Targets!$B:$B,'Monthy Targets'!$B:$B,0)))</f>
        <v>4.95</v>
      </c>
      <c r="CM441" s="14">
        <f>INDEX('Monthy Targets'!AF:AF,(MATCH(FY2019_ALL_Targets!$B:$B,'Monthy Targets'!$B:$B,0)))</f>
        <v>4.95</v>
      </c>
      <c r="CN441" s="14">
        <f>INDEX('Monthy Targets'!AG:AG,(MATCH(FY2019_ALL_Targets!$B:$B,'Monthy Targets'!$B:$B,0)))</f>
        <v>4.95</v>
      </c>
      <c r="CO441" s="14">
        <v>0</v>
      </c>
      <c r="CP441" s="14">
        <v>0.34</v>
      </c>
      <c r="CQ441" s="14">
        <v>0.34</v>
      </c>
      <c r="CR441" s="14">
        <v>0.34</v>
      </c>
      <c r="CS441" s="14">
        <v>0.34</v>
      </c>
      <c r="CT441" s="14">
        <v>0</v>
      </c>
      <c r="CU441" s="14">
        <v>0.34</v>
      </c>
      <c r="CV441" s="14">
        <v>0.34</v>
      </c>
      <c r="CW441" s="14">
        <v>0</v>
      </c>
      <c r="CX441" s="14">
        <v>0.34</v>
      </c>
      <c r="CY441" s="14">
        <v>0.34</v>
      </c>
      <c r="CZ441" s="14">
        <v>0.34</v>
      </c>
      <c r="DA441" s="14">
        <f>IF('QIPP Scorecard'!$AA$1=4,IF(FY2019_ALL_Targets!$BU441="Yes",INDEX('Final Comp Values'!$BN:$BN,MATCH(FY2019_ALL_Targets!$A441,'Final Comp Values'!$B:$B,0)),IF($BU441="Min Data",0,0)),0)</f>
        <v>0</v>
      </c>
      <c r="DB441" s="14">
        <f>IF('QIPP Scorecard'!$AA$1=4,IF(FY2019_ALL_Targets!$BV441="Yes",INDEX('Final Comp Values'!$BN:$BN,MATCH(FY2019_ALL_Targets!$A441,'Final Comp Values'!$B:$B,0)),IF($BV441="Min Data",0,0)),0)</f>
        <v>0</v>
      </c>
      <c r="DC441" s="14">
        <f>IF('QIPP Scorecard'!$AA$1=4,IF(FY2019_ALL_Targets!$BW441="Yes",INDEX('Final Comp Values'!$BN:$BN,MATCH(FY2019_ALL_Targets!$A441,'Final Comp Values'!$B:$B,0)),IF(CI441="Min Data",0,0)),0)</f>
        <v>0.34</v>
      </c>
      <c r="DD441" s="14">
        <f>IF('QIPP Scorecard'!$AA$1=4,IF(FY2019_ALL_Targets!$BX441="Yes",INDEX('Final Comp Values'!$BN:$BN,MATCH(FY2019_ALL_Targets!$A441,'Final Comp Values'!$B:$B,0)),IF($BX441="Min Data",0,0)),0)</f>
        <v>0.34</v>
      </c>
      <c r="DE441" s="14">
        <v>0</v>
      </c>
      <c r="DF441" s="14">
        <v>0.63</v>
      </c>
      <c r="DG441" s="14">
        <v>0.63</v>
      </c>
      <c r="DH441" s="14">
        <v>0.63</v>
      </c>
      <c r="DI441" s="14">
        <v>0.63</v>
      </c>
      <c r="DJ441" s="14">
        <v>0</v>
      </c>
      <c r="DK441" s="14">
        <v>0.63</v>
      </c>
      <c r="DL441" s="14">
        <v>0.63</v>
      </c>
      <c r="DM441" s="14">
        <v>0</v>
      </c>
      <c r="DN441" s="14">
        <v>0.62</v>
      </c>
      <c r="DO441" s="14">
        <v>0.62</v>
      </c>
      <c r="DP441" s="14">
        <v>0.62</v>
      </c>
      <c r="DQ441" s="14">
        <f>IF('QIPP Scorecard'!$AA$1=4,IF(FY2019_ALL_Targets!$BY441="Yes",INDEX('Final Comp Values'!$BK:$BK,MATCH(FY2019_ALL_Targets!$A441,'Final Comp Values'!$B:$B,0)),IF($BY441="Min Data",0,0)),0)</f>
        <v>0</v>
      </c>
      <c r="DR441" s="14">
        <f>IF('QIPP Scorecard'!$AA$1=4,IF(FY2019_ALL_Targets!$BZ441="Yes",INDEX('Final Comp Values'!$BO:$BO,MATCH(FY2019_ALL_Targets!$A441,'Final Comp Values'!$B:$B,0)),IF($BZ441="Min Data",0,0)),0)</f>
        <v>0</v>
      </c>
      <c r="DS441" s="14">
        <f>IF('QIPP Scorecard'!$AA$1=4,IF(FY2019_ALL_Targets!$CA441="Yes",INDEX('Final Comp Values'!$BO:$BO,MATCH(FY2019_ALL_Targets!$A441,'Final Comp Values'!$B:$B,0)),IF($CA441="Min Data",0,0)),0)</f>
        <v>0.62</v>
      </c>
      <c r="DT441" s="14">
        <f>IF('QIPP Scorecard'!$AA$1=4,IF(FY2019_ALL_Targets!$CB441="Yes",INDEX('Final Comp Values'!$BO:$BO,MATCH(FY2019_ALL_Targets!$A441,'Final Comp Values'!$B:$B,0)),IF($CB441="Min Data",0,0)),0)</f>
        <v>0.62</v>
      </c>
      <c r="DU441" s="14">
        <v>0.79</v>
      </c>
      <c r="DV441" s="14">
        <v>0.89</v>
      </c>
      <c r="DW441" s="14">
        <v>0.93</v>
      </c>
      <c r="DX441" s="14">
        <v>0.8</v>
      </c>
      <c r="DY441" s="12">
        <f t="shared" si="31"/>
        <v>2</v>
      </c>
      <c r="DZ441" s="12">
        <f t="shared" si="32"/>
        <v>2</v>
      </c>
      <c r="EA441" s="12">
        <f t="shared" si="33"/>
        <v>0</v>
      </c>
      <c r="EB441" s="12">
        <f t="shared" si="34"/>
        <v>0</v>
      </c>
    </row>
    <row r="442" spans="1:132" x14ac:dyDescent="0.25">
      <c r="A442" s="297">
        <v>102893</v>
      </c>
      <c r="B442" s="347">
        <v>676138</v>
      </c>
      <c r="C442" s="297">
        <v>1025657</v>
      </c>
      <c r="D442" s="14">
        <v>1710318316</v>
      </c>
      <c r="E442" s="26" t="s">
        <v>925</v>
      </c>
      <c r="F442" s="26" t="str">
        <f>INDEX('Mar - Aug'!X:X,MATCH(A442,'Mar - Aug'!B:B,0))</f>
        <v>MRSA Central</v>
      </c>
      <c r="G442" s="26" t="s">
        <v>3076</v>
      </c>
      <c r="H442" s="26"/>
      <c r="I442" s="26" t="str">
        <f t="shared" si="30"/>
        <v/>
      </c>
      <c r="J442" s="299" t="s">
        <v>2596</v>
      </c>
      <c r="K442" s="299" t="s">
        <v>970</v>
      </c>
      <c r="L442" s="299" t="s">
        <v>2597</v>
      </c>
      <c r="M442" s="13">
        <v>6.2162170000000003E-2</v>
      </c>
      <c r="N442" s="13">
        <v>8.0401979999999998E-2</v>
      </c>
      <c r="O442" s="13">
        <v>0</v>
      </c>
      <c r="P442" s="13">
        <v>3.1545759999999999E-2</v>
      </c>
      <c r="Q442" s="13">
        <v>3.3690650000000003E-2</v>
      </c>
      <c r="R442" s="13">
        <v>5.5747400000000003E-2</v>
      </c>
      <c r="S442" s="13">
        <v>3.7344499999999998E-3</v>
      </c>
      <c r="T442" s="13">
        <v>0.15247816</v>
      </c>
      <c r="U442" s="13">
        <v>6.1105413109999999E-2</v>
      </c>
      <c r="V442" s="13">
        <v>7.9035146340000001E-2</v>
      </c>
      <c r="W442" s="13">
        <v>3.7344499999999998E-3</v>
      </c>
      <c r="X442" s="13">
        <v>0.15247816</v>
      </c>
      <c r="Y442" s="13">
        <v>5.9054061499999998E-2</v>
      </c>
      <c r="Z442" s="13">
        <v>7.6381880999999999E-2</v>
      </c>
      <c r="AA442" s="13">
        <v>3.7344499999999998E-3</v>
      </c>
      <c r="AB442" s="13">
        <v>0.15247816</v>
      </c>
      <c r="AC442" s="13">
        <v>6.0048656220000003E-2</v>
      </c>
      <c r="AD442" s="13">
        <v>7.7668312680000004E-2</v>
      </c>
      <c r="AE442" s="13">
        <v>3.7344499999999998E-3</v>
      </c>
      <c r="AF442" s="13">
        <v>0.15247816</v>
      </c>
      <c r="AG442" s="13">
        <v>5.5945953E-2</v>
      </c>
      <c r="AH442" s="13">
        <v>7.2361781999999999E-2</v>
      </c>
      <c r="AI442" s="13">
        <v>3.7344499999999998E-3</v>
      </c>
      <c r="AJ442" s="13">
        <v>0.15247816</v>
      </c>
      <c r="AK442" s="13">
        <v>5.899189933E-2</v>
      </c>
      <c r="AL442" s="13">
        <v>7.6301479019999993E-2</v>
      </c>
      <c r="AM442" s="13">
        <v>3.7344499999999998E-3</v>
      </c>
      <c r="AN442" s="13">
        <v>0.15247816</v>
      </c>
      <c r="AO442" s="13">
        <v>5.2837844500000002E-2</v>
      </c>
      <c r="AP442" s="13">
        <v>6.8341683E-2</v>
      </c>
      <c r="AQ442" s="13">
        <v>3.7344499999999998E-3</v>
      </c>
      <c r="AR442" s="13">
        <v>0.15247816</v>
      </c>
      <c r="AS442" s="13">
        <v>5.7810818100000001E-2</v>
      </c>
      <c r="AT442" s="13">
        <v>7.4773841399999999E-2</v>
      </c>
      <c r="AU442" s="13">
        <v>3.7344499999999998E-3</v>
      </c>
      <c r="AV442" s="13">
        <v>0.15247816</v>
      </c>
      <c r="AW442" s="13">
        <v>4.9729735999999997E-2</v>
      </c>
      <c r="AX442" s="13">
        <v>6.4321584000000001E-2</v>
      </c>
      <c r="AY442" s="13">
        <v>3.7344499999999998E-3</v>
      </c>
      <c r="AZ442" s="13">
        <v>0.15247816</v>
      </c>
      <c r="BA442" s="86">
        <v>6.9306930693069299E-2</v>
      </c>
      <c r="BB442" s="86">
        <v>3.5087719298245598E-2</v>
      </c>
      <c r="BC442" s="13">
        <v>0</v>
      </c>
      <c r="BD442" s="13">
        <v>4.6511627906976702E-2</v>
      </c>
      <c r="BE442" s="14">
        <v>9.2783505154639206E-2</v>
      </c>
      <c r="BF442" s="14">
        <v>3.4482758620689703E-2</v>
      </c>
      <c r="BG442" s="14">
        <v>0</v>
      </c>
      <c r="BH442" s="14">
        <v>4.7619047619047603E-2</v>
      </c>
      <c r="BI442" s="14">
        <v>7.4468085106383003E-2</v>
      </c>
      <c r="BJ442" s="14">
        <v>1.7857142857142901E-2</v>
      </c>
      <c r="BK442" s="14">
        <v>0</v>
      </c>
      <c r="BL442" s="430">
        <v>4.8780487804878099E-2</v>
      </c>
      <c r="BM442" s="14">
        <v>0.06</v>
      </c>
      <c r="BN442" s="14">
        <v>1.6949152542372899E-2</v>
      </c>
      <c r="BO442" s="14">
        <v>0</v>
      </c>
      <c r="BP442" s="14">
        <v>4.4444444444444398E-2</v>
      </c>
      <c r="BQ442" s="86">
        <v>0.06</v>
      </c>
      <c r="BR442" s="86">
        <v>1.6949152542372899E-2</v>
      </c>
      <c r="BS442" s="86">
        <v>0</v>
      </c>
      <c r="BT442" s="86">
        <v>4.4444444444444398E-2</v>
      </c>
      <c r="BU442" s="14" t="s">
        <v>36</v>
      </c>
      <c r="BV442" s="14" t="s">
        <v>35</v>
      </c>
      <c r="BW442" s="14" t="s">
        <v>35</v>
      </c>
      <c r="BX442" s="14" t="s">
        <v>35</v>
      </c>
      <c r="BY442" s="14" t="s">
        <v>36</v>
      </c>
      <c r="BZ442" s="14" t="s">
        <v>35</v>
      </c>
      <c r="CA442" s="14" t="s">
        <v>35</v>
      </c>
      <c r="CB442" s="14" t="s">
        <v>35</v>
      </c>
      <c r="CC442" s="14">
        <v>8.9</v>
      </c>
      <c r="CD442" s="14">
        <v>8.9</v>
      </c>
      <c r="CE442" s="14">
        <v>8.9</v>
      </c>
      <c r="CF442" s="14">
        <v>8.9</v>
      </c>
      <c r="CG442" s="14">
        <v>8.9</v>
      </c>
      <c r="CH442" s="14">
        <v>8.9</v>
      </c>
      <c r="CI442" s="14">
        <v>8.9499999999999993</v>
      </c>
      <c r="CJ442" s="14">
        <f>INDEX('Monthy Targets'!AC:AC,(MATCH(FY2019_ALL_Targets!$B:$B,'Monthy Targets'!$B:$B,0)))</f>
        <v>8.92</v>
      </c>
      <c r="CK442" s="14">
        <f>INDEX('Monthy Targets'!AD:AD,(MATCH(FY2019_ALL_Targets!$B:$B,'Monthy Targets'!$B:$B,0)))</f>
        <v>8.92</v>
      </c>
      <c r="CL442" s="14">
        <f>INDEX('Monthy Targets'!AE:AE,(MATCH(FY2019_ALL_Targets!$B:$B,'Monthy Targets'!$B:$B,0)))</f>
        <v>8.92</v>
      </c>
      <c r="CM442" s="14">
        <f>INDEX('Monthy Targets'!AF:AF,(MATCH(FY2019_ALL_Targets!$B:$B,'Monthy Targets'!$B:$B,0)))</f>
        <v>8.92</v>
      </c>
      <c r="CN442" s="14">
        <f>INDEX('Monthy Targets'!AG:AG,(MATCH(FY2019_ALL_Targets!$B:$B,'Monthy Targets'!$B:$B,0)))</f>
        <v>8.92</v>
      </c>
      <c r="CO442" s="14">
        <v>0</v>
      </c>
      <c r="CP442" s="14">
        <v>0.6</v>
      </c>
      <c r="CQ442" s="14">
        <v>0.6</v>
      </c>
      <c r="CR442" s="14">
        <v>0.6</v>
      </c>
      <c r="CS442" s="14">
        <v>0</v>
      </c>
      <c r="CT442" s="14">
        <v>0.6</v>
      </c>
      <c r="CU442" s="14">
        <v>0.6</v>
      </c>
      <c r="CV442" s="14">
        <v>0.6</v>
      </c>
      <c r="CW442" s="14">
        <v>0</v>
      </c>
      <c r="CX442" s="14">
        <v>0.61</v>
      </c>
      <c r="CY442" s="14">
        <v>0.61</v>
      </c>
      <c r="CZ442" s="14">
        <v>0.61</v>
      </c>
      <c r="DA442" s="14">
        <f>IF('QIPP Scorecard'!$AA$1=4,IF(FY2019_ALL_Targets!$BU442="Yes",INDEX('Final Comp Values'!$BN:$BN,MATCH(FY2019_ALL_Targets!$A442,'Final Comp Values'!$B:$B,0)),IF($BU442="Min Data",0,0)),0)</f>
        <v>0</v>
      </c>
      <c r="DB442" s="14">
        <f>IF('QIPP Scorecard'!$AA$1=4,IF(FY2019_ALL_Targets!$BV442="Yes",INDEX('Final Comp Values'!$BN:$BN,MATCH(FY2019_ALL_Targets!$A442,'Final Comp Values'!$B:$B,0)),IF($BV442="Min Data",0,0)),0)</f>
        <v>0.61</v>
      </c>
      <c r="DC442" s="14">
        <f>IF('QIPP Scorecard'!$AA$1=4,IF(FY2019_ALL_Targets!$BW442="Yes",INDEX('Final Comp Values'!$BN:$BN,MATCH(FY2019_ALL_Targets!$A442,'Final Comp Values'!$B:$B,0)),IF(CI442="Min Data",0,0)),0)</f>
        <v>0.61</v>
      </c>
      <c r="DD442" s="14">
        <f>IF('QIPP Scorecard'!$AA$1=4,IF(FY2019_ALL_Targets!$BX442="Yes",INDEX('Final Comp Values'!$BN:$BN,MATCH(FY2019_ALL_Targets!$A442,'Final Comp Values'!$B:$B,0)),IF($BX442="Min Data",0,0)),0)</f>
        <v>0.61</v>
      </c>
      <c r="DE442" s="14">
        <v>0</v>
      </c>
      <c r="DF442" s="14">
        <v>1.1200000000000001</v>
      </c>
      <c r="DG442" s="14">
        <v>1.1200000000000001</v>
      </c>
      <c r="DH442" s="14">
        <v>1.1200000000000001</v>
      </c>
      <c r="DI442" s="14">
        <v>0</v>
      </c>
      <c r="DJ442" s="14">
        <v>1.1200000000000001</v>
      </c>
      <c r="DK442" s="14">
        <v>1.1200000000000001</v>
      </c>
      <c r="DL442" s="14">
        <v>1.1200000000000001</v>
      </c>
      <c r="DM442" s="14">
        <v>0</v>
      </c>
      <c r="DN442" s="14">
        <v>1.1299999999999999</v>
      </c>
      <c r="DO442" s="14">
        <v>1.1299999999999999</v>
      </c>
      <c r="DP442" s="14">
        <v>1.1299999999999999</v>
      </c>
      <c r="DQ442" s="14">
        <f>IF('QIPP Scorecard'!$AA$1=4,IF(FY2019_ALL_Targets!$BY442="Yes",INDEX('Final Comp Values'!$BK:$BK,MATCH(FY2019_ALL_Targets!$A442,'Final Comp Values'!$B:$B,0)),IF($BY442="Min Data",0,0)),0)</f>
        <v>0</v>
      </c>
      <c r="DR442" s="14">
        <f>IF('QIPP Scorecard'!$AA$1=4,IF(FY2019_ALL_Targets!$BZ442="Yes",INDEX('Final Comp Values'!$BO:$BO,MATCH(FY2019_ALL_Targets!$A442,'Final Comp Values'!$B:$B,0)),IF($BZ442="Min Data",0,0)),0)</f>
        <v>1.1299999999999999</v>
      </c>
      <c r="DS442" s="14">
        <f>IF('QIPP Scorecard'!$AA$1=4,IF(FY2019_ALL_Targets!$CA442="Yes",INDEX('Final Comp Values'!$BO:$BO,MATCH(FY2019_ALL_Targets!$A442,'Final Comp Values'!$B:$B,0)),IF($CA442="Min Data",0,0)),0)</f>
        <v>1.1299999999999999</v>
      </c>
      <c r="DT442" s="14">
        <f>IF('QIPP Scorecard'!$AA$1=4,IF(FY2019_ALL_Targets!$CB442="Yes",INDEX('Final Comp Values'!$BO:$BO,MATCH(FY2019_ALL_Targets!$A442,'Final Comp Values'!$B:$B,0)),IF($CB442="Min Data",0,0)),0)</f>
        <v>1.1299999999999999</v>
      </c>
      <c r="DU442" s="14">
        <v>1.41</v>
      </c>
      <c r="DV442" s="14">
        <v>1.59</v>
      </c>
      <c r="DW442" s="14">
        <v>1.66</v>
      </c>
      <c r="DX442" s="14">
        <v>1.63</v>
      </c>
      <c r="DY442" s="12">
        <f t="shared" si="31"/>
        <v>1</v>
      </c>
      <c r="DZ442" s="12">
        <f t="shared" si="32"/>
        <v>1</v>
      </c>
      <c r="EA442" s="12">
        <f t="shared" si="33"/>
        <v>0</v>
      </c>
      <c r="EB442" s="12">
        <f t="shared" si="34"/>
        <v>0</v>
      </c>
    </row>
    <row r="443" spans="1:132" x14ac:dyDescent="0.25">
      <c r="A443" s="297">
        <v>4551</v>
      </c>
      <c r="B443" s="347">
        <v>676140</v>
      </c>
      <c r="C443" s="297">
        <v>1027098</v>
      </c>
      <c r="D443" s="14">
        <v>1922483064</v>
      </c>
      <c r="E443" s="26" t="s">
        <v>935</v>
      </c>
      <c r="F443" s="26" t="str">
        <f>INDEX('Mar - Aug'!X:X,MATCH(A443,'Mar - Aug'!B:B,0))</f>
        <v>Nueces</v>
      </c>
      <c r="G443" s="26" t="s">
        <v>3178</v>
      </c>
      <c r="H443" s="26"/>
      <c r="I443" s="26" t="str">
        <f t="shared" si="30"/>
        <v/>
      </c>
      <c r="J443" s="299" t="s">
        <v>524</v>
      </c>
      <c r="K443" s="299" t="s">
        <v>2836</v>
      </c>
      <c r="L443" s="299" t="s">
        <v>2837</v>
      </c>
      <c r="M443" s="13">
        <v>2.0942410000000002E-2</v>
      </c>
      <c r="N443" s="13">
        <v>8.2706790000000002E-2</v>
      </c>
      <c r="O443" s="13">
        <v>0</v>
      </c>
      <c r="P443" s="13">
        <v>0.30821916999999999</v>
      </c>
      <c r="Q443" s="13">
        <v>3.3690650000000003E-2</v>
      </c>
      <c r="R443" s="13">
        <v>5.5747400000000003E-2</v>
      </c>
      <c r="S443" s="13">
        <v>3.7344499999999998E-3</v>
      </c>
      <c r="T443" s="13">
        <v>0.15247816</v>
      </c>
      <c r="U443" s="13">
        <v>3.3690650000000003E-2</v>
      </c>
      <c r="V443" s="13">
        <v>8.1300774569999998E-2</v>
      </c>
      <c r="W443" s="13">
        <v>3.7344499999999998E-3</v>
      </c>
      <c r="X443" s="13">
        <v>0.30297944411</v>
      </c>
      <c r="Y443" s="13">
        <v>3.3690650000000003E-2</v>
      </c>
      <c r="Z443" s="13">
        <v>7.8571450500000001E-2</v>
      </c>
      <c r="AA443" s="13">
        <v>3.7344499999999998E-3</v>
      </c>
      <c r="AB443" s="13">
        <v>0.29280821150000003</v>
      </c>
      <c r="AC443" s="13">
        <v>3.3690650000000003E-2</v>
      </c>
      <c r="AD443" s="13">
        <v>7.9894759139999993E-2</v>
      </c>
      <c r="AE443" s="13">
        <v>3.7344499999999998E-3</v>
      </c>
      <c r="AF443" s="13">
        <v>0.29773971822</v>
      </c>
      <c r="AG443" s="13">
        <v>3.3690650000000003E-2</v>
      </c>
      <c r="AH443" s="13">
        <v>7.4436110999999999E-2</v>
      </c>
      <c r="AI443" s="13">
        <v>3.7344499999999998E-3</v>
      </c>
      <c r="AJ443" s="13">
        <v>0.27739725300000001</v>
      </c>
      <c r="AK443" s="13">
        <v>3.3690650000000003E-2</v>
      </c>
      <c r="AL443" s="13">
        <v>7.8488743710000003E-2</v>
      </c>
      <c r="AM443" s="13">
        <v>3.7344499999999998E-3</v>
      </c>
      <c r="AN443" s="13">
        <v>0.29249999233000001</v>
      </c>
      <c r="AO443" s="13">
        <v>3.3690650000000003E-2</v>
      </c>
      <c r="AP443" s="13">
        <v>7.0300771499999998E-2</v>
      </c>
      <c r="AQ443" s="13">
        <v>3.7344499999999998E-3</v>
      </c>
      <c r="AR443" s="13">
        <v>0.26198629449999999</v>
      </c>
      <c r="AS443" s="13">
        <v>3.3690650000000003E-2</v>
      </c>
      <c r="AT443" s="13">
        <v>7.6917314700000003E-2</v>
      </c>
      <c r="AU443" s="13">
        <v>3.7344499999999998E-3</v>
      </c>
      <c r="AV443" s="13">
        <v>0.2866438281</v>
      </c>
      <c r="AW443" s="13">
        <v>3.3690650000000003E-2</v>
      </c>
      <c r="AX443" s="13">
        <v>6.6165431999999996E-2</v>
      </c>
      <c r="AY443" s="13">
        <v>3.7344499999999998E-3</v>
      </c>
      <c r="AZ443" s="13">
        <v>0.24657533600000001</v>
      </c>
      <c r="BA443" s="86">
        <v>1.7543859649122799E-2</v>
      </c>
      <c r="BB443" s="86">
        <v>5.7142857142857099E-2</v>
      </c>
      <c r="BC443" s="13">
        <v>0</v>
      </c>
      <c r="BD443" s="13">
        <v>0.339622641509434</v>
      </c>
      <c r="BE443" s="14">
        <v>1.88679245283019E-2</v>
      </c>
      <c r="BF443" s="14">
        <v>2.7777777777777801E-2</v>
      </c>
      <c r="BG443" s="14">
        <v>0</v>
      </c>
      <c r="BH443" s="14">
        <v>0.35416666666666702</v>
      </c>
      <c r="BI443" s="14">
        <v>1.9607843137254902E-2</v>
      </c>
      <c r="BJ443" s="14">
        <v>0</v>
      </c>
      <c r="BK443" s="14">
        <v>0</v>
      </c>
      <c r="BL443" s="430">
        <v>0.27272727272727298</v>
      </c>
      <c r="BM443" s="14">
        <v>0</v>
      </c>
      <c r="BN443" s="14">
        <v>2.6315789473684199E-2</v>
      </c>
      <c r="BO443" s="14">
        <v>0</v>
      </c>
      <c r="BP443" s="14">
        <v>0.282608695652174</v>
      </c>
      <c r="BQ443" s="86">
        <v>0</v>
      </c>
      <c r="BR443" s="86">
        <v>2.6315789473684199E-2</v>
      </c>
      <c r="BS443" s="86">
        <v>0</v>
      </c>
      <c r="BT443" s="86">
        <v>0.282608695652174</v>
      </c>
      <c r="BU443" s="14" t="s">
        <v>35</v>
      </c>
      <c r="BV443" s="14" t="s">
        <v>35</v>
      </c>
      <c r="BW443" s="14" t="s">
        <v>35</v>
      </c>
      <c r="BX443" s="14" t="s">
        <v>35</v>
      </c>
      <c r="BY443" s="14" t="s">
        <v>35</v>
      </c>
      <c r="BZ443" s="14" t="s">
        <v>35</v>
      </c>
      <c r="CA443" s="14" t="s">
        <v>35</v>
      </c>
      <c r="CB443" s="14" t="s">
        <v>36</v>
      </c>
      <c r="CC443" s="14">
        <v>0</v>
      </c>
      <c r="CD443" s="14">
        <v>0</v>
      </c>
      <c r="CE443" s="14">
        <v>0</v>
      </c>
      <c r="CF443" s="14">
        <v>0</v>
      </c>
      <c r="CG443" s="14">
        <v>0</v>
      </c>
      <c r="CH443" s="14">
        <v>0</v>
      </c>
      <c r="CI443" s="14">
        <v>0</v>
      </c>
      <c r="CJ443" s="14">
        <f>INDEX('Monthy Targets'!AC:AC,(MATCH(FY2019_ALL_Targets!$B:$B,'Monthy Targets'!$B:$B,0)))</f>
        <v>0</v>
      </c>
      <c r="CK443" s="14">
        <f>INDEX('Monthy Targets'!AD:AD,(MATCH(FY2019_ALL_Targets!$B:$B,'Monthy Targets'!$B:$B,0)))</f>
        <v>0</v>
      </c>
      <c r="CL443" s="14">
        <f>INDEX('Monthy Targets'!AE:AE,(MATCH(FY2019_ALL_Targets!$B:$B,'Monthy Targets'!$B:$B,0)))</f>
        <v>0</v>
      </c>
      <c r="CM443" s="14">
        <f>INDEX('Monthy Targets'!AF:AF,(MATCH(FY2019_ALL_Targets!$B:$B,'Monthy Targets'!$B:$B,0)))</f>
        <v>0</v>
      </c>
      <c r="CN443" s="14">
        <f>INDEX('Monthy Targets'!AG:AG,(MATCH(FY2019_ALL_Targets!$B:$B,'Monthy Targets'!$B:$B,0)))</f>
        <v>0</v>
      </c>
      <c r="CO443" s="14">
        <v>1.08</v>
      </c>
      <c r="CP443" s="14">
        <v>1.08</v>
      </c>
      <c r="CQ443" s="14">
        <v>1.08</v>
      </c>
      <c r="CR443" s="14">
        <v>0</v>
      </c>
      <c r="CS443" s="14">
        <v>1.08</v>
      </c>
      <c r="CT443" s="14">
        <v>1.08</v>
      </c>
      <c r="CU443" s="14">
        <v>1.08</v>
      </c>
      <c r="CV443" s="14">
        <v>0</v>
      </c>
      <c r="CW443" s="14">
        <v>1.03</v>
      </c>
      <c r="CX443" s="14">
        <v>1.03</v>
      </c>
      <c r="CY443" s="14">
        <v>1.03</v>
      </c>
      <c r="CZ443" s="14">
        <v>1.03</v>
      </c>
      <c r="DA443" s="14">
        <f>IF('QIPP Scorecard'!$AA$1=4,IF(FY2019_ALL_Targets!$BU443="Yes",INDEX('Final Comp Values'!$BN:$BN,MATCH(FY2019_ALL_Targets!$A443,'Final Comp Values'!$B:$B,0)),IF($BU443="Min Data",0,0)),0)</f>
        <v>1.03</v>
      </c>
      <c r="DB443" s="14">
        <f>IF('QIPP Scorecard'!$AA$1=4,IF(FY2019_ALL_Targets!$BV443="Yes",INDEX('Final Comp Values'!$BN:$BN,MATCH(FY2019_ALL_Targets!$A443,'Final Comp Values'!$B:$B,0)),IF($BV443="Min Data",0,0)),0)</f>
        <v>1.03</v>
      </c>
      <c r="DC443" s="14">
        <f>IF('QIPP Scorecard'!$AA$1=4,IF(FY2019_ALL_Targets!$BW443="Yes",INDEX('Final Comp Values'!$BN:$BN,MATCH(FY2019_ALL_Targets!$A443,'Final Comp Values'!$B:$B,0)),IF(CI443="Min Data",0,0)),0)</f>
        <v>1.03</v>
      </c>
      <c r="DD443" s="14">
        <f>IF('QIPP Scorecard'!$AA$1=4,IF(FY2019_ALL_Targets!$BX443="Yes",INDEX('Final Comp Values'!$BN:$BN,MATCH(FY2019_ALL_Targets!$A443,'Final Comp Values'!$B:$B,0)),IF($BX443="Min Data",0,0)),0)</f>
        <v>1.03</v>
      </c>
      <c r="DE443" s="14">
        <v>2</v>
      </c>
      <c r="DF443" s="14">
        <v>2</v>
      </c>
      <c r="DG443" s="14">
        <v>2</v>
      </c>
      <c r="DH443" s="14">
        <v>0</v>
      </c>
      <c r="DI443" s="14">
        <v>2</v>
      </c>
      <c r="DJ443" s="14">
        <v>2</v>
      </c>
      <c r="DK443" s="14">
        <v>2</v>
      </c>
      <c r="DL443" s="14">
        <v>0</v>
      </c>
      <c r="DM443" s="14">
        <v>1.92</v>
      </c>
      <c r="DN443" s="14">
        <v>1.92</v>
      </c>
      <c r="DO443" s="14">
        <v>1.92</v>
      </c>
      <c r="DP443" s="14">
        <v>0</v>
      </c>
      <c r="DQ443" s="14">
        <f>IF('QIPP Scorecard'!$AA$1=4,IF(FY2019_ALL_Targets!$BY443="Yes",INDEX('Final Comp Values'!$BK:$BK,MATCH(FY2019_ALL_Targets!$A443,'Final Comp Values'!$B:$B,0)),IF($BY443="Min Data",0,0)),0)</f>
        <v>1.92</v>
      </c>
      <c r="DR443" s="14">
        <f>IF('QIPP Scorecard'!$AA$1=4,IF(FY2019_ALL_Targets!$BZ443="Yes",INDEX('Final Comp Values'!$BO:$BO,MATCH(FY2019_ALL_Targets!$A443,'Final Comp Values'!$B:$B,0)),IF($BZ443="Min Data",0,0)),0)</f>
        <v>1.92</v>
      </c>
      <c r="DS443" s="14">
        <f>IF('QIPP Scorecard'!$AA$1=4,IF(FY2019_ALL_Targets!$CA443="Yes",INDEX('Final Comp Values'!$BO:$BO,MATCH(FY2019_ALL_Targets!$A443,'Final Comp Values'!$B:$B,0)),IF($CA443="Min Data",0,0)),0)</f>
        <v>1.92</v>
      </c>
      <c r="DT443" s="14">
        <f>IF('QIPP Scorecard'!$AA$1=4,IF(FY2019_ALL_Targets!$CB443="Yes",INDEX('Final Comp Values'!$BO:$BO,MATCH(FY2019_ALL_Targets!$A443,'Final Comp Values'!$B:$B,0)),IF($CB443="Min Data",0,0)),0)</f>
        <v>0</v>
      </c>
      <c r="DU443" s="14">
        <v>0.93</v>
      </c>
      <c r="DV443" s="14">
        <v>1.05</v>
      </c>
      <c r="DW443" s="14">
        <v>1.23</v>
      </c>
      <c r="DX443" s="14">
        <v>1.21</v>
      </c>
      <c r="DY443" s="12">
        <f t="shared" si="31"/>
        <v>0</v>
      </c>
      <c r="DZ443" s="12">
        <f t="shared" si="32"/>
        <v>1</v>
      </c>
      <c r="EA443" s="12">
        <f t="shared" si="33"/>
        <v>0</v>
      </c>
      <c r="EB443" s="12">
        <f t="shared" si="34"/>
        <v>3</v>
      </c>
    </row>
    <row r="444" spans="1:132" x14ac:dyDescent="0.25">
      <c r="A444" s="297">
        <v>102788</v>
      </c>
      <c r="B444" s="347">
        <v>676143</v>
      </c>
      <c r="C444" s="297">
        <v>1026418</v>
      </c>
      <c r="D444" s="14">
        <v>1386047645</v>
      </c>
      <c r="E444" s="26" t="s">
        <v>937</v>
      </c>
      <c r="F444" s="26" t="str">
        <f>INDEX('Mar - Aug'!X:X,MATCH(A444,'Mar - Aug'!B:B,0))</f>
        <v>Tarrant</v>
      </c>
      <c r="G444" s="26" t="s">
        <v>3009</v>
      </c>
      <c r="H444" s="26"/>
      <c r="I444" s="26" t="str">
        <f t="shared" si="30"/>
        <v/>
      </c>
      <c r="J444" s="299" t="s">
        <v>2249</v>
      </c>
      <c r="K444" s="299" t="s">
        <v>2743</v>
      </c>
      <c r="L444" s="299" t="s">
        <v>322</v>
      </c>
      <c r="M444" s="13">
        <v>3.9525699999999999E-3</v>
      </c>
      <c r="N444" s="13">
        <v>8.4905649999999999E-2</v>
      </c>
      <c r="O444" s="13">
        <v>0</v>
      </c>
      <c r="P444" s="13">
        <v>8.0321290000000004E-2</v>
      </c>
      <c r="Q444" s="13">
        <v>3.3690650000000003E-2</v>
      </c>
      <c r="R444" s="13">
        <v>5.5747400000000003E-2</v>
      </c>
      <c r="S444" s="13">
        <v>3.7344499999999998E-3</v>
      </c>
      <c r="T444" s="13">
        <v>0.15247816</v>
      </c>
      <c r="U444" s="13">
        <v>3.3690650000000003E-2</v>
      </c>
      <c r="V444" s="13">
        <v>8.3462253949999995E-2</v>
      </c>
      <c r="W444" s="13">
        <v>3.7344499999999998E-3</v>
      </c>
      <c r="X444" s="13">
        <v>0.15247816</v>
      </c>
      <c r="Y444" s="13">
        <v>3.3690650000000003E-2</v>
      </c>
      <c r="Z444" s="13">
        <v>8.0660367499999996E-2</v>
      </c>
      <c r="AA444" s="13">
        <v>3.7344499999999998E-3</v>
      </c>
      <c r="AB444" s="13">
        <v>0.15247816</v>
      </c>
      <c r="AC444" s="13">
        <v>3.3690650000000003E-2</v>
      </c>
      <c r="AD444" s="13">
        <v>8.2018857900000006E-2</v>
      </c>
      <c r="AE444" s="13">
        <v>3.7344499999999998E-3</v>
      </c>
      <c r="AF444" s="13">
        <v>0.15247816</v>
      </c>
      <c r="AG444" s="13">
        <v>3.3690650000000003E-2</v>
      </c>
      <c r="AH444" s="13">
        <v>7.6415084999999994E-2</v>
      </c>
      <c r="AI444" s="13">
        <v>3.7344499999999998E-3</v>
      </c>
      <c r="AJ444" s="13">
        <v>0.15247816</v>
      </c>
      <c r="AK444" s="13">
        <v>3.3690650000000003E-2</v>
      </c>
      <c r="AL444" s="13">
        <v>8.0575461850000002E-2</v>
      </c>
      <c r="AM444" s="13">
        <v>3.7344499999999998E-3</v>
      </c>
      <c r="AN444" s="13">
        <v>0.15247816</v>
      </c>
      <c r="AO444" s="13">
        <v>3.3690650000000003E-2</v>
      </c>
      <c r="AP444" s="13">
        <v>7.2169802500000005E-2</v>
      </c>
      <c r="AQ444" s="13">
        <v>3.7344499999999998E-3</v>
      </c>
      <c r="AR444" s="13">
        <v>0.15247816</v>
      </c>
      <c r="AS444" s="13">
        <v>3.3690650000000003E-2</v>
      </c>
      <c r="AT444" s="13">
        <v>7.8962254499999995E-2</v>
      </c>
      <c r="AU444" s="13">
        <v>3.7344499999999998E-3</v>
      </c>
      <c r="AV444" s="13">
        <v>0.15247816</v>
      </c>
      <c r="AW444" s="13">
        <v>3.3690650000000003E-2</v>
      </c>
      <c r="AX444" s="13">
        <v>6.7924520000000002E-2</v>
      </c>
      <c r="AY444" s="13">
        <v>3.7344499999999998E-3</v>
      </c>
      <c r="AZ444" s="13">
        <v>0.15247816</v>
      </c>
      <c r="BA444" s="86">
        <v>4.1095890410958902E-2</v>
      </c>
      <c r="BB444" s="86">
        <v>3.2786885245901599E-2</v>
      </c>
      <c r="BC444" s="13">
        <v>0</v>
      </c>
      <c r="BD444" s="13">
        <v>9.7222222222222196E-2</v>
      </c>
      <c r="BE444" s="14">
        <v>5.7142857142857099E-2</v>
      </c>
      <c r="BF444" s="14">
        <v>8.7719298245614002E-2</v>
      </c>
      <c r="BG444" s="14">
        <v>0</v>
      </c>
      <c r="BH444" s="14">
        <v>7.2463768115942004E-2</v>
      </c>
      <c r="BI444" s="14">
        <v>4.2857142857142899E-2</v>
      </c>
      <c r="BJ444" s="14">
        <v>7.69230769230769E-2</v>
      </c>
      <c r="BK444" s="14">
        <v>0</v>
      </c>
      <c r="BL444" s="430">
        <v>0.101449275362319</v>
      </c>
      <c r="BM444" s="14">
        <v>2.8985507246376802E-2</v>
      </c>
      <c r="BN444" s="14">
        <v>5.5555555555555601E-2</v>
      </c>
      <c r="BO444" s="14">
        <v>0</v>
      </c>
      <c r="BP444" s="14">
        <v>0.101449275362319</v>
      </c>
      <c r="BQ444" s="86">
        <v>2.8985507246376802E-2</v>
      </c>
      <c r="BR444" s="86">
        <v>5.5555555555555601E-2</v>
      </c>
      <c r="BS444" s="86">
        <v>0</v>
      </c>
      <c r="BT444" s="86">
        <v>0.101449275362319</v>
      </c>
      <c r="BU444" s="14" t="s">
        <v>35</v>
      </c>
      <c r="BV444" s="14" t="s">
        <v>35</v>
      </c>
      <c r="BW444" s="14" t="s">
        <v>35</v>
      </c>
      <c r="BX444" s="14" t="s">
        <v>35</v>
      </c>
      <c r="BY444" s="14" t="s">
        <v>35</v>
      </c>
      <c r="BZ444" s="14" t="s">
        <v>35</v>
      </c>
      <c r="CA444" s="14" t="s">
        <v>35</v>
      </c>
      <c r="CB444" s="14" t="s">
        <v>35</v>
      </c>
      <c r="CC444" s="14">
        <v>5.75</v>
      </c>
      <c r="CD444" s="14">
        <v>5.75</v>
      </c>
      <c r="CE444" s="14">
        <v>5.75</v>
      </c>
      <c r="CF444" s="14">
        <v>5.75</v>
      </c>
      <c r="CG444" s="14">
        <v>5.75</v>
      </c>
      <c r="CH444" s="14">
        <v>5.75</v>
      </c>
      <c r="CI444" s="14">
        <v>5.58</v>
      </c>
      <c r="CJ444" s="14">
        <f>INDEX('Monthy Targets'!AC:AC,(MATCH(FY2019_ALL_Targets!$B:$B,'Monthy Targets'!$B:$B,0)))</f>
        <v>5.56</v>
      </c>
      <c r="CK444" s="14">
        <f>INDEX('Monthy Targets'!AD:AD,(MATCH(FY2019_ALL_Targets!$B:$B,'Monthy Targets'!$B:$B,0)))</f>
        <v>5.56</v>
      </c>
      <c r="CL444" s="14">
        <f>INDEX('Monthy Targets'!AE:AE,(MATCH(FY2019_ALL_Targets!$B:$B,'Monthy Targets'!$B:$B,0)))</f>
        <v>5.56</v>
      </c>
      <c r="CM444" s="14">
        <f>INDEX('Monthy Targets'!AF:AF,(MATCH(FY2019_ALL_Targets!$B:$B,'Monthy Targets'!$B:$B,0)))</f>
        <v>5.56</v>
      </c>
      <c r="CN444" s="14">
        <f>INDEX('Monthy Targets'!AG:AG,(MATCH(FY2019_ALL_Targets!$B:$B,'Monthy Targets'!$B:$B,0)))</f>
        <v>5.56</v>
      </c>
      <c r="CO444" s="14">
        <v>0</v>
      </c>
      <c r="CP444" s="14">
        <v>0.39</v>
      </c>
      <c r="CQ444" s="14">
        <v>0.39</v>
      </c>
      <c r="CR444" s="14">
        <v>0.39</v>
      </c>
      <c r="CS444" s="14">
        <v>0</v>
      </c>
      <c r="CT444" s="14">
        <v>0</v>
      </c>
      <c r="CU444" s="14">
        <v>0.39</v>
      </c>
      <c r="CV444" s="14">
        <v>0.39</v>
      </c>
      <c r="CW444" s="14">
        <v>0</v>
      </c>
      <c r="CX444" s="14">
        <v>0.38</v>
      </c>
      <c r="CY444" s="14">
        <v>0.38</v>
      </c>
      <c r="CZ444" s="14">
        <v>0.38</v>
      </c>
      <c r="DA444" s="14">
        <f>IF('QIPP Scorecard'!$AA$1=4,IF(FY2019_ALL_Targets!$BU444="Yes",INDEX('Final Comp Values'!$BN:$BN,MATCH(FY2019_ALL_Targets!$A444,'Final Comp Values'!$B:$B,0)),IF($BU444="Min Data",0,0)),0)</f>
        <v>0.38</v>
      </c>
      <c r="DB444" s="14">
        <f>IF('QIPP Scorecard'!$AA$1=4,IF(FY2019_ALL_Targets!$BV444="Yes",INDEX('Final Comp Values'!$BN:$BN,MATCH(FY2019_ALL_Targets!$A444,'Final Comp Values'!$B:$B,0)),IF($BV444="Min Data",0,0)),0)</f>
        <v>0.38</v>
      </c>
      <c r="DC444" s="14">
        <f>IF('QIPP Scorecard'!$AA$1=4,IF(FY2019_ALL_Targets!$BW444="Yes",INDEX('Final Comp Values'!$BN:$BN,MATCH(FY2019_ALL_Targets!$A444,'Final Comp Values'!$B:$B,0)),IF(CI444="Min Data",0,0)),0)</f>
        <v>0.38</v>
      </c>
      <c r="DD444" s="14">
        <f>IF('QIPP Scorecard'!$AA$1=4,IF(FY2019_ALL_Targets!$BX444="Yes",INDEX('Final Comp Values'!$BN:$BN,MATCH(FY2019_ALL_Targets!$A444,'Final Comp Values'!$B:$B,0)),IF($BX444="Min Data",0,0)),0)</f>
        <v>0.38</v>
      </c>
      <c r="DE444" s="14">
        <v>0</v>
      </c>
      <c r="DF444" s="14">
        <v>0.72</v>
      </c>
      <c r="DG444" s="14">
        <v>0.72</v>
      </c>
      <c r="DH444" s="14">
        <v>0.72</v>
      </c>
      <c r="DI444" s="14">
        <v>0</v>
      </c>
      <c r="DJ444" s="14">
        <v>0</v>
      </c>
      <c r="DK444" s="14">
        <v>0.72</v>
      </c>
      <c r="DL444" s="14">
        <v>0.72</v>
      </c>
      <c r="DM444" s="14">
        <v>0</v>
      </c>
      <c r="DN444" s="14">
        <v>0</v>
      </c>
      <c r="DO444" s="14">
        <v>0.7</v>
      </c>
      <c r="DP444" s="14">
        <v>0.7</v>
      </c>
      <c r="DQ444" s="14">
        <f>IF('QIPP Scorecard'!$AA$1=4,IF(FY2019_ALL_Targets!$BY444="Yes",INDEX('Final Comp Values'!$BK:$BK,MATCH(FY2019_ALL_Targets!$A444,'Final Comp Values'!$B:$B,0)),IF($BY444="Min Data",0,0)),0)</f>
        <v>0.7</v>
      </c>
      <c r="DR444" s="14">
        <f>IF('QIPP Scorecard'!$AA$1=4,IF(FY2019_ALL_Targets!$BZ444="Yes",INDEX('Final Comp Values'!$BO:$BO,MATCH(FY2019_ALL_Targets!$A444,'Final Comp Values'!$B:$B,0)),IF($BZ444="Min Data",0,0)),0)</f>
        <v>0.7</v>
      </c>
      <c r="DS444" s="14">
        <f>IF('QIPP Scorecard'!$AA$1=4,IF(FY2019_ALL_Targets!$CA444="Yes",INDEX('Final Comp Values'!$BO:$BO,MATCH(FY2019_ALL_Targets!$A444,'Final Comp Values'!$B:$B,0)),IF($CA444="Min Data",0,0)),0)</f>
        <v>0.7</v>
      </c>
      <c r="DT444" s="14">
        <f>IF('QIPP Scorecard'!$AA$1=4,IF(FY2019_ALL_Targets!$CB444="Yes",INDEX('Final Comp Values'!$BO:$BO,MATCH(FY2019_ALL_Targets!$A444,'Final Comp Values'!$B:$B,0)),IF($CB444="Min Data",0,0)),0)</f>
        <v>0.7</v>
      </c>
      <c r="DU444" s="14">
        <v>0.91</v>
      </c>
      <c r="DV444" s="14">
        <v>0.9</v>
      </c>
      <c r="DW444" s="14">
        <v>0.99</v>
      </c>
      <c r="DX444" s="14">
        <v>1.18</v>
      </c>
      <c r="DY444" s="12">
        <f t="shared" si="31"/>
        <v>0</v>
      </c>
      <c r="DZ444" s="12">
        <f t="shared" si="32"/>
        <v>0</v>
      </c>
      <c r="EA444" s="12">
        <f t="shared" si="33"/>
        <v>0</v>
      </c>
      <c r="EB444" s="12">
        <f t="shared" si="34"/>
        <v>0</v>
      </c>
    </row>
    <row r="445" spans="1:132" x14ac:dyDescent="0.25">
      <c r="A445" s="297">
        <v>103091</v>
      </c>
      <c r="B445" s="347">
        <v>676144</v>
      </c>
      <c r="C445" s="297">
        <v>1026671</v>
      </c>
      <c r="D445" s="14">
        <v>1154546836</v>
      </c>
      <c r="E445" s="26" t="s">
        <v>913</v>
      </c>
      <c r="F445" s="26" t="str">
        <f>INDEX('Mar - Aug'!X:X,MATCH(A445,'Mar - Aug'!B:B,0))</f>
        <v>MRSA West</v>
      </c>
      <c r="G445" s="26" t="s">
        <v>3021</v>
      </c>
      <c r="H445" s="26"/>
      <c r="I445" s="26" t="str">
        <f t="shared" si="30"/>
        <v/>
      </c>
      <c r="J445" s="299" t="s">
        <v>333</v>
      </c>
      <c r="K445" s="299" t="s">
        <v>994</v>
      </c>
      <c r="L445" s="299" t="s">
        <v>2677</v>
      </c>
      <c r="M445" s="13">
        <v>3.7681149999999997E-2</v>
      </c>
      <c r="N445" s="13">
        <v>5.9055129999999997E-2</v>
      </c>
      <c r="O445" s="13">
        <v>0</v>
      </c>
      <c r="P445" s="13">
        <v>0.15743438000000001</v>
      </c>
      <c r="Q445" s="13">
        <v>3.3690650000000003E-2</v>
      </c>
      <c r="R445" s="13">
        <v>5.5747400000000003E-2</v>
      </c>
      <c r="S445" s="13">
        <v>3.7344499999999998E-3</v>
      </c>
      <c r="T445" s="13">
        <v>0.15247816</v>
      </c>
      <c r="U445" s="13">
        <v>3.7040570449999997E-2</v>
      </c>
      <c r="V445" s="13">
        <v>5.8051192789999997E-2</v>
      </c>
      <c r="W445" s="13">
        <v>3.7344499999999998E-3</v>
      </c>
      <c r="X445" s="13">
        <v>0.15475799554</v>
      </c>
      <c r="Y445" s="13">
        <v>3.5797092500000002E-2</v>
      </c>
      <c r="Z445" s="13">
        <v>5.6102373499999997E-2</v>
      </c>
      <c r="AA445" s="13">
        <v>3.7344499999999998E-3</v>
      </c>
      <c r="AB445" s="13">
        <v>0.15247816</v>
      </c>
      <c r="AC445" s="13">
        <v>3.6399990899999998E-2</v>
      </c>
      <c r="AD445" s="13">
        <v>5.7047255579999998E-2</v>
      </c>
      <c r="AE445" s="13">
        <v>3.7344499999999998E-3</v>
      </c>
      <c r="AF445" s="13">
        <v>0.15247816</v>
      </c>
      <c r="AG445" s="13">
        <v>3.3913035000000001E-2</v>
      </c>
      <c r="AH445" s="13">
        <v>5.5747400000000003E-2</v>
      </c>
      <c r="AI445" s="13">
        <v>3.7344499999999998E-3</v>
      </c>
      <c r="AJ445" s="13">
        <v>0.15247816</v>
      </c>
      <c r="AK445" s="13">
        <v>3.5759411349999999E-2</v>
      </c>
      <c r="AL445" s="13">
        <v>5.6043318369999998E-2</v>
      </c>
      <c r="AM445" s="13">
        <v>3.7344499999999998E-3</v>
      </c>
      <c r="AN445" s="13">
        <v>0.15247816</v>
      </c>
      <c r="AO445" s="13">
        <v>3.3690650000000003E-2</v>
      </c>
      <c r="AP445" s="13">
        <v>5.5747400000000003E-2</v>
      </c>
      <c r="AQ445" s="13">
        <v>3.7344499999999998E-3</v>
      </c>
      <c r="AR445" s="13">
        <v>0.15247816</v>
      </c>
      <c r="AS445" s="13">
        <v>3.50434695E-2</v>
      </c>
      <c r="AT445" s="13">
        <v>5.5747400000000003E-2</v>
      </c>
      <c r="AU445" s="13">
        <v>3.7344499999999998E-3</v>
      </c>
      <c r="AV445" s="13">
        <v>0.15247816</v>
      </c>
      <c r="AW445" s="13">
        <v>3.3690650000000003E-2</v>
      </c>
      <c r="AX445" s="13">
        <v>5.5747400000000003E-2</v>
      </c>
      <c r="AY445" s="13">
        <v>3.7344499999999998E-3</v>
      </c>
      <c r="AZ445" s="13">
        <v>0.15247816</v>
      </c>
      <c r="BA445" s="86">
        <v>5.6818181818181802E-2</v>
      </c>
      <c r="BB445" s="86">
        <v>9.2105263157894704E-2</v>
      </c>
      <c r="BC445" s="13">
        <v>0</v>
      </c>
      <c r="BD445" s="13">
        <v>0.14942528735632199</v>
      </c>
      <c r="BE445" s="14">
        <v>4.7058823529411799E-2</v>
      </c>
      <c r="BF445" s="14">
        <v>0.1</v>
      </c>
      <c r="BG445" s="14">
        <v>0</v>
      </c>
      <c r="BH445" s="14">
        <v>0.107142857142857</v>
      </c>
      <c r="BI445" s="14">
        <v>4.5454545454545497E-2</v>
      </c>
      <c r="BJ445" s="14">
        <v>1.58730158730159E-2</v>
      </c>
      <c r="BK445" s="14">
        <v>0</v>
      </c>
      <c r="BL445" s="430">
        <v>7.0588235294117604E-2</v>
      </c>
      <c r="BM445" s="14">
        <v>3.3707865168539297E-2</v>
      </c>
      <c r="BN445" s="14">
        <v>4.1095890410958902E-2</v>
      </c>
      <c r="BO445" s="14">
        <v>0</v>
      </c>
      <c r="BP445" s="14">
        <v>6.9767441860465101E-2</v>
      </c>
      <c r="BQ445" s="86">
        <v>3.3707865168539297E-2</v>
      </c>
      <c r="BR445" s="86">
        <v>4.1095890410958902E-2</v>
      </c>
      <c r="BS445" s="86">
        <v>0</v>
      </c>
      <c r="BT445" s="86">
        <v>6.9767441860465101E-2</v>
      </c>
      <c r="BU445" s="14" t="s">
        <v>35</v>
      </c>
      <c r="BV445" s="14" t="s">
        <v>35</v>
      </c>
      <c r="BW445" s="14" t="s">
        <v>35</v>
      </c>
      <c r="BX445" s="14" t="s">
        <v>35</v>
      </c>
      <c r="BY445" s="14" t="s">
        <v>36</v>
      </c>
      <c r="BZ445" s="14" t="s">
        <v>35</v>
      </c>
      <c r="CA445" s="14" t="s">
        <v>35</v>
      </c>
      <c r="CB445" s="14" t="s">
        <v>35</v>
      </c>
      <c r="CC445" s="14">
        <v>8.65</v>
      </c>
      <c r="CD445" s="14">
        <v>8.65</v>
      </c>
      <c r="CE445" s="14">
        <v>8.65</v>
      </c>
      <c r="CF445" s="14">
        <v>8.65</v>
      </c>
      <c r="CG445" s="14">
        <v>8.65</v>
      </c>
      <c r="CH445" s="14">
        <v>8.65</v>
      </c>
      <c r="CI445" s="14">
        <v>8.4600000000000009</v>
      </c>
      <c r="CJ445" s="14">
        <f>INDEX('Monthy Targets'!AC:AC,(MATCH(FY2019_ALL_Targets!$B:$B,'Monthy Targets'!$B:$B,0)))</f>
        <v>8.43</v>
      </c>
      <c r="CK445" s="14">
        <f>INDEX('Monthy Targets'!AD:AD,(MATCH(FY2019_ALL_Targets!$B:$B,'Monthy Targets'!$B:$B,0)))</f>
        <v>8.43</v>
      </c>
      <c r="CL445" s="14">
        <f>INDEX('Monthy Targets'!AE:AE,(MATCH(FY2019_ALL_Targets!$B:$B,'Monthy Targets'!$B:$B,0)))</f>
        <v>8.43</v>
      </c>
      <c r="CM445" s="14">
        <f>INDEX('Monthy Targets'!AF:AF,(MATCH(FY2019_ALL_Targets!$B:$B,'Monthy Targets'!$B:$B,0)))</f>
        <v>8.43</v>
      </c>
      <c r="CN445" s="14">
        <f>INDEX('Monthy Targets'!AG:AG,(MATCH(FY2019_ALL_Targets!$B:$B,'Monthy Targets'!$B:$B,0)))</f>
        <v>8.43</v>
      </c>
      <c r="CO445" s="14">
        <v>0</v>
      </c>
      <c r="CP445" s="14">
        <v>0</v>
      </c>
      <c r="CQ445" s="14">
        <v>0.59</v>
      </c>
      <c r="CR445" s="14">
        <v>0.59</v>
      </c>
      <c r="CS445" s="14">
        <v>0</v>
      </c>
      <c r="CT445" s="14">
        <v>0</v>
      </c>
      <c r="CU445" s="14">
        <v>0.59</v>
      </c>
      <c r="CV445" s="14">
        <v>0.59</v>
      </c>
      <c r="CW445" s="14">
        <v>0</v>
      </c>
      <c r="CX445" s="14">
        <v>0.56999999999999995</v>
      </c>
      <c r="CY445" s="14">
        <v>0.56999999999999995</v>
      </c>
      <c r="CZ445" s="14">
        <v>0.56999999999999995</v>
      </c>
      <c r="DA445" s="14">
        <f>IF('QIPP Scorecard'!$AA$1=4,IF(FY2019_ALL_Targets!$BU445="Yes",INDEX('Final Comp Values'!$BN:$BN,MATCH(FY2019_ALL_Targets!$A445,'Final Comp Values'!$B:$B,0)),IF($BU445="Min Data",0,0)),0)</f>
        <v>0.56999999999999995</v>
      </c>
      <c r="DB445" s="14">
        <f>IF('QIPP Scorecard'!$AA$1=4,IF(FY2019_ALL_Targets!$BV445="Yes",INDEX('Final Comp Values'!$BN:$BN,MATCH(FY2019_ALL_Targets!$A445,'Final Comp Values'!$B:$B,0)),IF($BV445="Min Data",0,0)),0)</f>
        <v>0.56999999999999995</v>
      </c>
      <c r="DC445" s="14">
        <f>IF('QIPP Scorecard'!$AA$1=4,IF(FY2019_ALL_Targets!$BW445="Yes",INDEX('Final Comp Values'!$BN:$BN,MATCH(FY2019_ALL_Targets!$A445,'Final Comp Values'!$B:$B,0)),IF(CI445="Min Data",0,0)),0)</f>
        <v>0.56999999999999995</v>
      </c>
      <c r="DD445" s="14">
        <f>IF('QIPP Scorecard'!$AA$1=4,IF(FY2019_ALL_Targets!$BX445="Yes",INDEX('Final Comp Values'!$BN:$BN,MATCH(FY2019_ALL_Targets!$A445,'Final Comp Values'!$B:$B,0)),IF($BX445="Min Data",0,0)),0)</f>
        <v>0.56999999999999995</v>
      </c>
      <c r="DE445" s="14">
        <v>0</v>
      </c>
      <c r="DF445" s="14">
        <v>0</v>
      </c>
      <c r="DG445" s="14">
        <v>1.0900000000000001</v>
      </c>
      <c r="DH445" s="14">
        <v>1.0900000000000001</v>
      </c>
      <c r="DI445" s="14">
        <v>0</v>
      </c>
      <c r="DJ445" s="14">
        <v>0</v>
      </c>
      <c r="DK445" s="14">
        <v>1.0900000000000001</v>
      </c>
      <c r="DL445" s="14">
        <v>1.0900000000000001</v>
      </c>
      <c r="DM445" s="14">
        <v>0</v>
      </c>
      <c r="DN445" s="14">
        <v>1.06</v>
      </c>
      <c r="DO445" s="14">
        <v>1.06</v>
      </c>
      <c r="DP445" s="14">
        <v>1.06</v>
      </c>
      <c r="DQ445" s="14">
        <f>IF('QIPP Scorecard'!$AA$1=4,IF(FY2019_ALL_Targets!$BY445="Yes",INDEX('Final Comp Values'!$BK:$BK,MATCH(FY2019_ALL_Targets!$A445,'Final Comp Values'!$B:$B,0)),IF($BY445="Min Data",0,0)),0)</f>
        <v>0</v>
      </c>
      <c r="DR445" s="14">
        <f>IF('QIPP Scorecard'!$AA$1=4,IF(FY2019_ALL_Targets!$BZ445="Yes",INDEX('Final Comp Values'!$BO:$BO,MATCH(FY2019_ALL_Targets!$A445,'Final Comp Values'!$B:$B,0)),IF($BZ445="Min Data",0,0)),0)</f>
        <v>1.06</v>
      </c>
      <c r="DS445" s="14">
        <f>IF('QIPP Scorecard'!$AA$1=4,IF(FY2019_ALL_Targets!$CA445="Yes",INDEX('Final Comp Values'!$BO:$BO,MATCH(FY2019_ALL_Targets!$A445,'Final Comp Values'!$B:$B,0)),IF($CA445="Min Data",0,0)),0)</f>
        <v>1.06</v>
      </c>
      <c r="DT445" s="14">
        <f>IF('QIPP Scorecard'!$AA$1=4,IF(FY2019_ALL_Targets!$CB445="Yes",INDEX('Final Comp Values'!$BO:$BO,MATCH(FY2019_ALL_Targets!$A445,'Final Comp Values'!$B:$B,0)),IF($CB445="Min Data",0,0)),0)</f>
        <v>1.06</v>
      </c>
      <c r="DU445" s="14">
        <v>1.2</v>
      </c>
      <c r="DV445" s="14">
        <v>1.36</v>
      </c>
      <c r="DW445" s="14">
        <v>1.62</v>
      </c>
      <c r="DX445" s="14">
        <v>1.65</v>
      </c>
      <c r="DY445" s="12">
        <f t="shared" si="31"/>
        <v>0</v>
      </c>
      <c r="DZ445" s="12">
        <f t="shared" si="32"/>
        <v>1</v>
      </c>
      <c r="EA445" s="12">
        <f t="shared" si="33"/>
        <v>0</v>
      </c>
      <c r="EB445" s="12">
        <f t="shared" si="34"/>
        <v>0</v>
      </c>
    </row>
    <row r="446" spans="1:132" x14ac:dyDescent="0.25">
      <c r="A446" s="297">
        <v>103103</v>
      </c>
      <c r="B446" s="347">
        <v>676145</v>
      </c>
      <c r="C446" s="297">
        <v>1026699</v>
      </c>
      <c r="D446" s="14">
        <v>1225426620</v>
      </c>
      <c r="E446" s="26" t="s">
        <v>941</v>
      </c>
      <c r="F446" s="26" t="str">
        <f>INDEX('Mar - Aug'!X:X,MATCH(A446,'Mar - Aug'!B:B,0))</f>
        <v>Dallas</v>
      </c>
      <c r="G446" s="26" t="s">
        <v>3005</v>
      </c>
      <c r="H446" s="26" t="s">
        <v>3078</v>
      </c>
      <c r="I446" s="26" t="str">
        <f t="shared" si="30"/>
        <v/>
      </c>
      <c r="J446" s="299" t="s">
        <v>135</v>
      </c>
      <c r="K446" s="299" t="s">
        <v>945</v>
      </c>
      <c r="L446" s="299" t="s">
        <v>2568</v>
      </c>
      <c r="M446" s="13">
        <v>5.8027080000000002E-2</v>
      </c>
      <c r="N446" s="13">
        <v>5.0505059999999997E-2</v>
      </c>
      <c r="O446" s="13">
        <v>0</v>
      </c>
      <c r="P446" s="13">
        <v>9.3686350000000002E-2</v>
      </c>
      <c r="Q446" s="13">
        <v>3.3690650000000003E-2</v>
      </c>
      <c r="R446" s="13">
        <v>5.5747400000000003E-2</v>
      </c>
      <c r="S446" s="13">
        <v>3.7344499999999998E-3</v>
      </c>
      <c r="T446" s="13">
        <v>0.15247816</v>
      </c>
      <c r="U446" s="13">
        <v>5.7040619639999998E-2</v>
      </c>
      <c r="V446" s="13">
        <v>5.5747400000000003E-2</v>
      </c>
      <c r="W446" s="13">
        <v>3.7344499999999998E-3</v>
      </c>
      <c r="X446" s="13">
        <v>0.15247816</v>
      </c>
      <c r="Y446" s="13">
        <v>5.5125726E-2</v>
      </c>
      <c r="Z446" s="13">
        <v>5.5747400000000003E-2</v>
      </c>
      <c r="AA446" s="13">
        <v>3.7344499999999998E-3</v>
      </c>
      <c r="AB446" s="13">
        <v>0.15247816</v>
      </c>
      <c r="AC446" s="13">
        <v>5.6054159280000002E-2</v>
      </c>
      <c r="AD446" s="13">
        <v>5.5747400000000003E-2</v>
      </c>
      <c r="AE446" s="13">
        <v>3.7344499999999998E-3</v>
      </c>
      <c r="AF446" s="13">
        <v>0.15247816</v>
      </c>
      <c r="AG446" s="13">
        <v>5.2224371999999998E-2</v>
      </c>
      <c r="AH446" s="13">
        <v>5.5747400000000003E-2</v>
      </c>
      <c r="AI446" s="13">
        <v>3.7344499999999998E-3</v>
      </c>
      <c r="AJ446" s="13">
        <v>0.15247816</v>
      </c>
      <c r="AK446" s="13">
        <v>5.5067698919999998E-2</v>
      </c>
      <c r="AL446" s="13">
        <v>5.5747400000000003E-2</v>
      </c>
      <c r="AM446" s="13">
        <v>3.7344499999999998E-3</v>
      </c>
      <c r="AN446" s="13">
        <v>0.15247816</v>
      </c>
      <c r="AO446" s="13">
        <v>4.9323018000000003E-2</v>
      </c>
      <c r="AP446" s="13">
        <v>5.5747400000000003E-2</v>
      </c>
      <c r="AQ446" s="13">
        <v>3.7344499999999998E-3</v>
      </c>
      <c r="AR446" s="13">
        <v>0.15247816</v>
      </c>
      <c r="AS446" s="13">
        <v>5.3965184399999998E-2</v>
      </c>
      <c r="AT446" s="13">
        <v>5.5747400000000003E-2</v>
      </c>
      <c r="AU446" s="13">
        <v>3.7344499999999998E-3</v>
      </c>
      <c r="AV446" s="13">
        <v>0.15247816</v>
      </c>
      <c r="AW446" s="13">
        <v>4.6421664000000001E-2</v>
      </c>
      <c r="AX446" s="13">
        <v>5.5747400000000003E-2</v>
      </c>
      <c r="AY446" s="13">
        <v>3.7344499999999998E-3</v>
      </c>
      <c r="AZ446" s="13">
        <v>0.15247816</v>
      </c>
      <c r="BA446" s="86">
        <v>2.27272727272727E-2</v>
      </c>
      <c r="BB446" s="86">
        <v>2.7272727272727299E-2</v>
      </c>
      <c r="BC446" s="13">
        <v>0</v>
      </c>
      <c r="BD446" s="13">
        <v>7.8125E-2</v>
      </c>
      <c r="BE446" s="14">
        <v>4.8000000000000001E-2</v>
      </c>
      <c r="BF446" s="14">
        <v>1.9801980198019799E-2</v>
      </c>
      <c r="BG446" s="14">
        <v>0</v>
      </c>
      <c r="BH446" s="14">
        <v>8.3333333333333301E-2</v>
      </c>
      <c r="BI446" s="14">
        <v>2.4E-2</v>
      </c>
      <c r="BJ446" s="14">
        <v>0.04</v>
      </c>
      <c r="BK446" s="14">
        <v>0</v>
      </c>
      <c r="BL446" s="430">
        <v>9.9173553719008295E-2</v>
      </c>
      <c r="BM446" s="14">
        <v>2.3622047244094498E-2</v>
      </c>
      <c r="BN446" s="14">
        <v>4.0404040404040401E-2</v>
      </c>
      <c r="BO446" s="14">
        <v>0</v>
      </c>
      <c r="BP446" s="14">
        <v>9.7560975609756101E-2</v>
      </c>
      <c r="BQ446" s="86">
        <v>2.3622047244094498E-2</v>
      </c>
      <c r="BR446" s="86">
        <v>4.0404040404040401E-2</v>
      </c>
      <c r="BS446" s="86">
        <v>0</v>
      </c>
      <c r="BT446" s="86">
        <v>9.7560975609756101E-2</v>
      </c>
      <c r="BU446" s="14" t="s">
        <v>35</v>
      </c>
      <c r="BV446" s="14" t="s">
        <v>35</v>
      </c>
      <c r="BW446" s="14" t="s">
        <v>35</v>
      </c>
      <c r="BX446" s="14" t="s">
        <v>35</v>
      </c>
      <c r="BY446" s="14" t="s">
        <v>35</v>
      </c>
      <c r="BZ446" s="14" t="s">
        <v>35</v>
      </c>
      <c r="CA446" s="14" t="s">
        <v>35</v>
      </c>
      <c r="CB446" s="14" t="s">
        <v>35</v>
      </c>
      <c r="CC446" s="14">
        <v>10.62</v>
      </c>
      <c r="CD446" s="14">
        <v>10.62</v>
      </c>
      <c r="CE446" s="14">
        <v>10.62</v>
      </c>
      <c r="CF446" s="14">
        <v>10.62</v>
      </c>
      <c r="CG446" s="14">
        <v>10.62</v>
      </c>
      <c r="CH446" s="14">
        <v>10.62</v>
      </c>
      <c r="CI446" s="14">
        <v>10.29</v>
      </c>
      <c r="CJ446" s="14">
        <f>INDEX('Monthy Targets'!AC:AC,(MATCH(FY2019_ALL_Targets!$B:$B,'Monthy Targets'!$B:$B,0)))</f>
        <v>10.26</v>
      </c>
      <c r="CK446" s="14">
        <f>INDEX('Monthy Targets'!AD:AD,(MATCH(FY2019_ALL_Targets!$B:$B,'Monthy Targets'!$B:$B,0)))</f>
        <v>10.26</v>
      </c>
      <c r="CL446" s="14">
        <f>INDEX('Monthy Targets'!AE:AE,(MATCH(FY2019_ALL_Targets!$B:$B,'Monthy Targets'!$B:$B,0)))</f>
        <v>10.26</v>
      </c>
      <c r="CM446" s="14">
        <f>INDEX('Monthy Targets'!AF:AF,(MATCH(FY2019_ALL_Targets!$B:$B,'Monthy Targets'!$B:$B,0)))</f>
        <v>10.26</v>
      </c>
      <c r="CN446" s="14">
        <f>INDEX('Monthy Targets'!AG:AG,(MATCH(FY2019_ALL_Targets!$B:$B,'Monthy Targets'!$B:$B,0)))</f>
        <v>10.26</v>
      </c>
      <c r="CO446" s="14">
        <v>0.72</v>
      </c>
      <c r="CP446" s="14">
        <v>0.72</v>
      </c>
      <c r="CQ446" s="14">
        <v>0.72</v>
      </c>
      <c r="CR446" s="14">
        <v>0.72</v>
      </c>
      <c r="CS446" s="14">
        <v>0.72</v>
      </c>
      <c r="CT446" s="14">
        <v>0.72</v>
      </c>
      <c r="CU446" s="14">
        <v>0.72</v>
      </c>
      <c r="CV446" s="14">
        <v>0.72</v>
      </c>
      <c r="CW446" s="14">
        <v>0.7</v>
      </c>
      <c r="CX446" s="14">
        <v>0.7</v>
      </c>
      <c r="CY446" s="14">
        <v>0.7</v>
      </c>
      <c r="CZ446" s="14">
        <v>0.7</v>
      </c>
      <c r="DA446" s="14">
        <f>IF('QIPP Scorecard'!$AA$1=4,IF(FY2019_ALL_Targets!$BU446="Yes",INDEX('Final Comp Values'!$BN:$BN,MATCH(FY2019_ALL_Targets!$A446,'Final Comp Values'!$B:$B,0)),IF($BU446="Min Data",0,0)),0)</f>
        <v>0.7</v>
      </c>
      <c r="DB446" s="14">
        <f>IF('QIPP Scorecard'!$AA$1=4,IF(FY2019_ALL_Targets!$BV446="Yes",INDEX('Final Comp Values'!$BN:$BN,MATCH(FY2019_ALL_Targets!$A446,'Final Comp Values'!$B:$B,0)),IF($BV446="Min Data",0,0)),0)</f>
        <v>0.7</v>
      </c>
      <c r="DC446" s="14">
        <f>IF('QIPP Scorecard'!$AA$1=4,IF(FY2019_ALL_Targets!$BW446="Yes",INDEX('Final Comp Values'!$BN:$BN,MATCH(FY2019_ALL_Targets!$A446,'Final Comp Values'!$B:$B,0)),IF(CI446="Min Data",0,0)),0)</f>
        <v>0.7</v>
      </c>
      <c r="DD446" s="14">
        <f>IF('QIPP Scorecard'!$AA$1=4,IF(FY2019_ALL_Targets!$BX446="Yes",INDEX('Final Comp Values'!$BN:$BN,MATCH(FY2019_ALL_Targets!$A446,'Final Comp Values'!$B:$B,0)),IF($BX446="Min Data",0,0)),0)</f>
        <v>0.7</v>
      </c>
      <c r="DE446" s="14">
        <v>1.33</v>
      </c>
      <c r="DF446" s="14">
        <v>1.33</v>
      </c>
      <c r="DG446" s="14">
        <v>1.33</v>
      </c>
      <c r="DH446" s="14">
        <v>1.33</v>
      </c>
      <c r="DI446" s="14">
        <v>1.33</v>
      </c>
      <c r="DJ446" s="14">
        <v>1.33</v>
      </c>
      <c r="DK446" s="14">
        <v>1.33</v>
      </c>
      <c r="DL446" s="14">
        <v>1.33</v>
      </c>
      <c r="DM446" s="14">
        <v>1.29</v>
      </c>
      <c r="DN446" s="14">
        <v>1.29</v>
      </c>
      <c r="DO446" s="14">
        <v>1.29</v>
      </c>
      <c r="DP446" s="14">
        <v>1.29</v>
      </c>
      <c r="DQ446" s="14">
        <f>IF('QIPP Scorecard'!$AA$1=4,IF(FY2019_ALL_Targets!$BY446="Yes",INDEX('Final Comp Values'!$BK:$BK,MATCH(FY2019_ALL_Targets!$A446,'Final Comp Values'!$B:$B,0)),IF($BY446="Min Data",0,0)),0)</f>
        <v>1.29</v>
      </c>
      <c r="DR446" s="14">
        <f>IF('QIPP Scorecard'!$AA$1=4,IF(FY2019_ALL_Targets!$BZ446="Yes",INDEX('Final Comp Values'!$BO:$BO,MATCH(FY2019_ALL_Targets!$A446,'Final Comp Values'!$B:$B,0)),IF($BZ446="Min Data",0,0)),0)</f>
        <v>1.29</v>
      </c>
      <c r="DS446" s="14">
        <f>IF('QIPP Scorecard'!$AA$1=4,IF(FY2019_ALL_Targets!$CA446="Yes",INDEX('Final Comp Values'!$BO:$BO,MATCH(FY2019_ALL_Targets!$A446,'Final Comp Values'!$B:$B,0)),IF($CA446="Min Data",0,0)),0)</f>
        <v>1.29</v>
      </c>
      <c r="DT446" s="14">
        <f>IF('QIPP Scorecard'!$AA$1=4,IF(FY2019_ALL_Targets!$CB446="Yes",INDEX('Final Comp Values'!$BO:$BO,MATCH(FY2019_ALL_Targets!$A446,'Final Comp Values'!$B:$B,0)),IF($CB446="Min Data",0,0)),0)</f>
        <v>1.29</v>
      </c>
      <c r="DU446" s="14">
        <v>1.89</v>
      </c>
      <c r="DV446" s="14">
        <v>2.13</v>
      </c>
      <c r="DW446" s="14">
        <v>2.2200000000000002</v>
      </c>
      <c r="DX446" s="14">
        <v>2.1800000000000002</v>
      </c>
      <c r="DY446" s="12">
        <f t="shared" si="31"/>
        <v>0</v>
      </c>
      <c r="DZ446" s="12">
        <f t="shared" si="32"/>
        <v>0</v>
      </c>
      <c r="EA446" s="12">
        <f t="shared" si="33"/>
        <v>0</v>
      </c>
      <c r="EB446" s="12">
        <f t="shared" si="34"/>
        <v>0</v>
      </c>
    </row>
    <row r="447" spans="1:132" x14ac:dyDescent="0.25">
      <c r="A447" s="297">
        <v>102783</v>
      </c>
      <c r="B447" s="347">
        <v>676146</v>
      </c>
      <c r="C447" s="297">
        <v>1026687</v>
      </c>
      <c r="D447" s="14">
        <v>1407879315</v>
      </c>
      <c r="E447" s="26" t="s">
        <v>941</v>
      </c>
      <c r="F447" s="26" t="str">
        <f>INDEX('Mar - Aug'!X:X,MATCH(A447,'Mar - Aug'!B:B,0))</f>
        <v>Dallas</v>
      </c>
      <c r="G447" s="26" t="s">
        <v>3013</v>
      </c>
      <c r="H447" s="26"/>
      <c r="I447" s="26" t="str">
        <f t="shared" si="30"/>
        <v/>
      </c>
      <c r="J447" s="299" t="s">
        <v>321</v>
      </c>
      <c r="K447" s="299" t="s">
        <v>945</v>
      </c>
      <c r="L447" s="299" t="s">
        <v>2726</v>
      </c>
      <c r="M447" s="13">
        <v>1.5936280000000001E-2</v>
      </c>
      <c r="N447" s="13">
        <v>2.5974009999999999E-2</v>
      </c>
      <c r="O447" s="13">
        <v>0</v>
      </c>
      <c r="P447" s="13">
        <v>0.14403294999999999</v>
      </c>
      <c r="Q447" s="13">
        <v>3.3690650000000003E-2</v>
      </c>
      <c r="R447" s="13">
        <v>5.5747400000000003E-2</v>
      </c>
      <c r="S447" s="13">
        <v>3.7344499999999998E-3</v>
      </c>
      <c r="T447" s="13">
        <v>0.15247816</v>
      </c>
      <c r="U447" s="13">
        <v>3.3690650000000003E-2</v>
      </c>
      <c r="V447" s="13">
        <v>5.5747400000000003E-2</v>
      </c>
      <c r="W447" s="13">
        <v>3.7344499999999998E-3</v>
      </c>
      <c r="X447" s="13">
        <v>0.15247816</v>
      </c>
      <c r="Y447" s="13">
        <v>3.3690650000000003E-2</v>
      </c>
      <c r="Z447" s="13">
        <v>5.5747400000000003E-2</v>
      </c>
      <c r="AA447" s="13">
        <v>3.7344499999999998E-3</v>
      </c>
      <c r="AB447" s="13">
        <v>0.15247816</v>
      </c>
      <c r="AC447" s="13">
        <v>3.3690650000000003E-2</v>
      </c>
      <c r="AD447" s="13">
        <v>5.5747400000000003E-2</v>
      </c>
      <c r="AE447" s="13">
        <v>3.7344499999999998E-3</v>
      </c>
      <c r="AF447" s="13">
        <v>0.15247816</v>
      </c>
      <c r="AG447" s="13">
        <v>3.3690650000000003E-2</v>
      </c>
      <c r="AH447" s="13">
        <v>5.5747400000000003E-2</v>
      </c>
      <c r="AI447" s="13">
        <v>3.7344499999999998E-3</v>
      </c>
      <c r="AJ447" s="13">
        <v>0.15247816</v>
      </c>
      <c r="AK447" s="13">
        <v>3.3690650000000003E-2</v>
      </c>
      <c r="AL447" s="13">
        <v>5.5747400000000003E-2</v>
      </c>
      <c r="AM447" s="13">
        <v>3.7344499999999998E-3</v>
      </c>
      <c r="AN447" s="13">
        <v>0.15247816</v>
      </c>
      <c r="AO447" s="13">
        <v>3.3690650000000003E-2</v>
      </c>
      <c r="AP447" s="13">
        <v>5.5747400000000003E-2</v>
      </c>
      <c r="AQ447" s="13">
        <v>3.7344499999999998E-3</v>
      </c>
      <c r="AR447" s="13">
        <v>0.15247816</v>
      </c>
      <c r="AS447" s="13">
        <v>3.3690650000000003E-2</v>
      </c>
      <c r="AT447" s="13">
        <v>5.5747400000000003E-2</v>
      </c>
      <c r="AU447" s="13">
        <v>3.7344499999999998E-3</v>
      </c>
      <c r="AV447" s="13">
        <v>0.15247816</v>
      </c>
      <c r="AW447" s="13">
        <v>3.3690650000000003E-2</v>
      </c>
      <c r="AX447" s="13">
        <v>5.5747400000000003E-2</v>
      </c>
      <c r="AY447" s="13">
        <v>3.7344499999999998E-3</v>
      </c>
      <c r="AZ447" s="13">
        <v>0.15247816</v>
      </c>
      <c r="BA447" s="86">
        <v>1.6129032258064498E-2</v>
      </c>
      <c r="BB447" s="86">
        <v>0</v>
      </c>
      <c r="BC447" s="13">
        <v>0</v>
      </c>
      <c r="BD447" s="13">
        <v>0.15</v>
      </c>
      <c r="BE447" s="14">
        <v>1.5151515151515201E-2</v>
      </c>
      <c r="BF447" s="14">
        <v>5.7692307692307702E-2</v>
      </c>
      <c r="BG447" s="14">
        <v>0</v>
      </c>
      <c r="BH447" s="14">
        <v>7.9365079365079402E-2</v>
      </c>
      <c r="BI447" s="14">
        <v>3.03030303030303E-2</v>
      </c>
      <c r="BJ447" s="14">
        <v>2.2222222222222199E-2</v>
      </c>
      <c r="BK447" s="14">
        <v>0</v>
      </c>
      <c r="BL447" s="430">
        <v>7.69230769230769E-2</v>
      </c>
      <c r="BM447" s="14">
        <v>1.49253731343284E-2</v>
      </c>
      <c r="BN447" s="14">
        <v>2.0833333333333301E-2</v>
      </c>
      <c r="BO447" s="14">
        <v>0</v>
      </c>
      <c r="BP447" s="14">
        <v>4.5454545454545497E-2</v>
      </c>
      <c r="BQ447" s="86">
        <v>1.49253731343284E-2</v>
      </c>
      <c r="BR447" s="86">
        <v>2.0833333333333301E-2</v>
      </c>
      <c r="BS447" s="86">
        <v>0</v>
      </c>
      <c r="BT447" s="86">
        <v>4.5454545454545497E-2</v>
      </c>
      <c r="BU447" s="14" t="s">
        <v>35</v>
      </c>
      <c r="BV447" s="14" t="s">
        <v>35</v>
      </c>
      <c r="BW447" s="14" t="s">
        <v>35</v>
      </c>
      <c r="BX447" s="14" t="s">
        <v>35</v>
      </c>
      <c r="BY447" s="14" t="s">
        <v>35</v>
      </c>
      <c r="BZ447" s="14" t="s">
        <v>35</v>
      </c>
      <c r="CA447" s="14" t="s">
        <v>35</v>
      </c>
      <c r="CB447" s="14" t="s">
        <v>35</v>
      </c>
      <c r="CC447" s="14">
        <v>5.0599999999999996</v>
      </c>
      <c r="CD447" s="14">
        <v>5.0599999999999996</v>
      </c>
      <c r="CE447" s="14">
        <v>5.0599999999999996</v>
      </c>
      <c r="CF447" s="14">
        <v>5.0599999999999996</v>
      </c>
      <c r="CG447" s="14">
        <v>5.0599999999999996</v>
      </c>
      <c r="CH447" s="14">
        <v>5.0599999999999996</v>
      </c>
      <c r="CI447" s="14">
        <v>4.9000000000000004</v>
      </c>
      <c r="CJ447" s="14">
        <f>INDEX('Monthy Targets'!AC:AC,(MATCH(FY2019_ALL_Targets!$B:$B,'Monthy Targets'!$B:$B,0)))</f>
        <v>4.88</v>
      </c>
      <c r="CK447" s="14">
        <f>INDEX('Monthy Targets'!AD:AD,(MATCH(FY2019_ALL_Targets!$B:$B,'Monthy Targets'!$B:$B,0)))</f>
        <v>4.88</v>
      </c>
      <c r="CL447" s="14">
        <f>INDEX('Monthy Targets'!AE:AE,(MATCH(FY2019_ALL_Targets!$B:$B,'Monthy Targets'!$B:$B,0)))</f>
        <v>4.88</v>
      </c>
      <c r="CM447" s="14">
        <f>INDEX('Monthy Targets'!AF:AF,(MATCH(FY2019_ALL_Targets!$B:$B,'Monthy Targets'!$B:$B,0)))</f>
        <v>4.88</v>
      </c>
      <c r="CN447" s="14">
        <f>INDEX('Monthy Targets'!AG:AG,(MATCH(FY2019_ALL_Targets!$B:$B,'Monthy Targets'!$B:$B,0)))</f>
        <v>4.88</v>
      </c>
      <c r="CO447" s="14">
        <v>0.34</v>
      </c>
      <c r="CP447" s="14">
        <v>0.34</v>
      </c>
      <c r="CQ447" s="14">
        <v>0.34</v>
      </c>
      <c r="CR447" s="14">
        <v>0.34</v>
      </c>
      <c r="CS447" s="14">
        <v>0.34</v>
      </c>
      <c r="CT447" s="14">
        <v>0</v>
      </c>
      <c r="CU447" s="14">
        <v>0.34</v>
      </c>
      <c r="CV447" s="14">
        <v>0.34</v>
      </c>
      <c r="CW447" s="14">
        <v>0.33</v>
      </c>
      <c r="CX447" s="14">
        <v>0.33</v>
      </c>
      <c r="CY447" s="14">
        <v>0.33</v>
      </c>
      <c r="CZ447" s="14">
        <v>0.33</v>
      </c>
      <c r="DA447" s="14">
        <f>IF('QIPP Scorecard'!$AA$1=4,IF(FY2019_ALL_Targets!$BU447="Yes",INDEX('Final Comp Values'!$BN:$BN,MATCH(FY2019_ALL_Targets!$A447,'Final Comp Values'!$B:$B,0)),IF($BU447="Min Data",0,0)),0)</f>
        <v>0.33</v>
      </c>
      <c r="DB447" s="14">
        <f>IF('QIPP Scorecard'!$AA$1=4,IF(FY2019_ALL_Targets!$BV447="Yes",INDEX('Final Comp Values'!$BN:$BN,MATCH(FY2019_ALL_Targets!$A447,'Final Comp Values'!$B:$B,0)),IF($BV447="Min Data",0,0)),0)</f>
        <v>0.33</v>
      </c>
      <c r="DC447" s="14">
        <f>IF('QIPP Scorecard'!$AA$1=4,IF(FY2019_ALL_Targets!$BW447="Yes",INDEX('Final Comp Values'!$BN:$BN,MATCH(FY2019_ALL_Targets!$A447,'Final Comp Values'!$B:$B,0)),IF(CI447="Min Data",0,0)),0)</f>
        <v>0.33</v>
      </c>
      <c r="DD447" s="14">
        <f>IF('QIPP Scorecard'!$AA$1=4,IF(FY2019_ALL_Targets!$BX447="Yes",INDEX('Final Comp Values'!$BN:$BN,MATCH(FY2019_ALL_Targets!$A447,'Final Comp Values'!$B:$B,0)),IF($BX447="Min Data",0,0)),0)</f>
        <v>0.33</v>
      </c>
      <c r="DE447" s="14">
        <v>0.64</v>
      </c>
      <c r="DF447" s="14">
        <v>0.64</v>
      </c>
      <c r="DG447" s="14">
        <v>0.64</v>
      </c>
      <c r="DH447" s="14">
        <v>0.64</v>
      </c>
      <c r="DI447" s="14">
        <v>0.64</v>
      </c>
      <c r="DJ447" s="14">
        <v>0</v>
      </c>
      <c r="DK447" s="14">
        <v>0.64</v>
      </c>
      <c r="DL447" s="14">
        <v>0.64</v>
      </c>
      <c r="DM447" s="14">
        <v>0.62</v>
      </c>
      <c r="DN447" s="14">
        <v>0.62</v>
      </c>
      <c r="DO447" s="14">
        <v>0.62</v>
      </c>
      <c r="DP447" s="14">
        <v>0.62</v>
      </c>
      <c r="DQ447" s="14">
        <f>IF('QIPP Scorecard'!$AA$1=4,IF(FY2019_ALL_Targets!$BY447="Yes",INDEX('Final Comp Values'!$BK:$BK,MATCH(FY2019_ALL_Targets!$A447,'Final Comp Values'!$B:$B,0)),IF($BY447="Min Data",0,0)),0)</f>
        <v>0.62</v>
      </c>
      <c r="DR447" s="14">
        <f>IF('QIPP Scorecard'!$AA$1=4,IF(FY2019_ALL_Targets!$BZ447="Yes",INDEX('Final Comp Values'!$BO:$BO,MATCH(FY2019_ALL_Targets!$A447,'Final Comp Values'!$B:$B,0)),IF($BZ447="Min Data",0,0)),0)</f>
        <v>0.62</v>
      </c>
      <c r="DS447" s="14">
        <f>IF('QIPP Scorecard'!$AA$1=4,IF(FY2019_ALL_Targets!$CA447="Yes",INDEX('Final Comp Values'!$BO:$BO,MATCH(FY2019_ALL_Targets!$A447,'Final Comp Values'!$B:$B,0)),IF($CA447="Min Data",0,0)),0)</f>
        <v>0.62</v>
      </c>
      <c r="DT447" s="14">
        <f>IF('QIPP Scorecard'!$AA$1=4,IF(FY2019_ALL_Targets!$CB447="Yes",INDEX('Final Comp Values'!$BO:$BO,MATCH(FY2019_ALL_Targets!$A447,'Final Comp Values'!$B:$B,0)),IF($CB447="Min Data",0,0)),0)</f>
        <v>0.62</v>
      </c>
      <c r="DU447" s="14">
        <v>0.9</v>
      </c>
      <c r="DV447" s="14">
        <v>0.91</v>
      </c>
      <c r="DW447" s="14">
        <v>1.06</v>
      </c>
      <c r="DX447" s="14">
        <v>1.04</v>
      </c>
      <c r="DY447" s="12">
        <f t="shared" si="31"/>
        <v>0</v>
      </c>
      <c r="DZ447" s="12">
        <f t="shared" si="32"/>
        <v>0</v>
      </c>
      <c r="EA447" s="12">
        <f t="shared" si="33"/>
        <v>0</v>
      </c>
      <c r="EB447" s="12">
        <f t="shared" si="34"/>
        <v>0</v>
      </c>
    </row>
    <row r="448" spans="1:132" x14ac:dyDescent="0.25">
      <c r="A448" s="297">
        <v>4328</v>
      </c>
      <c r="B448" s="347">
        <v>676148</v>
      </c>
      <c r="C448" s="297">
        <v>1026267</v>
      </c>
      <c r="D448" s="14">
        <v>1760503106</v>
      </c>
      <c r="E448" s="26" t="s">
        <v>937</v>
      </c>
      <c r="F448" s="26" t="str">
        <f>INDEX('Mar - Aug'!X:X,MATCH(A448,'Mar - Aug'!B:B,0))</f>
        <v>Tarrant</v>
      </c>
      <c r="G448" s="26" t="s">
        <v>3025</v>
      </c>
      <c r="H448" s="26"/>
      <c r="I448" s="26" t="str">
        <f t="shared" si="30"/>
        <v/>
      </c>
      <c r="J448" s="299" t="s">
        <v>172</v>
      </c>
      <c r="K448" s="299" t="s">
        <v>2344</v>
      </c>
      <c r="L448" s="299" t="s">
        <v>173</v>
      </c>
      <c r="M448" s="13">
        <v>2.5125620000000001E-2</v>
      </c>
      <c r="N448" s="13">
        <v>4.5714280000000003E-2</v>
      </c>
      <c r="O448" s="13">
        <v>5.0251200000000001E-3</v>
      </c>
      <c r="P448" s="13">
        <v>9.6256690000000006E-2</v>
      </c>
      <c r="Q448" s="13">
        <v>3.3690650000000003E-2</v>
      </c>
      <c r="R448" s="13">
        <v>5.5747400000000003E-2</v>
      </c>
      <c r="S448" s="13">
        <v>3.7344499999999998E-3</v>
      </c>
      <c r="T448" s="13">
        <v>0.15247816</v>
      </c>
      <c r="U448" s="13">
        <v>3.3690650000000003E-2</v>
      </c>
      <c r="V448" s="13">
        <v>5.5747400000000003E-2</v>
      </c>
      <c r="W448" s="13">
        <v>4.9396929600000004E-3</v>
      </c>
      <c r="X448" s="13">
        <v>0.15247816</v>
      </c>
      <c r="Y448" s="13">
        <v>3.3690650000000003E-2</v>
      </c>
      <c r="Z448" s="13">
        <v>5.5747400000000003E-2</v>
      </c>
      <c r="AA448" s="13">
        <v>4.7738640000000001E-3</v>
      </c>
      <c r="AB448" s="13">
        <v>0.15247816</v>
      </c>
      <c r="AC448" s="13">
        <v>3.3690650000000003E-2</v>
      </c>
      <c r="AD448" s="13">
        <v>5.5747400000000003E-2</v>
      </c>
      <c r="AE448" s="13">
        <v>4.8542659199999998E-3</v>
      </c>
      <c r="AF448" s="13">
        <v>0.15247816</v>
      </c>
      <c r="AG448" s="13">
        <v>3.3690650000000003E-2</v>
      </c>
      <c r="AH448" s="13">
        <v>5.5747400000000003E-2</v>
      </c>
      <c r="AI448" s="13">
        <v>4.522608E-3</v>
      </c>
      <c r="AJ448" s="13">
        <v>0.15247816</v>
      </c>
      <c r="AK448" s="13">
        <v>3.3690650000000003E-2</v>
      </c>
      <c r="AL448" s="13">
        <v>5.5747400000000003E-2</v>
      </c>
      <c r="AM448" s="13">
        <v>4.76883888E-3</v>
      </c>
      <c r="AN448" s="13">
        <v>0.15247816</v>
      </c>
      <c r="AO448" s="13">
        <v>3.3690650000000003E-2</v>
      </c>
      <c r="AP448" s="13">
        <v>5.5747400000000003E-2</v>
      </c>
      <c r="AQ448" s="13">
        <v>4.271352E-3</v>
      </c>
      <c r="AR448" s="13">
        <v>0.15247816</v>
      </c>
      <c r="AS448" s="13">
        <v>3.3690650000000003E-2</v>
      </c>
      <c r="AT448" s="13">
        <v>5.5747400000000003E-2</v>
      </c>
      <c r="AU448" s="13">
        <v>4.6733616000000002E-3</v>
      </c>
      <c r="AV448" s="13">
        <v>0.15247816</v>
      </c>
      <c r="AW448" s="13">
        <v>3.3690650000000003E-2</v>
      </c>
      <c r="AX448" s="13">
        <v>5.5747400000000003E-2</v>
      </c>
      <c r="AY448" s="13">
        <v>4.0200959999999999E-3</v>
      </c>
      <c r="AZ448" s="13">
        <v>0.15247816</v>
      </c>
      <c r="BA448" s="86">
        <v>4.5454545454545497E-2</v>
      </c>
      <c r="BB448" s="86">
        <v>4.6511627906976702E-2</v>
      </c>
      <c r="BC448" s="13">
        <v>0</v>
      </c>
      <c r="BD448" s="13">
        <v>7.4999999999999997E-2</v>
      </c>
      <c r="BE448" s="14">
        <v>4.7619047619047603E-2</v>
      </c>
      <c r="BF448" s="14">
        <v>7.1428571428571397E-2</v>
      </c>
      <c r="BG448" s="14">
        <v>0</v>
      </c>
      <c r="BH448" s="14">
        <v>2.6315789473684199E-2</v>
      </c>
      <c r="BI448" s="14">
        <v>4.4444444444444398E-2</v>
      </c>
      <c r="BJ448" s="14">
        <v>4.4444444444444398E-2</v>
      </c>
      <c r="BK448" s="14">
        <v>0</v>
      </c>
      <c r="BL448" s="430">
        <v>5.1282051282051301E-2</v>
      </c>
      <c r="BM448" s="14">
        <v>0.06</v>
      </c>
      <c r="BN448" s="14">
        <v>0.04</v>
      </c>
      <c r="BO448" s="14">
        <v>0</v>
      </c>
      <c r="BP448" s="14">
        <v>7.1428571428571397E-2</v>
      </c>
      <c r="BQ448" s="86">
        <v>0.06</v>
      </c>
      <c r="BR448" s="86">
        <v>0.04</v>
      </c>
      <c r="BS448" s="86">
        <v>0</v>
      </c>
      <c r="BT448" s="86">
        <v>7.1428571428571397E-2</v>
      </c>
      <c r="BU448" s="14" t="s">
        <v>36</v>
      </c>
      <c r="BV448" s="14" t="s">
        <v>35</v>
      </c>
      <c r="BW448" s="14" t="s">
        <v>35</v>
      </c>
      <c r="BX448" s="14" t="s">
        <v>35</v>
      </c>
      <c r="BY448" s="14" t="s">
        <v>36</v>
      </c>
      <c r="BZ448" s="14" t="s">
        <v>35</v>
      </c>
      <c r="CA448" s="14" t="s">
        <v>35</v>
      </c>
      <c r="CB448" s="14" t="s">
        <v>35</v>
      </c>
      <c r="CC448" s="14">
        <v>4.71</v>
      </c>
      <c r="CD448" s="14">
        <v>4.71</v>
      </c>
      <c r="CE448" s="14">
        <v>4.71</v>
      </c>
      <c r="CF448" s="14">
        <v>4.71</v>
      </c>
      <c r="CG448" s="14">
        <v>4.71</v>
      </c>
      <c r="CH448" s="14">
        <v>4.71</v>
      </c>
      <c r="CI448" s="14">
        <v>4.57</v>
      </c>
      <c r="CJ448" s="14">
        <f>INDEX('Monthy Targets'!AC:AC,(MATCH(FY2019_ALL_Targets!$B:$B,'Monthy Targets'!$B:$B,0)))</f>
        <v>4.55</v>
      </c>
      <c r="CK448" s="14">
        <f>INDEX('Monthy Targets'!AD:AD,(MATCH(FY2019_ALL_Targets!$B:$B,'Monthy Targets'!$B:$B,0)))</f>
        <v>4.55</v>
      </c>
      <c r="CL448" s="14">
        <f>INDEX('Monthy Targets'!AE:AE,(MATCH(FY2019_ALL_Targets!$B:$B,'Monthy Targets'!$B:$B,0)))</f>
        <v>4.55</v>
      </c>
      <c r="CM448" s="14">
        <f>INDEX('Monthy Targets'!AF:AF,(MATCH(FY2019_ALL_Targets!$B:$B,'Monthy Targets'!$B:$B,0)))</f>
        <v>4.55</v>
      </c>
      <c r="CN448" s="14">
        <f>INDEX('Monthy Targets'!AG:AG,(MATCH(FY2019_ALL_Targets!$B:$B,'Monthy Targets'!$B:$B,0)))</f>
        <v>4.55</v>
      </c>
      <c r="CO448" s="14">
        <v>0</v>
      </c>
      <c r="CP448" s="14">
        <v>0.32</v>
      </c>
      <c r="CQ448" s="14">
        <v>0.32</v>
      </c>
      <c r="CR448" s="14">
        <v>0.32</v>
      </c>
      <c r="CS448" s="14">
        <v>0</v>
      </c>
      <c r="CT448" s="14">
        <v>0</v>
      </c>
      <c r="CU448" s="14">
        <v>0.32</v>
      </c>
      <c r="CV448" s="14">
        <v>0.32</v>
      </c>
      <c r="CW448" s="14">
        <v>0</v>
      </c>
      <c r="CX448" s="14">
        <v>0.31</v>
      </c>
      <c r="CY448" s="14">
        <v>0.31</v>
      </c>
      <c r="CZ448" s="14">
        <v>0.31</v>
      </c>
      <c r="DA448" s="14">
        <f>IF('QIPP Scorecard'!$AA$1=4,IF(FY2019_ALL_Targets!$BU448="Yes",INDEX('Final Comp Values'!$BN:$BN,MATCH(FY2019_ALL_Targets!$A448,'Final Comp Values'!$B:$B,0)),IF($BU448="Min Data",0,0)),0)</f>
        <v>0</v>
      </c>
      <c r="DB448" s="14">
        <f>IF('QIPP Scorecard'!$AA$1=4,IF(FY2019_ALL_Targets!$BV448="Yes",INDEX('Final Comp Values'!$BN:$BN,MATCH(FY2019_ALL_Targets!$A448,'Final Comp Values'!$B:$B,0)),IF($BV448="Min Data",0,0)),0)</f>
        <v>0.31</v>
      </c>
      <c r="DC448" s="14">
        <f>IF('QIPP Scorecard'!$AA$1=4,IF(FY2019_ALL_Targets!$BW448="Yes",INDEX('Final Comp Values'!$BN:$BN,MATCH(FY2019_ALL_Targets!$A448,'Final Comp Values'!$B:$B,0)),IF(CI448="Min Data",0,0)),0)</f>
        <v>0.31</v>
      </c>
      <c r="DD448" s="14">
        <f>IF('QIPP Scorecard'!$AA$1=4,IF(FY2019_ALL_Targets!$BX448="Yes",INDEX('Final Comp Values'!$BN:$BN,MATCH(FY2019_ALL_Targets!$A448,'Final Comp Values'!$B:$B,0)),IF($BX448="Min Data",0,0)),0)</f>
        <v>0.31</v>
      </c>
      <c r="DE448" s="14">
        <v>0</v>
      </c>
      <c r="DF448" s="14">
        <v>0.59</v>
      </c>
      <c r="DG448" s="14">
        <v>0.59</v>
      </c>
      <c r="DH448" s="14">
        <v>0.59</v>
      </c>
      <c r="DI448" s="14">
        <v>0</v>
      </c>
      <c r="DJ448" s="14">
        <v>0</v>
      </c>
      <c r="DK448" s="14">
        <v>0.59</v>
      </c>
      <c r="DL448" s="14">
        <v>0.59</v>
      </c>
      <c r="DM448" s="14">
        <v>0</v>
      </c>
      <c r="DN448" s="14">
        <v>0.57999999999999996</v>
      </c>
      <c r="DO448" s="14">
        <v>0.57999999999999996</v>
      </c>
      <c r="DP448" s="14">
        <v>0.57999999999999996</v>
      </c>
      <c r="DQ448" s="14">
        <f>IF('QIPP Scorecard'!$AA$1=4,IF(FY2019_ALL_Targets!$BY448="Yes",INDEX('Final Comp Values'!$BK:$BK,MATCH(FY2019_ALL_Targets!$A448,'Final Comp Values'!$B:$B,0)),IF($BY448="Min Data",0,0)),0)</f>
        <v>0</v>
      </c>
      <c r="DR448" s="14">
        <f>IF('QIPP Scorecard'!$AA$1=4,IF(FY2019_ALL_Targets!$BZ448="Yes",INDEX('Final Comp Values'!$BO:$BO,MATCH(FY2019_ALL_Targets!$A448,'Final Comp Values'!$B:$B,0)),IF($BZ448="Min Data",0,0)),0)</f>
        <v>0.57999999999999996</v>
      </c>
      <c r="DS448" s="14">
        <f>IF('QIPP Scorecard'!$AA$1=4,IF(FY2019_ALL_Targets!$CA448="Yes",INDEX('Final Comp Values'!$BO:$BO,MATCH(FY2019_ALL_Targets!$A448,'Final Comp Values'!$B:$B,0)),IF($CA448="Min Data",0,0)),0)</f>
        <v>0.57999999999999996</v>
      </c>
      <c r="DT448" s="14">
        <f>IF('QIPP Scorecard'!$AA$1=4,IF(FY2019_ALL_Targets!$CB448="Yes",INDEX('Final Comp Values'!$BO:$BO,MATCH(FY2019_ALL_Targets!$A448,'Final Comp Values'!$B:$B,0)),IF($CB448="Min Data",0,0)),0)</f>
        <v>0.57999999999999996</v>
      </c>
      <c r="DU448" s="14">
        <v>0.75</v>
      </c>
      <c r="DV448" s="14">
        <v>0.74</v>
      </c>
      <c r="DW448" s="14">
        <v>0.88</v>
      </c>
      <c r="DX448" s="14">
        <v>0.86</v>
      </c>
      <c r="DY448" s="12">
        <f t="shared" si="31"/>
        <v>1</v>
      </c>
      <c r="DZ448" s="12">
        <f t="shared" si="32"/>
        <v>1</v>
      </c>
      <c r="EA448" s="12">
        <f t="shared" si="33"/>
        <v>0</v>
      </c>
      <c r="EB448" s="12">
        <f t="shared" si="34"/>
        <v>0</v>
      </c>
    </row>
    <row r="449" spans="1:132" x14ac:dyDescent="0.25">
      <c r="A449" s="297">
        <v>103086</v>
      </c>
      <c r="B449" s="347">
        <v>676155</v>
      </c>
      <c r="C449" s="297">
        <v>1028678</v>
      </c>
      <c r="D449" s="14">
        <v>1912125683</v>
      </c>
      <c r="E449" s="26" t="s">
        <v>930</v>
      </c>
      <c r="F449" s="26" t="str">
        <f>INDEX('Mar - Aug'!X:X,MATCH(A449,'Mar - Aug'!B:B,0))</f>
        <v>Harris</v>
      </c>
      <c r="G449" s="26" t="s">
        <v>3016</v>
      </c>
      <c r="H449" s="26"/>
      <c r="I449" s="26" t="str">
        <f t="shared" si="30"/>
        <v/>
      </c>
      <c r="J449" s="299" t="s">
        <v>331</v>
      </c>
      <c r="K449" s="299" t="s">
        <v>978</v>
      </c>
      <c r="L449" s="299" t="s">
        <v>332</v>
      </c>
      <c r="M449" s="13">
        <v>2.2935779999999999E-2</v>
      </c>
      <c r="N449" s="13">
        <v>9.5081970000000002E-2</v>
      </c>
      <c r="O449" s="13">
        <v>0</v>
      </c>
      <c r="P449" s="13">
        <v>0.12562812000000001</v>
      </c>
      <c r="Q449" s="13">
        <v>3.3690650000000003E-2</v>
      </c>
      <c r="R449" s="13">
        <v>5.5747400000000003E-2</v>
      </c>
      <c r="S449" s="13">
        <v>3.7344499999999998E-3</v>
      </c>
      <c r="T449" s="13">
        <v>0.15247816</v>
      </c>
      <c r="U449" s="13">
        <v>3.3690650000000003E-2</v>
      </c>
      <c r="V449" s="13">
        <v>9.3465576509999995E-2</v>
      </c>
      <c r="W449" s="13">
        <v>3.7344499999999998E-3</v>
      </c>
      <c r="X449" s="13">
        <v>0.15247816</v>
      </c>
      <c r="Y449" s="13">
        <v>3.3690650000000003E-2</v>
      </c>
      <c r="Z449" s="13">
        <v>9.0327871500000004E-2</v>
      </c>
      <c r="AA449" s="13">
        <v>3.7344499999999998E-3</v>
      </c>
      <c r="AB449" s="13">
        <v>0.15247816</v>
      </c>
      <c r="AC449" s="13">
        <v>3.3690650000000003E-2</v>
      </c>
      <c r="AD449" s="13">
        <v>9.1849183020000003E-2</v>
      </c>
      <c r="AE449" s="13">
        <v>3.7344499999999998E-3</v>
      </c>
      <c r="AF449" s="13">
        <v>0.15247816</v>
      </c>
      <c r="AG449" s="13">
        <v>3.3690650000000003E-2</v>
      </c>
      <c r="AH449" s="13">
        <v>8.5573773000000006E-2</v>
      </c>
      <c r="AI449" s="13">
        <v>3.7344499999999998E-3</v>
      </c>
      <c r="AJ449" s="13">
        <v>0.15247816</v>
      </c>
      <c r="AK449" s="13">
        <v>3.3690650000000003E-2</v>
      </c>
      <c r="AL449" s="13">
        <v>9.0232789529999996E-2</v>
      </c>
      <c r="AM449" s="13">
        <v>3.7344499999999998E-3</v>
      </c>
      <c r="AN449" s="13">
        <v>0.15247816</v>
      </c>
      <c r="AO449" s="13">
        <v>3.3690650000000003E-2</v>
      </c>
      <c r="AP449" s="13">
        <v>8.0819674499999994E-2</v>
      </c>
      <c r="AQ449" s="13">
        <v>3.7344499999999998E-3</v>
      </c>
      <c r="AR449" s="13">
        <v>0.15247816</v>
      </c>
      <c r="AS449" s="13">
        <v>3.3690650000000003E-2</v>
      </c>
      <c r="AT449" s="13">
        <v>8.8426232100000002E-2</v>
      </c>
      <c r="AU449" s="13">
        <v>3.7344499999999998E-3</v>
      </c>
      <c r="AV449" s="13">
        <v>0.15247816</v>
      </c>
      <c r="AW449" s="13">
        <v>3.3690650000000003E-2</v>
      </c>
      <c r="AX449" s="13">
        <v>7.6065575999999996E-2</v>
      </c>
      <c r="AY449" s="13">
        <v>3.7344499999999998E-3</v>
      </c>
      <c r="AZ449" s="13">
        <v>0.15247816</v>
      </c>
      <c r="BA449" s="86">
        <v>1.9607843137254902E-2</v>
      </c>
      <c r="BB449" s="86">
        <v>3.7499999999999999E-2</v>
      </c>
      <c r="BC449" s="13">
        <v>0</v>
      </c>
      <c r="BD449" s="13">
        <v>9.1954022988505704E-2</v>
      </c>
      <c r="BE449" s="14">
        <v>3.8461538461538498E-2</v>
      </c>
      <c r="BF449" s="14">
        <v>7.7922077922077906E-2</v>
      </c>
      <c r="BG449" s="14">
        <v>0</v>
      </c>
      <c r="BH449" s="14">
        <v>0.115789473684211</v>
      </c>
      <c r="BI449" s="14">
        <v>4.0404040404040401E-2</v>
      </c>
      <c r="BJ449" s="14">
        <v>8.1081081081081099E-2</v>
      </c>
      <c r="BK449" s="14">
        <v>0</v>
      </c>
      <c r="BL449" s="430">
        <v>7.7777777777777807E-2</v>
      </c>
      <c r="BM449" s="14">
        <v>3.125E-2</v>
      </c>
      <c r="BN449" s="14">
        <v>5.5555555555555601E-2</v>
      </c>
      <c r="BO449" s="14">
        <v>0</v>
      </c>
      <c r="BP449" s="14">
        <v>0.114942528735632</v>
      </c>
      <c r="BQ449" s="86">
        <v>3.125E-2</v>
      </c>
      <c r="BR449" s="86">
        <v>5.5555555555555601E-2</v>
      </c>
      <c r="BS449" s="86">
        <v>0</v>
      </c>
      <c r="BT449" s="86">
        <v>0.114942528735632</v>
      </c>
      <c r="BU449" s="14" t="s">
        <v>35</v>
      </c>
      <c r="BV449" s="14" t="s">
        <v>35</v>
      </c>
      <c r="BW449" s="14" t="s">
        <v>35</v>
      </c>
      <c r="BX449" s="14" t="s">
        <v>35</v>
      </c>
      <c r="BY449" s="14" t="s">
        <v>35</v>
      </c>
      <c r="BZ449" s="14" t="s">
        <v>35</v>
      </c>
      <c r="CA449" s="14" t="s">
        <v>35</v>
      </c>
      <c r="CB449" s="14" t="s">
        <v>35</v>
      </c>
      <c r="CC449" s="14">
        <v>7.44</v>
      </c>
      <c r="CD449" s="14">
        <v>7.44</v>
      </c>
      <c r="CE449" s="14">
        <v>7.44</v>
      </c>
      <c r="CF449" s="14">
        <v>7.44</v>
      </c>
      <c r="CG449" s="14">
        <v>7.44</v>
      </c>
      <c r="CH449" s="14">
        <v>7.44</v>
      </c>
      <c r="CI449" s="14">
        <v>7.38</v>
      </c>
      <c r="CJ449" s="14">
        <f>INDEX('Monthy Targets'!AC:AC,(MATCH(FY2019_ALL_Targets!$B:$B,'Monthy Targets'!$B:$B,0)))</f>
        <v>7.35</v>
      </c>
      <c r="CK449" s="14">
        <f>INDEX('Monthy Targets'!AD:AD,(MATCH(FY2019_ALL_Targets!$B:$B,'Monthy Targets'!$B:$B,0)))</f>
        <v>7.35</v>
      </c>
      <c r="CL449" s="14">
        <f>INDEX('Monthy Targets'!AE:AE,(MATCH(FY2019_ALL_Targets!$B:$B,'Monthy Targets'!$B:$B,0)))</f>
        <v>7.35</v>
      </c>
      <c r="CM449" s="14">
        <f>INDEX('Monthy Targets'!AF:AF,(MATCH(FY2019_ALL_Targets!$B:$B,'Monthy Targets'!$B:$B,0)))</f>
        <v>7.35</v>
      </c>
      <c r="CN449" s="14">
        <f>INDEX('Monthy Targets'!AG:AG,(MATCH(FY2019_ALL_Targets!$B:$B,'Monthy Targets'!$B:$B,0)))</f>
        <v>7.35</v>
      </c>
      <c r="CO449" s="14">
        <v>0.5</v>
      </c>
      <c r="CP449" s="14">
        <v>0.5</v>
      </c>
      <c r="CQ449" s="14">
        <v>0.5</v>
      </c>
      <c r="CR449" s="14">
        <v>0.5</v>
      </c>
      <c r="CS449" s="14">
        <v>0</v>
      </c>
      <c r="CT449" s="14">
        <v>0.5</v>
      </c>
      <c r="CU449" s="14">
        <v>0.5</v>
      </c>
      <c r="CV449" s="14">
        <v>0.5</v>
      </c>
      <c r="CW449" s="14">
        <v>0</v>
      </c>
      <c r="CX449" s="14">
        <v>0.5</v>
      </c>
      <c r="CY449" s="14">
        <v>0.5</v>
      </c>
      <c r="CZ449" s="14">
        <v>0.5</v>
      </c>
      <c r="DA449" s="14">
        <f>IF('QIPP Scorecard'!$AA$1=4,IF(FY2019_ALL_Targets!$BU449="Yes",INDEX('Final Comp Values'!$BN:$BN,MATCH(FY2019_ALL_Targets!$A449,'Final Comp Values'!$B:$B,0)),IF($BU449="Min Data",0,0)),0)</f>
        <v>0.5</v>
      </c>
      <c r="DB449" s="14">
        <f>IF('QIPP Scorecard'!$AA$1=4,IF(FY2019_ALL_Targets!$BV449="Yes",INDEX('Final Comp Values'!$BN:$BN,MATCH(FY2019_ALL_Targets!$A449,'Final Comp Values'!$B:$B,0)),IF($BV449="Min Data",0,0)),0)</f>
        <v>0.5</v>
      </c>
      <c r="DC449" s="14">
        <f>IF('QIPP Scorecard'!$AA$1=4,IF(FY2019_ALL_Targets!$BW449="Yes",INDEX('Final Comp Values'!$BN:$BN,MATCH(FY2019_ALL_Targets!$A449,'Final Comp Values'!$B:$B,0)),IF(CI449="Min Data",0,0)),0)</f>
        <v>0.5</v>
      </c>
      <c r="DD449" s="14">
        <f>IF('QIPP Scorecard'!$AA$1=4,IF(FY2019_ALL_Targets!$BX449="Yes",INDEX('Final Comp Values'!$BN:$BN,MATCH(FY2019_ALL_Targets!$A449,'Final Comp Values'!$B:$B,0)),IF($BX449="Min Data",0,0)),0)</f>
        <v>0.5</v>
      </c>
      <c r="DE449" s="14">
        <v>0.94</v>
      </c>
      <c r="DF449" s="14">
        <v>0.94</v>
      </c>
      <c r="DG449" s="14">
        <v>0.94</v>
      </c>
      <c r="DH449" s="14">
        <v>0.94</v>
      </c>
      <c r="DI449" s="14">
        <v>0</v>
      </c>
      <c r="DJ449" s="14">
        <v>0.94</v>
      </c>
      <c r="DK449" s="14">
        <v>0.94</v>
      </c>
      <c r="DL449" s="14">
        <v>0.94</v>
      </c>
      <c r="DM449" s="14">
        <v>0</v>
      </c>
      <c r="DN449" s="14">
        <v>0</v>
      </c>
      <c r="DO449" s="14">
        <v>0.93</v>
      </c>
      <c r="DP449" s="14">
        <v>0.93</v>
      </c>
      <c r="DQ449" s="14">
        <f>IF('QIPP Scorecard'!$AA$1=4,IF(FY2019_ALL_Targets!$BY449="Yes",INDEX('Final Comp Values'!$BK:$BK,MATCH(FY2019_ALL_Targets!$A449,'Final Comp Values'!$B:$B,0)),IF($BY449="Min Data",0,0)),0)</f>
        <v>0.93</v>
      </c>
      <c r="DR449" s="14">
        <f>IF('QIPP Scorecard'!$AA$1=4,IF(FY2019_ALL_Targets!$BZ449="Yes",INDEX('Final Comp Values'!$BO:$BO,MATCH(FY2019_ALL_Targets!$A449,'Final Comp Values'!$B:$B,0)),IF($BZ449="Min Data",0,0)),0)</f>
        <v>0.93</v>
      </c>
      <c r="DS449" s="14">
        <f>IF('QIPP Scorecard'!$AA$1=4,IF(FY2019_ALL_Targets!$CA449="Yes",INDEX('Final Comp Values'!$BO:$BO,MATCH(FY2019_ALL_Targets!$A449,'Final Comp Values'!$B:$B,0)),IF($CA449="Min Data",0,0)),0)</f>
        <v>0.93</v>
      </c>
      <c r="DT449" s="14">
        <f>IF('QIPP Scorecard'!$AA$1=4,IF(FY2019_ALL_Targets!$CB449="Yes",INDEX('Final Comp Values'!$BO:$BO,MATCH(FY2019_ALL_Targets!$A449,'Final Comp Values'!$B:$B,0)),IF($CB449="Min Data",0,0)),0)</f>
        <v>0.93</v>
      </c>
      <c r="DU449" s="14">
        <v>1.32</v>
      </c>
      <c r="DV449" s="14">
        <v>1.33</v>
      </c>
      <c r="DW449" s="14">
        <v>1.28</v>
      </c>
      <c r="DX449" s="14">
        <v>1.53</v>
      </c>
      <c r="DY449" s="12">
        <f t="shared" si="31"/>
        <v>0</v>
      </c>
      <c r="DZ449" s="12">
        <f t="shared" si="32"/>
        <v>0</v>
      </c>
      <c r="EA449" s="12">
        <f t="shared" si="33"/>
        <v>0</v>
      </c>
      <c r="EB449" s="12">
        <f t="shared" si="34"/>
        <v>0</v>
      </c>
    </row>
    <row r="450" spans="1:132" x14ac:dyDescent="0.25">
      <c r="A450" s="297">
        <v>103093</v>
      </c>
      <c r="B450" s="347">
        <v>676156</v>
      </c>
      <c r="C450" s="297">
        <v>1028821</v>
      </c>
      <c r="D450" s="14">
        <v>1083836357</v>
      </c>
      <c r="E450" s="26" t="s">
        <v>941</v>
      </c>
      <c r="F450" s="26" t="str">
        <f>INDEX('Mar - Aug'!X:X,MATCH(A450,'Mar - Aug'!B:B,0))</f>
        <v>Dallas</v>
      </c>
      <c r="G450" s="26" t="s">
        <v>3005</v>
      </c>
      <c r="H450" s="26"/>
      <c r="I450" s="26" t="str">
        <f t="shared" si="30"/>
        <v/>
      </c>
      <c r="J450" s="299" t="s">
        <v>2816</v>
      </c>
      <c r="K450" s="299" t="s">
        <v>945</v>
      </c>
      <c r="L450" s="299" t="s">
        <v>334</v>
      </c>
      <c r="M450" s="13">
        <v>8.8889099999999999E-3</v>
      </c>
      <c r="N450" s="13">
        <v>5.8823399999999998E-3</v>
      </c>
      <c r="O450" s="13">
        <v>0</v>
      </c>
      <c r="P450" s="13">
        <v>0.11111111</v>
      </c>
      <c r="Q450" s="13">
        <v>3.3690650000000003E-2</v>
      </c>
      <c r="R450" s="13">
        <v>5.5747400000000003E-2</v>
      </c>
      <c r="S450" s="13">
        <v>3.7344499999999998E-3</v>
      </c>
      <c r="T450" s="13">
        <v>0.15247816</v>
      </c>
      <c r="U450" s="13">
        <v>3.3690650000000003E-2</v>
      </c>
      <c r="V450" s="13">
        <v>5.5747400000000003E-2</v>
      </c>
      <c r="W450" s="13">
        <v>3.7344499999999998E-3</v>
      </c>
      <c r="X450" s="13">
        <v>0.15247816</v>
      </c>
      <c r="Y450" s="13">
        <v>3.3690650000000003E-2</v>
      </c>
      <c r="Z450" s="13">
        <v>5.5747400000000003E-2</v>
      </c>
      <c r="AA450" s="13">
        <v>3.7344499999999998E-3</v>
      </c>
      <c r="AB450" s="13">
        <v>0.15247816</v>
      </c>
      <c r="AC450" s="13">
        <v>3.3690650000000003E-2</v>
      </c>
      <c r="AD450" s="13">
        <v>5.5747400000000003E-2</v>
      </c>
      <c r="AE450" s="13">
        <v>3.7344499999999998E-3</v>
      </c>
      <c r="AF450" s="13">
        <v>0.15247816</v>
      </c>
      <c r="AG450" s="13">
        <v>3.3690650000000003E-2</v>
      </c>
      <c r="AH450" s="13">
        <v>5.5747400000000003E-2</v>
      </c>
      <c r="AI450" s="13">
        <v>3.7344499999999998E-3</v>
      </c>
      <c r="AJ450" s="13">
        <v>0.15247816</v>
      </c>
      <c r="AK450" s="13">
        <v>3.3690650000000003E-2</v>
      </c>
      <c r="AL450" s="13">
        <v>5.5747400000000003E-2</v>
      </c>
      <c r="AM450" s="13">
        <v>3.7344499999999998E-3</v>
      </c>
      <c r="AN450" s="13">
        <v>0.15247816</v>
      </c>
      <c r="AO450" s="13">
        <v>3.3690650000000003E-2</v>
      </c>
      <c r="AP450" s="13">
        <v>5.5747400000000003E-2</v>
      </c>
      <c r="AQ450" s="13">
        <v>3.7344499999999998E-3</v>
      </c>
      <c r="AR450" s="13">
        <v>0.15247816</v>
      </c>
      <c r="AS450" s="13">
        <v>3.3690650000000003E-2</v>
      </c>
      <c r="AT450" s="13">
        <v>5.5747400000000003E-2</v>
      </c>
      <c r="AU450" s="13">
        <v>3.7344499999999998E-3</v>
      </c>
      <c r="AV450" s="13">
        <v>0.15247816</v>
      </c>
      <c r="AW450" s="13">
        <v>3.3690650000000003E-2</v>
      </c>
      <c r="AX450" s="13">
        <v>5.5747400000000003E-2</v>
      </c>
      <c r="AY450" s="13">
        <v>3.7344499999999998E-3</v>
      </c>
      <c r="AZ450" s="13">
        <v>0.15247816</v>
      </c>
      <c r="BA450" s="86">
        <v>0</v>
      </c>
      <c r="BB450" s="86">
        <v>2.32558139534884E-2</v>
      </c>
      <c r="BC450" s="13">
        <v>0</v>
      </c>
      <c r="BD450" s="13">
        <v>9.8039215686274495E-2</v>
      </c>
      <c r="BE450" s="14">
        <v>2.0833333333333301E-2</v>
      </c>
      <c r="BF450" s="14">
        <v>0.05</v>
      </c>
      <c r="BG450" s="14">
        <v>0</v>
      </c>
      <c r="BH450" s="14">
        <v>8.3333333333333301E-2</v>
      </c>
      <c r="BI450" s="14">
        <v>2.1276595744680899E-2</v>
      </c>
      <c r="BJ450" s="14">
        <v>7.4999999999999997E-2</v>
      </c>
      <c r="BK450" s="14">
        <v>0</v>
      </c>
      <c r="BL450" s="430">
        <v>8.5106382978723402E-2</v>
      </c>
      <c r="BM450" s="14">
        <v>0</v>
      </c>
      <c r="BN450" s="14">
        <v>4.1666666666666699E-2</v>
      </c>
      <c r="BO450" s="14">
        <v>0</v>
      </c>
      <c r="BP450" s="14">
        <v>8.4745762711864403E-2</v>
      </c>
      <c r="BQ450" s="86">
        <v>0</v>
      </c>
      <c r="BR450" s="86">
        <v>4.1666666666666699E-2</v>
      </c>
      <c r="BS450" s="86">
        <v>0</v>
      </c>
      <c r="BT450" s="86">
        <v>8.4745762711864403E-2</v>
      </c>
      <c r="BU450" s="14" t="s">
        <v>35</v>
      </c>
      <c r="BV450" s="14" t="s">
        <v>35</v>
      </c>
      <c r="BW450" s="14" t="s">
        <v>35</v>
      </c>
      <c r="BX450" s="14" t="s">
        <v>35</v>
      </c>
      <c r="BY450" s="14" t="s">
        <v>35</v>
      </c>
      <c r="BZ450" s="14" t="s">
        <v>35</v>
      </c>
      <c r="CA450" s="14" t="s">
        <v>35</v>
      </c>
      <c r="CB450" s="14" t="s">
        <v>35</v>
      </c>
      <c r="CC450" s="14">
        <v>1.37</v>
      </c>
      <c r="CD450" s="14">
        <v>1.37</v>
      </c>
      <c r="CE450" s="14">
        <v>1.37</v>
      </c>
      <c r="CF450" s="14">
        <v>1.37</v>
      </c>
      <c r="CG450" s="14">
        <v>1.37</v>
      </c>
      <c r="CH450" s="14">
        <v>1.37</v>
      </c>
      <c r="CI450" s="14">
        <v>1.33</v>
      </c>
      <c r="CJ450" s="14">
        <f>INDEX('Monthy Targets'!AC:AC,(MATCH(FY2019_ALL_Targets!$B:$B,'Monthy Targets'!$B:$B,0)))</f>
        <v>1.32</v>
      </c>
      <c r="CK450" s="14">
        <f>INDEX('Monthy Targets'!AD:AD,(MATCH(FY2019_ALL_Targets!$B:$B,'Monthy Targets'!$B:$B,0)))</f>
        <v>1.32</v>
      </c>
      <c r="CL450" s="14">
        <f>INDEX('Monthy Targets'!AE:AE,(MATCH(FY2019_ALL_Targets!$B:$B,'Monthy Targets'!$B:$B,0)))</f>
        <v>1.32</v>
      </c>
      <c r="CM450" s="14">
        <f>INDEX('Monthy Targets'!AF:AF,(MATCH(FY2019_ALL_Targets!$B:$B,'Monthy Targets'!$B:$B,0)))</f>
        <v>1.32</v>
      </c>
      <c r="CN450" s="14">
        <f>INDEX('Monthy Targets'!AG:AG,(MATCH(FY2019_ALL_Targets!$B:$B,'Monthy Targets'!$B:$B,0)))</f>
        <v>1.32</v>
      </c>
      <c r="CO450" s="14">
        <v>0.09</v>
      </c>
      <c r="CP450" s="14">
        <v>0.09</v>
      </c>
      <c r="CQ450" s="14">
        <v>0.09</v>
      </c>
      <c r="CR450" s="14">
        <v>0.09</v>
      </c>
      <c r="CS450" s="14">
        <v>0.09</v>
      </c>
      <c r="CT450" s="14">
        <v>0.09</v>
      </c>
      <c r="CU450" s="14">
        <v>0.09</v>
      </c>
      <c r="CV450" s="14">
        <v>0.09</v>
      </c>
      <c r="CW450" s="14">
        <v>0.09</v>
      </c>
      <c r="CX450" s="14">
        <v>0</v>
      </c>
      <c r="CY450" s="14">
        <v>0.09</v>
      </c>
      <c r="CZ450" s="14">
        <v>0.09</v>
      </c>
      <c r="DA450" s="14">
        <f>IF('QIPP Scorecard'!$AA$1=4,IF(FY2019_ALL_Targets!$BU450="Yes",INDEX('Final Comp Values'!$BN:$BN,MATCH(FY2019_ALL_Targets!$A450,'Final Comp Values'!$B:$B,0)),IF($BU450="Min Data",0,0)),0)</f>
        <v>0.09</v>
      </c>
      <c r="DB450" s="14">
        <f>IF('QIPP Scorecard'!$AA$1=4,IF(FY2019_ALL_Targets!$BV450="Yes",INDEX('Final Comp Values'!$BN:$BN,MATCH(FY2019_ALL_Targets!$A450,'Final Comp Values'!$B:$B,0)),IF($BV450="Min Data",0,0)),0)</f>
        <v>0.09</v>
      </c>
      <c r="DC450" s="14">
        <f>IF('QIPP Scorecard'!$AA$1=4,IF(FY2019_ALL_Targets!$BW450="Yes",INDEX('Final Comp Values'!$BN:$BN,MATCH(FY2019_ALL_Targets!$A450,'Final Comp Values'!$B:$B,0)),IF(CI450="Min Data",0,0)),0)</f>
        <v>0.09</v>
      </c>
      <c r="DD450" s="14">
        <f>IF('QIPP Scorecard'!$AA$1=4,IF(FY2019_ALL_Targets!$BX450="Yes",INDEX('Final Comp Values'!$BN:$BN,MATCH(FY2019_ALL_Targets!$A450,'Final Comp Values'!$B:$B,0)),IF($BX450="Min Data",0,0)),0)</f>
        <v>0.09</v>
      </c>
      <c r="DE450" s="14">
        <v>0.17</v>
      </c>
      <c r="DF450" s="14">
        <v>0.17</v>
      </c>
      <c r="DG450" s="14">
        <v>0.17</v>
      </c>
      <c r="DH450" s="14">
        <v>0.17</v>
      </c>
      <c r="DI450" s="14">
        <v>0.17</v>
      </c>
      <c r="DJ450" s="14">
        <v>0.17</v>
      </c>
      <c r="DK450" s="14">
        <v>0.17</v>
      </c>
      <c r="DL450" s="14">
        <v>0.17</v>
      </c>
      <c r="DM450" s="14">
        <v>0.17</v>
      </c>
      <c r="DN450" s="14">
        <v>0</v>
      </c>
      <c r="DO450" s="14">
        <v>0.17</v>
      </c>
      <c r="DP450" s="14">
        <v>0.17</v>
      </c>
      <c r="DQ450" s="14">
        <f>IF('QIPP Scorecard'!$AA$1=4,IF(FY2019_ALL_Targets!$BY450="Yes",INDEX('Final Comp Values'!$BK:$BK,MATCH(FY2019_ALL_Targets!$A450,'Final Comp Values'!$B:$B,0)),IF($BY450="Min Data",0,0)),0)</f>
        <v>0.17</v>
      </c>
      <c r="DR450" s="14">
        <f>IF('QIPP Scorecard'!$AA$1=4,IF(FY2019_ALL_Targets!$BZ450="Yes",INDEX('Final Comp Values'!$BO:$BO,MATCH(FY2019_ALL_Targets!$A450,'Final Comp Values'!$B:$B,0)),IF($BZ450="Min Data",0,0)),0)</f>
        <v>0.17</v>
      </c>
      <c r="DS450" s="14">
        <f>IF('QIPP Scorecard'!$AA$1=4,IF(FY2019_ALL_Targets!$CA450="Yes",INDEX('Final Comp Values'!$BO:$BO,MATCH(FY2019_ALL_Targets!$A450,'Final Comp Values'!$B:$B,0)),IF($CA450="Min Data",0,0)),0)</f>
        <v>0.17</v>
      </c>
      <c r="DT450" s="14">
        <f>IF('QIPP Scorecard'!$AA$1=4,IF(FY2019_ALL_Targets!$CB450="Yes",INDEX('Final Comp Values'!$BO:$BO,MATCH(FY2019_ALL_Targets!$A450,'Final Comp Values'!$B:$B,0)),IF($CB450="Min Data",0,0)),0)</f>
        <v>0.17</v>
      </c>
      <c r="DU450" s="14">
        <v>0.24</v>
      </c>
      <c r="DV450" s="14">
        <v>0.28000000000000003</v>
      </c>
      <c r="DW450" s="14">
        <v>0.26</v>
      </c>
      <c r="DX450" s="14">
        <v>0.28000000000000003</v>
      </c>
      <c r="DY450" s="12">
        <f t="shared" si="31"/>
        <v>0</v>
      </c>
      <c r="DZ450" s="12">
        <f t="shared" si="32"/>
        <v>0</v>
      </c>
      <c r="EA450" s="12">
        <f t="shared" si="33"/>
        <v>0</v>
      </c>
      <c r="EB450" s="12">
        <f t="shared" si="34"/>
        <v>0</v>
      </c>
    </row>
    <row r="451" spans="1:132" x14ac:dyDescent="0.25">
      <c r="A451" s="297">
        <v>103095</v>
      </c>
      <c r="B451" s="347">
        <v>676158</v>
      </c>
      <c r="C451" s="297">
        <v>1028695</v>
      </c>
      <c r="D451" s="14">
        <v>1801257779</v>
      </c>
      <c r="E451" s="26" t="s">
        <v>920</v>
      </c>
      <c r="F451" s="26" t="str">
        <f>INDEX('Mar - Aug'!X:X,MATCH(A451,'Mar - Aug'!B:B,0))</f>
        <v>Bexar</v>
      </c>
      <c r="G451" s="26" t="s">
        <v>3104</v>
      </c>
      <c r="H451" s="26" t="s">
        <v>3017</v>
      </c>
      <c r="I451" s="26" t="str">
        <f t="shared" ref="I451:I514" si="35">IF(E451=F451,"","Revision Needed")</f>
        <v/>
      </c>
      <c r="J451" s="299" t="s">
        <v>335</v>
      </c>
      <c r="K451" s="299" t="s">
        <v>961</v>
      </c>
      <c r="L451" s="299" t="s">
        <v>336</v>
      </c>
      <c r="M451" s="13">
        <v>6.081081E-2</v>
      </c>
      <c r="N451" s="13">
        <v>3.1999989999999999E-2</v>
      </c>
      <c r="O451" s="13">
        <v>0</v>
      </c>
      <c r="P451" s="13">
        <v>0.11578946</v>
      </c>
      <c r="Q451" s="13">
        <v>3.3690650000000003E-2</v>
      </c>
      <c r="R451" s="13">
        <v>5.5747400000000003E-2</v>
      </c>
      <c r="S451" s="13">
        <v>3.7344499999999998E-3</v>
      </c>
      <c r="T451" s="13">
        <v>0.15247816</v>
      </c>
      <c r="U451" s="13">
        <v>5.9777026230000002E-2</v>
      </c>
      <c r="V451" s="13">
        <v>5.5747400000000003E-2</v>
      </c>
      <c r="W451" s="13">
        <v>3.7344499999999998E-3</v>
      </c>
      <c r="X451" s="13">
        <v>0.15247816</v>
      </c>
      <c r="Y451" s="13">
        <v>5.7770269499999999E-2</v>
      </c>
      <c r="Z451" s="13">
        <v>5.5747400000000003E-2</v>
      </c>
      <c r="AA451" s="13">
        <v>3.7344499999999998E-3</v>
      </c>
      <c r="AB451" s="13">
        <v>0.15247816</v>
      </c>
      <c r="AC451" s="13">
        <v>5.8743242459999997E-2</v>
      </c>
      <c r="AD451" s="13">
        <v>5.5747400000000003E-2</v>
      </c>
      <c r="AE451" s="13">
        <v>3.7344499999999998E-3</v>
      </c>
      <c r="AF451" s="13">
        <v>0.15247816</v>
      </c>
      <c r="AG451" s="13">
        <v>5.4729728999999998E-2</v>
      </c>
      <c r="AH451" s="13">
        <v>5.5747400000000003E-2</v>
      </c>
      <c r="AI451" s="13">
        <v>3.7344499999999998E-3</v>
      </c>
      <c r="AJ451" s="13">
        <v>0.15247816</v>
      </c>
      <c r="AK451" s="13">
        <v>5.770945869E-2</v>
      </c>
      <c r="AL451" s="13">
        <v>5.5747400000000003E-2</v>
      </c>
      <c r="AM451" s="13">
        <v>3.7344499999999998E-3</v>
      </c>
      <c r="AN451" s="13">
        <v>0.15247816</v>
      </c>
      <c r="AO451" s="13">
        <v>5.1689188499999997E-2</v>
      </c>
      <c r="AP451" s="13">
        <v>5.5747400000000003E-2</v>
      </c>
      <c r="AQ451" s="13">
        <v>3.7344499999999998E-3</v>
      </c>
      <c r="AR451" s="13">
        <v>0.15247816</v>
      </c>
      <c r="AS451" s="13">
        <v>5.6554053299999997E-2</v>
      </c>
      <c r="AT451" s="13">
        <v>5.5747400000000003E-2</v>
      </c>
      <c r="AU451" s="13">
        <v>3.7344499999999998E-3</v>
      </c>
      <c r="AV451" s="13">
        <v>0.15247816</v>
      </c>
      <c r="AW451" s="13">
        <v>4.8648648000000003E-2</v>
      </c>
      <c r="AX451" s="13">
        <v>5.5747400000000003E-2</v>
      </c>
      <c r="AY451" s="13">
        <v>3.7344499999999998E-3</v>
      </c>
      <c r="AZ451" s="13">
        <v>0.15247816</v>
      </c>
      <c r="BA451" s="86">
        <v>1.49253731343284E-2</v>
      </c>
      <c r="BB451" s="86">
        <v>3.77358490566038E-2</v>
      </c>
      <c r="BC451" s="13">
        <v>0</v>
      </c>
      <c r="BD451" s="13">
        <v>1.5625E-2</v>
      </c>
      <c r="BE451" s="14">
        <v>1.5151515151515201E-2</v>
      </c>
      <c r="BF451" s="14">
        <v>3.5087719298245598E-2</v>
      </c>
      <c r="BG451" s="14">
        <v>0</v>
      </c>
      <c r="BH451" s="14">
        <v>1.58730158730159E-2</v>
      </c>
      <c r="BI451" s="14">
        <v>0</v>
      </c>
      <c r="BJ451" s="14">
        <v>1.88679245283019E-2</v>
      </c>
      <c r="BK451" s="14">
        <v>0</v>
      </c>
      <c r="BL451" s="430">
        <v>0</v>
      </c>
      <c r="BM451" s="14">
        <v>1.4084507042253501E-2</v>
      </c>
      <c r="BN451" s="14">
        <v>3.3333333333333298E-2</v>
      </c>
      <c r="BO451" s="14">
        <v>0</v>
      </c>
      <c r="BP451" s="14">
        <v>1.4705882352941201E-2</v>
      </c>
      <c r="BQ451" s="86">
        <v>1.4084507042253501E-2</v>
      </c>
      <c r="BR451" s="86">
        <v>3.3333333333333298E-2</v>
      </c>
      <c r="BS451" s="86">
        <v>0</v>
      </c>
      <c r="BT451" s="86">
        <v>1.4705882352941201E-2</v>
      </c>
      <c r="BU451" s="14" t="s">
        <v>35</v>
      </c>
      <c r="BV451" s="14" t="s">
        <v>35</v>
      </c>
      <c r="BW451" s="14" t="s">
        <v>35</v>
      </c>
      <c r="BX451" s="14" t="s">
        <v>35</v>
      </c>
      <c r="BY451" s="14" t="s">
        <v>35</v>
      </c>
      <c r="BZ451" s="14" t="s">
        <v>35</v>
      </c>
      <c r="CA451" s="14" t="s">
        <v>35</v>
      </c>
      <c r="CB451" s="14" t="s">
        <v>35</v>
      </c>
      <c r="CC451" s="14">
        <v>7.44</v>
      </c>
      <c r="CD451" s="14">
        <v>7.44</v>
      </c>
      <c r="CE451" s="14">
        <v>7.44</v>
      </c>
      <c r="CF451" s="14">
        <v>7.44</v>
      </c>
      <c r="CG451" s="14">
        <v>7.44</v>
      </c>
      <c r="CH451" s="14">
        <v>7.44</v>
      </c>
      <c r="CI451" s="14">
        <v>7.33</v>
      </c>
      <c r="CJ451" s="14">
        <f>INDEX('Monthy Targets'!AC:AC,(MATCH(FY2019_ALL_Targets!$B:$B,'Monthy Targets'!$B:$B,0)))</f>
        <v>7.3</v>
      </c>
      <c r="CK451" s="14">
        <f>INDEX('Monthy Targets'!AD:AD,(MATCH(FY2019_ALL_Targets!$B:$B,'Monthy Targets'!$B:$B,0)))</f>
        <v>7.3</v>
      </c>
      <c r="CL451" s="14">
        <f>INDEX('Monthy Targets'!AE:AE,(MATCH(FY2019_ALL_Targets!$B:$B,'Monthy Targets'!$B:$B,0)))</f>
        <v>7.3</v>
      </c>
      <c r="CM451" s="14">
        <f>INDEX('Monthy Targets'!AF:AF,(MATCH(FY2019_ALL_Targets!$B:$B,'Monthy Targets'!$B:$B,0)))</f>
        <v>7.3</v>
      </c>
      <c r="CN451" s="14">
        <f>INDEX('Monthy Targets'!AG:AG,(MATCH(FY2019_ALL_Targets!$B:$B,'Monthy Targets'!$B:$B,0)))</f>
        <v>7.3</v>
      </c>
      <c r="CO451" s="14">
        <v>0.5</v>
      </c>
      <c r="CP451" s="14">
        <v>0.5</v>
      </c>
      <c r="CQ451" s="14">
        <v>0.5</v>
      </c>
      <c r="CR451" s="14">
        <v>0.5</v>
      </c>
      <c r="CS451" s="14">
        <v>0.5</v>
      </c>
      <c r="CT451" s="14">
        <v>0.5</v>
      </c>
      <c r="CU451" s="14">
        <v>0.5</v>
      </c>
      <c r="CV451" s="14">
        <v>0.5</v>
      </c>
      <c r="CW451" s="14">
        <v>0.5</v>
      </c>
      <c r="CX451" s="14">
        <v>0.5</v>
      </c>
      <c r="CY451" s="14">
        <v>0.5</v>
      </c>
      <c r="CZ451" s="14">
        <v>0.5</v>
      </c>
      <c r="DA451" s="14">
        <f>IF('QIPP Scorecard'!$AA$1=4,IF(FY2019_ALL_Targets!$BU451="Yes",INDEX('Final Comp Values'!$BN:$BN,MATCH(FY2019_ALL_Targets!$A451,'Final Comp Values'!$B:$B,0)),IF($BU451="Min Data",0,0)),0)</f>
        <v>0.5</v>
      </c>
      <c r="DB451" s="14">
        <f>IF('QIPP Scorecard'!$AA$1=4,IF(FY2019_ALL_Targets!$BV451="Yes",INDEX('Final Comp Values'!$BN:$BN,MATCH(FY2019_ALL_Targets!$A451,'Final Comp Values'!$B:$B,0)),IF($BV451="Min Data",0,0)),0)</f>
        <v>0.5</v>
      </c>
      <c r="DC451" s="14">
        <f>IF('QIPP Scorecard'!$AA$1=4,IF(FY2019_ALL_Targets!$BW451="Yes",INDEX('Final Comp Values'!$BN:$BN,MATCH(FY2019_ALL_Targets!$A451,'Final Comp Values'!$B:$B,0)),IF(CI451="Min Data",0,0)),0)</f>
        <v>0.5</v>
      </c>
      <c r="DD451" s="14">
        <f>IF('QIPP Scorecard'!$AA$1=4,IF(FY2019_ALL_Targets!$BX451="Yes",INDEX('Final Comp Values'!$BN:$BN,MATCH(FY2019_ALL_Targets!$A451,'Final Comp Values'!$B:$B,0)),IF($BX451="Min Data",0,0)),0)</f>
        <v>0.5</v>
      </c>
      <c r="DE451" s="14">
        <v>0.94</v>
      </c>
      <c r="DF451" s="14">
        <v>0.94</v>
      </c>
      <c r="DG451" s="14">
        <v>0.94</v>
      </c>
      <c r="DH451" s="14">
        <v>0.94</v>
      </c>
      <c r="DI451" s="14">
        <v>0.94</v>
      </c>
      <c r="DJ451" s="14">
        <v>0.94</v>
      </c>
      <c r="DK451" s="14">
        <v>0.94</v>
      </c>
      <c r="DL451" s="14">
        <v>0.94</v>
      </c>
      <c r="DM451" s="14">
        <v>0.92</v>
      </c>
      <c r="DN451" s="14">
        <v>0.92</v>
      </c>
      <c r="DO451" s="14">
        <v>0.92</v>
      </c>
      <c r="DP451" s="14">
        <v>0.92</v>
      </c>
      <c r="DQ451" s="14">
        <f>IF('QIPP Scorecard'!$AA$1=4,IF(FY2019_ALL_Targets!$BY451="Yes",INDEX('Final Comp Values'!$BK:$BK,MATCH(FY2019_ALL_Targets!$A451,'Final Comp Values'!$B:$B,0)),IF($BY451="Min Data",0,0)),0)</f>
        <v>0.92</v>
      </c>
      <c r="DR451" s="14">
        <f>IF('QIPP Scorecard'!$AA$1=4,IF(FY2019_ALL_Targets!$BZ451="Yes",INDEX('Final Comp Values'!$BO:$BO,MATCH(FY2019_ALL_Targets!$A451,'Final Comp Values'!$B:$B,0)),IF($BZ451="Min Data",0,0)),0)</f>
        <v>0.92</v>
      </c>
      <c r="DS451" s="14">
        <f>IF('QIPP Scorecard'!$AA$1=4,IF(FY2019_ALL_Targets!$CA451="Yes",INDEX('Final Comp Values'!$BO:$BO,MATCH(FY2019_ALL_Targets!$A451,'Final Comp Values'!$B:$B,0)),IF($CA451="Min Data",0,0)),0)</f>
        <v>0.92</v>
      </c>
      <c r="DT451" s="14">
        <f>IF('QIPP Scorecard'!$AA$1=4,IF(FY2019_ALL_Targets!$CB451="Yes",INDEX('Final Comp Values'!$BO:$BO,MATCH(FY2019_ALL_Targets!$A451,'Final Comp Values'!$B:$B,0)),IF($CB451="Min Data",0,0)),0)</f>
        <v>0.92</v>
      </c>
      <c r="DU451" s="14">
        <v>1.32</v>
      </c>
      <c r="DV451" s="14">
        <v>1.49</v>
      </c>
      <c r="DW451" s="14">
        <v>1.56</v>
      </c>
      <c r="DX451" s="14">
        <v>1.53</v>
      </c>
      <c r="DY451" s="12">
        <f t="shared" ref="DY451:DY514" si="36">COUNTIF(BU451:BX451,"No")</f>
        <v>0</v>
      </c>
      <c r="DZ451" s="12">
        <f t="shared" ref="DZ451:DZ514" si="37">COUNTIF(BY451:CB451,"No")</f>
        <v>0</v>
      </c>
      <c r="EA451" s="12">
        <f t="shared" ref="EA451:EA514" si="38">COUNTIF(BY451:CB451,"Min Data")</f>
        <v>0</v>
      </c>
      <c r="EB451" s="12">
        <f t="shared" ref="EB451:EB514" si="39">COUNTIF(CI451:CK451,0)</f>
        <v>0</v>
      </c>
    </row>
    <row r="452" spans="1:132" x14ac:dyDescent="0.25">
      <c r="A452" s="297">
        <v>103112</v>
      </c>
      <c r="B452" s="347">
        <v>676161</v>
      </c>
      <c r="C452" s="297">
        <v>1028599</v>
      </c>
      <c r="D452" s="14">
        <v>1891991584</v>
      </c>
      <c r="E452" s="26" t="s">
        <v>937</v>
      </c>
      <c r="F452" s="26" t="str">
        <f>INDEX('Mar - Aug'!X:X,MATCH(A452,'Mar - Aug'!B:B,0))</f>
        <v>Tarrant</v>
      </c>
      <c r="G452" s="26" t="s">
        <v>3009</v>
      </c>
      <c r="H452" s="26"/>
      <c r="I452" s="26" t="str">
        <f t="shared" si="35"/>
        <v/>
      </c>
      <c r="J452" s="299" t="s">
        <v>2737</v>
      </c>
      <c r="K452" s="299" t="s">
        <v>965</v>
      </c>
      <c r="L452" s="299" t="s">
        <v>2738</v>
      </c>
      <c r="M452" s="13">
        <v>1.2500000000000001E-2</v>
      </c>
      <c r="N452" s="13">
        <v>2.9702969999999999E-2</v>
      </c>
      <c r="O452" s="13">
        <v>0</v>
      </c>
      <c r="P452" s="13">
        <v>0.10097718</v>
      </c>
      <c r="Q452" s="13">
        <v>3.3690650000000003E-2</v>
      </c>
      <c r="R452" s="13">
        <v>5.5747400000000003E-2</v>
      </c>
      <c r="S452" s="13">
        <v>3.7344499999999998E-3</v>
      </c>
      <c r="T452" s="13">
        <v>0.15247816</v>
      </c>
      <c r="U452" s="13">
        <v>3.3690650000000003E-2</v>
      </c>
      <c r="V452" s="13">
        <v>5.5747400000000003E-2</v>
      </c>
      <c r="W452" s="13">
        <v>3.7344499999999998E-3</v>
      </c>
      <c r="X452" s="13">
        <v>0.15247816</v>
      </c>
      <c r="Y452" s="13">
        <v>3.3690650000000003E-2</v>
      </c>
      <c r="Z452" s="13">
        <v>5.5747400000000003E-2</v>
      </c>
      <c r="AA452" s="13">
        <v>3.7344499999999998E-3</v>
      </c>
      <c r="AB452" s="13">
        <v>0.15247816</v>
      </c>
      <c r="AC452" s="13">
        <v>3.3690650000000003E-2</v>
      </c>
      <c r="AD452" s="13">
        <v>5.5747400000000003E-2</v>
      </c>
      <c r="AE452" s="13">
        <v>3.7344499999999998E-3</v>
      </c>
      <c r="AF452" s="13">
        <v>0.15247816</v>
      </c>
      <c r="AG452" s="13">
        <v>3.3690650000000003E-2</v>
      </c>
      <c r="AH452" s="13">
        <v>5.5747400000000003E-2</v>
      </c>
      <c r="AI452" s="13">
        <v>3.7344499999999998E-3</v>
      </c>
      <c r="AJ452" s="13">
        <v>0.15247816</v>
      </c>
      <c r="AK452" s="13">
        <v>3.3690650000000003E-2</v>
      </c>
      <c r="AL452" s="13">
        <v>5.5747400000000003E-2</v>
      </c>
      <c r="AM452" s="13">
        <v>3.7344499999999998E-3</v>
      </c>
      <c r="AN452" s="13">
        <v>0.15247816</v>
      </c>
      <c r="AO452" s="13">
        <v>3.3690650000000003E-2</v>
      </c>
      <c r="AP452" s="13">
        <v>5.5747400000000003E-2</v>
      </c>
      <c r="AQ452" s="13">
        <v>3.7344499999999998E-3</v>
      </c>
      <c r="AR452" s="13">
        <v>0.15247816</v>
      </c>
      <c r="AS452" s="13">
        <v>3.3690650000000003E-2</v>
      </c>
      <c r="AT452" s="13">
        <v>5.5747400000000003E-2</v>
      </c>
      <c r="AU452" s="13">
        <v>3.7344499999999998E-3</v>
      </c>
      <c r="AV452" s="13">
        <v>0.15247816</v>
      </c>
      <c r="AW452" s="13">
        <v>3.3690650000000003E-2</v>
      </c>
      <c r="AX452" s="13">
        <v>5.5747400000000003E-2</v>
      </c>
      <c r="AY452" s="13">
        <v>3.7344499999999998E-3</v>
      </c>
      <c r="AZ452" s="13">
        <v>0.15247816</v>
      </c>
      <c r="BA452" s="86">
        <v>1.2500000000000001E-2</v>
      </c>
      <c r="BB452" s="86">
        <v>2.5974025974026E-2</v>
      </c>
      <c r="BC452" s="13">
        <v>0</v>
      </c>
      <c r="BD452" s="13">
        <v>1.4492753623188401E-2</v>
      </c>
      <c r="BE452" s="14">
        <v>2.7397260273972601E-2</v>
      </c>
      <c r="BF452" s="14">
        <v>0</v>
      </c>
      <c r="BG452" s="14">
        <v>0</v>
      </c>
      <c r="BH452" s="14">
        <v>1.58730158730159E-2</v>
      </c>
      <c r="BI452" s="14">
        <v>2.5974025974026E-2</v>
      </c>
      <c r="BJ452" s="14">
        <v>0</v>
      </c>
      <c r="BK452" s="14">
        <v>0</v>
      </c>
      <c r="BL452" s="430">
        <v>0</v>
      </c>
      <c r="BM452" s="14">
        <v>2.5974025974026E-2</v>
      </c>
      <c r="BN452" s="14">
        <v>1.6949152542372899E-2</v>
      </c>
      <c r="BO452" s="14">
        <v>0</v>
      </c>
      <c r="BP452" s="14">
        <v>2.9411764705882401E-2</v>
      </c>
      <c r="BQ452" s="86">
        <v>2.5974025974026E-2</v>
      </c>
      <c r="BR452" s="86">
        <v>1.6949152542372899E-2</v>
      </c>
      <c r="BS452" s="86">
        <v>0</v>
      </c>
      <c r="BT452" s="86">
        <v>2.9411764705882401E-2</v>
      </c>
      <c r="BU452" s="14" t="s">
        <v>35</v>
      </c>
      <c r="BV452" s="14" t="s">
        <v>35</v>
      </c>
      <c r="BW452" s="14" t="s">
        <v>35</v>
      </c>
      <c r="BX452" s="14" t="s">
        <v>35</v>
      </c>
      <c r="BY452" s="14" t="s">
        <v>35</v>
      </c>
      <c r="BZ452" s="14" t="s">
        <v>35</v>
      </c>
      <c r="CA452" s="14" t="s">
        <v>35</v>
      </c>
      <c r="CB452" s="14" t="s">
        <v>35</v>
      </c>
      <c r="CC452" s="14">
        <v>5.51</v>
      </c>
      <c r="CD452" s="14">
        <v>5.51</v>
      </c>
      <c r="CE452" s="14">
        <v>5.51</v>
      </c>
      <c r="CF452" s="14">
        <v>5.51</v>
      </c>
      <c r="CG452" s="14">
        <v>5.51</v>
      </c>
      <c r="CH452" s="14">
        <v>5.51</v>
      </c>
      <c r="CI452" s="14">
        <v>5.35</v>
      </c>
      <c r="CJ452" s="14">
        <f>INDEX('Monthy Targets'!AC:AC,(MATCH(FY2019_ALL_Targets!$B:$B,'Monthy Targets'!$B:$B,0)))</f>
        <v>5.33</v>
      </c>
      <c r="CK452" s="14">
        <f>INDEX('Monthy Targets'!AD:AD,(MATCH(FY2019_ALL_Targets!$B:$B,'Monthy Targets'!$B:$B,0)))</f>
        <v>5.33</v>
      </c>
      <c r="CL452" s="14">
        <f>INDEX('Monthy Targets'!AE:AE,(MATCH(FY2019_ALL_Targets!$B:$B,'Monthy Targets'!$B:$B,0)))</f>
        <v>5.33</v>
      </c>
      <c r="CM452" s="14">
        <f>INDEX('Monthy Targets'!AF:AF,(MATCH(FY2019_ALL_Targets!$B:$B,'Monthy Targets'!$B:$B,0)))</f>
        <v>5.33</v>
      </c>
      <c r="CN452" s="14">
        <f>INDEX('Monthy Targets'!AG:AG,(MATCH(FY2019_ALL_Targets!$B:$B,'Monthy Targets'!$B:$B,0)))</f>
        <v>5.33</v>
      </c>
      <c r="CO452" s="14">
        <v>0.37</v>
      </c>
      <c r="CP452" s="14">
        <v>0.37</v>
      </c>
      <c r="CQ452" s="14">
        <v>0.37</v>
      </c>
      <c r="CR452" s="14">
        <v>0.37</v>
      </c>
      <c r="CS452" s="14">
        <v>0.37</v>
      </c>
      <c r="CT452" s="14">
        <v>0.37</v>
      </c>
      <c r="CU452" s="14">
        <v>0.37</v>
      </c>
      <c r="CV452" s="14">
        <v>0.37</v>
      </c>
      <c r="CW452" s="14">
        <v>0.36</v>
      </c>
      <c r="CX452" s="14">
        <v>0.36</v>
      </c>
      <c r="CY452" s="14">
        <v>0.36</v>
      </c>
      <c r="CZ452" s="14">
        <v>0.36</v>
      </c>
      <c r="DA452" s="14">
        <f>IF('QIPP Scorecard'!$AA$1=4,IF(FY2019_ALL_Targets!$BU452="Yes",INDEX('Final Comp Values'!$BN:$BN,MATCH(FY2019_ALL_Targets!$A452,'Final Comp Values'!$B:$B,0)),IF($BU452="Min Data",0,0)),0)</f>
        <v>0.36</v>
      </c>
      <c r="DB452" s="14">
        <f>IF('QIPP Scorecard'!$AA$1=4,IF(FY2019_ALL_Targets!$BV452="Yes",INDEX('Final Comp Values'!$BN:$BN,MATCH(FY2019_ALL_Targets!$A452,'Final Comp Values'!$B:$B,0)),IF($BV452="Min Data",0,0)),0)</f>
        <v>0.36</v>
      </c>
      <c r="DC452" s="14">
        <f>IF('QIPP Scorecard'!$AA$1=4,IF(FY2019_ALL_Targets!$BW452="Yes",INDEX('Final Comp Values'!$BN:$BN,MATCH(FY2019_ALL_Targets!$A452,'Final Comp Values'!$B:$B,0)),IF(CI452="Min Data",0,0)),0)</f>
        <v>0.36</v>
      </c>
      <c r="DD452" s="14">
        <f>IF('QIPP Scorecard'!$AA$1=4,IF(FY2019_ALL_Targets!$BX452="Yes",INDEX('Final Comp Values'!$BN:$BN,MATCH(FY2019_ALL_Targets!$A452,'Final Comp Values'!$B:$B,0)),IF($BX452="Min Data",0,0)),0)</f>
        <v>0.36</v>
      </c>
      <c r="DE452" s="14">
        <v>0.69</v>
      </c>
      <c r="DF452" s="14">
        <v>0.69</v>
      </c>
      <c r="DG452" s="14">
        <v>0.69</v>
      </c>
      <c r="DH452" s="14">
        <v>0.69</v>
      </c>
      <c r="DI452" s="14">
        <v>0.69</v>
      </c>
      <c r="DJ452" s="14">
        <v>0.69</v>
      </c>
      <c r="DK452" s="14">
        <v>0.69</v>
      </c>
      <c r="DL452" s="14">
        <v>0.69</v>
      </c>
      <c r="DM452" s="14">
        <v>0.67</v>
      </c>
      <c r="DN452" s="14">
        <v>0.67</v>
      </c>
      <c r="DO452" s="14">
        <v>0.67</v>
      </c>
      <c r="DP452" s="14">
        <v>0.67</v>
      </c>
      <c r="DQ452" s="14">
        <f>IF('QIPP Scorecard'!$AA$1=4,IF(FY2019_ALL_Targets!$BY452="Yes",INDEX('Final Comp Values'!$BK:$BK,MATCH(FY2019_ALL_Targets!$A452,'Final Comp Values'!$B:$B,0)),IF($BY452="Min Data",0,0)),0)</f>
        <v>0.67</v>
      </c>
      <c r="DR452" s="14">
        <f>IF('QIPP Scorecard'!$AA$1=4,IF(FY2019_ALL_Targets!$BZ452="Yes",INDEX('Final Comp Values'!$BO:$BO,MATCH(FY2019_ALL_Targets!$A452,'Final Comp Values'!$B:$B,0)),IF($BZ452="Min Data",0,0)),0)</f>
        <v>0.67</v>
      </c>
      <c r="DS452" s="14">
        <f>IF('QIPP Scorecard'!$AA$1=4,IF(FY2019_ALL_Targets!$CA452="Yes",INDEX('Final Comp Values'!$BO:$BO,MATCH(FY2019_ALL_Targets!$A452,'Final Comp Values'!$B:$B,0)),IF($CA452="Min Data",0,0)),0)</f>
        <v>0.67</v>
      </c>
      <c r="DT452" s="14">
        <f>IF('QIPP Scorecard'!$AA$1=4,IF(FY2019_ALL_Targets!$CB452="Yes",INDEX('Final Comp Values'!$BO:$BO,MATCH(FY2019_ALL_Targets!$A452,'Final Comp Values'!$B:$B,0)),IF($CB452="Min Data",0,0)),0)</f>
        <v>0.67</v>
      </c>
      <c r="DU452" s="14">
        <v>0.98</v>
      </c>
      <c r="DV452" s="14">
        <v>1.1100000000000001</v>
      </c>
      <c r="DW452" s="14">
        <v>1.1499999999999999</v>
      </c>
      <c r="DX452" s="14">
        <v>1.1299999999999999</v>
      </c>
      <c r="DY452" s="12">
        <f t="shared" si="36"/>
        <v>0</v>
      </c>
      <c r="DZ452" s="12">
        <f t="shared" si="37"/>
        <v>0</v>
      </c>
      <c r="EA452" s="12">
        <f t="shared" si="38"/>
        <v>0</v>
      </c>
      <c r="EB452" s="12">
        <f t="shared" si="39"/>
        <v>0</v>
      </c>
    </row>
    <row r="453" spans="1:132" x14ac:dyDescent="0.25">
      <c r="A453" s="297">
        <v>103191</v>
      </c>
      <c r="B453" s="347">
        <v>676165</v>
      </c>
      <c r="C453" s="297">
        <v>1020142</v>
      </c>
      <c r="D453" s="14">
        <v>1750587770</v>
      </c>
      <c r="E453" s="26" t="s">
        <v>930</v>
      </c>
      <c r="F453" s="26" t="str">
        <f>INDEX('Mar - Aug'!X:X,MATCH(A453,'Mar - Aug'!B:B,0))</f>
        <v>Harris</v>
      </c>
      <c r="G453" s="26" t="s">
        <v>3016</v>
      </c>
      <c r="H453" s="26"/>
      <c r="I453" s="26" t="str">
        <f t="shared" si="35"/>
        <v/>
      </c>
      <c r="J453" s="299" t="s">
        <v>2664</v>
      </c>
      <c r="K453" s="299" t="s">
        <v>2359</v>
      </c>
      <c r="L453" s="299" t="s">
        <v>2665</v>
      </c>
      <c r="M453" s="13">
        <v>2.7950300000000001E-2</v>
      </c>
      <c r="N453" s="13">
        <v>1.8292659999999999E-2</v>
      </c>
      <c r="O453" s="13">
        <v>0</v>
      </c>
      <c r="P453" s="13">
        <v>0.12703581999999999</v>
      </c>
      <c r="Q453" s="13">
        <v>3.3690650000000003E-2</v>
      </c>
      <c r="R453" s="13">
        <v>5.5747400000000003E-2</v>
      </c>
      <c r="S453" s="13">
        <v>3.7344499999999998E-3</v>
      </c>
      <c r="T453" s="13">
        <v>0.15247816</v>
      </c>
      <c r="U453" s="13">
        <v>3.3690650000000003E-2</v>
      </c>
      <c r="V453" s="13">
        <v>5.5747400000000003E-2</v>
      </c>
      <c r="W453" s="13">
        <v>3.7344499999999998E-3</v>
      </c>
      <c r="X453" s="13">
        <v>0.15247816</v>
      </c>
      <c r="Y453" s="13">
        <v>3.3690650000000003E-2</v>
      </c>
      <c r="Z453" s="13">
        <v>5.5747400000000003E-2</v>
      </c>
      <c r="AA453" s="13">
        <v>3.7344499999999998E-3</v>
      </c>
      <c r="AB453" s="13">
        <v>0.15247816</v>
      </c>
      <c r="AC453" s="13">
        <v>3.3690650000000003E-2</v>
      </c>
      <c r="AD453" s="13">
        <v>5.5747400000000003E-2</v>
      </c>
      <c r="AE453" s="13">
        <v>3.7344499999999998E-3</v>
      </c>
      <c r="AF453" s="13">
        <v>0.15247816</v>
      </c>
      <c r="AG453" s="13">
        <v>3.3690650000000003E-2</v>
      </c>
      <c r="AH453" s="13">
        <v>5.5747400000000003E-2</v>
      </c>
      <c r="AI453" s="13">
        <v>3.7344499999999998E-3</v>
      </c>
      <c r="AJ453" s="13">
        <v>0.15247816</v>
      </c>
      <c r="AK453" s="13">
        <v>3.3690650000000003E-2</v>
      </c>
      <c r="AL453" s="13">
        <v>5.5747400000000003E-2</v>
      </c>
      <c r="AM453" s="13">
        <v>3.7344499999999998E-3</v>
      </c>
      <c r="AN453" s="13">
        <v>0.15247816</v>
      </c>
      <c r="AO453" s="13">
        <v>3.3690650000000003E-2</v>
      </c>
      <c r="AP453" s="13">
        <v>5.5747400000000003E-2</v>
      </c>
      <c r="AQ453" s="13">
        <v>3.7344499999999998E-3</v>
      </c>
      <c r="AR453" s="13">
        <v>0.15247816</v>
      </c>
      <c r="AS453" s="13">
        <v>3.3690650000000003E-2</v>
      </c>
      <c r="AT453" s="13">
        <v>5.5747400000000003E-2</v>
      </c>
      <c r="AU453" s="13">
        <v>3.7344499999999998E-3</v>
      </c>
      <c r="AV453" s="13">
        <v>0.15247816</v>
      </c>
      <c r="AW453" s="13">
        <v>3.3690650000000003E-2</v>
      </c>
      <c r="AX453" s="13">
        <v>5.5747400000000003E-2</v>
      </c>
      <c r="AY453" s="13">
        <v>3.7344499999999998E-3</v>
      </c>
      <c r="AZ453" s="13">
        <v>0.15247816</v>
      </c>
      <c r="BA453" s="86">
        <v>2.3529411764705899E-2</v>
      </c>
      <c r="BB453" s="86">
        <v>4.4444444444444398E-2</v>
      </c>
      <c r="BC453" s="13">
        <v>0</v>
      </c>
      <c r="BD453" s="13">
        <v>0.115384615384615</v>
      </c>
      <c r="BE453" s="14">
        <v>2.53164556962025E-2</v>
      </c>
      <c r="BF453" s="14">
        <v>2.3809523809523801E-2</v>
      </c>
      <c r="BG453" s="14">
        <v>0</v>
      </c>
      <c r="BH453" s="14">
        <v>0.125</v>
      </c>
      <c r="BI453" s="14">
        <v>2.4691358024691398E-2</v>
      </c>
      <c r="BJ453" s="14">
        <v>4.6511627906976702E-2</v>
      </c>
      <c r="BK453" s="14">
        <v>0</v>
      </c>
      <c r="BL453" s="430">
        <v>0.12</v>
      </c>
      <c r="BM453" s="14">
        <v>2.5974025974026E-2</v>
      </c>
      <c r="BN453" s="14">
        <v>4.5454545454545497E-2</v>
      </c>
      <c r="BO453" s="14">
        <v>0</v>
      </c>
      <c r="BP453" s="14">
        <v>5.63380281690141E-2</v>
      </c>
      <c r="BQ453" s="86">
        <v>2.5974025974026E-2</v>
      </c>
      <c r="BR453" s="86">
        <v>4.5454545454545497E-2</v>
      </c>
      <c r="BS453" s="86">
        <v>0</v>
      </c>
      <c r="BT453" s="86">
        <v>5.63380281690141E-2</v>
      </c>
      <c r="BU453" s="14" t="s">
        <v>35</v>
      </c>
      <c r="BV453" s="14" t="s">
        <v>35</v>
      </c>
      <c r="BW453" s="14" t="s">
        <v>35</v>
      </c>
      <c r="BX453" s="14" t="s">
        <v>35</v>
      </c>
      <c r="BY453" s="14" t="s">
        <v>35</v>
      </c>
      <c r="BZ453" s="14" t="s">
        <v>35</v>
      </c>
      <c r="CA453" s="14" t="s">
        <v>35</v>
      </c>
      <c r="CB453" s="14" t="s">
        <v>35</v>
      </c>
      <c r="CC453" s="14">
        <v>6.01</v>
      </c>
      <c r="CD453" s="14">
        <v>6.01</v>
      </c>
      <c r="CE453" s="14">
        <v>6.01</v>
      </c>
      <c r="CF453" s="14">
        <v>6.01</v>
      </c>
      <c r="CG453" s="14">
        <v>6.01</v>
      </c>
      <c r="CH453" s="14">
        <v>6.01</v>
      </c>
      <c r="CI453" s="14">
        <v>5.96</v>
      </c>
      <c r="CJ453" s="14">
        <f>INDEX('Monthy Targets'!AC:AC,(MATCH(FY2019_ALL_Targets!$B:$B,'Monthy Targets'!$B:$B,0)))</f>
        <v>5.94</v>
      </c>
      <c r="CK453" s="14">
        <f>INDEX('Monthy Targets'!AD:AD,(MATCH(FY2019_ALL_Targets!$B:$B,'Monthy Targets'!$B:$B,0)))</f>
        <v>5.94</v>
      </c>
      <c r="CL453" s="14">
        <f>INDEX('Monthy Targets'!AE:AE,(MATCH(FY2019_ALL_Targets!$B:$B,'Monthy Targets'!$B:$B,0)))</f>
        <v>5.94</v>
      </c>
      <c r="CM453" s="14">
        <f>INDEX('Monthy Targets'!AF:AF,(MATCH(FY2019_ALL_Targets!$B:$B,'Monthy Targets'!$B:$B,0)))</f>
        <v>5.94</v>
      </c>
      <c r="CN453" s="14">
        <f>INDEX('Monthy Targets'!AG:AG,(MATCH(FY2019_ALL_Targets!$B:$B,'Monthy Targets'!$B:$B,0)))</f>
        <v>5.94</v>
      </c>
      <c r="CO453" s="14">
        <v>0.41</v>
      </c>
      <c r="CP453" s="14">
        <v>0.41</v>
      </c>
      <c r="CQ453" s="14">
        <v>0.41</v>
      </c>
      <c r="CR453" s="14">
        <v>0.41</v>
      </c>
      <c r="CS453" s="14">
        <v>0.41</v>
      </c>
      <c r="CT453" s="14">
        <v>0.41</v>
      </c>
      <c r="CU453" s="14">
        <v>0.41</v>
      </c>
      <c r="CV453" s="14">
        <v>0.41</v>
      </c>
      <c r="CW453" s="14">
        <v>0.4</v>
      </c>
      <c r="CX453" s="14">
        <v>0.4</v>
      </c>
      <c r="CY453" s="14">
        <v>0.4</v>
      </c>
      <c r="CZ453" s="14">
        <v>0.4</v>
      </c>
      <c r="DA453" s="14">
        <f>IF('QIPP Scorecard'!$AA$1=4,IF(FY2019_ALL_Targets!$BU453="Yes",INDEX('Final Comp Values'!$BN:$BN,MATCH(FY2019_ALL_Targets!$A453,'Final Comp Values'!$B:$B,0)),IF($BU453="Min Data",0,0)),0)</f>
        <v>0.4</v>
      </c>
      <c r="DB453" s="14">
        <f>IF('QIPP Scorecard'!$AA$1=4,IF(FY2019_ALL_Targets!$BV453="Yes",INDEX('Final Comp Values'!$BN:$BN,MATCH(FY2019_ALL_Targets!$A453,'Final Comp Values'!$B:$B,0)),IF($BV453="Min Data",0,0)),0)</f>
        <v>0.4</v>
      </c>
      <c r="DC453" s="14">
        <f>IF('QIPP Scorecard'!$AA$1=4,IF(FY2019_ALL_Targets!$BW453="Yes",INDEX('Final Comp Values'!$BN:$BN,MATCH(FY2019_ALL_Targets!$A453,'Final Comp Values'!$B:$B,0)),IF(CI453="Min Data",0,0)),0)</f>
        <v>0.4</v>
      </c>
      <c r="DD453" s="14">
        <f>IF('QIPP Scorecard'!$AA$1=4,IF(FY2019_ALL_Targets!$BX453="Yes",INDEX('Final Comp Values'!$BN:$BN,MATCH(FY2019_ALL_Targets!$A453,'Final Comp Values'!$B:$B,0)),IF($BX453="Min Data",0,0)),0)</f>
        <v>0.4</v>
      </c>
      <c r="DE453" s="14">
        <v>0.76</v>
      </c>
      <c r="DF453" s="14">
        <v>0.76</v>
      </c>
      <c r="DG453" s="14">
        <v>0.76</v>
      </c>
      <c r="DH453" s="14">
        <v>0.76</v>
      </c>
      <c r="DI453" s="14">
        <v>0.76</v>
      </c>
      <c r="DJ453" s="14">
        <v>0.76</v>
      </c>
      <c r="DK453" s="14">
        <v>0.76</v>
      </c>
      <c r="DL453" s="14">
        <v>0.76</v>
      </c>
      <c r="DM453" s="14">
        <v>0.75</v>
      </c>
      <c r="DN453" s="14">
        <v>0.75</v>
      </c>
      <c r="DO453" s="14">
        <v>0.75</v>
      </c>
      <c r="DP453" s="14">
        <v>0.75</v>
      </c>
      <c r="DQ453" s="14">
        <f>IF('QIPP Scorecard'!$AA$1=4,IF(FY2019_ALL_Targets!$BY453="Yes",INDEX('Final Comp Values'!$BK:$BK,MATCH(FY2019_ALL_Targets!$A453,'Final Comp Values'!$B:$B,0)),IF($BY453="Min Data",0,0)),0)</f>
        <v>0.75</v>
      </c>
      <c r="DR453" s="14">
        <f>IF('QIPP Scorecard'!$AA$1=4,IF(FY2019_ALL_Targets!$BZ453="Yes",INDEX('Final Comp Values'!$BO:$BO,MATCH(FY2019_ALL_Targets!$A453,'Final Comp Values'!$B:$B,0)),IF($BZ453="Min Data",0,0)),0)</f>
        <v>0.75</v>
      </c>
      <c r="DS453" s="14">
        <f>IF('QIPP Scorecard'!$AA$1=4,IF(FY2019_ALL_Targets!$CA453="Yes",INDEX('Final Comp Values'!$BO:$BO,MATCH(FY2019_ALL_Targets!$A453,'Final Comp Values'!$B:$B,0)),IF($CA453="Min Data",0,0)),0)</f>
        <v>0.75</v>
      </c>
      <c r="DT453" s="14">
        <f>IF('QIPP Scorecard'!$AA$1=4,IF(FY2019_ALL_Targets!$CB453="Yes",INDEX('Final Comp Values'!$BO:$BO,MATCH(FY2019_ALL_Targets!$A453,'Final Comp Values'!$B:$B,0)),IF($CB453="Min Data",0,0)),0)</f>
        <v>0.75</v>
      </c>
      <c r="DU453" s="14">
        <v>1.07</v>
      </c>
      <c r="DV453" s="14">
        <v>1.21</v>
      </c>
      <c r="DW453" s="14">
        <v>1.26</v>
      </c>
      <c r="DX453" s="14">
        <v>1.23</v>
      </c>
      <c r="DY453" s="12">
        <f t="shared" si="36"/>
        <v>0</v>
      </c>
      <c r="DZ453" s="12">
        <f t="shared" si="37"/>
        <v>0</v>
      </c>
      <c r="EA453" s="12">
        <f t="shared" si="38"/>
        <v>0</v>
      </c>
      <c r="EB453" s="12">
        <f t="shared" si="39"/>
        <v>0</v>
      </c>
    </row>
    <row r="454" spans="1:132" x14ac:dyDescent="0.25">
      <c r="A454" s="297">
        <v>4487</v>
      </c>
      <c r="B454" s="347">
        <v>676169</v>
      </c>
      <c r="C454" s="297">
        <v>1027110</v>
      </c>
      <c r="D454" s="14">
        <v>1881079101</v>
      </c>
      <c r="E454" s="26" t="s">
        <v>935</v>
      </c>
      <c r="F454" s="26" t="str">
        <f>INDEX('Mar - Aug'!X:X,MATCH(A454,'Mar - Aug'!B:B,0))</f>
        <v>Nueces</v>
      </c>
      <c r="G454" s="26" t="s">
        <v>3033</v>
      </c>
      <c r="H454" s="26"/>
      <c r="I454" s="26" t="str">
        <f t="shared" si="35"/>
        <v/>
      </c>
      <c r="J454" s="299" t="s">
        <v>2833</v>
      </c>
      <c r="K454" s="299" t="s">
        <v>2834</v>
      </c>
      <c r="L454" s="299" t="s">
        <v>2835</v>
      </c>
      <c r="M454" s="13">
        <v>4.0000010000000003E-2</v>
      </c>
      <c r="N454" s="13">
        <v>0.12500000999999999</v>
      </c>
      <c r="O454" s="13">
        <v>0</v>
      </c>
      <c r="P454" s="13">
        <v>0.31343284999999999</v>
      </c>
      <c r="Q454" s="13">
        <v>3.3690650000000003E-2</v>
      </c>
      <c r="R454" s="13">
        <v>5.5747400000000003E-2</v>
      </c>
      <c r="S454" s="13">
        <v>3.7344499999999998E-3</v>
      </c>
      <c r="T454" s="13">
        <v>0.15247816</v>
      </c>
      <c r="U454" s="13">
        <v>3.9320009830000002E-2</v>
      </c>
      <c r="V454" s="13">
        <v>0.12287500983000001</v>
      </c>
      <c r="W454" s="13">
        <v>3.7344499999999998E-3</v>
      </c>
      <c r="X454" s="13">
        <v>0.30810449155000003</v>
      </c>
      <c r="Y454" s="13">
        <v>3.8000009500000001E-2</v>
      </c>
      <c r="Z454" s="13">
        <v>0.1187500095</v>
      </c>
      <c r="AA454" s="13">
        <v>3.7344499999999998E-3</v>
      </c>
      <c r="AB454" s="13">
        <v>0.29776120750000001</v>
      </c>
      <c r="AC454" s="13">
        <v>3.8640009660000002E-2</v>
      </c>
      <c r="AD454" s="13">
        <v>0.12075000966</v>
      </c>
      <c r="AE454" s="13">
        <v>3.7344499999999998E-3</v>
      </c>
      <c r="AF454" s="13">
        <v>0.30277613310000001</v>
      </c>
      <c r="AG454" s="13">
        <v>3.6000008999999999E-2</v>
      </c>
      <c r="AH454" s="13">
        <v>0.112500009</v>
      </c>
      <c r="AI454" s="13">
        <v>3.7344499999999998E-3</v>
      </c>
      <c r="AJ454" s="13">
        <v>0.28208956499999999</v>
      </c>
      <c r="AK454" s="13">
        <v>3.7960009490000002E-2</v>
      </c>
      <c r="AL454" s="13">
        <v>0.11862500949</v>
      </c>
      <c r="AM454" s="13">
        <v>3.7344499999999998E-3</v>
      </c>
      <c r="AN454" s="13">
        <v>0.29744777465</v>
      </c>
      <c r="AO454" s="13">
        <v>3.4000008499999998E-2</v>
      </c>
      <c r="AP454" s="13">
        <v>0.10625000850000001</v>
      </c>
      <c r="AQ454" s="13">
        <v>3.7344499999999998E-3</v>
      </c>
      <c r="AR454" s="13">
        <v>0.26641792250000002</v>
      </c>
      <c r="AS454" s="13">
        <v>3.7200009300000003E-2</v>
      </c>
      <c r="AT454" s="13">
        <v>0.1162500093</v>
      </c>
      <c r="AU454" s="13">
        <v>3.7344499999999998E-3</v>
      </c>
      <c r="AV454" s="13">
        <v>0.2914925505</v>
      </c>
      <c r="AW454" s="13">
        <v>3.3690650000000003E-2</v>
      </c>
      <c r="AX454" s="13">
        <v>0.100000008</v>
      </c>
      <c r="AY454" s="13">
        <v>3.7344499999999998E-3</v>
      </c>
      <c r="AZ454" s="13">
        <v>0.25074627999999999</v>
      </c>
      <c r="BA454" s="86">
        <v>0</v>
      </c>
      <c r="BB454" s="86">
        <v>0.2</v>
      </c>
      <c r="BC454" s="13">
        <v>0</v>
      </c>
      <c r="BD454" s="13" t="s">
        <v>14856</v>
      </c>
      <c r="BE454" s="14">
        <v>0</v>
      </c>
      <c r="BF454" s="14">
        <v>7.69230769230769E-2</v>
      </c>
      <c r="BG454" s="14">
        <v>0</v>
      </c>
      <c r="BH454" s="14">
        <v>0.32</v>
      </c>
      <c r="BI454" s="14">
        <v>0</v>
      </c>
      <c r="BJ454" s="14">
        <v>0.12</v>
      </c>
      <c r="BK454" s="14">
        <v>0</v>
      </c>
      <c r="BL454" s="430">
        <v>0.269230769230769</v>
      </c>
      <c r="BM454" s="14">
        <v>3.2258064516128997E-2</v>
      </c>
      <c r="BN454" s="14">
        <v>0.148148148148148</v>
      </c>
      <c r="BO454" s="14">
        <v>0</v>
      </c>
      <c r="BP454" s="14">
        <v>0.24137931034482801</v>
      </c>
      <c r="BQ454" s="86">
        <v>3.2258064516128997E-2</v>
      </c>
      <c r="BR454" s="86">
        <v>0.148148148148148</v>
      </c>
      <c r="BS454" s="86">
        <v>0</v>
      </c>
      <c r="BT454" s="86">
        <v>0.24137931034482801</v>
      </c>
      <c r="BU454" s="14" t="s">
        <v>35</v>
      </c>
      <c r="BV454" s="14" t="s">
        <v>36</v>
      </c>
      <c r="BW454" s="14" t="s">
        <v>35</v>
      </c>
      <c r="BX454" s="14" t="s">
        <v>35</v>
      </c>
      <c r="BY454" s="14" t="s">
        <v>35</v>
      </c>
      <c r="BZ454" s="14" t="s">
        <v>36</v>
      </c>
      <c r="CA454" s="14" t="s">
        <v>35</v>
      </c>
      <c r="CB454" s="14" t="s">
        <v>35</v>
      </c>
      <c r="CC454" s="14">
        <v>0</v>
      </c>
      <c r="CD454" s="14">
        <v>0</v>
      </c>
      <c r="CE454" s="14">
        <v>0</v>
      </c>
      <c r="CF454" s="14">
        <v>0</v>
      </c>
      <c r="CG454" s="14">
        <v>0</v>
      </c>
      <c r="CH454" s="14">
        <v>0</v>
      </c>
      <c r="CI454" s="14">
        <v>0</v>
      </c>
      <c r="CJ454" s="14">
        <f>INDEX('Monthy Targets'!AC:AC,(MATCH(FY2019_ALL_Targets!$B:$B,'Monthy Targets'!$B:$B,0)))</f>
        <v>0</v>
      </c>
      <c r="CK454" s="14">
        <f>INDEX('Monthy Targets'!AD:AD,(MATCH(FY2019_ALL_Targets!$B:$B,'Monthy Targets'!$B:$B,0)))</f>
        <v>0</v>
      </c>
      <c r="CL454" s="14">
        <f>INDEX('Monthy Targets'!AE:AE,(MATCH(FY2019_ALL_Targets!$B:$B,'Monthy Targets'!$B:$B,0)))</f>
        <v>0</v>
      </c>
      <c r="CM454" s="14">
        <f>INDEX('Monthy Targets'!AF:AF,(MATCH(FY2019_ALL_Targets!$B:$B,'Monthy Targets'!$B:$B,0)))</f>
        <v>0</v>
      </c>
      <c r="CN454" s="14">
        <f>INDEX('Monthy Targets'!AG:AG,(MATCH(FY2019_ALL_Targets!$B:$B,'Monthy Targets'!$B:$B,0)))</f>
        <v>0</v>
      </c>
      <c r="CO454" s="14">
        <v>0.81</v>
      </c>
      <c r="CP454" s="14">
        <v>0</v>
      </c>
      <c r="CQ454" s="14">
        <v>0.81</v>
      </c>
      <c r="CR454" s="14">
        <v>0</v>
      </c>
      <c r="CS454" s="14">
        <v>0.81</v>
      </c>
      <c r="CT454" s="14">
        <v>0.81</v>
      </c>
      <c r="CU454" s="14">
        <v>0.81</v>
      </c>
      <c r="CV454" s="14">
        <v>0</v>
      </c>
      <c r="CW454" s="14">
        <v>0.77</v>
      </c>
      <c r="CX454" s="14">
        <v>0</v>
      </c>
      <c r="CY454" s="14">
        <v>0.77</v>
      </c>
      <c r="CZ454" s="14">
        <v>0.77</v>
      </c>
      <c r="DA454" s="14">
        <f>IF('QIPP Scorecard'!$AA$1=4,IF(FY2019_ALL_Targets!$BU454="Yes",INDEX('Final Comp Values'!$BN:$BN,MATCH(FY2019_ALL_Targets!$A454,'Final Comp Values'!$B:$B,0)),IF($BU454="Min Data",0,0)),0)</f>
        <v>0.77</v>
      </c>
      <c r="DB454" s="14">
        <f>IF('QIPP Scorecard'!$AA$1=4,IF(FY2019_ALL_Targets!$BV454="Yes",INDEX('Final Comp Values'!$BN:$BN,MATCH(FY2019_ALL_Targets!$A454,'Final Comp Values'!$B:$B,0)),IF($BV454="Min Data",0,0)),0)</f>
        <v>0</v>
      </c>
      <c r="DC454" s="14">
        <f>IF('QIPP Scorecard'!$AA$1=4,IF(FY2019_ALL_Targets!$BW454="Yes",INDEX('Final Comp Values'!$BN:$BN,MATCH(FY2019_ALL_Targets!$A454,'Final Comp Values'!$B:$B,0)),IF(CI454="Min Data",0,0)),0)</f>
        <v>0.77</v>
      </c>
      <c r="DD454" s="14">
        <f>IF('QIPP Scorecard'!$AA$1=4,IF(FY2019_ALL_Targets!$BX454="Yes",INDEX('Final Comp Values'!$BN:$BN,MATCH(FY2019_ALL_Targets!$A454,'Final Comp Values'!$B:$B,0)),IF($BX454="Min Data",0,0)),0)</f>
        <v>0.77</v>
      </c>
      <c r="DE454" s="14">
        <v>1.5</v>
      </c>
      <c r="DF454" s="14">
        <v>0</v>
      </c>
      <c r="DG454" s="14">
        <v>1.5</v>
      </c>
      <c r="DH454" s="14">
        <v>0</v>
      </c>
      <c r="DI454" s="14">
        <v>1.5</v>
      </c>
      <c r="DJ454" s="14">
        <v>1.5</v>
      </c>
      <c r="DK454" s="14">
        <v>1.5</v>
      </c>
      <c r="DL454" s="14">
        <v>0</v>
      </c>
      <c r="DM454" s="14">
        <v>1.43</v>
      </c>
      <c r="DN454" s="14">
        <v>0</v>
      </c>
      <c r="DO454" s="14">
        <v>1.43</v>
      </c>
      <c r="DP454" s="14">
        <v>0</v>
      </c>
      <c r="DQ454" s="14">
        <f>IF('QIPP Scorecard'!$AA$1=4,IF(FY2019_ALL_Targets!$BY454="Yes",INDEX('Final Comp Values'!$BK:$BK,MATCH(FY2019_ALL_Targets!$A454,'Final Comp Values'!$B:$B,0)),IF($BY454="Min Data",0,0)),0)</f>
        <v>1.43</v>
      </c>
      <c r="DR454" s="14">
        <f>IF('QIPP Scorecard'!$AA$1=4,IF(FY2019_ALL_Targets!$BZ454="Yes",INDEX('Final Comp Values'!$BO:$BO,MATCH(FY2019_ALL_Targets!$A454,'Final Comp Values'!$B:$B,0)),IF($BZ454="Min Data",0,0)),0)</f>
        <v>0</v>
      </c>
      <c r="DS454" s="14">
        <f>IF('QIPP Scorecard'!$AA$1=4,IF(FY2019_ALL_Targets!$CA454="Yes",INDEX('Final Comp Values'!$BO:$BO,MATCH(FY2019_ALL_Targets!$A454,'Final Comp Values'!$B:$B,0)),IF($CA454="Min Data",0,0)),0)</f>
        <v>1.43</v>
      </c>
      <c r="DT454" s="14">
        <f>IF('QIPP Scorecard'!$AA$1=4,IF(FY2019_ALL_Targets!$CB454="Yes",INDEX('Final Comp Values'!$BO:$BO,MATCH(FY2019_ALL_Targets!$A454,'Final Comp Values'!$B:$B,0)),IF($CB454="Min Data",0,0)),0)</f>
        <v>1.43</v>
      </c>
      <c r="DU454" s="14">
        <v>0.46</v>
      </c>
      <c r="DV454" s="14">
        <v>0.78</v>
      </c>
      <c r="DW454" s="14">
        <v>0.66</v>
      </c>
      <c r="DX454" s="14">
        <v>0.81</v>
      </c>
      <c r="DY454" s="12">
        <f t="shared" si="36"/>
        <v>1</v>
      </c>
      <c r="DZ454" s="12">
        <f t="shared" si="37"/>
        <v>1</v>
      </c>
      <c r="EA454" s="12">
        <f t="shared" si="38"/>
        <v>0</v>
      </c>
      <c r="EB454" s="12">
        <f t="shared" si="39"/>
        <v>3</v>
      </c>
    </row>
    <row r="455" spans="1:132" x14ac:dyDescent="0.25">
      <c r="A455" s="297">
        <v>4449</v>
      </c>
      <c r="B455" s="347">
        <v>676173</v>
      </c>
      <c r="C455" s="297">
        <v>1018522</v>
      </c>
      <c r="D455" s="14">
        <v>1417275900</v>
      </c>
      <c r="E455" s="26" t="s">
        <v>935</v>
      </c>
      <c r="F455" s="26" t="str">
        <f>INDEX('Mar - Aug'!X:X,MATCH(A455,'Mar - Aug'!B:B,0))</f>
        <v>Nueces</v>
      </c>
      <c r="G455" s="26" t="s">
        <v>3179</v>
      </c>
      <c r="H455" s="26"/>
      <c r="I455" s="26" t="str">
        <f t="shared" si="35"/>
        <v/>
      </c>
      <c r="J455" s="299" t="s">
        <v>188</v>
      </c>
      <c r="K455" s="299" t="s">
        <v>1029</v>
      </c>
      <c r="L455" s="299" t="s">
        <v>189</v>
      </c>
      <c r="M455" s="13">
        <v>5.1546399999999999E-2</v>
      </c>
      <c r="N455" s="13">
        <v>3.7433149999999998E-2</v>
      </c>
      <c r="O455" s="13">
        <v>0</v>
      </c>
      <c r="P455" s="13">
        <v>0.31012657999999999</v>
      </c>
      <c r="Q455" s="13">
        <v>3.3690650000000003E-2</v>
      </c>
      <c r="R455" s="13">
        <v>5.5747400000000003E-2</v>
      </c>
      <c r="S455" s="13">
        <v>3.7344499999999998E-3</v>
      </c>
      <c r="T455" s="13">
        <v>0.15247816</v>
      </c>
      <c r="U455" s="13">
        <v>5.06701112E-2</v>
      </c>
      <c r="V455" s="13">
        <v>5.5747400000000003E-2</v>
      </c>
      <c r="W455" s="13">
        <v>3.7344499999999998E-3</v>
      </c>
      <c r="X455" s="13">
        <v>0.30485442814000002</v>
      </c>
      <c r="Y455" s="13">
        <v>4.8969079999999998E-2</v>
      </c>
      <c r="Z455" s="13">
        <v>5.5747400000000003E-2</v>
      </c>
      <c r="AA455" s="13">
        <v>3.7344499999999998E-3</v>
      </c>
      <c r="AB455" s="13">
        <v>0.294620251</v>
      </c>
      <c r="AC455" s="13">
        <v>4.97938224E-2</v>
      </c>
      <c r="AD455" s="13">
        <v>5.5747400000000003E-2</v>
      </c>
      <c r="AE455" s="13">
        <v>3.7344499999999998E-3</v>
      </c>
      <c r="AF455" s="13">
        <v>0.29958227628</v>
      </c>
      <c r="AG455" s="13">
        <v>4.6391759999999997E-2</v>
      </c>
      <c r="AH455" s="13">
        <v>5.5747400000000003E-2</v>
      </c>
      <c r="AI455" s="13">
        <v>3.7344499999999998E-3</v>
      </c>
      <c r="AJ455" s="13">
        <v>0.27911392200000001</v>
      </c>
      <c r="AK455" s="13">
        <v>4.89175336E-2</v>
      </c>
      <c r="AL455" s="13">
        <v>5.5747400000000003E-2</v>
      </c>
      <c r="AM455" s="13">
        <v>3.7344499999999998E-3</v>
      </c>
      <c r="AN455" s="13">
        <v>0.29431012441999999</v>
      </c>
      <c r="AO455" s="13">
        <v>4.3814440000000003E-2</v>
      </c>
      <c r="AP455" s="13">
        <v>5.5747400000000003E-2</v>
      </c>
      <c r="AQ455" s="13">
        <v>3.7344499999999998E-3</v>
      </c>
      <c r="AR455" s="13">
        <v>0.26360759299999997</v>
      </c>
      <c r="AS455" s="13">
        <v>4.7938151999999998E-2</v>
      </c>
      <c r="AT455" s="13">
        <v>5.5747400000000003E-2</v>
      </c>
      <c r="AU455" s="13">
        <v>3.7344499999999998E-3</v>
      </c>
      <c r="AV455" s="13">
        <v>0.28841771939999999</v>
      </c>
      <c r="AW455" s="13">
        <v>4.1237120000000002E-2</v>
      </c>
      <c r="AX455" s="13">
        <v>5.5747400000000003E-2</v>
      </c>
      <c r="AY455" s="13">
        <v>3.7344499999999998E-3</v>
      </c>
      <c r="AZ455" s="13">
        <v>0.24810126399999999</v>
      </c>
      <c r="BA455" s="86">
        <v>6.25E-2</v>
      </c>
      <c r="BB455" s="86">
        <v>6.3829787234042507E-2</v>
      </c>
      <c r="BC455" s="13">
        <v>0</v>
      </c>
      <c r="BD455" s="13">
        <v>0.27027027027027001</v>
      </c>
      <c r="BE455" s="14">
        <v>4.4444444444444398E-2</v>
      </c>
      <c r="BF455" s="14">
        <v>2.2222222222222199E-2</v>
      </c>
      <c r="BG455" s="14">
        <v>0</v>
      </c>
      <c r="BH455" s="14">
        <v>0.35294117647058798</v>
      </c>
      <c r="BI455" s="14">
        <v>0.02</v>
      </c>
      <c r="BJ455" s="14">
        <v>0.02</v>
      </c>
      <c r="BK455" s="14">
        <v>0</v>
      </c>
      <c r="BL455" s="430">
        <v>0.38461538461538503</v>
      </c>
      <c r="BM455" s="14">
        <v>2.2222222222222199E-2</v>
      </c>
      <c r="BN455" s="14">
        <v>4.4444444444444398E-2</v>
      </c>
      <c r="BO455" s="14">
        <v>0</v>
      </c>
      <c r="BP455" s="14">
        <v>0.314285714285714</v>
      </c>
      <c r="BQ455" s="86">
        <v>2.2222222222222199E-2</v>
      </c>
      <c r="BR455" s="86">
        <v>4.4444444444444398E-2</v>
      </c>
      <c r="BS455" s="86">
        <v>0</v>
      </c>
      <c r="BT455" s="86">
        <v>0.314285714285714</v>
      </c>
      <c r="BU455" s="14" t="s">
        <v>35</v>
      </c>
      <c r="BV455" s="14" t="s">
        <v>35</v>
      </c>
      <c r="BW455" s="14" t="s">
        <v>35</v>
      </c>
      <c r="BX455" s="14" t="s">
        <v>36</v>
      </c>
      <c r="BY455" s="14" t="s">
        <v>35</v>
      </c>
      <c r="BZ455" s="14" t="s">
        <v>35</v>
      </c>
      <c r="CA455" s="14" t="s">
        <v>35</v>
      </c>
      <c r="CB455" s="14" t="s">
        <v>36</v>
      </c>
      <c r="CC455" s="14">
        <v>0</v>
      </c>
      <c r="CD455" s="14">
        <v>0</v>
      </c>
      <c r="CE455" s="14">
        <v>0</v>
      </c>
      <c r="CF455" s="14">
        <v>0</v>
      </c>
      <c r="CG455" s="14">
        <v>0</v>
      </c>
      <c r="CH455" s="14">
        <v>0</v>
      </c>
      <c r="CI455" s="14">
        <v>0</v>
      </c>
      <c r="CJ455" s="14">
        <f>INDEX('Monthy Targets'!AC:AC,(MATCH(FY2019_ALL_Targets!$B:$B,'Monthy Targets'!$B:$B,0)))</f>
        <v>0</v>
      </c>
      <c r="CK455" s="14">
        <f>INDEX('Monthy Targets'!AD:AD,(MATCH(FY2019_ALL_Targets!$B:$B,'Monthy Targets'!$B:$B,0)))</f>
        <v>0</v>
      </c>
      <c r="CL455" s="14">
        <f>INDEX('Monthy Targets'!AE:AE,(MATCH(FY2019_ALL_Targets!$B:$B,'Monthy Targets'!$B:$B,0)))</f>
        <v>0</v>
      </c>
      <c r="CM455" s="14">
        <f>INDEX('Monthy Targets'!AF:AF,(MATCH(FY2019_ALL_Targets!$B:$B,'Monthy Targets'!$B:$B,0)))</f>
        <v>0</v>
      </c>
      <c r="CN455" s="14">
        <f>INDEX('Monthy Targets'!AG:AG,(MATCH(FY2019_ALL_Targets!$B:$B,'Monthy Targets'!$B:$B,0)))</f>
        <v>0</v>
      </c>
      <c r="CO455" s="14">
        <v>0</v>
      </c>
      <c r="CP455" s="14">
        <v>0</v>
      </c>
      <c r="CQ455" s="14">
        <v>0.93</v>
      </c>
      <c r="CR455" s="14">
        <v>0.93</v>
      </c>
      <c r="CS455" s="14">
        <v>0.93</v>
      </c>
      <c r="CT455" s="14">
        <v>0.93</v>
      </c>
      <c r="CU455" s="14">
        <v>0.93</v>
      </c>
      <c r="CV455" s="14">
        <v>0</v>
      </c>
      <c r="CW455" s="14">
        <v>0.89</v>
      </c>
      <c r="CX455" s="14">
        <v>0.89</v>
      </c>
      <c r="CY455" s="14">
        <v>0.89</v>
      </c>
      <c r="CZ455" s="14">
        <v>0</v>
      </c>
      <c r="DA455" s="14">
        <f>IF('QIPP Scorecard'!$AA$1=4,IF(FY2019_ALL_Targets!$BU455="Yes",INDEX('Final Comp Values'!$BN:$BN,MATCH(FY2019_ALL_Targets!$A455,'Final Comp Values'!$B:$B,0)),IF($BU455="Min Data",0,0)),0)</f>
        <v>0.89</v>
      </c>
      <c r="DB455" s="14">
        <f>IF('QIPP Scorecard'!$AA$1=4,IF(FY2019_ALL_Targets!$BV455="Yes",INDEX('Final Comp Values'!$BN:$BN,MATCH(FY2019_ALL_Targets!$A455,'Final Comp Values'!$B:$B,0)),IF($BV455="Min Data",0,0)),0)</f>
        <v>0.89</v>
      </c>
      <c r="DC455" s="14">
        <f>IF('QIPP Scorecard'!$AA$1=4,IF(FY2019_ALL_Targets!$BW455="Yes",INDEX('Final Comp Values'!$BN:$BN,MATCH(FY2019_ALL_Targets!$A455,'Final Comp Values'!$B:$B,0)),IF(CI455="Min Data",0,0)),0)</f>
        <v>0.89</v>
      </c>
      <c r="DD455" s="14">
        <f>IF('QIPP Scorecard'!$AA$1=4,IF(FY2019_ALL_Targets!$BX455="Yes",INDEX('Final Comp Values'!$BN:$BN,MATCH(FY2019_ALL_Targets!$A455,'Final Comp Values'!$B:$B,0)),IF($BX455="Min Data",0,0)),0)</f>
        <v>0</v>
      </c>
      <c r="DE455" s="14">
        <v>0</v>
      </c>
      <c r="DF455" s="14">
        <v>0</v>
      </c>
      <c r="DG455" s="14">
        <v>1.73</v>
      </c>
      <c r="DH455" s="14">
        <v>1.73</v>
      </c>
      <c r="DI455" s="14">
        <v>1.73</v>
      </c>
      <c r="DJ455" s="14">
        <v>1.73</v>
      </c>
      <c r="DK455" s="14">
        <v>1.73</v>
      </c>
      <c r="DL455" s="14">
        <v>0</v>
      </c>
      <c r="DM455" s="14">
        <v>1.65</v>
      </c>
      <c r="DN455" s="14">
        <v>1.65</v>
      </c>
      <c r="DO455" s="14">
        <v>1.65</v>
      </c>
      <c r="DP455" s="14">
        <v>0</v>
      </c>
      <c r="DQ455" s="14">
        <f>IF('QIPP Scorecard'!$AA$1=4,IF(FY2019_ALL_Targets!$BY455="Yes",INDEX('Final Comp Values'!$BK:$BK,MATCH(FY2019_ALL_Targets!$A455,'Final Comp Values'!$B:$B,0)),IF($BY455="Min Data",0,0)),0)</f>
        <v>1.65</v>
      </c>
      <c r="DR455" s="14">
        <f>IF('QIPP Scorecard'!$AA$1=4,IF(FY2019_ALL_Targets!$BZ455="Yes",INDEX('Final Comp Values'!$BO:$BO,MATCH(FY2019_ALL_Targets!$A455,'Final Comp Values'!$B:$B,0)),IF($BZ455="Min Data",0,0)),0)</f>
        <v>1.65</v>
      </c>
      <c r="DS455" s="14">
        <f>IF('QIPP Scorecard'!$AA$1=4,IF(FY2019_ALL_Targets!$CA455="Yes",INDEX('Final Comp Values'!$BO:$BO,MATCH(FY2019_ALL_Targets!$A455,'Final Comp Values'!$B:$B,0)),IF($CA455="Min Data",0,0)),0)</f>
        <v>1.65</v>
      </c>
      <c r="DT455" s="14">
        <f>IF('QIPP Scorecard'!$AA$1=4,IF(FY2019_ALL_Targets!$CB455="Yes",INDEX('Final Comp Values'!$BO:$BO,MATCH(FY2019_ALL_Targets!$A455,'Final Comp Values'!$B:$B,0)),IF($CB455="Min Data",0,0)),0)</f>
        <v>0</v>
      </c>
      <c r="DU455" s="14">
        <v>0.53</v>
      </c>
      <c r="DV455" s="14">
        <v>0.9</v>
      </c>
      <c r="DW455" s="14">
        <v>0.96</v>
      </c>
      <c r="DX455" s="14">
        <v>0.94</v>
      </c>
      <c r="DY455" s="12">
        <f t="shared" si="36"/>
        <v>1</v>
      </c>
      <c r="DZ455" s="12">
        <f t="shared" si="37"/>
        <v>1</v>
      </c>
      <c r="EA455" s="12">
        <f t="shared" si="38"/>
        <v>0</v>
      </c>
      <c r="EB455" s="12">
        <f t="shared" si="39"/>
        <v>3</v>
      </c>
    </row>
    <row r="456" spans="1:132" x14ac:dyDescent="0.25">
      <c r="A456" s="297">
        <v>101351</v>
      </c>
      <c r="B456" s="347">
        <v>676175</v>
      </c>
      <c r="C456" s="297">
        <v>1004526</v>
      </c>
      <c r="D456" s="14">
        <v>1811051964</v>
      </c>
      <c r="E456" s="26" t="s">
        <v>913</v>
      </c>
      <c r="F456" s="26" t="str">
        <f>INDEX('Mar - Aug'!X:X,MATCH(A456,'Mar - Aug'!B:B,0))</f>
        <v>MRSA West</v>
      </c>
      <c r="G456" s="26" t="s">
        <v>3157</v>
      </c>
      <c r="H456" s="26"/>
      <c r="I456" s="26" t="str">
        <f t="shared" si="35"/>
        <v/>
      </c>
      <c r="J456" s="299" t="s">
        <v>286</v>
      </c>
      <c r="K456" s="299" t="s">
        <v>914</v>
      </c>
      <c r="L456" s="299" t="s">
        <v>287</v>
      </c>
      <c r="M456" s="13">
        <v>3.7313390000000002E-2</v>
      </c>
      <c r="N456" s="13">
        <v>3.124998E-2</v>
      </c>
      <c r="O456" s="13">
        <v>0</v>
      </c>
      <c r="P456" s="13">
        <v>0.10305345</v>
      </c>
      <c r="Q456" s="13">
        <v>3.3690650000000003E-2</v>
      </c>
      <c r="R456" s="13">
        <v>5.5747400000000003E-2</v>
      </c>
      <c r="S456" s="13">
        <v>3.7344499999999998E-3</v>
      </c>
      <c r="T456" s="13">
        <v>0.15247816</v>
      </c>
      <c r="U456" s="13">
        <v>3.6679062370000001E-2</v>
      </c>
      <c r="V456" s="13">
        <v>5.5747400000000003E-2</v>
      </c>
      <c r="W456" s="13">
        <v>3.7344499999999998E-3</v>
      </c>
      <c r="X456" s="13">
        <v>0.15247816</v>
      </c>
      <c r="Y456" s="13">
        <v>3.5447720500000002E-2</v>
      </c>
      <c r="Z456" s="13">
        <v>5.5747400000000003E-2</v>
      </c>
      <c r="AA456" s="13">
        <v>3.7344499999999998E-3</v>
      </c>
      <c r="AB456" s="13">
        <v>0.15247816</v>
      </c>
      <c r="AC456" s="13">
        <v>3.6044734740000001E-2</v>
      </c>
      <c r="AD456" s="13">
        <v>5.5747400000000003E-2</v>
      </c>
      <c r="AE456" s="13">
        <v>3.7344499999999998E-3</v>
      </c>
      <c r="AF456" s="13">
        <v>0.15247816</v>
      </c>
      <c r="AG456" s="13">
        <v>3.3690650000000003E-2</v>
      </c>
      <c r="AH456" s="13">
        <v>5.5747400000000003E-2</v>
      </c>
      <c r="AI456" s="13">
        <v>3.7344499999999998E-3</v>
      </c>
      <c r="AJ456" s="13">
        <v>0.15247816</v>
      </c>
      <c r="AK456" s="13">
        <v>3.541040711E-2</v>
      </c>
      <c r="AL456" s="13">
        <v>5.5747400000000003E-2</v>
      </c>
      <c r="AM456" s="13">
        <v>3.7344499999999998E-3</v>
      </c>
      <c r="AN456" s="13">
        <v>0.15247816</v>
      </c>
      <c r="AO456" s="13">
        <v>3.3690650000000003E-2</v>
      </c>
      <c r="AP456" s="13">
        <v>5.5747400000000003E-2</v>
      </c>
      <c r="AQ456" s="13">
        <v>3.7344499999999998E-3</v>
      </c>
      <c r="AR456" s="13">
        <v>0.15247816</v>
      </c>
      <c r="AS456" s="13">
        <v>3.4701452700000003E-2</v>
      </c>
      <c r="AT456" s="13">
        <v>5.5747400000000003E-2</v>
      </c>
      <c r="AU456" s="13">
        <v>3.7344499999999998E-3</v>
      </c>
      <c r="AV456" s="13">
        <v>0.15247816</v>
      </c>
      <c r="AW456" s="13">
        <v>3.3690650000000003E-2</v>
      </c>
      <c r="AX456" s="13">
        <v>5.5747400000000003E-2</v>
      </c>
      <c r="AY456" s="13">
        <v>3.7344499999999998E-3</v>
      </c>
      <c r="AZ456" s="13">
        <v>0.15247816</v>
      </c>
      <c r="BA456" s="86">
        <v>5.9701492537313397E-2</v>
      </c>
      <c r="BB456" s="86">
        <v>3.5714285714285698E-2</v>
      </c>
      <c r="BC456" s="13">
        <v>0</v>
      </c>
      <c r="BD456" s="13">
        <v>7.5757575757575801E-2</v>
      </c>
      <c r="BE456" s="14">
        <v>3.4482758620689703E-2</v>
      </c>
      <c r="BF456" s="14">
        <v>4.2553191489361701E-2</v>
      </c>
      <c r="BG456" s="14">
        <v>0</v>
      </c>
      <c r="BH456" s="14">
        <v>7.0175438596491196E-2</v>
      </c>
      <c r="BI456" s="14">
        <v>3.2258064516128997E-2</v>
      </c>
      <c r="BJ456" s="14">
        <v>5.5555555555555601E-2</v>
      </c>
      <c r="BK456" s="14">
        <v>0</v>
      </c>
      <c r="BL456" s="430">
        <v>4.91803278688525E-2</v>
      </c>
      <c r="BM456" s="14">
        <v>3.1746031746031703E-2</v>
      </c>
      <c r="BN456" s="14">
        <v>3.77358490566038E-2</v>
      </c>
      <c r="BO456" s="14">
        <v>0</v>
      </c>
      <c r="BP456" s="14">
        <v>9.6774193548387094E-2</v>
      </c>
      <c r="BQ456" s="86">
        <v>3.1746031746031703E-2</v>
      </c>
      <c r="BR456" s="86">
        <v>3.77358490566038E-2</v>
      </c>
      <c r="BS456" s="86">
        <v>0</v>
      </c>
      <c r="BT456" s="86">
        <v>9.6774193548387094E-2</v>
      </c>
      <c r="BU456" s="14" t="s">
        <v>35</v>
      </c>
      <c r="BV456" s="14" t="s">
        <v>35</v>
      </c>
      <c r="BW456" s="14" t="s">
        <v>35</v>
      </c>
      <c r="BX456" s="14" t="s">
        <v>35</v>
      </c>
      <c r="BY456" s="14" t="s">
        <v>35</v>
      </c>
      <c r="BZ456" s="14" t="s">
        <v>35</v>
      </c>
      <c r="CA456" s="14" t="s">
        <v>35</v>
      </c>
      <c r="CB456" s="14" t="s">
        <v>35</v>
      </c>
      <c r="CC456" s="14">
        <v>5.13</v>
      </c>
      <c r="CD456" s="14">
        <v>5.13</v>
      </c>
      <c r="CE456" s="14">
        <v>5.13</v>
      </c>
      <c r="CF456" s="14">
        <v>5.13</v>
      </c>
      <c r="CG456" s="14">
        <v>5.13</v>
      </c>
      <c r="CH456" s="14">
        <v>5.13</v>
      </c>
      <c r="CI456" s="14">
        <v>5.0199999999999996</v>
      </c>
      <c r="CJ456" s="14">
        <f>INDEX('Monthy Targets'!AC:AC,(MATCH(FY2019_ALL_Targets!$B:$B,'Monthy Targets'!$B:$B,0)))</f>
        <v>5</v>
      </c>
      <c r="CK456" s="14">
        <f>INDEX('Monthy Targets'!AD:AD,(MATCH(FY2019_ALL_Targets!$B:$B,'Monthy Targets'!$B:$B,0)))</f>
        <v>5</v>
      </c>
      <c r="CL456" s="14">
        <f>INDEX('Monthy Targets'!AE:AE,(MATCH(FY2019_ALL_Targets!$B:$B,'Monthy Targets'!$B:$B,0)))</f>
        <v>5</v>
      </c>
      <c r="CM456" s="14">
        <f>INDEX('Monthy Targets'!AF:AF,(MATCH(FY2019_ALL_Targets!$B:$B,'Monthy Targets'!$B:$B,0)))</f>
        <v>5</v>
      </c>
      <c r="CN456" s="14">
        <f>INDEX('Monthy Targets'!AG:AG,(MATCH(FY2019_ALL_Targets!$B:$B,'Monthy Targets'!$B:$B,0)))</f>
        <v>5</v>
      </c>
      <c r="CO456" s="14">
        <v>0</v>
      </c>
      <c r="CP456" s="14">
        <v>0.35</v>
      </c>
      <c r="CQ456" s="14">
        <v>0.35</v>
      </c>
      <c r="CR456" s="14">
        <v>0.35</v>
      </c>
      <c r="CS456" s="14">
        <v>0.35</v>
      </c>
      <c r="CT456" s="14">
        <v>0.35</v>
      </c>
      <c r="CU456" s="14">
        <v>0.35</v>
      </c>
      <c r="CV456" s="14">
        <v>0.35</v>
      </c>
      <c r="CW456" s="14">
        <v>0.34</v>
      </c>
      <c r="CX456" s="14">
        <v>0.34</v>
      </c>
      <c r="CY456" s="14">
        <v>0.34</v>
      </c>
      <c r="CZ456" s="14">
        <v>0.34</v>
      </c>
      <c r="DA456" s="14">
        <f>IF('QIPP Scorecard'!$AA$1=4,IF(FY2019_ALL_Targets!$BU456="Yes",INDEX('Final Comp Values'!$BN:$BN,MATCH(FY2019_ALL_Targets!$A456,'Final Comp Values'!$B:$B,0)),IF($BU456="Min Data",0,0)),0)</f>
        <v>0.34</v>
      </c>
      <c r="DB456" s="14">
        <f>IF('QIPP Scorecard'!$AA$1=4,IF(FY2019_ALL_Targets!$BV456="Yes",INDEX('Final Comp Values'!$BN:$BN,MATCH(FY2019_ALL_Targets!$A456,'Final Comp Values'!$B:$B,0)),IF($BV456="Min Data",0,0)),0)</f>
        <v>0.34</v>
      </c>
      <c r="DC456" s="14">
        <f>IF('QIPP Scorecard'!$AA$1=4,IF(FY2019_ALL_Targets!$BW456="Yes",INDEX('Final Comp Values'!$BN:$BN,MATCH(FY2019_ALL_Targets!$A456,'Final Comp Values'!$B:$B,0)),IF(CI456="Min Data",0,0)),0)</f>
        <v>0.34</v>
      </c>
      <c r="DD456" s="14">
        <f>IF('QIPP Scorecard'!$AA$1=4,IF(FY2019_ALL_Targets!$BX456="Yes",INDEX('Final Comp Values'!$BN:$BN,MATCH(FY2019_ALL_Targets!$A456,'Final Comp Values'!$B:$B,0)),IF($BX456="Min Data",0,0)),0)</f>
        <v>0.34</v>
      </c>
      <c r="DE456" s="14">
        <v>0</v>
      </c>
      <c r="DF456" s="14">
        <v>0.65</v>
      </c>
      <c r="DG456" s="14">
        <v>0.65</v>
      </c>
      <c r="DH456" s="14">
        <v>0.65</v>
      </c>
      <c r="DI456" s="14">
        <v>0</v>
      </c>
      <c r="DJ456" s="14">
        <v>0.65</v>
      </c>
      <c r="DK456" s="14">
        <v>0.65</v>
      </c>
      <c r="DL456" s="14">
        <v>0.65</v>
      </c>
      <c r="DM456" s="14">
        <v>0.63</v>
      </c>
      <c r="DN456" s="14">
        <v>0.63</v>
      </c>
      <c r="DO456" s="14">
        <v>0.63</v>
      </c>
      <c r="DP456" s="14">
        <v>0.63</v>
      </c>
      <c r="DQ456" s="14">
        <f>IF('QIPP Scorecard'!$AA$1=4,IF(FY2019_ALL_Targets!$BY456="Yes",INDEX('Final Comp Values'!$BK:$BK,MATCH(FY2019_ALL_Targets!$A456,'Final Comp Values'!$B:$B,0)),IF($BY456="Min Data",0,0)),0)</f>
        <v>0.63</v>
      </c>
      <c r="DR456" s="14">
        <f>IF('QIPP Scorecard'!$AA$1=4,IF(FY2019_ALL_Targets!$BZ456="Yes",INDEX('Final Comp Values'!$BO:$BO,MATCH(FY2019_ALL_Targets!$A456,'Final Comp Values'!$B:$B,0)),IF($BZ456="Min Data",0,0)),0)</f>
        <v>0.63</v>
      </c>
      <c r="DS456" s="14">
        <f>IF('QIPP Scorecard'!$AA$1=4,IF(FY2019_ALL_Targets!$CA456="Yes",INDEX('Final Comp Values'!$BO:$BO,MATCH(FY2019_ALL_Targets!$A456,'Final Comp Values'!$B:$B,0)),IF($CA456="Min Data",0,0)),0)</f>
        <v>0.63</v>
      </c>
      <c r="DT456" s="14">
        <f>IF('QIPP Scorecard'!$AA$1=4,IF(FY2019_ALL_Targets!$CB456="Yes",INDEX('Final Comp Values'!$BO:$BO,MATCH(FY2019_ALL_Targets!$A456,'Final Comp Values'!$B:$B,0)),IF($CB456="Min Data",0,0)),0)</f>
        <v>0.63</v>
      </c>
      <c r="DU456" s="14">
        <v>0.81</v>
      </c>
      <c r="DV456" s="14">
        <v>0.96</v>
      </c>
      <c r="DW456" s="14">
        <v>1.07</v>
      </c>
      <c r="DX456" s="14">
        <v>1.05</v>
      </c>
      <c r="DY456" s="12">
        <f t="shared" si="36"/>
        <v>0</v>
      </c>
      <c r="DZ456" s="12">
        <f t="shared" si="37"/>
        <v>0</v>
      </c>
      <c r="EA456" s="12">
        <f t="shared" si="38"/>
        <v>0</v>
      </c>
      <c r="EB456" s="12">
        <f t="shared" si="39"/>
        <v>0</v>
      </c>
    </row>
    <row r="457" spans="1:132" x14ac:dyDescent="0.25">
      <c r="A457" s="297">
        <v>4154</v>
      </c>
      <c r="B457" s="347">
        <v>676177</v>
      </c>
      <c r="C457" s="297">
        <v>1026192</v>
      </c>
      <c r="D457" s="14">
        <v>1932517026</v>
      </c>
      <c r="E457" s="26" t="s">
        <v>939</v>
      </c>
      <c r="F457" s="26" t="str">
        <f>INDEX('Mar - Aug'!X:X,MATCH(A457,'Mar - Aug'!B:B,0))</f>
        <v>MRSA Northeast</v>
      </c>
      <c r="G457" s="26" t="s">
        <v>3135</v>
      </c>
      <c r="H457" s="26"/>
      <c r="I457" s="26" t="str">
        <f t="shared" si="35"/>
        <v/>
      </c>
      <c r="J457" s="299" t="s">
        <v>436</v>
      </c>
      <c r="K457" s="299" t="s">
        <v>1020</v>
      </c>
      <c r="L457" s="299" t="s">
        <v>437</v>
      </c>
      <c r="M457" s="13">
        <v>6.5789400000000001E-3</v>
      </c>
      <c r="N457" s="13">
        <v>3.680982E-2</v>
      </c>
      <c r="O457" s="13">
        <v>0</v>
      </c>
      <c r="P457" s="13">
        <v>0.18430031999999999</v>
      </c>
      <c r="Q457" s="13">
        <v>3.3690650000000003E-2</v>
      </c>
      <c r="R457" s="13">
        <v>5.5747400000000003E-2</v>
      </c>
      <c r="S457" s="13">
        <v>3.7344499999999998E-3</v>
      </c>
      <c r="T457" s="13">
        <v>0.15247816</v>
      </c>
      <c r="U457" s="13">
        <v>3.3690650000000003E-2</v>
      </c>
      <c r="V457" s="13">
        <v>5.5747400000000003E-2</v>
      </c>
      <c r="W457" s="13">
        <v>3.7344499999999998E-3</v>
      </c>
      <c r="X457" s="13">
        <v>0.18116721456000001</v>
      </c>
      <c r="Y457" s="13">
        <v>3.3690650000000003E-2</v>
      </c>
      <c r="Z457" s="13">
        <v>5.5747400000000003E-2</v>
      </c>
      <c r="AA457" s="13">
        <v>3.7344499999999998E-3</v>
      </c>
      <c r="AB457" s="13">
        <v>0.175085304</v>
      </c>
      <c r="AC457" s="13">
        <v>3.3690650000000003E-2</v>
      </c>
      <c r="AD457" s="13">
        <v>5.5747400000000003E-2</v>
      </c>
      <c r="AE457" s="13">
        <v>3.7344499999999998E-3</v>
      </c>
      <c r="AF457" s="13">
        <v>0.17803410912000001</v>
      </c>
      <c r="AG457" s="13">
        <v>3.3690650000000003E-2</v>
      </c>
      <c r="AH457" s="13">
        <v>5.5747400000000003E-2</v>
      </c>
      <c r="AI457" s="13">
        <v>3.7344499999999998E-3</v>
      </c>
      <c r="AJ457" s="13">
        <v>0.165870288</v>
      </c>
      <c r="AK457" s="13">
        <v>3.3690650000000003E-2</v>
      </c>
      <c r="AL457" s="13">
        <v>5.5747400000000003E-2</v>
      </c>
      <c r="AM457" s="13">
        <v>3.7344499999999998E-3</v>
      </c>
      <c r="AN457" s="13">
        <v>0.17490100368</v>
      </c>
      <c r="AO457" s="13">
        <v>3.3690650000000003E-2</v>
      </c>
      <c r="AP457" s="13">
        <v>5.5747400000000003E-2</v>
      </c>
      <c r="AQ457" s="13">
        <v>3.7344499999999998E-3</v>
      </c>
      <c r="AR457" s="13">
        <v>0.15665527200000001</v>
      </c>
      <c r="AS457" s="13">
        <v>3.3690650000000003E-2</v>
      </c>
      <c r="AT457" s="13">
        <v>5.5747400000000003E-2</v>
      </c>
      <c r="AU457" s="13">
        <v>3.7344499999999998E-3</v>
      </c>
      <c r="AV457" s="13">
        <v>0.1713992976</v>
      </c>
      <c r="AW457" s="13">
        <v>3.3690650000000003E-2</v>
      </c>
      <c r="AX457" s="13">
        <v>5.5747400000000003E-2</v>
      </c>
      <c r="AY457" s="13">
        <v>3.7344499999999998E-3</v>
      </c>
      <c r="AZ457" s="13">
        <v>0.15247816</v>
      </c>
      <c r="BA457" s="86">
        <v>1.4084507042253501E-2</v>
      </c>
      <c r="BB457" s="86">
        <v>0</v>
      </c>
      <c r="BC457" s="13">
        <v>0</v>
      </c>
      <c r="BD457" s="13">
        <v>0.13043478260869601</v>
      </c>
      <c r="BE457" s="14">
        <v>1.38888888888889E-2</v>
      </c>
      <c r="BF457" s="14">
        <v>0</v>
      </c>
      <c r="BG457" s="14">
        <v>0</v>
      </c>
      <c r="BH457" s="14">
        <v>0.14285714285714299</v>
      </c>
      <c r="BI457" s="14">
        <v>1.3157894736842099E-2</v>
      </c>
      <c r="BJ457" s="14">
        <v>2.2222222222222199E-2</v>
      </c>
      <c r="BK457" s="14">
        <v>0</v>
      </c>
      <c r="BL457" s="430">
        <v>0.108108108108108</v>
      </c>
      <c r="BM457" s="14">
        <v>0</v>
      </c>
      <c r="BN457" s="14">
        <v>4.7619047619047603E-2</v>
      </c>
      <c r="BO457" s="14">
        <v>0</v>
      </c>
      <c r="BP457" s="14">
        <v>9.3333333333333296E-2</v>
      </c>
      <c r="BQ457" s="86">
        <v>0</v>
      </c>
      <c r="BR457" s="86">
        <v>4.7619047619047603E-2</v>
      </c>
      <c r="BS457" s="86">
        <v>0</v>
      </c>
      <c r="BT457" s="86">
        <v>9.3333333333333296E-2</v>
      </c>
      <c r="BU457" s="14" t="s">
        <v>35</v>
      </c>
      <c r="BV457" s="14" t="s">
        <v>35</v>
      </c>
      <c r="BW457" s="14" t="s">
        <v>35</v>
      </c>
      <c r="BX457" s="14" t="s">
        <v>35</v>
      </c>
      <c r="BY457" s="14" t="s">
        <v>35</v>
      </c>
      <c r="BZ457" s="14" t="s">
        <v>35</v>
      </c>
      <c r="CA457" s="14" t="s">
        <v>35</v>
      </c>
      <c r="CB457" s="14" t="s">
        <v>35</v>
      </c>
      <c r="CC457" s="14">
        <v>5.37</v>
      </c>
      <c r="CD457" s="14">
        <v>5.37</v>
      </c>
      <c r="CE457" s="14">
        <v>5.37</v>
      </c>
      <c r="CF457" s="14">
        <v>5.37</v>
      </c>
      <c r="CG457" s="14">
        <v>5.37</v>
      </c>
      <c r="CH457" s="14">
        <v>5.37</v>
      </c>
      <c r="CI457" s="14">
        <v>5.56</v>
      </c>
      <c r="CJ457" s="14">
        <f>INDEX('Monthy Targets'!AC:AC,(MATCH(FY2019_ALL_Targets!$B:$B,'Monthy Targets'!$B:$B,0)))</f>
        <v>5.54</v>
      </c>
      <c r="CK457" s="14">
        <f>INDEX('Monthy Targets'!AD:AD,(MATCH(FY2019_ALL_Targets!$B:$B,'Monthy Targets'!$B:$B,0)))</f>
        <v>5.54</v>
      </c>
      <c r="CL457" s="14">
        <f>INDEX('Monthy Targets'!AE:AE,(MATCH(FY2019_ALL_Targets!$B:$B,'Monthy Targets'!$B:$B,0)))</f>
        <v>5.54</v>
      </c>
      <c r="CM457" s="14">
        <f>INDEX('Monthy Targets'!AF:AF,(MATCH(FY2019_ALL_Targets!$B:$B,'Monthy Targets'!$B:$B,0)))</f>
        <v>5.54</v>
      </c>
      <c r="CN457" s="14">
        <f>INDEX('Monthy Targets'!AG:AG,(MATCH(FY2019_ALL_Targets!$B:$B,'Monthy Targets'!$B:$B,0)))</f>
        <v>5.54</v>
      </c>
      <c r="CO457" s="14">
        <v>0.36</v>
      </c>
      <c r="CP457" s="14">
        <v>0.36</v>
      </c>
      <c r="CQ457" s="14">
        <v>0.36</v>
      </c>
      <c r="CR457" s="14">
        <v>0.36</v>
      </c>
      <c r="CS457" s="14">
        <v>0.36</v>
      </c>
      <c r="CT457" s="14">
        <v>0.36</v>
      </c>
      <c r="CU457" s="14">
        <v>0.36</v>
      </c>
      <c r="CV457" s="14">
        <v>0.36</v>
      </c>
      <c r="CW457" s="14">
        <v>0.38</v>
      </c>
      <c r="CX457" s="14">
        <v>0.38</v>
      </c>
      <c r="CY457" s="14">
        <v>0.38</v>
      </c>
      <c r="CZ457" s="14">
        <v>0.38</v>
      </c>
      <c r="DA457" s="14">
        <f>IF('QIPP Scorecard'!$AA$1=4,IF(FY2019_ALL_Targets!$BU457="Yes",INDEX('Final Comp Values'!$BN:$BN,MATCH(FY2019_ALL_Targets!$A457,'Final Comp Values'!$B:$B,0)),IF($BU457="Min Data",0,0)),0)</f>
        <v>0.38</v>
      </c>
      <c r="DB457" s="14">
        <f>IF('QIPP Scorecard'!$AA$1=4,IF(FY2019_ALL_Targets!$BV457="Yes",INDEX('Final Comp Values'!$BN:$BN,MATCH(FY2019_ALL_Targets!$A457,'Final Comp Values'!$B:$B,0)),IF($BV457="Min Data",0,0)),0)</f>
        <v>0.38</v>
      </c>
      <c r="DC457" s="14">
        <f>IF('QIPP Scorecard'!$AA$1=4,IF(FY2019_ALL_Targets!$BW457="Yes",INDEX('Final Comp Values'!$BN:$BN,MATCH(FY2019_ALL_Targets!$A457,'Final Comp Values'!$B:$B,0)),IF(CI457="Min Data",0,0)),0)</f>
        <v>0.38</v>
      </c>
      <c r="DD457" s="14">
        <f>IF('QIPP Scorecard'!$AA$1=4,IF(FY2019_ALL_Targets!$BX457="Yes",INDEX('Final Comp Values'!$BN:$BN,MATCH(FY2019_ALL_Targets!$A457,'Final Comp Values'!$B:$B,0)),IF($BX457="Min Data",0,0)),0)</f>
        <v>0.38</v>
      </c>
      <c r="DE457" s="14">
        <v>0.68</v>
      </c>
      <c r="DF457" s="14">
        <v>0.68</v>
      </c>
      <c r="DG457" s="14">
        <v>0.68</v>
      </c>
      <c r="DH457" s="14">
        <v>0.68</v>
      </c>
      <c r="DI457" s="14">
        <v>0.68</v>
      </c>
      <c r="DJ457" s="14">
        <v>0.68</v>
      </c>
      <c r="DK457" s="14">
        <v>0.68</v>
      </c>
      <c r="DL457" s="14">
        <v>0.68</v>
      </c>
      <c r="DM457" s="14">
        <v>0.7</v>
      </c>
      <c r="DN457" s="14">
        <v>0.7</v>
      </c>
      <c r="DO457" s="14">
        <v>0.7</v>
      </c>
      <c r="DP457" s="14">
        <v>0.7</v>
      </c>
      <c r="DQ457" s="14">
        <f>IF('QIPP Scorecard'!$AA$1=4,IF(FY2019_ALL_Targets!$BY457="Yes",INDEX('Final Comp Values'!$BK:$BK,MATCH(FY2019_ALL_Targets!$A457,'Final Comp Values'!$B:$B,0)),IF($BY457="Min Data",0,0)),0)</f>
        <v>0.7</v>
      </c>
      <c r="DR457" s="14">
        <f>IF('QIPP Scorecard'!$AA$1=4,IF(FY2019_ALL_Targets!$BZ457="Yes",INDEX('Final Comp Values'!$BO:$BO,MATCH(FY2019_ALL_Targets!$A457,'Final Comp Values'!$B:$B,0)),IF($BZ457="Min Data",0,0)),0)</f>
        <v>0.7</v>
      </c>
      <c r="DS457" s="14">
        <f>IF('QIPP Scorecard'!$AA$1=4,IF(FY2019_ALL_Targets!$CA457="Yes",INDEX('Final Comp Values'!$BO:$BO,MATCH(FY2019_ALL_Targets!$A457,'Final Comp Values'!$B:$B,0)),IF($CA457="Min Data",0,0)),0)</f>
        <v>0.7</v>
      </c>
      <c r="DT457" s="14">
        <f>IF('QIPP Scorecard'!$AA$1=4,IF(FY2019_ALL_Targets!$CB457="Yes",INDEX('Final Comp Values'!$BO:$BO,MATCH(FY2019_ALL_Targets!$A457,'Final Comp Values'!$B:$B,0)),IF($CB457="Min Data",0,0)),0)</f>
        <v>0.7</v>
      </c>
      <c r="DU457" s="14">
        <v>0.96</v>
      </c>
      <c r="DV457" s="14">
        <v>1.08</v>
      </c>
      <c r="DW457" s="14">
        <v>1.1200000000000001</v>
      </c>
      <c r="DX457" s="14">
        <v>1.1000000000000001</v>
      </c>
      <c r="DY457" s="12">
        <f t="shared" si="36"/>
        <v>0</v>
      </c>
      <c r="DZ457" s="12">
        <f t="shared" si="37"/>
        <v>0</v>
      </c>
      <c r="EA457" s="12">
        <f t="shared" si="38"/>
        <v>0</v>
      </c>
      <c r="EB457" s="12">
        <f t="shared" si="39"/>
        <v>0</v>
      </c>
    </row>
    <row r="458" spans="1:132" x14ac:dyDescent="0.25">
      <c r="A458" s="297">
        <v>103341</v>
      </c>
      <c r="B458" s="347">
        <v>676178</v>
      </c>
      <c r="C458" s="297">
        <v>1026639</v>
      </c>
      <c r="D458" s="14">
        <v>1295920221</v>
      </c>
      <c r="E458" s="26" t="s">
        <v>941</v>
      </c>
      <c r="F458" s="26" t="str">
        <f>INDEX('Mar - Aug'!X:X,MATCH(A458,'Mar - Aug'!B:B,0))</f>
        <v>Dallas</v>
      </c>
      <c r="G458" s="26" t="s">
        <v>3013</v>
      </c>
      <c r="H458" s="26" t="s">
        <v>3009</v>
      </c>
      <c r="I458" s="26" t="str">
        <f t="shared" si="35"/>
        <v/>
      </c>
      <c r="J458" s="299" t="s">
        <v>2491</v>
      </c>
      <c r="K458" s="299" t="s">
        <v>945</v>
      </c>
      <c r="L458" s="299" t="s">
        <v>2492</v>
      </c>
      <c r="M458" s="13">
        <v>1.204821E-2</v>
      </c>
      <c r="N458" s="13">
        <v>6.211179E-2</v>
      </c>
      <c r="O458" s="13">
        <v>0</v>
      </c>
      <c r="P458" s="13">
        <v>0.13576160000000001</v>
      </c>
      <c r="Q458" s="13">
        <v>3.3690650000000003E-2</v>
      </c>
      <c r="R458" s="13">
        <v>5.5747400000000003E-2</v>
      </c>
      <c r="S458" s="13">
        <v>3.7344499999999998E-3</v>
      </c>
      <c r="T458" s="13">
        <v>0.15247816</v>
      </c>
      <c r="U458" s="13">
        <v>3.3690650000000003E-2</v>
      </c>
      <c r="V458" s="13">
        <v>6.1055889570000001E-2</v>
      </c>
      <c r="W458" s="13">
        <v>3.7344499999999998E-3</v>
      </c>
      <c r="X458" s="13">
        <v>0.15247816</v>
      </c>
      <c r="Y458" s="13">
        <v>3.3690650000000003E-2</v>
      </c>
      <c r="Z458" s="13">
        <v>5.9006200500000001E-2</v>
      </c>
      <c r="AA458" s="13">
        <v>3.7344499999999998E-3</v>
      </c>
      <c r="AB458" s="13">
        <v>0.15247816</v>
      </c>
      <c r="AC458" s="13">
        <v>3.3690650000000003E-2</v>
      </c>
      <c r="AD458" s="13">
        <v>5.9999989140000001E-2</v>
      </c>
      <c r="AE458" s="13">
        <v>3.7344499999999998E-3</v>
      </c>
      <c r="AF458" s="13">
        <v>0.15247816</v>
      </c>
      <c r="AG458" s="13">
        <v>3.3690650000000003E-2</v>
      </c>
      <c r="AH458" s="13">
        <v>5.5900611000000003E-2</v>
      </c>
      <c r="AI458" s="13">
        <v>3.7344499999999998E-3</v>
      </c>
      <c r="AJ458" s="13">
        <v>0.15247816</v>
      </c>
      <c r="AK458" s="13">
        <v>3.3690650000000003E-2</v>
      </c>
      <c r="AL458" s="13">
        <v>5.8944088710000002E-2</v>
      </c>
      <c r="AM458" s="13">
        <v>3.7344499999999998E-3</v>
      </c>
      <c r="AN458" s="13">
        <v>0.15247816</v>
      </c>
      <c r="AO458" s="13">
        <v>3.3690650000000003E-2</v>
      </c>
      <c r="AP458" s="13">
        <v>5.5747400000000003E-2</v>
      </c>
      <c r="AQ458" s="13">
        <v>3.7344499999999998E-3</v>
      </c>
      <c r="AR458" s="13">
        <v>0.15247816</v>
      </c>
      <c r="AS458" s="13">
        <v>3.3690650000000003E-2</v>
      </c>
      <c r="AT458" s="13">
        <v>5.7763964700000003E-2</v>
      </c>
      <c r="AU458" s="13">
        <v>3.7344499999999998E-3</v>
      </c>
      <c r="AV458" s="13">
        <v>0.15247816</v>
      </c>
      <c r="AW458" s="13">
        <v>3.3690650000000003E-2</v>
      </c>
      <c r="AX458" s="13">
        <v>5.5747400000000003E-2</v>
      </c>
      <c r="AY458" s="13">
        <v>3.7344499999999998E-3</v>
      </c>
      <c r="AZ458" s="13">
        <v>0.15247816</v>
      </c>
      <c r="BA458" s="86">
        <v>2.53164556962025E-2</v>
      </c>
      <c r="BB458" s="86">
        <v>3.8961038961039002E-2</v>
      </c>
      <c r="BC458" s="13">
        <v>0</v>
      </c>
      <c r="BD458" s="13">
        <v>0.14492753623188401</v>
      </c>
      <c r="BE458" s="14">
        <v>0</v>
      </c>
      <c r="BF458" s="14">
        <v>2.5641025641025599E-2</v>
      </c>
      <c r="BG458" s="14">
        <v>0</v>
      </c>
      <c r="BH458" s="14">
        <v>0.101449275362319</v>
      </c>
      <c r="BI458" s="14">
        <v>0</v>
      </c>
      <c r="BJ458" s="14">
        <v>6.4935064935064901E-2</v>
      </c>
      <c r="BK458" s="14">
        <v>0</v>
      </c>
      <c r="BL458" s="430">
        <v>0.104477611940299</v>
      </c>
      <c r="BM458" s="14">
        <v>0</v>
      </c>
      <c r="BN458" s="14">
        <v>6.5789473684210495E-2</v>
      </c>
      <c r="BO458" s="14">
        <v>0</v>
      </c>
      <c r="BP458" s="14">
        <v>0.104477611940299</v>
      </c>
      <c r="BQ458" s="86">
        <v>0</v>
      </c>
      <c r="BR458" s="86">
        <v>6.5789473684210495E-2</v>
      </c>
      <c r="BS458" s="86">
        <v>0</v>
      </c>
      <c r="BT458" s="86">
        <v>0.104477611940299</v>
      </c>
      <c r="BU458" s="14" t="s">
        <v>35</v>
      </c>
      <c r="BV458" s="14" t="s">
        <v>36</v>
      </c>
      <c r="BW458" s="14" t="s">
        <v>35</v>
      </c>
      <c r="BX458" s="14" t="s">
        <v>35</v>
      </c>
      <c r="BY458" s="14" t="s">
        <v>35</v>
      </c>
      <c r="BZ458" s="14" t="s">
        <v>36</v>
      </c>
      <c r="CA458" s="14" t="s">
        <v>35</v>
      </c>
      <c r="CB458" s="14" t="s">
        <v>35</v>
      </c>
      <c r="CC458" s="14">
        <v>6.57</v>
      </c>
      <c r="CD458" s="14">
        <v>6.57</v>
      </c>
      <c r="CE458" s="14">
        <v>6.57</v>
      </c>
      <c r="CF458" s="14">
        <v>6.57</v>
      </c>
      <c r="CG458" s="14">
        <v>6.57</v>
      </c>
      <c r="CH458" s="14">
        <v>6.57</v>
      </c>
      <c r="CI458" s="14">
        <v>6.37</v>
      </c>
      <c r="CJ458" s="14">
        <f>INDEX('Monthy Targets'!AC:AC,(MATCH(FY2019_ALL_Targets!$B:$B,'Monthy Targets'!$B:$B,0)))</f>
        <v>6.34</v>
      </c>
      <c r="CK458" s="14">
        <f>INDEX('Monthy Targets'!AD:AD,(MATCH(FY2019_ALL_Targets!$B:$B,'Monthy Targets'!$B:$B,0)))</f>
        <v>6.34</v>
      </c>
      <c r="CL458" s="14">
        <f>INDEX('Monthy Targets'!AE:AE,(MATCH(FY2019_ALL_Targets!$B:$B,'Monthy Targets'!$B:$B,0)))</f>
        <v>6.34</v>
      </c>
      <c r="CM458" s="14">
        <f>INDEX('Monthy Targets'!AF:AF,(MATCH(FY2019_ALL_Targets!$B:$B,'Monthy Targets'!$B:$B,0)))</f>
        <v>6.34</v>
      </c>
      <c r="CN458" s="14">
        <f>INDEX('Monthy Targets'!AG:AG,(MATCH(FY2019_ALL_Targets!$B:$B,'Monthy Targets'!$B:$B,0)))</f>
        <v>6.34</v>
      </c>
      <c r="CO458" s="14">
        <v>0.45</v>
      </c>
      <c r="CP458" s="14">
        <v>0.45</v>
      </c>
      <c r="CQ458" s="14">
        <v>0.45</v>
      </c>
      <c r="CR458" s="14">
        <v>0.45</v>
      </c>
      <c r="CS458" s="14">
        <v>0.45</v>
      </c>
      <c r="CT458" s="14">
        <v>0.45</v>
      </c>
      <c r="CU458" s="14">
        <v>0.45</v>
      </c>
      <c r="CV458" s="14">
        <v>0.45</v>
      </c>
      <c r="CW458" s="14">
        <v>0.43</v>
      </c>
      <c r="CX458" s="14">
        <v>0</v>
      </c>
      <c r="CY458" s="14">
        <v>0.43</v>
      </c>
      <c r="CZ458" s="14">
        <v>0.43</v>
      </c>
      <c r="DA458" s="14">
        <f>IF('QIPP Scorecard'!$AA$1=4,IF(FY2019_ALL_Targets!$BU458="Yes",INDEX('Final Comp Values'!$BN:$BN,MATCH(FY2019_ALL_Targets!$A458,'Final Comp Values'!$B:$B,0)),IF($BU458="Min Data",0,0)),0)</f>
        <v>0.43</v>
      </c>
      <c r="DB458" s="14">
        <f>IF('QIPP Scorecard'!$AA$1=4,IF(FY2019_ALL_Targets!$BV458="Yes",INDEX('Final Comp Values'!$BN:$BN,MATCH(FY2019_ALL_Targets!$A458,'Final Comp Values'!$B:$B,0)),IF($BV458="Min Data",0,0)),0)</f>
        <v>0</v>
      </c>
      <c r="DC458" s="14">
        <f>IF('QIPP Scorecard'!$AA$1=4,IF(FY2019_ALL_Targets!$BW458="Yes",INDEX('Final Comp Values'!$BN:$BN,MATCH(FY2019_ALL_Targets!$A458,'Final Comp Values'!$B:$B,0)),IF(CI458="Min Data",0,0)),0)</f>
        <v>0.43</v>
      </c>
      <c r="DD458" s="14">
        <f>IF('QIPP Scorecard'!$AA$1=4,IF(FY2019_ALL_Targets!$BX458="Yes",INDEX('Final Comp Values'!$BN:$BN,MATCH(FY2019_ALL_Targets!$A458,'Final Comp Values'!$B:$B,0)),IF($BX458="Min Data",0,0)),0)</f>
        <v>0.43</v>
      </c>
      <c r="DE458" s="14">
        <v>0.83</v>
      </c>
      <c r="DF458" s="14">
        <v>0.83</v>
      </c>
      <c r="DG458" s="14">
        <v>0.83</v>
      </c>
      <c r="DH458" s="14">
        <v>0.83</v>
      </c>
      <c r="DI458" s="14">
        <v>0.83</v>
      </c>
      <c r="DJ458" s="14">
        <v>0.83</v>
      </c>
      <c r="DK458" s="14">
        <v>0.83</v>
      </c>
      <c r="DL458" s="14">
        <v>0.83</v>
      </c>
      <c r="DM458" s="14">
        <v>0.8</v>
      </c>
      <c r="DN458" s="14">
        <v>0</v>
      </c>
      <c r="DO458" s="14">
        <v>0.8</v>
      </c>
      <c r="DP458" s="14">
        <v>0.8</v>
      </c>
      <c r="DQ458" s="14">
        <f>IF('QIPP Scorecard'!$AA$1=4,IF(FY2019_ALL_Targets!$BY458="Yes",INDEX('Final Comp Values'!$BK:$BK,MATCH(FY2019_ALL_Targets!$A458,'Final Comp Values'!$B:$B,0)),IF($BY458="Min Data",0,0)),0)</f>
        <v>0.8</v>
      </c>
      <c r="DR458" s="14">
        <f>IF('QIPP Scorecard'!$AA$1=4,IF(FY2019_ALL_Targets!$BZ458="Yes",INDEX('Final Comp Values'!$BO:$BO,MATCH(FY2019_ALL_Targets!$A458,'Final Comp Values'!$B:$B,0)),IF($BZ458="Min Data",0,0)),0)</f>
        <v>0</v>
      </c>
      <c r="DS458" s="14">
        <f>IF('QIPP Scorecard'!$AA$1=4,IF(FY2019_ALL_Targets!$CA458="Yes",INDEX('Final Comp Values'!$BO:$BO,MATCH(FY2019_ALL_Targets!$A458,'Final Comp Values'!$B:$B,0)),IF($CA458="Min Data",0,0)),0)</f>
        <v>0.8</v>
      </c>
      <c r="DT458" s="14">
        <f>IF('QIPP Scorecard'!$AA$1=4,IF(FY2019_ALL_Targets!$CB458="Yes",INDEX('Final Comp Values'!$BO:$BO,MATCH(FY2019_ALL_Targets!$A458,'Final Comp Values'!$B:$B,0)),IF($CB458="Min Data",0,0)),0)</f>
        <v>0.8</v>
      </c>
      <c r="DU458" s="14">
        <v>1.17</v>
      </c>
      <c r="DV458" s="14">
        <v>1.32</v>
      </c>
      <c r="DW458" s="14">
        <v>1.23</v>
      </c>
      <c r="DX458" s="14">
        <v>1.21</v>
      </c>
      <c r="DY458" s="12">
        <f t="shared" si="36"/>
        <v>1</v>
      </c>
      <c r="DZ458" s="12">
        <f t="shared" si="37"/>
        <v>1</v>
      </c>
      <c r="EA458" s="12">
        <f t="shared" si="38"/>
        <v>0</v>
      </c>
      <c r="EB458" s="12">
        <f t="shared" si="39"/>
        <v>0</v>
      </c>
    </row>
    <row r="459" spans="1:132" x14ac:dyDescent="0.25">
      <c r="A459" s="297">
        <v>103284</v>
      </c>
      <c r="B459" s="347">
        <v>676180</v>
      </c>
      <c r="C459" s="297">
        <v>1026611</v>
      </c>
      <c r="D459" s="14">
        <v>1235318338</v>
      </c>
      <c r="E459" s="26" t="s">
        <v>940</v>
      </c>
      <c r="F459" s="26" t="str">
        <f>INDEX('Mar - Aug'!X:X,MATCH(A459,'Mar - Aug'!B:B,0))</f>
        <v>Travis</v>
      </c>
      <c r="G459" s="26" t="s">
        <v>3051</v>
      </c>
      <c r="H459" s="26"/>
      <c r="I459" s="26" t="str">
        <f t="shared" si="35"/>
        <v/>
      </c>
      <c r="J459" s="299" t="s">
        <v>337</v>
      </c>
      <c r="K459" s="299" t="s">
        <v>2391</v>
      </c>
      <c r="L459" s="299" t="s">
        <v>2392</v>
      </c>
      <c r="M459" s="13">
        <v>2.099738E-2</v>
      </c>
      <c r="N459" s="13">
        <v>7.1428500000000001E-3</v>
      </c>
      <c r="O459" s="13">
        <v>0</v>
      </c>
      <c r="P459" s="13">
        <v>0.15337422000000001</v>
      </c>
      <c r="Q459" s="13">
        <v>3.3690650000000003E-2</v>
      </c>
      <c r="R459" s="13">
        <v>5.5747400000000003E-2</v>
      </c>
      <c r="S459" s="13">
        <v>3.7344499999999998E-3</v>
      </c>
      <c r="T459" s="13">
        <v>0.15247816</v>
      </c>
      <c r="U459" s="13">
        <v>3.3690650000000003E-2</v>
      </c>
      <c r="V459" s="13">
        <v>5.5747400000000003E-2</v>
      </c>
      <c r="W459" s="13">
        <v>3.7344499999999998E-3</v>
      </c>
      <c r="X459" s="13">
        <v>0.15247816</v>
      </c>
      <c r="Y459" s="13">
        <v>3.3690650000000003E-2</v>
      </c>
      <c r="Z459" s="13">
        <v>5.5747400000000003E-2</v>
      </c>
      <c r="AA459" s="13">
        <v>3.7344499999999998E-3</v>
      </c>
      <c r="AB459" s="13">
        <v>0.15247816</v>
      </c>
      <c r="AC459" s="13">
        <v>3.3690650000000003E-2</v>
      </c>
      <c r="AD459" s="13">
        <v>5.5747400000000003E-2</v>
      </c>
      <c r="AE459" s="13">
        <v>3.7344499999999998E-3</v>
      </c>
      <c r="AF459" s="13">
        <v>0.15247816</v>
      </c>
      <c r="AG459" s="13">
        <v>3.3690650000000003E-2</v>
      </c>
      <c r="AH459" s="13">
        <v>5.5747400000000003E-2</v>
      </c>
      <c r="AI459" s="13">
        <v>3.7344499999999998E-3</v>
      </c>
      <c r="AJ459" s="13">
        <v>0.15247816</v>
      </c>
      <c r="AK459" s="13">
        <v>3.3690650000000003E-2</v>
      </c>
      <c r="AL459" s="13">
        <v>5.5747400000000003E-2</v>
      </c>
      <c r="AM459" s="13">
        <v>3.7344499999999998E-3</v>
      </c>
      <c r="AN459" s="13">
        <v>0.15247816</v>
      </c>
      <c r="AO459" s="13">
        <v>3.3690650000000003E-2</v>
      </c>
      <c r="AP459" s="13">
        <v>5.5747400000000003E-2</v>
      </c>
      <c r="AQ459" s="13">
        <v>3.7344499999999998E-3</v>
      </c>
      <c r="AR459" s="13">
        <v>0.15247816</v>
      </c>
      <c r="AS459" s="13">
        <v>3.3690650000000003E-2</v>
      </c>
      <c r="AT459" s="13">
        <v>5.5747400000000003E-2</v>
      </c>
      <c r="AU459" s="13">
        <v>3.7344499999999998E-3</v>
      </c>
      <c r="AV459" s="13">
        <v>0.15247816</v>
      </c>
      <c r="AW459" s="13">
        <v>3.3690650000000003E-2</v>
      </c>
      <c r="AX459" s="13">
        <v>5.5747400000000003E-2</v>
      </c>
      <c r="AY459" s="13">
        <v>3.7344499999999998E-3</v>
      </c>
      <c r="AZ459" s="13">
        <v>0.15247816</v>
      </c>
      <c r="BA459" s="86">
        <v>2.1052631578947399E-2</v>
      </c>
      <c r="BB459" s="86">
        <v>0</v>
      </c>
      <c r="BC459" s="13">
        <v>0</v>
      </c>
      <c r="BD459" s="13">
        <v>0.13750000000000001</v>
      </c>
      <c r="BE459" s="14">
        <v>2.06185567010309E-2</v>
      </c>
      <c r="BF459" s="14">
        <v>1.49253731343284E-2</v>
      </c>
      <c r="BG459" s="14">
        <v>0</v>
      </c>
      <c r="BH459" s="14">
        <v>0.120481927710843</v>
      </c>
      <c r="BI459" s="14">
        <v>2.1739130434782601E-2</v>
      </c>
      <c r="BJ459" s="14">
        <v>1.4705882352941201E-2</v>
      </c>
      <c r="BK459" s="14">
        <v>0</v>
      </c>
      <c r="BL459" s="430">
        <v>0.189873417721519</v>
      </c>
      <c r="BM459" s="14">
        <v>1.03092783505155E-2</v>
      </c>
      <c r="BN459" s="14">
        <v>4.5454545454545497E-2</v>
      </c>
      <c r="BO459" s="14">
        <v>0</v>
      </c>
      <c r="BP459" s="14">
        <v>0.15476190476190499</v>
      </c>
      <c r="BQ459" s="86">
        <v>1.03092783505155E-2</v>
      </c>
      <c r="BR459" s="86">
        <v>4.5454545454545497E-2</v>
      </c>
      <c r="BS459" s="86">
        <v>0</v>
      </c>
      <c r="BT459" s="86">
        <v>0.15476190476190499</v>
      </c>
      <c r="BU459" s="14" t="s">
        <v>35</v>
      </c>
      <c r="BV459" s="14" t="s">
        <v>35</v>
      </c>
      <c r="BW459" s="14" t="s">
        <v>35</v>
      </c>
      <c r="BX459" s="14" t="s">
        <v>36</v>
      </c>
      <c r="BY459" s="14" t="s">
        <v>35</v>
      </c>
      <c r="BZ459" s="14" t="s">
        <v>35</v>
      </c>
      <c r="CA459" s="14" t="s">
        <v>35</v>
      </c>
      <c r="CB459" s="14" t="s">
        <v>36</v>
      </c>
      <c r="CC459" s="14">
        <v>17.850000000000001</v>
      </c>
      <c r="CD459" s="14">
        <v>17.850000000000001</v>
      </c>
      <c r="CE459" s="14">
        <v>17.850000000000001</v>
      </c>
      <c r="CF459" s="14">
        <v>17.850000000000001</v>
      </c>
      <c r="CG459" s="14">
        <v>17.850000000000001</v>
      </c>
      <c r="CH459" s="14">
        <v>17.850000000000001</v>
      </c>
      <c r="CI459" s="14">
        <v>17.579999999999998</v>
      </c>
      <c r="CJ459" s="14">
        <f>INDEX('Monthy Targets'!AC:AC,(MATCH(FY2019_ALL_Targets!$B:$B,'Monthy Targets'!$B:$B,0)))</f>
        <v>17.52</v>
      </c>
      <c r="CK459" s="14">
        <f>INDEX('Monthy Targets'!AD:AD,(MATCH(FY2019_ALL_Targets!$B:$B,'Monthy Targets'!$B:$B,0)))</f>
        <v>17.52</v>
      </c>
      <c r="CL459" s="14">
        <f>INDEX('Monthy Targets'!AE:AE,(MATCH(FY2019_ALL_Targets!$B:$B,'Monthy Targets'!$B:$B,0)))</f>
        <v>17.52</v>
      </c>
      <c r="CM459" s="14">
        <f>INDEX('Monthy Targets'!AF:AF,(MATCH(FY2019_ALL_Targets!$B:$B,'Monthy Targets'!$B:$B,0)))</f>
        <v>17.52</v>
      </c>
      <c r="CN459" s="14">
        <f>INDEX('Monthy Targets'!AG:AG,(MATCH(FY2019_ALL_Targets!$B:$B,'Monthy Targets'!$B:$B,0)))</f>
        <v>17.52</v>
      </c>
      <c r="CO459" s="14">
        <v>1.21</v>
      </c>
      <c r="CP459" s="14">
        <v>1.21</v>
      </c>
      <c r="CQ459" s="14">
        <v>1.21</v>
      </c>
      <c r="CR459" s="14">
        <v>1.21</v>
      </c>
      <c r="CS459" s="14">
        <v>1.21</v>
      </c>
      <c r="CT459" s="14">
        <v>1.21</v>
      </c>
      <c r="CU459" s="14">
        <v>1.21</v>
      </c>
      <c r="CV459" s="14">
        <v>1.21</v>
      </c>
      <c r="CW459" s="14">
        <v>1.19</v>
      </c>
      <c r="CX459" s="14">
        <v>1.19</v>
      </c>
      <c r="CY459" s="14">
        <v>1.19</v>
      </c>
      <c r="CZ459" s="14">
        <v>0</v>
      </c>
      <c r="DA459" s="14">
        <f>IF('QIPP Scorecard'!$AA$1=4,IF(FY2019_ALL_Targets!$BU459="Yes",INDEX('Final Comp Values'!$BN:$BN,MATCH(FY2019_ALL_Targets!$A459,'Final Comp Values'!$B:$B,0)),IF($BU459="Min Data",0,0)),0)</f>
        <v>1.19</v>
      </c>
      <c r="DB459" s="14">
        <f>IF('QIPP Scorecard'!$AA$1=4,IF(FY2019_ALL_Targets!$BV459="Yes",INDEX('Final Comp Values'!$BN:$BN,MATCH(FY2019_ALL_Targets!$A459,'Final Comp Values'!$B:$B,0)),IF($BV459="Min Data",0,0)),0)</f>
        <v>1.19</v>
      </c>
      <c r="DC459" s="14">
        <f>IF('QIPP Scorecard'!$AA$1=4,IF(FY2019_ALL_Targets!$BW459="Yes",INDEX('Final Comp Values'!$BN:$BN,MATCH(FY2019_ALL_Targets!$A459,'Final Comp Values'!$B:$B,0)),IF(CI459="Min Data",0,0)),0)</f>
        <v>1.19</v>
      </c>
      <c r="DD459" s="14">
        <f>IF('QIPP Scorecard'!$AA$1=4,IF(FY2019_ALL_Targets!$BX459="Yes",INDEX('Final Comp Values'!$BN:$BN,MATCH(FY2019_ALL_Targets!$A459,'Final Comp Values'!$B:$B,0)),IF($BX459="Min Data",0,0)),0)</f>
        <v>0</v>
      </c>
      <c r="DE459" s="14">
        <v>2.2400000000000002</v>
      </c>
      <c r="DF459" s="14">
        <v>2.2400000000000002</v>
      </c>
      <c r="DG459" s="14">
        <v>2.2400000000000002</v>
      </c>
      <c r="DH459" s="14">
        <v>2.2400000000000002</v>
      </c>
      <c r="DI459" s="14">
        <v>2.2400000000000002</v>
      </c>
      <c r="DJ459" s="14">
        <v>2.2400000000000002</v>
      </c>
      <c r="DK459" s="14">
        <v>2.2400000000000002</v>
      </c>
      <c r="DL459" s="14">
        <v>2.2400000000000002</v>
      </c>
      <c r="DM459" s="14">
        <v>2.21</v>
      </c>
      <c r="DN459" s="14">
        <v>2.21</v>
      </c>
      <c r="DO459" s="14">
        <v>2.21</v>
      </c>
      <c r="DP459" s="14">
        <v>0</v>
      </c>
      <c r="DQ459" s="14">
        <f>IF('QIPP Scorecard'!$AA$1=4,IF(FY2019_ALL_Targets!$BY459="Yes",INDEX('Final Comp Values'!$BK:$BK,MATCH(FY2019_ALL_Targets!$A459,'Final Comp Values'!$B:$B,0)),IF($BY459="Min Data",0,0)),0)</f>
        <v>2.21</v>
      </c>
      <c r="DR459" s="14">
        <f>IF('QIPP Scorecard'!$AA$1=4,IF(FY2019_ALL_Targets!$BZ459="Yes",INDEX('Final Comp Values'!$BO:$BO,MATCH(FY2019_ALL_Targets!$A459,'Final Comp Values'!$B:$B,0)),IF($BZ459="Min Data",0,0)),0)</f>
        <v>2.21</v>
      </c>
      <c r="DS459" s="14">
        <f>IF('QIPP Scorecard'!$AA$1=4,IF(FY2019_ALL_Targets!$CA459="Yes",INDEX('Final Comp Values'!$BO:$BO,MATCH(FY2019_ALL_Targets!$A459,'Final Comp Values'!$B:$B,0)),IF($CA459="Min Data",0,0)),0)</f>
        <v>2.21</v>
      </c>
      <c r="DT459" s="14">
        <f>IF('QIPP Scorecard'!$AA$1=4,IF(FY2019_ALL_Targets!$CB459="Yes",INDEX('Final Comp Values'!$BO:$BO,MATCH(FY2019_ALL_Targets!$A459,'Final Comp Values'!$B:$B,0)),IF($CB459="Min Data",0,0)),0)</f>
        <v>0</v>
      </c>
      <c r="DU459" s="14">
        <v>3.18</v>
      </c>
      <c r="DV459" s="14">
        <v>3.59</v>
      </c>
      <c r="DW459" s="14">
        <v>3.33</v>
      </c>
      <c r="DX459" s="14">
        <v>3.27</v>
      </c>
      <c r="DY459" s="12">
        <f t="shared" si="36"/>
        <v>1</v>
      </c>
      <c r="DZ459" s="12">
        <f t="shared" si="37"/>
        <v>1</v>
      </c>
      <c r="EA459" s="12">
        <f t="shared" si="38"/>
        <v>0</v>
      </c>
      <c r="EB459" s="12">
        <f t="shared" si="39"/>
        <v>0</v>
      </c>
    </row>
    <row r="460" spans="1:132" x14ac:dyDescent="0.25">
      <c r="A460" s="297">
        <v>103408</v>
      </c>
      <c r="B460" s="347">
        <v>676181</v>
      </c>
      <c r="C460" s="297">
        <v>1026694</v>
      </c>
      <c r="D460" s="14">
        <v>1235528506</v>
      </c>
      <c r="E460" s="26" t="s">
        <v>920</v>
      </c>
      <c r="F460" s="26" t="str">
        <f>INDEX('Mar - Aug'!X:X,MATCH(A460,'Mar - Aug'!B:B,0))</f>
        <v>Bexar</v>
      </c>
      <c r="G460" s="26" t="s">
        <v>3032</v>
      </c>
      <c r="H460" s="26"/>
      <c r="I460" s="26" t="str">
        <f t="shared" si="35"/>
        <v/>
      </c>
      <c r="J460" s="299" t="s">
        <v>338</v>
      </c>
      <c r="K460" s="299" t="s">
        <v>921</v>
      </c>
      <c r="L460" s="299" t="s">
        <v>339</v>
      </c>
      <c r="M460" s="13">
        <v>3.4965019999999999E-2</v>
      </c>
      <c r="N460" s="13">
        <v>3.4632049999999998E-2</v>
      </c>
      <c r="O460" s="13">
        <v>0</v>
      </c>
      <c r="P460" s="13">
        <v>9.0579699999999999E-2</v>
      </c>
      <c r="Q460" s="13">
        <v>3.3690650000000003E-2</v>
      </c>
      <c r="R460" s="13">
        <v>5.5747400000000003E-2</v>
      </c>
      <c r="S460" s="13">
        <v>3.7344499999999998E-3</v>
      </c>
      <c r="T460" s="13">
        <v>0.15247816</v>
      </c>
      <c r="U460" s="13">
        <v>3.437061466E-2</v>
      </c>
      <c r="V460" s="13">
        <v>5.5747400000000003E-2</v>
      </c>
      <c r="W460" s="13">
        <v>3.7344499999999998E-3</v>
      </c>
      <c r="X460" s="13">
        <v>0.15247816</v>
      </c>
      <c r="Y460" s="13">
        <v>3.3690650000000003E-2</v>
      </c>
      <c r="Z460" s="13">
        <v>5.5747400000000003E-2</v>
      </c>
      <c r="AA460" s="13">
        <v>3.7344499999999998E-3</v>
      </c>
      <c r="AB460" s="13">
        <v>0.15247816</v>
      </c>
      <c r="AC460" s="13">
        <v>3.377620932E-2</v>
      </c>
      <c r="AD460" s="13">
        <v>5.5747400000000003E-2</v>
      </c>
      <c r="AE460" s="13">
        <v>3.7344499999999998E-3</v>
      </c>
      <c r="AF460" s="13">
        <v>0.15247816</v>
      </c>
      <c r="AG460" s="13">
        <v>3.3690650000000003E-2</v>
      </c>
      <c r="AH460" s="13">
        <v>5.5747400000000003E-2</v>
      </c>
      <c r="AI460" s="13">
        <v>3.7344499999999998E-3</v>
      </c>
      <c r="AJ460" s="13">
        <v>0.15247816</v>
      </c>
      <c r="AK460" s="13">
        <v>3.3690650000000003E-2</v>
      </c>
      <c r="AL460" s="13">
        <v>5.5747400000000003E-2</v>
      </c>
      <c r="AM460" s="13">
        <v>3.7344499999999998E-3</v>
      </c>
      <c r="AN460" s="13">
        <v>0.15247816</v>
      </c>
      <c r="AO460" s="13">
        <v>3.3690650000000003E-2</v>
      </c>
      <c r="AP460" s="13">
        <v>5.5747400000000003E-2</v>
      </c>
      <c r="AQ460" s="13">
        <v>3.7344499999999998E-3</v>
      </c>
      <c r="AR460" s="13">
        <v>0.15247816</v>
      </c>
      <c r="AS460" s="13">
        <v>3.3690650000000003E-2</v>
      </c>
      <c r="AT460" s="13">
        <v>5.5747400000000003E-2</v>
      </c>
      <c r="AU460" s="13">
        <v>3.7344499999999998E-3</v>
      </c>
      <c r="AV460" s="13">
        <v>0.15247816</v>
      </c>
      <c r="AW460" s="13">
        <v>3.3690650000000003E-2</v>
      </c>
      <c r="AX460" s="13">
        <v>5.5747400000000003E-2</v>
      </c>
      <c r="AY460" s="13">
        <v>3.7344499999999998E-3</v>
      </c>
      <c r="AZ460" s="13">
        <v>0.15247816</v>
      </c>
      <c r="BA460" s="86">
        <v>0</v>
      </c>
      <c r="BB460" s="86">
        <v>0</v>
      </c>
      <c r="BC460" s="13">
        <v>0</v>
      </c>
      <c r="BD460" s="13">
        <v>0.11764705882352899</v>
      </c>
      <c r="BE460" s="14">
        <v>1.4084507042253501E-2</v>
      </c>
      <c r="BF460" s="14">
        <v>1.58730158730159E-2</v>
      </c>
      <c r="BG460" s="14">
        <v>0</v>
      </c>
      <c r="BH460" s="14">
        <v>0.101449275362319</v>
      </c>
      <c r="BI460" s="14">
        <v>2.66666666666667E-2</v>
      </c>
      <c r="BJ460" s="14">
        <v>0</v>
      </c>
      <c r="BK460" s="14">
        <v>0</v>
      </c>
      <c r="BL460" s="430">
        <v>9.5890410958904104E-2</v>
      </c>
      <c r="BM460" s="14">
        <v>6.4102564102564097E-2</v>
      </c>
      <c r="BN460" s="14">
        <v>0</v>
      </c>
      <c r="BO460" s="14">
        <v>0</v>
      </c>
      <c r="BP460" s="14">
        <v>6.5789473684210495E-2</v>
      </c>
      <c r="BQ460" s="86">
        <v>6.4102564102564097E-2</v>
      </c>
      <c r="BR460" s="86">
        <v>0</v>
      </c>
      <c r="BS460" s="86">
        <v>0</v>
      </c>
      <c r="BT460" s="86">
        <v>6.5789473684210495E-2</v>
      </c>
      <c r="BU460" s="14" t="s">
        <v>36</v>
      </c>
      <c r="BV460" s="14" t="s">
        <v>35</v>
      </c>
      <c r="BW460" s="14" t="s">
        <v>35</v>
      </c>
      <c r="BX460" s="14" t="s">
        <v>35</v>
      </c>
      <c r="BY460" s="14" t="s">
        <v>36</v>
      </c>
      <c r="BZ460" s="14" t="s">
        <v>35</v>
      </c>
      <c r="CA460" s="14" t="s">
        <v>35</v>
      </c>
      <c r="CB460" s="14" t="s">
        <v>35</v>
      </c>
      <c r="CC460" s="14">
        <v>7.6</v>
      </c>
      <c r="CD460" s="14">
        <v>7.6</v>
      </c>
      <c r="CE460" s="14">
        <v>7.6</v>
      </c>
      <c r="CF460" s="14">
        <v>7.6</v>
      </c>
      <c r="CG460" s="14">
        <v>7.6</v>
      </c>
      <c r="CH460" s="14">
        <v>7.6</v>
      </c>
      <c r="CI460" s="14">
        <v>7.48</v>
      </c>
      <c r="CJ460" s="14">
        <f>INDEX('Monthy Targets'!AC:AC,(MATCH(FY2019_ALL_Targets!$B:$B,'Monthy Targets'!$B:$B,0)))</f>
        <v>7.46</v>
      </c>
      <c r="CK460" s="14">
        <f>INDEX('Monthy Targets'!AD:AD,(MATCH(FY2019_ALL_Targets!$B:$B,'Monthy Targets'!$B:$B,0)))</f>
        <v>7.46</v>
      </c>
      <c r="CL460" s="14">
        <f>INDEX('Monthy Targets'!AE:AE,(MATCH(FY2019_ALL_Targets!$B:$B,'Monthy Targets'!$B:$B,0)))</f>
        <v>7.46</v>
      </c>
      <c r="CM460" s="14">
        <f>INDEX('Monthy Targets'!AF:AF,(MATCH(FY2019_ALL_Targets!$B:$B,'Monthy Targets'!$B:$B,0)))</f>
        <v>7.46</v>
      </c>
      <c r="CN460" s="14">
        <f>INDEX('Monthy Targets'!AG:AG,(MATCH(FY2019_ALL_Targets!$B:$B,'Monthy Targets'!$B:$B,0)))</f>
        <v>7.46</v>
      </c>
      <c r="CO460" s="14">
        <v>0.52</v>
      </c>
      <c r="CP460" s="14">
        <v>0.52</v>
      </c>
      <c r="CQ460" s="14">
        <v>0.52</v>
      </c>
      <c r="CR460" s="14">
        <v>0.52</v>
      </c>
      <c r="CS460" s="14">
        <v>0.52</v>
      </c>
      <c r="CT460" s="14">
        <v>0.52</v>
      </c>
      <c r="CU460" s="14">
        <v>0.52</v>
      </c>
      <c r="CV460" s="14">
        <v>0.52</v>
      </c>
      <c r="CW460" s="14">
        <v>0.51</v>
      </c>
      <c r="CX460" s="14">
        <v>0.51</v>
      </c>
      <c r="CY460" s="14">
        <v>0.51</v>
      </c>
      <c r="CZ460" s="14">
        <v>0.51</v>
      </c>
      <c r="DA460" s="14">
        <f>IF('QIPP Scorecard'!$AA$1=4,IF(FY2019_ALL_Targets!$BU460="Yes",INDEX('Final Comp Values'!$BN:$BN,MATCH(FY2019_ALL_Targets!$A460,'Final Comp Values'!$B:$B,0)),IF($BU460="Min Data",0,0)),0)</f>
        <v>0</v>
      </c>
      <c r="DB460" s="14">
        <f>IF('QIPP Scorecard'!$AA$1=4,IF(FY2019_ALL_Targets!$BV460="Yes",INDEX('Final Comp Values'!$BN:$BN,MATCH(FY2019_ALL_Targets!$A460,'Final Comp Values'!$B:$B,0)),IF($BV460="Min Data",0,0)),0)</f>
        <v>0.51</v>
      </c>
      <c r="DC460" s="14">
        <f>IF('QIPP Scorecard'!$AA$1=4,IF(FY2019_ALL_Targets!$BW460="Yes",INDEX('Final Comp Values'!$BN:$BN,MATCH(FY2019_ALL_Targets!$A460,'Final Comp Values'!$B:$B,0)),IF(CI460="Min Data",0,0)),0)</f>
        <v>0.51</v>
      </c>
      <c r="DD460" s="14">
        <f>IF('QIPP Scorecard'!$AA$1=4,IF(FY2019_ALL_Targets!$BX460="Yes",INDEX('Final Comp Values'!$BN:$BN,MATCH(FY2019_ALL_Targets!$A460,'Final Comp Values'!$B:$B,0)),IF($BX460="Min Data",0,0)),0)</f>
        <v>0.51</v>
      </c>
      <c r="DE460" s="14">
        <v>0.96</v>
      </c>
      <c r="DF460" s="14">
        <v>0.96</v>
      </c>
      <c r="DG460" s="14">
        <v>0.96</v>
      </c>
      <c r="DH460" s="14">
        <v>0.96</v>
      </c>
      <c r="DI460" s="14">
        <v>0.96</v>
      </c>
      <c r="DJ460" s="14">
        <v>0.96</v>
      </c>
      <c r="DK460" s="14">
        <v>0.96</v>
      </c>
      <c r="DL460" s="14">
        <v>0.96</v>
      </c>
      <c r="DM460" s="14">
        <v>0.94</v>
      </c>
      <c r="DN460" s="14">
        <v>0.94</v>
      </c>
      <c r="DO460" s="14">
        <v>0.94</v>
      </c>
      <c r="DP460" s="14">
        <v>0.94</v>
      </c>
      <c r="DQ460" s="14">
        <f>IF('QIPP Scorecard'!$AA$1=4,IF(FY2019_ALL_Targets!$BY460="Yes",INDEX('Final Comp Values'!$BK:$BK,MATCH(FY2019_ALL_Targets!$A460,'Final Comp Values'!$B:$B,0)),IF($BY460="Min Data",0,0)),0)</f>
        <v>0</v>
      </c>
      <c r="DR460" s="14">
        <f>IF('QIPP Scorecard'!$AA$1=4,IF(FY2019_ALL_Targets!$BZ460="Yes",INDEX('Final Comp Values'!$BO:$BO,MATCH(FY2019_ALL_Targets!$A460,'Final Comp Values'!$B:$B,0)),IF($BZ460="Min Data",0,0)),0)</f>
        <v>0.94</v>
      </c>
      <c r="DS460" s="14">
        <f>IF('QIPP Scorecard'!$AA$1=4,IF(FY2019_ALL_Targets!$CA460="Yes",INDEX('Final Comp Values'!$BO:$BO,MATCH(FY2019_ALL_Targets!$A460,'Final Comp Values'!$B:$B,0)),IF($CA460="Min Data",0,0)),0)</f>
        <v>0.94</v>
      </c>
      <c r="DT460" s="14">
        <f>IF('QIPP Scorecard'!$AA$1=4,IF(FY2019_ALL_Targets!$CB460="Yes",INDEX('Final Comp Values'!$BO:$BO,MATCH(FY2019_ALL_Targets!$A460,'Final Comp Values'!$B:$B,0)),IF($CB460="Min Data",0,0)),0)</f>
        <v>0.94</v>
      </c>
      <c r="DU460" s="14">
        <v>1.35</v>
      </c>
      <c r="DV460" s="14">
        <v>1.53</v>
      </c>
      <c r="DW460" s="14">
        <v>1.59</v>
      </c>
      <c r="DX460" s="14">
        <v>1.39</v>
      </c>
      <c r="DY460" s="12">
        <f t="shared" si="36"/>
        <v>1</v>
      </c>
      <c r="DZ460" s="12">
        <f t="shared" si="37"/>
        <v>1</v>
      </c>
      <c r="EA460" s="12">
        <f t="shared" si="38"/>
        <v>0</v>
      </c>
      <c r="EB460" s="12">
        <f t="shared" si="39"/>
        <v>0</v>
      </c>
    </row>
    <row r="461" spans="1:132" x14ac:dyDescent="0.25">
      <c r="A461" s="297">
        <v>103421</v>
      </c>
      <c r="B461" s="347">
        <v>676187</v>
      </c>
      <c r="C461" s="297">
        <v>1028727</v>
      </c>
      <c r="D461" s="14">
        <v>1306026729</v>
      </c>
      <c r="E461" s="26" t="s">
        <v>939</v>
      </c>
      <c r="F461" s="26" t="str">
        <f>INDEX('Mar - Aug'!X:X,MATCH(A461,'Mar - Aug'!B:B,0))</f>
        <v>MRSA Northeast</v>
      </c>
      <c r="G461" s="26" t="s">
        <v>3052</v>
      </c>
      <c r="H461" s="26"/>
      <c r="I461" s="26" t="str">
        <f t="shared" si="35"/>
        <v/>
      </c>
      <c r="J461" s="299" t="s">
        <v>2536</v>
      </c>
      <c r="K461" s="299" t="s">
        <v>991</v>
      </c>
      <c r="L461" s="299" t="s">
        <v>2537</v>
      </c>
      <c r="M461" s="13">
        <v>6.9852929999999994E-2</v>
      </c>
      <c r="N461" s="13">
        <v>0.12154697</v>
      </c>
      <c r="O461" s="13">
        <v>0</v>
      </c>
      <c r="P461" s="13">
        <v>3.9525690000000002E-2</v>
      </c>
      <c r="Q461" s="13">
        <v>3.3690650000000003E-2</v>
      </c>
      <c r="R461" s="13">
        <v>5.5747400000000003E-2</v>
      </c>
      <c r="S461" s="13">
        <v>3.7344499999999998E-3</v>
      </c>
      <c r="T461" s="13">
        <v>0.15247816</v>
      </c>
      <c r="U461" s="13">
        <v>6.8665430190000001E-2</v>
      </c>
      <c r="V461" s="13">
        <v>0.11948067151</v>
      </c>
      <c r="W461" s="13">
        <v>3.7344499999999998E-3</v>
      </c>
      <c r="X461" s="13">
        <v>0.15247816</v>
      </c>
      <c r="Y461" s="13">
        <v>6.6360283500000006E-2</v>
      </c>
      <c r="Z461" s="13">
        <v>0.11546962149999999</v>
      </c>
      <c r="AA461" s="13">
        <v>3.7344499999999998E-3</v>
      </c>
      <c r="AB461" s="13">
        <v>0.15247816</v>
      </c>
      <c r="AC461" s="13">
        <v>6.7477930379999995E-2</v>
      </c>
      <c r="AD461" s="13">
        <v>0.11741437302</v>
      </c>
      <c r="AE461" s="13">
        <v>3.7344499999999998E-3</v>
      </c>
      <c r="AF461" s="13">
        <v>0.15247816</v>
      </c>
      <c r="AG461" s="13">
        <v>6.2867637000000004E-2</v>
      </c>
      <c r="AH461" s="13">
        <v>0.109392273</v>
      </c>
      <c r="AI461" s="13">
        <v>3.7344499999999998E-3</v>
      </c>
      <c r="AJ461" s="13">
        <v>0.15247816</v>
      </c>
      <c r="AK461" s="13">
        <v>6.6290430570000003E-2</v>
      </c>
      <c r="AL461" s="13">
        <v>0.11534807453</v>
      </c>
      <c r="AM461" s="13">
        <v>3.7344499999999998E-3</v>
      </c>
      <c r="AN461" s="13">
        <v>0.15247816</v>
      </c>
      <c r="AO461" s="13">
        <v>5.9374990500000002E-2</v>
      </c>
      <c r="AP461" s="13">
        <v>0.1033149245</v>
      </c>
      <c r="AQ461" s="13">
        <v>3.7344499999999998E-3</v>
      </c>
      <c r="AR461" s="13">
        <v>0.15247816</v>
      </c>
      <c r="AS461" s="13">
        <v>6.4963224900000005E-2</v>
      </c>
      <c r="AT461" s="13">
        <v>0.1130386821</v>
      </c>
      <c r="AU461" s="13">
        <v>3.7344499999999998E-3</v>
      </c>
      <c r="AV461" s="13">
        <v>0.15247816</v>
      </c>
      <c r="AW461" s="13">
        <v>5.5882344E-2</v>
      </c>
      <c r="AX461" s="13">
        <v>9.7237576000000006E-2</v>
      </c>
      <c r="AY461" s="13">
        <v>3.7344499999999998E-3</v>
      </c>
      <c r="AZ461" s="13">
        <v>0.15247816</v>
      </c>
      <c r="BA461" s="86">
        <v>1.7543859649122799E-2</v>
      </c>
      <c r="BB461" s="86">
        <v>5.1282051282051301E-2</v>
      </c>
      <c r="BC461" s="13">
        <v>0</v>
      </c>
      <c r="BD461" s="13">
        <v>3.8461538461538498E-2</v>
      </c>
      <c r="BE461" s="14">
        <v>4.5454545454545497E-2</v>
      </c>
      <c r="BF461" s="14">
        <v>7.3170731707317097E-2</v>
      </c>
      <c r="BG461" s="14">
        <v>0</v>
      </c>
      <c r="BH461" s="14">
        <v>3.2258064516128997E-2</v>
      </c>
      <c r="BI461" s="14">
        <v>5.8823529411764698E-2</v>
      </c>
      <c r="BJ461" s="14">
        <v>0.08</v>
      </c>
      <c r="BK461" s="14">
        <v>0</v>
      </c>
      <c r="BL461" s="430">
        <v>4.6875E-2</v>
      </c>
      <c r="BM461" s="14">
        <v>7.2463768115942004E-2</v>
      </c>
      <c r="BN461" s="14">
        <v>0.08</v>
      </c>
      <c r="BO461" s="14">
        <v>0</v>
      </c>
      <c r="BP461" s="14">
        <v>1.5384615384615399E-2</v>
      </c>
      <c r="BQ461" s="86">
        <v>7.2463768115942004E-2</v>
      </c>
      <c r="BR461" s="86">
        <v>0.08</v>
      </c>
      <c r="BS461" s="86">
        <v>0</v>
      </c>
      <c r="BT461" s="86">
        <v>1.5384615384615399E-2</v>
      </c>
      <c r="BU461" s="14" t="s">
        <v>36</v>
      </c>
      <c r="BV461" s="14" t="s">
        <v>35</v>
      </c>
      <c r="BW461" s="14" t="s">
        <v>35</v>
      </c>
      <c r="BX461" s="14" t="s">
        <v>35</v>
      </c>
      <c r="BY461" s="14" t="s">
        <v>36</v>
      </c>
      <c r="BZ461" s="14" t="s">
        <v>35</v>
      </c>
      <c r="CA461" s="14" t="s">
        <v>35</v>
      </c>
      <c r="CB461" s="14" t="s">
        <v>35</v>
      </c>
      <c r="CC461" s="14">
        <v>6.01</v>
      </c>
      <c r="CD461" s="14">
        <v>6.01</v>
      </c>
      <c r="CE461" s="14">
        <v>6.01</v>
      </c>
      <c r="CF461" s="14">
        <v>6.01</v>
      </c>
      <c r="CG461" s="14">
        <v>6.01</v>
      </c>
      <c r="CH461" s="14">
        <v>6.01</v>
      </c>
      <c r="CI461" s="14">
        <v>0</v>
      </c>
      <c r="CJ461" s="14">
        <f>INDEX('Monthy Targets'!AC:AC,(MATCH(FY2019_ALL_Targets!$B:$B,'Monthy Targets'!$B:$B,0)))</f>
        <v>0</v>
      </c>
      <c r="CK461" s="14">
        <f>INDEX('Monthy Targets'!AD:AD,(MATCH(FY2019_ALL_Targets!$B:$B,'Monthy Targets'!$B:$B,0)))</f>
        <v>0</v>
      </c>
      <c r="CL461" s="14">
        <f>INDEX('Monthy Targets'!AE:AE,(MATCH(FY2019_ALL_Targets!$B:$B,'Monthy Targets'!$B:$B,0)))</f>
        <v>0</v>
      </c>
      <c r="CM461" s="14">
        <f>INDEX('Monthy Targets'!AF:AF,(MATCH(FY2019_ALL_Targets!$B:$B,'Monthy Targets'!$B:$B,0)))</f>
        <v>0</v>
      </c>
      <c r="CN461" s="14">
        <f>INDEX('Monthy Targets'!AG:AG,(MATCH(FY2019_ALL_Targets!$B:$B,'Monthy Targets'!$B:$B,0)))</f>
        <v>0</v>
      </c>
      <c r="CO461" s="14">
        <v>0.41</v>
      </c>
      <c r="CP461" s="14">
        <v>0.41</v>
      </c>
      <c r="CQ461" s="14">
        <v>0.41</v>
      </c>
      <c r="CR461" s="14">
        <v>0.41</v>
      </c>
      <c r="CS461" s="14">
        <v>0.41</v>
      </c>
      <c r="CT461" s="14">
        <v>0.41</v>
      </c>
      <c r="CU461" s="14">
        <v>0.41</v>
      </c>
      <c r="CV461" s="14">
        <v>0.41</v>
      </c>
      <c r="CW461" s="14">
        <v>0.42</v>
      </c>
      <c r="CX461" s="14">
        <v>0.42</v>
      </c>
      <c r="CY461" s="14">
        <v>0.42</v>
      </c>
      <c r="CZ461" s="14">
        <v>0.42</v>
      </c>
      <c r="DA461" s="14">
        <f>IF('QIPP Scorecard'!$AA$1=4,IF(FY2019_ALL_Targets!$BU461="Yes",INDEX('Final Comp Values'!$BN:$BN,MATCH(FY2019_ALL_Targets!$A461,'Final Comp Values'!$B:$B,0)),IF($BU461="Min Data",0,0)),0)</f>
        <v>0</v>
      </c>
      <c r="DB461" s="14">
        <f>IF('QIPP Scorecard'!$AA$1=4,IF(FY2019_ALL_Targets!$BV461="Yes",INDEX('Final Comp Values'!$BN:$BN,MATCH(FY2019_ALL_Targets!$A461,'Final Comp Values'!$B:$B,0)),IF($BV461="Min Data",0,0)),0)</f>
        <v>0.42</v>
      </c>
      <c r="DC461" s="14">
        <f>IF('QIPP Scorecard'!$AA$1=4,IF(FY2019_ALL_Targets!$BW461="Yes",INDEX('Final Comp Values'!$BN:$BN,MATCH(FY2019_ALL_Targets!$A461,'Final Comp Values'!$B:$B,0)),IF(CI461="Min Data",0,0)),0)</f>
        <v>0.42</v>
      </c>
      <c r="DD461" s="14">
        <f>IF('QIPP Scorecard'!$AA$1=4,IF(FY2019_ALL_Targets!$BX461="Yes",INDEX('Final Comp Values'!$BN:$BN,MATCH(FY2019_ALL_Targets!$A461,'Final Comp Values'!$B:$B,0)),IF($BX461="Min Data",0,0)),0)</f>
        <v>0.42</v>
      </c>
      <c r="DE461" s="14">
        <v>0.76</v>
      </c>
      <c r="DF461" s="14">
        <v>0.76</v>
      </c>
      <c r="DG461" s="14">
        <v>0.76</v>
      </c>
      <c r="DH461" s="14">
        <v>0.76</v>
      </c>
      <c r="DI461" s="14">
        <v>0.76</v>
      </c>
      <c r="DJ461" s="14">
        <v>0.76</v>
      </c>
      <c r="DK461" s="14">
        <v>0.76</v>
      </c>
      <c r="DL461" s="14">
        <v>0.76</v>
      </c>
      <c r="DM461" s="14">
        <v>0.78</v>
      </c>
      <c r="DN461" s="14">
        <v>0.78</v>
      </c>
      <c r="DO461" s="14">
        <v>0.78</v>
      </c>
      <c r="DP461" s="14">
        <v>0.78</v>
      </c>
      <c r="DQ461" s="14">
        <f>IF('QIPP Scorecard'!$AA$1=4,IF(FY2019_ALL_Targets!$BY461="Yes",INDEX('Final Comp Values'!$BK:$BK,MATCH(FY2019_ALL_Targets!$A461,'Final Comp Values'!$B:$B,0)),IF($BY461="Min Data",0,0)),0)</f>
        <v>0</v>
      </c>
      <c r="DR461" s="14">
        <f>IF('QIPP Scorecard'!$AA$1=4,IF(FY2019_ALL_Targets!$BZ461="Yes",INDEX('Final Comp Values'!$BO:$BO,MATCH(FY2019_ALL_Targets!$A461,'Final Comp Values'!$B:$B,0)),IF($BZ461="Min Data",0,0)),0)</f>
        <v>0.78</v>
      </c>
      <c r="DS461" s="14">
        <f>IF('QIPP Scorecard'!$AA$1=4,IF(FY2019_ALL_Targets!$CA461="Yes",INDEX('Final Comp Values'!$BO:$BO,MATCH(FY2019_ALL_Targets!$A461,'Final Comp Values'!$B:$B,0)),IF($CA461="Min Data",0,0)),0)</f>
        <v>0.78</v>
      </c>
      <c r="DT461" s="14">
        <f>IF('QIPP Scorecard'!$AA$1=4,IF(FY2019_ALL_Targets!$CB461="Yes",INDEX('Final Comp Values'!$BO:$BO,MATCH(FY2019_ALL_Targets!$A461,'Final Comp Values'!$B:$B,0)),IF($CB461="Min Data",0,0)),0)</f>
        <v>0.78</v>
      </c>
      <c r="DU461" s="14">
        <v>1.07</v>
      </c>
      <c r="DV461" s="14">
        <v>1.21</v>
      </c>
      <c r="DW461" s="14">
        <v>0.52</v>
      </c>
      <c r="DX461" s="14">
        <v>0.37</v>
      </c>
      <c r="DY461" s="12">
        <f t="shared" si="36"/>
        <v>1</v>
      </c>
      <c r="DZ461" s="12">
        <f t="shared" si="37"/>
        <v>1</v>
      </c>
      <c r="EA461" s="12">
        <f t="shared" si="38"/>
        <v>0</v>
      </c>
      <c r="EB461" s="12">
        <f t="shared" si="39"/>
        <v>3</v>
      </c>
    </row>
    <row r="462" spans="1:132" x14ac:dyDescent="0.25">
      <c r="A462" s="297">
        <v>4308</v>
      </c>
      <c r="B462" s="347">
        <v>676190</v>
      </c>
      <c r="C462" s="297">
        <v>1028824</v>
      </c>
      <c r="D462" s="14">
        <v>1902163686</v>
      </c>
      <c r="E462" s="26" t="s">
        <v>939</v>
      </c>
      <c r="F462" s="26" t="str">
        <f>INDEX('Mar - Aug'!X:X,MATCH(A462,'Mar - Aug'!B:B,0))</f>
        <v>MRSA Northeast</v>
      </c>
      <c r="G462" s="26" t="s">
        <v>3066</v>
      </c>
      <c r="H462" s="26"/>
      <c r="I462" s="26" t="str">
        <f t="shared" si="35"/>
        <v/>
      </c>
      <c r="J462" s="299" t="s">
        <v>464</v>
      </c>
      <c r="K462" s="299" t="s">
        <v>966</v>
      </c>
      <c r="L462" s="299" t="s">
        <v>465</v>
      </c>
      <c r="M462" s="13">
        <v>1.328901E-2</v>
      </c>
      <c r="N462" s="13">
        <v>6.5000009999999997E-2</v>
      </c>
      <c r="O462" s="13">
        <v>0</v>
      </c>
      <c r="P462" s="13">
        <v>0.14736842</v>
      </c>
      <c r="Q462" s="13">
        <v>3.3690650000000003E-2</v>
      </c>
      <c r="R462" s="13">
        <v>5.5747400000000003E-2</v>
      </c>
      <c r="S462" s="13">
        <v>3.7344499999999998E-3</v>
      </c>
      <c r="T462" s="13">
        <v>0.15247816</v>
      </c>
      <c r="U462" s="13">
        <v>3.3690650000000003E-2</v>
      </c>
      <c r="V462" s="13">
        <v>6.3895009830000002E-2</v>
      </c>
      <c r="W462" s="13">
        <v>3.7344499999999998E-3</v>
      </c>
      <c r="X462" s="13">
        <v>0.15247816</v>
      </c>
      <c r="Y462" s="13">
        <v>3.3690650000000003E-2</v>
      </c>
      <c r="Z462" s="13">
        <v>6.1750009500000001E-2</v>
      </c>
      <c r="AA462" s="13">
        <v>3.7344499999999998E-3</v>
      </c>
      <c r="AB462" s="13">
        <v>0.15247816</v>
      </c>
      <c r="AC462" s="13">
        <v>3.3690650000000003E-2</v>
      </c>
      <c r="AD462" s="13">
        <v>6.2790009660000007E-2</v>
      </c>
      <c r="AE462" s="13">
        <v>3.7344499999999998E-3</v>
      </c>
      <c r="AF462" s="13">
        <v>0.15247816</v>
      </c>
      <c r="AG462" s="13">
        <v>3.3690650000000003E-2</v>
      </c>
      <c r="AH462" s="13">
        <v>5.8500008999999999E-2</v>
      </c>
      <c r="AI462" s="13">
        <v>3.7344499999999998E-3</v>
      </c>
      <c r="AJ462" s="13">
        <v>0.15247816</v>
      </c>
      <c r="AK462" s="13">
        <v>3.3690650000000003E-2</v>
      </c>
      <c r="AL462" s="13">
        <v>6.1685009489999998E-2</v>
      </c>
      <c r="AM462" s="13">
        <v>3.7344499999999998E-3</v>
      </c>
      <c r="AN462" s="13">
        <v>0.15247816</v>
      </c>
      <c r="AO462" s="13">
        <v>3.3690650000000003E-2</v>
      </c>
      <c r="AP462" s="13">
        <v>5.5747400000000003E-2</v>
      </c>
      <c r="AQ462" s="13">
        <v>3.7344499999999998E-3</v>
      </c>
      <c r="AR462" s="13">
        <v>0.15247816</v>
      </c>
      <c r="AS462" s="13">
        <v>3.3690650000000003E-2</v>
      </c>
      <c r="AT462" s="13">
        <v>6.0450009300000003E-2</v>
      </c>
      <c r="AU462" s="13">
        <v>3.7344499999999998E-3</v>
      </c>
      <c r="AV462" s="13">
        <v>0.15247816</v>
      </c>
      <c r="AW462" s="13">
        <v>3.3690650000000003E-2</v>
      </c>
      <c r="AX462" s="13">
        <v>5.5747400000000003E-2</v>
      </c>
      <c r="AY462" s="13">
        <v>3.7344499999999998E-3</v>
      </c>
      <c r="AZ462" s="13">
        <v>0.15247816</v>
      </c>
      <c r="BA462" s="86">
        <v>1.3157894736842099E-2</v>
      </c>
      <c r="BB462" s="86">
        <v>0.04</v>
      </c>
      <c r="BC462" s="13">
        <v>0</v>
      </c>
      <c r="BD462" s="13">
        <v>0.150684931506849</v>
      </c>
      <c r="BE462" s="14">
        <v>0</v>
      </c>
      <c r="BF462" s="14">
        <v>5.2631578947368397E-2</v>
      </c>
      <c r="BG462" s="14">
        <v>0</v>
      </c>
      <c r="BH462" s="14">
        <v>0.140845070422535</v>
      </c>
      <c r="BI462" s="14">
        <v>1.3698630136986301E-2</v>
      </c>
      <c r="BJ462" s="14">
        <v>4.7619047619047603E-2</v>
      </c>
      <c r="BK462" s="14">
        <v>0</v>
      </c>
      <c r="BL462" s="430">
        <v>0.140845070422535</v>
      </c>
      <c r="BM462" s="14">
        <v>1.4084507042253501E-2</v>
      </c>
      <c r="BN462" s="14">
        <v>1.9230769230769201E-2</v>
      </c>
      <c r="BO462" s="14">
        <v>0</v>
      </c>
      <c r="BP462" s="14">
        <v>0.101449275362319</v>
      </c>
      <c r="BQ462" s="86">
        <v>1.4084507042253501E-2</v>
      </c>
      <c r="BR462" s="86">
        <v>1.9230769230769201E-2</v>
      </c>
      <c r="BS462" s="86">
        <v>0</v>
      </c>
      <c r="BT462" s="86">
        <v>0.101449275362319</v>
      </c>
      <c r="BU462" s="14" t="s">
        <v>35</v>
      </c>
      <c r="BV462" s="14" t="s">
        <v>35</v>
      </c>
      <c r="BW462" s="14" t="s">
        <v>35</v>
      </c>
      <c r="BX462" s="14" t="s">
        <v>35</v>
      </c>
      <c r="BY462" s="14" t="s">
        <v>35</v>
      </c>
      <c r="BZ462" s="14" t="s">
        <v>35</v>
      </c>
      <c r="CA462" s="14" t="s">
        <v>35</v>
      </c>
      <c r="CB462" s="14" t="s">
        <v>35</v>
      </c>
      <c r="CC462" s="14">
        <v>7.08</v>
      </c>
      <c r="CD462" s="14">
        <v>7.08</v>
      </c>
      <c r="CE462" s="14">
        <v>7.08</v>
      </c>
      <c r="CF462" s="14">
        <v>7.08</v>
      </c>
      <c r="CG462" s="14">
        <v>7.08</v>
      </c>
      <c r="CH462" s="14">
        <v>7.08</v>
      </c>
      <c r="CI462" s="14">
        <v>7.33</v>
      </c>
      <c r="CJ462" s="14">
        <f>INDEX('Monthy Targets'!AC:AC,(MATCH(FY2019_ALL_Targets!$B:$B,'Monthy Targets'!$B:$B,0)))</f>
        <v>7.3</v>
      </c>
      <c r="CK462" s="14">
        <f>INDEX('Monthy Targets'!AD:AD,(MATCH(FY2019_ALL_Targets!$B:$B,'Monthy Targets'!$B:$B,0)))</f>
        <v>7.3</v>
      </c>
      <c r="CL462" s="14">
        <f>INDEX('Monthy Targets'!AE:AE,(MATCH(FY2019_ALL_Targets!$B:$B,'Monthy Targets'!$B:$B,0)))</f>
        <v>7.3</v>
      </c>
      <c r="CM462" s="14">
        <f>INDEX('Monthy Targets'!AF:AF,(MATCH(FY2019_ALL_Targets!$B:$B,'Monthy Targets'!$B:$B,0)))</f>
        <v>7.3</v>
      </c>
      <c r="CN462" s="14">
        <f>INDEX('Monthy Targets'!AG:AG,(MATCH(FY2019_ALL_Targets!$B:$B,'Monthy Targets'!$B:$B,0)))</f>
        <v>7.3</v>
      </c>
      <c r="CO462" s="14">
        <v>0.48</v>
      </c>
      <c r="CP462" s="14">
        <v>0.48</v>
      </c>
      <c r="CQ462" s="14">
        <v>0.48</v>
      </c>
      <c r="CR462" s="14">
        <v>0.48</v>
      </c>
      <c r="CS462" s="14">
        <v>0.48</v>
      </c>
      <c r="CT462" s="14">
        <v>0.48</v>
      </c>
      <c r="CU462" s="14">
        <v>0.48</v>
      </c>
      <c r="CV462" s="14">
        <v>0.48</v>
      </c>
      <c r="CW462" s="14">
        <v>0.5</v>
      </c>
      <c r="CX462" s="14">
        <v>0.5</v>
      </c>
      <c r="CY462" s="14">
        <v>0.5</v>
      </c>
      <c r="CZ462" s="14">
        <v>0.5</v>
      </c>
      <c r="DA462" s="14">
        <f>IF('QIPP Scorecard'!$AA$1=4,IF(FY2019_ALL_Targets!$BU462="Yes",INDEX('Final Comp Values'!$BN:$BN,MATCH(FY2019_ALL_Targets!$A462,'Final Comp Values'!$B:$B,0)),IF($BU462="Min Data",0,0)),0)</f>
        <v>0.5</v>
      </c>
      <c r="DB462" s="14">
        <f>IF('QIPP Scorecard'!$AA$1=4,IF(FY2019_ALL_Targets!$BV462="Yes",INDEX('Final Comp Values'!$BN:$BN,MATCH(FY2019_ALL_Targets!$A462,'Final Comp Values'!$B:$B,0)),IF($BV462="Min Data",0,0)),0)</f>
        <v>0.5</v>
      </c>
      <c r="DC462" s="14">
        <f>IF('QIPP Scorecard'!$AA$1=4,IF(FY2019_ALL_Targets!$BW462="Yes",INDEX('Final Comp Values'!$BN:$BN,MATCH(FY2019_ALL_Targets!$A462,'Final Comp Values'!$B:$B,0)),IF(CI462="Min Data",0,0)),0)</f>
        <v>0.5</v>
      </c>
      <c r="DD462" s="14">
        <f>IF('QIPP Scorecard'!$AA$1=4,IF(FY2019_ALL_Targets!$BX462="Yes",INDEX('Final Comp Values'!$BN:$BN,MATCH(FY2019_ALL_Targets!$A462,'Final Comp Values'!$B:$B,0)),IF($BX462="Min Data",0,0)),0)</f>
        <v>0.5</v>
      </c>
      <c r="DE462" s="14">
        <v>0.89</v>
      </c>
      <c r="DF462" s="14">
        <v>0.89</v>
      </c>
      <c r="DG462" s="14">
        <v>0.89</v>
      </c>
      <c r="DH462" s="14">
        <v>0.89</v>
      </c>
      <c r="DI462" s="14">
        <v>0.89</v>
      </c>
      <c r="DJ462" s="14">
        <v>0.89</v>
      </c>
      <c r="DK462" s="14">
        <v>0.89</v>
      </c>
      <c r="DL462" s="14">
        <v>0.89</v>
      </c>
      <c r="DM462" s="14">
        <v>0.92</v>
      </c>
      <c r="DN462" s="14">
        <v>0.92</v>
      </c>
      <c r="DO462" s="14">
        <v>0.92</v>
      </c>
      <c r="DP462" s="14">
        <v>0.92</v>
      </c>
      <c r="DQ462" s="14">
        <f>IF('QIPP Scorecard'!$AA$1=4,IF(FY2019_ALL_Targets!$BY462="Yes",INDEX('Final Comp Values'!$BK:$BK,MATCH(FY2019_ALL_Targets!$A462,'Final Comp Values'!$B:$B,0)),IF($BY462="Min Data",0,0)),0)</f>
        <v>0.92</v>
      </c>
      <c r="DR462" s="14">
        <f>IF('QIPP Scorecard'!$AA$1=4,IF(FY2019_ALL_Targets!$BZ462="Yes",INDEX('Final Comp Values'!$BO:$BO,MATCH(FY2019_ALL_Targets!$A462,'Final Comp Values'!$B:$B,0)),IF($BZ462="Min Data",0,0)),0)</f>
        <v>0.92</v>
      </c>
      <c r="DS462" s="14">
        <f>IF('QIPP Scorecard'!$AA$1=4,IF(FY2019_ALL_Targets!$CA462="Yes",INDEX('Final Comp Values'!$BO:$BO,MATCH(FY2019_ALL_Targets!$A462,'Final Comp Values'!$B:$B,0)),IF($CA462="Min Data",0,0)),0)</f>
        <v>0.92</v>
      </c>
      <c r="DT462" s="14">
        <f>IF('QIPP Scorecard'!$AA$1=4,IF(FY2019_ALL_Targets!$CB462="Yes",INDEX('Final Comp Values'!$BO:$BO,MATCH(FY2019_ALL_Targets!$A462,'Final Comp Values'!$B:$B,0)),IF($CB462="Min Data",0,0)),0)</f>
        <v>0.92</v>
      </c>
      <c r="DU462" s="14">
        <v>1.26</v>
      </c>
      <c r="DV462" s="14">
        <v>1.42</v>
      </c>
      <c r="DW462" s="14">
        <v>1.48</v>
      </c>
      <c r="DX462" s="14">
        <v>1.45</v>
      </c>
      <c r="DY462" s="12">
        <f t="shared" si="36"/>
        <v>0</v>
      </c>
      <c r="DZ462" s="12">
        <f t="shared" si="37"/>
        <v>0</v>
      </c>
      <c r="EA462" s="12">
        <f t="shared" si="38"/>
        <v>0</v>
      </c>
      <c r="EB462" s="12">
        <f t="shared" si="39"/>
        <v>0</v>
      </c>
    </row>
    <row r="463" spans="1:132" x14ac:dyDescent="0.25">
      <c r="A463" s="297">
        <v>103476</v>
      </c>
      <c r="B463" s="347">
        <v>676192</v>
      </c>
      <c r="C463" s="297">
        <v>1026599</v>
      </c>
      <c r="D463" s="14">
        <v>1275704421</v>
      </c>
      <c r="E463" s="26" t="s">
        <v>941</v>
      </c>
      <c r="F463" s="26" t="str">
        <f>INDEX('Mar - Aug'!X:X,MATCH(A463,'Mar - Aug'!B:B,0))</f>
        <v>Dallas</v>
      </c>
      <c r="G463" s="26" t="s">
        <v>3005</v>
      </c>
      <c r="H463" s="26"/>
      <c r="I463" s="26" t="str">
        <f t="shared" si="35"/>
        <v/>
      </c>
      <c r="J463" s="299" t="s">
        <v>344</v>
      </c>
      <c r="K463" s="299" t="s">
        <v>1002</v>
      </c>
      <c r="L463" s="299" t="s">
        <v>345</v>
      </c>
      <c r="M463" s="13">
        <v>2.8409090000000001E-2</v>
      </c>
      <c r="N463" s="13">
        <v>3.6809830000000002E-2</v>
      </c>
      <c r="O463" s="13">
        <v>0</v>
      </c>
      <c r="P463" s="13">
        <v>0.10465118</v>
      </c>
      <c r="Q463" s="13">
        <v>3.3690650000000003E-2</v>
      </c>
      <c r="R463" s="13">
        <v>5.5747400000000003E-2</v>
      </c>
      <c r="S463" s="13">
        <v>3.7344499999999998E-3</v>
      </c>
      <c r="T463" s="13">
        <v>0.15247816</v>
      </c>
      <c r="U463" s="13">
        <v>3.3690650000000003E-2</v>
      </c>
      <c r="V463" s="13">
        <v>5.5747400000000003E-2</v>
      </c>
      <c r="W463" s="13">
        <v>3.7344499999999998E-3</v>
      </c>
      <c r="X463" s="13">
        <v>0.15247816</v>
      </c>
      <c r="Y463" s="13">
        <v>3.3690650000000003E-2</v>
      </c>
      <c r="Z463" s="13">
        <v>5.5747400000000003E-2</v>
      </c>
      <c r="AA463" s="13">
        <v>3.7344499999999998E-3</v>
      </c>
      <c r="AB463" s="13">
        <v>0.15247816</v>
      </c>
      <c r="AC463" s="13">
        <v>3.3690650000000003E-2</v>
      </c>
      <c r="AD463" s="13">
        <v>5.5747400000000003E-2</v>
      </c>
      <c r="AE463" s="13">
        <v>3.7344499999999998E-3</v>
      </c>
      <c r="AF463" s="13">
        <v>0.15247816</v>
      </c>
      <c r="AG463" s="13">
        <v>3.3690650000000003E-2</v>
      </c>
      <c r="AH463" s="13">
        <v>5.5747400000000003E-2</v>
      </c>
      <c r="AI463" s="13">
        <v>3.7344499999999998E-3</v>
      </c>
      <c r="AJ463" s="13">
        <v>0.15247816</v>
      </c>
      <c r="AK463" s="13">
        <v>3.3690650000000003E-2</v>
      </c>
      <c r="AL463" s="13">
        <v>5.5747400000000003E-2</v>
      </c>
      <c r="AM463" s="13">
        <v>3.7344499999999998E-3</v>
      </c>
      <c r="AN463" s="13">
        <v>0.15247816</v>
      </c>
      <c r="AO463" s="13">
        <v>3.3690650000000003E-2</v>
      </c>
      <c r="AP463" s="13">
        <v>5.5747400000000003E-2</v>
      </c>
      <c r="AQ463" s="13">
        <v>3.7344499999999998E-3</v>
      </c>
      <c r="AR463" s="13">
        <v>0.15247816</v>
      </c>
      <c r="AS463" s="13">
        <v>3.3690650000000003E-2</v>
      </c>
      <c r="AT463" s="13">
        <v>5.5747400000000003E-2</v>
      </c>
      <c r="AU463" s="13">
        <v>3.7344499999999998E-3</v>
      </c>
      <c r="AV463" s="13">
        <v>0.15247816</v>
      </c>
      <c r="AW463" s="13">
        <v>3.3690650000000003E-2</v>
      </c>
      <c r="AX463" s="13">
        <v>5.5747400000000003E-2</v>
      </c>
      <c r="AY463" s="13">
        <v>3.7344499999999998E-3</v>
      </c>
      <c r="AZ463" s="13">
        <v>0.15247816</v>
      </c>
      <c r="BA463" s="86">
        <v>5.6818181818181802E-2</v>
      </c>
      <c r="BB463" s="86">
        <v>2.53164556962025E-2</v>
      </c>
      <c r="BC463" s="13">
        <v>0</v>
      </c>
      <c r="BD463" s="13">
        <v>0.14285714285714299</v>
      </c>
      <c r="BE463" s="14">
        <v>3.3333333333333298E-2</v>
      </c>
      <c r="BF463" s="14">
        <v>4.7619047619047603E-2</v>
      </c>
      <c r="BG463" s="14">
        <v>0</v>
      </c>
      <c r="BH463" s="14">
        <v>0.107142857142857</v>
      </c>
      <c r="BI463" s="14">
        <v>2.1739130434782601E-2</v>
      </c>
      <c r="BJ463" s="14">
        <v>3.4090909090909102E-2</v>
      </c>
      <c r="BK463" s="14">
        <v>0</v>
      </c>
      <c r="BL463" s="430">
        <v>0.11764705882352899</v>
      </c>
      <c r="BM463" s="14">
        <v>2.2988505747126398E-2</v>
      </c>
      <c r="BN463" s="14">
        <v>1.20481927710843E-2</v>
      </c>
      <c r="BO463" s="14">
        <v>0</v>
      </c>
      <c r="BP463" s="14">
        <v>0.126582278481013</v>
      </c>
      <c r="BQ463" s="86">
        <v>2.2988505747126398E-2</v>
      </c>
      <c r="BR463" s="86">
        <v>1.20481927710843E-2</v>
      </c>
      <c r="BS463" s="86">
        <v>0</v>
      </c>
      <c r="BT463" s="86">
        <v>0.126582278481013</v>
      </c>
      <c r="BU463" s="14" t="s">
        <v>35</v>
      </c>
      <c r="BV463" s="14" t="s">
        <v>35</v>
      </c>
      <c r="BW463" s="14" t="s">
        <v>35</v>
      </c>
      <c r="BX463" s="14" t="s">
        <v>35</v>
      </c>
      <c r="BY463" s="14" t="s">
        <v>35</v>
      </c>
      <c r="BZ463" s="14" t="s">
        <v>35</v>
      </c>
      <c r="CA463" s="14" t="s">
        <v>35</v>
      </c>
      <c r="CB463" s="14" t="s">
        <v>35</v>
      </c>
      <c r="CC463" s="14">
        <v>5.99</v>
      </c>
      <c r="CD463" s="14">
        <v>5.99</v>
      </c>
      <c r="CE463" s="14">
        <v>5.99</v>
      </c>
      <c r="CF463" s="14">
        <v>5.99</v>
      </c>
      <c r="CG463" s="14">
        <v>5.99</v>
      </c>
      <c r="CH463" s="14">
        <v>5.99</v>
      </c>
      <c r="CI463" s="14">
        <v>5.81</v>
      </c>
      <c r="CJ463" s="14">
        <f>INDEX('Monthy Targets'!AC:AC,(MATCH(FY2019_ALL_Targets!$B:$B,'Monthy Targets'!$B:$B,0)))</f>
        <v>5.79</v>
      </c>
      <c r="CK463" s="14">
        <f>INDEX('Monthy Targets'!AD:AD,(MATCH(FY2019_ALL_Targets!$B:$B,'Monthy Targets'!$B:$B,0)))</f>
        <v>5.79</v>
      </c>
      <c r="CL463" s="14">
        <f>INDEX('Monthy Targets'!AE:AE,(MATCH(FY2019_ALL_Targets!$B:$B,'Monthy Targets'!$B:$B,0)))</f>
        <v>5.79</v>
      </c>
      <c r="CM463" s="14">
        <f>INDEX('Monthy Targets'!AF:AF,(MATCH(FY2019_ALL_Targets!$B:$B,'Monthy Targets'!$B:$B,0)))</f>
        <v>5.79</v>
      </c>
      <c r="CN463" s="14">
        <f>INDEX('Monthy Targets'!AG:AG,(MATCH(FY2019_ALL_Targets!$B:$B,'Monthy Targets'!$B:$B,0)))</f>
        <v>5.79</v>
      </c>
      <c r="CO463" s="14">
        <v>0</v>
      </c>
      <c r="CP463" s="14">
        <v>0.41</v>
      </c>
      <c r="CQ463" s="14">
        <v>0.41</v>
      </c>
      <c r="CR463" s="14">
        <v>0.41</v>
      </c>
      <c r="CS463" s="14">
        <v>0.41</v>
      </c>
      <c r="CT463" s="14">
        <v>0.41</v>
      </c>
      <c r="CU463" s="14">
        <v>0.41</v>
      </c>
      <c r="CV463" s="14">
        <v>0.41</v>
      </c>
      <c r="CW463" s="14">
        <v>0.39</v>
      </c>
      <c r="CX463" s="14">
        <v>0.39</v>
      </c>
      <c r="CY463" s="14">
        <v>0.39</v>
      </c>
      <c r="CZ463" s="14">
        <v>0.39</v>
      </c>
      <c r="DA463" s="14">
        <f>IF('QIPP Scorecard'!$AA$1=4,IF(FY2019_ALL_Targets!$BU463="Yes",INDEX('Final Comp Values'!$BN:$BN,MATCH(FY2019_ALL_Targets!$A463,'Final Comp Values'!$B:$B,0)),IF($BU463="Min Data",0,0)),0)</f>
        <v>0.39</v>
      </c>
      <c r="DB463" s="14">
        <f>IF('QIPP Scorecard'!$AA$1=4,IF(FY2019_ALL_Targets!$BV463="Yes",INDEX('Final Comp Values'!$BN:$BN,MATCH(FY2019_ALL_Targets!$A463,'Final Comp Values'!$B:$B,0)),IF($BV463="Min Data",0,0)),0)</f>
        <v>0.39</v>
      </c>
      <c r="DC463" s="14">
        <f>IF('QIPP Scorecard'!$AA$1=4,IF(FY2019_ALL_Targets!$BW463="Yes",INDEX('Final Comp Values'!$BN:$BN,MATCH(FY2019_ALL_Targets!$A463,'Final Comp Values'!$B:$B,0)),IF(CI463="Min Data",0,0)),0)</f>
        <v>0.39</v>
      </c>
      <c r="DD463" s="14">
        <f>IF('QIPP Scorecard'!$AA$1=4,IF(FY2019_ALL_Targets!$BX463="Yes",INDEX('Final Comp Values'!$BN:$BN,MATCH(FY2019_ALL_Targets!$A463,'Final Comp Values'!$B:$B,0)),IF($BX463="Min Data",0,0)),0)</f>
        <v>0.39</v>
      </c>
      <c r="DE463" s="14">
        <v>0</v>
      </c>
      <c r="DF463" s="14">
        <v>0.75</v>
      </c>
      <c r="DG463" s="14">
        <v>0.75</v>
      </c>
      <c r="DH463" s="14">
        <v>0.75</v>
      </c>
      <c r="DI463" s="14">
        <v>0.75</v>
      </c>
      <c r="DJ463" s="14">
        <v>0.75</v>
      </c>
      <c r="DK463" s="14">
        <v>0.75</v>
      </c>
      <c r="DL463" s="14">
        <v>0.75</v>
      </c>
      <c r="DM463" s="14">
        <v>0.73</v>
      </c>
      <c r="DN463" s="14">
        <v>0.73</v>
      </c>
      <c r="DO463" s="14">
        <v>0.73</v>
      </c>
      <c r="DP463" s="14">
        <v>0.73</v>
      </c>
      <c r="DQ463" s="14">
        <f>IF('QIPP Scorecard'!$AA$1=4,IF(FY2019_ALL_Targets!$BY463="Yes",INDEX('Final Comp Values'!$BK:$BK,MATCH(FY2019_ALL_Targets!$A463,'Final Comp Values'!$B:$B,0)),IF($BY463="Min Data",0,0)),0)</f>
        <v>0.73</v>
      </c>
      <c r="DR463" s="14">
        <f>IF('QIPP Scorecard'!$AA$1=4,IF(FY2019_ALL_Targets!$BZ463="Yes",INDEX('Final Comp Values'!$BO:$BO,MATCH(FY2019_ALL_Targets!$A463,'Final Comp Values'!$B:$B,0)),IF($BZ463="Min Data",0,0)),0)</f>
        <v>0.73</v>
      </c>
      <c r="DS463" s="14">
        <f>IF('QIPP Scorecard'!$AA$1=4,IF(FY2019_ALL_Targets!$CA463="Yes",INDEX('Final Comp Values'!$BO:$BO,MATCH(FY2019_ALL_Targets!$A463,'Final Comp Values'!$B:$B,0)),IF($CA463="Min Data",0,0)),0)</f>
        <v>0.73</v>
      </c>
      <c r="DT463" s="14">
        <f>IF('QIPP Scorecard'!$AA$1=4,IF(FY2019_ALL_Targets!$CB463="Yes",INDEX('Final Comp Values'!$BO:$BO,MATCH(FY2019_ALL_Targets!$A463,'Final Comp Values'!$B:$B,0)),IF($CB463="Min Data",0,0)),0)</f>
        <v>0.73</v>
      </c>
      <c r="DU463" s="14">
        <v>0.95</v>
      </c>
      <c r="DV463" s="14">
        <v>1.2</v>
      </c>
      <c r="DW463" s="14">
        <v>1.25</v>
      </c>
      <c r="DX463" s="14">
        <v>1.23</v>
      </c>
      <c r="DY463" s="12">
        <f t="shared" si="36"/>
        <v>0</v>
      </c>
      <c r="DZ463" s="12">
        <f t="shared" si="37"/>
        <v>0</v>
      </c>
      <c r="EA463" s="12">
        <f t="shared" si="38"/>
        <v>0</v>
      </c>
      <c r="EB463" s="12">
        <f t="shared" si="39"/>
        <v>0</v>
      </c>
    </row>
    <row r="464" spans="1:132" x14ac:dyDescent="0.25">
      <c r="A464" s="297">
        <v>103471</v>
      </c>
      <c r="B464" s="347">
        <v>676194</v>
      </c>
      <c r="C464" s="297">
        <v>1028856</v>
      </c>
      <c r="D464" s="14">
        <v>1659731081</v>
      </c>
      <c r="E464" s="26" t="s">
        <v>930</v>
      </c>
      <c r="F464" s="26" t="str">
        <f>INDEX('Mar - Aug'!X:X,MATCH(A464,'Mar - Aug'!B:B,0))</f>
        <v>Harris</v>
      </c>
      <c r="G464" s="26" t="s">
        <v>3016</v>
      </c>
      <c r="H464" s="26"/>
      <c r="I464" s="26" t="str">
        <f t="shared" si="35"/>
        <v/>
      </c>
      <c r="J464" s="299" t="s">
        <v>342</v>
      </c>
      <c r="K464" s="299" t="s">
        <v>978</v>
      </c>
      <c r="L464" s="299" t="s">
        <v>343</v>
      </c>
      <c r="M464" s="13">
        <v>1.8691579999999999E-2</v>
      </c>
      <c r="N464" s="13">
        <v>4.2105259999999999E-2</v>
      </c>
      <c r="O464" s="13">
        <v>0</v>
      </c>
      <c r="P464" s="13">
        <v>0.10763889</v>
      </c>
      <c r="Q464" s="13">
        <v>3.3690650000000003E-2</v>
      </c>
      <c r="R464" s="13">
        <v>5.5747400000000003E-2</v>
      </c>
      <c r="S464" s="13">
        <v>3.7344499999999998E-3</v>
      </c>
      <c r="T464" s="13">
        <v>0.15247816</v>
      </c>
      <c r="U464" s="13">
        <v>3.3690650000000003E-2</v>
      </c>
      <c r="V464" s="13">
        <v>5.5747400000000003E-2</v>
      </c>
      <c r="W464" s="13">
        <v>3.7344499999999998E-3</v>
      </c>
      <c r="X464" s="13">
        <v>0.15247816</v>
      </c>
      <c r="Y464" s="13">
        <v>3.3690650000000003E-2</v>
      </c>
      <c r="Z464" s="13">
        <v>5.5747400000000003E-2</v>
      </c>
      <c r="AA464" s="13">
        <v>3.7344499999999998E-3</v>
      </c>
      <c r="AB464" s="13">
        <v>0.15247816</v>
      </c>
      <c r="AC464" s="13">
        <v>3.3690650000000003E-2</v>
      </c>
      <c r="AD464" s="13">
        <v>5.5747400000000003E-2</v>
      </c>
      <c r="AE464" s="13">
        <v>3.7344499999999998E-3</v>
      </c>
      <c r="AF464" s="13">
        <v>0.15247816</v>
      </c>
      <c r="AG464" s="13">
        <v>3.3690650000000003E-2</v>
      </c>
      <c r="AH464" s="13">
        <v>5.5747400000000003E-2</v>
      </c>
      <c r="AI464" s="13">
        <v>3.7344499999999998E-3</v>
      </c>
      <c r="AJ464" s="13">
        <v>0.15247816</v>
      </c>
      <c r="AK464" s="13">
        <v>3.3690650000000003E-2</v>
      </c>
      <c r="AL464" s="13">
        <v>5.5747400000000003E-2</v>
      </c>
      <c r="AM464" s="13">
        <v>3.7344499999999998E-3</v>
      </c>
      <c r="AN464" s="13">
        <v>0.15247816</v>
      </c>
      <c r="AO464" s="13">
        <v>3.3690650000000003E-2</v>
      </c>
      <c r="AP464" s="13">
        <v>5.5747400000000003E-2</v>
      </c>
      <c r="AQ464" s="13">
        <v>3.7344499999999998E-3</v>
      </c>
      <c r="AR464" s="13">
        <v>0.15247816</v>
      </c>
      <c r="AS464" s="13">
        <v>3.3690650000000003E-2</v>
      </c>
      <c r="AT464" s="13">
        <v>5.5747400000000003E-2</v>
      </c>
      <c r="AU464" s="13">
        <v>3.7344499999999998E-3</v>
      </c>
      <c r="AV464" s="13">
        <v>0.15247816</v>
      </c>
      <c r="AW464" s="13">
        <v>3.3690650000000003E-2</v>
      </c>
      <c r="AX464" s="13">
        <v>5.5747400000000003E-2</v>
      </c>
      <c r="AY464" s="13">
        <v>3.7344499999999998E-3</v>
      </c>
      <c r="AZ464" s="13">
        <v>0.15247816</v>
      </c>
      <c r="BA464" s="86">
        <v>2.5000000000000001E-2</v>
      </c>
      <c r="BB464" s="86">
        <v>0.1</v>
      </c>
      <c r="BC464" s="13">
        <v>0</v>
      </c>
      <c r="BD464" s="13">
        <v>0.12676056338028199</v>
      </c>
      <c r="BE464" s="14">
        <v>3.7499999999999999E-2</v>
      </c>
      <c r="BF464" s="14">
        <v>5.7142857142857099E-2</v>
      </c>
      <c r="BG464" s="14">
        <v>1.2500000000000001E-2</v>
      </c>
      <c r="BH464" s="14">
        <v>7.1428571428571397E-2</v>
      </c>
      <c r="BI464" s="14">
        <v>3.7974683544303799E-2</v>
      </c>
      <c r="BJ464" s="14">
        <v>4.6875E-2</v>
      </c>
      <c r="BK464" s="14">
        <v>0</v>
      </c>
      <c r="BL464" s="430">
        <v>9.85915492957746E-2</v>
      </c>
      <c r="BM464" s="14">
        <v>5.2631578947368397E-2</v>
      </c>
      <c r="BN464" s="14">
        <v>0.123076923076923</v>
      </c>
      <c r="BO464" s="14">
        <v>0</v>
      </c>
      <c r="BP464" s="14">
        <v>4.4117647058823498E-2</v>
      </c>
      <c r="BQ464" s="86">
        <v>5.2631578947368397E-2</v>
      </c>
      <c r="BR464" s="86">
        <v>0.123076923076923</v>
      </c>
      <c r="BS464" s="86">
        <v>0</v>
      </c>
      <c r="BT464" s="86">
        <v>4.4117647058823498E-2</v>
      </c>
      <c r="BU464" s="14" t="s">
        <v>36</v>
      </c>
      <c r="BV464" s="14" t="s">
        <v>36</v>
      </c>
      <c r="BW464" s="14" t="s">
        <v>35</v>
      </c>
      <c r="BX464" s="14" t="s">
        <v>35</v>
      </c>
      <c r="BY464" s="14" t="s">
        <v>36</v>
      </c>
      <c r="BZ464" s="14" t="s">
        <v>36</v>
      </c>
      <c r="CA464" s="14" t="s">
        <v>35</v>
      </c>
      <c r="CB464" s="14" t="s">
        <v>35</v>
      </c>
      <c r="CC464" s="14">
        <v>5.88</v>
      </c>
      <c r="CD464" s="14">
        <v>5.88</v>
      </c>
      <c r="CE464" s="14">
        <v>5.88</v>
      </c>
      <c r="CF464" s="14">
        <v>5.88</v>
      </c>
      <c r="CG464" s="14">
        <v>5.88</v>
      </c>
      <c r="CH464" s="14">
        <v>5.88</v>
      </c>
      <c r="CI464" s="14">
        <v>5.84</v>
      </c>
      <c r="CJ464" s="14">
        <f>INDEX('Monthy Targets'!AC:AC,(MATCH(FY2019_ALL_Targets!$B:$B,'Monthy Targets'!$B:$B,0)))</f>
        <v>5.82</v>
      </c>
      <c r="CK464" s="14">
        <f>INDEX('Monthy Targets'!AD:AD,(MATCH(FY2019_ALL_Targets!$B:$B,'Monthy Targets'!$B:$B,0)))</f>
        <v>5.82</v>
      </c>
      <c r="CL464" s="14">
        <f>INDEX('Monthy Targets'!AE:AE,(MATCH(FY2019_ALL_Targets!$B:$B,'Monthy Targets'!$B:$B,0)))</f>
        <v>5.82</v>
      </c>
      <c r="CM464" s="14">
        <f>INDEX('Monthy Targets'!AF:AF,(MATCH(FY2019_ALL_Targets!$B:$B,'Monthy Targets'!$B:$B,0)))</f>
        <v>5.82</v>
      </c>
      <c r="CN464" s="14">
        <f>INDEX('Monthy Targets'!AG:AG,(MATCH(FY2019_ALL_Targets!$B:$B,'Monthy Targets'!$B:$B,0)))</f>
        <v>5.82</v>
      </c>
      <c r="CO464" s="14">
        <v>0.4</v>
      </c>
      <c r="CP464" s="14">
        <v>0</v>
      </c>
      <c r="CQ464" s="14">
        <v>0.4</v>
      </c>
      <c r="CR464" s="14">
        <v>0.4</v>
      </c>
      <c r="CS464" s="14">
        <v>0</v>
      </c>
      <c r="CT464" s="14">
        <v>0</v>
      </c>
      <c r="CU464" s="14">
        <v>0</v>
      </c>
      <c r="CV464" s="14">
        <v>0.4</v>
      </c>
      <c r="CW464" s="14">
        <v>0</v>
      </c>
      <c r="CX464" s="14">
        <v>0.4</v>
      </c>
      <c r="CY464" s="14">
        <v>0.4</v>
      </c>
      <c r="CZ464" s="14">
        <v>0.4</v>
      </c>
      <c r="DA464" s="14">
        <f>IF('QIPP Scorecard'!$AA$1=4,IF(FY2019_ALL_Targets!$BU464="Yes",INDEX('Final Comp Values'!$BN:$BN,MATCH(FY2019_ALL_Targets!$A464,'Final Comp Values'!$B:$B,0)),IF($BU464="Min Data",0,0)),0)</f>
        <v>0</v>
      </c>
      <c r="DB464" s="14">
        <f>IF('QIPP Scorecard'!$AA$1=4,IF(FY2019_ALL_Targets!$BV464="Yes",INDEX('Final Comp Values'!$BN:$BN,MATCH(FY2019_ALL_Targets!$A464,'Final Comp Values'!$B:$B,0)),IF($BV464="Min Data",0,0)),0)</f>
        <v>0</v>
      </c>
      <c r="DC464" s="14">
        <f>IF('QIPP Scorecard'!$AA$1=4,IF(FY2019_ALL_Targets!$BW464="Yes",INDEX('Final Comp Values'!$BN:$BN,MATCH(FY2019_ALL_Targets!$A464,'Final Comp Values'!$B:$B,0)),IF(CI464="Min Data",0,0)),0)</f>
        <v>0.4</v>
      </c>
      <c r="DD464" s="14">
        <f>IF('QIPP Scorecard'!$AA$1=4,IF(FY2019_ALL_Targets!$BX464="Yes",INDEX('Final Comp Values'!$BN:$BN,MATCH(FY2019_ALL_Targets!$A464,'Final Comp Values'!$B:$B,0)),IF($BX464="Min Data",0,0)),0)</f>
        <v>0.4</v>
      </c>
      <c r="DE464" s="14">
        <v>0.74</v>
      </c>
      <c r="DF464" s="14">
        <v>0</v>
      </c>
      <c r="DG464" s="14">
        <v>0.74</v>
      </c>
      <c r="DH464" s="14">
        <v>0.74</v>
      </c>
      <c r="DI464" s="14">
        <v>0</v>
      </c>
      <c r="DJ464" s="14">
        <v>0</v>
      </c>
      <c r="DK464" s="14">
        <v>0</v>
      </c>
      <c r="DL464" s="14">
        <v>0.74</v>
      </c>
      <c r="DM464" s="14">
        <v>0</v>
      </c>
      <c r="DN464" s="14">
        <v>0.73</v>
      </c>
      <c r="DO464" s="14">
        <v>0.73</v>
      </c>
      <c r="DP464" s="14">
        <v>0.73</v>
      </c>
      <c r="DQ464" s="14">
        <f>IF('QIPP Scorecard'!$AA$1=4,IF(FY2019_ALL_Targets!$BY464="Yes",INDEX('Final Comp Values'!$BK:$BK,MATCH(FY2019_ALL_Targets!$A464,'Final Comp Values'!$B:$B,0)),IF($BY464="Min Data",0,0)),0)</f>
        <v>0</v>
      </c>
      <c r="DR464" s="14">
        <f>IF('QIPP Scorecard'!$AA$1=4,IF(FY2019_ALL_Targets!$BZ464="Yes",INDEX('Final Comp Values'!$BO:$BO,MATCH(FY2019_ALL_Targets!$A464,'Final Comp Values'!$B:$B,0)),IF($BZ464="Min Data",0,0)),0)</f>
        <v>0</v>
      </c>
      <c r="DS464" s="14">
        <f>IF('QIPP Scorecard'!$AA$1=4,IF(FY2019_ALL_Targets!$CA464="Yes",INDEX('Final Comp Values'!$BO:$BO,MATCH(FY2019_ALL_Targets!$A464,'Final Comp Values'!$B:$B,0)),IF($CA464="Min Data",0,0)),0)</f>
        <v>0.73</v>
      </c>
      <c r="DT464" s="14">
        <f>IF('QIPP Scorecard'!$AA$1=4,IF(FY2019_ALL_Targets!$CB464="Yes",INDEX('Final Comp Values'!$BO:$BO,MATCH(FY2019_ALL_Targets!$A464,'Final Comp Values'!$B:$B,0)),IF($CB464="Min Data",0,0)),0)</f>
        <v>0.73</v>
      </c>
      <c r="DU464" s="14">
        <v>0.93</v>
      </c>
      <c r="DV464" s="14">
        <v>0.79</v>
      </c>
      <c r="DW464" s="14">
        <v>1.1000000000000001</v>
      </c>
      <c r="DX464" s="14">
        <v>0.94</v>
      </c>
      <c r="DY464" s="12">
        <f t="shared" si="36"/>
        <v>2</v>
      </c>
      <c r="DZ464" s="12">
        <f t="shared" si="37"/>
        <v>2</v>
      </c>
      <c r="EA464" s="12">
        <f t="shared" si="38"/>
        <v>0</v>
      </c>
      <c r="EB464" s="12">
        <f t="shared" si="39"/>
        <v>0</v>
      </c>
    </row>
    <row r="465" spans="1:132" x14ac:dyDescent="0.25">
      <c r="A465" s="297">
        <v>103468</v>
      </c>
      <c r="B465" s="347">
        <v>676197</v>
      </c>
      <c r="C465" s="297">
        <v>1028783</v>
      </c>
      <c r="D465" s="14">
        <v>1790963130</v>
      </c>
      <c r="E465" s="26" t="s">
        <v>937</v>
      </c>
      <c r="F465" s="26" t="str">
        <f>INDEX('Mar - Aug'!X:X,MATCH(A465,'Mar - Aug'!B:B,0))</f>
        <v>Tarrant</v>
      </c>
      <c r="G465" s="26" t="s">
        <v>3028</v>
      </c>
      <c r="H465" s="26"/>
      <c r="I465" s="26" t="str">
        <f t="shared" si="35"/>
        <v/>
      </c>
      <c r="J465" s="299" t="s">
        <v>340</v>
      </c>
      <c r="K465" s="299" t="s">
        <v>945</v>
      </c>
      <c r="L465" s="299" t="s">
        <v>341</v>
      </c>
      <c r="M465" s="13">
        <v>1.171874E-2</v>
      </c>
      <c r="N465" s="13">
        <v>2.6881720000000001E-2</v>
      </c>
      <c r="O465" s="13">
        <v>0</v>
      </c>
      <c r="P465" s="13">
        <v>4.8192770000000003E-2</v>
      </c>
      <c r="Q465" s="13">
        <v>3.3690650000000003E-2</v>
      </c>
      <c r="R465" s="13">
        <v>5.5747400000000003E-2</v>
      </c>
      <c r="S465" s="13">
        <v>3.7344499999999998E-3</v>
      </c>
      <c r="T465" s="13">
        <v>0.15247816</v>
      </c>
      <c r="U465" s="13">
        <v>3.3690650000000003E-2</v>
      </c>
      <c r="V465" s="13">
        <v>5.5747400000000003E-2</v>
      </c>
      <c r="W465" s="13">
        <v>3.7344499999999998E-3</v>
      </c>
      <c r="X465" s="13">
        <v>0.15247816</v>
      </c>
      <c r="Y465" s="13">
        <v>3.3690650000000003E-2</v>
      </c>
      <c r="Z465" s="13">
        <v>5.5747400000000003E-2</v>
      </c>
      <c r="AA465" s="13">
        <v>3.7344499999999998E-3</v>
      </c>
      <c r="AB465" s="13">
        <v>0.15247816</v>
      </c>
      <c r="AC465" s="13">
        <v>3.3690650000000003E-2</v>
      </c>
      <c r="AD465" s="13">
        <v>5.5747400000000003E-2</v>
      </c>
      <c r="AE465" s="13">
        <v>3.7344499999999998E-3</v>
      </c>
      <c r="AF465" s="13">
        <v>0.15247816</v>
      </c>
      <c r="AG465" s="13">
        <v>3.3690650000000003E-2</v>
      </c>
      <c r="AH465" s="13">
        <v>5.5747400000000003E-2</v>
      </c>
      <c r="AI465" s="13">
        <v>3.7344499999999998E-3</v>
      </c>
      <c r="AJ465" s="13">
        <v>0.15247816</v>
      </c>
      <c r="AK465" s="13">
        <v>3.3690650000000003E-2</v>
      </c>
      <c r="AL465" s="13">
        <v>5.5747400000000003E-2</v>
      </c>
      <c r="AM465" s="13">
        <v>3.7344499999999998E-3</v>
      </c>
      <c r="AN465" s="13">
        <v>0.15247816</v>
      </c>
      <c r="AO465" s="13">
        <v>3.3690650000000003E-2</v>
      </c>
      <c r="AP465" s="13">
        <v>5.5747400000000003E-2</v>
      </c>
      <c r="AQ465" s="13">
        <v>3.7344499999999998E-3</v>
      </c>
      <c r="AR465" s="13">
        <v>0.15247816</v>
      </c>
      <c r="AS465" s="13">
        <v>3.3690650000000003E-2</v>
      </c>
      <c r="AT465" s="13">
        <v>5.5747400000000003E-2</v>
      </c>
      <c r="AU465" s="13">
        <v>3.7344499999999998E-3</v>
      </c>
      <c r="AV465" s="13">
        <v>0.15247816</v>
      </c>
      <c r="AW465" s="13">
        <v>3.3690650000000003E-2</v>
      </c>
      <c r="AX465" s="13">
        <v>5.5747400000000003E-2</v>
      </c>
      <c r="AY465" s="13">
        <v>3.7344499999999998E-3</v>
      </c>
      <c r="AZ465" s="13">
        <v>0.15247816</v>
      </c>
      <c r="BA465" s="86">
        <v>1.8181818181818198E-2</v>
      </c>
      <c r="BB465" s="86">
        <v>2.32558139534884E-2</v>
      </c>
      <c r="BC465" s="13">
        <v>0</v>
      </c>
      <c r="BD465" s="13">
        <v>3.7037037037037E-2</v>
      </c>
      <c r="BE465" s="14">
        <v>3.5714285714285698E-2</v>
      </c>
      <c r="BF465" s="14">
        <v>4.6511627906976702E-2</v>
      </c>
      <c r="BG465" s="14">
        <v>0</v>
      </c>
      <c r="BH465" s="14">
        <v>5.4545454545454501E-2</v>
      </c>
      <c r="BI465" s="14">
        <v>3.5714285714285698E-2</v>
      </c>
      <c r="BJ465" s="14">
        <v>2.27272727272727E-2</v>
      </c>
      <c r="BK465" s="14">
        <v>0</v>
      </c>
      <c r="BL465" s="430">
        <v>5.5555555555555601E-2</v>
      </c>
      <c r="BM465" s="14">
        <v>3.5714285714285698E-2</v>
      </c>
      <c r="BN465" s="14">
        <v>2.2222222222222199E-2</v>
      </c>
      <c r="BO465" s="14">
        <v>0</v>
      </c>
      <c r="BP465" s="14">
        <v>3.77358490566038E-2</v>
      </c>
      <c r="BQ465" s="86">
        <v>3.5714285714285698E-2</v>
      </c>
      <c r="BR465" s="86">
        <v>2.2222222222222199E-2</v>
      </c>
      <c r="BS465" s="86">
        <v>0</v>
      </c>
      <c r="BT465" s="86">
        <v>3.77358490566038E-2</v>
      </c>
      <c r="BU465" s="14" t="s">
        <v>36</v>
      </c>
      <c r="BV465" s="14" t="s">
        <v>35</v>
      </c>
      <c r="BW465" s="14" t="s">
        <v>35</v>
      </c>
      <c r="BX465" s="14" t="s">
        <v>35</v>
      </c>
      <c r="BY465" s="14" t="s">
        <v>36</v>
      </c>
      <c r="BZ465" s="14" t="s">
        <v>35</v>
      </c>
      <c r="CA465" s="14" t="s">
        <v>35</v>
      </c>
      <c r="CB465" s="14" t="s">
        <v>35</v>
      </c>
      <c r="CC465" s="14">
        <v>8.08</v>
      </c>
      <c r="CD465" s="14">
        <v>8.08</v>
      </c>
      <c r="CE465" s="14">
        <v>8.08</v>
      </c>
      <c r="CF465" s="14">
        <v>8.08</v>
      </c>
      <c r="CG465" s="14">
        <v>8.08</v>
      </c>
      <c r="CH465" s="14">
        <v>8.08</v>
      </c>
      <c r="CI465" s="14">
        <v>7.84</v>
      </c>
      <c r="CJ465" s="14">
        <f>INDEX('Monthy Targets'!AC:AC,(MATCH(FY2019_ALL_Targets!$B:$B,'Monthy Targets'!$B:$B,0)))</f>
        <v>7.81</v>
      </c>
      <c r="CK465" s="14">
        <f>INDEX('Monthy Targets'!AD:AD,(MATCH(FY2019_ALL_Targets!$B:$B,'Monthy Targets'!$B:$B,0)))</f>
        <v>7.81</v>
      </c>
      <c r="CL465" s="14">
        <f>INDEX('Monthy Targets'!AE:AE,(MATCH(FY2019_ALL_Targets!$B:$B,'Monthy Targets'!$B:$B,0)))</f>
        <v>7.81</v>
      </c>
      <c r="CM465" s="14">
        <f>INDEX('Monthy Targets'!AF:AF,(MATCH(FY2019_ALL_Targets!$B:$B,'Monthy Targets'!$B:$B,0)))</f>
        <v>7.81</v>
      </c>
      <c r="CN465" s="14">
        <f>INDEX('Monthy Targets'!AG:AG,(MATCH(FY2019_ALL_Targets!$B:$B,'Monthy Targets'!$B:$B,0)))</f>
        <v>7.81</v>
      </c>
      <c r="CO465" s="14">
        <v>0.55000000000000004</v>
      </c>
      <c r="CP465" s="14">
        <v>0.55000000000000004</v>
      </c>
      <c r="CQ465" s="14">
        <v>0.55000000000000004</v>
      </c>
      <c r="CR465" s="14">
        <v>0.55000000000000004</v>
      </c>
      <c r="CS465" s="14">
        <v>0</v>
      </c>
      <c r="CT465" s="14">
        <v>0.55000000000000004</v>
      </c>
      <c r="CU465" s="14">
        <v>0.55000000000000004</v>
      </c>
      <c r="CV465" s="14">
        <v>0.55000000000000004</v>
      </c>
      <c r="CW465" s="14">
        <v>0</v>
      </c>
      <c r="CX465" s="14">
        <v>0.53</v>
      </c>
      <c r="CY465" s="14">
        <v>0.53</v>
      </c>
      <c r="CZ465" s="14">
        <v>0.53</v>
      </c>
      <c r="DA465" s="14">
        <f>IF('QIPP Scorecard'!$AA$1=4,IF(FY2019_ALL_Targets!$BU465="Yes",INDEX('Final Comp Values'!$BN:$BN,MATCH(FY2019_ALL_Targets!$A465,'Final Comp Values'!$B:$B,0)),IF($BU465="Min Data",0,0)),0)</f>
        <v>0</v>
      </c>
      <c r="DB465" s="14">
        <f>IF('QIPP Scorecard'!$AA$1=4,IF(FY2019_ALL_Targets!$BV465="Yes",INDEX('Final Comp Values'!$BN:$BN,MATCH(FY2019_ALL_Targets!$A465,'Final Comp Values'!$B:$B,0)),IF($BV465="Min Data",0,0)),0)</f>
        <v>0.53</v>
      </c>
      <c r="DC465" s="14">
        <f>IF('QIPP Scorecard'!$AA$1=4,IF(FY2019_ALL_Targets!$BW465="Yes",INDEX('Final Comp Values'!$BN:$BN,MATCH(FY2019_ALL_Targets!$A465,'Final Comp Values'!$B:$B,0)),IF(CI465="Min Data",0,0)),0)</f>
        <v>0.53</v>
      </c>
      <c r="DD465" s="14">
        <f>IF('QIPP Scorecard'!$AA$1=4,IF(FY2019_ALL_Targets!$BX465="Yes",INDEX('Final Comp Values'!$BN:$BN,MATCH(FY2019_ALL_Targets!$A465,'Final Comp Values'!$B:$B,0)),IF($BX465="Min Data",0,0)),0)</f>
        <v>0.53</v>
      </c>
      <c r="DE465" s="14">
        <v>1.02</v>
      </c>
      <c r="DF465" s="14">
        <v>1.02</v>
      </c>
      <c r="DG465" s="14">
        <v>1.02</v>
      </c>
      <c r="DH465" s="14">
        <v>1.02</v>
      </c>
      <c r="DI465" s="14">
        <v>0</v>
      </c>
      <c r="DJ465" s="14">
        <v>1.02</v>
      </c>
      <c r="DK465" s="14">
        <v>1.02</v>
      </c>
      <c r="DL465" s="14">
        <v>1.02</v>
      </c>
      <c r="DM465" s="14">
        <v>0</v>
      </c>
      <c r="DN465" s="14">
        <v>0.99</v>
      </c>
      <c r="DO465" s="14">
        <v>0.99</v>
      </c>
      <c r="DP465" s="14">
        <v>0.99</v>
      </c>
      <c r="DQ465" s="14">
        <f>IF('QIPP Scorecard'!$AA$1=4,IF(FY2019_ALL_Targets!$BY465="Yes",INDEX('Final Comp Values'!$BK:$BK,MATCH(FY2019_ALL_Targets!$A465,'Final Comp Values'!$B:$B,0)),IF($BY465="Min Data",0,0)),0)</f>
        <v>0</v>
      </c>
      <c r="DR465" s="14">
        <f>IF('QIPP Scorecard'!$AA$1=4,IF(FY2019_ALL_Targets!$BZ465="Yes",INDEX('Final Comp Values'!$BO:$BO,MATCH(FY2019_ALL_Targets!$A465,'Final Comp Values'!$B:$B,0)),IF($BZ465="Min Data",0,0)),0)</f>
        <v>0.99</v>
      </c>
      <c r="DS465" s="14">
        <f>IF('QIPP Scorecard'!$AA$1=4,IF(FY2019_ALL_Targets!$CA465="Yes",INDEX('Final Comp Values'!$BO:$BO,MATCH(FY2019_ALL_Targets!$A465,'Final Comp Values'!$B:$B,0)),IF($CA465="Min Data",0,0)),0)</f>
        <v>0.99</v>
      </c>
      <c r="DT465" s="14">
        <f>IF('QIPP Scorecard'!$AA$1=4,IF(FY2019_ALL_Targets!$CB465="Yes",INDEX('Final Comp Values'!$BO:$BO,MATCH(FY2019_ALL_Targets!$A465,'Final Comp Values'!$B:$B,0)),IF($CB465="Min Data",0,0)),0)</f>
        <v>0.99</v>
      </c>
      <c r="DU465" s="14">
        <v>1.44</v>
      </c>
      <c r="DV465" s="14">
        <v>1.44</v>
      </c>
      <c r="DW465" s="14">
        <v>1.51</v>
      </c>
      <c r="DX465" s="14">
        <v>1.48</v>
      </c>
      <c r="DY465" s="12">
        <f t="shared" si="36"/>
        <v>1</v>
      </c>
      <c r="DZ465" s="12">
        <f t="shared" si="37"/>
        <v>1</v>
      </c>
      <c r="EA465" s="12">
        <f t="shared" si="38"/>
        <v>0</v>
      </c>
      <c r="EB465" s="12">
        <f t="shared" si="39"/>
        <v>0</v>
      </c>
    </row>
    <row r="466" spans="1:132" x14ac:dyDescent="0.25">
      <c r="A466" s="297">
        <v>4097</v>
      </c>
      <c r="B466" s="347">
        <v>676206</v>
      </c>
      <c r="C466" s="297">
        <v>1028637</v>
      </c>
      <c r="D466" s="14">
        <v>1902203607</v>
      </c>
      <c r="E466" s="26" t="s">
        <v>1003</v>
      </c>
      <c r="F466" s="26" t="str">
        <f>INDEX('Mar - Aug'!X:X,MATCH(A466,'Mar - Aug'!B:B,0))</f>
        <v>Hidalgo</v>
      </c>
      <c r="G466" s="26" t="s">
        <v>3026</v>
      </c>
      <c r="H466" s="26"/>
      <c r="I466" s="26" t="str">
        <f t="shared" si="35"/>
        <v/>
      </c>
      <c r="J466" s="299" t="s">
        <v>426</v>
      </c>
      <c r="K466" s="299" t="s">
        <v>1007</v>
      </c>
      <c r="L466" s="299" t="s">
        <v>427</v>
      </c>
      <c r="M466" s="13">
        <v>2.5000000000000001E-2</v>
      </c>
      <c r="N466" s="13">
        <v>7.3248400000000005E-2</v>
      </c>
      <c r="O466" s="13">
        <v>0</v>
      </c>
      <c r="P466" s="13">
        <v>3.4375000000000003E-2</v>
      </c>
      <c r="Q466" s="13">
        <v>3.3690650000000003E-2</v>
      </c>
      <c r="R466" s="13">
        <v>5.5747400000000003E-2</v>
      </c>
      <c r="S466" s="13">
        <v>3.7344499999999998E-3</v>
      </c>
      <c r="T466" s="13">
        <v>0.15247816</v>
      </c>
      <c r="U466" s="13">
        <v>3.3690650000000003E-2</v>
      </c>
      <c r="V466" s="13">
        <v>7.2003177200000004E-2</v>
      </c>
      <c r="W466" s="13">
        <v>3.7344499999999998E-3</v>
      </c>
      <c r="X466" s="13">
        <v>0.15247816</v>
      </c>
      <c r="Y466" s="13">
        <v>3.3690650000000003E-2</v>
      </c>
      <c r="Z466" s="13">
        <v>6.9585980000000006E-2</v>
      </c>
      <c r="AA466" s="13">
        <v>3.7344499999999998E-3</v>
      </c>
      <c r="AB466" s="13">
        <v>0.15247816</v>
      </c>
      <c r="AC466" s="13">
        <v>3.3690650000000003E-2</v>
      </c>
      <c r="AD466" s="13">
        <v>7.0757954400000003E-2</v>
      </c>
      <c r="AE466" s="13">
        <v>3.7344499999999998E-3</v>
      </c>
      <c r="AF466" s="13">
        <v>0.15247816</v>
      </c>
      <c r="AG466" s="13">
        <v>3.3690650000000003E-2</v>
      </c>
      <c r="AH466" s="13">
        <v>6.5923560000000006E-2</v>
      </c>
      <c r="AI466" s="13">
        <v>3.7344499999999998E-3</v>
      </c>
      <c r="AJ466" s="13">
        <v>0.15247816</v>
      </c>
      <c r="AK466" s="13">
        <v>3.3690650000000003E-2</v>
      </c>
      <c r="AL466" s="13">
        <v>6.9512731600000002E-2</v>
      </c>
      <c r="AM466" s="13">
        <v>3.7344499999999998E-3</v>
      </c>
      <c r="AN466" s="13">
        <v>0.15247816</v>
      </c>
      <c r="AO466" s="13">
        <v>3.3690650000000003E-2</v>
      </c>
      <c r="AP466" s="13">
        <v>6.226114E-2</v>
      </c>
      <c r="AQ466" s="13">
        <v>3.7344499999999998E-3</v>
      </c>
      <c r="AR466" s="13">
        <v>0.15247816</v>
      </c>
      <c r="AS466" s="13">
        <v>3.3690650000000003E-2</v>
      </c>
      <c r="AT466" s="13">
        <v>6.8121011999999995E-2</v>
      </c>
      <c r="AU466" s="13">
        <v>3.7344499999999998E-3</v>
      </c>
      <c r="AV466" s="13">
        <v>0.15247816</v>
      </c>
      <c r="AW466" s="13">
        <v>3.3690650000000003E-2</v>
      </c>
      <c r="AX466" s="13">
        <v>5.859872E-2</v>
      </c>
      <c r="AY466" s="13">
        <v>3.7344499999999998E-3</v>
      </c>
      <c r="AZ466" s="13">
        <v>0.15247816</v>
      </c>
      <c r="BA466" s="86">
        <v>0</v>
      </c>
      <c r="BB466" s="86">
        <v>0.16</v>
      </c>
      <c r="BC466" s="13">
        <v>0</v>
      </c>
      <c r="BD466" s="13">
        <v>5.1282051282051301E-2</v>
      </c>
      <c r="BE466" s="14">
        <v>0</v>
      </c>
      <c r="BF466" s="14">
        <v>8.3333333333333301E-2</v>
      </c>
      <c r="BG466" s="14">
        <v>0</v>
      </c>
      <c r="BH466" s="14">
        <v>5.1948051948052E-2</v>
      </c>
      <c r="BI466" s="14">
        <v>1.1111111111111099E-2</v>
      </c>
      <c r="BJ466" s="14">
        <v>8.7499999999999994E-2</v>
      </c>
      <c r="BK466" s="14">
        <v>0</v>
      </c>
      <c r="BL466" s="430">
        <v>5.6179775280898903E-2</v>
      </c>
      <c r="BM466" s="14">
        <v>1.05263157894737E-2</v>
      </c>
      <c r="BN466" s="14">
        <v>3.4883720930232599E-2</v>
      </c>
      <c r="BO466" s="14">
        <v>0</v>
      </c>
      <c r="BP466" s="14">
        <v>6.3829787234042507E-2</v>
      </c>
      <c r="BQ466" s="86">
        <v>1.05263157894737E-2</v>
      </c>
      <c r="BR466" s="86">
        <v>3.4883720930232599E-2</v>
      </c>
      <c r="BS466" s="86">
        <v>0</v>
      </c>
      <c r="BT466" s="86">
        <v>6.3829787234042507E-2</v>
      </c>
      <c r="BU466" s="14" t="s">
        <v>35</v>
      </c>
      <c r="BV466" s="14" t="s">
        <v>35</v>
      </c>
      <c r="BW466" s="14" t="s">
        <v>35</v>
      </c>
      <c r="BX466" s="14" t="s">
        <v>35</v>
      </c>
      <c r="BY466" s="14" t="s">
        <v>35</v>
      </c>
      <c r="BZ466" s="14" t="s">
        <v>35</v>
      </c>
      <c r="CA466" s="14" t="s">
        <v>35</v>
      </c>
      <c r="CB466" s="14" t="s">
        <v>35</v>
      </c>
      <c r="CC466" s="14">
        <v>18.21</v>
      </c>
      <c r="CD466" s="14">
        <v>18.21</v>
      </c>
      <c r="CE466" s="14">
        <v>18.21</v>
      </c>
      <c r="CF466" s="14">
        <v>18.21</v>
      </c>
      <c r="CG466" s="14">
        <v>18.21</v>
      </c>
      <c r="CH466" s="14">
        <v>18.21</v>
      </c>
      <c r="CI466" s="14">
        <v>17.77</v>
      </c>
      <c r="CJ466" s="14">
        <f>INDEX('Monthy Targets'!AC:AC,(MATCH(FY2019_ALL_Targets!$B:$B,'Monthy Targets'!$B:$B,0)))</f>
        <v>17.7</v>
      </c>
      <c r="CK466" s="14">
        <f>INDEX('Monthy Targets'!AD:AD,(MATCH(FY2019_ALL_Targets!$B:$B,'Monthy Targets'!$B:$B,0)))</f>
        <v>17.7</v>
      </c>
      <c r="CL466" s="14">
        <f>INDEX('Monthy Targets'!AE:AE,(MATCH(FY2019_ALL_Targets!$B:$B,'Monthy Targets'!$B:$B,0)))</f>
        <v>17.7</v>
      </c>
      <c r="CM466" s="14">
        <f>INDEX('Monthy Targets'!AF:AF,(MATCH(FY2019_ALL_Targets!$B:$B,'Monthy Targets'!$B:$B,0)))</f>
        <v>17.7</v>
      </c>
      <c r="CN466" s="14">
        <f>INDEX('Monthy Targets'!AG:AG,(MATCH(FY2019_ALL_Targets!$B:$B,'Monthy Targets'!$B:$B,0)))</f>
        <v>17.7</v>
      </c>
      <c r="CO466" s="14">
        <v>1.23</v>
      </c>
      <c r="CP466" s="14">
        <v>0</v>
      </c>
      <c r="CQ466" s="14">
        <v>1.23</v>
      </c>
      <c r="CR466" s="14">
        <v>1.23</v>
      </c>
      <c r="CS466" s="14">
        <v>1.23</v>
      </c>
      <c r="CT466" s="14">
        <v>0</v>
      </c>
      <c r="CU466" s="14">
        <v>1.23</v>
      </c>
      <c r="CV466" s="14">
        <v>1.23</v>
      </c>
      <c r="CW466" s="14">
        <v>1.2</v>
      </c>
      <c r="CX466" s="14">
        <v>0</v>
      </c>
      <c r="CY466" s="14">
        <v>1.2</v>
      </c>
      <c r="CZ466" s="14">
        <v>1.2</v>
      </c>
      <c r="DA466" s="14">
        <f>IF('QIPP Scorecard'!$AA$1=4,IF(FY2019_ALL_Targets!$BU466="Yes",INDEX('Final Comp Values'!$BN:$BN,MATCH(FY2019_ALL_Targets!$A466,'Final Comp Values'!$B:$B,0)),IF($BU466="Min Data",0,0)),0)</f>
        <v>1.2</v>
      </c>
      <c r="DB466" s="14">
        <f>IF('QIPP Scorecard'!$AA$1=4,IF(FY2019_ALL_Targets!$BV466="Yes",INDEX('Final Comp Values'!$BN:$BN,MATCH(FY2019_ALL_Targets!$A466,'Final Comp Values'!$B:$B,0)),IF($BV466="Min Data",0,0)),0)</f>
        <v>1.2</v>
      </c>
      <c r="DC466" s="14">
        <f>IF('QIPP Scorecard'!$AA$1=4,IF(FY2019_ALL_Targets!$BW466="Yes",INDEX('Final Comp Values'!$BN:$BN,MATCH(FY2019_ALL_Targets!$A466,'Final Comp Values'!$B:$B,0)),IF(CI466="Min Data",0,0)),0)</f>
        <v>1.2</v>
      </c>
      <c r="DD466" s="14">
        <f>IF('QIPP Scorecard'!$AA$1=4,IF(FY2019_ALL_Targets!$BX466="Yes",INDEX('Final Comp Values'!$BN:$BN,MATCH(FY2019_ALL_Targets!$A466,'Final Comp Values'!$B:$B,0)),IF($BX466="Min Data",0,0)),0)</f>
        <v>1.2</v>
      </c>
      <c r="DE466" s="14">
        <v>2.29</v>
      </c>
      <c r="DF466" s="14">
        <v>0</v>
      </c>
      <c r="DG466" s="14">
        <v>2.29</v>
      </c>
      <c r="DH466" s="14">
        <v>2.29</v>
      </c>
      <c r="DI466" s="14">
        <v>2.29</v>
      </c>
      <c r="DJ466" s="14">
        <v>0</v>
      </c>
      <c r="DK466" s="14">
        <v>2.29</v>
      </c>
      <c r="DL466" s="14">
        <v>2.29</v>
      </c>
      <c r="DM466" s="14">
        <v>2.23</v>
      </c>
      <c r="DN466" s="14">
        <v>0</v>
      </c>
      <c r="DO466" s="14">
        <v>2.23</v>
      </c>
      <c r="DP466" s="14">
        <v>2.23</v>
      </c>
      <c r="DQ466" s="14">
        <f>IF('QIPP Scorecard'!$AA$1=4,IF(FY2019_ALL_Targets!$BY466="Yes",INDEX('Final Comp Values'!$BK:$BK,MATCH(FY2019_ALL_Targets!$A466,'Final Comp Values'!$B:$B,0)),IF($BY466="Min Data",0,0)),0)</f>
        <v>2.23</v>
      </c>
      <c r="DR466" s="14">
        <f>IF('QIPP Scorecard'!$AA$1=4,IF(FY2019_ALL_Targets!$BZ466="Yes",INDEX('Final Comp Values'!$BO:$BO,MATCH(FY2019_ALL_Targets!$A466,'Final Comp Values'!$B:$B,0)),IF($BZ466="Min Data",0,0)),0)</f>
        <v>2.23</v>
      </c>
      <c r="DS466" s="14">
        <f>IF('QIPP Scorecard'!$AA$1=4,IF(FY2019_ALL_Targets!$CA466="Yes",INDEX('Final Comp Values'!$BO:$BO,MATCH(FY2019_ALL_Targets!$A466,'Final Comp Values'!$B:$B,0)),IF($CA466="Min Data",0,0)),0)</f>
        <v>2.23</v>
      </c>
      <c r="DT466" s="14">
        <f>IF('QIPP Scorecard'!$AA$1=4,IF(FY2019_ALL_Targets!$CB466="Yes",INDEX('Final Comp Values'!$BO:$BO,MATCH(FY2019_ALL_Targets!$A466,'Final Comp Values'!$B:$B,0)),IF($CB466="Min Data",0,0)),0)</f>
        <v>2.23</v>
      </c>
      <c r="DU466" s="14">
        <v>2.89</v>
      </c>
      <c r="DV466" s="14">
        <v>3.26</v>
      </c>
      <c r="DW466" s="14">
        <v>3.41</v>
      </c>
      <c r="DX466" s="14">
        <v>3.74</v>
      </c>
      <c r="DY466" s="12">
        <f t="shared" si="36"/>
        <v>0</v>
      </c>
      <c r="DZ466" s="12">
        <f t="shared" si="37"/>
        <v>0</v>
      </c>
      <c r="EA466" s="12">
        <f t="shared" si="38"/>
        <v>0</v>
      </c>
      <c r="EB466" s="12">
        <f t="shared" si="39"/>
        <v>0</v>
      </c>
    </row>
    <row r="467" spans="1:132" x14ac:dyDescent="0.25">
      <c r="A467" s="297">
        <v>103557</v>
      </c>
      <c r="B467" s="347">
        <v>676207</v>
      </c>
      <c r="C467" s="297">
        <v>1026568</v>
      </c>
      <c r="D467" s="14">
        <v>1518355387</v>
      </c>
      <c r="E467" s="26" t="s">
        <v>930</v>
      </c>
      <c r="F467" s="26" t="str">
        <f>INDEX('Mar - Aug'!X:X,MATCH(A467,'Mar - Aug'!B:B,0))</f>
        <v>Harris</v>
      </c>
      <c r="G467" s="26" t="s">
        <v>3031</v>
      </c>
      <c r="H467" s="26"/>
      <c r="I467" s="26" t="str">
        <f t="shared" si="35"/>
        <v/>
      </c>
      <c r="J467" s="299" t="s">
        <v>346</v>
      </c>
      <c r="K467" s="299" t="s">
        <v>2671</v>
      </c>
      <c r="L467" s="299" t="s">
        <v>347</v>
      </c>
      <c r="M467" s="13">
        <v>1.980196E-2</v>
      </c>
      <c r="N467" s="13">
        <v>0.10380623</v>
      </c>
      <c r="O467" s="13">
        <v>0</v>
      </c>
      <c r="P467" s="13">
        <v>0.11557787999999999</v>
      </c>
      <c r="Q467" s="13">
        <v>3.3690650000000003E-2</v>
      </c>
      <c r="R467" s="13">
        <v>5.5747400000000003E-2</v>
      </c>
      <c r="S467" s="13">
        <v>3.7344499999999998E-3</v>
      </c>
      <c r="T467" s="13">
        <v>0.15247816</v>
      </c>
      <c r="U467" s="13">
        <v>3.3690650000000003E-2</v>
      </c>
      <c r="V467" s="13">
        <v>0.10204152409</v>
      </c>
      <c r="W467" s="13">
        <v>3.7344499999999998E-3</v>
      </c>
      <c r="X467" s="13">
        <v>0.15247816</v>
      </c>
      <c r="Y467" s="13">
        <v>3.3690650000000003E-2</v>
      </c>
      <c r="Z467" s="13">
        <v>9.8615918499999997E-2</v>
      </c>
      <c r="AA467" s="13">
        <v>3.7344499999999998E-3</v>
      </c>
      <c r="AB467" s="13">
        <v>0.15247816</v>
      </c>
      <c r="AC467" s="13">
        <v>3.3690650000000003E-2</v>
      </c>
      <c r="AD467" s="13">
        <v>0.10027681818</v>
      </c>
      <c r="AE467" s="13">
        <v>3.7344499999999998E-3</v>
      </c>
      <c r="AF467" s="13">
        <v>0.15247816</v>
      </c>
      <c r="AG467" s="13">
        <v>3.3690650000000003E-2</v>
      </c>
      <c r="AH467" s="13">
        <v>9.3425606999999994E-2</v>
      </c>
      <c r="AI467" s="13">
        <v>3.7344499999999998E-3</v>
      </c>
      <c r="AJ467" s="13">
        <v>0.15247816</v>
      </c>
      <c r="AK467" s="13">
        <v>3.3690650000000003E-2</v>
      </c>
      <c r="AL467" s="13">
        <v>9.8512112269999993E-2</v>
      </c>
      <c r="AM467" s="13">
        <v>3.7344499999999998E-3</v>
      </c>
      <c r="AN467" s="13">
        <v>0.15247816</v>
      </c>
      <c r="AO467" s="13">
        <v>3.3690650000000003E-2</v>
      </c>
      <c r="AP467" s="13">
        <v>8.8235295500000005E-2</v>
      </c>
      <c r="AQ467" s="13">
        <v>3.7344499999999998E-3</v>
      </c>
      <c r="AR467" s="13">
        <v>0.15247816</v>
      </c>
      <c r="AS467" s="13">
        <v>3.3690650000000003E-2</v>
      </c>
      <c r="AT467" s="13">
        <v>9.6539793900000004E-2</v>
      </c>
      <c r="AU467" s="13">
        <v>3.7344499999999998E-3</v>
      </c>
      <c r="AV467" s="13">
        <v>0.15247816</v>
      </c>
      <c r="AW467" s="13">
        <v>3.3690650000000003E-2</v>
      </c>
      <c r="AX467" s="13">
        <v>8.3044984000000002E-2</v>
      </c>
      <c r="AY467" s="13">
        <v>3.7344499999999998E-3</v>
      </c>
      <c r="AZ467" s="13">
        <v>0.15247816</v>
      </c>
      <c r="BA467" s="86">
        <v>1.85185185185185E-2</v>
      </c>
      <c r="BB467" s="86">
        <v>9.8765432098765399E-2</v>
      </c>
      <c r="BC467" s="13">
        <v>0</v>
      </c>
      <c r="BD467" s="13">
        <v>4.67289719626168E-2</v>
      </c>
      <c r="BE467" s="14">
        <v>1.9801980198019799E-2</v>
      </c>
      <c r="BF467" s="14">
        <v>8.1081081081081099E-2</v>
      </c>
      <c r="BG467" s="14">
        <v>0</v>
      </c>
      <c r="BH467" s="14">
        <v>6.1224489795918401E-2</v>
      </c>
      <c r="BI467" s="14">
        <v>1.0752688172042999E-2</v>
      </c>
      <c r="BJ467" s="14">
        <v>7.1428571428571397E-2</v>
      </c>
      <c r="BK467" s="14">
        <v>0</v>
      </c>
      <c r="BL467" s="430">
        <v>3.3333333333333298E-2</v>
      </c>
      <c r="BM467" s="14">
        <v>2.27272727272727E-2</v>
      </c>
      <c r="BN467" s="14">
        <v>4.8387096774193498E-2</v>
      </c>
      <c r="BO467" s="14">
        <v>0</v>
      </c>
      <c r="BP467" s="14">
        <v>5.8139534883720902E-2</v>
      </c>
      <c r="BQ467" s="86">
        <v>2.27272727272727E-2</v>
      </c>
      <c r="BR467" s="86">
        <v>4.8387096774193498E-2</v>
      </c>
      <c r="BS467" s="86">
        <v>0</v>
      </c>
      <c r="BT467" s="86">
        <v>5.8139534883720902E-2</v>
      </c>
      <c r="BU467" s="14" t="s">
        <v>35</v>
      </c>
      <c r="BV467" s="14" t="s">
        <v>35</v>
      </c>
      <c r="BW467" s="14" t="s">
        <v>35</v>
      </c>
      <c r="BX467" s="14" t="s">
        <v>35</v>
      </c>
      <c r="BY467" s="14" t="s">
        <v>35</v>
      </c>
      <c r="BZ467" s="14" t="s">
        <v>35</v>
      </c>
      <c r="CA467" s="14" t="s">
        <v>35</v>
      </c>
      <c r="CB467" s="14" t="s">
        <v>35</v>
      </c>
      <c r="CC467" s="14">
        <v>6.31</v>
      </c>
      <c r="CD467" s="14">
        <v>6.31</v>
      </c>
      <c r="CE467" s="14">
        <v>6.31</v>
      </c>
      <c r="CF467" s="14">
        <v>6.31</v>
      </c>
      <c r="CG467" s="14">
        <v>6.31</v>
      </c>
      <c r="CH467" s="14">
        <v>6.31</v>
      </c>
      <c r="CI467" s="14">
        <v>6.26</v>
      </c>
      <c r="CJ467" s="14">
        <f>INDEX('Monthy Targets'!AC:AC,(MATCH(FY2019_ALL_Targets!$B:$B,'Monthy Targets'!$B:$B,0)))</f>
        <v>6.24</v>
      </c>
      <c r="CK467" s="14">
        <f>INDEX('Monthy Targets'!AD:AD,(MATCH(FY2019_ALL_Targets!$B:$B,'Monthy Targets'!$B:$B,0)))</f>
        <v>6.24</v>
      </c>
      <c r="CL467" s="14">
        <f>INDEX('Monthy Targets'!AE:AE,(MATCH(FY2019_ALL_Targets!$B:$B,'Monthy Targets'!$B:$B,0)))</f>
        <v>6.24</v>
      </c>
      <c r="CM467" s="14">
        <f>INDEX('Monthy Targets'!AF:AF,(MATCH(FY2019_ALL_Targets!$B:$B,'Monthy Targets'!$B:$B,0)))</f>
        <v>6.24</v>
      </c>
      <c r="CN467" s="14">
        <f>INDEX('Monthy Targets'!AG:AG,(MATCH(FY2019_ALL_Targets!$B:$B,'Monthy Targets'!$B:$B,0)))</f>
        <v>6.24</v>
      </c>
      <c r="CO467" s="14">
        <v>0.43</v>
      </c>
      <c r="CP467" s="14">
        <v>0.43</v>
      </c>
      <c r="CQ467" s="14">
        <v>0.43</v>
      </c>
      <c r="CR467" s="14">
        <v>0.43</v>
      </c>
      <c r="CS467" s="14">
        <v>0.43</v>
      </c>
      <c r="CT467" s="14">
        <v>0.43</v>
      </c>
      <c r="CU467" s="14">
        <v>0.43</v>
      </c>
      <c r="CV467" s="14">
        <v>0.43</v>
      </c>
      <c r="CW467" s="14">
        <v>0.42</v>
      </c>
      <c r="CX467" s="14">
        <v>0.42</v>
      </c>
      <c r="CY467" s="14">
        <v>0.42</v>
      </c>
      <c r="CZ467" s="14">
        <v>0.42</v>
      </c>
      <c r="DA467" s="14">
        <f>IF('QIPP Scorecard'!$AA$1=4,IF(FY2019_ALL_Targets!$BU467="Yes",INDEX('Final Comp Values'!$BN:$BN,MATCH(FY2019_ALL_Targets!$A467,'Final Comp Values'!$B:$B,0)),IF($BU467="Min Data",0,0)),0)</f>
        <v>0.42</v>
      </c>
      <c r="DB467" s="14">
        <f>IF('QIPP Scorecard'!$AA$1=4,IF(FY2019_ALL_Targets!$BV467="Yes",INDEX('Final Comp Values'!$BN:$BN,MATCH(FY2019_ALL_Targets!$A467,'Final Comp Values'!$B:$B,0)),IF($BV467="Min Data",0,0)),0)</f>
        <v>0.42</v>
      </c>
      <c r="DC467" s="14">
        <f>IF('QIPP Scorecard'!$AA$1=4,IF(FY2019_ALL_Targets!$BW467="Yes",INDEX('Final Comp Values'!$BN:$BN,MATCH(FY2019_ALL_Targets!$A467,'Final Comp Values'!$B:$B,0)),IF(CI467="Min Data",0,0)),0)</f>
        <v>0.42</v>
      </c>
      <c r="DD467" s="14">
        <f>IF('QIPP Scorecard'!$AA$1=4,IF(FY2019_ALL_Targets!$BX467="Yes",INDEX('Final Comp Values'!$BN:$BN,MATCH(FY2019_ALL_Targets!$A467,'Final Comp Values'!$B:$B,0)),IF($BX467="Min Data",0,0)),0)</f>
        <v>0.42</v>
      </c>
      <c r="DE467" s="14">
        <v>0.79</v>
      </c>
      <c r="DF467" s="14">
        <v>0</v>
      </c>
      <c r="DG467" s="14">
        <v>0.79</v>
      </c>
      <c r="DH467" s="14">
        <v>0.79</v>
      </c>
      <c r="DI467" s="14">
        <v>0.79</v>
      </c>
      <c r="DJ467" s="14">
        <v>0.79</v>
      </c>
      <c r="DK467" s="14">
        <v>0.79</v>
      </c>
      <c r="DL467" s="14">
        <v>0.79</v>
      </c>
      <c r="DM467" s="14">
        <v>0.79</v>
      </c>
      <c r="DN467" s="14">
        <v>0.79</v>
      </c>
      <c r="DO467" s="14">
        <v>0.79</v>
      </c>
      <c r="DP467" s="14">
        <v>0.79</v>
      </c>
      <c r="DQ467" s="14">
        <f>IF('QIPP Scorecard'!$AA$1=4,IF(FY2019_ALL_Targets!$BY467="Yes",INDEX('Final Comp Values'!$BK:$BK,MATCH(FY2019_ALL_Targets!$A467,'Final Comp Values'!$B:$B,0)),IF($BY467="Min Data",0,0)),0)</f>
        <v>0.79</v>
      </c>
      <c r="DR467" s="14">
        <f>IF('QIPP Scorecard'!$AA$1=4,IF(FY2019_ALL_Targets!$BZ467="Yes",INDEX('Final Comp Values'!$BO:$BO,MATCH(FY2019_ALL_Targets!$A467,'Final Comp Values'!$B:$B,0)),IF($BZ467="Min Data",0,0)),0)</f>
        <v>0.79</v>
      </c>
      <c r="DS467" s="14">
        <f>IF('QIPP Scorecard'!$AA$1=4,IF(FY2019_ALL_Targets!$CA467="Yes",INDEX('Final Comp Values'!$BO:$BO,MATCH(FY2019_ALL_Targets!$A467,'Final Comp Values'!$B:$B,0)),IF($CA467="Min Data",0,0)),0)</f>
        <v>0.79</v>
      </c>
      <c r="DT467" s="14">
        <f>IF('QIPP Scorecard'!$AA$1=4,IF(FY2019_ALL_Targets!$CB467="Yes",INDEX('Final Comp Values'!$BO:$BO,MATCH(FY2019_ALL_Targets!$A467,'Final Comp Values'!$B:$B,0)),IF($CB467="Min Data",0,0)),0)</f>
        <v>0.79</v>
      </c>
      <c r="DU467" s="14">
        <v>1.04</v>
      </c>
      <c r="DV467" s="14">
        <v>1.27</v>
      </c>
      <c r="DW467" s="14">
        <v>1.32</v>
      </c>
      <c r="DX467" s="14">
        <v>1.3</v>
      </c>
      <c r="DY467" s="12">
        <f t="shared" si="36"/>
        <v>0</v>
      </c>
      <c r="DZ467" s="12">
        <f t="shared" si="37"/>
        <v>0</v>
      </c>
      <c r="EA467" s="12">
        <f t="shared" si="38"/>
        <v>0</v>
      </c>
      <c r="EB467" s="12">
        <f t="shared" si="39"/>
        <v>0</v>
      </c>
    </row>
    <row r="468" spans="1:132" x14ac:dyDescent="0.25">
      <c r="A468" s="297">
        <v>101740</v>
      </c>
      <c r="B468" s="347">
        <v>676211</v>
      </c>
      <c r="C468" s="297">
        <v>1028845</v>
      </c>
      <c r="D468" s="14">
        <v>1043750854</v>
      </c>
      <c r="E468" s="26" t="s">
        <v>925</v>
      </c>
      <c r="F468" s="26" t="str">
        <f>INDEX('Mar - Aug'!X:X,MATCH(A468,'Mar - Aug'!B:B,0))</f>
        <v>MRSA Central</v>
      </c>
      <c r="G468" s="26" t="s">
        <v>3038</v>
      </c>
      <c r="H468" s="26"/>
      <c r="I468" s="26" t="str">
        <f t="shared" si="35"/>
        <v/>
      </c>
      <c r="J468" s="299" t="s">
        <v>296</v>
      </c>
      <c r="K468" s="299" t="s">
        <v>938</v>
      </c>
      <c r="L468" s="299" t="s">
        <v>297</v>
      </c>
      <c r="M468" s="13">
        <v>5.523256E-2</v>
      </c>
      <c r="N468" s="13">
        <v>3.7499989999999997E-2</v>
      </c>
      <c r="O468" s="13">
        <v>0</v>
      </c>
      <c r="P468" s="13">
        <v>0.17559522999999999</v>
      </c>
      <c r="Q468" s="13">
        <v>3.3690650000000003E-2</v>
      </c>
      <c r="R468" s="13">
        <v>5.5747400000000003E-2</v>
      </c>
      <c r="S468" s="13">
        <v>3.7344499999999998E-3</v>
      </c>
      <c r="T468" s="13">
        <v>0.15247816</v>
      </c>
      <c r="U468" s="13">
        <v>5.4293606479999999E-2</v>
      </c>
      <c r="V468" s="13">
        <v>5.5747400000000003E-2</v>
      </c>
      <c r="W468" s="13">
        <v>3.7344499999999998E-3</v>
      </c>
      <c r="X468" s="13">
        <v>0.17261011108999999</v>
      </c>
      <c r="Y468" s="13">
        <v>5.2470931999999998E-2</v>
      </c>
      <c r="Z468" s="13">
        <v>5.5747400000000003E-2</v>
      </c>
      <c r="AA468" s="13">
        <v>3.7344499999999998E-3</v>
      </c>
      <c r="AB468" s="13">
        <v>0.16681546850000001</v>
      </c>
      <c r="AC468" s="13">
        <v>5.3354652959999999E-2</v>
      </c>
      <c r="AD468" s="13">
        <v>5.5747400000000003E-2</v>
      </c>
      <c r="AE468" s="13">
        <v>3.7344499999999998E-3</v>
      </c>
      <c r="AF468" s="13">
        <v>0.16962499217999999</v>
      </c>
      <c r="AG468" s="13">
        <v>4.9709304000000003E-2</v>
      </c>
      <c r="AH468" s="13">
        <v>5.5747400000000003E-2</v>
      </c>
      <c r="AI468" s="13">
        <v>3.7344499999999998E-3</v>
      </c>
      <c r="AJ468" s="13">
        <v>0.158035707</v>
      </c>
      <c r="AK468" s="13">
        <v>5.2415699439999998E-2</v>
      </c>
      <c r="AL468" s="13">
        <v>5.5747400000000003E-2</v>
      </c>
      <c r="AM468" s="13">
        <v>3.7344499999999998E-3</v>
      </c>
      <c r="AN468" s="13">
        <v>0.16663987326999999</v>
      </c>
      <c r="AO468" s="13">
        <v>4.6947676000000001E-2</v>
      </c>
      <c r="AP468" s="13">
        <v>5.5747400000000003E-2</v>
      </c>
      <c r="AQ468" s="13">
        <v>3.7344499999999998E-3</v>
      </c>
      <c r="AR468" s="13">
        <v>0.15247816</v>
      </c>
      <c r="AS468" s="13">
        <v>5.1366280799999997E-2</v>
      </c>
      <c r="AT468" s="13">
        <v>5.5747400000000003E-2</v>
      </c>
      <c r="AU468" s="13">
        <v>3.7344499999999998E-3</v>
      </c>
      <c r="AV468" s="13">
        <v>0.1633035639</v>
      </c>
      <c r="AW468" s="13">
        <v>4.4186047999999999E-2</v>
      </c>
      <c r="AX468" s="13">
        <v>5.5747400000000003E-2</v>
      </c>
      <c r="AY468" s="13">
        <v>3.7344499999999998E-3</v>
      </c>
      <c r="AZ468" s="13">
        <v>0.15247816</v>
      </c>
      <c r="BA468" s="86">
        <v>9.7560975609756101E-2</v>
      </c>
      <c r="BB468" s="86">
        <v>1.2500000000000001E-2</v>
      </c>
      <c r="BC468" s="13">
        <v>0</v>
      </c>
      <c r="BD468" s="13">
        <v>0.1125</v>
      </c>
      <c r="BE468" s="14">
        <v>5.95238095238095E-2</v>
      </c>
      <c r="BF468" s="14">
        <v>1.20481927710843E-2</v>
      </c>
      <c r="BG468" s="14">
        <v>0</v>
      </c>
      <c r="BH468" s="14">
        <v>9.7560975609756101E-2</v>
      </c>
      <c r="BI468" s="14">
        <v>9.41176470588235E-2</v>
      </c>
      <c r="BJ468" s="14">
        <v>2.3529411764705899E-2</v>
      </c>
      <c r="BK468" s="14">
        <v>0</v>
      </c>
      <c r="BL468" s="430">
        <v>9.6385542168674704E-2</v>
      </c>
      <c r="BM468" s="14">
        <v>9.5238095238095205E-2</v>
      </c>
      <c r="BN468" s="14">
        <v>1.21951219512195E-2</v>
      </c>
      <c r="BO468" s="14">
        <v>0</v>
      </c>
      <c r="BP468" s="14">
        <v>0.109756097560976</v>
      </c>
      <c r="BQ468" s="86">
        <v>9.5238095238095205E-2</v>
      </c>
      <c r="BR468" s="86">
        <v>1.21951219512195E-2</v>
      </c>
      <c r="BS468" s="86">
        <v>0</v>
      </c>
      <c r="BT468" s="86">
        <v>0.109756097560976</v>
      </c>
      <c r="BU468" s="14" t="s">
        <v>36</v>
      </c>
      <c r="BV468" s="14" t="s">
        <v>35</v>
      </c>
      <c r="BW468" s="14" t="s">
        <v>35</v>
      </c>
      <c r="BX468" s="14" t="s">
        <v>35</v>
      </c>
      <c r="BY468" s="14" t="s">
        <v>36</v>
      </c>
      <c r="BZ468" s="14" t="s">
        <v>35</v>
      </c>
      <c r="CA468" s="14" t="s">
        <v>35</v>
      </c>
      <c r="CB468" s="14" t="s">
        <v>35</v>
      </c>
      <c r="CC468" s="14">
        <v>5.9</v>
      </c>
      <c r="CD468" s="14">
        <v>5.9</v>
      </c>
      <c r="CE468" s="14">
        <v>5.9</v>
      </c>
      <c r="CF468" s="14">
        <v>5.9</v>
      </c>
      <c r="CG468" s="14">
        <v>5.9</v>
      </c>
      <c r="CH468" s="14">
        <v>5.9</v>
      </c>
      <c r="CI468" s="14">
        <v>5.93</v>
      </c>
      <c r="CJ468" s="14">
        <f>INDEX('Monthy Targets'!AC:AC,(MATCH(FY2019_ALL_Targets!$B:$B,'Monthy Targets'!$B:$B,0)))</f>
        <v>5.91</v>
      </c>
      <c r="CK468" s="14">
        <f>INDEX('Monthy Targets'!AD:AD,(MATCH(FY2019_ALL_Targets!$B:$B,'Monthy Targets'!$B:$B,0)))</f>
        <v>5.91</v>
      </c>
      <c r="CL468" s="14">
        <f>INDEX('Monthy Targets'!AE:AE,(MATCH(FY2019_ALL_Targets!$B:$B,'Monthy Targets'!$B:$B,0)))</f>
        <v>5.91</v>
      </c>
      <c r="CM468" s="14">
        <f>INDEX('Monthy Targets'!AF:AF,(MATCH(FY2019_ALL_Targets!$B:$B,'Monthy Targets'!$B:$B,0)))</f>
        <v>5.91</v>
      </c>
      <c r="CN468" s="14">
        <f>INDEX('Monthy Targets'!AG:AG,(MATCH(FY2019_ALL_Targets!$B:$B,'Monthy Targets'!$B:$B,0)))</f>
        <v>5.91</v>
      </c>
      <c r="CO468" s="14">
        <v>0</v>
      </c>
      <c r="CP468" s="14">
        <v>0.4</v>
      </c>
      <c r="CQ468" s="14">
        <v>0.4</v>
      </c>
      <c r="CR468" s="14">
        <v>0.4</v>
      </c>
      <c r="CS468" s="14">
        <v>0</v>
      </c>
      <c r="CT468" s="14">
        <v>0.4</v>
      </c>
      <c r="CU468" s="14">
        <v>0.4</v>
      </c>
      <c r="CV468" s="14">
        <v>0.4</v>
      </c>
      <c r="CW468" s="14">
        <v>0</v>
      </c>
      <c r="CX468" s="14">
        <v>0.4</v>
      </c>
      <c r="CY468" s="14">
        <v>0.4</v>
      </c>
      <c r="CZ468" s="14">
        <v>0.4</v>
      </c>
      <c r="DA468" s="14">
        <f>IF('QIPP Scorecard'!$AA$1=4,IF(FY2019_ALL_Targets!$BU468="Yes",INDEX('Final Comp Values'!$BN:$BN,MATCH(FY2019_ALL_Targets!$A468,'Final Comp Values'!$B:$B,0)),IF($BU468="Min Data",0,0)),0)</f>
        <v>0</v>
      </c>
      <c r="DB468" s="14">
        <f>IF('QIPP Scorecard'!$AA$1=4,IF(FY2019_ALL_Targets!$BV468="Yes",INDEX('Final Comp Values'!$BN:$BN,MATCH(FY2019_ALL_Targets!$A468,'Final Comp Values'!$B:$B,0)),IF($BV468="Min Data",0,0)),0)</f>
        <v>0.4</v>
      </c>
      <c r="DC468" s="14">
        <f>IF('QIPP Scorecard'!$AA$1=4,IF(FY2019_ALL_Targets!$BW468="Yes",INDEX('Final Comp Values'!$BN:$BN,MATCH(FY2019_ALL_Targets!$A468,'Final Comp Values'!$B:$B,0)),IF(CI468="Min Data",0,0)),0)</f>
        <v>0.4</v>
      </c>
      <c r="DD468" s="14">
        <f>IF('QIPP Scorecard'!$AA$1=4,IF(FY2019_ALL_Targets!$BX468="Yes",INDEX('Final Comp Values'!$BN:$BN,MATCH(FY2019_ALL_Targets!$A468,'Final Comp Values'!$B:$B,0)),IF($BX468="Min Data",0,0)),0)</f>
        <v>0.4</v>
      </c>
      <c r="DE468" s="14">
        <v>0</v>
      </c>
      <c r="DF468" s="14">
        <v>0.74</v>
      </c>
      <c r="DG468" s="14">
        <v>0.74</v>
      </c>
      <c r="DH468" s="14">
        <v>0.74</v>
      </c>
      <c r="DI468" s="14">
        <v>0</v>
      </c>
      <c r="DJ468" s="14">
        <v>0.74</v>
      </c>
      <c r="DK468" s="14">
        <v>0.74</v>
      </c>
      <c r="DL468" s="14">
        <v>0.74</v>
      </c>
      <c r="DM468" s="14">
        <v>0</v>
      </c>
      <c r="DN468" s="14">
        <v>0.75</v>
      </c>
      <c r="DO468" s="14">
        <v>0.75</v>
      </c>
      <c r="DP468" s="14">
        <v>0.75</v>
      </c>
      <c r="DQ468" s="14">
        <f>IF('QIPP Scorecard'!$AA$1=4,IF(FY2019_ALL_Targets!$BY468="Yes",INDEX('Final Comp Values'!$BK:$BK,MATCH(FY2019_ALL_Targets!$A468,'Final Comp Values'!$B:$B,0)),IF($BY468="Min Data",0,0)),0)</f>
        <v>0</v>
      </c>
      <c r="DR468" s="14">
        <f>IF('QIPP Scorecard'!$AA$1=4,IF(FY2019_ALL_Targets!$BZ468="Yes",INDEX('Final Comp Values'!$BO:$BO,MATCH(FY2019_ALL_Targets!$A468,'Final Comp Values'!$B:$B,0)),IF($BZ468="Min Data",0,0)),0)</f>
        <v>0.75</v>
      </c>
      <c r="DS468" s="14">
        <f>IF('QIPP Scorecard'!$AA$1=4,IF(FY2019_ALL_Targets!$CA468="Yes",INDEX('Final Comp Values'!$BO:$BO,MATCH(FY2019_ALL_Targets!$A468,'Final Comp Values'!$B:$B,0)),IF($CA468="Min Data",0,0)),0)</f>
        <v>0.75</v>
      </c>
      <c r="DT468" s="14">
        <f>IF('QIPP Scorecard'!$AA$1=4,IF(FY2019_ALL_Targets!$CB468="Yes",INDEX('Final Comp Values'!$BO:$BO,MATCH(FY2019_ALL_Targets!$A468,'Final Comp Values'!$B:$B,0)),IF($CB468="Min Data",0,0)),0)</f>
        <v>0.75</v>
      </c>
      <c r="DU468" s="14">
        <v>0.93</v>
      </c>
      <c r="DV468" s="14">
        <v>1.06</v>
      </c>
      <c r="DW468" s="14">
        <v>1.1000000000000001</v>
      </c>
      <c r="DX468" s="14">
        <v>1.08</v>
      </c>
      <c r="DY468" s="12">
        <f t="shared" si="36"/>
        <v>1</v>
      </c>
      <c r="DZ468" s="12">
        <f t="shared" si="37"/>
        <v>1</v>
      </c>
      <c r="EA468" s="12">
        <f t="shared" si="38"/>
        <v>0</v>
      </c>
      <c r="EB468" s="12">
        <f t="shared" si="39"/>
        <v>0</v>
      </c>
    </row>
    <row r="469" spans="1:132" x14ac:dyDescent="0.25">
      <c r="A469" s="297">
        <v>103708</v>
      </c>
      <c r="B469" s="347">
        <v>676212</v>
      </c>
      <c r="C469" s="297">
        <v>1026455</v>
      </c>
      <c r="D469" s="14">
        <v>1679721344</v>
      </c>
      <c r="E469" s="26" t="s">
        <v>937</v>
      </c>
      <c r="F469" s="26" t="str">
        <f>INDEX('Mar - Aug'!X:X,MATCH(A469,'Mar - Aug'!B:B,0))</f>
        <v>Tarrant</v>
      </c>
      <c r="G469" s="26" t="s">
        <v>3025</v>
      </c>
      <c r="H469" s="26"/>
      <c r="I469" s="26" t="str">
        <f t="shared" si="35"/>
        <v/>
      </c>
      <c r="J469" s="299" t="s">
        <v>2720</v>
      </c>
      <c r="K469" s="299" t="s">
        <v>998</v>
      </c>
      <c r="L469" s="299" t="s">
        <v>2721</v>
      </c>
      <c r="M469" s="13">
        <v>3.8147159999999999E-2</v>
      </c>
      <c r="N469" s="13">
        <v>6.4777329999999994E-2</v>
      </c>
      <c r="O469" s="13">
        <v>0</v>
      </c>
      <c r="P469" s="13">
        <v>0.19005848</v>
      </c>
      <c r="Q469" s="13">
        <v>3.3690650000000003E-2</v>
      </c>
      <c r="R469" s="13">
        <v>5.5747400000000003E-2</v>
      </c>
      <c r="S469" s="13">
        <v>3.7344499999999998E-3</v>
      </c>
      <c r="T469" s="13">
        <v>0.15247816</v>
      </c>
      <c r="U469" s="13">
        <v>3.749865828E-2</v>
      </c>
      <c r="V469" s="13">
        <v>6.3676115389999996E-2</v>
      </c>
      <c r="W469" s="13">
        <v>3.7344499999999998E-3</v>
      </c>
      <c r="X469" s="13">
        <v>0.18682748584</v>
      </c>
      <c r="Y469" s="13">
        <v>3.6239802000000002E-2</v>
      </c>
      <c r="Z469" s="13">
        <v>6.1538463500000001E-2</v>
      </c>
      <c r="AA469" s="13">
        <v>3.7344499999999998E-3</v>
      </c>
      <c r="AB469" s="13">
        <v>0.18055555600000001</v>
      </c>
      <c r="AC469" s="13">
        <v>3.685015656E-2</v>
      </c>
      <c r="AD469" s="13">
        <v>6.2574900779999998E-2</v>
      </c>
      <c r="AE469" s="13">
        <v>3.7344499999999998E-3</v>
      </c>
      <c r="AF469" s="13">
        <v>0.18359649168</v>
      </c>
      <c r="AG469" s="13">
        <v>3.4332443999999997E-2</v>
      </c>
      <c r="AH469" s="13">
        <v>5.8299597000000002E-2</v>
      </c>
      <c r="AI469" s="13">
        <v>3.7344499999999998E-3</v>
      </c>
      <c r="AJ469" s="13">
        <v>0.17105263200000001</v>
      </c>
      <c r="AK469" s="13">
        <v>3.620165484E-2</v>
      </c>
      <c r="AL469" s="13">
        <v>6.147368617E-2</v>
      </c>
      <c r="AM469" s="13">
        <v>3.7344499999999998E-3</v>
      </c>
      <c r="AN469" s="13">
        <v>0.18036549752</v>
      </c>
      <c r="AO469" s="13">
        <v>3.3690650000000003E-2</v>
      </c>
      <c r="AP469" s="13">
        <v>5.5747400000000003E-2</v>
      </c>
      <c r="AQ469" s="13">
        <v>3.7344499999999998E-3</v>
      </c>
      <c r="AR469" s="13">
        <v>0.16154970799999999</v>
      </c>
      <c r="AS469" s="13">
        <v>3.5476858799999997E-2</v>
      </c>
      <c r="AT469" s="13">
        <v>6.0242916899999999E-2</v>
      </c>
      <c r="AU469" s="13">
        <v>3.7344499999999998E-3</v>
      </c>
      <c r="AV469" s="13">
        <v>0.17675438639999999</v>
      </c>
      <c r="AW469" s="13">
        <v>3.3690650000000003E-2</v>
      </c>
      <c r="AX469" s="13">
        <v>5.5747400000000003E-2</v>
      </c>
      <c r="AY469" s="13">
        <v>3.7344499999999998E-3</v>
      </c>
      <c r="AZ469" s="13">
        <v>0.15247816</v>
      </c>
      <c r="BA469" s="86">
        <v>2.3809523809523801E-2</v>
      </c>
      <c r="BB469" s="86">
        <v>5.1724137931034503E-2</v>
      </c>
      <c r="BC469" s="13">
        <v>0</v>
      </c>
      <c r="BD469" s="13">
        <v>0.126582278481013</v>
      </c>
      <c r="BE469" s="14">
        <v>5.8139534883720902E-2</v>
      </c>
      <c r="BF469" s="14">
        <v>9.6774193548387094E-2</v>
      </c>
      <c r="BG469" s="14">
        <v>0</v>
      </c>
      <c r="BH469" s="14">
        <v>0.134146341463415</v>
      </c>
      <c r="BI469" s="14">
        <v>7.3170731707317097E-2</v>
      </c>
      <c r="BJ469" s="14">
        <v>3.5087719298245598E-2</v>
      </c>
      <c r="BK469" s="14">
        <v>0</v>
      </c>
      <c r="BL469" s="430">
        <v>0.12</v>
      </c>
      <c r="BM469" s="14">
        <v>3.65853658536585E-2</v>
      </c>
      <c r="BN469" s="14">
        <v>4.5454545454545497E-2</v>
      </c>
      <c r="BO469" s="14">
        <v>0</v>
      </c>
      <c r="BP469" s="14">
        <v>0.108108108108108</v>
      </c>
      <c r="BQ469" s="86">
        <v>3.65853658536585E-2</v>
      </c>
      <c r="BR469" s="86">
        <v>4.5454545454545497E-2</v>
      </c>
      <c r="BS469" s="86">
        <v>0</v>
      </c>
      <c r="BT469" s="86">
        <v>0.108108108108108</v>
      </c>
      <c r="BU469" s="14" t="s">
        <v>36</v>
      </c>
      <c r="BV469" s="14" t="s">
        <v>35</v>
      </c>
      <c r="BW469" s="14" t="s">
        <v>35</v>
      </c>
      <c r="BX469" s="14" t="s">
        <v>35</v>
      </c>
      <c r="BY469" s="14" t="s">
        <v>36</v>
      </c>
      <c r="BZ469" s="14" t="s">
        <v>35</v>
      </c>
      <c r="CA469" s="14" t="s">
        <v>35</v>
      </c>
      <c r="CB469" s="14" t="s">
        <v>35</v>
      </c>
      <c r="CC469" s="14">
        <v>6.78</v>
      </c>
      <c r="CD469" s="14">
        <v>6.78</v>
      </c>
      <c r="CE469" s="14">
        <v>6.78</v>
      </c>
      <c r="CF469" s="14">
        <v>6.78</v>
      </c>
      <c r="CG469" s="14">
        <v>6.78</v>
      </c>
      <c r="CH469" s="14">
        <v>6.78</v>
      </c>
      <c r="CI469" s="14">
        <v>6.58</v>
      </c>
      <c r="CJ469" s="14">
        <f>INDEX('Monthy Targets'!AC:AC,(MATCH(FY2019_ALL_Targets!$B:$B,'Monthy Targets'!$B:$B,0)))</f>
        <v>6.55</v>
      </c>
      <c r="CK469" s="14">
        <f>INDEX('Monthy Targets'!AD:AD,(MATCH(FY2019_ALL_Targets!$B:$B,'Monthy Targets'!$B:$B,0)))</f>
        <v>6.55</v>
      </c>
      <c r="CL469" s="14">
        <f>INDEX('Monthy Targets'!AE:AE,(MATCH(FY2019_ALL_Targets!$B:$B,'Monthy Targets'!$B:$B,0)))</f>
        <v>6.55</v>
      </c>
      <c r="CM469" s="14">
        <f>INDEX('Monthy Targets'!AF:AF,(MATCH(FY2019_ALL_Targets!$B:$B,'Monthy Targets'!$B:$B,0)))</f>
        <v>6.55</v>
      </c>
      <c r="CN469" s="14">
        <f>INDEX('Monthy Targets'!AG:AG,(MATCH(FY2019_ALL_Targets!$B:$B,'Monthy Targets'!$B:$B,0)))</f>
        <v>6.55</v>
      </c>
      <c r="CO469" s="14">
        <v>0.46</v>
      </c>
      <c r="CP469" s="14">
        <v>0.46</v>
      </c>
      <c r="CQ469" s="14">
        <v>0.46</v>
      </c>
      <c r="CR469" s="14">
        <v>0.46</v>
      </c>
      <c r="CS469" s="14">
        <v>0</v>
      </c>
      <c r="CT469" s="14">
        <v>0</v>
      </c>
      <c r="CU469" s="14">
        <v>0.46</v>
      </c>
      <c r="CV469" s="14">
        <v>0.46</v>
      </c>
      <c r="CW469" s="14">
        <v>0</v>
      </c>
      <c r="CX469" s="14">
        <v>0.45</v>
      </c>
      <c r="CY469" s="14">
        <v>0.45</v>
      </c>
      <c r="CZ469" s="14">
        <v>0.45</v>
      </c>
      <c r="DA469" s="14">
        <f>IF('QIPP Scorecard'!$AA$1=4,IF(FY2019_ALL_Targets!$BU469="Yes",INDEX('Final Comp Values'!$BN:$BN,MATCH(FY2019_ALL_Targets!$A469,'Final Comp Values'!$B:$B,0)),IF($BU469="Min Data",0,0)),0)</f>
        <v>0</v>
      </c>
      <c r="DB469" s="14">
        <f>IF('QIPP Scorecard'!$AA$1=4,IF(FY2019_ALL_Targets!$BV469="Yes",INDEX('Final Comp Values'!$BN:$BN,MATCH(FY2019_ALL_Targets!$A469,'Final Comp Values'!$B:$B,0)),IF($BV469="Min Data",0,0)),0)</f>
        <v>0.45</v>
      </c>
      <c r="DC469" s="14">
        <f>IF('QIPP Scorecard'!$AA$1=4,IF(FY2019_ALL_Targets!$BW469="Yes",INDEX('Final Comp Values'!$BN:$BN,MATCH(FY2019_ALL_Targets!$A469,'Final Comp Values'!$B:$B,0)),IF(CI469="Min Data",0,0)),0)</f>
        <v>0.45</v>
      </c>
      <c r="DD469" s="14">
        <f>IF('QIPP Scorecard'!$AA$1=4,IF(FY2019_ALL_Targets!$BX469="Yes",INDEX('Final Comp Values'!$BN:$BN,MATCH(FY2019_ALL_Targets!$A469,'Final Comp Values'!$B:$B,0)),IF($BX469="Min Data",0,0)),0)</f>
        <v>0.45</v>
      </c>
      <c r="DE469" s="14">
        <v>0.85</v>
      </c>
      <c r="DF469" s="14">
        <v>0.85</v>
      </c>
      <c r="DG469" s="14">
        <v>0.85</v>
      </c>
      <c r="DH469" s="14">
        <v>0.85</v>
      </c>
      <c r="DI469" s="14">
        <v>0</v>
      </c>
      <c r="DJ469" s="14">
        <v>0</v>
      </c>
      <c r="DK469" s="14">
        <v>0.85</v>
      </c>
      <c r="DL469" s="14">
        <v>0.85</v>
      </c>
      <c r="DM469" s="14">
        <v>0</v>
      </c>
      <c r="DN469" s="14">
        <v>0.83</v>
      </c>
      <c r="DO469" s="14">
        <v>0.83</v>
      </c>
      <c r="DP469" s="14">
        <v>0.83</v>
      </c>
      <c r="DQ469" s="14">
        <f>IF('QIPP Scorecard'!$AA$1=4,IF(FY2019_ALL_Targets!$BY469="Yes",INDEX('Final Comp Values'!$BK:$BK,MATCH(FY2019_ALL_Targets!$A469,'Final Comp Values'!$B:$B,0)),IF($BY469="Min Data",0,0)),0)</f>
        <v>0</v>
      </c>
      <c r="DR469" s="14">
        <f>IF('QIPP Scorecard'!$AA$1=4,IF(FY2019_ALL_Targets!$BZ469="Yes",INDEX('Final Comp Values'!$BO:$BO,MATCH(FY2019_ALL_Targets!$A469,'Final Comp Values'!$B:$B,0)),IF($BZ469="Min Data",0,0)),0)</f>
        <v>0.83</v>
      </c>
      <c r="DS469" s="14">
        <f>IF('QIPP Scorecard'!$AA$1=4,IF(FY2019_ALL_Targets!$CA469="Yes",INDEX('Final Comp Values'!$BO:$BO,MATCH(FY2019_ALL_Targets!$A469,'Final Comp Values'!$B:$B,0)),IF($CA469="Min Data",0,0)),0)</f>
        <v>0.83</v>
      </c>
      <c r="DT469" s="14">
        <f>IF('QIPP Scorecard'!$AA$1=4,IF(FY2019_ALL_Targets!$CB469="Yes",INDEX('Final Comp Values'!$BO:$BO,MATCH(FY2019_ALL_Targets!$A469,'Final Comp Values'!$B:$B,0)),IF($CB469="Min Data",0,0)),0)</f>
        <v>0.83</v>
      </c>
      <c r="DU469" s="14">
        <v>1.2</v>
      </c>
      <c r="DV469" s="14">
        <v>1.06</v>
      </c>
      <c r="DW469" s="14">
        <v>1.27</v>
      </c>
      <c r="DX469" s="14">
        <v>1.24</v>
      </c>
      <c r="DY469" s="12">
        <f t="shared" si="36"/>
        <v>1</v>
      </c>
      <c r="DZ469" s="12">
        <f t="shared" si="37"/>
        <v>1</v>
      </c>
      <c r="EA469" s="12">
        <f t="shared" si="38"/>
        <v>0</v>
      </c>
      <c r="EB469" s="12">
        <f t="shared" si="39"/>
        <v>0</v>
      </c>
    </row>
    <row r="470" spans="1:132" x14ac:dyDescent="0.25">
      <c r="A470" s="297">
        <v>103739</v>
      </c>
      <c r="B470" s="347">
        <v>676218</v>
      </c>
      <c r="C470" s="297">
        <v>1026494</v>
      </c>
      <c r="D470" s="14">
        <v>1922260876</v>
      </c>
      <c r="E470" s="26" t="s">
        <v>928</v>
      </c>
      <c r="F470" s="26" t="str">
        <f>INDEX('Mar - Aug'!X:X,MATCH(A470,'Mar - Aug'!B:B,0))</f>
        <v>Jefferson</v>
      </c>
      <c r="G470" s="26" t="s">
        <v>3085</v>
      </c>
      <c r="H470" s="26"/>
      <c r="I470" s="26" t="str">
        <f t="shared" si="35"/>
        <v/>
      </c>
      <c r="J470" s="299" t="s">
        <v>348</v>
      </c>
      <c r="K470" s="299" t="s">
        <v>2470</v>
      </c>
      <c r="L470" s="299" t="s">
        <v>2471</v>
      </c>
      <c r="M470" s="13">
        <v>3.0030029999999999E-2</v>
      </c>
      <c r="N470" s="13">
        <v>4.1044820000000003E-2</v>
      </c>
      <c r="O470" s="13">
        <v>0</v>
      </c>
      <c r="P470" s="13">
        <v>0.19601329000000001</v>
      </c>
      <c r="Q470" s="13">
        <v>3.3690650000000003E-2</v>
      </c>
      <c r="R470" s="13">
        <v>5.5747400000000003E-2</v>
      </c>
      <c r="S470" s="13">
        <v>3.7344499999999998E-3</v>
      </c>
      <c r="T470" s="13">
        <v>0.15247816</v>
      </c>
      <c r="U470" s="13">
        <v>3.3690650000000003E-2</v>
      </c>
      <c r="V470" s="13">
        <v>5.5747400000000003E-2</v>
      </c>
      <c r="W470" s="13">
        <v>3.7344499999999998E-3</v>
      </c>
      <c r="X470" s="13">
        <v>0.19268106406999999</v>
      </c>
      <c r="Y470" s="13">
        <v>3.3690650000000003E-2</v>
      </c>
      <c r="Z470" s="13">
        <v>5.5747400000000003E-2</v>
      </c>
      <c r="AA470" s="13">
        <v>3.7344499999999998E-3</v>
      </c>
      <c r="AB470" s="13">
        <v>0.18621262550000001</v>
      </c>
      <c r="AC470" s="13">
        <v>3.3690650000000003E-2</v>
      </c>
      <c r="AD470" s="13">
        <v>5.5747400000000003E-2</v>
      </c>
      <c r="AE470" s="13">
        <v>3.7344499999999998E-3</v>
      </c>
      <c r="AF470" s="13">
        <v>0.18934883814</v>
      </c>
      <c r="AG470" s="13">
        <v>3.3690650000000003E-2</v>
      </c>
      <c r="AH470" s="13">
        <v>5.5747400000000003E-2</v>
      </c>
      <c r="AI470" s="13">
        <v>3.7344499999999998E-3</v>
      </c>
      <c r="AJ470" s="13">
        <v>0.17641196100000001</v>
      </c>
      <c r="AK470" s="13">
        <v>3.3690650000000003E-2</v>
      </c>
      <c r="AL470" s="13">
        <v>5.5747400000000003E-2</v>
      </c>
      <c r="AM470" s="13">
        <v>3.7344499999999998E-3</v>
      </c>
      <c r="AN470" s="13">
        <v>0.18601661220999999</v>
      </c>
      <c r="AO470" s="13">
        <v>3.3690650000000003E-2</v>
      </c>
      <c r="AP470" s="13">
        <v>5.5747400000000003E-2</v>
      </c>
      <c r="AQ470" s="13">
        <v>3.7344499999999998E-3</v>
      </c>
      <c r="AR470" s="13">
        <v>0.16661129650000001</v>
      </c>
      <c r="AS470" s="13">
        <v>3.3690650000000003E-2</v>
      </c>
      <c r="AT470" s="13">
        <v>5.5747400000000003E-2</v>
      </c>
      <c r="AU470" s="13">
        <v>3.7344499999999998E-3</v>
      </c>
      <c r="AV470" s="13">
        <v>0.18229235969999999</v>
      </c>
      <c r="AW470" s="13">
        <v>3.3690650000000003E-2</v>
      </c>
      <c r="AX470" s="13">
        <v>5.5747400000000003E-2</v>
      </c>
      <c r="AY470" s="13">
        <v>3.7344499999999998E-3</v>
      </c>
      <c r="AZ470" s="13">
        <v>0.15681063200000001</v>
      </c>
      <c r="BA470" s="86">
        <v>2.3809523809523801E-2</v>
      </c>
      <c r="BB470" s="86">
        <v>6.15384615384615E-2</v>
      </c>
      <c r="BC470" s="13">
        <v>0</v>
      </c>
      <c r="BD470" s="13">
        <v>0.14864864864864899</v>
      </c>
      <c r="BE470" s="14">
        <v>2.2988505747126398E-2</v>
      </c>
      <c r="BF470" s="14">
        <v>4.5454545454545497E-2</v>
      </c>
      <c r="BG470" s="14">
        <v>0</v>
      </c>
      <c r="BH470" s="14">
        <v>0.135135135135135</v>
      </c>
      <c r="BI470" s="14">
        <v>6.3829787234042507E-2</v>
      </c>
      <c r="BJ470" s="14">
        <v>6.25E-2</v>
      </c>
      <c r="BK470" s="14">
        <v>0</v>
      </c>
      <c r="BL470" s="430">
        <v>0.12345679012345701</v>
      </c>
      <c r="BM470" s="14">
        <v>8.2352941176470601E-2</v>
      </c>
      <c r="BN470" s="14">
        <v>2.7397260273972601E-2</v>
      </c>
      <c r="BO470" s="14">
        <v>0</v>
      </c>
      <c r="BP470" s="14">
        <v>0.13888888888888901</v>
      </c>
      <c r="BQ470" s="86">
        <v>8.2352941176470601E-2</v>
      </c>
      <c r="BR470" s="86">
        <v>2.7397260273972601E-2</v>
      </c>
      <c r="BS470" s="86">
        <v>0</v>
      </c>
      <c r="BT470" s="86">
        <v>0.13888888888888901</v>
      </c>
      <c r="BU470" s="14" t="s">
        <v>36</v>
      </c>
      <c r="BV470" s="14" t="s">
        <v>35</v>
      </c>
      <c r="BW470" s="14" t="s">
        <v>35</v>
      </c>
      <c r="BX470" s="14" t="s">
        <v>35</v>
      </c>
      <c r="BY470" s="14" t="s">
        <v>36</v>
      </c>
      <c r="BZ470" s="14" t="s">
        <v>35</v>
      </c>
      <c r="CA470" s="14" t="s">
        <v>35</v>
      </c>
      <c r="CB470" s="14" t="s">
        <v>35</v>
      </c>
      <c r="CC470" s="14">
        <v>20.03</v>
      </c>
      <c r="CD470" s="14">
        <v>20.03</v>
      </c>
      <c r="CE470" s="14">
        <v>20.03</v>
      </c>
      <c r="CF470" s="14">
        <v>20.03</v>
      </c>
      <c r="CG470" s="14">
        <v>20.03</v>
      </c>
      <c r="CH470" s="14">
        <v>20.03</v>
      </c>
      <c r="CI470" s="14">
        <v>21.16</v>
      </c>
      <c r="CJ470" s="14">
        <f>INDEX('Monthy Targets'!AC:AC,(MATCH(FY2019_ALL_Targets!$B:$B,'Monthy Targets'!$B:$B,0)))</f>
        <v>21.09</v>
      </c>
      <c r="CK470" s="14">
        <f>INDEX('Monthy Targets'!AD:AD,(MATCH(FY2019_ALL_Targets!$B:$B,'Monthy Targets'!$B:$B,0)))</f>
        <v>21.09</v>
      </c>
      <c r="CL470" s="14">
        <f>INDEX('Monthy Targets'!AE:AE,(MATCH(FY2019_ALL_Targets!$B:$B,'Monthy Targets'!$B:$B,0)))</f>
        <v>21.09</v>
      </c>
      <c r="CM470" s="14">
        <f>INDEX('Monthy Targets'!AF:AF,(MATCH(FY2019_ALL_Targets!$B:$B,'Monthy Targets'!$B:$B,0)))</f>
        <v>21.09</v>
      </c>
      <c r="CN470" s="14">
        <f>INDEX('Monthy Targets'!AG:AG,(MATCH(FY2019_ALL_Targets!$B:$B,'Monthy Targets'!$B:$B,0)))</f>
        <v>21.09</v>
      </c>
      <c r="CO470" s="14">
        <v>1.36</v>
      </c>
      <c r="CP470" s="14">
        <v>0</v>
      </c>
      <c r="CQ470" s="14">
        <v>1.36</v>
      </c>
      <c r="CR470" s="14">
        <v>1.36</v>
      </c>
      <c r="CS470" s="14">
        <v>1.36</v>
      </c>
      <c r="CT470" s="14">
        <v>1.36</v>
      </c>
      <c r="CU470" s="14">
        <v>1.36</v>
      </c>
      <c r="CV470" s="14">
        <v>1.36</v>
      </c>
      <c r="CW470" s="14">
        <v>0</v>
      </c>
      <c r="CX470" s="14">
        <v>0</v>
      </c>
      <c r="CY470" s="14">
        <v>1.43</v>
      </c>
      <c r="CZ470" s="14">
        <v>1.43</v>
      </c>
      <c r="DA470" s="14">
        <f>IF('QIPP Scorecard'!$AA$1=4,IF(FY2019_ALL_Targets!$BU470="Yes",INDEX('Final Comp Values'!$BN:$BN,MATCH(FY2019_ALL_Targets!$A470,'Final Comp Values'!$B:$B,0)),IF($BU470="Min Data",0,0)),0)</f>
        <v>0</v>
      </c>
      <c r="DB470" s="14">
        <f>IF('QIPP Scorecard'!$AA$1=4,IF(FY2019_ALL_Targets!$BV470="Yes",INDEX('Final Comp Values'!$BN:$BN,MATCH(FY2019_ALL_Targets!$A470,'Final Comp Values'!$B:$B,0)),IF($BV470="Min Data",0,0)),0)</f>
        <v>1.43</v>
      </c>
      <c r="DC470" s="14">
        <f>IF('QIPP Scorecard'!$AA$1=4,IF(FY2019_ALL_Targets!$BW470="Yes",INDEX('Final Comp Values'!$BN:$BN,MATCH(FY2019_ALL_Targets!$A470,'Final Comp Values'!$B:$B,0)),IF(CI470="Min Data",0,0)),0)</f>
        <v>1.43</v>
      </c>
      <c r="DD470" s="14">
        <f>IF('QIPP Scorecard'!$AA$1=4,IF(FY2019_ALL_Targets!$BX470="Yes",INDEX('Final Comp Values'!$BN:$BN,MATCH(FY2019_ALL_Targets!$A470,'Final Comp Values'!$B:$B,0)),IF($BX470="Min Data",0,0)),0)</f>
        <v>1.43</v>
      </c>
      <c r="DE470" s="14">
        <v>2.52</v>
      </c>
      <c r="DF470" s="14">
        <v>0</v>
      </c>
      <c r="DG470" s="14">
        <v>2.52</v>
      </c>
      <c r="DH470" s="14">
        <v>2.52</v>
      </c>
      <c r="DI470" s="14">
        <v>2.52</v>
      </c>
      <c r="DJ470" s="14">
        <v>2.52</v>
      </c>
      <c r="DK470" s="14">
        <v>2.52</v>
      </c>
      <c r="DL470" s="14">
        <v>2.52</v>
      </c>
      <c r="DM470" s="14">
        <v>0</v>
      </c>
      <c r="DN470" s="14">
        <v>0</v>
      </c>
      <c r="DO470" s="14">
        <v>2.66</v>
      </c>
      <c r="DP470" s="14">
        <v>2.66</v>
      </c>
      <c r="DQ470" s="14">
        <f>IF('QIPP Scorecard'!$AA$1=4,IF(FY2019_ALL_Targets!$BY470="Yes",INDEX('Final Comp Values'!$BK:$BK,MATCH(FY2019_ALL_Targets!$A470,'Final Comp Values'!$B:$B,0)),IF($BY470="Min Data",0,0)),0)</f>
        <v>0</v>
      </c>
      <c r="DR470" s="14">
        <f>IF('QIPP Scorecard'!$AA$1=4,IF(FY2019_ALL_Targets!$BZ470="Yes",INDEX('Final Comp Values'!$BO:$BO,MATCH(FY2019_ALL_Targets!$A470,'Final Comp Values'!$B:$B,0)),IF($BZ470="Min Data",0,0)),0)</f>
        <v>2.66</v>
      </c>
      <c r="DS470" s="14">
        <f>IF('QIPP Scorecard'!$AA$1=4,IF(FY2019_ALL_Targets!$CA470="Yes",INDEX('Final Comp Values'!$BO:$BO,MATCH(FY2019_ALL_Targets!$A470,'Final Comp Values'!$B:$B,0)),IF($CA470="Min Data",0,0)),0)</f>
        <v>2.66</v>
      </c>
      <c r="DT470" s="14">
        <f>IF('QIPP Scorecard'!$AA$1=4,IF(FY2019_ALL_Targets!$CB470="Yes",INDEX('Final Comp Values'!$BO:$BO,MATCH(FY2019_ALL_Targets!$A470,'Final Comp Values'!$B:$B,0)),IF($CB470="Min Data",0,0)),0)</f>
        <v>2.66</v>
      </c>
      <c r="DU470" s="14">
        <v>3.17</v>
      </c>
      <c r="DV470" s="14">
        <v>4.0199999999999996</v>
      </c>
      <c r="DW470" s="14">
        <v>3.22</v>
      </c>
      <c r="DX470" s="14">
        <v>3.64</v>
      </c>
      <c r="DY470" s="12">
        <f t="shared" si="36"/>
        <v>1</v>
      </c>
      <c r="DZ470" s="12">
        <f t="shared" si="37"/>
        <v>1</v>
      </c>
      <c r="EA470" s="12">
        <f t="shared" si="38"/>
        <v>0</v>
      </c>
      <c r="EB470" s="12">
        <f t="shared" si="39"/>
        <v>0</v>
      </c>
    </row>
    <row r="471" spans="1:132" x14ac:dyDescent="0.25">
      <c r="A471" s="297">
        <v>5347</v>
      </c>
      <c r="B471" s="347">
        <v>676219</v>
      </c>
      <c r="C471" s="297">
        <v>1027122</v>
      </c>
      <c r="D471" s="14">
        <v>1760866347</v>
      </c>
      <c r="E471" s="26" t="s">
        <v>913</v>
      </c>
      <c r="F471" s="26" t="str">
        <f>INDEX('Mar - Aug'!X:X,MATCH(A471,'Mar - Aug'!B:B,0))</f>
        <v>MRSA West</v>
      </c>
      <c r="G471" s="26" t="s">
        <v>3069</v>
      </c>
      <c r="H471" s="26"/>
      <c r="I471" s="26" t="str">
        <f t="shared" si="35"/>
        <v/>
      </c>
      <c r="J471" s="299" t="s">
        <v>278</v>
      </c>
      <c r="K471" s="299" t="s">
        <v>997</v>
      </c>
      <c r="L471" s="299" t="s">
        <v>279</v>
      </c>
      <c r="M471" s="13">
        <v>8.4507020000000002E-2</v>
      </c>
      <c r="N471" s="13">
        <v>3.7593979999999999E-2</v>
      </c>
      <c r="O471" s="13">
        <v>0</v>
      </c>
      <c r="P471" s="13">
        <v>0.33819241999999999</v>
      </c>
      <c r="Q471" s="13">
        <v>3.3690650000000003E-2</v>
      </c>
      <c r="R471" s="13">
        <v>5.5747400000000003E-2</v>
      </c>
      <c r="S471" s="13">
        <v>3.7344499999999998E-3</v>
      </c>
      <c r="T471" s="13">
        <v>0.15247816</v>
      </c>
      <c r="U471" s="13">
        <v>8.3070400660000002E-2</v>
      </c>
      <c r="V471" s="13">
        <v>5.5747400000000003E-2</v>
      </c>
      <c r="W471" s="13">
        <v>3.7344499999999998E-3</v>
      </c>
      <c r="X471" s="13">
        <v>0.33244314885999998</v>
      </c>
      <c r="Y471" s="13">
        <v>8.0281669E-2</v>
      </c>
      <c r="Z471" s="13">
        <v>5.5747400000000003E-2</v>
      </c>
      <c r="AA471" s="13">
        <v>3.7344499999999998E-3</v>
      </c>
      <c r="AB471" s="13">
        <v>0.32128279900000001</v>
      </c>
      <c r="AC471" s="13">
        <v>8.1633781320000001E-2</v>
      </c>
      <c r="AD471" s="13">
        <v>5.5747400000000003E-2</v>
      </c>
      <c r="AE471" s="13">
        <v>3.7344499999999998E-3</v>
      </c>
      <c r="AF471" s="13">
        <v>0.32669387772000003</v>
      </c>
      <c r="AG471" s="13">
        <v>7.6056317999999998E-2</v>
      </c>
      <c r="AH471" s="13">
        <v>5.5747400000000003E-2</v>
      </c>
      <c r="AI471" s="13">
        <v>3.7344499999999998E-3</v>
      </c>
      <c r="AJ471" s="13">
        <v>0.30437317800000002</v>
      </c>
      <c r="AK471" s="13">
        <v>8.0197161980000001E-2</v>
      </c>
      <c r="AL471" s="13">
        <v>5.5747400000000003E-2</v>
      </c>
      <c r="AM471" s="13">
        <v>3.7344499999999998E-3</v>
      </c>
      <c r="AN471" s="13">
        <v>0.32094460658000001</v>
      </c>
      <c r="AO471" s="13">
        <v>7.1830966999999996E-2</v>
      </c>
      <c r="AP471" s="13">
        <v>5.5747400000000003E-2</v>
      </c>
      <c r="AQ471" s="13">
        <v>3.7344499999999998E-3</v>
      </c>
      <c r="AR471" s="13">
        <v>0.28746355699999998</v>
      </c>
      <c r="AS471" s="13">
        <v>7.8591528600000002E-2</v>
      </c>
      <c r="AT471" s="13">
        <v>5.5747400000000003E-2</v>
      </c>
      <c r="AU471" s="13">
        <v>3.7344499999999998E-3</v>
      </c>
      <c r="AV471" s="13">
        <v>0.31451895060000001</v>
      </c>
      <c r="AW471" s="13">
        <v>6.7605615999999993E-2</v>
      </c>
      <c r="AX471" s="13">
        <v>5.5747400000000003E-2</v>
      </c>
      <c r="AY471" s="13">
        <v>3.7344499999999998E-3</v>
      </c>
      <c r="AZ471" s="13">
        <v>0.27055393599999999</v>
      </c>
      <c r="BA471" s="86">
        <v>2.1276595744680899E-2</v>
      </c>
      <c r="BB471" s="86">
        <v>2.7777777777777801E-2</v>
      </c>
      <c r="BC471" s="13">
        <v>0</v>
      </c>
      <c r="BD471" s="13">
        <v>0.25</v>
      </c>
      <c r="BE471" s="14">
        <v>2.2222222222222199E-2</v>
      </c>
      <c r="BF471" s="14">
        <v>2.9411764705882401E-2</v>
      </c>
      <c r="BG471" s="14">
        <v>0</v>
      </c>
      <c r="BH471" s="14">
        <v>0.23863636363636401</v>
      </c>
      <c r="BI471" s="14">
        <v>3.5714285714285698E-2</v>
      </c>
      <c r="BJ471" s="14">
        <v>0</v>
      </c>
      <c r="BK471" s="14">
        <v>0</v>
      </c>
      <c r="BL471" s="430">
        <v>0.19512195121951201</v>
      </c>
      <c r="BM471" s="14">
        <v>4.8780487804878099E-2</v>
      </c>
      <c r="BN471" s="14">
        <v>3.3333333333333298E-2</v>
      </c>
      <c r="BO471" s="14">
        <v>0</v>
      </c>
      <c r="BP471" s="14">
        <v>0.16250000000000001</v>
      </c>
      <c r="BQ471" s="86">
        <v>4.8780487804878099E-2</v>
      </c>
      <c r="BR471" s="86">
        <v>3.3333333333333298E-2</v>
      </c>
      <c r="BS471" s="86">
        <v>0</v>
      </c>
      <c r="BT471" s="86">
        <v>0.16250000000000001</v>
      </c>
      <c r="BU471" s="14" t="s">
        <v>35</v>
      </c>
      <c r="BV471" s="14" t="s">
        <v>35</v>
      </c>
      <c r="BW471" s="14" t="s">
        <v>35</v>
      </c>
      <c r="BX471" s="14" t="s">
        <v>35</v>
      </c>
      <c r="BY471" s="14" t="s">
        <v>35</v>
      </c>
      <c r="BZ471" s="14" t="s">
        <v>35</v>
      </c>
      <c r="CA471" s="14" t="s">
        <v>35</v>
      </c>
      <c r="CB471" s="14" t="s">
        <v>35</v>
      </c>
      <c r="CC471" s="14">
        <v>4.3</v>
      </c>
      <c r="CD471" s="14">
        <v>4.3</v>
      </c>
      <c r="CE471" s="14">
        <v>4.3</v>
      </c>
      <c r="CF471" s="14">
        <v>4.3</v>
      </c>
      <c r="CG471" s="14">
        <v>4.3</v>
      </c>
      <c r="CH471" s="14">
        <v>4.3</v>
      </c>
      <c r="CI471" s="14">
        <v>4.21</v>
      </c>
      <c r="CJ471" s="14">
        <f>INDEX('Monthy Targets'!AC:AC,(MATCH(FY2019_ALL_Targets!$B:$B,'Monthy Targets'!$B:$B,0)))</f>
        <v>4.1900000000000004</v>
      </c>
      <c r="CK471" s="14">
        <f>INDEX('Monthy Targets'!AD:AD,(MATCH(FY2019_ALL_Targets!$B:$B,'Monthy Targets'!$B:$B,0)))</f>
        <v>4.1900000000000004</v>
      </c>
      <c r="CL471" s="14">
        <f>INDEX('Monthy Targets'!AE:AE,(MATCH(FY2019_ALL_Targets!$B:$B,'Monthy Targets'!$B:$B,0)))</f>
        <v>4.1900000000000004</v>
      </c>
      <c r="CM471" s="14">
        <f>INDEX('Monthy Targets'!AF:AF,(MATCH(FY2019_ALL_Targets!$B:$B,'Monthy Targets'!$B:$B,0)))</f>
        <v>4.1900000000000004</v>
      </c>
      <c r="CN471" s="14">
        <f>INDEX('Monthy Targets'!AG:AG,(MATCH(FY2019_ALL_Targets!$B:$B,'Monthy Targets'!$B:$B,0)))</f>
        <v>4.1900000000000004</v>
      </c>
      <c r="CO471" s="14">
        <v>0.28999999999999998</v>
      </c>
      <c r="CP471" s="14">
        <v>0.28999999999999998</v>
      </c>
      <c r="CQ471" s="14">
        <v>0.28999999999999998</v>
      </c>
      <c r="CR471" s="14">
        <v>0.28999999999999998</v>
      </c>
      <c r="CS471" s="14">
        <v>0.28999999999999998</v>
      </c>
      <c r="CT471" s="14">
        <v>0.28999999999999998</v>
      </c>
      <c r="CU471" s="14">
        <v>0.28999999999999998</v>
      </c>
      <c r="CV471" s="14">
        <v>0.28999999999999998</v>
      </c>
      <c r="CW471" s="14">
        <v>0.28999999999999998</v>
      </c>
      <c r="CX471" s="14">
        <v>0.28999999999999998</v>
      </c>
      <c r="CY471" s="14">
        <v>0.28999999999999998</v>
      </c>
      <c r="CZ471" s="14">
        <v>0.28999999999999998</v>
      </c>
      <c r="DA471" s="14">
        <f>IF('QIPP Scorecard'!$AA$1=4,IF(FY2019_ALL_Targets!$BU471="Yes",INDEX('Final Comp Values'!$BN:$BN,MATCH(FY2019_ALL_Targets!$A471,'Final Comp Values'!$B:$B,0)),IF($BU471="Min Data",0,0)),0)</f>
        <v>0.28999999999999998</v>
      </c>
      <c r="DB471" s="14">
        <f>IF('QIPP Scorecard'!$AA$1=4,IF(FY2019_ALL_Targets!$BV471="Yes",INDEX('Final Comp Values'!$BN:$BN,MATCH(FY2019_ALL_Targets!$A471,'Final Comp Values'!$B:$B,0)),IF($BV471="Min Data",0,0)),0)</f>
        <v>0.28999999999999998</v>
      </c>
      <c r="DC471" s="14">
        <f>IF('QIPP Scorecard'!$AA$1=4,IF(FY2019_ALL_Targets!$BW471="Yes",INDEX('Final Comp Values'!$BN:$BN,MATCH(FY2019_ALL_Targets!$A471,'Final Comp Values'!$B:$B,0)),IF(CI471="Min Data",0,0)),0)</f>
        <v>0.28999999999999998</v>
      </c>
      <c r="DD471" s="14">
        <f>IF('QIPP Scorecard'!$AA$1=4,IF(FY2019_ALL_Targets!$BX471="Yes",INDEX('Final Comp Values'!$BN:$BN,MATCH(FY2019_ALL_Targets!$A471,'Final Comp Values'!$B:$B,0)),IF($BX471="Min Data",0,0)),0)</f>
        <v>0.28999999999999998</v>
      </c>
      <c r="DE471" s="14">
        <v>0.54</v>
      </c>
      <c r="DF471" s="14">
        <v>0.54</v>
      </c>
      <c r="DG471" s="14">
        <v>0.54</v>
      </c>
      <c r="DH471" s="14">
        <v>0.54</v>
      </c>
      <c r="DI471" s="14">
        <v>0.54</v>
      </c>
      <c r="DJ471" s="14">
        <v>0.54</v>
      </c>
      <c r="DK471" s="14">
        <v>0.54</v>
      </c>
      <c r="DL471" s="14">
        <v>0.54</v>
      </c>
      <c r="DM471" s="14">
        <v>0.53</v>
      </c>
      <c r="DN471" s="14">
        <v>0.53</v>
      </c>
      <c r="DO471" s="14">
        <v>0.53</v>
      </c>
      <c r="DP471" s="14">
        <v>0.53</v>
      </c>
      <c r="DQ471" s="14">
        <f>IF('QIPP Scorecard'!$AA$1=4,IF(FY2019_ALL_Targets!$BY471="Yes",INDEX('Final Comp Values'!$BK:$BK,MATCH(FY2019_ALL_Targets!$A471,'Final Comp Values'!$B:$B,0)),IF($BY471="Min Data",0,0)),0)</f>
        <v>0.53</v>
      </c>
      <c r="DR471" s="14">
        <f>IF('QIPP Scorecard'!$AA$1=4,IF(FY2019_ALL_Targets!$BZ471="Yes",INDEX('Final Comp Values'!$BO:$BO,MATCH(FY2019_ALL_Targets!$A471,'Final Comp Values'!$B:$B,0)),IF($BZ471="Min Data",0,0)),0)</f>
        <v>0.53</v>
      </c>
      <c r="DS471" s="14">
        <f>IF('QIPP Scorecard'!$AA$1=4,IF(FY2019_ALL_Targets!$CA471="Yes",INDEX('Final Comp Values'!$BO:$BO,MATCH(FY2019_ALL_Targets!$A471,'Final Comp Values'!$B:$B,0)),IF($CA471="Min Data",0,0)),0)</f>
        <v>0.53</v>
      </c>
      <c r="DT471" s="14">
        <f>IF('QIPP Scorecard'!$AA$1=4,IF(FY2019_ALL_Targets!$CB471="Yes",INDEX('Final Comp Values'!$BO:$BO,MATCH(FY2019_ALL_Targets!$A471,'Final Comp Values'!$B:$B,0)),IF($CB471="Min Data",0,0)),0)</f>
        <v>0.53</v>
      </c>
      <c r="DU471" s="14">
        <v>0.76</v>
      </c>
      <c r="DV471" s="14">
        <v>0.86</v>
      </c>
      <c r="DW471" s="14">
        <v>0.9</v>
      </c>
      <c r="DX471" s="14">
        <v>0.88</v>
      </c>
      <c r="DY471" s="12">
        <f t="shared" si="36"/>
        <v>0</v>
      </c>
      <c r="DZ471" s="12">
        <f t="shared" si="37"/>
        <v>0</v>
      </c>
      <c r="EA471" s="12">
        <f t="shared" si="38"/>
        <v>0</v>
      </c>
      <c r="EB471" s="12">
        <f t="shared" si="39"/>
        <v>0</v>
      </c>
    </row>
    <row r="472" spans="1:132" x14ac:dyDescent="0.25">
      <c r="A472" s="297">
        <v>103751</v>
      </c>
      <c r="B472" s="347">
        <v>676220</v>
      </c>
      <c r="C472" s="297">
        <v>1028638</v>
      </c>
      <c r="D472" s="14">
        <v>1588025456</v>
      </c>
      <c r="E472" s="26" t="s">
        <v>940</v>
      </c>
      <c r="F472" s="26" t="str">
        <f>INDEX('Mar - Aug'!X:X,MATCH(A472,'Mar - Aug'!B:B,0))</f>
        <v>Travis</v>
      </c>
      <c r="G472" s="26" t="s">
        <v>3137</v>
      </c>
      <c r="H472" s="26"/>
      <c r="I472" s="26" t="str">
        <f t="shared" si="35"/>
        <v/>
      </c>
      <c r="J472" s="299" t="s">
        <v>349</v>
      </c>
      <c r="K472" s="299" t="s">
        <v>2301</v>
      </c>
      <c r="L472" s="299" t="s">
        <v>350</v>
      </c>
      <c r="M472" s="13">
        <v>2.8776969999999999E-2</v>
      </c>
      <c r="N472" s="13">
        <v>4.4335010000000001E-2</v>
      </c>
      <c r="O472" s="13">
        <v>0</v>
      </c>
      <c r="P472" s="13">
        <v>0.10646388</v>
      </c>
      <c r="Q472" s="13">
        <v>3.3690650000000003E-2</v>
      </c>
      <c r="R472" s="13">
        <v>5.5747400000000003E-2</v>
      </c>
      <c r="S472" s="13">
        <v>3.7344499999999998E-3</v>
      </c>
      <c r="T472" s="13">
        <v>0.15247816</v>
      </c>
      <c r="U472" s="13">
        <v>3.3690650000000003E-2</v>
      </c>
      <c r="V472" s="13">
        <v>5.5747400000000003E-2</v>
      </c>
      <c r="W472" s="13">
        <v>3.7344499999999998E-3</v>
      </c>
      <c r="X472" s="13">
        <v>0.15247816</v>
      </c>
      <c r="Y472" s="13">
        <v>3.3690650000000003E-2</v>
      </c>
      <c r="Z472" s="13">
        <v>5.5747400000000003E-2</v>
      </c>
      <c r="AA472" s="13">
        <v>3.7344499999999998E-3</v>
      </c>
      <c r="AB472" s="13">
        <v>0.15247816</v>
      </c>
      <c r="AC472" s="13">
        <v>3.3690650000000003E-2</v>
      </c>
      <c r="AD472" s="13">
        <v>5.5747400000000003E-2</v>
      </c>
      <c r="AE472" s="13">
        <v>3.7344499999999998E-3</v>
      </c>
      <c r="AF472" s="13">
        <v>0.15247816</v>
      </c>
      <c r="AG472" s="13">
        <v>3.3690650000000003E-2</v>
      </c>
      <c r="AH472" s="13">
        <v>5.5747400000000003E-2</v>
      </c>
      <c r="AI472" s="13">
        <v>3.7344499999999998E-3</v>
      </c>
      <c r="AJ472" s="13">
        <v>0.15247816</v>
      </c>
      <c r="AK472" s="13">
        <v>3.3690650000000003E-2</v>
      </c>
      <c r="AL472" s="13">
        <v>5.5747400000000003E-2</v>
      </c>
      <c r="AM472" s="13">
        <v>3.7344499999999998E-3</v>
      </c>
      <c r="AN472" s="13">
        <v>0.15247816</v>
      </c>
      <c r="AO472" s="13">
        <v>3.3690650000000003E-2</v>
      </c>
      <c r="AP472" s="13">
        <v>5.5747400000000003E-2</v>
      </c>
      <c r="AQ472" s="13">
        <v>3.7344499999999998E-3</v>
      </c>
      <c r="AR472" s="13">
        <v>0.15247816</v>
      </c>
      <c r="AS472" s="13">
        <v>3.3690650000000003E-2</v>
      </c>
      <c r="AT472" s="13">
        <v>5.5747400000000003E-2</v>
      </c>
      <c r="AU472" s="13">
        <v>3.7344499999999998E-3</v>
      </c>
      <c r="AV472" s="13">
        <v>0.15247816</v>
      </c>
      <c r="AW472" s="13">
        <v>3.3690650000000003E-2</v>
      </c>
      <c r="AX472" s="13">
        <v>5.5747400000000003E-2</v>
      </c>
      <c r="AY472" s="13">
        <v>3.7344499999999998E-3</v>
      </c>
      <c r="AZ472" s="13">
        <v>0.15247816</v>
      </c>
      <c r="BA472" s="86">
        <v>3.1746031746031703E-2</v>
      </c>
      <c r="BB472" s="86">
        <v>4.3478260869565202E-2</v>
      </c>
      <c r="BC472" s="13">
        <v>0</v>
      </c>
      <c r="BD472" s="13">
        <v>0.116666666666667</v>
      </c>
      <c r="BE472" s="14">
        <v>3.2786885245901599E-2</v>
      </c>
      <c r="BF472" s="14">
        <v>1.9607843137254902E-2</v>
      </c>
      <c r="BG472" s="14">
        <v>0</v>
      </c>
      <c r="BH472" s="14">
        <v>0.10344827586206901</v>
      </c>
      <c r="BI472" s="14">
        <v>7.1428571428571397E-2</v>
      </c>
      <c r="BJ472" s="14">
        <v>2.32558139534884E-2</v>
      </c>
      <c r="BK472" s="14">
        <v>0</v>
      </c>
      <c r="BL472" s="430">
        <v>5.5555555555555601E-2</v>
      </c>
      <c r="BM472" s="14">
        <v>7.4074074074074098E-2</v>
      </c>
      <c r="BN472" s="14">
        <v>4.7619047619047603E-2</v>
      </c>
      <c r="BO472" s="14">
        <v>0</v>
      </c>
      <c r="BP472" s="14">
        <v>5.7692307692307702E-2</v>
      </c>
      <c r="BQ472" s="86">
        <v>7.4074074074074098E-2</v>
      </c>
      <c r="BR472" s="86">
        <v>4.7619047619047603E-2</v>
      </c>
      <c r="BS472" s="86">
        <v>0</v>
      </c>
      <c r="BT472" s="86">
        <v>5.7692307692307702E-2</v>
      </c>
      <c r="BU472" s="14" t="s">
        <v>36</v>
      </c>
      <c r="BV472" s="14" t="s">
        <v>35</v>
      </c>
      <c r="BW472" s="14" t="s">
        <v>35</v>
      </c>
      <c r="BX472" s="14" t="s">
        <v>35</v>
      </c>
      <c r="BY472" s="14" t="s">
        <v>36</v>
      </c>
      <c r="BZ472" s="14" t="s">
        <v>35</v>
      </c>
      <c r="CA472" s="14" t="s">
        <v>35</v>
      </c>
      <c r="CB472" s="14" t="s">
        <v>35</v>
      </c>
      <c r="CC472" s="14">
        <v>11.11</v>
      </c>
      <c r="CD472" s="14">
        <v>11.11</v>
      </c>
      <c r="CE472" s="14">
        <v>11.11</v>
      </c>
      <c r="CF472" s="14">
        <v>11.11</v>
      </c>
      <c r="CG472" s="14">
        <v>11.11</v>
      </c>
      <c r="CH472" s="14">
        <v>11.11</v>
      </c>
      <c r="CI472" s="14">
        <v>10.94</v>
      </c>
      <c r="CJ472" s="14">
        <f>INDEX('Monthy Targets'!AC:AC,(MATCH(FY2019_ALL_Targets!$B:$B,'Monthy Targets'!$B:$B,0)))</f>
        <v>10.9</v>
      </c>
      <c r="CK472" s="14">
        <f>INDEX('Monthy Targets'!AD:AD,(MATCH(FY2019_ALL_Targets!$B:$B,'Monthy Targets'!$B:$B,0)))</f>
        <v>10.9</v>
      </c>
      <c r="CL472" s="14">
        <f>INDEX('Monthy Targets'!AE:AE,(MATCH(FY2019_ALL_Targets!$B:$B,'Monthy Targets'!$B:$B,0)))</f>
        <v>10.9</v>
      </c>
      <c r="CM472" s="14">
        <f>INDEX('Monthy Targets'!AF:AF,(MATCH(FY2019_ALL_Targets!$B:$B,'Monthy Targets'!$B:$B,0)))</f>
        <v>10.9</v>
      </c>
      <c r="CN472" s="14">
        <f>INDEX('Monthy Targets'!AG:AG,(MATCH(FY2019_ALL_Targets!$B:$B,'Monthy Targets'!$B:$B,0)))</f>
        <v>10.9</v>
      </c>
      <c r="CO472" s="14">
        <v>0.75</v>
      </c>
      <c r="CP472" s="14">
        <v>0.75</v>
      </c>
      <c r="CQ472" s="14">
        <v>0.75</v>
      </c>
      <c r="CR472" s="14">
        <v>0.75</v>
      </c>
      <c r="CS472" s="14">
        <v>0.75</v>
      </c>
      <c r="CT472" s="14">
        <v>0.75</v>
      </c>
      <c r="CU472" s="14">
        <v>0.75</v>
      </c>
      <c r="CV472" s="14">
        <v>0.75</v>
      </c>
      <c r="CW472" s="14">
        <v>0</v>
      </c>
      <c r="CX472" s="14">
        <v>0.74</v>
      </c>
      <c r="CY472" s="14">
        <v>0.74</v>
      </c>
      <c r="CZ472" s="14">
        <v>0.74</v>
      </c>
      <c r="DA472" s="14">
        <f>IF('QIPP Scorecard'!$AA$1=4,IF(FY2019_ALL_Targets!$BU472="Yes",INDEX('Final Comp Values'!$BN:$BN,MATCH(FY2019_ALL_Targets!$A472,'Final Comp Values'!$B:$B,0)),IF($BU472="Min Data",0,0)),0)</f>
        <v>0</v>
      </c>
      <c r="DB472" s="14">
        <f>IF('QIPP Scorecard'!$AA$1=4,IF(FY2019_ALL_Targets!$BV472="Yes",INDEX('Final Comp Values'!$BN:$BN,MATCH(FY2019_ALL_Targets!$A472,'Final Comp Values'!$B:$B,0)),IF($BV472="Min Data",0,0)),0)</f>
        <v>0.74</v>
      </c>
      <c r="DC472" s="14">
        <f>IF('QIPP Scorecard'!$AA$1=4,IF(FY2019_ALL_Targets!$BW472="Yes",INDEX('Final Comp Values'!$BN:$BN,MATCH(FY2019_ALL_Targets!$A472,'Final Comp Values'!$B:$B,0)),IF(CI472="Min Data",0,0)),0)</f>
        <v>0.74</v>
      </c>
      <c r="DD472" s="14">
        <f>IF('QIPP Scorecard'!$AA$1=4,IF(FY2019_ALL_Targets!$BX472="Yes",INDEX('Final Comp Values'!$BN:$BN,MATCH(FY2019_ALL_Targets!$A472,'Final Comp Values'!$B:$B,0)),IF($BX472="Min Data",0,0)),0)</f>
        <v>0.74</v>
      </c>
      <c r="DE472" s="14">
        <v>1.4</v>
      </c>
      <c r="DF472" s="14">
        <v>1.4</v>
      </c>
      <c r="DG472" s="14">
        <v>1.4</v>
      </c>
      <c r="DH472" s="14">
        <v>1.4</v>
      </c>
      <c r="DI472" s="14">
        <v>1.4</v>
      </c>
      <c r="DJ472" s="14">
        <v>1.4</v>
      </c>
      <c r="DK472" s="14">
        <v>1.4</v>
      </c>
      <c r="DL472" s="14">
        <v>1.4</v>
      </c>
      <c r="DM472" s="14">
        <v>0</v>
      </c>
      <c r="DN472" s="14">
        <v>1.38</v>
      </c>
      <c r="DO472" s="14">
        <v>1.38</v>
      </c>
      <c r="DP472" s="14">
        <v>1.38</v>
      </c>
      <c r="DQ472" s="14">
        <f>IF('QIPP Scorecard'!$AA$1=4,IF(FY2019_ALL_Targets!$BY472="Yes",INDEX('Final Comp Values'!$BK:$BK,MATCH(FY2019_ALL_Targets!$A472,'Final Comp Values'!$B:$B,0)),IF($BY472="Min Data",0,0)),0)</f>
        <v>0</v>
      </c>
      <c r="DR472" s="14">
        <f>IF('QIPP Scorecard'!$AA$1=4,IF(FY2019_ALL_Targets!$BZ472="Yes",INDEX('Final Comp Values'!$BO:$BO,MATCH(FY2019_ALL_Targets!$A472,'Final Comp Values'!$B:$B,0)),IF($BZ472="Min Data",0,0)),0)</f>
        <v>1.38</v>
      </c>
      <c r="DS472" s="14">
        <f>IF('QIPP Scorecard'!$AA$1=4,IF(FY2019_ALL_Targets!$CA472="Yes",INDEX('Final Comp Values'!$BO:$BO,MATCH(FY2019_ALL_Targets!$A472,'Final Comp Values'!$B:$B,0)),IF($CA472="Min Data",0,0)),0)</f>
        <v>1.38</v>
      </c>
      <c r="DT472" s="14">
        <f>IF('QIPP Scorecard'!$AA$1=4,IF(FY2019_ALL_Targets!$CB472="Yes",INDEX('Final Comp Values'!$BO:$BO,MATCH(FY2019_ALL_Targets!$A472,'Final Comp Values'!$B:$B,0)),IF($CB472="Min Data",0,0)),0)</f>
        <v>1.38</v>
      </c>
      <c r="DU472" s="14">
        <v>1.98</v>
      </c>
      <c r="DV472" s="14">
        <v>2.23</v>
      </c>
      <c r="DW472" s="14">
        <v>2.0699999999999998</v>
      </c>
      <c r="DX472" s="14">
        <v>2.04</v>
      </c>
      <c r="DY472" s="12">
        <f t="shared" si="36"/>
        <v>1</v>
      </c>
      <c r="DZ472" s="12">
        <f t="shared" si="37"/>
        <v>1</v>
      </c>
      <c r="EA472" s="12">
        <f t="shared" si="38"/>
        <v>0</v>
      </c>
      <c r="EB472" s="12">
        <f t="shared" si="39"/>
        <v>0</v>
      </c>
    </row>
    <row r="473" spans="1:132" x14ac:dyDescent="0.25">
      <c r="A473" s="297">
        <v>103892</v>
      </c>
      <c r="B473" s="347">
        <v>676222</v>
      </c>
      <c r="C473" s="297">
        <v>1026514</v>
      </c>
      <c r="D473" s="14">
        <v>1477791523</v>
      </c>
      <c r="E473" s="26" t="s">
        <v>940</v>
      </c>
      <c r="F473" s="26" t="str">
        <f>INDEX('Mar - Aug'!X:X,MATCH(A473,'Mar - Aug'!B:B,0))</f>
        <v>Travis</v>
      </c>
      <c r="G473" s="26" t="s">
        <v>3051</v>
      </c>
      <c r="H473" s="26"/>
      <c r="I473" s="26" t="str">
        <f t="shared" si="35"/>
        <v/>
      </c>
      <c r="J473" s="299" t="s">
        <v>356</v>
      </c>
      <c r="K473" s="299" t="s">
        <v>2698</v>
      </c>
      <c r="L473" s="299" t="s">
        <v>2699</v>
      </c>
      <c r="M473" s="13">
        <v>3.6458310000000001E-2</v>
      </c>
      <c r="N473" s="13">
        <v>7.5757569999999996E-2</v>
      </c>
      <c r="O473" s="13">
        <v>0</v>
      </c>
      <c r="P473" s="13">
        <v>0.13580248</v>
      </c>
      <c r="Q473" s="13">
        <v>3.3690650000000003E-2</v>
      </c>
      <c r="R473" s="13">
        <v>5.5747400000000003E-2</v>
      </c>
      <c r="S473" s="13">
        <v>3.7344499999999998E-3</v>
      </c>
      <c r="T473" s="13">
        <v>0.15247816</v>
      </c>
      <c r="U473" s="13">
        <v>3.5838518729999998E-2</v>
      </c>
      <c r="V473" s="13">
        <v>7.4469691310000002E-2</v>
      </c>
      <c r="W473" s="13">
        <v>3.7344499999999998E-3</v>
      </c>
      <c r="X473" s="13">
        <v>0.15247816</v>
      </c>
      <c r="Y473" s="13">
        <v>3.46353945E-2</v>
      </c>
      <c r="Z473" s="13">
        <v>7.1969691500000002E-2</v>
      </c>
      <c r="AA473" s="13">
        <v>3.7344499999999998E-3</v>
      </c>
      <c r="AB473" s="13">
        <v>0.15247816</v>
      </c>
      <c r="AC473" s="13">
        <v>3.5218727460000002E-2</v>
      </c>
      <c r="AD473" s="13">
        <v>7.3181812619999995E-2</v>
      </c>
      <c r="AE473" s="13">
        <v>3.7344499999999998E-3</v>
      </c>
      <c r="AF473" s="13">
        <v>0.15247816</v>
      </c>
      <c r="AG473" s="13">
        <v>3.3690650000000003E-2</v>
      </c>
      <c r="AH473" s="13">
        <v>6.8181812999999994E-2</v>
      </c>
      <c r="AI473" s="13">
        <v>3.7344499999999998E-3</v>
      </c>
      <c r="AJ473" s="13">
        <v>0.15247816</v>
      </c>
      <c r="AK473" s="13">
        <v>3.4598936189999999E-2</v>
      </c>
      <c r="AL473" s="13">
        <v>7.1893933930000001E-2</v>
      </c>
      <c r="AM473" s="13">
        <v>3.7344499999999998E-3</v>
      </c>
      <c r="AN473" s="13">
        <v>0.15247816</v>
      </c>
      <c r="AO473" s="13">
        <v>3.3690650000000003E-2</v>
      </c>
      <c r="AP473" s="13">
        <v>6.43939345E-2</v>
      </c>
      <c r="AQ473" s="13">
        <v>3.7344499999999998E-3</v>
      </c>
      <c r="AR473" s="13">
        <v>0.15247816</v>
      </c>
      <c r="AS473" s="13">
        <v>3.3906228300000001E-2</v>
      </c>
      <c r="AT473" s="13">
        <v>7.0454540100000004E-2</v>
      </c>
      <c r="AU473" s="13">
        <v>3.7344499999999998E-3</v>
      </c>
      <c r="AV473" s="13">
        <v>0.15247816</v>
      </c>
      <c r="AW473" s="13">
        <v>3.3690650000000003E-2</v>
      </c>
      <c r="AX473" s="13">
        <v>6.0606055999999998E-2</v>
      </c>
      <c r="AY473" s="13">
        <v>3.7344499999999998E-3</v>
      </c>
      <c r="AZ473" s="13">
        <v>0.15247816</v>
      </c>
      <c r="BA473" s="86">
        <v>1.2500000000000001E-2</v>
      </c>
      <c r="BB473" s="86">
        <v>9.0909090909090898E-2</v>
      </c>
      <c r="BC473" s="13">
        <v>0</v>
      </c>
      <c r="BD473" s="13">
        <v>5.7142857142857099E-2</v>
      </c>
      <c r="BE473" s="14">
        <v>2.40963855421687E-2</v>
      </c>
      <c r="BF473" s="14">
        <v>0.157894736842105</v>
      </c>
      <c r="BG473" s="14">
        <v>0</v>
      </c>
      <c r="BH473" s="14">
        <v>9.45945945945946E-2</v>
      </c>
      <c r="BI473" s="14">
        <v>2.53164556962025E-2</v>
      </c>
      <c r="BJ473" s="14">
        <v>0.11111111111111099</v>
      </c>
      <c r="BK473" s="14">
        <v>0</v>
      </c>
      <c r="BL473" s="430">
        <v>9.85915492957746E-2</v>
      </c>
      <c r="BM473" s="14">
        <v>4.7619047619047603E-2</v>
      </c>
      <c r="BN473" s="14">
        <v>2.9850746268656699E-2</v>
      </c>
      <c r="BO473" s="14">
        <v>0</v>
      </c>
      <c r="BP473" s="14">
        <v>9.7222222222222196E-2</v>
      </c>
      <c r="BQ473" s="86">
        <v>4.7619047619047603E-2</v>
      </c>
      <c r="BR473" s="86">
        <v>2.9850746268656699E-2</v>
      </c>
      <c r="BS473" s="86">
        <v>0</v>
      </c>
      <c r="BT473" s="86">
        <v>9.7222222222222196E-2</v>
      </c>
      <c r="BU473" s="14" t="s">
        <v>36</v>
      </c>
      <c r="BV473" s="14" t="s">
        <v>35</v>
      </c>
      <c r="BW473" s="14" t="s">
        <v>35</v>
      </c>
      <c r="BX473" s="14" t="s">
        <v>35</v>
      </c>
      <c r="BY473" s="14" t="s">
        <v>36</v>
      </c>
      <c r="BZ473" s="14" t="s">
        <v>35</v>
      </c>
      <c r="CA473" s="14" t="s">
        <v>35</v>
      </c>
      <c r="CB473" s="14" t="s">
        <v>35</v>
      </c>
      <c r="CC473" s="14">
        <v>11.11</v>
      </c>
      <c r="CD473" s="14">
        <v>11.11</v>
      </c>
      <c r="CE473" s="14">
        <v>11.11</v>
      </c>
      <c r="CF473" s="14">
        <v>11.11</v>
      </c>
      <c r="CG473" s="14">
        <v>11.11</v>
      </c>
      <c r="CH473" s="14">
        <v>11.11</v>
      </c>
      <c r="CI473" s="14">
        <v>10.94</v>
      </c>
      <c r="CJ473" s="14">
        <f>INDEX('Monthy Targets'!AC:AC,(MATCH(FY2019_ALL_Targets!$B:$B,'Monthy Targets'!$B:$B,0)))</f>
        <v>10.9</v>
      </c>
      <c r="CK473" s="14">
        <f>INDEX('Monthy Targets'!AD:AD,(MATCH(FY2019_ALL_Targets!$B:$B,'Monthy Targets'!$B:$B,0)))</f>
        <v>10.9</v>
      </c>
      <c r="CL473" s="14">
        <f>INDEX('Monthy Targets'!AE:AE,(MATCH(FY2019_ALL_Targets!$B:$B,'Monthy Targets'!$B:$B,0)))</f>
        <v>10.9</v>
      </c>
      <c r="CM473" s="14">
        <f>INDEX('Monthy Targets'!AF:AF,(MATCH(FY2019_ALL_Targets!$B:$B,'Monthy Targets'!$B:$B,0)))</f>
        <v>10.9</v>
      </c>
      <c r="CN473" s="14">
        <f>INDEX('Monthy Targets'!AG:AG,(MATCH(FY2019_ALL_Targets!$B:$B,'Monthy Targets'!$B:$B,0)))</f>
        <v>10.9</v>
      </c>
      <c r="CO473" s="14">
        <v>0.75</v>
      </c>
      <c r="CP473" s="14">
        <v>0</v>
      </c>
      <c r="CQ473" s="14">
        <v>0.75</v>
      </c>
      <c r="CR473" s="14">
        <v>0.75</v>
      </c>
      <c r="CS473" s="14">
        <v>0.75</v>
      </c>
      <c r="CT473" s="14">
        <v>0</v>
      </c>
      <c r="CU473" s="14">
        <v>0.75</v>
      </c>
      <c r="CV473" s="14">
        <v>0.75</v>
      </c>
      <c r="CW473" s="14">
        <v>0.74</v>
      </c>
      <c r="CX473" s="14">
        <v>0</v>
      </c>
      <c r="CY473" s="14">
        <v>0.74</v>
      </c>
      <c r="CZ473" s="14">
        <v>0.74</v>
      </c>
      <c r="DA473" s="14">
        <f>IF('QIPP Scorecard'!$AA$1=4,IF(FY2019_ALL_Targets!$BU473="Yes",INDEX('Final Comp Values'!$BN:$BN,MATCH(FY2019_ALL_Targets!$A473,'Final Comp Values'!$B:$B,0)),IF($BU473="Min Data",0,0)),0)</f>
        <v>0</v>
      </c>
      <c r="DB473" s="14">
        <f>IF('QIPP Scorecard'!$AA$1=4,IF(FY2019_ALL_Targets!$BV473="Yes",INDEX('Final Comp Values'!$BN:$BN,MATCH(FY2019_ALL_Targets!$A473,'Final Comp Values'!$B:$B,0)),IF($BV473="Min Data",0,0)),0)</f>
        <v>0.74</v>
      </c>
      <c r="DC473" s="14">
        <f>IF('QIPP Scorecard'!$AA$1=4,IF(FY2019_ALL_Targets!$BW473="Yes",INDEX('Final Comp Values'!$BN:$BN,MATCH(FY2019_ALL_Targets!$A473,'Final Comp Values'!$B:$B,0)),IF(CI473="Min Data",0,0)),0)</f>
        <v>0.74</v>
      </c>
      <c r="DD473" s="14">
        <f>IF('QIPP Scorecard'!$AA$1=4,IF(FY2019_ALL_Targets!$BX473="Yes",INDEX('Final Comp Values'!$BN:$BN,MATCH(FY2019_ALL_Targets!$A473,'Final Comp Values'!$B:$B,0)),IF($BX473="Min Data",0,0)),0)</f>
        <v>0.74</v>
      </c>
      <c r="DE473" s="14">
        <v>1.4</v>
      </c>
      <c r="DF473" s="14">
        <v>0</v>
      </c>
      <c r="DG473" s="14">
        <v>1.4</v>
      </c>
      <c r="DH473" s="14">
        <v>1.4</v>
      </c>
      <c r="DI473" s="14">
        <v>1.4</v>
      </c>
      <c r="DJ473" s="14">
        <v>0</v>
      </c>
      <c r="DK473" s="14">
        <v>1.4</v>
      </c>
      <c r="DL473" s="14">
        <v>1.4</v>
      </c>
      <c r="DM473" s="14">
        <v>1.38</v>
      </c>
      <c r="DN473" s="14">
        <v>0</v>
      </c>
      <c r="DO473" s="14">
        <v>1.38</v>
      </c>
      <c r="DP473" s="14">
        <v>1.38</v>
      </c>
      <c r="DQ473" s="14">
        <f>IF('QIPP Scorecard'!$AA$1=4,IF(FY2019_ALL_Targets!$BY473="Yes",INDEX('Final Comp Values'!$BK:$BK,MATCH(FY2019_ALL_Targets!$A473,'Final Comp Values'!$B:$B,0)),IF($BY473="Min Data",0,0)),0)</f>
        <v>0</v>
      </c>
      <c r="DR473" s="14">
        <f>IF('QIPP Scorecard'!$AA$1=4,IF(FY2019_ALL_Targets!$BZ473="Yes",INDEX('Final Comp Values'!$BO:$BO,MATCH(FY2019_ALL_Targets!$A473,'Final Comp Values'!$B:$B,0)),IF($BZ473="Min Data",0,0)),0)</f>
        <v>1.38</v>
      </c>
      <c r="DS473" s="14">
        <f>IF('QIPP Scorecard'!$AA$1=4,IF(FY2019_ALL_Targets!$CA473="Yes",INDEX('Final Comp Values'!$BO:$BO,MATCH(FY2019_ALL_Targets!$A473,'Final Comp Values'!$B:$B,0)),IF($CA473="Min Data",0,0)),0)</f>
        <v>1.38</v>
      </c>
      <c r="DT473" s="14">
        <f>IF('QIPP Scorecard'!$AA$1=4,IF(FY2019_ALL_Targets!$CB473="Yes",INDEX('Final Comp Values'!$BO:$BO,MATCH(FY2019_ALL_Targets!$A473,'Final Comp Values'!$B:$B,0)),IF($CB473="Min Data",0,0)),0)</f>
        <v>1.38</v>
      </c>
      <c r="DU473" s="14">
        <v>1.76</v>
      </c>
      <c r="DV473" s="14">
        <v>1.99</v>
      </c>
      <c r="DW473" s="14">
        <v>2.0699999999999998</v>
      </c>
      <c r="DX473" s="14">
        <v>2.04</v>
      </c>
      <c r="DY473" s="12">
        <f t="shared" si="36"/>
        <v>1</v>
      </c>
      <c r="DZ473" s="12">
        <f t="shared" si="37"/>
        <v>1</v>
      </c>
      <c r="EA473" s="12">
        <f t="shared" si="38"/>
        <v>0</v>
      </c>
      <c r="EB473" s="12">
        <f t="shared" si="39"/>
        <v>0</v>
      </c>
    </row>
    <row r="474" spans="1:132" x14ac:dyDescent="0.25">
      <c r="A474" s="297">
        <v>103837</v>
      </c>
      <c r="B474" s="347">
        <v>676224</v>
      </c>
      <c r="C474" s="297">
        <v>1026628</v>
      </c>
      <c r="D474" s="14">
        <v>1730578006</v>
      </c>
      <c r="E474" s="26" t="s">
        <v>920</v>
      </c>
      <c r="F474" s="26" t="str">
        <f>INDEX('Mar - Aug'!X:X,MATCH(A474,'Mar - Aug'!B:B,0))</f>
        <v>Bexar</v>
      </c>
      <c r="G474" s="26" t="s">
        <v>3017</v>
      </c>
      <c r="H474" s="26"/>
      <c r="I474" s="26" t="str">
        <f t="shared" si="35"/>
        <v/>
      </c>
      <c r="J474" s="299" t="s">
        <v>353</v>
      </c>
      <c r="K474" s="299" t="s">
        <v>921</v>
      </c>
      <c r="L474" s="299" t="s">
        <v>354</v>
      </c>
      <c r="M474" s="13">
        <v>3.7267080000000001E-2</v>
      </c>
      <c r="N474" s="13">
        <v>9.2198569999999994E-2</v>
      </c>
      <c r="O474" s="13">
        <v>0</v>
      </c>
      <c r="P474" s="13">
        <v>0.14374999999999999</v>
      </c>
      <c r="Q474" s="13">
        <v>3.3690650000000003E-2</v>
      </c>
      <c r="R474" s="13">
        <v>5.5747400000000003E-2</v>
      </c>
      <c r="S474" s="13">
        <v>3.7344499999999998E-3</v>
      </c>
      <c r="T474" s="13">
        <v>0.15247816</v>
      </c>
      <c r="U474" s="13">
        <v>3.6633539639999997E-2</v>
      </c>
      <c r="V474" s="13">
        <v>9.0631194309999996E-2</v>
      </c>
      <c r="W474" s="13">
        <v>3.7344499999999998E-3</v>
      </c>
      <c r="X474" s="13">
        <v>0.15247816</v>
      </c>
      <c r="Y474" s="13">
        <v>3.5403726000000003E-2</v>
      </c>
      <c r="Z474" s="13">
        <v>8.7588641499999995E-2</v>
      </c>
      <c r="AA474" s="13">
        <v>3.7344499999999998E-3</v>
      </c>
      <c r="AB474" s="13">
        <v>0.15247816</v>
      </c>
      <c r="AC474" s="13">
        <v>3.599999928E-2</v>
      </c>
      <c r="AD474" s="13">
        <v>8.9063818619999999E-2</v>
      </c>
      <c r="AE474" s="13">
        <v>3.7344499999999998E-3</v>
      </c>
      <c r="AF474" s="13">
        <v>0.15247816</v>
      </c>
      <c r="AG474" s="13">
        <v>3.3690650000000003E-2</v>
      </c>
      <c r="AH474" s="13">
        <v>8.2978712999999996E-2</v>
      </c>
      <c r="AI474" s="13">
        <v>3.7344499999999998E-3</v>
      </c>
      <c r="AJ474" s="13">
        <v>0.15247816</v>
      </c>
      <c r="AK474" s="13">
        <v>3.5366458920000003E-2</v>
      </c>
      <c r="AL474" s="13">
        <v>8.7496442930000001E-2</v>
      </c>
      <c r="AM474" s="13">
        <v>3.7344499999999998E-3</v>
      </c>
      <c r="AN474" s="13">
        <v>0.15247816</v>
      </c>
      <c r="AO474" s="13">
        <v>3.3690650000000003E-2</v>
      </c>
      <c r="AP474" s="13">
        <v>7.8368784499999997E-2</v>
      </c>
      <c r="AQ474" s="13">
        <v>3.7344499999999998E-3</v>
      </c>
      <c r="AR474" s="13">
        <v>0.15247816</v>
      </c>
      <c r="AS474" s="13">
        <v>3.4658384399999999E-2</v>
      </c>
      <c r="AT474" s="13">
        <v>8.5744670100000003E-2</v>
      </c>
      <c r="AU474" s="13">
        <v>3.7344499999999998E-3</v>
      </c>
      <c r="AV474" s="13">
        <v>0.15247816</v>
      </c>
      <c r="AW474" s="13">
        <v>3.3690650000000003E-2</v>
      </c>
      <c r="AX474" s="13">
        <v>7.3758855999999998E-2</v>
      </c>
      <c r="AY474" s="13">
        <v>3.7344499999999998E-3</v>
      </c>
      <c r="AZ474" s="13">
        <v>0.15247816</v>
      </c>
      <c r="BA474" s="86">
        <v>3.5294117647058802E-2</v>
      </c>
      <c r="BB474" s="86">
        <v>3.8961038961039002E-2</v>
      </c>
      <c r="BC474" s="13">
        <v>0</v>
      </c>
      <c r="BD474" s="13">
        <v>0.109756097560976</v>
      </c>
      <c r="BE474" s="14">
        <v>1.1235955056179799E-2</v>
      </c>
      <c r="BF474" s="14">
        <v>1.2987012987013E-2</v>
      </c>
      <c r="BG474" s="14">
        <v>0</v>
      </c>
      <c r="BH474" s="14">
        <v>0.107142857142857</v>
      </c>
      <c r="BI474" s="14">
        <v>2.4390243902439001E-2</v>
      </c>
      <c r="BJ474" s="14">
        <v>4.0540540540540501E-2</v>
      </c>
      <c r="BK474" s="14">
        <v>0</v>
      </c>
      <c r="BL474" s="430">
        <v>0.102564102564103</v>
      </c>
      <c r="BM474" s="14">
        <v>3.7037037037037E-2</v>
      </c>
      <c r="BN474" s="14">
        <v>5.1948051948052E-2</v>
      </c>
      <c r="BO474" s="14">
        <v>0</v>
      </c>
      <c r="BP474" s="14">
        <v>0.103896103896104</v>
      </c>
      <c r="BQ474" s="86">
        <v>3.7037037037037E-2</v>
      </c>
      <c r="BR474" s="86">
        <v>5.1948051948052E-2</v>
      </c>
      <c r="BS474" s="86">
        <v>0</v>
      </c>
      <c r="BT474" s="86">
        <v>0.103896103896104</v>
      </c>
      <c r="BU474" s="14" t="s">
        <v>36</v>
      </c>
      <c r="BV474" s="14" t="s">
        <v>35</v>
      </c>
      <c r="BW474" s="14" t="s">
        <v>35</v>
      </c>
      <c r="BX474" s="14" t="s">
        <v>35</v>
      </c>
      <c r="BY474" s="14" t="s">
        <v>36</v>
      </c>
      <c r="BZ474" s="14" t="s">
        <v>35</v>
      </c>
      <c r="CA474" s="14" t="s">
        <v>35</v>
      </c>
      <c r="CB474" s="14" t="s">
        <v>35</v>
      </c>
      <c r="CC474" s="14">
        <v>9.14</v>
      </c>
      <c r="CD474" s="14">
        <v>9.14</v>
      </c>
      <c r="CE474" s="14">
        <v>9.14</v>
      </c>
      <c r="CF474" s="14">
        <v>9.14</v>
      </c>
      <c r="CG474" s="14">
        <v>9.14</v>
      </c>
      <c r="CH474" s="14">
        <v>9.14</v>
      </c>
      <c r="CI474" s="14">
        <v>9</v>
      </c>
      <c r="CJ474" s="14">
        <f>INDEX('Monthy Targets'!AC:AC,(MATCH(FY2019_ALL_Targets!$B:$B,'Monthy Targets'!$B:$B,0)))</f>
        <v>8.9700000000000006</v>
      </c>
      <c r="CK474" s="14">
        <f>INDEX('Monthy Targets'!AD:AD,(MATCH(FY2019_ALL_Targets!$B:$B,'Monthy Targets'!$B:$B,0)))</f>
        <v>8.9700000000000006</v>
      </c>
      <c r="CL474" s="14">
        <f>INDEX('Monthy Targets'!AE:AE,(MATCH(FY2019_ALL_Targets!$B:$B,'Monthy Targets'!$B:$B,0)))</f>
        <v>8.9700000000000006</v>
      </c>
      <c r="CM474" s="14">
        <f>INDEX('Monthy Targets'!AF:AF,(MATCH(FY2019_ALL_Targets!$B:$B,'Monthy Targets'!$B:$B,0)))</f>
        <v>8.9700000000000006</v>
      </c>
      <c r="CN474" s="14">
        <f>INDEX('Monthy Targets'!AG:AG,(MATCH(FY2019_ALL_Targets!$B:$B,'Monthy Targets'!$B:$B,0)))</f>
        <v>8.9700000000000006</v>
      </c>
      <c r="CO474" s="14">
        <v>0.62</v>
      </c>
      <c r="CP474" s="14">
        <v>0.62</v>
      </c>
      <c r="CQ474" s="14">
        <v>0.62</v>
      </c>
      <c r="CR474" s="14">
        <v>0.62</v>
      </c>
      <c r="CS474" s="14">
        <v>0.62</v>
      </c>
      <c r="CT474" s="14">
        <v>0.62</v>
      </c>
      <c r="CU474" s="14">
        <v>0.62</v>
      </c>
      <c r="CV474" s="14">
        <v>0.62</v>
      </c>
      <c r="CW474" s="14">
        <v>0.61</v>
      </c>
      <c r="CX474" s="14">
        <v>0.61</v>
      </c>
      <c r="CY474" s="14">
        <v>0.61</v>
      </c>
      <c r="CZ474" s="14">
        <v>0.61</v>
      </c>
      <c r="DA474" s="14">
        <f>IF('QIPP Scorecard'!$AA$1=4,IF(FY2019_ALL_Targets!$BU474="Yes",INDEX('Final Comp Values'!$BN:$BN,MATCH(FY2019_ALL_Targets!$A474,'Final Comp Values'!$B:$B,0)),IF($BU474="Min Data",0,0)),0)</f>
        <v>0</v>
      </c>
      <c r="DB474" s="14">
        <f>IF('QIPP Scorecard'!$AA$1=4,IF(FY2019_ALL_Targets!$BV474="Yes",INDEX('Final Comp Values'!$BN:$BN,MATCH(FY2019_ALL_Targets!$A474,'Final Comp Values'!$B:$B,0)),IF($BV474="Min Data",0,0)),0)</f>
        <v>0.61</v>
      </c>
      <c r="DC474" s="14">
        <f>IF('QIPP Scorecard'!$AA$1=4,IF(FY2019_ALL_Targets!$BW474="Yes",INDEX('Final Comp Values'!$BN:$BN,MATCH(FY2019_ALL_Targets!$A474,'Final Comp Values'!$B:$B,0)),IF(CI474="Min Data",0,0)),0)</f>
        <v>0.61</v>
      </c>
      <c r="DD474" s="14">
        <f>IF('QIPP Scorecard'!$AA$1=4,IF(FY2019_ALL_Targets!$BX474="Yes",INDEX('Final Comp Values'!$BN:$BN,MATCH(FY2019_ALL_Targets!$A474,'Final Comp Values'!$B:$B,0)),IF($BX474="Min Data",0,0)),0)</f>
        <v>0.61</v>
      </c>
      <c r="DE474" s="14">
        <v>1.1499999999999999</v>
      </c>
      <c r="DF474" s="14">
        <v>1.1499999999999999</v>
      </c>
      <c r="DG474" s="14">
        <v>1.1499999999999999</v>
      </c>
      <c r="DH474" s="14">
        <v>1.1499999999999999</v>
      </c>
      <c r="DI474" s="14">
        <v>1.1499999999999999</v>
      </c>
      <c r="DJ474" s="14">
        <v>1.1499999999999999</v>
      </c>
      <c r="DK474" s="14">
        <v>1.1499999999999999</v>
      </c>
      <c r="DL474" s="14">
        <v>1.1499999999999999</v>
      </c>
      <c r="DM474" s="14">
        <v>1.1299999999999999</v>
      </c>
      <c r="DN474" s="14">
        <v>1.1299999999999999</v>
      </c>
      <c r="DO474" s="14">
        <v>1.1299999999999999</v>
      </c>
      <c r="DP474" s="14">
        <v>1.1299999999999999</v>
      </c>
      <c r="DQ474" s="14">
        <f>IF('QIPP Scorecard'!$AA$1=4,IF(FY2019_ALL_Targets!$BY474="Yes",INDEX('Final Comp Values'!$BK:$BK,MATCH(FY2019_ALL_Targets!$A474,'Final Comp Values'!$B:$B,0)),IF($BY474="Min Data",0,0)),0)</f>
        <v>0</v>
      </c>
      <c r="DR474" s="14">
        <f>IF('QIPP Scorecard'!$AA$1=4,IF(FY2019_ALL_Targets!$BZ474="Yes",INDEX('Final Comp Values'!$BO:$BO,MATCH(FY2019_ALL_Targets!$A474,'Final Comp Values'!$B:$B,0)),IF($BZ474="Min Data",0,0)),0)</f>
        <v>1.1299999999999999</v>
      </c>
      <c r="DS474" s="14">
        <f>IF('QIPP Scorecard'!$AA$1=4,IF(FY2019_ALL_Targets!$CA474="Yes",INDEX('Final Comp Values'!$BO:$BO,MATCH(FY2019_ALL_Targets!$A474,'Final Comp Values'!$B:$B,0)),IF($CA474="Min Data",0,0)),0)</f>
        <v>1.1299999999999999</v>
      </c>
      <c r="DT474" s="14">
        <f>IF('QIPP Scorecard'!$AA$1=4,IF(FY2019_ALL_Targets!$CB474="Yes",INDEX('Final Comp Values'!$BO:$BO,MATCH(FY2019_ALL_Targets!$A474,'Final Comp Values'!$B:$B,0)),IF($CB474="Min Data",0,0)),0)</f>
        <v>1.1299999999999999</v>
      </c>
      <c r="DU474" s="14">
        <v>1.63</v>
      </c>
      <c r="DV474" s="14">
        <v>1.84</v>
      </c>
      <c r="DW474" s="14">
        <v>1.91</v>
      </c>
      <c r="DX474" s="14">
        <v>1.67</v>
      </c>
      <c r="DY474" s="12">
        <f t="shared" si="36"/>
        <v>1</v>
      </c>
      <c r="DZ474" s="12">
        <f t="shared" si="37"/>
        <v>1</v>
      </c>
      <c r="EA474" s="12">
        <f t="shared" si="38"/>
        <v>0</v>
      </c>
      <c r="EB474" s="12">
        <f t="shared" si="39"/>
        <v>0</v>
      </c>
    </row>
    <row r="475" spans="1:132" x14ac:dyDescent="0.25">
      <c r="A475" s="297">
        <v>4221</v>
      </c>
      <c r="B475" s="347">
        <v>676225</v>
      </c>
      <c r="C475" s="297">
        <v>422101</v>
      </c>
      <c r="D475" s="14">
        <v>1306832092</v>
      </c>
      <c r="E475" s="26" t="s">
        <v>913</v>
      </c>
      <c r="F475" s="26" t="str">
        <f>INDEX('Mar - Aug'!X:X,MATCH(A475,'Mar - Aug'!B:B,0))</f>
        <v>MRSA West</v>
      </c>
      <c r="G475" s="26" t="s">
        <v>3072</v>
      </c>
      <c r="H475" s="26"/>
      <c r="I475" s="26" t="str">
        <f t="shared" si="35"/>
        <v/>
      </c>
      <c r="J475" s="299" t="s">
        <v>2421</v>
      </c>
      <c r="K475" s="299" t="s">
        <v>2422</v>
      </c>
      <c r="L475" s="299" t="s">
        <v>2423</v>
      </c>
      <c r="M475" s="13">
        <v>5.0632900000000002E-2</v>
      </c>
      <c r="N475" s="13">
        <v>2.9411759999999999E-2</v>
      </c>
      <c r="O475" s="13">
        <v>0</v>
      </c>
      <c r="P475" s="13">
        <v>0.30952380000000002</v>
      </c>
      <c r="Q475" s="13">
        <v>3.3690650000000003E-2</v>
      </c>
      <c r="R475" s="13">
        <v>5.5747400000000003E-2</v>
      </c>
      <c r="S475" s="13">
        <v>3.7344499999999998E-3</v>
      </c>
      <c r="T475" s="13">
        <v>0.15247816</v>
      </c>
      <c r="U475" s="13">
        <v>4.9772140700000002E-2</v>
      </c>
      <c r="V475" s="13">
        <v>5.5747400000000003E-2</v>
      </c>
      <c r="W475" s="13">
        <v>3.7344499999999998E-3</v>
      </c>
      <c r="X475" s="13">
        <v>0.30426189539999998</v>
      </c>
      <c r="Y475" s="13">
        <v>4.8101255000000002E-2</v>
      </c>
      <c r="Z475" s="13">
        <v>5.5747400000000003E-2</v>
      </c>
      <c r="AA475" s="13">
        <v>3.7344499999999998E-3</v>
      </c>
      <c r="AB475" s="13">
        <v>0.29404761000000001</v>
      </c>
      <c r="AC475" s="13">
        <v>4.8911381400000002E-2</v>
      </c>
      <c r="AD475" s="13">
        <v>5.5747400000000003E-2</v>
      </c>
      <c r="AE475" s="13">
        <v>3.7344499999999998E-3</v>
      </c>
      <c r="AF475" s="13">
        <v>0.2989999908</v>
      </c>
      <c r="AG475" s="13">
        <v>4.5569610000000003E-2</v>
      </c>
      <c r="AH475" s="13">
        <v>5.5747400000000003E-2</v>
      </c>
      <c r="AI475" s="13">
        <v>3.7344499999999998E-3</v>
      </c>
      <c r="AJ475" s="13">
        <v>0.27857142000000001</v>
      </c>
      <c r="AK475" s="13">
        <v>4.8050622100000003E-2</v>
      </c>
      <c r="AL475" s="13">
        <v>5.5747400000000003E-2</v>
      </c>
      <c r="AM475" s="13">
        <v>3.7344499999999998E-3</v>
      </c>
      <c r="AN475" s="13">
        <v>0.29373808620000003</v>
      </c>
      <c r="AO475" s="13">
        <v>4.3037964999999997E-2</v>
      </c>
      <c r="AP475" s="13">
        <v>5.5747400000000003E-2</v>
      </c>
      <c r="AQ475" s="13">
        <v>3.7344499999999998E-3</v>
      </c>
      <c r="AR475" s="13">
        <v>0.26309523000000001</v>
      </c>
      <c r="AS475" s="13">
        <v>4.7088597000000003E-2</v>
      </c>
      <c r="AT475" s="13">
        <v>5.5747400000000003E-2</v>
      </c>
      <c r="AU475" s="13">
        <v>3.7344499999999998E-3</v>
      </c>
      <c r="AV475" s="13">
        <v>0.28785713400000001</v>
      </c>
      <c r="AW475" s="13">
        <v>4.0506319999999998E-2</v>
      </c>
      <c r="AX475" s="13">
        <v>5.5747400000000003E-2</v>
      </c>
      <c r="AY475" s="13">
        <v>3.7344499999999998E-3</v>
      </c>
      <c r="AZ475" s="13">
        <v>0.24761904000000001</v>
      </c>
      <c r="BA475" s="86">
        <v>0</v>
      </c>
      <c r="BB475" s="86">
        <v>0</v>
      </c>
      <c r="BC475" s="13">
        <v>0</v>
      </c>
      <c r="BD475" s="13">
        <v>0.26</v>
      </c>
      <c r="BE475" s="14">
        <v>3.8461538461538498E-2</v>
      </c>
      <c r="BF475" s="14">
        <v>5.7142857142857099E-2</v>
      </c>
      <c r="BG475" s="14">
        <v>0</v>
      </c>
      <c r="BH475" s="14">
        <v>0.21276595744680901</v>
      </c>
      <c r="BI475" s="14">
        <v>7.2727272727272696E-2</v>
      </c>
      <c r="BJ475" s="14">
        <v>0</v>
      </c>
      <c r="BK475" s="14">
        <v>0</v>
      </c>
      <c r="BL475" s="430">
        <v>0.16</v>
      </c>
      <c r="BM475" s="14">
        <v>8.3333333333333301E-2</v>
      </c>
      <c r="BN475" s="14">
        <v>0</v>
      </c>
      <c r="BO475" s="14">
        <v>0</v>
      </c>
      <c r="BP475" s="14">
        <v>0.162790697674419</v>
      </c>
      <c r="BQ475" s="86">
        <v>8.3333333333333301E-2</v>
      </c>
      <c r="BR475" s="86">
        <v>0</v>
      </c>
      <c r="BS475" s="86">
        <v>0</v>
      </c>
      <c r="BT475" s="86">
        <v>0.162790697674419</v>
      </c>
      <c r="BU475" s="14" t="s">
        <v>36</v>
      </c>
      <c r="BV475" s="14" t="s">
        <v>35</v>
      </c>
      <c r="BW475" s="14" t="s">
        <v>35</v>
      </c>
      <c r="BX475" s="14" t="s">
        <v>35</v>
      </c>
      <c r="BY475" s="14" t="s">
        <v>36</v>
      </c>
      <c r="BZ475" s="14" t="s">
        <v>35</v>
      </c>
      <c r="CA475" s="14" t="s">
        <v>35</v>
      </c>
      <c r="CB475" s="14" t="s">
        <v>35</v>
      </c>
      <c r="CC475" s="14">
        <v>6.51</v>
      </c>
      <c r="CD475" s="14">
        <v>6.51</v>
      </c>
      <c r="CE475" s="14">
        <v>6.51</v>
      </c>
      <c r="CF475" s="14">
        <v>6.51</v>
      </c>
      <c r="CG475" s="14">
        <v>6.51</v>
      </c>
      <c r="CH475" s="14">
        <v>6.51</v>
      </c>
      <c r="CI475" s="14">
        <v>6.37</v>
      </c>
      <c r="CJ475" s="14">
        <f>INDEX('Monthy Targets'!AC:AC,(MATCH(FY2019_ALL_Targets!$B:$B,'Monthy Targets'!$B:$B,0)))</f>
        <v>6.35</v>
      </c>
      <c r="CK475" s="14">
        <f>INDEX('Monthy Targets'!AD:AD,(MATCH(FY2019_ALL_Targets!$B:$B,'Monthy Targets'!$B:$B,0)))</f>
        <v>6.35</v>
      </c>
      <c r="CL475" s="14">
        <f>INDEX('Monthy Targets'!AE:AE,(MATCH(FY2019_ALL_Targets!$B:$B,'Monthy Targets'!$B:$B,0)))</f>
        <v>6.35</v>
      </c>
      <c r="CM475" s="14">
        <f>INDEX('Monthy Targets'!AF:AF,(MATCH(FY2019_ALL_Targets!$B:$B,'Monthy Targets'!$B:$B,0)))</f>
        <v>6.35</v>
      </c>
      <c r="CN475" s="14">
        <f>INDEX('Monthy Targets'!AG:AG,(MATCH(FY2019_ALL_Targets!$B:$B,'Monthy Targets'!$B:$B,0)))</f>
        <v>6.35</v>
      </c>
      <c r="CO475" s="14">
        <v>0.44</v>
      </c>
      <c r="CP475" s="14">
        <v>0.44</v>
      </c>
      <c r="CQ475" s="14">
        <v>0.44</v>
      </c>
      <c r="CR475" s="14">
        <v>0.44</v>
      </c>
      <c r="CS475" s="14">
        <v>0.44</v>
      </c>
      <c r="CT475" s="14">
        <v>0</v>
      </c>
      <c r="CU475" s="14">
        <v>0.44</v>
      </c>
      <c r="CV475" s="14">
        <v>0.44</v>
      </c>
      <c r="CW475" s="14">
        <v>0</v>
      </c>
      <c r="CX475" s="14">
        <v>0.43</v>
      </c>
      <c r="CY475" s="14">
        <v>0.43</v>
      </c>
      <c r="CZ475" s="14">
        <v>0.43</v>
      </c>
      <c r="DA475" s="14">
        <f>IF('QIPP Scorecard'!$AA$1=4,IF(FY2019_ALL_Targets!$BU475="Yes",INDEX('Final Comp Values'!$BN:$BN,MATCH(FY2019_ALL_Targets!$A475,'Final Comp Values'!$B:$B,0)),IF($BU475="Min Data",0,0)),0)</f>
        <v>0</v>
      </c>
      <c r="DB475" s="14">
        <f>IF('QIPP Scorecard'!$AA$1=4,IF(FY2019_ALL_Targets!$BV475="Yes",INDEX('Final Comp Values'!$BN:$BN,MATCH(FY2019_ALL_Targets!$A475,'Final Comp Values'!$B:$B,0)),IF($BV475="Min Data",0,0)),0)</f>
        <v>0.43</v>
      </c>
      <c r="DC475" s="14">
        <f>IF('QIPP Scorecard'!$AA$1=4,IF(FY2019_ALL_Targets!$BW475="Yes",INDEX('Final Comp Values'!$BN:$BN,MATCH(FY2019_ALL_Targets!$A475,'Final Comp Values'!$B:$B,0)),IF(CI475="Min Data",0,0)),0)</f>
        <v>0.43</v>
      </c>
      <c r="DD475" s="14">
        <f>IF('QIPP Scorecard'!$AA$1=4,IF(FY2019_ALL_Targets!$BX475="Yes",INDEX('Final Comp Values'!$BN:$BN,MATCH(FY2019_ALL_Targets!$A475,'Final Comp Values'!$B:$B,0)),IF($BX475="Min Data",0,0)),0)</f>
        <v>0.43</v>
      </c>
      <c r="DE475" s="14">
        <v>0.82</v>
      </c>
      <c r="DF475" s="14">
        <v>0.82</v>
      </c>
      <c r="DG475" s="14">
        <v>0.82</v>
      </c>
      <c r="DH475" s="14">
        <v>0.82</v>
      </c>
      <c r="DI475" s="14">
        <v>0.82</v>
      </c>
      <c r="DJ475" s="14">
        <v>0</v>
      </c>
      <c r="DK475" s="14">
        <v>0.82</v>
      </c>
      <c r="DL475" s="14">
        <v>0.82</v>
      </c>
      <c r="DM475" s="14">
        <v>0</v>
      </c>
      <c r="DN475" s="14">
        <v>0.8</v>
      </c>
      <c r="DO475" s="14">
        <v>0.8</v>
      </c>
      <c r="DP475" s="14">
        <v>0.8</v>
      </c>
      <c r="DQ475" s="14">
        <f>IF('QIPP Scorecard'!$AA$1=4,IF(FY2019_ALL_Targets!$BY475="Yes",INDEX('Final Comp Values'!$BK:$BK,MATCH(FY2019_ALL_Targets!$A475,'Final Comp Values'!$B:$B,0)),IF($BY475="Min Data",0,0)),0)</f>
        <v>0</v>
      </c>
      <c r="DR475" s="14">
        <f>IF('QIPP Scorecard'!$AA$1=4,IF(FY2019_ALL_Targets!$BZ475="Yes",INDEX('Final Comp Values'!$BO:$BO,MATCH(FY2019_ALL_Targets!$A475,'Final Comp Values'!$B:$B,0)),IF($BZ475="Min Data",0,0)),0)</f>
        <v>0.8</v>
      </c>
      <c r="DS475" s="14">
        <f>IF('QIPP Scorecard'!$AA$1=4,IF(FY2019_ALL_Targets!$CA475="Yes",INDEX('Final Comp Values'!$BO:$BO,MATCH(FY2019_ALL_Targets!$A475,'Final Comp Values'!$B:$B,0)),IF($CA475="Min Data",0,0)),0)</f>
        <v>0.8</v>
      </c>
      <c r="DT475" s="14">
        <f>IF('QIPP Scorecard'!$AA$1=4,IF(FY2019_ALL_Targets!$CB475="Yes",INDEX('Final Comp Values'!$BO:$BO,MATCH(FY2019_ALL_Targets!$A475,'Final Comp Values'!$B:$B,0)),IF($CB475="Min Data",0,0)),0)</f>
        <v>0.8</v>
      </c>
      <c r="DU475" s="14">
        <v>1.1599999999999999</v>
      </c>
      <c r="DV475" s="14">
        <v>1.1599999999999999</v>
      </c>
      <c r="DW475" s="14">
        <v>1.22</v>
      </c>
      <c r="DX475" s="14">
        <v>1.19</v>
      </c>
      <c r="DY475" s="12">
        <f t="shared" si="36"/>
        <v>1</v>
      </c>
      <c r="DZ475" s="12">
        <f t="shared" si="37"/>
        <v>1</v>
      </c>
      <c r="EA475" s="12">
        <f t="shared" si="38"/>
        <v>0</v>
      </c>
      <c r="EB475" s="12">
        <f t="shared" si="39"/>
        <v>0</v>
      </c>
    </row>
    <row r="476" spans="1:132" x14ac:dyDescent="0.25">
      <c r="A476" s="297">
        <v>103889</v>
      </c>
      <c r="B476" s="347">
        <v>676227</v>
      </c>
      <c r="C476" s="297">
        <v>1025580</v>
      </c>
      <c r="D476" s="14">
        <v>1548690878</v>
      </c>
      <c r="E476" s="26" t="s">
        <v>925</v>
      </c>
      <c r="F476" s="26" t="str">
        <f>INDEX('Mar - Aug'!X:X,MATCH(A476,'Mar - Aug'!B:B,0))</f>
        <v>MRSA Central</v>
      </c>
      <c r="G476" s="26" t="s">
        <v>3131</v>
      </c>
      <c r="H476" s="26"/>
      <c r="I476" s="26" t="str">
        <f t="shared" si="35"/>
        <v/>
      </c>
      <c r="J476" s="299" t="s">
        <v>136</v>
      </c>
      <c r="K476" s="299" t="s">
        <v>938</v>
      </c>
      <c r="L476" s="299" t="s">
        <v>2584</v>
      </c>
      <c r="M476" s="13">
        <v>4.7619050000000003E-2</v>
      </c>
      <c r="N476" s="13">
        <v>4.3165469999999997E-2</v>
      </c>
      <c r="O476" s="13">
        <v>0</v>
      </c>
      <c r="P476" s="13">
        <v>0.19004525999999999</v>
      </c>
      <c r="Q476" s="13">
        <v>3.3690650000000003E-2</v>
      </c>
      <c r="R476" s="13">
        <v>5.5747400000000003E-2</v>
      </c>
      <c r="S476" s="13">
        <v>3.7344499999999998E-3</v>
      </c>
      <c r="T476" s="13">
        <v>0.15247816</v>
      </c>
      <c r="U476" s="13">
        <v>4.6809526150000003E-2</v>
      </c>
      <c r="V476" s="13">
        <v>5.5747400000000003E-2</v>
      </c>
      <c r="W476" s="13">
        <v>3.7344499999999998E-3</v>
      </c>
      <c r="X476" s="13">
        <v>0.18681449057999999</v>
      </c>
      <c r="Y476" s="13">
        <v>4.5238097499999998E-2</v>
      </c>
      <c r="Z476" s="13">
        <v>5.5747400000000003E-2</v>
      </c>
      <c r="AA476" s="13">
        <v>3.7344499999999998E-3</v>
      </c>
      <c r="AB476" s="13">
        <v>0.18054299700000001</v>
      </c>
      <c r="AC476" s="13">
        <v>4.6000002300000002E-2</v>
      </c>
      <c r="AD476" s="13">
        <v>5.5747400000000003E-2</v>
      </c>
      <c r="AE476" s="13">
        <v>3.7344499999999998E-3</v>
      </c>
      <c r="AF476" s="13">
        <v>0.18358372115999999</v>
      </c>
      <c r="AG476" s="13">
        <v>4.2857144999999999E-2</v>
      </c>
      <c r="AH476" s="13">
        <v>5.5747400000000003E-2</v>
      </c>
      <c r="AI476" s="13">
        <v>3.7344499999999998E-3</v>
      </c>
      <c r="AJ476" s="13">
        <v>0.171040734</v>
      </c>
      <c r="AK476" s="13">
        <v>4.5190478450000002E-2</v>
      </c>
      <c r="AL476" s="13">
        <v>5.5747400000000003E-2</v>
      </c>
      <c r="AM476" s="13">
        <v>3.7344499999999998E-3</v>
      </c>
      <c r="AN476" s="13">
        <v>0.18035295173999999</v>
      </c>
      <c r="AO476" s="13">
        <v>4.0476192500000001E-2</v>
      </c>
      <c r="AP476" s="13">
        <v>5.5747400000000003E-2</v>
      </c>
      <c r="AQ476" s="13">
        <v>3.7344499999999998E-3</v>
      </c>
      <c r="AR476" s="13">
        <v>0.16153847099999999</v>
      </c>
      <c r="AS476" s="13">
        <v>4.4285716500000002E-2</v>
      </c>
      <c r="AT476" s="13">
        <v>5.5747400000000003E-2</v>
      </c>
      <c r="AU476" s="13">
        <v>3.7344499999999998E-3</v>
      </c>
      <c r="AV476" s="13">
        <v>0.1767420918</v>
      </c>
      <c r="AW476" s="13">
        <v>3.8095240000000002E-2</v>
      </c>
      <c r="AX476" s="13">
        <v>5.5747400000000003E-2</v>
      </c>
      <c r="AY476" s="13">
        <v>3.7344499999999998E-3</v>
      </c>
      <c r="AZ476" s="13">
        <v>0.15247816</v>
      </c>
      <c r="BA476" s="86">
        <v>0.02</v>
      </c>
      <c r="BB476" s="86">
        <v>3.03030303030303E-2</v>
      </c>
      <c r="BC476" s="13">
        <v>0</v>
      </c>
      <c r="BD476" s="13">
        <v>0.12765957446808501</v>
      </c>
      <c r="BE476" s="14">
        <v>0</v>
      </c>
      <c r="BF476" s="14">
        <v>3.7037037037037E-2</v>
      </c>
      <c r="BG476" s="14">
        <v>0</v>
      </c>
      <c r="BH476" s="14">
        <v>0.209302325581395</v>
      </c>
      <c r="BI476" s="14">
        <v>4.8780487804878099E-2</v>
      </c>
      <c r="BJ476" s="14">
        <v>0</v>
      </c>
      <c r="BK476" s="14">
        <v>0</v>
      </c>
      <c r="BL476" s="430">
        <v>0.17948717948717899</v>
      </c>
      <c r="BM476" s="14">
        <v>0</v>
      </c>
      <c r="BN476" s="14">
        <v>0</v>
      </c>
      <c r="BO476" s="14">
        <v>0</v>
      </c>
      <c r="BP476" s="14">
        <v>0.14705882352941199</v>
      </c>
      <c r="BQ476" s="86">
        <v>0</v>
      </c>
      <c r="BR476" s="86">
        <v>0</v>
      </c>
      <c r="BS476" s="86">
        <v>0</v>
      </c>
      <c r="BT476" s="86">
        <v>0.14705882352941199</v>
      </c>
      <c r="BU476" s="14" t="s">
        <v>35</v>
      </c>
      <c r="BV476" s="14" t="s">
        <v>35</v>
      </c>
      <c r="BW476" s="14" t="s">
        <v>35</v>
      </c>
      <c r="BX476" s="14" t="s">
        <v>35</v>
      </c>
      <c r="BY476" s="14" t="s">
        <v>35</v>
      </c>
      <c r="BZ476" s="14" t="s">
        <v>35</v>
      </c>
      <c r="CA476" s="14" t="s">
        <v>35</v>
      </c>
      <c r="CB476" s="14" t="s">
        <v>35</v>
      </c>
      <c r="CC476" s="14">
        <v>5.4</v>
      </c>
      <c r="CD476" s="14">
        <v>5.4</v>
      </c>
      <c r="CE476" s="14">
        <v>5.4</v>
      </c>
      <c r="CF476" s="14">
        <v>5.4</v>
      </c>
      <c r="CG476" s="14">
        <v>5.4</v>
      </c>
      <c r="CH476" s="14">
        <v>5.4</v>
      </c>
      <c r="CI476" s="14">
        <v>5.43</v>
      </c>
      <c r="CJ476" s="14">
        <f>INDEX('Monthy Targets'!AC:AC,(MATCH(FY2019_ALL_Targets!$B:$B,'Monthy Targets'!$B:$B,0)))</f>
        <v>0</v>
      </c>
      <c r="CK476" s="14">
        <f>INDEX('Monthy Targets'!AD:AD,(MATCH(FY2019_ALL_Targets!$B:$B,'Monthy Targets'!$B:$B,0)))</f>
        <v>0</v>
      </c>
      <c r="CL476" s="14">
        <f>INDEX('Monthy Targets'!AE:AE,(MATCH(FY2019_ALL_Targets!$B:$B,'Monthy Targets'!$B:$B,0)))</f>
        <v>0</v>
      </c>
      <c r="CM476" s="14">
        <f>INDEX('Monthy Targets'!AF:AF,(MATCH(FY2019_ALL_Targets!$B:$B,'Monthy Targets'!$B:$B,0)))</f>
        <v>0</v>
      </c>
      <c r="CN476" s="14">
        <f>INDEX('Monthy Targets'!AG:AG,(MATCH(FY2019_ALL_Targets!$B:$B,'Monthy Targets'!$B:$B,0)))</f>
        <v>0</v>
      </c>
      <c r="CO476" s="14">
        <v>0.37</v>
      </c>
      <c r="CP476" s="14">
        <v>0.37</v>
      </c>
      <c r="CQ476" s="14">
        <v>0.37</v>
      </c>
      <c r="CR476" s="14">
        <v>0.37</v>
      </c>
      <c r="CS476" s="14">
        <v>0.37</v>
      </c>
      <c r="CT476" s="14">
        <v>0.37</v>
      </c>
      <c r="CU476" s="14">
        <v>0.37</v>
      </c>
      <c r="CV476" s="14">
        <v>0</v>
      </c>
      <c r="CW476" s="14">
        <v>0</v>
      </c>
      <c r="CX476" s="14">
        <v>0.37</v>
      </c>
      <c r="CY476" s="14">
        <v>0.37</v>
      </c>
      <c r="CZ476" s="14">
        <v>0.37</v>
      </c>
      <c r="DA476" s="14">
        <f>IF('QIPP Scorecard'!$AA$1=4,IF(FY2019_ALL_Targets!$BU476="Yes",INDEX('Final Comp Values'!$BN:$BN,MATCH(FY2019_ALL_Targets!$A476,'Final Comp Values'!$B:$B,0)),IF($BU476="Min Data",0,0)),0)</f>
        <v>0.37</v>
      </c>
      <c r="DB476" s="14">
        <f>IF('QIPP Scorecard'!$AA$1=4,IF(FY2019_ALL_Targets!$BV476="Yes",INDEX('Final Comp Values'!$BN:$BN,MATCH(FY2019_ALL_Targets!$A476,'Final Comp Values'!$B:$B,0)),IF($BV476="Min Data",0,0)),0)</f>
        <v>0.37</v>
      </c>
      <c r="DC476" s="14">
        <f>IF('QIPP Scorecard'!$AA$1=4,IF(FY2019_ALL_Targets!$BW476="Yes",INDEX('Final Comp Values'!$BN:$BN,MATCH(FY2019_ALL_Targets!$A476,'Final Comp Values'!$B:$B,0)),IF(CI476="Min Data",0,0)),0)</f>
        <v>0.37</v>
      </c>
      <c r="DD476" s="14">
        <f>IF('QIPP Scorecard'!$AA$1=4,IF(FY2019_ALL_Targets!$BX476="Yes",INDEX('Final Comp Values'!$BN:$BN,MATCH(FY2019_ALL_Targets!$A476,'Final Comp Values'!$B:$B,0)),IF($BX476="Min Data",0,0)),0)</f>
        <v>0.37</v>
      </c>
      <c r="DE476" s="14">
        <v>0.68</v>
      </c>
      <c r="DF476" s="14">
        <v>0.68</v>
      </c>
      <c r="DG476" s="14">
        <v>0.68</v>
      </c>
      <c r="DH476" s="14">
        <v>0.68</v>
      </c>
      <c r="DI476" s="14">
        <v>0.68</v>
      </c>
      <c r="DJ476" s="14">
        <v>0.68</v>
      </c>
      <c r="DK476" s="14">
        <v>0.68</v>
      </c>
      <c r="DL476" s="14">
        <v>0</v>
      </c>
      <c r="DM476" s="14">
        <v>0</v>
      </c>
      <c r="DN476" s="14">
        <v>0.68</v>
      </c>
      <c r="DO476" s="14">
        <v>0.68</v>
      </c>
      <c r="DP476" s="14">
        <v>0</v>
      </c>
      <c r="DQ476" s="14">
        <f>IF('QIPP Scorecard'!$AA$1=4,IF(FY2019_ALL_Targets!$BY476="Yes",INDEX('Final Comp Values'!$BK:$BK,MATCH(FY2019_ALL_Targets!$A476,'Final Comp Values'!$B:$B,0)),IF($BY476="Min Data",0,0)),0)</f>
        <v>0.68</v>
      </c>
      <c r="DR476" s="14">
        <f>IF('QIPP Scorecard'!$AA$1=4,IF(FY2019_ALL_Targets!$BZ476="Yes",INDEX('Final Comp Values'!$BO:$BO,MATCH(FY2019_ALL_Targets!$A476,'Final Comp Values'!$B:$B,0)),IF($BZ476="Min Data",0,0)),0)</f>
        <v>0.68</v>
      </c>
      <c r="DS476" s="14">
        <f>IF('QIPP Scorecard'!$AA$1=4,IF(FY2019_ALL_Targets!$CA476="Yes",INDEX('Final Comp Values'!$BO:$BO,MATCH(FY2019_ALL_Targets!$A476,'Final Comp Values'!$B:$B,0)),IF($CA476="Min Data",0,0)),0)</f>
        <v>0.68</v>
      </c>
      <c r="DT476" s="14">
        <f>IF('QIPP Scorecard'!$AA$1=4,IF(FY2019_ALL_Targets!$CB476="Yes",INDEX('Final Comp Values'!$BO:$BO,MATCH(FY2019_ALL_Targets!$A476,'Final Comp Values'!$B:$B,0)),IF($CB476="Min Data",0,0)),0)</f>
        <v>0.68</v>
      </c>
      <c r="DU476" s="14">
        <v>0.96</v>
      </c>
      <c r="DV476" s="14">
        <v>0.97</v>
      </c>
      <c r="DW476" s="14">
        <v>0.5</v>
      </c>
      <c r="DX476" s="14">
        <v>0.69</v>
      </c>
      <c r="DY476" s="12">
        <f t="shared" si="36"/>
        <v>0</v>
      </c>
      <c r="DZ476" s="12">
        <f t="shared" si="37"/>
        <v>0</v>
      </c>
      <c r="EA476" s="12">
        <f t="shared" si="38"/>
        <v>0</v>
      </c>
      <c r="EB476" s="12">
        <f t="shared" si="39"/>
        <v>2</v>
      </c>
    </row>
    <row r="477" spans="1:132" x14ac:dyDescent="0.25">
      <c r="A477" s="297">
        <v>103831</v>
      </c>
      <c r="B477" s="347">
        <v>676229</v>
      </c>
      <c r="C477" s="297">
        <v>1016706</v>
      </c>
      <c r="D477" s="14">
        <v>1639314982</v>
      </c>
      <c r="E477" s="26" t="s">
        <v>925</v>
      </c>
      <c r="F477" s="26" t="str">
        <f>INDEX('Mar - Aug'!X:X,MATCH(A477,'Mar - Aug'!B:B,0))</f>
        <v>MRSA Central</v>
      </c>
      <c r="G477" s="26" t="s">
        <v>3172</v>
      </c>
      <c r="H477" s="26"/>
      <c r="I477" s="26" t="str">
        <f t="shared" si="35"/>
        <v/>
      </c>
      <c r="J477" s="299" t="s">
        <v>2776</v>
      </c>
      <c r="K477" s="299" t="s">
        <v>2293</v>
      </c>
      <c r="L477" s="299" t="s">
        <v>2777</v>
      </c>
      <c r="M477" s="13">
        <v>2.2388040000000001E-2</v>
      </c>
      <c r="N477" s="13">
        <v>1.6129020000000001E-2</v>
      </c>
      <c r="O477" s="13">
        <v>0</v>
      </c>
      <c r="P477" s="13">
        <v>8.9147290000000004E-2</v>
      </c>
      <c r="Q477" s="13">
        <v>3.3690650000000003E-2</v>
      </c>
      <c r="R477" s="13">
        <v>5.5747400000000003E-2</v>
      </c>
      <c r="S477" s="13">
        <v>3.7344499999999998E-3</v>
      </c>
      <c r="T477" s="13">
        <v>0.15247816</v>
      </c>
      <c r="U477" s="13">
        <v>3.3690650000000003E-2</v>
      </c>
      <c r="V477" s="13">
        <v>5.5747400000000003E-2</v>
      </c>
      <c r="W477" s="13">
        <v>3.7344499999999998E-3</v>
      </c>
      <c r="X477" s="13">
        <v>0.15247816</v>
      </c>
      <c r="Y477" s="13">
        <v>3.3690650000000003E-2</v>
      </c>
      <c r="Z477" s="13">
        <v>5.5747400000000003E-2</v>
      </c>
      <c r="AA477" s="13">
        <v>3.7344499999999998E-3</v>
      </c>
      <c r="AB477" s="13">
        <v>0.15247816</v>
      </c>
      <c r="AC477" s="13">
        <v>3.3690650000000003E-2</v>
      </c>
      <c r="AD477" s="13">
        <v>5.5747400000000003E-2</v>
      </c>
      <c r="AE477" s="13">
        <v>3.7344499999999998E-3</v>
      </c>
      <c r="AF477" s="13">
        <v>0.15247816</v>
      </c>
      <c r="AG477" s="13">
        <v>3.3690650000000003E-2</v>
      </c>
      <c r="AH477" s="13">
        <v>5.5747400000000003E-2</v>
      </c>
      <c r="AI477" s="13">
        <v>3.7344499999999998E-3</v>
      </c>
      <c r="AJ477" s="13">
        <v>0.15247816</v>
      </c>
      <c r="AK477" s="13">
        <v>3.3690650000000003E-2</v>
      </c>
      <c r="AL477" s="13">
        <v>5.5747400000000003E-2</v>
      </c>
      <c r="AM477" s="13">
        <v>3.7344499999999998E-3</v>
      </c>
      <c r="AN477" s="13">
        <v>0.15247816</v>
      </c>
      <c r="AO477" s="13">
        <v>3.3690650000000003E-2</v>
      </c>
      <c r="AP477" s="13">
        <v>5.5747400000000003E-2</v>
      </c>
      <c r="AQ477" s="13">
        <v>3.7344499999999998E-3</v>
      </c>
      <c r="AR477" s="13">
        <v>0.15247816</v>
      </c>
      <c r="AS477" s="13">
        <v>3.3690650000000003E-2</v>
      </c>
      <c r="AT477" s="13">
        <v>5.5747400000000003E-2</v>
      </c>
      <c r="AU477" s="13">
        <v>3.7344499999999998E-3</v>
      </c>
      <c r="AV477" s="13">
        <v>0.15247816</v>
      </c>
      <c r="AW477" s="13">
        <v>3.3690650000000003E-2</v>
      </c>
      <c r="AX477" s="13">
        <v>5.5747400000000003E-2</v>
      </c>
      <c r="AY477" s="13">
        <v>3.7344499999999998E-3</v>
      </c>
      <c r="AZ477" s="13">
        <v>0.15247816</v>
      </c>
      <c r="BA477" s="86">
        <v>2.66666666666667E-2</v>
      </c>
      <c r="BB477" s="86">
        <v>1.8181818181818198E-2</v>
      </c>
      <c r="BC477" s="13">
        <v>0</v>
      </c>
      <c r="BD477" s="13">
        <v>0.123287671232877</v>
      </c>
      <c r="BE477" s="14">
        <v>3.7974683544303799E-2</v>
      </c>
      <c r="BF477" s="14">
        <v>3.9215686274509803E-2</v>
      </c>
      <c r="BG477" s="14">
        <v>0</v>
      </c>
      <c r="BH477" s="14">
        <v>0.12987012987013</v>
      </c>
      <c r="BI477" s="14">
        <v>2.5974025974026E-2</v>
      </c>
      <c r="BJ477" s="14">
        <v>8.3333333333333301E-2</v>
      </c>
      <c r="BK477" s="14">
        <v>0</v>
      </c>
      <c r="BL477" s="430">
        <v>4.0540540540540501E-2</v>
      </c>
      <c r="BM477" s="14">
        <v>3.8461538461538498E-2</v>
      </c>
      <c r="BN477" s="14">
        <v>0.1</v>
      </c>
      <c r="BO477" s="14">
        <v>0</v>
      </c>
      <c r="BP477" s="14">
        <v>5.3333333333333302E-2</v>
      </c>
      <c r="BQ477" s="86">
        <v>3.8461538461538498E-2</v>
      </c>
      <c r="BR477" s="86">
        <v>0.1</v>
      </c>
      <c r="BS477" s="86">
        <v>0</v>
      </c>
      <c r="BT477" s="86">
        <v>5.3333333333333302E-2</v>
      </c>
      <c r="BU477" s="14" t="s">
        <v>36</v>
      </c>
      <c r="BV477" s="14" t="s">
        <v>36</v>
      </c>
      <c r="BW477" s="14" t="s">
        <v>35</v>
      </c>
      <c r="BX477" s="14" t="s">
        <v>35</v>
      </c>
      <c r="BY477" s="14" t="s">
        <v>36</v>
      </c>
      <c r="BZ477" s="14" t="s">
        <v>36</v>
      </c>
      <c r="CA477" s="14" t="s">
        <v>35</v>
      </c>
      <c r="CB477" s="14" t="s">
        <v>35</v>
      </c>
      <c r="CC477" s="14">
        <v>3.94</v>
      </c>
      <c r="CD477" s="14">
        <v>3.94</v>
      </c>
      <c r="CE477" s="14">
        <v>3.94</v>
      </c>
      <c r="CF477" s="14">
        <v>3.94</v>
      </c>
      <c r="CG477" s="14">
        <v>3.94</v>
      </c>
      <c r="CH477" s="14">
        <v>3.94</v>
      </c>
      <c r="CI477" s="14">
        <v>3.96</v>
      </c>
      <c r="CJ477" s="14">
        <f>INDEX('Monthy Targets'!AC:AC,(MATCH(FY2019_ALL_Targets!$B:$B,'Monthy Targets'!$B:$B,0)))</f>
        <v>3.95</v>
      </c>
      <c r="CK477" s="14">
        <f>INDEX('Monthy Targets'!AD:AD,(MATCH(FY2019_ALL_Targets!$B:$B,'Monthy Targets'!$B:$B,0)))</f>
        <v>3.95</v>
      </c>
      <c r="CL477" s="14">
        <f>INDEX('Monthy Targets'!AE:AE,(MATCH(FY2019_ALL_Targets!$B:$B,'Monthy Targets'!$B:$B,0)))</f>
        <v>3.95</v>
      </c>
      <c r="CM477" s="14">
        <f>INDEX('Monthy Targets'!AF:AF,(MATCH(FY2019_ALL_Targets!$B:$B,'Monthy Targets'!$B:$B,0)))</f>
        <v>3.95</v>
      </c>
      <c r="CN477" s="14">
        <f>INDEX('Monthy Targets'!AG:AG,(MATCH(FY2019_ALL_Targets!$B:$B,'Monthy Targets'!$B:$B,0)))</f>
        <v>3.95</v>
      </c>
      <c r="CO477" s="14">
        <v>0.27</v>
      </c>
      <c r="CP477" s="14">
        <v>0.27</v>
      </c>
      <c r="CQ477" s="14">
        <v>0.27</v>
      </c>
      <c r="CR477" s="14">
        <v>0.27</v>
      </c>
      <c r="CS477" s="14">
        <v>0</v>
      </c>
      <c r="CT477" s="14">
        <v>0.27</v>
      </c>
      <c r="CU477" s="14">
        <v>0.27</v>
      </c>
      <c r="CV477" s="14">
        <v>0.27</v>
      </c>
      <c r="CW477" s="14">
        <v>0.27</v>
      </c>
      <c r="CX477" s="14">
        <v>0</v>
      </c>
      <c r="CY477" s="14">
        <v>0.27</v>
      </c>
      <c r="CZ477" s="14">
        <v>0.27</v>
      </c>
      <c r="DA477" s="14">
        <f>IF('QIPP Scorecard'!$AA$1=4,IF(FY2019_ALL_Targets!$BU477="Yes",INDEX('Final Comp Values'!$BN:$BN,MATCH(FY2019_ALL_Targets!$A477,'Final Comp Values'!$B:$B,0)),IF($BU477="Min Data",0,0)),0)</f>
        <v>0</v>
      </c>
      <c r="DB477" s="14">
        <f>IF('QIPP Scorecard'!$AA$1=4,IF(FY2019_ALL_Targets!$BV477="Yes",INDEX('Final Comp Values'!$BN:$BN,MATCH(FY2019_ALL_Targets!$A477,'Final Comp Values'!$B:$B,0)),IF($BV477="Min Data",0,0)),0)</f>
        <v>0</v>
      </c>
      <c r="DC477" s="14">
        <f>IF('QIPP Scorecard'!$AA$1=4,IF(FY2019_ALL_Targets!$BW477="Yes",INDEX('Final Comp Values'!$BN:$BN,MATCH(FY2019_ALL_Targets!$A477,'Final Comp Values'!$B:$B,0)),IF(CI477="Min Data",0,0)),0)</f>
        <v>0.27</v>
      </c>
      <c r="DD477" s="14">
        <f>IF('QIPP Scorecard'!$AA$1=4,IF(FY2019_ALL_Targets!$BX477="Yes",INDEX('Final Comp Values'!$BN:$BN,MATCH(FY2019_ALL_Targets!$A477,'Final Comp Values'!$B:$B,0)),IF($BX477="Min Data",0,0)),0)</f>
        <v>0.27</v>
      </c>
      <c r="DE477" s="14">
        <v>0.5</v>
      </c>
      <c r="DF477" s="14">
        <v>0.5</v>
      </c>
      <c r="DG477" s="14">
        <v>0.5</v>
      </c>
      <c r="DH477" s="14">
        <v>0.5</v>
      </c>
      <c r="DI477" s="14">
        <v>0</v>
      </c>
      <c r="DJ477" s="14">
        <v>0.5</v>
      </c>
      <c r="DK477" s="14">
        <v>0.5</v>
      </c>
      <c r="DL477" s="14">
        <v>0.5</v>
      </c>
      <c r="DM477" s="14">
        <v>0.5</v>
      </c>
      <c r="DN477" s="14">
        <v>0</v>
      </c>
      <c r="DO477" s="14">
        <v>0.5</v>
      </c>
      <c r="DP477" s="14">
        <v>0.5</v>
      </c>
      <c r="DQ477" s="14">
        <f>IF('QIPP Scorecard'!$AA$1=4,IF(FY2019_ALL_Targets!$BY477="Yes",INDEX('Final Comp Values'!$BK:$BK,MATCH(FY2019_ALL_Targets!$A477,'Final Comp Values'!$B:$B,0)),IF($BY477="Min Data",0,0)),0)</f>
        <v>0</v>
      </c>
      <c r="DR477" s="14">
        <f>IF('QIPP Scorecard'!$AA$1=4,IF(FY2019_ALL_Targets!$BZ477="Yes",INDEX('Final Comp Values'!$BO:$BO,MATCH(FY2019_ALL_Targets!$A477,'Final Comp Values'!$B:$B,0)),IF($BZ477="Min Data",0,0)),0)</f>
        <v>0</v>
      </c>
      <c r="DS477" s="14">
        <f>IF('QIPP Scorecard'!$AA$1=4,IF(FY2019_ALL_Targets!$CA477="Yes",INDEX('Final Comp Values'!$BO:$BO,MATCH(FY2019_ALL_Targets!$A477,'Final Comp Values'!$B:$B,0)),IF($CA477="Min Data",0,0)),0)</f>
        <v>0.5</v>
      </c>
      <c r="DT477" s="14">
        <f>IF('QIPP Scorecard'!$AA$1=4,IF(FY2019_ALL_Targets!$CB477="Yes",INDEX('Final Comp Values'!$BO:$BO,MATCH(FY2019_ALL_Targets!$A477,'Final Comp Values'!$B:$B,0)),IF($CB477="Min Data",0,0)),0)</f>
        <v>0.5</v>
      </c>
      <c r="DU477" s="14">
        <v>0.7</v>
      </c>
      <c r="DV477" s="14">
        <v>0.7</v>
      </c>
      <c r="DW477" s="14">
        <v>0.73</v>
      </c>
      <c r="DX477" s="14">
        <v>0.63</v>
      </c>
      <c r="DY477" s="12">
        <f t="shared" si="36"/>
        <v>2</v>
      </c>
      <c r="DZ477" s="12">
        <f t="shared" si="37"/>
        <v>2</v>
      </c>
      <c r="EA477" s="12">
        <f t="shared" si="38"/>
        <v>0</v>
      </c>
      <c r="EB477" s="12">
        <f t="shared" si="39"/>
        <v>0</v>
      </c>
    </row>
    <row r="478" spans="1:132" x14ac:dyDescent="0.25">
      <c r="A478" s="297">
        <v>103866</v>
      </c>
      <c r="B478" s="347">
        <v>676230</v>
      </c>
      <c r="C478" s="297">
        <v>1028740</v>
      </c>
      <c r="D478" s="14">
        <v>1922469956</v>
      </c>
      <c r="E478" s="26" t="s">
        <v>930</v>
      </c>
      <c r="F478" s="26" t="str">
        <f>INDEX('Mar - Aug'!X:X,MATCH(A478,'Mar - Aug'!B:B,0))</f>
        <v>Harris</v>
      </c>
      <c r="G478" s="26" t="s">
        <v>3016</v>
      </c>
      <c r="H478" s="26"/>
      <c r="I478" s="26" t="str">
        <f t="shared" si="35"/>
        <v/>
      </c>
      <c r="J478" s="299" t="s">
        <v>2676</v>
      </c>
      <c r="K478" s="299" t="s">
        <v>978</v>
      </c>
      <c r="L478" s="299" t="s">
        <v>355</v>
      </c>
      <c r="M478" s="13">
        <v>2.7932970000000001E-2</v>
      </c>
      <c r="N478" s="13">
        <v>2.893892E-2</v>
      </c>
      <c r="O478" s="13">
        <v>0</v>
      </c>
      <c r="P478" s="13">
        <v>0.16119402999999999</v>
      </c>
      <c r="Q478" s="13">
        <v>3.3690650000000003E-2</v>
      </c>
      <c r="R478" s="13">
        <v>5.5747400000000003E-2</v>
      </c>
      <c r="S478" s="13">
        <v>3.7344499999999998E-3</v>
      </c>
      <c r="T478" s="13">
        <v>0.15247816</v>
      </c>
      <c r="U478" s="13">
        <v>3.3690650000000003E-2</v>
      </c>
      <c r="V478" s="13">
        <v>5.5747400000000003E-2</v>
      </c>
      <c r="W478" s="13">
        <v>3.7344499999999998E-3</v>
      </c>
      <c r="X478" s="13">
        <v>0.15845373149</v>
      </c>
      <c r="Y478" s="13">
        <v>3.3690650000000003E-2</v>
      </c>
      <c r="Z478" s="13">
        <v>5.5747400000000003E-2</v>
      </c>
      <c r="AA478" s="13">
        <v>3.7344499999999998E-3</v>
      </c>
      <c r="AB478" s="13">
        <v>0.1531343285</v>
      </c>
      <c r="AC478" s="13">
        <v>3.3690650000000003E-2</v>
      </c>
      <c r="AD478" s="13">
        <v>5.5747400000000003E-2</v>
      </c>
      <c r="AE478" s="13">
        <v>3.7344499999999998E-3</v>
      </c>
      <c r="AF478" s="13">
        <v>0.15571343298000001</v>
      </c>
      <c r="AG478" s="13">
        <v>3.3690650000000003E-2</v>
      </c>
      <c r="AH478" s="13">
        <v>5.5747400000000003E-2</v>
      </c>
      <c r="AI478" s="13">
        <v>3.7344499999999998E-3</v>
      </c>
      <c r="AJ478" s="13">
        <v>0.15247816</v>
      </c>
      <c r="AK478" s="13">
        <v>3.3690650000000003E-2</v>
      </c>
      <c r="AL478" s="13">
        <v>5.5747400000000003E-2</v>
      </c>
      <c r="AM478" s="13">
        <v>3.7344499999999998E-3</v>
      </c>
      <c r="AN478" s="13">
        <v>0.15297313446999999</v>
      </c>
      <c r="AO478" s="13">
        <v>3.3690650000000003E-2</v>
      </c>
      <c r="AP478" s="13">
        <v>5.5747400000000003E-2</v>
      </c>
      <c r="AQ478" s="13">
        <v>3.7344499999999998E-3</v>
      </c>
      <c r="AR478" s="13">
        <v>0.15247816</v>
      </c>
      <c r="AS478" s="13">
        <v>3.3690650000000003E-2</v>
      </c>
      <c r="AT478" s="13">
        <v>5.5747400000000003E-2</v>
      </c>
      <c r="AU478" s="13">
        <v>3.7344499999999998E-3</v>
      </c>
      <c r="AV478" s="13">
        <v>0.15247816</v>
      </c>
      <c r="AW478" s="13">
        <v>3.3690650000000003E-2</v>
      </c>
      <c r="AX478" s="13">
        <v>5.5747400000000003E-2</v>
      </c>
      <c r="AY478" s="13">
        <v>3.7344499999999998E-3</v>
      </c>
      <c r="AZ478" s="13">
        <v>0.15247816</v>
      </c>
      <c r="BA478" s="86">
        <v>3.7037037037037E-2</v>
      </c>
      <c r="BB478" s="86">
        <v>4.2857142857142899E-2</v>
      </c>
      <c r="BC478" s="13">
        <v>0</v>
      </c>
      <c r="BD478" s="13">
        <v>9.3333333333333296E-2</v>
      </c>
      <c r="BE478" s="14">
        <v>5.8139534883720902E-2</v>
      </c>
      <c r="BF478" s="14">
        <v>2.7777777777777801E-2</v>
      </c>
      <c r="BG478" s="14">
        <v>0</v>
      </c>
      <c r="BH478" s="14">
        <v>0.134146341463415</v>
      </c>
      <c r="BI478" s="14">
        <v>3.4482758620689703E-2</v>
      </c>
      <c r="BJ478" s="14">
        <v>2.7027027027027001E-2</v>
      </c>
      <c r="BK478" s="14">
        <v>0</v>
      </c>
      <c r="BL478" s="430">
        <v>0.12195121951219499</v>
      </c>
      <c r="BM478" s="14">
        <v>2.2471910112359599E-2</v>
      </c>
      <c r="BN478" s="14">
        <v>0.05</v>
      </c>
      <c r="BO478" s="14">
        <v>0</v>
      </c>
      <c r="BP478" s="14">
        <v>0.14285714285714299</v>
      </c>
      <c r="BQ478" s="86">
        <v>2.2471910112359599E-2</v>
      </c>
      <c r="BR478" s="86">
        <v>0.05</v>
      </c>
      <c r="BS478" s="86">
        <v>0</v>
      </c>
      <c r="BT478" s="86">
        <v>0.14285714285714299</v>
      </c>
      <c r="BU478" s="14" t="s">
        <v>35</v>
      </c>
      <c r="BV478" s="14" t="s">
        <v>35</v>
      </c>
      <c r="BW478" s="14" t="s">
        <v>35</v>
      </c>
      <c r="BX478" s="14" t="s">
        <v>35</v>
      </c>
      <c r="BY478" s="14" t="s">
        <v>35</v>
      </c>
      <c r="BZ478" s="14" t="s">
        <v>35</v>
      </c>
      <c r="CA478" s="14" t="s">
        <v>35</v>
      </c>
      <c r="CB478" s="14" t="s">
        <v>35</v>
      </c>
      <c r="CC478" s="14">
        <v>5.59</v>
      </c>
      <c r="CD478" s="14">
        <v>5.59</v>
      </c>
      <c r="CE478" s="14">
        <v>5.59</v>
      </c>
      <c r="CF478" s="14">
        <v>5.59</v>
      </c>
      <c r="CG478" s="14">
        <v>5.59</v>
      </c>
      <c r="CH478" s="14">
        <v>5.59</v>
      </c>
      <c r="CI478" s="14">
        <v>5.55</v>
      </c>
      <c r="CJ478" s="14">
        <f>INDEX('Monthy Targets'!AC:AC,(MATCH(FY2019_ALL_Targets!$B:$B,'Monthy Targets'!$B:$B,0)))</f>
        <v>5.53</v>
      </c>
      <c r="CK478" s="14">
        <f>INDEX('Monthy Targets'!AD:AD,(MATCH(FY2019_ALL_Targets!$B:$B,'Monthy Targets'!$B:$B,0)))</f>
        <v>5.53</v>
      </c>
      <c r="CL478" s="14">
        <f>INDEX('Monthy Targets'!AE:AE,(MATCH(FY2019_ALL_Targets!$B:$B,'Monthy Targets'!$B:$B,0)))</f>
        <v>5.53</v>
      </c>
      <c r="CM478" s="14">
        <f>INDEX('Monthy Targets'!AF:AF,(MATCH(FY2019_ALL_Targets!$B:$B,'Monthy Targets'!$B:$B,0)))</f>
        <v>5.53</v>
      </c>
      <c r="CN478" s="14">
        <f>INDEX('Monthy Targets'!AG:AG,(MATCH(FY2019_ALL_Targets!$B:$B,'Monthy Targets'!$B:$B,0)))</f>
        <v>5.53</v>
      </c>
      <c r="CO478" s="14">
        <v>0</v>
      </c>
      <c r="CP478" s="14">
        <v>0.38</v>
      </c>
      <c r="CQ478" s="14">
        <v>0.38</v>
      </c>
      <c r="CR478" s="14">
        <v>0.38</v>
      </c>
      <c r="CS478" s="14">
        <v>0</v>
      </c>
      <c r="CT478" s="14">
        <v>0.38</v>
      </c>
      <c r="CU478" s="14">
        <v>0.38</v>
      </c>
      <c r="CV478" s="14">
        <v>0.38</v>
      </c>
      <c r="CW478" s="14">
        <v>0</v>
      </c>
      <c r="CX478" s="14">
        <v>0.38</v>
      </c>
      <c r="CY478" s="14">
        <v>0.38</v>
      </c>
      <c r="CZ478" s="14">
        <v>0.38</v>
      </c>
      <c r="DA478" s="14">
        <f>IF('QIPP Scorecard'!$AA$1=4,IF(FY2019_ALL_Targets!$BU478="Yes",INDEX('Final Comp Values'!$BN:$BN,MATCH(FY2019_ALL_Targets!$A478,'Final Comp Values'!$B:$B,0)),IF($BU478="Min Data",0,0)),0)</f>
        <v>0.38</v>
      </c>
      <c r="DB478" s="14">
        <f>IF('QIPP Scorecard'!$AA$1=4,IF(FY2019_ALL_Targets!$BV478="Yes",INDEX('Final Comp Values'!$BN:$BN,MATCH(FY2019_ALL_Targets!$A478,'Final Comp Values'!$B:$B,0)),IF($BV478="Min Data",0,0)),0)</f>
        <v>0.38</v>
      </c>
      <c r="DC478" s="14">
        <f>IF('QIPP Scorecard'!$AA$1=4,IF(FY2019_ALL_Targets!$BW478="Yes",INDEX('Final Comp Values'!$BN:$BN,MATCH(FY2019_ALL_Targets!$A478,'Final Comp Values'!$B:$B,0)),IF(CI478="Min Data",0,0)),0)</f>
        <v>0.38</v>
      </c>
      <c r="DD478" s="14">
        <f>IF('QIPP Scorecard'!$AA$1=4,IF(FY2019_ALL_Targets!$BX478="Yes",INDEX('Final Comp Values'!$BN:$BN,MATCH(FY2019_ALL_Targets!$A478,'Final Comp Values'!$B:$B,0)),IF($BX478="Min Data",0,0)),0)</f>
        <v>0.38</v>
      </c>
      <c r="DE478" s="14">
        <v>0</v>
      </c>
      <c r="DF478" s="14">
        <v>0.7</v>
      </c>
      <c r="DG478" s="14">
        <v>0.7</v>
      </c>
      <c r="DH478" s="14">
        <v>0.7</v>
      </c>
      <c r="DI478" s="14">
        <v>0</v>
      </c>
      <c r="DJ478" s="14">
        <v>0.7</v>
      </c>
      <c r="DK478" s="14">
        <v>0.7</v>
      </c>
      <c r="DL478" s="14">
        <v>0.7</v>
      </c>
      <c r="DM478" s="14">
        <v>0</v>
      </c>
      <c r="DN478" s="14">
        <v>0.7</v>
      </c>
      <c r="DO478" s="14">
        <v>0.7</v>
      </c>
      <c r="DP478" s="14">
        <v>0.7</v>
      </c>
      <c r="DQ478" s="14">
        <f>IF('QIPP Scorecard'!$AA$1=4,IF(FY2019_ALL_Targets!$BY478="Yes",INDEX('Final Comp Values'!$BK:$BK,MATCH(FY2019_ALL_Targets!$A478,'Final Comp Values'!$B:$B,0)),IF($BY478="Min Data",0,0)),0)</f>
        <v>0.7</v>
      </c>
      <c r="DR478" s="14">
        <f>IF('QIPP Scorecard'!$AA$1=4,IF(FY2019_ALL_Targets!$BZ478="Yes",INDEX('Final Comp Values'!$BO:$BO,MATCH(FY2019_ALL_Targets!$A478,'Final Comp Values'!$B:$B,0)),IF($BZ478="Min Data",0,0)),0)</f>
        <v>0.7</v>
      </c>
      <c r="DS478" s="14">
        <f>IF('QIPP Scorecard'!$AA$1=4,IF(FY2019_ALL_Targets!$CA478="Yes",INDEX('Final Comp Values'!$BO:$BO,MATCH(FY2019_ALL_Targets!$A478,'Final Comp Values'!$B:$B,0)),IF($CA478="Min Data",0,0)),0)</f>
        <v>0.7</v>
      </c>
      <c r="DT478" s="14">
        <f>IF('QIPP Scorecard'!$AA$1=4,IF(FY2019_ALL_Targets!$CB478="Yes",INDEX('Final Comp Values'!$BO:$BO,MATCH(FY2019_ALL_Targets!$A478,'Final Comp Values'!$B:$B,0)),IF($CB478="Min Data",0,0)),0)</f>
        <v>0.7</v>
      </c>
      <c r="DU478" s="14">
        <v>0.89</v>
      </c>
      <c r="DV478" s="14">
        <v>1</v>
      </c>
      <c r="DW478" s="14">
        <v>1.04</v>
      </c>
      <c r="DX478" s="14">
        <v>1.1499999999999999</v>
      </c>
      <c r="DY478" s="12">
        <f t="shared" si="36"/>
        <v>0</v>
      </c>
      <c r="DZ478" s="12">
        <f t="shared" si="37"/>
        <v>0</v>
      </c>
      <c r="EA478" s="12">
        <f t="shared" si="38"/>
        <v>0</v>
      </c>
      <c r="EB478" s="12">
        <f t="shared" si="39"/>
        <v>0</v>
      </c>
    </row>
    <row r="479" spans="1:132" x14ac:dyDescent="0.25">
      <c r="A479" s="297">
        <v>103963</v>
      </c>
      <c r="B479" s="347">
        <v>676237</v>
      </c>
      <c r="C479" s="297">
        <v>1026722</v>
      </c>
      <c r="D479" s="14">
        <v>1962892109</v>
      </c>
      <c r="E479" s="26" t="s">
        <v>941</v>
      </c>
      <c r="F479" s="26" t="str">
        <f>INDEX('Mar - Aug'!X:X,MATCH(A479,'Mar - Aug'!B:B,0))</f>
        <v>Dallas</v>
      </c>
      <c r="G479" s="26" t="s">
        <v>3005</v>
      </c>
      <c r="H479" s="26"/>
      <c r="I479" s="26" t="str">
        <f t="shared" si="35"/>
        <v/>
      </c>
      <c r="J479" s="299" t="s">
        <v>137</v>
      </c>
      <c r="K479" s="299" t="s">
        <v>958</v>
      </c>
      <c r="L479" s="299" t="s">
        <v>138</v>
      </c>
      <c r="M479" s="13">
        <v>7.9999979999999998E-2</v>
      </c>
      <c r="N479" s="13">
        <v>4.9645399999999999E-2</v>
      </c>
      <c r="O479" s="13">
        <v>0</v>
      </c>
      <c r="P479" s="13">
        <v>9.8445610000000003E-2</v>
      </c>
      <c r="Q479" s="13">
        <v>3.3690650000000003E-2</v>
      </c>
      <c r="R479" s="13">
        <v>5.5747400000000003E-2</v>
      </c>
      <c r="S479" s="13">
        <v>3.7344499999999998E-3</v>
      </c>
      <c r="T479" s="13">
        <v>0.15247816</v>
      </c>
      <c r="U479" s="13">
        <v>7.8639980339999999E-2</v>
      </c>
      <c r="V479" s="13">
        <v>5.5747400000000003E-2</v>
      </c>
      <c r="W479" s="13">
        <v>3.7344499999999998E-3</v>
      </c>
      <c r="X479" s="13">
        <v>0.15247816</v>
      </c>
      <c r="Y479" s="13">
        <v>7.5999980999999994E-2</v>
      </c>
      <c r="Z479" s="13">
        <v>5.5747400000000003E-2</v>
      </c>
      <c r="AA479" s="13">
        <v>3.7344499999999998E-3</v>
      </c>
      <c r="AB479" s="13">
        <v>0.15247816</v>
      </c>
      <c r="AC479" s="13">
        <v>7.7279980679999999E-2</v>
      </c>
      <c r="AD479" s="13">
        <v>5.5747400000000003E-2</v>
      </c>
      <c r="AE479" s="13">
        <v>3.7344499999999998E-3</v>
      </c>
      <c r="AF479" s="13">
        <v>0.15247816</v>
      </c>
      <c r="AG479" s="13">
        <v>7.1999982000000004E-2</v>
      </c>
      <c r="AH479" s="13">
        <v>5.5747400000000003E-2</v>
      </c>
      <c r="AI479" s="13">
        <v>3.7344499999999998E-3</v>
      </c>
      <c r="AJ479" s="13">
        <v>0.15247816</v>
      </c>
      <c r="AK479" s="13">
        <v>7.5919981019999999E-2</v>
      </c>
      <c r="AL479" s="13">
        <v>5.5747400000000003E-2</v>
      </c>
      <c r="AM479" s="13">
        <v>3.7344499999999998E-3</v>
      </c>
      <c r="AN479" s="13">
        <v>0.15247816</v>
      </c>
      <c r="AO479" s="13">
        <v>6.7999983E-2</v>
      </c>
      <c r="AP479" s="13">
        <v>5.5747400000000003E-2</v>
      </c>
      <c r="AQ479" s="13">
        <v>3.7344499999999998E-3</v>
      </c>
      <c r="AR479" s="13">
        <v>0.15247816</v>
      </c>
      <c r="AS479" s="13">
        <v>7.4399981399999995E-2</v>
      </c>
      <c r="AT479" s="13">
        <v>5.5747400000000003E-2</v>
      </c>
      <c r="AU479" s="13">
        <v>3.7344499999999998E-3</v>
      </c>
      <c r="AV479" s="13">
        <v>0.15247816</v>
      </c>
      <c r="AW479" s="13">
        <v>6.3999983999999996E-2</v>
      </c>
      <c r="AX479" s="13">
        <v>5.5747400000000003E-2</v>
      </c>
      <c r="AY479" s="13">
        <v>3.7344499999999998E-3</v>
      </c>
      <c r="AZ479" s="13">
        <v>0.15247816</v>
      </c>
      <c r="BA479" s="86">
        <v>2.27272727272727E-2</v>
      </c>
      <c r="BB479" s="86">
        <v>2.7777777777777801E-2</v>
      </c>
      <c r="BC479" s="13">
        <v>0</v>
      </c>
      <c r="BD479" s="13">
        <v>6.9767441860465101E-2</v>
      </c>
      <c r="BE479" s="14">
        <v>2.1739130434782601E-2</v>
      </c>
      <c r="BF479" s="14">
        <v>2.7777777777777801E-2</v>
      </c>
      <c r="BG479" s="14">
        <v>0</v>
      </c>
      <c r="BH479" s="14">
        <v>4.4444444444444398E-2</v>
      </c>
      <c r="BI479" s="14">
        <v>4.3478260869565202E-2</v>
      </c>
      <c r="BJ479" s="14">
        <v>5.1282051282051301E-2</v>
      </c>
      <c r="BK479" s="14">
        <v>0</v>
      </c>
      <c r="BL479" s="430">
        <v>4.4444444444444398E-2</v>
      </c>
      <c r="BM479" s="14">
        <v>0</v>
      </c>
      <c r="BN479" s="14">
        <v>0</v>
      </c>
      <c r="BO479" s="14">
        <v>0</v>
      </c>
      <c r="BP479" s="14">
        <v>4.7619047619047603E-2</v>
      </c>
      <c r="BQ479" s="86">
        <v>0</v>
      </c>
      <c r="BR479" s="86">
        <v>0</v>
      </c>
      <c r="BS479" s="86">
        <v>0</v>
      </c>
      <c r="BT479" s="86">
        <v>4.7619047619047603E-2</v>
      </c>
      <c r="BU479" s="14" t="s">
        <v>35</v>
      </c>
      <c r="BV479" s="14" t="s">
        <v>35</v>
      </c>
      <c r="BW479" s="14" t="s">
        <v>35</v>
      </c>
      <c r="BX479" s="14" t="s">
        <v>35</v>
      </c>
      <c r="BY479" s="14" t="s">
        <v>35</v>
      </c>
      <c r="BZ479" s="14" t="s">
        <v>35</v>
      </c>
      <c r="CA479" s="14" t="s">
        <v>35</v>
      </c>
      <c r="CB479" s="14" t="s">
        <v>35</v>
      </c>
      <c r="CC479" s="14">
        <v>3.01</v>
      </c>
      <c r="CD479" s="14">
        <v>3.01</v>
      </c>
      <c r="CE479" s="14">
        <v>3.01</v>
      </c>
      <c r="CF479" s="14">
        <v>3.01</v>
      </c>
      <c r="CG479" s="14">
        <v>3.01</v>
      </c>
      <c r="CH479" s="14">
        <v>3.01</v>
      </c>
      <c r="CI479" s="14">
        <v>2.92</v>
      </c>
      <c r="CJ479" s="14">
        <f>INDEX('Monthy Targets'!AC:AC,(MATCH(FY2019_ALL_Targets!$B:$B,'Monthy Targets'!$B:$B,0)))</f>
        <v>2.91</v>
      </c>
      <c r="CK479" s="14">
        <f>INDEX('Monthy Targets'!AD:AD,(MATCH(FY2019_ALL_Targets!$B:$B,'Monthy Targets'!$B:$B,0)))</f>
        <v>2.91</v>
      </c>
      <c r="CL479" s="14">
        <f>INDEX('Monthy Targets'!AE:AE,(MATCH(FY2019_ALL_Targets!$B:$B,'Monthy Targets'!$B:$B,0)))</f>
        <v>2.91</v>
      </c>
      <c r="CM479" s="14">
        <f>INDEX('Monthy Targets'!AF:AF,(MATCH(FY2019_ALL_Targets!$B:$B,'Monthy Targets'!$B:$B,0)))</f>
        <v>2.91</v>
      </c>
      <c r="CN479" s="14">
        <f>INDEX('Monthy Targets'!AG:AG,(MATCH(FY2019_ALL_Targets!$B:$B,'Monthy Targets'!$B:$B,0)))</f>
        <v>2.91</v>
      </c>
      <c r="CO479" s="14">
        <v>0.2</v>
      </c>
      <c r="CP479" s="14">
        <v>0.2</v>
      </c>
      <c r="CQ479" s="14">
        <v>0.2</v>
      </c>
      <c r="CR479" s="14">
        <v>0.2</v>
      </c>
      <c r="CS479" s="14">
        <v>0.2</v>
      </c>
      <c r="CT479" s="14">
        <v>0.2</v>
      </c>
      <c r="CU479" s="14">
        <v>0.2</v>
      </c>
      <c r="CV479" s="14">
        <v>0.2</v>
      </c>
      <c r="CW479" s="14">
        <v>0.2</v>
      </c>
      <c r="CX479" s="14">
        <v>0.2</v>
      </c>
      <c r="CY479" s="14">
        <v>0.2</v>
      </c>
      <c r="CZ479" s="14">
        <v>0.2</v>
      </c>
      <c r="DA479" s="14">
        <f>IF('QIPP Scorecard'!$AA$1=4,IF(FY2019_ALL_Targets!$BU479="Yes",INDEX('Final Comp Values'!$BN:$BN,MATCH(FY2019_ALL_Targets!$A479,'Final Comp Values'!$B:$B,0)),IF($BU479="Min Data",0,0)),0)</f>
        <v>0.2</v>
      </c>
      <c r="DB479" s="14">
        <f>IF('QIPP Scorecard'!$AA$1=4,IF(FY2019_ALL_Targets!$BV479="Yes",INDEX('Final Comp Values'!$BN:$BN,MATCH(FY2019_ALL_Targets!$A479,'Final Comp Values'!$B:$B,0)),IF($BV479="Min Data",0,0)),0)</f>
        <v>0.2</v>
      </c>
      <c r="DC479" s="14">
        <f>IF('QIPP Scorecard'!$AA$1=4,IF(FY2019_ALL_Targets!$BW479="Yes",INDEX('Final Comp Values'!$BN:$BN,MATCH(FY2019_ALL_Targets!$A479,'Final Comp Values'!$B:$B,0)),IF(CI479="Min Data",0,0)),0)</f>
        <v>0.2</v>
      </c>
      <c r="DD479" s="14">
        <f>IF('QIPP Scorecard'!$AA$1=4,IF(FY2019_ALL_Targets!$BX479="Yes",INDEX('Final Comp Values'!$BN:$BN,MATCH(FY2019_ALL_Targets!$A479,'Final Comp Values'!$B:$B,0)),IF($BX479="Min Data",0,0)),0)</f>
        <v>0.2</v>
      </c>
      <c r="DE479" s="14">
        <v>0.38</v>
      </c>
      <c r="DF479" s="14">
        <v>0.38</v>
      </c>
      <c r="DG479" s="14">
        <v>0.38</v>
      </c>
      <c r="DH479" s="14">
        <v>0.38</v>
      </c>
      <c r="DI479" s="14">
        <v>0.38</v>
      </c>
      <c r="DJ479" s="14">
        <v>0.38</v>
      </c>
      <c r="DK479" s="14">
        <v>0.38</v>
      </c>
      <c r="DL479" s="14">
        <v>0.38</v>
      </c>
      <c r="DM479" s="14">
        <v>0.37</v>
      </c>
      <c r="DN479" s="14">
        <v>0.37</v>
      </c>
      <c r="DO479" s="14">
        <v>0.37</v>
      </c>
      <c r="DP479" s="14">
        <v>0.37</v>
      </c>
      <c r="DQ479" s="14">
        <f>IF('QIPP Scorecard'!$AA$1=4,IF(FY2019_ALL_Targets!$BY479="Yes",INDEX('Final Comp Values'!$BK:$BK,MATCH(FY2019_ALL_Targets!$A479,'Final Comp Values'!$B:$B,0)),IF($BY479="Min Data",0,0)),0)</f>
        <v>0.37</v>
      </c>
      <c r="DR479" s="14">
        <f>IF('QIPP Scorecard'!$AA$1=4,IF(FY2019_ALL_Targets!$BZ479="Yes",INDEX('Final Comp Values'!$BO:$BO,MATCH(FY2019_ALL_Targets!$A479,'Final Comp Values'!$B:$B,0)),IF($BZ479="Min Data",0,0)),0)</f>
        <v>0.37</v>
      </c>
      <c r="DS479" s="14">
        <f>IF('QIPP Scorecard'!$AA$1=4,IF(FY2019_ALL_Targets!$CA479="Yes",INDEX('Final Comp Values'!$BO:$BO,MATCH(FY2019_ALL_Targets!$A479,'Final Comp Values'!$B:$B,0)),IF($CA479="Min Data",0,0)),0)</f>
        <v>0.37</v>
      </c>
      <c r="DT479" s="14">
        <f>IF('QIPP Scorecard'!$AA$1=4,IF(FY2019_ALL_Targets!$CB479="Yes",INDEX('Final Comp Values'!$BO:$BO,MATCH(FY2019_ALL_Targets!$A479,'Final Comp Values'!$B:$B,0)),IF($CB479="Min Data",0,0)),0)</f>
        <v>0.37</v>
      </c>
      <c r="DU479" s="14">
        <v>0.53</v>
      </c>
      <c r="DV479" s="14">
        <v>0.6</v>
      </c>
      <c r="DW479" s="14">
        <v>0.63</v>
      </c>
      <c r="DX479" s="14">
        <v>0.62</v>
      </c>
      <c r="DY479" s="12">
        <f t="shared" si="36"/>
        <v>0</v>
      </c>
      <c r="DZ479" s="12">
        <f t="shared" si="37"/>
        <v>0</v>
      </c>
      <c r="EA479" s="12">
        <f t="shared" si="38"/>
        <v>0</v>
      </c>
      <c r="EB479" s="12">
        <f t="shared" si="39"/>
        <v>0</v>
      </c>
    </row>
    <row r="480" spans="1:132" x14ac:dyDescent="0.25">
      <c r="A480" s="297">
        <v>104003</v>
      </c>
      <c r="B480" s="347">
        <v>676238</v>
      </c>
      <c r="C480" s="297">
        <v>1028641</v>
      </c>
      <c r="D480" s="14">
        <v>1275994147</v>
      </c>
      <c r="E480" s="26" t="s">
        <v>940</v>
      </c>
      <c r="F480" s="26" t="str">
        <f>INDEX('Mar - Aug'!X:X,MATCH(A480,'Mar - Aug'!B:B,0))</f>
        <v>Travis</v>
      </c>
      <c r="G480" s="26" t="s">
        <v>3092</v>
      </c>
      <c r="H480" s="26" t="s">
        <v>3022</v>
      </c>
      <c r="I480" s="26" t="str">
        <f t="shared" si="35"/>
        <v/>
      </c>
      <c r="J480" s="299" t="s">
        <v>357</v>
      </c>
      <c r="K480" s="299" t="s">
        <v>2301</v>
      </c>
      <c r="L480" s="299" t="s">
        <v>358</v>
      </c>
      <c r="M480" s="13">
        <v>3.4246599999999999E-3</v>
      </c>
      <c r="N480" s="13">
        <v>4.1322299999999999E-2</v>
      </c>
      <c r="O480" s="13">
        <v>0</v>
      </c>
      <c r="P480" s="13">
        <v>0.14814815000000001</v>
      </c>
      <c r="Q480" s="13">
        <v>3.3690650000000003E-2</v>
      </c>
      <c r="R480" s="13">
        <v>5.5747400000000003E-2</v>
      </c>
      <c r="S480" s="13">
        <v>3.7344499999999998E-3</v>
      </c>
      <c r="T480" s="13">
        <v>0.15247816</v>
      </c>
      <c r="U480" s="13">
        <v>3.3690650000000003E-2</v>
      </c>
      <c r="V480" s="13">
        <v>5.5747400000000003E-2</v>
      </c>
      <c r="W480" s="13">
        <v>3.7344499999999998E-3</v>
      </c>
      <c r="X480" s="13">
        <v>0.15247816</v>
      </c>
      <c r="Y480" s="13">
        <v>3.3690650000000003E-2</v>
      </c>
      <c r="Z480" s="13">
        <v>5.5747400000000003E-2</v>
      </c>
      <c r="AA480" s="13">
        <v>3.7344499999999998E-3</v>
      </c>
      <c r="AB480" s="13">
        <v>0.15247816</v>
      </c>
      <c r="AC480" s="13">
        <v>3.3690650000000003E-2</v>
      </c>
      <c r="AD480" s="13">
        <v>5.5747400000000003E-2</v>
      </c>
      <c r="AE480" s="13">
        <v>3.7344499999999998E-3</v>
      </c>
      <c r="AF480" s="13">
        <v>0.15247816</v>
      </c>
      <c r="AG480" s="13">
        <v>3.3690650000000003E-2</v>
      </c>
      <c r="AH480" s="13">
        <v>5.5747400000000003E-2</v>
      </c>
      <c r="AI480" s="13">
        <v>3.7344499999999998E-3</v>
      </c>
      <c r="AJ480" s="13">
        <v>0.15247816</v>
      </c>
      <c r="AK480" s="13">
        <v>3.3690650000000003E-2</v>
      </c>
      <c r="AL480" s="13">
        <v>5.5747400000000003E-2</v>
      </c>
      <c r="AM480" s="13">
        <v>3.7344499999999998E-3</v>
      </c>
      <c r="AN480" s="13">
        <v>0.15247816</v>
      </c>
      <c r="AO480" s="13">
        <v>3.3690650000000003E-2</v>
      </c>
      <c r="AP480" s="13">
        <v>5.5747400000000003E-2</v>
      </c>
      <c r="AQ480" s="13">
        <v>3.7344499999999998E-3</v>
      </c>
      <c r="AR480" s="13">
        <v>0.15247816</v>
      </c>
      <c r="AS480" s="13">
        <v>3.3690650000000003E-2</v>
      </c>
      <c r="AT480" s="13">
        <v>5.5747400000000003E-2</v>
      </c>
      <c r="AU480" s="13">
        <v>3.7344499999999998E-3</v>
      </c>
      <c r="AV480" s="13">
        <v>0.15247816</v>
      </c>
      <c r="AW480" s="13">
        <v>3.3690650000000003E-2</v>
      </c>
      <c r="AX480" s="13">
        <v>5.5747400000000003E-2</v>
      </c>
      <c r="AY480" s="13">
        <v>3.7344499999999998E-3</v>
      </c>
      <c r="AZ480" s="13">
        <v>0.15247816</v>
      </c>
      <c r="BA480" s="86">
        <v>2.4691358024691398E-2</v>
      </c>
      <c r="BB480" s="86">
        <v>3.125E-2</v>
      </c>
      <c r="BC480" s="13">
        <v>0</v>
      </c>
      <c r="BD480" s="13">
        <v>5.4054054054054099E-2</v>
      </c>
      <c r="BE480" s="14">
        <v>2.4691358024691398E-2</v>
      </c>
      <c r="BF480" s="14">
        <v>4.7619047619047603E-2</v>
      </c>
      <c r="BG480" s="14">
        <v>0</v>
      </c>
      <c r="BH480" s="14">
        <v>5.4794520547945202E-2</v>
      </c>
      <c r="BI480" s="14">
        <v>2.53164556962025E-2</v>
      </c>
      <c r="BJ480" s="14">
        <v>4.47761194029851E-2</v>
      </c>
      <c r="BK480" s="14">
        <v>0</v>
      </c>
      <c r="BL480" s="430">
        <v>2.9411764705882401E-2</v>
      </c>
      <c r="BM480" s="14">
        <v>1.2345679012345699E-2</v>
      </c>
      <c r="BN480" s="14">
        <v>2.9411764705882401E-2</v>
      </c>
      <c r="BO480" s="14">
        <v>0</v>
      </c>
      <c r="BP480" s="14">
        <v>2.9411764705882401E-2</v>
      </c>
      <c r="BQ480" s="86">
        <v>1.2345679012345699E-2</v>
      </c>
      <c r="BR480" s="86">
        <v>2.9411764705882401E-2</v>
      </c>
      <c r="BS480" s="86">
        <v>0</v>
      </c>
      <c r="BT480" s="86">
        <v>2.9411764705882401E-2</v>
      </c>
      <c r="BU480" s="14" t="s">
        <v>35</v>
      </c>
      <c r="BV480" s="14" t="s">
        <v>35</v>
      </c>
      <c r="BW480" s="14" t="s">
        <v>35</v>
      </c>
      <c r="BX480" s="14" t="s">
        <v>35</v>
      </c>
      <c r="BY480" s="14" t="s">
        <v>35</v>
      </c>
      <c r="BZ480" s="14" t="s">
        <v>35</v>
      </c>
      <c r="CA480" s="14" t="s">
        <v>35</v>
      </c>
      <c r="CB480" s="14" t="s">
        <v>35</v>
      </c>
      <c r="CC480" s="14">
        <v>13.98</v>
      </c>
      <c r="CD480" s="14">
        <v>13.98</v>
      </c>
      <c r="CE480" s="14">
        <v>13.98</v>
      </c>
      <c r="CF480" s="14">
        <v>13.98</v>
      </c>
      <c r="CG480" s="14">
        <v>13.98</v>
      </c>
      <c r="CH480" s="14">
        <v>13.98</v>
      </c>
      <c r="CI480" s="14">
        <v>13.77</v>
      </c>
      <c r="CJ480" s="14">
        <f>INDEX('Monthy Targets'!AC:AC,(MATCH(FY2019_ALL_Targets!$B:$B,'Monthy Targets'!$B:$B,0)))</f>
        <v>13.72</v>
      </c>
      <c r="CK480" s="14">
        <f>INDEX('Monthy Targets'!AD:AD,(MATCH(FY2019_ALL_Targets!$B:$B,'Monthy Targets'!$B:$B,0)))</f>
        <v>13.72</v>
      </c>
      <c r="CL480" s="14">
        <f>INDEX('Monthy Targets'!AE:AE,(MATCH(FY2019_ALL_Targets!$B:$B,'Monthy Targets'!$B:$B,0)))</f>
        <v>13.72</v>
      </c>
      <c r="CM480" s="14">
        <f>INDEX('Monthy Targets'!AF:AF,(MATCH(FY2019_ALL_Targets!$B:$B,'Monthy Targets'!$B:$B,0)))</f>
        <v>13.72</v>
      </c>
      <c r="CN480" s="14">
        <f>INDEX('Monthy Targets'!AG:AG,(MATCH(FY2019_ALL_Targets!$B:$B,'Monthy Targets'!$B:$B,0)))</f>
        <v>13.72</v>
      </c>
      <c r="CO480" s="14">
        <v>0.95</v>
      </c>
      <c r="CP480" s="14">
        <v>0.95</v>
      </c>
      <c r="CQ480" s="14">
        <v>0.95</v>
      </c>
      <c r="CR480" s="14">
        <v>0.95</v>
      </c>
      <c r="CS480" s="14">
        <v>0.95</v>
      </c>
      <c r="CT480" s="14">
        <v>0.95</v>
      </c>
      <c r="CU480" s="14">
        <v>0.95</v>
      </c>
      <c r="CV480" s="14">
        <v>0.95</v>
      </c>
      <c r="CW480" s="14">
        <v>0.93</v>
      </c>
      <c r="CX480" s="14">
        <v>0.93</v>
      </c>
      <c r="CY480" s="14">
        <v>0.93</v>
      </c>
      <c r="CZ480" s="14">
        <v>0.93</v>
      </c>
      <c r="DA480" s="14">
        <f>IF('QIPP Scorecard'!$AA$1=4,IF(FY2019_ALL_Targets!$BU480="Yes",INDEX('Final Comp Values'!$BN:$BN,MATCH(FY2019_ALL_Targets!$A480,'Final Comp Values'!$B:$B,0)),IF($BU480="Min Data",0,0)),0)</f>
        <v>0.93</v>
      </c>
      <c r="DB480" s="14">
        <f>IF('QIPP Scorecard'!$AA$1=4,IF(FY2019_ALL_Targets!$BV480="Yes",INDEX('Final Comp Values'!$BN:$BN,MATCH(FY2019_ALL_Targets!$A480,'Final Comp Values'!$B:$B,0)),IF($BV480="Min Data",0,0)),0)</f>
        <v>0.93</v>
      </c>
      <c r="DC480" s="14">
        <f>IF('QIPP Scorecard'!$AA$1=4,IF(FY2019_ALL_Targets!$BW480="Yes",INDEX('Final Comp Values'!$BN:$BN,MATCH(FY2019_ALL_Targets!$A480,'Final Comp Values'!$B:$B,0)),IF(CI480="Min Data",0,0)),0)</f>
        <v>0.93</v>
      </c>
      <c r="DD480" s="14">
        <f>IF('QIPP Scorecard'!$AA$1=4,IF(FY2019_ALL_Targets!$BX480="Yes",INDEX('Final Comp Values'!$BN:$BN,MATCH(FY2019_ALL_Targets!$A480,'Final Comp Values'!$B:$B,0)),IF($BX480="Min Data",0,0)),0)</f>
        <v>0.93</v>
      </c>
      <c r="DE480" s="14">
        <v>1.76</v>
      </c>
      <c r="DF480" s="14">
        <v>1.76</v>
      </c>
      <c r="DG480" s="14">
        <v>1.76</v>
      </c>
      <c r="DH480" s="14">
        <v>1.76</v>
      </c>
      <c r="DI480" s="14">
        <v>1.76</v>
      </c>
      <c r="DJ480" s="14">
        <v>1.76</v>
      </c>
      <c r="DK480" s="14">
        <v>1.76</v>
      </c>
      <c r="DL480" s="14">
        <v>1.76</v>
      </c>
      <c r="DM480" s="14">
        <v>1.73</v>
      </c>
      <c r="DN480" s="14">
        <v>1.73</v>
      </c>
      <c r="DO480" s="14">
        <v>1.73</v>
      </c>
      <c r="DP480" s="14">
        <v>1.73</v>
      </c>
      <c r="DQ480" s="14">
        <f>IF('QIPP Scorecard'!$AA$1=4,IF(FY2019_ALL_Targets!$BY480="Yes",INDEX('Final Comp Values'!$BK:$BK,MATCH(FY2019_ALL_Targets!$A480,'Final Comp Values'!$B:$B,0)),IF($BY480="Min Data",0,0)),0)</f>
        <v>1.73</v>
      </c>
      <c r="DR480" s="14">
        <f>IF('QIPP Scorecard'!$AA$1=4,IF(FY2019_ALL_Targets!$BZ480="Yes",INDEX('Final Comp Values'!$BO:$BO,MATCH(FY2019_ALL_Targets!$A480,'Final Comp Values'!$B:$B,0)),IF($BZ480="Min Data",0,0)),0)</f>
        <v>1.73</v>
      </c>
      <c r="DS480" s="14">
        <f>IF('QIPP Scorecard'!$AA$1=4,IF(FY2019_ALL_Targets!$CA480="Yes",INDEX('Final Comp Values'!$BO:$BO,MATCH(FY2019_ALL_Targets!$A480,'Final Comp Values'!$B:$B,0)),IF($CA480="Min Data",0,0)),0)</f>
        <v>1.73</v>
      </c>
      <c r="DT480" s="14">
        <f>IF('QIPP Scorecard'!$AA$1=4,IF(FY2019_ALL_Targets!$CB480="Yes",INDEX('Final Comp Values'!$BO:$BO,MATCH(FY2019_ALL_Targets!$A480,'Final Comp Values'!$B:$B,0)),IF($CB480="Min Data",0,0)),0)</f>
        <v>1.73</v>
      </c>
      <c r="DU480" s="14">
        <v>2.4900000000000002</v>
      </c>
      <c r="DV480" s="14">
        <v>2.81</v>
      </c>
      <c r="DW480" s="14">
        <v>2.92</v>
      </c>
      <c r="DX480" s="14">
        <v>2.87</v>
      </c>
      <c r="DY480" s="12">
        <f t="shared" si="36"/>
        <v>0</v>
      </c>
      <c r="DZ480" s="12">
        <f t="shared" si="37"/>
        <v>0</v>
      </c>
      <c r="EA480" s="12">
        <f t="shared" si="38"/>
        <v>0</v>
      </c>
      <c r="EB480" s="12">
        <f t="shared" si="39"/>
        <v>0</v>
      </c>
    </row>
    <row r="481" spans="1:132" x14ac:dyDescent="0.25">
      <c r="A481" s="297">
        <v>103799</v>
      </c>
      <c r="B481" s="347">
        <v>676239</v>
      </c>
      <c r="C481" s="297">
        <v>1026724</v>
      </c>
      <c r="D481" s="14">
        <v>1003061821</v>
      </c>
      <c r="E481" s="26" t="s">
        <v>930</v>
      </c>
      <c r="F481" s="26" t="str">
        <f>INDEX('Mar - Aug'!X:X,MATCH(A481,'Mar - Aug'!B:B,0))</f>
        <v>Harris</v>
      </c>
      <c r="G481" s="26" t="s">
        <v>3016</v>
      </c>
      <c r="H481" s="26"/>
      <c r="I481" s="26" t="str">
        <f t="shared" si="35"/>
        <v/>
      </c>
      <c r="J481" s="299" t="s">
        <v>351</v>
      </c>
      <c r="K481" s="299" t="s">
        <v>1002</v>
      </c>
      <c r="L481" s="299" t="s">
        <v>352</v>
      </c>
      <c r="M481" s="13">
        <v>3.5460999999999999E-3</v>
      </c>
      <c r="N481" s="13">
        <v>9.5435699999999998E-2</v>
      </c>
      <c r="O481" s="13">
        <v>0</v>
      </c>
      <c r="P481" s="13">
        <v>8.3018869999999995E-2</v>
      </c>
      <c r="Q481" s="13">
        <v>3.3690650000000003E-2</v>
      </c>
      <c r="R481" s="13">
        <v>5.5747400000000003E-2</v>
      </c>
      <c r="S481" s="13">
        <v>3.7344499999999998E-3</v>
      </c>
      <c r="T481" s="13">
        <v>0.15247816</v>
      </c>
      <c r="U481" s="13">
        <v>3.3690650000000003E-2</v>
      </c>
      <c r="V481" s="13">
        <v>9.38132931E-2</v>
      </c>
      <c r="W481" s="13">
        <v>3.7344499999999998E-3</v>
      </c>
      <c r="X481" s="13">
        <v>0.15247816</v>
      </c>
      <c r="Y481" s="13">
        <v>3.3690650000000003E-2</v>
      </c>
      <c r="Z481" s="13">
        <v>9.0663914999999998E-2</v>
      </c>
      <c r="AA481" s="13">
        <v>3.7344499999999998E-3</v>
      </c>
      <c r="AB481" s="13">
        <v>0.15247816</v>
      </c>
      <c r="AC481" s="13">
        <v>3.3690650000000003E-2</v>
      </c>
      <c r="AD481" s="13">
        <v>9.2190886200000002E-2</v>
      </c>
      <c r="AE481" s="13">
        <v>3.7344499999999998E-3</v>
      </c>
      <c r="AF481" s="13">
        <v>0.15247816</v>
      </c>
      <c r="AG481" s="13">
        <v>3.3690650000000003E-2</v>
      </c>
      <c r="AH481" s="13">
        <v>8.5892129999999997E-2</v>
      </c>
      <c r="AI481" s="13">
        <v>3.7344499999999998E-3</v>
      </c>
      <c r="AJ481" s="13">
        <v>0.15247816</v>
      </c>
      <c r="AK481" s="13">
        <v>3.3690650000000003E-2</v>
      </c>
      <c r="AL481" s="13">
        <v>9.0568479300000004E-2</v>
      </c>
      <c r="AM481" s="13">
        <v>3.7344499999999998E-3</v>
      </c>
      <c r="AN481" s="13">
        <v>0.15247816</v>
      </c>
      <c r="AO481" s="13">
        <v>3.3690650000000003E-2</v>
      </c>
      <c r="AP481" s="13">
        <v>8.1120344999999996E-2</v>
      </c>
      <c r="AQ481" s="13">
        <v>3.7344499999999998E-3</v>
      </c>
      <c r="AR481" s="13">
        <v>0.15247816</v>
      </c>
      <c r="AS481" s="13">
        <v>3.3690650000000003E-2</v>
      </c>
      <c r="AT481" s="13">
        <v>8.8755201000000006E-2</v>
      </c>
      <c r="AU481" s="13">
        <v>3.7344499999999998E-3</v>
      </c>
      <c r="AV481" s="13">
        <v>0.15247816</v>
      </c>
      <c r="AW481" s="13">
        <v>3.3690650000000003E-2</v>
      </c>
      <c r="AX481" s="13">
        <v>7.6348559999999996E-2</v>
      </c>
      <c r="AY481" s="13">
        <v>3.7344499999999998E-3</v>
      </c>
      <c r="AZ481" s="13">
        <v>0.15247816</v>
      </c>
      <c r="BA481" s="86">
        <v>2.7027027027027001E-2</v>
      </c>
      <c r="BB481" s="86">
        <v>7.8125E-2</v>
      </c>
      <c r="BC481" s="13">
        <v>0</v>
      </c>
      <c r="BD481" s="13">
        <v>8.6956521739130405E-2</v>
      </c>
      <c r="BE481" s="14">
        <v>5.1282051282051301E-2</v>
      </c>
      <c r="BF481" s="14">
        <v>4.7619047619047603E-2</v>
      </c>
      <c r="BG481" s="14">
        <v>0</v>
      </c>
      <c r="BH481" s="14">
        <v>9.85915492957746E-2</v>
      </c>
      <c r="BI481" s="14">
        <v>6.9444444444444406E-2</v>
      </c>
      <c r="BJ481" s="14">
        <v>5.1724137931034503E-2</v>
      </c>
      <c r="BK481" s="14">
        <v>0</v>
      </c>
      <c r="BL481" s="430">
        <v>9.2307692307692299E-2</v>
      </c>
      <c r="BM481" s="14">
        <v>4.3478260869565202E-2</v>
      </c>
      <c r="BN481" s="14">
        <v>8.4745762711864403E-2</v>
      </c>
      <c r="BO481" s="14">
        <v>0</v>
      </c>
      <c r="BP481" s="14">
        <v>0.112903225806452</v>
      </c>
      <c r="BQ481" s="86">
        <v>4.3478260869565202E-2</v>
      </c>
      <c r="BR481" s="86">
        <v>8.4745762711864403E-2</v>
      </c>
      <c r="BS481" s="86">
        <v>0</v>
      </c>
      <c r="BT481" s="86">
        <v>0.112903225806452</v>
      </c>
      <c r="BU481" s="14" t="s">
        <v>36</v>
      </c>
      <c r="BV481" s="14" t="s">
        <v>35</v>
      </c>
      <c r="BW481" s="14" t="s">
        <v>35</v>
      </c>
      <c r="BX481" s="14" t="s">
        <v>35</v>
      </c>
      <c r="BY481" s="14" t="s">
        <v>36</v>
      </c>
      <c r="BZ481" s="14" t="s">
        <v>36</v>
      </c>
      <c r="CA481" s="14" t="s">
        <v>35</v>
      </c>
      <c r="CB481" s="14" t="s">
        <v>35</v>
      </c>
      <c r="CC481" s="14">
        <v>4.1399999999999997</v>
      </c>
      <c r="CD481" s="14">
        <v>4.1399999999999997</v>
      </c>
      <c r="CE481" s="14">
        <v>4.1399999999999997</v>
      </c>
      <c r="CF481" s="14">
        <v>4.1399999999999997</v>
      </c>
      <c r="CG481" s="14">
        <v>4.1399999999999997</v>
      </c>
      <c r="CH481" s="14">
        <v>4.1399999999999997</v>
      </c>
      <c r="CI481" s="14">
        <v>4.1100000000000003</v>
      </c>
      <c r="CJ481" s="14">
        <f>INDEX('Monthy Targets'!AC:AC,(MATCH(FY2019_ALL_Targets!$B:$B,'Monthy Targets'!$B:$B,0)))</f>
        <v>4.0999999999999996</v>
      </c>
      <c r="CK481" s="14">
        <f>INDEX('Monthy Targets'!AD:AD,(MATCH(FY2019_ALL_Targets!$B:$B,'Monthy Targets'!$B:$B,0)))</f>
        <v>4.0999999999999996</v>
      </c>
      <c r="CL481" s="14">
        <f>INDEX('Monthy Targets'!AE:AE,(MATCH(FY2019_ALL_Targets!$B:$B,'Monthy Targets'!$B:$B,0)))</f>
        <v>4.0999999999999996</v>
      </c>
      <c r="CM481" s="14">
        <f>INDEX('Monthy Targets'!AF:AF,(MATCH(FY2019_ALL_Targets!$B:$B,'Monthy Targets'!$B:$B,0)))</f>
        <v>4.0999999999999996</v>
      </c>
      <c r="CN481" s="14">
        <f>INDEX('Monthy Targets'!AG:AG,(MATCH(FY2019_ALL_Targets!$B:$B,'Monthy Targets'!$B:$B,0)))</f>
        <v>4.0999999999999996</v>
      </c>
      <c r="CO481" s="14">
        <v>0.28000000000000003</v>
      </c>
      <c r="CP481" s="14">
        <v>0.28000000000000003</v>
      </c>
      <c r="CQ481" s="14">
        <v>0.28000000000000003</v>
      </c>
      <c r="CR481" s="14">
        <v>0.28000000000000003</v>
      </c>
      <c r="CS481" s="14">
        <v>0</v>
      </c>
      <c r="CT481" s="14">
        <v>0.28000000000000003</v>
      </c>
      <c r="CU481" s="14">
        <v>0.28000000000000003</v>
      </c>
      <c r="CV481" s="14">
        <v>0.28000000000000003</v>
      </c>
      <c r="CW481" s="14">
        <v>0</v>
      </c>
      <c r="CX481" s="14">
        <v>0.28000000000000003</v>
      </c>
      <c r="CY481" s="14">
        <v>0.28000000000000003</v>
      </c>
      <c r="CZ481" s="14">
        <v>0.28000000000000003</v>
      </c>
      <c r="DA481" s="14">
        <f>IF('QIPP Scorecard'!$AA$1=4,IF(FY2019_ALL_Targets!$BU481="Yes",INDEX('Final Comp Values'!$BN:$BN,MATCH(FY2019_ALL_Targets!$A481,'Final Comp Values'!$B:$B,0)),IF($BU481="Min Data",0,0)),0)</f>
        <v>0</v>
      </c>
      <c r="DB481" s="14">
        <f>IF('QIPP Scorecard'!$AA$1=4,IF(FY2019_ALL_Targets!$BV481="Yes",INDEX('Final Comp Values'!$BN:$BN,MATCH(FY2019_ALL_Targets!$A481,'Final Comp Values'!$B:$B,0)),IF($BV481="Min Data",0,0)),0)</f>
        <v>0.28000000000000003</v>
      </c>
      <c r="DC481" s="14">
        <f>IF('QIPP Scorecard'!$AA$1=4,IF(FY2019_ALL_Targets!$BW481="Yes",INDEX('Final Comp Values'!$BN:$BN,MATCH(FY2019_ALL_Targets!$A481,'Final Comp Values'!$B:$B,0)),IF(CI481="Min Data",0,0)),0)</f>
        <v>0.28000000000000003</v>
      </c>
      <c r="DD481" s="14">
        <f>IF('QIPP Scorecard'!$AA$1=4,IF(FY2019_ALL_Targets!$BX481="Yes",INDEX('Final Comp Values'!$BN:$BN,MATCH(FY2019_ALL_Targets!$A481,'Final Comp Values'!$B:$B,0)),IF($BX481="Min Data",0,0)),0)</f>
        <v>0.28000000000000003</v>
      </c>
      <c r="DE481" s="14">
        <v>0.52</v>
      </c>
      <c r="DF481" s="14">
        <v>0.52</v>
      </c>
      <c r="DG481" s="14">
        <v>0.52</v>
      </c>
      <c r="DH481" s="14">
        <v>0.52</v>
      </c>
      <c r="DI481" s="14">
        <v>0</v>
      </c>
      <c r="DJ481" s="14">
        <v>0.52</v>
      </c>
      <c r="DK481" s="14">
        <v>0.52</v>
      </c>
      <c r="DL481" s="14">
        <v>0.52</v>
      </c>
      <c r="DM481" s="14">
        <v>0</v>
      </c>
      <c r="DN481" s="14">
        <v>0.52</v>
      </c>
      <c r="DO481" s="14">
        <v>0.52</v>
      </c>
      <c r="DP481" s="14">
        <v>0.52</v>
      </c>
      <c r="DQ481" s="14">
        <f>IF('QIPP Scorecard'!$AA$1=4,IF(FY2019_ALL_Targets!$BY481="Yes",INDEX('Final Comp Values'!$BK:$BK,MATCH(FY2019_ALL_Targets!$A481,'Final Comp Values'!$B:$B,0)),IF($BY481="Min Data",0,0)),0)</f>
        <v>0</v>
      </c>
      <c r="DR481" s="14">
        <f>IF('QIPP Scorecard'!$AA$1=4,IF(FY2019_ALL_Targets!$BZ481="Yes",INDEX('Final Comp Values'!$BO:$BO,MATCH(FY2019_ALL_Targets!$A481,'Final Comp Values'!$B:$B,0)),IF($BZ481="Min Data",0,0)),0)</f>
        <v>0</v>
      </c>
      <c r="DS481" s="14">
        <f>IF('QIPP Scorecard'!$AA$1=4,IF(FY2019_ALL_Targets!$CA481="Yes",INDEX('Final Comp Values'!$BO:$BO,MATCH(FY2019_ALL_Targets!$A481,'Final Comp Values'!$B:$B,0)),IF($CA481="Min Data",0,0)),0)</f>
        <v>0.52</v>
      </c>
      <c r="DT481" s="14">
        <f>IF('QIPP Scorecard'!$AA$1=4,IF(FY2019_ALL_Targets!$CB481="Yes",INDEX('Final Comp Values'!$BO:$BO,MATCH(FY2019_ALL_Targets!$A481,'Final Comp Values'!$B:$B,0)),IF($CB481="Min Data",0,0)),0)</f>
        <v>0.52</v>
      </c>
      <c r="DU481" s="14">
        <v>0.74</v>
      </c>
      <c r="DV481" s="14">
        <v>0.74</v>
      </c>
      <c r="DW481" s="14">
        <v>0.77</v>
      </c>
      <c r="DX481" s="14">
        <v>0.7</v>
      </c>
      <c r="DY481" s="12">
        <f t="shared" si="36"/>
        <v>1</v>
      </c>
      <c r="DZ481" s="12">
        <f t="shared" si="37"/>
        <v>2</v>
      </c>
      <c r="EA481" s="12">
        <f t="shared" si="38"/>
        <v>0</v>
      </c>
      <c r="EB481" s="12">
        <f t="shared" si="39"/>
        <v>0</v>
      </c>
    </row>
    <row r="482" spans="1:132" x14ac:dyDescent="0.25">
      <c r="A482" s="297">
        <v>4883</v>
      </c>
      <c r="B482" s="347">
        <v>676242</v>
      </c>
      <c r="C482" s="297">
        <v>1025773</v>
      </c>
      <c r="D482" s="14">
        <v>1750702627</v>
      </c>
      <c r="E482" s="26" t="s">
        <v>925</v>
      </c>
      <c r="F482" s="26" t="str">
        <f>INDEX('Mar - Aug'!X:X,MATCH(A482,'Mar - Aug'!B:B,0))</f>
        <v>MRSA Central</v>
      </c>
      <c r="G482" s="26" t="s">
        <v>3029</v>
      </c>
      <c r="H482" s="26"/>
      <c r="I482" s="26" t="str">
        <f t="shared" si="35"/>
        <v/>
      </c>
      <c r="J482" s="299" t="s">
        <v>613</v>
      </c>
      <c r="K482" s="299" t="s">
        <v>933</v>
      </c>
      <c r="L482" s="299" t="s">
        <v>2539</v>
      </c>
      <c r="M482" s="13">
        <v>3.4351130000000001E-2</v>
      </c>
      <c r="N482" s="13">
        <v>5.4421740000000003E-2</v>
      </c>
      <c r="O482" s="13">
        <v>0</v>
      </c>
      <c r="P482" s="13">
        <v>0.17813764000000001</v>
      </c>
      <c r="Q482" s="13">
        <v>3.3690650000000003E-2</v>
      </c>
      <c r="R482" s="13">
        <v>5.5747400000000003E-2</v>
      </c>
      <c r="S482" s="13">
        <v>3.7344499999999998E-3</v>
      </c>
      <c r="T482" s="13">
        <v>0.15247816</v>
      </c>
      <c r="U482" s="13">
        <v>3.376716079E-2</v>
      </c>
      <c r="V482" s="13">
        <v>5.5747400000000003E-2</v>
      </c>
      <c r="W482" s="13">
        <v>3.7344499999999998E-3</v>
      </c>
      <c r="X482" s="13">
        <v>0.17510930012000001</v>
      </c>
      <c r="Y482" s="13">
        <v>3.3690650000000003E-2</v>
      </c>
      <c r="Z482" s="13">
        <v>5.5747400000000003E-2</v>
      </c>
      <c r="AA482" s="13">
        <v>3.7344499999999998E-3</v>
      </c>
      <c r="AB482" s="13">
        <v>0.16923075800000001</v>
      </c>
      <c r="AC482" s="13">
        <v>3.3690650000000003E-2</v>
      </c>
      <c r="AD482" s="13">
        <v>5.5747400000000003E-2</v>
      </c>
      <c r="AE482" s="13">
        <v>3.7344499999999998E-3</v>
      </c>
      <c r="AF482" s="13">
        <v>0.17208096024</v>
      </c>
      <c r="AG482" s="13">
        <v>3.3690650000000003E-2</v>
      </c>
      <c r="AH482" s="13">
        <v>5.5747400000000003E-2</v>
      </c>
      <c r="AI482" s="13">
        <v>3.7344499999999998E-3</v>
      </c>
      <c r="AJ482" s="13">
        <v>0.160323876</v>
      </c>
      <c r="AK482" s="13">
        <v>3.3690650000000003E-2</v>
      </c>
      <c r="AL482" s="13">
        <v>5.5747400000000003E-2</v>
      </c>
      <c r="AM482" s="13">
        <v>3.7344499999999998E-3</v>
      </c>
      <c r="AN482" s="13">
        <v>0.16905262035999999</v>
      </c>
      <c r="AO482" s="13">
        <v>3.3690650000000003E-2</v>
      </c>
      <c r="AP482" s="13">
        <v>5.5747400000000003E-2</v>
      </c>
      <c r="AQ482" s="13">
        <v>3.7344499999999998E-3</v>
      </c>
      <c r="AR482" s="13">
        <v>0.15247816</v>
      </c>
      <c r="AS482" s="13">
        <v>3.3690650000000003E-2</v>
      </c>
      <c r="AT482" s="13">
        <v>5.5747400000000003E-2</v>
      </c>
      <c r="AU482" s="13">
        <v>3.7344499999999998E-3</v>
      </c>
      <c r="AV482" s="13">
        <v>0.1656680052</v>
      </c>
      <c r="AW482" s="13">
        <v>3.3690650000000003E-2</v>
      </c>
      <c r="AX482" s="13">
        <v>5.5747400000000003E-2</v>
      </c>
      <c r="AY482" s="13">
        <v>3.7344499999999998E-3</v>
      </c>
      <c r="AZ482" s="13">
        <v>0.15247816</v>
      </c>
      <c r="BA482" s="86">
        <v>8.8235294117647106E-2</v>
      </c>
      <c r="BB482" s="86">
        <v>2.04081632653061E-2</v>
      </c>
      <c r="BC482" s="13">
        <v>0</v>
      </c>
      <c r="BD482" s="13">
        <v>0.206349206349206</v>
      </c>
      <c r="BE482" s="14">
        <v>7.5757575757575801E-2</v>
      </c>
      <c r="BF482" s="14">
        <v>0</v>
      </c>
      <c r="BG482" s="14">
        <v>0</v>
      </c>
      <c r="BH482" s="14">
        <v>0.19672131147541</v>
      </c>
      <c r="BI482" s="14">
        <v>6.25E-2</v>
      </c>
      <c r="BJ482" s="14">
        <v>6.6666666666666693E-2</v>
      </c>
      <c r="BK482" s="14">
        <v>0</v>
      </c>
      <c r="BL482" s="430">
        <v>0.18333333333333299</v>
      </c>
      <c r="BM482" s="14">
        <v>4.6153846153846198E-2</v>
      </c>
      <c r="BN482" s="14">
        <v>2.32558139534884E-2</v>
      </c>
      <c r="BO482" s="14">
        <v>0</v>
      </c>
      <c r="BP482" s="14">
        <v>0.2</v>
      </c>
      <c r="BQ482" s="86">
        <v>4.6153846153846198E-2</v>
      </c>
      <c r="BR482" s="86">
        <v>2.32558139534884E-2</v>
      </c>
      <c r="BS482" s="86">
        <v>0</v>
      </c>
      <c r="BT482" s="86">
        <v>0.2</v>
      </c>
      <c r="BU482" s="14" t="s">
        <v>36</v>
      </c>
      <c r="BV482" s="14" t="s">
        <v>35</v>
      </c>
      <c r="BW482" s="14" t="s">
        <v>35</v>
      </c>
      <c r="BX482" s="14" t="s">
        <v>36</v>
      </c>
      <c r="BY482" s="14" t="s">
        <v>36</v>
      </c>
      <c r="BZ482" s="14" t="s">
        <v>35</v>
      </c>
      <c r="CA482" s="14" t="s">
        <v>35</v>
      </c>
      <c r="CB482" s="14" t="s">
        <v>36</v>
      </c>
      <c r="CC482" s="14">
        <v>6.24</v>
      </c>
      <c r="CD482" s="14">
        <v>6.24</v>
      </c>
      <c r="CE482" s="14">
        <v>6.24</v>
      </c>
      <c r="CF482" s="14">
        <v>6.24</v>
      </c>
      <c r="CG482" s="14">
        <v>6.24</v>
      </c>
      <c r="CH482" s="14">
        <v>6.24</v>
      </c>
      <c r="CI482" s="14">
        <v>6.27</v>
      </c>
      <c r="CJ482" s="14">
        <f>INDEX('Monthy Targets'!AC:AC,(MATCH(FY2019_ALL_Targets!$B:$B,'Monthy Targets'!$B:$B,0)))</f>
        <v>6.25</v>
      </c>
      <c r="CK482" s="14">
        <f>INDEX('Monthy Targets'!AD:AD,(MATCH(FY2019_ALL_Targets!$B:$B,'Monthy Targets'!$B:$B,0)))</f>
        <v>6.25</v>
      </c>
      <c r="CL482" s="14">
        <f>INDEX('Monthy Targets'!AE:AE,(MATCH(FY2019_ALL_Targets!$B:$B,'Monthy Targets'!$B:$B,0)))</f>
        <v>6.25</v>
      </c>
      <c r="CM482" s="14">
        <f>INDEX('Monthy Targets'!AF:AF,(MATCH(FY2019_ALL_Targets!$B:$B,'Monthy Targets'!$B:$B,0)))</f>
        <v>6.25</v>
      </c>
      <c r="CN482" s="14">
        <f>INDEX('Monthy Targets'!AG:AG,(MATCH(FY2019_ALL_Targets!$B:$B,'Monthy Targets'!$B:$B,0)))</f>
        <v>6.25</v>
      </c>
      <c r="CO482" s="14">
        <v>0</v>
      </c>
      <c r="CP482" s="14">
        <v>0.42</v>
      </c>
      <c r="CQ482" s="14">
        <v>0.42</v>
      </c>
      <c r="CR482" s="14">
        <v>0</v>
      </c>
      <c r="CS482" s="14">
        <v>0</v>
      </c>
      <c r="CT482" s="14">
        <v>0.42</v>
      </c>
      <c r="CU482" s="14">
        <v>0.42</v>
      </c>
      <c r="CV482" s="14">
        <v>0</v>
      </c>
      <c r="CW482" s="14">
        <v>0</v>
      </c>
      <c r="CX482" s="14">
        <v>0</v>
      </c>
      <c r="CY482" s="14">
        <v>0.43</v>
      </c>
      <c r="CZ482" s="14">
        <v>0</v>
      </c>
      <c r="DA482" s="14">
        <f>IF('QIPP Scorecard'!$AA$1=4,IF(FY2019_ALL_Targets!$BU482="Yes",INDEX('Final Comp Values'!$BN:$BN,MATCH(FY2019_ALL_Targets!$A482,'Final Comp Values'!$B:$B,0)),IF($BU482="Min Data",0,0)),0)</f>
        <v>0</v>
      </c>
      <c r="DB482" s="14">
        <f>IF('QIPP Scorecard'!$AA$1=4,IF(FY2019_ALL_Targets!$BV482="Yes",INDEX('Final Comp Values'!$BN:$BN,MATCH(FY2019_ALL_Targets!$A482,'Final Comp Values'!$B:$B,0)),IF($BV482="Min Data",0,0)),0)</f>
        <v>0.43</v>
      </c>
      <c r="DC482" s="14">
        <f>IF('QIPP Scorecard'!$AA$1=4,IF(FY2019_ALL_Targets!$BW482="Yes",INDEX('Final Comp Values'!$BN:$BN,MATCH(FY2019_ALL_Targets!$A482,'Final Comp Values'!$B:$B,0)),IF(CI482="Min Data",0,0)),0)</f>
        <v>0.43</v>
      </c>
      <c r="DD482" s="14">
        <f>IF('QIPP Scorecard'!$AA$1=4,IF(FY2019_ALL_Targets!$BX482="Yes",INDEX('Final Comp Values'!$BN:$BN,MATCH(FY2019_ALL_Targets!$A482,'Final Comp Values'!$B:$B,0)),IF($BX482="Min Data",0,0)),0)</f>
        <v>0</v>
      </c>
      <c r="DE482" s="14">
        <v>0</v>
      </c>
      <c r="DF482" s="14">
        <v>0.78</v>
      </c>
      <c r="DG482" s="14">
        <v>0.78</v>
      </c>
      <c r="DH482" s="14">
        <v>0</v>
      </c>
      <c r="DI482" s="14">
        <v>0</v>
      </c>
      <c r="DJ482" s="14">
        <v>0.78</v>
      </c>
      <c r="DK482" s="14">
        <v>0.78</v>
      </c>
      <c r="DL482" s="14">
        <v>0</v>
      </c>
      <c r="DM482" s="14">
        <v>0</v>
      </c>
      <c r="DN482" s="14">
        <v>0</v>
      </c>
      <c r="DO482" s="14">
        <v>0.79</v>
      </c>
      <c r="DP482" s="14">
        <v>0</v>
      </c>
      <c r="DQ482" s="14">
        <f>IF('QIPP Scorecard'!$AA$1=4,IF(FY2019_ALL_Targets!$BY482="Yes",INDEX('Final Comp Values'!$BK:$BK,MATCH(FY2019_ALL_Targets!$A482,'Final Comp Values'!$B:$B,0)),IF($BY482="Min Data",0,0)),0)</f>
        <v>0</v>
      </c>
      <c r="DR482" s="14">
        <f>IF('QIPP Scorecard'!$AA$1=4,IF(FY2019_ALL_Targets!$BZ482="Yes",INDEX('Final Comp Values'!$BO:$BO,MATCH(FY2019_ALL_Targets!$A482,'Final Comp Values'!$B:$B,0)),IF($BZ482="Min Data",0,0)),0)</f>
        <v>0.79</v>
      </c>
      <c r="DS482" s="14">
        <f>IF('QIPP Scorecard'!$AA$1=4,IF(FY2019_ALL_Targets!$CA482="Yes",INDEX('Final Comp Values'!$BO:$BO,MATCH(FY2019_ALL_Targets!$A482,'Final Comp Values'!$B:$B,0)),IF($CA482="Min Data",0,0)),0)</f>
        <v>0.79</v>
      </c>
      <c r="DT482" s="14">
        <f>IF('QIPP Scorecard'!$AA$1=4,IF(FY2019_ALL_Targets!$CB482="Yes",INDEX('Final Comp Values'!$BO:$BO,MATCH(FY2019_ALL_Targets!$A482,'Final Comp Values'!$B:$B,0)),IF($CB482="Min Data",0,0)),0)</f>
        <v>0</v>
      </c>
      <c r="DU482" s="14">
        <v>0.87</v>
      </c>
      <c r="DV482" s="14">
        <v>0.98</v>
      </c>
      <c r="DW482" s="14">
        <v>0.87</v>
      </c>
      <c r="DX482" s="14">
        <v>1</v>
      </c>
      <c r="DY482" s="12">
        <f t="shared" si="36"/>
        <v>2</v>
      </c>
      <c r="DZ482" s="12">
        <f t="shared" si="37"/>
        <v>2</v>
      </c>
      <c r="EA482" s="12">
        <f t="shared" si="38"/>
        <v>0</v>
      </c>
      <c r="EB482" s="12">
        <f t="shared" si="39"/>
        <v>0</v>
      </c>
    </row>
    <row r="483" spans="1:132" x14ac:dyDescent="0.25">
      <c r="A483" s="297">
        <v>104157</v>
      </c>
      <c r="B483" s="347">
        <v>676245</v>
      </c>
      <c r="C483" s="297">
        <v>1026670</v>
      </c>
      <c r="D483" s="14">
        <v>1962735175</v>
      </c>
      <c r="E483" s="26" t="s">
        <v>940</v>
      </c>
      <c r="F483" s="26" t="str">
        <f>INDEX('Mar - Aug'!X:X,MATCH(A483,'Mar - Aug'!B:B,0))</f>
        <v>Travis</v>
      </c>
      <c r="G483" s="26" t="s">
        <v>3022</v>
      </c>
      <c r="H483" s="26"/>
      <c r="I483" s="26" t="str">
        <f t="shared" si="35"/>
        <v/>
      </c>
      <c r="J483" s="299" t="s">
        <v>2308</v>
      </c>
      <c r="K483" s="299" t="s">
        <v>961</v>
      </c>
      <c r="L483" s="299" t="s">
        <v>359</v>
      </c>
      <c r="M483" s="13">
        <v>7.6530699999999997E-3</v>
      </c>
      <c r="N483" s="13">
        <v>6.8000000000000005E-2</v>
      </c>
      <c r="O483" s="13">
        <v>1.0204080000000001E-2</v>
      </c>
      <c r="P483" s="13">
        <v>0.18749999000000001</v>
      </c>
      <c r="Q483" s="13">
        <v>3.3690650000000003E-2</v>
      </c>
      <c r="R483" s="13">
        <v>5.5747400000000003E-2</v>
      </c>
      <c r="S483" s="13">
        <v>3.7344499999999998E-3</v>
      </c>
      <c r="T483" s="13">
        <v>0.15247816</v>
      </c>
      <c r="U483" s="13">
        <v>3.3690650000000003E-2</v>
      </c>
      <c r="V483" s="13">
        <v>6.6844000000000001E-2</v>
      </c>
      <c r="W483" s="13">
        <v>1.003061064E-2</v>
      </c>
      <c r="X483" s="13">
        <v>0.18431249017000001</v>
      </c>
      <c r="Y483" s="13">
        <v>3.3690650000000003E-2</v>
      </c>
      <c r="Z483" s="13">
        <v>6.4600000000000005E-2</v>
      </c>
      <c r="AA483" s="13">
        <v>9.6938760000000006E-3</v>
      </c>
      <c r="AB483" s="13">
        <v>0.1781249905</v>
      </c>
      <c r="AC483" s="13">
        <v>3.3690650000000003E-2</v>
      </c>
      <c r="AD483" s="13">
        <v>6.5687999999999996E-2</v>
      </c>
      <c r="AE483" s="13">
        <v>9.8571412800000004E-3</v>
      </c>
      <c r="AF483" s="13">
        <v>0.18112499034000001</v>
      </c>
      <c r="AG483" s="13">
        <v>3.3690650000000003E-2</v>
      </c>
      <c r="AH483" s="13">
        <v>6.1199999999999997E-2</v>
      </c>
      <c r="AI483" s="13">
        <v>9.1836720000000004E-3</v>
      </c>
      <c r="AJ483" s="13">
        <v>0.16874999099999999</v>
      </c>
      <c r="AK483" s="13">
        <v>3.3690650000000003E-2</v>
      </c>
      <c r="AL483" s="13">
        <v>6.4532000000000006E-2</v>
      </c>
      <c r="AM483" s="13">
        <v>9.6836719199999994E-3</v>
      </c>
      <c r="AN483" s="13">
        <v>0.17793749050999999</v>
      </c>
      <c r="AO483" s="13">
        <v>3.3690650000000003E-2</v>
      </c>
      <c r="AP483" s="13">
        <v>5.7799999999999997E-2</v>
      </c>
      <c r="AQ483" s="13">
        <v>8.6734680000000001E-3</v>
      </c>
      <c r="AR483" s="13">
        <v>0.15937499150000001</v>
      </c>
      <c r="AS483" s="13">
        <v>3.3690650000000003E-2</v>
      </c>
      <c r="AT483" s="13">
        <v>6.3240000000000005E-2</v>
      </c>
      <c r="AU483" s="13">
        <v>9.4897943999999994E-3</v>
      </c>
      <c r="AV483" s="13">
        <v>0.17437499070000001</v>
      </c>
      <c r="AW483" s="13">
        <v>3.3690650000000003E-2</v>
      </c>
      <c r="AX483" s="13">
        <v>5.5747400000000003E-2</v>
      </c>
      <c r="AY483" s="13">
        <v>8.1632639999999999E-3</v>
      </c>
      <c r="AZ483" s="13">
        <v>0.15247816</v>
      </c>
      <c r="BA483" s="86">
        <v>1.9607843137254902E-2</v>
      </c>
      <c r="BB483" s="86">
        <v>0</v>
      </c>
      <c r="BC483" s="13">
        <v>0</v>
      </c>
      <c r="BD483" s="13">
        <v>0.16853932584269701</v>
      </c>
      <c r="BE483" s="14">
        <v>1.9047619047619001E-2</v>
      </c>
      <c r="BF483" s="14">
        <v>0</v>
      </c>
      <c r="BG483" s="14">
        <v>0</v>
      </c>
      <c r="BH483" s="14">
        <v>0.173913043478261</v>
      </c>
      <c r="BI483" s="14">
        <v>4.4642857142857102E-2</v>
      </c>
      <c r="BJ483" s="14">
        <v>3.03030303030303E-2</v>
      </c>
      <c r="BK483" s="14">
        <v>0</v>
      </c>
      <c r="BL483" s="430">
        <v>0.16666666666666699</v>
      </c>
      <c r="BM483" s="14">
        <v>4.67289719626168E-2</v>
      </c>
      <c r="BN483" s="14">
        <v>9.4339622641509399E-2</v>
      </c>
      <c r="BO483" s="14">
        <v>0</v>
      </c>
      <c r="BP483" s="14">
        <v>0.14285714285714299</v>
      </c>
      <c r="BQ483" s="86">
        <v>4.67289719626168E-2</v>
      </c>
      <c r="BR483" s="86">
        <v>9.4339622641509399E-2</v>
      </c>
      <c r="BS483" s="86">
        <v>0</v>
      </c>
      <c r="BT483" s="86">
        <v>0.14285714285714299</v>
      </c>
      <c r="BU483" s="14" t="s">
        <v>36</v>
      </c>
      <c r="BV483" s="14" t="s">
        <v>36</v>
      </c>
      <c r="BW483" s="14" t="s">
        <v>35</v>
      </c>
      <c r="BX483" s="14" t="s">
        <v>35</v>
      </c>
      <c r="BY483" s="14" t="s">
        <v>36</v>
      </c>
      <c r="BZ483" s="14" t="s">
        <v>36</v>
      </c>
      <c r="CA483" s="14" t="s">
        <v>35</v>
      </c>
      <c r="CB483" s="14" t="s">
        <v>35</v>
      </c>
      <c r="CC483" s="14">
        <v>20.52</v>
      </c>
      <c r="CD483" s="14">
        <v>20.52</v>
      </c>
      <c r="CE483" s="14">
        <v>20.52</v>
      </c>
      <c r="CF483" s="14">
        <v>20.52</v>
      </c>
      <c r="CG483" s="14">
        <v>20.52</v>
      </c>
      <c r="CH483" s="14">
        <v>20.52</v>
      </c>
      <c r="CI483" s="14">
        <v>20.21</v>
      </c>
      <c r="CJ483" s="14">
        <f>INDEX('Monthy Targets'!AC:AC,(MATCH(FY2019_ALL_Targets!$B:$B,'Monthy Targets'!$B:$B,0)))</f>
        <v>20.14</v>
      </c>
      <c r="CK483" s="14">
        <f>INDEX('Monthy Targets'!AD:AD,(MATCH(FY2019_ALL_Targets!$B:$B,'Monthy Targets'!$B:$B,0)))</f>
        <v>20.14</v>
      </c>
      <c r="CL483" s="14">
        <f>INDEX('Monthy Targets'!AE:AE,(MATCH(FY2019_ALL_Targets!$B:$B,'Monthy Targets'!$B:$B,0)))</f>
        <v>20.14</v>
      </c>
      <c r="CM483" s="14">
        <f>INDEX('Monthy Targets'!AF:AF,(MATCH(FY2019_ALL_Targets!$B:$B,'Monthy Targets'!$B:$B,0)))</f>
        <v>20.14</v>
      </c>
      <c r="CN483" s="14">
        <f>INDEX('Monthy Targets'!AG:AG,(MATCH(FY2019_ALL_Targets!$B:$B,'Monthy Targets'!$B:$B,0)))</f>
        <v>20.14</v>
      </c>
      <c r="CO483" s="14">
        <v>1.39</v>
      </c>
      <c r="CP483" s="14">
        <v>1.39</v>
      </c>
      <c r="CQ483" s="14">
        <v>1.39</v>
      </c>
      <c r="CR483" s="14">
        <v>1.39</v>
      </c>
      <c r="CS483" s="14">
        <v>1.39</v>
      </c>
      <c r="CT483" s="14">
        <v>1.39</v>
      </c>
      <c r="CU483" s="14">
        <v>1.39</v>
      </c>
      <c r="CV483" s="14">
        <v>1.39</v>
      </c>
      <c r="CW483" s="14">
        <v>0</v>
      </c>
      <c r="CX483" s="14">
        <v>1.37</v>
      </c>
      <c r="CY483" s="14">
        <v>1.37</v>
      </c>
      <c r="CZ483" s="14">
        <v>1.37</v>
      </c>
      <c r="DA483" s="14">
        <f>IF('QIPP Scorecard'!$AA$1=4,IF(FY2019_ALL_Targets!$BU483="Yes",INDEX('Final Comp Values'!$BN:$BN,MATCH(FY2019_ALL_Targets!$A483,'Final Comp Values'!$B:$B,0)),IF($BU483="Min Data",0,0)),0)</f>
        <v>0</v>
      </c>
      <c r="DB483" s="14">
        <f>IF('QIPP Scorecard'!$AA$1=4,IF(FY2019_ALL_Targets!$BV483="Yes",INDEX('Final Comp Values'!$BN:$BN,MATCH(FY2019_ALL_Targets!$A483,'Final Comp Values'!$B:$B,0)),IF($BV483="Min Data",0,0)),0)</f>
        <v>0</v>
      </c>
      <c r="DC483" s="14">
        <f>IF('QIPP Scorecard'!$AA$1=4,IF(FY2019_ALL_Targets!$BW483="Yes",INDEX('Final Comp Values'!$BN:$BN,MATCH(FY2019_ALL_Targets!$A483,'Final Comp Values'!$B:$B,0)),IF(CI483="Min Data",0,0)),0)</f>
        <v>1.37</v>
      </c>
      <c r="DD483" s="14">
        <f>IF('QIPP Scorecard'!$AA$1=4,IF(FY2019_ALL_Targets!$BX483="Yes",INDEX('Final Comp Values'!$BN:$BN,MATCH(FY2019_ALL_Targets!$A483,'Final Comp Values'!$B:$B,0)),IF($BX483="Min Data",0,0)),0)</f>
        <v>1.37</v>
      </c>
      <c r="DE483" s="14">
        <v>2.58</v>
      </c>
      <c r="DF483" s="14">
        <v>2.58</v>
      </c>
      <c r="DG483" s="14">
        <v>2.58</v>
      </c>
      <c r="DH483" s="14">
        <v>2.58</v>
      </c>
      <c r="DI483" s="14">
        <v>2.58</v>
      </c>
      <c r="DJ483" s="14">
        <v>2.58</v>
      </c>
      <c r="DK483" s="14">
        <v>2.58</v>
      </c>
      <c r="DL483" s="14">
        <v>0</v>
      </c>
      <c r="DM483" s="14">
        <v>0</v>
      </c>
      <c r="DN483" s="14">
        <v>2.54</v>
      </c>
      <c r="DO483" s="14">
        <v>2.54</v>
      </c>
      <c r="DP483" s="14">
        <v>0</v>
      </c>
      <c r="DQ483" s="14">
        <f>IF('QIPP Scorecard'!$AA$1=4,IF(FY2019_ALL_Targets!$BY483="Yes",INDEX('Final Comp Values'!$BK:$BK,MATCH(FY2019_ALL_Targets!$A483,'Final Comp Values'!$B:$B,0)),IF($BY483="Min Data",0,0)),0)</f>
        <v>0</v>
      </c>
      <c r="DR483" s="14">
        <f>IF('QIPP Scorecard'!$AA$1=4,IF(FY2019_ALL_Targets!$BZ483="Yes",INDEX('Final Comp Values'!$BO:$BO,MATCH(FY2019_ALL_Targets!$A483,'Final Comp Values'!$B:$B,0)),IF($BZ483="Min Data",0,0)),0)</f>
        <v>0</v>
      </c>
      <c r="DS483" s="14">
        <f>IF('QIPP Scorecard'!$AA$1=4,IF(FY2019_ALL_Targets!$CA483="Yes",INDEX('Final Comp Values'!$BO:$BO,MATCH(FY2019_ALL_Targets!$A483,'Final Comp Values'!$B:$B,0)),IF($CA483="Min Data",0,0)),0)</f>
        <v>2.54</v>
      </c>
      <c r="DT483" s="14">
        <f>IF('QIPP Scorecard'!$AA$1=4,IF(FY2019_ALL_Targets!$CB483="Yes",INDEX('Final Comp Values'!$BO:$BO,MATCH(FY2019_ALL_Targets!$A483,'Final Comp Values'!$B:$B,0)),IF($CB483="Min Data",0,0)),0)</f>
        <v>2.54</v>
      </c>
      <c r="DU483" s="14">
        <v>3.65</v>
      </c>
      <c r="DV483" s="14">
        <v>3.83</v>
      </c>
      <c r="DW483" s="14">
        <v>3.53</v>
      </c>
      <c r="DX483" s="14">
        <v>3.31</v>
      </c>
      <c r="DY483" s="12">
        <f t="shared" si="36"/>
        <v>2</v>
      </c>
      <c r="DZ483" s="12">
        <f t="shared" si="37"/>
        <v>2</v>
      </c>
      <c r="EA483" s="12">
        <f t="shared" si="38"/>
        <v>0</v>
      </c>
      <c r="EB483" s="12">
        <f t="shared" si="39"/>
        <v>0</v>
      </c>
    </row>
    <row r="484" spans="1:132" x14ac:dyDescent="0.25">
      <c r="A484" s="297">
        <v>104250</v>
      </c>
      <c r="B484" s="347">
        <v>676247</v>
      </c>
      <c r="C484" s="297">
        <v>1025870</v>
      </c>
      <c r="D484" s="14">
        <v>1376969535</v>
      </c>
      <c r="E484" s="26" t="s">
        <v>941</v>
      </c>
      <c r="F484" s="26" t="str">
        <f>INDEX('Mar - Aug'!X:X,MATCH(A484,'Mar - Aug'!B:B,0))</f>
        <v>Dallas</v>
      </c>
      <c r="G484" s="26" t="s">
        <v>3013</v>
      </c>
      <c r="H484" s="26"/>
      <c r="I484" s="26" t="str">
        <f t="shared" si="35"/>
        <v/>
      </c>
      <c r="J484" s="299" t="s">
        <v>362</v>
      </c>
      <c r="K484" s="299" t="s">
        <v>945</v>
      </c>
      <c r="L484" s="299" t="s">
        <v>363</v>
      </c>
      <c r="M484" s="13">
        <v>2.6402640000000002E-2</v>
      </c>
      <c r="N484" s="13">
        <v>2.3529399999999999E-2</v>
      </c>
      <c r="O484" s="13">
        <v>0</v>
      </c>
      <c r="P484" s="13">
        <v>0.14527023999999999</v>
      </c>
      <c r="Q484" s="13">
        <v>3.3690650000000003E-2</v>
      </c>
      <c r="R484" s="13">
        <v>5.5747400000000003E-2</v>
      </c>
      <c r="S484" s="13">
        <v>3.7344499999999998E-3</v>
      </c>
      <c r="T484" s="13">
        <v>0.15247816</v>
      </c>
      <c r="U484" s="13">
        <v>3.3690650000000003E-2</v>
      </c>
      <c r="V484" s="13">
        <v>5.5747400000000003E-2</v>
      </c>
      <c r="W484" s="13">
        <v>3.7344499999999998E-3</v>
      </c>
      <c r="X484" s="13">
        <v>0.15247816</v>
      </c>
      <c r="Y484" s="13">
        <v>3.3690650000000003E-2</v>
      </c>
      <c r="Z484" s="13">
        <v>5.5747400000000003E-2</v>
      </c>
      <c r="AA484" s="13">
        <v>3.7344499999999998E-3</v>
      </c>
      <c r="AB484" s="13">
        <v>0.15247816</v>
      </c>
      <c r="AC484" s="13">
        <v>3.3690650000000003E-2</v>
      </c>
      <c r="AD484" s="13">
        <v>5.5747400000000003E-2</v>
      </c>
      <c r="AE484" s="13">
        <v>3.7344499999999998E-3</v>
      </c>
      <c r="AF484" s="13">
        <v>0.15247816</v>
      </c>
      <c r="AG484" s="13">
        <v>3.3690650000000003E-2</v>
      </c>
      <c r="AH484" s="13">
        <v>5.5747400000000003E-2</v>
      </c>
      <c r="AI484" s="13">
        <v>3.7344499999999998E-3</v>
      </c>
      <c r="AJ484" s="13">
        <v>0.15247816</v>
      </c>
      <c r="AK484" s="13">
        <v>3.3690650000000003E-2</v>
      </c>
      <c r="AL484" s="13">
        <v>5.5747400000000003E-2</v>
      </c>
      <c r="AM484" s="13">
        <v>3.7344499999999998E-3</v>
      </c>
      <c r="AN484" s="13">
        <v>0.15247816</v>
      </c>
      <c r="AO484" s="13">
        <v>3.3690650000000003E-2</v>
      </c>
      <c r="AP484" s="13">
        <v>5.5747400000000003E-2</v>
      </c>
      <c r="AQ484" s="13">
        <v>3.7344499999999998E-3</v>
      </c>
      <c r="AR484" s="13">
        <v>0.15247816</v>
      </c>
      <c r="AS484" s="13">
        <v>3.3690650000000003E-2</v>
      </c>
      <c r="AT484" s="13">
        <v>5.5747400000000003E-2</v>
      </c>
      <c r="AU484" s="13">
        <v>3.7344499999999998E-3</v>
      </c>
      <c r="AV484" s="13">
        <v>0.15247816</v>
      </c>
      <c r="AW484" s="13">
        <v>3.3690650000000003E-2</v>
      </c>
      <c r="AX484" s="13">
        <v>5.5747400000000003E-2</v>
      </c>
      <c r="AY484" s="13">
        <v>3.7344499999999998E-3</v>
      </c>
      <c r="AZ484" s="13">
        <v>0.15247816</v>
      </c>
      <c r="BA484" s="86">
        <v>2.7777777777777801E-2</v>
      </c>
      <c r="BB484" s="86">
        <v>1.7857142857142901E-2</v>
      </c>
      <c r="BC484" s="13">
        <v>0</v>
      </c>
      <c r="BD484" s="13">
        <v>0.14492753623188401</v>
      </c>
      <c r="BE484" s="14">
        <v>2.7027027027027001E-2</v>
      </c>
      <c r="BF484" s="14">
        <v>3.1746031746031703E-2</v>
      </c>
      <c r="BG484" s="14">
        <v>0</v>
      </c>
      <c r="BH484" s="14">
        <v>0.101449275362319</v>
      </c>
      <c r="BI484" s="14">
        <v>3.8961038961039002E-2</v>
      </c>
      <c r="BJ484" s="14">
        <v>1.4492753623188401E-2</v>
      </c>
      <c r="BK484" s="14">
        <v>0</v>
      </c>
      <c r="BL484" s="430">
        <v>8.3333333333333301E-2</v>
      </c>
      <c r="BM484" s="14">
        <v>2.7777777777777801E-2</v>
      </c>
      <c r="BN484" s="14">
        <v>4.6153846153846198E-2</v>
      </c>
      <c r="BO484" s="14">
        <v>0</v>
      </c>
      <c r="BP484" s="14">
        <v>4.4117647058823498E-2</v>
      </c>
      <c r="BQ484" s="86">
        <v>2.7777777777777801E-2</v>
      </c>
      <c r="BR484" s="86">
        <v>4.6153846153846198E-2</v>
      </c>
      <c r="BS484" s="86">
        <v>0</v>
      </c>
      <c r="BT484" s="86">
        <v>4.4117647058823498E-2</v>
      </c>
      <c r="BU484" s="14" t="s">
        <v>35</v>
      </c>
      <c r="BV484" s="14" t="s">
        <v>35</v>
      </c>
      <c r="BW484" s="14" t="s">
        <v>35</v>
      </c>
      <c r="BX484" s="14" t="s">
        <v>35</v>
      </c>
      <c r="BY484" s="14" t="s">
        <v>35</v>
      </c>
      <c r="BZ484" s="14" t="s">
        <v>35</v>
      </c>
      <c r="CA484" s="14" t="s">
        <v>35</v>
      </c>
      <c r="CB484" s="14" t="s">
        <v>35</v>
      </c>
      <c r="CC484" s="14">
        <v>5.76</v>
      </c>
      <c r="CD484" s="14">
        <v>5.76</v>
      </c>
      <c r="CE484" s="14">
        <v>5.76</v>
      </c>
      <c r="CF484" s="14">
        <v>5.76</v>
      </c>
      <c r="CG484" s="14">
        <v>5.76</v>
      </c>
      <c r="CH484" s="14">
        <v>5.76</v>
      </c>
      <c r="CI484" s="14">
        <v>5.59</v>
      </c>
      <c r="CJ484" s="14">
        <f>INDEX('Monthy Targets'!AC:AC,(MATCH(FY2019_ALL_Targets!$B:$B,'Monthy Targets'!$B:$B,0)))</f>
        <v>5.57</v>
      </c>
      <c r="CK484" s="14">
        <f>INDEX('Monthy Targets'!AD:AD,(MATCH(FY2019_ALL_Targets!$B:$B,'Monthy Targets'!$B:$B,0)))</f>
        <v>5.57</v>
      </c>
      <c r="CL484" s="14">
        <f>INDEX('Monthy Targets'!AE:AE,(MATCH(FY2019_ALL_Targets!$B:$B,'Monthy Targets'!$B:$B,0)))</f>
        <v>5.57</v>
      </c>
      <c r="CM484" s="14">
        <f>INDEX('Monthy Targets'!AF:AF,(MATCH(FY2019_ALL_Targets!$B:$B,'Monthy Targets'!$B:$B,0)))</f>
        <v>5.57</v>
      </c>
      <c r="CN484" s="14">
        <f>INDEX('Monthy Targets'!AG:AG,(MATCH(FY2019_ALL_Targets!$B:$B,'Monthy Targets'!$B:$B,0)))</f>
        <v>5.57</v>
      </c>
      <c r="CO484" s="14">
        <v>0.39</v>
      </c>
      <c r="CP484" s="14">
        <v>0.39</v>
      </c>
      <c r="CQ484" s="14">
        <v>0.39</v>
      </c>
      <c r="CR484" s="14">
        <v>0.39</v>
      </c>
      <c r="CS484" s="14">
        <v>0.39</v>
      </c>
      <c r="CT484" s="14">
        <v>0.39</v>
      </c>
      <c r="CU484" s="14">
        <v>0.39</v>
      </c>
      <c r="CV484" s="14">
        <v>0.39</v>
      </c>
      <c r="CW484" s="14">
        <v>0</v>
      </c>
      <c r="CX484" s="14">
        <v>0.38</v>
      </c>
      <c r="CY484" s="14">
        <v>0.38</v>
      </c>
      <c r="CZ484" s="14">
        <v>0.38</v>
      </c>
      <c r="DA484" s="14">
        <f>IF('QIPP Scorecard'!$AA$1=4,IF(FY2019_ALL_Targets!$BU484="Yes",INDEX('Final Comp Values'!$BN:$BN,MATCH(FY2019_ALL_Targets!$A484,'Final Comp Values'!$B:$B,0)),IF($BU484="Min Data",0,0)),0)</f>
        <v>0.38</v>
      </c>
      <c r="DB484" s="14">
        <f>IF('QIPP Scorecard'!$AA$1=4,IF(FY2019_ALL_Targets!$BV484="Yes",INDEX('Final Comp Values'!$BN:$BN,MATCH(FY2019_ALL_Targets!$A484,'Final Comp Values'!$B:$B,0)),IF($BV484="Min Data",0,0)),0)</f>
        <v>0.38</v>
      </c>
      <c r="DC484" s="14">
        <f>IF('QIPP Scorecard'!$AA$1=4,IF(FY2019_ALL_Targets!$BW484="Yes",INDEX('Final Comp Values'!$BN:$BN,MATCH(FY2019_ALL_Targets!$A484,'Final Comp Values'!$B:$B,0)),IF(CI484="Min Data",0,0)),0)</f>
        <v>0.38</v>
      </c>
      <c r="DD484" s="14">
        <f>IF('QIPP Scorecard'!$AA$1=4,IF(FY2019_ALL_Targets!$BX484="Yes",INDEX('Final Comp Values'!$BN:$BN,MATCH(FY2019_ALL_Targets!$A484,'Final Comp Values'!$B:$B,0)),IF($BX484="Min Data",0,0)),0)</f>
        <v>0.38</v>
      </c>
      <c r="DE484" s="14">
        <v>0.72</v>
      </c>
      <c r="DF484" s="14">
        <v>0.72</v>
      </c>
      <c r="DG484" s="14">
        <v>0.72</v>
      </c>
      <c r="DH484" s="14">
        <v>0.72</v>
      </c>
      <c r="DI484" s="14">
        <v>0.72</v>
      </c>
      <c r="DJ484" s="14">
        <v>0.72</v>
      </c>
      <c r="DK484" s="14">
        <v>0.72</v>
      </c>
      <c r="DL484" s="14">
        <v>0.72</v>
      </c>
      <c r="DM484" s="14">
        <v>0</v>
      </c>
      <c r="DN484" s="14">
        <v>0.7</v>
      </c>
      <c r="DO484" s="14">
        <v>0.7</v>
      </c>
      <c r="DP484" s="14">
        <v>0.7</v>
      </c>
      <c r="DQ484" s="14">
        <f>IF('QIPP Scorecard'!$AA$1=4,IF(FY2019_ALL_Targets!$BY484="Yes",INDEX('Final Comp Values'!$BK:$BK,MATCH(FY2019_ALL_Targets!$A484,'Final Comp Values'!$B:$B,0)),IF($BY484="Min Data",0,0)),0)</f>
        <v>0.7</v>
      </c>
      <c r="DR484" s="14">
        <f>IF('QIPP Scorecard'!$AA$1=4,IF(FY2019_ALL_Targets!$BZ484="Yes",INDEX('Final Comp Values'!$BO:$BO,MATCH(FY2019_ALL_Targets!$A484,'Final Comp Values'!$B:$B,0)),IF($BZ484="Min Data",0,0)),0)</f>
        <v>0.7</v>
      </c>
      <c r="DS484" s="14">
        <f>IF('QIPP Scorecard'!$AA$1=4,IF(FY2019_ALL_Targets!$CA484="Yes",INDEX('Final Comp Values'!$BO:$BO,MATCH(FY2019_ALL_Targets!$A484,'Final Comp Values'!$B:$B,0)),IF($CA484="Min Data",0,0)),0)</f>
        <v>0.7</v>
      </c>
      <c r="DT484" s="14">
        <f>IF('QIPP Scorecard'!$AA$1=4,IF(FY2019_ALL_Targets!$CB484="Yes",INDEX('Final Comp Values'!$BO:$BO,MATCH(FY2019_ALL_Targets!$A484,'Final Comp Values'!$B:$B,0)),IF($CB484="Min Data",0,0)),0)</f>
        <v>0.7</v>
      </c>
      <c r="DU484" s="14">
        <v>1.02</v>
      </c>
      <c r="DV484" s="14">
        <v>1.1599999999999999</v>
      </c>
      <c r="DW484" s="14">
        <v>1.08</v>
      </c>
      <c r="DX484" s="14">
        <v>1.18</v>
      </c>
      <c r="DY484" s="12">
        <f t="shared" si="36"/>
        <v>0</v>
      </c>
      <c r="DZ484" s="12">
        <f t="shared" si="37"/>
        <v>0</v>
      </c>
      <c r="EA484" s="12">
        <f t="shared" si="38"/>
        <v>0</v>
      </c>
      <c r="EB484" s="12">
        <f t="shared" si="39"/>
        <v>0</v>
      </c>
    </row>
    <row r="485" spans="1:132" x14ac:dyDescent="0.25">
      <c r="A485" s="297">
        <v>102903</v>
      </c>
      <c r="B485" s="347">
        <v>676248</v>
      </c>
      <c r="C485" s="297">
        <v>1028768</v>
      </c>
      <c r="D485" s="14">
        <v>1316270267</v>
      </c>
      <c r="E485" s="26" t="s">
        <v>941</v>
      </c>
      <c r="F485" s="26" t="str">
        <f>INDEX('Mar - Aug'!X:X,MATCH(A485,'Mar - Aug'!B:B,0))</f>
        <v>Dallas</v>
      </c>
      <c r="G485" s="26" t="s">
        <v>3005</v>
      </c>
      <c r="H485" s="26"/>
      <c r="I485" s="26" t="str">
        <f t="shared" si="35"/>
        <v/>
      </c>
      <c r="J485" s="299" t="s">
        <v>2529</v>
      </c>
      <c r="K485" s="299" t="s">
        <v>966</v>
      </c>
      <c r="L485" s="299" t="s">
        <v>2530</v>
      </c>
      <c r="M485" s="13">
        <v>2.5477719999999999E-2</v>
      </c>
      <c r="N485" s="13">
        <v>3.7037019999999997E-2</v>
      </c>
      <c r="O485" s="13">
        <v>0</v>
      </c>
      <c r="P485" s="13">
        <v>0.24919094</v>
      </c>
      <c r="Q485" s="13">
        <v>3.3690650000000003E-2</v>
      </c>
      <c r="R485" s="13">
        <v>5.5747400000000003E-2</v>
      </c>
      <c r="S485" s="13">
        <v>3.7344499999999998E-3</v>
      </c>
      <c r="T485" s="13">
        <v>0.15247816</v>
      </c>
      <c r="U485" s="13">
        <v>3.3690650000000003E-2</v>
      </c>
      <c r="V485" s="13">
        <v>5.5747400000000003E-2</v>
      </c>
      <c r="W485" s="13">
        <v>3.7344499999999998E-3</v>
      </c>
      <c r="X485" s="13">
        <v>0.24495469402</v>
      </c>
      <c r="Y485" s="13">
        <v>3.3690650000000003E-2</v>
      </c>
      <c r="Z485" s="13">
        <v>5.5747400000000003E-2</v>
      </c>
      <c r="AA485" s="13">
        <v>3.7344499999999998E-3</v>
      </c>
      <c r="AB485" s="13">
        <v>0.23673139300000001</v>
      </c>
      <c r="AC485" s="13">
        <v>3.3690650000000003E-2</v>
      </c>
      <c r="AD485" s="13">
        <v>5.5747400000000003E-2</v>
      </c>
      <c r="AE485" s="13">
        <v>3.7344499999999998E-3</v>
      </c>
      <c r="AF485" s="13">
        <v>0.24071844804</v>
      </c>
      <c r="AG485" s="13">
        <v>3.3690650000000003E-2</v>
      </c>
      <c r="AH485" s="13">
        <v>5.5747400000000003E-2</v>
      </c>
      <c r="AI485" s="13">
        <v>3.7344499999999998E-3</v>
      </c>
      <c r="AJ485" s="13">
        <v>0.224271846</v>
      </c>
      <c r="AK485" s="13">
        <v>3.3690650000000003E-2</v>
      </c>
      <c r="AL485" s="13">
        <v>5.5747400000000003E-2</v>
      </c>
      <c r="AM485" s="13">
        <v>3.7344499999999998E-3</v>
      </c>
      <c r="AN485" s="13">
        <v>0.23648220206000001</v>
      </c>
      <c r="AO485" s="13">
        <v>3.3690650000000003E-2</v>
      </c>
      <c r="AP485" s="13">
        <v>5.5747400000000003E-2</v>
      </c>
      <c r="AQ485" s="13">
        <v>3.7344499999999998E-3</v>
      </c>
      <c r="AR485" s="13">
        <v>0.21181229900000001</v>
      </c>
      <c r="AS485" s="13">
        <v>3.3690650000000003E-2</v>
      </c>
      <c r="AT485" s="13">
        <v>5.5747400000000003E-2</v>
      </c>
      <c r="AU485" s="13">
        <v>3.7344499999999998E-3</v>
      </c>
      <c r="AV485" s="13">
        <v>0.2317475742</v>
      </c>
      <c r="AW485" s="13">
        <v>3.3690650000000003E-2</v>
      </c>
      <c r="AX485" s="13">
        <v>5.5747400000000003E-2</v>
      </c>
      <c r="AY485" s="13">
        <v>3.7344499999999998E-3</v>
      </c>
      <c r="AZ485" s="13">
        <v>0.19935275199999999</v>
      </c>
      <c r="BA485" s="86">
        <v>5.4347826086956499E-2</v>
      </c>
      <c r="BB485" s="86">
        <v>9.7222222222222196E-2</v>
      </c>
      <c r="BC485" s="13">
        <v>0</v>
      </c>
      <c r="BD485" s="13">
        <v>0.123595505617978</v>
      </c>
      <c r="BE485" s="14">
        <v>4.81927710843374E-2</v>
      </c>
      <c r="BF485" s="14">
        <v>5.9701492537313397E-2</v>
      </c>
      <c r="BG485" s="14">
        <v>0</v>
      </c>
      <c r="BH485" s="14">
        <v>0.13750000000000001</v>
      </c>
      <c r="BI485" s="14">
        <v>5.8139534883720902E-2</v>
      </c>
      <c r="BJ485" s="14">
        <v>6.1728395061728399E-2</v>
      </c>
      <c r="BK485" s="14">
        <v>0</v>
      </c>
      <c r="BL485" s="430">
        <v>0.16867469879518099</v>
      </c>
      <c r="BM485" s="14">
        <v>3.3707865168539297E-2</v>
      </c>
      <c r="BN485" s="14">
        <v>2.40963855421687E-2</v>
      </c>
      <c r="BO485" s="14">
        <v>0</v>
      </c>
      <c r="BP485" s="14">
        <v>0.162790697674419</v>
      </c>
      <c r="BQ485" s="86">
        <v>3.3707865168539297E-2</v>
      </c>
      <c r="BR485" s="86">
        <v>2.40963855421687E-2</v>
      </c>
      <c r="BS485" s="86">
        <v>0</v>
      </c>
      <c r="BT485" s="86">
        <v>0.162790697674419</v>
      </c>
      <c r="BU485" s="14" t="s">
        <v>36</v>
      </c>
      <c r="BV485" s="14" t="s">
        <v>35</v>
      </c>
      <c r="BW485" s="14" t="s">
        <v>35</v>
      </c>
      <c r="BX485" s="14" t="s">
        <v>35</v>
      </c>
      <c r="BY485" s="14" t="s">
        <v>36</v>
      </c>
      <c r="BZ485" s="14" t="s">
        <v>35</v>
      </c>
      <c r="CA485" s="14" t="s">
        <v>35</v>
      </c>
      <c r="CB485" s="14" t="s">
        <v>35</v>
      </c>
      <c r="CC485" s="14">
        <v>6.25</v>
      </c>
      <c r="CD485" s="14">
        <v>6.25</v>
      </c>
      <c r="CE485" s="14">
        <v>6.25</v>
      </c>
      <c r="CF485" s="14">
        <v>6.25</v>
      </c>
      <c r="CG485" s="14">
        <v>6.25</v>
      </c>
      <c r="CH485" s="14">
        <v>6.25</v>
      </c>
      <c r="CI485" s="14">
        <v>6.05</v>
      </c>
      <c r="CJ485" s="14">
        <f>INDEX('Monthy Targets'!AC:AC,(MATCH(FY2019_ALL_Targets!$B:$B,'Monthy Targets'!$B:$B,0)))</f>
        <v>6.03</v>
      </c>
      <c r="CK485" s="14">
        <f>INDEX('Monthy Targets'!AD:AD,(MATCH(FY2019_ALL_Targets!$B:$B,'Monthy Targets'!$B:$B,0)))</f>
        <v>6.03</v>
      </c>
      <c r="CL485" s="14">
        <f>INDEX('Monthy Targets'!AE:AE,(MATCH(FY2019_ALL_Targets!$B:$B,'Monthy Targets'!$B:$B,0)))</f>
        <v>6.03</v>
      </c>
      <c r="CM485" s="14">
        <f>INDEX('Monthy Targets'!AF:AF,(MATCH(FY2019_ALL_Targets!$B:$B,'Monthy Targets'!$B:$B,0)))</f>
        <v>6.03</v>
      </c>
      <c r="CN485" s="14">
        <f>INDEX('Monthy Targets'!AG:AG,(MATCH(FY2019_ALL_Targets!$B:$B,'Monthy Targets'!$B:$B,0)))</f>
        <v>6.03</v>
      </c>
      <c r="CO485" s="14">
        <v>0</v>
      </c>
      <c r="CP485" s="14">
        <v>0</v>
      </c>
      <c r="CQ485" s="14">
        <v>0.42</v>
      </c>
      <c r="CR485" s="14">
        <v>0.42</v>
      </c>
      <c r="CS485" s="14">
        <v>0</v>
      </c>
      <c r="CT485" s="14">
        <v>0</v>
      </c>
      <c r="CU485" s="14">
        <v>0.42</v>
      </c>
      <c r="CV485" s="14">
        <v>0.42</v>
      </c>
      <c r="CW485" s="14">
        <v>0</v>
      </c>
      <c r="CX485" s="14">
        <v>0</v>
      </c>
      <c r="CY485" s="14">
        <v>0.41</v>
      </c>
      <c r="CZ485" s="14">
        <v>0.41</v>
      </c>
      <c r="DA485" s="14">
        <f>IF('QIPP Scorecard'!$AA$1=4,IF(FY2019_ALL_Targets!$BU485="Yes",INDEX('Final Comp Values'!$BN:$BN,MATCH(FY2019_ALL_Targets!$A485,'Final Comp Values'!$B:$B,0)),IF($BU485="Min Data",0,0)),0)</f>
        <v>0</v>
      </c>
      <c r="DB485" s="14">
        <f>IF('QIPP Scorecard'!$AA$1=4,IF(FY2019_ALL_Targets!$BV485="Yes",INDEX('Final Comp Values'!$BN:$BN,MATCH(FY2019_ALL_Targets!$A485,'Final Comp Values'!$B:$B,0)),IF($BV485="Min Data",0,0)),0)</f>
        <v>0.41</v>
      </c>
      <c r="DC485" s="14">
        <f>IF('QIPP Scorecard'!$AA$1=4,IF(FY2019_ALL_Targets!$BW485="Yes",INDEX('Final Comp Values'!$BN:$BN,MATCH(FY2019_ALL_Targets!$A485,'Final Comp Values'!$B:$B,0)),IF(CI485="Min Data",0,0)),0)</f>
        <v>0.41</v>
      </c>
      <c r="DD485" s="14">
        <f>IF('QIPP Scorecard'!$AA$1=4,IF(FY2019_ALL_Targets!$BX485="Yes",INDEX('Final Comp Values'!$BN:$BN,MATCH(FY2019_ALL_Targets!$A485,'Final Comp Values'!$B:$B,0)),IF($BX485="Min Data",0,0)),0)</f>
        <v>0.41</v>
      </c>
      <c r="DE485" s="14">
        <v>0</v>
      </c>
      <c r="DF485" s="14">
        <v>0</v>
      </c>
      <c r="DG485" s="14">
        <v>0.79</v>
      </c>
      <c r="DH485" s="14">
        <v>0.79</v>
      </c>
      <c r="DI485" s="14">
        <v>0</v>
      </c>
      <c r="DJ485" s="14">
        <v>0</v>
      </c>
      <c r="DK485" s="14">
        <v>0.79</v>
      </c>
      <c r="DL485" s="14">
        <v>0.79</v>
      </c>
      <c r="DM485" s="14">
        <v>0</v>
      </c>
      <c r="DN485" s="14">
        <v>0</v>
      </c>
      <c r="DO485" s="14">
        <v>0.76</v>
      </c>
      <c r="DP485" s="14">
        <v>0.76</v>
      </c>
      <c r="DQ485" s="14">
        <f>IF('QIPP Scorecard'!$AA$1=4,IF(FY2019_ALL_Targets!$BY485="Yes",INDEX('Final Comp Values'!$BK:$BK,MATCH(FY2019_ALL_Targets!$A485,'Final Comp Values'!$B:$B,0)),IF($BY485="Min Data",0,0)),0)</f>
        <v>0</v>
      </c>
      <c r="DR485" s="14">
        <f>IF('QIPP Scorecard'!$AA$1=4,IF(FY2019_ALL_Targets!$BZ485="Yes",INDEX('Final Comp Values'!$BO:$BO,MATCH(FY2019_ALL_Targets!$A485,'Final Comp Values'!$B:$B,0)),IF($BZ485="Min Data",0,0)),0)</f>
        <v>0.76</v>
      </c>
      <c r="DS485" s="14">
        <f>IF('QIPP Scorecard'!$AA$1=4,IF(FY2019_ALL_Targets!$CA485="Yes",INDEX('Final Comp Values'!$BO:$BO,MATCH(FY2019_ALL_Targets!$A485,'Final Comp Values'!$B:$B,0)),IF($CA485="Min Data",0,0)),0)</f>
        <v>0.76</v>
      </c>
      <c r="DT485" s="14">
        <f>IF('QIPP Scorecard'!$AA$1=4,IF(FY2019_ALL_Targets!$CB485="Yes",INDEX('Final Comp Values'!$BO:$BO,MATCH(FY2019_ALL_Targets!$A485,'Final Comp Values'!$B:$B,0)),IF($CB485="Min Data",0,0)),0)</f>
        <v>0.76</v>
      </c>
      <c r="DU485" s="14">
        <v>0.87</v>
      </c>
      <c r="DV485" s="14">
        <v>0.98</v>
      </c>
      <c r="DW485" s="14">
        <v>1.03</v>
      </c>
      <c r="DX485" s="14">
        <v>1.1499999999999999</v>
      </c>
      <c r="DY485" s="12">
        <f t="shared" si="36"/>
        <v>1</v>
      </c>
      <c r="DZ485" s="12">
        <f t="shared" si="37"/>
        <v>1</v>
      </c>
      <c r="EA485" s="12">
        <f t="shared" si="38"/>
        <v>0</v>
      </c>
      <c r="EB485" s="12">
        <f t="shared" si="39"/>
        <v>0</v>
      </c>
    </row>
    <row r="486" spans="1:132" x14ac:dyDescent="0.25">
      <c r="A486" s="297">
        <v>104244</v>
      </c>
      <c r="B486" s="347">
        <v>676249</v>
      </c>
      <c r="C486" s="297">
        <v>1026590</v>
      </c>
      <c r="D486" s="14">
        <v>1639567480</v>
      </c>
      <c r="E486" s="26" t="s">
        <v>937</v>
      </c>
      <c r="F486" s="26" t="str">
        <f>INDEX('Mar - Aug'!X:X,MATCH(A486,'Mar - Aug'!B:B,0))</f>
        <v>Tarrant</v>
      </c>
      <c r="G486" s="26" t="s">
        <v>3009</v>
      </c>
      <c r="H486" s="26"/>
      <c r="I486" s="26" t="str">
        <f t="shared" si="35"/>
        <v/>
      </c>
      <c r="J486" s="299" t="s">
        <v>360</v>
      </c>
      <c r="K486" s="299" t="s">
        <v>959</v>
      </c>
      <c r="L486" s="299" t="s">
        <v>361</v>
      </c>
      <c r="M486" s="13">
        <v>3.9325810000000003E-2</v>
      </c>
      <c r="N486" s="13">
        <v>5.3846159999999997E-2</v>
      </c>
      <c r="O486" s="13">
        <v>0</v>
      </c>
      <c r="P486" s="13">
        <v>9.3567289999999997E-2</v>
      </c>
      <c r="Q486" s="13">
        <v>3.3690650000000003E-2</v>
      </c>
      <c r="R486" s="13">
        <v>5.5747400000000003E-2</v>
      </c>
      <c r="S486" s="13">
        <v>3.7344499999999998E-3</v>
      </c>
      <c r="T486" s="13">
        <v>0.15247816</v>
      </c>
      <c r="U486" s="13">
        <v>3.8657271229999998E-2</v>
      </c>
      <c r="V486" s="13">
        <v>5.5747400000000003E-2</v>
      </c>
      <c r="W486" s="13">
        <v>3.7344499999999998E-3</v>
      </c>
      <c r="X486" s="13">
        <v>0.15247816</v>
      </c>
      <c r="Y486" s="13">
        <v>3.73595195E-2</v>
      </c>
      <c r="Z486" s="13">
        <v>5.5747400000000003E-2</v>
      </c>
      <c r="AA486" s="13">
        <v>3.7344499999999998E-3</v>
      </c>
      <c r="AB486" s="13">
        <v>0.15247816</v>
      </c>
      <c r="AC486" s="13">
        <v>3.7988732460000001E-2</v>
      </c>
      <c r="AD486" s="13">
        <v>5.5747400000000003E-2</v>
      </c>
      <c r="AE486" s="13">
        <v>3.7344499999999998E-3</v>
      </c>
      <c r="AF486" s="13">
        <v>0.15247816</v>
      </c>
      <c r="AG486" s="13">
        <v>3.5393228999999998E-2</v>
      </c>
      <c r="AH486" s="13">
        <v>5.5747400000000003E-2</v>
      </c>
      <c r="AI486" s="13">
        <v>3.7344499999999998E-3</v>
      </c>
      <c r="AJ486" s="13">
        <v>0.15247816</v>
      </c>
      <c r="AK486" s="13">
        <v>3.7320193690000003E-2</v>
      </c>
      <c r="AL486" s="13">
        <v>5.5747400000000003E-2</v>
      </c>
      <c r="AM486" s="13">
        <v>3.7344499999999998E-3</v>
      </c>
      <c r="AN486" s="13">
        <v>0.15247816</v>
      </c>
      <c r="AO486" s="13">
        <v>3.3690650000000003E-2</v>
      </c>
      <c r="AP486" s="13">
        <v>5.5747400000000003E-2</v>
      </c>
      <c r="AQ486" s="13">
        <v>3.7344499999999998E-3</v>
      </c>
      <c r="AR486" s="13">
        <v>0.15247816</v>
      </c>
      <c r="AS486" s="13">
        <v>3.6573003299999997E-2</v>
      </c>
      <c r="AT486" s="13">
        <v>5.5747400000000003E-2</v>
      </c>
      <c r="AU486" s="13">
        <v>3.7344499999999998E-3</v>
      </c>
      <c r="AV486" s="13">
        <v>0.15247816</v>
      </c>
      <c r="AW486" s="13">
        <v>3.3690650000000003E-2</v>
      </c>
      <c r="AX486" s="13">
        <v>5.5747400000000003E-2</v>
      </c>
      <c r="AY486" s="13">
        <v>3.7344499999999998E-3</v>
      </c>
      <c r="AZ486" s="13">
        <v>0.15247816</v>
      </c>
      <c r="BA486" s="86">
        <v>0</v>
      </c>
      <c r="BB486" s="86">
        <v>8.5714285714285701E-2</v>
      </c>
      <c r="BC486" s="13">
        <v>0</v>
      </c>
      <c r="BD486" s="13">
        <v>9.3023255813953501E-2</v>
      </c>
      <c r="BE486" s="14">
        <v>0</v>
      </c>
      <c r="BF486" s="14">
        <v>0.13888888888888901</v>
      </c>
      <c r="BG486" s="14">
        <v>0</v>
      </c>
      <c r="BH486" s="14">
        <v>0.14285714285714299</v>
      </c>
      <c r="BI486" s="14">
        <v>0</v>
      </c>
      <c r="BJ486" s="14">
        <v>8.5714285714285701E-2</v>
      </c>
      <c r="BK486" s="14">
        <v>0</v>
      </c>
      <c r="BL486" s="430">
        <v>9.7560975609756101E-2</v>
      </c>
      <c r="BM486" s="14">
        <v>0</v>
      </c>
      <c r="BN486" s="14">
        <v>2.9411764705882401E-2</v>
      </c>
      <c r="BO486" s="14">
        <v>0</v>
      </c>
      <c r="BP486" s="14">
        <v>7.8947368421052599E-2</v>
      </c>
      <c r="BQ486" s="86">
        <v>0</v>
      </c>
      <c r="BR486" s="86">
        <v>2.9411764705882401E-2</v>
      </c>
      <c r="BS486" s="86">
        <v>0</v>
      </c>
      <c r="BT486" s="86">
        <v>7.8947368421052599E-2</v>
      </c>
      <c r="BU486" s="14" t="s">
        <v>35</v>
      </c>
      <c r="BV486" s="14" t="s">
        <v>35</v>
      </c>
      <c r="BW486" s="14" t="s">
        <v>35</v>
      </c>
      <c r="BX486" s="14" t="s">
        <v>35</v>
      </c>
      <c r="BY486" s="14" t="s">
        <v>35</v>
      </c>
      <c r="BZ486" s="14" t="s">
        <v>35</v>
      </c>
      <c r="CA486" s="14" t="s">
        <v>35</v>
      </c>
      <c r="CB486" s="14" t="s">
        <v>35</v>
      </c>
      <c r="CC486" s="14">
        <v>2.48</v>
      </c>
      <c r="CD486" s="14">
        <v>2.48</v>
      </c>
      <c r="CE486" s="14">
        <v>2.48</v>
      </c>
      <c r="CF486" s="14">
        <v>2.48</v>
      </c>
      <c r="CG486" s="14">
        <v>2.48</v>
      </c>
      <c r="CH486" s="14">
        <v>2.48</v>
      </c>
      <c r="CI486" s="14">
        <v>2.4</v>
      </c>
      <c r="CJ486" s="14">
        <f>INDEX('Monthy Targets'!AC:AC,(MATCH(FY2019_ALL_Targets!$B:$B,'Monthy Targets'!$B:$B,0)))</f>
        <v>2.4</v>
      </c>
      <c r="CK486" s="14">
        <f>INDEX('Monthy Targets'!AD:AD,(MATCH(FY2019_ALL_Targets!$B:$B,'Monthy Targets'!$B:$B,0)))</f>
        <v>2.4</v>
      </c>
      <c r="CL486" s="14">
        <f>INDEX('Monthy Targets'!AE:AE,(MATCH(FY2019_ALL_Targets!$B:$B,'Monthy Targets'!$B:$B,0)))</f>
        <v>2.4</v>
      </c>
      <c r="CM486" s="14">
        <f>INDEX('Monthy Targets'!AF:AF,(MATCH(FY2019_ALL_Targets!$B:$B,'Monthy Targets'!$B:$B,0)))</f>
        <v>2.4</v>
      </c>
      <c r="CN486" s="14">
        <f>INDEX('Monthy Targets'!AG:AG,(MATCH(FY2019_ALL_Targets!$B:$B,'Monthy Targets'!$B:$B,0)))</f>
        <v>2.4</v>
      </c>
      <c r="CO486" s="14">
        <v>0.17</v>
      </c>
      <c r="CP486" s="14">
        <v>0</v>
      </c>
      <c r="CQ486" s="14">
        <v>0.17</v>
      </c>
      <c r="CR486" s="14">
        <v>0.17</v>
      </c>
      <c r="CS486" s="14">
        <v>0.17</v>
      </c>
      <c r="CT486" s="14">
        <v>0</v>
      </c>
      <c r="CU486" s="14">
        <v>0.17</v>
      </c>
      <c r="CV486" s="14">
        <v>0.17</v>
      </c>
      <c r="CW486" s="14">
        <v>0.16</v>
      </c>
      <c r="CX486" s="14">
        <v>0</v>
      </c>
      <c r="CY486" s="14">
        <v>0.16</v>
      </c>
      <c r="CZ486" s="14">
        <v>0.16</v>
      </c>
      <c r="DA486" s="14">
        <f>IF('QIPP Scorecard'!$AA$1=4,IF(FY2019_ALL_Targets!$BU486="Yes",INDEX('Final Comp Values'!$BN:$BN,MATCH(FY2019_ALL_Targets!$A486,'Final Comp Values'!$B:$B,0)),IF($BU486="Min Data",0,0)),0)</f>
        <v>0.16</v>
      </c>
      <c r="DB486" s="14">
        <f>IF('QIPP Scorecard'!$AA$1=4,IF(FY2019_ALL_Targets!$BV486="Yes",INDEX('Final Comp Values'!$BN:$BN,MATCH(FY2019_ALL_Targets!$A486,'Final Comp Values'!$B:$B,0)),IF($BV486="Min Data",0,0)),0)</f>
        <v>0.16</v>
      </c>
      <c r="DC486" s="14">
        <f>IF('QIPP Scorecard'!$AA$1=4,IF(FY2019_ALL_Targets!$BW486="Yes",INDEX('Final Comp Values'!$BN:$BN,MATCH(FY2019_ALL_Targets!$A486,'Final Comp Values'!$B:$B,0)),IF(CI486="Min Data",0,0)),0)</f>
        <v>0.16</v>
      </c>
      <c r="DD486" s="14">
        <f>IF('QIPP Scorecard'!$AA$1=4,IF(FY2019_ALL_Targets!$BX486="Yes",INDEX('Final Comp Values'!$BN:$BN,MATCH(FY2019_ALL_Targets!$A486,'Final Comp Values'!$B:$B,0)),IF($BX486="Min Data",0,0)),0)</f>
        <v>0.16</v>
      </c>
      <c r="DE486" s="14">
        <v>0.31</v>
      </c>
      <c r="DF486" s="14">
        <v>0</v>
      </c>
      <c r="DG486" s="14">
        <v>0.31</v>
      </c>
      <c r="DH486" s="14">
        <v>0.31</v>
      </c>
      <c r="DI486" s="14">
        <v>0.31</v>
      </c>
      <c r="DJ486" s="14">
        <v>0</v>
      </c>
      <c r="DK486" s="14">
        <v>0.31</v>
      </c>
      <c r="DL486" s="14">
        <v>0.31</v>
      </c>
      <c r="DM486" s="14">
        <v>0.3</v>
      </c>
      <c r="DN486" s="14">
        <v>0</v>
      </c>
      <c r="DO486" s="14">
        <v>0.3</v>
      </c>
      <c r="DP486" s="14">
        <v>0.3</v>
      </c>
      <c r="DQ486" s="14">
        <f>IF('QIPP Scorecard'!$AA$1=4,IF(FY2019_ALL_Targets!$BY486="Yes",INDEX('Final Comp Values'!$BK:$BK,MATCH(FY2019_ALL_Targets!$A486,'Final Comp Values'!$B:$B,0)),IF($BY486="Min Data",0,0)),0)</f>
        <v>0.3</v>
      </c>
      <c r="DR486" s="14">
        <f>IF('QIPP Scorecard'!$AA$1=4,IF(FY2019_ALL_Targets!$BZ486="Yes",INDEX('Final Comp Values'!$BO:$BO,MATCH(FY2019_ALL_Targets!$A486,'Final Comp Values'!$B:$B,0)),IF($BZ486="Min Data",0,0)),0)</f>
        <v>0.3</v>
      </c>
      <c r="DS486" s="14">
        <f>IF('QIPP Scorecard'!$AA$1=4,IF(FY2019_ALL_Targets!$CA486="Yes",INDEX('Final Comp Values'!$BO:$BO,MATCH(FY2019_ALL_Targets!$A486,'Final Comp Values'!$B:$B,0)),IF($CA486="Min Data",0,0)),0)</f>
        <v>0.3</v>
      </c>
      <c r="DT486" s="14">
        <f>IF('QIPP Scorecard'!$AA$1=4,IF(FY2019_ALL_Targets!$CB486="Yes",INDEX('Final Comp Values'!$BO:$BO,MATCH(FY2019_ALL_Targets!$A486,'Final Comp Values'!$B:$B,0)),IF($CB486="Min Data",0,0)),0)</f>
        <v>0.3</v>
      </c>
      <c r="DU486" s="14">
        <v>0.39</v>
      </c>
      <c r="DV486" s="14">
        <v>0.44</v>
      </c>
      <c r="DW486" s="14">
        <v>0.46</v>
      </c>
      <c r="DX486" s="14">
        <v>0.51</v>
      </c>
      <c r="DY486" s="12">
        <f t="shared" si="36"/>
        <v>0</v>
      </c>
      <c r="DZ486" s="12">
        <f t="shared" si="37"/>
        <v>0</v>
      </c>
      <c r="EA486" s="12">
        <f t="shared" si="38"/>
        <v>0</v>
      </c>
      <c r="EB486" s="12">
        <f t="shared" si="39"/>
        <v>0</v>
      </c>
    </row>
    <row r="487" spans="1:132" x14ac:dyDescent="0.25">
      <c r="A487" s="297">
        <v>104200</v>
      </c>
      <c r="B487" s="347">
        <v>676251</v>
      </c>
      <c r="C487" s="297">
        <v>1028859</v>
      </c>
      <c r="D487" s="14">
        <v>1003276437</v>
      </c>
      <c r="E487" s="26" t="s">
        <v>930</v>
      </c>
      <c r="F487" s="26" t="str">
        <f>INDEX('Mar - Aug'!X:X,MATCH(A487,'Mar - Aug'!B:B,0))</f>
        <v>Harris</v>
      </c>
      <c r="G487" s="26" t="s">
        <v>3016</v>
      </c>
      <c r="H487" s="26"/>
      <c r="I487" s="26" t="str">
        <f t="shared" si="35"/>
        <v/>
      </c>
      <c r="J487" s="299" t="s">
        <v>139</v>
      </c>
      <c r="K487" s="299" t="s">
        <v>978</v>
      </c>
      <c r="L487" s="299" t="s">
        <v>140</v>
      </c>
      <c r="M487" s="13">
        <v>1.8867910000000002E-2</v>
      </c>
      <c r="N487" s="13">
        <v>0.11560692</v>
      </c>
      <c r="O487" s="13">
        <v>0</v>
      </c>
      <c r="P487" s="13">
        <v>6.6147839999999999E-2</v>
      </c>
      <c r="Q487" s="13">
        <v>3.3690650000000003E-2</v>
      </c>
      <c r="R487" s="13">
        <v>5.5747400000000003E-2</v>
      </c>
      <c r="S487" s="13">
        <v>3.7344499999999998E-3</v>
      </c>
      <c r="T487" s="13">
        <v>0.15247816</v>
      </c>
      <c r="U487" s="13">
        <v>3.3690650000000003E-2</v>
      </c>
      <c r="V487" s="13">
        <v>0.11364160236</v>
      </c>
      <c r="W487" s="13">
        <v>3.7344499999999998E-3</v>
      </c>
      <c r="X487" s="13">
        <v>0.15247816</v>
      </c>
      <c r="Y487" s="13">
        <v>3.3690650000000003E-2</v>
      </c>
      <c r="Z487" s="13">
        <v>0.109826574</v>
      </c>
      <c r="AA487" s="13">
        <v>3.7344499999999998E-3</v>
      </c>
      <c r="AB487" s="13">
        <v>0.15247816</v>
      </c>
      <c r="AC487" s="13">
        <v>3.3690650000000003E-2</v>
      </c>
      <c r="AD487" s="13">
        <v>0.11167628472</v>
      </c>
      <c r="AE487" s="13">
        <v>3.7344499999999998E-3</v>
      </c>
      <c r="AF487" s="13">
        <v>0.15247816</v>
      </c>
      <c r="AG487" s="13">
        <v>3.3690650000000003E-2</v>
      </c>
      <c r="AH487" s="13">
        <v>0.104046228</v>
      </c>
      <c r="AI487" s="13">
        <v>3.7344499999999998E-3</v>
      </c>
      <c r="AJ487" s="13">
        <v>0.15247816</v>
      </c>
      <c r="AK487" s="13">
        <v>3.3690650000000003E-2</v>
      </c>
      <c r="AL487" s="13">
        <v>0.10971096708</v>
      </c>
      <c r="AM487" s="13">
        <v>3.7344499999999998E-3</v>
      </c>
      <c r="AN487" s="13">
        <v>0.15247816</v>
      </c>
      <c r="AO487" s="13">
        <v>3.3690650000000003E-2</v>
      </c>
      <c r="AP487" s="13">
        <v>9.8265881999999999E-2</v>
      </c>
      <c r="AQ487" s="13">
        <v>3.7344499999999998E-3</v>
      </c>
      <c r="AR487" s="13">
        <v>0.15247816</v>
      </c>
      <c r="AS487" s="13">
        <v>3.3690650000000003E-2</v>
      </c>
      <c r="AT487" s="13">
        <v>0.1075144356</v>
      </c>
      <c r="AU487" s="13">
        <v>3.7344499999999998E-3</v>
      </c>
      <c r="AV487" s="13">
        <v>0.15247816</v>
      </c>
      <c r="AW487" s="13">
        <v>3.3690650000000003E-2</v>
      </c>
      <c r="AX487" s="13">
        <v>9.2485535999999993E-2</v>
      </c>
      <c r="AY487" s="13">
        <v>3.7344499999999998E-3</v>
      </c>
      <c r="AZ487" s="13">
        <v>0.15247816</v>
      </c>
      <c r="BA487" s="86">
        <v>4.4117647058823498E-2</v>
      </c>
      <c r="BB487" s="86">
        <v>6.3829787234042507E-2</v>
      </c>
      <c r="BC487" s="13">
        <v>0</v>
      </c>
      <c r="BD487" s="13">
        <v>6.0606060606060601E-2</v>
      </c>
      <c r="BE487" s="14">
        <v>7.2463768115942004E-2</v>
      </c>
      <c r="BF487" s="14">
        <v>7.8431372549019607E-2</v>
      </c>
      <c r="BG487" s="14">
        <v>0</v>
      </c>
      <c r="BH487" s="14">
        <v>1.49253731343284E-2</v>
      </c>
      <c r="BI487" s="14">
        <v>4.6875E-2</v>
      </c>
      <c r="BJ487" s="14">
        <v>6.25E-2</v>
      </c>
      <c r="BK487" s="14">
        <v>0</v>
      </c>
      <c r="BL487" s="430">
        <v>4.91803278688525E-2</v>
      </c>
      <c r="BM487" s="14">
        <v>1.7857142857142901E-2</v>
      </c>
      <c r="BN487" s="14">
        <v>5.4054054054054099E-2</v>
      </c>
      <c r="BO487" s="14">
        <v>0</v>
      </c>
      <c r="BP487" s="14">
        <v>1.88679245283019E-2</v>
      </c>
      <c r="BQ487" s="86">
        <v>1.7857142857142901E-2</v>
      </c>
      <c r="BR487" s="86">
        <v>5.4054054054054099E-2</v>
      </c>
      <c r="BS487" s="86">
        <v>0</v>
      </c>
      <c r="BT487" s="86">
        <v>1.88679245283019E-2</v>
      </c>
      <c r="BU487" s="14" t="s">
        <v>35</v>
      </c>
      <c r="BV487" s="14" t="s">
        <v>35</v>
      </c>
      <c r="BW487" s="14" t="s">
        <v>35</v>
      </c>
      <c r="BX487" s="14" t="s">
        <v>35</v>
      </c>
      <c r="BY487" s="14" t="s">
        <v>35</v>
      </c>
      <c r="BZ487" s="14" t="s">
        <v>35</v>
      </c>
      <c r="CA487" s="14" t="s">
        <v>35</v>
      </c>
      <c r="CB487" s="14" t="s">
        <v>35</v>
      </c>
      <c r="CC487" s="14">
        <v>5.44</v>
      </c>
      <c r="CD487" s="14">
        <v>5.44</v>
      </c>
      <c r="CE487" s="14">
        <v>5.44</v>
      </c>
      <c r="CF487" s="14">
        <v>5.44</v>
      </c>
      <c r="CG487" s="14">
        <v>5.44</v>
      </c>
      <c r="CH487" s="14">
        <v>5.44</v>
      </c>
      <c r="CI487" s="14">
        <v>5.4</v>
      </c>
      <c r="CJ487" s="14">
        <f>INDEX('Monthy Targets'!AC:AC,(MATCH(FY2019_ALL_Targets!$B:$B,'Monthy Targets'!$B:$B,0)))</f>
        <v>5.38</v>
      </c>
      <c r="CK487" s="14">
        <f>INDEX('Monthy Targets'!AD:AD,(MATCH(FY2019_ALL_Targets!$B:$B,'Monthy Targets'!$B:$B,0)))</f>
        <v>5.38</v>
      </c>
      <c r="CL487" s="14">
        <f>INDEX('Monthy Targets'!AE:AE,(MATCH(FY2019_ALL_Targets!$B:$B,'Monthy Targets'!$B:$B,0)))</f>
        <v>5.38</v>
      </c>
      <c r="CM487" s="14">
        <f>INDEX('Monthy Targets'!AF:AF,(MATCH(FY2019_ALL_Targets!$B:$B,'Monthy Targets'!$B:$B,0)))</f>
        <v>5.38</v>
      </c>
      <c r="CN487" s="14">
        <f>INDEX('Monthy Targets'!AG:AG,(MATCH(FY2019_ALL_Targets!$B:$B,'Monthy Targets'!$B:$B,0)))</f>
        <v>5.38</v>
      </c>
      <c r="CO487" s="14">
        <v>0</v>
      </c>
      <c r="CP487" s="14">
        <v>0.37</v>
      </c>
      <c r="CQ487" s="14">
        <v>0.37</v>
      </c>
      <c r="CR487" s="14">
        <v>0.37</v>
      </c>
      <c r="CS487" s="14">
        <v>0</v>
      </c>
      <c r="CT487" s="14">
        <v>0.37</v>
      </c>
      <c r="CU487" s="14">
        <v>0.37</v>
      </c>
      <c r="CV487" s="14">
        <v>0.37</v>
      </c>
      <c r="CW487" s="14">
        <v>0</v>
      </c>
      <c r="CX487" s="14">
        <v>0.37</v>
      </c>
      <c r="CY487" s="14">
        <v>0.37</v>
      </c>
      <c r="CZ487" s="14">
        <v>0.37</v>
      </c>
      <c r="DA487" s="14">
        <f>IF('QIPP Scorecard'!$AA$1=4,IF(FY2019_ALL_Targets!$BU487="Yes",INDEX('Final Comp Values'!$BN:$BN,MATCH(FY2019_ALL_Targets!$A487,'Final Comp Values'!$B:$B,0)),IF($BU487="Min Data",0,0)),0)</f>
        <v>0.37</v>
      </c>
      <c r="DB487" s="14">
        <f>IF('QIPP Scorecard'!$AA$1=4,IF(FY2019_ALL_Targets!$BV487="Yes",INDEX('Final Comp Values'!$BN:$BN,MATCH(FY2019_ALL_Targets!$A487,'Final Comp Values'!$B:$B,0)),IF($BV487="Min Data",0,0)),0)</f>
        <v>0.37</v>
      </c>
      <c r="DC487" s="14">
        <f>IF('QIPP Scorecard'!$AA$1=4,IF(FY2019_ALL_Targets!$BW487="Yes",INDEX('Final Comp Values'!$BN:$BN,MATCH(FY2019_ALL_Targets!$A487,'Final Comp Values'!$B:$B,0)),IF(CI487="Min Data",0,0)),0)</f>
        <v>0.37</v>
      </c>
      <c r="DD487" s="14">
        <f>IF('QIPP Scorecard'!$AA$1=4,IF(FY2019_ALL_Targets!$BX487="Yes",INDEX('Final Comp Values'!$BN:$BN,MATCH(FY2019_ALL_Targets!$A487,'Final Comp Values'!$B:$B,0)),IF($BX487="Min Data",0,0)),0)</f>
        <v>0.37</v>
      </c>
      <c r="DE487" s="14">
        <v>0</v>
      </c>
      <c r="DF487" s="14">
        <v>0.68</v>
      </c>
      <c r="DG487" s="14">
        <v>0.68</v>
      </c>
      <c r="DH487" s="14">
        <v>0.68</v>
      </c>
      <c r="DI487" s="14">
        <v>0</v>
      </c>
      <c r="DJ487" s="14">
        <v>0.68</v>
      </c>
      <c r="DK487" s="14">
        <v>0.68</v>
      </c>
      <c r="DL487" s="14">
        <v>0.68</v>
      </c>
      <c r="DM487" s="14">
        <v>0</v>
      </c>
      <c r="DN487" s="14">
        <v>0.68</v>
      </c>
      <c r="DO487" s="14">
        <v>0.68</v>
      </c>
      <c r="DP487" s="14">
        <v>0.68</v>
      </c>
      <c r="DQ487" s="14">
        <f>IF('QIPP Scorecard'!$AA$1=4,IF(FY2019_ALL_Targets!$BY487="Yes",INDEX('Final Comp Values'!$BK:$BK,MATCH(FY2019_ALL_Targets!$A487,'Final Comp Values'!$B:$B,0)),IF($BY487="Min Data",0,0)),0)</f>
        <v>0.68</v>
      </c>
      <c r="DR487" s="14">
        <f>IF('QIPP Scorecard'!$AA$1=4,IF(FY2019_ALL_Targets!$BZ487="Yes",INDEX('Final Comp Values'!$BO:$BO,MATCH(FY2019_ALL_Targets!$A487,'Final Comp Values'!$B:$B,0)),IF($BZ487="Min Data",0,0)),0)</f>
        <v>0.68</v>
      </c>
      <c r="DS487" s="14">
        <f>IF('QIPP Scorecard'!$AA$1=4,IF(FY2019_ALL_Targets!$CA487="Yes",INDEX('Final Comp Values'!$BO:$BO,MATCH(FY2019_ALL_Targets!$A487,'Final Comp Values'!$B:$B,0)),IF($CA487="Min Data",0,0)),0)</f>
        <v>0.68</v>
      </c>
      <c r="DT487" s="14">
        <f>IF('QIPP Scorecard'!$AA$1=4,IF(FY2019_ALL_Targets!$CB487="Yes",INDEX('Final Comp Values'!$BO:$BO,MATCH(FY2019_ALL_Targets!$A487,'Final Comp Values'!$B:$B,0)),IF($CB487="Min Data",0,0)),0)</f>
        <v>0.68</v>
      </c>
      <c r="DU487" s="14">
        <v>0.86</v>
      </c>
      <c r="DV487" s="14">
        <v>0.97</v>
      </c>
      <c r="DW487" s="14">
        <v>1.01</v>
      </c>
      <c r="DX487" s="14">
        <v>1.1200000000000001</v>
      </c>
      <c r="DY487" s="12">
        <f t="shared" si="36"/>
        <v>0</v>
      </c>
      <c r="DZ487" s="12">
        <f t="shared" si="37"/>
        <v>0</v>
      </c>
      <c r="EA487" s="12">
        <f t="shared" si="38"/>
        <v>0</v>
      </c>
      <c r="EB487" s="12">
        <f t="shared" si="39"/>
        <v>0</v>
      </c>
    </row>
    <row r="488" spans="1:132" x14ac:dyDescent="0.25">
      <c r="A488" s="297">
        <v>104339</v>
      </c>
      <c r="B488" s="347">
        <v>676253</v>
      </c>
      <c r="C488" s="297">
        <v>1028592</v>
      </c>
      <c r="D488" s="14">
        <v>1033570908</v>
      </c>
      <c r="E488" s="26" t="s">
        <v>941</v>
      </c>
      <c r="F488" s="26" t="str">
        <f>INDEX('Mar - Aug'!X:X,MATCH(A488,'Mar - Aug'!B:B,0))</f>
        <v>Dallas</v>
      </c>
      <c r="G488" s="26" t="s">
        <v>3125</v>
      </c>
      <c r="H488" s="26"/>
      <c r="I488" s="26" t="str">
        <f t="shared" si="35"/>
        <v/>
      </c>
      <c r="J488" s="299" t="s">
        <v>143</v>
      </c>
      <c r="K488" s="299" t="s">
        <v>965</v>
      </c>
      <c r="L488" s="299" t="s">
        <v>144</v>
      </c>
      <c r="M488" s="13">
        <v>3.4220510000000003E-2</v>
      </c>
      <c r="N488" s="13">
        <v>4.3715860000000002E-2</v>
      </c>
      <c r="O488" s="13">
        <v>0</v>
      </c>
      <c r="P488" s="13">
        <v>7.4999999999999997E-2</v>
      </c>
      <c r="Q488" s="13">
        <v>3.3690650000000003E-2</v>
      </c>
      <c r="R488" s="13">
        <v>5.5747400000000003E-2</v>
      </c>
      <c r="S488" s="13">
        <v>3.7344499999999998E-3</v>
      </c>
      <c r="T488" s="13">
        <v>0.15247816</v>
      </c>
      <c r="U488" s="13">
        <v>3.3690650000000003E-2</v>
      </c>
      <c r="V488" s="13">
        <v>5.5747400000000003E-2</v>
      </c>
      <c r="W488" s="13">
        <v>3.7344499999999998E-3</v>
      </c>
      <c r="X488" s="13">
        <v>0.15247816</v>
      </c>
      <c r="Y488" s="13">
        <v>3.3690650000000003E-2</v>
      </c>
      <c r="Z488" s="13">
        <v>5.5747400000000003E-2</v>
      </c>
      <c r="AA488" s="13">
        <v>3.7344499999999998E-3</v>
      </c>
      <c r="AB488" s="13">
        <v>0.15247816</v>
      </c>
      <c r="AC488" s="13">
        <v>3.3690650000000003E-2</v>
      </c>
      <c r="AD488" s="13">
        <v>5.5747400000000003E-2</v>
      </c>
      <c r="AE488" s="13">
        <v>3.7344499999999998E-3</v>
      </c>
      <c r="AF488" s="13">
        <v>0.15247816</v>
      </c>
      <c r="AG488" s="13">
        <v>3.3690650000000003E-2</v>
      </c>
      <c r="AH488" s="13">
        <v>5.5747400000000003E-2</v>
      </c>
      <c r="AI488" s="13">
        <v>3.7344499999999998E-3</v>
      </c>
      <c r="AJ488" s="13">
        <v>0.15247816</v>
      </c>
      <c r="AK488" s="13">
        <v>3.3690650000000003E-2</v>
      </c>
      <c r="AL488" s="13">
        <v>5.5747400000000003E-2</v>
      </c>
      <c r="AM488" s="13">
        <v>3.7344499999999998E-3</v>
      </c>
      <c r="AN488" s="13">
        <v>0.15247816</v>
      </c>
      <c r="AO488" s="13">
        <v>3.3690650000000003E-2</v>
      </c>
      <c r="AP488" s="13">
        <v>5.5747400000000003E-2</v>
      </c>
      <c r="AQ488" s="13">
        <v>3.7344499999999998E-3</v>
      </c>
      <c r="AR488" s="13">
        <v>0.15247816</v>
      </c>
      <c r="AS488" s="13">
        <v>3.3690650000000003E-2</v>
      </c>
      <c r="AT488" s="13">
        <v>5.5747400000000003E-2</v>
      </c>
      <c r="AU488" s="13">
        <v>3.7344499999999998E-3</v>
      </c>
      <c r="AV488" s="13">
        <v>0.15247816</v>
      </c>
      <c r="AW488" s="13">
        <v>3.3690650000000003E-2</v>
      </c>
      <c r="AX488" s="13">
        <v>5.5747400000000003E-2</v>
      </c>
      <c r="AY488" s="13">
        <v>3.7344499999999998E-3</v>
      </c>
      <c r="AZ488" s="13">
        <v>0.15247816</v>
      </c>
      <c r="BA488" s="86">
        <v>1.3698630136986301E-2</v>
      </c>
      <c r="BB488" s="86">
        <v>4.08163265306122E-2</v>
      </c>
      <c r="BC488" s="13">
        <v>0</v>
      </c>
      <c r="BD488" s="13">
        <v>8.6956521739130405E-2</v>
      </c>
      <c r="BE488" s="14">
        <v>2.5641025641025599E-2</v>
      </c>
      <c r="BF488" s="14">
        <v>3.6363636363636397E-2</v>
      </c>
      <c r="BG488" s="14">
        <v>0</v>
      </c>
      <c r="BH488" s="14">
        <v>9.45945945945946E-2</v>
      </c>
      <c r="BI488" s="14">
        <v>0</v>
      </c>
      <c r="BJ488" s="14">
        <v>5.4545454545454501E-2</v>
      </c>
      <c r="BK488" s="14">
        <v>0</v>
      </c>
      <c r="BL488" s="430">
        <v>0.133333333333333</v>
      </c>
      <c r="BM488" s="14">
        <v>1.3333333333333299E-2</v>
      </c>
      <c r="BN488" s="14">
        <v>9.2592592592592601E-2</v>
      </c>
      <c r="BO488" s="14">
        <v>0</v>
      </c>
      <c r="BP488" s="14">
        <v>9.7222222222222196E-2</v>
      </c>
      <c r="BQ488" s="86">
        <v>1.3333333333333299E-2</v>
      </c>
      <c r="BR488" s="86">
        <v>9.2592592592592601E-2</v>
      </c>
      <c r="BS488" s="86">
        <v>0</v>
      </c>
      <c r="BT488" s="86">
        <v>9.7222222222222196E-2</v>
      </c>
      <c r="BU488" s="14" t="s">
        <v>35</v>
      </c>
      <c r="BV488" s="14" t="s">
        <v>36</v>
      </c>
      <c r="BW488" s="14" t="s">
        <v>35</v>
      </c>
      <c r="BX488" s="14" t="s">
        <v>35</v>
      </c>
      <c r="BY488" s="14" t="s">
        <v>35</v>
      </c>
      <c r="BZ488" s="14" t="s">
        <v>36</v>
      </c>
      <c r="CA488" s="14" t="s">
        <v>35</v>
      </c>
      <c r="CB488" s="14" t="s">
        <v>35</v>
      </c>
      <c r="CC488" s="14">
        <v>7.01</v>
      </c>
      <c r="CD488" s="14">
        <v>7.01</v>
      </c>
      <c r="CE488" s="14">
        <v>7.01</v>
      </c>
      <c r="CF488" s="14">
        <v>7.01</v>
      </c>
      <c r="CG488" s="14">
        <v>7.01</v>
      </c>
      <c r="CH488" s="14">
        <v>7.01</v>
      </c>
      <c r="CI488" s="14">
        <v>6.8</v>
      </c>
      <c r="CJ488" s="14">
        <f>INDEX('Monthy Targets'!AC:AC,(MATCH(FY2019_ALL_Targets!$B:$B,'Monthy Targets'!$B:$B,0)))</f>
        <v>6.78</v>
      </c>
      <c r="CK488" s="14">
        <f>INDEX('Monthy Targets'!AD:AD,(MATCH(FY2019_ALL_Targets!$B:$B,'Monthy Targets'!$B:$B,0)))</f>
        <v>6.78</v>
      </c>
      <c r="CL488" s="14">
        <f>INDEX('Monthy Targets'!AE:AE,(MATCH(FY2019_ALL_Targets!$B:$B,'Monthy Targets'!$B:$B,0)))</f>
        <v>6.78</v>
      </c>
      <c r="CM488" s="14">
        <f>INDEX('Monthy Targets'!AF:AF,(MATCH(FY2019_ALL_Targets!$B:$B,'Monthy Targets'!$B:$B,0)))</f>
        <v>6.78</v>
      </c>
      <c r="CN488" s="14">
        <f>INDEX('Monthy Targets'!AG:AG,(MATCH(FY2019_ALL_Targets!$B:$B,'Monthy Targets'!$B:$B,0)))</f>
        <v>6.78</v>
      </c>
      <c r="CO488" s="14">
        <v>0.48</v>
      </c>
      <c r="CP488" s="14">
        <v>0.48</v>
      </c>
      <c r="CQ488" s="14">
        <v>0.48</v>
      </c>
      <c r="CR488" s="14">
        <v>0.48</v>
      </c>
      <c r="CS488" s="14">
        <v>0.48</v>
      </c>
      <c r="CT488" s="14">
        <v>0.48</v>
      </c>
      <c r="CU488" s="14">
        <v>0.48</v>
      </c>
      <c r="CV488" s="14">
        <v>0.48</v>
      </c>
      <c r="CW488" s="14">
        <v>0.46</v>
      </c>
      <c r="CX488" s="14">
        <v>0.46</v>
      </c>
      <c r="CY488" s="14">
        <v>0.46</v>
      </c>
      <c r="CZ488" s="14">
        <v>0.46</v>
      </c>
      <c r="DA488" s="14">
        <f>IF('QIPP Scorecard'!$AA$1=4,IF(FY2019_ALL_Targets!$BU488="Yes",INDEX('Final Comp Values'!$BN:$BN,MATCH(FY2019_ALL_Targets!$A488,'Final Comp Values'!$B:$B,0)),IF($BU488="Min Data",0,0)),0)</f>
        <v>0.46</v>
      </c>
      <c r="DB488" s="14">
        <f>IF('QIPP Scorecard'!$AA$1=4,IF(FY2019_ALL_Targets!$BV488="Yes",INDEX('Final Comp Values'!$BN:$BN,MATCH(FY2019_ALL_Targets!$A488,'Final Comp Values'!$B:$B,0)),IF($BV488="Min Data",0,0)),0)</f>
        <v>0</v>
      </c>
      <c r="DC488" s="14">
        <f>IF('QIPP Scorecard'!$AA$1=4,IF(FY2019_ALL_Targets!$BW488="Yes",INDEX('Final Comp Values'!$BN:$BN,MATCH(FY2019_ALL_Targets!$A488,'Final Comp Values'!$B:$B,0)),IF(CI488="Min Data",0,0)),0)</f>
        <v>0.46</v>
      </c>
      <c r="DD488" s="14">
        <f>IF('QIPP Scorecard'!$AA$1=4,IF(FY2019_ALL_Targets!$BX488="Yes",INDEX('Final Comp Values'!$BN:$BN,MATCH(FY2019_ALL_Targets!$A488,'Final Comp Values'!$B:$B,0)),IF($BX488="Min Data",0,0)),0)</f>
        <v>0.46</v>
      </c>
      <c r="DE488" s="14">
        <v>0.88</v>
      </c>
      <c r="DF488" s="14">
        <v>0.88</v>
      </c>
      <c r="DG488" s="14">
        <v>0.88</v>
      </c>
      <c r="DH488" s="14">
        <v>0.88</v>
      </c>
      <c r="DI488" s="14">
        <v>0.88</v>
      </c>
      <c r="DJ488" s="14">
        <v>0.88</v>
      </c>
      <c r="DK488" s="14">
        <v>0.88</v>
      </c>
      <c r="DL488" s="14">
        <v>0.88</v>
      </c>
      <c r="DM488" s="14">
        <v>0.86</v>
      </c>
      <c r="DN488" s="14">
        <v>0.86</v>
      </c>
      <c r="DO488" s="14">
        <v>0.86</v>
      </c>
      <c r="DP488" s="14">
        <v>0.86</v>
      </c>
      <c r="DQ488" s="14">
        <f>IF('QIPP Scorecard'!$AA$1=4,IF(FY2019_ALL_Targets!$BY488="Yes",INDEX('Final Comp Values'!$BK:$BK,MATCH(FY2019_ALL_Targets!$A488,'Final Comp Values'!$B:$B,0)),IF($BY488="Min Data",0,0)),0)</f>
        <v>0.86</v>
      </c>
      <c r="DR488" s="14">
        <f>IF('QIPP Scorecard'!$AA$1=4,IF(FY2019_ALL_Targets!$BZ488="Yes",INDEX('Final Comp Values'!$BO:$BO,MATCH(FY2019_ALL_Targets!$A488,'Final Comp Values'!$B:$B,0)),IF($BZ488="Min Data",0,0)),0)</f>
        <v>0</v>
      </c>
      <c r="DS488" s="14">
        <f>IF('QIPP Scorecard'!$AA$1=4,IF(FY2019_ALL_Targets!$CA488="Yes",INDEX('Final Comp Values'!$BO:$BO,MATCH(FY2019_ALL_Targets!$A488,'Final Comp Values'!$B:$B,0)),IF($CA488="Min Data",0,0)),0)</f>
        <v>0.86</v>
      </c>
      <c r="DT488" s="14">
        <f>IF('QIPP Scorecard'!$AA$1=4,IF(FY2019_ALL_Targets!$CB488="Yes",INDEX('Final Comp Values'!$BO:$BO,MATCH(FY2019_ALL_Targets!$A488,'Final Comp Values'!$B:$B,0)),IF($CB488="Min Data",0,0)),0)</f>
        <v>0.86</v>
      </c>
      <c r="DU488" s="14">
        <v>1.25</v>
      </c>
      <c r="DV488" s="14">
        <v>1.41</v>
      </c>
      <c r="DW488" s="14">
        <v>1.47</v>
      </c>
      <c r="DX488" s="14">
        <v>1.29</v>
      </c>
      <c r="DY488" s="12">
        <f t="shared" si="36"/>
        <v>1</v>
      </c>
      <c r="DZ488" s="12">
        <f t="shared" si="37"/>
        <v>1</v>
      </c>
      <c r="EA488" s="12">
        <f t="shared" si="38"/>
        <v>0</v>
      </c>
      <c r="EB488" s="12">
        <f t="shared" si="39"/>
        <v>0</v>
      </c>
    </row>
    <row r="489" spans="1:132" x14ac:dyDescent="0.25">
      <c r="A489" s="297">
        <v>104379</v>
      </c>
      <c r="B489" s="347">
        <v>676255</v>
      </c>
      <c r="C489" s="297">
        <v>1026023</v>
      </c>
      <c r="D489" s="14">
        <v>1679895163</v>
      </c>
      <c r="E489" s="26" t="s">
        <v>937</v>
      </c>
      <c r="F489" s="26" t="str">
        <f>INDEX('Mar - Aug'!X:X,MATCH(A489,'Mar - Aug'!B:B,0))</f>
        <v>Tarrant</v>
      </c>
      <c r="G489" s="26" t="s">
        <v>3009</v>
      </c>
      <c r="H489" s="26"/>
      <c r="I489" s="26" t="str">
        <f t="shared" si="35"/>
        <v/>
      </c>
      <c r="J489" s="299" t="s">
        <v>364</v>
      </c>
      <c r="K489" s="299" t="s">
        <v>952</v>
      </c>
      <c r="L489" s="299" t="s">
        <v>365</v>
      </c>
      <c r="M489" s="13">
        <v>1.8939379999999999E-2</v>
      </c>
      <c r="N489" s="13">
        <v>0.11827958</v>
      </c>
      <c r="O489" s="13">
        <v>0</v>
      </c>
      <c r="P489" s="13">
        <v>9.3877550000000004E-2</v>
      </c>
      <c r="Q489" s="13">
        <v>3.3690650000000003E-2</v>
      </c>
      <c r="R489" s="13">
        <v>5.5747400000000003E-2</v>
      </c>
      <c r="S489" s="13">
        <v>3.7344499999999998E-3</v>
      </c>
      <c r="T489" s="13">
        <v>0.15247816</v>
      </c>
      <c r="U489" s="13">
        <v>3.3690650000000003E-2</v>
      </c>
      <c r="V489" s="13">
        <v>0.11626882714</v>
      </c>
      <c r="W489" s="13">
        <v>3.7344499999999998E-3</v>
      </c>
      <c r="X489" s="13">
        <v>0.15247816</v>
      </c>
      <c r="Y489" s="13">
        <v>3.3690650000000003E-2</v>
      </c>
      <c r="Z489" s="13">
        <v>0.112365601</v>
      </c>
      <c r="AA489" s="13">
        <v>3.7344499999999998E-3</v>
      </c>
      <c r="AB489" s="13">
        <v>0.15247816</v>
      </c>
      <c r="AC489" s="13">
        <v>3.3690650000000003E-2</v>
      </c>
      <c r="AD489" s="13">
        <v>0.11425807428</v>
      </c>
      <c r="AE489" s="13">
        <v>3.7344499999999998E-3</v>
      </c>
      <c r="AF489" s="13">
        <v>0.15247816</v>
      </c>
      <c r="AG489" s="13">
        <v>3.3690650000000003E-2</v>
      </c>
      <c r="AH489" s="13">
        <v>0.106451622</v>
      </c>
      <c r="AI489" s="13">
        <v>3.7344499999999998E-3</v>
      </c>
      <c r="AJ489" s="13">
        <v>0.15247816</v>
      </c>
      <c r="AK489" s="13">
        <v>3.3690650000000003E-2</v>
      </c>
      <c r="AL489" s="13">
        <v>0.11224732142</v>
      </c>
      <c r="AM489" s="13">
        <v>3.7344499999999998E-3</v>
      </c>
      <c r="AN489" s="13">
        <v>0.15247816</v>
      </c>
      <c r="AO489" s="13">
        <v>3.3690650000000003E-2</v>
      </c>
      <c r="AP489" s="13">
        <v>0.100537643</v>
      </c>
      <c r="AQ489" s="13">
        <v>3.7344499999999998E-3</v>
      </c>
      <c r="AR489" s="13">
        <v>0.15247816</v>
      </c>
      <c r="AS489" s="13">
        <v>3.3690650000000003E-2</v>
      </c>
      <c r="AT489" s="13">
        <v>0.1100000094</v>
      </c>
      <c r="AU489" s="13">
        <v>3.7344499999999998E-3</v>
      </c>
      <c r="AV489" s="13">
        <v>0.15247816</v>
      </c>
      <c r="AW489" s="13">
        <v>3.3690650000000003E-2</v>
      </c>
      <c r="AX489" s="13">
        <v>9.4623663999999996E-2</v>
      </c>
      <c r="AY489" s="13">
        <v>3.7344499999999998E-3</v>
      </c>
      <c r="AZ489" s="13">
        <v>0.15247816</v>
      </c>
      <c r="BA489" s="86">
        <v>5.1724137931034503E-2</v>
      </c>
      <c r="BB489" s="86">
        <v>5.2631578947368397E-2</v>
      </c>
      <c r="BC489" s="13">
        <v>0</v>
      </c>
      <c r="BD489" s="13">
        <v>7.69230769230769E-2</v>
      </c>
      <c r="BE489" s="14">
        <v>4.4117647058823498E-2</v>
      </c>
      <c r="BF489" s="14">
        <v>2.1276595744680899E-2</v>
      </c>
      <c r="BG489" s="14">
        <v>0</v>
      </c>
      <c r="BH489" s="14">
        <v>4.7619047619047603E-2</v>
      </c>
      <c r="BI489" s="14">
        <v>7.2463768115942004E-2</v>
      </c>
      <c r="BJ489" s="14">
        <v>2.27272727272727E-2</v>
      </c>
      <c r="BK489" s="14">
        <v>0</v>
      </c>
      <c r="BL489" s="430">
        <v>7.69230769230769E-2</v>
      </c>
      <c r="BM489" s="14">
        <v>4.7619047619047603E-2</v>
      </c>
      <c r="BN489" s="14">
        <v>2.5000000000000001E-2</v>
      </c>
      <c r="BO489" s="14">
        <v>0</v>
      </c>
      <c r="BP489" s="14">
        <v>6.6666666666666693E-2</v>
      </c>
      <c r="BQ489" s="86">
        <v>4.7619047619047603E-2</v>
      </c>
      <c r="BR489" s="86">
        <v>2.5000000000000001E-2</v>
      </c>
      <c r="BS489" s="86">
        <v>0</v>
      </c>
      <c r="BT489" s="86">
        <v>6.6666666666666693E-2</v>
      </c>
      <c r="BU489" s="14" t="s">
        <v>36</v>
      </c>
      <c r="BV489" s="14" t="s">
        <v>35</v>
      </c>
      <c r="BW489" s="14" t="s">
        <v>35</v>
      </c>
      <c r="BX489" s="14" t="s">
        <v>35</v>
      </c>
      <c r="BY489" s="14" t="s">
        <v>36</v>
      </c>
      <c r="BZ489" s="14" t="s">
        <v>35</v>
      </c>
      <c r="CA489" s="14" t="s">
        <v>35</v>
      </c>
      <c r="CB489" s="14" t="s">
        <v>35</v>
      </c>
      <c r="CC489" s="14">
        <v>6.66</v>
      </c>
      <c r="CD489" s="14">
        <v>6.66</v>
      </c>
      <c r="CE489" s="14">
        <v>6.66</v>
      </c>
      <c r="CF489" s="14">
        <v>6.66</v>
      </c>
      <c r="CG489" s="14">
        <v>6.66</v>
      </c>
      <c r="CH489" s="14">
        <v>6.66</v>
      </c>
      <c r="CI489" s="14">
        <v>6.46</v>
      </c>
      <c r="CJ489" s="14">
        <f>INDEX('Monthy Targets'!AC:AC,(MATCH(FY2019_ALL_Targets!$B:$B,'Monthy Targets'!$B:$B,0)))</f>
        <v>6.44</v>
      </c>
      <c r="CK489" s="14">
        <f>INDEX('Monthy Targets'!AD:AD,(MATCH(FY2019_ALL_Targets!$B:$B,'Monthy Targets'!$B:$B,0)))</f>
        <v>6.44</v>
      </c>
      <c r="CL489" s="14">
        <f>INDEX('Monthy Targets'!AE:AE,(MATCH(FY2019_ALL_Targets!$B:$B,'Monthy Targets'!$B:$B,0)))</f>
        <v>6.44</v>
      </c>
      <c r="CM489" s="14">
        <f>INDEX('Monthy Targets'!AF:AF,(MATCH(FY2019_ALL_Targets!$B:$B,'Monthy Targets'!$B:$B,0)))</f>
        <v>6.44</v>
      </c>
      <c r="CN489" s="14">
        <f>INDEX('Monthy Targets'!AG:AG,(MATCH(FY2019_ALL_Targets!$B:$B,'Monthy Targets'!$B:$B,0)))</f>
        <v>6.44</v>
      </c>
      <c r="CO489" s="14">
        <v>0</v>
      </c>
      <c r="CP489" s="14">
        <v>0.45</v>
      </c>
      <c r="CQ489" s="14">
        <v>0.45</v>
      </c>
      <c r="CR489" s="14">
        <v>0.45</v>
      </c>
      <c r="CS489" s="14">
        <v>0</v>
      </c>
      <c r="CT489" s="14">
        <v>0.45</v>
      </c>
      <c r="CU489" s="14">
        <v>0.45</v>
      </c>
      <c r="CV489" s="14">
        <v>0.45</v>
      </c>
      <c r="CW489" s="14">
        <v>0</v>
      </c>
      <c r="CX489" s="14">
        <v>0.44</v>
      </c>
      <c r="CY489" s="14">
        <v>0.44</v>
      </c>
      <c r="CZ489" s="14">
        <v>0.44</v>
      </c>
      <c r="DA489" s="14">
        <f>IF('QIPP Scorecard'!$AA$1=4,IF(FY2019_ALL_Targets!$BU489="Yes",INDEX('Final Comp Values'!$BN:$BN,MATCH(FY2019_ALL_Targets!$A489,'Final Comp Values'!$B:$B,0)),IF($BU489="Min Data",0,0)),0)</f>
        <v>0</v>
      </c>
      <c r="DB489" s="14">
        <f>IF('QIPP Scorecard'!$AA$1=4,IF(FY2019_ALL_Targets!$BV489="Yes",INDEX('Final Comp Values'!$BN:$BN,MATCH(FY2019_ALL_Targets!$A489,'Final Comp Values'!$B:$B,0)),IF($BV489="Min Data",0,0)),0)</f>
        <v>0.44</v>
      </c>
      <c r="DC489" s="14">
        <f>IF('QIPP Scorecard'!$AA$1=4,IF(FY2019_ALL_Targets!$BW489="Yes",INDEX('Final Comp Values'!$BN:$BN,MATCH(FY2019_ALL_Targets!$A489,'Final Comp Values'!$B:$B,0)),IF(CI489="Min Data",0,0)),0)</f>
        <v>0.44</v>
      </c>
      <c r="DD489" s="14">
        <f>IF('QIPP Scorecard'!$AA$1=4,IF(FY2019_ALL_Targets!$BX489="Yes",INDEX('Final Comp Values'!$BN:$BN,MATCH(FY2019_ALL_Targets!$A489,'Final Comp Values'!$B:$B,0)),IF($BX489="Min Data",0,0)),0)</f>
        <v>0.44</v>
      </c>
      <c r="DE489" s="14">
        <v>0</v>
      </c>
      <c r="DF489" s="14">
        <v>0.84</v>
      </c>
      <c r="DG489" s="14">
        <v>0.84</v>
      </c>
      <c r="DH489" s="14">
        <v>0.84</v>
      </c>
      <c r="DI489" s="14">
        <v>0</v>
      </c>
      <c r="DJ489" s="14">
        <v>0.84</v>
      </c>
      <c r="DK489" s="14">
        <v>0.84</v>
      </c>
      <c r="DL489" s="14">
        <v>0.84</v>
      </c>
      <c r="DM489" s="14">
        <v>0</v>
      </c>
      <c r="DN489" s="14">
        <v>0.81</v>
      </c>
      <c r="DO489" s="14">
        <v>0.81</v>
      </c>
      <c r="DP489" s="14">
        <v>0.81</v>
      </c>
      <c r="DQ489" s="14">
        <f>IF('QIPP Scorecard'!$AA$1=4,IF(FY2019_ALL_Targets!$BY489="Yes",INDEX('Final Comp Values'!$BK:$BK,MATCH(FY2019_ALL_Targets!$A489,'Final Comp Values'!$B:$B,0)),IF($BY489="Min Data",0,0)),0)</f>
        <v>0</v>
      </c>
      <c r="DR489" s="14">
        <f>IF('QIPP Scorecard'!$AA$1=4,IF(FY2019_ALL_Targets!$BZ489="Yes",INDEX('Final Comp Values'!$BO:$BO,MATCH(FY2019_ALL_Targets!$A489,'Final Comp Values'!$B:$B,0)),IF($BZ489="Min Data",0,0)),0)</f>
        <v>0.81</v>
      </c>
      <c r="DS489" s="14">
        <f>IF('QIPP Scorecard'!$AA$1=4,IF(FY2019_ALL_Targets!$CA489="Yes",INDEX('Final Comp Values'!$BO:$BO,MATCH(FY2019_ALL_Targets!$A489,'Final Comp Values'!$B:$B,0)),IF($CA489="Min Data",0,0)),0)</f>
        <v>0.81</v>
      </c>
      <c r="DT489" s="14">
        <f>IF('QIPP Scorecard'!$AA$1=4,IF(FY2019_ALL_Targets!$CB489="Yes",INDEX('Final Comp Values'!$BO:$BO,MATCH(FY2019_ALL_Targets!$A489,'Final Comp Values'!$B:$B,0)),IF($CB489="Min Data",0,0)),0)</f>
        <v>0.81</v>
      </c>
      <c r="DU489" s="14">
        <v>1.05</v>
      </c>
      <c r="DV489" s="14">
        <v>1.19</v>
      </c>
      <c r="DW489" s="14">
        <v>1.24</v>
      </c>
      <c r="DX489" s="14">
        <v>1.22</v>
      </c>
      <c r="DY489" s="12">
        <f t="shared" si="36"/>
        <v>1</v>
      </c>
      <c r="DZ489" s="12">
        <f t="shared" si="37"/>
        <v>1</v>
      </c>
      <c r="EA489" s="12">
        <f t="shared" si="38"/>
        <v>0</v>
      </c>
      <c r="EB489" s="12">
        <f t="shared" si="39"/>
        <v>0</v>
      </c>
    </row>
    <row r="490" spans="1:132" x14ac:dyDescent="0.25">
      <c r="A490" s="297">
        <v>104410</v>
      </c>
      <c r="B490" s="347">
        <v>676256</v>
      </c>
      <c r="C490" s="297">
        <v>1026676</v>
      </c>
      <c r="D490" s="14">
        <v>1780074914</v>
      </c>
      <c r="E490" s="26" t="s">
        <v>941</v>
      </c>
      <c r="F490" s="26" t="str">
        <f>INDEX('Mar - Aug'!X:X,MATCH(A490,'Mar - Aug'!B:B,0))</f>
        <v>Dallas</v>
      </c>
      <c r="G490" s="26" t="s">
        <v>3013</v>
      </c>
      <c r="H490" s="26" t="s">
        <v>3005</v>
      </c>
      <c r="I490" s="26" t="str">
        <f t="shared" si="35"/>
        <v/>
      </c>
      <c r="J490" s="299" t="s">
        <v>366</v>
      </c>
      <c r="K490" s="299" t="s">
        <v>957</v>
      </c>
      <c r="L490" s="299" t="s">
        <v>367</v>
      </c>
      <c r="M490" s="13">
        <v>5.3191499999999999E-3</v>
      </c>
      <c r="N490" s="13">
        <v>3.3613469999999999E-2</v>
      </c>
      <c r="O490" s="13">
        <v>0</v>
      </c>
      <c r="P490" s="13">
        <v>3.2608690000000003E-2</v>
      </c>
      <c r="Q490" s="13">
        <v>3.3690650000000003E-2</v>
      </c>
      <c r="R490" s="13">
        <v>5.5747400000000003E-2</v>
      </c>
      <c r="S490" s="13">
        <v>3.7344499999999998E-3</v>
      </c>
      <c r="T490" s="13">
        <v>0.15247816</v>
      </c>
      <c r="U490" s="13">
        <v>3.3690650000000003E-2</v>
      </c>
      <c r="V490" s="13">
        <v>5.5747400000000003E-2</v>
      </c>
      <c r="W490" s="13">
        <v>3.7344499999999998E-3</v>
      </c>
      <c r="X490" s="13">
        <v>0.15247816</v>
      </c>
      <c r="Y490" s="13">
        <v>3.3690650000000003E-2</v>
      </c>
      <c r="Z490" s="13">
        <v>5.5747400000000003E-2</v>
      </c>
      <c r="AA490" s="13">
        <v>3.7344499999999998E-3</v>
      </c>
      <c r="AB490" s="13">
        <v>0.15247816</v>
      </c>
      <c r="AC490" s="13">
        <v>3.3690650000000003E-2</v>
      </c>
      <c r="AD490" s="13">
        <v>5.5747400000000003E-2</v>
      </c>
      <c r="AE490" s="13">
        <v>3.7344499999999998E-3</v>
      </c>
      <c r="AF490" s="13">
        <v>0.15247816</v>
      </c>
      <c r="AG490" s="13">
        <v>3.3690650000000003E-2</v>
      </c>
      <c r="AH490" s="13">
        <v>5.5747400000000003E-2</v>
      </c>
      <c r="AI490" s="13">
        <v>3.7344499999999998E-3</v>
      </c>
      <c r="AJ490" s="13">
        <v>0.15247816</v>
      </c>
      <c r="AK490" s="13">
        <v>3.3690650000000003E-2</v>
      </c>
      <c r="AL490" s="13">
        <v>5.5747400000000003E-2</v>
      </c>
      <c r="AM490" s="13">
        <v>3.7344499999999998E-3</v>
      </c>
      <c r="AN490" s="13">
        <v>0.15247816</v>
      </c>
      <c r="AO490" s="13">
        <v>3.3690650000000003E-2</v>
      </c>
      <c r="AP490" s="13">
        <v>5.5747400000000003E-2</v>
      </c>
      <c r="AQ490" s="13">
        <v>3.7344499999999998E-3</v>
      </c>
      <c r="AR490" s="13">
        <v>0.15247816</v>
      </c>
      <c r="AS490" s="13">
        <v>3.3690650000000003E-2</v>
      </c>
      <c r="AT490" s="13">
        <v>5.5747400000000003E-2</v>
      </c>
      <c r="AU490" s="13">
        <v>3.7344499999999998E-3</v>
      </c>
      <c r="AV490" s="13">
        <v>0.15247816</v>
      </c>
      <c r="AW490" s="13">
        <v>3.3690650000000003E-2</v>
      </c>
      <c r="AX490" s="13">
        <v>5.5747400000000003E-2</v>
      </c>
      <c r="AY490" s="13">
        <v>3.7344499999999998E-3</v>
      </c>
      <c r="AZ490" s="13">
        <v>0.15247816</v>
      </c>
      <c r="BA490" s="86">
        <v>2.27272727272727E-2</v>
      </c>
      <c r="BB490" s="86">
        <v>5.5555555555555601E-2</v>
      </c>
      <c r="BC490" s="13">
        <v>0</v>
      </c>
      <c r="BD490" s="13">
        <v>4.7619047619047603E-2</v>
      </c>
      <c r="BE490" s="14">
        <v>2.27272727272727E-2</v>
      </c>
      <c r="BF490" s="14">
        <v>2.4390243902439001E-2</v>
      </c>
      <c r="BG490" s="14">
        <v>0</v>
      </c>
      <c r="BH490" s="14">
        <v>6.9767441860465101E-2</v>
      </c>
      <c r="BI490" s="14">
        <v>4.5454545454545497E-2</v>
      </c>
      <c r="BJ490" s="14">
        <v>2.5641025641025599E-2</v>
      </c>
      <c r="BK490" s="14">
        <v>0</v>
      </c>
      <c r="BL490" s="430">
        <v>9.0909090909090898E-2</v>
      </c>
      <c r="BM490" s="14">
        <v>2.2222222222222199E-2</v>
      </c>
      <c r="BN490" s="14">
        <v>0.05</v>
      </c>
      <c r="BO490" s="14">
        <v>0</v>
      </c>
      <c r="BP490" s="14">
        <v>4.5454545454545497E-2</v>
      </c>
      <c r="BQ490" s="86">
        <v>2.2222222222222199E-2</v>
      </c>
      <c r="BR490" s="86">
        <v>0.05</v>
      </c>
      <c r="BS490" s="86">
        <v>0</v>
      </c>
      <c r="BT490" s="86">
        <v>4.5454545454545497E-2</v>
      </c>
      <c r="BU490" s="14" t="s">
        <v>35</v>
      </c>
      <c r="BV490" s="14" t="s">
        <v>35</v>
      </c>
      <c r="BW490" s="14" t="s">
        <v>35</v>
      </c>
      <c r="BX490" s="14" t="s">
        <v>35</v>
      </c>
      <c r="BY490" s="14" t="s">
        <v>35</v>
      </c>
      <c r="BZ490" s="14" t="s">
        <v>35</v>
      </c>
      <c r="CA490" s="14" t="s">
        <v>35</v>
      </c>
      <c r="CB490" s="14" t="s">
        <v>35</v>
      </c>
      <c r="CC490" s="14">
        <v>1.18</v>
      </c>
      <c r="CD490" s="14">
        <v>1.18</v>
      </c>
      <c r="CE490" s="14">
        <v>1.18</v>
      </c>
      <c r="CF490" s="14">
        <v>1.18</v>
      </c>
      <c r="CG490" s="14">
        <v>1.18</v>
      </c>
      <c r="CH490" s="14">
        <v>1.18</v>
      </c>
      <c r="CI490" s="14">
        <v>1.1499999999999999</v>
      </c>
      <c r="CJ490" s="14">
        <f>INDEX('Monthy Targets'!AC:AC,(MATCH(FY2019_ALL_Targets!$B:$B,'Monthy Targets'!$B:$B,0)))</f>
        <v>1.1399999999999999</v>
      </c>
      <c r="CK490" s="14">
        <f>INDEX('Monthy Targets'!AD:AD,(MATCH(FY2019_ALL_Targets!$B:$B,'Monthy Targets'!$B:$B,0)))</f>
        <v>1.1399999999999999</v>
      </c>
      <c r="CL490" s="14">
        <f>INDEX('Monthy Targets'!AE:AE,(MATCH(FY2019_ALL_Targets!$B:$B,'Monthy Targets'!$B:$B,0)))</f>
        <v>1.1399999999999999</v>
      </c>
      <c r="CM490" s="14">
        <f>INDEX('Monthy Targets'!AF:AF,(MATCH(FY2019_ALL_Targets!$B:$B,'Monthy Targets'!$B:$B,0)))</f>
        <v>1.1399999999999999</v>
      </c>
      <c r="CN490" s="14">
        <f>INDEX('Monthy Targets'!AG:AG,(MATCH(FY2019_ALL_Targets!$B:$B,'Monthy Targets'!$B:$B,0)))</f>
        <v>1.1399999999999999</v>
      </c>
      <c r="CO490" s="14">
        <v>0.08</v>
      </c>
      <c r="CP490" s="14">
        <v>0.08</v>
      </c>
      <c r="CQ490" s="14">
        <v>0.08</v>
      </c>
      <c r="CR490" s="14">
        <v>0.08</v>
      </c>
      <c r="CS490" s="14">
        <v>0.08</v>
      </c>
      <c r="CT490" s="14">
        <v>0.08</v>
      </c>
      <c r="CU490" s="14">
        <v>0.08</v>
      </c>
      <c r="CV490" s="14">
        <v>0.08</v>
      </c>
      <c r="CW490" s="14">
        <v>0</v>
      </c>
      <c r="CX490" s="14">
        <v>0.08</v>
      </c>
      <c r="CY490" s="14">
        <v>0.08</v>
      </c>
      <c r="CZ490" s="14">
        <v>0.08</v>
      </c>
      <c r="DA490" s="14">
        <f>IF('QIPP Scorecard'!$AA$1=4,IF(FY2019_ALL_Targets!$BU490="Yes",INDEX('Final Comp Values'!$BN:$BN,MATCH(FY2019_ALL_Targets!$A490,'Final Comp Values'!$B:$B,0)),IF($BU490="Min Data",0,0)),0)</f>
        <v>0.08</v>
      </c>
      <c r="DB490" s="14">
        <f>IF('QIPP Scorecard'!$AA$1=4,IF(FY2019_ALL_Targets!$BV490="Yes",INDEX('Final Comp Values'!$BN:$BN,MATCH(FY2019_ALL_Targets!$A490,'Final Comp Values'!$B:$B,0)),IF($BV490="Min Data",0,0)),0)</f>
        <v>0.08</v>
      </c>
      <c r="DC490" s="14">
        <f>IF('QIPP Scorecard'!$AA$1=4,IF(FY2019_ALL_Targets!$BW490="Yes",INDEX('Final Comp Values'!$BN:$BN,MATCH(FY2019_ALL_Targets!$A490,'Final Comp Values'!$B:$B,0)),IF(CI490="Min Data",0,0)),0)</f>
        <v>0.08</v>
      </c>
      <c r="DD490" s="14">
        <f>IF('QIPP Scorecard'!$AA$1=4,IF(FY2019_ALL_Targets!$BX490="Yes",INDEX('Final Comp Values'!$BN:$BN,MATCH(FY2019_ALL_Targets!$A490,'Final Comp Values'!$B:$B,0)),IF($BX490="Min Data",0,0)),0)</f>
        <v>0.08</v>
      </c>
      <c r="DE490" s="14">
        <v>0.15</v>
      </c>
      <c r="DF490" s="14">
        <v>0.15</v>
      </c>
      <c r="DG490" s="14">
        <v>0.15</v>
      </c>
      <c r="DH490" s="14">
        <v>0.15</v>
      </c>
      <c r="DI490" s="14">
        <v>0.15</v>
      </c>
      <c r="DJ490" s="14">
        <v>0.15</v>
      </c>
      <c r="DK490" s="14">
        <v>0.15</v>
      </c>
      <c r="DL490" s="14">
        <v>0.15</v>
      </c>
      <c r="DM490" s="14">
        <v>0</v>
      </c>
      <c r="DN490" s="14">
        <v>0.15</v>
      </c>
      <c r="DO490" s="14">
        <v>0.15</v>
      </c>
      <c r="DP490" s="14">
        <v>0.15</v>
      </c>
      <c r="DQ490" s="14">
        <f>IF('QIPP Scorecard'!$AA$1=4,IF(FY2019_ALL_Targets!$BY490="Yes",INDEX('Final Comp Values'!$BK:$BK,MATCH(FY2019_ALL_Targets!$A490,'Final Comp Values'!$B:$B,0)),IF($BY490="Min Data",0,0)),0)</f>
        <v>0.15</v>
      </c>
      <c r="DR490" s="14">
        <f>IF('QIPP Scorecard'!$AA$1=4,IF(FY2019_ALL_Targets!$BZ490="Yes",INDEX('Final Comp Values'!$BO:$BO,MATCH(FY2019_ALL_Targets!$A490,'Final Comp Values'!$B:$B,0)),IF($BZ490="Min Data",0,0)),0)</f>
        <v>0.15</v>
      </c>
      <c r="DS490" s="14">
        <f>IF('QIPP Scorecard'!$AA$1=4,IF(FY2019_ALL_Targets!$CA490="Yes",INDEX('Final Comp Values'!$BO:$BO,MATCH(FY2019_ALL_Targets!$A490,'Final Comp Values'!$B:$B,0)),IF($CA490="Min Data",0,0)),0)</f>
        <v>0.15</v>
      </c>
      <c r="DT490" s="14">
        <f>IF('QIPP Scorecard'!$AA$1=4,IF(FY2019_ALL_Targets!$CB490="Yes",INDEX('Final Comp Values'!$BO:$BO,MATCH(FY2019_ALL_Targets!$A490,'Final Comp Values'!$B:$B,0)),IF($CB490="Min Data",0,0)),0)</f>
        <v>0.15</v>
      </c>
      <c r="DU490" s="14">
        <v>0.21</v>
      </c>
      <c r="DV490" s="14">
        <v>0.24</v>
      </c>
      <c r="DW490" s="14">
        <v>0.22</v>
      </c>
      <c r="DX490" s="14">
        <v>0.24</v>
      </c>
      <c r="DY490" s="12">
        <f t="shared" si="36"/>
        <v>0</v>
      </c>
      <c r="DZ490" s="12">
        <f t="shared" si="37"/>
        <v>0</v>
      </c>
      <c r="EA490" s="12">
        <f t="shared" si="38"/>
        <v>0</v>
      </c>
      <c r="EB490" s="12">
        <f t="shared" si="39"/>
        <v>0</v>
      </c>
    </row>
    <row r="491" spans="1:132" x14ac:dyDescent="0.25">
      <c r="A491" s="297">
        <v>104417</v>
      </c>
      <c r="B491" s="347">
        <v>676257</v>
      </c>
      <c r="C491" s="297">
        <v>1018446</v>
      </c>
      <c r="D491" s="14">
        <v>1649402603</v>
      </c>
      <c r="E491" s="26" t="s">
        <v>939</v>
      </c>
      <c r="F491" s="26" t="str">
        <f>INDEX('Mar - Aug'!X:X,MATCH(A491,'Mar - Aug'!B:B,0))</f>
        <v>MRSA Northeast</v>
      </c>
      <c r="G491" s="26" t="s">
        <v>3123</v>
      </c>
      <c r="H491" s="26"/>
      <c r="I491" s="26" t="str">
        <f t="shared" si="35"/>
        <v/>
      </c>
      <c r="J491" s="299" t="s">
        <v>2569</v>
      </c>
      <c r="K491" s="299" t="s">
        <v>966</v>
      </c>
      <c r="L491" s="299" t="s">
        <v>2570</v>
      </c>
      <c r="M491" s="13">
        <v>5.4487189999999998E-2</v>
      </c>
      <c r="N491" s="13">
        <v>9.5693780000000006E-2</v>
      </c>
      <c r="O491" s="13">
        <v>0</v>
      </c>
      <c r="P491" s="13">
        <v>8.5808579999999995E-2</v>
      </c>
      <c r="Q491" s="13">
        <v>3.3690650000000003E-2</v>
      </c>
      <c r="R491" s="13">
        <v>5.5747400000000003E-2</v>
      </c>
      <c r="S491" s="13">
        <v>3.7344499999999998E-3</v>
      </c>
      <c r="T491" s="13">
        <v>0.15247816</v>
      </c>
      <c r="U491" s="13">
        <v>5.3560907769999999E-2</v>
      </c>
      <c r="V491" s="13">
        <v>9.4066985739999998E-2</v>
      </c>
      <c r="W491" s="13">
        <v>3.7344499999999998E-3</v>
      </c>
      <c r="X491" s="13">
        <v>0.15247816</v>
      </c>
      <c r="Y491" s="13">
        <v>5.1762830500000002E-2</v>
      </c>
      <c r="Z491" s="13">
        <v>9.0909090999999997E-2</v>
      </c>
      <c r="AA491" s="13">
        <v>3.7344499999999998E-3</v>
      </c>
      <c r="AB491" s="13">
        <v>0.15247816</v>
      </c>
      <c r="AC491" s="13">
        <v>5.263462554E-2</v>
      </c>
      <c r="AD491" s="13">
        <v>9.2440191480000003E-2</v>
      </c>
      <c r="AE491" s="13">
        <v>3.7344499999999998E-3</v>
      </c>
      <c r="AF491" s="13">
        <v>0.15247816</v>
      </c>
      <c r="AG491" s="13">
        <v>4.9038471E-2</v>
      </c>
      <c r="AH491" s="13">
        <v>8.6124402000000003E-2</v>
      </c>
      <c r="AI491" s="13">
        <v>3.7344499999999998E-3</v>
      </c>
      <c r="AJ491" s="13">
        <v>0.15247816</v>
      </c>
      <c r="AK491" s="13">
        <v>5.1708343310000002E-2</v>
      </c>
      <c r="AL491" s="13">
        <v>9.0813397219999994E-2</v>
      </c>
      <c r="AM491" s="13">
        <v>3.7344499999999998E-3</v>
      </c>
      <c r="AN491" s="13">
        <v>0.15247816</v>
      </c>
      <c r="AO491" s="13">
        <v>4.6314111499999998E-2</v>
      </c>
      <c r="AP491" s="13">
        <v>8.1339712999999994E-2</v>
      </c>
      <c r="AQ491" s="13">
        <v>3.7344499999999998E-3</v>
      </c>
      <c r="AR491" s="13">
        <v>0.15247816</v>
      </c>
      <c r="AS491" s="13">
        <v>5.0673086700000002E-2</v>
      </c>
      <c r="AT491" s="13">
        <v>8.8995215399999994E-2</v>
      </c>
      <c r="AU491" s="13">
        <v>3.7344499999999998E-3</v>
      </c>
      <c r="AV491" s="13">
        <v>0.15247816</v>
      </c>
      <c r="AW491" s="13">
        <v>4.3589752000000002E-2</v>
      </c>
      <c r="AX491" s="13">
        <v>7.6555023999999999E-2</v>
      </c>
      <c r="AY491" s="13">
        <v>3.7344499999999998E-3</v>
      </c>
      <c r="AZ491" s="13">
        <v>0.15247816</v>
      </c>
      <c r="BA491" s="86">
        <v>6.6666666666666693E-2</v>
      </c>
      <c r="BB491" s="86">
        <v>3.125E-2</v>
      </c>
      <c r="BC491" s="13">
        <v>0</v>
      </c>
      <c r="BD491" s="13">
        <v>6.8493150684931503E-2</v>
      </c>
      <c r="BE491" s="14">
        <v>5.7971014492753603E-2</v>
      </c>
      <c r="BF491" s="14">
        <v>1.8181818181818198E-2</v>
      </c>
      <c r="BG491" s="14">
        <v>0</v>
      </c>
      <c r="BH491" s="14">
        <v>8.9552238805970102E-2</v>
      </c>
      <c r="BI491" s="14">
        <v>5.9701492537313397E-2</v>
      </c>
      <c r="BJ491" s="14">
        <v>5.6603773584905703E-2</v>
      </c>
      <c r="BK491" s="14">
        <v>0</v>
      </c>
      <c r="BL491" s="430">
        <v>0.10606060606060599</v>
      </c>
      <c r="BM491" s="14">
        <v>4.2253521126760597E-2</v>
      </c>
      <c r="BN491" s="14">
        <v>9.4339622641509399E-2</v>
      </c>
      <c r="BO491" s="14">
        <v>0</v>
      </c>
      <c r="BP491" s="14">
        <v>0.101449275362319</v>
      </c>
      <c r="BQ491" s="86">
        <v>4.2253521126760597E-2</v>
      </c>
      <c r="BR491" s="86">
        <v>9.4339622641509399E-2</v>
      </c>
      <c r="BS491" s="86">
        <v>0</v>
      </c>
      <c r="BT491" s="86">
        <v>0.101449275362319</v>
      </c>
      <c r="BU491" s="14" t="s">
        <v>35</v>
      </c>
      <c r="BV491" s="14" t="s">
        <v>36</v>
      </c>
      <c r="BW491" s="14" t="s">
        <v>35</v>
      </c>
      <c r="BX491" s="14" t="s">
        <v>35</v>
      </c>
      <c r="BY491" s="14" t="s">
        <v>35</v>
      </c>
      <c r="BZ491" s="14" t="s">
        <v>36</v>
      </c>
      <c r="CA491" s="14" t="s">
        <v>35</v>
      </c>
      <c r="CB491" s="14" t="s">
        <v>35</v>
      </c>
      <c r="CC491" s="14">
        <v>6.37</v>
      </c>
      <c r="CD491" s="14">
        <v>6.37</v>
      </c>
      <c r="CE491" s="14">
        <v>6.37</v>
      </c>
      <c r="CF491" s="14">
        <v>6.37</v>
      </c>
      <c r="CG491" s="14">
        <v>6.37</v>
      </c>
      <c r="CH491" s="14">
        <v>6.37</v>
      </c>
      <c r="CI491" s="14">
        <v>6.6</v>
      </c>
      <c r="CJ491" s="14">
        <f>INDEX('Monthy Targets'!AC:AC,(MATCH(FY2019_ALL_Targets!$B:$B,'Monthy Targets'!$B:$B,0)))</f>
        <v>6.58</v>
      </c>
      <c r="CK491" s="14">
        <f>INDEX('Monthy Targets'!AD:AD,(MATCH(FY2019_ALL_Targets!$B:$B,'Monthy Targets'!$B:$B,0)))</f>
        <v>6.58</v>
      </c>
      <c r="CL491" s="14">
        <f>INDEX('Monthy Targets'!AE:AE,(MATCH(FY2019_ALL_Targets!$B:$B,'Monthy Targets'!$B:$B,0)))</f>
        <v>6.58</v>
      </c>
      <c r="CM491" s="14">
        <f>INDEX('Monthy Targets'!AF:AF,(MATCH(FY2019_ALL_Targets!$B:$B,'Monthy Targets'!$B:$B,0)))</f>
        <v>6.58</v>
      </c>
      <c r="CN491" s="14">
        <f>INDEX('Monthy Targets'!AG:AG,(MATCH(FY2019_ALL_Targets!$B:$B,'Monthy Targets'!$B:$B,0)))</f>
        <v>6.58</v>
      </c>
      <c r="CO491" s="14">
        <v>0</v>
      </c>
      <c r="CP491" s="14">
        <v>0.43</v>
      </c>
      <c r="CQ491" s="14">
        <v>0.43</v>
      </c>
      <c r="CR491" s="14">
        <v>0.43</v>
      </c>
      <c r="CS491" s="14">
        <v>0</v>
      </c>
      <c r="CT491" s="14">
        <v>0.43</v>
      </c>
      <c r="CU491" s="14">
        <v>0.43</v>
      </c>
      <c r="CV491" s="14">
        <v>0.43</v>
      </c>
      <c r="CW491" s="14">
        <v>0</v>
      </c>
      <c r="CX491" s="14">
        <v>0.45</v>
      </c>
      <c r="CY491" s="14">
        <v>0.45</v>
      </c>
      <c r="CZ491" s="14">
        <v>0.45</v>
      </c>
      <c r="DA491" s="14">
        <f>IF('QIPP Scorecard'!$AA$1=4,IF(FY2019_ALL_Targets!$BU491="Yes",INDEX('Final Comp Values'!$BN:$BN,MATCH(FY2019_ALL_Targets!$A491,'Final Comp Values'!$B:$B,0)),IF($BU491="Min Data",0,0)),0)</f>
        <v>0.45</v>
      </c>
      <c r="DB491" s="14">
        <f>IF('QIPP Scorecard'!$AA$1=4,IF(FY2019_ALL_Targets!$BV491="Yes",INDEX('Final Comp Values'!$BN:$BN,MATCH(FY2019_ALL_Targets!$A491,'Final Comp Values'!$B:$B,0)),IF($BV491="Min Data",0,0)),0)</f>
        <v>0</v>
      </c>
      <c r="DC491" s="14">
        <f>IF('QIPP Scorecard'!$AA$1=4,IF(FY2019_ALL_Targets!$BW491="Yes",INDEX('Final Comp Values'!$BN:$BN,MATCH(FY2019_ALL_Targets!$A491,'Final Comp Values'!$B:$B,0)),IF(CI491="Min Data",0,0)),0)</f>
        <v>0.45</v>
      </c>
      <c r="DD491" s="14">
        <f>IF('QIPP Scorecard'!$AA$1=4,IF(FY2019_ALL_Targets!$BX491="Yes",INDEX('Final Comp Values'!$BN:$BN,MATCH(FY2019_ALL_Targets!$A491,'Final Comp Values'!$B:$B,0)),IF($BX491="Min Data",0,0)),0)</f>
        <v>0.45</v>
      </c>
      <c r="DE491" s="14">
        <v>0</v>
      </c>
      <c r="DF491" s="14">
        <v>0.8</v>
      </c>
      <c r="DG491" s="14">
        <v>0.8</v>
      </c>
      <c r="DH491" s="14">
        <v>0.8</v>
      </c>
      <c r="DI491" s="14">
        <v>0</v>
      </c>
      <c r="DJ491" s="14">
        <v>0.8</v>
      </c>
      <c r="DK491" s="14">
        <v>0.8</v>
      </c>
      <c r="DL491" s="14">
        <v>0.8</v>
      </c>
      <c r="DM491" s="14">
        <v>0</v>
      </c>
      <c r="DN491" s="14">
        <v>0.83</v>
      </c>
      <c r="DO491" s="14">
        <v>0.83</v>
      </c>
      <c r="DP491" s="14">
        <v>0.83</v>
      </c>
      <c r="DQ491" s="14">
        <f>IF('QIPP Scorecard'!$AA$1=4,IF(FY2019_ALL_Targets!$BY491="Yes",INDEX('Final Comp Values'!$BK:$BK,MATCH(FY2019_ALL_Targets!$A491,'Final Comp Values'!$B:$B,0)),IF($BY491="Min Data",0,0)),0)</f>
        <v>0.83</v>
      </c>
      <c r="DR491" s="14">
        <f>IF('QIPP Scorecard'!$AA$1=4,IF(FY2019_ALL_Targets!$BZ491="Yes",INDEX('Final Comp Values'!$BO:$BO,MATCH(FY2019_ALL_Targets!$A491,'Final Comp Values'!$B:$B,0)),IF($BZ491="Min Data",0,0)),0)</f>
        <v>0</v>
      </c>
      <c r="DS491" s="14">
        <f>IF('QIPP Scorecard'!$AA$1=4,IF(FY2019_ALL_Targets!$CA491="Yes",INDEX('Final Comp Values'!$BO:$BO,MATCH(FY2019_ALL_Targets!$A491,'Final Comp Values'!$B:$B,0)),IF($CA491="Min Data",0,0)),0)</f>
        <v>0.83</v>
      </c>
      <c r="DT491" s="14">
        <f>IF('QIPP Scorecard'!$AA$1=4,IF(FY2019_ALL_Targets!$CB491="Yes",INDEX('Final Comp Values'!$BO:$BO,MATCH(FY2019_ALL_Targets!$A491,'Final Comp Values'!$B:$B,0)),IF($CB491="Min Data",0,0)),0)</f>
        <v>0.83</v>
      </c>
      <c r="DU491" s="14">
        <v>1.01</v>
      </c>
      <c r="DV491" s="14">
        <v>1.1399999999999999</v>
      </c>
      <c r="DW491" s="14">
        <v>1.18</v>
      </c>
      <c r="DX491" s="14">
        <v>1.1599999999999999</v>
      </c>
      <c r="DY491" s="12">
        <f t="shared" si="36"/>
        <v>1</v>
      </c>
      <c r="DZ491" s="12">
        <f t="shared" si="37"/>
        <v>1</v>
      </c>
      <c r="EA491" s="12">
        <f t="shared" si="38"/>
        <v>0</v>
      </c>
      <c r="EB491" s="12">
        <f t="shared" si="39"/>
        <v>0</v>
      </c>
    </row>
    <row r="492" spans="1:132" x14ac:dyDescent="0.25">
      <c r="A492" s="297">
        <v>4325</v>
      </c>
      <c r="B492" s="347">
        <v>676258</v>
      </c>
      <c r="C492" s="297">
        <v>1018675</v>
      </c>
      <c r="D492" s="14">
        <v>1710056171</v>
      </c>
      <c r="E492" s="26" t="s">
        <v>930</v>
      </c>
      <c r="F492" s="26" t="str">
        <f>INDEX('Mar - Aug'!X:X,MATCH(A492,'Mar - Aug'!B:B,0))</f>
        <v>Harris</v>
      </c>
      <c r="G492" s="26" t="s">
        <v>3016</v>
      </c>
      <c r="H492" s="26"/>
      <c r="I492" s="26" t="str">
        <f t="shared" si="35"/>
        <v/>
      </c>
      <c r="J492" s="299" t="s">
        <v>2548</v>
      </c>
      <c r="K492" s="299" t="s">
        <v>995</v>
      </c>
      <c r="L492" s="299" t="s">
        <v>2549</v>
      </c>
      <c r="M492" s="13">
        <v>1.9002359999999999E-2</v>
      </c>
      <c r="N492" s="13">
        <v>7.4792239999999996E-2</v>
      </c>
      <c r="O492" s="13">
        <v>2.37529E-3</v>
      </c>
      <c r="P492" s="13">
        <v>7.7114440000000006E-2</v>
      </c>
      <c r="Q492" s="13">
        <v>3.3690650000000003E-2</v>
      </c>
      <c r="R492" s="13">
        <v>5.5747400000000003E-2</v>
      </c>
      <c r="S492" s="13">
        <v>3.7344499999999998E-3</v>
      </c>
      <c r="T492" s="13">
        <v>0.15247816</v>
      </c>
      <c r="U492" s="13">
        <v>3.3690650000000003E-2</v>
      </c>
      <c r="V492" s="13">
        <v>7.3520771920000005E-2</v>
      </c>
      <c r="W492" s="13">
        <v>3.7344499999999998E-3</v>
      </c>
      <c r="X492" s="13">
        <v>0.15247816</v>
      </c>
      <c r="Y492" s="13">
        <v>3.3690650000000003E-2</v>
      </c>
      <c r="Z492" s="13">
        <v>7.1052628000000007E-2</v>
      </c>
      <c r="AA492" s="13">
        <v>3.7344499999999998E-3</v>
      </c>
      <c r="AB492" s="13">
        <v>0.15247816</v>
      </c>
      <c r="AC492" s="13">
        <v>3.3690650000000003E-2</v>
      </c>
      <c r="AD492" s="13">
        <v>7.2249303840000001E-2</v>
      </c>
      <c r="AE492" s="13">
        <v>3.7344499999999998E-3</v>
      </c>
      <c r="AF492" s="13">
        <v>0.15247816</v>
      </c>
      <c r="AG492" s="13">
        <v>3.3690650000000003E-2</v>
      </c>
      <c r="AH492" s="13">
        <v>6.7313016000000003E-2</v>
      </c>
      <c r="AI492" s="13">
        <v>3.7344499999999998E-3</v>
      </c>
      <c r="AJ492" s="13">
        <v>0.15247816</v>
      </c>
      <c r="AK492" s="13">
        <v>3.3690650000000003E-2</v>
      </c>
      <c r="AL492" s="13">
        <v>7.0977835759999997E-2</v>
      </c>
      <c r="AM492" s="13">
        <v>3.7344499999999998E-3</v>
      </c>
      <c r="AN492" s="13">
        <v>0.15247816</v>
      </c>
      <c r="AO492" s="13">
        <v>3.3690650000000003E-2</v>
      </c>
      <c r="AP492" s="13">
        <v>6.3573404E-2</v>
      </c>
      <c r="AQ492" s="13">
        <v>3.7344499999999998E-3</v>
      </c>
      <c r="AR492" s="13">
        <v>0.15247816</v>
      </c>
      <c r="AS492" s="13">
        <v>3.3690650000000003E-2</v>
      </c>
      <c r="AT492" s="13">
        <v>6.95567832E-2</v>
      </c>
      <c r="AU492" s="13">
        <v>3.7344499999999998E-3</v>
      </c>
      <c r="AV492" s="13">
        <v>0.15247816</v>
      </c>
      <c r="AW492" s="13">
        <v>3.3690650000000003E-2</v>
      </c>
      <c r="AX492" s="13">
        <v>5.9833791999999997E-2</v>
      </c>
      <c r="AY492" s="13">
        <v>3.7344499999999998E-3</v>
      </c>
      <c r="AZ492" s="13">
        <v>0.15247816</v>
      </c>
      <c r="BA492" s="86">
        <v>2.7777777777777801E-2</v>
      </c>
      <c r="BB492" s="86">
        <v>7.5471698113207503E-2</v>
      </c>
      <c r="BC492" s="13">
        <v>0</v>
      </c>
      <c r="BD492" s="13">
        <v>9.5238095238095205E-2</v>
      </c>
      <c r="BE492" s="14">
        <v>9.6153846153846194E-3</v>
      </c>
      <c r="BF492" s="14">
        <v>1.9607843137254902E-2</v>
      </c>
      <c r="BG492" s="14">
        <v>0</v>
      </c>
      <c r="BH492" s="14">
        <v>8.9108910891089105E-2</v>
      </c>
      <c r="BI492" s="14">
        <v>8.8495575221238902E-3</v>
      </c>
      <c r="BJ492" s="14">
        <v>3.6036036036036001E-2</v>
      </c>
      <c r="BK492" s="14">
        <v>0</v>
      </c>
      <c r="BL492" s="430">
        <v>8.3333333333333301E-2</v>
      </c>
      <c r="BM492" s="14">
        <v>1.7543859649122799E-2</v>
      </c>
      <c r="BN492" s="14">
        <v>5.4054054054054099E-2</v>
      </c>
      <c r="BO492" s="14">
        <v>0</v>
      </c>
      <c r="BP492" s="14">
        <v>9.4339622641509399E-2</v>
      </c>
      <c r="BQ492" s="86">
        <v>1.7543859649122799E-2</v>
      </c>
      <c r="BR492" s="86">
        <v>5.4054054054054099E-2</v>
      </c>
      <c r="BS492" s="86">
        <v>0</v>
      </c>
      <c r="BT492" s="86">
        <v>9.4339622641509399E-2</v>
      </c>
      <c r="BU492" s="14" t="s">
        <v>35</v>
      </c>
      <c r="BV492" s="14" t="s">
        <v>35</v>
      </c>
      <c r="BW492" s="14" t="s">
        <v>35</v>
      </c>
      <c r="BX492" s="14" t="s">
        <v>35</v>
      </c>
      <c r="BY492" s="14" t="s">
        <v>35</v>
      </c>
      <c r="BZ492" s="14" t="s">
        <v>35</v>
      </c>
      <c r="CA492" s="14" t="s">
        <v>35</v>
      </c>
      <c r="CB492" s="14" t="s">
        <v>35</v>
      </c>
      <c r="CC492" s="14">
        <v>7.1</v>
      </c>
      <c r="CD492" s="14">
        <v>7.1</v>
      </c>
      <c r="CE492" s="14">
        <v>7.1</v>
      </c>
      <c r="CF492" s="14">
        <v>7.1</v>
      </c>
      <c r="CG492" s="14">
        <v>7.1</v>
      </c>
      <c r="CH492" s="14">
        <v>7.1</v>
      </c>
      <c r="CI492" s="14">
        <v>7.05</v>
      </c>
      <c r="CJ492" s="14">
        <f>INDEX('Monthy Targets'!AC:AC,(MATCH(FY2019_ALL_Targets!$B:$B,'Monthy Targets'!$B:$B,0)))</f>
        <v>7.02</v>
      </c>
      <c r="CK492" s="14">
        <f>INDEX('Monthy Targets'!AD:AD,(MATCH(FY2019_ALL_Targets!$B:$B,'Monthy Targets'!$B:$B,0)))</f>
        <v>7.02</v>
      </c>
      <c r="CL492" s="14">
        <f>INDEX('Monthy Targets'!AE:AE,(MATCH(FY2019_ALL_Targets!$B:$B,'Monthy Targets'!$B:$B,0)))</f>
        <v>7.02</v>
      </c>
      <c r="CM492" s="14">
        <f>INDEX('Monthy Targets'!AF:AF,(MATCH(FY2019_ALL_Targets!$B:$B,'Monthy Targets'!$B:$B,0)))</f>
        <v>7.02</v>
      </c>
      <c r="CN492" s="14">
        <f>INDEX('Monthy Targets'!AG:AG,(MATCH(FY2019_ALL_Targets!$B:$B,'Monthy Targets'!$B:$B,0)))</f>
        <v>7.02</v>
      </c>
      <c r="CO492" s="14">
        <v>0.48</v>
      </c>
      <c r="CP492" s="14">
        <v>0</v>
      </c>
      <c r="CQ492" s="14">
        <v>0.48</v>
      </c>
      <c r="CR492" s="14">
        <v>0.48</v>
      </c>
      <c r="CS492" s="14">
        <v>0.48</v>
      </c>
      <c r="CT492" s="14">
        <v>0.48</v>
      </c>
      <c r="CU492" s="14">
        <v>0.48</v>
      </c>
      <c r="CV492" s="14">
        <v>0.48</v>
      </c>
      <c r="CW492" s="14">
        <v>0.48</v>
      </c>
      <c r="CX492" s="14">
        <v>0.48</v>
      </c>
      <c r="CY492" s="14">
        <v>0.48</v>
      </c>
      <c r="CZ492" s="14">
        <v>0.48</v>
      </c>
      <c r="DA492" s="14">
        <f>IF('QIPP Scorecard'!$AA$1=4,IF(FY2019_ALL_Targets!$BU492="Yes",INDEX('Final Comp Values'!$BN:$BN,MATCH(FY2019_ALL_Targets!$A492,'Final Comp Values'!$B:$B,0)),IF($BU492="Min Data",0,0)),0)</f>
        <v>0.48</v>
      </c>
      <c r="DB492" s="14">
        <f>IF('QIPP Scorecard'!$AA$1=4,IF(FY2019_ALL_Targets!$BV492="Yes",INDEX('Final Comp Values'!$BN:$BN,MATCH(FY2019_ALL_Targets!$A492,'Final Comp Values'!$B:$B,0)),IF($BV492="Min Data",0,0)),0)</f>
        <v>0.48</v>
      </c>
      <c r="DC492" s="14">
        <f>IF('QIPP Scorecard'!$AA$1=4,IF(FY2019_ALL_Targets!$BW492="Yes",INDEX('Final Comp Values'!$BN:$BN,MATCH(FY2019_ALL_Targets!$A492,'Final Comp Values'!$B:$B,0)),IF(CI492="Min Data",0,0)),0)</f>
        <v>0.48</v>
      </c>
      <c r="DD492" s="14">
        <f>IF('QIPP Scorecard'!$AA$1=4,IF(FY2019_ALL_Targets!$BX492="Yes",INDEX('Final Comp Values'!$BN:$BN,MATCH(FY2019_ALL_Targets!$A492,'Final Comp Values'!$B:$B,0)),IF($BX492="Min Data",0,0)),0)</f>
        <v>0.48</v>
      </c>
      <c r="DE492" s="14">
        <v>0.89</v>
      </c>
      <c r="DF492" s="14">
        <v>0</v>
      </c>
      <c r="DG492" s="14">
        <v>0.89</v>
      </c>
      <c r="DH492" s="14">
        <v>0.89</v>
      </c>
      <c r="DI492" s="14">
        <v>0.89</v>
      </c>
      <c r="DJ492" s="14">
        <v>0.89</v>
      </c>
      <c r="DK492" s="14">
        <v>0.89</v>
      </c>
      <c r="DL492" s="14">
        <v>0.89</v>
      </c>
      <c r="DM492" s="14">
        <v>0.89</v>
      </c>
      <c r="DN492" s="14">
        <v>0.89</v>
      </c>
      <c r="DO492" s="14">
        <v>0.89</v>
      </c>
      <c r="DP492" s="14">
        <v>0.89</v>
      </c>
      <c r="DQ492" s="14">
        <f>IF('QIPP Scorecard'!$AA$1=4,IF(FY2019_ALL_Targets!$BY492="Yes",INDEX('Final Comp Values'!$BK:$BK,MATCH(FY2019_ALL_Targets!$A492,'Final Comp Values'!$B:$B,0)),IF($BY492="Min Data",0,0)),0)</f>
        <v>0.89</v>
      </c>
      <c r="DR492" s="14">
        <f>IF('QIPP Scorecard'!$AA$1=4,IF(FY2019_ALL_Targets!$BZ492="Yes",INDEX('Final Comp Values'!$BO:$BO,MATCH(FY2019_ALL_Targets!$A492,'Final Comp Values'!$B:$B,0)),IF($BZ492="Min Data",0,0)),0)</f>
        <v>0.89</v>
      </c>
      <c r="DS492" s="14">
        <f>IF('QIPP Scorecard'!$AA$1=4,IF(FY2019_ALL_Targets!$CA492="Yes",INDEX('Final Comp Values'!$BO:$BO,MATCH(FY2019_ALL_Targets!$A492,'Final Comp Values'!$B:$B,0)),IF($CA492="Min Data",0,0)),0)</f>
        <v>0.89</v>
      </c>
      <c r="DT492" s="14">
        <f>IF('QIPP Scorecard'!$AA$1=4,IF(FY2019_ALL_Targets!$CB492="Yes",INDEX('Final Comp Values'!$BO:$BO,MATCH(FY2019_ALL_Targets!$A492,'Final Comp Values'!$B:$B,0)),IF($CB492="Min Data",0,0)),0)</f>
        <v>0.89</v>
      </c>
      <c r="DU492" s="14">
        <v>1.1299999999999999</v>
      </c>
      <c r="DV492" s="14">
        <v>1.43</v>
      </c>
      <c r="DW492" s="14">
        <v>1.49</v>
      </c>
      <c r="DX492" s="14">
        <v>1.46</v>
      </c>
      <c r="DY492" s="12">
        <f t="shared" si="36"/>
        <v>0</v>
      </c>
      <c r="DZ492" s="12">
        <f t="shared" si="37"/>
        <v>0</v>
      </c>
      <c r="EA492" s="12">
        <f t="shared" si="38"/>
        <v>0</v>
      </c>
      <c r="EB492" s="12">
        <f t="shared" si="39"/>
        <v>0</v>
      </c>
    </row>
    <row r="493" spans="1:132" x14ac:dyDescent="0.25">
      <c r="A493" s="297">
        <v>104320</v>
      </c>
      <c r="B493" s="347">
        <v>676259</v>
      </c>
      <c r="C493" s="297">
        <v>1018472</v>
      </c>
      <c r="D493" s="14">
        <v>1275863326</v>
      </c>
      <c r="E493" s="26" t="s">
        <v>913</v>
      </c>
      <c r="F493" s="26" t="str">
        <f>INDEX('Mar - Aug'!X:X,MATCH(A493,'Mar - Aug'!B:B,0))</f>
        <v>MRSA West</v>
      </c>
      <c r="G493" s="26" t="s">
        <v>3129</v>
      </c>
      <c r="H493" s="26"/>
      <c r="I493" s="26" t="str">
        <f t="shared" si="35"/>
        <v/>
      </c>
      <c r="J493" s="299" t="s">
        <v>141</v>
      </c>
      <c r="K493" s="299" t="s">
        <v>944</v>
      </c>
      <c r="L493" s="299" t="s">
        <v>142</v>
      </c>
      <c r="M493" s="13">
        <v>6.6666680000000006E-2</v>
      </c>
      <c r="N493" s="13">
        <v>0.13333333999999999</v>
      </c>
      <c r="O493" s="13">
        <v>0</v>
      </c>
      <c r="P493" s="13">
        <v>0.14356435000000001</v>
      </c>
      <c r="Q493" s="13">
        <v>3.3690650000000003E-2</v>
      </c>
      <c r="R493" s="13">
        <v>5.5747400000000003E-2</v>
      </c>
      <c r="S493" s="13">
        <v>3.7344499999999998E-3</v>
      </c>
      <c r="T493" s="13">
        <v>0.15247816</v>
      </c>
      <c r="U493" s="13">
        <v>6.5533346440000001E-2</v>
      </c>
      <c r="V493" s="13">
        <v>0.13106667322000001</v>
      </c>
      <c r="W493" s="13">
        <v>3.7344499999999998E-3</v>
      </c>
      <c r="X493" s="13">
        <v>0.15247816</v>
      </c>
      <c r="Y493" s="13">
        <v>6.3333345999999999E-2</v>
      </c>
      <c r="Z493" s="13">
        <v>0.12666667300000001</v>
      </c>
      <c r="AA493" s="13">
        <v>3.7344499999999998E-3</v>
      </c>
      <c r="AB493" s="13">
        <v>0.15247816</v>
      </c>
      <c r="AC493" s="13">
        <v>6.4400012879999996E-2</v>
      </c>
      <c r="AD493" s="13">
        <v>0.12880000644</v>
      </c>
      <c r="AE493" s="13">
        <v>3.7344499999999998E-3</v>
      </c>
      <c r="AF493" s="13">
        <v>0.15247816</v>
      </c>
      <c r="AG493" s="13">
        <v>6.0000011999999998E-2</v>
      </c>
      <c r="AH493" s="13">
        <v>0.12000000600000001</v>
      </c>
      <c r="AI493" s="13">
        <v>3.7344499999999998E-3</v>
      </c>
      <c r="AJ493" s="13">
        <v>0.15247816</v>
      </c>
      <c r="AK493" s="13">
        <v>6.3266679320000005E-2</v>
      </c>
      <c r="AL493" s="13">
        <v>0.12653333965999999</v>
      </c>
      <c r="AM493" s="13">
        <v>3.7344499999999998E-3</v>
      </c>
      <c r="AN493" s="13">
        <v>0.15247816</v>
      </c>
      <c r="AO493" s="13">
        <v>5.6666677999999998E-2</v>
      </c>
      <c r="AP493" s="13">
        <v>0.11333333900000001</v>
      </c>
      <c r="AQ493" s="13">
        <v>3.7344499999999998E-3</v>
      </c>
      <c r="AR493" s="13">
        <v>0.15247816</v>
      </c>
      <c r="AS493" s="13">
        <v>6.2000012399999999E-2</v>
      </c>
      <c r="AT493" s="13">
        <v>0.1240000062</v>
      </c>
      <c r="AU493" s="13">
        <v>3.7344499999999998E-3</v>
      </c>
      <c r="AV493" s="13">
        <v>0.15247816</v>
      </c>
      <c r="AW493" s="13">
        <v>5.3333343999999998E-2</v>
      </c>
      <c r="AX493" s="13">
        <v>0.106666672</v>
      </c>
      <c r="AY493" s="13">
        <v>3.7344499999999998E-3</v>
      </c>
      <c r="AZ493" s="13">
        <v>0.15247816</v>
      </c>
      <c r="BA493" s="86">
        <v>8.1632653061224497E-2</v>
      </c>
      <c r="BB493" s="86">
        <v>7.4074074074074098E-2</v>
      </c>
      <c r="BC493" s="13">
        <v>0</v>
      </c>
      <c r="BD493" s="13">
        <v>0.25531914893617003</v>
      </c>
      <c r="BE493" s="14">
        <v>7.8431372549019607E-2</v>
      </c>
      <c r="BF493" s="14">
        <v>6.25E-2</v>
      </c>
      <c r="BG493" s="14">
        <v>0</v>
      </c>
      <c r="BH493" s="14">
        <v>0.22916666666666699</v>
      </c>
      <c r="BI493" s="14">
        <v>5.8823529411764698E-2</v>
      </c>
      <c r="BJ493" s="14">
        <v>3.125E-2</v>
      </c>
      <c r="BK493" s="14">
        <v>0</v>
      </c>
      <c r="BL493" s="430">
        <v>0.1875</v>
      </c>
      <c r="BM493" s="14">
        <v>5.7692307692307702E-2</v>
      </c>
      <c r="BN493" s="14">
        <v>3.4482758620689703E-2</v>
      </c>
      <c r="BO493" s="14">
        <v>0</v>
      </c>
      <c r="BP493" s="14">
        <v>0.22448979591836701</v>
      </c>
      <c r="BQ493" s="86">
        <v>5.7692307692307702E-2</v>
      </c>
      <c r="BR493" s="86">
        <v>3.4482758620689703E-2</v>
      </c>
      <c r="BS493" s="86">
        <v>0</v>
      </c>
      <c r="BT493" s="86">
        <v>0.22448979591836701</v>
      </c>
      <c r="BU493" s="14" t="s">
        <v>35</v>
      </c>
      <c r="BV493" s="14" t="s">
        <v>35</v>
      </c>
      <c r="BW493" s="14" t="s">
        <v>35</v>
      </c>
      <c r="BX493" s="14" t="s">
        <v>36</v>
      </c>
      <c r="BY493" s="14" t="s">
        <v>36</v>
      </c>
      <c r="BZ493" s="14" t="s">
        <v>35</v>
      </c>
      <c r="CA493" s="14" t="s">
        <v>35</v>
      </c>
      <c r="CB493" s="14" t="s">
        <v>36</v>
      </c>
      <c r="CC493" s="14">
        <v>4.6900000000000004</v>
      </c>
      <c r="CD493" s="14">
        <v>4.6900000000000004</v>
      </c>
      <c r="CE493" s="14">
        <v>4.6900000000000004</v>
      </c>
      <c r="CF493" s="14">
        <v>4.6900000000000004</v>
      </c>
      <c r="CG493" s="14">
        <v>4.6900000000000004</v>
      </c>
      <c r="CH493" s="14">
        <v>4.6900000000000004</v>
      </c>
      <c r="CI493" s="14">
        <v>4.59</v>
      </c>
      <c r="CJ493" s="14">
        <f>INDEX('Monthy Targets'!AC:AC,(MATCH(FY2019_ALL_Targets!$B:$B,'Monthy Targets'!$B:$B,0)))</f>
        <v>4.58</v>
      </c>
      <c r="CK493" s="14">
        <f>INDEX('Monthy Targets'!AD:AD,(MATCH(FY2019_ALL_Targets!$B:$B,'Monthy Targets'!$B:$B,0)))</f>
        <v>4.58</v>
      </c>
      <c r="CL493" s="14">
        <f>INDEX('Monthy Targets'!AE:AE,(MATCH(FY2019_ALL_Targets!$B:$B,'Monthy Targets'!$B:$B,0)))</f>
        <v>4.58</v>
      </c>
      <c r="CM493" s="14">
        <f>INDEX('Monthy Targets'!AF:AF,(MATCH(FY2019_ALL_Targets!$B:$B,'Monthy Targets'!$B:$B,0)))</f>
        <v>4.58</v>
      </c>
      <c r="CN493" s="14">
        <f>INDEX('Monthy Targets'!AG:AG,(MATCH(FY2019_ALL_Targets!$B:$B,'Monthy Targets'!$B:$B,0)))</f>
        <v>4.58</v>
      </c>
      <c r="CO493" s="14">
        <v>0</v>
      </c>
      <c r="CP493" s="14">
        <v>0.32</v>
      </c>
      <c r="CQ493" s="14">
        <v>0.32</v>
      </c>
      <c r="CR493" s="14">
        <v>0</v>
      </c>
      <c r="CS493" s="14">
        <v>0</v>
      </c>
      <c r="CT493" s="14">
        <v>0.32</v>
      </c>
      <c r="CU493" s="14">
        <v>0.32</v>
      </c>
      <c r="CV493" s="14">
        <v>0</v>
      </c>
      <c r="CW493" s="14">
        <v>0.31</v>
      </c>
      <c r="CX493" s="14">
        <v>0.31</v>
      </c>
      <c r="CY493" s="14">
        <v>0.31</v>
      </c>
      <c r="CZ493" s="14">
        <v>0</v>
      </c>
      <c r="DA493" s="14">
        <f>IF('QIPP Scorecard'!$AA$1=4,IF(FY2019_ALL_Targets!$BU493="Yes",INDEX('Final Comp Values'!$BN:$BN,MATCH(FY2019_ALL_Targets!$A493,'Final Comp Values'!$B:$B,0)),IF($BU493="Min Data",0,0)),0)</f>
        <v>0.31</v>
      </c>
      <c r="DB493" s="14">
        <f>IF('QIPP Scorecard'!$AA$1=4,IF(FY2019_ALL_Targets!$BV493="Yes",INDEX('Final Comp Values'!$BN:$BN,MATCH(FY2019_ALL_Targets!$A493,'Final Comp Values'!$B:$B,0)),IF($BV493="Min Data",0,0)),0)</f>
        <v>0.31</v>
      </c>
      <c r="DC493" s="14">
        <f>IF('QIPP Scorecard'!$AA$1=4,IF(FY2019_ALL_Targets!$BW493="Yes",INDEX('Final Comp Values'!$BN:$BN,MATCH(FY2019_ALL_Targets!$A493,'Final Comp Values'!$B:$B,0)),IF(CI493="Min Data",0,0)),0)</f>
        <v>0.31</v>
      </c>
      <c r="DD493" s="14">
        <f>IF('QIPP Scorecard'!$AA$1=4,IF(FY2019_ALL_Targets!$BX493="Yes",INDEX('Final Comp Values'!$BN:$BN,MATCH(FY2019_ALL_Targets!$A493,'Final Comp Values'!$B:$B,0)),IF($BX493="Min Data",0,0)),0)</f>
        <v>0</v>
      </c>
      <c r="DE493" s="14">
        <v>0</v>
      </c>
      <c r="DF493" s="14">
        <v>0.59</v>
      </c>
      <c r="DG493" s="14">
        <v>0.59</v>
      </c>
      <c r="DH493" s="14">
        <v>0</v>
      </c>
      <c r="DI493" s="14">
        <v>0</v>
      </c>
      <c r="DJ493" s="14">
        <v>0.59</v>
      </c>
      <c r="DK493" s="14">
        <v>0.59</v>
      </c>
      <c r="DL493" s="14">
        <v>0</v>
      </c>
      <c r="DM493" s="14">
        <v>0</v>
      </c>
      <c r="DN493" s="14">
        <v>0.57999999999999996</v>
      </c>
      <c r="DO493" s="14">
        <v>0.57999999999999996</v>
      </c>
      <c r="DP493" s="14">
        <v>0</v>
      </c>
      <c r="DQ493" s="14">
        <f>IF('QIPP Scorecard'!$AA$1=4,IF(FY2019_ALL_Targets!$BY493="Yes",INDEX('Final Comp Values'!$BK:$BK,MATCH(FY2019_ALL_Targets!$A493,'Final Comp Values'!$B:$B,0)),IF($BY493="Min Data",0,0)),0)</f>
        <v>0</v>
      </c>
      <c r="DR493" s="14">
        <f>IF('QIPP Scorecard'!$AA$1=4,IF(FY2019_ALL_Targets!$BZ493="Yes",INDEX('Final Comp Values'!$BO:$BO,MATCH(FY2019_ALL_Targets!$A493,'Final Comp Values'!$B:$B,0)),IF($BZ493="Min Data",0,0)),0)</f>
        <v>0.57999999999999996</v>
      </c>
      <c r="DS493" s="14">
        <f>IF('QIPP Scorecard'!$AA$1=4,IF(FY2019_ALL_Targets!$CA493="Yes",INDEX('Final Comp Values'!$BO:$BO,MATCH(FY2019_ALL_Targets!$A493,'Final Comp Values'!$B:$B,0)),IF($CA493="Min Data",0,0)),0)</f>
        <v>0.57999999999999996</v>
      </c>
      <c r="DT493" s="14">
        <f>IF('QIPP Scorecard'!$AA$1=4,IF(FY2019_ALL_Targets!$CB493="Yes",INDEX('Final Comp Values'!$BO:$BO,MATCH(FY2019_ALL_Targets!$A493,'Final Comp Values'!$B:$B,0)),IF($CB493="Min Data",0,0)),0)</f>
        <v>0</v>
      </c>
      <c r="DU493" s="14">
        <v>0.65</v>
      </c>
      <c r="DV493" s="14">
        <v>0.74</v>
      </c>
      <c r="DW493" s="14">
        <v>0.81</v>
      </c>
      <c r="DX493" s="14">
        <v>0.79</v>
      </c>
      <c r="DY493" s="12">
        <f t="shared" si="36"/>
        <v>1</v>
      </c>
      <c r="DZ493" s="12">
        <f t="shared" si="37"/>
        <v>2</v>
      </c>
      <c r="EA493" s="12">
        <f t="shared" si="38"/>
        <v>0</v>
      </c>
      <c r="EB493" s="12">
        <f t="shared" si="39"/>
        <v>0</v>
      </c>
    </row>
    <row r="494" spans="1:132" x14ac:dyDescent="0.25">
      <c r="A494" s="297">
        <v>104599</v>
      </c>
      <c r="B494" s="347">
        <v>676262</v>
      </c>
      <c r="C494" s="297">
        <v>1021337</v>
      </c>
      <c r="D494" s="14">
        <v>1487195095</v>
      </c>
      <c r="E494" s="26" t="s">
        <v>939</v>
      </c>
      <c r="F494" s="26" t="str">
        <f>INDEX('Mar - Aug'!X:X,MATCH(A494,'Mar - Aug'!B:B,0))</f>
        <v>MRSA Northeast</v>
      </c>
      <c r="G494" s="26" t="s">
        <v>3067</v>
      </c>
      <c r="H494" s="26"/>
      <c r="I494" s="26" t="str">
        <f t="shared" si="35"/>
        <v/>
      </c>
      <c r="J494" s="299" t="s">
        <v>369</v>
      </c>
      <c r="K494" s="299" t="s">
        <v>978</v>
      </c>
      <c r="L494" s="299" t="s">
        <v>2660</v>
      </c>
      <c r="M494" s="13">
        <v>1.818183E-2</v>
      </c>
      <c r="N494" s="13">
        <v>1.904761E-2</v>
      </c>
      <c r="O494" s="13">
        <v>0</v>
      </c>
      <c r="P494" s="13">
        <v>4.9689450000000003E-2</v>
      </c>
      <c r="Q494" s="13">
        <v>3.3690650000000003E-2</v>
      </c>
      <c r="R494" s="13">
        <v>5.5747400000000003E-2</v>
      </c>
      <c r="S494" s="13">
        <v>3.7344499999999998E-3</v>
      </c>
      <c r="T494" s="13">
        <v>0.15247816</v>
      </c>
      <c r="U494" s="13">
        <v>3.3690650000000003E-2</v>
      </c>
      <c r="V494" s="13">
        <v>5.5747400000000003E-2</v>
      </c>
      <c r="W494" s="13">
        <v>3.7344499999999998E-3</v>
      </c>
      <c r="X494" s="13">
        <v>0.15247816</v>
      </c>
      <c r="Y494" s="13">
        <v>3.3690650000000003E-2</v>
      </c>
      <c r="Z494" s="13">
        <v>5.5747400000000003E-2</v>
      </c>
      <c r="AA494" s="13">
        <v>3.7344499999999998E-3</v>
      </c>
      <c r="AB494" s="13">
        <v>0.15247816</v>
      </c>
      <c r="AC494" s="13">
        <v>3.3690650000000003E-2</v>
      </c>
      <c r="AD494" s="13">
        <v>5.5747400000000003E-2</v>
      </c>
      <c r="AE494" s="13">
        <v>3.7344499999999998E-3</v>
      </c>
      <c r="AF494" s="13">
        <v>0.15247816</v>
      </c>
      <c r="AG494" s="13">
        <v>3.3690650000000003E-2</v>
      </c>
      <c r="AH494" s="13">
        <v>5.5747400000000003E-2</v>
      </c>
      <c r="AI494" s="13">
        <v>3.7344499999999998E-3</v>
      </c>
      <c r="AJ494" s="13">
        <v>0.15247816</v>
      </c>
      <c r="AK494" s="13">
        <v>3.3690650000000003E-2</v>
      </c>
      <c r="AL494" s="13">
        <v>5.5747400000000003E-2</v>
      </c>
      <c r="AM494" s="13">
        <v>3.7344499999999998E-3</v>
      </c>
      <c r="AN494" s="13">
        <v>0.15247816</v>
      </c>
      <c r="AO494" s="13">
        <v>3.3690650000000003E-2</v>
      </c>
      <c r="AP494" s="13">
        <v>5.5747400000000003E-2</v>
      </c>
      <c r="AQ494" s="13">
        <v>3.7344499999999998E-3</v>
      </c>
      <c r="AR494" s="13">
        <v>0.15247816</v>
      </c>
      <c r="AS494" s="13">
        <v>3.3690650000000003E-2</v>
      </c>
      <c r="AT494" s="13">
        <v>5.5747400000000003E-2</v>
      </c>
      <c r="AU494" s="13">
        <v>3.7344499999999998E-3</v>
      </c>
      <c r="AV494" s="13">
        <v>0.15247816</v>
      </c>
      <c r="AW494" s="13">
        <v>3.3690650000000003E-2</v>
      </c>
      <c r="AX494" s="13">
        <v>5.5747400000000003E-2</v>
      </c>
      <c r="AY494" s="13">
        <v>3.7344499999999998E-3</v>
      </c>
      <c r="AZ494" s="13">
        <v>0.15247816</v>
      </c>
      <c r="BA494" s="86">
        <v>2.2471910112359599E-2</v>
      </c>
      <c r="BB494" s="86">
        <v>1.6949152542372899E-2</v>
      </c>
      <c r="BC494" s="13">
        <v>0</v>
      </c>
      <c r="BD494" s="13">
        <v>5.7471264367816098E-2</v>
      </c>
      <c r="BE494" s="14">
        <v>0</v>
      </c>
      <c r="BF494" s="14">
        <v>4.5454545454545497E-2</v>
      </c>
      <c r="BG494" s="14">
        <v>0</v>
      </c>
      <c r="BH494" s="14">
        <v>7.8651685393258397E-2</v>
      </c>
      <c r="BI494" s="14">
        <v>1.03092783505155E-2</v>
      </c>
      <c r="BJ494" s="14">
        <v>8.4507042253521097E-2</v>
      </c>
      <c r="BK494" s="14">
        <v>0</v>
      </c>
      <c r="BL494" s="430">
        <v>7.6086956521739094E-2</v>
      </c>
      <c r="BM494" s="14">
        <v>4.80769230769231E-2</v>
      </c>
      <c r="BN494" s="14">
        <v>5.1282051282051301E-2</v>
      </c>
      <c r="BO494" s="14">
        <v>0</v>
      </c>
      <c r="BP494" s="14">
        <v>6.1224489795918401E-2</v>
      </c>
      <c r="BQ494" s="86">
        <v>4.80769230769231E-2</v>
      </c>
      <c r="BR494" s="86">
        <v>5.1282051282051301E-2</v>
      </c>
      <c r="BS494" s="86">
        <v>0</v>
      </c>
      <c r="BT494" s="86">
        <v>6.1224489795918401E-2</v>
      </c>
      <c r="BU494" s="14" t="s">
        <v>36</v>
      </c>
      <c r="BV494" s="14" t="s">
        <v>35</v>
      </c>
      <c r="BW494" s="14" t="s">
        <v>35</v>
      </c>
      <c r="BX494" s="14" t="s">
        <v>35</v>
      </c>
      <c r="BY494" s="14" t="s">
        <v>36</v>
      </c>
      <c r="BZ494" s="14" t="s">
        <v>35</v>
      </c>
      <c r="CA494" s="14" t="s">
        <v>35</v>
      </c>
      <c r="CB494" s="14" t="s">
        <v>35</v>
      </c>
      <c r="CC494" s="14">
        <v>5.97</v>
      </c>
      <c r="CD494" s="14">
        <v>5.97</v>
      </c>
      <c r="CE494" s="14">
        <v>5.97</v>
      </c>
      <c r="CF494" s="14">
        <v>5.97</v>
      </c>
      <c r="CG494" s="14">
        <v>5.97</v>
      </c>
      <c r="CH494" s="14">
        <v>5.97</v>
      </c>
      <c r="CI494" s="14">
        <v>6.18</v>
      </c>
      <c r="CJ494" s="14">
        <f>INDEX('Monthy Targets'!AC:AC,(MATCH(FY2019_ALL_Targets!$B:$B,'Monthy Targets'!$B:$B,0)))</f>
        <v>6.16</v>
      </c>
      <c r="CK494" s="14">
        <f>INDEX('Monthy Targets'!AD:AD,(MATCH(FY2019_ALL_Targets!$B:$B,'Monthy Targets'!$B:$B,0)))</f>
        <v>6.16</v>
      </c>
      <c r="CL494" s="14">
        <f>INDEX('Monthy Targets'!AE:AE,(MATCH(FY2019_ALL_Targets!$B:$B,'Monthy Targets'!$B:$B,0)))</f>
        <v>6.16</v>
      </c>
      <c r="CM494" s="14">
        <f>INDEX('Monthy Targets'!AF:AF,(MATCH(FY2019_ALL_Targets!$B:$B,'Monthy Targets'!$B:$B,0)))</f>
        <v>6.16</v>
      </c>
      <c r="CN494" s="14">
        <f>INDEX('Monthy Targets'!AG:AG,(MATCH(FY2019_ALL_Targets!$B:$B,'Monthy Targets'!$B:$B,0)))</f>
        <v>6.16</v>
      </c>
      <c r="CO494" s="14">
        <v>0.4</v>
      </c>
      <c r="CP494" s="14">
        <v>0.4</v>
      </c>
      <c r="CQ494" s="14">
        <v>0.4</v>
      </c>
      <c r="CR494" s="14">
        <v>0.4</v>
      </c>
      <c r="CS494" s="14">
        <v>0.4</v>
      </c>
      <c r="CT494" s="14">
        <v>0.4</v>
      </c>
      <c r="CU494" s="14">
        <v>0.4</v>
      </c>
      <c r="CV494" s="14">
        <v>0.4</v>
      </c>
      <c r="CW494" s="14">
        <v>0.42</v>
      </c>
      <c r="CX494" s="14">
        <v>0</v>
      </c>
      <c r="CY494" s="14">
        <v>0.42</v>
      </c>
      <c r="CZ494" s="14">
        <v>0.42</v>
      </c>
      <c r="DA494" s="14">
        <f>IF('QIPP Scorecard'!$AA$1=4,IF(FY2019_ALL_Targets!$BU494="Yes",INDEX('Final Comp Values'!$BN:$BN,MATCH(FY2019_ALL_Targets!$A494,'Final Comp Values'!$B:$B,0)),IF($BU494="Min Data",0,0)),0)</f>
        <v>0</v>
      </c>
      <c r="DB494" s="14">
        <f>IF('QIPP Scorecard'!$AA$1=4,IF(FY2019_ALL_Targets!$BV494="Yes",INDEX('Final Comp Values'!$BN:$BN,MATCH(FY2019_ALL_Targets!$A494,'Final Comp Values'!$B:$B,0)),IF($BV494="Min Data",0,0)),0)</f>
        <v>0.42</v>
      </c>
      <c r="DC494" s="14">
        <f>IF('QIPP Scorecard'!$AA$1=4,IF(FY2019_ALL_Targets!$BW494="Yes",INDEX('Final Comp Values'!$BN:$BN,MATCH(FY2019_ALL_Targets!$A494,'Final Comp Values'!$B:$B,0)),IF(CI494="Min Data",0,0)),0)</f>
        <v>0.42</v>
      </c>
      <c r="DD494" s="14">
        <f>IF('QIPP Scorecard'!$AA$1=4,IF(FY2019_ALL_Targets!$BX494="Yes",INDEX('Final Comp Values'!$BN:$BN,MATCH(FY2019_ALL_Targets!$A494,'Final Comp Values'!$B:$B,0)),IF($BX494="Min Data",0,0)),0)</f>
        <v>0.42</v>
      </c>
      <c r="DE494" s="14">
        <v>0.75</v>
      </c>
      <c r="DF494" s="14">
        <v>0.75</v>
      </c>
      <c r="DG494" s="14">
        <v>0.75</v>
      </c>
      <c r="DH494" s="14">
        <v>0.75</v>
      </c>
      <c r="DI494" s="14">
        <v>0.75</v>
      </c>
      <c r="DJ494" s="14">
        <v>0.75</v>
      </c>
      <c r="DK494" s="14">
        <v>0.75</v>
      </c>
      <c r="DL494" s="14">
        <v>0.75</v>
      </c>
      <c r="DM494" s="14">
        <v>0.78</v>
      </c>
      <c r="DN494" s="14">
        <v>0</v>
      </c>
      <c r="DO494" s="14">
        <v>0.78</v>
      </c>
      <c r="DP494" s="14">
        <v>0.78</v>
      </c>
      <c r="DQ494" s="14">
        <f>IF('QIPP Scorecard'!$AA$1=4,IF(FY2019_ALL_Targets!$BY494="Yes",INDEX('Final Comp Values'!$BK:$BK,MATCH(FY2019_ALL_Targets!$A494,'Final Comp Values'!$B:$B,0)),IF($BY494="Min Data",0,0)),0)</f>
        <v>0</v>
      </c>
      <c r="DR494" s="14">
        <f>IF('QIPP Scorecard'!$AA$1=4,IF(FY2019_ALL_Targets!$BZ494="Yes",INDEX('Final Comp Values'!$BO:$BO,MATCH(FY2019_ALL_Targets!$A494,'Final Comp Values'!$B:$B,0)),IF($BZ494="Min Data",0,0)),0)</f>
        <v>0.78</v>
      </c>
      <c r="DS494" s="14">
        <f>IF('QIPP Scorecard'!$AA$1=4,IF(FY2019_ALL_Targets!$CA494="Yes",INDEX('Final Comp Values'!$BO:$BO,MATCH(FY2019_ALL_Targets!$A494,'Final Comp Values'!$B:$B,0)),IF($CA494="Min Data",0,0)),0)</f>
        <v>0.78</v>
      </c>
      <c r="DT494" s="14">
        <f>IF('QIPP Scorecard'!$AA$1=4,IF(FY2019_ALL_Targets!$CB494="Yes",INDEX('Final Comp Values'!$BO:$BO,MATCH(FY2019_ALL_Targets!$A494,'Final Comp Values'!$B:$B,0)),IF($CB494="Min Data",0,0)),0)</f>
        <v>0.78</v>
      </c>
      <c r="DU494" s="14">
        <v>1.06</v>
      </c>
      <c r="DV494" s="14">
        <v>1.2</v>
      </c>
      <c r="DW494" s="14">
        <v>1.1100000000000001</v>
      </c>
      <c r="DX494" s="14">
        <v>1.0900000000000001</v>
      </c>
      <c r="DY494" s="12">
        <f t="shared" si="36"/>
        <v>1</v>
      </c>
      <c r="DZ494" s="12">
        <f t="shared" si="37"/>
        <v>1</v>
      </c>
      <c r="EA494" s="12">
        <f t="shared" si="38"/>
        <v>0</v>
      </c>
      <c r="EB494" s="12">
        <f t="shared" si="39"/>
        <v>0</v>
      </c>
    </row>
    <row r="495" spans="1:132" x14ac:dyDescent="0.25">
      <c r="A495" s="297">
        <v>104541</v>
      </c>
      <c r="B495" s="347">
        <v>676263</v>
      </c>
      <c r="C495" s="297">
        <v>1020143</v>
      </c>
      <c r="D495" s="14">
        <v>1235443714</v>
      </c>
      <c r="E495" s="26" t="s">
        <v>930</v>
      </c>
      <c r="F495" s="26" t="str">
        <f>INDEX('Mar - Aug'!X:X,MATCH(A495,'Mar - Aug'!B:B,0))</f>
        <v>Harris</v>
      </c>
      <c r="G495" s="26" t="s">
        <v>3016</v>
      </c>
      <c r="H495" s="26"/>
      <c r="I495" s="26" t="str">
        <f t="shared" si="35"/>
        <v/>
      </c>
      <c r="J495" s="299" t="s">
        <v>2579</v>
      </c>
      <c r="K495" s="299" t="s">
        <v>2359</v>
      </c>
      <c r="L495" s="299" t="s">
        <v>2580</v>
      </c>
      <c r="M495" s="13">
        <v>1.7123280000000001E-2</v>
      </c>
      <c r="N495" s="13">
        <v>0.16842107000000001</v>
      </c>
      <c r="O495" s="13">
        <v>0</v>
      </c>
      <c r="P495" s="13">
        <v>0.10108304</v>
      </c>
      <c r="Q495" s="13">
        <v>3.3690650000000003E-2</v>
      </c>
      <c r="R495" s="13">
        <v>5.5747400000000003E-2</v>
      </c>
      <c r="S495" s="13">
        <v>3.7344499999999998E-3</v>
      </c>
      <c r="T495" s="13">
        <v>0.15247816</v>
      </c>
      <c r="U495" s="13">
        <v>3.3690650000000003E-2</v>
      </c>
      <c r="V495" s="13">
        <v>0.16555791181000001</v>
      </c>
      <c r="W495" s="13">
        <v>3.7344499999999998E-3</v>
      </c>
      <c r="X495" s="13">
        <v>0.15247816</v>
      </c>
      <c r="Y495" s="13">
        <v>3.3690650000000003E-2</v>
      </c>
      <c r="Z495" s="13">
        <v>0.16000001650000001</v>
      </c>
      <c r="AA495" s="13">
        <v>3.7344499999999998E-3</v>
      </c>
      <c r="AB495" s="13">
        <v>0.15247816</v>
      </c>
      <c r="AC495" s="13">
        <v>3.3690650000000003E-2</v>
      </c>
      <c r="AD495" s="13">
        <v>0.16269475361999999</v>
      </c>
      <c r="AE495" s="13">
        <v>3.7344499999999998E-3</v>
      </c>
      <c r="AF495" s="13">
        <v>0.15247816</v>
      </c>
      <c r="AG495" s="13">
        <v>3.3690650000000003E-2</v>
      </c>
      <c r="AH495" s="13">
        <v>0.15157896300000001</v>
      </c>
      <c r="AI495" s="13">
        <v>3.7344499999999998E-3</v>
      </c>
      <c r="AJ495" s="13">
        <v>0.15247816</v>
      </c>
      <c r="AK495" s="13">
        <v>3.3690650000000003E-2</v>
      </c>
      <c r="AL495" s="13">
        <v>0.15983159543</v>
      </c>
      <c r="AM495" s="13">
        <v>3.7344499999999998E-3</v>
      </c>
      <c r="AN495" s="13">
        <v>0.15247816</v>
      </c>
      <c r="AO495" s="13">
        <v>3.3690650000000003E-2</v>
      </c>
      <c r="AP495" s="13">
        <v>0.14315790950000001</v>
      </c>
      <c r="AQ495" s="13">
        <v>3.7344499999999998E-3</v>
      </c>
      <c r="AR495" s="13">
        <v>0.15247816</v>
      </c>
      <c r="AS495" s="13">
        <v>3.3690650000000003E-2</v>
      </c>
      <c r="AT495" s="13">
        <v>0.15663159509999999</v>
      </c>
      <c r="AU495" s="13">
        <v>3.7344499999999998E-3</v>
      </c>
      <c r="AV495" s="13">
        <v>0.15247816</v>
      </c>
      <c r="AW495" s="13">
        <v>3.3690650000000003E-2</v>
      </c>
      <c r="AX495" s="13">
        <v>0.13473685599999999</v>
      </c>
      <c r="AY495" s="13">
        <v>3.7344499999999998E-3</v>
      </c>
      <c r="AZ495" s="13">
        <v>0.15247816</v>
      </c>
      <c r="BA495" s="86">
        <v>0</v>
      </c>
      <c r="BB495" s="86">
        <v>0.15384615384615399</v>
      </c>
      <c r="BC495" s="13">
        <v>0</v>
      </c>
      <c r="BD495" s="13">
        <v>6.15384615384615E-2</v>
      </c>
      <c r="BE495" s="14">
        <v>0</v>
      </c>
      <c r="BF495" s="14">
        <v>0.13953488372093001</v>
      </c>
      <c r="BG495" s="14">
        <v>0</v>
      </c>
      <c r="BH495" s="14">
        <v>6.25E-2</v>
      </c>
      <c r="BI495" s="14">
        <v>1.35135135135135E-2</v>
      </c>
      <c r="BJ495" s="14">
        <v>6.6666666666666693E-2</v>
      </c>
      <c r="BK495" s="14">
        <v>0</v>
      </c>
      <c r="BL495" s="430">
        <v>7.2463768115942004E-2</v>
      </c>
      <c r="BM495" s="14">
        <v>0</v>
      </c>
      <c r="BN495" s="14">
        <v>9.0909090909090898E-2</v>
      </c>
      <c r="BO495" s="14">
        <v>0</v>
      </c>
      <c r="BP495" s="14">
        <v>4.1666666666666699E-2</v>
      </c>
      <c r="BQ495" s="86">
        <v>0</v>
      </c>
      <c r="BR495" s="86">
        <v>9.0909090909090898E-2</v>
      </c>
      <c r="BS495" s="86">
        <v>0</v>
      </c>
      <c r="BT495" s="86">
        <v>4.1666666666666699E-2</v>
      </c>
      <c r="BU495" s="14" t="s">
        <v>35</v>
      </c>
      <c r="BV495" s="14" t="s">
        <v>35</v>
      </c>
      <c r="BW495" s="14" t="s">
        <v>35</v>
      </c>
      <c r="BX495" s="14" t="s">
        <v>35</v>
      </c>
      <c r="BY495" s="14" t="s">
        <v>35</v>
      </c>
      <c r="BZ495" s="14" t="s">
        <v>35</v>
      </c>
      <c r="CA495" s="14" t="s">
        <v>35</v>
      </c>
      <c r="CB495" s="14" t="s">
        <v>35</v>
      </c>
      <c r="CC495" s="14">
        <v>5.12</v>
      </c>
      <c r="CD495" s="14">
        <v>5.12</v>
      </c>
      <c r="CE495" s="14">
        <v>5.12</v>
      </c>
      <c r="CF495" s="14">
        <v>5.12</v>
      </c>
      <c r="CG495" s="14">
        <v>5.12</v>
      </c>
      <c r="CH495" s="14">
        <v>5.12</v>
      </c>
      <c r="CI495" s="14">
        <v>5.08</v>
      </c>
      <c r="CJ495" s="14">
        <f>INDEX('Monthy Targets'!AC:AC,(MATCH(FY2019_ALL_Targets!$B:$B,'Monthy Targets'!$B:$B,0)))</f>
        <v>5.0599999999999996</v>
      </c>
      <c r="CK495" s="14">
        <f>INDEX('Monthy Targets'!AD:AD,(MATCH(FY2019_ALL_Targets!$B:$B,'Monthy Targets'!$B:$B,0)))</f>
        <v>5.0599999999999996</v>
      </c>
      <c r="CL495" s="14">
        <f>INDEX('Monthy Targets'!AE:AE,(MATCH(FY2019_ALL_Targets!$B:$B,'Monthy Targets'!$B:$B,0)))</f>
        <v>5.0599999999999996</v>
      </c>
      <c r="CM495" s="14">
        <f>INDEX('Monthy Targets'!AF:AF,(MATCH(FY2019_ALL_Targets!$B:$B,'Monthy Targets'!$B:$B,0)))</f>
        <v>5.0599999999999996</v>
      </c>
      <c r="CN495" s="14">
        <f>INDEX('Monthy Targets'!AG:AG,(MATCH(FY2019_ALL_Targets!$B:$B,'Monthy Targets'!$B:$B,0)))</f>
        <v>5.0599999999999996</v>
      </c>
      <c r="CO495" s="14">
        <v>0.35</v>
      </c>
      <c r="CP495" s="14">
        <v>0.35</v>
      </c>
      <c r="CQ495" s="14">
        <v>0.35</v>
      </c>
      <c r="CR495" s="14">
        <v>0.35</v>
      </c>
      <c r="CS495" s="14">
        <v>0.35</v>
      </c>
      <c r="CT495" s="14">
        <v>0.35</v>
      </c>
      <c r="CU495" s="14">
        <v>0.35</v>
      </c>
      <c r="CV495" s="14">
        <v>0.35</v>
      </c>
      <c r="CW495" s="14">
        <v>0.34</v>
      </c>
      <c r="CX495" s="14">
        <v>0.34</v>
      </c>
      <c r="CY495" s="14">
        <v>0.34</v>
      </c>
      <c r="CZ495" s="14">
        <v>0.34</v>
      </c>
      <c r="DA495" s="14">
        <f>IF('QIPP Scorecard'!$AA$1=4,IF(FY2019_ALL_Targets!$BU495="Yes",INDEX('Final Comp Values'!$BN:$BN,MATCH(FY2019_ALL_Targets!$A495,'Final Comp Values'!$B:$B,0)),IF($BU495="Min Data",0,0)),0)</f>
        <v>0.34</v>
      </c>
      <c r="DB495" s="14">
        <f>IF('QIPP Scorecard'!$AA$1=4,IF(FY2019_ALL_Targets!$BV495="Yes",INDEX('Final Comp Values'!$BN:$BN,MATCH(FY2019_ALL_Targets!$A495,'Final Comp Values'!$B:$B,0)),IF($BV495="Min Data",0,0)),0)</f>
        <v>0.34</v>
      </c>
      <c r="DC495" s="14">
        <f>IF('QIPP Scorecard'!$AA$1=4,IF(FY2019_ALL_Targets!$BW495="Yes",INDEX('Final Comp Values'!$BN:$BN,MATCH(FY2019_ALL_Targets!$A495,'Final Comp Values'!$B:$B,0)),IF(CI495="Min Data",0,0)),0)</f>
        <v>0.34</v>
      </c>
      <c r="DD495" s="14">
        <f>IF('QIPP Scorecard'!$AA$1=4,IF(FY2019_ALL_Targets!$BX495="Yes",INDEX('Final Comp Values'!$BN:$BN,MATCH(FY2019_ALL_Targets!$A495,'Final Comp Values'!$B:$B,0)),IF($BX495="Min Data",0,0)),0)</f>
        <v>0.34</v>
      </c>
      <c r="DE495" s="14">
        <v>0.64</v>
      </c>
      <c r="DF495" s="14">
        <v>0.64</v>
      </c>
      <c r="DG495" s="14">
        <v>0.64</v>
      </c>
      <c r="DH495" s="14">
        <v>0.64</v>
      </c>
      <c r="DI495" s="14">
        <v>0.64</v>
      </c>
      <c r="DJ495" s="14">
        <v>0.64</v>
      </c>
      <c r="DK495" s="14">
        <v>0.64</v>
      </c>
      <c r="DL495" s="14">
        <v>0.64</v>
      </c>
      <c r="DM495" s="14">
        <v>0.64</v>
      </c>
      <c r="DN495" s="14">
        <v>0.64</v>
      </c>
      <c r="DO495" s="14">
        <v>0.64</v>
      </c>
      <c r="DP495" s="14">
        <v>0.64</v>
      </c>
      <c r="DQ495" s="14">
        <f>IF('QIPP Scorecard'!$AA$1=4,IF(FY2019_ALL_Targets!$BY495="Yes",INDEX('Final Comp Values'!$BK:$BK,MATCH(FY2019_ALL_Targets!$A495,'Final Comp Values'!$B:$B,0)),IF($BY495="Min Data",0,0)),0)</f>
        <v>0.64</v>
      </c>
      <c r="DR495" s="14">
        <f>IF('QIPP Scorecard'!$AA$1=4,IF(FY2019_ALL_Targets!$BZ495="Yes",INDEX('Final Comp Values'!$BO:$BO,MATCH(FY2019_ALL_Targets!$A495,'Final Comp Values'!$B:$B,0)),IF($BZ495="Min Data",0,0)),0)</f>
        <v>0.64</v>
      </c>
      <c r="DS495" s="14">
        <f>IF('QIPP Scorecard'!$AA$1=4,IF(FY2019_ALL_Targets!$CA495="Yes",INDEX('Final Comp Values'!$BO:$BO,MATCH(FY2019_ALL_Targets!$A495,'Final Comp Values'!$B:$B,0)),IF($CA495="Min Data",0,0)),0)</f>
        <v>0.64</v>
      </c>
      <c r="DT495" s="14">
        <f>IF('QIPP Scorecard'!$AA$1=4,IF(FY2019_ALL_Targets!$CB495="Yes",INDEX('Final Comp Values'!$BO:$BO,MATCH(FY2019_ALL_Targets!$A495,'Final Comp Values'!$B:$B,0)),IF($CB495="Min Data",0,0)),0)</f>
        <v>0.64</v>
      </c>
      <c r="DU495" s="14">
        <v>0.91</v>
      </c>
      <c r="DV495" s="14">
        <v>1.03</v>
      </c>
      <c r="DW495" s="14">
        <v>1.07</v>
      </c>
      <c r="DX495" s="14">
        <v>1.05</v>
      </c>
      <c r="DY495" s="12">
        <f t="shared" si="36"/>
        <v>0</v>
      </c>
      <c r="DZ495" s="12">
        <f t="shared" si="37"/>
        <v>0</v>
      </c>
      <c r="EA495" s="12">
        <f t="shared" si="38"/>
        <v>0</v>
      </c>
      <c r="EB495" s="12">
        <f t="shared" si="39"/>
        <v>0</v>
      </c>
    </row>
    <row r="496" spans="1:132" x14ac:dyDescent="0.25">
      <c r="A496" s="297">
        <v>5035</v>
      </c>
      <c r="B496" s="347">
        <v>676264</v>
      </c>
      <c r="C496" s="297">
        <v>1028534</v>
      </c>
      <c r="D496" s="14">
        <v>1235250705</v>
      </c>
      <c r="E496" s="26" t="s">
        <v>930</v>
      </c>
      <c r="F496" s="26" t="str">
        <f>INDEX('Mar - Aug'!X:X,MATCH(A496,'Mar - Aug'!B:B,0))</f>
        <v>Harris</v>
      </c>
      <c r="G496" s="26" t="s">
        <v>3031</v>
      </c>
      <c r="H496" s="26"/>
      <c r="I496" s="26" t="str">
        <f t="shared" si="35"/>
        <v/>
      </c>
      <c r="J496" s="299" t="s">
        <v>646</v>
      </c>
      <c r="K496" s="299" t="s">
        <v>995</v>
      </c>
      <c r="L496" s="299" t="s">
        <v>647</v>
      </c>
      <c r="M496" s="13">
        <v>4.5161300000000001E-2</v>
      </c>
      <c r="N496" s="13">
        <v>9.7674440000000001E-2</v>
      </c>
      <c r="O496" s="13">
        <v>0</v>
      </c>
      <c r="P496" s="13">
        <v>0.13397129999999999</v>
      </c>
      <c r="Q496" s="13">
        <v>3.3690650000000003E-2</v>
      </c>
      <c r="R496" s="13">
        <v>5.5747400000000003E-2</v>
      </c>
      <c r="S496" s="13">
        <v>3.7344499999999998E-3</v>
      </c>
      <c r="T496" s="13">
        <v>0.15247816</v>
      </c>
      <c r="U496" s="13">
        <v>4.4393557899999998E-2</v>
      </c>
      <c r="V496" s="13">
        <v>9.6013974520000003E-2</v>
      </c>
      <c r="W496" s="13">
        <v>3.7344499999999998E-3</v>
      </c>
      <c r="X496" s="13">
        <v>0.15247816</v>
      </c>
      <c r="Y496" s="13">
        <v>4.2903234999999998E-2</v>
      </c>
      <c r="Z496" s="13">
        <v>9.2790717999999994E-2</v>
      </c>
      <c r="AA496" s="13">
        <v>3.7344499999999998E-3</v>
      </c>
      <c r="AB496" s="13">
        <v>0.15247816</v>
      </c>
      <c r="AC496" s="13">
        <v>4.3625815800000002E-2</v>
      </c>
      <c r="AD496" s="13">
        <v>9.4353509040000005E-2</v>
      </c>
      <c r="AE496" s="13">
        <v>3.7344499999999998E-3</v>
      </c>
      <c r="AF496" s="13">
        <v>0.15247816</v>
      </c>
      <c r="AG496" s="13">
        <v>4.0645170000000001E-2</v>
      </c>
      <c r="AH496" s="13">
        <v>8.7906996000000001E-2</v>
      </c>
      <c r="AI496" s="13">
        <v>3.7344499999999998E-3</v>
      </c>
      <c r="AJ496" s="13">
        <v>0.15247816</v>
      </c>
      <c r="AK496" s="13">
        <v>4.2858073699999999E-2</v>
      </c>
      <c r="AL496" s="13">
        <v>9.2693043559999994E-2</v>
      </c>
      <c r="AM496" s="13">
        <v>3.7344499999999998E-3</v>
      </c>
      <c r="AN496" s="13">
        <v>0.15247816</v>
      </c>
      <c r="AO496" s="13">
        <v>3.8387104999999998E-2</v>
      </c>
      <c r="AP496" s="13">
        <v>8.3023273999999994E-2</v>
      </c>
      <c r="AQ496" s="13">
        <v>3.7344499999999998E-3</v>
      </c>
      <c r="AR496" s="13">
        <v>0.15247816</v>
      </c>
      <c r="AS496" s="13">
        <v>4.2000008999999998E-2</v>
      </c>
      <c r="AT496" s="13">
        <v>9.0837229199999994E-2</v>
      </c>
      <c r="AU496" s="13">
        <v>3.7344499999999998E-3</v>
      </c>
      <c r="AV496" s="13">
        <v>0.15247816</v>
      </c>
      <c r="AW496" s="13">
        <v>3.6129040000000001E-2</v>
      </c>
      <c r="AX496" s="13">
        <v>7.8139552000000001E-2</v>
      </c>
      <c r="AY496" s="13">
        <v>3.7344499999999998E-3</v>
      </c>
      <c r="AZ496" s="13">
        <v>0.15247816</v>
      </c>
      <c r="BA496" s="86">
        <v>8.5365853658536606E-2</v>
      </c>
      <c r="BB496" s="86">
        <v>6.15384615384615E-2</v>
      </c>
      <c r="BC496" s="13">
        <v>0</v>
      </c>
      <c r="BD496" s="13">
        <v>0.126984126984127</v>
      </c>
      <c r="BE496" s="14">
        <v>6.3291139240506306E-2</v>
      </c>
      <c r="BF496" s="14">
        <v>4.1095890410958902E-2</v>
      </c>
      <c r="BG496" s="14">
        <v>0</v>
      </c>
      <c r="BH496" s="14">
        <v>0.14516129032258099</v>
      </c>
      <c r="BI496" s="14">
        <v>3.8961038961039002E-2</v>
      </c>
      <c r="BJ496" s="14">
        <v>2.66666666666667E-2</v>
      </c>
      <c r="BK496" s="14">
        <v>0</v>
      </c>
      <c r="BL496" s="430">
        <v>8.6206896551724102E-2</v>
      </c>
      <c r="BM496" s="14">
        <v>1.2820512820512799E-2</v>
      </c>
      <c r="BN496" s="14">
        <v>2.8169014084507001E-2</v>
      </c>
      <c r="BO496" s="14">
        <v>0</v>
      </c>
      <c r="BP496" s="14">
        <v>0</v>
      </c>
      <c r="BQ496" s="86">
        <v>1.2820512820512799E-2</v>
      </c>
      <c r="BR496" s="86">
        <v>2.8169014084507001E-2</v>
      </c>
      <c r="BS496" s="86">
        <v>0</v>
      </c>
      <c r="BT496" s="86">
        <v>0</v>
      </c>
      <c r="BU496" s="14" t="s">
        <v>35</v>
      </c>
      <c r="BV496" s="14" t="s">
        <v>35</v>
      </c>
      <c r="BW496" s="14" t="s">
        <v>35</v>
      </c>
      <c r="BX496" s="14" t="s">
        <v>35</v>
      </c>
      <c r="BY496" s="14" t="s">
        <v>35</v>
      </c>
      <c r="BZ496" s="14" t="s">
        <v>35</v>
      </c>
      <c r="CA496" s="14" t="s">
        <v>35</v>
      </c>
      <c r="CB496" s="14" t="s">
        <v>35</v>
      </c>
      <c r="CC496" s="14">
        <v>5.83</v>
      </c>
      <c r="CD496" s="14">
        <v>5.83</v>
      </c>
      <c r="CE496" s="14">
        <v>5.83</v>
      </c>
      <c r="CF496" s="14">
        <v>5.83</v>
      </c>
      <c r="CG496" s="14">
        <v>5.83</v>
      </c>
      <c r="CH496" s="14">
        <v>5.83</v>
      </c>
      <c r="CI496" s="14">
        <v>5.78</v>
      </c>
      <c r="CJ496" s="14">
        <f>INDEX('Monthy Targets'!AC:AC,(MATCH(FY2019_ALL_Targets!$B:$B,'Monthy Targets'!$B:$B,0)))</f>
        <v>5.76</v>
      </c>
      <c r="CK496" s="14">
        <f>INDEX('Monthy Targets'!AD:AD,(MATCH(FY2019_ALL_Targets!$B:$B,'Monthy Targets'!$B:$B,0)))</f>
        <v>5.76</v>
      </c>
      <c r="CL496" s="14">
        <f>INDEX('Monthy Targets'!AE:AE,(MATCH(FY2019_ALL_Targets!$B:$B,'Monthy Targets'!$B:$B,0)))</f>
        <v>5.76</v>
      </c>
      <c r="CM496" s="14">
        <f>INDEX('Monthy Targets'!AF:AF,(MATCH(FY2019_ALL_Targets!$B:$B,'Monthy Targets'!$B:$B,0)))</f>
        <v>5.76</v>
      </c>
      <c r="CN496" s="14">
        <f>INDEX('Monthy Targets'!AG:AG,(MATCH(FY2019_ALL_Targets!$B:$B,'Monthy Targets'!$B:$B,0)))</f>
        <v>5.76</v>
      </c>
      <c r="CO496" s="14">
        <v>0</v>
      </c>
      <c r="CP496" s="14">
        <v>0.4</v>
      </c>
      <c r="CQ496" s="14">
        <v>0.4</v>
      </c>
      <c r="CR496" s="14">
        <v>0.4</v>
      </c>
      <c r="CS496" s="14">
        <v>0</v>
      </c>
      <c r="CT496" s="14">
        <v>0.4</v>
      </c>
      <c r="CU496" s="14">
        <v>0.4</v>
      </c>
      <c r="CV496" s="14">
        <v>0.4</v>
      </c>
      <c r="CW496" s="14">
        <v>0.39</v>
      </c>
      <c r="CX496" s="14">
        <v>0.39</v>
      </c>
      <c r="CY496" s="14">
        <v>0.39</v>
      </c>
      <c r="CZ496" s="14">
        <v>0.39</v>
      </c>
      <c r="DA496" s="14">
        <f>IF('QIPP Scorecard'!$AA$1=4,IF(FY2019_ALL_Targets!$BU496="Yes",INDEX('Final Comp Values'!$BN:$BN,MATCH(FY2019_ALL_Targets!$A496,'Final Comp Values'!$B:$B,0)),IF($BU496="Min Data",0,0)),0)</f>
        <v>0.39</v>
      </c>
      <c r="DB496" s="14">
        <f>IF('QIPP Scorecard'!$AA$1=4,IF(FY2019_ALL_Targets!$BV496="Yes",INDEX('Final Comp Values'!$BN:$BN,MATCH(FY2019_ALL_Targets!$A496,'Final Comp Values'!$B:$B,0)),IF($BV496="Min Data",0,0)),0)</f>
        <v>0.39</v>
      </c>
      <c r="DC496" s="14">
        <f>IF('QIPP Scorecard'!$AA$1=4,IF(FY2019_ALL_Targets!$BW496="Yes",INDEX('Final Comp Values'!$BN:$BN,MATCH(FY2019_ALL_Targets!$A496,'Final Comp Values'!$B:$B,0)),IF(CI496="Min Data",0,0)),0)</f>
        <v>0.39</v>
      </c>
      <c r="DD496" s="14">
        <f>IF('QIPP Scorecard'!$AA$1=4,IF(FY2019_ALL_Targets!$BX496="Yes",INDEX('Final Comp Values'!$BN:$BN,MATCH(FY2019_ALL_Targets!$A496,'Final Comp Values'!$B:$B,0)),IF($BX496="Min Data",0,0)),0)</f>
        <v>0.39</v>
      </c>
      <c r="DE496" s="14">
        <v>0</v>
      </c>
      <c r="DF496" s="14">
        <v>0.73</v>
      </c>
      <c r="DG496" s="14">
        <v>0.73</v>
      </c>
      <c r="DH496" s="14">
        <v>0.73</v>
      </c>
      <c r="DI496" s="14">
        <v>0</v>
      </c>
      <c r="DJ496" s="14">
        <v>0.73</v>
      </c>
      <c r="DK496" s="14">
        <v>0.73</v>
      </c>
      <c r="DL496" s="14">
        <v>0.73</v>
      </c>
      <c r="DM496" s="14">
        <v>0</v>
      </c>
      <c r="DN496" s="14">
        <v>0.73</v>
      </c>
      <c r="DO496" s="14">
        <v>0.73</v>
      </c>
      <c r="DP496" s="14">
        <v>0.73</v>
      </c>
      <c r="DQ496" s="14">
        <f>IF('QIPP Scorecard'!$AA$1=4,IF(FY2019_ALL_Targets!$BY496="Yes",INDEX('Final Comp Values'!$BK:$BK,MATCH(FY2019_ALL_Targets!$A496,'Final Comp Values'!$B:$B,0)),IF($BY496="Min Data",0,0)),0)</f>
        <v>0.73</v>
      </c>
      <c r="DR496" s="14">
        <f>IF('QIPP Scorecard'!$AA$1=4,IF(FY2019_ALL_Targets!$BZ496="Yes",INDEX('Final Comp Values'!$BO:$BO,MATCH(FY2019_ALL_Targets!$A496,'Final Comp Values'!$B:$B,0)),IF($BZ496="Min Data",0,0)),0)</f>
        <v>0.73</v>
      </c>
      <c r="DS496" s="14">
        <f>IF('QIPP Scorecard'!$AA$1=4,IF(FY2019_ALL_Targets!$CA496="Yes",INDEX('Final Comp Values'!$BO:$BO,MATCH(FY2019_ALL_Targets!$A496,'Final Comp Values'!$B:$B,0)),IF($CA496="Min Data",0,0)),0)</f>
        <v>0.73</v>
      </c>
      <c r="DT496" s="14">
        <f>IF('QIPP Scorecard'!$AA$1=4,IF(FY2019_ALL_Targets!$CB496="Yes",INDEX('Final Comp Values'!$BO:$BO,MATCH(FY2019_ALL_Targets!$A496,'Final Comp Values'!$B:$B,0)),IF($CB496="Min Data",0,0)),0)</f>
        <v>0.73</v>
      </c>
      <c r="DU496" s="14">
        <v>0.92</v>
      </c>
      <c r="DV496" s="14">
        <v>1.04</v>
      </c>
      <c r="DW496" s="14">
        <v>1.1299999999999999</v>
      </c>
      <c r="DX496" s="14">
        <v>1.2</v>
      </c>
      <c r="DY496" s="12">
        <f t="shared" si="36"/>
        <v>0</v>
      </c>
      <c r="DZ496" s="12">
        <f t="shared" si="37"/>
        <v>0</v>
      </c>
      <c r="EA496" s="12">
        <f t="shared" si="38"/>
        <v>0</v>
      </c>
      <c r="EB496" s="12">
        <f t="shared" si="39"/>
        <v>0</v>
      </c>
    </row>
    <row r="497" spans="1:132" x14ac:dyDescent="0.25">
      <c r="A497" s="297">
        <v>104549</v>
      </c>
      <c r="B497" s="347">
        <v>676270</v>
      </c>
      <c r="C497" s="297">
        <v>1026677</v>
      </c>
      <c r="D497" s="14">
        <v>1700193588</v>
      </c>
      <c r="E497" s="26" t="s">
        <v>941</v>
      </c>
      <c r="F497" s="26" t="str">
        <f>INDEX('Mar - Aug'!X:X,MATCH(A497,'Mar - Aug'!B:B,0))</f>
        <v>Dallas</v>
      </c>
      <c r="G497" s="26" t="s">
        <v>3013</v>
      </c>
      <c r="H497" s="26"/>
      <c r="I497" s="26" t="str">
        <f t="shared" si="35"/>
        <v/>
      </c>
      <c r="J497" s="299" t="s">
        <v>368</v>
      </c>
      <c r="K497" s="299" t="s">
        <v>945</v>
      </c>
      <c r="L497" s="299" t="s">
        <v>2784</v>
      </c>
      <c r="M497" s="13">
        <v>1.234568E-2</v>
      </c>
      <c r="N497" s="13">
        <v>4.166665E-2</v>
      </c>
      <c r="O497" s="13">
        <v>0</v>
      </c>
      <c r="P497" s="13">
        <v>0.13698632999999999</v>
      </c>
      <c r="Q497" s="13">
        <v>3.3690650000000003E-2</v>
      </c>
      <c r="R497" s="13">
        <v>5.5747400000000003E-2</v>
      </c>
      <c r="S497" s="13">
        <v>3.7344499999999998E-3</v>
      </c>
      <c r="T497" s="13">
        <v>0.15247816</v>
      </c>
      <c r="U497" s="13">
        <v>3.3690650000000003E-2</v>
      </c>
      <c r="V497" s="13">
        <v>5.5747400000000003E-2</v>
      </c>
      <c r="W497" s="13">
        <v>3.7344499999999998E-3</v>
      </c>
      <c r="X497" s="13">
        <v>0.15247816</v>
      </c>
      <c r="Y497" s="13">
        <v>3.3690650000000003E-2</v>
      </c>
      <c r="Z497" s="13">
        <v>5.5747400000000003E-2</v>
      </c>
      <c r="AA497" s="13">
        <v>3.7344499999999998E-3</v>
      </c>
      <c r="AB497" s="13">
        <v>0.15247816</v>
      </c>
      <c r="AC497" s="13">
        <v>3.3690650000000003E-2</v>
      </c>
      <c r="AD497" s="13">
        <v>5.5747400000000003E-2</v>
      </c>
      <c r="AE497" s="13">
        <v>3.7344499999999998E-3</v>
      </c>
      <c r="AF497" s="13">
        <v>0.15247816</v>
      </c>
      <c r="AG497" s="13">
        <v>3.3690650000000003E-2</v>
      </c>
      <c r="AH497" s="13">
        <v>5.5747400000000003E-2</v>
      </c>
      <c r="AI497" s="13">
        <v>3.7344499999999998E-3</v>
      </c>
      <c r="AJ497" s="13">
        <v>0.15247816</v>
      </c>
      <c r="AK497" s="13">
        <v>3.3690650000000003E-2</v>
      </c>
      <c r="AL497" s="13">
        <v>5.5747400000000003E-2</v>
      </c>
      <c r="AM497" s="13">
        <v>3.7344499999999998E-3</v>
      </c>
      <c r="AN497" s="13">
        <v>0.15247816</v>
      </c>
      <c r="AO497" s="13">
        <v>3.3690650000000003E-2</v>
      </c>
      <c r="AP497" s="13">
        <v>5.5747400000000003E-2</v>
      </c>
      <c r="AQ497" s="13">
        <v>3.7344499999999998E-3</v>
      </c>
      <c r="AR497" s="13">
        <v>0.15247816</v>
      </c>
      <c r="AS497" s="13">
        <v>3.3690650000000003E-2</v>
      </c>
      <c r="AT497" s="13">
        <v>5.5747400000000003E-2</v>
      </c>
      <c r="AU497" s="13">
        <v>3.7344499999999998E-3</v>
      </c>
      <c r="AV497" s="13">
        <v>0.15247816</v>
      </c>
      <c r="AW497" s="13">
        <v>3.3690650000000003E-2</v>
      </c>
      <c r="AX497" s="13">
        <v>5.5747400000000003E-2</v>
      </c>
      <c r="AY497" s="13">
        <v>3.7344499999999998E-3</v>
      </c>
      <c r="AZ497" s="13">
        <v>0.15247816</v>
      </c>
      <c r="BA497" s="86" t="s">
        <v>14857</v>
      </c>
      <c r="BB497" s="86" t="s">
        <v>14857</v>
      </c>
      <c r="BC497" s="13" t="s">
        <v>14857</v>
      </c>
      <c r="BD497" s="13" t="s">
        <v>14857</v>
      </c>
      <c r="BE497" s="14" t="s">
        <v>14857</v>
      </c>
      <c r="BF497" s="14" t="s">
        <v>14857</v>
      </c>
      <c r="BG497" s="14" t="s">
        <v>14857</v>
      </c>
      <c r="BH497" s="14" t="s">
        <v>14857</v>
      </c>
      <c r="BI497" s="14" t="s">
        <v>14857</v>
      </c>
      <c r="BJ497" s="14" t="s">
        <v>14857</v>
      </c>
      <c r="BK497" s="14" t="s">
        <v>14857</v>
      </c>
      <c r="BL497" s="430" t="s">
        <v>14857</v>
      </c>
      <c r="BM497" s="14" t="s">
        <v>14857</v>
      </c>
      <c r="BN497" s="14" t="s">
        <v>14857</v>
      </c>
      <c r="BO497" s="14" t="s">
        <v>14857</v>
      </c>
      <c r="BP497" s="14" t="s">
        <v>14857</v>
      </c>
      <c r="BQ497" s="86" t="s">
        <v>14857</v>
      </c>
      <c r="BR497" s="86" t="s">
        <v>14857</v>
      </c>
      <c r="BS497" s="86" t="s">
        <v>14857</v>
      </c>
      <c r="BT497" s="86" t="s">
        <v>14857</v>
      </c>
      <c r="BU497" s="14" t="s">
        <v>14857</v>
      </c>
      <c r="BV497" s="14" t="s">
        <v>14857</v>
      </c>
      <c r="BW497" s="14" t="s">
        <v>14857</v>
      </c>
      <c r="BX497" s="14" t="s">
        <v>14857</v>
      </c>
      <c r="BY497" s="14" t="s">
        <v>14857</v>
      </c>
      <c r="BZ497" s="14" t="s">
        <v>14857</v>
      </c>
      <c r="CA497" s="14" t="s">
        <v>14857</v>
      </c>
      <c r="CB497" s="14" t="s">
        <v>14857</v>
      </c>
      <c r="CC497" s="14">
        <v>0</v>
      </c>
      <c r="CD497" s="14">
        <v>0</v>
      </c>
      <c r="CE497" s="14">
        <v>0</v>
      </c>
      <c r="CF497" s="14">
        <v>0</v>
      </c>
      <c r="CG497" s="14">
        <v>0</v>
      </c>
      <c r="CH497" s="14">
        <v>0</v>
      </c>
      <c r="CI497" s="14">
        <v>0</v>
      </c>
      <c r="CJ497" s="14">
        <f>INDEX('Monthy Targets'!AC:AC,(MATCH(FY2019_ALL_Targets!$B:$B,'Monthy Targets'!$B:$B,0)))</f>
        <v>1.34</v>
      </c>
      <c r="CK497" s="14">
        <f>INDEX('Monthy Targets'!AD:AD,(MATCH(FY2019_ALL_Targets!$B:$B,'Monthy Targets'!$B:$B,0)))</f>
        <v>1.34</v>
      </c>
      <c r="CL497" s="14">
        <f>INDEX('Monthy Targets'!AE:AE,(MATCH(FY2019_ALL_Targets!$B:$B,'Monthy Targets'!$B:$B,0)))</f>
        <v>1.34</v>
      </c>
      <c r="CM497" s="14">
        <f>INDEX('Monthy Targets'!AF:AF,(MATCH(FY2019_ALL_Targets!$B:$B,'Monthy Targets'!$B:$B,0)))</f>
        <v>1.34</v>
      </c>
      <c r="CN497" s="14">
        <f>INDEX('Monthy Targets'!AG:AG,(MATCH(FY2019_ALL_Targets!$B:$B,'Monthy Targets'!$B:$B,0)))</f>
        <v>1.34</v>
      </c>
      <c r="CO497" s="14">
        <v>0</v>
      </c>
      <c r="CP497" s="14">
        <v>0</v>
      </c>
      <c r="CQ497" s="14">
        <v>0</v>
      </c>
      <c r="CR497" s="14">
        <v>0</v>
      </c>
      <c r="CS497" s="14">
        <v>0</v>
      </c>
      <c r="CT497" s="14">
        <v>0</v>
      </c>
      <c r="CU497" s="14">
        <v>0</v>
      </c>
      <c r="CV497" s="14">
        <v>0</v>
      </c>
      <c r="CW497" s="14">
        <v>0</v>
      </c>
      <c r="CX497" s="14">
        <v>0</v>
      </c>
      <c r="CY497" s="14">
        <v>0</v>
      </c>
      <c r="CZ497" s="14">
        <v>0</v>
      </c>
      <c r="DA497" s="14">
        <f>IF('QIPP Scorecard'!$AA$1=4,IF(FY2019_ALL_Targets!$BU497="Yes",INDEX('Final Comp Values'!$BN:$BN,MATCH(FY2019_ALL_Targets!$A497,'Final Comp Values'!$B:$B,0)),IF($BU497="Min Data",0,0)),0)</f>
        <v>0</v>
      </c>
      <c r="DB497" s="14">
        <f>IF('QIPP Scorecard'!$AA$1=4,IF(FY2019_ALL_Targets!$BV497="Yes",INDEX('Final Comp Values'!$BN:$BN,MATCH(FY2019_ALL_Targets!$A497,'Final Comp Values'!$B:$B,0)),IF($BV497="Min Data",0,0)),0)</f>
        <v>0</v>
      </c>
      <c r="DC497" s="14">
        <f>IF('QIPP Scorecard'!$AA$1=4,IF(FY2019_ALL_Targets!$BW497="Yes",INDEX('Final Comp Values'!$BN:$BN,MATCH(FY2019_ALL_Targets!$A497,'Final Comp Values'!$B:$B,0)),IF(CI497="Min Data",0,0)),0)</f>
        <v>0</v>
      </c>
      <c r="DD497" s="14">
        <f>IF('QIPP Scorecard'!$AA$1=4,IF(FY2019_ALL_Targets!$BX497="Yes",INDEX('Final Comp Values'!$BN:$BN,MATCH(FY2019_ALL_Targets!$A497,'Final Comp Values'!$B:$B,0)),IF($BX497="Min Data",0,0)),0)</f>
        <v>0</v>
      </c>
      <c r="DE497" s="14">
        <v>0</v>
      </c>
      <c r="DF497" s="14">
        <v>0</v>
      </c>
      <c r="DG497" s="14">
        <v>0</v>
      </c>
      <c r="DH497" s="14">
        <v>0</v>
      </c>
      <c r="DI497" s="14">
        <v>0</v>
      </c>
      <c r="DJ497" s="14">
        <v>0</v>
      </c>
      <c r="DK497" s="14">
        <v>0</v>
      </c>
      <c r="DL497" s="14">
        <v>0</v>
      </c>
      <c r="DM497" s="14">
        <v>0</v>
      </c>
      <c r="DN497" s="14">
        <v>0</v>
      </c>
      <c r="DO497" s="14">
        <v>0</v>
      </c>
      <c r="DP497" s="14">
        <v>0</v>
      </c>
      <c r="DQ497" s="14">
        <f>IF('QIPP Scorecard'!$AA$1=4,IF(FY2019_ALL_Targets!$BY497="Yes",INDEX('Final Comp Values'!$BK:$BK,MATCH(FY2019_ALL_Targets!$A497,'Final Comp Values'!$B:$B,0)),IF($BY497="Min Data",0,0)),0)</f>
        <v>0</v>
      </c>
      <c r="DR497" s="14">
        <f>IF('QIPP Scorecard'!$AA$1=4,IF(FY2019_ALL_Targets!$BZ497="Yes",INDEX('Final Comp Values'!$BO:$BO,MATCH(FY2019_ALL_Targets!$A497,'Final Comp Values'!$B:$B,0)),IF($BZ497="Min Data",0,0)),0)</f>
        <v>0</v>
      </c>
      <c r="DS497" s="14">
        <f>IF('QIPP Scorecard'!$AA$1=4,IF(FY2019_ALL_Targets!$CA497="Yes",INDEX('Final Comp Values'!$BO:$BO,MATCH(FY2019_ALL_Targets!$A497,'Final Comp Values'!$B:$B,0)),IF($CA497="Min Data",0,0)),0)</f>
        <v>0</v>
      </c>
      <c r="DT497" s="14">
        <f>IF('QIPP Scorecard'!$AA$1=4,IF(FY2019_ALL_Targets!$CB497="Yes",INDEX('Final Comp Values'!$BO:$BO,MATCH(FY2019_ALL_Targets!$A497,'Final Comp Values'!$B:$B,0)),IF($CB497="Min Data",0,0)),0)</f>
        <v>0</v>
      </c>
      <c r="DU497" s="14">
        <v>0</v>
      </c>
      <c r="DV497" s="14">
        <v>0</v>
      </c>
      <c r="DW497" s="14">
        <v>0.11</v>
      </c>
      <c r="DX497" s="14">
        <v>0.11</v>
      </c>
      <c r="DY497" s="12">
        <f t="shared" si="36"/>
        <v>0</v>
      </c>
      <c r="DZ497" s="12">
        <f t="shared" si="37"/>
        <v>0</v>
      </c>
      <c r="EA497" s="12">
        <f t="shared" si="38"/>
        <v>4</v>
      </c>
      <c r="EB497" s="12">
        <f>COUNTIF(CI497:CK497,0)</f>
        <v>1</v>
      </c>
    </row>
    <row r="498" spans="1:132" x14ac:dyDescent="0.25">
      <c r="A498" s="297">
        <v>104642</v>
      </c>
      <c r="B498" s="347">
        <v>676272</v>
      </c>
      <c r="C498" s="297">
        <v>1028627</v>
      </c>
      <c r="D498" s="14">
        <v>1669832903</v>
      </c>
      <c r="E498" s="26" t="s">
        <v>940</v>
      </c>
      <c r="F498" s="26" t="str">
        <f>INDEX('Mar - Aug'!X:X,MATCH(A498,'Mar - Aug'!B:B,0))</f>
        <v>Travis</v>
      </c>
      <c r="G498" s="26" t="s">
        <v>3091</v>
      </c>
      <c r="H498" s="26"/>
      <c r="I498" s="26" t="str">
        <f t="shared" si="35"/>
        <v/>
      </c>
      <c r="J498" s="299" t="s">
        <v>371</v>
      </c>
      <c r="K498" s="299" t="s">
        <v>2301</v>
      </c>
      <c r="L498" s="299" t="s">
        <v>372</v>
      </c>
      <c r="M498" s="13">
        <v>1.5060230000000001E-2</v>
      </c>
      <c r="N498" s="13">
        <v>3.0303030000000002E-2</v>
      </c>
      <c r="O498" s="13">
        <v>0</v>
      </c>
      <c r="P498" s="13">
        <v>7.516341E-2</v>
      </c>
      <c r="Q498" s="13">
        <v>3.3690650000000003E-2</v>
      </c>
      <c r="R498" s="13">
        <v>5.5747400000000003E-2</v>
      </c>
      <c r="S498" s="13">
        <v>3.7344499999999998E-3</v>
      </c>
      <c r="T498" s="13">
        <v>0.15247816</v>
      </c>
      <c r="U498" s="13">
        <v>3.3690650000000003E-2</v>
      </c>
      <c r="V498" s="13">
        <v>5.5747400000000003E-2</v>
      </c>
      <c r="W498" s="13">
        <v>3.7344499999999998E-3</v>
      </c>
      <c r="X498" s="13">
        <v>0.15247816</v>
      </c>
      <c r="Y498" s="13">
        <v>3.3690650000000003E-2</v>
      </c>
      <c r="Z498" s="13">
        <v>5.5747400000000003E-2</v>
      </c>
      <c r="AA498" s="13">
        <v>3.7344499999999998E-3</v>
      </c>
      <c r="AB498" s="13">
        <v>0.15247816</v>
      </c>
      <c r="AC498" s="13">
        <v>3.3690650000000003E-2</v>
      </c>
      <c r="AD498" s="13">
        <v>5.5747400000000003E-2</v>
      </c>
      <c r="AE498" s="13">
        <v>3.7344499999999998E-3</v>
      </c>
      <c r="AF498" s="13">
        <v>0.15247816</v>
      </c>
      <c r="AG498" s="13">
        <v>3.3690650000000003E-2</v>
      </c>
      <c r="AH498" s="13">
        <v>5.5747400000000003E-2</v>
      </c>
      <c r="AI498" s="13">
        <v>3.7344499999999998E-3</v>
      </c>
      <c r="AJ498" s="13">
        <v>0.15247816</v>
      </c>
      <c r="AK498" s="13">
        <v>3.3690650000000003E-2</v>
      </c>
      <c r="AL498" s="13">
        <v>5.5747400000000003E-2</v>
      </c>
      <c r="AM498" s="13">
        <v>3.7344499999999998E-3</v>
      </c>
      <c r="AN498" s="13">
        <v>0.15247816</v>
      </c>
      <c r="AO498" s="13">
        <v>3.3690650000000003E-2</v>
      </c>
      <c r="AP498" s="13">
        <v>5.5747400000000003E-2</v>
      </c>
      <c r="AQ498" s="13">
        <v>3.7344499999999998E-3</v>
      </c>
      <c r="AR498" s="13">
        <v>0.15247816</v>
      </c>
      <c r="AS498" s="13">
        <v>3.3690650000000003E-2</v>
      </c>
      <c r="AT498" s="13">
        <v>5.5747400000000003E-2</v>
      </c>
      <c r="AU498" s="13">
        <v>3.7344499999999998E-3</v>
      </c>
      <c r="AV498" s="13">
        <v>0.15247816</v>
      </c>
      <c r="AW498" s="13">
        <v>3.3690650000000003E-2</v>
      </c>
      <c r="AX498" s="13">
        <v>5.5747400000000003E-2</v>
      </c>
      <c r="AY498" s="13">
        <v>3.7344499999999998E-3</v>
      </c>
      <c r="AZ498" s="13">
        <v>0.15247816</v>
      </c>
      <c r="BA498" s="86">
        <v>2.5000000000000001E-2</v>
      </c>
      <c r="BB498" s="86">
        <v>1.58730158730159E-2</v>
      </c>
      <c r="BC498" s="13">
        <v>0</v>
      </c>
      <c r="BD498" s="13">
        <v>2.7777777777777801E-2</v>
      </c>
      <c r="BE498" s="14">
        <v>4.9382716049382699E-2</v>
      </c>
      <c r="BF498" s="14">
        <v>1.6129032258064498E-2</v>
      </c>
      <c r="BG498" s="14">
        <v>0</v>
      </c>
      <c r="BH498" s="14">
        <v>1.35135135135135E-2</v>
      </c>
      <c r="BI498" s="14">
        <v>4.5454545454545497E-2</v>
      </c>
      <c r="BJ498" s="14">
        <v>3.03030303030303E-2</v>
      </c>
      <c r="BK498" s="14">
        <v>0</v>
      </c>
      <c r="BL498" s="430">
        <v>2.3809523809523801E-2</v>
      </c>
      <c r="BM498" s="14">
        <v>5.8823529411764698E-2</v>
      </c>
      <c r="BN498" s="14">
        <v>3.3898305084745797E-2</v>
      </c>
      <c r="BO498" s="14">
        <v>0</v>
      </c>
      <c r="BP498" s="14">
        <v>1.2345679012345699E-2</v>
      </c>
      <c r="BQ498" s="86">
        <v>5.8823529411764698E-2</v>
      </c>
      <c r="BR498" s="86">
        <v>3.3898305084745797E-2</v>
      </c>
      <c r="BS498" s="86">
        <v>0</v>
      </c>
      <c r="BT498" s="86">
        <v>1.2345679012345699E-2</v>
      </c>
      <c r="BU498" s="14" t="s">
        <v>36</v>
      </c>
      <c r="BV498" s="14" t="s">
        <v>35</v>
      </c>
      <c r="BW498" s="14" t="s">
        <v>35</v>
      </c>
      <c r="BX498" s="14" t="s">
        <v>35</v>
      </c>
      <c r="BY498" s="14" t="s">
        <v>36</v>
      </c>
      <c r="BZ498" s="14" t="s">
        <v>35</v>
      </c>
      <c r="CA498" s="14" t="s">
        <v>35</v>
      </c>
      <c r="CB498" s="14" t="s">
        <v>35</v>
      </c>
      <c r="CC498" s="14">
        <v>16.16</v>
      </c>
      <c r="CD498" s="14">
        <v>16.16</v>
      </c>
      <c r="CE498" s="14">
        <v>16.16</v>
      </c>
      <c r="CF498" s="14">
        <v>16.16</v>
      </c>
      <c r="CG498" s="14">
        <v>16.16</v>
      </c>
      <c r="CH498" s="14">
        <v>16.16</v>
      </c>
      <c r="CI498" s="14">
        <v>15.92</v>
      </c>
      <c r="CJ498" s="14">
        <f>INDEX('Monthy Targets'!AC:AC,(MATCH(FY2019_ALL_Targets!$B:$B,'Monthy Targets'!$B:$B,0)))</f>
        <v>15.86</v>
      </c>
      <c r="CK498" s="14">
        <f>INDEX('Monthy Targets'!AD:AD,(MATCH(FY2019_ALL_Targets!$B:$B,'Monthy Targets'!$B:$B,0)))</f>
        <v>15.86</v>
      </c>
      <c r="CL498" s="14">
        <f>INDEX('Monthy Targets'!AE:AE,(MATCH(FY2019_ALL_Targets!$B:$B,'Monthy Targets'!$B:$B,0)))</f>
        <v>15.86</v>
      </c>
      <c r="CM498" s="14">
        <f>INDEX('Monthy Targets'!AF:AF,(MATCH(FY2019_ALL_Targets!$B:$B,'Monthy Targets'!$B:$B,0)))</f>
        <v>15.86</v>
      </c>
      <c r="CN498" s="14">
        <f>INDEX('Monthy Targets'!AG:AG,(MATCH(FY2019_ALL_Targets!$B:$B,'Monthy Targets'!$B:$B,0)))</f>
        <v>15.86</v>
      </c>
      <c r="CO498" s="14">
        <v>1.0900000000000001</v>
      </c>
      <c r="CP498" s="14">
        <v>1.0900000000000001</v>
      </c>
      <c r="CQ498" s="14">
        <v>1.0900000000000001</v>
      </c>
      <c r="CR498" s="14">
        <v>1.0900000000000001</v>
      </c>
      <c r="CS498" s="14">
        <v>0</v>
      </c>
      <c r="CT498" s="14">
        <v>1.0900000000000001</v>
      </c>
      <c r="CU498" s="14">
        <v>1.0900000000000001</v>
      </c>
      <c r="CV498" s="14">
        <v>1.0900000000000001</v>
      </c>
      <c r="CW498" s="14">
        <v>0</v>
      </c>
      <c r="CX498" s="14">
        <v>1.08</v>
      </c>
      <c r="CY498" s="14">
        <v>1.08</v>
      </c>
      <c r="CZ498" s="14">
        <v>1.08</v>
      </c>
      <c r="DA498" s="14">
        <f>IF('QIPP Scorecard'!$AA$1=4,IF(FY2019_ALL_Targets!$BU498="Yes",INDEX('Final Comp Values'!$BN:$BN,MATCH(FY2019_ALL_Targets!$A498,'Final Comp Values'!$B:$B,0)),IF($BU498="Min Data",0,0)),0)</f>
        <v>0</v>
      </c>
      <c r="DB498" s="14">
        <f>IF('QIPP Scorecard'!$AA$1=4,IF(FY2019_ALL_Targets!$BV498="Yes",INDEX('Final Comp Values'!$BN:$BN,MATCH(FY2019_ALL_Targets!$A498,'Final Comp Values'!$B:$B,0)),IF($BV498="Min Data",0,0)),0)</f>
        <v>1.08</v>
      </c>
      <c r="DC498" s="14">
        <f>IF('QIPP Scorecard'!$AA$1=4,IF(FY2019_ALL_Targets!$BW498="Yes",INDEX('Final Comp Values'!$BN:$BN,MATCH(FY2019_ALL_Targets!$A498,'Final Comp Values'!$B:$B,0)),IF(CI498="Min Data",0,0)),0)</f>
        <v>1.08</v>
      </c>
      <c r="DD498" s="14">
        <f>IF('QIPP Scorecard'!$AA$1=4,IF(FY2019_ALL_Targets!$BX498="Yes",INDEX('Final Comp Values'!$BN:$BN,MATCH(FY2019_ALL_Targets!$A498,'Final Comp Values'!$B:$B,0)),IF($BX498="Min Data",0,0)),0)</f>
        <v>1.08</v>
      </c>
      <c r="DE498" s="14">
        <v>2.0299999999999998</v>
      </c>
      <c r="DF498" s="14">
        <v>2.0299999999999998</v>
      </c>
      <c r="DG498" s="14">
        <v>2.0299999999999998</v>
      </c>
      <c r="DH498" s="14">
        <v>2.0299999999999998</v>
      </c>
      <c r="DI498" s="14">
        <v>0</v>
      </c>
      <c r="DJ498" s="14">
        <v>2.0299999999999998</v>
      </c>
      <c r="DK498" s="14">
        <v>2.0299999999999998</v>
      </c>
      <c r="DL498" s="14">
        <v>2.0299999999999998</v>
      </c>
      <c r="DM498" s="14">
        <v>0</v>
      </c>
      <c r="DN498" s="14">
        <v>2</v>
      </c>
      <c r="DO498" s="14">
        <v>2</v>
      </c>
      <c r="DP498" s="14">
        <v>2</v>
      </c>
      <c r="DQ498" s="14">
        <f>IF('QIPP Scorecard'!$AA$1=4,IF(FY2019_ALL_Targets!$BY498="Yes",INDEX('Final Comp Values'!$BK:$BK,MATCH(FY2019_ALL_Targets!$A498,'Final Comp Values'!$B:$B,0)),IF($BY498="Min Data",0,0)),0)</f>
        <v>0</v>
      </c>
      <c r="DR498" s="14">
        <f>IF('QIPP Scorecard'!$AA$1=4,IF(FY2019_ALL_Targets!$BZ498="Yes",INDEX('Final Comp Values'!$BO:$BO,MATCH(FY2019_ALL_Targets!$A498,'Final Comp Values'!$B:$B,0)),IF($BZ498="Min Data",0,0)),0)</f>
        <v>2</v>
      </c>
      <c r="DS498" s="14">
        <f>IF('QIPP Scorecard'!$AA$1=4,IF(FY2019_ALL_Targets!$CA498="Yes",INDEX('Final Comp Values'!$BO:$BO,MATCH(FY2019_ALL_Targets!$A498,'Final Comp Values'!$B:$B,0)),IF($CA498="Min Data",0,0)),0)</f>
        <v>2</v>
      </c>
      <c r="DT498" s="14">
        <f>IF('QIPP Scorecard'!$AA$1=4,IF(FY2019_ALL_Targets!$CB498="Yes",INDEX('Final Comp Values'!$BO:$BO,MATCH(FY2019_ALL_Targets!$A498,'Final Comp Values'!$B:$B,0)),IF($CB498="Min Data",0,0)),0)</f>
        <v>2</v>
      </c>
      <c r="DU498" s="14">
        <v>2.87</v>
      </c>
      <c r="DV498" s="14">
        <v>2.89</v>
      </c>
      <c r="DW498" s="14">
        <v>3.02</v>
      </c>
      <c r="DX498" s="14">
        <v>2.96</v>
      </c>
      <c r="DY498" s="12">
        <f t="shared" si="36"/>
        <v>1</v>
      </c>
      <c r="DZ498" s="12">
        <f t="shared" si="37"/>
        <v>1</v>
      </c>
      <c r="EA498" s="12">
        <f t="shared" si="38"/>
        <v>0</v>
      </c>
      <c r="EB498" s="12">
        <f t="shared" si="39"/>
        <v>0</v>
      </c>
    </row>
    <row r="499" spans="1:132" x14ac:dyDescent="0.25">
      <c r="A499" s="297">
        <v>104661</v>
      </c>
      <c r="B499" s="347">
        <v>676273</v>
      </c>
      <c r="C499" s="297">
        <v>1020181</v>
      </c>
      <c r="D499" s="14">
        <v>1497069108</v>
      </c>
      <c r="E499" s="26" t="s">
        <v>939</v>
      </c>
      <c r="F499" s="26" t="str">
        <f>INDEX('Mar - Aug'!X:X,MATCH(A499,'Mar - Aug'!B:B,0))</f>
        <v>Harris</v>
      </c>
      <c r="G499" s="26" t="s">
        <v>3055</v>
      </c>
      <c r="H499" s="26" t="s">
        <v>3065</v>
      </c>
      <c r="I499" s="26" t="str">
        <f t="shared" si="35"/>
        <v>Revision Needed</v>
      </c>
      <c r="J499" s="299" t="s">
        <v>2688</v>
      </c>
      <c r="K499" s="299" t="s">
        <v>2359</v>
      </c>
      <c r="L499" s="299" t="s">
        <v>2689</v>
      </c>
      <c r="M499" s="13">
        <v>1.0489510000000001E-2</v>
      </c>
      <c r="N499" s="13">
        <v>5.8064499999999998E-2</v>
      </c>
      <c r="O499" s="13">
        <v>0</v>
      </c>
      <c r="P499" s="13">
        <v>0.11870501</v>
      </c>
      <c r="Q499" s="13">
        <v>3.3690650000000003E-2</v>
      </c>
      <c r="R499" s="13">
        <v>5.5747400000000003E-2</v>
      </c>
      <c r="S499" s="13">
        <v>3.7344499999999998E-3</v>
      </c>
      <c r="T499" s="13">
        <v>0.15247816</v>
      </c>
      <c r="U499" s="13">
        <v>3.3690650000000003E-2</v>
      </c>
      <c r="V499" s="13">
        <v>5.7077403499999999E-2</v>
      </c>
      <c r="W499" s="13">
        <v>3.7344499999999998E-3</v>
      </c>
      <c r="X499" s="13">
        <v>0.15247816</v>
      </c>
      <c r="Y499" s="13">
        <v>3.3690650000000003E-2</v>
      </c>
      <c r="Z499" s="13">
        <v>5.5747400000000003E-2</v>
      </c>
      <c r="AA499" s="13">
        <v>3.7344499999999998E-3</v>
      </c>
      <c r="AB499" s="13">
        <v>0.15247816</v>
      </c>
      <c r="AC499" s="13">
        <v>3.3690650000000003E-2</v>
      </c>
      <c r="AD499" s="13">
        <v>5.6090306999999999E-2</v>
      </c>
      <c r="AE499" s="13">
        <v>3.7344499999999998E-3</v>
      </c>
      <c r="AF499" s="13">
        <v>0.15247816</v>
      </c>
      <c r="AG499" s="13">
        <v>3.3690650000000003E-2</v>
      </c>
      <c r="AH499" s="13">
        <v>5.5747400000000003E-2</v>
      </c>
      <c r="AI499" s="13">
        <v>3.7344499999999998E-3</v>
      </c>
      <c r="AJ499" s="13">
        <v>0.15247816</v>
      </c>
      <c r="AK499" s="13">
        <v>3.3690650000000003E-2</v>
      </c>
      <c r="AL499" s="13">
        <v>5.5747400000000003E-2</v>
      </c>
      <c r="AM499" s="13">
        <v>3.7344499999999998E-3</v>
      </c>
      <c r="AN499" s="13">
        <v>0.15247816</v>
      </c>
      <c r="AO499" s="13">
        <v>3.3690650000000003E-2</v>
      </c>
      <c r="AP499" s="13">
        <v>5.5747400000000003E-2</v>
      </c>
      <c r="AQ499" s="13">
        <v>3.7344499999999998E-3</v>
      </c>
      <c r="AR499" s="13">
        <v>0.15247816</v>
      </c>
      <c r="AS499" s="13">
        <v>3.3690650000000003E-2</v>
      </c>
      <c r="AT499" s="13">
        <v>5.5747400000000003E-2</v>
      </c>
      <c r="AU499" s="13">
        <v>3.7344499999999998E-3</v>
      </c>
      <c r="AV499" s="13">
        <v>0.15247816</v>
      </c>
      <c r="AW499" s="13">
        <v>3.3690650000000003E-2</v>
      </c>
      <c r="AX499" s="13">
        <v>5.5747400000000003E-2</v>
      </c>
      <c r="AY499" s="13">
        <v>3.7344499999999998E-3</v>
      </c>
      <c r="AZ499" s="13">
        <v>0.15247816</v>
      </c>
      <c r="BA499" s="86">
        <v>0</v>
      </c>
      <c r="BB499" s="86">
        <v>4.08163265306122E-2</v>
      </c>
      <c r="BC499" s="13">
        <v>0</v>
      </c>
      <c r="BD499" s="13">
        <v>8.6956521739130405E-2</v>
      </c>
      <c r="BE499" s="14">
        <v>0</v>
      </c>
      <c r="BF499" s="14">
        <v>3.6363636363636397E-2</v>
      </c>
      <c r="BG499" s="14">
        <v>0</v>
      </c>
      <c r="BH499" s="14">
        <v>8.2191780821917804E-2</v>
      </c>
      <c r="BI499" s="14">
        <v>0</v>
      </c>
      <c r="BJ499" s="14">
        <v>1.7543859649122799E-2</v>
      </c>
      <c r="BK499" s="14">
        <v>0</v>
      </c>
      <c r="BL499" s="430">
        <v>0.12</v>
      </c>
      <c r="BM499" s="14">
        <v>0</v>
      </c>
      <c r="BN499" s="14">
        <v>3.125E-2</v>
      </c>
      <c r="BO499" s="14">
        <v>0</v>
      </c>
      <c r="BP499" s="14">
        <v>0.10126582278481</v>
      </c>
      <c r="BQ499" s="86">
        <v>0</v>
      </c>
      <c r="BR499" s="86">
        <v>3.125E-2</v>
      </c>
      <c r="BS499" s="86">
        <v>0</v>
      </c>
      <c r="BT499" s="86">
        <v>0.10126582278481</v>
      </c>
      <c r="BU499" s="14" t="s">
        <v>35</v>
      </c>
      <c r="BV499" s="14" t="s">
        <v>35</v>
      </c>
      <c r="BW499" s="14" t="s">
        <v>35</v>
      </c>
      <c r="BX499" s="14" t="s">
        <v>35</v>
      </c>
      <c r="BY499" s="14" t="s">
        <v>35</v>
      </c>
      <c r="BZ499" s="14" t="s">
        <v>35</v>
      </c>
      <c r="CA499" s="14" t="s">
        <v>35</v>
      </c>
      <c r="CB499" s="14" t="s">
        <v>35</v>
      </c>
      <c r="CC499" s="14">
        <v>6.04</v>
      </c>
      <c r="CD499" s="14">
        <v>6.04</v>
      </c>
      <c r="CE499" s="14">
        <v>6.04</v>
      </c>
      <c r="CF499" s="14">
        <v>6.04</v>
      </c>
      <c r="CG499" s="14">
        <v>6.04</v>
      </c>
      <c r="CH499" s="14">
        <v>6.04</v>
      </c>
      <c r="CI499" s="14">
        <v>4.93</v>
      </c>
      <c r="CJ499" s="14">
        <f>INDEX('Monthy Targets'!AC:AC,(MATCH(FY2019_ALL_Targets!$B:$B,'Monthy Targets'!$B:$B,0)))</f>
        <v>4.91</v>
      </c>
      <c r="CK499" s="14">
        <f>INDEX('Monthy Targets'!AD:AD,(MATCH(FY2019_ALL_Targets!$B:$B,'Monthy Targets'!$B:$B,0)))</f>
        <v>4.91</v>
      </c>
      <c r="CL499" s="14">
        <f>INDEX('Monthy Targets'!AE:AE,(MATCH(FY2019_ALL_Targets!$B:$B,'Monthy Targets'!$B:$B,0)))</f>
        <v>4.91</v>
      </c>
      <c r="CM499" s="14">
        <f>INDEX('Monthy Targets'!AF:AF,(MATCH(FY2019_ALL_Targets!$B:$B,'Monthy Targets'!$B:$B,0)))</f>
        <v>4.91</v>
      </c>
      <c r="CN499" s="14">
        <f>INDEX('Monthy Targets'!AG:AG,(MATCH(FY2019_ALL_Targets!$B:$B,'Monthy Targets'!$B:$B,0)))</f>
        <v>4.91</v>
      </c>
      <c r="CO499" s="14">
        <v>0.41</v>
      </c>
      <c r="CP499" s="14">
        <v>0.41</v>
      </c>
      <c r="CQ499" s="14">
        <v>0.41</v>
      </c>
      <c r="CR499" s="14">
        <v>0.41</v>
      </c>
      <c r="CS499" s="14">
        <v>0.41</v>
      </c>
      <c r="CT499" s="14">
        <v>0.41</v>
      </c>
      <c r="CU499" s="14">
        <v>0.41</v>
      </c>
      <c r="CV499" s="14">
        <v>0.41</v>
      </c>
      <c r="CW499" s="14">
        <v>0.33</v>
      </c>
      <c r="CX499" s="14">
        <v>0.33</v>
      </c>
      <c r="CY499" s="14">
        <v>0.33</v>
      </c>
      <c r="CZ499" s="14">
        <v>0.33</v>
      </c>
      <c r="DA499" s="14">
        <f>IF('QIPP Scorecard'!$AA$1=4,IF(FY2019_ALL_Targets!$BU499="Yes",INDEX('Final Comp Values'!$BN:$BN,MATCH(FY2019_ALL_Targets!$A499,'Final Comp Values'!$B:$B,0)),IF($BU499="Min Data",0,0)),0)</f>
        <v>0.33</v>
      </c>
      <c r="DB499" s="14">
        <f>IF('QIPP Scorecard'!$AA$1=4,IF(FY2019_ALL_Targets!$BV499="Yes",INDEX('Final Comp Values'!$BN:$BN,MATCH(FY2019_ALL_Targets!$A499,'Final Comp Values'!$B:$B,0)),IF($BV499="Min Data",0,0)),0)</f>
        <v>0.33</v>
      </c>
      <c r="DC499" s="14">
        <f>IF('QIPP Scorecard'!$AA$1=4,IF(FY2019_ALL_Targets!$BW499="Yes",INDEX('Final Comp Values'!$BN:$BN,MATCH(FY2019_ALL_Targets!$A499,'Final Comp Values'!$B:$B,0)),IF(CI499="Min Data",0,0)),0)</f>
        <v>0.33</v>
      </c>
      <c r="DD499" s="14">
        <f>IF('QIPP Scorecard'!$AA$1=4,IF(FY2019_ALL_Targets!$BX499="Yes",INDEX('Final Comp Values'!$BN:$BN,MATCH(FY2019_ALL_Targets!$A499,'Final Comp Values'!$B:$B,0)),IF($BX499="Min Data",0,0)),0)</f>
        <v>0.33</v>
      </c>
      <c r="DE499" s="14">
        <v>0.76</v>
      </c>
      <c r="DF499" s="14">
        <v>0.76</v>
      </c>
      <c r="DG499" s="14">
        <v>0.76</v>
      </c>
      <c r="DH499" s="14">
        <v>0.76</v>
      </c>
      <c r="DI499" s="14">
        <v>0.76</v>
      </c>
      <c r="DJ499" s="14">
        <v>0.76</v>
      </c>
      <c r="DK499" s="14">
        <v>0.76</v>
      </c>
      <c r="DL499" s="14">
        <v>0.76</v>
      </c>
      <c r="DM499" s="14">
        <v>0.62</v>
      </c>
      <c r="DN499" s="14">
        <v>0.62</v>
      </c>
      <c r="DO499" s="14">
        <v>0.62</v>
      </c>
      <c r="DP499" s="14">
        <v>0.62</v>
      </c>
      <c r="DQ499" s="14">
        <f>IF('QIPP Scorecard'!$AA$1=4,IF(FY2019_ALL_Targets!$BY499="Yes",INDEX('Final Comp Values'!$BK:$BK,MATCH(FY2019_ALL_Targets!$A499,'Final Comp Values'!$B:$B,0)),IF($BY499="Min Data",0,0)),0)</f>
        <v>0.62</v>
      </c>
      <c r="DR499" s="14">
        <f>IF('QIPP Scorecard'!$AA$1=4,IF(FY2019_ALL_Targets!$BZ499="Yes",INDEX('Final Comp Values'!$BO:$BO,MATCH(FY2019_ALL_Targets!$A499,'Final Comp Values'!$B:$B,0)),IF($BZ499="Min Data",0,0)),0)</f>
        <v>0.62</v>
      </c>
      <c r="DS499" s="14">
        <f>IF('QIPP Scorecard'!$AA$1=4,IF(FY2019_ALL_Targets!$CA499="Yes",INDEX('Final Comp Values'!$BO:$BO,MATCH(FY2019_ALL_Targets!$A499,'Final Comp Values'!$B:$B,0)),IF($CA499="Min Data",0,0)),0)</f>
        <v>0.62</v>
      </c>
      <c r="DT499" s="14">
        <f>IF('QIPP Scorecard'!$AA$1=4,IF(FY2019_ALL_Targets!$CB499="Yes",INDEX('Final Comp Values'!$BO:$BO,MATCH(FY2019_ALL_Targets!$A499,'Final Comp Values'!$B:$B,0)),IF($CB499="Min Data",0,0)),0)</f>
        <v>0.62</v>
      </c>
      <c r="DU499" s="14">
        <v>1.07</v>
      </c>
      <c r="DV499" s="14">
        <v>1.21</v>
      </c>
      <c r="DW499" s="14">
        <v>1.26</v>
      </c>
      <c r="DX499" s="14">
        <v>1.24</v>
      </c>
      <c r="DY499" s="12">
        <f t="shared" si="36"/>
        <v>0</v>
      </c>
      <c r="DZ499" s="12">
        <f t="shared" si="37"/>
        <v>0</v>
      </c>
      <c r="EA499" s="12">
        <f t="shared" si="38"/>
        <v>0</v>
      </c>
      <c r="EB499" s="12">
        <f t="shared" si="39"/>
        <v>0</v>
      </c>
    </row>
    <row r="500" spans="1:132" x14ac:dyDescent="0.25">
      <c r="A500" s="297">
        <v>104623</v>
      </c>
      <c r="B500" s="347">
        <v>676275</v>
      </c>
      <c r="C500" s="297">
        <v>1028749</v>
      </c>
      <c r="D500" s="14">
        <v>1023339900</v>
      </c>
      <c r="E500" s="26" t="s">
        <v>941</v>
      </c>
      <c r="F500" s="26" t="str">
        <f>INDEX('Mar - Aug'!X:X,MATCH(A500,'Mar - Aug'!B:B,0))</f>
        <v>Dallas</v>
      </c>
      <c r="G500" s="26" t="s">
        <v>3037</v>
      </c>
      <c r="H500" s="26"/>
      <c r="I500" s="26" t="str">
        <f t="shared" si="35"/>
        <v/>
      </c>
      <c r="J500" s="299" t="s">
        <v>370</v>
      </c>
      <c r="K500" s="299" t="s">
        <v>945</v>
      </c>
      <c r="L500" s="299" t="s">
        <v>2739</v>
      </c>
      <c r="M500" s="13">
        <v>2.922079E-2</v>
      </c>
      <c r="N500" s="13">
        <v>3.4129689999999997E-2</v>
      </c>
      <c r="O500" s="13">
        <v>0</v>
      </c>
      <c r="P500" s="13">
        <v>5.0675669999999999E-2</v>
      </c>
      <c r="Q500" s="13">
        <v>3.3690650000000003E-2</v>
      </c>
      <c r="R500" s="13">
        <v>5.5747400000000003E-2</v>
      </c>
      <c r="S500" s="13">
        <v>3.7344499999999998E-3</v>
      </c>
      <c r="T500" s="13">
        <v>0.15247816</v>
      </c>
      <c r="U500" s="13">
        <v>3.3690650000000003E-2</v>
      </c>
      <c r="V500" s="13">
        <v>5.5747400000000003E-2</v>
      </c>
      <c r="W500" s="13">
        <v>3.7344499999999998E-3</v>
      </c>
      <c r="X500" s="13">
        <v>0.15247816</v>
      </c>
      <c r="Y500" s="13">
        <v>3.3690650000000003E-2</v>
      </c>
      <c r="Z500" s="13">
        <v>5.5747400000000003E-2</v>
      </c>
      <c r="AA500" s="13">
        <v>3.7344499999999998E-3</v>
      </c>
      <c r="AB500" s="13">
        <v>0.15247816</v>
      </c>
      <c r="AC500" s="13">
        <v>3.3690650000000003E-2</v>
      </c>
      <c r="AD500" s="13">
        <v>5.5747400000000003E-2</v>
      </c>
      <c r="AE500" s="13">
        <v>3.7344499999999998E-3</v>
      </c>
      <c r="AF500" s="13">
        <v>0.15247816</v>
      </c>
      <c r="AG500" s="13">
        <v>3.3690650000000003E-2</v>
      </c>
      <c r="AH500" s="13">
        <v>5.5747400000000003E-2</v>
      </c>
      <c r="AI500" s="13">
        <v>3.7344499999999998E-3</v>
      </c>
      <c r="AJ500" s="13">
        <v>0.15247816</v>
      </c>
      <c r="AK500" s="13">
        <v>3.3690650000000003E-2</v>
      </c>
      <c r="AL500" s="13">
        <v>5.5747400000000003E-2</v>
      </c>
      <c r="AM500" s="13">
        <v>3.7344499999999998E-3</v>
      </c>
      <c r="AN500" s="13">
        <v>0.15247816</v>
      </c>
      <c r="AO500" s="13">
        <v>3.3690650000000003E-2</v>
      </c>
      <c r="AP500" s="13">
        <v>5.5747400000000003E-2</v>
      </c>
      <c r="AQ500" s="13">
        <v>3.7344499999999998E-3</v>
      </c>
      <c r="AR500" s="13">
        <v>0.15247816</v>
      </c>
      <c r="AS500" s="13">
        <v>3.3690650000000003E-2</v>
      </c>
      <c r="AT500" s="13">
        <v>5.5747400000000003E-2</v>
      </c>
      <c r="AU500" s="13">
        <v>3.7344499999999998E-3</v>
      </c>
      <c r="AV500" s="13">
        <v>0.15247816</v>
      </c>
      <c r="AW500" s="13">
        <v>3.3690650000000003E-2</v>
      </c>
      <c r="AX500" s="13">
        <v>5.5747400000000003E-2</v>
      </c>
      <c r="AY500" s="13">
        <v>3.7344499999999998E-3</v>
      </c>
      <c r="AZ500" s="13">
        <v>0.15247816</v>
      </c>
      <c r="BA500" s="86">
        <v>0</v>
      </c>
      <c r="BB500" s="86">
        <v>0</v>
      </c>
      <c r="BC500" s="13">
        <v>0</v>
      </c>
      <c r="BD500" s="13">
        <v>1.7543859649122799E-2</v>
      </c>
      <c r="BE500" s="14">
        <v>0</v>
      </c>
      <c r="BF500" s="14">
        <v>1.4705882352941201E-2</v>
      </c>
      <c r="BG500" s="14">
        <v>0</v>
      </c>
      <c r="BH500" s="14">
        <v>4.7619047619047603E-2</v>
      </c>
      <c r="BI500" s="14">
        <v>0</v>
      </c>
      <c r="BJ500" s="14">
        <v>1.2820512820512799E-2</v>
      </c>
      <c r="BK500" s="14">
        <v>0</v>
      </c>
      <c r="BL500" s="430">
        <v>4.2857142857142899E-2</v>
      </c>
      <c r="BM500" s="14">
        <v>2.5974025974026E-2</v>
      </c>
      <c r="BN500" s="14">
        <v>1.3333333333333299E-2</v>
      </c>
      <c r="BO500" s="14">
        <v>0</v>
      </c>
      <c r="BP500" s="14">
        <v>1.4285714285714299E-2</v>
      </c>
      <c r="BQ500" s="86">
        <v>2.5974025974026E-2</v>
      </c>
      <c r="BR500" s="86">
        <v>1.3333333333333299E-2</v>
      </c>
      <c r="BS500" s="86">
        <v>0</v>
      </c>
      <c r="BT500" s="86">
        <v>1.4285714285714299E-2</v>
      </c>
      <c r="BU500" s="14" t="s">
        <v>35</v>
      </c>
      <c r="BV500" s="14" t="s">
        <v>35</v>
      </c>
      <c r="BW500" s="14" t="s">
        <v>35</v>
      </c>
      <c r="BX500" s="14" t="s">
        <v>35</v>
      </c>
      <c r="BY500" s="14" t="s">
        <v>35</v>
      </c>
      <c r="BZ500" s="14" t="s">
        <v>35</v>
      </c>
      <c r="CA500" s="14" t="s">
        <v>35</v>
      </c>
      <c r="CB500" s="14" t="s">
        <v>35</v>
      </c>
      <c r="CC500" s="14">
        <v>5.08</v>
      </c>
      <c r="CD500" s="14">
        <v>5.08</v>
      </c>
      <c r="CE500" s="14">
        <v>5.08</v>
      </c>
      <c r="CF500" s="14">
        <v>5.08</v>
      </c>
      <c r="CG500" s="14">
        <v>5.08</v>
      </c>
      <c r="CH500" s="14">
        <v>5.08</v>
      </c>
      <c r="CI500" s="14">
        <v>4.93</v>
      </c>
      <c r="CJ500" s="14">
        <f>INDEX('Monthy Targets'!AC:AC,(MATCH(FY2019_ALL_Targets!$B:$B,'Monthy Targets'!$B:$B,0)))</f>
        <v>4.91</v>
      </c>
      <c r="CK500" s="14">
        <f>INDEX('Monthy Targets'!AD:AD,(MATCH(FY2019_ALL_Targets!$B:$B,'Monthy Targets'!$B:$B,0)))</f>
        <v>4.91</v>
      </c>
      <c r="CL500" s="14">
        <f>INDEX('Monthy Targets'!AE:AE,(MATCH(FY2019_ALL_Targets!$B:$B,'Monthy Targets'!$B:$B,0)))</f>
        <v>4.91</v>
      </c>
      <c r="CM500" s="14">
        <f>INDEX('Monthy Targets'!AF:AF,(MATCH(FY2019_ALL_Targets!$B:$B,'Monthy Targets'!$B:$B,0)))</f>
        <v>4.91</v>
      </c>
      <c r="CN500" s="14">
        <f>INDEX('Monthy Targets'!AG:AG,(MATCH(FY2019_ALL_Targets!$B:$B,'Monthy Targets'!$B:$B,0)))</f>
        <v>4.91</v>
      </c>
      <c r="CO500" s="14">
        <v>0.35</v>
      </c>
      <c r="CP500" s="14">
        <v>0.35</v>
      </c>
      <c r="CQ500" s="14">
        <v>0.35</v>
      </c>
      <c r="CR500" s="14">
        <v>0.35</v>
      </c>
      <c r="CS500" s="14">
        <v>0.35</v>
      </c>
      <c r="CT500" s="14">
        <v>0.35</v>
      </c>
      <c r="CU500" s="14">
        <v>0.35</v>
      </c>
      <c r="CV500" s="14">
        <v>0.35</v>
      </c>
      <c r="CW500" s="14">
        <v>0.33</v>
      </c>
      <c r="CX500" s="14">
        <v>0.33</v>
      </c>
      <c r="CY500" s="14">
        <v>0.33</v>
      </c>
      <c r="CZ500" s="14">
        <v>0.33</v>
      </c>
      <c r="DA500" s="14">
        <f>IF('QIPP Scorecard'!$AA$1=4,IF(FY2019_ALL_Targets!$BU500="Yes",INDEX('Final Comp Values'!$BN:$BN,MATCH(FY2019_ALL_Targets!$A500,'Final Comp Values'!$B:$B,0)),IF($BU500="Min Data",0,0)),0)</f>
        <v>0.33</v>
      </c>
      <c r="DB500" s="14">
        <f>IF('QIPP Scorecard'!$AA$1=4,IF(FY2019_ALL_Targets!$BV500="Yes",INDEX('Final Comp Values'!$BN:$BN,MATCH(FY2019_ALL_Targets!$A500,'Final Comp Values'!$B:$B,0)),IF($BV500="Min Data",0,0)),0)</f>
        <v>0.33</v>
      </c>
      <c r="DC500" s="14">
        <f>IF('QIPP Scorecard'!$AA$1=4,IF(FY2019_ALL_Targets!$BW500="Yes",INDEX('Final Comp Values'!$BN:$BN,MATCH(FY2019_ALL_Targets!$A500,'Final Comp Values'!$B:$B,0)),IF(CI500="Min Data",0,0)),0)</f>
        <v>0.33</v>
      </c>
      <c r="DD500" s="14">
        <f>IF('QIPP Scorecard'!$AA$1=4,IF(FY2019_ALL_Targets!$BX500="Yes",INDEX('Final Comp Values'!$BN:$BN,MATCH(FY2019_ALL_Targets!$A500,'Final Comp Values'!$B:$B,0)),IF($BX500="Min Data",0,0)),0)</f>
        <v>0.33</v>
      </c>
      <c r="DE500" s="14">
        <v>0.64</v>
      </c>
      <c r="DF500" s="14">
        <v>0.64</v>
      </c>
      <c r="DG500" s="14">
        <v>0.64</v>
      </c>
      <c r="DH500" s="14">
        <v>0.64</v>
      </c>
      <c r="DI500" s="14">
        <v>0.64</v>
      </c>
      <c r="DJ500" s="14">
        <v>0.64</v>
      </c>
      <c r="DK500" s="14">
        <v>0.64</v>
      </c>
      <c r="DL500" s="14">
        <v>0.64</v>
      </c>
      <c r="DM500" s="14">
        <v>0.62</v>
      </c>
      <c r="DN500" s="14">
        <v>0.62</v>
      </c>
      <c r="DO500" s="14">
        <v>0.62</v>
      </c>
      <c r="DP500" s="14">
        <v>0.62</v>
      </c>
      <c r="DQ500" s="14">
        <f>IF('QIPP Scorecard'!$AA$1=4,IF(FY2019_ALL_Targets!$BY500="Yes",INDEX('Final Comp Values'!$BK:$BK,MATCH(FY2019_ALL_Targets!$A500,'Final Comp Values'!$B:$B,0)),IF($BY500="Min Data",0,0)),0)</f>
        <v>0.62</v>
      </c>
      <c r="DR500" s="14">
        <f>IF('QIPP Scorecard'!$AA$1=4,IF(FY2019_ALL_Targets!$BZ500="Yes",INDEX('Final Comp Values'!$BO:$BO,MATCH(FY2019_ALL_Targets!$A500,'Final Comp Values'!$B:$B,0)),IF($BZ500="Min Data",0,0)),0)</f>
        <v>0.62</v>
      </c>
      <c r="DS500" s="14">
        <f>IF('QIPP Scorecard'!$AA$1=4,IF(FY2019_ALL_Targets!$CA500="Yes",INDEX('Final Comp Values'!$BO:$BO,MATCH(FY2019_ALL_Targets!$A500,'Final Comp Values'!$B:$B,0)),IF($CA500="Min Data",0,0)),0)</f>
        <v>0.62</v>
      </c>
      <c r="DT500" s="14">
        <f>IF('QIPP Scorecard'!$AA$1=4,IF(FY2019_ALL_Targets!$CB500="Yes",INDEX('Final Comp Values'!$BO:$BO,MATCH(FY2019_ALL_Targets!$A500,'Final Comp Values'!$B:$B,0)),IF($CB500="Min Data",0,0)),0)</f>
        <v>0.62</v>
      </c>
      <c r="DU500" s="14">
        <v>0.9</v>
      </c>
      <c r="DV500" s="14">
        <v>1.02</v>
      </c>
      <c r="DW500" s="14">
        <v>1.06</v>
      </c>
      <c r="DX500" s="14">
        <v>1.04</v>
      </c>
      <c r="DY500" s="12">
        <f t="shared" si="36"/>
        <v>0</v>
      </c>
      <c r="DZ500" s="12">
        <f t="shared" si="37"/>
        <v>0</v>
      </c>
      <c r="EA500" s="12">
        <f t="shared" si="38"/>
        <v>0</v>
      </c>
      <c r="EB500" s="12">
        <f t="shared" si="39"/>
        <v>0</v>
      </c>
    </row>
    <row r="501" spans="1:132" x14ac:dyDescent="0.25">
      <c r="A501" s="297">
        <v>104696</v>
      </c>
      <c r="B501" s="347">
        <v>676276</v>
      </c>
      <c r="C501" s="297">
        <v>1028836</v>
      </c>
      <c r="D501" s="14">
        <v>1346550654</v>
      </c>
      <c r="E501" s="26" t="s">
        <v>941</v>
      </c>
      <c r="F501" s="26" t="str">
        <f>INDEX('Mar - Aug'!X:X,MATCH(A501,'Mar - Aug'!B:B,0))</f>
        <v>Dallas</v>
      </c>
      <c r="G501" s="26" t="s">
        <v>3013</v>
      </c>
      <c r="H501" s="26"/>
      <c r="I501" s="26" t="str">
        <f t="shared" si="35"/>
        <v/>
      </c>
      <c r="J501" s="299" t="s">
        <v>375</v>
      </c>
      <c r="K501" s="299" t="s">
        <v>945</v>
      </c>
      <c r="L501" s="299" t="s">
        <v>376</v>
      </c>
      <c r="M501" s="13">
        <v>1.4705889999999999E-2</v>
      </c>
      <c r="N501" s="13">
        <v>7.2202150000000007E-2</v>
      </c>
      <c r="O501" s="13">
        <v>0</v>
      </c>
      <c r="P501" s="13">
        <v>7.3482430000000001E-2</v>
      </c>
      <c r="Q501" s="13">
        <v>3.3690650000000003E-2</v>
      </c>
      <c r="R501" s="13">
        <v>5.5747400000000003E-2</v>
      </c>
      <c r="S501" s="13">
        <v>3.7344499999999998E-3</v>
      </c>
      <c r="T501" s="13">
        <v>0.15247816</v>
      </c>
      <c r="U501" s="13">
        <v>3.3690650000000003E-2</v>
      </c>
      <c r="V501" s="13">
        <v>7.0974713450000004E-2</v>
      </c>
      <c r="W501" s="13">
        <v>3.7344499999999998E-3</v>
      </c>
      <c r="X501" s="13">
        <v>0.15247816</v>
      </c>
      <c r="Y501" s="13">
        <v>3.3690650000000003E-2</v>
      </c>
      <c r="Z501" s="13">
        <v>6.8592042500000006E-2</v>
      </c>
      <c r="AA501" s="13">
        <v>3.7344499999999998E-3</v>
      </c>
      <c r="AB501" s="13">
        <v>0.15247816</v>
      </c>
      <c r="AC501" s="13">
        <v>3.3690650000000003E-2</v>
      </c>
      <c r="AD501" s="13">
        <v>6.9747276900000002E-2</v>
      </c>
      <c r="AE501" s="13">
        <v>3.7344499999999998E-3</v>
      </c>
      <c r="AF501" s="13">
        <v>0.15247816</v>
      </c>
      <c r="AG501" s="13">
        <v>3.3690650000000003E-2</v>
      </c>
      <c r="AH501" s="13">
        <v>6.4981935000000005E-2</v>
      </c>
      <c r="AI501" s="13">
        <v>3.7344499999999998E-3</v>
      </c>
      <c r="AJ501" s="13">
        <v>0.15247816</v>
      </c>
      <c r="AK501" s="13">
        <v>3.3690650000000003E-2</v>
      </c>
      <c r="AL501" s="13">
        <v>6.851984035E-2</v>
      </c>
      <c r="AM501" s="13">
        <v>3.7344499999999998E-3</v>
      </c>
      <c r="AN501" s="13">
        <v>0.15247816</v>
      </c>
      <c r="AO501" s="13">
        <v>3.3690650000000003E-2</v>
      </c>
      <c r="AP501" s="13">
        <v>6.1371827499999997E-2</v>
      </c>
      <c r="AQ501" s="13">
        <v>3.7344499999999998E-3</v>
      </c>
      <c r="AR501" s="13">
        <v>0.15247816</v>
      </c>
      <c r="AS501" s="13">
        <v>3.3690650000000003E-2</v>
      </c>
      <c r="AT501" s="13">
        <v>6.71479995E-2</v>
      </c>
      <c r="AU501" s="13">
        <v>3.7344499999999998E-3</v>
      </c>
      <c r="AV501" s="13">
        <v>0.15247816</v>
      </c>
      <c r="AW501" s="13">
        <v>3.3690650000000003E-2</v>
      </c>
      <c r="AX501" s="13">
        <v>5.7761720000000003E-2</v>
      </c>
      <c r="AY501" s="13">
        <v>3.7344499999999998E-3</v>
      </c>
      <c r="AZ501" s="13">
        <v>0.15247816</v>
      </c>
      <c r="BA501" s="86">
        <v>2.40963855421687E-2</v>
      </c>
      <c r="BB501" s="86">
        <v>2.7027027027027001E-2</v>
      </c>
      <c r="BC501" s="13">
        <v>0</v>
      </c>
      <c r="BD501" s="13">
        <v>4.1095890410958902E-2</v>
      </c>
      <c r="BE501" s="14">
        <v>3.5714285714285698E-2</v>
      </c>
      <c r="BF501" s="14">
        <v>2.7027027027027001E-2</v>
      </c>
      <c r="BG501" s="14">
        <v>0</v>
      </c>
      <c r="BH501" s="14">
        <v>6.6666666666666693E-2</v>
      </c>
      <c r="BI501" s="14">
        <v>3.5714285714285698E-2</v>
      </c>
      <c r="BJ501" s="14">
        <v>1.3698630136986301E-2</v>
      </c>
      <c r="BK501" s="14">
        <v>0</v>
      </c>
      <c r="BL501" s="430">
        <v>0.04</v>
      </c>
      <c r="BM501" s="14">
        <v>4.9382716049382699E-2</v>
      </c>
      <c r="BN501" s="14">
        <v>5.1724137931034503E-2</v>
      </c>
      <c r="BO501" s="14">
        <v>0</v>
      </c>
      <c r="BP501" s="14">
        <v>6.8493150684931503E-2</v>
      </c>
      <c r="BQ501" s="86">
        <v>4.9382716049382699E-2</v>
      </c>
      <c r="BR501" s="86">
        <v>5.1724137931034503E-2</v>
      </c>
      <c r="BS501" s="86">
        <v>0</v>
      </c>
      <c r="BT501" s="86">
        <v>6.8493150684931503E-2</v>
      </c>
      <c r="BU501" s="14" t="s">
        <v>36</v>
      </c>
      <c r="BV501" s="14" t="s">
        <v>35</v>
      </c>
      <c r="BW501" s="14" t="s">
        <v>35</v>
      </c>
      <c r="BX501" s="14" t="s">
        <v>35</v>
      </c>
      <c r="BY501" s="14" t="s">
        <v>36</v>
      </c>
      <c r="BZ501" s="14" t="s">
        <v>35</v>
      </c>
      <c r="CA501" s="14" t="s">
        <v>35</v>
      </c>
      <c r="CB501" s="14" t="s">
        <v>35</v>
      </c>
      <c r="CC501" s="14">
        <v>6.8</v>
      </c>
      <c r="CD501" s="14">
        <v>6.8</v>
      </c>
      <c r="CE501" s="14">
        <v>6.8</v>
      </c>
      <c r="CF501" s="14">
        <v>6.8</v>
      </c>
      <c r="CG501" s="14">
        <v>6.8</v>
      </c>
      <c r="CH501" s="14">
        <v>6.8</v>
      </c>
      <c r="CI501" s="14">
        <v>6.59</v>
      </c>
      <c r="CJ501" s="14">
        <f>INDEX('Monthy Targets'!AC:AC,(MATCH(FY2019_ALL_Targets!$B:$B,'Monthy Targets'!$B:$B,0)))</f>
        <v>6.57</v>
      </c>
      <c r="CK501" s="14">
        <f>INDEX('Monthy Targets'!AD:AD,(MATCH(FY2019_ALL_Targets!$B:$B,'Monthy Targets'!$B:$B,0)))</f>
        <v>6.57</v>
      </c>
      <c r="CL501" s="14">
        <f>INDEX('Monthy Targets'!AE:AE,(MATCH(FY2019_ALL_Targets!$B:$B,'Monthy Targets'!$B:$B,0)))</f>
        <v>6.57</v>
      </c>
      <c r="CM501" s="14">
        <f>INDEX('Monthy Targets'!AF:AF,(MATCH(FY2019_ALL_Targets!$B:$B,'Monthy Targets'!$B:$B,0)))</f>
        <v>6.57</v>
      </c>
      <c r="CN501" s="14">
        <f>INDEX('Monthy Targets'!AG:AG,(MATCH(FY2019_ALL_Targets!$B:$B,'Monthy Targets'!$B:$B,0)))</f>
        <v>6.57</v>
      </c>
      <c r="CO501" s="14">
        <v>0.46</v>
      </c>
      <c r="CP501" s="14">
        <v>0.46</v>
      </c>
      <c r="CQ501" s="14">
        <v>0.46</v>
      </c>
      <c r="CR501" s="14">
        <v>0.46</v>
      </c>
      <c r="CS501" s="14">
        <v>0</v>
      </c>
      <c r="CT501" s="14">
        <v>0.46</v>
      </c>
      <c r="CU501" s="14">
        <v>0.46</v>
      </c>
      <c r="CV501" s="14">
        <v>0.46</v>
      </c>
      <c r="CW501" s="14">
        <v>0</v>
      </c>
      <c r="CX501" s="14">
        <v>0.45</v>
      </c>
      <c r="CY501" s="14">
        <v>0.45</v>
      </c>
      <c r="CZ501" s="14">
        <v>0.45</v>
      </c>
      <c r="DA501" s="14">
        <f>IF('QIPP Scorecard'!$AA$1=4,IF(FY2019_ALL_Targets!$BU501="Yes",INDEX('Final Comp Values'!$BN:$BN,MATCH(FY2019_ALL_Targets!$A501,'Final Comp Values'!$B:$B,0)),IF($BU501="Min Data",0,0)),0)</f>
        <v>0</v>
      </c>
      <c r="DB501" s="14">
        <f>IF('QIPP Scorecard'!$AA$1=4,IF(FY2019_ALL_Targets!$BV501="Yes",INDEX('Final Comp Values'!$BN:$BN,MATCH(FY2019_ALL_Targets!$A501,'Final Comp Values'!$B:$B,0)),IF($BV501="Min Data",0,0)),0)</f>
        <v>0.45</v>
      </c>
      <c r="DC501" s="14">
        <f>IF('QIPP Scorecard'!$AA$1=4,IF(FY2019_ALL_Targets!$BW501="Yes",INDEX('Final Comp Values'!$BN:$BN,MATCH(FY2019_ALL_Targets!$A501,'Final Comp Values'!$B:$B,0)),IF(CI501="Min Data",0,0)),0)</f>
        <v>0.45</v>
      </c>
      <c r="DD501" s="14">
        <f>IF('QIPP Scorecard'!$AA$1=4,IF(FY2019_ALL_Targets!$BX501="Yes",INDEX('Final Comp Values'!$BN:$BN,MATCH(FY2019_ALL_Targets!$A501,'Final Comp Values'!$B:$B,0)),IF($BX501="Min Data",0,0)),0)</f>
        <v>0.45</v>
      </c>
      <c r="DE501" s="14">
        <v>0.85</v>
      </c>
      <c r="DF501" s="14">
        <v>0.85</v>
      </c>
      <c r="DG501" s="14">
        <v>0.85</v>
      </c>
      <c r="DH501" s="14">
        <v>0.85</v>
      </c>
      <c r="DI501" s="14">
        <v>0</v>
      </c>
      <c r="DJ501" s="14">
        <v>0.85</v>
      </c>
      <c r="DK501" s="14">
        <v>0.85</v>
      </c>
      <c r="DL501" s="14">
        <v>0.85</v>
      </c>
      <c r="DM501" s="14">
        <v>0</v>
      </c>
      <c r="DN501" s="14">
        <v>0.83</v>
      </c>
      <c r="DO501" s="14">
        <v>0.83</v>
      </c>
      <c r="DP501" s="14">
        <v>0.83</v>
      </c>
      <c r="DQ501" s="14">
        <f>IF('QIPP Scorecard'!$AA$1=4,IF(FY2019_ALL_Targets!$BY501="Yes",INDEX('Final Comp Values'!$BK:$BK,MATCH(FY2019_ALL_Targets!$A501,'Final Comp Values'!$B:$B,0)),IF($BY501="Min Data",0,0)),0)</f>
        <v>0</v>
      </c>
      <c r="DR501" s="14">
        <f>IF('QIPP Scorecard'!$AA$1=4,IF(FY2019_ALL_Targets!$BZ501="Yes",INDEX('Final Comp Values'!$BO:$BO,MATCH(FY2019_ALL_Targets!$A501,'Final Comp Values'!$B:$B,0)),IF($BZ501="Min Data",0,0)),0)</f>
        <v>0.83</v>
      </c>
      <c r="DS501" s="14">
        <f>IF('QIPP Scorecard'!$AA$1=4,IF(FY2019_ALL_Targets!$CA501="Yes",INDEX('Final Comp Values'!$BO:$BO,MATCH(FY2019_ALL_Targets!$A501,'Final Comp Values'!$B:$B,0)),IF($CA501="Min Data",0,0)),0)</f>
        <v>0.83</v>
      </c>
      <c r="DT501" s="14">
        <f>IF('QIPP Scorecard'!$AA$1=4,IF(FY2019_ALL_Targets!$CB501="Yes",INDEX('Final Comp Values'!$BO:$BO,MATCH(FY2019_ALL_Targets!$A501,'Final Comp Values'!$B:$B,0)),IF($CB501="Min Data",0,0)),0)</f>
        <v>0.83</v>
      </c>
      <c r="DU501" s="14">
        <v>1.21</v>
      </c>
      <c r="DV501" s="14">
        <v>1.22</v>
      </c>
      <c r="DW501" s="14">
        <v>1.27</v>
      </c>
      <c r="DX501" s="14">
        <v>1.25</v>
      </c>
      <c r="DY501" s="12">
        <f t="shared" si="36"/>
        <v>1</v>
      </c>
      <c r="DZ501" s="12">
        <f t="shared" si="37"/>
        <v>1</v>
      </c>
      <c r="EA501" s="12">
        <f t="shared" si="38"/>
        <v>0</v>
      </c>
      <c r="EB501" s="12">
        <f t="shared" si="39"/>
        <v>0</v>
      </c>
    </row>
    <row r="502" spans="1:132" x14ac:dyDescent="0.25">
      <c r="A502" s="297">
        <v>104710</v>
      </c>
      <c r="B502" s="347">
        <v>676280</v>
      </c>
      <c r="C502" s="297">
        <v>1025768</v>
      </c>
      <c r="D502" s="14">
        <v>1467878629</v>
      </c>
      <c r="E502" s="26" t="s">
        <v>940</v>
      </c>
      <c r="F502" s="26" t="str">
        <f>INDEX('Mar - Aug'!X:X,MATCH(A502,'Mar - Aug'!B:B,0))</f>
        <v>Travis</v>
      </c>
      <c r="G502" s="26" t="s">
        <v>3092</v>
      </c>
      <c r="H502" s="26"/>
      <c r="I502" s="26" t="str">
        <f t="shared" si="35"/>
        <v/>
      </c>
      <c r="J502" s="299" t="s">
        <v>377</v>
      </c>
      <c r="K502" s="299" t="s">
        <v>1002</v>
      </c>
      <c r="L502" s="299" t="s">
        <v>2685</v>
      </c>
      <c r="M502" s="13">
        <v>2.8688539999999998E-2</v>
      </c>
      <c r="N502" s="13">
        <v>6.211179E-2</v>
      </c>
      <c r="O502" s="13">
        <v>0</v>
      </c>
      <c r="P502" s="13">
        <v>0.10699586</v>
      </c>
      <c r="Q502" s="13">
        <v>3.3690650000000003E-2</v>
      </c>
      <c r="R502" s="13">
        <v>5.5747400000000003E-2</v>
      </c>
      <c r="S502" s="13">
        <v>3.7344499999999998E-3</v>
      </c>
      <c r="T502" s="13">
        <v>0.15247816</v>
      </c>
      <c r="U502" s="13">
        <v>3.3690650000000003E-2</v>
      </c>
      <c r="V502" s="13">
        <v>6.1055889570000001E-2</v>
      </c>
      <c r="W502" s="13">
        <v>3.7344499999999998E-3</v>
      </c>
      <c r="X502" s="13">
        <v>0.15247816</v>
      </c>
      <c r="Y502" s="13">
        <v>3.3690650000000003E-2</v>
      </c>
      <c r="Z502" s="13">
        <v>5.9006200500000001E-2</v>
      </c>
      <c r="AA502" s="13">
        <v>3.7344499999999998E-3</v>
      </c>
      <c r="AB502" s="13">
        <v>0.15247816</v>
      </c>
      <c r="AC502" s="13">
        <v>3.3690650000000003E-2</v>
      </c>
      <c r="AD502" s="13">
        <v>5.9999989140000001E-2</v>
      </c>
      <c r="AE502" s="13">
        <v>3.7344499999999998E-3</v>
      </c>
      <c r="AF502" s="13">
        <v>0.15247816</v>
      </c>
      <c r="AG502" s="13">
        <v>3.3690650000000003E-2</v>
      </c>
      <c r="AH502" s="13">
        <v>5.5900611000000003E-2</v>
      </c>
      <c r="AI502" s="13">
        <v>3.7344499999999998E-3</v>
      </c>
      <c r="AJ502" s="13">
        <v>0.15247816</v>
      </c>
      <c r="AK502" s="13">
        <v>3.3690650000000003E-2</v>
      </c>
      <c r="AL502" s="13">
        <v>5.8944088710000002E-2</v>
      </c>
      <c r="AM502" s="13">
        <v>3.7344499999999998E-3</v>
      </c>
      <c r="AN502" s="13">
        <v>0.15247816</v>
      </c>
      <c r="AO502" s="13">
        <v>3.3690650000000003E-2</v>
      </c>
      <c r="AP502" s="13">
        <v>5.5747400000000003E-2</v>
      </c>
      <c r="AQ502" s="13">
        <v>3.7344499999999998E-3</v>
      </c>
      <c r="AR502" s="13">
        <v>0.15247816</v>
      </c>
      <c r="AS502" s="13">
        <v>3.3690650000000003E-2</v>
      </c>
      <c r="AT502" s="13">
        <v>5.7763964700000003E-2</v>
      </c>
      <c r="AU502" s="13">
        <v>3.7344499999999998E-3</v>
      </c>
      <c r="AV502" s="13">
        <v>0.15247816</v>
      </c>
      <c r="AW502" s="13">
        <v>3.3690650000000003E-2</v>
      </c>
      <c r="AX502" s="13">
        <v>5.5747400000000003E-2</v>
      </c>
      <c r="AY502" s="13">
        <v>3.7344499999999998E-3</v>
      </c>
      <c r="AZ502" s="13">
        <v>0.15247816</v>
      </c>
      <c r="BA502" s="86">
        <v>4.6875E-2</v>
      </c>
      <c r="BB502" s="86">
        <v>0.06</v>
      </c>
      <c r="BC502" s="13">
        <v>0</v>
      </c>
      <c r="BD502" s="13">
        <v>0.158730158730159</v>
      </c>
      <c r="BE502" s="14">
        <v>6.4516129032258104E-2</v>
      </c>
      <c r="BF502" s="14">
        <v>4.08163265306122E-2</v>
      </c>
      <c r="BG502" s="14">
        <v>0</v>
      </c>
      <c r="BH502" s="14">
        <v>0.16393442622950799</v>
      </c>
      <c r="BI502" s="14">
        <v>1.7857142857142901E-2</v>
      </c>
      <c r="BJ502" s="14">
        <v>2.3809523809523801E-2</v>
      </c>
      <c r="BK502" s="14">
        <v>0</v>
      </c>
      <c r="BL502" s="430">
        <v>0.163636363636364</v>
      </c>
      <c r="BM502" s="14">
        <v>1.6949152542372899E-2</v>
      </c>
      <c r="BN502" s="14">
        <v>6.9767441860465101E-2</v>
      </c>
      <c r="BO502" s="14">
        <v>0</v>
      </c>
      <c r="BP502" s="14">
        <v>0.15517241379310301</v>
      </c>
      <c r="BQ502" s="86">
        <v>1.6949152542372899E-2</v>
      </c>
      <c r="BR502" s="86">
        <v>6.9767441860465101E-2</v>
      </c>
      <c r="BS502" s="86">
        <v>0</v>
      </c>
      <c r="BT502" s="86">
        <v>0.15517241379310301</v>
      </c>
      <c r="BU502" s="14" t="s">
        <v>35</v>
      </c>
      <c r="BV502" s="14" t="s">
        <v>36</v>
      </c>
      <c r="BW502" s="14" t="s">
        <v>35</v>
      </c>
      <c r="BX502" s="14" t="s">
        <v>36</v>
      </c>
      <c r="BY502" s="14" t="s">
        <v>35</v>
      </c>
      <c r="BZ502" s="14" t="s">
        <v>36</v>
      </c>
      <c r="CA502" s="14" t="s">
        <v>35</v>
      </c>
      <c r="CB502" s="14" t="s">
        <v>36</v>
      </c>
      <c r="CC502" s="14">
        <v>9.66</v>
      </c>
      <c r="CD502" s="14">
        <v>9.66</v>
      </c>
      <c r="CE502" s="14">
        <v>9.66</v>
      </c>
      <c r="CF502" s="14">
        <v>9.66</v>
      </c>
      <c r="CG502" s="14">
        <v>9.66</v>
      </c>
      <c r="CH502" s="14">
        <v>9.66</v>
      </c>
      <c r="CI502" s="14">
        <v>9.51</v>
      </c>
      <c r="CJ502" s="14">
        <f>INDEX('Monthy Targets'!AC:AC,(MATCH(FY2019_ALL_Targets!$B:$B,'Monthy Targets'!$B:$B,0)))</f>
        <v>9.48</v>
      </c>
      <c r="CK502" s="14">
        <f>INDEX('Monthy Targets'!AD:AD,(MATCH(FY2019_ALL_Targets!$B:$B,'Monthy Targets'!$B:$B,0)))</f>
        <v>9.48</v>
      </c>
      <c r="CL502" s="14">
        <f>INDEX('Monthy Targets'!AE:AE,(MATCH(FY2019_ALL_Targets!$B:$B,'Monthy Targets'!$B:$B,0)))</f>
        <v>9.48</v>
      </c>
      <c r="CM502" s="14">
        <f>INDEX('Monthy Targets'!AF:AF,(MATCH(FY2019_ALL_Targets!$B:$B,'Monthy Targets'!$B:$B,0)))</f>
        <v>9.48</v>
      </c>
      <c r="CN502" s="14">
        <f>INDEX('Monthy Targets'!AG:AG,(MATCH(FY2019_ALL_Targets!$B:$B,'Monthy Targets'!$B:$B,0)))</f>
        <v>9.48</v>
      </c>
      <c r="CO502" s="14">
        <v>0</v>
      </c>
      <c r="CP502" s="14">
        <v>0.65</v>
      </c>
      <c r="CQ502" s="14">
        <v>0.65</v>
      </c>
      <c r="CR502" s="14">
        <v>0</v>
      </c>
      <c r="CS502" s="14">
        <v>0</v>
      </c>
      <c r="CT502" s="14">
        <v>0.65</v>
      </c>
      <c r="CU502" s="14">
        <v>0.65</v>
      </c>
      <c r="CV502" s="14">
        <v>0</v>
      </c>
      <c r="CW502" s="14">
        <v>0.64</v>
      </c>
      <c r="CX502" s="14">
        <v>0.64</v>
      </c>
      <c r="CY502" s="14">
        <v>0.64</v>
      </c>
      <c r="CZ502" s="14">
        <v>0</v>
      </c>
      <c r="DA502" s="14">
        <f>IF('QIPP Scorecard'!$AA$1=4,IF(FY2019_ALL_Targets!$BU502="Yes",INDEX('Final Comp Values'!$BN:$BN,MATCH(FY2019_ALL_Targets!$A502,'Final Comp Values'!$B:$B,0)),IF($BU502="Min Data",0,0)),0)</f>
        <v>0.64</v>
      </c>
      <c r="DB502" s="14">
        <f>IF('QIPP Scorecard'!$AA$1=4,IF(FY2019_ALL_Targets!$BV502="Yes",INDEX('Final Comp Values'!$BN:$BN,MATCH(FY2019_ALL_Targets!$A502,'Final Comp Values'!$B:$B,0)),IF($BV502="Min Data",0,0)),0)</f>
        <v>0</v>
      </c>
      <c r="DC502" s="14">
        <f>IF('QIPP Scorecard'!$AA$1=4,IF(FY2019_ALL_Targets!$BW502="Yes",INDEX('Final Comp Values'!$BN:$BN,MATCH(FY2019_ALL_Targets!$A502,'Final Comp Values'!$B:$B,0)),IF(CI502="Min Data",0,0)),0)</f>
        <v>0.64</v>
      </c>
      <c r="DD502" s="14">
        <f>IF('QIPP Scorecard'!$AA$1=4,IF(FY2019_ALL_Targets!$BX502="Yes",INDEX('Final Comp Values'!$BN:$BN,MATCH(FY2019_ALL_Targets!$A502,'Final Comp Values'!$B:$B,0)),IF($BX502="Min Data",0,0)),0)</f>
        <v>0</v>
      </c>
      <c r="DE502" s="14">
        <v>0</v>
      </c>
      <c r="DF502" s="14">
        <v>0</v>
      </c>
      <c r="DG502" s="14">
        <v>1.21</v>
      </c>
      <c r="DH502" s="14">
        <v>0</v>
      </c>
      <c r="DI502" s="14">
        <v>0</v>
      </c>
      <c r="DJ502" s="14">
        <v>1.21</v>
      </c>
      <c r="DK502" s="14">
        <v>1.21</v>
      </c>
      <c r="DL502" s="14">
        <v>0</v>
      </c>
      <c r="DM502" s="14">
        <v>1.2</v>
      </c>
      <c r="DN502" s="14">
        <v>1.2</v>
      </c>
      <c r="DO502" s="14">
        <v>1.2</v>
      </c>
      <c r="DP502" s="14">
        <v>0</v>
      </c>
      <c r="DQ502" s="14">
        <f>IF('QIPP Scorecard'!$AA$1=4,IF(FY2019_ALL_Targets!$BY502="Yes",INDEX('Final Comp Values'!$BK:$BK,MATCH(FY2019_ALL_Targets!$A502,'Final Comp Values'!$B:$B,0)),IF($BY502="Min Data",0,0)),0)</f>
        <v>1.2</v>
      </c>
      <c r="DR502" s="14">
        <f>IF('QIPP Scorecard'!$AA$1=4,IF(FY2019_ALL_Targets!$BZ502="Yes",INDEX('Final Comp Values'!$BO:$BO,MATCH(FY2019_ALL_Targets!$A502,'Final Comp Values'!$B:$B,0)),IF($BZ502="Min Data",0,0)),0)</f>
        <v>0</v>
      </c>
      <c r="DS502" s="14">
        <f>IF('QIPP Scorecard'!$AA$1=4,IF(FY2019_ALL_Targets!$CA502="Yes",INDEX('Final Comp Values'!$BO:$BO,MATCH(FY2019_ALL_Targets!$A502,'Final Comp Values'!$B:$B,0)),IF($CA502="Min Data",0,0)),0)</f>
        <v>1.2</v>
      </c>
      <c r="DT502" s="14">
        <f>IF('QIPP Scorecard'!$AA$1=4,IF(FY2019_ALL_Targets!$CB502="Yes",INDEX('Final Comp Values'!$BO:$BO,MATCH(FY2019_ALL_Targets!$A502,'Final Comp Values'!$B:$B,0)),IF($CB502="Min Data",0,0)),0)</f>
        <v>0</v>
      </c>
      <c r="DU502" s="14">
        <v>1.22</v>
      </c>
      <c r="DV502" s="14">
        <v>1.52</v>
      </c>
      <c r="DW502" s="14">
        <v>1.8</v>
      </c>
      <c r="DX502" s="14">
        <v>1.56</v>
      </c>
      <c r="DY502" s="12">
        <f t="shared" si="36"/>
        <v>2</v>
      </c>
      <c r="DZ502" s="12">
        <f t="shared" si="37"/>
        <v>2</v>
      </c>
      <c r="EA502" s="12">
        <f t="shared" si="38"/>
        <v>0</v>
      </c>
      <c r="EB502" s="12">
        <f t="shared" si="39"/>
        <v>0</v>
      </c>
    </row>
    <row r="503" spans="1:132" x14ac:dyDescent="0.25">
      <c r="A503" s="297">
        <v>104666</v>
      </c>
      <c r="B503" s="347">
        <v>676288</v>
      </c>
      <c r="C503" s="297">
        <v>1019001</v>
      </c>
      <c r="D503" s="14">
        <v>1154648459</v>
      </c>
      <c r="E503" s="26" t="s">
        <v>913</v>
      </c>
      <c r="F503" s="26" t="str">
        <f>INDEX('Mar - Aug'!X:X,MATCH(A503,'Mar - Aug'!B:B,0))</f>
        <v>MRSA West</v>
      </c>
      <c r="G503" s="26" t="s">
        <v>3040</v>
      </c>
      <c r="H503" s="26"/>
      <c r="I503" s="26" t="str">
        <f t="shared" si="35"/>
        <v/>
      </c>
      <c r="J503" s="299" t="s">
        <v>373</v>
      </c>
      <c r="K503" s="299" t="s">
        <v>942</v>
      </c>
      <c r="L503" s="299" t="s">
        <v>374</v>
      </c>
      <c r="M503" s="13">
        <v>1.0256400000000001E-2</v>
      </c>
      <c r="N503" s="13">
        <v>5.5944069999999999E-2</v>
      </c>
      <c r="O503" s="13">
        <v>0</v>
      </c>
      <c r="P503" s="13">
        <v>8.1871379999999994E-2</v>
      </c>
      <c r="Q503" s="13">
        <v>3.3690650000000003E-2</v>
      </c>
      <c r="R503" s="13">
        <v>5.5747400000000003E-2</v>
      </c>
      <c r="S503" s="13">
        <v>3.7344499999999998E-3</v>
      </c>
      <c r="T503" s="13">
        <v>0.15247816</v>
      </c>
      <c r="U503" s="13">
        <v>3.3690650000000003E-2</v>
      </c>
      <c r="V503" s="13">
        <v>5.5747400000000003E-2</v>
      </c>
      <c r="W503" s="13">
        <v>3.7344499999999998E-3</v>
      </c>
      <c r="X503" s="13">
        <v>0.15247816</v>
      </c>
      <c r="Y503" s="13">
        <v>3.3690650000000003E-2</v>
      </c>
      <c r="Z503" s="13">
        <v>5.5747400000000003E-2</v>
      </c>
      <c r="AA503" s="13">
        <v>3.7344499999999998E-3</v>
      </c>
      <c r="AB503" s="13">
        <v>0.15247816</v>
      </c>
      <c r="AC503" s="13">
        <v>3.3690650000000003E-2</v>
      </c>
      <c r="AD503" s="13">
        <v>5.5747400000000003E-2</v>
      </c>
      <c r="AE503" s="13">
        <v>3.7344499999999998E-3</v>
      </c>
      <c r="AF503" s="13">
        <v>0.15247816</v>
      </c>
      <c r="AG503" s="13">
        <v>3.3690650000000003E-2</v>
      </c>
      <c r="AH503" s="13">
        <v>5.5747400000000003E-2</v>
      </c>
      <c r="AI503" s="13">
        <v>3.7344499999999998E-3</v>
      </c>
      <c r="AJ503" s="13">
        <v>0.15247816</v>
      </c>
      <c r="AK503" s="13">
        <v>3.3690650000000003E-2</v>
      </c>
      <c r="AL503" s="13">
        <v>5.5747400000000003E-2</v>
      </c>
      <c r="AM503" s="13">
        <v>3.7344499999999998E-3</v>
      </c>
      <c r="AN503" s="13">
        <v>0.15247816</v>
      </c>
      <c r="AO503" s="13">
        <v>3.3690650000000003E-2</v>
      </c>
      <c r="AP503" s="13">
        <v>5.5747400000000003E-2</v>
      </c>
      <c r="AQ503" s="13">
        <v>3.7344499999999998E-3</v>
      </c>
      <c r="AR503" s="13">
        <v>0.15247816</v>
      </c>
      <c r="AS503" s="13">
        <v>3.3690650000000003E-2</v>
      </c>
      <c r="AT503" s="13">
        <v>5.5747400000000003E-2</v>
      </c>
      <c r="AU503" s="13">
        <v>3.7344499999999998E-3</v>
      </c>
      <c r="AV503" s="13">
        <v>0.15247816</v>
      </c>
      <c r="AW503" s="13">
        <v>3.3690650000000003E-2</v>
      </c>
      <c r="AX503" s="13">
        <v>5.5747400000000003E-2</v>
      </c>
      <c r="AY503" s="13">
        <v>3.7344499999999998E-3</v>
      </c>
      <c r="AZ503" s="13">
        <v>0.15247816</v>
      </c>
      <c r="BA503" s="86">
        <v>0</v>
      </c>
      <c r="BB503" s="86">
        <v>0</v>
      </c>
      <c r="BC503" s="13">
        <v>0</v>
      </c>
      <c r="BD503" s="13">
        <v>9.5238095238095205E-2</v>
      </c>
      <c r="BE503" s="14">
        <v>0</v>
      </c>
      <c r="BF503" s="14">
        <v>0</v>
      </c>
      <c r="BG503" s="14">
        <v>0</v>
      </c>
      <c r="BH503" s="14">
        <v>0.116279069767442</v>
      </c>
      <c r="BI503" s="14">
        <v>1.85185185185185E-2</v>
      </c>
      <c r="BJ503" s="14">
        <v>0</v>
      </c>
      <c r="BK503" s="14">
        <v>0</v>
      </c>
      <c r="BL503" s="430">
        <v>8.5106382978723402E-2</v>
      </c>
      <c r="BM503" s="14">
        <v>7.2727272727272696E-2</v>
      </c>
      <c r="BN503" s="14">
        <v>0</v>
      </c>
      <c r="BO503" s="14">
        <v>0</v>
      </c>
      <c r="BP503" s="14">
        <v>8.3333333333333301E-2</v>
      </c>
      <c r="BQ503" s="86">
        <v>7.2727272727272696E-2</v>
      </c>
      <c r="BR503" s="86">
        <v>0</v>
      </c>
      <c r="BS503" s="86">
        <v>0</v>
      </c>
      <c r="BT503" s="86">
        <v>8.3333333333333301E-2</v>
      </c>
      <c r="BU503" s="14" t="s">
        <v>36</v>
      </c>
      <c r="BV503" s="14" t="s">
        <v>35</v>
      </c>
      <c r="BW503" s="14" t="s">
        <v>35</v>
      </c>
      <c r="BX503" s="14" t="s">
        <v>35</v>
      </c>
      <c r="BY503" s="14" t="s">
        <v>36</v>
      </c>
      <c r="BZ503" s="14" t="s">
        <v>35</v>
      </c>
      <c r="CA503" s="14" t="s">
        <v>35</v>
      </c>
      <c r="CB503" s="14" t="s">
        <v>35</v>
      </c>
      <c r="CC503" s="14">
        <v>5.82</v>
      </c>
      <c r="CD503" s="14">
        <v>5.82</v>
      </c>
      <c r="CE503" s="14">
        <v>5.82</v>
      </c>
      <c r="CF503" s="14">
        <v>5.82</v>
      </c>
      <c r="CG503" s="14">
        <v>5.82</v>
      </c>
      <c r="CH503" s="14">
        <v>5.82</v>
      </c>
      <c r="CI503" s="14">
        <v>5.69</v>
      </c>
      <c r="CJ503" s="14">
        <f>INDEX('Monthy Targets'!AC:AC,(MATCH(FY2019_ALL_Targets!$B:$B,'Monthy Targets'!$B:$B,0)))</f>
        <v>5.67</v>
      </c>
      <c r="CK503" s="14">
        <f>INDEX('Monthy Targets'!AD:AD,(MATCH(FY2019_ALL_Targets!$B:$B,'Monthy Targets'!$B:$B,0)))</f>
        <v>5.67</v>
      </c>
      <c r="CL503" s="14">
        <f>INDEX('Monthy Targets'!AE:AE,(MATCH(FY2019_ALL_Targets!$B:$B,'Monthy Targets'!$B:$B,0)))</f>
        <v>5.67</v>
      </c>
      <c r="CM503" s="14">
        <f>INDEX('Monthy Targets'!AF:AF,(MATCH(FY2019_ALL_Targets!$B:$B,'Monthy Targets'!$B:$B,0)))</f>
        <v>5.67</v>
      </c>
      <c r="CN503" s="14">
        <f>INDEX('Monthy Targets'!AG:AG,(MATCH(FY2019_ALL_Targets!$B:$B,'Monthy Targets'!$B:$B,0)))</f>
        <v>5.67</v>
      </c>
      <c r="CO503" s="14">
        <v>0.39</v>
      </c>
      <c r="CP503" s="14">
        <v>0.39</v>
      </c>
      <c r="CQ503" s="14">
        <v>0.39</v>
      </c>
      <c r="CR503" s="14">
        <v>0.39</v>
      </c>
      <c r="CS503" s="14">
        <v>0.39</v>
      </c>
      <c r="CT503" s="14">
        <v>0.39</v>
      </c>
      <c r="CU503" s="14">
        <v>0.39</v>
      </c>
      <c r="CV503" s="14">
        <v>0.39</v>
      </c>
      <c r="CW503" s="14">
        <v>0.39</v>
      </c>
      <c r="CX503" s="14">
        <v>0.39</v>
      </c>
      <c r="CY503" s="14">
        <v>0.39</v>
      </c>
      <c r="CZ503" s="14">
        <v>0.39</v>
      </c>
      <c r="DA503" s="14">
        <f>IF('QIPP Scorecard'!$AA$1=4,IF(FY2019_ALL_Targets!$BU503="Yes",INDEX('Final Comp Values'!$BN:$BN,MATCH(FY2019_ALL_Targets!$A503,'Final Comp Values'!$B:$B,0)),IF($BU503="Min Data",0,0)),0)</f>
        <v>0</v>
      </c>
      <c r="DB503" s="14">
        <f>IF('QIPP Scorecard'!$AA$1=4,IF(FY2019_ALL_Targets!$BV503="Yes",INDEX('Final Comp Values'!$BN:$BN,MATCH(FY2019_ALL_Targets!$A503,'Final Comp Values'!$B:$B,0)),IF($BV503="Min Data",0,0)),0)</f>
        <v>0.39</v>
      </c>
      <c r="DC503" s="14">
        <f>IF('QIPP Scorecard'!$AA$1=4,IF(FY2019_ALL_Targets!$BW503="Yes",INDEX('Final Comp Values'!$BN:$BN,MATCH(FY2019_ALL_Targets!$A503,'Final Comp Values'!$B:$B,0)),IF(CI503="Min Data",0,0)),0)</f>
        <v>0.39</v>
      </c>
      <c r="DD503" s="14">
        <f>IF('QIPP Scorecard'!$AA$1=4,IF(FY2019_ALL_Targets!$BX503="Yes",INDEX('Final Comp Values'!$BN:$BN,MATCH(FY2019_ALL_Targets!$A503,'Final Comp Values'!$B:$B,0)),IF($BX503="Min Data",0,0)),0)</f>
        <v>0.39</v>
      </c>
      <c r="DE503" s="14">
        <v>0.73</v>
      </c>
      <c r="DF503" s="14">
        <v>0.73</v>
      </c>
      <c r="DG503" s="14">
        <v>0.73</v>
      </c>
      <c r="DH503" s="14">
        <v>0.73</v>
      </c>
      <c r="DI503" s="14">
        <v>0.73</v>
      </c>
      <c r="DJ503" s="14">
        <v>0.73</v>
      </c>
      <c r="DK503" s="14">
        <v>0.73</v>
      </c>
      <c r="DL503" s="14">
        <v>0.73</v>
      </c>
      <c r="DM503" s="14">
        <v>0.72</v>
      </c>
      <c r="DN503" s="14">
        <v>0.72</v>
      </c>
      <c r="DO503" s="14">
        <v>0.72</v>
      </c>
      <c r="DP503" s="14">
        <v>0.72</v>
      </c>
      <c r="DQ503" s="14">
        <f>IF('QIPP Scorecard'!$AA$1=4,IF(FY2019_ALL_Targets!$BY503="Yes",INDEX('Final Comp Values'!$BK:$BK,MATCH(FY2019_ALL_Targets!$A503,'Final Comp Values'!$B:$B,0)),IF($BY503="Min Data",0,0)),0)</f>
        <v>0</v>
      </c>
      <c r="DR503" s="14">
        <f>IF('QIPP Scorecard'!$AA$1=4,IF(FY2019_ALL_Targets!$BZ503="Yes",INDEX('Final Comp Values'!$BO:$BO,MATCH(FY2019_ALL_Targets!$A503,'Final Comp Values'!$B:$B,0)),IF($BZ503="Min Data",0,0)),0)</f>
        <v>0.72</v>
      </c>
      <c r="DS503" s="14">
        <f>IF('QIPP Scorecard'!$AA$1=4,IF(FY2019_ALL_Targets!$CA503="Yes",INDEX('Final Comp Values'!$BO:$BO,MATCH(FY2019_ALL_Targets!$A503,'Final Comp Values'!$B:$B,0)),IF($CA503="Min Data",0,0)),0)</f>
        <v>0.72</v>
      </c>
      <c r="DT503" s="14">
        <f>IF('QIPP Scorecard'!$AA$1=4,IF(FY2019_ALL_Targets!$CB503="Yes",INDEX('Final Comp Values'!$BO:$BO,MATCH(FY2019_ALL_Targets!$A503,'Final Comp Values'!$B:$B,0)),IF($CB503="Min Data",0,0)),0)</f>
        <v>0.72</v>
      </c>
      <c r="DU503" s="14">
        <v>1.03</v>
      </c>
      <c r="DV503" s="14">
        <v>1.17</v>
      </c>
      <c r="DW503" s="14">
        <v>1.22</v>
      </c>
      <c r="DX503" s="14">
        <v>1.07</v>
      </c>
      <c r="DY503" s="12">
        <f t="shared" si="36"/>
        <v>1</v>
      </c>
      <c r="DZ503" s="12">
        <f t="shared" si="37"/>
        <v>1</v>
      </c>
      <c r="EA503" s="12">
        <f t="shared" si="38"/>
        <v>0</v>
      </c>
      <c r="EB503" s="12">
        <f t="shared" si="39"/>
        <v>0</v>
      </c>
    </row>
    <row r="504" spans="1:132" x14ac:dyDescent="0.25">
      <c r="A504" s="297">
        <v>4106</v>
      </c>
      <c r="B504" s="347">
        <v>676290</v>
      </c>
      <c r="C504" s="297">
        <v>410601</v>
      </c>
      <c r="D504" s="14">
        <v>1871633305</v>
      </c>
      <c r="E504" s="26" t="s">
        <v>940</v>
      </c>
      <c r="F504" s="26" t="str">
        <f>INDEX('Mar - Aug'!X:X,MATCH(A504,'Mar - Aug'!B:B,0))</f>
        <v>Travis</v>
      </c>
      <c r="G504" s="26" t="s">
        <v>3092</v>
      </c>
      <c r="H504" s="26"/>
      <c r="I504" s="26" t="str">
        <f t="shared" si="35"/>
        <v/>
      </c>
      <c r="J504" s="299" t="s">
        <v>2824</v>
      </c>
      <c r="K504" s="299" t="s">
        <v>2293</v>
      </c>
      <c r="L504" s="299" t="s">
        <v>2825</v>
      </c>
      <c r="M504" s="13">
        <v>5.9016409999999998E-2</v>
      </c>
      <c r="N504" s="13">
        <v>9.7222219999999998E-2</v>
      </c>
      <c r="O504" s="13">
        <v>0</v>
      </c>
      <c r="P504" s="13">
        <v>7.3089699999999994E-2</v>
      </c>
      <c r="Q504" s="13">
        <v>3.3690650000000003E-2</v>
      </c>
      <c r="R504" s="13">
        <v>5.5747400000000003E-2</v>
      </c>
      <c r="S504" s="13">
        <v>3.7344499999999998E-3</v>
      </c>
      <c r="T504" s="13">
        <v>0.15247816</v>
      </c>
      <c r="U504" s="13">
        <v>5.8013131029999998E-2</v>
      </c>
      <c r="V504" s="13">
        <v>9.5569442259999998E-2</v>
      </c>
      <c r="W504" s="13">
        <v>3.7344499999999998E-3</v>
      </c>
      <c r="X504" s="13">
        <v>0.15247816</v>
      </c>
      <c r="Y504" s="13">
        <v>5.6065589499999999E-2</v>
      </c>
      <c r="Z504" s="13">
        <v>9.2361108999999997E-2</v>
      </c>
      <c r="AA504" s="13">
        <v>3.7344499999999998E-3</v>
      </c>
      <c r="AB504" s="13">
        <v>0.15247816</v>
      </c>
      <c r="AC504" s="13">
        <v>5.7009852059999998E-2</v>
      </c>
      <c r="AD504" s="13">
        <v>9.3916664519999998E-2</v>
      </c>
      <c r="AE504" s="13">
        <v>3.7344499999999998E-3</v>
      </c>
      <c r="AF504" s="13">
        <v>0.15247816</v>
      </c>
      <c r="AG504" s="13">
        <v>5.3114768999999999E-2</v>
      </c>
      <c r="AH504" s="13">
        <v>8.7499997999999996E-2</v>
      </c>
      <c r="AI504" s="13">
        <v>3.7344499999999998E-3</v>
      </c>
      <c r="AJ504" s="13">
        <v>0.15247816</v>
      </c>
      <c r="AK504" s="13">
        <v>5.6006573089999998E-2</v>
      </c>
      <c r="AL504" s="13">
        <v>9.2263886779999998E-2</v>
      </c>
      <c r="AM504" s="13">
        <v>3.7344499999999998E-3</v>
      </c>
      <c r="AN504" s="13">
        <v>0.15247816</v>
      </c>
      <c r="AO504" s="13">
        <v>5.01639485E-2</v>
      </c>
      <c r="AP504" s="13">
        <v>8.2638886999999994E-2</v>
      </c>
      <c r="AQ504" s="13">
        <v>3.7344499999999998E-3</v>
      </c>
      <c r="AR504" s="13">
        <v>0.15247816</v>
      </c>
      <c r="AS504" s="13">
        <v>5.4885261300000002E-2</v>
      </c>
      <c r="AT504" s="13">
        <v>9.0416664600000002E-2</v>
      </c>
      <c r="AU504" s="13">
        <v>3.7344499999999998E-3</v>
      </c>
      <c r="AV504" s="13">
        <v>0.15247816</v>
      </c>
      <c r="AW504" s="13">
        <v>4.7213128E-2</v>
      </c>
      <c r="AX504" s="13">
        <v>7.7777776000000007E-2</v>
      </c>
      <c r="AY504" s="13">
        <v>3.7344499999999998E-3</v>
      </c>
      <c r="AZ504" s="13">
        <v>0.15247816</v>
      </c>
      <c r="BA504" s="86">
        <v>2.5000000000000001E-2</v>
      </c>
      <c r="BB504" s="86">
        <v>0.12903225806451599</v>
      </c>
      <c r="BC504" s="13">
        <v>0</v>
      </c>
      <c r="BD504" s="13">
        <v>0.102564102564103</v>
      </c>
      <c r="BE504" s="14">
        <v>2.5641025641025599E-2</v>
      </c>
      <c r="BF504" s="14">
        <v>6.5573770491803296E-2</v>
      </c>
      <c r="BG504" s="14">
        <v>0</v>
      </c>
      <c r="BH504" s="14">
        <v>9.2105263157894704E-2</v>
      </c>
      <c r="BI504" s="14">
        <v>3.7974683544303799E-2</v>
      </c>
      <c r="BJ504" s="14">
        <v>3.4482758620689703E-2</v>
      </c>
      <c r="BK504" s="14">
        <v>0</v>
      </c>
      <c r="BL504" s="430">
        <v>0.103896103896104</v>
      </c>
      <c r="BM504" s="14">
        <v>2.5000000000000001E-2</v>
      </c>
      <c r="BN504" s="14">
        <v>3.3898305084745797E-2</v>
      </c>
      <c r="BO504" s="14">
        <v>0</v>
      </c>
      <c r="BP504" s="14">
        <v>0.102564102564103</v>
      </c>
      <c r="BQ504" s="86">
        <v>2.5000000000000001E-2</v>
      </c>
      <c r="BR504" s="86">
        <v>3.3898305084745797E-2</v>
      </c>
      <c r="BS504" s="86">
        <v>0</v>
      </c>
      <c r="BT504" s="86">
        <v>0.102564102564103</v>
      </c>
      <c r="BU504" s="14" t="s">
        <v>35</v>
      </c>
      <c r="BV504" s="14" t="s">
        <v>35</v>
      </c>
      <c r="BW504" s="14" t="s">
        <v>35</v>
      </c>
      <c r="BX504" s="14" t="s">
        <v>35</v>
      </c>
      <c r="BY504" s="14" t="s">
        <v>35</v>
      </c>
      <c r="BZ504" s="14" t="s">
        <v>35</v>
      </c>
      <c r="CA504" s="14" t="s">
        <v>35</v>
      </c>
      <c r="CB504" s="14" t="s">
        <v>35</v>
      </c>
      <c r="CC504" s="14">
        <v>0</v>
      </c>
      <c r="CD504" s="14">
        <v>1.65</v>
      </c>
      <c r="CE504" s="14">
        <v>1.65</v>
      </c>
      <c r="CF504" s="14">
        <v>1.65</v>
      </c>
      <c r="CG504" s="14">
        <v>1.65</v>
      </c>
      <c r="CH504" s="14">
        <v>1.65</v>
      </c>
      <c r="CI504" s="14">
        <v>1.62</v>
      </c>
      <c r="CJ504" s="14">
        <f>INDEX('Monthy Targets'!AC:AC,(MATCH(FY2019_ALL_Targets!$B:$B,'Monthy Targets'!$B:$B,0)))</f>
        <v>1.62</v>
      </c>
      <c r="CK504" s="14">
        <f>INDEX('Monthy Targets'!AD:AD,(MATCH(FY2019_ALL_Targets!$B:$B,'Monthy Targets'!$B:$B,0)))</f>
        <v>1.62</v>
      </c>
      <c r="CL504" s="14">
        <f>INDEX('Monthy Targets'!AE:AE,(MATCH(FY2019_ALL_Targets!$B:$B,'Monthy Targets'!$B:$B,0)))</f>
        <v>1.62</v>
      </c>
      <c r="CM504" s="14">
        <f>INDEX('Monthy Targets'!AF:AF,(MATCH(FY2019_ALL_Targets!$B:$B,'Monthy Targets'!$B:$B,0)))</f>
        <v>1.62</v>
      </c>
      <c r="CN504" s="14">
        <f>INDEX('Monthy Targets'!AG:AG,(MATCH(FY2019_ALL_Targets!$B:$B,'Monthy Targets'!$B:$B,0)))</f>
        <v>1.62</v>
      </c>
      <c r="CO504" s="14">
        <v>0.11</v>
      </c>
      <c r="CP504" s="14">
        <v>0</v>
      </c>
      <c r="CQ504" s="14">
        <v>0.11</v>
      </c>
      <c r="CR504" s="14">
        <v>0.11</v>
      </c>
      <c r="CS504" s="14">
        <v>0.11</v>
      </c>
      <c r="CT504" s="14">
        <v>0.11</v>
      </c>
      <c r="CU504" s="14">
        <v>0.11</v>
      </c>
      <c r="CV504" s="14">
        <v>0.11</v>
      </c>
      <c r="CW504" s="14">
        <v>0.11</v>
      </c>
      <c r="CX504" s="14">
        <v>0.11</v>
      </c>
      <c r="CY504" s="14">
        <v>0.11</v>
      </c>
      <c r="CZ504" s="14">
        <v>0.11</v>
      </c>
      <c r="DA504" s="14">
        <f>IF('QIPP Scorecard'!$AA$1=4,IF(FY2019_ALL_Targets!$BU504="Yes",INDEX('Final Comp Values'!$BN:$BN,MATCH(FY2019_ALL_Targets!$A504,'Final Comp Values'!$B:$B,0)),IF($BU504="Min Data",0,0)),0)</f>
        <v>0.11</v>
      </c>
      <c r="DB504" s="14">
        <f>IF('QIPP Scorecard'!$AA$1=4,IF(FY2019_ALL_Targets!$BV504="Yes",INDEX('Final Comp Values'!$BN:$BN,MATCH(FY2019_ALL_Targets!$A504,'Final Comp Values'!$B:$B,0)),IF($BV504="Min Data",0,0)),0)</f>
        <v>0.11</v>
      </c>
      <c r="DC504" s="14">
        <f>IF('QIPP Scorecard'!$AA$1=4,IF(FY2019_ALL_Targets!$BW504="Yes",INDEX('Final Comp Values'!$BN:$BN,MATCH(FY2019_ALL_Targets!$A504,'Final Comp Values'!$B:$B,0)),IF(CI504="Min Data",0,0)),0)</f>
        <v>0.11</v>
      </c>
      <c r="DD504" s="14">
        <f>IF('QIPP Scorecard'!$AA$1=4,IF(FY2019_ALL_Targets!$BX504="Yes",INDEX('Final Comp Values'!$BN:$BN,MATCH(FY2019_ALL_Targets!$A504,'Final Comp Values'!$B:$B,0)),IF($BX504="Min Data",0,0)),0)</f>
        <v>0.11</v>
      </c>
      <c r="DE504" s="14">
        <v>0.21</v>
      </c>
      <c r="DF504" s="14">
        <v>0</v>
      </c>
      <c r="DG504" s="14">
        <v>0.21</v>
      </c>
      <c r="DH504" s="14">
        <v>0.21</v>
      </c>
      <c r="DI504" s="14">
        <v>0.21</v>
      </c>
      <c r="DJ504" s="14">
        <v>0.21</v>
      </c>
      <c r="DK504" s="14">
        <v>0.21</v>
      </c>
      <c r="DL504" s="14">
        <v>0.21</v>
      </c>
      <c r="DM504" s="14">
        <v>0.21</v>
      </c>
      <c r="DN504" s="14">
        <v>0.21</v>
      </c>
      <c r="DO504" s="14">
        <v>0.21</v>
      </c>
      <c r="DP504" s="14">
        <v>0.21</v>
      </c>
      <c r="DQ504" s="14">
        <f>IF('QIPP Scorecard'!$AA$1=4,IF(FY2019_ALL_Targets!$BY504="Yes",INDEX('Final Comp Values'!$BK:$BK,MATCH(FY2019_ALL_Targets!$A504,'Final Comp Values'!$B:$B,0)),IF($BY504="Min Data",0,0)),0)</f>
        <v>0.21</v>
      </c>
      <c r="DR504" s="14">
        <f>IF('QIPP Scorecard'!$AA$1=4,IF(FY2019_ALL_Targets!$BZ504="Yes",INDEX('Final Comp Values'!$BO:$BO,MATCH(FY2019_ALL_Targets!$A504,'Final Comp Values'!$B:$B,0)),IF($BZ504="Min Data",0,0)),0)</f>
        <v>0.21</v>
      </c>
      <c r="DS504" s="14">
        <f>IF('QIPP Scorecard'!$AA$1=4,IF(FY2019_ALL_Targets!$CA504="Yes",INDEX('Final Comp Values'!$BO:$BO,MATCH(FY2019_ALL_Targets!$A504,'Final Comp Values'!$B:$B,0)),IF($CA504="Min Data",0,0)),0)</f>
        <v>0.21</v>
      </c>
      <c r="DT504" s="14">
        <f>IF('QIPP Scorecard'!$AA$1=4,IF(FY2019_ALL_Targets!$CB504="Yes",INDEX('Final Comp Values'!$BO:$BO,MATCH(FY2019_ALL_Targets!$A504,'Final Comp Values'!$B:$B,0)),IF($CB504="Min Data",0,0)),0)</f>
        <v>0.21</v>
      </c>
      <c r="DU504" s="14">
        <v>0.21</v>
      </c>
      <c r="DV504" s="14">
        <v>0.27</v>
      </c>
      <c r="DW504" s="14">
        <v>0.35</v>
      </c>
      <c r="DX504" s="14">
        <v>0.34</v>
      </c>
      <c r="DY504" s="12">
        <f t="shared" si="36"/>
        <v>0</v>
      </c>
      <c r="DZ504" s="12">
        <f t="shared" si="37"/>
        <v>0</v>
      </c>
      <c r="EA504" s="12">
        <f t="shared" si="38"/>
        <v>0</v>
      </c>
      <c r="EB504" s="12">
        <f t="shared" si="39"/>
        <v>0</v>
      </c>
    </row>
    <row r="505" spans="1:132" x14ac:dyDescent="0.25">
      <c r="A505" s="297">
        <v>4177</v>
      </c>
      <c r="B505" s="347">
        <v>676292</v>
      </c>
      <c r="C505" s="297">
        <v>1028573</v>
      </c>
      <c r="D505" s="14">
        <v>1811122534</v>
      </c>
      <c r="E505" s="26" t="s">
        <v>940</v>
      </c>
      <c r="F505" s="26" t="str">
        <f>INDEX('Mar - Aug'!X:X,MATCH(A505,'Mar - Aug'!B:B,0))</f>
        <v>Travis</v>
      </c>
      <c r="G505" s="26" t="s">
        <v>3020</v>
      </c>
      <c r="H505" s="26"/>
      <c r="I505" s="26" t="str">
        <f t="shared" si="35"/>
        <v/>
      </c>
      <c r="J505" s="299" t="s">
        <v>441</v>
      </c>
      <c r="K505" s="299" t="s">
        <v>2301</v>
      </c>
      <c r="L505" s="299" t="s">
        <v>442</v>
      </c>
      <c r="M505" s="13">
        <v>0</v>
      </c>
      <c r="N505" s="13">
        <v>0.12280700999999999</v>
      </c>
      <c r="O505" s="13">
        <v>0</v>
      </c>
      <c r="P505" s="13">
        <v>0.12666665999999999</v>
      </c>
      <c r="Q505" s="13">
        <v>3.3690650000000003E-2</v>
      </c>
      <c r="R505" s="13">
        <v>5.5747400000000003E-2</v>
      </c>
      <c r="S505" s="13">
        <v>3.7344499999999998E-3</v>
      </c>
      <c r="T505" s="13">
        <v>0.15247816</v>
      </c>
      <c r="U505" s="13">
        <v>3.3690650000000003E-2</v>
      </c>
      <c r="V505" s="13">
        <v>0.12071929083000001</v>
      </c>
      <c r="W505" s="13">
        <v>3.7344499999999998E-3</v>
      </c>
      <c r="X505" s="13">
        <v>0.15247816</v>
      </c>
      <c r="Y505" s="13">
        <v>3.3690650000000003E-2</v>
      </c>
      <c r="Z505" s="13">
        <v>0.11666665950000001</v>
      </c>
      <c r="AA505" s="13">
        <v>3.7344499999999998E-3</v>
      </c>
      <c r="AB505" s="13">
        <v>0.15247816</v>
      </c>
      <c r="AC505" s="13">
        <v>3.3690650000000003E-2</v>
      </c>
      <c r="AD505" s="13">
        <v>0.11863157166</v>
      </c>
      <c r="AE505" s="13">
        <v>3.7344499999999998E-3</v>
      </c>
      <c r="AF505" s="13">
        <v>0.15247816</v>
      </c>
      <c r="AG505" s="13">
        <v>3.3690650000000003E-2</v>
      </c>
      <c r="AH505" s="13">
        <v>0.110526309</v>
      </c>
      <c r="AI505" s="13">
        <v>3.7344499999999998E-3</v>
      </c>
      <c r="AJ505" s="13">
        <v>0.15247816</v>
      </c>
      <c r="AK505" s="13">
        <v>3.3690650000000003E-2</v>
      </c>
      <c r="AL505" s="13">
        <v>0.11654385249</v>
      </c>
      <c r="AM505" s="13">
        <v>3.7344499999999998E-3</v>
      </c>
      <c r="AN505" s="13">
        <v>0.15247816</v>
      </c>
      <c r="AO505" s="13">
        <v>3.3690650000000003E-2</v>
      </c>
      <c r="AP505" s="13">
        <v>0.1043859585</v>
      </c>
      <c r="AQ505" s="13">
        <v>3.7344499999999998E-3</v>
      </c>
      <c r="AR505" s="13">
        <v>0.15247816</v>
      </c>
      <c r="AS505" s="13">
        <v>3.3690650000000003E-2</v>
      </c>
      <c r="AT505" s="13">
        <v>0.11421051929999999</v>
      </c>
      <c r="AU505" s="13">
        <v>3.7344499999999998E-3</v>
      </c>
      <c r="AV505" s="13">
        <v>0.15247816</v>
      </c>
      <c r="AW505" s="13">
        <v>3.3690650000000003E-2</v>
      </c>
      <c r="AX505" s="13">
        <v>9.8245607999999998E-2</v>
      </c>
      <c r="AY505" s="13">
        <v>3.7344499999999998E-3</v>
      </c>
      <c r="AZ505" s="13">
        <v>0.15247816</v>
      </c>
      <c r="BA505" s="86">
        <v>4.3478260869565202E-2</v>
      </c>
      <c r="BB505" s="86" t="s">
        <v>14856</v>
      </c>
      <c r="BC505" s="13">
        <v>0</v>
      </c>
      <c r="BD505" s="13">
        <v>3.03030303030303E-2</v>
      </c>
      <c r="BE505" s="14">
        <v>4.4444444444444398E-2</v>
      </c>
      <c r="BF505" s="14">
        <v>0</v>
      </c>
      <c r="BG505" s="14">
        <v>0</v>
      </c>
      <c r="BH505" s="14">
        <v>3.2258064516128997E-2</v>
      </c>
      <c r="BI505" s="14">
        <v>4.3478260869565202E-2</v>
      </c>
      <c r="BJ505" s="14" t="s">
        <v>14856</v>
      </c>
      <c r="BK505" s="14">
        <v>0</v>
      </c>
      <c r="BL505" s="430">
        <v>0</v>
      </c>
      <c r="BM505" s="14">
        <v>2.3809523809523801E-2</v>
      </c>
      <c r="BN505" s="14">
        <v>0</v>
      </c>
      <c r="BO505" s="14">
        <v>0</v>
      </c>
      <c r="BP505" s="14">
        <v>0</v>
      </c>
      <c r="BQ505" s="86">
        <v>2.3809523809523801E-2</v>
      </c>
      <c r="BR505" s="86">
        <v>0</v>
      </c>
      <c r="BS505" s="86">
        <v>0</v>
      </c>
      <c r="BT505" s="86">
        <v>0</v>
      </c>
      <c r="BU505" s="14" t="s">
        <v>35</v>
      </c>
      <c r="BV505" s="14" t="s">
        <v>35</v>
      </c>
      <c r="BW505" s="14" t="s">
        <v>35</v>
      </c>
      <c r="BX505" s="14" t="s">
        <v>35</v>
      </c>
      <c r="BY505" s="14" t="s">
        <v>35</v>
      </c>
      <c r="BZ505" s="14" t="s">
        <v>35</v>
      </c>
      <c r="CA505" s="14" t="s">
        <v>35</v>
      </c>
      <c r="CB505" s="14" t="s">
        <v>35</v>
      </c>
      <c r="CC505" s="14">
        <v>9.08</v>
      </c>
      <c r="CD505" s="14">
        <v>9.08</v>
      </c>
      <c r="CE505" s="14">
        <v>9.08</v>
      </c>
      <c r="CF505" s="14">
        <v>9.08</v>
      </c>
      <c r="CG505" s="14">
        <v>9.08</v>
      </c>
      <c r="CH505" s="14">
        <v>9.08</v>
      </c>
      <c r="CI505" s="14">
        <v>8.94</v>
      </c>
      <c r="CJ505" s="14">
        <f>INDEX('Monthy Targets'!AC:AC,(MATCH(FY2019_ALL_Targets!$B:$B,'Monthy Targets'!$B:$B,0)))</f>
        <v>8.91</v>
      </c>
      <c r="CK505" s="14">
        <f>INDEX('Monthy Targets'!AD:AD,(MATCH(FY2019_ALL_Targets!$B:$B,'Monthy Targets'!$B:$B,0)))</f>
        <v>8.91</v>
      </c>
      <c r="CL505" s="14">
        <f>INDEX('Monthy Targets'!AE:AE,(MATCH(FY2019_ALL_Targets!$B:$B,'Monthy Targets'!$B:$B,0)))</f>
        <v>8.91</v>
      </c>
      <c r="CM505" s="14">
        <f>INDEX('Monthy Targets'!AF:AF,(MATCH(FY2019_ALL_Targets!$B:$B,'Monthy Targets'!$B:$B,0)))</f>
        <v>8.91</v>
      </c>
      <c r="CN505" s="14">
        <f>INDEX('Monthy Targets'!AG:AG,(MATCH(FY2019_ALL_Targets!$B:$B,'Monthy Targets'!$B:$B,0)))</f>
        <v>8.91</v>
      </c>
      <c r="CO505" s="14">
        <v>0</v>
      </c>
      <c r="CP505" s="14">
        <v>0.62</v>
      </c>
      <c r="CQ505" s="14">
        <v>0.62</v>
      </c>
      <c r="CR505" s="14">
        <v>0.62</v>
      </c>
      <c r="CS505" s="14">
        <v>0</v>
      </c>
      <c r="CT505" s="14">
        <v>0.62</v>
      </c>
      <c r="CU505" s="14">
        <v>0.62</v>
      </c>
      <c r="CV505" s="14">
        <v>0.62</v>
      </c>
      <c r="CW505" s="14">
        <v>0</v>
      </c>
      <c r="CX505" s="14">
        <v>0.61</v>
      </c>
      <c r="CY505" s="14">
        <v>0.61</v>
      </c>
      <c r="CZ505" s="14">
        <v>0.61</v>
      </c>
      <c r="DA505" s="14">
        <f>IF('QIPP Scorecard'!$AA$1=4,IF(FY2019_ALL_Targets!$BU505="Yes",INDEX('Final Comp Values'!$BN:$BN,MATCH(FY2019_ALL_Targets!$A505,'Final Comp Values'!$B:$B,0)),IF($BU505="Min Data",0,0)),0)</f>
        <v>0.61</v>
      </c>
      <c r="DB505" s="14">
        <f>IF('QIPP Scorecard'!$AA$1=4,IF(FY2019_ALL_Targets!$BV505="Yes",INDEX('Final Comp Values'!$BN:$BN,MATCH(FY2019_ALL_Targets!$A505,'Final Comp Values'!$B:$B,0)),IF($BV505="Min Data",0,0)),0)</f>
        <v>0.61</v>
      </c>
      <c r="DC505" s="14">
        <f>IF('QIPP Scorecard'!$AA$1=4,IF(FY2019_ALL_Targets!$BW505="Yes",INDEX('Final Comp Values'!$BN:$BN,MATCH(FY2019_ALL_Targets!$A505,'Final Comp Values'!$B:$B,0)),IF(CI505="Min Data",0,0)),0)</f>
        <v>0.61</v>
      </c>
      <c r="DD505" s="14">
        <f>IF('QIPP Scorecard'!$AA$1=4,IF(FY2019_ALL_Targets!$BX505="Yes",INDEX('Final Comp Values'!$BN:$BN,MATCH(FY2019_ALL_Targets!$A505,'Final Comp Values'!$B:$B,0)),IF($BX505="Min Data",0,0)),0)</f>
        <v>0.61</v>
      </c>
      <c r="DE505" s="14">
        <v>0</v>
      </c>
      <c r="DF505" s="14">
        <v>1.1399999999999999</v>
      </c>
      <c r="DG505" s="14">
        <v>1.1399999999999999</v>
      </c>
      <c r="DH505" s="14">
        <v>1.1399999999999999</v>
      </c>
      <c r="DI505" s="14">
        <v>0</v>
      </c>
      <c r="DJ505" s="14">
        <v>1.1399999999999999</v>
      </c>
      <c r="DK505" s="14">
        <v>1.1399999999999999</v>
      </c>
      <c r="DL505" s="14">
        <v>1.1399999999999999</v>
      </c>
      <c r="DM505" s="14">
        <v>0</v>
      </c>
      <c r="DN505" s="14">
        <v>1.1200000000000001</v>
      </c>
      <c r="DO505" s="14">
        <v>1.1200000000000001</v>
      </c>
      <c r="DP505" s="14">
        <v>1.1200000000000001</v>
      </c>
      <c r="DQ505" s="14">
        <f>IF('QIPP Scorecard'!$AA$1=4,IF(FY2019_ALL_Targets!$BY505="Yes",INDEX('Final Comp Values'!$BK:$BK,MATCH(FY2019_ALL_Targets!$A505,'Final Comp Values'!$B:$B,0)),IF($BY505="Min Data",0,0)),0)</f>
        <v>1.1200000000000001</v>
      </c>
      <c r="DR505" s="14">
        <f>IF('QIPP Scorecard'!$AA$1=4,IF(FY2019_ALL_Targets!$BZ505="Yes",INDEX('Final Comp Values'!$BO:$BO,MATCH(FY2019_ALL_Targets!$A505,'Final Comp Values'!$B:$B,0)),IF($BZ505="Min Data",0,0)),0)</f>
        <v>1.1200000000000001</v>
      </c>
      <c r="DS505" s="14">
        <f>IF('QIPP Scorecard'!$AA$1=4,IF(FY2019_ALL_Targets!$CA505="Yes",INDEX('Final Comp Values'!$BO:$BO,MATCH(FY2019_ALL_Targets!$A505,'Final Comp Values'!$B:$B,0)),IF($CA505="Min Data",0,0)),0)</f>
        <v>1.1200000000000001</v>
      </c>
      <c r="DT505" s="14">
        <f>IF('QIPP Scorecard'!$AA$1=4,IF(FY2019_ALL_Targets!$CB505="Yes",INDEX('Final Comp Values'!$BO:$BO,MATCH(FY2019_ALL_Targets!$A505,'Final Comp Values'!$B:$B,0)),IF($CB505="Min Data",0,0)),0)</f>
        <v>1.1200000000000001</v>
      </c>
      <c r="DU505" s="14">
        <v>1.44</v>
      </c>
      <c r="DV505" s="14">
        <v>1.63</v>
      </c>
      <c r="DW505" s="14">
        <v>1.7</v>
      </c>
      <c r="DX505" s="14">
        <v>1.86</v>
      </c>
      <c r="DY505" s="12">
        <f t="shared" si="36"/>
        <v>0</v>
      </c>
      <c r="DZ505" s="12">
        <f t="shared" si="37"/>
        <v>0</v>
      </c>
      <c r="EA505" s="12">
        <f t="shared" si="38"/>
        <v>0</v>
      </c>
      <c r="EB505" s="12">
        <f t="shared" si="39"/>
        <v>0</v>
      </c>
    </row>
    <row r="506" spans="1:132" x14ac:dyDescent="0.25">
      <c r="A506" s="297">
        <v>104749</v>
      </c>
      <c r="B506" s="347">
        <v>676293</v>
      </c>
      <c r="C506" s="297">
        <v>1026123</v>
      </c>
      <c r="D506" s="14">
        <v>1962802850</v>
      </c>
      <c r="E506" s="26" t="s">
        <v>941</v>
      </c>
      <c r="F506" s="26" t="str">
        <f>INDEX('Mar - Aug'!X:X,MATCH(A506,'Mar - Aug'!B:B,0))</f>
        <v>Dallas</v>
      </c>
      <c r="G506" s="26" t="s">
        <v>3013</v>
      </c>
      <c r="H506" s="26"/>
      <c r="I506" s="26" t="str">
        <f t="shared" si="35"/>
        <v/>
      </c>
      <c r="J506" s="299" t="s">
        <v>378</v>
      </c>
      <c r="K506" s="299" t="s">
        <v>945</v>
      </c>
      <c r="L506" s="299" t="s">
        <v>2418</v>
      </c>
      <c r="M506" s="13">
        <v>1.793722E-2</v>
      </c>
      <c r="N506" s="13">
        <v>7.4829969999999996E-2</v>
      </c>
      <c r="O506" s="13">
        <v>0</v>
      </c>
      <c r="P506" s="13">
        <v>8.4507040000000005E-2</v>
      </c>
      <c r="Q506" s="13">
        <v>3.3690650000000003E-2</v>
      </c>
      <c r="R506" s="13">
        <v>5.5747400000000003E-2</v>
      </c>
      <c r="S506" s="13">
        <v>3.7344499999999998E-3</v>
      </c>
      <c r="T506" s="13">
        <v>0.15247816</v>
      </c>
      <c r="U506" s="13">
        <v>3.3690650000000003E-2</v>
      </c>
      <c r="V506" s="13">
        <v>7.3557860510000003E-2</v>
      </c>
      <c r="W506" s="13">
        <v>3.7344499999999998E-3</v>
      </c>
      <c r="X506" s="13">
        <v>0.15247816</v>
      </c>
      <c r="Y506" s="13">
        <v>3.3690650000000003E-2</v>
      </c>
      <c r="Z506" s="13">
        <v>7.10884715E-2</v>
      </c>
      <c r="AA506" s="13">
        <v>3.7344499999999998E-3</v>
      </c>
      <c r="AB506" s="13">
        <v>0.15247816</v>
      </c>
      <c r="AC506" s="13">
        <v>3.3690650000000003E-2</v>
      </c>
      <c r="AD506" s="13">
        <v>7.2285751019999997E-2</v>
      </c>
      <c r="AE506" s="13">
        <v>3.7344499999999998E-3</v>
      </c>
      <c r="AF506" s="13">
        <v>0.15247816</v>
      </c>
      <c r="AG506" s="13">
        <v>3.3690650000000003E-2</v>
      </c>
      <c r="AH506" s="13">
        <v>6.7346973000000004E-2</v>
      </c>
      <c r="AI506" s="13">
        <v>3.7344499999999998E-3</v>
      </c>
      <c r="AJ506" s="13">
        <v>0.15247816</v>
      </c>
      <c r="AK506" s="13">
        <v>3.3690650000000003E-2</v>
      </c>
      <c r="AL506" s="13">
        <v>7.1013641530000005E-2</v>
      </c>
      <c r="AM506" s="13">
        <v>3.7344499999999998E-3</v>
      </c>
      <c r="AN506" s="13">
        <v>0.15247816</v>
      </c>
      <c r="AO506" s="13">
        <v>3.3690650000000003E-2</v>
      </c>
      <c r="AP506" s="13">
        <v>6.3605474499999995E-2</v>
      </c>
      <c r="AQ506" s="13">
        <v>3.7344499999999998E-3</v>
      </c>
      <c r="AR506" s="13">
        <v>0.15247816</v>
      </c>
      <c r="AS506" s="13">
        <v>3.3690650000000003E-2</v>
      </c>
      <c r="AT506" s="13">
        <v>6.9591872099999993E-2</v>
      </c>
      <c r="AU506" s="13">
        <v>3.7344499999999998E-3</v>
      </c>
      <c r="AV506" s="13">
        <v>0.15247816</v>
      </c>
      <c r="AW506" s="13">
        <v>3.3690650000000003E-2</v>
      </c>
      <c r="AX506" s="13">
        <v>5.9863975999999999E-2</v>
      </c>
      <c r="AY506" s="13">
        <v>3.7344499999999998E-3</v>
      </c>
      <c r="AZ506" s="13">
        <v>0.15247816</v>
      </c>
      <c r="BA506" s="86">
        <v>0</v>
      </c>
      <c r="BB506" s="86">
        <v>6.0606060606060601E-2</v>
      </c>
      <c r="BC506" s="13">
        <v>0</v>
      </c>
      <c r="BD506" s="13">
        <v>0</v>
      </c>
      <c r="BE506" s="14">
        <v>0</v>
      </c>
      <c r="BF506" s="14">
        <v>0</v>
      </c>
      <c r="BG506" s="14">
        <v>0</v>
      </c>
      <c r="BH506" s="14">
        <v>2.04081632653061E-2</v>
      </c>
      <c r="BI506" s="14">
        <v>0</v>
      </c>
      <c r="BJ506" s="14">
        <v>0</v>
      </c>
      <c r="BK506" s="14">
        <v>0</v>
      </c>
      <c r="BL506" s="430">
        <v>1.88679245283019E-2</v>
      </c>
      <c r="BM506" s="14">
        <v>0</v>
      </c>
      <c r="BN506" s="14">
        <v>5.1282051282051301E-2</v>
      </c>
      <c r="BO506" s="14">
        <v>0</v>
      </c>
      <c r="BP506" s="14">
        <v>6.4516129032258104E-2</v>
      </c>
      <c r="BQ506" s="86">
        <v>0</v>
      </c>
      <c r="BR506" s="86">
        <v>5.1282051282051301E-2</v>
      </c>
      <c r="BS506" s="86">
        <v>0</v>
      </c>
      <c r="BT506" s="86">
        <v>6.4516129032258104E-2</v>
      </c>
      <c r="BU506" s="14" t="s">
        <v>35</v>
      </c>
      <c r="BV506" s="14" t="s">
        <v>35</v>
      </c>
      <c r="BW506" s="14" t="s">
        <v>35</v>
      </c>
      <c r="BX506" s="14" t="s">
        <v>35</v>
      </c>
      <c r="BY506" s="14" t="s">
        <v>35</v>
      </c>
      <c r="BZ506" s="14" t="s">
        <v>35</v>
      </c>
      <c r="CA506" s="14" t="s">
        <v>35</v>
      </c>
      <c r="CB506" s="14" t="s">
        <v>35</v>
      </c>
      <c r="CC506" s="14">
        <v>5.56</v>
      </c>
      <c r="CD506" s="14">
        <v>5.56</v>
      </c>
      <c r="CE506" s="14">
        <v>5.56</v>
      </c>
      <c r="CF506" s="14">
        <v>5.56</v>
      </c>
      <c r="CG506" s="14">
        <v>5.56</v>
      </c>
      <c r="CH506" s="14">
        <v>5.56</v>
      </c>
      <c r="CI506" s="14">
        <v>5.39</v>
      </c>
      <c r="CJ506" s="14">
        <f>INDEX('Monthy Targets'!AC:AC,(MATCH(FY2019_ALL_Targets!$B:$B,'Monthy Targets'!$B:$B,0)))</f>
        <v>5.37</v>
      </c>
      <c r="CK506" s="14">
        <f>INDEX('Monthy Targets'!AD:AD,(MATCH(FY2019_ALL_Targets!$B:$B,'Monthy Targets'!$B:$B,0)))</f>
        <v>5.37</v>
      </c>
      <c r="CL506" s="14">
        <f>INDEX('Monthy Targets'!AE:AE,(MATCH(FY2019_ALL_Targets!$B:$B,'Monthy Targets'!$B:$B,0)))</f>
        <v>5.37</v>
      </c>
      <c r="CM506" s="14">
        <f>INDEX('Monthy Targets'!AF:AF,(MATCH(FY2019_ALL_Targets!$B:$B,'Monthy Targets'!$B:$B,0)))</f>
        <v>5.37</v>
      </c>
      <c r="CN506" s="14">
        <f>INDEX('Monthy Targets'!AG:AG,(MATCH(FY2019_ALL_Targets!$B:$B,'Monthy Targets'!$B:$B,0)))</f>
        <v>5.37</v>
      </c>
      <c r="CO506" s="14">
        <v>0.38</v>
      </c>
      <c r="CP506" s="14">
        <v>0.38</v>
      </c>
      <c r="CQ506" s="14">
        <v>0.38</v>
      </c>
      <c r="CR506" s="14">
        <v>0.38</v>
      </c>
      <c r="CS506" s="14">
        <v>0.38</v>
      </c>
      <c r="CT506" s="14">
        <v>0.38</v>
      </c>
      <c r="CU506" s="14">
        <v>0.38</v>
      </c>
      <c r="CV506" s="14">
        <v>0.38</v>
      </c>
      <c r="CW506" s="14">
        <v>0.37</v>
      </c>
      <c r="CX506" s="14">
        <v>0.37</v>
      </c>
      <c r="CY506" s="14">
        <v>0.37</v>
      </c>
      <c r="CZ506" s="14">
        <v>0.37</v>
      </c>
      <c r="DA506" s="14">
        <f>IF('QIPP Scorecard'!$AA$1=4,IF(FY2019_ALL_Targets!$BU506="Yes",INDEX('Final Comp Values'!$BN:$BN,MATCH(FY2019_ALL_Targets!$A506,'Final Comp Values'!$B:$B,0)),IF($BU506="Min Data",0,0)),0)</f>
        <v>0.37</v>
      </c>
      <c r="DB506" s="14">
        <f>IF('QIPP Scorecard'!$AA$1=4,IF(FY2019_ALL_Targets!$BV506="Yes",INDEX('Final Comp Values'!$BN:$BN,MATCH(FY2019_ALL_Targets!$A506,'Final Comp Values'!$B:$B,0)),IF($BV506="Min Data",0,0)),0)</f>
        <v>0.37</v>
      </c>
      <c r="DC506" s="14">
        <f>IF('QIPP Scorecard'!$AA$1=4,IF(FY2019_ALL_Targets!$BW506="Yes",INDEX('Final Comp Values'!$BN:$BN,MATCH(FY2019_ALL_Targets!$A506,'Final Comp Values'!$B:$B,0)),IF(CI506="Min Data",0,0)),0)</f>
        <v>0.37</v>
      </c>
      <c r="DD506" s="14">
        <f>IF('QIPP Scorecard'!$AA$1=4,IF(FY2019_ALL_Targets!$BX506="Yes",INDEX('Final Comp Values'!$BN:$BN,MATCH(FY2019_ALL_Targets!$A506,'Final Comp Values'!$B:$B,0)),IF($BX506="Min Data",0,0)),0)</f>
        <v>0.37</v>
      </c>
      <c r="DE506" s="14">
        <v>0.7</v>
      </c>
      <c r="DF506" s="14">
        <v>0.7</v>
      </c>
      <c r="DG506" s="14">
        <v>0.7</v>
      </c>
      <c r="DH506" s="14">
        <v>0.7</v>
      </c>
      <c r="DI506" s="14">
        <v>0.7</v>
      </c>
      <c r="DJ506" s="14">
        <v>0.7</v>
      </c>
      <c r="DK506" s="14">
        <v>0.7</v>
      </c>
      <c r="DL506" s="14">
        <v>0.7</v>
      </c>
      <c r="DM506" s="14">
        <v>0.68</v>
      </c>
      <c r="DN506" s="14">
        <v>0.68</v>
      </c>
      <c r="DO506" s="14">
        <v>0.68</v>
      </c>
      <c r="DP506" s="14">
        <v>0.68</v>
      </c>
      <c r="DQ506" s="14">
        <f>IF('QIPP Scorecard'!$AA$1=4,IF(FY2019_ALL_Targets!$BY506="Yes",INDEX('Final Comp Values'!$BK:$BK,MATCH(FY2019_ALL_Targets!$A506,'Final Comp Values'!$B:$B,0)),IF($BY506="Min Data",0,0)),0)</f>
        <v>0.68</v>
      </c>
      <c r="DR506" s="14">
        <f>IF('QIPP Scorecard'!$AA$1=4,IF(FY2019_ALL_Targets!$BZ506="Yes",INDEX('Final Comp Values'!$BO:$BO,MATCH(FY2019_ALL_Targets!$A506,'Final Comp Values'!$B:$B,0)),IF($BZ506="Min Data",0,0)),0)</f>
        <v>0.68</v>
      </c>
      <c r="DS506" s="14">
        <f>IF('QIPP Scorecard'!$AA$1=4,IF(FY2019_ALL_Targets!$CA506="Yes",INDEX('Final Comp Values'!$BO:$BO,MATCH(FY2019_ALL_Targets!$A506,'Final Comp Values'!$B:$B,0)),IF($CA506="Min Data",0,0)),0)</f>
        <v>0.68</v>
      </c>
      <c r="DT506" s="14">
        <f>IF('QIPP Scorecard'!$AA$1=4,IF(FY2019_ALL_Targets!$CB506="Yes",INDEX('Final Comp Values'!$BO:$BO,MATCH(FY2019_ALL_Targets!$A506,'Final Comp Values'!$B:$B,0)),IF($CB506="Min Data",0,0)),0)</f>
        <v>0.68</v>
      </c>
      <c r="DU506" s="14">
        <v>0.99</v>
      </c>
      <c r="DV506" s="14">
        <v>1.1200000000000001</v>
      </c>
      <c r="DW506" s="14">
        <v>1.1599999999999999</v>
      </c>
      <c r="DX506" s="14">
        <v>1.1399999999999999</v>
      </c>
      <c r="DY506" s="12">
        <f t="shared" si="36"/>
        <v>0</v>
      </c>
      <c r="DZ506" s="12">
        <f t="shared" si="37"/>
        <v>0</v>
      </c>
      <c r="EA506" s="12">
        <f t="shared" si="38"/>
        <v>0</v>
      </c>
      <c r="EB506" s="12">
        <f t="shared" si="39"/>
        <v>0</v>
      </c>
    </row>
    <row r="507" spans="1:132" x14ac:dyDescent="0.25">
      <c r="A507" s="297">
        <v>4831</v>
      </c>
      <c r="B507" s="347">
        <v>676298</v>
      </c>
      <c r="C507" s="297">
        <v>1028648</v>
      </c>
      <c r="D507" s="14">
        <v>1245214642</v>
      </c>
      <c r="E507" s="26" t="s">
        <v>930</v>
      </c>
      <c r="F507" s="26" t="str">
        <f>INDEX('Mar - Aug'!X:X,MATCH(A507,'Mar - Aug'!B:B,0))</f>
        <v>Harris</v>
      </c>
      <c r="G507" s="26" t="s">
        <v>3010</v>
      </c>
      <c r="H507" s="26"/>
      <c r="I507" s="26" t="str">
        <f t="shared" si="35"/>
        <v/>
      </c>
      <c r="J507" s="299" t="s">
        <v>220</v>
      </c>
      <c r="K507" s="299" t="s">
        <v>2817</v>
      </c>
      <c r="L507" s="299" t="s">
        <v>221</v>
      </c>
      <c r="M507" s="13">
        <v>4.2553180000000003E-2</v>
      </c>
      <c r="N507" s="13">
        <v>7.692309E-2</v>
      </c>
      <c r="O507" s="13">
        <v>0</v>
      </c>
      <c r="P507" s="13">
        <v>9.7826099999999999E-2</v>
      </c>
      <c r="Q507" s="13">
        <v>3.3690650000000003E-2</v>
      </c>
      <c r="R507" s="13">
        <v>5.5747400000000003E-2</v>
      </c>
      <c r="S507" s="13">
        <v>3.7344499999999998E-3</v>
      </c>
      <c r="T507" s="13">
        <v>0.15247816</v>
      </c>
      <c r="U507" s="13">
        <v>4.1829775940000001E-2</v>
      </c>
      <c r="V507" s="13">
        <v>7.5615397469999998E-2</v>
      </c>
      <c r="W507" s="13">
        <v>3.7344499999999998E-3</v>
      </c>
      <c r="X507" s="13">
        <v>0.15247816</v>
      </c>
      <c r="Y507" s="13">
        <v>4.0425520999999999E-2</v>
      </c>
      <c r="Z507" s="13">
        <v>7.3076935499999995E-2</v>
      </c>
      <c r="AA507" s="13">
        <v>3.7344499999999998E-3</v>
      </c>
      <c r="AB507" s="13">
        <v>0.15247816</v>
      </c>
      <c r="AC507" s="13">
        <v>4.1106371879999999E-2</v>
      </c>
      <c r="AD507" s="13">
        <v>7.4307704939999997E-2</v>
      </c>
      <c r="AE507" s="13">
        <v>3.7344499999999998E-3</v>
      </c>
      <c r="AF507" s="13">
        <v>0.15247816</v>
      </c>
      <c r="AG507" s="13">
        <v>3.8297862000000002E-2</v>
      </c>
      <c r="AH507" s="13">
        <v>6.9230781000000005E-2</v>
      </c>
      <c r="AI507" s="13">
        <v>3.7344499999999998E-3</v>
      </c>
      <c r="AJ507" s="13">
        <v>0.15247816</v>
      </c>
      <c r="AK507" s="13">
        <v>4.0382967819999997E-2</v>
      </c>
      <c r="AL507" s="13">
        <v>7.3000012409999995E-2</v>
      </c>
      <c r="AM507" s="13">
        <v>3.7344499999999998E-3</v>
      </c>
      <c r="AN507" s="13">
        <v>0.15247816</v>
      </c>
      <c r="AO507" s="13">
        <v>3.6170202999999998E-2</v>
      </c>
      <c r="AP507" s="13">
        <v>6.5384626500000001E-2</v>
      </c>
      <c r="AQ507" s="13">
        <v>3.7344499999999998E-3</v>
      </c>
      <c r="AR507" s="13">
        <v>0.15247816</v>
      </c>
      <c r="AS507" s="13">
        <v>3.9574457399999999E-2</v>
      </c>
      <c r="AT507" s="13">
        <v>7.1538473699999994E-2</v>
      </c>
      <c r="AU507" s="13">
        <v>3.7344499999999998E-3</v>
      </c>
      <c r="AV507" s="13">
        <v>0.15247816</v>
      </c>
      <c r="AW507" s="13">
        <v>3.4042544000000001E-2</v>
      </c>
      <c r="AX507" s="13">
        <v>6.1538471999999997E-2</v>
      </c>
      <c r="AY507" s="13">
        <v>3.7344499999999998E-3</v>
      </c>
      <c r="AZ507" s="13">
        <v>0.15247816</v>
      </c>
      <c r="BA507" s="86">
        <v>5.7692307692307702E-2</v>
      </c>
      <c r="BB507" s="86">
        <v>7.69230769230769E-2</v>
      </c>
      <c r="BC507" s="13">
        <v>0</v>
      </c>
      <c r="BD507" s="13">
        <v>3.9215686274509803E-2</v>
      </c>
      <c r="BE507" s="14">
        <v>6.1224489795918401E-2</v>
      </c>
      <c r="BF507" s="14">
        <v>3.4482758620689703E-2</v>
      </c>
      <c r="BG507" s="14">
        <v>0</v>
      </c>
      <c r="BH507" s="14">
        <v>6.25E-2</v>
      </c>
      <c r="BI507" s="14">
        <v>5.6603773584905703E-2</v>
      </c>
      <c r="BJ507" s="14">
        <v>7.69230769230769E-2</v>
      </c>
      <c r="BK507" s="14">
        <v>0</v>
      </c>
      <c r="BL507" s="430">
        <v>5.7692307692307702E-2</v>
      </c>
      <c r="BM507" s="14">
        <v>0.02</v>
      </c>
      <c r="BN507" s="14">
        <v>0.17948717948717899</v>
      </c>
      <c r="BO507" s="14">
        <v>0</v>
      </c>
      <c r="BP507" s="14">
        <v>6.1224489795918401E-2</v>
      </c>
      <c r="BQ507" s="86">
        <v>0.02</v>
      </c>
      <c r="BR507" s="86">
        <v>0.17948717948717899</v>
      </c>
      <c r="BS507" s="86">
        <v>0</v>
      </c>
      <c r="BT507" s="86">
        <v>6.1224489795918401E-2</v>
      </c>
      <c r="BU507" s="14" t="s">
        <v>35</v>
      </c>
      <c r="BV507" s="14" t="s">
        <v>36</v>
      </c>
      <c r="BW507" s="14" t="s">
        <v>35</v>
      </c>
      <c r="BX507" s="14" t="s">
        <v>35</v>
      </c>
      <c r="BY507" s="14" t="s">
        <v>35</v>
      </c>
      <c r="BZ507" s="14" t="s">
        <v>36</v>
      </c>
      <c r="CA507" s="14" t="s">
        <v>35</v>
      </c>
      <c r="CB507" s="14" t="s">
        <v>35</v>
      </c>
      <c r="CC507" s="14">
        <v>0.61</v>
      </c>
      <c r="CD507" s="14">
        <v>0.61</v>
      </c>
      <c r="CE507" s="14">
        <v>0.61</v>
      </c>
      <c r="CF507" s="14">
        <v>0.61</v>
      </c>
      <c r="CG507" s="14">
        <v>0.61</v>
      </c>
      <c r="CH507" s="14">
        <v>0.61</v>
      </c>
      <c r="CI507" s="14">
        <v>0.6</v>
      </c>
      <c r="CJ507" s="14">
        <f>INDEX('Monthy Targets'!AC:AC,(MATCH(FY2019_ALL_Targets!$B:$B,'Monthy Targets'!$B:$B,0)))</f>
        <v>0.6</v>
      </c>
      <c r="CK507" s="14">
        <f>INDEX('Monthy Targets'!AD:AD,(MATCH(FY2019_ALL_Targets!$B:$B,'Monthy Targets'!$B:$B,0)))</f>
        <v>0.6</v>
      </c>
      <c r="CL507" s="14">
        <f>INDEX('Monthy Targets'!AE:AE,(MATCH(FY2019_ALL_Targets!$B:$B,'Monthy Targets'!$B:$B,0)))</f>
        <v>0.6</v>
      </c>
      <c r="CM507" s="14">
        <f>INDEX('Monthy Targets'!AF:AF,(MATCH(FY2019_ALL_Targets!$B:$B,'Monthy Targets'!$B:$B,0)))</f>
        <v>0.6</v>
      </c>
      <c r="CN507" s="14">
        <f>INDEX('Monthy Targets'!AG:AG,(MATCH(FY2019_ALL_Targets!$B:$B,'Monthy Targets'!$B:$B,0)))</f>
        <v>0.6</v>
      </c>
      <c r="CO507" s="14">
        <v>0</v>
      </c>
      <c r="CP507" s="14">
        <v>0</v>
      </c>
      <c r="CQ507" s="14">
        <v>0.04</v>
      </c>
      <c r="CR507" s="14">
        <v>0.04</v>
      </c>
      <c r="CS507" s="14">
        <v>0</v>
      </c>
      <c r="CT507" s="14">
        <v>0.04</v>
      </c>
      <c r="CU507" s="14">
        <v>0.04</v>
      </c>
      <c r="CV507" s="14">
        <v>0.04</v>
      </c>
      <c r="CW507" s="14">
        <v>0</v>
      </c>
      <c r="CX507" s="14">
        <v>0</v>
      </c>
      <c r="CY507" s="14">
        <v>0.04</v>
      </c>
      <c r="CZ507" s="14">
        <v>0.04</v>
      </c>
      <c r="DA507" s="14">
        <f>IF('QIPP Scorecard'!$AA$1=4,IF(FY2019_ALL_Targets!$BU507="Yes",INDEX('Final Comp Values'!$BN:$BN,MATCH(FY2019_ALL_Targets!$A507,'Final Comp Values'!$B:$B,0)),IF($BU507="Min Data",0,0)),0)</f>
        <v>0.04</v>
      </c>
      <c r="DB507" s="14">
        <f>IF('QIPP Scorecard'!$AA$1=4,IF(FY2019_ALL_Targets!$BV507="Yes",INDEX('Final Comp Values'!$BN:$BN,MATCH(FY2019_ALL_Targets!$A507,'Final Comp Values'!$B:$B,0)),IF($BV507="Min Data",0,0)),0)</f>
        <v>0</v>
      </c>
      <c r="DC507" s="14">
        <f>IF('QIPP Scorecard'!$AA$1=4,IF(FY2019_ALL_Targets!$BW507="Yes",INDEX('Final Comp Values'!$BN:$BN,MATCH(FY2019_ALL_Targets!$A507,'Final Comp Values'!$B:$B,0)),IF(CI507="Min Data",0,0)),0)</f>
        <v>0.04</v>
      </c>
      <c r="DD507" s="14">
        <f>IF('QIPP Scorecard'!$AA$1=4,IF(FY2019_ALL_Targets!$BX507="Yes",INDEX('Final Comp Values'!$BN:$BN,MATCH(FY2019_ALL_Targets!$A507,'Final Comp Values'!$B:$B,0)),IF($BX507="Min Data",0,0)),0)</f>
        <v>0.04</v>
      </c>
      <c r="DE507" s="14">
        <v>0</v>
      </c>
      <c r="DF507" s="14">
        <v>0</v>
      </c>
      <c r="DG507" s="14">
        <v>0.08</v>
      </c>
      <c r="DH507" s="14">
        <v>0.08</v>
      </c>
      <c r="DI507" s="14">
        <v>0</v>
      </c>
      <c r="DJ507" s="14">
        <v>0.08</v>
      </c>
      <c r="DK507" s="14">
        <v>0.08</v>
      </c>
      <c r="DL507" s="14">
        <v>0.08</v>
      </c>
      <c r="DM507" s="14">
        <v>0</v>
      </c>
      <c r="DN507" s="14">
        <v>0</v>
      </c>
      <c r="DO507" s="14">
        <v>0.08</v>
      </c>
      <c r="DP507" s="14">
        <v>0.08</v>
      </c>
      <c r="DQ507" s="14">
        <f>IF('QIPP Scorecard'!$AA$1=4,IF(FY2019_ALL_Targets!$BY507="Yes",INDEX('Final Comp Values'!$BK:$BK,MATCH(FY2019_ALL_Targets!$A507,'Final Comp Values'!$B:$B,0)),IF($BY507="Min Data",0,0)),0)</f>
        <v>0.08</v>
      </c>
      <c r="DR507" s="14">
        <f>IF('QIPP Scorecard'!$AA$1=4,IF(FY2019_ALL_Targets!$BZ507="Yes",INDEX('Final Comp Values'!$BO:$BO,MATCH(FY2019_ALL_Targets!$A507,'Final Comp Values'!$B:$B,0)),IF($BZ507="Min Data",0,0)),0)</f>
        <v>0</v>
      </c>
      <c r="DS507" s="14">
        <f>IF('QIPP Scorecard'!$AA$1=4,IF(FY2019_ALL_Targets!$CA507="Yes",INDEX('Final Comp Values'!$BO:$BO,MATCH(FY2019_ALL_Targets!$A507,'Final Comp Values'!$B:$B,0)),IF($CA507="Min Data",0,0)),0)</f>
        <v>0.08</v>
      </c>
      <c r="DT507" s="14">
        <f>IF('QIPP Scorecard'!$AA$1=4,IF(FY2019_ALL_Targets!$CB507="Yes",INDEX('Final Comp Values'!$BO:$BO,MATCH(FY2019_ALL_Targets!$A507,'Final Comp Values'!$B:$B,0)),IF($CB507="Min Data",0,0)),0)</f>
        <v>0.08</v>
      </c>
      <c r="DU507" s="14">
        <v>0.08</v>
      </c>
      <c r="DV507" s="14">
        <v>0.11</v>
      </c>
      <c r="DW507" s="14">
        <v>0.1</v>
      </c>
      <c r="DX507" s="14">
        <v>0.11</v>
      </c>
      <c r="DY507" s="12">
        <f t="shared" si="36"/>
        <v>1</v>
      </c>
      <c r="DZ507" s="12">
        <f t="shared" si="37"/>
        <v>1</v>
      </c>
      <c r="EA507" s="12">
        <f t="shared" si="38"/>
        <v>0</v>
      </c>
      <c r="EB507" s="12">
        <f t="shared" si="39"/>
        <v>0</v>
      </c>
    </row>
    <row r="508" spans="1:132" x14ac:dyDescent="0.25">
      <c r="A508" s="297">
        <v>104778</v>
      </c>
      <c r="B508" s="347">
        <v>676299</v>
      </c>
      <c r="C508" s="297">
        <v>1026617</v>
      </c>
      <c r="D508" s="14">
        <v>1841598489</v>
      </c>
      <c r="E508" s="26" t="s">
        <v>940</v>
      </c>
      <c r="F508" s="26" t="str">
        <f>INDEX('Mar - Aug'!X:X,MATCH(A508,'Mar - Aug'!B:B,0))</f>
        <v>Travis</v>
      </c>
      <c r="G508" s="26" t="s">
        <v>3022</v>
      </c>
      <c r="H508" s="26"/>
      <c r="I508" s="26" t="str">
        <f t="shared" si="35"/>
        <v/>
      </c>
      <c r="J508" s="299" t="s">
        <v>379</v>
      </c>
      <c r="K508" s="299" t="s">
        <v>2486</v>
      </c>
      <c r="L508" s="299" t="s">
        <v>2487</v>
      </c>
      <c r="M508" s="13">
        <v>3.307889E-2</v>
      </c>
      <c r="N508" s="13">
        <v>2.5236580000000002E-2</v>
      </c>
      <c r="O508" s="13">
        <v>1.0178120000000001E-2</v>
      </c>
      <c r="P508" s="13">
        <v>0.18784529</v>
      </c>
      <c r="Q508" s="13">
        <v>3.3690650000000003E-2</v>
      </c>
      <c r="R508" s="13">
        <v>5.5747400000000003E-2</v>
      </c>
      <c r="S508" s="13">
        <v>3.7344499999999998E-3</v>
      </c>
      <c r="T508" s="13">
        <v>0.15247816</v>
      </c>
      <c r="U508" s="13">
        <v>3.3690650000000003E-2</v>
      </c>
      <c r="V508" s="13">
        <v>5.5747400000000003E-2</v>
      </c>
      <c r="W508" s="13">
        <v>1.000509196E-2</v>
      </c>
      <c r="X508" s="13">
        <v>0.18465192007</v>
      </c>
      <c r="Y508" s="13">
        <v>3.3690650000000003E-2</v>
      </c>
      <c r="Z508" s="13">
        <v>5.5747400000000003E-2</v>
      </c>
      <c r="AA508" s="13">
        <v>9.6692140000000006E-3</v>
      </c>
      <c r="AB508" s="13">
        <v>0.1784530255</v>
      </c>
      <c r="AC508" s="13">
        <v>3.3690650000000003E-2</v>
      </c>
      <c r="AD508" s="13">
        <v>5.5747400000000003E-2</v>
      </c>
      <c r="AE508" s="13">
        <v>9.8320639200000001E-3</v>
      </c>
      <c r="AF508" s="13">
        <v>0.18145855014000001</v>
      </c>
      <c r="AG508" s="13">
        <v>3.3690650000000003E-2</v>
      </c>
      <c r="AH508" s="13">
        <v>5.5747400000000003E-2</v>
      </c>
      <c r="AI508" s="13">
        <v>9.1603080000000007E-3</v>
      </c>
      <c r="AJ508" s="13">
        <v>0.169060761</v>
      </c>
      <c r="AK508" s="13">
        <v>3.3690650000000003E-2</v>
      </c>
      <c r="AL508" s="13">
        <v>5.5747400000000003E-2</v>
      </c>
      <c r="AM508" s="13">
        <v>9.6590358799999998E-3</v>
      </c>
      <c r="AN508" s="13">
        <v>0.17826518021000001</v>
      </c>
      <c r="AO508" s="13">
        <v>3.3690650000000003E-2</v>
      </c>
      <c r="AP508" s="13">
        <v>5.5747400000000003E-2</v>
      </c>
      <c r="AQ508" s="13">
        <v>8.6514020000000007E-3</v>
      </c>
      <c r="AR508" s="13">
        <v>0.15966849650000001</v>
      </c>
      <c r="AS508" s="13">
        <v>3.3690650000000003E-2</v>
      </c>
      <c r="AT508" s="13">
        <v>5.5747400000000003E-2</v>
      </c>
      <c r="AU508" s="13">
        <v>9.4656515999999996E-3</v>
      </c>
      <c r="AV508" s="13">
        <v>0.17469611970000001</v>
      </c>
      <c r="AW508" s="13">
        <v>3.3690650000000003E-2</v>
      </c>
      <c r="AX508" s="13">
        <v>5.5747400000000003E-2</v>
      </c>
      <c r="AY508" s="13">
        <v>8.1424960000000008E-3</v>
      </c>
      <c r="AZ508" s="13">
        <v>0.15247816</v>
      </c>
      <c r="BA508" s="86">
        <v>4.2553191489361701E-2</v>
      </c>
      <c r="BB508" s="86">
        <v>0</v>
      </c>
      <c r="BC508" s="13">
        <v>0</v>
      </c>
      <c r="BD508" s="13">
        <v>0.156626506024096</v>
      </c>
      <c r="BE508" s="14">
        <v>4.49438202247191E-2</v>
      </c>
      <c r="BF508" s="14">
        <v>3.03030303030303E-2</v>
      </c>
      <c r="BG508" s="14">
        <v>0</v>
      </c>
      <c r="BH508" s="14">
        <v>0.14864864864864899</v>
      </c>
      <c r="BI508" s="14">
        <v>3.2967032967033003E-2</v>
      </c>
      <c r="BJ508" s="14">
        <v>7.0422535211267595E-2</v>
      </c>
      <c r="BK508" s="14">
        <v>0</v>
      </c>
      <c r="BL508" s="430">
        <v>0.168831168831169</v>
      </c>
      <c r="BM508" s="14">
        <v>3.2258064516128997E-2</v>
      </c>
      <c r="BN508" s="14">
        <v>4.0540540540540501E-2</v>
      </c>
      <c r="BO508" s="14">
        <v>0</v>
      </c>
      <c r="BP508" s="14">
        <v>0.164556962025316</v>
      </c>
      <c r="BQ508" s="86">
        <v>3.2258064516128997E-2</v>
      </c>
      <c r="BR508" s="86">
        <v>4.0540540540540501E-2</v>
      </c>
      <c r="BS508" s="86">
        <v>0</v>
      </c>
      <c r="BT508" s="86">
        <v>0.164556962025316</v>
      </c>
      <c r="BU508" s="14" t="s">
        <v>35</v>
      </c>
      <c r="BV508" s="14" t="s">
        <v>35</v>
      </c>
      <c r="BW508" s="14" t="s">
        <v>35</v>
      </c>
      <c r="BX508" s="14" t="s">
        <v>35</v>
      </c>
      <c r="BY508" s="14" t="s">
        <v>35</v>
      </c>
      <c r="BZ508" s="14" t="s">
        <v>35</v>
      </c>
      <c r="CA508" s="14" t="s">
        <v>35</v>
      </c>
      <c r="CB508" s="14" t="s">
        <v>36</v>
      </c>
      <c r="CC508" s="14">
        <v>16.3</v>
      </c>
      <c r="CD508" s="14">
        <v>16.3</v>
      </c>
      <c r="CE508" s="14">
        <v>16.3</v>
      </c>
      <c r="CF508" s="14">
        <v>16.3</v>
      </c>
      <c r="CG508" s="14">
        <v>16.3</v>
      </c>
      <c r="CH508" s="14">
        <v>16.3</v>
      </c>
      <c r="CI508" s="14">
        <v>16.05</v>
      </c>
      <c r="CJ508" s="14">
        <f>INDEX('Monthy Targets'!AC:AC,(MATCH(FY2019_ALL_Targets!$B:$B,'Monthy Targets'!$B:$B,0)))</f>
        <v>15.99</v>
      </c>
      <c r="CK508" s="14">
        <f>INDEX('Monthy Targets'!AD:AD,(MATCH(FY2019_ALL_Targets!$B:$B,'Monthy Targets'!$B:$B,0)))</f>
        <v>15.99</v>
      </c>
      <c r="CL508" s="14">
        <f>INDEX('Monthy Targets'!AE:AE,(MATCH(FY2019_ALL_Targets!$B:$B,'Monthy Targets'!$B:$B,0)))</f>
        <v>15.99</v>
      </c>
      <c r="CM508" s="14">
        <f>INDEX('Monthy Targets'!AF:AF,(MATCH(FY2019_ALL_Targets!$B:$B,'Monthy Targets'!$B:$B,0)))</f>
        <v>15.99</v>
      </c>
      <c r="CN508" s="14">
        <f>INDEX('Monthy Targets'!AG:AG,(MATCH(FY2019_ALL_Targets!$B:$B,'Monthy Targets'!$B:$B,0)))</f>
        <v>15.99</v>
      </c>
      <c r="CO508" s="14">
        <v>0</v>
      </c>
      <c r="CP508" s="14">
        <v>1.1000000000000001</v>
      </c>
      <c r="CQ508" s="14">
        <v>1.1000000000000001</v>
      </c>
      <c r="CR508" s="14">
        <v>1.1000000000000001</v>
      </c>
      <c r="CS508" s="14">
        <v>0</v>
      </c>
      <c r="CT508" s="14">
        <v>1.1000000000000001</v>
      </c>
      <c r="CU508" s="14">
        <v>1.1000000000000001</v>
      </c>
      <c r="CV508" s="14">
        <v>1.1000000000000001</v>
      </c>
      <c r="CW508" s="14">
        <v>1.0900000000000001</v>
      </c>
      <c r="CX508" s="14">
        <v>0</v>
      </c>
      <c r="CY508" s="14">
        <v>1.0900000000000001</v>
      </c>
      <c r="CZ508" s="14">
        <v>1.0900000000000001</v>
      </c>
      <c r="DA508" s="14">
        <f>IF('QIPP Scorecard'!$AA$1=4,IF(FY2019_ALL_Targets!$BU508="Yes",INDEX('Final Comp Values'!$BN:$BN,MATCH(FY2019_ALL_Targets!$A508,'Final Comp Values'!$B:$B,0)),IF($BU508="Min Data",0,0)),0)</f>
        <v>1.0900000000000001</v>
      </c>
      <c r="DB508" s="14">
        <f>IF('QIPP Scorecard'!$AA$1=4,IF(FY2019_ALL_Targets!$BV508="Yes",INDEX('Final Comp Values'!$BN:$BN,MATCH(FY2019_ALL_Targets!$A508,'Final Comp Values'!$B:$B,0)),IF($BV508="Min Data",0,0)),0)</f>
        <v>1.0900000000000001</v>
      </c>
      <c r="DC508" s="14">
        <f>IF('QIPP Scorecard'!$AA$1=4,IF(FY2019_ALL_Targets!$BW508="Yes",INDEX('Final Comp Values'!$BN:$BN,MATCH(FY2019_ALL_Targets!$A508,'Final Comp Values'!$B:$B,0)),IF(CI508="Min Data",0,0)),0)</f>
        <v>1.0900000000000001</v>
      </c>
      <c r="DD508" s="14">
        <f>IF('QIPP Scorecard'!$AA$1=4,IF(FY2019_ALL_Targets!$BX508="Yes",INDEX('Final Comp Values'!$BN:$BN,MATCH(FY2019_ALL_Targets!$A508,'Final Comp Values'!$B:$B,0)),IF($BX508="Min Data",0,0)),0)</f>
        <v>1.0900000000000001</v>
      </c>
      <c r="DE508" s="14">
        <v>0</v>
      </c>
      <c r="DF508" s="14">
        <v>2.0499999999999998</v>
      </c>
      <c r="DG508" s="14">
        <v>2.0499999999999998</v>
      </c>
      <c r="DH508" s="14">
        <v>2.0499999999999998</v>
      </c>
      <c r="DI508" s="14">
        <v>0</v>
      </c>
      <c r="DJ508" s="14">
        <v>2.0499999999999998</v>
      </c>
      <c r="DK508" s="14">
        <v>2.0499999999999998</v>
      </c>
      <c r="DL508" s="14">
        <v>2.0499999999999998</v>
      </c>
      <c r="DM508" s="14">
        <v>2.02</v>
      </c>
      <c r="DN508" s="14">
        <v>0</v>
      </c>
      <c r="DO508" s="14">
        <v>2.02</v>
      </c>
      <c r="DP508" s="14">
        <v>0</v>
      </c>
      <c r="DQ508" s="14">
        <f>IF('QIPP Scorecard'!$AA$1=4,IF(FY2019_ALL_Targets!$BY508="Yes",INDEX('Final Comp Values'!$BK:$BK,MATCH(FY2019_ALL_Targets!$A508,'Final Comp Values'!$B:$B,0)),IF($BY508="Min Data",0,0)),0)</f>
        <v>2.02</v>
      </c>
      <c r="DR508" s="14">
        <f>IF('QIPP Scorecard'!$AA$1=4,IF(FY2019_ALL_Targets!$BZ508="Yes",INDEX('Final Comp Values'!$BO:$BO,MATCH(FY2019_ALL_Targets!$A508,'Final Comp Values'!$B:$B,0)),IF($BZ508="Min Data",0,0)),0)</f>
        <v>2.02</v>
      </c>
      <c r="DS508" s="14">
        <f>IF('QIPP Scorecard'!$AA$1=4,IF(FY2019_ALL_Targets!$CA508="Yes",INDEX('Final Comp Values'!$BO:$BO,MATCH(FY2019_ALL_Targets!$A508,'Final Comp Values'!$B:$B,0)),IF($CA508="Min Data",0,0)),0)</f>
        <v>2.02</v>
      </c>
      <c r="DT508" s="14">
        <f>IF('QIPP Scorecard'!$AA$1=4,IF(FY2019_ALL_Targets!$CB508="Yes",INDEX('Final Comp Values'!$BO:$BO,MATCH(FY2019_ALL_Targets!$A508,'Final Comp Values'!$B:$B,0)),IF($CB508="Min Data",0,0)),0)</f>
        <v>0</v>
      </c>
      <c r="DU508" s="14">
        <v>2.58</v>
      </c>
      <c r="DV508" s="14">
        <v>2.92</v>
      </c>
      <c r="DW508" s="14">
        <v>2.8</v>
      </c>
      <c r="DX508" s="14">
        <v>3.11</v>
      </c>
      <c r="DY508" s="12">
        <f t="shared" si="36"/>
        <v>0</v>
      </c>
      <c r="DZ508" s="12">
        <f t="shared" si="37"/>
        <v>1</v>
      </c>
      <c r="EA508" s="12">
        <f t="shared" si="38"/>
        <v>0</v>
      </c>
      <c r="EB508" s="12">
        <f t="shared" si="39"/>
        <v>0</v>
      </c>
    </row>
    <row r="509" spans="1:132" x14ac:dyDescent="0.25">
      <c r="A509" s="297">
        <v>104845</v>
      </c>
      <c r="B509" s="347">
        <v>676300</v>
      </c>
      <c r="C509" s="297">
        <v>1019566</v>
      </c>
      <c r="D509" s="14">
        <v>1417255233</v>
      </c>
      <c r="E509" s="26" t="s">
        <v>939</v>
      </c>
      <c r="F509" s="26" t="str">
        <f>INDEX('Mar - Aug'!X:X,MATCH(A509,'Mar - Aug'!B:B,0))</f>
        <v>MRSA Northeast</v>
      </c>
      <c r="G509" s="26" t="s">
        <v>3149</v>
      </c>
      <c r="H509" s="26"/>
      <c r="I509" s="26" t="str">
        <f t="shared" si="35"/>
        <v/>
      </c>
      <c r="J509" s="299" t="s">
        <v>145</v>
      </c>
      <c r="K509" s="299" t="s">
        <v>945</v>
      </c>
      <c r="L509" s="299" t="s">
        <v>146</v>
      </c>
      <c r="M509" s="13">
        <v>2.1276610000000001E-2</v>
      </c>
      <c r="N509" s="13">
        <v>4.1884829999999998E-2</v>
      </c>
      <c r="O509" s="13">
        <v>0</v>
      </c>
      <c r="P509" s="13">
        <v>0.1099291</v>
      </c>
      <c r="Q509" s="13">
        <v>3.3690650000000003E-2</v>
      </c>
      <c r="R509" s="13">
        <v>5.5747400000000003E-2</v>
      </c>
      <c r="S509" s="13">
        <v>3.7344499999999998E-3</v>
      </c>
      <c r="T509" s="13">
        <v>0.15247816</v>
      </c>
      <c r="U509" s="13">
        <v>3.3690650000000003E-2</v>
      </c>
      <c r="V509" s="13">
        <v>5.5747400000000003E-2</v>
      </c>
      <c r="W509" s="13">
        <v>3.7344499999999998E-3</v>
      </c>
      <c r="X509" s="13">
        <v>0.15247816</v>
      </c>
      <c r="Y509" s="13">
        <v>3.3690650000000003E-2</v>
      </c>
      <c r="Z509" s="13">
        <v>5.5747400000000003E-2</v>
      </c>
      <c r="AA509" s="13">
        <v>3.7344499999999998E-3</v>
      </c>
      <c r="AB509" s="13">
        <v>0.15247816</v>
      </c>
      <c r="AC509" s="13">
        <v>3.3690650000000003E-2</v>
      </c>
      <c r="AD509" s="13">
        <v>5.5747400000000003E-2</v>
      </c>
      <c r="AE509" s="13">
        <v>3.7344499999999998E-3</v>
      </c>
      <c r="AF509" s="13">
        <v>0.15247816</v>
      </c>
      <c r="AG509" s="13">
        <v>3.3690650000000003E-2</v>
      </c>
      <c r="AH509" s="13">
        <v>5.5747400000000003E-2</v>
      </c>
      <c r="AI509" s="13">
        <v>3.7344499999999998E-3</v>
      </c>
      <c r="AJ509" s="13">
        <v>0.15247816</v>
      </c>
      <c r="AK509" s="13">
        <v>3.3690650000000003E-2</v>
      </c>
      <c r="AL509" s="13">
        <v>5.5747400000000003E-2</v>
      </c>
      <c r="AM509" s="13">
        <v>3.7344499999999998E-3</v>
      </c>
      <c r="AN509" s="13">
        <v>0.15247816</v>
      </c>
      <c r="AO509" s="13">
        <v>3.3690650000000003E-2</v>
      </c>
      <c r="AP509" s="13">
        <v>5.5747400000000003E-2</v>
      </c>
      <c r="AQ509" s="13">
        <v>3.7344499999999998E-3</v>
      </c>
      <c r="AR509" s="13">
        <v>0.15247816</v>
      </c>
      <c r="AS509" s="13">
        <v>3.3690650000000003E-2</v>
      </c>
      <c r="AT509" s="13">
        <v>5.5747400000000003E-2</v>
      </c>
      <c r="AU509" s="13">
        <v>3.7344499999999998E-3</v>
      </c>
      <c r="AV509" s="13">
        <v>0.15247816</v>
      </c>
      <c r="AW509" s="13">
        <v>3.3690650000000003E-2</v>
      </c>
      <c r="AX509" s="13">
        <v>5.5747400000000003E-2</v>
      </c>
      <c r="AY509" s="13">
        <v>3.7344499999999998E-3</v>
      </c>
      <c r="AZ509" s="13">
        <v>0.15247816</v>
      </c>
      <c r="BA509" s="86">
        <v>4.2857142857142899E-2</v>
      </c>
      <c r="BB509" s="86">
        <v>4.1666666666666699E-2</v>
      </c>
      <c r="BC509" s="13">
        <v>0</v>
      </c>
      <c r="BD509" s="13">
        <v>9.0909090909090898E-2</v>
      </c>
      <c r="BE509" s="14">
        <v>2.8985507246376802E-2</v>
      </c>
      <c r="BF509" s="14">
        <v>4.6511627906976702E-2</v>
      </c>
      <c r="BG509" s="14">
        <v>0</v>
      </c>
      <c r="BH509" s="14">
        <v>7.69230769230769E-2</v>
      </c>
      <c r="BI509" s="14">
        <v>4.6875E-2</v>
      </c>
      <c r="BJ509" s="14">
        <v>5.2631578947368397E-2</v>
      </c>
      <c r="BK509" s="14">
        <v>0</v>
      </c>
      <c r="BL509" s="430">
        <v>0.133333333333333</v>
      </c>
      <c r="BM509" s="14">
        <v>4.7619047619047603E-2</v>
      </c>
      <c r="BN509" s="14">
        <v>2.8571428571428598E-2</v>
      </c>
      <c r="BO509" s="14">
        <v>0</v>
      </c>
      <c r="BP509" s="14">
        <v>0.101694915254237</v>
      </c>
      <c r="BQ509" s="86">
        <v>4.7619047619047603E-2</v>
      </c>
      <c r="BR509" s="86">
        <v>2.8571428571428598E-2</v>
      </c>
      <c r="BS509" s="86">
        <v>0</v>
      </c>
      <c r="BT509" s="86">
        <v>0.101694915254237</v>
      </c>
      <c r="BU509" s="14" t="s">
        <v>36</v>
      </c>
      <c r="BV509" s="14" t="s">
        <v>35</v>
      </c>
      <c r="BW509" s="14" t="s">
        <v>35</v>
      </c>
      <c r="BX509" s="14" t="s">
        <v>35</v>
      </c>
      <c r="BY509" s="14" t="s">
        <v>36</v>
      </c>
      <c r="BZ509" s="14" t="s">
        <v>35</v>
      </c>
      <c r="CA509" s="14" t="s">
        <v>35</v>
      </c>
      <c r="CB509" s="14" t="s">
        <v>35</v>
      </c>
      <c r="CC509" s="14">
        <v>5.66</v>
      </c>
      <c r="CD509" s="14">
        <v>5.66</v>
      </c>
      <c r="CE509" s="14">
        <v>5.66</v>
      </c>
      <c r="CF509" s="14">
        <v>5.66</v>
      </c>
      <c r="CG509" s="14">
        <v>5.66</v>
      </c>
      <c r="CH509" s="14">
        <v>5.66</v>
      </c>
      <c r="CI509" s="14">
        <v>5.86</v>
      </c>
      <c r="CJ509" s="14">
        <f>INDEX('Monthy Targets'!AC:AC,(MATCH(FY2019_ALL_Targets!$B:$B,'Monthy Targets'!$B:$B,0)))</f>
        <v>5.84</v>
      </c>
      <c r="CK509" s="14">
        <f>INDEX('Monthy Targets'!AD:AD,(MATCH(FY2019_ALL_Targets!$B:$B,'Monthy Targets'!$B:$B,0)))</f>
        <v>5.84</v>
      </c>
      <c r="CL509" s="14">
        <f>INDEX('Monthy Targets'!AE:AE,(MATCH(FY2019_ALL_Targets!$B:$B,'Monthy Targets'!$B:$B,0)))</f>
        <v>5.84</v>
      </c>
      <c r="CM509" s="14">
        <f>INDEX('Monthy Targets'!AF:AF,(MATCH(FY2019_ALL_Targets!$B:$B,'Monthy Targets'!$B:$B,0)))</f>
        <v>5.84</v>
      </c>
      <c r="CN509" s="14">
        <f>INDEX('Monthy Targets'!AG:AG,(MATCH(FY2019_ALL_Targets!$B:$B,'Monthy Targets'!$B:$B,0)))</f>
        <v>5.84</v>
      </c>
      <c r="CO509" s="14">
        <v>0</v>
      </c>
      <c r="CP509" s="14">
        <v>0.38</v>
      </c>
      <c r="CQ509" s="14">
        <v>0.38</v>
      </c>
      <c r="CR509" s="14">
        <v>0.38</v>
      </c>
      <c r="CS509" s="14">
        <v>0.38</v>
      </c>
      <c r="CT509" s="14">
        <v>0.38</v>
      </c>
      <c r="CU509" s="14">
        <v>0.38</v>
      </c>
      <c r="CV509" s="14">
        <v>0.38</v>
      </c>
      <c r="CW509" s="14">
        <v>0</v>
      </c>
      <c r="CX509" s="14">
        <v>0.4</v>
      </c>
      <c r="CY509" s="14">
        <v>0.4</v>
      </c>
      <c r="CZ509" s="14">
        <v>0.4</v>
      </c>
      <c r="DA509" s="14">
        <f>IF('QIPP Scorecard'!$AA$1=4,IF(FY2019_ALL_Targets!$BU509="Yes",INDEX('Final Comp Values'!$BN:$BN,MATCH(FY2019_ALL_Targets!$A509,'Final Comp Values'!$B:$B,0)),IF($BU509="Min Data",0,0)),0)</f>
        <v>0</v>
      </c>
      <c r="DB509" s="14">
        <f>IF('QIPP Scorecard'!$AA$1=4,IF(FY2019_ALL_Targets!$BV509="Yes",INDEX('Final Comp Values'!$BN:$BN,MATCH(FY2019_ALL_Targets!$A509,'Final Comp Values'!$B:$B,0)),IF($BV509="Min Data",0,0)),0)</f>
        <v>0.4</v>
      </c>
      <c r="DC509" s="14">
        <f>IF('QIPP Scorecard'!$AA$1=4,IF(FY2019_ALL_Targets!$BW509="Yes",INDEX('Final Comp Values'!$BN:$BN,MATCH(FY2019_ALL_Targets!$A509,'Final Comp Values'!$B:$B,0)),IF(CI509="Min Data",0,0)),0)</f>
        <v>0.4</v>
      </c>
      <c r="DD509" s="14">
        <f>IF('QIPP Scorecard'!$AA$1=4,IF(FY2019_ALL_Targets!$BX509="Yes",INDEX('Final Comp Values'!$BN:$BN,MATCH(FY2019_ALL_Targets!$A509,'Final Comp Values'!$B:$B,0)),IF($BX509="Min Data",0,0)),0)</f>
        <v>0.4</v>
      </c>
      <c r="DE509" s="14">
        <v>0</v>
      </c>
      <c r="DF509" s="14">
        <v>0.71</v>
      </c>
      <c r="DG509" s="14">
        <v>0.71</v>
      </c>
      <c r="DH509" s="14">
        <v>0.71</v>
      </c>
      <c r="DI509" s="14">
        <v>0.71</v>
      </c>
      <c r="DJ509" s="14">
        <v>0.71</v>
      </c>
      <c r="DK509" s="14">
        <v>0.71</v>
      </c>
      <c r="DL509" s="14">
        <v>0.71</v>
      </c>
      <c r="DM509" s="14">
        <v>0</v>
      </c>
      <c r="DN509" s="14">
        <v>0.74</v>
      </c>
      <c r="DO509" s="14">
        <v>0.74</v>
      </c>
      <c r="DP509" s="14">
        <v>0.74</v>
      </c>
      <c r="DQ509" s="14">
        <f>IF('QIPP Scorecard'!$AA$1=4,IF(FY2019_ALL_Targets!$BY509="Yes",INDEX('Final Comp Values'!$BK:$BK,MATCH(FY2019_ALL_Targets!$A509,'Final Comp Values'!$B:$B,0)),IF($BY509="Min Data",0,0)),0)</f>
        <v>0</v>
      </c>
      <c r="DR509" s="14">
        <f>IF('QIPP Scorecard'!$AA$1=4,IF(FY2019_ALL_Targets!$BZ509="Yes",INDEX('Final Comp Values'!$BO:$BO,MATCH(FY2019_ALL_Targets!$A509,'Final Comp Values'!$B:$B,0)),IF($BZ509="Min Data",0,0)),0)</f>
        <v>0.74</v>
      </c>
      <c r="DS509" s="14">
        <f>IF('QIPP Scorecard'!$AA$1=4,IF(FY2019_ALL_Targets!$CA509="Yes",INDEX('Final Comp Values'!$BO:$BO,MATCH(FY2019_ALL_Targets!$A509,'Final Comp Values'!$B:$B,0)),IF($CA509="Min Data",0,0)),0)</f>
        <v>0.74</v>
      </c>
      <c r="DT509" s="14">
        <f>IF('QIPP Scorecard'!$AA$1=4,IF(FY2019_ALL_Targets!$CB509="Yes",INDEX('Final Comp Values'!$BO:$BO,MATCH(FY2019_ALL_Targets!$A509,'Final Comp Values'!$B:$B,0)),IF($CB509="Min Data",0,0)),0)</f>
        <v>0.74</v>
      </c>
      <c r="DU509" s="14">
        <v>0.9</v>
      </c>
      <c r="DV509" s="14">
        <v>1.1399999999999999</v>
      </c>
      <c r="DW509" s="14">
        <v>1.05</v>
      </c>
      <c r="DX509" s="14">
        <v>1.03</v>
      </c>
      <c r="DY509" s="12">
        <f t="shared" si="36"/>
        <v>1</v>
      </c>
      <c r="DZ509" s="12">
        <f t="shared" si="37"/>
        <v>1</v>
      </c>
      <c r="EA509" s="12">
        <f t="shared" si="38"/>
        <v>0</v>
      </c>
      <c r="EB509" s="12">
        <f t="shared" si="39"/>
        <v>0</v>
      </c>
    </row>
    <row r="510" spans="1:132" x14ac:dyDescent="0.25">
      <c r="A510" s="297">
        <v>4796</v>
      </c>
      <c r="B510" s="347">
        <v>676301</v>
      </c>
      <c r="C510" s="297">
        <v>1028575</v>
      </c>
      <c r="D510" s="14">
        <v>1073984407</v>
      </c>
      <c r="E510" s="26" t="s">
        <v>920</v>
      </c>
      <c r="F510" s="26" t="str">
        <f>INDEX('Mar - Aug'!X:X,MATCH(A510,'Mar - Aug'!B:B,0))</f>
        <v>Bexar</v>
      </c>
      <c r="G510" s="26" t="s">
        <v>3047</v>
      </c>
      <c r="H510" s="26"/>
      <c r="I510" s="26" t="str">
        <f t="shared" si="35"/>
        <v/>
      </c>
      <c r="J510" s="299" t="s">
        <v>214</v>
      </c>
      <c r="K510" s="299" t="s">
        <v>2301</v>
      </c>
      <c r="L510" s="299" t="s">
        <v>215</v>
      </c>
      <c r="M510" s="13">
        <v>2.89389E-2</v>
      </c>
      <c r="N510" s="13">
        <v>4.1095880000000001E-2</v>
      </c>
      <c r="O510" s="13">
        <v>0</v>
      </c>
      <c r="P510" s="13">
        <v>0.14141414999999999</v>
      </c>
      <c r="Q510" s="13">
        <v>3.3690650000000003E-2</v>
      </c>
      <c r="R510" s="13">
        <v>5.5747400000000003E-2</v>
      </c>
      <c r="S510" s="13">
        <v>3.7344499999999998E-3</v>
      </c>
      <c r="T510" s="13">
        <v>0.15247816</v>
      </c>
      <c r="U510" s="13">
        <v>3.3690650000000003E-2</v>
      </c>
      <c r="V510" s="13">
        <v>5.5747400000000003E-2</v>
      </c>
      <c r="W510" s="13">
        <v>3.7344499999999998E-3</v>
      </c>
      <c r="X510" s="13">
        <v>0.15247816</v>
      </c>
      <c r="Y510" s="13">
        <v>3.3690650000000003E-2</v>
      </c>
      <c r="Z510" s="13">
        <v>5.5747400000000003E-2</v>
      </c>
      <c r="AA510" s="13">
        <v>3.7344499999999998E-3</v>
      </c>
      <c r="AB510" s="13">
        <v>0.15247816</v>
      </c>
      <c r="AC510" s="13">
        <v>3.3690650000000003E-2</v>
      </c>
      <c r="AD510" s="13">
        <v>5.5747400000000003E-2</v>
      </c>
      <c r="AE510" s="13">
        <v>3.7344499999999998E-3</v>
      </c>
      <c r="AF510" s="13">
        <v>0.15247816</v>
      </c>
      <c r="AG510" s="13">
        <v>3.3690650000000003E-2</v>
      </c>
      <c r="AH510" s="13">
        <v>5.5747400000000003E-2</v>
      </c>
      <c r="AI510" s="13">
        <v>3.7344499999999998E-3</v>
      </c>
      <c r="AJ510" s="13">
        <v>0.15247816</v>
      </c>
      <c r="AK510" s="13">
        <v>3.3690650000000003E-2</v>
      </c>
      <c r="AL510" s="13">
        <v>5.5747400000000003E-2</v>
      </c>
      <c r="AM510" s="13">
        <v>3.7344499999999998E-3</v>
      </c>
      <c r="AN510" s="13">
        <v>0.15247816</v>
      </c>
      <c r="AO510" s="13">
        <v>3.3690650000000003E-2</v>
      </c>
      <c r="AP510" s="13">
        <v>5.5747400000000003E-2</v>
      </c>
      <c r="AQ510" s="13">
        <v>3.7344499999999998E-3</v>
      </c>
      <c r="AR510" s="13">
        <v>0.15247816</v>
      </c>
      <c r="AS510" s="13">
        <v>3.3690650000000003E-2</v>
      </c>
      <c r="AT510" s="13">
        <v>5.5747400000000003E-2</v>
      </c>
      <c r="AU510" s="13">
        <v>3.7344499999999998E-3</v>
      </c>
      <c r="AV510" s="13">
        <v>0.15247816</v>
      </c>
      <c r="AW510" s="13">
        <v>3.3690650000000003E-2</v>
      </c>
      <c r="AX510" s="13">
        <v>5.5747400000000003E-2</v>
      </c>
      <c r="AY510" s="13">
        <v>3.7344499999999998E-3</v>
      </c>
      <c r="AZ510" s="13">
        <v>0.15247816</v>
      </c>
      <c r="BA510" s="86">
        <v>3.7037037037037E-2</v>
      </c>
      <c r="BB510" s="86">
        <v>4.3478260869565202E-2</v>
      </c>
      <c r="BC510" s="13">
        <v>0</v>
      </c>
      <c r="BD510" s="13">
        <v>2.66666666666667E-2</v>
      </c>
      <c r="BE510" s="14">
        <v>1.2987012987013E-2</v>
      </c>
      <c r="BF510" s="14">
        <v>4.3478260869565202E-2</v>
      </c>
      <c r="BG510" s="14">
        <v>0</v>
      </c>
      <c r="BH510" s="14">
        <v>1.4084507042253501E-2</v>
      </c>
      <c r="BI510" s="14">
        <v>2.8571428571428598E-2</v>
      </c>
      <c r="BJ510" s="14">
        <v>4.6511627906976702E-2</v>
      </c>
      <c r="BK510" s="14">
        <v>0</v>
      </c>
      <c r="BL510" s="430">
        <v>3.0769230769230799E-2</v>
      </c>
      <c r="BM510" s="14">
        <v>2.8985507246376802E-2</v>
      </c>
      <c r="BN510" s="14">
        <v>2.5641025641025599E-2</v>
      </c>
      <c r="BO510" s="14">
        <v>0</v>
      </c>
      <c r="BP510" s="14">
        <v>3.2786885245901599E-2</v>
      </c>
      <c r="BQ510" s="86">
        <v>2.8985507246376802E-2</v>
      </c>
      <c r="BR510" s="86">
        <v>2.5641025641025599E-2</v>
      </c>
      <c r="BS510" s="86">
        <v>0</v>
      </c>
      <c r="BT510" s="86">
        <v>3.2786885245901599E-2</v>
      </c>
      <c r="BU510" s="14" t="s">
        <v>35</v>
      </c>
      <c r="BV510" s="14" t="s">
        <v>35</v>
      </c>
      <c r="BW510" s="14" t="s">
        <v>35</v>
      </c>
      <c r="BX510" s="14" t="s">
        <v>35</v>
      </c>
      <c r="BY510" s="14" t="s">
        <v>35</v>
      </c>
      <c r="BZ510" s="14" t="s">
        <v>35</v>
      </c>
      <c r="CA510" s="14" t="s">
        <v>35</v>
      </c>
      <c r="CB510" s="14" t="s">
        <v>35</v>
      </c>
      <c r="CC510" s="14">
        <v>7.18</v>
      </c>
      <c r="CD510" s="14">
        <v>7.18</v>
      </c>
      <c r="CE510" s="14">
        <v>7.18</v>
      </c>
      <c r="CF510" s="14">
        <v>7.18</v>
      </c>
      <c r="CG510" s="14">
        <v>7.18</v>
      </c>
      <c r="CH510" s="14">
        <v>7.18</v>
      </c>
      <c r="CI510" s="14">
        <v>7.06</v>
      </c>
      <c r="CJ510" s="14">
        <f>INDEX('Monthy Targets'!AC:AC,(MATCH(FY2019_ALL_Targets!$B:$B,'Monthy Targets'!$B:$B,0)))</f>
        <v>7.04</v>
      </c>
      <c r="CK510" s="14">
        <f>INDEX('Monthy Targets'!AD:AD,(MATCH(FY2019_ALL_Targets!$B:$B,'Monthy Targets'!$B:$B,0)))</f>
        <v>7.04</v>
      </c>
      <c r="CL510" s="14">
        <f>INDEX('Monthy Targets'!AE:AE,(MATCH(FY2019_ALL_Targets!$B:$B,'Monthy Targets'!$B:$B,0)))</f>
        <v>7.04</v>
      </c>
      <c r="CM510" s="14">
        <f>INDEX('Monthy Targets'!AF:AF,(MATCH(FY2019_ALL_Targets!$B:$B,'Monthy Targets'!$B:$B,0)))</f>
        <v>7.04</v>
      </c>
      <c r="CN510" s="14">
        <f>INDEX('Monthy Targets'!AG:AG,(MATCH(FY2019_ALL_Targets!$B:$B,'Monthy Targets'!$B:$B,0)))</f>
        <v>7.04</v>
      </c>
      <c r="CO510" s="14">
        <v>0</v>
      </c>
      <c r="CP510" s="14">
        <v>0.49</v>
      </c>
      <c r="CQ510" s="14">
        <v>0.49</v>
      </c>
      <c r="CR510" s="14">
        <v>0.49</v>
      </c>
      <c r="CS510" s="14">
        <v>0.49</v>
      </c>
      <c r="CT510" s="14">
        <v>0.49</v>
      </c>
      <c r="CU510" s="14">
        <v>0.49</v>
      </c>
      <c r="CV510" s="14">
        <v>0.49</v>
      </c>
      <c r="CW510" s="14">
        <v>0.48</v>
      </c>
      <c r="CX510" s="14">
        <v>0.48</v>
      </c>
      <c r="CY510" s="14">
        <v>0.48</v>
      </c>
      <c r="CZ510" s="14">
        <v>0.48</v>
      </c>
      <c r="DA510" s="14">
        <f>IF('QIPP Scorecard'!$AA$1=4,IF(FY2019_ALL_Targets!$BU510="Yes",INDEX('Final Comp Values'!$BN:$BN,MATCH(FY2019_ALL_Targets!$A510,'Final Comp Values'!$B:$B,0)),IF($BU510="Min Data",0,0)),0)</f>
        <v>0.48</v>
      </c>
      <c r="DB510" s="14">
        <f>IF('QIPP Scorecard'!$AA$1=4,IF(FY2019_ALL_Targets!$BV510="Yes",INDEX('Final Comp Values'!$BN:$BN,MATCH(FY2019_ALL_Targets!$A510,'Final Comp Values'!$B:$B,0)),IF($BV510="Min Data",0,0)),0)</f>
        <v>0.48</v>
      </c>
      <c r="DC510" s="14">
        <f>IF('QIPP Scorecard'!$AA$1=4,IF(FY2019_ALL_Targets!$BW510="Yes",INDEX('Final Comp Values'!$BN:$BN,MATCH(FY2019_ALL_Targets!$A510,'Final Comp Values'!$B:$B,0)),IF(CI510="Min Data",0,0)),0)</f>
        <v>0.48</v>
      </c>
      <c r="DD510" s="14">
        <f>IF('QIPP Scorecard'!$AA$1=4,IF(FY2019_ALL_Targets!$BX510="Yes",INDEX('Final Comp Values'!$BN:$BN,MATCH(FY2019_ALL_Targets!$A510,'Final Comp Values'!$B:$B,0)),IF($BX510="Min Data",0,0)),0)</f>
        <v>0.48</v>
      </c>
      <c r="DE510" s="14">
        <v>0</v>
      </c>
      <c r="DF510" s="14">
        <v>0.9</v>
      </c>
      <c r="DG510" s="14">
        <v>0.9</v>
      </c>
      <c r="DH510" s="14">
        <v>0.9</v>
      </c>
      <c r="DI510" s="14">
        <v>0.9</v>
      </c>
      <c r="DJ510" s="14">
        <v>0.9</v>
      </c>
      <c r="DK510" s="14">
        <v>0.9</v>
      </c>
      <c r="DL510" s="14">
        <v>0.9</v>
      </c>
      <c r="DM510" s="14">
        <v>0.89</v>
      </c>
      <c r="DN510" s="14">
        <v>0.89</v>
      </c>
      <c r="DO510" s="14">
        <v>0.89</v>
      </c>
      <c r="DP510" s="14">
        <v>0.89</v>
      </c>
      <c r="DQ510" s="14">
        <f>IF('QIPP Scorecard'!$AA$1=4,IF(FY2019_ALL_Targets!$BY510="Yes",INDEX('Final Comp Values'!$BK:$BK,MATCH(FY2019_ALL_Targets!$A510,'Final Comp Values'!$B:$B,0)),IF($BY510="Min Data",0,0)),0)</f>
        <v>0.89</v>
      </c>
      <c r="DR510" s="14">
        <f>IF('QIPP Scorecard'!$AA$1=4,IF(FY2019_ALL_Targets!$BZ510="Yes",INDEX('Final Comp Values'!$BO:$BO,MATCH(FY2019_ALL_Targets!$A510,'Final Comp Values'!$B:$B,0)),IF($BZ510="Min Data",0,0)),0)</f>
        <v>0.89</v>
      </c>
      <c r="DS510" s="14">
        <f>IF('QIPP Scorecard'!$AA$1=4,IF(FY2019_ALL_Targets!$CA510="Yes",INDEX('Final Comp Values'!$BO:$BO,MATCH(FY2019_ALL_Targets!$A510,'Final Comp Values'!$B:$B,0)),IF($CA510="Min Data",0,0)),0)</f>
        <v>0.89</v>
      </c>
      <c r="DT510" s="14">
        <f>IF('QIPP Scorecard'!$AA$1=4,IF(FY2019_ALL_Targets!$CB510="Yes",INDEX('Final Comp Values'!$BO:$BO,MATCH(FY2019_ALL_Targets!$A510,'Final Comp Values'!$B:$B,0)),IF($CB510="Min Data",0,0)),0)</f>
        <v>0.89</v>
      </c>
      <c r="DU510" s="14">
        <v>1.1399999999999999</v>
      </c>
      <c r="DV510" s="14">
        <v>1.44</v>
      </c>
      <c r="DW510" s="14">
        <v>1.5</v>
      </c>
      <c r="DX510" s="14">
        <v>1.47</v>
      </c>
      <c r="DY510" s="12">
        <f t="shared" si="36"/>
        <v>0</v>
      </c>
      <c r="DZ510" s="12">
        <f t="shared" si="37"/>
        <v>0</v>
      </c>
      <c r="EA510" s="12">
        <f t="shared" si="38"/>
        <v>0</v>
      </c>
      <c r="EB510" s="12">
        <f t="shared" si="39"/>
        <v>0</v>
      </c>
    </row>
    <row r="511" spans="1:132" x14ac:dyDescent="0.25">
      <c r="A511" s="297">
        <v>105009</v>
      </c>
      <c r="B511" s="347">
        <v>676308</v>
      </c>
      <c r="C511" s="297">
        <v>1025869</v>
      </c>
      <c r="D511" s="14">
        <v>1720404981</v>
      </c>
      <c r="E511" s="26" t="s">
        <v>940</v>
      </c>
      <c r="F511" s="26" t="str">
        <f>INDEX('Mar - Aug'!X:X,MATCH(A511,'Mar - Aug'!B:B,0))</f>
        <v>Travis</v>
      </c>
      <c r="G511" s="26" t="s">
        <v>3092</v>
      </c>
      <c r="H511" s="26"/>
      <c r="I511" s="26" t="str">
        <f t="shared" si="35"/>
        <v/>
      </c>
      <c r="J511" s="299" t="s">
        <v>383</v>
      </c>
      <c r="K511" s="299" t="s">
        <v>1002</v>
      </c>
      <c r="L511" s="299" t="s">
        <v>2582</v>
      </c>
      <c r="M511" s="13">
        <v>3.1339029999999997E-2</v>
      </c>
      <c r="N511" s="13">
        <v>4.2452829999999997E-2</v>
      </c>
      <c r="O511" s="13">
        <v>0</v>
      </c>
      <c r="P511" s="13">
        <v>0.15929201000000001</v>
      </c>
      <c r="Q511" s="13">
        <v>3.3690650000000003E-2</v>
      </c>
      <c r="R511" s="13">
        <v>5.5747400000000003E-2</v>
      </c>
      <c r="S511" s="13">
        <v>3.7344499999999998E-3</v>
      </c>
      <c r="T511" s="13">
        <v>0.15247816</v>
      </c>
      <c r="U511" s="13">
        <v>3.3690650000000003E-2</v>
      </c>
      <c r="V511" s="13">
        <v>5.5747400000000003E-2</v>
      </c>
      <c r="W511" s="13">
        <v>3.7344499999999998E-3</v>
      </c>
      <c r="X511" s="13">
        <v>0.15658404582999999</v>
      </c>
      <c r="Y511" s="13">
        <v>3.3690650000000003E-2</v>
      </c>
      <c r="Z511" s="13">
        <v>5.5747400000000003E-2</v>
      </c>
      <c r="AA511" s="13">
        <v>3.7344499999999998E-3</v>
      </c>
      <c r="AB511" s="13">
        <v>0.15247816</v>
      </c>
      <c r="AC511" s="13">
        <v>3.3690650000000003E-2</v>
      </c>
      <c r="AD511" s="13">
        <v>5.5747400000000003E-2</v>
      </c>
      <c r="AE511" s="13">
        <v>3.7344499999999998E-3</v>
      </c>
      <c r="AF511" s="13">
        <v>0.15387608166</v>
      </c>
      <c r="AG511" s="13">
        <v>3.3690650000000003E-2</v>
      </c>
      <c r="AH511" s="13">
        <v>5.5747400000000003E-2</v>
      </c>
      <c r="AI511" s="13">
        <v>3.7344499999999998E-3</v>
      </c>
      <c r="AJ511" s="13">
        <v>0.15247816</v>
      </c>
      <c r="AK511" s="13">
        <v>3.3690650000000003E-2</v>
      </c>
      <c r="AL511" s="13">
        <v>5.5747400000000003E-2</v>
      </c>
      <c r="AM511" s="13">
        <v>3.7344499999999998E-3</v>
      </c>
      <c r="AN511" s="13">
        <v>0.15247816</v>
      </c>
      <c r="AO511" s="13">
        <v>3.3690650000000003E-2</v>
      </c>
      <c r="AP511" s="13">
        <v>5.5747400000000003E-2</v>
      </c>
      <c r="AQ511" s="13">
        <v>3.7344499999999998E-3</v>
      </c>
      <c r="AR511" s="13">
        <v>0.15247816</v>
      </c>
      <c r="AS511" s="13">
        <v>3.3690650000000003E-2</v>
      </c>
      <c r="AT511" s="13">
        <v>5.5747400000000003E-2</v>
      </c>
      <c r="AU511" s="13">
        <v>3.7344499999999998E-3</v>
      </c>
      <c r="AV511" s="13">
        <v>0.15247816</v>
      </c>
      <c r="AW511" s="13">
        <v>3.3690650000000003E-2</v>
      </c>
      <c r="AX511" s="13">
        <v>5.5747400000000003E-2</v>
      </c>
      <c r="AY511" s="13">
        <v>3.7344499999999998E-3</v>
      </c>
      <c r="AZ511" s="13">
        <v>0.15247816</v>
      </c>
      <c r="BA511" s="86">
        <v>4.7619047619047603E-2</v>
      </c>
      <c r="BB511" s="86">
        <v>3.7037037037037E-2</v>
      </c>
      <c r="BC511" s="13">
        <v>0</v>
      </c>
      <c r="BD511" s="13">
        <v>0.15</v>
      </c>
      <c r="BE511" s="14">
        <v>5.6818181818181802E-2</v>
      </c>
      <c r="BF511" s="14">
        <v>3.4482758620689703E-2</v>
      </c>
      <c r="BG511" s="14">
        <v>0</v>
      </c>
      <c r="BH511" s="14">
        <v>0.120481927710843</v>
      </c>
      <c r="BI511" s="14">
        <v>4.6511627906976702E-2</v>
      </c>
      <c r="BJ511" s="14">
        <v>3.4482758620689703E-2</v>
      </c>
      <c r="BK511" s="14">
        <v>0</v>
      </c>
      <c r="BL511" s="430">
        <v>0.13580246913580199</v>
      </c>
      <c r="BM511" s="14">
        <v>5.6818181818181802E-2</v>
      </c>
      <c r="BN511" s="14">
        <v>3.3333333333333298E-2</v>
      </c>
      <c r="BO511" s="14">
        <v>0</v>
      </c>
      <c r="BP511" s="14">
        <v>0.134146341463415</v>
      </c>
      <c r="BQ511" s="86">
        <v>5.6818181818181802E-2</v>
      </c>
      <c r="BR511" s="86">
        <v>3.3333333333333298E-2</v>
      </c>
      <c r="BS511" s="86">
        <v>0</v>
      </c>
      <c r="BT511" s="86">
        <v>0.134146341463415</v>
      </c>
      <c r="BU511" s="14" t="s">
        <v>36</v>
      </c>
      <c r="BV511" s="14" t="s">
        <v>35</v>
      </c>
      <c r="BW511" s="14" t="s">
        <v>35</v>
      </c>
      <c r="BX511" s="14" t="s">
        <v>35</v>
      </c>
      <c r="BY511" s="14" t="s">
        <v>36</v>
      </c>
      <c r="BZ511" s="14" t="s">
        <v>35</v>
      </c>
      <c r="CA511" s="14" t="s">
        <v>35</v>
      </c>
      <c r="CB511" s="14" t="s">
        <v>35</v>
      </c>
      <c r="CC511" s="14">
        <v>11.93</v>
      </c>
      <c r="CD511" s="14">
        <v>11.93</v>
      </c>
      <c r="CE511" s="14">
        <v>11.93</v>
      </c>
      <c r="CF511" s="14">
        <v>11.93</v>
      </c>
      <c r="CG511" s="14">
        <v>11.93</v>
      </c>
      <c r="CH511" s="14">
        <v>11.93</v>
      </c>
      <c r="CI511" s="14">
        <v>11.75</v>
      </c>
      <c r="CJ511" s="14">
        <f>INDEX('Monthy Targets'!AC:AC,(MATCH(FY2019_ALL_Targets!$B:$B,'Monthy Targets'!$B:$B,0)))</f>
        <v>11.71</v>
      </c>
      <c r="CK511" s="14">
        <f>INDEX('Monthy Targets'!AD:AD,(MATCH(FY2019_ALL_Targets!$B:$B,'Monthy Targets'!$B:$B,0)))</f>
        <v>11.71</v>
      </c>
      <c r="CL511" s="14">
        <f>INDEX('Monthy Targets'!AE:AE,(MATCH(FY2019_ALL_Targets!$B:$B,'Monthy Targets'!$B:$B,0)))</f>
        <v>11.71</v>
      </c>
      <c r="CM511" s="14">
        <f>INDEX('Monthy Targets'!AF:AF,(MATCH(FY2019_ALL_Targets!$B:$B,'Monthy Targets'!$B:$B,0)))</f>
        <v>11.71</v>
      </c>
      <c r="CN511" s="14">
        <f>INDEX('Monthy Targets'!AG:AG,(MATCH(FY2019_ALL_Targets!$B:$B,'Monthy Targets'!$B:$B,0)))</f>
        <v>11.71</v>
      </c>
      <c r="CO511" s="14">
        <v>0</v>
      </c>
      <c r="CP511" s="14">
        <v>0.81</v>
      </c>
      <c r="CQ511" s="14">
        <v>0.81</v>
      </c>
      <c r="CR511" s="14">
        <v>0.81</v>
      </c>
      <c r="CS511" s="14">
        <v>0</v>
      </c>
      <c r="CT511" s="14">
        <v>0.81</v>
      </c>
      <c r="CU511" s="14">
        <v>0.81</v>
      </c>
      <c r="CV511" s="14">
        <v>0.81</v>
      </c>
      <c r="CW511" s="14">
        <v>0</v>
      </c>
      <c r="CX511" s="14">
        <v>0.8</v>
      </c>
      <c r="CY511" s="14">
        <v>0.8</v>
      </c>
      <c r="CZ511" s="14">
        <v>0.8</v>
      </c>
      <c r="DA511" s="14">
        <f>IF('QIPP Scorecard'!$AA$1=4,IF(FY2019_ALL_Targets!$BU511="Yes",INDEX('Final Comp Values'!$BN:$BN,MATCH(FY2019_ALL_Targets!$A511,'Final Comp Values'!$B:$B,0)),IF($BU511="Min Data",0,0)),0)</f>
        <v>0</v>
      </c>
      <c r="DB511" s="14">
        <f>IF('QIPP Scorecard'!$AA$1=4,IF(FY2019_ALL_Targets!$BV511="Yes",INDEX('Final Comp Values'!$BN:$BN,MATCH(FY2019_ALL_Targets!$A511,'Final Comp Values'!$B:$B,0)),IF($BV511="Min Data",0,0)),0)</f>
        <v>0.8</v>
      </c>
      <c r="DC511" s="14">
        <f>IF('QIPP Scorecard'!$AA$1=4,IF(FY2019_ALL_Targets!$BW511="Yes",INDEX('Final Comp Values'!$BN:$BN,MATCH(FY2019_ALL_Targets!$A511,'Final Comp Values'!$B:$B,0)),IF(CI511="Min Data",0,0)),0)</f>
        <v>0.8</v>
      </c>
      <c r="DD511" s="14">
        <f>IF('QIPP Scorecard'!$AA$1=4,IF(FY2019_ALL_Targets!$BX511="Yes",INDEX('Final Comp Values'!$BN:$BN,MATCH(FY2019_ALL_Targets!$A511,'Final Comp Values'!$B:$B,0)),IF($BX511="Min Data",0,0)),0)</f>
        <v>0.8</v>
      </c>
      <c r="DE511" s="14">
        <v>0</v>
      </c>
      <c r="DF511" s="14">
        <v>1.5</v>
      </c>
      <c r="DG511" s="14">
        <v>1.5</v>
      </c>
      <c r="DH511" s="14">
        <v>1.5</v>
      </c>
      <c r="DI511" s="14">
        <v>0</v>
      </c>
      <c r="DJ511" s="14">
        <v>1.5</v>
      </c>
      <c r="DK511" s="14">
        <v>1.5</v>
      </c>
      <c r="DL511" s="14">
        <v>1.5</v>
      </c>
      <c r="DM511" s="14">
        <v>0</v>
      </c>
      <c r="DN511" s="14">
        <v>1.48</v>
      </c>
      <c r="DO511" s="14">
        <v>1.48</v>
      </c>
      <c r="DP511" s="14">
        <v>1.48</v>
      </c>
      <c r="DQ511" s="14">
        <f>IF('QIPP Scorecard'!$AA$1=4,IF(FY2019_ALL_Targets!$BY511="Yes",INDEX('Final Comp Values'!$BK:$BK,MATCH(FY2019_ALL_Targets!$A511,'Final Comp Values'!$B:$B,0)),IF($BY511="Min Data",0,0)),0)</f>
        <v>0</v>
      </c>
      <c r="DR511" s="14">
        <f>IF('QIPP Scorecard'!$AA$1=4,IF(FY2019_ALL_Targets!$BZ511="Yes",INDEX('Final Comp Values'!$BO:$BO,MATCH(FY2019_ALL_Targets!$A511,'Final Comp Values'!$B:$B,0)),IF($BZ511="Min Data",0,0)),0)</f>
        <v>1.48</v>
      </c>
      <c r="DS511" s="14">
        <f>IF('QIPP Scorecard'!$AA$1=4,IF(FY2019_ALL_Targets!$CA511="Yes",INDEX('Final Comp Values'!$BO:$BO,MATCH(FY2019_ALL_Targets!$A511,'Final Comp Values'!$B:$B,0)),IF($CA511="Min Data",0,0)),0)</f>
        <v>1.48</v>
      </c>
      <c r="DT511" s="14">
        <f>IF('QIPP Scorecard'!$AA$1=4,IF(FY2019_ALL_Targets!$CB511="Yes",INDEX('Final Comp Values'!$BO:$BO,MATCH(FY2019_ALL_Targets!$A511,'Final Comp Values'!$B:$B,0)),IF($CB511="Min Data",0,0)),0)</f>
        <v>1.48</v>
      </c>
      <c r="DU511" s="14">
        <v>1.89</v>
      </c>
      <c r="DV511" s="14">
        <v>2.14</v>
      </c>
      <c r="DW511" s="14">
        <v>2.23</v>
      </c>
      <c r="DX511" s="14">
        <v>2.19</v>
      </c>
      <c r="DY511" s="12">
        <f t="shared" si="36"/>
        <v>1</v>
      </c>
      <c r="DZ511" s="12">
        <f t="shared" si="37"/>
        <v>1</v>
      </c>
      <c r="EA511" s="12">
        <f t="shared" si="38"/>
        <v>0</v>
      </c>
      <c r="EB511" s="12">
        <f t="shared" si="39"/>
        <v>0</v>
      </c>
    </row>
    <row r="512" spans="1:132" x14ac:dyDescent="0.25">
      <c r="A512" s="297">
        <v>105006</v>
      </c>
      <c r="B512" s="347">
        <v>676310</v>
      </c>
      <c r="C512" s="297">
        <v>1026585</v>
      </c>
      <c r="D512" s="14">
        <v>1497143259</v>
      </c>
      <c r="E512" s="26" t="s">
        <v>930</v>
      </c>
      <c r="F512" s="26" t="str">
        <f>INDEX('Mar - Aug'!X:X,MATCH(A512,'Mar - Aug'!B:B,0))</f>
        <v>Harris</v>
      </c>
      <c r="G512" s="26" t="s">
        <v>3016</v>
      </c>
      <c r="H512" s="26"/>
      <c r="I512" s="26" t="str">
        <f t="shared" si="35"/>
        <v/>
      </c>
      <c r="J512" s="299" t="s">
        <v>381</v>
      </c>
      <c r="K512" s="299" t="s">
        <v>984</v>
      </c>
      <c r="L512" s="299" t="s">
        <v>382</v>
      </c>
      <c r="M512" s="13">
        <v>3.5874419999999997E-2</v>
      </c>
      <c r="N512" s="13">
        <v>0.12280702</v>
      </c>
      <c r="O512" s="13">
        <v>0</v>
      </c>
      <c r="P512" s="13">
        <v>7.5117370000000003E-2</v>
      </c>
      <c r="Q512" s="13">
        <v>3.3690650000000003E-2</v>
      </c>
      <c r="R512" s="13">
        <v>5.5747400000000003E-2</v>
      </c>
      <c r="S512" s="13">
        <v>3.7344499999999998E-3</v>
      </c>
      <c r="T512" s="13">
        <v>0.15247816</v>
      </c>
      <c r="U512" s="13">
        <v>3.5264554859999998E-2</v>
      </c>
      <c r="V512" s="13">
        <v>0.12071930066</v>
      </c>
      <c r="W512" s="13">
        <v>3.7344499999999998E-3</v>
      </c>
      <c r="X512" s="13">
        <v>0.15247816</v>
      </c>
      <c r="Y512" s="13">
        <v>3.4080698999999999E-2</v>
      </c>
      <c r="Z512" s="13">
        <v>0.116666669</v>
      </c>
      <c r="AA512" s="13">
        <v>3.7344499999999998E-3</v>
      </c>
      <c r="AB512" s="13">
        <v>0.15247816</v>
      </c>
      <c r="AC512" s="13">
        <v>3.465468972E-2</v>
      </c>
      <c r="AD512" s="13">
        <v>0.11863158132</v>
      </c>
      <c r="AE512" s="13">
        <v>3.7344499999999998E-3</v>
      </c>
      <c r="AF512" s="13">
        <v>0.15247816</v>
      </c>
      <c r="AG512" s="13">
        <v>3.3690650000000003E-2</v>
      </c>
      <c r="AH512" s="13">
        <v>0.110526318</v>
      </c>
      <c r="AI512" s="13">
        <v>3.7344499999999998E-3</v>
      </c>
      <c r="AJ512" s="13">
        <v>0.15247816</v>
      </c>
      <c r="AK512" s="13">
        <v>3.4044824580000001E-2</v>
      </c>
      <c r="AL512" s="13">
        <v>0.11654386198</v>
      </c>
      <c r="AM512" s="13">
        <v>3.7344499999999998E-3</v>
      </c>
      <c r="AN512" s="13">
        <v>0.15247816</v>
      </c>
      <c r="AO512" s="13">
        <v>3.3690650000000003E-2</v>
      </c>
      <c r="AP512" s="13">
        <v>0.104385967</v>
      </c>
      <c r="AQ512" s="13">
        <v>3.7344499999999998E-3</v>
      </c>
      <c r="AR512" s="13">
        <v>0.15247816</v>
      </c>
      <c r="AS512" s="13">
        <v>3.3690650000000003E-2</v>
      </c>
      <c r="AT512" s="13">
        <v>0.1142105286</v>
      </c>
      <c r="AU512" s="13">
        <v>3.7344499999999998E-3</v>
      </c>
      <c r="AV512" s="13">
        <v>0.15247816</v>
      </c>
      <c r="AW512" s="13">
        <v>3.3690650000000003E-2</v>
      </c>
      <c r="AX512" s="13">
        <v>9.8245615999999994E-2</v>
      </c>
      <c r="AY512" s="13">
        <v>3.7344499999999998E-3</v>
      </c>
      <c r="AZ512" s="13">
        <v>0.15247816</v>
      </c>
      <c r="BA512" s="86">
        <v>0</v>
      </c>
      <c r="BB512" s="86">
        <v>0.14285714285714299</v>
      </c>
      <c r="BC512" s="13">
        <v>0</v>
      </c>
      <c r="BD512" s="13">
        <v>0</v>
      </c>
      <c r="BE512" s="14">
        <v>0</v>
      </c>
      <c r="BF512" s="14">
        <v>9.0909090909090898E-2</v>
      </c>
      <c r="BG512" s="14">
        <v>0</v>
      </c>
      <c r="BH512" s="14">
        <v>0</v>
      </c>
      <c r="BI512" s="14">
        <v>0</v>
      </c>
      <c r="BJ512" s="14">
        <v>9.5238095238095205E-2</v>
      </c>
      <c r="BK512" s="14">
        <v>0</v>
      </c>
      <c r="BL512" s="430">
        <v>2.3809523809523801E-2</v>
      </c>
      <c r="BM512" s="14">
        <v>0</v>
      </c>
      <c r="BN512" s="14">
        <v>9.3023255813953501E-2</v>
      </c>
      <c r="BO512" s="14">
        <v>0</v>
      </c>
      <c r="BP512" s="14">
        <v>9.0909090909090898E-2</v>
      </c>
      <c r="BQ512" s="86">
        <v>0</v>
      </c>
      <c r="BR512" s="86">
        <v>9.3023255813953501E-2</v>
      </c>
      <c r="BS512" s="86">
        <v>0</v>
      </c>
      <c r="BT512" s="86">
        <v>9.0909090909090898E-2</v>
      </c>
      <c r="BU512" s="14" t="s">
        <v>35</v>
      </c>
      <c r="BV512" s="14" t="s">
        <v>35</v>
      </c>
      <c r="BW512" s="14" t="s">
        <v>35</v>
      </c>
      <c r="BX512" s="14" t="s">
        <v>35</v>
      </c>
      <c r="BY512" s="14" t="s">
        <v>35</v>
      </c>
      <c r="BZ512" s="14" t="s">
        <v>35</v>
      </c>
      <c r="CA512" s="14" t="s">
        <v>35</v>
      </c>
      <c r="CB512" s="14" t="s">
        <v>35</v>
      </c>
      <c r="CC512" s="14">
        <v>2.4700000000000002</v>
      </c>
      <c r="CD512" s="14">
        <v>2.4700000000000002</v>
      </c>
      <c r="CE512" s="14">
        <v>2.4700000000000002</v>
      </c>
      <c r="CF512" s="14">
        <v>2.4700000000000002</v>
      </c>
      <c r="CG512" s="14">
        <v>2.4700000000000002</v>
      </c>
      <c r="CH512" s="14">
        <v>2.4700000000000002</v>
      </c>
      <c r="CI512" s="14">
        <v>2.4500000000000002</v>
      </c>
      <c r="CJ512" s="14">
        <f>INDEX('Monthy Targets'!AC:AC,(MATCH(FY2019_ALL_Targets!$B:$B,'Monthy Targets'!$B:$B,0)))</f>
        <v>2.44</v>
      </c>
      <c r="CK512" s="14">
        <f>INDEX('Monthy Targets'!AD:AD,(MATCH(FY2019_ALL_Targets!$B:$B,'Monthy Targets'!$B:$B,0)))</f>
        <v>2.44</v>
      </c>
      <c r="CL512" s="14">
        <f>INDEX('Monthy Targets'!AE:AE,(MATCH(FY2019_ALL_Targets!$B:$B,'Monthy Targets'!$B:$B,0)))</f>
        <v>2.44</v>
      </c>
      <c r="CM512" s="14">
        <f>INDEX('Monthy Targets'!AF:AF,(MATCH(FY2019_ALL_Targets!$B:$B,'Monthy Targets'!$B:$B,0)))</f>
        <v>2.44</v>
      </c>
      <c r="CN512" s="14">
        <f>INDEX('Monthy Targets'!AG:AG,(MATCH(FY2019_ALL_Targets!$B:$B,'Monthy Targets'!$B:$B,0)))</f>
        <v>2.44</v>
      </c>
      <c r="CO512" s="14">
        <v>0.17</v>
      </c>
      <c r="CP512" s="14">
        <v>0</v>
      </c>
      <c r="CQ512" s="14">
        <v>0.17</v>
      </c>
      <c r="CR512" s="14">
        <v>0.17</v>
      </c>
      <c r="CS512" s="14">
        <v>0.17</v>
      </c>
      <c r="CT512" s="14">
        <v>0.17</v>
      </c>
      <c r="CU512" s="14">
        <v>0.17</v>
      </c>
      <c r="CV512" s="14">
        <v>0.17</v>
      </c>
      <c r="CW512" s="14">
        <v>0.17</v>
      </c>
      <c r="CX512" s="14">
        <v>0.17</v>
      </c>
      <c r="CY512" s="14">
        <v>0.17</v>
      </c>
      <c r="CZ512" s="14">
        <v>0.17</v>
      </c>
      <c r="DA512" s="14">
        <f>IF('QIPP Scorecard'!$AA$1=4,IF(FY2019_ALL_Targets!$BU512="Yes",INDEX('Final Comp Values'!$BN:$BN,MATCH(FY2019_ALL_Targets!$A512,'Final Comp Values'!$B:$B,0)),IF($BU512="Min Data",0,0)),0)</f>
        <v>0.17</v>
      </c>
      <c r="DB512" s="14">
        <f>IF('QIPP Scorecard'!$AA$1=4,IF(FY2019_ALL_Targets!$BV512="Yes",INDEX('Final Comp Values'!$BN:$BN,MATCH(FY2019_ALL_Targets!$A512,'Final Comp Values'!$B:$B,0)),IF($BV512="Min Data",0,0)),0)</f>
        <v>0.17</v>
      </c>
      <c r="DC512" s="14">
        <f>IF('QIPP Scorecard'!$AA$1=4,IF(FY2019_ALL_Targets!$BW512="Yes",INDEX('Final Comp Values'!$BN:$BN,MATCH(FY2019_ALL_Targets!$A512,'Final Comp Values'!$B:$B,0)),IF(CI512="Min Data",0,0)),0)</f>
        <v>0.17</v>
      </c>
      <c r="DD512" s="14">
        <f>IF('QIPP Scorecard'!$AA$1=4,IF(FY2019_ALL_Targets!$BX512="Yes",INDEX('Final Comp Values'!$BN:$BN,MATCH(FY2019_ALL_Targets!$A512,'Final Comp Values'!$B:$B,0)),IF($BX512="Min Data",0,0)),0)</f>
        <v>0.17</v>
      </c>
      <c r="DE512" s="14">
        <v>0.31</v>
      </c>
      <c r="DF512" s="14">
        <v>0</v>
      </c>
      <c r="DG512" s="14">
        <v>0.31</v>
      </c>
      <c r="DH512" s="14">
        <v>0.31</v>
      </c>
      <c r="DI512" s="14">
        <v>0.31</v>
      </c>
      <c r="DJ512" s="14">
        <v>0.31</v>
      </c>
      <c r="DK512" s="14">
        <v>0.31</v>
      </c>
      <c r="DL512" s="14">
        <v>0.31</v>
      </c>
      <c r="DM512" s="14">
        <v>0.31</v>
      </c>
      <c r="DN512" s="14">
        <v>0.31</v>
      </c>
      <c r="DO512" s="14">
        <v>0.31</v>
      </c>
      <c r="DP512" s="14">
        <v>0.31</v>
      </c>
      <c r="DQ512" s="14">
        <f>IF('QIPP Scorecard'!$AA$1=4,IF(FY2019_ALL_Targets!$BY512="Yes",INDEX('Final Comp Values'!$BK:$BK,MATCH(FY2019_ALL_Targets!$A512,'Final Comp Values'!$B:$B,0)),IF($BY512="Min Data",0,0)),0)</f>
        <v>0.31</v>
      </c>
      <c r="DR512" s="14">
        <f>IF('QIPP Scorecard'!$AA$1=4,IF(FY2019_ALL_Targets!$BZ512="Yes",INDEX('Final Comp Values'!$BO:$BO,MATCH(FY2019_ALL_Targets!$A512,'Final Comp Values'!$B:$B,0)),IF($BZ512="Min Data",0,0)),0)</f>
        <v>0.31</v>
      </c>
      <c r="DS512" s="14">
        <f>IF('QIPP Scorecard'!$AA$1=4,IF(FY2019_ALL_Targets!$CA512="Yes",INDEX('Final Comp Values'!$BO:$BO,MATCH(FY2019_ALL_Targets!$A512,'Final Comp Values'!$B:$B,0)),IF($CA512="Min Data",0,0)),0)</f>
        <v>0.31</v>
      </c>
      <c r="DT512" s="14">
        <f>IF('QIPP Scorecard'!$AA$1=4,IF(FY2019_ALL_Targets!$CB512="Yes",INDEX('Final Comp Values'!$BO:$BO,MATCH(FY2019_ALL_Targets!$A512,'Final Comp Values'!$B:$B,0)),IF($CB512="Min Data",0,0)),0)</f>
        <v>0.31</v>
      </c>
      <c r="DU512" s="14">
        <v>0.39</v>
      </c>
      <c r="DV512" s="14">
        <v>0.5</v>
      </c>
      <c r="DW512" s="14">
        <v>0.52</v>
      </c>
      <c r="DX512" s="14">
        <v>0.51</v>
      </c>
      <c r="DY512" s="12">
        <f t="shared" si="36"/>
        <v>0</v>
      </c>
      <c r="DZ512" s="12">
        <f t="shared" si="37"/>
        <v>0</v>
      </c>
      <c r="EA512" s="12">
        <f t="shared" si="38"/>
        <v>0</v>
      </c>
      <c r="EB512" s="12">
        <f t="shared" si="39"/>
        <v>0</v>
      </c>
    </row>
    <row r="513" spans="1:132" x14ac:dyDescent="0.25">
      <c r="A513" s="297">
        <v>104955</v>
      </c>
      <c r="B513" s="347">
        <v>676312</v>
      </c>
      <c r="C513" s="297">
        <v>1028657</v>
      </c>
      <c r="D513" s="14">
        <v>1811357155</v>
      </c>
      <c r="E513" s="26" t="s">
        <v>920</v>
      </c>
      <c r="F513" s="26" t="str">
        <f>INDEX('Mar - Aug'!X:X,MATCH(A513,'Mar - Aug'!B:B,0))</f>
        <v>Bexar</v>
      </c>
      <c r="G513" s="26" t="s">
        <v>3104</v>
      </c>
      <c r="H513" s="26" t="s">
        <v>3017</v>
      </c>
      <c r="I513" s="26" t="str">
        <f t="shared" si="35"/>
        <v/>
      </c>
      <c r="J513" s="299" t="s">
        <v>2516</v>
      </c>
      <c r="K513" s="299" t="s">
        <v>961</v>
      </c>
      <c r="L513" s="299" t="s">
        <v>380</v>
      </c>
      <c r="M513" s="13">
        <v>2.3411370000000001E-2</v>
      </c>
      <c r="N513" s="13">
        <v>4.0322579999999997E-2</v>
      </c>
      <c r="O513" s="13">
        <v>0</v>
      </c>
      <c r="P513" s="13">
        <v>0.11469533</v>
      </c>
      <c r="Q513" s="13">
        <v>3.3690650000000003E-2</v>
      </c>
      <c r="R513" s="13">
        <v>5.5747400000000003E-2</v>
      </c>
      <c r="S513" s="13">
        <v>3.7344499999999998E-3</v>
      </c>
      <c r="T513" s="13">
        <v>0.15247816</v>
      </c>
      <c r="U513" s="13">
        <v>3.3690650000000003E-2</v>
      </c>
      <c r="V513" s="13">
        <v>5.5747400000000003E-2</v>
      </c>
      <c r="W513" s="13">
        <v>3.7344499999999998E-3</v>
      </c>
      <c r="X513" s="13">
        <v>0.15247816</v>
      </c>
      <c r="Y513" s="13">
        <v>3.3690650000000003E-2</v>
      </c>
      <c r="Z513" s="13">
        <v>5.5747400000000003E-2</v>
      </c>
      <c r="AA513" s="13">
        <v>3.7344499999999998E-3</v>
      </c>
      <c r="AB513" s="13">
        <v>0.15247816</v>
      </c>
      <c r="AC513" s="13">
        <v>3.3690650000000003E-2</v>
      </c>
      <c r="AD513" s="13">
        <v>5.5747400000000003E-2</v>
      </c>
      <c r="AE513" s="13">
        <v>3.7344499999999998E-3</v>
      </c>
      <c r="AF513" s="13">
        <v>0.15247816</v>
      </c>
      <c r="AG513" s="13">
        <v>3.3690650000000003E-2</v>
      </c>
      <c r="AH513" s="13">
        <v>5.5747400000000003E-2</v>
      </c>
      <c r="AI513" s="13">
        <v>3.7344499999999998E-3</v>
      </c>
      <c r="AJ513" s="13">
        <v>0.15247816</v>
      </c>
      <c r="AK513" s="13">
        <v>3.3690650000000003E-2</v>
      </c>
      <c r="AL513" s="13">
        <v>5.5747400000000003E-2</v>
      </c>
      <c r="AM513" s="13">
        <v>3.7344499999999998E-3</v>
      </c>
      <c r="AN513" s="13">
        <v>0.15247816</v>
      </c>
      <c r="AO513" s="13">
        <v>3.3690650000000003E-2</v>
      </c>
      <c r="AP513" s="13">
        <v>5.5747400000000003E-2</v>
      </c>
      <c r="AQ513" s="13">
        <v>3.7344499999999998E-3</v>
      </c>
      <c r="AR513" s="13">
        <v>0.15247816</v>
      </c>
      <c r="AS513" s="13">
        <v>3.3690650000000003E-2</v>
      </c>
      <c r="AT513" s="13">
        <v>5.5747400000000003E-2</v>
      </c>
      <c r="AU513" s="13">
        <v>3.7344499999999998E-3</v>
      </c>
      <c r="AV513" s="13">
        <v>0.15247816</v>
      </c>
      <c r="AW513" s="13">
        <v>3.3690650000000003E-2</v>
      </c>
      <c r="AX513" s="13">
        <v>5.5747400000000003E-2</v>
      </c>
      <c r="AY513" s="13">
        <v>3.7344499999999998E-3</v>
      </c>
      <c r="AZ513" s="13">
        <v>0.15247816</v>
      </c>
      <c r="BA513" s="86">
        <v>3.7499999999999999E-2</v>
      </c>
      <c r="BB513" s="86">
        <v>3.1746031746031703E-2</v>
      </c>
      <c r="BC513" s="13">
        <v>0</v>
      </c>
      <c r="BD513" s="13">
        <v>2.6315789473684199E-2</v>
      </c>
      <c r="BE513" s="14">
        <v>3.8961038961039002E-2</v>
      </c>
      <c r="BF513" s="14">
        <v>1.49253731343284E-2</v>
      </c>
      <c r="BG513" s="14">
        <v>0</v>
      </c>
      <c r="BH513" s="14">
        <v>2.7777777777777801E-2</v>
      </c>
      <c r="BI513" s="14">
        <v>3.4883720930232599E-2</v>
      </c>
      <c r="BJ513" s="14">
        <v>1.2987012987013E-2</v>
      </c>
      <c r="BK513" s="14">
        <v>0</v>
      </c>
      <c r="BL513" s="430">
        <v>8.6419753086419707E-2</v>
      </c>
      <c r="BM513" s="14">
        <v>2.5000000000000001E-2</v>
      </c>
      <c r="BN513" s="14">
        <v>2.8571428571428598E-2</v>
      </c>
      <c r="BO513" s="14">
        <v>0</v>
      </c>
      <c r="BP513" s="14">
        <v>0.12</v>
      </c>
      <c r="BQ513" s="86">
        <v>2.5000000000000001E-2</v>
      </c>
      <c r="BR513" s="86">
        <v>2.8571428571428598E-2</v>
      </c>
      <c r="BS513" s="86">
        <v>0</v>
      </c>
      <c r="BT513" s="86">
        <v>0.12</v>
      </c>
      <c r="BU513" s="14" t="s">
        <v>35</v>
      </c>
      <c r="BV513" s="14" t="s">
        <v>35</v>
      </c>
      <c r="BW513" s="14" t="s">
        <v>35</v>
      </c>
      <c r="BX513" s="14" t="s">
        <v>35</v>
      </c>
      <c r="BY513" s="14" t="s">
        <v>35</v>
      </c>
      <c r="BZ513" s="14" t="s">
        <v>35</v>
      </c>
      <c r="CA513" s="14" t="s">
        <v>35</v>
      </c>
      <c r="CB513" s="14" t="s">
        <v>35</v>
      </c>
      <c r="CC513" s="14">
        <v>10.91</v>
      </c>
      <c r="CD513" s="14">
        <v>10.91</v>
      </c>
      <c r="CE513" s="14">
        <v>10.91</v>
      </c>
      <c r="CF513" s="14">
        <v>10.91</v>
      </c>
      <c r="CG513" s="14">
        <v>10.91</v>
      </c>
      <c r="CH513" s="14">
        <v>10.91</v>
      </c>
      <c r="CI513" s="14">
        <v>10.75</v>
      </c>
      <c r="CJ513" s="14">
        <f>INDEX('Monthy Targets'!AC:AC,(MATCH(FY2019_ALL_Targets!$B:$B,'Monthy Targets'!$B:$B,0)))</f>
        <v>10.71</v>
      </c>
      <c r="CK513" s="14">
        <f>INDEX('Monthy Targets'!AD:AD,(MATCH(FY2019_ALL_Targets!$B:$B,'Monthy Targets'!$B:$B,0)))</f>
        <v>10.71</v>
      </c>
      <c r="CL513" s="14">
        <f>INDEX('Monthy Targets'!AE:AE,(MATCH(FY2019_ALL_Targets!$B:$B,'Monthy Targets'!$B:$B,0)))</f>
        <v>10.71</v>
      </c>
      <c r="CM513" s="14">
        <f>INDEX('Monthy Targets'!AF:AF,(MATCH(FY2019_ALL_Targets!$B:$B,'Monthy Targets'!$B:$B,0)))</f>
        <v>10.71</v>
      </c>
      <c r="CN513" s="14">
        <f>INDEX('Monthy Targets'!AG:AG,(MATCH(FY2019_ALL_Targets!$B:$B,'Monthy Targets'!$B:$B,0)))</f>
        <v>10.71</v>
      </c>
      <c r="CO513" s="14">
        <v>0</v>
      </c>
      <c r="CP513" s="14">
        <v>0.74</v>
      </c>
      <c r="CQ513" s="14">
        <v>0.74</v>
      </c>
      <c r="CR513" s="14">
        <v>0.74</v>
      </c>
      <c r="CS513" s="14">
        <v>0</v>
      </c>
      <c r="CT513" s="14">
        <v>0.74</v>
      </c>
      <c r="CU513" s="14">
        <v>0.74</v>
      </c>
      <c r="CV513" s="14">
        <v>0.74</v>
      </c>
      <c r="CW513" s="14">
        <v>0</v>
      </c>
      <c r="CX513" s="14">
        <v>0.73</v>
      </c>
      <c r="CY513" s="14">
        <v>0.73</v>
      </c>
      <c r="CZ513" s="14">
        <v>0.73</v>
      </c>
      <c r="DA513" s="14">
        <f>IF('QIPP Scorecard'!$AA$1=4,IF(FY2019_ALL_Targets!$BU513="Yes",INDEX('Final Comp Values'!$BN:$BN,MATCH(FY2019_ALL_Targets!$A513,'Final Comp Values'!$B:$B,0)),IF($BU513="Min Data",0,0)),0)</f>
        <v>0.73</v>
      </c>
      <c r="DB513" s="14">
        <f>IF('QIPP Scorecard'!$AA$1=4,IF(FY2019_ALL_Targets!$BV513="Yes",INDEX('Final Comp Values'!$BN:$BN,MATCH(FY2019_ALL_Targets!$A513,'Final Comp Values'!$B:$B,0)),IF($BV513="Min Data",0,0)),0)</f>
        <v>0.73</v>
      </c>
      <c r="DC513" s="14">
        <f>IF('QIPP Scorecard'!$AA$1=4,IF(FY2019_ALL_Targets!$BW513="Yes",INDEX('Final Comp Values'!$BN:$BN,MATCH(FY2019_ALL_Targets!$A513,'Final Comp Values'!$B:$B,0)),IF(CI513="Min Data",0,0)),0)</f>
        <v>0.73</v>
      </c>
      <c r="DD513" s="14">
        <f>IF('QIPP Scorecard'!$AA$1=4,IF(FY2019_ALL_Targets!$BX513="Yes",INDEX('Final Comp Values'!$BN:$BN,MATCH(FY2019_ALL_Targets!$A513,'Final Comp Values'!$B:$B,0)),IF($BX513="Min Data",0,0)),0)</f>
        <v>0.73</v>
      </c>
      <c r="DE513" s="14">
        <v>0</v>
      </c>
      <c r="DF513" s="14">
        <v>1.37</v>
      </c>
      <c r="DG513" s="14">
        <v>1.37</v>
      </c>
      <c r="DH513" s="14">
        <v>1.37</v>
      </c>
      <c r="DI513" s="14">
        <v>0</v>
      </c>
      <c r="DJ513" s="14">
        <v>1.37</v>
      </c>
      <c r="DK513" s="14">
        <v>1.37</v>
      </c>
      <c r="DL513" s="14">
        <v>1.37</v>
      </c>
      <c r="DM513" s="14">
        <v>0</v>
      </c>
      <c r="DN513" s="14">
        <v>1.35</v>
      </c>
      <c r="DO513" s="14">
        <v>1.35</v>
      </c>
      <c r="DP513" s="14">
        <v>1.35</v>
      </c>
      <c r="DQ513" s="14">
        <f>IF('QIPP Scorecard'!$AA$1=4,IF(FY2019_ALL_Targets!$BY513="Yes",INDEX('Final Comp Values'!$BK:$BK,MATCH(FY2019_ALL_Targets!$A513,'Final Comp Values'!$B:$B,0)),IF($BY513="Min Data",0,0)),0)</f>
        <v>1.35</v>
      </c>
      <c r="DR513" s="14">
        <f>IF('QIPP Scorecard'!$AA$1=4,IF(FY2019_ALL_Targets!$BZ513="Yes",INDEX('Final Comp Values'!$BO:$BO,MATCH(FY2019_ALL_Targets!$A513,'Final Comp Values'!$B:$B,0)),IF($BZ513="Min Data",0,0)),0)</f>
        <v>1.35</v>
      </c>
      <c r="DS513" s="14">
        <f>IF('QIPP Scorecard'!$AA$1=4,IF(FY2019_ALL_Targets!$CA513="Yes",INDEX('Final Comp Values'!$BO:$BO,MATCH(FY2019_ALL_Targets!$A513,'Final Comp Values'!$B:$B,0)),IF($CA513="Min Data",0,0)),0)</f>
        <v>1.35</v>
      </c>
      <c r="DT513" s="14">
        <f>IF('QIPP Scorecard'!$AA$1=4,IF(FY2019_ALL_Targets!$CB513="Yes",INDEX('Final Comp Values'!$BO:$BO,MATCH(FY2019_ALL_Targets!$A513,'Final Comp Values'!$B:$B,0)),IF($CB513="Min Data",0,0)),0)</f>
        <v>1.35</v>
      </c>
      <c r="DU513" s="14">
        <v>1.73</v>
      </c>
      <c r="DV513" s="14">
        <v>1.95</v>
      </c>
      <c r="DW513" s="14">
        <v>2.04</v>
      </c>
      <c r="DX513" s="14">
        <v>2.2400000000000002</v>
      </c>
      <c r="DY513" s="12">
        <f t="shared" si="36"/>
        <v>0</v>
      </c>
      <c r="DZ513" s="12">
        <f t="shared" si="37"/>
        <v>0</v>
      </c>
      <c r="EA513" s="12">
        <f t="shared" si="38"/>
        <v>0</v>
      </c>
      <c r="EB513" s="12">
        <f t="shared" si="39"/>
        <v>0</v>
      </c>
    </row>
    <row r="514" spans="1:132" x14ac:dyDescent="0.25">
      <c r="A514" s="297">
        <v>105179</v>
      </c>
      <c r="B514" s="347">
        <v>676313</v>
      </c>
      <c r="C514" s="297">
        <v>1026583</v>
      </c>
      <c r="D514" s="14">
        <v>1275922452</v>
      </c>
      <c r="E514" s="26" t="s">
        <v>1003</v>
      </c>
      <c r="F514" s="26" t="str">
        <f>INDEX('Mar - Aug'!X:X,MATCH(A514,'Mar - Aug'!B:B,0))</f>
        <v>Hidalgo</v>
      </c>
      <c r="G514" s="26" t="s">
        <v>3035</v>
      </c>
      <c r="H514" s="26"/>
      <c r="I514" s="26" t="str">
        <f t="shared" si="35"/>
        <v/>
      </c>
      <c r="J514" s="299" t="s">
        <v>2518</v>
      </c>
      <c r="K514" s="299" t="s">
        <v>1016</v>
      </c>
      <c r="L514" s="299" t="s">
        <v>389</v>
      </c>
      <c r="M514" s="13">
        <v>4.3835619999999999E-2</v>
      </c>
      <c r="N514" s="13">
        <v>8.2822090000000001E-2</v>
      </c>
      <c r="O514" s="13">
        <v>0</v>
      </c>
      <c r="P514" s="13">
        <v>9.4224920000000004E-2</v>
      </c>
      <c r="Q514" s="13">
        <v>3.3690650000000003E-2</v>
      </c>
      <c r="R514" s="13">
        <v>5.5747400000000003E-2</v>
      </c>
      <c r="S514" s="13">
        <v>3.7344499999999998E-3</v>
      </c>
      <c r="T514" s="13">
        <v>0.15247816</v>
      </c>
      <c r="U514" s="13">
        <v>4.3090414459999997E-2</v>
      </c>
      <c r="V514" s="13">
        <v>8.1414114470000007E-2</v>
      </c>
      <c r="W514" s="13">
        <v>3.7344499999999998E-3</v>
      </c>
      <c r="X514" s="13">
        <v>0.15247816</v>
      </c>
      <c r="Y514" s="13">
        <v>4.1643839000000002E-2</v>
      </c>
      <c r="Z514" s="13">
        <v>7.8680985499999995E-2</v>
      </c>
      <c r="AA514" s="13">
        <v>3.7344499999999998E-3</v>
      </c>
      <c r="AB514" s="13">
        <v>0.15247816</v>
      </c>
      <c r="AC514" s="13">
        <v>4.2345208920000002E-2</v>
      </c>
      <c r="AD514" s="13">
        <v>8.0006138939999999E-2</v>
      </c>
      <c r="AE514" s="13">
        <v>3.7344499999999998E-3</v>
      </c>
      <c r="AF514" s="13">
        <v>0.15247816</v>
      </c>
      <c r="AG514" s="13">
        <v>3.9452057999999998E-2</v>
      </c>
      <c r="AH514" s="13">
        <v>7.4539881000000002E-2</v>
      </c>
      <c r="AI514" s="13">
        <v>3.7344499999999998E-3</v>
      </c>
      <c r="AJ514" s="13">
        <v>0.15247816</v>
      </c>
      <c r="AK514" s="13">
        <v>4.160000338E-2</v>
      </c>
      <c r="AL514" s="13">
        <v>7.8598163410000005E-2</v>
      </c>
      <c r="AM514" s="13">
        <v>3.7344499999999998E-3</v>
      </c>
      <c r="AN514" s="13">
        <v>0.15247816</v>
      </c>
      <c r="AO514" s="13">
        <v>3.7260277000000001E-2</v>
      </c>
      <c r="AP514" s="13">
        <v>7.0398776499999996E-2</v>
      </c>
      <c r="AQ514" s="13">
        <v>3.7344499999999998E-3</v>
      </c>
      <c r="AR514" s="13">
        <v>0.15247816</v>
      </c>
      <c r="AS514" s="13">
        <v>4.0767126600000002E-2</v>
      </c>
      <c r="AT514" s="13">
        <v>7.7024543700000003E-2</v>
      </c>
      <c r="AU514" s="13">
        <v>3.7344499999999998E-3</v>
      </c>
      <c r="AV514" s="13">
        <v>0.15247816</v>
      </c>
      <c r="AW514" s="13">
        <v>3.5068495999999998E-2</v>
      </c>
      <c r="AX514" s="13">
        <v>6.6257672000000004E-2</v>
      </c>
      <c r="AY514" s="13">
        <v>3.7344499999999998E-3</v>
      </c>
      <c r="AZ514" s="13">
        <v>0.15247816</v>
      </c>
      <c r="BA514" s="86">
        <v>2.1052631578947399E-2</v>
      </c>
      <c r="BB514" s="86">
        <v>3.3333333333333298E-2</v>
      </c>
      <c r="BC514" s="13">
        <v>0</v>
      </c>
      <c r="BD514" s="13">
        <v>6.8965517241379296E-2</v>
      </c>
      <c r="BE514" s="14">
        <v>1.9047619047619001E-2</v>
      </c>
      <c r="BF514" s="14">
        <v>5.9405940594059403E-2</v>
      </c>
      <c r="BG514" s="14">
        <v>0</v>
      </c>
      <c r="BH514" s="14">
        <v>6.18556701030928E-2</v>
      </c>
      <c r="BI514" s="14">
        <v>1.9801980198019799E-2</v>
      </c>
      <c r="BJ514" s="14">
        <v>5.2083333333333301E-2</v>
      </c>
      <c r="BK514" s="14">
        <v>0</v>
      </c>
      <c r="BL514" s="430">
        <v>7.3684210526315796E-2</v>
      </c>
      <c r="BM514" s="14">
        <v>3.1578947368421102E-2</v>
      </c>
      <c r="BN514" s="14">
        <v>2.2471910112359599E-2</v>
      </c>
      <c r="BO514" s="14">
        <v>0</v>
      </c>
      <c r="BP514" s="14">
        <v>7.8651685393258397E-2</v>
      </c>
      <c r="BQ514" s="86">
        <v>3.1578947368421102E-2</v>
      </c>
      <c r="BR514" s="86">
        <v>2.2471910112359599E-2</v>
      </c>
      <c r="BS514" s="86">
        <v>0</v>
      </c>
      <c r="BT514" s="86">
        <v>7.8651685393258397E-2</v>
      </c>
      <c r="BU514" s="14" t="s">
        <v>35</v>
      </c>
      <c r="BV514" s="14" t="s">
        <v>35</v>
      </c>
      <c r="BW514" s="14" t="s">
        <v>35</v>
      </c>
      <c r="BX514" s="14" t="s">
        <v>35</v>
      </c>
      <c r="BY514" s="14" t="s">
        <v>35</v>
      </c>
      <c r="BZ514" s="14" t="s">
        <v>35</v>
      </c>
      <c r="CA514" s="14" t="s">
        <v>35</v>
      </c>
      <c r="CB514" s="14" t="s">
        <v>35</v>
      </c>
      <c r="CC514" s="14">
        <v>16.75</v>
      </c>
      <c r="CD514" s="14">
        <v>16.75</v>
      </c>
      <c r="CE514" s="14">
        <v>16.75</v>
      </c>
      <c r="CF514" s="14">
        <v>16.75</v>
      </c>
      <c r="CG514" s="14">
        <v>16.75</v>
      </c>
      <c r="CH514" s="14">
        <v>16.75</v>
      </c>
      <c r="CI514" s="14">
        <v>16.34</v>
      </c>
      <c r="CJ514" s="14">
        <f>INDEX('Monthy Targets'!AC:AC,(MATCH(FY2019_ALL_Targets!$B:$B,'Monthy Targets'!$B:$B,0)))</f>
        <v>16.28</v>
      </c>
      <c r="CK514" s="14">
        <f>INDEX('Monthy Targets'!AD:AD,(MATCH(FY2019_ALL_Targets!$B:$B,'Monthy Targets'!$B:$B,0)))</f>
        <v>16.28</v>
      </c>
      <c r="CL514" s="14">
        <f>INDEX('Monthy Targets'!AE:AE,(MATCH(FY2019_ALL_Targets!$B:$B,'Monthy Targets'!$B:$B,0)))</f>
        <v>16.28</v>
      </c>
      <c r="CM514" s="14">
        <f>INDEX('Monthy Targets'!AF:AF,(MATCH(FY2019_ALL_Targets!$B:$B,'Monthy Targets'!$B:$B,0)))</f>
        <v>16.28</v>
      </c>
      <c r="CN514" s="14">
        <f>INDEX('Monthy Targets'!AG:AG,(MATCH(FY2019_ALL_Targets!$B:$B,'Monthy Targets'!$B:$B,0)))</f>
        <v>16.28</v>
      </c>
      <c r="CO514" s="14">
        <v>1.1299999999999999</v>
      </c>
      <c r="CP514" s="14">
        <v>1.1299999999999999</v>
      </c>
      <c r="CQ514" s="14">
        <v>1.1299999999999999</v>
      </c>
      <c r="CR514" s="14">
        <v>1.1299999999999999</v>
      </c>
      <c r="CS514" s="14">
        <v>1.1299999999999999</v>
      </c>
      <c r="CT514" s="14">
        <v>1.1299999999999999</v>
      </c>
      <c r="CU514" s="14">
        <v>1.1299999999999999</v>
      </c>
      <c r="CV514" s="14">
        <v>1.1299999999999999</v>
      </c>
      <c r="CW514" s="14">
        <v>1.1100000000000001</v>
      </c>
      <c r="CX514" s="14">
        <v>1.1100000000000001</v>
      </c>
      <c r="CY514" s="14">
        <v>1.1100000000000001</v>
      </c>
      <c r="CZ514" s="14">
        <v>1.1100000000000001</v>
      </c>
      <c r="DA514" s="14">
        <f>IF('QIPP Scorecard'!$AA$1=4,IF(FY2019_ALL_Targets!$BU514="Yes",INDEX('Final Comp Values'!$BN:$BN,MATCH(FY2019_ALL_Targets!$A514,'Final Comp Values'!$B:$B,0)),IF($BU514="Min Data",0,0)),0)</f>
        <v>1.1100000000000001</v>
      </c>
      <c r="DB514" s="14">
        <f>IF('QIPP Scorecard'!$AA$1=4,IF(FY2019_ALL_Targets!$BV514="Yes",INDEX('Final Comp Values'!$BN:$BN,MATCH(FY2019_ALL_Targets!$A514,'Final Comp Values'!$B:$B,0)),IF($BV514="Min Data",0,0)),0)</f>
        <v>1.1100000000000001</v>
      </c>
      <c r="DC514" s="14">
        <f>IF('QIPP Scorecard'!$AA$1=4,IF(FY2019_ALL_Targets!$BW514="Yes",INDEX('Final Comp Values'!$BN:$BN,MATCH(FY2019_ALL_Targets!$A514,'Final Comp Values'!$B:$B,0)),IF(CI514="Min Data",0,0)),0)</f>
        <v>1.1100000000000001</v>
      </c>
      <c r="DD514" s="14">
        <f>IF('QIPP Scorecard'!$AA$1=4,IF(FY2019_ALL_Targets!$BX514="Yes",INDEX('Final Comp Values'!$BN:$BN,MATCH(FY2019_ALL_Targets!$A514,'Final Comp Values'!$B:$B,0)),IF($BX514="Min Data",0,0)),0)</f>
        <v>1.1100000000000001</v>
      </c>
      <c r="DE514" s="14">
        <v>2.1</v>
      </c>
      <c r="DF514" s="14">
        <v>2.1</v>
      </c>
      <c r="DG514" s="14">
        <v>2.1</v>
      </c>
      <c r="DH514" s="14">
        <v>2.1</v>
      </c>
      <c r="DI514" s="14">
        <v>2.1</v>
      </c>
      <c r="DJ514" s="14">
        <v>2.1</v>
      </c>
      <c r="DK514" s="14">
        <v>2.1</v>
      </c>
      <c r="DL514" s="14">
        <v>2.1</v>
      </c>
      <c r="DM514" s="14">
        <v>2.0499999999999998</v>
      </c>
      <c r="DN514" s="14">
        <v>2.0499999999999998</v>
      </c>
      <c r="DO514" s="14">
        <v>2.0499999999999998</v>
      </c>
      <c r="DP514" s="14">
        <v>2.0499999999999998</v>
      </c>
      <c r="DQ514" s="14">
        <f>IF('QIPP Scorecard'!$AA$1=4,IF(FY2019_ALL_Targets!$BY514="Yes",INDEX('Final Comp Values'!$BK:$BK,MATCH(FY2019_ALL_Targets!$A514,'Final Comp Values'!$B:$B,0)),IF($BY514="Min Data",0,0)),0)</f>
        <v>2.0499999999999998</v>
      </c>
      <c r="DR514" s="14">
        <f>IF('QIPP Scorecard'!$AA$1=4,IF(FY2019_ALL_Targets!$BZ514="Yes",INDEX('Final Comp Values'!$BO:$BO,MATCH(FY2019_ALL_Targets!$A514,'Final Comp Values'!$B:$B,0)),IF($BZ514="Min Data",0,0)),0)</f>
        <v>2.0499999999999998</v>
      </c>
      <c r="DS514" s="14">
        <f>IF('QIPP Scorecard'!$AA$1=4,IF(FY2019_ALL_Targets!$CA514="Yes",INDEX('Final Comp Values'!$BO:$BO,MATCH(FY2019_ALL_Targets!$A514,'Final Comp Values'!$B:$B,0)),IF($CA514="Min Data",0,0)),0)</f>
        <v>2.0499999999999998</v>
      </c>
      <c r="DT514" s="14">
        <f>IF('QIPP Scorecard'!$AA$1=4,IF(FY2019_ALL_Targets!$CB514="Yes",INDEX('Final Comp Values'!$BO:$BO,MATCH(FY2019_ALL_Targets!$A514,'Final Comp Values'!$B:$B,0)),IF($CB514="Min Data",0,0)),0)</f>
        <v>2.0499999999999998</v>
      </c>
      <c r="DU514" s="14">
        <v>2.98</v>
      </c>
      <c r="DV514" s="14">
        <v>3.36</v>
      </c>
      <c r="DW514" s="14">
        <v>3.5</v>
      </c>
      <c r="DX514" s="14">
        <v>3.44</v>
      </c>
      <c r="DY514" s="12">
        <f t="shared" si="36"/>
        <v>0</v>
      </c>
      <c r="DZ514" s="12">
        <f t="shared" si="37"/>
        <v>0</v>
      </c>
      <c r="EA514" s="12">
        <f t="shared" si="38"/>
        <v>0</v>
      </c>
      <c r="EB514" s="12">
        <f t="shared" si="39"/>
        <v>0</v>
      </c>
    </row>
    <row r="515" spans="1:132" x14ac:dyDescent="0.25">
      <c r="A515" s="297">
        <v>105087</v>
      </c>
      <c r="B515" s="347">
        <v>676315</v>
      </c>
      <c r="C515" s="297">
        <v>1026122</v>
      </c>
      <c r="D515" s="14">
        <v>1942600838</v>
      </c>
      <c r="E515" s="26" t="s">
        <v>941</v>
      </c>
      <c r="F515" s="26" t="str">
        <f>INDEX('Mar - Aug'!X:X,MATCH(A515,'Mar - Aug'!B:B,0))</f>
        <v>Dallas</v>
      </c>
      <c r="G515" s="26" t="s">
        <v>3013</v>
      </c>
      <c r="H515" s="26" t="s">
        <v>3005</v>
      </c>
      <c r="I515" s="26" t="str">
        <f t="shared" ref="I515:I556" si="40">IF(E515=F515,"","Revision Needed")</f>
        <v/>
      </c>
      <c r="J515" s="299" t="s">
        <v>2144</v>
      </c>
      <c r="K515" s="299" t="s">
        <v>945</v>
      </c>
      <c r="L515" s="299" t="s">
        <v>384</v>
      </c>
      <c r="M515" s="13">
        <v>4.3624179999999999E-2</v>
      </c>
      <c r="N515" s="13">
        <v>6.7137790000000003E-2</v>
      </c>
      <c r="O515" s="13">
        <v>0</v>
      </c>
      <c r="P515" s="13">
        <v>0.13494807</v>
      </c>
      <c r="Q515" s="13">
        <v>3.3690650000000003E-2</v>
      </c>
      <c r="R515" s="13">
        <v>5.5747400000000003E-2</v>
      </c>
      <c r="S515" s="13">
        <v>3.7344499999999998E-3</v>
      </c>
      <c r="T515" s="13">
        <v>0.15247816</v>
      </c>
      <c r="U515" s="13">
        <v>4.2882568939999997E-2</v>
      </c>
      <c r="V515" s="13">
        <v>6.5996447570000005E-2</v>
      </c>
      <c r="W515" s="13">
        <v>3.7344499999999998E-3</v>
      </c>
      <c r="X515" s="13">
        <v>0.15247816</v>
      </c>
      <c r="Y515" s="13">
        <v>4.1442971000000002E-2</v>
      </c>
      <c r="Z515" s="13">
        <v>6.3780900500000001E-2</v>
      </c>
      <c r="AA515" s="13">
        <v>3.7344499999999998E-3</v>
      </c>
      <c r="AB515" s="13">
        <v>0.15247816</v>
      </c>
      <c r="AC515" s="13">
        <v>4.2140957880000003E-2</v>
      </c>
      <c r="AD515" s="13">
        <v>6.4855105139999994E-2</v>
      </c>
      <c r="AE515" s="13">
        <v>3.7344499999999998E-3</v>
      </c>
      <c r="AF515" s="13">
        <v>0.15247816</v>
      </c>
      <c r="AG515" s="13">
        <v>3.9261761999999999E-2</v>
      </c>
      <c r="AH515" s="13">
        <v>6.0424011E-2</v>
      </c>
      <c r="AI515" s="13">
        <v>3.7344499999999998E-3</v>
      </c>
      <c r="AJ515" s="13">
        <v>0.15247816</v>
      </c>
      <c r="AK515" s="13">
        <v>4.1399346820000002E-2</v>
      </c>
      <c r="AL515" s="13">
        <v>6.3713762709999996E-2</v>
      </c>
      <c r="AM515" s="13">
        <v>3.7344499999999998E-3</v>
      </c>
      <c r="AN515" s="13">
        <v>0.15247816</v>
      </c>
      <c r="AO515" s="13">
        <v>3.7080553000000002E-2</v>
      </c>
      <c r="AP515" s="13">
        <v>5.7067121499999998E-2</v>
      </c>
      <c r="AQ515" s="13">
        <v>3.7344499999999998E-3</v>
      </c>
      <c r="AR515" s="13">
        <v>0.15247816</v>
      </c>
      <c r="AS515" s="13">
        <v>4.0570487400000001E-2</v>
      </c>
      <c r="AT515" s="13">
        <v>6.2438144700000003E-2</v>
      </c>
      <c r="AU515" s="13">
        <v>3.7344499999999998E-3</v>
      </c>
      <c r="AV515" s="13">
        <v>0.15247816</v>
      </c>
      <c r="AW515" s="13">
        <v>3.4899343999999999E-2</v>
      </c>
      <c r="AX515" s="13">
        <v>5.5747400000000003E-2</v>
      </c>
      <c r="AY515" s="13">
        <v>3.7344499999999998E-3</v>
      </c>
      <c r="AZ515" s="13">
        <v>0.15247816</v>
      </c>
      <c r="BA515" s="86">
        <v>2.8571428571428598E-2</v>
      </c>
      <c r="BB515" s="86">
        <v>3.0769230769230799E-2</v>
      </c>
      <c r="BC515" s="13">
        <v>0</v>
      </c>
      <c r="BD515" s="13">
        <v>8.6956521739130405E-2</v>
      </c>
      <c r="BE515" s="14">
        <v>2.8985507246376802E-2</v>
      </c>
      <c r="BF515" s="14">
        <v>4.8387096774193498E-2</v>
      </c>
      <c r="BG515" s="14">
        <v>0</v>
      </c>
      <c r="BH515" s="14">
        <v>8.8235294117647106E-2</v>
      </c>
      <c r="BI515" s="14">
        <v>2.5974025974026E-2</v>
      </c>
      <c r="BJ515" s="14">
        <v>5.5555555555555601E-2</v>
      </c>
      <c r="BK515" s="14">
        <v>0</v>
      </c>
      <c r="BL515" s="430">
        <v>6.7567567567567599E-2</v>
      </c>
      <c r="BM515" s="14">
        <v>3.7974683544303799E-2</v>
      </c>
      <c r="BN515" s="14">
        <v>4.5454545454545497E-2</v>
      </c>
      <c r="BO515" s="14">
        <v>0</v>
      </c>
      <c r="BP515" s="14">
        <v>5.2631578947368397E-2</v>
      </c>
      <c r="BQ515" s="86">
        <v>3.7974683544303799E-2</v>
      </c>
      <c r="BR515" s="86">
        <v>4.5454545454545497E-2</v>
      </c>
      <c r="BS515" s="86">
        <v>0</v>
      </c>
      <c r="BT515" s="86">
        <v>5.2631578947368397E-2</v>
      </c>
      <c r="BU515" s="14" t="s">
        <v>35</v>
      </c>
      <c r="BV515" s="14" t="s">
        <v>35</v>
      </c>
      <c r="BW515" s="14" t="s">
        <v>35</v>
      </c>
      <c r="BX515" s="14" t="s">
        <v>35</v>
      </c>
      <c r="BY515" s="14" t="s">
        <v>36</v>
      </c>
      <c r="BZ515" s="14" t="s">
        <v>35</v>
      </c>
      <c r="CA515" s="14" t="s">
        <v>35</v>
      </c>
      <c r="CB515" s="14" t="s">
        <v>35</v>
      </c>
      <c r="CC515" s="14">
        <v>5.62</v>
      </c>
      <c r="CD515" s="14">
        <v>5.62</v>
      </c>
      <c r="CE515" s="14">
        <v>5.62</v>
      </c>
      <c r="CF515" s="14">
        <v>5.62</v>
      </c>
      <c r="CG515" s="14">
        <v>5.62</v>
      </c>
      <c r="CH515" s="14">
        <v>5.62</v>
      </c>
      <c r="CI515" s="14">
        <v>5.45</v>
      </c>
      <c r="CJ515" s="14">
        <f>INDEX('Monthy Targets'!AC:AC,(MATCH(FY2019_ALL_Targets!$B:$B,'Monthy Targets'!$B:$B,0)))</f>
        <v>5.43</v>
      </c>
      <c r="CK515" s="14">
        <f>INDEX('Monthy Targets'!AD:AD,(MATCH(FY2019_ALL_Targets!$B:$B,'Monthy Targets'!$B:$B,0)))</f>
        <v>5.43</v>
      </c>
      <c r="CL515" s="14">
        <f>INDEX('Monthy Targets'!AE:AE,(MATCH(FY2019_ALL_Targets!$B:$B,'Monthy Targets'!$B:$B,0)))</f>
        <v>5.43</v>
      </c>
      <c r="CM515" s="14">
        <f>INDEX('Monthy Targets'!AF:AF,(MATCH(FY2019_ALL_Targets!$B:$B,'Monthy Targets'!$B:$B,0)))</f>
        <v>5.43</v>
      </c>
      <c r="CN515" s="14">
        <f>INDEX('Monthy Targets'!AG:AG,(MATCH(FY2019_ALL_Targets!$B:$B,'Monthy Targets'!$B:$B,0)))</f>
        <v>5.43</v>
      </c>
      <c r="CO515" s="14">
        <v>0.38</v>
      </c>
      <c r="CP515" s="14">
        <v>0.38</v>
      </c>
      <c r="CQ515" s="14">
        <v>0.38</v>
      </c>
      <c r="CR515" s="14">
        <v>0.38</v>
      </c>
      <c r="CS515" s="14">
        <v>0.38</v>
      </c>
      <c r="CT515" s="14">
        <v>0.38</v>
      </c>
      <c r="CU515" s="14">
        <v>0.38</v>
      </c>
      <c r="CV515" s="14">
        <v>0.38</v>
      </c>
      <c r="CW515" s="14">
        <v>0.37</v>
      </c>
      <c r="CX515" s="14">
        <v>0.37</v>
      </c>
      <c r="CY515" s="14">
        <v>0.37</v>
      </c>
      <c r="CZ515" s="14">
        <v>0.37</v>
      </c>
      <c r="DA515" s="14">
        <f>IF('QIPP Scorecard'!$AA$1=4,IF(FY2019_ALL_Targets!$BU515="Yes",INDEX('Final Comp Values'!$BN:$BN,MATCH(FY2019_ALL_Targets!$A515,'Final Comp Values'!$B:$B,0)),IF($BU515="Min Data",0,0)),0)</f>
        <v>0.37</v>
      </c>
      <c r="DB515" s="14">
        <f>IF('QIPP Scorecard'!$AA$1=4,IF(FY2019_ALL_Targets!$BV515="Yes",INDEX('Final Comp Values'!$BN:$BN,MATCH(FY2019_ALL_Targets!$A515,'Final Comp Values'!$B:$B,0)),IF($BV515="Min Data",0,0)),0)</f>
        <v>0.37</v>
      </c>
      <c r="DC515" s="14">
        <f>IF('QIPP Scorecard'!$AA$1=4,IF(FY2019_ALL_Targets!$BW515="Yes",INDEX('Final Comp Values'!$BN:$BN,MATCH(FY2019_ALL_Targets!$A515,'Final Comp Values'!$B:$B,0)),IF(CI515="Min Data",0,0)),0)</f>
        <v>0.37</v>
      </c>
      <c r="DD515" s="14">
        <f>IF('QIPP Scorecard'!$AA$1=4,IF(FY2019_ALL_Targets!$BX515="Yes",INDEX('Final Comp Values'!$BN:$BN,MATCH(FY2019_ALL_Targets!$A515,'Final Comp Values'!$B:$B,0)),IF($BX515="Min Data",0,0)),0)</f>
        <v>0.37</v>
      </c>
      <c r="DE515" s="14">
        <v>0.71</v>
      </c>
      <c r="DF515" s="14">
        <v>0.71</v>
      </c>
      <c r="DG515" s="14">
        <v>0.71</v>
      </c>
      <c r="DH515" s="14">
        <v>0.71</v>
      </c>
      <c r="DI515" s="14">
        <v>0.71</v>
      </c>
      <c r="DJ515" s="14">
        <v>0.71</v>
      </c>
      <c r="DK515" s="14">
        <v>0.71</v>
      </c>
      <c r="DL515" s="14">
        <v>0.71</v>
      </c>
      <c r="DM515" s="14">
        <v>0.69</v>
      </c>
      <c r="DN515" s="14">
        <v>0.69</v>
      </c>
      <c r="DO515" s="14">
        <v>0.69</v>
      </c>
      <c r="DP515" s="14">
        <v>0.69</v>
      </c>
      <c r="DQ515" s="14">
        <f>IF('QIPP Scorecard'!$AA$1=4,IF(FY2019_ALL_Targets!$BY515="Yes",INDEX('Final Comp Values'!$BK:$BK,MATCH(FY2019_ALL_Targets!$A515,'Final Comp Values'!$B:$B,0)),IF($BY515="Min Data",0,0)),0)</f>
        <v>0</v>
      </c>
      <c r="DR515" s="14">
        <f>IF('QIPP Scorecard'!$AA$1=4,IF(FY2019_ALL_Targets!$BZ515="Yes",INDEX('Final Comp Values'!$BO:$BO,MATCH(FY2019_ALL_Targets!$A515,'Final Comp Values'!$B:$B,0)),IF($BZ515="Min Data",0,0)),0)</f>
        <v>0.69</v>
      </c>
      <c r="DS515" s="14">
        <f>IF('QIPP Scorecard'!$AA$1=4,IF(FY2019_ALL_Targets!$CA515="Yes",INDEX('Final Comp Values'!$BO:$BO,MATCH(FY2019_ALL_Targets!$A515,'Final Comp Values'!$B:$B,0)),IF($CA515="Min Data",0,0)),0)</f>
        <v>0.69</v>
      </c>
      <c r="DT515" s="14">
        <f>IF('QIPP Scorecard'!$AA$1=4,IF(FY2019_ALL_Targets!$CB515="Yes",INDEX('Final Comp Values'!$BO:$BO,MATCH(FY2019_ALL_Targets!$A515,'Final Comp Values'!$B:$B,0)),IF($CB515="Min Data",0,0)),0)</f>
        <v>0.69</v>
      </c>
      <c r="DU515" s="14">
        <v>1</v>
      </c>
      <c r="DV515" s="14">
        <v>1.1299999999999999</v>
      </c>
      <c r="DW515" s="14">
        <v>1.18</v>
      </c>
      <c r="DX515" s="14">
        <v>1.07</v>
      </c>
      <c r="DY515" s="12">
        <f t="shared" ref="DY515:DY556" si="41">COUNTIF(BU515:BX515,"No")</f>
        <v>0</v>
      </c>
      <c r="DZ515" s="12">
        <f t="shared" ref="DZ515:DZ556" si="42">COUNTIF(BY515:CB515,"No")</f>
        <v>1</v>
      </c>
      <c r="EA515" s="12">
        <f t="shared" ref="EA515:EA556" si="43">COUNTIF(BY515:CB515,"Min Data")</f>
        <v>0</v>
      </c>
      <c r="EB515" s="12">
        <f t="shared" ref="EB515:EB556" si="44">COUNTIF(CI515:CK515,0)</f>
        <v>0</v>
      </c>
    </row>
    <row r="516" spans="1:132" x14ac:dyDescent="0.25">
      <c r="A516" s="297">
        <v>4558</v>
      </c>
      <c r="B516" s="347">
        <v>676316</v>
      </c>
      <c r="C516" s="297">
        <v>1026825</v>
      </c>
      <c r="D516" s="14">
        <v>1528458924</v>
      </c>
      <c r="E516" s="26" t="s">
        <v>925</v>
      </c>
      <c r="F516" s="26" t="str">
        <f>INDEX('Mar - Aug'!X:X,MATCH(A516,'Mar - Aug'!B:B,0))</f>
        <v>MRSA Central</v>
      </c>
      <c r="G516" s="26" t="s">
        <v>3041</v>
      </c>
      <c r="H516" s="26"/>
      <c r="I516" s="26" t="str">
        <f t="shared" si="40"/>
        <v/>
      </c>
      <c r="J516" s="299" t="s">
        <v>527</v>
      </c>
      <c r="K516" s="299" t="s">
        <v>1002</v>
      </c>
      <c r="L516" s="299" t="s">
        <v>528</v>
      </c>
      <c r="M516" s="13">
        <v>2.8112430000000001E-2</v>
      </c>
      <c r="N516" s="13">
        <v>1.117319E-2</v>
      </c>
      <c r="O516" s="13">
        <v>0</v>
      </c>
      <c r="P516" s="13">
        <v>0.18023257000000001</v>
      </c>
      <c r="Q516" s="13">
        <v>3.3690650000000003E-2</v>
      </c>
      <c r="R516" s="13">
        <v>5.5747400000000003E-2</v>
      </c>
      <c r="S516" s="13">
        <v>3.7344499999999998E-3</v>
      </c>
      <c r="T516" s="13">
        <v>0.15247816</v>
      </c>
      <c r="U516" s="13">
        <v>3.3690650000000003E-2</v>
      </c>
      <c r="V516" s="13">
        <v>5.5747400000000003E-2</v>
      </c>
      <c r="W516" s="13">
        <v>3.7344499999999998E-3</v>
      </c>
      <c r="X516" s="13">
        <v>0.17716861631</v>
      </c>
      <c r="Y516" s="13">
        <v>3.3690650000000003E-2</v>
      </c>
      <c r="Z516" s="13">
        <v>5.5747400000000003E-2</v>
      </c>
      <c r="AA516" s="13">
        <v>3.7344499999999998E-3</v>
      </c>
      <c r="AB516" s="13">
        <v>0.1712209415</v>
      </c>
      <c r="AC516" s="13">
        <v>3.3690650000000003E-2</v>
      </c>
      <c r="AD516" s="13">
        <v>5.5747400000000003E-2</v>
      </c>
      <c r="AE516" s="13">
        <v>3.7344499999999998E-3</v>
      </c>
      <c r="AF516" s="13">
        <v>0.17410466261999999</v>
      </c>
      <c r="AG516" s="13">
        <v>3.3690650000000003E-2</v>
      </c>
      <c r="AH516" s="13">
        <v>5.5747400000000003E-2</v>
      </c>
      <c r="AI516" s="13">
        <v>3.7344499999999998E-3</v>
      </c>
      <c r="AJ516" s="13">
        <v>0.16220931299999999</v>
      </c>
      <c r="AK516" s="13">
        <v>3.3690650000000003E-2</v>
      </c>
      <c r="AL516" s="13">
        <v>5.5747400000000003E-2</v>
      </c>
      <c r="AM516" s="13">
        <v>3.7344499999999998E-3</v>
      </c>
      <c r="AN516" s="13">
        <v>0.17104070893000001</v>
      </c>
      <c r="AO516" s="13">
        <v>3.3690650000000003E-2</v>
      </c>
      <c r="AP516" s="13">
        <v>5.5747400000000003E-2</v>
      </c>
      <c r="AQ516" s="13">
        <v>3.7344499999999998E-3</v>
      </c>
      <c r="AR516" s="13">
        <v>0.15319768449999999</v>
      </c>
      <c r="AS516" s="13">
        <v>3.3690650000000003E-2</v>
      </c>
      <c r="AT516" s="13">
        <v>5.5747400000000003E-2</v>
      </c>
      <c r="AU516" s="13">
        <v>3.7344499999999998E-3</v>
      </c>
      <c r="AV516" s="13">
        <v>0.16761629010000001</v>
      </c>
      <c r="AW516" s="13">
        <v>3.3690650000000003E-2</v>
      </c>
      <c r="AX516" s="13">
        <v>5.5747400000000003E-2</v>
      </c>
      <c r="AY516" s="13">
        <v>3.7344499999999998E-3</v>
      </c>
      <c r="AZ516" s="13">
        <v>0.15247816</v>
      </c>
      <c r="BA516" s="86">
        <v>0.04</v>
      </c>
      <c r="BB516" s="86">
        <v>0</v>
      </c>
      <c r="BC516" s="13">
        <v>0</v>
      </c>
      <c r="BD516" s="13">
        <v>0.14285714285714299</v>
      </c>
      <c r="BE516" s="14">
        <v>4.08163265306122E-2</v>
      </c>
      <c r="BF516" s="14">
        <v>2.9411764705882401E-2</v>
      </c>
      <c r="BG516" s="14">
        <v>0</v>
      </c>
      <c r="BH516" s="14">
        <v>0.16666666666666699</v>
      </c>
      <c r="BI516" s="14">
        <v>0.06</v>
      </c>
      <c r="BJ516" s="14">
        <v>2.8571428571428598E-2</v>
      </c>
      <c r="BK516" s="14">
        <v>0</v>
      </c>
      <c r="BL516" s="430">
        <v>0.18918918918918901</v>
      </c>
      <c r="BM516" s="14">
        <v>5.8823529411764698E-2</v>
      </c>
      <c r="BN516" s="14">
        <v>2.7027027027027001E-2</v>
      </c>
      <c r="BO516" s="14">
        <v>0</v>
      </c>
      <c r="BP516" s="14">
        <v>0.157894736842105</v>
      </c>
      <c r="BQ516" s="86">
        <v>5.8823529411764698E-2</v>
      </c>
      <c r="BR516" s="86">
        <v>2.7027027027027001E-2</v>
      </c>
      <c r="BS516" s="86">
        <v>0</v>
      </c>
      <c r="BT516" s="86">
        <v>0.157894736842105</v>
      </c>
      <c r="BU516" s="14" t="s">
        <v>36</v>
      </c>
      <c r="BV516" s="14" t="s">
        <v>35</v>
      </c>
      <c r="BW516" s="14" t="s">
        <v>35</v>
      </c>
      <c r="BX516" s="14" t="s">
        <v>35</v>
      </c>
      <c r="BY516" s="14" t="s">
        <v>36</v>
      </c>
      <c r="BZ516" s="14" t="s">
        <v>35</v>
      </c>
      <c r="CA516" s="14" t="s">
        <v>35</v>
      </c>
      <c r="CB516" s="14" t="s">
        <v>36</v>
      </c>
      <c r="CC516" s="14">
        <v>6.91</v>
      </c>
      <c r="CD516" s="14">
        <v>6.91</v>
      </c>
      <c r="CE516" s="14">
        <v>6.91</v>
      </c>
      <c r="CF516" s="14">
        <v>6.91</v>
      </c>
      <c r="CG516" s="14">
        <v>6.91</v>
      </c>
      <c r="CH516" s="14">
        <v>6.91</v>
      </c>
      <c r="CI516" s="14">
        <v>6.95</v>
      </c>
      <c r="CJ516" s="14">
        <f>INDEX('Monthy Targets'!AC:AC,(MATCH(FY2019_ALL_Targets!$B:$B,'Monthy Targets'!$B:$B,0)))</f>
        <v>6.92</v>
      </c>
      <c r="CK516" s="14">
        <f>INDEX('Monthy Targets'!AD:AD,(MATCH(FY2019_ALL_Targets!$B:$B,'Monthy Targets'!$B:$B,0)))</f>
        <v>6.92</v>
      </c>
      <c r="CL516" s="14">
        <f>INDEX('Monthy Targets'!AE:AE,(MATCH(FY2019_ALL_Targets!$B:$B,'Monthy Targets'!$B:$B,0)))</f>
        <v>6.92</v>
      </c>
      <c r="CM516" s="14">
        <f>INDEX('Monthy Targets'!AF:AF,(MATCH(FY2019_ALL_Targets!$B:$B,'Monthy Targets'!$B:$B,0)))</f>
        <v>6.92</v>
      </c>
      <c r="CN516" s="14">
        <f>INDEX('Monthy Targets'!AG:AG,(MATCH(FY2019_ALL_Targets!$B:$B,'Monthy Targets'!$B:$B,0)))</f>
        <v>6.92</v>
      </c>
      <c r="CO516" s="14">
        <v>0</v>
      </c>
      <c r="CP516" s="14">
        <v>0.47</v>
      </c>
      <c r="CQ516" s="14">
        <v>0.47</v>
      </c>
      <c r="CR516" s="14">
        <v>0.47</v>
      </c>
      <c r="CS516" s="14">
        <v>0</v>
      </c>
      <c r="CT516" s="14">
        <v>0.47</v>
      </c>
      <c r="CU516" s="14">
        <v>0.47</v>
      </c>
      <c r="CV516" s="14">
        <v>0.47</v>
      </c>
      <c r="CW516" s="14">
        <v>0</v>
      </c>
      <c r="CX516" s="14">
        <v>0.47</v>
      </c>
      <c r="CY516" s="14">
        <v>0.47</v>
      </c>
      <c r="CZ516" s="14">
        <v>0</v>
      </c>
      <c r="DA516" s="14">
        <f>IF('QIPP Scorecard'!$AA$1=4,IF(FY2019_ALL_Targets!$BU516="Yes",INDEX('Final Comp Values'!$BN:$BN,MATCH(FY2019_ALL_Targets!$A516,'Final Comp Values'!$B:$B,0)),IF($BU516="Min Data",0,0)),0)</f>
        <v>0</v>
      </c>
      <c r="DB516" s="14">
        <f>IF('QIPP Scorecard'!$AA$1=4,IF(FY2019_ALL_Targets!$BV516="Yes",INDEX('Final Comp Values'!$BN:$BN,MATCH(FY2019_ALL_Targets!$A516,'Final Comp Values'!$B:$B,0)),IF($BV516="Min Data",0,0)),0)</f>
        <v>0.47</v>
      </c>
      <c r="DC516" s="14">
        <f>IF('QIPP Scorecard'!$AA$1=4,IF(FY2019_ALL_Targets!$BW516="Yes",INDEX('Final Comp Values'!$BN:$BN,MATCH(FY2019_ALL_Targets!$A516,'Final Comp Values'!$B:$B,0)),IF(CI516="Min Data",0,0)),0)</f>
        <v>0.47</v>
      </c>
      <c r="DD516" s="14">
        <f>IF('QIPP Scorecard'!$AA$1=4,IF(FY2019_ALL_Targets!$BX516="Yes",INDEX('Final Comp Values'!$BN:$BN,MATCH(FY2019_ALL_Targets!$A516,'Final Comp Values'!$B:$B,0)),IF($BX516="Min Data",0,0)),0)</f>
        <v>0.47</v>
      </c>
      <c r="DE516" s="14">
        <v>0</v>
      </c>
      <c r="DF516" s="14">
        <v>0.87</v>
      </c>
      <c r="DG516" s="14">
        <v>0.87</v>
      </c>
      <c r="DH516" s="14">
        <v>0.87</v>
      </c>
      <c r="DI516" s="14">
        <v>0</v>
      </c>
      <c r="DJ516" s="14">
        <v>0.87</v>
      </c>
      <c r="DK516" s="14">
        <v>0.87</v>
      </c>
      <c r="DL516" s="14">
        <v>0</v>
      </c>
      <c r="DM516" s="14">
        <v>0</v>
      </c>
      <c r="DN516" s="14">
        <v>0.87</v>
      </c>
      <c r="DO516" s="14">
        <v>0.87</v>
      </c>
      <c r="DP516" s="14">
        <v>0</v>
      </c>
      <c r="DQ516" s="14">
        <f>IF('QIPP Scorecard'!$AA$1=4,IF(FY2019_ALL_Targets!$BY516="Yes",INDEX('Final Comp Values'!$BK:$BK,MATCH(FY2019_ALL_Targets!$A516,'Final Comp Values'!$B:$B,0)),IF($BY516="Min Data",0,0)),0)</f>
        <v>0</v>
      </c>
      <c r="DR516" s="14">
        <f>IF('QIPP Scorecard'!$AA$1=4,IF(FY2019_ALL_Targets!$BZ516="Yes",INDEX('Final Comp Values'!$BO:$BO,MATCH(FY2019_ALL_Targets!$A516,'Final Comp Values'!$B:$B,0)),IF($BZ516="Min Data",0,0)),0)</f>
        <v>0.87</v>
      </c>
      <c r="DS516" s="14">
        <f>IF('QIPP Scorecard'!$AA$1=4,IF(FY2019_ALL_Targets!$CA516="Yes",INDEX('Final Comp Values'!$BO:$BO,MATCH(FY2019_ALL_Targets!$A516,'Final Comp Values'!$B:$B,0)),IF($CA516="Min Data",0,0)),0)</f>
        <v>0.87</v>
      </c>
      <c r="DT516" s="14">
        <f>IF('QIPP Scorecard'!$AA$1=4,IF(FY2019_ALL_Targets!$CB516="Yes",INDEX('Final Comp Values'!$BO:$BO,MATCH(FY2019_ALL_Targets!$A516,'Final Comp Values'!$B:$B,0)),IF($CB516="Min Data",0,0)),0)</f>
        <v>0</v>
      </c>
      <c r="DU516" s="14">
        <v>1.0900000000000001</v>
      </c>
      <c r="DV516" s="14">
        <v>1.1399999999999999</v>
      </c>
      <c r="DW516" s="14">
        <v>1.1299999999999999</v>
      </c>
      <c r="DX516" s="14">
        <v>1.1599999999999999</v>
      </c>
      <c r="DY516" s="12">
        <f t="shared" si="41"/>
        <v>1</v>
      </c>
      <c r="DZ516" s="12">
        <f t="shared" si="42"/>
        <v>2</v>
      </c>
      <c r="EA516" s="12">
        <f t="shared" si="43"/>
        <v>0</v>
      </c>
      <c r="EB516" s="12">
        <f t="shared" si="44"/>
        <v>0</v>
      </c>
    </row>
    <row r="517" spans="1:132" x14ac:dyDescent="0.25">
      <c r="A517" s="297">
        <v>105172</v>
      </c>
      <c r="B517" s="347">
        <v>676317</v>
      </c>
      <c r="C517" s="297">
        <v>1026532</v>
      </c>
      <c r="D517" s="14">
        <v>1538557392</v>
      </c>
      <c r="E517" s="26" t="s">
        <v>937</v>
      </c>
      <c r="F517" s="26" t="str">
        <f>INDEX('Mar - Aug'!X:X,MATCH(A517,'Mar - Aug'!B:B,0))</f>
        <v>Tarrant</v>
      </c>
      <c r="G517" s="26" t="s">
        <v>3009</v>
      </c>
      <c r="H517" s="26"/>
      <c r="I517" s="26" t="str">
        <f t="shared" si="40"/>
        <v/>
      </c>
      <c r="J517" s="299" t="s">
        <v>387</v>
      </c>
      <c r="K517" s="299" t="s">
        <v>960</v>
      </c>
      <c r="L517" s="299" t="s">
        <v>388</v>
      </c>
      <c r="M517" s="13">
        <v>1.945525E-2</v>
      </c>
      <c r="N517" s="13">
        <v>3.703704E-2</v>
      </c>
      <c r="O517" s="13">
        <v>0</v>
      </c>
      <c r="P517" s="13">
        <v>0.10714286000000001</v>
      </c>
      <c r="Q517" s="13">
        <v>3.3690650000000003E-2</v>
      </c>
      <c r="R517" s="13">
        <v>5.5747400000000003E-2</v>
      </c>
      <c r="S517" s="13">
        <v>3.7344499999999998E-3</v>
      </c>
      <c r="T517" s="13">
        <v>0.15247816</v>
      </c>
      <c r="U517" s="13">
        <v>3.3690650000000003E-2</v>
      </c>
      <c r="V517" s="13">
        <v>5.5747400000000003E-2</v>
      </c>
      <c r="W517" s="13">
        <v>3.7344499999999998E-3</v>
      </c>
      <c r="X517" s="13">
        <v>0.15247816</v>
      </c>
      <c r="Y517" s="13">
        <v>3.3690650000000003E-2</v>
      </c>
      <c r="Z517" s="13">
        <v>5.5747400000000003E-2</v>
      </c>
      <c r="AA517" s="13">
        <v>3.7344499999999998E-3</v>
      </c>
      <c r="AB517" s="13">
        <v>0.15247816</v>
      </c>
      <c r="AC517" s="13">
        <v>3.3690650000000003E-2</v>
      </c>
      <c r="AD517" s="13">
        <v>5.5747400000000003E-2</v>
      </c>
      <c r="AE517" s="13">
        <v>3.7344499999999998E-3</v>
      </c>
      <c r="AF517" s="13">
        <v>0.15247816</v>
      </c>
      <c r="AG517" s="13">
        <v>3.3690650000000003E-2</v>
      </c>
      <c r="AH517" s="13">
        <v>5.5747400000000003E-2</v>
      </c>
      <c r="AI517" s="13">
        <v>3.7344499999999998E-3</v>
      </c>
      <c r="AJ517" s="13">
        <v>0.15247816</v>
      </c>
      <c r="AK517" s="13">
        <v>3.3690650000000003E-2</v>
      </c>
      <c r="AL517" s="13">
        <v>5.5747400000000003E-2</v>
      </c>
      <c r="AM517" s="13">
        <v>3.7344499999999998E-3</v>
      </c>
      <c r="AN517" s="13">
        <v>0.15247816</v>
      </c>
      <c r="AO517" s="13">
        <v>3.3690650000000003E-2</v>
      </c>
      <c r="AP517" s="13">
        <v>5.5747400000000003E-2</v>
      </c>
      <c r="AQ517" s="13">
        <v>3.7344499999999998E-3</v>
      </c>
      <c r="AR517" s="13">
        <v>0.15247816</v>
      </c>
      <c r="AS517" s="13">
        <v>3.3690650000000003E-2</v>
      </c>
      <c r="AT517" s="13">
        <v>5.5747400000000003E-2</v>
      </c>
      <c r="AU517" s="13">
        <v>3.7344499999999998E-3</v>
      </c>
      <c r="AV517" s="13">
        <v>0.15247816</v>
      </c>
      <c r="AW517" s="13">
        <v>3.3690650000000003E-2</v>
      </c>
      <c r="AX517" s="13">
        <v>5.5747400000000003E-2</v>
      </c>
      <c r="AY517" s="13">
        <v>3.7344499999999998E-3</v>
      </c>
      <c r="AZ517" s="13">
        <v>0.15247816</v>
      </c>
      <c r="BA517" s="86">
        <v>2.8169014084507001E-2</v>
      </c>
      <c r="BB517" s="86">
        <v>5.2631578947368397E-2</v>
      </c>
      <c r="BC517" s="13">
        <v>0</v>
      </c>
      <c r="BD517" s="13">
        <v>7.4626865671641798E-2</v>
      </c>
      <c r="BE517" s="14">
        <v>2.66666666666667E-2</v>
      </c>
      <c r="BF517" s="14">
        <v>0</v>
      </c>
      <c r="BG517" s="14">
        <v>0</v>
      </c>
      <c r="BH517" s="14">
        <v>5.63380281690141E-2</v>
      </c>
      <c r="BI517" s="14">
        <v>3.0769230769230799E-2</v>
      </c>
      <c r="BJ517" s="14">
        <v>2.1739130434782601E-2</v>
      </c>
      <c r="BK517" s="14">
        <v>0</v>
      </c>
      <c r="BL517" s="430">
        <v>3.2258064516128997E-2</v>
      </c>
      <c r="BM517" s="14">
        <v>1.72413793103448E-2</v>
      </c>
      <c r="BN517" s="14">
        <v>0</v>
      </c>
      <c r="BO517" s="14">
        <v>0</v>
      </c>
      <c r="BP517" s="14">
        <v>5.3571428571428603E-2</v>
      </c>
      <c r="BQ517" s="86">
        <v>1.72413793103448E-2</v>
      </c>
      <c r="BR517" s="86">
        <v>0</v>
      </c>
      <c r="BS517" s="86">
        <v>0</v>
      </c>
      <c r="BT517" s="86">
        <v>5.3571428571428603E-2</v>
      </c>
      <c r="BU517" s="14" t="s">
        <v>35</v>
      </c>
      <c r="BV517" s="14" t="s">
        <v>35</v>
      </c>
      <c r="BW517" s="14" t="s">
        <v>35</v>
      </c>
      <c r="BX517" s="14" t="s">
        <v>35</v>
      </c>
      <c r="BY517" s="14" t="s">
        <v>35</v>
      </c>
      <c r="BZ517" s="14" t="s">
        <v>35</v>
      </c>
      <c r="CA517" s="14" t="s">
        <v>35</v>
      </c>
      <c r="CB517" s="14" t="s">
        <v>35</v>
      </c>
      <c r="CC517" s="14">
        <v>4.54</v>
      </c>
      <c r="CD517" s="14">
        <v>4.54</v>
      </c>
      <c r="CE517" s="14">
        <v>4.54</v>
      </c>
      <c r="CF517" s="14">
        <v>4.54</v>
      </c>
      <c r="CG517" s="14">
        <v>4.54</v>
      </c>
      <c r="CH517" s="14">
        <v>4.54</v>
      </c>
      <c r="CI517" s="14">
        <v>4.41</v>
      </c>
      <c r="CJ517" s="14">
        <f>INDEX('Monthy Targets'!AC:AC,(MATCH(FY2019_ALL_Targets!$B:$B,'Monthy Targets'!$B:$B,0)))</f>
        <v>4.3899999999999997</v>
      </c>
      <c r="CK517" s="14">
        <f>INDEX('Monthy Targets'!AD:AD,(MATCH(FY2019_ALL_Targets!$B:$B,'Monthy Targets'!$B:$B,0)))</f>
        <v>4.3899999999999997</v>
      </c>
      <c r="CL517" s="14">
        <f>INDEX('Monthy Targets'!AE:AE,(MATCH(FY2019_ALL_Targets!$B:$B,'Monthy Targets'!$B:$B,0)))</f>
        <v>4.3899999999999997</v>
      </c>
      <c r="CM517" s="14">
        <f>INDEX('Monthy Targets'!AF:AF,(MATCH(FY2019_ALL_Targets!$B:$B,'Monthy Targets'!$B:$B,0)))</f>
        <v>4.3899999999999997</v>
      </c>
      <c r="CN517" s="14">
        <f>INDEX('Monthy Targets'!AG:AG,(MATCH(FY2019_ALL_Targets!$B:$B,'Monthy Targets'!$B:$B,0)))</f>
        <v>4.3899999999999997</v>
      </c>
      <c r="CO517" s="14">
        <v>0.31</v>
      </c>
      <c r="CP517" s="14">
        <v>0.31</v>
      </c>
      <c r="CQ517" s="14">
        <v>0.31</v>
      </c>
      <c r="CR517" s="14">
        <v>0.31</v>
      </c>
      <c r="CS517" s="14">
        <v>0.31</v>
      </c>
      <c r="CT517" s="14">
        <v>0.31</v>
      </c>
      <c r="CU517" s="14">
        <v>0.31</v>
      </c>
      <c r="CV517" s="14">
        <v>0.31</v>
      </c>
      <c r="CW517" s="14">
        <v>0.3</v>
      </c>
      <c r="CX517" s="14">
        <v>0.3</v>
      </c>
      <c r="CY517" s="14">
        <v>0.3</v>
      </c>
      <c r="CZ517" s="14">
        <v>0.3</v>
      </c>
      <c r="DA517" s="14">
        <f>IF('QIPP Scorecard'!$AA$1=4,IF(FY2019_ALL_Targets!$BU517="Yes",INDEX('Final Comp Values'!$BN:$BN,MATCH(FY2019_ALL_Targets!$A517,'Final Comp Values'!$B:$B,0)),IF($BU517="Min Data",0,0)),0)</f>
        <v>0.3</v>
      </c>
      <c r="DB517" s="14">
        <f>IF('QIPP Scorecard'!$AA$1=4,IF(FY2019_ALL_Targets!$BV517="Yes",INDEX('Final Comp Values'!$BN:$BN,MATCH(FY2019_ALL_Targets!$A517,'Final Comp Values'!$B:$B,0)),IF($BV517="Min Data",0,0)),0)</f>
        <v>0.3</v>
      </c>
      <c r="DC517" s="14">
        <f>IF('QIPP Scorecard'!$AA$1=4,IF(FY2019_ALL_Targets!$BW517="Yes",INDEX('Final Comp Values'!$BN:$BN,MATCH(FY2019_ALL_Targets!$A517,'Final Comp Values'!$B:$B,0)),IF(CI517="Min Data",0,0)),0)</f>
        <v>0.3</v>
      </c>
      <c r="DD517" s="14">
        <f>IF('QIPP Scorecard'!$AA$1=4,IF(FY2019_ALL_Targets!$BX517="Yes",INDEX('Final Comp Values'!$BN:$BN,MATCH(FY2019_ALL_Targets!$A517,'Final Comp Values'!$B:$B,0)),IF($BX517="Min Data",0,0)),0)</f>
        <v>0.3</v>
      </c>
      <c r="DE517" s="14">
        <v>0.56999999999999995</v>
      </c>
      <c r="DF517" s="14">
        <v>0.56999999999999995</v>
      </c>
      <c r="DG517" s="14">
        <v>0.56999999999999995</v>
      </c>
      <c r="DH517" s="14">
        <v>0.56999999999999995</v>
      </c>
      <c r="DI517" s="14">
        <v>0.56999999999999995</v>
      </c>
      <c r="DJ517" s="14">
        <v>0.56999999999999995</v>
      </c>
      <c r="DK517" s="14">
        <v>0.56999999999999995</v>
      </c>
      <c r="DL517" s="14">
        <v>0.56999999999999995</v>
      </c>
      <c r="DM517" s="14">
        <v>0.55000000000000004</v>
      </c>
      <c r="DN517" s="14">
        <v>0.55000000000000004</v>
      </c>
      <c r="DO517" s="14">
        <v>0.55000000000000004</v>
      </c>
      <c r="DP517" s="14">
        <v>0.55000000000000004</v>
      </c>
      <c r="DQ517" s="14">
        <f>IF('QIPP Scorecard'!$AA$1=4,IF(FY2019_ALL_Targets!$BY517="Yes",INDEX('Final Comp Values'!$BK:$BK,MATCH(FY2019_ALL_Targets!$A517,'Final Comp Values'!$B:$B,0)),IF($BY517="Min Data",0,0)),0)</f>
        <v>0.55000000000000004</v>
      </c>
      <c r="DR517" s="14">
        <f>IF('QIPP Scorecard'!$AA$1=4,IF(FY2019_ALL_Targets!$BZ517="Yes",INDEX('Final Comp Values'!$BO:$BO,MATCH(FY2019_ALL_Targets!$A517,'Final Comp Values'!$B:$B,0)),IF($BZ517="Min Data",0,0)),0)</f>
        <v>0.55000000000000004</v>
      </c>
      <c r="DS517" s="14">
        <f>IF('QIPP Scorecard'!$AA$1=4,IF(FY2019_ALL_Targets!$CA517="Yes",INDEX('Final Comp Values'!$BO:$BO,MATCH(FY2019_ALL_Targets!$A517,'Final Comp Values'!$B:$B,0)),IF($CA517="Min Data",0,0)),0)</f>
        <v>0.55000000000000004</v>
      </c>
      <c r="DT517" s="14">
        <f>IF('QIPP Scorecard'!$AA$1=4,IF(FY2019_ALL_Targets!$CB517="Yes",INDEX('Final Comp Values'!$BO:$BO,MATCH(FY2019_ALL_Targets!$A517,'Final Comp Values'!$B:$B,0)),IF($CB517="Min Data",0,0)),0)</f>
        <v>0.55000000000000004</v>
      </c>
      <c r="DU517" s="14">
        <v>0.81</v>
      </c>
      <c r="DV517" s="14">
        <v>0.91</v>
      </c>
      <c r="DW517" s="14">
        <v>0.95</v>
      </c>
      <c r="DX517" s="14">
        <v>0.93</v>
      </c>
      <c r="DY517" s="12">
        <f t="shared" si="41"/>
        <v>0</v>
      </c>
      <c r="DZ517" s="12">
        <f t="shared" si="42"/>
        <v>0</v>
      </c>
      <c r="EA517" s="12">
        <f t="shared" si="43"/>
        <v>0</v>
      </c>
      <c r="EB517" s="12">
        <f t="shared" si="44"/>
        <v>0</v>
      </c>
    </row>
    <row r="518" spans="1:132" x14ac:dyDescent="0.25">
      <c r="A518" s="297">
        <v>105150</v>
      </c>
      <c r="B518" s="347">
        <v>676319</v>
      </c>
      <c r="C518" s="297">
        <v>1020361</v>
      </c>
      <c r="D518" s="14">
        <v>1215206826</v>
      </c>
      <c r="E518" s="26" t="s">
        <v>937</v>
      </c>
      <c r="F518" s="26" t="str">
        <f>INDEX('Mar - Aug'!X:X,MATCH(A518,'Mar - Aug'!B:B,0))</f>
        <v>Tarrant</v>
      </c>
      <c r="G518" s="26" t="s">
        <v>3078</v>
      </c>
      <c r="H518" s="26"/>
      <c r="I518" s="26" t="str">
        <f t="shared" si="40"/>
        <v/>
      </c>
      <c r="J518" s="299" t="s">
        <v>385</v>
      </c>
      <c r="K518" s="299" t="s">
        <v>945</v>
      </c>
      <c r="L518" s="299" t="s">
        <v>386</v>
      </c>
      <c r="M518" s="13">
        <v>3.9867100000000003E-2</v>
      </c>
      <c r="N518" s="13">
        <v>5.8201049999999997E-2</v>
      </c>
      <c r="O518" s="13">
        <v>0</v>
      </c>
      <c r="P518" s="13">
        <v>0.15194342999999999</v>
      </c>
      <c r="Q518" s="13">
        <v>3.3690650000000003E-2</v>
      </c>
      <c r="R518" s="13">
        <v>5.5747400000000003E-2</v>
      </c>
      <c r="S518" s="13">
        <v>3.7344499999999998E-3</v>
      </c>
      <c r="T518" s="13">
        <v>0.15247816</v>
      </c>
      <c r="U518" s="13">
        <v>3.9189359299999997E-2</v>
      </c>
      <c r="V518" s="13">
        <v>5.7211632149999997E-2</v>
      </c>
      <c r="W518" s="13">
        <v>3.7344499999999998E-3</v>
      </c>
      <c r="X518" s="13">
        <v>0.15247816</v>
      </c>
      <c r="Y518" s="13">
        <v>3.7873745E-2</v>
      </c>
      <c r="Z518" s="13">
        <v>5.5747400000000003E-2</v>
      </c>
      <c r="AA518" s="13">
        <v>3.7344499999999998E-3</v>
      </c>
      <c r="AB518" s="13">
        <v>0.15247816</v>
      </c>
      <c r="AC518" s="13">
        <v>3.8511618599999999E-2</v>
      </c>
      <c r="AD518" s="13">
        <v>5.6222214299999997E-2</v>
      </c>
      <c r="AE518" s="13">
        <v>3.7344499999999998E-3</v>
      </c>
      <c r="AF518" s="13">
        <v>0.15247816</v>
      </c>
      <c r="AG518" s="13">
        <v>3.5880389999999998E-2</v>
      </c>
      <c r="AH518" s="13">
        <v>5.5747400000000003E-2</v>
      </c>
      <c r="AI518" s="13">
        <v>3.7344499999999998E-3</v>
      </c>
      <c r="AJ518" s="13">
        <v>0.15247816</v>
      </c>
      <c r="AK518" s="13">
        <v>3.78338779E-2</v>
      </c>
      <c r="AL518" s="13">
        <v>5.5747400000000003E-2</v>
      </c>
      <c r="AM518" s="13">
        <v>3.7344499999999998E-3</v>
      </c>
      <c r="AN518" s="13">
        <v>0.15247816</v>
      </c>
      <c r="AO518" s="13">
        <v>3.3887035000000003E-2</v>
      </c>
      <c r="AP518" s="13">
        <v>5.5747400000000003E-2</v>
      </c>
      <c r="AQ518" s="13">
        <v>3.7344499999999998E-3</v>
      </c>
      <c r="AR518" s="13">
        <v>0.15247816</v>
      </c>
      <c r="AS518" s="13">
        <v>3.7076403000000001E-2</v>
      </c>
      <c r="AT518" s="13">
        <v>5.5747400000000003E-2</v>
      </c>
      <c r="AU518" s="13">
        <v>3.7344499999999998E-3</v>
      </c>
      <c r="AV518" s="13">
        <v>0.15247816</v>
      </c>
      <c r="AW518" s="13">
        <v>3.3690650000000003E-2</v>
      </c>
      <c r="AX518" s="13">
        <v>5.5747400000000003E-2</v>
      </c>
      <c r="AY518" s="13">
        <v>3.7344499999999998E-3</v>
      </c>
      <c r="AZ518" s="13">
        <v>0.15247816</v>
      </c>
      <c r="BA518" s="86">
        <v>2.9411764705882401E-2</v>
      </c>
      <c r="BB518" s="86">
        <v>2.27272727272727E-2</v>
      </c>
      <c r="BC518" s="13">
        <v>0</v>
      </c>
      <c r="BD518" s="13">
        <v>0.17460317460317501</v>
      </c>
      <c r="BE518" s="14">
        <v>0</v>
      </c>
      <c r="BF518" s="14">
        <v>0.02</v>
      </c>
      <c r="BG518" s="14">
        <v>0</v>
      </c>
      <c r="BH518" s="14">
        <v>8.8235294117647106E-2</v>
      </c>
      <c r="BI518" s="14">
        <v>0</v>
      </c>
      <c r="BJ518" s="14">
        <v>5.3571428571428603E-2</v>
      </c>
      <c r="BK518" s="14">
        <v>0</v>
      </c>
      <c r="BL518" s="430">
        <v>5.7971014492753603E-2</v>
      </c>
      <c r="BM518" s="14">
        <v>2.53164556962025E-2</v>
      </c>
      <c r="BN518" s="14">
        <v>6.15384615384615E-2</v>
      </c>
      <c r="BO518" s="14">
        <v>0</v>
      </c>
      <c r="BP518" s="14">
        <v>6.8493150684931503E-2</v>
      </c>
      <c r="BQ518" s="86">
        <v>2.53164556962025E-2</v>
      </c>
      <c r="BR518" s="86">
        <v>6.15384615384615E-2</v>
      </c>
      <c r="BS518" s="86">
        <v>0</v>
      </c>
      <c r="BT518" s="86">
        <v>6.8493150684931503E-2</v>
      </c>
      <c r="BU518" s="14" t="s">
        <v>35</v>
      </c>
      <c r="BV518" s="14" t="s">
        <v>36</v>
      </c>
      <c r="BW518" s="14" t="s">
        <v>35</v>
      </c>
      <c r="BX518" s="14" t="s">
        <v>35</v>
      </c>
      <c r="BY518" s="14" t="s">
        <v>35</v>
      </c>
      <c r="BZ518" s="14" t="s">
        <v>36</v>
      </c>
      <c r="CA518" s="14" t="s">
        <v>35</v>
      </c>
      <c r="CB518" s="14" t="s">
        <v>35</v>
      </c>
      <c r="CC518" s="14">
        <v>5.09</v>
      </c>
      <c r="CD518" s="14">
        <v>5.09</v>
      </c>
      <c r="CE518" s="14">
        <v>5.09</v>
      </c>
      <c r="CF518" s="14">
        <v>5.09</v>
      </c>
      <c r="CG518" s="14">
        <v>5.09</v>
      </c>
      <c r="CH518" s="14">
        <v>5.09</v>
      </c>
      <c r="CI518" s="14">
        <v>4.9400000000000004</v>
      </c>
      <c r="CJ518" s="14">
        <f>INDEX('Monthy Targets'!AC:AC,(MATCH(FY2019_ALL_Targets!$B:$B,'Monthy Targets'!$B:$B,0)))</f>
        <v>4.93</v>
      </c>
      <c r="CK518" s="14">
        <f>INDEX('Monthy Targets'!AD:AD,(MATCH(FY2019_ALL_Targets!$B:$B,'Monthy Targets'!$B:$B,0)))</f>
        <v>4.93</v>
      </c>
      <c r="CL518" s="14">
        <f>INDEX('Monthy Targets'!AE:AE,(MATCH(FY2019_ALL_Targets!$B:$B,'Monthy Targets'!$B:$B,0)))</f>
        <v>4.93</v>
      </c>
      <c r="CM518" s="14">
        <f>INDEX('Monthy Targets'!AF:AF,(MATCH(FY2019_ALL_Targets!$B:$B,'Monthy Targets'!$B:$B,0)))</f>
        <v>4.93</v>
      </c>
      <c r="CN518" s="14">
        <f>INDEX('Monthy Targets'!AG:AG,(MATCH(FY2019_ALL_Targets!$B:$B,'Monthy Targets'!$B:$B,0)))</f>
        <v>4.93</v>
      </c>
      <c r="CO518" s="14">
        <v>0.35</v>
      </c>
      <c r="CP518" s="14">
        <v>0.35</v>
      </c>
      <c r="CQ518" s="14">
        <v>0.35</v>
      </c>
      <c r="CR518" s="14">
        <v>0</v>
      </c>
      <c r="CS518" s="14">
        <v>0.35</v>
      </c>
      <c r="CT518" s="14">
        <v>0.35</v>
      </c>
      <c r="CU518" s="14">
        <v>0.35</v>
      </c>
      <c r="CV518" s="14">
        <v>0.35</v>
      </c>
      <c r="CW518" s="14">
        <v>0.34</v>
      </c>
      <c r="CX518" s="14">
        <v>0.34</v>
      </c>
      <c r="CY518" s="14">
        <v>0.34</v>
      </c>
      <c r="CZ518" s="14">
        <v>0.34</v>
      </c>
      <c r="DA518" s="14">
        <f>IF('QIPP Scorecard'!$AA$1=4,IF(FY2019_ALL_Targets!$BU518="Yes",INDEX('Final Comp Values'!$BN:$BN,MATCH(FY2019_ALL_Targets!$A518,'Final Comp Values'!$B:$B,0)),IF($BU518="Min Data",0,0)),0)</f>
        <v>0.34</v>
      </c>
      <c r="DB518" s="14">
        <f>IF('QIPP Scorecard'!$AA$1=4,IF(FY2019_ALL_Targets!$BV518="Yes",INDEX('Final Comp Values'!$BN:$BN,MATCH(FY2019_ALL_Targets!$A518,'Final Comp Values'!$B:$B,0)),IF($BV518="Min Data",0,0)),0)</f>
        <v>0</v>
      </c>
      <c r="DC518" s="14">
        <f>IF('QIPP Scorecard'!$AA$1=4,IF(FY2019_ALL_Targets!$BW518="Yes",INDEX('Final Comp Values'!$BN:$BN,MATCH(FY2019_ALL_Targets!$A518,'Final Comp Values'!$B:$B,0)),IF(CI518="Min Data",0,0)),0)</f>
        <v>0.34</v>
      </c>
      <c r="DD518" s="14">
        <f>IF('QIPP Scorecard'!$AA$1=4,IF(FY2019_ALL_Targets!$BX518="Yes",INDEX('Final Comp Values'!$BN:$BN,MATCH(FY2019_ALL_Targets!$A518,'Final Comp Values'!$B:$B,0)),IF($BX518="Min Data",0,0)),0)</f>
        <v>0.34</v>
      </c>
      <c r="DE518" s="14">
        <v>0.64</v>
      </c>
      <c r="DF518" s="14">
        <v>0.64</v>
      </c>
      <c r="DG518" s="14">
        <v>0.64</v>
      </c>
      <c r="DH518" s="14">
        <v>0</v>
      </c>
      <c r="DI518" s="14">
        <v>0.64</v>
      </c>
      <c r="DJ518" s="14">
        <v>0.64</v>
      </c>
      <c r="DK518" s="14">
        <v>0.64</v>
      </c>
      <c r="DL518" s="14">
        <v>0.64</v>
      </c>
      <c r="DM518" s="14">
        <v>0.62</v>
      </c>
      <c r="DN518" s="14">
        <v>0.62</v>
      </c>
      <c r="DO518" s="14">
        <v>0.62</v>
      </c>
      <c r="DP518" s="14">
        <v>0.62</v>
      </c>
      <c r="DQ518" s="14">
        <f>IF('QIPP Scorecard'!$AA$1=4,IF(FY2019_ALL_Targets!$BY518="Yes",INDEX('Final Comp Values'!$BK:$BK,MATCH(FY2019_ALL_Targets!$A518,'Final Comp Values'!$B:$B,0)),IF($BY518="Min Data",0,0)),0)</f>
        <v>0.62</v>
      </c>
      <c r="DR518" s="14">
        <f>IF('QIPP Scorecard'!$AA$1=4,IF(FY2019_ALL_Targets!$BZ518="Yes",INDEX('Final Comp Values'!$BO:$BO,MATCH(FY2019_ALL_Targets!$A518,'Final Comp Values'!$B:$B,0)),IF($BZ518="Min Data",0,0)),0)</f>
        <v>0</v>
      </c>
      <c r="DS518" s="14">
        <f>IF('QIPP Scorecard'!$AA$1=4,IF(FY2019_ALL_Targets!$CA518="Yes",INDEX('Final Comp Values'!$BO:$BO,MATCH(FY2019_ALL_Targets!$A518,'Final Comp Values'!$B:$B,0)),IF($CA518="Min Data",0,0)),0)</f>
        <v>0.62</v>
      </c>
      <c r="DT518" s="14">
        <f>IF('QIPP Scorecard'!$AA$1=4,IF(FY2019_ALL_Targets!$CB518="Yes",INDEX('Final Comp Values'!$BO:$BO,MATCH(FY2019_ALL_Targets!$A518,'Final Comp Values'!$B:$B,0)),IF($CB518="Min Data",0,0)),0)</f>
        <v>0.62</v>
      </c>
      <c r="DU518" s="14">
        <v>0.81</v>
      </c>
      <c r="DV518" s="14">
        <v>1.02</v>
      </c>
      <c r="DW518" s="14">
        <v>1.07</v>
      </c>
      <c r="DX518" s="14">
        <v>0.94</v>
      </c>
      <c r="DY518" s="12">
        <f t="shared" si="41"/>
        <v>1</v>
      </c>
      <c r="DZ518" s="12">
        <f t="shared" si="42"/>
        <v>1</v>
      </c>
      <c r="EA518" s="12">
        <f t="shared" si="43"/>
        <v>0</v>
      </c>
      <c r="EB518" s="12">
        <f t="shared" si="44"/>
        <v>0</v>
      </c>
    </row>
    <row r="519" spans="1:132" x14ac:dyDescent="0.25">
      <c r="A519" s="297">
        <v>5039</v>
      </c>
      <c r="B519" s="347">
        <v>676321</v>
      </c>
      <c r="C519" s="297">
        <v>1026541</v>
      </c>
      <c r="D519" s="14">
        <v>1407127384</v>
      </c>
      <c r="E519" s="26" t="s">
        <v>935</v>
      </c>
      <c r="F519" s="26" t="str">
        <f>INDEX('Mar - Aug'!X:X,MATCH(A519,'Mar - Aug'!B:B,0))</f>
        <v>Nueces</v>
      </c>
      <c r="G519" s="26" t="s">
        <v>3059</v>
      </c>
      <c r="H519" s="26"/>
      <c r="I519" s="26" t="str">
        <f t="shared" si="40"/>
        <v/>
      </c>
      <c r="J519" s="299" t="s">
        <v>648</v>
      </c>
      <c r="K519" s="299" t="s">
        <v>961</v>
      </c>
      <c r="L519" s="299" t="s">
        <v>1294</v>
      </c>
      <c r="M519" s="13">
        <v>4.4502609999999998E-2</v>
      </c>
      <c r="N519" s="13">
        <v>2.153849E-2</v>
      </c>
      <c r="O519" s="13">
        <v>0</v>
      </c>
      <c r="P519" s="13">
        <v>0.11731844</v>
      </c>
      <c r="Q519" s="13">
        <v>3.3690650000000003E-2</v>
      </c>
      <c r="R519" s="13">
        <v>5.5747400000000003E-2</v>
      </c>
      <c r="S519" s="13">
        <v>3.7344499999999998E-3</v>
      </c>
      <c r="T519" s="13">
        <v>0.15247816</v>
      </c>
      <c r="U519" s="13">
        <v>4.3746065629999997E-2</v>
      </c>
      <c r="V519" s="13">
        <v>5.5747400000000003E-2</v>
      </c>
      <c r="W519" s="13">
        <v>3.7344499999999998E-3</v>
      </c>
      <c r="X519" s="13">
        <v>0.15247816</v>
      </c>
      <c r="Y519" s="13">
        <v>4.2277479499999999E-2</v>
      </c>
      <c r="Z519" s="13">
        <v>5.5747400000000003E-2</v>
      </c>
      <c r="AA519" s="13">
        <v>3.7344499999999998E-3</v>
      </c>
      <c r="AB519" s="13">
        <v>0.15247816</v>
      </c>
      <c r="AC519" s="13">
        <v>4.2989521260000003E-2</v>
      </c>
      <c r="AD519" s="13">
        <v>5.5747400000000003E-2</v>
      </c>
      <c r="AE519" s="13">
        <v>3.7344499999999998E-3</v>
      </c>
      <c r="AF519" s="13">
        <v>0.15247816</v>
      </c>
      <c r="AG519" s="13">
        <v>4.0052349000000001E-2</v>
      </c>
      <c r="AH519" s="13">
        <v>5.5747400000000003E-2</v>
      </c>
      <c r="AI519" s="13">
        <v>3.7344499999999998E-3</v>
      </c>
      <c r="AJ519" s="13">
        <v>0.15247816</v>
      </c>
      <c r="AK519" s="13">
        <v>4.2232976890000003E-2</v>
      </c>
      <c r="AL519" s="13">
        <v>5.5747400000000003E-2</v>
      </c>
      <c r="AM519" s="13">
        <v>3.7344499999999998E-3</v>
      </c>
      <c r="AN519" s="13">
        <v>0.15247816</v>
      </c>
      <c r="AO519" s="13">
        <v>3.7827218500000002E-2</v>
      </c>
      <c r="AP519" s="13">
        <v>5.5747400000000003E-2</v>
      </c>
      <c r="AQ519" s="13">
        <v>3.7344499999999998E-3</v>
      </c>
      <c r="AR519" s="13">
        <v>0.15247816</v>
      </c>
      <c r="AS519" s="13">
        <v>4.1387427300000001E-2</v>
      </c>
      <c r="AT519" s="13">
        <v>5.5747400000000003E-2</v>
      </c>
      <c r="AU519" s="13">
        <v>3.7344499999999998E-3</v>
      </c>
      <c r="AV519" s="13">
        <v>0.15247816</v>
      </c>
      <c r="AW519" s="13">
        <v>3.5602087999999997E-2</v>
      </c>
      <c r="AX519" s="13">
        <v>5.5747400000000003E-2</v>
      </c>
      <c r="AY519" s="13">
        <v>3.7344499999999998E-3</v>
      </c>
      <c r="AZ519" s="13">
        <v>0.15247816</v>
      </c>
      <c r="BA519" s="86">
        <v>3.125E-2</v>
      </c>
      <c r="BB519" s="86">
        <v>1.38888888888889E-2</v>
      </c>
      <c r="BC519" s="13">
        <v>0</v>
      </c>
      <c r="BD519" s="13">
        <v>8.98876404494382E-2</v>
      </c>
      <c r="BE519" s="14">
        <v>2.0833333333333301E-2</v>
      </c>
      <c r="BF519" s="14">
        <v>4.1095890410958902E-2</v>
      </c>
      <c r="BG519" s="14">
        <v>0</v>
      </c>
      <c r="BH519" s="14">
        <v>7.8651685393258397E-2</v>
      </c>
      <c r="BI519" s="14">
        <v>2.1052631578947399E-2</v>
      </c>
      <c r="BJ519" s="14">
        <v>4.2253521126760597E-2</v>
      </c>
      <c r="BK519" s="14">
        <v>0</v>
      </c>
      <c r="BL519" s="430">
        <v>3.4883720930232599E-2</v>
      </c>
      <c r="BM519" s="14">
        <v>2.1739130434782601E-2</v>
      </c>
      <c r="BN519" s="14">
        <v>4.4117647058823498E-2</v>
      </c>
      <c r="BO519" s="14">
        <v>0</v>
      </c>
      <c r="BP519" s="14">
        <v>6.9767441860465101E-2</v>
      </c>
      <c r="BQ519" s="86">
        <v>2.1739130434782601E-2</v>
      </c>
      <c r="BR519" s="86">
        <v>4.4117647058823498E-2</v>
      </c>
      <c r="BS519" s="86">
        <v>0</v>
      </c>
      <c r="BT519" s="86">
        <v>6.9767441860465101E-2</v>
      </c>
      <c r="BU519" s="14" t="s">
        <v>35</v>
      </c>
      <c r="BV519" s="14" t="s">
        <v>35</v>
      </c>
      <c r="BW519" s="14" t="s">
        <v>35</v>
      </c>
      <c r="BX519" s="14" t="s">
        <v>35</v>
      </c>
      <c r="BY519" s="14" t="s">
        <v>35</v>
      </c>
      <c r="BZ519" s="14" t="s">
        <v>35</v>
      </c>
      <c r="CA519" s="14" t="s">
        <v>35</v>
      </c>
      <c r="CB519" s="14" t="s">
        <v>35</v>
      </c>
      <c r="CC519" s="14">
        <v>27.02</v>
      </c>
      <c r="CD519" s="14">
        <v>27.02</v>
      </c>
      <c r="CE519" s="14">
        <v>27.02</v>
      </c>
      <c r="CF519" s="14">
        <v>27.02</v>
      </c>
      <c r="CG519" s="14">
        <v>27.02</v>
      </c>
      <c r="CH519" s="14">
        <v>27.02</v>
      </c>
      <c r="CI519" s="14">
        <v>25.85</v>
      </c>
      <c r="CJ519" s="14">
        <f>INDEX('Monthy Targets'!AC:AC,(MATCH(FY2019_ALL_Targets!$B:$B,'Monthy Targets'!$B:$B,0)))</f>
        <v>25.76</v>
      </c>
      <c r="CK519" s="14">
        <f>INDEX('Monthy Targets'!AD:AD,(MATCH(FY2019_ALL_Targets!$B:$B,'Monthy Targets'!$B:$B,0)))</f>
        <v>25.76</v>
      </c>
      <c r="CL519" s="14">
        <f>INDEX('Monthy Targets'!AE:AE,(MATCH(FY2019_ALL_Targets!$B:$B,'Monthy Targets'!$B:$B,0)))</f>
        <v>25.76</v>
      </c>
      <c r="CM519" s="14">
        <f>INDEX('Monthy Targets'!AF:AF,(MATCH(FY2019_ALL_Targets!$B:$B,'Monthy Targets'!$B:$B,0)))</f>
        <v>25.76</v>
      </c>
      <c r="CN519" s="14">
        <f>INDEX('Monthy Targets'!AG:AG,(MATCH(FY2019_ALL_Targets!$B:$B,'Monthy Targets'!$B:$B,0)))</f>
        <v>25.76</v>
      </c>
      <c r="CO519" s="14">
        <v>1.83</v>
      </c>
      <c r="CP519" s="14">
        <v>1.83</v>
      </c>
      <c r="CQ519" s="14">
        <v>1.83</v>
      </c>
      <c r="CR519" s="14">
        <v>1.83</v>
      </c>
      <c r="CS519" s="14">
        <v>1.83</v>
      </c>
      <c r="CT519" s="14">
        <v>1.83</v>
      </c>
      <c r="CU519" s="14">
        <v>1.83</v>
      </c>
      <c r="CV519" s="14">
        <v>1.83</v>
      </c>
      <c r="CW519" s="14">
        <v>1.75</v>
      </c>
      <c r="CX519" s="14">
        <v>1.75</v>
      </c>
      <c r="CY519" s="14">
        <v>1.75</v>
      </c>
      <c r="CZ519" s="14">
        <v>1.75</v>
      </c>
      <c r="DA519" s="14">
        <f>IF('QIPP Scorecard'!$AA$1=4,IF(FY2019_ALL_Targets!$BU519="Yes",INDEX('Final Comp Values'!$BN:$BN,MATCH(FY2019_ALL_Targets!$A519,'Final Comp Values'!$B:$B,0)),IF($BU519="Min Data",0,0)),0)</f>
        <v>1.75</v>
      </c>
      <c r="DB519" s="14">
        <f>IF('QIPP Scorecard'!$AA$1=4,IF(FY2019_ALL_Targets!$BV519="Yes",INDEX('Final Comp Values'!$BN:$BN,MATCH(FY2019_ALL_Targets!$A519,'Final Comp Values'!$B:$B,0)),IF($BV519="Min Data",0,0)),0)</f>
        <v>1.75</v>
      </c>
      <c r="DC519" s="14">
        <f>IF('QIPP Scorecard'!$AA$1=4,IF(FY2019_ALL_Targets!$BW519="Yes",INDEX('Final Comp Values'!$BN:$BN,MATCH(FY2019_ALL_Targets!$A519,'Final Comp Values'!$B:$B,0)),IF(CI519="Min Data",0,0)),0)</f>
        <v>1.75</v>
      </c>
      <c r="DD519" s="14">
        <f>IF('QIPP Scorecard'!$AA$1=4,IF(FY2019_ALL_Targets!$BX519="Yes",INDEX('Final Comp Values'!$BN:$BN,MATCH(FY2019_ALL_Targets!$A519,'Final Comp Values'!$B:$B,0)),IF($BX519="Min Data",0,0)),0)</f>
        <v>1.75</v>
      </c>
      <c r="DE519" s="14">
        <v>3.39</v>
      </c>
      <c r="DF519" s="14">
        <v>3.39</v>
      </c>
      <c r="DG519" s="14">
        <v>3.39</v>
      </c>
      <c r="DH519" s="14">
        <v>3.39</v>
      </c>
      <c r="DI519" s="14">
        <v>3.39</v>
      </c>
      <c r="DJ519" s="14">
        <v>3.39</v>
      </c>
      <c r="DK519" s="14">
        <v>3.39</v>
      </c>
      <c r="DL519" s="14">
        <v>3.39</v>
      </c>
      <c r="DM519" s="14">
        <v>3.25</v>
      </c>
      <c r="DN519" s="14">
        <v>3.25</v>
      </c>
      <c r="DO519" s="14">
        <v>3.25</v>
      </c>
      <c r="DP519" s="14">
        <v>3.25</v>
      </c>
      <c r="DQ519" s="14">
        <f>IF('QIPP Scorecard'!$AA$1=4,IF(FY2019_ALL_Targets!$BY519="Yes",INDEX('Final Comp Values'!$BK:$BK,MATCH(FY2019_ALL_Targets!$A519,'Final Comp Values'!$B:$B,0)),IF($BY519="Min Data",0,0)),0)</f>
        <v>3.25</v>
      </c>
      <c r="DR519" s="14">
        <f>IF('QIPP Scorecard'!$AA$1=4,IF(FY2019_ALL_Targets!$BZ519="Yes",INDEX('Final Comp Values'!$BO:$BO,MATCH(FY2019_ALL_Targets!$A519,'Final Comp Values'!$B:$B,0)),IF($BZ519="Min Data",0,0)),0)</f>
        <v>3.25</v>
      </c>
      <c r="DS519" s="14">
        <f>IF('QIPP Scorecard'!$AA$1=4,IF(FY2019_ALL_Targets!$CA519="Yes",INDEX('Final Comp Values'!$BO:$BO,MATCH(FY2019_ALL_Targets!$A519,'Final Comp Values'!$B:$B,0)),IF($CA519="Min Data",0,0)),0)</f>
        <v>3.25</v>
      </c>
      <c r="DT519" s="14">
        <f>IF('QIPP Scorecard'!$AA$1=4,IF(FY2019_ALL_Targets!$CB519="Yes",INDEX('Final Comp Values'!$BO:$BO,MATCH(FY2019_ALL_Targets!$A519,'Final Comp Values'!$B:$B,0)),IF($CB519="Min Data",0,0)),0)</f>
        <v>3.25</v>
      </c>
      <c r="DU519" s="14">
        <v>4.8099999999999996</v>
      </c>
      <c r="DV519" s="14">
        <v>5.43</v>
      </c>
      <c r="DW519" s="14">
        <v>5.65</v>
      </c>
      <c r="DX519" s="14">
        <v>5.55</v>
      </c>
      <c r="DY519" s="12">
        <f t="shared" si="41"/>
        <v>0</v>
      </c>
      <c r="DZ519" s="12">
        <f t="shared" si="42"/>
        <v>0</v>
      </c>
      <c r="EA519" s="12">
        <f t="shared" si="43"/>
        <v>0</v>
      </c>
      <c r="EB519" s="12">
        <f t="shared" si="44"/>
        <v>0</v>
      </c>
    </row>
    <row r="520" spans="1:132" x14ac:dyDescent="0.25">
      <c r="A520" s="297">
        <v>105314</v>
      </c>
      <c r="B520" s="347">
        <v>676323</v>
      </c>
      <c r="C520" s="297">
        <v>1026584</v>
      </c>
      <c r="D520" s="14">
        <v>1669860425</v>
      </c>
      <c r="E520" s="26" t="s">
        <v>930</v>
      </c>
      <c r="F520" s="26" t="str">
        <f>INDEX('Mar - Aug'!X:X,MATCH(A520,'Mar - Aug'!B:B,0))</f>
        <v>Harris</v>
      </c>
      <c r="G520" s="26" t="s">
        <v>3010</v>
      </c>
      <c r="H520" s="26"/>
      <c r="I520" s="26" t="str">
        <f t="shared" si="40"/>
        <v/>
      </c>
      <c r="J520" s="299" t="s">
        <v>392</v>
      </c>
      <c r="K520" s="299" t="s">
        <v>985</v>
      </c>
      <c r="L520" s="299" t="s">
        <v>393</v>
      </c>
      <c r="M520" s="13">
        <v>6.6225199999999998E-3</v>
      </c>
      <c r="N520" s="13">
        <v>4.1666679999999998E-2</v>
      </c>
      <c r="O520" s="13">
        <v>0</v>
      </c>
      <c r="P520" s="13">
        <v>0.13013696</v>
      </c>
      <c r="Q520" s="13">
        <v>3.3690650000000003E-2</v>
      </c>
      <c r="R520" s="13">
        <v>5.5747400000000003E-2</v>
      </c>
      <c r="S520" s="13">
        <v>3.7344499999999998E-3</v>
      </c>
      <c r="T520" s="13">
        <v>0.15247816</v>
      </c>
      <c r="U520" s="13">
        <v>3.3690650000000003E-2</v>
      </c>
      <c r="V520" s="13">
        <v>5.5747400000000003E-2</v>
      </c>
      <c r="W520" s="13">
        <v>3.7344499999999998E-3</v>
      </c>
      <c r="X520" s="13">
        <v>0.15247816</v>
      </c>
      <c r="Y520" s="13">
        <v>3.3690650000000003E-2</v>
      </c>
      <c r="Z520" s="13">
        <v>5.5747400000000003E-2</v>
      </c>
      <c r="AA520" s="13">
        <v>3.7344499999999998E-3</v>
      </c>
      <c r="AB520" s="13">
        <v>0.15247816</v>
      </c>
      <c r="AC520" s="13">
        <v>3.3690650000000003E-2</v>
      </c>
      <c r="AD520" s="13">
        <v>5.5747400000000003E-2</v>
      </c>
      <c r="AE520" s="13">
        <v>3.7344499999999998E-3</v>
      </c>
      <c r="AF520" s="13">
        <v>0.15247816</v>
      </c>
      <c r="AG520" s="13">
        <v>3.3690650000000003E-2</v>
      </c>
      <c r="AH520" s="13">
        <v>5.5747400000000003E-2</v>
      </c>
      <c r="AI520" s="13">
        <v>3.7344499999999998E-3</v>
      </c>
      <c r="AJ520" s="13">
        <v>0.15247816</v>
      </c>
      <c r="AK520" s="13">
        <v>3.3690650000000003E-2</v>
      </c>
      <c r="AL520" s="13">
        <v>5.5747400000000003E-2</v>
      </c>
      <c r="AM520" s="13">
        <v>3.7344499999999998E-3</v>
      </c>
      <c r="AN520" s="13">
        <v>0.15247816</v>
      </c>
      <c r="AO520" s="13">
        <v>3.3690650000000003E-2</v>
      </c>
      <c r="AP520" s="13">
        <v>5.5747400000000003E-2</v>
      </c>
      <c r="AQ520" s="13">
        <v>3.7344499999999998E-3</v>
      </c>
      <c r="AR520" s="13">
        <v>0.15247816</v>
      </c>
      <c r="AS520" s="13">
        <v>3.3690650000000003E-2</v>
      </c>
      <c r="AT520" s="13">
        <v>5.5747400000000003E-2</v>
      </c>
      <c r="AU520" s="13">
        <v>3.7344499999999998E-3</v>
      </c>
      <c r="AV520" s="13">
        <v>0.15247816</v>
      </c>
      <c r="AW520" s="13">
        <v>3.3690650000000003E-2</v>
      </c>
      <c r="AX520" s="13">
        <v>5.5747400000000003E-2</v>
      </c>
      <c r="AY520" s="13">
        <v>3.7344499999999998E-3</v>
      </c>
      <c r="AZ520" s="13">
        <v>0.15247816</v>
      </c>
      <c r="BA520" s="86">
        <v>0</v>
      </c>
      <c r="BB520" s="86">
        <v>0.12</v>
      </c>
      <c r="BC520" s="13">
        <v>0</v>
      </c>
      <c r="BD520" s="13">
        <v>0.102564102564103</v>
      </c>
      <c r="BE520" s="14">
        <v>0</v>
      </c>
      <c r="BF520" s="14">
        <v>3.4482758620689703E-2</v>
      </c>
      <c r="BG520" s="14">
        <v>0</v>
      </c>
      <c r="BH520" s="14">
        <v>0.105263157894737</v>
      </c>
      <c r="BI520" s="14">
        <v>0</v>
      </c>
      <c r="BJ520" s="14">
        <v>4.1666666666666699E-2</v>
      </c>
      <c r="BK520" s="14">
        <v>0</v>
      </c>
      <c r="BL520" s="430">
        <v>0.128205128205128</v>
      </c>
      <c r="BM520" s="14">
        <v>5.2631578947368397E-2</v>
      </c>
      <c r="BN520" s="14">
        <v>6.4516129032258104E-2</v>
      </c>
      <c r="BO520" s="14">
        <v>0</v>
      </c>
      <c r="BP520" s="14">
        <v>0.108108108108108</v>
      </c>
      <c r="BQ520" s="86">
        <v>5.2631578947368397E-2</v>
      </c>
      <c r="BR520" s="86">
        <v>6.4516129032258104E-2</v>
      </c>
      <c r="BS520" s="86">
        <v>0</v>
      </c>
      <c r="BT520" s="86">
        <v>0.108108108108108</v>
      </c>
      <c r="BU520" s="14" t="s">
        <v>36</v>
      </c>
      <c r="BV520" s="14" t="s">
        <v>36</v>
      </c>
      <c r="BW520" s="14" t="s">
        <v>35</v>
      </c>
      <c r="BX520" s="14" t="s">
        <v>35</v>
      </c>
      <c r="BY520" s="14" t="s">
        <v>36</v>
      </c>
      <c r="BZ520" s="14" t="s">
        <v>36</v>
      </c>
      <c r="CA520" s="14" t="s">
        <v>35</v>
      </c>
      <c r="CB520" s="14" t="s">
        <v>35</v>
      </c>
      <c r="CC520" s="14">
        <v>1.68</v>
      </c>
      <c r="CD520" s="14">
        <v>1.68</v>
      </c>
      <c r="CE520" s="14">
        <v>1.68</v>
      </c>
      <c r="CF520" s="14">
        <v>1.68</v>
      </c>
      <c r="CG520" s="14">
        <v>1.68</v>
      </c>
      <c r="CH520" s="14">
        <v>1.68</v>
      </c>
      <c r="CI520" s="14">
        <v>1.66</v>
      </c>
      <c r="CJ520" s="14">
        <f>INDEX('Monthy Targets'!AC:AC,(MATCH(FY2019_ALL_Targets!$B:$B,'Monthy Targets'!$B:$B,0)))</f>
        <v>1.66</v>
      </c>
      <c r="CK520" s="14">
        <f>INDEX('Monthy Targets'!AD:AD,(MATCH(FY2019_ALL_Targets!$B:$B,'Monthy Targets'!$B:$B,0)))</f>
        <v>1.66</v>
      </c>
      <c r="CL520" s="14">
        <f>INDEX('Monthy Targets'!AE:AE,(MATCH(FY2019_ALL_Targets!$B:$B,'Monthy Targets'!$B:$B,0)))</f>
        <v>1.66</v>
      </c>
      <c r="CM520" s="14">
        <f>INDEX('Monthy Targets'!AF:AF,(MATCH(FY2019_ALL_Targets!$B:$B,'Monthy Targets'!$B:$B,0)))</f>
        <v>1.66</v>
      </c>
      <c r="CN520" s="14">
        <f>INDEX('Monthy Targets'!AG:AG,(MATCH(FY2019_ALL_Targets!$B:$B,'Monthy Targets'!$B:$B,0)))</f>
        <v>1.66</v>
      </c>
      <c r="CO520" s="14">
        <v>0.11</v>
      </c>
      <c r="CP520" s="14">
        <v>0</v>
      </c>
      <c r="CQ520" s="14">
        <v>0.11</v>
      </c>
      <c r="CR520" s="14">
        <v>0.11</v>
      </c>
      <c r="CS520" s="14">
        <v>0.11</v>
      </c>
      <c r="CT520" s="14">
        <v>0.11</v>
      </c>
      <c r="CU520" s="14">
        <v>0.11</v>
      </c>
      <c r="CV520" s="14">
        <v>0.11</v>
      </c>
      <c r="CW520" s="14">
        <v>0.11</v>
      </c>
      <c r="CX520" s="14">
        <v>0.11</v>
      </c>
      <c r="CY520" s="14">
        <v>0.11</v>
      </c>
      <c r="CZ520" s="14">
        <v>0.11</v>
      </c>
      <c r="DA520" s="14">
        <f>IF('QIPP Scorecard'!$AA$1=4,IF(FY2019_ALL_Targets!$BU520="Yes",INDEX('Final Comp Values'!$BN:$BN,MATCH(FY2019_ALL_Targets!$A520,'Final Comp Values'!$B:$B,0)),IF($BU520="Min Data",0,0)),0)</f>
        <v>0</v>
      </c>
      <c r="DB520" s="14">
        <f>IF('QIPP Scorecard'!$AA$1=4,IF(FY2019_ALL_Targets!$BV520="Yes",INDEX('Final Comp Values'!$BN:$BN,MATCH(FY2019_ALL_Targets!$A520,'Final Comp Values'!$B:$B,0)),IF($BV520="Min Data",0,0)),0)</f>
        <v>0</v>
      </c>
      <c r="DC520" s="14">
        <f>IF('QIPP Scorecard'!$AA$1=4,IF(FY2019_ALL_Targets!$BW520="Yes",INDEX('Final Comp Values'!$BN:$BN,MATCH(FY2019_ALL_Targets!$A520,'Final Comp Values'!$B:$B,0)),IF(CI520="Min Data",0,0)),0)</f>
        <v>0.11</v>
      </c>
      <c r="DD520" s="14">
        <f>IF('QIPP Scorecard'!$AA$1=4,IF(FY2019_ALL_Targets!$BX520="Yes",INDEX('Final Comp Values'!$BN:$BN,MATCH(FY2019_ALL_Targets!$A520,'Final Comp Values'!$B:$B,0)),IF($BX520="Min Data",0,0)),0)</f>
        <v>0.11</v>
      </c>
      <c r="DE520" s="14">
        <v>0.21</v>
      </c>
      <c r="DF520" s="14">
        <v>0</v>
      </c>
      <c r="DG520" s="14">
        <v>0.21</v>
      </c>
      <c r="DH520" s="14">
        <v>0.21</v>
      </c>
      <c r="DI520" s="14">
        <v>0.21</v>
      </c>
      <c r="DJ520" s="14">
        <v>0.21</v>
      </c>
      <c r="DK520" s="14">
        <v>0.21</v>
      </c>
      <c r="DL520" s="14">
        <v>0.21</v>
      </c>
      <c r="DM520" s="14">
        <v>0.21</v>
      </c>
      <c r="DN520" s="14">
        <v>0.21</v>
      </c>
      <c r="DO520" s="14">
        <v>0.21</v>
      </c>
      <c r="DP520" s="14">
        <v>0.21</v>
      </c>
      <c r="DQ520" s="14">
        <f>IF('QIPP Scorecard'!$AA$1=4,IF(FY2019_ALL_Targets!$BY520="Yes",INDEX('Final Comp Values'!$BK:$BK,MATCH(FY2019_ALL_Targets!$A520,'Final Comp Values'!$B:$B,0)),IF($BY520="Min Data",0,0)),0)</f>
        <v>0</v>
      </c>
      <c r="DR520" s="14">
        <f>IF('QIPP Scorecard'!$AA$1=4,IF(FY2019_ALL_Targets!$BZ520="Yes",INDEX('Final Comp Values'!$BO:$BO,MATCH(FY2019_ALL_Targets!$A520,'Final Comp Values'!$B:$B,0)),IF($BZ520="Min Data",0,0)),0)</f>
        <v>0</v>
      </c>
      <c r="DS520" s="14">
        <f>IF('QIPP Scorecard'!$AA$1=4,IF(FY2019_ALL_Targets!$CA520="Yes",INDEX('Final Comp Values'!$BO:$BO,MATCH(FY2019_ALL_Targets!$A520,'Final Comp Values'!$B:$B,0)),IF($CA520="Min Data",0,0)),0)</f>
        <v>0.21</v>
      </c>
      <c r="DT520" s="14">
        <f>IF('QIPP Scorecard'!$AA$1=4,IF(FY2019_ALL_Targets!$CB520="Yes",INDEX('Final Comp Values'!$BO:$BO,MATCH(FY2019_ALL_Targets!$A520,'Final Comp Values'!$B:$B,0)),IF($CB520="Min Data",0,0)),0)</f>
        <v>0.21</v>
      </c>
      <c r="DU520" s="14">
        <v>0.27</v>
      </c>
      <c r="DV520" s="14">
        <v>0.34</v>
      </c>
      <c r="DW520" s="14">
        <v>0.35</v>
      </c>
      <c r="DX520" s="14">
        <v>0.27</v>
      </c>
      <c r="DY520" s="12">
        <f t="shared" si="41"/>
        <v>2</v>
      </c>
      <c r="DZ520" s="12">
        <f t="shared" si="42"/>
        <v>2</v>
      </c>
      <c r="EA520" s="12">
        <f t="shared" si="43"/>
        <v>0</v>
      </c>
      <c r="EB520" s="12">
        <f t="shared" si="44"/>
        <v>0</v>
      </c>
    </row>
    <row r="521" spans="1:132" x14ac:dyDescent="0.25">
      <c r="A521" s="297">
        <v>105263</v>
      </c>
      <c r="B521" s="347">
        <v>676326</v>
      </c>
      <c r="C521" s="297">
        <v>1025812</v>
      </c>
      <c r="D521" s="14">
        <v>1821414087</v>
      </c>
      <c r="E521" s="26" t="s">
        <v>941</v>
      </c>
      <c r="F521" s="26" t="str">
        <f>INDEX('Mar - Aug'!X:X,MATCH(A521,'Mar - Aug'!B:B,0))</f>
        <v>Dallas</v>
      </c>
      <c r="G521" s="26" t="s">
        <v>3013</v>
      </c>
      <c r="H521" s="26"/>
      <c r="I521" s="26" t="str">
        <f t="shared" si="40"/>
        <v/>
      </c>
      <c r="J521" s="299" t="s">
        <v>390</v>
      </c>
      <c r="K521" s="299" t="s">
        <v>945</v>
      </c>
      <c r="L521" s="299" t="s">
        <v>391</v>
      </c>
      <c r="M521" s="13">
        <v>3.4482720000000001E-2</v>
      </c>
      <c r="N521" s="13">
        <v>4.1666679999999998E-2</v>
      </c>
      <c r="O521" s="13">
        <v>0</v>
      </c>
      <c r="P521" s="13">
        <v>0.16129033000000001</v>
      </c>
      <c r="Q521" s="13">
        <v>3.3690650000000003E-2</v>
      </c>
      <c r="R521" s="13">
        <v>5.5747400000000003E-2</v>
      </c>
      <c r="S521" s="13">
        <v>3.7344499999999998E-3</v>
      </c>
      <c r="T521" s="13">
        <v>0.15247816</v>
      </c>
      <c r="U521" s="13">
        <v>3.3896513759999997E-2</v>
      </c>
      <c r="V521" s="13">
        <v>5.5747400000000003E-2</v>
      </c>
      <c r="W521" s="13">
        <v>3.7344499999999998E-3</v>
      </c>
      <c r="X521" s="13">
        <v>0.15854839439000001</v>
      </c>
      <c r="Y521" s="13">
        <v>3.3690650000000003E-2</v>
      </c>
      <c r="Z521" s="13">
        <v>5.5747400000000003E-2</v>
      </c>
      <c r="AA521" s="13">
        <v>3.7344499999999998E-3</v>
      </c>
      <c r="AB521" s="13">
        <v>0.1532258135</v>
      </c>
      <c r="AC521" s="13">
        <v>3.3690650000000003E-2</v>
      </c>
      <c r="AD521" s="13">
        <v>5.5747400000000003E-2</v>
      </c>
      <c r="AE521" s="13">
        <v>3.7344499999999998E-3</v>
      </c>
      <c r="AF521" s="13">
        <v>0.15580645877999999</v>
      </c>
      <c r="AG521" s="13">
        <v>3.3690650000000003E-2</v>
      </c>
      <c r="AH521" s="13">
        <v>5.5747400000000003E-2</v>
      </c>
      <c r="AI521" s="13">
        <v>3.7344499999999998E-3</v>
      </c>
      <c r="AJ521" s="13">
        <v>0.15247816</v>
      </c>
      <c r="AK521" s="13">
        <v>3.3690650000000003E-2</v>
      </c>
      <c r="AL521" s="13">
        <v>5.5747400000000003E-2</v>
      </c>
      <c r="AM521" s="13">
        <v>3.7344499999999998E-3</v>
      </c>
      <c r="AN521" s="13">
        <v>0.15306452316999999</v>
      </c>
      <c r="AO521" s="13">
        <v>3.3690650000000003E-2</v>
      </c>
      <c r="AP521" s="13">
        <v>5.5747400000000003E-2</v>
      </c>
      <c r="AQ521" s="13">
        <v>3.7344499999999998E-3</v>
      </c>
      <c r="AR521" s="13">
        <v>0.15247816</v>
      </c>
      <c r="AS521" s="13">
        <v>3.3690650000000003E-2</v>
      </c>
      <c r="AT521" s="13">
        <v>5.5747400000000003E-2</v>
      </c>
      <c r="AU521" s="13">
        <v>3.7344499999999998E-3</v>
      </c>
      <c r="AV521" s="13">
        <v>0.15247816</v>
      </c>
      <c r="AW521" s="13">
        <v>3.3690650000000003E-2</v>
      </c>
      <c r="AX521" s="13">
        <v>5.5747400000000003E-2</v>
      </c>
      <c r="AY521" s="13">
        <v>3.7344499999999998E-3</v>
      </c>
      <c r="AZ521" s="13">
        <v>0.15247816</v>
      </c>
      <c r="BA521" s="86">
        <v>2.7397260273972601E-2</v>
      </c>
      <c r="BB521" s="86">
        <v>6.8965517241379296E-2</v>
      </c>
      <c r="BC521" s="13">
        <v>0</v>
      </c>
      <c r="BD521" s="13">
        <v>0.11764705882352899</v>
      </c>
      <c r="BE521" s="14">
        <v>0</v>
      </c>
      <c r="BF521" s="14">
        <v>6.15384615384615E-2</v>
      </c>
      <c r="BG521" s="14">
        <v>0</v>
      </c>
      <c r="BH521" s="14">
        <v>9.7222222222222196E-2</v>
      </c>
      <c r="BI521" s="14">
        <v>0</v>
      </c>
      <c r="BJ521" s="14">
        <v>1.8181818181818198E-2</v>
      </c>
      <c r="BK521" s="14">
        <v>0</v>
      </c>
      <c r="BL521" s="430">
        <v>5.7971014492753603E-2</v>
      </c>
      <c r="BM521" s="14">
        <v>0</v>
      </c>
      <c r="BN521" s="14">
        <v>0</v>
      </c>
      <c r="BO521" s="14">
        <v>0</v>
      </c>
      <c r="BP521" s="14">
        <v>7.3529411764705899E-2</v>
      </c>
      <c r="BQ521" s="86">
        <v>0</v>
      </c>
      <c r="BR521" s="86">
        <v>0</v>
      </c>
      <c r="BS521" s="86">
        <v>0</v>
      </c>
      <c r="BT521" s="86">
        <v>7.3529411764705899E-2</v>
      </c>
      <c r="BU521" s="14" t="s">
        <v>35</v>
      </c>
      <c r="BV521" s="14" t="s">
        <v>35</v>
      </c>
      <c r="BW521" s="14" t="s">
        <v>35</v>
      </c>
      <c r="BX521" s="14" t="s">
        <v>35</v>
      </c>
      <c r="BY521" s="14" t="s">
        <v>35</v>
      </c>
      <c r="BZ521" s="14" t="s">
        <v>35</v>
      </c>
      <c r="CA521" s="14" t="s">
        <v>35</v>
      </c>
      <c r="CB521" s="14" t="s">
        <v>35</v>
      </c>
      <c r="CC521" s="14">
        <v>4.5199999999999996</v>
      </c>
      <c r="CD521" s="14">
        <v>4.5199999999999996</v>
      </c>
      <c r="CE521" s="14">
        <v>4.5199999999999996</v>
      </c>
      <c r="CF521" s="14">
        <v>4.5199999999999996</v>
      </c>
      <c r="CG521" s="14">
        <v>4.5199999999999996</v>
      </c>
      <c r="CH521" s="14">
        <v>4.5199999999999996</v>
      </c>
      <c r="CI521" s="14">
        <v>4.38</v>
      </c>
      <c r="CJ521" s="14">
        <f>INDEX('Monthy Targets'!AC:AC,(MATCH(FY2019_ALL_Targets!$B:$B,'Monthy Targets'!$B:$B,0)))</f>
        <v>4.37</v>
      </c>
      <c r="CK521" s="14">
        <f>INDEX('Monthy Targets'!AD:AD,(MATCH(FY2019_ALL_Targets!$B:$B,'Monthy Targets'!$B:$B,0)))</f>
        <v>4.37</v>
      </c>
      <c r="CL521" s="14">
        <f>INDEX('Monthy Targets'!AE:AE,(MATCH(FY2019_ALL_Targets!$B:$B,'Monthy Targets'!$B:$B,0)))</f>
        <v>4.37</v>
      </c>
      <c r="CM521" s="14">
        <f>INDEX('Monthy Targets'!AF:AF,(MATCH(FY2019_ALL_Targets!$B:$B,'Monthy Targets'!$B:$B,0)))</f>
        <v>4.37</v>
      </c>
      <c r="CN521" s="14">
        <f>INDEX('Monthy Targets'!AG:AG,(MATCH(FY2019_ALL_Targets!$B:$B,'Monthy Targets'!$B:$B,0)))</f>
        <v>4.37</v>
      </c>
      <c r="CO521" s="14">
        <v>0.31</v>
      </c>
      <c r="CP521" s="14">
        <v>0</v>
      </c>
      <c r="CQ521" s="14">
        <v>0.31</v>
      </c>
      <c r="CR521" s="14">
        <v>0.31</v>
      </c>
      <c r="CS521" s="14">
        <v>0.31</v>
      </c>
      <c r="CT521" s="14">
        <v>0</v>
      </c>
      <c r="CU521" s="14">
        <v>0.31</v>
      </c>
      <c r="CV521" s="14">
        <v>0.31</v>
      </c>
      <c r="CW521" s="14">
        <v>0.3</v>
      </c>
      <c r="CX521" s="14">
        <v>0.3</v>
      </c>
      <c r="CY521" s="14">
        <v>0.3</v>
      </c>
      <c r="CZ521" s="14">
        <v>0.3</v>
      </c>
      <c r="DA521" s="14">
        <f>IF('QIPP Scorecard'!$AA$1=4,IF(FY2019_ALL_Targets!$BU521="Yes",INDEX('Final Comp Values'!$BN:$BN,MATCH(FY2019_ALL_Targets!$A521,'Final Comp Values'!$B:$B,0)),IF($BU521="Min Data",0,0)),0)</f>
        <v>0.3</v>
      </c>
      <c r="DB521" s="14">
        <f>IF('QIPP Scorecard'!$AA$1=4,IF(FY2019_ALL_Targets!$BV521="Yes",INDEX('Final Comp Values'!$BN:$BN,MATCH(FY2019_ALL_Targets!$A521,'Final Comp Values'!$B:$B,0)),IF($BV521="Min Data",0,0)),0)</f>
        <v>0.3</v>
      </c>
      <c r="DC521" s="14">
        <f>IF('QIPP Scorecard'!$AA$1=4,IF(FY2019_ALL_Targets!$BW521="Yes",INDEX('Final Comp Values'!$BN:$BN,MATCH(FY2019_ALL_Targets!$A521,'Final Comp Values'!$B:$B,0)),IF(CI521="Min Data",0,0)),0)</f>
        <v>0.3</v>
      </c>
      <c r="DD521" s="14">
        <f>IF('QIPP Scorecard'!$AA$1=4,IF(FY2019_ALL_Targets!$BX521="Yes",INDEX('Final Comp Values'!$BN:$BN,MATCH(FY2019_ALL_Targets!$A521,'Final Comp Values'!$B:$B,0)),IF($BX521="Min Data",0,0)),0)</f>
        <v>0.3</v>
      </c>
      <c r="DE521" s="14">
        <v>0.56999999999999995</v>
      </c>
      <c r="DF521" s="14">
        <v>0</v>
      </c>
      <c r="DG521" s="14">
        <v>0.56999999999999995</v>
      </c>
      <c r="DH521" s="14">
        <v>0.56999999999999995</v>
      </c>
      <c r="DI521" s="14">
        <v>0.56999999999999995</v>
      </c>
      <c r="DJ521" s="14">
        <v>0</v>
      </c>
      <c r="DK521" s="14">
        <v>0.56999999999999995</v>
      </c>
      <c r="DL521" s="14">
        <v>0.56999999999999995</v>
      </c>
      <c r="DM521" s="14">
        <v>0.55000000000000004</v>
      </c>
      <c r="DN521" s="14">
        <v>0.55000000000000004</v>
      </c>
      <c r="DO521" s="14">
        <v>0.55000000000000004</v>
      </c>
      <c r="DP521" s="14">
        <v>0.55000000000000004</v>
      </c>
      <c r="DQ521" s="14">
        <f>IF('QIPP Scorecard'!$AA$1=4,IF(FY2019_ALL_Targets!$BY521="Yes",INDEX('Final Comp Values'!$BK:$BK,MATCH(FY2019_ALL_Targets!$A521,'Final Comp Values'!$B:$B,0)),IF($BY521="Min Data",0,0)),0)</f>
        <v>0.55000000000000004</v>
      </c>
      <c r="DR521" s="14">
        <f>IF('QIPP Scorecard'!$AA$1=4,IF(FY2019_ALL_Targets!$BZ521="Yes",INDEX('Final Comp Values'!$BO:$BO,MATCH(FY2019_ALL_Targets!$A521,'Final Comp Values'!$B:$B,0)),IF($BZ521="Min Data",0,0)),0)</f>
        <v>0.55000000000000004</v>
      </c>
      <c r="DS521" s="14">
        <f>IF('QIPP Scorecard'!$AA$1=4,IF(FY2019_ALL_Targets!$CA521="Yes",INDEX('Final Comp Values'!$BO:$BO,MATCH(FY2019_ALL_Targets!$A521,'Final Comp Values'!$B:$B,0)),IF($CA521="Min Data",0,0)),0)</f>
        <v>0.55000000000000004</v>
      </c>
      <c r="DT521" s="14">
        <f>IF('QIPP Scorecard'!$AA$1=4,IF(FY2019_ALL_Targets!$CB521="Yes",INDEX('Final Comp Values'!$BO:$BO,MATCH(FY2019_ALL_Targets!$A521,'Final Comp Values'!$B:$B,0)),IF($CB521="Min Data",0,0)),0)</f>
        <v>0.55000000000000004</v>
      </c>
      <c r="DU521" s="14">
        <v>0.72</v>
      </c>
      <c r="DV521" s="14">
        <v>0.81</v>
      </c>
      <c r="DW521" s="14">
        <v>0.95</v>
      </c>
      <c r="DX521" s="14">
        <v>0.93</v>
      </c>
      <c r="DY521" s="12">
        <f t="shared" si="41"/>
        <v>0</v>
      </c>
      <c r="DZ521" s="12">
        <f t="shared" si="42"/>
        <v>0</v>
      </c>
      <c r="EA521" s="12">
        <f t="shared" si="43"/>
        <v>0</v>
      </c>
      <c r="EB521" s="12">
        <f t="shared" si="44"/>
        <v>0</v>
      </c>
    </row>
    <row r="522" spans="1:132" x14ac:dyDescent="0.25">
      <c r="A522" s="297">
        <v>105330</v>
      </c>
      <c r="B522" s="347">
        <v>676328</v>
      </c>
      <c r="C522" s="297">
        <v>1026558</v>
      </c>
      <c r="D522" s="14">
        <v>1194123901</v>
      </c>
      <c r="E522" s="26" t="s">
        <v>920</v>
      </c>
      <c r="F522" s="26" t="str">
        <f>INDEX('Mar - Aug'!X:X,MATCH(A522,'Mar - Aug'!B:B,0))</f>
        <v>Bexar</v>
      </c>
      <c r="G522" s="26" t="s">
        <v>3097</v>
      </c>
      <c r="H522" s="26" t="s">
        <v>3017</v>
      </c>
      <c r="I522" s="26" t="str">
        <f t="shared" si="40"/>
        <v/>
      </c>
      <c r="J522" s="299" t="s">
        <v>394</v>
      </c>
      <c r="K522" s="299" t="s">
        <v>981</v>
      </c>
      <c r="L522" s="299" t="s">
        <v>2531</v>
      </c>
      <c r="M522" s="13">
        <v>8.3102599999999999E-3</v>
      </c>
      <c r="N522" s="13">
        <v>5.4054060000000001E-2</v>
      </c>
      <c r="O522" s="13">
        <v>0</v>
      </c>
      <c r="P522" s="13">
        <v>0.17971013999999999</v>
      </c>
      <c r="Q522" s="13">
        <v>3.3690650000000003E-2</v>
      </c>
      <c r="R522" s="13">
        <v>5.5747400000000003E-2</v>
      </c>
      <c r="S522" s="13">
        <v>3.7344499999999998E-3</v>
      </c>
      <c r="T522" s="13">
        <v>0.15247816</v>
      </c>
      <c r="U522" s="13">
        <v>3.3690650000000003E-2</v>
      </c>
      <c r="V522" s="13">
        <v>5.5747400000000003E-2</v>
      </c>
      <c r="W522" s="13">
        <v>3.7344499999999998E-3</v>
      </c>
      <c r="X522" s="13">
        <v>0.17665506761999999</v>
      </c>
      <c r="Y522" s="13">
        <v>3.3690650000000003E-2</v>
      </c>
      <c r="Z522" s="13">
        <v>5.5747400000000003E-2</v>
      </c>
      <c r="AA522" s="13">
        <v>3.7344499999999998E-3</v>
      </c>
      <c r="AB522" s="13">
        <v>0.17072463299999999</v>
      </c>
      <c r="AC522" s="13">
        <v>3.3690650000000003E-2</v>
      </c>
      <c r="AD522" s="13">
        <v>5.5747400000000003E-2</v>
      </c>
      <c r="AE522" s="13">
        <v>3.7344499999999998E-3</v>
      </c>
      <c r="AF522" s="13">
        <v>0.17359999524</v>
      </c>
      <c r="AG522" s="13">
        <v>3.3690650000000003E-2</v>
      </c>
      <c r="AH522" s="13">
        <v>5.5747400000000003E-2</v>
      </c>
      <c r="AI522" s="13">
        <v>3.7344499999999998E-3</v>
      </c>
      <c r="AJ522" s="13">
        <v>0.16173912600000001</v>
      </c>
      <c r="AK522" s="13">
        <v>3.3690650000000003E-2</v>
      </c>
      <c r="AL522" s="13">
        <v>5.5747400000000003E-2</v>
      </c>
      <c r="AM522" s="13">
        <v>3.7344499999999998E-3</v>
      </c>
      <c r="AN522" s="13">
        <v>0.17054492286</v>
      </c>
      <c r="AO522" s="13">
        <v>3.3690650000000003E-2</v>
      </c>
      <c r="AP522" s="13">
        <v>5.5747400000000003E-2</v>
      </c>
      <c r="AQ522" s="13">
        <v>3.7344499999999998E-3</v>
      </c>
      <c r="AR522" s="13">
        <v>0.15275361900000001</v>
      </c>
      <c r="AS522" s="13">
        <v>3.3690650000000003E-2</v>
      </c>
      <c r="AT522" s="13">
        <v>5.5747400000000003E-2</v>
      </c>
      <c r="AU522" s="13">
        <v>3.7344499999999998E-3</v>
      </c>
      <c r="AV522" s="13">
        <v>0.16713043020000001</v>
      </c>
      <c r="AW522" s="13">
        <v>3.3690650000000003E-2</v>
      </c>
      <c r="AX522" s="13">
        <v>5.5747400000000003E-2</v>
      </c>
      <c r="AY522" s="13">
        <v>3.7344499999999998E-3</v>
      </c>
      <c r="AZ522" s="13">
        <v>0.15247816</v>
      </c>
      <c r="BA522" s="86">
        <v>2.2471910112359599E-2</v>
      </c>
      <c r="BB522" s="86">
        <v>4.91803278688525E-2</v>
      </c>
      <c r="BC522" s="13">
        <v>0</v>
      </c>
      <c r="BD522" s="13">
        <v>0.11764705882352899</v>
      </c>
      <c r="BE522" s="14">
        <v>1.05263157894737E-2</v>
      </c>
      <c r="BF522" s="14">
        <v>6.15384615384615E-2</v>
      </c>
      <c r="BG522" s="14">
        <v>0</v>
      </c>
      <c r="BH522" s="14">
        <v>0.108695652173913</v>
      </c>
      <c r="BI522" s="14">
        <v>1.0989010989011E-2</v>
      </c>
      <c r="BJ522" s="14">
        <v>3.6363636363636397E-2</v>
      </c>
      <c r="BK522" s="14">
        <v>0</v>
      </c>
      <c r="BL522" s="430">
        <v>0.116279069767442</v>
      </c>
      <c r="BM522" s="14">
        <v>0</v>
      </c>
      <c r="BN522" s="14">
        <v>0.04</v>
      </c>
      <c r="BO522" s="14">
        <v>0</v>
      </c>
      <c r="BP522" s="14">
        <v>0.116279069767442</v>
      </c>
      <c r="BQ522" s="86">
        <v>0</v>
      </c>
      <c r="BR522" s="86">
        <v>0.04</v>
      </c>
      <c r="BS522" s="86">
        <v>0</v>
      </c>
      <c r="BT522" s="86">
        <v>0.116279069767442</v>
      </c>
      <c r="BU522" s="14" t="s">
        <v>35</v>
      </c>
      <c r="BV522" s="14" t="s">
        <v>35</v>
      </c>
      <c r="BW522" s="14" t="s">
        <v>35</v>
      </c>
      <c r="BX522" s="14" t="s">
        <v>35</v>
      </c>
      <c r="BY522" s="14" t="s">
        <v>35</v>
      </c>
      <c r="BZ522" s="14" t="s">
        <v>35</v>
      </c>
      <c r="CA522" s="14" t="s">
        <v>35</v>
      </c>
      <c r="CB522" s="14" t="s">
        <v>35</v>
      </c>
      <c r="CC522" s="14">
        <v>4.49</v>
      </c>
      <c r="CD522" s="14">
        <v>4.49</v>
      </c>
      <c r="CE522" s="14">
        <v>4.49</v>
      </c>
      <c r="CF522" s="14">
        <v>4.49</v>
      </c>
      <c r="CG522" s="14">
        <v>4.49</v>
      </c>
      <c r="CH522" s="14">
        <v>4.49</v>
      </c>
      <c r="CI522" s="14">
        <v>4.42</v>
      </c>
      <c r="CJ522" s="14">
        <f>INDEX('Monthy Targets'!AC:AC,(MATCH(FY2019_ALL_Targets!$B:$B,'Monthy Targets'!$B:$B,0)))</f>
        <v>4.41</v>
      </c>
      <c r="CK522" s="14">
        <f>INDEX('Monthy Targets'!AD:AD,(MATCH(FY2019_ALL_Targets!$B:$B,'Monthy Targets'!$B:$B,0)))</f>
        <v>4.41</v>
      </c>
      <c r="CL522" s="14">
        <f>INDEX('Monthy Targets'!AE:AE,(MATCH(FY2019_ALL_Targets!$B:$B,'Monthy Targets'!$B:$B,0)))</f>
        <v>4.41</v>
      </c>
      <c r="CM522" s="14">
        <f>INDEX('Monthy Targets'!AF:AF,(MATCH(FY2019_ALL_Targets!$B:$B,'Monthy Targets'!$B:$B,0)))</f>
        <v>4.41</v>
      </c>
      <c r="CN522" s="14">
        <f>INDEX('Monthy Targets'!AG:AG,(MATCH(FY2019_ALL_Targets!$B:$B,'Monthy Targets'!$B:$B,0)))</f>
        <v>4.41</v>
      </c>
      <c r="CO522" s="14">
        <v>0.31</v>
      </c>
      <c r="CP522" s="14">
        <v>0.31</v>
      </c>
      <c r="CQ522" s="14">
        <v>0.31</v>
      </c>
      <c r="CR522" s="14">
        <v>0.31</v>
      </c>
      <c r="CS522" s="14">
        <v>0.31</v>
      </c>
      <c r="CT522" s="14">
        <v>0</v>
      </c>
      <c r="CU522" s="14">
        <v>0.31</v>
      </c>
      <c r="CV522" s="14">
        <v>0.31</v>
      </c>
      <c r="CW522" s="14">
        <v>0.3</v>
      </c>
      <c r="CX522" s="14">
        <v>0.3</v>
      </c>
      <c r="CY522" s="14">
        <v>0.3</v>
      </c>
      <c r="CZ522" s="14">
        <v>0.3</v>
      </c>
      <c r="DA522" s="14">
        <f>IF('QIPP Scorecard'!$AA$1=4,IF(FY2019_ALL_Targets!$BU522="Yes",INDEX('Final Comp Values'!$BN:$BN,MATCH(FY2019_ALL_Targets!$A522,'Final Comp Values'!$B:$B,0)),IF($BU522="Min Data",0,0)),0)</f>
        <v>0.3</v>
      </c>
      <c r="DB522" s="14">
        <f>IF('QIPP Scorecard'!$AA$1=4,IF(FY2019_ALL_Targets!$BV522="Yes",INDEX('Final Comp Values'!$BN:$BN,MATCH(FY2019_ALL_Targets!$A522,'Final Comp Values'!$B:$B,0)),IF($BV522="Min Data",0,0)),0)</f>
        <v>0.3</v>
      </c>
      <c r="DC522" s="14">
        <f>IF('QIPP Scorecard'!$AA$1=4,IF(FY2019_ALL_Targets!$BW522="Yes",INDEX('Final Comp Values'!$BN:$BN,MATCH(FY2019_ALL_Targets!$A522,'Final Comp Values'!$B:$B,0)),IF(CI522="Min Data",0,0)),0)</f>
        <v>0.3</v>
      </c>
      <c r="DD522" s="14">
        <f>IF('QIPP Scorecard'!$AA$1=4,IF(FY2019_ALL_Targets!$BX522="Yes",INDEX('Final Comp Values'!$BN:$BN,MATCH(FY2019_ALL_Targets!$A522,'Final Comp Values'!$B:$B,0)),IF($BX522="Min Data",0,0)),0)</f>
        <v>0.3</v>
      </c>
      <c r="DE522" s="14">
        <v>0.56999999999999995</v>
      </c>
      <c r="DF522" s="14">
        <v>0.56999999999999995</v>
      </c>
      <c r="DG522" s="14">
        <v>0.56999999999999995</v>
      </c>
      <c r="DH522" s="14">
        <v>0.56999999999999995</v>
      </c>
      <c r="DI522" s="14">
        <v>0.56999999999999995</v>
      </c>
      <c r="DJ522" s="14">
        <v>0</v>
      </c>
      <c r="DK522" s="14">
        <v>0.56999999999999995</v>
      </c>
      <c r="DL522" s="14">
        <v>0.56999999999999995</v>
      </c>
      <c r="DM522" s="14">
        <v>0.56000000000000005</v>
      </c>
      <c r="DN522" s="14">
        <v>0.56000000000000005</v>
      </c>
      <c r="DO522" s="14">
        <v>0.56000000000000005</v>
      </c>
      <c r="DP522" s="14">
        <v>0.56000000000000005</v>
      </c>
      <c r="DQ522" s="14">
        <f>IF('QIPP Scorecard'!$AA$1=4,IF(FY2019_ALL_Targets!$BY522="Yes",INDEX('Final Comp Values'!$BK:$BK,MATCH(FY2019_ALL_Targets!$A522,'Final Comp Values'!$B:$B,0)),IF($BY522="Min Data",0,0)),0)</f>
        <v>0.56000000000000005</v>
      </c>
      <c r="DR522" s="14">
        <f>IF('QIPP Scorecard'!$AA$1=4,IF(FY2019_ALL_Targets!$BZ522="Yes",INDEX('Final Comp Values'!$BO:$BO,MATCH(FY2019_ALL_Targets!$A522,'Final Comp Values'!$B:$B,0)),IF($BZ522="Min Data",0,0)),0)</f>
        <v>0.56000000000000005</v>
      </c>
      <c r="DS522" s="14">
        <f>IF('QIPP Scorecard'!$AA$1=4,IF(FY2019_ALL_Targets!$CA522="Yes",INDEX('Final Comp Values'!$BO:$BO,MATCH(FY2019_ALL_Targets!$A522,'Final Comp Values'!$B:$B,0)),IF($CA522="Min Data",0,0)),0)</f>
        <v>0.56000000000000005</v>
      </c>
      <c r="DT522" s="14">
        <f>IF('QIPP Scorecard'!$AA$1=4,IF(FY2019_ALL_Targets!$CB522="Yes",INDEX('Final Comp Values'!$BO:$BO,MATCH(FY2019_ALL_Targets!$A522,'Final Comp Values'!$B:$B,0)),IF($CB522="Min Data",0,0)),0)</f>
        <v>0.56000000000000005</v>
      </c>
      <c r="DU522" s="14">
        <v>0.8</v>
      </c>
      <c r="DV522" s="14">
        <v>0.8</v>
      </c>
      <c r="DW522" s="14">
        <v>0.94</v>
      </c>
      <c r="DX522" s="14">
        <v>0.92</v>
      </c>
      <c r="DY522" s="12">
        <f t="shared" si="41"/>
        <v>0</v>
      </c>
      <c r="DZ522" s="12">
        <f t="shared" si="42"/>
        <v>0</v>
      </c>
      <c r="EA522" s="12">
        <f t="shared" si="43"/>
        <v>0</v>
      </c>
      <c r="EB522" s="12">
        <f t="shared" si="44"/>
        <v>0</v>
      </c>
    </row>
    <row r="523" spans="1:132" x14ac:dyDescent="0.25">
      <c r="A523" s="297">
        <v>105428</v>
      </c>
      <c r="B523" s="347">
        <v>676337</v>
      </c>
      <c r="C523" s="297">
        <v>1026717</v>
      </c>
      <c r="D523" s="14">
        <v>1396098091</v>
      </c>
      <c r="E523" s="26" t="s">
        <v>930</v>
      </c>
      <c r="F523" s="26" t="str">
        <f>INDEX('Mar - Aug'!X:X,MATCH(A523,'Mar - Aug'!B:B,0))</f>
        <v>Harris</v>
      </c>
      <c r="G523" s="26" t="s">
        <v>3016</v>
      </c>
      <c r="H523" s="26"/>
      <c r="I523" s="26" t="str">
        <f t="shared" si="40"/>
        <v/>
      </c>
      <c r="J523" s="299" t="s">
        <v>395</v>
      </c>
      <c r="K523" s="299" t="s">
        <v>995</v>
      </c>
      <c r="L523" s="299" t="s">
        <v>396</v>
      </c>
      <c r="M523" s="13">
        <v>2.40384E-3</v>
      </c>
      <c r="N523" s="13">
        <v>9.4801220000000005E-2</v>
      </c>
      <c r="O523" s="13">
        <v>2.40384E-3</v>
      </c>
      <c r="P523" s="13">
        <v>8.8948780000000005E-2</v>
      </c>
      <c r="Q523" s="13">
        <v>3.3690650000000003E-2</v>
      </c>
      <c r="R523" s="13">
        <v>5.5747400000000003E-2</v>
      </c>
      <c r="S523" s="13">
        <v>3.7344499999999998E-3</v>
      </c>
      <c r="T523" s="13">
        <v>0.15247816</v>
      </c>
      <c r="U523" s="13">
        <v>3.3690650000000003E-2</v>
      </c>
      <c r="V523" s="13">
        <v>9.3189599260000006E-2</v>
      </c>
      <c r="W523" s="13">
        <v>3.7344499999999998E-3</v>
      </c>
      <c r="X523" s="13">
        <v>0.15247816</v>
      </c>
      <c r="Y523" s="13">
        <v>3.3690650000000003E-2</v>
      </c>
      <c r="Z523" s="13">
        <v>9.0061159000000002E-2</v>
      </c>
      <c r="AA523" s="13">
        <v>3.7344499999999998E-3</v>
      </c>
      <c r="AB523" s="13">
        <v>0.15247816</v>
      </c>
      <c r="AC523" s="13">
        <v>3.3690650000000003E-2</v>
      </c>
      <c r="AD523" s="13">
        <v>9.1577978520000006E-2</v>
      </c>
      <c r="AE523" s="13">
        <v>3.7344499999999998E-3</v>
      </c>
      <c r="AF523" s="13">
        <v>0.15247816</v>
      </c>
      <c r="AG523" s="13">
        <v>3.3690650000000003E-2</v>
      </c>
      <c r="AH523" s="13">
        <v>8.5321097999999998E-2</v>
      </c>
      <c r="AI523" s="13">
        <v>3.7344499999999998E-3</v>
      </c>
      <c r="AJ523" s="13">
        <v>0.15247816</v>
      </c>
      <c r="AK523" s="13">
        <v>3.3690650000000003E-2</v>
      </c>
      <c r="AL523" s="13">
        <v>8.9966357780000006E-2</v>
      </c>
      <c r="AM523" s="13">
        <v>3.7344499999999998E-3</v>
      </c>
      <c r="AN523" s="13">
        <v>0.15247816</v>
      </c>
      <c r="AO523" s="13">
        <v>3.3690650000000003E-2</v>
      </c>
      <c r="AP523" s="13">
        <v>8.0581036999999994E-2</v>
      </c>
      <c r="AQ523" s="13">
        <v>3.7344499999999998E-3</v>
      </c>
      <c r="AR523" s="13">
        <v>0.15247816</v>
      </c>
      <c r="AS523" s="13">
        <v>3.3690650000000003E-2</v>
      </c>
      <c r="AT523" s="13">
        <v>8.81651346E-2</v>
      </c>
      <c r="AU523" s="13">
        <v>3.7344499999999998E-3</v>
      </c>
      <c r="AV523" s="13">
        <v>0.15247816</v>
      </c>
      <c r="AW523" s="13">
        <v>3.3690650000000003E-2</v>
      </c>
      <c r="AX523" s="13">
        <v>7.5840976000000004E-2</v>
      </c>
      <c r="AY523" s="13">
        <v>3.7344499999999998E-3</v>
      </c>
      <c r="AZ523" s="13">
        <v>0.15247816</v>
      </c>
      <c r="BA523" s="86">
        <v>1.86915887850467E-2</v>
      </c>
      <c r="BB523" s="86">
        <v>3.65853658536585E-2</v>
      </c>
      <c r="BC523" s="13">
        <v>0</v>
      </c>
      <c r="BD523" s="13">
        <v>0.10989010989011</v>
      </c>
      <c r="BE523" s="14">
        <v>1.86915887850467E-2</v>
      </c>
      <c r="BF523" s="14">
        <v>3.7037037037037E-2</v>
      </c>
      <c r="BG523" s="14">
        <v>0</v>
      </c>
      <c r="BH523" s="14">
        <v>9.6774193548387094E-2</v>
      </c>
      <c r="BI523" s="14">
        <v>1.9230769230769201E-2</v>
      </c>
      <c r="BJ523" s="14">
        <v>5.95238095238095E-2</v>
      </c>
      <c r="BK523" s="14">
        <v>0</v>
      </c>
      <c r="BL523" s="430">
        <v>0.120879120879121</v>
      </c>
      <c r="BM523" s="14">
        <v>1.94174757281553E-2</v>
      </c>
      <c r="BN523" s="14">
        <v>8.4337349397590397E-2</v>
      </c>
      <c r="BO523" s="14">
        <v>0</v>
      </c>
      <c r="BP523" s="14">
        <v>8.6956521739130405E-2</v>
      </c>
      <c r="BQ523" s="86">
        <v>1.94174757281553E-2</v>
      </c>
      <c r="BR523" s="86">
        <v>8.4337349397590397E-2</v>
      </c>
      <c r="BS523" s="86">
        <v>0</v>
      </c>
      <c r="BT523" s="86">
        <v>8.6956521739130405E-2</v>
      </c>
      <c r="BU523" s="14" t="s">
        <v>35</v>
      </c>
      <c r="BV523" s="14" t="s">
        <v>35</v>
      </c>
      <c r="BW523" s="14" t="s">
        <v>35</v>
      </c>
      <c r="BX523" s="14" t="s">
        <v>35</v>
      </c>
      <c r="BY523" s="14" t="s">
        <v>35</v>
      </c>
      <c r="BZ523" s="14" t="s">
        <v>36</v>
      </c>
      <c r="CA523" s="14" t="s">
        <v>35</v>
      </c>
      <c r="CB523" s="14" t="s">
        <v>35</v>
      </c>
      <c r="CC523" s="14">
        <v>7.34</v>
      </c>
      <c r="CD523" s="14">
        <v>7.34</v>
      </c>
      <c r="CE523" s="14">
        <v>7.34</v>
      </c>
      <c r="CF523" s="14">
        <v>7.34</v>
      </c>
      <c r="CG523" s="14">
        <v>7.34</v>
      </c>
      <c r="CH523" s="14">
        <v>7.34</v>
      </c>
      <c r="CI523" s="14">
        <v>7.28</v>
      </c>
      <c r="CJ523" s="14">
        <f>INDEX('Monthy Targets'!AC:AC,(MATCH(FY2019_ALL_Targets!$B:$B,'Monthy Targets'!$B:$B,0)))</f>
        <v>7.26</v>
      </c>
      <c r="CK523" s="14">
        <f>INDEX('Monthy Targets'!AD:AD,(MATCH(FY2019_ALL_Targets!$B:$B,'Monthy Targets'!$B:$B,0)))</f>
        <v>7.26</v>
      </c>
      <c r="CL523" s="14">
        <f>INDEX('Monthy Targets'!AE:AE,(MATCH(FY2019_ALL_Targets!$B:$B,'Monthy Targets'!$B:$B,0)))</f>
        <v>7.26</v>
      </c>
      <c r="CM523" s="14">
        <f>INDEX('Monthy Targets'!AF:AF,(MATCH(FY2019_ALL_Targets!$B:$B,'Monthy Targets'!$B:$B,0)))</f>
        <v>7.26</v>
      </c>
      <c r="CN523" s="14">
        <f>INDEX('Monthy Targets'!AG:AG,(MATCH(FY2019_ALL_Targets!$B:$B,'Monthy Targets'!$B:$B,0)))</f>
        <v>7.26</v>
      </c>
      <c r="CO523" s="14">
        <v>0.5</v>
      </c>
      <c r="CP523" s="14">
        <v>0.5</v>
      </c>
      <c r="CQ523" s="14">
        <v>0.5</v>
      </c>
      <c r="CR523" s="14">
        <v>0.5</v>
      </c>
      <c r="CS523" s="14">
        <v>0.5</v>
      </c>
      <c r="CT523" s="14">
        <v>0.5</v>
      </c>
      <c r="CU523" s="14">
        <v>0.5</v>
      </c>
      <c r="CV523" s="14">
        <v>0.5</v>
      </c>
      <c r="CW523" s="14">
        <v>0.49</v>
      </c>
      <c r="CX523" s="14">
        <v>0.49</v>
      </c>
      <c r="CY523" s="14">
        <v>0.49</v>
      </c>
      <c r="CZ523" s="14">
        <v>0.49</v>
      </c>
      <c r="DA523" s="14">
        <f>IF('QIPP Scorecard'!$AA$1=4,IF(FY2019_ALL_Targets!$BU523="Yes",INDEX('Final Comp Values'!$BN:$BN,MATCH(FY2019_ALL_Targets!$A523,'Final Comp Values'!$B:$B,0)),IF($BU523="Min Data",0,0)),0)</f>
        <v>0.49</v>
      </c>
      <c r="DB523" s="14">
        <f>IF('QIPP Scorecard'!$AA$1=4,IF(FY2019_ALL_Targets!$BV523="Yes",INDEX('Final Comp Values'!$BN:$BN,MATCH(FY2019_ALL_Targets!$A523,'Final Comp Values'!$B:$B,0)),IF($BV523="Min Data",0,0)),0)</f>
        <v>0.49</v>
      </c>
      <c r="DC523" s="14">
        <f>IF('QIPP Scorecard'!$AA$1=4,IF(FY2019_ALL_Targets!$BW523="Yes",INDEX('Final Comp Values'!$BN:$BN,MATCH(FY2019_ALL_Targets!$A523,'Final Comp Values'!$B:$B,0)),IF(CI523="Min Data",0,0)),0)</f>
        <v>0.49</v>
      </c>
      <c r="DD523" s="14">
        <f>IF('QIPP Scorecard'!$AA$1=4,IF(FY2019_ALL_Targets!$BX523="Yes",INDEX('Final Comp Values'!$BN:$BN,MATCH(FY2019_ALL_Targets!$A523,'Final Comp Values'!$B:$B,0)),IF($BX523="Min Data",0,0)),0)</f>
        <v>0.49</v>
      </c>
      <c r="DE523" s="14">
        <v>0.92</v>
      </c>
      <c r="DF523" s="14">
        <v>0.92</v>
      </c>
      <c r="DG523" s="14">
        <v>0.92</v>
      </c>
      <c r="DH523" s="14">
        <v>0.92</v>
      </c>
      <c r="DI523" s="14">
        <v>0.92</v>
      </c>
      <c r="DJ523" s="14">
        <v>0.92</v>
      </c>
      <c r="DK523" s="14">
        <v>0.92</v>
      </c>
      <c r="DL523" s="14">
        <v>0.92</v>
      </c>
      <c r="DM523" s="14">
        <v>0.92</v>
      </c>
      <c r="DN523" s="14">
        <v>0.92</v>
      </c>
      <c r="DO523" s="14">
        <v>0.92</v>
      </c>
      <c r="DP523" s="14">
        <v>0.92</v>
      </c>
      <c r="DQ523" s="14">
        <f>IF('QIPP Scorecard'!$AA$1=4,IF(FY2019_ALL_Targets!$BY523="Yes",INDEX('Final Comp Values'!$BK:$BK,MATCH(FY2019_ALL_Targets!$A523,'Final Comp Values'!$B:$B,0)),IF($BY523="Min Data",0,0)),0)</f>
        <v>0.92</v>
      </c>
      <c r="DR523" s="14">
        <f>IF('QIPP Scorecard'!$AA$1=4,IF(FY2019_ALL_Targets!$BZ523="Yes",INDEX('Final Comp Values'!$BO:$BO,MATCH(FY2019_ALL_Targets!$A523,'Final Comp Values'!$B:$B,0)),IF($BZ523="Min Data",0,0)),0)</f>
        <v>0</v>
      </c>
      <c r="DS523" s="14">
        <f>IF('QIPP Scorecard'!$AA$1=4,IF(FY2019_ALL_Targets!$CA523="Yes",INDEX('Final Comp Values'!$BO:$BO,MATCH(FY2019_ALL_Targets!$A523,'Final Comp Values'!$B:$B,0)),IF($CA523="Min Data",0,0)),0)</f>
        <v>0.92</v>
      </c>
      <c r="DT523" s="14">
        <f>IF('QIPP Scorecard'!$AA$1=4,IF(FY2019_ALL_Targets!$CB523="Yes",INDEX('Final Comp Values'!$BO:$BO,MATCH(FY2019_ALL_Targets!$A523,'Final Comp Values'!$B:$B,0)),IF($CB523="Min Data",0,0)),0)</f>
        <v>0.92</v>
      </c>
      <c r="DU523" s="14">
        <v>1.31</v>
      </c>
      <c r="DV523" s="14">
        <v>1.48</v>
      </c>
      <c r="DW523" s="14">
        <v>1.54</v>
      </c>
      <c r="DX523" s="14">
        <v>1.4</v>
      </c>
      <c r="DY523" s="12">
        <f t="shared" si="41"/>
        <v>0</v>
      </c>
      <c r="DZ523" s="12">
        <f t="shared" si="42"/>
        <v>1</v>
      </c>
      <c r="EA523" s="12">
        <f t="shared" si="43"/>
        <v>0</v>
      </c>
      <c r="EB523" s="12">
        <f t="shared" si="44"/>
        <v>0</v>
      </c>
    </row>
    <row r="524" spans="1:132" x14ac:dyDescent="0.25">
      <c r="A524" s="297">
        <v>4079</v>
      </c>
      <c r="B524" s="347">
        <v>676338</v>
      </c>
      <c r="C524" s="297">
        <v>407904</v>
      </c>
      <c r="D524" s="14">
        <v>1205841160</v>
      </c>
      <c r="E524" s="26" t="s">
        <v>913</v>
      </c>
      <c r="F524" s="26" t="str">
        <f>INDEX('Mar - Aug'!X:X,MATCH(A524,'Mar - Aug'!B:B,0))</f>
        <v>MRSA West</v>
      </c>
      <c r="G524" s="26" t="s">
        <v>3174</v>
      </c>
      <c r="H524" s="26"/>
      <c r="I524" s="26" t="str">
        <f t="shared" si="40"/>
        <v/>
      </c>
      <c r="J524" s="299" t="s">
        <v>156</v>
      </c>
      <c r="K524" s="299" t="s">
        <v>1559</v>
      </c>
      <c r="L524" s="299" t="s">
        <v>157</v>
      </c>
      <c r="M524" s="13">
        <v>6.4039410000000005E-2</v>
      </c>
      <c r="N524" s="13">
        <v>9.4339699999999999E-3</v>
      </c>
      <c r="O524" s="13">
        <v>0</v>
      </c>
      <c r="P524" s="13">
        <v>0.14778324000000001</v>
      </c>
      <c r="Q524" s="13">
        <v>3.3690650000000003E-2</v>
      </c>
      <c r="R524" s="13">
        <v>5.5747400000000003E-2</v>
      </c>
      <c r="S524" s="13">
        <v>3.7344499999999998E-3</v>
      </c>
      <c r="T524" s="13">
        <v>0.15247816</v>
      </c>
      <c r="U524" s="13">
        <v>6.2950740029999994E-2</v>
      </c>
      <c r="V524" s="13">
        <v>5.5747400000000003E-2</v>
      </c>
      <c r="W524" s="13">
        <v>3.7344499999999998E-3</v>
      </c>
      <c r="X524" s="13">
        <v>0.15247816</v>
      </c>
      <c r="Y524" s="13">
        <v>6.08374395E-2</v>
      </c>
      <c r="Z524" s="13">
        <v>5.5747400000000003E-2</v>
      </c>
      <c r="AA524" s="13">
        <v>3.7344499999999998E-3</v>
      </c>
      <c r="AB524" s="13">
        <v>0.15247816</v>
      </c>
      <c r="AC524" s="13">
        <v>6.1862070060000003E-2</v>
      </c>
      <c r="AD524" s="13">
        <v>5.5747400000000003E-2</v>
      </c>
      <c r="AE524" s="13">
        <v>3.7344499999999998E-3</v>
      </c>
      <c r="AF524" s="13">
        <v>0.15247816</v>
      </c>
      <c r="AG524" s="13">
        <v>5.7635469000000002E-2</v>
      </c>
      <c r="AH524" s="13">
        <v>5.5747400000000003E-2</v>
      </c>
      <c r="AI524" s="13">
        <v>3.7344499999999998E-3</v>
      </c>
      <c r="AJ524" s="13">
        <v>0.15247816</v>
      </c>
      <c r="AK524" s="13">
        <v>6.0773400089999999E-2</v>
      </c>
      <c r="AL524" s="13">
        <v>5.5747400000000003E-2</v>
      </c>
      <c r="AM524" s="13">
        <v>3.7344499999999998E-3</v>
      </c>
      <c r="AN524" s="13">
        <v>0.15247816</v>
      </c>
      <c r="AO524" s="13">
        <v>5.4433498499999997E-2</v>
      </c>
      <c r="AP524" s="13">
        <v>5.5747400000000003E-2</v>
      </c>
      <c r="AQ524" s="13">
        <v>3.7344499999999998E-3</v>
      </c>
      <c r="AR524" s="13">
        <v>0.15247816</v>
      </c>
      <c r="AS524" s="13">
        <v>5.9556651299999999E-2</v>
      </c>
      <c r="AT524" s="13">
        <v>5.5747400000000003E-2</v>
      </c>
      <c r="AU524" s="13">
        <v>3.7344499999999998E-3</v>
      </c>
      <c r="AV524" s="13">
        <v>0.15247816</v>
      </c>
      <c r="AW524" s="13">
        <v>5.1231527999999998E-2</v>
      </c>
      <c r="AX524" s="13">
        <v>5.5747400000000003E-2</v>
      </c>
      <c r="AY524" s="13">
        <v>3.7344499999999998E-3</v>
      </c>
      <c r="AZ524" s="13">
        <v>0.15247816</v>
      </c>
      <c r="BA524" s="86">
        <v>0.06</v>
      </c>
      <c r="BB524" s="86">
        <v>0</v>
      </c>
      <c r="BC524" s="13">
        <v>0</v>
      </c>
      <c r="BD524" s="13">
        <v>0.16</v>
      </c>
      <c r="BE524" s="14">
        <v>6.1224489795918401E-2</v>
      </c>
      <c r="BF524" s="14">
        <v>0</v>
      </c>
      <c r="BG524" s="14">
        <v>0</v>
      </c>
      <c r="BH524" s="14">
        <v>0.183673469387755</v>
      </c>
      <c r="BI524" s="14">
        <v>6.1224489795918401E-2</v>
      </c>
      <c r="BJ524" s="14">
        <v>0</v>
      </c>
      <c r="BK524" s="14">
        <v>0</v>
      </c>
      <c r="BL524" s="430">
        <v>0.26530612244898</v>
      </c>
      <c r="BM524" s="14">
        <v>5.8823529411764698E-2</v>
      </c>
      <c r="BN524" s="14">
        <v>3.2258064516128997E-2</v>
      </c>
      <c r="BO524" s="14">
        <v>0</v>
      </c>
      <c r="BP524" s="14">
        <v>0.19607843137254899</v>
      </c>
      <c r="BQ524" s="86">
        <v>5.8823529411764698E-2</v>
      </c>
      <c r="BR524" s="86">
        <v>3.2258064516128997E-2</v>
      </c>
      <c r="BS524" s="86">
        <v>0</v>
      </c>
      <c r="BT524" s="86">
        <v>0.19607843137254899</v>
      </c>
      <c r="BU524" s="14" t="s">
        <v>35</v>
      </c>
      <c r="BV524" s="14" t="s">
        <v>35</v>
      </c>
      <c r="BW524" s="14" t="s">
        <v>35</v>
      </c>
      <c r="BX524" s="14" t="s">
        <v>36</v>
      </c>
      <c r="BY524" s="14" t="s">
        <v>36</v>
      </c>
      <c r="BZ524" s="14" t="s">
        <v>35</v>
      </c>
      <c r="CA524" s="14" t="s">
        <v>35</v>
      </c>
      <c r="CB524" s="14" t="s">
        <v>36</v>
      </c>
      <c r="CC524" s="14">
        <v>2.16</v>
      </c>
      <c r="CD524" s="14">
        <v>2.16</v>
      </c>
      <c r="CE524" s="14">
        <v>2.16</v>
      </c>
      <c r="CF524" s="14">
        <v>2.16</v>
      </c>
      <c r="CG524" s="14">
        <v>2.16</v>
      </c>
      <c r="CH524" s="14">
        <v>2.16</v>
      </c>
      <c r="CI524" s="14">
        <v>2.12</v>
      </c>
      <c r="CJ524" s="14">
        <f>INDEX('Monthy Targets'!AC:AC,(MATCH(FY2019_ALL_Targets!$B:$B,'Monthy Targets'!$B:$B,0)))</f>
        <v>2.11</v>
      </c>
      <c r="CK524" s="14">
        <f>INDEX('Monthy Targets'!AD:AD,(MATCH(FY2019_ALL_Targets!$B:$B,'Monthy Targets'!$B:$B,0)))</f>
        <v>2.11</v>
      </c>
      <c r="CL524" s="14">
        <f>INDEX('Monthy Targets'!AE:AE,(MATCH(FY2019_ALL_Targets!$B:$B,'Monthy Targets'!$B:$B,0)))</f>
        <v>2.11</v>
      </c>
      <c r="CM524" s="14">
        <f>INDEX('Monthy Targets'!AF:AF,(MATCH(FY2019_ALL_Targets!$B:$B,'Monthy Targets'!$B:$B,0)))</f>
        <v>2.11</v>
      </c>
      <c r="CN524" s="14">
        <f>INDEX('Monthy Targets'!AG:AG,(MATCH(FY2019_ALL_Targets!$B:$B,'Monthy Targets'!$B:$B,0)))</f>
        <v>2.11</v>
      </c>
      <c r="CO524" s="14">
        <v>0.15</v>
      </c>
      <c r="CP524" s="14">
        <v>0.15</v>
      </c>
      <c r="CQ524" s="14">
        <v>0.15</v>
      </c>
      <c r="CR524" s="14">
        <v>0</v>
      </c>
      <c r="CS524" s="14">
        <v>0.15</v>
      </c>
      <c r="CT524" s="14">
        <v>0.15</v>
      </c>
      <c r="CU524" s="14">
        <v>0.15</v>
      </c>
      <c r="CV524" s="14">
        <v>0</v>
      </c>
      <c r="CW524" s="14">
        <v>0</v>
      </c>
      <c r="CX524" s="14">
        <v>0.14000000000000001</v>
      </c>
      <c r="CY524" s="14">
        <v>0.14000000000000001</v>
      </c>
      <c r="CZ524" s="14">
        <v>0</v>
      </c>
      <c r="DA524" s="14">
        <f>IF('QIPP Scorecard'!$AA$1=4,IF(FY2019_ALL_Targets!$BU524="Yes",INDEX('Final Comp Values'!$BN:$BN,MATCH(FY2019_ALL_Targets!$A524,'Final Comp Values'!$B:$B,0)),IF($BU524="Min Data",0,0)),0)</f>
        <v>0.14000000000000001</v>
      </c>
      <c r="DB524" s="14">
        <f>IF('QIPP Scorecard'!$AA$1=4,IF(FY2019_ALL_Targets!$BV524="Yes",INDEX('Final Comp Values'!$BN:$BN,MATCH(FY2019_ALL_Targets!$A524,'Final Comp Values'!$B:$B,0)),IF($BV524="Min Data",0,0)),0)</f>
        <v>0.14000000000000001</v>
      </c>
      <c r="DC524" s="14">
        <f>IF('QIPP Scorecard'!$AA$1=4,IF(FY2019_ALL_Targets!$BW524="Yes",INDEX('Final Comp Values'!$BN:$BN,MATCH(FY2019_ALL_Targets!$A524,'Final Comp Values'!$B:$B,0)),IF(CI524="Min Data",0,0)),0)</f>
        <v>0.14000000000000001</v>
      </c>
      <c r="DD524" s="14">
        <f>IF('QIPP Scorecard'!$AA$1=4,IF(FY2019_ALL_Targets!$BX524="Yes",INDEX('Final Comp Values'!$BN:$BN,MATCH(FY2019_ALL_Targets!$A524,'Final Comp Values'!$B:$B,0)),IF($BX524="Min Data",0,0)),0)</f>
        <v>0</v>
      </c>
      <c r="DE524" s="14">
        <v>0.27</v>
      </c>
      <c r="DF524" s="14">
        <v>0.27</v>
      </c>
      <c r="DG524" s="14">
        <v>0.27</v>
      </c>
      <c r="DH524" s="14">
        <v>0</v>
      </c>
      <c r="DI524" s="14">
        <v>0</v>
      </c>
      <c r="DJ524" s="14">
        <v>0.27</v>
      </c>
      <c r="DK524" s="14">
        <v>0.27</v>
      </c>
      <c r="DL524" s="14">
        <v>0</v>
      </c>
      <c r="DM524" s="14">
        <v>0</v>
      </c>
      <c r="DN524" s="14">
        <v>0.27</v>
      </c>
      <c r="DO524" s="14">
        <v>0.27</v>
      </c>
      <c r="DP524" s="14">
        <v>0</v>
      </c>
      <c r="DQ524" s="14">
        <f>IF('QIPP Scorecard'!$AA$1=4,IF(FY2019_ALL_Targets!$BY524="Yes",INDEX('Final Comp Values'!$BK:$BK,MATCH(FY2019_ALL_Targets!$A524,'Final Comp Values'!$B:$B,0)),IF($BY524="Min Data",0,0)),0)</f>
        <v>0</v>
      </c>
      <c r="DR524" s="14">
        <f>IF('QIPP Scorecard'!$AA$1=4,IF(FY2019_ALL_Targets!$BZ524="Yes",INDEX('Final Comp Values'!$BO:$BO,MATCH(FY2019_ALL_Targets!$A524,'Final Comp Values'!$B:$B,0)),IF($BZ524="Min Data",0,0)),0)</f>
        <v>0.27</v>
      </c>
      <c r="DS524" s="14">
        <f>IF('QIPP Scorecard'!$AA$1=4,IF(FY2019_ALL_Targets!$CA524="Yes",INDEX('Final Comp Values'!$BO:$BO,MATCH(FY2019_ALL_Targets!$A524,'Final Comp Values'!$B:$B,0)),IF($CA524="Min Data",0,0)),0)</f>
        <v>0.27</v>
      </c>
      <c r="DT524" s="14">
        <f>IF('QIPP Scorecard'!$AA$1=4,IF(FY2019_ALL_Targets!$CB524="Yes",INDEX('Final Comp Values'!$BO:$BO,MATCH(FY2019_ALL_Targets!$A524,'Final Comp Values'!$B:$B,0)),IF($CB524="Min Data",0,0)),0)</f>
        <v>0</v>
      </c>
      <c r="DU524" s="14">
        <v>0.34</v>
      </c>
      <c r="DV524" s="14">
        <v>0.36</v>
      </c>
      <c r="DW524" s="14">
        <v>0.36</v>
      </c>
      <c r="DX524" s="14">
        <v>0.37</v>
      </c>
      <c r="DY524" s="12">
        <f t="shared" si="41"/>
        <v>1</v>
      </c>
      <c r="DZ524" s="12">
        <f t="shared" si="42"/>
        <v>2</v>
      </c>
      <c r="EA524" s="12">
        <f t="shared" si="43"/>
        <v>0</v>
      </c>
      <c r="EB524" s="12">
        <f t="shared" si="44"/>
        <v>0</v>
      </c>
    </row>
    <row r="525" spans="1:132" x14ac:dyDescent="0.25">
      <c r="A525" s="297">
        <v>105595</v>
      </c>
      <c r="B525" s="347">
        <v>676345</v>
      </c>
      <c r="C525" s="297">
        <v>1026587</v>
      </c>
      <c r="D525" s="14">
        <v>1164810925</v>
      </c>
      <c r="E525" s="26" t="s">
        <v>940</v>
      </c>
      <c r="F525" s="26" t="str">
        <f>INDEX('Mar - Aug'!X:X,MATCH(A525,'Mar - Aug'!B:B,0))</f>
        <v>Travis</v>
      </c>
      <c r="G525" s="26" t="s">
        <v>3092</v>
      </c>
      <c r="H525" s="26"/>
      <c r="I525" s="26" t="str">
        <f t="shared" si="40"/>
        <v/>
      </c>
      <c r="J525" s="299" t="s">
        <v>399</v>
      </c>
      <c r="K525" s="299" t="s">
        <v>2787</v>
      </c>
      <c r="L525" s="299" t="s">
        <v>400</v>
      </c>
      <c r="M525" s="13">
        <v>2.1929819999999999E-2</v>
      </c>
      <c r="N525" s="13">
        <v>4.487178E-2</v>
      </c>
      <c r="O525" s="13">
        <v>0</v>
      </c>
      <c r="P525" s="13">
        <v>9.0497750000000002E-2</v>
      </c>
      <c r="Q525" s="13">
        <v>3.3690650000000003E-2</v>
      </c>
      <c r="R525" s="13">
        <v>5.5747400000000003E-2</v>
      </c>
      <c r="S525" s="13">
        <v>3.7344499999999998E-3</v>
      </c>
      <c r="T525" s="13">
        <v>0.15247816</v>
      </c>
      <c r="U525" s="13">
        <v>3.3690650000000003E-2</v>
      </c>
      <c r="V525" s="13">
        <v>5.5747400000000003E-2</v>
      </c>
      <c r="W525" s="13">
        <v>3.7344499999999998E-3</v>
      </c>
      <c r="X525" s="13">
        <v>0.15247816</v>
      </c>
      <c r="Y525" s="13">
        <v>3.3690650000000003E-2</v>
      </c>
      <c r="Z525" s="13">
        <v>5.5747400000000003E-2</v>
      </c>
      <c r="AA525" s="13">
        <v>3.7344499999999998E-3</v>
      </c>
      <c r="AB525" s="13">
        <v>0.15247816</v>
      </c>
      <c r="AC525" s="13">
        <v>3.3690650000000003E-2</v>
      </c>
      <c r="AD525" s="13">
        <v>5.5747400000000003E-2</v>
      </c>
      <c r="AE525" s="13">
        <v>3.7344499999999998E-3</v>
      </c>
      <c r="AF525" s="13">
        <v>0.15247816</v>
      </c>
      <c r="AG525" s="13">
        <v>3.3690650000000003E-2</v>
      </c>
      <c r="AH525" s="13">
        <v>5.5747400000000003E-2</v>
      </c>
      <c r="AI525" s="13">
        <v>3.7344499999999998E-3</v>
      </c>
      <c r="AJ525" s="13">
        <v>0.15247816</v>
      </c>
      <c r="AK525" s="13">
        <v>3.3690650000000003E-2</v>
      </c>
      <c r="AL525" s="13">
        <v>5.5747400000000003E-2</v>
      </c>
      <c r="AM525" s="13">
        <v>3.7344499999999998E-3</v>
      </c>
      <c r="AN525" s="13">
        <v>0.15247816</v>
      </c>
      <c r="AO525" s="13">
        <v>3.3690650000000003E-2</v>
      </c>
      <c r="AP525" s="13">
        <v>5.5747400000000003E-2</v>
      </c>
      <c r="AQ525" s="13">
        <v>3.7344499999999998E-3</v>
      </c>
      <c r="AR525" s="13">
        <v>0.15247816</v>
      </c>
      <c r="AS525" s="13">
        <v>3.3690650000000003E-2</v>
      </c>
      <c r="AT525" s="13">
        <v>5.5747400000000003E-2</v>
      </c>
      <c r="AU525" s="13">
        <v>3.7344499999999998E-3</v>
      </c>
      <c r="AV525" s="13">
        <v>0.15247816</v>
      </c>
      <c r="AW525" s="13">
        <v>3.3690650000000003E-2</v>
      </c>
      <c r="AX525" s="13">
        <v>5.5747400000000003E-2</v>
      </c>
      <c r="AY525" s="13">
        <v>3.7344499999999998E-3</v>
      </c>
      <c r="AZ525" s="13">
        <v>0.15247816</v>
      </c>
      <c r="BA525" s="86">
        <v>7.4626865671641798E-2</v>
      </c>
      <c r="BB525" s="86">
        <v>6.8181818181818205E-2</v>
      </c>
      <c r="BC525" s="13">
        <v>0</v>
      </c>
      <c r="BD525" s="13">
        <v>4.6153846153846198E-2</v>
      </c>
      <c r="BE525" s="14">
        <v>0.105263157894737</v>
      </c>
      <c r="BF525" s="14">
        <v>5.7142857142857099E-2</v>
      </c>
      <c r="BG525" s="14">
        <v>0</v>
      </c>
      <c r="BH525" s="14">
        <v>1.85185185185185E-2</v>
      </c>
      <c r="BI525" s="14">
        <v>4.8387096774193498E-2</v>
      </c>
      <c r="BJ525" s="14">
        <v>2.6315789473684199E-2</v>
      </c>
      <c r="BK525" s="14">
        <v>0</v>
      </c>
      <c r="BL525" s="430">
        <v>1.6949152542372899E-2</v>
      </c>
      <c r="BM525" s="14">
        <v>6.7796610169491497E-2</v>
      </c>
      <c r="BN525" s="14">
        <v>2.5641025641025599E-2</v>
      </c>
      <c r="BO525" s="14">
        <v>0</v>
      </c>
      <c r="BP525" s="14">
        <v>3.5714285714285698E-2</v>
      </c>
      <c r="BQ525" s="86">
        <v>6.7796610169491497E-2</v>
      </c>
      <c r="BR525" s="86">
        <v>2.5641025641025599E-2</v>
      </c>
      <c r="BS525" s="86">
        <v>0</v>
      </c>
      <c r="BT525" s="86">
        <v>3.5714285714285698E-2</v>
      </c>
      <c r="BU525" s="14" t="s">
        <v>36</v>
      </c>
      <c r="BV525" s="14" t="s">
        <v>35</v>
      </c>
      <c r="BW525" s="14" t="s">
        <v>35</v>
      </c>
      <c r="BX525" s="14" t="s">
        <v>35</v>
      </c>
      <c r="BY525" s="14" t="s">
        <v>36</v>
      </c>
      <c r="BZ525" s="14" t="s">
        <v>35</v>
      </c>
      <c r="CA525" s="14" t="s">
        <v>35</v>
      </c>
      <c r="CB525" s="14" t="s">
        <v>35</v>
      </c>
      <c r="CC525" s="14">
        <v>4.2</v>
      </c>
      <c r="CD525" s="14">
        <v>4.2</v>
      </c>
      <c r="CE525" s="14">
        <v>4.2</v>
      </c>
      <c r="CF525" s="14">
        <v>4.2</v>
      </c>
      <c r="CG525" s="14">
        <v>4.2</v>
      </c>
      <c r="CH525" s="14">
        <v>4.2</v>
      </c>
      <c r="CI525" s="14">
        <v>4.13</v>
      </c>
      <c r="CJ525" s="14">
        <f>INDEX('Monthy Targets'!AC:AC,(MATCH(FY2019_ALL_Targets!$B:$B,'Monthy Targets'!$B:$B,0)))</f>
        <v>4.12</v>
      </c>
      <c r="CK525" s="14">
        <f>INDEX('Monthy Targets'!AD:AD,(MATCH(FY2019_ALL_Targets!$B:$B,'Monthy Targets'!$B:$B,0)))</f>
        <v>4.12</v>
      </c>
      <c r="CL525" s="14">
        <f>INDEX('Monthy Targets'!AE:AE,(MATCH(FY2019_ALL_Targets!$B:$B,'Monthy Targets'!$B:$B,0)))</f>
        <v>4.12</v>
      </c>
      <c r="CM525" s="14">
        <f>INDEX('Monthy Targets'!AF:AF,(MATCH(FY2019_ALL_Targets!$B:$B,'Monthy Targets'!$B:$B,0)))</f>
        <v>4.12</v>
      </c>
      <c r="CN525" s="14">
        <f>INDEX('Monthy Targets'!AG:AG,(MATCH(FY2019_ALL_Targets!$B:$B,'Monthy Targets'!$B:$B,0)))</f>
        <v>4.12</v>
      </c>
      <c r="CO525" s="14">
        <v>0</v>
      </c>
      <c r="CP525" s="14">
        <v>0</v>
      </c>
      <c r="CQ525" s="14">
        <v>0.28999999999999998</v>
      </c>
      <c r="CR525" s="14">
        <v>0.28999999999999998</v>
      </c>
      <c r="CS525" s="14">
        <v>0</v>
      </c>
      <c r="CT525" s="14">
        <v>0</v>
      </c>
      <c r="CU525" s="14">
        <v>0.28999999999999998</v>
      </c>
      <c r="CV525" s="14">
        <v>0.28999999999999998</v>
      </c>
      <c r="CW525" s="14">
        <v>0</v>
      </c>
      <c r="CX525" s="14">
        <v>0.28000000000000003</v>
      </c>
      <c r="CY525" s="14">
        <v>0.28000000000000003</v>
      </c>
      <c r="CZ525" s="14">
        <v>0.28000000000000003</v>
      </c>
      <c r="DA525" s="14">
        <f>IF('QIPP Scorecard'!$AA$1=4,IF(FY2019_ALL_Targets!$BU525="Yes",INDEX('Final Comp Values'!$BN:$BN,MATCH(FY2019_ALL_Targets!$A525,'Final Comp Values'!$B:$B,0)),IF($BU525="Min Data",0,0)),0)</f>
        <v>0</v>
      </c>
      <c r="DB525" s="14">
        <f>IF('QIPP Scorecard'!$AA$1=4,IF(FY2019_ALL_Targets!$BV525="Yes",INDEX('Final Comp Values'!$BN:$BN,MATCH(FY2019_ALL_Targets!$A525,'Final Comp Values'!$B:$B,0)),IF($BV525="Min Data",0,0)),0)</f>
        <v>0.28000000000000003</v>
      </c>
      <c r="DC525" s="14">
        <f>IF('QIPP Scorecard'!$AA$1=4,IF(FY2019_ALL_Targets!$BW525="Yes",INDEX('Final Comp Values'!$BN:$BN,MATCH(FY2019_ALL_Targets!$A525,'Final Comp Values'!$B:$B,0)),IF(CI525="Min Data",0,0)),0)</f>
        <v>0.28000000000000003</v>
      </c>
      <c r="DD525" s="14">
        <f>IF('QIPP Scorecard'!$AA$1=4,IF(FY2019_ALL_Targets!$BX525="Yes",INDEX('Final Comp Values'!$BN:$BN,MATCH(FY2019_ALL_Targets!$A525,'Final Comp Values'!$B:$B,0)),IF($BX525="Min Data",0,0)),0)</f>
        <v>0.28000000000000003</v>
      </c>
      <c r="DE525" s="14">
        <v>0</v>
      </c>
      <c r="DF525" s="14">
        <v>0</v>
      </c>
      <c r="DG525" s="14">
        <v>0.53</v>
      </c>
      <c r="DH525" s="14">
        <v>0.53</v>
      </c>
      <c r="DI525" s="14">
        <v>0</v>
      </c>
      <c r="DJ525" s="14">
        <v>0</v>
      </c>
      <c r="DK525" s="14">
        <v>0.53</v>
      </c>
      <c r="DL525" s="14">
        <v>0.53</v>
      </c>
      <c r="DM525" s="14">
        <v>0</v>
      </c>
      <c r="DN525" s="14">
        <v>0.52</v>
      </c>
      <c r="DO525" s="14">
        <v>0.52</v>
      </c>
      <c r="DP525" s="14">
        <v>0.52</v>
      </c>
      <c r="DQ525" s="14">
        <f>IF('QIPP Scorecard'!$AA$1=4,IF(FY2019_ALL_Targets!$BY525="Yes",INDEX('Final Comp Values'!$BK:$BK,MATCH(FY2019_ALL_Targets!$A525,'Final Comp Values'!$B:$B,0)),IF($BY525="Min Data",0,0)),0)</f>
        <v>0</v>
      </c>
      <c r="DR525" s="14">
        <f>IF('QIPP Scorecard'!$AA$1=4,IF(FY2019_ALL_Targets!$BZ525="Yes",INDEX('Final Comp Values'!$BO:$BO,MATCH(FY2019_ALL_Targets!$A525,'Final Comp Values'!$B:$B,0)),IF($BZ525="Min Data",0,0)),0)</f>
        <v>0.52</v>
      </c>
      <c r="DS525" s="14">
        <f>IF('QIPP Scorecard'!$AA$1=4,IF(FY2019_ALL_Targets!$CA525="Yes",INDEX('Final Comp Values'!$BO:$BO,MATCH(FY2019_ALL_Targets!$A525,'Final Comp Values'!$B:$B,0)),IF($CA525="Min Data",0,0)),0)</f>
        <v>0.52</v>
      </c>
      <c r="DT525" s="14">
        <f>IF('QIPP Scorecard'!$AA$1=4,IF(FY2019_ALL_Targets!$CB525="Yes",INDEX('Final Comp Values'!$BO:$BO,MATCH(FY2019_ALL_Targets!$A525,'Final Comp Values'!$B:$B,0)),IF($CB525="Min Data",0,0)),0)</f>
        <v>0.52</v>
      </c>
      <c r="DU525" s="14">
        <v>0.57999999999999996</v>
      </c>
      <c r="DV525" s="14">
        <v>0.66</v>
      </c>
      <c r="DW525" s="14">
        <v>0.78</v>
      </c>
      <c r="DX525" s="14">
        <v>0.77</v>
      </c>
      <c r="DY525" s="12">
        <f t="shared" si="41"/>
        <v>1</v>
      </c>
      <c r="DZ525" s="12">
        <f t="shared" si="42"/>
        <v>1</v>
      </c>
      <c r="EA525" s="12">
        <f t="shared" si="43"/>
        <v>0</v>
      </c>
      <c r="EB525" s="12">
        <f t="shared" si="44"/>
        <v>0</v>
      </c>
    </row>
    <row r="526" spans="1:132" x14ac:dyDescent="0.25">
      <c r="A526" s="297">
        <v>105697</v>
      </c>
      <c r="B526" s="347">
        <v>676349</v>
      </c>
      <c r="C526" s="297">
        <v>1026712</v>
      </c>
      <c r="D526" s="14">
        <v>1629417787</v>
      </c>
      <c r="E526" s="26" t="s">
        <v>941</v>
      </c>
      <c r="F526" s="26" t="str">
        <f>INDEX('Mar - Aug'!X:X,MATCH(A526,'Mar - Aug'!B:B,0))</f>
        <v>Dallas</v>
      </c>
      <c r="G526" s="26" t="s">
        <v>3005</v>
      </c>
      <c r="H526" s="26"/>
      <c r="I526" s="26" t="str">
        <f t="shared" si="40"/>
        <v/>
      </c>
      <c r="J526" s="299" t="s">
        <v>404</v>
      </c>
      <c r="K526" s="299" t="s">
        <v>1002</v>
      </c>
      <c r="L526" s="299" t="s">
        <v>405</v>
      </c>
      <c r="M526" s="13">
        <v>0</v>
      </c>
      <c r="N526" s="13">
        <v>4.4642859999999999E-2</v>
      </c>
      <c r="O526" s="13">
        <v>0</v>
      </c>
      <c r="P526" s="13">
        <v>8.3969470000000004E-2</v>
      </c>
      <c r="Q526" s="13">
        <v>3.3690650000000003E-2</v>
      </c>
      <c r="R526" s="13">
        <v>5.5747400000000003E-2</v>
      </c>
      <c r="S526" s="13">
        <v>3.7344499999999998E-3</v>
      </c>
      <c r="T526" s="13">
        <v>0.15247816</v>
      </c>
      <c r="U526" s="13">
        <v>3.3690650000000003E-2</v>
      </c>
      <c r="V526" s="13">
        <v>5.5747400000000003E-2</v>
      </c>
      <c r="W526" s="13">
        <v>3.7344499999999998E-3</v>
      </c>
      <c r="X526" s="13">
        <v>0.15247816</v>
      </c>
      <c r="Y526" s="13">
        <v>3.3690650000000003E-2</v>
      </c>
      <c r="Z526" s="13">
        <v>5.5747400000000003E-2</v>
      </c>
      <c r="AA526" s="13">
        <v>3.7344499999999998E-3</v>
      </c>
      <c r="AB526" s="13">
        <v>0.15247816</v>
      </c>
      <c r="AC526" s="13">
        <v>3.3690650000000003E-2</v>
      </c>
      <c r="AD526" s="13">
        <v>5.5747400000000003E-2</v>
      </c>
      <c r="AE526" s="13">
        <v>3.7344499999999998E-3</v>
      </c>
      <c r="AF526" s="13">
        <v>0.15247816</v>
      </c>
      <c r="AG526" s="13">
        <v>3.3690650000000003E-2</v>
      </c>
      <c r="AH526" s="13">
        <v>5.5747400000000003E-2</v>
      </c>
      <c r="AI526" s="13">
        <v>3.7344499999999998E-3</v>
      </c>
      <c r="AJ526" s="13">
        <v>0.15247816</v>
      </c>
      <c r="AK526" s="13">
        <v>3.3690650000000003E-2</v>
      </c>
      <c r="AL526" s="13">
        <v>5.5747400000000003E-2</v>
      </c>
      <c r="AM526" s="13">
        <v>3.7344499999999998E-3</v>
      </c>
      <c r="AN526" s="13">
        <v>0.15247816</v>
      </c>
      <c r="AO526" s="13">
        <v>3.3690650000000003E-2</v>
      </c>
      <c r="AP526" s="13">
        <v>5.5747400000000003E-2</v>
      </c>
      <c r="AQ526" s="13">
        <v>3.7344499999999998E-3</v>
      </c>
      <c r="AR526" s="13">
        <v>0.15247816</v>
      </c>
      <c r="AS526" s="13">
        <v>3.3690650000000003E-2</v>
      </c>
      <c r="AT526" s="13">
        <v>5.5747400000000003E-2</v>
      </c>
      <c r="AU526" s="13">
        <v>3.7344499999999998E-3</v>
      </c>
      <c r="AV526" s="13">
        <v>0.15247816</v>
      </c>
      <c r="AW526" s="13">
        <v>3.3690650000000003E-2</v>
      </c>
      <c r="AX526" s="13">
        <v>5.5747400000000003E-2</v>
      </c>
      <c r="AY526" s="13">
        <v>3.7344499999999998E-3</v>
      </c>
      <c r="AZ526" s="13">
        <v>0.15247816</v>
      </c>
      <c r="BA526" s="86">
        <v>3.03030303030303E-2</v>
      </c>
      <c r="BB526" s="86">
        <v>0</v>
      </c>
      <c r="BC526" s="13">
        <v>0</v>
      </c>
      <c r="BD526" s="13">
        <v>0.12121212121212099</v>
      </c>
      <c r="BE526" s="14">
        <v>0</v>
      </c>
      <c r="BF526" s="14">
        <v>3.4482758620689703E-2</v>
      </c>
      <c r="BG526" s="14">
        <v>0</v>
      </c>
      <c r="BH526" s="14">
        <v>0.11764705882352899</v>
      </c>
      <c r="BI526" s="14">
        <v>5.7142857142857099E-2</v>
      </c>
      <c r="BJ526" s="14">
        <v>0</v>
      </c>
      <c r="BK526" s="14">
        <v>0</v>
      </c>
      <c r="BL526" s="430">
        <v>0.114285714285714</v>
      </c>
      <c r="BM526" s="14">
        <v>7.8947368421052599E-2</v>
      </c>
      <c r="BN526" s="14">
        <v>2.9411764705882401E-2</v>
      </c>
      <c r="BO526" s="14">
        <v>0</v>
      </c>
      <c r="BP526" s="14">
        <v>0.135135135135135</v>
      </c>
      <c r="BQ526" s="86">
        <v>7.8947368421052599E-2</v>
      </c>
      <c r="BR526" s="86">
        <v>2.9411764705882401E-2</v>
      </c>
      <c r="BS526" s="86">
        <v>0</v>
      </c>
      <c r="BT526" s="86">
        <v>0.135135135135135</v>
      </c>
      <c r="BU526" s="14" t="s">
        <v>36</v>
      </c>
      <c r="BV526" s="14" t="s">
        <v>35</v>
      </c>
      <c r="BW526" s="14" t="s">
        <v>35</v>
      </c>
      <c r="BX526" s="14" t="s">
        <v>35</v>
      </c>
      <c r="BY526" s="14" t="s">
        <v>36</v>
      </c>
      <c r="BZ526" s="14" t="s">
        <v>35</v>
      </c>
      <c r="CA526" s="14" t="s">
        <v>35</v>
      </c>
      <c r="CB526" s="14" t="s">
        <v>35</v>
      </c>
      <c r="CC526" s="14">
        <v>1.77</v>
      </c>
      <c r="CD526" s="14">
        <v>1.77</v>
      </c>
      <c r="CE526" s="14">
        <v>1.77</v>
      </c>
      <c r="CF526" s="14">
        <v>1.77</v>
      </c>
      <c r="CG526" s="14">
        <v>1.77</v>
      </c>
      <c r="CH526" s="14">
        <v>1.77</v>
      </c>
      <c r="CI526" s="14">
        <v>1.71</v>
      </c>
      <c r="CJ526" s="14">
        <f>INDEX('Monthy Targets'!AC:AC,(MATCH(FY2019_ALL_Targets!$B:$B,'Monthy Targets'!$B:$B,0)))</f>
        <v>1.71</v>
      </c>
      <c r="CK526" s="14">
        <f>INDEX('Monthy Targets'!AD:AD,(MATCH(FY2019_ALL_Targets!$B:$B,'Monthy Targets'!$B:$B,0)))</f>
        <v>1.71</v>
      </c>
      <c r="CL526" s="14">
        <f>INDEX('Monthy Targets'!AE:AE,(MATCH(FY2019_ALL_Targets!$B:$B,'Monthy Targets'!$B:$B,0)))</f>
        <v>1.71</v>
      </c>
      <c r="CM526" s="14">
        <f>INDEX('Monthy Targets'!AF:AF,(MATCH(FY2019_ALL_Targets!$B:$B,'Monthy Targets'!$B:$B,0)))</f>
        <v>1.71</v>
      </c>
      <c r="CN526" s="14">
        <f>INDEX('Monthy Targets'!AG:AG,(MATCH(FY2019_ALL_Targets!$B:$B,'Monthy Targets'!$B:$B,0)))</f>
        <v>1.71</v>
      </c>
      <c r="CO526" s="14">
        <v>0.12</v>
      </c>
      <c r="CP526" s="14">
        <v>0.12</v>
      </c>
      <c r="CQ526" s="14">
        <v>0.12</v>
      </c>
      <c r="CR526" s="14">
        <v>0.12</v>
      </c>
      <c r="CS526" s="14">
        <v>0.12</v>
      </c>
      <c r="CT526" s="14">
        <v>0.12</v>
      </c>
      <c r="CU526" s="14">
        <v>0.12</v>
      </c>
      <c r="CV526" s="14">
        <v>0.12</v>
      </c>
      <c r="CW526" s="14">
        <v>0</v>
      </c>
      <c r="CX526" s="14">
        <v>0.12</v>
      </c>
      <c r="CY526" s="14">
        <v>0.12</v>
      </c>
      <c r="CZ526" s="14">
        <v>0.12</v>
      </c>
      <c r="DA526" s="14">
        <f>IF('QIPP Scorecard'!$AA$1=4,IF(FY2019_ALL_Targets!$BU526="Yes",INDEX('Final Comp Values'!$BN:$BN,MATCH(FY2019_ALL_Targets!$A526,'Final Comp Values'!$B:$B,0)),IF($BU526="Min Data",0,0)),0)</f>
        <v>0</v>
      </c>
      <c r="DB526" s="14">
        <f>IF('QIPP Scorecard'!$AA$1=4,IF(FY2019_ALL_Targets!$BV526="Yes",INDEX('Final Comp Values'!$BN:$BN,MATCH(FY2019_ALL_Targets!$A526,'Final Comp Values'!$B:$B,0)),IF($BV526="Min Data",0,0)),0)</f>
        <v>0.12</v>
      </c>
      <c r="DC526" s="14">
        <f>IF('QIPP Scorecard'!$AA$1=4,IF(FY2019_ALL_Targets!$BW526="Yes",INDEX('Final Comp Values'!$BN:$BN,MATCH(FY2019_ALL_Targets!$A526,'Final Comp Values'!$B:$B,0)),IF(CI526="Min Data",0,0)),0)</f>
        <v>0.12</v>
      </c>
      <c r="DD526" s="14">
        <f>IF('QIPP Scorecard'!$AA$1=4,IF(FY2019_ALL_Targets!$BX526="Yes",INDEX('Final Comp Values'!$BN:$BN,MATCH(FY2019_ALL_Targets!$A526,'Final Comp Values'!$B:$B,0)),IF($BX526="Min Data",0,0)),0)</f>
        <v>0.12</v>
      </c>
      <c r="DE526" s="14">
        <v>0.22</v>
      </c>
      <c r="DF526" s="14">
        <v>0.22</v>
      </c>
      <c r="DG526" s="14">
        <v>0.22</v>
      </c>
      <c r="DH526" s="14">
        <v>0.22</v>
      </c>
      <c r="DI526" s="14">
        <v>0.22</v>
      </c>
      <c r="DJ526" s="14">
        <v>0.22</v>
      </c>
      <c r="DK526" s="14">
        <v>0.22</v>
      </c>
      <c r="DL526" s="14">
        <v>0.22</v>
      </c>
      <c r="DM526" s="14">
        <v>0</v>
      </c>
      <c r="DN526" s="14">
        <v>0.22</v>
      </c>
      <c r="DO526" s="14">
        <v>0.22</v>
      </c>
      <c r="DP526" s="14">
        <v>0.22</v>
      </c>
      <c r="DQ526" s="14">
        <f>IF('QIPP Scorecard'!$AA$1=4,IF(FY2019_ALL_Targets!$BY526="Yes",INDEX('Final Comp Values'!$BK:$BK,MATCH(FY2019_ALL_Targets!$A526,'Final Comp Values'!$B:$B,0)),IF($BY526="Min Data",0,0)),0)</f>
        <v>0</v>
      </c>
      <c r="DR526" s="14">
        <f>IF('QIPP Scorecard'!$AA$1=4,IF(FY2019_ALL_Targets!$BZ526="Yes",INDEX('Final Comp Values'!$BO:$BO,MATCH(FY2019_ALL_Targets!$A526,'Final Comp Values'!$B:$B,0)),IF($BZ526="Min Data",0,0)),0)</f>
        <v>0.22</v>
      </c>
      <c r="DS526" s="14">
        <f>IF('QIPP Scorecard'!$AA$1=4,IF(FY2019_ALL_Targets!$CA526="Yes",INDEX('Final Comp Values'!$BO:$BO,MATCH(FY2019_ALL_Targets!$A526,'Final Comp Values'!$B:$B,0)),IF($CA526="Min Data",0,0)),0)</f>
        <v>0.22</v>
      </c>
      <c r="DT526" s="14">
        <f>IF('QIPP Scorecard'!$AA$1=4,IF(FY2019_ALL_Targets!$CB526="Yes",INDEX('Final Comp Values'!$BO:$BO,MATCH(FY2019_ALL_Targets!$A526,'Final Comp Values'!$B:$B,0)),IF($CB526="Min Data",0,0)),0)</f>
        <v>0.22</v>
      </c>
      <c r="DU526" s="14">
        <v>0.32</v>
      </c>
      <c r="DV526" s="14">
        <v>0.36</v>
      </c>
      <c r="DW526" s="14">
        <v>0.33</v>
      </c>
      <c r="DX526" s="14">
        <v>0.32</v>
      </c>
      <c r="DY526" s="12">
        <f t="shared" si="41"/>
        <v>1</v>
      </c>
      <c r="DZ526" s="12">
        <f t="shared" si="42"/>
        <v>1</v>
      </c>
      <c r="EA526" s="12">
        <f t="shared" si="43"/>
        <v>0</v>
      </c>
      <c r="EB526" s="12">
        <f t="shared" si="44"/>
        <v>0</v>
      </c>
    </row>
    <row r="527" spans="1:132" x14ac:dyDescent="0.25">
      <c r="A527" s="297">
        <v>105652</v>
      </c>
      <c r="B527" s="347">
        <v>676350</v>
      </c>
      <c r="C527" s="297">
        <v>1025506</v>
      </c>
      <c r="D527" s="14">
        <v>1144769563</v>
      </c>
      <c r="E527" s="26" t="s">
        <v>930</v>
      </c>
      <c r="F527" s="26" t="str">
        <f>INDEX('Mar - Aug'!X:X,MATCH(A527,'Mar - Aug'!B:B,0))</f>
        <v>Harris</v>
      </c>
      <c r="G527" s="26" t="s">
        <v>3016</v>
      </c>
      <c r="H527" s="26"/>
      <c r="I527" s="26" t="str">
        <f t="shared" si="40"/>
        <v/>
      </c>
      <c r="J527" s="299" t="s">
        <v>401</v>
      </c>
      <c r="K527" s="299" t="s">
        <v>978</v>
      </c>
      <c r="L527" s="299" t="s">
        <v>2774</v>
      </c>
      <c r="M527" s="13">
        <v>7.5188E-3</v>
      </c>
      <c r="N527" s="13">
        <v>6.7357490000000006E-2</v>
      </c>
      <c r="O527" s="13">
        <v>0</v>
      </c>
      <c r="P527" s="13">
        <v>0.13545816999999999</v>
      </c>
      <c r="Q527" s="13">
        <v>3.3690650000000003E-2</v>
      </c>
      <c r="R527" s="13">
        <v>5.5747400000000003E-2</v>
      </c>
      <c r="S527" s="13">
        <v>3.7344499999999998E-3</v>
      </c>
      <c r="T527" s="13">
        <v>0.15247816</v>
      </c>
      <c r="U527" s="13">
        <v>3.3690650000000003E-2</v>
      </c>
      <c r="V527" s="13">
        <v>6.6212412669999998E-2</v>
      </c>
      <c r="W527" s="13">
        <v>3.7344499999999998E-3</v>
      </c>
      <c r="X527" s="13">
        <v>0.15247816</v>
      </c>
      <c r="Y527" s="13">
        <v>3.3690650000000003E-2</v>
      </c>
      <c r="Z527" s="13">
        <v>6.3989615499999999E-2</v>
      </c>
      <c r="AA527" s="13">
        <v>3.7344499999999998E-3</v>
      </c>
      <c r="AB527" s="13">
        <v>0.15247816</v>
      </c>
      <c r="AC527" s="13">
        <v>3.3690650000000003E-2</v>
      </c>
      <c r="AD527" s="13">
        <v>6.5067335340000004E-2</v>
      </c>
      <c r="AE527" s="13">
        <v>3.7344499999999998E-3</v>
      </c>
      <c r="AF527" s="13">
        <v>0.15247816</v>
      </c>
      <c r="AG527" s="13">
        <v>3.3690650000000003E-2</v>
      </c>
      <c r="AH527" s="13">
        <v>6.0621741E-2</v>
      </c>
      <c r="AI527" s="13">
        <v>3.7344499999999998E-3</v>
      </c>
      <c r="AJ527" s="13">
        <v>0.15247816</v>
      </c>
      <c r="AK527" s="13">
        <v>3.3690650000000003E-2</v>
      </c>
      <c r="AL527" s="13">
        <v>6.3922258009999997E-2</v>
      </c>
      <c r="AM527" s="13">
        <v>3.7344499999999998E-3</v>
      </c>
      <c r="AN527" s="13">
        <v>0.15247816</v>
      </c>
      <c r="AO527" s="13">
        <v>3.3690650000000003E-2</v>
      </c>
      <c r="AP527" s="13">
        <v>5.72538665E-2</v>
      </c>
      <c r="AQ527" s="13">
        <v>3.7344499999999998E-3</v>
      </c>
      <c r="AR527" s="13">
        <v>0.15247816</v>
      </c>
      <c r="AS527" s="13">
        <v>3.3690650000000003E-2</v>
      </c>
      <c r="AT527" s="13">
        <v>6.2642465699999997E-2</v>
      </c>
      <c r="AU527" s="13">
        <v>3.7344499999999998E-3</v>
      </c>
      <c r="AV527" s="13">
        <v>0.15247816</v>
      </c>
      <c r="AW527" s="13">
        <v>3.3690650000000003E-2</v>
      </c>
      <c r="AX527" s="13">
        <v>5.5747400000000003E-2</v>
      </c>
      <c r="AY527" s="13">
        <v>3.7344499999999998E-3</v>
      </c>
      <c r="AZ527" s="13">
        <v>0.15247816</v>
      </c>
      <c r="BA527" s="86">
        <v>1.4084507042253501E-2</v>
      </c>
      <c r="BB527" s="86">
        <v>1.85185185185185E-2</v>
      </c>
      <c r="BC527" s="13">
        <v>0</v>
      </c>
      <c r="BD527" s="13">
        <v>0.119402985074627</v>
      </c>
      <c r="BE527" s="14">
        <v>2.6315789473684199E-2</v>
      </c>
      <c r="BF527" s="14">
        <v>3.5714285714285698E-2</v>
      </c>
      <c r="BG527" s="14">
        <v>0</v>
      </c>
      <c r="BH527" s="14">
        <v>0.12676056338028199</v>
      </c>
      <c r="BI527" s="14">
        <v>2.66666666666667E-2</v>
      </c>
      <c r="BJ527" s="14">
        <v>3.4482758620689703E-2</v>
      </c>
      <c r="BK527" s="14">
        <v>0</v>
      </c>
      <c r="BL527" s="430">
        <v>0.1</v>
      </c>
      <c r="BM527" s="14">
        <v>6.5789473684210495E-2</v>
      </c>
      <c r="BN527" s="14">
        <v>1.6666666666666701E-2</v>
      </c>
      <c r="BO527" s="14">
        <v>0</v>
      </c>
      <c r="BP527" s="14">
        <v>0.11267605633802801</v>
      </c>
      <c r="BQ527" s="86">
        <v>6.5789473684210495E-2</v>
      </c>
      <c r="BR527" s="86">
        <v>1.6666666666666701E-2</v>
      </c>
      <c r="BS527" s="86">
        <v>0</v>
      </c>
      <c r="BT527" s="86">
        <v>0.11267605633802801</v>
      </c>
      <c r="BU527" s="14" t="s">
        <v>36</v>
      </c>
      <c r="BV527" s="14" t="s">
        <v>35</v>
      </c>
      <c r="BW527" s="14" t="s">
        <v>35</v>
      </c>
      <c r="BX527" s="14" t="s">
        <v>35</v>
      </c>
      <c r="BY527" s="14" t="s">
        <v>36</v>
      </c>
      <c r="BZ527" s="14" t="s">
        <v>35</v>
      </c>
      <c r="CA527" s="14" t="s">
        <v>35</v>
      </c>
      <c r="CB527" s="14" t="s">
        <v>35</v>
      </c>
      <c r="CC527" s="14">
        <v>2.87</v>
      </c>
      <c r="CD527" s="14">
        <v>2.87</v>
      </c>
      <c r="CE527" s="14">
        <v>2.87</v>
      </c>
      <c r="CF527" s="14">
        <v>2.87</v>
      </c>
      <c r="CG527" s="14">
        <v>2.87</v>
      </c>
      <c r="CH527" s="14">
        <v>2.87</v>
      </c>
      <c r="CI527" s="14">
        <v>2.85</v>
      </c>
      <c r="CJ527" s="14">
        <f>INDEX('Monthy Targets'!AC:AC,(MATCH(FY2019_ALL_Targets!$B:$B,'Monthy Targets'!$B:$B,0)))</f>
        <v>2.84</v>
      </c>
      <c r="CK527" s="14">
        <f>INDEX('Monthy Targets'!AD:AD,(MATCH(FY2019_ALL_Targets!$B:$B,'Monthy Targets'!$B:$B,0)))</f>
        <v>2.84</v>
      </c>
      <c r="CL527" s="14">
        <f>INDEX('Monthy Targets'!AE:AE,(MATCH(FY2019_ALL_Targets!$B:$B,'Monthy Targets'!$B:$B,0)))</f>
        <v>2.84</v>
      </c>
      <c r="CM527" s="14">
        <f>INDEX('Monthy Targets'!AF:AF,(MATCH(FY2019_ALL_Targets!$B:$B,'Monthy Targets'!$B:$B,0)))</f>
        <v>2.84</v>
      </c>
      <c r="CN527" s="14">
        <f>INDEX('Monthy Targets'!AG:AG,(MATCH(FY2019_ALL_Targets!$B:$B,'Monthy Targets'!$B:$B,0)))</f>
        <v>2.84</v>
      </c>
      <c r="CO527" s="14">
        <v>0.2</v>
      </c>
      <c r="CP527" s="14">
        <v>0.2</v>
      </c>
      <c r="CQ527" s="14">
        <v>0.2</v>
      </c>
      <c r="CR527" s="14">
        <v>0.2</v>
      </c>
      <c r="CS527" s="14">
        <v>0.2</v>
      </c>
      <c r="CT527" s="14">
        <v>0.2</v>
      </c>
      <c r="CU527" s="14">
        <v>0.2</v>
      </c>
      <c r="CV527" s="14">
        <v>0.2</v>
      </c>
      <c r="CW527" s="14">
        <v>0.19</v>
      </c>
      <c r="CX527" s="14">
        <v>0.19</v>
      </c>
      <c r="CY527" s="14">
        <v>0.19</v>
      </c>
      <c r="CZ527" s="14">
        <v>0.19</v>
      </c>
      <c r="DA527" s="14">
        <f>IF('QIPP Scorecard'!$AA$1=4,IF(FY2019_ALL_Targets!$BU527="Yes",INDEX('Final Comp Values'!$BN:$BN,MATCH(FY2019_ALL_Targets!$A527,'Final Comp Values'!$B:$B,0)),IF($BU527="Min Data",0,0)),0)</f>
        <v>0</v>
      </c>
      <c r="DB527" s="14">
        <f>IF('QIPP Scorecard'!$AA$1=4,IF(FY2019_ALL_Targets!$BV527="Yes",INDEX('Final Comp Values'!$BN:$BN,MATCH(FY2019_ALL_Targets!$A527,'Final Comp Values'!$B:$B,0)),IF($BV527="Min Data",0,0)),0)</f>
        <v>0.19</v>
      </c>
      <c r="DC527" s="14">
        <f>IF('QIPP Scorecard'!$AA$1=4,IF(FY2019_ALL_Targets!$BW527="Yes",INDEX('Final Comp Values'!$BN:$BN,MATCH(FY2019_ALL_Targets!$A527,'Final Comp Values'!$B:$B,0)),IF(CI527="Min Data",0,0)),0)</f>
        <v>0.19</v>
      </c>
      <c r="DD527" s="14">
        <f>IF('QIPP Scorecard'!$AA$1=4,IF(FY2019_ALL_Targets!$BX527="Yes",INDEX('Final Comp Values'!$BN:$BN,MATCH(FY2019_ALL_Targets!$A527,'Final Comp Values'!$B:$B,0)),IF($BX527="Min Data",0,0)),0)</f>
        <v>0.19</v>
      </c>
      <c r="DE527" s="14">
        <v>0.36</v>
      </c>
      <c r="DF527" s="14">
        <v>0.36</v>
      </c>
      <c r="DG527" s="14">
        <v>0.36</v>
      </c>
      <c r="DH527" s="14">
        <v>0.36</v>
      </c>
      <c r="DI527" s="14">
        <v>0.36</v>
      </c>
      <c r="DJ527" s="14">
        <v>0.36</v>
      </c>
      <c r="DK527" s="14">
        <v>0.36</v>
      </c>
      <c r="DL527" s="14">
        <v>0.36</v>
      </c>
      <c r="DM527" s="14">
        <v>0.36</v>
      </c>
      <c r="DN527" s="14">
        <v>0.36</v>
      </c>
      <c r="DO527" s="14">
        <v>0.36</v>
      </c>
      <c r="DP527" s="14">
        <v>0.36</v>
      </c>
      <c r="DQ527" s="14">
        <f>IF('QIPP Scorecard'!$AA$1=4,IF(FY2019_ALL_Targets!$BY527="Yes",INDEX('Final Comp Values'!$BK:$BK,MATCH(FY2019_ALL_Targets!$A527,'Final Comp Values'!$B:$B,0)),IF($BY527="Min Data",0,0)),0)</f>
        <v>0</v>
      </c>
      <c r="DR527" s="14">
        <f>IF('QIPP Scorecard'!$AA$1=4,IF(FY2019_ALL_Targets!$BZ527="Yes",INDEX('Final Comp Values'!$BO:$BO,MATCH(FY2019_ALL_Targets!$A527,'Final Comp Values'!$B:$B,0)),IF($BZ527="Min Data",0,0)),0)</f>
        <v>0.36</v>
      </c>
      <c r="DS527" s="14">
        <f>IF('QIPP Scorecard'!$AA$1=4,IF(FY2019_ALL_Targets!$CA527="Yes",INDEX('Final Comp Values'!$BO:$BO,MATCH(FY2019_ALL_Targets!$A527,'Final Comp Values'!$B:$B,0)),IF($CA527="Min Data",0,0)),0)</f>
        <v>0.36</v>
      </c>
      <c r="DT527" s="14">
        <f>IF('QIPP Scorecard'!$AA$1=4,IF(FY2019_ALL_Targets!$CB527="Yes",INDEX('Final Comp Values'!$BO:$BO,MATCH(FY2019_ALL_Targets!$A527,'Final Comp Values'!$B:$B,0)),IF($CB527="Min Data",0,0)),0)</f>
        <v>0.36</v>
      </c>
      <c r="DU527" s="14">
        <v>0.51</v>
      </c>
      <c r="DV527" s="14">
        <v>0.57999999999999996</v>
      </c>
      <c r="DW527" s="14">
        <v>0.6</v>
      </c>
      <c r="DX527" s="14">
        <v>0.53</v>
      </c>
      <c r="DY527" s="12">
        <f t="shared" si="41"/>
        <v>1</v>
      </c>
      <c r="DZ527" s="12">
        <f t="shared" si="42"/>
        <v>1</v>
      </c>
      <c r="EA527" s="12">
        <f t="shared" si="43"/>
        <v>0</v>
      </c>
      <c r="EB527" s="12">
        <f t="shared" si="44"/>
        <v>0</v>
      </c>
    </row>
    <row r="528" spans="1:132" x14ac:dyDescent="0.25">
      <c r="A528" s="297">
        <v>105727</v>
      </c>
      <c r="B528" s="347">
        <v>676353</v>
      </c>
      <c r="C528" s="297">
        <v>1026517</v>
      </c>
      <c r="D528" s="14">
        <v>1174911986</v>
      </c>
      <c r="E528" s="26" t="s">
        <v>920</v>
      </c>
      <c r="F528" s="26" t="str">
        <f>INDEX('Mar - Aug'!X:X,MATCH(A528,'Mar - Aug'!B:B,0))</f>
        <v>Bexar</v>
      </c>
      <c r="G528" s="26" t="s">
        <v>3017</v>
      </c>
      <c r="H528" s="26"/>
      <c r="I528" s="26" t="str">
        <f t="shared" si="40"/>
        <v/>
      </c>
      <c r="J528" s="299" t="s">
        <v>147</v>
      </c>
      <c r="K528" s="299" t="s">
        <v>1016</v>
      </c>
      <c r="L528" s="299" t="s">
        <v>2823</v>
      </c>
      <c r="M528" s="13">
        <v>1.047119E-2</v>
      </c>
      <c r="N528" s="13">
        <v>6.6666599999999996E-3</v>
      </c>
      <c r="O528" s="13">
        <v>0</v>
      </c>
      <c r="P528" s="13">
        <v>0.11229949</v>
      </c>
      <c r="Q528" s="13">
        <v>3.3690650000000003E-2</v>
      </c>
      <c r="R528" s="13">
        <v>5.5747400000000003E-2</v>
      </c>
      <c r="S528" s="13">
        <v>3.7344499999999998E-3</v>
      </c>
      <c r="T528" s="13">
        <v>0.15247816</v>
      </c>
      <c r="U528" s="13">
        <v>3.3690650000000003E-2</v>
      </c>
      <c r="V528" s="13">
        <v>5.5747400000000003E-2</v>
      </c>
      <c r="W528" s="13">
        <v>3.7344499999999998E-3</v>
      </c>
      <c r="X528" s="13">
        <v>0.15247816</v>
      </c>
      <c r="Y528" s="13">
        <v>3.3690650000000003E-2</v>
      </c>
      <c r="Z528" s="13">
        <v>5.5747400000000003E-2</v>
      </c>
      <c r="AA528" s="13">
        <v>3.7344499999999998E-3</v>
      </c>
      <c r="AB528" s="13">
        <v>0.15247816</v>
      </c>
      <c r="AC528" s="13">
        <v>3.3690650000000003E-2</v>
      </c>
      <c r="AD528" s="13">
        <v>5.5747400000000003E-2</v>
      </c>
      <c r="AE528" s="13">
        <v>3.7344499999999998E-3</v>
      </c>
      <c r="AF528" s="13">
        <v>0.15247816</v>
      </c>
      <c r="AG528" s="13">
        <v>3.3690650000000003E-2</v>
      </c>
      <c r="AH528" s="13">
        <v>5.5747400000000003E-2</v>
      </c>
      <c r="AI528" s="13">
        <v>3.7344499999999998E-3</v>
      </c>
      <c r="AJ528" s="13">
        <v>0.15247816</v>
      </c>
      <c r="AK528" s="13">
        <v>3.3690650000000003E-2</v>
      </c>
      <c r="AL528" s="13">
        <v>5.5747400000000003E-2</v>
      </c>
      <c r="AM528" s="13">
        <v>3.7344499999999998E-3</v>
      </c>
      <c r="AN528" s="13">
        <v>0.15247816</v>
      </c>
      <c r="AO528" s="13">
        <v>3.3690650000000003E-2</v>
      </c>
      <c r="AP528" s="13">
        <v>5.5747400000000003E-2</v>
      </c>
      <c r="AQ528" s="13">
        <v>3.7344499999999998E-3</v>
      </c>
      <c r="AR528" s="13">
        <v>0.15247816</v>
      </c>
      <c r="AS528" s="13">
        <v>3.3690650000000003E-2</v>
      </c>
      <c r="AT528" s="13">
        <v>5.5747400000000003E-2</v>
      </c>
      <c r="AU528" s="13">
        <v>3.7344499999999998E-3</v>
      </c>
      <c r="AV528" s="13">
        <v>0.15247816</v>
      </c>
      <c r="AW528" s="13">
        <v>3.3690650000000003E-2</v>
      </c>
      <c r="AX528" s="13">
        <v>5.5747400000000003E-2</v>
      </c>
      <c r="AY528" s="13">
        <v>3.7344499999999998E-3</v>
      </c>
      <c r="AZ528" s="13">
        <v>0.15247816</v>
      </c>
      <c r="BA528" s="86">
        <v>2.27272727272727E-2</v>
      </c>
      <c r="BB528" s="86">
        <v>0</v>
      </c>
      <c r="BC528" s="13">
        <v>0</v>
      </c>
      <c r="BD528" s="13">
        <v>4.6511627906976702E-2</v>
      </c>
      <c r="BE528" s="14">
        <v>2.04081632653061E-2</v>
      </c>
      <c r="BF528" s="14">
        <v>0</v>
      </c>
      <c r="BG528" s="14">
        <v>0</v>
      </c>
      <c r="BH528" s="14">
        <v>4.2553191489361701E-2</v>
      </c>
      <c r="BI528" s="14">
        <v>0</v>
      </c>
      <c r="BJ528" s="14">
        <v>0</v>
      </c>
      <c r="BK528" s="14">
        <v>0</v>
      </c>
      <c r="BL528" s="430">
        <v>6.8181818181818205E-2</v>
      </c>
      <c r="BM528" s="14">
        <v>2.5000000000000001E-2</v>
      </c>
      <c r="BN528" s="14">
        <v>0</v>
      </c>
      <c r="BO528" s="14">
        <v>0</v>
      </c>
      <c r="BP528" s="14">
        <v>7.8947368421052599E-2</v>
      </c>
      <c r="BQ528" s="86">
        <v>2.5000000000000001E-2</v>
      </c>
      <c r="BR528" s="86">
        <v>0</v>
      </c>
      <c r="BS528" s="86">
        <v>0</v>
      </c>
      <c r="BT528" s="86">
        <v>7.8947368421052599E-2</v>
      </c>
      <c r="BU528" s="14" t="s">
        <v>35</v>
      </c>
      <c r="BV528" s="14" t="s">
        <v>35</v>
      </c>
      <c r="BW528" s="14" t="s">
        <v>35</v>
      </c>
      <c r="BX528" s="14" t="s">
        <v>35</v>
      </c>
      <c r="BY528" s="14" t="s">
        <v>35</v>
      </c>
      <c r="BZ528" s="14" t="s">
        <v>35</v>
      </c>
      <c r="CA528" s="14" t="s">
        <v>35</v>
      </c>
      <c r="CB528" s="14" t="s">
        <v>35</v>
      </c>
      <c r="CC528" s="14">
        <v>1.59</v>
      </c>
      <c r="CD528" s="14">
        <v>1.59</v>
      </c>
      <c r="CE528" s="14">
        <v>1.59</v>
      </c>
      <c r="CF528" s="14">
        <v>1.59</v>
      </c>
      <c r="CG528" s="14">
        <v>1.59</v>
      </c>
      <c r="CH528" s="14">
        <v>1.59</v>
      </c>
      <c r="CI528" s="14">
        <v>1.56</v>
      </c>
      <c r="CJ528" s="14">
        <f>INDEX('Monthy Targets'!AC:AC,(MATCH(FY2019_ALL_Targets!$B:$B,'Monthy Targets'!$B:$B,0)))</f>
        <v>1.56</v>
      </c>
      <c r="CK528" s="14">
        <f>INDEX('Monthy Targets'!AD:AD,(MATCH(FY2019_ALL_Targets!$B:$B,'Monthy Targets'!$B:$B,0)))</f>
        <v>1.56</v>
      </c>
      <c r="CL528" s="14">
        <f>INDEX('Monthy Targets'!AE:AE,(MATCH(FY2019_ALL_Targets!$B:$B,'Monthy Targets'!$B:$B,0)))</f>
        <v>1.56</v>
      </c>
      <c r="CM528" s="14">
        <f>INDEX('Monthy Targets'!AF:AF,(MATCH(FY2019_ALL_Targets!$B:$B,'Monthy Targets'!$B:$B,0)))</f>
        <v>1.56</v>
      </c>
      <c r="CN528" s="14">
        <f>INDEX('Monthy Targets'!AG:AG,(MATCH(FY2019_ALL_Targets!$B:$B,'Monthy Targets'!$B:$B,0)))</f>
        <v>1.56</v>
      </c>
      <c r="CO528" s="14">
        <v>0.11</v>
      </c>
      <c r="CP528" s="14">
        <v>0.11</v>
      </c>
      <c r="CQ528" s="14">
        <v>0.11</v>
      </c>
      <c r="CR528" s="14">
        <v>0.11</v>
      </c>
      <c r="CS528" s="14">
        <v>0.11</v>
      </c>
      <c r="CT528" s="14">
        <v>0.11</v>
      </c>
      <c r="CU528" s="14">
        <v>0.11</v>
      </c>
      <c r="CV528" s="14">
        <v>0.11</v>
      </c>
      <c r="CW528" s="14">
        <v>0.11</v>
      </c>
      <c r="CX528" s="14">
        <v>0.11</v>
      </c>
      <c r="CY528" s="14">
        <v>0.11</v>
      </c>
      <c r="CZ528" s="14">
        <v>0.11</v>
      </c>
      <c r="DA528" s="14">
        <f>IF('QIPP Scorecard'!$AA$1=4,IF(FY2019_ALL_Targets!$BU528="Yes",INDEX('Final Comp Values'!$BN:$BN,MATCH(FY2019_ALL_Targets!$A528,'Final Comp Values'!$B:$B,0)),IF($BU528="Min Data",0,0)),0)</f>
        <v>0.11</v>
      </c>
      <c r="DB528" s="14">
        <f>IF('QIPP Scorecard'!$AA$1=4,IF(FY2019_ALL_Targets!$BV528="Yes",INDEX('Final Comp Values'!$BN:$BN,MATCH(FY2019_ALL_Targets!$A528,'Final Comp Values'!$B:$B,0)),IF($BV528="Min Data",0,0)),0)</f>
        <v>0.11</v>
      </c>
      <c r="DC528" s="14">
        <f>IF('QIPP Scorecard'!$AA$1=4,IF(FY2019_ALL_Targets!$BW528="Yes",INDEX('Final Comp Values'!$BN:$BN,MATCH(FY2019_ALL_Targets!$A528,'Final Comp Values'!$B:$B,0)),IF(CI528="Min Data",0,0)),0)</f>
        <v>0.11</v>
      </c>
      <c r="DD528" s="14">
        <f>IF('QIPP Scorecard'!$AA$1=4,IF(FY2019_ALL_Targets!$BX528="Yes",INDEX('Final Comp Values'!$BN:$BN,MATCH(FY2019_ALL_Targets!$A528,'Final Comp Values'!$B:$B,0)),IF($BX528="Min Data",0,0)),0)</f>
        <v>0.11</v>
      </c>
      <c r="DE528" s="14">
        <v>0.2</v>
      </c>
      <c r="DF528" s="14">
        <v>0.2</v>
      </c>
      <c r="DG528" s="14">
        <v>0.2</v>
      </c>
      <c r="DH528" s="14">
        <v>0.2</v>
      </c>
      <c r="DI528" s="14">
        <v>0.2</v>
      </c>
      <c r="DJ528" s="14">
        <v>0.2</v>
      </c>
      <c r="DK528" s="14">
        <v>0.2</v>
      </c>
      <c r="DL528" s="14">
        <v>0.2</v>
      </c>
      <c r="DM528" s="14">
        <v>0.2</v>
      </c>
      <c r="DN528" s="14">
        <v>0.2</v>
      </c>
      <c r="DO528" s="14">
        <v>0.2</v>
      </c>
      <c r="DP528" s="14">
        <v>0.2</v>
      </c>
      <c r="DQ528" s="14">
        <f>IF('QIPP Scorecard'!$AA$1=4,IF(FY2019_ALL_Targets!$BY528="Yes",INDEX('Final Comp Values'!$BK:$BK,MATCH(FY2019_ALL_Targets!$A528,'Final Comp Values'!$B:$B,0)),IF($BY528="Min Data",0,0)),0)</f>
        <v>0.2</v>
      </c>
      <c r="DR528" s="14">
        <f>IF('QIPP Scorecard'!$AA$1=4,IF(FY2019_ALL_Targets!$BZ528="Yes",INDEX('Final Comp Values'!$BO:$BO,MATCH(FY2019_ALL_Targets!$A528,'Final Comp Values'!$B:$B,0)),IF($BZ528="Min Data",0,0)),0)</f>
        <v>0.2</v>
      </c>
      <c r="DS528" s="14">
        <f>IF('QIPP Scorecard'!$AA$1=4,IF(FY2019_ALL_Targets!$CA528="Yes",INDEX('Final Comp Values'!$BO:$BO,MATCH(FY2019_ALL_Targets!$A528,'Final Comp Values'!$B:$B,0)),IF($CA528="Min Data",0,0)),0)</f>
        <v>0.2</v>
      </c>
      <c r="DT528" s="14">
        <f>IF('QIPP Scorecard'!$AA$1=4,IF(FY2019_ALL_Targets!$CB528="Yes",INDEX('Final Comp Values'!$BO:$BO,MATCH(FY2019_ALL_Targets!$A528,'Final Comp Values'!$B:$B,0)),IF($CB528="Min Data",0,0)),0)</f>
        <v>0.2</v>
      </c>
      <c r="DU528" s="14">
        <v>0.28000000000000003</v>
      </c>
      <c r="DV528" s="14">
        <v>0.32</v>
      </c>
      <c r="DW528" s="14">
        <v>0.33</v>
      </c>
      <c r="DX528" s="14">
        <v>0.33</v>
      </c>
      <c r="DY528" s="12">
        <f t="shared" si="41"/>
        <v>0</v>
      </c>
      <c r="DZ528" s="12">
        <f t="shared" si="42"/>
        <v>0</v>
      </c>
      <c r="EA528" s="12">
        <f t="shared" si="43"/>
        <v>0</v>
      </c>
      <c r="EB528" s="12">
        <f t="shared" si="44"/>
        <v>0</v>
      </c>
    </row>
    <row r="529" spans="1:132" x14ac:dyDescent="0.25">
      <c r="A529" s="297">
        <v>105682</v>
      </c>
      <c r="B529" s="347">
        <v>676356</v>
      </c>
      <c r="C529" s="297">
        <v>1025569</v>
      </c>
      <c r="D529" s="14">
        <v>1871032292</v>
      </c>
      <c r="E529" s="26" t="s">
        <v>930</v>
      </c>
      <c r="F529" s="26" t="str">
        <f>INDEX('Mar - Aug'!X:X,MATCH(A529,'Mar - Aug'!B:B,0))</f>
        <v>Harris</v>
      </c>
      <c r="G529" s="26" t="s">
        <v>3016</v>
      </c>
      <c r="H529" s="26"/>
      <c r="I529" s="26" t="str">
        <f t="shared" si="40"/>
        <v/>
      </c>
      <c r="J529" s="299" t="s">
        <v>402</v>
      </c>
      <c r="K529" s="299" t="s">
        <v>978</v>
      </c>
      <c r="L529" s="299" t="s">
        <v>403</v>
      </c>
      <c r="M529" s="13">
        <v>1.6528930000000001E-2</v>
      </c>
      <c r="N529" s="13">
        <v>9.3922640000000002E-2</v>
      </c>
      <c r="O529" s="13">
        <v>0</v>
      </c>
      <c r="P529" s="13">
        <v>6.7567580000000002E-2</v>
      </c>
      <c r="Q529" s="13">
        <v>3.3690650000000003E-2</v>
      </c>
      <c r="R529" s="13">
        <v>5.5747400000000003E-2</v>
      </c>
      <c r="S529" s="13">
        <v>3.7344499999999998E-3</v>
      </c>
      <c r="T529" s="13">
        <v>0.15247816</v>
      </c>
      <c r="U529" s="13">
        <v>3.3690650000000003E-2</v>
      </c>
      <c r="V529" s="13">
        <v>9.2325955119999997E-2</v>
      </c>
      <c r="W529" s="13">
        <v>3.7344499999999998E-3</v>
      </c>
      <c r="X529" s="13">
        <v>0.15247816</v>
      </c>
      <c r="Y529" s="13">
        <v>3.3690650000000003E-2</v>
      </c>
      <c r="Z529" s="13">
        <v>8.9226507999999996E-2</v>
      </c>
      <c r="AA529" s="13">
        <v>3.7344499999999998E-3</v>
      </c>
      <c r="AB529" s="13">
        <v>0.15247816</v>
      </c>
      <c r="AC529" s="13">
        <v>3.3690650000000003E-2</v>
      </c>
      <c r="AD529" s="13">
        <v>9.0729270240000007E-2</v>
      </c>
      <c r="AE529" s="13">
        <v>3.7344499999999998E-3</v>
      </c>
      <c r="AF529" s="13">
        <v>0.15247816</v>
      </c>
      <c r="AG529" s="13">
        <v>3.3690650000000003E-2</v>
      </c>
      <c r="AH529" s="13">
        <v>8.4530376000000004E-2</v>
      </c>
      <c r="AI529" s="13">
        <v>3.7344499999999998E-3</v>
      </c>
      <c r="AJ529" s="13">
        <v>0.15247816</v>
      </c>
      <c r="AK529" s="13">
        <v>3.3690650000000003E-2</v>
      </c>
      <c r="AL529" s="13">
        <v>8.9132585360000002E-2</v>
      </c>
      <c r="AM529" s="13">
        <v>3.7344499999999998E-3</v>
      </c>
      <c r="AN529" s="13">
        <v>0.15247816</v>
      </c>
      <c r="AO529" s="13">
        <v>3.3690650000000003E-2</v>
      </c>
      <c r="AP529" s="13">
        <v>7.9834243999999999E-2</v>
      </c>
      <c r="AQ529" s="13">
        <v>3.7344499999999998E-3</v>
      </c>
      <c r="AR529" s="13">
        <v>0.15247816</v>
      </c>
      <c r="AS529" s="13">
        <v>3.3690650000000003E-2</v>
      </c>
      <c r="AT529" s="13">
        <v>8.7348055199999997E-2</v>
      </c>
      <c r="AU529" s="13">
        <v>3.7344499999999998E-3</v>
      </c>
      <c r="AV529" s="13">
        <v>0.15247816</v>
      </c>
      <c r="AW529" s="13">
        <v>3.3690650000000003E-2</v>
      </c>
      <c r="AX529" s="13">
        <v>7.5138112000000007E-2</v>
      </c>
      <c r="AY529" s="13">
        <v>3.7344499999999998E-3</v>
      </c>
      <c r="AZ529" s="13">
        <v>0.15247816</v>
      </c>
      <c r="BA529" s="86">
        <v>2.8985507246376802E-2</v>
      </c>
      <c r="BB529" s="86">
        <v>0</v>
      </c>
      <c r="BC529" s="13">
        <v>0</v>
      </c>
      <c r="BD529" s="13">
        <v>6.5573770491803296E-2</v>
      </c>
      <c r="BE529" s="14">
        <v>2.8169014084507001E-2</v>
      </c>
      <c r="BF529" s="14">
        <v>8.7719298245614002E-2</v>
      </c>
      <c r="BG529" s="14">
        <v>0</v>
      </c>
      <c r="BH529" s="14">
        <v>7.8125E-2</v>
      </c>
      <c r="BI529" s="14">
        <v>1.3157894736842099E-2</v>
      </c>
      <c r="BJ529" s="14">
        <v>0.05</v>
      </c>
      <c r="BK529" s="14">
        <v>0</v>
      </c>
      <c r="BL529" s="430">
        <v>8.9552238805970102E-2</v>
      </c>
      <c r="BM529" s="14">
        <v>1.3333333333333299E-2</v>
      </c>
      <c r="BN529" s="14">
        <v>1.88679245283019E-2</v>
      </c>
      <c r="BO529" s="14">
        <v>0</v>
      </c>
      <c r="BP529" s="14">
        <v>9.0909090909090898E-2</v>
      </c>
      <c r="BQ529" s="86">
        <v>1.3333333333333299E-2</v>
      </c>
      <c r="BR529" s="86">
        <v>1.88679245283019E-2</v>
      </c>
      <c r="BS529" s="86">
        <v>0</v>
      </c>
      <c r="BT529" s="86">
        <v>9.0909090909090898E-2</v>
      </c>
      <c r="BU529" s="14" t="s">
        <v>35</v>
      </c>
      <c r="BV529" s="14" t="s">
        <v>35</v>
      </c>
      <c r="BW529" s="14" t="s">
        <v>35</v>
      </c>
      <c r="BX529" s="14" t="s">
        <v>35</v>
      </c>
      <c r="BY529" s="14" t="s">
        <v>35</v>
      </c>
      <c r="BZ529" s="14" t="s">
        <v>35</v>
      </c>
      <c r="CA529" s="14" t="s">
        <v>35</v>
      </c>
      <c r="CB529" s="14" t="s">
        <v>35</v>
      </c>
      <c r="CC529" s="14">
        <v>3.62</v>
      </c>
      <c r="CD529" s="14">
        <v>3.62</v>
      </c>
      <c r="CE529" s="14">
        <v>3.62</v>
      </c>
      <c r="CF529" s="14">
        <v>3.62</v>
      </c>
      <c r="CG529" s="14">
        <v>3.62</v>
      </c>
      <c r="CH529" s="14">
        <v>3.62</v>
      </c>
      <c r="CI529" s="14">
        <v>3.59</v>
      </c>
      <c r="CJ529" s="14">
        <f>INDEX('Monthy Targets'!AC:AC,(MATCH(FY2019_ALL_Targets!$B:$B,'Monthy Targets'!$B:$B,0)))</f>
        <v>3.57</v>
      </c>
      <c r="CK529" s="14">
        <f>INDEX('Monthy Targets'!AD:AD,(MATCH(FY2019_ALL_Targets!$B:$B,'Monthy Targets'!$B:$B,0)))</f>
        <v>3.57</v>
      </c>
      <c r="CL529" s="14">
        <f>INDEX('Monthy Targets'!AE:AE,(MATCH(FY2019_ALL_Targets!$B:$B,'Monthy Targets'!$B:$B,0)))</f>
        <v>3.57</v>
      </c>
      <c r="CM529" s="14">
        <f>INDEX('Monthy Targets'!AF:AF,(MATCH(FY2019_ALL_Targets!$B:$B,'Monthy Targets'!$B:$B,0)))</f>
        <v>3.57</v>
      </c>
      <c r="CN529" s="14">
        <f>INDEX('Monthy Targets'!AG:AG,(MATCH(FY2019_ALL_Targets!$B:$B,'Monthy Targets'!$B:$B,0)))</f>
        <v>3.57</v>
      </c>
      <c r="CO529" s="14">
        <v>0.25</v>
      </c>
      <c r="CP529" s="14">
        <v>0.25</v>
      </c>
      <c r="CQ529" s="14">
        <v>0.25</v>
      </c>
      <c r="CR529" s="14">
        <v>0.25</v>
      </c>
      <c r="CS529" s="14">
        <v>0.25</v>
      </c>
      <c r="CT529" s="14">
        <v>0.25</v>
      </c>
      <c r="CU529" s="14">
        <v>0.25</v>
      </c>
      <c r="CV529" s="14">
        <v>0.25</v>
      </c>
      <c r="CW529" s="14">
        <v>0.24</v>
      </c>
      <c r="CX529" s="14">
        <v>0.24</v>
      </c>
      <c r="CY529" s="14">
        <v>0.24</v>
      </c>
      <c r="CZ529" s="14">
        <v>0.24</v>
      </c>
      <c r="DA529" s="14">
        <f>IF('QIPP Scorecard'!$AA$1=4,IF(FY2019_ALL_Targets!$BU529="Yes",INDEX('Final Comp Values'!$BN:$BN,MATCH(FY2019_ALL_Targets!$A529,'Final Comp Values'!$B:$B,0)),IF($BU529="Min Data",0,0)),0)</f>
        <v>0.24</v>
      </c>
      <c r="DB529" s="14">
        <f>IF('QIPP Scorecard'!$AA$1=4,IF(FY2019_ALL_Targets!$BV529="Yes",INDEX('Final Comp Values'!$BN:$BN,MATCH(FY2019_ALL_Targets!$A529,'Final Comp Values'!$B:$B,0)),IF($BV529="Min Data",0,0)),0)</f>
        <v>0.24</v>
      </c>
      <c r="DC529" s="14">
        <f>IF('QIPP Scorecard'!$AA$1=4,IF(FY2019_ALL_Targets!$BW529="Yes",INDEX('Final Comp Values'!$BN:$BN,MATCH(FY2019_ALL_Targets!$A529,'Final Comp Values'!$B:$B,0)),IF(CI529="Min Data",0,0)),0)</f>
        <v>0.24</v>
      </c>
      <c r="DD529" s="14">
        <f>IF('QIPP Scorecard'!$AA$1=4,IF(FY2019_ALL_Targets!$BX529="Yes",INDEX('Final Comp Values'!$BN:$BN,MATCH(FY2019_ALL_Targets!$A529,'Final Comp Values'!$B:$B,0)),IF($BX529="Min Data",0,0)),0)</f>
        <v>0.24</v>
      </c>
      <c r="DE529" s="14">
        <v>0.46</v>
      </c>
      <c r="DF529" s="14">
        <v>0.46</v>
      </c>
      <c r="DG529" s="14">
        <v>0.46</v>
      </c>
      <c r="DH529" s="14">
        <v>0.46</v>
      </c>
      <c r="DI529" s="14">
        <v>0.46</v>
      </c>
      <c r="DJ529" s="14">
        <v>0</v>
      </c>
      <c r="DK529" s="14">
        <v>0.46</v>
      </c>
      <c r="DL529" s="14">
        <v>0.46</v>
      </c>
      <c r="DM529" s="14">
        <v>0.45</v>
      </c>
      <c r="DN529" s="14">
        <v>0.45</v>
      </c>
      <c r="DO529" s="14">
        <v>0.45</v>
      </c>
      <c r="DP529" s="14">
        <v>0.45</v>
      </c>
      <c r="DQ529" s="14">
        <f>IF('QIPP Scorecard'!$AA$1=4,IF(FY2019_ALL_Targets!$BY529="Yes",INDEX('Final Comp Values'!$BK:$BK,MATCH(FY2019_ALL_Targets!$A529,'Final Comp Values'!$B:$B,0)),IF($BY529="Min Data",0,0)),0)</f>
        <v>0.45</v>
      </c>
      <c r="DR529" s="14">
        <f>IF('QIPP Scorecard'!$AA$1=4,IF(FY2019_ALL_Targets!$BZ529="Yes",INDEX('Final Comp Values'!$BO:$BO,MATCH(FY2019_ALL_Targets!$A529,'Final Comp Values'!$B:$B,0)),IF($BZ529="Min Data",0,0)),0)</f>
        <v>0.45</v>
      </c>
      <c r="DS529" s="14">
        <f>IF('QIPP Scorecard'!$AA$1=4,IF(FY2019_ALL_Targets!$CA529="Yes",INDEX('Final Comp Values'!$BO:$BO,MATCH(FY2019_ALL_Targets!$A529,'Final Comp Values'!$B:$B,0)),IF($CA529="Min Data",0,0)),0)</f>
        <v>0.45</v>
      </c>
      <c r="DT529" s="14">
        <f>IF('QIPP Scorecard'!$AA$1=4,IF(FY2019_ALL_Targets!$CB529="Yes",INDEX('Final Comp Values'!$BO:$BO,MATCH(FY2019_ALL_Targets!$A529,'Final Comp Values'!$B:$B,0)),IF($CB529="Min Data",0,0)),0)</f>
        <v>0.45</v>
      </c>
      <c r="DU529" s="14">
        <v>0.64</v>
      </c>
      <c r="DV529" s="14">
        <v>0.68</v>
      </c>
      <c r="DW529" s="14">
        <v>0.76</v>
      </c>
      <c r="DX529" s="14">
        <v>0.74</v>
      </c>
      <c r="DY529" s="12">
        <f t="shared" si="41"/>
        <v>0</v>
      </c>
      <c r="DZ529" s="12">
        <f t="shared" si="42"/>
        <v>0</v>
      </c>
      <c r="EA529" s="12">
        <f t="shared" si="43"/>
        <v>0</v>
      </c>
      <c r="EB529" s="12">
        <f t="shared" si="44"/>
        <v>0</v>
      </c>
    </row>
    <row r="530" spans="1:132" x14ac:dyDescent="0.25">
      <c r="A530" s="297">
        <v>105818</v>
      </c>
      <c r="B530" s="347">
        <v>676357</v>
      </c>
      <c r="C530" s="297">
        <v>1026524</v>
      </c>
      <c r="D530" s="14">
        <v>1669860433</v>
      </c>
      <c r="E530" s="26" t="s">
        <v>930</v>
      </c>
      <c r="F530" s="26" t="str">
        <f>INDEX('Mar - Aug'!X:X,MATCH(A530,'Mar - Aug'!B:B,0))</f>
        <v>Harris</v>
      </c>
      <c r="G530" s="26" t="s">
        <v>3016</v>
      </c>
      <c r="H530" s="26"/>
      <c r="I530" s="26" t="str">
        <f t="shared" si="40"/>
        <v/>
      </c>
      <c r="J530" s="299" t="s">
        <v>2806</v>
      </c>
      <c r="K530" s="299" t="s">
        <v>2807</v>
      </c>
      <c r="L530" s="299" t="s">
        <v>2808</v>
      </c>
      <c r="M530" s="13">
        <v>3.4313700000000003E-2</v>
      </c>
      <c r="N530" s="13">
        <v>9.6296290000000007E-2</v>
      </c>
      <c r="O530" s="13">
        <v>0</v>
      </c>
      <c r="P530" s="13">
        <v>0.12000001</v>
      </c>
      <c r="Q530" s="13">
        <v>3.3690650000000003E-2</v>
      </c>
      <c r="R530" s="13">
        <v>5.5747400000000003E-2</v>
      </c>
      <c r="S530" s="13">
        <v>3.7344499999999998E-3</v>
      </c>
      <c r="T530" s="13">
        <v>0.15247816</v>
      </c>
      <c r="U530" s="13">
        <v>3.3730367099999999E-2</v>
      </c>
      <c r="V530" s="13">
        <v>9.4659253070000005E-2</v>
      </c>
      <c r="W530" s="13">
        <v>3.7344499999999998E-3</v>
      </c>
      <c r="X530" s="13">
        <v>0.15247816</v>
      </c>
      <c r="Y530" s="13">
        <v>3.3690650000000003E-2</v>
      </c>
      <c r="Z530" s="13">
        <v>9.1481475500000006E-2</v>
      </c>
      <c r="AA530" s="13">
        <v>3.7344499999999998E-3</v>
      </c>
      <c r="AB530" s="13">
        <v>0.15247816</v>
      </c>
      <c r="AC530" s="13">
        <v>3.3690650000000003E-2</v>
      </c>
      <c r="AD530" s="13">
        <v>9.3022216140000002E-2</v>
      </c>
      <c r="AE530" s="13">
        <v>3.7344499999999998E-3</v>
      </c>
      <c r="AF530" s="13">
        <v>0.15247816</v>
      </c>
      <c r="AG530" s="13">
        <v>3.3690650000000003E-2</v>
      </c>
      <c r="AH530" s="13">
        <v>8.6666661000000006E-2</v>
      </c>
      <c r="AI530" s="13">
        <v>3.7344499999999998E-3</v>
      </c>
      <c r="AJ530" s="13">
        <v>0.15247816</v>
      </c>
      <c r="AK530" s="13">
        <v>3.3690650000000003E-2</v>
      </c>
      <c r="AL530" s="13">
        <v>9.138517921E-2</v>
      </c>
      <c r="AM530" s="13">
        <v>3.7344499999999998E-3</v>
      </c>
      <c r="AN530" s="13">
        <v>0.15247816</v>
      </c>
      <c r="AO530" s="13">
        <v>3.3690650000000003E-2</v>
      </c>
      <c r="AP530" s="13">
        <v>8.1851846500000006E-2</v>
      </c>
      <c r="AQ530" s="13">
        <v>3.7344499999999998E-3</v>
      </c>
      <c r="AR530" s="13">
        <v>0.15247816</v>
      </c>
      <c r="AS530" s="13">
        <v>3.3690650000000003E-2</v>
      </c>
      <c r="AT530" s="13">
        <v>8.9555549700000001E-2</v>
      </c>
      <c r="AU530" s="13">
        <v>3.7344499999999998E-3</v>
      </c>
      <c r="AV530" s="13">
        <v>0.15247816</v>
      </c>
      <c r="AW530" s="13">
        <v>3.3690650000000003E-2</v>
      </c>
      <c r="AX530" s="13">
        <v>7.7037032000000005E-2</v>
      </c>
      <c r="AY530" s="13">
        <v>3.7344499999999998E-3</v>
      </c>
      <c r="AZ530" s="13">
        <v>0.15247816</v>
      </c>
      <c r="BA530" s="86">
        <v>4.1666666666666699E-2</v>
      </c>
      <c r="BB530" s="86">
        <v>8.8235294117647106E-2</v>
      </c>
      <c r="BC530" s="13">
        <v>0</v>
      </c>
      <c r="BD530" s="13">
        <v>4.1666666666666699E-2</v>
      </c>
      <c r="BE530" s="14">
        <v>1.9607843137254902E-2</v>
      </c>
      <c r="BF530" s="14">
        <v>5.7142857142857099E-2</v>
      </c>
      <c r="BG530" s="14">
        <v>0</v>
      </c>
      <c r="BH530" s="14">
        <v>0.06</v>
      </c>
      <c r="BI530" s="14">
        <v>1.9230769230769201E-2</v>
      </c>
      <c r="BJ530" s="14">
        <v>2.5000000000000001E-2</v>
      </c>
      <c r="BK530" s="14">
        <v>0</v>
      </c>
      <c r="BL530" s="430">
        <v>7.8431372549019607E-2</v>
      </c>
      <c r="BM530" s="14">
        <v>3.8461538461538498E-2</v>
      </c>
      <c r="BN530" s="14">
        <v>5.5555555555555601E-2</v>
      </c>
      <c r="BO530" s="14">
        <v>0</v>
      </c>
      <c r="BP530" s="14">
        <v>0.06</v>
      </c>
      <c r="BQ530" s="86">
        <v>3.8461538461538498E-2</v>
      </c>
      <c r="BR530" s="86">
        <v>5.5555555555555601E-2</v>
      </c>
      <c r="BS530" s="86">
        <v>0</v>
      </c>
      <c r="BT530" s="86">
        <v>0.06</v>
      </c>
      <c r="BU530" s="14" t="s">
        <v>36</v>
      </c>
      <c r="BV530" s="14" t="s">
        <v>35</v>
      </c>
      <c r="BW530" s="14" t="s">
        <v>35</v>
      </c>
      <c r="BX530" s="14" t="s">
        <v>35</v>
      </c>
      <c r="BY530" s="14" t="s">
        <v>36</v>
      </c>
      <c r="BZ530" s="14" t="s">
        <v>35</v>
      </c>
      <c r="CA530" s="14" t="s">
        <v>35</v>
      </c>
      <c r="CB530" s="14" t="s">
        <v>35</v>
      </c>
      <c r="CC530" s="14">
        <v>1.69</v>
      </c>
      <c r="CD530" s="14">
        <v>1.69</v>
      </c>
      <c r="CE530" s="14">
        <v>1.69</v>
      </c>
      <c r="CF530" s="14">
        <v>1.69</v>
      </c>
      <c r="CG530" s="14">
        <v>1.69</v>
      </c>
      <c r="CH530" s="14">
        <v>1.69</v>
      </c>
      <c r="CI530" s="14">
        <v>1.68</v>
      </c>
      <c r="CJ530" s="14">
        <f>INDEX('Monthy Targets'!AC:AC,(MATCH(FY2019_ALL_Targets!$B:$B,'Monthy Targets'!$B:$B,0)))</f>
        <v>1.67</v>
      </c>
      <c r="CK530" s="14">
        <f>INDEX('Monthy Targets'!AD:AD,(MATCH(FY2019_ALL_Targets!$B:$B,'Monthy Targets'!$B:$B,0)))</f>
        <v>1.67</v>
      </c>
      <c r="CL530" s="14">
        <f>INDEX('Monthy Targets'!AE:AE,(MATCH(FY2019_ALL_Targets!$B:$B,'Monthy Targets'!$B:$B,0)))</f>
        <v>1.67</v>
      </c>
      <c r="CM530" s="14">
        <f>INDEX('Monthy Targets'!AF:AF,(MATCH(FY2019_ALL_Targets!$B:$B,'Monthy Targets'!$B:$B,0)))</f>
        <v>1.67</v>
      </c>
      <c r="CN530" s="14">
        <f>INDEX('Monthy Targets'!AG:AG,(MATCH(FY2019_ALL_Targets!$B:$B,'Monthy Targets'!$B:$B,0)))</f>
        <v>1.67</v>
      </c>
      <c r="CO530" s="14">
        <v>0</v>
      </c>
      <c r="CP530" s="14">
        <v>0.12</v>
      </c>
      <c r="CQ530" s="14">
        <v>0.12</v>
      </c>
      <c r="CR530" s="14">
        <v>0.12</v>
      </c>
      <c r="CS530" s="14">
        <v>0.12</v>
      </c>
      <c r="CT530" s="14">
        <v>0.12</v>
      </c>
      <c r="CU530" s="14">
        <v>0.12</v>
      </c>
      <c r="CV530" s="14">
        <v>0.12</v>
      </c>
      <c r="CW530" s="14">
        <v>0.11</v>
      </c>
      <c r="CX530" s="14">
        <v>0.11</v>
      </c>
      <c r="CY530" s="14">
        <v>0.11</v>
      </c>
      <c r="CZ530" s="14">
        <v>0.11</v>
      </c>
      <c r="DA530" s="14">
        <f>IF('QIPP Scorecard'!$AA$1=4,IF(FY2019_ALL_Targets!$BU530="Yes",INDEX('Final Comp Values'!$BN:$BN,MATCH(FY2019_ALL_Targets!$A530,'Final Comp Values'!$B:$B,0)),IF($BU530="Min Data",0,0)),0)</f>
        <v>0</v>
      </c>
      <c r="DB530" s="14">
        <f>IF('QIPP Scorecard'!$AA$1=4,IF(FY2019_ALL_Targets!$BV530="Yes",INDEX('Final Comp Values'!$BN:$BN,MATCH(FY2019_ALL_Targets!$A530,'Final Comp Values'!$B:$B,0)),IF($BV530="Min Data",0,0)),0)</f>
        <v>0.11</v>
      </c>
      <c r="DC530" s="14">
        <f>IF('QIPP Scorecard'!$AA$1=4,IF(FY2019_ALL_Targets!$BW530="Yes",INDEX('Final Comp Values'!$BN:$BN,MATCH(FY2019_ALL_Targets!$A530,'Final Comp Values'!$B:$B,0)),IF(CI530="Min Data",0,0)),0)</f>
        <v>0.11</v>
      </c>
      <c r="DD530" s="14">
        <f>IF('QIPP Scorecard'!$AA$1=4,IF(FY2019_ALL_Targets!$BX530="Yes",INDEX('Final Comp Values'!$BN:$BN,MATCH(FY2019_ALL_Targets!$A530,'Final Comp Values'!$B:$B,0)),IF($BX530="Min Data",0,0)),0)</f>
        <v>0.11</v>
      </c>
      <c r="DE530" s="14">
        <v>0</v>
      </c>
      <c r="DF530" s="14">
        <v>0.21</v>
      </c>
      <c r="DG530" s="14">
        <v>0.21</v>
      </c>
      <c r="DH530" s="14">
        <v>0.21</v>
      </c>
      <c r="DI530" s="14">
        <v>0.21</v>
      </c>
      <c r="DJ530" s="14">
        <v>0.21</v>
      </c>
      <c r="DK530" s="14">
        <v>0.21</v>
      </c>
      <c r="DL530" s="14">
        <v>0.21</v>
      </c>
      <c r="DM530" s="14">
        <v>0.21</v>
      </c>
      <c r="DN530" s="14">
        <v>0.21</v>
      </c>
      <c r="DO530" s="14">
        <v>0.21</v>
      </c>
      <c r="DP530" s="14">
        <v>0.21</v>
      </c>
      <c r="DQ530" s="14">
        <f>IF('QIPP Scorecard'!$AA$1=4,IF(FY2019_ALL_Targets!$BY530="Yes",INDEX('Final Comp Values'!$BK:$BK,MATCH(FY2019_ALL_Targets!$A530,'Final Comp Values'!$B:$B,0)),IF($BY530="Min Data",0,0)),0)</f>
        <v>0</v>
      </c>
      <c r="DR530" s="14">
        <f>IF('QIPP Scorecard'!$AA$1=4,IF(FY2019_ALL_Targets!$BZ530="Yes",INDEX('Final Comp Values'!$BO:$BO,MATCH(FY2019_ALL_Targets!$A530,'Final Comp Values'!$B:$B,0)),IF($BZ530="Min Data",0,0)),0)</f>
        <v>0.21</v>
      </c>
      <c r="DS530" s="14">
        <f>IF('QIPP Scorecard'!$AA$1=4,IF(FY2019_ALL_Targets!$CA530="Yes",INDEX('Final Comp Values'!$BO:$BO,MATCH(FY2019_ALL_Targets!$A530,'Final Comp Values'!$B:$B,0)),IF($CA530="Min Data",0,0)),0)</f>
        <v>0.21</v>
      </c>
      <c r="DT530" s="14">
        <f>IF('QIPP Scorecard'!$AA$1=4,IF(FY2019_ALL_Targets!$CB530="Yes",INDEX('Final Comp Values'!$BO:$BO,MATCH(FY2019_ALL_Targets!$A530,'Final Comp Values'!$B:$B,0)),IF($CB530="Min Data",0,0)),0)</f>
        <v>0.21</v>
      </c>
      <c r="DU530" s="14">
        <v>0.27</v>
      </c>
      <c r="DV530" s="14">
        <v>0.34</v>
      </c>
      <c r="DW530" s="14">
        <v>0.35</v>
      </c>
      <c r="DX530" s="14">
        <v>0.31</v>
      </c>
      <c r="DY530" s="12">
        <f t="shared" si="41"/>
        <v>1</v>
      </c>
      <c r="DZ530" s="12">
        <f t="shared" si="42"/>
        <v>1</v>
      </c>
      <c r="EA530" s="12">
        <f t="shared" si="43"/>
        <v>0</v>
      </c>
      <c r="EB530" s="12">
        <f t="shared" si="44"/>
        <v>0</v>
      </c>
    </row>
    <row r="531" spans="1:132" x14ac:dyDescent="0.25">
      <c r="A531" s="297">
        <v>105761</v>
      </c>
      <c r="B531" s="347">
        <v>676358</v>
      </c>
      <c r="C531" s="297">
        <v>1026643</v>
      </c>
      <c r="D531" s="14">
        <v>1699114785</v>
      </c>
      <c r="E531" s="26" t="s">
        <v>941</v>
      </c>
      <c r="F531" s="26" t="str">
        <f>INDEX('Mar - Aug'!X:X,MATCH(A531,'Mar - Aug'!B:B,0))</f>
        <v>Dallas</v>
      </c>
      <c r="G531" s="26" t="s">
        <v>3013</v>
      </c>
      <c r="H531" s="26"/>
      <c r="I531" s="26" t="str">
        <f t="shared" si="40"/>
        <v/>
      </c>
      <c r="J531" s="299" t="s">
        <v>406</v>
      </c>
      <c r="K531" s="299" t="s">
        <v>1002</v>
      </c>
      <c r="L531" s="299" t="s">
        <v>407</v>
      </c>
      <c r="M531" s="13">
        <v>4.4586000000000001E-2</v>
      </c>
      <c r="N531" s="13">
        <v>8.4821439999999998E-2</v>
      </c>
      <c r="O531" s="13">
        <v>0</v>
      </c>
      <c r="P531" s="13">
        <v>0.12871288</v>
      </c>
      <c r="Q531" s="13">
        <v>3.3690650000000003E-2</v>
      </c>
      <c r="R531" s="13">
        <v>5.5747400000000003E-2</v>
      </c>
      <c r="S531" s="13">
        <v>3.7344499999999998E-3</v>
      </c>
      <c r="T531" s="13">
        <v>0.15247816</v>
      </c>
      <c r="U531" s="13">
        <v>4.3828038E-2</v>
      </c>
      <c r="V531" s="13">
        <v>8.3379475519999996E-2</v>
      </c>
      <c r="W531" s="13">
        <v>3.7344499999999998E-3</v>
      </c>
      <c r="X531" s="13">
        <v>0.15247816</v>
      </c>
      <c r="Y531" s="13">
        <v>4.2356699999999997E-2</v>
      </c>
      <c r="Z531" s="13">
        <v>8.0580367999999999E-2</v>
      </c>
      <c r="AA531" s="13">
        <v>3.7344499999999998E-3</v>
      </c>
      <c r="AB531" s="13">
        <v>0.15247816</v>
      </c>
      <c r="AC531" s="13">
        <v>4.3070075999999999E-2</v>
      </c>
      <c r="AD531" s="13">
        <v>8.1937511039999994E-2</v>
      </c>
      <c r="AE531" s="13">
        <v>3.7344499999999998E-3</v>
      </c>
      <c r="AF531" s="13">
        <v>0.15247816</v>
      </c>
      <c r="AG531" s="13">
        <v>4.0127400000000001E-2</v>
      </c>
      <c r="AH531" s="13">
        <v>7.6339296000000001E-2</v>
      </c>
      <c r="AI531" s="13">
        <v>3.7344499999999998E-3</v>
      </c>
      <c r="AJ531" s="13">
        <v>0.15247816</v>
      </c>
      <c r="AK531" s="13">
        <v>4.2312113999999998E-2</v>
      </c>
      <c r="AL531" s="13">
        <v>8.0495546560000006E-2</v>
      </c>
      <c r="AM531" s="13">
        <v>3.7344499999999998E-3</v>
      </c>
      <c r="AN531" s="13">
        <v>0.15247816</v>
      </c>
      <c r="AO531" s="13">
        <v>3.7898099999999997E-2</v>
      </c>
      <c r="AP531" s="13">
        <v>7.2098224000000002E-2</v>
      </c>
      <c r="AQ531" s="13">
        <v>3.7344499999999998E-3</v>
      </c>
      <c r="AR531" s="13">
        <v>0.15247816</v>
      </c>
      <c r="AS531" s="13">
        <v>4.1464979999999999E-2</v>
      </c>
      <c r="AT531" s="13">
        <v>7.8883939200000003E-2</v>
      </c>
      <c r="AU531" s="13">
        <v>3.7344499999999998E-3</v>
      </c>
      <c r="AV531" s="13">
        <v>0.15247816</v>
      </c>
      <c r="AW531" s="13">
        <v>3.5668800000000001E-2</v>
      </c>
      <c r="AX531" s="13">
        <v>6.7857152000000004E-2</v>
      </c>
      <c r="AY531" s="13">
        <v>3.7344499999999998E-3</v>
      </c>
      <c r="AZ531" s="13">
        <v>0.15247816</v>
      </c>
      <c r="BA531" s="86">
        <v>2.5000000000000001E-2</v>
      </c>
      <c r="BB531" s="86">
        <v>5.9701492537313397E-2</v>
      </c>
      <c r="BC531" s="13">
        <v>0</v>
      </c>
      <c r="BD531" s="13">
        <v>2.66666666666667E-2</v>
      </c>
      <c r="BE531" s="14">
        <v>2.6315789473684199E-2</v>
      </c>
      <c r="BF531" s="14">
        <v>1.4285714285714299E-2</v>
      </c>
      <c r="BG531" s="14">
        <v>0</v>
      </c>
      <c r="BH531" s="14">
        <v>9.45945945945946E-2</v>
      </c>
      <c r="BI531" s="14">
        <v>5.4054054054054099E-2</v>
      </c>
      <c r="BJ531" s="14">
        <v>4.47761194029851E-2</v>
      </c>
      <c r="BK531" s="14">
        <v>0</v>
      </c>
      <c r="BL531" s="430">
        <v>8.4507042253521097E-2</v>
      </c>
      <c r="BM531" s="14">
        <v>6.4935064935064901E-2</v>
      </c>
      <c r="BN531" s="14">
        <v>3.2258064516128997E-2</v>
      </c>
      <c r="BO531" s="14">
        <v>0</v>
      </c>
      <c r="BP531" s="14">
        <v>0.123287671232877</v>
      </c>
      <c r="BQ531" s="86">
        <v>6.4935064935064901E-2</v>
      </c>
      <c r="BR531" s="86">
        <v>3.2258064516128997E-2</v>
      </c>
      <c r="BS531" s="86">
        <v>0</v>
      </c>
      <c r="BT531" s="86">
        <v>0.123287671232877</v>
      </c>
      <c r="BU531" s="14" t="s">
        <v>36</v>
      </c>
      <c r="BV531" s="14" t="s">
        <v>35</v>
      </c>
      <c r="BW531" s="14" t="s">
        <v>35</v>
      </c>
      <c r="BX531" s="14" t="s">
        <v>35</v>
      </c>
      <c r="BY531" s="14" t="s">
        <v>36</v>
      </c>
      <c r="BZ531" s="14" t="s">
        <v>35</v>
      </c>
      <c r="CA531" s="14" t="s">
        <v>35</v>
      </c>
      <c r="CB531" s="14" t="s">
        <v>35</v>
      </c>
      <c r="CC531" s="14">
        <v>3.52</v>
      </c>
      <c r="CD531" s="14">
        <v>3.52</v>
      </c>
      <c r="CE531" s="14">
        <v>3.52</v>
      </c>
      <c r="CF531" s="14">
        <v>3.52</v>
      </c>
      <c r="CG531" s="14">
        <v>3.52</v>
      </c>
      <c r="CH531" s="14">
        <v>3.52</v>
      </c>
      <c r="CI531" s="14">
        <v>3.41</v>
      </c>
      <c r="CJ531" s="14">
        <f>INDEX('Monthy Targets'!AC:AC,(MATCH(FY2019_ALL_Targets!$B:$B,'Monthy Targets'!$B:$B,0)))</f>
        <v>3.4</v>
      </c>
      <c r="CK531" s="14">
        <f>INDEX('Monthy Targets'!AD:AD,(MATCH(FY2019_ALL_Targets!$B:$B,'Monthy Targets'!$B:$B,0)))</f>
        <v>3.4</v>
      </c>
      <c r="CL531" s="14">
        <f>INDEX('Monthy Targets'!AE:AE,(MATCH(FY2019_ALL_Targets!$B:$B,'Monthy Targets'!$B:$B,0)))</f>
        <v>3.4</v>
      </c>
      <c r="CM531" s="14">
        <f>INDEX('Monthy Targets'!AF:AF,(MATCH(FY2019_ALL_Targets!$B:$B,'Monthy Targets'!$B:$B,0)))</f>
        <v>3.4</v>
      </c>
      <c r="CN531" s="14">
        <f>INDEX('Monthy Targets'!AG:AG,(MATCH(FY2019_ALL_Targets!$B:$B,'Monthy Targets'!$B:$B,0)))</f>
        <v>3.4</v>
      </c>
      <c r="CO531" s="14">
        <v>0.24</v>
      </c>
      <c r="CP531" s="14">
        <v>0.24</v>
      </c>
      <c r="CQ531" s="14">
        <v>0.24</v>
      </c>
      <c r="CR531" s="14">
        <v>0.24</v>
      </c>
      <c r="CS531" s="14">
        <v>0.24</v>
      </c>
      <c r="CT531" s="14">
        <v>0.24</v>
      </c>
      <c r="CU531" s="14">
        <v>0.24</v>
      </c>
      <c r="CV531" s="14">
        <v>0.24</v>
      </c>
      <c r="CW531" s="14">
        <v>0</v>
      </c>
      <c r="CX531" s="14">
        <v>0.23</v>
      </c>
      <c r="CY531" s="14">
        <v>0.23</v>
      </c>
      <c r="CZ531" s="14">
        <v>0.23</v>
      </c>
      <c r="DA531" s="14">
        <f>IF('QIPP Scorecard'!$AA$1=4,IF(FY2019_ALL_Targets!$BU531="Yes",INDEX('Final Comp Values'!$BN:$BN,MATCH(FY2019_ALL_Targets!$A531,'Final Comp Values'!$B:$B,0)),IF($BU531="Min Data",0,0)),0)</f>
        <v>0</v>
      </c>
      <c r="DB531" s="14">
        <f>IF('QIPP Scorecard'!$AA$1=4,IF(FY2019_ALL_Targets!$BV531="Yes",INDEX('Final Comp Values'!$BN:$BN,MATCH(FY2019_ALL_Targets!$A531,'Final Comp Values'!$B:$B,0)),IF($BV531="Min Data",0,0)),0)</f>
        <v>0.23</v>
      </c>
      <c r="DC531" s="14">
        <f>IF('QIPP Scorecard'!$AA$1=4,IF(FY2019_ALL_Targets!$BW531="Yes",INDEX('Final Comp Values'!$BN:$BN,MATCH(FY2019_ALL_Targets!$A531,'Final Comp Values'!$B:$B,0)),IF(CI531="Min Data",0,0)),0)</f>
        <v>0.23</v>
      </c>
      <c r="DD531" s="14">
        <f>IF('QIPP Scorecard'!$AA$1=4,IF(FY2019_ALL_Targets!$BX531="Yes",INDEX('Final Comp Values'!$BN:$BN,MATCH(FY2019_ALL_Targets!$A531,'Final Comp Values'!$B:$B,0)),IF($BX531="Min Data",0,0)),0)</f>
        <v>0.23</v>
      </c>
      <c r="DE531" s="14">
        <v>0.44</v>
      </c>
      <c r="DF531" s="14">
        <v>0.44</v>
      </c>
      <c r="DG531" s="14">
        <v>0.44</v>
      </c>
      <c r="DH531" s="14">
        <v>0.44</v>
      </c>
      <c r="DI531" s="14">
        <v>0.44</v>
      </c>
      <c r="DJ531" s="14">
        <v>0.44</v>
      </c>
      <c r="DK531" s="14">
        <v>0.44</v>
      </c>
      <c r="DL531" s="14">
        <v>0.44</v>
      </c>
      <c r="DM531" s="14">
        <v>0</v>
      </c>
      <c r="DN531" s="14">
        <v>0.43</v>
      </c>
      <c r="DO531" s="14">
        <v>0.43</v>
      </c>
      <c r="DP531" s="14">
        <v>0.43</v>
      </c>
      <c r="DQ531" s="14">
        <f>IF('QIPP Scorecard'!$AA$1=4,IF(FY2019_ALL_Targets!$BY531="Yes",INDEX('Final Comp Values'!$BK:$BK,MATCH(FY2019_ALL_Targets!$A531,'Final Comp Values'!$B:$B,0)),IF($BY531="Min Data",0,0)),0)</f>
        <v>0</v>
      </c>
      <c r="DR531" s="14">
        <f>IF('QIPP Scorecard'!$AA$1=4,IF(FY2019_ALL_Targets!$BZ531="Yes",INDEX('Final Comp Values'!$BO:$BO,MATCH(FY2019_ALL_Targets!$A531,'Final Comp Values'!$B:$B,0)),IF($BZ531="Min Data",0,0)),0)</f>
        <v>0.43</v>
      </c>
      <c r="DS531" s="14">
        <f>IF('QIPP Scorecard'!$AA$1=4,IF(FY2019_ALL_Targets!$CA531="Yes",INDEX('Final Comp Values'!$BO:$BO,MATCH(FY2019_ALL_Targets!$A531,'Final Comp Values'!$B:$B,0)),IF($CA531="Min Data",0,0)),0)</f>
        <v>0.43</v>
      </c>
      <c r="DT531" s="14">
        <f>IF('QIPP Scorecard'!$AA$1=4,IF(FY2019_ALL_Targets!$CB531="Yes",INDEX('Final Comp Values'!$BO:$BO,MATCH(FY2019_ALL_Targets!$A531,'Final Comp Values'!$B:$B,0)),IF($CB531="Min Data",0,0)),0)</f>
        <v>0.43</v>
      </c>
      <c r="DU531" s="14">
        <v>0.63</v>
      </c>
      <c r="DV531" s="14">
        <v>0.71</v>
      </c>
      <c r="DW531" s="14">
        <v>0.66</v>
      </c>
      <c r="DX531" s="14">
        <v>0.65</v>
      </c>
      <c r="DY531" s="12">
        <f t="shared" si="41"/>
        <v>1</v>
      </c>
      <c r="DZ531" s="12">
        <f t="shared" si="42"/>
        <v>1</v>
      </c>
      <c r="EA531" s="12">
        <f t="shared" si="43"/>
        <v>0</v>
      </c>
      <c r="EB531" s="12">
        <f t="shared" si="44"/>
        <v>0</v>
      </c>
    </row>
    <row r="532" spans="1:132" x14ac:dyDescent="0.25">
      <c r="A532" s="297">
        <v>105594</v>
      </c>
      <c r="B532" s="347">
        <v>676362</v>
      </c>
      <c r="C532" s="297">
        <v>1028812</v>
      </c>
      <c r="D532" s="14">
        <v>1801239033</v>
      </c>
      <c r="E532" s="26" t="s">
        <v>930</v>
      </c>
      <c r="F532" s="26" t="str">
        <f>INDEX('Mar - Aug'!X:X,MATCH(A532,'Mar - Aug'!B:B,0))</f>
        <v>Harris</v>
      </c>
      <c r="G532" s="26" t="s">
        <v>3016</v>
      </c>
      <c r="H532" s="26"/>
      <c r="I532" s="26" t="str">
        <f t="shared" si="40"/>
        <v/>
      </c>
      <c r="J532" s="299" t="s">
        <v>397</v>
      </c>
      <c r="K532" s="299" t="s">
        <v>978</v>
      </c>
      <c r="L532" s="299" t="s">
        <v>398</v>
      </c>
      <c r="M532" s="13">
        <v>3.0985929999999998E-2</v>
      </c>
      <c r="N532" s="13">
        <v>8.9041110000000007E-2</v>
      </c>
      <c r="O532" s="13">
        <v>0</v>
      </c>
      <c r="P532" s="13">
        <v>0.13513516</v>
      </c>
      <c r="Q532" s="13">
        <v>3.3690650000000003E-2</v>
      </c>
      <c r="R532" s="13">
        <v>5.5747400000000003E-2</v>
      </c>
      <c r="S532" s="13">
        <v>3.7344499999999998E-3</v>
      </c>
      <c r="T532" s="13">
        <v>0.15247816</v>
      </c>
      <c r="U532" s="13">
        <v>3.3690650000000003E-2</v>
      </c>
      <c r="V532" s="13">
        <v>8.7527411129999996E-2</v>
      </c>
      <c r="W532" s="13">
        <v>3.7344499999999998E-3</v>
      </c>
      <c r="X532" s="13">
        <v>0.15247816</v>
      </c>
      <c r="Y532" s="13">
        <v>3.3690650000000003E-2</v>
      </c>
      <c r="Z532" s="13">
        <v>8.4589054499999997E-2</v>
      </c>
      <c r="AA532" s="13">
        <v>3.7344499999999998E-3</v>
      </c>
      <c r="AB532" s="13">
        <v>0.15247816</v>
      </c>
      <c r="AC532" s="13">
        <v>3.3690650000000003E-2</v>
      </c>
      <c r="AD532" s="13">
        <v>8.601371226E-2</v>
      </c>
      <c r="AE532" s="13">
        <v>3.7344499999999998E-3</v>
      </c>
      <c r="AF532" s="13">
        <v>0.15247816</v>
      </c>
      <c r="AG532" s="13">
        <v>3.3690650000000003E-2</v>
      </c>
      <c r="AH532" s="13">
        <v>8.0136999E-2</v>
      </c>
      <c r="AI532" s="13">
        <v>3.7344499999999998E-3</v>
      </c>
      <c r="AJ532" s="13">
        <v>0.15247816</v>
      </c>
      <c r="AK532" s="13">
        <v>3.3690650000000003E-2</v>
      </c>
      <c r="AL532" s="13">
        <v>8.4500013390000003E-2</v>
      </c>
      <c r="AM532" s="13">
        <v>3.7344499999999998E-3</v>
      </c>
      <c r="AN532" s="13">
        <v>0.15247816</v>
      </c>
      <c r="AO532" s="13">
        <v>3.3690650000000003E-2</v>
      </c>
      <c r="AP532" s="13">
        <v>7.5684943500000004E-2</v>
      </c>
      <c r="AQ532" s="13">
        <v>3.7344499999999998E-3</v>
      </c>
      <c r="AR532" s="13">
        <v>0.15247816</v>
      </c>
      <c r="AS532" s="13">
        <v>3.3690650000000003E-2</v>
      </c>
      <c r="AT532" s="13">
        <v>8.2808232300000006E-2</v>
      </c>
      <c r="AU532" s="13">
        <v>3.7344499999999998E-3</v>
      </c>
      <c r="AV532" s="13">
        <v>0.15247816</v>
      </c>
      <c r="AW532" s="13">
        <v>3.3690650000000003E-2</v>
      </c>
      <c r="AX532" s="13">
        <v>7.1232887999999994E-2</v>
      </c>
      <c r="AY532" s="13">
        <v>3.7344499999999998E-3</v>
      </c>
      <c r="AZ532" s="13">
        <v>0.15247816</v>
      </c>
      <c r="BA532" s="86">
        <v>1.1235955056179799E-2</v>
      </c>
      <c r="BB532" s="86">
        <v>2.5974025974026E-2</v>
      </c>
      <c r="BC532" s="13">
        <v>0</v>
      </c>
      <c r="BD532" s="13">
        <v>0.127906976744186</v>
      </c>
      <c r="BE532" s="14">
        <v>1.1494252873563199E-2</v>
      </c>
      <c r="BF532" s="14">
        <v>5.7142857142857099E-2</v>
      </c>
      <c r="BG532" s="14">
        <v>0</v>
      </c>
      <c r="BH532" s="14">
        <v>0.107142857142857</v>
      </c>
      <c r="BI532" s="14">
        <v>2.3529411764705899E-2</v>
      </c>
      <c r="BJ532" s="14">
        <v>4.4117647058823498E-2</v>
      </c>
      <c r="BK532" s="14">
        <v>0</v>
      </c>
      <c r="BL532" s="430">
        <v>6.1728395061728399E-2</v>
      </c>
      <c r="BM532" s="14">
        <v>2.1739130434782601E-2</v>
      </c>
      <c r="BN532" s="14">
        <v>4.9382716049382699E-2</v>
      </c>
      <c r="BO532" s="14">
        <v>0</v>
      </c>
      <c r="BP532" s="14">
        <v>7.0588235294117604E-2</v>
      </c>
      <c r="BQ532" s="86">
        <v>2.1739130434782601E-2</v>
      </c>
      <c r="BR532" s="86">
        <v>4.9382716049382699E-2</v>
      </c>
      <c r="BS532" s="86">
        <v>0</v>
      </c>
      <c r="BT532" s="86">
        <v>7.0588235294117604E-2</v>
      </c>
      <c r="BU532" s="14" t="s">
        <v>35</v>
      </c>
      <c r="BV532" s="14" t="s">
        <v>35</v>
      </c>
      <c r="BW532" s="14" t="s">
        <v>35</v>
      </c>
      <c r="BX532" s="14" t="s">
        <v>35</v>
      </c>
      <c r="BY532" s="14" t="s">
        <v>35</v>
      </c>
      <c r="BZ532" s="14" t="s">
        <v>35</v>
      </c>
      <c r="CA532" s="14" t="s">
        <v>35</v>
      </c>
      <c r="CB532" s="14" t="s">
        <v>35</v>
      </c>
      <c r="CC532" s="14">
        <v>4.07</v>
      </c>
      <c r="CD532" s="14">
        <v>4.07</v>
      </c>
      <c r="CE532" s="14">
        <v>4.07</v>
      </c>
      <c r="CF532" s="14">
        <v>4.07</v>
      </c>
      <c r="CG532" s="14">
        <v>4.07</v>
      </c>
      <c r="CH532" s="14">
        <v>4.07</v>
      </c>
      <c r="CI532" s="14">
        <v>4.04</v>
      </c>
      <c r="CJ532" s="14">
        <f>INDEX('Monthy Targets'!AC:AC,(MATCH(FY2019_ALL_Targets!$B:$B,'Monthy Targets'!$B:$B,0)))</f>
        <v>4.0199999999999996</v>
      </c>
      <c r="CK532" s="14">
        <f>INDEX('Monthy Targets'!AD:AD,(MATCH(FY2019_ALL_Targets!$B:$B,'Monthy Targets'!$B:$B,0)))</f>
        <v>4.0199999999999996</v>
      </c>
      <c r="CL532" s="14">
        <f>INDEX('Monthy Targets'!AE:AE,(MATCH(FY2019_ALL_Targets!$B:$B,'Monthy Targets'!$B:$B,0)))</f>
        <v>4.0199999999999996</v>
      </c>
      <c r="CM532" s="14">
        <f>INDEX('Monthy Targets'!AF:AF,(MATCH(FY2019_ALL_Targets!$B:$B,'Monthy Targets'!$B:$B,0)))</f>
        <v>4.0199999999999996</v>
      </c>
      <c r="CN532" s="14">
        <f>INDEX('Monthy Targets'!AG:AG,(MATCH(FY2019_ALL_Targets!$B:$B,'Monthy Targets'!$B:$B,0)))</f>
        <v>4.0199999999999996</v>
      </c>
      <c r="CO532" s="14">
        <v>0.28000000000000003</v>
      </c>
      <c r="CP532" s="14">
        <v>0.28000000000000003</v>
      </c>
      <c r="CQ532" s="14">
        <v>0.28000000000000003</v>
      </c>
      <c r="CR532" s="14">
        <v>0.28000000000000003</v>
      </c>
      <c r="CS532" s="14">
        <v>0.28000000000000003</v>
      </c>
      <c r="CT532" s="14">
        <v>0.28000000000000003</v>
      </c>
      <c r="CU532" s="14">
        <v>0.28000000000000003</v>
      </c>
      <c r="CV532" s="14">
        <v>0.28000000000000003</v>
      </c>
      <c r="CW532" s="14">
        <v>0.27</v>
      </c>
      <c r="CX532" s="14">
        <v>0.27</v>
      </c>
      <c r="CY532" s="14">
        <v>0.27</v>
      </c>
      <c r="CZ532" s="14">
        <v>0.27</v>
      </c>
      <c r="DA532" s="14">
        <f>IF('QIPP Scorecard'!$AA$1=4,IF(FY2019_ALL_Targets!$BU532="Yes",INDEX('Final Comp Values'!$BN:$BN,MATCH(FY2019_ALL_Targets!$A532,'Final Comp Values'!$B:$B,0)),IF($BU532="Min Data",0,0)),0)</f>
        <v>0.27</v>
      </c>
      <c r="DB532" s="14">
        <f>IF('QIPP Scorecard'!$AA$1=4,IF(FY2019_ALL_Targets!$BV532="Yes",INDEX('Final Comp Values'!$BN:$BN,MATCH(FY2019_ALL_Targets!$A532,'Final Comp Values'!$B:$B,0)),IF($BV532="Min Data",0,0)),0)</f>
        <v>0.27</v>
      </c>
      <c r="DC532" s="14">
        <f>IF('QIPP Scorecard'!$AA$1=4,IF(FY2019_ALL_Targets!$BW532="Yes",INDEX('Final Comp Values'!$BN:$BN,MATCH(FY2019_ALL_Targets!$A532,'Final Comp Values'!$B:$B,0)),IF(CI532="Min Data",0,0)),0)</f>
        <v>0.27</v>
      </c>
      <c r="DD532" s="14">
        <f>IF('QIPP Scorecard'!$AA$1=4,IF(FY2019_ALL_Targets!$BX532="Yes",INDEX('Final Comp Values'!$BN:$BN,MATCH(FY2019_ALL_Targets!$A532,'Final Comp Values'!$B:$B,0)),IF($BX532="Min Data",0,0)),0)</f>
        <v>0.27</v>
      </c>
      <c r="DE532" s="14">
        <v>0.51</v>
      </c>
      <c r="DF532" s="14">
        <v>0.51</v>
      </c>
      <c r="DG532" s="14">
        <v>0.51</v>
      </c>
      <c r="DH532" s="14">
        <v>0.51</v>
      </c>
      <c r="DI532" s="14">
        <v>0.51</v>
      </c>
      <c r="DJ532" s="14">
        <v>0.51</v>
      </c>
      <c r="DK532" s="14">
        <v>0.51</v>
      </c>
      <c r="DL532" s="14">
        <v>0.51</v>
      </c>
      <c r="DM532" s="14">
        <v>0.51</v>
      </c>
      <c r="DN532" s="14">
        <v>0.51</v>
      </c>
      <c r="DO532" s="14">
        <v>0.51</v>
      </c>
      <c r="DP532" s="14">
        <v>0.51</v>
      </c>
      <c r="DQ532" s="14">
        <f>IF('QIPP Scorecard'!$AA$1=4,IF(FY2019_ALL_Targets!$BY532="Yes",INDEX('Final Comp Values'!$BK:$BK,MATCH(FY2019_ALL_Targets!$A532,'Final Comp Values'!$B:$B,0)),IF($BY532="Min Data",0,0)),0)</f>
        <v>0.51</v>
      </c>
      <c r="DR532" s="14">
        <f>IF('QIPP Scorecard'!$AA$1=4,IF(FY2019_ALL_Targets!$BZ532="Yes",INDEX('Final Comp Values'!$BO:$BO,MATCH(FY2019_ALL_Targets!$A532,'Final Comp Values'!$B:$B,0)),IF($BZ532="Min Data",0,0)),0)</f>
        <v>0.51</v>
      </c>
      <c r="DS532" s="14">
        <f>IF('QIPP Scorecard'!$AA$1=4,IF(FY2019_ALL_Targets!$CA532="Yes",INDEX('Final Comp Values'!$BO:$BO,MATCH(FY2019_ALL_Targets!$A532,'Final Comp Values'!$B:$B,0)),IF($CA532="Min Data",0,0)),0)</f>
        <v>0.51</v>
      </c>
      <c r="DT532" s="14">
        <f>IF('QIPP Scorecard'!$AA$1=4,IF(FY2019_ALL_Targets!$CB532="Yes",INDEX('Final Comp Values'!$BO:$BO,MATCH(FY2019_ALL_Targets!$A532,'Final Comp Values'!$B:$B,0)),IF($CB532="Min Data",0,0)),0)</f>
        <v>0.51</v>
      </c>
      <c r="DU532" s="14">
        <v>0.72</v>
      </c>
      <c r="DV532" s="14">
        <v>0.82</v>
      </c>
      <c r="DW532" s="14">
        <v>0.85</v>
      </c>
      <c r="DX532" s="14">
        <v>0.84</v>
      </c>
      <c r="DY532" s="12">
        <f t="shared" si="41"/>
        <v>0</v>
      </c>
      <c r="DZ532" s="12">
        <f t="shared" si="42"/>
        <v>0</v>
      </c>
      <c r="EA532" s="12">
        <f t="shared" si="43"/>
        <v>0</v>
      </c>
      <c r="EB532" s="12">
        <f t="shared" si="44"/>
        <v>0</v>
      </c>
    </row>
    <row r="533" spans="1:132" x14ac:dyDescent="0.25">
      <c r="A533" s="297">
        <v>105943</v>
      </c>
      <c r="B533" s="347">
        <v>676365</v>
      </c>
      <c r="C533" s="297">
        <v>1026598</v>
      </c>
      <c r="D533" s="14">
        <v>1598183246</v>
      </c>
      <c r="E533" s="26" t="s">
        <v>937</v>
      </c>
      <c r="F533" s="26" t="str">
        <f>INDEX('Mar - Aug'!X:X,MATCH(A533,'Mar - Aug'!B:B,0))</f>
        <v>Tarrant</v>
      </c>
      <c r="G533" s="26" t="s">
        <v>3025</v>
      </c>
      <c r="H533" s="26"/>
      <c r="I533" s="26" t="str">
        <f t="shared" si="40"/>
        <v/>
      </c>
      <c r="J533" s="299" t="s">
        <v>2708</v>
      </c>
      <c r="K533" s="299" t="s">
        <v>998</v>
      </c>
      <c r="L533" s="299" t="s">
        <v>2709</v>
      </c>
      <c r="M533" s="13">
        <v>4.411764E-2</v>
      </c>
      <c r="N533" s="13">
        <v>3.9215710000000001E-2</v>
      </c>
      <c r="O533" s="13">
        <v>0</v>
      </c>
      <c r="P533" s="13">
        <v>0.17956655999999999</v>
      </c>
      <c r="Q533" s="13">
        <v>3.3690650000000003E-2</v>
      </c>
      <c r="R533" s="13">
        <v>5.5747400000000003E-2</v>
      </c>
      <c r="S533" s="13">
        <v>3.7344499999999998E-3</v>
      </c>
      <c r="T533" s="13">
        <v>0.15247816</v>
      </c>
      <c r="U533" s="13">
        <v>4.3367640120000002E-2</v>
      </c>
      <c r="V533" s="13">
        <v>5.5747400000000003E-2</v>
      </c>
      <c r="W533" s="13">
        <v>3.7344499999999998E-3</v>
      </c>
      <c r="X533" s="13">
        <v>0.17651392848</v>
      </c>
      <c r="Y533" s="13">
        <v>4.1911758E-2</v>
      </c>
      <c r="Z533" s="13">
        <v>5.5747400000000003E-2</v>
      </c>
      <c r="AA533" s="13">
        <v>3.7344499999999998E-3</v>
      </c>
      <c r="AB533" s="13">
        <v>0.17058823200000001</v>
      </c>
      <c r="AC533" s="13">
        <v>4.2617640239999997E-2</v>
      </c>
      <c r="AD533" s="13">
        <v>5.5747400000000003E-2</v>
      </c>
      <c r="AE533" s="13">
        <v>3.7344499999999998E-3</v>
      </c>
      <c r="AF533" s="13">
        <v>0.17346129696000001</v>
      </c>
      <c r="AG533" s="13">
        <v>3.9705876000000001E-2</v>
      </c>
      <c r="AH533" s="13">
        <v>5.5747400000000003E-2</v>
      </c>
      <c r="AI533" s="13">
        <v>3.7344499999999998E-3</v>
      </c>
      <c r="AJ533" s="13">
        <v>0.161609904</v>
      </c>
      <c r="AK533" s="13">
        <v>4.186764036E-2</v>
      </c>
      <c r="AL533" s="13">
        <v>5.5747400000000003E-2</v>
      </c>
      <c r="AM533" s="13">
        <v>3.7344499999999998E-3</v>
      </c>
      <c r="AN533" s="13">
        <v>0.17040866544</v>
      </c>
      <c r="AO533" s="13">
        <v>3.7499994000000002E-2</v>
      </c>
      <c r="AP533" s="13">
        <v>5.5747400000000003E-2</v>
      </c>
      <c r="AQ533" s="13">
        <v>3.7344499999999998E-3</v>
      </c>
      <c r="AR533" s="13">
        <v>0.15263157599999999</v>
      </c>
      <c r="AS533" s="13">
        <v>4.1029405200000001E-2</v>
      </c>
      <c r="AT533" s="13">
        <v>5.5747400000000003E-2</v>
      </c>
      <c r="AU533" s="13">
        <v>3.7344499999999998E-3</v>
      </c>
      <c r="AV533" s="13">
        <v>0.16699690079999999</v>
      </c>
      <c r="AW533" s="13">
        <v>3.5294112000000002E-2</v>
      </c>
      <c r="AX533" s="13">
        <v>5.5747400000000003E-2</v>
      </c>
      <c r="AY533" s="13">
        <v>3.7344499999999998E-3</v>
      </c>
      <c r="AZ533" s="13">
        <v>0.15247816</v>
      </c>
      <c r="BA533" s="86">
        <v>6.3291139240506306E-2</v>
      </c>
      <c r="BB533" s="86">
        <v>3.6363636363636397E-2</v>
      </c>
      <c r="BC533" s="13">
        <v>0</v>
      </c>
      <c r="BD533" s="13">
        <v>0.146666666666667</v>
      </c>
      <c r="BE533" s="14">
        <v>3.7974683544303799E-2</v>
      </c>
      <c r="BF533" s="14">
        <v>1.8181818181818198E-2</v>
      </c>
      <c r="BG533" s="14">
        <v>0</v>
      </c>
      <c r="BH533" s="14">
        <v>0.157894736842105</v>
      </c>
      <c r="BI533" s="14">
        <v>7.2289156626505993E-2</v>
      </c>
      <c r="BJ533" s="14">
        <v>1.6666666666666701E-2</v>
      </c>
      <c r="BK533" s="14">
        <v>0</v>
      </c>
      <c r="BL533" s="430">
        <v>0.1125</v>
      </c>
      <c r="BM533" s="14">
        <v>6.02409638554217E-2</v>
      </c>
      <c r="BN533" s="14">
        <v>0.02</v>
      </c>
      <c r="BO533" s="14">
        <v>0</v>
      </c>
      <c r="BP533" s="14">
        <v>0.125</v>
      </c>
      <c r="BQ533" s="86">
        <v>6.02409638554217E-2</v>
      </c>
      <c r="BR533" s="86">
        <v>0.02</v>
      </c>
      <c r="BS533" s="86">
        <v>0</v>
      </c>
      <c r="BT533" s="86">
        <v>0.125</v>
      </c>
      <c r="BU533" s="14" t="s">
        <v>36</v>
      </c>
      <c r="BV533" s="14" t="s">
        <v>35</v>
      </c>
      <c r="BW533" s="14" t="s">
        <v>35</v>
      </c>
      <c r="BX533" s="14" t="s">
        <v>35</v>
      </c>
      <c r="BY533" s="14" t="s">
        <v>36</v>
      </c>
      <c r="BZ533" s="14" t="s">
        <v>35</v>
      </c>
      <c r="CA533" s="14" t="s">
        <v>35</v>
      </c>
      <c r="CB533" s="14" t="s">
        <v>35</v>
      </c>
      <c r="CC533" s="14">
        <v>4.67</v>
      </c>
      <c r="CD533" s="14">
        <v>4.67</v>
      </c>
      <c r="CE533" s="14">
        <v>4.67</v>
      </c>
      <c r="CF533" s="14">
        <v>4.67</v>
      </c>
      <c r="CG533" s="14">
        <v>4.67</v>
      </c>
      <c r="CH533" s="14">
        <v>4.67</v>
      </c>
      <c r="CI533" s="14">
        <v>4.53</v>
      </c>
      <c r="CJ533" s="14">
        <f>INDEX('Monthy Targets'!AC:AC,(MATCH(FY2019_ALL_Targets!$B:$B,'Monthy Targets'!$B:$B,0)))</f>
        <v>4.51</v>
      </c>
      <c r="CK533" s="14">
        <f>INDEX('Monthy Targets'!AD:AD,(MATCH(FY2019_ALL_Targets!$B:$B,'Monthy Targets'!$B:$B,0)))</f>
        <v>4.51</v>
      </c>
      <c r="CL533" s="14">
        <f>INDEX('Monthy Targets'!AE:AE,(MATCH(FY2019_ALL_Targets!$B:$B,'Monthy Targets'!$B:$B,0)))</f>
        <v>4.51</v>
      </c>
      <c r="CM533" s="14">
        <f>INDEX('Monthy Targets'!AF:AF,(MATCH(FY2019_ALL_Targets!$B:$B,'Monthy Targets'!$B:$B,0)))</f>
        <v>4.51</v>
      </c>
      <c r="CN533" s="14">
        <f>INDEX('Monthy Targets'!AG:AG,(MATCH(FY2019_ALL_Targets!$B:$B,'Monthy Targets'!$B:$B,0)))</f>
        <v>4.51</v>
      </c>
      <c r="CO533" s="14">
        <v>0</v>
      </c>
      <c r="CP533" s="14">
        <v>0.32</v>
      </c>
      <c r="CQ533" s="14">
        <v>0.32</v>
      </c>
      <c r="CR533" s="14">
        <v>0.32</v>
      </c>
      <c r="CS533" s="14">
        <v>0.32</v>
      </c>
      <c r="CT533" s="14">
        <v>0.32</v>
      </c>
      <c r="CU533" s="14">
        <v>0.32</v>
      </c>
      <c r="CV533" s="14">
        <v>0.32</v>
      </c>
      <c r="CW533" s="14">
        <v>0</v>
      </c>
      <c r="CX533" s="14">
        <v>0.31</v>
      </c>
      <c r="CY533" s="14">
        <v>0.31</v>
      </c>
      <c r="CZ533" s="14">
        <v>0.31</v>
      </c>
      <c r="DA533" s="14">
        <f>IF('QIPP Scorecard'!$AA$1=4,IF(FY2019_ALL_Targets!$BU533="Yes",INDEX('Final Comp Values'!$BN:$BN,MATCH(FY2019_ALL_Targets!$A533,'Final Comp Values'!$B:$B,0)),IF($BU533="Min Data",0,0)),0)</f>
        <v>0</v>
      </c>
      <c r="DB533" s="14">
        <f>IF('QIPP Scorecard'!$AA$1=4,IF(FY2019_ALL_Targets!$BV533="Yes",INDEX('Final Comp Values'!$BN:$BN,MATCH(FY2019_ALL_Targets!$A533,'Final Comp Values'!$B:$B,0)),IF($BV533="Min Data",0,0)),0)</f>
        <v>0.31</v>
      </c>
      <c r="DC533" s="14">
        <f>IF('QIPP Scorecard'!$AA$1=4,IF(FY2019_ALL_Targets!$BW533="Yes",INDEX('Final Comp Values'!$BN:$BN,MATCH(FY2019_ALL_Targets!$A533,'Final Comp Values'!$B:$B,0)),IF(CI533="Min Data",0,0)),0)</f>
        <v>0.31</v>
      </c>
      <c r="DD533" s="14">
        <f>IF('QIPP Scorecard'!$AA$1=4,IF(FY2019_ALL_Targets!$BX533="Yes",INDEX('Final Comp Values'!$BN:$BN,MATCH(FY2019_ALL_Targets!$A533,'Final Comp Values'!$B:$B,0)),IF($BX533="Min Data",0,0)),0)</f>
        <v>0.31</v>
      </c>
      <c r="DE533" s="14">
        <v>0</v>
      </c>
      <c r="DF533" s="14">
        <v>0.59</v>
      </c>
      <c r="DG533" s="14">
        <v>0.59</v>
      </c>
      <c r="DH533" s="14">
        <v>0.59</v>
      </c>
      <c r="DI533" s="14">
        <v>0.59</v>
      </c>
      <c r="DJ533" s="14">
        <v>0.59</v>
      </c>
      <c r="DK533" s="14">
        <v>0.59</v>
      </c>
      <c r="DL533" s="14">
        <v>0.59</v>
      </c>
      <c r="DM533" s="14">
        <v>0</v>
      </c>
      <c r="DN533" s="14">
        <v>0.56999999999999995</v>
      </c>
      <c r="DO533" s="14">
        <v>0.56999999999999995</v>
      </c>
      <c r="DP533" s="14">
        <v>0.56999999999999995</v>
      </c>
      <c r="DQ533" s="14">
        <f>IF('QIPP Scorecard'!$AA$1=4,IF(FY2019_ALL_Targets!$BY533="Yes",INDEX('Final Comp Values'!$BK:$BK,MATCH(FY2019_ALL_Targets!$A533,'Final Comp Values'!$B:$B,0)),IF($BY533="Min Data",0,0)),0)</f>
        <v>0</v>
      </c>
      <c r="DR533" s="14">
        <f>IF('QIPP Scorecard'!$AA$1=4,IF(FY2019_ALL_Targets!$BZ533="Yes",INDEX('Final Comp Values'!$BO:$BO,MATCH(FY2019_ALL_Targets!$A533,'Final Comp Values'!$B:$B,0)),IF($BZ533="Min Data",0,0)),0)</f>
        <v>0.56999999999999995</v>
      </c>
      <c r="DS533" s="14">
        <f>IF('QIPP Scorecard'!$AA$1=4,IF(FY2019_ALL_Targets!$CA533="Yes",INDEX('Final Comp Values'!$BO:$BO,MATCH(FY2019_ALL_Targets!$A533,'Final Comp Values'!$B:$B,0)),IF($CA533="Min Data",0,0)),0)</f>
        <v>0.56999999999999995</v>
      </c>
      <c r="DT533" s="14">
        <f>IF('QIPP Scorecard'!$AA$1=4,IF(FY2019_ALL_Targets!$CB533="Yes",INDEX('Final Comp Values'!$BO:$BO,MATCH(FY2019_ALL_Targets!$A533,'Final Comp Values'!$B:$B,0)),IF($CB533="Min Data",0,0)),0)</f>
        <v>0.56999999999999995</v>
      </c>
      <c r="DU533" s="14">
        <v>0.74</v>
      </c>
      <c r="DV533" s="14">
        <v>0.94</v>
      </c>
      <c r="DW533" s="14">
        <v>0.87</v>
      </c>
      <c r="DX533" s="14">
        <v>0.86</v>
      </c>
      <c r="DY533" s="12">
        <f t="shared" si="41"/>
        <v>1</v>
      </c>
      <c r="DZ533" s="12">
        <f t="shared" si="42"/>
        <v>1</v>
      </c>
      <c r="EA533" s="12">
        <f t="shared" si="43"/>
        <v>0</v>
      </c>
      <c r="EB533" s="12">
        <f t="shared" si="44"/>
        <v>0</v>
      </c>
    </row>
    <row r="534" spans="1:132" x14ac:dyDescent="0.25">
      <c r="A534" s="297">
        <v>105966</v>
      </c>
      <c r="B534" s="347">
        <v>676368</v>
      </c>
      <c r="C534" s="297">
        <v>1026807</v>
      </c>
      <c r="D534" s="14">
        <v>1861818635</v>
      </c>
      <c r="E534" s="26" t="s">
        <v>939</v>
      </c>
      <c r="F534" s="26" t="str">
        <f>INDEX('Mar - Aug'!X:X,MATCH(A534,'Mar - Aug'!B:B,0))</f>
        <v>MRSA Northeast</v>
      </c>
      <c r="G534" s="26" t="s">
        <v>3058</v>
      </c>
      <c r="H534" s="26"/>
      <c r="I534" s="26" t="str">
        <f t="shared" si="40"/>
        <v/>
      </c>
      <c r="J534" s="299" t="s">
        <v>410</v>
      </c>
      <c r="K534" s="299" t="s">
        <v>976</v>
      </c>
      <c r="L534" s="299" t="s">
        <v>411</v>
      </c>
      <c r="M534" s="13">
        <v>1.526717E-2</v>
      </c>
      <c r="N534" s="13">
        <v>6.9518700000000003E-2</v>
      </c>
      <c r="O534" s="13">
        <v>0</v>
      </c>
      <c r="P534" s="13">
        <v>6.5040650000000005E-2</v>
      </c>
      <c r="Q534" s="13">
        <v>3.3690650000000003E-2</v>
      </c>
      <c r="R534" s="13">
        <v>5.5747400000000003E-2</v>
      </c>
      <c r="S534" s="13">
        <v>3.7344499999999998E-3</v>
      </c>
      <c r="T534" s="13">
        <v>0.15247816</v>
      </c>
      <c r="U534" s="13">
        <v>3.3690650000000003E-2</v>
      </c>
      <c r="V534" s="13">
        <v>6.8336882099999996E-2</v>
      </c>
      <c r="W534" s="13">
        <v>3.7344499999999998E-3</v>
      </c>
      <c r="X534" s="13">
        <v>0.15247816</v>
      </c>
      <c r="Y534" s="13">
        <v>3.3690650000000003E-2</v>
      </c>
      <c r="Z534" s="13">
        <v>6.6042765000000003E-2</v>
      </c>
      <c r="AA534" s="13">
        <v>3.7344499999999998E-3</v>
      </c>
      <c r="AB534" s="13">
        <v>0.15247816</v>
      </c>
      <c r="AC534" s="13">
        <v>3.3690650000000003E-2</v>
      </c>
      <c r="AD534" s="13">
        <v>6.7155064200000003E-2</v>
      </c>
      <c r="AE534" s="13">
        <v>3.7344499999999998E-3</v>
      </c>
      <c r="AF534" s="13">
        <v>0.15247816</v>
      </c>
      <c r="AG534" s="13">
        <v>3.3690650000000003E-2</v>
      </c>
      <c r="AH534" s="13">
        <v>6.2566830000000004E-2</v>
      </c>
      <c r="AI534" s="13">
        <v>3.7344499999999998E-3</v>
      </c>
      <c r="AJ534" s="13">
        <v>0.15247816</v>
      </c>
      <c r="AK534" s="13">
        <v>3.3690650000000003E-2</v>
      </c>
      <c r="AL534" s="13">
        <v>6.5973246299999996E-2</v>
      </c>
      <c r="AM534" s="13">
        <v>3.7344499999999998E-3</v>
      </c>
      <c r="AN534" s="13">
        <v>0.15247816</v>
      </c>
      <c r="AO534" s="13">
        <v>3.3690650000000003E-2</v>
      </c>
      <c r="AP534" s="13">
        <v>5.9090894999999997E-2</v>
      </c>
      <c r="AQ534" s="13">
        <v>3.7344499999999998E-3</v>
      </c>
      <c r="AR534" s="13">
        <v>0.15247816</v>
      </c>
      <c r="AS534" s="13">
        <v>3.3690650000000003E-2</v>
      </c>
      <c r="AT534" s="13">
        <v>6.4652391000000003E-2</v>
      </c>
      <c r="AU534" s="13">
        <v>3.7344499999999998E-3</v>
      </c>
      <c r="AV534" s="13">
        <v>0.15247816</v>
      </c>
      <c r="AW534" s="13">
        <v>3.3690650000000003E-2</v>
      </c>
      <c r="AX534" s="13">
        <v>5.5747400000000003E-2</v>
      </c>
      <c r="AY534" s="13">
        <v>3.7344499999999998E-3</v>
      </c>
      <c r="AZ534" s="13">
        <v>0.15247816</v>
      </c>
      <c r="BA534" s="86">
        <v>1.49253731343284E-2</v>
      </c>
      <c r="BB534" s="86">
        <v>1.9607843137254902E-2</v>
      </c>
      <c r="BC534" s="13">
        <v>0</v>
      </c>
      <c r="BD534" s="13">
        <v>6.5573770491803296E-2</v>
      </c>
      <c r="BE534" s="14">
        <v>4.3478260869565202E-2</v>
      </c>
      <c r="BF534" s="14">
        <v>5.2631578947368397E-2</v>
      </c>
      <c r="BG534" s="14">
        <v>0</v>
      </c>
      <c r="BH534" s="14">
        <v>7.8125E-2</v>
      </c>
      <c r="BI534" s="14">
        <v>2.8571428571428598E-2</v>
      </c>
      <c r="BJ534" s="14">
        <v>5.8823529411764698E-2</v>
      </c>
      <c r="BK534" s="14">
        <v>0</v>
      </c>
      <c r="BL534" s="430">
        <v>6.25E-2</v>
      </c>
      <c r="BM534" s="14">
        <v>1.5151515151515201E-2</v>
      </c>
      <c r="BN534" s="14">
        <v>3.8461538461538498E-2</v>
      </c>
      <c r="BO534" s="14">
        <v>0</v>
      </c>
      <c r="BP534" s="14">
        <v>6.6666666666666693E-2</v>
      </c>
      <c r="BQ534" s="86">
        <v>1.5151515151515201E-2</v>
      </c>
      <c r="BR534" s="86">
        <v>3.8461538461538498E-2</v>
      </c>
      <c r="BS534" s="86">
        <v>0</v>
      </c>
      <c r="BT534" s="86">
        <v>6.6666666666666693E-2</v>
      </c>
      <c r="BU534" s="14" t="s">
        <v>35</v>
      </c>
      <c r="BV534" s="14" t="s">
        <v>35</v>
      </c>
      <c r="BW534" s="14" t="s">
        <v>35</v>
      </c>
      <c r="BX534" s="14" t="s">
        <v>35</v>
      </c>
      <c r="BY534" s="14" t="s">
        <v>35</v>
      </c>
      <c r="BZ534" s="14" t="s">
        <v>35</v>
      </c>
      <c r="CA534" s="14" t="s">
        <v>35</v>
      </c>
      <c r="CB534" s="14" t="s">
        <v>35</v>
      </c>
      <c r="CC534" s="14">
        <v>2.85</v>
      </c>
      <c r="CD534" s="14">
        <v>2.85</v>
      </c>
      <c r="CE534" s="14">
        <v>2.85</v>
      </c>
      <c r="CF534" s="14">
        <v>2.85</v>
      </c>
      <c r="CG534" s="14">
        <v>2.85</v>
      </c>
      <c r="CH534" s="14">
        <v>2.85</v>
      </c>
      <c r="CI534" s="14">
        <v>2.96</v>
      </c>
      <c r="CJ534" s="14">
        <f>INDEX('Monthy Targets'!AC:AC,(MATCH(FY2019_ALL_Targets!$B:$B,'Monthy Targets'!$B:$B,0)))</f>
        <v>2.94</v>
      </c>
      <c r="CK534" s="14">
        <f>INDEX('Monthy Targets'!AD:AD,(MATCH(FY2019_ALL_Targets!$B:$B,'Monthy Targets'!$B:$B,0)))</f>
        <v>2.94</v>
      </c>
      <c r="CL534" s="14">
        <f>INDEX('Monthy Targets'!AE:AE,(MATCH(FY2019_ALL_Targets!$B:$B,'Monthy Targets'!$B:$B,0)))</f>
        <v>2.94</v>
      </c>
      <c r="CM534" s="14">
        <f>INDEX('Monthy Targets'!AF:AF,(MATCH(FY2019_ALL_Targets!$B:$B,'Monthy Targets'!$B:$B,0)))</f>
        <v>2.94</v>
      </c>
      <c r="CN534" s="14">
        <f>INDEX('Monthy Targets'!AG:AG,(MATCH(FY2019_ALL_Targets!$B:$B,'Monthy Targets'!$B:$B,0)))</f>
        <v>2.94</v>
      </c>
      <c r="CO534" s="14">
        <v>0.19</v>
      </c>
      <c r="CP534" s="14">
        <v>0.19</v>
      </c>
      <c r="CQ534" s="14">
        <v>0.19</v>
      </c>
      <c r="CR534" s="14">
        <v>0.19</v>
      </c>
      <c r="CS534" s="14">
        <v>0</v>
      </c>
      <c r="CT534" s="14">
        <v>0.19</v>
      </c>
      <c r="CU534" s="14">
        <v>0.19</v>
      </c>
      <c r="CV534" s="14">
        <v>0.19</v>
      </c>
      <c r="CW534" s="14">
        <v>0.2</v>
      </c>
      <c r="CX534" s="14">
        <v>0.2</v>
      </c>
      <c r="CY534" s="14">
        <v>0.2</v>
      </c>
      <c r="CZ534" s="14">
        <v>0.2</v>
      </c>
      <c r="DA534" s="14">
        <f>IF('QIPP Scorecard'!$AA$1=4,IF(FY2019_ALL_Targets!$BU534="Yes",INDEX('Final Comp Values'!$BN:$BN,MATCH(FY2019_ALL_Targets!$A534,'Final Comp Values'!$B:$B,0)),IF($BU534="Min Data",0,0)),0)</f>
        <v>0.2</v>
      </c>
      <c r="DB534" s="14">
        <f>IF('QIPP Scorecard'!$AA$1=4,IF(FY2019_ALL_Targets!$BV534="Yes",INDEX('Final Comp Values'!$BN:$BN,MATCH(FY2019_ALL_Targets!$A534,'Final Comp Values'!$B:$B,0)),IF($BV534="Min Data",0,0)),0)</f>
        <v>0.2</v>
      </c>
      <c r="DC534" s="14">
        <f>IF('QIPP Scorecard'!$AA$1=4,IF(FY2019_ALL_Targets!$BW534="Yes",INDEX('Final Comp Values'!$BN:$BN,MATCH(FY2019_ALL_Targets!$A534,'Final Comp Values'!$B:$B,0)),IF(CI534="Min Data",0,0)),0)</f>
        <v>0.2</v>
      </c>
      <c r="DD534" s="14">
        <f>IF('QIPP Scorecard'!$AA$1=4,IF(FY2019_ALL_Targets!$BX534="Yes",INDEX('Final Comp Values'!$BN:$BN,MATCH(FY2019_ALL_Targets!$A534,'Final Comp Values'!$B:$B,0)),IF($BX534="Min Data",0,0)),0)</f>
        <v>0.2</v>
      </c>
      <c r="DE534" s="14">
        <v>0.36</v>
      </c>
      <c r="DF534" s="14">
        <v>0.36</v>
      </c>
      <c r="DG534" s="14">
        <v>0.36</v>
      </c>
      <c r="DH534" s="14">
        <v>0.36</v>
      </c>
      <c r="DI534" s="14">
        <v>0</v>
      </c>
      <c r="DJ534" s="14">
        <v>0.36</v>
      </c>
      <c r="DK534" s="14">
        <v>0.36</v>
      </c>
      <c r="DL534" s="14">
        <v>0.36</v>
      </c>
      <c r="DM534" s="14">
        <v>0.37</v>
      </c>
      <c r="DN534" s="14">
        <v>0.37</v>
      </c>
      <c r="DO534" s="14">
        <v>0.37</v>
      </c>
      <c r="DP534" s="14">
        <v>0.37</v>
      </c>
      <c r="DQ534" s="14">
        <f>IF('QIPP Scorecard'!$AA$1=4,IF(FY2019_ALL_Targets!$BY534="Yes",INDEX('Final Comp Values'!$BK:$BK,MATCH(FY2019_ALL_Targets!$A534,'Final Comp Values'!$B:$B,0)),IF($BY534="Min Data",0,0)),0)</f>
        <v>0.37</v>
      </c>
      <c r="DR534" s="14">
        <f>IF('QIPP Scorecard'!$AA$1=4,IF(FY2019_ALL_Targets!$BZ534="Yes",INDEX('Final Comp Values'!$BO:$BO,MATCH(FY2019_ALL_Targets!$A534,'Final Comp Values'!$B:$B,0)),IF($BZ534="Min Data",0,0)),0)</f>
        <v>0.37</v>
      </c>
      <c r="DS534" s="14">
        <f>IF('QIPP Scorecard'!$AA$1=4,IF(FY2019_ALL_Targets!$CA534="Yes",INDEX('Final Comp Values'!$BO:$BO,MATCH(FY2019_ALL_Targets!$A534,'Final Comp Values'!$B:$B,0)),IF($CA534="Min Data",0,0)),0)</f>
        <v>0.37</v>
      </c>
      <c r="DT534" s="14">
        <f>IF('QIPP Scorecard'!$AA$1=4,IF(FY2019_ALL_Targets!$CB534="Yes",INDEX('Final Comp Values'!$BO:$BO,MATCH(FY2019_ALL_Targets!$A534,'Final Comp Values'!$B:$B,0)),IF($CB534="Min Data",0,0)),0)</f>
        <v>0.37</v>
      </c>
      <c r="DU534" s="14">
        <v>0.51</v>
      </c>
      <c r="DV534" s="14">
        <v>0.51</v>
      </c>
      <c r="DW534" s="14">
        <v>0.6</v>
      </c>
      <c r="DX534" s="14">
        <v>0.57999999999999996</v>
      </c>
      <c r="DY534" s="12">
        <f t="shared" si="41"/>
        <v>0</v>
      </c>
      <c r="DZ534" s="12">
        <f t="shared" si="42"/>
        <v>0</v>
      </c>
      <c r="EA534" s="12">
        <f t="shared" si="43"/>
        <v>0</v>
      </c>
      <c r="EB534" s="12">
        <f t="shared" si="44"/>
        <v>0</v>
      </c>
    </row>
    <row r="535" spans="1:132" x14ac:dyDescent="0.25">
      <c r="A535" s="297">
        <v>105988</v>
      </c>
      <c r="B535" s="347">
        <v>676369</v>
      </c>
      <c r="C535" s="297">
        <v>1026672</v>
      </c>
      <c r="D535" s="14">
        <v>1336539568</v>
      </c>
      <c r="E535" s="26" t="s">
        <v>937</v>
      </c>
      <c r="F535" s="26" t="str">
        <f>INDEX('Mar - Aug'!X:X,MATCH(A535,'Mar - Aug'!B:B,0))</f>
        <v>Tarrant</v>
      </c>
      <c r="G535" s="26" t="s">
        <v>3078</v>
      </c>
      <c r="H535" s="26"/>
      <c r="I535" s="26" t="str">
        <f t="shared" si="40"/>
        <v/>
      </c>
      <c r="J535" s="299" t="s">
        <v>2799</v>
      </c>
      <c r="K535" s="299" t="s">
        <v>2800</v>
      </c>
      <c r="L535" s="299" t="s">
        <v>2801</v>
      </c>
      <c r="M535" s="13">
        <v>1.005025E-2</v>
      </c>
      <c r="N535" s="13">
        <v>5.4878049999999998E-2</v>
      </c>
      <c r="O535" s="13">
        <v>0</v>
      </c>
      <c r="P535" s="13">
        <v>0.14285713999999999</v>
      </c>
      <c r="Q535" s="13">
        <v>3.3690650000000003E-2</v>
      </c>
      <c r="R535" s="13">
        <v>5.5747400000000003E-2</v>
      </c>
      <c r="S535" s="13">
        <v>3.7344499999999998E-3</v>
      </c>
      <c r="T535" s="13">
        <v>0.15247816</v>
      </c>
      <c r="U535" s="13">
        <v>3.3690650000000003E-2</v>
      </c>
      <c r="V535" s="13">
        <v>5.5747400000000003E-2</v>
      </c>
      <c r="W535" s="13">
        <v>3.7344499999999998E-3</v>
      </c>
      <c r="X535" s="13">
        <v>0.15247816</v>
      </c>
      <c r="Y535" s="13">
        <v>3.3690650000000003E-2</v>
      </c>
      <c r="Z535" s="13">
        <v>5.5747400000000003E-2</v>
      </c>
      <c r="AA535" s="13">
        <v>3.7344499999999998E-3</v>
      </c>
      <c r="AB535" s="13">
        <v>0.15247816</v>
      </c>
      <c r="AC535" s="13">
        <v>3.3690650000000003E-2</v>
      </c>
      <c r="AD535" s="13">
        <v>5.5747400000000003E-2</v>
      </c>
      <c r="AE535" s="13">
        <v>3.7344499999999998E-3</v>
      </c>
      <c r="AF535" s="13">
        <v>0.15247816</v>
      </c>
      <c r="AG535" s="13">
        <v>3.3690650000000003E-2</v>
      </c>
      <c r="AH535" s="13">
        <v>5.5747400000000003E-2</v>
      </c>
      <c r="AI535" s="13">
        <v>3.7344499999999998E-3</v>
      </c>
      <c r="AJ535" s="13">
        <v>0.15247816</v>
      </c>
      <c r="AK535" s="13">
        <v>3.3690650000000003E-2</v>
      </c>
      <c r="AL535" s="13">
        <v>5.5747400000000003E-2</v>
      </c>
      <c r="AM535" s="13">
        <v>3.7344499999999998E-3</v>
      </c>
      <c r="AN535" s="13">
        <v>0.15247816</v>
      </c>
      <c r="AO535" s="13">
        <v>3.3690650000000003E-2</v>
      </c>
      <c r="AP535" s="13">
        <v>5.5747400000000003E-2</v>
      </c>
      <c r="AQ535" s="13">
        <v>3.7344499999999998E-3</v>
      </c>
      <c r="AR535" s="13">
        <v>0.15247816</v>
      </c>
      <c r="AS535" s="13">
        <v>3.3690650000000003E-2</v>
      </c>
      <c r="AT535" s="13">
        <v>5.5747400000000003E-2</v>
      </c>
      <c r="AU535" s="13">
        <v>3.7344499999999998E-3</v>
      </c>
      <c r="AV535" s="13">
        <v>0.15247816</v>
      </c>
      <c r="AW535" s="13">
        <v>3.3690650000000003E-2</v>
      </c>
      <c r="AX535" s="13">
        <v>5.5747400000000003E-2</v>
      </c>
      <c r="AY535" s="13">
        <v>3.7344499999999998E-3</v>
      </c>
      <c r="AZ535" s="13">
        <v>0.15247816</v>
      </c>
      <c r="BA535" s="86">
        <v>2.04081632653061E-2</v>
      </c>
      <c r="BB535" s="86">
        <v>5.2631578947368397E-2</v>
      </c>
      <c r="BC535" s="13">
        <v>0</v>
      </c>
      <c r="BD535" s="13">
        <v>8.1632653061224497E-2</v>
      </c>
      <c r="BE535" s="14">
        <v>0</v>
      </c>
      <c r="BF535" s="14">
        <v>0.102040816326531</v>
      </c>
      <c r="BG535" s="14">
        <v>0</v>
      </c>
      <c r="BH535" s="14">
        <v>9.6153846153846201E-2</v>
      </c>
      <c r="BI535" s="14">
        <v>0</v>
      </c>
      <c r="BJ535" s="14">
        <v>7.8947368421052599E-2</v>
      </c>
      <c r="BK535" s="14">
        <v>0</v>
      </c>
      <c r="BL535" s="430">
        <v>2.1276595744680899E-2</v>
      </c>
      <c r="BM535" s="14">
        <v>3.8461538461538498E-2</v>
      </c>
      <c r="BN535" s="14">
        <v>7.1428571428571397E-2</v>
      </c>
      <c r="BO535" s="14">
        <v>0</v>
      </c>
      <c r="BP535" s="14">
        <v>9.6153846153846201E-2</v>
      </c>
      <c r="BQ535" s="86">
        <v>3.8461538461538498E-2</v>
      </c>
      <c r="BR535" s="86">
        <v>7.1428571428571397E-2</v>
      </c>
      <c r="BS535" s="86">
        <v>0</v>
      </c>
      <c r="BT535" s="86">
        <v>9.6153846153846201E-2</v>
      </c>
      <c r="BU535" s="14" t="s">
        <v>36</v>
      </c>
      <c r="BV535" s="14" t="s">
        <v>36</v>
      </c>
      <c r="BW535" s="14" t="s">
        <v>35</v>
      </c>
      <c r="BX535" s="14" t="s">
        <v>35</v>
      </c>
      <c r="BY535" s="14" t="s">
        <v>36</v>
      </c>
      <c r="BZ535" s="14" t="s">
        <v>36</v>
      </c>
      <c r="CA535" s="14" t="s">
        <v>35</v>
      </c>
      <c r="CB535" s="14" t="s">
        <v>35</v>
      </c>
      <c r="CC535" s="14">
        <v>2.2599999999999998</v>
      </c>
      <c r="CD535" s="14">
        <v>2.2599999999999998</v>
      </c>
      <c r="CE535" s="14">
        <v>2.2599999999999998</v>
      </c>
      <c r="CF535" s="14">
        <v>2.2599999999999998</v>
      </c>
      <c r="CG535" s="14">
        <v>2.2599999999999998</v>
      </c>
      <c r="CH535" s="14">
        <v>2.2599999999999998</v>
      </c>
      <c r="CI535" s="14">
        <v>2.19</v>
      </c>
      <c r="CJ535" s="14">
        <f>INDEX('Monthy Targets'!AC:AC,(MATCH(FY2019_ALL_Targets!$B:$B,'Monthy Targets'!$B:$B,0)))</f>
        <v>2.1800000000000002</v>
      </c>
      <c r="CK535" s="14">
        <f>INDEX('Monthy Targets'!AD:AD,(MATCH(FY2019_ALL_Targets!$B:$B,'Monthy Targets'!$B:$B,0)))</f>
        <v>2.1800000000000002</v>
      </c>
      <c r="CL535" s="14">
        <f>INDEX('Monthy Targets'!AE:AE,(MATCH(FY2019_ALL_Targets!$B:$B,'Monthy Targets'!$B:$B,0)))</f>
        <v>2.1800000000000002</v>
      </c>
      <c r="CM535" s="14">
        <f>INDEX('Monthy Targets'!AF:AF,(MATCH(FY2019_ALL_Targets!$B:$B,'Monthy Targets'!$B:$B,0)))</f>
        <v>2.1800000000000002</v>
      </c>
      <c r="CN535" s="14">
        <f>INDEX('Monthy Targets'!AG:AG,(MATCH(FY2019_ALL_Targets!$B:$B,'Monthy Targets'!$B:$B,0)))</f>
        <v>2.1800000000000002</v>
      </c>
      <c r="CO535" s="14">
        <v>0.15</v>
      </c>
      <c r="CP535" s="14">
        <v>0.15</v>
      </c>
      <c r="CQ535" s="14">
        <v>0.15</v>
      </c>
      <c r="CR535" s="14">
        <v>0.15</v>
      </c>
      <c r="CS535" s="14">
        <v>0.15</v>
      </c>
      <c r="CT535" s="14">
        <v>0</v>
      </c>
      <c r="CU535" s="14">
        <v>0.15</v>
      </c>
      <c r="CV535" s="14">
        <v>0.15</v>
      </c>
      <c r="CW535" s="14">
        <v>0.15</v>
      </c>
      <c r="CX535" s="14">
        <v>0</v>
      </c>
      <c r="CY535" s="14">
        <v>0.15</v>
      </c>
      <c r="CZ535" s="14">
        <v>0.15</v>
      </c>
      <c r="DA535" s="14">
        <f>IF('QIPP Scorecard'!$AA$1=4,IF(FY2019_ALL_Targets!$BU535="Yes",INDEX('Final Comp Values'!$BN:$BN,MATCH(FY2019_ALL_Targets!$A535,'Final Comp Values'!$B:$B,0)),IF($BU535="Min Data",0,0)),0)</f>
        <v>0</v>
      </c>
      <c r="DB535" s="14">
        <f>IF('QIPP Scorecard'!$AA$1=4,IF(FY2019_ALL_Targets!$BV535="Yes",INDEX('Final Comp Values'!$BN:$BN,MATCH(FY2019_ALL_Targets!$A535,'Final Comp Values'!$B:$B,0)),IF($BV535="Min Data",0,0)),0)</f>
        <v>0</v>
      </c>
      <c r="DC535" s="14">
        <f>IF('QIPP Scorecard'!$AA$1=4,IF(FY2019_ALL_Targets!$BW535="Yes",INDEX('Final Comp Values'!$BN:$BN,MATCH(FY2019_ALL_Targets!$A535,'Final Comp Values'!$B:$B,0)),IF(CI535="Min Data",0,0)),0)</f>
        <v>0.15</v>
      </c>
      <c r="DD535" s="14">
        <f>IF('QIPP Scorecard'!$AA$1=4,IF(FY2019_ALL_Targets!$BX535="Yes",INDEX('Final Comp Values'!$BN:$BN,MATCH(FY2019_ALL_Targets!$A535,'Final Comp Values'!$B:$B,0)),IF($BX535="Min Data",0,0)),0)</f>
        <v>0.15</v>
      </c>
      <c r="DE535" s="14">
        <v>0.28000000000000003</v>
      </c>
      <c r="DF535" s="14">
        <v>0.28000000000000003</v>
      </c>
      <c r="DG535" s="14">
        <v>0.28000000000000003</v>
      </c>
      <c r="DH535" s="14">
        <v>0.28000000000000003</v>
      </c>
      <c r="DI535" s="14">
        <v>0.28000000000000003</v>
      </c>
      <c r="DJ535" s="14">
        <v>0</v>
      </c>
      <c r="DK535" s="14">
        <v>0.28000000000000003</v>
      </c>
      <c r="DL535" s="14">
        <v>0.28000000000000003</v>
      </c>
      <c r="DM535" s="14">
        <v>0.28000000000000003</v>
      </c>
      <c r="DN535" s="14">
        <v>0</v>
      </c>
      <c r="DO535" s="14">
        <v>0.28000000000000003</v>
      </c>
      <c r="DP535" s="14">
        <v>0.28000000000000003</v>
      </c>
      <c r="DQ535" s="14">
        <f>IF('QIPP Scorecard'!$AA$1=4,IF(FY2019_ALL_Targets!$BY535="Yes",INDEX('Final Comp Values'!$BK:$BK,MATCH(FY2019_ALL_Targets!$A535,'Final Comp Values'!$B:$B,0)),IF($BY535="Min Data",0,0)),0)</f>
        <v>0</v>
      </c>
      <c r="DR535" s="14">
        <f>IF('QIPP Scorecard'!$AA$1=4,IF(FY2019_ALL_Targets!$BZ535="Yes",INDEX('Final Comp Values'!$BO:$BO,MATCH(FY2019_ALL_Targets!$A535,'Final Comp Values'!$B:$B,0)),IF($BZ535="Min Data",0,0)),0)</f>
        <v>0</v>
      </c>
      <c r="DS535" s="14">
        <f>IF('QIPP Scorecard'!$AA$1=4,IF(FY2019_ALL_Targets!$CA535="Yes",INDEX('Final Comp Values'!$BO:$BO,MATCH(FY2019_ALL_Targets!$A535,'Final Comp Values'!$B:$B,0)),IF($CA535="Min Data",0,0)),0)</f>
        <v>0.28000000000000003</v>
      </c>
      <c r="DT535" s="14">
        <f>IF('QIPP Scorecard'!$AA$1=4,IF(FY2019_ALL_Targets!$CB535="Yes",INDEX('Final Comp Values'!$BO:$BO,MATCH(FY2019_ALL_Targets!$A535,'Final Comp Values'!$B:$B,0)),IF($CB535="Min Data",0,0)),0)</f>
        <v>0.28000000000000003</v>
      </c>
      <c r="DU535" s="14">
        <v>0.4</v>
      </c>
      <c r="DV535" s="14">
        <v>0.4</v>
      </c>
      <c r="DW535" s="14">
        <v>0.42</v>
      </c>
      <c r="DX535" s="14">
        <v>0.36</v>
      </c>
      <c r="DY535" s="12">
        <f t="shared" si="41"/>
        <v>2</v>
      </c>
      <c r="DZ535" s="12">
        <f t="shared" si="42"/>
        <v>2</v>
      </c>
      <c r="EA535" s="12">
        <f t="shared" si="43"/>
        <v>0</v>
      </c>
      <c r="EB535" s="12">
        <f t="shared" si="44"/>
        <v>0</v>
      </c>
    </row>
    <row r="536" spans="1:132" x14ac:dyDescent="0.25">
      <c r="A536" s="297">
        <v>105892</v>
      </c>
      <c r="B536" s="347">
        <v>676371</v>
      </c>
      <c r="C536" s="297">
        <v>1026726</v>
      </c>
      <c r="D536" s="14">
        <v>1508288648</v>
      </c>
      <c r="E536" s="26" t="s">
        <v>930</v>
      </c>
      <c r="F536" s="26" t="str">
        <f>INDEX('Mar - Aug'!X:X,MATCH(A536,'Mar - Aug'!B:B,0))</f>
        <v>Harris</v>
      </c>
      <c r="G536" s="26" t="s">
        <v>3010</v>
      </c>
      <c r="H536" s="26"/>
      <c r="I536" s="26" t="str">
        <f t="shared" si="40"/>
        <v/>
      </c>
      <c r="J536" s="299" t="s">
        <v>408</v>
      </c>
      <c r="K536" s="299" t="s">
        <v>2574</v>
      </c>
      <c r="L536" s="299" t="s">
        <v>409</v>
      </c>
      <c r="M536" s="13">
        <v>3.8277520000000002E-2</v>
      </c>
      <c r="N536" s="13">
        <v>8.5106379999999995E-2</v>
      </c>
      <c r="O536" s="13">
        <v>0</v>
      </c>
      <c r="P536" s="13">
        <v>0.13054827999999999</v>
      </c>
      <c r="Q536" s="13">
        <v>3.3690650000000003E-2</v>
      </c>
      <c r="R536" s="13">
        <v>5.5747400000000003E-2</v>
      </c>
      <c r="S536" s="13">
        <v>3.7344499999999998E-3</v>
      </c>
      <c r="T536" s="13">
        <v>0.15247816</v>
      </c>
      <c r="U536" s="13">
        <v>3.762680216E-2</v>
      </c>
      <c r="V536" s="13">
        <v>8.3659571540000005E-2</v>
      </c>
      <c r="W536" s="13">
        <v>3.7344499999999998E-3</v>
      </c>
      <c r="X536" s="13">
        <v>0.15247816</v>
      </c>
      <c r="Y536" s="13">
        <v>3.6363644000000001E-2</v>
      </c>
      <c r="Z536" s="13">
        <v>8.0851061000000002E-2</v>
      </c>
      <c r="AA536" s="13">
        <v>3.7344499999999998E-3</v>
      </c>
      <c r="AB536" s="13">
        <v>0.15247816</v>
      </c>
      <c r="AC536" s="13">
        <v>3.6976084319999998E-2</v>
      </c>
      <c r="AD536" s="13">
        <v>8.2212763080000001E-2</v>
      </c>
      <c r="AE536" s="13">
        <v>3.7344499999999998E-3</v>
      </c>
      <c r="AF536" s="13">
        <v>0.15247816</v>
      </c>
      <c r="AG536" s="13">
        <v>3.4449767999999999E-2</v>
      </c>
      <c r="AH536" s="13">
        <v>7.6595741999999994E-2</v>
      </c>
      <c r="AI536" s="13">
        <v>3.7344499999999998E-3</v>
      </c>
      <c r="AJ536" s="13">
        <v>0.15247816</v>
      </c>
      <c r="AK536" s="13">
        <v>3.6325366480000003E-2</v>
      </c>
      <c r="AL536" s="13">
        <v>8.0765954619999997E-2</v>
      </c>
      <c r="AM536" s="13">
        <v>3.7344499999999998E-3</v>
      </c>
      <c r="AN536" s="13">
        <v>0.15247816</v>
      </c>
      <c r="AO536" s="13">
        <v>3.3690650000000003E-2</v>
      </c>
      <c r="AP536" s="13">
        <v>7.2340423000000001E-2</v>
      </c>
      <c r="AQ536" s="13">
        <v>3.7344499999999998E-3</v>
      </c>
      <c r="AR536" s="13">
        <v>0.15247816</v>
      </c>
      <c r="AS536" s="13">
        <v>3.5598093599999998E-2</v>
      </c>
      <c r="AT536" s="13">
        <v>7.9148933399999996E-2</v>
      </c>
      <c r="AU536" s="13">
        <v>3.7344499999999998E-3</v>
      </c>
      <c r="AV536" s="13">
        <v>0.15247816</v>
      </c>
      <c r="AW536" s="13">
        <v>3.3690650000000003E-2</v>
      </c>
      <c r="AX536" s="13">
        <v>6.8085103999999994E-2</v>
      </c>
      <c r="AY536" s="13">
        <v>3.7344499999999998E-3</v>
      </c>
      <c r="AZ536" s="13">
        <v>0.15247816</v>
      </c>
      <c r="BA536" s="86">
        <v>1.02040816326531E-2</v>
      </c>
      <c r="BB536" s="86">
        <v>8.2352941176470601E-2</v>
      </c>
      <c r="BC536" s="13">
        <v>0</v>
      </c>
      <c r="BD536" s="13">
        <v>0.133333333333333</v>
      </c>
      <c r="BE536" s="14">
        <v>1.0416666666666701E-2</v>
      </c>
      <c r="BF536" s="14">
        <v>6.0975609756097601E-2</v>
      </c>
      <c r="BG536" s="14">
        <v>0</v>
      </c>
      <c r="BH536" s="14">
        <v>6.8965517241379296E-2</v>
      </c>
      <c r="BI536" s="14">
        <v>0.02</v>
      </c>
      <c r="BJ536" s="14">
        <v>5.95238095238095E-2</v>
      </c>
      <c r="BK536" s="14">
        <v>0</v>
      </c>
      <c r="BL536" s="430">
        <v>4.3956043956044001E-2</v>
      </c>
      <c r="BM536" s="14">
        <v>1.0416666666666701E-2</v>
      </c>
      <c r="BN536" s="14">
        <v>6.4102564102564097E-2</v>
      </c>
      <c r="BO536" s="14">
        <v>0</v>
      </c>
      <c r="BP536" s="14">
        <v>5.6818181818181802E-2</v>
      </c>
      <c r="BQ536" s="86">
        <v>1.0416666666666701E-2</v>
      </c>
      <c r="BR536" s="86">
        <v>6.4102564102564097E-2</v>
      </c>
      <c r="BS536" s="86">
        <v>0</v>
      </c>
      <c r="BT536" s="86">
        <v>5.6818181818181802E-2</v>
      </c>
      <c r="BU536" s="14" t="s">
        <v>35</v>
      </c>
      <c r="BV536" s="14" t="s">
        <v>35</v>
      </c>
      <c r="BW536" s="14" t="s">
        <v>35</v>
      </c>
      <c r="BX536" s="14" t="s">
        <v>35</v>
      </c>
      <c r="BY536" s="14" t="s">
        <v>35</v>
      </c>
      <c r="BZ536" s="14" t="s">
        <v>35</v>
      </c>
      <c r="CA536" s="14" t="s">
        <v>35</v>
      </c>
      <c r="CB536" s="14" t="s">
        <v>35</v>
      </c>
      <c r="CC536" s="14">
        <v>5.16</v>
      </c>
      <c r="CD536" s="14">
        <v>5.16</v>
      </c>
      <c r="CE536" s="14">
        <v>5.16</v>
      </c>
      <c r="CF536" s="14">
        <v>5.16</v>
      </c>
      <c r="CG536" s="14">
        <v>5.16</v>
      </c>
      <c r="CH536" s="14">
        <v>5.16</v>
      </c>
      <c r="CI536" s="14">
        <v>5.1100000000000003</v>
      </c>
      <c r="CJ536" s="14">
        <f>INDEX('Monthy Targets'!AC:AC,(MATCH(FY2019_ALL_Targets!$B:$B,'Monthy Targets'!$B:$B,0)))</f>
        <v>5.0999999999999996</v>
      </c>
      <c r="CK536" s="14">
        <f>INDEX('Monthy Targets'!AD:AD,(MATCH(FY2019_ALL_Targets!$B:$B,'Monthy Targets'!$B:$B,0)))</f>
        <v>5.0999999999999996</v>
      </c>
      <c r="CL536" s="14">
        <f>INDEX('Monthy Targets'!AE:AE,(MATCH(FY2019_ALL_Targets!$B:$B,'Monthy Targets'!$B:$B,0)))</f>
        <v>5.0999999999999996</v>
      </c>
      <c r="CM536" s="14">
        <f>INDEX('Monthy Targets'!AF:AF,(MATCH(FY2019_ALL_Targets!$B:$B,'Monthy Targets'!$B:$B,0)))</f>
        <v>5.0999999999999996</v>
      </c>
      <c r="CN536" s="14">
        <f>INDEX('Monthy Targets'!AG:AG,(MATCH(FY2019_ALL_Targets!$B:$B,'Monthy Targets'!$B:$B,0)))</f>
        <v>5.0999999999999996</v>
      </c>
      <c r="CO536" s="14">
        <v>0.35</v>
      </c>
      <c r="CP536" s="14">
        <v>0.35</v>
      </c>
      <c r="CQ536" s="14">
        <v>0.35</v>
      </c>
      <c r="CR536" s="14">
        <v>0.35</v>
      </c>
      <c r="CS536" s="14">
        <v>0.35</v>
      </c>
      <c r="CT536" s="14">
        <v>0.35</v>
      </c>
      <c r="CU536" s="14">
        <v>0.35</v>
      </c>
      <c r="CV536" s="14">
        <v>0.35</v>
      </c>
      <c r="CW536" s="14">
        <v>0.35</v>
      </c>
      <c r="CX536" s="14">
        <v>0.35</v>
      </c>
      <c r="CY536" s="14">
        <v>0.35</v>
      </c>
      <c r="CZ536" s="14">
        <v>0.35</v>
      </c>
      <c r="DA536" s="14">
        <f>IF('QIPP Scorecard'!$AA$1=4,IF(FY2019_ALL_Targets!$BU536="Yes",INDEX('Final Comp Values'!$BN:$BN,MATCH(FY2019_ALL_Targets!$A536,'Final Comp Values'!$B:$B,0)),IF($BU536="Min Data",0,0)),0)</f>
        <v>0.35</v>
      </c>
      <c r="DB536" s="14">
        <f>IF('QIPP Scorecard'!$AA$1=4,IF(FY2019_ALL_Targets!$BV536="Yes",INDEX('Final Comp Values'!$BN:$BN,MATCH(FY2019_ALL_Targets!$A536,'Final Comp Values'!$B:$B,0)),IF($BV536="Min Data",0,0)),0)</f>
        <v>0.35</v>
      </c>
      <c r="DC536" s="14">
        <f>IF('QIPP Scorecard'!$AA$1=4,IF(FY2019_ALL_Targets!$BW536="Yes",INDEX('Final Comp Values'!$BN:$BN,MATCH(FY2019_ALL_Targets!$A536,'Final Comp Values'!$B:$B,0)),IF(CI536="Min Data",0,0)),0)</f>
        <v>0.35</v>
      </c>
      <c r="DD536" s="14">
        <f>IF('QIPP Scorecard'!$AA$1=4,IF(FY2019_ALL_Targets!$BX536="Yes",INDEX('Final Comp Values'!$BN:$BN,MATCH(FY2019_ALL_Targets!$A536,'Final Comp Values'!$B:$B,0)),IF($BX536="Min Data",0,0)),0)</f>
        <v>0.35</v>
      </c>
      <c r="DE536" s="14">
        <v>0.65</v>
      </c>
      <c r="DF536" s="14">
        <v>0</v>
      </c>
      <c r="DG536" s="14">
        <v>0.65</v>
      </c>
      <c r="DH536" s="14">
        <v>0.65</v>
      </c>
      <c r="DI536" s="14">
        <v>0.65</v>
      </c>
      <c r="DJ536" s="14">
        <v>0.65</v>
      </c>
      <c r="DK536" s="14">
        <v>0.65</v>
      </c>
      <c r="DL536" s="14">
        <v>0.65</v>
      </c>
      <c r="DM536" s="14">
        <v>0.64</v>
      </c>
      <c r="DN536" s="14">
        <v>0.64</v>
      </c>
      <c r="DO536" s="14">
        <v>0.64</v>
      </c>
      <c r="DP536" s="14">
        <v>0.64</v>
      </c>
      <c r="DQ536" s="14">
        <f>IF('QIPP Scorecard'!$AA$1=4,IF(FY2019_ALL_Targets!$BY536="Yes",INDEX('Final Comp Values'!$BK:$BK,MATCH(FY2019_ALL_Targets!$A536,'Final Comp Values'!$B:$B,0)),IF($BY536="Min Data",0,0)),0)</f>
        <v>0.64</v>
      </c>
      <c r="DR536" s="14">
        <f>IF('QIPP Scorecard'!$AA$1=4,IF(FY2019_ALL_Targets!$BZ536="Yes",INDEX('Final Comp Values'!$BO:$BO,MATCH(FY2019_ALL_Targets!$A536,'Final Comp Values'!$B:$B,0)),IF($BZ536="Min Data",0,0)),0)</f>
        <v>0.64</v>
      </c>
      <c r="DS536" s="14">
        <f>IF('QIPP Scorecard'!$AA$1=4,IF(FY2019_ALL_Targets!$CA536="Yes",INDEX('Final Comp Values'!$BO:$BO,MATCH(FY2019_ALL_Targets!$A536,'Final Comp Values'!$B:$B,0)),IF($CA536="Min Data",0,0)),0)</f>
        <v>0.64</v>
      </c>
      <c r="DT536" s="14">
        <f>IF('QIPP Scorecard'!$AA$1=4,IF(FY2019_ALL_Targets!$CB536="Yes",INDEX('Final Comp Values'!$BO:$BO,MATCH(FY2019_ALL_Targets!$A536,'Final Comp Values'!$B:$B,0)),IF($CB536="Min Data",0,0)),0)</f>
        <v>0.64</v>
      </c>
      <c r="DU536" s="14">
        <v>0.85</v>
      </c>
      <c r="DV536" s="14">
        <v>1.04</v>
      </c>
      <c r="DW536" s="14">
        <v>1.08</v>
      </c>
      <c r="DX536" s="14">
        <v>1.06</v>
      </c>
      <c r="DY536" s="12">
        <f t="shared" si="41"/>
        <v>0</v>
      </c>
      <c r="DZ536" s="12">
        <f t="shared" si="42"/>
        <v>0</v>
      </c>
      <c r="EA536" s="12">
        <f t="shared" si="43"/>
        <v>0</v>
      </c>
      <c r="EB536" s="12">
        <f t="shared" si="44"/>
        <v>0</v>
      </c>
    </row>
    <row r="537" spans="1:132" x14ac:dyDescent="0.25">
      <c r="A537" s="297">
        <v>106081</v>
      </c>
      <c r="B537" s="347">
        <v>676378</v>
      </c>
      <c r="C537" s="297">
        <v>1026354</v>
      </c>
      <c r="D537" s="14">
        <v>1538557343</v>
      </c>
      <c r="E537" s="26" t="s">
        <v>920</v>
      </c>
      <c r="F537" s="26" t="str">
        <f>INDEX('Mar - Aug'!X:X,MATCH(A537,'Mar - Aug'!B:B,0))</f>
        <v>Bexar</v>
      </c>
      <c r="G537" s="26" t="s">
        <v>3017</v>
      </c>
      <c r="H537" s="26"/>
      <c r="I537" s="26" t="str">
        <f t="shared" si="40"/>
        <v/>
      </c>
      <c r="J537" s="299" t="s">
        <v>2812</v>
      </c>
      <c r="K537" s="299" t="s">
        <v>1016</v>
      </c>
      <c r="L537" s="299" t="s">
        <v>2813</v>
      </c>
      <c r="M537" s="13">
        <v>2.580644E-2</v>
      </c>
      <c r="N537" s="13">
        <v>0.10377359</v>
      </c>
      <c r="O537" s="13">
        <v>0</v>
      </c>
      <c r="P537" s="13">
        <v>9.0909110000000001E-2</v>
      </c>
      <c r="Q537" s="13">
        <v>3.3690650000000003E-2</v>
      </c>
      <c r="R537" s="13">
        <v>5.5747400000000003E-2</v>
      </c>
      <c r="S537" s="13">
        <v>3.7344499999999998E-3</v>
      </c>
      <c r="T537" s="13">
        <v>0.15247816</v>
      </c>
      <c r="U537" s="13">
        <v>3.3690650000000003E-2</v>
      </c>
      <c r="V537" s="13">
        <v>0.10200943897</v>
      </c>
      <c r="W537" s="13">
        <v>3.7344499999999998E-3</v>
      </c>
      <c r="X537" s="13">
        <v>0.15247816</v>
      </c>
      <c r="Y537" s="13">
        <v>3.3690650000000003E-2</v>
      </c>
      <c r="Z537" s="13">
        <v>9.8584910499999998E-2</v>
      </c>
      <c r="AA537" s="13">
        <v>3.7344499999999998E-3</v>
      </c>
      <c r="AB537" s="13">
        <v>0.15247816</v>
      </c>
      <c r="AC537" s="13">
        <v>3.3690650000000003E-2</v>
      </c>
      <c r="AD537" s="13">
        <v>0.10024528794</v>
      </c>
      <c r="AE537" s="13">
        <v>3.7344499999999998E-3</v>
      </c>
      <c r="AF537" s="13">
        <v>0.15247816</v>
      </c>
      <c r="AG537" s="13">
        <v>3.3690650000000003E-2</v>
      </c>
      <c r="AH537" s="13">
        <v>9.3396230999999996E-2</v>
      </c>
      <c r="AI537" s="13">
        <v>3.7344499999999998E-3</v>
      </c>
      <c r="AJ537" s="13">
        <v>0.15247816</v>
      </c>
      <c r="AK537" s="13">
        <v>3.3690650000000003E-2</v>
      </c>
      <c r="AL537" s="13">
        <v>9.8481136910000003E-2</v>
      </c>
      <c r="AM537" s="13">
        <v>3.7344499999999998E-3</v>
      </c>
      <c r="AN537" s="13">
        <v>0.15247816</v>
      </c>
      <c r="AO537" s="13">
        <v>3.3690650000000003E-2</v>
      </c>
      <c r="AP537" s="13">
        <v>8.8207551499999995E-2</v>
      </c>
      <c r="AQ537" s="13">
        <v>3.7344499999999998E-3</v>
      </c>
      <c r="AR537" s="13">
        <v>0.15247816</v>
      </c>
      <c r="AS537" s="13">
        <v>3.3690650000000003E-2</v>
      </c>
      <c r="AT537" s="13">
        <v>9.6509438700000005E-2</v>
      </c>
      <c r="AU537" s="13">
        <v>3.7344499999999998E-3</v>
      </c>
      <c r="AV537" s="13">
        <v>0.15247816</v>
      </c>
      <c r="AW537" s="13">
        <v>3.3690650000000003E-2</v>
      </c>
      <c r="AX537" s="13">
        <v>8.3018871999999994E-2</v>
      </c>
      <c r="AY537" s="13">
        <v>3.7344499999999998E-3</v>
      </c>
      <c r="AZ537" s="13">
        <v>0.15247816</v>
      </c>
      <c r="BA537" s="86">
        <v>0</v>
      </c>
      <c r="BB537" s="86">
        <v>0</v>
      </c>
      <c r="BC537" s="13">
        <v>0</v>
      </c>
      <c r="BD537" s="13">
        <v>9.375E-2</v>
      </c>
      <c r="BE537" s="14">
        <v>0</v>
      </c>
      <c r="BF537" s="14">
        <v>0</v>
      </c>
      <c r="BG537" s="14">
        <v>0</v>
      </c>
      <c r="BH537" s="14">
        <v>0.11764705882352899</v>
      </c>
      <c r="BI537" s="14">
        <v>3.03030303030303E-2</v>
      </c>
      <c r="BJ537" s="14">
        <v>0</v>
      </c>
      <c r="BK537" s="14">
        <v>0</v>
      </c>
      <c r="BL537" s="430">
        <v>9.0909090909090898E-2</v>
      </c>
      <c r="BM537" s="14">
        <v>2.4390243902439001E-2</v>
      </c>
      <c r="BN537" s="14">
        <v>2.8571428571428598E-2</v>
      </c>
      <c r="BO537" s="14">
        <v>0</v>
      </c>
      <c r="BP537" s="14">
        <v>0.1</v>
      </c>
      <c r="BQ537" s="86">
        <v>2.4390243902439001E-2</v>
      </c>
      <c r="BR537" s="86">
        <v>2.8571428571428598E-2</v>
      </c>
      <c r="BS537" s="86">
        <v>0</v>
      </c>
      <c r="BT537" s="86">
        <v>0.1</v>
      </c>
      <c r="BU537" s="14" t="s">
        <v>35</v>
      </c>
      <c r="BV537" s="14" t="s">
        <v>35</v>
      </c>
      <c r="BW537" s="14" t="s">
        <v>35</v>
      </c>
      <c r="BX537" s="14" t="s">
        <v>35</v>
      </c>
      <c r="BY537" s="14" t="s">
        <v>35</v>
      </c>
      <c r="BZ537" s="14" t="s">
        <v>35</v>
      </c>
      <c r="CA537" s="14" t="s">
        <v>35</v>
      </c>
      <c r="CB537" s="14" t="s">
        <v>35</v>
      </c>
      <c r="CC537" s="14">
        <v>2.2200000000000002</v>
      </c>
      <c r="CD537" s="14">
        <v>2.2200000000000002</v>
      </c>
      <c r="CE537" s="14">
        <v>2.2200000000000002</v>
      </c>
      <c r="CF537" s="14">
        <v>2.2200000000000002</v>
      </c>
      <c r="CG537" s="14">
        <v>2.2200000000000002</v>
      </c>
      <c r="CH537" s="14">
        <v>2.2200000000000002</v>
      </c>
      <c r="CI537" s="14">
        <v>2.1800000000000002</v>
      </c>
      <c r="CJ537" s="14">
        <f>INDEX('Monthy Targets'!AC:AC,(MATCH(FY2019_ALL_Targets!$B:$B,'Monthy Targets'!$B:$B,0)))</f>
        <v>2.1800000000000002</v>
      </c>
      <c r="CK537" s="14">
        <f>INDEX('Monthy Targets'!AD:AD,(MATCH(FY2019_ALL_Targets!$B:$B,'Monthy Targets'!$B:$B,0)))</f>
        <v>2.1800000000000002</v>
      </c>
      <c r="CL537" s="14">
        <f>INDEX('Monthy Targets'!AE:AE,(MATCH(FY2019_ALL_Targets!$B:$B,'Monthy Targets'!$B:$B,0)))</f>
        <v>2.1800000000000002</v>
      </c>
      <c r="CM537" s="14">
        <f>INDEX('Monthy Targets'!AF:AF,(MATCH(FY2019_ALL_Targets!$B:$B,'Monthy Targets'!$B:$B,0)))</f>
        <v>2.1800000000000002</v>
      </c>
      <c r="CN537" s="14">
        <f>INDEX('Monthy Targets'!AG:AG,(MATCH(FY2019_ALL_Targets!$B:$B,'Monthy Targets'!$B:$B,0)))</f>
        <v>2.1800000000000002</v>
      </c>
      <c r="CO537" s="14">
        <v>0.15</v>
      </c>
      <c r="CP537" s="14">
        <v>0.15</v>
      </c>
      <c r="CQ537" s="14">
        <v>0.15</v>
      </c>
      <c r="CR537" s="14">
        <v>0.15</v>
      </c>
      <c r="CS537" s="14">
        <v>0.15</v>
      </c>
      <c r="CT537" s="14">
        <v>0.15</v>
      </c>
      <c r="CU537" s="14">
        <v>0.15</v>
      </c>
      <c r="CV537" s="14">
        <v>0.15</v>
      </c>
      <c r="CW537" s="14">
        <v>0.15</v>
      </c>
      <c r="CX537" s="14">
        <v>0.15</v>
      </c>
      <c r="CY537" s="14">
        <v>0.15</v>
      </c>
      <c r="CZ537" s="14">
        <v>0.15</v>
      </c>
      <c r="DA537" s="14">
        <f>IF('QIPP Scorecard'!$AA$1=4,IF(FY2019_ALL_Targets!$BU537="Yes",INDEX('Final Comp Values'!$BN:$BN,MATCH(FY2019_ALL_Targets!$A537,'Final Comp Values'!$B:$B,0)),IF($BU537="Min Data",0,0)),0)</f>
        <v>0.15</v>
      </c>
      <c r="DB537" s="14">
        <f>IF('QIPP Scorecard'!$AA$1=4,IF(FY2019_ALL_Targets!$BV537="Yes",INDEX('Final Comp Values'!$BN:$BN,MATCH(FY2019_ALL_Targets!$A537,'Final Comp Values'!$B:$B,0)),IF($BV537="Min Data",0,0)),0)</f>
        <v>0.15</v>
      </c>
      <c r="DC537" s="14">
        <f>IF('QIPP Scorecard'!$AA$1=4,IF(FY2019_ALL_Targets!$BW537="Yes",INDEX('Final Comp Values'!$BN:$BN,MATCH(FY2019_ALL_Targets!$A537,'Final Comp Values'!$B:$B,0)),IF(CI537="Min Data",0,0)),0)</f>
        <v>0.15</v>
      </c>
      <c r="DD537" s="14">
        <f>IF('QIPP Scorecard'!$AA$1=4,IF(FY2019_ALL_Targets!$BX537="Yes",INDEX('Final Comp Values'!$BN:$BN,MATCH(FY2019_ALL_Targets!$A537,'Final Comp Values'!$B:$B,0)),IF($BX537="Min Data",0,0)),0)</f>
        <v>0.15</v>
      </c>
      <c r="DE537" s="14">
        <v>0.28000000000000003</v>
      </c>
      <c r="DF537" s="14">
        <v>0.28000000000000003</v>
      </c>
      <c r="DG537" s="14">
        <v>0.28000000000000003</v>
      </c>
      <c r="DH537" s="14">
        <v>0.28000000000000003</v>
      </c>
      <c r="DI537" s="14">
        <v>0.28000000000000003</v>
      </c>
      <c r="DJ537" s="14">
        <v>0.28000000000000003</v>
      </c>
      <c r="DK537" s="14">
        <v>0.28000000000000003</v>
      </c>
      <c r="DL537" s="14">
        <v>0.28000000000000003</v>
      </c>
      <c r="DM537" s="14">
        <v>0.28000000000000003</v>
      </c>
      <c r="DN537" s="14">
        <v>0.28000000000000003</v>
      </c>
      <c r="DO537" s="14">
        <v>0.28000000000000003</v>
      </c>
      <c r="DP537" s="14">
        <v>0.28000000000000003</v>
      </c>
      <c r="DQ537" s="14">
        <f>IF('QIPP Scorecard'!$AA$1=4,IF(FY2019_ALL_Targets!$BY537="Yes",INDEX('Final Comp Values'!$BK:$BK,MATCH(FY2019_ALL_Targets!$A537,'Final Comp Values'!$B:$B,0)),IF($BY537="Min Data",0,0)),0)</f>
        <v>0.28000000000000003</v>
      </c>
      <c r="DR537" s="14">
        <f>IF('QIPP Scorecard'!$AA$1=4,IF(FY2019_ALL_Targets!$BZ537="Yes",INDEX('Final Comp Values'!$BO:$BO,MATCH(FY2019_ALL_Targets!$A537,'Final Comp Values'!$B:$B,0)),IF($BZ537="Min Data",0,0)),0)</f>
        <v>0.28000000000000003</v>
      </c>
      <c r="DS537" s="14">
        <f>IF('QIPP Scorecard'!$AA$1=4,IF(FY2019_ALL_Targets!$CA537="Yes",INDEX('Final Comp Values'!$BO:$BO,MATCH(FY2019_ALL_Targets!$A537,'Final Comp Values'!$B:$B,0)),IF($CA537="Min Data",0,0)),0)</f>
        <v>0.28000000000000003</v>
      </c>
      <c r="DT537" s="14">
        <f>IF('QIPP Scorecard'!$AA$1=4,IF(FY2019_ALL_Targets!$CB537="Yes",INDEX('Final Comp Values'!$BO:$BO,MATCH(FY2019_ALL_Targets!$A537,'Final Comp Values'!$B:$B,0)),IF($CB537="Min Data",0,0)),0)</f>
        <v>0.28000000000000003</v>
      </c>
      <c r="DU537" s="14">
        <v>0.39</v>
      </c>
      <c r="DV537" s="14">
        <v>0.45</v>
      </c>
      <c r="DW537" s="14">
        <v>0.46</v>
      </c>
      <c r="DX537" s="14">
        <v>0.45</v>
      </c>
      <c r="DY537" s="12">
        <f t="shared" si="41"/>
        <v>0</v>
      </c>
      <c r="DZ537" s="12">
        <f t="shared" si="42"/>
        <v>0</v>
      </c>
      <c r="EA537" s="12">
        <f t="shared" si="43"/>
        <v>0</v>
      </c>
      <c r="EB537" s="12">
        <f t="shared" si="44"/>
        <v>0</v>
      </c>
    </row>
    <row r="538" spans="1:132" x14ac:dyDescent="0.25">
      <c r="A538" s="297">
        <v>102868</v>
      </c>
      <c r="B538" s="347">
        <v>676389</v>
      </c>
      <c r="C538" s="297">
        <v>1026903</v>
      </c>
      <c r="D538" s="14">
        <v>1548653082</v>
      </c>
      <c r="E538" s="26" t="s">
        <v>913</v>
      </c>
      <c r="F538" s="26" t="str">
        <f>INDEX('Mar - Aug'!X:X,MATCH(A538,'Mar - Aug'!B:B,0))</f>
        <v>MRSA West</v>
      </c>
      <c r="G538" s="26" t="s">
        <v>3006</v>
      </c>
      <c r="H538" s="26"/>
      <c r="I538" s="26" t="str">
        <f t="shared" si="40"/>
        <v/>
      </c>
      <c r="J538" s="299" t="s">
        <v>2281</v>
      </c>
      <c r="K538" s="299" t="s">
        <v>932</v>
      </c>
      <c r="L538" s="299" t="s">
        <v>2282</v>
      </c>
      <c r="M538" s="13">
        <v>8.4112149999999997E-2</v>
      </c>
      <c r="N538" s="13">
        <v>0.11764707000000001</v>
      </c>
      <c r="O538" s="13">
        <v>0</v>
      </c>
      <c r="P538" s="13">
        <v>0.14705882000000001</v>
      </c>
      <c r="Q538" s="13">
        <v>3.3690650000000003E-2</v>
      </c>
      <c r="R538" s="13">
        <v>5.5747400000000003E-2</v>
      </c>
      <c r="S538" s="13">
        <v>3.7344499999999998E-3</v>
      </c>
      <c r="T538" s="13">
        <v>0.15247816</v>
      </c>
      <c r="U538" s="13">
        <v>8.2682243449999998E-2</v>
      </c>
      <c r="V538" s="13">
        <v>0.11564706981</v>
      </c>
      <c r="W538" s="13">
        <v>3.7344499999999998E-3</v>
      </c>
      <c r="X538" s="13">
        <v>0.15247816</v>
      </c>
      <c r="Y538" s="13">
        <v>7.9906542499999997E-2</v>
      </c>
      <c r="Z538" s="13">
        <v>0.1117647165</v>
      </c>
      <c r="AA538" s="13">
        <v>3.7344499999999998E-3</v>
      </c>
      <c r="AB538" s="13">
        <v>0.15247816</v>
      </c>
      <c r="AC538" s="13">
        <v>8.12523369E-2</v>
      </c>
      <c r="AD538" s="13">
        <v>0.11364706962</v>
      </c>
      <c r="AE538" s="13">
        <v>3.7344499999999998E-3</v>
      </c>
      <c r="AF538" s="13">
        <v>0.15247816</v>
      </c>
      <c r="AG538" s="13">
        <v>7.5700934999999997E-2</v>
      </c>
      <c r="AH538" s="13">
        <v>0.10588236299999999</v>
      </c>
      <c r="AI538" s="13">
        <v>3.7344499999999998E-3</v>
      </c>
      <c r="AJ538" s="13">
        <v>0.15247816</v>
      </c>
      <c r="AK538" s="13">
        <v>7.9822430350000001E-2</v>
      </c>
      <c r="AL538" s="13">
        <v>0.11164706943</v>
      </c>
      <c r="AM538" s="13">
        <v>3.7344499999999998E-3</v>
      </c>
      <c r="AN538" s="13">
        <v>0.15247816</v>
      </c>
      <c r="AO538" s="13">
        <v>7.1495327499999997E-2</v>
      </c>
      <c r="AP538" s="13">
        <v>0.1000000095</v>
      </c>
      <c r="AQ538" s="13">
        <v>3.7344499999999998E-3</v>
      </c>
      <c r="AR538" s="13">
        <v>0.15247816</v>
      </c>
      <c r="AS538" s="13">
        <v>7.8224299499999997E-2</v>
      </c>
      <c r="AT538" s="13">
        <v>0.1094117751</v>
      </c>
      <c r="AU538" s="13">
        <v>3.7344499999999998E-3</v>
      </c>
      <c r="AV538" s="13">
        <v>0.15247816</v>
      </c>
      <c r="AW538" s="13">
        <v>6.7289719999999997E-2</v>
      </c>
      <c r="AX538" s="13">
        <v>9.4117655999999994E-2</v>
      </c>
      <c r="AY538" s="13">
        <v>3.7344499999999998E-3</v>
      </c>
      <c r="AZ538" s="13">
        <v>0.15247816</v>
      </c>
      <c r="BA538" s="86">
        <v>3.125E-2</v>
      </c>
      <c r="BB538" s="86">
        <v>4.7619047619047603E-2</v>
      </c>
      <c r="BC538" s="13">
        <v>0</v>
      </c>
      <c r="BD538" s="13">
        <v>0.15625</v>
      </c>
      <c r="BE538" s="14">
        <v>6.25E-2</v>
      </c>
      <c r="BF538" s="14">
        <v>0</v>
      </c>
      <c r="BG538" s="14">
        <v>0</v>
      </c>
      <c r="BH538" s="14">
        <v>0.125</v>
      </c>
      <c r="BI538" s="14">
        <v>8.8235294117647106E-2</v>
      </c>
      <c r="BJ538" s="14">
        <v>0.04</v>
      </c>
      <c r="BK538" s="14">
        <v>0</v>
      </c>
      <c r="BL538" s="430">
        <v>0.20588235294117599</v>
      </c>
      <c r="BM538" s="14">
        <v>9.375E-2</v>
      </c>
      <c r="BN538" s="14">
        <v>9.0909090909090898E-2</v>
      </c>
      <c r="BO538" s="14">
        <v>0</v>
      </c>
      <c r="BP538" s="14">
        <v>0.15625</v>
      </c>
      <c r="BQ538" s="86">
        <v>9.375E-2</v>
      </c>
      <c r="BR538" s="86">
        <v>9.0909090909090898E-2</v>
      </c>
      <c r="BS538" s="86">
        <v>0</v>
      </c>
      <c r="BT538" s="86">
        <v>0.15625</v>
      </c>
      <c r="BU538" s="14" t="s">
        <v>36</v>
      </c>
      <c r="BV538" s="14" t="s">
        <v>35</v>
      </c>
      <c r="BW538" s="14" t="s">
        <v>35</v>
      </c>
      <c r="BX538" s="14" t="s">
        <v>36</v>
      </c>
      <c r="BY538" s="14" t="s">
        <v>36</v>
      </c>
      <c r="BZ538" s="14" t="s">
        <v>35</v>
      </c>
      <c r="CA538" s="14" t="s">
        <v>35</v>
      </c>
      <c r="CB538" s="14" t="s">
        <v>36</v>
      </c>
      <c r="CC538" s="14">
        <v>0.28999999999999998</v>
      </c>
      <c r="CD538" s="14">
        <v>0.28999999999999998</v>
      </c>
      <c r="CE538" s="14">
        <v>0.28999999999999998</v>
      </c>
      <c r="CF538" s="14">
        <v>0.28999999999999998</v>
      </c>
      <c r="CG538" s="14">
        <v>0.28999999999999998</v>
      </c>
      <c r="CH538" s="14">
        <v>0.28999999999999998</v>
      </c>
      <c r="CI538" s="14">
        <v>0.28000000000000003</v>
      </c>
      <c r="CJ538" s="14">
        <f>INDEX('Monthy Targets'!AC:AC,(MATCH(FY2019_ALL_Targets!$B:$B,'Monthy Targets'!$B:$B,0)))</f>
        <v>0.28000000000000003</v>
      </c>
      <c r="CK538" s="14">
        <f>INDEX('Monthy Targets'!AD:AD,(MATCH(FY2019_ALL_Targets!$B:$B,'Monthy Targets'!$B:$B,0)))</f>
        <v>0.28000000000000003</v>
      </c>
      <c r="CL538" s="14">
        <f>INDEX('Monthy Targets'!AE:AE,(MATCH(FY2019_ALL_Targets!$B:$B,'Monthy Targets'!$B:$B,0)))</f>
        <v>0.28000000000000003</v>
      </c>
      <c r="CM538" s="14">
        <f>INDEX('Monthy Targets'!AF:AF,(MATCH(FY2019_ALL_Targets!$B:$B,'Monthy Targets'!$B:$B,0)))</f>
        <v>0.28000000000000003</v>
      </c>
      <c r="CN538" s="14">
        <f>INDEX('Monthy Targets'!AG:AG,(MATCH(FY2019_ALL_Targets!$B:$B,'Monthy Targets'!$B:$B,0)))</f>
        <v>0.28000000000000003</v>
      </c>
      <c r="CO538" s="14">
        <v>0.02</v>
      </c>
      <c r="CP538" s="14">
        <v>0.02</v>
      </c>
      <c r="CQ538" s="14">
        <v>0.02</v>
      </c>
      <c r="CR538" s="14">
        <v>0</v>
      </c>
      <c r="CS538" s="14">
        <v>0.02</v>
      </c>
      <c r="CT538" s="14">
        <v>0.02</v>
      </c>
      <c r="CU538" s="14">
        <v>0.02</v>
      </c>
      <c r="CV538" s="14">
        <v>0.02</v>
      </c>
      <c r="CW538" s="14">
        <v>0</v>
      </c>
      <c r="CX538" s="14">
        <v>0.02</v>
      </c>
      <c r="CY538" s="14">
        <v>0.02</v>
      </c>
      <c r="CZ538" s="14">
        <v>0</v>
      </c>
      <c r="DA538" s="14">
        <f>IF('QIPP Scorecard'!$AA$1=4,IF(FY2019_ALL_Targets!$BU538="Yes",INDEX('Final Comp Values'!$BN:$BN,MATCH(FY2019_ALL_Targets!$A538,'Final Comp Values'!$B:$B,0)),IF($BU538="Min Data",0,0)),0)</f>
        <v>0</v>
      </c>
      <c r="DB538" s="14">
        <f>IF('QIPP Scorecard'!$AA$1=4,IF(FY2019_ALL_Targets!$BV538="Yes",INDEX('Final Comp Values'!$BN:$BN,MATCH(FY2019_ALL_Targets!$A538,'Final Comp Values'!$B:$B,0)),IF($BV538="Min Data",0,0)),0)</f>
        <v>0.02</v>
      </c>
      <c r="DC538" s="14">
        <f>IF('QIPP Scorecard'!$AA$1=4,IF(FY2019_ALL_Targets!$BW538="Yes",INDEX('Final Comp Values'!$BN:$BN,MATCH(FY2019_ALL_Targets!$A538,'Final Comp Values'!$B:$B,0)),IF(CI538="Min Data",0,0)),0)</f>
        <v>0.02</v>
      </c>
      <c r="DD538" s="14">
        <f>IF('QIPP Scorecard'!$AA$1=4,IF(FY2019_ALL_Targets!$BX538="Yes",INDEX('Final Comp Values'!$BN:$BN,MATCH(FY2019_ALL_Targets!$A538,'Final Comp Values'!$B:$B,0)),IF($BX538="Min Data",0,0)),0)</f>
        <v>0</v>
      </c>
      <c r="DE538" s="14">
        <v>0.04</v>
      </c>
      <c r="DF538" s="14">
        <v>0.04</v>
      </c>
      <c r="DG538" s="14">
        <v>0.04</v>
      </c>
      <c r="DH538" s="14">
        <v>0</v>
      </c>
      <c r="DI538" s="14">
        <v>0.04</v>
      </c>
      <c r="DJ538" s="14">
        <v>0.04</v>
      </c>
      <c r="DK538" s="14">
        <v>0.04</v>
      </c>
      <c r="DL538" s="14">
        <v>0.04</v>
      </c>
      <c r="DM538" s="14">
        <v>0</v>
      </c>
      <c r="DN538" s="14">
        <v>0.04</v>
      </c>
      <c r="DO538" s="14">
        <v>0.04</v>
      </c>
      <c r="DP538" s="14">
        <v>0</v>
      </c>
      <c r="DQ538" s="14">
        <f>IF('QIPP Scorecard'!$AA$1=4,IF(FY2019_ALL_Targets!$BY538="Yes",INDEX('Final Comp Values'!$BK:$BK,MATCH(FY2019_ALL_Targets!$A538,'Final Comp Values'!$B:$B,0)),IF($BY538="Min Data",0,0)),0)</f>
        <v>0</v>
      </c>
      <c r="DR538" s="14">
        <f>IF('QIPP Scorecard'!$AA$1=4,IF(FY2019_ALL_Targets!$BZ538="Yes",INDEX('Final Comp Values'!$BO:$BO,MATCH(FY2019_ALL_Targets!$A538,'Final Comp Values'!$B:$B,0)),IF($BZ538="Min Data",0,0)),0)</f>
        <v>0.04</v>
      </c>
      <c r="DS538" s="14">
        <f>IF('QIPP Scorecard'!$AA$1=4,IF(FY2019_ALL_Targets!$CA538="Yes",INDEX('Final Comp Values'!$BO:$BO,MATCH(FY2019_ALL_Targets!$A538,'Final Comp Values'!$B:$B,0)),IF($CA538="Min Data",0,0)),0)</f>
        <v>0.04</v>
      </c>
      <c r="DT538" s="14">
        <f>IF('QIPP Scorecard'!$AA$1=4,IF(FY2019_ALL_Targets!$CB538="Yes",INDEX('Final Comp Values'!$BO:$BO,MATCH(FY2019_ALL_Targets!$A538,'Final Comp Values'!$B:$B,0)),IF($CB538="Min Data",0,0)),0)</f>
        <v>0</v>
      </c>
      <c r="DU538" s="14">
        <v>0.05</v>
      </c>
      <c r="DV538" s="14">
        <v>0.06</v>
      </c>
      <c r="DW538" s="14">
        <v>0.04</v>
      </c>
      <c r="DX538" s="14">
        <v>0.04</v>
      </c>
      <c r="DY538" s="12">
        <f t="shared" si="41"/>
        <v>2</v>
      </c>
      <c r="DZ538" s="12">
        <f t="shared" si="42"/>
        <v>2</v>
      </c>
      <c r="EA538" s="12">
        <f t="shared" si="43"/>
        <v>0</v>
      </c>
      <c r="EB538" s="12">
        <f t="shared" si="44"/>
        <v>0</v>
      </c>
    </row>
    <row r="539" spans="1:132" x14ac:dyDescent="0.25">
      <c r="A539" s="297">
        <v>4105</v>
      </c>
      <c r="B539" s="347">
        <v>676396</v>
      </c>
      <c r="C539" s="297">
        <v>1027401</v>
      </c>
      <c r="D539" s="14">
        <v>1225402753</v>
      </c>
      <c r="E539" s="26" t="s">
        <v>930</v>
      </c>
      <c r="F539" s="26" t="str">
        <f>INDEX('Mar - Aug'!X:X,MATCH(A539,'Mar - Aug'!B:B,0))</f>
        <v>Harris</v>
      </c>
      <c r="G539" s="26" t="s">
        <v>3014</v>
      </c>
      <c r="H539" s="26"/>
      <c r="I539" s="26" t="str">
        <f t="shared" si="40"/>
        <v/>
      </c>
      <c r="J539" s="299" t="s">
        <v>2292</v>
      </c>
      <c r="K539" s="299" t="s">
        <v>2293</v>
      </c>
      <c r="L539" s="299" t="s">
        <v>2294</v>
      </c>
      <c r="M539" s="13">
        <v>0.10588235999999999</v>
      </c>
      <c r="N539" s="13">
        <v>9.9999989999999997E-2</v>
      </c>
      <c r="O539" s="13">
        <v>0</v>
      </c>
      <c r="P539" s="13">
        <v>0.22077922</v>
      </c>
      <c r="Q539" s="13">
        <v>3.3690650000000003E-2</v>
      </c>
      <c r="R539" s="13">
        <v>5.5747400000000003E-2</v>
      </c>
      <c r="S539" s="13">
        <v>3.7344499999999998E-3</v>
      </c>
      <c r="T539" s="13">
        <v>0.15247816</v>
      </c>
      <c r="U539" s="13">
        <v>0.10408235988</v>
      </c>
      <c r="V539" s="13">
        <v>9.8299990170000004E-2</v>
      </c>
      <c r="W539" s="13">
        <v>3.7344499999999998E-3</v>
      </c>
      <c r="X539" s="13">
        <v>0.21702597326</v>
      </c>
      <c r="Y539" s="13">
        <v>0.10058824199999999</v>
      </c>
      <c r="Z539" s="13">
        <v>9.4999990500000006E-2</v>
      </c>
      <c r="AA539" s="13">
        <v>3.7344499999999998E-3</v>
      </c>
      <c r="AB539" s="13">
        <v>0.20974025900000001</v>
      </c>
      <c r="AC539" s="13">
        <v>0.10228235976</v>
      </c>
      <c r="AD539" s="13">
        <v>9.6599990339999997E-2</v>
      </c>
      <c r="AE539" s="13">
        <v>3.7344499999999998E-3</v>
      </c>
      <c r="AF539" s="13">
        <v>0.21327272652000001</v>
      </c>
      <c r="AG539" s="13">
        <v>9.5294123999999994E-2</v>
      </c>
      <c r="AH539" s="13">
        <v>8.9999991000000001E-2</v>
      </c>
      <c r="AI539" s="13">
        <v>3.7344499999999998E-3</v>
      </c>
      <c r="AJ539" s="13">
        <v>0.198701298</v>
      </c>
      <c r="AK539" s="13">
        <v>0.10048235964</v>
      </c>
      <c r="AL539" s="13">
        <v>9.4899990510000004E-2</v>
      </c>
      <c r="AM539" s="13">
        <v>3.7344499999999998E-3</v>
      </c>
      <c r="AN539" s="13">
        <v>0.20951947977999999</v>
      </c>
      <c r="AO539" s="13">
        <v>9.0000005999999994E-2</v>
      </c>
      <c r="AP539" s="13">
        <v>8.4999991499999997E-2</v>
      </c>
      <c r="AQ539" s="13">
        <v>3.7344499999999998E-3</v>
      </c>
      <c r="AR539" s="13">
        <v>0.18766233700000001</v>
      </c>
      <c r="AS539" s="13">
        <v>9.8470594800000005E-2</v>
      </c>
      <c r="AT539" s="13">
        <v>9.2999990699999993E-2</v>
      </c>
      <c r="AU539" s="13">
        <v>3.7344499999999998E-3</v>
      </c>
      <c r="AV539" s="13">
        <v>0.20532467460000001</v>
      </c>
      <c r="AW539" s="13">
        <v>8.4705887999999993E-2</v>
      </c>
      <c r="AX539" s="13">
        <v>7.9999992000000006E-2</v>
      </c>
      <c r="AY539" s="13">
        <v>3.7344499999999998E-3</v>
      </c>
      <c r="AZ539" s="13">
        <v>0.176623376</v>
      </c>
      <c r="BA539" s="86">
        <v>6.5217391304347797E-2</v>
      </c>
      <c r="BB539" s="86">
        <v>0.16</v>
      </c>
      <c r="BC539" s="13">
        <v>0</v>
      </c>
      <c r="BD539" s="13">
        <v>0.26190476190476197</v>
      </c>
      <c r="BE539" s="14">
        <v>2.5000000000000001E-2</v>
      </c>
      <c r="BF539" s="14" t="s">
        <v>14856</v>
      </c>
      <c r="BG539" s="14">
        <v>0</v>
      </c>
      <c r="BH539" s="14">
        <v>0.25</v>
      </c>
      <c r="BI539" s="14">
        <v>0</v>
      </c>
      <c r="BJ539" s="14">
        <v>8.6956521739130405E-2</v>
      </c>
      <c r="BK539" s="14">
        <v>0</v>
      </c>
      <c r="BL539" s="430">
        <v>0.16666666666666699</v>
      </c>
      <c r="BM539" s="14">
        <v>0</v>
      </c>
      <c r="BN539" s="14">
        <v>3.8461538461538498E-2</v>
      </c>
      <c r="BO539" s="14">
        <v>0</v>
      </c>
      <c r="BP539" s="14">
        <v>0.19512195121951201</v>
      </c>
      <c r="BQ539" s="86">
        <v>0</v>
      </c>
      <c r="BR539" s="86">
        <v>3.8461538461538498E-2</v>
      </c>
      <c r="BS539" s="86">
        <v>0</v>
      </c>
      <c r="BT539" s="86">
        <v>0.19512195121951201</v>
      </c>
      <c r="BU539" s="14" t="s">
        <v>35</v>
      </c>
      <c r="BV539" s="14" t="s">
        <v>35</v>
      </c>
      <c r="BW539" s="14" t="s">
        <v>35</v>
      </c>
      <c r="BX539" s="14" t="s">
        <v>35</v>
      </c>
      <c r="BY539" s="14" t="s">
        <v>35</v>
      </c>
      <c r="BZ539" s="14" t="s">
        <v>35</v>
      </c>
      <c r="CA539" s="14" t="s">
        <v>35</v>
      </c>
      <c r="CB539" s="14" t="s">
        <v>36</v>
      </c>
      <c r="CC539" s="14">
        <v>1.97</v>
      </c>
      <c r="CD539" s="14">
        <v>1.97</v>
      </c>
      <c r="CE539" s="14">
        <v>1.97</v>
      </c>
      <c r="CF539" s="14">
        <v>1.97</v>
      </c>
      <c r="CG539" s="14">
        <v>1.97</v>
      </c>
      <c r="CH539" s="14">
        <v>1.97</v>
      </c>
      <c r="CI539" s="14">
        <v>1.95</v>
      </c>
      <c r="CJ539" s="14">
        <f>INDEX('Monthy Targets'!AC:AC,(MATCH(FY2019_ALL_Targets!$B:$B,'Monthy Targets'!$B:$B,0)))</f>
        <v>1.94</v>
      </c>
      <c r="CK539" s="14">
        <f>INDEX('Monthy Targets'!AD:AD,(MATCH(FY2019_ALL_Targets!$B:$B,'Monthy Targets'!$B:$B,0)))</f>
        <v>1.94</v>
      </c>
      <c r="CL539" s="14">
        <f>INDEX('Monthy Targets'!AE:AE,(MATCH(FY2019_ALL_Targets!$B:$B,'Monthy Targets'!$B:$B,0)))</f>
        <v>1.94</v>
      </c>
      <c r="CM539" s="14">
        <f>INDEX('Monthy Targets'!AF:AF,(MATCH(FY2019_ALL_Targets!$B:$B,'Monthy Targets'!$B:$B,0)))</f>
        <v>1.94</v>
      </c>
      <c r="CN539" s="14">
        <f>INDEX('Monthy Targets'!AG:AG,(MATCH(FY2019_ALL_Targets!$B:$B,'Monthy Targets'!$B:$B,0)))</f>
        <v>1.94</v>
      </c>
      <c r="CO539" s="14">
        <v>0.13</v>
      </c>
      <c r="CP539" s="14">
        <v>0</v>
      </c>
      <c r="CQ539" s="14">
        <v>0.13</v>
      </c>
      <c r="CR539" s="14">
        <v>0</v>
      </c>
      <c r="CS539" s="14">
        <v>0.13</v>
      </c>
      <c r="CT539" s="14">
        <v>0</v>
      </c>
      <c r="CU539" s="14">
        <v>0.13</v>
      </c>
      <c r="CV539" s="14">
        <v>0</v>
      </c>
      <c r="CW539" s="14">
        <v>0.13</v>
      </c>
      <c r="CX539" s="14">
        <v>0.13</v>
      </c>
      <c r="CY539" s="14">
        <v>0.13</v>
      </c>
      <c r="CZ539" s="14">
        <v>0.13</v>
      </c>
      <c r="DA539" s="14">
        <f>IF('QIPP Scorecard'!$AA$1=4,IF(FY2019_ALL_Targets!$BU539="Yes",INDEX('Final Comp Values'!$BN:$BN,MATCH(FY2019_ALL_Targets!$A539,'Final Comp Values'!$B:$B,0)),IF($BU539="Min Data",0,0)),0)</f>
        <v>0.13</v>
      </c>
      <c r="DB539" s="14">
        <f>IF('QIPP Scorecard'!$AA$1=4,IF(FY2019_ALL_Targets!$BV539="Yes",INDEX('Final Comp Values'!$BN:$BN,MATCH(FY2019_ALL_Targets!$A539,'Final Comp Values'!$B:$B,0)),IF($BV539="Min Data",0,0)),0)</f>
        <v>0.13</v>
      </c>
      <c r="DC539" s="14">
        <f>IF('QIPP Scorecard'!$AA$1=4,IF(FY2019_ALL_Targets!$BW539="Yes",INDEX('Final Comp Values'!$BN:$BN,MATCH(FY2019_ALL_Targets!$A539,'Final Comp Values'!$B:$B,0)),IF(CI539="Min Data",0,0)),0)</f>
        <v>0.13</v>
      </c>
      <c r="DD539" s="14">
        <f>IF('QIPP Scorecard'!$AA$1=4,IF(FY2019_ALL_Targets!$BX539="Yes",INDEX('Final Comp Values'!$BN:$BN,MATCH(FY2019_ALL_Targets!$A539,'Final Comp Values'!$B:$B,0)),IF($BX539="Min Data",0,0)),0)</f>
        <v>0.13</v>
      </c>
      <c r="DE539" s="14">
        <v>0.25</v>
      </c>
      <c r="DF539" s="14">
        <v>0</v>
      </c>
      <c r="DG539" s="14">
        <v>0.25</v>
      </c>
      <c r="DH539" s="14">
        <v>0</v>
      </c>
      <c r="DI539" s="14">
        <v>0.25</v>
      </c>
      <c r="DJ539" s="14">
        <v>0</v>
      </c>
      <c r="DK539" s="14">
        <v>0.25</v>
      </c>
      <c r="DL539" s="14">
        <v>0</v>
      </c>
      <c r="DM539" s="14">
        <v>0.25</v>
      </c>
      <c r="DN539" s="14">
        <v>0</v>
      </c>
      <c r="DO539" s="14">
        <v>0.25</v>
      </c>
      <c r="DP539" s="14">
        <v>0.25</v>
      </c>
      <c r="DQ539" s="14">
        <f>IF('QIPP Scorecard'!$AA$1=4,IF(FY2019_ALL_Targets!$BY539="Yes",INDEX('Final Comp Values'!$BK:$BK,MATCH(FY2019_ALL_Targets!$A539,'Final Comp Values'!$B:$B,0)),IF($BY539="Min Data",0,0)),0)</f>
        <v>0.25</v>
      </c>
      <c r="DR539" s="14">
        <f>IF('QIPP Scorecard'!$AA$1=4,IF(FY2019_ALL_Targets!$BZ539="Yes",INDEX('Final Comp Values'!$BO:$BO,MATCH(FY2019_ALL_Targets!$A539,'Final Comp Values'!$B:$B,0)),IF($BZ539="Min Data",0,0)),0)</f>
        <v>0.25</v>
      </c>
      <c r="DS539" s="14">
        <f>IF('QIPP Scorecard'!$AA$1=4,IF(FY2019_ALL_Targets!$CA539="Yes",INDEX('Final Comp Values'!$BO:$BO,MATCH(FY2019_ALL_Targets!$A539,'Final Comp Values'!$B:$B,0)),IF($CA539="Min Data",0,0)),0)</f>
        <v>0.25</v>
      </c>
      <c r="DT539" s="14">
        <f>IF('QIPP Scorecard'!$AA$1=4,IF(FY2019_ALL_Targets!$CB539="Yes",INDEX('Final Comp Values'!$BO:$BO,MATCH(FY2019_ALL_Targets!$A539,'Final Comp Values'!$B:$B,0)),IF($CB539="Min Data",0,0)),0)</f>
        <v>0</v>
      </c>
      <c r="DU539" s="14">
        <v>0.27</v>
      </c>
      <c r="DV539" s="14">
        <v>0.31</v>
      </c>
      <c r="DW539" s="14">
        <v>0.38</v>
      </c>
      <c r="DX539" s="14">
        <v>0.37</v>
      </c>
      <c r="DY539" s="12">
        <f t="shared" si="41"/>
        <v>0</v>
      </c>
      <c r="DZ539" s="12">
        <f t="shared" si="42"/>
        <v>1</v>
      </c>
      <c r="EA539" s="12">
        <f t="shared" si="43"/>
        <v>0</v>
      </c>
      <c r="EB539" s="12">
        <f t="shared" si="44"/>
        <v>0</v>
      </c>
    </row>
    <row r="540" spans="1:132" x14ac:dyDescent="0.25">
      <c r="A540" s="297">
        <v>4489</v>
      </c>
      <c r="B540" s="347">
        <v>676397</v>
      </c>
      <c r="C540" s="297">
        <v>1027222</v>
      </c>
      <c r="D540" s="14">
        <v>1063881647</v>
      </c>
      <c r="E540" s="26" t="s">
        <v>930</v>
      </c>
      <c r="F540" s="26" t="str">
        <f>INDEX('Mar - Aug'!X:X,MATCH(A540,'Mar - Aug'!B:B,0))</f>
        <v>Harris</v>
      </c>
      <c r="G540" s="26" t="s">
        <v>3065</v>
      </c>
      <c r="H540" s="26"/>
      <c r="I540" s="26" t="str">
        <f t="shared" si="40"/>
        <v/>
      </c>
      <c r="J540" s="299" t="s">
        <v>512</v>
      </c>
      <c r="K540" s="299" t="s">
        <v>1061</v>
      </c>
      <c r="L540" s="299" t="s">
        <v>513</v>
      </c>
      <c r="M540" s="13">
        <v>2.5568170000000001E-2</v>
      </c>
      <c r="N540" s="13">
        <v>3.8297890000000001E-2</v>
      </c>
      <c r="O540" s="13">
        <v>0</v>
      </c>
      <c r="P540" s="13">
        <v>0.18352059000000001</v>
      </c>
      <c r="Q540" s="13">
        <v>3.3690650000000003E-2</v>
      </c>
      <c r="R540" s="13">
        <v>5.5747400000000003E-2</v>
      </c>
      <c r="S540" s="13">
        <v>3.7344499999999998E-3</v>
      </c>
      <c r="T540" s="13">
        <v>0.15247816</v>
      </c>
      <c r="U540" s="13">
        <v>3.3690650000000003E-2</v>
      </c>
      <c r="V540" s="13">
        <v>5.5747400000000003E-2</v>
      </c>
      <c r="W540" s="13">
        <v>3.7344499999999998E-3</v>
      </c>
      <c r="X540" s="13">
        <v>0.18040073997</v>
      </c>
      <c r="Y540" s="13">
        <v>3.3690650000000003E-2</v>
      </c>
      <c r="Z540" s="13">
        <v>5.5747400000000003E-2</v>
      </c>
      <c r="AA540" s="13">
        <v>3.7344499999999998E-3</v>
      </c>
      <c r="AB540" s="13">
        <v>0.1743445605</v>
      </c>
      <c r="AC540" s="13">
        <v>3.3690650000000003E-2</v>
      </c>
      <c r="AD540" s="13">
        <v>5.5747400000000003E-2</v>
      </c>
      <c r="AE540" s="13">
        <v>3.7344499999999998E-3</v>
      </c>
      <c r="AF540" s="13">
        <v>0.17728088993999999</v>
      </c>
      <c r="AG540" s="13">
        <v>3.3690650000000003E-2</v>
      </c>
      <c r="AH540" s="13">
        <v>5.5747400000000003E-2</v>
      </c>
      <c r="AI540" s="13">
        <v>3.7344499999999998E-3</v>
      </c>
      <c r="AJ540" s="13">
        <v>0.16516853100000001</v>
      </c>
      <c r="AK540" s="13">
        <v>3.3690650000000003E-2</v>
      </c>
      <c r="AL540" s="13">
        <v>5.5747400000000003E-2</v>
      </c>
      <c r="AM540" s="13">
        <v>3.7344499999999998E-3</v>
      </c>
      <c r="AN540" s="13">
        <v>0.17416103991000001</v>
      </c>
      <c r="AO540" s="13">
        <v>3.3690650000000003E-2</v>
      </c>
      <c r="AP540" s="13">
        <v>5.5747400000000003E-2</v>
      </c>
      <c r="AQ540" s="13">
        <v>3.7344499999999998E-3</v>
      </c>
      <c r="AR540" s="13">
        <v>0.15599250149999999</v>
      </c>
      <c r="AS540" s="13">
        <v>3.3690650000000003E-2</v>
      </c>
      <c r="AT540" s="13">
        <v>5.5747400000000003E-2</v>
      </c>
      <c r="AU540" s="13">
        <v>3.7344499999999998E-3</v>
      </c>
      <c r="AV540" s="13">
        <v>0.1706741487</v>
      </c>
      <c r="AW540" s="13">
        <v>3.3690650000000003E-2</v>
      </c>
      <c r="AX540" s="13">
        <v>5.5747400000000003E-2</v>
      </c>
      <c r="AY540" s="13">
        <v>3.7344499999999998E-3</v>
      </c>
      <c r="AZ540" s="13">
        <v>0.15247816</v>
      </c>
      <c r="BA540" s="86">
        <v>2.3809523809523801E-2</v>
      </c>
      <c r="BB540" s="86">
        <v>1.8181818181818198E-2</v>
      </c>
      <c r="BC540" s="13">
        <v>0</v>
      </c>
      <c r="BD540" s="13">
        <v>4.6153846153846198E-2</v>
      </c>
      <c r="BE540" s="14">
        <v>1.2345679012345699E-2</v>
      </c>
      <c r="BF540" s="14">
        <v>2.04081632653061E-2</v>
      </c>
      <c r="BG540" s="14">
        <v>0</v>
      </c>
      <c r="BH540" s="14">
        <v>4.6875E-2</v>
      </c>
      <c r="BI540" s="14">
        <v>1.21951219512195E-2</v>
      </c>
      <c r="BJ540" s="14">
        <v>3.8461538461538498E-2</v>
      </c>
      <c r="BK540" s="14">
        <v>0</v>
      </c>
      <c r="BL540" s="430">
        <v>6.15384615384615E-2</v>
      </c>
      <c r="BM540" s="14">
        <v>1.1904761904761901E-2</v>
      </c>
      <c r="BN540" s="14">
        <v>3.77358490566038E-2</v>
      </c>
      <c r="BO540" s="14">
        <v>0</v>
      </c>
      <c r="BP540" s="14">
        <v>7.3529411764705899E-2</v>
      </c>
      <c r="BQ540" s="86">
        <v>1.1904761904761901E-2</v>
      </c>
      <c r="BR540" s="86">
        <v>3.77358490566038E-2</v>
      </c>
      <c r="BS540" s="86">
        <v>0</v>
      </c>
      <c r="BT540" s="86">
        <v>7.3529411764705899E-2</v>
      </c>
      <c r="BU540" s="14" t="s">
        <v>35</v>
      </c>
      <c r="BV540" s="14" t="s">
        <v>35</v>
      </c>
      <c r="BW540" s="14" t="s">
        <v>35</v>
      </c>
      <c r="BX540" s="14" t="s">
        <v>35</v>
      </c>
      <c r="BY540" s="14" t="s">
        <v>35</v>
      </c>
      <c r="BZ540" s="14" t="s">
        <v>35</v>
      </c>
      <c r="CA540" s="14" t="s">
        <v>35</v>
      </c>
      <c r="CB540" s="14" t="s">
        <v>35</v>
      </c>
      <c r="CC540" s="14">
        <v>0</v>
      </c>
      <c r="CD540" s="14">
        <v>0</v>
      </c>
      <c r="CE540" s="14">
        <v>0</v>
      </c>
      <c r="CF540" s="14">
        <v>0</v>
      </c>
      <c r="CG540" s="14">
        <v>0</v>
      </c>
      <c r="CH540" s="14">
        <v>0</v>
      </c>
      <c r="CI540" s="14">
        <v>0</v>
      </c>
      <c r="CJ540" s="14">
        <f>INDEX('Monthy Targets'!AC:AC,(MATCH(FY2019_ALL_Targets!$B:$B,'Monthy Targets'!$B:$B,0)))</f>
        <v>0</v>
      </c>
      <c r="CK540" s="14">
        <f>INDEX('Monthy Targets'!AD:AD,(MATCH(FY2019_ALL_Targets!$B:$B,'Monthy Targets'!$B:$B,0)))</f>
        <v>0</v>
      </c>
      <c r="CL540" s="14">
        <f>INDEX('Monthy Targets'!AE:AE,(MATCH(FY2019_ALL_Targets!$B:$B,'Monthy Targets'!$B:$B,0)))</f>
        <v>0</v>
      </c>
      <c r="CM540" s="14">
        <f>INDEX('Monthy Targets'!AF:AF,(MATCH(FY2019_ALL_Targets!$B:$B,'Monthy Targets'!$B:$B,0)))</f>
        <v>0</v>
      </c>
      <c r="CN540" s="14">
        <f>INDEX('Monthy Targets'!AG:AG,(MATCH(FY2019_ALL_Targets!$B:$B,'Monthy Targets'!$B:$B,0)))</f>
        <v>0</v>
      </c>
      <c r="CO540" s="14">
        <v>0.61</v>
      </c>
      <c r="CP540" s="14">
        <v>0.61</v>
      </c>
      <c r="CQ540" s="14">
        <v>0.61</v>
      </c>
      <c r="CR540" s="14">
        <v>0.61</v>
      </c>
      <c r="CS540" s="14">
        <v>0.61</v>
      </c>
      <c r="CT540" s="14">
        <v>0.61</v>
      </c>
      <c r="CU540" s="14">
        <v>0.61</v>
      </c>
      <c r="CV540" s="14">
        <v>0.61</v>
      </c>
      <c r="CW540" s="14">
        <v>0.61</v>
      </c>
      <c r="CX540" s="14">
        <v>0.61</v>
      </c>
      <c r="CY540" s="14">
        <v>0.61</v>
      </c>
      <c r="CZ540" s="14">
        <v>0.61</v>
      </c>
      <c r="DA540" s="14">
        <f>IF('QIPP Scorecard'!$AA$1=4,IF(FY2019_ALL_Targets!$BU540="Yes",INDEX('Final Comp Values'!$BN:$BN,MATCH(FY2019_ALL_Targets!$A540,'Final Comp Values'!$B:$B,0)),IF($BU540="Min Data",0,0)),0)</f>
        <v>0.61</v>
      </c>
      <c r="DB540" s="14">
        <f>IF('QIPP Scorecard'!$AA$1=4,IF(FY2019_ALL_Targets!$BV540="Yes",INDEX('Final Comp Values'!$BN:$BN,MATCH(FY2019_ALL_Targets!$A540,'Final Comp Values'!$B:$B,0)),IF($BV540="Min Data",0,0)),0)</f>
        <v>0.61</v>
      </c>
      <c r="DC540" s="14">
        <f>IF('QIPP Scorecard'!$AA$1=4,IF(FY2019_ALL_Targets!$BW540="Yes",INDEX('Final Comp Values'!$BN:$BN,MATCH(FY2019_ALL_Targets!$A540,'Final Comp Values'!$B:$B,0)),IF(CI540="Min Data",0,0)),0)</f>
        <v>0.61</v>
      </c>
      <c r="DD540" s="14">
        <f>IF('QIPP Scorecard'!$AA$1=4,IF(FY2019_ALL_Targets!$BX540="Yes",INDEX('Final Comp Values'!$BN:$BN,MATCH(FY2019_ALL_Targets!$A540,'Final Comp Values'!$B:$B,0)),IF($BX540="Min Data",0,0)),0)</f>
        <v>0.61</v>
      </c>
      <c r="DE540" s="14">
        <v>1.1399999999999999</v>
      </c>
      <c r="DF540" s="14">
        <v>1.1399999999999999</v>
      </c>
      <c r="DG540" s="14">
        <v>1.1399999999999999</v>
      </c>
      <c r="DH540" s="14">
        <v>1.1399999999999999</v>
      </c>
      <c r="DI540" s="14">
        <v>1.1399999999999999</v>
      </c>
      <c r="DJ540" s="14">
        <v>1.1399999999999999</v>
      </c>
      <c r="DK540" s="14">
        <v>1.1399999999999999</v>
      </c>
      <c r="DL540" s="14">
        <v>1.1399999999999999</v>
      </c>
      <c r="DM540" s="14">
        <v>1.1299999999999999</v>
      </c>
      <c r="DN540" s="14">
        <v>1.1299999999999999</v>
      </c>
      <c r="DO540" s="14">
        <v>1.1299999999999999</v>
      </c>
      <c r="DP540" s="14">
        <v>1.1299999999999999</v>
      </c>
      <c r="DQ540" s="14">
        <f>IF('QIPP Scorecard'!$AA$1=4,IF(FY2019_ALL_Targets!$BY540="Yes",INDEX('Final Comp Values'!$BK:$BK,MATCH(FY2019_ALL_Targets!$A540,'Final Comp Values'!$B:$B,0)),IF($BY540="Min Data",0,0)),0)</f>
        <v>1.1299999999999999</v>
      </c>
      <c r="DR540" s="14">
        <f>IF('QIPP Scorecard'!$AA$1=4,IF(FY2019_ALL_Targets!$BZ540="Yes",INDEX('Final Comp Values'!$BO:$BO,MATCH(FY2019_ALL_Targets!$A540,'Final Comp Values'!$B:$B,0)),IF($BZ540="Min Data",0,0)),0)</f>
        <v>1.1299999999999999</v>
      </c>
      <c r="DS540" s="14">
        <f>IF('QIPP Scorecard'!$AA$1=4,IF(FY2019_ALL_Targets!$CA540="Yes",INDEX('Final Comp Values'!$BO:$BO,MATCH(FY2019_ALL_Targets!$A540,'Final Comp Values'!$B:$B,0)),IF($CA540="Min Data",0,0)),0)</f>
        <v>1.1299999999999999</v>
      </c>
      <c r="DT540" s="14">
        <f>IF('QIPP Scorecard'!$AA$1=4,IF(FY2019_ALL_Targets!$CB540="Yes",INDEX('Final Comp Values'!$BO:$BO,MATCH(FY2019_ALL_Targets!$A540,'Final Comp Values'!$B:$B,0)),IF($CB540="Min Data",0,0)),0)</f>
        <v>1.1299999999999999</v>
      </c>
      <c r="DU540" s="14">
        <v>0.7</v>
      </c>
      <c r="DV540" s="14">
        <v>0.79</v>
      </c>
      <c r="DW540" s="14">
        <v>0.83</v>
      </c>
      <c r="DX540" s="14">
        <v>0.81</v>
      </c>
      <c r="DY540" s="12">
        <f t="shared" si="41"/>
        <v>0</v>
      </c>
      <c r="DZ540" s="12">
        <f t="shared" si="42"/>
        <v>0</v>
      </c>
      <c r="EA540" s="12">
        <f t="shared" si="43"/>
        <v>0</v>
      </c>
      <c r="EB540" s="12">
        <f t="shared" si="44"/>
        <v>3</v>
      </c>
    </row>
    <row r="541" spans="1:132" x14ac:dyDescent="0.25">
      <c r="A541" s="297">
        <v>4668</v>
      </c>
      <c r="B541" s="347">
        <v>676424</v>
      </c>
      <c r="C541" s="297">
        <v>1028704</v>
      </c>
      <c r="D541" s="14">
        <v>1003860388</v>
      </c>
      <c r="E541" s="26" t="s">
        <v>941</v>
      </c>
      <c r="F541" s="26" t="str">
        <f>INDEX('Mar - Aug'!X:X,MATCH(A541,'Mar - Aug'!B:B,0))</f>
        <v>Dallas</v>
      </c>
      <c r="G541" s="26" t="s">
        <v>3005</v>
      </c>
      <c r="H541" s="26"/>
      <c r="I541" s="26" t="str">
        <f t="shared" si="40"/>
        <v/>
      </c>
      <c r="J541" s="299" t="s">
        <v>565</v>
      </c>
      <c r="K541" s="299" t="s">
        <v>994</v>
      </c>
      <c r="L541" s="299" t="s">
        <v>566</v>
      </c>
      <c r="M541" s="13">
        <v>2.690582E-2</v>
      </c>
      <c r="N541" s="13">
        <v>4.9180330000000001E-2</v>
      </c>
      <c r="O541" s="13">
        <v>0</v>
      </c>
      <c r="P541" s="13">
        <v>0.18181820000000001</v>
      </c>
      <c r="Q541" s="13">
        <v>3.3690650000000003E-2</v>
      </c>
      <c r="R541" s="13">
        <v>5.5747400000000003E-2</v>
      </c>
      <c r="S541" s="13">
        <v>3.7344499999999998E-3</v>
      </c>
      <c r="T541" s="13">
        <v>0.15247816</v>
      </c>
      <c r="U541" s="13">
        <v>3.3690650000000003E-2</v>
      </c>
      <c r="V541" s="13">
        <v>5.5747400000000003E-2</v>
      </c>
      <c r="W541" s="13">
        <v>3.7344499999999998E-3</v>
      </c>
      <c r="X541" s="13">
        <v>0.17872729060000001</v>
      </c>
      <c r="Y541" s="13">
        <v>3.3690650000000003E-2</v>
      </c>
      <c r="Z541" s="13">
        <v>5.5747400000000003E-2</v>
      </c>
      <c r="AA541" s="13">
        <v>3.7344499999999998E-3</v>
      </c>
      <c r="AB541" s="13">
        <v>0.17272729000000001</v>
      </c>
      <c r="AC541" s="13">
        <v>3.3690650000000003E-2</v>
      </c>
      <c r="AD541" s="13">
        <v>5.5747400000000003E-2</v>
      </c>
      <c r="AE541" s="13">
        <v>3.7344499999999998E-3</v>
      </c>
      <c r="AF541" s="13">
        <v>0.1756363812</v>
      </c>
      <c r="AG541" s="13">
        <v>3.3690650000000003E-2</v>
      </c>
      <c r="AH541" s="13">
        <v>5.5747400000000003E-2</v>
      </c>
      <c r="AI541" s="13">
        <v>3.7344499999999998E-3</v>
      </c>
      <c r="AJ541" s="13">
        <v>0.16363638</v>
      </c>
      <c r="AK541" s="13">
        <v>3.3690650000000003E-2</v>
      </c>
      <c r="AL541" s="13">
        <v>5.5747400000000003E-2</v>
      </c>
      <c r="AM541" s="13">
        <v>3.7344499999999998E-3</v>
      </c>
      <c r="AN541" s="13">
        <v>0.17254547179999999</v>
      </c>
      <c r="AO541" s="13">
        <v>3.3690650000000003E-2</v>
      </c>
      <c r="AP541" s="13">
        <v>5.5747400000000003E-2</v>
      </c>
      <c r="AQ541" s="13">
        <v>3.7344499999999998E-3</v>
      </c>
      <c r="AR541" s="13">
        <v>0.15454546999999999</v>
      </c>
      <c r="AS541" s="13">
        <v>3.3690650000000003E-2</v>
      </c>
      <c r="AT541" s="13">
        <v>5.5747400000000003E-2</v>
      </c>
      <c r="AU541" s="13">
        <v>3.7344499999999998E-3</v>
      </c>
      <c r="AV541" s="13">
        <v>0.169090926</v>
      </c>
      <c r="AW541" s="13">
        <v>3.3690650000000003E-2</v>
      </c>
      <c r="AX541" s="13">
        <v>5.5747400000000003E-2</v>
      </c>
      <c r="AY541" s="13">
        <v>3.7344499999999998E-3</v>
      </c>
      <c r="AZ541" s="13">
        <v>0.15247816</v>
      </c>
      <c r="BA541" s="86">
        <v>4.08163265306122E-2</v>
      </c>
      <c r="BB541" s="86">
        <v>6.6666666666666693E-2</v>
      </c>
      <c r="BC541" s="13">
        <v>0</v>
      </c>
      <c r="BD541" s="13">
        <v>0.119047619047619</v>
      </c>
      <c r="BE541" s="14">
        <v>2.1276595744680899E-2</v>
      </c>
      <c r="BF541" s="14">
        <v>0.10344827586206901</v>
      </c>
      <c r="BG541" s="14">
        <v>0</v>
      </c>
      <c r="BH541" s="14">
        <v>0.128205128205128</v>
      </c>
      <c r="BI541" s="14">
        <v>2.04081632653061E-2</v>
      </c>
      <c r="BJ541" s="14">
        <v>4.8780487804878099E-2</v>
      </c>
      <c r="BK541" s="14">
        <v>0</v>
      </c>
      <c r="BL541" s="430">
        <v>0.186046511627907</v>
      </c>
      <c r="BM541" s="14">
        <v>1.7857142857142901E-2</v>
      </c>
      <c r="BN541" s="14">
        <v>4.7619047619047603E-2</v>
      </c>
      <c r="BO541" s="14">
        <v>0</v>
      </c>
      <c r="BP541" s="14">
        <v>0.122448979591837</v>
      </c>
      <c r="BQ541" s="86">
        <v>1.7857142857142901E-2</v>
      </c>
      <c r="BR541" s="86">
        <v>4.7619047619047603E-2</v>
      </c>
      <c r="BS541" s="86">
        <v>0</v>
      </c>
      <c r="BT541" s="86">
        <v>0.122448979591837</v>
      </c>
      <c r="BU541" s="14" t="s">
        <v>35</v>
      </c>
      <c r="BV541" s="14" t="s">
        <v>35</v>
      </c>
      <c r="BW541" s="14" t="s">
        <v>35</v>
      </c>
      <c r="BX541" s="14" t="s">
        <v>35</v>
      </c>
      <c r="BY541" s="14" t="s">
        <v>35</v>
      </c>
      <c r="BZ541" s="14" t="s">
        <v>35</v>
      </c>
      <c r="CA541" s="14" t="s">
        <v>35</v>
      </c>
      <c r="CB541" s="14" t="s">
        <v>35</v>
      </c>
      <c r="CC541" s="14">
        <v>1.73</v>
      </c>
      <c r="CD541" s="14">
        <v>1.73</v>
      </c>
      <c r="CE541" s="14">
        <v>1.73</v>
      </c>
      <c r="CF541" s="14">
        <v>1.73</v>
      </c>
      <c r="CG541" s="14">
        <v>1.73</v>
      </c>
      <c r="CH541" s="14">
        <v>1.73</v>
      </c>
      <c r="CI541" s="14">
        <v>1.68</v>
      </c>
      <c r="CJ541" s="14">
        <f>INDEX('Monthy Targets'!AC:AC,(MATCH(FY2019_ALL_Targets!$B:$B,'Monthy Targets'!$B:$B,0)))</f>
        <v>1.67</v>
      </c>
      <c r="CK541" s="14">
        <f>INDEX('Monthy Targets'!AD:AD,(MATCH(FY2019_ALL_Targets!$B:$B,'Monthy Targets'!$B:$B,0)))</f>
        <v>1.67</v>
      </c>
      <c r="CL541" s="14">
        <f>INDEX('Monthy Targets'!AE:AE,(MATCH(FY2019_ALL_Targets!$B:$B,'Monthy Targets'!$B:$B,0)))</f>
        <v>1.67</v>
      </c>
      <c r="CM541" s="14">
        <f>INDEX('Monthy Targets'!AF:AF,(MATCH(FY2019_ALL_Targets!$B:$B,'Monthy Targets'!$B:$B,0)))</f>
        <v>1.67</v>
      </c>
      <c r="CN541" s="14">
        <f>INDEX('Monthy Targets'!AG:AG,(MATCH(FY2019_ALL_Targets!$B:$B,'Monthy Targets'!$B:$B,0)))</f>
        <v>1.67</v>
      </c>
      <c r="CO541" s="14">
        <v>0</v>
      </c>
      <c r="CP541" s="14">
        <v>0</v>
      </c>
      <c r="CQ541" s="14">
        <v>0.12</v>
      </c>
      <c r="CR541" s="14">
        <v>0.12</v>
      </c>
      <c r="CS541" s="14">
        <v>0.12</v>
      </c>
      <c r="CT541" s="14">
        <v>0</v>
      </c>
      <c r="CU541" s="14">
        <v>0.12</v>
      </c>
      <c r="CV541" s="14">
        <v>0.12</v>
      </c>
      <c r="CW541" s="14">
        <v>0.11</v>
      </c>
      <c r="CX541" s="14">
        <v>0.11</v>
      </c>
      <c r="CY541" s="14">
        <v>0.11</v>
      </c>
      <c r="CZ541" s="14">
        <v>0</v>
      </c>
      <c r="DA541" s="14">
        <f>IF('QIPP Scorecard'!$AA$1=4,IF(FY2019_ALL_Targets!$BU541="Yes",INDEX('Final Comp Values'!$BN:$BN,MATCH(FY2019_ALL_Targets!$A541,'Final Comp Values'!$B:$B,0)),IF($BU541="Min Data",0,0)),0)</f>
        <v>0.11</v>
      </c>
      <c r="DB541" s="14">
        <f>IF('QIPP Scorecard'!$AA$1=4,IF(FY2019_ALL_Targets!$BV541="Yes",INDEX('Final Comp Values'!$BN:$BN,MATCH(FY2019_ALL_Targets!$A541,'Final Comp Values'!$B:$B,0)),IF($BV541="Min Data",0,0)),0)</f>
        <v>0.11</v>
      </c>
      <c r="DC541" s="14">
        <f>IF('QIPP Scorecard'!$AA$1=4,IF(FY2019_ALL_Targets!$BW541="Yes",INDEX('Final Comp Values'!$BN:$BN,MATCH(FY2019_ALL_Targets!$A541,'Final Comp Values'!$B:$B,0)),IF(CI541="Min Data",0,0)),0)</f>
        <v>0.11</v>
      </c>
      <c r="DD541" s="14">
        <f>IF('QIPP Scorecard'!$AA$1=4,IF(FY2019_ALL_Targets!$BX541="Yes",INDEX('Final Comp Values'!$BN:$BN,MATCH(FY2019_ALL_Targets!$A541,'Final Comp Values'!$B:$B,0)),IF($BX541="Min Data",0,0)),0)</f>
        <v>0.11</v>
      </c>
      <c r="DE541" s="14">
        <v>0</v>
      </c>
      <c r="DF541" s="14">
        <v>0</v>
      </c>
      <c r="DG541" s="14">
        <v>0.22</v>
      </c>
      <c r="DH541" s="14">
        <v>0.22</v>
      </c>
      <c r="DI541" s="14">
        <v>0.22</v>
      </c>
      <c r="DJ541" s="14">
        <v>0</v>
      </c>
      <c r="DK541" s="14">
        <v>0.22</v>
      </c>
      <c r="DL541" s="14">
        <v>0.22</v>
      </c>
      <c r="DM541" s="14">
        <v>0.21</v>
      </c>
      <c r="DN541" s="14">
        <v>0.21</v>
      </c>
      <c r="DO541" s="14">
        <v>0.21</v>
      </c>
      <c r="DP541" s="14">
        <v>0</v>
      </c>
      <c r="DQ541" s="14">
        <f>IF('QIPP Scorecard'!$AA$1=4,IF(FY2019_ALL_Targets!$BY541="Yes",INDEX('Final Comp Values'!$BK:$BK,MATCH(FY2019_ALL_Targets!$A541,'Final Comp Values'!$B:$B,0)),IF($BY541="Min Data",0,0)),0)</f>
        <v>0.21</v>
      </c>
      <c r="DR541" s="14">
        <f>IF('QIPP Scorecard'!$AA$1=4,IF(FY2019_ALL_Targets!$BZ541="Yes",INDEX('Final Comp Values'!$BO:$BO,MATCH(FY2019_ALL_Targets!$A541,'Final Comp Values'!$B:$B,0)),IF($BZ541="Min Data",0,0)),0)</f>
        <v>0.21</v>
      </c>
      <c r="DS541" s="14">
        <f>IF('QIPP Scorecard'!$AA$1=4,IF(FY2019_ALL_Targets!$CA541="Yes",INDEX('Final Comp Values'!$BO:$BO,MATCH(FY2019_ALL_Targets!$A541,'Final Comp Values'!$B:$B,0)),IF($CA541="Min Data",0,0)),0)</f>
        <v>0.21</v>
      </c>
      <c r="DT541" s="14">
        <f>IF('QIPP Scorecard'!$AA$1=4,IF(FY2019_ALL_Targets!$CB541="Yes",INDEX('Final Comp Values'!$BO:$BO,MATCH(FY2019_ALL_Targets!$A541,'Final Comp Values'!$B:$B,0)),IF($CB541="Min Data",0,0)),0)</f>
        <v>0.21</v>
      </c>
      <c r="DU541" s="14">
        <v>0.24</v>
      </c>
      <c r="DV541" s="14">
        <v>0.31</v>
      </c>
      <c r="DW541" s="14">
        <v>0.33</v>
      </c>
      <c r="DX541" s="14">
        <v>0.36</v>
      </c>
      <c r="DY541" s="12">
        <f t="shared" si="41"/>
        <v>0</v>
      </c>
      <c r="DZ541" s="12">
        <f t="shared" si="42"/>
        <v>0</v>
      </c>
      <c r="EA541" s="12">
        <f t="shared" si="43"/>
        <v>0</v>
      </c>
      <c r="EB541" s="12">
        <f t="shared" si="44"/>
        <v>0</v>
      </c>
    </row>
    <row r="542" spans="1:132" x14ac:dyDescent="0.25">
      <c r="A542" s="297">
        <v>4179</v>
      </c>
      <c r="B542" s="298" t="s">
        <v>2886</v>
      </c>
      <c r="C542" s="297">
        <v>417903</v>
      </c>
      <c r="D542" s="14">
        <v>1396875670</v>
      </c>
      <c r="E542" s="26" t="s">
        <v>920</v>
      </c>
      <c r="F542" s="26" t="str">
        <f>INDEX('Mar - Aug'!X:X,MATCH(A542,'Mar - Aug'!B:B,0))</f>
        <v>Bexar</v>
      </c>
      <c r="G542" s="26" t="s">
        <v>3017</v>
      </c>
      <c r="H542" s="26"/>
      <c r="I542" s="26" t="str">
        <f t="shared" si="40"/>
        <v/>
      </c>
      <c r="J542" s="299" t="s">
        <v>2887</v>
      </c>
      <c r="K542" s="299" t="s">
        <v>2888</v>
      </c>
      <c r="L542" s="299" t="s">
        <v>2889</v>
      </c>
      <c r="M542" s="13">
        <v>7.3863639999999994E-2</v>
      </c>
      <c r="N542" s="13">
        <v>6.976744E-2</v>
      </c>
      <c r="O542" s="13">
        <v>0.13636365</v>
      </c>
      <c r="P542" s="13">
        <v>0.17123288</v>
      </c>
      <c r="Q542" s="13">
        <v>3.3690650000000003E-2</v>
      </c>
      <c r="R542" s="13">
        <v>5.5747400000000003E-2</v>
      </c>
      <c r="S542" s="13">
        <v>3.7344499999999998E-3</v>
      </c>
      <c r="T542" s="13">
        <v>0.15247816</v>
      </c>
      <c r="U542" s="13">
        <v>7.2607958119999996E-2</v>
      </c>
      <c r="V542" s="13">
        <v>6.8581393520000006E-2</v>
      </c>
      <c r="W542" s="13">
        <v>0.13404546795</v>
      </c>
      <c r="X542" s="13">
        <v>0.16832192103999999</v>
      </c>
      <c r="Y542" s="13">
        <v>7.0170458000000005E-2</v>
      </c>
      <c r="Z542" s="13">
        <v>6.6279067999999997E-2</v>
      </c>
      <c r="AA542" s="13">
        <v>0.12954546750000001</v>
      </c>
      <c r="AB542" s="13">
        <v>0.162671236</v>
      </c>
      <c r="AC542" s="13">
        <v>7.1352276239999998E-2</v>
      </c>
      <c r="AD542" s="13">
        <v>6.7395347039999998E-2</v>
      </c>
      <c r="AE542" s="13">
        <v>0.13172728589999999</v>
      </c>
      <c r="AF542" s="13">
        <v>0.16541096208</v>
      </c>
      <c r="AG542" s="13">
        <v>6.6477276000000002E-2</v>
      </c>
      <c r="AH542" s="13">
        <v>6.2790695999999993E-2</v>
      </c>
      <c r="AI542" s="13">
        <v>0.12272728500000001</v>
      </c>
      <c r="AJ542" s="13">
        <v>0.15410959199999999</v>
      </c>
      <c r="AK542" s="13">
        <v>7.009659436E-2</v>
      </c>
      <c r="AL542" s="13">
        <v>6.6209300560000003E-2</v>
      </c>
      <c r="AM542" s="13">
        <v>0.12940910385000001</v>
      </c>
      <c r="AN542" s="13">
        <v>0.16250000311999999</v>
      </c>
      <c r="AO542" s="13">
        <v>6.2784093999999999E-2</v>
      </c>
      <c r="AP542" s="13">
        <v>5.9302323999999997E-2</v>
      </c>
      <c r="AQ542" s="13">
        <v>0.1159091025</v>
      </c>
      <c r="AR542" s="13">
        <v>0.15247816</v>
      </c>
      <c r="AS542" s="13">
        <v>6.8693185200000006E-2</v>
      </c>
      <c r="AT542" s="13">
        <v>6.4883719199999995E-2</v>
      </c>
      <c r="AU542" s="13">
        <v>0.12681819450000001</v>
      </c>
      <c r="AV542" s="13">
        <v>0.15924657840000001</v>
      </c>
      <c r="AW542" s="13">
        <v>5.9090912000000002E-2</v>
      </c>
      <c r="AX542" s="13">
        <v>5.5813952E-2</v>
      </c>
      <c r="AY542" s="13">
        <v>0.10909091999999999</v>
      </c>
      <c r="AZ542" s="13">
        <v>0.15247816</v>
      </c>
      <c r="BA542" s="86">
        <v>6.9767441860465101E-2</v>
      </c>
      <c r="BB542" s="86">
        <v>0</v>
      </c>
      <c r="BC542" s="13">
        <v>6.9767441860465101E-2</v>
      </c>
      <c r="BD542" s="13">
        <v>9.6774193548387094E-2</v>
      </c>
      <c r="BE542" s="14">
        <v>2.2222222222222199E-2</v>
      </c>
      <c r="BF542" s="14">
        <v>2.8571428571428598E-2</v>
      </c>
      <c r="BG542" s="14">
        <v>0</v>
      </c>
      <c r="BH542" s="14">
        <v>0.11764705882352899</v>
      </c>
      <c r="BI542" s="14">
        <v>2.4390243902439001E-2</v>
      </c>
      <c r="BJ542" s="14">
        <v>2.9411764705882401E-2</v>
      </c>
      <c r="BK542" s="14">
        <v>2.4390243902439001E-2</v>
      </c>
      <c r="BL542" s="430">
        <v>6.6666666666666693E-2</v>
      </c>
      <c r="BM542" s="14">
        <v>0</v>
      </c>
      <c r="BN542" s="14">
        <v>6.6666666666666693E-2</v>
      </c>
      <c r="BO542" s="14">
        <v>5.1282051282051301E-2</v>
      </c>
      <c r="BP542" s="14">
        <v>0.115384615384615</v>
      </c>
      <c r="BQ542" s="86">
        <v>0</v>
      </c>
      <c r="BR542" s="86">
        <v>6.6666666666666693E-2</v>
      </c>
      <c r="BS542" s="86">
        <v>5.1282051282051301E-2</v>
      </c>
      <c r="BT542" s="86">
        <v>0.115384615384615</v>
      </c>
      <c r="BU542" s="14" t="s">
        <v>35</v>
      </c>
      <c r="BV542" s="14" t="s">
        <v>36</v>
      </c>
      <c r="BW542" s="14" t="s">
        <v>35</v>
      </c>
      <c r="BX542" s="14" t="s">
        <v>35</v>
      </c>
      <c r="BY542" s="14" t="s">
        <v>35</v>
      </c>
      <c r="BZ542" s="14" t="s">
        <v>36</v>
      </c>
      <c r="CA542" s="14" t="s">
        <v>35</v>
      </c>
      <c r="CB542" s="14" t="s">
        <v>35</v>
      </c>
      <c r="CC542" s="14">
        <v>0</v>
      </c>
      <c r="CD542" s="14">
        <v>0</v>
      </c>
      <c r="CE542" s="14">
        <v>0</v>
      </c>
      <c r="CF542" s="14">
        <v>0</v>
      </c>
      <c r="CG542" s="14">
        <v>0</v>
      </c>
      <c r="CH542" s="14">
        <v>0</v>
      </c>
      <c r="CI542" s="14">
        <v>0</v>
      </c>
      <c r="CJ542" s="14">
        <f>INDEX('Monthy Targets'!AC:AC,(MATCH(FY2019_ALL_Targets!$B:$B,'Monthy Targets'!$B:$B,0)))</f>
        <v>0</v>
      </c>
      <c r="CK542" s="14">
        <f>INDEX('Monthy Targets'!AD:AD,(MATCH(FY2019_ALL_Targets!$B:$B,'Monthy Targets'!$B:$B,0)))</f>
        <v>0</v>
      </c>
      <c r="CL542" s="14">
        <f>INDEX('Monthy Targets'!AE:AE,(MATCH(FY2019_ALL_Targets!$B:$B,'Monthy Targets'!$B:$B,0)))</f>
        <v>0</v>
      </c>
      <c r="CM542" s="14">
        <f>INDEX('Monthy Targets'!AF:AF,(MATCH(FY2019_ALL_Targets!$B:$B,'Monthy Targets'!$B:$B,0)))</f>
        <v>0</v>
      </c>
      <c r="CN542" s="14">
        <f>INDEX('Monthy Targets'!AG:AG,(MATCH(FY2019_ALL_Targets!$B:$B,'Monthy Targets'!$B:$B,0)))</f>
        <v>0</v>
      </c>
      <c r="CO542" s="14">
        <v>0.44</v>
      </c>
      <c r="CP542" s="14">
        <v>0.44</v>
      </c>
      <c r="CQ542" s="14">
        <v>0.44</v>
      </c>
      <c r="CR542" s="14">
        <v>0.44</v>
      </c>
      <c r="CS542" s="14">
        <v>0.44</v>
      </c>
      <c r="CT542" s="14">
        <v>0.44</v>
      </c>
      <c r="CU542" s="14">
        <v>0.44</v>
      </c>
      <c r="CV542" s="14">
        <v>0.44</v>
      </c>
      <c r="CW542" s="14">
        <v>0.43</v>
      </c>
      <c r="CX542" s="14">
        <v>0.43</v>
      </c>
      <c r="CY542" s="14">
        <v>0.43</v>
      </c>
      <c r="CZ542" s="14">
        <v>0.43</v>
      </c>
      <c r="DA542" s="14">
        <f>IF('QIPP Scorecard'!$AA$1=4,IF(FY2019_ALL_Targets!$BU542="Yes",INDEX('Final Comp Values'!$BN:$BN,MATCH(FY2019_ALL_Targets!$A542,'Final Comp Values'!$B:$B,0)),IF($BU542="Min Data",0,0)),0)</f>
        <v>0.43</v>
      </c>
      <c r="DB542" s="14">
        <f>IF('QIPP Scorecard'!$AA$1=4,IF(FY2019_ALL_Targets!$BV542="Yes",INDEX('Final Comp Values'!$BN:$BN,MATCH(FY2019_ALL_Targets!$A542,'Final Comp Values'!$B:$B,0)),IF($BV542="Min Data",0,0)),0)</f>
        <v>0</v>
      </c>
      <c r="DC542" s="14">
        <f>IF('QIPP Scorecard'!$AA$1=4,IF(FY2019_ALL_Targets!$BW542="Yes",INDEX('Final Comp Values'!$BN:$BN,MATCH(FY2019_ALL_Targets!$A542,'Final Comp Values'!$B:$B,0)),IF(CI542="Min Data",0,0)),0)</f>
        <v>0.43</v>
      </c>
      <c r="DD542" s="14">
        <f>IF('QIPP Scorecard'!$AA$1=4,IF(FY2019_ALL_Targets!$BX542="Yes",INDEX('Final Comp Values'!$BN:$BN,MATCH(FY2019_ALL_Targets!$A542,'Final Comp Values'!$B:$B,0)),IF($BX542="Min Data",0,0)),0)</f>
        <v>0.43</v>
      </c>
      <c r="DE542" s="14">
        <v>0.81</v>
      </c>
      <c r="DF542" s="14">
        <v>0.81</v>
      </c>
      <c r="DG542" s="14">
        <v>0.81</v>
      </c>
      <c r="DH542" s="14">
        <v>0.81</v>
      </c>
      <c r="DI542" s="14">
        <v>0.81</v>
      </c>
      <c r="DJ542" s="14">
        <v>0.81</v>
      </c>
      <c r="DK542" s="14">
        <v>0.81</v>
      </c>
      <c r="DL542" s="14">
        <v>0.81</v>
      </c>
      <c r="DM542" s="14">
        <v>0.8</v>
      </c>
      <c r="DN542" s="14">
        <v>0.8</v>
      </c>
      <c r="DO542" s="14">
        <v>0.8</v>
      </c>
      <c r="DP542" s="14">
        <v>0.8</v>
      </c>
      <c r="DQ542" s="14">
        <f>IF('QIPP Scorecard'!$AA$1=4,IF(FY2019_ALL_Targets!$BY542="Yes",INDEX('Final Comp Values'!$BK:$BK,MATCH(FY2019_ALL_Targets!$A542,'Final Comp Values'!$B:$B,0)),IF($BY542="Min Data",0,0)),0)</f>
        <v>0.8</v>
      </c>
      <c r="DR542" s="14">
        <f>IF('QIPP Scorecard'!$AA$1=4,IF(FY2019_ALL_Targets!$BZ542="Yes",INDEX('Final Comp Values'!$BO:$BO,MATCH(FY2019_ALL_Targets!$A542,'Final Comp Values'!$B:$B,0)),IF($BZ542="Min Data",0,0)),0)</f>
        <v>0</v>
      </c>
      <c r="DS542" s="14">
        <f>IF('QIPP Scorecard'!$AA$1=4,IF(FY2019_ALL_Targets!$CA542="Yes",INDEX('Final Comp Values'!$BO:$BO,MATCH(FY2019_ALL_Targets!$A542,'Final Comp Values'!$B:$B,0)),IF($CA542="Min Data",0,0)),0)</f>
        <v>0.8</v>
      </c>
      <c r="DT542" s="14">
        <f>IF('QIPP Scorecard'!$AA$1=4,IF(FY2019_ALL_Targets!$CB542="Yes",INDEX('Final Comp Values'!$BO:$BO,MATCH(FY2019_ALL_Targets!$A542,'Final Comp Values'!$B:$B,0)),IF($CB542="Min Data",0,0)),0)</f>
        <v>0.8</v>
      </c>
      <c r="DU542" s="14">
        <v>0.5</v>
      </c>
      <c r="DV542" s="14">
        <v>0.56999999999999995</v>
      </c>
      <c r="DW542" s="14">
        <v>0.59</v>
      </c>
      <c r="DX542" s="14">
        <v>0.44</v>
      </c>
      <c r="DY542" s="12">
        <f t="shared" si="41"/>
        <v>1</v>
      </c>
      <c r="DZ542" s="12">
        <f t="shared" si="42"/>
        <v>1</v>
      </c>
      <c r="EA542" s="12">
        <f t="shared" si="43"/>
        <v>0</v>
      </c>
      <c r="EB542" s="12">
        <f t="shared" si="44"/>
        <v>3</v>
      </c>
    </row>
    <row r="543" spans="1:132" x14ac:dyDescent="0.25">
      <c r="A543" s="297">
        <v>4159</v>
      </c>
      <c r="B543" s="298" t="s">
        <v>2863</v>
      </c>
      <c r="C543" s="297">
        <v>415903</v>
      </c>
      <c r="D543" s="14">
        <v>1376674192</v>
      </c>
      <c r="E543" s="26" t="s">
        <v>920</v>
      </c>
      <c r="F543" s="26" t="str">
        <f>INDEX('Mar - Aug'!X:X,MATCH(A543,'Mar - Aug'!B:B,0))</f>
        <v>Bexar</v>
      </c>
      <c r="G543" s="26" t="s">
        <v>3017</v>
      </c>
      <c r="H543" s="26"/>
      <c r="I543" s="26" t="str">
        <f t="shared" si="40"/>
        <v/>
      </c>
      <c r="J543" s="299" t="s">
        <v>2864</v>
      </c>
      <c r="K543" s="299" t="s">
        <v>2865</v>
      </c>
      <c r="L543" s="299" t="s">
        <v>2866</v>
      </c>
      <c r="M543" s="13">
        <v>1.1299419999999999E-2</v>
      </c>
      <c r="N543" s="13">
        <v>3.773584E-2</v>
      </c>
      <c r="O543" s="13">
        <v>0</v>
      </c>
      <c r="P543" s="13">
        <v>0.33540372000000002</v>
      </c>
      <c r="Q543" s="13">
        <v>3.3690650000000003E-2</v>
      </c>
      <c r="R543" s="13">
        <v>5.5747400000000003E-2</v>
      </c>
      <c r="S543" s="13">
        <v>3.7344499999999998E-3</v>
      </c>
      <c r="T543" s="13">
        <v>0.15247816</v>
      </c>
      <c r="U543" s="13">
        <v>3.3690650000000003E-2</v>
      </c>
      <c r="V543" s="13">
        <v>5.5747400000000003E-2</v>
      </c>
      <c r="W543" s="13">
        <v>3.7344499999999998E-3</v>
      </c>
      <c r="X543" s="13">
        <v>0.32970185676000002</v>
      </c>
      <c r="Y543" s="13">
        <v>3.3690650000000003E-2</v>
      </c>
      <c r="Z543" s="13">
        <v>5.5747400000000003E-2</v>
      </c>
      <c r="AA543" s="13">
        <v>3.7344499999999998E-3</v>
      </c>
      <c r="AB543" s="13">
        <v>0.318633534</v>
      </c>
      <c r="AC543" s="13">
        <v>3.3690650000000003E-2</v>
      </c>
      <c r="AD543" s="13">
        <v>5.5747400000000003E-2</v>
      </c>
      <c r="AE543" s="13">
        <v>3.7344499999999998E-3</v>
      </c>
      <c r="AF543" s="13">
        <v>0.32399999351999997</v>
      </c>
      <c r="AG543" s="13">
        <v>3.3690650000000003E-2</v>
      </c>
      <c r="AH543" s="13">
        <v>5.5747400000000003E-2</v>
      </c>
      <c r="AI543" s="13">
        <v>3.7344499999999998E-3</v>
      </c>
      <c r="AJ543" s="13">
        <v>0.30186334799999998</v>
      </c>
      <c r="AK543" s="13">
        <v>3.3690650000000003E-2</v>
      </c>
      <c r="AL543" s="13">
        <v>5.5747400000000003E-2</v>
      </c>
      <c r="AM543" s="13">
        <v>3.7344499999999998E-3</v>
      </c>
      <c r="AN543" s="13">
        <v>0.31829813027999998</v>
      </c>
      <c r="AO543" s="13">
        <v>3.3690650000000003E-2</v>
      </c>
      <c r="AP543" s="13">
        <v>5.5747400000000003E-2</v>
      </c>
      <c r="AQ543" s="13">
        <v>3.7344499999999998E-3</v>
      </c>
      <c r="AR543" s="13">
        <v>0.28509316200000001</v>
      </c>
      <c r="AS543" s="13">
        <v>3.3690650000000003E-2</v>
      </c>
      <c r="AT543" s="13">
        <v>5.5747400000000003E-2</v>
      </c>
      <c r="AU543" s="13">
        <v>3.7344499999999998E-3</v>
      </c>
      <c r="AV543" s="13">
        <v>0.31192545960000001</v>
      </c>
      <c r="AW543" s="13">
        <v>3.3690650000000003E-2</v>
      </c>
      <c r="AX543" s="13">
        <v>5.5747400000000003E-2</v>
      </c>
      <c r="AY543" s="13">
        <v>3.7344499999999998E-3</v>
      </c>
      <c r="AZ543" s="13">
        <v>0.26832297599999999</v>
      </c>
      <c r="BA543" s="86">
        <v>0.12195121951219499</v>
      </c>
      <c r="BB543" s="86">
        <v>4.3478260869565202E-2</v>
      </c>
      <c r="BC543" s="13">
        <v>0</v>
      </c>
      <c r="BD543" s="13">
        <v>0.30555555555555602</v>
      </c>
      <c r="BE543" s="14">
        <v>0.128205128205128</v>
      </c>
      <c r="BF543" s="14">
        <v>0</v>
      </c>
      <c r="BG543" s="14">
        <v>0</v>
      </c>
      <c r="BH543" s="14">
        <v>0.32352941176470601</v>
      </c>
      <c r="BI543" s="14">
        <v>9.3023255813953501E-2</v>
      </c>
      <c r="BJ543" s="14">
        <v>0.04</v>
      </c>
      <c r="BK543" s="14">
        <v>0</v>
      </c>
      <c r="BL543" s="430">
        <v>0.28205128205128199</v>
      </c>
      <c r="BM543" s="14">
        <v>2.4390243902439001E-2</v>
      </c>
      <c r="BN543" s="14">
        <v>0</v>
      </c>
      <c r="BO543" s="14">
        <v>0</v>
      </c>
      <c r="BP543" s="14">
        <v>0.24324324324324301</v>
      </c>
      <c r="BQ543" s="86">
        <v>2.4390243902439001E-2</v>
      </c>
      <c r="BR543" s="86">
        <v>0</v>
      </c>
      <c r="BS543" s="86">
        <v>0</v>
      </c>
      <c r="BT543" s="86">
        <v>0.24324324324324301</v>
      </c>
      <c r="BU543" s="14" t="s">
        <v>35</v>
      </c>
      <c r="BV543" s="14" t="s">
        <v>35</v>
      </c>
      <c r="BW543" s="14" t="s">
        <v>35</v>
      </c>
      <c r="BX543" s="14" t="s">
        <v>35</v>
      </c>
      <c r="BY543" s="14" t="s">
        <v>35</v>
      </c>
      <c r="BZ543" s="14" t="s">
        <v>35</v>
      </c>
      <c r="CA543" s="14" t="s">
        <v>35</v>
      </c>
      <c r="CB543" s="14" t="s">
        <v>35</v>
      </c>
      <c r="CC543" s="14">
        <v>0</v>
      </c>
      <c r="CD543" s="14">
        <v>0</v>
      </c>
      <c r="CE543" s="14">
        <v>0</v>
      </c>
      <c r="CF543" s="14">
        <v>0</v>
      </c>
      <c r="CG543" s="14">
        <v>0</v>
      </c>
      <c r="CH543" s="14">
        <v>0</v>
      </c>
      <c r="CI543" s="14">
        <v>0</v>
      </c>
      <c r="CJ543" s="14">
        <f>INDEX('Monthy Targets'!AC:AC,(MATCH(FY2019_ALL_Targets!$B:$B,'Monthy Targets'!$B:$B,0)))</f>
        <v>0</v>
      </c>
      <c r="CK543" s="14">
        <f>INDEX('Monthy Targets'!AD:AD,(MATCH(FY2019_ALL_Targets!$B:$B,'Monthy Targets'!$B:$B,0)))</f>
        <v>0</v>
      </c>
      <c r="CL543" s="14">
        <f>INDEX('Monthy Targets'!AE:AE,(MATCH(FY2019_ALL_Targets!$B:$B,'Monthy Targets'!$B:$B,0)))</f>
        <v>0</v>
      </c>
      <c r="CM543" s="14">
        <f>INDEX('Monthy Targets'!AF:AF,(MATCH(FY2019_ALL_Targets!$B:$B,'Monthy Targets'!$B:$B,0)))</f>
        <v>0</v>
      </c>
      <c r="CN543" s="14">
        <f>INDEX('Monthy Targets'!AG:AG,(MATCH(FY2019_ALL_Targets!$B:$B,'Monthy Targets'!$B:$B,0)))</f>
        <v>0</v>
      </c>
      <c r="CO543" s="14">
        <v>0</v>
      </c>
      <c r="CP543" s="14">
        <v>0.43</v>
      </c>
      <c r="CQ543" s="14">
        <v>0.43</v>
      </c>
      <c r="CR543" s="14">
        <v>0.43</v>
      </c>
      <c r="CS543" s="14">
        <v>0</v>
      </c>
      <c r="CT543" s="14">
        <v>0.43</v>
      </c>
      <c r="CU543" s="14">
        <v>0.43</v>
      </c>
      <c r="CV543" s="14">
        <v>0.43</v>
      </c>
      <c r="CW543" s="14">
        <v>0</v>
      </c>
      <c r="CX543" s="14">
        <v>0.42</v>
      </c>
      <c r="CY543" s="14">
        <v>0.42</v>
      </c>
      <c r="CZ543" s="14">
        <v>0.42</v>
      </c>
      <c r="DA543" s="14">
        <f>IF('QIPP Scorecard'!$AA$1=4,IF(FY2019_ALL_Targets!$BU543="Yes",INDEX('Final Comp Values'!$BN:$BN,MATCH(FY2019_ALL_Targets!$A543,'Final Comp Values'!$B:$B,0)),IF($BU543="Min Data",0,0)),0)</f>
        <v>0.42</v>
      </c>
      <c r="DB543" s="14">
        <f>IF('QIPP Scorecard'!$AA$1=4,IF(FY2019_ALL_Targets!$BV543="Yes",INDEX('Final Comp Values'!$BN:$BN,MATCH(FY2019_ALL_Targets!$A543,'Final Comp Values'!$B:$B,0)),IF($BV543="Min Data",0,0)),0)</f>
        <v>0.42</v>
      </c>
      <c r="DC543" s="14">
        <f>IF('QIPP Scorecard'!$AA$1=4,IF(FY2019_ALL_Targets!$BW543="Yes",INDEX('Final Comp Values'!$BN:$BN,MATCH(FY2019_ALL_Targets!$A543,'Final Comp Values'!$B:$B,0)),IF(CI543="Min Data",0,0)),0)</f>
        <v>0.42</v>
      </c>
      <c r="DD543" s="14">
        <f>IF('QIPP Scorecard'!$AA$1=4,IF(FY2019_ALL_Targets!$BX543="Yes",INDEX('Final Comp Values'!$BN:$BN,MATCH(FY2019_ALL_Targets!$A543,'Final Comp Values'!$B:$B,0)),IF($BX543="Min Data",0,0)),0)</f>
        <v>0.42</v>
      </c>
      <c r="DE543" s="14">
        <v>0</v>
      </c>
      <c r="DF543" s="14">
        <v>0.8</v>
      </c>
      <c r="DG543" s="14">
        <v>0.8</v>
      </c>
      <c r="DH543" s="14">
        <v>0.8</v>
      </c>
      <c r="DI543" s="14">
        <v>0</v>
      </c>
      <c r="DJ543" s="14">
        <v>0.8</v>
      </c>
      <c r="DK543" s="14">
        <v>0.8</v>
      </c>
      <c r="DL543" s="14">
        <v>0</v>
      </c>
      <c r="DM543" s="14">
        <v>0</v>
      </c>
      <c r="DN543" s="14">
        <v>0.78</v>
      </c>
      <c r="DO543" s="14">
        <v>0.78</v>
      </c>
      <c r="DP543" s="14">
        <v>0.78</v>
      </c>
      <c r="DQ543" s="14">
        <f>IF('QIPP Scorecard'!$AA$1=4,IF(FY2019_ALL_Targets!$BY543="Yes",INDEX('Final Comp Values'!$BK:$BK,MATCH(FY2019_ALL_Targets!$A543,'Final Comp Values'!$B:$B,0)),IF($BY543="Min Data",0,0)),0)</f>
        <v>0.78</v>
      </c>
      <c r="DR543" s="14">
        <f>IF('QIPP Scorecard'!$AA$1=4,IF(FY2019_ALL_Targets!$BZ543="Yes",INDEX('Final Comp Values'!$BO:$BO,MATCH(FY2019_ALL_Targets!$A543,'Final Comp Values'!$B:$B,0)),IF($BZ543="Min Data",0,0)),0)</f>
        <v>0.78</v>
      </c>
      <c r="DS543" s="14">
        <f>IF('QIPP Scorecard'!$AA$1=4,IF(FY2019_ALL_Targets!$CA543="Yes",INDEX('Final Comp Values'!$BO:$BO,MATCH(FY2019_ALL_Targets!$A543,'Final Comp Values'!$B:$B,0)),IF($CA543="Min Data",0,0)),0)</f>
        <v>0.78</v>
      </c>
      <c r="DT543" s="14">
        <f>IF('QIPP Scorecard'!$AA$1=4,IF(FY2019_ALL_Targets!$CB543="Yes",INDEX('Final Comp Values'!$BO:$BO,MATCH(FY2019_ALL_Targets!$A543,'Final Comp Values'!$B:$B,0)),IF($CB543="Min Data",0,0)),0)</f>
        <v>0.78</v>
      </c>
      <c r="DU543" s="14">
        <v>0.37</v>
      </c>
      <c r="DV543" s="14">
        <v>0.32</v>
      </c>
      <c r="DW543" s="14">
        <v>0.44</v>
      </c>
      <c r="DX543" s="14">
        <v>0.56999999999999995</v>
      </c>
      <c r="DY543" s="12">
        <f t="shared" si="41"/>
        <v>0</v>
      </c>
      <c r="DZ543" s="12">
        <f t="shared" si="42"/>
        <v>0</v>
      </c>
      <c r="EA543" s="12">
        <f t="shared" si="43"/>
        <v>0</v>
      </c>
      <c r="EB543" s="12">
        <f t="shared" si="44"/>
        <v>3</v>
      </c>
    </row>
    <row r="544" spans="1:132" x14ac:dyDescent="0.25">
      <c r="A544" s="297">
        <v>4202</v>
      </c>
      <c r="B544" s="298" t="s">
        <v>2766</v>
      </c>
      <c r="C544" s="297">
        <v>420206</v>
      </c>
      <c r="D544" s="14">
        <v>1477507374</v>
      </c>
      <c r="E544" s="26" t="s">
        <v>913</v>
      </c>
      <c r="F544" s="26" t="str">
        <f>INDEX('Mar - Aug'!X:X,MATCH(A544,'Mar - Aug'!B:B,0))</f>
        <v>MRSA West</v>
      </c>
      <c r="G544" s="26" t="s">
        <v>3171</v>
      </c>
      <c r="H544" s="26"/>
      <c r="I544" s="26" t="str">
        <f t="shared" si="40"/>
        <v/>
      </c>
      <c r="J544" s="299" t="s">
        <v>2767</v>
      </c>
      <c r="K544" s="299" t="s">
        <v>2768</v>
      </c>
      <c r="L544" s="299" t="s">
        <v>2769</v>
      </c>
      <c r="M544" s="13">
        <v>3.9473689999999999E-2</v>
      </c>
      <c r="N544" s="13">
        <v>1.315788E-2</v>
      </c>
      <c r="O544" s="13">
        <v>0</v>
      </c>
      <c r="P544" s="13">
        <v>0.14184395999999999</v>
      </c>
      <c r="Q544" s="13">
        <v>3.3690650000000003E-2</v>
      </c>
      <c r="R544" s="13">
        <v>5.5747400000000003E-2</v>
      </c>
      <c r="S544" s="13">
        <v>3.7344499999999998E-3</v>
      </c>
      <c r="T544" s="13">
        <v>0.15247816</v>
      </c>
      <c r="U544" s="13">
        <v>3.8802637270000002E-2</v>
      </c>
      <c r="V544" s="13">
        <v>5.5747400000000003E-2</v>
      </c>
      <c r="W544" s="13">
        <v>3.7344499999999998E-3</v>
      </c>
      <c r="X544" s="13">
        <v>0.15247816</v>
      </c>
      <c r="Y544" s="13">
        <v>3.7500005500000003E-2</v>
      </c>
      <c r="Z544" s="13">
        <v>5.5747400000000003E-2</v>
      </c>
      <c r="AA544" s="13">
        <v>3.7344499999999998E-3</v>
      </c>
      <c r="AB544" s="13">
        <v>0.15247816</v>
      </c>
      <c r="AC544" s="13">
        <v>3.8131584539999999E-2</v>
      </c>
      <c r="AD544" s="13">
        <v>5.5747400000000003E-2</v>
      </c>
      <c r="AE544" s="13">
        <v>3.7344499999999998E-3</v>
      </c>
      <c r="AF544" s="13">
        <v>0.15247816</v>
      </c>
      <c r="AG544" s="13">
        <v>3.5526321E-2</v>
      </c>
      <c r="AH544" s="13">
        <v>5.5747400000000003E-2</v>
      </c>
      <c r="AI544" s="13">
        <v>3.7344499999999998E-3</v>
      </c>
      <c r="AJ544" s="13">
        <v>0.15247816</v>
      </c>
      <c r="AK544" s="13">
        <v>3.7460531810000003E-2</v>
      </c>
      <c r="AL544" s="13">
        <v>5.5747400000000003E-2</v>
      </c>
      <c r="AM544" s="13">
        <v>3.7344499999999998E-3</v>
      </c>
      <c r="AN544" s="13">
        <v>0.15247816</v>
      </c>
      <c r="AO544" s="13">
        <v>3.3690650000000003E-2</v>
      </c>
      <c r="AP544" s="13">
        <v>5.5747400000000003E-2</v>
      </c>
      <c r="AQ544" s="13">
        <v>3.7344499999999998E-3</v>
      </c>
      <c r="AR544" s="13">
        <v>0.15247816</v>
      </c>
      <c r="AS544" s="13">
        <v>3.67105317E-2</v>
      </c>
      <c r="AT544" s="13">
        <v>5.5747400000000003E-2</v>
      </c>
      <c r="AU544" s="13">
        <v>3.7344499999999998E-3</v>
      </c>
      <c r="AV544" s="13">
        <v>0.15247816</v>
      </c>
      <c r="AW544" s="13">
        <v>3.3690650000000003E-2</v>
      </c>
      <c r="AX544" s="13">
        <v>5.5747400000000003E-2</v>
      </c>
      <c r="AY544" s="13">
        <v>3.7344499999999998E-3</v>
      </c>
      <c r="AZ544" s="13">
        <v>0.15247816</v>
      </c>
      <c r="BA544" s="86">
        <v>2.7027027027027001E-2</v>
      </c>
      <c r="BB544" s="86">
        <v>0</v>
      </c>
      <c r="BC544" s="13">
        <v>0</v>
      </c>
      <c r="BD544" s="13">
        <v>5.7142857142857099E-2</v>
      </c>
      <c r="BE544" s="14">
        <v>0</v>
      </c>
      <c r="BF544" s="14" t="s">
        <v>14856</v>
      </c>
      <c r="BG544" s="14">
        <v>0</v>
      </c>
      <c r="BH544" s="14">
        <v>6.8965517241379296E-2</v>
      </c>
      <c r="BI544" s="14">
        <v>0</v>
      </c>
      <c r="BJ544" s="14">
        <v>7.4074074074074098E-2</v>
      </c>
      <c r="BK544" s="14">
        <v>0</v>
      </c>
      <c r="BL544" s="430">
        <v>5.4054054054054099E-2</v>
      </c>
      <c r="BM544" s="14">
        <v>4.6511627906976702E-2</v>
      </c>
      <c r="BN544" s="14">
        <v>3.4482758620689703E-2</v>
      </c>
      <c r="BO544" s="14">
        <v>0</v>
      </c>
      <c r="BP544" s="14">
        <v>2.5000000000000001E-2</v>
      </c>
      <c r="BQ544" s="86">
        <v>4.6511627906976702E-2</v>
      </c>
      <c r="BR544" s="86">
        <v>3.4482758620689703E-2</v>
      </c>
      <c r="BS544" s="86">
        <v>0</v>
      </c>
      <c r="BT544" s="86">
        <v>2.5000000000000001E-2</v>
      </c>
      <c r="BU544" s="14" t="s">
        <v>36</v>
      </c>
      <c r="BV544" s="14" t="s">
        <v>35</v>
      </c>
      <c r="BW544" s="14" t="s">
        <v>35</v>
      </c>
      <c r="BX544" s="14" t="s">
        <v>35</v>
      </c>
      <c r="BY544" s="14" t="s">
        <v>36</v>
      </c>
      <c r="BZ544" s="14" t="s">
        <v>35</v>
      </c>
      <c r="CA544" s="14" t="s">
        <v>35</v>
      </c>
      <c r="CB544" s="14" t="s">
        <v>35</v>
      </c>
      <c r="CC544" s="14">
        <v>2.2799999999999998</v>
      </c>
      <c r="CD544" s="14">
        <v>2.2799999999999998</v>
      </c>
      <c r="CE544" s="14">
        <v>2.2799999999999998</v>
      </c>
      <c r="CF544" s="14">
        <v>2.2799999999999998</v>
      </c>
      <c r="CG544" s="14">
        <v>2.2799999999999998</v>
      </c>
      <c r="CH544" s="14">
        <v>2.2799999999999998</v>
      </c>
      <c r="CI544" s="14">
        <v>2.23</v>
      </c>
      <c r="CJ544" s="14">
        <f>INDEX('Monthy Targets'!AC:AC,(MATCH(FY2019_ALL_Targets!$B:$B,'Monthy Targets'!$B:$B,0)))</f>
        <v>2.2200000000000002</v>
      </c>
      <c r="CK544" s="14">
        <f>INDEX('Monthy Targets'!AD:AD,(MATCH(FY2019_ALL_Targets!$B:$B,'Monthy Targets'!$B:$B,0)))</f>
        <v>2.2200000000000002</v>
      </c>
      <c r="CL544" s="14">
        <f>INDEX('Monthy Targets'!AE:AE,(MATCH(FY2019_ALL_Targets!$B:$B,'Monthy Targets'!$B:$B,0)))</f>
        <v>2.2200000000000002</v>
      </c>
      <c r="CM544" s="14">
        <f>INDEX('Monthy Targets'!AF:AF,(MATCH(FY2019_ALL_Targets!$B:$B,'Monthy Targets'!$B:$B,0)))</f>
        <v>2.2200000000000002</v>
      </c>
      <c r="CN544" s="14">
        <f>INDEX('Monthy Targets'!AG:AG,(MATCH(FY2019_ALL_Targets!$B:$B,'Monthy Targets'!$B:$B,0)))</f>
        <v>2.2200000000000002</v>
      </c>
      <c r="CO544" s="14">
        <v>0.16</v>
      </c>
      <c r="CP544" s="14">
        <v>0.16</v>
      </c>
      <c r="CQ544" s="14">
        <v>0.16</v>
      </c>
      <c r="CR544" s="14">
        <v>0.16</v>
      </c>
      <c r="CS544" s="14">
        <v>0.16</v>
      </c>
      <c r="CT544" s="14">
        <v>0.16</v>
      </c>
      <c r="CU544" s="14">
        <v>0.16</v>
      </c>
      <c r="CV544" s="14">
        <v>0.16</v>
      </c>
      <c r="CW544" s="14">
        <v>0.15</v>
      </c>
      <c r="CX544" s="14">
        <v>0</v>
      </c>
      <c r="CY544" s="14">
        <v>0.15</v>
      </c>
      <c r="CZ544" s="14">
        <v>0.15</v>
      </c>
      <c r="DA544" s="14">
        <f>IF('QIPP Scorecard'!$AA$1=4,IF(FY2019_ALL_Targets!$BU544="Yes",INDEX('Final Comp Values'!$BN:$BN,MATCH(FY2019_ALL_Targets!$A544,'Final Comp Values'!$B:$B,0)),IF($BU544="Min Data",0,0)),0)</f>
        <v>0</v>
      </c>
      <c r="DB544" s="14">
        <f>IF('QIPP Scorecard'!$AA$1=4,IF(FY2019_ALL_Targets!$BV544="Yes",INDEX('Final Comp Values'!$BN:$BN,MATCH(FY2019_ALL_Targets!$A544,'Final Comp Values'!$B:$B,0)),IF($BV544="Min Data",0,0)),0)</f>
        <v>0.15</v>
      </c>
      <c r="DC544" s="14">
        <f>IF('QIPP Scorecard'!$AA$1=4,IF(FY2019_ALL_Targets!$BW544="Yes",INDEX('Final Comp Values'!$BN:$BN,MATCH(FY2019_ALL_Targets!$A544,'Final Comp Values'!$B:$B,0)),IF(CI544="Min Data",0,0)),0)</f>
        <v>0.15</v>
      </c>
      <c r="DD544" s="14">
        <f>IF('QIPP Scorecard'!$AA$1=4,IF(FY2019_ALL_Targets!$BX544="Yes",INDEX('Final Comp Values'!$BN:$BN,MATCH(FY2019_ALL_Targets!$A544,'Final Comp Values'!$B:$B,0)),IF($BX544="Min Data",0,0)),0)</f>
        <v>0.15</v>
      </c>
      <c r="DE544" s="14">
        <v>0.28999999999999998</v>
      </c>
      <c r="DF544" s="14">
        <v>0.28999999999999998</v>
      </c>
      <c r="DG544" s="14">
        <v>0.28999999999999998</v>
      </c>
      <c r="DH544" s="14">
        <v>0.28999999999999998</v>
      </c>
      <c r="DI544" s="14">
        <v>0.28999999999999998</v>
      </c>
      <c r="DJ544" s="14">
        <v>0.28999999999999998</v>
      </c>
      <c r="DK544" s="14">
        <v>0.28999999999999998</v>
      </c>
      <c r="DL544" s="14">
        <v>0.28999999999999998</v>
      </c>
      <c r="DM544" s="14">
        <v>0.28000000000000003</v>
      </c>
      <c r="DN544" s="14">
        <v>0</v>
      </c>
      <c r="DO544" s="14">
        <v>0.28000000000000003</v>
      </c>
      <c r="DP544" s="14">
        <v>0.28000000000000003</v>
      </c>
      <c r="DQ544" s="14">
        <f>IF('QIPP Scorecard'!$AA$1=4,IF(FY2019_ALL_Targets!$BY544="Yes",INDEX('Final Comp Values'!$BK:$BK,MATCH(FY2019_ALL_Targets!$A544,'Final Comp Values'!$B:$B,0)),IF($BY544="Min Data",0,0)),0)</f>
        <v>0</v>
      </c>
      <c r="DR544" s="14">
        <f>IF('QIPP Scorecard'!$AA$1=4,IF(FY2019_ALL_Targets!$BZ544="Yes",INDEX('Final Comp Values'!$BO:$BO,MATCH(FY2019_ALL_Targets!$A544,'Final Comp Values'!$B:$B,0)),IF($BZ544="Min Data",0,0)),0)</f>
        <v>0.28000000000000003</v>
      </c>
      <c r="DS544" s="14">
        <f>IF('QIPP Scorecard'!$AA$1=4,IF(FY2019_ALL_Targets!$CA544="Yes",INDEX('Final Comp Values'!$BO:$BO,MATCH(FY2019_ALL_Targets!$A544,'Final Comp Values'!$B:$B,0)),IF($CA544="Min Data",0,0)),0)</f>
        <v>0.28000000000000003</v>
      </c>
      <c r="DT544" s="14">
        <f>IF('QIPP Scorecard'!$AA$1=4,IF(FY2019_ALL_Targets!$CB544="Yes",INDEX('Final Comp Values'!$BO:$BO,MATCH(FY2019_ALL_Targets!$A544,'Final Comp Values'!$B:$B,0)),IF($CB544="Min Data",0,0)),0)</f>
        <v>0.28000000000000003</v>
      </c>
      <c r="DU544" s="14">
        <v>0.41</v>
      </c>
      <c r="DV544" s="14">
        <v>0.46</v>
      </c>
      <c r="DW544" s="14">
        <v>0.43</v>
      </c>
      <c r="DX544" s="14">
        <v>0.42</v>
      </c>
      <c r="DY544" s="12">
        <f t="shared" si="41"/>
        <v>1</v>
      </c>
      <c r="DZ544" s="12">
        <f t="shared" si="42"/>
        <v>1</v>
      </c>
      <c r="EA544" s="12">
        <f t="shared" si="43"/>
        <v>0</v>
      </c>
      <c r="EB544" s="12">
        <f t="shared" si="44"/>
        <v>0</v>
      </c>
    </row>
    <row r="545" spans="1:132" x14ac:dyDescent="0.25">
      <c r="A545" s="297">
        <v>4373</v>
      </c>
      <c r="B545" s="298" t="s">
        <v>1188</v>
      </c>
      <c r="C545" s="297">
        <v>437301</v>
      </c>
      <c r="D545" s="14">
        <v>1609873272</v>
      </c>
      <c r="E545" s="26" t="s">
        <v>920</v>
      </c>
      <c r="F545" s="26" t="str">
        <f>INDEX('Mar - Aug'!X:X,MATCH(A545,'Mar - Aug'!B:B,0))</f>
        <v>Bexar</v>
      </c>
      <c r="G545" s="26" t="s">
        <v>3017</v>
      </c>
      <c r="H545" s="26"/>
      <c r="I545" s="26" t="str">
        <f t="shared" si="40"/>
        <v/>
      </c>
      <c r="J545" s="299" t="s">
        <v>1059</v>
      </c>
      <c r="K545" s="299" t="s">
        <v>1059</v>
      </c>
      <c r="L545" s="299" t="s">
        <v>473</v>
      </c>
      <c r="M545" s="13">
        <v>1.442308E-2</v>
      </c>
      <c r="N545" s="13">
        <v>3.4013599999999998E-2</v>
      </c>
      <c r="O545" s="13">
        <v>0</v>
      </c>
      <c r="P545" s="13">
        <v>0.20689656000000001</v>
      </c>
      <c r="Q545" s="13">
        <v>3.3690650000000003E-2</v>
      </c>
      <c r="R545" s="13">
        <v>5.5747400000000003E-2</v>
      </c>
      <c r="S545" s="13">
        <v>3.7344499999999998E-3</v>
      </c>
      <c r="T545" s="13">
        <v>0.15247816</v>
      </c>
      <c r="U545" s="13">
        <v>3.3690650000000003E-2</v>
      </c>
      <c r="V545" s="13">
        <v>5.5747400000000003E-2</v>
      </c>
      <c r="W545" s="13">
        <v>3.7344499999999998E-3</v>
      </c>
      <c r="X545" s="13">
        <v>0.20337931847999999</v>
      </c>
      <c r="Y545" s="13">
        <v>3.3690650000000003E-2</v>
      </c>
      <c r="Z545" s="13">
        <v>5.5747400000000003E-2</v>
      </c>
      <c r="AA545" s="13">
        <v>3.7344499999999998E-3</v>
      </c>
      <c r="AB545" s="13">
        <v>0.19655173200000001</v>
      </c>
      <c r="AC545" s="13">
        <v>3.3690650000000003E-2</v>
      </c>
      <c r="AD545" s="13">
        <v>5.5747400000000003E-2</v>
      </c>
      <c r="AE545" s="13">
        <v>3.7344499999999998E-3</v>
      </c>
      <c r="AF545" s="13">
        <v>0.19986207696</v>
      </c>
      <c r="AG545" s="13">
        <v>3.3690650000000003E-2</v>
      </c>
      <c r="AH545" s="13">
        <v>5.5747400000000003E-2</v>
      </c>
      <c r="AI545" s="13">
        <v>3.7344499999999998E-3</v>
      </c>
      <c r="AJ545" s="13">
        <v>0.18620690400000001</v>
      </c>
      <c r="AK545" s="13">
        <v>3.3690650000000003E-2</v>
      </c>
      <c r="AL545" s="13">
        <v>5.5747400000000003E-2</v>
      </c>
      <c r="AM545" s="13">
        <v>3.7344499999999998E-3</v>
      </c>
      <c r="AN545" s="13">
        <v>0.19634483544</v>
      </c>
      <c r="AO545" s="13">
        <v>3.3690650000000003E-2</v>
      </c>
      <c r="AP545" s="13">
        <v>5.5747400000000003E-2</v>
      </c>
      <c r="AQ545" s="13">
        <v>3.7344499999999998E-3</v>
      </c>
      <c r="AR545" s="13">
        <v>0.17586207600000001</v>
      </c>
      <c r="AS545" s="13">
        <v>3.3690650000000003E-2</v>
      </c>
      <c r="AT545" s="13">
        <v>5.5747400000000003E-2</v>
      </c>
      <c r="AU545" s="13">
        <v>3.7344499999999998E-3</v>
      </c>
      <c r="AV545" s="13">
        <v>0.19241380080000001</v>
      </c>
      <c r="AW545" s="13">
        <v>3.3690650000000003E-2</v>
      </c>
      <c r="AX545" s="13">
        <v>5.5747400000000003E-2</v>
      </c>
      <c r="AY545" s="13">
        <v>3.7344499999999998E-3</v>
      </c>
      <c r="AZ545" s="13">
        <v>0.16551724800000001</v>
      </c>
      <c r="BA545" s="86">
        <v>1.7857142857142901E-2</v>
      </c>
      <c r="BB545" s="86">
        <v>5.1282051282051301E-2</v>
      </c>
      <c r="BC545" s="13">
        <v>0</v>
      </c>
      <c r="BD545" s="13">
        <v>0.22641509433962301</v>
      </c>
      <c r="BE545" s="14">
        <v>5.4545454545454501E-2</v>
      </c>
      <c r="BF545" s="14">
        <v>6.0606060606060601E-2</v>
      </c>
      <c r="BG545" s="14">
        <v>0</v>
      </c>
      <c r="BH545" s="14">
        <v>0.22</v>
      </c>
      <c r="BI545" s="14">
        <v>3.4482758620689703E-2</v>
      </c>
      <c r="BJ545" s="14">
        <v>8.5714285714285701E-2</v>
      </c>
      <c r="BK545" s="14">
        <v>0</v>
      </c>
      <c r="BL545" s="430">
        <v>0.19230769230769201</v>
      </c>
      <c r="BM545" s="14">
        <v>5.0847457627118599E-2</v>
      </c>
      <c r="BN545" s="14">
        <v>8.1081081081081099E-2</v>
      </c>
      <c r="BO545" s="14">
        <v>0</v>
      </c>
      <c r="BP545" s="14">
        <v>0.17307692307692299</v>
      </c>
      <c r="BQ545" s="86">
        <v>5.0847457627118599E-2</v>
      </c>
      <c r="BR545" s="86">
        <v>8.1081081081081099E-2</v>
      </c>
      <c r="BS545" s="86">
        <v>0</v>
      </c>
      <c r="BT545" s="86">
        <v>0.17307692307692299</v>
      </c>
      <c r="BU545" s="14" t="s">
        <v>36</v>
      </c>
      <c r="BV545" s="14" t="s">
        <v>36</v>
      </c>
      <c r="BW545" s="14" t="s">
        <v>35</v>
      </c>
      <c r="BX545" s="14" t="s">
        <v>35</v>
      </c>
      <c r="BY545" s="14" t="s">
        <v>36</v>
      </c>
      <c r="BZ545" s="14" t="s">
        <v>36</v>
      </c>
      <c r="CA545" s="14" t="s">
        <v>35</v>
      </c>
      <c r="CB545" s="14" t="s">
        <v>36</v>
      </c>
      <c r="CC545" s="14">
        <v>0</v>
      </c>
      <c r="CD545" s="14">
        <v>0</v>
      </c>
      <c r="CE545" s="14">
        <v>0</v>
      </c>
      <c r="CF545" s="14">
        <v>0</v>
      </c>
      <c r="CG545" s="14">
        <v>0</v>
      </c>
      <c r="CH545" s="14">
        <v>0</v>
      </c>
      <c r="CI545" s="14">
        <v>0</v>
      </c>
      <c r="CJ545" s="14">
        <f>INDEX('Monthy Targets'!AC:AC,(MATCH(FY2019_ALL_Targets!$B:$B,'Monthy Targets'!$B:$B,0)))</f>
        <v>0</v>
      </c>
      <c r="CK545" s="14">
        <f>INDEX('Monthy Targets'!AD:AD,(MATCH(FY2019_ALL_Targets!$B:$B,'Monthy Targets'!$B:$B,0)))</f>
        <v>0</v>
      </c>
      <c r="CL545" s="14">
        <f>INDEX('Monthy Targets'!AE:AE,(MATCH(FY2019_ALL_Targets!$B:$B,'Monthy Targets'!$B:$B,0)))</f>
        <v>0</v>
      </c>
      <c r="CM545" s="14">
        <f>INDEX('Monthy Targets'!AF:AF,(MATCH(FY2019_ALL_Targets!$B:$B,'Monthy Targets'!$B:$B,0)))</f>
        <v>0</v>
      </c>
      <c r="CN545" s="14">
        <f>INDEX('Monthy Targets'!AG:AG,(MATCH(FY2019_ALL_Targets!$B:$B,'Monthy Targets'!$B:$B,0)))</f>
        <v>0</v>
      </c>
      <c r="CO545" s="14">
        <v>0.5</v>
      </c>
      <c r="CP545" s="14">
        <v>0.5</v>
      </c>
      <c r="CQ545" s="14">
        <v>0.5</v>
      </c>
      <c r="CR545" s="14">
        <v>0</v>
      </c>
      <c r="CS545" s="14">
        <v>0</v>
      </c>
      <c r="CT545" s="14">
        <v>0</v>
      </c>
      <c r="CU545" s="14">
        <v>0.5</v>
      </c>
      <c r="CV545" s="14">
        <v>0</v>
      </c>
      <c r="CW545" s="14">
        <v>0</v>
      </c>
      <c r="CX545" s="14">
        <v>0</v>
      </c>
      <c r="CY545" s="14">
        <v>0.49</v>
      </c>
      <c r="CZ545" s="14">
        <v>0.49</v>
      </c>
      <c r="DA545" s="14">
        <f>IF('QIPP Scorecard'!$AA$1=4,IF(FY2019_ALL_Targets!$BU545="Yes",INDEX('Final Comp Values'!$BN:$BN,MATCH(FY2019_ALL_Targets!$A545,'Final Comp Values'!$B:$B,0)),IF($BU545="Min Data",0,0)),0)</f>
        <v>0</v>
      </c>
      <c r="DB545" s="14">
        <f>IF('QIPP Scorecard'!$AA$1=4,IF(FY2019_ALL_Targets!$BV545="Yes",INDEX('Final Comp Values'!$BN:$BN,MATCH(FY2019_ALL_Targets!$A545,'Final Comp Values'!$B:$B,0)),IF($BV545="Min Data",0,0)),0)</f>
        <v>0</v>
      </c>
      <c r="DC545" s="14">
        <f>IF('QIPP Scorecard'!$AA$1=4,IF(FY2019_ALL_Targets!$BW545="Yes",INDEX('Final Comp Values'!$BN:$BN,MATCH(FY2019_ALL_Targets!$A545,'Final Comp Values'!$B:$B,0)),IF(CI545="Min Data",0,0)),0)</f>
        <v>0.49</v>
      </c>
      <c r="DD545" s="14">
        <f>IF('QIPP Scorecard'!$AA$1=4,IF(FY2019_ALL_Targets!$BX545="Yes",INDEX('Final Comp Values'!$BN:$BN,MATCH(FY2019_ALL_Targets!$A545,'Final Comp Values'!$B:$B,0)),IF($BX545="Min Data",0,0)),0)</f>
        <v>0.49</v>
      </c>
      <c r="DE545" s="14">
        <v>0.92</v>
      </c>
      <c r="DF545" s="14">
        <v>0.92</v>
      </c>
      <c r="DG545" s="14">
        <v>0.92</v>
      </c>
      <c r="DH545" s="14">
        <v>0</v>
      </c>
      <c r="DI545" s="14">
        <v>0</v>
      </c>
      <c r="DJ545" s="14">
        <v>0</v>
      </c>
      <c r="DK545" s="14">
        <v>0.92</v>
      </c>
      <c r="DL545" s="14">
        <v>0</v>
      </c>
      <c r="DM545" s="14">
        <v>0</v>
      </c>
      <c r="DN545" s="14">
        <v>0</v>
      </c>
      <c r="DO545" s="14">
        <v>0.91</v>
      </c>
      <c r="DP545" s="14">
        <v>0</v>
      </c>
      <c r="DQ545" s="14">
        <f>IF('QIPP Scorecard'!$AA$1=4,IF(FY2019_ALL_Targets!$BY545="Yes",INDEX('Final Comp Values'!$BK:$BK,MATCH(FY2019_ALL_Targets!$A545,'Final Comp Values'!$B:$B,0)),IF($BY545="Min Data",0,0)),0)</f>
        <v>0</v>
      </c>
      <c r="DR545" s="14">
        <f>IF('QIPP Scorecard'!$AA$1=4,IF(FY2019_ALL_Targets!$BZ545="Yes",INDEX('Final Comp Values'!$BO:$BO,MATCH(FY2019_ALL_Targets!$A545,'Final Comp Values'!$B:$B,0)),IF($BZ545="Min Data",0,0)),0)</f>
        <v>0</v>
      </c>
      <c r="DS545" s="14">
        <f>IF('QIPP Scorecard'!$AA$1=4,IF(FY2019_ALL_Targets!$CA545="Yes",INDEX('Final Comp Values'!$BO:$BO,MATCH(FY2019_ALL_Targets!$A545,'Final Comp Values'!$B:$B,0)),IF($CA545="Min Data",0,0)),0)</f>
        <v>0.91</v>
      </c>
      <c r="DT545" s="14">
        <f>IF('QIPP Scorecard'!$AA$1=4,IF(FY2019_ALL_Targets!$CB545="Yes",INDEX('Final Comp Values'!$BO:$BO,MATCH(FY2019_ALL_Targets!$A545,'Final Comp Values'!$B:$B,0)),IF($CB545="Min Data",0,0)),0)</f>
        <v>0</v>
      </c>
      <c r="DU545" s="14">
        <v>0.43</v>
      </c>
      <c r="DV545" s="14">
        <v>0.16</v>
      </c>
      <c r="DW545" s="14">
        <v>0.23</v>
      </c>
      <c r="DX545" s="14">
        <v>0.23</v>
      </c>
      <c r="DY545" s="12">
        <f t="shared" si="41"/>
        <v>2</v>
      </c>
      <c r="DZ545" s="12">
        <f t="shared" si="42"/>
        <v>3</v>
      </c>
      <c r="EA545" s="12">
        <f t="shared" si="43"/>
        <v>0</v>
      </c>
      <c r="EB545" s="12">
        <f t="shared" si="44"/>
        <v>3</v>
      </c>
    </row>
    <row r="546" spans="1:132" x14ac:dyDescent="0.25">
      <c r="A546" s="297">
        <v>4675</v>
      </c>
      <c r="B546" s="298" t="s">
        <v>1183</v>
      </c>
      <c r="C546" s="297">
        <v>467501</v>
      </c>
      <c r="D546" s="14">
        <v>1467495598</v>
      </c>
      <c r="E546" s="26" t="s">
        <v>913</v>
      </c>
      <c r="F546" s="26" t="str">
        <f>INDEX('Mar - Aug'!X:X,MATCH(A546,'Mar - Aug'!B:B,0))</f>
        <v>MRSA West</v>
      </c>
      <c r="G546" s="26" t="s">
        <v>3142</v>
      </c>
      <c r="H546" s="26"/>
      <c r="I546" s="26" t="str">
        <f t="shared" si="40"/>
        <v/>
      </c>
      <c r="J546" s="299" t="s">
        <v>2623</v>
      </c>
      <c r="K546" s="299" t="s">
        <v>1000</v>
      </c>
      <c r="L546" s="299" t="s">
        <v>2624</v>
      </c>
      <c r="M546" s="13">
        <v>5.0420159999999999E-2</v>
      </c>
      <c r="N546" s="13">
        <v>2.564102E-2</v>
      </c>
      <c r="O546" s="13">
        <v>0</v>
      </c>
      <c r="P546" s="13">
        <v>0.11965811</v>
      </c>
      <c r="Q546" s="13">
        <v>3.3690650000000003E-2</v>
      </c>
      <c r="R546" s="13">
        <v>5.5747400000000003E-2</v>
      </c>
      <c r="S546" s="13">
        <v>3.7344499999999998E-3</v>
      </c>
      <c r="T546" s="13">
        <v>0.15247816</v>
      </c>
      <c r="U546" s="13">
        <v>4.9563017280000003E-2</v>
      </c>
      <c r="V546" s="13">
        <v>5.5747400000000003E-2</v>
      </c>
      <c r="W546" s="13">
        <v>3.7344499999999998E-3</v>
      </c>
      <c r="X546" s="13">
        <v>0.15247816</v>
      </c>
      <c r="Y546" s="13">
        <v>4.7899152E-2</v>
      </c>
      <c r="Z546" s="13">
        <v>5.5747400000000003E-2</v>
      </c>
      <c r="AA546" s="13">
        <v>3.7344499999999998E-3</v>
      </c>
      <c r="AB546" s="13">
        <v>0.15247816</v>
      </c>
      <c r="AC546" s="13">
        <v>4.8705874560000001E-2</v>
      </c>
      <c r="AD546" s="13">
        <v>5.5747400000000003E-2</v>
      </c>
      <c r="AE546" s="13">
        <v>3.7344499999999998E-3</v>
      </c>
      <c r="AF546" s="13">
        <v>0.15247816</v>
      </c>
      <c r="AG546" s="13">
        <v>4.5378144000000002E-2</v>
      </c>
      <c r="AH546" s="13">
        <v>5.5747400000000003E-2</v>
      </c>
      <c r="AI546" s="13">
        <v>3.7344499999999998E-3</v>
      </c>
      <c r="AJ546" s="13">
        <v>0.15247816</v>
      </c>
      <c r="AK546" s="13">
        <v>4.7848731839999999E-2</v>
      </c>
      <c r="AL546" s="13">
        <v>5.5747400000000003E-2</v>
      </c>
      <c r="AM546" s="13">
        <v>3.7344499999999998E-3</v>
      </c>
      <c r="AN546" s="13">
        <v>0.15247816</v>
      </c>
      <c r="AO546" s="13">
        <v>4.2857135999999997E-2</v>
      </c>
      <c r="AP546" s="13">
        <v>5.5747400000000003E-2</v>
      </c>
      <c r="AQ546" s="13">
        <v>3.7344499999999998E-3</v>
      </c>
      <c r="AR546" s="13">
        <v>0.15247816</v>
      </c>
      <c r="AS546" s="13">
        <v>4.68907488E-2</v>
      </c>
      <c r="AT546" s="13">
        <v>5.5747400000000003E-2</v>
      </c>
      <c r="AU546" s="13">
        <v>3.7344499999999998E-3</v>
      </c>
      <c r="AV546" s="13">
        <v>0.15247816</v>
      </c>
      <c r="AW546" s="13">
        <v>4.0336127999999999E-2</v>
      </c>
      <c r="AX546" s="13">
        <v>5.5747400000000003E-2</v>
      </c>
      <c r="AY546" s="13">
        <v>3.7344499999999998E-3</v>
      </c>
      <c r="AZ546" s="13">
        <v>0.15247816</v>
      </c>
      <c r="BA546" s="86">
        <v>3.8461538461538498E-2</v>
      </c>
      <c r="BB546" s="86" t="s">
        <v>14856</v>
      </c>
      <c r="BC546" s="13">
        <v>0</v>
      </c>
      <c r="BD546" s="13">
        <v>0.230769230769231</v>
      </c>
      <c r="BE546" s="14">
        <v>3.7037037037037E-2</v>
      </c>
      <c r="BF546" s="14" t="s">
        <v>14856</v>
      </c>
      <c r="BG546" s="14">
        <v>0</v>
      </c>
      <c r="BH546" s="14">
        <v>0.296296296296296</v>
      </c>
      <c r="BI546" s="14">
        <v>4.1666666666666699E-2</v>
      </c>
      <c r="BJ546" s="14" t="s">
        <v>14856</v>
      </c>
      <c r="BK546" s="14">
        <v>0</v>
      </c>
      <c r="BL546" s="430">
        <v>0.25</v>
      </c>
      <c r="BM546" s="14">
        <v>4.1666666666666699E-2</v>
      </c>
      <c r="BN546" s="14" t="s">
        <v>14856</v>
      </c>
      <c r="BO546" s="14">
        <v>0</v>
      </c>
      <c r="BP546" s="14">
        <v>0.20833333333333301</v>
      </c>
      <c r="BQ546" s="86">
        <v>4.1666666666666699E-2</v>
      </c>
      <c r="BR546" s="86" t="s">
        <v>14856</v>
      </c>
      <c r="BS546" s="86">
        <v>0</v>
      </c>
      <c r="BT546" s="86">
        <v>0.20833333333333301</v>
      </c>
      <c r="BU546" s="14" t="s">
        <v>35</v>
      </c>
      <c r="BV546" s="14" t="s">
        <v>36</v>
      </c>
      <c r="BW546" s="14" t="s">
        <v>35</v>
      </c>
      <c r="BX546" s="14" t="s">
        <v>36</v>
      </c>
      <c r="BY546" s="14" t="s">
        <v>36</v>
      </c>
      <c r="BZ546" s="14" t="s">
        <v>36</v>
      </c>
      <c r="CA546" s="14" t="s">
        <v>35</v>
      </c>
      <c r="CB546" s="14" t="s">
        <v>36</v>
      </c>
      <c r="CC546" s="14">
        <v>2.73</v>
      </c>
      <c r="CD546" s="14">
        <v>2.73</v>
      </c>
      <c r="CE546" s="14">
        <v>2.73</v>
      </c>
      <c r="CF546" s="14">
        <v>2.73</v>
      </c>
      <c r="CG546" s="14">
        <v>2.73</v>
      </c>
      <c r="CH546" s="14">
        <v>2.73</v>
      </c>
      <c r="CI546" s="14">
        <v>2.67</v>
      </c>
      <c r="CJ546" s="14">
        <f>INDEX('Monthy Targets'!AC:AC,(MATCH(FY2019_ALL_Targets!$B:$B,'Monthy Targets'!$B:$B,0)))</f>
        <v>2.66</v>
      </c>
      <c r="CK546" s="14">
        <f>INDEX('Monthy Targets'!AD:AD,(MATCH(FY2019_ALL_Targets!$B:$B,'Monthy Targets'!$B:$B,0)))</f>
        <v>2.66</v>
      </c>
      <c r="CL546" s="14">
        <f>INDEX('Monthy Targets'!AE:AE,(MATCH(FY2019_ALL_Targets!$B:$B,'Monthy Targets'!$B:$B,0)))</f>
        <v>2.66</v>
      </c>
      <c r="CM546" s="14">
        <f>INDEX('Monthy Targets'!AF:AF,(MATCH(FY2019_ALL_Targets!$B:$B,'Monthy Targets'!$B:$B,0)))</f>
        <v>2.66</v>
      </c>
      <c r="CN546" s="14">
        <f>INDEX('Monthy Targets'!AG:AG,(MATCH(FY2019_ALL_Targets!$B:$B,'Monthy Targets'!$B:$B,0)))</f>
        <v>2.66</v>
      </c>
      <c r="CO546" s="14">
        <v>0.19</v>
      </c>
      <c r="CP546" s="14">
        <v>0</v>
      </c>
      <c r="CQ546" s="14">
        <v>0.19</v>
      </c>
      <c r="CR546" s="14">
        <v>0</v>
      </c>
      <c r="CS546" s="14">
        <v>0.19</v>
      </c>
      <c r="CT546" s="14">
        <v>0.19</v>
      </c>
      <c r="CU546" s="14">
        <v>0.19</v>
      </c>
      <c r="CV546" s="14">
        <v>0</v>
      </c>
      <c r="CW546" s="14">
        <v>0.18</v>
      </c>
      <c r="CX546" s="14">
        <v>0</v>
      </c>
      <c r="CY546" s="14">
        <v>0.18</v>
      </c>
      <c r="CZ546" s="14">
        <v>0</v>
      </c>
      <c r="DA546" s="14">
        <f>IF('QIPP Scorecard'!$AA$1=4,IF(FY2019_ALL_Targets!$BU546="Yes",INDEX('Final Comp Values'!$BN:$BN,MATCH(FY2019_ALL_Targets!$A546,'Final Comp Values'!$B:$B,0)),IF($BU546="Min Data",0,0)),0)</f>
        <v>0.18</v>
      </c>
      <c r="DB546" s="14">
        <f>IF('QIPP Scorecard'!$AA$1=4,IF(FY2019_ALL_Targets!$BV546="Yes",INDEX('Final Comp Values'!$BN:$BN,MATCH(FY2019_ALL_Targets!$A546,'Final Comp Values'!$B:$B,0)),IF($BV546="Min Data",0,0)),0)</f>
        <v>0</v>
      </c>
      <c r="DC546" s="14">
        <f>IF('QIPP Scorecard'!$AA$1=4,IF(FY2019_ALL_Targets!$BW546="Yes",INDEX('Final Comp Values'!$BN:$BN,MATCH(FY2019_ALL_Targets!$A546,'Final Comp Values'!$B:$B,0)),IF(CI546="Min Data",0,0)),0)</f>
        <v>0.18</v>
      </c>
      <c r="DD546" s="14">
        <f>IF('QIPP Scorecard'!$AA$1=4,IF(FY2019_ALL_Targets!$BX546="Yes",INDEX('Final Comp Values'!$BN:$BN,MATCH(FY2019_ALL_Targets!$A546,'Final Comp Values'!$B:$B,0)),IF($BX546="Min Data",0,0)),0)</f>
        <v>0</v>
      </c>
      <c r="DE546" s="14">
        <v>0.34</v>
      </c>
      <c r="DF546" s="14">
        <v>0</v>
      </c>
      <c r="DG546" s="14">
        <v>0.34</v>
      </c>
      <c r="DH546" s="14">
        <v>0</v>
      </c>
      <c r="DI546" s="14">
        <v>0.34</v>
      </c>
      <c r="DJ546" s="14">
        <v>0.34</v>
      </c>
      <c r="DK546" s="14">
        <v>0.34</v>
      </c>
      <c r="DL546" s="14">
        <v>0</v>
      </c>
      <c r="DM546" s="14">
        <v>0.34</v>
      </c>
      <c r="DN546" s="14">
        <v>0</v>
      </c>
      <c r="DO546" s="14">
        <v>0.34</v>
      </c>
      <c r="DP546" s="14">
        <v>0</v>
      </c>
      <c r="DQ546" s="14">
        <f>IF('QIPP Scorecard'!$AA$1=4,IF(FY2019_ALL_Targets!$BY546="Yes",INDEX('Final Comp Values'!$BK:$BK,MATCH(FY2019_ALL_Targets!$A546,'Final Comp Values'!$B:$B,0)),IF($BY546="Min Data",0,0)),0)</f>
        <v>0</v>
      </c>
      <c r="DR546" s="14">
        <f>IF('QIPP Scorecard'!$AA$1=4,IF(FY2019_ALL_Targets!$BZ546="Yes",INDEX('Final Comp Values'!$BO:$BO,MATCH(FY2019_ALL_Targets!$A546,'Final Comp Values'!$B:$B,0)),IF($BZ546="Min Data",0,0)),0)</f>
        <v>0</v>
      </c>
      <c r="DS546" s="14">
        <f>IF('QIPP Scorecard'!$AA$1=4,IF(FY2019_ALL_Targets!$CA546="Yes",INDEX('Final Comp Values'!$BO:$BO,MATCH(FY2019_ALL_Targets!$A546,'Final Comp Values'!$B:$B,0)),IF($CA546="Min Data",0,0)),0)</f>
        <v>0.34</v>
      </c>
      <c r="DT546" s="14">
        <f>IF('QIPP Scorecard'!$AA$1=4,IF(FY2019_ALL_Targets!$CB546="Yes",INDEX('Final Comp Values'!$BO:$BO,MATCH(FY2019_ALL_Targets!$A546,'Final Comp Values'!$B:$B,0)),IF($CB546="Min Data",0,0)),0)</f>
        <v>0</v>
      </c>
      <c r="DU546" s="14">
        <v>0.38</v>
      </c>
      <c r="DV546" s="14">
        <v>0.49</v>
      </c>
      <c r="DW546" s="14">
        <v>0.45</v>
      </c>
      <c r="DX546" s="14">
        <v>0.4</v>
      </c>
      <c r="DY546" s="12">
        <f t="shared" si="41"/>
        <v>2</v>
      </c>
      <c r="DZ546" s="12">
        <f t="shared" si="42"/>
        <v>3</v>
      </c>
      <c r="EA546" s="12">
        <f t="shared" si="43"/>
        <v>0</v>
      </c>
      <c r="EB546" s="12">
        <f t="shared" si="44"/>
        <v>0</v>
      </c>
    </row>
    <row r="547" spans="1:132" x14ac:dyDescent="0.25">
      <c r="A547" s="297">
        <v>5024</v>
      </c>
      <c r="B547" s="298" t="s">
        <v>1184</v>
      </c>
      <c r="C547" s="297">
        <v>502401</v>
      </c>
      <c r="D547" s="14">
        <v>1629181565</v>
      </c>
      <c r="E547" s="26" t="s">
        <v>913</v>
      </c>
      <c r="F547" s="26" t="str">
        <f>INDEX('Mar - Aug'!X:X,MATCH(A547,'Mar - Aug'!B:B,0))</f>
        <v>MRSA West</v>
      </c>
      <c r="G547" s="26" t="s">
        <v>3004</v>
      </c>
      <c r="H547" s="26"/>
      <c r="I547" s="26" t="str">
        <f t="shared" si="40"/>
        <v/>
      </c>
      <c r="J547" s="299" t="s">
        <v>240</v>
      </c>
      <c r="K547" s="299" t="s">
        <v>979</v>
      </c>
      <c r="L547" s="299" t="s">
        <v>241</v>
      </c>
      <c r="M547" s="13">
        <v>9.0909089999999998E-2</v>
      </c>
      <c r="N547" s="13">
        <v>4.8387119999999999E-2</v>
      </c>
      <c r="O547" s="13">
        <v>0</v>
      </c>
      <c r="P547" s="13">
        <v>0.12371131</v>
      </c>
      <c r="Q547" s="13">
        <v>3.3690650000000003E-2</v>
      </c>
      <c r="R547" s="13">
        <v>5.5747400000000003E-2</v>
      </c>
      <c r="S547" s="13">
        <v>3.7344499999999998E-3</v>
      </c>
      <c r="T547" s="13">
        <v>0.15247816</v>
      </c>
      <c r="U547" s="13">
        <v>8.9363635469999994E-2</v>
      </c>
      <c r="V547" s="13">
        <v>5.5747400000000003E-2</v>
      </c>
      <c r="W547" s="13">
        <v>3.7344499999999998E-3</v>
      </c>
      <c r="X547" s="13">
        <v>0.15247816</v>
      </c>
      <c r="Y547" s="13">
        <v>8.6363635499999994E-2</v>
      </c>
      <c r="Z547" s="13">
        <v>5.5747400000000003E-2</v>
      </c>
      <c r="AA547" s="13">
        <v>3.7344499999999998E-3</v>
      </c>
      <c r="AB547" s="13">
        <v>0.15247816</v>
      </c>
      <c r="AC547" s="13">
        <v>8.7818180940000004E-2</v>
      </c>
      <c r="AD547" s="13">
        <v>5.5747400000000003E-2</v>
      </c>
      <c r="AE547" s="13">
        <v>3.7344499999999998E-3</v>
      </c>
      <c r="AF547" s="13">
        <v>0.15247816</v>
      </c>
      <c r="AG547" s="13">
        <v>8.1818181000000004E-2</v>
      </c>
      <c r="AH547" s="13">
        <v>5.5747400000000003E-2</v>
      </c>
      <c r="AI547" s="13">
        <v>3.7344499999999998E-3</v>
      </c>
      <c r="AJ547" s="13">
        <v>0.15247816</v>
      </c>
      <c r="AK547" s="13">
        <v>8.627272641E-2</v>
      </c>
      <c r="AL547" s="13">
        <v>5.5747400000000003E-2</v>
      </c>
      <c r="AM547" s="13">
        <v>3.7344499999999998E-3</v>
      </c>
      <c r="AN547" s="13">
        <v>0.15247816</v>
      </c>
      <c r="AO547" s="13">
        <v>7.72727265E-2</v>
      </c>
      <c r="AP547" s="13">
        <v>5.5747400000000003E-2</v>
      </c>
      <c r="AQ547" s="13">
        <v>3.7344499999999998E-3</v>
      </c>
      <c r="AR547" s="13">
        <v>0.15247816</v>
      </c>
      <c r="AS547" s="13">
        <v>8.4545453699999995E-2</v>
      </c>
      <c r="AT547" s="13">
        <v>5.5747400000000003E-2</v>
      </c>
      <c r="AU547" s="13">
        <v>3.7344499999999998E-3</v>
      </c>
      <c r="AV547" s="13">
        <v>0.15247816</v>
      </c>
      <c r="AW547" s="13">
        <v>7.2727271999999996E-2</v>
      </c>
      <c r="AX547" s="13">
        <v>5.5747400000000003E-2</v>
      </c>
      <c r="AY547" s="13">
        <v>3.7344499999999998E-3</v>
      </c>
      <c r="AZ547" s="13">
        <v>0.15247816</v>
      </c>
      <c r="BA547" s="86">
        <v>0.08</v>
      </c>
      <c r="BB547" s="86" t="s">
        <v>14856</v>
      </c>
      <c r="BC547" s="13">
        <v>0</v>
      </c>
      <c r="BD547" s="13">
        <v>8.3333333333333301E-2</v>
      </c>
      <c r="BE547" s="14">
        <v>0</v>
      </c>
      <c r="BF547" s="14" t="s">
        <v>14856</v>
      </c>
      <c r="BG547" s="14">
        <v>0</v>
      </c>
      <c r="BH547" s="14">
        <v>8.6956521739130405E-2</v>
      </c>
      <c r="BI547" s="14">
        <v>0</v>
      </c>
      <c r="BJ547" s="14">
        <v>0</v>
      </c>
      <c r="BK547" s="14">
        <v>0</v>
      </c>
      <c r="BL547" s="430">
        <v>0.11111111111111099</v>
      </c>
      <c r="BM547" s="14">
        <v>3.8461538461538498E-2</v>
      </c>
      <c r="BN547" s="14" t="s">
        <v>14856</v>
      </c>
      <c r="BO547" s="14">
        <v>0</v>
      </c>
      <c r="BP547" s="14">
        <v>0.15384615384615399</v>
      </c>
      <c r="BQ547" s="86">
        <v>3.8461538461538498E-2</v>
      </c>
      <c r="BR547" s="86" t="s">
        <v>14856</v>
      </c>
      <c r="BS547" s="86">
        <v>0</v>
      </c>
      <c r="BT547" s="86">
        <v>0.15384615384615399</v>
      </c>
      <c r="BU547" s="14" t="s">
        <v>35</v>
      </c>
      <c r="BV547" s="14" t="s">
        <v>35</v>
      </c>
      <c r="BW547" s="14" t="s">
        <v>35</v>
      </c>
      <c r="BX547" s="14" t="s">
        <v>36</v>
      </c>
      <c r="BY547" s="14" t="s">
        <v>35</v>
      </c>
      <c r="BZ547" s="14" t="s">
        <v>35</v>
      </c>
      <c r="CA547" s="14" t="s">
        <v>35</v>
      </c>
      <c r="CB547" s="14" t="s">
        <v>36</v>
      </c>
      <c r="CC547" s="14">
        <v>2.85</v>
      </c>
      <c r="CD547" s="14">
        <v>2.85</v>
      </c>
      <c r="CE547" s="14">
        <v>2.85</v>
      </c>
      <c r="CF547" s="14">
        <v>2.85</v>
      </c>
      <c r="CG547" s="14">
        <v>2.85</v>
      </c>
      <c r="CH547" s="14">
        <v>2.85</v>
      </c>
      <c r="CI547" s="14">
        <v>2.79</v>
      </c>
      <c r="CJ547" s="14">
        <f>INDEX('Monthy Targets'!AC:AC,(MATCH(FY2019_ALL_Targets!$B:$B,'Monthy Targets'!$B:$B,0)))</f>
        <v>2.78</v>
      </c>
      <c r="CK547" s="14">
        <f>INDEX('Monthy Targets'!AD:AD,(MATCH(FY2019_ALL_Targets!$B:$B,'Monthy Targets'!$B:$B,0)))</f>
        <v>2.78</v>
      </c>
      <c r="CL547" s="14">
        <f>INDEX('Monthy Targets'!AE:AE,(MATCH(FY2019_ALL_Targets!$B:$B,'Monthy Targets'!$B:$B,0)))</f>
        <v>2.78</v>
      </c>
      <c r="CM547" s="14">
        <f>INDEX('Monthy Targets'!AF:AF,(MATCH(FY2019_ALL_Targets!$B:$B,'Monthy Targets'!$B:$B,0)))</f>
        <v>2.78</v>
      </c>
      <c r="CN547" s="14">
        <f>INDEX('Monthy Targets'!AG:AG,(MATCH(FY2019_ALL_Targets!$B:$B,'Monthy Targets'!$B:$B,0)))</f>
        <v>2.78</v>
      </c>
      <c r="CO547" s="14">
        <v>0.19</v>
      </c>
      <c r="CP547" s="14">
        <v>0</v>
      </c>
      <c r="CQ547" s="14">
        <v>0.19</v>
      </c>
      <c r="CR547" s="14">
        <v>0.19</v>
      </c>
      <c r="CS547" s="14">
        <v>0.19</v>
      </c>
      <c r="CT547" s="14">
        <v>0.19</v>
      </c>
      <c r="CU547" s="14">
        <v>0.19</v>
      </c>
      <c r="CV547" s="14">
        <v>0.19</v>
      </c>
      <c r="CW547" s="14">
        <v>0.19</v>
      </c>
      <c r="CX547" s="14">
        <v>0.19</v>
      </c>
      <c r="CY547" s="14">
        <v>0.19</v>
      </c>
      <c r="CZ547" s="14">
        <v>0.19</v>
      </c>
      <c r="DA547" s="14">
        <f>IF('QIPP Scorecard'!$AA$1=4,IF(FY2019_ALL_Targets!$BU547="Yes",INDEX('Final Comp Values'!$BN:$BN,MATCH(FY2019_ALL_Targets!$A547,'Final Comp Values'!$B:$B,0)),IF($BU547="Min Data",0,0)),0)</f>
        <v>0.19</v>
      </c>
      <c r="DB547" s="14">
        <f>IF('QIPP Scorecard'!$AA$1=4,IF(FY2019_ALL_Targets!$BV547="Yes",INDEX('Final Comp Values'!$BN:$BN,MATCH(FY2019_ALL_Targets!$A547,'Final Comp Values'!$B:$B,0)),IF($BV547="Min Data",0,0)),0)</f>
        <v>0.19</v>
      </c>
      <c r="DC547" s="14">
        <f>IF('QIPP Scorecard'!$AA$1=4,IF(FY2019_ALL_Targets!$BW547="Yes",INDEX('Final Comp Values'!$BN:$BN,MATCH(FY2019_ALL_Targets!$A547,'Final Comp Values'!$B:$B,0)),IF(CI547="Min Data",0,0)),0)</f>
        <v>0.19</v>
      </c>
      <c r="DD547" s="14">
        <f>IF('QIPP Scorecard'!$AA$1=4,IF(FY2019_ALL_Targets!$BX547="Yes",INDEX('Final Comp Values'!$BN:$BN,MATCH(FY2019_ALL_Targets!$A547,'Final Comp Values'!$B:$B,0)),IF($BX547="Min Data",0,0)),0)</f>
        <v>0</v>
      </c>
      <c r="DE547" s="14">
        <v>0.36</v>
      </c>
      <c r="DF547" s="14">
        <v>0</v>
      </c>
      <c r="DG547" s="14">
        <v>0.36</v>
      </c>
      <c r="DH547" s="14">
        <v>0.36</v>
      </c>
      <c r="DI547" s="14">
        <v>0.36</v>
      </c>
      <c r="DJ547" s="14">
        <v>0.36</v>
      </c>
      <c r="DK547" s="14">
        <v>0.36</v>
      </c>
      <c r="DL547" s="14">
        <v>0.36</v>
      </c>
      <c r="DM547" s="14">
        <v>0.35</v>
      </c>
      <c r="DN547" s="14">
        <v>0.35</v>
      </c>
      <c r="DO547" s="14">
        <v>0.35</v>
      </c>
      <c r="DP547" s="14">
        <v>0.35</v>
      </c>
      <c r="DQ547" s="14">
        <f>IF('QIPP Scorecard'!$AA$1=4,IF(FY2019_ALL_Targets!$BY547="Yes",INDEX('Final Comp Values'!$BK:$BK,MATCH(FY2019_ALL_Targets!$A547,'Final Comp Values'!$B:$B,0)),IF($BY547="Min Data",0,0)),0)</f>
        <v>0.35</v>
      </c>
      <c r="DR547" s="14">
        <f>IF('QIPP Scorecard'!$AA$1=4,IF(FY2019_ALL_Targets!$BZ547="Yes",INDEX('Final Comp Values'!$BO:$BO,MATCH(FY2019_ALL_Targets!$A547,'Final Comp Values'!$B:$B,0)),IF($BZ547="Min Data",0,0)),0)</f>
        <v>0.35</v>
      </c>
      <c r="DS547" s="14">
        <f>IF('QIPP Scorecard'!$AA$1=4,IF(FY2019_ALL_Targets!$CA547="Yes",INDEX('Final Comp Values'!$BO:$BO,MATCH(FY2019_ALL_Targets!$A547,'Final Comp Values'!$B:$B,0)),IF($CA547="Min Data",0,0)),0)</f>
        <v>0.35</v>
      </c>
      <c r="DT547" s="14">
        <f>IF('QIPP Scorecard'!$AA$1=4,IF(FY2019_ALL_Targets!$CB547="Yes",INDEX('Final Comp Values'!$BO:$BO,MATCH(FY2019_ALL_Targets!$A547,'Final Comp Values'!$B:$B,0)),IF($CB547="Min Data",0,0)),0)</f>
        <v>0</v>
      </c>
      <c r="DU547" s="14">
        <v>0.45</v>
      </c>
      <c r="DV547" s="14">
        <v>0.56999999999999995</v>
      </c>
      <c r="DW547" s="14">
        <v>0.6</v>
      </c>
      <c r="DX547" s="14">
        <v>0.52</v>
      </c>
      <c r="DY547" s="12">
        <f t="shared" si="41"/>
        <v>1</v>
      </c>
      <c r="DZ547" s="12">
        <f t="shared" si="42"/>
        <v>1</v>
      </c>
      <c r="EA547" s="12">
        <f t="shared" si="43"/>
        <v>0</v>
      </c>
      <c r="EB547" s="12">
        <f t="shared" si="44"/>
        <v>0</v>
      </c>
    </row>
    <row r="548" spans="1:132" x14ac:dyDescent="0.25">
      <c r="A548" s="297">
        <v>5064</v>
      </c>
      <c r="B548" s="298" t="s">
        <v>1185</v>
      </c>
      <c r="C548" s="297">
        <v>506401</v>
      </c>
      <c r="D548" s="14">
        <v>1134205958</v>
      </c>
      <c r="E548" s="26" t="s">
        <v>913</v>
      </c>
      <c r="F548" s="26" t="str">
        <f>INDEX('Mar - Aug'!X:X,MATCH(A548,'Mar - Aug'!B:B,0))</f>
        <v>MRSA West</v>
      </c>
      <c r="G548" s="26" t="s">
        <v>3095</v>
      </c>
      <c r="H548" s="26"/>
      <c r="I548" s="26" t="str">
        <f t="shared" si="40"/>
        <v/>
      </c>
      <c r="J548" s="299" t="s">
        <v>252</v>
      </c>
      <c r="K548" s="299" t="s">
        <v>252</v>
      </c>
      <c r="L548" s="299" t="s">
        <v>253</v>
      </c>
      <c r="M548" s="13">
        <v>6.2937099999999996E-2</v>
      </c>
      <c r="N548" s="13">
        <v>3.9215670000000001E-2</v>
      </c>
      <c r="O548" s="13">
        <v>0</v>
      </c>
      <c r="P548" s="13">
        <v>0.15267173000000001</v>
      </c>
      <c r="Q548" s="13">
        <v>3.3690650000000003E-2</v>
      </c>
      <c r="R548" s="13">
        <v>5.5747400000000003E-2</v>
      </c>
      <c r="S548" s="13">
        <v>3.7344499999999998E-3</v>
      </c>
      <c r="T548" s="13">
        <v>0.15247816</v>
      </c>
      <c r="U548" s="13">
        <v>6.1867169299999997E-2</v>
      </c>
      <c r="V548" s="13">
        <v>5.5747400000000003E-2</v>
      </c>
      <c r="W548" s="13">
        <v>3.7344499999999998E-3</v>
      </c>
      <c r="X548" s="13">
        <v>0.15247816</v>
      </c>
      <c r="Y548" s="13">
        <v>5.9790244999999999E-2</v>
      </c>
      <c r="Z548" s="13">
        <v>5.5747400000000003E-2</v>
      </c>
      <c r="AA548" s="13">
        <v>3.7344499999999998E-3</v>
      </c>
      <c r="AB548" s="13">
        <v>0.15247816</v>
      </c>
      <c r="AC548" s="13">
        <v>6.0797238599999998E-2</v>
      </c>
      <c r="AD548" s="13">
        <v>5.5747400000000003E-2</v>
      </c>
      <c r="AE548" s="13">
        <v>3.7344499999999998E-3</v>
      </c>
      <c r="AF548" s="13">
        <v>0.15247816</v>
      </c>
      <c r="AG548" s="13">
        <v>5.6643390000000002E-2</v>
      </c>
      <c r="AH548" s="13">
        <v>5.5747400000000003E-2</v>
      </c>
      <c r="AI548" s="13">
        <v>3.7344499999999998E-3</v>
      </c>
      <c r="AJ548" s="13">
        <v>0.15247816</v>
      </c>
      <c r="AK548" s="13">
        <v>5.9727307899999998E-2</v>
      </c>
      <c r="AL548" s="13">
        <v>5.5747400000000003E-2</v>
      </c>
      <c r="AM548" s="13">
        <v>3.7344499999999998E-3</v>
      </c>
      <c r="AN548" s="13">
        <v>0.15247816</v>
      </c>
      <c r="AO548" s="13">
        <v>5.3496534999999998E-2</v>
      </c>
      <c r="AP548" s="13">
        <v>5.5747400000000003E-2</v>
      </c>
      <c r="AQ548" s="13">
        <v>3.7344499999999998E-3</v>
      </c>
      <c r="AR548" s="13">
        <v>0.15247816</v>
      </c>
      <c r="AS548" s="13">
        <v>5.8531502999999999E-2</v>
      </c>
      <c r="AT548" s="13">
        <v>5.5747400000000003E-2</v>
      </c>
      <c r="AU548" s="13">
        <v>3.7344499999999998E-3</v>
      </c>
      <c r="AV548" s="13">
        <v>0.15247816</v>
      </c>
      <c r="AW548" s="13">
        <v>5.0349680000000001E-2</v>
      </c>
      <c r="AX548" s="13">
        <v>5.5747400000000003E-2</v>
      </c>
      <c r="AY548" s="13">
        <v>3.7344499999999998E-3</v>
      </c>
      <c r="AZ548" s="13">
        <v>0.15247816</v>
      </c>
      <c r="BA548" s="86">
        <v>0</v>
      </c>
      <c r="BB548" s="86">
        <v>0</v>
      </c>
      <c r="BC548" s="13">
        <v>0</v>
      </c>
      <c r="BD548" s="13">
        <v>0.16666666666666699</v>
      </c>
      <c r="BE548" s="14">
        <v>0</v>
      </c>
      <c r="BF548" s="14">
        <v>0.16</v>
      </c>
      <c r="BG548" s="14">
        <v>0</v>
      </c>
      <c r="BH548" s="14">
        <v>0.16129032258064499</v>
      </c>
      <c r="BI548" s="14">
        <v>0</v>
      </c>
      <c r="BJ548" s="14">
        <v>7.69230769230769E-2</v>
      </c>
      <c r="BK548" s="14">
        <v>0</v>
      </c>
      <c r="BL548" s="430">
        <v>0.1</v>
      </c>
      <c r="BM548" s="14">
        <v>0</v>
      </c>
      <c r="BN548" s="14">
        <v>0.04</v>
      </c>
      <c r="BO548" s="14">
        <v>0</v>
      </c>
      <c r="BP548" s="14">
        <v>0.1</v>
      </c>
      <c r="BQ548" s="86">
        <v>0</v>
      </c>
      <c r="BR548" s="86">
        <v>0.04</v>
      </c>
      <c r="BS548" s="86">
        <v>0</v>
      </c>
      <c r="BT548" s="86">
        <v>0.1</v>
      </c>
      <c r="BU548" s="14" t="s">
        <v>35</v>
      </c>
      <c r="BV548" s="14" t="s">
        <v>35</v>
      </c>
      <c r="BW548" s="14" t="s">
        <v>35</v>
      </c>
      <c r="BX548" s="14" t="s">
        <v>35</v>
      </c>
      <c r="BY548" s="14" t="s">
        <v>35</v>
      </c>
      <c r="BZ548" s="14" t="s">
        <v>35</v>
      </c>
      <c r="CA548" s="14" t="s">
        <v>35</v>
      </c>
      <c r="CB548" s="14" t="s">
        <v>35</v>
      </c>
      <c r="CC548" s="14">
        <v>3.74</v>
      </c>
      <c r="CD548" s="14">
        <v>3.74</v>
      </c>
      <c r="CE548" s="14">
        <v>3.74</v>
      </c>
      <c r="CF548" s="14">
        <v>3.74</v>
      </c>
      <c r="CG548" s="14">
        <v>3.74</v>
      </c>
      <c r="CH548" s="14">
        <v>3.74</v>
      </c>
      <c r="CI548" s="14">
        <v>3.67</v>
      </c>
      <c r="CJ548" s="14">
        <f>INDEX('Monthy Targets'!AC:AC,(MATCH(FY2019_ALL_Targets!$B:$B,'Monthy Targets'!$B:$B,0)))</f>
        <v>3.65</v>
      </c>
      <c r="CK548" s="14">
        <f>INDEX('Monthy Targets'!AD:AD,(MATCH(FY2019_ALL_Targets!$B:$B,'Monthy Targets'!$B:$B,0)))</f>
        <v>3.65</v>
      </c>
      <c r="CL548" s="14">
        <f>INDEX('Monthy Targets'!AE:AE,(MATCH(FY2019_ALL_Targets!$B:$B,'Monthy Targets'!$B:$B,0)))</f>
        <v>3.65</v>
      </c>
      <c r="CM548" s="14">
        <f>INDEX('Monthy Targets'!AF:AF,(MATCH(FY2019_ALL_Targets!$B:$B,'Monthy Targets'!$B:$B,0)))</f>
        <v>3.65</v>
      </c>
      <c r="CN548" s="14">
        <f>INDEX('Monthy Targets'!AG:AG,(MATCH(FY2019_ALL_Targets!$B:$B,'Monthy Targets'!$B:$B,0)))</f>
        <v>3.65</v>
      </c>
      <c r="CO548" s="14">
        <v>0.25</v>
      </c>
      <c r="CP548" s="14">
        <v>0.25</v>
      </c>
      <c r="CQ548" s="14">
        <v>0.25</v>
      </c>
      <c r="CR548" s="14">
        <v>0</v>
      </c>
      <c r="CS548" s="14">
        <v>0.25</v>
      </c>
      <c r="CT548" s="14">
        <v>0</v>
      </c>
      <c r="CU548" s="14">
        <v>0.25</v>
      </c>
      <c r="CV548" s="14">
        <v>0</v>
      </c>
      <c r="CW548" s="14">
        <v>0.25</v>
      </c>
      <c r="CX548" s="14">
        <v>0</v>
      </c>
      <c r="CY548" s="14">
        <v>0.25</v>
      </c>
      <c r="CZ548" s="14">
        <v>0.25</v>
      </c>
      <c r="DA548" s="14">
        <f>IF('QIPP Scorecard'!$AA$1=4,IF(FY2019_ALL_Targets!$BU548="Yes",INDEX('Final Comp Values'!$BN:$BN,MATCH(FY2019_ALL_Targets!$A548,'Final Comp Values'!$B:$B,0)),IF($BU548="Min Data",0,0)),0)</f>
        <v>0.25</v>
      </c>
      <c r="DB548" s="14">
        <f>IF('QIPP Scorecard'!$AA$1=4,IF(FY2019_ALL_Targets!$BV548="Yes",INDEX('Final Comp Values'!$BN:$BN,MATCH(FY2019_ALL_Targets!$A548,'Final Comp Values'!$B:$B,0)),IF($BV548="Min Data",0,0)),0)</f>
        <v>0.25</v>
      </c>
      <c r="DC548" s="14">
        <f>IF('QIPP Scorecard'!$AA$1=4,IF(FY2019_ALL_Targets!$BW548="Yes",INDEX('Final Comp Values'!$BN:$BN,MATCH(FY2019_ALL_Targets!$A548,'Final Comp Values'!$B:$B,0)),IF(CI548="Min Data",0,0)),0)</f>
        <v>0.25</v>
      </c>
      <c r="DD548" s="14">
        <f>IF('QIPP Scorecard'!$AA$1=4,IF(FY2019_ALL_Targets!$BX548="Yes",INDEX('Final Comp Values'!$BN:$BN,MATCH(FY2019_ALL_Targets!$A548,'Final Comp Values'!$B:$B,0)),IF($BX548="Min Data",0,0)),0)</f>
        <v>0.25</v>
      </c>
      <c r="DE548" s="14">
        <v>0.47</v>
      </c>
      <c r="DF548" s="14">
        <v>0.47</v>
      </c>
      <c r="DG548" s="14">
        <v>0.47</v>
      </c>
      <c r="DH548" s="14">
        <v>0</v>
      </c>
      <c r="DI548" s="14">
        <v>0.47</v>
      </c>
      <c r="DJ548" s="14">
        <v>0</v>
      </c>
      <c r="DK548" s="14">
        <v>0.47</v>
      </c>
      <c r="DL548" s="14">
        <v>0</v>
      </c>
      <c r="DM548" s="14">
        <v>0.46</v>
      </c>
      <c r="DN548" s="14">
        <v>0</v>
      </c>
      <c r="DO548" s="14">
        <v>0.46</v>
      </c>
      <c r="DP548" s="14">
        <v>0.46</v>
      </c>
      <c r="DQ548" s="14">
        <f>IF('QIPP Scorecard'!$AA$1=4,IF(FY2019_ALL_Targets!$BY548="Yes",INDEX('Final Comp Values'!$BK:$BK,MATCH(FY2019_ALL_Targets!$A548,'Final Comp Values'!$B:$B,0)),IF($BY548="Min Data",0,0)),0)</f>
        <v>0.46</v>
      </c>
      <c r="DR548" s="14">
        <f>IF('QIPP Scorecard'!$AA$1=4,IF(FY2019_ALL_Targets!$BZ548="Yes",INDEX('Final Comp Values'!$BO:$BO,MATCH(FY2019_ALL_Targets!$A548,'Final Comp Values'!$B:$B,0)),IF($BZ548="Min Data",0,0)),0)</f>
        <v>0.46</v>
      </c>
      <c r="DS548" s="14">
        <f>IF('QIPP Scorecard'!$AA$1=4,IF(FY2019_ALL_Targets!$CA548="Yes",INDEX('Final Comp Values'!$BO:$BO,MATCH(FY2019_ALL_Targets!$A548,'Final Comp Values'!$B:$B,0)),IF($CA548="Min Data",0,0)),0)</f>
        <v>0.46</v>
      </c>
      <c r="DT548" s="14">
        <f>IF('QIPP Scorecard'!$AA$1=4,IF(FY2019_ALL_Targets!$CB548="Yes",INDEX('Final Comp Values'!$BO:$BO,MATCH(FY2019_ALL_Targets!$A548,'Final Comp Values'!$B:$B,0)),IF($CB548="Min Data",0,0)),0)</f>
        <v>0.46</v>
      </c>
      <c r="DU548" s="14">
        <v>0.59</v>
      </c>
      <c r="DV548" s="14">
        <v>0.59</v>
      </c>
      <c r="DW548" s="14">
        <v>0.7</v>
      </c>
      <c r="DX548" s="14">
        <v>0.77</v>
      </c>
      <c r="DY548" s="12">
        <f t="shared" si="41"/>
        <v>0</v>
      </c>
      <c r="DZ548" s="12">
        <f t="shared" si="42"/>
        <v>0</v>
      </c>
      <c r="EA548" s="12">
        <f t="shared" si="43"/>
        <v>0</v>
      </c>
      <c r="EB548" s="12">
        <f t="shared" si="44"/>
        <v>0</v>
      </c>
    </row>
    <row r="549" spans="1:132" x14ac:dyDescent="0.25">
      <c r="A549" s="297">
        <v>5110</v>
      </c>
      <c r="B549" s="298" t="s">
        <v>1189</v>
      </c>
      <c r="C549" s="297">
        <v>511001</v>
      </c>
      <c r="D549" s="14">
        <v>1558491506</v>
      </c>
      <c r="E549" s="26" t="s">
        <v>913</v>
      </c>
      <c r="F549" s="26" t="str">
        <f>INDEX('Mar - Aug'!X:X,MATCH(A549,'Mar - Aug'!B:B,0))</f>
        <v>MRSA West</v>
      </c>
      <c r="G549" s="26" t="s">
        <v>3177</v>
      </c>
      <c r="H549" s="26"/>
      <c r="I549" s="26" t="str">
        <f t="shared" si="40"/>
        <v/>
      </c>
      <c r="J549" s="299" t="s">
        <v>2820</v>
      </c>
      <c r="K549" s="299" t="s">
        <v>1011</v>
      </c>
      <c r="L549" s="299" t="s">
        <v>2821</v>
      </c>
      <c r="M549" s="13">
        <v>5.6179760000000002E-2</v>
      </c>
      <c r="N549" s="13">
        <v>0</v>
      </c>
      <c r="O549" s="13">
        <v>0</v>
      </c>
      <c r="P549" s="13">
        <v>0.14606738999999999</v>
      </c>
      <c r="Q549" s="13">
        <v>3.3690650000000003E-2</v>
      </c>
      <c r="R549" s="13">
        <v>5.5747400000000003E-2</v>
      </c>
      <c r="S549" s="13">
        <v>3.7344499999999998E-3</v>
      </c>
      <c r="T549" s="13">
        <v>0.15247816</v>
      </c>
      <c r="U549" s="13">
        <v>5.5224704079999999E-2</v>
      </c>
      <c r="V549" s="13">
        <v>5.5747400000000003E-2</v>
      </c>
      <c r="W549" s="13">
        <v>3.7344499999999998E-3</v>
      </c>
      <c r="X549" s="13">
        <v>0.15247816</v>
      </c>
      <c r="Y549" s="13">
        <v>5.3370771999999997E-2</v>
      </c>
      <c r="Z549" s="13">
        <v>5.5747400000000003E-2</v>
      </c>
      <c r="AA549" s="13">
        <v>3.7344499999999998E-3</v>
      </c>
      <c r="AB549" s="13">
        <v>0.15247816</v>
      </c>
      <c r="AC549" s="13">
        <v>5.4269648160000003E-2</v>
      </c>
      <c r="AD549" s="13">
        <v>5.5747400000000003E-2</v>
      </c>
      <c r="AE549" s="13">
        <v>3.7344499999999998E-3</v>
      </c>
      <c r="AF549" s="13">
        <v>0.15247816</v>
      </c>
      <c r="AG549" s="13">
        <v>5.0561783999999999E-2</v>
      </c>
      <c r="AH549" s="13">
        <v>5.5747400000000003E-2</v>
      </c>
      <c r="AI549" s="13">
        <v>3.7344499999999998E-3</v>
      </c>
      <c r="AJ549" s="13">
        <v>0.15247816</v>
      </c>
      <c r="AK549" s="13">
        <v>5.331459224E-2</v>
      </c>
      <c r="AL549" s="13">
        <v>5.5747400000000003E-2</v>
      </c>
      <c r="AM549" s="13">
        <v>3.7344499999999998E-3</v>
      </c>
      <c r="AN549" s="13">
        <v>0.15247816</v>
      </c>
      <c r="AO549" s="13">
        <v>4.7752796E-2</v>
      </c>
      <c r="AP549" s="13">
        <v>5.5747400000000003E-2</v>
      </c>
      <c r="AQ549" s="13">
        <v>3.7344499999999998E-3</v>
      </c>
      <c r="AR549" s="13">
        <v>0.15247816</v>
      </c>
      <c r="AS549" s="13">
        <v>5.2247176800000003E-2</v>
      </c>
      <c r="AT549" s="13">
        <v>5.5747400000000003E-2</v>
      </c>
      <c r="AU549" s="13">
        <v>3.7344499999999998E-3</v>
      </c>
      <c r="AV549" s="13">
        <v>0.15247816</v>
      </c>
      <c r="AW549" s="13">
        <v>4.4943808000000002E-2</v>
      </c>
      <c r="AX549" s="13">
        <v>5.5747400000000003E-2</v>
      </c>
      <c r="AY549" s="13">
        <v>3.7344499999999998E-3</v>
      </c>
      <c r="AZ549" s="13">
        <v>0.15247816</v>
      </c>
      <c r="BA549" s="86">
        <v>0</v>
      </c>
      <c r="BB549" s="86" t="s">
        <v>14856</v>
      </c>
      <c r="BC549" s="13">
        <v>0</v>
      </c>
      <c r="BD549" s="13">
        <v>4.7619047619047603E-2</v>
      </c>
      <c r="BE549" s="14">
        <v>0</v>
      </c>
      <c r="BF549" s="14" t="s">
        <v>14856</v>
      </c>
      <c r="BG549" s="14">
        <v>0</v>
      </c>
      <c r="BH549" s="14">
        <v>4.7619047619047603E-2</v>
      </c>
      <c r="BI549" s="14">
        <v>0</v>
      </c>
      <c r="BJ549" s="14" t="s">
        <v>14856</v>
      </c>
      <c r="BK549" s="14">
        <v>0</v>
      </c>
      <c r="BL549" s="430">
        <v>0.1</v>
      </c>
      <c r="BM549" s="14" t="s">
        <v>14856</v>
      </c>
      <c r="BN549" s="14" t="s">
        <v>14857</v>
      </c>
      <c r="BO549" s="14" t="s">
        <v>14856</v>
      </c>
      <c r="BP549" s="14" t="s">
        <v>14856</v>
      </c>
      <c r="BQ549" s="86" t="s">
        <v>14856</v>
      </c>
      <c r="BR549" s="86" t="s">
        <v>14857</v>
      </c>
      <c r="BS549" s="86" t="s">
        <v>14856</v>
      </c>
      <c r="BT549" s="86" t="s">
        <v>14856</v>
      </c>
      <c r="BU549" s="14" t="s">
        <v>35</v>
      </c>
      <c r="BV549" s="14" t="s">
        <v>14857</v>
      </c>
      <c r="BW549" s="14" t="s">
        <v>35</v>
      </c>
      <c r="BX549" s="14" t="s">
        <v>35</v>
      </c>
      <c r="BY549" s="14" t="s">
        <v>35</v>
      </c>
      <c r="BZ549" s="14" t="s">
        <v>14857</v>
      </c>
      <c r="CA549" s="14" t="s">
        <v>35</v>
      </c>
      <c r="CB549" s="14" t="s">
        <v>35</v>
      </c>
      <c r="CC549" s="14">
        <v>0.34</v>
      </c>
      <c r="CD549" s="14">
        <v>0.34</v>
      </c>
      <c r="CE549" s="14">
        <v>0.34</v>
      </c>
      <c r="CF549" s="14">
        <v>0.34</v>
      </c>
      <c r="CG549" s="14">
        <v>0.34</v>
      </c>
      <c r="CH549" s="14">
        <v>0.34</v>
      </c>
      <c r="CI549" s="14">
        <v>0.33</v>
      </c>
      <c r="CJ549" s="14">
        <f>INDEX('Monthy Targets'!AC:AC,(MATCH(FY2019_ALL_Targets!$B:$B,'Monthy Targets'!$B:$B,0)))</f>
        <v>0.33</v>
      </c>
      <c r="CK549" s="14">
        <f>INDEX('Monthy Targets'!AD:AD,(MATCH(FY2019_ALL_Targets!$B:$B,'Monthy Targets'!$B:$B,0)))</f>
        <v>0.33</v>
      </c>
      <c r="CL549" s="14">
        <f>INDEX('Monthy Targets'!AE:AE,(MATCH(FY2019_ALL_Targets!$B:$B,'Monthy Targets'!$B:$B,0)))</f>
        <v>0.33</v>
      </c>
      <c r="CM549" s="14">
        <f>INDEX('Monthy Targets'!AF:AF,(MATCH(FY2019_ALL_Targets!$B:$B,'Monthy Targets'!$B:$B,0)))</f>
        <v>0.33</v>
      </c>
      <c r="CN549" s="14">
        <f>INDEX('Monthy Targets'!AG:AG,(MATCH(FY2019_ALL_Targets!$B:$B,'Monthy Targets'!$B:$B,0)))</f>
        <v>0.33</v>
      </c>
      <c r="CO549" s="14">
        <v>0.02</v>
      </c>
      <c r="CP549" s="14">
        <v>0.02</v>
      </c>
      <c r="CQ549" s="14">
        <v>0.02</v>
      </c>
      <c r="CR549" s="14">
        <v>0.02</v>
      </c>
      <c r="CS549" s="14">
        <v>0.02</v>
      </c>
      <c r="CT549" s="14">
        <v>0.02</v>
      </c>
      <c r="CU549" s="14">
        <v>0.02</v>
      </c>
      <c r="CV549" s="14">
        <v>0.02</v>
      </c>
      <c r="CW549" s="14">
        <v>0.02</v>
      </c>
      <c r="CX549" s="14">
        <v>0.02</v>
      </c>
      <c r="CY549" s="14">
        <v>0.02</v>
      </c>
      <c r="CZ549" s="14">
        <v>0.02</v>
      </c>
      <c r="DA549" s="14">
        <f>IF('QIPP Scorecard'!$AA$1=4,IF(FY2019_ALL_Targets!$BU549="Yes",INDEX('Final Comp Values'!$BN:$BN,MATCH(FY2019_ALL_Targets!$A549,'Final Comp Values'!$B:$B,0)),IF($BU549="Min Data",0,0)),0)</f>
        <v>0.02</v>
      </c>
      <c r="DB549" s="14">
        <f>IF('QIPP Scorecard'!$AA$1=4,IF(FY2019_ALL_Targets!$BV549="Yes",INDEX('Final Comp Values'!$BN:$BN,MATCH(FY2019_ALL_Targets!$A549,'Final Comp Values'!$B:$B,0)),IF($BV549="Min Data",0,0)),0)</f>
        <v>0</v>
      </c>
      <c r="DC549" s="14">
        <f>IF('QIPP Scorecard'!$AA$1=4,IF(FY2019_ALL_Targets!$BW549="Yes",INDEX('Final Comp Values'!$BN:$BN,MATCH(FY2019_ALL_Targets!$A549,'Final Comp Values'!$B:$B,0)),IF(CI549="Min Data",0,0)),0)</f>
        <v>0.02</v>
      </c>
      <c r="DD549" s="14">
        <f>IF('QIPP Scorecard'!$AA$1=4,IF(FY2019_ALL_Targets!$BX549="Yes",INDEX('Final Comp Values'!$BN:$BN,MATCH(FY2019_ALL_Targets!$A549,'Final Comp Values'!$B:$B,0)),IF($BX549="Min Data",0,0)),0)</f>
        <v>0.02</v>
      </c>
      <c r="DE549" s="14">
        <v>0.04</v>
      </c>
      <c r="DF549" s="14">
        <v>0.04</v>
      </c>
      <c r="DG549" s="14">
        <v>0.04</v>
      </c>
      <c r="DH549" s="14">
        <v>0.04</v>
      </c>
      <c r="DI549" s="14">
        <v>0.04</v>
      </c>
      <c r="DJ549" s="14">
        <v>0.04</v>
      </c>
      <c r="DK549" s="14">
        <v>0.04</v>
      </c>
      <c r="DL549" s="14">
        <v>0.04</v>
      </c>
      <c r="DM549" s="14">
        <v>0.04</v>
      </c>
      <c r="DN549" s="14">
        <v>0.04</v>
      </c>
      <c r="DO549" s="14">
        <v>0.04</v>
      </c>
      <c r="DP549" s="14">
        <v>0.04</v>
      </c>
      <c r="DQ549" s="14">
        <f>IF('QIPP Scorecard'!$AA$1=4,IF(FY2019_ALL_Targets!$BY549="Yes",INDEX('Final Comp Values'!$BK:$BK,MATCH(FY2019_ALL_Targets!$A549,'Final Comp Values'!$B:$B,0)),IF($BY549="Min Data",0,0)),0)</f>
        <v>0.04</v>
      </c>
      <c r="DR549" s="14">
        <f>IF('QIPP Scorecard'!$AA$1=4,IF(FY2019_ALL_Targets!$BZ549="Yes",INDEX('Final Comp Values'!$BO:$BO,MATCH(FY2019_ALL_Targets!$A549,'Final Comp Values'!$B:$B,0)),IF($BZ549="Min Data",0,0)),0)</f>
        <v>0</v>
      </c>
      <c r="DS549" s="14">
        <f>IF('QIPP Scorecard'!$AA$1=4,IF(FY2019_ALL_Targets!$CA549="Yes",INDEX('Final Comp Values'!$BO:$BO,MATCH(FY2019_ALL_Targets!$A549,'Final Comp Values'!$B:$B,0)),IF($CA549="Min Data",0,0)),0)</f>
        <v>0.04</v>
      </c>
      <c r="DT549" s="14">
        <f>IF('QIPP Scorecard'!$AA$1=4,IF(FY2019_ALL_Targets!$CB549="Yes",INDEX('Final Comp Values'!$BO:$BO,MATCH(FY2019_ALL_Targets!$A549,'Final Comp Values'!$B:$B,0)),IF($CB549="Min Data",0,0)),0)</f>
        <v>0.04</v>
      </c>
      <c r="DU549" s="14">
        <v>0.06</v>
      </c>
      <c r="DV549" s="14">
        <v>7.0000000000000007E-2</v>
      </c>
      <c r="DW549" s="14">
        <v>7.0000000000000007E-2</v>
      </c>
      <c r="DX549" s="14">
        <v>7.0000000000000007E-2</v>
      </c>
      <c r="DY549" s="12">
        <f t="shared" si="41"/>
        <v>0</v>
      </c>
      <c r="DZ549" s="12">
        <f t="shared" si="42"/>
        <v>0</v>
      </c>
      <c r="EA549" s="12">
        <f t="shared" si="43"/>
        <v>1</v>
      </c>
      <c r="EB549" s="12">
        <f t="shared" si="44"/>
        <v>0</v>
      </c>
    </row>
    <row r="550" spans="1:132" x14ac:dyDescent="0.25">
      <c r="A550" s="297">
        <v>5187</v>
      </c>
      <c r="B550" s="298" t="s">
        <v>2745</v>
      </c>
      <c r="C550" s="297">
        <v>518701</v>
      </c>
      <c r="D550" s="14">
        <v>1659336840</v>
      </c>
      <c r="E550" s="26" t="s">
        <v>913</v>
      </c>
      <c r="F550" s="26" t="str">
        <f>INDEX('Mar - Aug'!X:X,MATCH(A550,'Mar - Aug'!B:B,0))</f>
        <v>MRSA West</v>
      </c>
      <c r="G550" s="26" t="s">
        <v>3167</v>
      </c>
      <c r="H550" s="26"/>
      <c r="I550" s="26" t="str">
        <f t="shared" si="40"/>
        <v/>
      </c>
      <c r="J550" s="299" t="s">
        <v>2746</v>
      </c>
      <c r="K550" s="299" t="s">
        <v>2747</v>
      </c>
      <c r="L550" s="299" t="s">
        <v>2748</v>
      </c>
      <c r="M550" s="13">
        <v>2.941175E-2</v>
      </c>
      <c r="N550" s="13">
        <v>8.6206909999999998E-2</v>
      </c>
      <c r="O550" s="13">
        <v>0</v>
      </c>
      <c r="P550" s="13">
        <v>3.7878799999999997E-2</v>
      </c>
      <c r="Q550" s="13">
        <v>3.3690650000000003E-2</v>
      </c>
      <c r="R550" s="13">
        <v>5.5747400000000003E-2</v>
      </c>
      <c r="S550" s="13">
        <v>3.7344499999999998E-3</v>
      </c>
      <c r="T550" s="13">
        <v>0.15247816</v>
      </c>
      <c r="U550" s="13">
        <v>3.3690650000000003E-2</v>
      </c>
      <c r="V550" s="13">
        <v>8.4741392530000001E-2</v>
      </c>
      <c r="W550" s="13">
        <v>3.7344499999999998E-3</v>
      </c>
      <c r="X550" s="13">
        <v>0.15247816</v>
      </c>
      <c r="Y550" s="13">
        <v>3.3690650000000003E-2</v>
      </c>
      <c r="Z550" s="13">
        <v>8.1896564500000005E-2</v>
      </c>
      <c r="AA550" s="13">
        <v>3.7344499999999998E-3</v>
      </c>
      <c r="AB550" s="13">
        <v>0.15247816</v>
      </c>
      <c r="AC550" s="13">
        <v>3.3690650000000003E-2</v>
      </c>
      <c r="AD550" s="13">
        <v>8.3275875060000004E-2</v>
      </c>
      <c r="AE550" s="13">
        <v>3.7344499999999998E-3</v>
      </c>
      <c r="AF550" s="13">
        <v>0.15247816</v>
      </c>
      <c r="AG550" s="13">
        <v>3.3690650000000003E-2</v>
      </c>
      <c r="AH550" s="13">
        <v>7.7586218999999998E-2</v>
      </c>
      <c r="AI550" s="13">
        <v>3.7344499999999998E-3</v>
      </c>
      <c r="AJ550" s="13">
        <v>0.15247816</v>
      </c>
      <c r="AK550" s="13">
        <v>3.3690650000000003E-2</v>
      </c>
      <c r="AL550" s="13">
        <v>8.1810357589999994E-2</v>
      </c>
      <c r="AM550" s="13">
        <v>3.7344499999999998E-3</v>
      </c>
      <c r="AN550" s="13">
        <v>0.15247816</v>
      </c>
      <c r="AO550" s="13">
        <v>3.3690650000000003E-2</v>
      </c>
      <c r="AP550" s="13">
        <v>7.3275873500000005E-2</v>
      </c>
      <c r="AQ550" s="13">
        <v>3.7344499999999998E-3</v>
      </c>
      <c r="AR550" s="13">
        <v>0.15247816</v>
      </c>
      <c r="AS550" s="13">
        <v>3.3690650000000003E-2</v>
      </c>
      <c r="AT550" s="13">
        <v>8.0172426300000002E-2</v>
      </c>
      <c r="AU550" s="13">
        <v>3.7344499999999998E-3</v>
      </c>
      <c r="AV550" s="13">
        <v>0.15247816</v>
      </c>
      <c r="AW550" s="13">
        <v>3.3690650000000003E-2</v>
      </c>
      <c r="AX550" s="13">
        <v>6.8965527999999998E-2</v>
      </c>
      <c r="AY550" s="13">
        <v>3.7344499999999998E-3</v>
      </c>
      <c r="AZ550" s="13">
        <v>0.15247816</v>
      </c>
      <c r="BA550" s="86">
        <v>5.2631578947368397E-2</v>
      </c>
      <c r="BB550" s="86" t="s">
        <v>14856</v>
      </c>
      <c r="BC550" s="13">
        <v>0</v>
      </c>
      <c r="BD550" s="13">
        <v>0</v>
      </c>
      <c r="BE550" s="14">
        <v>2.6315789473684199E-2</v>
      </c>
      <c r="BF550" s="14" t="s">
        <v>14856</v>
      </c>
      <c r="BG550" s="14">
        <v>0</v>
      </c>
      <c r="BH550" s="14">
        <v>5.4054054054054099E-2</v>
      </c>
      <c r="BI550" s="14">
        <v>0</v>
      </c>
      <c r="BJ550" s="14">
        <v>0</v>
      </c>
      <c r="BK550" s="14">
        <v>0</v>
      </c>
      <c r="BL550" s="430">
        <v>0.102564102564103</v>
      </c>
      <c r="BM550" s="14">
        <v>0</v>
      </c>
      <c r="BN550" s="14">
        <v>0</v>
      </c>
      <c r="BO550" s="14">
        <v>2.3809523809523801E-2</v>
      </c>
      <c r="BP550" s="14">
        <v>0.146341463414634</v>
      </c>
      <c r="BQ550" s="86">
        <v>0</v>
      </c>
      <c r="BR550" s="86">
        <v>0</v>
      </c>
      <c r="BS550" s="86">
        <v>2.3809523809523801E-2</v>
      </c>
      <c r="BT550" s="86">
        <v>0.146341463414634</v>
      </c>
      <c r="BU550" s="14" t="s">
        <v>35</v>
      </c>
      <c r="BV550" s="14" t="s">
        <v>35</v>
      </c>
      <c r="BW550" s="14" t="s">
        <v>36</v>
      </c>
      <c r="BX550" s="14" t="s">
        <v>35</v>
      </c>
      <c r="BY550" s="14" t="s">
        <v>35</v>
      </c>
      <c r="BZ550" s="14" t="s">
        <v>35</v>
      </c>
      <c r="CA550" s="14" t="s">
        <v>36</v>
      </c>
      <c r="CB550" s="14" t="s">
        <v>35</v>
      </c>
      <c r="CC550" s="14">
        <v>2.4700000000000002</v>
      </c>
      <c r="CD550" s="14">
        <v>2.4700000000000002</v>
      </c>
      <c r="CE550" s="14">
        <v>2.4700000000000002</v>
      </c>
      <c r="CF550" s="14">
        <v>2.4700000000000002</v>
      </c>
      <c r="CG550" s="14">
        <v>2.4700000000000002</v>
      </c>
      <c r="CH550" s="14">
        <v>2.4700000000000002</v>
      </c>
      <c r="CI550" s="14">
        <v>2.42</v>
      </c>
      <c r="CJ550" s="14">
        <f>INDEX('Monthy Targets'!AC:AC,(MATCH(FY2019_ALL_Targets!$B:$B,'Monthy Targets'!$B:$B,0)))</f>
        <v>2.41</v>
      </c>
      <c r="CK550" s="14">
        <f>INDEX('Monthy Targets'!AD:AD,(MATCH(FY2019_ALL_Targets!$B:$B,'Monthy Targets'!$B:$B,0)))</f>
        <v>2.41</v>
      </c>
      <c r="CL550" s="14">
        <f>INDEX('Monthy Targets'!AE:AE,(MATCH(FY2019_ALL_Targets!$B:$B,'Monthy Targets'!$B:$B,0)))</f>
        <v>2.41</v>
      </c>
      <c r="CM550" s="14">
        <f>INDEX('Monthy Targets'!AF:AF,(MATCH(FY2019_ALL_Targets!$B:$B,'Monthy Targets'!$B:$B,0)))</f>
        <v>2.41</v>
      </c>
      <c r="CN550" s="14">
        <f>INDEX('Monthy Targets'!AG:AG,(MATCH(FY2019_ALL_Targets!$B:$B,'Monthy Targets'!$B:$B,0)))</f>
        <v>2.41</v>
      </c>
      <c r="CO550" s="14">
        <v>0</v>
      </c>
      <c r="CP550" s="14">
        <v>0.17</v>
      </c>
      <c r="CQ550" s="14">
        <v>0.17</v>
      </c>
      <c r="CR550" s="14">
        <v>0.17</v>
      </c>
      <c r="CS550" s="14">
        <v>0.17</v>
      </c>
      <c r="CT550" s="14">
        <v>0.17</v>
      </c>
      <c r="CU550" s="14">
        <v>0.17</v>
      </c>
      <c r="CV550" s="14">
        <v>0.17</v>
      </c>
      <c r="CW550" s="14">
        <v>0.16</v>
      </c>
      <c r="CX550" s="14">
        <v>0.16</v>
      </c>
      <c r="CY550" s="14">
        <v>0.16</v>
      </c>
      <c r="CZ550" s="14">
        <v>0.16</v>
      </c>
      <c r="DA550" s="14">
        <f>IF('QIPP Scorecard'!$AA$1=4,IF(FY2019_ALL_Targets!$BU550="Yes",INDEX('Final Comp Values'!$BN:$BN,MATCH(FY2019_ALL_Targets!$A550,'Final Comp Values'!$B:$B,0)),IF($BU550="Min Data",0,0)),0)</f>
        <v>0.16</v>
      </c>
      <c r="DB550" s="14">
        <f>IF('QIPP Scorecard'!$AA$1=4,IF(FY2019_ALL_Targets!$BV550="Yes",INDEX('Final Comp Values'!$BN:$BN,MATCH(FY2019_ALL_Targets!$A550,'Final Comp Values'!$B:$B,0)),IF($BV550="Min Data",0,0)),0)</f>
        <v>0.16</v>
      </c>
      <c r="DC550" s="14">
        <f>IF('QIPP Scorecard'!$AA$1=4,IF(FY2019_ALL_Targets!$BW550="Yes",INDEX('Final Comp Values'!$BN:$BN,MATCH(FY2019_ALL_Targets!$A550,'Final Comp Values'!$B:$B,0)),IF(CI550="Min Data",0,0)),0)</f>
        <v>0</v>
      </c>
      <c r="DD550" s="14">
        <f>IF('QIPP Scorecard'!$AA$1=4,IF(FY2019_ALL_Targets!$BX550="Yes",INDEX('Final Comp Values'!$BN:$BN,MATCH(FY2019_ALL_Targets!$A550,'Final Comp Values'!$B:$B,0)),IF($BX550="Min Data",0,0)),0)</f>
        <v>0.16</v>
      </c>
      <c r="DE550" s="14">
        <v>0</v>
      </c>
      <c r="DF550" s="14">
        <v>0.31</v>
      </c>
      <c r="DG550" s="14">
        <v>0.31</v>
      </c>
      <c r="DH550" s="14">
        <v>0.31</v>
      </c>
      <c r="DI550" s="14">
        <v>0.31</v>
      </c>
      <c r="DJ550" s="14">
        <v>0.31</v>
      </c>
      <c r="DK550" s="14">
        <v>0.31</v>
      </c>
      <c r="DL550" s="14">
        <v>0.31</v>
      </c>
      <c r="DM550" s="14">
        <v>0.3</v>
      </c>
      <c r="DN550" s="14">
        <v>0.3</v>
      </c>
      <c r="DO550" s="14">
        <v>0.3</v>
      </c>
      <c r="DP550" s="14">
        <v>0.3</v>
      </c>
      <c r="DQ550" s="14">
        <f>IF('QIPP Scorecard'!$AA$1=4,IF(FY2019_ALL_Targets!$BY550="Yes",INDEX('Final Comp Values'!$BK:$BK,MATCH(FY2019_ALL_Targets!$A550,'Final Comp Values'!$B:$B,0)),IF($BY550="Min Data",0,0)),0)</f>
        <v>0.3</v>
      </c>
      <c r="DR550" s="14">
        <f>IF('QIPP Scorecard'!$AA$1=4,IF(FY2019_ALL_Targets!$BZ550="Yes",INDEX('Final Comp Values'!$BO:$BO,MATCH(FY2019_ALL_Targets!$A550,'Final Comp Values'!$B:$B,0)),IF($BZ550="Min Data",0,0)),0)</f>
        <v>0.3</v>
      </c>
      <c r="DS550" s="14">
        <f>IF('QIPP Scorecard'!$AA$1=4,IF(FY2019_ALL_Targets!$CA550="Yes",INDEX('Final Comp Values'!$BO:$BO,MATCH(FY2019_ALL_Targets!$A550,'Final Comp Values'!$B:$B,0)),IF($CA550="Min Data",0,0)),0)</f>
        <v>0</v>
      </c>
      <c r="DT550" s="14">
        <f>IF('QIPP Scorecard'!$AA$1=4,IF(FY2019_ALL_Targets!$CB550="Yes",INDEX('Final Comp Values'!$BO:$BO,MATCH(FY2019_ALL_Targets!$A550,'Final Comp Values'!$B:$B,0)),IF($CB550="Min Data",0,0)),0)</f>
        <v>0.3</v>
      </c>
      <c r="DU550" s="14">
        <v>0.39</v>
      </c>
      <c r="DV550" s="14">
        <v>0.5</v>
      </c>
      <c r="DW550" s="14">
        <v>0.52</v>
      </c>
      <c r="DX550" s="14">
        <v>0.45</v>
      </c>
      <c r="DY550" s="12">
        <f t="shared" si="41"/>
        <v>1</v>
      </c>
      <c r="DZ550" s="12">
        <f t="shared" si="42"/>
        <v>1</v>
      </c>
      <c r="EA550" s="12">
        <f t="shared" si="43"/>
        <v>0</v>
      </c>
      <c r="EB550" s="12">
        <f t="shared" si="44"/>
        <v>0</v>
      </c>
    </row>
    <row r="551" spans="1:132" x14ac:dyDescent="0.25">
      <c r="A551" s="297">
        <v>5246</v>
      </c>
      <c r="B551" s="298" t="s">
        <v>1190</v>
      </c>
      <c r="C551" s="297">
        <v>524601</v>
      </c>
      <c r="D551" s="14">
        <v>1851476725</v>
      </c>
      <c r="E551" s="26" t="s">
        <v>913</v>
      </c>
      <c r="F551" s="26" t="str">
        <f>INDEX('Mar - Aug'!X:X,MATCH(A551,'Mar - Aug'!B:B,0))</f>
        <v>MRSA West</v>
      </c>
      <c r="G551" s="26" t="s">
        <v>3136</v>
      </c>
      <c r="H551" s="26"/>
      <c r="I551" s="26" t="str">
        <f t="shared" si="40"/>
        <v/>
      </c>
      <c r="J551" s="299" t="s">
        <v>741</v>
      </c>
      <c r="K551" s="299" t="s">
        <v>924</v>
      </c>
      <c r="L551" s="299" t="s">
        <v>2602</v>
      </c>
      <c r="M551" s="13">
        <v>2.6845649999999999E-2</v>
      </c>
      <c r="N551" s="13">
        <v>2.499999E-2</v>
      </c>
      <c r="O551" s="13">
        <v>0</v>
      </c>
      <c r="P551" s="13">
        <v>0.15555557</v>
      </c>
      <c r="Q551" s="13">
        <v>3.3690650000000003E-2</v>
      </c>
      <c r="R551" s="13">
        <v>5.5747400000000003E-2</v>
      </c>
      <c r="S551" s="13">
        <v>3.7344499999999998E-3</v>
      </c>
      <c r="T551" s="13">
        <v>0.15247816</v>
      </c>
      <c r="U551" s="13">
        <v>3.3690650000000003E-2</v>
      </c>
      <c r="V551" s="13">
        <v>5.5747400000000003E-2</v>
      </c>
      <c r="W551" s="13">
        <v>3.7344499999999998E-3</v>
      </c>
      <c r="X551" s="13">
        <v>0.15291112531000001</v>
      </c>
      <c r="Y551" s="13">
        <v>3.3690650000000003E-2</v>
      </c>
      <c r="Z551" s="13">
        <v>5.5747400000000003E-2</v>
      </c>
      <c r="AA551" s="13">
        <v>3.7344499999999998E-3</v>
      </c>
      <c r="AB551" s="13">
        <v>0.15247816</v>
      </c>
      <c r="AC551" s="13">
        <v>3.3690650000000003E-2</v>
      </c>
      <c r="AD551" s="13">
        <v>5.5747400000000003E-2</v>
      </c>
      <c r="AE551" s="13">
        <v>3.7344499999999998E-3</v>
      </c>
      <c r="AF551" s="13">
        <v>0.15247816</v>
      </c>
      <c r="AG551" s="13">
        <v>3.3690650000000003E-2</v>
      </c>
      <c r="AH551" s="13">
        <v>5.5747400000000003E-2</v>
      </c>
      <c r="AI551" s="13">
        <v>3.7344499999999998E-3</v>
      </c>
      <c r="AJ551" s="13">
        <v>0.15247816</v>
      </c>
      <c r="AK551" s="13">
        <v>3.3690650000000003E-2</v>
      </c>
      <c r="AL551" s="13">
        <v>5.5747400000000003E-2</v>
      </c>
      <c r="AM551" s="13">
        <v>3.7344499999999998E-3</v>
      </c>
      <c r="AN551" s="13">
        <v>0.15247816</v>
      </c>
      <c r="AO551" s="13">
        <v>3.3690650000000003E-2</v>
      </c>
      <c r="AP551" s="13">
        <v>5.5747400000000003E-2</v>
      </c>
      <c r="AQ551" s="13">
        <v>3.7344499999999998E-3</v>
      </c>
      <c r="AR551" s="13">
        <v>0.15247816</v>
      </c>
      <c r="AS551" s="13">
        <v>3.3690650000000003E-2</v>
      </c>
      <c r="AT551" s="13">
        <v>5.5747400000000003E-2</v>
      </c>
      <c r="AU551" s="13">
        <v>3.7344499999999998E-3</v>
      </c>
      <c r="AV551" s="13">
        <v>0.15247816</v>
      </c>
      <c r="AW551" s="13">
        <v>3.3690650000000003E-2</v>
      </c>
      <c r="AX551" s="13">
        <v>5.5747400000000003E-2</v>
      </c>
      <c r="AY551" s="13">
        <v>3.7344499999999998E-3</v>
      </c>
      <c r="AZ551" s="13">
        <v>0.15247816</v>
      </c>
      <c r="BA551" s="86">
        <v>8.8235294117647106E-2</v>
      </c>
      <c r="BB551" s="86">
        <v>0</v>
      </c>
      <c r="BC551" s="13">
        <v>0</v>
      </c>
      <c r="BD551" s="13">
        <v>9.375E-2</v>
      </c>
      <c r="BE551" s="14">
        <v>0.14705882352941199</v>
      </c>
      <c r="BF551" s="14">
        <v>0</v>
      </c>
      <c r="BG551" s="14">
        <v>0</v>
      </c>
      <c r="BH551" s="14">
        <v>6.25E-2</v>
      </c>
      <c r="BI551" s="14">
        <v>8.3333333333333301E-2</v>
      </c>
      <c r="BJ551" s="14">
        <v>3.4482758620689703E-2</v>
      </c>
      <c r="BK551" s="14">
        <v>0</v>
      </c>
      <c r="BL551" s="430">
        <v>5.8823529411764698E-2</v>
      </c>
      <c r="BM551" s="14">
        <v>8.8235294117647106E-2</v>
      </c>
      <c r="BN551" s="14">
        <v>0</v>
      </c>
      <c r="BO551" s="14">
        <v>0</v>
      </c>
      <c r="BP551" s="14">
        <v>3.125E-2</v>
      </c>
      <c r="BQ551" s="86">
        <v>8.8235294117647106E-2</v>
      </c>
      <c r="BR551" s="86">
        <v>0</v>
      </c>
      <c r="BS551" s="86">
        <v>0</v>
      </c>
      <c r="BT551" s="86">
        <v>3.125E-2</v>
      </c>
      <c r="BU551" s="14" t="s">
        <v>36</v>
      </c>
      <c r="BV551" s="14" t="s">
        <v>35</v>
      </c>
      <c r="BW551" s="14" t="s">
        <v>35</v>
      </c>
      <c r="BX551" s="14" t="s">
        <v>35</v>
      </c>
      <c r="BY551" s="14" t="s">
        <v>36</v>
      </c>
      <c r="BZ551" s="14" t="s">
        <v>35</v>
      </c>
      <c r="CA551" s="14" t="s">
        <v>35</v>
      </c>
      <c r="CB551" s="14" t="s">
        <v>35</v>
      </c>
      <c r="CC551" s="14">
        <v>3.21</v>
      </c>
      <c r="CD551" s="14">
        <v>3.21</v>
      </c>
      <c r="CE551" s="14">
        <v>3.21</v>
      </c>
      <c r="CF551" s="14">
        <v>3.21</v>
      </c>
      <c r="CG551" s="14">
        <v>3.21</v>
      </c>
      <c r="CH551" s="14">
        <v>3.21</v>
      </c>
      <c r="CI551" s="14">
        <v>3.14</v>
      </c>
      <c r="CJ551" s="14">
        <f>INDEX('Monthy Targets'!AC:AC,(MATCH(FY2019_ALL_Targets!$B:$B,'Monthy Targets'!$B:$B,0)))</f>
        <v>3.13</v>
      </c>
      <c r="CK551" s="14">
        <f>INDEX('Monthy Targets'!AD:AD,(MATCH(FY2019_ALL_Targets!$B:$B,'Monthy Targets'!$B:$B,0)))</f>
        <v>3.13</v>
      </c>
      <c r="CL551" s="14">
        <f>INDEX('Monthy Targets'!AE:AE,(MATCH(FY2019_ALL_Targets!$B:$B,'Monthy Targets'!$B:$B,0)))</f>
        <v>3.13</v>
      </c>
      <c r="CM551" s="14">
        <f>INDEX('Monthy Targets'!AF:AF,(MATCH(FY2019_ALL_Targets!$B:$B,'Monthy Targets'!$B:$B,0)))</f>
        <v>3.13</v>
      </c>
      <c r="CN551" s="14">
        <f>INDEX('Monthy Targets'!AG:AG,(MATCH(FY2019_ALL_Targets!$B:$B,'Monthy Targets'!$B:$B,0)))</f>
        <v>3.13</v>
      </c>
      <c r="CO551" s="14">
        <v>0</v>
      </c>
      <c r="CP551" s="14">
        <v>0.22</v>
      </c>
      <c r="CQ551" s="14">
        <v>0.22</v>
      </c>
      <c r="CR551" s="14">
        <v>0.22</v>
      </c>
      <c r="CS551" s="14">
        <v>0</v>
      </c>
      <c r="CT551" s="14">
        <v>0.22</v>
      </c>
      <c r="CU551" s="14">
        <v>0.22</v>
      </c>
      <c r="CV551" s="14">
        <v>0.22</v>
      </c>
      <c r="CW551" s="14">
        <v>0</v>
      </c>
      <c r="CX551" s="14">
        <v>0.21</v>
      </c>
      <c r="CY551" s="14">
        <v>0.21</v>
      </c>
      <c r="CZ551" s="14">
        <v>0.21</v>
      </c>
      <c r="DA551" s="14">
        <f>IF('QIPP Scorecard'!$AA$1=4,IF(FY2019_ALL_Targets!$BU551="Yes",INDEX('Final Comp Values'!$BN:$BN,MATCH(FY2019_ALL_Targets!$A551,'Final Comp Values'!$B:$B,0)),IF($BU551="Min Data",0,0)),0)</f>
        <v>0</v>
      </c>
      <c r="DB551" s="14">
        <f>IF('QIPP Scorecard'!$AA$1=4,IF(FY2019_ALL_Targets!$BV551="Yes",INDEX('Final Comp Values'!$BN:$BN,MATCH(FY2019_ALL_Targets!$A551,'Final Comp Values'!$B:$B,0)),IF($BV551="Min Data",0,0)),0)</f>
        <v>0.21</v>
      </c>
      <c r="DC551" s="14">
        <f>IF('QIPP Scorecard'!$AA$1=4,IF(FY2019_ALL_Targets!$BW551="Yes",INDEX('Final Comp Values'!$BN:$BN,MATCH(FY2019_ALL_Targets!$A551,'Final Comp Values'!$B:$B,0)),IF(CI551="Min Data",0,0)),0)</f>
        <v>0.21</v>
      </c>
      <c r="DD551" s="14">
        <f>IF('QIPP Scorecard'!$AA$1=4,IF(FY2019_ALL_Targets!$BX551="Yes",INDEX('Final Comp Values'!$BN:$BN,MATCH(FY2019_ALL_Targets!$A551,'Final Comp Values'!$B:$B,0)),IF($BX551="Min Data",0,0)),0)</f>
        <v>0.21</v>
      </c>
      <c r="DE551" s="14">
        <v>0</v>
      </c>
      <c r="DF551" s="14">
        <v>0.4</v>
      </c>
      <c r="DG551" s="14">
        <v>0.4</v>
      </c>
      <c r="DH551" s="14">
        <v>0.4</v>
      </c>
      <c r="DI551" s="14">
        <v>0</v>
      </c>
      <c r="DJ551" s="14">
        <v>0.4</v>
      </c>
      <c r="DK551" s="14">
        <v>0.4</v>
      </c>
      <c r="DL551" s="14">
        <v>0.4</v>
      </c>
      <c r="DM551" s="14">
        <v>0</v>
      </c>
      <c r="DN551" s="14">
        <v>0.4</v>
      </c>
      <c r="DO551" s="14">
        <v>0.4</v>
      </c>
      <c r="DP551" s="14">
        <v>0.4</v>
      </c>
      <c r="DQ551" s="14">
        <f>IF('QIPP Scorecard'!$AA$1=4,IF(FY2019_ALL_Targets!$BY551="Yes",INDEX('Final Comp Values'!$BK:$BK,MATCH(FY2019_ALL_Targets!$A551,'Final Comp Values'!$B:$B,0)),IF($BY551="Min Data",0,0)),0)</f>
        <v>0</v>
      </c>
      <c r="DR551" s="14">
        <f>IF('QIPP Scorecard'!$AA$1=4,IF(FY2019_ALL_Targets!$BZ551="Yes",INDEX('Final Comp Values'!$BO:$BO,MATCH(FY2019_ALL_Targets!$A551,'Final Comp Values'!$B:$B,0)),IF($BZ551="Min Data",0,0)),0)</f>
        <v>0.4</v>
      </c>
      <c r="DS551" s="14">
        <f>IF('QIPP Scorecard'!$AA$1=4,IF(FY2019_ALL_Targets!$CA551="Yes",INDEX('Final Comp Values'!$BO:$BO,MATCH(FY2019_ALL_Targets!$A551,'Final Comp Values'!$B:$B,0)),IF($CA551="Min Data",0,0)),0)</f>
        <v>0.4</v>
      </c>
      <c r="DT551" s="14">
        <f>IF('QIPP Scorecard'!$AA$1=4,IF(FY2019_ALL_Targets!$CB551="Yes",INDEX('Final Comp Values'!$BO:$BO,MATCH(FY2019_ALL_Targets!$A551,'Final Comp Values'!$B:$B,0)),IF($CB551="Min Data",0,0)),0)</f>
        <v>0.4</v>
      </c>
      <c r="DU551" s="14">
        <v>0.51</v>
      </c>
      <c r="DV551" s="14">
        <v>0.56999999999999995</v>
      </c>
      <c r="DW551" s="14">
        <v>0.6</v>
      </c>
      <c r="DX551" s="14">
        <v>0.59</v>
      </c>
      <c r="DY551" s="12">
        <f t="shared" si="41"/>
        <v>1</v>
      </c>
      <c r="DZ551" s="12">
        <f t="shared" si="42"/>
        <v>1</v>
      </c>
      <c r="EA551" s="12">
        <f t="shared" si="43"/>
        <v>0</v>
      </c>
      <c r="EB551" s="12">
        <f t="shared" si="44"/>
        <v>0</v>
      </c>
    </row>
    <row r="552" spans="1:132" x14ac:dyDescent="0.25">
      <c r="A552" s="297">
        <v>5249</v>
      </c>
      <c r="B552" s="298" t="s">
        <v>1191</v>
      </c>
      <c r="C552" s="297">
        <v>524901</v>
      </c>
      <c r="D552" s="14">
        <v>1700991700</v>
      </c>
      <c r="E552" s="26" t="s">
        <v>913</v>
      </c>
      <c r="F552" s="26" t="str">
        <f>INDEX('Mar - Aug'!X:X,MATCH(A552,'Mar - Aug'!B:B,0))</f>
        <v>MRSA West</v>
      </c>
      <c r="G552" s="26" t="s">
        <v>3156</v>
      </c>
      <c r="H552" s="26"/>
      <c r="I552" s="26" t="str">
        <f t="shared" si="40"/>
        <v/>
      </c>
      <c r="J552" s="299" t="s">
        <v>742</v>
      </c>
      <c r="K552" s="299" t="s">
        <v>2681</v>
      </c>
      <c r="L552" s="299" t="s">
        <v>743</v>
      </c>
      <c r="M552" s="13">
        <v>5.2631610000000002E-2</v>
      </c>
      <c r="N552" s="13">
        <v>5.4054060000000001E-2</v>
      </c>
      <c r="O552" s="13">
        <v>0</v>
      </c>
      <c r="P552" s="13">
        <v>0.16541352000000001</v>
      </c>
      <c r="Q552" s="13">
        <v>3.3690650000000003E-2</v>
      </c>
      <c r="R552" s="13">
        <v>5.5747400000000003E-2</v>
      </c>
      <c r="S552" s="13">
        <v>3.7344499999999998E-3</v>
      </c>
      <c r="T552" s="13">
        <v>0.15247816</v>
      </c>
      <c r="U552" s="13">
        <v>5.173687263E-2</v>
      </c>
      <c r="V552" s="13">
        <v>5.5747400000000003E-2</v>
      </c>
      <c r="W552" s="13">
        <v>3.7344499999999998E-3</v>
      </c>
      <c r="X552" s="13">
        <v>0.16260149016</v>
      </c>
      <c r="Y552" s="13">
        <v>5.0000029500000001E-2</v>
      </c>
      <c r="Z552" s="13">
        <v>5.5747400000000003E-2</v>
      </c>
      <c r="AA552" s="13">
        <v>3.7344499999999998E-3</v>
      </c>
      <c r="AB552" s="13">
        <v>0.157142844</v>
      </c>
      <c r="AC552" s="13">
        <v>5.0842135259999997E-2</v>
      </c>
      <c r="AD552" s="13">
        <v>5.5747400000000003E-2</v>
      </c>
      <c r="AE552" s="13">
        <v>3.7344499999999998E-3</v>
      </c>
      <c r="AF552" s="13">
        <v>0.15978946031999999</v>
      </c>
      <c r="AG552" s="13">
        <v>4.7368449E-2</v>
      </c>
      <c r="AH552" s="13">
        <v>5.5747400000000003E-2</v>
      </c>
      <c r="AI552" s="13">
        <v>3.7344499999999998E-3</v>
      </c>
      <c r="AJ552" s="13">
        <v>0.15247816</v>
      </c>
      <c r="AK552" s="13">
        <v>4.9947397890000002E-2</v>
      </c>
      <c r="AL552" s="13">
        <v>5.5747400000000003E-2</v>
      </c>
      <c r="AM552" s="13">
        <v>3.7344499999999998E-3</v>
      </c>
      <c r="AN552" s="13">
        <v>0.15697743048000001</v>
      </c>
      <c r="AO552" s="13">
        <v>4.4736868499999999E-2</v>
      </c>
      <c r="AP552" s="13">
        <v>5.5747400000000003E-2</v>
      </c>
      <c r="AQ552" s="13">
        <v>3.7344499999999998E-3</v>
      </c>
      <c r="AR552" s="13">
        <v>0.15247816</v>
      </c>
      <c r="AS552" s="13">
        <v>4.8947397300000001E-2</v>
      </c>
      <c r="AT552" s="13">
        <v>5.5747400000000003E-2</v>
      </c>
      <c r="AU552" s="13">
        <v>3.7344499999999998E-3</v>
      </c>
      <c r="AV552" s="13">
        <v>0.1538345736</v>
      </c>
      <c r="AW552" s="13">
        <v>4.2105287999999998E-2</v>
      </c>
      <c r="AX552" s="13">
        <v>5.5747400000000003E-2</v>
      </c>
      <c r="AY552" s="13">
        <v>3.7344499999999998E-3</v>
      </c>
      <c r="AZ552" s="13">
        <v>0.15247816</v>
      </c>
      <c r="BA552" s="86">
        <v>6.0606060606060601E-2</v>
      </c>
      <c r="BB552" s="86" t="s">
        <v>14856</v>
      </c>
      <c r="BC552" s="13">
        <v>0</v>
      </c>
      <c r="BD552" s="13">
        <v>0.18181818181818199</v>
      </c>
      <c r="BE552" s="14">
        <v>6.4516129032258104E-2</v>
      </c>
      <c r="BF552" s="14" t="s">
        <v>14856</v>
      </c>
      <c r="BG552" s="14">
        <v>0</v>
      </c>
      <c r="BH552" s="14">
        <v>0.19354838709677399</v>
      </c>
      <c r="BI552" s="14">
        <v>0</v>
      </c>
      <c r="BJ552" s="14" t="s">
        <v>14856</v>
      </c>
      <c r="BK552" s="14">
        <v>0</v>
      </c>
      <c r="BL552" s="430">
        <v>0.15151515151515199</v>
      </c>
      <c r="BM552" s="14">
        <v>2.7777777777777801E-2</v>
      </c>
      <c r="BN552" s="14">
        <v>0</v>
      </c>
      <c r="BO552" s="14">
        <v>0</v>
      </c>
      <c r="BP552" s="14">
        <v>0.114285714285714</v>
      </c>
      <c r="BQ552" s="86">
        <v>2.7777777777777801E-2</v>
      </c>
      <c r="BR552" s="86">
        <v>0</v>
      </c>
      <c r="BS552" s="86">
        <v>0</v>
      </c>
      <c r="BT552" s="86">
        <v>0.114285714285714</v>
      </c>
      <c r="BU552" s="14" t="s">
        <v>35</v>
      </c>
      <c r="BV552" s="14" t="s">
        <v>35</v>
      </c>
      <c r="BW552" s="14" t="s">
        <v>35</v>
      </c>
      <c r="BX552" s="14" t="s">
        <v>35</v>
      </c>
      <c r="BY552" s="14" t="s">
        <v>35</v>
      </c>
      <c r="BZ552" s="14" t="s">
        <v>35</v>
      </c>
      <c r="CA552" s="14" t="s">
        <v>35</v>
      </c>
      <c r="CB552" s="14" t="s">
        <v>35</v>
      </c>
      <c r="CC552" s="14">
        <v>2.54</v>
      </c>
      <c r="CD552" s="14">
        <v>2.54</v>
      </c>
      <c r="CE552" s="14">
        <v>2.54</v>
      </c>
      <c r="CF552" s="14">
        <v>2.54</v>
      </c>
      <c r="CG552" s="14">
        <v>2.54</v>
      </c>
      <c r="CH552" s="14">
        <v>2.54</v>
      </c>
      <c r="CI552" s="14">
        <v>2.4900000000000002</v>
      </c>
      <c r="CJ552" s="14">
        <f>INDEX('Monthy Targets'!AC:AC,(MATCH(FY2019_ALL_Targets!$B:$B,'Monthy Targets'!$B:$B,0)))</f>
        <v>2.48</v>
      </c>
      <c r="CK552" s="14">
        <f>INDEX('Monthy Targets'!AD:AD,(MATCH(FY2019_ALL_Targets!$B:$B,'Monthy Targets'!$B:$B,0)))</f>
        <v>2.48</v>
      </c>
      <c r="CL552" s="14">
        <f>INDEX('Monthy Targets'!AE:AE,(MATCH(FY2019_ALL_Targets!$B:$B,'Monthy Targets'!$B:$B,0)))</f>
        <v>2.48</v>
      </c>
      <c r="CM552" s="14">
        <f>INDEX('Monthy Targets'!AF:AF,(MATCH(FY2019_ALL_Targets!$B:$B,'Monthy Targets'!$B:$B,0)))</f>
        <v>2.48</v>
      </c>
      <c r="CN552" s="14">
        <f>INDEX('Monthy Targets'!AG:AG,(MATCH(FY2019_ALL_Targets!$B:$B,'Monthy Targets'!$B:$B,0)))</f>
        <v>2.48</v>
      </c>
      <c r="CO552" s="14">
        <v>0</v>
      </c>
      <c r="CP552" s="14">
        <v>0.17</v>
      </c>
      <c r="CQ552" s="14">
        <v>0.17</v>
      </c>
      <c r="CR552" s="14">
        <v>0</v>
      </c>
      <c r="CS552" s="14">
        <v>0</v>
      </c>
      <c r="CT552" s="14">
        <v>0.17</v>
      </c>
      <c r="CU552" s="14">
        <v>0.17</v>
      </c>
      <c r="CV552" s="14">
        <v>0</v>
      </c>
      <c r="CW552" s="14">
        <v>0.17</v>
      </c>
      <c r="CX552" s="14">
        <v>0.17</v>
      </c>
      <c r="CY552" s="14">
        <v>0.17</v>
      </c>
      <c r="CZ552" s="14">
        <v>0.17</v>
      </c>
      <c r="DA552" s="14">
        <f>IF('QIPP Scorecard'!$AA$1=4,IF(FY2019_ALL_Targets!$BU552="Yes",INDEX('Final Comp Values'!$BN:$BN,MATCH(FY2019_ALL_Targets!$A552,'Final Comp Values'!$B:$B,0)),IF($BU552="Min Data",0,0)),0)</f>
        <v>0.17</v>
      </c>
      <c r="DB552" s="14">
        <f>IF('QIPP Scorecard'!$AA$1=4,IF(FY2019_ALL_Targets!$BV552="Yes",INDEX('Final Comp Values'!$BN:$BN,MATCH(FY2019_ALL_Targets!$A552,'Final Comp Values'!$B:$B,0)),IF($BV552="Min Data",0,0)),0)</f>
        <v>0.17</v>
      </c>
      <c r="DC552" s="14">
        <f>IF('QIPP Scorecard'!$AA$1=4,IF(FY2019_ALL_Targets!$BW552="Yes",INDEX('Final Comp Values'!$BN:$BN,MATCH(FY2019_ALL_Targets!$A552,'Final Comp Values'!$B:$B,0)),IF(CI552="Min Data",0,0)),0)</f>
        <v>0.17</v>
      </c>
      <c r="DD552" s="14">
        <f>IF('QIPP Scorecard'!$AA$1=4,IF(FY2019_ALL_Targets!$BX552="Yes",INDEX('Final Comp Values'!$BN:$BN,MATCH(FY2019_ALL_Targets!$A552,'Final Comp Values'!$B:$B,0)),IF($BX552="Min Data",0,0)),0)</f>
        <v>0.17</v>
      </c>
      <c r="DE552" s="14">
        <v>0</v>
      </c>
      <c r="DF552" s="14">
        <v>0.32</v>
      </c>
      <c r="DG552" s="14">
        <v>0.32</v>
      </c>
      <c r="DH552" s="14">
        <v>0</v>
      </c>
      <c r="DI552" s="14">
        <v>0</v>
      </c>
      <c r="DJ552" s="14">
        <v>0.32</v>
      </c>
      <c r="DK552" s="14">
        <v>0.32</v>
      </c>
      <c r="DL552" s="14">
        <v>0</v>
      </c>
      <c r="DM552" s="14">
        <v>0.31</v>
      </c>
      <c r="DN552" s="14">
        <v>0.31</v>
      </c>
      <c r="DO552" s="14">
        <v>0.31</v>
      </c>
      <c r="DP552" s="14">
        <v>0.31</v>
      </c>
      <c r="DQ552" s="14">
        <f>IF('QIPP Scorecard'!$AA$1=4,IF(FY2019_ALL_Targets!$BY552="Yes",INDEX('Final Comp Values'!$BK:$BK,MATCH(FY2019_ALL_Targets!$A552,'Final Comp Values'!$B:$B,0)),IF($BY552="Min Data",0,0)),0)</f>
        <v>0.31</v>
      </c>
      <c r="DR552" s="14">
        <f>IF('QIPP Scorecard'!$AA$1=4,IF(FY2019_ALL_Targets!$BZ552="Yes",INDEX('Final Comp Values'!$BO:$BO,MATCH(FY2019_ALL_Targets!$A552,'Final Comp Values'!$B:$B,0)),IF($BZ552="Min Data",0,0)),0)</f>
        <v>0.31</v>
      </c>
      <c r="DS552" s="14">
        <f>IF('QIPP Scorecard'!$AA$1=4,IF(FY2019_ALL_Targets!$CA552="Yes",INDEX('Final Comp Values'!$BO:$BO,MATCH(FY2019_ALL_Targets!$A552,'Final Comp Values'!$B:$B,0)),IF($CA552="Min Data",0,0)),0)</f>
        <v>0.31</v>
      </c>
      <c r="DT552" s="14">
        <f>IF('QIPP Scorecard'!$AA$1=4,IF(FY2019_ALL_Targets!$CB552="Yes",INDEX('Final Comp Values'!$BO:$BO,MATCH(FY2019_ALL_Targets!$A552,'Final Comp Values'!$B:$B,0)),IF($CB552="Min Data",0,0)),0)</f>
        <v>0.31</v>
      </c>
      <c r="DU552" s="14">
        <v>0.35</v>
      </c>
      <c r="DV552" s="14">
        <v>0.4</v>
      </c>
      <c r="DW552" s="14">
        <v>0.53</v>
      </c>
      <c r="DX552" s="14">
        <v>0.52</v>
      </c>
      <c r="DY552" s="12">
        <f t="shared" si="41"/>
        <v>0</v>
      </c>
      <c r="DZ552" s="12">
        <f t="shared" si="42"/>
        <v>0</v>
      </c>
      <c r="EA552" s="12">
        <f t="shared" si="43"/>
        <v>0</v>
      </c>
      <c r="EB552" s="12">
        <f t="shared" si="44"/>
        <v>0</v>
      </c>
    </row>
    <row r="553" spans="1:132" x14ac:dyDescent="0.25">
      <c r="A553" s="297">
        <v>5355</v>
      </c>
      <c r="B553" s="298" t="s">
        <v>1187</v>
      </c>
      <c r="C553" s="297">
        <v>1020889</v>
      </c>
      <c r="D553" s="14">
        <v>1023038379</v>
      </c>
      <c r="E553" s="26" t="s">
        <v>925</v>
      </c>
      <c r="F553" s="26" t="str">
        <f>INDEX('Mar - Aug'!X:X,MATCH(A553,'Mar - Aug'!B:B,0))</f>
        <v>MRSA Central</v>
      </c>
      <c r="G553" s="26" t="s">
        <v>3162</v>
      </c>
      <c r="H553" s="26"/>
      <c r="I553" s="26" t="str">
        <f t="shared" si="40"/>
        <v/>
      </c>
      <c r="J553" s="299" t="s">
        <v>2722</v>
      </c>
      <c r="K553" s="299" t="s">
        <v>971</v>
      </c>
      <c r="L553" s="299" t="s">
        <v>2723</v>
      </c>
      <c r="M553" s="13">
        <v>0.10000001</v>
      </c>
      <c r="N553" s="13">
        <v>0.03</v>
      </c>
      <c r="O553" s="13">
        <v>0</v>
      </c>
      <c r="P553" s="13">
        <v>0.18461538999999999</v>
      </c>
      <c r="Q553" s="13">
        <v>3.3690650000000003E-2</v>
      </c>
      <c r="R553" s="13">
        <v>5.5747400000000003E-2</v>
      </c>
      <c r="S553" s="13">
        <v>3.7344499999999998E-3</v>
      </c>
      <c r="T553" s="13">
        <v>0.15247816</v>
      </c>
      <c r="U553" s="13">
        <v>9.8300009830000007E-2</v>
      </c>
      <c r="V553" s="13">
        <v>5.5747400000000003E-2</v>
      </c>
      <c r="W553" s="13">
        <v>3.7344499999999998E-3</v>
      </c>
      <c r="X553" s="13">
        <v>0.18147692837000001</v>
      </c>
      <c r="Y553" s="13">
        <v>9.5000009499999996E-2</v>
      </c>
      <c r="Z553" s="13">
        <v>5.5747400000000003E-2</v>
      </c>
      <c r="AA553" s="13">
        <v>3.7344499999999998E-3</v>
      </c>
      <c r="AB553" s="13">
        <v>0.1753846205</v>
      </c>
      <c r="AC553" s="13">
        <v>9.660000966E-2</v>
      </c>
      <c r="AD553" s="13">
        <v>5.5747400000000003E-2</v>
      </c>
      <c r="AE553" s="13">
        <v>3.7344499999999998E-3</v>
      </c>
      <c r="AF553" s="13">
        <v>0.17833846674000001</v>
      </c>
      <c r="AG553" s="13">
        <v>9.0000009000000006E-2</v>
      </c>
      <c r="AH553" s="13">
        <v>5.5747400000000003E-2</v>
      </c>
      <c r="AI553" s="13">
        <v>3.7344499999999998E-3</v>
      </c>
      <c r="AJ553" s="13">
        <v>0.16615385099999999</v>
      </c>
      <c r="AK553" s="13">
        <v>9.4900009490000006E-2</v>
      </c>
      <c r="AL553" s="13">
        <v>5.5747400000000003E-2</v>
      </c>
      <c r="AM553" s="13">
        <v>3.7344499999999998E-3</v>
      </c>
      <c r="AN553" s="13">
        <v>0.17520000511</v>
      </c>
      <c r="AO553" s="13">
        <v>8.5000008500000002E-2</v>
      </c>
      <c r="AP553" s="13">
        <v>5.5747400000000003E-2</v>
      </c>
      <c r="AQ553" s="13">
        <v>3.7344499999999998E-3</v>
      </c>
      <c r="AR553" s="13">
        <v>0.15692308150000001</v>
      </c>
      <c r="AS553" s="13">
        <v>9.3000009300000006E-2</v>
      </c>
      <c r="AT553" s="13">
        <v>5.5747400000000003E-2</v>
      </c>
      <c r="AU553" s="13">
        <v>3.7344499999999998E-3</v>
      </c>
      <c r="AV553" s="13">
        <v>0.17169231269999999</v>
      </c>
      <c r="AW553" s="13">
        <v>8.0000007999999997E-2</v>
      </c>
      <c r="AX553" s="13">
        <v>5.5747400000000003E-2</v>
      </c>
      <c r="AY553" s="13">
        <v>3.7344499999999998E-3</v>
      </c>
      <c r="AZ553" s="13">
        <v>0.15247816</v>
      </c>
      <c r="BA553" s="86">
        <v>6.8965517241379296E-2</v>
      </c>
      <c r="BB553" s="86">
        <v>0</v>
      </c>
      <c r="BC553" s="13">
        <v>0</v>
      </c>
      <c r="BD553" s="13">
        <v>0.22222222222222199</v>
      </c>
      <c r="BE553" s="14">
        <v>6.8965517241379296E-2</v>
      </c>
      <c r="BF553" s="14">
        <v>0</v>
      </c>
      <c r="BG553" s="14">
        <v>0</v>
      </c>
      <c r="BH553" s="14">
        <v>0.230769230769231</v>
      </c>
      <c r="BI553" s="14">
        <v>6.8965517241379296E-2</v>
      </c>
      <c r="BJ553" s="14">
        <v>0</v>
      </c>
      <c r="BK553" s="14">
        <v>0</v>
      </c>
      <c r="BL553" s="430">
        <v>0.19230769230769201</v>
      </c>
      <c r="BM553" s="14">
        <v>6.8965517241379296E-2</v>
      </c>
      <c r="BN553" s="14">
        <v>3.5714285714285698E-2</v>
      </c>
      <c r="BO553" s="14">
        <v>0</v>
      </c>
      <c r="BP553" s="14">
        <v>0.15384615384615399</v>
      </c>
      <c r="BQ553" s="86">
        <v>6.8965517241379296E-2</v>
      </c>
      <c r="BR553" s="86">
        <v>3.5714285714285698E-2</v>
      </c>
      <c r="BS553" s="86">
        <v>0</v>
      </c>
      <c r="BT553" s="86">
        <v>0.15384615384615399</v>
      </c>
      <c r="BU553" s="14" t="s">
        <v>35</v>
      </c>
      <c r="BV553" s="14" t="s">
        <v>35</v>
      </c>
      <c r="BW553" s="14" t="s">
        <v>35</v>
      </c>
      <c r="BX553" s="14" t="s">
        <v>35</v>
      </c>
      <c r="BY553" s="14" t="s">
        <v>35</v>
      </c>
      <c r="BZ553" s="14" t="s">
        <v>35</v>
      </c>
      <c r="CA553" s="14" t="s">
        <v>35</v>
      </c>
      <c r="CB553" s="14" t="s">
        <v>36</v>
      </c>
      <c r="CC553" s="14">
        <v>2.29</v>
      </c>
      <c r="CD553" s="14">
        <v>2.29</v>
      </c>
      <c r="CE553" s="14">
        <v>2.29</v>
      </c>
      <c r="CF553" s="14">
        <v>2.29</v>
      </c>
      <c r="CG553" s="14">
        <v>2.29</v>
      </c>
      <c r="CH553" s="14">
        <v>2.29</v>
      </c>
      <c r="CI553" s="14">
        <v>2.31</v>
      </c>
      <c r="CJ553" s="14">
        <f>INDEX('Monthy Targets'!AC:AC,(MATCH(FY2019_ALL_Targets!$B:$B,'Monthy Targets'!$B:$B,0)))</f>
        <v>2.2999999999999998</v>
      </c>
      <c r="CK553" s="14">
        <f>INDEX('Monthy Targets'!AD:AD,(MATCH(FY2019_ALL_Targets!$B:$B,'Monthy Targets'!$B:$B,0)))</f>
        <v>2.2999999999999998</v>
      </c>
      <c r="CL553" s="14">
        <f>INDEX('Monthy Targets'!AE:AE,(MATCH(FY2019_ALL_Targets!$B:$B,'Monthy Targets'!$B:$B,0)))</f>
        <v>2.2999999999999998</v>
      </c>
      <c r="CM553" s="14">
        <f>INDEX('Monthy Targets'!AF:AF,(MATCH(FY2019_ALL_Targets!$B:$B,'Monthy Targets'!$B:$B,0)))</f>
        <v>2.2999999999999998</v>
      </c>
      <c r="CN553" s="14">
        <f>INDEX('Monthy Targets'!AG:AG,(MATCH(FY2019_ALL_Targets!$B:$B,'Monthy Targets'!$B:$B,0)))</f>
        <v>2.2999999999999998</v>
      </c>
      <c r="CO553" s="14">
        <v>0.16</v>
      </c>
      <c r="CP553" s="14">
        <v>0.16</v>
      </c>
      <c r="CQ553" s="14">
        <v>0.16</v>
      </c>
      <c r="CR553" s="14">
        <v>0</v>
      </c>
      <c r="CS553" s="14">
        <v>0.16</v>
      </c>
      <c r="CT553" s="14">
        <v>0.16</v>
      </c>
      <c r="CU553" s="14">
        <v>0.16</v>
      </c>
      <c r="CV553" s="14">
        <v>0</v>
      </c>
      <c r="CW553" s="14">
        <v>0.16</v>
      </c>
      <c r="CX553" s="14">
        <v>0.16</v>
      </c>
      <c r="CY553" s="14">
        <v>0.16</v>
      </c>
      <c r="CZ553" s="14">
        <v>0</v>
      </c>
      <c r="DA553" s="14">
        <f>IF('QIPP Scorecard'!$AA$1=4,IF(FY2019_ALL_Targets!$BU553="Yes",INDEX('Final Comp Values'!$BN:$BN,MATCH(FY2019_ALL_Targets!$A553,'Final Comp Values'!$B:$B,0)),IF($BU553="Min Data",0,0)),0)</f>
        <v>0.16</v>
      </c>
      <c r="DB553" s="14">
        <f>IF('QIPP Scorecard'!$AA$1=4,IF(FY2019_ALL_Targets!$BV553="Yes",INDEX('Final Comp Values'!$BN:$BN,MATCH(FY2019_ALL_Targets!$A553,'Final Comp Values'!$B:$B,0)),IF($BV553="Min Data",0,0)),0)</f>
        <v>0.16</v>
      </c>
      <c r="DC553" s="14">
        <f>IF('QIPP Scorecard'!$AA$1=4,IF(FY2019_ALL_Targets!$BW553="Yes",INDEX('Final Comp Values'!$BN:$BN,MATCH(FY2019_ALL_Targets!$A553,'Final Comp Values'!$B:$B,0)),IF(CI553="Min Data",0,0)),0)</f>
        <v>0.16</v>
      </c>
      <c r="DD553" s="14">
        <f>IF('QIPP Scorecard'!$AA$1=4,IF(FY2019_ALL_Targets!$BX553="Yes",INDEX('Final Comp Values'!$BN:$BN,MATCH(FY2019_ALL_Targets!$A553,'Final Comp Values'!$B:$B,0)),IF($BX553="Min Data",0,0)),0)</f>
        <v>0.16</v>
      </c>
      <c r="DE553" s="14">
        <v>0.28999999999999998</v>
      </c>
      <c r="DF553" s="14">
        <v>0.28999999999999998</v>
      </c>
      <c r="DG553" s="14">
        <v>0.28999999999999998</v>
      </c>
      <c r="DH553" s="14">
        <v>0</v>
      </c>
      <c r="DI553" s="14">
        <v>0.28999999999999998</v>
      </c>
      <c r="DJ553" s="14">
        <v>0.28999999999999998</v>
      </c>
      <c r="DK553" s="14">
        <v>0.28999999999999998</v>
      </c>
      <c r="DL553" s="14">
        <v>0</v>
      </c>
      <c r="DM553" s="14">
        <v>0.28999999999999998</v>
      </c>
      <c r="DN553" s="14">
        <v>0.28999999999999998</v>
      </c>
      <c r="DO553" s="14">
        <v>0.28999999999999998</v>
      </c>
      <c r="DP553" s="14">
        <v>0</v>
      </c>
      <c r="DQ553" s="14">
        <f>IF('QIPP Scorecard'!$AA$1=4,IF(FY2019_ALL_Targets!$BY553="Yes",INDEX('Final Comp Values'!$BK:$BK,MATCH(FY2019_ALL_Targets!$A553,'Final Comp Values'!$B:$B,0)),IF($BY553="Min Data",0,0)),0)</f>
        <v>0.28999999999999998</v>
      </c>
      <c r="DR553" s="14">
        <f>IF('QIPP Scorecard'!$AA$1=4,IF(FY2019_ALL_Targets!$BZ553="Yes",INDEX('Final Comp Values'!$BO:$BO,MATCH(FY2019_ALL_Targets!$A553,'Final Comp Values'!$B:$B,0)),IF($BZ553="Min Data",0,0)),0)</f>
        <v>0.28999999999999998</v>
      </c>
      <c r="DS553" s="14">
        <f>IF('QIPP Scorecard'!$AA$1=4,IF(FY2019_ALL_Targets!$CA553="Yes",INDEX('Final Comp Values'!$BO:$BO,MATCH(FY2019_ALL_Targets!$A553,'Final Comp Values'!$B:$B,0)),IF($CA553="Min Data",0,0)),0)</f>
        <v>0.28999999999999998</v>
      </c>
      <c r="DT553" s="14">
        <f>IF('QIPP Scorecard'!$AA$1=4,IF(FY2019_ALL_Targets!$CB553="Yes",INDEX('Final Comp Values'!$BO:$BO,MATCH(FY2019_ALL_Targets!$A553,'Final Comp Values'!$B:$B,0)),IF($CB553="Min Data",0,0)),0)</f>
        <v>0</v>
      </c>
      <c r="DU553" s="14">
        <v>0.36</v>
      </c>
      <c r="DV553" s="14">
        <v>0.41</v>
      </c>
      <c r="DW553" s="14">
        <v>0.43</v>
      </c>
      <c r="DX553" s="14">
        <v>0.44</v>
      </c>
      <c r="DY553" s="12">
        <f t="shared" si="41"/>
        <v>0</v>
      </c>
      <c r="DZ553" s="12">
        <f t="shared" si="42"/>
        <v>1</v>
      </c>
      <c r="EA553" s="12">
        <f t="shared" si="43"/>
        <v>0</v>
      </c>
      <c r="EB553" s="12">
        <f t="shared" si="44"/>
        <v>0</v>
      </c>
    </row>
    <row r="554" spans="1:132" x14ac:dyDescent="0.25">
      <c r="A554" s="297">
        <v>5332</v>
      </c>
      <c r="B554" s="298" t="s">
        <v>1192</v>
      </c>
      <c r="C554" s="297">
        <v>533201</v>
      </c>
      <c r="D554" s="14">
        <v>1558350751</v>
      </c>
      <c r="E554" s="26" t="s">
        <v>913</v>
      </c>
      <c r="F554" s="26" t="str">
        <f>INDEX('Mar - Aug'!X:X,MATCH(A554,'Mar - Aug'!B:B,0))</f>
        <v>MRSA West</v>
      </c>
      <c r="G554" s="26" t="s">
        <v>3050</v>
      </c>
      <c r="H554" s="26"/>
      <c r="I554" s="26" t="str">
        <f t="shared" si="40"/>
        <v/>
      </c>
      <c r="J554" s="299" t="s">
        <v>2367</v>
      </c>
      <c r="K554" s="299" t="s">
        <v>2344</v>
      </c>
      <c r="L554" s="299" t="s">
        <v>2368</v>
      </c>
      <c r="M554" s="13">
        <v>6.1224519999999998E-2</v>
      </c>
      <c r="N554" s="13">
        <v>1.123597E-2</v>
      </c>
      <c r="O554" s="13">
        <v>4.0816329999999998E-2</v>
      </c>
      <c r="P554" s="13">
        <v>2.797204E-2</v>
      </c>
      <c r="Q554" s="13">
        <v>3.3690650000000003E-2</v>
      </c>
      <c r="R554" s="13">
        <v>5.5747400000000003E-2</v>
      </c>
      <c r="S554" s="13">
        <v>3.7344499999999998E-3</v>
      </c>
      <c r="T554" s="13">
        <v>0.15247816</v>
      </c>
      <c r="U554" s="13">
        <v>6.0183703159999997E-2</v>
      </c>
      <c r="V554" s="13">
        <v>5.5747400000000003E-2</v>
      </c>
      <c r="W554" s="13">
        <v>4.012245239E-2</v>
      </c>
      <c r="X554" s="13">
        <v>0.15247816</v>
      </c>
      <c r="Y554" s="13">
        <v>5.8163293999999997E-2</v>
      </c>
      <c r="Z554" s="13">
        <v>5.5747400000000003E-2</v>
      </c>
      <c r="AA554" s="13">
        <v>3.8775513499999997E-2</v>
      </c>
      <c r="AB554" s="13">
        <v>0.15247816</v>
      </c>
      <c r="AC554" s="13">
        <v>5.9142886319999997E-2</v>
      </c>
      <c r="AD554" s="13">
        <v>5.5747400000000003E-2</v>
      </c>
      <c r="AE554" s="13">
        <v>3.9428574780000003E-2</v>
      </c>
      <c r="AF554" s="13">
        <v>0.15247816</v>
      </c>
      <c r="AG554" s="13">
        <v>5.5102067999999997E-2</v>
      </c>
      <c r="AH554" s="13">
        <v>5.5747400000000003E-2</v>
      </c>
      <c r="AI554" s="13">
        <v>3.6734696999999997E-2</v>
      </c>
      <c r="AJ554" s="13">
        <v>0.15247816</v>
      </c>
      <c r="AK554" s="13">
        <v>5.8102069479999997E-2</v>
      </c>
      <c r="AL554" s="13">
        <v>5.5747400000000003E-2</v>
      </c>
      <c r="AM554" s="13">
        <v>3.8734697169999999E-2</v>
      </c>
      <c r="AN554" s="13">
        <v>0.15247816</v>
      </c>
      <c r="AO554" s="13">
        <v>5.2040841999999997E-2</v>
      </c>
      <c r="AP554" s="13">
        <v>5.5747400000000003E-2</v>
      </c>
      <c r="AQ554" s="13">
        <v>3.4693880500000003E-2</v>
      </c>
      <c r="AR554" s="13">
        <v>0.15247816</v>
      </c>
      <c r="AS554" s="13">
        <v>5.6938803599999997E-2</v>
      </c>
      <c r="AT554" s="13">
        <v>5.5747400000000003E-2</v>
      </c>
      <c r="AU554" s="13">
        <v>3.7959186899999997E-2</v>
      </c>
      <c r="AV554" s="13">
        <v>0.15247816</v>
      </c>
      <c r="AW554" s="13">
        <v>4.8979615999999997E-2</v>
      </c>
      <c r="AX554" s="13">
        <v>5.5747400000000003E-2</v>
      </c>
      <c r="AY554" s="13">
        <v>3.2653064000000002E-2</v>
      </c>
      <c r="AZ554" s="13">
        <v>0.15247816</v>
      </c>
      <c r="BA554" s="86">
        <v>3.125E-2</v>
      </c>
      <c r="BB554" s="86" t="s">
        <v>14856</v>
      </c>
      <c r="BC554" s="13">
        <v>0</v>
      </c>
      <c r="BD554" s="13">
        <v>0</v>
      </c>
      <c r="BE554" s="14">
        <v>3.125E-2</v>
      </c>
      <c r="BF554" s="14">
        <v>0</v>
      </c>
      <c r="BG554" s="14">
        <v>0</v>
      </c>
      <c r="BH554" s="14">
        <v>0</v>
      </c>
      <c r="BI554" s="14">
        <v>3.2258064516128997E-2</v>
      </c>
      <c r="BJ554" s="14" t="s">
        <v>14856</v>
      </c>
      <c r="BK554" s="14">
        <v>0</v>
      </c>
      <c r="BL554" s="430">
        <v>0</v>
      </c>
      <c r="BM554" s="14">
        <v>3.5714285714285698E-2</v>
      </c>
      <c r="BN554" s="14" t="s">
        <v>14856</v>
      </c>
      <c r="BO554" s="14">
        <v>0</v>
      </c>
      <c r="BP554" s="14">
        <v>0</v>
      </c>
      <c r="BQ554" s="86">
        <v>3.5714285714285698E-2</v>
      </c>
      <c r="BR554" s="86" t="s">
        <v>14856</v>
      </c>
      <c r="BS554" s="86">
        <v>0</v>
      </c>
      <c r="BT554" s="86">
        <v>0</v>
      </c>
      <c r="BU554" s="14" t="s">
        <v>35</v>
      </c>
      <c r="BV554" s="14" t="s">
        <v>35</v>
      </c>
      <c r="BW554" s="14" t="s">
        <v>35</v>
      </c>
      <c r="BX554" s="14" t="s">
        <v>35</v>
      </c>
      <c r="BY554" s="14" t="s">
        <v>35</v>
      </c>
      <c r="BZ554" s="14" t="s">
        <v>35</v>
      </c>
      <c r="CA554" s="14" t="s">
        <v>35</v>
      </c>
      <c r="CB554" s="14" t="s">
        <v>35</v>
      </c>
      <c r="CC554" s="14">
        <v>5.35</v>
      </c>
      <c r="CD554" s="14">
        <v>5.35</v>
      </c>
      <c r="CE554" s="14">
        <v>5.35</v>
      </c>
      <c r="CF554" s="14">
        <v>5.35</v>
      </c>
      <c r="CG554" s="14">
        <v>5.35</v>
      </c>
      <c r="CH554" s="14">
        <v>5.35</v>
      </c>
      <c r="CI554" s="14">
        <v>5.23</v>
      </c>
      <c r="CJ554" s="14">
        <f>INDEX('Monthy Targets'!AC:AC,(MATCH(FY2019_ALL_Targets!$B:$B,'Monthy Targets'!$B:$B,0)))</f>
        <v>5.22</v>
      </c>
      <c r="CK554" s="14">
        <f>INDEX('Monthy Targets'!AD:AD,(MATCH(FY2019_ALL_Targets!$B:$B,'Monthy Targets'!$B:$B,0)))</f>
        <v>5.22</v>
      </c>
      <c r="CL554" s="14">
        <f>INDEX('Monthy Targets'!AE:AE,(MATCH(FY2019_ALL_Targets!$B:$B,'Monthy Targets'!$B:$B,0)))</f>
        <v>5.22</v>
      </c>
      <c r="CM554" s="14">
        <f>INDEX('Monthy Targets'!AF:AF,(MATCH(FY2019_ALL_Targets!$B:$B,'Monthy Targets'!$B:$B,0)))</f>
        <v>5.22</v>
      </c>
      <c r="CN554" s="14">
        <f>INDEX('Monthy Targets'!AG:AG,(MATCH(FY2019_ALL_Targets!$B:$B,'Monthy Targets'!$B:$B,0)))</f>
        <v>5.22</v>
      </c>
      <c r="CO554" s="14">
        <v>0.36</v>
      </c>
      <c r="CP554" s="14">
        <v>0.36</v>
      </c>
      <c r="CQ554" s="14">
        <v>0.36</v>
      </c>
      <c r="CR554" s="14">
        <v>0.36</v>
      </c>
      <c r="CS554" s="14">
        <v>0.36</v>
      </c>
      <c r="CT554" s="14">
        <v>0.36</v>
      </c>
      <c r="CU554" s="14">
        <v>0.36</v>
      </c>
      <c r="CV554" s="14">
        <v>0.36</v>
      </c>
      <c r="CW554" s="14">
        <v>0.36</v>
      </c>
      <c r="CX554" s="14">
        <v>0.36</v>
      </c>
      <c r="CY554" s="14">
        <v>0.36</v>
      </c>
      <c r="CZ554" s="14">
        <v>0.36</v>
      </c>
      <c r="DA554" s="14">
        <f>IF('QIPP Scorecard'!$AA$1=4,IF(FY2019_ALL_Targets!$BU554="Yes",INDEX('Final Comp Values'!$BN:$BN,MATCH(FY2019_ALL_Targets!$A554,'Final Comp Values'!$B:$B,0)),IF($BU554="Min Data",0,0)),0)</f>
        <v>0.36</v>
      </c>
      <c r="DB554" s="14">
        <f>IF('QIPP Scorecard'!$AA$1=4,IF(FY2019_ALL_Targets!$BV554="Yes",INDEX('Final Comp Values'!$BN:$BN,MATCH(FY2019_ALL_Targets!$A554,'Final Comp Values'!$B:$B,0)),IF($BV554="Min Data",0,0)),0)</f>
        <v>0.36</v>
      </c>
      <c r="DC554" s="14">
        <f>IF('QIPP Scorecard'!$AA$1=4,IF(FY2019_ALL_Targets!$BW554="Yes",INDEX('Final Comp Values'!$BN:$BN,MATCH(FY2019_ALL_Targets!$A554,'Final Comp Values'!$B:$B,0)),IF(CI554="Min Data",0,0)),0)</f>
        <v>0.36</v>
      </c>
      <c r="DD554" s="14">
        <f>IF('QIPP Scorecard'!$AA$1=4,IF(FY2019_ALL_Targets!$BX554="Yes",INDEX('Final Comp Values'!$BN:$BN,MATCH(FY2019_ALL_Targets!$A554,'Final Comp Values'!$B:$B,0)),IF($BX554="Min Data",0,0)),0)</f>
        <v>0.36</v>
      </c>
      <c r="DE554" s="14">
        <v>0.67</v>
      </c>
      <c r="DF554" s="14">
        <v>0.67</v>
      </c>
      <c r="DG554" s="14">
        <v>0.67</v>
      </c>
      <c r="DH554" s="14">
        <v>0.67</v>
      </c>
      <c r="DI554" s="14">
        <v>0.67</v>
      </c>
      <c r="DJ554" s="14">
        <v>0.67</v>
      </c>
      <c r="DK554" s="14">
        <v>0.67</v>
      </c>
      <c r="DL554" s="14">
        <v>0.67</v>
      </c>
      <c r="DM554" s="14">
        <v>0.66</v>
      </c>
      <c r="DN554" s="14">
        <v>0.66</v>
      </c>
      <c r="DO554" s="14">
        <v>0.66</v>
      </c>
      <c r="DP554" s="14">
        <v>0.66</v>
      </c>
      <c r="DQ554" s="14">
        <f>IF('QIPP Scorecard'!$AA$1=4,IF(FY2019_ALL_Targets!$BY554="Yes",INDEX('Final Comp Values'!$BK:$BK,MATCH(FY2019_ALL_Targets!$A554,'Final Comp Values'!$B:$B,0)),IF($BY554="Min Data",0,0)),0)</f>
        <v>0.66</v>
      </c>
      <c r="DR554" s="14">
        <f>IF('QIPP Scorecard'!$AA$1=4,IF(FY2019_ALL_Targets!$BZ554="Yes",INDEX('Final Comp Values'!$BO:$BO,MATCH(FY2019_ALL_Targets!$A554,'Final Comp Values'!$B:$B,0)),IF($BZ554="Min Data",0,0)),0)</f>
        <v>0.66</v>
      </c>
      <c r="DS554" s="14">
        <f>IF('QIPP Scorecard'!$AA$1=4,IF(FY2019_ALL_Targets!$CA554="Yes",INDEX('Final Comp Values'!$BO:$BO,MATCH(FY2019_ALL_Targets!$A554,'Final Comp Values'!$B:$B,0)),IF($CA554="Min Data",0,0)),0)</f>
        <v>0.66</v>
      </c>
      <c r="DT554" s="14">
        <f>IF('QIPP Scorecard'!$AA$1=4,IF(FY2019_ALL_Targets!$CB554="Yes",INDEX('Final Comp Values'!$BO:$BO,MATCH(FY2019_ALL_Targets!$A554,'Final Comp Values'!$B:$B,0)),IF($CB554="Min Data",0,0)),0)</f>
        <v>0.66</v>
      </c>
      <c r="DU554" s="14">
        <v>0.95</v>
      </c>
      <c r="DV554" s="14">
        <v>1.08</v>
      </c>
      <c r="DW554" s="14">
        <v>1.1200000000000001</v>
      </c>
      <c r="DX554" s="14">
        <v>1.1000000000000001</v>
      </c>
      <c r="DY554" s="12">
        <f t="shared" si="41"/>
        <v>0</v>
      </c>
      <c r="DZ554" s="12">
        <f t="shared" si="42"/>
        <v>0</v>
      </c>
      <c r="EA554" s="12">
        <f t="shared" si="43"/>
        <v>0</v>
      </c>
      <c r="EB554" s="12">
        <f t="shared" si="44"/>
        <v>0</v>
      </c>
    </row>
    <row r="555" spans="1:132" x14ac:dyDescent="0.25">
      <c r="A555" s="297">
        <v>5176</v>
      </c>
      <c r="B555" s="298" t="s">
        <v>1186</v>
      </c>
      <c r="C555" s="297">
        <v>517601</v>
      </c>
      <c r="D555" s="14">
        <v>1528059433</v>
      </c>
      <c r="E555" s="26" t="s">
        <v>913</v>
      </c>
      <c r="F555" s="26" t="str">
        <f>INDEX('Mar - Aug'!X:X,MATCH(A555,'Mar - Aug'!B:B,0))</f>
        <v>MRSA West</v>
      </c>
      <c r="G555" s="26" t="s">
        <v>3169</v>
      </c>
      <c r="H555" s="26"/>
      <c r="I555" s="26" t="str">
        <f t="shared" si="40"/>
        <v/>
      </c>
      <c r="J555" s="299" t="s">
        <v>261</v>
      </c>
      <c r="K555" s="299" t="s">
        <v>974</v>
      </c>
      <c r="L555" s="299" t="s">
        <v>262</v>
      </c>
      <c r="M555" s="13">
        <v>9.6234310000000003E-2</v>
      </c>
      <c r="N555" s="13">
        <v>6.9364149999999999E-2</v>
      </c>
      <c r="O555" s="13">
        <v>0</v>
      </c>
      <c r="P555" s="13">
        <v>0.14537443</v>
      </c>
      <c r="Q555" s="13">
        <v>3.3690650000000003E-2</v>
      </c>
      <c r="R555" s="13">
        <v>5.5747400000000003E-2</v>
      </c>
      <c r="S555" s="13">
        <v>3.7344499999999998E-3</v>
      </c>
      <c r="T555" s="13">
        <v>0.15247816</v>
      </c>
      <c r="U555" s="13">
        <v>9.4598326730000001E-2</v>
      </c>
      <c r="V555" s="13">
        <v>6.8184959449999999E-2</v>
      </c>
      <c r="W555" s="13">
        <v>3.7344499999999998E-3</v>
      </c>
      <c r="X555" s="13">
        <v>0.15247816</v>
      </c>
      <c r="Y555" s="13">
        <v>9.1422594499999996E-2</v>
      </c>
      <c r="Z555" s="13">
        <v>6.5895942499999999E-2</v>
      </c>
      <c r="AA555" s="13">
        <v>3.7344499999999998E-3</v>
      </c>
      <c r="AB555" s="13">
        <v>0.15247816</v>
      </c>
      <c r="AC555" s="13">
        <v>9.2962343459999999E-2</v>
      </c>
      <c r="AD555" s="13">
        <v>6.7005768899999998E-2</v>
      </c>
      <c r="AE555" s="13">
        <v>3.7344499999999998E-3</v>
      </c>
      <c r="AF555" s="13">
        <v>0.15247816</v>
      </c>
      <c r="AG555" s="13">
        <v>8.6610879000000002E-2</v>
      </c>
      <c r="AH555" s="13">
        <v>6.2427734999999998E-2</v>
      </c>
      <c r="AI555" s="13">
        <v>3.7344499999999998E-3</v>
      </c>
      <c r="AJ555" s="13">
        <v>0.15247816</v>
      </c>
      <c r="AK555" s="13">
        <v>9.1326360189999997E-2</v>
      </c>
      <c r="AL555" s="13">
        <v>6.5826578349999998E-2</v>
      </c>
      <c r="AM555" s="13">
        <v>3.7344499999999998E-3</v>
      </c>
      <c r="AN555" s="13">
        <v>0.15247816</v>
      </c>
      <c r="AO555" s="13">
        <v>8.1799163499999994E-2</v>
      </c>
      <c r="AP555" s="13">
        <v>5.8959527499999997E-2</v>
      </c>
      <c r="AQ555" s="13">
        <v>3.7344499999999998E-3</v>
      </c>
      <c r="AR555" s="13">
        <v>0.15247816</v>
      </c>
      <c r="AS555" s="13">
        <v>8.9497908299999998E-2</v>
      </c>
      <c r="AT555" s="13">
        <v>6.4508659499999996E-2</v>
      </c>
      <c r="AU555" s="13">
        <v>3.7344499999999998E-3</v>
      </c>
      <c r="AV555" s="13">
        <v>0.15247816</v>
      </c>
      <c r="AW555" s="13">
        <v>7.6987448E-2</v>
      </c>
      <c r="AX555" s="13">
        <v>5.5747400000000003E-2</v>
      </c>
      <c r="AY555" s="13">
        <v>3.7344499999999998E-3</v>
      </c>
      <c r="AZ555" s="13">
        <v>0.15247816</v>
      </c>
      <c r="BA555" s="86">
        <v>3.5714285714285698E-2</v>
      </c>
      <c r="BB555" s="86">
        <v>4.6511627906976702E-2</v>
      </c>
      <c r="BC555" s="13">
        <v>0</v>
      </c>
      <c r="BD555" s="13">
        <v>5.6603773584905703E-2</v>
      </c>
      <c r="BE555" s="14">
        <v>0</v>
      </c>
      <c r="BF555" s="14">
        <v>2.5000000000000001E-2</v>
      </c>
      <c r="BG555" s="14">
        <v>0</v>
      </c>
      <c r="BH555" s="14">
        <v>7.5471698113207503E-2</v>
      </c>
      <c r="BI555" s="14">
        <v>3.8461538461538498E-2</v>
      </c>
      <c r="BJ555" s="14">
        <v>2.7027027027027001E-2</v>
      </c>
      <c r="BK555" s="14">
        <v>0</v>
      </c>
      <c r="BL555" s="430">
        <v>6.1224489795918401E-2</v>
      </c>
      <c r="BM555" s="14">
        <v>7.5471698113207503E-2</v>
      </c>
      <c r="BN555" s="14">
        <v>2.7027027027027001E-2</v>
      </c>
      <c r="BO555" s="14">
        <v>0</v>
      </c>
      <c r="BP555" s="14">
        <v>0.06</v>
      </c>
      <c r="BQ555" s="86">
        <v>7.5471698113207503E-2</v>
      </c>
      <c r="BR555" s="86">
        <v>2.7027027027027001E-2</v>
      </c>
      <c r="BS555" s="86">
        <v>0</v>
      </c>
      <c r="BT555" s="86">
        <v>0.06</v>
      </c>
      <c r="BU555" s="14" t="s">
        <v>35</v>
      </c>
      <c r="BV555" s="14" t="s">
        <v>35</v>
      </c>
      <c r="BW555" s="14" t="s">
        <v>35</v>
      </c>
      <c r="BX555" s="14" t="s">
        <v>35</v>
      </c>
      <c r="BY555" s="14" t="s">
        <v>35</v>
      </c>
      <c r="BZ555" s="14" t="s">
        <v>35</v>
      </c>
      <c r="CA555" s="14" t="s">
        <v>35</v>
      </c>
      <c r="CB555" s="14" t="s">
        <v>35</v>
      </c>
      <c r="CC555" s="14">
        <v>3.47</v>
      </c>
      <c r="CD555" s="14">
        <v>3.47</v>
      </c>
      <c r="CE555" s="14">
        <v>3.47</v>
      </c>
      <c r="CF555" s="14">
        <v>3.47</v>
      </c>
      <c r="CG555" s="14">
        <v>3.47</v>
      </c>
      <c r="CH555" s="14">
        <v>3.47</v>
      </c>
      <c r="CI555" s="14">
        <v>3.4</v>
      </c>
      <c r="CJ555" s="14">
        <f>INDEX('Monthy Targets'!AC:AC,(MATCH(FY2019_ALL_Targets!$B:$B,'Monthy Targets'!$B:$B,0)))</f>
        <v>3.39</v>
      </c>
      <c r="CK555" s="14">
        <f>INDEX('Monthy Targets'!AD:AD,(MATCH(FY2019_ALL_Targets!$B:$B,'Monthy Targets'!$B:$B,0)))</f>
        <v>3.39</v>
      </c>
      <c r="CL555" s="14">
        <f>INDEX('Monthy Targets'!AE:AE,(MATCH(FY2019_ALL_Targets!$B:$B,'Monthy Targets'!$B:$B,0)))</f>
        <v>3.39</v>
      </c>
      <c r="CM555" s="14">
        <f>INDEX('Monthy Targets'!AF:AF,(MATCH(FY2019_ALL_Targets!$B:$B,'Monthy Targets'!$B:$B,0)))</f>
        <v>3.39</v>
      </c>
      <c r="CN555" s="14">
        <f>INDEX('Monthy Targets'!AG:AG,(MATCH(FY2019_ALL_Targets!$B:$B,'Monthy Targets'!$B:$B,0)))</f>
        <v>3.39</v>
      </c>
      <c r="CO555" s="14">
        <v>0.24</v>
      </c>
      <c r="CP555" s="14">
        <v>0.24</v>
      </c>
      <c r="CQ555" s="14">
        <v>0.24</v>
      </c>
      <c r="CR555" s="14">
        <v>0.24</v>
      </c>
      <c r="CS555" s="14">
        <v>0.24</v>
      </c>
      <c r="CT555" s="14">
        <v>0.24</v>
      </c>
      <c r="CU555" s="14">
        <v>0.24</v>
      </c>
      <c r="CV555" s="14">
        <v>0.24</v>
      </c>
      <c r="CW555" s="14">
        <v>0.23</v>
      </c>
      <c r="CX555" s="14">
        <v>0.23</v>
      </c>
      <c r="CY555" s="14">
        <v>0.23</v>
      </c>
      <c r="CZ555" s="14">
        <v>0.23</v>
      </c>
      <c r="DA555" s="14">
        <f>IF('QIPP Scorecard'!$AA$1=4,IF(FY2019_ALL_Targets!$BU555="Yes",INDEX('Final Comp Values'!$BN:$BN,MATCH(FY2019_ALL_Targets!$A555,'Final Comp Values'!$B:$B,0)),IF($BU555="Min Data",0,0)),0)</f>
        <v>0.23</v>
      </c>
      <c r="DB555" s="14">
        <f>IF('QIPP Scorecard'!$AA$1=4,IF(FY2019_ALL_Targets!$BV555="Yes",INDEX('Final Comp Values'!$BN:$BN,MATCH(FY2019_ALL_Targets!$A555,'Final Comp Values'!$B:$B,0)),IF($BV555="Min Data",0,0)),0)</f>
        <v>0.23</v>
      </c>
      <c r="DC555" s="14">
        <f>IF('QIPP Scorecard'!$AA$1=4,IF(FY2019_ALL_Targets!$BW555="Yes",INDEX('Final Comp Values'!$BN:$BN,MATCH(FY2019_ALL_Targets!$A555,'Final Comp Values'!$B:$B,0)),IF(CI555="Min Data",0,0)),0)</f>
        <v>0.23</v>
      </c>
      <c r="DD555" s="14">
        <f>IF('QIPP Scorecard'!$AA$1=4,IF(FY2019_ALL_Targets!$BX555="Yes",INDEX('Final Comp Values'!$BN:$BN,MATCH(FY2019_ALL_Targets!$A555,'Final Comp Values'!$B:$B,0)),IF($BX555="Min Data",0,0)),0)</f>
        <v>0.23</v>
      </c>
      <c r="DE555" s="14">
        <v>0.44</v>
      </c>
      <c r="DF555" s="14">
        <v>0.44</v>
      </c>
      <c r="DG555" s="14">
        <v>0.44</v>
      </c>
      <c r="DH555" s="14">
        <v>0.44</v>
      </c>
      <c r="DI555" s="14">
        <v>0.44</v>
      </c>
      <c r="DJ555" s="14">
        <v>0.44</v>
      </c>
      <c r="DK555" s="14">
        <v>0.44</v>
      </c>
      <c r="DL555" s="14">
        <v>0.44</v>
      </c>
      <c r="DM555" s="14">
        <v>0.43</v>
      </c>
      <c r="DN555" s="14">
        <v>0.43</v>
      </c>
      <c r="DO555" s="14">
        <v>0.43</v>
      </c>
      <c r="DP555" s="14">
        <v>0.43</v>
      </c>
      <c r="DQ555" s="14">
        <f>IF('QIPP Scorecard'!$AA$1=4,IF(FY2019_ALL_Targets!$BY555="Yes",INDEX('Final Comp Values'!$BK:$BK,MATCH(FY2019_ALL_Targets!$A555,'Final Comp Values'!$B:$B,0)),IF($BY555="Min Data",0,0)),0)</f>
        <v>0.43</v>
      </c>
      <c r="DR555" s="14">
        <f>IF('QIPP Scorecard'!$AA$1=4,IF(FY2019_ALL_Targets!$BZ555="Yes",INDEX('Final Comp Values'!$BO:$BO,MATCH(FY2019_ALL_Targets!$A555,'Final Comp Values'!$B:$B,0)),IF($BZ555="Min Data",0,0)),0)</f>
        <v>0.43</v>
      </c>
      <c r="DS555" s="14">
        <f>IF('QIPP Scorecard'!$AA$1=4,IF(FY2019_ALL_Targets!$CA555="Yes",INDEX('Final Comp Values'!$BO:$BO,MATCH(FY2019_ALL_Targets!$A555,'Final Comp Values'!$B:$B,0)),IF($CA555="Min Data",0,0)),0)</f>
        <v>0.43</v>
      </c>
      <c r="DT555" s="14">
        <f>IF('QIPP Scorecard'!$AA$1=4,IF(FY2019_ALL_Targets!$CB555="Yes",INDEX('Final Comp Values'!$BO:$BO,MATCH(FY2019_ALL_Targets!$A555,'Final Comp Values'!$B:$B,0)),IF($CB555="Min Data",0,0)),0)</f>
        <v>0.43</v>
      </c>
      <c r="DU555" s="14">
        <v>0.62</v>
      </c>
      <c r="DV555" s="14">
        <v>0.7</v>
      </c>
      <c r="DW555" s="14">
        <v>0.73</v>
      </c>
      <c r="DX555" s="14">
        <v>0.71</v>
      </c>
      <c r="DY555" s="12">
        <f t="shared" si="41"/>
        <v>0</v>
      </c>
      <c r="DZ555" s="12">
        <f t="shared" si="42"/>
        <v>0</v>
      </c>
      <c r="EA555" s="12">
        <f t="shared" si="43"/>
        <v>0</v>
      </c>
      <c r="EB555" s="12">
        <f t="shared" si="44"/>
        <v>0</v>
      </c>
    </row>
    <row r="556" spans="1:132" x14ac:dyDescent="0.25">
      <c r="A556" s="297">
        <v>4437</v>
      </c>
      <c r="B556" s="298" t="s">
        <v>1182</v>
      </c>
      <c r="C556" s="297">
        <v>1026432</v>
      </c>
      <c r="D556" s="14">
        <v>1659327930</v>
      </c>
      <c r="E556" s="26" t="s">
        <v>913</v>
      </c>
      <c r="F556" s="26" t="str">
        <f>INDEX('Mar - Aug'!X:X,MATCH(A556,'Mar - Aug'!B:B,0))</f>
        <v>MRSA West</v>
      </c>
      <c r="G556" s="26" t="s">
        <v>3134</v>
      </c>
      <c r="H556" s="26"/>
      <c r="I556" s="26" t="str">
        <f t="shared" si="40"/>
        <v/>
      </c>
      <c r="J556" s="299" t="s">
        <v>187</v>
      </c>
      <c r="K556" s="299" t="s">
        <v>975</v>
      </c>
      <c r="L556" s="299" t="s">
        <v>2593</v>
      </c>
      <c r="M556" s="13">
        <v>5.9701520000000001E-2</v>
      </c>
      <c r="N556" s="13">
        <v>4.5454550000000003E-2</v>
      </c>
      <c r="O556" s="13">
        <v>0</v>
      </c>
      <c r="P556" s="13">
        <v>0.40322581000000002</v>
      </c>
      <c r="Q556" s="13">
        <v>3.3690650000000003E-2</v>
      </c>
      <c r="R556" s="13">
        <v>5.5747400000000003E-2</v>
      </c>
      <c r="S556" s="13">
        <v>3.7344499999999998E-3</v>
      </c>
      <c r="T556" s="13">
        <v>0.15247816</v>
      </c>
      <c r="U556" s="13">
        <v>5.8686594160000001E-2</v>
      </c>
      <c r="V556" s="13">
        <v>5.5747400000000003E-2</v>
      </c>
      <c r="W556" s="13">
        <v>3.7344499999999998E-3</v>
      </c>
      <c r="X556" s="13">
        <v>0.39637097122999998</v>
      </c>
      <c r="Y556" s="13">
        <v>5.6716443999999998E-2</v>
      </c>
      <c r="Z556" s="13">
        <v>5.5747400000000003E-2</v>
      </c>
      <c r="AA556" s="13">
        <v>3.7344499999999998E-3</v>
      </c>
      <c r="AB556" s="13">
        <v>0.38306451949999998</v>
      </c>
      <c r="AC556" s="13">
        <v>5.7671668320000001E-2</v>
      </c>
      <c r="AD556" s="13">
        <v>5.5747400000000003E-2</v>
      </c>
      <c r="AE556" s="13">
        <v>3.7344499999999998E-3</v>
      </c>
      <c r="AF556" s="13">
        <v>0.38951613246</v>
      </c>
      <c r="AG556" s="13">
        <v>5.3731368000000002E-2</v>
      </c>
      <c r="AH556" s="13">
        <v>5.5747400000000003E-2</v>
      </c>
      <c r="AI556" s="13">
        <v>3.7344499999999998E-3</v>
      </c>
      <c r="AJ556" s="13">
        <v>0.36290322899999999</v>
      </c>
      <c r="AK556" s="13">
        <v>5.6656742480000001E-2</v>
      </c>
      <c r="AL556" s="13">
        <v>5.5747400000000003E-2</v>
      </c>
      <c r="AM556" s="13">
        <v>3.7344499999999998E-3</v>
      </c>
      <c r="AN556" s="13">
        <v>0.38266129369000002</v>
      </c>
      <c r="AO556" s="13">
        <v>5.0746291999999998E-2</v>
      </c>
      <c r="AP556" s="13">
        <v>5.5747400000000003E-2</v>
      </c>
      <c r="AQ556" s="13">
        <v>3.7344499999999998E-3</v>
      </c>
      <c r="AR556" s="13">
        <v>0.34274193850000001</v>
      </c>
      <c r="AS556" s="13">
        <v>5.5522413600000001E-2</v>
      </c>
      <c r="AT556" s="13">
        <v>5.5747400000000003E-2</v>
      </c>
      <c r="AU556" s="13">
        <v>3.7344499999999998E-3</v>
      </c>
      <c r="AV556" s="13">
        <v>0.3750000033</v>
      </c>
      <c r="AW556" s="13">
        <v>4.7761216000000002E-2</v>
      </c>
      <c r="AX556" s="13">
        <v>5.5747400000000003E-2</v>
      </c>
      <c r="AY556" s="13">
        <v>3.7344499999999998E-3</v>
      </c>
      <c r="AZ556" s="13">
        <v>0.32258064800000003</v>
      </c>
      <c r="BA556" s="86">
        <v>3.5714285714285698E-2</v>
      </c>
      <c r="BB556" s="86" t="s">
        <v>14856</v>
      </c>
      <c r="BC556" s="13">
        <v>0</v>
      </c>
      <c r="BD556" s="13">
        <v>0.230769230769231</v>
      </c>
      <c r="BE556" s="14">
        <v>3.125E-2</v>
      </c>
      <c r="BF556" s="14" t="s">
        <v>14856</v>
      </c>
      <c r="BG556" s="14">
        <v>0</v>
      </c>
      <c r="BH556" s="14">
        <v>0.16666666666666699</v>
      </c>
      <c r="BI556" s="14">
        <v>6.4516129032258104E-2</v>
      </c>
      <c r="BJ556" s="14" t="s">
        <v>14856</v>
      </c>
      <c r="BK556" s="14">
        <v>0</v>
      </c>
      <c r="BL556" s="430">
        <v>0.17241379310344801</v>
      </c>
      <c r="BM556" s="14">
        <v>0.14705882352941199</v>
      </c>
      <c r="BN556" s="14" t="s">
        <v>14856</v>
      </c>
      <c r="BO556" s="14">
        <v>0</v>
      </c>
      <c r="BP556" s="14">
        <v>0.21875</v>
      </c>
      <c r="BQ556" s="86">
        <v>0.14705882352941199</v>
      </c>
      <c r="BR556" s="86" t="s">
        <v>14856</v>
      </c>
      <c r="BS556" s="86">
        <v>0</v>
      </c>
      <c r="BT556" s="86">
        <v>0.21875</v>
      </c>
      <c r="BU556" s="14" t="s">
        <v>36</v>
      </c>
      <c r="BV556" s="14" t="s">
        <v>36</v>
      </c>
      <c r="BW556" s="14" t="s">
        <v>35</v>
      </c>
      <c r="BX556" s="14" t="s">
        <v>35</v>
      </c>
      <c r="BY556" s="14" t="s">
        <v>36</v>
      </c>
      <c r="BZ556" s="14" t="s">
        <v>36</v>
      </c>
      <c r="CA556" s="14" t="s">
        <v>35</v>
      </c>
      <c r="CB556" s="14" t="s">
        <v>35</v>
      </c>
      <c r="CC556" s="14">
        <v>3.44</v>
      </c>
      <c r="CD556" s="14">
        <v>3.44</v>
      </c>
      <c r="CE556" s="14">
        <v>3.44</v>
      </c>
      <c r="CF556" s="14">
        <v>3.44</v>
      </c>
      <c r="CG556" s="14">
        <v>3.44</v>
      </c>
      <c r="CH556" s="14">
        <v>3.44</v>
      </c>
      <c r="CI556" s="14">
        <v>3.37</v>
      </c>
      <c r="CJ556" s="14">
        <f>INDEX('Monthy Targets'!AC:AC,(MATCH(FY2019_ALL_Targets!$B:$B,'Monthy Targets'!$B:$B,0)))</f>
        <v>3.36</v>
      </c>
      <c r="CK556" s="14">
        <f>INDEX('Monthy Targets'!AD:AD,(MATCH(FY2019_ALL_Targets!$B:$B,'Monthy Targets'!$B:$B,0)))</f>
        <v>3.36</v>
      </c>
      <c r="CL556" s="14">
        <f>INDEX('Monthy Targets'!AE:AE,(MATCH(FY2019_ALL_Targets!$B:$B,'Monthy Targets'!$B:$B,0)))</f>
        <v>3.36</v>
      </c>
      <c r="CM556" s="14">
        <f>INDEX('Monthy Targets'!AF:AF,(MATCH(FY2019_ALL_Targets!$B:$B,'Monthy Targets'!$B:$B,0)))</f>
        <v>3.36</v>
      </c>
      <c r="CN556" s="14">
        <f>INDEX('Monthy Targets'!AG:AG,(MATCH(FY2019_ALL_Targets!$B:$B,'Monthy Targets'!$B:$B,0)))</f>
        <v>3.36</v>
      </c>
      <c r="CO556" s="14">
        <v>0.23</v>
      </c>
      <c r="CP556" s="14">
        <v>0</v>
      </c>
      <c r="CQ556" s="14">
        <v>0.23</v>
      </c>
      <c r="CR556" s="14">
        <v>0.23</v>
      </c>
      <c r="CS556" s="14">
        <v>0.23</v>
      </c>
      <c r="CT556" s="14">
        <v>0</v>
      </c>
      <c r="CU556" s="14">
        <v>0.23</v>
      </c>
      <c r="CV556" s="14">
        <v>0.23</v>
      </c>
      <c r="CW556" s="14">
        <v>0</v>
      </c>
      <c r="CX556" s="14">
        <v>0</v>
      </c>
      <c r="CY556" s="14">
        <v>0.23</v>
      </c>
      <c r="CZ556" s="14">
        <v>0.23</v>
      </c>
      <c r="DA556" s="14">
        <f>IF('QIPP Scorecard'!$AA$1=4,IF(FY2019_ALL_Targets!$BU556="Yes",INDEX('Final Comp Values'!$BN:$BN,MATCH(FY2019_ALL_Targets!$A556,'Final Comp Values'!$B:$B,0)),IF($BU556="Min Data",0,0)),0)</f>
        <v>0</v>
      </c>
      <c r="DB556" s="14">
        <f>IF('QIPP Scorecard'!$AA$1=4,IF(FY2019_ALL_Targets!$BV556="Yes",INDEX('Final Comp Values'!$BN:$BN,MATCH(FY2019_ALL_Targets!$A556,'Final Comp Values'!$B:$B,0)),IF($BV556="Min Data",0,0)),0)</f>
        <v>0</v>
      </c>
      <c r="DC556" s="14">
        <f>IF('QIPP Scorecard'!$AA$1=4,IF(FY2019_ALL_Targets!$BW556="Yes",INDEX('Final Comp Values'!$BN:$BN,MATCH(FY2019_ALL_Targets!$A556,'Final Comp Values'!$B:$B,0)),IF(CI556="Min Data",0,0)),0)</f>
        <v>0.23</v>
      </c>
      <c r="DD556" s="14">
        <f>IF('QIPP Scorecard'!$AA$1=4,IF(FY2019_ALL_Targets!$BX556="Yes",INDEX('Final Comp Values'!$BN:$BN,MATCH(FY2019_ALL_Targets!$A556,'Final Comp Values'!$B:$B,0)),IF($BX556="Min Data",0,0)),0)</f>
        <v>0.23</v>
      </c>
      <c r="DE556" s="14">
        <v>0.43</v>
      </c>
      <c r="DF556" s="14">
        <v>0</v>
      </c>
      <c r="DG556" s="14">
        <v>0.43</v>
      </c>
      <c r="DH556" s="14">
        <v>0.43</v>
      </c>
      <c r="DI556" s="14">
        <v>0.43</v>
      </c>
      <c r="DJ556" s="14">
        <v>0</v>
      </c>
      <c r="DK556" s="14">
        <v>0.43</v>
      </c>
      <c r="DL556" s="14">
        <v>0.43</v>
      </c>
      <c r="DM556" s="14">
        <v>0</v>
      </c>
      <c r="DN556" s="14">
        <v>0</v>
      </c>
      <c r="DO556" s="14">
        <v>0.42</v>
      </c>
      <c r="DP556" s="14">
        <v>0.42</v>
      </c>
      <c r="DQ556" s="14">
        <f>IF('QIPP Scorecard'!$AA$1=4,IF(FY2019_ALL_Targets!$BY556="Yes",INDEX('Final Comp Values'!$BK:$BK,MATCH(FY2019_ALL_Targets!$A556,'Final Comp Values'!$B:$B,0)),IF($BY556="Min Data",0,0)),0)</f>
        <v>0</v>
      </c>
      <c r="DR556" s="14">
        <f>IF('QIPP Scorecard'!$AA$1=4,IF(FY2019_ALL_Targets!$BZ556="Yes",INDEX('Final Comp Values'!$BO:$BO,MATCH(FY2019_ALL_Targets!$A556,'Final Comp Values'!$B:$B,0)),IF($BZ556="Min Data",0,0)),0)</f>
        <v>0</v>
      </c>
      <c r="DS556" s="14">
        <f>IF('QIPP Scorecard'!$AA$1=4,IF(FY2019_ALL_Targets!$CA556="Yes",INDEX('Final Comp Values'!$BO:$BO,MATCH(FY2019_ALL_Targets!$A556,'Final Comp Values'!$B:$B,0)),IF($CA556="Min Data",0,0)),0)</f>
        <v>0.42</v>
      </c>
      <c r="DT556" s="14">
        <f>IF('QIPP Scorecard'!$AA$1=4,IF(FY2019_ALL_Targets!$CB556="Yes",INDEX('Final Comp Values'!$BO:$BO,MATCH(FY2019_ALL_Targets!$A556,'Final Comp Values'!$B:$B,0)),IF($CB556="Min Data",0,0)),0)</f>
        <v>0.42</v>
      </c>
      <c r="DU556" s="14">
        <v>0.55000000000000004</v>
      </c>
      <c r="DV556" s="14">
        <v>0.62</v>
      </c>
      <c r="DW556" s="14">
        <v>0.56999999999999995</v>
      </c>
      <c r="DX556" s="14">
        <v>0.56000000000000005</v>
      </c>
      <c r="DY556" s="12">
        <f t="shared" si="41"/>
        <v>2</v>
      </c>
      <c r="DZ556" s="12">
        <f t="shared" si="42"/>
        <v>2</v>
      </c>
      <c r="EA556" s="12">
        <f t="shared" si="43"/>
        <v>0</v>
      </c>
      <c r="EB556" s="12">
        <f t="shared" si="44"/>
        <v>0</v>
      </c>
    </row>
  </sheetData>
  <sheetProtection sheet="1" formatCells="0" formatColumns="0" formatRows="0" insertColumns="0" insertRows="0" insertHyperlinks="0" deleteColumns="0" deleteRows="0" autoFilter="0" pivotTables="0"/>
  <autoFilter ref="A1:EA556"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70"/>
  <sheetViews>
    <sheetView workbookViewId="0">
      <pane xSplit="1" ySplit="1" topLeftCell="B2" activePane="bottomRight" state="frozen"/>
      <selection activeCell="CP491" sqref="CP491"/>
      <selection pane="topRight" activeCell="CP491" sqref="CP491"/>
      <selection pane="bottomLeft" activeCell="CP491" sqref="CP491"/>
      <selection pane="bottomRight" activeCell="B17" sqref="A17:B17"/>
    </sheetView>
  </sheetViews>
  <sheetFormatPr defaultColWidth="9.140625" defaultRowHeight="15" x14ac:dyDescent="0.25"/>
  <cols>
    <col min="1" max="1" width="13.5703125" style="12" bestFit="1" customWidth="1"/>
    <col min="2" max="3" width="10.42578125" style="20" customWidth="1"/>
    <col min="4" max="4" width="12.42578125" style="14" customWidth="1"/>
    <col min="5" max="5" width="0.140625" style="14" customWidth="1"/>
    <col min="6" max="6" width="15.5703125" style="14" bestFit="1" customWidth="1"/>
    <col min="7" max="7" width="55.5703125" style="12" customWidth="1"/>
    <col min="8" max="8" width="34.7109375" style="14" customWidth="1"/>
    <col min="9" max="9" width="31" style="12" hidden="1" customWidth="1"/>
    <col min="10" max="13" width="8.140625" style="14" hidden="1" customWidth="1"/>
    <col min="14" max="21" width="8.140625" style="14" customWidth="1"/>
    <col min="22" max="33" width="7.7109375" style="14" customWidth="1"/>
    <col min="34" max="16384" width="9.140625" style="12"/>
  </cols>
  <sheetData>
    <row r="1" spans="1:33" s="89" customFormat="1" ht="45" customHeight="1" x14ac:dyDescent="0.2">
      <c r="A1" s="82" t="s">
        <v>55</v>
      </c>
      <c r="B1" s="82" t="s">
        <v>1181</v>
      </c>
      <c r="C1" s="82" t="s">
        <v>878</v>
      </c>
      <c r="D1" s="82" t="s">
        <v>1176</v>
      </c>
      <c r="E1" s="82"/>
      <c r="F1" s="82" t="s">
        <v>879</v>
      </c>
      <c r="G1" s="82" t="s">
        <v>56</v>
      </c>
      <c r="H1" s="82" t="s">
        <v>1195</v>
      </c>
      <c r="I1" s="82" t="s">
        <v>57</v>
      </c>
      <c r="J1" s="17" t="s">
        <v>1225</v>
      </c>
      <c r="K1" s="17" t="s">
        <v>1226</v>
      </c>
      <c r="L1" s="17" t="s">
        <v>1227</v>
      </c>
      <c r="M1" s="17" t="s">
        <v>1228</v>
      </c>
      <c r="N1" s="17" t="s">
        <v>1229</v>
      </c>
      <c r="O1" s="17" t="s">
        <v>1230</v>
      </c>
      <c r="P1" s="17" t="s">
        <v>1231</v>
      </c>
      <c r="Q1" s="17" t="s">
        <v>1232</v>
      </c>
      <c r="R1" s="17" t="s">
        <v>1233</v>
      </c>
      <c r="S1" s="17" t="s">
        <v>1234</v>
      </c>
      <c r="T1" s="17" t="s">
        <v>1235</v>
      </c>
      <c r="U1" s="17" t="s">
        <v>1236</v>
      </c>
      <c r="V1" s="16" t="s">
        <v>822</v>
      </c>
      <c r="W1" s="16" t="s">
        <v>823</v>
      </c>
      <c r="X1" s="16" t="s">
        <v>824</v>
      </c>
      <c r="Y1" s="16" t="s">
        <v>825</v>
      </c>
      <c r="Z1" s="16" t="s">
        <v>826</v>
      </c>
      <c r="AA1" s="16" t="s">
        <v>827</v>
      </c>
      <c r="AB1" s="16" t="s">
        <v>828</v>
      </c>
      <c r="AC1" s="16" t="s">
        <v>829</v>
      </c>
      <c r="AD1" s="16" t="s">
        <v>830</v>
      </c>
      <c r="AE1" s="16" t="s">
        <v>831</v>
      </c>
      <c r="AF1" s="16" t="s">
        <v>832</v>
      </c>
      <c r="AG1" s="16" t="s">
        <v>833</v>
      </c>
    </row>
    <row r="2" spans="1:33" x14ac:dyDescent="0.25">
      <c r="A2" s="579">
        <f>+FY2019_ALL_Targets!A2</f>
        <v>4061</v>
      </c>
      <c r="B2" s="62">
        <f>+FY2019_ALL_Targets!B2</f>
        <v>455001</v>
      </c>
      <c r="C2" s="62">
        <f>+FY2019_ALL_Targets!C2</f>
        <v>1013979</v>
      </c>
      <c r="D2" s="62">
        <f>+FY2019_ALL_Targets!D2</f>
        <v>1346204633</v>
      </c>
      <c r="E2" s="62"/>
      <c r="F2" s="62" t="str">
        <f>+FY2019_ALL_Targets!E2</f>
        <v>Jefferson</v>
      </c>
      <c r="G2" s="62" t="str">
        <f>FY2019_ALL_Targets!J2</f>
        <v>PHP The Oaks at Beaumont</v>
      </c>
      <c r="H2" s="62" t="str">
        <f>FY2019_ALL_Targets!K2</f>
        <v>Pinnacle Health Facilities of Texas XI, LP</v>
      </c>
      <c r="I2" s="62" t="str">
        <f>+FY2019_ALL_Targets!L2</f>
        <v>4195 Milam Street</v>
      </c>
      <c r="J2" s="14" t="str">
        <f>_xlfn.IFNA(+INDEX(Comp1!$E:$E,MATCH(B2,Comp1!$C:$C,0)),"No")</f>
        <v>No</v>
      </c>
      <c r="K2" s="14" t="str">
        <f>_xlfn.IFNA(+INDEX(Comp1!F:F,MATCH($B2,Comp1!$C:$C,0)),"No")</f>
        <v>No</v>
      </c>
      <c r="L2" s="14" t="str">
        <f>_xlfn.IFNA(+INDEX(Comp1!G:G,MATCH($B2,Comp1!$C:$C,0)),"No")</f>
        <v>No</v>
      </c>
      <c r="M2" s="14" t="str">
        <f>_xlfn.IFNA(+INDEX(Comp1!H:H,MATCH($B2,Comp1!$C:$C,0)),"No")</f>
        <v>No</v>
      </c>
      <c r="N2" s="14" t="str">
        <f>_xlfn.IFNA(+INDEX(Comp1!I:I,MATCH($B2,Comp1!$C:$C,0)),"No")</f>
        <v>No</v>
      </c>
      <c r="O2" s="14" t="str">
        <f>_xlfn.IFNA(+INDEX(Comp1!J:J,MATCH($B2,Comp1!$C:$C,0)),"No")</f>
        <v>No</v>
      </c>
      <c r="P2" s="14" t="str">
        <f>_xlfn.IFNA(+INDEX(Comp1!K:K,MATCH($B2,Comp1!$C:$C,0)),"No")</f>
        <v>No</v>
      </c>
      <c r="Q2" s="14" t="str">
        <f>_xlfn.IFNA(+INDEX(Comp1!L:L,MATCH($B2,Comp1!$C:$C,0)),"No")</f>
        <v>No</v>
      </c>
      <c r="R2" s="14" t="str">
        <f>_xlfn.IFNA(+INDEX(Comp1!M:M,MATCH($B2,Comp1!$C:$C,0)),"No")</f>
        <v>No</v>
      </c>
      <c r="S2" s="14" t="str">
        <f>_xlfn.IFNA(+INDEX(Comp1!N:N,MATCH($B2,Comp1!$C:$C,0)),"No")</f>
        <v>No</v>
      </c>
      <c r="T2" s="14" t="str">
        <f>_xlfn.IFNA(+INDEX(Comp1!O:O,MATCH($B2,Comp1!$C:$C,0)),"No")</f>
        <v>No</v>
      </c>
      <c r="U2" s="14">
        <v>0</v>
      </c>
      <c r="V2" s="263">
        <v>0</v>
      </c>
      <c r="W2" s="263">
        <v>0</v>
      </c>
      <c r="X2" s="263">
        <v>0</v>
      </c>
      <c r="Y2" s="263">
        <v>0</v>
      </c>
      <c r="Z2" s="263">
        <v>0</v>
      </c>
      <c r="AA2" s="263">
        <v>0</v>
      </c>
      <c r="AB2" s="263">
        <v>0</v>
      </c>
      <c r="AC2" s="263">
        <f>IF(Q2="yes",+INDEX('Final Comp Values'!$BH:$BH,MATCH('Monthy Targets'!$B2,'Final Comp Values'!$C:$C,0)),0)</f>
        <v>0</v>
      </c>
      <c r="AD2" s="263">
        <f>IF(R2="yes",+INDEX('Final Comp Values'!$BH:$BH,MATCH('Monthy Targets'!$B2,'Final Comp Values'!$C:$C,0)),0)</f>
        <v>0</v>
      </c>
      <c r="AE2" s="263">
        <f>IF(S2="yes",+INDEX('Final Comp Values'!$BL:$BL,MATCH('Monthy Targets'!$B2,'Final Comp Values'!$C:$C,0)),0)</f>
        <v>0</v>
      </c>
      <c r="AF2" s="263">
        <f>IF(T2="yes",+INDEX('Final Comp Values'!$BL:$BL,MATCH('Monthy Targets'!$B2,'Final Comp Values'!$C:$C,0)),0)</f>
        <v>0</v>
      </c>
      <c r="AG2" s="263">
        <f>IF(U2="yes",+INDEX('Final Comp Values'!$BL:$BL,MATCH('Monthy Targets'!$B2,'Final Comp Values'!$C:$C,0)),0)</f>
        <v>0</v>
      </c>
    </row>
    <row r="3" spans="1:33" x14ac:dyDescent="0.25">
      <c r="A3" s="579">
        <f>+FY2019_ALL_Targets!A3</f>
        <v>4533</v>
      </c>
      <c r="B3" s="62">
        <f>+FY2019_ALL_Targets!B3</f>
        <v>455020</v>
      </c>
      <c r="C3" s="62">
        <f>+FY2019_ALL_Targets!C3</f>
        <v>1013927</v>
      </c>
      <c r="D3" s="62">
        <f>+FY2019_ALL_Targets!D3</f>
        <v>1710938790</v>
      </c>
      <c r="E3" s="62"/>
      <c r="F3" s="62" t="str">
        <f>+FY2019_ALL_Targets!E3</f>
        <v>Bexar</v>
      </c>
      <c r="G3" s="62" t="str">
        <f>FY2019_ALL_Targets!J3</f>
        <v>Colonial Manor Care Center</v>
      </c>
      <c r="H3" s="62" t="str">
        <f>FY2019_ALL_Targets!K3</f>
        <v xml:space="preserve">Colonial New Braunfels Care Center, LLC (dba: Colonial Manor Care Center)  </v>
      </c>
      <c r="I3" s="62" t="str">
        <f>+FY2019_ALL_Targets!L3</f>
        <v>821 U. S. Highway 81 West</v>
      </c>
      <c r="J3" s="14" t="str">
        <f>_xlfn.IFNA(+INDEX(Comp1!$E:$E,MATCH(B3,Comp1!$C:$C,0)),"No")</f>
        <v>No</v>
      </c>
      <c r="K3" s="14" t="str">
        <f>_xlfn.IFNA(+INDEX(Comp1!$F:$F,MATCH(B3,Comp1!$C:$C,0)),"No")</f>
        <v>No</v>
      </c>
      <c r="L3" s="14" t="str">
        <f>_xlfn.IFNA(+INDEX(Comp1!G:G,MATCH($B3,Comp1!$C:$C,0)),"No")</f>
        <v>No</v>
      </c>
      <c r="M3" s="14" t="str">
        <f>_xlfn.IFNA(+INDEX(Comp1!H:H,MATCH($B3,Comp1!$C:$C,0)),"No")</f>
        <v>No</v>
      </c>
      <c r="N3" s="14" t="str">
        <f>_xlfn.IFNA(+INDEX(Comp1!I:I,MATCH($B3,Comp1!$C:$C,0)),"No")</f>
        <v>No</v>
      </c>
      <c r="O3" s="14" t="str">
        <f>_xlfn.IFNA(+INDEX(Comp1!J:J,MATCH($B3,Comp1!$C:$C,0)),"No")</f>
        <v>No</v>
      </c>
      <c r="P3" s="14" t="str">
        <f>_xlfn.IFNA(+INDEX(Comp1!K:K,MATCH($B3,Comp1!$C:$C,0)),"No")</f>
        <v>No</v>
      </c>
      <c r="Q3" s="14" t="str">
        <f>_xlfn.IFNA(+INDEX(Comp1!L:L,MATCH($B3,Comp1!$C:$C,0)),"No")</f>
        <v>No</v>
      </c>
      <c r="R3" s="14" t="str">
        <f>_xlfn.IFNA(+INDEX(Comp1!M:M,MATCH($B3,Comp1!$C:$C,0)),"No")</f>
        <v>No</v>
      </c>
      <c r="S3" s="14" t="str">
        <f>_xlfn.IFNA(+INDEX(Comp1!N:N,MATCH($B3,Comp1!$C:$C,0)),"No")</f>
        <v>No</v>
      </c>
      <c r="T3" s="14" t="str">
        <f>_xlfn.IFNA(+INDEX(Comp1!O:O,MATCH($B3,Comp1!$C:$C,0)),"No")</f>
        <v>No</v>
      </c>
      <c r="U3" s="14">
        <v>0</v>
      </c>
      <c r="V3" s="263">
        <v>0</v>
      </c>
      <c r="W3" s="263">
        <v>0</v>
      </c>
      <c r="X3" s="263">
        <v>0</v>
      </c>
      <c r="Y3" s="263">
        <v>0</v>
      </c>
      <c r="Z3" s="263">
        <v>0</v>
      </c>
      <c r="AA3" s="263">
        <v>0</v>
      </c>
      <c r="AB3" s="263">
        <v>0</v>
      </c>
      <c r="AC3" s="263">
        <f>IF(Q3="yes",+INDEX('Final Comp Values'!$BH:$BH,MATCH('Monthy Targets'!$B3,'Final Comp Values'!$C:$C,0)),0)</f>
        <v>0</v>
      </c>
      <c r="AD3" s="263">
        <f>IF(R3="yes",+INDEX('Final Comp Values'!$BH:$BH,MATCH('Monthy Targets'!$B3,'Final Comp Values'!$C:$C,0)),0)</f>
        <v>0</v>
      </c>
      <c r="AE3" s="263">
        <f>IF(S3="yes",+INDEX('Final Comp Values'!$BL:$BL,MATCH('Monthy Targets'!$B3,'Final Comp Values'!$C:$C,0)),0)</f>
        <v>0</v>
      </c>
      <c r="AF3" s="263">
        <f>IF(T3="yes",+INDEX('Final Comp Values'!$BL:$BL,MATCH('Monthy Targets'!$B3,'Final Comp Values'!$C:$C,0)),0)</f>
        <v>0</v>
      </c>
      <c r="AG3" s="263">
        <f>IF(U3="yes",+INDEX('Final Comp Values'!$BL:$BL,MATCH('Monthy Targets'!$B3,'Final Comp Values'!$C:$C,0)),0)</f>
        <v>0</v>
      </c>
    </row>
    <row r="4" spans="1:33" x14ac:dyDescent="0.25">
      <c r="A4" s="579">
        <f>+FY2019_ALL_Targets!A4</f>
        <v>4980</v>
      </c>
      <c r="B4" s="62">
        <f>+FY2019_ALL_Targets!B4</f>
        <v>455416</v>
      </c>
      <c r="C4" s="62">
        <f>+FY2019_ALL_Targets!C4</f>
        <v>1027393</v>
      </c>
      <c r="D4" s="62">
        <f>+FY2019_ALL_Targets!D4</f>
        <v>1003289646</v>
      </c>
      <c r="E4" s="62"/>
      <c r="F4" s="62" t="str">
        <f>+FY2019_ALL_Targets!E4</f>
        <v>Tarrant</v>
      </c>
      <c r="G4" s="62" t="str">
        <f>FY2019_ALL_Targets!J4</f>
        <v>Trinity Healthcare Residence</v>
      </c>
      <c r="H4" s="62" t="str">
        <f>FY2019_ALL_Targets!K4</f>
        <v>Olney-Hamilton Hospital District</v>
      </c>
      <c r="I4" s="62" t="str">
        <f>+FY2019_ALL_Targets!L4</f>
        <v>8001 Western Hills Blvd.</v>
      </c>
      <c r="J4" s="14" t="str">
        <f>_xlfn.IFNA(+INDEX(Comp1!$E:$E,MATCH(B4,Comp1!$C:$C,0)),"No")</f>
        <v>Yes</v>
      </c>
      <c r="K4" s="14" t="str">
        <f>_xlfn.IFNA(+INDEX(Comp1!$F:$F,MATCH(B4,Comp1!$C:$C,0)),"No")</f>
        <v>Yes</v>
      </c>
      <c r="L4" s="14" t="str">
        <f>_xlfn.IFNA(+INDEX(Comp1!G:G,MATCH($B4,Comp1!$C:$C,0)),"No")</f>
        <v>Yes</v>
      </c>
      <c r="M4" s="14" t="str">
        <f>_xlfn.IFNA(+INDEX(Comp1!H:H,MATCH($B4,Comp1!$C:$C,0)),"No")</f>
        <v>Yes</v>
      </c>
      <c r="N4" s="14" t="str">
        <f>_xlfn.IFNA(+INDEX(Comp1!I:I,MATCH($B4,Comp1!$C:$C,0)),"No")</f>
        <v>Yes</v>
      </c>
      <c r="O4" s="14" t="str">
        <f>_xlfn.IFNA(+INDEX(Comp1!J:J,MATCH($B4,Comp1!$C:$C,0)),"No")</f>
        <v>Yes</v>
      </c>
      <c r="P4" s="14" t="str">
        <f>_xlfn.IFNA(+INDEX(Comp1!K:K,MATCH($B4,Comp1!$C:$C,0)),"No")</f>
        <v>Yes</v>
      </c>
      <c r="Q4" s="14" t="s">
        <v>36</v>
      </c>
      <c r="R4" s="14" t="s">
        <v>36</v>
      </c>
      <c r="S4" s="14" t="s">
        <v>36</v>
      </c>
      <c r="T4" s="14" t="s">
        <v>36</v>
      </c>
      <c r="U4" s="14">
        <v>0</v>
      </c>
      <c r="V4" s="263">
        <v>11.36</v>
      </c>
      <c r="W4" s="263">
        <v>11.36</v>
      </c>
      <c r="X4" s="263">
        <v>11.36</v>
      </c>
      <c r="Y4" s="263">
        <v>11.36</v>
      </c>
      <c r="Z4" s="263">
        <v>11.36</v>
      </c>
      <c r="AA4" s="263">
        <v>11.36</v>
      </c>
      <c r="AB4" s="263">
        <v>11.02</v>
      </c>
      <c r="AC4" s="263">
        <f>IF(Q4="yes",+INDEX('Final Comp Values'!$BH:$BH,MATCH('Monthy Targets'!$B4,'Final Comp Values'!$C:$C,0)),0)</f>
        <v>0</v>
      </c>
      <c r="AD4" s="263">
        <f>IF(R4="yes",+INDEX('Final Comp Values'!$BH:$BH,MATCH('Monthy Targets'!$B4,'Final Comp Values'!$C:$C,0)),0)</f>
        <v>0</v>
      </c>
      <c r="AE4" s="263">
        <f>IF(S4="yes",+INDEX('Final Comp Values'!$BL:$BL,MATCH('Monthy Targets'!$B4,'Final Comp Values'!$C:$C,0)),0)</f>
        <v>0</v>
      </c>
      <c r="AF4" s="263">
        <f>IF(T4="yes",+INDEX('Final Comp Values'!$BL:$BL,MATCH('Monthy Targets'!$B4,'Final Comp Values'!$C:$C,0)),0)</f>
        <v>0</v>
      </c>
      <c r="AG4" s="263">
        <f>IF(U4="yes",+INDEX('Final Comp Values'!$BL:$BL,MATCH('Monthy Targets'!$B4,'Final Comp Values'!$C:$C,0)),0)</f>
        <v>0</v>
      </c>
    </row>
    <row r="5" spans="1:33" x14ac:dyDescent="0.25">
      <c r="A5" s="579">
        <f>+FY2019_ALL_Targets!A5</f>
        <v>5002</v>
      </c>
      <c r="B5" s="62">
        <f>+FY2019_ALL_Targets!B5</f>
        <v>455423</v>
      </c>
      <c r="C5" s="62">
        <f>+FY2019_ALL_Targets!C5</f>
        <v>1026961</v>
      </c>
      <c r="D5" s="62">
        <f>+FY2019_ALL_Targets!D5</f>
        <v>1194104190</v>
      </c>
      <c r="E5" s="62"/>
      <c r="F5" s="62" t="str">
        <f>+FY2019_ALL_Targets!E5</f>
        <v>Hidalgo</v>
      </c>
      <c r="G5" s="62" t="str">
        <f>FY2019_ALL_Targets!J5</f>
        <v>SCC at Valley Grande</v>
      </c>
      <c r="H5" s="62" t="str">
        <f>FY2019_ALL_Targets!K5</f>
        <v>Valley Grande Manor LLC</v>
      </c>
      <c r="I5" s="62" t="str">
        <f>+FY2019_ALL_Targets!L5</f>
        <v>901 Wildrose Lane</v>
      </c>
      <c r="J5" s="14" t="str">
        <f>_xlfn.IFNA(+INDEX(Comp1!$E:$E,MATCH(B5,Comp1!$C:$C,0)),"No")</f>
        <v>No</v>
      </c>
      <c r="K5" s="14" t="str">
        <f>_xlfn.IFNA(+INDEX(Comp1!$F:$F,MATCH(B5,Comp1!$C:$C,0)),"No")</f>
        <v>No</v>
      </c>
      <c r="L5" s="14" t="str">
        <f>_xlfn.IFNA(+INDEX(Comp1!G:G,MATCH($B5,Comp1!$C:$C,0)),"No")</f>
        <v>No</v>
      </c>
      <c r="M5" s="14" t="str">
        <f>_xlfn.IFNA(+INDEX(Comp1!H:H,MATCH($B5,Comp1!$C:$C,0)),"No")</f>
        <v>No</v>
      </c>
      <c r="N5" s="14" t="str">
        <f>_xlfn.IFNA(+INDEX(Comp1!I:I,MATCH($B5,Comp1!$C:$C,0)),"No")</f>
        <v>No</v>
      </c>
      <c r="O5" s="14" t="str">
        <f>_xlfn.IFNA(+INDEX(Comp1!J:J,MATCH($B5,Comp1!$C:$C,0)),"No")</f>
        <v>No</v>
      </c>
      <c r="P5" s="14" t="str">
        <f>_xlfn.IFNA(+INDEX(Comp1!K:K,MATCH($B5,Comp1!$C:$C,0)),"No")</f>
        <v>No</v>
      </c>
      <c r="Q5" s="14" t="str">
        <f>_xlfn.IFNA(+INDEX(Comp1!L:L,MATCH($B5,Comp1!$C:$C,0)),"No")</f>
        <v>No</v>
      </c>
      <c r="R5" s="14" t="str">
        <f>_xlfn.IFNA(+INDEX(Comp1!M:M,MATCH($B5,Comp1!$C:$C,0)),"No")</f>
        <v>No</v>
      </c>
      <c r="S5" s="14" t="str">
        <f>_xlfn.IFNA(+INDEX(Comp1!N:N,MATCH($B5,Comp1!$C:$C,0)),"No")</f>
        <v>No</v>
      </c>
      <c r="T5" s="14" t="str">
        <f>_xlfn.IFNA(+INDEX(Comp1!O:O,MATCH($B5,Comp1!$C:$C,0)),"No")</f>
        <v>No</v>
      </c>
      <c r="U5" s="14">
        <v>0</v>
      </c>
      <c r="V5" s="263">
        <v>0</v>
      </c>
      <c r="W5" s="263">
        <v>0</v>
      </c>
      <c r="X5" s="263">
        <v>0</v>
      </c>
      <c r="Y5" s="263">
        <v>0</v>
      </c>
      <c r="Z5" s="263">
        <v>0</v>
      </c>
      <c r="AA5" s="263">
        <v>0</v>
      </c>
      <c r="AB5" s="263">
        <v>0</v>
      </c>
      <c r="AC5" s="263">
        <f>IF(Q5="yes",+INDEX('Final Comp Values'!$BH:$BH,MATCH('Monthy Targets'!$B5,'Final Comp Values'!$C:$C,0)),0)</f>
        <v>0</v>
      </c>
      <c r="AD5" s="263">
        <f>IF(R5="yes",+INDEX('Final Comp Values'!$BH:$BH,MATCH('Monthy Targets'!$B5,'Final Comp Values'!$C:$C,0)),0)</f>
        <v>0</v>
      </c>
      <c r="AE5" s="263">
        <f>IF(S5="yes",+INDEX('Final Comp Values'!$BL:$BL,MATCH('Monthy Targets'!$B5,'Final Comp Values'!$C:$C,0)),0)</f>
        <v>0</v>
      </c>
      <c r="AF5" s="263">
        <f>IF(T5="yes",+INDEX('Final Comp Values'!$BL:$BL,MATCH('Monthy Targets'!$B5,'Final Comp Values'!$C:$C,0)),0)</f>
        <v>0</v>
      </c>
      <c r="AG5" s="263">
        <f>IF(U5="yes",+INDEX('Final Comp Values'!$BL:$BL,MATCH('Monthy Targets'!$B5,'Final Comp Values'!$C:$C,0)),0)</f>
        <v>0</v>
      </c>
    </row>
    <row r="6" spans="1:33" x14ac:dyDescent="0.25">
      <c r="A6" s="579">
        <f>+FY2019_ALL_Targets!A6</f>
        <v>4633</v>
      </c>
      <c r="B6" s="62">
        <f>+FY2019_ALL_Targets!B6</f>
        <v>455429</v>
      </c>
      <c r="C6" s="62">
        <f>+FY2019_ALL_Targets!C6</f>
        <v>1025984</v>
      </c>
      <c r="D6" s="62">
        <f>+FY2019_ALL_Targets!D6</f>
        <v>1356338503</v>
      </c>
      <c r="E6" s="62"/>
      <c r="F6" s="62" t="str">
        <f>+FY2019_ALL_Targets!E6</f>
        <v>MRSA Northeast</v>
      </c>
      <c r="G6" s="62" t="str">
        <f>FY2019_ALL_Targets!J6</f>
        <v>Colonial Tyler Care Center</v>
      </c>
      <c r="H6" s="62" t="str">
        <f>FY2019_ALL_Targets!K6</f>
        <v>Hopkins County Hospital District</v>
      </c>
      <c r="I6" s="62" t="str">
        <f>+FY2019_ALL_Targets!L6</f>
        <v>930 S. Baxter</v>
      </c>
      <c r="J6" s="14" t="str">
        <f>_xlfn.IFNA(+INDEX(Comp1!$E:$E,MATCH(B6,Comp1!$C:$C,0)),"No")</f>
        <v>Yes</v>
      </c>
      <c r="K6" s="14" t="str">
        <f>_xlfn.IFNA(+INDEX(Comp1!$F:$F,MATCH(B6,Comp1!$C:$C,0)),"No")</f>
        <v>Yes</v>
      </c>
      <c r="L6" s="14" t="str">
        <f>_xlfn.IFNA(+INDEX(Comp1!G:G,MATCH($B6,Comp1!$C:$C,0)),"No")</f>
        <v>Yes</v>
      </c>
      <c r="M6" s="14" t="str">
        <f>_xlfn.IFNA(+INDEX(Comp1!H:H,MATCH($B6,Comp1!$C:$C,0)),"No")</f>
        <v>Yes</v>
      </c>
      <c r="N6" s="14" t="str">
        <f>_xlfn.IFNA(+INDEX(Comp1!I:I,MATCH($B6,Comp1!$C:$C,0)),"No")</f>
        <v>Yes</v>
      </c>
      <c r="O6" s="14" t="str">
        <f>_xlfn.IFNA(+INDEX(Comp1!J:J,MATCH($B6,Comp1!$C:$C,0)),"No")</f>
        <v>Yes</v>
      </c>
      <c r="P6" s="14" t="str">
        <f>_xlfn.IFNA(+INDEX(Comp1!K:K,MATCH($B6,Comp1!$C:$C,0)),"No")</f>
        <v>Yes</v>
      </c>
      <c r="Q6" s="14" t="str">
        <f>_xlfn.IFNA(+INDEX(Comp1!L:L,MATCH($B6,Comp1!$C:$C,0)),"No")</f>
        <v>Yes</v>
      </c>
      <c r="R6" s="14" t="str">
        <f>_xlfn.IFNA(+INDEX(Comp1!M:M,MATCH($B6,Comp1!$C:$C,0)),"No")</f>
        <v>Yes</v>
      </c>
      <c r="S6" s="14" t="str">
        <f>_xlfn.IFNA(+INDEX(Comp1!N:N,MATCH($B6,Comp1!$C:$C,0)),"No")</f>
        <v>Yes</v>
      </c>
      <c r="T6" s="14" t="str">
        <f>_xlfn.IFNA(+INDEX(Comp1!O:O,MATCH($B6,Comp1!$C:$C,0)),"No")</f>
        <v>Yes</v>
      </c>
      <c r="U6" s="14" t="s">
        <v>35</v>
      </c>
      <c r="V6" s="263">
        <v>7.06</v>
      </c>
      <c r="W6" s="263">
        <v>7.06</v>
      </c>
      <c r="X6" s="263">
        <v>7.06</v>
      </c>
      <c r="Y6" s="263">
        <v>7.06</v>
      </c>
      <c r="Z6" s="263">
        <v>7.06</v>
      </c>
      <c r="AA6" s="263">
        <v>7.06</v>
      </c>
      <c r="AB6" s="263">
        <v>7.31</v>
      </c>
      <c r="AC6" s="263">
        <f>IF(Q6="yes",+INDEX('Final Comp Values'!$BH:$BH,MATCH('Monthy Targets'!$B6,'Final Comp Values'!$C:$C,0)),0)</f>
        <v>7.29</v>
      </c>
      <c r="AD6" s="263">
        <f>IF(R6="yes",+INDEX('Final Comp Values'!$BH:$BH,MATCH('Monthy Targets'!$B6,'Final Comp Values'!$C:$C,0)),0)</f>
        <v>7.29</v>
      </c>
      <c r="AE6" s="263">
        <f>IF(S6="yes",+INDEX('Final Comp Values'!$BL:$BL,MATCH('Monthy Targets'!$B6,'Final Comp Values'!$C:$C,0)),0)</f>
        <v>7.29</v>
      </c>
      <c r="AF6" s="263">
        <f>IF(T6="yes",+INDEX('Final Comp Values'!$BL:$BL,MATCH('Monthy Targets'!$B6,'Final Comp Values'!$C:$C,0)),0)</f>
        <v>7.29</v>
      </c>
      <c r="AG6" s="263">
        <f>IF(U6="yes",+INDEX('Final Comp Values'!$BL:$BL,MATCH('Monthy Targets'!$B6,'Final Comp Values'!$C:$C,0)),0)</f>
        <v>7.29</v>
      </c>
    </row>
    <row r="7" spans="1:33" x14ac:dyDescent="0.25">
      <c r="A7" s="579">
        <f>+FY2019_ALL_Targets!A7</f>
        <v>4473</v>
      </c>
      <c r="B7" s="62">
        <f>+FY2019_ALL_Targets!B7</f>
        <v>455450</v>
      </c>
      <c r="C7" s="62">
        <f>+FY2019_ALL_Targets!C7</f>
        <v>1017994</v>
      </c>
      <c r="D7" s="62">
        <f>+FY2019_ALL_Targets!D7</f>
        <v>1396073474</v>
      </c>
      <c r="E7" s="62"/>
      <c r="F7" s="62" t="str">
        <f>+FY2019_ALL_Targets!E7</f>
        <v>Bexar</v>
      </c>
      <c r="G7" s="62" t="str">
        <f>FY2019_ALL_Targets!J7</f>
        <v>Meridian Care Monte Vista</v>
      </c>
      <c r="H7" s="62" t="str">
        <f>FY2019_ALL_Targets!K7</f>
        <v>RJ Meridian Care Alta Vista LLC</v>
      </c>
      <c r="I7" s="62" t="str">
        <f>+FY2019_ALL_Targets!L7</f>
        <v>616 W. Russell Place</v>
      </c>
      <c r="J7" s="14" t="str">
        <f>_xlfn.IFNA(+INDEX(Comp1!$E:$E,MATCH(B7,Comp1!$C:$C,0)),"No")</f>
        <v>No</v>
      </c>
      <c r="K7" s="14" t="str">
        <f>_xlfn.IFNA(+INDEX(Comp1!$F:$F,MATCH(B7,Comp1!$C:$C,0)),"No")</f>
        <v>No</v>
      </c>
      <c r="L7" s="14" t="str">
        <f>_xlfn.IFNA(+INDEX(Comp1!G:G,MATCH($B7,Comp1!$C:$C,0)),"No")</f>
        <v>No</v>
      </c>
      <c r="M7" s="14" t="str">
        <f>_xlfn.IFNA(+INDEX(Comp1!H:H,MATCH($B7,Comp1!$C:$C,0)),"No")</f>
        <v>No</v>
      </c>
      <c r="N7" s="14" t="str">
        <f>_xlfn.IFNA(+INDEX(Comp1!I:I,MATCH($B7,Comp1!$C:$C,0)),"No")</f>
        <v>No</v>
      </c>
      <c r="O7" s="14" t="str">
        <f>_xlfn.IFNA(+INDEX(Comp1!J:J,MATCH($B7,Comp1!$C:$C,0)),"No")</f>
        <v>No</v>
      </c>
      <c r="P7" s="14" t="str">
        <f>_xlfn.IFNA(+INDEX(Comp1!K:K,MATCH($B7,Comp1!$C:$C,0)),"No")</f>
        <v>No</v>
      </c>
      <c r="Q7" s="14" t="str">
        <f>_xlfn.IFNA(+INDEX(Comp1!L:L,MATCH($B7,Comp1!$C:$C,0)),"No")</f>
        <v>No</v>
      </c>
      <c r="R7" s="14" t="str">
        <f>_xlfn.IFNA(+INDEX(Comp1!M:M,MATCH($B7,Comp1!$C:$C,0)),"No")</f>
        <v>No</v>
      </c>
      <c r="S7" s="14" t="str">
        <f>_xlfn.IFNA(+INDEX(Comp1!N:N,MATCH($B7,Comp1!$C:$C,0)),"No")</f>
        <v>No</v>
      </c>
      <c r="T7" s="14" t="str">
        <f>_xlfn.IFNA(+INDEX(Comp1!O:O,MATCH($B7,Comp1!$C:$C,0)),"No")</f>
        <v>No</v>
      </c>
      <c r="U7" s="14">
        <v>0</v>
      </c>
      <c r="V7" s="263">
        <v>0</v>
      </c>
      <c r="W7" s="263">
        <v>0</v>
      </c>
      <c r="X7" s="263">
        <v>0</v>
      </c>
      <c r="Y7" s="263">
        <v>0</v>
      </c>
      <c r="Z7" s="263">
        <v>0</v>
      </c>
      <c r="AA7" s="263">
        <v>0</v>
      </c>
      <c r="AB7" s="263">
        <v>0</v>
      </c>
      <c r="AC7" s="263">
        <f>IF(Q7="yes",+INDEX('Final Comp Values'!$BH:$BH,MATCH('Monthy Targets'!$B7,'Final Comp Values'!$C:$C,0)),0)</f>
        <v>0</v>
      </c>
      <c r="AD7" s="263">
        <f>IF(R7="yes",+INDEX('Final Comp Values'!$BH:$BH,MATCH('Monthy Targets'!$B7,'Final Comp Values'!$C:$C,0)),0)</f>
        <v>0</v>
      </c>
      <c r="AE7" s="263">
        <f>IF(S7="yes",+INDEX('Final Comp Values'!$BL:$BL,MATCH('Monthy Targets'!$B7,'Final Comp Values'!$C:$C,0)),0)</f>
        <v>0</v>
      </c>
      <c r="AF7" s="263">
        <f>IF(T7="yes",+INDEX('Final Comp Values'!$BL:$BL,MATCH('Monthy Targets'!$B7,'Final Comp Values'!$C:$C,0)),0)</f>
        <v>0</v>
      </c>
      <c r="AG7" s="263">
        <f>IF(U7="yes",+INDEX('Final Comp Values'!$BL:$BL,MATCH('Monthy Targets'!$B7,'Final Comp Values'!$C:$C,0)),0)</f>
        <v>0</v>
      </c>
    </row>
    <row r="8" spans="1:33" x14ac:dyDescent="0.25">
      <c r="A8" s="579">
        <f>+FY2019_ALL_Targets!A8</f>
        <v>5361</v>
      </c>
      <c r="B8" s="62">
        <f>+FY2019_ALL_Targets!B8</f>
        <v>455463</v>
      </c>
      <c r="C8" s="62">
        <f>+FY2019_ALL_Targets!C8</f>
        <v>1028613</v>
      </c>
      <c r="D8" s="62">
        <f>+FY2019_ALL_Targets!D8</f>
        <v>1770604365</v>
      </c>
      <c r="E8" s="62"/>
      <c r="F8" s="62" t="str">
        <f>+FY2019_ALL_Targets!E8</f>
        <v>Dallas</v>
      </c>
      <c r="G8" s="62" t="str">
        <f>FY2019_ALL_Targets!J8</f>
        <v>THE MEADOWS HEALTH AND REHABILITATION CENTER</v>
      </c>
      <c r="H8" s="62" t="str">
        <f>FY2019_ALL_Targets!K8</f>
        <v>Fannin County Hospital Authority</v>
      </c>
      <c r="I8" s="62" t="str">
        <f>+FY2019_ALL_Targets!L8</f>
        <v>8383 Meadow Road</v>
      </c>
      <c r="J8" s="14" t="str">
        <f>_xlfn.IFNA(+INDEX(Comp1!$E:$E,MATCH(B8,Comp1!$C:$C,0)),"No")</f>
        <v>Yes</v>
      </c>
      <c r="K8" s="14" t="str">
        <f>_xlfn.IFNA(+INDEX(Comp1!$F:$F,MATCH(B8,Comp1!$C:$C,0)),"No")</f>
        <v>Yes</v>
      </c>
      <c r="L8" s="14" t="str">
        <f>_xlfn.IFNA(+INDEX(Comp1!G:G,MATCH($B8,Comp1!$C:$C,0)),"No")</f>
        <v>Yes</v>
      </c>
      <c r="M8" s="14" t="str">
        <f>_xlfn.IFNA(+INDEX(Comp1!H:H,MATCH($B8,Comp1!$C:$C,0)),"No")</f>
        <v>Yes</v>
      </c>
      <c r="N8" s="14" t="str">
        <f>_xlfn.IFNA(+INDEX(Comp1!I:I,MATCH($B8,Comp1!$C:$C,0)),"No")</f>
        <v>Yes</v>
      </c>
      <c r="O8" s="14" t="str">
        <f>_xlfn.IFNA(+INDEX(Comp1!J:J,MATCH($B8,Comp1!$C:$C,0)),"No")</f>
        <v>Yes</v>
      </c>
      <c r="P8" s="14" t="str">
        <f>_xlfn.IFNA(+INDEX(Comp1!K:K,MATCH($B8,Comp1!$C:$C,0)),"No")</f>
        <v>Yes</v>
      </c>
      <c r="Q8" s="14" t="str">
        <f>_xlfn.IFNA(+INDEX(Comp1!L:L,MATCH($B8,Comp1!$C:$C,0)),"No")</f>
        <v>Yes</v>
      </c>
      <c r="R8" s="14" t="str">
        <f>_xlfn.IFNA(+INDEX(Comp1!M:M,MATCH($B8,Comp1!$C:$C,0)),"No")</f>
        <v>Yes</v>
      </c>
      <c r="S8" s="14" t="str">
        <f>_xlfn.IFNA(+INDEX(Comp1!N:N,MATCH($B8,Comp1!$C:$C,0)),"No")</f>
        <v>Yes</v>
      </c>
      <c r="T8" s="14" t="str">
        <f>_xlfn.IFNA(+INDEX(Comp1!O:O,MATCH($B8,Comp1!$C:$C,0)),"No")</f>
        <v>Yes</v>
      </c>
      <c r="U8" s="14" t="s">
        <v>35</v>
      </c>
      <c r="V8" s="263">
        <v>9.0399999999999991</v>
      </c>
      <c r="W8" s="263">
        <v>9.0399999999999991</v>
      </c>
      <c r="X8" s="263">
        <v>9.0399999999999991</v>
      </c>
      <c r="Y8" s="263">
        <v>9.0399999999999991</v>
      </c>
      <c r="Z8" s="263">
        <v>9.0399999999999991</v>
      </c>
      <c r="AA8" s="263">
        <v>9.0399999999999991</v>
      </c>
      <c r="AB8" s="263">
        <v>8.77</v>
      </c>
      <c r="AC8" s="263">
        <f>IF(Q8="yes",+INDEX('Final Comp Values'!$BH:$BH,MATCH('Monthy Targets'!$B8,'Final Comp Values'!$C:$C,0)),0)</f>
        <v>8.74</v>
      </c>
      <c r="AD8" s="263">
        <f>IF(R8="yes",+INDEX('Final Comp Values'!$BH:$BH,MATCH('Monthy Targets'!$B8,'Final Comp Values'!$C:$C,0)),0)</f>
        <v>8.74</v>
      </c>
      <c r="AE8" s="263">
        <f>IF(S8="yes",+INDEX('Final Comp Values'!$BL:$BL,MATCH('Monthy Targets'!$B8,'Final Comp Values'!$C:$C,0)),0)</f>
        <v>8.74</v>
      </c>
      <c r="AF8" s="263">
        <f>IF(T8="yes",+INDEX('Final Comp Values'!$BL:$BL,MATCH('Monthy Targets'!$B8,'Final Comp Values'!$C:$C,0)),0)</f>
        <v>8.74</v>
      </c>
      <c r="AG8" s="263">
        <f>IF(U8="yes",+INDEX('Final Comp Values'!$BL:$BL,MATCH('Monthy Targets'!$B8,'Final Comp Values'!$C:$C,0)),0)</f>
        <v>8.74</v>
      </c>
    </row>
    <row r="9" spans="1:33" x14ac:dyDescent="0.25">
      <c r="A9" s="579">
        <f>+FY2019_ALL_Targets!A9</f>
        <v>4579</v>
      </c>
      <c r="B9" s="62">
        <f>+FY2019_ALL_Targets!B9</f>
        <v>455467</v>
      </c>
      <c r="C9" s="62">
        <f>+FY2019_ALL_Targets!C9</f>
        <v>1028643</v>
      </c>
      <c r="D9" s="62">
        <f>+FY2019_ALL_Targets!D9</f>
        <v>1316142078</v>
      </c>
      <c r="E9" s="62"/>
      <c r="F9" s="62" t="str">
        <f>+FY2019_ALL_Targets!E9</f>
        <v>Bexar</v>
      </c>
      <c r="G9" s="62" t="str">
        <f>FY2019_ALL_Targets!J9</f>
        <v>Alamo Heights Health and Rehabilitation Center</v>
      </c>
      <c r="H9" s="62" t="str">
        <f>FY2019_ALL_Targets!K9</f>
        <v>Frio Hospital District</v>
      </c>
      <c r="I9" s="62" t="str">
        <f>+FY2019_ALL_Targets!L9</f>
        <v>8223 Broadway</v>
      </c>
      <c r="J9" s="14" t="str">
        <f>_xlfn.IFNA(+INDEX(Comp1!$E:$E,MATCH(B9,Comp1!$C:$C,0)),"No")</f>
        <v>Yes</v>
      </c>
      <c r="K9" s="14" t="str">
        <f>_xlfn.IFNA(+INDEX(Comp1!$F:$F,MATCH(B9,Comp1!$C:$C,0)),"No")</f>
        <v>Yes</v>
      </c>
      <c r="L9" s="14" t="str">
        <f>_xlfn.IFNA(+INDEX(Comp1!G:G,MATCH($B9,Comp1!$C:$C,0)),"No")</f>
        <v>Yes</v>
      </c>
      <c r="M9" s="14" t="str">
        <f>_xlfn.IFNA(+INDEX(Comp1!H:H,MATCH($B9,Comp1!$C:$C,0)),"No")</f>
        <v>Yes</v>
      </c>
      <c r="N9" s="14" t="str">
        <f>_xlfn.IFNA(+INDEX(Comp1!I:I,MATCH($B9,Comp1!$C:$C,0)),"No")</f>
        <v>Yes</v>
      </c>
      <c r="O9" s="14" t="str">
        <f>_xlfn.IFNA(+INDEX(Comp1!J:J,MATCH($B9,Comp1!$C:$C,0)),"No")</f>
        <v>Yes</v>
      </c>
      <c r="P9" s="14" t="str">
        <f>_xlfn.IFNA(+INDEX(Comp1!K:K,MATCH($B9,Comp1!$C:$C,0)),"No")</f>
        <v>Yes</v>
      </c>
      <c r="Q9" s="14" t="str">
        <f>_xlfn.IFNA(+INDEX(Comp1!L:L,MATCH($B9,Comp1!$C:$C,0)),"No")</f>
        <v>Yes</v>
      </c>
      <c r="R9" s="14" t="str">
        <f>_xlfn.IFNA(+INDEX(Comp1!M:M,MATCH($B9,Comp1!$C:$C,0)),"No")</f>
        <v>Yes</v>
      </c>
      <c r="S9" s="14" t="str">
        <f>_xlfn.IFNA(+INDEX(Comp1!N:N,MATCH($B9,Comp1!$C:$C,0)),"No")</f>
        <v>Yes</v>
      </c>
      <c r="T9" s="14" t="str">
        <f>_xlfn.IFNA(+INDEX(Comp1!O:O,MATCH($B9,Comp1!$C:$C,0)),"No")</f>
        <v>Yes</v>
      </c>
      <c r="U9" s="14" t="s">
        <v>35</v>
      </c>
      <c r="V9" s="263">
        <v>13.41</v>
      </c>
      <c r="W9" s="263">
        <v>13.41</v>
      </c>
      <c r="X9" s="263">
        <v>13.41</v>
      </c>
      <c r="Y9" s="263">
        <v>13.41</v>
      </c>
      <c r="Z9" s="263">
        <v>13.41</v>
      </c>
      <c r="AA9" s="263">
        <v>13.41</v>
      </c>
      <c r="AB9" s="263">
        <v>13.2</v>
      </c>
      <c r="AC9" s="263">
        <f>IF(Q9="yes",+INDEX('Final Comp Values'!$BH:$BH,MATCH('Monthy Targets'!$B9,'Final Comp Values'!$C:$C,0)),0)</f>
        <v>13.15</v>
      </c>
      <c r="AD9" s="263">
        <f>IF(R9="yes",+INDEX('Final Comp Values'!$BH:$BH,MATCH('Monthy Targets'!$B9,'Final Comp Values'!$C:$C,0)),0)</f>
        <v>13.15</v>
      </c>
      <c r="AE9" s="263">
        <f>IF(S9="yes",+INDEX('Final Comp Values'!$BL:$BL,MATCH('Monthy Targets'!$B9,'Final Comp Values'!$C:$C,0)),0)</f>
        <v>13.15</v>
      </c>
      <c r="AF9" s="263">
        <f>IF(T9="yes",+INDEX('Final Comp Values'!$BL:$BL,MATCH('Monthy Targets'!$B9,'Final Comp Values'!$C:$C,0)),0)</f>
        <v>13.15</v>
      </c>
      <c r="AG9" s="263">
        <f>IF(U9="yes",+INDEX('Final Comp Values'!$BL:$BL,MATCH('Monthy Targets'!$B9,'Final Comp Values'!$C:$C,0)),0)</f>
        <v>13.15</v>
      </c>
    </row>
    <row r="10" spans="1:33" x14ac:dyDescent="0.25">
      <c r="A10" s="579">
        <f>+FY2019_ALL_Targets!A10</f>
        <v>4726</v>
      </c>
      <c r="B10" s="62">
        <f>+FY2019_ALL_Targets!B10</f>
        <v>455475</v>
      </c>
      <c r="C10" s="62">
        <f>+FY2019_ALL_Targets!C10</f>
        <v>1026242</v>
      </c>
      <c r="D10" s="62">
        <f>+FY2019_ALL_Targets!D10</f>
        <v>1609275981</v>
      </c>
      <c r="E10" s="62"/>
      <c r="F10" s="62" t="str">
        <f>+FY2019_ALL_Targets!E10</f>
        <v>Tarrant</v>
      </c>
      <c r="G10" s="62" t="str">
        <f>FY2019_ALL_Targets!J10</f>
        <v>White Settlement Nursing Center</v>
      </c>
      <c r="H10" s="62" t="str">
        <f>FY2019_ALL_Targets!K10</f>
        <v>Palo Pinto County Hospital District</v>
      </c>
      <c r="I10" s="62" t="str">
        <f>+FY2019_ALL_Targets!L10</f>
        <v>7820 Skyline Park</v>
      </c>
      <c r="J10" s="14" t="str">
        <f>_xlfn.IFNA(+INDEX(Comp1!$E:$E,MATCH(B10,Comp1!$C:$C,0)),"No")</f>
        <v>Yes</v>
      </c>
      <c r="K10" s="14" t="str">
        <f>_xlfn.IFNA(+INDEX(Comp1!$F:$F,MATCH(B10,Comp1!$C:$C,0)),"No")</f>
        <v>Yes</v>
      </c>
      <c r="L10" s="14" t="str">
        <f>_xlfn.IFNA(+INDEX(Comp1!G:G,MATCH($B10,Comp1!$C:$C,0)),"No")</f>
        <v>Yes</v>
      </c>
      <c r="M10" s="14" t="str">
        <f>_xlfn.IFNA(+INDEX(Comp1!H:H,MATCH($B10,Comp1!$C:$C,0)),"No")</f>
        <v>Yes</v>
      </c>
      <c r="N10" s="14" t="str">
        <f>_xlfn.IFNA(+INDEX(Comp1!I:I,MATCH($B10,Comp1!$C:$C,0)),"No")</f>
        <v>Yes</v>
      </c>
      <c r="O10" s="14" t="str">
        <f>_xlfn.IFNA(+INDEX(Comp1!J:J,MATCH($B10,Comp1!$C:$C,0)),"No")</f>
        <v>Yes</v>
      </c>
      <c r="P10" s="14" t="str">
        <f>_xlfn.IFNA(+INDEX(Comp1!K:K,MATCH($B10,Comp1!$C:$C,0)),"No")</f>
        <v>Yes</v>
      </c>
      <c r="Q10" s="14" t="str">
        <f>_xlfn.IFNA(+INDEX(Comp1!L:L,MATCH($B10,Comp1!$C:$C,0)),"No")</f>
        <v>Yes</v>
      </c>
      <c r="R10" s="14" t="str">
        <f>_xlfn.IFNA(+INDEX(Comp1!M:M,MATCH($B10,Comp1!$C:$C,0)),"No")</f>
        <v>Yes</v>
      </c>
      <c r="S10" s="14" t="str">
        <f>_xlfn.IFNA(+INDEX(Comp1!N:N,MATCH($B10,Comp1!$C:$C,0)),"No")</f>
        <v>Yes</v>
      </c>
      <c r="T10" s="14" t="str">
        <f>_xlfn.IFNA(+INDEX(Comp1!O:O,MATCH($B10,Comp1!$C:$C,0)),"No")</f>
        <v>Yes</v>
      </c>
      <c r="U10" s="14" t="s">
        <v>35</v>
      </c>
      <c r="V10" s="263">
        <v>9.17</v>
      </c>
      <c r="W10" s="263">
        <v>9.17</v>
      </c>
      <c r="X10" s="263">
        <v>9.17</v>
      </c>
      <c r="Y10" s="263">
        <v>9.17</v>
      </c>
      <c r="Z10" s="263">
        <v>9.17</v>
      </c>
      <c r="AA10" s="263">
        <v>9.17</v>
      </c>
      <c r="AB10" s="263">
        <v>8.9</v>
      </c>
      <c r="AC10" s="263">
        <f>IF(Q10="yes",+INDEX('Final Comp Values'!$BH:$BH,MATCH('Monthy Targets'!$B10,'Final Comp Values'!$C:$C,0)),0)</f>
        <v>8.8699999999999992</v>
      </c>
      <c r="AD10" s="263">
        <f>IF(R10="yes",+INDEX('Final Comp Values'!$BH:$BH,MATCH('Monthy Targets'!$B10,'Final Comp Values'!$C:$C,0)),0)</f>
        <v>8.8699999999999992</v>
      </c>
      <c r="AE10" s="263">
        <f>IF(S10="yes",+INDEX('Final Comp Values'!$BL:$BL,MATCH('Monthy Targets'!$B10,'Final Comp Values'!$C:$C,0)),0)</f>
        <v>8.8699999999999992</v>
      </c>
      <c r="AF10" s="263">
        <f>IF(T10="yes",+INDEX('Final Comp Values'!$BL:$BL,MATCH('Monthy Targets'!$B10,'Final Comp Values'!$C:$C,0)),0)</f>
        <v>8.8699999999999992</v>
      </c>
      <c r="AG10" s="263">
        <f>IF(U10="yes",+INDEX('Final Comp Values'!$BL:$BL,MATCH('Monthy Targets'!$B10,'Final Comp Values'!$C:$C,0)),0)</f>
        <v>8.8699999999999992</v>
      </c>
    </row>
    <row r="11" spans="1:33" x14ac:dyDescent="0.25">
      <c r="A11" s="579">
        <f>+FY2019_ALL_Targets!A11</f>
        <v>5139</v>
      </c>
      <c r="B11" s="62">
        <f>+FY2019_ALL_Targets!B11</f>
        <v>455477</v>
      </c>
      <c r="C11" s="62">
        <f>+FY2019_ALL_Targets!C11</f>
        <v>1026415</v>
      </c>
      <c r="D11" s="62">
        <f>+FY2019_ALL_Targets!D11</f>
        <v>1699763136</v>
      </c>
      <c r="E11" s="62"/>
      <c r="F11" s="62" t="str">
        <f>+FY2019_ALL_Targets!E11</f>
        <v>Harris</v>
      </c>
      <c r="G11" s="62" t="str">
        <f>FY2019_ALL_Targets!J11</f>
        <v>Lake Jackson Healthcare Center</v>
      </c>
      <c r="H11" s="62" t="str">
        <f>FY2019_ALL_Targets!K11</f>
        <v>Sweeny Hospital District</v>
      </c>
      <c r="I11" s="62" t="str">
        <f>+FY2019_ALL_Targets!L11</f>
        <v>413 Garland Dr.</v>
      </c>
      <c r="J11" s="14" t="str">
        <f>_xlfn.IFNA(+INDEX(Comp1!$E:$E,MATCH(B11,Comp1!$C:$C,0)),"No")</f>
        <v>Yes</v>
      </c>
      <c r="K11" s="14" t="str">
        <f>_xlfn.IFNA(+INDEX(Comp1!$F:$F,MATCH(B11,Comp1!$C:$C,0)),"No")</f>
        <v>Yes</v>
      </c>
      <c r="L11" s="14" t="str">
        <f>_xlfn.IFNA(+INDEX(Comp1!G:G,MATCH($B11,Comp1!$C:$C,0)),"No")</f>
        <v>Yes</v>
      </c>
      <c r="M11" s="14" t="str">
        <f>_xlfn.IFNA(+INDEX(Comp1!H:H,MATCH($B11,Comp1!$C:$C,0)),"No")</f>
        <v>Yes</v>
      </c>
      <c r="N11" s="14" t="str">
        <f>_xlfn.IFNA(+INDEX(Comp1!I:I,MATCH($B11,Comp1!$C:$C,0)),"No")</f>
        <v>Yes</v>
      </c>
      <c r="O11" s="14" t="str">
        <f>_xlfn.IFNA(+INDEX(Comp1!J:J,MATCH($B11,Comp1!$C:$C,0)),"No")</f>
        <v>Yes</v>
      </c>
      <c r="P11" s="14" t="str">
        <f>_xlfn.IFNA(+INDEX(Comp1!K:K,MATCH($B11,Comp1!$C:$C,0)),"No")</f>
        <v>Yes</v>
      </c>
      <c r="Q11" s="14" t="str">
        <f>_xlfn.IFNA(+INDEX(Comp1!L:L,MATCH($B11,Comp1!$C:$C,0)),"No")</f>
        <v>Yes</v>
      </c>
      <c r="R11" s="14" t="str">
        <f>_xlfn.IFNA(+INDEX(Comp1!M:M,MATCH($B11,Comp1!$C:$C,0)),"No")</f>
        <v>Yes</v>
      </c>
      <c r="S11" s="14" t="str">
        <f>_xlfn.IFNA(+INDEX(Comp1!N:N,MATCH($B11,Comp1!$C:$C,0)),"No")</f>
        <v>Yes</v>
      </c>
      <c r="T11" s="14" t="str">
        <f>_xlfn.IFNA(+INDEX(Comp1!O:O,MATCH($B11,Comp1!$C:$C,0)),"No")</f>
        <v>Yes</v>
      </c>
      <c r="U11" s="14" t="s">
        <v>35</v>
      </c>
      <c r="V11" s="263">
        <v>4.74</v>
      </c>
      <c r="W11" s="263">
        <v>4.74</v>
      </c>
      <c r="X11" s="263">
        <v>4.74</v>
      </c>
      <c r="Y11" s="263">
        <v>4.74</v>
      </c>
      <c r="Z11" s="263">
        <v>4.74</v>
      </c>
      <c r="AA11" s="263">
        <v>4.74</v>
      </c>
      <c r="AB11" s="263">
        <v>4.7</v>
      </c>
      <c r="AC11" s="263">
        <f>IF(Q11="yes",+INDEX('Final Comp Values'!$BH:$BH,MATCH('Monthy Targets'!$B11,'Final Comp Values'!$C:$C,0)),0)</f>
        <v>4.6900000000000004</v>
      </c>
      <c r="AD11" s="263">
        <f>IF(R11="yes",+INDEX('Final Comp Values'!$BH:$BH,MATCH('Monthy Targets'!$B11,'Final Comp Values'!$C:$C,0)),0)</f>
        <v>4.6900000000000004</v>
      </c>
      <c r="AE11" s="263">
        <f>IF(S11="yes",+INDEX('Final Comp Values'!$BL:$BL,MATCH('Monthy Targets'!$B11,'Final Comp Values'!$C:$C,0)),0)</f>
        <v>4.6900000000000004</v>
      </c>
      <c r="AF11" s="263">
        <f>IF(T11="yes",+INDEX('Final Comp Values'!$BL:$BL,MATCH('Monthy Targets'!$B11,'Final Comp Values'!$C:$C,0)),0)</f>
        <v>4.6900000000000004</v>
      </c>
      <c r="AG11" s="263">
        <f>IF(U11="yes",+INDEX('Final Comp Values'!$BL:$BL,MATCH('Monthy Targets'!$B11,'Final Comp Values'!$C:$C,0)),0)</f>
        <v>4.6900000000000004</v>
      </c>
    </row>
    <row r="12" spans="1:33" x14ac:dyDescent="0.25">
      <c r="A12" s="579">
        <f>+FY2019_ALL_Targets!A12</f>
        <v>4837</v>
      </c>
      <c r="B12" s="62">
        <f>+FY2019_ALL_Targets!B12</f>
        <v>455478</v>
      </c>
      <c r="C12" s="62">
        <f>+FY2019_ALL_Targets!C12</f>
        <v>1026234</v>
      </c>
      <c r="D12" s="62">
        <f>+FY2019_ALL_Targets!D12</f>
        <v>1669880118</v>
      </c>
      <c r="E12" s="62"/>
      <c r="F12" s="62" t="str">
        <f>+FY2019_ALL_Targets!E12</f>
        <v>MRSA Central</v>
      </c>
      <c r="G12" s="62" t="str">
        <f>FY2019_ALL_Targets!J12</f>
        <v>Quaility Care of Waco</v>
      </c>
      <c r="H12" s="62" t="str">
        <f>FY2019_ALL_Targets!K12</f>
        <v>Coryell County Memorial Hospital Authority</v>
      </c>
      <c r="I12" s="62" t="str">
        <f>+FY2019_ALL_Targets!L12</f>
        <v>2501 Maple Ave</v>
      </c>
      <c r="J12" s="14" t="str">
        <f>_xlfn.IFNA(+INDEX(Comp1!$E:$E,MATCH(B12,Comp1!$C:$C,0)),"No")</f>
        <v>Yes</v>
      </c>
      <c r="K12" s="14" t="str">
        <f>_xlfn.IFNA(+INDEX(Comp1!$F:$F,MATCH(B12,Comp1!$C:$C,0)),"No")</f>
        <v>Yes</v>
      </c>
      <c r="L12" s="14" t="str">
        <f>_xlfn.IFNA(+INDEX(Comp1!G:G,MATCH($B12,Comp1!$C:$C,0)),"No")</f>
        <v>Yes</v>
      </c>
      <c r="M12" s="14" t="str">
        <f>_xlfn.IFNA(+INDEX(Comp1!H:H,MATCH($B12,Comp1!$C:$C,0)),"No")</f>
        <v>Yes</v>
      </c>
      <c r="N12" s="14" t="str">
        <f>_xlfn.IFNA(+INDEX(Comp1!I:I,MATCH($B12,Comp1!$C:$C,0)),"No")</f>
        <v>Yes</v>
      </c>
      <c r="O12" s="14" t="str">
        <f>_xlfn.IFNA(+INDEX(Comp1!J:J,MATCH($B12,Comp1!$C:$C,0)),"No")</f>
        <v>Yes</v>
      </c>
      <c r="P12" s="14" t="str">
        <f>_xlfn.IFNA(+INDEX(Comp1!K:K,MATCH($B12,Comp1!$C:$C,0)),"No")</f>
        <v>Yes</v>
      </c>
      <c r="Q12" s="14" t="str">
        <f>_xlfn.IFNA(+INDEX(Comp1!L:L,MATCH($B12,Comp1!$C:$C,0)),"No")</f>
        <v>Yes</v>
      </c>
      <c r="R12" s="14" t="str">
        <f>_xlfn.IFNA(+INDEX(Comp1!M:M,MATCH($B12,Comp1!$C:$C,0)),"No")</f>
        <v>Yes</v>
      </c>
      <c r="S12" s="14" t="str">
        <f>_xlfn.IFNA(+INDEX(Comp1!N:N,MATCH($B12,Comp1!$C:$C,0)),"No")</f>
        <v>Yes</v>
      </c>
      <c r="T12" s="14" t="str">
        <f>_xlfn.IFNA(+INDEX(Comp1!O:O,MATCH($B12,Comp1!$C:$C,0)),"No")</f>
        <v>Yes</v>
      </c>
      <c r="U12" s="14" t="s">
        <v>35</v>
      </c>
      <c r="V12" s="263">
        <v>16.100000000000001</v>
      </c>
      <c r="W12" s="263">
        <v>16.100000000000001</v>
      </c>
      <c r="X12" s="263">
        <v>16.100000000000001</v>
      </c>
      <c r="Y12" s="263">
        <v>16.100000000000001</v>
      </c>
      <c r="Z12" s="263">
        <v>16.100000000000001</v>
      </c>
      <c r="AA12" s="263">
        <v>16.100000000000001</v>
      </c>
      <c r="AB12" s="263">
        <v>16.190000000000001</v>
      </c>
      <c r="AC12" s="263">
        <f>IF(Q12="yes",+INDEX('Final Comp Values'!$BH:$BH,MATCH('Monthy Targets'!$B12,'Final Comp Values'!$C:$C,0)),0)</f>
        <v>16.13</v>
      </c>
      <c r="AD12" s="263">
        <f>IF(R12="yes",+INDEX('Final Comp Values'!$BH:$BH,MATCH('Monthy Targets'!$B12,'Final Comp Values'!$C:$C,0)),0)</f>
        <v>16.13</v>
      </c>
      <c r="AE12" s="263">
        <f>IF(S12="yes",+INDEX('Final Comp Values'!$BL:$BL,MATCH('Monthy Targets'!$B12,'Final Comp Values'!$C:$C,0)),0)</f>
        <v>16.13</v>
      </c>
      <c r="AF12" s="263">
        <f>IF(T12="yes",+INDEX('Final Comp Values'!$BL:$BL,MATCH('Monthy Targets'!$B12,'Final Comp Values'!$C:$C,0)),0)</f>
        <v>16.13</v>
      </c>
      <c r="AG12" s="263">
        <f>IF(U12="yes",+INDEX('Final Comp Values'!$BL:$BL,MATCH('Monthy Targets'!$B12,'Final Comp Values'!$C:$C,0)),0)</f>
        <v>16.13</v>
      </c>
    </row>
    <row r="13" spans="1:33" x14ac:dyDescent="0.25">
      <c r="A13" s="579">
        <f>+FY2019_ALL_Targets!A13</f>
        <v>5186</v>
      </c>
      <c r="B13" s="62">
        <f>+FY2019_ALL_Targets!B13</f>
        <v>455485</v>
      </c>
      <c r="C13" s="62">
        <f>+FY2019_ALL_Targets!C13</f>
        <v>1025945</v>
      </c>
      <c r="D13" s="62">
        <f>+FY2019_ALL_Targets!D13</f>
        <v>1922044106</v>
      </c>
      <c r="E13" s="62"/>
      <c r="F13" s="62" t="str">
        <f>+FY2019_ALL_Targets!E13</f>
        <v>MRSA Northeast</v>
      </c>
      <c r="G13" s="62" t="str">
        <f>FY2019_ALL_Targets!J13</f>
        <v>The Clairmont Tyler</v>
      </c>
      <c r="H13" s="62" t="str">
        <f>FY2019_ALL_Targets!K13</f>
        <v>Hopkins County Hospital District</v>
      </c>
      <c r="I13" s="62" t="str">
        <f>+FY2019_ALL_Targets!L13</f>
        <v>900 S. Baxter Av</v>
      </c>
      <c r="J13" s="14" t="str">
        <f>_xlfn.IFNA(+INDEX(Comp1!$E:$E,MATCH(B13,Comp1!$C:$C,0)),"No")</f>
        <v>Yes</v>
      </c>
      <c r="K13" s="14" t="str">
        <f>_xlfn.IFNA(+INDEX(Comp1!$F:$F,MATCH(B13,Comp1!$C:$C,0)),"No")</f>
        <v>Yes</v>
      </c>
      <c r="L13" s="14" t="str">
        <f>_xlfn.IFNA(+INDEX(Comp1!G:G,MATCH($B13,Comp1!$C:$C,0)),"No")</f>
        <v>Yes</v>
      </c>
      <c r="M13" s="14" t="str">
        <f>_xlfn.IFNA(+INDEX(Comp1!H:H,MATCH($B13,Comp1!$C:$C,0)),"No")</f>
        <v>Yes</v>
      </c>
      <c r="N13" s="14" t="str">
        <f>_xlfn.IFNA(+INDEX(Comp1!I:I,MATCH($B13,Comp1!$C:$C,0)),"No")</f>
        <v>Yes</v>
      </c>
      <c r="O13" s="14" t="str">
        <f>_xlfn.IFNA(+INDEX(Comp1!J:J,MATCH($B13,Comp1!$C:$C,0)),"No")</f>
        <v>Yes</v>
      </c>
      <c r="P13" s="14" t="str">
        <f>_xlfn.IFNA(+INDEX(Comp1!K:K,MATCH($B13,Comp1!$C:$C,0)),"No")</f>
        <v>Yes</v>
      </c>
      <c r="Q13" s="14" t="str">
        <f>_xlfn.IFNA(+INDEX(Comp1!L:L,MATCH($B13,Comp1!$C:$C,0)),"No")</f>
        <v>Yes</v>
      </c>
      <c r="R13" s="14" t="str">
        <f>_xlfn.IFNA(+INDEX(Comp1!M:M,MATCH($B13,Comp1!$C:$C,0)),"No")</f>
        <v>Yes</v>
      </c>
      <c r="S13" s="14" t="str">
        <f>_xlfn.IFNA(+INDEX(Comp1!N:N,MATCH($B13,Comp1!$C:$C,0)),"No")</f>
        <v>Yes</v>
      </c>
      <c r="T13" s="14" t="str">
        <f>_xlfn.IFNA(+INDEX(Comp1!O:O,MATCH($B13,Comp1!$C:$C,0)),"No")</f>
        <v>Yes</v>
      </c>
      <c r="U13" s="14" t="s">
        <v>35</v>
      </c>
      <c r="V13" s="263">
        <v>5.78</v>
      </c>
      <c r="W13" s="263">
        <v>5.78</v>
      </c>
      <c r="X13" s="263">
        <v>5.78</v>
      </c>
      <c r="Y13" s="263">
        <v>5.78</v>
      </c>
      <c r="Z13" s="263">
        <v>5.78</v>
      </c>
      <c r="AA13" s="263">
        <v>5.78</v>
      </c>
      <c r="AB13" s="263">
        <v>5.98</v>
      </c>
      <c r="AC13" s="263">
        <f>IF(Q13="yes",+INDEX('Final Comp Values'!$BH:$BH,MATCH('Monthy Targets'!$B13,'Final Comp Values'!$C:$C,0)),0)</f>
        <v>5.96</v>
      </c>
      <c r="AD13" s="263">
        <f>IF(R13="yes",+INDEX('Final Comp Values'!$BH:$BH,MATCH('Monthy Targets'!$B13,'Final Comp Values'!$C:$C,0)),0)</f>
        <v>5.96</v>
      </c>
      <c r="AE13" s="263">
        <f>IF(S13="yes",+INDEX('Final Comp Values'!$BL:$BL,MATCH('Monthy Targets'!$B13,'Final Comp Values'!$C:$C,0)),0)</f>
        <v>5.96</v>
      </c>
      <c r="AF13" s="263">
        <f>IF(T13="yes",+INDEX('Final Comp Values'!$BL:$BL,MATCH('Monthy Targets'!$B13,'Final Comp Values'!$C:$C,0)),0)</f>
        <v>5.96</v>
      </c>
      <c r="AG13" s="263">
        <f>IF(U13="yes",+INDEX('Final Comp Values'!$BL:$BL,MATCH('Monthy Targets'!$B13,'Final Comp Values'!$C:$C,0)),0)</f>
        <v>5.96</v>
      </c>
    </row>
    <row r="14" spans="1:33" x14ac:dyDescent="0.25">
      <c r="A14" s="579">
        <f>+FY2019_ALL_Targets!A14</f>
        <v>4420</v>
      </c>
      <c r="B14" s="62">
        <f>+FY2019_ALL_Targets!B14</f>
        <v>455486</v>
      </c>
      <c r="C14" s="62">
        <f>+FY2019_ALL_Targets!C14</f>
        <v>1028999</v>
      </c>
      <c r="D14" s="62">
        <f>+FY2019_ALL_Targets!D14</f>
        <v>1366963654</v>
      </c>
      <c r="E14" s="62"/>
      <c r="F14" s="62" t="str">
        <f>+FY2019_ALL_Targets!E14</f>
        <v>Dallas</v>
      </c>
      <c r="G14" s="62" t="str">
        <f>FY2019_ALL_Targets!J14</f>
        <v>Ennis Care Center</v>
      </c>
      <c r="H14" s="62" t="str">
        <f>FY2019_ALL_Targets!K14</f>
        <v>Fannin County Hospital Authority</v>
      </c>
      <c r="I14" s="62" t="str">
        <f>+FY2019_ALL_Targets!L14</f>
        <v>1200 S. Hall Street</v>
      </c>
      <c r="J14" s="14" t="str">
        <f>_xlfn.IFNA(+INDEX(Comp1!$E:$E,MATCH(B14,Comp1!$C:$C,0)),"No")</f>
        <v>Yes</v>
      </c>
      <c r="K14" s="14" t="str">
        <f>_xlfn.IFNA(+INDEX(Comp1!$F:$F,MATCH(B14,Comp1!$C:$C,0)),"No")</f>
        <v>Yes</v>
      </c>
      <c r="L14" s="14" t="str">
        <f>_xlfn.IFNA(+INDEX(Comp1!G:G,MATCH($B14,Comp1!$C:$C,0)),"No")</f>
        <v>Yes</v>
      </c>
      <c r="M14" s="14" t="str">
        <f>_xlfn.IFNA(+INDEX(Comp1!H:H,MATCH($B14,Comp1!$C:$C,0)),"No")</f>
        <v>Yes</v>
      </c>
      <c r="N14" s="14" t="str">
        <f>_xlfn.IFNA(+INDEX(Comp1!I:I,MATCH($B14,Comp1!$C:$C,0)),"No")</f>
        <v>Yes</v>
      </c>
      <c r="O14" s="14" t="str">
        <f>_xlfn.IFNA(+INDEX(Comp1!J:J,MATCH($B14,Comp1!$C:$C,0)),"No")</f>
        <v>Yes</v>
      </c>
      <c r="P14" s="14" t="str">
        <f>_xlfn.IFNA(+INDEX(Comp1!K:K,MATCH($B14,Comp1!$C:$C,0)),"No")</f>
        <v>Yes</v>
      </c>
      <c r="Q14" s="14" t="str">
        <f>_xlfn.IFNA(+INDEX(Comp1!L:L,MATCH($B14,Comp1!$C:$C,0)),"No")</f>
        <v>Yes</v>
      </c>
      <c r="R14" s="14" t="str">
        <f>_xlfn.IFNA(+INDEX(Comp1!M:M,MATCH($B14,Comp1!$C:$C,0)),"No")</f>
        <v>Yes</v>
      </c>
      <c r="S14" s="14" t="str">
        <f>_xlfn.IFNA(+INDEX(Comp1!N:N,MATCH($B14,Comp1!$C:$C,0)),"No")</f>
        <v>Yes</v>
      </c>
      <c r="T14" s="14" t="str">
        <f>_xlfn.IFNA(+INDEX(Comp1!O:O,MATCH($B14,Comp1!$C:$C,0)),"No")</f>
        <v>Yes</v>
      </c>
      <c r="U14" s="14" t="s">
        <v>35</v>
      </c>
      <c r="V14" s="263">
        <v>5.82</v>
      </c>
      <c r="W14" s="263">
        <v>5.82</v>
      </c>
      <c r="X14" s="263">
        <v>5.82</v>
      </c>
      <c r="Y14" s="263">
        <v>5.82</v>
      </c>
      <c r="Z14" s="263">
        <v>5.82</v>
      </c>
      <c r="AA14" s="263">
        <v>5.82</v>
      </c>
      <c r="AB14" s="263">
        <v>5.64</v>
      </c>
      <c r="AC14" s="263">
        <f>IF(Q14="yes",+INDEX('Final Comp Values'!$BH:$BH,MATCH('Monthy Targets'!$B14,'Final Comp Values'!$C:$C,0)),0)</f>
        <v>5.62</v>
      </c>
      <c r="AD14" s="263">
        <f>IF(R14="yes",+INDEX('Final Comp Values'!$BH:$BH,MATCH('Monthy Targets'!$B14,'Final Comp Values'!$C:$C,0)),0)</f>
        <v>5.62</v>
      </c>
      <c r="AE14" s="263">
        <f>IF(S14="yes",+INDEX('Final Comp Values'!$BL:$BL,MATCH('Monthy Targets'!$B14,'Final Comp Values'!$C:$C,0)),0)</f>
        <v>5.62</v>
      </c>
      <c r="AF14" s="263">
        <f>IF(T14="yes",+INDEX('Final Comp Values'!$BL:$BL,MATCH('Monthy Targets'!$B14,'Final Comp Values'!$C:$C,0)),0)</f>
        <v>5.62</v>
      </c>
      <c r="AG14" s="263">
        <f>IF(U14="yes",+INDEX('Final Comp Values'!$BL:$BL,MATCH('Monthy Targets'!$B14,'Final Comp Values'!$C:$C,0)),0)</f>
        <v>5.62</v>
      </c>
    </row>
    <row r="15" spans="1:33" x14ac:dyDescent="0.25">
      <c r="A15" s="579">
        <f>+FY2019_ALL_Targets!A15</f>
        <v>4776</v>
      </c>
      <c r="B15" s="62">
        <f>+FY2019_ALL_Targets!B15</f>
        <v>455489</v>
      </c>
      <c r="C15" s="62">
        <f>+FY2019_ALL_Targets!C15</f>
        <v>1026280</v>
      </c>
      <c r="D15" s="62">
        <f>+FY2019_ALL_Targets!D15</f>
        <v>1861445397</v>
      </c>
      <c r="E15" s="62"/>
      <c r="F15" s="62" t="str">
        <f>+FY2019_ALL_Targets!E15</f>
        <v>MRSA Central</v>
      </c>
      <c r="G15" s="62" t="str">
        <f>FY2019_ALL_Targets!J15</f>
        <v>Jeffrey Place Healthcare Center</v>
      </c>
      <c r="H15" s="62" t="str">
        <f>FY2019_ALL_Targets!K15</f>
        <v>Goodall-Witcher Hospital Authority</v>
      </c>
      <c r="I15" s="62" t="str">
        <f>+FY2019_ALL_Targets!L15</f>
        <v>820 Jeffrey Dr</v>
      </c>
      <c r="J15" s="14" t="str">
        <f>_xlfn.IFNA(+INDEX(Comp1!$E:$E,MATCH(B15,Comp1!$C:$C,0)),"No")</f>
        <v>Yes</v>
      </c>
      <c r="K15" s="14" t="str">
        <f>_xlfn.IFNA(+INDEX(Comp1!$F:$F,MATCH(B15,Comp1!$C:$C,0)),"No")</f>
        <v>Yes</v>
      </c>
      <c r="L15" s="14" t="str">
        <f>_xlfn.IFNA(+INDEX(Comp1!G:G,MATCH($B15,Comp1!$C:$C,0)),"No")</f>
        <v>Yes</v>
      </c>
      <c r="M15" s="14" t="str">
        <f>_xlfn.IFNA(+INDEX(Comp1!H:H,MATCH($B15,Comp1!$C:$C,0)),"No")</f>
        <v>Yes</v>
      </c>
      <c r="N15" s="14" t="str">
        <f>_xlfn.IFNA(+INDEX(Comp1!I:I,MATCH($B15,Comp1!$C:$C,0)),"No")</f>
        <v>Yes</v>
      </c>
      <c r="O15" s="14" t="str">
        <f>_xlfn.IFNA(+INDEX(Comp1!J:J,MATCH($B15,Comp1!$C:$C,0)),"No")</f>
        <v>Yes</v>
      </c>
      <c r="P15" s="14" t="str">
        <f>_xlfn.IFNA(+INDEX(Comp1!K:K,MATCH($B15,Comp1!$C:$C,0)),"No")</f>
        <v>Yes</v>
      </c>
      <c r="Q15" s="14" t="str">
        <f>_xlfn.IFNA(+INDEX(Comp1!L:L,MATCH($B15,Comp1!$C:$C,0)),"No")</f>
        <v>Yes</v>
      </c>
      <c r="R15" s="14" t="str">
        <f>_xlfn.IFNA(+INDEX(Comp1!M:M,MATCH($B15,Comp1!$C:$C,0)),"No")</f>
        <v>Yes</v>
      </c>
      <c r="S15" s="14" t="str">
        <f>_xlfn.IFNA(+INDEX(Comp1!N:N,MATCH($B15,Comp1!$C:$C,0)),"No")</f>
        <v>Yes</v>
      </c>
      <c r="T15" s="14" t="str">
        <f>_xlfn.IFNA(+INDEX(Comp1!O:O,MATCH($B15,Comp1!$C:$C,0)),"No")</f>
        <v>Yes</v>
      </c>
      <c r="U15" s="14" t="s">
        <v>35</v>
      </c>
      <c r="V15" s="263">
        <v>7.36</v>
      </c>
      <c r="W15" s="263">
        <v>7.36</v>
      </c>
      <c r="X15" s="263">
        <v>7.36</v>
      </c>
      <c r="Y15" s="263">
        <v>7.36</v>
      </c>
      <c r="Z15" s="263">
        <v>7.36</v>
      </c>
      <c r="AA15" s="263">
        <v>7.36</v>
      </c>
      <c r="AB15" s="263">
        <v>7.4</v>
      </c>
      <c r="AC15" s="263">
        <f>IF(Q15="yes",+INDEX('Final Comp Values'!$BH:$BH,MATCH('Monthy Targets'!$B15,'Final Comp Values'!$C:$C,0)),0)</f>
        <v>7.37</v>
      </c>
      <c r="AD15" s="263">
        <f>IF(R15="yes",+INDEX('Final Comp Values'!$BH:$BH,MATCH('Monthy Targets'!$B15,'Final Comp Values'!$C:$C,0)),0)</f>
        <v>7.37</v>
      </c>
      <c r="AE15" s="263">
        <f>IF(S15="yes",+INDEX('Final Comp Values'!$BL:$BL,MATCH('Monthy Targets'!$B15,'Final Comp Values'!$C:$C,0)),0)</f>
        <v>7.37</v>
      </c>
      <c r="AF15" s="263">
        <f>IF(T15="yes",+INDEX('Final Comp Values'!$BL:$BL,MATCH('Monthy Targets'!$B15,'Final Comp Values'!$C:$C,0)),0)</f>
        <v>7.37</v>
      </c>
      <c r="AG15" s="263">
        <f>IF(U15="yes",+INDEX('Final Comp Values'!$BL:$BL,MATCH('Monthy Targets'!$B15,'Final Comp Values'!$C:$C,0)),0)</f>
        <v>7.37</v>
      </c>
    </row>
    <row r="16" spans="1:33" x14ac:dyDescent="0.25">
      <c r="A16" s="579">
        <f>+FY2019_ALL_Targets!A16</f>
        <v>4401</v>
      </c>
      <c r="B16" s="62">
        <f>+FY2019_ALL_Targets!B16</f>
        <v>455497</v>
      </c>
      <c r="C16" s="62">
        <f>+FY2019_ALL_Targets!C16</f>
        <v>1015116</v>
      </c>
      <c r="D16" s="62">
        <f>+FY2019_ALL_Targets!D16</f>
        <v>1932245065</v>
      </c>
      <c r="E16" s="62"/>
      <c r="F16" s="62" t="str">
        <f>+FY2019_ALL_Targets!E16</f>
        <v>MRSA Central</v>
      </c>
      <c r="G16" s="62" t="str">
        <f>FY2019_ALL_Targets!J16</f>
        <v>Creekside Terrace Rehabilitation</v>
      </c>
      <c r="H16" s="62" t="str">
        <f>FY2019_ALL_Targets!K16</f>
        <v>South Limestone Hospital District</v>
      </c>
      <c r="I16" s="62" t="str">
        <f>+FY2019_ALL_Targets!L16</f>
        <v>1555 Powell Avenue</v>
      </c>
      <c r="J16" s="14" t="str">
        <f>_xlfn.IFNA(+INDEX(Comp1!$E:$E,MATCH(B16,Comp1!$C:$C,0)),"No")</f>
        <v>Yes</v>
      </c>
      <c r="K16" s="14" t="str">
        <f>_xlfn.IFNA(+INDEX(Comp1!$F:$F,MATCH(B16,Comp1!$C:$C,0)),"No")</f>
        <v>Yes</v>
      </c>
      <c r="L16" s="14" t="str">
        <f>_xlfn.IFNA(+INDEX(Comp1!G:G,MATCH($B16,Comp1!$C:$C,0)),"No")</f>
        <v>Yes</v>
      </c>
      <c r="M16" s="14" t="str">
        <f>_xlfn.IFNA(+INDEX(Comp1!H:H,MATCH($B16,Comp1!$C:$C,0)),"No")</f>
        <v>Yes</v>
      </c>
      <c r="N16" s="14" t="str">
        <f>_xlfn.IFNA(+INDEX(Comp1!I:I,MATCH($B16,Comp1!$C:$C,0)),"No")</f>
        <v>Yes</v>
      </c>
      <c r="O16" s="14" t="str">
        <f>_xlfn.IFNA(+INDEX(Comp1!J:J,MATCH($B16,Comp1!$C:$C,0)),"No")</f>
        <v>Yes</v>
      </c>
      <c r="P16" s="14" t="str">
        <f>_xlfn.IFNA(+INDEX(Comp1!K:K,MATCH($B16,Comp1!$C:$C,0)),"No")</f>
        <v>Yes</v>
      </c>
      <c r="Q16" s="14" t="str">
        <f>_xlfn.IFNA(+INDEX(Comp1!L:L,MATCH($B16,Comp1!$C:$C,0)),"No")</f>
        <v>Yes</v>
      </c>
      <c r="R16" s="14" t="str">
        <f>_xlfn.IFNA(+INDEX(Comp1!M:M,MATCH($B16,Comp1!$C:$C,0)),"No")</f>
        <v>Yes</v>
      </c>
      <c r="S16" s="14" t="str">
        <f>_xlfn.IFNA(+INDEX(Comp1!N:N,MATCH($B16,Comp1!$C:$C,0)),"No")</f>
        <v>Yes</v>
      </c>
      <c r="T16" s="14" t="str">
        <f>_xlfn.IFNA(+INDEX(Comp1!O:O,MATCH($B16,Comp1!$C:$C,0)),"No")</f>
        <v>Yes</v>
      </c>
      <c r="U16" s="14" t="s">
        <v>35</v>
      </c>
      <c r="V16" s="263">
        <v>6</v>
      </c>
      <c r="W16" s="263">
        <v>6</v>
      </c>
      <c r="X16" s="263">
        <v>6</v>
      </c>
      <c r="Y16" s="263">
        <v>6</v>
      </c>
      <c r="Z16" s="263">
        <v>6</v>
      </c>
      <c r="AA16" s="263">
        <v>6</v>
      </c>
      <c r="AB16" s="263">
        <v>6.03</v>
      </c>
      <c r="AC16" s="263">
        <f>IF(Q16="yes",+INDEX('Final Comp Values'!$BH:$BH,MATCH('Monthy Targets'!$B16,'Final Comp Values'!$C:$C,0)),0)</f>
        <v>6.01</v>
      </c>
      <c r="AD16" s="263">
        <f>IF(R16="yes",+INDEX('Final Comp Values'!$BH:$BH,MATCH('Monthy Targets'!$B16,'Final Comp Values'!$C:$C,0)),0)</f>
        <v>6.01</v>
      </c>
      <c r="AE16" s="263">
        <f>IF(S16="yes",+INDEX('Final Comp Values'!$BL:$BL,MATCH('Monthy Targets'!$B16,'Final Comp Values'!$C:$C,0)),0)</f>
        <v>6.01</v>
      </c>
      <c r="AF16" s="263">
        <f>IF(T16="yes",+INDEX('Final Comp Values'!$BL:$BL,MATCH('Monthy Targets'!$B16,'Final Comp Values'!$C:$C,0)),0)</f>
        <v>6.01</v>
      </c>
      <c r="AG16" s="263">
        <f>IF(U16="yes",+INDEX('Final Comp Values'!$BL:$BL,MATCH('Monthy Targets'!$B16,'Final Comp Values'!$C:$C,0)),0)</f>
        <v>6.01</v>
      </c>
    </row>
    <row r="17" spans="1:33" x14ac:dyDescent="0.25">
      <c r="A17" s="579">
        <f>+FY2019_ALL_Targets!A17</f>
        <v>4986</v>
      </c>
      <c r="B17" s="62">
        <f>+FY2019_ALL_Targets!B17</f>
        <v>455517</v>
      </c>
      <c r="C17" s="62">
        <f>+FY2019_ALL_Targets!C17</f>
        <v>1026214</v>
      </c>
      <c r="D17" s="62">
        <f>+FY2019_ALL_Targets!D17</f>
        <v>1316354954</v>
      </c>
      <c r="E17" s="62"/>
      <c r="F17" s="62" t="str">
        <f>+FY2019_ALL_Targets!E17</f>
        <v>MRSA Northeast</v>
      </c>
      <c r="G17" s="62" t="str">
        <f>FY2019_ALL_Targets!J17</f>
        <v>Gardendale Rehabilitation and Nursing Center</v>
      </c>
      <c r="H17" s="62" t="str">
        <f>FY2019_ALL_Targets!K17</f>
        <v>Coryell County Memorial Hospital Authority</v>
      </c>
      <c r="I17" s="62" t="str">
        <f>+FY2019_ALL_Targets!L17</f>
        <v>1521 E Rusk Street</v>
      </c>
      <c r="J17" s="14" t="str">
        <f>_xlfn.IFNA(+INDEX(Comp1!$E:$E,MATCH(B17,Comp1!$C:$C,0)),"No")</f>
        <v>Yes</v>
      </c>
      <c r="K17" s="14" t="str">
        <f>_xlfn.IFNA(+INDEX(Comp1!$F:$F,MATCH(B17,Comp1!$C:$C,0)),"No")</f>
        <v>Yes</v>
      </c>
      <c r="L17" s="14" t="str">
        <f>_xlfn.IFNA(+INDEX(Comp1!G:G,MATCH($B17,Comp1!$C:$C,0)),"No")</f>
        <v>Yes</v>
      </c>
      <c r="M17" s="14" t="str">
        <f>_xlfn.IFNA(+INDEX(Comp1!H:H,MATCH($B17,Comp1!$C:$C,0)),"No")</f>
        <v>Yes</v>
      </c>
      <c r="N17" s="14" t="str">
        <f>_xlfn.IFNA(+INDEX(Comp1!I:I,MATCH($B17,Comp1!$C:$C,0)),"No")</f>
        <v>Yes</v>
      </c>
      <c r="O17" s="14" t="str">
        <f>_xlfn.IFNA(+INDEX(Comp1!J:J,MATCH($B17,Comp1!$C:$C,0)),"No")</f>
        <v>Yes</v>
      </c>
      <c r="P17" s="14" t="str">
        <f>_xlfn.IFNA(+INDEX(Comp1!K:K,MATCH($B17,Comp1!$C:$C,0)),"No")</f>
        <v>Yes</v>
      </c>
      <c r="Q17" s="14" t="s">
        <v>36</v>
      </c>
      <c r="R17" s="14" t="s">
        <v>36</v>
      </c>
      <c r="S17" s="14" t="s">
        <v>36</v>
      </c>
      <c r="T17" s="14" t="s">
        <v>36</v>
      </c>
      <c r="U17" s="14">
        <v>0</v>
      </c>
      <c r="V17" s="263">
        <v>5.07</v>
      </c>
      <c r="W17" s="263">
        <v>5.07</v>
      </c>
      <c r="X17" s="263">
        <v>5.07</v>
      </c>
      <c r="Y17" s="263">
        <v>5.07</v>
      </c>
      <c r="Z17" s="263">
        <v>5.07</v>
      </c>
      <c r="AA17" s="263">
        <v>5.07</v>
      </c>
      <c r="AB17" s="263">
        <v>5.25</v>
      </c>
      <c r="AC17" s="263">
        <f>IF(Q17="yes",+INDEX('Final Comp Values'!$BH:$BH,MATCH('Monthy Targets'!$B17,'Final Comp Values'!$C:$C,0)),0)</f>
        <v>0</v>
      </c>
      <c r="AD17" s="263">
        <f>IF(R17="yes",+INDEX('Final Comp Values'!$BH:$BH,MATCH('Monthy Targets'!$B17,'Final Comp Values'!$C:$C,0)),0)</f>
        <v>0</v>
      </c>
      <c r="AE17" s="263">
        <f>IF(S17="yes",+INDEX('Final Comp Values'!$BL:$BL,MATCH('Monthy Targets'!$B17,'Final Comp Values'!$C:$C,0)),0)</f>
        <v>0</v>
      </c>
      <c r="AF17" s="263">
        <f>IF(T17="yes",+INDEX('Final Comp Values'!$BL:$BL,MATCH('Monthy Targets'!$B17,'Final Comp Values'!$C:$C,0)),0)</f>
        <v>0</v>
      </c>
      <c r="AG17" s="263">
        <f>IF(U17="yes",+INDEX('Final Comp Values'!$BL:$BL,MATCH('Monthy Targets'!$B17,'Final Comp Values'!$C:$C,0)),0)</f>
        <v>0</v>
      </c>
    </row>
    <row r="18" spans="1:33" x14ac:dyDescent="0.25">
      <c r="A18" s="579">
        <f>+FY2019_ALL_Targets!A18</f>
        <v>4615</v>
      </c>
      <c r="B18" s="62">
        <f>+FY2019_ALL_Targets!B18</f>
        <v>455523</v>
      </c>
      <c r="C18" s="62">
        <f>+FY2019_ALL_Targets!C18</f>
        <v>1028630</v>
      </c>
      <c r="D18" s="62">
        <f>+FY2019_ALL_Targets!D18</f>
        <v>1922081181</v>
      </c>
      <c r="E18" s="62"/>
      <c r="F18" s="62" t="str">
        <f>+FY2019_ALL_Targets!E18</f>
        <v>Bexar</v>
      </c>
      <c r="G18" s="62" t="str">
        <f>FY2019_ALL_Targets!J18</f>
        <v>Morningside Manor</v>
      </c>
      <c r="H18" s="62" t="str">
        <f>FY2019_ALL_Targets!K18</f>
        <v>Guadalupe County Hospital Board</v>
      </c>
      <c r="I18" s="62" t="str">
        <f>+FY2019_ALL_Targets!L18</f>
        <v>602 Babcock Road</v>
      </c>
      <c r="J18" s="14" t="str">
        <f>_xlfn.IFNA(+INDEX(Comp1!$E:$E,MATCH(B18,Comp1!$C:$C,0)),"No")</f>
        <v>Yes</v>
      </c>
      <c r="K18" s="14" t="str">
        <f>_xlfn.IFNA(+INDEX(Comp1!$F:$F,MATCH(B18,Comp1!$C:$C,0)),"No")</f>
        <v>Yes</v>
      </c>
      <c r="L18" s="14" t="str">
        <f>_xlfn.IFNA(+INDEX(Comp1!G:G,MATCH($B18,Comp1!$C:$C,0)),"No")</f>
        <v>Yes</v>
      </c>
      <c r="M18" s="14" t="str">
        <f>_xlfn.IFNA(+INDEX(Comp1!H:H,MATCH($B18,Comp1!$C:$C,0)),"No")</f>
        <v>Yes</v>
      </c>
      <c r="N18" s="14" t="str">
        <f>_xlfn.IFNA(+INDEX(Comp1!I:I,MATCH($B18,Comp1!$C:$C,0)),"No")</f>
        <v>Yes</v>
      </c>
      <c r="O18" s="14" t="str">
        <f>_xlfn.IFNA(+INDEX(Comp1!J:J,MATCH($B18,Comp1!$C:$C,0)),"No")</f>
        <v>Yes</v>
      </c>
      <c r="P18" s="14" t="str">
        <f>_xlfn.IFNA(+INDEX(Comp1!K:K,MATCH($B18,Comp1!$C:$C,0)),"No")</f>
        <v>Yes</v>
      </c>
      <c r="Q18" s="14" t="str">
        <f>_xlfn.IFNA(+INDEX(Comp1!L:L,MATCH($B18,Comp1!$C:$C,0)),"No")</f>
        <v>Yes</v>
      </c>
      <c r="R18" s="14" t="str">
        <f>_xlfn.IFNA(+INDEX(Comp1!M:M,MATCH($B18,Comp1!$C:$C,0)),"No")</f>
        <v>Yes</v>
      </c>
      <c r="S18" s="14" t="str">
        <f>_xlfn.IFNA(+INDEX(Comp1!N:N,MATCH($B18,Comp1!$C:$C,0)),"No")</f>
        <v>Yes</v>
      </c>
      <c r="T18" s="14" t="str">
        <f>_xlfn.IFNA(+INDEX(Comp1!O:O,MATCH($B18,Comp1!$C:$C,0)),"No")</f>
        <v>Yes</v>
      </c>
      <c r="U18" s="14" t="s">
        <v>35</v>
      </c>
      <c r="V18" s="263">
        <v>10.31</v>
      </c>
      <c r="W18" s="263">
        <v>10.31</v>
      </c>
      <c r="X18" s="263">
        <v>10.31</v>
      </c>
      <c r="Y18" s="263">
        <v>10.31</v>
      </c>
      <c r="Z18" s="263">
        <v>10.31</v>
      </c>
      <c r="AA18" s="263">
        <v>10.31</v>
      </c>
      <c r="AB18" s="263">
        <v>10.15</v>
      </c>
      <c r="AC18" s="263">
        <f>IF(Q18="yes",+INDEX('Final Comp Values'!$BH:$BH,MATCH('Monthy Targets'!$B18,'Final Comp Values'!$C:$C,0)),0)</f>
        <v>10.11</v>
      </c>
      <c r="AD18" s="263">
        <f>IF(R18="yes",+INDEX('Final Comp Values'!$BH:$BH,MATCH('Monthy Targets'!$B18,'Final Comp Values'!$C:$C,0)),0)</f>
        <v>10.11</v>
      </c>
      <c r="AE18" s="263">
        <f>IF(S18="yes",+INDEX('Final Comp Values'!$BL:$BL,MATCH('Monthy Targets'!$B18,'Final Comp Values'!$C:$C,0)),0)</f>
        <v>10.11</v>
      </c>
      <c r="AF18" s="263">
        <f>IF(T18="yes",+INDEX('Final Comp Values'!$BL:$BL,MATCH('Monthy Targets'!$B18,'Final Comp Values'!$C:$C,0)),0)</f>
        <v>10.11</v>
      </c>
      <c r="AG18" s="263">
        <f>IF(U18="yes",+INDEX('Final Comp Values'!$BL:$BL,MATCH('Monthy Targets'!$B18,'Final Comp Values'!$C:$C,0)),0)</f>
        <v>10.11</v>
      </c>
    </row>
    <row r="19" spans="1:33" x14ac:dyDescent="0.25">
      <c r="A19" s="579">
        <f>+FY2019_ALL_Targets!A19</f>
        <v>4758</v>
      </c>
      <c r="B19" s="62">
        <f>+FY2019_ALL_Targets!B19</f>
        <v>455528</v>
      </c>
      <c r="C19" s="62">
        <f>+FY2019_ALL_Targets!C19</f>
        <v>1026577</v>
      </c>
      <c r="D19" s="62">
        <f>+FY2019_ALL_Targets!D19</f>
        <v>1649391004</v>
      </c>
      <c r="E19" s="62"/>
      <c r="F19" s="62" t="str">
        <f>+FY2019_ALL_Targets!E19</f>
        <v>Hidalgo</v>
      </c>
      <c r="G19" s="62" t="str">
        <f>FY2019_ALL_Targets!J19</f>
        <v>Retama Manor Nursing Center / Laredo - West</v>
      </c>
      <c r="H19" s="62" t="str">
        <f>FY2019_ALL_Targets!K19</f>
        <v>Uvalde County Hospital Authority</v>
      </c>
      <c r="I19" s="62" t="str">
        <f>+FY2019_ALL_Targets!L19</f>
        <v>1200 East Lane St</v>
      </c>
      <c r="J19" s="14" t="str">
        <f>_xlfn.IFNA(+INDEX(Comp1!$E:$E,MATCH(B19,Comp1!$C:$C,0)),"No")</f>
        <v>Yes</v>
      </c>
      <c r="K19" s="14" t="str">
        <f>_xlfn.IFNA(+INDEX(Comp1!$F:$F,MATCH(B19,Comp1!$C:$C,0)),"No")</f>
        <v>Yes</v>
      </c>
      <c r="L19" s="14" t="str">
        <f>_xlfn.IFNA(+INDEX(Comp1!G:G,MATCH($B19,Comp1!$C:$C,0)),"No")</f>
        <v>Yes</v>
      </c>
      <c r="M19" s="14" t="str">
        <f>_xlfn.IFNA(+INDEX(Comp1!H:H,MATCH($B19,Comp1!$C:$C,0)),"No")</f>
        <v>Yes</v>
      </c>
      <c r="N19" s="14" t="str">
        <f>_xlfn.IFNA(+INDEX(Comp1!I:I,MATCH($B19,Comp1!$C:$C,0)),"No")</f>
        <v>Yes</v>
      </c>
      <c r="O19" s="14" t="str">
        <f>_xlfn.IFNA(+INDEX(Comp1!J:J,MATCH($B19,Comp1!$C:$C,0)),"No")</f>
        <v>Yes</v>
      </c>
      <c r="P19" s="14" t="str">
        <f>_xlfn.IFNA(+INDEX(Comp1!K:K,MATCH($B19,Comp1!$C:$C,0)),"No")</f>
        <v>Yes</v>
      </c>
      <c r="Q19" s="14" t="str">
        <f>_xlfn.IFNA(+INDEX(Comp1!L:L,MATCH($B19,Comp1!$C:$C,0)),"No")</f>
        <v>Yes</v>
      </c>
      <c r="R19" s="14" t="str">
        <f>_xlfn.IFNA(+INDEX(Comp1!M:M,MATCH($B19,Comp1!$C:$C,0)),"No")</f>
        <v>Yes</v>
      </c>
      <c r="S19" s="14" t="str">
        <f>_xlfn.IFNA(+INDEX(Comp1!N:N,MATCH($B19,Comp1!$C:$C,0)),"No")</f>
        <v>Yes</v>
      </c>
      <c r="T19" s="14" t="str">
        <f>_xlfn.IFNA(+INDEX(Comp1!O:O,MATCH($B19,Comp1!$C:$C,0)),"No")</f>
        <v>Yes</v>
      </c>
      <c r="U19" s="14" t="s">
        <v>35</v>
      </c>
      <c r="V19" s="263">
        <v>24.04</v>
      </c>
      <c r="W19" s="263">
        <v>24.04</v>
      </c>
      <c r="X19" s="263">
        <v>24.04</v>
      </c>
      <c r="Y19" s="263">
        <v>24.04</v>
      </c>
      <c r="Z19" s="263">
        <v>24.04</v>
      </c>
      <c r="AA19" s="263">
        <v>24.04</v>
      </c>
      <c r="AB19" s="263">
        <v>23.45</v>
      </c>
      <c r="AC19" s="263">
        <f>IF(Q19="yes",+INDEX('Final Comp Values'!$BH:$BH,MATCH('Monthy Targets'!$B19,'Final Comp Values'!$C:$C,0)),0)</f>
        <v>23.37</v>
      </c>
      <c r="AD19" s="263">
        <f>IF(R19="yes",+INDEX('Final Comp Values'!$BH:$BH,MATCH('Monthy Targets'!$B19,'Final Comp Values'!$C:$C,0)),0)</f>
        <v>23.37</v>
      </c>
      <c r="AE19" s="263">
        <f>IF(S19="yes",+INDEX('Final Comp Values'!$BL:$BL,MATCH('Monthy Targets'!$B19,'Final Comp Values'!$C:$C,0)),0)</f>
        <v>23.37</v>
      </c>
      <c r="AF19" s="263">
        <f>IF(T19="yes",+INDEX('Final Comp Values'!$BL:$BL,MATCH('Monthy Targets'!$B19,'Final Comp Values'!$C:$C,0)),0)</f>
        <v>23.37</v>
      </c>
      <c r="AG19" s="263">
        <f>IF(U19="yes",+INDEX('Final Comp Values'!$BL:$BL,MATCH('Monthy Targets'!$B19,'Final Comp Values'!$C:$C,0)),0)</f>
        <v>23.37</v>
      </c>
    </row>
    <row r="20" spans="1:33" x14ac:dyDescent="0.25">
      <c r="A20" s="579">
        <f>+FY2019_ALL_Targets!A20</f>
        <v>5192</v>
      </c>
      <c r="B20" s="62">
        <f>+FY2019_ALL_Targets!B20</f>
        <v>455532</v>
      </c>
      <c r="C20" s="62">
        <f>+FY2019_ALL_Targets!C20</f>
        <v>1028742</v>
      </c>
      <c r="D20" s="62">
        <f>+FY2019_ALL_Targets!D20</f>
        <v>1851720452</v>
      </c>
      <c r="E20" s="62"/>
      <c r="F20" s="62" t="str">
        <f>+FY2019_ALL_Targets!E20</f>
        <v>MRSA Northeast</v>
      </c>
      <c r="G20" s="62" t="str">
        <f>FY2019_ALL_Targets!J20</f>
        <v>PLEASANT SPRINGS HEALTHCARE CENTER</v>
      </c>
      <c r="H20" s="62" t="str">
        <f>FY2019_ALL_Targets!K20</f>
        <v>Fannin County Hospital Authority</v>
      </c>
      <c r="I20" s="62" t="str">
        <f>+FY2019_ALL_Targets!L20</f>
        <v>2003 N. Edwards Ave.</v>
      </c>
      <c r="J20" s="14" t="str">
        <f>_xlfn.IFNA(+INDEX(Comp1!$E:$E,MATCH(B20,Comp1!$C:$C,0)),"No")</f>
        <v>Yes</v>
      </c>
      <c r="K20" s="14" t="str">
        <f>_xlfn.IFNA(+INDEX(Comp1!$F:$F,MATCH(B20,Comp1!$C:$C,0)),"No")</f>
        <v>Yes</v>
      </c>
      <c r="L20" s="14" t="str">
        <f>_xlfn.IFNA(+INDEX(Comp1!G:G,MATCH($B20,Comp1!$C:$C,0)),"No")</f>
        <v>Yes</v>
      </c>
      <c r="M20" s="14" t="str">
        <f>_xlfn.IFNA(+INDEX(Comp1!H:H,MATCH($B20,Comp1!$C:$C,0)),"No")</f>
        <v>Yes</v>
      </c>
      <c r="N20" s="14" t="str">
        <f>_xlfn.IFNA(+INDEX(Comp1!I:I,MATCH($B20,Comp1!$C:$C,0)),"No")</f>
        <v>Yes</v>
      </c>
      <c r="O20" s="14" t="str">
        <f>_xlfn.IFNA(+INDEX(Comp1!J:J,MATCH($B20,Comp1!$C:$C,0)),"No")</f>
        <v>Yes</v>
      </c>
      <c r="P20" s="14" t="str">
        <f>_xlfn.IFNA(+INDEX(Comp1!K:K,MATCH($B20,Comp1!$C:$C,0)),"No")</f>
        <v>Yes</v>
      </c>
      <c r="Q20" s="14" t="str">
        <f>_xlfn.IFNA(+INDEX(Comp1!L:L,MATCH($B20,Comp1!$C:$C,0)),"No")</f>
        <v>Yes</v>
      </c>
      <c r="R20" s="14" t="str">
        <f>_xlfn.IFNA(+INDEX(Comp1!M:M,MATCH($B20,Comp1!$C:$C,0)),"No")</f>
        <v>Yes</v>
      </c>
      <c r="S20" s="14" t="str">
        <f>_xlfn.IFNA(+INDEX(Comp1!N:N,MATCH($B20,Comp1!$C:$C,0)),"No")</f>
        <v>Yes</v>
      </c>
      <c r="T20" s="14" t="str">
        <f>_xlfn.IFNA(+INDEX(Comp1!O:O,MATCH($B20,Comp1!$C:$C,0)),"No")</f>
        <v>Yes</v>
      </c>
      <c r="U20" s="14" t="s">
        <v>35</v>
      </c>
      <c r="V20" s="263">
        <v>5.87</v>
      </c>
      <c r="W20" s="263">
        <v>5.87</v>
      </c>
      <c r="X20" s="263">
        <v>5.87</v>
      </c>
      <c r="Y20" s="263">
        <v>5.87</v>
      </c>
      <c r="Z20" s="263">
        <v>5.87</v>
      </c>
      <c r="AA20" s="263">
        <v>5.87</v>
      </c>
      <c r="AB20" s="263">
        <v>6.08</v>
      </c>
      <c r="AC20" s="263">
        <f>IF(Q20="yes",+INDEX('Final Comp Values'!$BH:$BH,MATCH('Monthy Targets'!$B20,'Final Comp Values'!$C:$C,0)),0)</f>
        <v>6.06</v>
      </c>
      <c r="AD20" s="263">
        <f>IF(R20="yes",+INDEX('Final Comp Values'!$BH:$BH,MATCH('Monthy Targets'!$B20,'Final Comp Values'!$C:$C,0)),0)</f>
        <v>6.06</v>
      </c>
      <c r="AE20" s="263">
        <f>IF(S20="yes",+INDEX('Final Comp Values'!$BL:$BL,MATCH('Monthy Targets'!$B20,'Final Comp Values'!$C:$C,0)),0)</f>
        <v>6.06</v>
      </c>
      <c r="AF20" s="263">
        <f>IF(T20="yes",+INDEX('Final Comp Values'!$BL:$BL,MATCH('Monthy Targets'!$B20,'Final Comp Values'!$C:$C,0)),0)</f>
        <v>6.06</v>
      </c>
      <c r="AG20" s="263">
        <f>IF(U20="yes",+INDEX('Final Comp Values'!$BL:$BL,MATCH('Monthy Targets'!$B20,'Final Comp Values'!$C:$C,0)),0)</f>
        <v>6.06</v>
      </c>
    </row>
    <row r="21" spans="1:33" x14ac:dyDescent="0.25">
      <c r="A21" s="579">
        <f>+FY2019_ALL_Targets!A21</f>
        <v>4216</v>
      </c>
      <c r="B21" s="62">
        <f>+FY2019_ALL_Targets!B21</f>
        <v>455536</v>
      </c>
      <c r="C21" s="62">
        <f>+FY2019_ALL_Targets!C21</f>
        <v>1026657</v>
      </c>
      <c r="D21" s="62">
        <f>+FY2019_ALL_Targets!D21</f>
        <v>1528240975</v>
      </c>
      <c r="E21" s="62"/>
      <c r="F21" s="62" t="str">
        <f>+FY2019_ALL_Targets!E21</f>
        <v>MRSA West</v>
      </c>
      <c r="G21" s="62" t="str">
        <f>FY2019_ALL_Targets!J21</f>
        <v>Amistad Nursing and Rehabilitation Center</v>
      </c>
      <c r="H21" s="62" t="str">
        <f>FY2019_ALL_Targets!K21</f>
        <v>Val Verde County Hospital District</v>
      </c>
      <c r="I21" s="62" t="str">
        <f>+FY2019_ALL_Targets!L21</f>
        <v>200 Riverside Drive</v>
      </c>
      <c r="J21" s="14" t="str">
        <f>_xlfn.IFNA(+INDEX(Comp1!$E:$E,MATCH(B21,Comp1!$C:$C,0)),"No")</f>
        <v>Yes</v>
      </c>
      <c r="K21" s="14" t="str">
        <f>_xlfn.IFNA(+INDEX(Comp1!$F:$F,MATCH(B21,Comp1!$C:$C,0)),"No")</f>
        <v>Yes</v>
      </c>
      <c r="L21" s="14" t="str">
        <f>_xlfn.IFNA(+INDEX(Comp1!G:G,MATCH($B21,Comp1!$C:$C,0)),"No")</f>
        <v>Yes</v>
      </c>
      <c r="M21" s="14" t="str">
        <f>_xlfn.IFNA(+INDEX(Comp1!H:H,MATCH($B21,Comp1!$C:$C,0)),"No")</f>
        <v>Yes</v>
      </c>
      <c r="N21" s="14" t="str">
        <f>_xlfn.IFNA(+INDEX(Comp1!I:I,MATCH($B21,Comp1!$C:$C,0)),"No")</f>
        <v>Yes</v>
      </c>
      <c r="O21" s="14" t="str">
        <f>_xlfn.IFNA(+INDEX(Comp1!J:J,MATCH($B21,Comp1!$C:$C,0)),"No")</f>
        <v>Yes</v>
      </c>
      <c r="P21" s="14" t="str">
        <f>_xlfn.IFNA(+INDEX(Comp1!K:K,MATCH($B21,Comp1!$C:$C,0)),"No")</f>
        <v>Yes</v>
      </c>
      <c r="Q21" s="14" t="str">
        <f>_xlfn.IFNA(+INDEX(Comp1!L:L,MATCH($B21,Comp1!$C:$C,0)),"No")</f>
        <v>Yes</v>
      </c>
      <c r="R21" s="14" t="str">
        <f>_xlfn.IFNA(+INDEX(Comp1!M:M,MATCH($B21,Comp1!$C:$C,0)),"No")</f>
        <v>Yes</v>
      </c>
      <c r="S21" s="14" t="str">
        <f>_xlfn.IFNA(+INDEX(Comp1!N:N,MATCH($B21,Comp1!$C:$C,0)),"No")</f>
        <v>Yes</v>
      </c>
      <c r="T21" s="14" t="str">
        <f>_xlfn.IFNA(+INDEX(Comp1!O:O,MATCH($B21,Comp1!$C:$C,0)),"No")</f>
        <v>Yes</v>
      </c>
      <c r="U21" s="14" t="s">
        <v>35</v>
      </c>
      <c r="V21" s="263">
        <v>9.27</v>
      </c>
      <c r="W21" s="263">
        <v>9.27</v>
      </c>
      <c r="X21" s="263">
        <v>9.27</v>
      </c>
      <c r="Y21" s="263">
        <v>9.27</v>
      </c>
      <c r="Z21" s="263">
        <v>9.27</v>
      </c>
      <c r="AA21" s="263">
        <v>9.27</v>
      </c>
      <c r="AB21" s="263">
        <v>9.08</v>
      </c>
      <c r="AC21" s="263">
        <f>IF(Q21="yes",+INDEX('Final Comp Values'!$BH:$BH,MATCH('Monthy Targets'!$B21,'Final Comp Values'!$C:$C,0)),0)</f>
        <v>9.0399999999999991</v>
      </c>
      <c r="AD21" s="263">
        <f>IF(R21="yes",+INDEX('Final Comp Values'!$BH:$BH,MATCH('Monthy Targets'!$B21,'Final Comp Values'!$C:$C,0)),0)</f>
        <v>9.0399999999999991</v>
      </c>
      <c r="AE21" s="263">
        <f>IF(S21="yes",+INDEX('Final Comp Values'!$BL:$BL,MATCH('Monthy Targets'!$B21,'Final Comp Values'!$C:$C,0)),0)</f>
        <v>9.0399999999999991</v>
      </c>
      <c r="AF21" s="263">
        <f>IF(T21="yes",+INDEX('Final Comp Values'!$BL:$BL,MATCH('Monthy Targets'!$B21,'Final Comp Values'!$C:$C,0)),0)</f>
        <v>9.0399999999999991</v>
      </c>
      <c r="AG21" s="263">
        <f>IF(U21="yes",+INDEX('Final Comp Values'!$BL:$BL,MATCH('Monthy Targets'!$B21,'Final Comp Values'!$C:$C,0)),0)</f>
        <v>9.0399999999999991</v>
      </c>
    </row>
    <row r="22" spans="1:33" x14ac:dyDescent="0.25">
      <c r="A22" s="579">
        <f>+FY2019_ALL_Targets!A22</f>
        <v>4466</v>
      </c>
      <c r="B22" s="62">
        <f>+FY2019_ALL_Targets!B22</f>
        <v>455538</v>
      </c>
      <c r="C22" s="62">
        <f>+FY2019_ALL_Targets!C22</f>
        <v>1026515</v>
      </c>
      <c r="D22" s="62">
        <f>+FY2019_ALL_Targets!D22</f>
        <v>1659769420</v>
      </c>
      <c r="E22" s="62"/>
      <c r="F22" s="62" t="str">
        <f>+FY2019_ALL_Targets!E22</f>
        <v>Jefferson</v>
      </c>
      <c r="G22" s="62" t="str">
        <f>FY2019_ALL_Targets!J22</f>
        <v>Magnolia Manor</v>
      </c>
      <c r="H22" s="62" t="str">
        <f>FY2019_ALL_Targets!K22</f>
        <v>Tyler County Hospital District dba Magnolia Manor</v>
      </c>
      <c r="I22" s="62" t="str">
        <f>+FY2019_ALL_Targets!L22</f>
        <v>4400 Gulf Street</v>
      </c>
      <c r="J22" s="14" t="str">
        <f>_xlfn.IFNA(+INDEX(Comp1!$E:$E,MATCH(B22,Comp1!$C:$C,0)),"No")</f>
        <v>Yes</v>
      </c>
      <c r="K22" s="14" t="str">
        <f>_xlfn.IFNA(+INDEX(Comp1!$F:$F,MATCH(B22,Comp1!$C:$C,0)),"No")</f>
        <v>Yes</v>
      </c>
      <c r="L22" s="14" t="str">
        <f>_xlfn.IFNA(+INDEX(Comp1!G:G,MATCH($B22,Comp1!$C:$C,0)),"No")</f>
        <v>Yes</v>
      </c>
      <c r="M22" s="14" t="str">
        <f>_xlfn.IFNA(+INDEX(Comp1!H:H,MATCH($B22,Comp1!$C:$C,0)),"No")</f>
        <v>Yes</v>
      </c>
      <c r="N22" s="14" t="str">
        <f>_xlfn.IFNA(+INDEX(Comp1!I:I,MATCH($B22,Comp1!$C:$C,0)),"No")</f>
        <v>Yes</v>
      </c>
      <c r="O22" s="14" t="str">
        <f>_xlfn.IFNA(+INDEX(Comp1!J:J,MATCH($B22,Comp1!$C:$C,0)),"No")</f>
        <v>Yes</v>
      </c>
      <c r="P22" s="14" t="str">
        <f>_xlfn.IFNA(+INDEX(Comp1!K:K,MATCH($B22,Comp1!$C:$C,0)),"No")</f>
        <v>Yes</v>
      </c>
      <c r="Q22" s="14" t="str">
        <f>_xlfn.IFNA(+INDEX(Comp1!L:L,MATCH($B22,Comp1!$C:$C,0)),"No")</f>
        <v>Yes</v>
      </c>
      <c r="R22" s="14" t="str">
        <f>_xlfn.IFNA(+INDEX(Comp1!M:M,MATCH($B22,Comp1!$C:$C,0)),"No")</f>
        <v>Yes</v>
      </c>
      <c r="S22" s="14" t="str">
        <f>_xlfn.IFNA(+INDEX(Comp1!N:N,MATCH($B22,Comp1!$C:$C,0)),"No")</f>
        <v>Yes</v>
      </c>
      <c r="T22" s="14" t="str">
        <f>_xlfn.IFNA(+INDEX(Comp1!O:O,MATCH($B22,Comp1!$C:$C,0)),"No")</f>
        <v>Yes</v>
      </c>
      <c r="U22" s="14" t="s">
        <v>35</v>
      </c>
      <c r="V22" s="263">
        <v>23.95</v>
      </c>
      <c r="W22" s="263">
        <v>23.95</v>
      </c>
      <c r="X22" s="263">
        <v>23.95</v>
      </c>
      <c r="Y22" s="263">
        <v>23.95</v>
      </c>
      <c r="Z22" s="263">
        <v>23.95</v>
      </c>
      <c r="AA22" s="263">
        <v>23.95</v>
      </c>
      <c r="AB22" s="263">
        <v>25.3</v>
      </c>
      <c r="AC22" s="263">
        <f>IF(Q22="yes",+INDEX('Final Comp Values'!$BH:$BH,MATCH('Monthy Targets'!$B22,'Final Comp Values'!$C:$C,0)),0)</f>
        <v>25.21</v>
      </c>
      <c r="AD22" s="263">
        <f>IF(R22="yes",+INDEX('Final Comp Values'!$BH:$BH,MATCH('Monthy Targets'!$B22,'Final Comp Values'!$C:$C,0)),0)</f>
        <v>25.21</v>
      </c>
      <c r="AE22" s="263">
        <f>IF(S22="yes",+INDEX('Final Comp Values'!$BL:$BL,MATCH('Monthy Targets'!$B22,'Final Comp Values'!$C:$C,0)),0)</f>
        <v>25.21</v>
      </c>
      <c r="AF22" s="263">
        <f>IF(T22="yes",+INDEX('Final Comp Values'!$BL:$BL,MATCH('Monthy Targets'!$B22,'Final Comp Values'!$C:$C,0)),0)</f>
        <v>25.21</v>
      </c>
      <c r="AG22" s="263">
        <f>IF(U22="yes",+INDEX('Final Comp Values'!$BL:$BL,MATCH('Monthy Targets'!$B22,'Final Comp Values'!$C:$C,0)),0)</f>
        <v>25.21</v>
      </c>
    </row>
    <row r="23" spans="1:33" x14ac:dyDescent="0.25">
      <c r="A23" s="579">
        <f>+FY2019_ALL_Targets!A23</f>
        <v>4629</v>
      </c>
      <c r="B23" s="62">
        <f>+FY2019_ALL_Targets!B23</f>
        <v>455549</v>
      </c>
      <c r="C23" s="62">
        <f>+FY2019_ALL_Targets!C23</f>
        <v>1026664</v>
      </c>
      <c r="D23" s="62">
        <f>+FY2019_ALL_Targets!D23</f>
        <v>1851412290</v>
      </c>
      <c r="E23" s="62"/>
      <c r="F23" s="62" t="str">
        <f>+FY2019_ALL_Targets!E23</f>
        <v>Bexar</v>
      </c>
      <c r="G23" s="62" t="str">
        <f>FY2019_ALL_Targets!J23</f>
        <v>Retama Manor Nursing Center - Jourdanton</v>
      </c>
      <c r="H23" s="62" t="str">
        <f>FY2019_ALL_Targets!K23</f>
        <v>Dimmit Regional Hospital District</v>
      </c>
      <c r="I23" s="62" t="str">
        <f>+FY2019_ALL_Targets!L23</f>
        <v>1504 Oak Street</v>
      </c>
      <c r="J23" s="14" t="str">
        <f>_xlfn.IFNA(+INDEX(Comp1!$E:$E,MATCH(B23,Comp1!$C:$C,0)),"No")</f>
        <v>Yes</v>
      </c>
      <c r="K23" s="14" t="str">
        <f>_xlfn.IFNA(+INDEX(Comp1!$F:$F,MATCH(B23,Comp1!$C:$C,0)),"No")</f>
        <v>Yes</v>
      </c>
      <c r="L23" s="14" t="str">
        <f>_xlfn.IFNA(+INDEX(Comp1!G:G,MATCH($B23,Comp1!$C:$C,0)),"No")</f>
        <v>Yes</v>
      </c>
      <c r="M23" s="14" t="str">
        <f>_xlfn.IFNA(+INDEX(Comp1!H:H,MATCH($B23,Comp1!$C:$C,0)),"No")</f>
        <v>Yes</v>
      </c>
      <c r="N23" s="14" t="str">
        <f>_xlfn.IFNA(+INDEX(Comp1!I:I,MATCH($B23,Comp1!$C:$C,0)),"No")</f>
        <v>Yes</v>
      </c>
      <c r="O23" s="14" t="str">
        <f>_xlfn.IFNA(+INDEX(Comp1!J:J,MATCH($B23,Comp1!$C:$C,0)),"No")</f>
        <v>Yes</v>
      </c>
      <c r="P23" s="14" t="str">
        <f>_xlfn.IFNA(+INDEX(Comp1!K:K,MATCH($B23,Comp1!$C:$C,0)),"No")</f>
        <v>Yes</v>
      </c>
      <c r="Q23" s="14" t="str">
        <f>_xlfn.IFNA(+INDEX(Comp1!L:L,MATCH($B23,Comp1!$C:$C,0)),"No")</f>
        <v>Yes</v>
      </c>
      <c r="R23" s="14" t="str">
        <f>_xlfn.IFNA(+INDEX(Comp1!M:M,MATCH($B23,Comp1!$C:$C,0)),"No")</f>
        <v>Yes</v>
      </c>
      <c r="S23" s="14" t="str">
        <f>_xlfn.IFNA(+INDEX(Comp1!N:N,MATCH($B23,Comp1!$C:$C,0)),"No")</f>
        <v>Yes</v>
      </c>
      <c r="T23" s="14" t="str">
        <f>_xlfn.IFNA(+INDEX(Comp1!O:O,MATCH($B23,Comp1!$C:$C,0)),"No")</f>
        <v>Yes</v>
      </c>
      <c r="U23" s="14" t="s">
        <v>35</v>
      </c>
      <c r="V23" s="263">
        <v>6.35</v>
      </c>
      <c r="W23" s="263">
        <v>6.35</v>
      </c>
      <c r="X23" s="263">
        <v>6.35</v>
      </c>
      <c r="Y23" s="263">
        <v>6.35</v>
      </c>
      <c r="Z23" s="263">
        <v>6.35</v>
      </c>
      <c r="AA23" s="263">
        <v>6.35</v>
      </c>
      <c r="AB23" s="263">
        <v>6.25</v>
      </c>
      <c r="AC23" s="263">
        <f>IF(Q23="yes",+INDEX('Final Comp Values'!$BH:$BH,MATCH('Monthy Targets'!$B23,'Final Comp Values'!$C:$C,0)),0)</f>
        <v>6.23</v>
      </c>
      <c r="AD23" s="263">
        <f>IF(R23="yes",+INDEX('Final Comp Values'!$BH:$BH,MATCH('Monthy Targets'!$B23,'Final Comp Values'!$C:$C,0)),0)</f>
        <v>6.23</v>
      </c>
      <c r="AE23" s="263">
        <f>IF(S23="yes",+INDEX('Final Comp Values'!$BL:$BL,MATCH('Monthy Targets'!$B23,'Final Comp Values'!$C:$C,0)),0)</f>
        <v>6.23</v>
      </c>
      <c r="AF23" s="263">
        <f>IF(T23="yes",+INDEX('Final Comp Values'!$BL:$BL,MATCH('Monthy Targets'!$B23,'Final Comp Values'!$C:$C,0)),0)</f>
        <v>6.23</v>
      </c>
      <c r="AG23" s="263">
        <f>IF(U23="yes",+INDEX('Final Comp Values'!$BL:$BL,MATCH('Monthy Targets'!$B23,'Final Comp Values'!$C:$C,0)),0)</f>
        <v>6.23</v>
      </c>
    </row>
    <row r="24" spans="1:33" x14ac:dyDescent="0.25">
      <c r="A24" s="579">
        <f>+FY2019_ALL_Targets!A24</f>
        <v>4450</v>
      </c>
      <c r="B24" s="62">
        <f>+FY2019_ALL_Targets!B24</f>
        <v>455551</v>
      </c>
      <c r="C24" s="62">
        <f>+FY2019_ALL_Targets!C24</f>
        <v>1026308</v>
      </c>
      <c r="D24" s="62">
        <f>+FY2019_ALL_Targets!D24</f>
        <v>1285762286</v>
      </c>
      <c r="E24" s="62"/>
      <c r="F24" s="62" t="str">
        <f>+FY2019_ALL_Targets!E24</f>
        <v>Lubbock</v>
      </c>
      <c r="G24" s="62" t="str">
        <f>FY2019_ALL_Targets!J24</f>
        <v>Plainview Healthcare Center</v>
      </c>
      <c r="H24" s="62" t="str">
        <f>FY2019_ALL_Targets!K24</f>
        <v>Stratford Hospital District</v>
      </c>
      <c r="I24" s="62" t="str">
        <f>+FY2019_ALL_Targets!L24</f>
        <v>2510 W. 24th St.</v>
      </c>
      <c r="J24" s="14" t="str">
        <f>_xlfn.IFNA(+INDEX(Comp1!$E:$E,MATCH(B24,Comp1!$C:$C,0)),"No")</f>
        <v>Yes</v>
      </c>
      <c r="K24" s="14" t="str">
        <f>_xlfn.IFNA(+INDEX(Comp1!$F:$F,MATCH(B24,Comp1!$C:$C,0)),"No")</f>
        <v>Yes</v>
      </c>
      <c r="L24" s="14" t="str">
        <f>_xlfn.IFNA(+INDEX(Comp1!G:G,MATCH($B24,Comp1!$C:$C,0)),"No")</f>
        <v>Yes</v>
      </c>
      <c r="M24" s="14" t="str">
        <f>_xlfn.IFNA(+INDEX(Comp1!H:H,MATCH($B24,Comp1!$C:$C,0)),"No")</f>
        <v>Yes</v>
      </c>
      <c r="N24" s="14" t="str">
        <f>_xlfn.IFNA(+INDEX(Comp1!I:I,MATCH($B24,Comp1!$C:$C,0)),"No")</f>
        <v>Yes</v>
      </c>
      <c r="O24" s="14" t="str">
        <f>_xlfn.IFNA(+INDEX(Comp1!J:J,MATCH($B24,Comp1!$C:$C,0)),"No")</f>
        <v>Yes</v>
      </c>
      <c r="P24" s="14" t="str">
        <f>_xlfn.IFNA(+INDEX(Comp1!K:K,MATCH($B24,Comp1!$C:$C,0)),"No")</f>
        <v>Yes</v>
      </c>
      <c r="Q24" s="14" t="str">
        <f>_xlfn.IFNA(+INDEX(Comp1!L:L,MATCH($B24,Comp1!$C:$C,0)),"No")</f>
        <v>Yes</v>
      </c>
      <c r="R24" s="14" t="str">
        <f>_xlfn.IFNA(+INDEX(Comp1!M:M,MATCH($B24,Comp1!$C:$C,0)),"No")</f>
        <v>Yes</v>
      </c>
      <c r="S24" s="14" t="str">
        <f>_xlfn.IFNA(+INDEX(Comp1!N:N,MATCH($B24,Comp1!$C:$C,0)),"No")</f>
        <v>Yes</v>
      </c>
      <c r="T24" s="14" t="str">
        <f>_xlfn.IFNA(+INDEX(Comp1!O:O,MATCH($B24,Comp1!$C:$C,0)),"No")</f>
        <v>Yes</v>
      </c>
      <c r="U24" s="14" t="s">
        <v>35</v>
      </c>
      <c r="V24" s="263">
        <v>10.11</v>
      </c>
      <c r="W24" s="263">
        <v>10.11</v>
      </c>
      <c r="X24" s="263">
        <v>10.11</v>
      </c>
      <c r="Y24" s="263">
        <v>10.11</v>
      </c>
      <c r="Z24" s="263">
        <v>10.11</v>
      </c>
      <c r="AA24" s="263">
        <v>10.11</v>
      </c>
      <c r="AB24" s="263">
        <v>10.26</v>
      </c>
      <c r="AC24" s="263">
        <f>IF(Q24="yes",+INDEX('Final Comp Values'!$BH:$BH,MATCH('Monthy Targets'!$B24,'Final Comp Values'!$C:$C,0)),0)</f>
        <v>10.220000000000001</v>
      </c>
      <c r="AD24" s="263">
        <f>IF(R24="yes",+INDEX('Final Comp Values'!$BH:$BH,MATCH('Monthy Targets'!$B24,'Final Comp Values'!$C:$C,0)),0)</f>
        <v>10.220000000000001</v>
      </c>
      <c r="AE24" s="263">
        <f>IF(S24="yes",+INDEX('Final Comp Values'!$BL:$BL,MATCH('Monthy Targets'!$B24,'Final Comp Values'!$C:$C,0)),0)</f>
        <v>10.220000000000001</v>
      </c>
      <c r="AF24" s="263">
        <f>IF(T24="yes",+INDEX('Final Comp Values'!$BL:$BL,MATCH('Monthy Targets'!$B24,'Final Comp Values'!$C:$C,0)),0)</f>
        <v>10.220000000000001</v>
      </c>
      <c r="AG24" s="263">
        <f>IF(U24="yes",+INDEX('Final Comp Values'!$BL:$BL,MATCH('Monthy Targets'!$B24,'Final Comp Values'!$C:$C,0)),0)</f>
        <v>10.220000000000001</v>
      </c>
    </row>
    <row r="25" spans="1:33" x14ac:dyDescent="0.25">
      <c r="A25" s="579">
        <f>+FY2019_ALL_Targets!A25</f>
        <v>4574</v>
      </c>
      <c r="B25" s="62">
        <f>+FY2019_ALL_Targets!B25</f>
        <v>455554</v>
      </c>
      <c r="C25" s="62">
        <f>+FY2019_ALL_Targets!C25</f>
        <v>1025709</v>
      </c>
      <c r="D25" s="62">
        <f>+FY2019_ALL_Targets!D25</f>
        <v>1891118501</v>
      </c>
      <c r="E25" s="62"/>
      <c r="F25" s="62" t="str">
        <f>+FY2019_ALL_Targets!E25</f>
        <v>MRSA Central</v>
      </c>
      <c r="G25" s="62" t="str">
        <f>FY2019_ALL_Targets!J25</f>
        <v>Westview Manor &amp; Rehabilitation Center</v>
      </c>
      <c r="H25" s="62" t="str">
        <f>FY2019_ALL_Targets!K25</f>
        <v>Coryell County Memorial Hospital Authority</v>
      </c>
      <c r="I25" s="62" t="str">
        <f>+FY2019_ALL_Targets!L25</f>
        <v>414 Johnson Drive</v>
      </c>
      <c r="J25" s="14" t="str">
        <f>_xlfn.IFNA(+INDEX(Comp1!$E:$E,MATCH(B25,Comp1!$C:$C,0)),"No")</f>
        <v>Yes</v>
      </c>
      <c r="K25" s="14" t="str">
        <f>_xlfn.IFNA(+INDEX(Comp1!$F:$F,MATCH(B25,Comp1!$C:$C,0)),"No")</f>
        <v>Yes</v>
      </c>
      <c r="L25" s="14" t="str">
        <f>_xlfn.IFNA(+INDEX(Comp1!G:G,MATCH($B25,Comp1!$C:$C,0)),"No")</f>
        <v>Yes</v>
      </c>
      <c r="M25" s="14" t="str">
        <f>_xlfn.IFNA(+INDEX(Comp1!H:H,MATCH($B25,Comp1!$C:$C,0)),"No")</f>
        <v>Yes</v>
      </c>
      <c r="N25" s="14" t="str">
        <f>_xlfn.IFNA(+INDEX(Comp1!I:I,MATCH($B25,Comp1!$C:$C,0)),"No")</f>
        <v>Yes</v>
      </c>
      <c r="O25" s="14" t="str">
        <f>_xlfn.IFNA(+INDEX(Comp1!J:J,MATCH($B25,Comp1!$C:$C,0)),"No")</f>
        <v>Yes</v>
      </c>
      <c r="P25" s="14" t="str">
        <f>_xlfn.IFNA(+INDEX(Comp1!K:K,MATCH($B25,Comp1!$C:$C,0)),"No")</f>
        <v>Yes</v>
      </c>
      <c r="Q25" s="14" t="str">
        <f>_xlfn.IFNA(+INDEX(Comp1!L:L,MATCH($B25,Comp1!$C:$C,0)),"No")</f>
        <v>Yes</v>
      </c>
      <c r="R25" s="14" t="str">
        <f>_xlfn.IFNA(+INDEX(Comp1!M:M,MATCH($B25,Comp1!$C:$C,0)),"No")</f>
        <v>Yes</v>
      </c>
      <c r="S25" s="14" t="str">
        <f>_xlfn.IFNA(+INDEX(Comp1!N:N,MATCH($B25,Comp1!$C:$C,0)),"No")</f>
        <v>Yes</v>
      </c>
      <c r="T25" s="14" t="str">
        <f>_xlfn.IFNA(+INDEX(Comp1!O:O,MATCH($B25,Comp1!$C:$C,0)),"No")</f>
        <v>Yes</v>
      </c>
      <c r="U25" s="14" t="s">
        <v>35</v>
      </c>
      <c r="V25" s="263">
        <v>10.88</v>
      </c>
      <c r="W25" s="263">
        <v>10.88</v>
      </c>
      <c r="X25" s="263">
        <v>10.88</v>
      </c>
      <c r="Y25" s="263">
        <v>10.88</v>
      </c>
      <c r="Z25" s="263">
        <v>10.88</v>
      </c>
      <c r="AA25" s="263">
        <v>10.88</v>
      </c>
      <c r="AB25" s="263">
        <v>10.94</v>
      </c>
      <c r="AC25" s="263">
        <f>IF(Q25="yes",+INDEX('Final Comp Values'!$BH:$BH,MATCH('Monthy Targets'!$B25,'Final Comp Values'!$C:$C,0)),0)</f>
        <v>10.91</v>
      </c>
      <c r="AD25" s="263">
        <f>IF(R25="yes",+INDEX('Final Comp Values'!$BH:$BH,MATCH('Monthy Targets'!$B25,'Final Comp Values'!$C:$C,0)),0)</f>
        <v>10.91</v>
      </c>
      <c r="AE25" s="263">
        <f>IF(S25="yes",+INDEX('Final Comp Values'!$BL:$BL,MATCH('Monthy Targets'!$B25,'Final Comp Values'!$C:$C,0)),0)</f>
        <v>10.91</v>
      </c>
      <c r="AF25" s="263">
        <f>IF(T25="yes",+INDEX('Final Comp Values'!$BL:$BL,MATCH('Monthy Targets'!$B25,'Final Comp Values'!$C:$C,0)),0)</f>
        <v>10.91</v>
      </c>
      <c r="AG25" s="263">
        <f>IF(U25="yes",+INDEX('Final Comp Values'!$BL:$BL,MATCH('Monthy Targets'!$B25,'Final Comp Values'!$C:$C,0)),0)</f>
        <v>10.91</v>
      </c>
    </row>
    <row r="26" spans="1:33" x14ac:dyDescent="0.25">
      <c r="A26" s="579">
        <f>+FY2019_ALL_Targets!A26</f>
        <v>4896</v>
      </c>
      <c r="B26" s="62">
        <f>+FY2019_ALL_Targets!B26</f>
        <v>455555</v>
      </c>
      <c r="C26" s="62">
        <f>+FY2019_ALL_Targets!C26</f>
        <v>1026248</v>
      </c>
      <c r="D26" s="62">
        <f>+FY2019_ALL_Targets!D26</f>
        <v>1629021803</v>
      </c>
      <c r="E26" s="62"/>
      <c r="F26" s="62" t="str">
        <f>+FY2019_ALL_Targets!E26</f>
        <v>MRSA West</v>
      </c>
      <c r="G26" s="62" t="str">
        <f>FY2019_ALL_Targets!J26</f>
        <v>Garden Terrace Healthcare Center</v>
      </c>
      <c r="H26" s="62" t="str">
        <f>FY2019_ALL_Targets!K26</f>
        <v>County of Throckmorton</v>
      </c>
      <c r="I26" s="62" t="str">
        <f>+FY2019_ALL_Targets!L26</f>
        <v>1224 Corvadura St.</v>
      </c>
      <c r="J26" s="14" t="str">
        <f>_xlfn.IFNA(+INDEX(Comp1!$E:$E,MATCH(B26,Comp1!$C:$C,0)),"No")</f>
        <v>Yes</v>
      </c>
      <c r="K26" s="14" t="str">
        <f>_xlfn.IFNA(+INDEX(Comp1!$F:$F,MATCH(B26,Comp1!$C:$C,0)),"No")</f>
        <v>Yes</v>
      </c>
      <c r="L26" s="14" t="str">
        <f>_xlfn.IFNA(+INDEX(Comp1!G:G,MATCH($B26,Comp1!$C:$C,0)),"No")</f>
        <v>Yes</v>
      </c>
      <c r="M26" s="14" t="str">
        <f>_xlfn.IFNA(+INDEX(Comp1!H:H,MATCH($B26,Comp1!$C:$C,0)),"No")</f>
        <v>Yes</v>
      </c>
      <c r="N26" s="14" t="str">
        <f>_xlfn.IFNA(+INDEX(Comp1!I:I,MATCH($B26,Comp1!$C:$C,0)),"No")</f>
        <v>Yes</v>
      </c>
      <c r="O26" s="14" t="str">
        <f>_xlfn.IFNA(+INDEX(Comp1!J:J,MATCH($B26,Comp1!$C:$C,0)),"No")</f>
        <v>Yes</v>
      </c>
      <c r="P26" s="14" t="str">
        <f>_xlfn.IFNA(+INDEX(Comp1!K:K,MATCH($B26,Comp1!$C:$C,0)),"No")</f>
        <v>Yes</v>
      </c>
      <c r="Q26" s="14" t="str">
        <f>_xlfn.IFNA(+INDEX(Comp1!L:L,MATCH($B26,Comp1!$C:$C,0)),"No")</f>
        <v>Yes</v>
      </c>
      <c r="R26" s="14" t="str">
        <f>_xlfn.IFNA(+INDEX(Comp1!M:M,MATCH($B26,Comp1!$C:$C,0)),"No")</f>
        <v>Yes</v>
      </c>
      <c r="S26" s="14" t="str">
        <f>_xlfn.IFNA(+INDEX(Comp1!N:N,MATCH($B26,Comp1!$C:$C,0)),"No")</f>
        <v>Yes</v>
      </c>
      <c r="T26" s="14" t="str">
        <f>_xlfn.IFNA(+INDEX(Comp1!O:O,MATCH($B26,Comp1!$C:$C,0)),"No")</f>
        <v>Yes</v>
      </c>
      <c r="U26" s="14" t="s">
        <v>35</v>
      </c>
      <c r="V26" s="263">
        <v>1.18</v>
      </c>
      <c r="W26" s="263">
        <v>1.18</v>
      </c>
      <c r="X26" s="263">
        <v>1.18</v>
      </c>
      <c r="Y26" s="263">
        <v>1.18</v>
      </c>
      <c r="Z26" s="263">
        <v>1.18</v>
      </c>
      <c r="AA26" s="263">
        <v>1.18</v>
      </c>
      <c r="AB26" s="263">
        <v>1.1599999999999999</v>
      </c>
      <c r="AC26" s="263">
        <f>IF(Q26="yes",+INDEX('Final Comp Values'!$BH:$BH,MATCH('Monthy Targets'!$B26,'Final Comp Values'!$C:$C,0)),0)</f>
        <v>1.1599999999999999</v>
      </c>
      <c r="AD26" s="263">
        <f>IF(R26="yes",+INDEX('Final Comp Values'!$BH:$BH,MATCH('Monthy Targets'!$B26,'Final Comp Values'!$C:$C,0)),0)</f>
        <v>1.1599999999999999</v>
      </c>
      <c r="AE26" s="263">
        <f>IF(S26="yes",+INDEX('Final Comp Values'!$BL:$BL,MATCH('Monthy Targets'!$B26,'Final Comp Values'!$C:$C,0)),0)</f>
        <v>1.1599999999999999</v>
      </c>
      <c r="AF26" s="263">
        <f>IF(T26="yes",+INDEX('Final Comp Values'!$BL:$BL,MATCH('Monthy Targets'!$B26,'Final Comp Values'!$C:$C,0)),0)</f>
        <v>1.1599999999999999</v>
      </c>
      <c r="AG26" s="263">
        <f>IF(U26="yes",+INDEX('Final Comp Values'!$BL:$BL,MATCH('Monthy Targets'!$B26,'Final Comp Values'!$C:$C,0)),0)</f>
        <v>1.1599999999999999</v>
      </c>
    </row>
    <row r="27" spans="1:33" x14ac:dyDescent="0.25">
      <c r="A27" s="579">
        <f>+FY2019_ALL_Targets!A27</f>
        <v>5179</v>
      </c>
      <c r="B27" s="62">
        <f>+FY2019_ALL_Targets!B27</f>
        <v>455560</v>
      </c>
      <c r="C27" s="62">
        <f>+FY2019_ALL_Targets!C27</f>
        <v>1017864</v>
      </c>
      <c r="D27" s="62">
        <f>+FY2019_ALL_Targets!D27</f>
        <v>1154657583</v>
      </c>
      <c r="E27" s="62"/>
      <c r="F27" s="62" t="str">
        <f>+FY2019_ALL_Targets!E27</f>
        <v>Hidalgo</v>
      </c>
      <c r="G27" s="62" t="str">
        <f>FY2019_ALL_Targets!J27</f>
        <v>McAllen Nursing Center</v>
      </c>
      <c r="H27" s="62" t="str">
        <f>FY2019_ALL_Targets!K27</f>
        <v>McAllen SNF LLC</v>
      </c>
      <c r="I27" s="62" t="str">
        <f>+FY2019_ALL_Targets!L27</f>
        <v>600 N. Cynthia St.</v>
      </c>
      <c r="J27" s="14" t="str">
        <f>_xlfn.IFNA(+INDEX(Comp1!$E:$E,MATCH(B27,Comp1!$C:$C,0)),"No")</f>
        <v>No</v>
      </c>
      <c r="K27" s="14" t="str">
        <f>_xlfn.IFNA(+INDEX(Comp1!$F:$F,MATCH(B27,Comp1!$C:$C,0)),"No")</f>
        <v>No</v>
      </c>
      <c r="L27" s="14" t="str">
        <f>_xlfn.IFNA(+INDEX(Comp1!G:G,MATCH($B27,Comp1!$C:$C,0)),"No")</f>
        <v>No</v>
      </c>
      <c r="M27" s="14" t="str">
        <f>_xlfn.IFNA(+INDEX(Comp1!H:H,MATCH($B27,Comp1!$C:$C,0)),"No")</f>
        <v>No</v>
      </c>
      <c r="N27" s="14" t="str">
        <f>_xlfn.IFNA(+INDEX(Comp1!I:I,MATCH($B27,Comp1!$C:$C,0)),"No")</f>
        <v>No</v>
      </c>
      <c r="O27" s="14" t="str">
        <f>_xlfn.IFNA(+INDEX(Comp1!J:J,MATCH($B27,Comp1!$C:$C,0)),"No")</f>
        <v>No</v>
      </c>
      <c r="P27" s="14" t="str">
        <f>_xlfn.IFNA(+INDEX(Comp1!K:K,MATCH($B27,Comp1!$C:$C,0)),"No")</f>
        <v>No</v>
      </c>
      <c r="Q27" s="14" t="str">
        <f>_xlfn.IFNA(+INDEX(Comp1!L:L,MATCH($B27,Comp1!$C:$C,0)),"No")</f>
        <v>No</v>
      </c>
      <c r="R27" s="14" t="str">
        <f>_xlfn.IFNA(+INDEX(Comp1!M:M,MATCH($B27,Comp1!$C:$C,0)),"No")</f>
        <v>No</v>
      </c>
      <c r="S27" s="14" t="str">
        <f>_xlfn.IFNA(+INDEX(Comp1!N:N,MATCH($B27,Comp1!$C:$C,0)),"No")</f>
        <v>No</v>
      </c>
      <c r="T27" s="14" t="str">
        <f>_xlfn.IFNA(+INDEX(Comp1!O:O,MATCH($B27,Comp1!$C:$C,0)),"No")</f>
        <v>No</v>
      </c>
      <c r="U27" s="14">
        <v>0</v>
      </c>
      <c r="V27" s="263">
        <v>0</v>
      </c>
      <c r="W27" s="263">
        <v>0</v>
      </c>
      <c r="X27" s="263">
        <v>0</v>
      </c>
      <c r="Y27" s="263">
        <v>0</v>
      </c>
      <c r="Z27" s="263">
        <v>0</v>
      </c>
      <c r="AA27" s="263">
        <v>0</v>
      </c>
      <c r="AB27" s="263">
        <v>0</v>
      </c>
      <c r="AC27" s="263">
        <f>IF(Q27="yes",+INDEX('Final Comp Values'!$BH:$BH,MATCH('Monthy Targets'!$B27,'Final Comp Values'!$C:$C,0)),0)</f>
        <v>0</v>
      </c>
      <c r="AD27" s="263">
        <f>IF(R27="yes",+INDEX('Final Comp Values'!$BH:$BH,MATCH('Monthy Targets'!$B27,'Final Comp Values'!$C:$C,0)),0)</f>
        <v>0</v>
      </c>
      <c r="AE27" s="263">
        <f>IF(S27="yes",+INDEX('Final Comp Values'!$BL:$BL,MATCH('Monthy Targets'!$B27,'Final Comp Values'!$C:$C,0)),0)</f>
        <v>0</v>
      </c>
      <c r="AF27" s="263">
        <f>IF(T27="yes",+INDEX('Final Comp Values'!$BL:$BL,MATCH('Monthy Targets'!$B27,'Final Comp Values'!$C:$C,0)),0)</f>
        <v>0</v>
      </c>
      <c r="AG27" s="263">
        <f>IF(U27="yes",+INDEX('Final Comp Values'!$BL:$BL,MATCH('Monthy Targets'!$B27,'Final Comp Values'!$C:$C,0)),0)</f>
        <v>0</v>
      </c>
    </row>
    <row r="28" spans="1:33" x14ac:dyDescent="0.25">
      <c r="A28" s="579">
        <f>+FY2019_ALL_Targets!A28</f>
        <v>5129</v>
      </c>
      <c r="B28" s="62">
        <f>+FY2019_ALL_Targets!B28</f>
        <v>455569</v>
      </c>
      <c r="C28" s="62">
        <f>+FY2019_ALL_Targets!C28</f>
        <v>1028781</v>
      </c>
      <c r="D28" s="62">
        <f>+FY2019_ALL_Targets!D28</f>
        <v>1871981019</v>
      </c>
      <c r="E28" s="62"/>
      <c r="F28" s="62" t="str">
        <f>+FY2019_ALL_Targets!E28</f>
        <v>MRSA Northeast</v>
      </c>
      <c r="G28" s="62" t="str">
        <f>FY2019_ALL_Targets!J28</f>
        <v>Heritage at Longview Healthcare Center</v>
      </c>
      <c r="H28" s="62" t="str">
        <f>FY2019_ALL_Targets!K28</f>
        <v>Nacogdoches County Hospital District</v>
      </c>
      <c r="I28" s="62" t="str">
        <f>+FY2019_ALL_Targets!L28</f>
        <v>112 Ruthlynn Drive</v>
      </c>
      <c r="J28" s="14" t="str">
        <f>_xlfn.IFNA(+INDEX(Comp1!$E:$E,MATCH(B28,Comp1!$C:$C,0)),"No")</f>
        <v>Yes</v>
      </c>
      <c r="K28" s="14" t="str">
        <f>_xlfn.IFNA(+INDEX(Comp1!$F:$F,MATCH(B28,Comp1!$C:$C,0)),"No")</f>
        <v>Yes</v>
      </c>
      <c r="L28" s="14" t="str">
        <f>_xlfn.IFNA(+INDEX(Comp1!G:G,MATCH($B28,Comp1!$C:$C,0)),"No")</f>
        <v>Yes</v>
      </c>
      <c r="M28" s="14" t="str">
        <f>_xlfn.IFNA(+INDEX(Comp1!H:H,MATCH($B28,Comp1!$C:$C,0)),"No")</f>
        <v>Yes</v>
      </c>
      <c r="N28" s="14" t="str">
        <f>_xlfn.IFNA(+INDEX(Comp1!I:I,MATCH($B28,Comp1!$C:$C,0)),"No")</f>
        <v>Yes</v>
      </c>
      <c r="O28" s="14" t="str">
        <f>_xlfn.IFNA(+INDEX(Comp1!J:J,MATCH($B28,Comp1!$C:$C,0)),"No")</f>
        <v>Yes</v>
      </c>
      <c r="P28" s="14" t="str">
        <f>_xlfn.IFNA(+INDEX(Comp1!K:K,MATCH($B28,Comp1!$C:$C,0)),"No")</f>
        <v>No</v>
      </c>
      <c r="Q28" s="14" t="str">
        <f>_xlfn.IFNA(+INDEX(Comp1!L:L,MATCH($B28,Comp1!$C:$C,0)),"No")</f>
        <v>No</v>
      </c>
      <c r="R28" s="14" t="str">
        <f>_xlfn.IFNA(+INDEX(Comp1!M:M,MATCH($B28,Comp1!$C:$C,0)),"No")</f>
        <v>No</v>
      </c>
      <c r="S28" s="14" t="str">
        <f>_xlfn.IFNA(+INDEX(Comp1!N:N,MATCH($B28,Comp1!$C:$C,0)),"No")</f>
        <v>No</v>
      </c>
      <c r="T28" s="14" t="str">
        <f>_xlfn.IFNA(+INDEX(Comp1!O:O,MATCH($B28,Comp1!$C:$C,0)),"No")</f>
        <v>No</v>
      </c>
      <c r="U28" s="14" t="s">
        <v>36</v>
      </c>
      <c r="V28" s="263">
        <v>6.17</v>
      </c>
      <c r="W28" s="263">
        <v>6.17</v>
      </c>
      <c r="X28" s="263">
        <v>6.17</v>
      </c>
      <c r="Y28" s="263">
        <v>6.17</v>
      </c>
      <c r="Z28" s="263">
        <v>6.17</v>
      </c>
      <c r="AA28" s="263">
        <v>6.17</v>
      </c>
      <c r="AB28" s="263">
        <v>0</v>
      </c>
      <c r="AC28" s="263">
        <f>IF(Q28="yes",+INDEX('Final Comp Values'!$BH:$BH,MATCH('Monthy Targets'!$B28,'Final Comp Values'!$C:$C,0)),0)</f>
        <v>0</v>
      </c>
      <c r="AD28" s="263">
        <f>IF(R28="yes",+INDEX('Final Comp Values'!$BH:$BH,MATCH('Monthy Targets'!$B28,'Final Comp Values'!$C:$C,0)),0)</f>
        <v>0</v>
      </c>
      <c r="AE28" s="263">
        <f>IF(S28="yes",+INDEX('Final Comp Values'!$BL:$BL,MATCH('Monthy Targets'!$B28,'Final Comp Values'!$C:$C,0)),0)</f>
        <v>0</v>
      </c>
      <c r="AF28" s="263">
        <f>IF(T28="yes",+INDEX('Final Comp Values'!$BL:$BL,MATCH('Monthy Targets'!$B28,'Final Comp Values'!$C:$C,0)),0)</f>
        <v>0</v>
      </c>
      <c r="AG28" s="263">
        <f>IF(U28="yes",+INDEX('Final Comp Values'!$BL:$BL,MATCH('Monthy Targets'!$B28,'Final Comp Values'!$C:$C,0)),0)</f>
        <v>0</v>
      </c>
    </row>
    <row r="29" spans="1:33" x14ac:dyDescent="0.25">
      <c r="A29" s="579">
        <f>+FY2019_ALL_Targets!A29</f>
        <v>4960</v>
      </c>
      <c r="B29" s="62">
        <f>+FY2019_ALL_Targets!B29</f>
        <v>455572</v>
      </c>
      <c r="C29" s="62">
        <f>+FY2019_ALL_Targets!C29</f>
        <v>1026240</v>
      </c>
      <c r="D29" s="62">
        <f>+FY2019_ALL_Targets!D29</f>
        <v>1598164881</v>
      </c>
      <c r="E29" s="62"/>
      <c r="F29" s="62" t="str">
        <f>+FY2019_ALL_Targets!E29</f>
        <v>Tarrant</v>
      </c>
      <c r="G29" s="62" t="str">
        <f>FY2019_ALL_Targets!J29</f>
        <v>Wedgewood Nursing Home</v>
      </c>
      <c r="H29" s="62" t="str">
        <f>FY2019_ALL_Targets!K29</f>
        <v>Palo Pinto County Hospital District</v>
      </c>
      <c r="I29" s="62" t="str">
        <f>+FY2019_ALL_Targets!L29</f>
        <v>6621 Dan Dancigerr Rd</v>
      </c>
      <c r="J29" s="14" t="str">
        <f>_xlfn.IFNA(+INDEX(Comp1!$E:$E,MATCH(B29,Comp1!$C:$C,0)),"No")</f>
        <v>Yes</v>
      </c>
      <c r="K29" s="14" t="str">
        <f>_xlfn.IFNA(+INDEX(Comp1!$F:$F,MATCH(B29,Comp1!$C:$C,0)),"No")</f>
        <v>Yes</v>
      </c>
      <c r="L29" s="14" t="str">
        <f>_xlfn.IFNA(+INDEX(Comp1!G:G,MATCH($B29,Comp1!$C:$C,0)),"No")</f>
        <v>Yes</v>
      </c>
      <c r="M29" s="14" t="str">
        <f>_xlfn.IFNA(+INDEX(Comp1!H:H,MATCH($B29,Comp1!$C:$C,0)),"No")</f>
        <v>Yes</v>
      </c>
      <c r="N29" s="14" t="str">
        <f>_xlfn.IFNA(+INDEX(Comp1!I:I,MATCH($B29,Comp1!$C:$C,0)),"No")</f>
        <v>Yes</v>
      </c>
      <c r="O29" s="14" t="str">
        <f>_xlfn.IFNA(+INDEX(Comp1!J:J,MATCH($B29,Comp1!$C:$C,0)),"No")</f>
        <v>Yes</v>
      </c>
      <c r="P29" s="14" t="str">
        <f>_xlfn.IFNA(+INDEX(Comp1!K:K,MATCH($B29,Comp1!$C:$C,0)),"No")</f>
        <v>Yes</v>
      </c>
      <c r="Q29" s="14" t="str">
        <f>_xlfn.IFNA(+INDEX(Comp1!L:L,MATCH($B29,Comp1!$C:$C,0)),"No")</f>
        <v>Yes</v>
      </c>
      <c r="R29" s="14" t="str">
        <f>_xlfn.IFNA(+INDEX(Comp1!M:M,MATCH($B29,Comp1!$C:$C,0)),"No")</f>
        <v>Yes</v>
      </c>
      <c r="S29" s="14" t="str">
        <f>_xlfn.IFNA(+INDEX(Comp1!N:N,MATCH($B29,Comp1!$C:$C,0)),"No")</f>
        <v>Yes</v>
      </c>
      <c r="T29" s="14" t="str">
        <f>_xlfn.IFNA(+INDEX(Comp1!O:O,MATCH($B29,Comp1!$C:$C,0)),"No")</f>
        <v>Yes</v>
      </c>
      <c r="U29" s="14" t="s">
        <v>35</v>
      </c>
      <c r="V29" s="263">
        <v>9.8800000000000008</v>
      </c>
      <c r="W29" s="263">
        <v>9.8800000000000008</v>
      </c>
      <c r="X29" s="263">
        <v>9.8800000000000008</v>
      </c>
      <c r="Y29" s="263">
        <v>9.8800000000000008</v>
      </c>
      <c r="Z29" s="263">
        <v>9.8800000000000008</v>
      </c>
      <c r="AA29" s="263">
        <v>9.8800000000000008</v>
      </c>
      <c r="AB29" s="263">
        <v>9.59</v>
      </c>
      <c r="AC29" s="263">
        <f>IF(Q29="yes",+INDEX('Final Comp Values'!$BH:$BH,MATCH('Monthy Targets'!$B29,'Final Comp Values'!$C:$C,0)),0)</f>
        <v>9.5500000000000007</v>
      </c>
      <c r="AD29" s="263">
        <f>IF(R29="yes",+INDEX('Final Comp Values'!$BH:$BH,MATCH('Monthy Targets'!$B29,'Final Comp Values'!$C:$C,0)),0)</f>
        <v>9.5500000000000007</v>
      </c>
      <c r="AE29" s="263">
        <f>IF(S29="yes",+INDEX('Final Comp Values'!$BL:$BL,MATCH('Monthy Targets'!$B29,'Final Comp Values'!$C:$C,0)),0)</f>
        <v>9.5500000000000007</v>
      </c>
      <c r="AF29" s="263">
        <f>IF(T29="yes",+INDEX('Final Comp Values'!$BL:$BL,MATCH('Monthy Targets'!$B29,'Final Comp Values'!$C:$C,0)),0)</f>
        <v>9.5500000000000007</v>
      </c>
      <c r="AG29" s="263">
        <f>IF(U29="yes",+INDEX('Final Comp Values'!$BL:$BL,MATCH('Monthy Targets'!$B29,'Final Comp Values'!$C:$C,0)),0)</f>
        <v>9.5500000000000007</v>
      </c>
    </row>
    <row r="30" spans="1:33" x14ac:dyDescent="0.25">
      <c r="A30" s="579">
        <f>+FY2019_ALL_Targets!A30</f>
        <v>4346</v>
      </c>
      <c r="B30" s="62">
        <f>+FY2019_ALL_Targets!B30</f>
        <v>455573</v>
      </c>
      <c r="C30" s="62">
        <f>+FY2019_ALL_Targets!C30</f>
        <v>1028609</v>
      </c>
      <c r="D30" s="62">
        <f>+FY2019_ALL_Targets!D30</f>
        <v>1679902282</v>
      </c>
      <c r="E30" s="62"/>
      <c r="F30" s="62" t="str">
        <f>+FY2019_ALL_Targets!E30</f>
        <v>MRSA Northeast</v>
      </c>
      <c r="G30" s="62" t="str">
        <f>FY2019_ALL_Targets!J30</f>
        <v>TEXOMA HEALTHCARE CENTER</v>
      </c>
      <c r="H30" s="62" t="str">
        <f>FY2019_ALL_Targets!K30</f>
        <v>Fannin County Hospital Authority</v>
      </c>
      <c r="I30" s="62" t="str">
        <f>+FY2019_ALL_Targets!L30</f>
        <v>1000 East Highway 82</v>
      </c>
      <c r="J30" s="14" t="str">
        <f>_xlfn.IFNA(+INDEX(Comp1!$E:$E,MATCH(B30,Comp1!$C:$C,0)),"No")</f>
        <v>Yes</v>
      </c>
      <c r="K30" s="14" t="str">
        <f>_xlfn.IFNA(+INDEX(Comp1!$F:$F,MATCH(B30,Comp1!$C:$C,0)),"No")</f>
        <v>Yes</v>
      </c>
      <c r="L30" s="14" t="str">
        <f>_xlfn.IFNA(+INDEX(Comp1!G:G,MATCH($B30,Comp1!$C:$C,0)),"No")</f>
        <v>Yes</v>
      </c>
      <c r="M30" s="14" t="str">
        <f>_xlfn.IFNA(+INDEX(Comp1!H:H,MATCH($B30,Comp1!$C:$C,0)),"No")</f>
        <v>Yes</v>
      </c>
      <c r="N30" s="14" t="str">
        <f>_xlfn.IFNA(+INDEX(Comp1!I:I,MATCH($B30,Comp1!$C:$C,0)),"No")</f>
        <v>Yes</v>
      </c>
      <c r="O30" s="14" t="str">
        <f>_xlfn.IFNA(+INDEX(Comp1!J:J,MATCH($B30,Comp1!$C:$C,0)),"No")</f>
        <v>Yes</v>
      </c>
      <c r="P30" s="14" t="str">
        <f>_xlfn.IFNA(+INDEX(Comp1!K:K,MATCH($B30,Comp1!$C:$C,0)),"No")</f>
        <v>Yes</v>
      </c>
      <c r="Q30" s="14" t="str">
        <f>_xlfn.IFNA(+INDEX(Comp1!L:L,MATCH($B30,Comp1!$C:$C,0)),"No")</f>
        <v>Yes</v>
      </c>
      <c r="R30" s="14" t="str">
        <f>_xlfn.IFNA(+INDEX(Comp1!M:M,MATCH($B30,Comp1!$C:$C,0)),"No")</f>
        <v>Yes</v>
      </c>
      <c r="S30" s="14" t="str">
        <f>_xlfn.IFNA(+INDEX(Comp1!N:N,MATCH($B30,Comp1!$C:$C,0)),"No")</f>
        <v>Yes</v>
      </c>
      <c r="T30" s="14" t="str">
        <f>_xlfn.IFNA(+INDEX(Comp1!O:O,MATCH($B30,Comp1!$C:$C,0)),"No")</f>
        <v>Yes</v>
      </c>
      <c r="U30" s="14" t="s">
        <v>35</v>
      </c>
      <c r="V30" s="263">
        <v>4.53</v>
      </c>
      <c r="W30" s="263">
        <v>4.53</v>
      </c>
      <c r="X30" s="263">
        <v>4.53</v>
      </c>
      <c r="Y30" s="263">
        <v>4.53</v>
      </c>
      <c r="Z30" s="263">
        <v>4.53</v>
      </c>
      <c r="AA30" s="263">
        <v>4.53</v>
      </c>
      <c r="AB30" s="263">
        <v>4.6900000000000004</v>
      </c>
      <c r="AC30" s="263">
        <f>IF(Q30="yes",+INDEX('Final Comp Values'!$BH:$BH,MATCH('Monthy Targets'!$B30,'Final Comp Values'!$C:$C,0)),0)</f>
        <v>4.67</v>
      </c>
      <c r="AD30" s="263">
        <f>IF(R30="yes",+INDEX('Final Comp Values'!$BH:$BH,MATCH('Monthy Targets'!$B30,'Final Comp Values'!$C:$C,0)),0)</f>
        <v>4.67</v>
      </c>
      <c r="AE30" s="263">
        <f>IF(S30="yes",+INDEX('Final Comp Values'!$BL:$BL,MATCH('Monthy Targets'!$B30,'Final Comp Values'!$C:$C,0)),0)</f>
        <v>4.67</v>
      </c>
      <c r="AF30" s="263">
        <f>IF(T30="yes",+INDEX('Final Comp Values'!$BL:$BL,MATCH('Monthy Targets'!$B30,'Final Comp Values'!$C:$C,0)),0)</f>
        <v>4.67</v>
      </c>
      <c r="AG30" s="263">
        <f>IF(U30="yes",+INDEX('Final Comp Values'!$BL:$BL,MATCH('Monthy Targets'!$B30,'Final Comp Values'!$C:$C,0)),0)</f>
        <v>4.67</v>
      </c>
    </row>
    <row r="31" spans="1:33" x14ac:dyDescent="0.25">
      <c r="A31" s="579">
        <f>+FY2019_ALL_Targets!A31</f>
        <v>4865</v>
      </c>
      <c r="B31" s="62">
        <f>+FY2019_ALL_Targets!B31</f>
        <v>455574</v>
      </c>
      <c r="C31" s="62">
        <f>+FY2019_ALL_Targets!C31</f>
        <v>1026266</v>
      </c>
      <c r="D31" s="62">
        <f>+FY2019_ALL_Targets!D31</f>
        <v>1073634366</v>
      </c>
      <c r="E31" s="62"/>
      <c r="F31" s="62" t="str">
        <f>+FY2019_ALL_Targets!E31</f>
        <v>Tarrant</v>
      </c>
      <c r="G31" s="62" t="str">
        <f>FY2019_ALL_Targets!J31</f>
        <v>WEATHERFORD HEALTHCARE CENTER</v>
      </c>
      <c r="H31" s="62" t="str">
        <f>FY2019_ALL_Targets!K31</f>
        <v>Seminole Hospital District of Gaines County Texas</v>
      </c>
      <c r="I31" s="62" t="str">
        <f>+FY2019_ALL_Targets!L31</f>
        <v>521 W 7Th Street</v>
      </c>
      <c r="J31" s="14" t="str">
        <f>_xlfn.IFNA(+INDEX(Comp1!$E:$E,MATCH(B31,Comp1!$C:$C,0)),"No")</f>
        <v>Yes</v>
      </c>
      <c r="K31" s="14" t="str">
        <f>_xlfn.IFNA(+INDEX(Comp1!$F:$F,MATCH(B31,Comp1!$C:$C,0)),"No")</f>
        <v>Yes</v>
      </c>
      <c r="L31" s="14" t="str">
        <f>_xlfn.IFNA(+INDEX(Comp1!G:G,MATCH($B31,Comp1!$C:$C,0)),"No")</f>
        <v>Yes</v>
      </c>
      <c r="M31" s="14" t="str">
        <f>_xlfn.IFNA(+INDEX(Comp1!H:H,MATCH($B31,Comp1!$C:$C,0)),"No")</f>
        <v>Yes</v>
      </c>
      <c r="N31" s="14" t="str">
        <f>_xlfn.IFNA(+INDEX(Comp1!I:I,MATCH($B31,Comp1!$C:$C,0)),"No")</f>
        <v>Yes</v>
      </c>
      <c r="O31" s="14" t="str">
        <f>_xlfn.IFNA(+INDEX(Comp1!J:J,MATCH($B31,Comp1!$C:$C,0)),"No")</f>
        <v>Yes</v>
      </c>
      <c r="P31" s="14" t="str">
        <f>_xlfn.IFNA(+INDEX(Comp1!K:K,MATCH($B31,Comp1!$C:$C,0)),"No")</f>
        <v>Yes</v>
      </c>
      <c r="Q31" s="14" t="str">
        <f>_xlfn.IFNA(+INDEX(Comp1!L:L,MATCH($B31,Comp1!$C:$C,0)),"No")</f>
        <v>Yes</v>
      </c>
      <c r="R31" s="14" t="str">
        <f>_xlfn.IFNA(+INDEX(Comp1!M:M,MATCH($B31,Comp1!$C:$C,0)),"No")</f>
        <v>Yes</v>
      </c>
      <c r="S31" s="14" t="str">
        <f>_xlfn.IFNA(+INDEX(Comp1!N:N,MATCH($B31,Comp1!$C:$C,0)),"No")</f>
        <v>Yes</v>
      </c>
      <c r="T31" s="14" t="str">
        <f>_xlfn.IFNA(+INDEX(Comp1!O:O,MATCH($B31,Comp1!$C:$C,0)),"No")</f>
        <v>Yes</v>
      </c>
      <c r="U31" s="14" t="s">
        <v>35</v>
      </c>
      <c r="V31" s="263">
        <v>6.16</v>
      </c>
      <c r="W31" s="263">
        <v>6.16</v>
      </c>
      <c r="X31" s="263">
        <v>6.16</v>
      </c>
      <c r="Y31" s="263">
        <v>6.16</v>
      </c>
      <c r="Z31" s="263">
        <v>6.16</v>
      </c>
      <c r="AA31" s="263">
        <v>6.16</v>
      </c>
      <c r="AB31" s="263">
        <v>5.98</v>
      </c>
      <c r="AC31" s="263">
        <f>IF(Q31="yes",+INDEX('Final Comp Values'!$BH:$BH,MATCH('Monthy Targets'!$B31,'Final Comp Values'!$C:$C,0)),0)</f>
        <v>5.96</v>
      </c>
      <c r="AD31" s="263">
        <f>IF(R31="yes",+INDEX('Final Comp Values'!$BH:$BH,MATCH('Monthy Targets'!$B31,'Final Comp Values'!$C:$C,0)),0)</f>
        <v>5.96</v>
      </c>
      <c r="AE31" s="263">
        <f>IF(S31="yes",+INDEX('Final Comp Values'!$BL:$BL,MATCH('Monthy Targets'!$B31,'Final Comp Values'!$C:$C,0)),0)</f>
        <v>5.96</v>
      </c>
      <c r="AF31" s="263">
        <f>IF(T31="yes",+INDEX('Final Comp Values'!$BL:$BL,MATCH('Monthy Targets'!$B31,'Final Comp Values'!$C:$C,0)),0)</f>
        <v>5.96</v>
      </c>
      <c r="AG31" s="263">
        <f>IF(U31="yes",+INDEX('Final Comp Values'!$BL:$BL,MATCH('Monthy Targets'!$B31,'Final Comp Values'!$C:$C,0)),0)</f>
        <v>5.96</v>
      </c>
    </row>
    <row r="32" spans="1:33" x14ac:dyDescent="0.25">
      <c r="A32" s="579">
        <f>+FY2019_ALL_Targets!A32</f>
        <v>4567</v>
      </c>
      <c r="B32" s="62">
        <f>+FY2019_ALL_Targets!B32</f>
        <v>455575</v>
      </c>
      <c r="C32" s="62">
        <f>+FY2019_ALL_Targets!C32</f>
        <v>1014485</v>
      </c>
      <c r="D32" s="62">
        <f>+FY2019_ALL_Targets!D32</f>
        <v>1518036987</v>
      </c>
      <c r="E32" s="62"/>
      <c r="F32" s="62" t="str">
        <f>+FY2019_ALL_Targets!E32</f>
        <v>Nueces</v>
      </c>
      <c r="G32" s="62" t="str">
        <f>FY2019_ALL_Targets!J32</f>
        <v>RETAMA MANOR NURSING CENTER</v>
      </c>
      <c r="H32" s="62" t="str">
        <f>FY2019_ALL_Targets!K32</f>
        <v>Starr County Hospital District</v>
      </c>
      <c r="I32" s="62" t="str">
        <f>+FY2019_ALL_Targets!L32</f>
        <v>2322 Morgan Avenue</v>
      </c>
      <c r="J32" s="14" t="str">
        <f>_xlfn.IFNA(+INDEX(Comp1!$E:$E,MATCH(B32,Comp1!$C:$C,0)),"No")</f>
        <v>Yes</v>
      </c>
      <c r="K32" s="14" t="str">
        <f>_xlfn.IFNA(+INDEX(Comp1!$F:$F,MATCH(B32,Comp1!$C:$C,0)),"No")</f>
        <v>Yes</v>
      </c>
      <c r="L32" s="14" t="str">
        <f>_xlfn.IFNA(+INDEX(Comp1!G:G,MATCH($B32,Comp1!$C:$C,0)),"No")</f>
        <v>Yes</v>
      </c>
      <c r="M32" s="14" t="str">
        <f>_xlfn.IFNA(+INDEX(Comp1!H:H,MATCH($B32,Comp1!$C:$C,0)),"No")</f>
        <v>Yes</v>
      </c>
      <c r="N32" s="14" t="str">
        <f>_xlfn.IFNA(+INDEX(Comp1!I:I,MATCH($B32,Comp1!$C:$C,0)),"No")</f>
        <v>Yes</v>
      </c>
      <c r="O32" s="14" t="str">
        <f>_xlfn.IFNA(+INDEX(Comp1!J:J,MATCH($B32,Comp1!$C:$C,0)),"No")</f>
        <v>Yes</v>
      </c>
      <c r="P32" s="14" t="str">
        <f>_xlfn.IFNA(+INDEX(Comp1!K:K,MATCH($B32,Comp1!$C:$C,0)),"No")</f>
        <v>Yes</v>
      </c>
      <c r="Q32" s="14" t="str">
        <f>_xlfn.IFNA(+INDEX(Comp1!L:L,MATCH($B32,Comp1!$C:$C,0)),"No")</f>
        <v>Yes</v>
      </c>
      <c r="R32" s="14" t="str">
        <f>_xlfn.IFNA(+INDEX(Comp1!M:M,MATCH($B32,Comp1!$C:$C,0)),"No")</f>
        <v>Yes</v>
      </c>
      <c r="S32" s="14" t="str">
        <f>_xlfn.IFNA(+INDEX(Comp1!N:N,MATCH($B32,Comp1!$C:$C,0)),"No")</f>
        <v>Yes</v>
      </c>
      <c r="T32" s="14" t="str">
        <f>_xlfn.IFNA(+INDEX(Comp1!O:O,MATCH($B32,Comp1!$C:$C,0)),"No")</f>
        <v>Yes</v>
      </c>
      <c r="U32" s="14" t="s">
        <v>35</v>
      </c>
      <c r="V32" s="263">
        <v>26.58</v>
      </c>
      <c r="W32" s="263">
        <v>26.58</v>
      </c>
      <c r="X32" s="263">
        <v>26.58</v>
      </c>
      <c r="Y32" s="263">
        <v>26.58</v>
      </c>
      <c r="Z32" s="263">
        <v>26.58</v>
      </c>
      <c r="AA32" s="263">
        <v>26.58</v>
      </c>
      <c r="AB32" s="263">
        <v>25.43</v>
      </c>
      <c r="AC32" s="263">
        <f>IF(Q32="yes",+INDEX('Final Comp Values'!$BH:$BH,MATCH('Monthy Targets'!$B32,'Final Comp Values'!$C:$C,0)),0)</f>
        <v>25.34</v>
      </c>
      <c r="AD32" s="263">
        <f>IF(R32="yes",+INDEX('Final Comp Values'!$BH:$BH,MATCH('Monthy Targets'!$B32,'Final Comp Values'!$C:$C,0)),0)</f>
        <v>25.34</v>
      </c>
      <c r="AE32" s="263">
        <f>IF(S32="yes",+INDEX('Final Comp Values'!$BL:$BL,MATCH('Monthy Targets'!$B32,'Final Comp Values'!$C:$C,0)),0)</f>
        <v>25.34</v>
      </c>
      <c r="AF32" s="263">
        <f>IF(T32="yes",+INDEX('Final Comp Values'!$BL:$BL,MATCH('Monthy Targets'!$B32,'Final Comp Values'!$C:$C,0)),0)</f>
        <v>25.34</v>
      </c>
      <c r="AG32" s="263">
        <f>IF(U32="yes",+INDEX('Final Comp Values'!$BL:$BL,MATCH('Monthy Targets'!$B32,'Final Comp Values'!$C:$C,0)),0)</f>
        <v>25.34</v>
      </c>
    </row>
    <row r="33" spans="1:33" x14ac:dyDescent="0.25">
      <c r="A33" s="579">
        <f>+FY2019_ALL_Targets!A33</f>
        <v>4530</v>
      </c>
      <c r="B33" s="62">
        <f>+FY2019_ALL_Targets!B33</f>
        <v>455576</v>
      </c>
      <c r="C33" s="62">
        <f>+FY2019_ALL_Targets!C33</f>
        <v>1028660</v>
      </c>
      <c r="D33" s="62">
        <f>+FY2019_ALL_Targets!D33</f>
        <v>1699029413</v>
      </c>
      <c r="E33" s="62"/>
      <c r="F33" s="62" t="str">
        <f>+FY2019_ALL_Targets!E33</f>
        <v>Tarrant</v>
      </c>
      <c r="G33" s="62" t="str">
        <f>FY2019_ALL_Targets!J33</f>
        <v>Richland Hills Rehabilitation and Healthcare Center</v>
      </c>
      <c r="H33" s="62" t="str">
        <f>FY2019_ALL_Targets!K33</f>
        <v>Eastland Memorial Hospital District</v>
      </c>
      <c r="I33" s="62" t="str">
        <f>+FY2019_ALL_Targets!L33</f>
        <v>3109 Kings Court</v>
      </c>
      <c r="J33" s="14" t="str">
        <f>_xlfn.IFNA(+INDEX(Comp1!$E:$E,MATCH(B33,Comp1!$C:$C,0)),"No")</f>
        <v>Yes</v>
      </c>
      <c r="K33" s="14" t="str">
        <f>_xlfn.IFNA(+INDEX(Comp1!$F:$F,MATCH(B33,Comp1!$C:$C,0)),"No")</f>
        <v>Yes</v>
      </c>
      <c r="L33" s="14" t="str">
        <f>_xlfn.IFNA(+INDEX(Comp1!G:G,MATCH($B33,Comp1!$C:$C,0)),"No")</f>
        <v>Yes</v>
      </c>
      <c r="M33" s="14" t="str">
        <f>_xlfn.IFNA(+INDEX(Comp1!H:H,MATCH($B33,Comp1!$C:$C,0)),"No")</f>
        <v>Yes</v>
      </c>
      <c r="N33" s="14" t="str">
        <f>_xlfn.IFNA(+INDEX(Comp1!I:I,MATCH($B33,Comp1!$C:$C,0)),"No")</f>
        <v>Yes</v>
      </c>
      <c r="O33" s="14" t="str">
        <f>_xlfn.IFNA(+INDEX(Comp1!J:J,MATCH($B33,Comp1!$C:$C,0)),"No")</f>
        <v>Yes</v>
      </c>
      <c r="P33" s="14" t="str">
        <f>_xlfn.IFNA(+INDEX(Comp1!K:K,MATCH($B33,Comp1!$C:$C,0)),"No")</f>
        <v>Yes</v>
      </c>
      <c r="Q33" s="14" t="str">
        <f>_xlfn.IFNA(+INDEX(Comp1!L:L,MATCH($B33,Comp1!$C:$C,0)),"No")</f>
        <v>Yes</v>
      </c>
      <c r="R33" s="14" t="str">
        <f>_xlfn.IFNA(+INDEX(Comp1!M:M,MATCH($B33,Comp1!$C:$C,0)),"No")</f>
        <v>Yes</v>
      </c>
      <c r="S33" s="14" t="str">
        <f>_xlfn.IFNA(+INDEX(Comp1!N:N,MATCH($B33,Comp1!$C:$C,0)),"No")</f>
        <v>Yes</v>
      </c>
      <c r="T33" s="14" t="str">
        <f>_xlfn.IFNA(+INDEX(Comp1!O:O,MATCH($B33,Comp1!$C:$C,0)),"No")</f>
        <v>Yes</v>
      </c>
      <c r="U33" s="14" t="s">
        <v>35</v>
      </c>
      <c r="V33" s="263">
        <v>3.12</v>
      </c>
      <c r="W33" s="263">
        <v>3.12</v>
      </c>
      <c r="X33" s="263">
        <v>3.12</v>
      </c>
      <c r="Y33" s="263">
        <v>3.12</v>
      </c>
      <c r="Z33" s="263">
        <v>3.12</v>
      </c>
      <c r="AA33" s="263">
        <v>3.12</v>
      </c>
      <c r="AB33" s="263">
        <v>3.03</v>
      </c>
      <c r="AC33" s="263">
        <f>IF(Q33="yes",+INDEX('Final Comp Values'!$BH:$BH,MATCH('Monthy Targets'!$B33,'Final Comp Values'!$C:$C,0)),0)</f>
        <v>3.02</v>
      </c>
      <c r="AD33" s="263">
        <f>IF(R33="yes",+INDEX('Final Comp Values'!$BH:$BH,MATCH('Monthy Targets'!$B33,'Final Comp Values'!$C:$C,0)),0)</f>
        <v>3.02</v>
      </c>
      <c r="AE33" s="263">
        <f>IF(S33="yes",+INDEX('Final Comp Values'!$BL:$BL,MATCH('Monthy Targets'!$B33,'Final Comp Values'!$C:$C,0)),0)</f>
        <v>3.02</v>
      </c>
      <c r="AF33" s="263">
        <f>IF(T33="yes",+INDEX('Final Comp Values'!$BL:$BL,MATCH('Monthy Targets'!$B33,'Final Comp Values'!$C:$C,0)),0)</f>
        <v>3.02</v>
      </c>
      <c r="AG33" s="263">
        <f>IF(U33="yes",+INDEX('Final Comp Values'!$BL:$BL,MATCH('Monthy Targets'!$B33,'Final Comp Values'!$C:$C,0)),0)</f>
        <v>3.02</v>
      </c>
    </row>
    <row r="34" spans="1:33" x14ac:dyDescent="0.25">
      <c r="A34" s="579">
        <f>+FY2019_ALL_Targets!A34</f>
        <v>4802</v>
      </c>
      <c r="B34" s="62">
        <f>+FY2019_ALL_Targets!B34</f>
        <v>455577</v>
      </c>
      <c r="C34" s="62">
        <f>+FY2019_ALL_Targets!C34</f>
        <v>1021225</v>
      </c>
      <c r="D34" s="62">
        <f>+FY2019_ALL_Targets!D34</f>
        <v>1477093284</v>
      </c>
      <c r="E34" s="62"/>
      <c r="F34" s="62" t="str">
        <f>+FY2019_ALL_Targets!E34</f>
        <v>MRSA Northeast</v>
      </c>
      <c r="G34" s="62" t="str">
        <f>FY2019_ALL_Targets!J34</f>
        <v>Community Care Center of Crockett</v>
      </c>
      <c r="H34" s="62" t="str">
        <f>FY2019_ALL_Targets!K34</f>
        <v>Coryell County Memorial Hospital Authority</v>
      </c>
      <c r="I34" s="62" t="str">
        <f>+FY2019_ALL_Targets!L34</f>
        <v>1150 Loop 304 E</v>
      </c>
      <c r="J34" s="14" t="str">
        <f>_xlfn.IFNA(+INDEX(Comp1!$E:$E,MATCH(B34,Comp1!$C:$C,0)),"No")</f>
        <v>Yes</v>
      </c>
      <c r="K34" s="14" t="str">
        <f>_xlfn.IFNA(+INDEX(Comp1!$F:$F,MATCH(B34,Comp1!$C:$C,0)),"No")</f>
        <v>Yes</v>
      </c>
      <c r="L34" s="14" t="str">
        <f>_xlfn.IFNA(+INDEX(Comp1!G:G,MATCH($B34,Comp1!$C:$C,0)),"No")</f>
        <v>Yes</v>
      </c>
      <c r="M34" s="14" t="str">
        <f>_xlfn.IFNA(+INDEX(Comp1!H:H,MATCH($B34,Comp1!$C:$C,0)),"No")</f>
        <v>Yes</v>
      </c>
      <c r="N34" s="14" t="str">
        <f>_xlfn.IFNA(+INDEX(Comp1!I:I,MATCH($B34,Comp1!$C:$C,0)),"No")</f>
        <v>Yes</v>
      </c>
      <c r="O34" s="14" t="str">
        <f>_xlfn.IFNA(+INDEX(Comp1!J:J,MATCH($B34,Comp1!$C:$C,0)),"No")</f>
        <v>Yes</v>
      </c>
      <c r="P34" s="14" t="str">
        <f>_xlfn.IFNA(+INDEX(Comp1!K:K,MATCH($B34,Comp1!$C:$C,0)),"No")</f>
        <v>Yes</v>
      </c>
      <c r="Q34" s="14" t="str">
        <f>_xlfn.IFNA(+INDEX(Comp1!L:L,MATCH($B34,Comp1!$C:$C,0)),"No")</f>
        <v>Yes</v>
      </c>
      <c r="R34" s="14" t="str">
        <f>_xlfn.IFNA(+INDEX(Comp1!M:M,MATCH($B34,Comp1!$C:$C,0)),"No")</f>
        <v>Yes</v>
      </c>
      <c r="S34" s="14" t="str">
        <f>_xlfn.IFNA(+INDEX(Comp1!N:N,MATCH($B34,Comp1!$C:$C,0)),"No")</f>
        <v>Yes</v>
      </c>
      <c r="T34" s="14" t="str">
        <f>_xlfn.IFNA(+INDEX(Comp1!O:O,MATCH($B34,Comp1!$C:$C,0)),"No")</f>
        <v>Yes</v>
      </c>
      <c r="U34" s="14" t="s">
        <v>35</v>
      </c>
      <c r="V34" s="263">
        <v>2.69</v>
      </c>
      <c r="W34" s="263">
        <v>2.69</v>
      </c>
      <c r="X34" s="263">
        <v>2.69</v>
      </c>
      <c r="Y34" s="263">
        <v>2.69</v>
      </c>
      <c r="Z34" s="263">
        <v>2.69</v>
      </c>
      <c r="AA34" s="263">
        <v>2.69</v>
      </c>
      <c r="AB34" s="263">
        <v>2.79</v>
      </c>
      <c r="AC34" s="263">
        <f>IF(Q34="yes",+INDEX('Final Comp Values'!$BH:$BH,MATCH('Monthy Targets'!$B34,'Final Comp Values'!$C:$C,0)),0)</f>
        <v>2.78</v>
      </c>
      <c r="AD34" s="263">
        <f>IF(R34="yes",+INDEX('Final Comp Values'!$BH:$BH,MATCH('Monthy Targets'!$B34,'Final Comp Values'!$C:$C,0)),0)</f>
        <v>2.78</v>
      </c>
      <c r="AE34" s="263">
        <f>IF(S34="yes",+INDEX('Final Comp Values'!$BL:$BL,MATCH('Monthy Targets'!$B34,'Final Comp Values'!$C:$C,0)),0)</f>
        <v>2.78</v>
      </c>
      <c r="AF34" s="263">
        <f>IF(T34="yes",+INDEX('Final Comp Values'!$BL:$BL,MATCH('Monthy Targets'!$B34,'Final Comp Values'!$C:$C,0)),0)</f>
        <v>2.78</v>
      </c>
      <c r="AG34" s="263">
        <f>IF(U34="yes",+INDEX('Final Comp Values'!$BL:$BL,MATCH('Monthy Targets'!$B34,'Final Comp Values'!$C:$C,0)),0)</f>
        <v>2.78</v>
      </c>
    </row>
    <row r="35" spans="1:33" x14ac:dyDescent="0.25">
      <c r="A35" s="579">
        <f>+FY2019_ALL_Targets!A35</f>
        <v>4650</v>
      </c>
      <c r="B35" s="62">
        <f>+FY2019_ALL_Targets!B35</f>
        <v>455582</v>
      </c>
      <c r="C35" s="62">
        <f>+FY2019_ALL_Targets!C35</f>
        <v>1028602</v>
      </c>
      <c r="D35" s="62">
        <f>+FY2019_ALL_Targets!D35</f>
        <v>1871614917</v>
      </c>
      <c r="E35" s="62"/>
      <c r="F35" s="62" t="str">
        <f>+FY2019_ALL_Targets!E35</f>
        <v>Harris</v>
      </c>
      <c r="G35" s="62" t="str">
        <f>FY2019_ALL_Targets!J35</f>
        <v>Bay Villa Healthcare Center</v>
      </c>
      <c r="H35" s="62" t="str">
        <f>FY2019_ALL_Targets!K35</f>
        <v>OakBend Medical Center</v>
      </c>
      <c r="I35" s="62" t="str">
        <f>+FY2019_ALL_Targets!L35</f>
        <v>1800 13th Street</v>
      </c>
      <c r="J35" s="14" t="str">
        <f>_xlfn.IFNA(+INDEX(Comp1!$E:$E,MATCH(B35,Comp1!$C:$C,0)),"No")</f>
        <v>Yes</v>
      </c>
      <c r="K35" s="14" t="str">
        <f>_xlfn.IFNA(+INDEX(Comp1!$F:$F,MATCH(B35,Comp1!$C:$C,0)),"No")</f>
        <v>Yes</v>
      </c>
      <c r="L35" s="14" t="str">
        <f>_xlfn.IFNA(+INDEX(Comp1!G:G,MATCH($B35,Comp1!$C:$C,0)),"No")</f>
        <v>Yes</v>
      </c>
      <c r="M35" s="14" t="str">
        <f>_xlfn.IFNA(+INDEX(Comp1!H:H,MATCH($B35,Comp1!$C:$C,0)),"No")</f>
        <v>Yes</v>
      </c>
      <c r="N35" s="14" t="str">
        <f>_xlfn.IFNA(+INDEX(Comp1!I:I,MATCH($B35,Comp1!$C:$C,0)),"No")</f>
        <v>Yes</v>
      </c>
      <c r="O35" s="14" t="str">
        <f>_xlfn.IFNA(+INDEX(Comp1!J:J,MATCH($B35,Comp1!$C:$C,0)),"No")</f>
        <v>Yes</v>
      </c>
      <c r="P35" s="14" t="str">
        <f>_xlfn.IFNA(+INDEX(Comp1!K:K,MATCH($B35,Comp1!$C:$C,0)),"No")</f>
        <v>Yes</v>
      </c>
      <c r="Q35" s="14" t="str">
        <f>_xlfn.IFNA(+INDEX(Comp1!L:L,MATCH($B35,Comp1!$C:$C,0)),"No")</f>
        <v>Yes</v>
      </c>
      <c r="R35" s="14" t="str">
        <f>_xlfn.IFNA(+INDEX(Comp1!M:M,MATCH($B35,Comp1!$C:$C,0)),"No")</f>
        <v>Yes</v>
      </c>
      <c r="S35" s="14" t="str">
        <f>_xlfn.IFNA(+INDEX(Comp1!N:N,MATCH($B35,Comp1!$C:$C,0)),"No")</f>
        <v>Yes</v>
      </c>
      <c r="T35" s="14" t="str">
        <f>_xlfn.IFNA(+INDEX(Comp1!O:O,MATCH($B35,Comp1!$C:$C,0)),"No")</f>
        <v>Yes</v>
      </c>
      <c r="U35" s="14" t="s">
        <v>35</v>
      </c>
      <c r="V35" s="263">
        <v>4.0199999999999996</v>
      </c>
      <c r="W35" s="263">
        <v>4.0199999999999996</v>
      </c>
      <c r="X35" s="263">
        <v>4.0199999999999996</v>
      </c>
      <c r="Y35" s="263">
        <v>4.0199999999999996</v>
      </c>
      <c r="Z35" s="263">
        <v>4.0199999999999996</v>
      </c>
      <c r="AA35" s="263">
        <v>4.0199999999999996</v>
      </c>
      <c r="AB35" s="263">
        <v>3.99</v>
      </c>
      <c r="AC35" s="263">
        <f>IF(Q35="yes",+INDEX('Final Comp Values'!$BH:$BH,MATCH('Monthy Targets'!$B35,'Final Comp Values'!$C:$C,0)),0)</f>
        <v>3.97</v>
      </c>
      <c r="AD35" s="263">
        <f>IF(R35="yes",+INDEX('Final Comp Values'!$BH:$BH,MATCH('Monthy Targets'!$B35,'Final Comp Values'!$C:$C,0)),0)</f>
        <v>3.97</v>
      </c>
      <c r="AE35" s="263">
        <f>IF(S35="yes",+INDEX('Final Comp Values'!$BL:$BL,MATCH('Monthy Targets'!$B35,'Final Comp Values'!$C:$C,0)),0)</f>
        <v>3.97</v>
      </c>
      <c r="AF35" s="263">
        <f>IF(T35="yes",+INDEX('Final Comp Values'!$BL:$BL,MATCH('Monthy Targets'!$B35,'Final Comp Values'!$C:$C,0)),0)</f>
        <v>3.97</v>
      </c>
      <c r="AG35" s="263">
        <f>IF(U35="yes",+INDEX('Final Comp Values'!$BL:$BL,MATCH('Monthy Targets'!$B35,'Final Comp Values'!$C:$C,0)),0)</f>
        <v>3.97</v>
      </c>
    </row>
    <row r="36" spans="1:33" x14ac:dyDescent="0.25">
      <c r="A36" s="579">
        <f>+FY2019_ALL_Targets!A36</f>
        <v>4898</v>
      </c>
      <c r="B36" s="62">
        <f>+FY2019_ALL_Targets!B36</f>
        <v>455586</v>
      </c>
      <c r="C36" s="62">
        <f>+FY2019_ALL_Targets!C36</f>
        <v>1017924</v>
      </c>
      <c r="D36" s="62">
        <f>+FY2019_ALL_Targets!D36</f>
        <v>1902132301</v>
      </c>
      <c r="E36" s="62"/>
      <c r="F36" s="62" t="str">
        <f>+FY2019_ALL_Targets!E36</f>
        <v>Hidalgo</v>
      </c>
      <c r="G36" s="62" t="str">
        <f>FY2019_ALL_Targets!J36</f>
        <v>Grand Terrace Rehabilitation and Healthcare</v>
      </c>
      <c r="H36" s="62" t="str">
        <f>FY2019_ALL_Targets!K36</f>
        <v>McAllen Care Associates, Inc.</v>
      </c>
      <c r="I36" s="62" t="str">
        <f>+FY2019_ALL_Targets!L36</f>
        <v>812 West Houston Avenue</v>
      </c>
      <c r="J36" s="14" t="str">
        <f>_xlfn.IFNA(+INDEX(Comp1!$E:$E,MATCH(B36,Comp1!$C:$C,0)),"No")</f>
        <v>No</v>
      </c>
      <c r="K36" s="14" t="str">
        <f>_xlfn.IFNA(+INDEX(Comp1!$F:$F,MATCH(B36,Comp1!$C:$C,0)),"No")</f>
        <v>No</v>
      </c>
      <c r="L36" s="14" t="str">
        <f>_xlfn.IFNA(+INDEX(Comp1!G:G,MATCH($B36,Comp1!$C:$C,0)),"No")</f>
        <v>No</v>
      </c>
      <c r="M36" s="14" t="str">
        <f>_xlfn.IFNA(+INDEX(Comp1!H:H,MATCH($B36,Comp1!$C:$C,0)),"No")</f>
        <v>No</v>
      </c>
      <c r="N36" s="14" t="str">
        <f>_xlfn.IFNA(+INDEX(Comp1!I:I,MATCH($B36,Comp1!$C:$C,0)),"No")</f>
        <v>No</v>
      </c>
      <c r="O36" s="14" t="str">
        <f>_xlfn.IFNA(+INDEX(Comp1!J:J,MATCH($B36,Comp1!$C:$C,0)),"No")</f>
        <v>No</v>
      </c>
      <c r="P36" s="14" t="str">
        <f>_xlfn.IFNA(+INDEX(Comp1!K:K,MATCH($B36,Comp1!$C:$C,0)),"No")</f>
        <v>No</v>
      </c>
      <c r="Q36" s="14" t="str">
        <f>_xlfn.IFNA(+INDEX(Comp1!L:L,MATCH($B36,Comp1!$C:$C,0)),"No")</f>
        <v>No</v>
      </c>
      <c r="R36" s="14" t="str">
        <f>_xlfn.IFNA(+INDEX(Comp1!M:M,MATCH($B36,Comp1!$C:$C,0)),"No")</f>
        <v>No</v>
      </c>
      <c r="S36" s="14" t="str">
        <f>_xlfn.IFNA(+INDEX(Comp1!N:N,MATCH($B36,Comp1!$C:$C,0)),"No")</f>
        <v>No</v>
      </c>
      <c r="T36" s="14" t="str">
        <f>_xlfn.IFNA(+INDEX(Comp1!O:O,MATCH($B36,Comp1!$C:$C,0)),"No")</f>
        <v>No</v>
      </c>
      <c r="U36" s="14">
        <v>0</v>
      </c>
      <c r="V36" s="263">
        <v>0</v>
      </c>
      <c r="W36" s="263">
        <v>0</v>
      </c>
      <c r="X36" s="263">
        <v>0</v>
      </c>
      <c r="Y36" s="263">
        <v>0</v>
      </c>
      <c r="Z36" s="263">
        <v>0</v>
      </c>
      <c r="AA36" s="263">
        <v>0</v>
      </c>
      <c r="AB36" s="263">
        <v>0</v>
      </c>
      <c r="AC36" s="263">
        <f>IF(Q36="yes",+INDEX('Final Comp Values'!$BH:$BH,MATCH('Monthy Targets'!$B36,'Final Comp Values'!$C:$C,0)),0)</f>
        <v>0</v>
      </c>
      <c r="AD36" s="263">
        <f>IF(R36="yes",+INDEX('Final Comp Values'!$BH:$BH,MATCH('Monthy Targets'!$B36,'Final Comp Values'!$C:$C,0)),0)</f>
        <v>0</v>
      </c>
      <c r="AE36" s="263">
        <f>IF(S36="yes",+INDEX('Final Comp Values'!$BL:$BL,MATCH('Monthy Targets'!$B36,'Final Comp Values'!$C:$C,0)),0)</f>
        <v>0</v>
      </c>
      <c r="AF36" s="263">
        <f>IF(T36="yes",+INDEX('Final Comp Values'!$BL:$BL,MATCH('Monthy Targets'!$B36,'Final Comp Values'!$C:$C,0)),0)</f>
        <v>0</v>
      </c>
      <c r="AG36" s="263">
        <f>IF(U36="yes",+INDEX('Final Comp Values'!$BL:$BL,MATCH('Monthy Targets'!$B36,'Final Comp Values'!$C:$C,0)),0)</f>
        <v>0</v>
      </c>
    </row>
    <row r="37" spans="1:33" x14ac:dyDescent="0.25">
      <c r="A37" s="579">
        <f>+FY2019_ALL_Targets!A37</f>
        <v>5204</v>
      </c>
      <c r="B37" s="62">
        <f>+FY2019_ALL_Targets!B37</f>
        <v>455592</v>
      </c>
      <c r="C37" s="62">
        <f>+FY2019_ALL_Targets!C37</f>
        <v>1026706</v>
      </c>
      <c r="D37" s="62">
        <f>+FY2019_ALL_Targets!D37</f>
        <v>1235528894</v>
      </c>
      <c r="E37" s="62"/>
      <c r="F37" s="62" t="str">
        <f>+FY2019_ALL_Targets!E37</f>
        <v>Tarrant</v>
      </c>
      <c r="G37" s="62" t="str">
        <f>FY2019_ALL_Targets!J37</f>
        <v>West Side Campus of Care</v>
      </c>
      <c r="H37" s="62" t="str">
        <f>FY2019_ALL_Targets!K37</f>
        <v>Coryell County Memorial Hospital Authority</v>
      </c>
      <c r="I37" s="62" t="str">
        <f>+FY2019_ALL_Targets!L37</f>
        <v>1950 S Las Vegas Trail</v>
      </c>
      <c r="J37" s="14" t="str">
        <f>_xlfn.IFNA(+INDEX(Comp1!$E:$E,MATCH(B37,Comp1!$C:$C,0)),"No")</f>
        <v>Yes</v>
      </c>
      <c r="K37" s="14" t="str">
        <f>_xlfn.IFNA(+INDEX(Comp1!$F:$F,MATCH(B37,Comp1!$C:$C,0)),"No")</f>
        <v>Yes</v>
      </c>
      <c r="L37" s="14" t="str">
        <f>_xlfn.IFNA(+INDEX(Comp1!G:G,MATCH($B37,Comp1!$C:$C,0)),"No")</f>
        <v>Yes</v>
      </c>
      <c r="M37" s="14" t="str">
        <f>_xlfn.IFNA(+INDEX(Comp1!H:H,MATCH($B37,Comp1!$C:$C,0)),"No")</f>
        <v>Yes</v>
      </c>
      <c r="N37" s="14" t="str">
        <f>_xlfn.IFNA(+INDEX(Comp1!I:I,MATCH($B37,Comp1!$C:$C,0)),"No")</f>
        <v>Yes</v>
      </c>
      <c r="O37" s="14" t="str">
        <f>_xlfn.IFNA(+INDEX(Comp1!J:J,MATCH($B37,Comp1!$C:$C,0)),"No")</f>
        <v>Yes</v>
      </c>
      <c r="P37" s="14" t="str">
        <f>_xlfn.IFNA(+INDEX(Comp1!K:K,MATCH($B37,Comp1!$C:$C,0)),"No")</f>
        <v>Yes</v>
      </c>
      <c r="Q37" s="14" t="str">
        <f>_xlfn.IFNA(+INDEX(Comp1!L:L,MATCH($B37,Comp1!$C:$C,0)),"No")</f>
        <v>Yes</v>
      </c>
      <c r="R37" s="14" t="str">
        <f>_xlfn.IFNA(+INDEX(Comp1!M:M,MATCH($B37,Comp1!$C:$C,0)),"No")</f>
        <v>Yes</v>
      </c>
      <c r="S37" s="14" t="str">
        <f>_xlfn.IFNA(+INDEX(Comp1!N:N,MATCH($B37,Comp1!$C:$C,0)),"No")</f>
        <v>Yes</v>
      </c>
      <c r="T37" s="14" t="str">
        <f>_xlfn.IFNA(+INDEX(Comp1!O:O,MATCH($B37,Comp1!$C:$C,0)),"No")</f>
        <v>Yes</v>
      </c>
      <c r="U37" s="14" t="s">
        <v>35</v>
      </c>
      <c r="V37" s="263">
        <v>14.92</v>
      </c>
      <c r="W37" s="263">
        <v>14.92</v>
      </c>
      <c r="X37" s="263">
        <v>14.92</v>
      </c>
      <c r="Y37" s="263">
        <v>14.92</v>
      </c>
      <c r="Z37" s="263">
        <v>14.92</v>
      </c>
      <c r="AA37" s="263">
        <v>14.92</v>
      </c>
      <c r="AB37" s="263">
        <v>14.48</v>
      </c>
      <c r="AC37" s="263">
        <f>IF(Q37="yes",+INDEX('Final Comp Values'!$BH:$BH,MATCH('Monthy Targets'!$B37,'Final Comp Values'!$C:$C,0)),0)</f>
        <v>14.43</v>
      </c>
      <c r="AD37" s="263">
        <f>IF(R37="yes",+INDEX('Final Comp Values'!$BH:$BH,MATCH('Monthy Targets'!$B37,'Final Comp Values'!$C:$C,0)),0)</f>
        <v>14.43</v>
      </c>
      <c r="AE37" s="263">
        <f>IF(S37="yes",+INDEX('Final Comp Values'!$BL:$BL,MATCH('Monthy Targets'!$B37,'Final Comp Values'!$C:$C,0)),0)</f>
        <v>14.43</v>
      </c>
      <c r="AF37" s="263">
        <f>IF(T37="yes",+INDEX('Final Comp Values'!$BL:$BL,MATCH('Monthy Targets'!$B37,'Final Comp Values'!$C:$C,0)),0)</f>
        <v>14.43</v>
      </c>
      <c r="AG37" s="263">
        <f>IF(U37="yes",+INDEX('Final Comp Values'!$BL:$BL,MATCH('Monthy Targets'!$B37,'Final Comp Values'!$C:$C,0)),0)</f>
        <v>14.43</v>
      </c>
    </row>
    <row r="38" spans="1:33" x14ac:dyDescent="0.25">
      <c r="A38" s="579">
        <f>+FY2019_ALL_Targets!A38</f>
        <v>4676</v>
      </c>
      <c r="B38" s="62">
        <f>+FY2019_ALL_Targets!B38</f>
        <v>455594</v>
      </c>
      <c r="C38" s="62">
        <f>+FY2019_ALL_Targets!C38</f>
        <v>1028603</v>
      </c>
      <c r="D38" s="62">
        <f>+FY2019_ALL_Targets!D38</f>
        <v>1871670471</v>
      </c>
      <c r="E38" s="62"/>
      <c r="F38" s="62" t="str">
        <f>+FY2019_ALL_Targets!E38</f>
        <v>Jefferson</v>
      </c>
      <c r="G38" s="62" t="str">
        <f>FY2019_ALL_Targets!J38</f>
        <v>Kountze Nursing Center</v>
      </c>
      <c r="H38" s="62" t="str">
        <f>FY2019_ALL_Targets!K38</f>
        <v>OakBend Medical Center</v>
      </c>
      <c r="I38" s="62" t="str">
        <f>+FY2019_ALL_Targets!L38</f>
        <v>604 FM 1293</v>
      </c>
      <c r="J38" s="14" t="str">
        <f>_xlfn.IFNA(+INDEX(Comp1!$E:$E,MATCH(B38,Comp1!$C:$C,0)),"No")</f>
        <v>Yes</v>
      </c>
      <c r="K38" s="14" t="str">
        <f>_xlfn.IFNA(+INDEX(Comp1!$F:$F,MATCH(B38,Comp1!$C:$C,0)),"No")</f>
        <v>Yes</v>
      </c>
      <c r="L38" s="14" t="str">
        <f>_xlfn.IFNA(+INDEX(Comp1!G:G,MATCH($B38,Comp1!$C:$C,0)),"No")</f>
        <v>Yes</v>
      </c>
      <c r="M38" s="14" t="str">
        <f>_xlfn.IFNA(+INDEX(Comp1!H:H,MATCH($B38,Comp1!$C:$C,0)),"No")</f>
        <v>Yes</v>
      </c>
      <c r="N38" s="14" t="str">
        <f>_xlfn.IFNA(+INDEX(Comp1!I:I,MATCH($B38,Comp1!$C:$C,0)),"No")</f>
        <v>Yes</v>
      </c>
      <c r="O38" s="14" t="str">
        <f>_xlfn.IFNA(+INDEX(Comp1!J:J,MATCH($B38,Comp1!$C:$C,0)),"No")</f>
        <v>Yes</v>
      </c>
      <c r="P38" s="14" t="str">
        <f>_xlfn.IFNA(+INDEX(Comp1!K:K,MATCH($B38,Comp1!$C:$C,0)),"No")</f>
        <v>Yes</v>
      </c>
      <c r="Q38" s="14" t="str">
        <f>_xlfn.IFNA(+INDEX(Comp1!L:L,MATCH($B38,Comp1!$C:$C,0)),"No")</f>
        <v>Yes</v>
      </c>
      <c r="R38" s="14" t="str">
        <f>_xlfn.IFNA(+INDEX(Comp1!M:M,MATCH($B38,Comp1!$C:$C,0)),"No")</f>
        <v>Yes</v>
      </c>
      <c r="S38" s="14" t="str">
        <f>_xlfn.IFNA(+INDEX(Comp1!N:N,MATCH($B38,Comp1!$C:$C,0)),"No")</f>
        <v>Yes</v>
      </c>
      <c r="T38" s="14" t="str">
        <f>_xlfn.IFNA(+INDEX(Comp1!O:O,MATCH($B38,Comp1!$C:$C,0)),"No")</f>
        <v>Yes</v>
      </c>
      <c r="U38" s="14" t="s">
        <v>35</v>
      </c>
      <c r="V38" s="263">
        <v>12.23</v>
      </c>
      <c r="W38" s="263">
        <v>12.23</v>
      </c>
      <c r="X38" s="263">
        <v>12.23</v>
      </c>
      <c r="Y38" s="263">
        <v>12.23</v>
      </c>
      <c r="Z38" s="263">
        <v>12.23</v>
      </c>
      <c r="AA38" s="263">
        <v>12.23</v>
      </c>
      <c r="AB38" s="263">
        <v>12.92</v>
      </c>
      <c r="AC38" s="263">
        <f>IF(Q38="yes",+INDEX('Final Comp Values'!$BH:$BH,MATCH('Monthy Targets'!$B38,'Final Comp Values'!$C:$C,0)),0)</f>
        <v>12.87</v>
      </c>
      <c r="AD38" s="263">
        <f>IF(R38="yes",+INDEX('Final Comp Values'!$BH:$BH,MATCH('Monthy Targets'!$B38,'Final Comp Values'!$C:$C,0)),0)</f>
        <v>12.87</v>
      </c>
      <c r="AE38" s="263">
        <f>IF(S38="yes",+INDEX('Final Comp Values'!$BL:$BL,MATCH('Monthy Targets'!$B38,'Final Comp Values'!$C:$C,0)),0)</f>
        <v>12.87</v>
      </c>
      <c r="AF38" s="263">
        <f>IF(T38="yes",+INDEX('Final Comp Values'!$BL:$BL,MATCH('Monthy Targets'!$B38,'Final Comp Values'!$C:$C,0)),0)</f>
        <v>12.87</v>
      </c>
      <c r="AG38" s="263">
        <f>IF(U38="yes",+INDEX('Final Comp Values'!$BL:$BL,MATCH('Monthy Targets'!$B38,'Final Comp Values'!$C:$C,0)),0)</f>
        <v>12.87</v>
      </c>
    </row>
    <row r="39" spans="1:33" x14ac:dyDescent="0.25">
      <c r="A39" s="579">
        <f>+FY2019_ALL_Targets!A39</f>
        <v>4155</v>
      </c>
      <c r="B39" s="62">
        <f>+FY2019_ALL_Targets!B39</f>
        <v>455597</v>
      </c>
      <c r="C39" s="62">
        <f>+FY2019_ALL_Targets!C39</f>
        <v>1028607</v>
      </c>
      <c r="D39" s="62">
        <f>+FY2019_ALL_Targets!D39</f>
        <v>1851412399</v>
      </c>
      <c r="E39" s="62"/>
      <c r="F39" s="62" t="str">
        <f>+FY2019_ALL_Targets!E39</f>
        <v>Bexar</v>
      </c>
      <c r="G39" s="62" t="str">
        <f>FY2019_ALL_Targets!J39</f>
        <v>Memorial Medical Nursing Center</v>
      </c>
      <c r="H39" s="62" t="str">
        <f>FY2019_ALL_Targets!K39</f>
        <v>Uvalde County Hospital Authority</v>
      </c>
      <c r="I39" s="62" t="str">
        <f>+FY2019_ALL_Targets!L39</f>
        <v>307 West Cypress</v>
      </c>
      <c r="J39" s="14" t="str">
        <f>_xlfn.IFNA(+INDEX(Comp1!$E:$E,MATCH(B39,Comp1!$C:$C,0)),"No")</f>
        <v>Yes</v>
      </c>
      <c r="K39" s="14" t="str">
        <f>_xlfn.IFNA(+INDEX(Comp1!$F:$F,MATCH(B39,Comp1!$C:$C,0)),"No")</f>
        <v>Yes</v>
      </c>
      <c r="L39" s="14" t="str">
        <f>_xlfn.IFNA(+INDEX(Comp1!G:G,MATCH($B39,Comp1!$C:$C,0)),"No")</f>
        <v>Yes</v>
      </c>
      <c r="M39" s="14" t="str">
        <f>_xlfn.IFNA(+INDEX(Comp1!H:H,MATCH($B39,Comp1!$C:$C,0)),"No")</f>
        <v>Yes</v>
      </c>
      <c r="N39" s="14" t="str">
        <f>_xlfn.IFNA(+INDEX(Comp1!I:I,MATCH($B39,Comp1!$C:$C,0)),"No")</f>
        <v>Yes</v>
      </c>
      <c r="O39" s="14" t="str">
        <f>_xlfn.IFNA(+INDEX(Comp1!J:J,MATCH($B39,Comp1!$C:$C,0)),"No")</f>
        <v>Yes</v>
      </c>
      <c r="P39" s="14" t="str">
        <f>_xlfn.IFNA(+INDEX(Comp1!K:K,MATCH($B39,Comp1!$C:$C,0)),"No")</f>
        <v>Yes</v>
      </c>
      <c r="Q39" s="14" t="str">
        <f>_xlfn.IFNA(+INDEX(Comp1!L:L,MATCH($B39,Comp1!$C:$C,0)),"No")</f>
        <v>Yes</v>
      </c>
      <c r="R39" s="14" t="str">
        <f>_xlfn.IFNA(+INDEX(Comp1!M:M,MATCH($B39,Comp1!$C:$C,0)),"No")</f>
        <v>Yes</v>
      </c>
      <c r="S39" s="14" t="str">
        <f>_xlfn.IFNA(+INDEX(Comp1!N:N,MATCH($B39,Comp1!$C:$C,0)),"No")</f>
        <v>Yes</v>
      </c>
      <c r="T39" s="14" t="str">
        <f>_xlfn.IFNA(+INDEX(Comp1!O:O,MATCH($B39,Comp1!$C:$C,0)),"No")</f>
        <v>Yes</v>
      </c>
      <c r="U39" s="14" t="s">
        <v>35</v>
      </c>
      <c r="V39" s="263">
        <v>11.75</v>
      </c>
      <c r="W39" s="263">
        <v>11.75</v>
      </c>
      <c r="X39" s="263">
        <v>11.75</v>
      </c>
      <c r="Y39" s="263">
        <v>11.75</v>
      </c>
      <c r="Z39" s="263">
        <v>11.75</v>
      </c>
      <c r="AA39" s="263">
        <v>11.75</v>
      </c>
      <c r="AB39" s="263">
        <v>11.57</v>
      </c>
      <c r="AC39" s="263">
        <f>IF(Q39="yes",+INDEX('Final Comp Values'!$BH:$BH,MATCH('Monthy Targets'!$B39,'Final Comp Values'!$C:$C,0)),0)</f>
        <v>11.53</v>
      </c>
      <c r="AD39" s="263">
        <f>IF(R39="yes",+INDEX('Final Comp Values'!$BH:$BH,MATCH('Monthy Targets'!$B39,'Final Comp Values'!$C:$C,0)),0)</f>
        <v>11.53</v>
      </c>
      <c r="AE39" s="263">
        <f>IF(S39="yes",+INDEX('Final Comp Values'!$BL:$BL,MATCH('Monthy Targets'!$B39,'Final Comp Values'!$C:$C,0)),0)</f>
        <v>11.53</v>
      </c>
      <c r="AF39" s="263">
        <f>IF(T39="yes",+INDEX('Final Comp Values'!$BL:$BL,MATCH('Monthy Targets'!$B39,'Final Comp Values'!$C:$C,0)),0)</f>
        <v>11.53</v>
      </c>
      <c r="AG39" s="263">
        <f>IF(U39="yes",+INDEX('Final Comp Values'!$BL:$BL,MATCH('Monthy Targets'!$B39,'Final Comp Values'!$C:$C,0)),0)</f>
        <v>11.53</v>
      </c>
    </row>
    <row r="40" spans="1:33" x14ac:dyDescent="0.25">
      <c r="A40" s="579">
        <f>+FY2019_ALL_Targets!A40</f>
        <v>4781</v>
      </c>
      <c r="B40" s="62">
        <f>+FY2019_ALL_Targets!B40</f>
        <v>455599</v>
      </c>
      <c r="C40" s="62">
        <f>+FY2019_ALL_Targets!C40</f>
        <v>1026680</v>
      </c>
      <c r="D40" s="62">
        <f>+FY2019_ALL_Targets!D40</f>
        <v>1457316176</v>
      </c>
      <c r="E40" s="62"/>
      <c r="F40" s="62" t="str">
        <f>+FY2019_ALL_Targets!E40</f>
        <v>Travis</v>
      </c>
      <c r="G40" s="62" t="str">
        <f>FY2019_ALL_Targets!J40</f>
        <v>Heritage Park Rehabilitation and Skilled Nursing Center</v>
      </c>
      <c r="H40" s="62" t="str">
        <f>FY2019_ALL_Targets!K40</f>
        <v>OakBend Medical Center dba Heritage Park Rehabilitation and Skilled Nursing Center</v>
      </c>
      <c r="I40" s="62" t="str">
        <f>+FY2019_ALL_Targets!L40</f>
        <v>2806 Real Street</v>
      </c>
      <c r="J40" s="14" t="str">
        <f>_xlfn.IFNA(+INDEX(Comp1!$E:$E,MATCH(B40,Comp1!$C:$C,0)),"No")</f>
        <v>No</v>
      </c>
      <c r="K40" s="14" t="str">
        <f>_xlfn.IFNA(+INDEX(Comp1!$F:$F,MATCH(B40,Comp1!$C:$C,0)),"No")</f>
        <v>No</v>
      </c>
      <c r="L40" s="14" t="str">
        <f>_xlfn.IFNA(+INDEX(Comp1!G:G,MATCH($B40,Comp1!$C:$C,0)),"No")</f>
        <v>No</v>
      </c>
      <c r="M40" s="14" t="str">
        <f>_xlfn.IFNA(+INDEX(Comp1!H:H,MATCH($B40,Comp1!$C:$C,0)),"No")</f>
        <v>No</v>
      </c>
      <c r="N40" s="14" t="str">
        <f>_xlfn.IFNA(+INDEX(Comp1!I:I,MATCH($B40,Comp1!$C:$C,0)),"No")</f>
        <v>No</v>
      </c>
      <c r="O40" s="14" t="str">
        <f>_xlfn.IFNA(+INDEX(Comp1!J:J,MATCH($B40,Comp1!$C:$C,0)),"No")</f>
        <v>No</v>
      </c>
      <c r="P40" s="14" t="str">
        <f>_xlfn.IFNA(+INDEX(Comp1!K:K,MATCH($B40,Comp1!$C:$C,0)),"No")</f>
        <v>No</v>
      </c>
      <c r="Q40" s="14" t="str">
        <f>_xlfn.IFNA(+INDEX(Comp1!L:L,MATCH($B40,Comp1!$C:$C,0)),"No")</f>
        <v>No</v>
      </c>
      <c r="R40" s="14" t="str">
        <f>_xlfn.IFNA(+INDEX(Comp1!M:M,MATCH($B40,Comp1!$C:$C,0)),"No")</f>
        <v>No</v>
      </c>
      <c r="S40" s="14" t="str">
        <f>_xlfn.IFNA(+INDEX(Comp1!N:N,MATCH($B40,Comp1!$C:$C,0)),"No")</f>
        <v>No</v>
      </c>
      <c r="T40" s="14" t="str">
        <f>_xlfn.IFNA(+INDEX(Comp1!O:O,MATCH($B40,Comp1!$C:$C,0)),"No")</f>
        <v>No</v>
      </c>
      <c r="U40" s="14">
        <v>0</v>
      </c>
      <c r="V40" s="263">
        <v>0</v>
      </c>
      <c r="W40" s="263">
        <v>0</v>
      </c>
      <c r="X40" s="263">
        <v>0</v>
      </c>
      <c r="Y40" s="263">
        <v>0</v>
      </c>
      <c r="Z40" s="263">
        <v>0</v>
      </c>
      <c r="AA40" s="263">
        <v>0</v>
      </c>
      <c r="AB40" s="263">
        <v>0</v>
      </c>
      <c r="AC40" s="263">
        <f>IF(Q40="yes",+INDEX('Final Comp Values'!$BH:$BH,MATCH('Monthy Targets'!$B40,'Final Comp Values'!$C:$C,0)),0)</f>
        <v>0</v>
      </c>
      <c r="AD40" s="263">
        <f>IF(R40="yes",+INDEX('Final Comp Values'!$BH:$BH,MATCH('Monthy Targets'!$B40,'Final Comp Values'!$C:$C,0)),0)</f>
        <v>0</v>
      </c>
      <c r="AE40" s="263">
        <f>IF(S40="yes",+INDEX('Final Comp Values'!$BL:$BL,MATCH('Monthy Targets'!$B40,'Final Comp Values'!$C:$C,0)),0)</f>
        <v>0</v>
      </c>
      <c r="AF40" s="263">
        <f>IF(T40="yes",+INDEX('Final Comp Values'!$BL:$BL,MATCH('Monthy Targets'!$B40,'Final Comp Values'!$C:$C,0)),0)</f>
        <v>0</v>
      </c>
      <c r="AG40" s="263">
        <f>IF(U40="yes",+INDEX('Final Comp Values'!$BL:$BL,MATCH('Monthy Targets'!$B40,'Final Comp Values'!$C:$C,0)),0)</f>
        <v>0</v>
      </c>
    </row>
    <row r="41" spans="1:33" x14ac:dyDescent="0.25">
      <c r="A41" s="579">
        <f>+FY2019_ALL_Targets!A41</f>
        <v>4612</v>
      </c>
      <c r="B41" s="62">
        <f>+FY2019_ALL_Targets!B41</f>
        <v>455601</v>
      </c>
      <c r="C41" s="62">
        <f>+FY2019_ALL_Targets!C41</f>
        <v>1014519</v>
      </c>
      <c r="D41" s="62">
        <f>+FY2019_ALL_Targets!D41</f>
        <v>1912094343</v>
      </c>
      <c r="E41" s="62"/>
      <c r="F41" s="62" t="str">
        <f>+FY2019_ALL_Targets!E41</f>
        <v>Tarrant</v>
      </c>
      <c r="G41" s="62" t="str">
        <f>FY2019_ALL_Targets!J41</f>
        <v>Alvarado LTC Partners, Inc.</v>
      </c>
      <c r="H41" s="62" t="str">
        <f>FY2019_ALL_Targets!K41</f>
        <v>Alvarado LTC Partners, Inc.</v>
      </c>
      <c r="I41" s="62" t="str">
        <f>+FY2019_ALL_Targets!L41</f>
        <v>101 N Parkway</v>
      </c>
      <c r="J41" s="14" t="str">
        <f>_xlfn.IFNA(+INDEX(Comp1!$E:$E,MATCH(B41,Comp1!$C:$C,0)),"No")</f>
        <v>No</v>
      </c>
      <c r="K41" s="14" t="str">
        <f>_xlfn.IFNA(+INDEX(Comp1!$F:$F,MATCH(B41,Comp1!$C:$C,0)),"No")</f>
        <v>No</v>
      </c>
      <c r="L41" s="14" t="str">
        <f>_xlfn.IFNA(+INDEX(Comp1!G:G,MATCH($B41,Comp1!$C:$C,0)),"No")</f>
        <v>No</v>
      </c>
      <c r="M41" s="14" t="str">
        <f>_xlfn.IFNA(+INDEX(Comp1!H:H,MATCH($B41,Comp1!$C:$C,0)),"No")</f>
        <v>No</v>
      </c>
      <c r="N41" s="14" t="str">
        <f>_xlfn.IFNA(+INDEX(Comp1!I:I,MATCH($B41,Comp1!$C:$C,0)),"No")</f>
        <v>No</v>
      </c>
      <c r="O41" s="14" t="str">
        <f>_xlfn.IFNA(+INDEX(Comp1!J:J,MATCH($B41,Comp1!$C:$C,0)),"No")</f>
        <v>No</v>
      </c>
      <c r="P41" s="14" t="str">
        <f>_xlfn.IFNA(+INDEX(Comp1!K:K,MATCH($B41,Comp1!$C:$C,0)),"No")</f>
        <v>No</v>
      </c>
      <c r="Q41" s="14" t="str">
        <f>_xlfn.IFNA(+INDEX(Comp1!L:L,MATCH($B41,Comp1!$C:$C,0)),"No")</f>
        <v>No</v>
      </c>
      <c r="R41" s="14" t="str">
        <f>_xlfn.IFNA(+INDEX(Comp1!M:M,MATCH($B41,Comp1!$C:$C,0)),"No")</f>
        <v>No</v>
      </c>
      <c r="S41" s="14" t="str">
        <f>_xlfn.IFNA(+INDEX(Comp1!N:N,MATCH($B41,Comp1!$C:$C,0)),"No")</f>
        <v>No</v>
      </c>
      <c r="T41" s="14" t="str">
        <f>_xlfn.IFNA(+INDEX(Comp1!O:O,MATCH($B41,Comp1!$C:$C,0)),"No")</f>
        <v>No</v>
      </c>
      <c r="U41" s="14">
        <v>0</v>
      </c>
      <c r="V41" s="263">
        <v>0</v>
      </c>
      <c r="W41" s="263">
        <v>0</v>
      </c>
      <c r="X41" s="263">
        <v>0</v>
      </c>
      <c r="Y41" s="263">
        <v>0</v>
      </c>
      <c r="Z41" s="263">
        <v>0</v>
      </c>
      <c r="AA41" s="263">
        <v>0</v>
      </c>
      <c r="AB41" s="263">
        <v>0</v>
      </c>
      <c r="AC41" s="263">
        <f>IF(Q41="yes",+INDEX('Final Comp Values'!$BH:$BH,MATCH('Monthy Targets'!$B41,'Final Comp Values'!$C:$C,0)),0)</f>
        <v>0</v>
      </c>
      <c r="AD41" s="263">
        <f>IF(R41="yes",+INDEX('Final Comp Values'!$BH:$BH,MATCH('Monthy Targets'!$B41,'Final Comp Values'!$C:$C,0)),0)</f>
        <v>0</v>
      </c>
      <c r="AE41" s="263">
        <f>IF(S41="yes",+INDEX('Final Comp Values'!$BL:$BL,MATCH('Monthy Targets'!$B41,'Final Comp Values'!$C:$C,0)),0)</f>
        <v>0</v>
      </c>
      <c r="AF41" s="263">
        <f>IF(T41="yes",+INDEX('Final Comp Values'!$BL:$BL,MATCH('Monthy Targets'!$B41,'Final Comp Values'!$C:$C,0)),0)</f>
        <v>0</v>
      </c>
      <c r="AG41" s="263">
        <f>IF(U41="yes",+INDEX('Final Comp Values'!$BL:$BL,MATCH('Monthy Targets'!$B41,'Final Comp Values'!$C:$C,0)),0)</f>
        <v>0</v>
      </c>
    </row>
    <row r="42" spans="1:33" x14ac:dyDescent="0.25">
      <c r="A42" s="579">
        <f>+FY2019_ALL_Targets!A42</f>
        <v>4230</v>
      </c>
      <c r="B42" s="62">
        <f>+FY2019_ALL_Targets!B42</f>
        <v>455602</v>
      </c>
      <c r="C42" s="62">
        <f>+FY2019_ALL_Targets!C42</f>
        <v>1026186</v>
      </c>
      <c r="D42" s="62">
        <f>+FY2019_ALL_Targets!D42</f>
        <v>1487061875</v>
      </c>
      <c r="E42" s="62"/>
      <c r="F42" s="62" t="str">
        <f>+FY2019_ALL_Targets!E42</f>
        <v>MRSA Central</v>
      </c>
      <c r="G42" s="62" t="str">
        <f>FY2019_ALL_Targets!J42</f>
        <v>Western Hills Healthcare Residence</v>
      </c>
      <c r="H42" s="62" t="str">
        <f>FY2019_ALL_Targets!K42</f>
        <v>Coryell County Memorial Hospital Authority</v>
      </c>
      <c r="I42" s="62" t="str">
        <f>+FY2019_ALL_Targets!L42</f>
        <v>400 Old Sidney Road</v>
      </c>
      <c r="J42" s="14" t="str">
        <f>_xlfn.IFNA(+INDEX(Comp1!$E:$E,MATCH(B42,Comp1!$C:$C,0)),"No")</f>
        <v>Yes</v>
      </c>
      <c r="K42" s="14" t="str">
        <f>_xlfn.IFNA(+INDEX(Comp1!$F:$F,MATCH(B42,Comp1!$C:$C,0)),"No")</f>
        <v>Yes</v>
      </c>
      <c r="L42" s="14" t="str">
        <f>_xlfn.IFNA(+INDEX(Comp1!G:G,MATCH($B42,Comp1!$C:$C,0)),"No")</f>
        <v>Yes</v>
      </c>
      <c r="M42" s="14" t="str">
        <f>_xlfn.IFNA(+INDEX(Comp1!H:H,MATCH($B42,Comp1!$C:$C,0)),"No")</f>
        <v>Yes</v>
      </c>
      <c r="N42" s="14" t="str">
        <f>_xlfn.IFNA(+INDEX(Comp1!I:I,MATCH($B42,Comp1!$C:$C,0)),"No")</f>
        <v>Yes</v>
      </c>
      <c r="O42" s="14" t="str">
        <f>_xlfn.IFNA(+INDEX(Comp1!J:J,MATCH($B42,Comp1!$C:$C,0)),"No")</f>
        <v>Yes</v>
      </c>
      <c r="P42" s="14" t="str">
        <f>_xlfn.IFNA(+INDEX(Comp1!K:K,MATCH($B42,Comp1!$C:$C,0)),"No")</f>
        <v>Yes</v>
      </c>
      <c r="Q42" s="14" t="s">
        <v>36</v>
      </c>
      <c r="R42" s="14" t="s">
        <v>36</v>
      </c>
      <c r="S42" s="14" t="s">
        <v>36</v>
      </c>
      <c r="T42" s="14" t="s">
        <v>36</v>
      </c>
      <c r="U42" s="14">
        <v>0</v>
      </c>
      <c r="V42" s="263">
        <v>5.44</v>
      </c>
      <c r="W42" s="263">
        <v>5.44</v>
      </c>
      <c r="X42" s="263">
        <v>5.44</v>
      </c>
      <c r="Y42" s="263">
        <v>5.44</v>
      </c>
      <c r="Z42" s="263">
        <v>5.44</v>
      </c>
      <c r="AA42" s="263">
        <v>5.44</v>
      </c>
      <c r="AB42" s="263">
        <v>5.47</v>
      </c>
      <c r="AC42" s="263">
        <f>IF(Q42="yes",+INDEX('Final Comp Values'!$BH:$BH,MATCH('Monthy Targets'!$B42,'Final Comp Values'!$C:$C,0)),0)</f>
        <v>0</v>
      </c>
      <c r="AD42" s="263">
        <f>IF(R42="yes",+INDEX('Final Comp Values'!$BH:$BH,MATCH('Monthy Targets'!$B42,'Final Comp Values'!$C:$C,0)),0)</f>
        <v>0</v>
      </c>
      <c r="AE42" s="263">
        <f>IF(S42="yes",+INDEX('Final Comp Values'!$BL:$BL,MATCH('Monthy Targets'!$B42,'Final Comp Values'!$C:$C,0)),0)</f>
        <v>0</v>
      </c>
      <c r="AF42" s="263">
        <f>IF(T42="yes",+INDEX('Final Comp Values'!$BL:$BL,MATCH('Monthy Targets'!$B42,'Final Comp Values'!$C:$C,0)),0)</f>
        <v>0</v>
      </c>
      <c r="AG42" s="263">
        <f>IF(U42="yes",+INDEX('Final Comp Values'!$BL:$BL,MATCH('Monthy Targets'!$B42,'Final Comp Values'!$C:$C,0)),0)</f>
        <v>0</v>
      </c>
    </row>
    <row r="43" spans="1:33" x14ac:dyDescent="0.25">
      <c r="A43" s="579">
        <f>+FY2019_ALL_Targets!A43</f>
        <v>4814</v>
      </c>
      <c r="B43" s="62">
        <f>+FY2019_ALL_Targets!B43</f>
        <v>455606</v>
      </c>
      <c r="C43" s="62">
        <f>+FY2019_ALL_Targets!C43</f>
        <v>1026285</v>
      </c>
      <c r="D43" s="62">
        <f>+FY2019_ALL_Targets!D43</f>
        <v>1316341407</v>
      </c>
      <c r="E43" s="62"/>
      <c r="F43" s="62" t="str">
        <f>+FY2019_ALL_Targets!E43</f>
        <v>Tarrant</v>
      </c>
      <c r="G43" s="62" t="str">
        <f>FY2019_ALL_Targets!J43</f>
        <v>Park View Care Center</v>
      </c>
      <c r="H43" s="62" t="str">
        <f>FY2019_ALL_Targets!K43</f>
        <v>Jack County Hospital District</v>
      </c>
      <c r="I43" s="62" t="str">
        <f>+FY2019_ALL_Targets!L43</f>
        <v>3301 View Street</v>
      </c>
      <c r="J43" s="14" t="str">
        <f>_xlfn.IFNA(+INDEX(Comp1!$E:$E,MATCH(B43,Comp1!$C:$C,0)),"No")</f>
        <v>Yes</v>
      </c>
      <c r="K43" s="14" t="str">
        <f>_xlfn.IFNA(+INDEX(Comp1!$F:$F,MATCH(B43,Comp1!$C:$C,0)),"No")</f>
        <v>Yes</v>
      </c>
      <c r="L43" s="14" t="str">
        <f>_xlfn.IFNA(+INDEX(Comp1!G:G,MATCH($B43,Comp1!$C:$C,0)),"No")</f>
        <v>Yes</v>
      </c>
      <c r="M43" s="14" t="str">
        <f>_xlfn.IFNA(+INDEX(Comp1!H:H,MATCH($B43,Comp1!$C:$C,0)),"No")</f>
        <v>Yes</v>
      </c>
      <c r="N43" s="14" t="str">
        <f>_xlfn.IFNA(+INDEX(Comp1!I:I,MATCH($B43,Comp1!$C:$C,0)),"No")</f>
        <v>Yes</v>
      </c>
      <c r="O43" s="14" t="str">
        <f>_xlfn.IFNA(+INDEX(Comp1!J:J,MATCH($B43,Comp1!$C:$C,0)),"No")</f>
        <v>Yes</v>
      </c>
      <c r="P43" s="14" t="str">
        <f>_xlfn.IFNA(+INDEX(Comp1!K:K,MATCH($B43,Comp1!$C:$C,0)),"No")</f>
        <v>Yes</v>
      </c>
      <c r="Q43" s="14" t="str">
        <f>_xlfn.IFNA(+INDEX(Comp1!L:L,MATCH($B43,Comp1!$C:$C,0)),"No")</f>
        <v>Yes</v>
      </c>
      <c r="R43" s="14" t="str">
        <f>_xlfn.IFNA(+INDEX(Comp1!M:M,MATCH($B43,Comp1!$C:$C,0)),"No")</f>
        <v>Yes</v>
      </c>
      <c r="S43" s="14" t="str">
        <f>_xlfn.IFNA(+INDEX(Comp1!N:N,MATCH($B43,Comp1!$C:$C,0)),"No")</f>
        <v>Yes</v>
      </c>
      <c r="T43" s="14" t="str">
        <f>_xlfn.IFNA(+INDEX(Comp1!O:O,MATCH($B43,Comp1!$C:$C,0)),"No")</f>
        <v>Yes</v>
      </c>
      <c r="U43" s="14" t="s">
        <v>35</v>
      </c>
      <c r="V43" s="263">
        <v>18.71</v>
      </c>
      <c r="W43" s="263">
        <v>18.71</v>
      </c>
      <c r="X43" s="263">
        <v>18.71</v>
      </c>
      <c r="Y43" s="263">
        <v>18.71</v>
      </c>
      <c r="Z43" s="263">
        <v>18.71</v>
      </c>
      <c r="AA43" s="263">
        <v>18.71</v>
      </c>
      <c r="AB43" s="263">
        <v>18.16</v>
      </c>
      <c r="AC43" s="263">
        <f>IF(Q43="yes",+INDEX('Final Comp Values'!$BH:$BH,MATCH('Monthy Targets'!$B43,'Final Comp Values'!$C:$C,0)),0)</f>
        <v>18.09</v>
      </c>
      <c r="AD43" s="263">
        <f>IF(R43="yes",+INDEX('Final Comp Values'!$BH:$BH,MATCH('Monthy Targets'!$B43,'Final Comp Values'!$C:$C,0)),0)</f>
        <v>18.09</v>
      </c>
      <c r="AE43" s="263">
        <f>IF(S43="yes",+INDEX('Final Comp Values'!$BL:$BL,MATCH('Monthy Targets'!$B43,'Final Comp Values'!$C:$C,0)),0)</f>
        <v>18.09</v>
      </c>
      <c r="AF43" s="263">
        <f>IF(T43="yes",+INDEX('Final Comp Values'!$BL:$BL,MATCH('Monthy Targets'!$B43,'Final Comp Values'!$C:$C,0)),0)</f>
        <v>18.09</v>
      </c>
      <c r="AG43" s="263">
        <f>IF(U43="yes",+INDEX('Final Comp Values'!$BL:$BL,MATCH('Monthy Targets'!$B43,'Final Comp Values'!$C:$C,0)),0)</f>
        <v>18.09</v>
      </c>
    </row>
    <row r="44" spans="1:33" x14ac:dyDescent="0.25">
      <c r="A44" s="579">
        <f>+FY2019_ALL_Targets!A44</f>
        <v>4870</v>
      </c>
      <c r="B44" s="62">
        <f>+FY2019_ALL_Targets!B44</f>
        <v>455611</v>
      </c>
      <c r="C44" s="62">
        <f>+FY2019_ALL_Targets!C44</f>
        <v>1026137</v>
      </c>
      <c r="D44" s="62">
        <f>+FY2019_ALL_Targets!D44</f>
        <v>1306246145</v>
      </c>
      <c r="E44" s="62"/>
      <c r="F44" s="62" t="str">
        <f>+FY2019_ALL_Targets!E44</f>
        <v>MRSA West</v>
      </c>
      <c r="G44" s="62" t="str">
        <f>FY2019_ALL_Targets!J44</f>
        <v>GRACE CARE CENTER OF OLNEY</v>
      </c>
      <c r="H44" s="62" t="str">
        <f>FY2019_ALL_Targets!K44</f>
        <v>OLNEY-HAMILTON HOSPITAL DISTRICT</v>
      </c>
      <c r="I44" s="62" t="str">
        <f>+FY2019_ALL_Targets!L44</f>
        <v>1402 W. ELM</v>
      </c>
      <c r="J44" s="14" t="str">
        <f>_xlfn.IFNA(+INDEX(Comp1!$E:$E,MATCH(B44,Comp1!$C:$C,0)),"No")</f>
        <v>Yes</v>
      </c>
      <c r="K44" s="14" t="str">
        <f>_xlfn.IFNA(+INDEX(Comp1!$F:$F,MATCH(B44,Comp1!$C:$C,0)),"No")</f>
        <v>Yes</v>
      </c>
      <c r="L44" s="14" t="str">
        <f>_xlfn.IFNA(+INDEX(Comp1!G:G,MATCH($B44,Comp1!$C:$C,0)),"No")</f>
        <v>Yes</v>
      </c>
      <c r="M44" s="14" t="str">
        <f>_xlfn.IFNA(+INDEX(Comp1!H:H,MATCH($B44,Comp1!$C:$C,0)),"No")</f>
        <v>Yes</v>
      </c>
      <c r="N44" s="14" t="str">
        <f>_xlfn.IFNA(+INDEX(Comp1!I:I,MATCH($B44,Comp1!$C:$C,0)),"No")</f>
        <v>Yes</v>
      </c>
      <c r="O44" s="14" t="str">
        <f>_xlfn.IFNA(+INDEX(Comp1!J:J,MATCH($B44,Comp1!$C:$C,0)),"No")</f>
        <v>Yes</v>
      </c>
      <c r="P44" s="14" t="str">
        <f>_xlfn.IFNA(+INDEX(Comp1!K:K,MATCH($B44,Comp1!$C:$C,0)),"No")</f>
        <v>Yes</v>
      </c>
      <c r="Q44" s="14" t="str">
        <f>_xlfn.IFNA(+INDEX(Comp1!L:L,MATCH($B44,Comp1!$C:$C,0)),"No")</f>
        <v>Yes</v>
      </c>
      <c r="R44" s="14" t="str">
        <f>_xlfn.IFNA(+INDEX(Comp1!M:M,MATCH($B44,Comp1!$C:$C,0)),"No")</f>
        <v>Yes</v>
      </c>
      <c r="S44" s="14" t="str">
        <f>_xlfn.IFNA(+INDEX(Comp1!N:N,MATCH($B44,Comp1!$C:$C,0)),"No")</f>
        <v>Yes</v>
      </c>
      <c r="T44" s="14" t="str">
        <f>_xlfn.IFNA(+INDEX(Comp1!O:O,MATCH($B44,Comp1!$C:$C,0)),"No")</f>
        <v>Yes</v>
      </c>
      <c r="U44" s="14" t="s">
        <v>35</v>
      </c>
      <c r="V44" s="263">
        <v>2.61</v>
      </c>
      <c r="W44" s="263">
        <v>2.61</v>
      </c>
      <c r="X44" s="263">
        <v>2.61</v>
      </c>
      <c r="Y44" s="263">
        <v>2.61</v>
      </c>
      <c r="Z44" s="263">
        <v>2.61</v>
      </c>
      <c r="AA44" s="263">
        <v>2.61</v>
      </c>
      <c r="AB44" s="263">
        <v>2.5499999999999998</v>
      </c>
      <c r="AC44" s="263">
        <f>IF(Q44="yes",+INDEX('Final Comp Values'!$BH:$BH,MATCH('Monthy Targets'!$B44,'Final Comp Values'!$C:$C,0)),0)</f>
        <v>2.5499999999999998</v>
      </c>
      <c r="AD44" s="263">
        <f>IF(R44="yes",+INDEX('Final Comp Values'!$BH:$BH,MATCH('Monthy Targets'!$B44,'Final Comp Values'!$C:$C,0)),0)</f>
        <v>2.5499999999999998</v>
      </c>
      <c r="AE44" s="263">
        <f>IF(S44="yes",+INDEX('Final Comp Values'!$BL:$BL,MATCH('Monthy Targets'!$B44,'Final Comp Values'!$C:$C,0)),0)</f>
        <v>2.5499999999999998</v>
      </c>
      <c r="AF44" s="263">
        <f>IF(T44="yes",+INDEX('Final Comp Values'!$BL:$BL,MATCH('Monthy Targets'!$B44,'Final Comp Values'!$C:$C,0)),0)</f>
        <v>2.5499999999999998</v>
      </c>
      <c r="AG44" s="263">
        <f>IF(U44="yes",+INDEX('Final Comp Values'!$BL:$BL,MATCH('Monthy Targets'!$B44,'Final Comp Values'!$C:$C,0)),0)</f>
        <v>2.5499999999999998</v>
      </c>
    </row>
    <row r="45" spans="1:33" x14ac:dyDescent="0.25">
      <c r="A45" s="579">
        <f>+FY2019_ALL_Targets!A45</f>
        <v>5005</v>
      </c>
      <c r="B45" s="62">
        <f>+FY2019_ALL_Targets!B45</f>
        <v>455613</v>
      </c>
      <c r="C45" s="62">
        <f>+FY2019_ALL_Targets!C45</f>
        <v>1029268</v>
      </c>
      <c r="D45" s="62">
        <f>+FY2019_ALL_Targets!D45</f>
        <v>1598270878</v>
      </c>
      <c r="E45" s="62"/>
      <c r="F45" s="62" t="str">
        <f>+FY2019_ALL_Targets!E45</f>
        <v>Harris</v>
      </c>
      <c r="G45" s="62" t="str">
        <f>FY2019_ALL_Targets!J45</f>
        <v>COURTYARD NURSING &amp; REHABILITATION</v>
      </c>
      <c r="H45" s="62" t="str">
        <f>FY2019_ALL_Targets!K45</f>
        <v>STANWICK SENIOR CARE, LLC</v>
      </c>
      <c r="I45" s="62" t="str">
        <f>+FY2019_ALL_Targets!L45</f>
        <v>7499 STANWICK DRIVE</v>
      </c>
      <c r="J45" s="14" t="str">
        <f>_xlfn.IFNA(+INDEX(Comp1!$E:$E,MATCH(B45,Comp1!$C:$C,0)),"No")</f>
        <v>No</v>
      </c>
      <c r="K45" s="14" t="str">
        <f>_xlfn.IFNA(+INDEX(Comp1!$F:$F,MATCH(B45,Comp1!$C:$C,0)),"No")</f>
        <v>No</v>
      </c>
      <c r="L45" s="14" t="str">
        <f>_xlfn.IFNA(+INDEX(Comp1!G:G,MATCH($B45,Comp1!$C:$C,0)),"No")</f>
        <v>No</v>
      </c>
      <c r="M45" s="14" t="str">
        <f>_xlfn.IFNA(+INDEX(Comp1!H:H,MATCH($B45,Comp1!$C:$C,0)),"No")</f>
        <v>No</v>
      </c>
      <c r="N45" s="14" t="str">
        <f>_xlfn.IFNA(+INDEX(Comp1!I:I,MATCH($B45,Comp1!$C:$C,0)),"No")</f>
        <v>No</v>
      </c>
      <c r="O45" s="14" t="str">
        <f>_xlfn.IFNA(+INDEX(Comp1!J:J,MATCH($B45,Comp1!$C:$C,0)),"No")</f>
        <v>No</v>
      </c>
      <c r="P45" s="14" t="str">
        <f>_xlfn.IFNA(+INDEX(Comp1!K:K,MATCH($B45,Comp1!$C:$C,0)),"No")</f>
        <v>No</v>
      </c>
      <c r="Q45" s="14" t="str">
        <f>_xlfn.IFNA(+INDEX(Comp1!L:L,MATCH($B45,Comp1!$C:$C,0)),"No")</f>
        <v>No</v>
      </c>
      <c r="R45" s="14" t="str">
        <f>_xlfn.IFNA(+INDEX(Comp1!M:M,MATCH($B45,Comp1!$C:$C,0)),"No")</f>
        <v>No</v>
      </c>
      <c r="S45" s="14" t="str">
        <f>_xlfn.IFNA(+INDEX(Comp1!N:N,MATCH($B45,Comp1!$C:$C,0)),"No")</f>
        <v>No</v>
      </c>
      <c r="T45" s="14" t="str">
        <f>_xlfn.IFNA(+INDEX(Comp1!O:O,MATCH($B45,Comp1!$C:$C,0)),"No")</f>
        <v>No</v>
      </c>
      <c r="U45" s="14">
        <v>0</v>
      </c>
      <c r="V45" s="263">
        <v>0</v>
      </c>
      <c r="W45" s="263">
        <v>0</v>
      </c>
      <c r="X45" s="263">
        <v>0</v>
      </c>
      <c r="Y45" s="263">
        <v>0</v>
      </c>
      <c r="Z45" s="263">
        <v>0</v>
      </c>
      <c r="AA45" s="263">
        <v>0</v>
      </c>
      <c r="AB45" s="263">
        <v>0</v>
      </c>
      <c r="AC45" s="263">
        <f>IF(Q45="yes",+INDEX('Final Comp Values'!$BH:$BH,MATCH('Monthy Targets'!$B45,'Final Comp Values'!$C:$C,0)),0)</f>
        <v>0</v>
      </c>
      <c r="AD45" s="263">
        <f>IF(R45="yes",+INDEX('Final Comp Values'!$BH:$BH,MATCH('Monthy Targets'!$B45,'Final Comp Values'!$C:$C,0)),0)</f>
        <v>0</v>
      </c>
      <c r="AE45" s="263">
        <f>IF(S45="yes",+INDEX('Final Comp Values'!$BL:$BL,MATCH('Monthy Targets'!$B45,'Final Comp Values'!$C:$C,0)),0)</f>
        <v>0</v>
      </c>
      <c r="AF45" s="263">
        <f>IF(T45="yes",+INDEX('Final Comp Values'!$BL:$BL,MATCH('Monthy Targets'!$B45,'Final Comp Values'!$C:$C,0)),0)</f>
        <v>0</v>
      </c>
      <c r="AG45" s="263">
        <f>IF(U45="yes",+INDEX('Final Comp Values'!$BL:$BL,MATCH('Monthy Targets'!$B45,'Final Comp Values'!$C:$C,0)),0)</f>
        <v>0</v>
      </c>
    </row>
    <row r="46" spans="1:33" x14ac:dyDescent="0.25">
      <c r="A46" s="579">
        <f>+FY2019_ALL_Targets!A46</f>
        <v>5098</v>
      </c>
      <c r="B46" s="62">
        <f>+FY2019_ALL_Targets!B46</f>
        <v>455627</v>
      </c>
      <c r="C46" s="62">
        <f>+FY2019_ALL_Targets!C46</f>
        <v>509801</v>
      </c>
      <c r="D46" s="62">
        <f>+FY2019_ALL_Targets!D46</f>
        <v>1891786174</v>
      </c>
      <c r="E46" s="62"/>
      <c r="F46" s="62" t="str">
        <f>+FY2019_ALL_Targets!E46</f>
        <v>Tarrant</v>
      </c>
      <c r="G46" s="62" t="str">
        <f>FY2019_ALL_Targets!J46</f>
        <v>Good Samaritan Society-Denton Village</v>
      </c>
      <c r="H46" s="62" t="str">
        <f>FY2019_ALL_Targets!K46</f>
        <v>Decatur Hospital Authority dba Good Samaritan Society-Denton Village</v>
      </c>
      <c r="I46" s="62" t="str">
        <f>+FY2019_ALL_Targets!L46</f>
        <v>2500 Hinkle Drive</v>
      </c>
      <c r="J46" s="14" t="str">
        <f>_xlfn.IFNA(+INDEX(Comp1!$E:$E,MATCH(B46,Comp1!$C:$C,0)),"No")</f>
        <v>Yes</v>
      </c>
      <c r="K46" s="14" t="str">
        <f>_xlfn.IFNA(+INDEX(Comp1!$F:$F,MATCH(B46,Comp1!$C:$C,0)),"No")</f>
        <v>Yes</v>
      </c>
      <c r="L46" s="14" t="str">
        <f>_xlfn.IFNA(+INDEX(Comp1!G:G,MATCH($B46,Comp1!$C:$C,0)),"No")</f>
        <v>Yes</v>
      </c>
      <c r="M46" s="14" t="str">
        <f>_xlfn.IFNA(+INDEX(Comp1!H:H,MATCH($B46,Comp1!$C:$C,0)),"No")</f>
        <v>Yes</v>
      </c>
      <c r="N46" s="14" t="str">
        <f>_xlfn.IFNA(+INDEX(Comp1!I:I,MATCH($B46,Comp1!$C:$C,0)),"No")</f>
        <v>Yes</v>
      </c>
      <c r="O46" s="14" t="str">
        <f>_xlfn.IFNA(+INDEX(Comp1!J:J,MATCH($B46,Comp1!$C:$C,0)),"No")</f>
        <v>Yes</v>
      </c>
      <c r="P46" s="14" t="str">
        <f>_xlfn.IFNA(+INDEX(Comp1!K:K,MATCH($B46,Comp1!$C:$C,0)),"No")</f>
        <v>Yes</v>
      </c>
      <c r="Q46" s="14" t="str">
        <f>_xlfn.IFNA(+INDEX(Comp1!L:L,MATCH($B46,Comp1!$C:$C,0)),"No")</f>
        <v>Yes</v>
      </c>
      <c r="R46" s="14" t="str">
        <f>_xlfn.IFNA(+INDEX(Comp1!M:M,MATCH($B46,Comp1!$C:$C,0)),"No")</f>
        <v>Yes</v>
      </c>
      <c r="S46" s="14" t="str">
        <f>_xlfn.IFNA(+INDEX(Comp1!N:N,MATCH($B46,Comp1!$C:$C,0)),"No")</f>
        <v>Yes</v>
      </c>
      <c r="T46" s="14" t="str">
        <f>_xlfn.IFNA(+INDEX(Comp1!O:O,MATCH($B46,Comp1!$C:$C,0)),"No")</f>
        <v>Yes</v>
      </c>
      <c r="U46" s="14" t="s">
        <v>35</v>
      </c>
      <c r="V46" s="263">
        <v>2.36</v>
      </c>
      <c r="W46" s="263">
        <v>2.36</v>
      </c>
      <c r="X46" s="263">
        <v>2.36</v>
      </c>
      <c r="Y46" s="263">
        <v>2.36</v>
      </c>
      <c r="Z46" s="263">
        <v>2.36</v>
      </c>
      <c r="AA46" s="263">
        <v>2.36</v>
      </c>
      <c r="AB46" s="263">
        <v>2.29</v>
      </c>
      <c r="AC46" s="263">
        <f>IF(Q46="yes",+INDEX('Final Comp Values'!$BH:$BH,MATCH('Monthy Targets'!$B46,'Final Comp Values'!$C:$C,0)),0)</f>
        <v>2.2799999999999998</v>
      </c>
      <c r="AD46" s="263">
        <f>IF(R46="yes",+INDEX('Final Comp Values'!$BH:$BH,MATCH('Monthy Targets'!$B46,'Final Comp Values'!$C:$C,0)),0)</f>
        <v>2.2799999999999998</v>
      </c>
      <c r="AE46" s="263">
        <f>IF(S46="yes",+INDEX('Final Comp Values'!$BL:$BL,MATCH('Monthy Targets'!$B46,'Final Comp Values'!$C:$C,0)),0)</f>
        <v>2.2799999999999998</v>
      </c>
      <c r="AF46" s="263">
        <f>IF(T46="yes",+INDEX('Final Comp Values'!$BL:$BL,MATCH('Monthy Targets'!$B46,'Final Comp Values'!$C:$C,0)),0)</f>
        <v>2.2799999999999998</v>
      </c>
      <c r="AG46" s="263">
        <f>IF(U46="yes",+INDEX('Final Comp Values'!$BL:$BL,MATCH('Monthy Targets'!$B46,'Final Comp Values'!$C:$C,0)),0)</f>
        <v>2.2799999999999998</v>
      </c>
    </row>
    <row r="47" spans="1:33" x14ac:dyDescent="0.25">
      <c r="A47" s="579">
        <f>+FY2019_ALL_Targets!A47</f>
        <v>4493</v>
      </c>
      <c r="B47" s="62">
        <f>+FY2019_ALL_Targets!B47</f>
        <v>455628</v>
      </c>
      <c r="C47" s="62">
        <f>+FY2019_ALL_Targets!C47</f>
        <v>1026595</v>
      </c>
      <c r="D47" s="62">
        <f>+FY2019_ALL_Targets!D47</f>
        <v>1225159809</v>
      </c>
      <c r="E47" s="62"/>
      <c r="F47" s="62" t="str">
        <f>+FY2019_ALL_Targets!E47</f>
        <v>MRSA West</v>
      </c>
      <c r="G47" s="62" t="str">
        <f>FY2019_ALL_Targets!J47</f>
        <v>Hilltop Village Nursing and Rehabilitation Center</v>
      </c>
      <c r="H47" s="62" t="str">
        <f>FY2019_ALL_Targets!K47</f>
        <v>Uvalde County Hospital Authority</v>
      </c>
      <c r="I47" s="62" t="str">
        <f>+FY2019_ALL_Targets!L47</f>
        <v>1400 Hilltop Rd</v>
      </c>
      <c r="J47" s="14" t="str">
        <f>_xlfn.IFNA(+INDEX(Comp1!$E:$E,MATCH(B47,Comp1!$C:$C,0)),"No")</f>
        <v>Yes</v>
      </c>
      <c r="K47" s="14" t="str">
        <f>_xlfn.IFNA(+INDEX(Comp1!$F:$F,MATCH(B47,Comp1!$C:$C,0)),"No")</f>
        <v>Yes</v>
      </c>
      <c r="L47" s="14" t="str">
        <f>_xlfn.IFNA(+INDEX(Comp1!G:G,MATCH($B47,Comp1!$C:$C,0)),"No")</f>
        <v>Yes</v>
      </c>
      <c r="M47" s="14" t="str">
        <f>_xlfn.IFNA(+INDEX(Comp1!H:H,MATCH($B47,Comp1!$C:$C,0)),"No")</f>
        <v>Yes</v>
      </c>
      <c r="N47" s="14" t="str">
        <f>_xlfn.IFNA(+INDEX(Comp1!I:I,MATCH($B47,Comp1!$C:$C,0)),"No")</f>
        <v>Yes</v>
      </c>
      <c r="O47" s="14" t="str">
        <f>_xlfn.IFNA(+INDEX(Comp1!J:J,MATCH($B47,Comp1!$C:$C,0)),"No")</f>
        <v>Yes</v>
      </c>
      <c r="P47" s="14" t="str">
        <f>_xlfn.IFNA(+INDEX(Comp1!K:K,MATCH($B47,Comp1!$C:$C,0)),"No")</f>
        <v>Yes</v>
      </c>
      <c r="Q47" s="14" t="str">
        <f>_xlfn.IFNA(+INDEX(Comp1!L:L,MATCH($B47,Comp1!$C:$C,0)),"No")</f>
        <v>Yes</v>
      </c>
      <c r="R47" s="14" t="str">
        <f>_xlfn.IFNA(+INDEX(Comp1!M:M,MATCH($B47,Comp1!$C:$C,0)),"No")</f>
        <v>Yes</v>
      </c>
      <c r="S47" s="14" t="str">
        <f>_xlfn.IFNA(+INDEX(Comp1!N:N,MATCH($B47,Comp1!$C:$C,0)),"No")</f>
        <v>Yes</v>
      </c>
      <c r="T47" s="14" t="str">
        <f>_xlfn.IFNA(+INDEX(Comp1!O:O,MATCH($B47,Comp1!$C:$C,0)),"No")</f>
        <v>Yes</v>
      </c>
      <c r="U47" s="14" t="s">
        <v>35</v>
      </c>
      <c r="V47" s="263">
        <v>8.9600000000000009</v>
      </c>
      <c r="W47" s="263">
        <v>8.9600000000000009</v>
      </c>
      <c r="X47" s="263">
        <v>8.9600000000000009</v>
      </c>
      <c r="Y47" s="263">
        <v>8.9600000000000009</v>
      </c>
      <c r="Z47" s="263">
        <v>8.9600000000000009</v>
      </c>
      <c r="AA47" s="263">
        <v>8.9600000000000009</v>
      </c>
      <c r="AB47" s="263">
        <v>8.77</v>
      </c>
      <c r="AC47" s="263">
        <f>IF(Q47="yes",+INDEX('Final Comp Values'!$BH:$BH,MATCH('Monthy Targets'!$B47,'Final Comp Values'!$C:$C,0)),0)</f>
        <v>8.74</v>
      </c>
      <c r="AD47" s="263">
        <f>IF(R47="yes",+INDEX('Final Comp Values'!$BH:$BH,MATCH('Monthy Targets'!$B47,'Final Comp Values'!$C:$C,0)),0)</f>
        <v>8.74</v>
      </c>
      <c r="AE47" s="263">
        <f>IF(S47="yes",+INDEX('Final Comp Values'!$BL:$BL,MATCH('Monthy Targets'!$B47,'Final Comp Values'!$C:$C,0)),0)</f>
        <v>8.74</v>
      </c>
      <c r="AF47" s="263">
        <f>IF(T47="yes",+INDEX('Final Comp Values'!$BL:$BL,MATCH('Monthy Targets'!$B47,'Final Comp Values'!$C:$C,0)),0)</f>
        <v>8.74</v>
      </c>
      <c r="AG47" s="263">
        <f>IF(U47="yes",+INDEX('Final Comp Values'!$BL:$BL,MATCH('Monthy Targets'!$B47,'Final Comp Values'!$C:$C,0)),0)</f>
        <v>8.74</v>
      </c>
    </row>
    <row r="48" spans="1:33" x14ac:dyDescent="0.25">
      <c r="A48" s="579">
        <f>+FY2019_ALL_Targets!A48</f>
        <v>4525</v>
      </c>
      <c r="B48" s="62">
        <f>+FY2019_ALL_Targets!B48</f>
        <v>455631</v>
      </c>
      <c r="C48" s="62">
        <f>+FY2019_ALL_Targets!C48</f>
        <v>1026213</v>
      </c>
      <c r="D48" s="62">
        <f>+FY2019_ALL_Targets!D48</f>
        <v>1588073597</v>
      </c>
      <c r="E48" s="62"/>
      <c r="F48" s="62" t="str">
        <f>+FY2019_ALL_Targets!E48</f>
        <v>Tarrant</v>
      </c>
      <c r="G48" s="62" t="str">
        <f>FY2019_ALL_Targets!J48</f>
        <v>Colonial Manor Nursing Center</v>
      </c>
      <c r="H48" s="62" t="str">
        <f>FY2019_ALL_Targets!K48</f>
        <v>Coryell County Memorial Hospital Authority</v>
      </c>
      <c r="I48" s="62" t="str">
        <f>+FY2019_ALL_Targets!L48</f>
        <v>2035 N Granbury St</v>
      </c>
      <c r="J48" s="14" t="str">
        <f>_xlfn.IFNA(+INDEX(Comp1!$E:$E,MATCH(B48,Comp1!$C:$C,0)),"No")</f>
        <v>Yes</v>
      </c>
      <c r="K48" s="14" t="str">
        <f>_xlfn.IFNA(+INDEX(Comp1!$F:$F,MATCH(B48,Comp1!$C:$C,0)),"No")</f>
        <v>Yes</v>
      </c>
      <c r="L48" s="14" t="str">
        <f>_xlfn.IFNA(+INDEX(Comp1!G:G,MATCH($B48,Comp1!$C:$C,0)),"No")</f>
        <v>Yes</v>
      </c>
      <c r="M48" s="14" t="str">
        <f>_xlfn.IFNA(+INDEX(Comp1!H:H,MATCH($B48,Comp1!$C:$C,0)),"No")</f>
        <v>Yes</v>
      </c>
      <c r="N48" s="14" t="str">
        <f>_xlfn.IFNA(+INDEX(Comp1!I:I,MATCH($B48,Comp1!$C:$C,0)),"No")</f>
        <v>Yes</v>
      </c>
      <c r="O48" s="14" t="str">
        <f>_xlfn.IFNA(+INDEX(Comp1!J:J,MATCH($B48,Comp1!$C:$C,0)),"No")</f>
        <v>Yes</v>
      </c>
      <c r="P48" s="14" t="str">
        <f>_xlfn.IFNA(+INDEX(Comp1!K:K,MATCH($B48,Comp1!$C:$C,0)),"No")</f>
        <v>Yes</v>
      </c>
      <c r="Q48" s="14" t="str">
        <f>_xlfn.IFNA(+INDEX(Comp1!L:L,MATCH($B48,Comp1!$C:$C,0)),"No")</f>
        <v>Yes</v>
      </c>
      <c r="R48" s="14" t="str">
        <f>_xlfn.IFNA(+INDEX(Comp1!M:M,MATCH($B48,Comp1!$C:$C,0)),"No")</f>
        <v>Yes</v>
      </c>
      <c r="S48" s="14" t="str">
        <f>_xlfn.IFNA(+INDEX(Comp1!N:N,MATCH($B48,Comp1!$C:$C,0)),"No")</f>
        <v>Yes</v>
      </c>
      <c r="T48" s="14" t="str">
        <f>_xlfn.IFNA(+INDEX(Comp1!O:O,MATCH($B48,Comp1!$C:$C,0)),"No")</f>
        <v>Yes</v>
      </c>
      <c r="U48" s="14" t="s">
        <v>35</v>
      </c>
      <c r="V48" s="263">
        <v>8.89</v>
      </c>
      <c r="W48" s="263">
        <v>8.89</v>
      </c>
      <c r="X48" s="263">
        <v>8.89</v>
      </c>
      <c r="Y48" s="263">
        <v>8.89</v>
      </c>
      <c r="Z48" s="263">
        <v>8.89</v>
      </c>
      <c r="AA48" s="263">
        <v>8.89</v>
      </c>
      <c r="AB48" s="263">
        <v>8.6199999999999992</v>
      </c>
      <c r="AC48" s="263">
        <f>IF(Q48="yes",+INDEX('Final Comp Values'!$BH:$BH,MATCH('Monthy Targets'!$B48,'Final Comp Values'!$C:$C,0)),0)</f>
        <v>8.59</v>
      </c>
      <c r="AD48" s="263">
        <f>IF(R48="yes",+INDEX('Final Comp Values'!$BH:$BH,MATCH('Monthy Targets'!$B48,'Final Comp Values'!$C:$C,0)),0)</f>
        <v>8.59</v>
      </c>
      <c r="AE48" s="263">
        <f>IF(S48="yes",+INDEX('Final Comp Values'!$BL:$BL,MATCH('Monthy Targets'!$B48,'Final Comp Values'!$C:$C,0)),0)</f>
        <v>8.59</v>
      </c>
      <c r="AF48" s="263">
        <f>IF(T48="yes",+INDEX('Final Comp Values'!$BL:$BL,MATCH('Monthy Targets'!$B48,'Final Comp Values'!$C:$C,0)),0)</f>
        <v>8.59</v>
      </c>
      <c r="AG48" s="263">
        <f>IF(U48="yes",+INDEX('Final Comp Values'!$BL:$BL,MATCH('Monthy Targets'!$B48,'Final Comp Values'!$C:$C,0)),0)</f>
        <v>8.59</v>
      </c>
    </row>
    <row r="49" spans="1:33" x14ac:dyDescent="0.25">
      <c r="A49" s="579">
        <f>+FY2019_ALL_Targets!A49</f>
        <v>4260</v>
      </c>
      <c r="B49" s="62">
        <f>+FY2019_ALL_Targets!B49</f>
        <v>455637</v>
      </c>
      <c r="C49" s="62">
        <f>+FY2019_ALL_Targets!C49</f>
        <v>1028596</v>
      </c>
      <c r="D49" s="62">
        <f>+FY2019_ALL_Targets!D49</f>
        <v>1619969417</v>
      </c>
      <c r="E49" s="62"/>
      <c r="F49" s="62" t="str">
        <f>+FY2019_ALL_Targets!E49</f>
        <v>MRSA Central</v>
      </c>
      <c r="G49" s="62" t="str">
        <f>FY2019_ALL_Targets!J49</f>
        <v>Wellington Rehabilitation and Healthcare</v>
      </c>
      <c r="H49" s="62" t="str">
        <f>FY2019_ALL_Targets!K49</f>
        <v>Eastland Memorial Hospital District</v>
      </c>
      <c r="I49" s="62" t="str">
        <f>+FY2019_ALL_Targets!L49</f>
        <v>1802 South 31st Street</v>
      </c>
      <c r="J49" s="14" t="str">
        <f>_xlfn.IFNA(+INDEX(Comp1!$E:$E,MATCH(B49,Comp1!$C:$C,0)),"No")</f>
        <v>Yes</v>
      </c>
      <c r="K49" s="14" t="str">
        <f>_xlfn.IFNA(+INDEX(Comp1!$F:$F,MATCH(B49,Comp1!$C:$C,0)),"No")</f>
        <v>Yes</v>
      </c>
      <c r="L49" s="14" t="str">
        <f>_xlfn.IFNA(+INDEX(Comp1!G:G,MATCH($B49,Comp1!$C:$C,0)),"No")</f>
        <v>Yes</v>
      </c>
      <c r="M49" s="14" t="str">
        <f>_xlfn.IFNA(+INDEX(Comp1!H:H,MATCH($B49,Comp1!$C:$C,0)),"No")</f>
        <v>Yes</v>
      </c>
      <c r="N49" s="14" t="str">
        <f>_xlfn.IFNA(+INDEX(Comp1!I:I,MATCH($B49,Comp1!$C:$C,0)),"No")</f>
        <v>Yes</v>
      </c>
      <c r="O49" s="14" t="str">
        <f>_xlfn.IFNA(+INDEX(Comp1!J:J,MATCH($B49,Comp1!$C:$C,0)),"No")</f>
        <v>Yes</v>
      </c>
      <c r="P49" s="14" t="str">
        <f>_xlfn.IFNA(+INDEX(Comp1!K:K,MATCH($B49,Comp1!$C:$C,0)),"No")</f>
        <v>Yes</v>
      </c>
      <c r="Q49" s="14" t="str">
        <f>_xlfn.IFNA(+INDEX(Comp1!L:L,MATCH($B49,Comp1!$C:$C,0)),"No")</f>
        <v>Yes</v>
      </c>
      <c r="R49" s="14" t="str">
        <f>_xlfn.IFNA(+INDEX(Comp1!M:M,MATCH($B49,Comp1!$C:$C,0)),"No")</f>
        <v>Yes</v>
      </c>
      <c r="S49" s="14" t="str">
        <f>_xlfn.IFNA(+INDEX(Comp1!N:N,MATCH($B49,Comp1!$C:$C,0)),"No")</f>
        <v>Yes</v>
      </c>
      <c r="T49" s="14" t="str">
        <f>_xlfn.IFNA(+INDEX(Comp1!O:O,MATCH($B49,Comp1!$C:$C,0)),"No")</f>
        <v>Yes</v>
      </c>
      <c r="U49" s="14" t="s">
        <v>35</v>
      </c>
      <c r="V49" s="263">
        <v>5.69</v>
      </c>
      <c r="W49" s="263">
        <v>5.69</v>
      </c>
      <c r="X49" s="263">
        <v>5.69</v>
      </c>
      <c r="Y49" s="263">
        <v>5.69</v>
      </c>
      <c r="Z49" s="263">
        <v>5.69</v>
      </c>
      <c r="AA49" s="263">
        <v>5.69</v>
      </c>
      <c r="AB49" s="263">
        <v>5.72</v>
      </c>
      <c r="AC49" s="263">
        <f>IF(Q49="yes",+INDEX('Final Comp Values'!$BH:$BH,MATCH('Monthy Targets'!$B49,'Final Comp Values'!$C:$C,0)),0)</f>
        <v>5.7</v>
      </c>
      <c r="AD49" s="263">
        <f>IF(R49="yes",+INDEX('Final Comp Values'!$BH:$BH,MATCH('Monthy Targets'!$B49,'Final Comp Values'!$C:$C,0)),0)</f>
        <v>5.7</v>
      </c>
      <c r="AE49" s="263">
        <f>IF(S49="yes",+INDEX('Final Comp Values'!$BL:$BL,MATCH('Monthy Targets'!$B49,'Final Comp Values'!$C:$C,0)),0)</f>
        <v>5.7</v>
      </c>
      <c r="AF49" s="263">
        <f>IF(T49="yes",+INDEX('Final Comp Values'!$BL:$BL,MATCH('Monthy Targets'!$B49,'Final Comp Values'!$C:$C,0)),0)</f>
        <v>5.7</v>
      </c>
      <c r="AG49" s="263">
        <f>IF(U49="yes",+INDEX('Final Comp Values'!$BL:$BL,MATCH('Monthy Targets'!$B49,'Final Comp Values'!$C:$C,0)),0)</f>
        <v>5.7</v>
      </c>
    </row>
    <row r="50" spans="1:33" x14ac:dyDescent="0.25">
      <c r="A50" s="579">
        <f>+FY2019_ALL_Targets!A50</f>
        <v>4800</v>
      </c>
      <c r="B50" s="62">
        <f>+FY2019_ALL_Targets!B50</f>
        <v>455638</v>
      </c>
      <c r="C50" s="62">
        <f>+FY2019_ALL_Targets!C50</f>
        <v>1026268</v>
      </c>
      <c r="D50" s="62">
        <f>+FY2019_ALL_Targets!D50</f>
        <v>1497876965</v>
      </c>
      <c r="E50" s="62"/>
      <c r="F50" s="62" t="str">
        <f>+FY2019_ALL_Targets!E50</f>
        <v>MRSA Central</v>
      </c>
      <c r="G50" s="62" t="str">
        <f>FY2019_ALL_Targets!J50</f>
        <v>GREENVIEW MANOR</v>
      </c>
      <c r="H50" s="62" t="str">
        <f>FY2019_ALL_Targets!K50</f>
        <v>Seminole Hospital District of Gaines County Texas</v>
      </c>
      <c r="I50" s="62" t="str">
        <f>+FY2019_ALL_Targets!L50</f>
        <v>401 Owen Lane</v>
      </c>
      <c r="J50" s="14" t="str">
        <f>_xlfn.IFNA(+INDEX(Comp1!$E:$E,MATCH(B50,Comp1!$C:$C,0)),"No")</f>
        <v>Yes</v>
      </c>
      <c r="K50" s="14" t="str">
        <f>_xlfn.IFNA(+INDEX(Comp1!$F:$F,MATCH(B50,Comp1!$C:$C,0)),"No")</f>
        <v>Yes</v>
      </c>
      <c r="L50" s="14" t="str">
        <f>_xlfn.IFNA(+INDEX(Comp1!G:G,MATCH($B50,Comp1!$C:$C,0)),"No")</f>
        <v>Yes</v>
      </c>
      <c r="M50" s="14" t="str">
        <f>_xlfn.IFNA(+INDEX(Comp1!H:H,MATCH($B50,Comp1!$C:$C,0)),"No")</f>
        <v>Yes</v>
      </c>
      <c r="N50" s="14" t="str">
        <f>_xlfn.IFNA(+INDEX(Comp1!I:I,MATCH($B50,Comp1!$C:$C,0)),"No")</f>
        <v>Yes</v>
      </c>
      <c r="O50" s="14" t="str">
        <f>_xlfn.IFNA(+INDEX(Comp1!J:J,MATCH($B50,Comp1!$C:$C,0)),"No")</f>
        <v>Yes</v>
      </c>
      <c r="P50" s="14" t="str">
        <f>_xlfn.IFNA(+INDEX(Comp1!K:K,MATCH($B50,Comp1!$C:$C,0)),"No")</f>
        <v>Yes</v>
      </c>
      <c r="Q50" s="14" t="str">
        <f>_xlfn.IFNA(+INDEX(Comp1!L:L,MATCH($B50,Comp1!$C:$C,0)),"No")</f>
        <v>Yes</v>
      </c>
      <c r="R50" s="14" t="str">
        <f>_xlfn.IFNA(+INDEX(Comp1!M:M,MATCH($B50,Comp1!$C:$C,0)),"No")</f>
        <v>Yes</v>
      </c>
      <c r="S50" s="14" t="str">
        <f>_xlfn.IFNA(+INDEX(Comp1!N:N,MATCH($B50,Comp1!$C:$C,0)),"No")</f>
        <v>Yes</v>
      </c>
      <c r="T50" s="14" t="str">
        <f>_xlfn.IFNA(+INDEX(Comp1!O:O,MATCH($B50,Comp1!$C:$C,0)),"No")</f>
        <v>Yes</v>
      </c>
      <c r="U50" s="14" t="s">
        <v>35</v>
      </c>
      <c r="V50" s="263">
        <v>10.27</v>
      </c>
      <c r="W50" s="263">
        <v>10.27</v>
      </c>
      <c r="X50" s="263">
        <v>10.27</v>
      </c>
      <c r="Y50" s="263">
        <v>10.27</v>
      </c>
      <c r="Z50" s="263">
        <v>10.27</v>
      </c>
      <c r="AA50" s="263">
        <v>10.27</v>
      </c>
      <c r="AB50" s="263">
        <v>10.32</v>
      </c>
      <c r="AC50" s="263">
        <f>IF(Q50="yes",+INDEX('Final Comp Values'!$BH:$BH,MATCH('Monthy Targets'!$B50,'Final Comp Values'!$C:$C,0)),0)</f>
        <v>10.29</v>
      </c>
      <c r="AD50" s="263">
        <f>IF(R50="yes",+INDEX('Final Comp Values'!$BH:$BH,MATCH('Monthy Targets'!$B50,'Final Comp Values'!$C:$C,0)),0)</f>
        <v>10.29</v>
      </c>
      <c r="AE50" s="263">
        <f>IF(S50="yes",+INDEX('Final Comp Values'!$BL:$BL,MATCH('Monthy Targets'!$B50,'Final Comp Values'!$C:$C,0)),0)</f>
        <v>10.29</v>
      </c>
      <c r="AF50" s="263">
        <f>IF(T50="yes",+INDEX('Final Comp Values'!$BL:$BL,MATCH('Monthy Targets'!$B50,'Final Comp Values'!$C:$C,0)),0)</f>
        <v>10.29</v>
      </c>
      <c r="AG50" s="263">
        <f>IF(U50="yes",+INDEX('Final Comp Values'!$BL:$BL,MATCH('Monthy Targets'!$B50,'Final Comp Values'!$C:$C,0)),0)</f>
        <v>10.29</v>
      </c>
    </row>
    <row r="51" spans="1:33" x14ac:dyDescent="0.25">
      <c r="A51" s="579">
        <f>+FY2019_ALL_Targets!A51</f>
        <v>4412</v>
      </c>
      <c r="B51" s="62">
        <f>+FY2019_ALL_Targets!B51</f>
        <v>455641</v>
      </c>
      <c r="C51" s="62">
        <f>+FY2019_ALL_Targets!C51</f>
        <v>1026481</v>
      </c>
      <c r="D51" s="62">
        <f>+FY2019_ALL_Targets!D51</f>
        <v>1104221894</v>
      </c>
      <c r="E51" s="62"/>
      <c r="F51" s="62" t="str">
        <f>+FY2019_ALL_Targets!E51</f>
        <v>MRSA West</v>
      </c>
      <c r="G51" s="62" t="str">
        <f>FY2019_ALL_Targets!J51</f>
        <v>Palo Duro Nursing Home</v>
      </c>
      <c r="H51" s="62" t="str">
        <f>FY2019_ALL_Targets!K51</f>
        <v>Childress County Hospital District</v>
      </c>
      <c r="I51" s="62" t="str">
        <f>+FY2019_ALL_Targets!L51</f>
        <v>405 S Collins St</v>
      </c>
      <c r="J51" s="14" t="str">
        <f>_xlfn.IFNA(+INDEX(Comp1!$E:$E,MATCH(B51,Comp1!$C:$C,0)),"No")</f>
        <v>Yes</v>
      </c>
      <c r="K51" s="14" t="str">
        <f>_xlfn.IFNA(+INDEX(Comp1!$F:$F,MATCH(B51,Comp1!$C:$C,0)),"No")</f>
        <v>Yes</v>
      </c>
      <c r="L51" s="14" t="str">
        <f>_xlfn.IFNA(+INDEX(Comp1!G:G,MATCH($B51,Comp1!$C:$C,0)),"No")</f>
        <v>Yes</v>
      </c>
      <c r="M51" s="14" t="str">
        <f>_xlfn.IFNA(+INDEX(Comp1!H:H,MATCH($B51,Comp1!$C:$C,0)),"No")</f>
        <v>Yes</v>
      </c>
      <c r="N51" s="14" t="str">
        <f>_xlfn.IFNA(+INDEX(Comp1!I:I,MATCH($B51,Comp1!$C:$C,0)),"No")</f>
        <v>Yes</v>
      </c>
      <c r="O51" s="14" t="str">
        <f>_xlfn.IFNA(+INDEX(Comp1!J:J,MATCH($B51,Comp1!$C:$C,0)),"No")</f>
        <v>Yes</v>
      </c>
      <c r="P51" s="14" t="str">
        <f>_xlfn.IFNA(+INDEX(Comp1!K:K,MATCH($B51,Comp1!$C:$C,0)),"No")</f>
        <v>Yes</v>
      </c>
      <c r="Q51" s="14" t="str">
        <f>_xlfn.IFNA(+INDEX(Comp1!L:L,MATCH($B51,Comp1!$C:$C,0)),"No")</f>
        <v>Yes</v>
      </c>
      <c r="R51" s="14" t="str">
        <f>_xlfn.IFNA(+INDEX(Comp1!M:M,MATCH($B51,Comp1!$C:$C,0)),"No")</f>
        <v>Yes</v>
      </c>
      <c r="S51" s="14" t="str">
        <f>_xlfn.IFNA(+INDEX(Comp1!N:N,MATCH($B51,Comp1!$C:$C,0)),"No")</f>
        <v>Yes</v>
      </c>
      <c r="T51" s="14" t="str">
        <f>_xlfn.IFNA(+INDEX(Comp1!O:O,MATCH($B51,Comp1!$C:$C,0)),"No")</f>
        <v>Yes</v>
      </c>
      <c r="U51" s="14" t="s">
        <v>35</v>
      </c>
      <c r="V51" s="263">
        <v>5.13</v>
      </c>
      <c r="W51" s="263">
        <v>5.13</v>
      </c>
      <c r="X51" s="263">
        <v>5.13</v>
      </c>
      <c r="Y51" s="263">
        <v>5.13</v>
      </c>
      <c r="Z51" s="263">
        <v>5.13</v>
      </c>
      <c r="AA51" s="263">
        <v>5.13</v>
      </c>
      <c r="AB51" s="263">
        <v>5.0199999999999996</v>
      </c>
      <c r="AC51" s="263">
        <f>IF(Q51="yes",+INDEX('Final Comp Values'!$BH:$BH,MATCH('Monthy Targets'!$B51,'Final Comp Values'!$C:$C,0)),0)</f>
        <v>5</v>
      </c>
      <c r="AD51" s="263">
        <f>IF(R51="yes",+INDEX('Final Comp Values'!$BH:$BH,MATCH('Monthy Targets'!$B51,'Final Comp Values'!$C:$C,0)),0)</f>
        <v>5</v>
      </c>
      <c r="AE51" s="263">
        <f>IF(S51="yes",+INDEX('Final Comp Values'!$BL:$BL,MATCH('Monthy Targets'!$B51,'Final Comp Values'!$C:$C,0)),0)</f>
        <v>5</v>
      </c>
      <c r="AF51" s="263">
        <f>IF(T51="yes",+INDEX('Final Comp Values'!$BL:$BL,MATCH('Monthy Targets'!$B51,'Final Comp Values'!$C:$C,0)),0)</f>
        <v>5</v>
      </c>
      <c r="AG51" s="263">
        <f>IF(U51="yes",+INDEX('Final Comp Values'!$BL:$BL,MATCH('Monthy Targets'!$B51,'Final Comp Values'!$C:$C,0)),0)</f>
        <v>5</v>
      </c>
    </row>
    <row r="52" spans="1:33" x14ac:dyDescent="0.25">
      <c r="A52" s="579">
        <f>+FY2019_ALL_Targets!A52</f>
        <v>4484</v>
      </c>
      <c r="B52" s="62">
        <f>+FY2019_ALL_Targets!B52</f>
        <v>455646</v>
      </c>
      <c r="C52" s="62">
        <f>+FY2019_ALL_Targets!C52</f>
        <v>1026138</v>
      </c>
      <c r="D52" s="62">
        <f>+FY2019_ALL_Targets!D52</f>
        <v>1629486717</v>
      </c>
      <c r="E52" s="62"/>
      <c r="F52" s="62" t="str">
        <f>+FY2019_ALL_Targets!E52</f>
        <v>MRSA Northeast</v>
      </c>
      <c r="G52" s="62" t="str">
        <f>FY2019_ALL_Targets!J52</f>
        <v>Marshall Manor Nursing &amp; Rehabilitation Center</v>
      </c>
      <c r="H52" s="62" t="str">
        <f>FY2019_ALL_Targets!K52</f>
        <v>Winnie-Stowell Hospital District</v>
      </c>
      <c r="I52" s="62" t="str">
        <f>+FY2019_ALL_Targets!L52</f>
        <v>1007 S Washington Ave</v>
      </c>
      <c r="J52" s="14" t="str">
        <f>_xlfn.IFNA(+INDEX(Comp1!$E:$E,MATCH(B52,Comp1!$C:$C,0)),"No")</f>
        <v>Yes</v>
      </c>
      <c r="K52" s="14" t="str">
        <f>_xlfn.IFNA(+INDEX(Comp1!$F:$F,MATCH(B52,Comp1!$C:$C,0)),"No")</f>
        <v>Yes</v>
      </c>
      <c r="L52" s="14" t="str">
        <f>_xlfn.IFNA(+INDEX(Comp1!G:G,MATCH($B52,Comp1!$C:$C,0)),"No")</f>
        <v>Yes</v>
      </c>
      <c r="M52" s="14" t="str">
        <f>_xlfn.IFNA(+INDEX(Comp1!H:H,MATCH($B52,Comp1!$C:$C,0)),"No")</f>
        <v>Yes</v>
      </c>
      <c r="N52" s="14" t="str">
        <f>_xlfn.IFNA(+INDEX(Comp1!I:I,MATCH($B52,Comp1!$C:$C,0)),"No")</f>
        <v>Yes</v>
      </c>
      <c r="O52" s="14" t="str">
        <f>_xlfn.IFNA(+INDEX(Comp1!J:J,MATCH($B52,Comp1!$C:$C,0)),"No")</f>
        <v>Yes</v>
      </c>
      <c r="P52" s="14" t="str">
        <f>_xlfn.IFNA(+INDEX(Comp1!K:K,MATCH($B52,Comp1!$C:$C,0)),"No")</f>
        <v>Yes</v>
      </c>
      <c r="Q52" s="14" t="str">
        <f>_xlfn.IFNA(+INDEX(Comp1!L:L,MATCH($B52,Comp1!$C:$C,0)),"No")</f>
        <v>Yes</v>
      </c>
      <c r="R52" s="14" t="str">
        <f>_xlfn.IFNA(+INDEX(Comp1!M:M,MATCH($B52,Comp1!$C:$C,0)),"No")</f>
        <v>Yes</v>
      </c>
      <c r="S52" s="14" t="str">
        <f>_xlfn.IFNA(+INDEX(Comp1!N:N,MATCH($B52,Comp1!$C:$C,0)),"No")</f>
        <v>Yes</v>
      </c>
      <c r="T52" s="14" t="str">
        <f>_xlfn.IFNA(+INDEX(Comp1!O:O,MATCH($B52,Comp1!$C:$C,0)),"No")</f>
        <v>Yes</v>
      </c>
      <c r="U52" s="14" t="s">
        <v>35</v>
      </c>
      <c r="V52" s="263">
        <v>8.34</v>
      </c>
      <c r="W52" s="263">
        <v>8.34</v>
      </c>
      <c r="X52" s="263">
        <v>8.34</v>
      </c>
      <c r="Y52" s="263">
        <v>8.34</v>
      </c>
      <c r="Z52" s="263">
        <v>8.34</v>
      </c>
      <c r="AA52" s="263">
        <v>8.34</v>
      </c>
      <c r="AB52" s="263">
        <v>8.6300000000000008</v>
      </c>
      <c r="AC52" s="263">
        <f>IF(Q52="yes",+INDEX('Final Comp Values'!$BH:$BH,MATCH('Monthy Targets'!$B52,'Final Comp Values'!$C:$C,0)),0)</f>
        <v>8.6</v>
      </c>
      <c r="AD52" s="263">
        <f>IF(R52="yes",+INDEX('Final Comp Values'!$BH:$BH,MATCH('Monthy Targets'!$B52,'Final Comp Values'!$C:$C,0)),0)</f>
        <v>8.6</v>
      </c>
      <c r="AE52" s="263">
        <f>IF(S52="yes",+INDEX('Final Comp Values'!$BL:$BL,MATCH('Monthy Targets'!$B52,'Final Comp Values'!$C:$C,0)),0)</f>
        <v>8.6</v>
      </c>
      <c r="AF52" s="263">
        <f>IF(T52="yes",+INDEX('Final Comp Values'!$BL:$BL,MATCH('Monthy Targets'!$B52,'Final Comp Values'!$C:$C,0)),0)</f>
        <v>8.6</v>
      </c>
      <c r="AG52" s="263">
        <f>IF(U52="yes",+INDEX('Final Comp Values'!$BL:$BL,MATCH('Monthy Targets'!$B52,'Final Comp Values'!$C:$C,0)),0)</f>
        <v>8.6</v>
      </c>
    </row>
    <row r="53" spans="1:33" x14ac:dyDescent="0.25">
      <c r="A53" s="579">
        <f>+FY2019_ALL_Targets!A53</f>
        <v>4688</v>
      </c>
      <c r="B53" s="62">
        <f>+FY2019_ALL_Targets!B53</f>
        <v>455651</v>
      </c>
      <c r="C53" s="62">
        <f>+FY2019_ALL_Targets!C53</f>
        <v>1028830</v>
      </c>
      <c r="D53" s="62">
        <f>+FY2019_ALL_Targets!D53</f>
        <v>1811018476</v>
      </c>
      <c r="E53" s="62"/>
      <c r="F53" s="62" t="str">
        <f>+FY2019_ALL_Targets!E53</f>
        <v>Tarrant</v>
      </c>
      <c r="G53" s="62" t="str">
        <f>FY2019_ALL_Targets!J53</f>
        <v>DOWNTOWN HEALTH AND REHABILITATION CENTER</v>
      </c>
      <c r="H53" s="62" t="str">
        <f>FY2019_ALL_Targets!K53</f>
        <v>Fannin County Hospital Authority</v>
      </c>
      <c r="I53" s="62" t="str">
        <f>+FY2019_ALL_Targets!L53</f>
        <v>424 South Adams Street</v>
      </c>
      <c r="J53" s="14" t="str">
        <f>_xlfn.IFNA(+INDEX(Comp1!$E:$E,MATCH(B53,Comp1!$C:$C,0)),"No")</f>
        <v>Yes</v>
      </c>
      <c r="K53" s="14" t="str">
        <f>_xlfn.IFNA(+INDEX(Comp1!$F:$F,MATCH(B53,Comp1!$C:$C,0)),"No")</f>
        <v>Yes</v>
      </c>
      <c r="L53" s="14" t="str">
        <f>_xlfn.IFNA(+INDEX(Comp1!G:G,MATCH($B53,Comp1!$C:$C,0)),"No")</f>
        <v>Yes</v>
      </c>
      <c r="M53" s="14" t="str">
        <f>_xlfn.IFNA(+INDEX(Comp1!H:H,MATCH($B53,Comp1!$C:$C,0)),"No")</f>
        <v>Yes</v>
      </c>
      <c r="N53" s="14" t="str">
        <f>_xlfn.IFNA(+INDEX(Comp1!I:I,MATCH($B53,Comp1!$C:$C,0)),"No")</f>
        <v>Yes</v>
      </c>
      <c r="O53" s="14" t="str">
        <f>_xlfn.IFNA(+INDEX(Comp1!J:J,MATCH($B53,Comp1!$C:$C,0)),"No")</f>
        <v>Yes</v>
      </c>
      <c r="P53" s="14" t="str">
        <f>_xlfn.IFNA(+INDEX(Comp1!K:K,MATCH($B53,Comp1!$C:$C,0)),"No")</f>
        <v>Yes</v>
      </c>
      <c r="Q53" s="14" t="str">
        <f>_xlfn.IFNA(+INDEX(Comp1!L:L,MATCH($B53,Comp1!$C:$C,0)),"No")</f>
        <v>Yes</v>
      </c>
      <c r="R53" s="14" t="str">
        <f>_xlfn.IFNA(+INDEX(Comp1!M:M,MATCH($B53,Comp1!$C:$C,0)),"No")</f>
        <v>Yes</v>
      </c>
      <c r="S53" s="14" t="str">
        <f>_xlfn.IFNA(+INDEX(Comp1!N:N,MATCH($B53,Comp1!$C:$C,0)),"No")</f>
        <v>Yes</v>
      </c>
      <c r="T53" s="14" t="str">
        <f>_xlfn.IFNA(+INDEX(Comp1!O:O,MATCH($B53,Comp1!$C:$C,0)),"No")</f>
        <v>Yes</v>
      </c>
      <c r="U53" s="14" t="s">
        <v>35</v>
      </c>
      <c r="V53" s="263">
        <v>9.41</v>
      </c>
      <c r="W53" s="263">
        <v>9.41</v>
      </c>
      <c r="X53" s="263">
        <v>9.41</v>
      </c>
      <c r="Y53" s="263">
        <v>9.41</v>
      </c>
      <c r="Z53" s="263">
        <v>9.41</v>
      </c>
      <c r="AA53" s="263">
        <v>9.41</v>
      </c>
      <c r="AB53" s="263">
        <v>9.1300000000000008</v>
      </c>
      <c r="AC53" s="263">
        <f>IF(Q53="yes",+INDEX('Final Comp Values'!$BH:$BH,MATCH('Monthy Targets'!$B53,'Final Comp Values'!$C:$C,0)),0)</f>
        <v>9.1</v>
      </c>
      <c r="AD53" s="263">
        <f>IF(R53="yes",+INDEX('Final Comp Values'!$BH:$BH,MATCH('Monthy Targets'!$B53,'Final Comp Values'!$C:$C,0)),0)</f>
        <v>9.1</v>
      </c>
      <c r="AE53" s="263">
        <f>IF(S53="yes",+INDEX('Final Comp Values'!$BL:$BL,MATCH('Monthy Targets'!$B53,'Final Comp Values'!$C:$C,0)),0)</f>
        <v>9.1</v>
      </c>
      <c r="AF53" s="263">
        <f>IF(T53="yes",+INDEX('Final Comp Values'!$BL:$BL,MATCH('Monthy Targets'!$B53,'Final Comp Values'!$C:$C,0)),0)</f>
        <v>9.1</v>
      </c>
      <c r="AG53" s="263">
        <f>IF(U53="yes",+INDEX('Final Comp Values'!$BL:$BL,MATCH('Monthy Targets'!$B53,'Final Comp Values'!$C:$C,0)),0)</f>
        <v>9.1</v>
      </c>
    </row>
    <row r="54" spans="1:33" x14ac:dyDescent="0.25">
      <c r="A54" s="579">
        <f>+FY2019_ALL_Targets!A54</f>
        <v>5206</v>
      </c>
      <c r="B54" s="62">
        <f>+FY2019_ALL_Targets!B54</f>
        <v>455652</v>
      </c>
      <c r="C54" s="62">
        <f>+FY2019_ALL_Targets!C54</f>
        <v>1028684</v>
      </c>
      <c r="D54" s="62">
        <f>+FY2019_ALL_Targets!D54</f>
        <v>1295856870</v>
      </c>
      <c r="E54" s="62"/>
      <c r="F54" s="62" t="str">
        <f>+FY2019_ALL_Targets!E54</f>
        <v>Bexar</v>
      </c>
      <c r="G54" s="62" t="str">
        <f>FY2019_ALL_Targets!J54</f>
        <v>Silver Creek Manor</v>
      </c>
      <c r="H54" s="62" t="str">
        <f>FY2019_ALL_Targets!K54</f>
        <v>Uvalde County Hospital Authority</v>
      </c>
      <c r="I54" s="62" t="str">
        <f>+FY2019_ALL_Targets!L54</f>
        <v>9014 Timber Path</v>
      </c>
      <c r="J54" s="14" t="str">
        <f>_xlfn.IFNA(+INDEX(Comp1!$E:$E,MATCH(B54,Comp1!$C:$C,0)),"No")</f>
        <v>Yes</v>
      </c>
      <c r="K54" s="14" t="str">
        <f>_xlfn.IFNA(+INDEX(Comp1!$F:$F,MATCH(B54,Comp1!$C:$C,0)),"No")</f>
        <v>Yes</v>
      </c>
      <c r="L54" s="14" t="str">
        <f>_xlfn.IFNA(+INDEX(Comp1!G:G,MATCH($B54,Comp1!$C:$C,0)),"No")</f>
        <v>Yes</v>
      </c>
      <c r="M54" s="14" t="str">
        <f>_xlfn.IFNA(+INDEX(Comp1!H:H,MATCH($B54,Comp1!$C:$C,0)),"No")</f>
        <v>Yes</v>
      </c>
      <c r="N54" s="14" t="str">
        <f>_xlfn.IFNA(+INDEX(Comp1!I:I,MATCH($B54,Comp1!$C:$C,0)),"No")</f>
        <v>Yes</v>
      </c>
      <c r="O54" s="14" t="str">
        <f>_xlfn.IFNA(+INDEX(Comp1!J:J,MATCH($B54,Comp1!$C:$C,0)),"No")</f>
        <v>Yes</v>
      </c>
      <c r="P54" s="14" t="str">
        <f>_xlfn.IFNA(+INDEX(Comp1!K:K,MATCH($B54,Comp1!$C:$C,0)),"No")</f>
        <v>Yes</v>
      </c>
      <c r="Q54" s="14" t="str">
        <f>_xlfn.IFNA(+INDEX(Comp1!L:L,MATCH($B54,Comp1!$C:$C,0)),"No")</f>
        <v>Yes</v>
      </c>
      <c r="R54" s="14" t="str">
        <f>_xlfn.IFNA(+INDEX(Comp1!M:M,MATCH($B54,Comp1!$C:$C,0)),"No")</f>
        <v>Yes</v>
      </c>
      <c r="S54" s="14" t="str">
        <f>_xlfn.IFNA(+INDEX(Comp1!N:N,MATCH($B54,Comp1!$C:$C,0)),"No")</f>
        <v>Yes</v>
      </c>
      <c r="T54" s="14" t="str">
        <f>_xlfn.IFNA(+INDEX(Comp1!O:O,MATCH($B54,Comp1!$C:$C,0)),"No")</f>
        <v>Yes</v>
      </c>
      <c r="U54" s="14" t="s">
        <v>35</v>
      </c>
      <c r="V54" s="263">
        <v>10.94</v>
      </c>
      <c r="W54" s="263">
        <v>10.94</v>
      </c>
      <c r="X54" s="263">
        <v>10.94</v>
      </c>
      <c r="Y54" s="263">
        <v>10.94</v>
      </c>
      <c r="Z54" s="263">
        <v>10.94</v>
      </c>
      <c r="AA54" s="263">
        <v>10.94</v>
      </c>
      <c r="AB54" s="263">
        <v>10.77</v>
      </c>
      <c r="AC54" s="263">
        <f>IF(Q54="yes",+INDEX('Final Comp Values'!$BH:$BH,MATCH('Monthy Targets'!$B54,'Final Comp Values'!$C:$C,0)),0)</f>
        <v>10.73</v>
      </c>
      <c r="AD54" s="263">
        <f>IF(R54="yes",+INDEX('Final Comp Values'!$BH:$BH,MATCH('Monthy Targets'!$B54,'Final Comp Values'!$C:$C,0)),0)</f>
        <v>10.73</v>
      </c>
      <c r="AE54" s="263">
        <f>IF(S54="yes",+INDEX('Final Comp Values'!$BL:$BL,MATCH('Monthy Targets'!$B54,'Final Comp Values'!$C:$C,0)),0)</f>
        <v>10.73</v>
      </c>
      <c r="AF54" s="263">
        <f>IF(T54="yes",+INDEX('Final Comp Values'!$BL:$BL,MATCH('Monthy Targets'!$B54,'Final Comp Values'!$C:$C,0)),0)</f>
        <v>10.73</v>
      </c>
      <c r="AG54" s="263">
        <f>IF(U54="yes",+INDEX('Final Comp Values'!$BL:$BL,MATCH('Monthy Targets'!$B54,'Final Comp Values'!$C:$C,0)),0)</f>
        <v>10.73</v>
      </c>
    </row>
    <row r="55" spans="1:33" x14ac:dyDescent="0.25">
      <c r="A55" s="579">
        <f>+FY2019_ALL_Targets!A55</f>
        <v>4755</v>
      </c>
      <c r="B55" s="62">
        <f>+FY2019_ALL_Targets!B55</f>
        <v>455653</v>
      </c>
      <c r="C55" s="62">
        <f>+FY2019_ALL_Targets!C55</f>
        <v>1027269</v>
      </c>
      <c r="D55" s="62">
        <f>+FY2019_ALL_Targets!D55</f>
        <v>1053783639</v>
      </c>
      <c r="E55" s="62"/>
      <c r="F55" s="62" t="str">
        <f>+FY2019_ALL_Targets!E55</f>
        <v>Dallas</v>
      </c>
      <c r="G55" s="62" t="str">
        <f>FY2019_ALL_Targets!J55</f>
        <v>Skyline Nursing Center</v>
      </c>
      <c r="H55" s="62" t="str">
        <f>FY2019_ALL_Targets!K55</f>
        <v>Nocona Hospital District</v>
      </c>
      <c r="I55" s="62" t="str">
        <f>+FY2019_ALL_Targets!L55</f>
        <v>3326 Burgoyne Street</v>
      </c>
      <c r="J55" s="14" t="str">
        <f>_xlfn.IFNA(+INDEX(Comp1!$E:$E,MATCH(B55,Comp1!$C:$C,0)),"No")</f>
        <v>Yes</v>
      </c>
      <c r="K55" s="14" t="str">
        <f>_xlfn.IFNA(+INDEX(Comp1!$F:$F,MATCH(B55,Comp1!$C:$C,0)),"No")</f>
        <v>Yes</v>
      </c>
      <c r="L55" s="14" t="str">
        <f>_xlfn.IFNA(+INDEX(Comp1!G:G,MATCH($B55,Comp1!$C:$C,0)),"No")</f>
        <v>Yes</v>
      </c>
      <c r="M55" s="14" t="str">
        <f>_xlfn.IFNA(+INDEX(Comp1!H:H,MATCH($B55,Comp1!$C:$C,0)),"No")</f>
        <v>Yes</v>
      </c>
      <c r="N55" s="14" t="str">
        <f>_xlfn.IFNA(+INDEX(Comp1!I:I,MATCH($B55,Comp1!$C:$C,0)),"No")</f>
        <v>Yes</v>
      </c>
      <c r="O55" s="14" t="str">
        <f>_xlfn.IFNA(+INDEX(Comp1!J:J,MATCH($B55,Comp1!$C:$C,0)),"No")</f>
        <v>Yes</v>
      </c>
      <c r="P55" s="14" t="str">
        <f>_xlfn.IFNA(+INDEX(Comp1!K:K,MATCH($B55,Comp1!$C:$C,0)),"No")</f>
        <v>Yes</v>
      </c>
      <c r="Q55" s="14" t="str">
        <f>_xlfn.IFNA(+INDEX(Comp1!L:L,MATCH($B55,Comp1!$C:$C,0)),"No")</f>
        <v>Yes</v>
      </c>
      <c r="R55" s="14" t="str">
        <f>_xlfn.IFNA(+INDEX(Comp1!M:M,MATCH($B55,Comp1!$C:$C,0)),"No")</f>
        <v>Yes</v>
      </c>
      <c r="S55" s="14" t="str">
        <f>_xlfn.IFNA(+INDEX(Comp1!N:N,MATCH($B55,Comp1!$C:$C,0)),"No")</f>
        <v>Yes</v>
      </c>
      <c r="T55" s="14" t="str">
        <f>_xlfn.IFNA(+INDEX(Comp1!O:O,MATCH($B55,Comp1!$C:$C,0)),"No")</f>
        <v>Yes</v>
      </c>
      <c r="U55" s="14" t="s">
        <v>35</v>
      </c>
      <c r="V55" s="263">
        <v>10.01</v>
      </c>
      <c r="W55" s="263">
        <v>10.01</v>
      </c>
      <c r="X55" s="263">
        <v>10.01</v>
      </c>
      <c r="Y55" s="263">
        <v>10.01</v>
      </c>
      <c r="Z55" s="263">
        <v>10.01</v>
      </c>
      <c r="AA55" s="263">
        <v>10.01</v>
      </c>
      <c r="AB55" s="263">
        <v>9.6999999999999993</v>
      </c>
      <c r="AC55" s="263">
        <f>IF(Q55="yes",+INDEX('Final Comp Values'!$BH:$BH,MATCH('Monthy Targets'!$B55,'Final Comp Values'!$C:$C,0)),0)</f>
        <v>9.67</v>
      </c>
      <c r="AD55" s="263">
        <f>IF(R55="yes",+INDEX('Final Comp Values'!$BH:$BH,MATCH('Monthy Targets'!$B55,'Final Comp Values'!$C:$C,0)),0)</f>
        <v>9.67</v>
      </c>
      <c r="AE55" s="263">
        <f>IF(S55="yes",+INDEX('Final Comp Values'!$BL:$BL,MATCH('Monthy Targets'!$B55,'Final Comp Values'!$C:$C,0)),0)</f>
        <v>9.67</v>
      </c>
      <c r="AF55" s="263">
        <f>IF(T55="yes",+INDEX('Final Comp Values'!$BL:$BL,MATCH('Monthy Targets'!$B55,'Final Comp Values'!$C:$C,0)),0)</f>
        <v>9.67</v>
      </c>
      <c r="AG55" s="263">
        <f>IF(U55="yes",+INDEX('Final Comp Values'!$BL:$BL,MATCH('Monthy Targets'!$B55,'Final Comp Values'!$C:$C,0)),0)</f>
        <v>9.67</v>
      </c>
    </row>
    <row r="56" spans="1:33" x14ac:dyDescent="0.25">
      <c r="A56" s="579">
        <f>+FY2019_ALL_Targets!A56</f>
        <v>4651</v>
      </c>
      <c r="B56" s="62">
        <f>+FY2019_ALL_Targets!B56</f>
        <v>455662</v>
      </c>
      <c r="C56" s="62">
        <f>+FY2019_ALL_Targets!C56</f>
        <v>1012908</v>
      </c>
      <c r="D56" s="62">
        <f>+FY2019_ALL_Targets!D56</f>
        <v>1316068778</v>
      </c>
      <c r="E56" s="62"/>
      <c r="F56" s="62" t="str">
        <f>+FY2019_ALL_Targets!E56</f>
        <v>Hidalgo</v>
      </c>
      <c r="G56" s="62" t="str">
        <f>FY2019_ALL_Targets!J56</f>
        <v>RETAMA MANOR NURSING CENTER / MCALLEN</v>
      </c>
      <c r="H56" s="62" t="str">
        <f>FY2019_ALL_Targets!K56</f>
        <v>Starr County Hospital District</v>
      </c>
      <c r="I56" s="62" t="str">
        <f>+FY2019_ALL_Targets!L56</f>
        <v>900 South 12Th Street</v>
      </c>
      <c r="J56" s="14" t="str">
        <f>_xlfn.IFNA(+INDEX(Comp1!$E:$E,MATCH(B56,Comp1!$C:$C,0)),"No")</f>
        <v>Yes</v>
      </c>
      <c r="K56" s="14" t="str">
        <f>_xlfn.IFNA(+INDEX(Comp1!$F:$F,MATCH(B56,Comp1!$C:$C,0)),"No")</f>
        <v>Yes</v>
      </c>
      <c r="L56" s="14" t="str">
        <f>_xlfn.IFNA(+INDEX(Comp1!G:G,MATCH($B56,Comp1!$C:$C,0)),"No")</f>
        <v>Yes</v>
      </c>
      <c r="M56" s="14" t="str">
        <f>_xlfn.IFNA(+INDEX(Comp1!H:H,MATCH($B56,Comp1!$C:$C,0)),"No")</f>
        <v>Yes</v>
      </c>
      <c r="N56" s="14" t="str">
        <f>_xlfn.IFNA(+INDEX(Comp1!I:I,MATCH($B56,Comp1!$C:$C,0)),"No")</f>
        <v>Yes</v>
      </c>
      <c r="O56" s="14" t="str">
        <f>_xlfn.IFNA(+INDEX(Comp1!J:J,MATCH($B56,Comp1!$C:$C,0)),"No")</f>
        <v>Yes</v>
      </c>
      <c r="P56" s="14" t="str">
        <f>_xlfn.IFNA(+INDEX(Comp1!K:K,MATCH($B56,Comp1!$C:$C,0)),"No")</f>
        <v>Yes</v>
      </c>
      <c r="Q56" s="14" t="str">
        <f>_xlfn.IFNA(+INDEX(Comp1!L:L,MATCH($B56,Comp1!$C:$C,0)),"No")</f>
        <v>Yes</v>
      </c>
      <c r="R56" s="14" t="str">
        <f>_xlfn.IFNA(+INDEX(Comp1!M:M,MATCH($B56,Comp1!$C:$C,0)),"No")</f>
        <v>Yes</v>
      </c>
      <c r="S56" s="14" t="str">
        <f>_xlfn.IFNA(+INDEX(Comp1!N:N,MATCH($B56,Comp1!$C:$C,0)),"No")</f>
        <v>Yes</v>
      </c>
      <c r="T56" s="14" t="str">
        <f>_xlfn.IFNA(+INDEX(Comp1!O:O,MATCH($B56,Comp1!$C:$C,0)),"No")</f>
        <v>Yes</v>
      </c>
      <c r="U56" s="14" t="s">
        <v>35</v>
      </c>
      <c r="V56" s="263">
        <v>15.51</v>
      </c>
      <c r="W56" s="263">
        <v>15.51</v>
      </c>
      <c r="X56" s="263">
        <v>15.51</v>
      </c>
      <c r="Y56" s="263">
        <v>15.51</v>
      </c>
      <c r="Z56" s="263">
        <v>15.51</v>
      </c>
      <c r="AA56" s="263">
        <v>15.51</v>
      </c>
      <c r="AB56" s="263">
        <v>15.13</v>
      </c>
      <c r="AC56" s="263">
        <f>IF(Q56="yes",+INDEX('Final Comp Values'!$BH:$BH,MATCH('Monthy Targets'!$B56,'Final Comp Values'!$C:$C,0)),0)</f>
        <v>15.08</v>
      </c>
      <c r="AD56" s="263">
        <f>IF(R56="yes",+INDEX('Final Comp Values'!$BH:$BH,MATCH('Monthy Targets'!$B56,'Final Comp Values'!$C:$C,0)),0)</f>
        <v>15.08</v>
      </c>
      <c r="AE56" s="263">
        <f>IF(S56="yes",+INDEX('Final Comp Values'!$BL:$BL,MATCH('Monthy Targets'!$B56,'Final Comp Values'!$C:$C,0)),0)</f>
        <v>15.08</v>
      </c>
      <c r="AF56" s="263">
        <f>IF(T56="yes",+INDEX('Final Comp Values'!$BL:$BL,MATCH('Monthy Targets'!$B56,'Final Comp Values'!$C:$C,0)),0)</f>
        <v>15.08</v>
      </c>
      <c r="AG56" s="263">
        <f>IF(U56="yes",+INDEX('Final Comp Values'!$BL:$BL,MATCH('Monthy Targets'!$B56,'Final Comp Values'!$C:$C,0)),0)</f>
        <v>15.08</v>
      </c>
    </row>
    <row r="57" spans="1:33" x14ac:dyDescent="0.25">
      <c r="A57" s="579">
        <f>+FY2019_ALL_Targets!A57</f>
        <v>4264</v>
      </c>
      <c r="B57" s="62">
        <f>+FY2019_ALL_Targets!B57</f>
        <v>455674</v>
      </c>
      <c r="C57" s="62">
        <f>+FY2019_ALL_Targets!C57</f>
        <v>1004855</v>
      </c>
      <c r="D57" s="62">
        <f>+FY2019_ALL_Targets!D57</f>
        <v>1144216912</v>
      </c>
      <c r="E57" s="62"/>
      <c r="F57" s="62" t="str">
        <f>+FY2019_ALL_Targets!E57</f>
        <v>Tarrant</v>
      </c>
      <c r="G57" s="62" t="str">
        <f>FY2019_ALL_Targets!J57</f>
        <v>Wellington Oaks Nursing and Rehabilitation, LP</v>
      </c>
      <c r="H57" s="62" t="str">
        <f>FY2019_ALL_Targets!K57</f>
        <v>Wellington Oaks Nursing and Rehabilitation, LP</v>
      </c>
      <c r="I57" s="62" t="str">
        <f>+FY2019_ALL_Targets!L57</f>
        <v>701 St. Louis Avenue</v>
      </c>
      <c r="J57" s="14" t="str">
        <f>_xlfn.IFNA(+INDEX(Comp1!$E:$E,MATCH(B57,Comp1!$C:$C,0)),"No")</f>
        <v>No</v>
      </c>
      <c r="K57" s="14" t="str">
        <f>_xlfn.IFNA(+INDEX(Comp1!$F:$F,MATCH(B57,Comp1!$C:$C,0)),"No")</f>
        <v>No</v>
      </c>
      <c r="L57" s="14" t="str">
        <f>_xlfn.IFNA(+INDEX(Comp1!G:G,MATCH($B57,Comp1!$C:$C,0)),"No")</f>
        <v>No</v>
      </c>
      <c r="M57" s="14" t="str">
        <f>_xlfn.IFNA(+INDEX(Comp1!H:H,MATCH($B57,Comp1!$C:$C,0)),"No")</f>
        <v>No</v>
      </c>
      <c r="N57" s="14" t="str">
        <f>_xlfn.IFNA(+INDEX(Comp1!I:I,MATCH($B57,Comp1!$C:$C,0)),"No")</f>
        <v>No</v>
      </c>
      <c r="O57" s="14" t="str">
        <f>_xlfn.IFNA(+INDEX(Comp1!J:J,MATCH($B57,Comp1!$C:$C,0)),"No")</f>
        <v>No</v>
      </c>
      <c r="P57" s="14" t="str">
        <f>_xlfn.IFNA(+INDEX(Comp1!K:K,MATCH($B57,Comp1!$C:$C,0)),"No")</f>
        <v>No</v>
      </c>
      <c r="Q57" s="14" t="str">
        <f>_xlfn.IFNA(+INDEX(Comp1!L:L,MATCH($B57,Comp1!$C:$C,0)),"No")</f>
        <v>No</v>
      </c>
      <c r="R57" s="14" t="str">
        <f>_xlfn.IFNA(+INDEX(Comp1!M:M,MATCH($B57,Comp1!$C:$C,0)),"No")</f>
        <v>No</v>
      </c>
      <c r="S57" s="14" t="str">
        <f>_xlfn.IFNA(+INDEX(Comp1!N:N,MATCH($B57,Comp1!$C:$C,0)),"No")</f>
        <v>No</v>
      </c>
      <c r="T57" s="14" t="str">
        <f>_xlfn.IFNA(+INDEX(Comp1!O:O,MATCH($B57,Comp1!$C:$C,0)),"No")</f>
        <v>No</v>
      </c>
      <c r="U57" s="14">
        <v>0</v>
      </c>
      <c r="V57" s="263">
        <v>0</v>
      </c>
      <c r="W57" s="263">
        <v>0</v>
      </c>
      <c r="X57" s="263">
        <v>0</v>
      </c>
      <c r="Y57" s="263">
        <v>0</v>
      </c>
      <c r="Z57" s="263">
        <v>0</v>
      </c>
      <c r="AA57" s="263">
        <v>0</v>
      </c>
      <c r="AB57" s="263">
        <v>0</v>
      </c>
      <c r="AC57" s="263">
        <f>IF(Q57="yes",+INDEX('Final Comp Values'!$BH:$BH,MATCH('Monthy Targets'!$B57,'Final Comp Values'!$C:$C,0)),0)</f>
        <v>0</v>
      </c>
      <c r="AD57" s="263">
        <f>IF(R57="yes",+INDEX('Final Comp Values'!$BH:$BH,MATCH('Monthy Targets'!$B57,'Final Comp Values'!$C:$C,0)),0)</f>
        <v>0</v>
      </c>
      <c r="AE57" s="263">
        <f>IF(S57="yes",+INDEX('Final Comp Values'!$BL:$BL,MATCH('Monthy Targets'!$B57,'Final Comp Values'!$C:$C,0)),0)</f>
        <v>0</v>
      </c>
      <c r="AF57" s="263">
        <f>IF(T57="yes",+INDEX('Final Comp Values'!$BL:$BL,MATCH('Monthy Targets'!$B57,'Final Comp Values'!$C:$C,0)),0)</f>
        <v>0</v>
      </c>
      <c r="AG57" s="263">
        <f>IF(U57="yes",+INDEX('Final Comp Values'!$BL:$BL,MATCH('Monthy Targets'!$B57,'Final Comp Values'!$C:$C,0)),0)</f>
        <v>0</v>
      </c>
    </row>
    <row r="58" spans="1:33" x14ac:dyDescent="0.25">
      <c r="A58" s="579">
        <f>+FY2019_ALL_Targets!A58</f>
        <v>5231</v>
      </c>
      <c r="B58" s="62">
        <f>+FY2019_ALL_Targets!B58</f>
        <v>455675</v>
      </c>
      <c r="C58" s="62">
        <f>+FY2019_ALL_Targets!C58</f>
        <v>1026728</v>
      </c>
      <c r="D58" s="62">
        <f>+FY2019_ALL_Targets!D58</f>
        <v>1073902631</v>
      </c>
      <c r="E58" s="62"/>
      <c r="F58" s="62" t="str">
        <f>+FY2019_ALL_Targets!E58</f>
        <v>Lubbock</v>
      </c>
      <c r="G58" s="62" t="str">
        <f>FY2019_ALL_Targets!J58</f>
        <v>Landmark of Amarillo Rehab and Nursing Center</v>
      </c>
      <c r="H58" s="62" t="str">
        <f>FY2019_ALL_Targets!K58</f>
        <v>Childress County Hospital District</v>
      </c>
      <c r="I58" s="62" t="str">
        <f>+FY2019_ALL_Targets!L58</f>
        <v>5601 Plum Creek Dr</v>
      </c>
      <c r="J58" s="14" t="str">
        <f>_xlfn.IFNA(+INDEX(Comp1!$E:$E,MATCH(B58,Comp1!$C:$C,0)),"No")</f>
        <v>Yes</v>
      </c>
      <c r="K58" s="14" t="str">
        <f>_xlfn.IFNA(+INDEX(Comp1!$F:$F,MATCH(B58,Comp1!$C:$C,0)),"No")</f>
        <v>Yes</v>
      </c>
      <c r="L58" s="14" t="str">
        <f>_xlfn.IFNA(+INDEX(Comp1!G:G,MATCH($B58,Comp1!$C:$C,0)),"No")</f>
        <v>Yes</v>
      </c>
      <c r="M58" s="14" t="str">
        <f>_xlfn.IFNA(+INDEX(Comp1!H:H,MATCH($B58,Comp1!$C:$C,0)),"No")</f>
        <v>Yes</v>
      </c>
      <c r="N58" s="14" t="str">
        <f>_xlfn.IFNA(+INDEX(Comp1!I:I,MATCH($B58,Comp1!$C:$C,0)),"No")</f>
        <v>Yes</v>
      </c>
      <c r="O58" s="14" t="str">
        <f>_xlfn.IFNA(+INDEX(Comp1!J:J,MATCH($B58,Comp1!$C:$C,0)),"No")</f>
        <v>Yes</v>
      </c>
      <c r="P58" s="14" t="str">
        <f>_xlfn.IFNA(+INDEX(Comp1!K:K,MATCH($B58,Comp1!$C:$C,0)),"No")</f>
        <v>Yes</v>
      </c>
      <c r="Q58" s="14" t="str">
        <f>_xlfn.IFNA(+INDEX(Comp1!L:L,MATCH($B58,Comp1!$C:$C,0)),"No")</f>
        <v>Yes</v>
      </c>
      <c r="R58" s="14" t="str">
        <f>_xlfn.IFNA(+INDEX(Comp1!M:M,MATCH($B58,Comp1!$C:$C,0)),"No")</f>
        <v>Yes</v>
      </c>
      <c r="S58" s="14" t="str">
        <f>_xlfn.IFNA(+INDEX(Comp1!N:N,MATCH($B58,Comp1!$C:$C,0)),"No")</f>
        <v>Yes</v>
      </c>
      <c r="T58" s="14" t="str">
        <f>_xlfn.IFNA(+INDEX(Comp1!O:O,MATCH($B58,Comp1!$C:$C,0)),"No")</f>
        <v>Yes</v>
      </c>
      <c r="U58" s="14" t="s">
        <v>35</v>
      </c>
      <c r="V58" s="263">
        <v>18.850000000000001</v>
      </c>
      <c r="W58" s="263">
        <v>18.850000000000001</v>
      </c>
      <c r="X58" s="263">
        <v>18.850000000000001</v>
      </c>
      <c r="Y58" s="263">
        <v>18.850000000000001</v>
      </c>
      <c r="Z58" s="263">
        <v>18.850000000000001</v>
      </c>
      <c r="AA58" s="263">
        <v>18.850000000000001</v>
      </c>
      <c r="AB58" s="263">
        <v>19.12</v>
      </c>
      <c r="AC58" s="263">
        <f>IF(Q58="yes",+INDEX('Final Comp Values'!$BH:$BH,MATCH('Monthy Targets'!$B58,'Final Comp Values'!$C:$C,0)),0)</f>
        <v>19.059999999999999</v>
      </c>
      <c r="AD58" s="263">
        <f>IF(R58="yes",+INDEX('Final Comp Values'!$BH:$BH,MATCH('Monthy Targets'!$B58,'Final Comp Values'!$C:$C,0)),0)</f>
        <v>19.059999999999999</v>
      </c>
      <c r="AE58" s="263">
        <f>IF(S58="yes",+INDEX('Final Comp Values'!$BL:$BL,MATCH('Monthy Targets'!$B58,'Final Comp Values'!$C:$C,0)),0)</f>
        <v>19.059999999999999</v>
      </c>
      <c r="AF58" s="263">
        <f>IF(T58="yes",+INDEX('Final Comp Values'!$BL:$BL,MATCH('Monthy Targets'!$B58,'Final Comp Values'!$C:$C,0)),0)</f>
        <v>19.059999999999999</v>
      </c>
      <c r="AG58" s="263">
        <f>IF(U58="yes",+INDEX('Final Comp Values'!$BL:$BL,MATCH('Monthy Targets'!$B58,'Final Comp Values'!$C:$C,0)),0)</f>
        <v>19.059999999999999</v>
      </c>
    </row>
    <row r="59" spans="1:33" x14ac:dyDescent="0.25">
      <c r="A59" s="579">
        <f>+FY2019_ALL_Targets!A59</f>
        <v>4531</v>
      </c>
      <c r="B59" s="62">
        <f>+FY2019_ALL_Targets!B59</f>
        <v>455676</v>
      </c>
      <c r="C59" s="62">
        <f>+FY2019_ALL_Targets!C59</f>
        <v>1028506</v>
      </c>
      <c r="D59" s="62">
        <f>+FY2019_ALL_Targets!D59</f>
        <v>1902341696</v>
      </c>
      <c r="E59" s="62"/>
      <c r="F59" s="62" t="str">
        <f>+FY2019_ALL_Targets!E59</f>
        <v>Bexar</v>
      </c>
      <c r="G59" s="62" t="str">
        <f>FY2019_ALL_Targets!J59</f>
        <v>Medina County Hospital District dba Community Care Center of Hondo</v>
      </c>
      <c r="H59" s="62" t="str">
        <f>FY2019_ALL_Targets!K59</f>
        <v>Medina County Hospital District dba Community Care Center of Hondo</v>
      </c>
      <c r="I59" s="62" t="str">
        <f>+FY2019_ALL_Targets!L59</f>
        <v>2001 Avenue E</v>
      </c>
      <c r="J59" s="14" t="str">
        <f>_xlfn.IFNA(+INDEX(Comp1!$E:$E,MATCH(B59,Comp1!$C:$C,0)),"No")</f>
        <v>Yes</v>
      </c>
      <c r="K59" s="14" t="str">
        <f>_xlfn.IFNA(+INDEX(Comp1!$F:$F,MATCH(B59,Comp1!$C:$C,0)),"No")</f>
        <v>Yes</v>
      </c>
      <c r="L59" s="14" t="str">
        <f>_xlfn.IFNA(+INDEX(Comp1!G:G,MATCH($B59,Comp1!$C:$C,0)),"No")</f>
        <v>Yes</v>
      </c>
      <c r="M59" s="14" t="str">
        <f>_xlfn.IFNA(+INDEX(Comp1!H:H,MATCH($B59,Comp1!$C:$C,0)),"No")</f>
        <v>Yes</v>
      </c>
      <c r="N59" s="14" t="str">
        <f>_xlfn.IFNA(+INDEX(Comp1!I:I,MATCH($B59,Comp1!$C:$C,0)),"No")</f>
        <v>Yes</v>
      </c>
      <c r="O59" s="14" t="str">
        <f>_xlfn.IFNA(+INDEX(Comp1!J:J,MATCH($B59,Comp1!$C:$C,0)),"No")</f>
        <v>Yes</v>
      </c>
      <c r="P59" s="14" t="str">
        <f>_xlfn.IFNA(+INDEX(Comp1!K:K,MATCH($B59,Comp1!$C:$C,0)),"No")</f>
        <v>Yes</v>
      </c>
      <c r="Q59" s="14" t="str">
        <f>_xlfn.IFNA(+INDEX(Comp1!L:L,MATCH($B59,Comp1!$C:$C,0)),"No")</f>
        <v>Yes</v>
      </c>
      <c r="R59" s="14" t="str">
        <f>_xlfn.IFNA(+INDEX(Comp1!M:M,MATCH($B59,Comp1!$C:$C,0)),"No")</f>
        <v>Yes</v>
      </c>
      <c r="S59" s="14" t="str">
        <f>_xlfn.IFNA(+INDEX(Comp1!N:N,MATCH($B59,Comp1!$C:$C,0)),"No")</f>
        <v>Yes</v>
      </c>
      <c r="T59" s="14" t="str">
        <f>_xlfn.IFNA(+INDEX(Comp1!O:O,MATCH($B59,Comp1!$C:$C,0)),"No")</f>
        <v>Yes</v>
      </c>
      <c r="U59" s="14" t="s">
        <v>35</v>
      </c>
      <c r="V59" s="263">
        <v>5.31</v>
      </c>
      <c r="W59" s="263">
        <v>5.31</v>
      </c>
      <c r="X59" s="263">
        <v>5.31</v>
      </c>
      <c r="Y59" s="263">
        <v>5.31</v>
      </c>
      <c r="Z59" s="263">
        <v>5.31</v>
      </c>
      <c r="AA59" s="263">
        <v>5.31</v>
      </c>
      <c r="AB59" s="263">
        <v>5.23</v>
      </c>
      <c r="AC59" s="263">
        <f>IF(Q59="yes",+INDEX('Final Comp Values'!$BH:$BH,MATCH('Monthy Targets'!$B59,'Final Comp Values'!$C:$C,0)),0)</f>
        <v>5.21</v>
      </c>
      <c r="AD59" s="263">
        <f>IF(R59="yes",+INDEX('Final Comp Values'!$BH:$BH,MATCH('Monthy Targets'!$B59,'Final Comp Values'!$C:$C,0)),0)</f>
        <v>5.21</v>
      </c>
      <c r="AE59" s="263">
        <f>IF(S59="yes",+INDEX('Final Comp Values'!$BL:$BL,MATCH('Monthy Targets'!$B59,'Final Comp Values'!$C:$C,0)),0)</f>
        <v>5.21</v>
      </c>
      <c r="AF59" s="263">
        <f>IF(T59="yes",+INDEX('Final Comp Values'!$BL:$BL,MATCH('Monthy Targets'!$B59,'Final Comp Values'!$C:$C,0)),0)</f>
        <v>5.21</v>
      </c>
      <c r="AG59" s="263">
        <f>IF(U59="yes",+INDEX('Final Comp Values'!$BL:$BL,MATCH('Monthy Targets'!$B59,'Final Comp Values'!$C:$C,0)),0)</f>
        <v>5.21</v>
      </c>
    </row>
    <row r="60" spans="1:33" x14ac:dyDescent="0.25">
      <c r="A60" s="579">
        <f>+FY2019_ALL_Targets!A60</f>
        <v>4774</v>
      </c>
      <c r="B60" s="62">
        <f>+FY2019_ALL_Targets!B60</f>
        <v>455682</v>
      </c>
      <c r="C60" s="62">
        <f>+FY2019_ALL_Targets!C60</f>
        <v>1001790</v>
      </c>
      <c r="D60" s="62">
        <f>+FY2019_ALL_Targets!D60</f>
        <v>1659369627</v>
      </c>
      <c r="E60" s="62"/>
      <c r="F60" s="62" t="str">
        <f>+FY2019_ALL_Targets!E60</f>
        <v>Harris</v>
      </c>
      <c r="G60" s="62" t="str">
        <f>FY2019_ALL_Targets!J60</f>
        <v>Afton Oaks Nursing &amp; Rehab Center</v>
      </c>
      <c r="H60" s="62" t="str">
        <f>FY2019_ALL_Targets!K60</f>
        <v>Diversicare Afton Oaks, LLC</v>
      </c>
      <c r="I60" s="62" t="str">
        <f>+FY2019_ALL_Targets!L60</f>
        <v>7514 Kingsley</v>
      </c>
      <c r="J60" s="14" t="str">
        <f>_xlfn.IFNA(+INDEX(Comp1!$E:$E,MATCH(B60,Comp1!$C:$C,0)),"No")</f>
        <v>No</v>
      </c>
      <c r="K60" s="14" t="str">
        <f>_xlfn.IFNA(+INDEX(Comp1!$F:$F,MATCH(B60,Comp1!$C:$C,0)),"No")</f>
        <v>No</v>
      </c>
      <c r="L60" s="14" t="str">
        <f>_xlfn.IFNA(+INDEX(Comp1!G:G,MATCH($B60,Comp1!$C:$C,0)),"No")</f>
        <v>No</v>
      </c>
      <c r="M60" s="14" t="str">
        <f>_xlfn.IFNA(+INDEX(Comp1!H:H,MATCH($B60,Comp1!$C:$C,0)),"No")</f>
        <v>No</v>
      </c>
      <c r="N60" s="14" t="str">
        <f>_xlfn.IFNA(+INDEX(Comp1!I:I,MATCH($B60,Comp1!$C:$C,0)),"No")</f>
        <v>No</v>
      </c>
      <c r="O60" s="14" t="str">
        <f>_xlfn.IFNA(+INDEX(Comp1!J:J,MATCH($B60,Comp1!$C:$C,0)),"No")</f>
        <v>No</v>
      </c>
      <c r="P60" s="14" t="str">
        <f>_xlfn.IFNA(+INDEX(Comp1!K:K,MATCH($B60,Comp1!$C:$C,0)),"No")</f>
        <v>No</v>
      </c>
      <c r="Q60" s="14" t="str">
        <f>_xlfn.IFNA(+INDEX(Comp1!L:L,MATCH($B60,Comp1!$C:$C,0)),"No")</f>
        <v>No</v>
      </c>
      <c r="R60" s="14" t="str">
        <f>_xlfn.IFNA(+INDEX(Comp1!M:M,MATCH($B60,Comp1!$C:$C,0)),"No")</f>
        <v>No</v>
      </c>
      <c r="S60" s="14" t="str">
        <f>_xlfn.IFNA(+INDEX(Comp1!N:N,MATCH($B60,Comp1!$C:$C,0)),"No")</f>
        <v>No</v>
      </c>
      <c r="T60" s="14" t="str">
        <f>_xlfn.IFNA(+INDEX(Comp1!O:O,MATCH($B60,Comp1!$C:$C,0)),"No")</f>
        <v>No</v>
      </c>
      <c r="U60" s="14">
        <v>0</v>
      </c>
      <c r="V60" s="263">
        <v>0</v>
      </c>
      <c r="W60" s="263">
        <v>0</v>
      </c>
      <c r="X60" s="263">
        <v>0</v>
      </c>
      <c r="Y60" s="263">
        <v>0</v>
      </c>
      <c r="Z60" s="263">
        <v>0</v>
      </c>
      <c r="AA60" s="263">
        <v>0</v>
      </c>
      <c r="AB60" s="263">
        <v>0</v>
      </c>
      <c r="AC60" s="263">
        <f>IF(Q60="yes",+INDEX('Final Comp Values'!$BH:$BH,MATCH('Monthy Targets'!$B60,'Final Comp Values'!$C:$C,0)),0)</f>
        <v>0</v>
      </c>
      <c r="AD60" s="263">
        <f>IF(R60="yes",+INDEX('Final Comp Values'!$BH:$BH,MATCH('Monthy Targets'!$B60,'Final Comp Values'!$C:$C,0)),0)</f>
        <v>0</v>
      </c>
      <c r="AE60" s="263">
        <f>IF(S60="yes",+INDEX('Final Comp Values'!$BL:$BL,MATCH('Monthy Targets'!$B60,'Final Comp Values'!$C:$C,0)),0)</f>
        <v>0</v>
      </c>
      <c r="AF60" s="263">
        <f>IF(T60="yes",+INDEX('Final Comp Values'!$BL:$BL,MATCH('Monthy Targets'!$B60,'Final Comp Values'!$C:$C,0)),0)</f>
        <v>0</v>
      </c>
      <c r="AG60" s="263">
        <f>IF(U60="yes",+INDEX('Final Comp Values'!$BL:$BL,MATCH('Monthy Targets'!$B60,'Final Comp Values'!$C:$C,0)),0)</f>
        <v>0</v>
      </c>
    </row>
    <row r="61" spans="1:33" x14ac:dyDescent="0.25">
      <c r="A61" s="579">
        <f>+FY2019_ALL_Targets!A61</f>
        <v>5218</v>
      </c>
      <c r="B61" s="62">
        <f>+FY2019_ALL_Targets!B61</f>
        <v>455684</v>
      </c>
      <c r="C61" s="62">
        <f>+FY2019_ALL_Targets!C61</f>
        <v>1025976</v>
      </c>
      <c r="D61" s="62">
        <f>+FY2019_ALL_Targets!D61</f>
        <v>1487600706</v>
      </c>
      <c r="E61" s="62"/>
      <c r="F61" s="62" t="str">
        <f>+FY2019_ALL_Targets!E61</f>
        <v>MRSA Northeast</v>
      </c>
      <c r="G61" s="62" t="str">
        <f>FY2019_ALL_Targets!J61</f>
        <v>Clairmont Longview</v>
      </c>
      <c r="H61" s="62" t="str">
        <f>FY2019_ALL_Targets!K61</f>
        <v>Hopkins County Hospital District</v>
      </c>
      <c r="I61" s="62" t="str">
        <f>+FY2019_ALL_Targets!L61</f>
        <v>3201 N Fourth</v>
      </c>
      <c r="J61" s="14" t="str">
        <f>_xlfn.IFNA(+INDEX(Comp1!$E:$E,MATCH(B61,Comp1!$C:$C,0)),"No")</f>
        <v>Yes</v>
      </c>
      <c r="K61" s="14" t="str">
        <f>_xlfn.IFNA(+INDEX(Comp1!$F:$F,MATCH(B61,Comp1!$C:$C,0)),"No")</f>
        <v>Yes</v>
      </c>
      <c r="L61" s="14" t="str">
        <f>_xlfn.IFNA(+INDEX(Comp1!G:G,MATCH($B61,Comp1!$C:$C,0)),"No")</f>
        <v>Yes</v>
      </c>
      <c r="M61" s="14" t="str">
        <f>_xlfn.IFNA(+INDEX(Comp1!H:H,MATCH($B61,Comp1!$C:$C,0)),"No")</f>
        <v>Yes</v>
      </c>
      <c r="N61" s="14" t="str">
        <f>_xlfn.IFNA(+INDEX(Comp1!I:I,MATCH($B61,Comp1!$C:$C,0)),"No")</f>
        <v>Yes</v>
      </c>
      <c r="O61" s="14" t="str">
        <f>_xlfn.IFNA(+INDEX(Comp1!J:J,MATCH($B61,Comp1!$C:$C,0)),"No")</f>
        <v>Yes</v>
      </c>
      <c r="P61" s="14" t="str">
        <f>_xlfn.IFNA(+INDEX(Comp1!K:K,MATCH($B61,Comp1!$C:$C,0)),"No")</f>
        <v>Yes</v>
      </c>
      <c r="Q61" s="14" t="str">
        <f>_xlfn.IFNA(+INDEX(Comp1!L:L,MATCH($B61,Comp1!$C:$C,0)),"No")</f>
        <v>Yes</v>
      </c>
      <c r="R61" s="14" t="str">
        <f>_xlfn.IFNA(+INDEX(Comp1!M:M,MATCH($B61,Comp1!$C:$C,0)),"No")</f>
        <v>Yes</v>
      </c>
      <c r="S61" s="14" t="str">
        <f>_xlfn.IFNA(+INDEX(Comp1!N:N,MATCH($B61,Comp1!$C:$C,0)),"No")</f>
        <v>Yes</v>
      </c>
      <c r="T61" s="14" t="str">
        <f>_xlfn.IFNA(+INDEX(Comp1!O:O,MATCH($B61,Comp1!$C:$C,0)),"No")</f>
        <v>Yes</v>
      </c>
      <c r="U61" s="14" t="s">
        <v>35</v>
      </c>
      <c r="V61" s="263">
        <v>7.81</v>
      </c>
      <c r="W61" s="263">
        <v>7.81</v>
      </c>
      <c r="X61" s="263">
        <v>7.81</v>
      </c>
      <c r="Y61" s="263">
        <v>7.81</v>
      </c>
      <c r="Z61" s="263">
        <v>7.81</v>
      </c>
      <c r="AA61" s="263">
        <v>7.81</v>
      </c>
      <c r="AB61" s="263">
        <v>8.09</v>
      </c>
      <c r="AC61" s="263">
        <f>IF(Q61="yes",+INDEX('Final Comp Values'!$BH:$BH,MATCH('Monthy Targets'!$B61,'Final Comp Values'!$C:$C,0)),0)</f>
        <v>8.06</v>
      </c>
      <c r="AD61" s="263">
        <f>IF(R61="yes",+INDEX('Final Comp Values'!$BH:$BH,MATCH('Monthy Targets'!$B61,'Final Comp Values'!$C:$C,0)),0)</f>
        <v>8.06</v>
      </c>
      <c r="AE61" s="263">
        <f>IF(S61="yes",+INDEX('Final Comp Values'!$BL:$BL,MATCH('Monthy Targets'!$B61,'Final Comp Values'!$C:$C,0)),0)</f>
        <v>8.06</v>
      </c>
      <c r="AF61" s="263">
        <f>IF(T61="yes",+INDEX('Final Comp Values'!$BL:$BL,MATCH('Monthy Targets'!$B61,'Final Comp Values'!$C:$C,0)),0)</f>
        <v>8.06</v>
      </c>
      <c r="AG61" s="263">
        <f>IF(U61="yes",+INDEX('Final Comp Values'!$BL:$BL,MATCH('Monthy Targets'!$B61,'Final Comp Values'!$C:$C,0)),0)</f>
        <v>8.06</v>
      </c>
    </row>
    <row r="62" spans="1:33" x14ac:dyDescent="0.25">
      <c r="A62" s="579">
        <f>+FY2019_ALL_Targets!A62</f>
        <v>5219</v>
      </c>
      <c r="B62" s="62">
        <f>+FY2019_ALL_Targets!B62</f>
        <v>455685</v>
      </c>
      <c r="C62" s="62">
        <f>+FY2019_ALL_Targets!C62</f>
        <v>521901</v>
      </c>
      <c r="D62" s="62">
        <f>+FY2019_ALL_Targets!D62</f>
        <v>1740261742</v>
      </c>
      <c r="E62" s="62"/>
      <c r="F62" s="62" t="str">
        <f>+FY2019_ALL_Targets!E62</f>
        <v>Tarrant</v>
      </c>
      <c r="G62" s="62" t="str">
        <f>FY2019_ALL_Targets!J62</f>
        <v>Good Samaritan Society-Lake Forest Village</v>
      </c>
      <c r="H62" s="62" t="str">
        <f>FY2019_ALL_Targets!K62</f>
        <v>Decatur Hospital Authority dba Good Samaritan Society-Lake Forest Village</v>
      </c>
      <c r="I62" s="62" t="str">
        <f>+FY2019_ALL_Targets!L62</f>
        <v>3901 Montecito Drive</v>
      </c>
      <c r="J62" s="14" t="str">
        <f>_xlfn.IFNA(+INDEX(Comp1!$E:$E,MATCH(B62,Comp1!$C:$C,0)),"No")</f>
        <v>Yes</v>
      </c>
      <c r="K62" s="14" t="str">
        <f>_xlfn.IFNA(+INDEX(Comp1!$F:$F,MATCH(B62,Comp1!$C:$C,0)),"No")</f>
        <v>Yes</v>
      </c>
      <c r="L62" s="14" t="str">
        <f>_xlfn.IFNA(+INDEX(Comp1!G:G,MATCH($B62,Comp1!$C:$C,0)),"No")</f>
        <v>Yes</v>
      </c>
      <c r="M62" s="14" t="str">
        <f>_xlfn.IFNA(+INDEX(Comp1!H:H,MATCH($B62,Comp1!$C:$C,0)),"No")</f>
        <v>Yes</v>
      </c>
      <c r="N62" s="14" t="str">
        <f>_xlfn.IFNA(+INDEX(Comp1!I:I,MATCH($B62,Comp1!$C:$C,0)),"No")</f>
        <v>Yes</v>
      </c>
      <c r="O62" s="14" t="str">
        <f>_xlfn.IFNA(+INDEX(Comp1!J:J,MATCH($B62,Comp1!$C:$C,0)),"No")</f>
        <v>Yes</v>
      </c>
      <c r="P62" s="14" t="str">
        <f>_xlfn.IFNA(+INDEX(Comp1!K:K,MATCH($B62,Comp1!$C:$C,0)),"No")</f>
        <v>Yes</v>
      </c>
      <c r="Q62" s="14" t="str">
        <f>_xlfn.IFNA(+INDEX(Comp1!L:L,MATCH($B62,Comp1!$C:$C,0)),"No")</f>
        <v>Yes</v>
      </c>
      <c r="R62" s="14" t="str">
        <f>_xlfn.IFNA(+INDEX(Comp1!M:M,MATCH($B62,Comp1!$C:$C,0)),"No")</f>
        <v>Yes</v>
      </c>
      <c r="S62" s="14" t="str">
        <f>_xlfn.IFNA(+INDEX(Comp1!N:N,MATCH($B62,Comp1!$C:$C,0)),"No")</f>
        <v>Yes</v>
      </c>
      <c r="T62" s="14" t="str">
        <f>_xlfn.IFNA(+INDEX(Comp1!O:O,MATCH($B62,Comp1!$C:$C,0)),"No")</f>
        <v>Yes</v>
      </c>
      <c r="U62" s="14" t="s">
        <v>35</v>
      </c>
      <c r="V62" s="263">
        <v>1.82</v>
      </c>
      <c r="W62" s="263">
        <v>1.82</v>
      </c>
      <c r="X62" s="263">
        <v>1.82</v>
      </c>
      <c r="Y62" s="263">
        <v>1.82</v>
      </c>
      <c r="Z62" s="263">
        <v>1.82</v>
      </c>
      <c r="AA62" s="263">
        <v>1.82</v>
      </c>
      <c r="AB62" s="263">
        <v>1.77</v>
      </c>
      <c r="AC62" s="263">
        <f>IF(Q62="yes",+INDEX('Final Comp Values'!$BH:$BH,MATCH('Monthy Targets'!$B62,'Final Comp Values'!$C:$C,0)),0)</f>
        <v>1.76</v>
      </c>
      <c r="AD62" s="263">
        <f>IF(R62="yes",+INDEX('Final Comp Values'!$BH:$BH,MATCH('Monthy Targets'!$B62,'Final Comp Values'!$C:$C,0)),0)</f>
        <v>1.76</v>
      </c>
      <c r="AE62" s="263">
        <f>IF(S62="yes",+INDEX('Final Comp Values'!$BL:$BL,MATCH('Monthy Targets'!$B62,'Final Comp Values'!$C:$C,0)),0)</f>
        <v>1.76</v>
      </c>
      <c r="AF62" s="263">
        <f>IF(T62="yes",+INDEX('Final Comp Values'!$BL:$BL,MATCH('Monthy Targets'!$B62,'Final Comp Values'!$C:$C,0)),0)</f>
        <v>1.76</v>
      </c>
      <c r="AG62" s="263">
        <f>IF(U62="yes",+INDEX('Final Comp Values'!$BL:$BL,MATCH('Monthy Targets'!$B62,'Final Comp Values'!$C:$C,0)),0)</f>
        <v>1.76</v>
      </c>
    </row>
    <row r="63" spans="1:33" x14ac:dyDescent="0.25">
      <c r="A63" s="579">
        <f>+FY2019_ALL_Targets!A63</f>
        <v>5211</v>
      </c>
      <c r="B63" s="62">
        <f>+FY2019_ALL_Targets!B63</f>
        <v>455689</v>
      </c>
      <c r="C63" s="62">
        <f>+FY2019_ALL_Targets!C63</f>
        <v>1028848</v>
      </c>
      <c r="D63" s="62">
        <f>+FY2019_ALL_Targets!D63</f>
        <v>1992799886</v>
      </c>
      <c r="E63" s="62"/>
      <c r="F63" s="62" t="str">
        <f>+FY2019_ALL_Targets!E63</f>
        <v>Bexar</v>
      </c>
      <c r="G63" s="62" t="str">
        <f>FY2019_ALL_Targets!J63</f>
        <v>San Pedro Manor</v>
      </c>
      <c r="H63" s="62" t="str">
        <f>FY2019_ALL_Targets!K63</f>
        <v>Uvalde County Hospital Authority</v>
      </c>
      <c r="I63" s="62" t="str">
        <f>+FY2019_ALL_Targets!L63</f>
        <v>515 W. Ashby Place</v>
      </c>
      <c r="J63" s="14" t="str">
        <f>_xlfn.IFNA(+INDEX(Comp1!$E:$E,MATCH(B63,Comp1!$C:$C,0)),"No")</f>
        <v>Yes</v>
      </c>
      <c r="K63" s="14" t="str">
        <f>_xlfn.IFNA(+INDEX(Comp1!$F:$F,MATCH(B63,Comp1!$C:$C,0)),"No")</f>
        <v>Yes</v>
      </c>
      <c r="L63" s="14" t="str">
        <f>_xlfn.IFNA(+INDEX(Comp1!G:G,MATCH($B63,Comp1!$C:$C,0)),"No")</f>
        <v>Yes</v>
      </c>
      <c r="M63" s="14" t="str">
        <f>_xlfn.IFNA(+INDEX(Comp1!H:H,MATCH($B63,Comp1!$C:$C,0)),"No")</f>
        <v>Yes</v>
      </c>
      <c r="N63" s="14" t="str">
        <f>_xlfn.IFNA(+INDEX(Comp1!I:I,MATCH($B63,Comp1!$C:$C,0)),"No")</f>
        <v>Yes</v>
      </c>
      <c r="O63" s="14" t="str">
        <f>_xlfn.IFNA(+INDEX(Comp1!J:J,MATCH($B63,Comp1!$C:$C,0)),"No")</f>
        <v>Yes</v>
      </c>
      <c r="P63" s="14" t="str">
        <f>_xlfn.IFNA(+INDEX(Comp1!K:K,MATCH($B63,Comp1!$C:$C,0)),"No")</f>
        <v>Yes</v>
      </c>
      <c r="Q63" s="14" t="str">
        <f>_xlfn.IFNA(+INDEX(Comp1!L:L,MATCH($B63,Comp1!$C:$C,0)),"No")</f>
        <v>Yes</v>
      </c>
      <c r="R63" s="14" t="str">
        <f>_xlfn.IFNA(+INDEX(Comp1!M:M,MATCH($B63,Comp1!$C:$C,0)),"No")</f>
        <v>Yes</v>
      </c>
      <c r="S63" s="14" t="str">
        <f>_xlfn.IFNA(+INDEX(Comp1!N:N,MATCH($B63,Comp1!$C:$C,0)),"No")</f>
        <v>Yes</v>
      </c>
      <c r="T63" s="14" t="str">
        <f>_xlfn.IFNA(+INDEX(Comp1!O:O,MATCH($B63,Comp1!$C:$C,0)),"No")</f>
        <v>Yes</v>
      </c>
      <c r="U63" s="14" t="s">
        <v>35</v>
      </c>
      <c r="V63" s="263">
        <v>8.82</v>
      </c>
      <c r="W63" s="263">
        <v>8.82</v>
      </c>
      <c r="X63" s="263">
        <v>8.82</v>
      </c>
      <c r="Y63" s="263">
        <v>8.82</v>
      </c>
      <c r="Z63" s="263">
        <v>8.82</v>
      </c>
      <c r="AA63" s="263">
        <v>8.82</v>
      </c>
      <c r="AB63" s="263">
        <v>8.69</v>
      </c>
      <c r="AC63" s="263">
        <f>IF(Q63="yes",+INDEX('Final Comp Values'!$BH:$BH,MATCH('Monthy Targets'!$B63,'Final Comp Values'!$C:$C,0)),0)</f>
        <v>8.66</v>
      </c>
      <c r="AD63" s="263">
        <f>IF(R63="yes",+INDEX('Final Comp Values'!$BH:$BH,MATCH('Monthy Targets'!$B63,'Final Comp Values'!$C:$C,0)),0)</f>
        <v>8.66</v>
      </c>
      <c r="AE63" s="263">
        <f>IF(S63="yes",+INDEX('Final Comp Values'!$BL:$BL,MATCH('Monthy Targets'!$B63,'Final Comp Values'!$C:$C,0)),0)</f>
        <v>8.66</v>
      </c>
      <c r="AF63" s="263">
        <f>IF(T63="yes",+INDEX('Final Comp Values'!$BL:$BL,MATCH('Monthy Targets'!$B63,'Final Comp Values'!$C:$C,0)),0)</f>
        <v>8.66</v>
      </c>
      <c r="AG63" s="263">
        <f>IF(U63="yes",+INDEX('Final Comp Values'!$BL:$BL,MATCH('Monthy Targets'!$B63,'Final Comp Values'!$C:$C,0)),0)</f>
        <v>8.66</v>
      </c>
    </row>
    <row r="64" spans="1:33" x14ac:dyDescent="0.25">
      <c r="A64" s="579">
        <f>+FY2019_ALL_Targets!A64</f>
        <v>5227</v>
      </c>
      <c r="B64" s="62">
        <f>+FY2019_ALL_Targets!B64</f>
        <v>455699</v>
      </c>
      <c r="C64" s="62">
        <f>+FY2019_ALL_Targets!C64</f>
        <v>1028673</v>
      </c>
      <c r="D64" s="62">
        <f>+FY2019_ALL_Targets!D64</f>
        <v>1124070511</v>
      </c>
      <c r="E64" s="62"/>
      <c r="F64" s="62" t="str">
        <f>+FY2019_ALL_Targets!E64</f>
        <v>Harris</v>
      </c>
      <c r="G64" s="62" t="str">
        <f>FY2019_ALL_Targets!J64</f>
        <v>Avalon Place Wharton</v>
      </c>
      <c r="H64" s="62" t="str">
        <f>FY2019_ALL_Targets!K64</f>
        <v>OakBend Medical Center</v>
      </c>
      <c r="I64" s="62" t="str">
        <f>+FY2019_ALL_Targets!L64</f>
        <v>1405 Valhalla Drive</v>
      </c>
      <c r="J64" s="14" t="str">
        <f>_xlfn.IFNA(+INDEX(Comp1!$E:$E,MATCH(B64,Comp1!$C:$C,0)),"No")</f>
        <v>Yes</v>
      </c>
      <c r="K64" s="14" t="str">
        <f>_xlfn.IFNA(+INDEX(Comp1!$F:$F,MATCH(B64,Comp1!$C:$C,0)),"No")</f>
        <v>Yes</v>
      </c>
      <c r="L64" s="14" t="str">
        <f>_xlfn.IFNA(+INDEX(Comp1!G:G,MATCH($B64,Comp1!$C:$C,0)),"No")</f>
        <v>Yes</v>
      </c>
      <c r="M64" s="14" t="str">
        <f>_xlfn.IFNA(+INDEX(Comp1!H:H,MATCH($B64,Comp1!$C:$C,0)),"No")</f>
        <v>Yes</v>
      </c>
      <c r="N64" s="14" t="str">
        <f>_xlfn.IFNA(+INDEX(Comp1!I:I,MATCH($B64,Comp1!$C:$C,0)),"No")</f>
        <v>Yes</v>
      </c>
      <c r="O64" s="14" t="str">
        <f>_xlfn.IFNA(+INDEX(Comp1!J:J,MATCH($B64,Comp1!$C:$C,0)),"No")</f>
        <v>Yes</v>
      </c>
      <c r="P64" s="14" t="str">
        <f>_xlfn.IFNA(+INDEX(Comp1!K:K,MATCH($B64,Comp1!$C:$C,0)),"No")</f>
        <v>Yes</v>
      </c>
      <c r="Q64" s="14" t="str">
        <f>_xlfn.IFNA(+INDEX(Comp1!L:L,MATCH($B64,Comp1!$C:$C,0)),"No")</f>
        <v>Yes</v>
      </c>
      <c r="R64" s="14" t="str">
        <f>_xlfn.IFNA(+INDEX(Comp1!M:M,MATCH($B64,Comp1!$C:$C,0)),"No")</f>
        <v>Yes</v>
      </c>
      <c r="S64" s="14" t="str">
        <f>_xlfn.IFNA(+INDEX(Comp1!N:N,MATCH($B64,Comp1!$C:$C,0)),"No")</f>
        <v>Yes</v>
      </c>
      <c r="T64" s="14" t="str">
        <f>_xlfn.IFNA(+INDEX(Comp1!O:O,MATCH($B64,Comp1!$C:$C,0)),"No")</f>
        <v>Yes</v>
      </c>
      <c r="U64" s="14" t="s">
        <v>35</v>
      </c>
      <c r="V64" s="263">
        <v>4.82</v>
      </c>
      <c r="W64" s="263">
        <v>4.82</v>
      </c>
      <c r="X64" s="263">
        <v>4.82</v>
      </c>
      <c r="Y64" s="263">
        <v>4.82</v>
      </c>
      <c r="Z64" s="263">
        <v>4.82</v>
      </c>
      <c r="AA64" s="263">
        <v>4.82</v>
      </c>
      <c r="AB64" s="263">
        <v>4.79</v>
      </c>
      <c r="AC64" s="263">
        <f>IF(Q64="yes",+INDEX('Final Comp Values'!$BH:$BH,MATCH('Monthy Targets'!$B64,'Final Comp Values'!$C:$C,0)),0)</f>
        <v>4.7699999999999996</v>
      </c>
      <c r="AD64" s="263">
        <f>IF(R64="yes",+INDEX('Final Comp Values'!$BH:$BH,MATCH('Monthy Targets'!$B64,'Final Comp Values'!$C:$C,0)),0)</f>
        <v>4.7699999999999996</v>
      </c>
      <c r="AE64" s="263">
        <f>IF(S64="yes",+INDEX('Final Comp Values'!$BL:$BL,MATCH('Monthy Targets'!$B64,'Final Comp Values'!$C:$C,0)),0)</f>
        <v>4.7699999999999996</v>
      </c>
      <c r="AF64" s="263">
        <f>IF(T64="yes",+INDEX('Final Comp Values'!$BL:$BL,MATCH('Monthy Targets'!$B64,'Final Comp Values'!$C:$C,0)),0)</f>
        <v>4.7699999999999996</v>
      </c>
      <c r="AG64" s="263">
        <f>IF(U64="yes",+INDEX('Final Comp Values'!$BL:$BL,MATCH('Monthy Targets'!$B64,'Final Comp Values'!$C:$C,0)),0)</f>
        <v>4.7699999999999996</v>
      </c>
    </row>
    <row r="65" spans="1:33" x14ac:dyDescent="0.25">
      <c r="A65" s="579">
        <f>+FY2019_ALL_Targets!A65</f>
        <v>4527</v>
      </c>
      <c r="B65" s="62">
        <f>+FY2019_ALL_Targets!B65</f>
        <v>455702</v>
      </c>
      <c r="C65" s="62">
        <f>+FY2019_ALL_Targets!C65</f>
        <v>1016302</v>
      </c>
      <c r="D65" s="62">
        <f>+FY2019_ALL_Targets!D65</f>
        <v>1215303086</v>
      </c>
      <c r="E65" s="62"/>
      <c r="F65" s="62" t="str">
        <f>+FY2019_ALL_Targets!E65</f>
        <v>Nueces</v>
      </c>
      <c r="G65" s="62" t="str">
        <f>FY2019_ALL_Targets!J65</f>
        <v>Karnes City Healthcare &amp; Rehabilitation</v>
      </c>
      <c r="H65" s="62" t="str">
        <f>FY2019_ALL_Targets!K65</f>
        <v>BR Healthcare, LLP</v>
      </c>
      <c r="I65" s="62" t="str">
        <f>+FY2019_ALL_Targets!L65</f>
        <v>209 Country Club Drive</v>
      </c>
      <c r="J65" s="14" t="str">
        <f>_xlfn.IFNA(+INDEX(Comp1!$E:$E,MATCH(B65,Comp1!$C:$C,0)),"No")</f>
        <v>No</v>
      </c>
      <c r="K65" s="14" t="str">
        <f>_xlfn.IFNA(+INDEX(Comp1!$F:$F,MATCH(B65,Comp1!$C:$C,0)),"No")</f>
        <v>No</v>
      </c>
      <c r="L65" s="14" t="str">
        <f>_xlfn.IFNA(+INDEX(Comp1!G:G,MATCH($B65,Comp1!$C:$C,0)),"No")</f>
        <v>No</v>
      </c>
      <c r="M65" s="14" t="str">
        <f>_xlfn.IFNA(+INDEX(Comp1!H:H,MATCH($B65,Comp1!$C:$C,0)),"No")</f>
        <v>No</v>
      </c>
      <c r="N65" s="14" t="str">
        <f>_xlfn.IFNA(+INDEX(Comp1!I:I,MATCH($B65,Comp1!$C:$C,0)),"No")</f>
        <v>No</v>
      </c>
      <c r="O65" s="14" t="str">
        <f>_xlfn.IFNA(+INDEX(Comp1!J:J,MATCH($B65,Comp1!$C:$C,0)),"No")</f>
        <v>No</v>
      </c>
      <c r="P65" s="14" t="str">
        <f>_xlfn.IFNA(+INDEX(Comp1!K:K,MATCH($B65,Comp1!$C:$C,0)),"No")</f>
        <v>No</v>
      </c>
      <c r="Q65" s="14" t="str">
        <f>_xlfn.IFNA(+INDEX(Comp1!L:L,MATCH($B65,Comp1!$C:$C,0)),"No")</f>
        <v>No</v>
      </c>
      <c r="R65" s="14" t="str">
        <f>_xlfn.IFNA(+INDEX(Comp1!M:M,MATCH($B65,Comp1!$C:$C,0)),"No")</f>
        <v>No</v>
      </c>
      <c r="S65" s="14" t="str">
        <f>_xlfn.IFNA(+INDEX(Comp1!N:N,MATCH($B65,Comp1!$C:$C,0)),"No")</f>
        <v>No</v>
      </c>
      <c r="T65" s="14" t="str">
        <f>_xlfn.IFNA(+INDEX(Comp1!O:O,MATCH($B65,Comp1!$C:$C,0)),"No")</f>
        <v>No</v>
      </c>
      <c r="U65" s="14">
        <v>0</v>
      </c>
      <c r="V65" s="263">
        <v>0</v>
      </c>
      <c r="W65" s="263">
        <v>0</v>
      </c>
      <c r="X65" s="263">
        <v>0</v>
      </c>
      <c r="Y65" s="263">
        <v>0</v>
      </c>
      <c r="Z65" s="263">
        <v>0</v>
      </c>
      <c r="AA65" s="263">
        <v>0</v>
      </c>
      <c r="AB65" s="263">
        <v>0</v>
      </c>
      <c r="AC65" s="263">
        <f>IF(Q65="yes",+INDEX('Final Comp Values'!$BH:$BH,MATCH('Monthy Targets'!$B65,'Final Comp Values'!$C:$C,0)),0)</f>
        <v>0</v>
      </c>
      <c r="AD65" s="263">
        <f>IF(R65="yes",+INDEX('Final Comp Values'!$BH:$BH,MATCH('Monthy Targets'!$B65,'Final Comp Values'!$C:$C,0)),0)</f>
        <v>0</v>
      </c>
      <c r="AE65" s="263">
        <f>IF(S65="yes",+INDEX('Final Comp Values'!$BL:$BL,MATCH('Monthy Targets'!$B65,'Final Comp Values'!$C:$C,0)),0)</f>
        <v>0</v>
      </c>
      <c r="AF65" s="263">
        <f>IF(T65="yes",+INDEX('Final Comp Values'!$BL:$BL,MATCH('Monthy Targets'!$B65,'Final Comp Values'!$C:$C,0)),0)</f>
        <v>0</v>
      </c>
      <c r="AG65" s="263">
        <f>IF(U65="yes",+INDEX('Final Comp Values'!$BL:$BL,MATCH('Monthy Targets'!$B65,'Final Comp Values'!$C:$C,0)),0)</f>
        <v>0</v>
      </c>
    </row>
    <row r="66" spans="1:33" x14ac:dyDescent="0.25">
      <c r="A66" s="579">
        <f>+FY2019_ALL_Targets!A66</f>
        <v>4544</v>
      </c>
      <c r="B66" s="62">
        <f>+FY2019_ALL_Targets!B66</f>
        <v>455709</v>
      </c>
      <c r="C66" s="62">
        <f>+FY2019_ALL_Targets!C66</f>
        <v>1027326</v>
      </c>
      <c r="D66" s="62">
        <f>+FY2019_ALL_Targets!D66</f>
        <v>1487028585</v>
      </c>
      <c r="E66" s="62"/>
      <c r="F66" s="62" t="str">
        <f>+FY2019_ALL_Targets!E66</f>
        <v>Bexar</v>
      </c>
      <c r="G66" s="62" t="str">
        <f>FY2019_ALL_Targets!J66</f>
        <v>Poteet Manor</v>
      </c>
      <c r="H66" s="62" t="str">
        <f>FY2019_ALL_Targets!K66</f>
        <v>Shady Shores of Poteet, LLC</v>
      </c>
      <c r="I66" s="62" t="str">
        <f>+FY2019_ALL_Targets!L66</f>
        <v>329 SCHOOL DR</v>
      </c>
      <c r="J66" s="14" t="str">
        <f>_xlfn.IFNA(+INDEX(Comp1!$E:$E,MATCH(B66,Comp1!$C:$C,0)),"No")</f>
        <v>No</v>
      </c>
      <c r="K66" s="14" t="str">
        <f>_xlfn.IFNA(+INDEX(Comp1!$F:$F,MATCH(B66,Comp1!$C:$C,0)),"No")</f>
        <v>No</v>
      </c>
      <c r="L66" s="14" t="str">
        <f>_xlfn.IFNA(+INDEX(Comp1!G:G,MATCH($B66,Comp1!$C:$C,0)),"No")</f>
        <v>No</v>
      </c>
      <c r="M66" s="14" t="str">
        <f>_xlfn.IFNA(+INDEX(Comp1!H:H,MATCH($B66,Comp1!$C:$C,0)),"No")</f>
        <v>No</v>
      </c>
      <c r="N66" s="14" t="str">
        <f>_xlfn.IFNA(+INDEX(Comp1!I:I,MATCH($B66,Comp1!$C:$C,0)),"No")</f>
        <v>No</v>
      </c>
      <c r="O66" s="14" t="str">
        <f>_xlfn.IFNA(+INDEX(Comp1!J:J,MATCH($B66,Comp1!$C:$C,0)),"No")</f>
        <v>No</v>
      </c>
      <c r="P66" s="14" t="str">
        <f>_xlfn.IFNA(+INDEX(Comp1!K:K,MATCH($B66,Comp1!$C:$C,0)),"No")</f>
        <v>No</v>
      </c>
      <c r="Q66" s="14" t="str">
        <f>_xlfn.IFNA(+INDEX(Comp1!L:L,MATCH($B66,Comp1!$C:$C,0)),"No")</f>
        <v>No</v>
      </c>
      <c r="R66" s="14" t="str">
        <f>_xlfn.IFNA(+INDEX(Comp1!M:M,MATCH($B66,Comp1!$C:$C,0)),"No")</f>
        <v>No</v>
      </c>
      <c r="S66" s="14" t="str">
        <f>_xlfn.IFNA(+INDEX(Comp1!N:N,MATCH($B66,Comp1!$C:$C,0)),"No")</f>
        <v>No</v>
      </c>
      <c r="T66" s="14" t="str">
        <f>_xlfn.IFNA(+INDEX(Comp1!O:O,MATCH($B66,Comp1!$C:$C,0)),"No")</f>
        <v>No</v>
      </c>
      <c r="U66" s="14">
        <v>0</v>
      </c>
      <c r="V66" s="263">
        <v>0</v>
      </c>
      <c r="W66" s="263">
        <v>0</v>
      </c>
      <c r="X66" s="263">
        <v>0</v>
      </c>
      <c r="Y66" s="263">
        <v>0</v>
      </c>
      <c r="Z66" s="263">
        <v>0</v>
      </c>
      <c r="AA66" s="263">
        <v>0</v>
      </c>
      <c r="AB66" s="263">
        <v>0</v>
      </c>
      <c r="AC66" s="263">
        <f>IF(Q66="yes",+INDEX('Final Comp Values'!$BH:$BH,MATCH('Monthy Targets'!$B66,'Final Comp Values'!$C:$C,0)),0)</f>
        <v>0</v>
      </c>
      <c r="AD66" s="263">
        <f>IF(R66="yes",+INDEX('Final Comp Values'!$BH:$BH,MATCH('Monthy Targets'!$B66,'Final Comp Values'!$C:$C,0)),0)</f>
        <v>0</v>
      </c>
      <c r="AE66" s="263">
        <f>IF(S66="yes",+INDEX('Final Comp Values'!$BL:$BL,MATCH('Monthy Targets'!$B66,'Final Comp Values'!$C:$C,0)),0)</f>
        <v>0</v>
      </c>
      <c r="AF66" s="263">
        <f>IF(T66="yes",+INDEX('Final Comp Values'!$BL:$BL,MATCH('Monthy Targets'!$B66,'Final Comp Values'!$C:$C,0)),0)</f>
        <v>0</v>
      </c>
      <c r="AG66" s="263">
        <f>IF(U66="yes",+INDEX('Final Comp Values'!$BL:$BL,MATCH('Monthy Targets'!$B66,'Final Comp Values'!$C:$C,0)),0)</f>
        <v>0</v>
      </c>
    </row>
    <row r="67" spans="1:33" x14ac:dyDescent="0.25">
      <c r="A67" s="579">
        <f>+FY2019_ALL_Targets!A67</f>
        <v>5233</v>
      </c>
      <c r="B67" s="62">
        <f>+FY2019_ALL_Targets!B67</f>
        <v>455713</v>
      </c>
      <c r="C67" s="62">
        <f>+FY2019_ALL_Targets!C67</f>
        <v>1026173</v>
      </c>
      <c r="D67" s="62">
        <f>+FY2019_ALL_Targets!D67</f>
        <v>1679091508</v>
      </c>
      <c r="E67" s="62"/>
      <c r="F67" s="62" t="str">
        <f>+FY2019_ALL_Targets!E67</f>
        <v>Bexar</v>
      </c>
      <c r="G67" s="62" t="str">
        <f>FY2019_ALL_Targets!J67</f>
        <v>Sunrise Nursing and Rehabilitation</v>
      </c>
      <c r="H67" s="62" t="str">
        <f>FY2019_ALL_Targets!K67</f>
        <v>Summit LTC San Antonio, LLC</v>
      </c>
      <c r="I67" s="62" t="str">
        <f>+FY2019_ALL_Targets!L67</f>
        <v>50 Briggs Ave</v>
      </c>
      <c r="J67" s="14" t="str">
        <f>_xlfn.IFNA(+INDEX(Comp1!$E:$E,MATCH(B67,Comp1!$C:$C,0)),"No")</f>
        <v>No</v>
      </c>
      <c r="K67" s="14" t="str">
        <f>_xlfn.IFNA(+INDEX(Comp1!$F:$F,MATCH(B67,Comp1!$C:$C,0)),"No")</f>
        <v>No</v>
      </c>
      <c r="L67" s="14" t="str">
        <f>_xlfn.IFNA(+INDEX(Comp1!G:G,MATCH($B67,Comp1!$C:$C,0)),"No")</f>
        <v>No</v>
      </c>
      <c r="M67" s="14" t="str">
        <f>_xlfn.IFNA(+INDEX(Comp1!H:H,MATCH($B67,Comp1!$C:$C,0)),"No")</f>
        <v>No</v>
      </c>
      <c r="N67" s="14" t="str">
        <f>_xlfn.IFNA(+INDEX(Comp1!I:I,MATCH($B67,Comp1!$C:$C,0)),"No")</f>
        <v>No</v>
      </c>
      <c r="O67" s="14" t="str">
        <f>_xlfn.IFNA(+INDEX(Comp1!J:J,MATCH($B67,Comp1!$C:$C,0)),"No")</f>
        <v>No</v>
      </c>
      <c r="P67" s="14" t="str">
        <f>_xlfn.IFNA(+INDEX(Comp1!K:K,MATCH($B67,Comp1!$C:$C,0)),"No")</f>
        <v>No</v>
      </c>
      <c r="Q67" s="14" t="str">
        <f>_xlfn.IFNA(+INDEX(Comp1!L:L,MATCH($B67,Comp1!$C:$C,0)),"No")</f>
        <v>No</v>
      </c>
      <c r="R67" s="14" t="str">
        <f>_xlfn.IFNA(+INDEX(Comp1!M:M,MATCH($B67,Comp1!$C:$C,0)),"No")</f>
        <v>No</v>
      </c>
      <c r="S67" s="14" t="str">
        <f>_xlfn.IFNA(+INDEX(Comp1!N:N,MATCH($B67,Comp1!$C:$C,0)),"No")</f>
        <v>No</v>
      </c>
      <c r="T67" s="14" t="str">
        <f>_xlfn.IFNA(+INDEX(Comp1!O:O,MATCH($B67,Comp1!$C:$C,0)),"No")</f>
        <v>No</v>
      </c>
      <c r="U67" s="14">
        <v>0</v>
      </c>
      <c r="V67" s="263">
        <v>0</v>
      </c>
      <c r="W67" s="263">
        <v>0</v>
      </c>
      <c r="X67" s="263">
        <v>0</v>
      </c>
      <c r="Y67" s="263">
        <v>0</v>
      </c>
      <c r="Z67" s="263">
        <v>0</v>
      </c>
      <c r="AA67" s="263">
        <v>0</v>
      </c>
      <c r="AB67" s="263">
        <v>0</v>
      </c>
      <c r="AC67" s="263">
        <f>IF(Q67="yes",+INDEX('Final Comp Values'!$BH:$BH,MATCH('Monthy Targets'!$B67,'Final Comp Values'!$C:$C,0)),0)</f>
        <v>0</v>
      </c>
      <c r="AD67" s="263">
        <f>IF(R67="yes",+INDEX('Final Comp Values'!$BH:$BH,MATCH('Monthy Targets'!$B67,'Final Comp Values'!$C:$C,0)),0)</f>
        <v>0</v>
      </c>
      <c r="AE67" s="263">
        <f>IF(S67="yes",+INDEX('Final Comp Values'!$BL:$BL,MATCH('Monthy Targets'!$B67,'Final Comp Values'!$C:$C,0)),0)</f>
        <v>0</v>
      </c>
      <c r="AF67" s="263">
        <f>IF(T67="yes",+INDEX('Final Comp Values'!$BL:$BL,MATCH('Monthy Targets'!$B67,'Final Comp Values'!$C:$C,0)),0)</f>
        <v>0</v>
      </c>
      <c r="AG67" s="263">
        <f>IF(U67="yes",+INDEX('Final Comp Values'!$BL:$BL,MATCH('Monthy Targets'!$B67,'Final Comp Values'!$C:$C,0)),0)</f>
        <v>0</v>
      </c>
    </row>
    <row r="68" spans="1:33" x14ac:dyDescent="0.25">
      <c r="A68" s="579">
        <f>+FY2019_ALL_Targets!A68</f>
        <v>5137</v>
      </c>
      <c r="B68" s="62">
        <f>+FY2019_ALL_Targets!B68</f>
        <v>455714</v>
      </c>
      <c r="C68" s="62">
        <f>+FY2019_ALL_Targets!C68</f>
        <v>1028457</v>
      </c>
      <c r="D68" s="62">
        <f>+FY2019_ALL_Targets!D68</f>
        <v>1114048683</v>
      </c>
      <c r="E68" s="62"/>
      <c r="F68" s="62" t="str">
        <f>+FY2019_ALL_Targets!E68</f>
        <v>Harris</v>
      </c>
      <c r="G68" s="62" t="str">
        <f>FY2019_ALL_Targets!J68</f>
        <v>Northwest Health and Rehabilitation Center</v>
      </c>
      <c r="H68" s="62" t="str">
        <f>FY2019_ALL_Targets!K68</f>
        <v>SSC Houston Northwest Operating Company LLC</v>
      </c>
      <c r="I68" s="62" t="str">
        <f>+FY2019_ALL_Targets!L68</f>
        <v>17600 Cali Drive</v>
      </c>
      <c r="J68" s="14" t="str">
        <f>_xlfn.IFNA(+INDEX(Comp1!$E:$E,MATCH(B68,Comp1!$C:$C,0)),"No")</f>
        <v>No</v>
      </c>
      <c r="K68" s="14" t="str">
        <f>_xlfn.IFNA(+INDEX(Comp1!$F:$F,MATCH(B68,Comp1!$C:$C,0)),"No")</f>
        <v>No</v>
      </c>
      <c r="L68" s="14" t="str">
        <f>_xlfn.IFNA(+INDEX(Comp1!G:G,MATCH($B68,Comp1!$C:$C,0)),"No")</f>
        <v>No</v>
      </c>
      <c r="M68" s="14" t="str">
        <f>_xlfn.IFNA(+INDEX(Comp1!H:H,MATCH($B68,Comp1!$C:$C,0)),"No")</f>
        <v>No</v>
      </c>
      <c r="N68" s="14" t="str">
        <f>_xlfn.IFNA(+INDEX(Comp1!I:I,MATCH($B68,Comp1!$C:$C,0)),"No")</f>
        <v>No</v>
      </c>
      <c r="O68" s="14" t="str">
        <f>_xlfn.IFNA(+INDEX(Comp1!J:J,MATCH($B68,Comp1!$C:$C,0)),"No")</f>
        <v>No</v>
      </c>
      <c r="P68" s="14" t="str">
        <f>_xlfn.IFNA(+INDEX(Comp1!K:K,MATCH($B68,Comp1!$C:$C,0)),"No")</f>
        <v>No</v>
      </c>
      <c r="Q68" s="14" t="str">
        <f>_xlfn.IFNA(+INDEX(Comp1!L:L,MATCH($B68,Comp1!$C:$C,0)),"No")</f>
        <v>No</v>
      </c>
      <c r="R68" s="14" t="str">
        <f>_xlfn.IFNA(+INDEX(Comp1!M:M,MATCH($B68,Comp1!$C:$C,0)),"No")</f>
        <v>No</v>
      </c>
      <c r="S68" s="14" t="str">
        <f>_xlfn.IFNA(+INDEX(Comp1!N:N,MATCH($B68,Comp1!$C:$C,0)),"No")</f>
        <v>No</v>
      </c>
      <c r="T68" s="14" t="str">
        <f>_xlfn.IFNA(+INDEX(Comp1!O:O,MATCH($B68,Comp1!$C:$C,0)),"No")</f>
        <v>No</v>
      </c>
      <c r="U68" s="14">
        <v>0</v>
      </c>
      <c r="V68" s="263">
        <v>0</v>
      </c>
      <c r="W68" s="263">
        <v>0</v>
      </c>
      <c r="X68" s="263">
        <v>0</v>
      </c>
      <c r="Y68" s="263">
        <v>0</v>
      </c>
      <c r="Z68" s="263">
        <v>0</v>
      </c>
      <c r="AA68" s="263">
        <v>0</v>
      </c>
      <c r="AB68" s="263">
        <v>0</v>
      </c>
      <c r="AC68" s="263">
        <f>IF(Q68="yes",+INDEX('Final Comp Values'!$BH:$BH,MATCH('Monthy Targets'!$B68,'Final Comp Values'!$C:$C,0)),0)</f>
        <v>0</v>
      </c>
      <c r="AD68" s="263">
        <f>IF(R68="yes",+INDEX('Final Comp Values'!$BH:$BH,MATCH('Monthy Targets'!$B68,'Final Comp Values'!$C:$C,0)),0)</f>
        <v>0</v>
      </c>
      <c r="AE68" s="263">
        <f>IF(S68="yes",+INDEX('Final Comp Values'!$BL:$BL,MATCH('Monthy Targets'!$B68,'Final Comp Values'!$C:$C,0)),0)</f>
        <v>0</v>
      </c>
      <c r="AF68" s="263">
        <f>IF(T68="yes",+INDEX('Final Comp Values'!$BL:$BL,MATCH('Monthy Targets'!$B68,'Final Comp Values'!$C:$C,0)),0)</f>
        <v>0</v>
      </c>
      <c r="AG68" s="263">
        <f>IF(U68="yes",+INDEX('Final Comp Values'!$BL:$BL,MATCH('Monthy Targets'!$B68,'Final Comp Values'!$C:$C,0)),0)</f>
        <v>0</v>
      </c>
    </row>
    <row r="69" spans="1:33" x14ac:dyDescent="0.25">
      <c r="A69" s="579">
        <f>+FY2019_ALL_Targets!A69</f>
        <v>5234</v>
      </c>
      <c r="B69" s="62">
        <f>+FY2019_ALL_Targets!B69</f>
        <v>455715</v>
      </c>
      <c r="C69" s="62">
        <f>+FY2019_ALL_Targets!C69</f>
        <v>1026029</v>
      </c>
      <c r="D69" s="62">
        <f>+FY2019_ALL_Targets!D69</f>
        <v>1700841673</v>
      </c>
      <c r="E69" s="62"/>
      <c r="F69" s="62" t="str">
        <f>+FY2019_ALL_Targets!E69</f>
        <v>Travis</v>
      </c>
      <c r="G69" s="62" t="str">
        <f>FY2019_ALL_Targets!J69</f>
        <v>MONUMENT REHABILITATION AND NURSING CENTER</v>
      </c>
      <c r="H69" s="62" t="str">
        <f>FY2019_ALL_Targets!K69</f>
        <v>Winnie-Stowell Hospital District</v>
      </c>
      <c r="I69" s="62" t="str">
        <f>+FY2019_ALL_Targets!L69</f>
        <v>120 State Loop 92</v>
      </c>
      <c r="J69" s="14" t="str">
        <f>_xlfn.IFNA(+INDEX(Comp1!$E:$E,MATCH(B69,Comp1!$C:$C,0)),"No")</f>
        <v>Yes</v>
      </c>
      <c r="K69" s="14" t="str">
        <f>_xlfn.IFNA(+INDEX(Comp1!$F:$F,MATCH(B69,Comp1!$C:$C,0)),"No")</f>
        <v>Yes</v>
      </c>
      <c r="L69" s="14" t="str">
        <f>_xlfn.IFNA(+INDEX(Comp1!G:G,MATCH($B69,Comp1!$C:$C,0)),"No")</f>
        <v>Yes</v>
      </c>
      <c r="M69" s="14" t="str">
        <f>_xlfn.IFNA(+INDEX(Comp1!H:H,MATCH($B69,Comp1!$C:$C,0)),"No")</f>
        <v>Yes</v>
      </c>
      <c r="N69" s="14" t="str">
        <f>_xlfn.IFNA(+INDEX(Comp1!I:I,MATCH($B69,Comp1!$C:$C,0)),"No")</f>
        <v>Yes</v>
      </c>
      <c r="O69" s="14" t="str">
        <f>_xlfn.IFNA(+INDEX(Comp1!J:J,MATCH($B69,Comp1!$C:$C,0)),"No")</f>
        <v>Yes</v>
      </c>
      <c r="P69" s="14" t="str">
        <f>_xlfn.IFNA(+INDEX(Comp1!K:K,MATCH($B69,Comp1!$C:$C,0)),"No")</f>
        <v>Yes</v>
      </c>
      <c r="Q69" s="14" t="str">
        <f>_xlfn.IFNA(+INDEX(Comp1!L:L,MATCH($B69,Comp1!$C:$C,0)),"No")</f>
        <v>Yes</v>
      </c>
      <c r="R69" s="14" t="str">
        <f>_xlfn.IFNA(+INDEX(Comp1!M:M,MATCH($B69,Comp1!$C:$C,0)),"No")</f>
        <v>Yes</v>
      </c>
      <c r="S69" s="14" t="str">
        <f>_xlfn.IFNA(+INDEX(Comp1!N:N,MATCH($B69,Comp1!$C:$C,0)),"No")</f>
        <v>Yes</v>
      </c>
      <c r="T69" s="14" t="str">
        <f>_xlfn.IFNA(+INDEX(Comp1!O:O,MATCH($B69,Comp1!$C:$C,0)),"No")</f>
        <v>Yes</v>
      </c>
      <c r="U69" s="14" t="s">
        <v>35</v>
      </c>
      <c r="V69" s="263">
        <v>7.71</v>
      </c>
      <c r="W69" s="263">
        <v>7.71</v>
      </c>
      <c r="X69" s="263">
        <v>7.71</v>
      </c>
      <c r="Y69" s="263">
        <v>7.71</v>
      </c>
      <c r="Z69" s="263">
        <v>7.71</v>
      </c>
      <c r="AA69" s="263">
        <v>7.71</v>
      </c>
      <c r="AB69" s="263">
        <v>7.59</v>
      </c>
      <c r="AC69" s="263">
        <f>IF(Q69="yes",+INDEX('Final Comp Values'!$BH:$BH,MATCH('Monthy Targets'!$B69,'Final Comp Values'!$C:$C,0)),0)</f>
        <v>7.56</v>
      </c>
      <c r="AD69" s="263">
        <f>IF(R69="yes",+INDEX('Final Comp Values'!$BH:$BH,MATCH('Monthy Targets'!$B69,'Final Comp Values'!$C:$C,0)),0)</f>
        <v>7.56</v>
      </c>
      <c r="AE69" s="263">
        <f>IF(S69="yes",+INDEX('Final Comp Values'!$BL:$BL,MATCH('Monthy Targets'!$B69,'Final Comp Values'!$C:$C,0)),0)</f>
        <v>7.56</v>
      </c>
      <c r="AF69" s="263">
        <f>IF(T69="yes",+INDEX('Final Comp Values'!$BL:$BL,MATCH('Monthy Targets'!$B69,'Final Comp Values'!$C:$C,0)),0)</f>
        <v>7.56</v>
      </c>
      <c r="AG69" s="263">
        <f>IF(U69="yes",+INDEX('Final Comp Values'!$BL:$BL,MATCH('Monthy Targets'!$B69,'Final Comp Values'!$C:$C,0)),0)</f>
        <v>7.56</v>
      </c>
    </row>
    <row r="70" spans="1:33" x14ac:dyDescent="0.25">
      <c r="A70" s="579">
        <f>+FY2019_ALL_Targets!A70</f>
        <v>4772</v>
      </c>
      <c r="B70" s="62">
        <f>+FY2019_ALL_Targets!B70</f>
        <v>455724</v>
      </c>
      <c r="C70" s="62">
        <f>+FY2019_ALL_Targets!C70</f>
        <v>1026703</v>
      </c>
      <c r="D70" s="62">
        <f>+FY2019_ALL_Targets!D70</f>
        <v>1831210426</v>
      </c>
      <c r="E70" s="62"/>
      <c r="F70" s="62" t="str">
        <f>+FY2019_ALL_Targets!E70</f>
        <v>MRSA West</v>
      </c>
      <c r="G70" s="62" t="str">
        <f>FY2019_ALL_Targets!J70</f>
        <v>Edgewater Care Center</v>
      </c>
      <c r="H70" s="62" t="str">
        <f>FY2019_ALL_Targets!K70</f>
        <v>Uvalde County Hospital Authority</v>
      </c>
      <c r="I70" s="62" t="str">
        <f>+FY2019_ALL_Targets!L70</f>
        <v>1213 Water St</v>
      </c>
      <c r="J70" s="14" t="str">
        <f>_xlfn.IFNA(+INDEX(Comp1!$E:$E,MATCH(B70,Comp1!$C:$C,0)),"No")</f>
        <v>Yes</v>
      </c>
      <c r="K70" s="14" t="str">
        <f>_xlfn.IFNA(+INDEX(Comp1!$F:$F,MATCH(B70,Comp1!$C:$C,0)),"No")</f>
        <v>Yes</v>
      </c>
      <c r="L70" s="14" t="str">
        <f>_xlfn.IFNA(+INDEX(Comp1!G:G,MATCH($B70,Comp1!$C:$C,0)),"No")</f>
        <v>Yes</v>
      </c>
      <c r="M70" s="14" t="str">
        <f>_xlfn.IFNA(+INDEX(Comp1!H:H,MATCH($B70,Comp1!$C:$C,0)),"No")</f>
        <v>Yes</v>
      </c>
      <c r="N70" s="14" t="str">
        <f>_xlfn.IFNA(+INDEX(Comp1!I:I,MATCH($B70,Comp1!$C:$C,0)),"No")</f>
        <v>Yes</v>
      </c>
      <c r="O70" s="14" t="str">
        <f>_xlfn.IFNA(+INDEX(Comp1!J:J,MATCH($B70,Comp1!$C:$C,0)),"No")</f>
        <v>Yes</v>
      </c>
      <c r="P70" s="14" t="str">
        <f>_xlfn.IFNA(+INDEX(Comp1!K:K,MATCH($B70,Comp1!$C:$C,0)),"No")</f>
        <v>Yes</v>
      </c>
      <c r="Q70" s="14" t="str">
        <f>_xlfn.IFNA(+INDEX(Comp1!L:L,MATCH($B70,Comp1!$C:$C,0)),"No")</f>
        <v>Yes</v>
      </c>
      <c r="R70" s="14" t="str">
        <f>_xlfn.IFNA(+INDEX(Comp1!M:M,MATCH($B70,Comp1!$C:$C,0)),"No")</f>
        <v>Yes</v>
      </c>
      <c r="S70" s="14" t="str">
        <f>_xlfn.IFNA(+INDEX(Comp1!N:N,MATCH($B70,Comp1!$C:$C,0)),"No")</f>
        <v>Yes</v>
      </c>
      <c r="T70" s="14" t="str">
        <f>_xlfn.IFNA(+INDEX(Comp1!O:O,MATCH($B70,Comp1!$C:$C,0)),"No")</f>
        <v>Yes</v>
      </c>
      <c r="U70" s="14" t="s">
        <v>35</v>
      </c>
      <c r="V70" s="263">
        <v>7.66</v>
      </c>
      <c r="W70" s="263">
        <v>7.66</v>
      </c>
      <c r="X70" s="263">
        <v>7.66</v>
      </c>
      <c r="Y70" s="263">
        <v>7.66</v>
      </c>
      <c r="Z70" s="263">
        <v>7.66</v>
      </c>
      <c r="AA70" s="263">
        <v>7.66</v>
      </c>
      <c r="AB70" s="263">
        <v>7.5</v>
      </c>
      <c r="AC70" s="263">
        <f>IF(Q70="yes",+INDEX('Final Comp Values'!$BH:$BH,MATCH('Monthy Targets'!$B70,'Final Comp Values'!$C:$C,0)),0)</f>
        <v>7.47</v>
      </c>
      <c r="AD70" s="263">
        <f>IF(R70="yes",+INDEX('Final Comp Values'!$BH:$BH,MATCH('Monthy Targets'!$B70,'Final Comp Values'!$C:$C,0)),0)</f>
        <v>7.47</v>
      </c>
      <c r="AE70" s="263">
        <f>IF(S70="yes",+INDEX('Final Comp Values'!$BL:$BL,MATCH('Monthy Targets'!$B70,'Final Comp Values'!$C:$C,0)),0)</f>
        <v>7.47</v>
      </c>
      <c r="AF70" s="263">
        <f>IF(T70="yes",+INDEX('Final Comp Values'!$BL:$BL,MATCH('Monthy Targets'!$B70,'Final Comp Values'!$C:$C,0)),0)</f>
        <v>7.47</v>
      </c>
      <c r="AG70" s="263">
        <f>IF(U70="yes",+INDEX('Final Comp Values'!$BL:$BL,MATCH('Monthy Targets'!$B70,'Final Comp Values'!$C:$C,0)),0)</f>
        <v>7.47</v>
      </c>
    </row>
    <row r="71" spans="1:33" x14ac:dyDescent="0.25">
      <c r="A71" s="579">
        <f>+FY2019_ALL_Targets!A71</f>
        <v>4946</v>
      </c>
      <c r="B71" s="62">
        <f>+FY2019_ALL_Targets!B71</f>
        <v>455726</v>
      </c>
      <c r="C71" s="62">
        <f>+FY2019_ALL_Targets!C71</f>
        <v>1027041</v>
      </c>
      <c r="D71" s="62">
        <f>+FY2019_ALL_Targets!D71</f>
        <v>1982740098</v>
      </c>
      <c r="E71" s="62"/>
      <c r="F71" s="62" t="str">
        <f>+FY2019_ALL_Targets!E71</f>
        <v>Nueces</v>
      </c>
      <c r="G71" s="62" t="str">
        <f>FY2019_ALL_Targets!J71</f>
        <v>Retama Manor Nursing Center/Victoria South</v>
      </c>
      <c r="H71" s="62" t="str">
        <f>FY2019_ALL_Targets!K71</f>
        <v>Frio Hospital District</v>
      </c>
      <c r="I71" s="62" t="str">
        <f>+FY2019_ALL_Targets!L71</f>
        <v>3103 E. Airline Dr.</v>
      </c>
      <c r="J71" s="14" t="str">
        <f>_xlfn.IFNA(+INDEX(Comp1!$E:$E,MATCH(B71,Comp1!$C:$C,0)),"No")</f>
        <v>Yes</v>
      </c>
      <c r="K71" s="14" t="str">
        <f>_xlfn.IFNA(+INDEX(Comp1!$F:$F,MATCH(B71,Comp1!$C:$C,0)),"No")</f>
        <v>Yes</v>
      </c>
      <c r="L71" s="14" t="str">
        <f>_xlfn.IFNA(+INDEX(Comp1!G:G,MATCH($B71,Comp1!$C:$C,0)),"No")</f>
        <v>Yes</v>
      </c>
      <c r="M71" s="14" t="str">
        <f>_xlfn.IFNA(+INDEX(Comp1!H:H,MATCH($B71,Comp1!$C:$C,0)),"No")</f>
        <v>Yes</v>
      </c>
      <c r="N71" s="14" t="str">
        <f>_xlfn.IFNA(+INDEX(Comp1!I:I,MATCH($B71,Comp1!$C:$C,0)),"No")</f>
        <v>Yes</v>
      </c>
      <c r="O71" s="14" t="str">
        <f>_xlfn.IFNA(+INDEX(Comp1!J:J,MATCH($B71,Comp1!$C:$C,0)),"No")</f>
        <v>Yes</v>
      </c>
      <c r="P71" s="14" t="str">
        <f>_xlfn.IFNA(+INDEX(Comp1!K:K,MATCH($B71,Comp1!$C:$C,0)),"No")</f>
        <v>Yes</v>
      </c>
      <c r="Q71" s="14" t="str">
        <f>_xlfn.IFNA(+INDEX(Comp1!L:L,MATCH($B71,Comp1!$C:$C,0)),"No")</f>
        <v>Yes</v>
      </c>
      <c r="R71" s="14" t="str">
        <f>_xlfn.IFNA(+INDEX(Comp1!M:M,MATCH($B71,Comp1!$C:$C,0)),"No")</f>
        <v>Yes</v>
      </c>
      <c r="S71" s="14" t="str">
        <f>_xlfn.IFNA(+INDEX(Comp1!N:N,MATCH($B71,Comp1!$C:$C,0)),"No")</f>
        <v>Yes</v>
      </c>
      <c r="T71" s="14" t="str">
        <f>_xlfn.IFNA(+INDEX(Comp1!O:O,MATCH($B71,Comp1!$C:$C,0)),"No")</f>
        <v>Yes</v>
      </c>
      <c r="U71" s="14" t="s">
        <v>35</v>
      </c>
      <c r="V71" s="263">
        <v>23.25</v>
      </c>
      <c r="W71" s="263">
        <v>23.25</v>
      </c>
      <c r="X71" s="263">
        <v>23.25</v>
      </c>
      <c r="Y71" s="263">
        <v>23.25</v>
      </c>
      <c r="Z71" s="263">
        <v>23.25</v>
      </c>
      <c r="AA71" s="263">
        <v>23.25</v>
      </c>
      <c r="AB71" s="263">
        <v>22.24</v>
      </c>
      <c r="AC71" s="263">
        <f>IF(Q71="yes",+INDEX('Final Comp Values'!$BH:$BH,MATCH('Monthy Targets'!$B71,'Final Comp Values'!$C:$C,0)),0)</f>
        <v>22.16</v>
      </c>
      <c r="AD71" s="263">
        <f>IF(R71="yes",+INDEX('Final Comp Values'!$BH:$BH,MATCH('Monthy Targets'!$B71,'Final Comp Values'!$C:$C,0)),0)</f>
        <v>22.16</v>
      </c>
      <c r="AE71" s="263">
        <f>IF(S71="yes",+INDEX('Final Comp Values'!$BL:$BL,MATCH('Monthy Targets'!$B71,'Final Comp Values'!$C:$C,0)),0)</f>
        <v>22.16</v>
      </c>
      <c r="AF71" s="263">
        <f>IF(T71="yes",+INDEX('Final Comp Values'!$BL:$BL,MATCH('Monthy Targets'!$B71,'Final Comp Values'!$C:$C,0)),0)</f>
        <v>22.16</v>
      </c>
      <c r="AG71" s="263">
        <f>IF(U71="yes",+INDEX('Final Comp Values'!$BL:$BL,MATCH('Monthy Targets'!$B71,'Final Comp Values'!$C:$C,0)),0)</f>
        <v>22.16</v>
      </c>
    </row>
    <row r="72" spans="1:33" x14ac:dyDescent="0.25">
      <c r="A72" s="579">
        <f>+FY2019_ALL_Targets!A72</f>
        <v>5257</v>
      </c>
      <c r="B72" s="62">
        <f>+FY2019_ALL_Targets!B72</f>
        <v>455727</v>
      </c>
      <c r="C72" s="62">
        <f>+FY2019_ALL_Targets!C72</f>
        <v>1028640</v>
      </c>
      <c r="D72" s="62">
        <f>+FY2019_ALL_Targets!D72</f>
        <v>1225022908</v>
      </c>
      <c r="E72" s="62"/>
      <c r="F72" s="62" t="str">
        <f>+FY2019_ALL_Targets!E72</f>
        <v>Dallas</v>
      </c>
      <c r="G72" s="62" t="str">
        <f>FY2019_ALL_Targets!J72</f>
        <v>Park Manor Health Care &amp; Rehabilitation</v>
      </c>
      <c r="H72" s="62" t="str">
        <f>FY2019_ALL_Targets!K72</f>
        <v>Stephens Memorial Hospital District</v>
      </c>
      <c r="I72" s="62" t="str">
        <f>+FY2019_ALL_Targets!L72</f>
        <v>207 E Parkerville Road</v>
      </c>
      <c r="J72" s="14" t="str">
        <f>_xlfn.IFNA(+INDEX(Comp1!$E:$E,MATCH(B72,Comp1!$C:$C,0)),"No")</f>
        <v>Yes</v>
      </c>
      <c r="K72" s="14" t="str">
        <f>_xlfn.IFNA(+INDEX(Comp1!$F:$F,MATCH(B72,Comp1!$C:$C,0)),"No")</f>
        <v>Yes</v>
      </c>
      <c r="L72" s="14" t="str">
        <f>_xlfn.IFNA(+INDEX(Comp1!G:G,MATCH($B72,Comp1!$C:$C,0)),"No")</f>
        <v>Yes</v>
      </c>
      <c r="M72" s="14" t="str">
        <f>_xlfn.IFNA(+INDEX(Comp1!H:H,MATCH($B72,Comp1!$C:$C,0)),"No")</f>
        <v>Yes</v>
      </c>
      <c r="N72" s="14" t="str">
        <f>_xlfn.IFNA(+INDEX(Comp1!I:I,MATCH($B72,Comp1!$C:$C,0)),"No")</f>
        <v>Yes</v>
      </c>
      <c r="O72" s="14" t="str">
        <f>_xlfn.IFNA(+INDEX(Comp1!J:J,MATCH($B72,Comp1!$C:$C,0)),"No")</f>
        <v>Yes</v>
      </c>
      <c r="P72" s="14" t="str">
        <f>_xlfn.IFNA(+INDEX(Comp1!K:K,MATCH($B72,Comp1!$C:$C,0)),"No")</f>
        <v>Yes</v>
      </c>
      <c r="Q72" s="14" t="str">
        <f>_xlfn.IFNA(+INDEX(Comp1!L:L,MATCH($B72,Comp1!$C:$C,0)),"No")</f>
        <v>Yes</v>
      </c>
      <c r="R72" s="14" t="str">
        <f>_xlfn.IFNA(+INDEX(Comp1!M:M,MATCH($B72,Comp1!$C:$C,0)),"No")</f>
        <v>Yes</v>
      </c>
      <c r="S72" s="14" t="str">
        <f>_xlfn.IFNA(+INDEX(Comp1!N:N,MATCH($B72,Comp1!$C:$C,0)),"No")</f>
        <v>Yes</v>
      </c>
      <c r="T72" s="14" t="str">
        <f>_xlfn.IFNA(+INDEX(Comp1!O:O,MATCH($B72,Comp1!$C:$C,0)),"No")</f>
        <v>Yes</v>
      </c>
      <c r="U72" s="14" t="s">
        <v>35</v>
      </c>
      <c r="V72" s="263">
        <v>7.22</v>
      </c>
      <c r="W72" s="263">
        <v>7.22</v>
      </c>
      <c r="X72" s="263">
        <v>7.22</v>
      </c>
      <c r="Y72" s="263">
        <v>7.22</v>
      </c>
      <c r="Z72" s="263">
        <v>7.22</v>
      </c>
      <c r="AA72" s="263">
        <v>7.22</v>
      </c>
      <c r="AB72" s="263">
        <v>7</v>
      </c>
      <c r="AC72" s="263">
        <f>IF(Q72="yes",+INDEX('Final Comp Values'!$BH:$BH,MATCH('Monthy Targets'!$B72,'Final Comp Values'!$C:$C,0)),0)</f>
        <v>6.98</v>
      </c>
      <c r="AD72" s="263">
        <f>IF(R72="yes",+INDEX('Final Comp Values'!$BH:$BH,MATCH('Monthy Targets'!$B72,'Final Comp Values'!$C:$C,0)),0)</f>
        <v>6.98</v>
      </c>
      <c r="AE72" s="263">
        <f>IF(S72="yes",+INDEX('Final Comp Values'!$BL:$BL,MATCH('Monthy Targets'!$B72,'Final Comp Values'!$C:$C,0)),0)</f>
        <v>6.98</v>
      </c>
      <c r="AF72" s="263">
        <f>IF(T72="yes",+INDEX('Final Comp Values'!$BL:$BL,MATCH('Monthy Targets'!$B72,'Final Comp Values'!$C:$C,0)),0)</f>
        <v>6.98</v>
      </c>
      <c r="AG72" s="263">
        <f>IF(U72="yes",+INDEX('Final Comp Values'!$BL:$BL,MATCH('Monthy Targets'!$B72,'Final Comp Values'!$C:$C,0)),0)</f>
        <v>6.98</v>
      </c>
    </row>
    <row r="73" spans="1:33" x14ac:dyDescent="0.25">
      <c r="A73" s="579">
        <f>+FY2019_ALL_Targets!A73</f>
        <v>4285</v>
      </c>
      <c r="B73" s="62">
        <f>+FY2019_ALL_Targets!B73</f>
        <v>455731</v>
      </c>
      <c r="C73" s="62">
        <f>+FY2019_ALL_Targets!C73</f>
        <v>1018315</v>
      </c>
      <c r="D73" s="62">
        <f>+FY2019_ALL_Targets!D73</f>
        <v>1073837449</v>
      </c>
      <c r="E73" s="62"/>
      <c r="F73" s="62" t="str">
        <f>+FY2019_ALL_Targets!E73</f>
        <v>Dallas</v>
      </c>
      <c r="G73" s="62" t="str">
        <f>FY2019_ALL_Targets!J73</f>
        <v>Advanced Health &amp; Rehab Center of Garland</v>
      </c>
      <c r="H73" s="62" t="str">
        <f>FY2019_ALL_Targets!K73</f>
        <v>Garland SNF LLC</v>
      </c>
      <c r="I73" s="62" t="str">
        <f>+FY2019_ALL_Targets!L73</f>
        <v>505 W. Centerville Rd</v>
      </c>
      <c r="J73" s="14" t="str">
        <f>_xlfn.IFNA(+INDEX(Comp1!$E:$E,MATCH(B73,Comp1!$C:$C,0)),"No")</f>
        <v>No</v>
      </c>
      <c r="K73" s="14" t="str">
        <f>_xlfn.IFNA(+INDEX(Comp1!$F:$F,MATCH(B73,Comp1!$C:$C,0)),"No")</f>
        <v>No</v>
      </c>
      <c r="L73" s="14" t="str">
        <f>_xlfn.IFNA(+INDEX(Comp1!G:G,MATCH($B73,Comp1!$C:$C,0)),"No")</f>
        <v>No</v>
      </c>
      <c r="M73" s="14" t="str">
        <f>_xlfn.IFNA(+INDEX(Comp1!H:H,MATCH($B73,Comp1!$C:$C,0)),"No")</f>
        <v>No</v>
      </c>
      <c r="N73" s="14" t="str">
        <f>_xlfn.IFNA(+INDEX(Comp1!I:I,MATCH($B73,Comp1!$C:$C,0)),"No")</f>
        <v>No</v>
      </c>
      <c r="O73" s="14" t="str">
        <f>_xlfn.IFNA(+INDEX(Comp1!J:J,MATCH($B73,Comp1!$C:$C,0)),"No")</f>
        <v>No</v>
      </c>
      <c r="P73" s="14" t="str">
        <f>_xlfn.IFNA(+INDEX(Comp1!K:K,MATCH($B73,Comp1!$C:$C,0)),"No")</f>
        <v>No</v>
      </c>
      <c r="Q73" s="14" t="str">
        <f>_xlfn.IFNA(+INDEX(Comp1!L:L,MATCH($B73,Comp1!$C:$C,0)),"No")</f>
        <v>No</v>
      </c>
      <c r="R73" s="14" t="str">
        <f>_xlfn.IFNA(+INDEX(Comp1!M:M,MATCH($B73,Comp1!$C:$C,0)),"No")</f>
        <v>No</v>
      </c>
      <c r="S73" s="14" t="str">
        <f>_xlfn.IFNA(+INDEX(Comp1!N:N,MATCH($B73,Comp1!$C:$C,0)),"No")</f>
        <v>No</v>
      </c>
      <c r="T73" s="14" t="str">
        <f>_xlfn.IFNA(+INDEX(Comp1!O:O,MATCH($B73,Comp1!$C:$C,0)),"No")</f>
        <v>No</v>
      </c>
      <c r="U73" s="14">
        <v>0</v>
      </c>
      <c r="V73" s="263">
        <v>0</v>
      </c>
      <c r="W73" s="263">
        <v>0</v>
      </c>
      <c r="X73" s="263">
        <v>0</v>
      </c>
      <c r="Y73" s="263">
        <v>0</v>
      </c>
      <c r="Z73" s="263">
        <v>0</v>
      </c>
      <c r="AA73" s="263">
        <v>0</v>
      </c>
      <c r="AB73" s="263">
        <v>0</v>
      </c>
      <c r="AC73" s="263">
        <f>IF(Q73="yes",+INDEX('Final Comp Values'!$BH:$BH,MATCH('Monthy Targets'!$B73,'Final Comp Values'!$C:$C,0)),0)</f>
        <v>0</v>
      </c>
      <c r="AD73" s="263">
        <f>IF(R73="yes",+INDEX('Final Comp Values'!$BH:$BH,MATCH('Monthy Targets'!$B73,'Final Comp Values'!$C:$C,0)),0)</f>
        <v>0</v>
      </c>
      <c r="AE73" s="263">
        <f>IF(S73="yes",+INDEX('Final Comp Values'!$BL:$BL,MATCH('Monthy Targets'!$B73,'Final Comp Values'!$C:$C,0)),0)</f>
        <v>0</v>
      </c>
      <c r="AF73" s="263">
        <f>IF(T73="yes",+INDEX('Final Comp Values'!$BL:$BL,MATCH('Monthy Targets'!$B73,'Final Comp Values'!$C:$C,0)),0)</f>
        <v>0</v>
      </c>
      <c r="AG73" s="263">
        <f>IF(U73="yes",+INDEX('Final Comp Values'!$BL:$BL,MATCH('Monthy Targets'!$B73,'Final Comp Values'!$C:$C,0)),0)</f>
        <v>0</v>
      </c>
    </row>
    <row r="74" spans="1:33" x14ac:dyDescent="0.25">
      <c r="A74" s="579">
        <f>+FY2019_ALL_Targets!A74</f>
        <v>5243</v>
      </c>
      <c r="B74" s="62">
        <f>+FY2019_ALL_Targets!B74</f>
        <v>455732</v>
      </c>
      <c r="C74" s="62">
        <f>+FY2019_ALL_Targets!C74</f>
        <v>1026695</v>
      </c>
      <c r="D74" s="62">
        <f>+FY2019_ALL_Targets!D74</f>
        <v>1164404091</v>
      </c>
      <c r="E74" s="62"/>
      <c r="F74" s="62" t="str">
        <f>+FY2019_ALL_Targets!E74</f>
        <v>Bexar</v>
      </c>
      <c r="G74" s="62" t="str">
        <f>FY2019_ALL_Targets!J74</f>
        <v>Kirkwood Manor</v>
      </c>
      <c r="H74" s="62" t="str">
        <f>FY2019_ALL_Targets!K74</f>
        <v>Uvalde County Hospital Authority</v>
      </c>
      <c r="I74" s="62" t="str">
        <f>+FY2019_ALL_Targets!L74</f>
        <v>2590 Loop 337 North</v>
      </c>
      <c r="J74" s="14" t="str">
        <f>_xlfn.IFNA(+INDEX(Comp1!$E:$E,MATCH(B74,Comp1!$C:$C,0)),"No")</f>
        <v>Yes</v>
      </c>
      <c r="K74" s="14" t="str">
        <f>_xlfn.IFNA(+INDEX(Comp1!$F:$F,MATCH(B74,Comp1!$C:$C,0)),"No")</f>
        <v>Yes</v>
      </c>
      <c r="L74" s="14" t="str">
        <f>_xlfn.IFNA(+INDEX(Comp1!G:G,MATCH($B74,Comp1!$C:$C,0)),"No")</f>
        <v>Yes</v>
      </c>
      <c r="M74" s="14" t="str">
        <f>_xlfn.IFNA(+INDEX(Comp1!H:H,MATCH($B74,Comp1!$C:$C,0)),"No")</f>
        <v>Yes</v>
      </c>
      <c r="N74" s="14" t="str">
        <f>_xlfn.IFNA(+INDEX(Comp1!I:I,MATCH($B74,Comp1!$C:$C,0)),"No")</f>
        <v>Yes</v>
      </c>
      <c r="O74" s="14" t="str">
        <f>_xlfn.IFNA(+INDEX(Comp1!J:J,MATCH($B74,Comp1!$C:$C,0)),"No")</f>
        <v>Yes</v>
      </c>
      <c r="P74" s="14" t="str">
        <f>_xlfn.IFNA(+INDEX(Comp1!K:K,MATCH($B74,Comp1!$C:$C,0)),"No")</f>
        <v>Yes</v>
      </c>
      <c r="Q74" s="14" t="str">
        <f>_xlfn.IFNA(+INDEX(Comp1!L:L,MATCH($B74,Comp1!$C:$C,0)),"No")</f>
        <v>Yes</v>
      </c>
      <c r="R74" s="14" t="str">
        <f>_xlfn.IFNA(+INDEX(Comp1!M:M,MATCH($B74,Comp1!$C:$C,0)),"No")</f>
        <v>Yes</v>
      </c>
      <c r="S74" s="14" t="str">
        <f>_xlfn.IFNA(+INDEX(Comp1!N:N,MATCH($B74,Comp1!$C:$C,0)),"No")</f>
        <v>Yes</v>
      </c>
      <c r="T74" s="14" t="str">
        <f>_xlfn.IFNA(+INDEX(Comp1!O:O,MATCH($B74,Comp1!$C:$C,0)),"No")</f>
        <v>Yes</v>
      </c>
      <c r="U74" s="14" t="s">
        <v>35</v>
      </c>
      <c r="V74" s="263">
        <v>11.89</v>
      </c>
      <c r="W74" s="263">
        <v>11.89</v>
      </c>
      <c r="X74" s="263">
        <v>11.89</v>
      </c>
      <c r="Y74" s="263">
        <v>11.89</v>
      </c>
      <c r="Z74" s="263">
        <v>11.89</v>
      </c>
      <c r="AA74" s="263">
        <v>11.89</v>
      </c>
      <c r="AB74" s="263">
        <v>11.71</v>
      </c>
      <c r="AC74" s="263">
        <f>IF(Q74="yes",+INDEX('Final Comp Values'!$BH:$BH,MATCH('Monthy Targets'!$B74,'Final Comp Values'!$C:$C,0)),0)</f>
        <v>11.66</v>
      </c>
      <c r="AD74" s="263">
        <f>IF(R74="yes",+INDEX('Final Comp Values'!$BH:$BH,MATCH('Monthy Targets'!$B74,'Final Comp Values'!$C:$C,0)),0)</f>
        <v>11.66</v>
      </c>
      <c r="AE74" s="263">
        <f>IF(S74="yes",+INDEX('Final Comp Values'!$BL:$BL,MATCH('Monthy Targets'!$B74,'Final Comp Values'!$C:$C,0)),0)</f>
        <v>11.66</v>
      </c>
      <c r="AF74" s="263">
        <f>IF(T74="yes",+INDEX('Final Comp Values'!$BL:$BL,MATCH('Monthy Targets'!$B74,'Final Comp Values'!$C:$C,0)),0)</f>
        <v>11.66</v>
      </c>
      <c r="AG74" s="263">
        <f>IF(U74="yes",+INDEX('Final Comp Values'!$BL:$BL,MATCH('Monthy Targets'!$B74,'Final Comp Values'!$C:$C,0)),0)</f>
        <v>11.66</v>
      </c>
    </row>
    <row r="75" spans="1:33" x14ac:dyDescent="0.25">
      <c r="A75" s="579">
        <f>+FY2019_ALL_Targets!A75</f>
        <v>5188</v>
      </c>
      <c r="B75" s="62">
        <f>+FY2019_ALL_Targets!B75</f>
        <v>455733</v>
      </c>
      <c r="C75" s="62">
        <f>+FY2019_ALL_Targets!C75</f>
        <v>1028655</v>
      </c>
      <c r="D75" s="62">
        <f>+FY2019_ALL_Targets!D75</f>
        <v>1952709131</v>
      </c>
      <c r="E75" s="62"/>
      <c r="F75" s="62" t="str">
        <f>+FY2019_ALL_Targets!E75</f>
        <v>MRSA West</v>
      </c>
      <c r="G75" s="62" t="str">
        <f>FY2019_ALL_Targets!J75</f>
        <v>Heritage at Turner Park</v>
      </c>
      <c r="H75" s="62" t="str">
        <f>FY2019_ALL_Targets!K75</f>
        <v>Stephens Memorial Hospital District</v>
      </c>
      <c r="I75" s="62" t="str">
        <f>+FY2019_ALL_Targets!L75</f>
        <v>820 Small St.</v>
      </c>
      <c r="J75" s="14" t="str">
        <f>_xlfn.IFNA(+INDEX(Comp1!$E:$E,MATCH(B75,Comp1!$C:$C,0)),"No")</f>
        <v>Yes</v>
      </c>
      <c r="K75" s="14" t="str">
        <f>_xlfn.IFNA(+INDEX(Comp1!$F:$F,MATCH(B75,Comp1!$C:$C,0)),"No")</f>
        <v>Yes</v>
      </c>
      <c r="L75" s="14" t="str">
        <f>_xlfn.IFNA(+INDEX(Comp1!G:G,MATCH($B75,Comp1!$C:$C,0)),"No")</f>
        <v>Yes</v>
      </c>
      <c r="M75" s="14" t="str">
        <f>_xlfn.IFNA(+INDEX(Comp1!H:H,MATCH($B75,Comp1!$C:$C,0)),"No")</f>
        <v>Yes</v>
      </c>
      <c r="N75" s="14" t="str">
        <f>_xlfn.IFNA(+INDEX(Comp1!I:I,MATCH($B75,Comp1!$C:$C,0)),"No")</f>
        <v>Yes</v>
      </c>
      <c r="O75" s="14" t="str">
        <f>_xlfn.IFNA(+INDEX(Comp1!J:J,MATCH($B75,Comp1!$C:$C,0)),"No")</f>
        <v>Yes</v>
      </c>
      <c r="P75" s="14" t="str">
        <f>_xlfn.IFNA(+INDEX(Comp1!K:K,MATCH($B75,Comp1!$C:$C,0)),"No")</f>
        <v>Yes</v>
      </c>
      <c r="Q75" s="14" t="str">
        <f>_xlfn.IFNA(+INDEX(Comp1!L:L,MATCH($B75,Comp1!$C:$C,0)),"No")</f>
        <v>Yes</v>
      </c>
      <c r="R75" s="14" t="str">
        <f>_xlfn.IFNA(+INDEX(Comp1!M:M,MATCH($B75,Comp1!$C:$C,0)),"No")</f>
        <v>Yes</v>
      </c>
      <c r="S75" s="14" t="str">
        <f>_xlfn.IFNA(+INDEX(Comp1!N:N,MATCH($B75,Comp1!$C:$C,0)),"No")</f>
        <v>Yes</v>
      </c>
      <c r="T75" s="14" t="str">
        <f>_xlfn.IFNA(+INDEX(Comp1!O:O,MATCH($B75,Comp1!$C:$C,0)),"No")</f>
        <v>Yes</v>
      </c>
      <c r="U75" s="14" t="s">
        <v>35</v>
      </c>
      <c r="V75" s="263">
        <v>9.02</v>
      </c>
      <c r="W75" s="263">
        <v>9.02</v>
      </c>
      <c r="X75" s="263">
        <v>9.02</v>
      </c>
      <c r="Y75" s="263">
        <v>9.02</v>
      </c>
      <c r="Z75" s="263">
        <v>9.02</v>
      </c>
      <c r="AA75" s="263">
        <v>9.02</v>
      </c>
      <c r="AB75" s="263">
        <v>6.98</v>
      </c>
      <c r="AC75" s="263">
        <f>IF(Q75="yes",+INDEX('Final Comp Values'!$BH:$BH,MATCH('Monthy Targets'!$B75,'Final Comp Values'!$C:$C,0)),0)</f>
        <v>6.96</v>
      </c>
      <c r="AD75" s="263">
        <f>IF(R75="yes",+INDEX('Final Comp Values'!$BH:$BH,MATCH('Monthy Targets'!$B75,'Final Comp Values'!$C:$C,0)),0)</f>
        <v>6.96</v>
      </c>
      <c r="AE75" s="263">
        <f>IF(S75="yes",+INDEX('Final Comp Values'!$BL:$BL,MATCH('Monthy Targets'!$B75,'Final Comp Values'!$C:$C,0)),0)</f>
        <v>6.96</v>
      </c>
      <c r="AF75" s="263">
        <f>IF(T75="yes",+INDEX('Final Comp Values'!$BL:$BL,MATCH('Monthy Targets'!$B75,'Final Comp Values'!$C:$C,0)),0)</f>
        <v>6.96</v>
      </c>
      <c r="AG75" s="263">
        <f>IF(U75="yes",+INDEX('Final Comp Values'!$BL:$BL,MATCH('Monthy Targets'!$B75,'Final Comp Values'!$C:$C,0)),0)</f>
        <v>6.96</v>
      </c>
    </row>
    <row r="76" spans="1:33" x14ac:dyDescent="0.25">
      <c r="A76" s="579">
        <f>+FY2019_ALL_Targets!A76</f>
        <v>4962</v>
      </c>
      <c r="B76" s="62">
        <f>+FY2019_ALL_Targets!B76</f>
        <v>455744</v>
      </c>
      <c r="C76" s="62">
        <f>+FY2019_ALL_Targets!C76</f>
        <v>1026642</v>
      </c>
      <c r="D76" s="62">
        <f>+FY2019_ALL_Targets!D76</f>
        <v>1497172514</v>
      </c>
      <c r="E76" s="62"/>
      <c r="F76" s="62" t="str">
        <f>+FY2019_ALL_Targets!E76</f>
        <v>MRSA Central</v>
      </c>
      <c r="G76" s="62" t="str">
        <f>FY2019_ALL_Targets!J76</f>
        <v>Mulberry Manor</v>
      </c>
      <c r="H76" s="62" t="str">
        <f>FY2019_ALL_Targets!K76</f>
        <v>Stephens Memorial Hospital District</v>
      </c>
      <c r="I76" s="62" t="str">
        <f>+FY2019_ALL_Targets!L76</f>
        <v>1670 W. Lingleville Rd.</v>
      </c>
      <c r="J76" s="14" t="str">
        <f>_xlfn.IFNA(+INDEX(Comp1!$E:$E,MATCH(B76,Comp1!$C:$C,0)),"No")</f>
        <v>Yes</v>
      </c>
      <c r="K76" s="14" t="str">
        <f>_xlfn.IFNA(+INDEX(Comp1!$F:$F,MATCH(B76,Comp1!$C:$C,0)),"No")</f>
        <v>Yes</v>
      </c>
      <c r="L76" s="14" t="str">
        <f>_xlfn.IFNA(+INDEX(Comp1!G:G,MATCH($B76,Comp1!$C:$C,0)),"No")</f>
        <v>Yes</v>
      </c>
      <c r="M76" s="14" t="str">
        <f>_xlfn.IFNA(+INDEX(Comp1!H:H,MATCH($B76,Comp1!$C:$C,0)),"No")</f>
        <v>Yes</v>
      </c>
      <c r="N76" s="14" t="str">
        <f>_xlfn.IFNA(+INDEX(Comp1!I:I,MATCH($B76,Comp1!$C:$C,0)),"No")</f>
        <v>Yes</v>
      </c>
      <c r="O76" s="14" t="str">
        <f>_xlfn.IFNA(+INDEX(Comp1!J:J,MATCH($B76,Comp1!$C:$C,0)),"No")</f>
        <v>Yes</v>
      </c>
      <c r="P76" s="14" t="str">
        <f>_xlfn.IFNA(+INDEX(Comp1!K:K,MATCH($B76,Comp1!$C:$C,0)),"No")</f>
        <v>Yes</v>
      </c>
      <c r="Q76" s="14" t="str">
        <f>_xlfn.IFNA(+INDEX(Comp1!L:L,MATCH($B76,Comp1!$C:$C,0)),"No")</f>
        <v>Yes</v>
      </c>
      <c r="R76" s="14" t="str">
        <f>_xlfn.IFNA(+INDEX(Comp1!M:M,MATCH($B76,Comp1!$C:$C,0)),"No")</f>
        <v>Yes</v>
      </c>
      <c r="S76" s="14" t="str">
        <f>_xlfn.IFNA(+INDEX(Comp1!N:N,MATCH($B76,Comp1!$C:$C,0)),"No")</f>
        <v>Yes</v>
      </c>
      <c r="T76" s="14" t="str">
        <f>_xlfn.IFNA(+INDEX(Comp1!O:O,MATCH($B76,Comp1!$C:$C,0)),"No")</f>
        <v>Yes</v>
      </c>
      <c r="U76" s="14" t="s">
        <v>35</v>
      </c>
      <c r="V76" s="263">
        <v>6.73</v>
      </c>
      <c r="W76" s="263">
        <v>6.73</v>
      </c>
      <c r="X76" s="263">
        <v>6.73</v>
      </c>
      <c r="Y76" s="263">
        <v>6.73</v>
      </c>
      <c r="Z76" s="263">
        <v>6.73</v>
      </c>
      <c r="AA76" s="263">
        <v>6.73</v>
      </c>
      <c r="AB76" s="263">
        <v>6.77</v>
      </c>
      <c r="AC76" s="263">
        <f>IF(Q76="yes",+INDEX('Final Comp Values'!$BH:$BH,MATCH('Monthy Targets'!$B76,'Final Comp Values'!$C:$C,0)),0)</f>
        <v>6.74</v>
      </c>
      <c r="AD76" s="263">
        <f>IF(R76="yes",+INDEX('Final Comp Values'!$BH:$BH,MATCH('Monthy Targets'!$B76,'Final Comp Values'!$C:$C,0)),0)</f>
        <v>6.74</v>
      </c>
      <c r="AE76" s="263">
        <f>IF(S76="yes",+INDEX('Final Comp Values'!$BL:$BL,MATCH('Monthy Targets'!$B76,'Final Comp Values'!$C:$C,0)),0)</f>
        <v>6.74</v>
      </c>
      <c r="AF76" s="263">
        <f>IF(T76="yes",+INDEX('Final Comp Values'!$BL:$BL,MATCH('Monthy Targets'!$B76,'Final Comp Values'!$C:$C,0)),0)</f>
        <v>6.74</v>
      </c>
      <c r="AG76" s="263">
        <f>IF(U76="yes",+INDEX('Final Comp Values'!$BL:$BL,MATCH('Monthy Targets'!$B76,'Final Comp Values'!$C:$C,0)),0)</f>
        <v>6.74</v>
      </c>
    </row>
    <row r="77" spans="1:33" x14ac:dyDescent="0.25">
      <c r="A77" s="579">
        <f>+FY2019_ALL_Targets!A77</f>
        <v>5245</v>
      </c>
      <c r="B77" s="62">
        <f>+FY2019_ALL_Targets!B77</f>
        <v>455745</v>
      </c>
      <c r="C77" s="62">
        <f>+FY2019_ALL_Targets!C77</f>
        <v>1026684</v>
      </c>
      <c r="D77" s="62">
        <f>+FY2019_ALL_Targets!D77</f>
        <v>1528015237</v>
      </c>
      <c r="E77" s="62"/>
      <c r="F77" s="62" t="str">
        <f>+FY2019_ALL_Targets!E77</f>
        <v>Jefferson</v>
      </c>
      <c r="G77" s="62" t="str">
        <f>FY2019_ALL_Targets!J77</f>
        <v>Timberwood Nursing &amp; Rehabilitation Center</v>
      </c>
      <c r="H77" s="62" t="str">
        <f>FY2019_ALL_Targets!K77</f>
        <v>Liberty County Hospital District No. 1</v>
      </c>
      <c r="I77" s="62" t="str">
        <f>+FY2019_ALL_Targets!L77</f>
        <v>4001 Highway 59 North</v>
      </c>
      <c r="J77" s="14" t="str">
        <f>_xlfn.IFNA(+INDEX(Comp1!$E:$E,MATCH(B77,Comp1!$C:$C,0)),"No")</f>
        <v>Yes</v>
      </c>
      <c r="K77" s="14" t="str">
        <f>_xlfn.IFNA(+INDEX(Comp1!$F:$F,MATCH(B77,Comp1!$C:$C,0)),"No")</f>
        <v>Yes</v>
      </c>
      <c r="L77" s="14" t="str">
        <f>_xlfn.IFNA(+INDEX(Comp1!G:G,MATCH($B77,Comp1!$C:$C,0)),"No")</f>
        <v>Yes</v>
      </c>
      <c r="M77" s="14" t="str">
        <f>_xlfn.IFNA(+INDEX(Comp1!H:H,MATCH($B77,Comp1!$C:$C,0)),"No")</f>
        <v>Yes</v>
      </c>
      <c r="N77" s="14" t="str">
        <f>_xlfn.IFNA(+INDEX(Comp1!I:I,MATCH($B77,Comp1!$C:$C,0)),"No")</f>
        <v>Yes</v>
      </c>
      <c r="O77" s="14" t="str">
        <f>_xlfn.IFNA(+INDEX(Comp1!J:J,MATCH($B77,Comp1!$C:$C,0)),"No")</f>
        <v>Yes</v>
      </c>
      <c r="P77" s="14" t="str">
        <f>_xlfn.IFNA(+INDEX(Comp1!K:K,MATCH($B77,Comp1!$C:$C,0)),"No")</f>
        <v>Yes</v>
      </c>
      <c r="Q77" s="14" t="str">
        <f>_xlfn.IFNA(+INDEX(Comp1!L:L,MATCH($B77,Comp1!$C:$C,0)),"No")</f>
        <v>Yes</v>
      </c>
      <c r="R77" s="14" t="str">
        <f>_xlfn.IFNA(+INDEX(Comp1!M:M,MATCH($B77,Comp1!$C:$C,0)),"No")</f>
        <v>Yes</v>
      </c>
      <c r="S77" s="14" t="str">
        <f>_xlfn.IFNA(+INDEX(Comp1!N:N,MATCH($B77,Comp1!$C:$C,0)),"No")</f>
        <v>Yes</v>
      </c>
      <c r="T77" s="14" t="str">
        <f>_xlfn.IFNA(+INDEX(Comp1!O:O,MATCH($B77,Comp1!$C:$C,0)),"No")</f>
        <v>Yes</v>
      </c>
      <c r="U77" s="14" t="s">
        <v>35</v>
      </c>
      <c r="V77" s="263">
        <v>20.92</v>
      </c>
      <c r="W77" s="263">
        <v>20.92</v>
      </c>
      <c r="X77" s="263">
        <v>20.92</v>
      </c>
      <c r="Y77" s="263">
        <v>20.92</v>
      </c>
      <c r="Z77" s="263">
        <v>20.92</v>
      </c>
      <c r="AA77" s="263">
        <v>20.92</v>
      </c>
      <c r="AB77" s="263">
        <v>22.1</v>
      </c>
      <c r="AC77" s="263">
        <f>IF(Q77="yes",+INDEX('Final Comp Values'!$BH:$BH,MATCH('Monthy Targets'!$B77,'Final Comp Values'!$C:$C,0)),0)</f>
        <v>22.02</v>
      </c>
      <c r="AD77" s="263">
        <f>IF(R77="yes",+INDEX('Final Comp Values'!$BH:$BH,MATCH('Monthy Targets'!$B77,'Final Comp Values'!$C:$C,0)),0)</f>
        <v>22.02</v>
      </c>
      <c r="AE77" s="263">
        <f>IF(S77="yes",+INDEX('Final Comp Values'!$BL:$BL,MATCH('Monthy Targets'!$B77,'Final Comp Values'!$C:$C,0)),0)</f>
        <v>22.02</v>
      </c>
      <c r="AF77" s="263">
        <f>IF(T77="yes",+INDEX('Final Comp Values'!$BL:$BL,MATCH('Monthy Targets'!$B77,'Final Comp Values'!$C:$C,0)),0)</f>
        <v>22.02</v>
      </c>
      <c r="AG77" s="263">
        <f>IF(U77="yes",+INDEX('Final Comp Values'!$BL:$BL,MATCH('Monthy Targets'!$B77,'Final Comp Values'!$C:$C,0)),0)</f>
        <v>22.02</v>
      </c>
    </row>
    <row r="78" spans="1:33" x14ac:dyDescent="0.25">
      <c r="A78" s="579">
        <f>+FY2019_ALL_Targets!A78</f>
        <v>4426</v>
      </c>
      <c r="B78" s="62">
        <f>+FY2019_ALL_Targets!B78</f>
        <v>455748</v>
      </c>
      <c r="C78" s="62">
        <f>+FY2019_ALL_Targets!C78</f>
        <v>1026573</v>
      </c>
      <c r="D78" s="62">
        <f>+FY2019_ALL_Targets!D78</f>
        <v>1023014503</v>
      </c>
      <c r="E78" s="62"/>
      <c r="F78" s="62" t="str">
        <f>+FY2019_ALL_Targets!E78</f>
        <v>Dallas</v>
      </c>
      <c r="G78" s="62" t="str">
        <f>FY2019_ALL_Targets!J78</f>
        <v>Ashford Hall</v>
      </c>
      <c r="H78" s="62" t="str">
        <f>FY2019_ALL_Targets!K78</f>
        <v>Dallas County Hospital District</v>
      </c>
      <c r="I78" s="62" t="str">
        <f>+FY2019_ALL_Targets!L78</f>
        <v>2021 Shoaf Drive</v>
      </c>
      <c r="J78" s="14" t="str">
        <f>_xlfn.IFNA(+INDEX(Comp1!$E:$E,MATCH(B78,Comp1!$C:$C,0)),"No")</f>
        <v>Yes</v>
      </c>
      <c r="K78" s="14" t="str">
        <f>_xlfn.IFNA(+INDEX(Comp1!$F:$F,MATCH(B78,Comp1!$C:$C,0)),"No")</f>
        <v>Yes</v>
      </c>
      <c r="L78" s="14" t="str">
        <f>_xlfn.IFNA(+INDEX(Comp1!G:G,MATCH($B78,Comp1!$C:$C,0)),"No")</f>
        <v>Yes</v>
      </c>
      <c r="M78" s="14" t="str">
        <f>_xlfn.IFNA(+INDEX(Comp1!H:H,MATCH($B78,Comp1!$C:$C,0)),"No")</f>
        <v>Yes</v>
      </c>
      <c r="N78" s="14" t="str">
        <f>_xlfn.IFNA(+INDEX(Comp1!I:I,MATCH($B78,Comp1!$C:$C,0)),"No")</f>
        <v>Yes</v>
      </c>
      <c r="O78" s="14" t="str">
        <f>_xlfn.IFNA(+INDEX(Comp1!J:J,MATCH($B78,Comp1!$C:$C,0)),"No")</f>
        <v>Yes</v>
      </c>
      <c r="P78" s="14" t="str">
        <f>_xlfn.IFNA(+INDEX(Comp1!K:K,MATCH($B78,Comp1!$C:$C,0)),"No")</f>
        <v>Yes</v>
      </c>
      <c r="Q78" s="14" t="str">
        <f>_xlfn.IFNA(+INDEX(Comp1!L:L,MATCH($B78,Comp1!$C:$C,0)),"No")</f>
        <v>Yes</v>
      </c>
      <c r="R78" s="14" t="str">
        <f>_xlfn.IFNA(+INDEX(Comp1!M:M,MATCH($B78,Comp1!$C:$C,0)),"No")</f>
        <v>Yes</v>
      </c>
      <c r="S78" s="14" t="str">
        <f>_xlfn.IFNA(+INDEX(Comp1!N:N,MATCH($B78,Comp1!$C:$C,0)),"No")</f>
        <v>Yes</v>
      </c>
      <c r="T78" s="14" t="str">
        <f>_xlfn.IFNA(+INDEX(Comp1!O:O,MATCH($B78,Comp1!$C:$C,0)),"No")</f>
        <v>Yes</v>
      </c>
      <c r="U78" s="14" t="s">
        <v>35</v>
      </c>
      <c r="V78" s="263">
        <v>12.27</v>
      </c>
      <c r="W78" s="263">
        <v>12.27</v>
      </c>
      <c r="X78" s="263">
        <v>12.27</v>
      </c>
      <c r="Y78" s="263">
        <v>12.27</v>
      </c>
      <c r="Z78" s="263">
        <v>12.27</v>
      </c>
      <c r="AA78" s="263">
        <v>12.27</v>
      </c>
      <c r="AB78" s="263">
        <v>11.9</v>
      </c>
      <c r="AC78" s="263">
        <f>IF(Q78="yes",+INDEX('Final Comp Values'!$BH:$BH,MATCH('Monthy Targets'!$B78,'Final Comp Values'!$C:$C,0)),0)</f>
        <v>11.85</v>
      </c>
      <c r="AD78" s="263">
        <f>IF(R78="yes",+INDEX('Final Comp Values'!$BH:$BH,MATCH('Monthy Targets'!$B78,'Final Comp Values'!$C:$C,0)),0)</f>
        <v>11.85</v>
      </c>
      <c r="AE78" s="263">
        <f>IF(S78="yes",+INDEX('Final Comp Values'!$BL:$BL,MATCH('Monthy Targets'!$B78,'Final Comp Values'!$C:$C,0)),0)</f>
        <v>11.85</v>
      </c>
      <c r="AF78" s="263">
        <f>IF(T78="yes",+INDEX('Final Comp Values'!$BL:$BL,MATCH('Monthy Targets'!$B78,'Final Comp Values'!$C:$C,0)),0)</f>
        <v>11.85</v>
      </c>
      <c r="AG78" s="263">
        <f>IF(U78="yes",+INDEX('Final Comp Values'!$BL:$BL,MATCH('Monthy Targets'!$B78,'Final Comp Values'!$C:$C,0)),0)</f>
        <v>11.85</v>
      </c>
    </row>
    <row r="79" spans="1:33" x14ac:dyDescent="0.25">
      <c r="A79" s="579">
        <f>+FY2019_ALL_Targets!A79</f>
        <v>5147</v>
      </c>
      <c r="B79" s="62">
        <f>+FY2019_ALL_Targets!B79</f>
        <v>455754</v>
      </c>
      <c r="C79" s="62">
        <f>+FY2019_ALL_Targets!C79</f>
        <v>1014465</v>
      </c>
      <c r="D79" s="62">
        <f>+FY2019_ALL_Targets!D79</f>
        <v>1760478200</v>
      </c>
      <c r="E79" s="62"/>
      <c r="F79" s="62" t="str">
        <f>+FY2019_ALL_Targets!E79</f>
        <v>Bexar</v>
      </c>
      <c r="G79" s="62" t="str">
        <f>FY2019_ALL_Targets!J79</f>
        <v>Northeast Rehabilitation and Healthcare Center</v>
      </c>
      <c r="H79" s="62" t="str">
        <f>FY2019_ALL_Targets!K79</f>
        <v>Salado Creek Senior Care, Inc.</v>
      </c>
      <c r="I79" s="62" t="str">
        <f>+FY2019_ALL_Targets!L79</f>
        <v>603 Corinne Drive</v>
      </c>
      <c r="J79" s="14" t="str">
        <f>_xlfn.IFNA(+INDEX(Comp1!$E:$E,MATCH(B79,Comp1!$C:$C,0)),"No")</f>
        <v>No</v>
      </c>
      <c r="K79" s="14" t="str">
        <f>_xlfn.IFNA(+INDEX(Comp1!$F:$F,MATCH(B79,Comp1!$C:$C,0)),"No")</f>
        <v>No</v>
      </c>
      <c r="L79" s="14" t="str">
        <f>_xlfn.IFNA(+INDEX(Comp1!G:G,MATCH($B79,Comp1!$C:$C,0)),"No")</f>
        <v>No</v>
      </c>
      <c r="M79" s="14" t="str">
        <f>_xlfn.IFNA(+INDEX(Comp1!H:H,MATCH($B79,Comp1!$C:$C,0)),"No")</f>
        <v>No</v>
      </c>
      <c r="N79" s="14" t="str">
        <f>_xlfn.IFNA(+INDEX(Comp1!I:I,MATCH($B79,Comp1!$C:$C,0)),"No")</f>
        <v>No</v>
      </c>
      <c r="O79" s="14" t="str">
        <f>_xlfn.IFNA(+INDEX(Comp1!J:J,MATCH($B79,Comp1!$C:$C,0)),"No")</f>
        <v>No</v>
      </c>
      <c r="P79" s="14" t="str">
        <f>_xlfn.IFNA(+INDEX(Comp1!K:K,MATCH($B79,Comp1!$C:$C,0)),"No")</f>
        <v>No</v>
      </c>
      <c r="Q79" s="14" t="str">
        <f>_xlfn.IFNA(+INDEX(Comp1!L:L,MATCH($B79,Comp1!$C:$C,0)),"No")</f>
        <v>No</v>
      </c>
      <c r="R79" s="14" t="str">
        <f>_xlfn.IFNA(+INDEX(Comp1!M:M,MATCH($B79,Comp1!$C:$C,0)),"No")</f>
        <v>No</v>
      </c>
      <c r="S79" s="14" t="str">
        <f>_xlfn.IFNA(+INDEX(Comp1!N:N,MATCH($B79,Comp1!$C:$C,0)),"No")</f>
        <v>No</v>
      </c>
      <c r="T79" s="14" t="str">
        <f>_xlfn.IFNA(+INDEX(Comp1!O:O,MATCH($B79,Comp1!$C:$C,0)),"No")</f>
        <v>No</v>
      </c>
      <c r="U79" s="14">
        <v>0</v>
      </c>
      <c r="V79" s="263">
        <v>0</v>
      </c>
      <c r="W79" s="263">
        <v>0</v>
      </c>
      <c r="X79" s="263">
        <v>0</v>
      </c>
      <c r="Y79" s="263">
        <v>0</v>
      </c>
      <c r="Z79" s="263">
        <v>0</v>
      </c>
      <c r="AA79" s="263">
        <v>0</v>
      </c>
      <c r="AB79" s="263">
        <v>0</v>
      </c>
      <c r="AC79" s="263">
        <f>IF(Q79="yes",+INDEX('Final Comp Values'!$BH:$BH,MATCH('Monthy Targets'!$B79,'Final Comp Values'!$C:$C,0)),0)</f>
        <v>0</v>
      </c>
      <c r="AD79" s="263">
        <f>IF(R79="yes",+INDEX('Final Comp Values'!$BH:$BH,MATCH('Monthy Targets'!$B79,'Final Comp Values'!$C:$C,0)),0)</f>
        <v>0</v>
      </c>
      <c r="AE79" s="263">
        <f>IF(S79="yes",+INDEX('Final Comp Values'!$BL:$BL,MATCH('Monthy Targets'!$B79,'Final Comp Values'!$C:$C,0)),0)</f>
        <v>0</v>
      </c>
      <c r="AF79" s="263">
        <f>IF(T79="yes",+INDEX('Final Comp Values'!$BL:$BL,MATCH('Monthy Targets'!$B79,'Final Comp Values'!$C:$C,0)),0)</f>
        <v>0</v>
      </c>
      <c r="AG79" s="263">
        <f>IF(U79="yes",+INDEX('Final Comp Values'!$BL:$BL,MATCH('Monthy Targets'!$B79,'Final Comp Values'!$C:$C,0)),0)</f>
        <v>0</v>
      </c>
    </row>
    <row r="80" spans="1:33" x14ac:dyDescent="0.25">
      <c r="A80" s="579">
        <f>+FY2019_ALL_Targets!A80</f>
        <v>5256</v>
      </c>
      <c r="B80" s="62">
        <f>+FY2019_ALL_Targets!B80</f>
        <v>455757</v>
      </c>
      <c r="C80" s="62">
        <f>+FY2019_ALL_Targets!C80</f>
        <v>1026108</v>
      </c>
      <c r="D80" s="62">
        <f>+FY2019_ALL_Targets!D80</f>
        <v>1134101553</v>
      </c>
      <c r="E80" s="62"/>
      <c r="F80" s="62" t="str">
        <f>+FY2019_ALL_Targets!E80</f>
        <v>Jefferson</v>
      </c>
      <c r="G80" s="62" t="str">
        <f>FY2019_ALL_Targets!J80</f>
        <v>Clairmont Beaumont</v>
      </c>
      <c r="H80" s="62" t="str">
        <f>FY2019_ALL_Targets!K80</f>
        <v>Winnie-Stowell Hospital District</v>
      </c>
      <c r="I80" s="62" t="str">
        <f>+FY2019_ALL_Targets!L80</f>
        <v>1020 S. 23rd Street</v>
      </c>
      <c r="J80" s="14" t="str">
        <f>_xlfn.IFNA(+INDEX(Comp1!$E:$E,MATCH(B80,Comp1!$C:$C,0)),"No")</f>
        <v>Yes</v>
      </c>
      <c r="K80" s="14" t="str">
        <f>_xlfn.IFNA(+INDEX(Comp1!$F:$F,MATCH(B80,Comp1!$C:$C,0)),"No")</f>
        <v>Yes</v>
      </c>
      <c r="L80" s="14" t="str">
        <f>_xlfn.IFNA(+INDEX(Comp1!G:G,MATCH($B80,Comp1!$C:$C,0)),"No")</f>
        <v>Yes</v>
      </c>
      <c r="M80" s="14" t="str">
        <f>_xlfn.IFNA(+INDEX(Comp1!H:H,MATCH($B80,Comp1!$C:$C,0)),"No")</f>
        <v>Yes</v>
      </c>
      <c r="N80" s="14" t="str">
        <f>_xlfn.IFNA(+INDEX(Comp1!I:I,MATCH($B80,Comp1!$C:$C,0)),"No")</f>
        <v>Yes</v>
      </c>
      <c r="O80" s="14" t="str">
        <f>_xlfn.IFNA(+INDEX(Comp1!J:J,MATCH($B80,Comp1!$C:$C,0)),"No")</f>
        <v>Yes</v>
      </c>
      <c r="P80" s="14" t="str">
        <f>_xlfn.IFNA(+INDEX(Comp1!K:K,MATCH($B80,Comp1!$C:$C,0)),"No")</f>
        <v>Yes</v>
      </c>
      <c r="Q80" s="14" t="str">
        <f>_xlfn.IFNA(+INDEX(Comp1!L:L,MATCH($B80,Comp1!$C:$C,0)),"No")</f>
        <v>Yes</v>
      </c>
      <c r="R80" s="14" t="str">
        <f>_xlfn.IFNA(+INDEX(Comp1!M:M,MATCH($B80,Comp1!$C:$C,0)),"No")</f>
        <v>Yes</v>
      </c>
      <c r="S80" s="14" t="str">
        <f>_xlfn.IFNA(+INDEX(Comp1!N:N,MATCH($B80,Comp1!$C:$C,0)),"No")</f>
        <v>Yes</v>
      </c>
      <c r="T80" s="14" t="str">
        <f>_xlfn.IFNA(+INDEX(Comp1!O:O,MATCH($B80,Comp1!$C:$C,0)),"No")</f>
        <v>Yes</v>
      </c>
      <c r="U80" s="14" t="s">
        <v>35</v>
      </c>
      <c r="V80" s="263">
        <v>22.57</v>
      </c>
      <c r="W80" s="263">
        <v>22.57</v>
      </c>
      <c r="X80" s="263">
        <v>22.57</v>
      </c>
      <c r="Y80" s="263">
        <v>22.57</v>
      </c>
      <c r="Z80" s="263">
        <v>22.57</v>
      </c>
      <c r="AA80" s="263">
        <v>22.57</v>
      </c>
      <c r="AB80" s="263">
        <v>23.85</v>
      </c>
      <c r="AC80" s="263">
        <f>IF(Q80="yes",+INDEX('Final Comp Values'!$BH:$BH,MATCH('Monthy Targets'!$B80,'Final Comp Values'!$C:$C,0)),0)</f>
        <v>23.77</v>
      </c>
      <c r="AD80" s="263">
        <f>IF(R80="yes",+INDEX('Final Comp Values'!$BH:$BH,MATCH('Monthy Targets'!$B80,'Final Comp Values'!$C:$C,0)),0)</f>
        <v>23.77</v>
      </c>
      <c r="AE80" s="263">
        <f>IF(S80="yes",+INDEX('Final Comp Values'!$BL:$BL,MATCH('Monthy Targets'!$B80,'Final Comp Values'!$C:$C,0)),0)</f>
        <v>23.77</v>
      </c>
      <c r="AF80" s="263">
        <f>IF(T80="yes",+INDEX('Final Comp Values'!$BL:$BL,MATCH('Monthy Targets'!$B80,'Final Comp Values'!$C:$C,0)),0)</f>
        <v>23.77</v>
      </c>
      <c r="AG80" s="263">
        <f>IF(U80="yes",+INDEX('Final Comp Values'!$BL:$BL,MATCH('Monthy Targets'!$B80,'Final Comp Values'!$C:$C,0)),0)</f>
        <v>23.77</v>
      </c>
    </row>
    <row r="81" spans="1:33" x14ac:dyDescent="0.25">
      <c r="A81" s="579">
        <f>+FY2019_ALL_Targets!A81</f>
        <v>4736</v>
      </c>
      <c r="B81" s="62">
        <f>+FY2019_ALL_Targets!B81</f>
        <v>455796</v>
      </c>
      <c r="C81" s="62">
        <f>+FY2019_ALL_Targets!C81</f>
        <v>1025929</v>
      </c>
      <c r="D81" s="62">
        <f>+FY2019_ALL_Targets!D81</f>
        <v>1346298981</v>
      </c>
      <c r="E81" s="62"/>
      <c r="F81" s="62" t="str">
        <f>+FY2019_ALL_Targets!E81</f>
        <v>Bexar</v>
      </c>
      <c r="G81" s="62" t="str">
        <f>FY2019_ALL_Targets!J81</f>
        <v>Medina County Hospital District dba Town &amp; Country Manor</v>
      </c>
      <c r="H81" s="62" t="str">
        <f>FY2019_ALL_Targets!K81</f>
        <v>Medina County Hospital District</v>
      </c>
      <c r="I81" s="62" t="str">
        <f>+FY2019_ALL_Targets!L81</f>
        <v>3100 Avenue E</v>
      </c>
      <c r="J81" s="14" t="str">
        <f>_xlfn.IFNA(+INDEX(Comp1!$E:$E,MATCH(B81,Comp1!$C:$C,0)),"No")</f>
        <v>Yes</v>
      </c>
      <c r="K81" s="14" t="str">
        <f>_xlfn.IFNA(+INDEX(Comp1!$F:$F,MATCH(B81,Comp1!$C:$C,0)),"No")</f>
        <v>Yes</v>
      </c>
      <c r="L81" s="14" t="str">
        <f>_xlfn.IFNA(+INDEX(Comp1!G:G,MATCH($B81,Comp1!$C:$C,0)),"No")</f>
        <v>Yes</v>
      </c>
      <c r="M81" s="14" t="str">
        <f>_xlfn.IFNA(+INDEX(Comp1!H:H,MATCH($B81,Comp1!$C:$C,0)),"No")</f>
        <v>Yes</v>
      </c>
      <c r="N81" s="14" t="str">
        <f>_xlfn.IFNA(+INDEX(Comp1!I:I,MATCH($B81,Comp1!$C:$C,0)),"No")</f>
        <v>Yes</v>
      </c>
      <c r="O81" s="14" t="str">
        <f>_xlfn.IFNA(+INDEX(Comp1!J:J,MATCH($B81,Comp1!$C:$C,0)),"No")</f>
        <v>Yes</v>
      </c>
      <c r="P81" s="14" t="str">
        <f>_xlfn.IFNA(+INDEX(Comp1!K:K,MATCH($B81,Comp1!$C:$C,0)),"No")</f>
        <v>Yes</v>
      </c>
      <c r="Q81" s="14" t="str">
        <f>_xlfn.IFNA(+INDEX(Comp1!L:L,MATCH($B81,Comp1!$C:$C,0)),"No")</f>
        <v>Yes</v>
      </c>
      <c r="R81" s="14" t="str">
        <f>_xlfn.IFNA(+INDEX(Comp1!M:M,MATCH($B81,Comp1!$C:$C,0)),"No")</f>
        <v>Yes</v>
      </c>
      <c r="S81" s="14" t="str">
        <f>_xlfn.IFNA(+INDEX(Comp1!N:N,MATCH($B81,Comp1!$C:$C,0)),"No")</f>
        <v>Yes</v>
      </c>
      <c r="T81" s="14" t="str">
        <f>_xlfn.IFNA(+INDEX(Comp1!O:O,MATCH($B81,Comp1!$C:$C,0)),"No")</f>
        <v>Yes</v>
      </c>
      <c r="U81" s="14" t="s">
        <v>35</v>
      </c>
      <c r="V81" s="263">
        <v>8.83</v>
      </c>
      <c r="W81" s="263">
        <v>8.83</v>
      </c>
      <c r="X81" s="263">
        <v>8.83</v>
      </c>
      <c r="Y81" s="263">
        <v>8.83</v>
      </c>
      <c r="Z81" s="263">
        <v>8.83</v>
      </c>
      <c r="AA81" s="263">
        <v>8.83</v>
      </c>
      <c r="AB81" s="263">
        <v>8.69</v>
      </c>
      <c r="AC81" s="263">
        <f>IF(Q81="yes",+INDEX('Final Comp Values'!$BH:$BH,MATCH('Monthy Targets'!$B81,'Final Comp Values'!$C:$C,0)),0)</f>
        <v>8.66</v>
      </c>
      <c r="AD81" s="263">
        <f>IF(R81="yes",+INDEX('Final Comp Values'!$BH:$BH,MATCH('Monthy Targets'!$B81,'Final Comp Values'!$C:$C,0)),0)</f>
        <v>8.66</v>
      </c>
      <c r="AE81" s="263">
        <f>IF(S81="yes",+INDEX('Final Comp Values'!$BL:$BL,MATCH('Monthy Targets'!$B81,'Final Comp Values'!$C:$C,0)),0)</f>
        <v>8.66</v>
      </c>
      <c r="AF81" s="263">
        <f>IF(T81="yes",+INDEX('Final Comp Values'!$BL:$BL,MATCH('Monthy Targets'!$B81,'Final Comp Values'!$C:$C,0)),0)</f>
        <v>8.66</v>
      </c>
      <c r="AG81" s="263">
        <f>IF(U81="yes",+INDEX('Final Comp Values'!$BL:$BL,MATCH('Monthy Targets'!$B81,'Final Comp Values'!$C:$C,0)),0)</f>
        <v>8.66</v>
      </c>
    </row>
    <row r="82" spans="1:33" x14ac:dyDescent="0.25">
      <c r="A82" s="579">
        <f>+FY2019_ALL_Targets!A82</f>
        <v>5022</v>
      </c>
      <c r="B82" s="62">
        <f>+FY2019_ALL_Targets!B82</f>
        <v>455797</v>
      </c>
      <c r="C82" s="62">
        <f>+FY2019_ALL_Targets!C82</f>
        <v>1026401</v>
      </c>
      <c r="D82" s="62">
        <f>+FY2019_ALL_Targets!D82</f>
        <v>1205884749</v>
      </c>
      <c r="E82" s="62"/>
      <c r="F82" s="62" t="str">
        <f>+FY2019_ALL_Targets!E82</f>
        <v>MRSA West</v>
      </c>
      <c r="G82" s="62" t="str">
        <f>FY2019_ALL_Targets!J82</f>
        <v>Pearsall Nursing and Rehabilitation Center - North</v>
      </c>
      <c r="H82" s="62" t="str">
        <f>FY2019_ALL_Targets!K82</f>
        <v>Val Verde County Hospital District dba Pearsall Nursing and Rehabilitation Center - North</v>
      </c>
      <c r="I82" s="62" t="str">
        <f>+FY2019_ALL_Targets!L82</f>
        <v>169 Medical Drive</v>
      </c>
      <c r="J82" s="14" t="str">
        <f>_xlfn.IFNA(+INDEX(Comp1!$E:$E,MATCH(B82,Comp1!$C:$C,0)),"No")</f>
        <v>No</v>
      </c>
      <c r="K82" s="14" t="str">
        <f>_xlfn.IFNA(+INDEX(Comp1!$F:$F,MATCH(B82,Comp1!$C:$C,0)),"No")</f>
        <v>No</v>
      </c>
      <c r="L82" s="14" t="str">
        <f>_xlfn.IFNA(+INDEX(Comp1!G:G,MATCH($B82,Comp1!$C:$C,0)),"No")</f>
        <v>No</v>
      </c>
      <c r="M82" s="14" t="str">
        <f>_xlfn.IFNA(+INDEX(Comp1!H:H,MATCH($B82,Comp1!$C:$C,0)),"No")</f>
        <v>No</v>
      </c>
      <c r="N82" s="14" t="str">
        <f>_xlfn.IFNA(+INDEX(Comp1!I:I,MATCH($B82,Comp1!$C:$C,0)),"No")</f>
        <v>No</v>
      </c>
      <c r="O82" s="14" t="str">
        <f>_xlfn.IFNA(+INDEX(Comp1!J:J,MATCH($B82,Comp1!$C:$C,0)),"No")</f>
        <v>No</v>
      </c>
      <c r="P82" s="14" t="str">
        <f>_xlfn.IFNA(+INDEX(Comp1!K:K,MATCH($B82,Comp1!$C:$C,0)),"No")</f>
        <v>No</v>
      </c>
      <c r="Q82" s="14" t="str">
        <f>_xlfn.IFNA(+INDEX(Comp1!L:L,MATCH($B82,Comp1!$C:$C,0)),"No")</f>
        <v>No</v>
      </c>
      <c r="R82" s="14" t="str">
        <f>_xlfn.IFNA(+INDEX(Comp1!M:M,MATCH($B82,Comp1!$C:$C,0)),"No")</f>
        <v>No</v>
      </c>
      <c r="S82" s="14" t="str">
        <f>_xlfn.IFNA(+INDEX(Comp1!N:N,MATCH($B82,Comp1!$C:$C,0)),"No")</f>
        <v>No</v>
      </c>
      <c r="T82" s="14" t="str">
        <f>_xlfn.IFNA(+INDEX(Comp1!O:O,MATCH($B82,Comp1!$C:$C,0)),"No")</f>
        <v>No</v>
      </c>
      <c r="U82" s="14">
        <v>0</v>
      </c>
      <c r="V82" s="263">
        <v>0</v>
      </c>
      <c r="W82" s="263">
        <v>0</v>
      </c>
      <c r="X82" s="263">
        <v>0</v>
      </c>
      <c r="Y82" s="263">
        <v>0</v>
      </c>
      <c r="Z82" s="263">
        <v>0</v>
      </c>
      <c r="AA82" s="263">
        <v>0</v>
      </c>
      <c r="AB82" s="263">
        <v>0</v>
      </c>
      <c r="AC82" s="263">
        <f>IF(Q82="yes",+INDEX('Final Comp Values'!$BH:$BH,MATCH('Monthy Targets'!$B82,'Final Comp Values'!$C:$C,0)),0)</f>
        <v>0</v>
      </c>
      <c r="AD82" s="263">
        <f>IF(R82="yes",+INDEX('Final Comp Values'!$BH:$BH,MATCH('Monthy Targets'!$B82,'Final Comp Values'!$C:$C,0)),0)</f>
        <v>0</v>
      </c>
      <c r="AE82" s="263">
        <f>IF(S82="yes",+INDEX('Final Comp Values'!$BL:$BL,MATCH('Monthy Targets'!$B82,'Final Comp Values'!$C:$C,0)),0)</f>
        <v>0</v>
      </c>
      <c r="AF82" s="263">
        <f>IF(T82="yes",+INDEX('Final Comp Values'!$BL:$BL,MATCH('Monthy Targets'!$B82,'Final Comp Values'!$C:$C,0)),0)</f>
        <v>0</v>
      </c>
      <c r="AG82" s="263">
        <f>IF(U82="yes",+INDEX('Final Comp Values'!$BL:$BL,MATCH('Monthy Targets'!$B82,'Final Comp Values'!$C:$C,0)),0)</f>
        <v>0</v>
      </c>
    </row>
    <row r="83" spans="1:33" x14ac:dyDescent="0.25">
      <c r="A83" s="579">
        <f>+FY2019_ALL_Targets!A83</f>
        <v>5056</v>
      </c>
      <c r="B83" s="62">
        <f>+FY2019_ALL_Targets!B83</f>
        <v>455800</v>
      </c>
      <c r="C83" s="62">
        <f>+FY2019_ALL_Targets!C83</f>
        <v>1026658</v>
      </c>
      <c r="D83" s="62">
        <f>+FY2019_ALL_Targets!D83</f>
        <v>1366563751</v>
      </c>
      <c r="E83" s="62"/>
      <c r="F83" s="62" t="str">
        <f>+FY2019_ALL_Targets!E83</f>
        <v>Harris</v>
      </c>
      <c r="G83" s="62" t="str">
        <f>FY2019_ALL_Targets!J83</f>
        <v>Westchase Health and Rehabilitation Center</v>
      </c>
      <c r="H83" s="62" t="str">
        <f>FY2019_ALL_Targets!K83</f>
        <v>OakBend Medical Center</v>
      </c>
      <c r="I83" s="62" t="str">
        <f>+FY2019_ALL_Targets!L83</f>
        <v>8820 Town Park Drive</v>
      </c>
      <c r="J83" s="14" t="str">
        <f>_xlfn.IFNA(+INDEX(Comp1!$E:$E,MATCH(B83,Comp1!$C:$C,0)),"No")</f>
        <v>Yes</v>
      </c>
      <c r="K83" s="14" t="str">
        <f>_xlfn.IFNA(+INDEX(Comp1!$F:$F,MATCH(B83,Comp1!$C:$C,0)),"No")</f>
        <v>Yes</v>
      </c>
      <c r="L83" s="14" t="str">
        <f>_xlfn.IFNA(+INDEX(Comp1!G:G,MATCH($B83,Comp1!$C:$C,0)),"No")</f>
        <v>Yes</v>
      </c>
      <c r="M83" s="14" t="str">
        <f>_xlfn.IFNA(+INDEX(Comp1!H:H,MATCH($B83,Comp1!$C:$C,0)),"No")</f>
        <v>Yes</v>
      </c>
      <c r="N83" s="14" t="str">
        <f>_xlfn.IFNA(+INDEX(Comp1!I:I,MATCH($B83,Comp1!$C:$C,0)),"No")</f>
        <v>Yes</v>
      </c>
      <c r="O83" s="14" t="str">
        <f>_xlfn.IFNA(+INDEX(Comp1!J:J,MATCH($B83,Comp1!$C:$C,0)),"No")</f>
        <v>Yes</v>
      </c>
      <c r="P83" s="14" t="str">
        <f>_xlfn.IFNA(+INDEX(Comp1!K:K,MATCH($B83,Comp1!$C:$C,0)),"No")</f>
        <v>Yes</v>
      </c>
      <c r="Q83" s="14" t="str">
        <f>_xlfn.IFNA(+INDEX(Comp1!L:L,MATCH($B83,Comp1!$C:$C,0)),"No")</f>
        <v>Yes</v>
      </c>
      <c r="R83" s="14" t="str">
        <f>_xlfn.IFNA(+INDEX(Comp1!M:M,MATCH($B83,Comp1!$C:$C,0)),"No")</f>
        <v>Yes</v>
      </c>
      <c r="S83" s="14" t="str">
        <f>_xlfn.IFNA(+INDEX(Comp1!N:N,MATCH($B83,Comp1!$C:$C,0)),"No")</f>
        <v>Yes</v>
      </c>
      <c r="T83" s="14" t="str">
        <f>_xlfn.IFNA(+INDEX(Comp1!O:O,MATCH($B83,Comp1!$C:$C,0)),"No")</f>
        <v>Yes</v>
      </c>
      <c r="U83" s="14" t="s">
        <v>35</v>
      </c>
      <c r="V83" s="263">
        <v>9.6999999999999993</v>
      </c>
      <c r="W83" s="263">
        <v>9.6999999999999993</v>
      </c>
      <c r="X83" s="263">
        <v>9.6999999999999993</v>
      </c>
      <c r="Y83" s="263">
        <v>9.6999999999999993</v>
      </c>
      <c r="Z83" s="263">
        <v>9.6999999999999993</v>
      </c>
      <c r="AA83" s="263">
        <v>9.6999999999999993</v>
      </c>
      <c r="AB83" s="263">
        <v>9.6300000000000008</v>
      </c>
      <c r="AC83" s="263">
        <f>IF(Q83="yes",+INDEX('Final Comp Values'!$BH:$BH,MATCH('Monthy Targets'!$B83,'Final Comp Values'!$C:$C,0)),0)</f>
        <v>9.59</v>
      </c>
      <c r="AD83" s="263">
        <f>IF(R83="yes",+INDEX('Final Comp Values'!$BH:$BH,MATCH('Monthy Targets'!$B83,'Final Comp Values'!$C:$C,0)),0)</f>
        <v>9.59</v>
      </c>
      <c r="AE83" s="263">
        <f>IF(S83="yes",+INDEX('Final Comp Values'!$BL:$BL,MATCH('Monthy Targets'!$B83,'Final Comp Values'!$C:$C,0)),0)</f>
        <v>9.59</v>
      </c>
      <c r="AF83" s="263">
        <f>IF(T83="yes",+INDEX('Final Comp Values'!$BL:$BL,MATCH('Monthy Targets'!$B83,'Final Comp Values'!$C:$C,0)),0)</f>
        <v>9.59</v>
      </c>
      <c r="AG83" s="263">
        <f>IF(U83="yes",+INDEX('Final Comp Values'!$BL:$BL,MATCH('Monthy Targets'!$B83,'Final Comp Values'!$C:$C,0)),0)</f>
        <v>9.59</v>
      </c>
    </row>
    <row r="84" spans="1:33" x14ac:dyDescent="0.25">
      <c r="A84" s="579">
        <f>+FY2019_ALL_Targets!A84</f>
        <v>5207</v>
      </c>
      <c r="B84" s="62">
        <f>+FY2019_ALL_Targets!B84</f>
        <v>455804</v>
      </c>
      <c r="C84" s="62">
        <f>+FY2019_ALL_Targets!C84</f>
        <v>1026666</v>
      </c>
      <c r="D84" s="62">
        <f>+FY2019_ALL_Targets!D84</f>
        <v>1669593257</v>
      </c>
      <c r="E84" s="62"/>
      <c r="F84" s="62" t="str">
        <f>+FY2019_ALL_Targets!E84</f>
        <v>Bexar</v>
      </c>
      <c r="G84" s="62" t="str">
        <f>FY2019_ALL_Targets!J84</f>
        <v>Northgate Health and Rehabilitation Center</v>
      </c>
      <c r="H84" s="62" t="str">
        <f>FY2019_ALL_Targets!K84</f>
        <v>Uvalde County Hospital Authority</v>
      </c>
      <c r="I84" s="62" t="str">
        <f>+FY2019_ALL_Targets!L84</f>
        <v>5757 North Knoll</v>
      </c>
      <c r="J84" s="14" t="str">
        <f>_xlfn.IFNA(+INDEX(Comp1!$E:$E,MATCH(B84,Comp1!$C:$C,0)),"No")</f>
        <v>Yes</v>
      </c>
      <c r="K84" s="14" t="str">
        <f>_xlfn.IFNA(+INDEX(Comp1!$F:$F,MATCH(B84,Comp1!$C:$C,0)),"No")</f>
        <v>Yes</v>
      </c>
      <c r="L84" s="14" t="str">
        <f>_xlfn.IFNA(+INDEX(Comp1!G:G,MATCH($B84,Comp1!$C:$C,0)),"No")</f>
        <v>Yes</v>
      </c>
      <c r="M84" s="14" t="str">
        <f>_xlfn.IFNA(+INDEX(Comp1!H:H,MATCH($B84,Comp1!$C:$C,0)),"No")</f>
        <v>Yes</v>
      </c>
      <c r="N84" s="14" t="str">
        <f>_xlfn.IFNA(+INDEX(Comp1!I:I,MATCH($B84,Comp1!$C:$C,0)),"No")</f>
        <v>Yes</v>
      </c>
      <c r="O84" s="14" t="str">
        <f>_xlfn.IFNA(+INDEX(Comp1!J:J,MATCH($B84,Comp1!$C:$C,0)),"No")</f>
        <v>Yes</v>
      </c>
      <c r="P84" s="14" t="str">
        <f>_xlfn.IFNA(+INDEX(Comp1!K:K,MATCH($B84,Comp1!$C:$C,0)),"No")</f>
        <v>Yes</v>
      </c>
      <c r="Q84" s="14" t="str">
        <f>_xlfn.IFNA(+INDEX(Comp1!L:L,MATCH($B84,Comp1!$C:$C,0)),"No")</f>
        <v>Yes</v>
      </c>
      <c r="R84" s="14" t="str">
        <f>_xlfn.IFNA(+INDEX(Comp1!M:M,MATCH($B84,Comp1!$C:$C,0)),"No")</f>
        <v>Yes</v>
      </c>
      <c r="S84" s="14" t="str">
        <f>_xlfn.IFNA(+INDEX(Comp1!N:N,MATCH($B84,Comp1!$C:$C,0)),"No")</f>
        <v>Yes</v>
      </c>
      <c r="T84" s="14" t="str">
        <f>_xlfn.IFNA(+INDEX(Comp1!O:O,MATCH($B84,Comp1!$C:$C,0)),"No")</f>
        <v>Yes</v>
      </c>
      <c r="U84" s="14" t="s">
        <v>35</v>
      </c>
      <c r="V84" s="263">
        <v>7.69</v>
      </c>
      <c r="W84" s="263">
        <v>7.69</v>
      </c>
      <c r="X84" s="263">
        <v>7.69</v>
      </c>
      <c r="Y84" s="263">
        <v>7.69</v>
      </c>
      <c r="Z84" s="263">
        <v>7.69</v>
      </c>
      <c r="AA84" s="263">
        <v>7.69</v>
      </c>
      <c r="AB84" s="263">
        <v>7.57</v>
      </c>
      <c r="AC84" s="263">
        <f>IF(Q84="yes",+INDEX('Final Comp Values'!$BH:$BH,MATCH('Monthy Targets'!$B84,'Final Comp Values'!$C:$C,0)),0)</f>
        <v>7.54</v>
      </c>
      <c r="AD84" s="263">
        <f>IF(R84="yes",+INDEX('Final Comp Values'!$BH:$BH,MATCH('Monthy Targets'!$B84,'Final Comp Values'!$C:$C,0)),0)</f>
        <v>7.54</v>
      </c>
      <c r="AE84" s="263">
        <f>IF(S84="yes",+INDEX('Final Comp Values'!$BL:$BL,MATCH('Monthy Targets'!$B84,'Final Comp Values'!$C:$C,0)),0)</f>
        <v>7.54</v>
      </c>
      <c r="AF84" s="263">
        <f>IF(T84="yes",+INDEX('Final Comp Values'!$BL:$BL,MATCH('Monthy Targets'!$B84,'Final Comp Values'!$C:$C,0)),0)</f>
        <v>7.54</v>
      </c>
      <c r="AG84" s="263">
        <f>IF(U84="yes",+INDEX('Final Comp Values'!$BL:$BL,MATCH('Monthy Targets'!$B84,'Final Comp Values'!$C:$C,0)),0)</f>
        <v>7.54</v>
      </c>
    </row>
    <row r="85" spans="1:33" x14ac:dyDescent="0.25">
      <c r="A85" s="579">
        <f>+FY2019_ALL_Targets!A85</f>
        <v>4855</v>
      </c>
      <c r="B85" s="62">
        <f>+FY2019_ALL_Targets!B85</f>
        <v>455806</v>
      </c>
      <c r="C85" s="62">
        <f>+FY2019_ALL_Targets!C85</f>
        <v>1015215</v>
      </c>
      <c r="D85" s="62">
        <f>+FY2019_ALL_Targets!D85</f>
        <v>1760689293</v>
      </c>
      <c r="E85" s="62"/>
      <c r="F85" s="62" t="str">
        <f>+FY2019_ALL_Targets!E85</f>
        <v>MRSA Northeast</v>
      </c>
      <c r="G85" s="62" t="str">
        <f>FY2019_ALL_Targets!J85</f>
        <v>The Terrace at Denison</v>
      </c>
      <c r="H85" s="62" t="str">
        <f>FY2019_ALL_Targets!K85</f>
        <v>Dallas County Hospital District</v>
      </c>
      <c r="I85" s="62" t="str">
        <f>+FY2019_ALL_Targets!L85</f>
        <v>1300 Memorial Drive</v>
      </c>
      <c r="J85" s="14" t="str">
        <f>_xlfn.IFNA(+INDEX(Comp1!$E:$E,MATCH(B85,Comp1!$C:$C,0)),"No")</f>
        <v>Yes</v>
      </c>
      <c r="K85" s="14" t="str">
        <f>_xlfn.IFNA(+INDEX(Comp1!$F:$F,MATCH(B85,Comp1!$C:$C,0)),"No")</f>
        <v>Yes</v>
      </c>
      <c r="L85" s="14" t="str">
        <f>_xlfn.IFNA(+INDEX(Comp1!G:G,MATCH($B85,Comp1!$C:$C,0)),"No")</f>
        <v>Yes</v>
      </c>
      <c r="M85" s="14" t="str">
        <f>_xlfn.IFNA(+INDEX(Comp1!H:H,MATCH($B85,Comp1!$C:$C,0)),"No")</f>
        <v>Yes</v>
      </c>
      <c r="N85" s="14" t="str">
        <f>_xlfn.IFNA(+INDEX(Comp1!I:I,MATCH($B85,Comp1!$C:$C,0)),"No")</f>
        <v>Yes</v>
      </c>
      <c r="O85" s="14" t="str">
        <f>_xlfn.IFNA(+INDEX(Comp1!J:J,MATCH($B85,Comp1!$C:$C,0)),"No")</f>
        <v>Yes</v>
      </c>
      <c r="P85" s="14" t="str">
        <f>_xlfn.IFNA(+INDEX(Comp1!K:K,MATCH($B85,Comp1!$C:$C,0)),"No")</f>
        <v>Yes</v>
      </c>
      <c r="Q85" s="14" t="str">
        <f>_xlfn.IFNA(+INDEX(Comp1!L:L,MATCH($B85,Comp1!$C:$C,0)),"No")</f>
        <v>Yes</v>
      </c>
      <c r="R85" s="14" t="str">
        <f>_xlfn.IFNA(+INDEX(Comp1!M:M,MATCH($B85,Comp1!$C:$C,0)),"No")</f>
        <v>Yes</v>
      </c>
      <c r="S85" s="14" t="str">
        <f>_xlfn.IFNA(+INDEX(Comp1!N:N,MATCH($B85,Comp1!$C:$C,0)),"No")</f>
        <v>Yes</v>
      </c>
      <c r="T85" s="14" t="str">
        <f>_xlfn.IFNA(+INDEX(Comp1!O:O,MATCH($B85,Comp1!$C:$C,0)),"No")</f>
        <v>Yes</v>
      </c>
      <c r="U85" s="14" t="s">
        <v>35</v>
      </c>
      <c r="V85" s="263">
        <v>6.18</v>
      </c>
      <c r="W85" s="263">
        <v>6.18</v>
      </c>
      <c r="X85" s="263">
        <v>6.18</v>
      </c>
      <c r="Y85" s="263">
        <v>6.18</v>
      </c>
      <c r="Z85" s="263">
        <v>6.18</v>
      </c>
      <c r="AA85" s="263">
        <v>6.18</v>
      </c>
      <c r="AB85" s="263">
        <v>6.39</v>
      </c>
      <c r="AC85" s="263">
        <f>IF(Q85="yes",+INDEX('Final Comp Values'!$BH:$BH,MATCH('Monthy Targets'!$B85,'Final Comp Values'!$C:$C,0)),0)</f>
        <v>6.37</v>
      </c>
      <c r="AD85" s="263">
        <f>IF(R85="yes",+INDEX('Final Comp Values'!$BH:$BH,MATCH('Monthy Targets'!$B85,'Final Comp Values'!$C:$C,0)),0)</f>
        <v>6.37</v>
      </c>
      <c r="AE85" s="263">
        <f>IF(S85="yes",+INDEX('Final Comp Values'!$BL:$BL,MATCH('Monthy Targets'!$B85,'Final Comp Values'!$C:$C,0)),0)</f>
        <v>6.37</v>
      </c>
      <c r="AF85" s="263">
        <f>IF(T85="yes",+INDEX('Final Comp Values'!$BL:$BL,MATCH('Monthy Targets'!$B85,'Final Comp Values'!$C:$C,0)),0)</f>
        <v>6.37</v>
      </c>
      <c r="AG85" s="263">
        <f>IF(U85="yes",+INDEX('Final Comp Values'!$BL:$BL,MATCH('Monthy Targets'!$B85,'Final Comp Values'!$C:$C,0)),0)</f>
        <v>6.37</v>
      </c>
    </row>
    <row r="86" spans="1:33" x14ac:dyDescent="0.25">
      <c r="A86" s="579">
        <f>+FY2019_ALL_Targets!A86</f>
        <v>4888</v>
      </c>
      <c r="B86" s="62">
        <f>+FY2019_ALL_Targets!B86</f>
        <v>455808</v>
      </c>
      <c r="C86" s="62">
        <f>+FY2019_ALL_Targets!C86</f>
        <v>1026254</v>
      </c>
      <c r="D86" s="62">
        <f>+FY2019_ALL_Targets!D86</f>
        <v>1396798583</v>
      </c>
      <c r="E86" s="62"/>
      <c r="F86" s="62" t="str">
        <f>+FY2019_ALL_Targets!E86</f>
        <v>MRSA West</v>
      </c>
      <c r="G86" s="62" t="str">
        <f>FY2019_ALL_Targets!J86</f>
        <v>Jacksboro Healthcare Center</v>
      </c>
      <c r="H86" s="62" t="str">
        <f>FY2019_ALL_Targets!K86</f>
        <v>Jack County Hospital District</v>
      </c>
      <c r="I86" s="62" t="str">
        <f>+FY2019_ALL_Targets!L86</f>
        <v>211 E Jasper Street</v>
      </c>
      <c r="J86" s="14" t="str">
        <f>_xlfn.IFNA(+INDEX(Comp1!$E:$E,MATCH(B86,Comp1!$C:$C,0)),"No")</f>
        <v>Yes</v>
      </c>
      <c r="K86" s="14" t="str">
        <f>_xlfn.IFNA(+INDEX(Comp1!$F:$F,MATCH(B86,Comp1!$C:$C,0)),"No")</f>
        <v>Yes</v>
      </c>
      <c r="L86" s="14" t="str">
        <f>_xlfn.IFNA(+INDEX(Comp1!G:G,MATCH($B86,Comp1!$C:$C,0)),"No")</f>
        <v>Yes</v>
      </c>
      <c r="M86" s="14" t="str">
        <f>_xlfn.IFNA(+INDEX(Comp1!H:H,MATCH($B86,Comp1!$C:$C,0)),"No")</f>
        <v>Yes</v>
      </c>
      <c r="N86" s="14" t="str">
        <f>_xlfn.IFNA(+INDEX(Comp1!I:I,MATCH($B86,Comp1!$C:$C,0)),"No")</f>
        <v>Yes</v>
      </c>
      <c r="O86" s="14" t="str">
        <f>_xlfn.IFNA(+INDEX(Comp1!J:J,MATCH($B86,Comp1!$C:$C,0)),"No")</f>
        <v>Yes</v>
      </c>
      <c r="P86" s="14" t="str">
        <f>_xlfn.IFNA(+INDEX(Comp1!K:K,MATCH($B86,Comp1!$C:$C,0)),"No")</f>
        <v>Yes</v>
      </c>
      <c r="Q86" s="14" t="str">
        <f>_xlfn.IFNA(+INDEX(Comp1!L:L,MATCH($B86,Comp1!$C:$C,0)),"No")</f>
        <v>Yes</v>
      </c>
      <c r="R86" s="14" t="str">
        <f>_xlfn.IFNA(+INDEX(Comp1!M:M,MATCH($B86,Comp1!$C:$C,0)),"No")</f>
        <v>Yes</v>
      </c>
      <c r="S86" s="14" t="str">
        <f>_xlfn.IFNA(+INDEX(Comp1!N:N,MATCH($B86,Comp1!$C:$C,0)),"No")</f>
        <v>Yes</v>
      </c>
      <c r="T86" s="14" t="str">
        <f>_xlfn.IFNA(+INDEX(Comp1!O:O,MATCH($B86,Comp1!$C:$C,0)),"No")</f>
        <v>Yes</v>
      </c>
      <c r="U86" s="14" t="s">
        <v>35</v>
      </c>
      <c r="V86" s="263">
        <v>2.39</v>
      </c>
      <c r="W86" s="263">
        <v>2.39</v>
      </c>
      <c r="X86" s="263">
        <v>2.39</v>
      </c>
      <c r="Y86" s="263">
        <v>2.39</v>
      </c>
      <c r="Z86" s="263">
        <v>2.39</v>
      </c>
      <c r="AA86" s="263">
        <v>2.39</v>
      </c>
      <c r="AB86" s="263">
        <v>2.34</v>
      </c>
      <c r="AC86" s="263">
        <f>IF(Q86="yes",+INDEX('Final Comp Values'!$BH:$BH,MATCH('Monthy Targets'!$B86,'Final Comp Values'!$C:$C,0)),0)</f>
        <v>2.33</v>
      </c>
      <c r="AD86" s="263">
        <f>IF(R86="yes",+INDEX('Final Comp Values'!$BH:$BH,MATCH('Monthy Targets'!$B86,'Final Comp Values'!$C:$C,0)),0)</f>
        <v>2.33</v>
      </c>
      <c r="AE86" s="263">
        <f>IF(S86="yes",+INDEX('Final Comp Values'!$BL:$BL,MATCH('Monthy Targets'!$B86,'Final Comp Values'!$C:$C,0)),0)</f>
        <v>2.33</v>
      </c>
      <c r="AF86" s="263">
        <f>IF(T86="yes",+INDEX('Final Comp Values'!$BL:$BL,MATCH('Monthy Targets'!$B86,'Final Comp Values'!$C:$C,0)),0)</f>
        <v>2.33</v>
      </c>
      <c r="AG86" s="263">
        <f>IF(U86="yes",+INDEX('Final Comp Values'!$BL:$BL,MATCH('Monthy Targets'!$B86,'Final Comp Values'!$C:$C,0)),0)</f>
        <v>2.33</v>
      </c>
    </row>
    <row r="87" spans="1:33" x14ac:dyDescent="0.25">
      <c r="A87" s="579">
        <f>+FY2019_ALL_Targets!A87</f>
        <v>5226</v>
      </c>
      <c r="B87" s="62">
        <f>+FY2019_ALL_Targets!B87</f>
        <v>455812</v>
      </c>
      <c r="C87" s="62">
        <f>+FY2019_ALL_Targets!C87</f>
        <v>1026701</v>
      </c>
      <c r="D87" s="62">
        <f>+FY2019_ALL_Targets!D87</f>
        <v>1275654766</v>
      </c>
      <c r="E87" s="62"/>
      <c r="F87" s="62" t="str">
        <f>+FY2019_ALL_Targets!E87</f>
        <v>Harris</v>
      </c>
      <c r="G87" s="62" t="str">
        <f>FY2019_ALL_Targets!J87</f>
        <v>First Colony Health and Rehabilitation Center</v>
      </c>
      <c r="H87" s="62" t="str">
        <f>FY2019_ALL_Targets!K87</f>
        <v>OakBend Medical Center</v>
      </c>
      <c r="I87" s="62" t="str">
        <f>+FY2019_ALL_Targets!L87</f>
        <v>4710 Lexington Boulevard</v>
      </c>
      <c r="J87" s="14" t="str">
        <f>_xlfn.IFNA(+INDEX(Comp1!$E:$E,MATCH(B87,Comp1!$C:$C,0)),"No")</f>
        <v>Yes</v>
      </c>
      <c r="K87" s="14" t="str">
        <f>_xlfn.IFNA(+INDEX(Comp1!$F:$F,MATCH(B87,Comp1!$C:$C,0)),"No")</f>
        <v>Yes</v>
      </c>
      <c r="L87" s="14" t="str">
        <f>_xlfn.IFNA(+INDEX(Comp1!G:G,MATCH($B87,Comp1!$C:$C,0)),"No")</f>
        <v>Yes</v>
      </c>
      <c r="M87" s="14" t="str">
        <f>_xlfn.IFNA(+INDEX(Comp1!H:H,MATCH($B87,Comp1!$C:$C,0)),"No")</f>
        <v>Yes</v>
      </c>
      <c r="N87" s="14" t="str">
        <f>_xlfn.IFNA(+INDEX(Comp1!I:I,MATCH($B87,Comp1!$C:$C,0)),"No")</f>
        <v>Yes</v>
      </c>
      <c r="O87" s="14" t="str">
        <f>_xlfn.IFNA(+INDEX(Comp1!J:J,MATCH($B87,Comp1!$C:$C,0)),"No")</f>
        <v>Yes</v>
      </c>
      <c r="P87" s="14" t="str">
        <f>_xlfn.IFNA(+INDEX(Comp1!K:K,MATCH($B87,Comp1!$C:$C,0)),"No")</f>
        <v>Yes</v>
      </c>
      <c r="Q87" s="14" t="str">
        <f>_xlfn.IFNA(+INDEX(Comp1!L:L,MATCH($B87,Comp1!$C:$C,0)),"No")</f>
        <v>Yes</v>
      </c>
      <c r="R87" s="14" t="str">
        <f>_xlfn.IFNA(+INDEX(Comp1!M:M,MATCH($B87,Comp1!$C:$C,0)),"No")</f>
        <v>Yes</v>
      </c>
      <c r="S87" s="14" t="str">
        <f>_xlfn.IFNA(+INDEX(Comp1!N:N,MATCH($B87,Comp1!$C:$C,0)),"No")</f>
        <v>Yes</v>
      </c>
      <c r="T87" s="14" t="str">
        <f>_xlfn.IFNA(+INDEX(Comp1!O:O,MATCH($B87,Comp1!$C:$C,0)),"No")</f>
        <v>Yes</v>
      </c>
      <c r="U87" s="14" t="s">
        <v>35</v>
      </c>
      <c r="V87" s="263">
        <v>5.59</v>
      </c>
      <c r="W87" s="263">
        <v>5.59</v>
      </c>
      <c r="X87" s="263">
        <v>5.59</v>
      </c>
      <c r="Y87" s="263">
        <v>5.59</v>
      </c>
      <c r="Z87" s="263">
        <v>5.59</v>
      </c>
      <c r="AA87" s="263">
        <v>5.59</v>
      </c>
      <c r="AB87" s="263">
        <v>5.54</v>
      </c>
      <c r="AC87" s="263">
        <f>IF(Q87="yes",+INDEX('Final Comp Values'!$BH:$BH,MATCH('Monthy Targets'!$B87,'Final Comp Values'!$C:$C,0)),0)</f>
        <v>5.52</v>
      </c>
      <c r="AD87" s="263">
        <f>IF(R87="yes",+INDEX('Final Comp Values'!$BH:$BH,MATCH('Monthy Targets'!$B87,'Final Comp Values'!$C:$C,0)),0)</f>
        <v>5.52</v>
      </c>
      <c r="AE87" s="263">
        <f>IF(S87="yes",+INDEX('Final Comp Values'!$BL:$BL,MATCH('Monthy Targets'!$B87,'Final Comp Values'!$C:$C,0)),0)</f>
        <v>5.52</v>
      </c>
      <c r="AF87" s="263">
        <f>IF(T87="yes",+INDEX('Final Comp Values'!$BL:$BL,MATCH('Monthy Targets'!$B87,'Final Comp Values'!$C:$C,0)),0)</f>
        <v>5.52</v>
      </c>
      <c r="AG87" s="263">
        <f>IF(U87="yes",+INDEX('Final Comp Values'!$BL:$BL,MATCH('Monthy Targets'!$B87,'Final Comp Values'!$C:$C,0)),0)</f>
        <v>5.52</v>
      </c>
    </row>
    <row r="88" spans="1:33" x14ac:dyDescent="0.25">
      <c r="A88" s="579">
        <f>+FY2019_ALL_Targets!A88</f>
        <v>4073</v>
      </c>
      <c r="B88" s="62">
        <f>+FY2019_ALL_Targets!B88</f>
        <v>455817</v>
      </c>
      <c r="C88" s="62">
        <f>+FY2019_ALL_Targets!C88</f>
        <v>1026685</v>
      </c>
      <c r="D88" s="62">
        <f>+FY2019_ALL_Targets!D88</f>
        <v>1861513285</v>
      </c>
      <c r="E88" s="62"/>
      <c r="F88" s="62" t="str">
        <f>+FY2019_ALL_Targets!E88</f>
        <v>Bexar</v>
      </c>
      <c r="G88" s="62" t="str">
        <f>FY2019_ALL_Targets!J88</f>
        <v>Retama Manor Nursing Center/ San Antonio North</v>
      </c>
      <c r="H88" s="62" t="str">
        <f>FY2019_ALL_Targets!K88</f>
        <v>Uvalde County Hospital Authority</v>
      </c>
      <c r="I88" s="62" t="str">
        <f>+FY2019_ALL_Targets!L88</f>
        <v>501 Ogden St</v>
      </c>
      <c r="J88" s="14" t="str">
        <f>_xlfn.IFNA(+INDEX(Comp1!$E:$E,MATCH(B88,Comp1!$C:$C,0)),"No")</f>
        <v>Yes</v>
      </c>
      <c r="K88" s="14" t="str">
        <f>_xlfn.IFNA(+INDEX(Comp1!$F:$F,MATCH(B88,Comp1!$C:$C,0)),"No")</f>
        <v>Yes</v>
      </c>
      <c r="L88" s="14" t="str">
        <f>_xlfn.IFNA(+INDEX(Comp1!G:G,MATCH($B88,Comp1!$C:$C,0)),"No")</f>
        <v>Yes</v>
      </c>
      <c r="M88" s="14" t="str">
        <f>_xlfn.IFNA(+INDEX(Comp1!H:H,MATCH($B88,Comp1!$C:$C,0)),"No")</f>
        <v>Yes</v>
      </c>
      <c r="N88" s="14" t="str">
        <f>_xlfn.IFNA(+INDEX(Comp1!I:I,MATCH($B88,Comp1!$C:$C,0)),"No")</f>
        <v>Yes</v>
      </c>
      <c r="O88" s="14" t="str">
        <f>_xlfn.IFNA(+INDEX(Comp1!J:J,MATCH($B88,Comp1!$C:$C,0)),"No")</f>
        <v>Yes</v>
      </c>
      <c r="P88" s="14" t="str">
        <f>_xlfn.IFNA(+INDEX(Comp1!K:K,MATCH($B88,Comp1!$C:$C,0)),"No")</f>
        <v>Yes</v>
      </c>
      <c r="Q88" s="14" t="str">
        <f>_xlfn.IFNA(+INDEX(Comp1!L:L,MATCH($B88,Comp1!$C:$C,0)),"No")</f>
        <v>Yes</v>
      </c>
      <c r="R88" s="14" t="str">
        <f>_xlfn.IFNA(+INDEX(Comp1!M:M,MATCH($B88,Comp1!$C:$C,0)),"No")</f>
        <v>Yes</v>
      </c>
      <c r="S88" s="14" t="str">
        <f>_xlfn.IFNA(+INDEX(Comp1!N:N,MATCH($B88,Comp1!$C:$C,0)),"No")</f>
        <v>Yes</v>
      </c>
      <c r="T88" s="14" t="str">
        <f>_xlfn.IFNA(+INDEX(Comp1!O:O,MATCH($B88,Comp1!$C:$C,0)),"No")</f>
        <v>Yes</v>
      </c>
      <c r="U88" s="14" t="s">
        <v>35</v>
      </c>
      <c r="V88" s="263">
        <v>12.08</v>
      </c>
      <c r="W88" s="263">
        <v>12.08</v>
      </c>
      <c r="X88" s="263">
        <v>12.08</v>
      </c>
      <c r="Y88" s="263">
        <v>12.08</v>
      </c>
      <c r="Z88" s="263">
        <v>12.08</v>
      </c>
      <c r="AA88" s="263">
        <v>12.08</v>
      </c>
      <c r="AB88" s="263">
        <v>11.9</v>
      </c>
      <c r="AC88" s="263">
        <f>IF(Q88="yes",+INDEX('Final Comp Values'!$BH:$BH,MATCH('Monthy Targets'!$B88,'Final Comp Values'!$C:$C,0)),0)</f>
        <v>11.86</v>
      </c>
      <c r="AD88" s="263">
        <f>IF(R88="yes",+INDEX('Final Comp Values'!$BH:$BH,MATCH('Monthy Targets'!$B88,'Final Comp Values'!$C:$C,0)),0)</f>
        <v>11.86</v>
      </c>
      <c r="AE88" s="263">
        <f>IF(S88="yes",+INDEX('Final Comp Values'!$BL:$BL,MATCH('Monthy Targets'!$B88,'Final Comp Values'!$C:$C,0)),0)</f>
        <v>11.86</v>
      </c>
      <c r="AF88" s="263">
        <f>IF(T88="yes",+INDEX('Final Comp Values'!$BL:$BL,MATCH('Monthy Targets'!$B88,'Final Comp Values'!$C:$C,0)),0)</f>
        <v>11.86</v>
      </c>
      <c r="AG88" s="263">
        <f>IF(U88="yes",+INDEX('Final Comp Values'!$BL:$BL,MATCH('Monthy Targets'!$B88,'Final Comp Values'!$C:$C,0)),0)</f>
        <v>11.86</v>
      </c>
    </row>
    <row r="89" spans="1:33" x14ac:dyDescent="0.25">
      <c r="A89" s="579">
        <f>+FY2019_ALL_Targets!A89</f>
        <v>5018</v>
      </c>
      <c r="B89" s="62">
        <f>+FY2019_ALL_Targets!B89</f>
        <v>455819</v>
      </c>
      <c r="C89" s="62">
        <f>+FY2019_ALL_Targets!C89</f>
        <v>1028825</v>
      </c>
      <c r="D89" s="62">
        <f>+FY2019_ALL_Targets!D89</f>
        <v>1801917497</v>
      </c>
      <c r="E89" s="62"/>
      <c r="F89" s="62" t="str">
        <f>+FY2019_ALL_Targets!E89</f>
        <v>Tarrant</v>
      </c>
      <c r="G89" s="62" t="str">
        <f>FY2019_ALL_Targets!J89</f>
        <v>Arlington Heights Health and Rehabilitation Center</v>
      </c>
      <c r="H89" s="62" t="str">
        <f>FY2019_ALL_Targets!K89</f>
        <v>Fannin County Hospital Authority</v>
      </c>
      <c r="I89" s="62" t="str">
        <f>+FY2019_ALL_Targets!L89</f>
        <v>4825 Wellesley Avenue</v>
      </c>
      <c r="J89" s="14" t="str">
        <f>_xlfn.IFNA(+INDEX(Comp1!$E:$E,MATCH(B89,Comp1!$C:$C,0)),"No")</f>
        <v>Yes</v>
      </c>
      <c r="K89" s="14" t="str">
        <f>_xlfn.IFNA(+INDEX(Comp1!$F:$F,MATCH(B89,Comp1!$C:$C,0)),"No")</f>
        <v>Yes</v>
      </c>
      <c r="L89" s="14" t="str">
        <f>_xlfn.IFNA(+INDEX(Comp1!G:G,MATCH($B89,Comp1!$C:$C,0)),"No")</f>
        <v>Yes</v>
      </c>
      <c r="M89" s="14" t="str">
        <f>_xlfn.IFNA(+INDEX(Comp1!H:H,MATCH($B89,Comp1!$C:$C,0)),"No")</f>
        <v>Yes</v>
      </c>
      <c r="N89" s="14" t="str">
        <f>_xlfn.IFNA(+INDEX(Comp1!I:I,MATCH($B89,Comp1!$C:$C,0)),"No")</f>
        <v>Yes</v>
      </c>
      <c r="O89" s="14" t="str">
        <f>_xlfn.IFNA(+INDEX(Comp1!J:J,MATCH($B89,Comp1!$C:$C,0)),"No")</f>
        <v>Yes</v>
      </c>
      <c r="P89" s="14" t="str">
        <f>_xlfn.IFNA(+INDEX(Comp1!K:K,MATCH($B89,Comp1!$C:$C,0)),"No")</f>
        <v>Yes</v>
      </c>
      <c r="Q89" s="14" t="str">
        <f>_xlfn.IFNA(+INDEX(Comp1!L:L,MATCH($B89,Comp1!$C:$C,0)),"No")</f>
        <v>Yes</v>
      </c>
      <c r="R89" s="14" t="str">
        <f>_xlfn.IFNA(+INDEX(Comp1!M:M,MATCH($B89,Comp1!$C:$C,0)),"No")</f>
        <v>Yes</v>
      </c>
      <c r="S89" s="14" t="str">
        <f>_xlfn.IFNA(+INDEX(Comp1!N:N,MATCH($B89,Comp1!$C:$C,0)),"No")</f>
        <v>Yes</v>
      </c>
      <c r="T89" s="14" t="str">
        <f>_xlfn.IFNA(+INDEX(Comp1!O:O,MATCH($B89,Comp1!$C:$C,0)),"No")</f>
        <v>Yes</v>
      </c>
      <c r="U89" s="14" t="s">
        <v>35</v>
      </c>
      <c r="V89" s="263">
        <v>7.5</v>
      </c>
      <c r="W89" s="263">
        <v>7.5</v>
      </c>
      <c r="X89" s="263">
        <v>7.5</v>
      </c>
      <c r="Y89" s="263">
        <v>7.5</v>
      </c>
      <c r="Z89" s="263">
        <v>7.5</v>
      </c>
      <c r="AA89" s="263">
        <v>7.5</v>
      </c>
      <c r="AB89" s="263">
        <v>7.28</v>
      </c>
      <c r="AC89" s="263">
        <f>IF(Q89="yes",+INDEX('Final Comp Values'!$BH:$BH,MATCH('Monthy Targets'!$B89,'Final Comp Values'!$C:$C,0)),0)</f>
        <v>7.25</v>
      </c>
      <c r="AD89" s="263">
        <f>IF(R89="yes",+INDEX('Final Comp Values'!$BH:$BH,MATCH('Monthy Targets'!$B89,'Final Comp Values'!$C:$C,0)),0)</f>
        <v>7.25</v>
      </c>
      <c r="AE89" s="263">
        <f>IF(S89="yes",+INDEX('Final Comp Values'!$BL:$BL,MATCH('Monthy Targets'!$B89,'Final Comp Values'!$C:$C,0)),0)</f>
        <v>7.25</v>
      </c>
      <c r="AF89" s="263">
        <f>IF(T89="yes",+INDEX('Final Comp Values'!$BL:$BL,MATCH('Monthy Targets'!$B89,'Final Comp Values'!$C:$C,0)),0)</f>
        <v>7.25</v>
      </c>
      <c r="AG89" s="263">
        <f>IF(U89="yes",+INDEX('Final Comp Values'!$BL:$BL,MATCH('Monthy Targets'!$B89,'Final Comp Values'!$C:$C,0)),0)</f>
        <v>7.25</v>
      </c>
    </row>
    <row r="90" spans="1:33" x14ac:dyDescent="0.25">
      <c r="A90" s="579">
        <f>+FY2019_ALL_Targets!A90</f>
        <v>4718</v>
      </c>
      <c r="B90" s="62">
        <f>+FY2019_ALL_Targets!B90</f>
        <v>455822</v>
      </c>
      <c r="C90" s="62">
        <f>+FY2019_ALL_Targets!C90</f>
        <v>1013353</v>
      </c>
      <c r="D90" s="62">
        <f>+FY2019_ALL_Targets!D90</f>
        <v>1245351683</v>
      </c>
      <c r="E90" s="62"/>
      <c r="F90" s="62" t="str">
        <f>+FY2019_ALL_Targets!E90</f>
        <v>Hidalgo</v>
      </c>
      <c r="G90" s="62" t="str">
        <f>FY2019_ALL_Targets!J90</f>
        <v>RETAMA MANOR NURSING CENTER / HARLINGEN</v>
      </c>
      <c r="H90" s="62" t="str">
        <f>FY2019_ALL_Targets!K90</f>
        <v>Starr County Hospital District</v>
      </c>
      <c r="I90" s="62" t="str">
        <f>+FY2019_ALL_Targets!L90</f>
        <v>820 Camelot</v>
      </c>
      <c r="J90" s="14" t="str">
        <f>_xlfn.IFNA(+INDEX(Comp1!$E:$E,MATCH(B90,Comp1!$C:$C,0)),"No")</f>
        <v>Yes</v>
      </c>
      <c r="K90" s="14" t="str">
        <f>_xlfn.IFNA(+INDEX(Comp1!$F:$F,MATCH(B90,Comp1!$C:$C,0)),"No")</f>
        <v>Yes</v>
      </c>
      <c r="L90" s="14" t="str">
        <f>_xlfn.IFNA(+INDEX(Comp1!G:G,MATCH($B90,Comp1!$C:$C,0)),"No")</f>
        <v>Yes</v>
      </c>
      <c r="M90" s="14" t="str">
        <f>_xlfn.IFNA(+INDEX(Comp1!H:H,MATCH($B90,Comp1!$C:$C,0)),"No")</f>
        <v>Yes</v>
      </c>
      <c r="N90" s="14" t="str">
        <f>_xlfn.IFNA(+INDEX(Comp1!I:I,MATCH($B90,Comp1!$C:$C,0)),"No")</f>
        <v>Yes</v>
      </c>
      <c r="O90" s="14" t="str">
        <f>_xlfn.IFNA(+INDEX(Comp1!J:J,MATCH($B90,Comp1!$C:$C,0)),"No")</f>
        <v>Yes</v>
      </c>
      <c r="P90" s="14" t="str">
        <f>_xlfn.IFNA(+INDEX(Comp1!K:K,MATCH($B90,Comp1!$C:$C,0)),"No")</f>
        <v>Yes</v>
      </c>
      <c r="Q90" s="14" t="str">
        <f>_xlfn.IFNA(+INDEX(Comp1!L:L,MATCH($B90,Comp1!$C:$C,0)),"No")</f>
        <v>Yes</v>
      </c>
      <c r="R90" s="14" t="str">
        <f>_xlfn.IFNA(+INDEX(Comp1!M:M,MATCH($B90,Comp1!$C:$C,0)),"No")</f>
        <v>Yes</v>
      </c>
      <c r="S90" s="14" t="str">
        <f>_xlfn.IFNA(+INDEX(Comp1!N:N,MATCH($B90,Comp1!$C:$C,0)),"No")</f>
        <v>Yes</v>
      </c>
      <c r="T90" s="14" t="str">
        <f>_xlfn.IFNA(+INDEX(Comp1!O:O,MATCH($B90,Comp1!$C:$C,0)),"No")</f>
        <v>Yes</v>
      </c>
      <c r="U90" s="14" t="s">
        <v>35</v>
      </c>
      <c r="V90" s="263">
        <v>19.079999999999998</v>
      </c>
      <c r="W90" s="263">
        <v>19.079999999999998</v>
      </c>
      <c r="X90" s="263">
        <v>19.079999999999998</v>
      </c>
      <c r="Y90" s="263">
        <v>19.079999999999998</v>
      </c>
      <c r="Z90" s="263">
        <v>19.079999999999998</v>
      </c>
      <c r="AA90" s="263">
        <v>19.079999999999998</v>
      </c>
      <c r="AB90" s="263">
        <v>18.62</v>
      </c>
      <c r="AC90" s="263">
        <f>IF(Q90="yes",+INDEX('Final Comp Values'!$BH:$BH,MATCH('Monthy Targets'!$B90,'Final Comp Values'!$C:$C,0)),0)</f>
        <v>18.62</v>
      </c>
      <c r="AD90" s="263">
        <f>IF(R90="yes",+INDEX('Final Comp Values'!$BH:$BH,MATCH('Monthy Targets'!$B90,'Final Comp Values'!$C:$C,0)),0)</f>
        <v>18.62</v>
      </c>
      <c r="AE90" s="263">
        <f>IF(S90="yes",+INDEX('Final Comp Values'!$BL:$BL,MATCH('Monthy Targets'!$B90,'Final Comp Values'!$C:$C,0)),0)</f>
        <v>18.62</v>
      </c>
      <c r="AF90" s="263">
        <f>IF(T90="yes",+INDEX('Final Comp Values'!$BL:$BL,MATCH('Monthy Targets'!$B90,'Final Comp Values'!$C:$C,0)),0)</f>
        <v>18.62</v>
      </c>
      <c r="AG90" s="263">
        <f>IF(U90="yes",+INDEX('Final Comp Values'!$BL:$BL,MATCH('Monthy Targets'!$B90,'Final Comp Values'!$C:$C,0)),0)</f>
        <v>18.62</v>
      </c>
    </row>
    <row r="91" spans="1:33" x14ac:dyDescent="0.25">
      <c r="A91" s="579">
        <f>+FY2019_ALL_Targets!A91</f>
        <v>4098</v>
      </c>
      <c r="B91" s="62">
        <f>+FY2019_ALL_Targets!B91</f>
        <v>455832</v>
      </c>
      <c r="C91" s="62">
        <f>+FY2019_ALL_Targets!C91</f>
        <v>1026675</v>
      </c>
      <c r="D91" s="62">
        <f>+FY2019_ALL_Targets!D91</f>
        <v>1285022673</v>
      </c>
      <c r="E91" s="62"/>
      <c r="F91" s="62" t="str">
        <f>+FY2019_ALL_Targets!E91</f>
        <v>Dallas</v>
      </c>
      <c r="G91" s="62" t="str">
        <f>FY2019_ALL_Targets!J91</f>
        <v>Windsor Gardens</v>
      </c>
      <c r="H91" s="62" t="str">
        <f>FY2019_ALL_Targets!K91</f>
        <v>Dallas County Hospital District</v>
      </c>
      <c r="I91" s="62" t="str">
        <f>+FY2019_ALL_Targets!L91</f>
        <v>2535 West Pleasant Run Road</v>
      </c>
      <c r="J91" s="14" t="str">
        <f>_xlfn.IFNA(+INDEX(Comp1!$E:$E,MATCH(B91,Comp1!$C:$C,0)),"No")</f>
        <v>Yes</v>
      </c>
      <c r="K91" s="14" t="str">
        <f>_xlfn.IFNA(+INDEX(Comp1!$F:$F,MATCH(B91,Comp1!$C:$C,0)),"No")</f>
        <v>Yes</v>
      </c>
      <c r="L91" s="14" t="str">
        <f>_xlfn.IFNA(+INDEX(Comp1!G:G,MATCH($B91,Comp1!$C:$C,0)),"No")</f>
        <v>Yes</v>
      </c>
      <c r="M91" s="14" t="str">
        <f>_xlfn.IFNA(+INDEX(Comp1!H:H,MATCH($B91,Comp1!$C:$C,0)),"No")</f>
        <v>Yes</v>
      </c>
      <c r="N91" s="14" t="str">
        <f>_xlfn.IFNA(+INDEX(Comp1!I:I,MATCH($B91,Comp1!$C:$C,0)),"No")</f>
        <v>Yes</v>
      </c>
      <c r="O91" s="14" t="str">
        <f>_xlfn.IFNA(+INDEX(Comp1!J:J,MATCH($B91,Comp1!$C:$C,0)),"No")</f>
        <v>Yes</v>
      </c>
      <c r="P91" s="14" t="str">
        <f>_xlfn.IFNA(+INDEX(Comp1!K:K,MATCH($B91,Comp1!$C:$C,0)),"No")</f>
        <v>Yes</v>
      </c>
      <c r="Q91" s="14" t="str">
        <f>_xlfn.IFNA(+INDEX(Comp1!L:L,MATCH($B91,Comp1!$C:$C,0)),"No")</f>
        <v>Yes</v>
      </c>
      <c r="R91" s="14" t="str">
        <f>_xlfn.IFNA(+INDEX(Comp1!M:M,MATCH($B91,Comp1!$C:$C,0)),"No")</f>
        <v>Yes</v>
      </c>
      <c r="S91" s="14" t="str">
        <f>_xlfn.IFNA(+INDEX(Comp1!N:N,MATCH($B91,Comp1!$C:$C,0)),"No")</f>
        <v>Yes</v>
      </c>
      <c r="T91" s="14" t="str">
        <f>_xlfn.IFNA(+INDEX(Comp1!O:O,MATCH($B91,Comp1!$C:$C,0)),"No")</f>
        <v>Yes</v>
      </c>
      <c r="U91" s="14" t="s">
        <v>35</v>
      </c>
      <c r="V91" s="263">
        <v>9.0399999999999991</v>
      </c>
      <c r="W91" s="263">
        <v>9.0399999999999991</v>
      </c>
      <c r="X91" s="263">
        <v>9.0399999999999991</v>
      </c>
      <c r="Y91" s="263">
        <v>9.0399999999999991</v>
      </c>
      <c r="Z91" s="263">
        <v>9.0399999999999991</v>
      </c>
      <c r="AA91" s="263">
        <v>9.0399999999999991</v>
      </c>
      <c r="AB91" s="263">
        <v>8.77</v>
      </c>
      <c r="AC91" s="263">
        <f>IF(Q91="yes",+INDEX('Final Comp Values'!$BH:$BH,MATCH('Monthy Targets'!$B91,'Final Comp Values'!$C:$C,0)),0)</f>
        <v>8.73</v>
      </c>
      <c r="AD91" s="263">
        <f>IF(R91="yes",+INDEX('Final Comp Values'!$BH:$BH,MATCH('Monthy Targets'!$B91,'Final Comp Values'!$C:$C,0)),0)</f>
        <v>8.73</v>
      </c>
      <c r="AE91" s="263">
        <f>IF(S91="yes",+INDEX('Final Comp Values'!$BL:$BL,MATCH('Monthy Targets'!$B91,'Final Comp Values'!$C:$C,0)),0)</f>
        <v>8.73</v>
      </c>
      <c r="AF91" s="263">
        <f>IF(T91="yes",+INDEX('Final Comp Values'!$BL:$BL,MATCH('Monthy Targets'!$B91,'Final Comp Values'!$C:$C,0)),0)</f>
        <v>8.73</v>
      </c>
      <c r="AG91" s="263">
        <f>IF(U91="yes",+INDEX('Final Comp Values'!$BL:$BL,MATCH('Monthy Targets'!$B91,'Final Comp Values'!$C:$C,0)),0)</f>
        <v>8.73</v>
      </c>
    </row>
    <row r="92" spans="1:33" x14ac:dyDescent="0.25">
      <c r="A92" s="579">
        <f>+FY2019_ALL_Targets!A92</f>
        <v>5237</v>
      </c>
      <c r="B92" s="62">
        <f>+FY2019_ALL_Targets!B92</f>
        <v>455834</v>
      </c>
      <c r="C92" s="62">
        <f>+FY2019_ALL_Targets!C92</f>
        <v>1028850</v>
      </c>
      <c r="D92" s="62">
        <f>+FY2019_ALL_Targets!D92</f>
        <v>1447244116</v>
      </c>
      <c r="E92" s="62"/>
      <c r="F92" s="62" t="str">
        <f>+FY2019_ALL_Targets!E92</f>
        <v>MRSA Northeast</v>
      </c>
      <c r="G92" s="62" t="str">
        <f>FY2019_ALL_Targets!J92</f>
        <v>South Place Rehabilitation and Skilled Nursing</v>
      </c>
      <c r="H92" s="62" t="str">
        <f>FY2019_ALL_Targets!K92</f>
        <v>Fannin County Hospital Authority</v>
      </c>
      <c r="I92" s="62" t="str">
        <f>+FY2019_ALL_Targets!L92</f>
        <v>150 Gibson Road</v>
      </c>
      <c r="J92" s="14" t="str">
        <f>_xlfn.IFNA(+INDEX(Comp1!$E:$E,MATCH(B92,Comp1!$C:$C,0)),"No")</f>
        <v>Yes</v>
      </c>
      <c r="K92" s="14" t="str">
        <f>_xlfn.IFNA(+INDEX(Comp1!$F:$F,MATCH(B92,Comp1!$C:$C,0)),"No")</f>
        <v>Yes</v>
      </c>
      <c r="L92" s="14" t="str">
        <f>_xlfn.IFNA(+INDEX(Comp1!G:G,MATCH($B92,Comp1!$C:$C,0)),"No")</f>
        <v>Yes</v>
      </c>
      <c r="M92" s="14" t="str">
        <f>_xlfn.IFNA(+INDEX(Comp1!H:H,MATCH($B92,Comp1!$C:$C,0)),"No")</f>
        <v>Yes</v>
      </c>
      <c r="N92" s="14" t="str">
        <f>_xlfn.IFNA(+INDEX(Comp1!I:I,MATCH($B92,Comp1!$C:$C,0)),"No")</f>
        <v>Yes</v>
      </c>
      <c r="O92" s="14" t="str">
        <f>_xlfn.IFNA(+INDEX(Comp1!J:J,MATCH($B92,Comp1!$C:$C,0)),"No")</f>
        <v>Yes</v>
      </c>
      <c r="P92" s="14" t="str">
        <f>_xlfn.IFNA(+INDEX(Comp1!K:K,MATCH($B92,Comp1!$C:$C,0)),"No")</f>
        <v>Yes</v>
      </c>
      <c r="Q92" s="14" t="str">
        <f>_xlfn.IFNA(+INDEX(Comp1!L:L,MATCH($B92,Comp1!$C:$C,0)),"No")</f>
        <v>Yes</v>
      </c>
      <c r="R92" s="14" t="str">
        <f>_xlfn.IFNA(+INDEX(Comp1!M:M,MATCH($B92,Comp1!$C:$C,0)),"No")</f>
        <v>Yes</v>
      </c>
      <c r="S92" s="14" t="str">
        <f>_xlfn.IFNA(+INDEX(Comp1!N:N,MATCH($B92,Comp1!$C:$C,0)),"No")</f>
        <v>Yes</v>
      </c>
      <c r="T92" s="14" t="str">
        <f>_xlfn.IFNA(+INDEX(Comp1!O:O,MATCH($B92,Comp1!$C:$C,0)),"No")</f>
        <v>Yes</v>
      </c>
      <c r="U92" s="14" t="s">
        <v>35</v>
      </c>
      <c r="V92" s="263">
        <v>4.5</v>
      </c>
      <c r="W92" s="263">
        <v>4.5</v>
      </c>
      <c r="X92" s="263">
        <v>4.5</v>
      </c>
      <c r="Y92" s="263">
        <v>4.5</v>
      </c>
      <c r="Z92" s="263">
        <v>4.5</v>
      </c>
      <c r="AA92" s="263">
        <v>4.5</v>
      </c>
      <c r="AB92" s="263">
        <v>4.66</v>
      </c>
      <c r="AC92" s="263">
        <f>IF(Q92="yes",+INDEX('Final Comp Values'!$BH:$BH,MATCH('Monthy Targets'!$B92,'Final Comp Values'!$C:$C,0)),0)</f>
        <v>4.6500000000000004</v>
      </c>
      <c r="AD92" s="263">
        <f>IF(R92="yes",+INDEX('Final Comp Values'!$BH:$BH,MATCH('Monthy Targets'!$B92,'Final Comp Values'!$C:$C,0)),0)</f>
        <v>4.6500000000000004</v>
      </c>
      <c r="AE92" s="263">
        <f>IF(S92="yes",+INDEX('Final Comp Values'!$BL:$BL,MATCH('Monthy Targets'!$B92,'Final Comp Values'!$C:$C,0)),0)</f>
        <v>4.6500000000000004</v>
      </c>
      <c r="AF92" s="263">
        <f>IF(T92="yes",+INDEX('Final Comp Values'!$BL:$BL,MATCH('Monthy Targets'!$B92,'Final Comp Values'!$C:$C,0)),0)</f>
        <v>4.6500000000000004</v>
      </c>
      <c r="AG92" s="263">
        <f>IF(U92="yes",+INDEX('Final Comp Values'!$BL:$BL,MATCH('Monthy Targets'!$B92,'Final Comp Values'!$C:$C,0)),0)</f>
        <v>4.6500000000000004</v>
      </c>
    </row>
    <row r="93" spans="1:33" x14ac:dyDescent="0.25">
      <c r="A93" s="579">
        <f>+FY2019_ALL_Targets!A93</f>
        <v>5031</v>
      </c>
      <c r="B93" s="62">
        <f>+FY2019_ALL_Targets!B93</f>
        <v>455835</v>
      </c>
      <c r="C93" s="62">
        <f>+FY2019_ALL_Targets!C93</f>
        <v>1028814</v>
      </c>
      <c r="D93" s="62">
        <f>+FY2019_ALL_Targets!D93</f>
        <v>1477674968</v>
      </c>
      <c r="E93" s="62"/>
      <c r="F93" s="62" t="str">
        <f>+FY2019_ALL_Targets!E93</f>
        <v>Tarrant</v>
      </c>
      <c r="G93" s="62" t="str">
        <f>FY2019_ALL_Targets!J93</f>
        <v>INTERLOCHEN HEALTH AND REHABILITATION CENTER</v>
      </c>
      <c r="H93" s="62" t="str">
        <f>FY2019_ALL_Targets!K93</f>
        <v>Fannin County Hospital Authority</v>
      </c>
      <c r="I93" s="62" t="str">
        <f>+FY2019_ALL_Targets!L93</f>
        <v>2645 W. Randol Mill Road</v>
      </c>
      <c r="J93" s="14" t="str">
        <f>_xlfn.IFNA(+INDEX(Comp1!$E:$E,MATCH(B93,Comp1!$C:$C,0)),"No")</f>
        <v>Yes</v>
      </c>
      <c r="K93" s="14" t="str">
        <f>_xlfn.IFNA(+INDEX(Comp1!$F:$F,MATCH(B93,Comp1!$C:$C,0)),"No")</f>
        <v>Yes</v>
      </c>
      <c r="L93" s="14" t="str">
        <f>_xlfn.IFNA(+INDEX(Comp1!G:G,MATCH($B93,Comp1!$C:$C,0)),"No")</f>
        <v>Yes</v>
      </c>
      <c r="M93" s="14" t="str">
        <f>_xlfn.IFNA(+INDEX(Comp1!H:H,MATCH($B93,Comp1!$C:$C,0)),"No")</f>
        <v>Yes</v>
      </c>
      <c r="N93" s="14" t="str">
        <f>_xlfn.IFNA(+INDEX(Comp1!I:I,MATCH($B93,Comp1!$C:$C,0)),"No")</f>
        <v>Yes</v>
      </c>
      <c r="O93" s="14" t="str">
        <f>_xlfn.IFNA(+INDEX(Comp1!J:J,MATCH($B93,Comp1!$C:$C,0)),"No")</f>
        <v>Yes</v>
      </c>
      <c r="P93" s="14" t="str">
        <f>_xlfn.IFNA(+INDEX(Comp1!K:K,MATCH($B93,Comp1!$C:$C,0)),"No")</f>
        <v>Yes</v>
      </c>
      <c r="Q93" s="14" t="str">
        <f>_xlfn.IFNA(+INDEX(Comp1!L:L,MATCH($B93,Comp1!$C:$C,0)),"No")</f>
        <v>Yes</v>
      </c>
      <c r="R93" s="14" t="str">
        <f>_xlfn.IFNA(+INDEX(Comp1!M:M,MATCH($B93,Comp1!$C:$C,0)),"No")</f>
        <v>Yes</v>
      </c>
      <c r="S93" s="14" t="str">
        <f>_xlfn.IFNA(+INDEX(Comp1!N:N,MATCH($B93,Comp1!$C:$C,0)),"No")</f>
        <v>Yes</v>
      </c>
      <c r="T93" s="14" t="str">
        <f>_xlfn.IFNA(+INDEX(Comp1!O:O,MATCH($B93,Comp1!$C:$C,0)),"No")</f>
        <v>Yes</v>
      </c>
      <c r="U93" s="14" t="s">
        <v>35</v>
      </c>
      <c r="V93" s="263">
        <v>5.69</v>
      </c>
      <c r="W93" s="263">
        <v>5.69</v>
      </c>
      <c r="X93" s="263">
        <v>5.69</v>
      </c>
      <c r="Y93" s="263">
        <v>5.69</v>
      </c>
      <c r="Z93" s="263">
        <v>5.69</v>
      </c>
      <c r="AA93" s="263">
        <v>5.69</v>
      </c>
      <c r="AB93" s="263">
        <v>5.52</v>
      </c>
      <c r="AC93" s="263">
        <f>IF(Q93="yes",+INDEX('Final Comp Values'!$BH:$BH,MATCH('Monthy Targets'!$B93,'Final Comp Values'!$C:$C,0)),0)</f>
        <v>5.5</v>
      </c>
      <c r="AD93" s="263">
        <f>IF(R93="yes",+INDEX('Final Comp Values'!$BH:$BH,MATCH('Monthy Targets'!$B93,'Final Comp Values'!$C:$C,0)),0)</f>
        <v>5.5</v>
      </c>
      <c r="AE93" s="263">
        <f>IF(S93="yes",+INDEX('Final Comp Values'!$BL:$BL,MATCH('Monthy Targets'!$B93,'Final Comp Values'!$C:$C,0)),0)</f>
        <v>5.5</v>
      </c>
      <c r="AF93" s="263">
        <f>IF(T93="yes",+INDEX('Final Comp Values'!$BL:$BL,MATCH('Monthy Targets'!$B93,'Final Comp Values'!$C:$C,0)),0)</f>
        <v>5.5</v>
      </c>
      <c r="AG93" s="263">
        <f>IF(U93="yes",+INDEX('Final Comp Values'!$BL:$BL,MATCH('Monthy Targets'!$B93,'Final Comp Values'!$C:$C,0)),0)</f>
        <v>5.5</v>
      </c>
    </row>
    <row r="94" spans="1:33" x14ac:dyDescent="0.25">
      <c r="A94" s="579">
        <f>+FY2019_ALL_Targets!A94</f>
        <v>4818</v>
      </c>
      <c r="B94" s="62">
        <f>+FY2019_ALL_Targets!B94</f>
        <v>455838</v>
      </c>
      <c r="C94" s="62">
        <f>+FY2019_ALL_Targets!C94</f>
        <v>1013398</v>
      </c>
      <c r="D94" s="62">
        <f>+FY2019_ALL_Targets!D94</f>
        <v>1407372642</v>
      </c>
      <c r="E94" s="62"/>
      <c r="F94" s="62" t="str">
        <f>+FY2019_ALL_Targets!E94</f>
        <v>Nueces</v>
      </c>
      <c r="G94" s="62" t="str">
        <f>FY2019_ALL_Targets!J94</f>
        <v>Robstown Nursing and Rehabilitation Center</v>
      </c>
      <c r="H94" s="62" t="str">
        <f>FY2019_ALL_Targets!K94</f>
        <v>Regency IHS of Robstown, LLC</v>
      </c>
      <c r="I94" s="62" t="str">
        <f>+FY2019_ALL_Targets!L94</f>
        <v>603 East Avenue J</v>
      </c>
      <c r="J94" s="14" t="str">
        <f>_xlfn.IFNA(+INDEX(Comp1!$E:$E,MATCH(B94,Comp1!$C:$C,0)),"No")</f>
        <v>No</v>
      </c>
      <c r="K94" s="14" t="str">
        <f>_xlfn.IFNA(+INDEX(Comp1!$F:$F,MATCH(B94,Comp1!$C:$C,0)),"No")</f>
        <v>No</v>
      </c>
      <c r="L94" s="14" t="str">
        <f>_xlfn.IFNA(+INDEX(Comp1!G:G,MATCH($B94,Comp1!$C:$C,0)),"No")</f>
        <v>No</v>
      </c>
      <c r="M94" s="14" t="str">
        <f>_xlfn.IFNA(+INDEX(Comp1!H:H,MATCH($B94,Comp1!$C:$C,0)),"No")</f>
        <v>No</v>
      </c>
      <c r="N94" s="14" t="str">
        <f>_xlfn.IFNA(+INDEX(Comp1!I:I,MATCH($B94,Comp1!$C:$C,0)),"No")</f>
        <v>No</v>
      </c>
      <c r="O94" s="14" t="str">
        <f>_xlfn.IFNA(+INDEX(Comp1!J:J,MATCH($B94,Comp1!$C:$C,0)),"No")</f>
        <v>No</v>
      </c>
      <c r="P94" s="14" t="str">
        <f>_xlfn.IFNA(+INDEX(Comp1!K:K,MATCH($B94,Comp1!$C:$C,0)),"No")</f>
        <v>No</v>
      </c>
      <c r="Q94" s="14" t="str">
        <f>_xlfn.IFNA(+INDEX(Comp1!L:L,MATCH($B94,Comp1!$C:$C,0)),"No")</f>
        <v>No</v>
      </c>
      <c r="R94" s="14" t="str">
        <f>_xlfn.IFNA(+INDEX(Comp1!M:M,MATCH($B94,Comp1!$C:$C,0)),"No")</f>
        <v>No</v>
      </c>
      <c r="S94" s="14" t="str">
        <f>_xlfn.IFNA(+INDEX(Comp1!N:N,MATCH($B94,Comp1!$C:$C,0)),"No")</f>
        <v>No</v>
      </c>
      <c r="T94" s="14" t="str">
        <f>_xlfn.IFNA(+INDEX(Comp1!O:O,MATCH($B94,Comp1!$C:$C,0)),"No")</f>
        <v>No</v>
      </c>
      <c r="U94" s="14">
        <v>0</v>
      </c>
      <c r="V94" s="263">
        <v>0</v>
      </c>
      <c r="W94" s="263">
        <v>0</v>
      </c>
      <c r="X94" s="263">
        <v>0</v>
      </c>
      <c r="Y94" s="263">
        <v>0</v>
      </c>
      <c r="Z94" s="263">
        <v>0</v>
      </c>
      <c r="AA94" s="263">
        <v>0</v>
      </c>
      <c r="AB94" s="263">
        <v>0</v>
      </c>
      <c r="AC94" s="263">
        <f>IF(Q94="yes",+INDEX('Final Comp Values'!$BH:$BH,MATCH('Monthy Targets'!$B94,'Final Comp Values'!$C:$C,0)),0)</f>
        <v>0</v>
      </c>
      <c r="AD94" s="263">
        <f>IF(R94="yes",+INDEX('Final Comp Values'!$BH:$BH,MATCH('Monthy Targets'!$B94,'Final Comp Values'!$C:$C,0)),0)</f>
        <v>0</v>
      </c>
      <c r="AE94" s="263">
        <f>IF(S94="yes",+INDEX('Final Comp Values'!$BL:$BL,MATCH('Monthy Targets'!$B94,'Final Comp Values'!$C:$C,0)),0)</f>
        <v>0</v>
      </c>
      <c r="AF94" s="263">
        <f>IF(T94="yes",+INDEX('Final Comp Values'!$BL:$BL,MATCH('Monthy Targets'!$B94,'Final Comp Values'!$C:$C,0)),0)</f>
        <v>0</v>
      </c>
      <c r="AG94" s="263">
        <f>IF(U94="yes",+INDEX('Final Comp Values'!$BL:$BL,MATCH('Monthy Targets'!$B94,'Final Comp Values'!$C:$C,0)),0)</f>
        <v>0</v>
      </c>
    </row>
    <row r="95" spans="1:33" x14ac:dyDescent="0.25">
      <c r="A95" s="579">
        <f>+FY2019_ALL_Targets!A95</f>
        <v>4418</v>
      </c>
      <c r="B95" s="62">
        <f>+FY2019_ALL_Targets!B95</f>
        <v>455849</v>
      </c>
      <c r="C95" s="62">
        <f>+FY2019_ALL_Targets!C95</f>
        <v>1026287</v>
      </c>
      <c r="D95" s="62">
        <f>+FY2019_ALL_Targets!D95</f>
        <v>1245639632</v>
      </c>
      <c r="E95" s="62"/>
      <c r="F95" s="62" t="str">
        <f>+FY2019_ALL_Targets!E95</f>
        <v>MRSA Northeast</v>
      </c>
      <c r="G95" s="62" t="str">
        <f>FY2019_ALL_Targets!J95</f>
        <v>Advanced Rehabilitation and Healthcare of Bowie</v>
      </c>
      <c r="H95" s="62" t="str">
        <f>FY2019_ALL_Targets!K95</f>
        <v>Nocona Hospital District</v>
      </c>
      <c r="I95" s="62" t="str">
        <f>+FY2019_ALL_Targets!L95</f>
        <v>700 W Hwy 287 S</v>
      </c>
      <c r="J95" s="14" t="str">
        <f>_xlfn.IFNA(+INDEX(Comp1!$E:$E,MATCH(B95,Comp1!$C:$C,0)),"No")</f>
        <v>Yes</v>
      </c>
      <c r="K95" s="14" t="str">
        <f>_xlfn.IFNA(+INDEX(Comp1!$F:$F,MATCH(B95,Comp1!$C:$C,0)),"No")</f>
        <v>Yes</v>
      </c>
      <c r="L95" s="14" t="str">
        <f>_xlfn.IFNA(+INDEX(Comp1!G:G,MATCH($B95,Comp1!$C:$C,0)),"No")</f>
        <v>Yes</v>
      </c>
      <c r="M95" s="14" t="str">
        <f>_xlfn.IFNA(+INDEX(Comp1!H:H,MATCH($B95,Comp1!$C:$C,0)),"No")</f>
        <v>Yes</v>
      </c>
      <c r="N95" s="14" t="str">
        <f>_xlfn.IFNA(+INDEX(Comp1!I:I,MATCH($B95,Comp1!$C:$C,0)),"No")</f>
        <v>Yes</v>
      </c>
      <c r="O95" s="14" t="str">
        <f>_xlfn.IFNA(+INDEX(Comp1!J:J,MATCH($B95,Comp1!$C:$C,0)),"No")</f>
        <v>Yes</v>
      </c>
      <c r="P95" s="14" t="str">
        <f>_xlfn.IFNA(+INDEX(Comp1!K:K,MATCH($B95,Comp1!$C:$C,0)),"No")</f>
        <v>Yes</v>
      </c>
      <c r="Q95" s="14" t="str">
        <f>_xlfn.IFNA(+INDEX(Comp1!L:L,MATCH($B95,Comp1!$C:$C,0)),"No")</f>
        <v>Yes</v>
      </c>
      <c r="R95" s="14" t="str">
        <f>_xlfn.IFNA(+INDEX(Comp1!M:M,MATCH($B95,Comp1!$C:$C,0)),"No")</f>
        <v>Yes</v>
      </c>
      <c r="S95" s="14" t="str">
        <f>_xlfn.IFNA(+INDEX(Comp1!N:N,MATCH($B95,Comp1!$C:$C,0)),"No")</f>
        <v>Yes</v>
      </c>
      <c r="T95" s="14" t="str">
        <f>_xlfn.IFNA(+INDEX(Comp1!O:O,MATCH($B95,Comp1!$C:$C,0)),"No")</f>
        <v>Yes</v>
      </c>
      <c r="U95" s="14" t="s">
        <v>35</v>
      </c>
      <c r="V95" s="263">
        <v>11.26</v>
      </c>
      <c r="W95" s="263">
        <v>11.26</v>
      </c>
      <c r="X95" s="263">
        <v>11.26</v>
      </c>
      <c r="Y95" s="263">
        <v>11.26</v>
      </c>
      <c r="Z95" s="263">
        <v>11.26</v>
      </c>
      <c r="AA95" s="263">
        <v>11.26</v>
      </c>
      <c r="AB95" s="263">
        <v>11.66</v>
      </c>
      <c r="AC95" s="263">
        <f>IF(Q95="yes",+INDEX('Final Comp Values'!$BH:$BH,MATCH('Monthy Targets'!$B95,'Final Comp Values'!$C:$C,0)),0)</f>
        <v>11.62</v>
      </c>
      <c r="AD95" s="263">
        <f>IF(R95="yes",+INDEX('Final Comp Values'!$BH:$BH,MATCH('Monthy Targets'!$B95,'Final Comp Values'!$C:$C,0)),0)</f>
        <v>11.62</v>
      </c>
      <c r="AE95" s="263">
        <f>IF(S95="yes",+INDEX('Final Comp Values'!$BL:$BL,MATCH('Monthy Targets'!$B95,'Final Comp Values'!$C:$C,0)),0)</f>
        <v>11.62</v>
      </c>
      <c r="AF95" s="263">
        <f>IF(T95="yes",+INDEX('Final Comp Values'!$BL:$BL,MATCH('Monthy Targets'!$B95,'Final Comp Values'!$C:$C,0)),0)</f>
        <v>11.62</v>
      </c>
      <c r="AG95" s="263">
        <f>IF(U95="yes",+INDEX('Final Comp Values'!$BL:$BL,MATCH('Monthy Targets'!$B95,'Final Comp Values'!$C:$C,0)),0)</f>
        <v>11.62</v>
      </c>
    </row>
    <row r="96" spans="1:33" x14ac:dyDescent="0.25">
      <c r="A96" s="579">
        <f>+FY2019_ALL_Targets!A96</f>
        <v>4588</v>
      </c>
      <c r="B96" s="62">
        <f>+FY2019_ALL_Targets!B96</f>
        <v>455850</v>
      </c>
      <c r="C96" s="62">
        <f>+FY2019_ALL_Targets!C96</f>
        <v>1013537</v>
      </c>
      <c r="D96" s="62">
        <f>+FY2019_ALL_Targets!D96</f>
        <v>1013990126</v>
      </c>
      <c r="E96" s="62"/>
      <c r="F96" s="62" t="str">
        <f>+FY2019_ALL_Targets!E96</f>
        <v>Tarrant</v>
      </c>
      <c r="G96" s="62" t="str">
        <f>FY2019_ALL_Targets!J96</f>
        <v>Hurst Plaza Nursing and Rehab</v>
      </c>
      <c r="H96" s="62" t="str">
        <f>FY2019_ALL_Targets!K96</f>
        <v>Pinnacle Health Facilities of Texas VII, LP</v>
      </c>
      <c r="I96" s="62" t="str">
        <f>+FY2019_ALL_Targets!L96</f>
        <v>215 E. Plaza Blvd.</v>
      </c>
      <c r="J96" s="14" t="str">
        <f>_xlfn.IFNA(+INDEX(Comp1!$E:$E,MATCH(B96,Comp1!$C:$C,0)),"No")</f>
        <v>No</v>
      </c>
      <c r="K96" s="14" t="str">
        <f>_xlfn.IFNA(+INDEX(Comp1!$F:$F,MATCH(B96,Comp1!$C:$C,0)),"No")</f>
        <v>No</v>
      </c>
      <c r="L96" s="14" t="str">
        <f>_xlfn.IFNA(+INDEX(Comp1!G:G,MATCH($B96,Comp1!$C:$C,0)),"No")</f>
        <v>No</v>
      </c>
      <c r="M96" s="14" t="str">
        <f>_xlfn.IFNA(+INDEX(Comp1!H:H,MATCH($B96,Comp1!$C:$C,0)),"No")</f>
        <v>No</v>
      </c>
      <c r="N96" s="14" t="str">
        <f>_xlfn.IFNA(+INDEX(Comp1!I:I,MATCH($B96,Comp1!$C:$C,0)),"No")</f>
        <v>No</v>
      </c>
      <c r="O96" s="14" t="str">
        <f>_xlfn.IFNA(+INDEX(Comp1!J:J,MATCH($B96,Comp1!$C:$C,0)),"No")</f>
        <v>No</v>
      </c>
      <c r="P96" s="14" t="str">
        <f>_xlfn.IFNA(+INDEX(Comp1!K:K,MATCH($B96,Comp1!$C:$C,0)),"No")</f>
        <v>No</v>
      </c>
      <c r="Q96" s="14" t="str">
        <f>_xlfn.IFNA(+INDEX(Comp1!L:L,MATCH($B96,Comp1!$C:$C,0)),"No")</f>
        <v>No</v>
      </c>
      <c r="R96" s="14" t="str">
        <f>_xlfn.IFNA(+INDEX(Comp1!M:M,MATCH($B96,Comp1!$C:$C,0)),"No")</f>
        <v>No</v>
      </c>
      <c r="S96" s="14" t="str">
        <f>_xlfn.IFNA(+INDEX(Comp1!N:N,MATCH($B96,Comp1!$C:$C,0)),"No")</f>
        <v>No</v>
      </c>
      <c r="T96" s="14" t="str">
        <f>_xlfn.IFNA(+INDEX(Comp1!O:O,MATCH($B96,Comp1!$C:$C,0)),"No")</f>
        <v>No</v>
      </c>
      <c r="U96" s="14">
        <v>0</v>
      </c>
      <c r="V96" s="263">
        <v>0</v>
      </c>
      <c r="W96" s="263">
        <v>0</v>
      </c>
      <c r="X96" s="263">
        <v>0</v>
      </c>
      <c r="Y96" s="263">
        <v>0</v>
      </c>
      <c r="Z96" s="263">
        <v>0</v>
      </c>
      <c r="AA96" s="263">
        <v>0</v>
      </c>
      <c r="AB96" s="263">
        <v>0</v>
      </c>
      <c r="AC96" s="263">
        <f>IF(Q96="yes",+INDEX('Final Comp Values'!$BH:$BH,MATCH('Monthy Targets'!$B96,'Final Comp Values'!$C:$C,0)),0)</f>
        <v>0</v>
      </c>
      <c r="AD96" s="263">
        <f>IF(R96="yes",+INDEX('Final Comp Values'!$BH:$BH,MATCH('Monthy Targets'!$B96,'Final Comp Values'!$C:$C,0)),0)</f>
        <v>0</v>
      </c>
      <c r="AE96" s="263">
        <f>IF(S96="yes",+INDEX('Final Comp Values'!$BL:$BL,MATCH('Monthy Targets'!$B96,'Final Comp Values'!$C:$C,0)),0)</f>
        <v>0</v>
      </c>
      <c r="AF96" s="263">
        <f>IF(T96="yes",+INDEX('Final Comp Values'!$BL:$BL,MATCH('Monthy Targets'!$B96,'Final Comp Values'!$C:$C,0)),0)</f>
        <v>0</v>
      </c>
      <c r="AG96" s="263">
        <f>IF(U96="yes",+INDEX('Final Comp Values'!$BL:$BL,MATCH('Monthy Targets'!$B96,'Final Comp Values'!$C:$C,0)),0)</f>
        <v>0</v>
      </c>
    </row>
    <row r="97" spans="1:33" x14ac:dyDescent="0.25">
      <c r="A97" s="579">
        <f>+FY2019_ALL_Targets!A97</f>
        <v>4118</v>
      </c>
      <c r="B97" s="62">
        <f>+FY2019_ALL_Targets!B97</f>
        <v>455862</v>
      </c>
      <c r="C97" s="62">
        <f>+FY2019_ALL_Targets!C97</f>
        <v>1026647</v>
      </c>
      <c r="D97" s="62">
        <f>+FY2019_ALL_Targets!D97</f>
        <v>1760871750</v>
      </c>
      <c r="E97" s="62"/>
      <c r="F97" s="62" t="str">
        <f>+FY2019_ALL_Targets!E97</f>
        <v>Travis</v>
      </c>
      <c r="G97" s="62" t="str">
        <f>FY2019_ALL_Targets!J97</f>
        <v>Retirement and Nursing Center Austin</v>
      </c>
      <c r="H97" s="62" t="str">
        <f>FY2019_ALL_Targets!K97</f>
        <v>Coryell County Memorial Hospital Authority</v>
      </c>
      <c r="I97" s="62" t="str">
        <f>+FY2019_ALL_Targets!L97</f>
        <v>6909 Burnet Lane</v>
      </c>
      <c r="J97" s="14" t="str">
        <f>_xlfn.IFNA(+INDEX(Comp1!$E:$E,MATCH(B97,Comp1!$C:$C,0)),"No")</f>
        <v>Yes</v>
      </c>
      <c r="K97" s="14" t="str">
        <f>_xlfn.IFNA(+INDEX(Comp1!$F:$F,MATCH(B97,Comp1!$C:$C,0)),"No")</f>
        <v>Yes</v>
      </c>
      <c r="L97" s="14" t="str">
        <f>_xlfn.IFNA(+INDEX(Comp1!G:G,MATCH($B97,Comp1!$C:$C,0)),"No")</f>
        <v>Yes</v>
      </c>
      <c r="M97" s="14" t="str">
        <f>_xlfn.IFNA(+INDEX(Comp1!H:H,MATCH($B97,Comp1!$C:$C,0)),"No")</f>
        <v>Yes</v>
      </c>
      <c r="N97" s="14" t="str">
        <f>_xlfn.IFNA(+INDEX(Comp1!I:I,MATCH($B97,Comp1!$C:$C,0)),"No")</f>
        <v>Yes</v>
      </c>
      <c r="O97" s="14" t="str">
        <f>_xlfn.IFNA(+INDEX(Comp1!J:J,MATCH($B97,Comp1!$C:$C,0)),"No")</f>
        <v>Yes</v>
      </c>
      <c r="P97" s="14" t="str">
        <f>_xlfn.IFNA(+INDEX(Comp1!K:K,MATCH($B97,Comp1!$C:$C,0)),"No")</f>
        <v>Yes</v>
      </c>
      <c r="Q97" s="14" t="str">
        <f>_xlfn.IFNA(+INDEX(Comp1!L:L,MATCH($B97,Comp1!$C:$C,0)),"No")</f>
        <v>Yes</v>
      </c>
      <c r="R97" s="14" t="str">
        <f>_xlfn.IFNA(+INDEX(Comp1!M:M,MATCH($B97,Comp1!$C:$C,0)),"No")</f>
        <v>Yes</v>
      </c>
      <c r="S97" s="14" t="str">
        <f>_xlfn.IFNA(+INDEX(Comp1!N:N,MATCH($B97,Comp1!$C:$C,0)),"No")</f>
        <v>Yes</v>
      </c>
      <c r="T97" s="14" t="str">
        <f>_xlfn.IFNA(+INDEX(Comp1!O:O,MATCH($B97,Comp1!$C:$C,0)),"No")</f>
        <v>Yes</v>
      </c>
      <c r="U97" s="14" t="s">
        <v>35</v>
      </c>
      <c r="V97" s="263">
        <v>14.02</v>
      </c>
      <c r="W97" s="263">
        <v>14.02</v>
      </c>
      <c r="X97" s="263">
        <v>14.02</v>
      </c>
      <c r="Y97" s="263">
        <v>14.02</v>
      </c>
      <c r="Z97" s="263">
        <v>14.02</v>
      </c>
      <c r="AA97" s="263">
        <v>14.02</v>
      </c>
      <c r="AB97" s="263">
        <v>13.81</v>
      </c>
      <c r="AC97" s="263">
        <f>IF(Q97="yes",+INDEX('Final Comp Values'!$BH:$BH,MATCH('Monthy Targets'!$B97,'Final Comp Values'!$C:$C,0)),0)</f>
        <v>13.76</v>
      </c>
      <c r="AD97" s="263">
        <f>IF(R97="yes",+INDEX('Final Comp Values'!$BH:$BH,MATCH('Monthy Targets'!$B97,'Final Comp Values'!$C:$C,0)),0)</f>
        <v>13.76</v>
      </c>
      <c r="AE97" s="263">
        <f>IF(S97="yes",+INDEX('Final Comp Values'!$BL:$BL,MATCH('Monthy Targets'!$B97,'Final Comp Values'!$C:$C,0)),0)</f>
        <v>13.76</v>
      </c>
      <c r="AF97" s="263">
        <f>IF(T97="yes",+INDEX('Final Comp Values'!$BL:$BL,MATCH('Monthy Targets'!$B97,'Final Comp Values'!$C:$C,0)),0)</f>
        <v>13.76</v>
      </c>
      <c r="AG97" s="263">
        <f>IF(U97="yes",+INDEX('Final Comp Values'!$BL:$BL,MATCH('Monthy Targets'!$B97,'Final Comp Values'!$C:$C,0)),0)</f>
        <v>13.76</v>
      </c>
    </row>
    <row r="98" spans="1:33" x14ac:dyDescent="0.25">
      <c r="A98" s="579">
        <f>+FY2019_ALL_Targets!A98</f>
        <v>5280</v>
      </c>
      <c r="B98" s="62">
        <f>+FY2019_ALL_Targets!B98</f>
        <v>455869</v>
      </c>
      <c r="C98" s="62">
        <f>+FY2019_ALL_Targets!C98</f>
        <v>1025919</v>
      </c>
      <c r="D98" s="62">
        <f>+FY2019_ALL_Targets!D98</f>
        <v>1669422275</v>
      </c>
      <c r="E98" s="62"/>
      <c r="F98" s="62" t="str">
        <f>+FY2019_ALL_Targets!E98</f>
        <v>Bexar</v>
      </c>
      <c r="G98" s="62" t="str">
        <f>FY2019_ALL_Targets!J98</f>
        <v>Medina County Hospital District dba Guadalupe Valley Nursing Center</v>
      </c>
      <c r="H98" s="62" t="str">
        <f>FY2019_ALL_Targets!K98</f>
        <v>Medina County Hospital District</v>
      </c>
      <c r="I98" s="62" t="str">
        <f>+FY2019_ALL_Targets!L98</f>
        <v>3100 Avenue E</v>
      </c>
      <c r="J98" s="14" t="str">
        <f>_xlfn.IFNA(+INDEX(Comp1!$E:$E,MATCH(B98,Comp1!$C:$C,0)),"No")</f>
        <v>Yes</v>
      </c>
      <c r="K98" s="14" t="str">
        <f>_xlfn.IFNA(+INDEX(Comp1!$F:$F,MATCH(B98,Comp1!$C:$C,0)),"No")</f>
        <v>Yes</v>
      </c>
      <c r="L98" s="14" t="str">
        <f>_xlfn.IFNA(+INDEX(Comp1!G:G,MATCH($B98,Comp1!$C:$C,0)),"No")</f>
        <v>Yes</v>
      </c>
      <c r="M98" s="14" t="str">
        <f>_xlfn.IFNA(+INDEX(Comp1!H:H,MATCH($B98,Comp1!$C:$C,0)),"No")</f>
        <v>Yes</v>
      </c>
      <c r="N98" s="14" t="str">
        <f>_xlfn.IFNA(+INDEX(Comp1!I:I,MATCH($B98,Comp1!$C:$C,0)),"No")</f>
        <v>Yes</v>
      </c>
      <c r="O98" s="14" t="str">
        <f>_xlfn.IFNA(+INDEX(Comp1!J:J,MATCH($B98,Comp1!$C:$C,0)),"No")</f>
        <v>Yes</v>
      </c>
      <c r="P98" s="14" t="str">
        <f>_xlfn.IFNA(+INDEX(Comp1!K:K,MATCH($B98,Comp1!$C:$C,0)),"No")</f>
        <v>Yes</v>
      </c>
      <c r="Q98" s="14" t="str">
        <f>_xlfn.IFNA(+INDEX(Comp1!L:L,MATCH($B98,Comp1!$C:$C,0)),"No")</f>
        <v>Yes</v>
      </c>
      <c r="R98" s="14" t="str">
        <f>_xlfn.IFNA(+INDEX(Comp1!M:M,MATCH($B98,Comp1!$C:$C,0)),"No")</f>
        <v>Yes</v>
      </c>
      <c r="S98" s="14" t="str">
        <f>_xlfn.IFNA(+INDEX(Comp1!N:N,MATCH($B98,Comp1!$C:$C,0)),"No")</f>
        <v>Yes</v>
      </c>
      <c r="T98" s="14" t="str">
        <f>_xlfn.IFNA(+INDEX(Comp1!O:O,MATCH($B98,Comp1!$C:$C,0)),"No")</f>
        <v>Yes</v>
      </c>
      <c r="U98" s="14" t="s">
        <v>35</v>
      </c>
      <c r="V98" s="263">
        <v>9.69</v>
      </c>
      <c r="W98" s="263">
        <v>9.69</v>
      </c>
      <c r="X98" s="263">
        <v>9.69</v>
      </c>
      <c r="Y98" s="263">
        <v>9.69</v>
      </c>
      <c r="Z98" s="263">
        <v>9.69</v>
      </c>
      <c r="AA98" s="263">
        <v>9.69</v>
      </c>
      <c r="AB98" s="263">
        <v>9.5399999999999991</v>
      </c>
      <c r="AC98" s="263">
        <f>IF(Q98="yes",+INDEX('Final Comp Values'!$BH:$BH,MATCH('Monthy Targets'!$B98,'Final Comp Values'!$C:$C,0)),0)</f>
        <v>9.5</v>
      </c>
      <c r="AD98" s="263">
        <f>IF(R98="yes",+INDEX('Final Comp Values'!$BH:$BH,MATCH('Monthy Targets'!$B98,'Final Comp Values'!$C:$C,0)),0)</f>
        <v>9.5</v>
      </c>
      <c r="AE98" s="263">
        <f>IF(S98="yes",+INDEX('Final Comp Values'!$BL:$BL,MATCH('Monthy Targets'!$B98,'Final Comp Values'!$C:$C,0)),0)</f>
        <v>9.5</v>
      </c>
      <c r="AF98" s="263">
        <f>IF(T98="yes",+INDEX('Final Comp Values'!$BL:$BL,MATCH('Monthy Targets'!$B98,'Final Comp Values'!$C:$C,0)),0)</f>
        <v>9.5</v>
      </c>
      <c r="AG98" s="263">
        <f>IF(U98="yes",+INDEX('Final Comp Values'!$BL:$BL,MATCH('Monthy Targets'!$B98,'Final Comp Values'!$C:$C,0)),0)</f>
        <v>9.5</v>
      </c>
    </row>
    <row r="99" spans="1:33" x14ac:dyDescent="0.25">
      <c r="A99" s="579">
        <f>+FY2019_ALL_Targets!A99</f>
        <v>4852</v>
      </c>
      <c r="B99" s="62">
        <f>+FY2019_ALL_Targets!B99</f>
        <v>455872</v>
      </c>
      <c r="C99" s="62">
        <f>+FY2019_ALL_Targets!C99</f>
        <v>1025492</v>
      </c>
      <c r="D99" s="62">
        <f>+FY2019_ALL_Targets!D99</f>
        <v>1376977017</v>
      </c>
      <c r="E99" s="62"/>
      <c r="F99" s="62" t="str">
        <f>+FY2019_ALL_Targets!E99</f>
        <v>Tarrant</v>
      </c>
      <c r="G99" s="62" t="str">
        <f>FY2019_ALL_Targets!J99</f>
        <v>Arlington Residence and Rehabilitation Center</v>
      </c>
      <c r="H99" s="62" t="str">
        <f>FY2019_ALL_Targets!K99</f>
        <v>Jack County Hospital District</v>
      </c>
      <c r="I99" s="62" t="str">
        <f>+FY2019_ALL_Targets!L99</f>
        <v>405 Duncan Perry Road</v>
      </c>
      <c r="J99" s="14" t="str">
        <f>_xlfn.IFNA(+INDEX(Comp1!$E:$E,MATCH(B99,Comp1!$C:$C,0)),"No")</f>
        <v>Yes</v>
      </c>
      <c r="K99" s="14" t="str">
        <f>_xlfn.IFNA(+INDEX(Comp1!$F:$F,MATCH(B99,Comp1!$C:$C,0)),"No")</f>
        <v>Yes</v>
      </c>
      <c r="L99" s="14" t="str">
        <f>_xlfn.IFNA(+INDEX(Comp1!G:G,MATCH($B99,Comp1!$C:$C,0)),"No")</f>
        <v>Yes</v>
      </c>
      <c r="M99" s="14" t="str">
        <f>_xlfn.IFNA(+INDEX(Comp1!H:H,MATCH($B99,Comp1!$C:$C,0)),"No")</f>
        <v>Yes</v>
      </c>
      <c r="N99" s="14" t="str">
        <f>_xlfn.IFNA(+INDEX(Comp1!I:I,MATCH($B99,Comp1!$C:$C,0)),"No")</f>
        <v>Yes</v>
      </c>
      <c r="O99" s="14" t="str">
        <f>_xlfn.IFNA(+INDEX(Comp1!J:J,MATCH($B99,Comp1!$C:$C,0)),"No")</f>
        <v>Yes</v>
      </c>
      <c r="P99" s="14" t="str">
        <f>_xlfn.IFNA(+INDEX(Comp1!K:K,MATCH($B99,Comp1!$C:$C,0)),"No")</f>
        <v>Yes</v>
      </c>
      <c r="Q99" s="14" t="str">
        <f>_xlfn.IFNA(+INDEX(Comp1!L:L,MATCH($B99,Comp1!$C:$C,0)),"No")</f>
        <v>Yes</v>
      </c>
      <c r="R99" s="14" t="str">
        <f>_xlfn.IFNA(+INDEX(Comp1!M:M,MATCH($B99,Comp1!$C:$C,0)),"No")</f>
        <v>Yes</v>
      </c>
      <c r="S99" s="14" t="str">
        <f>_xlfn.IFNA(+INDEX(Comp1!N:N,MATCH($B99,Comp1!$C:$C,0)),"No")</f>
        <v>Yes</v>
      </c>
      <c r="T99" s="14" t="str">
        <f>_xlfn.IFNA(+INDEX(Comp1!O:O,MATCH($B99,Comp1!$C:$C,0)),"No")</f>
        <v>Yes</v>
      </c>
      <c r="U99" s="14" t="s">
        <v>35</v>
      </c>
      <c r="V99" s="263">
        <v>8.0500000000000007</v>
      </c>
      <c r="W99" s="263">
        <v>8.0500000000000007</v>
      </c>
      <c r="X99" s="263">
        <v>8.0500000000000007</v>
      </c>
      <c r="Y99" s="263">
        <v>8.0500000000000007</v>
      </c>
      <c r="Z99" s="263">
        <v>8.0500000000000007</v>
      </c>
      <c r="AA99" s="263">
        <v>8.0500000000000007</v>
      </c>
      <c r="AB99" s="263">
        <v>7.81</v>
      </c>
      <c r="AC99" s="263">
        <f>IF(Q99="yes",+INDEX('Final Comp Values'!$BH:$BH,MATCH('Monthy Targets'!$B99,'Final Comp Values'!$C:$C,0)),0)</f>
        <v>7.79</v>
      </c>
      <c r="AD99" s="263">
        <f>IF(R99="yes",+INDEX('Final Comp Values'!$BH:$BH,MATCH('Monthy Targets'!$B99,'Final Comp Values'!$C:$C,0)),0)</f>
        <v>7.79</v>
      </c>
      <c r="AE99" s="263">
        <f>IF(S99="yes",+INDEX('Final Comp Values'!$BL:$BL,MATCH('Monthy Targets'!$B99,'Final Comp Values'!$C:$C,0)),0)</f>
        <v>7.79</v>
      </c>
      <c r="AF99" s="263">
        <f>IF(T99="yes",+INDEX('Final Comp Values'!$BL:$BL,MATCH('Monthy Targets'!$B99,'Final Comp Values'!$C:$C,0)),0)</f>
        <v>7.79</v>
      </c>
      <c r="AG99" s="263">
        <f>IF(U99="yes",+INDEX('Final Comp Values'!$BL:$BL,MATCH('Monthy Targets'!$B99,'Final Comp Values'!$C:$C,0)),0)</f>
        <v>7.79</v>
      </c>
    </row>
    <row r="100" spans="1:33" x14ac:dyDescent="0.25">
      <c r="A100" s="579">
        <f>+FY2019_ALL_Targets!A100</f>
        <v>5203</v>
      </c>
      <c r="B100" s="62">
        <f>+FY2019_ALL_Targets!B100</f>
        <v>455876</v>
      </c>
      <c r="C100" s="62">
        <f>+FY2019_ALL_Targets!C100</f>
        <v>1026005</v>
      </c>
      <c r="D100" s="62">
        <f>+FY2019_ALL_Targets!D100</f>
        <v>1073536041</v>
      </c>
      <c r="E100" s="62"/>
      <c r="F100" s="62" t="str">
        <f>+FY2019_ALL_Targets!E100</f>
        <v>Harris</v>
      </c>
      <c r="G100" s="62" t="str">
        <f>FY2019_ALL_Targets!J100</f>
        <v>The Woodlands Healthcare Center</v>
      </c>
      <c r="H100" s="62" t="str">
        <f>FY2019_ALL_Targets!K100</f>
        <v>Winnie-Stowell Hospital District</v>
      </c>
      <c r="I100" s="62" t="str">
        <f>+FY2019_ALL_Targets!L100</f>
        <v>4650 S. Panther Creek Dr.</v>
      </c>
      <c r="J100" s="14" t="str">
        <f>_xlfn.IFNA(+INDEX(Comp1!$E:$E,MATCH(B100,Comp1!$C:$C,0)),"No")</f>
        <v>Yes</v>
      </c>
      <c r="K100" s="14" t="str">
        <f>_xlfn.IFNA(+INDEX(Comp1!$F:$F,MATCH(B100,Comp1!$C:$C,0)),"No")</f>
        <v>Yes</v>
      </c>
      <c r="L100" s="14" t="str">
        <f>_xlfn.IFNA(+INDEX(Comp1!G:G,MATCH($B100,Comp1!$C:$C,0)),"No")</f>
        <v>Yes</v>
      </c>
      <c r="M100" s="14" t="str">
        <f>_xlfn.IFNA(+INDEX(Comp1!H:H,MATCH($B100,Comp1!$C:$C,0)),"No")</f>
        <v>Yes</v>
      </c>
      <c r="N100" s="14" t="str">
        <f>_xlfn.IFNA(+INDEX(Comp1!I:I,MATCH($B100,Comp1!$C:$C,0)),"No")</f>
        <v>Yes</v>
      </c>
      <c r="O100" s="14" t="str">
        <f>_xlfn.IFNA(+INDEX(Comp1!J:J,MATCH($B100,Comp1!$C:$C,0)),"No")</f>
        <v>Yes</v>
      </c>
      <c r="P100" s="14" t="str">
        <f>_xlfn.IFNA(+INDEX(Comp1!K:K,MATCH($B100,Comp1!$C:$C,0)),"No")</f>
        <v>Yes</v>
      </c>
      <c r="Q100" s="14" t="str">
        <f>_xlfn.IFNA(+INDEX(Comp1!L:L,MATCH($B100,Comp1!$C:$C,0)),"No")</f>
        <v>Yes</v>
      </c>
      <c r="R100" s="14" t="str">
        <f>_xlfn.IFNA(+INDEX(Comp1!M:M,MATCH($B100,Comp1!$C:$C,0)),"No")</f>
        <v>Yes</v>
      </c>
      <c r="S100" s="14" t="str">
        <f>_xlfn.IFNA(+INDEX(Comp1!N:N,MATCH($B100,Comp1!$C:$C,0)),"No")</f>
        <v>Yes</v>
      </c>
      <c r="T100" s="14" t="str">
        <f>_xlfn.IFNA(+INDEX(Comp1!O:O,MATCH($B100,Comp1!$C:$C,0)),"No")</f>
        <v>Yes</v>
      </c>
      <c r="U100" s="14" t="s">
        <v>35</v>
      </c>
      <c r="V100" s="263">
        <v>9.27</v>
      </c>
      <c r="W100" s="263">
        <v>9.27</v>
      </c>
      <c r="X100" s="263">
        <v>9.27</v>
      </c>
      <c r="Y100" s="263">
        <v>9.27</v>
      </c>
      <c r="Z100" s="263">
        <v>9.27</v>
      </c>
      <c r="AA100" s="263">
        <v>9.27</v>
      </c>
      <c r="AB100" s="263">
        <v>9.19</v>
      </c>
      <c r="AC100" s="263">
        <f>IF(Q100="yes",+INDEX('Final Comp Values'!$BH:$BH,MATCH('Monthy Targets'!$B100,'Final Comp Values'!$C:$C,0)),0)</f>
        <v>9.16</v>
      </c>
      <c r="AD100" s="263">
        <f>IF(R100="yes",+INDEX('Final Comp Values'!$BH:$BH,MATCH('Monthy Targets'!$B100,'Final Comp Values'!$C:$C,0)),0)</f>
        <v>9.16</v>
      </c>
      <c r="AE100" s="263">
        <f>IF(S100="yes",+INDEX('Final Comp Values'!$BL:$BL,MATCH('Monthy Targets'!$B100,'Final Comp Values'!$C:$C,0)),0)</f>
        <v>9.16</v>
      </c>
      <c r="AF100" s="263">
        <f>IF(T100="yes",+INDEX('Final Comp Values'!$BL:$BL,MATCH('Monthy Targets'!$B100,'Final Comp Values'!$C:$C,0)),0)</f>
        <v>9.16</v>
      </c>
      <c r="AG100" s="263">
        <f>IF(U100="yes",+INDEX('Final Comp Values'!$BL:$BL,MATCH('Monthy Targets'!$B100,'Final Comp Values'!$C:$C,0)),0)</f>
        <v>9.16</v>
      </c>
    </row>
    <row r="101" spans="1:33" x14ac:dyDescent="0.25">
      <c r="A101" s="579">
        <f>+FY2019_ALL_Targets!A101</f>
        <v>4730</v>
      </c>
      <c r="B101" s="62">
        <f>+FY2019_ALL_Targets!B101</f>
        <v>455879</v>
      </c>
      <c r="C101" s="62">
        <f>+FY2019_ALL_Targets!C101</f>
        <v>1026049</v>
      </c>
      <c r="D101" s="62">
        <f>+FY2019_ALL_Targets!D101</f>
        <v>1871907675</v>
      </c>
      <c r="E101" s="62"/>
      <c r="F101" s="62" t="str">
        <f>+FY2019_ALL_Targets!E101</f>
        <v>MRSA Northeast</v>
      </c>
      <c r="G101" s="62" t="str">
        <f>FY2019_ALL_Targets!J101</f>
        <v>Marshall Manor West</v>
      </c>
      <c r="H101" s="62" t="str">
        <f>FY2019_ALL_Targets!K101</f>
        <v>Winnie-Stowell Hospital District</v>
      </c>
      <c r="I101" s="62" t="str">
        <f>+FY2019_ALL_Targets!L101</f>
        <v>207 W Merritt St</v>
      </c>
      <c r="J101" s="14" t="str">
        <f>_xlfn.IFNA(+INDEX(Comp1!$E:$E,MATCH(B101,Comp1!$C:$C,0)),"No")</f>
        <v>Yes</v>
      </c>
      <c r="K101" s="14" t="str">
        <f>_xlfn.IFNA(+INDEX(Comp1!$F:$F,MATCH(B101,Comp1!$C:$C,0)),"No")</f>
        <v>Yes</v>
      </c>
      <c r="L101" s="14" t="str">
        <f>_xlfn.IFNA(+INDEX(Comp1!G:G,MATCH($B101,Comp1!$C:$C,0)),"No")</f>
        <v>Yes</v>
      </c>
      <c r="M101" s="14" t="str">
        <f>_xlfn.IFNA(+INDEX(Comp1!H:H,MATCH($B101,Comp1!$C:$C,0)),"No")</f>
        <v>Yes</v>
      </c>
      <c r="N101" s="14" t="str">
        <f>_xlfn.IFNA(+INDEX(Comp1!I:I,MATCH($B101,Comp1!$C:$C,0)),"No")</f>
        <v>Yes</v>
      </c>
      <c r="O101" s="14" t="str">
        <f>_xlfn.IFNA(+INDEX(Comp1!J:J,MATCH($B101,Comp1!$C:$C,0)),"No")</f>
        <v>Yes</v>
      </c>
      <c r="P101" s="14" t="str">
        <f>_xlfn.IFNA(+INDEX(Comp1!K:K,MATCH($B101,Comp1!$C:$C,0)),"No")</f>
        <v>Yes</v>
      </c>
      <c r="Q101" s="14" t="str">
        <f>_xlfn.IFNA(+INDEX(Comp1!L:L,MATCH($B101,Comp1!$C:$C,0)),"No")</f>
        <v>Yes</v>
      </c>
      <c r="R101" s="14" t="str">
        <f>_xlfn.IFNA(+INDEX(Comp1!M:M,MATCH($B101,Comp1!$C:$C,0)),"No")</f>
        <v>Yes</v>
      </c>
      <c r="S101" s="14" t="str">
        <f>_xlfn.IFNA(+INDEX(Comp1!N:N,MATCH($B101,Comp1!$C:$C,0)),"No")</f>
        <v>Yes</v>
      </c>
      <c r="T101" s="14" t="str">
        <f>_xlfn.IFNA(+INDEX(Comp1!O:O,MATCH($B101,Comp1!$C:$C,0)),"No")</f>
        <v>Yes</v>
      </c>
      <c r="U101" s="14" t="s">
        <v>35</v>
      </c>
      <c r="V101" s="263">
        <v>6.05</v>
      </c>
      <c r="W101" s="263">
        <v>6.05</v>
      </c>
      <c r="X101" s="263">
        <v>6.05</v>
      </c>
      <c r="Y101" s="263">
        <v>6.05</v>
      </c>
      <c r="Z101" s="263">
        <v>6.05</v>
      </c>
      <c r="AA101" s="263">
        <v>6.05</v>
      </c>
      <c r="AB101" s="263">
        <v>6.27</v>
      </c>
      <c r="AC101" s="263">
        <f>IF(Q101="yes",+INDEX('Final Comp Values'!$BH:$BH,MATCH('Monthy Targets'!$B101,'Final Comp Values'!$C:$C,0)),0)</f>
        <v>6.24</v>
      </c>
      <c r="AD101" s="263">
        <f>IF(R101="yes",+INDEX('Final Comp Values'!$BH:$BH,MATCH('Monthy Targets'!$B101,'Final Comp Values'!$C:$C,0)),0)</f>
        <v>6.24</v>
      </c>
      <c r="AE101" s="263">
        <f>IF(S101="yes",+INDEX('Final Comp Values'!$BL:$BL,MATCH('Monthy Targets'!$B101,'Final Comp Values'!$C:$C,0)),0)</f>
        <v>6.24</v>
      </c>
      <c r="AF101" s="263">
        <f>IF(T101="yes",+INDEX('Final Comp Values'!$BL:$BL,MATCH('Monthy Targets'!$B101,'Final Comp Values'!$C:$C,0)),0)</f>
        <v>6.24</v>
      </c>
      <c r="AG101" s="263">
        <f>IF(U101="yes",+INDEX('Final Comp Values'!$BL:$BL,MATCH('Monthy Targets'!$B101,'Final Comp Values'!$C:$C,0)),0)</f>
        <v>6.24</v>
      </c>
    </row>
    <row r="102" spans="1:33" x14ac:dyDescent="0.25">
      <c r="A102" s="579">
        <f>+FY2019_ALL_Targets!A102</f>
        <v>4002</v>
      </c>
      <c r="B102" s="62">
        <f>+FY2019_ALL_Targets!B102</f>
        <v>455881</v>
      </c>
      <c r="C102" s="62">
        <f>+FY2019_ALL_Targets!C102</f>
        <v>1026504</v>
      </c>
      <c r="D102" s="62">
        <f>+FY2019_ALL_Targets!D102</f>
        <v>1407253511</v>
      </c>
      <c r="E102" s="62"/>
      <c r="F102" s="62" t="str">
        <f>+FY2019_ALL_Targets!E102</f>
        <v>Tarrant</v>
      </c>
      <c r="G102" s="62" t="str">
        <f>FY2019_ALL_Targets!J102</f>
        <v>DFW Nursing &amp; Rehab</v>
      </c>
      <c r="H102" s="62" t="str">
        <f>FY2019_ALL_Targets!K102</f>
        <v>Decatur Hospital Authority dba DFW Nursing &amp; Rehab</v>
      </c>
      <c r="I102" s="62" t="str">
        <f>+FY2019_ALL_Targets!L102</f>
        <v>900 W Leuda Street</v>
      </c>
      <c r="J102" s="14" t="str">
        <f>_xlfn.IFNA(+INDEX(Comp1!$E:$E,MATCH(B102,Comp1!$C:$C,0)),"No")</f>
        <v>Yes</v>
      </c>
      <c r="K102" s="14" t="str">
        <f>_xlfn.IFNA(+INDEX(Comp1!$F:$F,MATCH(B102,Comp1!$C:$C,0)),"No")</f>
        <v>Yes</v>
      </c>
      <c r="L102" s="14" t="str">
        <f>_xlfn.IFNA(+INDEX(Comp1!G:G,MATCH($B102,Comp1!$C:$C,0)),"No")</f>
        <v>Yes</v>
      </c>
      <c r="M102" s="14" t="str">
        <f>_xlfn.IFNA(+INDEX(Comp1!H:H,MATCH($B102,Comp1!$C:$C,0)),"No")</f>
        <v>Yes</v>
      </c>
      <c r="N102" s="14" t="str">
        <f>_xlfn.IFNA(+INDEX(Comp1!I:I,MATCH($B102,Comp1!$C:$C,0)),"No")</f>
        <v>Yes</v>
      </c>
      <c r="O102" s="14" t="str">
        <f>_xlfn.IFNA(+INDEX(Comp1!J:J,MATCH($B102,Comp1!$C:$C,0)),"No")</f>
        <v>Yes</v>
      </c>
      <c r="P102" s="14" t="str">
        <f>_xlfn.IFNA(+INDEX(Comp1!K:K,MATCH($B102,Comp1!$C:$C,0)),"No")</f>
        <v>Yes</v>
      </c>
      <c r="Q102" s="14" t="str">
        <f>_xlfn.IFNA(+INDEX(Comp1!L:L,MATCH($B102,Comp1!$C:$C,0)),"No")</f>
        <v>Yes</v>
      </c>
      <c r="R102" s="14" t="str">
        <f>_xlfn.IFNA(+INDEX(Comp1!M:M,MATCH($B102,Comp1!$C:$C,0)),"No")</f>
        <v>Yes</v>
      </c>
      <c r="S102" s="14" t="str">
        <f>_xlfn.IFNA(+INDEX(Comp1!N:N,MATCH($B102,Comp1!$C:$C,0)),"No")</f>
        <v>Yes</v>
      </c>
      <c r="T102" s="14" t="str">
        <f>_xlfn.IFNA(+INDEX(Comp1!O:O,MATCH($B102,Comp1!$C:$C,0)),"No")</f>
        <v>Yes</v>
      </c>
      <c r="U102" s="14" t="s">
        <v>35</v>
      </c>
      <c r="V102" s="263">
        <v>6.94</v>
      </c>
      <c r="W102" s="263">
        <v>6.94</v>
      </c>
      <c r="X102" s="263">
        <v>6.94</v>
      </c>
      <c r="Y102" s="263">
        <v>6.94</v>
      </c>
      <c r="Z102" s="263">
        <v>6.94</v>
      </c>
      <c r="AA102" s="263">
        <v>6.94</v>
      </c>
      <c r="AB102" s="263">
        <v>6.73</v>
      </c>
      <c r="AC102" s="263">
        <f>IF(Q102="yes",+INDEX('Final Comp Values'!$BH:$BH,MATCH('Monthy Targets'!$B102,'Final Comp Values'!$C:$C,0)),0)</f>
        <v>6.71</v>
      </c>
      <c r="AD102" s="263">
        <f>IF(R102="yes",+INDEX('Final Comp Values'!$BH:$BH,MATCH('Monthy Targets'!$B102,'Final Comp Values'!$C:$C,0)),0)</f>
        <v>6.71</v>
      </c>
      <c r="AE102" s="263">
        <f>IF(S102="yes",+INDEX('Final Comp Values'!$BL:$BL,MATCH('Monthy Targets'!$B102,'Final Comp Values'!$C:$C,0)),0)</f>
        <v>6.71</v>
      </c>
      <c r="AF102" s="263">
        <f>IF(T102="yes",+INDEX('Final Comp Values'!$BL:$BL,MATCH('Monthy Targets'!$B102,'Final Comp Values'!$C:$C,0)),0)</f>
        <v>6.71</v>
      </c>
      <c r="AG102" s="263">
        <f>IF(U102="yes",+INDEX('Final Comp Values'!$BL:$BL,MATCH('Monthy Targets'!$B102,'Final Comp Values'!$C:$C,0)),0)</f>
        <v>6.71</v>
      </c>
    </row>
    <row r="103" spans="1:33" x14ac:dyDescent="0.25">
      <c r="A103" s="579">
        <f>+FY2019_ALL_Targets!A103</f>
        <v>5117</v>
      </c>
      <c r="B103" s="62">
        <f>+FY2019_ALL_Targets!B103</f>
        <v>455887</v>
      </c>
      <c r="C103" s="62">
        <f>+FY2019_ALL_Targets!C103</f>
        <v>1025965</v>
      </c>
      <c r="D103" s="62">
        <f>+FY2019_ALL_Targets!D103</f>
        <v>1700876497</v>
      </c>
      <c r="E103" s="62"/>
      <c r="F103" s="62" t="str">
        <f>+FY2019_ALL_Targets!E103</f>
        <v>Travis</v>
      </c>
      <c r="G103" s="62" t="str">
        <f>FY2019_ALL_Targets!J103</f>
        <v>Southwood Care Center</v>
      </c>
      <c r="H103" s="62" t="str">
        <f>FY2019_ALL_Targets!K103</f>
        <v>Uvalde County Hospital Authority</v>
      </c>
      <c r="I103" s="62" t="str">
        <f>+FY2019_ALL_Targets!L103</f>
        <v>3759 Valley View Rd</v>
      </c>
      <c r="J103" s="14" t="str">
        <f>_xlfn.IFNA(+INDEX(Comp1!$E:$E,MATCH(B103,Comp1!$C:$C,0)),"No")</f>
        <v>Yes</v>
      </c>
      <c r="K103" s="14" t="str">
        <f>_xlfn.IFNA(+INDEX(Comp1!$F:$F,MATCH(B103,Comp1!$C:$C,0)),"No")</f>
        <v>Yes</v>
      </c>
      <c r="L103" s="14" t="str">
        <f>_xlfn.IFNA(+INDEX(Comp1!G:G,MATCH($B103,Comp1!$C:$C,0)),"No")</f>
        <v>Yes</v>
      </c>
      <c r="M103" s="14" t="str">
        <f>_xlfn.IFNA(+INDEX(Comp1!H:H,MATCH($B103,Comp1!$C:$C,0)),"No")</f>
        <v>No</v>
      </c>
      <c r="N103" s="14" t="str">
        <f>_xlfn.IFNA(+INDEX(Comp1!I:I,MATCH($B103,Comp1!$C:$C,0)),"No")</f>
        <v>No</v>
      </c>
      <c r="O103" s="14" t="str">
        <f>_xlfn.IFNA(+INDEX(Comp1!J:J,MATCH($B103,Comp1!$C:$C,0)),"No")</f>
        <v>No</v>
      </c>
      <c r="P103" s="14" t="str">
        <f>_xlfn.IFNA(+INDEX(Comp1!K:K,MATCH($B103,Comp1!$C:$C,0)),"No")</f>
        <v>No</v>
      </c>
      <c r="Q103" s="14" t="str">
        <f>_xlfn.IFNA(+INDEX(Comp1!L:L,MATCH($B103,Comp1!$C:$C,0)),"No")</f>
        <v>No</v>
      </c>
      <c r="R103" s="14" t="str">
        <f>_xlfn.IFNA(+INDEX(Comp1!M:M,MATCH($B103,Comp1!$C:$C,0)),"No")</f>
        <v>No</v>
      </c>
      <c r="S103" s="14" t="str">
        <f>_xlfn.IFNA(+INDEX(Comp1!N:N,MATCH($B103,Comp1!$C:$C,0)),"No")</f>
        <v>No</v>
      </c>
      <c r="T103" s="14" t="str">
        <f>_xlfn.IFNA(+INDEX(Comp1!O:O,MATCH($B103,Comp1!$C:$C,0)),"No")</f>
        <v>No</v>
      </c>
      <c r="U103" s="14" t="s">
        <v>36</v>
      </c>
      <c r="V103" s="263">
        <v>11.16</v>
      </c>
      <c r="W103" s="263">
        <v>11.16</v>
      </c>
      <c r="X103" s="263">
        <v>11.16</v>
      </c>
      <c r="Y103" s="263">
        <v>11.16</v>
      </c>
      <c r="Z103" s="263">
        <v>11.16</v>
      </c>
      <c r="AA103" s="263">
        <v>11.16</v>
      </c>
      <c r="AB103" s="263">
        <v>0</v>
      </c>
      <c r="AC103" s="263">
        <f>IF(Q103="yes",+INDEX('Final Comp Values'!$BH:$BH,MATCH('Monthy Targets'!$B103,'Final Comp Values'!$C:$C,0)),0)</f>
        <v>0</v>
      </c>
      <c r="AD103" s="263">
        <f>IF(R103="yes",+INDEX('Final Comp Values'!$BH:$BH,MATCH('Monthy Targets'!$B103,'Final Comp Values'!$C:$C,0)),0)</f>
        <v>0</v>
      </c>
      <c r="AE103" s="263">
        <f>IF(S103="yes",+INDEX('Final Comp Values'!$BL:$BL,MATCH('Monthy Targets'!$B103,'Final Comp Values'!$C:$C,0)),0)</f>
        <v>0</v>
      </c>
      <c r="AF103" s="263">
        <f>IF(T103="yes",+INDEX('Final Comp Values'!$BL:$BL,MATCH('Monthy Targets'!$B103,'Final Comp Values'!$C:$C,0)),0)</f>
        <v>0</v>
      </c>
      <c r="AG103" s="263">
        <f>IF(U103="yes",+INDEX('Final Comp Values'!$BL:$BL,MATCH('Monthy Targets'!$B103,'Final Comp Values'!$C:$C,0)),0)</f>
        <v>0</v>
      </c>
    </row>
    <row r="104" spans="1:33" x14ac:dyDescent="0.25">
      <c r="A104" s="579">
        <f>+FY2019_ALL_Targets!A104</f>
        <v>4384</v>
      </c>
      <c r="B104" s="62">
        <f>+FY2019_ALL_Targets!B104</f>
        <v>455893</v>
      </c>
      <c r="C104" s="62">
        <f>+FY2019_ALL_Targets!C104</f>
        <v>1026065</v>
      </c>
      <c r="D104" s="62">
        <f>+FY2019_ALL_Targets!D104</f>
        <v>1831507094</v>
      </c>
      <c r="E104" s="62"/>
      <c r="F104" s="62" t="str">
        <f>+FY2019_ALL_Targets!E104</f>
        <v>MRSA West</v>
      </c>
      <c r="G104" s="62" t="str">
        <f>FY2019_ALL_Targets!J104</f>
        <v>Grace Care Center of Henrietta</v>
      </c>
      <c r="H104" s="62" t="str">
        <f>FY2019_ALL_Targets!K104</f>
        <v>Nocona Hospital District</v>
      </c>
      <c r="I104" s="62" t="str">
        <f>+FY2019_ALL_Targets!L104</f>
        <v>807 W Bois D''Arc, PO Box 587</v>
      </c>
      <c r="J104" s="14" t="str">
        <f>_xlfn.IFNA(+INDEX(Comp1!$E:$E,MATCH(B104,Comp1!$C:$C,0)),"No")</f>
        <v>Yes</v>
      </c>
      <c r="K104" s="14" t="str">
        <f>_xlfn.IFNA(+INDEX(Comp1!$F:$F,MATCH(B104,Comp1!$C:$C,0)),"No")</f>
        <v>Yes</v>
      </c>
      <c r="L104" s="14" t="str">
        <f>_xlfn.IFNA(+INDEX(Comp1!G:G,MATCH($B104,Comp1!$C:$C,0)),"No")</f>
        <v>Yes</v>
      </c>
      <c r="M104" s="14" t="str">
        <f>_xlfn.IFNA(+INDEX(Comp1!H:H,MATCH($B104,Comp1!$C:$C,0)),"No")</f>
        <v>Yes</v>
      </c>
      <c r="N104" s="14" t="str">
        <f>_xlfn.IFNA(+INDEX(Comp1!I:I,MATCH($B104,Comp1!$C:$C,0)),"No")</f>
        <v>Yes</v>
      </c>
      <c r="O104" s="14" t="str">
        <f>_xlfn.IFNA(+INDEX(Comp1!J:J,MATCH($B104,Comp1!$C:$C,0)),"No")</f>
        <v>Yes</v>
      </c>
      <c r="P104" s="14" t="str">
        <f>_xlfn.IFNA(+INDEX(Comp1!K:K,MATCH($B104,Comp1!$C:$C,0)),"No")</f>
        <v>Yes</v>
      </c>
      <c r="Q104" s="14" t="str">
        <f>_xlfn.IFNA(+INDEX(Comp1!L:L,MATCH($B104,Comp1!$C:$C,0)),"No")</f>
        <v>Yes</v>
      </c>
      <c r="R104" s="14" t="str">
        <f>_xlfn.IFNA(+INDEX(Comp1!M:M,MATCH($B104,Comp1!$C:$C,0)),"No")</f>
        <v>Yes</v>
      </c>
      <c r="S104" s="14" t="str">
        <f>_xlfn.IFNA(+INDEX(Comp1!N:N,MATCH($B104,Comp1!$C:$C,0)),"No")</f>
        <v>Yes</v>
      </c>
      <c r="T104" s="14" t="str">
        <f>_xlfn.IFNA(+INDEX(Comp1!O:O,MATCH($B104,Comp1!$C:$C,0)),"No")</f>
        <v>Yes</v>
      </c>
      <c r="U104" s="14" t="s">
        <v>35</v>
      </c>
      <c r="V104" s="263">
        <v>3.43</v>
      </c>
      <c r="W104" s="263">
        <v>3.43</v>
      </c>
      <c r="X104" s="263">
        <v>3.43</v>
      </c>
      <c r="Y104" s="263">
        <v>3.43</v>
      </c>
      <c r="Z104" s="263">
        <v>3.43</v>
      </c>
      <c r="AA104" s="263">
        <v>3.43</v>
      </c>
      <c r="AB104" s="263">
        <v>3.36</v>
      </c>
      <c r="AC104" s="263">
        <f>IF(Q104="yes",+INDEX('Final Comp Values'!$BH:$BH,MATCH('Monthy Targets'!$B104,'Final Comp Values'!$C:$C,0)),0)</f>
        <v>3.35</v>
      </c>
      <c r="AD104" s="263">
        <f>IF(R104="yes",+INDEX('Final Comp Values'!$BH:$BH,MATCH('Monthy Targets'!$B104,'Final Comp Values'!$C:$C,0)),0)</f>
        <v>3.35</v>
      </c>
      <c r="AE104" s="263">
        <f>IF(S104="yes",+INDEX('Final Comp Values'!$BL:$BL,MATCH('Monthy Targets'!$B104,'Final Comp Values'!$C:$C,0)),0)</f>
        <v>3.35</v>
      </c>
      <c r="AF104" s="263">
        <f>IF(T104="yes",+INDEX('Final Comp Values'!$BL:$BL,MATCH('Monthy Targets'!$B104,'Final Comp Values'!$C:$C,0)),0)</f>
        <v>3.35</v>
      </c>
      <c r="AG104" s="263">
        <f>IF(U104="yes",+INDEX('Final Comp Values'!$BL:$BL,MATCH('Monthy Targets'!$B104,'Final Comp Values'!$C:$C,0)),0)</f>
        <v>3.35</v>
      </c>
    </row>
    <row r="105" spans="1:33" x14ac:dyDescent="0.25">
      <c r="A105" s="579">
        <f>+FY2019_ALL_Targets!A105</f>
        <v>4879</v>
      </c>
      <c r="B105" s="62">
        <f>+FY2019_ALL_Targets!B105</f>
        <v>455916</v>
      </c>
      <c r="C105" s="62">
        <f>+FY2019_ALL_Targets!C105</f>
        <v>1004849</v>
      </c>
      <c r="D105" s="62">
        <f>+FY2019_ALL_Targets!D105</f>
        <v>1992791776</v>
      </c>
      <c r="E105" s="62"/>
      <c r="F105" s="62" t="str">
        <f>+FY2019_ALL_Targets!E105</f>
        <v>MRSA West</v>
      </c>
      <c r="G105" s="62" t="str">
        <f>FY2019_ALL_Targets!J105</f>
        <v>University Park Nursing and Rehabilitation, LP</v>
      </c>
      <c r="H105" s="62" t="str">
        <f>FY2019_ALL_Targets!K105</f>
        <v>University Park Nursing and Rehabilitation, LP</v>
      </c>
      <c r="I105" s="62" t="str">
        <f>+FY2019_ALL_Targets!L105</f>
        <v>4511 Coronado Avenue</v>
      </c>
      <c r="J105" s="14" t="str">
        <f>_xlfn.IFNA(+INDEX(Comp1!$E:$E,MATCH(B105,Comp1!$C:$C,0)),"No")</f>
        <v>No</v>
      </c>
      <c r="K105" s="14" t="str">
        <f>_xlfn.IFNA(+INDEX(Comp1!$F:$F,MATCH(B105,Comp1!$C:$C,0)),"No")</f>
        <v>No</v>
      </c>
      <c r="L105" s="14" t="str">
        <f>_xlfn.IFNA(+INDEX(Comp1!G:G,MATCH($B105,Comp1!$C:$C,0)),"No")</f>
        <v>No</v>
      </c>
      <c r="M105" s="14" t="str">
        <f>_xlfn.IFNA(+INDEX(Comp1!H:H,MATCH($B105,Comp1!$C:$C,0)),"No")</f>
        <v>No</v>
      </c>
      <c r="N105" s="14" t="str">
        <f>_xlfn.IFNA(+INDEX(Comp1!I:I,MATCH($B105,Comp1!$C:$C,0)),"No")</f>
        <v>No</v>
      </c>
      <c r="O105" s="14" t="str">
        <f>_xlfn.IFNA(+INDEX(Comp1!J:J,MATCH($B105,Comp1!$C:$C,0)),"No")</f>
        <v>No</v>
      </c>
      <c r="P105" s="14" t="str">
        <f>_xlfn.IFNA(+INDEX(Comp1!K:K,MATCH($B105,Comp1!$C:$C,0)),"No")</f>
        <v>No</v>
      </c>
      <c r="Q105" s="14" t="str">
        <f>_xlfn.IFNA(+INDEX(Comp1!L:L,MATCH($B105,Comp1!$C:$C,0)),"No")</f>
        <v>No</v>
      </c>
      <c r="R105" s="14" t="str">
        <f>_xlfn.IFNA(+INDEX(Comp1!M:M,MATCH($B105,Comp1!$C:$C,0)),"No")</f>
        <v>No</v>
      </c>
      <c r="S105" s="14" t="str">
        <f>_xlfn.IFNA(+INDEX(Comp1!N:N,MATCH($B105,Comp1!$C:$C,0)),"No")</f>
        <v>No</v>
      </c>
      <c r="T105" s="14" t="str">
        <f>_xlfn.IFNA(+INDEX(Comp1!O:O,MATCH($B105,Comp1!$C:$C,0)),"No")</f>
        <v>No</v>
      </c>
      <c r="U105" s="14">
        <v>0</v>
      </c>
      <c r="V105" s="263">
        <v>0</v>
      </c>
      <c r="W105" s="263">
        <v>0</v>
      </c>
      <c r="X105" s="263">
        <v>0</v>
      </c>
      <c r="Y105" s="263">
        <v>0</v>
      </c>
      <c r="Z105" s="263">
        <v>0</v>
      </c>
      <c r="AA105" s="263">
        <v>0</v>
      </c>
      <c r="AB105" s="263">
        <v>0</v>
      </c>
      <c r="AC105" s="263">
        <f>IF(Q105="yes",+INDEX('Final Comp Values'!$BH:$BH,MATCH('Monthy Targets'!$B105,'Final Comp Values'!$C:$C,0)),0)</f>
        <v>0</v>
      </c>
      <c r="AD105" s="263">
        <f>IF(R105="yes",+INDEX('Final Comp Values'!$BH:$BH,MATCH('Monthy Targets'!$B105,'Final Comp Values'!$C:$C,0)),0)</f>
        <v>0</v>
      </c>
      <c r="AE105" s="263">
        <f>IF(S105="yes",+INDEX('Final Comp Values'!$BL:$BL,MATCH('Monthy Targets'!$B105,'Final Comp Values'!$C:$C,0)),0)</f>
        <v>0</v>
      </c>
      <c r="AF105" s="263">
        <f>IF(T105="yes",+INDEX('Final Comp Values'!$BL:$BL,MATCH('Monthy Targets'!$B105,'Final Comp Values'!$C:$C,0)),0)</f>
        <v>0</v>
      </c>
      <c r="AG105" s="263">
        <f>IF(U105="yes",+INDEX('Final Comp Values'!$BL:$BL,MATCH('Monthy Targets'!$B105,'Final Comp Values'!$C:$C,0)),0)</f>
        <v>0</v>
      </c>
    </row>
    <row r="106" spans="1:33" x14ac:dyDescent="0.25">
      <c r="A106" s="579">
        <f>+FY2019_ALL_Targets!A106</f>
        <v>5232</v>
      </c>
      <c r="B106" s="62">
        <f>+FY2019_ALL_Targets!B106</f>
        <v>455917</v>
      </c>
      <c r="C106" s="62">
        <f>+FY2019_ALL_Targets!C106</f>
        <v>1026641</v>
      </c>
      <c r="D106" s="62">
        <f>+FY2019_ALL_Targets!D106</f>
        <v>1841311412</v>
      </c>
      <c r="E106" s="62"/>
      <c r="F106" s="62" t="str">
        <f>+FY2019_ALL_Targets!E106</f>
        <v>Travis</v>
      </c>
      <c r="G106" s="62" t="str">
        <f>FY2019_ALL_Targets!J106</f>
        <v>Deer Creek of Wimberley</v>
      </c>
      <c r="H106" s="62" t="str">
        <f>FY2019_ALL_Targets!K106</f>
        <v>Uvalde County Hospital Authority</v>
      </c>
      <c r="I106" s="62" t="str">
        <f>+FY2019_ALL_Targets!L106</f>
        <v>555 Ranch Road 3237</v>
      </c>
      <c r="J106" s="14" t="str">
        <f>_xlfn.IFNA(+INDEX(Comp1!$E:$E,MATCH(B106,Comp1!$C:$C,0)),"No")</f>
        <v>Yes</v>
      </c>
      <c r="K106" s="14" t="str">
        <f>_xlfn.IFNA(+INDEX(Comp1!$F:$F,MATCH(B106,Comp1!$C:$C,0)),"No")</f>
        <v>Yes</v>
      </c>
      <c r="L106" s="14" t="str">
        <f>_xlfn.IFNA(+INDEX(Comp1!G:G,MATCH($B106,Comp1!$C:$C,0)),"No")</f>
        <v>Yes</v>
      </c>
      <c r="M106" s="14" t="str">
        <f>_xlfn.IFNA(+INDEX(Comp1!H:H,MATCH($B106,Comp1!$C:$C,0)),"No")</f>
        <v>Yes</v>
      </c>
      <c r="N106" s="14" t="str">
        <f>_xlfn.IFNA(+INDEX(Comp1!I:I,MATCH($B106,Comp1!$C:$C,0)),"No")</f>
        <v>Yes</v>
      </c>
      <c r="O106" s="14" t="str">
        <f>_xlfn.IFNA(+INDEX(Comp1!J:J,MATCH($B106,Comp1!$C:$C,0)),"No")</f>
        <v>Yes</v>
      </c>
      <c r="P106" s="14" t="str">
        <f>_xlfn.IFNA(+INDEX(Comp1!K:K,MATCH($B106,Comp1!$C:$C,0)),"No")</f>
        <v>Yes</v>
      </c>
      <c r="Q106" s="14" t="str">
        <f>_xlfn.IFNA(+INDEX(Comp1!L:L,MATCH($B106,Comp1!$C:$C,0)),"No")</f>
        <v>Yes</v>
      </c>
      <c r="R106" s="14" t="str">
        <f>_xlfn.IFNA(+INDEX(Comp1!M:M,MATCH($B106,Comp1!$C:$C,0)),"No")</f>
        <v>Yes</v>
      </c>
      <c r="S106" s="14" t="str">
        <f>_xlfn.IFNA(+INDEX(Comp1!N:N,MATCH($B106,Comp1!$C:$C,0)),"No")</f>
        <v>Yes</v>
      </c>
      <c r="T106" s="14" t="str">
        <f>_xlfn.IFNA(+INDEX(Comp1!O:O,MATCH($B106,Comp1!$C:$C,0)),"No")</f>
        <v>Yes</v>
      </c>
      <c r="U106" s="14" t="s">
        <v>35</v>
      </c>
      <c r="V106" s="263">
        <v>12.51</v>
      </c>
      <c r="W106" s="263">
        <v>12.51</v>
      </c>
      <c r="X106" s="263">
        <v>12.51</v>
      </c>
      <c r="Y106" s="263">
        <v>12.51</v>
      </c>
      <c r="Z106" s="263">
        <v>12.51</v>
      </c>
      <c r="AA106" s="263">
        <v>12.51</v>
      </c>
      <c r="AB106" s="263">
        <v>12.31</v>
      </c>
      <c r="AC106" s="263">
        <f>IF(Q106="yes",+INDEX('Final Comp Values'!$BH:$BH,MATCH('Monthy Targets'!$B106,'Final Comp Values'!$C:$C,0)),0)</f>
        <v>12.27</v>
      </c>
      <c r="AD106" s="263">
        <f>IF(R106="yes",+INDEX('Final Comp Values'!$BH:$BH,MATCH('Monthy Targets'!$B106,'Final Comp Values'!$C:$C,0)),0)</f>
        <v>12.27</v>
      </c>
      <c r="AE106" s="263">
        <f>IF(S106="yes",+INDEX('Final Comp Values'!$BL:$BL,MATCH('Monthy Targets'!$B106,'Final Comp Values'!$C:$C,0)),0)</f>
        <v>12.27</v>
      </c>
      <c r="AF106" s="263">
        <f>IF(T106="yes",+INDEX('Final Comp Values'!$BL:$BL,MATCH('Monthy Targets'!$B106,'Final Comp Values'!$C:$C,0)),0)</f>
        <v>12.27</v>
      </c>
      <c r="AG106" s="263">
        <f>IF(U106="yes",+INDEX('Final Comp Values'!$BL:$BL,MATCH('Monthy Targets'!$B106,'Final Comp Values'!$C:$C,0)),0)</f>
        <v>12.27</v>
      </c>
    </row>
    <row r="107" spans="1:33" x14ac:dyDescent="0.25">
      <c r="A107" s="579">
        <f>+FY2019_ALL_Targets!A107</f>
        <v>5296</v>
      </c>
      <c r="B107" s="62">
        <f>+FY2019_ALL_Targets!B107</f>
        <v>455929</v>
      </c>
      <c r="C107" s="62">
        <f>+FY2019_ALL_Targets!C107</f>
        <v>1026084</v>
      </c>
      <c r="D107" s="62">
        <f>+FY2019_ALL_Targets!D107</f>
        <v>1285043190</v>
      </c>
      <c r="E107" s="62"/>
      <c r="F107" s="62" t="str">
        <f>+FY2019_ALL_Targets!E107</f>
        <v>Tarrant</v>
      </c>
      <c r="G107" s="62" t="str">
        <f>FY2019_ALL_Targets!J107</f>
        <v>Granbury Rehab &amp; Nursing</v>
      </c>
      <c r="H107" s="62" t="str">
        <f>FY2019_ALL_Targets!K107</f>
        <v>Coryell County Memorial Hospital Authority</v>
      </c>
      <c r="I107" s="62" t="str">
        <f>+FY2019_ALL_Targets!L107</f>
        <v>2124 Paluxy Hwy</v>
      </c>
      <c r="J107" s="14" t="str">
        <f>_xlfn.IFNA(+INDEX(Comp1!$E:$E,MATCH(B107,Comp1!$C:$C,0)),"No")</f>
        <v>Yes</v>
      </c>
      <c r="K107" s="14" t="str">
        <f>_xlfn.IFNA(+INDEX(Comp1!$F:$F,MATCH(B107,Comp1!$C:$C,0)),"No")</f>
        <v>Yes</v>
      </c>
      <c r="L107" s="14" t="str">
        <f>_xlfn.IFNA(+INDEX(Comp1!G:G,MATCH($B107,Comp1!$C:$C,0)),"No")</f>
        <v>Yes</v>
      </c>
      <c r="M107" s="14" t="str">
        <f>_xlfn.IFNA(+INDEX(Comp1!H:H,MATCH($B107,Comp1!$C:$C,0)),"No")</f>
        <v>Yes</v>
      </c>
      <c r="N107" s="14" t="str">
        <f>_xlfn.IFNA(+INDEX(Comp1!I:I,MATCH($B107,Comp1!$C:$C,0)),"No")</f>
        <v>Yes</v>
      </c>
      <c r="O107" s="14" t="str">
        <f>_xlfn.IFNA(+INDEX(Comp1!J:J,MATCH($B107,Comp1!$C:$C,0)),"No")</f>
        <v>Yes</v>
      </c>
      <c r="P107" s="14" t="str">
        <f>_xlfn.IFNA(+INDEX(Comp1!K:K,MATCH($B107,Comp1!$C:$C,0)),"No")</f>
        <v>Yes</v>
      </c>
      <c r="Q107" s="14" t="str">
        <f>_xlfn.IFNA(+INDEX(Comp1!L:L,MATCH($B107,Comp1!$C:$C,0)),"No")</f>
        <v>Yes</v>
      </c>
      <c r="R107" s="14" t="str">
        <f>_xlfn.IFNA(+INDEX(Comp1!M:M,MATCH($B107,Comp1!$C:$C,0)),"No")</f>
        <v>Yes</v>
      </c>
      <c r="S107" s="14" t="str">
        <f>_xlfn.IFNA(+INDEX(Comp1!N:N,MATCH($B107,Comp1!$C:$C,0)),"No")</f>
        <v>Yes</v>
      </c>
      <c r="T107" s="14" t="str">
        <f>_xlfn.IFNA(+INDEX(Comp1!O:O,MATCH($B107,Comp1!$C:$C,0)),"No")</f>
        <v>Yes</v>
      </c>
      <c r="U107" s="14" t="s">
        <v>35</v>
      </c>
      <c r="V107" s="263">
        <v>6.06</v>
      </c>
      <c r="W107" s="263">
        <v>6.06</v>
      </c>
      <c r="X107" s="263">
        <v>6.06</v>
      </c>
      <c r="Y107" s="263">
        <v>6.06</v>
      </c>
      <c r="Z107" s="263">
        <v>6.06</v>
      </c>
      <c r="AA107" s="263">
        <v>6.06</v>
      </c>
      <c r="AB107" s="263">
        <v>5.88</v>
      </c>
      <c r="AC107" s="263">
        <f>IF(Q107="yes",+INDEX('Final Comp Values'!$BH:$BH,MATCH('Monthy Targets'!$B107,'Final Comp Values'!$C:$C,0)),0)</f>
        <v>5.86</v>
      </c>
      <c r="AD107" s="263">
        <f>IF(R107="yes",+INDEX('Final Comp Values'!$BH:$BH,MATCH('Monthy Targets'!$B107,'Final Comp Values'!$C:$C,0)),0)</f>
        <v>5.86</v>
      </c>
      <c r="AE107" s="263">
        <f>IF(S107="yes",+INDEX('Final Comp Values'!$BL:$BL,MATCH('Monthy Targets'!$B107,'Final Comp Values'!$C:$C,0)),0)</f>
        <v>5.86</v>
      </c>
      <c r="AF107" s="263">
        <f>IF(T107="yes",+INDEX('Final Comp Values'!$BL:$BL,MATCH('Monthy Targets'!$B107,'Final Comp Values'!$C:$C,0)),0)</f>
        <v>5.86</v>
      </c>
      <c r="AG107" s="263">
        <f>IF(U107="yes",+INDEX('Final Comp Values'!$BL:$BL,MATCH('Monthy Targets'!$B107,'Final Comp Values'!$C:$C,0)),0)</f>
        <v>5.86</v>
      </c>
    </row>
    <row r="108" spans="1:33" x14ac:dyDescent="0.25">
      <c r="A108" s="579">
        <f>+FY2019_ALL_Targets!A108</f>
        <v>4345</v>
      </c>
      <c r="B108" s="62">
        <f>+FY2019_ALL_Targets!B108</f>
        <v>455931</v>
      </c>
      <c r="C108" s="62">
        <f>+FY2019_ALL_Targets!C108</f>
        <v>1026286</v>
      </c>
      <c r="D108" s="62">
        <f>+FY2019_ALL_Targets!D108</f>
        <v>1245639525</v>
      </c>
      <c r="E108" s="62"/>
      <c r="F108" s="62" t="str">
        <f>+FY2019_ALL_Targets!E108</f>
        <v>MRSA West</v>
      </c>
      <c r="G108" s="62" t="str">
        <f>FY2019_ALL_Targets!J108</f>
        <v>Advanced Rehabilitation and Healthcare of Vernon</v>
      </c>
      <c r="H108" s="62" t="str">
        <f>FY2019_ALL_Targets!K108</f>
        <v>Baylor County Hospital District</v>
      </c>
      <c r="I108" s="62" t="str">
        <f>+FY2019_ALL_Targets!L108</f>
        <v>4401 College Drive</v>
      </c>
      <c r="J108" s="14" t="str">
        <f>_xlfn.IFNA(+INDEX(Comp1!$E:$E,MATCH(B108,Comp1!$C:$C,0)),"No")</f>
        <v>Yes</v>
      </c>
      <c r="K108" s="14" t="str">
        <f>_xlfn.IFNA(+INDEX(Comp1!$F:$F,MATCH(B108,Comp1!$C:$C,0)),"No")</f>
        <v>Yes</v>
      </c>
      <c r="L108" s="14" t="str">
        <f>_xlfn.IFNA(+INDEX(Comp1!G:G,MATCH($B108,Comp1!$C:$C,0)),"No")</f>
        <v>Yes</v>
      </c>
      <c r="M108" s="14" t="str">
        <f>_xlfn.IFNA(+INDEX(Comp1!H:H,MATCH($B108,Comp1!$C:$C,0)),"No")</f>
        <v>Yes</v>
      </c>
      <c r="N108" s="14" t="str">
        <f>_xlfn.IFNA(+INDEX(Comp1!I:I,MATCH($B108,Comp1!$C:$C,0)),"No")</f>
        <v>Yes</v>
      </c>
      <c r="O108" s="14" t="str">
        <f>_xlfn.IFNA(+INDEX(Comp1!J:J,MATCH($B108,Comp1!$C:$C,0)),"No")</f>
        <v>Yes</v>
      </c>
      <c r="P108" s="14" t="str">
        <f>_xlfn.IFNA(+INDEX(Comp1!K:K,MATCH($B108,Comp1!$C:$C,0)),"No")</f>
        <v>Yes</v>
      </c>
      <c r="Q108" s="14" t="str">
        <f>_xlfn.IFNA(+INDEX(Comp1!L:L,MATCH($B108,Comp1!$C:$C,0)),"No")</f>
        <v>Yes</v>
      </c>
      <c r="R108" s="14" t="str">
        <f>_xlfn.IFNA(+INDEX(Comp1!M:M,MATCH($B108,Comp1!$C:$C,0)),"No")</f>
        <v>Yes</v>
      </c>
      <c r="S108" s="14" t="str">
        <f>_xlfn.IFNA(+INDEX(Comp1!N:N,MATCH($B108,Comp1!$C:$C,0)),"No")</f>
        <v>Yes</v>
      </c>
      <c r="T108" s="14" t="str">
        <f>_xlfn.IFNA(+INDEX(Comp1!O:O,MATCH($B108,Comp1!$C:$C,0)),"No")</f>
        <v>Yes</v>
      </c>
      <c r="U108" s="14" t="s">
        <v>35</v>
      </c>
      <c r="V108" s="263">
        <v>8.2799999999999994</v>
      </c>
      <c r="W108" s="263">
        <v>8.2799999999999994</v>
      </c>
      <c r="X108" s="263">
        <v>8.2799999999999994</v>
      </c>
      <c r="Y108" s="263">
        <v>8.2799999999999994</v>
      </c>
      <c r="Z108" s="263">
        <v>8.2799999999999994</v>
      </c>
      <c r="AA108" s="263">
        <v>8.2799999999999994</v>
      </c>
      <c r="AB108" s="263">
        <v>8.1</v>
      </c>
      <c r="AC108" s="263">
        <f>IF(Q108="yes",+INDEX('Final Comp Values'!$BH:$BH,MATCH('Monthy Targets'!$B108,'Final Comp Values'!$C:$C,0)),0)</f>
        <v>8.07</v>
      </c>
      <c r="AD108" s="263">
        <f>IF(R108="yes",+INDEX('Final Comp Values'!$BH:$BH,MATCH('Monthy Targets'!$B108,'Final Comp Values'!$C:$C,0)),0)</f>
        <v>8.07</v>
      </c>
      <c r="AE108" s="263">
        <f>IF(S108="yes",+INDEX('Final Comp Values'!$BL:$BL,MATCH('Monthy Targets'!$B108,'Final Comp Values'!$C:$C,0)),0)</f>
        <v>8.07</v>
      </c>
      <c r="AF108" s="263">
        <f>IF(T108="yes",+INDEX('Final Comp Values'!$BL:$BL,MATCH('Monthy Targets'!$B108,'Final Comp Values'!$C:$C,0)),0)</f>
        <v>8.07</v>
      </c>
      <c r="AG108" s="263">
        <f>IF(U108="yes",+INDEX('Final Comp Values'!$BL:$BL,MATCH('Monthy Targets'!$B108,'Final Comp Values'!$C:$C,0)),0)</f>
        <v>8.07</v>
      </c>
    </row>
    <row r="109" spans="1:33" x14ac:dyDescent="0.25">
      <c r="A109" s="579">
        <f>+FY2019_ALL_Targets!A109</f>
        <v>4681</v>
      </c>
      <c r="B109" s="62">
        <f>+FY2019_ALL_Targets!B109</f>
        <v>455934</v>
      </c>
      <c r="C109" s="62">
        <f>+FY2019_ALL_Targets!C109</f>
        <v>1026566</v>
      </c>
      <c r="D109" s="62">
        <f>+FY2019_ALL_Targets!D109</f>
        <v>1235121245</v>
      </c>
      <c r="E109" s="62"/>
      <c r="F109" s="62" t="str">
        <f>+FY2019_ALL_Targets!E109</f>
        <v>MRSA West</v>
      </c>
      <c r="G109" s="62" t="str">
        <f>FY2019_ALL_Targets!J109</f>
        <v>Northern Oaks Living and Rehabilitation Center</v>
      </c>
      <c r="H109" s="62" t="str">
        <f>FY2019_ALL_Targets!K109</f>
        <v>Eastland Memorial Hospital District</v>
      </c>
      <c r="I109" s="62" t="str">
        <f>+FY2019_ALL_Targets!L109</f>
        <v>2722 Old Anson Road</v>
      </c>
      <c r="J109" s="14" t="str">
        <f>_xlfn.IFNA(+INDEX(Comp1!$E:$E,MATCH(B109,Comp1!$C:$C,0)),"No")</f>
        <v>Yes</v>
      </c>
      <c r="K109" s="14" t="str">
        <f>_xlfn.IFNA(+INDEX(Comp1!$F:$F,MATCH(B109,Comp1!$C:$C,0)),"No")</f>
        <v>Yes</v>
      </c>
      <c r="L109" s="14" t="str">
        <f>_xlfn.IFNA(+INDEX(Comp1!G:G,MATCH($B109,Comp1!$C:$C,0)),"No")</f>
        <v>Yes</v>
      </c>
      <c r="M109" s="14" t="str">
        <f>_xlfn.IFNA(+INDEX(Comp1!H:H,MATCH($B109,Comp1!$C:$C,0)),"No")</f>
        <v>Yes</v>
      </c>
      <c r="N109" s="14" t="str">
        <f>_xlfn.IFNA(+INDEX(Comp1!I:I,MATCH($B109,Comp1!$C:$C,0)),"No")</f>
        <v>Yes</v>
      </c>
      <c r="O109" s="14" t="str">
        <f>_xlfn.IFNA(+INDEX(Comp1!J:J,MATCH($B109,Comp1!$C:$C,0)),"No")</f>
        <v>Yes</v>
      </c>
      <c r="P109" s="14" t="str">
        <f>_xlfn.IFNA(+INDEX(Comp1!K:K,MATCH($B109,Comp1!$C:$C,0)),"No")</f>
        <v>Yes</v>
      </c>
      <c r="Q109" s="14" t="str">
        <f>_xlfn.IFNA(+INDEX(Comp1!L:L,MATCH($B109,Comp1!$C:$C,0)),"No")</f>
        <v>Yes</v>
      </c>
      <c r="R109" s="14" t="str">
        <f>_xlfn.IFNA(+INDEX(Comp1!M:M,MATCH($B109,Comp1!$C:$C,0)),"No")</f>
        <v>Yes</v>
      </c>
      <c r="S109" s="14" t="str">
        <f>_xlfn.IFNA(+INDEX(Comp1!N:N,MATCH($B109,Comp1!$C:$C,0)),"No")</f>
        <v>Yes</v>
      </c>
      <c r="T109" s="14" t="str">
        <f>_xlfn.IFNA(+INDEX(Comp1!O:O,MATCH($B109,Comp1!$C:$C,0)),"No")</f>
        <v>Yes</v>
      </c>
      <c r="U109" s="14" t="s">
        <v>35</v>
      </c>
      <c r="V109" s="263">
        <v>5.28</v>
      </c>
      <c r="W109" s="263">
        <v>5.28</v>
      </c>
      <c r="X109" s="263">
        <v>5.28</v>
      </c>
      <c r="Y109" s="263">
        <v>5.28</v>
      </c>
      <c r="Z109" s="263">
        <v>5.28</v>
      </c>
      <c r="AA109" s="263">
        <v>5.28</v>
      </c>
      <c r="AB109" s="263">
        <v>5.16</v>
      </c>
      <c r="AC109" s="263">
        <f>IF(Q109="yes",+INDEX('Final Comp Values'!$BH:$BH,MATCH('Monthy Targets'!$B109,'Final Comp Values'!$C:$C,0)),0)</f>
        <v>5.15</v>
      </c>
      <c r="AD109" s="263">
        <f>IF(R109="yes",+INDEX('Final Comp Values'!$BH:$BH,MATCH('Monthy Targets'!$B109,'Final Comp Values'!$C:$C,0)),0)</f>
        <v>5.15</v>
      </c>
      <c r="AE109" s="263">
        <f>IF(S109="yes",+INDEX('Final Comp Values'!$BL:$BL,MATCH('Monthy Targets'!$B109,'Final Comp Values'!$C:$C,0)),0)</f>
        <v>5.15</v>
      </c>
      <c r="AF109" s="263">
        <f>IF(T109="yes",+INDEX('Final Comp Values'!$BL:$BL,MATCH('Monthy Targets'!$B109,'Final Comp Values'!$C:$C,0)),0)</f>
        <v>5.15</v>
      </c>
      <c r="AG109" s="263">
        <f>IF(U109="yes",+INDEX('Final Comp Values'!$BL:$BL,MATCH('Monthy Targets'!$B109,'Final Comp Values'!$C:$C,0)),0)</f>
        <v>5.15</v>
      </c>
    </row>
    <row r="110" spans="1:33" x14ac:dyDescent="0.25">
      <c r="A110" s="579">
        <f>+FY2019_ALL_Targets!A110</f>
        <v>5168</v>
      </c>
      <c r="B110" s="62">
        <f>+FY2019_ALL_Targets!B110</f>
        <v>455935</v>
      </c>
      <c r="C110" s="62">
        <f>+FY2019_ALL_Targets!C110</f>
        <v>1017850</v>
      </c>
      <c r="D110" s="62">
        <f>+FY2019_ALL_Targets!D110</f>
        <v>1124352901</v>
      </c>
      <c r="E110" s="62"/>
      <c r="F110" s="62" t="str">
        <f>+FY2019_ALL_Targets!E110</f>
        <v>El Paso</v>
      </c>
      <c r="G110" s="62" t="str">
        <f>FY2019_ALL_Targets!J110</f>
        <v>El Paso Health &amp; Rehabilitation Center</v>
      </c>
      <c r="H110" s="62" t="str">
        <f>FY2019_ALL_Targets!K110</f>
        <v>El Paso SNF LLC</v>
      </c>
      <c r="I110" s="62" t="str">
        <f>+FY2019_ALL_Targets!L110</f>
        <v>11525 Vista Del Sol Drive</v>
      </c>
      <c r="J110" s="14" t="str">
        <f>_xlfn.IFNA(+INDEX(Comp1!$E:$E,MATCH(B110,Comp1!$C:$C,0)),"No")</f>
        <v>No</v>
      </c>
      <c r="K110" s="14" t="str">
        <f>_xlfn.IFNA(+INDEX(Comp1!$F:$F,MATCH(B110,Comp1!$C:$C,0)),"No")</f>
        <v>No</v>
      </c>
      <c r="L110" s="14" t="str">
        <f>_xlfn.IFNA(+INDEX(Comp1!G:G,MATCH($B110,Comp1!$C:$C,0)),"No")</f>
        <v>No</v>
      </c>
      <c r="M110" s="14" t="str">
        <f>_xlfn.IFNA(+INDEX(Comp1!H:H,MATCH($B110,Comp1!$C:$C,0)),"No")</f>
        <v>No</v>
      </c>
      <c r="N110" s="14" t="str">
        <f>_xlfn.IFNA(+INDEX(Comp1!I:I,MATCH($B110,Comp1!$C:$C,0)),"No")</f>
        <v>No</v>
      </c>
      <c r="O110" s="14" t="str">
        <f>_xlfn.IFNA(+INDEX(Comp1!J:J,MATCH($B110,Comp1!$C:$C,0)),"No")</f>
        <v>No</v>
      </c>
      <c r="P110" s="14" t="str">
        <f>_xlfn.IFNA(+INDEX(Comp1!K:K,MATCH($B110,Comp1!$C:$C,0)),"No")</f>
        <v>No</v>
      </c>
      <c r="Q110" s="14" t="str">
        <f>_xlfn.IFNA(+INDEX(Comp1!L:L,MATCH($B110,Comp1!$C:$C,0)),"No")</f>
        <v>No</v>
      </c>
      <c r="R110" s="14" t="str">
        <f>_xlfn.IFNA(+INDEX(Comp1!M:M,MATCH($B110,Comp1!$C:$C,0)),"No")</f>
        <v>No</v>
      </c>
      <c r="S110" s="14" t="str">
        <f>_xlfn.IFNA(+INDEX(Comp1!N:N,MATCH($B110,Comp1!$C:$C,0)),"No")</f>
        <v>No</v>
      </c>
      <c r="T110" s="14" t="str">
        <f>_xlfn.IFNA(+INDEX(Comp1!O:O,MATCH($B110,Comp1!$C:$C,0)),"No")</f>
        <v>No</v>
      </c>
      <c r="U110" s="14">
        <v>0</v>
      </c>
      <c r="V110" s="263">
        <v>0</v>
      </c>
      <c r="W110" s="263">
        <v>0</v>
      </c>
      <c r="X110" s="263">
        <v>0</v>
      </c>
      <c r="Y110" s="263">
        <v>0</v>
      </c>
      <c r="Z110" s="263">
        <v>0</v>
      </c>
      <c r="AA110" s="263">
        <v>0</v>
      </c>
      <c r="AB110" s="263">
        <v>0</v>
      </c>
      <c r="AC110" s="263">
        <f>IF(Q110="yes",+INDEX('Final Comp Values'!$BH:$BH,MATCH('Monthy Targets'!$B110,'Final Comp Values'!$C:$C,0)),0)</f>
        <v>0</v>
      </c>
      <c r="AD110" s="263">
        <f>IF(R110="yes",+INDEX('Final Comp Values'!$BH:$BH,MATCH('Monthy Targets'!$B110,'Final Comp Values'!$C:$C,0)),0)</f>
        <v>0</v>
      </c>
      <c r="AE110" s="263">
        <f>IF(S110="yes",+INDEX('Final Comp Values'!$BL:$BL,MATCH('Monthy Targets'!$B110,'Final Comp Values'!$C:$C,0)),0)</f>
        <v>0</v>
      </c>
      <c r="AF110" s="263">
        <f>IF(T110="yes",+INDEX('Final Comp Values'!$BL:$BL,MATCH('Monthy Targets'!$B110,'Final Comp Values'!$C:$C,0)),0)</f>
        <v>0</v>
      </c>
      <c r="AG110" s="263">
        <f>IF(U110="yes",+INDEX('Final Comp Values'!$BL:$BL,MATCH('Monthy Targets'!$B110,'Final Comp Values'!$C:$C,0)),0)</f>
        <v>0</v>
      </c>
    </row>
    <row r="111" spans="1:33" x14ac:dyDescent="0.25">
      <c r="A111" s="579">
        <f>+FY2019_ALL_Targets!A111</f>
        <v>4672</v>
      </c>
      <c r="B111" s="62">
        <f>+FY2019_ALL_Targets!B111</f>
        <v>455936</v>
      </c>
      <c r="C111" s="62">
        <f>+FY2019_ALL_Targets!C111</f>
        <v>1026295</v>
      </c>
      <c r="D111" s="62">
        <f>+FY2019_ALL_Targets!D111</f>
        <v>1154319853</v>
      </c>
      <c r="E111" s="62"/>
      <c r="F111" s="62" t="str">
        <f>+FY2019_ALL_Targets!E111</f>
        <v>MRSA West</v>
      </c>
      <c r="G111" s="62" t="str">
        <f>FY2019_ALL_Targets!J111</f>
        <v>Focused Care at Lamesa</v>
      </c>
      <c r="H111" s="62" t="str">
        <f>FY2019_ALL_Targets!K111</f>
        <v>Stratford Hospital District</v>
      </c>
      <c r="I111" s="62" t="str">
        <f>+FY2019_ALL_Targets!L111</f>
        <v>1201 N. 15th St.</v>
      </c>
      <c r="J111" s="14" t="str">
        <f>_xlfn.IFNA(+INDEX(Comp1!$E:$E,MATCH(B111,Comp1!$C:$C,0)),"No")</f>
        <v>Yes</v>
      </c>
      <c r="K111" s="14" t="str">
        <f>_xlfn.IFNA(+INDEX(Comp1!$F:$F,MATCH(B111,Comp1!$C:$C,0)),"No")</f>
        <v>Yes</v>
      </c>
      <c r="L111" s="14" t="str">
        <f>_xlfn.IFNA(+INDEX(Comp1!G:G,MATCH($B111,Comp1!$C:$C,0)),"No")</f>
        <v>Yes</v>
      </c>
      <c r="M111" s="14" t="str">
        <f>_xlfn.IFNA(+INDEX(Comp1!H:H,MATCH($B111,Comp1!$C:$C,0)),"No")</f>
        <v>Yes</v>
      </c>
      <c r="N111" s="14" t="str">
        <f>_xlfn.IFNA(+INDEX(Comp1!I:I,MATCH($B111,Comp1!$C:$C,0)),"No")</f>
        <v>Yes</v>
      </c>
      <c r="O111" s="14" t="str">
        <f>_xlfn.IFNA(+INDEX(Comp1!J:J,MATCH($B111,Comp1!$C:$C,0)),"No")</f>
        <v>Yes</v>
      </c>
      <c r="P111" s="14" t="str">
        <f>_xlfn.IFNA(+INDEX(Comp1!K:K,MATCH($B111,Comp1!$C:$C,0)),"No")</f>
        <v>Yes</v>
      </c>
      <c r="Q111" s="14" t="str">
        <f>_xlfn.IFNA(+INDEX(Comp1!L:L,MATCH($B111,Comp1!$C:$C,0)),"No")</f>
        <v>Yes</v>
      </c>
      <c r="R111" s="14" t="str">
        <f>_xlfn.IFNA(+INDEX(Comp1!M:M,MATCH($B111,Comp1!$C:$C,0)),"No")</f>
        <v>Yes</v>
      </c>
      <c r="S111" s="14" t="str">
        <f>_xlfn.IFNA(+INDEX(Comp1!N:N,MATCH($B111,Comp1!$C:$C,0)),"No")</f>
        <v>Yes</v>
      </c>
      <c r="T111" s="14" t="str">
        <f>_xlfn.IFNA(+INDEX(Comp1!O:O,MATCH($B111,Comp1!$C:$C,0)),"No")</f>
        <v>Yes</v>
      </c>
      <c r="U111" s="14" t="s">
        <v>35</v>
      </c>
      <c r="V111" s="263">
        <v>3.69</v>
      </c>
      <c r="W111" s="263">
        <v>3.69</v>
      </c>
      <c r="X111" s="263">
        <v>3.69</v>
      </c>
      <c r="Y111" s="263">
        <v>3.69</v>
      </c>
      <c r="Z111" s="263">
        <v>3.69</v>
      </c>
      <c r="AA111" s="263">
        <v>3.69</v>
      </c>
      <c r="AB111" s="263">
        <v>3.61</v>
      </c>
      <c r="AC111" s="263">
        <f>IF(Q111="yes",+INDEX('Final Comp Values'!$BH:$BH,MATCH('Monthy Targets'!$B111,'Final Comp Values'!$C:$C,0)),0)</f>
        <v>3.6</v>
      </c>
      <c r="AD111" s="263">
        <f>IF(R111="yes",+INDEX('Final Comp Values'!$BH:$BH,MATCH('Monthy Targets'!$B111,'Final Comp Values'!$C:$C,0)),0)</f>
        <v>3.6</v>
      </c>
      <c r="AE111" s="263">
        <f>IF(S111="yes",+INDEX('Final Comp Values'!$BL:$BL,MATCH('Monthy Targets'!$B111,'Final Comp Values'!$C:$C,0)),0)</f>
        <v>3.6</v>
      </c>
      <c r="AF111" s="263">
        <f>IF(T111="yes",+INDEX('Final Comp Values'!$BL:$BL,MATCH('Monthy Targets'!$B111,'Final Comp Values'!$C:$C,0)),0)</f>
        <v>3.6</v>
      </c>
      <c r="AG111" s="263">
        <f>IF(U111="yes",+INDEX('Final Comp Values'!$BL:$BL,MATCH('Monthy Targets'!$B111,'Final Comp Values'!$C:$C,0)),0)</f>
        <v>3.6</v>
      </c>
    </row>
    <row r="112" spans="1:33" x14ac:dyDescent="0.25">
      <c r="A112" s="579">
        <f>+FY2019_ALL_Targets!A112</f>
        <v>4347</v>
      </c>
      <c r="B112" s="62">
        <f>+FY2019_ALL_Targets!B112</f>
        <v>455940</v>
      </c>
      <c r="C112" s="62">
        <f>+FY2019_ALL_Targets!C112</f>
        <v>1025904</v>
      </c>
      <c r="D112" s="62">
        <f>+FY2019_ALL_Targets!D112</f>
        <v>1659353589</v>
      </c>
      <c r="E112" s="62"/>
      <c r="F112" s="62" t="str">
        <f>+FY2019_ALL_Targets!E112</f>
        <v>Lubbock</v>
      </c>
      <c r="G112" s="62" t="str">
        <f>FY2019_ALL_Targets!J112</f>
        <v>LUBBOCK HOSPITALITY NURSING AND REHABILITATION CENTER</v>
      </c>
      <c r="H112" s="62" t="str">
        <f>FY2019_ALL_Targets!K112</f>
        <v>Stratford Hospital District</v>
      </c>
      <c r="I112" s="62" t="str">
        <f>+FY2019_ALL_Targets!L112</f>
        <v>4710 Slide Road</v>
      </c>
      <c r="J112" s="14" t="str">
        <f>_xlfn.IFNA(+INDEX(Comp1!$E:$E,MATCH(B112,Comp1!$C:$C,0)),"No")</f>
        <v>Yes</v>
      </c>
      <c r="K112" s="14" t="str">
        <f>_xlfn.IFNA(+INDEX(Comp1!$F:$F,MATCH(B112,Comp1!$C:$C,0)),"No")</f>
        <v>Yes</v>
      </c>
      <c r="L112" s="14" t="str">
        <f>_xlfn.IFNA(+INDEX(Comp1!G:G,MATCH($B112,Comp1!$C:$C,0)),"No")</f>
        <v>Yes</v>
      </c>
      <c r="M112" s="14" t="str">
        <f>_xlfn.IFNA(+INDEX(Comp1!H:H,MATCH($B112,Comp1!$C:$C,0)),"No")</f>
        <v>Yes</v>
      </c>
      <c r="N112" s="14" t="str">
        <f>_xlfn.IFNA(+INDEX(Comp1!I:I,MATCH($B112,Comp1!$C:$C,0)),"No")</f>
        <v>Yes</v>
      </c>
      <c r="O112" s="14" t="str">
        <f>_xlfn.IFNA(+INDEX(Comp1!J:J,MATCH($B112,Comp1!$C:$C,0)),"No")</f>
        <v>Yes</v>
      </c>
      <c r="P112" s="14" t="str">
        <f>_xlfn.IFNA(+INDEX(Comp1!K:K,MATCH($B112,Comp1!$C:$C,0)),"No")</f>
        <v>Yes</v>
      </c>
      <c r="Q112" s="14" t="str">
        <f>_xlfn.IFNA(+INDEX(Comp1!L:L,MATCH($B112,Comp1!$C:$C,0)),"No")</f>
        <v>Yes</v>
      </c>
      <c r="R112" s="14" t="str">
        <f>_xlfn.IFNA(+INDEX(Comp1!M:M,MATCH($B112,Comp1!$C:$C,0)),"No")</f>
        <v>Yes</v>
      </c>
      <c r="S112" s="14" t="str">
        <f>_xlfn.IFNA(+INDEX(Comp1!N:N,MATCH($B112,Comp1!$C:$C,0)),"No")</f>
        <v>Yes</v>
      </c>
      <c r="T112" s="14" t="str">
        <f>_xlfn.IFNA(+INDEX(Comp1!O:O,MATCH($B112,Comp1!$C:$C,0)),"No")</f>
        <v>Yes</v>
      </c>
      <c r="U112" s="14" t="s">
        <v>35</v>
      </c>
      <c r="V112" s="263">
        <v>22.97</v>
      </c>
      <c r="W112" s="263">
        <v>22.97</v>
      </c>
      <c r="X112" s="263">
        <v>22.97</v>
      </c>
      <c r="Y112" s="263">
        <v>22.97</v>
      </c>
      <c r="Z112" s="263">
        <v>22.97</v>
      </c>
      <c r="AA112" s="263">
        <v>22.97</v>
      </c>
      <c r="AB112" s="263">
        <v>23.3</v>
      </c>
      <c r="AC112" s="263">
        <f>IF(Q112="yes",+INDEX('Final Comp Values'!$BH:$BH,MATCH('Monthy Targets'!$B112,'Final Comp Values'!$C:$C,0)),0)</f>
        <v>23.22</v>
      </c>
      <c r="AD112" s="263">
        <f>IF(R112="yes",+INDEX('Final Comp Values'!$BH:$BH,MATCH('Monthy Targets'!$B112,'Final Comp Values'!$C:$C,0)),0)</f>
        <v>23.22</v>
      </c>
      <c r="AE112" s="263">
        <f>IF(S112="yes",+INDEX('Final Comp Values'!$BL:$BL,MATCH('Monthy Targets'!$B112,'Final Comp Values'!$C:$C,0)),0)</f>
        <v>23.22</v>
      </c>
      <c r="AF112" s="263">
        <f>IF(T112="yes",+INDEX('Final Comp Values'!$BL:$BL,MATCH('Monthy Targets'!$B112,'Final Comp Values'!$C:$C,0)),0)</f>
        <v>23.22</v>
      </c>
      <c r="AG112" s="263">
        <f>IF(U112="yes",+INDEX('Final Comp Values'!$BL:$BL,MATCH('Monthy Targets'!$B112,'Final Comp Values'!$C:$C,0)),0)</f>
        <v>23.22</v>
      </c>
    </row>
    <row r="113" spans="1:33" x14ac:dyDescent="0.25">
      <c r="A113" s="579">
        <f>+FY2019_ALL_Targets!A113</f>
        <v>5138</v>
      </c>
      <c r="B113" s="62">
        <f>+FY2019_ALL_Targets!B113</f>
        <v>455942</v>
      </c>
      <c r="C113" s="62">
        <f>+FY2019_ALL_Targets!C113</f>
        <v>1025706</v>
      </c>
      <c r="D113" s="62">
        <f>+FY2019_ALL_Targets!D113</f>
        <v>1366863482</v>
      </c>
      <c r="E113" s="62"/>
      <c r="F113" s="62" t="str">
        <f>+FY2019_ALL_Targets!E113</f>
        <v>Lubbock</v>
      </c>
      <c r="G113" s="62" t="str">
        <f>FY2019_ALL_Targets!J113</f>
        <v>Lubbock Health Care Center</v>
      </c>
      <c r="H113" s="62" t="str">
        <f>FY2019_ALL_Targets!K113</f>
        <v>Lubbock III Enterprises, LLC</v>
      </c>
      <c r="I113" s="62" t="str">
        <f>+FY2019_ALL_Targets!L113</f>
        <v>4120 22nd PL</v>
      </c>
      <c r="J113" s="14" t="str">
        <f>_xlfn.IFNA(+INDEX(Comp1!$E:$E,MATCH(B113,Comp1!$C:$C,0)),"No")</f>
        <v>No</v>
      </c>
      <c r="K113" s="14" t="str">
        <f>_xlfn.IFNA(+INDEX(Comp1!$F:$F,MATCH(B113,Comp1!$C:$C,0)),"No")</f>
        <v>No</v>
      </c>
      <c r="L113" s="14" t="str">
        <f>_xlfn.IFNA(+INDEX(Comp1!G:G,MATCH($B113,Comp1!$C:$C,0)),"No")</f>
        <v>No</v>
      </c>
      <c r="M113" s="14" t="str">
        <f>_xlfn.IFNA(+INDEX(Comp1!H:H,MATCH($B113,Comp1!$C:$C,0)),"No")</f>
        <v>No</v>
      </c>
      <c r="N113" s="14" t="str">
        <f>_xlfn.IFNA(+INDEX(Comp1!I:I,MATCH($B113,Comp1!$C:$C,0)),"No")</f>
        <v>No</v>
      </c>
      <c r="O113" s="14" t="str">
        <f>_xlfn.IFNA(+INDEX(Comp1!J:J,MATCH($B113,Comp1!$C:$C,0)),"No")</f>
        <v>No</v>
      </c>
      <c r="P113" s="14" t="str">
        <f>_xlfn.IFNA(+INDEX(Comp1!K:K,MATCH($B113,Comp1!$C:$C,0)),"No")</f>
        <v>No</v>
      </c>
      <c r="Q113" s="14" t="str">
        <f>_xlfn.IFNA(+INDEX(Comp1!L:L,MATCH($B113,Comp1!$C:$C,0)),"No")</f>
        <v>No</v>
      </c>
      <c r="R113" s="14" t="str">
        <f>_xlfn.IFNA(+INDEX(Comp1!M:M,MATCH($B113,Comp1!$C:$C,0)),"No")</f>
        <v>No</v>
      </c>
      <c r="S113" s="14" t="str">
        <f>_xlfn.IFNA(+INDEX(Comp1!N:N,MATCH($B113,Comp1!$C:$C,0)),"No")</f>
        <v>No</v>
      </c>
      <c r="T113" s="14" t="str">
        <f>_xlfn.IFNA(+INDEX(Comp1!O:O,MATCH($B113,Comp1!$C:$C,0)),"No")</f>
        <v>No</v>
      </c>
      <c r="U113" s="14">
        <v>0</v>
      </c>
      <c r="V113" s="263">
        <v>0</v>
      </c>
      <c r="W113" s="263">
        <v>0</v>
      </c>
      <c r="X113" s="263">
        <v>0</v>
      </c>
      <c r="Y113" s="263">
        <v>0</v>
      </c>
      <c r="Z113" s="263">
        <v>0</v>
      </c>
      <c r="AA113" s="263">
        <v>0</v>
      </c>
      <c r="AB113" s="263">
        <v>0</v>
      </c>
      <c r="AC113" s="263">
        <f>IF(Q113="yes",+INDEX('Final Comp Values'!$BH:$BH,MATCH('Monthy Targets'!$B113,'Final Comp Values'!$C:$C,0)),0)</f>
        <v>0</v>
      </c>
      <c r="AD113" s="263">
        <f>IF(R113="yes",+INDEX('Final Comp Values'!$BH:$BH,MATCH('Monthy Targets'!$B113,'Final Comp Values'!$C:$C,0)),0)</f>
        <v>0</v>
      </c>
      <c r="AE113" s="263">
        <f>IF(S113="yes",+INDEX('Final Comp Values'!$BL:$BL,MATCH('Monthy Targets'!$B113,'Final Comp Values'!$C:$C,0)),0)</f>
        <v>0</v>
      </c>
      <c r="AF113" s="263">
        <f>IF(T113="yes",+INDEX('Final Comp Values'!$BL:$BL,MATCH('Monthy Targets'!$B113,'Final Comp Values'!$C:$C,0)),0)</f>
        <v>0</v>
      </c>
      <c r="AG113" s="263">
        <f>IF(U113="yes",+INDEX('Final Comp Values'!$BL:$BL,MATCH('Monthy Targets'!$B113,'Final Comp Values'!$C:$C,0)),0)</f>
        <v>0</v>
      </c>
    </row>
    <row r="114" spans="1:33" x14ac:dyDescent="0.25">
      <c r="A114" s="579">
        <f>+FY2019_ALL_Targets!A114</f>
        <v>4645</v>
      </c>
      <c r="B114" s="62">
        <f>+FY2019_ALL_Targets!B114</f>
        <v>455946</v>
      </c>
      <c r="C114" s="62">
        <f>+FY2019_ALL_Targets!C114</f>
        <v>1026046</v>
      </c>
      <c r="D114" s="62">
        <f>+FY2019_ALL_Targets!D114</f>
        <v>1881648103</v>
      </c>
      <c r="E114" s="62"/>
      <c r="F114" s="62" t="str">
        <f>+FY2019_ALL_Targets!E114</f>
        <v>MRSA West</v>
      </c>
      <c r="G114" s="62" t="str">
        <f>FY2019_ALL_Targets!J114</f>
        <v>Sweetwater Healthcare Center</v>
      </c>
      <c r="H114" s="62" t="str">
        <f>FY2019_ALL_Targets!K114</f>
        <v>Stratford Hospital District</v>
      </c>
      <c r="I114" s="62" t="str">
        <f>+FY2019_ALL_Targets!L114</f>
        <v>1600 Josephine St.</v>
      </c>
      <c r="J114" s="14" t="str">
        <f>_xlfn.IFNA(+INDEX(Comp1!$E:$E,MATCH(B114,Comp1!$C:$C,0)),"No")</f>
        <v>Yes</v>
      </c>
      <c r="K114" s="14" t="str">
        <f>_xlfn.IFNA(+INDEX(Comp1!$F:$F,MATCH(B114,Comp1!$C:$C,0)),"No")</f>
        <v>Yes</v>
      </c>
      <c r="L114" s="14" t="str">
        <f>_xlfn.IFNA(+INDEX(Comp1!G:G,MATCH($B114,Comp1!$C:$C,0)),"No")</f>
        <v>Yes</v>
      </c>
      <c r="M114" s="14" t="str">
        <f>_xlfn.IFNA(+INDEX(Comp1!H:H,MATCH($B114,Comp1!$C:$C,0)),"No")</f>
        <v>Yes</v>
      </c>
      <c r="N114" s="14" t="str">
        <f>_xlfn.IFNA(+INDEX(Comp1!I:I,MATCH($B114,Comp1!$C:$C,0)),"No")</f>
        <v>Yes</v>
      </c>
      <c r="O114" s="14" t="str">
        <f>_xlfn.IFNA(+INDEX(Comp1!J:J,MATCH($B114,Comp1!$C:$C,0)),"No")</f>
        <v>Yes</v>
      </c>
      <c r="P114" s="14" t="str">
        <f>_xlfn.IFNA(+INDEX(Comp1!K:K,MATCH($B114,Comp1!$C:$C,0)),"No")</f>
        <v>Yes</v>
      </c>
      <c r="Q114" s="14" t="str">
        <f>_xlfn.IFNA(+INDEX(Comp1!L:L,MATCH($B114,Comp1!$C:$C,0)),"No")</f>
        <v>Yes</v>
      </c>
      <c r="R114" s="14" t="str">
        <f>_xlfn.IFNA(+INDEX(Comp1!M:M,MATCH($B114,Comp1!$C:$C,0)),"No")</f>
        <v>Yes</v>
      </c>
      <c r="S114" s="14" t="str">
        <f>_xlfn.IFNA(+INDEX(Comp1!N:N,MATCH($B114,Comp1!$C:$C,0)),"No")</f>
        <v>Yes</v>
      </c>
      <c r="T114" s="14" t="str">
        <f>_xlfn.IFNA(+INDEX(Comp1!O:O,MATCH($B114,Comp1!$C:$C,0)),"No")</f>
        <v>Yes</v>
      </c>
      <c r="U114" s="14" t="s">
        <v>35</v>
      </c>
      <c r="V114" s="263">
        <v>5.63</v>
      </c>
      <c r="W114" s="263">
        <v>5.63</v>
      </c>
      <c r="X114" s="263">
        <v>5.63</v>
      </c>
      <c r="Y114" s="263">
        <v>5.63</v>
      </c>
      <c r="Z114" s="263">
        <v>5.63</v>
      </c>
      <c r="AA114" s="263">
        <v>5.63</v>
      </c>
      <c r="AB114" s="263">
        <v>5.51</v>
      </c>
      <c r="AC114" s="263">
        <f>IF(Q114="yes",+INDEX('Final Comp Values'!$BH:$BH,MATCH('Monthy Targets'!$B114,'Final Comp Values'!$C:$C,0)),0)</f>
        <v>5.49</v>
      </c>
      <c r="AD114" s="263">
        <f>IF(R114="yes",+INDEX('Final Comp Values'!$BH:$BH,MATCH('Monthy Targets'!$B114,'Final Comp Values'!$C:$C,0)),0)</f>
        <v>5.49</v>
      </c>
      <c r="AE114" s="263">
        <f>IF(S114="yes",+INDEX('Final Comp Values'!$BL:$BL,MATCH('Monthy Targets'!$B114,'Final Comp Values'!$C:$C,0)),0)</f>
        <v>5.49</v>
      </c>
      <c r="AF114" s="263">
        <f>IF(T114="yes",+INDEX('Final Comp Values'!$BL:$BL,MATCH('Monthy Targets'!$B114,'Final Comp Values'!$C:$C,0)),0)</f>
        <v>5.49</v>
      </c>
      <c r="AG114" s="263">
        <f>IF(U114="yes",+INDEX('Final Comp Values'!$BL:$BL,MATCH('Monthy Targets'!$B114,'Final Comp Values'!$C:$C,0)),0)</f>
        <v>5.49</v>
      </c>
    </row>
    <row r="115" spans="1:33" x14ac:dyDescent="0.25">
      <c r="A115" s="579">
        <f>+FY2019_ALL_Targets!A115</f>
        <v>4906</v>
      </c>
      <c r="B115" s="62">
        <f>+FY2019_ALL_Targets!B115</f>
        <v>455951</v>
      </c>
      <c r="C115" s="62">
        <f>+FY2019_ALL_Targets!C115</f>
        <v>1026563</v>
      </c>
      <c r="D115" s="62">
        <f>+FY2019_ALL_Targets!D115</f>
        <v>1063784924</v>
      </c>
      <c r="E115" s="62"/>
      <c r="F115" s="62" t="str">
        <f>+FY2019_ALL_Targets!E115</f>
        <v>MRSA Central</v>
      </c>
      <c r="G115" s="62" t="str">
        <f>FY2019_ALL_Targets!J115</f>
        <v>Regal Healthcare Residence</v>
      </c>
      <c r="H115" s="62" t="str">
        <f>FY2019_ALL_Targets!K115</f>
        <v>Coryell County Memorial Hospital Authority</v>
      </c>
      <c r="I115" s="62" t="str">
        <f>+FY2019_ALL_Targets!L115</f>
        <v>1000 Avenue J</v>
      </c>
      <c r="J115" s="14" t="str">
        <f>_xlfn.IFNA(+INDEX(Comp1!$E:$E,MATCH(B115,Comp1!$C:$C,0)),"No")</f>
        <v>Yes</v>
      </c>
      <c r="K115" s="14" t="str">
        <f>_xlfn.IFNA(+INDEX(Comp1!$F:$F,MATCH(B115,Comp1!$C:$C,0)),"No")</f>
        <v>Yes</v>
      </c>
      <c r="L115" s="14" t="str">
        <f>_xlfn.IFNA(+INDEX(Comp1!G:G,MATCH($B115,Comp1!$C:$C,0)),"No")</f>
        <v>Yes</v>
      </c>
      <c r="M115" s="14" t="str">
        <f>_xlfn.IFNA(+INDEX(Comp1!H:H,MATCH($B115,Comp1!$C:$C,0)),"No")</f>
        <v>Yes</v>
      </c>
      <c r="N115" s="14" t="str">
        <f>_xlfn.IFNA(+INDEX(Comp1!I:I,MATCH($B115,Comp1!$C:$C,0)),"No")</f>
        <v>Yes</v>
      </c>
      <c r="O115" s="14" t="str">
        <f>_xlfn.IFNA(+INDEX(Comp1!J:J,MATCH($B115,Comp1!$C:$C,0)),"No")</f>
        <v>Yes</v>
      </c>
      <c r="P115" s="14" t="str">
        <f>_xlfn.IFNA(+INDEX(Comp1!K:K,MATCH($B115,Comp1!$C:$C,0)),"No")</f>
        <v>Yes</v>
      </c>
      <c r="Q115" s="14" t="s">
        <v>36</v>
      </c>
      <c r="R115" s="14" t="s">
        <v>36</v>
      </c>
      <c r="S115" s="14" t="s">
        <v>36</v>
      </c>
      <c r="T115" s="14" t="s">
        <v>36</v>
      </c>
      <c r="U115" s="14">
        <v>0</v>
      </c>
      <c r="V115" s="263">
        <v>3.49</v>
      </c>
      <c r="W115" s="263">
        <v>3.49</v>
      </c>
      <c r="X115" s="263">
        <v>3.49</v>
      </c>
      <c r="Y115" s="263">
        <v>3.49</v>
      </c>
      <c r="Z115" s="263">
        <v>3.49</v>
      </c>
      <c r="AA115" s="263">
        <v>3.49</v>
      </c>
      <c r="AB115" s="263">
        <v>3.51</v>
      </c>
      <c r="AC115" s="263">
        <f>IF(Q115="yes",+INDEX('Final Comp Values'!$BH:$BH,MATCH('Monthy Targets'!$B115,'Final Comp Values'!$C:$C,0)),0)</f>
        <v>0</v>
      </c>
      <c r="AD115" s="263">
        <f>IF(R115="yes",+INDEX('Final Comp Values'!$BH:$BH,MATCH('Monthy Targets'!$B115,'Final Comp Values'!$C:$C,0)),0)</f>
        <v>0</v>
      </c>
      <c r="AE115" s="263">
        <f>IF(S115="yes",+INDEX('Final Comp Values'!$BL:$BL,MATCH('Monthy Targets'!$B115,'Final Comp Values'!$C:$C,0)),0)</f>
        <v>0</v>
      </c>
      <c r="AF115" s="263">
        <f>IF(T115="yes",+INDEX('Final Comp Values'!$BL:$BL,MATCH('Monthy Targets'!$B115,'Final Comp Values'!$C:$C,0)),0)</f>
        <v>0</v>
      </c>
      <c r="AG115" s="263">
        <f>IF(U115="yes",+INDEX('Final Comp Values'!$BL:$BL,MATCH('Monthy Targets'!$B115,'Final Comp Values'!$C:$C,0)),0)</f>
        <v>0</v>
      </c>
    </row>
    <row r="116" spans="1:33" x14ac:dyDescent="0.25">
      <c r="A116" s="579">
        <f>+FY2019_ALL_Targets!A116</f>
        <v>4910</v>
      </c>
      <c r="B116" s="62">
        <f>+FY2019_ALL_Targets!B116</f>
        <v>455954</v>
      </c>
      <c r="C116" s="62">
        <f>+FY2019_ALL_Targets!C116</f>
        <v>1026416</v>
      </c>
      <c r="D116" s="62">
        <f>+FY2019_ALL_Targets!D116</f>
        <v>1457304891</v>
      </c>
      <c r="E116" s="62"/>
      <c r="F116" s="62" t="str">
        <f>+FY2019_ALL_Targets!E116</f>
        <v>MRSA Central</v>
      </c>
      <c r="G116" s="62" t="str">
        <f>FY2019_ALL_Targets!J116</f>
        <v>Hamilton Healthcare Center</v>
      </c>
      <c r="H116" s="62" t="str">
        <f>FY2019_ALL_Targets!K116</f>
        <v>Hamilton County Hospital District</v>
      </c>
      <c r="I116" s="62" t="str">
        <f>+FY2019_ALL_Targets!L116</f>
        <v>910 E. Pierson St.</v>
      </c>
      <c r="J116" s="14" t="str">
        <f>_xlfn.IFNA(+INDEX(Comp1!$E:$E,MATCH(B116,Comp1!$C:$C,0)),"No")</f>
        <v>Yes</v>
      </c>
      <c r="K116" s="14" t="str">
        <f>_xlfn.IFNA(+INDEX(Comp1!$F:$F,MATCH(B116,Comp1!$C:$C,0)),"No")</f>
        <v>Yes</v>
      </c>
      <c r="L116" s="14" t="str">
        <f>_xlfn.IFNA(+INDEX(Comp1!G:G,MATCH($B116,Comp1!$C:$C,0)),"No")</f>
        <v>Yes</v>
      </c>
      <c r="M116" s="14" t="str">
        <f>_xlfn.IFNA(+INDEX(Comp1!H:H,MATCH($B116,Comp1!$C:$C,0)),"No")</f>
        <v>Yes</v>
      </c>
      <c r="N116" s="14" t="str">
        <f>_xlfn.IFNA(+INDEX(Comp1!I:I,MATCH($B116,Comp1!$C:$C,0)),"No")</f>
        <v>Yes</v>
      </c>
      <c r="O116" s="14" t="str">
        <f>_xlfn.IFNA(+INDEX(Comp1!J:J,MATCH($B116,Comp1!$C:$C,0)),"No")</f>
        <v>Yes</v>
      </c>
      <c r="P116" s="14" t="str">
        <f>_xlfn.IFNA(+INDEX(Comp1!K:K,MATCH($B116,Comp1!$C:$C,0)),"No")</f>
        <v>Yes</v>
      </c>
      <c r="Q116" s="14" t="str">
        <f>_xlfn.IFNA(+INDEX(Comp1!L:L,MATCH($B116,Comp1!$C:$C,0)),"No")</f>
        <v>Yes</v>
      </c>
      <c r="R116" s="14" t="str">
        <f>_xlfn.IFNA(+INDEX(Comp1!M:M,MATCH($B116,Comp1!$C:$C,0)),"No")</f>
        <v>Yes</v>
      </c>
      <c r="S116" s="14" t="str">
        <f>_xlfn.IFNA(+INDEX(Comp1!N:N,MATCH($B116,Comp1!$C:$C,0)),"No")</f>
        <v>Yes</v>
      </c>
      <c r="T116" s="14" t="str">
        <f>_xlfn.IFNA(+INDEX(Comp1!O:O,MATCH($B116,Comp1!$C:$C,0)),"No")</f>
        <v>Yes</v>
      </c>
      <c r="U116" s="14" t="s">
        <v>35</v>
      </c>
      <c r="V116" s="263">
        <v>2.68</v>
      </c>
      <c r="W116" s="263">
        <v>2.68</v>
      </c>
      <c r="X116" s="263">
        <v>2.68</v>
      </c>
      <c r="Y116" s="263">
        <v>2.68</v>
      </c>
      <c r="Z116" s="263">
        <v>2.68</v>
      </c>
      <c r="AA116" s="263">
        <v>2.68</v>
      </c>
      <c r="AB116" s="263">
        <v>2.69</v>
      </c>
      <c r="AC116" s="263">
        <f>IF(Q116="yes",+INDEX('Final Comp Values'!$BH:$BH,MATCH('Monthy Targets'!$B116,'Final Comp Values'!$C:$C,0)),0)</f>
        <v>2.68</v>
      </c>
      <c r="AD116" s="263">
        <f>IF(R116="yes",+INDEX('Final Comp Values'!$BH:$BH,MATCH('Monthy Targets'!$B116,'Final Comp Values'!$C:$C,0)),0)</f>
        <v>2.68</v>
      </c>
      <c r="AE116" s="263">
        <f>IF(S116="yes",+INDEX('Final Comp Values'!$BL:$BL,MATCH('Monthy Targets'!$B116,'Final Comp Values'!$C:$C,0)),0)</f>
        <v>2.68</v>
      </c>
      <c r="AF116" s="263">
        <f>IF(T116="yes",+INDEX('Final Comp Values'!$BL:$BL,MATCH('Monthy Targets'!$B116,'Final Comp Values'!$C:$C,0)),0)</f>
        <v>2.68</v>
      </c>
      <c r="AG116" s="263">
        <f>IF(U116="yes",+INDEX('Final Comp Values'!$BL:$BL,MATCH('Monthy Targets'!$B116,'Final Comp Values'!$C:$C,0)),0)</f>
        <v>2.68</v>
      </c>
    </row>
    <row r="117" spans="1:33" x14ac:dyDescent="0.25">
      <c r="A117" s="579">
        <f>+FY2019_ALL_Targets!A117</f>
        <v>4955</v>
      </c>
      <c r="B117" s="62">
        <f>+FY2019_ALL_Targets!B117</f>
        <v>455957</v>
      </c>
      <c r="C117" s="62">
        <f>+FY2019_ALL_Targets!C117</f>
        <v>1026274</v>
      </c>
      <c r="D117" s="62">
        <f>+FY2019_ALL_Targets!D117</f>
        <v>1568861888</v>
      </c>
      <c r="E117" s="62"/>
      <c r="F117" s="62" t="str">
        <f>+FY2019_ALL_Targets!E117</f>
        <v>Tarrant</v>
      </c>
      <c r="G117" s="62" t="str">
        <f>FY2019_ALL_Targets!J117</f>
        <v>Santa Fe Health &amp; Rehabilitation Center</v>
      </c>
      <c r="H117" s="62" t="str">
        <f>FY2019_ALL_Targets!K117</f>
        <v>Palo Pinto County Hospital District</v>
      </c>
      <c r="I117" s="62" t="str">
        <f>+FY2019_ALL_Targets!L117</f>
        <v>1205 Santa Fe Health &amp; Rehabilitation Center</v>
      </c>
      <c r="J117" s="14" t="str">
        <f>_xlfn.IFNA(+INDEX(Comp1!$E:$E,MATCH(B117,Comp1!$C:$C,0)),"No")</f>
        <v>Yes</v>
      </c>
      <c r="K117" s="14" t="str">
        <f>_xlfn.IFNA(+INDEX(Comp1!$F:$F,MATCH(B117,Comp1!$C:$C,0)),"No")</f>
        <v>Yes</v>
      </c>
      <c r="L117" s="14" t="str">
        <f>_xlfn.IFNA(+INDEX(Comp1!G:G,MATCH($B117,Comp1!$C:$C,0)),"No")</f>
        <v>Yes</v>
      </c>
      <c r="M117" s="14" t="str">
        <f>_xlfn.IFNA(+INDEX(Comp1!H:H,MATCH($B117,Comp1!$C:$C,0)),"No")</f>
        <v>Yes</v>
      </c>
      <c r="N117" s="14" t="str">
        <f>_xlfn.IFNA(+INDEX(Comp1!I:I,MATCH($B117,Comp1!$C:$C,0)),"No")</f>
        <v>Yes</v>
      </c>
      <c r="O117" s="14" t="str">
        <f>_xlfn.IFNA(+INDEX(Comp1!J:J,MATCH($B117,Comp1!$C:$C,0)),"No")</f>
        <v>Yes</v>
      </c>
      <c r="P117" s="14" t="str">
        <f>_xlfn.IFNA(+INDEX(Comp1!K:K,MATCH($B117,Comp1!$C:$C,0)),"No")</f>
        <v>Yes</v>
      </c>
      <c r="Q117" s="14" t="str">
        <f>_xlfn.IFNA(+INDEX(Comp1!L:L,MATCH($B117,Comp1!$C:$C,0)),"No")</f>
        <v>Yes</v>
      </c>
      <c r="R117" s="14" t="str">
        <f>_xlfn.IFNA(+INDEX(Comp1!M:M,MATCH($B117,Comp1!$C:$C,0)),"No")</f>
        <v>Yes</v>
      </c>
      <c r="S117" s="14" t="str">
        <f>_xlfn.IFNA(+INDEX(Comp1!N:N,MATCH($B117,Comp1!$C:$C,0)),"No")</f>
        <v>Yes</v>
      </c>
      <c r="T117" s="14" t="str">
        <f>_xlfn.IFNA(+INDEX(Comp1!O:O,MATCH($B117,Comp1!$C:$C,0)),"No")</f>
        <v>Yes</v>
      </c>
      <c r="U117" s="14" t="s">
        <v>35</v>
      </c>
      <c r="V117" s="263">
        <v>7.28</v>
      </c>
      <c r="W117" s="263">
        <v>7.28</v>
      </c>
      <c r="X117" s="263">
        <v>7.28</v>
      </c>
      <c r="Y117" s="263">
        <v>7.28</v>
      </c>
      <c r="Z117" s="263">
        <v>7.28</v>
      </c>
      <c r="AA117" s="263">
        <v>7.28</v>
      </c>
      <c r="AB117" s="263">
        <v>7.07</v>
      </c>
      <c r="AC117" s="263">
        <f>IF(Q117="yes",+INDEX('Final Comp Values'!$BH:$BH,MATCH('Monthy Targets'!$B117,'Final Comp Values'!$C:$C,0)),0)</f>
        <v>7.04</v>
      </c>
      <c r="AD117" s="263">
        <f>IF(R117="yes",+INDEX('Final Comp Values'!$BH:$BH,MATCH('Monthy Targets'!$B117,'Final Comp Values'!$C:$C,0)),0)</f>
        <v>7.04</v>
      </c>
      <c r="AE117" s="263">
        <f>IF(S117="yes",+INDEX('Final Comp Values'!$BL:$BL,MATCH('Monthy Targets'!$B117,'Final Comp Values'!$C:$C,0)),0)</f>
        <v>7.04</v>
      </c>
      <c r="AF117" s="263">
        <f>IF(T117="yes",+INDEX('Final Comp Values'!$BL:$BL,MATCH('Monthy Targets'!$B117,'Final Comp Values'!$C:$C,0)),0)</f>
        <v>7.04</v>
      </c>
      <c r="AG117" s="263">
        <f>IF(U117="yes",+INDEX('Final Comp Values'!$BL:$BL,MATCH('Monthy Targets'!$B117,'Final Comp Values'!$C:$C,0)),0)</f>
        <v>7.04</v>
      </c>
    </row>
    <row r="118" spans="1:33" x14ac:dyDescent="0.25">
      <c r="A118" s="579">
        <f>+FY2019_ALL_Targets!A118</f>
        <v>4735</v>
      </c>
      <c r="B118" s="62">
        <f>+FY2019_ALL_Targets!B118</f>
        <v>455961</v>
      </c>
      <c r="C118" s="62">
        <f>+FY2019_ALL_Targets!C118</f>
        <v>1026239</v>
      </c>
      <c r="D118" s="62">
        <f>+FY2019_ALL_Targets!D118</f>
        <v>1114326436</v>
      </c>
      <c r="E118" s="62"/>
      <c r="F118" s="62" t="str">
        <f>+FY2019_ALL_Targets!E118</f>
        <v>MRSA West</v>
      </c>
      <c r="G118" s="62" t="str">
        <f>FY2019_ALL_Targets!J118</f>
        <v>Palo Pinto Nursing Center</v>
      </c>
      <c r="H118" s="62" t="str">
        <f>FY2019_ALL_Targets!K118</f>
        <v>Palo Pinto County Hospital District</v>
      </c>
      <c r="I118" s="62" t="str">
        <f>+FY2019_ALL_Targets!L118</f>
        <v>200 SW 25th Ave</v>
      </c>
      <c r="J118" s="14" t="str">
        <f>_xlfn.IFNA(+INDEX(Comp1!$E:$E,MATCH(B118,Comp1!$C:$C,0)),"No")</f>
        <v>Yes</v>
      </c>
      <c r="K118" s="14" t="str">
        <f>_xlfn.IFNA(+INDEX(Comp1!$F:$F,MATCH(B118,Comp1!$C:$C,0)),"No")</f>
        <v>Yes</v>
      </c>
      <c r="L118" s="14" t="str">
        <f>_xlfn.IFNA(+INDEX(Comp1!G:G,MATCH($B118,Comp1!$C:$C,0)),"No")</f>
        <v>Yes</v>
      </c>
      <c r="M118" s="14" t="str">
        <f>_xlfn.IFNA(+INDEX(Comp1!H:H,MATCH($B118,Comp1!$C:$C,0)),"No")</f>
        <v>Yes</v>
      </c>
      <c r="N118" s="14" t="str">
        <f>_xlfn.IFNA(+INDEX(Comp1!I:I,MATCH($B118,Comp1!$C:$C,0)),"No")</f>
        <v>Yes</v>
      </c>
      <c r="O118" s="14" t="str">
        <f>_xlfn.IFNA(+INDEX(Comp1!J:J,MATCH($B118,Comp1!$C:$C,0)),"No")</f>
        <v>Yes</v>
      </c>
      <c r="P118" s="14" t="str">
        <f>_xlfn.IFNA(+INDEX(Comp1!K:K,MATCH($B118,Comp1!$C:$C,0)),"No")</f>
        <v>Yes</v>
      </c>
      <c r="Q118" s="14" t="str">
        <f>_xlfn.IFNA(+INDEX(Comp1!L:L,MATCH($B118,Comp1!$C:$C,0)),"No")</f>
        <v>Yes</v>
      </c>
      <c r="R118" s="14" t="str">
        <f>_xlfn.IFNA(+INDEX(Comp1!M:M,MATCH($B118,Comp1!$C:$C,0)),"No")</f>
        <v>Yes</v>
      </c>
      <c r="S118" s="14" t="str">
        <f>_xlfn.IFNA(+INDEX(Comp1!N:N,MATCH($B118,Comp1!$C:$C,0)),"No")</f>
        <v>Yes</v>
      </c>
      <c r="T118" s="14" t="str">
        <f>_xlfn.IFNA(+INDEX(Comp1!O:O,MATCH($B118,Comp1!$C:$C,0)),"No")</f>
        <v>Yes</v>
      </c>
      <c r="U118" s="14" t="s">
        <v>35</v>
      </c>
      <c r="V118" s="263">
        <v>7.48</v>
      </c>
      <c r="W118" s="263">
        <v>7.48</v>
      </c>
      <c r="X118" s="263">
        <v>7.48</v>
      </c>
      <c r="Y118" s="263">
        <v>7.48</v>
      </c>
      <c r="Z118" s="263">
        <v>7.48</v>
      </c>
      <c r="AA118" s="263">
        <v>7.48</v>
      </c>
      <c r="AB118" s="263">
        <v>7.32</v>
      </c>
      <c r="AC118" s="263">
        <f>IF(Q118="yes",+INDEX('Final Comp Values'!$BH:$BH,MATCH('Monthy Targets'!$B118,'Final Comp Values'!$C:$C,0)),0)</f>
        <v>7.3</v>
      </c>
      <c r="AD118" s="263">
        <f>IF(R118="yes",+INDEX('Final Comp Values'!$BH:$BH,MATCH('Monthy Targets'!$B118,'Final Comp Values'!$C:$C,0)),0)</f>
        <v>7.3</v>
      </c>
      <c r="AE118" s="263">
        <f>IF(S118="yes",+INDEX('Final Comp Values'!$BL:$BL,MATCH('Monthy Targets'!$B118,'Final Comp Values'!$C:$C,0)),0)</f>
        <v>7.3</v>
      </c>
      <c r="AF118" s="263">
        <f>IF(T118="yes",+INDEX('Final Comp Values'!$BL:$BL,MATCH('Monthy Targets'!$B118,'Final Comp Values'!$C:$C,0)),0)</f>
        <v>7.3</v>
      </c>
      <c r="AG118" s="263">
        <f>IF(U118="yes",+INDEX('Final Comp Values'!$BL:$BL,MATCH('Monthy Targets'!$B118,'Final Comp Values'!$C:$C,0)),0)</f>
        <v>7.3</v>
      </c>
    </row>
    <row r="119" spans="1:33" x14ac:dyDescent="0.25">
      <c r="A119" s="579">
        <f>+FY2019_ALL_Targets!A119</f>
        <v>4653</v>
      </c>
      <c r="B119" s="62">
        <f>+FY2019_ALL_Targets!B119</f>
        <v>455962</v>
      </c>
      <c r="C119" s="62">
        <f>+FY2019_ALL_Targets!C119</f>
        <v>1028682</v>
      </c>
      <c r="D119" s="62">
        <f>+FY2019_ALL_Targets!D119</f>
        <v>1427004225</v>
      </c>
      <c r="E119" s="62"/>
      <c r="F119" s="62" t="str">
        <f>+FY2019_ALL_Targets!E119</f>
        <v>Dallas</v>
      </c>
      <c r="G119" s="62" t="str">
        <f>FY2019_ALL_Targets!J119</f>
        <v>Kaufman Healthcare Center</v>
      </c>
      <c r="H119" s="62" t="str">
        <f>FY2019_ALL_Targets!K119</f>
        <v>Hamilton County Hospital District</v>
      </c>
      <c r="I119" s="62" t="str">
        <f>+FY2019_ALL_Targets!L119</f>
        <v>3001 S. Houston</v>
      </c>
      <c r="J119" s="14" t="str">
        <f>_xlfn.IFNA(+INDEX(Comp1!$E:$E,MATCH(B119,Comp1!$C:$C,0)),"No")</f>
        <v>Yes</v>
      </c>
      <c r="K119" s="14" t="str">
        <f>_xlfn.IFNA(+INDEX(Comp1!$F:$F,MATCH(B119,Comp1!$C:$C,0)),"No")</f>
        <v>Yes</v>
      </c>
      <c r="L119" s="14" t="str">
        <f>_xlfn.IFNA(+INDEX(Comp1!G:G,MATCH($B119,Comp1!$C:$C,0)),"No")</f>
        <v>Yes</v>
      </c>
      <c r="M119" s="14" t="str">
        <f>_xlfn.IFNA(+INDEX(Comp1!H:H,MATCH($B119,Comp1!$C:$C,0)),"No")</f>
        <v>Yes</v>
      </c>
      <c r="N119" s="14" t="str">
        <f>_xlfn.IFNA(+INDEX(Comp1!I:I,MATCH($B119,Comp1!$C:$C,0)),"No")</f>
        <v>Yes</v>
      </c>
      <c r="O119" s="14" t="str">
        <f>_xlfn.IFNA(+INDEX(Comp1!J:J,MATCH($B119,Comp1!$C:$C,0)),"No")</f>
        <v>Yes</v>
      </c>
      <c r="P119" s="14" t="str">
        <f>_xlfn.IFNA(+INDEX(Comp1!K:K,MATCH($B119,Comp1!$C:$C,0)),"No")</f>
        <v>Yes</v>
      </c>
      <c r="Q119" s="14" t="str">
        <f>_xlfn.IFNA(+INDEX(Comp1!L:L,MATCH($B119,Comp1!$C:$C,0)),"No")</f>
        <v>Yes</v>
      </c>
      <c r="R119" s="14" t="str">
        <f>_xlfn.IFNA(+INDEX(Comp1!M:M,MATCH($B119,Comp1!$C:$C,0)),"No")</f>
        <v>Yes</v>
      </c>
      <c r="S119" s="14" t="str">
        <f>_xlfn.IFNA(+INDEX(Comp1!N:N,MATCH($B119,Comp1!$C:$C,0)),"No")</f>
        <v>Yes</v>
      </c>
      <c r="T119" s="14" t="str">
        <f>_xlfn.IFNA(+INDEX(Comp1!O:O,MATCH($B119,Comp1!$C:$C,0)),"No")</f>
        <v>Yes</v>
      </c>
      <c r="U119" s="14" t="s">
        <v>35</v>
      </c>
      <c r="V119" s="263">
        <v>2.52</v>
      </c>
      <c r="W119" s="263">
        <v>2.52</v>
      </c>
      <c r="X119" s="263">
        <v>2.52</v>
      </c>
      <c r="Y119" s="263">
        <v>2.52</v>
      </c>
      <c r="Z119" s="263">
        <v>2.52</v>
      </c>
      <c r="AA119" s="263">
        <v>2.52</v>
      </c>
      <c r="AB119" s="263">
        <v>2.44</v>
      </c>
      <c r="AC119" s="263">
        <f>IF(Q119="yes",+INDEX('Final Comp Values'!$BH:$BH,MATCH('Monthy Targets'!$B119,'Final Comp Values'!$C:$C,0)),0)</f>
        <v>2.44</v>
      </c>
      <c r="AD119" s="263">
        <f>IF(R119="yes",+INDEX('Final Comp Values'!$BH:$BH,MATCH('Monthy Targets'!$B119,'Final Comp Values'!$C:$C,0)),0)</f>
        <v>2.44</v>
      </c>
      <c r="AE119" s="263">
        <f>IF(S119="yes",+INDEX('Final Comp Values'!$BL:$BL,MATCH('Monthy Targets'!$B119,'Final Comp Values'!$C:$C,0)),0)</f>
        <v>2.44</v>
      </c>
      <c r="AF119" s="263">
        <f>IF(T119="yes",+INDEX('Final Comp Values'!$BL:$BL,MATCH('Monthy Targets'!$B119,'Final Comp Values'!$C:$C,0)),0)</f>
        <v>2.44</v>
      </c>
      <c r="AG119" s="263">
        <f>IF(U119="yes",+INDEX('Final Comp Values'!$BL:$BL,MATCH('Monthy Targets'!$B119,'Final Comp Values'!$C:$C,0)),0)</f>
        <v>2.44</v>
      </c>
    </row>
    <row r="120" spans="1:33" x14ac:dyDescent="0.25">
      <c r="A120" s="579">
        <f>+FY2019_ALL_Targets!A120</f>
        <v>5170</v>
      </c>
      <c r="B120" s="62">
        <f>+FY2019_ALL_Targets!B120</f>
        <v>455965</v>
      </c>
      <c r="C120" s="62">
        <f>+FY2019_ALL_Targets!C120</f>
        <v>1028620</v>
      </c>
      <c r="D120" s="62">
        <f>+FY2019_ALL_Targets!D120</f>
        <v>1396732939</v>
      </c>
      <c r="E120" s="62"/>
      <c r="F120" s="62" t="str">
        <f>+FY2019_ALL_Targets!E120</f>
        <v>MRSA West</v>
      </c>
      <c r="G120" s="62" t="str">
        <f>FY2019_ALL_Targets!J120</f>
        <v>Texhoma Christian Care Center Inc.</v>
      </c>
      <c r="H120" s="62" t="str">
        <f>FY2019_ALL_Targets!K120</f>
        <v>Olney-Hamilton Hospital District</v>
      </c>
      <c r="I120" s="62" t="str">
        <f>+FY2019_ALL_Targets!L120</f>
        <v>300 Loop 11</v>
      </c>
      <c r="J120" s="14" t="str">
        <f>_xlfn.IFNA(+INDEX(Comp1!$E:$E,MATCH(B120,Comp1!$C:$C,0)),"No")</f>
        <v>Yes</v>
      </c>
      <c r="K120" s="14" t="str">
        <f>_xlfn.IFNA(+INDEX(Comp1!$F:$F,MATCH(B120,Comp1!$C:$C,0)),"No")</f>
        <v>Yes</v>
      </c>
      <c r="L120" s="14" t="str">
        <f>_xlfn.IFNA(+INDEX(Comp1!G:G,MATCH($B120,Comp1!$C:$C,0)),"No")</f>
        <v>Yes</v>
      </c>
      <c r="M120" s="14" t="str">
        <f>_xlfn.IFNA(+INDEX(Comp1!H:H,MATCH($B120,Comp1!$C:$C,0)),"No")</f>
        <v>Yes</v>
      </c>
      <c r="N120" s="14" t="str">
        <f>_xlfn.IFNA(+INDEX(Comp1!I:I,MATCH($B120,Comp1!$C:$C,0)),"No")</f>
        <v>Yes</v>
      </c>
      <c r="O120" s="14" t="str">
        <f>_xlfn.IFNA(+INDEX(Comp1!J:J,MATCH($B120,Comp1!$C:$C,0)),"No")</f>
        <v>Yes</v>
      </c>
      <c r="P120" s="14" t="str">
        <f>_xlfn.IFNA(+INDEX(Comp1!K:K,MATCH($B120,Comp1!$C:$C,0)),"No")</f>
        <v>Yes</v>
      </c>
      <c r="Q120" s="14" t="str">
        <f>_xlfn.IFNA(+INDEX(Comp1!L:L,MATCH($B120,Comp1!$C:$C,0)),"No")</f>
        <v>Yes</v>
      </c>
      <c r="R120" s="14" t="str">
        <f>_xlfn.IFNA(+INDEX(Comp1!M:M,MATCH($B120,Comp1!$C:$C,0)),"No")</f>
        <v>Yes</v>
      </c>
      <c r="S120" s="14" t="str">
        <f>_xlfn.IFNA(+INDEX(Comp1!N:N,MATCH($B120,Comp1!$C:$C,0)),"No")</f>
        <v>Yes</v>
      </c>
      <c r="T120" s="14" t="str">
        <f>_xlfn.IFNA(+INDEX(Comp1!O:O,MATCH($B120,Comp1!$C:$C,0)),"No")</f>
        <v>Yes</v>
      </c>
      <c r="U120" s="14" t="s">
        <v>35</v>
      </c>
      <c r="V120" s="263">
        <v>19.82</v>
      </c>
      <c r="W120" s="263">
        <v>19.82</v>
      </c>
      <c r="X120" s="263">
        <v>19.82</v>
      </c>
      <c r="Y120" s="263">
        <v>19.82</v>
      </c>
      <c r="Z120" s="263">
        <v>19.82</v>
      </c>
      <c r="AA120" s="263">
        <v>19.82</v>
      </c>
      <c r="AB120" s="263">
        <v>19.399999999999999</v>
      </c>
      <c r="AC120" s="263">
        <f>IF(Q120="yes",+INDEX('Final Comp Values'!$BH:$BH,MATCH('Monthy Targets'!$B120,'Final Comp Values'!$C:$C,0)),0)</f>
        <v>19.329999999999998</v>
      </c>
      <c r="AD120" s="263">
        <f>IF(R120="yes",+INDEX('Final Comp Values'!$BH:$BH,MATCH('Monthy Targets'!$B120,'Final Comp Values'!$C:$C,0)),0)</f>
        <v>19.329999999999998</v>
      </c>
      <c r="AE120" s="263">
        <f>IF(S120="yes",+INDEX('Final Comp Values'!$BL:$BL,MATCH('Monthy Targets'!$B120,'Final Comp Values'!$C:$C,0)),0)</f>
        <v>19.329999999999998</v>
      </c>
      <c r="AF120" s="263">
        <f>IF(T120="yes",+INDEX('Final Comp Values'!$BL:$BL,MATCH('Monthy Targets'!$B120,'Final Comp Values'!$C:$C,0)),0)</f>
        <v>19.329999999999998</v>
      </c>
      <c r="AG120" s="263">
        <f>IF(U120="yes",+INDEX('Final Comp Values'!$BL:$BL,MATCH('Monthy Targets'!$B120,'Final Comp Values'!$C:$C,0)),0)</f>
        <v>19.329999999999998</v>
      </c>
    </row>
    <row r="121" spans="1:33" x14ac:dyDescent="0.25">
      <c r="A121" s="579">
        <f>+FY2019_ALL_Targets!A121</f>
        <v>5241</v>
      </c>
      <c r="B121" s="62">
        <f>+FY2019_ALL_Targets!B121</f>
        <v>455968</v>
      </c>
      <c r="C121" s="62">
        <f>+FY2019_ALL_Targets!C121</f>
        <v>1026574</v>
      </c>
      <c r="D121" s="62">
        <f>+FY2019_ALL_Targets!D121</f>
        <v>1659535441</v>
      </c>
      <c r="E121" s="62"/>
      <c r="F121" s="62" t="str">
        <f>+FY2019_ALL_Targets!E121</f>
        <v>MRSA West</v>
      </c>
      <c r="G121" s="62" t="str">
        <f>FY2019_ALL_Targets!J121</f>
        <v>Graham Oaks Care Center</v>
      </c>
      <c r="H121" s="62" t="str">
        <f>FY2019_ALL_Targets!K121</f>
        <v>County of Throckmorton</v>
      </c>
      <c r="I121" s="62" t="str">
        <f>+FY2019_ALL_Targets!L121</f>
        <v xml:space="preserve">1325 First Street   </v>
      </c>
      <c r="J121" s="14" t="str">
        <f>_xlfn.IFNA(+INDEX(Comp1!$E:$E,MATCH(B121,Comp1!$C:$C,0)),"No")</f>
        <v>Yes</v>
      </c>
      <c r="K121" s="14" t="str">
        <f>_xlfn.IFNA(+INDEX(Comp1!$F:$F,MATCH(B121,Comp1!$C:$C,0)),"No")</f>
        <v>Yes</v>
      </c>
      <c r="L121" s="14" t="str">
        <f>_xlfn.IFNA(+INDEX(Comp1!G:G,MATCH($B121,Comp1!$C:$C,0)),"No")</f>
        <v>Yes</v>
      </c>
      <c r="M121" s="14" t="str">
        <f>_xlfn.IFNA(+INDEX(Comp1!H:H,MATCH($B121,Comp1!$C:$C,0)),"No")</f>
        <v>Yes</v>
      </c>
      <c r="N121" s="14" t="str">
        <f>_xlfn.IFNA(+INDEX(Comp1!I:I,MATCH($B121,Comp1!$C:$C,0)),"No")</f>
        <v>Yes</v>
      </c>
      <c r="O121" s="14" t="str">
        <f>_xlfn.IFNA(+INDEX(Comp1!J:J,MATCH($B121,Comp1!$C:$C,0)),"No")</f>
        <v>Yes</v>
      </c>
      <c r="P121" s="14" t="str">
        <f>_xlfn.IFNA(+INDEX(Comp1!K:K,MATCH($B121,Comp1!$C:$C,0)),"No")</f>
        <v>Yes</v>
      </c>
      <c r="Q121" s="14" t="str">
        <f>_xlfn.IFNA(+INDEX(Comp1!L:L,MATCH($B121,Comp1!$C:$C,0)),"No")</f>
        <v>Yes</v>
      </c>
      <c r="R121" s="14" t="str">
        <f>_xlfn.IFNA(+INDEX(Comp1!M:M,MATCH($B121,Comp1!$C:$C,0)),"No")</f>
        <v>Yes</v>
      </c>
      <c r="S121" s="14" t="str">
        <f>_xlfn.IFNA(+INDEX(Comp1!N:N,MATCH($B121,Comp1!$C:$C,0)),"No")</f>
        <v>Yes</v>
      </c>
      <c r="T121" s="14" t="str">
        <f>_xlfn.IFNA(+INDEX(Comp1!O:O,MATCH($B121,Comp1!$C:$C,0)),"No")</f>
        <v>Yes</v>
      </c>
      <c r="U121" s="14" t="s">
        <v>35</v>
      </c>
      <c r="V121" s="263">
        <v>1.56</v>
      </c>
      <c r="W121" s="263">
        <v>1.56</v>
      </c>
      <c r="X121" s="263">
        <v>1.56</v>
      </c>
      <c r="Y121" s="263">
        <v>1.56</v>
      </c>
      <c r="Z121" s="263">
        <v>1.56</v>
      </c>
      <c r="AA121" s="263">
        <v>1.56</v>
      </c>
      <c r="AB121" s="263">
        <v>1.52</v>
      </c>
      <c r="AC121" s="263">
        <f>IF(Q121="yes",+INDEX('Final Comp Values'!$BH:$BH,MATCH('Monthy Targets'!$B121,'Final Comp Values'!$C:$C,0)),0)</f>
        <v>1.52</v>
      </c>
      <c r="AD121" s="263">
        <f>IF(R121="yes",+INDEX('Final Comp Values'!$BH:$BH,MATCH('Monthy Targets'!$B121,'Final Comp Values'!$C:$C,0)),0)</f>
        <v>1.52</v>
      </c>
      <c r="AE121" s="263">
        <f>IF(S121="yes",+INDEX('Final Comp Values'!$BL:$BL,MATCH('Monthy Targets'!$B121,'Final Comp Values'!$C:$C,0)),0)</f>
        <v>1.52</v>
      </c>
      <c r="AF121" s="263">
        <f>IF(T121="yes",+INDEX('Final Comp Values'!$BL:$BL,MATCH('Monthy Targets'!$B121,'Final Comp Values'!$C:$C,0)),0)</f>
        <v>1.52</v>
      </c>
      <c r="AG121" s="263">
        <f>IF(U121="yes",+INDEX('Final Comp Values'!$BL:$BL,MATCH('Monthy Targets'!$B121,'Final Comp Values'!$C:$C,0)),0)</f>
        <v>1.52</v>
      </c>
    </row>
    <row r="122" spans="1:33" x14ac:dyDescent="0.25">
      <c r="A122" s="579">
        <f>+FY2019_ALL_Targets!A122</f>
        <v>4863</v>
      </c>
      <c r="B122" s="62">
        <f>+FY2019_ALL_Targets!B122</f>
        <v>455970</v>
      </c>
      <c r="C122" s="62">
        <f>+FY2019_ALL_Targets!C122</f>
        <v>1015212</v>
      </c>
      <c r="D122" s="62">
        <f>+FY2019_ALL_Targets!D122</f>
        <v>1306043583</v>
      </c>
      <c r="E122" s="62"/>
      <c r="F122" s="62" t="str">
        <f>+FY2019_ALL_Targets!E122</f>
        <v>MRSA Northeast</v>
      </c>
      <c r="G122" s="62" t="str">
        <f>FY2019_ALL_Targets!J122</f>
        <v>River Valley Health &amp; Rehabilitation Center</v>
      </c>
      <c r="H122" s="62" t="str">
        <f>FY2019_ALL_Targets!K122</f>
        <v>Dallas County Hospital District</v>
      </c>
      <c r="I122" s="62" t="str">
        <f>+FY2019_ALL_Targets!L122</f>
        <v>1907 Refinery Road</v>
      </c>
      <c r="J122" s="14" t="str">
        <f>_xlfn.IFNA(+INDEX(Comp1!$E:$E,MATCH(B122,Comp1!$C:$C,0)),"No")</f>
        <v>Yes</v>
      </c>
      <c r="K122" s="14" t="str">
        <f>_xlfn.IFNA(+INDEX(Comp1!$F:$F,MATCH(B122,Comp1!$C:$C,0)),"No")</f>
        <v>Yes</v>
      </c>
      <c r="L122" s="14" t="str">
        <f>_xlfn.IFNA(+INDEX(Comp1!G:G,MATCH($B122,Comp1!$C:$C,0)),"No")</f>
        <v>Yes</v>
      </c>
      <c r="M122" s="14" t="str">
        <f>_xlfn.IFNA(+INDEX(Comp1!H:H,MATCH($B122,Comp1!$C:$C,0)),"No")</f>
        <v>Yes</v>
      </c>
      <c r="N122" s="14" t="str">
        <f>_xlfn.IFNA(+INDEX(Comp1!I:I,MATCH($B122,Comp1!$C:$C,0)),"No")</f>
        <v>Yes</v>
      </c>
      <c r="O122" s="14" t="str">
        <f>_xlfn.IFNA(+INDEX(Comp1!J:J,MATCH($B122,Comp1!$C:$C,0)),"No")</f>
        <v>Yes</v>
      </c>
      <c r="P122" s="14" t="str">
        <f>_xlfn.IFNA(+INDEX(Comp1!K:K,MATCH($B122,Comp1!$C:$C,0)),"No")</f>
        <v>Yes</v>
      </c>
      <c r="Q122" s="14" t="str">
        <f>_xlfn.IFNA(+INDEX(Comp1!L:L,MATCH($B122,Comp1!$C:$C,0)),"No")</f>
        <v>Yes</v>
      </c>
      <c r="R122" s="14" t="str">
        <f>_xlfn.IFNA(+INDEX(Comp1!M:M,MATCH($B122,Comp1!$C:$C,0)),"No")</f>
        <v>Yes</v>
      </c>
      <c r="S122" s="14" t="str">
        <f>_xlfn.IFNA(+INDEX(Comp1!N:N,MATCH($B122,Comp1!$C:$C,0)),"No")</f>
        <v>Yes</v>
      </c>
      <c r="T122" s="14" t="str">
        <f>_xlfn.IFNA(+INDEX(Comp1!O:O,MATCH($B122,Comp1!$C:$C,0)),"No")</f>
        <v>Yes</v>
      </c>
      <c r="U122" s="14" t="s">
        <v>35</v>
      </c>
      <c r="V122" s="263">
        <v>3.84</v>
      </c>
      <c r="W122" s="263">
        <v>3.84</v>
      </c>
      <c r="X122" s="263">
        <v>3.84</v>
      </c>
      <c r="Y122" s="263">
        <v>3.84</v>
      </c>
      <c r="Z122" s="263">
        <v>3.84</v>
      </c>
      <c r="AA122" s="263">
        <v>3.84</v>
      </c>
      <c r="AB122" s="263">
        <v>3.97</v>
      </c>
      <c r="AC122" s="263">
        <f>IF(Q122="yes",+INDEX('Final Comp Values'!$BH:$BH,MATCH('Monthy Targets'!$B122,'Final Comp Values'!$C:$C,0)),0)</f>
        <v>3.96</v>
      </c>
      <c r="AD122" s="263">
        <f>IF(R122="yes",+INDEX('Final Comp Values'!$BH:$BH,MATCH('Monthy Targets'!$B122,'Final Comp Values'!$C:$C,0)),0)</f>
        <v>3.96</v>
      </c>
      <c r="AE122" s="263">
        <f>IF(S122="yes",+INDEX('Final Comp Values'!$BL:$BL,MATCH('Monthy Targets'!$B122,'Final Comp Values'!$C:$C,0)),0)</f>
        <v>3.96</v>
      </c>
      <c r="AF122" s="263">
        <f>IF(T122="yes",+INDEX('Final Comp Values'!$BL:$BL,MATCH('Monthy Targets'!$B122,'Final Comp Values'!$C:$C,0)),0)</f>
        <v>3.96</v>
      </c>
      <c r="AG122" s="263">
        <f>IF(U122="yes",+INDEX('Final Comp Values'!$BL:$BL,MATCH('Monthy Targets'!$B122,'Final Comp Values'!$C:$C,0)),0)</f>
        <v>3.96</v>
      </c>
    </row>
    <row r="123" spans="1:33" x14ac:dyDescent="0.25">
      <c r="A123" s="579">
        <f>+FY2019_ALL_Targets!A123</f>
        <v>5295</v>
      </c>
      <c r="B123" s="62">
        <f>+FY2019_ALL_Targets!B123</f>
        <v>455974</v>
      </c>
      <c r="C123" s="62">
        <f>+FY2019_ALL_Targets!C123</f>
        <v>1025975</v>
      </c>
      <c r="D123" s="62">
        <f>+FY2019_ALL_Targets!D123</f>
        <v>1518915099</v>
      </c>
      <c r="E123" s="62"/>
      <c r="F123" s="62" t="str">
        <f>+FY2019_ALL_Targets!E123</f>
        <v>Nueces</v>
      </c>
      <c r="G123" s="62" t="str">
        <f>FY2019_ALL_Targets!J123</f>
        <v>Oak Crest Nursing Center</v>
      </c>
      <c r="H123" s="62" t="str">
        <f>FY2019_ALL_Targets!K123</f>
        <v>Uvalde County Hospital Authority</v>
      </c>
      <c r="I123" s="62" t="str">
        <f>+FY2019_ALL_Targets!L123</f>
        <v>1902 FM 3036</v>
      </c>
      <c r="J123" s="14" t="str">
        <f>_xlfn.IFNA(+INDEX(Comp1!$E:$E,MATCH(B123,Comp1!$C:$C,0)),"No")</f>
        <v>Yes</v>
      </c>
      <c r="K123" s="14" t="str">
        <f>_xlfn.IFNA(+INDEX(Comp1!$F:$F,MATCH(B123,Comp1!$C:$C,0)),"No")</f>
        <v>Yes</v>
      </c>
      <c r="L123" s="14" t="str">
        <f>_xlfn.IFNA(+INDEX(Comp1!G:G,MATCH($B123,Comp1!$C:$C,0)),"No")</f>
        <v>Yes</v>
      </c>
      <c r="M123" s="14" t="str">
        <f>_xlfn.IFNA(+INDEX(Comp1!H:H,MATCH($B123,Comp1!$C:$C,0)),"No")</f>
        <v>Yes</v>
      </c>
      <c r="N123" s="14" t="str">
        <f>_xlfn.IFNA(+INDEX(Comp1!I:I,MATCH($B123,Comp1!$C:$C,0)),"No")</f>
        <v>Yes</v>
      </c>
      <c r="O123" s="14" t="str">
        <f>_xlfn.IFNA(+INDEX(Comp1!J:J,MATCH($B123,Comp1!$C:$C,0)),"No")</f>
        <v>Yes</v>
      </c>
      <c r="P123" s="14" t="str">
        <f>_xlfn.IFNA(+INDEX(Comp1!K:K,MATCH($B123,Comp1!$C:$C,0)),"No")</f>
        <v>Yes</v>
      </c>
      <c r="Q123" s="14" t="str">
        <f>_xlfn.IFNA(+INDEX(Comp1!L:L,MATCH($B123,Comp1!$C:$C,0)),"No")</f>
        <v>Yes</v>
      </c>
      <c r="R123" s="14" t="str">
        <f>_xlfn.IFNA(+INDEX(Comp1!M:M,MATCH($B123,Comp1!$C:$C,0)),"No")</f>
        <v>Yes</v>
      </c>
      <c r="S123" s="14" t="str">
        <f>_xlfn.IFNA(+INDEX(Comp1!N:N,MATCH($B123,Comp1!$C:$C,0)),"No")</f>
        <v>Yes</v>
      </c>
      <c r="T123" s="14" t="str">
        <f>_xlfn.IFNA(+INDEX(Comp1!O:O,MATCH($B123,Comp1!$C:$C,0)),"No")</f>
        <v>Yes</v>
      </c>
      <c r="U123" s="14" t="s">
        <v>35</v>
      </c>
      <c r="V123" s="263">
        <v>14.29</v>
      </c>
      <c r="W123" s="263">
        <v>14.29</v>
      </c>
      <c r="X123" s="263">
        <v>14.29</v>
      </c>
      <c r="Y123" s="263">
        <v>14.29</v>
      </c>
      <c r="Z123" s="263">
        <v>14.29</v>
      </c>
      <c r="AA123" s="263">
        <v>14.29</v>
      </c>
      <c r="AB123" s="263">
        <v>13.67</v>
      </c>
      <c r="AC123" s="263">
        <f>IF(Q123="yes",+INDEX('Final Comp Values'!$BH:$BH,MATCH('Monthy Targets'!$B123,'Final Comp Values'!$C:$C,0)),0)</f>
        <v>13.62</v>
      </c>
      <c r="AD123" s="263">
        <f>IF(R123="yes",+INDEX('Final Comp Values'!$BH:$BH,MATCH('Monthy Targets'!$B123,'Final Comp Values'!$C:$C,0)),0)</f>
        <v>13.62</v>
      </c>
      <c r="AE123" s="263">
        <f>IF(S123="yes",+INDEX('Final Comp Values'!$BL:$BL,MATCH('Monthy Targets'!$B123,'Final Comp Values'!$C:$C,0)),0)</f>
        <v>13.62</v>
      </c>
      <c r="AF123" s="263">
        <f>IF(T123="yes",+INDEX('Final Comp Values'!$BL:$BL,MATCH('Monthy Targets'!$B123,'Final Comp Values'!$C:$C,0)),0)</f>
        <v>13.62</v>
      </c>
      <c r="AG123" s="263">
        <f>IF(U123="yes",+INDEX('Final Comp Values'!$BL:$BL,MATCH('Monthy Targets'!$B123,'Final Comp Values'!$C:$C,0)),0)</f>
        <v>13.62</v>
      </c>
    </row>
    <row r="124" spans="1:33" x14ac:dyDescent="0.25">
      <c r="A124" s="579">
        <f>+FY2019_ALL_Targets!A124</f>
        <v>4555</v>
      </c>
      <c r="B124" s="62">
        <f>+FY2019_ALL_Targets!B124</f>
        <v>455986</v>
      </c>
      <c r="C124" s="62">
        <f>+FY2019_ALL_Targets!C124</f>
        <v>1017861</v>
      </c>
      <c r="D124" s="62">
        <f>+FY2019_ALL_Targets!D124</f>
        <v>1992031322</v>
      </c>
      <c r="E124" s="62"/>
      <c r="F124" s="62" t="str">
        <f>+FY2019_ALL_Targets!E124</f>
        <v>MRSA Northeast</v>
      </c>
      <c r="G124" s="62" t="str">
        <f>FY2019_ALL_Targets!J124</f>
        <v>Henderson Health &amp; Rehab Center</v>
      </c>
      <c r="H124" s="62" t="str">
        <f>FY2019_ALL_Targets!K124</f>
        <v>Henderson SNF LLC</v>
      </c>
      <c r="I124" s="62" t="str">
        <f>+FY2019_ALL_Targets!L124</f>
        <v>1010 W. Main Street</v>
      </c>
      <c r="J124" s="14" t="str">
        <f>_xlfn.IFNA(+INDEX(Comp1!$E:$E,MATCH(B124,Comp1!$C:$C,0)),"No")</f>
        <v>No</v>
      </c>
      <c r="K124" s="14" t="str">
        <f>_xlfn.IFNA(+INDEX(Comp1!$F:$F,MATCH(B124,Comp1!$C:$C,0)),"No")</f>
        <v>No</v>
      </c>
      <c r="L124" s="14" t="str">
        <f>_xlfn.IFNA(+INDEX(Comp1!G:G,MATCH($B124,Comp1!$C:$C,0)),"No")</f>
        <v>No</v>
      </c>
      <c r="M124" s="14" t="str">
        <f>_xlfn.IFNA(+INDEX(Comp1!H:H,MATCH($B124,Comp1!$C:$C,0)),"No")</f>
        <v>No</v>
      </c>
      <c r="N124" s="14" t="str">
        <f>_xlfn.IFNA(+INDEX(Comp1!I:I,MATCH($B124,Comp1!$C:$C,0)),"No")</f>
        <v>No</v>
      </c>
      <c r="O124" s="14" t="str">
        <f>_xlfn.IFNA(+INDEX(Comp1!J:J,MATCH($B124,Comp1!$C:$C,0)),"No")</f>
        <v>No</v>
      </c>
      <c r="P124" s="14" t="str">
        <f>_xlfn.IFNA(+INDEX(Comp1!K:K,MATCH($B124,Comp1!$C:$C,0)),"No")</f>
        <v>No</v>
      </c>
      <c r="Q124" s="14" t="str">
        <f>_xlfn.IFNA(+INDEX(Comp1!L:L,MATCH($B124,Comp1!$C:$C,0)),"No")</f>
        <v>No</v>
      </c>
      <c r="R124" s="14" t="str">
        <f>_xlfn.IFNA(+INDEX(Comp1!M:M,MATCH($B124,Comp1!$C:$C,0)),"No")</f>
        <v>No</v>
      </c>
      <c r="S124" s="14" t="str">
        <f>_xlfn.IFNA(+INDEX(Comp1!N:N,MATCH($B124,Comp1!$C:$C,0)),"No")</f>
        <v>No</v>
      </c>
      <c r="T124" s="14" t="str">
        <f>_xlfn.IFNA(+INDEX(Comp1!O:O,MATCH($B124,Comp1!$C:$C,0)),"No")</f>
        <v>No</v>
      </c>
      <c r="U124" s="14">
        <v>0</v>
      </c>
      <c r="V124" s="263">
        <v>0</v>
      </c>
      <c r="W124" s="263">
        <v>0</v>
      </c>
      <c r="X124" s="263">
        <v>0</v>
      </c>
      <c r="Y124" s="263">
        <v>0</v>
      </c>
      <c r="Z124" s="263">
        <v>0</v>
      </c>
      <c r="AA124" s="263">
        <v>0</v>
      </c>
      <c r="AB124" s="263">
        <v>0</v>
      </c>
      <c r="AC124" s="263">
        <f>IF(Q124="yes",+INDEX('Final Comp Values'!$BH:$BH,MATCH('Monthy Targets'!$B124,'Final Comp Values'!$C:$C,0)),0)</f>
        <v>0</v>
      </c>
      <c r="AD124" s="263">
        <f>IF(R124="yes",+INDEX('Final Comp Values'!$BH:$BH,MATCH('Monthy Targets'!$B124,'Final Comp Values'!$C:$C,0)),0)</f>
        <v>0</v>
      </c>
      <c r="AE124" s="263">
        <f>IF(S124="yes",+INDEX('Final Comp Values'!$BL:$BL,MATCH('Monthy Targets'!$B124,'Final Comp Values'!$C:$C,0)),0)</f>
        <v>0</v>
      </c>
      <c r="AF124" s="263">
        <f>IF(T124="yes",+INDEX('Final Comp Values'!$BL:$BL,MATCH('Monthy Targets'!$B124,'Final Comp Values'!$C:$C,0)),0)</f>
        <v>0</v>
      </c>
      <c r="AG124" s="263">
        <f>IF(U124="yes",+INDEX('Final Comp Values'!$BL:$BL,MATCH('Monthy Targets'!$B124,'Final Comp Values'!$C:$C,0)),0)</f>
        <v>0</v>
      </c>
    </row>
    <row r="125" spans="1:33" x14ac:dyDescent="0.25">
      <c r="A125" s="579">
        <f>+FY2019_ALL_Targets!A125</f>
        <v>5044</v>
      </c>
      <c r="B125" s="62">
        <f>+FY2019_ALL_Targets!B125</f>
        <v>455989</v>
      </c>
      <c r="C125" s="62">
        <f>+FY2019_ALL_Targets!C125</f>
        <v>1026067</v>
      </c>
      <c r="D125" s="62">
        <f>+FY2019_ALL_Targets!D125</f>
        <v>1780637132</v>
      </c>
      <c r="E125" s="62"/>
      <c r="F125" s="62" t="str">
        <f>+FY2019_ALL_Targets!E125</f>
        <v>Lubbock</v>
      </c>
      <c r="G125" s="62" t="str">
        <f>FY2019_ALL_Targets!J125</f>
        <v>Borger Healthcare Center</v>
      </c>
      <c r="H125" s="62" t="str">
        <f>FY2019_ALL_Targets!K125</f>
        <v>Stratford Hospital District</v>
      </c>
      <c r="I125" s="62" t="str">
        <f>+FY2019_ALL_Targets!L125</f>
        <v>1316 S. Florida</v>
      </c>
      <c r="J125" s="14" t="str">
        <f>_xlfn.IFNA(+INDEX(Comp1!$E:$E,MATCH(B125,Comp1!$C:$C,0)),"No")</f>
        <v>Yes</v>
      </c>
      <c r="K125" s="14" t="str">
        <f>_xlfn.IFNA(+INDEX(Comp1!$F:$F,MATCH(B125,Comp1!$C:$C,0)),"No")</f>
        <v>Yes</v>
      </c>
      <c r="L125" s="14" t="str">
        <f>_xlfn.IFNA(+INDEX(Comp1!G:G,MATCH($B125,Comp1!$C:$C,0)),"No")</f>
        <v>Yes</v>
      </c>
      <c r="M125" s="14" t="str">
        <f>_xlfn.IFNA(+INDEX(Comp1!H:H,MATCH($B125,Comp1!$C:$C,0)),"No")</f>
        <v>Yes</v>
      </c>
      <c r="N125" s="14" t="str">
        <f>_xlfn.IFNA(+INDEX(Comp1!I:I,MATCH($B125,Comp1!$C:$C,0)),"No")</f>
        <v>Yes</v>
      </c>
      <c r="O125" s="14" t="str">
        <f>_xlfn.IFNA(+INDEX(Comp1!J:J,MATCH($B125,Comp1!$C:$C,0)),"No")</f>
        <v>Yes</v>
      </c>
      <c r="P125" s="14" t="str">
        <f>_xlfn.IFNA(+INDEX(Comp1!K:K,MATCH($B125,Comp1!$C:$C,0)),"No")</f>
        <v>Yes</v>
      </c>
      <c r="Q125" s="14" t="str">
        <f>_xlfn.IFNA(+INDEX(Comp1!L:L,MATCH($B125,Comp1!$C:$C,0)),"No")</f>
        <v>Yes</v>
      </c>
      <c r="R125" s="14" t="str">
        <f>_xlfn.IFNA(+INDEX(Comp1!M:M,MATCH($B125,Comp1!$C:$C,0)),"No")</f>
        <v>Yes</v>
      </c>
      <c r="S125" s="14" t="str">
        <f>_xlfn.IFNA(+INDEX(Comp1!N:N,MATCH($B125,Comp1!$C:$C,0)),"No")</f>
        <v>Yes</v>
      </c>
      <c r="T125" s="14" t="str">
        <f>_xlfn.IFNA(+INDEX(Comp1!O:O,MATCH($B125,Comp1!$C:$C,0)),"No")</f>
        <v>Yes</v>
      </c>
      <c r="U125" s="14" t="s">
        <v>35</v>
      </c>
      <c r="V125" s="263">
        <v>9.99</v>
      </c>
      <c r="W125" s="263">
        <v>9.99</v>
      </c>
      <c r="X125" s="263">
        <v>9.99</v>
      </c>
      <c r="Y125" s="263">
        <v>9.99</v>
      </c>
      <c r="Z125" s="263">
        <v>9.99</v>
      </c>
      <c r="AA125" s="263">
        <v>9.99</v>
      </c>
      <c r="AB125" s="263">
        <v>10.130000000000001</v>
      </c>
      <c r="AC125" s="263">
        <f>IF(Q125="yes",+INDEX('Final Comp Values'!$BH:$BH,MATCH('Monthy Targets'!$B125,'Final Comp Values'!$C:$C,0)),0)</f>
        <v>10.1</v>
      </c>
      <c r="AD125" s="263">
        <f>IF(R125="yes",+INDEX('Final Comp Values'!$BH:$BH,MATCH('Monthy Targets'!$B125,'Final Comp Values'!$C:$C,0)),0)</f>
        <v>10.1</v>
      </c>
      <c r="AE125" s="263">
        <f>IF(S125="yes",+INDEX('Final Comp Values'!$BL:$BL,MATCH('Monthy Targets'!$B125,'Final Comp Values'!$C:$C,0)),0)</f>
        <v>10.1</v>
      </c>
      <c r="AF125" s="263">
        <f>IF(T125="yes",+INDEX('Final Comp Values'!$BL:$BL,MATCH('Monthy Targets'!$B125,'Final Comp Values'!$C:$C,0)),0)</f>
        <v>10.1</v>
      </c>
      <c r="AG125" s="263">
        <f>IF(U125="yes",+INDEX('Final Comp Values'!$BL:$BL,MATCH('Monthy Targets'!$B125,'Final Comp Values'!$C:$C,0)),0)</f>
        <v>10.1</v>
      </c>
    </row>
    <row r="126" spans="1:33" x14ac:dyDescent="0.25">
      <c r="A126" s="579">
        <f>+FY2019_ALL_Targets!A126</f>
        <v>5116</v>
      </c>
      <c r="B126" s="62">
        <f>+FY2019_ALL_Targets!B126</f>
        <v>455994</v>
      </c>
      <c r="C126" s="62">
        <f>+FY2019_ALL_Targets!C126</f>
        <v>1012071</v>
      </c>
      <c r="D126" s="62">
        <f>+FY2019_ALL_Targets!D126</f>
        <v>1942282918</v>
      </c>
      <c r="E126" s="62"/>
      <c r="F126" s="62" t="str">
        <f>+FY2019_ALL_Targets!E126</f>
        <v>Dallas</v>
      </c>
      <c r="G126" s="62" t="str">
        <f>FY2019_ALL_Targets!J126</f>
        <v>Desoto Nursing and Rehabilitation Center</v>
      </c>
      <c r="H126" s="62" t="str">
        <f>FY2019_ALL_Targets!K126</f>
        <v>Pinnacle Health Facilities of Texas IV, LP</v>
      </c>
      <c r="I126" s="62" t="str">
        <f>+FY2019_ALL_Targets!L126</f>
        <v>1101 N. Hampton Road</v>
      </c>
      <c r="J126" s="14" t="str">
        <f>_xlfn.IFNA(+INDEX(Comp1!$E:$E,MATCH(B126,Comp1!$C:$C,0)),"No")</f>
        <v>No</v>
      </c>
      <c r="K126" s="14" t="str">
        <f>_xlfn.IFNA(+INDEX(Comp1!$F:$F,MATCH(B126,Comp1!$C:$C,0)),"No")</f>
        <v>No</v>
      </c>
      <c r="L126" s="14" t="str">
        <f>_xlfn.IFNA(+INDEX(Comp1!G:G,MATCH($B126,Comp1!$C:$C,0)),"No")</f>
        <v>No</v>
      </c>
      <c r="M126" s="14" t="str">
        <f>_xlfn.IFNA(+INDEX(Comp1!H:H,MATCH($B126,Comp1!$C:$C,0)),"No")</f>
        <v>No</v>
      </c>
      <c r="N126" s="14" t="str">
        <f>_xlfn.IFNA(+INDEX(Comp1!I:I,MATCH($B126,Comp1!$C:$C,0)),"No")</f>
        <v>No</v>
      </c>
      <c r="O126" s="14" t="str">
        <f>_xlfn.IFNA(+INDEX(Comp1!J:J,MATCH($B126,Comp1!$C:$C,0)),"No")</f>
        <v>No</v>
      </c>
      <c r="P126" s="14" t="str">
        <f>_xlfn.IFNA(+INDEX(Comp1!K:K,MATCH($B126,Comp1!$C:$C,0)),"No")</f>
        <v>No</v>
      </c>
      <c r="Q126" s="14" t="str">
        <f>_xlfn.IFNA(+INDEX(Comp1!L:L,MATCH($B126,Comp1!$C:$C,0)),"No")</f>
        <v>No</v>
      </c>
      <c r="R126" s="14" t="str">
        <f>_xlfn.IFNA(+INDEX(Comp1!M:M,MATCH($B126,Comp1!$C:$C,0)),"No")</f>
        <v>No</v>
      </c>
      <c r="S126" s="14" t="str">
        <f>_xlfn.IFNA(+INDEX(Comp1!N:N,MATCH($B126,Comp1!$C:$C,0)),"No")</f>
        <v>No</v>
      </c>
      <c r="T126" s="14" t="str">
        <f>_xlfn.IFNA(+INDEX(Comp1!O:O,MATCH($B126,Comp1!$C:$C,0)),"No")</f>
        <v>No</v>
      </c>
      <c r="U126" s="14">
        <v>0</v>
      </c>
      <c r="V126" s="263">
        <v>0</v>
      </c>
      <c r="W126" s="263">
        <v>0</v>
      </c>
      <c r="X126" s="263">
        <v>0</v>
      </c>
      <c r="Y126" s="263">
        <v>0</v>
      </c>
      <c r="Z126" s="263">
        <v>0</v>
      </c>
      <c r="AA126" s="263">
        <v>0</v>
      </c>
      <c r="AB126" s="263">
        <v>0</v>
      </c>
      <c r="AC126" s="263">
        <f>IF(Q126="yes",+INDEX('Final Comp Values'!$BH:$BH,MATCH('Monthy Targets'!$B126,'Final Comp Values'!$C:$C,0)),0)</f>
        <v>0</v>
      </c>
      <c r="AD126" s="263">
        <f>IF(R126="yes",+INDEX('Final Comp Values'!$BH:$BH,MATCH('Monthy Targets'!$B126,'Final Comp Values'!$C:$C,0)),0)</f>
        <v>0</v>
      </c>
      <c r="AE126" s="263">
        <f>IF(S126="yes",+INDEX('Final Comp Values'!$BL:$BL,MATCH('Monthy Targets'!$B126,'Final Comp Values'!$C:$C,0)),0)</f>
        <v>0</v>
      </c>
      <c r="AF126" s="263">
        <f>IF(T126="yes",+INDEX('Final Comp Values'!$BL:$BL,MATCH('Monthy Targets'!$B126,'Final Comp Values'!$C:$C,0)),0)</f>
        <v>0</v>
      </c>
      <c r="AG126" s="263">
        <f>IF(U126="yes",+INDEX('Final Comp Values'!$BL:$BL,MATCH('Monthy Targets'!$B126,'Final Comp Values'!$C:$C,0)),0)</f>
        <v>0</v>
      </c>
    </row>
    <row r="127" spans="1:33" x14ac:dyDescent="0.25">
      <c r="A127" s="579">
        <f>+FY2019_ALL_Targets!A127</f>
        <v>5087</v>
      </c>
      <c r="B127" s="62">
        <f>+FY2019_ALL_Targets!B127</f>
        <v>455996</v>
      </c>
      <c r="C127" s="62">
        <f>+FY2019_ALL_Targets!C127</f>
        <v>1017872</v>
      </c>
      <c r="D127" s="62">
        <f>+FY2019_ALL_Targets!D127</f>
        <v>1972839348</v>
      </c>
      <c r="E127" s="62"/>
      <c r="F127" s="62" t="str">
        <f>+FY2019_ALL_Targets!E127</f>
        <v>Dallas</v>
      </c>
      <c r="G127" s="62" t="str">
        <f>FY2019_ALL_Targets!J127</f>
        <v>The Renaissance at Kessler Park</v>
      </c>
      <c r="H127" s="62" t="str">
        <f>FY2019_ALL_Targets!K127</f>
        <v>Renaissance SNF LLC</v>
      </c>
      <c r="I127" s="62" t="str">
        <f>+FY2019_ALL_Targets!L127</f>
        <v>2428 Bahama Drive</v>
      </c>
      <c r="J127" s="14" t="str">
        <f>_xlfn.IFNA(+INDEX(Comp1!$E:$E,MATCH(B127,Comp1!$C:$C,0)),"No")</f>
        <v>No</v>
      </c>
      <c r="K127" s="14" t="str">
        <f>_xlfn.IFNA(+INDEX(Comp1!$F:$F,MATCH(B127,Comp1!$C:$C,0)),"No")</f>
        <v>No</v>
      </c>
      <c r="L127" s="14" t="str">
        <f>_xlfn.IFNA(+INDEX(Comp1!G:G,MATCH($B127,Comp1!$C:$C,0)),"No")</f>
        <v>No</v>
      </c>
      <c r="M127" s="14" t="str">
        <f>_xlfn.IFNA(+INDEX(Comp1!H:H,MATCH($B127,Comp1!$C:$C,0)),"No")</f>
        <v>No</v>
      </c>
      <c r="N127" s="14" t="str">
        <f>_xlfn.IFNA(+INDEX(Comp1!I:I,MATCH($B127,Comp1!$C:$C,0)),"No")</f>
        <v>No</v>
      </c>
      <c r="O127" s="14" t="str">
        <f>_xlfn.IFNA(+INDEX(Comp1!J:J,MATCH($B127,Comp1!$C:$C,0)),"No")</f>
        <v>No</v>
      </c>
      <c r="P127" s="14" t="str">
        <f>_xlfn.IFNA(+INDEX(Comp1!K:K,MATCH($B127,Comp1!$C:$C,0)),"No")</f>
        <v>No</v>
      </c>
      <c r="Q127" s="14" t="str">
        <f>_xlfn.IFNA(+INDEX(Comp1!L:L,MATCH($B127,Comp1!$C:$C,0)),"No")</f>
        <v>No</v>
      </c>
      <c r="R127" s="14" t="str">
        <f>_xlfn.IFNA(+INDEX(Comp1!M:M,MATCH($B127,Comp1!$C:$C,0)),"No")</f>
        <v>No</v>
      </c>
      <c r="S127" s="14" t="str">
        <f>_xlfn.IFNA(+INDEX(Comp1!N:N,MATCH($B127,Comp1!$C:$C,0)),"No")</f>
        <v>No</v>
      </c>
      <c r="T127" s="14" t="str">
        <f>_xlfn.IFNA(+INDEX(Comp1!O:O,MATCH($B127,Comp1!$C:$C,0)),"No")</f>
        <v>No</v>
      </c>
      <c r="U127" s="14">
        <v>0</v>
      </c>
      <c r="V127" s="263">
        <v>0</v>
      </c>
      <c r="W127" s="263">
        <v>0</v>
      </c>
      <c r="X127" s="263">
        <v>0</v>
      </c>
      <c r="Y127" s="263">
        <v>0</v>
      </c>
      <c r="Z127" s="263">
        <v>0</v>
      </c>
      <c r="AA127" s="263">
        <v>0</v>
      </c>
      <c r="AB127" s="263">
        <v>0</v>
      </c>
      <c r="AC127" s="263">
        <f>IF(Q127="yes",+INDEX('Final Comp Values'!$BH:$BH,MATCH('Monthy Targets'!$B127,'Final Comp Values'!$C:$C,0)),0)</f>
        <v>0</v>
      </c>
      <c r="AD127" s="263">
        <f>IF(R127="yes",+INDEX('Final Comp Values'!$BH:$BH,MATCH('Monthy Targets'!$B127,'Final Comp Values'!$C:$C,0)),0)</f>
        <v>0</v>
      </c>
      <c r="AE127" s="263">
        <f>IF(S127="yes",+INDEX('Final Comp Values'!$BL:$BL,MATCH('Monthy Targets'!$B127,'Final Comp Values'!$C:$C,0)),0)</f>
        <v>0</v>
      </c>
      <c r="AF127" s="263">
        <f>IF(T127="yes",+INDEX('Final Comp Values'!$BL:$BL,MATCH('Monthy Targets'!$B127,'Final Comp Values'!$C:$C,0)),0)</f>
        <v>0</v>
      </c>
      <c r="AG127" s="263">
        <f>IF(U127="yes",+INDEX('Final Comp Values'!$BL:$BL,MATCH('Monthy Targets'!$B127,'Final Comp Values'!$C:$C,0)),0)</f>
        <v>0</v>
      </c>
    </row>
    <row r="128" spans="1:33" x14ac:dyDescent="0.25">
      <c r="A128" s="579">
        <f>+FY2019_ALL_Targets!A128</f>
        <v>4259</v>
      </c>
      <c r="B128" s="62">
        <f>+FY2019_ALL_Targets!B128</f>
        <v>455999</v>
      </c>
      <c r="C128" s="62">
        <f>+FY2019_ALL_Targets!C128</f>
        <v>1025710</v>
      </c>
      <c r="D128" s="62">
        <f>+FY2019_ALL_Targets!D128</f>
        <v>1144641234</v>
      </c>
      <c r="E128" s="62"/>
      <c r="F128" s="62" t="str">
        <f>+FY2019_ALL_Targets!E128</f>
        <v>Nueces</v>
      </c>
      <c r="G128" s="62" t="str">
        <f>FY2019_ALL_Targets!J128</f>
        <v>Port Lavaca Nursing and Rehabilitation Center</v>
      </c>
      <c r="H128" s="62" t="str">
        <f>FY2019_ALL_Targets!K128</f>
        <v>Citizens Medical Center County of Victoria</v>
      </c>
      <c r="I128" s="62" t="str">
        <f>+FY2019_ALL_Targets!L128</f>
        <v>524 Village Road</v>
      </c>
      <c r="J128" s="14" t="str">
        <f>_xlfn.IFNA(+INDEX(Comp1!$E:$E,MATCH(B128,Comp1!$C:$C,0)),"No")</f>
        <v>Yes</v>
      </c>
      <c r="K128" s="14" t="str">
        <f>_xlfn.IFNA(+INDEX(Comp1!$F:$F,MATCH(B128,Comp1!$C:$C,0)),"No")</f>
        <v>Yes</v>
      </c>
      <c r="L128" s="14" t="str">
        <f>_xlfn.IFNA(+INDEX(Comp1!G:G,MATCH($B128,Comp1!$C:$C,0)),"No")</f>
        <v>Yes</v>
      </c>
      <c r="M128" s="14" t="str">
        <f>_xlfn.IFNA(+INDEX(Comp1!H:H,MATCH($B128,Comp1!$C:$C,0)),"No")</f>
        <v>Yes</v>
      </c>
      <c r="N128" s="14" t="str">
        <f>_xlfn.IFNA(+INDEX(Comp1!I:I,MATCH($B128,Comp1!$C:$C,0)),"No")</f>
        <v>Yes</v>
      </c>
      <c r="O128" s="14" t="str">
        <f>_xlfn.IFNA(+INDEX(Comp1!J:J,MATCH($B128,Comp1!$C:$C,0)),"No")</f>
        <v>Yes</v>
      </c>
      <c r="P128" s="14" t="str">
        <f>_xlfn.IFNA(+INDEX(Comp1!K:K,MATCH($B128,Comp1!$C:$C,0)),"No")</f>
        <v>Yes</v>
      </c>
      <c r="Q128" s="14" t="str">
        <f>_xlfn.IFNA(+INDEX(Comp1!L:L,MATCH($B128,Comp1!$C:$C,0)),"No")</f>
        <v>Yes</v>
      </c>
      <c r="R128" s="14" t="str">
        <f>_xlfn.IFNA(+INDEX(Comp1!M:M,MATCH($B128,Comp1!$C:$C,0)),"No")</f>
        <v>Yes</v>
      </c>
      <c r="S128" s="14" t="str">
        <f>_xlfn.IFNA(+INDEX(Comp1!N:N,MATCH($B128,Comp1!$C:$C,0)),"No")</f>
        <v>Yes</v>
      </c>
      <c r="T128" s="14" t="str">
        <f>_xlfn.IFNA(+INDEX(Comp1!O:O,MATCH($B128,Comp1!$C:$C,0)),"No")</f>
        <v>Yes</v>
      </c>
      <c r="U128" s="14" t="s">
        <v>35</v>
      </c>
      <c r="V128" s="263">
        <v>28.63</v>
      </c>
      <c r="W128" s="263">
        <v>28.63</v>
      </c>
      <c r="X128" s="263">
        <v>28.63</v>
      </c>
      <c r="Y128" s="263">
        <v>28.63</v>
      </c>
      <c r="Z128" s="263">
        <v>28.63</v>
      </c>
      <c r="AA128" s="263">
        <v>28.63</v>
      </c>
      <c r="AB128" s="263">
        <v>27.39</v>
      </c>
      <c r="AC128" s="263">
        <f>IF(Q128="yes",+INDEX('Final Comp Values'!$BH:$BH,MATCH('Monthy Targets'!$B128,'Final Comp Values'!$C:$C,0)),0)</f>
        <v>27.29</v>
      </c>
      <c r="AD128" s="263">
        <f>IF(R128="yes",+INDEX('Final Comp Values'!$BH:$BH,MATCH('Monthy Targets'!$B128,'Final Comp Values'!$C:$C,0)),0)</f>
        <v>27.29</v>
      </c>
      <c r="AE128" s="263">
        <f>IF(S128="yes",+INDEX('Final Comp Values'!$BL:$BL,MATCH('Monthy Targets'!$B128,'Final Comp Values'!$C:$C,0)),0)</f>
        <v>27.29</v>
      </c>
      <c r="AF128" s="263">
        <f>IF(T128="yes",+INDEX('Final Comp Values'!$BL:$BL,MATCH('Monthy Targets'!$B128,'Final Comp Values'!$C:$C,0)),0)</f>
        <v>27.29</v>
      </c>
      <c r="AG128" s="263">
        <f>IF(U128="yes",+INDEX('Final Comp Values'!$BL:$BL,MATCH('Monthy Targets'!$B128,'Final Comp Values'!$C:$C,0)),0)</f>
        <v>27.29</v>
      </c>
    </row>
    <row r="129" spans="1:33" x14ac:dyDescent="0.25">
      <c r="A129" s="579">
        <f>+FY2019_ALL_Targets!A129</f>
        <v>4933</v>
      </c>
      <c r="B129" s="62">
        <f>+FY2019_ALL_Targets!B129</f>
        <v>675001</v>
      </c>
      <c r="C129" s="62">
        <f>+FY2019_ALL_Targets!C129</f>
        <v>1026644</v>
      </c>
      <c r="D129" s="62">
        <f>+FY2019_ALL_Targets!D129</f>
        <v>1104870435</v>
      </c>
      <c r="E129" s="62"/>
      <c r="F129" s="62" t="str">
        <f>+FY2019_ALL_Targets!E129</f>
        <v>MRSA West</v>
      </c>
      <c r="G129" s="62" t="str">
        <f>FY2019_ALL_Targets!J129</f>
        <v>Eastland Nursing and Rehabilitation</v>
      </c>
      <c r="H129" s="62" t="str">
        <f>FY2019_ALL_Targets!K129</f>
        <v>Eastland Memorial Hospital District</v>
      </c>
      <c r="I129" s="62" t="str">
        <f>+FY2019_ALL_Targets!L129</f>
        <v>700 S. Ostrom</v>
      </c>
      <c r="J129" s="14" t="str">
        <f>_xlfn.IFNA(+INDEX(Comp1!$E:$E,MATCH(B129,Comp1!$C:$C,0)),"No")</f>
        <v>Yes</v>
      </c>
      <c r="K129" s="14" t="str">
        <f>_xlfn.IFNA(+INDEX(Comp1!$F:$F,MATCH(B129,Comp1!$C:$C,0)),"No")</f>
        <v>Yes</v>
      </c>
      <c r="L129" s="14" t="str">
        <f>_xlfn.IFNA(+INDEX(Comp1!G:G,MATCH($B129,Comp1!$C:$C,0)),"No")</f>
        <v>Yes</v>
      </c>
      <c r="M129" s="14" t="str">
        <f>_xlfn.IFNA(+INDEX(Comp1!H:H,MATCH($B129,Comp1!$C:$C,0)),"No")</f>
        <v>Yes</v>
      </c>
      <c r="N129" s="14" t="str">
        <f>_xlfn.IFNA(+INDEX(Comp1!I:I,MATCH($B129,Comp1!$C:$C,0)),"No")</f>
        <v>Yes</v>
      </c>
      <c r="O129" s="14" t="str">
        <f>_xlfn.IFNA(+INDEX(Comp1!J:J,MATCH($B129,Comp1!$C:$C,0)),"No")</f>
        <v>Yes</v>
      </c>
      <c r="P129" s="14" t="str">
        <f>_xlfn.IFNA(+INDEX(Comp1!K:K,MATCH($B129,Comp1!$C:$C,0)),"No")</f>
        <v>Yes</v>
      </c>
      <c r="Q129" s="14" t="str">
        <f>_xlfn.IFNA(+INDEX(Comp1!L:L,MATCH($B129,Comp1!$C:$C,0)),"No")</f>
        <v>Yes</v>
      </c>
      <c r="R129" s="14" t="str">
        <f>_xlfn.IFNA(+INDEX(Comp1!M:M,MATCH($B129,Comp1!$C:$C,0)),"No")</f>
        <v>Yes</v>
      </c>
      <c r="S129" s="14" t="str">
        <f>_xlfn.IFNA(+INDEX(Comp1!N:N,MATCH($B129,Comp1!$C:$C,0)),"No")</f>
        <v>Yes</v>
      </c>
      <c r="T129" s="14" t="str">
        <f>_xlfn.IFNA(+INDEX(Comp1!O:O,MATCH($B129,Comp1!$C:$C,0)),"No")</f>
        <v>Yes</v>
      </c>
      <c r="U129" s="14" t="s">
        <v>35</v>
      </c>
      <c r="V129" s="263">
        <v>3.71</v>
      </c>
      <c r="W129" s="263">
        <v>3.71</v>
      </c>
      <c r="X129" s="263">
        <v>3.71</v>
      </c>
      <c r="Y129" s="263">
        <v>3.71</v>
      </c>
      <c r="Z129" s="263">
        <v>3.71</v>
      </c>
      <c r="AA129" s="263">
        <v>3.71</v>
      </c>
      <c r="AB129" s="263">
        <v>3.63</v>
      </c>
      <c r="AC129" s="263">
        <f>IF(Q129="yes",+INDEX('Final Comp Values'!$BH:$BH,MATCH('Monthy Targets'!$B129,'Final Comp Values'!$C:$C,0)),0)</f>
        <v>3.61</v>
      </c>
      <c r="AD129" s="263">
        <f>IF(R129="yes",+INDEX('Final Comp Values'!$BH:$BH,MATCH('Monthy Targets'!$B129,'Final Comp Values'!$C:$C,0)),0)</f>
        <v>3.61</v>
      </c>
      <c r="AE129" s="263">
        <f>IF(S129="yes",+INDEX('Final Comp Values'!$BL:$BL,MATCH('Monthy Targets'!$B129,'Final Comp Values'!$C:$C,0)),0)</f>
        <v>3.61</v>
      </c>
      <c r="AF129" s="263">
        <f>IF(T129="yes",+INDEX('Final Comp Values'!$BL:$BL,MATCH('Monthy Targets'!$B129,'Final Comp Values'!$C:$C,0)),0)</f>
        <v>3.61</v>
      </c>
      <c r="AG129" s="263">
        <f>IF(U129="yes",+INDEX('Final Comp Values'!$BL:$BL,MATCH('Monthy Targets'!$B129,'Final Comp Values'!$C:$C,0)),0)</f>
        <v>3.61</v>
      </c>
    </row>
    <row r="130" spans="1:33" x14ac:dyDescent="0.25">
      <c r="A130" s="579">
        <f>+FY2019_ALL_Targets!A130</f>
        <v>4944</v>
      </c>
      <c r="B130" s="62">
        <f>+FY2019_ALL_Targets!B130</f>
        <v>675002</v>
      </c>
      <c r="C130" s="62">
        <f>+FY2019_ALL_Targets!C130</f>
        <v>1013347</v>
      </c>
      <c r="D130" s="62">
        <f>+FY2019_ALL_Targets!D130</f>
        <v>1821119249</v>
      </c>
      <c r="E130" s="62"/>
      <c r="F130" s="62" t="str">
        <f>+FY2019_ALL_Targets!E130</f>
        <v>Bexar</v>
      </c>
      <c r="G130" s="62" t="str">
        <f>FY2019_ALL_Targets!J130</f>
        <v>Retama Manor Nursing Center - San Antonio West</v>
      </c>
      <c r="H130" s="62" t="str">
        <f>FY2019_ALL_Targets!K130</f>
        <v>SSC San Antonio West Operating Company LLC</v>
      </c>
      <c r="I130" s="62" t="str">
        <f>+FY2019_ALL_Targets!L130</f>
        <v>636 Cupples Rd</v>
      </c>
      <c r="J130" s="14" t="str">
        <f>_xlfn.IFNA(+INDEX(Comp1!$E:$E,MATCH(B130,Comp1!$C:$C,0)),"No")</f>
        <v>No</v>
      </c>
      <c r="K130" s="14" t="str">
        <f>_xlfn.IFNA(+INDEX(Comp1!$F:$F,MATCH(B130,Comp1!$C:$C,0)),"No")</f>
        <v>No</v>
      </c>
      <c r="L130" s="14" t="str">
        <f>_xlfn.IFNA(+INDEX(Comp1!G:G,MATCH($B130,Comp1!$C:$C,0)),"No")</f>
        <v>No</v>
      </c>
      <c r="M130" s="14" t="str">
        <f>_xlfn.IFNA(+INDEX(Comp1!H:H,MATCH($B130,Comp1!$C:$C,0)),"No")</f>
        <v>No</v>
      </c>
      <c r="N130" s="14" t="str">
        <f>_xlfn.IFNA(+INDEX(Comp1!I:I,MATCH($B130,Comp1!$C:$C,0)),"No")</f>
        <v>No</v>
      </c>
      <c r="O130" s="14" t="str">
        <f>_xlfn.IFNA(+INDEX(Comp1!J:J,MATCH($B130,Comp1!$C:$C,0)),"No")</f>
        <v>No</v>
      </c>
      <c r="P130" s="14" t="str">
        <f>_xlfn.IFNA(+INDEX(Comp1!K:K,MATCH($B130,Comp1!$C:$C,0)),"No")</f>
        <v>No</v>
      </c>
      <c r="Q130" s="14" t="str">
        <f>_xlfn.IFNA(+INDEX(Comp1!L:L,MATCH($B130,Comp1!$C:$C,0)),"No")</f>
        <v>No</v>
      </c>
      <c r="R130" s="14" t="str">
        <f>_xlfn.IFNA(+INDEX(Comp1!M:M,MATCH($B130,Comp1!$C:$C,0)),"No")</f>
        <v>No</v>
      </c>
      <c r="S130" s="14" t="str">
        <f>_xlfn.IFNA(+INDEX(Comp1!N:N,MATCH($B130,Comp1!$C:$C,0)),"No")</f>
        <v>No</v>
      </c>
      <c r="T130" s="14" t="str">
        <f>_xlfn.IFNA(+INDEX(Comp1!O:O,MATCH($B130,Comp1!$C:$C,0)),"No")</f>
        <v>No</v>
      </c>
      <c r="U130" s="14">
        <v>0</v>
      </c>
      <c r="V130" s="263">
        <v>0</v>
      </c>
      <c r="W130" s="263">
        <v>0</v>
      </c>
      <c r="X130" s="263">
        <v>0</v>
      </c>
      <c r="Y130" s="263">
        <v>0</v>
      </c>
      <c r="Z130" s="263">
        <v>0</v>
      </c>
      <c r="AA130" s="263">
        <v>0</v>
      </c>
      <c r="AB130" s="263">
        <v>0</v>
      </c>
      <c r="AC130" s="263">
        <f>IF(Q130="yes",+INDEX('Final Comp Values'!$BH:$BH,MATCH('Monthy Targets'!$B130,'Final Comp Values'!$C:$C,0)),0)</f>
        <v>0</v>
      </c>
      <c r="AD130" s="263">
        <f>IF(R130="yes",+INDEX('Final Comp Values'!$BH:$BH,MATCH('Monthy Targets'!$B130,'Final Comp Values'!$C:$C,0)),0)</f>
        <v>0</v>
      </c>
      <c r="AE130" s="263">
        <f>IF(S130="yes",+INDEX('Final Comp Values'!$BL:$BL,MATCH('Monthy Targets'!$B130,'Final Comp Values'!$C:$C,0)),0)</f>
        <v>0</v>
      </c>
      <c r="AF130" s="263">
        <f>IF(T130="yes",+INDEX('Final Comp Values'!$BL:$BL,MATCH('Monthy Targets'!$B130,'Final Comp Values'!$C:$C,0)),0)</f>
        <v>0</v>
      </c>
      <c r="AG130" s="263">
        <f>IF(U130="yes",+INDEX('Final Comp Values'!$BL:$BL,MATCH('Monthy Targets'!$B130,'Final Comp Values'!$C:$C,0)),0)</f>
        <v>0</v>
      </c>
    </row>
    <row r="131" spans="1:33" x14ac:dyDescent="0.25">
      <c r="A131" s="579">
        <f>+FY2019_ALL_Targets!A131</f>
        <v>4564</v>
      </c>
      <c r="B131" s="62">
        <f>+FY2019_ALL_Targets!B131</f>
        <v>675009</v>
      </c>
      <c r="C131" s="62">
        <f>+FY2019_ALL_Targets!C131</f>
        <v>1026227</v>
      </c>
      <c r="D131" s="62">
        <f>+FY2019_ALL_Targets!D131</f>
        <v>1275586620</v>
      </c>
      <c r="E131" s="62"/>
      <c r="F131" s="62" t="str">
        <f>+FY2019_ALL_Targets!E131</f>
        <v>MRSA West</v>
      </c>
      <c r="G131" s="62" t="str">
        <f>FY2019_ALL_Targets!J131</f>
        <v>Coleman Healthcare Center</v>
      </c>
      <c r="H131" s="62" t="str">
        <f>FY2019_ALL_Targets!K131</f>
        <v>Ballinger Memorial Hospital District</v>
      </c>
      <c r="I131" s="62" t="str">
        <f>+FY2019_ALL_Targets!L131</f>
        <v>2713 S. Commercial Ave.</v>
      </c>
      <c r="J131" s="14" t="str">
        <f>_xlfn.IFNA(+INDEX(Comp1!$E:$E,MATCH(B131,Comp1!$C:$C,0)),"No")</f>
        <v>Yes</v>
      </c>
      <c r="K131" s="14" t="str">
        <f>_xlfn.IFNA(+INDEX(Comp1!$F:$F,MATCH(B131,Comp1!$C:$C,0)),"No")</f>
        <v>Yes</v>
      </c>
      <c r="L131" s="14" t="str">
        <f>_xlfn.IFNA(+INDEX(Comp1!G:G,MATCH($B131,Comp1!$C:$C,0)),"No")</f>
        <v>Yes</v>
      </c>
      <c r="M131" s="14" t="str">
        <f>_xlfn.IFNA(+INDEX(Comp1!H:H,MATCH($B131,Comp1!$C:$C,0)),"No")</f>
        <v>Yes</v>
      </c>
      <c r="N131" s="14" t="str">
        <f>_xlfn.IFNA(+INDEX(Comp1!I:I,MATCH($B131,Comp1!$C:$C,0)),"No")</f>
        <v>Yes</v>
      </c>
      <c r="O131" s="14" t="str">
        <f>_xlfn.IFNA(+INDEX(Comp1!J:J,MATCH($B131,Comp1!$C:$C,0)),"No")</f>
        <v>Yes</v>
      </c>
      <c r="P131" s="14" t="str">
        <f>_xlfn.IFNA(+INDEX(Comp1!K:K,MATCH($B131,Comp1!$C:$C,0)),"No")</f>
        <v>Yes</v>
      </c>
      <c r="Q131" s="14" t="str">
        <f>_xlfn.IFNA(+INDEX(Comp1!L:L,MATCH($B131,Comp1!$C:$C,0)),"No")</f>
        <v>Yes</v>
      </c>
      <c r="R131" s="14" t="str">
        <f>_xlfn.IFNA(+INDEX(Comp1!M:M,MATCH($B131,Comp1!$C:$C,0)),"No")</f>
        <v>Yes</v>
      </c>
      <c r="S131" s="14" t="str">
        <f>_xlfn.IFNA(+INDEX(Comp1!N:N,MATCH($B131,Comp1!$C:$C,0)),"No")</f>
        <v>Yes</v>
      </c>
      <c r="T131" s="14" t="str">
        <f>_xlfn.IFNA(+INDEX(Comp1!O:O,MATCH($B131,Comp1!$C:$C,0)),"No")</f>
        <v>Yes</v>
      </c>
      <c r="U131" s="14" t="s">
        <v>35</v>
      </c>
      <c r="V131" s="263">
        <v>3.59</v>
      </c>
      <c r="W131" s="263">
        <v>3.59</v>
      </c>
      <c r="X131" s="263">
        <v>3.59</v>
      </c>
      <c r="Y131" s="263">
        <v>3.59</v>
      </c>
      <c r="Z131" s="263">
        <v>3.59</v>
      </c>
      <c r="AA131" s="263">
        <v>3.59</v>
      </c>
      <c r="AB131" s="263">
        <v>3.52</v>
      </c>
      <c r="AC131" s="263">
        <f>IF(Q131="yes",+INDEX('Final Comp Values'!$BH:$BH,MATCH('Monthy Targets'!$B131,'Final Comp Values'!$C:$C,0)),0)</f>
        <v>3.5</v>
      </c>
      <c r="AD131" s="263">
        <f>IF(R131="yes",+INDEX('Final Comp Values'!$BH:$BH,MATCH('Monthy Targets'!$B131,'Final Comp Values'!$C:$C,0)),0)</f>
        <v>3.5</v>
      </c>
      <c r="AE131" s="263">
        <f>IF(S131="yes",+INDEX('Final Comp Values'!$BL:$BL,MATCH('Monthy Targets'!$B131,'Final Comp Values'!$C:$C,0)),0)</f>
        <v>3.5</v>
      </c>
      <c r="AF131" s="263">
        <f>IF(T131="yes",+INDEX('Final Comp Values'!$BL:$BL,MATCH('Monthy Targets'!$B131,'Final Comp Values'!$C:$C,0)),0)</f>
        <v>3.5</v>
      </c>
      <c r="AG131" s="263">
        <f>IF(U131="yes",+INDEX('Final Comp Values'!$BL:$BL,MATCH('Monthy Targets'!$B131,'Final Comp Values'!$C:$C,0)),0)</f>
        <v>3.5</v>
      </c>
    </row>
    <row r="132" spans="1:33" x14ac:dyDescent="0.25">
      <c r="A132" s="579">
        <f>+FY2019_ALL_Targets!A132</f>
        <v>5069</v>
      </c>
      <c r="B132" s="62">
        <f>+FY2019_ALL_Targets!B132</f>
        <v>675013</v>
      </c>
      <c r="C132" s="62">
        <f>+FY2019_ALL_Targets!C132</f>
        <v>1028823</v>
      </c>
      <c r="D132" s="62">
        <f>+FY2019_ALL_Targets!D132</f>
        <v>1639619539</v>
      </c>
      <c r="E132" s="62"/>
      <c r="F132" s="62" t="str">
        <f>+FY2019_ALL_Targets!E132</f>
        <v>MRSA West</v>
      </c>
      <c r="G132" s="62" t="str">
        <f>FY2019_ALL_Targets!J132</f>
        <v>Crowell Nursing Center</v>
      </c>
      <c r="H132" s="62" t="str">
        <f>FY2019_ALL_Targets!K132</f>
        <v>Childress County Hospital District</v>
      </c>
      <c r="I132" s="62" t="str">
        <f>+FY2019_ALL_Targets!L132</f>
        <v>200 S Ave B</v>
      </c>
      <c r="J132" s="14" t="str">
        <f>_xlfn.IFNA(+INDEX(Comp1!$E:$E,MATCH(B132,Comp1!$C:$C,0)),"No")</f>
        <v>Yes</v>
      </c>
      <c r="K132" s="14" t="str">
        <f>_xlfn.IFNA(+INDEX(Comp1!$F:$F,MATCH(B132,Comp1!$C:$C,0)),"No")</f>
        <v>Yes</v>
      </c>
      <c r="L132" s="14" t="str">
        <f>_xlfn.IFNA(+INDEX(Comp1!G:G,MATCH($B132,Comp1!$C:$C,0)),"No")</f>
        <v>Yes</v>
      </c>
      <c r="M132" s="14" t="str">
        <f>_xlfn.IFNA(+INDEX(Comp1!H:H,MATCH($B132,Comp1!$C:$C,0)),"No")</f>
        <v>Yes</v>
      </c>
      <c r="N132" s="14" t="str">
        <f>_xlfn.IFNA(+INDEX(Comp1!I:I,MATCH($B132,Comp1!$C:$C,0)),"No")</f>
        <v>Yes</v>
      </c>
      <c r="O132" s="14" t="str">
        <f>_xlfn.IFNA(+INDEX(Comp1!J:J,MATCH($B132,Comp1!$C:$C,0)),"No")</f>
        <v>Yes</v>
      </c>
      <c r="P132" s="14" t="str">
        <f>_xlfn.IFNA(+INDEX(Comp1!K:K,MATCH($B132,Comp1!$C:$C,0)),"No")</f>
        <v>Yes</v>
      </c>
      <c r="Q132" s="14" t="str">
        <f>_xlfn.IFNA(+INDEX(Comp1!L:L,MATCH($B132,Comp1!$C:$C,0)),"No")</f>
        <v>Yes</v>
      </c>
      <c r="R132" s="14" t="str">
        <f>_xlfn.IFNA(+INDEX(Comp1!M:M,MATCH($B132,Comp1!$C:$C,0)),"No")</f>
        <v>Yes</v>
      </c>
      <c r="S132" s="14" t="str">
        <f>_xlfn.IFNA(+INDEX(Comp1!N:N,MATCH($B132,Comp1!$C:$C,0)),"No")</f>
        <v>Yes</v>
      </c>
      <c r="T132" s="14" t="str">
        <f>_xlfn.IFNA(+INDEX(Comp1!O:O,MATCH($B132,Comp1!$C:$C,0)),"No")</f>
        <v>Yes</v>
      </c>
      <c r="U132" s="14" t="s">
        <v>35</v>
      </c>
      <c r="V132" s="263">
        <v>3.16</v>
      </c>
      <c r="W132" s="263">
        <v>3.16</v>
      </c>
      <c r="X132" s="263">
        <v>3.16</v>
      </c>
      <c r="Y132" s="263">
        <v>3.16</v>
      </c>
      <c r="Z132" s="263">
        <v>3.16</v>
      </c>
      <c r="AA132" s="263">
        <v>3.16</v>
      </c>
      <c r="AB132" s="263">
        <v>3.09</v>
      </c>
      <c r="AC132" s="263">
        <f>IF(Q132="yes",+INDEX('Final Comp Values'!$BH:$BH,MATCH('Monthy Targets'!$B132,'Final Comp Values'!$C:$C,0)),0)</f>
        <v>3.08</v>
      </c>
      <c r="AD132" s="263">
        <f>IF(R132="yes",+INDEX('Final Comp Values'!$BH:$BH,MATCH('Monthy Targets'!$B132,'Final Comp Values'!$C:$C,0)),0)</f>
        <v>3.08</v>
      </c>
      <c r="AE132" s="263">
        <f>IF(S132="yes",+INDEX('Final Comp Values'!$BL:$BL,MATCH('Monthy Targets'!$B132,'Final Comp Values'!$C:$C,0)),0)</f>
        <v>3.08</v>
      </c>
      <c r="AF132" s="263">
        <f>IF(T132="yes",+INDEX('Final Comp Values'!$BL:$BL,MATCH('Monthy Targets'!$B132,'Final Comp Values'!$C:$C,0)),0)</f>
        <v>3.08</v>
      </c>
      <c r="AG132" s="263">
        <f>IF(U132="yes",+INDEX('Final Comp Values'!$BL:$BL,MATCH('Monthy Targets'!$B132,'Final Comp Values'!$C:$C,0)),0)</f>
        <v>3.08</v>
      </c>
    </row>
    <row r="133" spans="1:33" x14ac:dyDescent="0.25">
      <c r="A133" s="579">
        <f>+FY2019_ALL_Targets!A133</f>
        <v>4626</v>
      </c>
      <c r="B133" s="62">
        <f>+FY2019_ALL_Targets!B133</f>
        <v>675014</v>
      </c>
      <c r="C133" s="62">
        <f>+FY2019_ALL_Targets!C133</f>
        <v>1026130</v>
      </c>
      <c r="D133" s="62">
        <f>+FY2019_ALL_Targets!D133</f>
        <v>1649268152</v>
      </c>
      <c r="E133" s="62"/>
      <c r="F133" s="62" t="str">
        <f>+FY2019_ALL_Targets!E133</f>
        <v>MRSA West</v>
      </c>
      <c r="G133" s="62" t="str">
        <f>FY2019_ALL_Targets!J133</f>
        <v>Haskell Healthcare Center</v>
      </c>
      <c r="H133" s="62" t="str">
        <f>FY2019_ALL_Targets!K133</f>
        <v>County of Throckmorton</v>
      </c>
      <c r="I133" s="62" t="str">
        <f>+FY2019_ALL_Targets!L133</f>
        <v>1504 North First St.</v>
      </c>
      <c r="J133" s="14" t="str">
        <f>_xlfn.IFNA(+INDEX(Comp1!$E:$E,MATCH(B133,Comp1!$C:$C,0)),"No")</f>
        <v>Yes</v>
      </c>
      <c r="K133" s="14" t="str">
        <f>_xlfn.IFNA(+INDEX(Comp1!$F:$F,MATCH(B133,Comp1!$C:$C,0)),"No")</f>
        <v>Yes</v>
      </c>
      <c r="L133" s="14" t="str">
        <f>_xlfn.IFNA(+INDEX(Comp1!G:G,MATCH($B133,Comp1!$C:$C,0)),"No")</f>
        <v>Yes</v>
      </c>
      <c r="M133" s="14" t="str">
        <f>_xlfn.IFNA(+INDEX(Comp1!H:H,MATCH($B133,Comp1!$C:$C,0)),"No")</f>
        <v>Yes</v>
      </c>
      <c r="N133" s="14" t="str">
        <f>_xlfn.IFNA(+INDEX(Comp1!I:I,MATCH($B133,Comp1!$C:$C,0)),"No")</f>
        <v>Yes</v>
      </c>
      <c r="O133" s="14" t="str">
        <f>_xlfn.IFNA(+INDEX(Comp1!J:J,MATCH($B133,Comp1!$C:$C,0)),"No")</f>
        <v>Yes</v>
      </c>
      <c r="P133" s="14" t="str">
        <f>_xlfn.IFNA(+INDEX(Comp1!K:K,MATCH($B133,Comp1!$C:$C,0)),"No")</f>
        <v>Yes</v>
      </c>
      <c r="Q133" s="14" t="str">
        <f>_xlfn.IFNA(+INDEX(Comp1!L:L,MATCH($B133,Comp1!$C:$C,0)),"No")</f>
        <v>Yes</v>
      </c>
      <c r="R133" s="14" t="str">
        <f>_xlfn.IFNA(+INDEX(Comp1!M:M,MATCH($B133,Comp1!$C:$C,0)),"No")</f>
        <v>Yes</v>
      </c>
      <c r="S133" s="14" t="str">
        <f>_xlfn.IFNA(+INDEX(Comp1!N:N,MATCH($B133,Comp1!$C:$C,0)),"No")</f>
        <v>Yes</v>
      </c>
      <c r="T133" s="14" t="str">
        <f>_xlfn.IFNA(+INDEX(Comp1!O:O,MATCH($B133,Comp1!$C:$C,0)),"No")</f>
        <v>Yes</v>
      </c>
      <c r="U133" s="14" t="s">
        <v>35</v>
      </c>
      <c r="V133" s="263">
        <v>2.96</v>
      </c>
      <c r="W133" s="263">
        <v>2.96</v>
      </c>
      <c r="X133" s="263">
        <v>2.96</v>
      </c>
      <c r="Y133" s="263">
        <v>2.96</v>
      </c>
      <c r="Z133" s="263">
        <v>2.96</v>
      </c>
      <c r="AA133" s="263">
        <v>2.96</v>
      </c>
      <c r="AB133" s="263">
        <v>2.89</v>
      </c>
      <c r="AC133" s="263">
        <f>IF(Q133="yes",+INDEX('Final Comp Values'!$BH:$BH,MATCH('Monthy Targets'!$B133,'Final Comp Values'!$C:$C,0)),0)</f>
        <v>2.88</v>
      </c>
      <c r="AD133" s="263">
        <f>IF(R133="yes",+INDEX('Final Comp Values'!$BH:$BH,MATCH('Monthy Targets'!$B133,'Final Comp Values'!$C:$C,0)),0)</f>
        <v>2.88</v>
      </c>
      <c r="AE133" s="263">
        <f>IF(S133="yes",+INDEX('Final Comp Values'!$BL:$BL,MATCH('Monthy Targets'!$B133,'Final Comp Values'!$C:$C,0)),0)</f>
        <v>2.88</v>
      </c>
      <c r="AF133" s="263">
        <f>IF(T133="yes",+INDEX('Final Comp Values'!$BL:$BL,MATCH('Monthy Targets'!$B133,'Final Comp Values'!$C:$C,0)),0)</f>
        <v>2.88</v>
      </c>
      <c r="AG133" s="263">
        <f>IF(U133="yes",+INDEX('Final Comp Values'!$BL:$BL,MATCH('Monthy Targets'!$B133,'Final Comp Values'!$C:$C,0)),0)</f>
        <v>2.88</v>
      </c>
    </row>
    <row r="134" spans="1:33" x14ac:dyDescent="0.25">
      <c r="A134" s="579">
        <f>+FY2019_ALL_Targets!A134</f>
        <v>4266</v>
      </c>
      <c r="B134" s="62">
        <f>+FY2019_ALL_Targets!B134</f>
        <v>675017</v>
      </c>
      <c r="C134" s="62">
        <f>+FY2019_ALL_Targets!C134</f>
        <v>1026610</v>
      </c>
      <c r="D134" s="62">
        <f>+FY2019_ALL_Targets!D134</f>
        <v>1720076417</v>
      </c>
      <c r="E134" s="62"/>
      <c r="F134" s="62" t="str">
        <f>+FY2019_ALL_Targets!E134</f>
        <v>MRSA West</v>
      </c>
      <c r="G134" s="62" t="str">
        <f>FY2019_ALL_Targets!J134</f>
        <v>Cross Country Healthcare Center</v>
      </c>
      <c r="H134" s="62" t="str">
        <f>FY2019_ALL_Targets!K134</f>
        <v>Ballinger Memorial Hospital District</v>
      </c>
      <c r="I134" s="62" t="str">
        <f>+FY2019_ALL_Targets!L134</f>
        <v>1514 Indian Creek Rd.</v>
      </c>
      <c r="J134" s="14" t="str">
        <f>_xlfn.IFNA(+INDEX(Comp1!$E:$E,MATCH(B134,Comp1!$C:$C,0)),"No")</f>
        <v>Yes</v>
      </c>
      <c r="K134" s="14" t="str">
        <f>_xlfn.IFNA(+INDEX(Comp1!$F:$F,MATCH(B134,Comp1!$C:$C,0)),"No")</f>
        <v>Yes</v>
      </c>
      <c r="L134" s="14" t="str">
        <f>_xlfn.IFNA(+INDEX(Comp1!G:G,MATCH($B134,Comp1!$C:$C,0)),"No")</f>
        <v>Yes</v>
      </c>
      <c r="M134" s="14" t="str">
        <f>_xlfn.IFNA(+INDEX(Comp1!H:H,MATCH($B134,Comp1!$C:$C,0)),"No")</f>
        <v>Yes</v>
      </c>
      <c r="N134" s="14" t="str">
        <f>_xlfn.IFNA(+INDEX(Comp1!I:I,MATCH($B134,Comp1!$C:$C,0)),"No")</f>
        <v>Yes</v>
      </c>
      <c r="O134" s="14" t="str">
        <f>_xlfn.IFNA(+INDEX(Comp1!J:J,MATCH($B134,Comp1!$C:$C,0)),"No")</f>
        <v>Yes</v>
      </c>
      <c r="P134" s="14" t="str">
        <f>_xlfn.IFNA(+INDEX(Comp1!K:K,MATCH($B134,Comp1!$C:$C,0)),"No")</f>
        <v>Yes</v>
      </c>
      <c r="Q134" s="14" t="str">
        <f>_xlfn.IFNA(+INDEX(Comp1!L:L,MATCH($B134,Comp1!$C:$C,0)),"No")</f>
        <v>Yes</v>
      </c>
      <c r="R134" s="14" t="str">
        <f>_xlfn.IFNA(+INDEX(Comp1!M:M,MATCH($B134,Comp1!$C:$C,0)),"No")</f>
        <v>Yes</v>
      </c>
      <c r="S134" s="14" t="str">
        <f>_xlfn.IFNA(+INDEX(Comp1!N:N,MATCH($B134,Comp1!$C:$C,0)),"No")</f>
        <v>Yes</v>
      </c>
      <c r="T134" s="14" t="str">
        <f>_xlfn.IFNA(+INDEX(Comp1!O:O,MATCH($B134,Comp1!$C:$C,0)),"No")</f>
        <v>Yes</v>
      </c>
      <c r="U134" s="14" t="s">
        <v>35</v>
      </c>
      <c r="V134" s="263">
        <v>7.37</v>
      </c>
      <c r="W134" s="263">
        <v>7.37</v>
      </c>
      <c r="X134" s="263">
        <v>7.37</v>
      </c>
      <c r="Y134" s="263">
        <v>7.37</v>
      </c>
      <c r="Z134" s="263">
        <v>7.37</v>
      </c>
      <c r="AA134" s="263">
        <v>7.37</v>
      </c>
      <c r="AB134" s="263">
        <v>7.21</v>
      </c>
      <c r="AC134" s="263">
        <f>IF(Q134="yes",+INDEX('Final Comp Values'!$BH:$BH,MATCH('Monthy Targets'!$B134,'Final Comp Values'!$C:$C,0)),0)</f>
        <v>7.19</v>
      </c>
      <c r="AD134" s="263">
        <f>IF(R134="yes",+INDEX('Final Comp Values'!$BH:$BH,MATCH('Monthy Targets'!$B134,'Final Comp Values'!$C:$C,0)),0)</f>
        <v>7.19</v>
      </c>
      <c r="AE134" s="263">
        <f>IF(S134="yes",+INDEX('Final Comp Values'!$BL:$BL,MATCH('Monthy Targets'!$B134,'Final Comp Values'!$C:$C,0)),0)</f>
        <v>7.19</v>
      </c>
      <c r="AF134" s="263">
        <f>IF(T134="yes",+INDEX('Final Comp Values'!$BL:$BL,MATCH('Monthy Targets'!$B134,'Final Comp Values'!$C:$C,0)),0)</f>
        <v>7.19</v>
      </c>
      <c r="AG134" s="263">
        <f>IF(U134="yes",+INDEX('Final Comp Values'!$BL:$BL,MATCH('Monthy Targets'!$B134,'Final Comp Values'!$C:$C,0)),0)</f>
        <v>7.19</v>
      </c>
    </row>
    <row r="135" spans="1:33" x14ac:dyDescent="0.25">
      <c r="A135" s="579">
        <f>+FY2019_ALL_Targets!A135</f>
        <v>4979</v>
      </c>
      <c r="B135" s="62">
        <f>+FY2019_ALL_Targets!B135</f>
        <v>675018</v>
      </c>
      <c r="C135" s="62">
        <f>+FY2019_ALL_Targets!C135</f>
        <v>1013536</v>
      </c>
      <c r="D135" s="62">
        <f>+FY2019_ALL_Targets!D135</f>
        <v>1427030261</v>
      </c>
      <c r="E135" s="62"/>
      <c r="F135" s="62" t="str">
        <f>+FY2019_ALL_Targets!E135</f>
        <v>Tarrant</v>
      </c>
      <c r="G135" s="62" t="str">
        <f>FY2019_ALL_Targets!J135</f>
        <v>River Oaks Health and Rehabilitation Center</v>
      </c>
      <c r="H135" s="62" t="str">
        <f>FY2019_ALL_Targets!K135</f>
        <v>Pinnacle Health Facilities of Texas VI, LP</v>
      </c>
      <c r="I135" s="62" t="str">
        <f>+FY2019_ALL_Targets!L135</f>
        <v>2416 NW 18th Street</v>
      </c>
      <c r="J135" s="14" t="str">
        <f>_xlfn.IFNA(+INDEX(Comp1!$E:$E,MATCH(B135,Comp1!$C:$C,0)),"No")</f>
        <v>No</v>
      </c>
      <c r="K135" s="14" t="str">
        <f>_xlfn.IFNA(+INDEX(Comp1!$F:$F,MATCH(B135,Comp1!$C:$C,0)),"No")</f>
        <v>No</v>
      </c>
      <c r="L135" s="14" t="str">
        <f>_xlfn.IFNA(+INDEX(Comp1!G:G,MATCH($B135,Comp1!$C:$C,0)),"No")</f>
        <v>No</v>
      </c>
      <c r="M135" s="14" t="str">
        <f>_xlfn.IFNA(+INDEX(Comp1!H:H,MATCH($B135,Comp1!$C:$C,0)),"No")</f>
        <v>No</v>
      </c>
      <c r="N135" s="14" t="str">
        <f>_xlfn.IFNA(+INDEX(Comp1!I:I,MATCH($B135,Comp1!$C:$C,0)),"No")</f>
        <v>No</v>
      </c>
      <c r="O135" s="14" t="str">
        <f>_xlfn.IFNA(+INDEX(Comp1!J:J,MATCH($B135,Comp1!$C:$C,0)),"No")</f>
        <v>No</v>
      </c>
      <c r="P135" s="14" t="str">
        <f>_xlfn.IFNA(+INDEX(Comp1!K:K,MATCH($B135,Comp1!$C:$C,0)),"No")</f>
        <v>No</v>
      </c>
      <c r="Q135" s="14" t="str">
        <f>_xlfn.IFNA(+INDEX(Comp1!L:L,MATCH($B135,Comp1!$C:$C,0)),"No")</f>
        <v>No</v>
      </c>
      <c r="R135" s="14" t="str">
        <f>_xlfn.IFNA(+INDEX(Comp1!M:M,MATCH($B135,Comp1!$C:$C,0)),"No")</f>
        <v>No</v>
      </c>
      <c r="S135" s="14" t="str">
        <f>_xlfn.IFNA(+INDEX(Comp1!N:N,MATCH($B135,Comp1!$C:$C,0)),"No")</f>
        <v>No</v>
      </c>
      <c r="T135" s="14" t="str">
        <f>_xlfn.IFNA(+INDEX(Comp1!O:O,MATCH($B135,Comp1!$C:$C,0)),"No")</f>
        <v>No</v>
      </c>
      <c r="U135" s="14">
        <v>0</v>
      </c>
      <c r="V135" s="263">
        <v>0</v>
      </c>
      <c r="W135" s="263">
        <v>0</v>
      </c>
      <c r="X135" s="263">
        <v>0</v>
      </c>
      <c r="Y135" s="263">
        <v>0</v>
      </c>
      <c r="Z135" s="263">
        <v>0</v>
      </c>
      <c r="AA135" s="263">
        <v>0</v>
      </c>
      <c r="AB135" s="263">
        <v>0</v>
      </c>
      <c r="AC135" s="263">
        <f>IF(Q135="yes",+INDEX('Final Comp Values'!$BH:$BH,MATCH('Monthy Targets'!$B135,'Final Comp Values'!$C:$C,0)),0)</f>
        <v>0</v>
      </c>
      <c r="AD135" s="263">
        <f>IF(R135="yes",+INDEX('Final Comp Values'!$BH:$BH,MATCH('Monthy Targets'!$B135,'Final Comp Values'!$C:$C,0)),0)</f>
        <v>0</v>
      </c>
      <c r="AE135" s="263">
        <f>IF(S135="yes",+INDEX('Final Comp Values'!$BL:$BL,MATCH('Monthy Targets'!$B135,'Final Comp Values'!$C:$C,0)),0)</f>
        <v>0</v>
      </c>
      <c r="AF135" s="263">
        <f>IF(T135="yes",+INDEX('Final Comp Values'!$BL:$BL,MATCH('Monthy Targets'!$B135,'Final Comp Values'!$C:$C,0)),0)</f>
        <v>0</v>
      </c>
      <c r="AG135" s="263">
        <f>IF(U135="yes",+INDEX('Final Comp Values'!$BL:$BL,MATCH('Monthy Targets'!$B135,'Final Comp Values'!$C:$C,0)),0)</f>
        <v>0</v>
      </c>
    </row>
    <row r="136" spans="1:33" x14ac:dyDescent="0.25">
      <c r="A136" s="579">
        <f>+FY2019_ALL_Targets!A136</f>
        <v>5014</v>
      </c>
      <c r="B136" s="62">
        <f>+FY2019_ALL_Targets!B136</f>
        <v>675019</v>
      </c>
      <c r="C136" s="62">
        <f>+FY2019_ALL_Targets!C136</f>
        <v>1026410</v>
      </c>
      <c r="D136" s="62">
        <f>+FY2019_ALL_Targets!D136</f>
        <v>1013312248</v>
      </c>
      <c r="E136" s="62"/>
      <c r="F136" s="62" t="str">
        <f>+FY2019_ALL_Targets!E136</f>
        <v>Lubbock</v>
      </c>
      <c r="G136" s="62" t="str">
        <f>FY2019_ALL_Targets!J136</f>
        <v>Apex Secure Care Brownfield</v>
      </c>
      <c r="H136" s="62" t="str">
        <f>FY2019_ALL_Targets!K136</f>
        <v>Childress County Hospital District</v>
      </c>
      <c r="I136" s="62" t="str">
        <f>+FY2019_ALL_Targets!L136</f>
        <v>1101 E Lake St</v>
      </c>
      <c r="J136" s="14" t="str">
        <f>_xlfn.IFNA(+INDEX(Comp1!$E:$E,MATCH(B136,Comp1!$C:$C,0)),"No")</f>
        <v>Yes</v>
      </c>
      <c r="K136" s="14" t="str">
        <f>_xlfn.IFNA(+INDEX(Comp1!$F:$F,MATCH(B136,Comp1!$C:$C,0)),"No")</f>
        <v>Yes</v>
      </c>
      <c r="L136" s="14" t="str">
        <f>_xlfn.IFNA(+INDEX(Comp1!G:G,MATCH($B136,Comp1!$C:$C,0)),"No")</f>
        <v>Yes</v>
      </c>
      <c r="M136" s="14" t="str">
        <f>_xlfn.IFNA(+INDEX(Comp1!H:H,MATCH($B136,Comp1!$C:$C,0)),"No")</f>
        <v>Yes</v>
      </c>
      <c r="N136" s="14" t="str">
        <f>_xlfn.IFNA(+INDEX(Comp1!I:I,MATCH($B136,Comp1!$C:$C,0)),"No")</f>
        <v>Yes</v>
      </c>
      <c r="O136" s="14" t="str">
        <f>_xlfn.IFNA(+INDEX(Comp1!J:J,MATCH($B136,Comp1!$C:$C,0)),"No")</f>
        <v>Yes</v>
      </c>
      <c r="P136" s="14" t="str">
        <f>_xlfn.IFNA(+INDEX(Comp1!K:K,MATCH($B136,Comp1!$C:$C,0)),"No")</f>
        <v>Yes</v>
      </c>
      <c r="Q136" s="14" t="str">
        <f>_xlfn.IFNA(+INDEX(Comp1!L:L,MATCH($B136,Comp1!$C:$C,0)),"No")</f>
        <v>Yes</v>
      </c>
      <c r="R136" s="14" t="str">
        <f>_xlfn.IFNA(+INDEX(Comp1!M:M,MATCH($B136,Comp1!$C:$C,0)),"No")</f>
        <v>Yes</v>
      </c>
      <c r="S136" s="14" t="str">
        <f>_xlfn.IFNA(+INDEX(Comp1!N:N,MATCH($B136,Comp1!$C:$C,0)),"No")</f>
        <v>Yes</v>
      </c>
      <c r="T136" s="14" t="str">
        <f>_xlfn.IFNA(+INDEX(Comp1!O:O,MATCH($B136,Comp1!$C:$C,0)),"No")</f>
        <v>Yes</v>
      </c>
      <c r="U136" s="14" t="s">
        <v>35</v>
      </c>
      <c r="V136" s="263">
        <v>12.15</v>
      </c>
      <c r="W136" s="263">
        <v>12.15</v>
      </c>
      <c r="X136" s="263">
        <v>12.15</v>
      </c>
      <c r="Y136" s="263">
        <v>12.15</v>
      </c>
      <c r="Z136" s="263">
        <v>12.15</v>
      </c>
      <c r="AA136" s="263">
        <v>12.15</v>
      </c>
      <c r="AB136" s="263">
        <v>12.32</v>
      </c>
      <c r="AC136" s="263">
        <f>IF(Q136="yes",+INDEX('Final Comp Values'!$BH:$BH,MATCH('Monthy Targets'!$B136,'Final Comp Values'!$C:$C,0)),0)</f>
        <v>12.28</v>
      </c>
      <c r="AD136" s="263">
        <f>IF(R136="yes",+INDEX('Final Comp Values'!$BH:$BH,MATCH('Monthy Targets'!$B136,'Final Comp Values'!$C:$C,0)),0)</f>
        <v>12.28</v>
      </c>
      <c r="AE136" s="263">
        <f>IF(S136="yes",+INDEX('Final Comp Values'!$BL:$BL,MATCH('Monthy Targets'!$B136,'Final Comp Values'!$C:$C,0)),0)</f>
        <v>12.28</v>
      </c>
      <c r="AF136" s="263">
        <f>IF(T136="yes",+INDEX('Final Comp Values'!$BL:$BL,MATCH('Monthy Targets'!$B136,'Final Comp Values'!$C:$C,0)),0)</f>
        <v>12.28</v>
      </c>
      <c r="AG136" s="263">
        <f>IF(U136="yes",+INDEX('Final Comp Values'!$BL:$BL,MATCH('Monthy Targets'!$B136,'Final Comp Values'!$C:$C,0)),0)</f>
        <v>12.28</v>
      </c>
    </row>
    <row r="137" spans="1:33" x14ac:dyDescent="0.25">
      <c r="A137" s="579">
        <f>+FY2019_ALL_Targets!A137</f>
        <v>4026</v>
      </c>
      <c r="B137" s="62">
        <f>+FY2019_ALL_Targets!B137</f>
        <v>675021</v>
      </c>
      <c r="C137" s="62">
        <f>+FY2019_ALL_Targets!C137</f>
        <v>1026421</v>
      </c>
      <c r="D137" s="62">
        <f>+FY2019_ALL_Targets!D137</f>
        <v>1043245483</v>
      </c>
      <c r="E137" s="62"/>
      <c r="F137" s="62" t="str">
        <f>+FY2019_ALL_Targets!E137</f>
        <v>MRSA West</v>
      </c>
      <c r="G137" s="62" t="str">
        <f>FY2019_ALL_Targets!J137</f>
        <v>Electra Healthcare Center</v>
      </c>
      <c r="H137" s="62" t="str">
        <f>FY2019_ALL_Targets!K137</f>
        <v>Nocona Hospital District</v>
      </c>
      <c r="I137" s="62" t="str">
        <f>+FY2019_ALL_Targets!L137</f>
        <v>511 S. Bailey St.</v>
      </c>
      <c r="J137" s="14" t="str">
        <f>_xlfn.IFNA(+INDEX(Comp1!$E:$E,MATCH(B137,Comp1!$C:$C,0)),"No")</f>
        <v>Yes</v>
      </c>
      <c r="K137" s="14" t="str">
        <f>_xlfn.IFNA(+INDEX(Comp1!$F:$F,MATCH(B137,Comp1!$C:$C,0)),"No")</f>
        <v>Yes</v>
      </c>
      <c r="L137" s="14" t="str">
        <f>_xlfn.IFNA(+INDEX(Comp1!G:G,MATCH($B137,Comp1!$C:$C,0)),"No")</f>
        <v>Yes</v>
      </c>
      <c r="M137" s="14" t="str">
        <f>_xlfn.IFNA(+INDEX(Comp1!H:H,MATCH($B137,Comp1!$C:$C,0)),"No")</f>
        <v>Yes</v>
      </c>
      <c r="N137" s="14" t="str">
        <f>_xlfn.IFNA(+INDEX(Comp1!I:I,MATCH($B137,Comp1!$C:$C,0)),"No")</f>
        <v>Yes</v>
      </c>
      <c r="O137" s="14" t="str">
        <f>_xlfn.IFNA(+INDEX(Comp1!J:J,MATCH($B137,Comp1!$C:$C,0)),"No")</f>
        <v>Yes</v>
      </c>
      <c r="P137" s="14" t="str">
        <f>_xlfn.IFNA(+INDEX(Comp1!K:K,MATCH($B137,Comp1!$C:$C,0)),"No")</f>
        <v>Yes</v>
      </c>
      <c r="Q137" s="14" t="str">
        <f>_xlfn.IFNA(+INDEX(Comp1!L:L,MATCH($B137,Comp1!$C:$C,0)),"No")</f>
        <v>Yes</v>
      </c>
      <c r="R137" s="14" t="str">
        <f>_xlfn.IFNA(+INDEX(Comp1!M:M,MATCH($B137,Comp1!$C:$C,0)),"No")</f>
        <v>Yes</v>
      </c>
      <c r="S137" s="14" t="str">
        <f>_xlfn.IFNA(+INDEX(Comp1!N:N,MATCH($B137,Comp1!$C:$C,0)),"No")</f>
        <v>Yes</v>
      </c>
      <c r="T137" s="14" t="str">
        <f>_xlfn.IFNA(+INDEX(Comp1!O:O,MATCH($B137,Comp1!$C:$C,0)),"No")</f>
        <v>Yes</v>
      </c>
      <c r="U137" s="14" t="s">
        <v>35</v>
      </c>
      <c r="V137" s="263">
        <v>2</v>
      </c>
      <c r="W137" s="263">
        <v>2</v>
      </c>
      <c r="X137" s="263">
        <v>2</v>
      </c>
      <c r="Y137" s="263">
        <v>2</v>
      </c>
      <c r="Z137" s="263">
        <v>2</v>
      </c>
      <c r="AA137" s="263">
        <v>2</v>
      </c>
      <c r="AB137" s="263">
        <v>1.96</v>
      </c>
      <c r="AC137" s="263">
        <f>IF(Q137="yes",+INDEX('Final Comp Values'!$BH:$BH,MATCH('Monthy Targets'!$B137,'Final Comp Values'!$C:$C,0)),0)</f>
        <v>1.95</v>
      </c>
      <c r="AD137" s="263">
        <f>IF(R137="yes",+INDEX('Final Comp Values'!$BH:$BH,MATCH('Monthy Targets'!$B137,'Final Comp Values'!$C:$C,0)),0)</f>
        <v>1.95</v>
      </c>
      <c r="AE137" s="263">
        <f>IF(S137="yes",+INDEX('Final Comp Values'!$BL:$BL,MATCH('Monthy Targets'!$B137,'Final Comp Values'!$C:$C,0)),0)</f>
        <v>1.95</v>
      </c>
      <c r="AF137" s="263">
        <f>IF(T137="yes",+INDEX('Final Comp Values'!$BL:$BL,MATCH('Monthy Targets'!$B137,'Final Comp Values'!$C:$C,0)),0)</f>
        <v>1.95</v>
      </c>
      <c r="AG137" s="263">
        <f>IF(U137="yes",+INDEX('Final Comp Values'!$BL:$BL,MATCH('Monthy Targets'!$B137,'Final Comp Values'!$C:$C,0)),0)</f>
        <v>1.95</v>
      </c>
    </row>
    <row r="138" spans="1:33" x14ac:dyDescent="0.25">
      <c r="A138" s="579">
        <f>+FY2019_ALL_Targets!A138</f>
        <v>5101</v>
      </c>
      <c r="B138" s="62">
        <f>+FY2019_ALL_Targets!B138</f>
        <v>675032</v>
      </c>
      <c r="C138" s="62">
        <f>+FY2019_ALL_Targets!C138</f>
        <v>1028669</v>
      </c>
      <c r="D138" s="62">
        <f>+FY2019_ALL_Targets!D138</f>
        <v>1003246919</v>
      </c>
      <c r="E138" s="62"/>
      <c r="F138" s="62" t="str">
        <f>+FY2019_ALL_Targets!E138</f>
        <v>Dallas</v>
      </c>
      <c r="G138" s="62" t="str">
        <f>FY2019_ALL_Targets!J138</f>
        <v>Cedar Hill Healthcare Center</v>
      </c>
      <c r="H138" s="62" t="str">
        <f>FY2019_ALL_Targets!K138</f>
        <v>Stephens Memorial Hospital District</v>
      </c>
      <c r="I138" s="62" t="str">
        <f>+FY2019_ALL_Targets!L138</f>
        <v>230 S. Clark Rd</v>
      </c>
      <c r="J138" s="14" t="str">
        <f>_xlfn.IFNA(+INDEX(Comp1!$E:$E,MATCH(B138,Comp1!$C:$C,0)),"No")</f>
        <v>Yes</v>
      </c>
      <c r="K138" s="14" t="str">
        <f>_xlfn.IFNA(+INDEX(Comp1!$F:$F,MATCH(B138,Comp1!$C:$C,0)),"No")</f>
        <v>Yes</v>
      </c>
      <c r="L138" s="14" t="str">
        <f>_xlfn.IFNA(+INDEX(Comp1!G:G,MATCH($B138,Comp1!$C:$C,0)),"No")</f>
        <v>Yes</v>
      </c>
      <c r="M138" s="14" t="str">
        <f>_xlfn.IFNA(+INDEX(Comp1!H:H,MATCH($B138,Comp1!$C:$C,0)),"No")</f>
        <v>Yes</v>
      </c>
      <c r="N138" s="14" t="str">
        <f>_xlfn.IFNA(+INDEX(Comp1!I:I,MATCH($B138,Comp1!$C:$C,0)),"No")</f>
        <v>Yes</v>
      </c>
      <c r="O138" s="14" t="str">
        <f>_xlfn.IFNA(+INDEX(Comp1!J:J,MATCH($B138,Comp1!$C:$C,0)),"No")</f>
        <v>Yes</v>
      </c>
      <c r="P138" s="14" t="str">
        <f>_xlfn.IFNA(+INDEX(Comp1!K:K,MATCH($B138,Comp1!$C:$C,0)),"No")</f>
        <v>Yes</v>
      </c>
      <c r="Q138" s="14" t="str">
        <f>_xlfn.IFNA(+INDEX(Comp1!L:L,MATCH($B138,Comp1!$C:$C,0)),"No")</f>
        <v>Yes</v>
      </c>
      <c r="R138" s="14" t="str">
        <f>_xlfn.IFNA(+INDEX(Comp1!M:M,MATCH($B138,Comp1!$C:$C,0)),"No")</f>
        <v>Yes</v>
      </c>
      <c r="S138" s="14" t="str">
        <f>_xlfn.IFNA(+INDEX(Comp1!N:N,MATCH($B138,Comp1!$C:$C,0)),"No")</f>
        <v>Yes</v>
      </c>
      <c r="T138" s="14" t="str">
        <f>_xlfn.IFNA(+INDEX(Comp1!O:O,MATCH($B138,Comp1!$C:$C,0)),"No")</f>
        <v>Yes</v>
      </c>
      <c r="U138" s="14" t="s">
        <v>35</v>
      </c>
      <c r="V138" s="263">
        <v>7.86</v>
      </c>
      <c r="W138" s="263">
        <v>7.86</v>
      </c>
      <c r="X138" s="263">
        <v>7.86</v>
      </c>
      <c r="Y138" s="263">
        <v>7.86</v>
      </c>
      <c r="Z138" s="263">
        <v>7.86</v>
      </c>
      <c r="AA138" s="263">
        <v>7.86</v>
      </c>
      <c r="AB138" s="263">
        <v>7.62</v>
      </c>
      <c r="AC138" s="263">
        <f>IF(Q138="yes",+INDEX('Final Comp Values'!$BH:$BH,MATCH('Monthy Targets'!$B138,'Final Comp Values'!$C:$C,0)),0)</f>
        <v>7.6</v>
      </c>
      <c r="AD138" s="263">
        <f>IF(R138="yes",+INDEX('Final Comp Values'!$BH:$BH,MATCH('Monthy Targets'!$B138,'Final Comp Values'!$C:$C,0)),0)</f>
        <v>7.6</v>
      </c>
      <c r="AE138" s="263">
        <f>IF(S138="yes",+INDEX('Final Comp Values'!$BL:$BL,MATCH('Monthy Targets'!$B138,'Final Comp Values'!$C:$C,0)),0)</f>
        <v>7.6</v>
      </c>
      <c r="AF138" s="263">
        <f>IF(T138="yes",+INDEX('Final Comp Values'!$BL:$BL,MATCH('Monthy Targets'!$B138,'Final Comp Values'!$C:$C,0)),0)</f>
        <v>7.6</v>
      </c>
      <c r="AG138" s="263">
        <f>IF(U138="yes",+INDEX('Final Comp Values'!$BL:$BL,MATCH('Monthy Targets'!$B138,'Final Comp Values'!$C:$C,0)),0)</f>
        <v>7.6</v>
      </c>
    </row>
    <row r="139" spans="1:33" x14ac:dyDescent="0.25">
      <c r="A139" s="579">
        <f>+FY2019_ALL_Targets!A139</f>
        <v>5055</v>
      </c>
      <c r="B139" s="62">
        <f>+FY2019_ALL_Targets!B139</f>
        <v>675033</v>
      </c>
      <c r="C139" s="62">
        <f>+FY2019_ALL_Targets!C139</f>
        <v>1017873</v>
      </c>
      <c r="D139" s="62">
        <f>+FY2019_ALL_Targets!D139</f>
        <v>1598091936</v>
      </c>
      <c r="E139" s="62"/>
      <c r="F139" s="62" t="str">
        <f>+FY2019_ALL_Targets!E139</f>
        <v>Dallas</v>
      </c>
      <c r="G139" s="62" t="str">
        <f>FY2019_ALL_Targets!J139</f>
        <v>Mesquite Tree Nursing Center</v>
      </c>
      <c r="H139" s="62" t="str">
        <f>FY2019_ALL_Targets!K139</f>
        <v>Mesquite NH SNF LLC</v>
      </c>
      <c r="I139" s="62" t="str">
        <f>+FY2019_ALL_Targets!L139</f>
        <v>434 Paza Drive</v>
      </c>
      <c r="J139" s="14" t="str">
        <f>_xlfn.IFNA(+INDEX(Comp1!$E:$E,MATCH(B139,Comp1!$C:$C,0)),"No")</f>
        <v>No</v>
      </c>
      <c r="K139" s="14" t="str">
        <f>_xlfn.IFNA(+INDEX(Comp1!$F:$F,MATCH(B139,Comp1!$C:$C,0)),"No")</f>
        <v>No</v>
      </c>
      <c r="L139" s="14" t="str">
        <f>_xlfn.IFNA(+INDEX(Comp1!G:G,MATCH($B139,Comp1!$C:$C,0)),"No")</f>
        <v>No</v>
      </c>
      <c r="M139" s="14" t="str">
        <f>_xlfn.IFNA(+INDEX(Comp1!H:H,MATCH($B139,Comp1!$C:$C,0)),"No")</f>
        <v>No</v>
      </c>
      <c r="N139" s="14" t="str">
        <f>_xlfn.IFNA(+INDEX(Comp1!I:I,MATCH($B139,Comp1!$C:$C,0)),"No")</f>
        <v>No</v>
      </c>
      <c r="O139" s="14" t="str">
        <f>_xlfn.IFNA(+INDEX(Comp1!J:J,MATCH($B139,Comp1!$C:$C,0)),"No")</f>
        <v>No</v>
      </c>
      <c r="P139" s="14" t="str">
        <f>_xlfn.IFNA(+INDEX(Comp1!K:K,MATCH($B139,Comp1!$C:$C,0)),"No")</f>
        <v>No</v>
      </c>
      <c r="Q139" s="14" t="str">
        <f>_xlfn.IFNA(+INDEX(Comp1!L:L,MATCH($B139,Comp1!$C:$C,0)),"No")</f>
        <v>No</v>
      </c>
      <c r="R139" s="14" t="str">
        <f>_xlfn.IFNA(+INDEX(Comp1!M:M,MATCH($B139,Comp1!$C:$C,0)),"No")</f>
        <v>No</v>
      </c>
      <c r="S139" s="14" t="str">
        <f>_xlfn.IFNA(+INDEX(Comp1!N:N,MATCH($B139,Comp1!$C:$C,0)),"No")</f>
        <v>No</v>
      </c>
      <c r="T139" s="14" t="str">
        <f>_xlfn.IFNA(+INDEX(Comp1!O:O,MATCH($B139,Comp1!$C:$C,0)),"No")</f>
        <v>No</v>
      </c>
      <c r="U139" s="14">
        <v>0</v>
      </c>
      <c r="V139" s="263">
        <v>0</v>
      </c>
      <c r="W139" s="263">
        <v>0</v>
      </c>
      <c r="X139" s="263">
        <v>0</v>
      </c>
      <c r="Y139" s="263">
        <v>0</v>
      </c>
      <c r="Z139" s="263">
        <v>0</v>
      </c>
      <c r="AA139" s="263">
        <v>0</v>
      </c>
      <c r="AB139" s="263">
        <v>0</v>
      </c>
      <c r="AC139" s="263">
        <f>IF(Q139="yes",+INDEX('Final Comp Values'!$BH:$BH,MATCH('Monthy Targets'!$B139,'Final Comp Values'!$C:$C,0)),0)</f>
        <v>0</v>
      </c>
      <c r="AD139" s="263">
        <f>IF(R139="yes",+INDEX('Final Comp Values'!$BH:$BH,MATCH('Monthy Targets'!$B139,'Final Comp Values'!$C:$C,0)),0)</f>
        <v>0</v>
      </c>
      <c r="AE139" s="263">
        <f>IF(S139="yes",+INDEX('Final Comp Values'!$BL:$BL,MATCH('Monthy Targets'!$B139,'Final Comp Values'!$C:$C,0)),0)</f>
        <v>0</v>
      </c>
      <c r="AF139" s="263">
        <f>IF(T139="yes",+INDEX('Final Comp Values'!$BL:$BL,MATCH('Monthy Targets'!$B139,'Final Comp Values'!$C:$C,0)),0)</f>
        <v>0</v>
      </c>
      <c r="AG139" s="263">
        <f>IF(U139="yes",+INDEX('Final Comp Values'!$BL:$BL,MATCH('Monthy Targets'!$B139,'Final Comp Values'!$C:$C,0)),0)</f>
        <v>0</v>
      </c>
    </row>
    <row r="140" spans="1:33" x14ac:dyDescent="0.25">
      <c r="A140" s="579">
        <f>+FY2019_ALL_Targets!A140</f>
        <v>5001</v>
      </c>
      <c r="B140" s="62">
        <f>+FY2019_ALL_Targets!B140</f>
        <v>675034</v>
      </c>
      <c r="C140" s="62">
        <f>+FY2019_ALL_Targets!C140</f>
        <v>1028456</v>
      </c>
      <c r="D140" s="62">
        <f>+FY2019_ALL_Targets!D140</f>
        <v>1972046068</v>
      </c>
      <c r="E140" s="62"/>
      <c r="F140" s="62" t="str">
        <f>+FY2019_ALL_Targets!E140</f>
        <v>Tarrant</v>
      </c>
      <c r="G140" s="62" t="str">
        <f>FY2019_ALL_Targets!J140</f>
        <v>Pennsylvania Nursing &amp; Rehabilitation</v>
      </c>
      <c r="H140" s="62" t="str">
        <f>FY2019_ALL_Targets!K140</f>
        <v>McGregor Senior Care, LLC</v>
      </c>
      <c r="I140" s="62" t="str">
        <f>+FY2019_ALL_Targets!L140</f>
        <v>901 Pennsylvania Ave</v>
      </c>
      <c r="J140" s="14" t="str">
        <f>_xlfn.IFNA(+INDEX(Comp1!$E:$E,MATCH(B140,Comp1!$C:$C,0)),"No")</f>
        <v>No</v>
      </c>
      <c r="K140" s="14" t="str">
        <f>_xlfn.IFNA(+INDEX(Comp1!$F:$F,MATCH(B140,Comp1!$C:$C,0)),"No")</f>
        <v>No</v>
      </c>
      <c r="L140" s="14" t="str">
        <f>_xlfn.IFNA(+INDEX(Comp1!G:G,MATCH($B140,Comp1!$C:$C,0)),"No")</f>
        <v>No</v>
      </c>
      <c r="M140" s="14" t="str">
        <f>_xlfn.IFNA(+INDEX(Comp1!H:H,MATCH($B140,Comp1!$C:$C,0)),"No")</f>
        <v>No</v>
      </c>
      <c r="N140" s="14" t="str">
        <f>_xlfn.IFNA(+INDEX(Comp1!I:I,MATCH($B140,Comp1!$C:$C,0)),"No")</f>
        <v>No</v>
      </c>
      <c r="O140" s="14" t="str">
        <f>_xlfn.IFNA(+INDEX(Comp1!J:J,MATCH($B140,Comp1!$C:$C,0)),"No")</f>
        <v>No</v>
      </c>
      <c r="P140" s="14" t="str">
        <f>_xlfn.IFNA(+INDEX(Comp1!K:K,MATCH($B140,Comp1!$C:$C,0)),"No")</f>
        <v>No</v>
      </c>
      <c r="Q140" s="14" t="str">
        <f>_xlfn.IFNA(+INDEX(Comp1!L:L,MATCH($B140,Comp1!$C:$C,0)),"No")</f>
        <v>No</v>
      </c>
      <c r="R140" s="14" t="str">
        <f>_xlfn.IFNA(+INDEX(Comp1!M:M,MATCH($B140,Comp1!$C:$C,0)),"No")</f>
        <v>No</v>
      </c>
      <c r="S140" s="14" t="str">
        <f>_xlfn.IFNA(+INDEX(Comp1!N:N,MATCH($B140,Comp1!$C:$C,0)),"No")</f>
        <v>No</v>
      </c>
      <c r="T140" s="14" t="str">
        <f>_xlfn.IFNA(+INDEX(Comp1!O:O,MATCH($B140,Comp1!$C:$C,0)),"No")</f>
        <v>No</v>
      </c>
      <c r="U140" s="14">
        <v>0</v>
      </c>
      <c r="V140" s="263">
        <v>0</v>
      </c>
      <c r="W140" s="263">
        <v>0</v>
      </c>
      <c r="X140" s="263">
        <v>0</v>
      </c>
      <c r="Y140" s="263">
        <v>0</v>
      </c>
      <c r="Z140" s="263">
        <v>0</v>
      </c>
      <c r="AA140" s="263">
        <v>0</v>
      </c>
      <c r="AB140" s="263">
        <v>0</v>
      </c>
      <c r="AC140" s="263">
        <f>IF(Q140="yes",+INDEX('Final Comp Values'!$BH:$BH,MATCH('Monthy Targets'!$B140,'Final Comp Values'!$C:$C,0)),0)</f>
        <v>0</v>
      </c>
      <c r="AD140" s="263">
        <f>IF(R140="yes",+INDEX('Final Comp Values'!$BH:$BH,MATCH('Monthy Targets'!$B140,'Final Comp Values'!$C:$C,0)),0)</f>
        <v>0</v>
      </c>
      <c r="AE140" s="263">
        <f>IF(S140="yes",+INDEX('Final Comp Values'!$BL:$BL,MATCH('Monthy Targets'!$B140,'Final Comp Values'!$C:$C,0)),0)</f>
        <v>0</v>
      </c>
      <c r="AF140" s="263">
        <f>IF(T140="yes",+INDEX('Final Comp Values'!$BL:$BL,MATCH('Monthy Targets'!$B140,'Final Comp Values'!$C:$C,0)),0)</f>
        <v>0</v>
      </c>
      <c r="AG140" s="263">
        <f>IF(U140="yes",+INDEX('Final Comp Values'!$BL:$BL,MATCH('Monthy Targets'!$B140,'Final Comp Values'!$C:$C,0)),0)</f>
        <v>0</v>
      </c>
    </row>
    <row r="141" spans="1:33" x14ac:dyDescent="0.25">
      <c r="A141" s="579">
        <f>+FY2019_ALL_Targets!A141</f>
        <v>4413</v>
      </c>
      <c r="B141" s="62">
        <f>+FY2019_ALL_Targets!B141</f>
        <v>675035</v>
      </c>
      <c r="C141" s="62">
        <f>+FY2019_ALL_Targets!C141</f>
        <v>1026315</v>
      </c>
      <c r="D141" s="62">
        <f>+FY2019_ALL_Targets!D141</f>
        <v>1780618835</v>
      </c>
      <c r="E141" s="62"/>
      <c r="F141" s="62" t="str">
        <f>+FY2019_ALL_Targets!E141</f>
        <v>MRSA West</v>
      </c>
      <c r="G141" s="62" t="str">
        <f>FY2019_ALL_Targets!J141</f>
        <v>Evergreen Healthcare Center</v>
      </c>
      <c r="H141" s="62" t="str">
        <f>FY2019_ALL_Targets!K141</f>
        <v>Nocona Hospital District</v>
      </c>
      <c r="I141" s="62" t="str">
        <f>+FY2019_ALL_Targets!L141</f>
        <v>406 E. Seventh St.</v>
      </c>
      <c r="J141" s="14" t="str">
        <f>_xlfn.IFNA(+INDEX(Comp1!$E:$E,MATCH(B141,Comp1!$C:$C,0)),"No")</f>
        <v>Yes</v>
      </c>
      <c r="K141" s="14" t="str">
        <f>_xlfn.IFNA(+INDEX(Comp1!$F:$F,MATCH(B141,Comp1!$C:$C,0)),"No")</f>
        <v>Yes</v>
      </c>
      <c r="L141" s="14" t="str">
        <f>_xlfn.IFNA(+INDEX(Comp1!G:G,MATCH($B141,Comp1!$C:$C,0)),"No")</f>
        <v>Yes</v>
      </c>
      <c r="M141" s="14" t="str">
        <f>_xlfn.IFNA(+INDEX(Comp1!H:H,MATCH($B141,Comp1!$C:$C,0)),"No")</f>
        <v>Yes</v>
      </c>
      <c r="N141" s="14" t="str">
        <f>_xlfn.IFNA(+INDEX(Comp1!I:I,MATCH($B141,Comp1!$C:$C,0)),"No")</f>
        <v>Yes</v>
      </c>
      <c r="O141" s="14" t="str">
        <f>_xlfn.IFNA(+INDEX(Comp1!J:J,MATCH($B141,Comp1!$C:$C,0)),"No")</f>
        <v>Yes</v>
      </c>
      <c r="P141" s="14" t="str">
        <f>_xlfn.IFNA(+INDEX(Comp1!K:K,MATCH($B141,Comp1!$C:$C,0)),"No")</f>
        <v>Yes</v>
      </c>
      <c r="Q141" s="14" t="str">
        <f>_xlfn.IFNA(+INDEX(Comp1!L:L,MATCH($B141,Comp1!$C:$C,0)),"No")</f>
        <v>Yes</v>
      </c>
      <c r="R141" s="14" t="str">
        <f>_xlfn.IFNA(+INDEX(Comp1!M:M,MATCH($B141,Comp1!$C:$C,0)),"No")</f>
        <v>Yes</v>
      </c>
      <c r="S141" s="14" t="str">
        <f>_xlfn.IFNA(+INDEX(Comp1!N:N,MATCH($B141,Comp1!$C:$C,0)),"No")</f>
        <v>Yes</v>
      </c>
      <c r="T141" s="14" t="str">
        <f>_xlfn.IFNA(+INDEX(Comp1!O:O,MATCH($B141,Comp1!$C:$C,0)),"No")</f>
        <v>Yes</v>
      </c>
      <c r="U141" s="14" t="s">
        <v>35</v>
      </c>
      <c r="V141" s="263">
        <v>3.35</v>
      </c>
      <c r="W141" s="263">
        <v>3.35</v>
      </c>
      <c r="X141" s="263">
        <v>3.35</v>
      </c>
      <c r="Y141" s="263">
        <v>3.35</v>
      </c>
      <c r="Z141" s="263">
        <v>3.35</v>
      </c>
      <c r="AA141" s="263">
        <v>3.35</v>
      </c>
      <c r="AB141" s="263">
        <v>3.28</v>
      </c>
      <c r="AC141" s="263">
        <f>IF(Q141="yes",+INDEX('Final Comp Values'!$BH:$BH,MATCH('Monthy Targets'!$B141,'Final Comp Values'!$C:$C,0)),0)</f>
        <v>3.27</v>
      </c>
      <c r="AD141" s="263">
        <f>IF(R141="yes",+INDEX('Final Comp Values'!$BH:$BH,MATCH('Monthy Targets'!$B141,'Final Comp Values'!$C:$C,0)),0)</f>
        <v>3.27</v>
      </c>
      <c r="AE141" s="263">
        <f>IF(S141="yes",+INDEX('Final Comp Values'!$BL:$BL,MATCH('Monthy Targets'!$B141,'Final Comp Values'!$C:$C,0)),0)</f>
        <v>3.27</v>
      </c>
      <c r="AF141" s="263">
        <f>IF(T141="yes",+INDEX('Final Comp Values'!$BL:$BL,MATCH('Monthy Targets'!$B141,'Final Comp Values'!$C:$C,0)),0)</f>
        <v>3.27</v>
      </c>
      <c r="AG141" s="263">
        <f>IF(U141="yes",+INDEX('Final Comp Values'!$BL:$BL,MATCH('Monthy Targets'!$B141,'Final Comp Values'!$C:$C,0)),0)</f>
        <v>3.27</v>
      </c>
    </row>
    <row r="142" spans="1:33" x14ac:dyDescent="0.25">
      <c r="A142" s="579">
        <f>+FY2019_ALL_Targets!A142</f>
        <v>4395</v>
      </c>
      <c r="B142" s="62">
        <f>+FY2019_ALL_Targets!B142</f>
        <v>675038</v>
      </c>
      <c r="C142" s="62">
        <f>+FY2019_ALL_Targets!C142</f>
        <v>1026243</v>
      </c>
      <c r="D142" s="62">
        <f>+FY2019_ALL_Targets!D142</f>
        <v>1205235520</v>
      </c>
      <c r="E142" s="62"/>
      <c r="F142" s="62" t="str">
        <f>+FY2019_ALL_Targets!E142</f>
        <v>MRSA West</v>
      </c>
      <c r="G142" s="62" t="str">
        <f>FY2019_ALL_Targets!J142</f>
        <v>Clyde Nursing Center</v>
      </c>
      <c r="H142" s="62" t="str">
        <f>FY2019_ALL_Targets!K142</f>
        <v>Palo Pinto County Hospital District</v>
      </c>
      <c r="I142" s="62" t="str">
        <f>+FY2019_ALL_Targets!L142</f>
        <v>806 Stephens Street</v>
      </c>
      <c r="J142" s="14" t="str">
        <f>_xlfn.IFNA(+INDEX(Comp1!$E:$E,MATCH(B142,Comp1!$C:$C,0)),"No")</f>
        <v>Yes</v>
      </c>
      <c r="K142" s="14" t="str">
        <f>_xlfn.IFNA(+INDEX(Comp1!$F:$F,MATCH(B142,Comp1!$C:$C,0)),"No")</f>
        <v>Yes</v>
      </c>
      <c r="L142" s="14" t="str">
        <f>_xlfn.IFNA(+INDEX(Comp1!G:G,MATCH($B142,Comp1!$C:$C,0)),"No")</f>
        <v>Yes</v>
      </c>
      <c r="M142" s="14" t="str">
        <f>_xlfn.IFNA(+INDEX(Comp1!H:H,MATCH($B142,Comp1!$C:$C,0)),"No")</f>
        <v>Yes</v>
      </c>
      <c r="N142" s="14" t="str">
        <f>_xlfn.IFNA(+INDEX(Comp1!I:I,MATCH($B142,Comp1!$C:$C,0)),"No")</f>
        <v>Yes</v>
      </c>
      <c r="O142" s="14" t="str">
        <f>_xlfn.IFNA(+INDEX(Comp1!J:J,MATCH($B142,Comp1!$C:$C,0)),"No")</f>
        <v>Yes</v>
      </c>
      <c r="P142" s="14" t="str">
        <f>_xlfn.IFNA(+INDEX(Comp1!K:K,MATCH($B142,Comp1!$C:$C,0)),"No")</f>
        <v>Yes</v>
      </c>
      <c r="Q142" s="14" t="str">
        <f>_xlfn.IFNA(+INDEX(Comp1!L:L,MATCH($B142,Comp1!$C:$C,0)),"No")</f>
        <v>Yes</v>
      </c>
      <c r="R142" s="14" t="str">
        <f>_xlfn.IFNA(+INDEX(Comp1!M:M,MATCH($B142,Comp1!$C:$C,0)),"No")</f>
        <v>Yes</v>
      </c>
      <c r="S142" s="14" t="str">
        <f>_xlfn.IFNA(+INDEX(Comp1!N:N,MATCH($B142,Comp1!$C:$C,0)),"No")</f>
        <v>Yes</v>
      </c>
      <c r="T142" s="14" t="str">
        <f>_xlfn.IFNA(+INDEX(Comp1!O:O,MATCH($B142,Comp1!$C:$C,0)),"No")</f>
        <v>Yes</v>
      </c>
      <c r="U142" s="14" t="s">
        <v>35</v>
      </c>
      <c r="V142" s="263">
        <v>3.51</v>
      </c>
      <c r="W142" s="263">
        <v>3.51</v>
      </c>
      <c r="X142" s="263">
        <v>3.51</v>
      </c>
      <c r="Y142" s="263">
        <v>3.51</v>
      </c>
      <c r="Z142" s="263">
        <v>3.51</v>
      </c>
      <c r="AA142" s="263">
        <v>3.51</v>
      </c>
      <c r="AB142" s="263">
        <v>3.44</v>
      </c>
      <c r="AC142" s="263">
        <f>IF(Q142="yes",+INDEX('Final Comp Values'!$BH:$BH,MATCH('Monthy Targets'!$B142,'Final Comp Values'!$C:$C,0)),0)</f>
        <v>3.43</v>
      </c>
      <c r="AD142" s="263">
        <f>IF(R142="yes",+INDEX('Final Comp Values'!$BH:$BH,MATCH('Monthy Targets'!$B142,'Final Comp Values'!$C:$C,0)),0)</f>
        <v>3.43</v>
      </c>
      <c r="AE142" s="263">
        <f>IF(S142="yes",+INDEX('Final Comp Values'!$BL:$BL,MATCH('Monthy Targets'!$B142,'Final Comp Values'!$C:$C,0)),0)</f>
        <v>3.43</v>
      </c>
      <c r="AF142" s="263">
        <f>IF(T142="yes",+INDEX('Final Comp Values'!$BL:$BL,MATCH('Monthy Targets'!$B142,'Final Comp Values'!$C:$C,0)),0)</f>
        <v>3.43</v>
      </c>
      <c r="AG142" s="263">
        <f>IF(U142="yes",+INDEX('Final Comp Values'!$BL:$BL,MATCH('Monthy Targets'!$B142,'Final Comp Values'!$C:$C,0)),0)</f>
        <v>3.43</v>
      </c>
    </row>
    <row r="143" spans="1:33" x14ac:dyDescent="0.25">
      <c r="A143" s="579">
        <f>+FY2019_ALL_Targets!A143</f>
        <v>4421</v>
      </c>
      <c r="B143" s="62">
        <f>+FY2019_ALL_Targets!B143</f>
        <v>675042</v>
      </c>
      <c r="C143" s="62">
        <f>+FY2019_ALL_Targets!C143</f>
        <v>1026277</v>
      </c>
      <c r="D143" s="62">
        <f>+FY2019_ALL_Targets!D143</f>
        <v>1861891186</v>
      </c>
      <c r="E143" s="62"/>
      <c r="F143" s="62" t="str">
        <f>+FY2019_ALL_Targets!E143</f>
        <v>MRSA West</v>
      </c>
      <c r="G143" s="62" t="str">
        <f>FY2019_ALL_Targets!J143</f>
        <v>Seymour Rehabilitation and Healthcare</v>
      </c>
      <c r="H143" s="62" t="str">
        <f>FY2019_ALL_Targets!K143</f>
        <v>Baylor County Hospital District</v>
      </c>
      <c r="I143" s="62" t="str">
        <f>+FY2019_ALL_Targets!L143</f>
        <v>1110 Westview Drive</v>
      </c>
      <c r="J143" s="14" t="str">
        <f>_xlfn.IFNA(+INDEX(Comp1!$E:$E,MATCH(B143,Comp1!$C:$C,0)),"No")</f>
        <v>Yes</v>
      </c>
      <c r="K143" s="14" t="str">
        <f>_xlfn.IFNA(+INDEX(Comp1!$F:$F,MATCH(B143,Comp1!$C:$C,0)),"No")</f>
        <v>Yes</v>
      </c>
      <c r="L143" s="14" t="str">
        <f>_xlfn.IFNA(+INDEX(Comp1!G:G,MATCH($B143,Comp1!$C:$C,0)),"No")</f>
        <v>Yes</v>
      </c>
      <c r="M143" s="14" t="str">
        <f>_xlfn.IFNA(+INDEX(Comp1!H:H,MATCH($B143,Comp1!$C:$C,0)),"No")</f>
        <v>Yes</v>
      </c>
      <c r="N143" s="14" t="str">
        <f>_xlfn.IFNA(+INDEX(Comp1!I:I,MATCH($B143,Comp1!$C:$C,0)),"No")</f>
        <v>Yes</v>
      </c>
      <c r="O143" s="14" t="str">
        <f>_xlfn.IFNA(+INDEX(Comp1!J:J,MATCH($B143,Comp1!$C:$C,0)),"No")</f>
        <v>Yes</v>
      </c>
      <c r="P143" s="14" t="str">
        <f>_xlfn.IFNA(+INDEX(Comp1!K:K,MATCH($B143,Comp1!$C:$C,0)),"No")</f>
        <v>Yes</v>
      </c>
      <c r="Q143" s="14" t="str">
        <f>_xlfn.IFNA(+INDEX(Comp1!L:L,MATCH($B143,Comp1!$C:$C,0)),"No")</f>
        <v>Yes</v>
      </c>
      <c r="R143" s="14" t="str">
        <f>_xlfn.IFNA(+INDEX(Comp1!M:M,MATCH($B143,Comp1!$C:$C,0)),"No")</f>
        <v>Yes</v>
      </c>
      <c r="S143" s="14" t="str">
        <f>_xlfn.IFNA(+INDEX(Comp1!N:N,MATCH($B143,Comp1!$C:$C,0)),"No")</f>
        <v>Yes</v>
      </c>
      <c r="T143" s="14" t="str">
        <f>_xlfn.IFNA(+INDEX(Comp1!O:O,MATCH($B143,Comp1!$C:$C,0)),"No")</f>
        <v>Yes</v>
      </c>
      <c r="U143" s="14" t="s">
        <v>35</v>
      </c>
      <c r="V143" s="263">
        <v>4.8600000000000003</v>
      </c>
      <c r="W143" s="263">
        <v>4.8600000000000003</v>
      </c>
      <c r="X143" s="263">
        <v>4.8600000000000003</v>
      </c>
      <c r="Y143" s="263">
        <v>4.8600000000000003</v>
      </c>
      <c r="Z143" s="263">
        <v>4.8600000000000003</v>
      </c>
      <c r="AA143" s="263">
        <v>4.8600000000000003</v>
      </c>
      <c r="AB143" s="263">
        <v>4.75</v>
      </c>
      <c r="AC143" s="263">
        <f>IF(Q143="yes",+INDEX('Final Comp Values'!$BH:$BH,MATCH('Monthy Targets'!$B143,'Final Comp Values'!$C:$C,0)),0)</f>
        <v>4.74</v>
      </c>
      <c r="AD143" s="263">
        <f>IF(R143="yes",+INDEX('Final Comp Values'!$BH:$BH,MATCH('Monthy Targets'!$B143,'Final Comp Values'!$C:$C,0)),0)</f>
        <v>4.74</v>
      </c>
      <c r="AE143" s="263">
        <f>IF(S143="yes",+INDEX('Final Comp Values'!$BL:$BL,MATCH('Monthy Targets'!$B143,'Final Comp Values'!$C:$C,0)),0)</f>
        <v>4.74</v>
      </c>
      <c r="AF143" s="263">
        <f>IF(T143="yes",+INDEX('Final Comp Values'!$BL:$BL,MATCH('Monthy Targets'!$B143,'Final Comp Values'!$C:$C,0)),0)</f>
        <v>4.74</v>
      </c>
      <c r="AG143" s="263">
        <f>IF(U143="yes",+INDEX('Final Comp Values'!$BL:$BL,MATCH('Monthy Targets'!$B143,'Final Comp Values'!$C:$C,0)),0)</f>
        <v>4.74</v>
      </c>
    </row>
    <row r="144" spans="1:33" x14ac:dyDescent="0.25">
      <c r="A144" s="579">
        <f>+FY2019_ALL_Targets!A144</f>
        <v>4547</v>
      </c>
      <c r="B144" s="62">
        <f>+FY2019_ALL_Targets!B144</f>
        <v>675044</v>
      </c>
      <c r="C144" s="62">
        <f>+FY2019_ALL_Targets!C144</f>
        <v>1017863</v>
      </c>
      <c r="D144" s="62">
        <f>+FY2019_ALL_Targets!D144</f>
        <v>1245566736</v>
      </c>
      <c r="E144" s="62"/>
      <c r="F144" s="62" t="str">
        <f>+FY2019_ALL_Targets!E144</f>
        <v>Hidalgo</v>
      </c>
      <c r="G144" s="62" t="str">
        <f>FY2019_ALL_Targets!J144</f>
        <v>Colonial Manor Advanced Rehab &amp; Healthcare</v>
      </c>
      <c r="H144" s="62" t="str">
        <f>FY2019_ALL_Targets!K144</f>
        <v>Colonial Manor SNF LLC</v>
      </c>
      <c r="I144" s="62" t="str">
        <f>+FY2019_ALL_Targets!L144</f>
        <v>1100 W. Minnesota Road</v>
      </c>
      <c r="J144" s="14" t="str">
        <f>_xlfn.IFNA(+INDEX(Comp1!$E:$E,MATCH(B144,Comp1!$C:$C,0)),"No")</f>
        <v>No</v>
      </c>
      <c r="K144" s="14" t="str">
        <f>_xlfn.IFNA(+INDEX(Comp1!$F:$F,MATCH(B144,Comp1!$C:$C,0)),"No")</f>
        <v>No</v>
      </c>
      <c r="L144" s="14" t="str">
        <f>_xlfn.IFNA(+INDEX(Comp1!G:G,MATCH($B144,Comp1!$C:$C,0)),"No")</f>
        <v>No</v>
      </c>
      <c r="M144" s="14" t="str">
        <f>_xlfn.IFNA(+INDEX(Comp1!H:H,MATCH($B144,Comp1!$C:$C,0)),"No")</f>
        <v>No</v>
      </c>
      <c r="N144" s="14" t="str">
        <f>_xlfn.IFNA(+INDEX(Comp1!I:I,MATCH($B144,Comp1!$C:$C,0)),"No")</f>
        <v>No</v>
      </c>
      <c r="O144" s="14" t="str">
        <f>_xlfn.IFNA(+INDEX(Comp1!J:J,MATCH($B144,Comp1!$C:$C,0)),"No")</f>
        <v>No</v>
      </c>
      <c r="P144" s="14" t="str">
        <f>_xlfn.IFNA(+INDEX(Comp1!K:K,MATCH($B144,Comp1!$C:$C,0)),"No")</f>
        <v>No</v>
      </c>
      <c r="Q144" s="14" t="str">
        <f>_xlfn.IFNA(+INDEX(Comp1!L:L,MATCH($B144,Comp1!$C:$C,0)),"No")</f>
        <v>No</v>
      </c>
      <c r="R144" s="14" t="str">
        <f>_xlfn.IFNA(+INDEX(Comp1!M:M,MATCH($B144,Comp1!$C:$C,0)),"No")</f>
        <v>No</v>
      </c>
      <c r="S144" s="14" t="str">
        <f>_xlfn.IFNA(+INDEX(Comp1!N:N,MATCH($B144,Comp1!$C:$C,0)),"No")</f>
        <v>No</v>
      </c>
      <c r="T144" s="14" t="str">
        <f>_xlfn.IFNA(+INDEX(Comp1!O:O,MATCH($B144,Comp1!$C:$C,0)),"No")</f>
        <v>No</v>
      </c>
      <c r="U144" s="14">
        <v>0</v>
      </c>
      <c r="V144" s="263">
        <v>0</v>
      </c>
      <c r="W144" s="263">
        <v>0</v>
      </c>
      <c r="X144" s="263">
        <v>0</v>
      </c>
      <c r="Y144" s="263">
        <v>0</v>
      </c>
      <c r="Z144" s="263">
        <v>0</v>
      </c>
      <c r="AA144" s="263">
        <v>0</v>
      </c>
      <c r="AB144" s="263">
        <v>0</v>
      </c>
      <c r="AC144" s="263">
        <f>IF(Q144="yes",+INDEX('Final Comp Values'!$BH:$BH,MATCH('Monthy Targets'!$B144,'Final Comp Values'!$C:$C,0)),0)</f>
        <v>0</v>
      </c>
      <c r="AD144" s="263">
        <f>IF(R144="yes",+INDEX('Final Comp Values'!$BH:$BH,MATCH('Monthy Targets'!$B144,'Final Comp Values'!$C:$C,0)),0)</f>
        <v>0</v>
      </c>
      <c r="AE144" s="263">
        <f>IF(S144="yes",+INDEX('Final Comp Values'!$BL:$BL,MATCH('Monthy Targets'!$B144,'Final Comp Values'!$C:$C,0)),0)</f>
        <v>0</v>
      </c>
      <c r="AF144" s="263">
        <f>IF(T144="yes",+INDEX('Final Comp Values'!$BL:$BL,MATCH('Monthy Targets'!$B144,'Final Comp Values'!$C:$C,0)),0)</f>
        <v>0</v>
      </c>
      <c r="AG144" s="263">
        <f>IF(U144="yes",+INDEX('Final Comp Values'!$BL:$BL,MATCH('Monthy Targets'!$B144,'Final Comp Values'!$C:$C,0)),0)</f>
        <v>0</v>
      </c>
    </row>
    <row r="145" spans="1:33" x14ac:dyDescent="0.25">
      <c r="A145" s="579">
        <f>+FY2019_ALL_Targets!A145</f>
        <v>5112</v>
      </c>
      <c r="B145" s="62">
        <f>+FY2019_ALL_Targets!B145</f>
        <v>675046</v>
      </c>
      <c r="C145" s="62">
        <f>+FY2019_ALL_Targets!C145</f>
        <v>1017848</v>
      </c>
      <c r="D145" s="62">
        <f>+FY2019_ALL_Targets!D145</f>
        <v>1891021242</v>
      </c>
      <c r="E145" s="62"/>
      <c r="F145" s="62" t="str">
        <f>+FY2019_ALL_Targets!E145</f>
        <v>Harris</v>
      </c>
      <c r="G145" s="62" t="str">
        <f>FY2019_ALL_Targets!J145</f>
        <v>Rosenberg Health &amp; Rehabilitation Center</v>
      </c>
      <c r="H145" s="62" t="str">
        <f>FY2019_ALL_Targets!K145</f>
        <v>Rosenberg SNF LLC</v>
      </c>
      <c r="I145" s="62" t="str">
        <f>+FY2019_ALL_Targets!L145</f>
        <v>1419 Mahlman St</v>
      </c>
      <c r="J145" s="14" t="str">
        <f>_xlfn.IFNA(+INDEX(Comp1!$E:$E,MATCH(B145,Comp1!$C:$C,0)),"No")</f>
        <v>No</v>
      </c>
      <c r="K145" s="14" t="str">
        <f>_xlfn.IFNA(+INDEX(Comp1!$F:$F,MATCH(B145,Comp1!$C:$C,0)),"No")</f>
        <v>No</v>
      </c>
      <c r="L145" s="14" t="str">
        <f>_xlfn.IFNA(+INDEX(Comp1!G:G,MATCH($B145,Comp1!$C:$C,0)),"No")</f>
        <v>No</v>
      </c>
      <c r="M145" s="14" t="str">
        <f>_xlfn.IFNA(+INDEX(Comp1!H:H,MATCH($B145,Comp1!$C:$C,0)),"No")</f>
        <v>No</v>
      </c>
      <c r="N145" s="14" t="str">
        <f>_xlfn.IFNA(+INDEX(Comp1!I:I,MATCH($B145,Comp1!$C:$C,0)),"No")</f>
        <v>No</v>
      </c>
      <c r="O145" s="14" t="str">
        <f>_xlfn.IFNA(+INDEX(Comp1!J:J,MATCH($B145,Comp1!$C:$C,0)),"No")</f>
        <v>No</v>
      </c>
      <c r="P145" s="14" t="str">
        <f>_xlfn.IFNA(+INDEX(Comp1!K:K,MATCH($B145,Comp1!$C:$C,0)),"No")</f>
        <v>No</v>
      </c>
      <c r="Q145" s="14" t="str">
        <f>_xlfn.IFNA(+INDEX(Comp1!L:L,MATCH($B145,Comp1!$C:$C,0)),"No")</f>
        <v>No</v>
      </c>
      <c r="R145" s="14" t="str">
        <f>_xlfn.IFNA(+INDEX(Comp1!M:M,MATCH($B145,Comp1!$C:$C,0)),"No")</f>
        <v>No</v>
      </c>
      <c r="S145" s="14" t="str">
        <f>_xlfn.IFNA(+INDEX(Comp1!N:N,MATCH($B145,Comp1!$C:$C,0)),"No")</f>
        <v>No</v>
      </c>
      <c r="T145" s="14" t="str">
        <f>_xlfn.IFNA(+INDEX(Comp1!O:O,MATCH($B145,Comp1!$C:$C,0)),"No")</f>
        <v>No</v>
      </c>
      <c r="U145" s="14">
        <v>0</v>
      </c>
      <c r="V145" s="263">
        <v>0</v>
      </c>
      <c r="W145" s="263">
        <v>0</v>
      </c>
      <c r="X145" s="263">
        <v>0</v>
      </c>
      <c r="Y145" s="263">
        <v>0</v>
      </c>
      <c r="Z145" s="263">
        <v>0</v>
      </c>
      <c r="AA145" s="263">
        <v>0</v>
      </c>
      <c r="AB145" s="263">
        <v>0</v>
      </c>
      <c r="AC145" s="263">
        <f>IF(Q145="yes",+INDEX('Final Comp Values'!$BH:$BH,MATCH('Monthy Targets'!$B145,'Final Comp Values'!$C:$C,0)),0)</f>
        <v>0</v>
      </c>
      <c r="AD145" s="263">
        <f>IF(R145="yes",+INDEX('Final Comp Values'!$BH:$BH,MATCH('Monthy Targets'!$B145,'Final Comp Values'!$C:$C,0)),0)</f>
        <v>0</v>
      </c>
      <c r="AE145" s="263">
        <f>IF(S145="yes",+INDEX('Final Comp Values'!$BL:$BL,MATCH('Monthy Targets'!$B145,'Final Comp Values'!$C:$C,0)),0)</f>
        <v>0</v>
      </c>
      <c r="AF145" s="263">
        <f>IF(T145="yes",+INDEX('Final Comp Values'!$BL:$BL,MATCH('Monthy Targets'!$B145,'Final Comp Values'!$C:$C,0)),0)</f>
        <v>0</v>
      </c>
      <c r="AG145" s="263">
        <f>IF(U145="yes",+INDEX('Final Comp Values'!$BL:$BL,MATCH('Monthy Targets'!$B145,'Final Comp Values'!$C:$C,0)),0)</f>
        <v>0</v>
      </c>
    </row>
    <row r="146" spans="1:33" x14ac:dyDescent="0.25">
      <c r="A146" s="579">
        <f>+FY2019_ALL_Targets!A146</f>
        <v>5049</v>
      </c>
      <c r="B146" s="62">
        <f>+FY2019_ALL_Targets!B146</f>
        <v>675049</v>
      </c>
      <c r="C146" s="62">
        <f>+FY2019_ALL_Targets!C146</f>
        <v>1026197</v>
      </c>
      <c r="D146" s="62">
        <f>+FY2019_ALL_Targets!D146</f>
        <v>1760470181</v>
      </c>
      <c r="E146" s="62"/>
      <c r="F146" s="62" t="str">
        <f>+FY2019_ALL_Targets!E146</f>
        <v>MRSA West</v>
      </c>
      <c r="G146" s="62" t="str">
        <f>FY2019_ALL_Targets!J146</f>
        <v>Coronado Healthcare Center</v>
      </c>
      <c r="H146" s="62" t="str">
        <f>FY2019_ALL_Targets!K146</f>
        <v>Stratford Hospital District</v>
      </c>
      <c r="I146" s="62" t="str">
        <f>+FY2019_ALL_Targets!L146</f>
        <v>1504 W. Kentucky Ave.</v>
      </c>
      <c r="J146" s="14" t="str">
        <f>_xlfn.IFNA(+INDEX(Comp1!$E:$E,MATCH(B146,Comp1!$C:$C,0)),"No")</f>
        <v>Yes</v>
      </c>
      <c r="K146" s="14" t="str">
        <f>_xlfn.IFNA(+INDEX(Comp1!$F:$F,MATCH(B146,Comp1!$C:$C,0)),"No")</f>
        <v>Yes</v>
      </c>
      <c r="L146" s="14" t="str">
        <f>_xlfn.IFNA(+INDEX(Comp1!G:G,MATCH($B146,Comp1!$C:$C,0)),"No")</f>
        <v>Yes</v>
      </c>
      <c r="M146" s="14" t="str">
        <f>_xlfn.IFNA(+INDEX(Comp1!H:H,MATCH($B146,Comp1!$C:$C,0)),"No")</f>
        <v>Yes</v>
      </c>
      <c r="N146" s="14" t="str">
        <f>_xlfn.IFNA(+INDEX(Comp1!I:I,MATCH($B146,Comp1!$C:$C,0)),"No")</f>
        <v>Yes</v>
      </c>
      <c r="O146" s="14" t="str">
        <f>_xlfn.IFNA(+INDEX(Comp1!J:J,MATCH($B146,Comp1!$C:$C,0)),"No")</f>
        <v>Yes</v>
      </c>
      <c r="P146" s="14" t="str">
        <f>_xlfn.IFNA(+INDEX(Comp1!K:K,MATCH($B146,Comp1!$C:$C,0)),"No")</f>
        <v>Yes</v>
      </c>
      <c r="Q146" s="14" t="str">
        <f>_xlfn.IFNA(+INDEX(Comp1!L:L,MATCH($B146,Comp1!$C:$C,0)),"No")</f>
        <v>Yes</v>
      </c>
      <c r="R146" s="14" t="str">
        <f>_xlfn.IFNA(+INDEX(Comp1!M:M,MATCH($B146,Comp1!$C:$C,0)),"No")</f>
        <v>Yes</v>
      </c>
      <c r="S146" s="14" t="str">
        <f>_xlfn.IFNA(+INDEX(Comp1!N:N,MATCH($B146,Comp1!$C:$C,0)),"No")</f>
        <v>Yes</v>
      </c>
      <c r="T146" s="14" t="str">
        <f>_xlfn.IFNA(+INDEX(Comp1!O:O,MATCH($B146,Comp1!$C:$C,0)),"No")</f>
        <v>Yes</v>
      </c>
      <c r="U146" s="14" t="s">
        <v>35</v>
      </c>
      <c r="V146" s="263">
        <v>3.16</v>
      </c>
      <c r="W146" s="263">
        <v>3.16</v>
      </c>
      <c r="X146" s="263">
        <v>3.16</v>
      </c>
      <c r="Y146" s="263">
        <v>3.16</v>
      </c>
      <c r="Z146" s="263">
        <v>3.16</v>
      </c>
      <c r="AA146" s="263">
        <v>3.16</v>
      </c>
      <c r="AB146" s="263">
        <v>3.1</v>
      </c>
      <c r="AC146" s="263">
        <f>IF(Q146="yes",+INDEX('Final Comp Values'!$BH:$BH,MATCH('Monthy Targets'!$B146,'Final Comp Values'!$C:$C,0)),0)</f>
        <v>3.08</v>
      </c>
      <c r="AD146" s="263">
        <f>IF(R146="yes",+INDEX('Final Comp Values'!$BH:$BH,MATCH('Monthy Targets'!$B146,'Final Comp Values'!$C:$C,0)),0)</f>
        <v>3.08</v>
      </c>
      <c r="AE146" s="263">
        <f>IF(S146="yes",+INDEX('Final Comp Values'!$BL:$BL,MATCH('Monthy Targets'!$B146,'Final Comp Values'!$C:$C,0)),0)</f>
        <v>3.08</v>
      </c>
      <c r="AF146" s="263">
        <f>IF(T146="yes",+INDEX('Final Comp Values'!$BL:$BL,MATCH('Monthy Targets'!$B146,'Final Comp Values'!$C:$C,0)),0)</f>
        <v>3.08</v>
      </c>
      <c r="AG146" s="263">
        <f>IF(U146="yes",+INDEX('Final Comp Values'!$BL:$BL,MATCH('Monthy Targets'!$B146,'Final Comp Values'!$C:$C,0)),0)</f>
        <v>3.08</v>
      </c>
    </row>
    <row r="147" spans="1:33" x14ac:dyDescent="0.25">
      <c r="A147" s="579">
        <f>+FY2019_ALL_Targets!A147</f>
        <v>4145</v>
      </c>
      <c r="B147" s="62">
        <f>+FY2019_ALL_Targets!B147</f>
        <v>675052</v>
      </c>
      <c r="C147" s="62">
        <f>+FY2019_ALL_Targets!C147</f>
        <v>1028656</v>
      </c>
      <c r="D147" s="62">
        <f>+FY2019_ALL_Targets!D147</f>
        <v>1912931015</v>
      </c>
      <c r="E147" s="62"/>
      <c r="F147" s="62" t="str">
        <f>+FY2019_ALL_Targets!E147</f>
        <v>Harris</v>
      </c>
      <c r="G147" s="62" t="str">
        <f>FY2019_ALL_Targets!J147</f>
        <v>LaPorte Healthcare Center</v>
      </c>
      <c r="H147" s="62" t="str">
        <f>FY2019_ALL_Targets!K147</f>
        <v>SLP LaPorte LLC</v>
      </c>
      <c r="I147" s="62" t="str">
        <f>+FY2019_ALL_Targets!L147</f>
        <v>208 South Utah</v>
      </c>
      <c r="J147" s="14" t="str">
        <f>_xlfn.IFNA(+INDEX(Comp1!$E:$E,MATCH(B147,Comp1!$C:$C,0)),"No")</f>
        <v>No</v>
      </c>
      <c r="K147" s="14" t="str">
        <f>_xlfn.IFNA(+INDEX(Comp1!$F:$F,MATCH(B147,Comp1!$C:$C,0)),"No")</f>
        <v>No</v>
      </c>
      <c r="L147" s="14" t="str">
        <f>_xlfn.IFNA(+INDEX(Comp1!G:G,MATCH($B147,Comp1!$C:$C,0)),"No")</f>
        <v>No</v>
      </c>
      <c r="M147" s="14" t="str">
        <f>_xlfn.IFNA(+INDEX(Comp1!H:H,MATCH($B147,Comp1!$C:$C,0)),"No")</f>
        <v>No</v>
      </c>
      <c r="N147" s="14" t="str">
        <f>_xlfn.IFNA(+INDEX(Comp1!I:I,MATCH($B147,Comp1!$C:$C,0)),"No")</f>
        <v>No</v>
      </c>
      <c r="O147" s="14" t="str">
        <f>_xlfn.IFNA(+INDEX(Comp1!J:J,MATCH($B147,Comp1!$C:$C,0)),"No")</f>
        <v>No</v>
      </c>
      <c r="P147" s="14" t="str">
        <f>_xlfn.IFNA(+INDEX(Comp1!K:K,MATCH($B147,Comp1!$C:$C,0)),"No")</f>
        <v>No</v>
      </c>
      <c r="Q147" s="14" t="str">
        <f>_xlfn.IFNA(+INDEX(Comp1!L:L,MATCH($B147,Comp1!$C:$C,0)),"No")</f>
        <v>No</v>
      </c>
      <c r="R147" s="14" t="str">
        <f>_xlfn.IFNA(+INDEX(Comp1!M:M,MATCH($B147,Comp1!$C:$C,0)),"No")</f>
        <v>No</v>
      </c>
      <c r="S147" s="14" t="str">
        <f>_xlfn.IFNA(+INDEX(Comp1!N:N,MATCH($B147,Comp1!$C:$C,0)),"No")</f>
        <v>No</v>
      </c>
      <c r="T147" s="14" t="str">
        <f>_xlfn.IFNA(+INDEX(Comp1!O:O,MATCH($B147,Comp1!$C:$C,0)),"No")</f>
        <v>No</v>
      </c>
      <c r="U147" s="14">
        <v>0</v>
      </c>
      <c r="V147" s="263">
        <v>0</v>
      </c>
      <c r="W147" s="263">
        <v>0</v>
      </c>
      <c r="X147" s="263">
        <v>0</v>
      </c>
      <c r="Y147" s="263">
        <v>0</v>
      </c>
      <c r="Z147" s="263">
        <v>0</v>
      </c>
      <c r="AA147" s="263">
        <v>0</v>
      </c>
      <c r="AB147" s="263">
        <v>0</v>
      </c>
      <c r="AC147" s="263">
        <f>IF(Q147="yes",+INDEX('Final Comp Values'!$BH:$BH,MATCH('Monthy Targets'!$B147,'Final Comp Values'!$C:$C,0)),0)</f>
        <v>0</v>
      </c>
      <c r="AD147" s="263">
        <f>IF(R147="yes",+INDEX('Final Comp Values'!$BH:$BH,MATCH('Monthy Targets'!$B147,'Final Comp Values'!$C:$C,0)),0)</f>
        <v>0</v>
      </c>
      <c r="AE147" s="263">
        <f>IF(S147="yes",+INDEX('Final Comp Values'!$BL:$BL,MATCH('Monthy Targets'!$B147,'Final Comp Values'!$C:$C,0)),0)</f>
        <v>0</v>
      </c>
      <c r="AF147" s="263">
        <f>IF(T147="yes",+INDEX('Final Comp Values'!$BL:$BL,MATCH('Monthy Targets'!$B147,'Final Comp Values'!$C:$C,0)),0)</f>
        <v>0</v>
      </c>
      <c r="AG147" s="263">
        <f>IF(U147="yes",+INDEX('Final Comp Values'!$BL:$BL,MATCH('Monthy Targets'!$B147,'Final Comp Values'!$C:$C,0)),0)</f>
        <v>0</v>
      </c>
    </row>
    <row r="148" spans="1:33" x14ac:dyDescent="0.25">
      <c r="A148" s="579">
        <f>+FY2019_ALL_Targets!A148</f>
        <v>5040</v>
      </c>
      <c r="B148" s="62">
        <f>+FY2019_ALL_Targets!B148</f>
        <v>675055</v>
      </c>
      <c r="C148" s="62">
        <f>+FY2019_ALL_Targets!C148</f>
        <v>1026206</v>
      </c>
      <c r="D148" s="62">
        <f>+FY2019_ALL_Targets!D148</f>
        <v>1669424388</v>
      </c>
      <c r="E148" s="62"/>
      <c r="F148" s="62" t="str">
        <f>+FY2019_ALL_Targets!E148</f>
        <v>MRSA West</v>
      </c>
      <c r="G148" s="62" t="str">
        <f>FY2019_ALL_Targets!J148</f>
        <v>Childress Healthcare Center</v>
      </c>
      <c r="H148" s="62" t="str">
        <f>FY2019_ALL_Targets!K148</f>
        <v>Childress County Hospital District</v>
      </c>
      <c r="I148" s="62" t="str">
        <f>+FY2019_ALL_Targets!L148</f>
        <v>1200 7th St NW</v>
      </c>
      <c r="J148" s="14" t="str">
        <f>_xlfn.IFNA(+INDEX(Comp1!$E:$E,MATCH(B148,Comp1!$C:$C,0)),"No")</f>
        <v>Yes</v>
      </c>
      <c r="K148" s="14" t="str">
        <f>_xlfn.IFNA(+INDEX(Comp1!$F:$F,MATCH(B148,Comp1!$C:$C,0)),"No")</f>
        <v>Yes</v>
      </c>
      <c r="L148" s="14" t="str">
        <f>_xlfn.IFNA(+INDEX(Comp1!G:G,MATCH($B148,Comp1!$C:$C,0)),"No")</f>
        <v>Yes</v>
      </c>
      <c r="M148" s="14" t="str">
        <f>_xlfn.IFNA(+INDEX(Comp1!H:H,MATCH($B148,Comp1!$C:$C,0)),"No")</f>
        <v>Yes</v>
      </c>
      <c r="N148" s="14" t="str">
        <f>_xlfn.IFNA(+INDEX(Comp1!I:I,MATCH($B148,Comp1!$C:$C,0)),"No")</f>
        <v>Yes</v>
      </c>
      <c r="O148" s="14" t="str">
        <f>_xlfn.IFNA(+INDEX(Comp1!J:J,MATCH($B148,Comp1!$C:$C,0)),"No")</f>
        <v>Yes</v>
      </c>
      <c r="P148" s="14" t="str">
        <f>_xlfn.IFNA(+INDEX(Comp1!K:K,MATCH($B148,Comp1!$C:$C,0)),"No")</f>
        <v>Yes</v>
      </c>
      <c r="Q148" s="14" t="str">
        <f>_xlfn.IFNA(+INDEX(Comp1!L:L,MATCH($B148,Comp1!$C:$C,0)),"No")</f>
        <v>Yes</v>
      </c>
      <c r="R148" s="14" t="str">
        <f>_xlfn.IFNA(+INDEX(Comp1!M:M,MATCH($B148,Comp1!$C:$C,0)),"No")</f>
        <v>Yes</v>
      </c>
      <c r="S148" s="14" t="str">
        <f>_xlfn.IFNA(+INDEX(Comp1!N:N,MATCH($B148,Comp1!$C:$C,0)),"No")</f>
        <v>Yes</v>
      </c>
      <c r="T148" s="14" t="str">
        <f>_xlfn.IFNA(+INDEX(Comp1!O:O,MATCH($B148,Comp1!$C:$C,0)),"No")</f>
        <v>Yes</v>
      </c>
      <c r="U148" s="14" t="s">
        <v>35</v>
      </c>
      <c r="V148" s="263">
        <v>3.76</v>
      </c>
      <c r="W148" s="263">
        <v>3.76</v>
      </c>
      <c r="X148" s="263">
        <v>3.76</v>
      </c>
      <c r="Y148" s="263">
        <v>3.76</v>
      </c>
      <c r="Z148" s="263">
        <v>3.76</v>
      </c>
      <c r="AA148" s="263">
        <v>3.76</v>
      </c>
      <c r="AB148" s="263">
        <v>3.68</v>
      </c>
      <c r="AC148" s="263">
        <f>IF(Q148="yes",+INDEX('Final Comp Values'!$BH:$BH,MATCH('Monthy Targets'!$B148,'Final Comp Values'!$C:$C,0)),0)</f>
        <v>3.66</v>
      </c>
      <c r="AD148" s="263">
        <f>IF(R148="yes",+INDEX('Final Comp Values'!$BH:$BH,MATCH('Monthy Targets'!$B148,'Final Comp Values'!$C:$C,0)),0)</f>
        <v>3.66</v>
      </c>
      <c r="AE148" s="263">
        <f>IF(S148="yes",+INDEX('Final Comp Values'!$BL:$BL,MATCH('Monthy Targets'!$B148,'Final Comp Values'!$C:$C,0)),0)</f>
        <v>3.66</v>
      </c>
      <c r="AF148" s="263">
        <f>IF(T148="yes",+INDEX('Final Comp Values'!$BL:$BL,MATCH('Monthy Targets'!$B148,'Final Comp Values'!$C:$C,0)),0)</f>
        <v>3.66</v>
      </c>
      <c r="AG148" s="263">
        <f>IF(U148="yes",+INDEX('Final Comp Values'!$BL:$BL,MATCH('Monthy Targets'!$B148,'Final Comp Values'!$C:$C,0)),0)</f>
        <v>3.66</v>
      </c>
    </row>
    <row r="149" spans="1:33" x14ac:dyDescent="0.25">
      <c r="A149" s="579">
        <f>+FY2019_ALL_Targets!A149</f>
        <v>4756</v>
      </c>
      <c r="B149" s="62">
        <f>+FY2019_ALL_Targets!B149</f>
        <v>675061</v>
      </c>
      <c r="C149" s="62">
        <f>+FY2019_ALL_Targets!C149</f>
        <v>1020877</v>
      </c>
      <c r="D149" s="62">
        <f>+FY2019_ALL_Targets!D149</f>
        <v>1427392257</v>
      </c>
      <c r="E149" s="62"/>
      <c r="F149" s="62" t="str">
        <f>+FY2019_ALL_Targets!E149</f>
        <v>MRSA West</v>
      </c>
      <c r="G149" s="62" t="str">
        <f>FY2019_ALL_Targets!J149</f>
        <v>Munday Nursing Center</v>
      </c>
      <c r="H149" s="62" t="str">
        <f>FY2019_ALL_Targets!K149</f>
        <v>Knox Country Hospital District DBA Munday Nursing Center</v>
      </c>
      <c r="I149" s="62" t="str">
        <f>+FY2019_ALL_Targets!L149</f>
        <v>421 West F St</v>
      </c>
      <c r="J149" s="14" t="str">
        <f>_xlfn.IFNA(+INDEX(Comp1!$E:$E,MATCH(B149,Comp1!$C:$C,0)),"No")</f>
        <v>Yes</v>
      </c>
      <c r="K149" s="14" t="str">
        <f>_xlfn.IFNA(+INDEX(Comp1!$F:$F,MATCH(B149,Comp1!$C:$C,0)),"No")</f>
        <v>Yes</v>
      </c>
      <c r="L149" s="14" t="str">
        <f>_xlfn.IFNA(+INDEX(Comp1!G:G,MATCH($B149,Comp1!$C:$C,0)),"No")</f>
        <v>Yes</v>
      </c>
      <c r="M149" s="14" t="str">
        <f>_xlfn.IFNA(+INDEX(Comp1!H:H,MATCH($B149,Comp1!$C:$C,0)),"No")</f>
        <v>Yes</v>
      </c>
      <c r="N149" s="14" t="str">
        <f>_xlfn.IFNA(+INDEX(Comp1!I:I,MATCH($B149,Comp1!$C:$C,0)),"No")</f>
        <v>Yes</v>
      </c>
      <c r="O149" s="14" t="str">
        <f>_xlfn.IFNA(+INDEX(Comp1!J:J,MATCH($B149,Comp1!$C:$C,0)),"No")</f>
        <v>Yes</v>
      </c>
      <c r="P149" s="14" t="str">
        <f>_xlfn.IFNA(+INDEX(Comp1!K:K,MATCH($B149,Comp1!$C:$C,0)),"No")</f>
        <v>Yes</v>
      </c>
      <c r="Q149" s="14" t="str">
        <f>_xlfn.IFNA(+INDEX(Comp1!L:L,MATCH($B149,Comp1!$C:$C,0)),"No")</f>
        <v>Yes</v>
      </c>
      <c r="R149" s="14" t="str">
        <f>_xlfn.IFNA(+INDEX(Comp1!M:M,MATCH($B149,Comp1!$C:$C,0)),"No")</f>
        <v>Yes</v>
      </c>
      <c r="S149" s="14" t="str">
        <f>_xlfn.IFNA(+INDEX(Comp1!N:N,MATCH($B149,Comp1!$C:$C,0)),"No")</f>
        <v>Yes</v>
      </c>
      <c r="T149" s="14" t="str">
        <f>_xlfn.IFNA(+INDEX(Comp1!O:O,MATCH($B149,Comp1!$C:$C,0)),"No")</f>
        <v>Yes</v>
      </c>
      <c r="U149" s="14" t="s">
        <v>35</v>
      </c>
      <c r="V149" s="263">
        <v>1.22</v>
      </c>
      <c r="W149" s="263">
        <v>1.22</v>
      </c>
      <c r="X149" s="263">
        <v>1.22</v>
      </c>
      <c r="Y149" s="263">
        <v>1.22</v>
      </c>
      <c r="Z149" s="263">
        <v>1.22</v>
      </c>
      <c r="AA149" s="263">
        <v>1.22</v>
      </c>
      <c r="AB149" s="263">
        <v>1.19</v>
      </c>
      <c r="AC149" s="263">
        <f>IF(Q149="yes",+INDEX('Final Comp Values'!$BH:$BH,MATCH('Monthy Targets'!$B149,'Final Comp Values'!$C:$C,0)),0)</f>
        <v>1.19</v>
      </c>
      <c r="AD149" s="263">
        <f>IF(R149="yes",+INDEX('Final Comp Values'!$BH:$BH,MATCH('Monthy Targets'!$B149,'Final Comp Values'!$C:$C,0)),0)</f>
        <v>1.19</v>
      </c>
      <c r="AE149" s="263">
        <f>IF(S149="yes",+INDEX('Final Comp Values'!$BL:$BL,MATCH('Monthy Targets'!$B149,'Final Comp Values'!$C:$C,0)),0)</f>
        <v>1.19</v>
      </c>
      <c r="AF149" s="263">
        <f>IF(T149="yes",+INDEX('Final Comp Values'!$BL:$BL,MATCH('Monthy Targets'!$B149,'Final Comp Values'!$C:$C,0)),0)</f>
        <v>1.19</v>
      </c>
      <c r="AG149" s="263">
        <f>IF(U149="yes",+INDEX('Final Comp Values'!$BL:$BL,MATCH('Monthy Targets'!$B149,'Final Comp Values'!$C:$C,0)),0)</f>
        <v>1.19</v>
      </c>
    </row>
    <row r="150" spans="1:33" x14ac:dyDescent="0.25">
      <c r="A150" s="579">
        <f>+FY2019_ALL_Targets!A150</f>
        <v>4907</v>
      </c>
      <c r="B150" s="62">
        <f>+FY2019_ALL_Targets!B150</f>
        <v>675065</v>
      </c>
      <c r="C150" s="62">
        <f>+FY2019_ALL_Targets!C150</f>
        <v>1028838</v>
      </c>
      <c r="D150" s="62">
        <f>+FY2019_ALL_Targets!D150</f>
        <v>1447205646</v>
      </c>
      <c r="E150" s="62"/>
      <c r="F150" s="62" t="str">
        <f>+FY2019_ALL_Targets!E150</f>
        <v>MRSA Central</v>
      </c>
      <c r="G150" s="62" t="str">
        <f>FY2019_ALL_Targets!J150</f>
        <v>Centerville Healthcare Center</v>
      </c>
      <c r="H150" s="62" t="str">
        <f>FY2019_ALL_Targets!K150</f>
        <v>Liberty County Hospital District No. 1</v>
      </c>
      <c r="I150" s="62" t="str">
        <f>+FY2019_ALL_Targets!L150</f>
        <v>103 Teakwood St.</v>
      </c>
      <c r="J150" s="14" t="str">
        <f>_xlfn.IFNA(+INDEX(Comp1!$E:$E,MATCH(B150,Comp1!$C:$C,0)),"No")</f>
        <v>Yes</v>
      </c>
      <c r="K150" s="14" t="str">
        <f>_xlfn.IFNA(+INDEX(Comp1!$F:$F,MATCH(B150,Comp1!$C:$C,0)),"No")</f>
        <v>Yes</v>
      </c>
      <c r="L150" s="14" t="str">
        <f>_xlfn.IFNA(+INDEX(Comp1!G:G,MATCH($B150,Comp1!$C:$C,0)),"No")</f>
        <v>Yes</v>
      </c>
      <c r="M150" s="14" t="str">
        <f>_xlfn.IFNA(+INDEX(Comp1!H:H,MATCH($B150,Comp1!$C:$C,0)),"No")</f>
        <v>Yes</v>
      </c>
      <c r="N150" s="14" t="str">
        <f>_xlfn.IFNA(+INDEX(Comp1!I:I,MATCH($B150,Comp1!$C:$C,0)),"No")</f>
        <v>Yes</v>
      </c>
      <c r="O150" s="14" t="str">
        <f>_xlfn.IFNA(+INDEX(Comp1!J:J,MATCH($B150,Comp1!$C:$C,0)),"No")</f>
        <v>Yes</v>
      </c>
      <c r="P150" s="14" t="str">
        <f>_xlfn.IFNA(+INDEX(Comp1!K:K,MATCH($B150,Comp1!$C:$C,0)),"No")</f>
        <v>Yes</v>
      </c>
      <c r="Q150" s="14" t="str">
        <f>_xlfn.IFNA(+INDEX(Comp1!L:L,MATCH($B150,Comp1!$C:$C,0)),"No")</f>
        <v>Yes</v>
      </c>
      <c r="R150" s="14" t="str">
        <f>_xlfn.IFNA(+INDEX(Comp1!M:M,MATCH($B150,Comp1!$C:$C,0)),"No")</f>
        <v>Yes</v>
      </c>
      <c r="S150" s="14" t="str">
        <f>_xlfn.IFNA(+INDEX(Comp1!N:N,MATCH($B150,Comp1!$C:$C,0)),"No")</f>
        <v>Yes</v>
      </c>
      <c r="T150" s="14" t="str">
        <f>_xlfn.IFNA(+INDEX(Comp1!O:O,MATCH($B150,Comp1!$C:$C,0)),"No")</f>
        <v>Yes</v>
      </c>
      <c r="U150" s="14" t="s">
        <v>35</v>
      </c>
      <c r="V150" s="263">
        <v>3.53</v>
      </c>
      <c r="W150" s="263">
        <v>3.53</v>
      </c>
      <c r="X150" s="263">
        <v>3.53</v>
      </c>
      <c r="Y150" s="263">
        <v>3.53</v>
      </c>
      <c r="Z150" s="263">
        <v>3.53</v>
      </c>
      <c r="AA150" s="263">
        <v>3.53</v>
      </c>
      <c r="AB150" s="263">
        <v>3.55</v>
      </c>
      <c r="AC150" s="263">
        <f>IF(Q150="yes",+INDEX('Final Comp Values'!$BH:$BH,MATCH('Monthy Targets'!$B150,'Final Comp Values'!$C:$C,0)),0)</f>
        <v>3.54</v>
      </c>
      <c r="AD150" s="263">
        <f>IF(R150="yes",+INDEX('Final Comp Values'!$BH:$BH,MATCH('Monthy Targets'!$B150,'Final Comp Values'!$C:$C,0)),0)</f>
        <v>3.54</v>
      </c>
      <c r="AE150" s="263">
        <f>IF(S150="yes",+INDEX('Final Comp Values'!$BL:$BL,MATCH('Monthy Targets'!$B150,'Final Comp Values'!$C:$C,0)),0)</f>
        <v>3.54</v>
      </c>
      <c r="AF150" s="263">
        <f>IF(T150="yes",+INDEX('Final Comp Values'!$BL:$BL,MATCH('Monthy Targets'!$B150,'Final Comp Values'!$C:$C,0)),0)</f>
        <v>3.54</v>
      </c>
      <c r="AG150" s="263">
        <f>IF(U150="yes",+INDEX('Final Comp Values'!$BL:$BL,MATCH('Monthy Targets'!$B150,'Final Comp Values'!$C:$C,0)),0)</f>
        <v>3.54</v>
      </c>
    </row>
    <row r="151" spans="1:33" x14ac:dyDescent="0.25">
      <c r="A151" s="579">
        <f>+FY2019_ALL_Targets!A151</f>
        <v>4562</v>
      </c>
      <c r="B151" s="62">
        <f>+FY2019_ALL_Targets!B151</f>
        <v>675067</v>
      </c>
      <c r="C151" s="62">
        <f>+FY2019_ALL_Targets!C151</f>
        <v>1014027</v>
      </c>
      <c r="D151" s="62">
        <f>+FY2019_ALL_Targets!D151</f>
        <v>1881192268</v>
      </c>
      <c r="E151" s="62"/>
      <c r="F151" s="62" t="str">
        <f>+FY2019_ALL_Targets!E151</f>
        <v>MRSA Northeast</v>
      </c>
      <c r="G151" s="62" t="str">
        <f>FY2019_ALL_Targets!J151</f>
        <v>Gainesville Convalescent Center</v>
      </c>
      <c r="H151" s="62" t="str">
        <f>FY2019_ALL_Targets!K151</f>
        <v>County of Throckmorton</v>
      </c>
      <c r="I151" s="62" t="str">
        <f>+FY2019_ALL_Targets!L151</f>
        <v>1900 O''Neal St.</v>
      </c>
      <c r="J151" s="14" t="str">
        <f>_xlfn.IFNA(+INDEX(Comp1!$E:$E,MATCH(B151,Comp1!$C:$C,0)),"No")</f>
        <v>Yes</v>
      </c>
      <c r="K151" s="14" t="str">
        <f>_xlfn.IFNA(+INDEX(Comp1!$F:$F,MATCH(B151,Comp1!$C:$C,0)),"No")</f>
        <v>Yes</v>
      </c>
      <c r="L151" s="14" t="str">
        <f>_xlfn.IFNA(+INDEX(Comp1!G:G,MATCH($B151,Comp1!$C:$C,0)),"No")</f>
        <v>Yes</v>
      </c>
      <c r="M151" s="14" t="str">
        <f>_xlfn.IFNA(+INDEX(Comp1!H:H,MATCH($B151,Comp1!$C:$C,0)),"No")</f>
        <v>Yes</v>
      </c>
      <c r="N151" s="14" t="str">
        <f>_xlfn.IFNA(+INDEX(Comp1!I:I,MATCH($B151,Comp1!$C:$C,0)),"No")</f>
        <v>Yes</v>
      </c>
      <c r="O151" s="14" t="str">
        <f>_xlfn.IFNA(+INDEX(Comp1!J:J,MATCH($B151,Comp1!$C:$C,0)),"No")</f>
        <v>Yes</v>
      </c>
      <c r="P151" s="14" t="str">
        <f>_xlfn.IFNA(+INDEX(Comp1!K:K,MATCH($B151,Comp1!$C:$C,0)),"No")</f>
        <v>Yes</v>
      </c>
      <c r="Q151" s="14" t="str">
        <f>_xlfn.IFNA(+INDEX(Comp1!L:L,MATCH($B151,Comp1!$C:$C,0)),"No")</f>
        <v>Yes</v>
      </c>
      <c r="R151" s="14" t="str">
        <f>_xlfn.IFNA(+INDEX(Comp1!M:M,MATCH($B151,Comp1!$C:$C,0)),"No")</f>
        <v>Yes</v>
      </c>
      <c r="S151" s="14" t="str">
        <f>_xlfn.IFNA(+INDEX(Comp1!N:N,MATCH($B151,Comp1!$C:$C,0)),"No")</f>
        <v>Yes</v>
      </c>
      <c r="T151" s="14" t="str">
        <f>_xlfn.IFNA(+INDEX(Comp1!O:O,MATCH($B151,Comp1!$C:$C,0)),"No")</f>
        <v>Yes</v>
      </c>
      <c r="U151" s="14" t="s">
        <v>35</v>
      </c>
      <c r="V151" s="263">
        <v>3.36</v>
      </c>
      <c r="W151" s="263">
        <v>3.36</v>
      </c>
      <c r="X151" s="263">
        <v>3.36</v>
      </c>
      <c r="Y151" s="263">
        <v>3.36</v>
      </c>
      <c r="Z151" s="263">
        <v>3.36</v>
      </c>
      <c r="AA151" s="263">
        <v>3.36</v>
      </c>
      <c r="AB151" s="263">
        <v>3.48</v>
      </c>
      <c r="AC151" s="263">
        <f>IF(Q151="yes",+INDEX('Final Comp Values'!$BH:$BH,MATCH('Monthy Targets'!$B151,'Final Comp Values'!$C:$C,0)),0)</f>
        <v>3.47</v>
      </c>
      <c r="AD151" s="263">
        <f>IF(R151="yes",+INDEX('Final Comp Values'!$BH:$BH,MATCH('Monthy Targets'!$B151,'Final Comp Values'!$C:$C,0)),0)</f>
        <v>3.47</v>
      </c>
      <c r="AE151" s="263">
        <f>IF(S151="yes",+INDEX('Final Comp Values'!$BL:$BL,MATCH('Monthy Targets'!$B151,'Final Comp Values'!$C:$C,0)),0)</f>
        <v>3.47</v>
      </c>
      <c r="AF151" s="263">
        <f>IF(T151="yes",+INDEX('Final Comp Values'!$BL:$BL,MATCH('Monthy Targets'!$B151,'Final Comp Values'!$C:$C,0)),0)</f>
        <v>3.47</v>
      </c>
      <c r="AG151" s="263">
        <f>IF(U151="yes",+INDEX('Final Comp Values'!$BL:$BL,MATCH('Monthy Targets'!$B151,'Final Comp Values'!$C:$C,0)),0)</f>
        <v>3.47</v>
      </c>
    </row>
    <row r="152" spans="1:33" x14ac:dyDescent="0.25">
      <c r="A152" s="579">
        <f>+FY2019_ALL_Targets!A152</f>
        <v>4545</v>
      </c>
      <c r="B152" s="62">
        <f>+FY2019_ALL_Targets!B152</f>
        <v>675076</v>
      </c>
      <c r="C152" s="62">
        <f>+FY2019_ALL_Targets!C152</f>
        <v>1028692</v>
      </c>
      <c r="D152" s="62">
        <f>+FY2019_ALL_Targets!D152</f>
        <v>1316308463</v>
      </c>
      <c r="E152" s="62"/>
      <c r="F152" s="62" t="str">
        <f>+FY2019_ALL_Targets!E152</f>
        <v>MRSA Central</v>
      </c>
      <c r="G152" s="62" t="str">
        <f>FY2019_ALL_Targets!J152</f>
        <v>Llano Nursing and Rehabilitation Center</v>
      </c>
      <c r="H152" s="62" t="str">
        <f>FY2019_ALL_Targets!K152</f>
        <v>Uvalde County Hospital Authority</v>
      </c>
      <c r="I152" s="62" t="str">
        <f>+FY2019_ALL_Targets!L152</f>
        <v>800 W Haynie St.</v>
      </c>
      <c r="J152" s="14" t="str">
        <f>_xlfn.IFNA(+INDEX(Comp1!$E:$E,MATCH(B152,Comp1!$C:$C,0)),"No")</f>
        <v>Yes</v>
      </c>
      <c r="K152" s="14" t="str">
        <f>_xlfn.IFNA(+INDEX(Comp1!$F:$F,MATCH(B152,Comp1!$C:$C,0)),"No")</f>
        <v>Yes</v>
      </c>
      <c r="L152" s="14" t="str">
        <f>_xlfn.IFNA(+INDEX(Comp1!G:G,MATCH($B152,Comp1!$C:$C,0)),"No")</f>
        <v>Yes</v>
      </c>
      <c r="M152" s="14" t="str">
        <f>_xlfn.IFNA(+INDEX(Comp1!H:H,MATCH($B152,Comp1!$C:$C,0)),"No")</f>
        <v>Yes</v>
      </c>
      <c r="N152" s="14" t="str">
        <f>_xlfn.IFNA(+INDEX(Comp1!I:I,MATCH($B152,Comp1!$C:$C,0)),"No")</f>
        <v>Yes</v>
      </c>
      <c r="O152" s="14" t="str">
        <f>_xlfn.IFNA(+INDEX(Comp1!J:J,MATCH($B152,Comp1!$C:$C,0)),"No")</f>
        <v>Yes</v>
      </c>
      <c r="P152" s="14" t="str">
        <f>_xlfn.IFNA(+INDEX(Comp1!K:K,MATCH($B152,Comp1!$C:$C,0)),"No")</f>
        <v>Yes</v>
      </c>
      <c r="Q152" s="14" t="str">
        <f>_xlfn.IFNA(+INDEX(Comp1!L:L,MATCH($B152,Comp1!$C:$C,0)),"No")</f>
        <v>Yes</v>
      </c>
      <c r="R152" s="14" t="str">
        <f>_xlfn.IFNA(+INDEX(Comp1!M:M,MATCH($B152,Comp1!$C:$C,0)),"No")</f>
        <v>Yes</v>
      </c>
      <c r="S152" s="14" t="str">
        <f>_xlfn.IFNA(+INDEX(Comp1!N:N,MATCH($B152,Comp1!$C:$C,0)),"No")</f>
        <v>Yes</v>
      </c>
      <c r="T152" s="14" t="str">
        <f>_xlfn.IFNA(+INDEX(Comp1!O:O,MATCH($B152,Comp1!$C:$C,0)),"No")</f>
        <v>Yes</v>
      </c>
      <c r="U152" s="14" t="s">
        <v>35</v>
      </c>
      <c r="V152" s="263">
        <v>5.38</v>
      </c>
      <c r="W152" s="263">
        <v>5.38</v>
      </c>
      <c r="X152" s="263">
        <v>5.38</v>
      </c>
      <c r="Y152" s="263">
        <v>5.38</v>
      </c>
      <c r="Z152" s="263">
        <v>5.38</v>
      </c>
      <c r="AA152" s="263">
        <v>5.38</v>
      </c>
      <c r="AB152" s="263">
        <v>5.41</v>
      </c>
      <c r="AC152" s="263">
        <f>IF(Q152="yes",+INDEX('Final Comp Values'!$BH:$BH,MATCH('Monthy Targets'!$B152,'Final Comp Values'!$C:$C,0)),0)</f>
        <v>5.39</v>
      </c>
      <c r="AD152" s="263">
        <f>IF(R152="yes",+INDEX('Final Comp Values'!$BH:$BH,MATCH('Monthy Targets'!$B152,'Final Comp Values'!$C:$C,0)),0)</f>
        <v>5.39</v>
      </c>
      <c r="AE152" s="263">
        <f>IF(S152="yes",+INDEX('Final Comp Values'!$BL:$BL,MATCH('Monthy Targets'!$B152,'Final Comp Values'!$C:$C,0)),0)</f>
        <v>5.39</v>
      </c>
      <c r="AF152" s="263">
        <f>IF(T152="yes",+INDEX('Final Comp Values'!$BL:$BL,MATCH('Monthy Targets'!$B152,'Final Comp Values'!$C:$C,0)),0)</f>
        <v>5.39</v>
      </c>
      <c r="AG152" s="263">
        <f>IF(U152="yes",+INDEX('Final Comp Values'!$BL:$BL,MATCH('Monthy Targets'!$B152,'Final Comp Values'!$C:$C,0)),0)</f>
        <v>5.39</v>
      </c>
    </row>
    <row r="153" spans="1:33" x14ac:dyDescent="0.25">
      <c r="A153" s="579">
        <f>+FY2019_ALL_Targets!A153</f>
        <v>4446</v>
      </c>
      <c r="B153" s="62">
        <f>+FY2019_ALL_Targets!B153</f>
        <v>675078</v>
      </c>
      <c r="C153" s="62">
        <f>+FY2019_ALL_Targets!C153</f>
        <v>1025967</v>
      </c>
      <c r="D153" s="62">
        <f>+FY2019_ALL_Targets!D153</f>
        <v>1386055960</v>
      </c>
      <c r="E153" s="62"/>
      <c r="F153" s="62" t="str">
        <f>+FY2019_ALL_Targets!E153</f>
        <v>Jefferson</v>
      </c>
      <c r="G153" s="62" t="str">
        <f>FY2019_ALL_Targets!J153</f>
        <v>Galleria Residence and Rehabilitation Center</v>
      </c>
      <c r="H153" s="62" t="str">
        <f>FY2019_ALL_Targets!K153</f>
        <v>Chambers County Public Hospital District No. 1</v>
      </c>
      <c r="I153" s="62" t="str">
        <f>+FY2019_ALL_Targets!L153</f>
        <v>2808 Stoneybrook Drive</v>
      </c>
      <c r="J153" s="14" t="str">
        <f>_xlfn.IFNA(+INDEX(Comp1!$E:$E,MATCH(B153,Comp1!$C:$C,0)),"No")</f>
        <v>Yes</v>
      </c>
      <c r="K153" s="14" t="str">
        <f>_xlfn.IFNA(+INDEX(Comp1!$F:$F,MATCH(B153,Comp1!$C:$C,0)),"No")</f>
        <v>Yes</v>
      </c>
      <c r="L153" s="14" t="str">
        <f>_xlfn.IFNA(+INDEX(Comp1!G:G,MATCH($B153,Comp1!$C:$C,0)),"No")</f>
        <v>Yes</v>
      </c>
      <c r="M153" s="14" t="str">
        <f>_xlfn.IFNA(+INDEX(Comp1!H:H,MATCH($B153,Comp1!$C:$C,0)),"No")</f>
        <v>Yes</v>
      </c>
      <c r="N153" s="14" t="str">
        <f>_xlfn.IFNA(+INDEX(Comp1!I:I,MATCH($B153,Comp1!$C:$C,0)),"No")</f>
        <v>Yes</v>
      </c>
      <c r="O153" s="14" t="str">
        <f>_xlfn.IFNA(+INDEX(Comp1!J:J,MATCH($B153,Comp1!$C:$C,0)),"No")</f>
        <v>Yes</v>
      </c>
      <c r="P153" s="14" t="str">
        <f>_xlfn.IFNA(+INDEX(Comp1!K:K,MATCH($B153,Comp1!$C:$C,0)),"No")</f>
        <v>Yes</v>
      </c>
      <c r="Q153" s="14" t="str">
        <f>_xlfn.IFNA(+INDEX(Comp1!L:L,MATCH($B153,Comp1!$C:$C,0)),"No")</f>
        <v>Yes</v>
      </c>
      <c r="R153" s="14" t="str">
        <f>_xlfn.IFNA(+INDEX(Comp1!M:M,MATCH($B153,Comp1!$C:$C,0)),"No")</f>
        <v>Yes</v>
      </c>
      <c r="S153" s="14" t="str">
        <f>_xlfn.IFNA(+INDEX(Comp1!N:N,MATCH($B153,Comp1!$C:$C,0)),"No")</f>
        <v>Yes</v>
      </c>
      <c r="T153" s="14" t="str">
        <f>_xlfn.IFNA(+INDEX(Comp1!O:O,MATCH($B153,Comp1!$C:$C,0)),"No")</f>
        <v>Yes</v>
      </c>
      <c r="U153" s="14" t="s">
        <v>35</v>
      </c>
      <c r="V153" s="263">
        <v>15.92</v>
      </c>
      <c r="W153" s="263">
        <v>15.92</v>
      </c>
      <c r="X153" s="263">
        <v>15.92</v>
      </c>
      <c r="Y153" s="263">
        <v>15.92</v>
      </c>
      <c r="Z153" s="263">
        <v>15.92</v>
      </c>
      <c r="AA153" s="263">
        <v>15.92</v>
      </c>
      <c r="AB153" s="263">
        <v>4.29</v>
      </c>
      <c r="AC153" s="263">
        <f>IF(Q153="yes",+INDEX('Final Comp Values'!$BH:$BH,MATCH('Monthy Targets'!$B153,'Final Comp Values'!$C:$C,0)),0)</f>
        <v>4.2699999999999996</v>
      </c>
      <c r="AD153" s="263">
        <f>IF(R153="yes",+INDEX('Final Comp Values'!$BH:$BH,MATCH('Monthy Targets'!$B153,'Final Comp Values'!$C:$C,0)),0)</f>
        <v>4.2699999999999996</v>
      </c>
      <c r="AE153" s="263">
        <f>IF(S153="yes",+INDEX('Final Comp Values'!$BL:$BL,MATCH('Monthy Targets'!$B153,'Final Comp Values'!$C:$C,0)),0)</f>
        <v>4.2699999999999996</v>
      </c>
      <c r="AF153" s="263">
        <f>IF(T153="yes",+INDEX('Final Comp Values'!$BL:$BL,MATCH('Monthy Targets'!$B153,'Final Comp Values'!$C:$C,0)),0)</f>
        <v>4.2699999999999996</v>
      </c>
      <c r="AG153" s="263">
        <f>IF(U153="yes",+INDEX('Final Comp Values'!$BL:$BL,MATCH('Monthy Targets'!$B153,'Final Comp Values'!$C:$C,0)),0)</f>
        <v>4.2699999999999996</v>
      </c>
    </row>
    <row r="154" spans="1:33" x14ac:dyDescent="0.25">
      <c r="A154" s="579">
        <f>+FY2019_ALL_Targets!A154</f>
        <v>4117</v>
      </c>
      <c r="B154" s="62">
        <f>+FY2019_ALL_Targets!B154</f>
        <v>675081</v>
      </c>
      <c r="C154" s="62">
        <f>+FY2019_ALL_Targets!C154</f>
        <v>1026551</v>
      </c>
      <c r="D154" s="62">
        <f>+FY2019_ALL_Targets!D154</f>
        <v>1083842876</v>
      </c>
      <c r="E154" s="62"/>
      <c r="F154" s="62" t="str">
        <f>+FY2019_ALL_Targets!E154</f>
        <v>Dallas</v>
      </c>
      <c r="G154" s="62" t="str">
        <f>FY2019_ALL_Targets!J154</f>
        <v>Golden Acres Living and Rehabilitation</v>
      </c>
      <c r="H154" s="62" t="str">
        <f>FY2019_ALL_Targets!K154</f>
        <v>Eastland Memorial Hospital District</v>
      </c>
      <c r="I154" s="62" t="str">
        <f>+FY2019_ALL_Targets!L154</f>
        <v>2525 Centerville Rd</v>
      </c>
      <c r="J154" s="14" t="str">
        <f>_xlfn.IFNA(+INDEX(Comp1!$E:$E,MATCH(B154,Comp1!$C:$C,0)),"No")</f>
        <v>Yes</v>
      </c>
      <c r="K154" s="14" t="str">
        <f>_xlfn.IFNA(+INDEX(Comp1!$F:$F,MATCH(B154,Comp1!$C:$C,0)),"No")</f>
        <v>Yes</v>
      </c>
      <c r="L154" s="14" t="str">
        <f>_xlfn.IFNA(+INDEX(Comp1!G:G,MATCH($B154,Comp1!$C:$C,0)),"No")</f>
        <v>Yes</v>
      </c>
      <c r="M154" s="14" t="str">
        <f>_xlfn.IFNA(+INDEX(Comp1!H:H,MATCH($B154,Comp1!$C:$C,0)),"No")</f>
        <v>Yes</v>
      </c>
      <c r="N154" s="14" t="str">
        <f>_xlfn.IFNA(+INDEX(Comp1!I:I,MATCH($B154,Comp1!$C:$C,0)),"No")</f>
        <v>Yes</v>
      </c>
      <c r="O154" s="14" t="str">
        <f>_xlfn.IFNA(+INDEX(Comp1!J:J,MATCH($B154,Comp1!$C:$C,0)),"No")</f>
        <v>Yes</v>
      </c>
      <c r="P154" s="14" t="str">
        <f>_xlfn.IFNA(+INDEX(Comp1!K:K,MATCH($B154,Comp1!$C:$C,0)),"No")</f>
        <v>Yes</v>
      </c>
      <c r="Q154" s="14" t="str">
        <f>_xlfn.IFNA(+INDEX(Comp1!L:L,MATCH($B154,Comp1!$C:$C,0)),"No")</f>
        <v>Yes</v>
      </c>
      <c r="R154" s="14" t="str">
        <f>_xlfn.IFNA(+INDEX(Comp1!M:M,MATCH($B154,Comp1!$C:$C,0)),"No")</f>
        <v>Yes</v>
      </c>
      <c r="S154" s="14" t="str">
        <f>_xlfn.IFNA(+INDEX(Comp1!N:N,MATCH($B154,Comp1!$C:$C,0)),"No")</f>
        <v>Yes</v>
      </c>
      <c r="T154" s="14" t="str">
        <f>_xlfn.IFNA(+INDEX(Comp1!O:O,MATCH($B154,Comp1!$C:$C,0)),"No")</f>
        <v>Yes</v>
      </c>
      <c r="U154" s="14" t="s">
        <v>35</v>
      </c>
      <c r="V154" s="263">
        <v>16.52</v>
      </c>
      <c r="W154" s="263">
        <v>16.52</v>
      </c>
      <c r="X154" s="263">
        <v>16.52</v>
      </c>
      <c r="Y154" s="263">
        <v>16.52</v>
      </c>
      <c r="Z154" s="263">
        <v>16.52</v>
      </c>
      <c r="AA154" s="263">
        <v>16.52</v>
      </c>
      <c r="AB154" s="263">
        <v>16.02</v>
      </c>
      <c r="AC154" s="263">
        <f>IF(Q154="yes",+INDEX('Final Comp Values'!$BH:$BH,MATCH('Monthy Targets'!$B154,'Final Comp Values'!$C:$C,0)),0)</f>
        <v>15.96</v>
      </c>
      <c r="AD154" s="263">
        <f>IF(R154="yes",+INDEX('Final Comp Values'!$BH:$BH,MATCH('Monthy Targets'!$B154,'Final Comp Values'!$C:$C,0)),0)</f>
        <v>15.96</v>
      </c>
      <c r="AE154" s="263">
        <f>IF(S154="yes",+INDEX('Final Comp Values'!$BL:$BL,MATCH('Monthy Targets'!$B154,'Final Comp Values'!$C:$C,0)),0)</f>
        <v>15.96</v>
      </c>
      <c r="AF154" s="263">
        <f>IF(T154="yes",+INDEX('Final Comp Values'!$BL:$BL,MATCH('Monthy Targets'!$B154,'Final Comp Values'!$C:$C,0)),0)</f>
        <v>15.96</v>
      </c>
      <c r="AG154" s="263">
        <f>IF(U154="yes",+INDEX('Final Comp Values'!$BL:$BL,MATCH('Monthy Targets'!$B154,'Final Comp Values'!$C:$C,0)),0)</f>
        <v>15.96</v>
      </c>
    </row>
    <row r="155" spans="1:33" x14ac:dyDescent="0.25">
      <c r="A155" s="579">
        <f>+FY2019_ALL_Targets!A155</f>
        <v>5149</v>
      </c>
      <c r="B155" s="62">
        <f>+FY2019_ALL_Targets!B155</f>
        <v>675085</v>
      </c>
      <c r="C155" s="62">
        <f>+FY2019_ALL_Targets!C155</f>
        <v>1028601</v>
      </c>
      <c r="D155" s="62">
        <f>+FY2019_ALL_Targets!D155</f>
        <v>1558482950</v>
      </c>
      <c r="E155" s="62"/>
      <c r="F155" s="62" t="str">
        <f>+FY2019_ALL_Targets!E155</f>
        <v>Harris</v>
      </c>
      <c r="G155" s="62" t="str">
        <f>FY2019_ALL_Targets!J155</f>
        <v>Woodwind Lakes Health and Rehabilitation Center</v>
      </c>
      <c r="H155" s="62" t="str">
        <f>FY2019_ALL_Targets!K155</f>
        <v>OakBend Medical Center</v>
      </c>
      <c r="I155" s="62" t="str">
        <f>+FY2019_ALL_Targets!L155</f>
        <v>7215 Windfern Road</v>
      </c>
      <c r="J155" s="14" t="str">
        <f>_xlfn.IFNA(+INDEX(Comp1!$E:$E,MATCH(B155,Comp1!$C:$C,0)),"No")</f>
        <v>Yes</v>
      </c>
      <c r="K155" s="14" t="str">
        <f>_xlfn.IFNA(+INDEX(Comp1!$F:$F,MATCH(B155,Comp1!$C:$C,0)),"No")</f>
        <v>Yes</v>
      </c>
      <c r="L155" s="14" t="str">
        <f>_xlfn.IFNA(+INDEX(Comp1!G:G,MATCH($B155,Comp1!$C:$C,0)),"No")</f>
        <v>Yes</v>
      </c>
      <c r="M155" s="14" t="str">
        <f>_xlfn.IFNA(+INDEX(Comp1!H:H,MATCH($B155,Comp1!$C:$C,0)),"No")</f>
        <v>Yes</v>
      </c>
      <c r="N155" s="14" t="str">
        <f>_xlfn.IFNA(+INDEX(Comp1!I:I,MATCH($B155,Comp1!$C:$C,0)),"No")</f>
        <v>Yes</v>
      </c>
      <c r="O155" s="14" t="str">
        <f>_xlfn.IFNA(+INDEX(Comp1!J:J,MATCH($B155,Comp1!$C:$C,0)),"No")</f>
        <v>Yes</v>
      </c>
      <c r="P155" s="14" t="str">
        <f>_xlfn.IFNA(+INDEX(Comp1!K:K,MATCH($B155,Comp1!$C:$C,0)),"No")</f>
        <v>Yes</v>
      </c>
      <c r="Q155" s="14" t="str">
        <f>_xlfn.IFNA(+INDEX(Comp1!L:L,MATCH($B155,Comp1!$C:$C,0)),"No")</f>
        <v>Yes</v>
      </c>
      <c r="R155" s="14" t="str">
        <f>_xlfn.IFNA(+INDEX(Comp1!M:M,MATCH($B155,Comp1!$C:$C,0)),"No")</f>
        <v>Yes</v>
      </c>
      <c r="S155" s="14" t="str">
        <f>_xlfn.IFNA(+INDEX(Comp1!N:N,MATCH($B155,Comp1!$C:$C,0)),"No")</f>
        <v>Yes</v>
      </c>
      <c r="T155" s="14" t="str">
        <f>_xlfn.IFNA(+INDEX(Comp1!O:O,MATCH($B155,Comp1!$C:$C,0)),"No")</f>
        <v>Yes</v>
      </c>
      <c r="U155" s="14" t="s">
        <v>35</v>
      </c>
      <c r="V155" s="263">
        <v>7.99</v>
      </c>
      <c r="W155" s="263">
        <v>7.99</v>
      </c>
      <c r="X155" s="263">
        <v>7.99</v>
      </c>
      <c r="Y155" s="263">
        <v>7.99</v>
      </c>
      <c r="Z155" s="263">
        <v>7.99</v>
      </c>
      <c r="AA155" s="263">
        <v>7.99</v>
      </c>
      <c r="AB155" s="263">
        <v>7.93</v>
      </c>
      <c r="AC155" s="263">
        <f>IF(Q155="yes",+INDEX('Final Comp Values'!$BH:$BH,MATCH('Monthy Targets'!$B155,'Final Comp Values'!$C:$C,0)),0)</f>
        <v>7.9</v>
      </c>
      <c r="AD155" s="263">
        <f>IF(R155="yes",+INDEX('Final Comp Values'!$BH:$BH,MATCH('Monthy Targets'!$B155,'Final Comp Values'!$C:$C,0)),0)</f>
        <v>7.9</v>
      </c>
      <c r="AE155" s="263">
        <f>IF(S155="yes",+INDEX('Final Comp Values'!$BL:$BL,MATCH('Monthy Targets'!$B155,'Final Comp Values'!$C:$C,0)),0)</f>
        <v>7.9</v>
      </c>
      <c r="AF155" s="263">
        <f>IF(T155="yes",+INDEX('Final Comp Values'!$BL:$BL,MATCH('Monthy Targets'!$B155,'Final Comp Values'!$C:$C,0)),0)</f>
        <v>7.9</v>
      </c>
      <c r="AG155" s="263">
        <f>IF(U155="yes",+INDEX('Final Comp Values'!$BL:$BL,MATCH('Monthy Targets'!$B155,'Final Comp Values'!$C:$C,0)),0)</f>
        <v>7.9</v>
      </c>
    </row>
    <row r="156" spans="1:33" x14ac:dyDescent="0.25">
      <c r="A156" s="579">
        <f>+FY2019_ALL_Targets!A156</f>
        <v>4622</v>
      </c>
      <c r="B156" s="62">
        <f>+FY2019_ALL_Targets!B156</f>
        <v>675093</v>
      </c>
      <c r="C156" s="62">
        <f>+FY2019_ALL_Targets!C156</f>
        <v>1026352</v>
      </c>
      <c r="D156" s="62">
        <f>+FY2019_ALL_Targets!D156</f>
        <v>1992902498</v>
      </c>
      <c r="E156" s="62"/>
      <c r="F156" s="62" t="str">
        <f>+FY2019_ALL_Targets!E156</f>
        <v>Lubbock</v>
      </c>
      <c r="G156" s="62" t="str">
        <f>FY2019_ALL_Targets!J156</f>
        <v>Lakeside Rehabilitation and Care Center</v>
      </c>
      <c r="H156" s="62" t="str">
        <f>FY2019_ALL_Targets!K156</f>
        <v>Stratford Hospital District</v>
      </c>
      <c r="I156" s="62" t="str">
        <f>+FY2019_ALL_Targets!L156</f>
        <v>4306 24th St.</v>
      </c>
      <c r="J156" s="14" t="str">
        <f>_xlfn.IFNA(+INDEX(Comp1!$E:$E,MATCH(B156,Comp1!$C:$C,0)),"No")</f>
        <v>Yes</v>
      </c>
      <c r="K156" s="14" t="str">
        <f>_xlfn.IFNA(+INDEX(Comp1!$F:$F,MATCH(B156,Comp1!$C:$C,0)),"No")</f>
        <v>Yes</v>
      </c>
      <c r="L156" s="14" t="str">
        <f>_xlfn.IFNA(+INDEX(Comp1!G:G,MATCH($B156,Comp1!$C:$C,0)),"No")</f>
        <v>Yes</v>
      </c>
      <c r="M156" s="14" t="str">
        <f>_xlfn.IFNA(+INDEX(Comp1!H:H,MATCH($B156,Comp1!$C:$C,0)),"No")</f>
        <v>Yes</v>
      </c>
      <c r="N156" s="14" t="str">
        <f>_xlfn.IFNA(+INDEX(Comp1!I:I,MATCH($B156,Comp1!$C:$C,0)),"No")</f>
        <v>Yes</v>
      </c>
      <c r="O156" s="14" t="str">
        <f>_xlfn.IFNA(+INDEX(Comp1!J:J,MATCH($B156,Comp1!$C:$C,0)),"No")</f>
        <v>Yes</v>
      </c>
      <c r="P156" s="14" t="str">
        <f>_xlfn.IFNA(+INDEX(Comp1!K:K,MATCH($B156,Comp1!$C:$C,0)),"No")</f>
        <v>Yes</v>
      </c>
      <c r="Q156" s="14" t="str">
        <f>_xlfn.IFNA(+INDEX(Comp1!L:L,MATCH($B156,Comp1!$C:$C,0)),"No")</f>
        <v>Yes</v>
      </c>
      <c r="R156" s="14" t="str">
        <f>_xlfn.IFNA(+INDEX(Comp1!M:M,MATCH($B156,Comp1!$C:$C,0)),"No")</f>
        <v>Yes</v>
      </c>
      <c r="S156" s="14" t="str">
        <f>_xlfn.IFNA(+INDEX(Comp1!N:N,MATCH($B156,Comp1!$C:$C,0)),"No")</f>
        <v>Yes</v>
      </c>
      <c r="T156" s="14" t="str">
        <f>_xlfn.IFNA(+INDEX(Comp1!O:O,MATCH($B156,Comp1!$C:$C,0)),"No")</f>
        <v>Yes</v>
      </c>
      <c r="U156" s="14" t="s">
        <v>35</v>
      </c>
      <c r="V156" s="263">
        <v>14.71</v>
      </c>
      <c r="W156" s="263">
        <v>14.71</v>
      </c>
      <c r="X156" s="263">
        <v>14.71</v>
      </c>
      <c r="Y156" s="263">
        <v>14.71</v>
      </c>
      <c r="Z156" s="263">
        <v>14.71</v>
      </c>
      <c r="AA156" s="263">
        <v>14.71</v>
      </c>
      <c r="AB156" s="263">
        <v>14.92</v>
      </c>
      <c r="AC156" s="263">
        <f>IF(Q156="yes",+INDEX('Final Comp Values'!$BH:$BH,MATCH('Monthy Targets'!$B156,'Final Comp Values'!$C:$C,0)),0)</f>
        <v>14.87</v>
      </c>
      <c r="AD156" s="263">
        <f>IF(R156="yes",+INDEX('Final Comp Values'!$BH:$BH,MATCH('Monthy Targets'!$B156,'Final Comp Values'!$C:$C,0)),0)</f>
        <v>14.87</v>
      </c>
      <c r="AE156" s="263">
        <f>IF(S156="yes",+INDEX('Final Comp Values'!$BL:$BL,MATCH('Monthy Targets'!$B156,'Final Comp Values'!$C:$C,0)),0)</f>
        <v>14.87</v>
      </c>
      <c r="AF156" s="263">
        <f>IF(T156="yes",+INDEX('Final Comp Values'!$BL:$BL,MATCH('Monthy Targets'!$B156,'Final Comp Values'!$C:$C,0)),0)</f>
        <v>14.87</v>
      </c>
      <c r="AG156" s="263">
        <f>IF(U156="yes",+INDEX('Final Comp Values'!$BL:$BL,MATCH('Monthy Targets'!$B156,'Final Comp Values'!$C:$C,0)),0)</f>
        <v>14.87</v>
      </c>
    </row>
    <row r="157" spans="1:33" x14ac:dyDescent="0.25">
      <c r="A157" s="579">
        <f>+FY2019_ALL_Targets!A157</f>
        <v>5297</v>
      </c>
      <c r="B157" s="62">
        <f>+FY2019_ALL_Targets!B157</f>
        <v>675095</v>
      </c>
      <c r="C157" s="62">
        <f>+FY2019_ALL_Targets!C157</f>
        <v>1026030</v>
      </c>
      <c r="D157" s="62">
        <f>+FY2019_ALL_Targets!D157</f>
        <v>1033167408</v>
      </c>
      <c r="E157" s="62"/>
      <c r="F157" s="62" t="str">
        <f>+FY2019_ALL_Targets!E157</f>
        <v>MRSA Central</v>
      </c>
      <c r="G157" s="62" t="str">
        <f>FY2019_ALL_Targets!J157</f>
        <v>Hallettsville</v>
      </c>
      <c r="H157" s="62" t="str">
        <f>FY2019_ALL_Targets!K157</f>
        <v>Winnie-Stowell Hospital District</v>
      </c>
      <c r="I157" s="62" t="str">
        <f>+FY2019_ALL_Targets!L157</f>
        <v>825 W Fairwinds St</v>
      </c>
      <c r="J157" s="14" t="str">
        <f>_xlfn.IFNA(+INDEX(Comp1!$E:$E,MATCH(B157,Comp1!$C:$C,0)),"No")</f>
        <v>Yes</v>
      </c>
      <c r="K157" s="14" t="str">
        <f>_xlfn.IFNA(+INDEX(Comp1!$F:$F,MATCH(B157,Comp1!$C:$C,0)),"No")</f>
        <v>Yes</v>
      </c>
      <c r="L157" s="14" t="str">
        <f>_xlfn.IFNA(+INDEX(Comp1!G:G,MATCH($B157,Comp1!$C:$C,0)),"No")</f>
        <v>Yes</v>
      </c>
      <c r="M157" s="14" t="str">
        <f>_xlfn.IFNA(+INDEX(Comp1!H:H,MATCH($B157,Comp1!$C:$C,0)),"No")</f>
        <v>Yes</v>
      </c>
      <c r="N157" s="14" t="str">
        <f>_xlfn.IFNA(+INDEX(Comp1!I:I,MATCH($B157,Comp1!$C:$C,0)),"No")</f>
        <v>Yes</v>
      </c>
      <c r="O157" s="14" t="str">
        <f>_xlfn.IFNA(+INDEX(Comp1!J:J,MATCH($B157,Comp1!$C:$C,0)),"No")</f>
        <v>Yes</v>
      </c>
      <c r="P157" s="14" t="str">
        <f>_xlfn.IFNA(+INDEX(Comp1!K:K,MATCH($B157,Comp1!$C:$C,0)),"No")</f>
        <v>Yes</v>
      </c>
      <c r="Q157" s="14" t="str">
        <f>_xlfn.IFNA(+INDEX(Comp1!L:L,MATCH($B157,Comp1!$C:$C,0)),"No")</f>
        <v>Yes</v>
      </c>
      <c r="R157" s="14" t="str">
        <f>_xlfn.IFNA(+INDEX(Comp1!M:M,MATCH($B157,Comp1!$C:$C,0)),"No")</f>
        <v>Yes</v>
      </c>
      <c r="S157" s="14" t="str">
        <f>_xlfn.IFNA(+INDEX(Comp1!N:N,MATCH($B157,Comp1!$C:$C,0)),"No")</f>
        <v>Yes</v>
      </c>
      <c r="T157" s="14" t="str">
        <f>_xlfn.IFNA(+INDEX(Comp1!O:O,MATCH($B157,Comp1!$C:$C,0)),"No")</f>
        <v>Yes</v>
      </c>
      <c r="U157" s="14" t="s">
        <v>35</v>
      </c>
      <c r="V157" s="263">
        <v>4.34</v>
      </c>
      <c r="W157" s="263">
        <v>4.34</v>
      </c>
      <c r="X157" s="263">
        <v>4.34</v>
      </c>
      <c r="Y157" s="263">
        <v>4.34</v>
      </c>
      <c r="Z157" s="263">
        <v>4.34</v>
      </c>
      <c r="AA157" s="263">
        <v>4.34</v>
      </c>
      <c r="AB157" s="263">
        <v>4.3600000000000003</v>
      </c>
      <c r="AC157" s="263">
        <f>IF(Q157="yes",+INDEX('Final Comp Values'!$BH:$BH,MATCH('Monthy Targets'!$B157,'Final Comp Values'!$C:$C,0)),0)</f>
        <v>4.3499999999999996</v>
      </c>
      <c r="AD157" s="263">
        <f>IF(R157="yes",+INDEX('Final Comp Values'!$BH:$BH,MATCH('Monthy Targets'!$B157,'Final Comp Values'!$C:$C,0)),0)</f>
        <v>4.3499999999999996</v>
      </c>
      <c r="AE157" s="263">
        <f>IF(S157="yes",+INDEX('Final Comp Values'!$BL:$BL,MATCH('Monthy Targets'!$B157,'Final Comp Values'!$C:$C,0)),0)</f>
        <v>4.3499999999999996</v>
      </c>
      <c r="AF157" s="263">
        <f>IF(T157="yes",+INDEX('Final Comp Values'!$BL:$BL,MATCH('Monthy Targets'!$B157,'Final Comp Values'!$C:$C,0)),0)</f>
        <v>4.3499999999999996</v>
      </c>
      <c r="AG157" s="263">
        <f>IF(U157="yes",+INDEX('Final Comp Values'!$BL:$BL,MATCH('Monthy Targets'!$B157,'Final Comp Values'!$C:$C,0)),0)</f>
        <v>4.3499999999999996</v>
      </c>
    </row>
    <row r="158" spans="1:33" x14ac:dyDescent="0.25">
      <c r="A158" s="579">
        <f>+FY2019_ALL_Targets!A158</f>
        <v>4714</v>
      </c>
      <c r="B158" s="62">
        <f>+FY2019_ALL_Targets!B158</f>
        <v>675096</v>
      </c>
      <c r="C158" s="62">
        <f>+FY2019_ALL_Targets!C158</f>
        <v>1026298</v>
      </c>
      <c r="D158" s="62">
        <f>+FY2019_ALL_Targets!D158</f>
        <v>1841693793</v>
      </c>
      <c r="E158" s="62"/>
      <c r="F158" s="62" t="str">
        <f>+FY2019_ALL_Targets!E158</f>
        <v>MRSA Central</v>
      </c>
      <c r="G158" s="62" t="str">
        <f>FY2019_ALL_Targets!J158</f>
        <v>Homestead Nursing and Rehabilitation of Hillsboro</v>
      </c>
      <c r="H158" s="62" t="str">
        <f>FY2019_ALL_Targets!K158</f>
        <v>Eastland Memorial Hospital District</v>
      </c>
      <c r="I158" s="62" t="str">
        <f>+FY2019_ALL_Targets!L158</f>
        <v>1725 Old Brandon Road</v>
      </c>
      <c r="J158" s="14" t="str">
        <f>_xlfn.IFNA(+INDEX(Comp1!$E:$E,MATCH(B158,Comp1!$C:$C,0)),"No")</f>
        <v>Yes</v>
      </c>
      <c r="K158" s="14" t="str">
        <f>_xlfn.IFNA(+INDEX(Comp1!$F:$F,MATCH(B158,Comp1!$C:$C,0)),"No")</f>
        <v>Yes</v>
      </c>
      <c r="L158" s="14" t="str">
        <f>_xlfn.IFNA(+INDEX(Comp1!G:G,MATCH($B158,Comp1!$C:$C,0)),"No")</f>
        <v>Yes</v>
      </c>
      <c r="M158" s="14" t="str">
        <f>_xlfn.IFNA(+INDEX(Comp1!H:H,MATCH($B158,Comp1!$C:$C,0)),"No")</f>
        <v>Yes</v>
      </c>
      <c r="N158" s="14" t="str">
        <f>_xlfn.IFNA(+INDEX(Comp1!I:I,MATCH($B158,Comp1!$C:$C,0)),"No")</f>
        <v>Yes</v>
      </c>
      <c r="O158" s="14" t="str">
        <f>_xlfn.IFNA(+INDEX(Comp1!J:J,MATCH($B158,Comp1!$C:$C,0)),"No")</f>
        <v>Yes</v>
      </c>
      <c r="P158" s="14" t="str">
        <f>_xlfn.IFNA(+INDEX(Comp1!K:K,MATCH($B158,Comp1!$C:$C,0)),"No")</f>
        <v>Yes</v>
      </c>
      <c r="Q158" s="14" t="str">
        <f>_xlfn.IFNA(+INDEX(Comp1!L:L,MATCH($B158,Comp1!$C:$C,0)),"No")</f>
        <v>Yes</v>
      </c>
      <c r="R158" s="14" t="str">
        <f>_xlfn.IFNA(+INDEX(Comp1!M:M,MATCH($B158,Comp1!$C:$C,0)),"No")</f>
        <v>Yes</v>
      </c>
      <c r="S158" s="14" t="str">
        <f>_xlfn.IFNA(+INDEX(Comp1!N:N,MATCH($B158,Comp1!$C:$C,0)),"No")</f>
        <v>Yes</v>
      </c>
      <c r="T158" s="14" t="str">
        <f>_xlfn.IFNA(+INDEX(Comp1!O:O,MATCH($B158,Comp1!$C:$C,0)),"No")</f>
        <v>Yes</v>
      </c>
      <c r="U158" s="14" t="s">
        <v>35</v>
      </c>
      <c r="V158" s="263">
        <v>6.11</v>
      </c>
      <c r="W158" s="263">
        <v>6.11</v>
      </c>
      <c r="X158" s="263">
        <v>6.11</v>
      </c>
      <c r="Y158" s="263">
        <v>6.11</v>
      </c>
      <c r="Z158" s="263">
        <v>6.11</v>
      </c>
      <c r="AA158" s="263">
        <v>6.11</v>
      </c>
      <c r="AB158" s="263">
        <v>6.14</v>
      </c>
      <c r="AC158" s="263">
        <f>IF(Q158="yes",+INDEX('Final Comp Values'!$BH:$BH,MATCH('Monthy Targets'!$B158,'Final Comp Values'!$C:$C,0)),0)</f>
        <v>6.12</v>
      </c>
      <c r="AD158" s="263">
        <f>IF(R158="yes",+INDEX('Final Comp Values'!$BH:$BH,MATCH('Monthy Targets'!$B158,'Final Comp Values'!$C:$C,0)),0)</f>
        <v>6.12</v>
      </c>
      <c r="AE158" s="263">
        <f>IF(S158="yes",+INDEX('Final Comp Values'!$BL:$BL,MATCH('Monthy Targets'!$B158,'Final Comp Values'!$C:$C,0)),0)</f>
        <v>6.12</v>
      </c>
      <c r="AF158" s="263">
        <f>IF(T158="yes",+INDEX('Final Comp Values'!$BL:$BL,MATCH('Monthy Targets'!$B158,'Final Comp Values'!$C:$C,0)),0)</f>
        <v>6.12</v>
      </c>
      <c r="AG158" s="263">
        <f>IF(U158="yes",+INDEX('Final Comp Values'!$BL:$BL,MATCH('Monthy Targets'!$B158,'Final Comp Values'!$C:$C,0)),0)</f>
        <v>6.12</v>
      </c>
    </row>
    <row r="159" spans="1:33" x14ac:dyDescent="0.25">
      <c r="A159" s="579">
        <f>+FY2019_ALL_Targets!A159</f>
        <v>5093</v>
      </c>
      <c r="B159" s="62">
        <f>+FY2019_ALL_Targets!B159</f>
        <v>675098</v>
      </c>
      <c r="C159" s="62">
        <f>+FY2019_ALL_Targets!C159</f>
        <v>509302</v>
      </c>
      <c r="D159" s="62">
        <f>+FY2019_ALL_Targets!D159</f>
        <v>1518943216</v>
      </c>
      <c r="E159" s="62"/>
      <c r="F159" s="62" t="str">
        <f>+FY2019_ALL_Targets!E159</f>
        <v>MRSA West</v>
      </c>
      <c r="G159" s="62" t="str">
        <f>FY2019_ALL_Targets!J159</f>
        <v>Farwell Care and Rehabilitation Center</v>
      </c>
      <c r="H159" s="62" t="str">
        <f>FY2019_ALL_Targets!K159</f>
        <v>Farwell Hospital District</v>
      </c>
      <c r="I159" s="62" t="str">
        <f>+FY2019_ALL_Targets!L159</f>
        <v>305 5th Street</v>
      </c>
      <c r="J159" s="14" t="str">
        <f>_xlfn.IFNA(+INDEX(Comp1!$E:$E,MATCH(B159,Comp1!$C:$C,0)),"No")</f>
        <v>Yes</v>
      </c>
      <c r="K159" s="14" t="str">
        <f>_xlfn.IFNA(+INDEX(Comp1!$F:$F,MATCH(B159,Comp1!$C:$C,0)),"No")</f>
        <v>Yes</v>
      </c>
      <c r="L159" s="14" t="str">
        <f>_xlfn.IFNA(+INDEX(Comp1!G:G,MATCH($B159,Comp1!$C:$C,0)),"No")</f>
        <v>Yes</v>
      </c>
      <c r="M159" s="14" t="str">
        <f>_xlfn.IFNA(+INDEX(Comp1!H:H,MATCH($B159,Comp1!$C:$C,0)),"No")</f>
        <v>Yes</v>
      </c>
      <c r="N159" s="14" t="str">
        <f>_xlfn.IFNA(+INDEX(Comp1!I:I,MATCH($B159,Comp1!$C:$C,0)),"No")</f>
        <v>Yes</v>
      </c>
      <c r="O159" s="14" t="str">
        <f>_xlfn.IFNA(+INDEX(Comp1!J:J,MATCH($B159,Comp1!$C:$C,0)),"No")</f>
        <v>Yes</v>
      </c>
      <c r="P159" s="14" t="str">
        <f>_xlfn.IFNA(+INDEX(Comp1!K:K,MATCH($B159,Comp1!$C:$C,0)),"No")</f>
        <v>Yes</v>
      </c>
      <c r="Q159" s="14" t="str">
        <f>_xlfn.IFNA(+INDEX(Comp1!L:L,MATCH($B159,Comp1!$C:$C,0)),"No")</f>
        <v>Yes</v>
      </c>
      <c r="R159" s="14" t="str">
        <f>_xlfn.IFNA(+INDEX(Comp1!M:M,MATCH($B159,Comp1!$C:$C,0)),"No")</f>
        <v>Yes</v>
      </c>
      <c r="S159" s="14" t="str">
        <f>_xlfn.IFNA(+INDEX(Comp1!N:N,MATCH($B159,Comp1!$C:$C,0)),"No")</f>
        <v>Yes</v>
      </c>
      <c r="T159" s="14" t="str">
        <f>_xlfn.IFNA(+INDEX(Comp1!O:O,MATCH($B159,Comp1!$C:$C,0)),"No")</f>
        <v>Yes</v>
      </c>
      <c r="U159" s="14" t="s">
        <v>35</v>
      </c>
      <c r="V159" s="263">
        <v>5.73</v>
      </c>
      <c r="W159" s="263">
        <v>5.73</v>
      </c>
      <c r="X159" s="263">
        <v>5.73</v>
      </c>
      <c r="Y159" s="263">
        <v>5.73</v>
      </c>
      <c r="Z159" s="263">
        <v>5.73</v>
      </c>
      <c r="AA159" s="263">
        <v>5.73</v>
      </c>
      <c r="AB159" s="263">
        <v>5.61</v>
      </c>
      <c r="AC159" s="263">
        <f>IF(Q159="yes",+INDEX('Final Comp Values'!$BH:$BH,MATCH('Monthy Targets'!$B159,'Final Comp Values'!$C:$C,0)),0)</f>
        <v>5.59</v>
      </c>
      <c r="AD159" s="263">
        <f>IF(R159="yes",+INDEX('Final Comp Values'!$BH:$BH,MATCH('Monthy Targets'!$B159,'Final Comp Values'!$C:$C,0)),0)</f>
        <v>5.59</v>
      </c>
      <c r="AE159" s="263">
        <f>IF(S159="yes",+INDEX('Final Comp Values'!$BL:$BL,MATCH('Monthy Targets'!$B159,'Final Comp Values'!$C:$C,0)),0)</f>
        <v>5.59</v>
      </c>
      <c r="AF159" s="263">
        <f>IF(T159="yes",+INDEX('Final Comp Values'!$BL:$BL,MATCH('Monthy Targets'!$B159,'Final Comp Values'!$C:$C,0)),0)</f>
        <v>5.59</v>
      </c>
      <c r="AG159" s="263">
        <f>IF(U159="yes",+INDEX('Final Comp Values'!$BL:$BL,MATCH('Monthy Targets'!$B159,'Final Comp Values'!$C:$C,0)),0)</f>
        <v>5.59</v>
      </c>
    </row>
    <row r="160" spans="1:33" x14ac:dyDescent="0.25">
      <c r="A160" s="579">
        <f>+FY2019_ALL_Targets!A160</f>
        <v>5307</v>
      </c>
      <c r="B160" s="62">
        <f>+FY2019_ALL_Targets!B160</f>
        <v>675101</v>
      </c>
      <c r="C160" s="62">
        <f>+FY2019_ALL_Targets!C160</f>
        <v>1026104</v>
      </c>
      <c r="D160" s="62">
        <f>+FY2019_ALL_Targets!D160</f>
        <v>1174574958</v>
      </c>
      <c r="E160" s="62"/>
      <c r="F160" s="62" t="str">
        <f>+FY2019_ALL_Targets!E160</f>
        <v>Travis</v>
      </c>
      <c r="G160" s="62" t="str">
        <f>FY2019_ALL_Targets!J160</f>
        <v>Oakland Manor</v>
      </c>
      <c r="H160" s="62" t="str">
        <f>FY2019_ALL_Targets!K160</f>
        <v>Winnie-Stowell Hospital District</v>
      </c>
      <c r="I160" s="62" t="str">
        <f>+FY2019_ALL_Targets!L160</f>
        <v>1400 N. Main Street</v>
      </c>
      <c r="J160" s="14" t="str">
        <f>_xlfn.IFNA(+INDEX(Comp1!$E:$E,MATCH(B160,Comp1!$C:$C,0)),"No")</f>
        <v>Yes</v>
      </c>
      <c r="K160" s="14" t="str">
        <f>_xlfn.IFNA(+INDEX(Comp1!$F:$F,MATCH(B160,Comp1!$C:$C,0)),"No")</f>
        <v>Yes</v>
      </c>
      <c r="L160" s="14" t="str">
        <f>_xlfn.IFNA(+INDEX(Comp1!G:G,MATCH($B160,Comp1!$C:$C,0)),"No")</f>
        <v>Yes</v>
      </c>
      <c r="M160" s="14" t="str">
        <f>_xlfn.IFNA(+INDEX(Comp1!H:H,MATCH($B160,Comp1!$C:$C,0)),"No")</f>
        <v>Yes</v>
      </c>
      <c r="N160" s="14" t="str">
        <f>_xlfn.IFNA(+INDEX(Comp1!I:I,MATCH($B160,Comp1!$C:$C,0)),"No")</f>
        <v>Yes</v>
      </c>
      <c r="O160" s="14" t="str">
        <f>_xlfn.IFNA(+INDEX(Comp1!J:J,MATCH($B160,Comp1!$C:$C,0)),"No")</f>
        <v>Yes</v>
      </c>
      <c r="P160" s="14" t="str">
        <f>_xlfn.IFNA(+INDEX(Comp1!K:K,MATCH($B160,Comp1!$C:$C,0)),"No")</f>
        <v>Yes</v>
      </c>
      <c r="Q160" s="14" t="str">
        <f>_xlfn.IFNA(+INDEX(Comp1!L:L,MATCH($B160,Comp1!$C:$C,0)),"No")</f>
        <v>Yes</v>
      </c>
      <c r="R160" s="14" t="str">
        <f>_xlfn.IFNA(+INDEX(Comp1!M:M,MATCH($B160,Comp1!$C:$C,0)),"No")</f>
        <v>Yes</v>
      </c>
      <c r="S160" s="14" t="str">
        <f>_xlfn.IFNA(+INDEX(Comp1!N:N,MATCH($B160,Comp1!$C:$C,0)),"No")</f>
        <v>Yes</v>
      </c>
      <c r="T160" s="14" t="str">
        <f>_xlfn.IFNA(+INDEX(Comp1!O:O,MATCH($B160,Comp1!$C:$C,0)),"No")</f>
        <v>Yes</v>
      </c>
      <c r="U160" s="14" t="s">
        <v>35</v>
      </c>
      <c r="V160" s="263">
        <v>7.16</v>
      </c>
      <c r="W160" s="263">
        <v>7.16</v>
      </c>
      <c r="X160" s="263">
        <v>7.16</v>
      </c>
      <c r="Y160" s="263">
        <v>7.16</v>
      </c>
      <c r="Z160" s="263">
        <v>7.16</v>
      </c>
      <c r="AA160" s="263">
        <v>7.16</v>
      </c>
      <c r="AB160" s="263">
        <v>7.05</v>
      </c>
      <c r="AC160" s="263">
        <f>IF(Q160="yes",+INDEX('Final Comp Values'!$BH:$BH,MATCH('Monthy Targets'!$B160,'Final Comp Values'!$C:$C,0)),0)</f>
        <v>7.03</v>
      </c>
      <c r="AD160" s="263">
        <f>IF(R160="yes",+INDEX('Final Comp Values'!$BH:$BH,MATCH('Monthy Targets'!$B160,'Final Comp Values'!$C:$C,0)),0)</f>
        <v>7.03</v>
      </c>
      <c r="AE160" s="263">
        <f>IF(S160="yes",+INDEX('Final Comp Values'!$BL:$BL,MATCH('Monthy Targets'!$B160,'Final Comp Values'!$C:$C,0)),0)</f>
        <v>7.03</v>
      </c>
      <c r="AF160" s="263">
        <f>IF(T160="yes",+INDEX('Final Comp Values'!$BL:$BL,MATCH('Monthy Targets'!$B160,'Final Comp Values'!$C:$C,0)),0)</f>
        <v>7.03</v>
      </c>
      <c r="AG160" s="263">
        <f>IF(U160="yes",+INDEX('Final Comp Values'!$BL:$BL,MATCH('Monthy Targets'!$B160,'Final Comp Values'!$C:$C,0)),0)</f>
        <v>7.03</v>
      </c>
    </row>
    <row r="161" spans="1:33" x14ac:dyDescent="0.25">
      <c r="A161" s="579">
        <f>+FY2019_ALL_Targets!A161</f>
        <v>5315</v>
      </c>
      <c r="B161" s="62">
        <f>+FY2019_ALL_Targets!B161</f>
        <v>675104</v>
      </c>
      <c r="C161" s="62">
        <f>+FY2019_ALL_Targets!C161</f>
        <v>1025977</v>
      </c>
      <c r="D161" s="62">
        <f>+FY2019_ALL_Targets!D161</f>
        <v>1407864333</v>
      </c>
      <c r="E161" s="62"/>
      <c r="F161" s="62" t="str">
        <f>+FY2019_ALL_Targets!E161</f>
        <v>Nueces</v>
      </c>
      <c r="G161" s="62" t="str">
        <f>FY2019_ALL_Targets!J161</f>
        <v>Live Oak Nursing Center</v>
      </c>
      <c r="H161" s="62" t="str">
        <f>FY2019_ALL_Targets!K161</f>
        <v>Uvalde County Hospital Authority</v>
      </c>
      <c r="I161" s="62" t="str">
        <f>+FY2019_ALL_Targets!L161</f>
        <v>2951 Highway 281</v>
      </c>
      <c r="J161" s="14" t="str">
        <f>_xlfn.IFNA(+INDEX(Comp1!$E:$E,MATCH(B161,Comp1!$C:$C,0)),"No")</f>
        <v>Yes</v>
      </c>
      <c r="K161" s="14" t="str">
        <f>_xlfn.IFNA(+INDEX(Comp1!$F:$F,MATCH(B161,Comp1!$C:$C,0)),"No")</f>
        <v>Yes</v>
      </c>
      <c r="L161" s="14" t="str">
        <f>_xlfn.IFNA(+INDEX(Comp1!G:G,MATCH($B161,Comp1!$C:$C,0)),"No")</f>
        <v>Yes</v>
      </c>
      <c r="M161" s="14" t="str">
        <f>_xlfn.IFNA(+INDEX(Comp1!H:H,MATCH($B161,Comp1!$C:$C,0)),"No")</f>
        <v>Yes</v>
      </c>
      <c r="N161" s="14" t="str">
        <f>_xlfn.IFNA(+INDEX(Comp1!I:I,MATCH($B161,Comp1!$C:$C,0)),"No")</f>
        <v>Yes</v>
      </c>
      <c r="O161" s="14" t="str">
        <f>_xlfn.IFNA(+INDEX(Comp1!J:J,MATCH($B161,Comp1!$C:$C,0)),"No")</f>
        <v>Yes</v>
      </c>
      <c r="P161" s="14" t="str">
        <f>_xlfn.IFNA(+INDEX(Comp1!K:K,MATCH($B161,Comp1!$C:$C,0)),"No")</f>
        <v>Yes</v>
      </c>
      <c r="Q161" s="14" t="str">
        <f>_xlfn.IFNA(+INDEX(Comp1!L:L,MATCH($B161,Comp1!$C:$C,0)),"No")</f>
        <v>Yes</v>
      </c>
      <c r="R161" s="14" t="str">
        <f>_xlfn.IFNA(+INDEX(Comp1!M:M,MATCH($B161,Comp1!$C:$C,0)),"No")</f>
        <v>Yes</v>
      </c>
      <c r="S161" s="14" t="str">
        <f>_xlfn.IFNA(+INDEX(Comp1!N:N,MATCH($B161,Comp1!$C:$C,0)),"No")</f>
        <v>Yes</v>
      </c>
      <c r="T161" s="14" t="str">
        <f>_xlfn.IFNA(+INDEX(Comp1!O:O,MATCH($B161,Comp1!$C:$C,0)),"No")</f>
        <v>Yes</v>
      </c>
      <c r="U161" s="14" t="s">
        <v>35</v>
      </c>
      <c r="V161" s="263">
        <v>13.85</v>
      </c>
      <c r="W161" s="263">
        <v>13.85</v>
      </c>
      <c r="X161" s="263">
        <v>13.85</v>
      </c>
      <c r="Y161" s="263">
        <v>13.85</v>
      </c>
      <c r="Z161" s="263">
        <v>13.85</v>
      </c>
      <c r="AA161" s="263">
        <v>13.85</v>
      </c>
      <c r="AB161" s="263">
        <v>13.25</v>
      </c>
      <c r="AC161" s="263">
        <f>IF(Q161="yes",+INDEX('Final Comp Values'!$BH:$BH,MATCH('Monthy Targets'!$B161,'Final Comp Values'!$C:$C,0)),0)</f>
        <v>13.2</v>
      </c>
      <c r="AD161" s="263">
        <f>IF(R161="yes",+INDEX('Final Comp Values'!$BH:$BH,MATCH('Monthy Targets'!$B161,'Final Comp Values'!$C:$C,0)),0)</f>
        <v>13.2</v>
      </c>
      <c r="AE161" s="263">
        <f>IF(S161="yes",+INDEX('Final Comp Values'!$BL:$BL,MATCH('Monthy Targets'!$B161,'Final Comp Values'!$C:$C,0)),0)</f>
        <v>13.2</v>
      </c>
      <c r="AF161" s="263">
        <f>IF(T161="yes",+INDEX('Final Comp Values'!$BL:$BL,MATCH('Monthy Targets'!$B161,'Final Comp Values'!$C:$C,0)),0)</f>
        <v>13.2</v>
      </c>
      <c r="AG161" s="263">
        <f>IF(U161="yes",+INDEX('Final Comp Values'!$BL:$BL,MATCH('Monthy Targets'!$B161,'Final Comp Values'!$C:$C,0)),0)</f>
        <v>13.2</v>
      </c>
    </row>
    <row r="162" spans="1:33" x14ac:dyDescent="0.25">
      <c r="A162" s="579">
        <f>+FY2019_ALL_Targets!A162</f>
        <v>5152</v>
      </c>
      <c r="B162" s="62">
        <f>+FY2019_ALL_Targets!B162</f>
        <v>675109</v>
      </c>
      <c r="C162" s="62">
        <f>+FY2019_ALL_Targets!C162</f>
        <v>1014062</v>
      </c>
      <c r="D162" s="62">
        <f>+FY2019_ALL_Targets!D162</f>
        <v>1821185018</v>
      </c>
      <c r="E162" s="62"/>
      <c r="F162" s="62" t="str">
        <f>+FY2019_ALL_Targets!E162</f>
        <v>Dallas</v>
      </c>
      <c r="G162" s="62" t="str">
        <f>FY2019_ALL_Targets!J162</f>
        <v>The Village at Richardson</v>
      </c>
      <c r="H162" s="62" t="str">
        <f>FY2019_ALL_Targets!K162</f>
        <v>THI of Texas at Richardson LLC</v>
      </c>
      <c r="I162" s="62" t="str">
        <f>+FY2019_ALL_Targets!L162</f>
        <v>1111 Rockingham Lane</v>
      </c>
      <c r="J162" s="14" t="str">
        <f>_xlfn.IFNA(+INDEX(Comp1!$E:$E,MATCH(B162,Comp1!$C:$C,0)),"No")</f>
        <v>No</v>
      </c>
      <c r="K162" s="14" t="str">
        <f>_xlfn.IFNA(+INDEX(Comp1!$F:$F,MATCH(B162,Comp1!$C:$C,0)),"No")</f>
        <v>No</v>
      </c>
      <c r="L162" s="14" t="str">
        <f>_xlfn.IFNA(+INDEX(Comp1!G:G,MATCH($B162,Comp1!$C:$C,0)),"No")</f>
        <v>No</v>
      </c>
      <c r="M162" s="14" t="str">
        <f>_xlfn.IFNA(+INDEX(Comp1!H:H,MATCH($B162,Comp1!$C:$C,0)),"No")</f>
        <v>No</v>
      </c>
      <c r="N162" s="14" t="str">
        <f>_xlfn.IFNA(+INDEX(Comp1!I:I,MATCH($B162,Comp1!$C:$C,0)),"No")</f>
        <v>No</v>
      </c>
      <c r="O162" s="14" t="str">
        <f>_xlfn.IFNA(+INDEX(Comp1!J:J,MATCH($B162,Comp1!$C:$C,0)),"No")</f>
        <v>No</v>
      </c>
      <c r="P162" s="14" t="str">
        <f>_xlfn.IFNA(+INDEX(Comp1!K:K,MATCH($B162,Comp1!$C:$C,0)),"No")</f>
        <v>No</v>
      </c>
      <c r="Q162" s="14" t="str">
        <f>_xlfn.IFNA(+INDEX(Comp1!L:L,MATCH($B162,Comp1!$C:$C,0)),"No")</f>
        <v>No</v>
      </c>
      <c r="R162" s="14" t="str">
        <f>_xlfn.IFNA(+INDEX(Comp1!M:M,MATCH($B162,Comp1!$C:$C,0)),"No")</f>
        <v>No</v>
      </c>
      <c r="S162" s="14" t="str">
        <f>_xlfn.IFNA(+INDEX(Comp1!N:N,MATCH($B162,Comp1!$C:$C,0)),"No")</f>
        <v>No</v>
      </c>
      <c r="T162" s="14" t="str">
        <f>_xlfn.IFNA(+INDEX(Comp1!O:O,MATCH($B162,Comp1!$C:$C,0)),"No")</f>
        <v>No</v>
      </c>
      <c r="U162" s="14">
        <v>0</v>
      </c>
      <c r="V162" s="263">
        <v>0</v>
      </c>
      <c r="W162" s="263">
        <v>0</v>
      </c>
      <c r="X162" s="263">
        <v>0</v>
      </c>
      <c r="Y162" s="263">
        <v>0</v>
      </c>
      <c r="Z162" s="263">
        <v>0</v>
      </c>
      <c r="AA162" s="263">
        <v>0</v>
      </c>
      <c r="AB162" s="263">
        <v>0</v>
      </c>
      <c r="AC162" s="263">
        <f>IF(Q162="yes",+INDEX('Final Comp Values'!$BH:$BH,MATCH('Monthy Targets'!$B162,'Final Comp Values'!$C:$C,0)),0)</f>
        <v>0</v>
      </c>
      <c r="AD162" s="263">
        <f>IF(R162="yes",+INDEX('Final Comp Values'!$BH:$BH,MATCH('Monthy Targets'!$B162,'Final Comp Values'!$C:$C,0)),0)</f>
        <v>0</v>
      </c>
      <c r="AE162" s="263">
        <f>IF(S162="yes",+INDEX('Final Comp Values'!$BL:$BL,MATCH('Monthy Targets'!$B162,'Final Comp Values'!$C:$C,0)),0)</f>
        <v>0</v>
      </c>
      <c r="AF162" s="263">
        <f>IF(T162="yes",+INDEX('Final Comp Values'!$BL:$BL,MATCH('Monthy Targets'!$B162,'Final Comp Values'!$C:$C,0)),0)</f>
        <v>0</v>
      </c>
      <c r="AG162" s="263">
        <f>IF(U162="yes",+INDEX('Final Comp Values'!$BL:$BL,MATCH('Monthy Targets'!$B162,'Final Comp Values'!$C:$C,0)),0)</f>
        <v>0</v>
      </c>
    </row>
    <row r="163" spans="1:33" x14ac:dyDescent="0.25">
      <c r="A163" s="579">
        <f>+FY2019_ALL_Targets!A163</f>
        <v>5314</v>
      </c>
      <c r="B163" s="62">
        <f>+FY2019_ALL_Targets!B163</f>
        <v>675110</v>
      </c>
      <c r="C163" s="62">
        <f>+FY2019_ALL_Targets!C163</f>
        <v>1025687</v>
      </c>
      <c r="D163" s="62">
        <f>+FY2019_ALL_Targets!D163</f>
        <v>1528489614</v>
      </c>
      <c r="E163" s="62"/>
      <c r="F163" s="62" t="str">
        <f>+FY2019_ALL_Targets!E163</f>
        <v>MRSA Central</v>
      </c>
      <c r="G163" s="62" t="str">
        <f>FY2019_ALL_Targets!J163</f>
        <v>Cuero Nursing and Rehabilitation Center</v>
      </c>
      <c r="H163" s="62" t="str">
        <f>FY2019_ALL_Targets!K163</f>
        <v>Citizens Medical Center County of Victoria</v>
      </c>
      <c r="I163" s="62" t="str">
        <f>+FY2019_ALL_Targets!L163</f>
        <v>1310 East Broadway</v>
      </c>
      <c r="J163" s="14" t="str">
        <f>_xlfn.IFNA(+INDEX(Comp1!$E:$E,MATCH(B163,Comp1!$C:$C,0)),"No")</f>
        <v>Yes</v>
      </c>
      <c r="K163" s="14" t="str">
        <f>_xlfn.IFNA(+INDEX(Comp1!$F:$F,MATCH(B163,Comp1!$C:$C,0)),"No")</f>
        <v>Yes</v>
      </c>
      <c r="L163" s="14" t="str">
        <f>_xlfn.IFNA(+INDEX(Comp1!G:G,MATCH($B163,Comp1!$C:$C,0)),"No")</f>
        <v>Yes</v>
      </c>
      <c r="M163" s="14" t="str">
        <f>_xlfn.IFNA(+INDEX(Comp1!H:H,MATCH($B163,Comp1!$C:$C,0)),"No")</f>
        <v>Yes</v>
      </c>
      <c r="N163" s="14" t="str">
        <f>_xlfn.IFNA(+INDEX(Comp1!I:I,MATCH($B163,Comp1!$C:$C,0)),"No")</f>
        <v>Yes</v>
      </c>
      <c r="O163" s="14" t="str">
        <f>_xlfn.IFNA(+INDEX(Comp1!J:J,MATCH($B163,Comp1!$C:$C,0)),"No")</f>
        <v>Yes</v>
      </c>
      <c r="P163" s="14" t="str">
        <f>_xlfn.IFNA(+INDEX(Comp1!K:K,MATCH($B163,Comp1!$C:$C,0)),"No")</f>
        <v>Yes</v>
      </c>
      <c r="Q163" s="14" t="str">
        <f>_xlfn.IFNA(+INDEX(Comp1!L:L,MATCH($B163,Comp1!$C:$C,0)),"No")</f>
        <v>Yes</v>
      </c>
      <c r="R163" s="14" t="str">
        <f>_xlfn.IFNA(+INDEX(Comp1!M:M,MATCH($B163,Comp1!$C:$C,0)),"No")</f>
        <v>Yes</v>
      </c>
      <c r="S163" s="14" t="str">
        <f>_xlfn.IFNA(+INDEX(Comp1!N:N,MATCH($B163,Comp1!$C:$C,0)),"No")</f>
        <v>Yes</v>
      </c>
      <c r="T163" s="14" t="str">
        <f>_xlfn.IFNA(+INDEX(Comp1!O:O,MATCH($B163,Comp1!$C:$C,0)),"No")</f>
        <v>Yes</v>
      </c>
      <c r="U163" s="14" t="s">
        <v>35</v>
      </c>
      <c r="V163" s="263">
        <v>9.43</v>
      </c>
      <c r="W163" s="263">
        <v>9.43</v>
      </c>
      <c r="X163" s="263">
        <v>9.43</v>
      </c>
      <c r="Y163" s="263">
        <v>9.43</v>
      </c>
      <c r="Z163" s="263">
        <v>9.43</v>
      </c>
      <c r="AA163" s="263">
        <v>9.43</v>
      </c>
      <c r="AB163" s="263">
        <v>9.48</v>
      </c>
      <c r="AC163" s="263">
        <f>IF(Q163="yes",+INDEX('Final Comp Values'!$BH:$BH,MATCH('Monthy Targets'!$B163,'Final Comp Values'!$C:$C,0)),0)</f>
        <v>9.4499999999999993</v>
      </c>
      <c r="AD163" s="263">
        <f>IF(R163="yes",+INDEX('Final Comp Values'!$BH:$BH,MATCH('Monthy Targets'!$B163,'Final Comp Values'!$C:$C,0)),0)</f>
        <v>9.4499999999999993</v>
      </c>
      <c r="AE163" s="263">
        <f>IF(S163="yes",+INDEX('Final Comp Values'!$BL:$BL,MATCH('Monthy Targets'!$B163,'Final Comp Values'!$C:$C,0)),0)</f>
        <v>9.4499999999999993</v>
      </c>
      <c r="AF163" s="263">
        <f>IF(T163="yes",+INDEX('Final Comp Values'!$BL:$BL,MATCH('Monthy Targets'!$B163,'Final Comp Values'!$C:$C,0)),0)</f>
        <v>9.4499999999999993</v>
      </c>
      <c r="AG163" s="263">
        <f>IF(U163="yes",+INDEX('Final Comp Values'!$BL:$BL,MATCH('Monthy Targets'!$B163,'Final Comp Values'!$C:$C,0)),0)</f>
        <v>9.4499999999999993</v>
      </c>
    </row>
    <row r="164" spans="1:33" x14ac:dyDescent="0.25">
      <c r="A164" s="579">
        <f>+FY2019_ALL_Targets!A164</f>
        <v>5122</v>
      </c>
      <c r="B164" s="62">
        <f>+FY2019_ALL_Targets!B164</f>
        <v>675111</v>
      </c>
      <c r="C164" s="62">
        <f>+FY2019_ALL_Targets!C164</f>
        <v>1028667</v>
      </c>
      <c r="D164" s="62">
        <f>+FY2019_ALL_Targets!D164</f>
        <v>1659696177</v>
      </c>
      <c r="E164" s="62"/>
      <c r="F164" s="62" t="str">
        <f>+FY2019_ALL_Targets!E164</f>
        <v>Dallas</v>
      </c>
      <c r="G164" s="62" t="str">
        <f>FY2019_ALL_Targets!J164</f>
        <v>Heritage Gardens Rehabilitation and Healthcare</v>
      </c>
      <c r="H164" s="62" t="str">
        <f>FY2019_ALL_Targets!K164</f>
        <v>Eastland Memorial Hospital District</v>
      </c>
      <c r="I164" s="62" t="str">
        <f>+FY2019_ALL_Targets!L164</f>
        <v>2135 North Denton Drive</v>
      </c>
      <c r="J164" s="14" t="str">
        <f>_xlfn.IFNA(+INDEX(Comp1!$E:$E,MATCH(B164,Comp1!$C:$C,0)),"No")</f>
        <v>Yes</v>
      </c>
      <c r="K164" s="14" t="str">
        <f>_xlfn.IFNA(+INDEX(Comp1!$F:$F,MATCH(B164,Comp1!$C:$C,0)),"No")</f>
        <v>Yes</v>
      </c>
      <c r="L164" s="14" t="str">
        <f>_xlfn.IFNA(+INDEX(Comp1!G:G,MATCH($B164,Comp1!$C:$C,0)),"No")</f>
        <v>Yes</v>
      </c>
      <c r="M164" s="14" t="str">
        <f>_xlfn.IFNA(+INDEX(Comp1!H:H,MATCH($B164,Comp1!$C:$C,0)),"No")</f>
        <v>Yes</v>
      </c>
      <c r="N164" s="14" t="str">
        <f>_xlfn.IFNA(+INDEX(Comp1!I:I,MATCH($B164,Comp1!$C:$C,0)),"No")</f>
        <v>Yes</v>
      </c>
      <c r="O164" s="14" t="str">
        <f>_xlfn.IFNA(+INDEX(Comp1!J:J,MATCH($B164,Comp1!$C:$C,0)),"No")</f>
        <v>Yes</v>
      </c>
      <c r="P164" s="14" t="str">
        <f>_xlfn.IFNA(+INDEX(Comp1!K:K,MATCH($B164,Comp1!$C:$C,0)),"No")</f>
        <v>Yes</v>
      </c>
      <c r="Q164" s="14" t="str">
        <f>_xlfn.IFNA(+INDEX(Comp1!L:L,MATCH($B164,Comp1!$C:$C,0)),"No")</f>
        <v>Yes</v>
      </c>
      <c r="R164" s="14" t="str">
        <f>_xlfn.IFNA(+INDEX(Comp1!M:M,MATCH($B164,Comp1!$C:$C,0)),"No")</f>
        <v>Yes</v>
      </c>
      <c r="S164" s="14" t="str">
        <f>_xlfn.IFNA(+INDEX(Comp1!N:N,MATCH($B164,Comp1!$C:$C,0)),"No")</f>
        <v>Yes</v>
      </c>
      <c r="T164" s="14" t="str">
        <f>_xlfn.IFNA(+INDEX(Comp1!O:O,MATCH($B164,Comp1!$C:$C,0)),"No")</f>
        <v>Yes</v>
      </c>
      <c r="U164" s="14" t="s">
        <v>35</v>
      </c>
      <c r="V164" s="263">
        <v>5.15</v>
      </c>
      <c r="W164" s="263">
        <v>5.15</v>
      </c>
      <c r="X164" s="263">
        <v>5.15</v>
      </c>
      <c r="Y164" s="263">
        <v>5.15</v>
      </c>
      <c r="Z164" s="263">
        <v>5.15</v>
      </c>
      <c r="AA164" s="263">
        <v>5.15</v>
      </c>
      <c r="AB164" s="263">
        <v>5</v>
      </c>
      <c r="AC164" s="263">
        <f>IF(Q164="yes",+INDEX('Final Comp Values'!$BH:$BH,MATCH('Monthy Targets'!$B164,'Final Comp Values'!$C:$C,0)),0)</f>
        <v>4.9800000000000004</v>
      </c>
      <c r="AD164" s="263">
        <f>IF(R164="yes",+INDEX('Final Comp Values'!$BH:$BH,MATCH('Monthy Targets'!$B164,'Final Comp Values'!$C:$C,0)),0)</f>
        <v>4.9800000000000004</v>
      </c>
      <c r="AE164" s="263">
        <f>IF(S164="yes",+INDEX('Final Comp Values'!$BL:$BL,MATCH('Monthy Targets'!$B164,'Final Comp Values'!$C:$C,0)),0)</f>
        <v>4.9800000000000004</v>
      </c>
      <c r="AF164" s="263">
        <f>IF(T164="yes",+INDEX('Final Comp Values'!$BL:$BL,MATCH('Monthy Targets'!$B164,'Final Comp Values'!$C:$C,0)),0)</f>
        <v>4.9800000000000004</v>
      </c>
      <c r="AG164" s="263">
        <f>IF(U164="yes",+INDEX('Final Comp Values'!$BL:$BL,MATCH('Monthy Targets'!$B164,'Final Comp Values'!$C:$C,0)),0)</f>
        <v>4.9800000000000004</v>
      </c>
    </row>
    <row r="165" spans="1:33" x14ac:dyDescent="0.25">
      <c r="A165" s="579">
        <f>+FY2019_ALL_Targets!A165</f>
        <v>5130</v>
      </c>
      <c r="B165" s="62">
        <f>+FY2019_ALL_Targets!B165</f>
        <v>675113</v>
      </c>
      <c r="C165" s="62">
        <f>+FY2019_ALL_Targets!C165</f>
        <v>1025631</v>
      </c>
      <c r="D165" s="62">
        <f>+FY2019_ALL_Targets!D165</f>
        <v>1376972984</v>
      </c>
      <c r="E165" s="62"/>
      <c r="F165" s="62" t="str">
        <f>+FY2019_ALL_Targets!E165</f>
        <v>Dallas</v>
      </c>
      <c r="G165" s="62" t="str">
        <f>FY2019_ALL_Targets!J165</f>
        <v>The Park In Plano</v>
      </c>
      <c r="H165" s="62" t="str">
        <f>FY2019_ALL_Targets!K165</f>
        <v>Plano Operating Company LLC</v>
      </c>
      <c r="I165" s="62" t="str">
        <f>+FY2019_ALL_Targets!L165</f>
        <v>3208 Thunderbird Lane</v>
      </c>
      <c r="J165" s="14" t="str">
        <f>_xlfn.IFNA(+INDEX(Comp1!$E:$E,MATCH(B165,Comp1!$C:$C,0)),"No")</f>
        <v>No</v>
      </c>
      <c r="K165" s="14" t="str">
        <f>_xlfn.IFNA(+INDEX(Comp1!$F:$F,MATCH(B165,Comp1!$C:$C,0)),"No")</f>
        <v>No</v>
      </c>
      <c r="L165" s="14" t="str">
        <f>_xlfn.IFNA(+INDEX(Comp1!G:G,MATCH($B165,Comp1!$C:$C,0)),"No")</f>
        <v>No</v>
      </c>
      <c r="M165" s="14" t="str">
        <f>_xlfn.IFNA(+INDEX(Comp1!H:H,MATCH($B165,Comp1!$C:$C,0)),"No")</f>
        <v>No</v>
      </c>
      <c r="N165" s="14" t="str">
        <f>_xlfn.IFNA(+INDEX(Comp1!I:I,MATCH($B165,Comp1!$C:$C,0)),"No")</f>
        <v>No</v>
      </c>
      <c r="O165" s="14" t="str">
        <f>_xlfn.IFNA(+INDEX(Comp1!J:J,MATCH($B165,Comp1!$C:$C,0)),"No")</f>
        <v>No</v>
      </c>
      <c r="P165" s="14" t="str">
        <f>_xlfn.IFNA(+INDEX(Comp1!K:K,MATCH($B165,Comp1!$C:$C,0)),"No")</f>
        <v>No</v>
      </c>
      <c r="Q165" s="14" t="str">
        <f>_xlfn.IFNA(+INDEX(Comp1!L:L,MATCH($B165,Comp1!$C:$C,0)),"No")</f>
        <v>No</v>
      </c>
      <c r="R165" s="14" t="str">
        <f>_xlfn.IFNA(+INDEX(Comp1!M:M,MATCH($B165,Comp1!$C:$C,0)),"No")</f>
        <v>No</v>
      </c>
      <c r="S165" s="14" t="str">
        <f>_xlfn.IFNA(+INDEX(Comp1!N:N,MATCH($B165,Comp1!$C:$C,0)),"No")</f>
        <v>No</v>
      </c>
      <c r="T165" s="14" t="str">
        <f>_xlfn.IFNA(+INDEX(Comp1!O:O,MATCH($B165,Comp1!$C:$C,0)),"No")</f>
        <v>No</v>
      </c>
      <c r="U165" s="14">
        <v>0</v>
      </c>
      <c r="V165" s="263">
        <v>0</v>
      </c>
      <c r="W165" s="263">
        <v>0</v>
      </c>
      <c r="X165" s="263">
        <v>0</v>
      </c>
      <c r="Y165" s="263">
        <v>0</v>
      </c>
      <c r="Z165" s="263">
        <v>0</v>
      </c>
      <c r="AA165" s="263">
        <v>0</v>
      </c>
      <c r="AB165" s="263">
        <v>0</v>
      </c>
      <c r="AC165" s="263">
        <f>IF(Q165="yes",+INDEX('Final Comp Values'!$BH:$BH,MATCH('Monthy Targets'!$B165,'Final Comp Values'!$C:$C,0)),0)</f>
        <v>0</v>
      </c>
      <c r="AD165" s="263">
        <f>IF(R165="yes",+INDEX('Final Comp Values'!$BH:$BH,MATCH('Monthy Targets'!$B165,'Final Comp Values'!$C:$C,0)),0)</f>
        <v>0</v>
      </c>
      <c r="AE165" s="263">
        <f>IF(S165="yes",+INDEX('Final Comp Values'!$BL:$BL,MATCH('Monthy Targets'!$B165,'Final Comp Values'!$C:$C,0)),0)</f>
        <v>0</v>
      </c>
      <c r="AF165" s="263">
        <f>IF(T165="yes",+INDEX('Final Comp Values'!$BL:$BL,MATCH('Monthy Targets'!$B165,'Final Comp Values'!$C:$C,0)),0)</f>
        <v>0</v>
      </c>
      <c r="AG165" s="263">
        <f>IF(U165="yes",+INDEX('Final Comp Values'!$BL:$BL,MATCH('Monthy Targets'!$B165,'Final Comp Values'!$C:$C,0)),0)</f>
        <v>0</v>
      </c>
    </row>
    <row r="166" spans="1:33" x14ac:dyDescent="0.25">
      <c r="A166" s="579">
        <f>+FY2019_ALL_Targets!A166</f>
        <v>4652</v>
      </c>
      <c r="B166" s="62">
        <f>+FY2019_ALL_Targets!B166</f>
        <v>675120</v>
      </c>
      <c r="C166" s="62">
        <f>+FY2019_ALL_Targets!C166</f>
        <v>1026525</v>
      </c>
      <c r="D166" s="62">
        <f>+FY2019_ALL_Targets!D166</f>
        <v>1851789515</v>
      </c>
      <c r="E166" s="62"/>
      <c r="F166" s="62" t="str">
        <f>+FY2019_ALL_Targets!E166</f>
        <v>Jefferson</v>
      </c>
      <c r="G166" s="62" t="str">
        <f>FY2019_ALL_Targets!J166</f>
        <v>Woodville Health and Rehabilitation Center</v>
      </c>
      <c r="H166" s="62" t="str">
        <f>FY2019_ALL_Targets!K166</f>
        <v>Tyler County Hospital District dba Woodville Health and Rehabilitation Center</v>
      </c>
      <c r="I166" s="62" t="str">
        <f>+FY2019_ALL_Targets!L166</f>
        <v>102 North Beech Street</v>
      </c>
      <c r="J166" s="14" t="str">
        <f>_xlfn.IFNA(+INDEX(Comp1!$E:$E,MATCH(B166,Comp1!$C:$C,0)),"No")</f>
        <v>Yes</v>
      </c>
      <c r="K166" s="14" t="str">
        <f>_xlfn.IFNA(+INDEX(Comp1!$F:$F,MATCH(B166,Comp1!$C:$C,0)),"No")</f>
        <v>Yes</v>
      </c>
      <c r="L166" s="14" t="str">
        <f>_xlfn.IFNA(+INDEX(Comp1!G:G,MATCH($B166,Comp1!$C:$C,0)),"No")</f>
        <v>Yes</v>
      </c>
      <c r="M166" s="14" t="str">
        <f>_xlfn.IFNA(+INDEX(Comp1!H:H,MATCH($B166,Comp1!$C:$C,0)),"No")</f>
        <v>Yes</v>
      </c>
      <c r="N166" s="14" t="str">
        <f>_xlfn.IFNA(+INDEX(Comp1!I:I,MATCH($B166,Comp1!$C:$C,0)),"No")</f>
        <v>Yes</v>
      </c>
      <c r="O166" s="14" t="str">
        <f>_xlfn.IFNA(+INDEX(Comp1!J:J,MATCH($B166,Comp1!$C:$C,0)),"No")</f>
        <v>Yes</v>
      </c>
      <c r="P166" s="14" t="str">
        <f>_xlfn.IFNA(+INDEX(Comp1!K:K,MATCH($B166,Comp1!$C:$C,0)),"No")</f>
        <v>Yes</v>
      </c>
      <c r="Q166" s="14" t="str">
        <f>_xlfn.IFNA(+INDEX(Comp1!L:L,MATCH($B166,Comp1!$C:$C,0)),"No")</f>
        <v>Yes</v>
      </c>
      <c r="R166" s="14" t="str">
        <f>_xlfn.IFNA(+INDEX(Comp1!M:M,MATCH($B166,Comp1!$C:$C,0)),"No")</f>
        <v>Yes</v>
      </c>
      <c r="S166" s="14" t="str">
        <f>_xlfn.IFNA(+INDEX(Comp1!N:N,MATCH($B166,Comp1!$C:$C,0)),"No")</f>
        <v>Yes</v>
      </c>
      <c r="T166" s="14" t="str">
        <f>_xlfn.IFNA(+INDEX(Comp1!O:O,MATCH($B166,Comp1!$C:$C,0)),"No")</f>
        <v>Yes</v>
      </c>
      <c r="U166" s="14" t="s">
        <v>35</v>
      </c>
      <c r="V166" s="263">
        <v>12.56</v>
      </c>
      <c r="W166" s="263">
        <v>12.56</v>
      </c>
      <c r="X166" s="263">
        <v>12.56</v>
      </c>
      <c r="Y166" s="263">
        <v>12.56</v>
      </c>
      <c r="Z166" s="263">
        <v>12.56</v>
      </c>
      <c r="AA166" s="263">
        <v>12.56</v>
      </c>
      <c r="AB166" s="263">
        <v>13.27</v>
      </c>
      <c r="AC166" s="263">
        <f>IF(Q166="yes",+INDEX('Final Comp Values'!$BH:$BH,MATCH('Monthy Targets'!$B166,'Final Comp Values'!$C:$C,0)),0)</f>
        <v>13.22</v>
      </c>
      <c r="AD166" s="263">
        <f>IF(R166="yes",+INDEX('Final Comp Values'!$BH:$BH,MATCH('Monthy Targets'!$B166,'Final Comp Values'!$C:$C,0)),0)</f>
        <v>13.22</v>
      </c>
      <c r="AE166" s="263">
        <f>IF(S166="yes",+INDEX('Final Comp Values'!$BL:$BL,MATCH('Monthy Targets'!$B166,'Final Comp Values'!$C:$C,0)),0)</f>
        <v>13.22</v>
      </c>
      <c r="AF166" s="263">
        <f>IF(T166="yes",+INDEX('Final Comp Values'!$BL:$BL,MATCH('Monthy Targets'!$B166,'Final Comp Values'!$C:$C,0)),0)</f>
        <v>13.22</v>
      </c>
      <c r="AG166" s="263">
        <f>IF(U166="yes",+INDEX('Final Comp Values'!$BL:$BL,MATCH('Monthy Targets'!$B166,'Final Comp Values'!$C:$C,0)),0)</f>
        <v>13.22</v>
      </c>
    </row>
    <row r="167" spans="1:33" x14ac:dyDescent="0.25">
      <c r="A167" s="579">
        <f>+FY2019_ALL_Targets!A167</f>
        <v>4455</v>
      </c>
      <c r="B167" s="62">
        <f>+FY2019_ALL_Targets!B167</f>
        <v>675124</v>
      </c>
      <c r="C167" s="62">
        <f>+FY2019_ALL_Targets!C167</f>
        <v>1026537</v>
      </c>
      <c r="D167" s="62">
        <f>+FY2019_ALL_Targets!D167</f>
        <v>1699013599</v>
      </c>
      <c r="E167" s="62"/>
      <c r="F167" s="62" t="str">
        <f>+FY2019_ALL_Targets!E167</f>
        <v>MRSA Central</v>
      </c>
      <c r="G167" s="62" t="str">
        <f>FY2019_ALL_Targets!J167</f>
        <v>Texan Nursing and Rehabilitation of Gonzales</v>
      </c>
      <c r="H167" s="62" t="str">
        <f>FY2019_ALL_Targets!K167</f>
        <v>Gonzales Healthcare System</v>
      </c>
      <c r="I167" s="62" t="str">
        <f>+FY2019_ALL_Targets!L167</f>
        <v>3428 Moulton Road</v>
      </c>
      <c r="J167" s="14" t="str">
        <f>_xlfn.IFNA(+INDEX(Comp1!$E:$E,MATCH(B167,Comp1!$C:$C,0)),"No")</f>
        <v>Yes</v>
      </c>
      <c r="K167" s="14" t="str">
        <f>_xlfn.IFNA(+INDEX(Comp1!$F:$F,MATCH(B167,Comp1!$C:$C,0)),"No")</f>
        <v>Yes</v>
      </c>
      <c r="L167" s="14" t="str">
        <f>_xlfn.IFNA(+INDEX(Comp1!G:G,MATCH($B167,Comp1!$C:$C,0)),"No")</f>
        <v>Yes</v>
      </c>
      <c r="M167" s="14" t="str">
        <f>_xlfn.IFNA(+INDEX(Comp1!H:H,MATCH($B167,Comp1!$C:$C,0)),"No")</f>
        <v>Yes</v>
      </c>
      <c r="N167" s="14" t="str">
        <f>_xlfn.IFNA(+INDEX(Comp1!I:I,MATCH($B167,Comp1!$C:$C,0)),"No")</f>
        <v>Yes</v>
      </c>
      <c r="O167" s="14" t="str">
        <f>_xlfn.IFNA(+INDEX(Comp1!J:J,MATCH($B167,Comp1!$C:$C,0)),"No")</f>
        <v>Yes</v>
      </c>
      <c r="P167" s="14" t="str">
        <f>_xlfn.IFNA(+INDEX(Comp1!K:K,MATCH($B167,Comp1!$C:$C,0)),"No")</f>
        <v>Yes</v>
      </c>
      <c r="Q167" s="14" t="str">
        <f>_xlfn.IFNA(+INDEX(Comp1!L:L,MATCH($B167,Comp1!$C:$C,0)),"No")</f>
        <v>Yes</v>
      </c>
      <c r="R167" s="14" t="str">
        <f>_xlfn.IFNA(+INDEX(Comp1!M:M,MATCH($B167,Comp1!$C:$C,0)),"No")</f>
        <v>Yes</v>
      </c>
      <c r="S167" s="14" t="str">
        <f>_xlfn.IFNA(+INDEX(Comp1!N:N,MATCH($B167,Comp1!$C:$C,0)),"No")</f>
        <v>Yes</v>
      </c>
      <c r="T167" s="14" t="str">
        <f>_xlfn.IFNA(+INDEX(Comp1!O:O,MATCH($B167,Comp1!$C:$C,0)),"No")</f>
        <v>Yes</v>
      </c>
      <c r="U167" s="14" t="s">
        <v>35</v>
      </c>
      <c r="V167" s="263">
        <v>5.65</v>
      </c>
      <c r="W167" s="263">
        <v>5.65</v>
      </c>
      <c r="X167" s="263">
        <v>5.65</v>
      </c>
      <c r="Y167" s="263">
        <v>5.65</v>
      </c>
      <c r="Z167" s="263">
        <v>5.65</v>
      </c>
      <c r="AA167" s="263">
        <v>5.65</v>
      </c>
      <c r="AB167" s="263">
        <v>5.68</v>
      </c>
      <c r="AC167" s="263">
        <f>IF(Q167="yes",+INDEX('Final Comp Values'!$BH:$BH,MATCH('Monthy Targets'!$B167,'Final Comp Values'!$C:$C,0)),0)</f>
        <v>5.66</v>
      </c>
      <c r="AD167" s="263">
        <f>IF(R167="yes",+INDEX('Final Comp Values'!$BH:$BH,MATCH('Monthy Targets'!$B167,'Final Comp Values'!$C:$C,0)),0)</f>
        <v>5.66</v>
      </c>
      <c r="AE167" s="263">
        <f>IF(S167="yes",+INDEX('Final Comp Values'!$BL:$BL,MATCH('Monthy Targets'!$B167,'Final Comp Values'!$C:$C,0)),0)</f>
        <v>5.66</v>
      </c>
      <c r="AF167" s="263">
        <f>IF(T167="yes",+INDEX('Final Comp Values'!$BL:$BL,MATCH('Monthy Targets'!$B167,'Final Comp Values'!$C:$C,0)),0)</f>
        <v>5.66</v>
      </c>
      <c r="AG167" s="263">
        <f>IF(U167="yes",+INDEX('Final Comp Values'!$BL:$BL,MATCH('Monthy Targets'!$B167,'Final Comp Values'!$C:$C,0)),0)</f>
        <v>5.66</v>
      </c>
    </row>
    <row r="168" spans="1:33" x14ac:dyDescent="0.25">
      <c r="A168" s="579">
        <f>+FY2019_ALL_Targets!A168</f>
        <v>5155</v>
      </c>
      <c r="B168" s="62">
        <f>+FY2019_ALL_Targets!B168</f>
        <v>675128</v>
      </c>
      <c r="C168" s="62">
        <f>+FY2019_ALL_Targets!C168</f>
        <v>1014734</v>
      </c>
      <c r="D168" s="62">
        <f>+FY2019_ALL_Targets!D168</f>
        <v>1598726358</v>
      </c>
      <c r="E168" s="62"/>
      <c r="F168" s="62" t="str">
        <f>+FY2019_ALL_Targets!E168</f>
        <v>MRSA West</v>
      </c>
      <c r="G168" s="62" t="str">
        <f>FY2019_ALL_Targets!J168</f>
        <v>Midwestern Healthcare Center</v>
      </c>
      <c r="H168" s="62" t="str">
        <f>FY2019_ALL_Targets!K168</f>
        <v>Decatur Hospital Authority dba Midwestern Healthcare Center</v>
      </c>
      <c r="I168" s="62" t="str">
        <f>+FY2019_ALL_Targets!L168</f>
        <v>601 Midwestern Parkway East</v>
      </c>
      <c r="J168" s="14" t="str">
        <f>_xlfn.IFNA(+INDEX(Comp1!$E:$E,MATCH(B168,Comp1!$C:$C,0)),"No")</f>
        <v>Yes</v>
      </c>
      <c r="K168" s="14" t="str">
        <f>_xlfn.IFNA(+INDEX(Comp1!$F:$F,MATCH(B168,Comp1!$C:$C,0)),"No")</f>
        <v>Yes</v>
      </c>
      <c r="L168" s="14" t="str">
        <f>_xlfn.IFNA(+INDEX(Comp1!G:G,MATCH($B168,Comp1!$C:$C,0)),"No")</f>
        <v>Yes</v>
      </c>
      <c r="M168" s="14" t="str">
        <f>_xlfn.IFNA(+INDEX(Comp1!H:H,MATCH($B168,Comp1!$C:$C,0)),"No")</f>
        <v>Yes</v>
      </c>
      <c r="N168" s="14" t="str">
        <f>_xlfn.IFNA(+INDEX(Comp1!I:I,MATCH($B168,Comp1!$C:$C,0)),"No")</f>
        <v>Yes</v>
      </c>
      <c r="O168" s="14" t="str">
        <f>_xlfn.IFNA(+INDEX(Comp1!J:J,MATCH($B168,Comp1!$C:$C,0)),"No")</f>
        <v>Yes</v>
      </c>
      <c r="P168" s="14" t="str">
        <f>_xlfn.IFNA(+INDEX(Comp1!K:K,MATCH($B168,Comp1!$C:$C,0)),"No")</f>
        <v>Yes</v>
      </c>
      <c r="Q168" s="14" t="str">
        <f>_xlfn.IFNA(+INDEX(Comp1!L:L,MATCH($B168,Comp1!$C:$C,0)),"No")</f>
        <v>Yes</v>
      </c>
      <c r="R168" s="14" t="str">
        <f>_xlfn.IFNA(+INDEX(Comp1!M:M,MATCH($B168,Comp1!$C:$C,0)),"No")</f>
        <v>Yes</v>
      </c>
      <c r="S168" s="14" t="str">
        <f>_xlfn.IFNA(+INDEX(Comp1!N:N,MATCH($B168,Comp1!$C:$C,0)),"No")</f>
        <v>Yes</v>
      </c>
      <c r="T168" s="14" t="str">
        <f>_xlfn.IFNA(+INDEX(Comp1!O:O,MATCH($B168,Comp1!$C:$C,0)),"No")</f>
        <v>Yes</v>
      </c>
      <c r="U168" s="14" t="s">
        <v>35</v>
      </c>
      <c r="V168" s="263">
        <v>8.06</v>
      </c>
      <c r="W168" s="263">
        <v>8.06</v>
      </c>
      <c r="X168" s="263">
        <v>8.06</v>
      </c>
      <c r="Y168" s="263">
        <v>8.06</v>
      </c>
      <c r="Z168" s="263">
        <v>8.06</v>
      </c>
      <c r="AA168" s="263">
        <v>8.06</v>
      </c>
      <c r="AB168" s="263">
        <v>7.89</v>
      </c>
      <c r="AC168" s="263">
        <f>IF(Q168="yes",+INDEX('Final Comp Values'!$BH:$BH,MATCH('Monthy Targets'!$B168,'Final Comp Values'!$C:$C,0)),0)</f>
        <v>7.86</v>
      </c>
      <c r="AD168" s="263">
        <f>IF(R168="yes",+INDEX('Final Comp Values'!$BH:$BH,MATCH('Monthy Targets'!$B168,'Final Comp Values'!$C:$C,0)),0)</f>
        <v>7.86</v>
      </c>
      <c r="AE168" s="263">
        <f>IF(S168="yes",+INDEX('Final Comp Values'!$BL:$BL,MATCH('Monthy Targets'!$B168,'Final Comp Values'!$C:$C,0)),0)</f>
        <v>7.86</v>
      </c>
      <c r="AF168" s="263">
        <f>IF(T168="yes",+INDEX('Final Comp Values'!$BL:$BL,MATCH('Monthy Targets'!$B168,'Final Comp Values'!$C:$C,0)),0)</f>
        <v>7.86</v>
      </c>
      <c r="AG168" s="263">
        <f>IF(U168="yes",+INDEX('Final Comp Values'!$BL:$BL,MATCH('Monthy Targets'!$B168,'Final Comp Values'!$C:$C,0)),0)</f>
        <v>7.86</v>
      </c>
    </row>
    <row r="169" spans="1:33" x14ac:dyDescent="0.25">
      <c r="A169" s="579">
        <f>+FY2019_ALL_Targets!A169</f>
        <v>5161</v>
      </c>
      <c r="B169" s="62">
        <f>+FY2019_ALL_Targets!B169</f>
        <v>675132</v>
      </c>
      <c r="C169" s="62">
        <f>+FY2019_ALL_Targets!C169</f>
        <v>1028835</v>
      </c>
      <c r="D169" s="62">
        <f>+FY2019_ALL_Targets!D169</f>
        <v>1841495504</v>
      </c>
      <c r="E169" s="62"/>
      <c r="F169" s="62" t="str">
        <f>+FY2019_ALL_Targets!E169</f>
        <v>MRSA Central</v>
      </c>
      <c r="G169" s="62" t="str">
        <f>FY2019_ALL_Targets!J169</f>
        <v>Bremond Nursing and Rehabilitation Center</v>
      </c>
      <c r="H169" s="62" t="str">
        <f>FY2019_ALL_Targets!K169</f>
        <v>Liberty County Hospital District No. 1</v>
      </c>
      <c r="I169" s="62" t="str">
        <f>+FY2019_ALL_Targets!L169</f>
        <v>211 N. Main St.</v>
      </c>
      <c r="J169" s="14" t="str">
        <f>_xlfn.IFNA(+INDEX(Comp1!$E:$E,MATCH(B169,Comp1!$C:$C,0)),"No")</f>
        <v>Yes</v>
      </c>
      <c r="K169" s="14" t="str">
        <f>_xlfn.IFNA(+INDEX(Comp1!$F:$F,MATCH(B169,Comp1!$C:$C,0)),"No")</f>
        <v>Yes</v>
      </c>
      <c r="L169" s="14" t="str">
        <f>_xlfn.IFNA(+INDEX(Comp1!G:G,MATCH($B169,Comp1!$C:$C,0)),"No")</f>
        <v>Yes</v>
      </c>
      <c r="M169" s="14" t="str">
        <f>_xlfn.IFNA(+INDEX(Comp1!H:H,MATCH($B169,Comp1!$C:$C,0)),"No")</f>
        <v>Yes</v>
      </c>
      <c r="N169" s="14" t="str">
        <f>_xlfn.IFNA(+INDEX(Comp1!I:I,MATCH($B169,Comp1!$C:$C,0)),"No")</f>
        <v>Yes</v>
      </c>
      <c r="O169" s="14" t="str">
        <f>_xlfn.IFNA(+INDEX(Comp1!J:J,MATCH($B169,Comp1!$C:$C,0)),"No")</f>
        <v>Yes</v>
      </c>
      <c r="P169" s="14" t="str">
        <f>_xlfn.IFNA(+INDEX(Comp1!K:K,MATCH($B169,Comp1!$C:$C,0)),"No")</f>
        <v>Yes</v>
      </c>
      <c r="Q169" s="14" t="str">
        <f>_xlfn.IFNA(+INDEX(Comp1!L:L,MATCH($B169,Comp1!$C:$C,0)),"No")</f>
        <v>Yes</v>
      </c>
      <c r="R169" s="14" t="str">
        <f>_xlfn.IFNA(+INDEX(Comp1!M:M,MATCH($B169,Comp1!$C:$C,0)),"No")</f>
        <v>Yes</v>
      </c>
      <c r="S169" s="14" t="str">
        <f>_xlfn.IFNA(+INDEX(Comp1!N:N,MATCH($B169,Comp1!$C:$C,0)),"No")</f>
        <v>Yes</v>
      </c>
      <c r="T169" s="14" t="str">
        <f>_xlfn.IFNA(+INDEX(Comp1!O:O,MATCH($B169,Comp1!$C:$C,0)),"No")</f>
        <v>Yes</v>
      </c>
      <c r="U169" s="14" t="s">
        <v>35</v>
      </c>
      <c r="V169" s="263">
        <v>4.9400000000000004</v>
      </c>
      <c r="W169" s="263">
        <v>4.9400000000000004</v>
      </c>
      <c r="X169" s="263">
        <v>4.9400000000000004</v>
      </c>
      <c r="Y169" s="263">
        <v>4.9400000000000004</v>
      </c>
      <c r="Z169" s="263">
        <v>4.9400000000000004</v>
      </c>
      <c r="AA169" s="263">
        <v>4.9400000000000004</v>
      </c>
      <c r="AB169" s="263">
        <v>4.97</v>
      </c>
      <c r="AC169" s="263">
        <f>IF(Q169="yes",+INDEX('Final Comp Values'!$BH:$BH,MATCH('Monthy Targets'!$B169,'Final Comp Values'!$C:$C,0)),0)</f>
        <v>4.95</v>
      </c>
      <c r="AD169" s="263">
        <f>IF(R169="yes",+INDEX('Final Comp Values'!$BH:$BH,MATCH('Monthy Targets'!$B169,'Final Comp Values'!$C:$C,0)),0)</f>
        <v>4.95</v>
      </c>
      <c r="AE169" s="263">
        <f>IF(S169="yes",+INDEX('Final Comp Values'!$BL:$BL,MATCH('Monthy Targets'!$B169,'Final Comp Values'!$C:$C,0)),0)</f>
        <v>4.95</v>
      </c>
      <c r="AF169" s="263">
        <f>IF(T169="yes",+INDEX('Final Comp Values'!$BL:$BL,MATCH('Monthy Targets'!$B169,'Final Comp Values'!$C:$C,0)),0)</f>
        <v>4.95</v>
      </c>
      <c r="AG169" s="263">
        <f>IF(U169="yes",+INDEX('Final Comp Values'!$BL:$BL,MATCH('Monthy Targets'!$B169,'Final Comp Values'!$C:$C,0)),0)</f>
        <v>4.95</v>
      </c>
    </row>
    <row r="170" spans="1:33" x14ac:dyDescent="0.25">
      <c r="A170" s="579">
        <f>+FY2019_ALL_Targets!A170</f>
        <v>4799</v>
      </c>
      <c r="B170" s="62">
        <f>+FY2019_ALL_Targets!B170</f>
        <v>675136</v>
      </c>
      <c r="C170" s="62">
        <f>+FY2019_ALL_Targets!C170</f>
        <v>1028789</v>
      </c>
      <c r="D170" s="62">
        <f>+FY2019_ALL_Targets!D170</f>
        <v>1194728220</v>
      </c>
      <c r="E170" s="62"/>
      <c r="F170" s="62" t="str">
        <f>+FY2019_ALL_Targets!E170</f>
        <v>Tarrant</v>
      </c>
      <c r="G170" s="62" t="str">
        <f>FY2019_ALL_Targets!J170</f>
        <v>Denton Rehabilitation and Nursing Center</v>
      </c>
      <c r="H170" s="62" t="str">
        <f>FY2019_ALL_Targets!K170</f>
        <v>Dallas County Hospital District</v>
      </c>
      <c r="I170" s="62" t="str">
        <f>+FY2019_ALL_Targets!L170</f>
        <v>2229 North Carroll Blvd</v>
      </c>
      <c r="J170" s="14" t="str">
        <f>_xlfn.IFNA(+INDEX(Comp1!$E:$E,MATCH(B170,Comp1!$C:$C,0)),"No")</f>
        <v>Yes</v>
      </c>
      <c r="K170" s="14" t="str">
        <f>_xlfn.IFNA(+INDEX(Comp1!$F:$F,MATCH(B170,Comp1!$C:$C,0)),"No")</f>
        <v>Yes</v>
      </c>
      <c r="L170" s="14" t="str">
        <f>_xlfn.IFNA(+INDEX(Comp1!G:G,MATCH($B170,Comp1!$C:$C,0)),"No")</f>
        <v>Yes</v>
      </c>
      <c r="M170" s="14" t="str">
        <f>_xlfn.IFNA(+INDEX(Comp1!H:H,MATCH($B170,Comp1!$C:$C,0)),"No")</f>
        <v>Yes</v>
      </c>
      <c r="N170" s="14" t="str">
        <f>_xlfn.IFNA(+INDEX(Comp1!I:I,MATCH($B170,Comp1!$C:$C,0)),"No")</f>
        <v>Yes</v>
      </c>
      <c r="O170" s="14" t="str">
        <f>_xlfn.IFNA(+INDEX(Comp1!J:J,MATCH($B170,Comp1!$C:$C,0)),"No")</f>
        <v>Yes</v>
      </c>
      <c r="P170" s="14" t="str">
        <f>_xlfn.IFNA(+INDEX(Comp1!K:K,MATCH($B170,Comp1!$C:$C,0)),"No")</f>
        <v>Yes</v>
      </c>
      <c r="Q170" s="14" t="str">
        <f>_xlfn.IFNA(+INDEX(Comp1!L:L,MATCH($B170,Comp1!$C:$C,0)),"No")</f>
        <v>Yes</v>
      </c>
      <c r="R170" s="14" t="str">
        <f>_xlfn.IFNA(+INDEX(Comp1!M:M,MATCH($B170,Comp1!$C:$C,0)),"No")</f>
        <v>Yes</v>
      </c>
      <c r="S170" s="14" t="str">
        <f>_xlfn.IFNA(+INDEX(Comp1!N:N,MATCH($B170,Comp1!$C:$C,0)),"No")</f>
        <v>Yes</v>
      </c>
      <c r="T170" s="14" t="str">
        <f>_xlfn.IFNA(+INDEX(Comp1!O:O,MATCH($B170,Comp1!$C:$C,0)),"No")</f>
        <v>Yes</v>
      </c>
      <c r="U170" s="14" t="s">
        <v>35</v>
      </c>
      <c r="V170" s="263">
        <v>5.23</v>
      </c>
      <c r="W170" s="263">
        <v>5.23</v>
      </c>
      <c r="X170" s="263">
        <v>5.23</v>
      </c>
      <c r="Y170" s="263">
        <v>5.23</v>
      </c>
      <c r="Z170" s="263">
        <v>5.23</v>
      </c>
      <c r="AA170" s="263">
        <v>5.23</v>
      </c>
      <c r="AB170" s="263">
        <v>5.08</v>
      </c>
      <c r="AC170" s="263">
        <f>IF(Q170="yes",+INDEX('Final Comp Values'!$BH:$BH,MATCH('Monthy Targets'!$B170,'Final Comp Values'!$C:$C,0)),0)</f>
        <v>5.0599999999999996</v>
      </c>
      <c r="AD170" s="263">
        <f>IF(R170="yes",+INDEX('Final Comp Values'!$BH:$BH,MATCH('Monthy Targets'!$B170,'Final Comp Values'!$C:$C,0)),0)</f>
        <v>5.0599999999999996</v>
      </c>
      <c r="AE170" s="263">
        <f>IF(S170="yes",+INDEX('Final Comp Values'!$BL:$BL,MATCH('Monthy Targets'!$B170,'Final Comp Values'!$C:$C,0)),0)</f>
        <v>5.0599999999999996</v>
      </c>
      <c r="AF170" s="263">
        <f>IF(T170="yes",+INDEX('Final Comp Values'!$BL:$BL,MATCH('Monthy Targets'!$B170,'Final Comp Values'!$C:$C,0)),0)</f>
        <v>5.0599999999999996</v>
      </c>
      <c r="AG170" s="263">
        <f>IF(U170="yes",+INDEX('Final Comp Values'!$BL:$BL,MATCH('Monthy Targets'!$B170,'Final Comp Values'!$C:$C,0)),0)</f>
        <v>5.0599999999999996</v>
      </c>
    </row>
    <row r="171" spans="1:33" x14ac:dyDescent="0.25">
      <c r="A171" s="579">
        <f>+FY2019_ALL_Targets!A171</f>
        <v>4905</v>
      </c>
      <c r="B171" s="62">
        <f>+FY2019_ALL_Targets!B171</f>
        <v>675138</v>
      </c>
      <c r="C171" s="62">
        <f>+FY2019_ALL_Targets!C171</f>
        <v>490505</v>
      </c>
      <c r="D171" s="62">
        <f>+FY2019_ALL_Targets!D171</f>
        <v>1770519159</v>
      </c>
      <c r="E171" s="62"/>
      <c r="F171" s="62" t="str">
        <f>+FY2019_ALL_Targets!E171</f>
        <v>Bexar</v>
      </c>
      <c r="G171" s="62" t="str">
        <f>FY2019_ALL_Targets!J171</f>
        <v>Inspiration Hills Rehabilitaton Center</v>
      </c>
      <c r="H171" s="62" t="str">
        <f>FY2019_ALL_Targets!K171</f>
        <v>Williamsburg Care Company LP</v>
      </c>
      <c r="I171" s="62" t="str">
        <f>+FY2019_ALL_Targets!L171</f>
        <v>1939 Bandera Road</v>
      </c>
      <c r="J171" s="14" t="str">
        <f>_xlfn.IFNA(+INDEX(Comp1!$E:$E,MATCH(B171,Comp1!$C:$C,0)),"No")</f>
        <v>No</v>
      </c>
      <c r="K171" s="14" t="str">
        <f>_xlfn.IFNA(+INDEX(Comp1!$F:$F,MATCH(B171,Comp1!$C:$C,0)),"No")</f>
        <v>No</v>
      </c>
      <c r="L171" s="14" t="str">
        <f>_xlfn.IFNA(+INDEX(Comp1!G:G,MATCH($B171,Comp1!$C:$C,0)),"No")</f>
        <v>No</v>
      </c>
      <c r="M171" s="14" t="str">
        <f>_xlfn.IFNA(+INDEX(Comp1!H:H,MATCH($B171,Comp1!$C:$C,0)),"No")</f>
        <v>No</v>
      </c>
      <c r="N171" s="14" t="str">
        <f>_xlfn.IFNA(+INDEX(Comp1!I:I,MATCH($B171,Comp1!$C:$C,0)),"No")</f>
        <v>No</v>
      </c>
      <c r="O171" s="14" t="str">
        <f>_xlfn.IFNA(+INDEX(Comp1!J:J,MATCH($B171,Comp1!$C:$C,0)),"No")</f>
        <v>No</v>
      </c>
      <c r="P171" s="14" t="str">
        <f>_xlfn.IFNA(+INDEX(Comp1!K:K,MATCH($B171,Comp1!$C:$C,0)),"No")</f>
        <v>No</v>
      </c>
      <c r="Q171" s="14" t="str">
        <f>_xlfn.IFNA(+INDEX(Comp1!L:L,MATCH($B171,Comp1!$C:$C,0)),"No")</f>
        <v>No</v>
      </c>
      <c r="R171" s="14" t="str">
        <f>_xlfn.IFNA(+INDEX(Comp1!M:M,MATCH($B171,Comp1!$C:$C,0)),"No")</f>
        <v>No</v>
      </c>
      <c r="S171" s="14" t="str">
        <f>_xlfn.IFNA(+INDEX(Comp1!N:N,MATCH($B171,Comp1!$C:$C,0)),"No")</f>
        <v>No</v>
      </c>
      <c r="T171" s="14" t="str">
        <f>_xlfn.IFNA(+INDEX(Comp1!O:O,MATCH($B171,Comp1!$C:$C,0)),"No")</f>
        <v>No</v>
      </c>
      <c r="U171" s="14">
        <v>0</v>
      </c>
      <c r="V171" s="263">
        <v>0</v>
      </c>
      <c r="W171" s="263">
        <v>0</v>
      </c>
      <c r="X171" s="263">
        <v>0</v>
      </c>
      <c r="Y171" s="263">
        <v>0</v>
      </c>
      <c r="Z171" s="263">
        <v>0</v>
      </c>
      <c r="AA171" s="263">
        <v>0</v>
      </c>
      <c r="AB171" s="263">
        <v>0</v>
      </c>
      <c r="AC171" s="263">
        <f>IF(Q171="yes",+INDEX('Final Comp Values'!$BH:$BH,MATCH('Monthy Targets'!$B171,'Final Comp Values'!$C:$C,0)),0)</f>
        <v>0</v>
      </c>
      <c r="AD171" s="263">
        <f>IF(R171="yes",+INDEX('Final Comp Values'!$BH:$BH,MATCH('Monthy Targets'!$B171,'Final Comp Values'!$C:$C,0)),0)</f>
        <v>0</v>
      </c>
      <c r="AE171" s="263">
        <f>IF(S171="yes",+INDEX('Final Comp Values'!$BL:$BL,MATCH('Monthy Targets'!$B171,'Final Comp Values'!$C:$C,0)),0)</f>
        <v>0</v>
      </c>
      <c r="AF171" s="263">
        <f>IF(T171="yes",+INDEX('Final Comp Values'!$BL:$BL,MATCH('Monthy Targets'!$B171,'Final Comp Values'!$C:$C,0)),0)</f>
        <v>0</v>
      </c>
      <c r="AG171" s="263">
        <f>IF(U171="yes",+INDEX('Final Comp Values'!$BL:$BL,MATCH('Monthy Targets'!$B171,'Final Comp Values'!$C:$C,0)),0)</f>
        <v>0</v>
      </c>
    </row>
    <row r="172" spans="1:33" x14ac:dyDescent="0.25">
      <c r="A172" s="579">
        <f>+FY2019_ALL_Targets!A172</f>
        <v>5262</v>
      </c>
      <c r="B172" s="62">
        <f>+FY2019_ALL_Targets!B172</f>
        <v>675139</v>
      </c>
      <c r="C172" s="62">
        <f>+FY2019_ALL_Targets!C172</f>
        <v>1026188</v>
      </c>
      <c r="D172" s="62">
        <f>+FY2019_ALL_Targets!D172</f>
        <v>1104233592</v>
      </c>
      <c r="E172" s="62"/>
      <c r="F172" s="62" t="str">
        <f>+FY2019_ALL_Targets!E172</f>
        <v>MRSA Central</v>
      </c>
      <c r="G172" s="62" t="str">
        <f>FY2019_ALL_Targets!J172</f>
        <v>Windsor Healthcare Residence LCD</v>
      </c>
      <c r="H172" s="62" t="str">
        <f>FY2019_ALL_Targets!K172</f>
        <v>Coryell County Memorial Hospital Authority</v>
      </c>
      <c r="I172" s="62" t="str">
        <f>+FY2019_ALL_Targets!L172</f>
        <v>1025 W. Yeagua</v>
      </c>
      <c r="J172" s="14" t="str">
        <f>_xlfn.IFNA(+INDEX(Comp1!$E:$E,MATCH(B172,Comp1!$C:$C,0)),"No")</f>
        <v>Yes</v>
      </c>
      <c r="K172" s="14" t="str">
        <f>_xlfn.IFNA(+INDEX(Comp1!$F:$F,MATCH(B172,Comp1!$C:$C,0)),"No")</f>
        <v>Yes</v>
      </c>
      <c r="L172" s="14" t="str">
        <f>_xlfn.IFNA(+INDEX(Comp1!G:G,MATCH($B172,Comp1!$C:$C,0)),"No")</f>
        <v>Yes</v>
      </c>
      <c r="M172" s="14" t="str">
        <f>_xlfn.IFNA(+INDEX(Comp1!H:H,MATCH($B172,Comp1!$C:$C,0)),"No")</f>
        <v>Yes</v>
      </c>
      <c r="N172" s="14" t="str">
        <f>_xlfn.IFNA(+INDEX(Comp1!I:I,MATCH($B172,Comp1!$C:$C,0)),"No")</f>
        <v>Yes</v>
      </c>
      <c r="O172" s="14" t="str">
        <f>_xlfn.IFNA(+INDEX(Comp1!J:J,MATCH($B172,Comp1!$C:$C,0)),"No")</f>
        <v>Yes</v>
      </c>
      <c r="P172" s="14" t="str">
        <f>_xlfn.IFNA(+INDEX(Comp1!K:K,MATCH($B172,Comp1!$C:$C,0)),"No")</f>
        <v>Yes</v>
      </c>
      <c r="Q172" s="14" t="s">
        <v>36</v>
      </c>
      <c r="R172" s="14" t="s">
        <v>36</v>
      </c>
      <c r="S172" s="14" t="s">
        <v>36</v>
      </c>
      <c r="T172" s="14" t="s">
        <v>36</v>
      </c>
      <c r="U172" s="14">
        <v>0</v>
      </c>
      <c r="V172" s="263">
        <v>5.7</v>
      </c>
      <c r="W172" s="263">
        <v>5.7</v>
      </c>
      <c r="X172" s="263">
        <v>5.7</v>
      </c>
      <c r="Y172" s="263">
        <v>5.7</v>
      </c>
      <c r="Z172" s="263">
        <v>5.7</v>
      </c>
      <c r="AA172" s="263">
        <v>5.7</v>
      </c>
      <c r="AB172" s="263">
        <v>5.73</v>
      </c>
      <c r="AC172" s="263">
        <f>IF(Q172="yes",+INDEX('Final Comp Values'!$BH:$BH,MATCH('Monthy Targets'!$B172,'Final Comp Values'!$C:$C,0)),0)</f>
        <v>0</v>
      </c>
      <c r="AD172" s="263">
        <f>IF(R172="yes",+INDEX('Final Comp Values'!$BH:$BH,MATCH('Monthy Targets'!$B172,'Final Comp Values'!$C:$C,0)),0)</f>
        <v>0</v>
      </c>
      <c r="AE172" s="263">
        <f>IF(S172="yes",+INDEX('Final Comp Values'!$BL:$BL,MATCH('Monthy Targets'!$B172,'Final Comp Values'!$C:$C,0)),0)</f>
        <v>0</v>
      </c>
      <c r="AF172" s="263">
        <f>IF(T172="yes",+INDEX('Final Comp Values'!$BL:$BL,MATCH('Monthy Targets'!$B172,'Final Comp Values'!$C:$C,0)),0)</f>
        <v>0</v>
      </c>
      <c r="AG172" s="263">
        <f>IF(U172="yes",+INDEX('Final Comp Values'!$BL:$BL,MATCH('Monthy Targets'!$B172,'Final Comp Values'!$C:$C,0)),0)</f>
        <v>0</v>
      </c>
    </row>
    <row r="173" spans="1:33" x14ac:dyDescent="0.25">
      <c r="A173" s="579">
        <f>+FY2019_ALL_Targets!A173</f>
        <v>4025</v>
      </c>
      <c r="B173" s="62">
        <f>+FY2019_ALL_Targets!B173</f>
        <v>675141</v>
      </c>
      <c r="C173" s="62">
        <f>+FY2019_ALL_Targets!C173</f>
        <v>1026187</v>
      </c>
      <c r="D173" s="62">
        <f>+FY2019_ALL_Targets!D173</f>
        <v>1760899157</v>
      </c>
      <c r="E173" s="62"/>
      <c r="F173" s="62" t="str">
        <f>+FY2019_ALL_Targets!E173</f>
        <v>MRSA Central</v>
      </c>
      <c r="G173" s="62" t="str">
        <f>FY2019_ALL_Targets!J173</f>
        <v>Crestview Healthcare Residence</v>
      </c>
      <c r="H173" s="62" t="str">
        <f>FY2019_ALL_Targets!K173</f>
        <v>Coryell County Memorial Hospital Authority</v>
      </c>
      <c r="I173" s="62" t="str">
        <f>+FY2019_ALL_Targets!L173</f>
        <v>1400 Lake Shore Drive</v>
      </c>
      <c r="J173" s="14" t="str">
        <f>_xlfn.IFNA(+INDEX(Comp1!$E:$E,MATCH(B173,Comp1!$C:$C,0)),"No")</f>
        <v>Yes</v>
      </c>
      <c r="K173" s="14" t="str">
        <f>_xlfn.IFNA(+INDEX(Comp1!$F:$F,MATCH(B173,Comp1!$C:$C,0)),"No")</f>
        <v>Yes</v>
      </c>
      <c r="L173" s="14" t="str">
        <f>_xlfn.IFNA(+INDEX(Comp1!G:G,MATCH($B173,Comp1!$C:$C,0)),"No")</f>
        <v>Yes</v>
      </c>
      <c r="M173" s="14" t="str">
        <f>_xlfn.IFNA(+INDEX(Comp1!H:H,MATCH($B173,Comp1!$C:$C,0)),"No")</f>
        <v>Yes</v>
      </c>
      <c r="N173" s="14" t="str">
        <f>_xlfn.IFNA(+INDEX(Comp1!I:I,MATCH($B173,Comp1!$C:$C,0)),"No")</f>
        <v>Yes</v>
      </c>
      <c r="O173" s="14" t="str">
        <f>_xlfn.IFNA(+INDEX(Comp1!J:J,MATCH($B173,Comp1!$C:$C,0)),"No")</f>
        <v>Yes</v>
      </c>
      <c r="P173" s="14" t="str">
        <f>_xlfn.IFNA(+INDEX(Comp1!K:K,MATCH($B173,Comp1!$C:$C,0)),"No")</f>
        <v>Yes</v>
      </c>
      <c r="Q173" s="14" t="s">
        <v>36</v>
      </c>
      <c r="R173" s="14" t="s">
        <v>36</v>
      </c>
      <c r="S173" s="14" t="s">
        <v>36</v>
      </c>
      <c r="T173" s="14" t="s">
        <v>36</v>
      </c>
      <c r="U173" s="14">
        <v>0</v>
      </c>
      <c r="V173" s="263">
        <v>13.79</v>
      </c>
      <c r="W173" s="263">
        <v>13.79</v>
      </c>
      <c r="X173" s="263">
        <v>13.79</v>
      </c>
      <c r="Y173" s="263">
        <v>13.79</v>
      </c>
      <c r="Z173" s="263">
        <v>13.79</v>
      </c>
      <c r="AA173" s="263">
        <v>13.79</v>
      </c>
      <c r="AB173" s="263">
        <v>13.87</v>
      </c>
      <c r="AC173" s="263">
        <f>IF(Q173="yes",+INDEX('Final Comp Values'!$BH:$BH,MATCH('Monthy Targets'!$B173,'Final Comp Values'!$C:$C,0)),0)</f>
        <v>0</v>
      </c>
      <c r="AD173" s="263">
        <f>IF(R173="yes",+INDEX('Final Comp Values'!$BH:$BH,MATCH('Monthy Targets'!$B173,'Final Comp Values'!$C:$C,0)),0)</f>
        <v>0</v>
      </c>
      <c r="AE173" s="263">
        <f>IF(S173="yes",+INDEX('Final Comp Values'!$BL:$BL,MATCH('Monthy Targets'!$B173,'Final Comp Values'!$C:$C,0)),0)</f>
        <v>0</v>
      </c>
      <c r="AF173" s="263">
        <f>IF(T173="yes",+INDEX('Final Comp Values'!$BL:$BL,MATCH('Monthy Targets'!$B173,'Final Comp Values'!$C:$C,0)),0)</f>
        <v>0</v>
      </c>
      <c r="AG173" s="263">
        <f>IF(U173="yes",+INDEX('Final Comp Values'!$BL:$BL,MATCH('Monthy Targets'!$B173,'Final Comp Values'!$C:$C,0)),0)</f>
        <v>0</v>
      </c>
    </row>
    <row r="174" spans="1:33" x14ac:dyDescent="0.25">
      <c r="A174" s="579">
        <f>+FY2019_ALL_Targets!A174</f>
        <v>4608</v>
      </c>
      <c r="B174" s="62">
        <f>+FY2019_ALL_Targets!B174</f>
        <v>675151</v>
      </c>
      <c r="C174" s="62">
        <f>+FY2019_ALL_Targets!C174</f>
        <v>1015207</v>
      </c>
      <c r="D174" s="62">
        <f>+FY2019_ALL_Targets!D174</f>
        <v>1033316203</v>
      </c>
      <c r="E174" s="62"/>
      <c r="F174" s="62" t="str">
        <f>+FY2019_ALL_Targets!E174</f>
        <v>MRSA Northeast</v>
      </c>
      <c r="G174" s="62" t="str">
        <f>FY2019_ALL_Targets!J174</f>
        <v>Meadowbrook Care Center</v>
      </c>
      <c r="H174" s="62" t="str">
        <f>FY2019_ALL_Targets!K174</f>
        <v>Dallas County Hospital District</v>
      </c>
      <c r="I174" s="62" t="str">
        <f>+FY2019_ALL_Targets!L174</f>
        <v>632 Windsor Way</v>
      </c>
      <c r="J174" s="14" t="str">
        <f>_xlfn.IFNA(+INDEX(Comp1!$E:$E,MATCH(B174,Comp1!$C:$C,0)),"No")</f>
        <v>Yes</v>
      </c>
      <c r="K174" s="14" t="str">
        <f>_xlfn.IFNA(+INDEX(Comp1!$F:$F,MATCH(B174,Comp1!$C:$C,0)),"No")</f>
        <v>Yes</v>
      </c>
      <c r="L174" s="14" t="str">
        <f>_xlfn.IFNA(+INDEX(Comp1!G:G,MATCH($B174,Comp1!$C:$C,0)),"No")</f>
        <v>Yes</v>
      </c>
      <c r="M174" s="14" t="str">
        <f>_xlfn.IFNA(+INDEX(Comp1!H:H,MATCH($B174,Comp1!$C:$C,0)),"No")</f>
        <v>Yes</v>
      </c>
      <c r="N174" s="14" t="str">
        <f>_xlfn.IFNA(+INDEX(Comp1!I:I,MATCH($B174,Comp1!$C:$C,0)),"No")</f>
        <v>Yes</v>
      </c>
      <c r="O174" s="14" t="str">
        <f>_xlfn.IFNA(+INDEX(Comp1!J:J,MATCH($B174,Comp1!$C:$C,0)),"No")</f>
        <v>Yes</v>
      </c>
      <c r="P174" s="14" t="str">
        <f>_xlfn.IFNA(+INDEX(Comp1!K:K,MATCH($B174,Comp1!$C:$C,0)),"No")</f>
        <v>Yes</v>
      </c>
      <c r="Q174" s="14" t="str">
        <f>_xlfn.IFNA(+INDEX(Comp1!L:L,MATCH($B174,Comp1!$C:$C,0)),"No")</f>
        <v>Yes</v>
      </c>
      <c r="R174" s="14" t="str">
        <f>_xlfn.IFNA(+INDEX(Comp1!M:M,MATCH($B174,Comp1!$C:$C,0)),"No")</f>
        <v>Yes</v>
      </c>
      <c r="S174" s="14" t="str">
        <f>_xlfn.IFNA(+INDEX(Comp1!N:N,MATCH($B174,Comp1!$C:$C,0)),"No")</f>
        <v>Yes</v>
      </c>
      <c r="T174" s="14" t="str">
        <f>_xlfn.IFNA(+INDEX(Comp1!O:O,MATCH($B174,Comp1!$C:$C,0)),"No")</f>
        <v>Yes</v>
      </c>
      <c r="U174" s="14" t="s">
        <v>35</v>
      </c>
      <c r="V174" s="263">
        <v>3.62</v>
      </c>
      <c r="W174" s="263">
        <v>3.62</v>
      </c>
      <c r="X174" s="263">
        <v>3.62</v>
      </c>
      <c r="Y174" s="263">
        <v>3.62</v>
      </c>
      <c r="Z174" s="263">
        <v>3.62</v>
      </c>
      <c r="AA174" s="263">
        <v>3.62</v>
      </c>
      <c r="AB174" s="263">
        <v>3.75</v>
      </c>
      <c r="AC174" s="263">
        <f>IF(Q174="yes",+INDEX('Final Comp Values'!$BH:$BH,MATCH('Monthy Targets'!$B174,'Final Comp Values'!$C:$C,0)),0)</f>
        <v>3.74</v>
      </c>
      <c r="AD174" s="263">
        <f>IF(R174="yes",+INDEX('Final Comp Values'!$BH:$BH,MATCH('Monthy Targets'!$B174,'Final Comp Values'!$C:$C,0)),0)</f>
        <v>3.74</v>
      </c>
      <c r="AE174" s="263">
        <f>IF(S174="yes",+INDEX('Final Comp Values'!$BL:$BL,MATCH('Monthy Targets'!$B174,'Final Comp Values'!$C:$C,0)),0)</f>
        <v>3.74</v>
      </c>
      <c r="AF174" s="263">
        <f>IF(T174="yes",+INDEX('Final Comp Values'!$BL:$BL,MATCH('Monthy Targets'!$B174,'Final Comp Values'!$C:$C,0)),0)</f>
        <v>3.74</v>
      </c>
      <c r="AG174" s="263">
        <f>IF(U174="yes",+INDEX('Final Comp Values'!$BL:$BL,MATCH('Monthy Targets'!$B174,'Final Comp Values'!$C:$C,0)),0)</f>
        <v>3.74</v>
      </c>
    </row>
    <row r="175" spans="1:33" x14ac:dyDescent="0.25">
      <c r="A175" s="579">
        <f>+FY2019_ALL_Targets!A175</f>
        <v>5078</v>
      </c>
      <c r="B175" s="62">
        <f>+FY2019_ALL_Targets!B175</f>
        <v>675153</v>
      </c>
      <c r="C175" s="62">
        <f>+FY2019_ALL_Targets!C175</f>
        <v>1026276</v>
      </c>
      <c r="D175" s="62">
        <f>+FY2019_ALL_Targets!D175</f>
        <v>1588063820</v>
      </c>
      <c r="E175" s="62"/>
      <c r="F175" s="62" t="str">
        <f>+FY2019_ALL_Targets!E175</f>
        <v>Tarrant</v>
      </c>
      <c r="G175" s="62" t="str">
        <f>FY2019_ALL_Targets!J175</f>
        <v>Heritage House of Keller Rehab &amp; Nursing</v>
      </c>
      <c r="H175" s="62" t="str">
        <f>FY2019_ALL_Targets!K175</f>
        <v>Palo Pinto County Hospital District</v>
      </c>
      <c r="I175" s="62" t="str">
        <f>+FY2019_ALL_Targets!L175</f>
        <v>1150 Whitley Rd</v>
      </c>
      <c r="J175" s="14" t="str">
        <f>_xlfn.IFNA(+INDEX(Comp1!$E:$E,MATCH(B175,Comp1!$C:$C,0)),"No")</f>
        <v>Yes</v>
      </c>
      <c r="K175" s="14" t="str">
        <f>_xlfn.IFNA(+INDEX(Comp1!$F:$F,MATCH(B175,Comp1!$C:$C,0)),"No")</f>
        <v>Yes</v>
      </c>
      <c r="L175" s="14" t="str">
        <f>_xlfn.IFNA(+INDEX(Comp1!G:G,MATCH($B175,Comp1!$C:$C,0)),"No")</f>
        <v>Yes</v>
      </c>
      <c r="M175" s="14" t="str">
        <f>_xlfn.IFNA(+INDEX(Comp1!H:H,MATCH($B175,Comp1!$C:$C,0)),"No")</f>
        <v>Yes</v>
      </c>
      <c r="N175" s="14" t="str">
        <f>_xlfn.IFNA(+INDEX(Comp1!I:I,MATCH($B175,Comp1!$C:$C,0)),"No")</f>
        <v>Yes</v>
      </c>
      <c r="O175" s="14" t="str">
        <f>_xlfn.IFNA(+INDEX(Comp1!J:J,MATCH($B175,Comp1!$C:$C,0)),"No")</f>
        <v>Yes</v>
      </c>
      <c r="P175" s="14" t="str">
        <f>_xlfn.IFNA(+INDEX(Comp1!K:K,MATCH($B175,Comp1!$C:$C,0)),"No")</f>
        <v>Yes</v>
      </c>
      <c r="Q175" s="14" t="str">
        <f>_xlfn.IFNA(+INDEX(Comp1!L:L,MATCH($B175,Comp1!$C:$C,0)),"No")</f>
        <v>Yes</v>
      </c>
      <c r="R175" s="14" t="str">
        <f>_xlfn.IFNA(+INDEX(Comp1!M:M,MATCH($B175,Comp1!$C:$C,0)),"No")</f>
        <v>Yes</v>
      </c>
      <c r="S175" s="14" t="str">
        <f>_xlfn.IFNA(+INDEX(Comp1!N:N,MATCH($B175,Comp1!$C:$C,0)),"No")</f>
        <v>Yes</v>
      </c>
      <c r="T175" s="14" t="str">
        <f>_xlfn.IFNA(+INDEX(Comp1!O:O,MATCH($B175,Comp1!$C:$C,0)),"No")</f>
        <v>Yes</v>
      </c>
      <c r="U175" s="14" t="s">
        <v>35</v>
      </c>
      <c r="V175" s="263">
        <v>9.08</v>
      </c>
      <c r="W175" s="263">
        <v>9.08</v>
      </c>
      <c r="X175" s="263">
        <v>9.08</v>
      </c>
      <c r="Y175" s="263">
        <v>9.08</v>
      </c>
      <c r="Z175" s="263">
        <v>9.08</v>
      </c>
      <c r="AA175" s="263">
        <v>9.08</v>
      </c>
      <c r="AB175" s="263">
        <v>8.81</v>
      </c>
      <c r="AC175" s="263">
        <f>IF(Q175="yes",+INDEX('Final Comp Values'!$BH:$BH,MATCH('Monthy Targets'!$B175,'Final Comp Values'!$C:$C,0)),0)</f>
        <v>8.7799999999999994</v>
      </c>
      <c r="AD175" s="263">
        <f>IF(R175="yes",+INDEX('Final Comp Values'!$BH:$BH,MATCH('Monthy Targets'!$B175,'Final Comp Values'!$C:$C,0)),0)</f>
        <v>8.7799999999999994</v>
      </c>
      <c r="AE175" s="263">
        <f>IF(S175="yes",+INDEX('Final Comp Values'!$BL:$BL,MATCH('Monthy Targets'!$B175,'Final Comp Values'!$C:$C,0)),0)</f>
        <v>8.7799999999999994</v>
      </c>
      <c r="AF175" s="263">
        <f>IF(T175="yes",+INDEX('Final Comp Values'!$BL:$BL,MATCH('Monthy Targets'!$B175,'Final Comp Values'!$C:$C,0)),0)</f>
        <v>8.7799999999999994</v>
      </c>
      <c r="AG175" s="263">
        <f>IF(U175="yes",+INDEX('Final Comp Values'!$BL:$BL,MATCH('Monthy Targets'!$B175,'Final Comp Values'!$C:$C,0)),0)</f>
        <v>8.7799999999999994</v>
      </c>
    </row>
    <row r="176" spans="1:33" x14ac:dyDescent="0.25">
      <c r="A176" s="579">
        <f>+FY2019_ALL_Targets!A176</f>
        <v>5302</v>
      </c>
      <c r="B176" s="62">
        <f>+FY2019_ALL_Targets!B176</f>
        <v>675159</v>
      </c>
      <c r="C176" s="62">
        <f>+FY2019_ALL_Targets!C176</f>
        <v>1025756</v>
      </c>
      <c r="D176" s="62">
        <f>+FY2019_ALL_Targets!D176</f>
        <v>1801217997</v>
      </c>
      <c r="E176" s="62"/>
      <c r="F176" s="62" t="str">
        <f>+FY2019_ALL_Targets!E176</f>
        <v>MRSA Central</v>
      </c>
      <c r="G176" s="62" t="str">
        <f>FY2019_ALL_Targets!J176</f>
        <v>Southbrooke Manor Nursing and Rehabilitation Center</v>
      </c>
      <c r="H176" s="62" t="str">
        <f>FY2019_ALL_Targets!K176</f>
        <v>Citizens Medical Center County of Victoria</v>
      </c>
      <c r="I176" s="62" t="str">
        <f>+FY2019_ALL_Targets!L176</f>
        <v>1401 West Main Street</v>
      </c>
      <c r="J176" s="14" t="str">
        <f>_xlfn.IFNA(+INDEX(Comp1!$E:$E,MATCH(B176,Comp1!$C:$C,0)),"No")</f>
        <v>Yes</v>
      </c>
      <c r="K176" s="14" t="str">
        <f>_xlfn.IFNA(+INDEX(Comp1!$F:$F,MATCH(B176,Comp1!$C:$C,0)),"No")</f>
        <v>Yes</v>
      </c>
      <c r="L176" s="14" t="str">
        <f>_xlfn.IFNA(+INDEX(Comp1!G:G,MATCH($B176,Comp1!$C:$C,0)),"No")</f>
        <v>Yes</v>
      </c>
      <c r="M176" s="14" t="str">
        <f>_xlfn.IFNA(+INDEX(Comp1!H:H,MATCH($B176,Comp1!$C:$C,0)),"No")</f>
        <v>Yes</v>
      </c>
      <c r="N176" s="14" t="str">
        <f>_xlfn.IFNA(+INDEX(Comp1!I:I,MATCH($B176,Comp1!$C:$C,0)),"No")</f>
        <v>Yes</v>
      </c>
      <c r="O176" s="14" t="str">
        <f>_xlfn.IFNA(+INDEX(Comp1!J:J,MATCH($B176,Comp1!$C:$C,0)),"No")</f>
        <v>Yes</v>
      </c>
      <c r="P176" s="14" t="str">
        <f>_xlfn.IFNA(+INDEX(Comp1!K:K,MATCH($B176,Comp1!$C:$C,0)),"No")</f>
        <v>Yes</v>
      </c>
      <c r="Q176" s="14" t="str">
        <f>_xlfn.IFNA(+INDEX(Comp1!L:L,MATCH($B176,Comp1!$C:$C,0)),"No")</f>
        <v>Yes</v>
      </c>
      <c r="R176" s="14" t="str">
        <f>_xlfn.IFNA(+INDEX(Comp1!M:M,MATCH($B176,Comp1!$C:$C,0)),"No")</f>
        <v>Yes</v>
      </c>
      <c r="S176" s="14" t="str">
        <f>_xlfn.IFNA(+INDEX(Comp1!N:N,MATCH($B176,Comp1!$C:$C,0)),"No")</f>
        <v>Yes</v>
      </c>
      <c r="T176" s="14" t="str">
        <f>_xlfn.IFNA(+INDEX(Comp1!O:O,MATCH($B176,Comp1!$C:$C,0)),"No")</f>
        <v>Yes</v>
      </c>
      <c r="U176" s="14" t="s">
        <v>35</v>
      </c>
      <c r="V176" s="263">
        <v>11.07</v>
      </c>
      <c r="W176" s="263">
        <v>11.07</v>
      </c>
      <c r="X176" s="263">
        <v>11.07</v>
      </c>
      <c r="Y176" s="263">
        <v>11.07</v>
      </c>
      <c r="Z176" s="263">
        <v>11.07</v>
      </c>
      <c r="AA176" s="263">
        <v>11.07</v>
      </c>
      <c r="AB176" s="263">
        <v>11.13</v>
      </c>
      <c r="AC176" s="263">
        <f>IF(Q176="yes",+INDEX('Final Comp Values'!$BH:$BH,MATCH('Monthy Targets'!$B176,'Final Comp Values'!$C:$C,0)),0)</f>
        <v>11.09</v>
      </c>
      <c r="AD176" s="263">
        <f>IF(R176="yes",+INDEX('Final Comp Values'!$BH:$BH,MATCH('Monthy Targets'!$B176,'Final Comp Values'!$C:$C,0)),0)</f>
        <v>11.09</v>
      </c>
      <c r="AE176" s="263">
        <f>IF(S176="yes",+INDEX('Final Comp Values'!$BL:$BL,MATCH('Monthy Targets'!$B176,'Final Comp Values'!$C:$C,0)),0)</f>
        <v>11.09</v>
      </c>
      <c r="AF176" s="263">
        <f>IF(T176="yes",+INDEX('Final Comp Values'!$BL:$BL,MATCH('Monthy Targets'!$B176,'Final Comp Values'!$C:$C,0)),0)</f>
        <v>11.09</v>
      </c>
      <c r="AG176" s="263">
        <f>IF(U176="yes",+INDEX('Final Comp Values'!$BL:$BL,MATCH('Monthy Targets'!$B176,'Final Comp Values'!$C:$C,0)),0)</f>
        <v>11.09</v>
      </c>
    </row>
    <row r="177" spans="1:33" x14ac:dyDescent="0.25">
      <c r="A177" s="579">
        <f>+FY2019_ALL_Targets!A177</f>
        <v>5321</v>
      </c>
      <c r="B177" s="62">
        <f>+FY2019_ALL_Targets!B177</f>
        <v>675162</v>
      </c>
      <c r="C177" s="62">
        <f>+FY2019_ALL_Targets!C177</f>
        <v>1026035</v>
      </c>
      <c r="D177" s="62">
        <f>+FY2019_ALL_Targets!D177</f>
        <v>1245285808</v>
      </c>
      <c r="E177" s="62"/>
      <c r="F177" s="62" t="str">
        <f>+FY2019_ALL_Targets!E177</f>
        <v>Hidalgo</v>
      </c>
      <c r="G177" s="62" t="str">
        <f>FY2019_ALL_Targets!J177</f>
        <v>Briarcliff Nursing and Rehabilitation Center</v>
      </c>
      <c r="H177" s="62" t="str">
        <f>FY2019_ALL_Targets!K177</f>
        <v>Uvalde County Hospital Authority</v>
      </c>
      <c r="I177" s="62" t="str">
        <f>+FY2019_ALL_Targets!L177</f>
        <v>3201 North Ware Rd</v>
      </c>
      <c r="J177" s="14" t="str">
        <f>_xlfn.IFNA(+INDEX(Comp1!$E:$E,MATCH(B177,Comp1!$C:$C,0)),"No")</f>
        <v>Yes</v>
      </c>
      <c r="K177" s="14" t="str">
        <f>_xlfn.IFNA(+INDEX(Comp1!$F:$F,MATCH(B177,Comp1!$C:$C,0)),"No")</f>
        <v>Yes</v>
      </c>
      <c r="L177" s="14" t="str">
        <f>_xlfn.IFNA(+INDEX(Comp1!G:G,MATCH($B177,Comp1!$C:$C,0)),"No")</f>
        <v>Yes</v>
      </c>
      <c r="M177" s="14" t="str">
        <f>_xlfn.IFNA(+INDEX(Comp1!H:H,MATCH($B177,Comp1!$C:$C,0)),"No")</f>
        <v>Yes</v>
      </c>
      <c r="N177" s="14" t="str">
        <f>_xlfn.IFNA(+INDEX(Comp1!I:I,MATCH($B177,Comp1!$C:$C,0)),"No")</f>
        <v>Yes</v>
      </c>
      <c r="O177" s="14" t="str">
        <f>_xlfn.IFNA(+INDEX(Comp1!J:J,MATCH($B177,Comp1!$C:$C,0)),"No")</f>
        <v>Yes</v>
      </c>
      <c r="P177" s="14" t="str">
        <f>_xlfn.IFNA(+INDEX(Comp1!K:K,MATCH($B177,Comp1!$C:$C,0)),"No")</f>
        <v>Yes</v>
      </c>
      <c r="Q177" s="14" t="str">
        <f>_xlfn.IFNA(+INDEX(Comp1!L:L,MATCH($B177,Comp1!$C:$C,0)),"No")</f>
        <v>Yes</v>
      </c>
      <c r="R177" s="14" t="str">
        <f>_xlfn.IFNA(+INDEX(Comp1!M:M,MATCH($B177,Comp1!$C:$C,0)),"No")</f>
        <v>Yes</v>
      </c>
      <c r="S177" s="14" t="str">
        <f>_xlfn.IFNA(+INDEX(Comp1!N:N,MATCH($B177,Comp1!$C:$C,0)),"No")</f>
        <v>Yes</v>
      </c>
      <c r="T177" s="14" t="str">
        <f>_xlfn.IFNA(+INDEX(Comp1!O:O,MATCH($B177,Comp1!$C:$C,0)),"No")</f>
        <v>Yes</v>
      </c>
      <c r="U177" s="14" t="s">
        <v>35</v>
      </c>
      <c r="V177" s="263">
        <v>30.42</v>
      </c>
      <c r="W177" s="263">
        <v>30.42</v>
      </c>
      <c r="X177" s="263">
        <v>30.42</v>
      </c>
      <c r="Y177" s="263">
        <v>30.42</v>
      </c>
      <c r="Z177" s="263">
        <v>30.42</v>
      </c>
      <c r="AA177" s="263">
        <v>30.42</v>
      </c>
      <c r="AB177" s="263">
        <v>29.68</v>
      </c>
      <c r="AC177" s="263">
        <f>IF(Q177="yes",+INDEX('Final Comp Values'!$BH:$BH,MATCH('Monthy Targets'!$B177,'Final Comp Values'!$C:$C,0)),0)</f>
        <v>29.57</v>
      </c>
      <c r="AD177" s="263">
        <f>IF(R177="yes",+INDEX('Final Comp Values'!$BH:$BH,MATCH('Monthy Targets'!$B177,'Final Comp Values'!$C:$C,0)),0)</f>
        <v>29.57</v>
      </c>
      <c r="AE177" s="263">
        <f>IF(S177="yes",+INDEX('Final Comp Values'!$BL:$BL,MATCH('Monthy Targets'!$B177,'Final Comp Values'!$C:$C,0)),0)</f>
        <v>29.57</v>
      </c>
      <c r="AF177" s="263">
        <f>IF(T177="yes",+INDEX('Final Comp Values'!$BL:$BL,MATCH('Monthy Targets'!$B177,'Final Comp Values'!$C:$C,0)),0)</f>
        <v>29.57</v>
      </c>
      <c r="AG177" s="263">
        <f>IF(U177="yes",+INDEX('Final Comp Values'!$BL:$BL,MATCH('Monthy Targets'!$B177,'Final Comp Values'!$C:$C,0)),0)</f>
        <v>29.57</v>
      </c>
    </row>
    <row r="178" spans="1:33" x14ac:dyDescent="0.25">
      <c r="A178" s="579">
        <f>+FY2019_ALL_Targets!A178</f>
        <v>5323</v>
      </c>
      <c r="B178" s="62">
        <f>+FY2019_ALL_Targets!B178</f>
        <v>675170</v>
      </c>
      <c r="C178" s="62">
        <f>+FY2019_ALL_Targets!C178</f>
        <v>1026569</v>
      </c>
      <c r="D178" s="62">
        <f>+FY2019_ALL_Targets!D178</f>
        <v>1912028598</v>
      </c>
      <c r="E178" s="62"/>
      <c r="F178" s="62" t="str">
        <f>+FY2019_ALL_Targets!E178</f>
        <v>Hidalgo</v>
      </c>
      <c r="G178" s="62" t="str">
        <f>FY2019_ALL_Targets!J178</f>
        <v>La Paloma Nursing Center</v>
      </c>
      <c r="H178" s="62" t="str">
        <f>FY2019_ALL_Targets!K178</f>
        <v>Uvalde County Hospital Authority</v>
      </c>
      <c r="I178" s="62" t="str">
        <f>+FY2019_ALL_Targets!L178</f>
        <v>138 S FM 1329</v>
      </c>
      <c r="J178" s="14" t="str">
        <f>_xlfn.IFNA(+INDEX(Comp1!$E:$E,MATCH(B178,Comp1!$C:$C,0)),"No")</f>
        <v>Yes</v>
      </c>
      <c r="K178" s="14" t="str">
        <f>_xlfn.IFNA(+INDEX(Comp1!$F:$F,MATCH(B178,Comp1!$C:$C,0)),"No")</f>
        <v>Yes</v>
      </c>
      <c r="L178" s="14" t="str">
        <f>_xlfn.IFNA(+INDEX(Comp1!G:G,MATCH($B178,Comp1!$C:$C,0)),"No")</f>
        <v>Yes</v>
      </c>
      <c r="M178" s="14" t="str">
        <f>_xlfn.IFNA(+INDEX(Comp1!H:H,MATCH($B178,Comp1!$C:$C,0)),"No")</f>
        <v>Yes</v>
      </c>
      <c r="N178" s="14" t="str">
        <f>_xlfn.IFNA(+INDEX(Comp1!I:I,MATCH($B178,Comp1!$C:$C,0)),"No")</f>
        <v>Yes</v>
      </c>
      <c r="O178" s="14" t="str">
        <f>_xlfn.IFNA(+INDEX(Comp1!J:J,MATCH($B178,Comp1!$C:$C,0)),"No")</f>
        <v>Yes</v>
      </c>
      <c r="P178" s="14" t="str">
        <f>_xlfn.IFNA(+INDEX(Comp1!K:K,MATCH($B178,Comp1!$C:$C,0)),"No")</f>
        <v>Yes</v>
      </c>
      <c r="Q178" s="14" t="str">
        <f>_xlfn.IFNA(+INDEX(Comp1!L:L,MATCH($B178,Comp1!$C:$C,0)),"No")</f>
        <v>Yes</v>
      </c>
      <c r="R178" s="14" t="str">
        <f>_xlfn.IFNA(+INDEX(Comp1!M:M,MATCH($B178,Comp1!$C:$C,0)),"No")</f>
        <v>Yes</v>
      </c>
      <c r="S178" s="14" t="str">
        <f>_xlfn.IFNA(+INDEX(Comp1!N:N,MATCH($B178,Comp1!$C:$C,0)),"No")</f>
        <v>Yes</v>
      </c>
      <c r="T178" s="14" t="str">
        <f>_xlfn.IFNA(+INDEX(Comp1!O:O,MATCH($B178,Comp1!$C:$C,0)),"No")</f>
        <v>Yes</v>
      </c>
      <c r="U178" s="14" t="s">
        <v>35</v>
      </c>
      <c r="V178" s="263">
        <v>11.49</v>
      </c>
      <c r="W178" s="263">
        <v>11.49</v>
      </c>
      <c r="X178" s="263">
        <v>11.49</v>
      </c>
      <c r="Y178" s="263">
        <v>11.49</v>
      </c>
      <c r="Z178" s="263">
        <v>11.49</v>
      </c>
      <c r="AA178" s="263">
        <v>11.49</v>
      </c>
      <c r="AB178" s="263">
        <v>11.22</v>
      </c>
      <c r="AC178" s="263">
        <f>IF(Q178="yes",+INDEX('Final Comp Values'!$BH:$BH,MATCH('Monthy Targets'!$B178,'Final Comp Values'!$C:$C,0)),0)</f>
        <v>11.18</v>
      </c>
      <c r="AD178" s="263">
        <f>IF(R178="yes",+INDEX('Final Comp Values'!$BH:$BH,MATCH('Monthy Targets'!$B178,'Final Comp Values'!$C:$C,0)),0)</f>
        <v>11.18</v>
      </c>
      <c r="AE178" s="263">
        <f>IF(S178="yes",+INDEX('Final Comp Values'!$BL:$BL,MATCH('Monthy Targets'!$B178,'Final Comp Values'!$C:$C,0)),0)</f>
        <v>11.18</v>
      </c>
      <c r="AF178" s="263">
        <f>IF(T178="yes",+INDEX('Final Comp Values'!$BL:$BL,MATCH('Monthy Targets'!$B178,'Final Comp Values'!$C:$C,0)),0)</f>
        <v>11.18</v>
      </c>
      <c r="AG178" s="263">
        <f>IF(U178="yes",+INDEX('Final Comp Values'!$BL:$BL,MATCH('Monthy Targets'!$B178,'Final Comp Values'!$C:$C,0)),0)</f>
        <v>11.18</v>
      </c>
    </row>
    <row r="179" spans="1:33" x14ac:dyDescent="0.25">
      <c r="A179" s="579">
        <f>+FY2019_ALL_Targets!A179</f>
        <v>4283</v>
      </c>
      <c r="B179" s="62">
        <f>+FY2019_ALL_Targets!B179</f>
        <v>675182</v>
      </c>
      <c r="C179" s="62">
        <f>+FY2019_ALL_Targets!C179</f>
        <v>1028715</v>
      </c>
      <c r="D179" s="62">
        <f>+FY2019_ALL_Targets!D179</f>
        <v>1306042973</v>
      </c>
      <c r="E179" s="62"/>
      <c r="F179" s="62" t="str">
        <f>+FY2019_ALL_Targets!E179</f>
        <v>Lubbock</v>
      </c>
      <c r="G179" s="62" t="str">
        <f>FY2019_ALL_Targets!J179</f>
        <v>Brownfield Rehabilitation and Care Center</v>
      </c>
      <c r="H179" s="62" t="str">
        <f>FY2019_ALL_Targets!K179</f>
        <v>Stratford Hospital District</v>
      </c>
      <c r="I179" s="62" t="str">
        <f>+FY2019_ALL_Targets!L179</f>
        <v>510 S. First St.</v>
      </c>
      <c r="J179" s="14" t="str">
        <f>_xlfn.IFNA(+INDEX(Comp1!$E:$E,MATCH(B179,Comp1!$C:$C,0)),"No")</f>
        <v>Yes</v>
      </c>
      <c r="K179" s="14" t="str">
        <f>_xlfn.IFNA(+INDEX(Comp1!$F:$F,MATCH(B179,Comp1!$C:$C,0)),"No")</f>
        <v>Yes</v>
      </c>
      <c r="L179" s="14" t="str">
        <f>_xlfn.IFNA(+INDEX(Comp1!G:G,MATCH($B179,Comp1!$C:$C,0)),"No")</f>
        <v>Yes</v>
      </c>
      <c r="M179" s="14" t="str">
        <f>_xlfn.IFNA(+INDEX(Comp1!H:H,MATCH($B179,Comp1!$C:$C,0)),"No")</f>
        <v>Yes</v>
      </c>
      <c r="N179" s="14" t="str">
        <f>_xlfn.IFNA(+INDEX(Comp1!I:I,MATCH($B179,Comp1!$C:$C,0)),"No")</f>
        <v>Yes</v>
      </c>
      <c r="O179" s="14" t="str">
        <f>_xlfn.IFNA(+INDEX(Comp1!J:J,MATCH($B179,Comp1!$C:$C,0)),"No")</f>
        <v>Yes</v>
      </c>
      <c r="P179" s="14" t="str">
        <f>_xlfn.IFNA(+INDEX(Comp1!K:K,MATCH($B179,Comp1!$C:$C,0)),"No")</f>
        <v>Yes</v>
      </c>
      <c r="Q179" s="14" t="str">
        <f>_xlfn.IFNA(+INDEX(Comp1!L:L,MATCH($B179,Comp1!$C:$C,0)),"No")</f>
        <v>Yes</v>
      </c>
      <c r="R179" s="14" t="str">
        <f>_xlfn.IFNA(+INDEX(Comp1!M:M,MATCH($B179,Comp1!$C:$C,0)),"No")</f>
        <v>Yes</v>
      </c>
      <c r="S179" s="14" t="str">
        <f>_xlfn.IFNA(+INDEX(Comp1!N:N,MATCH($B179,Comp1!$C:$C,0)),"No")</f>
        <v>Yes</v>
      </c>
      <c r="T179" s="14" t="str">
        <f>_xlfn.IFNA(+INDEX(Comp1!O:O,MATCH($B179,Comp1!$C:$C,0)),"No")</f>
        <v>Yes</v>
      </c>
      <c r="U179" s="14" t="s">
        <v>35</v>
      </c>
      <c r="V179" s="263">
        <v>8.15</v>
      </c>
      <c r="W179" s="263">
        <v>8.15</v>
      </c>
      <c r="X179" s="263">
        <v>8.15</v>
      </c>
      <c r="Y179" s="263">
        <v>8.15</v>
      </c>
      <c r="Z179" s="263">
        <v>8.15</v>
      </c>
      <c r="AA179" s="263">
        <v>8.15</v>
      </c>
      <c r="AB179" s="263">
        <v>8.27</v>
      </c>
      <c r="AC179" s="263">
        <f>IF(Q179="yes",+INDEX('Final Comp Values'!$BH:$BH,MATCH('Monthy Targets'!$B179,'Final Comp Values'!$C:$C,0)),0)</f>
        <v>8.24</v>
      </c>
      <c r="AD179" s="263">
        <f>IF(R179="yes",+INDEX('Final Comp Values'!$BH:$BH,MATCH('Monthy Targets'!$B179,'Final Comp Values'!$C:$C,0)),0)</f>
        <v>8.24</v>
      </c>
      <c r="AE179" s="263">
        <f>IF(S179="yes",+INDEX('Final Comp Values'!$BL:$BL,MATCH('Monthy Targets'!$B179,'Final Comp Values'!$C:$C,0)),0)</f>
        <v>8.24</v>
      </c>
      <c r="AF179" s="263">
        <f>IF(T179="yes",+INDEX('Final Comp Values'!$BL:$BL,MATCH('Monthy Targets'!$B179,'Final Comp Values'!$C:$C,0)),0)</f>
        <v>8.24</v>
      </c>
      <c r="AG179" s="263">
        <f>IF(U179="yes",+INDEX('Final Comp Values'!$BL:$BL,MATCH('Monthy Targets'!$B179,'Final Comp Values'!$C:$C,0)),0)</f>
        <v>8.24</v>
      </c>
    </row>
    <row r="180" spans="1:33" x14ac:dyDescent="0.25">
      <c r="A180" s="579">
        <f>+FY2019_ALL_Targets!A180</f>
        <v>5269</v>
      </c>
      <c r="B180" s="62">
        <f>+FY2019_ALL_Targets!B180</f>
        <v>675185</v>
      </c>
      <c r="C180" s="62">
        <f>+FY2019_ALL_Targets!C180</f>
        <v>1028707</v>
      </c>
      <c r="D180" s="62">
        <f>+FY2019_ALL_Targets!D180</f>
        <v>1982033585</v>
      </c>
      <c r="E180" s="62"/>
      <c r="F180" s="62" t="str">
        <f>+FY2019_ALL_Targets!E180</f>
        <v>Tarrant</v>
      </c>
      <c r="G180" s="62" t="str">
        <f>FY2019_ALL_Targets!J180</f>
        <v>LONGMEADOW HEALTHCARE CENTER</v>
      </c>
      <c r="H180" s="62" t="str">
        <f>FY2019_ALL_Targets!K180</f>
        <v>Fannin County Hospital Authority</v>
      </c>
      <c r="I180" s="62" t="str">
        <f>+FY2019_ALL_Targets!L180</f>
        <v>120 Meadowview Drive</v>
      </c>
      <c r="J180" s="14" t="str">
        <f>_xlfn.IFNA(+INDEX(Comp1!$E:$E,MATCH(B180,Comp1!$C:$C,0)),"No")</f>
        <v>Yes</v>
      </c>
      <c r="K180" s="14" t="str">
        <f>_xlfn.IFNA(+INDEX(Comp1!$F:$F,MATCH(B180,Comp1!$C:$C,0)),"No")</f>
        <v>Yes</v>
      </c>
      <c r="L180" s="14" t="str">
        <f>_xlfn.IFNA(+INDEX(Comp1!G:G,MATCH($B180,Comp1!$C:$C,0)),"No")</f>
        <v>Yes</v>
      </c>
      <c r="M180" s="14" t="str">
        <f>_xlfn.IFNA(+INDEX(Comp1!H:H,MATCH($B180,Comp1!$C:$C,0)),"No")</f>
        <v>Yes</v>
      </c>
      <c r="N180" s="14" t="str">
        <f>_xlfn.IFNA(+INDEX(Comp1!I:I,MATCH($B180,Comp1!$C:$C,0)),"No")</f>
        <v>Yes</v>
      </c>
      <c r="O180" s="14" t="str">
        <f>_xlfn.IFNA(+INDEX(Comp1!J:J,MATCH($B180,Comp1!$C:$C,0)),"No")</f>
        <v>Yes</v>
      </c>
      <c r="P180" s="14" t="str">
        <f>_xlfn.IFNA(+INDEX(Comp1!K:K,MATCH($B180,Comp1!$C:$C,0)),"No")</f>
        <v>Yes</v>
      </c>
      <c r="Q180" s="14" t="str">
        <f>_xlfn.IFNA(+INDEX(Comp1!L:L,MATCH($B180,Comp1!$C:$C,0)),"No")</f>
        <v>Yes</v>
      </c>
      <c r="R180" s="14" t="str">
        <f>_xlfn.IFNA(+INDEX(Comp1!M:M,MATCH($B180,Comp1!$C:$C,0)),"No")</f>
        <v>Yes</v>
      </c>
      <c r="S180" s="14" t="str">
        <f>_xlfn.IFNA(+INDEX(Comp1!N:N,MATCH($B180,Comp1!$C:$C,0)),"No")</f>
        <v>Yes</v>
      </c>
      <c r="T180" s="14" t="str">
        <f>_xlfn.IFNA(+INDEX(Comp1!O:O,MATCH($B180,Comp1!$C:$C,0)),"No")</f>
        <v>Yes</v>
      </c>
      <c r="U180" s="14" t="s">
        <v>35</v>
      </c>
      <c r="V180" s="263">
        <v>9.3800000000000008</v>
      </c>
      <c r="W180" s="263">
        <v>9.3800000000000008</v>
      </c>
      <c r="X180" s="263">
        <v>9.3800000000000008</v>
      </c>
      <c r="Y180" s="263">
        <v>9.3800000000000008</v>
      </c>
      <c r="Z180" s="263">
        <v>9.3800000000000008</v>
      </c>
      <c r="AA180" s="263">
        <v>9.3800000000000008</v>
      </c>
      <c r="AB180" s="263">
        <v>9.1</v>
      </c>
      <c r="AC180" s="263">
        <f>IF(Q180="yes",+INDEX('Final Comp Values'!$BH:$BH,MATCH('Monthy Targets'!$B180,'Final Comp Values'!$C:$C,0)),0)</f>
        <v>9.07</v>
      </c>
      <c r="AD180" s="263">
        <f>IF(R180="yes",+INDEX('Final Comp Values'!$BH:$BH,MATCH('Monthy Targets'!$B180,'Final Comp Values'!$C:$C,0)),0)</f>
        <v>9.07</v>
      </c>
      <c r="AE180" s="263">
        <f>IF(S180="yes",+INDEX('Final Comp Values'!$BL:$BL,MATCH('Monthy Targets'!$B180,'Final Comp Values'!$C:$C,0)),0)</f>
        <v>9.07</v>
      </c>
      <c r="AF180" s="263">
        <f>IF(T180="yes",+INDEX('Final Comp Values'!$BL:$BL,MATCH('Monthy Targets'!$B180,'Final Comp Values'!$C:$C,0)),0)</f>
        <v>9.07</v>
      </c>
      <c r="AG180" s="263">
        <f>IF(U180="yes",+INDEX('Final Comp Values'!$BL:$BL,MATCH('Monthy Targets'!$B180,'Final Comp Values'!$C:$C,0)),0)</f>
        <v>9.07</v>
      </c>
    </row>
    <row r="181" spans="1:33" x14ac:dyDescent="0.25">
      <c r="A181" s="579">
        <f>+FY2019_ALL_Targets!A181</f>
        <v>4589</v>
      </c>
      <c r="B181" s="62">
        <f>+FY2019_ALL_Targets!B181</f>
        <v>675196</v>
      </c>
      <c r="C181" s="62">
        <f>+FY2019_ALL_Targets!C181</f>
        <v>1028843</v>
      </c>
      <c r="D181" s="62">
        <f>+FY2019_ALL_Targets!D181</f>
        <v>1932220076</v>
      </c>
      <c r="E181" s="62"/>
      <c r="F181" s="62" t="str">
        <f>+FY2019_ALL_Targets!E181</f>
        <v>Dallas</v>
      </c>
      <c r="G181" s="62" t="str">
        <f>FY2019_ALL_Targets!J181</f>
        <v>NORTH PARK HEALTH AND REHABILITATION CENTER</v>
      </c>
      <c r="H181" s="62" t="str">
        <f>FY2019_ALL_Targets!K181</f>
        <v>Fannin County Hospital Authority</v>
      </c>
      <c r="I181" s="62" t="str">
        <f>+FY2019_ALL_Targets!L181</f>
        <v>1720 N. McDonald Street</v>
      </c>
      <c r="J181" s="14" t="str">
        <f>_xlfn.IFNA(+INDEX(Comp1!$E:$E,MATCH(B181,Comp1!$C:$C,0)),"No")</f>
        <v>Yes</v>
      </c>
      <c r="K181" s="14" t="str">
        <f>_xlfn.IFNA(+INDEX(Comp1!$F:$F,MATCH(B181,Comp1!$C:$C,0)),"No")</f>
        <v>Yes</v>
      </c>
      <c r="L181" s="14" t="str">
        <f>_xlfn.IFNA(+INDEX(Comp1!G:G,MATCH($B181,Comp1!$C:$C,0)),"No")</f>
        <v>Yes</v>
      </c>
      <c r="M181" s="14" t="str">
        <f>_xlfn.IFNA(+INDEX(Comp1!H:H,MATCH($B181,Comp1!$C:$C,0)),"No")</f>
        <v>Yes</v>
      </c>
      <c r="N181" s="14" t="str">
        <f>_xlfn.IFNA(+INDEX(Comp1!I:I,MATCH($B181,Comp1!$C:$C,0)),"No")</f>
        <v>Yes</v>
      </c>
      <c r="O181" s="14" t="str">
        <f>_xlfn.IFNA(+INDEX(Comp1!J:J,MATCH($B181,Comp1!$C:$C,0)),"No")</f>
        <v>Yes</v>
      </c>
      <c r="P181" s="14" t="str">
        <f>_xlfn.IFNA(+INDEX(Comp1!K:K,MATCH($B181,Comp1!$C:$C,0)),"No")</f>
        <v>Yes</v>
      </c>
      <c r="Q181" s="14" t="str">
        <f>_xlfn.IFNA(+INDEX(Comp1!L:L,MATCH($B181,Comp1!$C:$C,0)),"No")</f>
        <v>Yes</v>
      </c>
      <c r="R181" s="14" t="str">
        <f>_xlfn.IFNA(+INDEX(Comp1!M:M,MATCH($B181,Comp1!$C:$C,0)),"No")</f>
        <v>Yes</v>
      </c>
      <c r="S181" s="14" t="str">
        <f>_xlfn.IFNA(+INDEX(Comp1!N:N,MATCH($B181,Comp1!$C:$C,0)),"No")</f>
        <v>Yes</v>
      </c>
      <c r="T181" s="14" t="str">
        <f>_xlfn.IFNA(+INDEX(Comp1!O:O,MATCH($B181,Comp1!$C:$C,0)),"No")</f>
        <v>Yes</v>
      </c>
      <c r="U181" s="14" t="s">
        <v>35</v>
      </c>
      <c r="V181" s="263">
        <v>6.06</v>
      </c>
      <c r="W181" s="263">
        <v>6.06</v>
      </c>
      <c r="X181" s="263">
        <v>6.06</v>
      </c>
      <c r="Y181" s="263">
        <v>6.06</v>
      </c>
      <c r="Z181" s="263">
        <v>6.06</v>
      </c>
      <c r="AA181" s="263">
        <v>6.06</v>
      </c>
      <c r="AB181" s="263">
        <v>5.87</v>
      </c>
      <c r="AC181" s="263">
        <f>IF(Q181="yes",+INDEX('Final Comp Values'!$BH:$BH,MATCH('Monthy Targets'!$B181,'Final Comp Values'!$C:$C,0)),0)</f>
        <v>5.85</v>
      </c>
      <c r="AD181" s="263">
        <f>IF(R181="yes",+INDEX('Final Comp Values'!$BH:$BH,MATCH('Monthy Targets'!$B181,'Final Comp Values'!$C:$C,0)),0)</f>
        <v>5.85</v>
      </c>
      <c r="AE181" s="263">
        <f>IF(S181="yes",+INDEX('Final Comp Values'!$BL:$BL,MATCH('Monthy Targets'!$B181,'Final Comp Values'!$C:$C,0)),0)</f>
        <v>5.85</v>
      </c>
      <c r="AF181" s="263">
        <f>IF(T181="yes",+INDEX('Final Comp Values'!$BL:$BL,MATCH('Monthy Targets'!$B181,'Final Comp Values'!$C:$C,0)),0)</f>
        <v>5.85</v>
      </c>
      <c r="AG181" s="263">
        <f>IF(U181="yes",+INDEX('Final Comp Values'!$BL:$BL,MATCH('Monthy Targets'!$B181,'Final Comp Values'!$C:$C,0)),0)</f>
        <v>5.85</v>
      </c>
    </row>
    <row r="182" spans="1:33" x14ac:dyDescent="0.25">
      <c r="A182" s="579">
        <f>+FY2019_ALL_Targets!A182</f>
        <v>4936</v>
      </c>
      <c r="B182" s="62">
        <f>+FY2019_ALL_Targets!B182</f>
        <v>675202</v>
      </c>
      <c r="C182" s="62">
        <f>+FY2019_ALL_Targets!C182</f>
        <v>1014615</v>
      </c>
      <c r="D182" s="62">
        <f>+FY2019_ALL_Targets!D182</f>
        <v>1942397047</v>
      </c>
      <c r="E182" s="62"/>
      <c r="F182" s="62" t="str">
        <f>+FY2019_ALL_Targets!E182</f>
        <v>MRSA Northeast</v>
      </c>
      <c r="G182" s="62" t="str">
        <f>FY2019_ALL_Targets!J182</f>
        <v>Lexington Place Nursing and Rehabilitation</v>
      </c>
      <c r="H182" s="62" t="str">
        <f>FY2019_ALL_Targets!K182</f>
        <v>Pinnacle Health Facilities XV, LP</v>
      </c>
      <c r="I182" s="62" t="str">
        <f>+FY2019_ALL_Targets!L182</f>
        <v>611 NW Stallings</v>
      </c>
      <c r="J182" s="14" t="str">
        <f>_xlfn.IFNA(+INDEX(Comp1!$E:$E,MATCH(B182,Comp1!$C:$C,0)),"No")</f>
        <v>No</v>
      </c>
      <c r="K182" s="14" t="str">
        <f>_xlfn.IFNA(+INDEX(Comp1!$F:$F,MATCH(B182,Comp1!$C:$C,0)),"No")</f>
        <v>No</v>
      </c>
      <c r="L182" s="14" t="str">
        <f>_xlfn.IFNA(+INDEX(Comp1!G:G,MATCH($B182,Comp1!$C:$C,0)),"No")</f>
        <v>No</v>
      </c>
      <c r="M182" s="14" t="str">
        <f>_xlfn.IFNA(+INDEX(Comp1!H:H,MATCH($B182,Comp1!$C:$C,0)),"No")</f>
        <v>No</v>
      </c>
      <c r="N182" s="14" t="str">
        <f>_xlfn.IFNA(+INDEX(Comp1!I:I,MATCH($B182,Comp1!$C:$C,0)),"No")</f>
        <v>No</v>
      </c>
      <c r="O182" s="14" t="str">
        <f>_xlfn.IFNA(+INDEX(Comp1!J:J,MATCH($B182,Comp1!$C:$C,0)),"No")</f>
        <v>No</v>
      </c>
      <c r="P182" s="14" t="str">
        <f>_xlfn.IFNA(+INDEX(Comp1!K:K,MATCH($B182,Comp1!$C:$C,0)),"No")</f>
        <v>No</v>
      </c>
      <c r="Q182" s="14" t="str">
        <f>_xlfn.IFNA(+INDEX(Comp1!L:L,MATCH($B182,Comp1!$C:$C,0)),"No")</f>
        <v>No</v>
      </c>
      <c r="R182" s="14" t="str">
        <f>_xlfn.IFNA(+INDEX(Comp1!M:M,MATCH($B182,Comp1!$C:$C,0)),"No")</f>
        <v>No</v>
      </c>
      <c r="S182" s="14" t="str">
        <f>_xlfn.IFNA(+INDEX(Comp1!N:N,MATCH($B182,Comp1!$C:$C,0)),"No")</f>
        <v>No</v>
      </c>
      <c r="T182" s="14" t="str">
        <f>_xlfn.IFNA(+INDEX(Comp1!O:O,MATCH($B182,Comp1!$C:$C,0)),"No")</f>
        <v>No</v>
      </c>
      <c r="U182" s="14">
        <v>0</v>
      </c>
      <c r="V182" s="263">
        <v>0</v>
      </c>
      <c r="W182" s="263">
        <v>0</v>
      </c>
      <c r="X182" s="263">
        <v>0</v>
      </c>
      <c r="Y182" s="263">
        <v>0</v>
      </c>
      <c r="Z182" s="263">
        <v>0</v>
      </c>
      <c r="AA182" s="263">
        <v>0</v>
      </c>
      <c r="AB182" s="263">
        <v>0</v>
      </c>
      <c r="AC182" s="263">
        <f>IF(Q182="yes",+INDEX('Final Comp Values'!$BH:$BH,MATCH('Monthy Targets'!$B182,'Final Comp Values'!$C:$C,0)),0)</f>
        <v>0</v>
      </c>
      <c r="AD182" s="263">
        <f>IF(R182="yes",+INDEX('Final Comp Values'!$BH:$BH,MATCH('Monthy Targets'!$B182,'Final Comp Values'!$C:$C,0)),0)</f>
        <v>0</v>
      </c>
      <c r="AE182" s="263">
        <f>IF(S182="yes",+INDEX('Final Comp Values'!$BL:$BL,MATCH('Monthy Targets'!$B182,'Final Comp Values'!$C:$C,0)),0)</f>
        <v>0</v>
      </c>
      <c r="AF182" s="263">
        <f>IF(T182="yes",+INDEX('Final Comp Values'!$BL:$BL,MATCH('Monthy Targets'!$B182,'Final Comp Values'!$C:$C,0)),0)</f>
        <v>0</v>
      </c>
      <c r="AG182" s="263">
        <f>IF(U182="yes",+INDEX('Final Comp Values'!$BL:$BL,MATCH('Monthy Targets'!$B182,'Final Comp Values'!$C:$C,0)),0)</f>
        <v>0</v>
      </c>
    </row>
    <row r="183" spans="1:33" x14ac:dyDescent="0.25">
      <c r="A183" s="579">
        <f>+FY2019_ALL_Targets!A183</f>
        <v>4271</v>
      </c>
      <c r="B183" s="62">
        <f>+FY2019_ALL_Targets!B183</f>
        <v>675206</v>
      </c>
      <c r="C183" s="62">
        <f>+FY2019_ALL_Targets!C183</f>
        <v>1026296</v>
      </c>
      <c r="D183" s="62">
        <f>+FY2019_ALL_Targets!D183</f>
        <v>1205239266</v>
      </c>
      <c r="E183" s="62"/>
      <c r="F183" s="62" t="str">
        <f>+FY2019_ALL_Targets!E183</f>
        <v>MRSA Northeast</v>
      </c>
      <c r="G183" s="62" t="str">
        <f>FY2019_ALL_Targets!J183</f>
        <v>Homestead Nursing and Rehabilitation of Collinsville</v>
      </c>
      <c r="H183" s="62" t="str">
        <f>FY2019_ALL_Targets!K183</f>
        <v>Jack County Hospital District</v>
      </c>
      <c r="I183" s="62" t="str">
        <f>+FY2019_ALL_Targets!L183</f>
        <v>501 N Main Street</v>
      </c>
      <c r="J183" s="14" t="str">
        <f>_xlfn.IFNA(+INDEX(Comp1!$E:$E,MATCH(B183,Comp1!$C:$C,0)),"No")</f>
        <v>Yes</v>
      </c>
      <c r="K183" s="14" t="str">
        <f>_xlfn.IFNA(+INDEX(Comp1!$F:$F,MATCH(B183,Comp1!$C:$C,0)),"No")</f>
        <v>Yes</v>
      </c>
      <c r="L183" s="14" t="str">
        <f>_xlfn.IFNA(+INDEX(Comp1!G:G,MATCH($B183,Comp1!$C:$C,0)),"No")</f>
        <v>Yes</v>
      </c>
      <c r="M183" s="14" t="str">
        <f>_xlfn.IFNA(+INDEX(Comp1!H:H,MATCH($B183,Comp1!$C:$C,0)),"No")</f>
        <v>Yes</v>
      </c>
      <c r="N183" s="14" t="str">
        <f>_xlfn.IFNA(+INDEX(Comp1!I:I,MATCH($B183,Comp1!$C:$C,0)),"No")</f>
        <v>Yes</v>
      </c>
      <c r="O183" s="14" t="str">
        <f>_xlfn.IFNA(+INDEX(Comp1!J:J,MATCH($B183,Comp1!$C:$C,0)),"No")</f>
        <v>Yes</v>
      </c>
      <c r="P183" s="14" t="str">
        <f>_xlfn.IFNA(+INDEX(Comp1!K:K,MATCH($B183,Comp1!$C:$C,0)),"No")</f>
        <v>Yes</v>
      </c>
      <c r="Q183" s="14" t="str">
        <f>_xlfn.IFNA(+INDEX(Comp1!L:L,MATCH($B183,Comp1!$C:$C,0)),"No")</f>
        <v>Yes</v>
      </c>
      <c r="R183" s="14" t="str">
        <f>_xlfn.IFNA(+INDEX(Comp1!M:M,MATCH($B183,Comp1!$C:$C,0)),"No")</f>
        <v>Yes</v>
      </c>
      <c r="S183" s="14" t="str">
        <f>_xlfn.IFNA(+INDEX(Comp1!N:N,MATCH($B183,Comp1!$C:$C,0)),"No")</f>
        <v>Yes</v>
      </c>
      <c r="T183" s="14" t="str">
        <f>_xlfn.IFNA(+INDEX(Comp1!O:O,MATCH($B183,Comp1!$C:$C,0)),"No")</f>
        <v>Yes</v>
      </c>
      <c r="U183" s="14" t="s">
        <v>35</v>
      </c>
      <c r="V183" s="263">
        <v>2.57</v>
      </c>
      <c r="W183" s="263">
        <v>2.57</v>
      </c>
      <c r="X183" s="263">
        <v>2.57</v>
      </c>
      <c r="Y183" s="263">
        <v>2.57</v>
      </c>
      <c r="Z183" s="263">
        <v>2.57</v>
      </c>
      <c r="AA183" s="263">
        <v>2.57</v>
      </c>
      <c r="AB183" s="263">
        <v>2.66</v>
      </c>
      <c r="AC183" s="263">
        <f>IF(Q183="yes",+INDEX('Final Comp Values'!$BH:$BH,MATCH('Monthy Targets'!$B183,'Final Comp Values'!$C:$C,0)),0)</f>
        <v>2.65</v>
      </c>
      <c r="AD183" s="263">
        <f>IF(R183="yes",+INDEX('Final Comp Values'!$BH:$BH,MATCH('Monthy Targets'!$B183,'Final Comp Values'!$C:$C,0)),0)</f>
        <v>2.65</v>
      </c>
      <c r="AE183" s="263">
        <f>IF(S183="yes",+INDEX('Final Comp Values'!$BL:$BL,MATCH('Monthy Targets'!$B183,'Final Comp Values'!$C:$C,0)),0)</f>
        <v>2.65</v>
      </c>
      <c r="AF183" s="263">
        <f>IF(T183="yes",+INDEX('Final Comp Values'!$BL:$BL,MATCH('Monthy Targets'!$B183,'Final Comp Values'!$C:$C,0)),0)</f>
        <v>2.65</v>
      </c>
      <c r="AG183" s="263">
        <f>IF(U183="yes",+INDEX('Final Comp Values'!$BL:$BL,MATCH('Monthy Targets'!$B183,'Final Comp Values'!$C:$C,0)),0)</f>
        <v>2.65</v>
      </c>
    </row>
    <row r="184" spans="1:33" x14ac:dyDescent="0.25">
      <c r="A184" s="579">
        <f>+FY2019_ALL_Targets!A184</f>
        <v>5325</v>
      </c>
      <c r="B184" s="62">
        <f>+FY2019_ALL_Targets!B184</f>
        <v>675214</v>
      </c>
      <c r="C184" s="62">
        <f>+FY2019_ALL_Targets!C184</f>
        <v>1027774</v>
      </c>
      <c r="D184" s="62">
        <f>+FY2019_ALL_Targets!D184</f>
        <v>1912352766</v>
      </c>
      <c r="E184" s="62"/>
      <c r="F184" s="62" t="str">
        <f>+FY2019_ALL_Targets!E184</f>
        <v>Harris</v>
      </c>
      <c r="G184" s="62" t="str">
        <f>FY2019_ALL_Targets!J184</f>
        <v>The Resort at Texas City</v>
      </c>
      <c r="H184" s="62" t="str">
        <f>FY2019_ALL_Targets!K184</f>
        <v>Liberty County Hospital District No. 1</v>
      </c>
      <c r="I184" s="62" t="str">
        <f>+FY2019_ALL_Targets!L184</f>
        <v>1720 N. Logan St</v>
      </c>
      <c r="J184" s="14" t="str">
        <f>_xlfn.IFNA(+INDEX(Comp1!$E:$E,MATCH(B184,Comp1!$C:$C,0)),"No")</f>
        <v>Yes</v>
      </c>
      <c r="K184" s="14" t="str">
        <f>_xlfn.IFNA(+INDEX(Comp1!$F:$F,MATCH(B184,Comp1!$C:$C,0)),"No")</f>
        <v>Yes</v>
      </c>
      <c r="L184" s="14" t="str">
        <f>_xlfn.IFNA(+INDEX(Comp1!G:G,MATCH($B184,Comp1!$C:$C,0)),"No")</f>
        <v>Yes</v>
      </c>
      <c r="M184" s="14" t="str">
        <f>_xlfn.IFNA(+INDEX(Comp1!H:H,MATCH($B184,Comp1!$C:$C,0)),"No")</f>
        <v>Yes</v>
      </c>
      <c r="N184" s="14" t="str">
        <f>_xlfn.IFNA(+INDEX(Comp1!I:I,MATCH($B184,Comp1!$C:$C,0)),"No")</f>
        <v>Yes</v>
      </c>
      <c r="O184" s="14" t="str">
        <f>_xlfn.IFNA(+INDEX(Comp1!J:J,MATCH($B184,Comp1!$C:$C,0)),"No")</f>
        <v>Yes</v>
      </c>
      <c r="P184" s="14" t="str">
        <f>_xlfn.IFNA(+INDEX(Comp1!K:K,MATCH($B184,Comp1!$C:$C,0)),"No")</f>
        <v>Yes</v>
      </c>
      <c r="Q184" s="14" t="str">
        <f>_xlfn.IFNA(+INDEX(Comp1!L:L,MATCH($B184,Comp1!$C:$C,0)),"No")</f>
        <v>Yes</v>
      </c>
      <c r="R184" s="14" t="str">
        <f>_xlfn.IFNA(+INDEX(Comp1!M:M,MATCH($B184,Comp1!$C:$C,0)),"No")</f>
        <v>Yes</v>
      </c>
      <c r="S184" s="14" t="str">
        <f>_xlfn.IFNA(+INDEX(Comp1!N:N,MATCH($B184,Comp1!$C:$C,0)),"No")</f>
        <v>Yes</v>
      </c>
      <c r="T184" s="14" t="str">
        <f>_xlfn.IFNA(+INDEX(Comp1!O:O,MATCH($B184,Comp1!$C:$C,0)),"No")</f>
        <v>Yes</v>
      </c>
      <c r="U184" s="14" t="s">
        <v>35</v>
      </c>
      <c r="V184" s="263">
        <v>6.07</v>
      </c>
      <c r="W184" s="263">
        <v>6.07</v>
      </c>
      <c r="X184" s="263">
        <v>6.07</v>
      </c>
      <c r="Y184" s="263">
        <v>6.07</v>
      </c>
      <c r="Z184" s="263">
        <v>6.07</v>
      </c>
      <c r="AA184" s="263">
        <v>6.07</v>
      </c>
      <c r="AB184" s="263">
        <v>6.02</v>
      </c>
      <c r="AC184" s="263">
        <f>IF(Q184="yes",+INDEX('Final Comp Values'!$BH:$BH,MATCH('Monthy Targets'!$B184,'Final Comp Values'!$C:$C,0)),0)</f>
        <v>6</v>
      </c>
      <c r="AD184" s="263">
        <f>IF(R184="yes",+INDEX('Final Comp Values'!$BH:$BH,MATCH('Monthy Targets'!$B184,'Final Comp Values'!$C:$C,0)),0)</f>
        <v>6</v>
      </c>
      <c r="AE184" s="263">
        <f>IF(S184="yes",+INDEX('Final Comp Values'!$BL:$BL,MATCH('Monthy Targets'!$B184,'Final Comp Values'!$C:$C,0)),0)</f>
        <v>6</v>
      </c>
      <c r="AF184" s="263">
        <f>IF(T184="yes",+INDEX('Final Comp Values'!$BL:$BL,MATCH('Monthy Targets'!$B184,'Final Comp Values'!$C:$C,0)),0)</f>
        <v>6</v>
      </c>
      <c r="AG184" s="263">
        <f>IF(U184="yes",+INDEX('Final Comp Values'!$BL:$BL,MATCH('Monthy Targets'!$B184,'Final Comp Values'!$C:$C,0)),0)</f>
        <v>6</v>
      </c>
    </row>
    <row r="185" spans="1:33" x14ac:dyDescent="0.25">
      <c r="A185" s="579">
        <f>+FY2019_ALL_Targets!A185</f>
        <v>5201</v>
      </c>
      <c r="B185" s="62">
        <f>+FY2019_ALL_Targets!B185</f>
        <v>675220</v>
      </c>
      <c r="C185" s="62">
        <f>+FY2019_ALL_Targets!C185</f>
        <v>1028811</v>
      </c>
      <c r="D185" s="62">
        <f>+FY2019_ALL_Targets!D185</f>
        <v>1447200118</v>
      </c>
      <c r="E185" s="62"/>
      <c r="F185" s="62" t="str">
        <f>+FY2019_ALL_Targets!E185</f>
        <v>Jefferson</v>
      </c>
      <c r="G185" s="62" t="str">
        <f>FY2019_ALL_Targets!J185</f>
        <v>Avalon Place Kirbyville</v>
      </c>
      <c r="H185" s="62" t="str">
        <f>FY2019_ALL_Targets!K185</f>
        <v>Liberty County Hospital District No 1</v>
      </c>
      <c r="I185" s="62" t="str">
        <f>+FY2019_ALL_Targets!L185</f>
        <v>700 N Herndon</v>
      </c>
      <c r="J185" s="14" t="str">
        <f>_xlfn.IFNA(+INDEX(Comp1!$E:$E,MATCH(B185,Comp1!$C:$C,0)),"No")</f>
        <v>Yes</v>
      </c>
      <c r="K185" s="14" t="str">
        <f>_xlfn.IFNA(+INDEX(Comp1!$F:$F,MATCH(B185,Comp1!$C:$C,0)),"No")</f>
        <v>Yes</v>
      </c>
      <c r="L185" s="14" t="str">
        <f>_xlfn.IFNA(+INDEX(Comp1!G:G,MATCH($B185,Comp1!$C:$C,0)),"No")</f>
        <v>Yes</v>
      </c>
      <c r="M185" s="14" t="str">
        <f>_xlfn.IFNA(+INDEX(Comp1!H:H,MATCH($B185,Comp1!$C:$C,0)),"No")</f>
        <v>Yes</v>
      </c>
      <c r="N185" s="14" t="str">
        <f>_xlfn.IFNA(+INDEX(Comp1!I:I,MATCH($B185,Comp1!$C:$C,0)),"No")</f>
        <v>Yes</v>
      </c>
      <c r="O185" s="14" t="str">
        <f>_xlfn.IFNA(+INDEX(Comp1!J:J,MATCH($B185,Comp1!$C:$C,0)),"No")</f>
        <v>Yes</v>
      </c>
      <c r="P185" s="14" t="str">
        <f>_xlfn.IFNA(+INDEX(Comp1!K:K,MATCH($B185,Comp1!$C:$C,0)),"No")</f>
        <v>Yes</v>
      </c>
      <c r="Q185" s="14" t="str">
        <f>_xlfn.IFNA(+INDEX(Comp1!L:L,MATCH($B185,Comp1!$C:$C,0)),"No")</f>
        <v>Yes</v>
      </c>
      <c r="R185" s="14" t="str">
        <f>_xlfn.IFNA(+INDEX(Comp1!M:M,MATCH($B185,Comp1!$C:$C,0)),"No")</f>
        <v>Yes</v>
      </c>
      <c r="S185" s="14" t="str">
        <f>_xlfn.IFNA(+INDEX(Comp1!N:N,MATCH($B185,Comp1!$C:$C,0)),"No")</f>
        <v>Yes</v>
      </c>
      <c r="T185" s="14" t="str">
        <f>_xlfn.IFNA(+INDEX(Comp1!O:O,MATCH($B185,Comp1!$C:$C,0)),"No")</f>
        <v>Yes</v>
      </c>
      <c r="U185" s="14" t="s">
        <v>35</v>
      </c>
      <c r="V185" s="263">
        <v>16.64</v>
      </c>
      <c r="W185" s="263">
        <v>16.64</v>
      </c>
      <c r="X185" s="263">
        <v>16.64</v>
      </c>
      <c r="Y185" s="263">
        <v>16.64</v>
      </c>
      <c r="Z185" s="263">
        <v>16.64</v>
      </c>
      <c r="AA185" s="263">
        <v>16.64</v>
      </c>
      <c r="AB185" s="263">
        <v>17.579999999999998</v>
      </c>
      <c r="AC185" s="263">
        <f>IF(Q185="yes",+INDEX('Final Comp Values'!$BH:$BH,MATCH('Monthy Targets'!$B185,'Final Comp Values'!$C:$C,0)),0)</f>
        <v>17.52</v>
      </c>
      <c r="AD185" s="263">
        <f>IF(R185="yes",+INDEX('Final Comp Values'!$BH:$BH,MATCH('Monthy Targets'!$B185,'Final Comp Values'!$C:$C,0)),0)</f>
        <v>17.52</v>
      </c>
      <c r="AE185" s="263">
        <f>IF(S185="yes",+INDEX('Final Comp Values'!$BL:$BL,MATCH('Monthy Targets'!$B185,'Final Comp Values'!$C:$C,0)),0)</f>
        <v>17.52</v>
      </c>
      <c r="AF185" s="263">
        <f>IF(T185="yes",+INDEX('Final Comp Values'!$BL:$BL,MATCH('Monthy Targets'!$B185,'Final Comp Values'!$C:$C,0)),0)</f>
        <v>17.52</v>
      </c>
      <c r="AG185" s="263">
        <f>IF(U185="yes",+INDEX('Final Comp Values'!$BL:$BL,MATCH('Monthy Targets'!$B185,'Final Comp Values'!$C:$C,0)),0)</f>
        <v>17.52</v>
      </c>
    </row>
    <row r="186" spans="1:33" x14ac:dyDescent="0.25">
      <c r="A186" s="579">
        <f>+FY2019_ALL_Targets!A186</f>
        <v>4807</v>
      </c>
      <c r="B186" s="62">
        <f>+FY2019_ALL_Targets!B186</f>
        <v>675222</v>
      </c>
      <c r="C186" s="62">
        <f>+FY2019_ALL_Targets!C186</f>
        <v>1004295</v>
      </c>
      <c r="D186" s="62">
        <f>+FY2019_ALL_Targets!D186</f>
        <v>1942296710</v>
      </c>
      <c r="E186" s="62"/>
      <c r="F186" s="62" t="str">
        <f>+FY2019_ALL_Targets!E186</f>
        <v>Harris</v>
      </c>
      <c r="G186" s="62" t="str">
        <f>FY2019_ALL_Targets!J186</f>
        <v>Seabreeze Nursing and Rehabilitation, LP</v>
      </c>
      <c r="H186" s="62" t="str">
        <f>FY2019_ALL_Targets!K186</f>
        <v>Seabreeze Nursing and Rehabilitation, LP</v>
      </c>
      <c r="I186" s="62" t="str">
        <f>+FY2019_ALL_Targets!L186</f>
        <v>6602 Memorial Drive</v>
      </c>
      <c r="J186" s="14" t="str">
        <f>_xlfn.IFNA(+INDEX(Comp1!$E:$E,MATCH(B186,Comp1!$C:$C,0)),"No")</f>
        <v>No</v>
      </c>
      <c r="K186" s="14" t="str">
        <f>_xlfn.IFNA(+INDEX(Comp1!$F:$F,MATCH(B186,Comp1!$C:$C,0)),"No")</f>
        <v>No</v>
      </c>
      <c r="L186" s="14" t="str">
        <f>_xlfn.IFNA(+INDEX(Comp1!G:G,MATCH($B186,Comp1!$C:$C,0)),"No")</f>
        <v>No</v>
      </c>
      <c r="M186" s="14" t="str">
        <f>_xlfn.IFNA(+INDEX(Comp1!H:H,MATCH($B186,Comp1!$C:$C,0)),"No")</f>
        <v>No</v>
      </c>
      <c r="N186" s="14" t="str">
        <f>_xlfn.IFNA(+INDEX(Comp1!I:I,MATCH($B186,Comp1!$C:$C,0)),"No")</f>
        <v>No</v>
      </c>
      <c r="O186" s="14" t="str">
        <f>_xlfn.IFNA(+INDEX(Comp1!J:J,MATCH($B186,Comp1!$C:$C,0)),"No")</f>
        <v>No</v>
      </c>
      <c r="P186" s="14" t="str">
        <f>_xlfn.IFNA(+INDEX(Comp1!K:K,MATCH($B186,Comp1!$C:$C,0)),"No")</f>
        <v>No</v>
      </c>
      <c r="Q186" s="14" t="str">
        <f>_xlfn.IFNA(+INDEX(Comp1!L:L,MATCH($B186,Comp1!$C:$C,0)),"No")</f>
        <v>No</v>
      </c>
      <c r="R186" s="14" t="str">
        <f>_xlfn.IFNA(+INDEX(Comp1!M:M,MATCH($B186,Comp1!$C:$C,0)),"No")</f>
        <v>No</v>
      </c>
      <c r="S186" s="14" t="str">
        <f>_xlfn.IFNA(+INDEX(Comp1!N:N,MATCH($B186,Comp1!$C:$C,0)),"No")</f>
        <v>No</v>
      </c>
      <c r="T186" s="14" t="str">
        <f>_xlfn.IFNA(+INDEX(Comp1!O:O,MATCH($B186,Comp1!$C:$C,0)),"No")</f>
        <v>No</v>
      </c>
      <c r="U186" s="14">
        <v>0</v>
      </c>
      <c r="V186" s="263">
        <v>0</v>
      </c>
      <c r="W186" s="263">
        <v>0</v>
      </c>
      <c r="X186" s="263">
        <v>0</v>
      </c>
      <c r="Y186" s="263">
        <v>0</v>
      </c>
      <c r="Z186" s="263">
        <v>0</v>
      </c>
      <c r="AA186" s="263">
        <v>0</v>
      </c>
      <c r="AB186" s="263">
        <v>0</v>
      </c>
      <c r="AC186" s="263">
        <f>IF(Q186="yes",+INDEX('Final Comp Values'!$BH:$BH,MATCH('Monthy Targets'!$B186,'Final Comp Values'!$C:$C,0)),0)</f>
        <v>0</v>
      </c>
      <c r="AD186" s="263">
        <f>IF(R186="yes",+INDEX('Final Comp Values'!$BH:$BH,MATCH('Monthy Targets'!$B186,'Final Comp Values'!$C:$C,0)),0)</f>
        <v>0</v>
      </c>
      <c r="AE186" s="263">
        <f>IF(S186="yes",+INDEX('Final Comp Values'!$BL:$BL,MATCH('Monthy Targets'!$B186,'Final Comp Values'!$C:$C,0)),0)</f>
        <v>0</v>
      </c>
      <c r="AF186" s="263">
        <f>IF(T186="yes",+INDEX('Final Comp Values'!$BL:$BL,MATCH('Monthy Targets'!$B186,'Final Comp Values'!$C:$C,0)),0)</f>
        <v>0</v>
      </c>
      <c r="AG186" s="263">
        <f>IF(U186="yes",+INDEX('Final Comp Values'!$BL:$BL,MATCH('Monthy Targets'!$B186,'Final Comp Values'!$C:$C,0)),0)</f>
        <v>0</v>
      </c>
    </row>
    <row r="187" spans="1:33" x14ac:dyDescent="0.25">
      <c r="A187" s="579">
        <f>+FY2019_ALL_Targets!A187</f>
        <v>4701</v>
      </c>
      <c r="B187" s="62">
        <f>+FY2019_ALL_Targets!B187</f>
        <v>675226</v>
      </c>
      <c r="C187" s="62">
        <f>+FY2019_ALL_Targets!C187</f>
        <v>1025711</v>
      </c>
      <c r="D187" s="62">
        <f>+FY2019_ALL_Targets!D187</f>
        <v>1861813958</v>
      </c>
      <c r="E187" s="62"/>
      <c r="F187" s="62" t="str">
        <f>+FY2019_ALL_Targets!E187</f>
        <v>MRSA Central</v>
      </c>
      <c r="G187" s="62" t="str">
        <f>FY2019_ALL_Targets!J187</f>
        <v>Stevens Nursing and Rehabilitation Center of Hallettsville</v>
      </c>
      <c r="H187" s="62" t="str">
        <f>FY2019_ALL_Targets!K187</f>
        <v>Citizens Medical Center County of Victoria</v>
      </c>
      <c r="I187" s="62" t="str">
        <f>+FY2019_ALL_Targets!L187</f>
        <v>106 Kahn Street</v>
      </c>
      <c r="J187" s="14" t="str">
        <f>_xlfn.IFNA(+INDEX(Comp1!$E:$E,MATCH(B187,Comp1!$C:$C,0)),"No")</f>
        <v>Yes</v>
      </c>
      <c r="K187" s="14" t="str">
        <f>_xlfn.IFNA(+INDEX(Comp1!$F:$F,MATCH(B187,Comp1!$C:$C,0)),"No")</f>
        <v>Yes</v>
      </c>
      <c r="L187" s="14" t="str">
        <f>_xlfn.IFNA(+INDEX(Comp1!G:G,MATCH($B187,Comp1!$C:$C,0)),"No")</f>
        <v>Yes</v>
      </c>
      <c r="M187" s="14" t="str">
        <f>_xlfn.IFNA(+INDEX(Comp1!H:H,MATCH($B187,Comp1!$C:$C,0)),"No")</f>
        <v>Yes</v>
      </c>
      <c r="N187" s="14" t="str">
        <f>_xlfn.IFNA(+INDEX(Comp1!I:I,MATCH($B187,Comp1!$C:$C,0)),"No")</f>
        <v>Yes</v>
      </c>
      <c r="O187" s="14" t="str">
        <f>_xlfn.IFNA(+INDEX(Comp1!J:J,MATCH($B187,Comp1!$C:$C,0)),"No")</f>
        <v>Yes</v>
      </c>
      <c r="P187" s="14" t="str">
        <f>_xlfn.IFNA(+INDEX(Comp1!K:K,MATCH($B187,Comp1!$C:$C,0)),"No")</f>
        <v>Yes</v>
      </c>
      <c r="Q187" s="14" t="str">
        <f>_xlfn.IFNA(+INDEX(Comp1!L:L,MATCH($B187,Comp1!$C:$C,0)),"No")</f>
        <v>Yes</v>
      </c>
      <c r="R187" s="14" t="str">
        <f>_xlfn.IFNA(+INDEX(Comp1!M:M,MATCH($B187,Comp1!$C:$C,0)),"No")</f>
        <v>Yes</v>
      </c>
      <c r="S187" s="14" t="str">
        <f>_xlfn.IFNA(+INDEX(Comp1!N:N,MATCH($B187,Comp1!$C:$C,0)),"No")</f>
        <v>Yes</v>
      </c>
      <c r="T187" s="14" t="str">
        <f>_xlfn.IFNA(+INDEX(Comp1!O:O,MATCH($B187,Comp1!$C:$C,0)),"No")</f>
        <v>Yes</v>
      </c>
      <c r="U187" s="14" t="s">
        <v>35</v>
      </c>
      <c r="V187" s="263">
        <v>9.2200000000000006</v>
      </c>
      <c r="W187" s="263">
        <v>9.2200000000000006</v>
      </c>
      <c r="X187" s="263">
        <v>9.2200000000000006</v>
      </c>
      <c r="Y187" s="263">
        <v>9.2200000000000006</v>
      </c>
      <c r="Z187" s="263">
        <v>9.2200000000000006</v>
      </c>
      <c r="AA187" s="263">
        <v>9.2200000000000006</v>
      </c>
      <c r="AB187" s="263">
        <v>9.27</v>
      </c>
      <c r="AC187" s="263">
        <f>IF(Q187="yes",+INDEX('Final Comp Values'!$BH:$BH,MATCH('Monthy Targets'!$B187,'Final Comp Values'!$C:$C,0)),0)</f>
        <v>9.24</v>
      </c>
      <c r="AD187" s="263">
        <f>IF(R187="yes",+INDEX('Final Comp Values'!$BH:$BH,MATCH('Monthy Targets'!$B187,'Final Comp Values'!$C:$C,0)),0)</f>
        <v>9.24</v>
      </c>
      <c r="AE187" s="263">
        <f>IF(S187="yes",+INDEX('Final Comp Values'!$BL:$BL,MATCH('Monthy Targets'!$B187,'Final Comp Values'!$C:$C,0)),0)</f>
        <v>9.24</v>
      </c>
      <c r="AF187" s="263">
        <f>IF(T187="yes",+INDEX('Final Comp Values'!$BL:$BL,MATCH('Monthy Targets'!$B187,'Final Comp Values'!$C:$C,0)),0)</f>
        <v>9.24</v>
      </c>
      <c r="AG187" s="263">
        <f>IF(U187="yes",+INDEX('Final Comp Values'!$BL:$BL,MATCH('Monthy Targets'!$B187,'Final Comp Values'!$C:$C,0)),0)</f>
        <v>9.24</v>
      </c>
    </row>
    <row r="188" spans="1:33" x14ac:dyDescent="0.25">
      <c r="A188" s="579">
        <f>+FY2019_ALL_Targets!A188</f>
        <v>5222</v>
      </c>
      <c r="B188" s="62">
        <f>+FY2019_ALL_Targets!B188</f>
        <v>675230</v>
      </c>
      <c r="C188" s="62">
        <f>+FY2019_ALL_Targets!C188</f>
        <v>1028743</v>
      </c>
      <c r="D188" s="62">
        <f>+FY2019_ALL_Targets!D188</f>
        <v>1326032186</v>
      </c>
      <c r="E188" s="62"/>
      <c r="F188" s="62" t="str">
        <f>+FY2019_ALL_Targets!E188</f>
        <v>Hidalgo</v>
      </c>
      <c r="G188" s="62" t="str">
        <f>FY2019_ALL_Targets!J188</f>
        <v>Pine Grove Nursing Center</v>
      </c>
      <c r="H188" s="62" t="str">
        <f>FY2019_ALL_Targets!K188</f>
        <v>Liberty County Hospital District No. 1</v>
      </c>
      <c r="I188" s="62" t="str">
        <f>+FY2019_ALL_Targets!L188</f>
        <v>246 Haley Dr</v>
      </c>
      <c r="J188" s="14" t="str">
        <f>_xlfn.IFNA(+INDEX(Comp1!$E:$E,MATCH(B188,Comp1!$C:$C,0)),"No")</f>
        <v>Yes</v>
      </c>
      <c r="K188" s="14" t="str">
        <f>_xlfn.IFNA(+INDEX(Comp1!$F:$F,MATCH(B188,Comp1!$C:$C,0)),"No")</f>
        <v>Yes</v>
      </c>
      <c r="L188" s="14" t="str">
        <f>_xlfn.IFNA(+INDEX(Comp1!G:G,MATCH($B188,Comp1!$C:$C,0)),"No")</f>
        <v>Yes</v>
      </c>
      <c r="M188" s="14" t="str">
        <f>_xlfn.IFNA(+INDEX(Comp1!H:H,MATCH($B188,Comp1!$C:$C,0)),"No")</f>
        <v>Yes</v>
      </c>
      <c r="N188" s="14" t="str">
        <f>_xlfn.IFNA(+INDEX(Comp1!I:I,MATCH($B188,Comp1!$C:$C,0)),"No")</f>
        <v>Yes</v>
      </c>
      <c r="O188" s="14" t="str">
        <f>_xlfn.IFNA(+INDEX(Comp1!J:J,MATCH($B188,Comp1!$C:$C,0)),"No")</f>
        <v>Yes</v>
      </c>
      <c r="P188" s="14" t="str">
        <f>_xlfn.IFNA(+INDEX(Comp1!K:K,MATCH($B188,Comp1!$C:$C,0)),"No")</f>
        <v>Yes</v>
      </c>
      <c r="Q188" s="14" t="str">
        <f>_xlfn.IFNA(+INDEX(Comp1!L:L,MATCH($B188,Comp1!$C:$C,0)),"No")</f>
        <v>Yes</v>
      </c>
      <c r="R188" s="14" t="str">
        <f>_xlfn.IFNA(+INDEX(Comp1!M:M,MATCH($B188,Comp1!$C:$C,0)),"No")</f>
        <v>Yes</v>
      </c>
      <c r="S188" s="14" t="str">
        <f>_xlfn.IFNA(+INDEX(Comp1!N:N,MATCH($B188,Comp1!$C:$C,0)),"No")</f>
        <v>Yes</v>
      </c>
      <c r="T188" s="14" t="str">
        <f>_xlfn.IFNA(+INDEX(Comp1!O:O,MATCH($B188,Comp1!$C:$C,0)),"No")</f>
        <v>Yes</v>
      </c>
      <c r="U188" s="14" t="s">
        <v>35</v>
      </c>
      <c r="V188" s="263">
        <v>8.8699999999999992</v>
      </c>
      <c r="W188" s="263">
        <v>8.8699999999999992</v>
      </c>
      <c r="X188" s="263">
        <v>8.8699999999999992</v>
      </c>
      <c r="Y188" s="263">
        <v>8.8699999999999992</v>
      </c>
      <c r="Z188" s="263">
        <v>8.8699999999999992</v>
      </c>
      <c r="AA188" s="263">
        <v>8.8699999999999992</v>
      </c>
      <c r="AB188" s="263">
        <v>4.1399999999999997</v>
      </c>
      <c r="AC188" s="263">
        <f>IF(Q188="yes",+INDEX('Final Comp Values'!$BH:$BH,MATCH('Monthy Targets'!$B188,'Final Comp Values'!$C:$C,0)),0)</f>
        <v>4.12</v>
      </c>
      <c r="AD188" s="263">
        <f>IF(R188="yes",+INDEX('Final Comp Values'!$BH:$BH,MATCH('Monthy Targets'!$B188,'Final Comp Values'!$C:$C,0)),0)</f>
        <v>4.12</v>
      </c>
      <c r="AE188" s="263">
        <f>IF(S188="yes",+INDEX('Final Comp Values'!$BL:$BL,MATCH('Monthy Targets'!$B188,'Final Comp Values'!$C:$C,0)),0)</f>
        <v>4.12</v>
      </c>
      <c r="AF188" s="263">
        <f>IF(T188="yes",+INDEX('Final Comp Values'!$BL:$BL,MATCH('Monthy Targets'!$B188,'Final Comp Values'!$C:$C,0)),0)</f>
        <v>4.12</v>
      </c>
      <c r="AG188" s="263">
        <f>IF(U188="yes",+INDEX('Final Comp Values'!$BL:$BL,MATCH('Monthy Targets'!$B188,'Final Comp Values'!$C:$C,0)),0)</f>
        <v>4.12</v>
      </c>
    </row>
    <row r="189" spans="1:33" x14ac:dyDescent="0.25">
      <c r="A189" s="579">
        <f>+FY2019_ALL_Targets!A189</f>
        <v>4823</v>
      </c>
      <c r="B189" s="62">
        <f>+FY2019_ALL_Targets!B189</f>
        <v>675231</v>
      </c>
      <c r="C189" s="62">
        <f>+FY2019_ALL_Targets!C189</f>
        <v>1014494</v>
      </c>
      <c r="D189" s="62">
        <f>+FY2019_ALL_Targets!D189</f>
        <v>1598282139</v>
      </c>
      <c r="E189" s="62"/>
      <c r="F189" s="62" t="str">
        <f>+FY2019_ALL_Targets!E189</f>
        <v>Harris</v>
      </c>
      <c r="G189" s="62" t="str">
        <f>FY2019_ALL_Targets!J189</f>
        <v>Jacinto Nursing &amp; Rehabilitation Center, LLC</v>
      </c>
      <c r="H189" s="62" t="str">
        <f>FY2019_ALL_Targets!K189</f>
        <v>Jacinto Nursing &amp; Rehabilitation Center, LLC</v>
      </c>
      <c r="I189" s="62" t="str">
        <f>+FY2019_ALL_Targets!L189</f>
        <v>1405 Holland</v>
      </c>
      <c r="J189" s="14" t="str">
        <f>_xlfn.IFNA(+INDEX(Comp1!$E:$E,MATCH(B189,Comp1!$C:$C,0)),"No")</f>
        <v>No</v>
      </c>
      <c r="K189" s="14" t="str">
        <f>_xlfn.IFNA(+INDEX(Comp1!$F:$F,MATCH(B189,Comp1!$C:$C,0)),"No")</f>
        <v>No</v>
      </c>
      <c r="L189" s="14" t="str">
        <f>_xlfn.IFNA(+INDEX(Comp1!G:G,MATCH($B189,Comp1!$C:$C,0)),"No")</f>
        <v>No</v>
      </c>
      <c r="M189" s="14" t="str">
        <f>_xlfn.IFNA(+INDEX(Comp1!H:H,MATCH($B189,Comp1!$C:$C,0)),"No")</f>
        <v>No</v>
      </c>
      <c r="N189" s="14" t="str">
        <f>_xlfn.IFNA(+INDEX(Comp1!I:I,MATCH($B189,Comp1!$C:$C,0)),"No")</f>
        <v>No</v>
      </c>
      <c r="O189" s="14" t="str">
        <f>_xlfn.IFNA(+INDEX(Comp1!J:J,MATCH($B189,Comp1!$C:$C,0)),"No")</f>
        <v>No</v>
      </c>
      <c r="P189" s="14" t="str">
        <f>_xlfn.IFNA(+INDEX(Comp1!K:K,MATCH($B189,Comp1!$C:$C,0)),"No")</f>
        <v>No</v>
      </c>
      <c r="Q189" s="14" t="str">
        <f>_xlfn.IFNA(+INDEX(Comp1!L:L,MATCH($B189,Comp1!$C:$C,0)),"No")</f>
        <v>No</v>
      </c>
      <c r="R189" s="14" t="str">
        <f>_xlfn.IFNA(+INDEX(Comp1!M:M,MATCH($B189,Comp1!$C:$C,0)),"No")</f>
        <v>No</v>
      </c>
      <c r="S189" s="14" t="str">
        <f>_xlfn.IFNA(+INDEX(Comp1!N:N,MATCH($B189,Comp1!$C:$C,0)),"No")</f>
        <v>No</v>
      </c>
      <c r="T189" s="14" t="str">
        <f>_xlfn.IFNA(+INDEX(Comp1!O:O,MATCH($B189,Comp1!$C:$C,0)),"No")</f>
        <v>No</v>
      </c>
      <c r="U189" s="14">
        <v>0</v>
      </c>
      <c r="V189" s="263">
        <v>0</v>
      </c>
      <c r="W189" s="263">
        <v>0</v>
      </c>
      <c r="X189" s="263">
        <v>0</v>
      </c>
      <c r="Y189" s="263">
        <v>0</v>
      </c>
      <c r="Z189" s="263">
        <v>0</v>
      </c>
      <c r="AA189" s="263">
        <v>0</v>
      </c>
      <c r="AB189" s="263">
        <v>0</v>
      </c>
      <c r="AC189" s="263">
        <f>IF(Q189="yes",+INDEX('Final Comp Values'!$BH:$BH,MATCH('Monthy Targets'!$B189,'Final Comp Values'!$C:$C,0)),0)</f>
        <v>0</v>
      </c>
      <c r="AD189" s="263">
        <f>IF(R189="yes",+INDEX('Final Comp Values'!$BH:$BH,MATCH('Monthy Targets'!$B189,'Final Comp Values'!$C:$C,0)),0)</f>
        <v>0</v>
      </c>
      <c r="AE189" s="263">
        <f>IF(S189="yes",+INDEX('Final Comp Values'!$BL:$BL,MATCH('Monthy Targets'!$B189,'Final Comp Values'!$C:$C,0)),0)</f>
        <v>0</v>
      </c>
      <c r="AF189" s="263">
        <f>IF(T189="yes",+INDEX('Final Comp Values'!$BL:$BL,MATCH('Monthy Targets'!$B189,'Final Comp Values'!$C:$C,0)),0)</f>
        <v>0</v>
      </c>
      <c r="AG189" s="263">
        <f>IF(U189="yes",+INDEX('Final Comp Values'!$BL:$BL,MATCH('Monthy Targets'!$B189,'Final Comp Values'!$C:$C,0)),0)</f>
        <v>0</v>
      </c>
    </row>
    <row r="190" spans="1:33" x14ac:dyDescent="0.25">
      <c r="A190" s="579">
        <f>+FY2019_ALL_Targets!A190</f>
        <v>5288</v>
      </c>
      <c r="B190" s="62">
        <f>+FY2019_ALL_Targets!B190</f>
        <v>675241</v>
      </c>
      <c r="C190" s="62">
        <f>+FY2019_ALL_Targets!C190</f>
        <v>1027180</v>
      </c>
      <c r="D190" s="62">
        <f>+FY2019_ALL_Targets!D190</f>
        <v>1124495486</v>
      </c>
      <c r="E190" s="62"/>
      <c r="F190" s="62" t="str">
        <f>+FY2019_ALL_Targets!E190</f>
        <v>MRSA Northeast</v>
      </c>
      <c r="G190" s="62" t="str">
        <f>FY2019_ALL_Targets!J190</f>
        <v>Magnolia Place</v>
      </c>
      <c r="H190" s="62" t="str">
        <f>FY2019_ALL_Targets!K190</f>
        <v>Fannin County Hospital Authority</v>
      </c>
      <c r="I190" s="62" t="str">
        <f>+FY2019_ALL_Targets!L190</f>
        <v>1307 Martin Luther King Drive</v>
      </c>
      <c r="J190" s="14" t="str">
        <f>_xlfn.IFNA(+INDEX(Comp1!$E:$E,MATCH(B190,Comp1!$C:$C,0)),"No")</f>
        <v>Yes</v>
      </c>
      <c r="K190" s="14" t="str">
        <f>_xlfn.IFNA(+INDEX(Comp1!$F:$F,MATCH(B190,Comp1!$C:$C,0)),"No")</f>
        <v>Yes</v>
      </c>
      <c r="L190" s="14" t="str">
        <f>_xlfn.IFNA(+INDEX(Comp1!G:G,MATCH($B190,Comp1!$C:$C,0)),"No")</f>
        <v>Yes</v>
      </c>
      <c r="M190" s="14" t="str">
        <f>_xlfn.IFNA(+INDEX(Comp1!H:H,MATCH($B190,Comp1!$C:$C,0)),"No")</f>
        <v>Yes</v>
      </c>
      <c r="N190" s="14" t="str">
        <f>_xlfn.IFNA(+INDEX(Comp1!I:I,MATCH($B190,Comp1!$C:$C,0)),"No")</f>
        <v>Yes</v>
      </c>
      <c r="O190" s="14" t="str">
        <f>_xlfn.IFNA(+INDEX(Comp1!J:J,MATCH($B190,Comp1!$C:$C,0)),"No")</f>
        <v>Yes</v>
      </c>
      <c r="P190" s="14" t="str">
        <f>_xlfn.IFNA(+INDEX(Comp1!K:K,MATCH($B190,Comp1!$C:$C,0)),"No")</f>
        <v>Yes</v>
      </c>
      <c r="Q190" s="14" t="str">
        <f>_xlfn.IFNA(+INDEX(Comp1!L:L,MATCH($B190,Comp1!$C:$C,0)),"No")</f>
        <v>Yes</v>
      </c>
      <c r="R190" s="14" t="str">
        <f>_xlfn.IFNA(+INDEX(Comp1!M:M,MATCH($B190,Comp1!$C:$C,0)),"No")</f>
        <v>Yes</v>
      </c>
      <c r="S190" s="14" t="str">
        <f>_xlfn.IFNA(+INDEX(Comp1!N:N,MATCH($B190,Comp1!$C:$C,0)),"No")</f>
        <v>Yes</v>
      </c>
      <c r="T190" s="14" t="str">
        <f>_xlfn.IFNA(+INDEX(Comp1!O:O,MATCH($B190,Comp1!$C:$C,0)),"No")</f>
        <v>Yes</v>
      </c>
      <c r="U190" s="14" t="s">
        <v>35</v>
      </c>
      <c r="V190" s="263">
        <v>3.88</v>
      </c>
      <c r="W190" s="263">
        <v>3.88</v>
      </c>
      <c r="X190" s="263">
        <v>3.88</v>
      </c>
      <c r="Y190" s="263">
        <v>3.88</v>
      </c>
      <c r="Z190" s="263">
        <v>3.88</v>
      </c>
      <c r="AA190" s="263">
        <v>3.88</v>
      </c>
      <c r="AB190" s="263">
        <v>4.0199999999999996</v>
      </c>
      <c r="AC190" s="263">
        <f>IF(Q190="yes",+INDEX('Final Comp Values'!$BH:$BH,MATCH('Monthy Targets'!$B190,'Final Comp Values'!$C:$C,0)),0)</f>
        <v>4.01</v>
      </c>
      <c r="AD190" s="263">
        <f>IF(R190="yes",+INDEX('Final Comp Values'!$BH:$BH,MATCH('Monthy Targets'!$B190,'Final Comp Values'!$C:$C,0)),0)</f>
        <v>4.01</v>
      </c>
      <c r="AE190" s="263">
        <f>IF(S190="yes",+INDEX('Final Comp Values'!$BL:$BL,MATCH('Monthy Targets'!$B190,'Final Comp Values'!$C:$C,0)),0)</f>
        <v>4.01</v>
      </c>
      <c r="AF190" s="263">
        <f>IF(T190="yes",+INDEX('Final Comp Values'!$BL:$BL,MATCH('Monthy Targets'!$B190,'Final Comp Values'!$C:$C,0)),0)</f>
        <v>4.01</v>
      </c>
      <c r="AG190" s="263">
        <f>IF(U190="yes",+INDEX('Final Comp Values'!$BL:$BL,MATCH('Monthy Targets'!$B190,'Final Comp Values'!$C:$C,0)),0)</f>
        <v>4.01</v>
      </c>
    </row>
    <row r="191" spans="1:33" x14ac:dyDescent="0.25">
      <c r="A191" s="579">
        <f>+FY2019_ALL_Targets!A191</f>
        <v>4977</v>
      </c>
      <c r="B191" s="62">
        <f>+FY2019_ALL_Targets!B191</f>
        <v>675251</v>
      </c>
      <c r="C191" s="62">
        <f>+FY2019_ALL_Targets!C191</f>
        <v>1016199</v>
      </c>
      <c r="D191" s="62">
        <f>+FY2019_ALL_Targets!D191</f>
        <v>1417119116</v>
      </c>
      <c r="E191" s="62"/>
      <c r="F191" s="62" t="str">
        <f>+FY2019_ALL_Targets!E191</f>
        <v>Dallas</v>
      </c>
      <c r="G191" s="62" t="str">
        <f>FY2019_ALL_Targets!J191</f>
        <v>Country Meadows Nursing &amp; Rehabilitation Center</v>
      </c>
      <c r="H191" s="62" t="str">
        <f>FY2019_ALL_Targets!K191</f>
        <v>Corsicana Health Care LLC</v>
      </c>
      <c r="I191" s="62" t="str">
        <f>+FY2019_ALL_Targets!L191</f>
        <v>3301 Park Row Blvd.</v>
      </c>
      <c r="J191" s="14" t="str">
        <f>_xlfn.IFNA(+INDEX(Comp1!$E:$E,MATCH(B191,Comp1!$C:$C,0)),"No")</f>
        <v>No</v>
      </c>
      <c r="K191" s="14" t="str">
        <f>_xlfn.IFNA(+INDEX(Comp1!$F:$F,MATCH(B191,Comp1!$C:$C,0)),"No")</f>
        <v>No</v>
      </c>
      <c r="L191" s="14" t="str">
        <f>_xlfn.IFNA(+INDEX(Comp1!G:G,MATCH($B191,Comp1!$C:$C,0)),"No")</f>
        <v>No</v>
      </c>
      <c r="M191" s="14" t="str">
        <f>_xlfn.IFNA(+INDEX(Comp1!H:H,MATCH($B191,Comp1!$C:$C,0)),"No")</f>
        <v>No</v>
      </c>
      <c r="N191" s="14" t="str">
        <f>_xlfn.IFNA(+INDEX(Comp1!I:I,MATCH($B191,Comp1!$C:$C,0)),"No")</f>
        <v>No</v>
      </c>
      <c r="O191" s="14" t="str">
        <f>_xlfn.IFNA(+INDEX(Comp1!J:J,MATCH($B191,Comp1!$C:$C,0)),"No")</f>
        <v>No</v>
      </c>
      <c r="P191" s="14" t="str">
        <f>_xlfn.IFNA(+INDEX(Comp1!K:K,MATCH($B191,Comp1!$C:$C,0)),"No")</f>
        <v>No</v>
      </c>
      <c r="Q191" s="14" t="str">
        <f>_xlfn.IFNA(+INDEX(Comp1!L:L,MATCH($B191,Comp1!$C:$C,0)),"No")</f>
        <v>No</v>
      </c>
      <c r="R191" s="14" t="str">
        <f>_xlfn.IFNA(+INDEX(Comp1!M:M,MATCH($B191,Comp1!$C:$C,0)),"No")</f>
        <v>No</v>
      </c>
      <c r="S191" s="14" t="str">
        <f>_xlfn.IFNA(+INDEX(Comp1!N:N,MATCH($B191,Comp1!$C:$C,0)),"No")</f>
        <v>No</v>
      </c>
      <c r="T191" s="14" t="str">
        <f>_xlfn.IFNA(+INDEX(Comp1!O:O,MATCH($B191,Comp1!$C:$C,0)),"No")</f>
        <v>No</v>
      </c>
      <c r="U191" s="14">
        <v>0</v>
      </c>
      <c r="V191" s="263">
        <v>0</v>
      </c>
      <c r="W191" s="263">
        <v>0</v>
      </c>
      <c r="X191" s="263">
        <v>0</v>
      </c>
      <c r="Y191" s="263">
        <v>0</v>
      </c>
      <c r="Z191" s="263">
        <v>0</v>
      </c>
      <c r="AA191" s="263">
        <v>0</v>
      </c>
      <c r="AB191" s="263">
        <v>0</v>
      </c>
      <c r="AC191" s="263">
        <f>IF(Q191="yes",+INDEX('Final Comp Values'!$BH:$BH,MATCH('Monthy Targets'!$B191,'Final Comp Values'!$C:$C,0)),0)</f>
        <v>0</v>
      </c>
      <c r="AD191" s="263">
        <f>IF(R191="yes",+INDEX('Final Comp Values'!$BH:$BH,MATCH('Monthy Targets'!$B191,'Final Comp Values'!$C:$C,0)),0)</f>
        <v>0</v>
      </c>
      <c r="AE191" s="263">
        <f>IF(S191="yes",+INDEX('Final Comp Values'!$BL:$BL,MATCH('Monthy Targets'!$B191,'Final Comp Values'!$C:$C,0)),0)</f>
        <v>0</v>
      </c>
      <c r="AF191" s="263">
        <f>IF(T191="yes",+INDEX('Final Comp Values'!$BL:$BL,MATCH('Monthy Targets'!$B191,'Final Comp Values'!$C:$C,0)),0)</f>
        <v>0</v>
      </c>
      <c r="AG191" s="263">
        <f>IF(U191="yes",+INDEX('Final Comp Values'!$BL:$BL,MATCH('Monthy Targets'!$B191,'Final Comp Values'!$C:$C,0)),0)</f>
        <v>0</v>
      </c>
    </row>
    <row r="192" spans="1:33" x14ac:dyDescent="0.25">
      <c r="A192" s="579">
        <f>+FY2019_ALL_Targets!A192</f>
        <v>4559</v>
      </c>
      <c r="B192" s="62">
        <f>+FY2019_ALL_Targets!B192</f>
        <v>675256</v>
      </c>
      <c r="C192" s="62">
        <f>+FY2019_ALL_Targets!C192</f>
        <v>1025489</v>
      </c>
      <c r="D192" s="62">
        <f>+FY2019_ALL_Targets!D192</f>
        <v>1164856803</v>
      </c>
      <c r="E192" s="62"/>
      <c r="F192" s="62" t="str">
        <f>+FY2019_ALL_Targets!E192</f>
        <v>Lubbock</v>
      </c>
      <c r="G192" s="62" t="str">
        <f>FY2019_ALL_Targets!J192</f>
        <v>Tulia Health and Rehabilitation Center</v>
      </c>
      <c r="H192" s="62" t="str">
        <f>FY2019_ALL_Targets!K192</f>
        <v>Childress County Hospital District</v>
      </c>
      <c r="I192" s="62" t="str">
        <f>+FY2019_ALL_Targets!L192</f>
        <v>714 S Austin Ave</v>
      </c>
      <c r="J192" s="14" t="str">
        <f>_xlfn.IFNA(+INDEX(Comp1!$E:$E,MATCH(B192,Comp1!$C:$C,0)),"No")</f>
        <v>Yes</v>
      </c>
      <c r="K192" s="14" t="str">
        <f>_xlfn.IFNA(+INDEX(Comp1!$F:$F,MATCH(B192,Comp1!$C:$C,0)),"No")</f>
        <v>Yes</v>
      </c>
      <c r="L192" s="14" t="str">
        <f>_xlfn.IFNA(+INDEX(Comp1!G:G,MATCH($B192,Comp1!$C:$C,0)),"No")</f>
        <v>Yes</v>
      </c>
      <c r="M192" s="14" t="str">
        <f>_xlfn.IFNA(+INDEX(Comp1!H:H,MATCH($B192,Comp1!$C:$C,0)),"No")</f>
        <v>Yes</v>
      </c>
      <c r="N192" s="14" t="str">
        <f>_xlfn.IFNA(+INDEX(Comp1!I:I,MATCH($B192,Comp1!$C:$C,0)),"No")</f>
        <v>Yes</v>
      </c>
      <c r="O192" s="14" t="str">
        <f>_xlfn.IFNA(+INDEX(Comp1!J:J,MATCH($B192,Comp1!$C:$C,0)),"No")</f>
        <v>Yes</v>
      </c>
      <c r="P192" s="14" t="str">
        <f>_xlfn.IFNA(+INDEX(Comp1!K:K,MATCH($B192,Comp1!$C:$C,0)),"No")</f>
        <v>Yes</v>
      </c>
      <c r="Q192" s="14" t="str">
        <f>_xlfn.IFNA(+INDEX(Comp1!L:L,MATCH($B192,Comp1!$C:$C,0)),"No")</f>
        <v>Yes</v>
      </c>
      <c r="R192" s="14" t="str">
        <f>_xlfn.IFNA(+INDEX(Comp1!M:M,MATCH($B192,Comp1!$C:$C,0)),"No")</f>
        <v>Yes</v>
      </c>
      <c r="S192" s="14" t="str">
        <f>_xlfn.IFNA(+INDEX(Comp1!N:N,MATCH($B192,Comp1!$C:$C,0)),"No")</f>
        <v>Yes</v>
      </c>
      <c r="T192" s="14" t="str">
        <f>_xlfn.IFNA(+INDEX(Comp1!O:O,MATCH($B192,Comp1!$C:$C,0)),"No")</f>
        <v>Yes</v>
      </c>
      <c r="U192" s="14" t="s">
        <v>35</v>
      </c>
      <c r="V192" s="263">
        <v>7.48</v>
      </c>
      <c r="W192" s="263">
        <v>7.48</v>
      </c>
      <c r="X192" s="263">
        <v>7.48</v>
      </c>
      <c r="Y192" s="263">
        <v>7.48</v>
      </c>
      <c r="Z192" s="263">
        <v>7.48</v>
      </c>
      <c r="AA192" s="263">
        <v>7.48</v>
      </c>
      <c r="AB192" s="263">
        <v>7.59</v>
      </c>
      <c r="AC192" s="263">
        <f>IF(Q192="yes",+INDEX('Final Comp Values'!$BH:$BH,MATCH('Monthy Targets'!$B192,'Final Comp Values'!$C:$C,0)),0)</f>
        <v>7.56</v>
      </c>
      <c r="AD192" s="263">
        <f>IF(R192="yes",+INDEX('Final Comp Values'!$BH:$BH,MATCH('Monthy Targets'!$B192,'Final Comp Values'!$C:$C,0)),0)</f>
        <v>7.56</v>
      </c>
      <c r="AE192" s="263">
        <f>IF(S192="yes",+INDEX('Final Comp Values'!$BL:$BL,MATCH('Monthy Targets'!$B192,'Final Comp Values'!$C:$C,0)),0)</f>
        <v>7.56</v>
      </c>
      <c r="AF192" s="263">
        <f>IF(T192="yes",+INDEX('Final Comp Values'!$BL:$BL,MATCH('Monthy Targets'!$B192,'Final Comp Values'!$C:$C,0)),0)</f>
        <v>7.56</v>
      </c>
      <c r="AG192" s="263">
        <f>IF(U192="yes",+INDEX('Final Comp Values'!$BL:$BL,MATCH('Monthy Targets'!$B192,'Final Comp Values'!$C:$C,0)),0)</f>
        <v>7.56</v>
      </c>
    </row>
    <row r="193" spans="1:33" x14ac:dyDescent="0.25">
      <c r="A193" s="579">
        <f>+FY2019_ALL_Targets!A193</f>
        <v>4250</v>
      </c>
      <c r="B193" s="62">
        <f>+FY2019_ALL_Targets!B193</f>
        <v>675259</v>
      </c>
      <c r="C193" s="62">
        <f>+FY2019_ALL_Targets!C193</f>
        <v>1026673</v>
      </c>
      <c r="D193" s="62">
        <f>+FY2019_ALL_Targets!D193</f>
        <v>1306249362</v>
      </c>
      <c r="E193" s="62"/>
      <c r="F193" s="62" t="str">
        <f>+FY2019_ALL_Targets!E193</f>
        <v>MRSA West</v>
      </c>
      <c r="G193" s="62" t="str">
        <f>FY2019_ALL_Targets!J193</f>
        <v>Cisco Nursing and Rehabilitation</v>
      </c>
      <c r="H193" s="62" t="str">
        <f>FY2019_ALL_Targets!K193</f>
        <v>Eastland Memorial Hospital District</v>
      </c>
      <c r="I193" s="62" t="str">
        <f>+FY2019_ALL_Targets!L193</f>
        <v>1404 Front Street</v>
      </c>
      <c r="J193" s="14" t="str">
        <f>_xlfn.IFNA(+INDEX(Comp1!$E:$E,MATCH(B193,Comp1!$C:$C,0)),"No")</f>
        <v>Yes</v>
      </c>
      <c r="K193" s="14" t="str">
        <f>_xlfn.IFNA(+INDEX(Comp1!$F:$F,MATCH(B193,Comp1!$C:$C,0)),"No")</f>
        <v>Yes</v>
      </c>
      <c r="L193" s="14" t="str">
        <f>_xlfn.IFNA(+INDEX(Comp1!G:G,MATCH($B193,Comp1!$C:$C,0)),"No")</f>
        <v>Yes</v>
      </c>
      <c r="M193" s="14" t="str">
        <f>_xlfn.IFNA(+INDEX(Comp1!H:H,MATCH($B193,Comp1!$C:$C,0)),"No")</f>
        <v>Yes</v>
      </c>
      <c r="N193" s="14" t="str">
        <f>_xlfn.IFNA(+INDEX(Comp1!I:I,MATCH($B193,Comp1!$C:$C,0)),"No")</f>
        <v>Yes</v>
      </c>
      <c r="O193" s="14" t="str">
        <f>_xlfn.IFNA(+INDEX(Comp1!J:J,MATCH($B193,Comp1!$C:$C,0)),"No")</f>
        <v>Yes</v>
      </c>
      <c r="P193" s="14" t="str">
        <f>_xlfn.IFNA(+INDEX(Comp1!K:K,MATCH($B193,Comp1!$C:$C,0)),"No")</f>
        <v>Yes</v>
      </c>
      <c r="Q193" s="14" t="str">
        <f>_xlfn.IFNA(+INDEX(Comp1!L:L,MATCH($B193,Comp1!$C:$C,0)),"No")</f>
        <v>Yes</v>
      </c>
      <c r="R193" s="14" t="str">
        <f>_xlfn.IFNA(+INDEX(Comp1!M:M,MATCH($B193,Comp1!$C:$C,0)),"No")</f>
        <v>Yes</v>
      </c>
      <c r="S193" s="14" t="str">
        <f>_xlfn.IFNA(+INDEX(Comp1!N:N,MATCH($B193,Comp1!$C:$C,0)),"No")</f>
        <v>Yes</v>
      </c>
      <c r="T193" s="14" t="str">
        <f>_xlfn.IFNA(+INDEX(Comp1!O:O,MATCH($B193,Comp1!$C:$C,0)),"No")</f>
        <v>Yes</v>
      </c>
      <c r="U193" s="14" t="s">
        <v>35</v>
      </c>
      <c r="V193" s="263">
        <v>5.7</v>
      </c>
      <c r="W193" s="263">
        <v>5.7</v>
      </c>
      <c r="X193" s="263">
        <v>5.7</v>
      </c>
      <c r="Y193" s="263">
        <v>5.7</v>
      </c>
      <c r="Z193" s="263">
        <v>5.7</v>
      </c>
      <c r="AA193" s="263">
        <v>5.7</v>
      </c>
      <c r="AB193" s="263">
        <v>5.58</v>
      </c>
      <c r="AC193" s="263">
        <f>IF(Q193="yes",+INDEX('Final Comp Values'!$BH:$BH,MATCH('Monthy Targets'!$B193,'Final Comp Values'!$C:$C,0)),0)</f>
        <v>5.56</v>
      </c>
      <c r="AD193" s="263">
        <f>IF(R193="yes",+INDEX('Final Comp Values'!$BH:$BH,MATCH('Monthy Targets'!$B193,'Final Comp Values'!$C:$C,0)),0)</f>
        <v>5.56</v>
      </c>
      <c r="AE193" s="263">
        <f>IF(S193="yes",+INDEX('Final Comp Values'!$BL:$BL,MATCH('Monthy Targets'!$B193,'Final Comp Values'!$C:$C,0)),0)</f>
        <v>5.56</v>
      </c>
      <c r="AF193" s="263">
        <f>IF(T193="yes",+INDEX('Final Comp Values'!$BL:$BL,MATCH('Monthy Targets'!$B193,'Final Comp Values'!$C:$C,0)),0)</f>
        <v>5.56</v>
      </c>
      <c r="AG193" s="263">
        <f>IF(U193="yes",+INDEX('Final Comp Values'!$BL:$BL,MATCH('Monthy Targets'!$B193,'Final Comp Values'!$C:$C,0)),0)</f>
        <v>5.56</v>
      </c>
    </row>
    <row r="194" spans="1:33" x14ac:dyDescent="0.25">
      <c r="A194" s="579">
        <f>+FY2019_ALL_Targets!A194</f>
        <v>4009</v>
      </c>
      <c r="B194" s="62">
        <f>+FY2019_ALL_Targets!B194</f>
        <v>675264</v>
      </c>
      <c r="C194" s="62">
        <f>+FY2019_ALL_Targets!C194</f>
        <v>1017022</v>
      </c>
      <c r="D194" s="62">
        <f>+FY2019_ALL_Targets!D194</f>
        <v>1063655272</v>
      </c>
      <c r="E194" s="62"/>
      <c r="F194" s="62" t="str">
        <f>+FY2019_ALL_Targets!E194</f>
        <v>MRSA Northeast</v>
      </c>
      <c r="G194" s="62" t="str">
        <f>FY2019_ALL_Targets!J194</f>
        <v>Athens Healthcare and Rehabilitation Center</v>
      </c>
      <c r="H194" s="62" t="str">
        <f>FY2019_ALL_Targets!K194</f>
        <v>Cypress Health Care, Inc.</v>
      </c>
      <c r="I194" s="62" t="str">
        <f>+FY2019_ALL_Targets!L194</f>
        <v>305 S Palestine ST</v>
      </c>
      <c r="J194" s="14" t="str">
        <f>_xlfn.IFNA(+INDEX(Comp1!$E:$E,MATCH(B194,Comp1!$C:$C,0)),"No")</f>
        <v>No</v>
      </c>
      <c r="K194" s="14" t="str">
        <f>_xlfn.IFNA(+INDEX(Comp1!$F:$F,MATCH(B194,Comp1!$C:$C,0)),"No")</f>
        <v>No</v>
      </c>
      <c r="L194" s="14" t="str">
        <f>_xlfn.IFNA(+INDEX(Comp1!G:G,MATCH($B194,Comp1!$C:$C,0)),"No")</f>
        <v>No</v>
      </c>
      <c r="M194" s="14" t="str">
        <f>_xlfn.IFNA(+INDEX(Comp1!H:H,MATCH($B194,Comp1!$C:$C,0)),"No")</f>
        <v>No</v>
      </c>
      <c r="N194" s="14" t="str">
        <f>_xlfn.IFNA(+INDEX(Comp1!I:I,MATCH($B194,Comp1!$C:$C,0)),"No")</f>
        <v>No</v>
      </c>
      <c r="O194" s="14" t="str">
        <f>_xlfn.IFNA(+INDEX(Comp1!J:J,MATCH($B194,Comp1!$C:$C,0)),"No")</f>
        <v>No</v>
      </c>
      <c r="P194" s="14" t="str">
        <f>_xlfn.IFNA(+INDEX(Comp1!K:K,MATCH($B194,Comp1!$C:$C,0)),"No")</f>
        <v>No</v>
      </c>
      <c r="Q194" s="14" t="str">
        <f>_xlfn.IFNA(+INDEX(Comp1!L:L,MATCH($B194,Comp1!$C:$C,0)),"No")</f>
        <v>No</v>
      </c>
      <c r="R194" s="14" t="str">
        <f>_xlfn.IFNA(+INDEX(Comp1!M:M,MATCH($B194,Comp1!$C:$C,0)),"No")</f>
        <v>No</v>
      </c>
      <c r="S194" s="14" t="str">
        <f>_xlfn.IFNA(+INDEX(Comp1!N:N,MATCH($B194,Comp1!$C:$C,0)),"No")</f>
        <v>No</v>
      </c>
      <c r="T194" s="14" t="str">
        <f>_xlfn.IFNA(+INDEX(Comp1!O:O,MATCH($B194,Comp1!$C:$C,0)),"No")</f>
        <v>No</v>
      </c>
      <c r="U194" s="14">
        <v>0</v>
      </c>
      <c r="V194" s="263">
        <v>0</v>
      </c>
      <c r="W194" s="263">
        <v>0</v>
      </c>
      <c r="X194" s="263">
        <v>0</v>
      </c>
      <c r="Y194" s="263">
        <v>0</v>
      </c>
      <c r="Z194" s="263">
        <v>0</v>
      </c>
      <c r="AA194" s="263">
        <v>0</v>
      </c>
      <c r="AB194" s="263">
        <v>0</v>
      </c>
      <c r="AC194" s="263">
        <f>IF(Q194="yes",+INDEX('Final Comp Values'!$BH:$BH,MATCH('Monthy Targets'!$B194,'Final Comp Values'!$C:$C,0)),0)</f>
        <v>0</v>
      </c>
      <c r="AD194" s="263">
        <f>IF(R194="yes",+INDEX('Final Comp Values'!$BH:$BH,MATCH('Monthy Targets'!$B194,'Final Comp Values'!$C:$C,0)),0)</f>
        <v>0</v>
      </c>
      <c r="AE194" s="263">
        <f>IF(S194="yes",+INDEX('Final Comp Values'!$BL:$BL,MATCH('Monthy Targets'!$B194,'Final Comp Values'!$C:$C,0)),0)</f>
        <v>0</v>
      </c>
      <c r="AF194" s="263">
        <f>IF(T194="yes",+INDEX('Final Comp Values'!$BL:$BL,MATCH('Monthy Targets'!$B194,'Final Comp Values'!$C:$C,0)),0)</f>
        <v>0</v>
      </c>
      <c r="AG194" s="263">
        <f>IF(U194="yes",+INDEX('Final Comp Values'!$BL:$BL,MATCH('Monthy Targets'!$B194,'Final Comp Values'!$C:$C,0)),0)</f>
        <v>0</v>
      </c>
    </row>
    <row r="195" spans="1:33" x14ac:dyDescent="0.25">
      <c r="A195" s="579">
        <f>+FY2019_ALL_Targets!A195</f>
        <v>4403</v>
      </c>
      <c r="B195" s="62">
        <f>+FY2019_ALL_Targets!B195</f>
        <v>675270</v>
      </c>
      <c r="C195" s="62">
        <f>+FY2019_ALL_Targets!C195</f>
        <v>1028328</v>
      </c>
      <c r="D195" s="62">
        <f>+FY2019_ALL_Targets!D195</f>
        <v>1861943110</v>
      </c>
      <c r="E195" s="62"/>
      <c r="F195" s="62" t="str">
        <f>+FY2019_ALL_Targets!E195</f>
        <v>Tarrant</v>
      </c>
      <c r="G195" s="62" t="str">
        <f>FY2019_ALL_Targets!J195</f>
        <v>Pecan Manor Nursing &amp; Rehabilitation</v>
      </c>
      <c r="H195" s="62" t="str">
        <f>FY2019_ALL_Targets!K195</f>
        <v>Summit LTC Kennedale, LLC</v>
      </c>
      <c r="I195" s="62" t="str">
        <f>+FY2019_ALL_Targets!L195</f>
        <v>413 Mansfield Cardinal Rd.</v>
      </c>
      <c r="J195" s="14" t="str">
        <f>_xlfn.IFNA(+INDEX(Comp1!$E:$E,MATCH(B195,Comp1!$C:$C,0)),"No")</f>
        <v>No</v>
      </c>
      <c r="K195" s="14" t="str">
        <f>_xlfn.IFNA(+INDEX(Comp1!$F:$F,MATCH(B195,Comp1!$C:$C,0)),"No")</f>
        <v>No</v>
      </c>
      <c r="L195" s="14" t="str">
        <f>_xlfn.IFNA(+INDEX(Comp1!G:G,MATCH($B195,Comp1!$C:$C,0)),"No")</f>
        <v>No</v>
      </c>
      <c r="M195" s="14" t="str">
        <f>_xlfn.IFNA(+INDEX(Comp1!H:H,MATCH($B195,Comp1!$C:$C,0)),"No")</f>
        <v>No</v>
      </c>
      <c r="N195" s="14" t="str">
        <f>_xlfn.IFNA(+INDEX(Comp1!I:I,MATCH($B195,Comp1!$C:$C,0)),"No")</f>
        <v>No</v>
      </c>
      <c r="O195" s="14" t="str">
        <f>_xlfn.IFNA(+INDEX(Comp1!J:J,MATCH($B195,Comp1!$C:$C,0)),"No")</f>
        <v>No</v>
      </c>
      <c r="P195" s="14" t="str">
        <f>_xlfn.IFNA(+INDEX(Comp1!K:K,MATCH($B195,Comp1!$C:$C,0)),"No")</f>
        <v>No</v>
      </c>
      <c r="Q195" s="14" t="str">
        <f>_xlfn.IFNA(+INDEX(Comp1!L:L,MATCH($B195,Comp1!$C:$C,0)),"No")</f>
        <v>No</v>
      </c>
      <c r="R195" s="14" t="str">
        <f>_xlfn.IFNA(+INDEX(Comp1!M:M,MATCH($B195,Comp1!$C:$C,0)),"No")</f>
        <v>No</v>
      </c>
      <c r="S195" s="14" t="str">
        <f>_xlfn.IFNA(+INDEX(Comp1!N:N,MATCH($B195,Comp1!$C:$C,0)),"No")</f>
        <v>No</v>
      </c>
      <c r="T195" s="14" t="str">
        <f>_xlfn.IFNA(+INDEX(Comp1!O:O,MATCH($B195,Comp1!$C:$C,0)),"No")</f>
        <v>No</v>
      </c>
      <c r="U195" s="14">
        <v>0</v>
      </c>
      <c r="V195" s="263">
        <v>0</v>
      </c>
      <c r="W195" s="263">
        <v>0</v>
      </c>
      <c r="X195" s="263">
        <v>0</v>
      </c>
      <c r="Y195" s="263">
        <v>0</v>
      </c>
      <c r="Z195" s="263">
        <v>0</v>
      </c>
      <c r="AA195" s="263">
        <v>0</v>
      </c>
      <c r="AB195" s="263">
        <v>0</v>
      </c>
      <c r="AC195" s="263">
        <f>IF(Q195="yes",+INDEX('Final Comp Values'!$BH:$BH,MATCH('Monthy Targets'!$B195,'Final Comp Values'!$C:$C,0)),0)</f>
        <v>0</v>
      </c>
      <c r="AD195" s="263">
        <f>IF(R195="yes",+INDEX('Final Comp Values'!$BH:$BH,MATCH('Monthy Targets'!$B195,'Final Comp Values'!$C:$C,0)),0)</f>
        <v>0</v>
      </c>
      <c r="AE195" s="263">
        <f>IF(S195="yes",+INDEX('Final Comp Values'!$BL:$BL,MATCH('Monthy Targets'!$B195,'Final Comp Values'!$C:$C,0)),0)</f>
        <v>0</v>
      </c>
      <c r="AF195" s="263">
        <f>IF(T195="yes",+INDEX('Final Comp Values'!$BL:$BL,MATCH('Monthy Targets'!$B195,'Final Comp Values'!$C:$C,0)),0)</f>
        <v>0</v>
      </c>
      <c r="AG195" s="263">
        <f>IF(U195="yes",+INDEX('Final Comp Values'!$BL:$BL,MATCH('Monthy Targets'!$B195,'Final Comp Values'!$C:$C,0)),0)</f>
        <v>0</v>
      </c>
    </row>
    <row r="196" spans="1:33" x14ac:dyDescent="0.25">
      <c r="A196" s="579">
        <f>+FY2019_ALL_Targets!A196</f>
        <v>4532</v>
      </c>
      <c r="B196" s="62">
        <f>+FY2019_ALL_Targets!B196</f>
        <v>675272</v>
      </c>
      <c r="C196" s="62">
        <f>+FY2019_ALL_Targets!C196</f>
        <v>1026721</v>
      </c>
      <c r="D196" s="62">
        <f>+FY2019_ALL_Targets!D196</f>
        <v>1477695641</v>
      </c>
      <c r="E196" s="62"/>
      <c r="F196" s="62" t="str">
        <f>+FY2019_ALL_Targets!E196</f>
        <v>Dallas</v>
      </c>
      <c r="G196" s="62" t="str">
        <f>FY2019_ALL_Targets!J196</f>
        <v>Willowbend Nursing and Rehabilitation Center</v>
      </c>
      <c r="H196" s="62" t="str">
        <f>FY2019_ALL_Targets!K196</f>
        <v>Eastland Memorial Hospital District</v>
      </c>
      <c r="I196" s="62" t="str">
        <f>+FY2019_ALL_Targets!L196</f>
        <v>2231 Highway 80 East</v>
      </c>
      <c r="J196" s="14" t="str">
        <f>_xlfn.IFNA(+INDEX(Comp1!$E:$E,MATCH(B196,Comp1!$C:$C,0)),"No")</f>
        <v>Yes</v>
      </c>
      <c r="K196" s="14" t="str">
        <f>_xlfn.IFNA(+INDEX(Comp1!$F:$F,MATCH(B196,Comp1!$C:$C,0)),"No")</f>
        <v>Yes</v>
      </c>
      <c r="L196" s="14" t="str">
        <f>_xlfn.IFNA(+INDEX(Comp1!G:G,MATCH($B196,Comp1!$C:$C,0)),"No")</f>
        <v>Yes</v>
      </c>
      <c r="M196" s="14" t="str">
        <f>_xlfn.IFNA(+INDEX(Comp1!H:H,MATCH($B196,Comp1!$C:$C,0)),"No")</f>
        <v>Yes</v>
      </c>
      <c r="N196" s="14" t="str">
        <f>_xlfn.IFNA(+INDEX(Comp1!I:I,MATCH($B196,Comp1!$C:$C,0)),"No")</f>
        <v>Yes</v>
      </c>
      <c r="O196" s="14" t="str">
        <f>_xlfn.IFNA(+INDEX(Comp1!J:J,MATCH($B196,Comp1!$C:$C,0)),"No")</f>
        <v>Yes</v>
      </c>
      <c r="P196" s="14" t="str">
        <f>_xlfn.IFNA(+INDEX(Comp1!K:K,MATCH($B196,Comp1!$C:$C,0)),"No")</f>
        <v>Yes</v>
      </c>
      <c r="Q196" s="14" t="str">
        <f>_xlfn.IFNA(+INDEX(Comp1!L:L,MATCH($B196,Comp1!$C:$C,0)),"No")</f>
        <v>Yes</v>
      </c>
      <c r="R196" s="14" t="str">
        <f>_xlfn.IFNA(+INDEX(Comp1!M:M,MATCH($B196,Comp1!$C:$C,0)),"No")</f>
        <v>Yes</v>
      </c>
      <c r="S196" s="14" t="str">
        <f>_xlfn.IFNA(+INDEX(Comp1!N:N,MATCH($B196,Comp1!$C:$C,0)),"No")</f>
        <v>Yes</v>
      </c>
      <c r="T196" s="14" t="str">
        <f>_xlfn.IFNA(+INDEX(Comp1!O:O,MATCH($B196,Comp1!$C:$C,0)),"No")</f>
        <v>Yes</v>
      </c>
      <c r="U196" s="14" t="s">
        <v>35</v>
      </c>
      <c r="V196" s="263">
        <v>8.4600000000000009</v>
      </c>
      <c r="W196" s="263">
        <v>8.4600000000000009</v>
      </c>
      <c r="X196" s="263">
        <v>8.4600000000000009</v>
      </c>
      <c r="Y196" s="263">
        <v>8.4600000000000009</v>
      </c>
      <c r="Z196" s="263">
        <v>8.4600000000000009</v>
      </c>
      <c r="AA196" s="263">
        <v>8.4600000000000009</v>
      </c>
      <c r="AB196" s="263">
        <v>8.1999999999999993</v>
      </c>
      <c r="AC196" s="263">
        <f>IF(Q196="yes",+INDEX('Final Comp Values'!$BH:$BH,MATCH('Monthy Targets'!$B196,'Final Comp Values'!$C:$C,0)),0)</f>
        <v>8.17</v>
      </c>
      <c r="AD196" s="263">
        <f>IF(R196="yes",+INDEX('Final Comp Values'!$BH:$BH,MATCH('Monthy Targets'!$B196,'Final Comp Values'!$C:$C,0)),0)</f>
        <v>8.17</v>
      </c>
      <c r="AE196" s="263">
        <f>IF(S196="yes",+INDEX('Final Comp Values'!$BL:$BL,MATCH('Monthy Targets'!$B196,'Final Comp Values'!$C:$C,0)),0)</f>
        <v>8.17</v>
      </c>
      <c r="AF196" s="263">
        <f>IF(T196="yes",+INDEX('Final Comp Values'!$BL:$BL,MATCH('Monthy Targets'!$B196,'Final Comp Values'!$C:$C,0)),0)</f>
        <v>8.17</v>
      </c>
      <c r="AG196" s="263">
        <f>IF(U196="yes",+INDEX('Final Comp Values'!$BL:$BL,MATCH('Monthy Targets'!$B196,'Final Comp Values'!$C:$C,0)),0)</f>
        <v>8.17</v>
      </c>
    </row>
    <row r="197" spans="1:33" x14ac:dyDescent="0.25">
      <c r="A197" s="579">
        <f>+FY2019_ALL_Targets!A197</f>
        <v>5061</v>
      </c>
      <c r="B197" s="62">
        <f>+FY2019_ALL_Targets!B197</f>
        <v>675274</v>
      </c>
      <c r="C197" s="62">
        <f>+FY2019_ALL_Targets!C197</f>
        <v>1004487</v>
      </c>
      <c r="D197" s="62">
        <f>+FY2019_ALL_Targets!D197</f>
        <v>1770579559</v>
      </c>
      <c r="E197" s="62"/>
      <c r="F197" s="62" t="str">
        <f>+FY2019_ALL_Targets!E197</f>
        <v>Harris</v>
      </c>
      <c r="G197" s="62" t="str">
        <f>FY2019_ALL_Targets!J197</f>
        <v>Willis Nursing and Rehabilitation, LP</v>
      </c>
      <c r="H197" s="62" t="str">
        <f>FY2019_ALL_Targets!K197</f>
        <v>Willis Nursing and Rehabilitation, LP</v>
      </c>
      <c r="I197" s="62" t="str">
        <f>+FY2019_ALL_Targets!L197</f>
        <v>3000 N. Danville Street</v>
      </c>
      <c r="J197" s="14" t="str">
        <f>_xlfn.IFNA(+INDEX(Comp1!$E:$E,MATCH(B197,Comp1!$C:$C,0)),"No")</f>
        <v>No</v>
      </c>
      <c r="K197" s="14" t="str">
        <f>_xlfn.IFNA(+INDEX(Comp1!$F:$F,MATCH(B197,Comp1!$C:$C,0)),"No")</f>
        <v>No</v>
      </c>
      <c r="L197" s="14" t="str">
        <f>_xlfn.IFNA(+INDEX(Comp1!G:G,MATCH($B197,Comp1!$C:$C,0)),"No")</f>
        <v>No</v>
      </c>
      <c r="M197" s="14" t="str">
        <f>_xlfn.IFNA(+INDEX(Comp1!H:H,MATCH($B197,Comp1!$C:$C,0)),"No")</f>
        <v>No</v>
      </c>
      <c r="N197" s="14" t="str">
        <f>_xlfn.IFNA(+INDEX(Comp1!I:I,MATCH($B197,Comp1!$C:$C,0)),"No")</f>
        <v>No</v>
      </c>
      <c r="O197" s="14" t="str">
        <f>_xlfn.IFNA(+INDEX(Comp1!J:J,MATCH($B197,Comp1!$C:$C,0)),"No")</f>
        <v>No</v>
      </c>
      <c r="P197" s="14" t="str">
        <f>_xlfn.IFNA(+INDEX(Comp1!K:K,MATCH($B197,Comp1!$C:$C,0)),"No")</f>
        <v>No</v>
      </c>
      <c r="Q197" s="14" t="str">
        <f>_xlfn.IFNA(+INDEX(Comp1!L:L,MATCH($B197,Comp1!$C:$C,0)),"No")</f>
        <v>No</v>
      </c>
      <c r="R197" s="14" t="str">
        <f>_xlfn.IFNA(+INDEX(Comp1!M:M,MATCH($B197,Comp1!$C:$C,0)),"No")</f>
        <v>No</v>
      </c>
      <c r="S197" s="14" t="str">
        <f>_xlfn.IFNA(+INDEX(Comp1!N:N,MATCH($B197,Comp1!$C:$C,0)),"No")</f>
        <v>No</v>
      </c>
      <c r="T197" s="14" t="str">
        <f>_xlfn.IFNA(+INDEX(Comp1!O:O,MATCH($B197,Comp1!$C:$C,0)),"No")</f>
        <v>No</v>
      </c>
      <c r="U197" s="14">
        <v>0</v>
      </c>
      <c r="V197" s="263">
        <v>0</v>
      </c>
      <c r="W197" s="263">
        <v>0</v>
      </c>
      <c r="X197" s="263">
        <v>0</v>
      </c>
      <c r="Y197" s="263">
        <v>0</v>
      </c>
      <c r="Z197" s="263">
        <v>0</v>
      </c>
      <c r="AA197" s="263">
        <v>0</v>
      </c>
      <c r="AB197" s="263">
        <v>0</v>
      </c>
      <c r="AC197" s="263">
        <f>IF(Q197="yes",+INDEX('Final Comp Values'!$BH:$BH,MATCH('Monthy Targets'!$B197,'Final Comp Values'!$C:$C,0)),0)</f>
        <v>0</v>
      </c>
      <c r="AD197" s="263">
        <f>IF(R197="yes",+INDEX('Final Comp Values'!$BH:$BH,MATCH('Monthy Targets'!$B197,'Final Comp Values'!$C:$C,0)),0)</f>
        <v>0</v>
      </c>
      <c r="AE197" s="263">
        <f>IF(S197="yes",+INDEX('Final Comp Values'!$BL:$BL,MATCH('Monthy Targets'!$B197,'Final Comp Values'!$C:$C,0)),0)</f>
        <v>0</v>
      </c>
      <c r="AF197" s="263">
        <f>IF(T197="yes",+INDEX('Final Comp Values'!$BL:$BL,MATCH('Monthy Targets'!$B197,'Final Comp Values'!$C:$C,0)),0)</f>
        <v>0</v>
      </c>
      <c r="AG197" s="263">
        <f>IF(U197="yes",+INDEX('Final Comp Values'!$BL:$BL,MATCH('Monthy Targets'!$B197,'Final Comp Values'!$C:$C,0)),0)</f>
        <v>0</v>
      </c>
    </row>
    <row r="198" spans="1:33" x14ac:dyDescent="0.25">
      <c r="A198" s="579">
        <f>+FY2019_ALL_Targets!A198</f>
        <v>4832</v>
      </c>
      <c r="B198" s="62">
        <f>+FY2019_ALL_Targets!B198</f>
        <v>675277</v>
      </c>
      <c r="C198" s="62">
        <f>+FY2019_ALL_Targets!C198</f>
        <v>1028533</v>
      </c>
      <c r="D198" s="62">
        <f>+FY2019_ALL_Targets!D198</f>
        <v>1588785992</v>
      </c>
      <c r="E198" s="62"/>
      <c r="F198" s="62" t="str">
        <f>+FY2019_ALL_Targets!E198</f>
        <v>Travis</v>
      </c>
      <c r="G198" s="62" t="str">
        <f>FY2019_ALL_Targets!J198</f>
        <v>Care Inn of La Grange</v>
      </c>
      <c r="H198" s="62" t="str">
        <f>FY2019_ALL_Targets!K198</f>
        <v>OakBend Medical Center</v>
      </c>
      <c r="I198" s="62" t="str">
        <f>+FY2019_ALL_Targets!L198</f>
        <v>457 North Main</v>
      </c>
      <c r="J198" s="14" t="str">
        <f>_xlfn.IFNA(+INDEX(Comp1!$E:$E,MATCH(B198,Comp1!$C:$C,0)),"No")</f>
        <v>Yes</v>
      </c>
      <c r="K198" s="14" t="str">
        <f>_xlfn.IFNA(+INDEX(Comp1!$F:$F,MATCH(B198,Comp1!$C:$C,0)),"No")</f>
        <v>Yes</v>
      </c>
      <c r="L198" s="14" t="str">
        <f>_xlfn.IFNA(+INDEX(Comp1!G:G,MATCH($B198,Comp1!$C:$C,0)),"No")</f>
        <v>Yes</v>
      </c>
      <c r="M198" s="14" t="str">
        <f>_xlfn.IFNA(+INDEX(Comp1!H:H,MATCH($B198,Comp1!$C:$C,0)),"No")</f>
        <v>Yes</v>
      </c>
      <c r="N198" s="14" t="str">
        <f>_xlfn.IFNA(+INDEX(Comp1!I:I,MATCH($B198,Comp1!$C:$C,0)),"No")</f>
        <v>Yes</v>
      </c>
      <c r="O198" s="14" t="str">
        <f>_xlfn.IFNA(+INDEX(Comp1!J:J,MATCH($B198,Comp1!$C:$C,0)),"No")</f>
        <v>Yes</v>
      </c>
      <c r="P198" s="14" t="str">
        <f>_xlfn.IFNA(+INDEX(Comp1!K:K,MATCH($B198,Comp1!$C:$C,0)),"No")</f>
        <v>Yes</v>
      </c>
      <c r="Q198" s="14" t="str">
        <f>_xlfn.IFNA(+INDEX(Comp1!L:L,MATCH($B198,Comp1!$C:$C,0)),"No")</f>
        <v>Yes</v>
      </c>
      <c r="R198" s="14" t="str">
        <f>_xlfn.IFNA(+INDEX(Comp1!M:M,MATCH($B198,Comp1!$C:$C,0)),"No")</f>
        <v>Yes</v>
      </c>
      <c r="S198" s="14" t="str">
        <f>_xlfn.IFNA(+INDEX(Comp1!N:N,MATCH($B198,Comp1!$C:$C,0)),"No")</f>
        <v>Yes</v>
      </c>
      <c r="T198" s="14" t="str">
        <f>_xlfn.IFNA(+INDEX(Comp1!O:O,MATCH($B198,Comp1!$C:$C,0)),"No")</f>
        <v>Yes</v>
      </c>
      <c r="U198" s="14" t="s">
        <v>35</v>
      </c>
      <c r="V198" s="263">
        <v>6.6</v>
      </c>
      <c r="W198" s="263">
        <v>6.6</v>
      </c>
      <c r="X198" s="263">
        <v>6.6</v>
      </c>
      <c r="Y198" s="263">
        <v>6.6</v>
      </c>
      <c r="Z198" s="263">
        <v>6.6</v>
      </c>
      <c r="AA198" s="263">
        <v>6.6</v>
      </c>
      <c r="AB198" s="263">
        <v>6.5</v>
      </c>
      <c r="AC198" s="263">
        <f>IF(Q198="yes",+INDEX('Final Comp Values'!$BH:$BH,MATCH('Monthy Targets'!$B198,'Final Comp Values'!$C:$C,0)),0)</f>
        <v>6.48</v>
      </c>
      <c r="AD198" s="263">
        <f>IF(R198="yes",+INDEX('Final Comp Values'!$BH:$BH,MATCH('Monthy Targets'!$B198,'Final Comp Values'!$C:$C,0)),0)</f>
        <v>6.48</v>
      </c>
      <c r="AE198" s="263">
        <f>IF(S198="yes",+INDEX('Final Comp Values'!$BL:$BL,MATCH('Monthy Targets'!$B198,'Final Comp Values'!$C:$C,0)),0)</f>
        <v>6.48</v>
      </c>
      <c r="AF198" s="263">
        <f>IF(T198="yes",+INDEX('Final Comp Values'!$BL:$BL,MATCH('Monthy Targets'!$B198,'Final Comp Values'!$C:$C,0)),0)</f>
        <v>6.48</v>
      </c>
      <c r="AG198" s="263">
        <f>IF(U198="yes",+INDEX('Final Comp Values'!$BL:$BL,MATCH('Monthy Targets'!$B198,'Final Comp Values'!$C:$C,0)),0)</f>
        <v>6.48</v>
      </c>
    </row>
    <row r="199" spans="1:33" x14ac:dyDescent="0.25">
      <c r="A199" s="579">
        <f>+FY2019_ALL_Targets!A199</f>
        <v>4773</v>
      </c>
      <c r="B199" s="62">
        <f>+FY2019_ALL_Targets!B199</f>
        <v>675279</v>
      </c>
      <c r="C199" s="62">
        <f>+FY2019_ALL_Targets!C199</f>
        <v>1028815</v>
      </c>
      <c r="D199" s="62">
        <f>+FY2019_ALL_Targets!D199</f>
        <v>1770780223</v>
      </c>
      <c r="E199" s="62"/>
      <c r="F199" s="62" t="str">
        <f>+FY2019_ALL_Targets!E199</f>
        <v>MRSA West</v>
      </c>
      <c r="G199" s="62" t="str">
        <f>FY2019_ALL_Targets!J199</f>
        <v>Villa Haven Health and Rehabilitation Center</v>
      </c>
      <c r="H199" s="62" t="str">
        <f>FY2019_ALL_Targets!K199</f>
        <v>Childress County Hospital District</v>
      </c>
      <c r="I199" s="62" t="str">
        <f>+FY2019_ALL_Targets!L199</f>
        <v>300 South Jackson Street</v>
      </c>
      <c r="J199" s="14" t="str">
        <f>_xlfn.IFNA(+INDEX(Comp1!$E:$E,MATCH(B199,Comp1!$C:$C,0)),"No")</f>
        <v>Yes</v>
      </c>
      <c r="K199" s="14" t="str">
        <f>_xlfn.IFNA(+INDEX(Comp1!$F:$F,MATCH(B199,Comp1!$C:$C,0)),"No")</f>
        <v>Yes</v>
      </c>
      <c r="L199" s="14" t="str">
        <f>_xlfn.IFNA(+INDEX(Comp1!G:G,MATCH($B199,Comp1!$C:$C,0)),"No")</f>
        <v>Yes</v>
      </c>
      <c r="M199" s="14" t="str">
        <f>_xlfn.IFNA(+INDEX(Comp1!H:H,MATCH($B199,Comp1!$C:$C,0)),"No")</f>
        <v>Yes</v>
      </c>
      <c r="N199" s="14" t="str">
        <f>_xlfn.IFNA(+INDEX(Comp1!I:I,MATCH($B199,Comp1!$C:$C,0)),"No")</f>
        <v>Yes</v>
      </c>
      <c r="O199" s="14" t="str">
        <f>_xlfn.IFNA(+INDEX(Comp1!J:J,MATCH($B199,Comp1!$C:$C,0)),"No")</f>
        <v>Yes</v>
      </c>
      <c r="P199" s="14" t="str">
        <f>_xlfn.IFNA(+INDEX(Comp1!K:K,MATCH($B199,Comp1!$C:$C,0)),"No")</f>
        <v>Yes</v>
      </c>
      <c r="Q199" s="14" t="str">
        <f>_xlfn.IFNA(+INDEX(Comp1!L:L,MATCH($B199,Comp1!$C:$C,0)),"No")</f>
        <v>Yes</v>
      </c>
      <c r="R199" s="14" t="str">
        <f>_xlfn.IFNA(+INDEX(Comp1!M:M,MATCH($B199,Comp1!$C:$C,0)),"No")</f>
        <v>Yes</v>
      </c>
      <c r="S199" s="14" t="str">
        <f>_xlfn.IFNA(+INDEX(Comp1!N:N,MATCH($B199,Comp1!$C:$C,0)),"No")</f>
        <v>Yes</v>
      </c>
      <c r="T199" s="14" t="str">
        <f>_xlfn.IFNA(+INDEX(Comp1!O:O,MATCH($B199,Comp1!$C:$C,0)),"No")</f>
        <v>Yes</v>
      </c>
      <c r="U199" s="14" t="s">
        <v>35</v>
      </c>
      <c r="V199" s="263">
        <v>2.6</v>
      </c>
      <c r="W199" s="263">
        <v>2.6</v>
      </c>
      <c r="X199" s="263">
        <v>2.6</v>
      </c>
      <c r="Y199" s="263">
        <v>2.6</v>
      </c>
      <c r="Z199" s="263">
        <v>2.6</v>
      </c>
      <c r="AA199" s="263">
        <v>2.6</v>
      </c>
      <c r="AB199" s="263">
        <v>2.54</v>
      </c>
      <c r="AC199" s="263">
        <f>IF(Q199="yes",+INDEX('Final Comp Values'!$BH:$BH,MATCH('Monthy Targets'!$B199,'Final Comp Values'!$C:$C,0)),0)</f>
        <v>2.5299999999999998</v>
      </c>
      <c r="AD199" s="263">
        <f>IF(R199="yes",+INDEX('Final Comp Values'!$BH:$BH,MATCH('Monthy Targets'!$B199,'Final Comp Values'!$C:$C,0)),0)</f>
        <v>2.5299999999999998</v>
      </c>
      <c r="AE199" s="263">
        <f>IF(S199="yes",+INDEX('Final Comp Values'!$BL:$BL,MATCH('Monthy Targets'!$B199,'Final Comp Values'!$C:$C,0)),0)</f>
        <v>2.5299999999999998</v>
      </c>
      <c r="AF199" s="263">
        <f>IF(T199="yes",+INDEX('Final Comp Values'!$BL:$BL,MATCH('Monthy Targets'!$B199,'Final Comp Values'!$C:$C,0)),0)</f>
        <v>2.5299999999999998</v>
      </c>
      <c r="AG199" s="263">
        <f>IF(U199="yes",+INDEX('Final Comp Values'!$BL:$BL,MATCH('Monthy Targets'!$B199,'Final Comp Values'!$C:$C,0)),0)</f>
        <v>2.5299999999999998</v>
      </c>
    </row>
    <row r="200" spans="1:33" x14ac:dyDescent="0.25">
      <c r="A200" s="579">
        <f>+FY2019_ALL_Targets!A200</f>
        <v>4731</v>
      </c>
      <c r="B200" s="62">
        <f>+FY2019_ALL_Targets!B200</f>
        <v>675282</v>
      </c>
      <c r="C200" s="62">
        <f>+FY2019_ALL_Targets!C200</f>
        <v>1004469</v>
      </c>
      <c r="D200" s="62">
        <f>+FY2019_ALL_Targets!D200</f>
        <v>1831186329</v>
      </c>
      <c r="E200" s="62"/>
      <c r="F200" s="62" t="str">
        <f>+FY2019_ALL_Targets!E200</f>
        <v>Lubbock</v>
      </c>
      <c r="G200" s="62" t="str">
        <f>FY2019_ALL_Targets!J200</f>
        <v>Country Club Nursing and Rehabilitation, LP</v>
      </c>
      <c r="H200" s="62" t="str">
        <f>FY2019_ALL_Targets!K200</f>
        <v>Country Club Nursing and Rehabilitation, LP</v>
      </c>
      <c r="I200" s="62" t="str">
        <f>+FY2019_ALL_Targets!L200</f>
        <v>9 Medical Dr.</v>
      </c>
      <c r="J200" s="14" t="str">
        <f>_xlfn.IFNA(+INDEX(Comp1!$E:$E,MATCH(B200,Comp1!$C:$C,0)),"No")</f>
        <v>No</v>
      </c>
      <c r="K200" s="14" t="str">
        <f>_xlfn.IFNA(+INDEX(Comp1!$F:$F,MATCH(B200,Comp1!$C:$C,0)),"No")</f>
        <v>No</v>
      </c>
      <c r="L200" s="14" t="str">
        <f>_xlfn.IFNA(+INDEX(Comp1!G:G,MATCH($B200,Comp1!$C:$C,0)),"No")</f>
        <v>No</v>
      </c>
      <c r="M200" s="14" t="str">
        <f>_xlfn.IFNA(+INDEX(Comp1!H:H,MATCH($B200,Comp1!$C:$C,0)),"No")</f>
        <v>No</v>
      </c>
      <c r="N200" s="14" t="str">
        <f>_xlfn.IFNA(+INDEX(Comp1!I:I,MATCH($B200,Comp1!$C:$C,0)),"No")</f>
        <v>No</v>
      </c>
      <c r="O200" s="14" t="str">
        <f>_xlfn.IFNA(+INDEX(Comp1!J:J,MATCH($B200,Comp1!$C:$C,0)),"No")</f>
        <v>No</v>
      </c>
      <c r="P200" s="14" t="str">
        <f>_xlfn.IFNA(+INDEX(Comp1!K:K,MATCH($B200,Comp1!$C:$C,0)),"No")</f>
        <v>No</v>
      </c>
      <c r="Q200" s="14" t="str">
        <f>_xlfn.IFNA(+INDEX(Comp1!L:L,MATCH($B200,Comp1!$C:$C,0)),"No")</f>
        <v>No</v>
      </c>
      <c r="R200" s="14" t="str">
        <f>_xlfn.IFNA(+INDEX(Comp1!M:M,MATCH($B200,Comp1!$C:$C,0)),"No")</f>
        <v>No</v>
      </c>
      <c r="S200" s="14" t="str">
        <f>_xlfn.IFNA(+INDEX(Comp1!N:N,MATCH($B200,Comp1!$C:$C,0)),"No")</f>
        <v>No</v>
      </c>
      <c r="T200" s="14" t="str">
        <f>_xlfn.IFNA(+INDEX(Comp1!O:O,MATCH($B200,Comp1!$C:$C,0)),"No")</f>
        <v>No</v>
      </c>
      <c r="U200" s="14">
        <v>0</v>
      </c>
      <c r="V200" s="263">
        <v>0</v>
      </c>
      <c r="W200" s="263">
        <v>0</v>
      </c>
      <c r="X200" s="263">
        <v>0</v>
      </c>
      <c r="Y200" s="263">
        <v>0</v>
      </c>
      <c r="Z200" s="263">
        <v>0</v>
      </c>
      <c r="AA200" s="263">
        <v>0</v>
      </c>
      <c r="AB200" s="263">
        <v>0</v>
      </c>
      <c r="AC200" s="263">
        <f>IF(Q200="yes",+INDEX('Final Comp Values'!$BH:$BH,MATCH('Monthy Targets'!$B200,'Final Comp Values'!$C:$C,0)),0)</f>
        <v>0</v>
      </c>
      <c r="AD200" s="263">
        <f>IF(R200="yes",+INDEX('Final Comp Values'!$BH:$BH,MATCH('Monthy Targets'!$B200,'Final Comp Values'!$C:$C,0)),0)</f>
        <v>0</v>
      </c>
      <c r="AE200" s="263">
        <f>IF(S200="yes",+INDEX('Final Comp Values'!$BL:$BL,MATCH('Monthy Targets'!$B200,'Final Comp Values'!$C:$C,0)),0)</f>
        <v>0</v>
      </c>
      <c r="AF200" s="263">
        <f>IF(T200="yes",+INDEX('Final Comp Values'!$BL:$BL,MATCH('Monthy Targets'!$B200,'Final Comp Values'!$C:$C,0)),0)</f>
        <v>0</v>
      </c>
      <c r="AG200" s="263">
        <f>IF(U200="yes",+INDEX('Final Comp Values'!$BL:$BL,MATCH('Monthy Targets'!$B200,'Final Comp Values'!$C:$C,0)),0)</f>
        <v>0</v>
      </c>
    </row>
    <row r="201" spans="1:33" x14ac:dyDescent="0.25">
      <c r="A201" s="579">
        <f>+FY2019_ALL_Targets!A201</f>
        <v>5181</v>
      </c>
      <c r="B201" s="62">
        <f>+FY2019_ALL_Targets!B201</f>
        <v>675289</v>
      </c>
      <c r="C201" s="62">
        <f>+FY2019_ALL_Targets!C201</f>
        <v>1028176</v>
      </c>
      <c r="D201" s="62">
        <f>+FY2019_ALL_Targets!D201</f>
        <v>1518413731</v>
      </c>
      <c r="E201" s="62"/>
      <c r="F201" s="62" t="str">
        <f>+FY2019_ALL_Targets!E201</f>
        <v>MRSA Northeast</v>
      </c>
      <c r="G201" s="62" t="str">
        <f>FY2019_ALL_Targets!J201</f>
        <v>Pinecrest Nursing &amp; Rehabilitation</v>
      </c>
      <c r="H201" s="62" t="str">
        <f>FY2019_ALL_Targets!K201</f>
        <v>Pinecrest Seniore Care, LLC</v>
      </c>
      <c r="I201" s="62" t="str">
        <f>+FY2019_ALL_Targets!L201</f>
        <v>3505 Old Jacksonville Road</v>
      </c>
      <c r="J201" s="14" t="str">
        <f>_xlfn.IFNA(+INDEX(Comp1!$E:$E,MATCH(B201,Comp1!$C:$C,0)),"No")</f>
        <v>No</v>
      </c>
      <c r="K201" s="14" t="str">
        <f>_xlfn.IFNA(+INDEX(Comp1!$F:$F,MATCH(B201,Comp1!$C:$C,0)),"No")</f>
        <v>No</v>
      </c>
      <c r="L201" s="14" t="str">
        <f>_xlfn.IFNA(+INDEX(Comp1!G:G,MATCH($B201,Comp1!$C:$C,0)),"No")</f>
        <v>No</v>
      </c>
      <c r="M201" s="14" t="str">
        <f>_xlfn.IFNA(+INDEX(Comp1!H:H,MATCH($B201,Comp1!$C:$C,0)),"No")</f>
        <v>No</v>
      </c>
      <c r="N201" s="14" t="str">
        <f>_xlfn.IFNA(+INDEX(Comp1!I:I,MATCH($B201,Comp1!$C:$C,0)),"No")</f>
        <v>No</v>
      </c>
      <c r="O201" s="14" t="str">
        <f>_xlfn.IFNA(+INDEX(Comp1!J:J,MATCH($B201,Comp1!$C:$C,0)),"No")</f>
        <v>No</v>
      </c>
      <c r="P201" s="14" t="str">
        <f>_xlfn.IFNA(+INDEX(Comp1!K:K,MATCH($B201,Comp1!$C:$C,0)),"No")</f>
        <v>No</v>
      </c>
      <c r="Q201" s="14" t="str">
        <f>_xlfn.IFNA(+INDEX(Comp1!L:L,MATCH($B201,Comp1!$C:$C,0)),"No")</f>
        <v>No</v>
      </c>
      <c r="R201" s="14" t="str">
        <f>_xlfn.IFNA(+INDEX(Comp1!M:M,MATCH($B201,Comp1!$C:$C,0)),"No")</f>
        <v>No</v>
      </c>
      <c r="S201" s="14" t="str">
        <f>_xlfn.IFNA(+INDEX(Comp1!N:N,MATCH($B201,Comp1!$C:$C,0)),"No")</f>
        <v>No</v>
      </c>
      <c r="T201" s="14" t="str">
        <f>_xlfn.IFNA(+INDEX(Comp1!O:O,MATCH($B201,Comp1!$C:$C,0)),"No")</f>
        <v>No</v>
      </c>
      <c r="U201" s="14">
        <v>0</v>
      </c>
      <c r="V201" s="263">
        <v>0</v>
      </c>
      <c r="W201" s="263">
        <v>0</v>
      </c>
      <c r="X201" s="263">
        <v>0</v>
      </c>
      <c r="Y201" s="263">
        <v>0</v>
      </c>
      <c r="Z201" s="263">
        <v>0</v>
      </c>
      <c r="AA201" s="263">
        <v>0</v>
      </c>
      <c r="AB201" s="263">
        <v>0</v>
      </c>
      <c r="AC201" s="263">
        <f>IF(Q201="yes",+INDEX('Final Comp Values'!$BH:$BH,MATCH('Monthy Targets'!$B201,'Final Comp Values'!$C:$C,0)),0)</f>
        <v>0</v>
      </c>
      <c r="AD201" s="263">
        <f>IF(R201="yes",+INDEX('Final Comp Values'!$BH:$BH,MATCH('Monthy Targets'!$B201,'Final Comp Values'!$C:$C,0)),0)</f>
        <v>0</v>
      </c>
      <c r="AE201" s="263">
        <f>IF(S201="yes",+INDEX('Final Comp Values'!$BL:$BL,MATCH('Monthy Targets'!$B201,'Final Comp Values'!$C:$C,0)),0)</f>
        <v>0</v>
      </c>
      <c r="AF201" s="263">
        <f>IF(T201="yes",+INDEX('Final Comp Values'!$BL:$BL,MATCH('Monthy Targets'!$B201,'Final Comp Values'!$C:$C,0)),0)</f>
        <v>0</v>
      </c>
      <c r="AG201" s="263">
        <f>IF(U201="yes",+INDEX('Final Comp Values'!$BL:$BL,MATCH('Monthy Targets'!$B201,'Final Comp Values'!$C:$C,0)),0)</f>
        <v>0</v>
      </c>
    </row>
    <row r="202" spans="1:33" x14ac:dyDescent="0.25">
      <c r="A202" s="579">
        <f>+FY2019_ALL_Targets!A202</f>
        <v>4370</v>
      </c>
      <c r="B202" s="62">
        <f>+FY2019_ALL_Targets!B202</f>
        <v>675291</v>
      </c>
      <c r="C202" s="62">
        <f>+FY2019_ALL_Targets!C202</f>
        <v>1028745</v>
      </c>
      <c r="D202" s="62">
        <f>+FY2019_ALL_Targets!D202</f>
        <v>1578769147</v>
      </c>
      <c r="E202" s="62"/>
      <c r="F202" s="62" t="str">
        <f>+FY2019_ALL_Targets!E202</f>
        <v>Lubbock</v>
      </c>
      <c r="G202" s="62" t="str">
        <f>FY2019_ALL_Targets!J202</f>
        <v>Crosbyton Nursing and Rehabilitation Center</v>
      </c>
      <c r="H202" s="62" t="str">
        <f>FY2019_ALL_Targets!K202</f>
        <v>Booker Hospital District</v>
      </c>
      <c r="I202" s="62" t="str">
        <f>+FY2019_ALL_Targets!L202</f>
        <v>222 N. Farmer</v>
      </c>
      <c r="J202" s="14" t="str">
        <f>_xlfn.IFNA(+INDEX(Comp1!$E:$E,MATCH(B202,Comp1!$C:$C,0)),"No")</f>
        <v>Yes</v>
      </c>
      <c r="K202" s="14" t="str">
        <f>_xlfn.IFNA(+INDEX(Comp1!$F:$F,MATCH(B202,Comp1!$C:$C,0)),"No")</f>
        <v>Yes</v>
      </c>
      <c r="L202" s="14" t="str">
        <f>_xlfn.IFNA(+INDEX(Comp1!G:G,MATCH($B202,Comp1!$C:$C,0)),"No")</f>
        <v>Yes</v>
      </c>
      <c r="M202" s="14" t="str">
        <f>_xlfn.IFNA(+INDEX(Comp1!H:H,MATCH($B202,Comp1!$C:$C,0)),"No")</f>
        <v>Yes</v>
      </c>
      <c r="N202" s="14" t="str">
        <f>_xlfn.IFNA(+INDEX(Comp1!I:I,MATCH($B202,Comp1!$C:$C,0)),"No")</f>
        <v>Yes</v>
      </c>
      <c r="O202" s="14" t="str">
        <f>_xlfn.IFNA(+INDEX(Comp1!J:J,MATCH($B202,Comp1!$C:$C,0)),"No")</f>
        <v>Yes</v>
      </c>
      <c r="P202" s="14" t="str">
        <f>_xlfn.IFNA(+INDEX(Comp1!K:K,MATCH($B202,Comp1!$C:$C,0)),"No")</f>
        <v>Yes</v>
      </c>
      <c r="Q202" s="14" t="str">
        <f>_xlfn.IFNA(+INDEX(Comp1!L:L,MATCH($B202,Comp1!$C:$C,0)),"No")</f>
        <v>Yes</v>
      </c>
      <c r="R202" s="14" t="str">
        <f>_xlfn.IFNA(+INDEX(Comp1!M:M,MATCH($B202,Comp1!$C:$C,0)),"No")</f>
        <v>Yes</v>
      </c>
      <c r="S202" s="14" t="str">
        <f>_xlfn.IFNA(+INDEX(Comp1!N:N,MATCH($B202,Comp1!$C:$C,0)),"No")</f>
        <v>Yes</v>
      </c>
      <c r="T202" s="14" t="str">
        <f>_xlfn.IFNA(+INDEX(Comp1!O:O,MATCH($B202,Comp1!$C:$C,0)),"No")</f>
        <v>Yes</v>
      </c>
      <c r="U202" s="14" t="s">
        <v>35</v>
      </c>
      <c r="V202" s="263">
        <v>6.43</v>
      </c>
      <c r="W202" s="263">
        <v>6.43</v>
      </c>
      <c r="X202" s="263">
        <v>6.43</v>
      </c>
      <c r="Y202" s="263">
        <v>6.43</v>
      </c>
      <c r="Z202" s="263">
        <v>6.43</v>
      </c>
      <c r="AA202" s="263">
        <v>6.43</v>
      </c>
      <c r="AB202" s="263">
        <v>6.52</v>
      </c>
      <c r="AC202" s="263">
        <f>IF(Q202="yes",+INDEX('Final Comp Values'!$BH:$BH,MATCH('Monthy Targets'!$B202,'Final Comp Values'!$C:$C,0)),0)</f>
        <v>6.5</v>
      </c>
      <c r="AD202" s="263">
        <f>IF(R202="yes",+INDEX('Final Comp Values'!$BH:$BH,MATCH('Monthy Targets'!$B202,'Final Comp Values'!$C:$C,0)),0)</f>
        <v>6.5</v>
      </c>
      <c r="AE202" s="263">
        <f>IF(S202="yes",+INDEX('Final Comp Values'!$BL:$BL,MATCH('Monthy Targets'!$B202,'Final Comp Values'!$C:$C,0)),0)</f>
        <v>6.5</v>
      </c>
      <c r="AF202" s="263">
        <f>IF(T202="yes",+INDEX('Final Comp Values'!$BL:$BL,MATCH('Monthy Targets'!$B202,'Final Comp Values'!$C:$C,0)),0)</f>
        <v>6.5</v>
      </c>
      <c r="AG202" s="263">
        <f>IF(U202="yes",+INDEX('Final Comp Values'!$BL:$BL,MATCH('Monthy Targets'!$B202,'Final Comp Values'!$C:$C,0)),0)</f>
        <v>6.5</v>
      </c>
    </row>
    <row r="203" spans="1:33" x14ac:dyDescent="0.25">
      <c r="A203" s="579">
        <f>+FY2019_ALL_Targets!A203</f>
        <v>4149</v>
      </c>
      <c r="B203" s="62">
        <f>+FY2019_ALL_Targets!B203</f>
        <v>675295</v>
      </c>
      <c r="C203" s="62">
        <f>+FY2019_ALL_Targets!C203</f>
        <v>1016127</v>
      </c>
      <c r="D203" s="62">
        <f>+FY2019_ALL_Targets!D203</f>
        <v>1699932889</v>
      </c>
      <c r="E203" s="62"/>
      <c r="F203" s="62" t="str">
        <f>+FY2019_ALL_Targets!E203</f>
        <v>Bexar</v>
      </c>
      <c r="G203" s="62" t="str">
        <f>FY2019_ALL_Targets!J203</f>
        <v>Lytle Nursing Home</v>
      </c>
      <c r="H203" s="62" t="str">
        <f>FY2019_ALL_Targets!K203</f>
        <v>Labranjor Health Care LLC</v>
      </c>
      <c r="I203" s="62" t="str">
        <f>+FY2019_ALL_Targets!L203</f>
        <v>P.O. Box 486</v>
      </c>
      <c r="J203" s="14" t="str">
        <f>_xlfn.IFNA(+INDEX(Comp1!$E:$E,MATCH(B203,Comp1!$C:$C,0)),"No")</f>
        <v>No</v>
      </c>
      <c r="K203" s="14" t="str">
        <f>_xlfn.IFNA(+INDEX(Comp1!$F:$F,MATCH(B203,Comp1!$C:$C,0)),"No")</f>
        <v>No</v>
      </c>
      <c r="L203" s="14" t="str">
        <f>_xlfn.IFNA(+INDEX(Comp1!G:G,MATCH($B203,Comp1!$C:$C,0)),"No")</f>
        <v>No</v>
      </c>
      <c r="M203" s="14" t="str">
        <f>_xlfn.IFNA(+INDEX(Comp1!H:H,MATCH($B203,Comp1!$C:$C,0)),"No")</f>
        <v>No</v>
      </c>
      <c r="N203" s="14" t="str">
        <f>_xlfn.IFNA(+INDEX(Comp1!I:I,MATCH($B203,Comp1!$C:$C,0)),"No")</f>
        <v>No</v>
      </c>
      <c r="O203" s="14" t="str">
        <f>_xlfn.IFNA(+INDEX(Comp1!J:J,MATCH($B203,Comp1!$C:$C,0)),"No")</f>
        <v>No</v>
      </c>
      <c r="P203" s="14" t="str">
        <f>_xlfn.IFNA(+INDEX(Comp1!K:K,MATCH($B203,Comp1!$C:$C,0)),"No")</f>
        <v>No</v>
      </c>
      <c r="Q203" s="14" t="str">
        <f>_xlfn.IFNA(+INDEX(Comp1!L:L,MATCH($B203,Comp1!$C:$C,0)),"No")</f>
        <v>No</v>
      </c>
      <c r="R203" s="14" t="str">
        <f>_xlfn.IFNA(+INDEX(Comp1!M:M,MATCH($B203,Comp1!$C:$C,0)),"No")</f>
        <v>No</v>
      </c>
      <c r="S203" s="14" t="str">
        <f>_xlfn.IFNA(+INDEX(Comp1!N:N,MATCH($B203,Comp1!$C:$C,0)),"No")</f>
        <v>No</v>
      </c>
      <c r="T203" s="14" t="str">
        <f>_xlfn.IFNA(+INDEX(Comp1!O:O,MATCH($B203,Comp1!$C:$C,0)),"No")</f>
        <v>No</v>
      </c>
      <c r="U203" s="14">
        <v>0</v>
      </c>
      <c r="V203" s="263">
        <v>0</v>
      </c>
      <c r="W203" s="263">
        <v>0</v>
      </c>
      <c r="X203" s="263">
        <v>0</v>
      </c>
      <c r="Y203" s="263">
        <v>0</v>
      </c>
      <c r="Z203" s="263">
        <v>0</v>
      </c>
      <c r="AA203" s="263">
        <v>0</v>
      </c>
      <c r="AB203" s="263">
        <v>0</v>
      </c>
      <c r="AC203" s="263">
        <f>IF(Q203="yes",+INDEX('Final Comp Values'!$BH:$BH,MATCH('Monthy Targets'!$B203,'Final Comp Values'!$C:$C,0)),0)</f>
        <v>0</v>
      </c>
      <c r="AD203" s="263">
        <f>IF(R203="yes",+INDEX('Final Comp Values'!$BH:$BH,MATCH('Monthy Targets'!$B203,'Final Comp Values'!$C:$C,0)),0)</f>
        <v>0</v>
      </c>
      <c r="AE203" s="263">
        <f>IF(S203="yes",+INDEX('Final Comp Values'!$BL:$BL,MATCH('Monthy Targets'!$B203,'Final Comp Values'!$C:$C,0)),0)</f>
        <v>0</v>
      </c>
      <c r="AF203" s="263">
        <f>IF(T203="yes",+INDEX('Final Comp Values'!$BL:$BL,MATCH('Monthy Targets'!$B203,'Final Comp Values'!$C:$C,0)),0)</f>
        <v>0</v>
      </c>
      <c r="AG203" s="263">
        <f>IF(U203="yes",+INDEX('Final Comp Values'!$BL:$BL,MATCH('Monthy Targets'!$B203,'Final Comp Values'!$C:$C,0)),0)</f>
        <v>0</v>
      </c>
    </row>
    <row r="204" spans="1:33" x14ac:dyDescent="0.25">
      <c r="A204" s="579">
        <f>+FY2019_ALL_Targets!A204</f>
        <v>4746</v>
      </c>
      <c r="B204" s="62">
        <f>+FY2019_ALL_Targets!B204</f>
        <v>675307</v>
      </c>
      <c r="C204" s="62">
        <f>+FY2019_ALL_Targets!C204</f>
        <v>1026184</v>
      </c>
      <c r="D204" s="62">
        <f>+FY2019_ALL_Targets!D204</f>
        <v>1083021570</v>
      </c>
      <c r="E204" s="62"/>
      <c r="F204" s="62" t="str">
        <f>+FY2019_ALL_Targets!E204</f>
        <v>MRSA Central</v>
      </c>
      <c r="G204" s="62" t="str">
        <f>FY2019_ALL_Targets!J204</f>
        <v>The Manor Healthcare Residence</v>
      </c>
      <c r="H204" s="62" t="str">
        <f>FY2019_ALL_Targets!K204</f>
        <v>Coryell County Memorial Hospital Authority</v>
      </c>
      <c r="I204" s="62" t="str">
        <f>+FY2019_ALL_Targets!L204</f>
        <v>831 Tehuacana Highway</v>
      </c>
      <c r="J204" s="14" t="str">
        <f>_xlfn.IFNA(+INDEX(Comp1!$E:$E,MATCH(B204,Comp1!$C:$C,0)),"No")</f>
        <v>Yes</v>
      </c>
      <c r="K204" s="14" t="str">
        <f>_xlfn.IFNA(+INDEX(Comp1!$F:$F,MATCH(B204,Comp1!$C:$C,0)),"No")</f>
        <v>Yes</v>
      </c>
      <c r="L204" s="14" t="str">
        <f>_xlfn.IFNA(+INDEX(Comp1!G:G,MATCH($B204,Comp1!$C:$C,0)),"No")</f>
        <v>Yes</v>
      </c>
      <c r="M204" s="14" t="str">
        <f>_xlfn.IFNA(+INDEX(Comp1!H:H,MATCH($B204,Comp1!$C:$C,0)),"No")</f>
        <v>Yes</v>
      </c>
      <c r="N204" s="14" t="str">
        <f>_xlfn.IFNA(+INDEX(Comp1!I:I,MATCH($B204,Comp1!$C:$C,0)),"No")</f>
        <v>Yes</v>
      </c>
      <c r="O204" s="14" t="str">
        <f>_xlfn.IFNA(+INDEX(Comp1!J:J,MATCH($B204,Comp1!$C:$C,0)),"No")</f>
        <v>Yes</v>
      </c>
      <c r="P204" s="14" t="str">
        <f>_xlfn.IFNA(+INDEX(Comp1!K:K,MATCH($B204,Comp1!$C:$C,0)),"No")</f>
        <v>Yes</v>
      </c>
      <c r="Q204" s="14" t="s">
        <v>36</v>
      </c>
      <c r="R204" s="14" t="s">
        <v>36</v>
      </c>
      <c r="S204" s="14" t="s">
        <v>36</v>
      </c>
      <c r="T204" s="14" t="s">
        <v>36</v>
      </c>
      <c r="U204" s="14">
        <v>0</v>
      </c>
      <c r="V204" s="263">
        <v>3.79</v>
      </c>
      <c r="W204" s="263">
        <v>3.79</v>
      </c>
      <c r="X204" s="263">
        <v>3.79</v>
      </c>
      <c r="Y204" s="263">
        <v>3.79</v>
      </c>
      <c r="Z204" s="263">
        <v>3.79</v>
      </c>
      <c r="AA204" s="263">
        <v>3.79</v>
      </c>
      <c r="AB204" s="263">
        <v>3.81</v>
      </c>
      <c r="AC204" s="263">
        <f>IF(Q204="yes",+INDEX('Final Comp Values'!$BH:$BH,MATCH('Monthy Targets'!$B204,'Final Comp Values'!$C:$C,0)),0)</f>
        <v>0</v>
      </c>
      <c r="AD204" s="263">
        <f>IF(R204="yes",+INDEX('Final Comp Values'!$BH:$BH,MATCH('Monthy Targets'!$B204,'Final Comp Values'!$C:$C,0)),0)</f>
        <v>0</v>
      </c>
      <c r="AE204" s="263">
        <f>IF(S204="yes",+INDEX('Final Comp Values'!$BL:$BL,MATCH('Monthy Targets'!$B204,'Final Comp Values'!$C:$C,0)),0)</f>
        <v>0</v>
      </c>
      <c r="AF204" s="263">
        <f>IF(T204="yes",+INDEX('Final Comp Values'!$BL:$BL,MATCH('Monthy Targets'!$B204,'Final Comp Values'!$C:$C,0)),0)</f>
        <v>0</v>
      </c>
      <c r="AG204" s="263">
        <f>IF(U204="yes",+INDEX('Final Comp Values'!$BL:$BL,MATCH('Monthy Targets'!$B204,'Final Comp Values'!$C:$C,0)),0)</f>
        <v>0</v>
      </c>
    </row>
    <row r="205" spans="1:33" x14ac:dyDescent="0.25">
      <c r="A205" s="579">
        <f>+FY2019_ALL_Targets!A205</f>
        <v>4833</v>
      </c>
      <c r="B205" s="62">
        <f>+FY2019_ALL_Targets!B205</f>
        <v>675309</v>
      </c>
      <c r="C205" s="62">
        <f>+FY2019_ALL_Targets!C205</f>
        <v>1026678</v>
      </c>
      <c r="D205" s="62">
        <f>+FY2019_ALL_Targets!D205</f>
        <v>1437270865</v>
      </c>
      <c r="E205" s="62"/>
      <c r="F205" s="62" t="str">
        <f>+FY2019_ALL_Targets!E205</f>
        <v>Nueces</v>
      </c>
      <c r="G205" s="62" t="str">
        <f>FY2019_ALL_Targets!J205</f>
        <v>Retama Manor Nursing Center / Alice</v>
      </c>
      <c r="H205" s="62" t="str">
        <f>FY2019_ALL_Targets!K205</f>
        <v>Uvalde County Hospital Authority</v>
      </c>
      <c r="I205" s="62" t="str">
        <f>+FY2019_ALL_Targets!L205</f>
        <v>606 Coyote Trail</v>
      </c>
      <c r="J205" s="14" t="str">
        <f>_xlfn.IFNA(+INDEX(Comp1!$E:$E,MATCH(B205,Comp1!$C:$C,0)),"No")</f>
        <v>Yes</v>
      </c>
      <c r="K205" s="14" t="str">
        <f>_xlfn.IFNA(+INDEX(Comp1!$F:$F,MATCH(B205,Comp1!$C:$C,0)),"No")</f>
        <v>Yes</v>
      </c>
      <c r="L205" s="14" t="str">
        <f>_xlfn.IFNA(+INDEX(Comp1!G:G,MATCH($B205,Comp1!$C:$C,0)),"No")</f>
        <v>Yes</v>
      </c>
      <c r="M205" s="14" t="str">
        <f>_xlfn.IFNA(+INDEX(Comp1!H:H,MATCH($B205,Comp1!$C:$C,0)),"No")</f>
        <v>Yes</v>
      </c>
      <c r="N205" s="14" t="str">
        <f>_xlfn.IFNA(+INDEX(Comp1!I:I,MATCH($B205,Comp1!$C:$C,0)),"No")</f>
        <v>Yes</v>
      </c>
      <c r="O205" s="14" t="str">
        <f>_xlfn.IFNA(+INDEX(Comp1!J:J,MATCH($B205,Comp1!$C:$C,0)),"No")</f>
        <v>Yes</v>
      </c>
      <c r="P205" s="14" t="str">
        <f>_xlfn.IFNA(+INDEX(Comp1!K:K,MATCH($B205,Comp1!$C:$C,0)),"No")</f>
        <v>Yes</v>
      </c>
      <c r="Q205" s="14" t="str">
        <f>_xlfn.IFNA(+INDEX(Comp1!L:L,MATCH($B205,Comp1!$C:$C,0)),"No")</f>
        <v>Yes</v>
      </c>
      <c r="R205" s="14" t="str">
        <f>_xlfn.IFNA(+INDEX(Comp1!M:M,MATCH($B205,Comp1!$C:$C,0)),"No")</f>
        <v>Yes</v>
      </c>
      <c r="S205" s="14" t="str">
        <f>_xlfn.IFNA(+INDEX(Comp1!N:N,MATCH($B205,Comp1!$C:$C,0)),"No")</f>
        <v>Yes</v>
      </c>
      <c r="T205" s="14" t="str">
        <f>_xlfn.IFNA(+INDEX(Comp1!O:O,MATCH($B205,Comp1!$C:$C,0)),"No")</f>
        <v>Yes</v>
      </c>
      <c r="U205" s="14" t="s">
        <v>35</v>
      </c>
      <c r="V205" s="263">
        <v>26.98</v>
      </c>
      <c r="W205" s="263">
        <v>26.98</v>
      </c>
      <c r="X205" s="263">
        <v>26.98</v>
      </c>
      <c r="Y205" s="263">
        <v>26.98</v>
      </c>
      <c r="Z205" s="263">
        <v>26.98</v>
      </c>
      <c r="AA205" s="263">
        <v>26.98</v>
      </c>
      <c r="AB205" s="263">
        <v>25.81</v>
      </c>
      <c r="AC205" s="263">
        <f>IF(Q205="yes",+INDEX('Final Comp Values'!$BH:$BH,MATCH('Monthy Targets'!$B205,'Final Comp Values'!$C:$C,0)),0)</f>
        <v>25.72</v>
      </c>
      <c r="AD205" s="263">
        <f>IF(R205="yes",+INDEX('Final Comp Values'!$BH:$BH,MATCH('Monthy Targets'!$B205,'Final Comp Values'!$C:$C,0)),0)</f>
        <v>25.72</v>
      </c>
      <c r="AE205" s="263">
        <f>IF(S205="yes",+INDEX('Final Comp Values'!$BL:$BL,MATCH('Monthy Targets'!$B205,'Final Comp Values'!$C:$C,0)),0)</f>
        <v>25.72</v>
      </c>
      <c r="AF205" s="263">
        <f>IF(T205="yes",+INDEX('Final Comp Values'!$BL:$BL,MATCH('Monthy Targets'!$B205,'Final Comp Values'!$C:$C,0)),0)</f>
        <v>25.72</v>
      </c>
      <c r="AG205" s="263">
        <f>IF(U205="yes",+INDEX('Final Comp Values'!$BL:$BL,MATCH('Monthy Targets'!$B205,'Final Comp Values'!$C:$C,0)),0)</f>
        <v>25.72</v>
      </c>
    </row>
    <row r="206" spans="1:33" x14ac:dyDescent="0.25">
      <c r="A206" s="579">
        <f>+FY2019_ALL_Targets!A206</f>
        <v>4425</v>
      </c>
      <c r="B206" s="62">
        <f>+FY2019_ALL_Targets!B206</f>
        <v>675311</v>
      </c>
      <c r="C206" s="62">
        <f>+FY2019_ALL_Targets!C206</f>
        <v>1026191</v>
      </c>
      <c r="D206" s="62">
        <f>+FY2019_ALL_Targets!D206</f>
        <v>1588071971</v>
      </c>
      <c r="E206" s="62"/>
      <c r="F206" s="62" t="str">
        <f>+FY2019_ALL_Targets!E206</f>
        <v>MRSA Central</v>
      </c>
      <c r="G206" s="62" t="str">
        <f>FY2019_ALL_Targets!J206</f>
        <v>Fairview Healthcare Residence</v>
      </c>
      <c r="H206" s="62" t="str">
        <f>FY2019_ALL_Targets!K206</f>
        <v>Coryell County Memorial Hospital Authority</v>
      </c>
      <c r="I206" s="62" t="str">
        <f>+FY2019_ALL_Targets!L206</f>
        <v>601 E. Reunion Street</v>
      </c>
      <c r="J206" s="14" t="str">
        <f>_xlfn.IFNA(+INDEX(Comp1!$E:$E,MATCH(B206,Comp1!$C:$C,0)),"No")</f>
        <v>Yes</v>
      </c>
      <c r="K206" s="14" t="str">
        <f>_xlfn.IFNA(+INDEX(Comp1!$F:$F,MATCH(B206,Comp1!$C:$C,0)),"No")</f>
        <v>Yes</v>
      </c>
      <c r="L206" s="14" t="str">
        <f>_xlfn.IFNA(+INDEX(Comp1!G:G,MATCH($B206,Comp1!$C:$C,0)),"No")</f>
        <v>Yes</v>
      </c>
      <c r="M206" s="14" t="str">
        <f>_xlfn.IFNA(+INDEX(Comp1!H:H,MATCH($B206,Comp1!$C:$C,0)),"No")</f>
        <v>Yes</v>
      </c>
      <c r="N206" s="14" t="str">
        <f>_xlfn.IFNA(+INDEX(Comp1!I:I,MATCH($B206,Comp1!$C:$C,0)),"No")</f>
        <v>Yes</v>
      </c>
      <c r="O206" s="14" t="str">
        <f>_xlfn.IFNA(+INDEX(Comp1!J:J,MATCH($B206,Comp1!$C:$C,0)),"No")</f>
        <v>Yes</v>
      </c>
      <c r="P206" s="14" t="str">
        <f>_xlfn.IFNA(+INDEX(Comp1!K:K,MATCH($B206,Comp1!$C:$C,0)),"No")</f>
        <v>Yes</v>
      </c>
      <c r="Q206" s="14" t="s">
        <v>36</v>
      </c>
      <c r="R206" s="14" t="s">
        <v>36</v>
      </c>
      <c r="S206" s="14" t="s">
        <v>36</v>
      </c>
      <c r="T206" s="14" t="s">
        <v>36</v>
      </c>
      <c r="U206" s="14">
        <v>0</v>
      </c>
      <c r="V206" s="263">
        <v>5.21</v>
      </c>
      <c r="W206" s="263">
        <v>5.21</v>
      </c>
      <c r="X206" s="263">
        <v>5.21</v>
      </c>
      <c r="Y206" s="263">
        <v>5.21</v>
      </c>
      <c r="Z206" s="263">
        <v>5.21</v>
      </c>
      <c r="AA206" s="263">
        <v>5.21</v>
      </c>
      <c r="AB206" s="263">
        <v>5.24</v>
      </c>
      <c r="AC206" s="263">
        <f>IF(Q206="yes",+INDEX('Final Comp Values'!$BH:$BH,MATCH('Monthy Targets'!$B206,'Final Comp Values'!$C:$C,0)),0)</f>
        <v>0</v>
      </c>
      <c r="AD206" s="263">
        <f>IF(R206="yes",+INDEX('Final Comp Values'!$BH:$BH,MATCH('Monthy Targets'!$B206,'Final Comp Values'!$C:$C,0)),0)</f>
        <v>0</v>
      </c>
      <c r="AE206" s="263">
        <f>IF(S206="yes",+INDEX('Final Comp Values'!$BL:$BL,MATCH('Monthy Targets'!$B206,'Final Comp Values'!$C:$C,0)),0)</f>
        <v>0</v>
      </c>
      <c r="AF206" s="263">
        <f>IF(T206="yes",+INDEX('Final Comp Values'!$BL:$BL,MATCH('Monthy Targets'!$B206,'Final Comp Values'!$C:$C,0)),0)</f>
        <v>0</v>
      </c>
      <c r="AG206" s="263">
        <f>IF(U206="yes",+INDEX('Final Comp Values'!$BL:$BL,MATCH('Monthy Targets'!$B206,'Final Comp Values'!$C:$C,0)),0)</f>
        <v>0</v>
      </c>
    </row>
    <row r="207" spans="1:33" x14ac:dyDescent="0.25">
      <c r="A207" s="579">
        <f>+FY2019_ALL_Targets!A207</f>
        <v>5267</v>
      </c>
      <c r="B207" s="62">
        <f>+FY2019_ALL_Targets!B207</f>
        <v>675312</v>
      </c>
      <c r="C207" s="62">
        <f>+FY2019_ALL_Targets!C207</f>
        <v>1026518</v>
      </c>
      <c r="D207" s="62">
        <f>+FY2019_ALL_Targets!D207</f>
        <v>1083002893</v>
      </c>
      <c r="E207" s="62"/>
      <c r="F207" s="62" t="str">
        <f>+FY2019_ALL_Targets!E207</f>
        <v>Nueces</v>
      </c>
      <c r="G207" s="62" t="str">
        <f>FY2019_ALL_Targets!J207</f>
        <v>Palma Real</v>
      </c>
      <c r="H207" s="62" t="str">
        <f>FY2019_ALL_Targets!K207</f>
        <v>Uvalde County Hospital Authority</v>
      </c>
      <c r="I207" s="62" t="str">
        <f>+FY2019_ALL_Targets!L207</f>
        <v>1220 Loop 459</v>
      </c>
      <c r="J207" s="14" t="str">
        <f>_xlfn.IFNA(+INDEX(Comp1!$E:$E,MATCH(B207,Comp1!$C:$C,0)),"No")</f>
        <v>Yes</v>
      </c>
      <c r="K207" s="14" t="str">
        <f>_xlfn.IFNA(+INDEX(Comp1!$F:$F,MATCH(B207,Comp1!$C:$C,0)),"No")</f>
        <v>Yes</v>
      </c>
      <c r="L207" s="14" t="str">
        <f>_xlfn.IFNA(+INDEX(Comp1!G:G,MATCH($B207,Comp1!$C:$C,0)),"No")</f>
        <v>Yes</v>
      </c>
      <c r="M207" s="14" t="str">
        <f>_xlfn.IFNA(+INDEX(Comp1!H:H,MATCH($B207,Comp1!$C:$C,0)),"No")</f>
        <v>Yes</v>
      </c>
      <c r="N207" s="14" t="str">
        <f>_xlfn.IFNA(+INDEX(Comp1!I:I,MATCH($B207,Comp1!$C:$C,0)),"No")</f>
        <v>Yes</v>
      </c>
      <c r="O207" s="14" t="str">
        <f>_xlfn.IFNA(+INDEX(Comp1!J:J,MATCH($B207,Comp1!$C:$C,0)),"No")</f>
        <v>Yes</v>
      </c>
      <c r="P207" s="14" t="str">
        <f>_xlfn.IFNA(+INDEX(Comp1!K:K,MATCH($B207,Comp1!$C:$C,0)),"No")</f>
        <v>Yes</v>
      </c>
      <c r="Q207" s="14" t="str">
        <f>_xlfn.IFNA(+INDEX(Comp1!L:L,MATCH($B207,Comp1!$C:$C,0)),"No")</f>
        <v>Yes</v>
      </c>
      <c r="R207" s="14" t="str">
        <f>_xlfn.IFNA(+INDEX(Comp1!M:M,MATCH($B207,Comp1!$C:$C,0)),"No")</f>
        <v>Yes</v>
      </c>
      <c r="S207" s="14" t="str">
        <f>_xlfn.IFNA(+INDEX(Comp1!N:N,MATCH($B207,Comp1!$C:$C,0)),"No")</f>
        <v>Yes</v>
      </c>
      <c r="T207" s="14" t="str">
        <f>_xlfn.IFNA(+INDEX(Comp1!O:O,MATCH($B207,Comp1!$C:$C,0)),"No")</f>
        <v>Yes</v>
      </c>
      <c r="U207" s="14" t="s">
        <v>35</v>
      </c>
      <c r="V207" s="263">
        <v>19.16</v>
      </c>
      <c r="W207" s="263">
        <v>19.16</v>
      </c>
      <c r="X207" s="263">
        <v>19.16</v>
      </c>
      <c r="Y207" s="263">
        <v>19.16</v>
      </c>
      <c r="Z207" s="263">
        <v>19.16</v>
      </c>
      <c r="AA207" s="263">
        <v>19.16</v>
      </c>
      <c r="AB207" s="263">
        <v>18.329999999999998</v>
      </c>
      <c r="AC207" s="263">
        <f>IF(Q207="yes",+INDEX('Final Comp Values'!$BH:$BH,MATCH('Monthy Targets'!$B207,'Final Comp Values'!$C:$C,0)),0)</f>
        <v>18.27</v>
      </c>
      <c r="AD207" s="263">
        <f>IF(R207="yes",+INDEX('Final Comp Values'!$BH:$BH,MATCH('Monthy Targets'!$B207,'Final Comp Values'!$C:$C,0)),0)</f>
        <v>18.27</v>
      </c>
      <c r="AE207" s="263">
        <f>IF(S207="yes",+INDEX('Final Comp Values'!$BL:$BL,MATCH('Monthy Targets'!$B207,'Final Comp Values'!$C:$C,0)),0)</f>
        <v>18.27</v>
      </c>
      <c r="AF207" s="263">
        <f>IF(T207="yes",+INDEX('Final Comp Values'!$BL:$BL,MATCH('Monthy Targets'!$B207,'Final Comp Values'!$C:$C,0)),0)</f>
        <v>18.27</v>
      </c>
      <c r="AG207" s="263">
        <f>IF(U207="yes",+INDEX('Final Comp Values'!$BL:$BL,MATCH('Monthy Targets'!$B207,'Final Comp Values'!$C:$C,0)),0)</f>
        <v>18.27</v>
      </c>
    </row>
    <row r="208" spans="1:33" x14ac:dyDescent="0.25">
      <c r="A208" s="579">
        <f>+FY2019_ALL_Targets!A208</f>
        <v>4180</v>
      </c>
      <c r="B208" s="62">
        <f>+FY2019_ALL_Targets!B208</f>
        <v>675320</v>
      </c>
      <c r="C208" s="62">
        <f>+FY2019_ALL_Targets!C208</f>
        <v>418002</v>
      </c>
      <c r="D208" s="62">
        <f>+FY2019_ALL_Targets!D208</f>
        <v>1922181460</v>
      </c>
      <c r="E208" s="62"/>
      <c r="F208" s="62" t="str">
        <f>+FY2019_ALL_Targets!E208</f>
        <v>MRSA Northeast</v>
      </c>
      <c r="G208" s="62" t="str">
        <f>FY2019_ALL_Targets!J208</f>
        <v>Anderson Nursing Center</v>
      </c>
      <c r="H208" s="62" t="str">
        <f>FY2019_ALL_Targets!K208</f>
        <v>Van Zandt Healthcare Property, Inc.</v>
      </c>
      <c r="I208" s="62" t="str">
        <f>+FY2019_ALL_Targets!L208</f>
        <v>520 Bradburn Rd</v>
      </c>
      <c r="J208" s="14" t="str">
        <f>_xlfn.IFNA(+INDEX(Comp1!$E:$E,MATCH(B208,Comp1!$C:$C,0)),"No")</f>
        <v>No</v>
      </c>
      <c r="K208" s="14" t="str">
        <f>_xlfn.IFNA(+INDEX(Comp1!$F:$F,MATCH(B208,Comp1!$C:$C,0)),"No")</f>
        <v>No</v>
      </c>
      <c r="L208" s="14" t="str">
        <f>_xlfn.IFNA(+INDEX(Comp1!G:G,MATCH($B208,Comp1!$C:$C,0)),"No")</f>
        <v>No</v>
      </c>
      <c r="M208" s="14" t="str">
        <f>_xlfn.IFNA(+INDEX(Comp1!H:H,MATCH($B208,Comp1!$C:$C,0)),"No")</f>
        <v>No</v>
      </c>
      <c r="N208" s="14" t="str">
        <f>_xlfn.IFNA(+INDEX(Comp1!I:I,MATCH($B208,Comp1!$C:$C,0)),"No")</f>
        <v>No</v>
      </c>
      <c r="O208" s="14" t="str">
        <f>_xlfn.IFNA(+INDEX(Comp1!J:J,MATCH($B208,Comp1!$C:$C,0)),"No")</f>
        <v>No</v>
      </c>
      <c r="P208" s="14" t="str">
        <f>_xlfn.IFNA(+INDEX(Comp1!K:K,MATCH($B208,Comp1!$C:$C,0)),"No")</f>
        <v>No</v>
      </c>
      <c r="Q208" s="14" t="str">
        <f>_xlfn.IFNA(+INDEX(Comp1!L:L,MATCH($B208,Comp1!$C:$C,0)),"No")</f>
        <v>No</v>
      </c>
      <c r="R208" s="14" t="str">
        <f>_xlfn.IFNA(+INDEX(Comp1!M:M,MATCH($B208,Comp1!$C:$C,0)),"No")</f>
        <v>No</v>
      </c>
      <c r="S208" s="14" t="str">
        <f>_xlfn.IFNA(+INDEX(Comp1!N:N,MATCH($B208,Comp1!$C:$C,0)),"No")</f>
        <v>No</v>
      </c>
      <c r="T208" s="14" t="str">
        <f>_xlfn.IFNA(+INDEX(Comp1!O:O,MATCH($B208,Comp1!$C:$C,0)),"No")</f>
        <v>No</v>
      </c>
      <c r="U208" s="14">
        <v>0</v>
      </c>
      <c r="V208" s="263">
        <v>0</v>
      </c>
      <c r="W208" s="263">
        <v>0</v>
      </c>
      <c r="X208" s="263">
        <v>0</v>
      </c>
      <c r="Y208" s="263">
        <v>0</v>
      </c>
      <c r="Z208" s="263">
        <v>0</v>
      </c>
      <c r="AA208" s="263">
        <v>0</v>
      </c>
      <c r="AB208" s="263">
        <v>0</v>
      </c>
      <c r="AC208" s="263">
        <f>IF(Q208="yes",+INDEX('Final Comp Values'!$BH:$BH,MATCH('Monthy Targets'!$B208,'Final Comp Values'!$C:$C,0)),0)</f>
        <v>0</v>
      </c>
      <c r="AD208" s="263">
        <f>IF(R208="yes",+INDEX('Final Comp Values'!$BH:$BH,MATCH('Monthy Targets'!$B208,'Final Comp Values'!$C:$C,0)),0)</f>
        <v>0</v>
      </c>
      <c r="AE208" s="263">
        <f>IF(S208="yes",+INDEX('Final Comp Values'!$BL:$BL,MATCH('Monthy Targets'!$B208,'Final Comp Values'!$C:$C,0)),0)</f>
        <v>0</v>
      </c>
      <c r="AF208" s="263">
        <f>IF(T208="yes",+INDEX('Final Comp Values'!$BL:$BL,MATCH('Monthy Targets'!$B208,'Final Comp Values'!$C:$C,0)),0)</f>
        <v>0</v>
      </c>
      <c r="AG208" s="263">
        <f>IF(U208="yes",+INDEX('Final Comp Values'!$BL:$BL,MATCH('Monthy Targets'!$B208,'Final Comp Values'!$C:$C,0)),0)</f>
        <v>0</v>
      </c>
    </row>
    <row r="209" spans="1:33" x14ac:dyDescent="0.25">
      <c r="A209" s="579">
        <f>+FY2019_ALL_Targets!A209</f>
        <v>4368</v>
      </c>
      <c r="B209" s="62">
        <f>+FY2019_ALL_Targets!B209</f>
        <v>675321</v>
      </c>
      <c r="C209" s="62">
        <f>+FY2019_ALL_Targets!C209</f>
        <v>1012932</v>
      </c>
      <c r="D209" s="62">
        <f>+FY2019_ALL_Targets!D209</f>
        <v>1104947647</v>
      </c>
      <c r="E209" s="62"/>
      <c r="F209" s="62" t="str">
        <f>+FY2019_ALL_Targets!E209</f>
        <v>Harris</v>
      </c>
      <c r="G209" s="62" t="str">
        <f>FY2019_ALL_Targets!J209</f>
        <v>Faith Memorial Nursing Home</v>
      </c>
      <c r="H209" s="62" t="str">
        <f>FY2019_ALL_Targets!K209</f>
        <v>SSC Pasadena Operating Company LLC</v>
      </c>
      <c r="I209" s="62" t="str">
        <f>+FY2019_ALL_Targets!L209</f>
        <v>811 Garner Road</v>
      </c>
      <c r="J209" s="14" t="str">
        <f>_xlfn.IFNA(+INDEX(Comp1!$E:$E,MATCH(B209,Comp1!$C:$C,0)),"No")</f>
        <v>No</v>
      </c>
      <c r="K209" s="14" t="str">
        <f>_xlfn.IFNA(+INDEX(Comp1!$F:$F,MATCH(B209,Comp1!$C:$C,0)),"No")</f>
        <v>No</v>
      </c>
      <c r="L209" s="14" t="str">
        <f>_xlfn.IFNA(+INDEX(Comp1!G:G,MATCH($B209,Comp1!$C:$C,0)),"No")</f>
        <v>No</v>
      </c>
      <c r="M209" s="14" t="str">
        <f>_xlfn.IFNA(+INDEX(Comp1!H:H,MATCH($B209,Comp1!$C:$C,0)),"No")</f>
        <v>No</v>
      </c>
      <c r="N209" s="14" t="str">
        <f>_xlfn.IFNA(+INDEX(Comp1!I:I,MATCH($B209,Comp1!$C:$C,0)),"No")</f>
        <v>No</v>
      </c>
      <c r="O209" s="14" t="str">
        <f>_xlfn.IFNA(+INDEX(Comp1!J:J,MATCH($B209,Comp1!$C:$C,0)),"No")</f>
        <v>No</v>
      </c>
      <c r="P209" s="14" t="str">
        <f>_xlfn.IFNA(+INDEX(Comp1!K:K,MATCH($B209,Comp1!$C:$C,0)),"No")</f>
        <v>No</v>
      </c>
      <c r="Q209" s="14" t="str">
        <f>_xlfn.IFNA(+INDEX(Comp1!L:L,MATCH($B209,Comp1!$C:$C,0)),"No")</f>
        <v>No</v>
      </c>
      <c r="R209" s="14" t="str">
        <f>_xlfn.IFNA(+INDEX(Comp1!M:M,MATCH($B209,Comp1!$C:$C,0)),"No")</f>
        <v>No</v>
      </c>
      <c r="S209" s="14" t="str">
        <f>_xlfn.IFNA(+INDEX(Comp1!N:N,MATCH($B209,Comp1!$C:$C,0)),"No")</f>
        <v>No</v>
      </c>
      <c r="T209" s="14" t="str">
        <f>_xlfn.IFNA(+INDEX(Comp1!O:O,MATCH($B209,Comp1!$C:$C,0)),"No")</f>
        <v>No</v>
      </c>
      <c r="U209" s="14">
        <v>0</v>
      </c>
      <c r="V209" s="263">
        <v>0</v>
      </c>
      <c r="W209" s="263">
        <v>0</v>
      </c>
      <c r="X209" s="263">
        <v>0</v>
      </c>
      <c r="Y209" s="263">
        <v>0</v>
      </c>
      <c r="Z209" s="263">
        <v>0</v>
      </c>
      <c r="AA209" s="263">
        <v>0</v>
      </c>
      <c r="AB209" s="263">
        <v>0</v>
      </c>
      <c r="AC209" s="263">
        <f>IF(Q209="yes",+INDEX('Final Comp Values'!$BH:$BH,MATCH('Monthy Targets'!$B209,'Final Comp Values'!$C:$C,0)),0)</f>
        <v>0</v>
      </c>
      <c r="AD209" s="263">
        <f>IF(R209="yes",+INDEX('Final Comp Values'!$BH:$BH,MATCH('Monthy Targets'!$B209,'Final Comp Values'!$C:$C,0)),0)</f>
        <v>0</v>
      </c>
      <c r="AE209" s="263">
        <f>IF(S209="yes",+INDEX('Final Comp Values'!$BL:$BL,MATCH('Monthy Targets'!$B209,'Final Comp Values'!$C:$C,0)),0)</f>
        <v>0</v>
      </c>
      <c r="AF209" s="263">
        <f>IF(T209="yes",+INDEX('Final Comp Values'!$BL:$BL,MATCH('Monthy Targets'!$B209,'Final Comp Values'!$C:$C,0)),0)</f>
        <v>0</v>
      </c>
      <c r="AG209" s="263">
        <f>IF(U209="yes",+INDEX('Final Comp Values'!$BL:$BL,MATCH('Monthy Targets'!$B209,'Final Comp Values'!$C:$C,0)),0)</f>
        <v>0</v>
      </c>
    </row>
    <row r="210" spans="1:33" x14ac:dyDescent="0.25">
      <c r="A210" s="579">
        <f>+FY2019_ALL_Targets!A210</f>
        <v>4361</v>
      </c>
      <c r="B210" s="62">
        <f>+FY2019_ALL_Targets!B210</f>
        <v>675327</v>
      </c>
      <c r="C210" s="62">
        <f>+FY2019_ALL_Targets!C210</f>
        <v>1026245</v>
      </c>
      <c r="D210" s="62">
        <f>+FY2019_ALL_Targets!D210</f>
        <v>1740301209</v>
      </c>
      <c r="E210" s="62"/>
      <c r="F210" s="62" t="str">
        <f>+FY2019_ALL_Targets!E210</f>
        <v>MRSA West</v>
      </c>
      <c r="G210" s="62" t="str">
        <f>FY2019_ALL_Targets!J210</f>
        <v>PAMPA NURSING CENTER</v>
      </c>
      <c r="H210" s="62" t="str">
        <f>FY2019_ALL_Targets!K210</f>
        <v>Seminole Hospital District of Gaines County Texas</v>
      </c>
      <c r="I210" s="62" t="str">
        <f>+FY2019_ALL_Targets!L210</f>
        <v>1321 W Kentucky</v>
      </c>
      <c r="J210" s="14" t="str">
        <f>_xlfn.IFNA(+INDEX(Comp1!$E:$E,MATCH(B210,Comp1!$C:$C,0)),"No")</f>
        <v>Yes</v>
      </c>
      <c r="K210" s="14" t="str">
        <f>_xlfn.IFNA(+INDEX(Comp1!$F:$F,MATCH(B210,Comp1!$C:$C,0)),"No")</f>
        <v>Yes</v>
      </c>
      <c r="L210" s="14" t="str">
        <f>_xlfn.IFNA(+INDEX(Comp1!G:G,MATCH($B210,Comp1!$C:$C,0)),"No")</f>
        <v>Yes</v>
      </c>
      <c r="M210" s="14" t="str">
        <f>_xlfn.IFNA(+INDEX(Comp1!H:H,MATCH($B210,Comp1!$C:$C,0)),"No")</f>
        <v>Yes</v>
      </c>
      <c r="N210" s="14" t="str">
        <f>_xlfn.IFNA(+INDEX(Comp1!I:I,MATCH($B210,Comp1!$C:$C,0)),"No")</f>
        <v>Yes</v>
      </c>
      <c r="O210" s="14" t="str">
        <f>_xlfn.IFNA(+INDEX(Comp1!J:J,MATCH($B210,Comp1!$C:$C,0)),"No")</f>
        <v>Yes</v>
      </c>
      <c r="P210" s="14" t="str">
        <f>_xlfn.IFNA(+INDEX(Comp1!K:K,MATCH($B210,Comp1!$C:$C,0)),"No")</f>
        <v>Yes</v>
      </c>
      <c r="Q210" s="14" t="str">
        <f>_xlfn.IFNA(+INDEX(Comp1!L:L,MATCH($B210,Comp1!$C:$C,0)),"No")</f>
        <v>Yes</v>
      </c>
      <c r="R210" s="14" t="str">
        <f>_xlfn.IFNA(+INDEX(Comp1!M:M,MATCH($B210,Comp1!$C:$C,0)),"No")</f>
        <v>Yes</v>
      </c>
      <c r="S210" s="14" t="str">
        <f>_xlfn.IFNA(+INDEX(Comp1!N:N,MATCH($B210,Comp1!$C:$C,0)),"No")</f>
        <v>Yes</v>
      </c>
      <c r="T210" s="14" t="str">
        <f>_xlfn.IFNA(+INDEX(Comp1!O:O,MATCH($B210,Comp1!$C:$C,0)),"No")</f>
        <v>Yes</v>
      </c>
      <c r="U210" s="14" t="s">
        <v>35</v>
      </c>
      <c r="V210" s="263">
        <v>3.49</v>
      </c>
      <c r="W210" s="263">
        <v>3.49</v>
      </c>
      <c r="X210" s="263">
        <v>3.49</v>
      </c>
      <c r="Y210" s="263">
        <v>3.49</v>
      </c>
      <c r="Z210" s="263">
        <v>3.49</v>
      </c>
      <c r="AA210" s="263">
        <v>3.49</v>
      </c>
      <c r="AB210" s="263">
        <v>3.42</v>
      </c>
      <c r="AC210" s="263">
        <f>IF(Q210="yes",+INDEX('Final Comp Values'!$BH:$BH,MATCH('Monthy Targets'!$B210,'Final Comp Values'!$C:$C,0)),0)</f>
        <v>3.41</v>
      </c>
      <c r="AD210" s="263">
        <f>IF(R210="yes",+INDEX('Final Comp Values'!$BH:$BH,MATCH('Monthy Targets'!$B210,'Final Comp Values'!$C:$C,0)),0)</f>
        <v>3.41</v>
      </c>
      <c r="AE210" s="263">
        <f>IF(S210="yes",+INDEX('Final Comp Values'!$BL:$BL,MATCH('Monthy Targets'!$B210,'Final Comp Values'!$C:$C,0)),0)</f>
        <v>3.41</v>
      </c>
      <c r="AF210" s="263">
        <f>IF(T210="yes",+INDEX('Final Comp Values'!$BL:$BL,MATCH('Monthy Targets'!$B210,'Final Comp Values'!$C:$C,0)),0)</f>
        <v>3.41</v>
      </c>
      <c r="AG210" s="263">
        <f>IF(U210="yes",+INDEX('Final Comp Values'!$BL:$BL,MATCH('Monthy Targets'!$B210,'Final Comp Values'!$C:$C,0)),0)</f>
        <v>3.41</v>
      </c>
    </row>
    <row r="211" spans="1:33" x14ac:dyDescent="0.25">
      <c r="A211" s="579">
        <f>+FY2019_ALL_Targets!A211</f>
        <v>4594</v>
      </c>
      <c r="B211" s="62">
        <f>+FY2019_ALL_Targets!B211</f>
        <v>675329</v>
      </c>
      <c r="C211" s="62">
        <f>+FY2019_ALL_Targets!C211</f>
        <v>1026247</v>
      </c>
      <c r="D211" s="62">
        <f>+FY2019_ALL_Targets!D211</f>
        <v>1063533511</v>
      </c>
      <c r="E211" s="62"/>
      <c r="F211" s="62" t="str">
        <f>+FY2019_ALL_Targets!E211</f>
        <v>Lubbock</v>
      </c>
      <c r="G211" s="62" t="str">
        <f>FY2019_ALL_Targets!J211</f>
        <v>LEVELLAND NURSING AND REHABILITATION CENTER</v>
      </c>
      <c r="H211" s="62" t="str">
        <f>FY2019_ALL_Targets!K211</f>
        <v>Seminole Hospital District of Gaines County  Texas</v>
      </c>
      <c r="I211" s="62" t="str">
        <f>+FY2019_ALL_Targets!L211</f>
        <v>210 West Avenue</v>
      </c>
      <c r="J211" s="14" t="str">
        <f>_xlfn.IFNA(+INDEX(Comp1!$E:$E,MATCH(B211,Comp1!$C:$C,0)),"No")</f>
        <v>Yes</v>
      </c>
      <c r="K211" s="14" t="str">
        <f>_xlfn.IFNA(+INDEX(Comp1!$F:$F,MATCH(B211,Comp1!$C:$C,0)),"No")</f>
        <v>Yes</v>
      </c>
      <c r="L211" s="14" t="str">
        <f>_xlfn.IFNA(+INDEX(Comp1!G:G,MATCH($B211,Comp1!$C:$C,0)),"No")</f>
        <v>Yes</v>
      </c>
      <c r="M211" s="14" t="str">
        <f>_xlfn.IFNA(+INDEX(Comp1!H:H,MATCH($B211,Comp1!$C:$C,0)),"No")</f>
        <v>Yes</v>
      </c>
      <c r="N211" s="14" t="str">
        <f>_xlfn.IFNA(+INDEX(Comp1!I:I,MATCH($B211,Comp1!$C:$C,0)),"No")</f>
        <v>Yes</v>
      </c>
      <c r="O211" s="14" t="str">
        <f>_xlfn.IFNA(+INDEX(Comp1!J:J,MATCH($B211,Comp1!$C:$C,0)),"No")</f>
        <v>Yes</v>
      </c>
      <c r="P211" s="14" t="str">
        <f>_xlfn.IFNA(+INDEX(Comp1!K:K,MATCH($B211,Comp1!$C:$C,0)),"No")</f>
        <v>Yes</v>
      </c>
      <c r="Q211" s="14" t="str">
        <f>_xlfn.IFNA(+INDEX(Comp1!L:L,MATCH($B211,Comp1!$C:$C,0)),"No")</f>
        <v>Yes</v>
      </c>
      <c r="R211" s="14" t="str">
        <f>_xlfn.IFNA(+INDEX(Comp1!M:M,MATCH($B211,Comp1!$C:$C,0)),"No")</f>
        <v>Yes</v>
      </c>
      <c r="S211" s="14" t="str">
        <f>_xlfn.IFNA(+INDEX(Comp1!N:N,MATCH($B211,Comp1!$C:$C,0)),"No")</f>
        <v>Yes</v>
      </c>
      <c r="T211" s="14" t="str">
        <f>_xlfn.IFNA(+INDEX(Comp1!O:O,MATCH($B211,Comp1!$C:$C,0)),"No")</f>
        <v>Yes</v>
      </c>
      <c r="U211" s="14" t="s">
        <v>35</v>
      </c>
      <c r="V211" s="263">
        <v>13.35</v>
      </c>
      <c r="W211" s="263">
        <v>13.35</v>
      </c>
      <c r="X211" s="263">
        <v>13.35</v>
      </c>
      <c r="Y211" s="263">
        <v>13.35</v>
      </c>
      <c r="Z211" s="263">
        <v>13.35</v>
      </c>
      <c r="AA211" s="263">
        <v>13.35</v>
      </c>
      <c r="AB211" s="263">
        <v>13.54</v>
      </c>
      <c r="AC211" s="263">
        <f>IF(Q211="yes",+INDEX('Final Comp Values'!$BH:$BH,MATCH('Monthy Targets'!$B211,'Final Comp Values'!$C:$C,0)),0)</f>
        <v>13.5</v>
      </c>
      <c r="AD211" s="263">
        <f>IF(R211="yes",+INDEX('Final Comp Values'!$BH:$BH,MATCH('Monthy Targets'!$B211,'Final Comp Values'!$C:$C,0)),0)</f>
        <v>13.5</v>
      </c>
      <c r="AE211" s="263">
        <f>IF(S211="yes",+INDEX('Final Comp Values'!$BL:$BL,MATCH('Monthy Targets'!$B211,'Final Comp Values'!$C:$C,0)),0)</f>
        <v>13.5</v>
      </c>
      <c r="AF211" s="263">
        <f>IF(T211="yes",+INDEX('Final Comp Values'!$BL:$BL,MATCH('Monthy Targets'!$B211,'Final Comp Values'!$C:$C,0)),0)</f>
        <v>13.5</v>
      </c>
      <c r="AG211" s="263">
        <f>IF(U211="yes",+INDEX('Final Comp Values'!$BL:$BL,MATCH('Monthy Targets'!$B211,'Final Comp Values'!$C:$C,0)),0)</f>
        <v>13.5</v>
      </c>
    </row>
    <row r="212" spans="1:33" x14ac:dyDescent="0.25">
      <c r="A212" s="579">
        <f>+FY2019_ALL_Targets!A212</f>
        <v>4846</v>
      </c>
      <c r="B212" s="62">
        <f>+FY2019_ALL_Targets!B212</f>
        <v>675336</v>
      </c>
      <c r="C212" s="62">
        <f>+FY2019_ALL_Targets!C212</f>
        <v>1028736</v>
      </c>
      <c r="D212" s="62">
        <f>+FY2019_ALL_Targets!D212</f>
        <v>1174729750</v>
      </c>
      <c r="E212" s="62"/>
      <c r="F212" s="62" t="str">
        <f>+FY2019_ALL_Targets!E212</f>
        <v>Lubbock</v>
      </c>
      <c r="G212" s="62" t="str">
        <f>FY2019_ALL_Targets!J212</f>
        <v>Kirkland Court Health and Rehabilitation Center</v>
      </c>
      <c r="H212" s="62" t="str">
        <f>FY2019_ALL_Targets!K212</f>
        <v>Stratford Hospital District</v>
      </c>
      <c r="I212" s="62" t="str">
        <f>+FY2019_ALL_Targets!L212</f>
        <v>1601 Kirkland Dr.</v>
      </c>
      <c r="J212" s="14" t="str">
        <f>_xlfn.IFNA(+INDEX(Comp1!$E:$E,MATCH(B212,Comp1!$C:$C,0)),"No")</f>
        <v>Yes</v>
      </c>
      <c r="K212" s="14" t="str">
        <f>_xlfn.IFNA(+INDEX(Comp1!$F:$F,MATCH(B212,Comp1!$C:$C,0)),"No")</f>
        <v>Yes</v>
      </c>
      <c r="L212" s="14" t="str">
        <f>_xlfn.IFNA(+INDEX(Comp1!G:G,MATCH($B212,Comp1!$C:$C,0)),"No")</f>
        <v>Yes</v>
      </c>
      <c r="M212" s="14" t="str">
        <f>_xlfn.IFNA(+INDEX(Comp1!H:H,MATCH($B212,Comp1!$C:$C,0)),"No")</f>
        <v>Yes</v>
      </c>
      <c r="N212" s="14" t="str">
        <f>_xlfn.IFNA(+INDEX(Comp1!I:I,MATCH($B212,Comp1!$C:$C,0)),"No")</f>
        <v>Yes</v>
      </c>
      <c r="O212" s="14" t="str">
        <f>_xlfn.IFNA(+INDEX(Comp1!J:J,MATCH($B212,Comp1!$C:$C,0)),"No")</f>
        <v>Yes</v>
      </c>
      <c r="P212" s="14" t="str">
        <f>_xlfn.IFNA(+INDEX(Comp1!K:K,MATCH($B212,Comp1!$C:$C,0)),"No")</f>
        <v>Yes</v>
      </c>
      <c r="Q212" s="14" t="str">
        <f>_xlfn.IFNA(+INDEX(Comp1!L:L,MATCH($B212,Comp1!$C:$C,0)),"No")</f>
        <v>Yes</v>
      </c>
      <c r="R212" s="14" t="str">
        <f>_xlfn.IFNA(+INDEX(Comp1!M:M,MATCH($B212,Comp1!$C:$C,0)),"No")</f>
        <v>Yes</v>
      </c>
      <c r="S212" s="14" t="str">
        <f>_xlfn.IFNA(+INDEX(Comp1!N:N,MATCH($B212,Comp1!$C:$C,0)),"No")</f>
        <v>Yes</v>
      </c>
      <c r="T212" s="14" t="str">
        <f>_xlfn.IFNA(+INDEX(Comp1!O:O,MATCH($B212,Comp1!$C:$C,0)),"No")</f>
        <v>Yes</v>
      </c>
      <c r="U212" s="14" t="s">
        <v>35</v>
      </c>
      <c r="V212" s="263">
        <v>15.28</v>
      </c>
      <c r="W212" s="263">
        <v>15.28</v>
      </c>
      <c r="X212" s="263">
        <v>15.28</v>
      </c>
      <c r="Y212" s="263">
        <v>15.28</v>
      </c>
      <c r="Z212" s="263">
        <v>15.28</v>
      </c>
      <c r="AA212" s="263">
        <v>15.28</v>
      </c>
      <c r="AB212" s="263">
        <v>15.5</v>
      </c>
      <c r="AC212" s="263">
        <f>IF(Q212="yes",+INDEX('Final Comp Values'!$BH:$BH,MATCH('Monthy Targets'!$B212,'Final Comp Values'!$C:$C,0)),0)</f>
        <v>15.45</v>
      </c>
      <c r="AD212" s="263">
        <f>IF(R212="yes",+INDEX('Final Comp Values'!$BH:$BH,MATCH('Monthy Targets'!$B212,'Final Comp Values'!$C:$C,0)),0)</f>
        <v>15.45</v>
      </c>
      <c r="AE212" s="263">
        <f>IF(S212="yes",+INDEX('Final Comp Values'!$BL:$BL,MATCH('Monthy Targets'!$B212,'Final Comp Values'!$C:$C,0)),0)</f>
        <v>15.45</v>
      </c>
      <c r="AF212" s="263">
        <f>IF(T212="yes",+INDEX('Final Comp Values'!$BL:$BL,MATCH('Monthy Targets'!$B212,'Final Comp Values'!$C:$C,0)),0)</f>
        <v>15.45</v>
      </c>
      <c r="AG212" s="263">
        <f>IF(U212="yes",+INDEX('Final Comp Values'!$BL:$BL,MATCH('Monthy Targets'!$B212,'Final Comp Values'!$C:$C,0)),0)</f>
        <v>15.45</v>
      </c>
    </row>
    <row r="213" spans="1:33" x14ac:dyDescent="0.25">
      <c r="A213" s="579">
        <f>+FY2019_ALL_Targets!A213</f>
        <v>4655</v>
      </c>
      <c r="B213" s="62">
        <f>+FY2019_ALL_Targets!B213</f>
        <v>675338</v>
      </c>
      <c r="C213" s="62">
        <f>+FY2019_ALL_Targets!C213</f>
        <v>1026606</v>
      </c>
      <c r="D213" s="62">
        <f>+FY2019_ALL_Targets!D213</f>
        <v>1639567415</v>
      </c>
      <c r="E213" s="62"/>
      <c r="F213" s="62" t="str">
        <f>+FY2019_ALL_Targets!E213</f>
        <v>Jefferson</v>
      </c>
      <c r="G213" s="62" t="str">
        <f>FY2019_ALL_Targets!J213</f>
        <v>Silsbee Convalescent Center</v>
      </c>
      <c r="H213" s="62" t="str">
        <f>FY2019_ALL_Targets!K213</f>
        <v>Tyler County Hosptial District dba Silsbee Convalescent</v>
      </c>
      <c r="I213" s="62" t="str">
        <f>+FY2019_ALL_Targets!L213</f>
        <v>1105 West Highway 418</v>
      </c>
      <c r="J213" s="14" t="str">
        <f>_xlfn.IFNA(+INDEX(Comp1!$E:$E,MATCH(B213,Comp1!$C:$C,0)),"No")</f>
        <v>Yes</v>
      </c>
      <c r="K213" s="14" t="str">
        <f>_xlfn.IFNA(+INDEX(Comp1!$F:$F,MATCH(B213,Comp1!$C:$C,0)),"No")</f>
        <v>Yes</v>
      </c>
      <c r="L213" s="14" t="str">
        <f>_xlfn.IFNA(+INDEX(Comp1!G:G,MATCH($B213,Comp1!$C:$C,0)),"No")</f>
        <v>Yes</v>
      </c>
      <c r="M213" s="14" t="str">
        <f>_xlfn.IFNA(+INDEX(Comp1!H:H,MATCH($B213,Comp1!$C:$C,0)),"No")</f>
        <v>Yes</v>
      </c>
      <c r="N213" s="14" t="str">
        <f>_xlfn.IFNA(+INDEX(Comp1!I:I,MATCH($B213,Comp1!$C:$C,0)),"No")</f>
        <v>Yes</v>
      </c>
      <c r="O213" s="14" t="str">
        <f>_xlfn.IFNA(+INDEX(Comp1!J:J,MATCH($B213,Comp1!$C:$C,0)),"No")</f>
        <v>Yes</v>
      </c>
      <c r="P213" s="14" t="str">
        <f>_xlfn.IFNA(+INDEX(Comp1!K:K,MATCH($B213,Comp1!$C:$C,0)),"No")</f>
        <v>Yes</v>
      </c>
      <c r="Q213" s="14" t="str">
        <f>_xlfn.IFNA(+INDEX(Comp1!L:L,MATCH($B213,Comp1!$C:$C,0)),"No")</f>
        <v>Yes</v>
      </c>
      <c r="R213" s="14" t="str">
        <f>_xlfn.IFNA(+INDEX(Comp1!M:M,MATCH($B213,Comp1!$C:$C,0)),"No")</f>
        <v>Yes</v>
      </c>
      <c r="S213" s="14" t="str">
        <f>_xlfn.IFNA(+INDEX(Comp1!N:N,MATCH($B213,Comp1!$C:$C,0)),"No")</f>
        <v>Yes</v>
      </c>
      <c r="T213" s="14" t="str">
        <f>_xlfn.IFNA(+INDEX(Comp1!O:O,MATCH($B213,Comp1!$C:$C,0)),"No")</f>
        <v>Yes</v>
      </c>
      <c r="U213" s="14" t="s">
        <v>35</v>
      </c>
      <c r="V213" s="263">
        <v>8.2899999999999991</v>
      </c>
      <c r="W213" s="263">
        <v>8.2899999999999991</v>
      </c>
      <c r="X213" s="263">
        <v>8.2899999999999991</v>
      </c>
      <c r="Y213" s="263">
        <v>8.2899999999999991</v>
      </c>
      <c r="Z213" s="263">
        <v>8.2899999999999991</v>
      </c>
      <c r="AA213" s="263">
        <v>8.2899999999999991</v>
      </c>
      <c r="AB213" s="263">
        <v>8.76</v>
      </c>
      <c r="AC213" s="263">
        <f>IF(Q213="yes",+INDEX('Final Comp Values'!$BH:$BH,MATCH('Monthy Targets'!$B213,'Final Comp Values'!$C:$C,0)),0)</f>
        <v>8.73</v>
      </c>
      <c r="AD213" s="263">
        <f>IF(R213="yes",+INDEX('Final Comp Values'!$BH:$BH,MATCH('Monthy Targets'!$B213,'Final Comp Values'!$C:$C,0)),0)</f>
        <v>8.73</v>
      </c>
      <c r="AE213" s="263">
        <f>IF(S213="yes",+INDEX('Final Comp Values'!$BL:$BL,MATCH('Monthy Targets'!$B213,'Final Comp Values'!$C:$C,0)),0)</f>
        <v>8.73</v>
      </c>
      <c r="AF213" s="263">
        <f>IF(T213="yes",+INDEX('Final Comp Values'!$BL:$BL,MATCH('Monthy Targets'!$B213,'Final Comp Values'!$C:$C,0)),0)</f>
        <v>8.73</v>
      </c>
      <c r="AG213" s="263">
        <f>IF(U213="yes",+INDEX('Final Comp Values'!$BL:$BL,MATCH('Monthy Targets'!$B213,'Final Comp Values'!$C:$C,0)),0)</f>
        <v>8.73</v>
      </c>
    </row>
    <row r="214" spans="1:33" x14ac:dyDescent="0.25">
      <c r="A214" s="579">
        <f>+FY2019_ALL_Targets!A214</f>
        <v>5017</v>
      </c>
      <c r="B214" s="62">
        <f>+FY2019_ALL_Targets!B214</f>
        <v>675344</v>
      </c>
      <c r="C214" s="62">
        <f>+FY2019_ALL_Targets!C214</f>
        <v>1027008</v>
      </c>
      <c r="D214" s="62">
        <f>+FY2019_ALL_Targets!D214</f>
        <v>1952422412</v>
      </c>
      <c r="E214" s="62"/>
      <c r="F214" s="62" t="str">
        <f>+FY2019_ALL_Targets!E214</f>
        <v>Harris</v>
      </c>
      <c r="G214" s="62" t="str">
        <f>FY2019_ALL_Targets!J214</f>
        <v>Sweeny House</v>
      </c>
      <c r="H214" s="62" t="str">
        <f>FY2019_ALL_Targets!K214</f>
        <v>SSC Sweeny Operating Company LLC</v>
      </c>
      <c r="I214" s="62" t="str">
        <f>+FY2019_ALL_Targets!L214</f>
        <v>109 McKinney</v>
      </c>
      <c r="J214" s="14" t="str">
        <f>_xlfn.IFNA(+INDEX(Comp1!$E:$E,MATCH(B214,Comp1!$C:$C,0)),"No")</f>
        <v>No</v>
      </c>
      <c r="K214" s="14" t="str">
        <f>_xlfn.IFNA(+INDEX(Comp1!$F:$F,MATCH(B214,Comp1!$C:$C,0)),"No")</f>
        <v>No</v>
      </c>
      <c r="L214" s="14" t="str">
        <f>_xlfn.IFNA(+INDEX(Comp1!G:G,MATCH($B214,Comp1!$C:$C,0)),"No")</f>
        <v>No</v>
      </c>
      <c r="M214" s="14" t="str">
        <f>_xlfn.IFNA(+INDEX(Comp1!H:H,MATCH($B214,Comp1!$C:$C,0)),"No")</f>
        <v>No</v>
      </c>
      <c r="N214" s="14" t="str">
        <f>_xlfn.IFNA(+INDEX(Comp1!I:I,MATCH($B214,Comp1!$C:$C,0)),"No")</f>
        <v>No</v>
      </c>
      <c r="O214" s="14" t="str">
        <f>_xlfn.IFNA(+INDEX(Comp1!J:J,MATCH($B214,Comp1!$C:$C,0)),"No")</f>
        <v>No</v>
      </c>
      <c r="P214" s="14" t="str">
        <f>_xlfn.IFNA(+INDEX(Comp1!K:K,MATCH($B214,Comp1!$C:$C,0)),"No")</f>
        <v>No</v>
      </c>
      <c r="Q214" s="14" t="str">
        <f>_xlfn.IFNA(+INDEX(Comp1!L:L,MATCH($B214,Comp1!$C:$C,0)),"No")</f>
        <v>No</v>
      </c>
      <c r="R214" s="14" t="str">
        <f>_xlfn.IFNA(+INDEX(Comp1!M:M,MATCH($B214,Comp1!$C:$C,0)),"No")</f>
        <v>No</v>
      </c>
      <c r="S214" s="14" t="str">
        <f>_xlfn.IFNA(+INDEX(Comp1!N:N,MATCH($B214,Comp1!$C:$C,0)),"No")</f>
        <v>No</v>
      </c>
      <c r="T214" s="14" t="str">
        <f>_xlfn.IFNA(+INDEX(Comp1!O:O,MATCH($B214,Comp1!$C:$C,0)),"No")</f>
        <v>No</v>
      </c>
      <c r="U214" s="14">
        <v>0</v>
      </c>
      <c r="V214" s="263">
        <v>0</v>
      </c>
      <c r="W214" s="263">
        <v>0</v>
      </c>
      <c r="X214" s="263">
        <v>0</v>
      </c>
      <c r="Y214" s="263">
        <v>0</v>
      </c>
      <c r="Z214" s="263">
        <v>0</v>
      </c>
      <c r="AA214" s="263">
        <v>0</v>
      </c>
      <c r="AB214" s="263">
        <v>0</v>
      </c>
      <c r="AC214" s="263">
        <f>IF(Q214="yes",+INDEX('Final Comp Values'!$BH:$BH,MATCH('Monthy Targets'!$B214,'Final Comp Values'!$C:$C,0)),0)</f>
        <v>0</v>
      </c>
      <c r="AD214" s="263">
        <f>IF(R214="yes",+INDEX('Final Comp Values'!$BH:$BH,MATCH('Monthy Targets'!$B214,'Final Comp Values'!$C:$C,0)),0)</f>
        <v>0</v>
      </c>
      <c r="AE214" s="263">
        <f>IF(S214="yes",+INDEX('Final Comp Values'!$BL:$BL,MATCH('Monthy Targets'!$B214,'Final Comp Values'!$C:$C,0)),0)</f>
        <v>0</v>
      </c>
      <c r="AF214" s="263">
        <f>IF(T214="yes",+INDEX('Final Comp Values'!$BL:$BL,MATCH('Monthy Targets'!$B214,'Final Comp Values'!$C:$C,0)),0)</f>
        <v>0</v>
      </c>
      <c r="AG214" s="263">
        <f>IF(U214="yes",+INDEX('Final Comp Values'!$BL:$BL,MATCH('Monthy Targets'!$B214,'Final Comp Values'!$C:$C,0)),0)</f>
        <v>0</v>
      </c>
    </row>
    <row r="215" spans="1:33" x14ac:dyDescent="0.25">
      <c r="A215" s="579">
        <f>+FY2019_ALL_Targets!A215</f>
        <v>5338</v>
      </c>
      <c r="B215" s="62">
        <f>+FY2019_ALL_Targets!B215</f>
        <v>675346</v>
      </c>
      <c r="C215" s="62">
        <f>+FY2019_ALL_Targets!C215</f>
        <v>1026081</v>
      </c>
      <c r="D215" s="62">
        <f>+FY2019_ALL_Targets!D215</f>
        <v>1215977582</v>
      </c>
      <c r="E215" s="62"/>
      <c r="F215" s="62" t="str">
        <f>+FY2019_ALL_Targets!E215</f>
        <v>Lubbock</v>
      </c>
      <c r="G215" s="62" t="str">
        <f>FY2019_ALL_Targets!J215</f>
        <v>Heritage Oaks Nursing and Rehabilitation Center</v>
      </c>
      <c r="H215" s="62" t="str">
        <f>FY2019_ALL_Targets!K215</f>
        <v>Stratford Hospital District</v>
      </c>
      <c r="I215" s="62" t="str">
        <f>+FY2019_ALL_Targets!L215</f>
        <v>5301 University</v>
      </c>
      <c r="J215" s="14" t="str">
        <f>_xlfn.IFNA(+INDEX(Comp1!$E:$E,MATCH(B215,Comp1!$C:$C,0)),"No")</f>
        <v>Yes</v>
      </c>
      <c r="K215" s="14" t="str">
        <f>_xlfn.IFNA(+INDEX(Comp1!$F:$F,MATCH(B215,Comp1!$C:$C,0)),"No")</f>
        <v>Yes</v>
      </c>
      <c r="L215" s="14" t="str">
        <f>_xlfn.IFNA(+INDEX(Comp1!G:G,MATCH($B215,Comp1!$C:$C,0)),"No")</f>
        <v>Yes</v>
      </c>
      <c r="M215" s="14" t="str">
        <f>_xlfn.IFNA(+INDEX(Comp1!H:H,MATCH($B215,Comp1!$C:$C,0)),"No")</f>
        <v>Yes</v>
      </c>
      <c r="N215" s="14" t="str">
        <f>_xlfn.IFNA(+INDEX(Comp1!I:I,MATCH($B215,Comp1!$C:$C,0)),"No")</f>
        <v>Yes</v>
      </c>
      <c r="O215" s="14" t="str">
        <f>_xlfn.IFNA(+INDEX(Comp1!J:J,MATCH($B215,Comp1!$C:$C,0)),"No")</f>
        <v>Yes</v>
      </c>
      <c r="P215" s="14" t="str">
        <f>_xlfn.IFNA(+INDEX(Comp1!K:K,MATCH($B215,Comp1!$C:$C,0)),"No")</f>
        <v>Yes</v>
      </c>
      <c r="Q215" s="14" t="str">
        <f>_xlfn.IFNA(+INDEX(Comp1!L:L,MATCH($B215,Comp1!$C:$C,0)),"No")</f>
        <v>Yes</v>
      </c>
      <c r="R215" s="14" t="str">
        <f>_xlfn.IFNA(+INDEX(Comp1!M:M,MATCH($B215,Comp1!$C:$C,0)),"No")</f>
        <v>Yes</v>
      </c>
      <c r="S215" s="14" t="str">
        <f>_xlfn.IFNA(+INDEX(Comp1!N:N,MATCH($B215,Comp1!$C:$C,0)),"No")</f>
        <v>Yes</v>
      </c>
      <c r="T215" s="14" t="str">
        <f>_xlfn.IFNA(+INDEX(Comp1!O:O,MATCH($B215,Comp1!$C:$C,0)),"No")</f>
        <v>Yes</v>
      </c>
      <c r="U215" s="14" t="s">
        <v>35</v>
      </c>
      <c r="V215" s="263">
        <v>38.67</v>
      </c>
      <c r="W215" s="263">
        <v>38.67</v>
      </c>
      <c r="X215" s="263">
        <v>38.67</v>
      </c>
      <c r="Y215" s="263">
        <v>38.67</v>
      </c>
      <c r="Z215" s="263">
        <v>38.67</v>
      </c>
      <c r="AA215" s="263">
        <v>38.67</v>
      </c>
      <c r="AB215" s="263">
        <v>39.22</v>
      </c>
      <c r="AC215" s="263">
        <f>IF(Q215="yes",+INDEX('Final Comp Values'!$BH:$BH,MATCH('Monthy Targets'!$B215,'Final Comp Values'!$C:$C,0)),0)</f>
        <v>39.08</v>
      </c>
      <c r="AD215" s="263">
        <f>IF(R215="yes",+INDEX('Final Comp Values'!$BH:$BH,MATCH('Monthy Targets'!$B215,'Final Comp Values'!$C:$C,0)),0)</f>
        <v>39.08</v>
      </c>
      <c r="AE215" s="263">
        <f>IF(S215="yes",+INDEX('Final Comp Values'!$BL:$BL,MATCH('Monthy Targets'!$B215,'Final Comp Values'!$C:$C,0)),0)</f>
        <v>39.08</v>
      </c>
      <c r="AF215" s="263">
        <f>IF(T215="yes",+INDEX('Final Comp Values'!$BL:$BL,MATCH('Monthy Targets'!$B215,'Final Comp Values'!$C:$C,0)),0)</f>
        <v>39.08</v>
      </c>
      <c r="AG215" s="263">
        <f>IF(U215="yes",+INDEX('Final Comp Values'!$BL:$BL,MATCH('Monthy Targets'!$B215,'Final Comp Values'!$C:$C,0)),0)</f>
        <v>39.08</v>
      </c>
    </row>
    <row r="216" spans="1:33" x14ac:dyDescent="0.25">
      <c r="A216" s="579">
        <f>+FY2019_ALL_Targets!A216</f>
        <v>4205</v>
      </c>
      <c r="B216" s="62">
        <f>+FY2019_ALL_Targets!B216</f>
        <v>675350</v>
      </c>
      <c r="C216" s="62">
        <f>+FY2019_ALL_Targets!C216</f>
        <v>1028730</v>
      </c>
      <c r="D216" s="62">
        <f>+FY2019_ALL_Targets!D216</f>
        <v>1699811794</v>
      </c>
      <c r="E216" s="62"/>
      <c r="F216" s="62" t="str">
        <f>+FY2019_ALL_Targets!E216</f>
        <v>MRSA West</v>
      </c>
      <c r="G216" s="62" t="str">
        <f>FY2019_ALL_Targets!J216</f>
        <v>Willow Springs Health &amp; Rehabilitation Center</v>
      </c>
      <c r="H216" s="62" t="str">
        <f>FY2019_ALL_Targets!K216</f>
        <v>Childress County Hospital District</v>
      </c>
      <c r="I216" s="62" t="str">
        <f>+FY2019_ALL_Targets!L216</f>
        <v>4934 South 7th Street</v>
      </c>
      <c r="J216" s="14" t="str">
        <f>_xlfn.IFNA(+INDEX(Comp1!$E:$E,MATCH(B216,Comp1!$C:$C,0)),"No")</f>
        <v>Yes</v>
      </c>
      <c r="K216" s="14" t="str">
        <f>_xlfn.IFNA(+INDEX(Comp1!$F:$F,MATCH(B216,Comp1!$C:$C,0)),"No")</f>
        <v>Yes</v>
      </c>
      <c r="L216" s="14" t="str">
        <f>_xlfn.IFNA(+INDEX(Comp1!G:G,MATCH($B216,Comp1!$C:$C,0)),"No")</f>
        <v>Yes</v>
      </c>
      <c r="M216" s="14" t="str">
        <f>_xlfn.IFNA(+INDEX(Comp1!H:H,MATCH($B216,Comp1!$C:$C,0)),"No")</f>
        <v>Yes</v>
      </c>
      <c r="N216" s="14" t="str">
        <f>_xlfn.IFNA(+INDEX(Comp1!I:I,MATCH($B216,Comp1!$C:$C,0)),"No")</f>
        <v>Yes</v>
      </c>
      <c r="O216" s="14" t="str">
        <f>_xlfn.IFNA(+INDEX(Comp1!J:J,MATCH($B216,Comp1!$C:$C,0)),"No")</f>
        <v>Yes</v>
      </c>
      <c r="P216" s="14" t="str">
        <f>_xlfn.IFNA(+INDEX(Comp1!K:K,MATCH($B216,Comp1!$C:$C,0)),"No")</f>
        <v>Yes</v>
      </c>
      <c r="Q216" s="14" t="str">
        <f>_xlfn.IFNA(+INDEX(Comp1!L:L,MATCH($B216,Comp1!$C:$C,0)),"No")</f>
        <v>Yes</v>
      </c>
      <c r="R216" s="14" t="str">
        <f>_xlfn.IFNA(+INDEX(Comp1!M:M,MATCH($B216,Comp1!$C:$C,0)),"No")</f>
        <v>Yes</v>
      </c>
      <c r="S216" s="14" t="str">
        <f>_xlfn.IFNA(+INDEX(Comp1!N:N,MATCH($B216,Comp1!$C:$C,0)),"No")</f>
        <v>Yes</v>
      </c>
      <c r="T216" s="14" t="str">
        <f>_xlfn.IFNA(+INDEX(Comp1!O:O,MATCH($B216,Comp1!$C:$C,0)),"No")</f>
        <v>Yes</v>
      </c>
      <c r="U216" s="14" t="s">
        <v>35</v>
      </c>
      <c r="V216" s="263">
        <v>4.51</v>
      </c>
      <c r="W216" s="263">
        <v>4.51</v>
      </c>
      <c r="X216" s="263">
        <v>4.51</v>
      </c>
      <c r="Y216" s="263">
        <v>4.51</v>
      </c>
      <c r="Z216" s="263">
        <v>4.51</v>
      </c>
      <c r="AA216" s="263">
        <v>4.51</v>
      </c>
      <c r="AB216" s="263">
        <v>4.41</v>
      </c>
      <c r="AC216" s="263">
        <f>IF(Q216="yes",+INDEX('Final Comp Values'!$BH:$BH,MATCH('Monthy Targets'!$B216,'Final Comp Values'!$C:$C,0)),0)</f>
        <v>4.3899999999999997</v>
      </c>
      <c r="AD216" s="263">
        <f>IF(R216="yes",+INDEX('Final Comp Values'!$BH:$BH,MATCH('Monthy Targets'!$B216,'Final Comp Values'!$C:$C,0)),0)</f>
        <v>4.3899999999999997</v>
      </c>
      <c r="AE216" s="263">
        <f>IF(S216="yes",+INDEX('Final Comp Values'!$BL:$BL,MATCH('Monthy Targets'!$B216,'Final Comp Values'!$C:$C,0)),0)</f>
        <v>4.3899999999999997</v>
      </c>
      <c r="AF216" s="263">
        <f>IF(T216="yes",+INDEX('Final Comp Values'!$BL:$BL,MATCH('Monthy Targets'!$B216,'Final Comp Values'!$C:$C,0)),0)</f>
        <v>4.3899999999999997</v>
      </c>
      <c r="AG216" s="263">
        <f>IF(U216="yes",+INDEX('Final Comp Values'!$BL:$BL,MATCH('Monthy Targets'!$B216,'Final Comp Values'!$C:$C,0)),0)</f>
        <v>4.3899999999999997</v>
      </c>
    </row>
    <row r="217" spans="1:33" x14ac:dyDescent="0.25">
      <c r="A217" s="579">
        <f>+FY2019_ALL_Targets!A217</f>
        <v>4988</v>
      </c>
      <c r="B217" s="62">
        <f>+FY2019_ALL_Targets!B217</f>
        <v>675352</v>
      </c>
      <c r="C217" s="62">
        <f>+FY2019_ALL_Targets!C217</f>
        <v>1026648</v>
      </c>
      <c r="D217" s="62">
        <f>+FY2019_ALL_Targets!D217</f>
        <v>1053700617</v>
      </c>
      <c r="E217" s="62"/>
      <c r="F217" s="62" t="str">
        <f>+FY2019_ALL_Targets!E217</f>
        <v>Dallas</v>
      </c>
      <c r="G217" s="62" t="str">
        <f>FY2019_ALL_Targets!J217</f>
        <v>Brentwood Place Three</v>
      </c>
      <c r="H217" s="62" t="str">
        <f>FY2019_ALL_Targets!K217</f>
        <v>Coryell County Memorial Hospital Authority</v>
      </c>
      <c r="I217" s="62" t="str">
        <f>+FY2019_ALL_Targets!L217</f>
        <v>3504-4 S Buckner Blvd</v>
      </c>
      <c r="J217" s="14" t="str">
        <f>_xlfn.IFNA(+INDEX(Comp1!$E:$E,MATCH(B217,Comp1!$C:$C,0)),"No")</f>
        <v>Yes</v>
      </c>
      <c r="K217" s="14" t="str">
        <f>_xlfn.IFNA(+INDEX(Comp1!$F:$F,MATCH(B217,Comp1!$C:$C,0)),"No")</f>
        <v>Yes</v>
      </c>
      <c r="L217" s="14" t="str">
        <f>_xlfn.IFNA(+INDEX(Comp1!G:G,MATCH($B217,Comp1!$C:$C,0)),"No")</f>
        <v>Yes</v>
      </c>
      <c r="M217" s="14" t="str">
        <f>_xlfn.IFNA(+INDEX(Comp1!H:H,MATCH($B217,Comp1!$C:$C,0)),"No")</f>
        <v>Yes</v>
      </c>
      <c r="N217" s="14" t="str">
        <f>_xlfn.IFNA(+INDEX(Comp1!I:I,MATCH($B217,Comp1!$C:$C,0)),"No")</f>
        <v>Yes</v>
      </c>
      <c r="O217" s="14" t="str">
        <f>_xlfn.IFNA(+INDEX(Comp1!J:J,MATCH($B217,Comp1!$C:$C,0)),"No")</f>
        <v>Yes</v>
      </c>
      <c r="P217" s="14" t="str">
        <f>_xlfn.IFNA(+INDEX(Comp1!K:K,MATCH($B217,Comp1!$C:$C,0)),"No")</f>
        <v>Yes</v>
      </c>
      <c r="Q217" s="14" t="str">
        <f>_xlfn.IFNA(+INDEX(Comp1!L:L,MATCH($B217,Comp1!$C:$C,0)),"No")</f>
        <v>Yes</v>
      </c>
      <c r="R217" s="14" t="str">
        <f>_xlfn.IFNA(+INDEX(Comp1!M:M,MATCH($B217,Comp1!$C:$C,0)),"No")</f>
        <v>Yes</v>
      </c>
      <c r="S217" s="14" t="str">
        <f>_xlfn.IFNA(+INDEX(Comp1!N:N,MATCH($B217,Comp1!$C:$C,0)),"No")</f>
        <v>Yes</v>
      </c>
      <c r="T217" s="14" t="str">
        <f>_xlfn.IFNA(+INDEX(Comp1!O:O,MATCH($B217,Comp1!$C:$C,0)),"No")</f>
        <v>Yes</v>
      </c>
      <c r="U217" s="14" t="s">
        <v>35</v>
      </c>
      <c r="V217" s="263">
        <v>9.4499999999999993</v>
      </c>
      <c r="W217" s="263">
        <v>9.4499999999999993</v>
      </c>
      <c r="X217" s="263">
        <v>9.4499999999999993</v>
      </c>
      <c r="Y217" s="263">
        <v>9.4499999999999993</v>
      </c>
      <c r="Z217" s="263">
        <v>9.4499999999999993</v>
      </c>
      <c r="AA217" s="263">
        <v>9.4499999999999993</v>
      </c>
      <c r="AB217" s="263">
        <v>9.16</v>
      </c>
      <c r="AC217" s="263">
        <f>IF(Q217="yes",+INDEX('Final Comp Values'!$BH:$BH,MATCH('Monthy Targets'!$B217,'Final Comp Values'!$C:$C,0)),0)</f>
        <v>9.1300000000000008</v>
      </c>
      <c r="AD217" s="263">
        <f>IF(R217="yes",+INDEX('Final Comp Values'!$BH:$BH,MATCH('Monthy Targets'!$B217,'Final Comp Values'!$C:$C,0)),0)</f>
        <v>9.1300000000000008</v>
      </c>
      <c r="AE217" s="263">
        <f>IF(S217="yes",+INDEX('Final Comp Values'!$BL:$BL,MATCH('Monthy Targets'!$B217,'Final Comp Values'!$C:$C,0)),0)</f>
        <v>9.1300000000000008</v>
      </c>
      <c r="AF217" s="263">
        <f>IF(T217="yes",+INDEX('Final Comp Values'!$BL:$BL,MATCH('Monthy Targets'!$B217,'Final Comp Values'!$C:$C,0)),0)</f>
        <v>9.1300000000000008</v>
      </c>
      <c r="AG217" s="263">
        <f>IF(U217="yes",+INDEX('Final Comp Values'!$BL:$BL,MATCH('Monthy Targets'!$B217,'Final Comp Values'!$C:$C,0)),0)</f>
        <v>9.1300000000000008</v>
      </c>
    </row>
    <row r="218" spans="1:33" x14ac:dyDescent="0.25">
      <c r="A218" s="579">
        <f>+FY2019_ALL_Targets!A218</f>
        <v>4874</v>
      </c>
      <c r="B218" s="62">
        <f>+FY2019_ALL_Targets!B218</f>
        <v>675356</v>
      </c>
      <c r="C218" s="62">
        <f>+FY2019_ALL_Targets!C218</f>
        <v>1028604</v>
      </c>
      <c r="D218" s="62">
        <f>+FY2019_ALL_Targets!D218</f>
        <v>1154442143</v>
      </c>
      <c r="E218" s="62"/>
      <c r="F218" s="62" t="str">
        <f>+FY2019_ALL_Targets!E218</f>
        <v>Travis</v>
      </c>
      <c r="G218" s="62" t="str">
        <f>FY2019_ALL_Targets!J218</f>
        <v>Bastrop Nursing Center</v>
      </c>
      <c r="H218" s="62" t="str">
        <f>FY2019_ALL_Targets!K218</f>
        <v>OakBend Medical Center</v>
      </c>
      <c r="I218" s="62" t="str">
        <f>+FY2019_ALL_Targets!L218</f>
        <v>400 Old Austin Highway</v>
      </c>
      <c r="J218" s="14" t="str">
        <f>_xlfn.IFNA(+INDEX(Comp1!$E:$E,MATCH(B218,Comp1!$C:$C,0)),"No")</f>
        <v>Yes</v>
      </c>
      <c r="K218" s="14" t="str">
        <f>_xlfn.IFNA(+INDEX(Comp1!$F:$F,MATCH(B218,Comp1!$C:$C,0)),"No")</f>
        <v>Yes</v>
      </c>
      <c r="L218" s="14" t="str">
        <f>_xlfn.IFNA(+INDEX(Comp1!G:G,MATCH($B218,Comp1!$C:$C,0)),"No")</f>
        <v>Yes</v>
      </c>
      <c r="M218" s="14" t="str">
        <f>_xlfn.IFNA(+INDEX(Comp1!H:H,MATCH($B218,Comp1!$C:$C,0)),"No")</f>
        <v>Yes</v>
      </c>
      <c r="N218" s="14" t="str">
        <f>_xlfn.IFNA(+INDEX(Comp1!I:I,MATCH($B218,Comp1!$C:$C,0)),"No")</f>
        <v>Yes</v>
      </c>
      <c r="O218" s="14" t="str">
        <f>_xlfn.IFNA(+INDEX(Comp1!J:J,MATCH($B218,Comp1!$C:$C,0)),"No")</f>
        <v>Yes</v>
      </c>
      <c r="P218" s="14" t="str">
        <f>_xlfn.IFNA(+INDEX(Comp1!K:K,MATCH($B218,Comp1!$C:$C,0)),"No")</f>
        <v>Yes</v>
      </c>
      <c r="Q218" s="14" t="str">
        <f>_xlfn.IFNA(+INDEX(Comp1!L:L,MATCH($B218,Comp1!$C:$C,0)),"No")</f>
        <v>Yes</v>
      </c>
      <c r="R218" s="14" t="str">
        <f>_xlfn.IFNA(+INDEX(Comp1!M:M,MATCH($B218,Comp1!$C:$C,0)),"No")</f>
        <v>Yes</v>
      </c>
      <c r="S218" s="14" t="str">
        <f>_xlfn.IFNA(+INDEX(Comp1!N:N,MATCH($B218,Comp1!$C:$C,0)),"No")</f>
        <v>Yes</v>
      </c>
      <c r="T218" s="14" t="str">
        <f>_xlfn.IFNA(+INDEX(Comp1!O:O,MATCH($B218,Comp1!$C:$C,0)),"No")</f>
        <v>Yes</v>
      </c>
      <c r="U218" s="14" t="s">
        <v>35</v>
      </c>
      <c r="V218" s="263">
        <v>10.31</v>
      </c>
      <c r="W218" s="263">
        <v>10.31</v>
      </c>
      <c r="X218" s="263">
        <v>10.31</v>
      </c>
      <c r="Y218" s="263">
        <v>10.31</v>
      </c>
      <c r="Z218" s="263">
        <v>10.31</v>
      </c>
      <c r="AA218" s="263">
        <v>10.31</v>
      </c>
      <c r="AB218" s="263">
        <v>10.16</v>
      </c>
      <c r="AC218" s="263">
        <f>IF(Q218="yes",+INDEX('Final Comp Values'!$BH:$BH,MATCH('Monthy Targets'!$B218,'Final Comp Values'!$C:$C,0)),0)</f>
        <v>10.119999999999999</v>
      </c>
      <c r="AD218" s="263">
        <f>IF(R218="yes",+INDEX('Final Comp Values'!$BH:$BH,MATCH('Monthy Targets'!$B218,'Final Comp Values'!$C:$C,0)),0)</f>
        <v>10.119999999999999</v>
      </c>
      <c r="AE218" s="263">
        <f>IF(S218="yes",+INDEX('Final Comp Values'!$BL:$BL,MATCH('Monthy Targets'!$B218,'Final Comp Values'!$C:$C,0)),0)</f>
        <v>10.119999999999999</v>
      </c>
      <c r="AF218" s="263">
        <f>IF(T218="yes",+INDEX('Final Comp Values'!$BL:$BL,MATCH('Monthy Targets'!$B218,'Final Comp Values'!$C:$C,0)),0)</f>
        <v>10.119999999999999</v>
      </c>
      <c r="AG218" s="263">
        <f>IF(U218="yes",+INDEX('Final Comp Values'!$BL:$BL,MATCH('Monthy Targets'!$B218,'Final Comp Values'!$C:$C,0)),0)</f>
        <v>10.119999999999999</v>
      </c>
    </row>
    <row r="219" spans="1:33" x14ac:dyDescent="0.25">
      <c r="A219" s="579">
        <f>+FY2019_ALL_Targets!A219</f>
        <v>4170</v>
      </c>
      <c r="B219" s="62">
        <f>+FY2019_ALL_Targets!B219</f>
        <v>675358</v>
      </c>
      <c r="C219" s="62">
        <f>+FY2019_ALL_Targets!C219</f>
        <v>1028767</v>
      </c>
      <c r="D219" s="62">
        <f>+FY2019_ALL_Targets!D219</f>
        <v>1962496836</v>
      </c>
      <c r="E219" s="62"/>
      <c r="F219" s="62" t="str">
        <f>+FY2019_ALL_Targets!E219</f>
        <v>Hidalgo</v>
      </c>
      <c r="G219" s="62" t="str">
        <f>FY2019_ALL_Targets!J219</f>
        <v>Colonial Pines Healthcare Center</v>
      </c>
      <c r="H219" s="62" t="str">
        <f>FY2019_ALL_Targets!K219</f>
        <v>Liberty County Hospital District No. 1</v>
      </c>
      <c r="I219" s="62" t="str">
        <f>+FY2019_ALL_Targets!L219</f>
        <v>1203 FM 1277</v>
      </c>
      <c r="J219" s="14" t="str">
        <f>_xlfn.IFNA(+INDEX(Comp1!$E:$E,MATCH(B219,Comp1!$C:$C,0)),"No")</f>
        <v>Yes</v>
      </c>
      <c r="K219" s="14" t="str">
        <f>_xlfn.IFNA(+INDEX(Comp1!$F:$F,MATCH(B219,Comp1!$C:$C,0)),"No")</f>
        <v>Yes</v>
      </c>
      <c r="L219" s="14" t="str">
        <f>_xlfn.IFNA(+INDEX(Comp1!G:G,MATCH($B219,Comp1!$C:$C,0)),"No")</f>
        <v>Yes</v>
      </c>
      <c r="M219" s="14" t="str">
        <f>_xlfn.IFNA(+INDEX(Comp1!H:H,MATCH($B219,Comp1!$C:$C,0)),"No")</f>
        <v>Yes</v>
      </c>
      <c r="N219" s="14" t="str">
        <f>_xlfn.IFNA(+INDEX(Comp1!I:I,MATCH($B219,Comp1!$C:$C,0)),"No")</f>
        <v>Yes</v>
      </c>
      <c r="O219" s="14" t="str">
        <f>_xlfn.IFNA(+INDEX(Comp1!J:J,MATCH($B219,Comp1!$C:$C,0)),"No")</f>
        <v>Yes</v>
      </c>
      <c r="P219" s="14" t="str">
        <f>_xlfn.IFNA(+INDEX(Comp1!K:K,MATCH($B219,Comp1!$C:$C,0)),"No")</f>
        <v>Yes</v>
      </c>
      <c r="Q219" s="14" t="str">
        <f>_xlfn.IFNA(+INDEX(Comp1!L:L,MATCH($B219,Comp1!$C:$C,0)),"No")</f>
        <v>Yes</v>
      </c>
      <c r="R219" s="14" t="str">
        <f>_xlfn.IFNA(+INDEX(Comp1!M:M,MATCH($B219,Comp1!$C:$C,0)),"No")</f>
        <v>Yes</v>
      </c>
      <c r="S219" s="14" t="str">
        <f>_xlfn.IFNA(+INDEX(Comp1!N:N,MATCH($B219,Comp1!$C:$C,0)),"No")</f>
        <v>Yes</v>
      </c>
      <c r="T219" s="14" t="str">
        <f>_xlfn.IFNA(+INDEX(Comp1!O:O,MATCH($B219,Comp1!$C:$C,0)),"No")</f>
        <v>Yes</v>
      </c>
      <c r="U219" s="14" t="s">
        <v>35</v>
      </c>
      <c r="V219" s="263">
        <v>10.96</v>
      </c>
      <c r="W219" s="263">
        <v>10.96</v>
      </c>
      <c r="X219" s="263">
        <v>10.96</v>
      </c>
      <c r="Y219" s="263">
        <v>10.96</v>
      </c>
      <c r="Z219" s="263">
        <v>10.96</v>
      </c>
      <c r="AA219" s="263">
        <v>10.96</v>
      </c>
      <c r="AB219" s="263">
        <v>5.12</v>
      </c>
      <c r="AC219" s="263">
        <f>IF(Q219="yes",+INDEX('Final Comp Values'!$BH:$BH,MATCH('Monthy Targets'!$B219,'Final Comp Values'!$C:$C,0)),0)</f>
        <v>5.0999999999999996</v>
      </c>
      <c r="AD219" s="263">
        <f>IF(R219="yes",+INDEX('Final Comp Values'!$BH:$BH,MATCH('Monthy Targets'!$B219,'Final Comp Values'!$C:$C,0)),0)</f>
        <v>5.0999999999999996</v>
      </c>
      <c r="AE219" s="263">
        <f>IF(S219="yes",+INDEX('Final Comp Values'!$BL:$BL,MATCH('Monthy Targets'!$B219,'Final Comp Values'!$C:$C,0)),0)</f>
        <v>5.0999999999999996</v>
      </c>
      <c r="AF219" s="263">
        <f>IF(T219="yes",+INDEX('Final Comp Values'!$BL:$BL,MATCH('Monthy Targets'!$B219,'Final Comp Values'!$C:$C,0)),0)</f>
        <v>5.0999999999999996</v>
      </c>
      <c r="AG219" s="263">
        <f>IF(U219="yes",+INDEX('Final Comp Values'!$BL:$BL,MATCH('Monthy Targets'!$B219,'Final Comp Values'!$C:$C,0)),0)</f>
        <v>5.0999999999999996</v>
      </c>
    </row>
    <row r="220" spans="1:33" x14ac:dyDescent="0.25">
      <c r="A220" s="579">
        <f>+FY2019_ALL_Targets!A220</f>
        <v>4029</v>
      </c>
      <c r="B220" s="62">
        <f>+FY2019_ALL_Targets!B220</f>
        <v>675360</v>
      </c>
      <c r="C220" s="62">
        <f>+FY2019_ALL_Targets!C220</f>
        <v>1026602</v>
      </c>
      <c r="D220" s="62">
        <f>+FY2019_ALL_Targets!D220</f>
        <v>1871991802</v>
      </c>
      <c r="E220" s="62"/>
      <c r="F220" s="62" t="str">
        <f>+FY2019_ALL_Targets!E220</f>
        <v>MRSA Central</v>
      </c>
      <c r="G220" s="62" t="str">
        <f>FY2019_ALL_Targets!J220</f>
        <v>Woodland Springs Nursing Center</v>
      </c>
      <c r="H220" s="62" t="str">
        <f>FY2019_ALL_Targets!K220</f>
        <v>South Limestone Hospital District</v>
      </c>
      <c r="I220" s="62" t="str">
        <f>+FY2019_ALL_Targets!L220</f>
        <v>1010 Dallas Street</v>
      </c>
      <c r="J220" s="14" t="str">
        <f>_xlfn.IFNA(+INDEX(Comp1!$E:$E,MATCH(B220,Comp1!$C:$C,0)),"No")</f>
        <v>Yes</v>
      </c>
      <c r="K220" s="14" t="str">
        <f>_xlfn.IFNA(+INDEX(Comp1!$F:$F,MATCH(B220,Comp1!$C:$C,0)),"No")</f>
        <v>Yes</v>
      </c>
      <c r="L220" s="14" t="str">
        <f>_xlfn.IFNA(+INDEX(Comp1!G:G,MATCH($B220,Comp1!$C:$C,0)),"No")</f>
        <v>Yes</v>
      </c>
      <c r="M220" s="14" t="str">
        <f>_xlfn.IFNA(+INDEX(Comp1!H:H,MATCH($B220,Comp1!$C:$C,0)),"No")</f>
        <v>Yes</v>
      </c>
      <c r="N220" s="14" t="str">
        <f>_xlfn.IFNA(+INDEX(Comp1!I:I,MATCH($B220,Comp1!$C:$C,0)),"No")</f>
        <v>Yes</v>
      </c>
      <c r="O220" s="14" t="str">
        <f>_xlfn.IFNA(+INDEX(Comp1!J:J,MATCH($B220,Comp1!$C:$C,0)),"No")</f>
        <v>Yes</v>
      </c>
      <c r="P220" s="14" t="str">
        <f>_xlfn.IFNA(+INDEX(Comp1!K:K,MATCH($B220,Comp1!$C:$C,0)),"No")</f>
        <v>Yes</v>
      </c>
      <c r="Q220" s="14" t="str">
        <f>_xlfn.IFNA(+INDEX(Comp1!L:L,MATCH($B220,Comp1!$C:$C,0)),"No")</f>
        <v>Yes</v>
      </c>
      <c r="R220" s="14" t="str">
        <f>_xlfn.IFNA(+INDEX(Comp1!M:M,MATCH($B220,Comp1!$C:$C,0)),"No")</f>
        <v>Yes</v>
      </c>
      <c r="S220" s="14" t="str">
        <f>_xlfn.IFNA(+INDEX(Comp1!N:N,MATCH($B220,Comp1!$C:$C,0)),"No")</f>
        <v>Yes</v>
      </c>
      <c r="T220" s="14" t="str">
        <f>_xlfn.IFNA(+INDEX(Comp1!O:O,MATCH($B220,Comp1!$C:$C,0)),"No")</f>
        <v>Yes</v>
      </c>
      <c r="U220" s="14" t="s">
        <v>35</v>
      </c>
      <c r="V220" s="263">
        <v>9.93</v>
      </c>
      <c r="W220" s="263">
        <v>9.93</v>
      </c>
      <c r="X220" s="263">
        <v>9.93</v>
      </c>
      <c r="Y220" s="263">
        <v>9.93</v>
      </c>
      <c r="Z220" s="263">
        <v>9.93</v>
      </c>
      <c r="AA220" s="263">
        <v>9.93</v>
      </c>
      <c r="AB220" s="263">
        <v>9.99</v>
      </c>
      <c r="AC220" s="263">
        <f>IF(Q220="yes",+INDEX('Final Comp Values'!$BH:$BH,MATCH('Monthy Targets'!$B220,'Final Comp Values'!$C:$C,0)),0)</f>
        <v>9.9600000000000009</v>
      </c>
      <c r="AD220" s="263">
        <f>IF(R220="yes",+INDEX('Final Comp Values'!$BH:$BH,MATCH('Monthy Targets'!$B220,'Final Comp Values'!$C:$C,0)),0)</f>
        <v>9.9600000000000009</v>
      </c>
      <c r="AE220" s="263">
        <f>IF(S220="yes",+INDEX('Final Comp Values'!$BL:$BL,MATCH('Monthy Targets'!$B220,'Final Comp Values'!$C:$C,0)),0)</f>
        <v>9.9600000000000009</v>
      </c>
      <c r="AF220" s="263">
        <f>IF(T220="yes",+INDEX('Final Comp Values'!$BL:$BL,MATCH('Monthy Targets'!$B220,'Final Comp Values'!$C:$C,0)),0)</f>
        <v>9.9600000000000009</v>
      </c>
      <c r="AG220" s="263">
        <f>IF(U220="yes",+INDEX('Final Comp Values'!$BL:$BL,MATCH('Monthy Targets'!$B220,'Final Comp Values'!$C:$C,0)),0)</f>
        <v>9.9600000000000009</v>
      </c>
    </row>
    <row r="221" spans="1:33" x14ac:dyDescent="0.25">
      <c r="A221" s="579">
        <f>+FY2019_ALL_Targets!A221</f>
        <v>4115</v>
      </c>
      <c r="B221" s="62">
        <f>+FY2019_ALL_Targets!B221</f>
        <v>675361</v>
      </c>
      <c r="C221" s="62">
        <f>+FY2019_ALL_Targets!C221</f>
        <v>1025686</v>
      </c>
      <c r="D221" s="62">
        <f>+FY2019_ALL_Targets!D221</f>
        <v>1932520020</v>
      </c>
      <c r="E221" s="62"/>
      <c r="F221" s="62" t="str">
        <f>+FY2019_ALL_Targets!E221</f>
        <v>Harris</v>
      </c>
      <c r="G221" s="62" t="str">
        <f>FY2019_ALL_Targets!J221</f>
        <v>Wharton Nursing and Rehabilitation Center</v>
      </c>
      <c r="H221" s="62" t="str">
        <f>FY2019_ALL_Targets!K221</f>
        <v>Citizens Medical Center County of Victoria</v>
      </c>
      <c r="I221" s="62" t="str">
        <f>+FY2019_ALL_Targets!L221</f>
        <v>1220 Sunny Lane</v>
      </c>
      <c r="J221" s="14" t="str">
        <f>_xlfn.IFNA(+INDEX(Comp1!$E:$E,MATCH(B221,Comp1!$C:$C,0)),"No")</f>
        <v>Yes</v>
      </c>
      <c r="K221" s="14" t="str">
        <f>_xlfn.IFNA(+INDEX(Comp1!$F:$F,MATCH(B221,Comp1!$C:$C,0)),"No")</f>
        <v>Yes</v>
      </c>
      <c r="L221" s="14" t="str">
        <f>_xlfn.IFNA(+INDEX(Comp1!G:G,MATCH($B221,Comp1!$C:$C,0)),"No")</f>
        <v>Yes</v>
      </c>
      <c r="M221" s="14" t="str">
        <f>_xlfn.IFNA(+INDEX(Comp1!H:H,MATCH($B221,Comp1!$C:$C,0)),"No")</f>
        <v>Yes</v>
      </c>
      <c r="N221" s="14" t="str">
        <f>_xlfn.IFNA(+INDEX(Comp1!I:I,MATCH($B221,Comp1!$C:$C,0)),"No")</f>
        <v>Yes</v>
      </c>
      <c r="O221" s="14" t="str">
        <f>_xlfn.IFNA(+INDEX(Comp1!J:J,MATCH($B221,Comp1!$C:$C,0)),"No")</f>
        <v>Yes</v>
      </c>
      <c r="P221" s="14" t="str">
        <f>_xlfn.IFNA(+INDEX(Comp1!K:K,MATCH($B221,Comp1!$C:$C,0)),"No")</f>
        <v>Yes</v>
      </c>
      <c r="Q221" s="14" t="str">
        <f>_xlfn.IFNA(+INDEX(Comp1!L:L,MATCH($B221,Comp1!$C:$C,0)),"No")</f>
        <v>Yes</v>
      </c>
      <c r="R221" s="14" t="str">
        <f>_xlfn.IFNA(+INDEX(Comp1!M:M,MATCH($B221,Comp1!$C:$C,0)),"No")</f>
        <v>Yes</v>
      </c>
      <c r="S221" s="14" t="str">
        <f>_xlfn.IFNA(+INDEX(Comp1!N:N,MATCH($B221,Comp1!$C:$C,0)),"No")</f>
        <v>Yes</v>
      </c>
      <c r="T221" s="14" t="str">
        <f>_xlfn.IFNA(+INDEX(Comp1!O:O,MATCH($B221,Comp1!$C:$C,0)),"No")</f>
        <v>Yes</v>
      </c>
      <c r="U221" s="14" t="s">
        <v>35</v>
      </c>
      <c r="V221" s="263">
        <v>6.36</v>
      </c>
      <c r="W221" s="263">
        <v>6.36</v>
      </c>
      <c r="X221" s="263">
        <v>6.36</v>
      </c>
      <c r="Y221" s="263">
        <v>6.36</v>
      </c>
      <c r="Z221" s="263">
        <v>6.36</v>
      </c>
      <c r="AA221" s="263">
        <v>6.36</v>
      </c>
      <c r="AB221" s="263">
        <v>6.31</v>
      </c>
      <c r="AC221" s="263">
        <f>IF(Q221="yes",+INDEX('Final Comp Values'!$BH:$BH,MATCH('Monthy Targets'!$B221,'Final Comp Values'!$C:$C,0)),0)</f>
        <v>6.28</v>
      </c>
      <c r="AD221" s="263">
        <f>IF(R221="yes",+INDEX('Final Comp Values'!$BH:$BH,MATCH('Monthy Targets'!$B221,'Final Comp Values'!$C:$C,0)),0)</f>
        <v>6.28</v>
      </c>
      <c r="AE221" s="263">
        <f>IF(S221="yes",+INDEX('Final Comp Values'!$BL:$BL,MATCH('Monthy Targets'!$B221,'Final Comp Values'!$C:$C,0)),0)</f>
        <v>6.28</v>
      </c>
      <c r="AF221" s="263">
        <f>IF(T221="yes",+INDEX('Final Comp Values'!$BL:$BL,MATCH('Monthy Targets'!$B221,'Final Comp Values'!$C:$C,0)),0)</f>
        <v>6.28</v>
      </c>
      <c r="AG221" s="263">
        <f>IF(U221="yes",+INDEX('Final Comp Values'!$BL:$BL,MATCH('Monthy Targets'!$B221,'Final Comp Values'!$C:$C,0)),0)</f>
        <v>6.28</v>
      </c>
    </row>
    <row r="222" spans="1:33" x14ac:dyDescent="0.25">
      <c r="A222" s="579">
        <f>+FY2019_ALL_Targets!A222</f>
        <v>5032</v>
      </c>
      <c r="B222" s="62">
        <f>+FY2019_ALL_Targets!B222</f>
        <v>675363</v>
      </c>
      <c r="C222" s="62">
        <f>+FY2019_ALL_Targets!C222</f>
        <v>1027203</v>
      </c>
      <c r="D222" s="62">
        <f>+FY2019_ALL_Targets!D222</f>
        <v>1134240427</v>
      </c>
      <c r="E222" s="62"/>
      <c r="F222" s="62" t="str">
        <f>+FY2019_ALL_Targets!E222</f>
        <v>Hidalgo</v>
      </c>
      <c r="G222" s="62" t="str">
        <f>FY2019_ALL_Targets!J222</f>
        <v>Retama Manor Nursing Center - Weslaco</v>
      </c>
      <c r="H222" s="62" t="str">
        <f>FY2019_ALL_Targets!K222</f>
        <v>SSC Weslaco Operating Company LLC</v>
      </c>
      <c r="I222" s="62" t="str">
        <f>+FY2019_ALL_Targets!L222</f>
        <v>721 S Airport Drive</v>
      </c>
      <c r="J222" s="14" t="str">
        <f>_xlfn.IFNA(+INDEX(Comp1!$E:$E,MATCH(B222,Comp1!$C:$C,0)),"No")</f>
        <v>No</v>
      </c>
      <c r="K222" s="14" t="str">
        <f>_xlfn.IFNA(+INDEX(Comp1!$F:$F,MATCH(B222,Comp1!$C:$C,0)),"No")</f>
        <v>No</v>
      </c>
      <c r="L222" s="14" t="str">
        <f>_xlfn.IFNA(+INDEX(Comp1!G:G,MATCH($B222,Comp1!$C:$C,0)),"No")</f>
        <v>No</v>
      </c>
      <c r="M222" s="14" t="str">
        <f>_xlfn.IFNA(+INDEX(Comp1!H:H,MATCH($B222,Comp1!$C:$C,0)),"No")</f>
        <v>No</v>
      </c>
      <c r="N222" s="14" t="str">
        <f>_xlfn.IFNA(+INDEX(Comp1!I:I,MATCH($B222,Comp1!$C:$C,0)),"No")</f>
        <v>No</v>
      </c>
      <c r="O222" s="14" t="str">
        <f>_xlfn.IFNA(+INDEX(Comp1!J:J,MATCH($B222,Comp1!$C:$C,0)),"No")</f>
        <v>No</v>
      </c>
      <c r="P222" s="14" t="str">
        <f>_xlfn.IFNA(+INDEX(Comp1!K:K,MATCH($B222,Comp1!$C:$C,0)),"No")</f>
        <v>No</v>
      </c>
      <c r="Q222" s="14" t="str">
        <f>_xlfn.IFNA(+INDEX(Comp1!L:L,MATCH($B222,Comp1!$C:$C,0)),"No")</f>
        <v>No</v>
      </c>
      <c r="R222" s="14" t="str">
        <f>_xlfn.IFNA(+INDEX(Comp1!M:M,MATCH($B222,Comp1!$C:$C,0)),"No")</f>
        <v>No</v>
      </c>
      <c r="S222" s="14" t="str">
        <f>_xlfn.IFNA(+INDEX(Comp1!N:N,MATCH($B222,Comp1!$C:$C,0)),"No")</f>
        <v>No</v>
      </c>
      <c r="T222" s="14" t="str">
        <f>_xlfn.IFNA(+INDEX(Comp1!O:O,MATCH($B222,Comp1!$C:$C,0)),"No")</f>
        <v>No</v>
      </c>
      <c r="U222" s="14">
        <v>0</v>
      </c>
      <c r="V222" s="263">
        <v>0</v>
      </c>
      <c r="W222" s="263">
        <v>0</v>
      </c>
      <c r="X222" s="263">
        <v>0</v>
      </c>
      <c r="Y222" s="263">
        <v>0</v>
      </c>
      <c r="Z222" s="263">
        <v>0</v>
      </c>
      <c r="AA222" s="263">
        <v>0</v>
      </c>
      <c r="AB222" s="263">
        <v>0</v>
      </c>
      <c r="AC222" s="263">
        <f>IF(Q222="yes",+INDEX('Final Comp Values'!$BH:$BH,MATCH('Monthy Targets'!$B222,'Final Comp Values'!$C:$C,0)),0)</f>
        <v>0</v>
      </c>
      <c r="AD222" s="263">
        <f>IF(R222="yes",+INDEX('Final Comp Values'!$BH:$BH,MATCH('Monthy Targets'!$B222,'Final Comp Values'!$C:$C,0)),0)</f>
        <v>0</v>
      </c>
      <c r="AE222" s="263">
        <f>IF(S222="yes",+INDEX('Final Comp Values'!$BL:$BL,MATCH('Monthy Targets'!$B222,'Final Comp Values'!$C:$C,0)),0)</f>
        <v>0</v>
      </c>
      <c r="AF222" s="263">
        <f>IF(T222="yes",+INDEX('Final Comp Values'!$BL:$BL,MATCH('Monthy Targets'!$B222,'Final Comp Values'!$C:$C,0)),0)</f>
        <v>0</v>
      </c>
      <c r="AG222" s="263">
        <f>IF(U222="yes",+INDEX('Final Comp Values'!$BL:$BL,MATCH('Monthy Targets'!$B222,'Final Comp Values'!$C:$C,0)),0)</f>
        <v>0</v>
      </c>
    </row>
    <row r="223" spans="1:33" x14ac:dyDescent="0.25">
      <c r="A223" s="579">
        <f>+FY2019_ALL_Targets!A223</f>
        <v>4247</v>
      </c>
      <c r="B223" s="62">
        <f>+FY2019_ALL_Targets!B223</f>
        <v>675364</v>
      </c>
      <c r="C223" s="62">
        <f>+FY2019_ALL_Targets!C223</f>
        <v>1028570</v>
      </c>
      <c r="D223" s="62">
        <f>+FY2019_ALL_Targets!D223</f>
        <v>1831593029</v>
      </c>
      <c r="E223" s="62"/>
      <c r="F223" s="62" t="str">
        <f>+FY2019_ALL_Targets!E223</f>
        <v>MRSA West</v>
      </c>
      <c r="G223" s="62" t="str">
        <f>FY2019_ALL_Targets!J223</f>
        <v>Homestead Nursing and Rehabilitation of Baird</v>
      </c>
      <c r="H223" s="62" t="str">
        <f>FY2019_ALL_Targets!K223</f>
        <v>Stephens Memorial Hospital District</v>
      </c>
      <c r="I223" s="62" t="str">
        <f>+FY2019_ALL_Targets!L223</f>
        <v>224 E. Sixth Street</v>
      </c>
      <c r="J223" s="14" t="str">
        <f>_xlfn.IFNA(+INDEX(Comp1!$E:$E,MATCH(B223,Comp1!$C:$C,0)),"No")</f>
        <v>Yes</v>
      </c>
      <c r="K223" s="14" t="str">
        <f>_xlfn.IFNA(+INDEX(Comp1!$F:$F,MATCH(B223,Comp1!$C:$C,0)),"No")</f>
        <v>Yes</v>
      </c>
      <c r="L223" s="14" t="str">
        <f>_xlfn.IFNA(+INDEX(Comp1!G:G,MATCH($B223,Comp1!$C:$C,0)),"No")</f>
        <v>Yes</v>
      </c>
      <c r="M223" s="14" t="str">
        <f>_xlfn.IFNA(+INDEX(Comp1!H:H,MATCH($B223,Comp1!$C:$C,0)),"No")</f>
        <v>Yes</v>
      </c>
      <c r="N223" s="14" t="str">
        <f>_xlfn.IFNA(+INDEX(Comp1!I:I,MATCH($B223,Comp1!$C:$C,0)),"No")</f>
        <v>Yes</v>
      </c>
      <c r="O223" s="14" t="str">
        <f>_xlfn.IFNA(+INDEX(Comp1!J:J,MATCH($B223,Comp1!$C:$C,0)),"No")</f>
        <v>Yes</v>
      </c>
      <c r="P223" s="14" t="str">
        <f>_xlfn.IFNA(+INDEX(Comp1!K:K,MATCH($B223,Comp1!$C:$C,0)),"No")</f>
        <v>Yes</v>
      </c>
      <c r="Q223" s="14" t="str">
        <f>_xlfn.IFNA(+INDEX(Comp1!L:L,MATCH($B223,Comp1!$C:$C,0)),"No")</f>
        <v>Yes</v>
      </c>
      <c r="R223" s="14" t="str">
        <f>_xlfn.IFNA(+INDEX(Comp1!M:M,MATCH($B223,Comp1!$C:$C,0)),"No")</f>
        <v>Yes</v>
      </c>
      <c r="S223" s="14" t="str">
        <f>_xlfn.IFNA(+INDEX(Comp1!N:N,MATCH($B223,Comp1!$C:$C,0)),"No")</f>
        <v>Yes</v>
      </c>
      <c r="T223" s="14" t="str">
        <f>_xlfn.IFNA(+INDEX(Comp1!O:O,MATCH($B223,Comp1!$C:$C,0)),"No")</f>
        <v>Yes</v>
      </c>
      <c r="U223" s="14" t="s">
        <v>35</v>
      </c>
      <c r="V223" s="263">
        <v>2.89</v>
      </c>
      <c r="W223" s="263">
        <v>2.89</v>
      </c>
      <c r="X223" s="263">
        <v>2.89</v>
      </c>
      <c r="Y223" s="263">
        <v>2.89</v>
      </c>
      <c r="Z223" s="263">
        <v>2.89</v>
      </c>
      <c r="AA223" s="263">
        <v>2.89</v>
      </c>
      <c r="AB223" s="263">
        <v>2.83</v>
      </c>
      <c r="AC223" s="263">
        <f>IF(Q223="yes",+INDEX('Final Comp Values'!$BH:$BH,MATCH('Monthy Targets'!$B223,'Final Comp Values'!$C:$C,0)),0)</f>
        <v>2.82</v>
      </c>
      <c r="AD223" s="263">
        <f>IF(R223="yes",+INDEX('Final Comp Values'!$BH:$BH,MATCH('Monthy Targets'!$B223,'Final Comp Values'!$C:$C,0)),0)</f>
        <v>2.82</v>
      </c>
      <c r="AE223" s="263">
        <f>IF(S223="yes",+INDEX('Final Comp Values'!$BL:$BL,MATCH('Monthy Targets'!$B223,'Final Comp Values'!$C:$C,0)),0)</f>
        <v>2.82</v>
      </c>
      <c r="AF223" s="263">
        <f>IF(T223="yes",+INDEX('Final Comp Values'!$BL:$BL,MATCH('Monthy Targets'!$B223,'Final Comp Values'!$C:$C,0)),0)</f>
        <v>2.82</v>
      </c>
      <c r="AG223" s="263">
        <f>IF(U223="yes",+INDEX('Final Comp Values'!$BL:$BL,MATCH('Monthy Targets'!$B223,'Final Comp Values'!$C:$C,0)),0)</f>
        <v>2.82</v>
      </c>
    </row>
    <row r="224" spans="1:33" x14ac:dyDescent="0.25">
      <c r="A224" s="579">
        <f>+FY2019_ALL_Targets!A224</f>
        <v>4381</v>
      </c>
      <c r="B224" s="62">
        <f>+FY2019_ALL_Targets!B224</f>
        <v>675367</v>
      </c>
      <c r="C224" s="62">
        <f>+FY2019_ALL_Targets!C224</f>
        <v>1026653</v>
      </c>
      <c r="D224" s="62">
        <f>+FY2019_ALL_Targets!D224</f>
        <v>1790174357</v>
      </c>
      <c r="E224" s="62"/>
      <c r="F224" s="62" t="str">
        <f>+FY2019_ALL_Targets!E224</f>
        <v>Dallas</v>
      </c>
      <c r="G224" s="62" t="str">
        <f>FY2019_ALL_Targets!J224</f>
        <v>Greenville Gardens</v>
      </c>
      <c r="H224" s="62" t="str">
        <f>FY2019_ALL_Targets!K224</f>
        <v>Nocona Hospital District</v>
      </c>
      <c r="I224" s="62" t="str">
        <f>+FY2019_ALL_Targets!L224</f>
        <v>3500 Park Street</v>
      </c>
      <c r="J224" s="14" t="str">
        <f>_xlfn.IFNA(+INDEX(Comp1!$E:$E,MATCH(B224,Comp1!$C:$C,0)),"No")</f>
        <v>Yes</v>
      </c>
      <c r="K224" s="14" t="str">
        <f>_xlfn.IFNA(+INDEX(Comp1!$F:$F,MATCH(B224,Comp1!$C:$C,0)),"No")</f>
        <v>Yes</v>
      </c>
      <c r="L224" s="14" t="str">
        <f>_xlfn.IFNA(+INDEX(Comp1!G:G,MATCH($B224,Comp1!$C:$C,0)),"No")</f>
        <v>Yes</v>
      </c>
      <c r="M224" s="14" t="str">
        <f>_xlfn.IFNA(+INDEX(Comp1!H:H,MATCH($B224,Comp1!$C:$C,0)),"No")</f>
        <v>Yes</v>
      </c>
      <c r="N224" s="14" t="str">
        <f>_xlfn.IFNA(+INDEX(Comp1!I:I,MATCH($B224,Comp1!$C:$C,0)),"No")</f>
        <v>Yes</v>
      </c>
      <c r="O224" s="14" t="str">
        <f>_xlfn.IFNA(+INDEX(Comp1!J:J,MATCH($B224,Comp1!$C:$C,0)),"No")</f>
        <v>Yes</v>
      </c>
      <c r="P224" s="14" t="str">
        <f>_xlfn.IFNA(+INDEX(Comp1!K:K,MATCH($B224,Comp1!$C:$C,0)),"No")</f>
        <v>Yes</v>
      </c>
      <c r="Q224" s="14" t="str">
        <f>_xlfn.IFNA(+INDEX(Comp1!L:L,MATCH($B224,Comp1!$C:$C,0)),"No")</f>
        <v>Yes</v>
      </c>
      <c r="R224" s="14" t="str">
        <f>_xlfn.IFNA(+INDEX(Comp1!M:M,MATCH($B224,Comp1!$C:$C,0)),"No")</f>
        <v>Yes</v>
      </c>
      <c r="S224" s="14" t="str">
        <f>_xlfn.IFNA(+INDEX(Comp1!N:N,MATCH($B224,Comp1!$C:$C,0)),"No")</f>
        <v>Yes</v>
      </c>
      <c r="T224" s="14" t="str">
        <f>_xlfn.IFNA(+INDEX(Comp1!O:O,MATCH($B224,Comp1!$C:$C,0)),"No")</f>
        <v>Yes</v>
      </c>
      <c r="U224" s="14" t="s">
        <v>35</v>
      </c>
      <c r="V224" s="263">
        <v>3.61</v>
      </c>
      <c r="W224" s="263">
        <v>3.61</v>
      </c>
      <c r="X224" s="263">
        <v>3.61</v>
      </c>
      <c r="Y224" s="263">
        <v>3.61</v>
      </c>
      <c r="Z224" s="263">
        <v>3.61</v>
      </c>
      <c r="AA224" s="263">
        <v>3.61</v>
      </c>
      <c r="AB224" s="263">
        <v>3.5</v>
      </c>
      <c r="AC224" s="263">
        <f>IF(Q224="yes",+INDEX('Final Comp Values'!$BH:$BH,MATCH('Monthy Targets'!$B224,'Final Comp Values'!$C:$C,0)),0)</f>
        <v>3.49</v>
      </c>
      <c r="AD224" s="263">
        <f>IF(R224="yes",+INDEX('Final Comp Values'!$BH:$BH,MATCH('Monthy Targets'!$B224,'Final Comp Values'!$C:$C,0)),0)</f>
        <v>3.49</v>
      </c>
      <c r="AE224" s="263">
        <f>IF(S224="yes",+INDEX('Final Comp Values'!$BL:$BL,MATCH('Monthy Targets'!$B224,'Final Comp Values'!$C:$C,0)),0)</f>
        <v>3.49</v>
      </c>
      <c r="AF224" s="263">
        <f>IF(T224="yes",+INDEX('Final Comp Values'!$BL:$BL,MATCH('Monthy Targets'!$B224,'Final Comp Values'!$C:$C,0)),0)</f>
        <v>3.49</v>
      </c>
      <c r="AG224" s="263">
        <f>IF(U224="yes",+INDEX('Final Comp Values'!$BL:$BL,MATCH('Monthy Targets'!$B224,'Final Comp Values'!$C:$C,0)),0)</f>
        <v>3.49</v>
      </c>
    </row>
    <row r="225" spans="1:33" x14ac:dyDescent="0.25">
      <c r="A225" s="579">
        <f>+FY2019_ALL_Targets!A225</f>
        <v>4768</v>
      </c>
      <c r="B225" s="62">
        <f>+FY2019_ALL_Targets!B225</f>
        <v>675373</v>
      </c>
      <c r="C225" s="62">
        <f>+FY2019_ALL_Targets!C225</f>
        <v>1004350</v>
      </c>
      <c r="D225" s="62">
        <f>+FY2019_ALL_Targets!D225</f>
        <v>1649267147</v>
      </c>
      <c r="E225" s="62"/>
      <c r="F225" s="62" t="str">
        <f>+FY2019_ALL_Targets!E225</f>
        <v>MRSA West</v>
      </c>
      <c r="G225" s="62" t="str">
        <f>FY2019_ALL_Targets!J225</f>
        <v>Carrizo Springs Nursing and Rehabilitation, LP</v>
      </c>
      <c r="H225" s="62" t="str">
        <f>FY2019_ALL_Targets!K225</f>
        <v>Carrizo Springs Nursing and Rehabilitation, LP</v>
      </c>
      <c r="I225" s="62" t="str">
        <f>+FY2019_ALL_Targets!L225</f>
        <v>506 S. 7th Street</v>
      </c>
      <c r="J225" s="14" t="str">
        <f>_xlfn.IFNA(+INDEX(Comp1!$E:$E,MATCH(B225,Comp1!$C:$C,0)),"No")</f>
        <v>No</v>
      </c>
      <c r="K225" s="14" t="str">
        <f>_xlfn.IFNA(+INDEX(Comp1!$F:$F,MATCH(B225,Comp1!$C:$C,0)),"No")</f>
        <v>No</v>
      </c>
      <c r="L225" s="14" t="str">
        <f>_xlfn.IFNA(+INDEX(Comp1!G:G,MATCH($B225,Comp1!$C:$C,0)),"No")</f>
        <v>No</v>
      </c>
      <c r="M225" s="14" t="str">
        <f>_xlfn.IFNA(+INDEX(Comp1!H:H,MATCH($B225,Comp1!$C:$C,0)),"No")</f>
        <v>No</v>
      </c>
      <c r="N225" s="14" t="str">
        <f>_xlfn.IFNA(+INDEX(Comp1!I:I,MATCH($B225,Comp1!$C:$C,0)),"No")</f>
        <v>No</v>
      </c>
      <c r="O225" s="14" t="str">
        <f>_xlfn.IFNA(+INDEX(Comp1!J:J,MATCH($B225,Comp1!$C:$C,0)),"No")</f>
        <v>No</v>
      </c>
      <c r="P225" s="14" t="str">
        <f>_xlfn.IFNA(+INDEX(Comp1!K:K,MATCH($B225,Comp1!$C:$C,0)),"No")</f>
        <v>No</v>
      </c>
      <c r="Q225" s="14" t="str">
        <f>_xlfn.IFNA(+INDEX(Comp1!L:L,MATCH($B225,Comp1!$C:$C,0)),"No")</f>
        <v>No</v>
      </c>
      <c r="R225" s="14" t="str">
        <f>_xlfn.IFNA(+INDEX(Comp1!M:M,MATCH($B225,Comp1!$C:$C,0)),"No")</f>
        <v>No</v>
      </c>
      <c r="S225" s="14" t="str">
        <f>_xlfn.IFNA(+INDEX(Comp1!N:N,MATCH($B225,Comp1!$C:$C,0)),"No")</f>
        <v>No</v>
      </c>
      <c r="T225" s="14" t="str">
        <f>_xlfn.IFNA(+INDEX(Comp1!O:O,MATCH($B225,Comp1!$C:$C,0)),"No")</f>
        <v>No</v>
      </c>
      <c r="U225" s="14">
        <v>0</v>
      </c>
      <c r="V225" s="263">
        <v>0</v>
      </c>
      <c r="W225" s="263">
        <v>0</v>
      </c>
      <c r="X225" s="263">
        <v>0</v>
      </c>
      <c r="Y225" s="263">
        <v>0</v>
      </c>
      <c r="Z225" s="263">
        <v>0</v>
      </c>
      <c r="AA225" s="263">
        <v>0</v>
      </c>
      <c r="AB225" s="263">
        <v>0</v>
      </c>
      <c r="AC225" s="263">
        <f>IF(Q225="yes",+INDEX('Final Comp Values'!$BH:$BH,MATCH('Monthy Targets'!$B225,'Final Comp Values'!$C:$C,0)),0)</f>
        <v>0</v>
      </c>
      <c r="AD225" s="263">
        <f>IF(R225="yes",+INDEX('Final Comp Values'!$BH:$BH,MATCH('Monthy Targets'!$B225,'Final Comp Values'!$C:$C,0)),0)</f>
        <v>0</v>
      </c>
      <c r="AE225" s="263">
        <f>IF(S225="yes",+INDEX('Final Comp Values'!$BL:$BL,MATCH('Monthy Targets'!$B225,'Final Comp Values'!$C:$C,0)),0)</f>
        <v>0</v>
      </c>
      <c r="AF225" s="263">
        <f>IF(T225="yes",+INDEX('Final Comp Values'!$BL:$BL,MATCH('Monthy Targets'!$B225,'Final Comp Values'!$C:$C,0)),0)</f>
        <v>0</v>
      </c>
      <c r="AG225" s="263">
        <f>IF(U225="yes",+INDEX('Final Comp Values'!$BL:$BL,MATCH('Monthy Targets'!$B225,'Final Comp Values'!$C:$C,0)),0)</f>
        <v>0</v>
      </c>
    </row>
    <row r="226" spans="1:33" x14ac:dyDescent="0.25">
      <c r="A226" s="579">
        <f>+FY2019_ALL_Targets!A226</f>
        <v>4884</v>
      </c>
      <c r="B226" s="62">
        <f>+FY2019_ALL_Targets!B226</f>
        <v>675374</v>
      </c>
      <c r="C226" s="62">
        <f>+FY2019_ALL_Targets!C226</f>
        <v>1004877</v>
      </c>
      <c r="D226" s="62">
        <f>+FY2019_ALL_Targets!D226</f>
        <v>1063408847</v>
      </c>
      <c r="E226" s="62"/>
      <c r="F226" s="62" t="str">
        <f>+FY2019_ALL_Targets!E226</f>
        <v>Dallas</v>
      </c>
      <c r="G226" s="62" t="str">
        <f>FY2019_ALL_Targets!J226</f>
        <v>Irving Nursing and Rehabilitation, LP</v>
      </c>
      <c r="H226" s="62" t="str">
        <f>FY2019_ALL_Targets!K226</f>
        <v>Irving Nursing and Rehabilitation, LP</v>
      </c>
      <c r="I226" s="62" t="str">
        <f>+FY2019_ALL_Targets!L226</f>
        <v>619 N. Britain Rd</v>
      </c>
      <c r="J226" s="14" t="str">
        <f>_xlfn.IFNA(+INDEX(Comp1!$E:$E,MATCH(B226,Comp1!$C:$C,0)),"No")</f>
        <v>No</v>
      </c>
      <c r="K226" s="14" t="str">
        <f>_xlfn.IFNA(+INDEX(Comp1!$F:$F,MATCH(B226,Comp1!$C:$C,0)),"No")</f>
        <v>No</v>
      </c>
      <c r="L226" s="14" t="str">
        <f>_xlfn.IFNA(+INDEX(Comp1!G:G,MATCH($B226,Comp1!$C:$C,0)),"No")</f>
        <v>No</v>
      </c>
      <c r="M226" s="14" t="str">
        <f>_xlfn.IFNA(+INDEX(Comp1!H:H,MATCH($B226,Comp1!$C:$C,0)),"No")</f>
        <v>No</v>
      </c>
      <c r="N226" s="14" t="str">
        <f>_xlfn.IFNA(+INDEX(Comp1!I:I,MATCH($B226,Comp1!$C:$C,0)),"No")</f>
        <v>No</v>
      </c>
      <c r="O226" s="14" t="str">
        <f>_xlfn.IFNA(+INDEX(Comp1!J:J,MATCH($B226,Comp1!$C:$C,0)),"No")</f>
        <v>No</v>
      </c>
      <c r="P226" s="14" t="str">
        <f>_xlfn.IFNA(+INDEX(Comp1!K:K,MATCH($B226,Comp1!$C:$C,0)),"No")</f>
        <v>No</v>
      </c>
      <c r="Q226" s="14" t="str">
        <f>_xlfn.IFNA(+INDEX(Comp1!L:L,MATCH($B226,Comp1!$C:$C,0)),"No")</f>
        <v>No</v>
      </c>
      <c r="R226" s="14" t="str">
        <f>_xlfn.IFNA(+INDEX(Comp1!M:M,MATCH($B226,Comp1!$C:$C,0)),"No")</f>
        <v>No</v>
      </c>
      <c r="S226" s="14" t="str">
        <f>_xlfn.IFNA(+INDEX(Comp1!N:N,MATCH($B226,Comp1!$C:$C,0)),"No")</f>
        <v>No</v>
      </c>
      <c r="T226" s="14" t="str">
        <f>_xlfn.IFNA(+INDEX(Comp1!O:O,MATCH($B226,Comp1!$C:$C,0)),"No")</f>
        <v>No</v>
      </c>
      <c r="U226" s="14">
        <v>0</v>
      </c>
      <c r="V226" s="263">
        <v>0</v>
      </c>
      <c r="W226" s="263">
        <v>0</v>
      </c>
      <c r="X226" s="263">
        <v>0</v>
      </c>
      <c r="Y226" s="263">
        <v>0</v>
      </c>
      <c r="Z226" s="263">
        <v>0</v>
      </c>
      <c r="AA226" s="263">
        <v>0</v>
      </c>
      <c r="AB226" s="263">
        <v>0</v>
      </c>
      <c r="AC226" s="263">
        <f>IF(Q226="yes",+INDEX('Final Comp Values'!$BH:$BH,MATCH('Monthy Targets'!$B226,'Final Comp Values'!$C:$C,0)),0)</f>
        <v>0</v>
      </c>
      <c r="AD226" s="263">
        <f>IF(R226="yes",+INDEX('Final Comp Values'!$BH:$BH,MATCH('Monthy Targets'!$B226,'Final Comp Values'!$C:$C,0)),0)</f>
        <v>0</v>
      </c>
      <c r="AE226" s="263">
        <f>IF(S226="yes",+INDEX('Final Comp Values'!$BL:$BL,MATCH('Monthy Targets'!$B226,'Final Comp Values'!$C:$C,0)),0)</f>
        <v>0</v>
      </c>
      <c r="AF226" s="263">
        <f>IF(T226="yes",+INDEX('Final Comp Values'!$BL:$BL,MATCH('Monthy Targets'!$B226,'Final Comp Values'!$C:$C,0)),0)</f>
        <v>0</v>
      </c>
      <c r="AG226" s="263">
        <f>IF(U226="yes",+INDEX('Final Comp Values'!$BL:$BL,MATCH('Monthy Targets'!$B226,'Final Comp Values'!$C:$C,0)),0)</f>
        <v>0</v>
      </c>
    </row>
    <row r="227" spans="1:33" x14ac:dyDescent="0.25">
      <c r="A227" s="579">
        <f>+FY2019_ALL_Targets!A227</f>
        <v>4572</v>
      </c>
      <c r="B227" s="62">
        <f>+FY2019_ALL_Targets!B227</f>
        <v>675380</v>
      </c>
      <c r="C227" s="62">
        <f>+FY2019_ALL_Targets!C227</f>
        <v>1026414</v>
      </c>
      <c r="D227" s="62">
        <f>+FY2019_ALL_Targets!D227</f>
        <v>1487891669</v>
      </c>
      <c r="E227" s="62"/>
      <c r="F227" s="62" t="str">
        <f>+FY2019_ALL_Targets!E227</f>
        <v>Bexar</v>
      </c>
      <c r="G227" s="62" t="str">
        <f>FY2019_ALL_Targets!J227</f>
        <v>Windsor Nursing and Rehabilitation Center of Seguin</v>
      </c>
      <c r="H227" s="62" t="str">
        <f>FY2019_ALL_Targets!K227</f>
        <v>Val Verde County Hospital District dba Windsor Nursing and Rehabilitation Center of Seguin</v>
      </c>
      <c r="I227" s="62" t="str">
        <f>+FY2019_ALL_Targets!L227</f>
        <v>1219 Eastwood Drive</v>
      </c>
      <c r="J227" s="14" t="str">
        <f>_xlfn.IFNA(+INDEX(Comp1!$E:$E,MATCH(B227,Comp1!$C:$C,0)),"No")</f>
        <v>Yes</v>
      </c>
      <c r="K227" s="14" t="str">
        <f>_xlfn.IFNA(+INDEX(Comp1!$F:$F,MATCH(B227,Comp1!$C:$C,0)),"No")</f>
        <v>Yes</v>
      </c>
      <c r="L227" s="14" t="str">
        <f>_xlfn.IFNA(+INDEX(Comp1!G:G,MATCH($B227,Comp1!$C:$C,0)),"No")</f>
        <v>Yes</v>
      </c>
      <c r="M227" s="14" t="str">
        <f>_xlfn.IFNA(+INDEX(Comp1!H:H,MATCH($B227,Comp1!$C:$C,0)),"No")</f>
        <v>Yes</v>
      </c>
      <c r="N227" s="14" t="str">
        <f>_xlfn.IFNA(+INDEX(Comp1!I:I,MATCH($B227,Comp1!$C:$C,0)),"No")</f>
        <v>Yes</v>
      </c>
      <c r="O227" s="14" t="str">
        <f>_xlfn.IFNA(+INDEX(Comp1!J:J,MATCH($B227,Comp1!$C:$C,0)),"No")</f>
        <v>Yes</v>
      </c>
      <c r="P227" s="14" t="str">
        <f>_xlfn.IFNA(+INDEX(Comp1!K:K,MATCH($B227,Comp1!$C:$C,0)),"No")</f>
        <v>Yes</v>
      </c>
      <c r="Q227" s="14" t="str">
        <f>_xlfn.IFNA(+INDEX(Comp1!L:L,MATCH($B227,Comp1!$C:$C,0)),"No")</f>
        <v>Yes</v>
      </c>
      <c r="R227" s="14" t="str">
        <f>_xlfn.IFNA(+INDEX(Comp1!M:M,MATCH($B227,Comp1!$C:$C,0)),"No")</f>
        <v>Yes</v>
      </c>
      <c r="S227" s="14" t="str">
        <f>_xlfn.IFNA(+INDEX(Comp1!N:N,MATCH($B227,Comp1!$C:$C,0)),"No")</f>
        <v>Yes</v>
      </c>
      <c r="T227" s="14" t="str">
        <f>_xlfn.IFNA(+INDEX(Comp1!O:O,MATCH($B227,Comp1!$C:$C,0)),"No")</f>
        <v>Yes</v>
      </c>
      <c r="U227" s="14" t="s">
        <v>35</v>
      </c>
      <c r="V227" s="263">
        <v>11.45</v>
      </c>
      <c r="W227" s="263">
        <v>11.45</v>
      </c>
      <c r="X227" s="263">
        <v>11.45</v>
      </c>
      <c r="Y227" s="263">
        <v>11.45</v>
      </c>
      <c r="Z227" s="263">
        <v>11.45</v>
      </c>
      <c r="AA227" s="263">
        <v>11.45</v>
      </c>
      <c r="AB227" s="263">
        <v>11.28</v>
      </c>
      <c r="AC227" s="263">
        <f>IF(Q227="yes",+INDEX('Final Comp Values'!$BH:$BH,MATCH('Monthy Targets'!$B227,'Final Comp Values'!$C:$C,0)),0)</f>
        <v>11.24</v>
      </c>
      <c r="AD227" s="263">
        <f>IF(R227="yes",+INDEX('Final Comp Values'!$BH:$BH,MATCH('Monthy Targets'!$B227,'Final Comp Values'!$C:$C,0)),0)</f>
        <v>11.24</v>
      </c>
      <c r="AE227" s="263">
        <f>IF(S227="yes",+INDEX('Final Comp Values'!$BL:$BL,MATCH('Monthy Targets'!$B227,'Final Comp Values'!$C:$C,0)),0)</f>
        <v>11.24</v>
      </c>
      <c r="AF227" s="263">
        <f>IF(T227="yes",+INDEX('Final Comp Values'!$BL:$BL,MATCH('Monthy Targets'!$B227,'Final Comp Values'!$C:$C,0)),0)</f>
        <v>11.24</v>
      </c>
      <c r="AG227" s="263">
        <f>IF(U227="yes",+INDEX('Final Comp Values'!$BL:$BL,MATCH('Monthy Targets'!$B227,'Final Comp Values'!$C:$C,0)),0)</f>
        <v>11.24</v>
      </c>
    </row>
    <row r="228" spans="1:33" x14ac:dyDescent="0.25">
      <c r="A228" s="579">
        <f>+FY2019_ALL_Targets!A228</f>
        <v>5340</v>
      </c>
      <c r="B228" s="62">
        <f>+FY2019_ALL_Targets!B228</f>
        <v>675391</v>
      </c>
      <c r="C228" s="62">
        <f>+FY2019_ALL_Targets!C228</f>
        <v>1028615</v>
      </c>
      <c r="D228" s="62">
        <f>+FY2019_ALL_Targets!D228</f>
        <v>1043331101</v>
      </c>
      <c r="E228" s="62"/>
      <c r="F228" s="62" t="str">
        <f>+FY2019_ALL_Targets!E228</f>
        <v>Jefferson</v>
      </c>
      <c r="G228" s="62" t="str">
        <f>FY2019_ALL_Targets!J228</f>
        <v>Pine Arbor</v>
      </c>
      <c r="H228" s="62" t="str">
        <f>FY2019_ALL_Targets!K228</f>
        <v>OakBend Medical Center</v>
      </c>
      <c r="I228" s="62" t="str">
        <f>+FY2019_ALL_Targets!L228</f>
        <v>705 Highway 418 West</v>
      </c>
      <c r="J228" s="14" t="str">
        <f>_xlfn.IFNA(+INDEX(Comp1!$E:$E,MATCH(B228,Comp1!$C:$C,0)),"No")</f>
        <v>Yes</v>
      </c>
      <c r="K228" s="14" t="str">
        <f>_xlfn.IFNA(+INDEX(Comp1!$F:$F,MATCH(B228,Comp1!$C:$C,0)),"No")</f>
        <v>Yes</v>
      </c>
      <c r="L228" s="14" t="str">
        <f>_xlfn.IFNA(+INDEX(Comp1!G:G,MATCH($B228,Comp1!$C:$C,0)),"No")</f>
        <v>Yes</v>
      </c>
      <c r="M228" s="14" t="str">
        <f>_xlfn.IFNA(+INDEX(Comp1!H:H,MATCH($B228,Comp1!$C:$C,0)),"No")</f>
        <v>Yes</v>
      </c>
      <c r="N228" s="14" t="str">
        <f>_xlfn.IFNA(+INDEX(Comp1!I:I,MATCH($B228,Comp1!$C:$C,0)),"No")</f>
        <v>Yes</v>
      </c>
      <c r="O228" s="14" t="str">
        <f>_xlfn.IFNA(+INDEX(Comp1!J:J,MATCH($B228,Comp1!$C:$C,0)),"No")</f>
        <v>Yes</v>
      </c>
      <c r="P228" s="14" t="str">
        <f>_xlfn.IFNA(+INDEX(Comp1!K:K,MATCH($B228,Comp1!$C:$C,0)),"No")</f>
        <v>Yes</v>
      </c>
      <c r="Q228" s="14" t="str">
        <f>_xlfn.IFNA(+INDEX(Comp1!L:L,MATCH($B228,Comp1!$C:$C,0)),"No")</f>
        <v>Yes</v>
      </c>
      <c r="R228" s="14" t="str">
        <f>_xlfn.IFNA(+INDEX(Comp1!M:M,MATCH($B228,Comp1!$C:$C,0)),"No")</f>
        <v>Yes</v>
      </c>
      <c r="S228" s="14" t="str">
        <f>_xlfn.IFNA(+INDEX(Comp1!N:N,MATCH($B228,Comp1!$C:$C,0)),"No")</f>
        <v>Yes</v>
      </c>
      <c r="T228" s="14" t="str">
        <f>_xlfn.IFNA(+INDEX(Comp1!O:O,MATCH($B228,Comp1!$C:$C,0)),"No")</f>
        <v>Yes</v>
      </c>
      <c r="U228" s="14" t="s">
        <v>35</v>
      </c>
      <c r="V228" s="263">
        <v>12.91</v>
      </c>
      <c r="W228" s="263">
        <v>12.91</v>
      </c>
      <c r="X228" s="263">
        <v>12.91</v>
      </c>
      <c r="Y228" s="263">
        <v>12.91</v>
      </c>
      <c r="Z228" s="263">
        <v>12.91</v>
      </c>
      <c r="AA228" s="263">
        <v>12.91</v>
      </c>
      <c r="AB228" s="263">
        <v>13.64</v>
      </c>
      <c r="AC228" s="263">
        <f>IF(Q228="yes",+INDEX('Final Comp Values'!$BH:$BH,MATCH('Monthy Targets'!$B228,'Final Comp Values'!$C:$C,0)),0)</f>
        <v>13.59</v>
      </c>
      <c r="AD228" s="263">
        <f>IF(R228="yes",+INDEX('Final Comp Values'!$BH:$BH,MATCH('Monthy Targets'!$B228,'Final Comp Values'!$C:$C,0)),0)</f>
        <v>13.59</v>
      </c>
      <c r="AE228" s="263">
        <f>IF(S228="yes",+INDEX('Final Comp Values'!$BL:$BL,MATCH('Monthy Targets'!$B228,'Final Comp Values'!$C:$C,0)),0)</f>
        <v>13.59</v>
      </c>
      <c r="AF228" s="263">
        <f>IF(T228="yes",+INDEX('Final Comp Values'!$BL:$BL,MATCH('Monthy Targets'!$B228,'Final Comp Values'!$C:$C,0)),0)</f>
        <v>13.59</v>
      </c>
      <c r="AG228" s="263">
        <f>IF(U228="yes",+INDEX('Final Comp Values'!$BL:$BL,MATCH('Monthy Targets'!$B228,'Final Comp Values'!$C:$C,0)),0)</f>
        <v>13.59</v>
      </c>
    </row>
    <row r="229" spans="1:33" x14ac:dyDescent="0.25">
      <c r="A229" s="579">
        <f>+FY2019_ALL_Targets!A229</f>
        <v>4753</v>
      </c>
      <c r="B229" s="62">
        <f>+FY2019_ALL_Targets!B229</f>
        <v>675394</v>
      </c>
      <c r="C229" s="62">
        <f>+FY2019_ALL_Targets!C229</f>
        <v>1028691</v>
      </c>
      <c r="D229" s="62">
        <f>+FY2019_ALL_Targets!D229</f>
        <v>1477091429</v>
      </c>
      <c r="E229" s="62"/>
      <c r="F229" s="62" t="str">
        <f>+FY2019_ALL_Targets!E229</f>
        <v>Jefferson</v>
      </c>
      <c r="G229" s="62" t="str">
        <f>FY2019_ALL_Targets!J229</f>
        <v>Oakwood Manor Nursing Home</v>
      </c>
      <c r="H229" s="62" t="str">
        <f>FY2019_ALL_Targets!K229</f>
        <v>Tyler County Hospital District dba Oakwood Manor Nursing Home</v>
      </c>
      <c r="I229" s="62" t="str">
        <f>+FY2019_ALL_Targets!L229</f>
        <v>225 South Main Street</v>
      </c>
      <c r="J229" s="14" t="str">
        <f>_xlfn.IFNA(+INDEX(Comp1!$E:$E,MATCH(B229,Comp1!$C:$C,0)),"No")</f>
        <v>Yes</v>
      </c>
      <c r="K229" s="14" t="str">
        <f>_xlfn.IFNA(+INDEX(Comp1!$F:$F,MATCH(B229,Comp1!$C:$C,0)),"No")</f>
        <v>Yes</v>
      </c>
      <c r="L229" s="14" t="str">
        <f>_xlfn.IFNA(+INDEX(Comp1!G:G,MATCH($B229,Comp1!$C:$C,0)),"No")</f>
        <v>Yes</v>
      </c>
      <c r="M229" s="14" t="str">
        <f>_xlfn.IFNA(+INDEX(Comp1!H:H,MATCH($B229,Comp1!$C:$C,0)),"No")</f>
        <v>Yes</v>
      </c>
      <c r="N229" s="14" t="str">
        <f>_xlfn.IFNA(+INDEX(Comp1!I:I,MATCH($B229,Comp1!$C:$C,0)),"No")</f>
        <v>Yes</v>
      </c>
      <c r="O229" s="14" t="str">
        <f>_xlfn.IFNA(+INDEX(Comp1!J:J,MATCH($B229,Comp1!$C:$C,0)),"No")</f>
        <v>Yes</v>
      </c>
      <c r="P229" s="14" t="str">
        <f>_xlfn.IFNA(+INDEX(Comp1!K:K,MATCH($B229,Comp1!$C:$C,0)),"No")</f>
        <v>Yes</v>
      </c>
      <c r="Q229" s="14" t="str">
        <f>_xlfn.IFNA(+INDEX(Comp1!L:L,MATCH($B229,Comp1!$C:$C,0)),"No")</f>
        <v>Yes</v>
      </c>
      <c r="R229" s="14" t="str">
        <f>_xlfn.IFNA(+INDEX(Comp1!M:M,MATCH($B229,Comp1!$C:$C,0)),"No")</f>
        <v>Yes</v>
      </c>
      <c r="S229" s="14" t="str">
        <f>_xlfn.IFNA(+INDEX(Comp1!N:N,MATCH($B229,Comp1!$C:$C,0)),"No")</f>
        <v>Yes</v>
      </c>
      <c r="T229" s="14" t="str">
        <f>_xlfn.IFNA(+INDEX(Comp1!O:O,MATCH($B229,Comp1!$C:$C,0)),"No")</f>
        <v>Yes</v>
      </c>
      <c r="U229" s="14" t="s">
        <v>35</v>
      </c>
      <c r="V229" s="263">
        <v>15.89</v>
      </c>
      <c r="W229" s="263">
        <v>15.89</v>
      </c>
      <c r="X229" s="263">
        <v>15.89</v>
      </c>
      <c r="Y229" s="263">
        <v>15.89</v>
      </c>
      <c r="Z229" s="263">
        <v>15.89</v>
      </c>
      <c r="AA229" s="263">
        <v>15.89</v>
      </c>
      <c r="AB229" s="263">
        <v>16.79</v>
      </c>
      <c r="AC229" s="263">
        <f>IF(Q229="yes",+INDEX('Final Comp Values'!$BH:$BH,MATCH('Monthy Targets'!$B229,'Final Comp Values'!$C:$C,0)),0)</f>
        <v>16.73</v>
      </c>
      <c r="AD229" s="263">
        <f>IF(R229="yes",+INDEX('Final Comp Values'!$BH:$BH,MATCH('Monthy Targets'!$B229,'Final Comp Values'!$C:$C,0)),0)</f>
        <v>16.73</v>
      </c>
      <c r="AE229" s="263">
        <f>IF(S229="yes",+INDEX('Final Comp Values'!$BL:$BL,MATCH('Monthy Targets'!$B229,'Final Comp Values'!$C:$C,0)),0)</f>
        <v>16.73</v>
      </c>
      <c r="AF229" s="263">
        <f>IF(T229="yes",+INDEX('Final Comp Values'!$BL:$BL,MATCH('Monthy Targets'!$B229,'Final Comp Values'!$C:$C,0)),0)</f>
        <v>16.73</v>
      </c>
      <c r="AG229" s="263">
        <f>IF(U229="yes",+INDEX('Final Comp Values'!$BL:$BL,MATCH('Monthy Targets'!$B229,'Final Comp Values'!$C:$C,0)),0)</f>
        <v>16.73</v>
      </c>
    </row>
    <row r="230" spans="1:33" x14ac:dyDescent="0.25">
      <c r="A230" s="579">
        <f>+FY2019_ALL_Targets!A230</f>
        <v>4543</v>
      </c>
      <c r="B230" s="62">
        <f>+FY2019_ALL_Targets!B230</f>
        <v>675395</v>
      </c>
      <c r="C230" s="62">
        <f>+FY2019_ALL_Targets!C230</f>
        <v>1026413</v>
      </c>
      <c r="D230" s="62">
        <f>+FY2019_ALL_Targets!D230</f>
        <v>1023255205</v>
      </c>
      <c r="E230" s="62"/>
      <c r="F230" s="62" t="str">
        <f>+FY2019_ALL_Targets!E230</f>
        <v>MRSA West</v>
      </c>
      <c r="G230" s="62" t="str">
        <f>FY2019_ALL_Targets!J230</f>
        <v>Val Verde Nursing and Rehabilitation Center</v>
      </c>
      <c r="H230" s="62" t="str">
        <f>FY2019_ALL_Targets!K230</f>
        <v>Val Verde County Hospital District dba Val Verde Nursing and Rehabilitation Center</v>
      </c>
      <c r="I230" s="62" t="str">
        <f>+FY2019_ALL_Targets!L230</f>
        <v>100 Herrmann Drive</v>
      </c>
      <c r="J230" s="14" t="str">
        <f>_xlfn.IFNA(+INDEX(Comp1!$E:$E,MATCH(B230,Comp1!$C:$C,0)),"No")</f>
        <v>No</v>
      </c>
      <c r="K230" s="14" t="str">
        <f>_xlfn.IFNA(+INDEX(Comp1!$F:$F,MATCH(B230,Comp1!$C:$C,0)),"No")</f>
        <v>No</v>
      </c>
      <c r="L230" s="14" t="str">
        <f>_xlfn.IFNA(+INDEX(Comp1!G:G,MATCH($B230,Comp1!$C:$C,0)),"No")</f>
        <v>No</v>
      </c>
      <c r="M230" s="14" t="str">
        <f>_xlfn.IFNA(+INDEX(Comp1!H:H,MATCH($B230,Comp1!$C:$C,0)),"No")</f>
        <v>No</v>
      </c>
      <c r="N230" s="14" t="str">
        <f>_xlfn.IFNA(+INDEX(Comp1!I:I,MATCH($B230,Comp1!$C:$C,0)),"No")</f>
        <v>No</v>
      </c>
      <c r="O230" s="14" t="str">
        <f>_xlfn.IFNA(+INDEX(Comp1!J:J,MATCH($B230,Comp1!$C:$C,0)),"No")</f>
        <v>No</v>
      </c>
      <c r="P230" s="14" t="str">
        <f>_xlfn.IFNA(+INDEX(Comp1!K:K,MATCH($B230,Comp1!$C:$C,0)),"No")</f>
        <v>No</v>
      </c>
      <c r="Q230" s="14" t="str">
        <f>_xlfn.IFNA(+INDEX(Comp1!L:L,MATCH($B230,Comp1!$C:$C,0)),"No")</f>
        <v>No</v>
      </c>
      <c r="R230" s="14" t="str">
        <f>_xlfn.IFNA(+INDEX(Comp1!M:M,MATCH($B230,Comp1!$C:$C,0)),"No")</f>
        <v>No</v>
      </c>
      <c r="S230" s="14" t="str">
        <f>_xlfn.IFNA(+INDEX(Comp1!N:N,MATCH($B230,Comp1!$C:$C,0)),"No")</f>
        <v>No</v>
      </c>
      <c r="T230" s="14" t="str">
        <f>_xlfn.IFNA(+INDEX(Comp1!O:O,MATCH($B230,Comp1!$C:$C,0)),"No")</f>
        <v>No</v>
      </c>
      <c r="U230" s="14">
        <v>0</v>
      </c>
      <c r="V230" s="263">
        <v>0</v>
      </c>
      <c r="W230" s="263">
        <v>0</v>
      </c>
      <c r="X230" s="263">
        <v>0</v>
      </c>
      <c r="Y230" s="263">
        <v>0</v>
      </c>
      <c r="Z230" s="263">
        <v>0</v>
      </c>
      <c r="AA230" s="263">
        <v>0</v>
      </c>
      <c r="AB230" s="263">
        <v>0</v>
      </c>
      <c r="AC230" s="263">
        <f>IF(Q230="yes",+INDEX('Final Comp Values'!$BH:$BH,MATCH('Monthy Targets'!$B230,'Final Comp Values'!$C:$C,0)),0)</f>
        <v>0</v>
      </c>
      <c r="AD230" s="263">
        <f>IF(R230="yes",+INDEX('Final Comp Values'!$BH:$BH,MATCH('Monthy Targets'!$B230,'Final Comp Values'!$C:$C,0)),0)</f>
        <v>0</v>
      </c>
      <c r="AE230" s="263">
        <f>IF(S230="yes",+INDEX('Final Comp Values'!$BL:$BL,MATCH('Monthy Targets'!$B230,'Final Comp Values'!$C:$C,0)),0)</f>
        <v>0</v>
      </c>
      <c r="AF230" s="263">
        <f>IF(T230="yes",+INDEX('Final Comp Values'!$BL:$BL,MATCH('Monthy Targets'!$B230,'Final Comp Values'!$C:$C,0)),0)</f>
        <v>0</v>
      </c>
      <c r="AG230" s="263">
        <f>IF(U230="yes",+INDEX('Final Comp Values'!$BL:$BL,MATCH('Monthy Targets'!$B230,'Final Comp Values'!$C:$C,0)),0)</f>
        <v>0</v>
      </c>
    </row>
    <row r="231" spans="1:33" x14ac:dyDescent="0.25">
      <c r="A231" s="579">
        <f>+FY2019_ALL_Targets!A231</f>
        <v>5042</v>
      </c>
      <c r="B231" s="62">
        <f>+FY2019_ALL_Targets!B231</f>
        <v>675396</v>
      </c>
      <c r="C231" s="62">
        <f>+FY2019_ALL_Targets!C231</f>
        <v>1026582</v>
      </c>
      <c r="D231" s="62">
        <f>+FY2019_ALL_Targets!D231</f>
        <v>1598886947</v>
      </c>
      <c r="E231" s="62"/>
      <c r="F231" s="62" t="str">
        <f>+FY2019_ALL_Targets!E231</f>
        <v>Hidalgo</v>
      </c>
      <c r="G231" s="62" t="str">
        <f>FY2019_ALL_Targets!J231</f>
        <v>Retama Manor / Laredo South</v>
      </c>
      <c r="H231" s="62" t="str">
        <f>FY2019_ALL_Targets!K231</f>
        <v>Uvalde County Hospital Authority</v>
      </c>
      <c r="I231" s="62" t="str">
        <f>+FY2019_ALL_Targets!L231</f>
        <v>1102 Galveston St</v>
      </c>
      <c r="J231" s="14" t="str">
        <f>_xlfn.IFNA(+INDEX(Comp1!$E:$E,MATCH(B231,Comp1!$C:$C,0)),"No")</f>
        <v>Yes</v>
      </c>
      <c r="K231" s="14" t="str">
        <f>_xlfn.IFNA(+INDEX(Comp1!$F:$F,MATCH(B231,Comp1!$C:$C,0)),"No")</f>
        <v>Yes</v>
      </c>
      <c r="L231" s="14" t="str">
        <f>_xlfn.IFNA(+INDEX(Comp1!G:G,MATCH($B231,Comp1!$C:$C,0)),"No")</f>
        <v>Yes</v>
      </c>
      <c r="M231" s="14" t="str">
        <f>_xlfn.IFNA(+INDEX(Comp1!H:H,MATCH($B231,Comp1!$C:$C,0)),"No")</f>
        <v>Yes</v>
      </c>
      <c r="N231" s="14" t="str">
        <f>_xlfn.IFNA(+INDEX(Comp1!I:I,MATCH($B231,Comp1!$C:$C,0)),"No")</f>
        <v>Yes</v>
      </c>
      <c r="O231" s="14" t="str">
        <f>_xlfn.IFNA(+INDEX(Comp1!J:J,MATCH($B231,Comp1!$C:$C,0)),"No")</f>
        <v>Yes</v>
      </c>
      <c r="P231" s="14" t="str">
        <f>_xlfn.IFNA(+INDEX(Comp1!K:K,MATCH($B231,Comp1!$C:$C,0)),"No")</f>
        <v>Yes</v>
      </c>
      <c r="Q231" s="14" t="str">
        <f>_xlfn.IFNA(+INDEX(Comp1!L:L,MATCH($B231,Comp1!$C:$C,0)),"No")</f>
        <v>Yes</v>
      </c>
      <c r="R231" s="14" t="str">
        <f>_xlfn.IFNA(+INDEX(Comp1!M:M,MATCH($B231,Comp1!$C:$C,0)),"No")</f>
        <v>Yes</v>
      </c>
      <c r="S231" s="14" t="str">
        <f>_xlfn.IFNA(+INDEX(Comp1!N:N,MATCH($B231,Comp1!$C:$C,0)),"No")</f>
        <v>Yes</v>
      </c>
      <c r="T231" s="14" t="str">
        <f>_xlfn.IFNA(+INDEX(Comp1!O:O,MATCH($B231,Comp1!$C:$C,0)),"No")</f>
        <v>Yes</v>
      </c>
      <c r="U231" s="14" t="s">
        <v>35</v>
      </c>
      <c r="V231" s="263">
        <v>15.13</v>
      </c>
      <c r="W231" s="263">
        <v>15.13</v>
      </c>
      <c r="X231" s="263">
        <v>15.13</v>
      </c>
      <c r="Y231" s="263">
        <v>15.13</v>
      </c>
      <c r="Z231" s="263">
        <v>15.13</v>
      </c>
      <c r="AA231" s="263">
        <v>15.13</v>
      </c>
      <c r="AB231" s="263">
        <v>14.76</v>
      </c>
      <c r="AC231" s="263">
        <f>IF(Q231="yes",+INDEX('Final Comp Values'!$BH:$BH,MATCH('Monthy Targets'!$B231,'Final Comp Values'!$C:$C,0)),0)</f>
        <v>14.71</v>
      </c>
      <c r="AD231" s="263">
        <f>IF(R231="yes",+INDEX('Final Comp Values'!$BH:$BH,MATCH('Monthy Targets'!$B231,'Final Comp Values'!$C:$C,0)),0)</f>
        <v>14.71</v>
      </c>
      <c r="AE231" s="263">
        <f>IF(S231="yes",+INDEX('Final Comp Values'!$BL:$BL,MATCH('Monthy Targets'!$B231,'Final Comp Values'!$C:$C,0)),0)</f>
        <v>14.71</v>
      </c>
      <c r="AF231" s="263">
        <f>IF(T231="yes",+INDEX('Final Comp Values'!$BL:$BL,MATCH('Monthy Targets'!$B231,'Final Comp Values'!$C:$C,0)),0)</f>
        <v>14.71</v>
      </c>
      <c r="AG231" s="263">
        <f>IF(U231="yes",+INDEX('Final Comp Values'!$BL:$BL,MATCH('Monthy Targets'!$B231,'Final Comp Values'!$C:$C,0)),0)</f>
        <v>14.71</v>
      </c>
    </row>
    <row r="232" spans="1:33" x14ac:dyDescent="0.25">
      <c r="A232" s="579">
        <f>+FY2019_ALL_Targets!A232</f>
        <v>4649</v>
      </c>
      <c r="B232" s="62">
        <f>+FY2019_ALL_Targets!B232</f>
        <v>675399</v>
      </c>
      <c r="C232" s="62">
        <f>+FY2019_ALL_Targets!C232</f>
        <v>1004118</v>
      </c>
      <c r="D232" s="62">
        <f>+FY2019_ALL_Targets!D232</f>
        <v>1568458347</v>
      </c>
      <c r="E232" s="62"/>
      <c r="F232" s="62" t="str">
        <f>+FY2019_ALL_Targets!E232</f>
        <v>MRSA Central</v>
      </c>
      <c r="G232" s="62" t="str">
        <f>FY2019_ALL_Targets!J232</f>
        <v>Navasota Nursing and Rehabilitation, LP</v>
      </c>
      <c r="H232" s="62" t="str">
        <f>FY2019_ALL_Targets!K232</f>
        <v>Navasota Nursing and Rehabilitation, LP</v>
      </c>
      <c r="I232" s="62" t="str">
        <f>+FY2019_ALL_Targets!L232</f>
        <v>1405 E. Washington Avenue</v>
      </c>
      <c r="J232" s="14" t="str">
        <f>_xlfn.IFNA(+INDEX(Comp1!$E:$E,MATCH(B232,Comp1!$C:$C,0)),"No")</f>
        <v>No</v>
      </c>
      <c r="K232" s="14" t="str">
        <f>_xlfn.IFNA(+INDEX(Comp1!$F:$F,MATCH(B232,Comp1!$C:$C,0)),"No")</f>
        <v>No</v>
      </c>
      <c r="L232" s="14" t="str">
        <f>_xlfn.IFNA(+INDEX(Comp1!G:G,MATCH($B232,Comp1!$C:$C,0)),"No")</f>
        <v>No</v>
      </c>
      <c r="M232" s="14" t="str">
        <f>_xlfn.IFNA(+INDEX(Comp1!H:H,MATCH($B232,Comp1!$C:$C,0)),"No")</f>
        <v>No</v>
      </c>
      <c r="N232" s="14" t="str">
        <f>_xlfn.IFNA(+INDEX(Comp1!I:I,MATCH($B232,Comp1!$C:$C,0)),"No")</f>
        <v>No</v>
      </c>
      <c r="O232" s="14" t="str">
        <f>_xlfn.IFNA(+INDEX(Comp1!J:J,MATCH($B232,Comp1!$C:$C,0)),"No")</f>
        <v>No</v>
      </c>
      <c r="P232" s="14" t="str">
        <f>_xlfn.IFNA(+INDEX(Comp1!K:K,MATCH($B232,Comp1!$C:$C,0)),"No")</f>
        <v>No</v>
      </c>
      <c r="Q232" s="14" t="str">
        <f>_xlfn.IFNA(+INDEX(Comp1!L:L,MATCH($B232,Comp1!$C:$C,0)),"No")</f>
        <v>No</v>
      </c>
      <c r="R232" s="14" t="str">
        <f>_xlfn.IFNA(+INDEX(Comp1!M:M,MATCH($B232,Comp1!$C:$C,0)),"No")</f>
        <v>No</v>
      </c>
      <c r="S232" s="14" t="str">
        <f>_xlfn.IFNA(+INDEX(Comp1!N:N,MATCH($B232,Comp1!$C:$C,0)),"No")</f>
        <v>No</v>
      </c>
      <c r="T232" s="14" t="str">
        <f>_xlfn.IFNA(+INDEX(Comp1!O:O,MATCH($B232,Comp1!$C:$C,0)),"No")</f>
        <v>No</v>
      </c>
      <c r="U232" s="14">
        <v>0</v>
      </c>
      <c r="V232" s="263">
        <v>0</v>
      </c>
      <c r="W232" s="263">
        <v>0</v>
      </c>
      <c r="X232" s="263">
        <v>0</v>
      </c>
      <c r="Y232" s="263">
        <v>0</v>
      </c>
      <c r="Z232" s="263">
        <v>0</v>
      </c>
      <c r="AA232" s="263">
        <v>0</v>
      </c>
      <c r="AB232" s="263">
        <v>0</v>
      </c>
      <c r="AC232" s="263">
        <f>IF(Q232="yes",+INDEX('Final Comp Values'!$BH:$BH,MATCH('Monthy Targets'!$B232,'Final Comp Values'!$C:$C,0)),0)</f>
        <v>0</v>
      </c>
      <c r="AD232" s="263">
        <f>IF(R232="yes",+INDEX('Final Comp Values'!$BH:$BH,MATCH('Monthy Targets'!$B232,'Final Comp Values'!$C:$C,0)),0)</f>
        <v>0</v>
      </c>
      <c r="AE232" s="263">
        <f>IF(S232="yes",+INDEX('Final Comp Values'!$BL:$BL,MATCH('Monthy Targets'!$B232,'Final Comp Values'!$C:$C,0)),0)</f>
        <v>0</v>
      </c>
      <c r="AF232" s="263">
        <f>IF(T232="yes",+INDEX('Final Comp Values'!$BL:$BL,MATCH('Monthy Targets'!$B232,'Final Comp Values'!$C:$C,0)),0)</f>
        <v>0</v>
      </c>
      <c r="AG232" s="263">
        <f>IF(U232="yes",+INDEX('Final Comp Values'!$BL:$BL,MATCH('Monthy Targets'!$B232,'Final Comp Values'!$C:$C,0)),0)</f>
        <v>0</v>
      </c>
    </row>
    <row r="233" spans="1:33" x14ac:dyDescent="0.25">
      <c r="A233" s="579">
        <f>+FY2019_ALL_Targets!A233</f>
        <v>4094</v>
      </c>
      <c r="B233" s="62">
        <f>+FY2019_ALL_Targets!B233</f>
        <v>675406</v>
      </c>
      <c r="C233" s="62">
        <f>+FY2019_ALL_Targets!C233</f>
        <v>1026246</v>
      </c>
      <c r="D233" s="62">
        <f>+FY2019_ALL_Targets!D233</f>
        <v>1366563793</v>
      </c>
      <c r="E233" s="62"/>
      <c r="F233" s="62" t="str">
        <f>+FY2019_ALL_Targets!E233</f>
        <v>MRSA Central</v>
      </c>
      <c r="G233" s="62" t="str">
        <f>FY2019_ALL_Targets!J233</f>
        <v>GOLDEN YEARS NURSING AND REHABILITATION CENTER</v>
      </c>
      <c r="H233" s="62" t="str">
        <f>FY2019_ALL_Targets!K233</f>
        <v>Seminole Hospital District of Gaines County Texas</v>
      </c>
      <c r="I233" s="62" t="str">
        <f>+FY2019_ALL_Targets!L233</f>
        <v>318 Chambers</v>
      </c>
      <c r="J233" s="14" t="str">
        <f>_xlfn.IFNA(+INDEX(Comp1!$E:$E,MATCH(B233,Comp1!$C:$C,0)),"No")</f>
        <v>Yes</v>
      </c>
      <c r="K233" s="14" t="str">
        <f>_xlfn.IFNA(+INDEX(Comp1!$F:$F,MATCH(B233,Comp1!$C:$C,0)),"No")</f>
        <v>Yes</v>
      </c>
      <c r="L233" s="14" t="str">
        <f>_xlfn.IFNA(+INDEX(Comp1!G:G,MATCH($B233,Comp1!$C:$C,0)),"No")</f>
        <v>Yes</v>
      </c>
      <c r="M233" s="14" t="str">
        <f>_xlfn.IFNA(+INDEX(Comp1!H:H,MATCH($B233,Comp1!$C:$C,0)),"No")</f>
        <v>Yes</v>
      </c>
      <c r="N233" s="14" t="str">
        <f>_xlfn.IFNA(+INDEX(Comp1!I:I,MATCH($B233,Comp1!$C:$C,0)),"No")</f>
        <v>Yes</v>
      </c>
      <c r="O233" s="14" t="str">
        <f>_xlfn.IFNA(+INDEX(Comp1!J:J,MATCH($B233,Comp1!$C:$C,0)),"No")</f>
        <v>Yes</v>
      </c>
      <c r="P233" s="14" t="str">
        <f>_xlfn.IFNA(+INDEX(Comp1!K:K,MATCH($B233,Comp1!$C:$C,0)),"No")</f>
        <v>Yes</v>
      </c>
      <c r="Q233" s="14" t="str">
        <f>_xlfn.IFNA(+INDEX(Comp1!L:L,MATCH($B233,Comp1!$C:$C,0)),"No")</f>
        <v>Yes</v>
      </c>
      <c r="R233" s="14" t="str">
        <f>_xlfn.IFNA(+INDEX(Comp1!M:M,MATCH($B233,Comp1!$C:$C,0)),"No")</f>
        <v>Yes</v>
      </c>
      <c r="S233" s="14" t="str">
        <f>_xlfn.IFNA(+INDEX(Comp1!N:N,MATCH($B233,Comp1!$C:$C,0)),"No")</f>
        <v>Yes</v>
      </c>
      <c r="T233" s="14" t="str">
        <f>_xlfn.IFNA(+INDEX(Comp1!O:O,MATCH($B233,Comp1!$C:$C,0)),"No")</f>
        <v>Yes</v>
      </c>
      <c r="U233" s="14" t="s">
        <v>35</v>
      </c>
      <c r="V233" s="263">
        <v>4.09</v>
      </c>
      <c r="W233" s="263">
        <v>4.09</v>
      </c>
      <c r="X233" s="263">
        <v>4.09</v>
      </c>
      <c r="Y233" s="263">
        <v>4.09</v>
      </c>
      <c r="Z233" s="263">
        <v>4.09</v>
      </c>
      <c r="AA233" s="263">
        <v>4.09</v>
      </c>
      <c r="AB233" s="263">
        <v>4.1100000000000003</v>
      </c>
      <c r="AC233" s="263">
        <f>IF(Q233="yes",+INDEX('Final Comp Values'!$BH:$BH,MATCH('Monthy Targets'!$B233,'Final Comp Values'!$C:$C,0)),0)</f>
        <v>4.0999999999999996</v>
      </c>
      <c r="AD233" s="263">
        <f>IF(R233="yes",+INDEX('Final Comp Values'!$BH:$BH,MATCH('Monthy Targets'!$B233,'Final Comp Values'!$C:$C,0)),0)</f>
        <v>4.0999999999999996</v>
      </c>
      <c r="AE233" s="263">
        <f>IF(S233="yes",+INDEX('Final Comp Values'!$BL:$BL,MATCH('Monthy Targets'!$B233,'Final Comp Values'!$C:$C,0)),0)</f>
        <v>4.0999999999999996</v>
      </c>
      <c r="AF233" s="263">
        <f>IF(T233="yes",+INDEX('Final Comp Values'!$BL:$BL,MATCH('Monthy Targets'!$B233,'Final Comp Values'!$C:$C,0)),0)</f>
        <v>4.0999999999999996</v>
      </c>
      <c r="AG233" s="263">
        <f>IF(U233="yes",+INDEX('Final Comp Values'!$BL:$BL,MATCH('Monthy Targets'!$B233,'Final Comp Values'!$C:$C,0)),0)</f>
        <v>4.0999999999999996</v>
      </c>
    </row>
    <row r="234" spans="1:33" x14ac:dyDescent="0.25">
      <c r="A234" s="579">
        <f>+FY2019_ALL_Targets!A234</f>
        <v>4332</v>
      </c>
      <c r="B234" s="62">
        <f>+FY2019_ALL_Targets!B234</f>
        <v>675407</v>
      </c>
      <c r="C234" s="62">
        <f>+FY2019_ALL_Targets!C234</f>
        <v>1026417</v>
      </c>
      <c r="D234" s="62">
        <f>+FY2019_ALL_Targets!D234</f>
        <v>1578968707</v>
      </c>
      <c r="E234" s="62"/>
      <c r="F234" s="62" t="str">
        <f>+FY2019_ALL_Targets!E234</f>
        <v>Lubbock</v>
      </c>
      <c r="G234" s="62" t="str">
        <f>FY2019_ALL_Targets!J234</f>
        <v>Ralls Nursing Home</v>
      </c>
      <c r="H234" s="62" t="str">
        <f>FY2019_ALL_Targets!K234</f>
        <v>Childress County Hospital District</v>
      </c>
      <c r="I234" s="62" t="str">
        <f>+FY2019_ALL_Targets!L234</f>
        <v>1111 Ave P</v>
      </c>
      <c r="J234" s="14" t="str">
        <f>_xlfn.IFNA(+INDEX(Comp1!$E:$E,MATCH(B234,Comp1!$C:$C,0)),"No")</f>
        <v>Yes</v>
      </c>
      <c r="K234" s="14" t="str">
        <f>_xlfn.IFNA(+INDEX(Comp1!$F:$F,MATCH(B234,Comp1!$C:$C,0)),"No")</f>
        <v>Yes</v>
      </c>
      <c r="L234" s="14" t="str">
        <f>_xlfn.IFNA(+INDEX(Comp1!G:G,MATCH($B234,Comp1!$C:$C,0)),"No")</f>
        <v>Yes</v>
      </c>
      <c r="M234" s="14" t="str">
        <f>_xlfn.IFNA(+INDEX(Comp1!H:H,MATCH($B234,Comp1!$C:$C,0)),"No")</f>
        <v>Yes</v>
      </c>
      <c r="N234" s="14" t="str">
        <f>_xlfn.IFNA(+INDEX(Comp1!I:I,MATCH($B234,Comp1!$C:$C,0)),"No")</f>
        <v>Yes</v>
      </c>
      <c r="O234" s="14" t="str">
        <f>_xlfn.IFNA(+INDEX(Comp1!J:J,MATCH($B234,Comp1!$C:$C,0)),"No")</f>
        <v>Yes</v>
      </c>
      <c r="P234" s="14" t="str">
        <f>_xlfn.IFNA(+INDEX(Comp1!K:K,MATCH($B234,Comp1!$C:$C,0)),"No")</f>
        <v>Yes</v>
      </c>
      <c r="Q234" s="14" t="str">
        <f>_xlfn.IFNA(+INDEX(Comp1!L:L,MATCH($B234,Comp1!$C:$C,0)),"No")</f>
        <v>Yes</v>
      </c>
      <c r="R234" s="14" t="str">
        <f>_xlfn.IFNA(+INDEX(Comp1!M:M,MATCH($B234,Comp1!$C:$C,0)),"No")</f>
        <v>Yes</v>
      </c>
      <c r="S234" s="14" t="str">
        <f>_xlfn.IFNA(+INDEX(Comp1!N:N,MATCH($B234,Comp1!$C:$C,0)),"No")</f>
        <v>Yes</v>
      </c>
      <c r="T234" s="14" t="str">
        <f>_xlfn.IFNA(+INDEX(Comp1!O:O,MATCH($B234,Comp1!$C:$C,0)),"No")</f>
        <v>Yes</v>
      </c>
      <c r="U234" s="14" t="s">
        <v>35</v>
      </c>
      <c r="V234" s="263">
        <v>4.07</v>
      </c>
      <c r="W234" s="263">
        <v>4.07</v>
      </c>
      <c r="X234" s="263">
        <v>4.07</v>
      </c>
      <c r="Y234" s="263">
        <v>4.07</v>
      </c>
      <c r="Z234" s="263">
        <v>4.07</v>
      </c>
      <c r="AA234" s="263">
        <v>4.07</v>
      </c>
      <c r="AB234" s="263">
        <v>4.13</v>
      </c>
      <c r="AC234" s="263">
        <f>IF(Q234="yes",+INDEX('Final Comp Values'!$BH:$BH,MATCH('Monthy Targets'!$B234,'Final Comp Values'!$C:$C,0)),0)</f>
        <v>4.1100000000000003</v>
      </c>
      <c r="AD234" s="263">
        <f>IF(R234="yes",+INDEX('Final Comp Values'!$BH:$BH,MATCH('Monthy Targets'!$B234,'Final Comp Values'!$C:$C,0)),0)</f>
        <v>4.1100000000000003</v>
      </c>
      <c r="AE234" s="263">
        <f>IF(S234="yes",+INDEX('Final Comp Values'!$BL:$BL,MATCH('Monthy Targets'!$B234,'Final Comp Values'!$C:$C,0)),0)</f>
        <v>4.1100000000000003</v>
      </c>
      <c r="AF234" s="263">
        <f>IF(T234="yes",+INDEX('Final Comp Values'!$BL:$BL,MATCH('Monthy Targets'!$B234,'Final Comp Values'!$C:$C,0)),0)</f>
        <v>4.1100000000000003</v>
      </c>
      <c r="AG234" s="263">
        <f>IF(U234="yes",+INDEX('Final Comp Values'!$BL:$BL,MATCH('Monthy Targets'!$B234,'Final Comp Values'!$C:$C,0)),0)</f>
        <v>4.1100000000000003</v>
      </c>
    </row>
    <row r="235" spans="1:33" x14ac:dyDescent="0.25">
      <c r="A235" s="579">
        <f>+FY2019_ALL_Targets!A235</f>
        <v>5051</v>
      </c>
      <c r="B235" s="62">
        <f>+FY2019_ALL_Targets!B235</f>
        <v>675409</v>
      </c>
      <c r="C235" s="62">
        <f>+FY2019_ALL_Targets!C235</f>
        <v>1026484</v>
      </c>
      <c r="D235" s="62">
        <f>+FY2019_ALL_Targets!D235</f>
        <v>1801160593</v>
      </c>
      <c r="E235" s="62"/>
      <c r="F235" s="62" t="str">
        <f>+FY2019_ALL_Targets!E235</f>
        <v>Bexar</v>
      </c>
      <c r="G235" s="62" t="str">
        <f>FY2019_ALL_Targets!J235</f>
        <v>Windsor Mission Oaks</v>
      </c>
      <c r="H235" s="62" t="str">
        <f>FY2019_ALL_Targets!K235</f>
        <v>Val Verde County Hospital District dba Windsor Mission Oaks</v>
      </c>
      <c r="I235" s="62" t="str">
        <f>+FY2019_ALL_Targets!L235</f>
        <v>3030 S Roosevelt Avenue</v>
      </c>
      <c r="J235" s="14" t="str">
        <f>_xlfn.IFNA(+INDEX(Comp1!$E:$E,MATCH(B235,Comp1!$C:$C,0)),"No")</f>
        <v>No</v>
      </c>
      <c r="K235" s="14" t="str">
        <f>_xlfn.IFNA(+INDEX(Comp1!$F:$F,MATCH(B235,Comp1!$C:$C,0)),"No")</f>
        <v>No</v>
      </c>
      <c r="L235" s="14" t="str">
        <f>_xlfn.IFNA(+INDEX(Comp1!G:G,MATCH($B235,Comp1!$C:$C,0)),"No")</f>
        <v>No</v>
      </c>
      <c r="M235" s="14" t="str">
        <f>_xlfn.IFNA(+INDEX(Comp1!H:H,MATCH($B235,Comp1!$C:$C,0)),"No")</f>
        <v>No</v>
      </c>
      <c r="N235" s="14" t="str">
        <f>_xlfn.IFNA(+INDEX(Comp1!I:I,MATCH($B235,Comp1!$C:$C,0)),"No")</f>
        <v>No</v>
      </c>
      <c r="O235" s="14" t="str">
        <f>_xlfn.IFNA(+INDEX(Comp1!J:J,MATCH($B235,Comp1!$C:$C,0)),"No")</f>
        <v>No</v>
      </c>
      <c r="P235" s="14" t="str">
        <f>_xlfn.IFNA(+INDEX(Comp1!K:K,MATCH($B235,Comp1!$C:$C,0)),"No")</f>
        <v>No</v>
      </c>
      <c r="Q235" s="14" t="str">
        <f>_xlfn.IFNA(+INDEX(Comp1!L:L,MATCH($B235,Comp1!$C:$C,0)),"No")</f>
        <v>No</v>
      </c>
      <c r="R235" s="14" t="str">
        <f>_xlfn.IFNA(+INDEX(Comp1!M:M,MATCH($B235,Comp1!$C:$C,0)),"No")</f>
        <v>No</v>
      </c>
      <c r="S235" s="14" t="str">
        <f>_xlfn.IFNA(+INDEX(Comp1!N:N,MATCH($B235,Comp1!$C:$C,0)),"No")</f>
        <v>No</v>
      </c>
      <c r="T235" s="14" t="str">
        <f>_xlfn.IFNA(+INDEX(Comp1!O:O,MATCH($B235,Comp1!$C:$C,0)),"No")</f>
        <v>No</v>
      </c>
      <c r="U235" s="14">
        <v>0</v>
      </c>
      <c r="V235" s="263">
        <v>0</v>
      </c>
      <c r="W235" s="263">
        <v>0</v>
      </c>
      <c r="X235" s="263">
        <v>0</v>
      </c>
      <c r="Y235" s="263">
        <v>0</v>
      </c>
      <c r="Z235" s="263">
        <v>0</v>
      </c>
      <c r="AA235" s="263">
        <v>0</v>
      </c>
      <c r="AB235" s="263">
        <v>0</v>
      </c>
      <c r="AC235" s="263">
        <f>IF(Q235="yes",+INDEX('Final Comp Values'!$BH:$BH,MATCH('Monthy Targets'!$B235,'Final Comp Values'!$C:$C,0)),0)</f>
        <v>0</v>
      </c>
      <c r="AD235" s="263">
        <f>IF(R235="yes",+INDEX('Final Comp Values'!$BH:$BH,MATCH('Monthy Targets'!$B235,'Final Comp Values'!$C:$C,0)),0)</f>
        <v>0</v>
      </c>
      <c r="AE235" s="263">
        <f>IF(S235="yes",+INDEX('Final Comp Values'!$BL:$BL,MATCH('Monthy Targets'!$B235,'Final Comp Values'!$C:$C,0)),0)</f>
        <v>0</v>
      </c>
      <c r="AF235" s="263">
        <f>IF(T235="yes",+INDEX('Final Comp Values'!$BL:$BL,MATCH('Monthy Targets'!$B235,'Final Comp Values'!$C:$C,0)),0)</f>
        <v>0</v>
      </c>
      <c r="AG235" s="263">
        <f>IF(U235="yes",+INDEX('Final Comp Values'!$BL:$BL,MATCH('Monthy Targets'!$B235,'Final Comp Values'!$C:$C,0)),0)</f>
        <v>0</v>
      </c>
    </row>
    <row r="236" spans="1:33" x14ac:dyDescent="0.25">
      <c r="A236" s="579">
        <f>+FY2019_ALL_Targets!A236</f>
        <v>4738</v>
      </c>
      <c r="B236" s="62">
        <f>+FY2019_ALL_Targets!B236</f>
        <v>675414</v>
      </c>
      <c r="C236" s="62">
        <f>+FY2019_ALL_Targets!C236</f>
        <v>1027060</v>
      </c>
      <c r="D236" s="62">
        <f>+FY2019_ALL_Targets!D236</f>
        <v>1740301175</v>
      </c>
      <c r="E236" s="62"/>
      <c r="F236" s="62" t="str">
        <f>+FY2019_ALL_Targets!E236</f>
        <v>Hidalgo</v>
      </c>
      <c r="G236" s="62" t="str">
        <f>FY2019_ALL_Targets!J236</f>
        <v>Ratama Manor Nursing Center - Edinburg</v>
      </c>
      <c r="H236" s="62" t="str">
        <f>FY2019_ALL_Targets!K236</f>
        <v>SSC Edinburg Operating Company LLC</v>
      </c>
      <c r="I236" s="62" t="str">
        <f>+FY2019_ALL_Targets!L236</f>
        <v>1505 South Closner</v>
      </c>
      <c r="J236" s="14" t="str">
        <f>_xlfn.IFNA(+INDEX(Comp1!$E:$E,MATCH(B236,Comp1!$C:$C,0)),"No")</f>
        <v>No</v>
      </c>
      <c r="K236" s="14" t="str">
        <f>_xlfn.IFNA(+INDEX(Comp1!$F:$F,MATCH(B236,Comp1!$C:$C,0)),"No")</f>
        <v>No</v>
      </c>
      <c r="L236" s="14" t="str">
        <f>_xlfn.IFNA(+INDEX(Comp1!G:G,MATCH($B236,Comp1!$C:$C,0)),"No")</f>
        <v>No</v>
      </c>
      <c r="M236" s="14" t="str">
        <f>_xlfn.IFNA(+INDEX(Comp1!H:H,MATCH($B236,Comp1!$C:$C,0)),"No")</f>
        <v>No</v>
      </c>
      <c r="N236" s="14" t="str">
        <f>_xlfn.IFNA(+INDEX(Comp1!I:I,MATCH($B236,Comp1!$C:$C,0)),"No")</f>
        <v>No</v>
      </c>
      <c r="O236" s="14" t="str">
        <f>_xlfn.IFNA(+INDEX(Comp1!J:J,MATCH($B236,Comp1!$C:$C,0)),"No")</f>
        <v>No</v>
      </c>
      <c r="P236" s="14" t="str">
        <f>_xlfn.IFNA(+INDEX(Comp1!K:K,MATCH($B236,Comp1!$C:$C,0)),"No")</f>
        <v>No</v>
      </c>
      <c r="Q236" s="14" t="str">
        <f>_xlfn.IFNA(+INDEX(Comp1!L:L,MATCH($B236,Comp1!$C:$C,0)),"No")</f>
        <v>No</v>
      </c>
      <c r="R236" s="14" t="str">
        <f>_xlfn.IFNA(+INDEX(Comp1!M:M,MATCH($B236,Comp1!$C:$C,0)),"No")</f>
        <v>No</v>
      </c>
      <c r="S236" s="14" t="str">
        <f>_xlfn.IFNA(+INDEX(Comp1!N:N,MATCH($B236,Comp1!$C:$C,0)),"No")</f>
        <v>No</v>
      </c>
      <c r="T236" s="14" t="str">
        <f>_xlfn.IFNA(+INDEX(Comp1!O:O,MATCH($B236,Comp1!$C:$C,0)),"No")</f>
        <v>No</v>
      </c>
      <c r="U236" s="14">
        <v>0</v>
      </c>
      <c r="V236" s="263">
        <v>0</v>
      </c>
      <c r="W236" s="263">
        <v>0</v>
      </c>
      <c r="X236" s="263">
        <v>0</v>
      </c>
      <c r="Y236" s="263">
        <v>0</v>
      </c>
      <c r="Z236" s="263">
        <v>0</v>
      </c>
      <c r="AA236" s="263">
        <v>0</v>
      </c>
      <c r="AB236" s="263">
        <v>0</v>
      </c>
      <c r="AC236" s="263">
        <f>IF(Q236="yes",+INDEX('Final Comp Values'!$BH:$BH,MATCH('Monthy Targets'!$B236,'Final Comp Values'!$C:$C,0)),0)</f>
        <v>0</v>
      </c>
      <c r="AD236" s="263">
        <f>IF(R236="yes",+INDEX('Final Comp Values'!$BH:$BH,MATCH('Monthy Targets'!$B236,'Final Comp Values'!$C:$C,0)),0)</f>
        <v>0</v>
      </c>
      <c r="AE236" s="263">
        <f>IF(S236="yes",+INDEX('Final Comp Values'!$BL:$BL,MATCH('Monthy Targets'!$B236,'Final Comp Values'!$C:$C,0)),0)</f>
        <v>0</v>
      </c>
      <c r="AF236" s="263">
        <f>IF(T236="yes",+INDEX('Final Comp Values'!$BL:$BL,MATCH('Monthy Targets'!$B236,'Final Comp Values'!$C:$C,0)),0)</f>
        <v>0</v>
      </c>
      <c r="AG236" s="263">
        <f>IF(U236="yes",+INDEX('Final Comp Values'!$BL:$BL,MATCH('Monthy Targets'!$B236,'Final Comp Values'!$C:$C,0)),0)</f>
        <v>0</v>
      </c>
    </row>
    <row r="237" spans="1:33" x14ac:dyDescent="0.25">
      <c r="A237" s="579">
        <f>+FY2019_ALL_Targets!A237</f>
        <v>4223</v>
      </c>
      <c r="B237" s="62">
        <f>+FY2019_ALL_Targets!B237</f>
        <v>675418</v>
      </c>
      <c r="C237" s="62">
        <f>+FY2019_ALL_Targets!C237</f>
        <v>1026751</v>
      </c>
      <c r="D237" s="62">
        <f>+FY2019_ALL_Targets!D237</f>
        <v>1629466909</v>
      </c>
      <c r="E237" s="62"/>
      <c r="F237" s="62" t="str">
        <f>+FY2019_ALL_Targets!E237</f>
        <v>Dallas</v>
      </c>
      <c r="G237" s="62" t="str">
        <f>FY2019_ALL_Targets!J237</f>
        <v>The Manor at Seagoville</v>
      </c>
      <c r="H237" s="62" t="str">
        <f>FY2019_ALL_Targets!K237</f>
        <v>Dallas County Hospital District</v>
      </c>
      <c r="I237" s="62" t="str">
        <f>+FY2019_ALL_Targets!L237</f>
        <v>2416 Elizabeth Lane</v>
      </c>
      <c r="J237" s="14" t="str">
        <f>_xlfn.IFNA(+INDEX(Comp1!$E:$E,MATCH(B237,Comp1!$C:$C,0)),"No")</f>
        <v>Yes</v>
      </c>
      <c r="K237" s="14" t="str">
        <f>_xlfn.IFNA(+INDEX(Comp1!$F:$F,MATCH(B237,Comp1!$C:$C,0)),"No")</f>
        <v>Yes</v>
      </c>
      <c r="L237" s="14" t="str">
        <f>_xlfn.IFNA(+INDEX(Comp1!G:G,MATCH($B237,Comp1!$C:$C,0)),"No")</f>
        <v>Yes</v>
      </c>
      <c r="M237" s="14" t="str">
        <f>_xlfn.IFNA(+INDEX(Comp1!H:H,MATCH($B237,Comp1!$C:$C,0)),"No")</f>
        <v>Yes</v>
      </c>
      <c r="N237" s="14" t="str">
        <f>_xlfn.IFNA(+INDEX(Comp1!I:I,MATCH($B237,Comp1!$C:$C,0)),"No")</f>
        <v>Yes</v>
      </c>
      <c r="O237" s="14" t="str">
        <f>_xlfn.IFNA(+INDEX(Comp1!J:J,MATCH($B237,Comp1!$C:$C,0)),"No")</f>
        <v>Yes</v>
      </c>
      <c r="P237" s="14" t="str">
        <f>_xlfn.IFNA(+INDEX(Comp1!K:K,MATCH($B237,Comp1!$C:$C,0)),"No")</f>
        <v>Yes</v>
      </c>
      <c r="Q237" s="14" t="str">
        <f>_xlfn.IFNA(+INDEX(Comp1!L:L,MATCH($B237,Comp1!$C:$C,0)),"No")</f>
        <v>Yes</v>
      </c>
      <c r="R237" s="14" t="str">
        <f>_xlfn.IFNA(+INDEX(Comp1!M:M,MATCH($B237,Comp1!$C:$C,0)),"No")</f>
        <v>Yes</v>
      </c>
      <c r="S237" s="14" t="str">
        <f>_xlfn.IFNA(+INDEX(Comp1!N:N,MATCH($B237,Comp1!$C:$C,0)),"No")</f>
        <v>Yes</v>
      </c>
      <c r="T237" s="14" t="str">
        <f>_xlfn.IFNA(+INDEX(Comp1!O:O,MATCH($B237,Comp1!$C:$C,0)),"No")</f>
        <v>Yes</v>
      </c>
      <c r="U237" s="14" t="s">
        <v>35</v>
      </c>
      <c r="V237" s="263">
        <v>5.39</v>
      </c>
      <c r="W237" s="263">
        <v>5.39</v>
      </c>
      <c r="X237" s="263">
        <v>5.39</v>
      </c>
      <c r="Y237" s="263">
        <v>5.39</v>
      </c>
      <c r="Z237" s="263">
        <v>5.39</v>
      </c>
      <c r="AA237" s="263">
        <v>5.39</v>
      </c>
      <c r="AB237" s="263">
        <v>5.23</v>
      </c>
      <c r="AC237" s="263">
        <f>IF(Q237="yes",+INDEX('Final Comp Values'!$BH:$BH,MATCH('Monthy Targets'!$B237,'Final Comp Values'!$C:$C,0)),0)</f>
        <v>5.21</v>
      </c>
      <c r="AD237" s="263">
        <f>IF(R237="yes",+INDEX('Final Comp Values'!$BH:$BH,MATCH('Monthy Targets'!$B237,'Final Comp Values'!$C:$C,0)),0)</f>
        <v>5.21</v>
      </c>
      <c r="AE237" s="263">
        <f>IF(S237="yes",+INDEX('Final Comp Values'!$BL:$BL,MATCH('Monthy Targets'!$B237,'Final Comp Values'!$C:$C,0)),0)</f>
        <v>5.21</v>
      </c>
      <c r="AF237" s="263">
        <f>IF(T237="yes",+INDEX('Final Comp Values'!$BL:$BL,MATCH('Monthy Targets'!$B237,'Final Comp Values'!$C:$C,0)),0)</f>
        <v>5.21</v>
      </c>
      <c r="AG237" s="263">
        <f>IF(U237="yes",+INDEX('Final Comp Values'!$BL:$BL,MATCH('Monthy Targets'!$B237,'Final Comp Values'!$C:$C,0)),0)</f>
        <v>5.21</v>
      </c>
    </row>
    <row r="238" spans="1:33" x14ac:dyDescent="0.25">
      <c r="A238" s="579">
        <f>+FY2019_ALL_Targets!A238</f>
        <v>4751</v>
      </c>
      <c r="B238" s="62">
        <f>+FY2019_ALL_Targets!B238</f>
        <v>675420</v>
      </c>
      <c r="C238" s="62">
        <f>+FY2019_ALL_Targets!C238</f>
        <v>1026698</v>
      </c>
      <c r="D238" s="62">
        <f>+FY2019_ALL_Targets!D238</f>
        <v>1528189008</v>
      </c>
      <c r="E238" s="62"/>
      <c r="F238" s="62" t="str">
        <f>+FY2019_ALL_Targets!E238</f>
        <v>Harris</v>
      </c>
      <c r="G238" s="62" t="str">
        <f>FY2019_ALL_Targets!J238</f>
        <v>Brazosview Healthcare Center</v>
      </c>
      <c r="H238" s="62" t="str">
        <f>FY2019_ALL_Targets!K238</f>
        <v>OakBend Medical Center</v>
      </c>
      <c r="I238" s="62" t="str">
        <f>+FY2019_ALL_Targets!L238</f>
        <v>2127 Preston</v>
      </c>
      <c r="J238" s="14" t="str">
        <f>_xlfn.IFNA(+INDEX(Comp1!$E:$E,MATCH(B238,Comp1!$C:$C,0)),"No")</f>
        <v>Yes</v>
      </c>
      <c r="K238" s="14" t="str">
        <f>_xlfn.IFNA(+INDEX(Comp1!$F:$F,MATCH(B238,Comp1!$C:$C,0)),"No")</f>
        <v>Yes</v>
      </c>
      <c r="L238" s="14" t="str">
        <f>_xlfn.IFNA(+INDEX(Comp1!G:G,MATCH($B238,Comp1!$C:$C,0)),"No")</f>
        <v>Yes</v>
      </c>
      <c r="M238" s="14" t="str">
        <f>_xlfn.IFNA(+INDEX(Comp1!H:H,MATCH($B238,Comp1!$C:$C,0)),"No")</f>
        <v>Yes</v>
      </c>
      <c r="N238" s="14" t="str">
        <f>_xlfn.IFNA(+INDEX(Comp1!I:I,MATCH($B238,Comp1!$C:$C,0)),"No")</f>
        <v>Yes</v>
      </c>
      <c r="O238" s="14" t="str">
        <f>_xlfn.IFNA(+INDEX(Comp1!J:J,MATCH($B238,Comp1!$C:$C,0)),"No")</f>
        <v>Yes</v>
      </c>
      <c r="P238" s="14" t="str">
        <f>_xlfn.IFNA(+INDEX(Comp1!K:K,MATCH($B238,Comp1!$C:$C,0)),"No")</f>
        <v>Yes</v>
      </c>
      <c r="Q238" s="14" t="str">
        <f>_xlfn.IFNA(+INDEX(Comp1!L:L,MATCH($B238,Comp1!$C:$C,0)),"No")</f>
        <v>Yes</v>
      </c>
      <c r="R238" s="14" t="str">
        <f>_xlfn.IFNA(+INDEX(Comp1!M:M,MATCH($B238,Comp1!$C:$C,0)),"No")</f>
        <v>Yes</v>
      </c>
      <c r="S238" s="14" t="str">
        <f>_xlfn.IFNA(+INDEX(Comp1!N:N,MATCH($B238,Comp1!$C:$C,0)),"No")</f>
        <v>Yes</v>
      </c>
      <c r="T238" s="14" t="str">
        <f>_xlfn.IFNA(+INDEX(Comp1!O:O,MATCH($B238,Comp1!$C:$C,0)),"No")</f>
        <v>Yes</v>
      </c>
      <c r="U238" s="14" t="s">
        <v>35</v>
      </c>
      <c r="V238" s="263">
        <v>3.25</v>
      </c>
      <c r="W238" s="263">
        <v>3.25</v>
      </c>
      <c r="X238" s="263">
        <v>3.25</v>
      </c>
      <c r="Y238" s="263">
        <v>3.25</v>
      </c>
      <c r="Z238" s="263">
        <v>3.25</v>
      </c>
      <c r="AA238" s="263">
        <v>3.25</v>
      </c>
      <c r="AB238" s="263">
        <v>3.22</v>
      </c>
      <c r="AC238" s="263">
        <f>IF(Q238="yes",+INDEX('Final Comp Values'!$BH:$BH,MATCH('Monthy Targets'!$B238,'Final Comp Values'!$C:$C,0)),0)</f>
        <v>3.21</v>
      </c>
      <c r="AD238" s="263">
        <f>IF(R238="yes",+INDEX('Final Comp Values'!$BH:$BH,MATCH('Monthy Targets'!$B238,'Final Comp Values'!$C:$C,0)),0)</f>
        <v>3.21</v>
      </c>
      <c r="AE238" s="263">
        <f>IF(S238="yes",+INDEX('Final Comp Values'!$BL:$BL,MATCH('Monthy Targets'!$B238,'Final Comp Values'!$C:$C,0)),0)</f>
        <v>3.21</v>
      </c>
      <c r="AF238" s="263">
        <f>IF(T238="yes",+INDEX('Final Comp Values'!$BL:$BL,MATCH('Monthy Targets'!$B238,'Final Comp Values'!$C:$C,0)),0)</f>
        <v>3.21</v>
      </c>
      <c r="AG238" s="263">
        <f>IF(U238="yes",+INDEX('Final Comp Values'!$BL:$BL,MATCH('Monthy Targets'!$B238,'Final Comp Values'!$C:$C,0)),0)</f>
        <v>3.21</v>
      </c>
    </row>
    <row r="239" spans="1:33" x14ac:dyDescent="0.25">
      <c r="A239" s="579">
        <f>+FY2019_ALL_Targets!A239</f>
        <v>4995</v>
      </c>
      <c r="B239" s="62">
        <f>+FY2019_ALL_Targets!B239</f>
        <v>675421</v>
      </c>
      <c r="C239" s="62">
        <f>+FY2019_ALL_Targets!C239</f>
        <v>1013355</v>
      </c>
      <c r="D239" s="62">
        <f>+FY2019_ALL_Targets!D239</f>
        <v>1730201708</v>
      </c>
      <c r="E239" s="62"/>
      <c r="F239" s="62" t="str">
        <f>+FY2019_ALL_Targets!E239</f>
        <v>Hidalgo</v>
      </c>
      <c r="G239" s="62" t="str">
        <f>FY2019_ALL_Targets!J239</f>
        <v>Retama Manor Nursing Center - Rio Grande City</v>
      </c>
      <c r="H239" s="62" t="str">
        <f>FY2019_ALL_Targets!K239</f>
        <v>SSC Rio Grande City Operating Company LLC</v>
      </c>
      <c r="I239" s="62" t="str">
        <f>+FY2019_ALL_Targets!L239</f>
        <v>400 S Pete Diaz Jr Ave.</v>
      </c>
      <c r="J239" s="14" t="str">
        <f>_xlfn.IFNA(+INDEX(Comp1!$E:$E,MATCH(B239,Comp1!$C:$C,0)),"No")</f>
        <v>No</v>
      </c>
      <c r="K239" s="14" t="str">
        <f>_xlfn.IFNA(+INDEX(Comp1!$F:$F,MATCH(B239,Comp1!$C:$C,0)),"No")</f>
        <v>No</v>
      </c>
      <c r="L239" s="14" t="str">
        <f>_xlfn.IFNA(+INDEX(Comp1!G:G,MATCH($B239,Comp1!$C:$C,0)),"No")</f>
        <v>No</v>
      </c>
      <c r="M239" s="14" t="str">
        <f>_xlfn.IFNA(+INDEX(Comp1!H:H,MATCH($B239,Comp1!$C:$C,0)),"No")</f>
        <v>No</v>
      </c>
      <c r="N239" s="14" t="str">
        <f>_xlfn.IFNA(+INDEX(Comp1!I:I,MATCH($B239,Comp1!$C:$C,0)),"No")</f>
        <v>No</v>
      </c>
      <c r="O239" s="14" t="str">
        <f>_xlfn.IFNA(+INDEX(Comp1!J:J,MATCH($B239,Comp1!$C:$C,0)),"No")</f>
        <v>No</v>
      </c>
      <c r="P239" s="14" t="str">
        <f>_xlfn.IFNA(+INDEX(Comp1!K:K,MATCH($B239,Comp1!$C:$C,0)),"No")</f>
        <v>No</v>
      </c>
      <c r="Q239" s="14" t="str">
        <f>_xlfn.IFNA(+INDEX(Comp1!L:L,MATCH($B239,Comp1!$C:$C,0)),"No")</f>
        <v>No</v>
      </c>
      <c r="R239" s="14" t="str">
        <f>_xlfn.IFNA(+INDEX(Comp1!M:M,MATCH($B239,Comp1!$C:$C,0)),"No")</f>
        <v>No</v>
      </c>
      <c r="S239" s="14" t="str">
        <f>_xlfn.IFNA(+INDEX(Comp1!N:N,MATCH($B239,Comp1!$C:$C,0)),"No")</f>
        <v>No</v>
      </c>
      <c r="T239" s="14" t="str">
        <f>_xlfn.IFNA(+INDEX(Comp1!O:O,MATCH($B239,Comp1!$C:$C,0)),"No")</f>
        <v>No</v>
      </c>
      <c r="U239" s="14">
        <v>0</v>
      </c>
      <c r="V239" s="263">
        <v>0</v>
      </c>
      <c r="W239" s="263">
        <v>0</v>
      </c>
      <c r="X239" s="263">
        <v>0</v>
      </c>
      <c r="Y239" s="263">
        <v>0</v>
      </c>
      <c r="Z239" s="263">
        <v>0</v>
      </c>
      <c r="AA239" s="263">
        <v>0</v>
      </c>
      <c r="AB239" s="263">
        <v>0</v>
      </c>
      <c r="AC239" s="263">
        <f>IF(Q239="yes",+INDEX('Final Comp Values'!$BH:$BH,MATCH('Monthy Targets'!$B239,'Final Comp Values'!$C:$C,0)),0)</f>
        <v>0</v>
      </c>
      <c r="AD239" s="263">
        <f>IF(R239="yes",+INDEX('Final Comp Values'!$BH:$BH,MATCH('Monthy Targets'!$B239,'Final Comp Values'!$C:$C,0)),0)</f>
        <v>0</v>
      </c>
      <c r="AE239" s="263">
        <f>IF(S239="yes",+INDEX('Final Comp Values'!$BL:$BL,MATCH('Monthy Targets'!$B239,'Final Comp Values'!$C:$C,0)),0)</f>
        <v>0</v>
      </c>
      <c r="AF239" s="263">
        <f>IF(T239="yes",+INDEX('Final Comp Values'!$BL:$BL,MATCH('Monthy Targets'!$B239,'Final Comp Values'!$C:$C,0)),0)</f>
        <v>0</v>
      </c>
      <c r="AG239" s="263">
        <f>IF(U239="yes",+INDEX('Final Comp Values'!$BL:$BL,MATCH('Monthy Targets'!$B239,'Final Comp Values'!$C:$C,0)),0)</f>
        <v>0</v>
      </c>
    </row>
    <row r="240" spans="1:33" x14ac:dyDescent="0.25">
      <c r="A240" s="579">
        <f>+FY2019_ALL_Targets!A240</f>
        <v>4811</v>
      </c>
      <c r="B240" s="62">
        <f>+FY2019_ALL_Targets!B240</f>
        <v>675423</v>
      </c>
      <c r="C240" s="62">
        <f>+FY2019_ALL_Targets!C240</f>
        <v>1026516</v>
      </c>
      <c r="D240" s="62">
        <f>+FY2019_ALL_Targets!D240</f>
        <v>1326436189</v>
      </c>
      <c r="E240" s="62"/>
      <c r="F240" s="62" t="str">
        <f>+FY2019_ALL_Targets!E240</f>
        <v>Harris</v>
      </c>
      <c r="G240" s="62" t="str">
        <f>FY2019_ALL_Targets!J240</f>
        <v>Ashford Gardens</v>
      </c>
      <c r="H240" s="62" t="str">
        <f>FY2019_ALL_Targets!K240</f>
        <v>Memorial Medical Center dba Ashford Gardens</v>
      </c>
      <c r="I240" s="62" t="str">
        <f>+FY2019_ALL_Targets!L240</f>
        <v>7210 Northline Drive</v>
      </c>
      <c r="J240" s="14" t="str">
        <f>_xlfn.IFNA(+INDEX(Comp1!$E:$E,MATCH(B240,Comp1!$C:$C,0)),"No")</f>
        <v>Yes</v>
      </c>
      <c r="K240" s="14" t="str">
        <f>_xlfn.IFNA(+INDEX(Comp1!$F:$F,MATCH(B240,Comp1!$C:$C,0)),"No")</f>
        <v>Yes</v>
      </c>
      <c r="L240" s="14" t="str">
        <f>_xlfn.IFNA(+INDEX(Comp1!G:G,MATCH($B240,Comp1!$C:$C,0)),"No")</f>
        <v>Yes</v>
      </c>
      <c r="M240" s="14" t="str">
        <f>_xlfn.IFNA(+INDEX(Comp1!H:H,MATCH($B240,Comp1!$C:$C,0)),"No")</f>
        <v>Yes</v>
      </c>
      <c r="N240" s="14" t="str">
        <f>_xlfn.IFNA(+INDEX(Comp1!I:I,MATCH($B240,Comp1!$C:$C,0)),"No")</f>
        <v>Yes</v>
      </c>
      <c r="O240" s="14" t="str">
        <f>_xlfn.IFNA(+INDEX(Comp1!J:J,MATCH($B240,Comp1!$C:$C,0)),"No")</f>
        <v>Yes</v>
      </c>
      <c r="P240" s="14" t="str">
        <f>_xlfn.IFNA(+INDEX(Comp1!K:K,MATCH($B240,Comp1!$C:$C,0)),"No")</f>
        <v>Yes</v>
      </c>
      <c r="Q240" s="14" t="str">
        <f>_xlfn.IFNA(+INDEX(Comp1!L:L,MATCH($B240,Comp1!$C:$C,0)),"No")</f>
        <v>Yes</v>
      </c>
      <c r="R240" s="14" t="str">
        <f>_xlfn.IFNA(+INDEX(Comp1!M:M,MATCH($B240,Comp1!$C:$C,0)),"No")</f>
        <v>Yes</v>
      </c>
      <c r="S240" s="14" t="str">
        <f>_xlfn.IFNA(+INDEX(Comp1!N:N,MATCH($B240,Comp1!$C:$C,0)),"No")</f>
        <v>Yes</v>
      </c>
      <c r="T240" s="14" t="str">
        <f>_xlfn.IFNA(+INDEX(Comp1!O:O,MATCH($B240,Comp1!$C:$C,0)),"No")</f>
        <v>Yes</v>
      </c>
      <c r="U240" s="14" t="s">
        <v>35</v>
      </c>
      <c r="V240" s="263">
        <v>8.67</v>
      </c>
      <c r="W240" s="263">
        <v>8.67</v>
      </c>
      <c r="X240" s="263">
        <v>8.67</v>
      </c>
      <c r="Y240" s="263">
        <v>8.67</v>
      </c>
      <c r="Z240" s="263">
        <v>8.67</v>
      </c>
      <c r="AA240" s="263">
        <v>8.67</v>
      </c>
      <c r="AB240" s="263">
        <v>8.6</v>
      </c>
      <c r="AC240" s="263">
        <f>IF(Q240="yes",+INDEX('Final Comp Values'!$BH:$BH,MATCH('Monthy Targets'!$B240,'Final Comp Values'!$C:$C,0)),0)</f>
        <v>8.57</v>
      </c>
      <c r="AD240" s="263">
        <f>IF(R240="yes",+INDEX('Final Comp Values'!$BH:$BH,MATCH('Monthy Targets'!$B240,'Final Comp Values'!$C:$C,0)),0)</f>
        <v>8.57</v>
      </c>
      <c r="AE240" s="263">
        <f>IF(S240="yes",+INDEX('Final Comp Values'!$BL:$BL,MATCH('Monthy Targets'!$B240,'Final Comp Values'!$C:$C,0)),0)</f>
        <v>8.57</v>
      </c>
      <c r="AF240" s="263">
        <f>IF(T240="yes",+INDEX('Final Comp Values'!$BL:$BL,MATCH('Monthy Targets'!$B240,'Final Comp Values'!$C:$C,0)),0)</f>
        <v>8.57</v>
      </c>
      <c r="AG240" s="263">
        <f>IF(U240="yes",+INDEX('Final Comp Values'!$BL:$BL,MATCH('Monthy Targets'!$B240,'Final Comp Values'!$C:$C,0)),0)</f>
        <v>8.57</v>
      </c>
    </row>
    <row r="241" spans="1:33" x14ac:dyDescent="0.25">
      <c r="A241" s="579">
        <f>+FY2019_ALL_Targets!A241</f>
        <v>5079</v>
      </c>
      <c r="B241" s="62">
        <f>+FY2019_ALL_Targets!B241</f>
        <v>675424</v>
      </c>
      <c r="C241" s="62">
        <f>+FY2019_ALL_Targets!C241</f>
        <v>1021254</v>
      </c>
      <c r="D241" s="62">
        <f>+FY2019_ALL_Targets!D241</f>
        <v>1780124594</v>
      </c>
      <c r="E241" s="62"/>
      <c r="F241" s="62" t="str">
        <f>+FY2019_ALL_Targets!E241</f>
        <v>MRSA Northeast</v>
      </c>
      <c r="G241" s="62" t="str">
        <f>FY2019_ALL_Targets!J241</f>
        <v>Green Oaks Rehab &amp; Nursing</v>
      </c>
      <c r="H241" s="62" t="str">
        <f>FY2019_ALL_Targets!K241</f>
        <v>Coryell County Memorial Hospital Authority</v>
      </c>
      <c r="I241" s="62" t="str">
        <f>+FY2019_ALL_Targets!L241</f>
        <v>500 Valle Vista Dr</v>
      </c>
      <c r="J241" s="14" t="str">
        <f>_xlfn.IFNA(+INDEX(Comp1!$E:$E,MATCH(B241,Comp1!$C:$C,0)),"No")</f>
        <v>Yes</v>
      </c>
      <c r="K241" s="14" t="str">
        <f>_xlfn.IFNA(+INDEX(Comp1!$F:$F,MATCH(B241,Comp1!$C:$C,0)),"No")</f>
        <v>Yes</v>
      </c>
      <c r="L241" s="14" t="str">
        <f>_xlfn.IFNA(+INDEX(Comp1!G:G,MATCH($B241,Comp1!$C:$C,0)),"No")</f>
        <v>Yes</v>
      </c>
      <c r="M241" s="14" t="str">
        <f>_xlfn.IFNA(+INDEX(Comp1!H:H,MATCH($B241,Comp1!$C:$C,0)),"No")</f>
        <v>Yes</v>
      </c>
      <c r="N241" s="14" t="str">
        <f>_xlfn.IFNA(+INDEX(Comp1!I:I,MATCH($B241,Comp1!$C:$C,0)),"No")</f>
        <v>Yes</v>
      </c>
      <c r="O241" s="14" t="str">
        <f>_xlfn.IFNA(+INDEX(Comp1!J:J,MATCH($B241,Comp1!$C:$C,0)),"No")</f>
        <v>Yes</v>
      </c>
      <c r="P241" s="14" t="str">
        <f>_xlfn.IFNA(+INDEX(Comp1!K:K,MATCH($B241,Comp1!$C:$C,0)),"No")</f>
        <v>Yes</v>
      </c>
      <c r="Q241" s="14" t="str">
        <f>_xlfn.IFNA(+INDEX(Comp1!L:L,MATCH($B241,Comp1!$C:$C,0)),"No")</f>
        <v>Yes</v>
      </c>
      <c r="R241" s="14" t="str">
        <f>_xlfn.IFNA(+INDEX(Comp1!M:M,MATCH($B241,Comp1!$C:$C,0)),"No")</f>
        <v>Yes</v>
      </c>
      <c r="S241" s="14" t="str">
        <f>_xlfn.IFNA(+INDEX(Comp1!N:N,MATCH($B241,Comp1!$C:$C,0)),"No")</f>
        <v>Yes</v>
      </c>
      <c r="T241" s="14" t="str">
        <f>_xlfn.IFNA(+INDEX(Comp1!O:O,MATCH($B241,Comp1!$C:$C,0)),"No")</f>
        <v>Yes</v>
      </c>
      <c r="U241" s="14" t="s">
        <v>35</v>
      </c>
      <c r="V241" s="263">
        <v>4.49</v>
      </c>
      <c r="W241" s="263">
        <v>4.49</v>
      </c>
      <c r="X241" s="263">
        <v>4.49</v>
      </c>
      <c r="Y241" s="263">
        <v>4.49</v>
      </c>
      <c r="Z241" s="263">
        <v>4.49</v>
      </c>
      <c r="AA241" s="263">
        <v>4.49</v>
      </c>
      <c r="AB241" s="263">
        <v>4.6500000000000004</v>
      </c>
      <c r="AC241" s="263">
        <f>IF(Q241="yes",+INDEX('Final Comp Values'!$BH:$BH,MATCH('Monthy Targets'!$B241,'Final Comp Values'!$C:$C,0)),0)</f>
        <v>4.63</v>
      </c>
      <c r="AD241" s="263">
        <f>IF(R241="yes",+INDEX('Final Comp Values'!$BH:$BH,MATCH('Monthy Targets'!$B241,'Final Comp Values'!$C:$C,0)),0)</f>
        <v>4.63</v>
      </c>
      <c r="AE241" s="263">
        <f>IF(S241="yes",+INDEX('Final Comp Values'!$BL:$BL,MATCH('Monthy Targets'!$B241,'Final Comp Values'!$C:$C,0)),0)</f>
        <v>4.63</v>
      </c>
      <c r="AF241" s="263">
        <f>IF(T241="yes",+INDEX('Final Comp Values'!$BL:$BL,MATCH('Monthy Targets'!$B241,'Final Comp Values'!$C:$C,0)),0)</f>
        <v>4.63</v>
      </c>
      <c r="AG241" s="263">
        <f>IF(U241="yes",+INDEX('Final Comp Values'!$BL:$BL,MATCH('Monthy Targets'!$B241,'Final Comp Values'!$C:$C,0)),0)</f>
        <v>4.63</v>
      </c>
    </row>
    <row r="242" spans="1:33" x14ac:dyDescent="0.25">
      <c r="A242" s="579">
        <f>+FY2019_ALL_Targets!A242</f>
        <v>4737</v>
      </c>
      <c r="B242" s="62">
        <f>+FY2019_ALL_Targets!B242</f>
        <v>675428</v>
      </c>
      <c r="C242" s="62">
        <f>+FY2019_ALL_Targets!C242</f>
        <v>1026578</v>
      </c>
      <c r="D242" s="62">
        <f>+FY2019_ALL_Targets!D242</f>
        <v>1831210103</v>
      </c>
      <c r="E242" s="62"/>
      <c r="F242" s="62" t="str">
        <f>+FY2019_ALL_Targets!E242</f>
        <v>Bexar</v>
      </c>
      <c r="G242" s="62" t="str">
        <f>FY2019_ALL_Targets!J242</f>
        <v>Retama Manor Nursing Center - Pleasanton South</v>
      </c>
      <c r="H242" s="62" t="str">
        <f>FY2019_ALL_Targets!K242</f>
        <v>Dimmit Regional Hospital District</v>
      </c>
      <c r="I242" s="62" t="str">
        <f>+FY2019_ALL_Targets!L242</f>
        <v>905 Oaklawn Road</v>
      </c>
      <c r="J242" s="14" t="str">
        <f>_xlfn.IFNA(+INDEX(Comp1!$E:$E,MATCH(B242,Comp1!$C:$C,0)),"No")</f>
        <v>Yes</v>
      </c>
      <c r="K242" s="14" t="str">
        <f>_xlfn.IFNA(+INDEX(Comp1!$F:$F,MATCH(B242,Comp1!$C:$C,0)),"No")</f>
        <v>Yes</v>
      </c>
      <c r="L242" s="14" t="str">
        <f>_xlfn.IFNA(+INDEX(Comp1!G:G,MATCH($B242,Comp1!$C:$C,0)),"No")</f>
        <v>Yes</v>
      </c>
      <c r="M242" s="14" t="str">
        <f>_xlfn.IFNA(+INDEX(Comp1!H:H,MATCH($B242,Comp1!$C:$C,0)),"No")</f>
        <v>Yes</v>
      </c>
      <c r="N242" s="14" t="str">
        <f>_xlfn.IFNA(+INDEX(Comp1!I:I,MATCH($B242,Comp1!$C:$C,0)),"No")</f>
        <v>Yes</v>
      </c>
      <c r="O242" s="14" t="str">
        <f>_xlfn.IFNA(+INDEX(Comp1!J:J,MATCH($B242,Comp1!$C:$C,0)),"No")</f>
        <v>Yes</v>
      </c>
      <c r="P242" s="14" t="str">
        <f>_xlfn.IFNA(+INDEX(Comp1!K:K,MATCH($B242,Comp1!$C:$C,0)),"No")</f>
        <v>Yes</v>
      </c>
      <c r="Q242" s="14" t="str">
        <f>_xlfn.IFNA(+INDEX(Comp1!L:L,MATCH($B242,Comp1!$C:$C,0)),"No")</f>
        <v>Yes</v>
      </c>
      <c r="R242" s="14" t="str">
        <f>_xlfn.IFNA(+INDEX(Comp1!M:M,MATCH($B242,Comp1!$C:$C,0)),"No")</f>
        <v>Yes</v>
      </c>
      <c r="S242" s="14" t="str">
        <f>_xlfn.IFNA(+INDEX(Comp1!N:N,MATCH($B242,Comp1!$C:$C,0)),"No")</f>
        <v>Yes</v>
      </c>
      <c r="T242" s="14" t="str">
        <f>_xlfn.IFNA(+INDEX(Comp1!O:O,MATCH($B242,Comp1!$C:$C,0)),"No")</f>
        <v>Yes</v>
      </c>
      <c r="U242" s="14" t="s">
        <v>35</v>
      </c>
      <c r="V242" s="263">
        <v>7.82</v>
      </c>
      <c r="W242" s="263">
        <v>7.82</v>
      </c>
      <c r="X242" s="263">
        <v>7.82</v>
      </c>
      <c r="Y242" s="263">
        <v>7.82</v>
      </c>
      <c r="Z242" s="263">
        <v>7.82</v>
      </c>
      <c r="AA242" s="263">
        <v>7.82</v>
      </c>
      <c r="AB242" s="263">
        <v>7.7</v>
      </c>
      <c r="AC242" s="263">
        <f>IF(Q242="yes",+INDEX('Final Comp Values'!$BH:$BH,MATCH('Monthy Targets'!$B242,'Final Comp Values'!$C:$C,0)),0)</f>
        <v>7.68</v>
      </c>
      <c r="AD242" s="263">
        <f>IF(R242="yes",+INDEX('Final Comp Values'!$BH:$BH,MATCH('Monthy Targets'!$B242,'Final Comp Values'!$C:$C,0)),0)</f>
        <v>7.68</v>
      </c>
      <c r="AE242" s="263">
        <f>IF(S242="yes",+INDEX('Final Comp Values'!$BL:$BL,MATCH('Monthy Targets'!$B242,'Final Comp Values'!$C:$C,0)),0)</f>
        <v>7.68</v>
      </c>
      <c r="AF242" s="263">
        <f>IF(T242="yes",+INDEX('Final Comp Values'!$BL:$BL,MATCH('Monthy Targets'!$B242,'Final Comp Values'!$C:$C,0)),0)</f>
        <v>7.68</v>
      </c>
      <c r="AG242" s="263">
        <f>IF(U242="yes",+INDEX('Final Comp Values'!$BL:$BL,MATCH('Monthy Targets'!$B242,'Final Comp Values'!$C:$C,0)),0)</f>
        <v>7.68</v>
      </c>
    </row>
    <row r="243" spans="1:33" x14ac:dyDescent="0.25">
      <c r="A243" s="579">
        <f>+FY2019_ALL_Targets!A243</f>
        <v>5247</v>
      </c>
      <c r="B243" s="62">
        <f>+FY2019_ALL_Targets!B243</f>
        <v>675434</v>
      </c>
      <c r="C243" s="62">
        <f>+FY2019_ALL_Targets!C243</f>
        <v>1004520</v>
      </c>
      <c r="D243" s="62">
        <f>+FY2019_ALL_Targets!D243</f>
        <v>1588162390</v>
      </c>
      <c r="E243" s="62"/>
      <c r="F243" s="62" t="str">
        <f>+FY2019_ALL_Targets!E243</f>
        <v>Travis</v>
      </c>
      <c r="G243" s="62" t="str">
        <f>FY2019_ALL_Targets!J243</f>
        <v>Silver Pines Nursing and Rehabilitation Center</v>
      </c>
      <c r="H243" s="62" t="str">
        <f>FY2019_ALL_Targets!K243</f>
        <v>Smithville Hospital Authority dba Silver Pines Nursing and Rehabilitation Center</v>
      </c>
      <c r="I243" s="62" t="str">
        <f>+FY2019_ALL_Targets!L243</f>
        <v>503 Old Austin Highway</v>
      </c>
      <c r="J243" s="14" t="str">
        <f>_xlfn.IFNA(+INDEX(Comp1!$E:$E,MATCH(B243,Comp1!$C:$C,0)),"No")</f>
        <v>Yes</v>
      </c>
      <c r="K243" s="14" t="str">
        <f>_xlfn.IFNA(+INDEX(Comp1!$F:$F,MATCH(B243,Comp1!$C:$C,0)),"No")</f>
        <v>Yes</v>
      </c>
      <c r="L243" s="14" t="str">
        <f>_xlfn.IFNA(+INDEX(Comp1!G:G,MATCH($B243,Comp1!$C:$C,0)),"No")</f>
        <v>Yes</v>
      </c>
      <c r="M243" s="14" t="str">
        <f>_xlfn.IFNA(+INDEX(Comp1!H:H,MATCH($B243,Comp1!$C:$C,0)),"No")</f>
        <v>Yes</v>
      </c>
      <c r="N243" s="14" t="str">
        <f>_xlfn.IFNA(+INDEX(Comp1!I:I,MATCH($B243,Comp1!$C:$C,0)),"No")</f>
        <v>Yes</v>
      </c>
      <c r="O243" s="14" t="str">
        <f>_xlfn.IFNA(+INDEX(Comp1!J:J,MATCH($B243,Comp1!$C:$C,0)),"No")</f>
        <v>Yes</v>
      </c>
      <c r="P243" s="14" t="str">
        <f>_xlfn.IFNA(+INDEX(Comp1!K:K,MATCH($B243,Comp1!$C:$C,0)),"No")</f>
        <v>Yes</v>
      </c>
      <c r="Q243" s="14" t="str">
        <f>_xlfn.IFNA(+INDEX(Comp1!L:L,MATCH($B243,Comp1!$C:$C,0)),"No")</f>
        <v>Yes</v>
      </c>
      <c r="R243" s="14" t="str">
        <f>_xlfn.IFNA(+INDEX(Comp1!M:M,MATCH($B243,Comp1!$C:$C,0)),"No")</f>
        <v>Yes</v>
      </c>
      <c r="S243" s="14" t="str">
        <f>_xlfn.IFNA(+INDEX(Comp1!N:N,MATCH($B243,Comp1!$C:$C,0)),"No")</f>
        <v>Yes</v>
      </c>
      <c r="T243" s="14" t="str">
        <f>_xlfn.IFNA(+INDEX(Comp1!O:O,MATCH($B243,Comp1!$C:$C,0)),"No")</f>
        <v>Yes</v>
      </c>
      <c r="U243" s="14" t="s">
        <v>35</v>
      </c>
      <c r="V243" s="263">
        <v>6.5</v>
      </c>
      <c r="W243" s="263">
        <v>6.5</v>
      </c>
      <c r="X243" s="263">
        <v>6.5</v>
      </c>
      <c r="Y243" s="263">
        <v>6.5</v>
      </c>
      <c r="Z243" s="263">
        <v>6.5</v>
      </c>
      <c r="AA243" s="263">
        <v>6.5</v>
      </c>
      <c r="AB243" s="263">
        <v>6.4</v>
      </c>
      <c r="AC243" s="263">
        <f>IF(Q243="yes",+INDEX('Final Comp Values'!$BH:$BH,MATCH('Monthy Targets'!$B243,'Final Comp Values'!$C:$C,0)),0)</f>
        <v>6.38</v>
      </c>
      <c r="AD243" s="263">
        <f>IF(R243="yes",+INDEX('Final Comp Values'!$BH:$BH,MATCH('Monthy Targets'!$B243,'Final Comp Values'!$C:$C,0)),0)</f>
        <v>6.38</v>
      </c>
      <c r="AE243" s="263">
        <f>IF(S243="yes",+INDEX('Final Comp Values'!$BL:$BL,MATCH('Monthy Targets'!$B243,'Final Comp Values'!$C:$C,0)),0)</f>
        <v>6.38</v>
      </c>
      <c r="AF243" s="263">
        <f>IF(T243="yes",+INDEX('Final Comp Values'!$BL:$BL,MATCH('Monthy Targets'!$B243,'Final Comp Values'!$C:$C,0)),0)</f>
        <v>6.38</v>
      </c>
      <c r="AG243" s="263">
        <f>IF(U243="yes",+INDEX('Final Comp Values'!$BL:$BL,MATCH('Monthy Targets'!$B243,'Final Comp Values'!$C:$C,0)),0)</f>
        <v>6.38</v>
      </c>
    </row>
    <row r="244" spans="1:33" x14ac:dyDescent="0.25">
      <c r="A244" s="579">
        <f>+FY2019_ALL_Targets!A244</f>
        <v>4390</v>
      </c>
      <c r="B244" s="62">
        <f>+FY2019_ALL_Targets!B244</f>
        <v>675438</v>
      </c>
      <c r="C244" s="62">
        <f>+FY2019_ALL_Targets!C244</f>
        <v>1026252</v>
      </c>
      <c r="D244" s="62">
        <f>+FY2019_ALL_Targets!D244</f>
        <v>1609997279</v>
      </c>
      <c r="E244" s="62"/>
      <c r="F244" s="62" t="str">
        <f>+FY2019_ALL_Targets!E244</f>
        <v>MRSA Central</v>
      </c>
      <c r="G244" s="62" t="str">
        <f>FY2019_ALL_Targets!J244</f>
        <v>LAKE SHORE VILLAGE  HEALTHCARE  CENTER</v>
      </c>
      <c r="H244" s="62" t="str">
        <f>FY2019_ALL_Targets!K244</f>
        <v>Seminole Hospital District of Gaines County Texas</v>
      </c>
      <c r="I244" s="62" t="str">
        <f>+FY2019_ALL_Targets!L244</f>
        <v>2323 Lake Shore Drive</v>
      </c>
      <c r="J244" s="14" t="str">
        <f>_xlfn.IFNA(+INDEX(Comp1!$E:$E,MATCH(B244,Comp1!$C:$C,0)),"No")</f>
        <v>Yes</v>
      </c>
      <c r="K244" s="14" t="str">
        <f>_xlfn.IFNA(+INDEX(Comp1!$F:$F,MATCH(B244,Comp1!$C:$C,0)),"No")</f>
        <v>Yes</v>
      </c>
      <c r="L244" s="14" t="str">
        <f>_xlfn.IFNA(+INDEX(Comp1!G:G,MATCH($B244,Comp1!$C:$C,0)),"No")</f>
        <v>Yes</v>
      </c>
      <c r="M244" s="14" t="str">
        <f>_xlfn.IFNA(+INDEX(Comp1!H:H,MATCH($B244,Comp1!$C:$C,0)),"No")</f>
        <v>Yes</v>
      </c>
      <c r="N244" s="14" t="str">
        <f>_xlfn.IFNA(+INDEX(Comp1!I:I,MATCH($B244,Comp1!$C:$C,0)),"No")</f>
        <v>Yes</v>
      </c>
      <c r="O244" s="14" t="str">
        <f>_xlfn.IFNA(+INDEX(Comp1!J:J,MATCH($B244,Comp1!$C:$C,0)),"No")</f>
        <v>Yes</v>
      </c>
      <c r="P244" s="14" t="str">
        <f>_xlfn.IFNA(+INDEX(Comp1!K:K,MATCH($B244,Comp1!$C:$C,0)),"No")</f>
        <v>Yes</v>
      </c>
      <c r="Q244" s="14" t="str">
        <f>_xlfn.IFNA(+INDEX(Comp1!L:L,MATCH($B244,Comp1!$C:$C,0)),"No")</f>
        <v>Yes</v>
      </c>
      <c r="R244" s="14" t="str">
        <f>_xlfn.IFNA(+INDEX(Comp1!M:M,MATCH($B244,Comp1!$C:$C,0)),"No")</f>
        <v>Yes</v>
      </c>
      <c r="S244" s="14" t="str">
        <f>_xlfn.IFNA(+INDEX(Comp1!N:N,MATCH($B244,Comp1!$C:$C,0)),"No")</f>
        <v>Yes</v>
      </c>
      <c r="T244" s="14" t="str">
        <f>_xlfn.IFNA(+INDEX(Comp1!O:O,MATCH($B244,Comp1!$C:$C,0)),"No")</f>
        <v>Yes</v>
      </c>
      <c r="U244" s="14" t="s">
        <v>35</v>
      </c>
      <c r="V244" s="263">
        <v>11.75</v>
      </c>
      <c r="W244" s="263">
        <v>11.75</v>
      </c>
      <c r="X244" s="263">
        <v>11.75</v>
      </c>
      <c r="Y244" s="263">
        <v>11.75</v>
      </c>
      <c r="Z244" s="263">
        <v>11.75</v>
      </c>
      <c r="AA244" s="263">
        <v>11.75</v>
      </c>
      <c r="AB244" s="263">
        <v>11.82</v>
      </c>
      <c r="AC244" s="263">
        <f>IF(Q244="yes",+INDEX('Final Comp Values'!$BH:$BH,MATCH('Monthy Targets'!$B244,'Final Comp Values'!$C:$C,0)),0)</f>
        <v>11.78</v>
      </c>
      <c r="AD244" s="263">
        <f>IF(R244="yes",+INDEX('Final Comp Values'!$BH:$BH,MATCH('Monthy Targets'!$B244,'Final Comp Values'!$C:$C,0)),0)</f>
        <v>11.78</v>
      </c>
      <c r="AE244" s="263">
        <f>IF(S244="yes",+INDEX('Final Comp Values'!$BL:$BL,MATCH('Monthy Targets'!$B244,'Final Comp Values'!$C:$C,0)),0)</f>
        <v>11.78</v>
      </c>
      <c r="AF244" s="263">
        <f>IF(T244="yes",+INDEX('Final Comp Values'!$BL:$BL,MATCH('Monthy Targets'!$B244,'Final Comp Values'!$C:$C,0)),0)</f>
        <v>11.78</v>
      </c>
      <c r="AG244" s="263">
        <f>IF(U244="yes",+INDEX('Final Comp Values'!$BL:$BL,MATCH('Monthy Targets'!$B244,'Final Comp Values'!$C:$C,0)),0)</f>
        <v>11.78</v>
      </c>
    </row>
    <row r="245" spans="1:33" x14ac:dyDescent="0.25">
      <c r="A245" s="579">
        <f>+FY2019_ALL_Targets!A245</f>
        <v>4607</v>
      </c>
      <c r="B245" s="62">
        <f>+FY2019_ALL_Targets!B245</f>
        <v>675440</v>
      </c>
      <c r="C245" s="62">
        <f>+FY2019_ALL_Targets!C245</f>
        <v>1019340</v>
      </c>
      <c r="D245" s="62">
        <f>+FY2019_ALL_Targets!D245</f>
        <v>1346544855</v>
      </c>
      <c r="E245" s="62"/>
      <c r="F245" s="62" t="str">
        <f>+FY2019_ALL_Targets!E245</f>
        <v>Dallas</v>
      </c>
      <c r="G245" s="62" t="str">
        <f>FY2019_ALL_Targets!J245</f>
        <v>SOUTH DALLAS NURSING &amp; REHABILITATION</v>
      </c>
      <c r="H245" s="62" t="str">
        <f>FY2019_ALL_Targets!K245</f>
        <v>MODERN SENIOR LIVING LLC</v>
      </c>
      <c r="I245" s="62" t="str">
        <f>+FY2019_ALL_Targets!L245</f>
        <v>3808 S CENTRAL EXPWY</v>
      </c>
      <c r="J245" s="14" t="str">
        <f>_xlfn.IFNA(+INDEX(Comp1!$E:$E,MATCH(B245,Comp1!$C:$C,0)),"No")</f>
        <v>No</v>
      </c>
      <c r="K245" s="14" t="str">
        <f>_xlfn.IFNA(+INDEX(Comp1!$F:$F,MATCH(B245,Comp1!$C:$C,0)),"No")</f>
        <v>No</v>
      </c>
      <c r="L245" s="14" t="str">
        <f>_xlfn.IFNA(+INDEX(Comp1!G:G,MATCH($B245,Comp1!$C:$C,0)),"No")</f>
        <v>No</v>
      </c>
      <c r="M245" s="14" t="str">
        <f>_xlfn.IFNA(+INDEX(Comp1!H:H,MATCH($B245,Comp1!$C:$C,0)),"No")</f>
        <v>No</v>
      </c>
      <c r="N245" s="14" t="str">
        <f>_xlfn.IFNA(+INDEX(Comp1!I:I,MATCH($B245,Comp1!$C:$C,0)),"No")</f>
        <v>No</v>
      </c>
      <c r="O245" s="14" t="str">
        <f>_xlfn.IFNA(+INDEX(Comp1!J:J,MATCH($B245,Comp1!$C:$C,0)),"No")</f>
        <v>No</v>
      </c>
      <c r="P245" s="14" t="str">
        <f>_xlfn.IFNA(+INDEX(Comp1!K:K,MATCH($B245,Comp1!$C:$C,0)),"No")</f>
        <v>No</v>
      </c>
      <c r="Q245" s="14" t="str">
        <f>_xlfn.IFNA(+INDEX(Comp1!L:L,MATCH($B245,Comp1!$C:$C,0)),"No")</f>
        <v>No</v>
      </c>
      <c r="R245" s="14" t="str">
        <f>_xlfn.IFNA(+INDEX(Comp1!M:M,MATCH($B245,Comp1!$C:$C,0)),"No")</f>
        <v>No</v>
      </c>
      <c r="S245" s="14" t="str">
        <f>_xlfn.IFNA(+INDEX(Comp1!N:N,MATCH($B245,Comp1!$C:$C,0)),"No")</f>
        <v>No</v>
      </c>
      <c r="T245" s="14" t="str">
        <f>_xlfn.IFNA(+INDEX(Comp1!O:O,MATCH($B245,Comp1!$C:$C,0)),"No")</f>
        <v>No</v>
      </c>
      <c r="U245" s="14">
        <v>0</v>
      </c>
      <c r="V245" s="263">
        <v>0</v>
      </c>
      <c r="W245" s="263">
        <v>0</v>
      </c>
      <c r="X245" s="263">
        <v>0</v>
      </c>
      <c r="Y245" s="263">
        <v>0</v>
      </c>
      <c r="Z245" s="263">
        <v>0</v>
      </c>
      <c r="AA245" s="263">
        <v>0</v>
      </c>
      <c r="AB245" s="263">
        <v>0</v>
      </c>
      <c r="AC245" s="263">
        <f>IF(Q245="yes",+INDEX('Final Comp Values'!$BH:$BH,MATCH('Monthy Targets'!$B245,'Final Comp Values'!$C:$C,0)),0)</f>
        <v>0</v>
      </c>
      <c r="AD245" s="263">
        <f>IF(R245="yes",+INDEX('Final Comp Values'!$BH:$BH,MATCH('Monthy Targets'!$B245,'Final Comp Values'!$C:$C,0)),0)</f>
        <v>0</v>
      </c>
      <c r="AE245" s="263">
        <f>IF(S245="yes",+INDEX('Final Comp Values'!$BL:$BL,MATCH('Monthy Targets'!$B245,'Final Comp Values'!$C:$C,0)),0)</f>
        <v>0</v>
      </c>
      <c r="AF245" s="263">
        <f>IF(T245="yes",+INDEX('Final Comp Values'!$BL:$BL,MATCH('Monthy Targets'!$B245,'Final Comp Values'!$C:$C,0)),0)</f>
        <v>0</v>
      </c>
      <c r="AG245" s="263">
        <f>IF(U245="yes",+INDEX('Final Comp Values'!$BL:$BL,MATCH('Monthy Targets'!$B245,'Final Comp Values'!$C:$C,0)),0)</f>
        <v>0</v>
      </c>
    </row>
    <row r="246" spans="1:33" x14ac:dyDescent="0.25">
      <c r="A246" s="579">
        <f>+FY2019_ALL_Targets!A246</f>
        <v>4335</v>
      </c>
      <c r="B246" s="62">
        <f>+FY2019_ALL_Targets!B246</f>
        <v>675441</v>
      </c>
      <c r="C246" s="62">
        <f>+FY2019_ALL_Targets!C246</f>
        <v>1026715</v>
      </c>
      <c r="D246" s="62">
        <f>+FY2019_ALL_Targets!D246</f>
        <v>1235529462</v>
      </c>
      <c r="E246" s="62"/>
      <c r="F246" s="62" t="str">
        <f>+FY2019_ALL_Targets!E246</f>
        <v>MRSA Northeast</v>
      </c>
      <c r="G246" s="62" t="str">
        <f>FY2019_ALL_Targets!J246</f>
        <v>Renaissance Care Center</v>
      </c>
      <c r="H246" s="62" t="str">
        <f>FY2019_ALL_Targets!K246</f>
        <v>Decatur Hospital Authority dba Renaissance Care Center</v>
      </c>
      <c r="I246" s="62" t="str">
        <f>+FY2019_ALL_Targets!L246</f>
        <v>1400 Black Hill Drive</v>
      </c>
      <c r="J246" s="14" t="str">
        <f>_xlfn.IFNA(+INDEX(Comp1!$E:$E,MATCH(B246,Comp1!$C:$C,0)),"No")</f>
        <v>Yes</v>
      </c>
      <c r="K246" s="14" t="str">
        <f>_xlfn.IFNA(+INDEX(Comp1!$F:$F,MATCH(B246,Comp1!$C:$C,0)),"No")</f>
        <v>Yes</v>
      </c>
      <c r="L246" s="14" t="str">
        <f>_xlfn.IFNA(+INDEX(Comp1!G:G,MATCH($B246,Comp1!$C:$C,0)),"No")</f>
        <v>Yes</v>
      </c>
      <c r="M246" s="14" t="str">
        <f>_xlfn.IFNA(+INDEX(Comp1!H:H,MATCH($B246,Comp1!$C:$C,0)),"No")</f>
        <v>Yes</v>
      </c>
      <c r="N246" s="14" t="str">
        <f>_xlfn.IFNA(+INDEX(Comp1!I:I,MATCH($B246,Comp1!$C:$C,0)),"No")</f>
        <v>Yes</v>
      </c>
      <c r="O246" s="14" t="str">
        <f>_xlfn.IFNA(+INDEX(Comp1!J:J,MATCH($B246,Comp1!$C:$C,0)),"No")</f>
        <v>Yes</v>
      </c>
      <c r="P246" s="14" t="str">
        <f>_xlfn.IFNA(+INDEX(Comp1!K:K,MATCH($B246,Comp1!$C:$C,0)),"No")</f>
        <v>Yes</v>
      </c>
      <c r="Q246" s="14" t="str">
        <f>_xlfn.IFNA(+INDEX(Comp1!L:L,MATCH($B246,Comp1!$C:$C,0)),"No")</f>
        <v>Yes</v>
      </c>
      <c r="R246" s="14" t="str">
        <f>_xlfn.IFNA(+INDEX(Comp1!M:M,MATCH($B246,Comp1!$C:$C,0)),"No")</f>
        <v>Yes</v>
      </c>
      <c r="S246" s="14" t="str">
        <f>_xlfn.IFNA(+INDEX(Comp1!N:N,MATCH($B246,Comp1!$C:$C,0)),"No")</f>
        <v>Yes</v>
      </c>
      <c r="T246" s="14" t="str">
        <f>_xlfn.IFNA(+INDEX(Comp1!O:O,MATCH($B246,Comp1!$C:$C,0)),"No")</f>
        <v>Yes</v>
      </c>
      <c r="U246" s="14" t="s">
        <v>35</v>
      </c>
      <c r="V246" s="263">
        <v>3.62</v>
      </c>
      <c r="W246" s="263">
        <v>3.62</v>
      </c>
      <c r="X246" s="263">
        <v>3.62</v>
      </c>
      <c r="Y246" s="263">
        <v>3.62</v>
      </c>
      <c r="Z246" s="263">
        <v>3.62</v>
      </c>
      <c r="AA246" s="263">
        <v>3.62</v>
      </c>
      <c r="AB246" s="263">
        <v>3.75</v>
      </c>
      <c r="AC246" s="263">
        <f>IF(Q246="yes",+INDEX('Final Comp Values'!$BH:$BH,MATCH('Monthy Targets'!$B246,'Final Comp Values'!$C:$C,0)),0)</f>
        <v>3.74</v>
      </c>
      <c r="AD246" s="263">
        <f>IF(R246="yes",+INDEX('Final Comp Values'!$BH:$BH,MATCH('Monthy Targets'!$B246,'Final Comp Values'!$C:$C,0)),0)</f>
        <v>3.74</v>
      </c>
      <c r="AE246" s="263">
        <f>IF(S246="yes",+INDEX('Final Comp Values'!$BL:$BL,MATCH('Monthy Targets'!$B246,'Final Comp Values'!$C:$C,0)),0)</f>
        <v>3.74</v>
      </c>
      <c r="AF246" s="263">
        <f>IF(T246="yes",+INDEX('Final Comp Values'!$BL:$BL,MATCH('Monthy Targets'!$B246,'Final Comp Values'!$C:$C,0)),0)</f>
        <v>3.74</v>
      </c>
      <c r="AG246" s="263">
        <f>IF(U246="yes",+INDEX('Final Comp Values'!$BL:$BL,MATCH('Monthy Targets'!$B246,'Final Comp Values'!$C:$C,0)),0)</f>
        <v>3.74</v>
      </c>
    </row>
    <row r="247" spans="1:33" x14ac:dyDescent="0.25">
      <c r="A247" s="579">
        <f>+FY2019_ALL_Targets!A247</f>
        <v>5095</v>
      </c>
      <c r="B247" s="62">
        <f>+FY2019_ALL_Targets!B247</f>
        <v>675443</v>
      </c>
      <c r="C247" s="62">
        <f>+FY2019_ALL_Targets!C247</f>
        <v>1027596</v>
      </c>
      <c r="D247" s="62">
        <f>+FY2019_ALL_Targets!D247</f>
        <v>1235599887</v>
      </c>
      <c r="E247" s="62"/>
      <c r="F247" s="62" t="str">
        <f>+FY2019_ALL_Targets!E247</f>
        <v>MRSA West</v>
      </c>
      <c r="G247" s="62" t="str">
        <f>FY2019_ALL_Targets!J247</f>
        <v>Prairie Acres</v>
      </c>
      <c r="H247" s="62" t="str">
        <f>FY2019_ALL_Targets!K247</f>
        <v>Parmer County Hospital District</v>
      </c>
      <c r="I247" s="62" t="str">
        <f>+FY2019_ALL_Targets!L247</f>
        <v>201 E. 15th Street</v>
      </c>
      <c r="J247" s="14" t="str">
        <f>_xlfn.IFNA(+INDEX(Comp1!$E:$E,MATCH(B247,Comp1!$C:$C,0)),"No")</f>
        <v>Yes</v>
      </c>
      <c r="K247" s="14" t="str">
        <f>_xlfn.IFNA(+INDEX(Comp1!$F:$F,MATCH(B247,Comp1!$C:$C,0)),"No")</f>
        <v>Yes</v>
      </c>
      <c r="L247" s="14" t="str">
        <f>_xlfn.IFNA(+INDEX(Comp1!G:G,MATCH($B247,Comp1!$C:$C,0)),"No")</f>
        <v>Yes</v>
      </c>
      <c r="M247" s="14" t="str">
        <f>_xlfn.IFNA(+INDEX(Comp1!H:H,MATCH($B247,Comp1!$C:$C,0)),"No")</f>
        <v>Yes</v>
      </c>
      <c r="N247" s="14" t="str">
        <f>_xlfn.IFNA(+INDEX(Comp1!I:I,MATCH($B247,Comp1!$C:$C,0)),"No")</f>
        <v>Yes</v>
      </c>
      <c r="O247" s="14" t="str">
        <f>_xlfn.IFNA(+INDEX(Comp1!J:J,MATCH($B247,Comp1!$C:$C,0)),"No")</f>
        <v>Yes</v>
      </c>
      <c r="P247" s="14" t="str">
        <f>_xlfn.IFNA(+INDEX(Comp1!K:K,MATCH($B247,Comp1!$C:$C,0)),"No")</f>
        <v>Yes</v>
      </c>
      <c r="Q247" s="14" t="str">
        <f>_xlfn.IFNA(+INDEX(Comp1!L:L,MATCH($B247,Comp1!$C:$C,0)),"No")</f>
        <v>Yes</v>
      </c>
      <c r="R247" s="14" t="str">
        <f>_xlfn.IFNA(+INDEX(Comp1!M:M,MATCH($B247,Comp1!$C:$C,0)),"No")</f>
        <v>Yes</v>
      </c>
      <c r="S247" s="14" t="str">
        <f>_xlfn.IFNA(+INDEX(Comp1!N:N,MATCH($B247,Comp1!$C:$C,0)),"No")</f>
        <v>Yes</v>
      </c>
      <c r="T247" s="14" t="str">
        <f>_xlfn.IFNA(+INDEX(Comp1!O:O,MATCH($B247,Comp1!$C:$C,0)),"No")</f>
        <v>Yes</v>
      </c>
      <c r="U247" s="14" t="s">
        <v>35</v>
      </c>
      <c r="V247" s="263">
        <v>3.75</v>
      </c>
      <c r="W247" s="263">
        <v>3.75</v>
      </c>
      <c r="X247" s="263">
        <v>3.75</v>
      </c>
      <c r="Y247" s="263">
        <v>3.75</v>
      </c>
      <c r="Z247" s="263">
        <v>3.75</v>
      </c>
      <c r="AA247" s="263">
        <v>3.75</v>
      </c>
      <c r="AB247" s="263">
        <v>3.67</v>
      </c>
      <c r="AC247" s="263">
        <f>IF(Q247="yes",+INDEX('Final Comp Values'!$BH:$BH,MATCH('Monthy Targets'!$B247,'Final Comp Values'!$C:$C,0)),0)</f>
        <v>3.66</v>
      </c>
      <c r="AD247" s="263">
        <f>IF(R247="yes",+INDEX('Final Comp Values'!$BH:$BH,MATCH('Monthy Targets'!$B247,'Final Comp Values'!$C:$C,0)),0)</f>
        <v>3.66</v>
      </c>
      <c r="AE247" s="263">
        <f>IF(S247="yes",+INDEX('Final Comp Values'!$BL:$BL,MATCH('Monthy Targets'!$B247,'Final Comp Values'!$C:$C,0)),0)</f>
        <v>3.66</v>
      </c>
      <c r="AF247" s="263">
        <f>IF(T247="yes",+INDEX('Final Comp Values'!$BL:$BL,MATCH('Monthy Targets'!$B247,'Final Comp Values'!$C:$C,0)),0)</f>
        <v>3.66</v>
      </c>
      <c r="AG247" s="263">
        <f>IF(U247="yes",+INDEX('Final Comp Values'!$BL:$BL,MATCH('Monthy Targets'!$B247,'Final Comp Values'!$C:$C,0)),0)</f>
        <v>3.66</v>
      </c>
    </row>
    <row r="248" spans="1:33" x14ac:dyDescent="0.25">
      <c r="A248" s="579">
        <f>+FY2019_ALL_Targets!A248</f>
        <v>5346</v>
      </c>
      <c r="B248" s="62">
        <f>+FY2019_ALL_Targets!B248</f>
        <v>675444</v>
      </c>
      <c r="C248" s="62">
        <f>+FY2019_ALL_Targets!C248</f>
        <v>1028864</v>
      </c>
      <c r="D248" s="62">
        <f>+FY2019_ALL_Targets!D248</f>
        <v>1790779452</v>
      </c>
      <c r="E248" s="62"/>
      <c r="F248" s="62" t="str">
        <f>+FY2019_ALL_Targets!E248</f>
        <v>MRSA Northeast</v>
      </c>
      <c r="G248" s="62" t="str">
        <f>FY2019_ALL_Targets!J248</f>
        <v>Reunion Plaza Senior Care and Rehabilitation Center</v>
      </c>
      <c r="H248" s="62" t="str">
        <f>FY2019_ALL_Targets!K248</f>
        <v>Fannin County Hospital Authority</v>
      </c>
      <c r="I248" s="62" t="str">
        <f>+FY2019_ALL_Targets!L248</f>
        <v>1401 Hampton Road</v>
      </c>
      <c r="J248" s="14" t="str">
        <f>_xlfn.IFNA(+INDEX(Comp1!$E:$E,MATCH(B248,Comp1!$C:$C,0)),"No")</f>
        <v>Yes</v>
      </c>
      <c r="K248" s="14" t="str">
        <f>_xlfn.IFNA(+INDEX(Comp1!$F:$F,MATCH(B248,Comp1!$C:$C,0)),"No")</f>
        <v>Yes</v>
      </c>
      <c r="L248" s="14" t="str">
        <f>_xlfn.IFNA(+INDEX(Comp1!G:G,MATCH($B248,Comp1!$C:$C,0)),"No")</f>
        <v>Yes</v>
      </c>
      <c r="M248" s="14" t="str">
        <f>_xlfn.IFNA(+INDEX(Comp1!H:H,MATCH($B248,Comp1!$C:$C,0)),"No")</f>
        <v>Yes</v>
      </c>
      <c r="N248" s="14" t="str">
        <f>_xlfn.IFNA(+INDEX(Comp1!I:I,MATCH($B248,Comp1!$C:$C,0)),"No")</f>
        <v>Yes</v>
      </c>
      <c r="O248" s="14" t="str">
        <f>_xlfn.IFNA(+INDEX(Comp1!J:J,MATCH($B248,Comp1!$C:$C,0)),"No")</f>
        <v>Yes</v>
      </c>
      <c r="P248" s="14" t="str">
        <f>_xlfn.IFNA(+INDEX(Comp1!K:K,MATCH($B248,Comp1!$C:$C,0)),"No")</f>
        <v>Yes</v>
      </c>
      <c r="Q248" s="14" t="str">
        <f>_xlfn.IFNA(+INDEX(Comp1!L:L,MATCH($B248,Comp1!$C:$C,0)),"No")</f>
        <v>Yes</v>
      </c>
      <c r="R248" s="14" t="str">
        <f>_xlfn.IFNA(+INDEX(Comp1!M:M,MATCH($B248,Comp1!$C:$C,0)),"No")</f>
        <v>Yes</v>
      </c>
      <c r="S248" s="14" t="str">
        <f>_xlfn.IFNA(+INDEX(Comp1!N:N,MATCH($B248,Comp1!$C:$C,0)),"No")</f>
        <v>Yes</v>
      </c>
      <c r="T248" s="14" t="str">
        <f>_xlfn.IFNA(+INDEX(Comp1!O:O,MATCH($B248,Comp1!$C:$C,0)),"No")</f>
        <v>Yes</v>
      </c>
      <c r="U248" s="14" t="s">
        <v>35</v>
      </c>
      <c r="V248" s="263">
        <v>5.41</v>
      </c>
      <c r="W248" s="263">
        <v>5.41</v>
      </c>
      <c r="X248" s="263">
        <v>5.41</v>
      </c>
      <c r="Y248" s="263">
        <v>5.41</v>
      </c>
      <c r="Z248" s="263">
        <v>5.41</v>
      </c>
      <c r="AA248" s="263">
        <v>5.41</v>
      </c>
      <c r="AB248" s="263">
        <v>5.6</v>
      </c>
      <c r="AC248" s="263">
        <f>IF(Q248="yes",+INDEX('Final Comp Values'!$BH:$BH,MATCH('Monthy Targets'!$B248,'Final Comp Values'!$C:$C,0)),0)</f>
        <v>5.58</v>
      </c>
      <c r="AD248" s="263">
        <f>IF(R248="yes",+INDEX('Final Comp Values'!$BH:$BH,MATCH('Monthy Targets'!$B248,'Final Comp Values'!$C:$C,0)),0)</f>
        <v>5.58</v>
      </c>
      <c r="AE248" s="263">
        <f>IF(S248="yes",+INDEX('Final Comp Values'!$BL:$BL,MATCH('Monthy Targets'!$B248,'Final Comp Values'!$C:$C,0)),0)</f>
        <v>5.58</v>
      </c>
      <c r="AF248" s="263">
        <f>IF(T248="yes",+INDEX('Final Comp Values'!$BL:$BL,MATCH('Monthy Targets'!$B248,'Final Comp Values'!$C:$C,0)),0)</f>
        <v>5.58</v>
      </c>
      <c r="AG248" s="263">
        <f>IF(U248="yes",+INDEX('Final Comp Values'!$BL:$BL,MATCH('Monthy Targets'!$B248,'Final Comp Values'!$C:$C,0)),0)</f>
        <v>5.58</v>
      </c>
    </row>
    <row r="249" spans="1:33" x14ac:dyDescent="0.25">
      <c r="A249" s="579">
        <f>+FY2019_ALL_Targets!A249</f>
        <v>5166</v>
      </c>
      <c r="B249" s="62">
        <f>+FY2019_ALL_Targets!B249</f>
        <v>675445</v>
      </c>
      <c r="C249" s="62">
        <f>+FY2019_ALL_Targets!C249</f>
        <v>1026152</v>
      </c>
      <c r="D249" s="62">
        <f>+FY2019_ALL_Targets!D249</f>
        <v>1952359499</v>
      </c>
      <c r="E249" s="62"/>
      <c r="F249" s="62" t="str">
        <f>+FY2019_ALL_Targets!E249</f>
        <v>Travis</v>
      </c>
      <c r="G249" s="62" t="str">
        <f>FY2019_ALL_Targets!J249</f>
        <v>OAK MANOR NURSING CENTER</v>
      </c>
      <c r="H249" s="62" t="str">
        <f>FY2019_ALL_Targets!K249</f>
        <v>Winnie-Stowell Hospital District</v>
      </c>
      <c r="I249" s="62" t="str">
        <f>+FY2019_ALL_Targets!L249</f>
        <v>624 N. Converse Street</v>
      </c>
      <c r="J249" s="14" t="str">
        <f>_xlfn.IFNA(+INDEX(Comp1!$E:$E,MATCH(B249,Comp1!$C:$C,0)),"No")</f>
        <v>Yes</v>
      </c>
      <c r="K249" s="14" t="str">
        <f>_xlfn.IFNA(+INDEX(Comp1!$F:$F,MATCH(B249,Comp1!$C:$C,0)),"No")</f>
        <v>Yes</v>
      </c>
      <c r="L249" s="14" t="str">
        <f>_xlfn.IFNA(+INDEX(Comp1!G:G,MATCH($B249,Comp1!$C:$C,0)),"No")</f>
        <v>Yes</v>
      </c>
      <c r="M249" s="14" t="str">
        <f>_xlfn.IFNA(+INDEX(Comp1!H:H,MATCH($B249,Comp1!$C:$C,0)),"No")</f>
        <v>Yes</v>
      </c>
      <c r="N249" s="14" t="str">
        <f>_xlfn.IFNA(+INDEX(Comp1!I:I,MATCH($B249,Comp1!$C:$C,0)),"No")</f>
        <v>Yes</v>
      </c>
      <c r="O249" s="14" t="str">
        <f>_xlfn.IFNA(+INDEX(Comp1!J:J,MATCH($B249,Comp1!$C:$C,0)),"No")</f>
        <v>Yes</v>
      </c>
      <c r="P249" s="14" t="str">
        <f>_xlfn.IFNA(+INDEX(Comp1!K:K,MATCH($B249,Comp1!$C:$C,0)),"No")</f>
        <v>Yes</v>
      </c>
      <c r="Q249" s="14" t="str">
        <f>_xlfn.IFNA(+INDEX(Comp1!L:L,MATCH($B249,Comp1!$C:$C,0)),"No")</f>
        <v>Yes</v>
      </c>
      <c r="R249" s="14" t="str">
        <f>_xlfn.IFNA(+INDEX(Comp1!M:M,MATCH($B249,Comp1!$C:$C,0)),"No")</f>
        <v>Yes</v>
      </c>
      <c r="S249" s="14" t="str">
        <f>_xlfn.IFNA(+INDEX(Comp1!N:N,MATCH($B249,Comp1!$C:$C,0)),"No")</f>
        <v>Yes</v>
      </c>
      <c r="T249" s="14" t="str">
        <f>_xlfn.IFNA(+INDEX(Comp1!O:O,MATCH($B249,Comp1!$C:$C,0)),"No")</f>
        <v>Yes</v>
      </c>
      <c r="U249" s="14" t="s">
        <v>35</v>
      </c>
      <c r="V249" s="263">
        <v>5.49</v>
      </c>
      <c r="W249" s="263">
        <v>5.49</v>
      </c>
      <c r="X249" s="263">
        <v>5.49</v>
      </c>
      <c r="Y249" s="263">
        <v>5.49</v>
      </c>
      <c r="Z249" s="263">
        <v>5.49</v>
      </c>
      <c r="AA249" s="263">
        <v>5.49</v>
      </c>
      <c r="AB249" s="263">
        <v>5.41</v>
      </c>
      <c r="AC249" s="263">
        <f>IF(Q249="yes",+INDEX('Final Comp Values'!$BH:$BH,MATCH('Monthy Targets'!$B249,'Final Comp Values'!$C:$C,0)),0)</f>
        <v>5.39</v>
      </c>
      <c r="AD249" s="263">
        <f>IF(R249="yes",+INDEX('Final Comp Values'!$BH:$BH,MATCH('Monthy Targets'!$B249,'Final Comp Values'!$C:$C,0)),0)</f>
        <v>5.39</v>
      </c>
      <c r="AE249" s="263">
        <f>IF(S249="yes",+INDEX('Final Comp Values'!$BL:$BL,MATCH('Monthy Targets'!$B249,'Final Comp Values'!$C:$C,0)),0)</f>
        <v>5.39</v>
      </c>
      <c r="AF249" s="263">
        <f>IF(T249="yes",+INDEX('Final Comp Values'!$BL:$BL,MATCH('Monthy Targets'!$B249,'Final Comp Values'!$C:$C,0)),0)</f>
        <v>5.39</v>
      </c>
      <c r="AG249" s="263">
        <f>IF(U249="yes",+INDEX('Final Comp Values'!$BL:$BL,MATCH('Monthy Targets'!$B249,'Final Comp Values'!$C:$C,0)),0)</f>
        <v>5.39</v>
      </c>
    </row>
    <row r="250" spans="1:33" x14ac:dyDescent="0.25">
      <c r="A250" s="579">
        <f>+FY2019_ALL_Targets!A250</f>
        <v>5127</v>
      </c>
      <c r="B250" s="62">
        <f>+FY2019_ALL_Targets!B250</f>
        <v>675447</v>
      </c>
      <c r="C250" s="62">
        <f>+FY2019_ALL_Targets!C250</f>
        <v>1020781</v>
      </c>
      <c r="D250" s="62">
        <f>+FY2019_ALL_Targets!D250</f>
        <v>1750882510</v>
      </c>
      <c r="E250" s="62"/>
      <c r="F250" s="62" t="str">
        <f>+FY2019_ALL_Targets!E250</f>
        <v>Dallas</v>
      </c>
      <c r="G250" s="62" t="str">
        <f>FY2019_ALL_Targets!J250</f>
        <v>The Highlands of Dallas</v>
      </c>
      <c r="H250" s="62" t="str">
        <f>FY2019_ALL_Targets!K250</f>
        <v>Nocona Hospital District</v>
      </c>
      <c r="I250" s="62" t="str">
        <f>+FY2019_ALL_Targets!L250</f>
        <v>9009 Forest Lane</v>
      </c>
      <c r="J250" s="14" t="str">
        <f>_xlfn.IFNA(+INDEX(Comp1!$E:$E,MATCH(B250,Comp1!$C:$C,0)),"No")</f>
        <v>Yes</v>
      </c>
      <c r="K250" s="14" t="str">
        <f>_xlfn.IFNA(+INDEX(Comp1!$F:$F,MATCH(B250,Comp1!$C:$C,0)),"No")</f>
        <v>Yes</v>
      </c>
      <c r="L250" s="14" t="str">
        <f>_xlfn.IFNA(+INDEX(Comp1!G:G,MATCH($B250,Comp1!$C:$C,0)),"No")</f>
        <v>Yes</v>
      </c>
      <c r="M250" s="14" t="str">
        <f>_xlfn.IFNA(+INDEX(Comp1!H:H,MATCH($B250,Comp1!$C:$C,0)),"No")</f>
        <v>Yes</v>
      </c>
      <c r="N250" s="14" t="str">
        <f>_xlfn.IFNA(+INDEX(Comp1!I:I,MATCH($B250,Comp1!$C:$C,0)),"No")</f>
        <v>Yes</v>
      </c>
      <c r="O250" s="14" t="str">
        <f>_xlfn.IFNA(+INDEX(Comp1!J:J,MATCH($B250,Comp1!$C:$C,0)),"No")</f>
        <v>Yes</v>
      </c>
      <c r="P250" s="14" t="str">
        <f>_xlfn.IFNA(+INDEX(Comp1!K:K,MATCH($B250,Comp1!$C:$C,0)),"No")</f>
        <v>Yes</v>
      </c>
      <c r="Q250" s="14" t="str">
        <f>_xlfn.IFNA(+INDEX(Comp1!L:L,MATCH($B250,Comp1!$C:$C,0)),"No")</f>
        <v>Yes</v>
      </c>
      <c r="R250" s="14" t="str">
        <f>_xlfn.IFNA(+INDEX(Comp1!M:M,MATCH($B250,Comp1!$C:$C,0)),"No")</f>
        <v>Yes</v>
      </c>
      <c r="S250" s="14" t="str">
        <f>_xlfn.IFNA(+INDEX(Comp1!N:N,MATCH($B250,Comp1!$C:$C,0)),"No")</f>
        <v>Yes</v>
      </c>
      <c r="T250" s="14" t="str">
        <f>_xlfn.IFNA(+INDEX(Comp1!O:O,MATCH($B250,Comp1!$C:$C,0)),"No")</f>
        <v>Yes</v>
      </c>
      <c r="U250" s="14" t="s">
        <v>35</v>
      </c>
      <c r="V250" s="263">
        <v>7.8</v>
      </c>
      <c r="W250" s="263">
        <v>7.8</v>
      </c>
      <c r="X250" s="263">
        <v>7.8</v>
      </c>
      <c r="Y250" s="263">
        <v>7.8</v>
      </c>
      <c r="Z250" s="263">
        <v>7.8</v>
      </c>
      <c r="AA250" s="263">
        <v>7.8</v>
      </c>
      <c r="AB250" s="263">
        <v>7.56</v>
      </c>
      <c r="AC250" s="263">
        <f>IF(Q250="yes",+INDEX('Final Comp Values'!$BH:$BH,MATCH('Monthy Targets'!$B250,'Final Comp Values'!$C:$C,0)),0)</f>
        <v>7.54</v>
      </c>
      <c r="AD250" s="263">
        <f>IF(R250="yes",+INDEX('Final Comp Values'!$BH:$BH,MATCH('Monthy Targets'!$B250,'Final Comp Values'!$C:$C,0)),0)</f>
        <v>7.54</v>
      </c>
      <c r="AE250" s="263">
        <f>IF(S250="yes",+INDEX('Final Comp Values'!$BL:$BL,MATCH('Monthy Targets'!$B250,'Final Comp Values'!$C:$C,0)),0)</f>
        <v>7.54</v>
      </c>
      <c r="AF250" s="263">
        <f>IF(T250="yes",+INDEX('Final Comp Values'!$BL:$BL,MATCH('Monthy Targets'!$B250,'Final Comp Values'!$C:$C,0)),0)</f>
        <v>7.54</v>
      </c>
      <c r="AG250" s="263">
        <f>IF(U250="yes",+INDEX('Final Comp Values'!$BL:$BL,MATCH('Monthy Targets'!$B250,'Final Comp Values'!$C:$C,0)),0)</f>
        <v>7.54</v>
      </c>
    </row>
    <row r="251" spans="1:33" x14ac:dyDescent="0.25">
      <c r="A251" s="579">
        <f>+FY2019_ALL_Targets!A251</f>
        <v>5343</v>
      </c>
      <c r="B251" s="62">
        <f>+FY2019_ALL_Targets!B251</f>
        <v>675452</v>
      </c>
      <c r="C251" s="62">
        <f>+FY2019_ALL_Targets!C251</f>
        <v>1026720</v>
      </c>
      <c r="D251" s="62">
        <f>+FY2019_ALL_Targets!D251</f>
        <v>1669862876</v>
      </c>
      <c r="E251" s="62"/>
      <c r="F251" s="62" t="str">
        <f>+FY2019_ALL_Targets!E251</f>
        <v>Bexar</v>
      </c>
      <c r="G251" s="62" t="str">
        <f>FY2019_ALL_Targets!J251</f>
        <v>Rosewood Rehabilitation and Care Center</v>
      </c>
      <c r="H251" s="62" t="str">
        <f>FY2019_ALL_Targets!K251</f>
        <v>McCulloch County Hospital District</v>
      </c>
      <c r="I251" s="62" t="str">
        <f>+FY2019_ALL_Targets!L251</f>
        <v>7700 Mesquite Pass</v>
      </c>
      <c r="J251" s="14" t="str">
        <f>_xlfn.IFNA(+INDEX(Comp1!$E:$E,MATCH(B251,Comp1!$C:$C,0)),"No")</f>
        <v>Yes</v>
      </c>
      <c r="K251" s="14" t="str">
        <f>_xlfn.IFNA(+INDEX(Comp1!$F:$F,MATCH(B251,Comp1!$C:$C,0)),"No")</f>
        <v>Yes</v>
      </c>
      <c r="L251" s="14" t="str">
        <f>_xlfn.IFNA(+INDEX(Comp1!G:G,MATCH($B251,Comp1!$C:$C,0)),"No")</f>
        <v>Yes</v>
      </c>
      <c r="M251" s="14" t="str">
        <f>_xlfn.IFNA(+INDEX(Comp1!H:H,MATCH($B251,Comp1!$C:$C,0)),"No")</f>
        <v>Yes</v>
      </c>
      <c r="N251" s="14" t="str">
        <f>_xlfn.IFNA(+INDEX(Comp1!I:I,MATCH($B251,Comp1!$C:$C,0)),"No")</f>
        <v>Yes</v>
      </c>
      <c r="O251" s="14" t="str">
        <f>_xlfn.IFNA(+INDEX(Comp1!J:J,MATCH($B251,Comp1!$C:$C,0)),"No")</f>
        <v>Yes</v>
      </c>
      <c r="P251" s="14" t="str">
        <f>_xlfn.IFNA(+INDEX(Comp1!K:K,MATCH($B251,Comp1!$C:$C,0)),"No")</f>
        <v>Yes</v>
      </c>
      <c r="Q251" s="14" t="str">
        <f>_xlfn.IFNA(+INDEX(Comp1!L:L,MATCH($B251,Comp1!$C:$C,0)),"No")</f>
        <v>Yes</v>
      </c>
      <c r="R251" s="14" t="str">
        <f>_xlfn.IFNA(+INDEX(Comp1!M:M,MATCH($B251,Comp1!$C:$C,0)),"No")</f>
        <v>Yes</v>
      </c>
      <c r="S251" s="14" t="str">
        <f>_xlfn.IFNA(+INDEX(Comp1!N:N,MATCH($B251,Comp1!$C:$C,0)),"No")</f>
        <v>Yes</v>
      </c>
      <c r="T251" s="14" t="str">
        <f>_xlfn.IFNA(+INDEX(Comp1!O:O,MATCH($B251,Comp1!$C:$C,0)),"No")</f>
        <v>Yes</v>
      </c>
      <c r="U251" s="14" t="s">
        <v>35</v>
      </c>
      <c r="V251" s="263">
        <v>9.3000000000000007</v>
      </c>
      <c r="W251" s="263">
        <v>9.3000000000000007</v>
      </c>
      <c r="X251" s="263">
        <v>9.3000000000000007</v>
      </c>
      <c r="Y251" s="263">
        <v>9.3000000000000007</v>
      </c>
      <c r="Z251" s="263">
        <v>9.3000000000000007</v>
      </c>
      <c r="AA251" s="263">
        <v>9.3000000000000007</v>
      </c>
      <c r="AB251" s="263">
        <v>9.16</v>
      </c>
      <c r="AC251" s="263">
        <f>IF(Q251="yes",+INDEX('Final Comp Values'!$BH:$BH,MATCH('Monthy Targets'!$B251,'Final Comp Values'!$C:$C,0)),0)</f>
        <v>9.1199999999999992</v>
      </c>
      <c r="AD251" s="263">
        <f>IF(R251="yes",+INDEX('Final Comp Values'!$BH:$BH,MATCH('Monthy Targets'!$B251,'Final Comp Values'!$C:$C,0)),0)</f>
        <v>9.1199999999999992</v>
      </c>
      <c r="AE251" s="263">
        <f>IF(S251="yes",+INDEX('Final Comp Values'!$BL:$BL,MATCH('Monthy Targets'!$B251,'Final Comp Values'!$C:$C,0)),0)</f>
        <v>9.1199999999999992</v>
      </c>
      <c r="AF251" s="263">
        <f>IF(T251="yes",+INDEX('Final Comp Values'!$BL:$BL,MATCH('Monthy Targets'!$B251,'Final Comp Values'!$C:$C,0)),0)</f>
        <v>9.1199999999999992</v>
      </c>
      <c r="AG251" s="263">
        <f>IF(U251="yes",+INDEX('Final Comp Values'!$BL:$BL,MATCH('Monthy Targets'!$B251,'Final Comp Values'!$C:$C,0)),0)</f>
        <v>9.1199999999999992</v>
      </c>
    </row>
    <row r="252" spans="1:33" x14ac:dyDescent="0.25">
      <c r="A252" s="579">
        <f>+FY2019_ALL_Targets!A252</f>
        <v>4570</v>
      </c>
      <c r="B252" s="62">
        <f>+FY2019_ALL_Targets!B252</f>
        <v>675459</v>
      </c>
      <c r="C252" s="62">
        <f>+FY2019_ALL_Targets!C252</f>
        <v>1026215</v>
      </c>
      <c r="D252" s="62">
        <f>+FY2019_ALL_Targets!D252</f>
        <v>1962810465</v>
      </c>
      <c r="E252" s="62"/>
      <c r="F252" s="62" t="str">
        <f>+FY2019_ALL_Targets!E252</f>
        <v>Travis</v>
      </c>
      <c r="G252" s="62" t="str">
        <f>FY2019_ALL_Targets!J252</f>
        <v>Walnut Hills Nursing &amp; Rehabilitation</v>
      </c>
      <c r="H252" s="62" t="str">
        <f>FY2019_ALL_Targets!K252</f>
        <v>Coryell County Memorial Hospital Authority</v>
      </c>
      <c r="I252" s="62" t="str">
        <f>+FY2019_ALL_Targets!L252</f>
        <v>3509 Rogge Lane</v>
      </c>
      <c r="J252" s="14" t="str">
        <f>_xlfn.IFNA(+INDEX(Comp1!$E:$E,MATCH(B252,Comp1!$C:$C,0)),"No")</f>
        <v>Yes</v>
      </c>
      <c r="K252" s="14" t="str">
        <f>_xlfn.IFNA(+INDEX(Comp1!$F:$F,MATCH(B252,Comp1!$C:$C,0)),"No")</f>
        <v>Yes</v>
      </c>
      <c r="L252" s="14" t="str">
        <f>_xlfn.IFNA(+INDEX(Comp1!G:G,MATCH($B252,Comp1!$C:$C,0)),"No")</f>
        <v>Yes</v>
      </c>
      <c r="M252" s="14" t="str">
        <f>_xlfn.IFNA(+INDEX(Comp1!H:H,MATCH($B252,Comp1!$C:$C,0)),"No")</f>
        <v>Yes</v>
      </c>
      <c r="N252" s="14" t="str">
        <f>_xlfn.IFNA(+INDEX(Comp1!I:I,MATCH($B252,Comp1!$C:$C,0)),"No")</f>
        <v>Yes</v>
      </c>
      <c r="O252" s="14" t="str">
        <f>_xlfn.IFNA(+INDEX(Comp1!J:J,MATCH($B252,Comp1!$C:$C,0)),"No")</f>
        <v>Yes</v>
      </c>
      <c r="P252" s="14" t="str">
        <f>_xlfn.IFNA(+INDEX(Comp1!K:K,MATCH($B252,Comp1!$C:$C,0)),"No")</f>
        <v>Yes</v>
      </c>
      <c r="Q252" s="14" t="str">
        <f>_xlfn.IFNA(+INDEX(Comp1!L:L,MATCH($B252,Comp1!$C:$C,0)),"No")</f>
        <v>Yes</v>
      </c>
      <c r="R252" s="14" t="str">
        <f>_xlfn.IFNA(+INDEX(Comp1!M:M,MATCH($B252,Comp1!$C:$C,0)),"No")</f>
        <v>Yes</v>
      </c>
      <c r="S252" s="14" t="str">
        <f>_xlfn.IFNA(+INDEX(Comp1!N:N,MATCH($B252,Comp1!$C:$C,0)),"No")</f>
        <v>Yes</v>
      </c>
      <c r="T252" s="14" t="str">
        <f>_xlfn.IFNA(+INDEX(Comp1!O:O,MATCH($B252,Comp1!$C:$C,0)),"No")</f>
        <v>Yes</v>
      </c>
      <c r="U252" s="14" t="s">
        <v>35</v>
      </c>
      <c r="V252" s="263">
        <v>11.81</v>
      </c>
      <c r="W252" s="263">
        <v>11.81</v>
      </c>
      <c r="X252" s="263">
        <v>11.81</v>
      </c>
      <c r="Y252" s="263">
        <v>11.81</v>
      </c>
      <c r="Z252" s="263">
        <v>11.81</v>
      </c>
      <c r="AA252" s="263">
        <v>11.81</v>
      </c>
      <c r="AB252" s="263">
        <v>11.63</v>
      </c>
      <c r="AC252" s="263">
        <f>IF(Q252="yes",+INDEX('Final Comp Values'!$BH:$BH,MATCH('Monthy Targets'!$B252,'Final Comp Values'!$C:$C,0)),0)</f>
        <v>11.59</v>
      </c>
      <c r="AD252" s="263">
        <f>IF(R252="yes",+INDEX('Final Comp Values'!$BH:$BH,MATCH('Monthy Targets'!$B252,'Final Comp Values'!$C:$C,0)),0)</f>
        <v>11.59</v>
      </c>
      <c r="AE252" s="263">
        <f>IF(S252="yes",+INDEX('Final Comp Values'!$BL:$BL,MATCH('Monthy Targets'!$B252,'Final Comp Values'!$C:$C,0)),0)</f>
        <v>11.59</v>
      </c>
      <c r="AF252" s="263">
        <f>IF(T252="yes",+INDEX('Final Comp Values'!$BL:$BL,MATCH('Monthy Targets'!$B252,'Final Comp Values'!$C:$C,0)),0)</f>
        <v>11.59</v>
      </c>
      <c r="AG252" s="263">
        <f>IF(U252="yes",+INDEX('Final Comp Values'!$BL:$BL,MATCH('Monthy Targets'!$B252,'Final Comp Values'!$C:$C,0)),0)</f>
        <v>11.59</v>
      </c>
    </row>
    <row r="253" spans="1:33" x14ac:dyDescent="0.25">
      <c r="A253" s="579">
        <f>+FY2019_ALL_Targets!A253</f>
        <v>4634</v>
      </c>
      <c r="B253" s="62">
        <f>+FY2019_ALL_Targets!B253</f>
        <v>675460</v>
      </c>
      <c r="C253" s="62">
        <f>+FY2019_ALL_Targets!C253</f>
        <v>1028611</v>
      </c>
      <c r="D253" s="62">
        <f>+FY2019_ALL_Targets!D253</f>
        <v>1710008263</v>
      </c>
      <c r="E253" s="62"/>
      <c r="F253" s="62" t="str">
        <f>+FY2019_ALL_Targets!E253</f>
        <v>MRSA Northeast</v>
      </c>
      <c r="G253" s="62" t="str">
        <f>FY2019_ALL_Targets!J253</f>
        <v>PARK HIGHLANDS NURSING AND REHABILITATION CENTER</v>
      </c>
      <c r="H253" s="62" t="str">
        <f>FY2019_ALL_Targets!K253</f>
        <v>Fannin County Hospital Authority</v>
      </c>
      <c r="I253" s="62" t="str">
        <f>+FY2019_ALL_Targets!L253</f>
        <v>711 Lucas Drive</v>
      </c>
      <c r="J253" s="14" t="str">
        <f>_xlfn.IFNA(+INDEX(Comp1!$E:$E,MATCH(B253,Comp1!$C:$C,0)),"No")</f>
        <v>Yes</v>
      </c>
      <c r="K253" s="14" t="str">
        <f>_xlfn.IFNA(+INDEX(Comp1!$F:$F,MATCH(B253,Comp1!$C:$C,0)),"No")</f>
        <v>Yes</v>
      </c>
      <c r="L253" s="14" t="str">
        <f>_xlfn.IFNA(+INDEX(Comp1!G:G,MATCH($B253,Comp1!$C:$C,0)),"No")</f>
        <v>Yes</v>
      </c>
      <c r="M253" s="14" t="str">
        <f>_xlfn.IFNA(+INDEX(Comp1!H:H,MATCH($B253,Comp1!$C:$C,0)),"No")</f>
        <v>Yes</v>
      </c>
      <c r="N253" s="14" t="str">
        <f>_xlfn.IFNA(+INDEX(Comp1!I:I,MATCH($B253,Comp1!$C:$C,0)),"No")</f>
        <v>Yes</v>
      </c>
      <c r="O253" s="14" t="str">
        <f>_xlfn.IFNA(+INDEX(Comp1!J:J,MATCH($B253,Comp1!$C:$C,0)),"No")</f>
        <v>Yes</v>
      </c>
      <c r="P253" s="14" t="str">
        <f>_xlfn.IFNA(+INDEX(Comp1!K:K,MATCH($B253,Comp1!$C:$C,0)),"No")</f>
        <v>Yes</v>
      </c>
      <c r="Q253" s="14" t="str">
        <f>_xlfn.IFNA(+INDEX(Comp1!L:L,MATCH($B253,Comp1!$C:$C,0)),"No")</f>
        <v>Yes</v>
      </c>
      <c r="R253" s="14" t="str">
        <f>_xlfn.IFNA(+INDEX(Comp1!M:M,MATCH($B253,Comp1!$C:$C,0)),"No")</f>
        <v>Yes</v>
      </c>
      <c r="S253" s="14" t="str">
        <f>_xlfn.IFNA(+INDEX(Comp1!N:N,MATCH($B253,Comp1!$C:$C,0)),"No")</f>
        <v>Yes</v>
      </c>
      <c r="T253" s="14" t="str">
        <f>_xlfn.IFNA(+INDEX(Comp1!O:O,MATCH($B253,Comp1!$C:$C,0)),"No")</f>
        <v>Yes</v>
      </c>
      <c r="U253" s="14" t="s">
        <v>35</v>
      </c>
      <c r="V253" s="263">
        <v>6.65</v>
      </c>
      <c r="W253" s="263">
        <v>6.65</v>
      </c>
      <c r="X253" s="263">
        <v>6.65</v>
      </c>
      <c r="Y253" s="263">
        <v>6.65</v>
      </c>
      <c r="Z253" s="263">
        <v>6.65</v>
      </c>
      <c r="AA253" s="263">
        <v>6.65</v>
      </c>
      <c r="AB253" s="263">
        <v>6.89</v>
      </c>
      <c r="AC253" s="263">
        <f>IF(Q253="yes",+INDEX('Final Comp Values'!$BH:$BH,MATCH('Monthy Targets'!$B253,'Final Comp Values'!$C:$C,0)),0)</f>
        <v>6.87</v>
      </c>
      <c r="AD253" s="263">
        <f>IF(R253="yes",+INDEX('Final Comp Values'!$BH:$BH,MATCH('Monthy Targets'!$B253,'Final Comp Values'!$C:$C,0)),0)</f>
        <v>6.87</v>
      </c>
      <c r="AE253" s="263">
        <f>IF(S253="yes",+INDEX('Final Comp Values'!$BL:$BL,MATCH('Monthy Targets'!$B253,'Final Comp Values'!$C:$C,0)),0)</f>
        <v>6.87</v>
      </c>
      <c r="AF253" s="263">
        <f>IF(T253="yes",+INDEX('Final Comp Values'!$BL:$BL,MATCH('Monthy Targets'!$B253,'Final Comp Values'!$C:$C,0)),0)</f>
        <v>6.87</v>
      </c>
      <c r="AG253" s="263">
        <f>IF(U253="yes",+INDEX('Final Comp Values'!$BL:$BL,MATCH('Monthy Targets'!$B253,'Final Comp Values'!$C:$C,0)),0)</f>
        <v>6.87</v>
      </c>
    </row>
    <row r="254" spans="1:33" x14ac:dyDescent="0.25">
      <c r="A254" s="579">
        <f>+FY2019_ALL_Targets!A254</f>
        <v>4552</v>
      </c>
      <c r="B254" s="62">
        <f>+FY2019_ALL_Targets!B254</f>
        <v>675469</v>
      </c>
      <c r="C254" s="62">
        <f>+FY2019_ALL_Targets!C254</f>
        <v>1026260</v>
      </c>
      <c r="D254" s="62">
        <f>+FY2019_ALL_Targets!D254</f>
        <v>1003215492</v>
      </c>
      <c r="E254" s="62"/>
      <c r="F254" s="62" t="str">
        <f>+FY2019_ALL_Targets!E254</f>
        <v>Bexar</v>
      </c>
      <c r="G254" s="62" t="str">
        <f>FY2019_ALL_Targets!J254</f>
        <v>Floresville Residence and Rehabilitation Center</v>
      </c>
      <c r="H254" s="62" t="str">
        <f>FY2019_ALL_Targets!K254</f>
        <v>DeWitt Medical District</v>
      </c>
      <c r="I254" s="62" t="str">
        <f>+FY2019_ALL_Targets!L254</f>
        <v>1811 Sixth Street</v>
      </c>
      <c r="J254" s="14" t="str">
        <f>_xlfn.IFNA(+INDEX(Comp1!$E:$E,MATCH(B254,Comp1!$C:$C,0)),"No")</f>
        <v>Yes</v>
      </c>
      <c r="K254" s="14" t="str">
        <f>_xlfn.IFNA(+INDEX(Comp1!$F:$F,MATCH(B254,Comp1!$C:$C,0)),"No")</f>
        <v>Yes</v>
      </c>
      <c r="L254" s="14" t="str">
        <f>_xlfn.IFNA(+INDEX(Comp1!G:G,MATCH($B254,Comp1!$C:$C,0)),"No")</f>
        <v>Yes</v>
      </c>
      <c r="M254" s="14" t="str">
        <f>_xlfn.IFNA(+INDEX(Comp1!H:H,MATCH($B254,Comp1!$C:$C,0)),"No")</f>
        <v>Yes</v>
      </c>
      <c r="N254" s="14" t="str">
        <f>_xlfn.IFNA(+INDEX(Comp1!I:I,MATCH($B254,Comp1!$C:$C,0)),"No")</f>
        <v>Yes</v>
      </c>
      <c r="O254" s="14" t="str">
        <f>_xlfn.IFNA(+INDEX(Comp1!J:J,MATCH($B254,Comp1!$C:$C,0)),"No")</f>
        <v>Yes</v>
      </c>
      <c r="P254" s="14" t="str">
        <f>_xlfn.IFNA(+INDEX(Comp1!K:K,MATCH($B254,Comp1!$C:$C,0)),"No")</f>
        <v>Yes</v>
      </c>
      <c r="Q254" s="14" t="str">
        <f>_xlfn.IFNA(+INDEX(Comp1!L:L,MATCH($B254,Comp1!$C:$C,0)),"No")</f>
        <v>Yes</v>
      </c>
      <c r="R254" s="14" t="str">
        <f>_xlfn.IFNA(+INDEX(Comp1!M:M,MATCH($B254,Comp1!$C:$C,0)),"No")</f>
        <v>Yes</v>
      </c>
      <c r="S254" s="14" t="str">
        <f>_xlfn.IFNA(+INDEX(Comp1!N:N,MATCH($B254,Comp1!$C:$C,0)),"No")</f>
        <v>Yes</v>
      </c>
      <c r="T254" s="14" t="str">
        <f>_xlfn.IFNA(+INDEX(Comp1!O:O,MATCH($B254,Comp1!$C:$C,0)),"No")</f>
        <v>Yes</v>
      </c>
      <c r="U254" s="14" t="s">
        <v>35</v>
      </c>
      <c r="V254" s="263">
        <v>8.9600000000000009</v>
      </c>
      <c r="W254" s="263">
        <v>8.9600000000000009</v>
      </c>
      <c r="X254" s="263">
        <v>8.9600000000000009</v>
      </c>
      <c r="Y254" s="263">
        <v>8.9600000000000009</v>
      </c>
      <c r="Z254" s="263">
        <v>8.9600000000000009</v>
      </c>
      <c r="AA254" s="263">
        <v>8.9600000000000009</v>
      </c>
      <c r="AB254" s="263">
        <v>8.82</v>
      </c>
      <c r="AC254" s="263">
        <f>IF(Q254="yes",+INDEX('Final Comp Values'!$BH:$BH,MATCH('Monthy Targets'!$B254,'Final Comp Values'!$C:$C,0)),0)</f>
        <v>8.7899999999999991</v>
      </c>
      <c r="AD254" s="263">
        <f>IF(R254="yes",+INDEX('Final Comp Values'!$BH:$BH,MATCH('Monthy Targets'!$B254,'Final Comp Values'!$C:$C,0)),0)</f>
        <v>8.7899999999999991</v>
      </c>
      <c r="AE254" s="263">
        <f>IF(S254="yes",+INDEX('Final Comp Values'!$BL:$BL,MATCH('Monthy Targets'!$B254,'Final Comp Values'!$C:$C,0)),0)</f>
        <v>8.7899999999999991</v>
      </c>
      <c r="AF254" s="263">
        <f>IF(T254="yes",+INDEX('Final Comp Values'!$BL:$BL,MATCH('Monthy Targets'!$B254,'Final Comp Values'!$C:$C,0)),0)</f>
        <v>8.7899999999999991</v>
      </c>
      <c r="AG254" s="263">
        <f>IF(U254="yes",+INDEX('Final Comp Values'!$BL:$BL,MATCH('Monthy Targets'!$B254,'Final Comp Values'!$C:$C,0)),0)</f>
        <v>8.7899999999999991</v>
      </c>
    </row>
    <row r="255" spans="1:33" x14ac:dyDescent="0.25">
      <c r="A255" s="579">
        <f>+FY2019_ALL_Targets!A255</f>
        <v>5043</v>
      </c>
      <c r="B255" s="62">
        <f>+FY2019_ALL_Targets!B255</f>
        <v>675471</v>
      </c>
      <c r="C255" s="62">
        <f>+FY2019_ALL_Targets!C255</f>
        <v>1004488</v>
      </c>
      <c r="D255" s="62">
        <f>+FY2019_ALL_Targets!D255</f>
        <v>1750378246</v>
      </c>
      <c r="E255" s="62"/>
      <c r="F255" s="62" t="str">
        <f>+FY2019_ALL_Targets!E255</f>
        <v>MRSA Northeast</v>
      </c>
      <c r="G255" s="62" t="str">
        <f>FY2019_ALL_Targets!J255</f>
        <v>Bonham Nursing and Rehabilitation, LP</v>
      </c>
      <c r="H255" s="62" t="str">
        <f>FY2019_ALL_Targets!K255</f>
        <v>Bonham Nursing and Rehabilitation, LP</v>
      </c>
      <c r="I255" s="62" t="str">
        <f>+FY2019_ALL_Targets!L255</f>
        <v>709 West 5th Street</v>
      </c>
      <c r="J255" s="14" t="str">
        <f>_xlfn.IFNA(+INDEX(Comp1!$E:$E,MATCH(B255,Comp1!$C:$C,0)),"No")</f>
        <v>No</v>
      </c>
      <c r="K255" s="14" t="str">
        <f>_xlfn.IFNA(+INDEX(Comp1!$F:$F,MATCH(B255,Comp1!$C:$C,0)),"No")</f>
        <v>No</v>
      </c>
      <c r="L255" s="14" t="str">
        <f>_xlfn.IFNA(+INDEX(Comp1!G:G,MATCH($B255,Comp1!$C:$C,0)),"No")</f>
        <v>No</v>
      </c>
      <c r="M255" s="14" t="str">
        <f>_xlfn.IFNA(+INDEX(Comp1!H:H,MATCH($B255,Comp1!$C:$C,0)),"No")</f>
        <v>No</v>
      </c>
      <c r="N255" s="14" t="str">
        <f>_xlfn.IFNA(+INDEX(Comp1!I:I,MATCH($B255,Comp1!$C:$C,0)),"No")</f>
        <v>No</v>
      </c>
      <c r="O255" s="14" t="str">
        <f>_xlfn.IFNA(+INDEX(Comp1!J:J,MATCH($B255,Comp1!$C:$C,0)),"No")</f>
        <v>No</v>
      </c>
      <c r="P255" s="14" t="str">
        <f>_xlfn.IFNA(+INDEX(Comp1!K:K,MATCH($B255,Comp1!$C:$C,0)),"No")</f>
        <v>No</v>
      </c>
      <c r="Q255" s="14" t="str">
        <f>_xlfn.IFNA(+INDEX(Comp1!L:L,MATCH($B255,Comp1!$C:$C,0)),"No")</f>
        <v>No</v>
      </c>
      <c r="R255" s="14" t="str">
        <f>_xlfn.IFNA(+INDEX(Comp1!M:M,MATCH($B255,Comp1!$C:$C,0)),"No")</f>
        <v>No</v>
      </c>
      <c r="S255" s="14" t="str">
        <f>_xlfn.IFNA(+INDEX(Comp1!N:N,MATCH($B255,Comp1!$C:$C,0)),"No")</f>
        <v>No</v>
      </c>
      <c r="T255" s="14" t="str">
        <f>_xlfn.IFNA(+INDEX(Comp1!O:O,MATCH($B255,Comp1!$C:$C,0)),"No")</f>
        <v>No</v>
      </c>
      <c r="U255" s="14">
        <v>0</v>
      </c>
      <c r="V255" s="263">
        <v>0</v>
      </c>
      <c r="W255" s="263">
        <v>0</v>
      </c>
      <c r="X255" s="263">
        <v>0</v>
      </c>
      <c r="Y255" s="263">
        <v>0</v>
      </c>
      <c r="Z255" s="263">
        <v>0</v>
      </c>
      <c r="AA255" s="263">
        <v>0</v>
      </c>
      <c r="AB255" s="263">
        <v>0</v>
      </c>
      <c r="AC255" s="263">
        <f>IF(Q255="yes",+INDEX('Final Comp Values'!$BH:$BH,MATCH('Monthy Targets'!$B255,'Final Comp Values'!$C:$C,0)),0)</f>
        <v>0</v>
      </c>
      <c r="AD255" s="263">
        <f>IF(R255="yes",+INDEX('Final Comp Values'!$BH:$BH,MATCH('Monthy Targets'!$B255,'Final Comp Values'!$C:$C,0)),0)</f>
        <v>0</v>
      </c>
      <c r="AE255" s="263">
        <f>IF(S255="yes",+INDEX('Final Comp Values'!$BL:$BL,MATCH('Monthy Targets'!$B255,'Final Comp Values'!$C:$C,0)),0)</f>
        <v>0</v>
      </c>
      <c r="AF255" s="263">
        <f>IF(T255="yes",+INDEX('Final Comp Values'!$BL:$BL,MATCH('Monthy Targets'!$B255,'Final Comp Values'!$C:$C,0)),0)</f>
        <v>0</v>
      </c>
      <c r="AG255" s="263">
        <f>IF(U255="yes",+INDEX('Final Comp Values'!$BL:$BL,MATCH('Monthy Targets'!$B255,'Final Comp Values'!$C:$C,0)),0)</f>
        <v>0</v>
      </c>
    </row>
    <row r="256" spans="1:33" x14ac:dyDescent="0.25">
      <c r="A256" s="579">
        <f>+FY2019_ALL_Targets!A256</f>
        <v>4542</v>
      </c>
      <c r="B256" s="62">
        <f>+FY2019_ALL_Targets!B256</f>
        <v>675475</v>
      </c>
      <c r="C256" s="62">
        <f>+FY2019_ALL_Targets!C256</f>
        <v>1013407</v>
      </c>
      <c r="D256" s="62">
        <f>+FY2019_ALL_Targets!D256</f>
        <v>1205957503</v>
      </c>
      <c r="E256" s="62"/>
      <c r="F256" s="62" t="str">
        <f>+FY2019_ALL_Targets!E256</f>
        <v>Hidalgo</v>
      </c>
      <c r="G256" s="62" t="str">
        <f>FY2019_ALL_Targets!J256</f>
        <v>RETAMA MANOR NURSING CENTER / RAYMONDVILLE</v>
      </c>
      <c r="H256" s="62" t="str">
        <f>FY2019_ALL_Targets!K256</f>
        <v>Starr County Hospital District</v>
      </c>
      <c r="I256" s="62" t="str">
        <f>+FY2019_ALL_Targets!L256</f>
        <v>1700 S Expressway 77</v>
      </c>
      <c r="J256" s="14" t="str">
        <f>_xlfn.IFNA(+INDEX(Comp1!$E:$E,MATCH(B256,Comp1!$C:$C,0)),"No")</f>
        <v>Yes</v>
      </c>
      <c r="K256" s="14" t="str">
        <f>_xlfn.IFNA(+INDEX(Comp1!$F:$F,MATCH(B256,Comp1!$C:$C,0)),"No")</f>
        <v>Yes</v>
      </c>
      <c r="L256" s="14" t="str">
        <f>_xlfn.IFNA(+INDEX(Comp1!G:G,MATCH($B256,Comp1!$C:$C,0)),"No")</f>
        <v>Yes</v>
      </c>
      <c r="M256" s="14" t="str">
        <f>_xlfn.IFNA(+INDEX(Comp1!H:H,MATCH($B256,Comp1!$C:$C,0)),"No")</f>
        <v>Yes</v>
      </c>
      <c r="N256" s="14" t="str">
        <f>_xlfn.IFNA(+INDEX(Comp1!I:I,MATCH($B256,Comp1!$C:$C,0)),"No")</f>
        <v>Yes</v>
      </c>
      <c r="O256" s="14" t="str">
        <f>_xlfn.IFNA(+INDEX(Comp1!J:J,MATCH($B256,Comp1!$C:$C,0)),"No")</f>
        <v>Yes</v>
      </c>
      <c r="P256" s="14" t="str">
        <f>_xlfn.IFNA(+INDEX(Comp1!K:K,MATCH($B256,Comp1!$C:$C,0)),"No")</f>
        <v>Yes</v>
      </c>
      <c r="Q256" s="14" t="str">
        <f>_xlfn.IFNA(+INDEX(Comp1!L:L,MATCH($B256,Comp1!$C:$C,0)),"No")</f>
        <v>Yes</v>
      </c>
      <c r="R256" s="14" t="str">
        <f>_xlfn.IFNA(+INDEX(Comp1!M:M,MATCH($B256,Comp1!$C:$C,0)),"No")</f>
        <v>Yes</v>
      </c>
      <c r="S256" s="14" t="str">
        <f>_xlfn.IFNA(+INDEX(Comp1!N:N,MATCH($B256,Comp1!$C:$C,0)),"No")</f>
        <v>Yes</v>
      </c>
      <c r="T256" s="14" t="str">
        <f>_xlfn.IFNA(+INDEX(Comp1!O:O,MATCH($B256,Comp1!$C:$C,0)),"No")</f>
        <v>Yes</v>
      </c>
      <c r="U256" s="14" t="s">
        <v>35</v>
      </c>
      <c r="V256" s="263">
        <v>10.38</v>
      </c>
      <c r="W256" s="263">
        <v>10.38</v>
      </c>
      <c r="X256" s="263">
        <v>10.38</v>
      </c>
      <c r="Y256" s="263">
        <v>10.38</v>
      </c>
      <c r="Z256" s="263">
        <v>10.38</v>
      </c>
      <c r="AA256" s="263">
        <v>10.38</v>
      </c>
      <c r="AB256" s="263">
        <v>10.130000000000001</v>
      </c>
      <c r="AC256" s="263">
        <f>IF(Q256="yes",+INDEX('Final Comp Values'!$BH:$BH,MATCH('Monthy Targets'!$B256,'Final Comp Values'!$C:$C,0)),0)</f>
        <v>10.1</v>
      </c>
      <c r="AD256" s="263">
        <f>IF(R256="yes",+INDEX('Final Comp Values'!$BH:$BH,MATCH('Monthy Targets'!$B256,'Final Comp Values'!$C:$C,0)),0)</f>
        <v>10.1</v>
      </c>
      <c r="AE256" s="263">
        <f>IF(S256="yes",+INDEX('Final Comp Values'!$BL:$BL,MATCH('Monthy Targets'!$B256,'Final Comp Values'!$C:$C,0)),0)</f>
        <v>10.1</v>
      </c>
      <c r="AF256" s="263">
        <f>IF(T256="yes",+INDEX('Final Comp Values'!$BL:$BL,MATCH('Monthy Targets'!$B256,'Final Comp Values'!$C:$C,0)),0)</f>
        <v>10.1</v>
      </c>
      <c r="AG256" s="263">
        <f>IF(U256="yes",+INDEX('Final Comp Values'!$BL:$BL,MATCH('Monthy Targets'!$B256,'Final Comp Values'!$C:$C,0)),0)</f>
        <v>10.1</v>
      </c>
    </row>
    <row r="257" spans="1:33" x14ac:dyDescent="0.25">
      <c r="A257" s="579">
        <f>+FY2019_ALL_Targets!A257</f>
        <v>4277</v>
      </c>
      <c r="B257" s="62">
        <f>+FY2019_ALL_Targets!B257</f>
        <v>675477</v>
      </c>
      <c r="C257" s="62">
        <f>+FY2019_ALL_Targets!C257</f>
        <v>1026281</v>
      </c>
      <c r="D257" s="62">
        <f>+FY2019_ALL_Targets!D257</f>
        <v>1912306309</v>
      </c>
      <c r="E257" s="62"/>
      <c r="F257" s="62" t="str">
        <f>+FY2019_ALL_Targets!E257</f>
        <v>Bexar</v>
      </c>
      <c r="G257" s="62" t="str">
        <f>FY2019_ALL_Targets!J257</f>
        <v>Stockdale Residence and Rehabilitation Center</v>
      </c>
      <c r="H257" s="62" t="str">
        <f>FY2019_ALL_Targets!K257</f>
        <v>DeWitt Medical District</v>
      </c>
      <c r="I257" s="62" t="str">
        <f>+FY2019_ALL_Targets!L257</f>
        <v>300 W. Salmon Street</v>
      </c>
      <c r="J257" s="14" t="str">
        <f>_xlfn.IFNA(+INDEX(Comp1!$E:$E,MATCH(B257,Comp1!$C:$C,0)),"No")</f>
        <v>Yes</v>
      </c>
      <c r="K257" s="14" t="str">
        <f>_xlfn.IFNA(+INDEX(Comp1!$F:$F,MATCH(B257,Comp1!$C:$C,0)),"No")</f>
        <v>Yes</v>
      </c>
      <c r="L257" s="14" t="str">
        <f>_xlfn.IFNA(+INDEX(Comp1!G:G,MATCH($B257,Comp1!$C:$C,0)),"No")</f>
        <v>Yes</v>
      </c>
      <c r="M257" s="14" t="str">
        <f>_xlfn.IFNA(+INDEX(Comp1!H:H,MATCH($B257,Comp1!$C:$C,0)),"No")</f>
        <v>Yes</v>
      </c>
      <c r="N257" s="14" t="str">
        <f>_xlfn.IFNA(+INDEX(Comp1!I:I,MATCH($B257,Comp1!$C:$C,0)),"No")</f>
        <v>Yes</v>
      </c>
      <c r="O257" s="14" t="str">
        <f>_xlfn.IFNA(+INDEX(Comp1!J:J,MATCH($B257,Comp1!$C:$C,0)),"No")</f>
        <v>Yes</v>
      </c>
      <c r="P257" s="14" t="str">
        <f>_xlfn.IFNA(+INDEX(Comp1!K:K,MATCH($B257,Comp1!$C:$C,0)),"No")</f>
        <v>Yes</v>
      </c>
      <c r="Q257" s="14" t="str">
        <f>_xlfn.IFNA(+INDEX(Comp1!L:L,MATCH($B257,Comp1!$C:$C,0)),"No")</f>
        <v>Yes</v>
      </c>
      <c r="R257" s="14" t="str">
        <f>_xlfn.IFNA(+INDEX(Comp1!M:M,MATCH($B257,Comp1!$C:$C,0)),"No")</f>
        <v>Yes</v>
      </c>
      <c r="S257" s="14" t="str">
        <f>_xlfn.IFNA(+INDEX(Comp1!N:N,MATCH($B257,Comp1!$C:$C,0)),"No")</f>
        <v>Yes</v>
      </c>
      <c r="T257" s="14" t="str">
        <f>_xlfn.IFNA(+INDEX(Comp1!O:O,MATCH($B257,Comp1!$C:$C,0)),"No")</f>
        <v>Yes</v>
      </c>
      <c r="U257" s="14" t="s">
        <v>35</v>
      </c>
      <c r="V257" s="263">
        <v>4</v>
      </c>
      <c r="W257" s="263">
        <v>4</v>
      </c>
      <c r="X257" s="263">
        <v>4</v>
      </c>
      <c r="Y257" s="263">
        <v>4</v>
      </c>
      <c r="Z257" s="263">
        <v>4</v>
      </c>
      <c r="AA257" s="263">
        <v>4</v>
      </c>
      <c r="AB257" s="263">
        <v>3.93</v>
      </c>
      <c r="AC257" s="263">
        <f>IF(Q257="yes",+INDEX('Final Comp Values'!$BH:$BH,MATCH('Monthy Targets'!$B257,'Final Comp Values'!$C:$C,0)),0)</f>
        <v>3.92</v>
      </c>
      <c r="AD257" s="263">
        <f>IF(R257="yes",+INDEX('Final Comp Values'!$BH:$BH,MATCH('Monthy Targets'!$B257,'Final Comp Values'!$C:$C,0)),0)</f>
        <v>3.92</v>
      </c>
      <c r="AE257" s="263">
        <f>IF(S257="yes",+INDEX('Final Comp Values'!$BL:$BL,MATCH('Monthy Targets'!$B257,'Final Comp Values'!$C:$C,0)),0)</f>
        <v>3.92</v>
      </c>
      <c r="AF257" s="263">
        <f>IF(T257="yes",+INDEX('Final Comp Values'!$BL:$BL,MATCH('Monthy Targets'!$B257,'Final Comp Values'!$C:$C,0)),0)</f>
        <v>3.92</v>
      </c>
      <c r="AG257" s="263">
        <f>IF(U257="yes",+INDEX('Final Comp Values'!$BL:$BL,MATCH('Monthy Targets'!$B257,'Final Comp Values'!$C:$C,0)),0)</f>
        <v>3.92</v>
      </c>
    </row>
    <row r="258" spans="1:33" x14ac:dyDescent="0.25">
      <c r="A258" s="579">
        <f>+FY2019_ALL_Targets!A258</f>
        <v>5328</v>
      </c>
      <c r="B258" s="62">
        <f>+FY2019_ALL_Targets!B258</f>
        <v>675478</v>
      </c>
      <c r="C258" s="62">
        <f>+FY2019_ALL_Targets!C258</f>
        <v>1026235</v>
      </c>
      <c r="D258" s="62">
        <f>+FY2019_ALL_Targets!D258</f>
        <v>1336557529</v>
      </c>
      <c r="E258" s="62"/>
      <c r="F258" s="62" t="str">
        <f>+FY2019_ALL_Targets!E258</f>
        <v>Lubbock</v>
      </c>
      <c r="G258" s="62" t="str">
        <f>FY2019_ALL_Targets!J258</f>
        <v>Prairie House Living Center</v>
      </c>
      <c r="H258" s="62" t="str">
        <f>FY2019_ALL_Targets!K258</f>
        <v>Childress County Hospital District</v>
      </c>
      <c r="I258" s="62" t="str">
        <f>+FY2019_ALL_Targets!L258</f>
        <v>1301 Mesa Drive</v>
      </c>
      <c r="J258" s="14" t="str">
        <f>_xlfn.IFNA(+INDEX(Comp1!$E:$E,MATCH(B258,Comp1!$C:$C,0)),"No")</f>
        <v>Yes</v>
      </c>
      <c r="K258" s="14" t="str">
        <f>_xlfn.IFNA(+INDEX(Comp1!$F:$F,MATCH(B258,Comp1!$C:$C,0)),"No")</f>
        <v>Yes</v>
      </c>
      <c r="L258" s="14" t="str">
        <f>_xlfn.IFNA(+INDEX(Comp1!G:G,MATCH($B258,Comp1!$C:$C,0)),"No")</f>
        <v>Yes</v>
      </c>
      <c r="M258" s="14" t="str">
        <f>_xlfn.IFNA(+INDEX(Comp1!H:H,MATCH($B258,Comp1!$C:$C,0)),"No")</f>
        <v>Yes</v>
      </c>
      <c r="N258" s="14" t="str">
        <f>_xlfn.IFNA(+INDEX(Comp1!I:I,MATCH($B258,Comp1!$C:$C,0)),"No")</f>
        <v>Yes</v>
      </c>
      <c r="O258" s="14" t="str">
        <f>_xlfn.IFNA(+INDEX(Comp1!J:J,MATCH($B258,Comp1!$C:$C,0)),"No")</f>
        <v>Yes</v>
      </c>
      <c r="P258" s="14" t="str">
        <f>_xlfn.IFNA(+INDEX(Comp1!K:K,MATCH($B258,Comp1!$C:$C,0)),"No")</f>
        <v>Yes</v>
      </c>
      <c r="Q258" s="14" t="str">
        <f>_xlfn.IFNA(+INDEX(Comp1!L:L,MATCH($B258,Comp1!$C:$C,0)),"No")</f>
        <v>Yes</v>
      </c>
      <c r="R258" s="14" t="str">
        <f>_xlfn.IFNA(+INDEX(Comp1!M:M,MATCH($B258,Comp1!$C:$C,0)),"No")</f>
        <v>Yes</v>
      </c>
      <c r="S258" s="14" t="str">
        <f>_xlfn.IFNA(+INDEX(Comp1!N:N,MATCH($B258,Comp1!$C:$C,0)),"No")</f>
        <v>Yes</v>
      </c>
      <c r="T258" s="14" t="str">
        <f>_xlfn.IFNA(+INDEX(Comp1!O:O,MATCH($B258,Comp1!$C:$C,0)),"No")</f>
        <v>Yes</v>
      </c>
      <c r="U258" s="14" t="s">
        <v>35</v>
      </c>
      <c r="V258" s="263">
        <v>31.18</v>
      </c>
      <c r="W258" s="263">
        <v>31.18</v>
      </c>
      <c r="X258" s="263">
        <v>31.18</v>
      </c>
      <c r="Y258" s="263">
        <v>31.18</v>
      </c>
      <c r="Z258" s="263">
        <v>31.18</v>
      </c>
      <c r="AA258" s="263">
        <v>31.18</v>
      </c>
      <c r="AB258" s="263">
        <v>31.63</v>
      </c>
      <c r="AC258" s="263">
        <f>IF(Q258="yes",+INDEX('Final Comp Values'!$BH:$BH,MATCH('Monthy Targets'!$B258,'Final Comp Values'!$C:$C,0)),0)</f>
        <v>31.52</v>
      </c>
      <c r="AD258" s="263">
        <f>IF(R258="yes",+INDEX('Final Comp Values'!$BH:$BH,MATCH('Monthy Targets'!$B258,'Final Comp Values'!$C:$C,0)),0)</f>
        <v>31.52</v>
      </c>
      <c r="AE258" s="263">
        <f>IF(S258="yes",+INDEX('Final Comp Values'!$BL:$BL,MATCH('Monthy Targets'!$B258,'Final Comp Values'!$C:$C,0)),0)</f>
        <v>31.52</v>
      </c>
      <c r="AF258" s="263">
        <f>IF(T258="yes",+INDEX('Final Comp Values'!$BL:$BL,MATCH('Monthy Targets'!$B258,'Final Comp Values'!$C:$C,0)),0)</f>
        <v>31.52</v>
      </c>
      <c r="AG258" s="263">
        <f>IF(U258="yes",+INDEX('Final Comp Values'!$BL:$BL,MATCH('Monthy Targets'!$B258,'Final Comp Values'!$C:$C,0)),0)</f>
        <v>31.52</v>
      </c>
    </row>
    <row r="259" spans="1:33" x14ac:dyDescent="0.25">
      <c r="A259" s="579">
        <f>+FY2019_ALL_Targets!A259</f>
        <v>4386</v>
      </c>
      <c r="B259" s="62">
        <f>+FY2019_ALL_Targets!B259</f>
        <v>675483</v>
      </c>
      <c r="C259" s="62">
        <f>+FY2019_ALL_Targets!C259</f>
        <v>1015052</v>
      </c>
      <c r="D259" s="62">
        <f>+FY2019_ALL_Targets!D259</f>
        <v>1881722890</v>
      </c>
      <c r="E259" s="62"/>
      <c r="F259" s="62" t="str">
        <f>+FY2019_ALL_Targets!E259</f>
        <v>MRSA West</v>
      </c>
      <c r="G259" s="62" t="str">
        <f>FY2019_ALL_Targets!J259</f>
        <v>Iowa Park Healthcare Center</v>
      </c>
      <c r="H259" s="62" t="str">
        <f>FY2019_ALL_Targets!K259</f>
        <v>Childress County Hospital District</v>
      </c>
      <c r="I259" s="62" t="str">
        <f>+FY2019_ALL_Targets!L259</f>
        <v>1109 North Third Street</v>
      </c>
      <c r="J259" s="14" t="str">
        <f>_xlfn.IFNA(+INDEX(Comp1!$E:$E,MATCH(B259,Comp1!$C:$C,0)),"No")</f>
        <v>Yes</v>
      </c>
      <c r="K259" s="14" t="str">
        <f>_xlfn.IFNA(+INDEX(Comp1!$F:$F,MATCH(B259,Comp1!$C:$C,0)),"No")</f>
        <v>Yes</v>
      </c>
      <c r="L259" s="14" t="str">
        <f>_xlfn.IFNA(+INDEX(Comp1!G:G,MATCH($B259,Comp1!$C:$C,0)),"No")</f>
        <v>Yes</v>
      </c>
      <c r="M259" s="14" t="str">
        <f>_xlfn.IFNA(+INDEX(Comp1!H:H,MATCH($B259,Comp1!$C:$C,0)),"No")</f>
        <v>Yes</v>
      </c>
      <c r="N259" s="14" t="str">
        <f>_xlfn.IFNA(+INDEX(Comp1!I:I,MATCH($B259,Comp1!$C:$C,0)),"No")</f>
        <v>Yes</v>
      </c>
      <c r="O259" s="14" t="str">
        <f>_xlfn.IFNA(+INDEX(Comp1!J:J,MATCH($B259,Comp1!$C:$C,0)),"No")</f>
        <v>Yes</v>
      </c>
      <c r="P259" s="14" t="str">
        <f>_xlfn.IFNA(+INDEX(Comp1!K:K,MATCH($B259,Comp1!$C:$C,0)),"No")</f>
        <v>Yes</v>
      </c>
      <c r="Q259" s="14" t="str">
        <f>_xlfn.IFNA(+INDEX(Comp1!L:L,MATCH($B259,Comp1!$C:$C,0)),"No")</f>
        <v>Yes</v>
      </c>
      <c r="R259" s="14" t="str">
        <f>_xlfn.IFNA(+INDEX(Comp1!M:M,MATCH($B259,Comp1!$C:$C,0)),"No")</f>
        <v>Yes</v>
      </c>
      <c r="S259" s="14" t="str">
        <f>_xlfn.IFNA(+INDEX(Comp1!N:N,MATCH($B259,Comp1!$C:$C,0)),"No")</f>
        <v>Yes</v>
      </c>
      <c r="T259" s="14" t="str">
        <f>_xlfn.IFNA(+INDEX(Comp1!O:O,MATCH($B259,Comp1!$C:$C,0)),"No")</f>
        <v>Yes</v>
      </c>
      <c r="U259" s="14" t="s">
        <v>35</v>
      </c>
      <c r="V259" s="263">
        <v>3.1</v>
      </c>
      <c r="W259" s="263">
        <v>3.1</v>
      </c>
      <c r="X259" s="263">
        <v>3.1</v>
      </c>
      <c r="Y259" s="263">
        <v>3.1</v>
      </c>
      <c r="Z259" s="263">
        <v>3.1</v>
      </c>
      <c r="AA259" s="263">
        <v>3.1</v>
      </c>
      <c r="AB259" s="263">
        <v>3.03</v>
      </c>
      <c r="AC259" s="263">
        <f>IF(Q259="yes",+INDEX('Final Comp Values'!$BH:$BH,MATCH('Monthy Targets'!$B259,'Final Comp Values'!$C:$C,0)),0)</f>
        <v>3.02</v>
      </c>
      <c r="AD259" s="263">
        <f>IF(R259="yes",+INDEX('Final Comp Values'!$BH:$BH,MATCH('Monthy Targets'!$B259,'Final Comp Values'!$C:$C,0)),0)</f>
        <v>3.02</v>
      </c>
      <c r="AE259" s="263">
        <f>IF(S259="yes",+INDEX('Final Comp Values'!$BL:$BL,MATCH('Monthy Targets'!$B259,'Final Comp Values'!$C:$C,0)),0)</f>
        <v>3.02</v>
      </c>
      <c r="AF259" s="263">
        <f>IF(T259="yes",+INDEX('Final Comp Values'!$BL:$BL,MATCH('Monthy Targets'!$B259,'Final Comp Values'!$C:$C,0)),0)</f>
        <v>3.02</v>
      </c>
      <c r="AG259" s="263">
        <f>IF(U259="yes",+INDEX('Final Comp Values'!$BL:$BL,MATCH('Monthy Targets'!$B259,'Final Comp Values'!$C:$C,0)),0)</f>
        <v>3.02</v>
      </c>
    </row>
    <row r="260" spans="1:33" x14ac:dyDescent="0.25">
      <c r="A260" s="579">
        <f>+FY2019_ALL_Targets!A260</f>
        <v>5350</v>
      </c>
      <c r="B260" s="62">
        <f>+FY2019_ALL_Targets!B260</f>
        <v>675484</v>
      </c>
      <c r="C260" s="62">
        <f>+FY2019_ALL_Targets!C260</f>
        <v>1028068</v>
      </c>
      <c r="D260" s="62">
        <f>+FY2019_ALL_Targets!D260</f>
        <v>1326490541</v>
      </c>
      <c r="E260" s="62"/>
      <c r="F260" s="62" t="str">
        <f>+FY2019_ALL_Targets!E260</f>
        <v>Jefferson</v>
      </c>
      <c r="G260" s="62" t="str">
        <f>FY2019_ALL_Targets!J260</f>
        <v>Shepherd LTC Partners, Inc.</v>
      </c>
      <c r="H260" s="62" t="str">
        <f>FY2019_ALL_Targets!K260</f>
        <v>Shepherd LTC Partners, Inc.</v>
      </c>
      <c r="I260" s="62" t="str">
        <f>+FY2019_ALL_Targets!L260</f>
        <v>101 Woodland Park Drive</v>
      </c>
      <c r="J260" s="14" t="str">
        <f>_xlfn.IFNA(+INDEX(Comp1!$E:$E,MATCH(B260,Comp1!$C:$C,0)),"No")</f>
        <v>No</v>
      </c>
      <c r="K260" s="14" t="str">
        <f>_xlfn.IFNA(+INDEX(Comp1!$F:$F,MATCH(B260,Comp1!$C:$C,0)),"No")</f>
        <v>No</v>
      </c>
      <c r="L260" s="14" t="str">
        <f>_xlfn.IFNA(+INDEX(Comp1!G:G,MATCH($B260,Comp1!$C:$C,0)),"No")</f>
        <v>No</v>
      </c>
      <c r="M260" s="14" t="str">
        <f>_xlfn.IFNA(+INDEX(Comp1!H:H,MATCH($B260,Comp1!$C:$C,0)),"No")</f>
        <v>No</v>
      </c>
      <c r="N260" s="14" t="str">
        <f>_xlfn.IFNA(+INDEX(Comp1!I:I,MATCH($B260,Comp1!$C:$C,0)),"No")</f>
        <v>No</v>
      </c>
      <c r="O260" s="14" t="str">
        <f>_xlfn.IFNA(+INDEX(Comp1!J:J,MATCH($B260,Comp1!$C:$C,0)),"No")</f>
        <v>No</v>
      </c>
      <c r="P260" s="14" t="str">
        <f>_xlfn.IFNA(+INDEX(Comp1!K:K,MATCH($B260,Comp1!$C:$C,0)),"No")</f>
        <v>No</v>
      </c>
      <c r="Q260" s="14" t="str">
        <f>_xlfn.IFNA(+INDEX(Comp1!L:L,MATCH($B260,Comp1!$C:$C,0)),"No")</f>
        <v>No</v>
      </c>
      <c r="R260" s="14" t="str">
        <f>_xlfn.IFNA(+INDEX(Comp1!M:M,MATCH($B260,Comp1!$C:$C,0)),"No")</f>
        <v>No</v>
      </c>
      <c r="S260" s="14" t="str">
        <f>_xlfn.IFNA(+INDEX(Comp1!N:N,MATCH($B260,Comp1!$C:$C,0)),"No")</f>
        <v>No</v>
      </c>
      <c r="T260" s="14" t="str">
        <f>_xlfn.IFNA(+INDEX(Comp1!O:O,MATCH($B260,Comp1!$C:$C,0)),"No")</f>
        <v>No</v>
      </c>
      <c r="U260" s="14">
        <v>0</v>
      </c>
      <c r="V260" s="263">
        <v>0</v>
      </c>
      <c r="W260" s="263">
        <v>0</v>
      </c>
      <c r="X260" s="263">
        <v>0</v>
      </c>
      <c r="Y260" s="263">
        <v>0</v>
      </c>
      <c r="Z260" s="263">
        <v>0</v>
      </c>
      <c r="AA260" s="263">
        <v>0</v>
      </c>
      <c r="AB260" s="263">
        <v>0</v>
      </c>
      <c r="AC260" s="263">
        <f>IF(Q260="yes",+INDEX('Final Comp Values'!$BH:$BH,MATCH('Monthy Targets'!$B260,'Final Comp Values'!$C:$C,0)),0)</f>
        <v>0</v>
      </c>
      <c r="AD260" s="263">
        <f>IF(R260="yes",+INDEX('Final Comp Values'!$BH:$BH,MATCH('Monthy Targets'!$B260,'Final Comp Values'!$C:$C,0)),0)</f>
        <v>0</v>
      </c>
      <c r="AE260" s="263">
        <f>IF(S260="yes",+INDEX('Final Comp Values'!$BL:$BL,MATCH('Monthy Targets'!$B260,'Final Comp Values'!$C:$C,0)),0)</f>
        <v>0</v>
      </c>
      <c r="AF260" s="263">
        <f>IF(T260="yes",+INDEX('Final Comp Values'!$BL:$BL,MATCH('Monthy Targets'!$B260,'Final Comp Values'!$C:$C,0)),0)</f>
        <v>0</v>
      </c>
      <c r="AG260" s="263">
        <f>IF(U260="yes",+INDEX('Final Comp Values'!$BL:$BL,MATCH('Monthy Targets'!$B260,'Final Comp Values'!$C:$C,0)),0)</f>
        <v>0</v>
      </c>
    </row>
    <row r="261" spans="1:33" x14ac:dyDescent="0.25">
      <c r="A261" s="579">
        <f>+FY2019_ALL_Targets!A261</f>
        <v>4514</v>
      </c>
      <c r="B261" s="62">
        <f>+FY2019_ALL_Targets!B261</f>
        <v>675485</v>
      </c>
      <c r="C261" s="62">
        <f>+FY2019_ALL_Targets!C261</f>
        <v>1025439</v>
      </c>
      <c r="D261" s="62">
        <f>+FY2019_ALL_Targets!D261</f>
        <v>1174957732</v>
      </c>
      <c r="E261" s="62"/>
      <c r="F261" s="62" t="str">
        <f>+FY2019_ALL_Targets!E261</f>
        <v>Lubbock</v>
      </c>
      <c r="G261" s="62" t="str">
        <f>FY2019_ALL_Targets!J261</f>
        <v>Lockney Health and Rehabilitation Center</v>
      </c>
      <c r="H261" s="62" t="str">
        <f>FY2019_ALL_Targets!K261</f>
        <v>Childress County Hospital District</v>
      </c>
      <c r="I261" s="62" t="str">
        <f>+FY2019_ALL_Targets!L261</f>
        <v>401 N Main St</v>
      </c>
      <c r="J261" s="14" t="str">
        <f>_xlfn.IFNA(+INDEX(Comp1!$E:$E,MATCH(B261,Comp1!$C:$C,0)),"No")</f>
        <v>Yes</v>
      </c>
      <c r="K261" s="14" t="str">
        <f>_xlfn.IFNA(+INDEX(Comp1!$F:$F,MATCH(B261,Comp1!$C:$C,0)),"No")</f>
        <v>Yes</v>
      </c>
      <c r="L261" s="14" t="str">
        <f>_xlfn.IFNA(+INDEX(Comp1!G:G,MATCH($B261,Comp1!$C:$C,0)),"No")</f>
        <v>Yes</v>
      </c>
      <c r="M261" s="14" t="str">
        <f>_xlfn.IFNA(+INDEX(Comp1!H:H,MATCH($B261,Comp1!$C:$C,0)),"No")</f>
        <v>Yes</v>
      </c>
      <c r="N261" s="14" t="str">
        <f>_xlfn.IFNA(+INDEX(Comp1!I:I,MATCH($B261,Comp1!$C:$C,0)),"No")</f>
        <v>Yes</v>
      </c>
      <c r="O261" s="14" t="str">
        <f>_xlfn.IFNA(+INDEX(Comp1!J:J,MATCH($B261,Comp1!$C:$C,0)),"No")</f>
        <v>Yes</v>
      </c>
      <c r="P261" s="14" t="str">
        <f>_xlfn.IFNA(+INDEX(Comp1!K:K,MATCH($B261,Comp1!$C:$C,0)),"No")</f>
        <v>Yes</v>
      </c>
      <c r="Q261" s="14" t="str">
        <f>_xlfn.IFNA(+INDEX(Comp1!L:L,MATCH($B261,Comp1!$C:$C,0)),"No")</f>
        <v>Yes</v>
      </c>
      <c r="R261" s="14" t="str">
        <f>_xlfn.IFNA(+INDEX(Comp1!M:M,MATCH($B261,Comp1!$C:$C,0)),"No")</f>
        <v>Yes</v>
      </c>
      <c r="S261" s="14" t="str">
        <f>_xlfn.IFNA(+INDEX(Comp1!N:N,MATCH($B261,Comp1!$C:$C,0)),"No")</f>
        <v>Yes</v>
      </c>
      <c r="T261" s="14" t="str">
        <f>_xlfn.IFNA(+INDEX(Comp1!O:O,MATCH($B261,Comp1!$C:$C,0)),"No")</f>
        <v>Yes</v>
      </c>
      <c r="U261" s="14" t="s">
        <v>35</v>
      </c>
      <c r="V261" s="263">
        <v>8.67</v>
      </c>
      <c r="W261" s="263">
        <v>8.67</v>
      </c>
      <c r="X261" s="263">
        <v>8.67</v>
      </c>
      <c r="Y261" s="263">
        <v>8.67</v>
      </c>
      <c r="Z261" s="263">
        <v>8.67</v>
      </c>
      <c r="AA261" s="263">
        <v>8.67</v>
      </c>
      <c r="AB261" s="263">
        <v>8.8000000000000007</v>
      </c>
      <c r="AC261" s="263">
        <f>IF(Q261="yes",+INDEX('Final Comp Values'!$BH:$BH,MATCH('Monthy Targets'!$B261,'Final Comp Values'!$C:$C,0)),0)</f>
        <v>8.77</v>
      </c>
      <c r="AD261" s="263">
        <f>IF(R261="yes",+INDEX('Final Comp Values'!$BH:$BH,MATCH('Monthy Targets'!$B261,'Final Comp Values'!$C:$C,0)),0)</f>
        <v>8.77</v>
      </c>
      <c r="AE261" s="263">
        <f>IF(S261="yes",+INDEX('Final Comp Values'!$BL:$BL,MATCH('Monthy Targets'!$B261,'Final Comp Values'!$C:$C,0)),0)</f>
        <v>8.77</v>
      </c>
      <c r="AF261" s="263">
        <f>IF(T261="yes",+INDEX('Final Comp Values'!$BL:$BL,MATCH('Monthy Targets'!$B261,'Final Comp Values'!$C:$C,0)),0)</f>
        <v>8.77</v>
      </c>
      <c r="AG261" s="263">
        <f>IF(U261="yes",+INDEX('Final Comp Values'!$BL:$BL,MATCH('Monthy Targets'!$B261,'Final Comp Values'!$C:$C,0)),0)</f>
        <v>8.77</v>
      </c>
    </row>
    <row r="262" spans="1:33" x14ac:dyDescent="0.25">
      <c r="A262" s="579">
        <f>+FY2019_ALL_Targets!A262</f>
        <v>4376</v>
      </c>
      <c r="B262" s="62">
        <f>+FY2019_ALL_Targets!B262</f>
        <v>675490</v>
      </c>
      <c r="C262" s="62">
        <f>+FY2019_ALL_Targets!C262</f>
        <v>1026193</v>
      </c>
      <c r="D262" s="62">
        <f>+FY2019_ALL_Targets!D262</f>
        <v>1447521943</v>
      </c>
      <c r="E262" s="62"/>
      <c r="F262" s="62" t="str">
        <f>+FY2019_ALL_Targets!E262</f>
        <v>MRSA Northeast</v>
      </c>
      <c r="G262" s="62" t="str">
        <f>FY2019_ALL_Targets!J262</f>
        <v>Golden Villa</v>
      </c>
      <c r="H262" s="62" t="str">
        <f>FY2019_ALL_Targets!K262</f>
        <v>Winnie-Stowell Hospital District</v>
      </c>
      <c r="I262" s="62" t="str">
        <f>+FY2019_ALL_Targets!L262</f>
        <v>1104 S. William St</v>
      </c>
      <c r="J262" s="14" t="str">
        <f>_xlfn.IFNA(+INDEX(Comp1!$E:$E,MATCH(B262,Comp1!$C:$C,0)),"No")</f>
        <v>Yes</v>
      </c>
      <c r="K262" s="14" t="str">
        <f>_xlfn.IFNA(+INDEX(Comp1!$F:$F,MATCH(B262,Comp1!$C:$C,0)),"No")</f>
        <v>Yes</v>
      </c>
      <c r="L262" s="14" t="str">
        <f>_xlfn.IFNA(+INDEX(Comp1!G:G,MATCH($B262,Comp1!$C:$C,0)),"No")</f>
        <v>Yes</v>
      </c>
      <c r="M262" s="14" t="str">
        <f>_xlfn.IFNA(+INDEX(Comp1!H:H,MATCH($B262,Comp1!$C:$C,0)),"No")</f>
        <v>Yes</v>
      </c>
      <c r="N262" s="14" t="str">
        <f>_xlfn.IFNA(+INDEX(Comp1!I:I,MATCH($B262,Comp1!$C:$C,0)),"No")</f>
        <v>Yes</v>
      </c>
      <c r="O262" s="14" t="str">
        <f>_xlfn.IFNA(+INDEX(Comp1!J:J,MATCH($B262,Comp1!$C:$C,0)),"No")</f>
        <v>Yes</v>
      </c>
      <c r="P262" s="14" t="str">
        <f>_xlfn.IFNA(+INDEX(Comp1!K:K,MATCH($B262,Comp1!$C:$C,0)),"No")</f>
        <v>Yes</v>
      </c>
      <c r="Q262" s="14" t="str">
        <f>_xlfn.IFNA(+INDEX(Comp1!L:L,MATCH($B262,Comp1!$C:$C,0)),"No")</f>
        <v>Yes</v>
      </c>
      <c r="R262" s="14" t="str">
        <f>_xlfn.IFNA(+INDEX(Comp1!M:M,MATCH($B262,Comp1!$C:$C,0)),"No")</f>
        <v>Yes</v>
      </c>
      <c r="S262" s="14" t="str">
        <f>_xlfn.IFNA(+INDEX(Comp1!N:N,MATCH($B262,Comp1!$C:$C,0)),"No")</f>
        <v>Yes</v>
      </c>
      <c r="T262" s="14" t="str">
        <f>_xlfn.IFNA(+INDEX(Comp1!O:O,MATCH($B262,Comp1!$C:$C,0)),"No")</f>
        <v>Yes</v>
      </c>
      <c r="U262" s="14" t="s">
        <v>35</v>
      </c>
      <c r="V262" s="263">
        <v>5.4</v>
      </c>
      <c r="W262" s="263">
        <v>5.4</v>
      </c>
      <c r="X262" s="263">
        <v>5.4</v>
      </c>
      <c r="Y262" s="263">
        <v>5.4</v>
      </c>
      <c r="Z262" s="263">
        <v>5.4</v>
      </c>
      <c r="AA262" s="263">
        <v>5.4</v>
      </c>
      <c r="AB262" s="263">
        <v>5.59</v>
      </c>
      <c r="AC262" s="263">
        <f>IF(Q262="yes",+INDEX('Final Comp Values'!$BH:$BH,MATCH('Monthy Targets'!$B262,'Final Comp Values'!$C:$C,0)),0)</f>
        <v>5.57</v>
      </c>
      <c r="AD262" s="263">
        <f>IF(R262="yes",+INDEX('Final Comp Values'!$BH:$BH,MATCH('Monthy Targets'!$B262,'Final Comp Values'!$C:$C,0)),0)</f>
        <v>5.57</v>
      </c>
      <c r="AE262" s="263">
        <f>IF(S262="yes",+INDEX('Final Comp Values'!$BL:$BL,MATCH('Monthy Targets'!$B262,'Final Comp Values'!$C:$C,0)),0)</f>
        <v>5.57</v>
      </c>
      <c r="AF262" s="263">
        <f>IF(T262="yes",+INDEX('Final Comp Values'!$BL:$BL,MATCH('Monthy Targets'!$B262,'Final Comp Values'!$C:$C,0)),0)</f>
        <v>5.57</v>
      </c>
      <c r="AG262" s="263">
        <f>IF(U262="yes",+INDEX('Final Comp Values'!$BL:$BL,MATCH('Monthy Targets'!$B262,'Final Comp Values'!$C:$C,0)),0)</f>
        <v>5.57</v>
      </c>
    </row>
    <row r="263" spans="1:33" x14ac:dyDescent="0.25">
      <c r="A263" s="579">
        <f>+FY2019_ALL_Targets!A263</f>
        <v>4062</v>
      </c>
      <c r="B263" s="62">
        <f>+FY2019_ALL_Targets!B263</f>
        <v>675493</v>
      </c>
      <c r="C263" s="62">
        <f>+FY2019_ALL_Targets!C263</f>
        <v>1026169</v>
      </c>
      <c r="D263" s="62">
        <f>+FY2019_ALL_Targets!D263</f>
        <v>1235538513</v>
      </c>
      <c r="E263" s="62"/>
      <c r="F263" s="62" t="str">
        <f>+FY2019_ALL_Targets!E263</f>
        <v>Harris</v>
      </c>
      <c r="G263" s="62" t="str">
        <f>FY2019_ALL_Targets!J263</f>
        <v>Highland Park Care Center</v>
      </c>
      <c r="H263" s="62" t="str">
        <f>FY2019_ALL_Targets!K263</f>
        <v>Winnie-Stowell Hospital District</v>
      </c>
      <c r="I263" s="62" t="str">
        <f>+FY2019_ALL_Targets!L263</f>
        <v>2714 Morrison Street</v>
      </c>
      <c r="J263" s="14" t="str">
        <f>_xlfn.IFNA(+INDEX(Comp1!$E:$E,MATCH(B263,Comp1!$C:$C,0)),"No")</f>
        <v>Yes</v>
      </c>
      <c r="K263" s="14" t="str">
        <f>_xlfn.IFNA(+INDEX(Comp1!$F:$F,MATCH(B263,Comp1!$C:$C,0)),"No")</f>
        <v>Yes</v>
      </c>
      <c r="L263" s="14" t="str">
        <f>_xlfn.IFNA(+INDEX(Comp1!G:G,MATCH($B263,Comp1!$C:$C,0)),"No")</f>
        <v>Yes</v>
      </c>
      <c r="M263" s="14" t="str">
        <f>_xlfn.IFNA(+INDEX(Comp1!H:H,MATCH($B263,Comp1!$C:$C,0)),"No")</f>
        <v>Yes</v>
      </c>
      <c r="N263" s="14" t="str">
        <f>_xlfn.IFNA(+INDEX(Comp1!I:I,MATCH($B263,Comp1!$C:$C,0)),"No")</f>
        <v>Yes</v>
      </c>
      <c r="O263" s="14" t="str">
        <f>_xlfn.IFNA(+INDEX(Comp1!J:J,MATCH($B263,Comp1!$C:$C,0)),"No")</f>
        <v>Yes</v>
      </c>
      <c r="P263" s="14" t="str">
        <f>_xlfn.IFNA(+INDEX(Comp1!K:K,MATCH($B263,Comp1!$C:$C,0)),"No")</f>
        <v>Yes</v>
      </c>
      <c r="Q263" s="14" t="str">
        <f>_xlfn.IFNA(+INDEX(Comp1!L:L,MATCH($B263,Comp1!$C:$C,0)),"No")</f>
        <v>Yes</v>
      </c>
      <c r="R263" s="14" t="str">
        <f>_xlfn.IFNA(+INDEX(Comp1!M:M,MATCH($B263,Comp1!$C:$C,0)),"No")</f>
        <v>Yes</v>
      </c>
      <c r="S263" s="14" t="str">
        <f>_xlfn.IFNA(+INDEX(Comp1!N:N,MATCH($B263,Comp1!$C:$C,0)),"No")</f>
        <v>Yes</v>
      </c>
      <c r="T263" s="14" t="str">
        <f>_xlfn.IFNA(+INDEX(Comp1!O:O,MATCH($B263,Comp1!$C:$C,0)),"No")</f>
        <v>Yes</v>
      </c>
      <c r="U263" s="14" t="s">
        <v>35</v>
      </c>
      <c r="V263" s="263">
        <v>2.98</v>
      </c>
      <c r="W263" s="263">
        <v>2.98</v>
      </c>
      <c r="X263" s="263">
        <v>2.98</v>
      </c>
      <c r="Y263" s="263">
        <v>2.98</v>
      </c>
      <c r="Z263" s="263">
        <v>2.98</v>
      </c>
      <c r="AA263" s="263">
        <v>2.98</v>
      </c>
      <c r="AB263" s="263">
        <v>2.96</v>
      </c>
      <c r="AC263" s="263">
        <f>IF(Q263="yes",+INDEX('Final Comp Values'!$BH:$BH,MATCH('Monthy Targets'!$B263,'Final Comp Values'!$C:$C,0)),0)</f>
        <v>2.94</v>
      </c>
      <c r="AD263" s="263">
        <f>IF(R263="yes",+INDEX('Final Comp Values'!$BH:$BH,MATCH('Monthy Targets'!$B263,'Final Comp Values'!$C:$C,0)),0)</f>
        <v>2.94</v>
      </c>
      <c r="AE263" s="263">
        <f>IF(S263="yes",+INDEX('Final Comp Values'!$BL:$BL,MATCH('Monthy Targets'!$B263,'Final Comp Values'!$C:$C,0)),0)</f>
        <v>2.94</v>
      </c>
      <c r="AF263" s="263">
        <f>IF(T263="yes",+INDEX('Final Comp Values'!$BL:$BL,MATCH('Monthy Targets'!$B263,'Final Comp Values'!$C:$C,0)),0)</f>
        <v>2.94</v>
      </c>
      <c r="AG263" s="263">
        <f>IF(U263="yes",+INDEX('Final Comp Values'!$BL:$BL,MATCH('Monthy Targets'!$B263,'Final Comp Values'!$C:$C,0)),0)</f>
        <v>2.94</v>
      </c>
    </row>
    <row r="264" spans="1:33" x14ac:dyDescent="0.25">
      <c r="A264" s="579">
        <f>+FY2019_ALL_Targets!A264</f>
        <v>4705</v>
      </c>
      <c r="B264" s="62">
        <f>+FY2019_ALL_Targets!B264</f>
        <v>675495</v>
      </c>
      <c r="C264" s="62">
        <f>+FY2019_ALL_Targets!C264</f>
        <v>1026681</v>
      </c>
      <c r="D264" s="62">
        <f>+FY2019_ALL_Targets!D264</f>
        <v>1992193767</v>
      </c>
      <c r="E264" s="62"/>
      <c r="F264" s="62" t="str">
        <f>+FY2019_ALL_Targets!E264</f>
        <v>Harris</v>
      </c>
      <c r="G264" s="62" t="str">
        <f>FY2019_ALL_Targets!J264</f>
        <v>Laurel Court</v>
      </c>
      <c r="H264" s="62" t="str">
        <f>FY2019_ALL_Targets!K264</f>
        <v>Sweeny Hospital District dba Laurel Court</v>
      </c>
      <c r="I264" s="62" t="str">
        <f>+FY2019_ALL_Targets!L264</f>
        <v xml:space="preserve">3830 Mustang Rd. </v>
      </c>
      <c r="J264" s="14" t="str">
        <f>_xlfn.IFNA(+INDEX(Comp1!$E:$E,MATCH(B264,Comp1!$C:$C,0)),"No")</f>
        <v>Yes</v>
      </c>
      <c r="K264" s="14" t="str">
        <f>_xlfn.IFNA(+INDEX(Comp1!$F:$F,MATCH(B264,Comp1!$C:$C,0)),"No")</f>
        <v>Yes</v>
      </c>
      <c r="L264" s="14" t="str">
        <f>_xlfn.IFNA(+INDEX(Comp1!G:G,MATCH($B264,Comp1!$C:$C,0)),"No")</f>
        <v>Yes</v>
      </c>
      <c r="M264" s="14" t="str">
        <f>_xlfn.IFNA(+INDEX(Comp1!H:H,MATCH($B264,Comp1!$C:$C,0)),"No")</f>
        <v>Yes</v>
      </c>
      <c r="N264" s="14" t="str">
        <f>_xlfn.IFNA(+INDEX(Comp1!I:I,MATCH($B264,Comp1!$C:$C,0)),"No")</f>
        <v>Yes</v>
      </c>
      <c r="O264" s="14" t="str">
        <f>_xlfn.IFNA(+INDEX(Comp1!J:J,MATCH($B264,Comp1!$C:$C,0)),"No")</f>
        <v>Yes</v>
      </c>
      <c r="P264" s="14" t="str">
        <f>_xlfn.IFNA(+INDEX(Comp1!K:K,MATCH($B264,Comp1!$C:$C,0)),"No")</f>
        <v>Yes</v>
      </c>
      <c r="Q264" s="14" t="str">
        <f>_xlfn.IFNA(+INDEX(Comp1!L:L,MATCH($B264,Comp1!$C:$C,0)),"No")</f>
        <v>Yes</v>
      </c>
      <c r="R264" s="14" t="str">
        <f>_xlfn.IFNA(+INDEX(Comp1!M:M,MATCH($B264,Comp1!$C:$C,0)),"No")</f>
        <v>Yes</v>
      </c>
      <c r="S264" s="14" t="str">
        <f>_xlfn.IFNA(+INDEX(Comp1!N:N,MATCH($B264,Comp1!$C:$C,0)),"No")</f>
        <v>Yes</v>
      </c>
      <c r="T264" s="14" t="str">
        <f>_xlfn.IFNA(+INDEX(Comp1!O:O,MATCH($B264,Comp1!$C:$C,0)),"No")</f>
        <v>Yes</v>
      </c>
      <c r="U264" s="14" t="s">
        <v>35</v>
      </c>
      <c r="V264" s="263">
        <v>6.58</v>
      </c>
      <c r="W264" s="263">
        <v>6.58</v>
      </c>
      <c r="X264" s="263">
        <v>6.58</v>
      </c>
      <c r="Y264" s="263">
        <v>6.58</v>
      </c>
      <c r="Z264" s="263">
        <v>6.58</v>
      </c>
      <c r="AA264" s="263">
        <v>6.58</v>
      </c>
      <c r="AB264" s="263">
        <v>6.53</v>
      </c>
      <c r="AC264" s="263">
        <f>IF(Q264="yes",+INDEX('Final Comp Values'!$BH:$BH,MATCH('Monthy Targets'!$B264,'Final Comp Values'!$C:$C,0)),0)</f>
        <v>6.51</v>
      </c>
      <c r="AD264" s="263">
        <f>IF(R264="yes",+INDEX('Final Comp Values'!$BH:$BH,MATCH('Monthy Targets'!$B264,'Final Comp Values'!$C:$C,0)),0)</f>
        <v>6.51</v>
      </c>
      <c r="AE264" s="263">
        <f>IF(S264="yes",+INDEX('Final Comp Values'!$BL:$BL,MATCH('Monthy Targets'!$B264,'Final Comp Values'!$C:$C,0)),0)</f>
        <v>6.51</v>
      </c>
      <c r="AF264" s="263">
        <f>IF(T264="yes",+INDEX('Final Comp Values'!$BL:$BL,MATCH('Monthy Targets'!$B264,'Final Comp Values'!$C:$C,0)),0)</f>
        <v>6.51</v>
      </c>
      <c r="AG264" s="263">
        <f>IF(U264="yes",+INDEX('Final Comp Values'!$BL:$BL,MATCH('Monthy Targets'!$B264,'Final Comp Values'!$C:$C,0)),0)</f>
        <v>6.51</v>
      </c>
    </row>
    <row r="265" spans="1:33" x14ac:dyDescent="0.25">
      <c r="A265" s="579">
        <f>+FY2019_ALL_Targets!A265</f>
        <v>4200</v>
      </c>
      <c r="B265" s="62">
        <f>+FY2019_ALL_Targets!B265</f>
        <v>675497</v>
      </c>
      <c r="C265" s="62">
        <f>+FY2019_ALL_Targets!C265</f>
        <v>1015118</v>
      </c>
      <c r="D265" s="62">
        <f>+FY2019_ALL_Targets!D265</f>
        <v>1295934354</v>
      </c>
      <c r="E265" s="62"/>
      <c r="F265" s="62" t="str">
        <f>+FY2019_ALL_Targets!E265</f>
        <v>MRSA West</v>
      </c>
      <c r="G265" s="62" t="str">
        <f>FY2019_ALL_Targets!J265</f>
        <v>Courtyard Gardens</v>
      </c>
      <c r="H265" s="62" t="str">
        <f>FY2019_ALL_Targets!K265</f>
        <v>McCaskill Health Care LLC</v>
      </c>
      <c r="I265" s="62" t="str">
        <f>+FY2019_ALL_Targets!L265</f>
        <v>1501 7th ST</v>
      </c>
      <c r="J265" s="14" t="str">
        <f>_xlfn.IFNA(+INDEX(Comp1!$E:$E,MATCH(B265,Comp1!$C:$C,0)),"No")</f>
        <v>No</v>
      </c>
      <c r="K265" s="14" t="str">
        <f>_xlfn.IFNA(+INDEX(Comp1!$F:$F,MATCH(B265,Comp1!$C:$C,0)),"No")</f>
        <v>No</v>
      </c>
      <c r="L265" s="14" t="str">
        <f>_xlfn.IFNA(+INDEX(Comp1!G:G,MATCH($B265,Comp1!$C:$C,0)),"No")</f>
        <v>No</v>
      </c>
      <c r="M265" s="14" t="str">
        <f>_xlfn.IFNA(+INDEX(Comp1!H:H,MATCH($B265,Comp1!$C:$C,0)),"No")</f>
        <v>No</v>
      </c>
      <c r="N265" s="14" t="str">
        <f>_xlfn.IFNA(+INDEX(Comp1!I:I,MATCH($B265,Comp1!$C:$C,0)),"No")</f>
        <v>No</v>
      </c>
      <c r="O265" s="14" t="str">
        <f>_xlfn.IFNA(+INDEX(Comp1!J:J,MATCH($B265,Comp1!$C:$C,0)),"No")</f>
        <v>No</v>
      </c>
      <c r="P265" s="14" t="str">
        <f>_xlfn.IFNA(+INDEX(Comp1!K:K,MATCH($B265,Comp1!$C:$C,0)),"No")</f>
        <v>No</v>
      </c>
      <c r="Q265" s="14" t="str">
        <f>_xlfn.IFNA(+INDEX(Comp1!L:L,MATCH($B265,Comp1!$C:$C,0)),"No")</f>
        <v>No</v>
      </c>
      <c r="R265" s="14" t="str">
        <f>_xlfn.IFNA(+INDEX(Comp1!M:M,MATCH($B265,Comp1!$C:$C,0)),"No")</f>
        <v>No</v>
      </c>
      <c r="S265" s="14" t="str">
        <f>_xlfn.IFNA(+INDEX(Comp1!N:N,MATCH($B265,Comp1!$C:$C,0)),"No")</f>
        <v>No</v>
      </c>
      <c r="T265" s="14" t="str">
        <f>_xlfn.IFNA(+INDEX(Comp1!O:O,MATCH($B265,Comp1!$C:$C,0)),"No")</f>
        <v>No</v>
      </c>
      <c r="U265" s="14">
        <v>0</v>
      </c>
      <c r="V265" s="263">
        <v>0</v>
      </c>
      <c r="W265" s="263">
        <v>0</v>
      </c>
      <c r="X265" s="263">
        <v>0</v>
      </c>
      <c r="Y265" s="263">
        <v>0</v>
      </c>
      <c r="Z265" s="263">
        <v>0</v>
      </c>
      <c r="AA265" s="263">
        <v>0</v>
      </c>
      <c r="AB265" s="263">
        <v>0</v>
      </c>
      <c r="AC265" s="263">
        <f>IF(Q265="yes",+INDEX('Final Comp Values'!$BH:$BH,MATCH('Monthy Targets'!$B265,'Final Comp Values'!$C:$C,0)),0)</f>
        <v>0</v>
      </c>
      <c r="AD265" s="263">
        <f>IF(R265="yes",+INDEX('Final Comp Values'!$BH:$BH,MATCH('Monthy Targets'!$B265,'Final Comp Values'!$C:$C,0)),0)</f>
        <v>0</v>
      </c>
      <c r="AE265" s="263">
        <f>IF(S265="yes",+INDEX('Final Comp Values'!$BL:$BL,MATCH('Monthy Targets'!$B265,'Final Comp Values'!$C:$C,0)),0)</f>
        <v>0</v>
      </c>
      <c r="AF265" s="263">
        <f>IF(T265="yes",+INDEX('Final Comp Values'!$BL:$BL,MATCH('Monthy Targets'!$B265,'Final Comp Values'!$C:$C,0)),0)</f>
        <v>0</v>
      </c>
      <c r="AG265" s="263">
        <f>IF(U265="yes",+INDEX('Final Comp Values'!$BL:$BL,MATCH('Monthy Targets'!$B265,'Final Comp Values'!$C:$C,0)),0)</f>
        <v>0</v>
      </c>
    </row>
    <row r="266" spans="1:33" x14ac:dyDescent="0.25">
      <c r="A266" s="579">
        <f>+FY2019_ALL_Targets!A266</f>
        <v>4383</v>
      </c>
      <c r="B266" s="62">
        <f>+FY2019_ALL_Targets!B266</f>
        <v>675498</v>
      </c>
      <c r="C266" s="62">
        <f>+FY2019_ALL_Targets!C266</f>
        <v>1026314</v>
      </c>
      <c r="D266" s="62">
        <f>+FY2019_ALL_Targets!D266</f>
        <v>1063509248</v>
      </c>
      <c r="E266" s="62"/>
      <c r="F266" s="62" t="str">
        <f>+FY2019_ALL_Targets!E266</f>
        <v>Lubbock</v>
      </c>
      <c r="G266" s="62" t="str">
        <f>FY2019_ALL_Targets!J266</f>
        <v>Hillside Heights Rehabilitation Suites</v>
      </c>
      <c r="H266" s="62" t="str">
        <f>FY2019_ALL_Targets!K266</f>
        <v>Stratford Hospital District</v>
      </c>
      <c r="I266" s="62" t="str">
        <f>+FY2019_ALL_Targets!L266</f>
        <v>6650 South Soncy Road</v>
      </c>
      <c r="J266" s="14" t="str">
        <f>_xlfn.IFNA(+INDEX(Comp1!$E:$E,MATCH(B266,Comp1!$C:$C,0)),"No")</f>
        <v>Yes</v>
      </c>
      <c r="K266" s="14" t="str">
        <f>_xlfn.IFNA(+INDEX(Comp1!$F:$F,MATCH(B266,Comp1!$C:$C,0)),"No")</f>
        <v>Yes</v>
      </c>
      <c r="L266" s="14" t="str">
        <f>_xlfn.IFNA(+INDEX(Comp1!G:G,MATCH($B266,Comp1!$C:$C,0)),"No")</f>
        <v>Yes</v>
      </c>
      <c r="M266" s="14" t="str">
        <f>_xlfn.IFNA(+INDEX(Comp1!H:H,MATCH($B266,Comp1!$C:$C,0)),"No")</f>
        <v>Yes</v>
      </c>
      <c r="N266" s="14" t="str">
        <f>_xlfn.IFNA(+INDEX(Comp1!I:I,MATCH($B266,Comp1!$C:$C,0)),"No")</f>
        <v>Yes</v>
      </c>
      <c r="O266" s="14" t="str">
        <f>_xlfn.IFNA(+INDEX(Comp1!J:J,MATCH($B266,Comp1!$C:$C,0)),"No")</f>
        <v>Yes</v>
      </c>
      <c r="P266" s="14" t="str">
        <f>_xlfn.IFNA(+INDEX(Comp1!K:K,MATCH($B266,Comp1!$C:$C,0)),"No")</f>
        <v>Yes</v>
      </c>
      <c r="Q266" s="14" t="str">
        <f>_xlfn.IFNA(+INDEX(Comp1!L:L,MATCH($B266,Comp1!$C:$C,0)),"No")</f>
        <v>Yes</v>
      </c>
      <c r="R266" s="14" t="str">
        <f>_xlfn.IFNA(+INDEX(Comp1!M:M,MATCH($B266,Comp1!$C:$C,0)),"No")</f>
        <v>Yes</v>
      </c>
      <c r="S266" s="14" t="str">
        <f>_xlfn.IFNA(+INDEX(Comp1!N:N,MATCH($B266,Comp1!$C:$C,0)),"No")</f>
        <v>Yes</v>
      </c>
      <c r="T266" s="14" t="str">
        <f>_xlfn.IFNA(+INDEX(Comp1!O:O,MATCH($B266,Comp1!$C:$C,0)),"No")</f>
        <v>Yes</v>
      </c>
      <c r="U266" s="14" t="s">
        <v>35</v>
      </c>
      <c r="V266" s="263">
        <v>20.93</v>
      </c>
      <c r="W266" s="263">
        <v>20.93</v>
      </c>
      <c r="X266" s="263">
        <v>20.93</v>
      </c>
      <c r="Y266" s="263">
        <v>20.93</v>
      </c>
      <c r="Z266" s="263">
        <v>20.93</v>
      </c>
      <c r="AA266" s="263">
        <v>20.93</v>
      </c>
      <c r="AB266" s="263">
        <v>21.23</v>
      </c>
      <c r="AC266" s="263">
        <f>IF(Q266="yes",+INDEX('Final Comp Values'!$BH:$BH,MATCH('Monthy Targets'!$B266,'Final Comp Values'!$C:$C,0)),0)</f>
        <v>21.16</v>
      </c>
      <c r="AD266" s="263">
        <f>IF(R266="yes",+INDEX('Final Comp Values'!$BH:$BH,MATCH('Monthy Targets'!$B266,'Final Comp Values'!$C:$C,0)),0)</f>
        <v>21.16</v>
      </c>
      <c r="AE266" s="263">
        <f>IF(S266="yes",+INDEX('Final Comp Values'!$BL:$BL,MATCH('Monthy Targets'!$B266,'Final Comp Values'!$C:$C,0)),0)</f>
        <v>21.16</v>
      </c>
      <c r="AF266" s="263">
        <f>IF(T266="yes",+INDEX('Final Comp Values'!$BL:$BL,MATCH('Monthy Targets'!$B266,'Final Comp Values'!$C:$C,0)),0)</f>
        <v>21.16</v>
      </c>
      <c r="AG266" s="263">
        <f>IF(U266="yes",+INDEX('Final Comp Values'!$BL:$BL,MATCH('Monthy Targets'!$B266,'Final Comp Values'!$C:$C,0)),0)</f>
        <v>21.16</v>
      </c>
    </row>
    <row r="267" spans="1:33" x14ac:dyDescent="0.25">
      <c r="A267" s="579">
        <f>+FY2019_ALL_Targets!A267</f>
        <v>4502</v>
      </c>
      <c r="B267" s="62">
        <f>+FY2019_ALL_Targets!B267</f>
        <v>675502</v>
      </c>
      <c r="C267" s="62">
        <f>+FY2019_ALL_Targets!C267</f>
        <v>1026686</v>
      </c>
      <c r="D267" s="62">
        <f>+FY2019_ALL_Targets!D267</f>
        <v>1811018286</v>
      </c>
      <c r="E267" s="62"/>
      <c r="F267" s="62" t="str">
        <f>+FY2019_ALL_Targets!E267</f>
        <v>Bexar</v>
      </c>
      <c r="G267" s="62" t="str">
        <f>FY2019_ALL_Targets!J267</f>
        <v>Retama Manor Nursing Center - Pleasanton North</v>
      </c>
      <c r="H267" s="62" t="str">
        <f>FY2019_ALL_Targets!K267</f>
        <v>Dimmit Regional Hospital District</v>
      </c>
      <c r="I267" s="62" t="str">
        <f>+FY2019_ALL_Targets!L267</f>
        <v>404 W. Goodwin Street</v>
      </c>
      <c r="J267" s="14" t="str">
        <f>_xlfn.IFNA(+INDEX(Comp1!$E:$E,MATCH(B267,Comp1!$C:$C,0)),"No")</f>
        <v>Yes</v>
      </c>
      <c r="K267" s="14" t="str">
        <f>_xlfn.IFNA(+INDEX(Comp1!$F:$F,MATCH(B267,Comp1!$C:$C,0)),"No")</f>
        <v>Yes</v>
      </c>
      <c r="L267" s="14" t="str">
        <f>_xlfn.IFNA(+INDEX(Comp1!G:G,MATCH($B267,Comp1!$C:$C,0)),"No")</f>
        <v>Yes</v>
      </c>
      <c r="M267" s="14" t="str">
        <f>_xlfn.IFNA(+INDEX(Comp1!H:H,MATCH($B267,Comp1!$C:$C,0)),"No")</f>
        <v>Yes</v>
      </c>
      <c r="N267" s="14" t="str">
        <f>_xlfn.IFNA(+INDEX(Comp1!I:I,MATCH($B267,Comp1!$C:$C,0)),"No")</f>
        <v>Yes</v>
      </c>
      <c r="O267" s="14" t="str">
        <f>_xlfn.IFNA(+INDEX(Comp1!J:J,MATCH($B267,Comp1!$C:$C,0)),"No")</f>
        <v>Yes</v>
      </c>
      <c r="P267" s="14" t="str">
        <f>_xlfn.IFNA(+INDEX(Comp1!K:K,MATCH($B267,Comp1!$C:$C,0)),"No")</f>
        <v>Yes</v>
      </c>
      <c r="Q267" s="14" t="str">
        <f>_xlfn.IFNA(+INDEX(Comp1!L:L,MATCH($B267,Comp1!$C:$C,0)),"No")</f>
        <v>Yes</v>
      </c>
      <c r="R267" s="14" t="str">
        <f>_xlfn.IFNA(+INDEX(Comp1!M:M,MATCH($B267,Comp1!$C:$C,0)),"No")</f>
        <v>Yes</v>
      </c>
      <c r="S267" s="14" t="str">
        <f>_xlfn.IFNA(+INDEX(Comp1!N:N,MATCH($B267,Comp1!$C:$C,0)),"No")</f>
        <v>Yes</v>
      </c>
      <c r="T267" s="14" t="str">
        <f>_xlfn.IFNA(+INDEX(Comp1!O:O,MATCH($B267,Comp1!$C:$C,0)),"No")</f>
        <v>Yes</v>
      </c>
      <c r="U267" s="14" t="s">
        <v>35</v>
      </c>
      <c r="V267" s="263">
        <v>4.75</v>
      </c>
      <c r="W267" s="263">
        <v>4.75</v>
      </c>
      <c r="X267" s="263">
        <v>4.75</v>
      </c>
      <c r="Y267" s="263">
        <v>4.75</v>
      </c>
      <c r="Z267" s="263">
        <v>4.75</v>
      </c>
      <c r="AA267" s="263">
        <v>4.75</v>
      </c>
      <c r="AB267" s="263">
        <v>4.68</v>
      </c>
      <c r="AC267" s="263">
        <f>IF(Q267="yes",+INDEX('Final Comp Values'!$BH:$BH,MATCH('Monthy Targets'!$B267,'Final Comp Values'!$C:$C,0)),0)</f>
        <v>4.66</v>
      </c>
      <c r="AD267" s="263">
        <f>IF(R267="yes",+INDEX('Final Comp Values'!$BH:$BH,MATCH('Monthy Targets'!$B267,'Final Comp Values'!$C:$C,0)),0)</f>
        <v>4.66</v>
      </c>
      <c r="AE267" s="263">
        <f>IF(S267="yes",+INDEX('Final Comp Values'!$BL:$BL,MATCH('Monthy Targets'!$B267,'Final Comp Values'!$C:$C,0)),0)</f>
        <v>4.66</v>
      </c>
      <c r="AF267" s="263">
        <f>IF(T267="yes",+INDEX('Final Comp Values'!$BL:$BL,MATCH('Monthy Targets'!$B267,'Final Comp Values'!$C:$C,0)),0)</f>
        <v>4.66</v>
      </c>
      <c r="AG267" s="263">
        <f>IF(U267="yes",+INDEX('Final Comp Values'!$BL:$BL,MATCH('Monthy Targets'!$B267,'Final Comp Values'!$C:$C,0)),0)</f>
        <v>4.66</v>
      </c>
    </row>
    <row r="268" spans="1:33" x14ac:dyDescent="0.25">
      <c r="A268" s="579">
        <f>+FY2019_ALL_Targets!A268</f>
        <v>4344</v>
      </c>
      <c r="B268" s="62">
        <f>+FY2019_ALL_Targets!B268</f>
        <v>675503</v>
      </c>
      <c r="C268" s="62">
        <f>+FY2019_ALL_Targets!C268</f>
        <v>1026747</v>
      </c>
      <c r="D268" s="62">
        <f>+FY2019_ALL_Targets!D268</f>
        <v>1790175925</v>
      </c>
      <c r="E268" s="62"/>
      <c r="F268" s="62" t="str">
        <f>+FY2019_ALL_Targets!E268</f>
        <v>MRSA Northeast</v>
      </c>
      <c r="G268" s="62" t="str">
        <f>FY2019_ALL_Targets!J268</f>
        <v>Beacon Hill</v>
      </c>
      <c r="H268" s="62" t="str">
        <f>FY2019_ALL_Targets!K268</f>
        <v>Decatur Hospital Authority dba Beacon Hill</v>
      </c>
      <c r="I268" s="62" t="str">
        <f>+FY2019_ALL_Targets!L268</f>
        <v>3515 S. Park Avenue</v>
      </c>
      <c r="J268" s="14" t="str">
        <f>_xlfn.IFNA(+INDEX(Comp1!$E:$E,MATCH(B268,Comp1!$C:$C,0)),"No")</f>
        <v>Yes</v>
      </c>
      <c r="K268" s="14" t="str">
        <f>_xlfn.IFNA(+INDEX(Comp1!$F:$F,MATCH(B268,Comp1!$C:$C,0)),"No")</f>
        <v>Yes</v>
      </c>
      <c r="L268" s="14" t="str">
        <f>_xlfn.IFNA(+INDEX(Comp1!G:G,MATCH($B268,Comp1!$C:$C,0)),"No")</f>
        <v>Yes</v>
      </c>
      <c r="M268" s="14" t="str">
        <f>_xlfn.IFNA(+INDEX(Comp1!H:H,MATCH($B268,Comp1!$C:$C,0)),"No")</f>
        <v>Yes</v>
      </c>
      <c r="N268" s="14" t="str">
        <f>_xlfn.IFNA(+INDEX(Comp1!I:I,MATCH($B268,Comp1!$C:$C,0)),"No")</f>
        <v>Yes</v>
      </c>
      <c r="O268" s="14" t="str">
        <f>_xlfn.IFNA(+INDEX(Comp1!J:J,MATCH($B268,Comp1!$C:$C,0)),"No")</f>
        <v>Yes</v>
      </c>
      <c r="P268" s="14" t="str">
        <f>_xlfn.IFNA(+INDEX(Comp1!K:K,MATCH($B268,Comp1!$C:$C,0)),"No")</f>
        <v>Yes</v>
      </c>
      <c r="Q268" s="14" t="str">
        <f>_xlfn.IFNA(+INDEX(Comp1!L:L,MATCH($B268,Comp1!$C:$C,0)),"No")</f>
        <v>Yes</v>
      </c>
      <c r="R268" s="14" t="str">
        <f>_xlfn.IFNA(+INDEX(Comp1!M:M,MATCH($B268,Comp1!$C:$C,0)),"No")</f>
        <v>Yes</v>
      </c>
      <c r="S268" s="14" t="str">
        <f>_xlfn.IFNA(+INDEX(Comp1!N:N,MATCH($B268,Comp1!$C:$C,0)),"No")</f>
        <v>Yes</v>
      </c>
      <c r="T268" s="14" t="str">
        <f>_xlfn.IFNA(+INDEX(Comp1!O:O,MATCH($B268,Comp1!$C:$C,0)),"No")</f>
        <v>Yes</v>
      </c>
      <c r="U268" s="14" t="s">
        <v>35</v>
      </c>
      <c r="V268" s="263">
        <v>6.31</v>
      </c>
      <c r="W268" s="263">
        <v>6.31</v>
      </c>
      <c r="X268" s="263">
        <v>6.31</v>
      </c>
      <c r="Y268" s="263">
        <v>6.31</v>
      </c>
      <c r="Z268" s="263">
        <v>6.31</v>
      </c>
      <c r="AA268" s="263">
        <v>6.31</v>
      </c>
      <c r="AB268" s="263">
        <v>6.53</v>
      </c>
      <c r="AC268" s="263">
        <f>IF(Q268="yes",+INDEX('Final Comp Values'!$BH:$BH,MATCH('Monthy Targets'!$B268,'Final Comp Values'!$C:$C,0)),0)</f>
        <v>6.51</v>
      </c>
      <c r="AD268" s="263">
        <f>IF(R268="yes",+INDEX('Final Comp Values'!$BH:$BH,MATCH('Monthy Targets'!$B268,'Final Comp Values'!$C:$C,0)),0)</f>
        <v>6.51</v>
      </c>
      <c r="AE268" s="263">
        <f>IF(S268="yes",+INDEX('Final Comp Values'!$BL:$BL,MATCH('Monthy Targets'!$B268,'Final Comp Values'!$C:$C,0)),0)</f>
        <v>6.51</v>
      </c>
      <c r="AF268" s="263">
        <f>IF(T268="yes",+INDEX('Final Comp Values'!$BL:$BL,MATCH('Monthy Targets'!$B268,'Final Comp Values'!$C:$C,0)),0)</f>
        <v>6.51</v>
      </c>
      <c r="AG268" s="263">
        <f>IF(U268="yes",+INDEX('Final Comp Values'!$BL:$BL,MATCH('Monthy Targets'!$B268,'Final Comp Values'!$C:$C,0)),0)</f>
        <v>6.51</v>
      </c>
    </row>
    <row r="269" spans="1:33" x14ac:dyDescent="0.25">
      <c r="A269" s="579">
        <f>+FY2019_ALL_Targets!A269</f>
        <v>127</v>
      </c>
      <c r="B269" s="62">
        <f>+FY2019_ALL_Targets!B269</f>
        <v>675506</v>
      </c>
      <c r="C269" s="62">
        <f>+FY2019_ALL_Targets!C269</f>
        <v>1026665</v>
      </c>
      <c r="D269" s="62">
        <f>+FY2019_ALL_Targets!D269</f>
        <v>1720100050</v>
      </c>
      <c r="E269" s="62"/>
      <c r="F269" s="62" t="str">
        <f>+FY2019_ALL_Targets!E269</f>
        <v>MRSA West</v>
      </c>
      <c r="G269" s="62" t="str">
        <f>FY2019_ALL_Targets!J269</f>
        <v>Alpine Terrace</v>
      </c>
      <c r="H269" s="62" t="str">
        <f>FY2019_ALL_Targets!K269</f>
        <v>Uvalde County Hospital Authority</v>
      </c>
      <c r="I269" s="62" t="str">
        <f>+FY2019_ALL_Targets!L269</f>
        <v>746 Alpine Drive</v>
      </c>
      <c r="J269" s="14" t="str">
        <f>_xlfn.IFNA(+INDEX(Comp1!$E:$E,MATCH(B269,Comp1!$C:$C,0)),"No")</f>
        <v>Yes</v>
      </c>
      <c r="K269" s="14" t="str">
        <f>_xlfn.IFNA(+INDEX(Comp1!$F:$F,MATCH(B269,Comp1!$C:$C,0)),"No")</f>
        <v>Yes</v>
      </c>
      <c r="L269" s="14" t="str">
        <f>_xlfn.IFNA(+INDEX(Comp1!G:G,MATCH($B269,Comp1!$C:$C,0)),"No")</f>
        <v>Yes</v>
      </c>
      <c r="M269" s="14" t="str">
        <f>_xlfn.IFNA(+INDEX(Comp1!H:H,MATCH($B269,Comp1!$C:$C,0)),"No")</f>
        <v>Yes</v>
      </c>
      <c r="N269" s="14" t="str">
        <f>_xlfn.IFNA(+INDEX(Comp1!I:I,MATCH($B269,Comp1!$C:$C,0)),"No")</f>
        <v>Yes</v>
      </c>
      <c r="O269" s="14" t="str">
        <f>_xlfn.IFNA(+INDEX(Comp1!J:J,MATCH($B269,Comp1!$C:$C,0)),"No")</f>
        <v>Yes</v>
      </c>
      <c r="P269" s="14" t="str">
        <f>_xlfn.IFNA(+INDEX(Comp1!K:K,MATCH($B269,Comp1!$C:$C,0)),"No")</f>
        <v>Yes</v>
      </c>
      <c r="Q269" s="14" t="str">
        <f>_xlfn.IFNA(+INDEX(Comp1!L:L,MATCH($B269,Comp1!$C:$C,0)),"No")</f>
        <v>Yes</v>
      </c>
      <c r="R269" s="14" t="str">
        <f>_xlfn.IFNA(+INDEX(Comp1!M:M,MATCH($B269,Comp1!$C:$C,0)),"No")</f>
        <v>Yes</v>
      </c>
      <c r="S269" s="14" t="str">
        <f>_xlfn.IFNA(+INDEX(Comp1!N:N,MATCH($B269,Comp1!$C:$C,0)),"No")</f>
        <v>Yes</v>
      </c>
      <c r="T269" s="14" t="str">
        <f>_xlfn.IFNA(+INDEX(Comp1!O:O,MATCH($B269,Comp1!$C:$C,0)),"No")</f>
        <v>Yes</v>
      </c>
      <c r="U269" s="14" t="s">
        <v>35</v>
      </c>
      <c r="V269" s="263">
        <v>2.37</v>
      </c>
      <c r="W269" s="263">
        <v>2.37</v>
      </c>
      <c r="X269" s="263">
        <v>2.37</v>
      </c>
      <c r="Y269" s="263">
        <v>2.37</v>
      </c>
      <c r="Z269" s="263">
        <v>2.37</v>
      </c>
      <c r="AA269" s="263">
        <v>2.37</v>
      </c>
      <c r="AB269" s="263">
        <v>2.3199999999999998</v>
      </c>
      <c r="AC269" s="263">
        <f>IF(Q269="yes",+INDEX('Final Comp Values'!$BH:$BH,MATCH('Monthy Targets'!$B269,'Final Comp Values'!$C:$C,0)),0)</f>
        <v>2.31</v>
      </c>
      <c r="AD269" s="263">
        <f>IF(R269="yes",+INDEX('Final Comp Values'!$BH:$BH,MATCH('Monthy Targets'!$B269,'Final Comp Values'!$C:$C,0)),0)</f>
        <v>2.31</v>
      </c>
      <c r="AE269" s="263">
        <f>IF(S269="yes",+INDEX('Final Comp Values'!$BL:$BL,MATCH('Monthy Targets'!$B269,'Final Comp Values'!$C:$C,0)),0)</f>
        <v>2.31</v>
      </c>
      <c r="AF269" s="263">
        <f>IF(T269="yes",+INDEX('Final Comp Values'!$BL:$BL,MATCH('Monthy Targets'!$B269,'Final Comp Values'!$C:$C,0)),0)</f>
        <v>2.31</v>
      </c>
      <c r="AG269" s="263">
        <f>IF(U269="yes",+INDEX('Final Comp Values'!$BL:$BL,MATCH('Monthy Targets'!$B269,'Final Comp Values'!$C:$C,0)),0)</f>
        <v>2.31</v>
      </c>
    </row>
    <row r="270" spans="1:33" x14ac:dyDescent="0.25">
      <c r="A270" s="579">
        <f>+FY2019_ALL_Targets!A270</f>
        <v>4441</v>
      </c>
      <c r="B270" s="62">
        <f>+FY2019_ALL_Targets!B270</f>
        <v>675519</v>
      </c>
      <c r="C270" s="62">
        <f>+FY2019_ALL_Targets!C270</f>
        <v>1028623</v>
      </c>
      <c r="D270" s="62">
        <f>+FY2019_ALL_Targets!D270</f>
        <v>1942667928</v>
      </c>
      <c r="E270" s="62"/>
      <c r="F270" s="62" t="str">
        <f>+FY2019_ALL_Targets!E270</f>
        <v>MRSA Northeast</v>
      </c>
      <c r="G270" s="62" t="str">
        <f>FY2019_ALL_Targets!J270</f>
        <v>Larkspur</v>
      </c>
      <c r="H270" s="62" t="str">
        <f>FY2019_ALL_Targets!K270</f>
        <v>OakBend Medical Center dba Larkspur</v>
      </c>
      <c r="I270" s="62" t="str">
        <f>+FY2019_ALL_Targets!L270</f>
        <v>201 South John Redditt Drive</v>
      </c>
      <c r="J270" s="14" t="str">
        <f>_xlfn.IFNA(+INDEX(Comp1!$E:$E,MATCH(B270,Comp1!$C:$C,0)),"No")</f>
        <v>Yes</v>
      </c>
      <c r="K270" s="14" t="str">
        <f>_xlfn.IFNA(+INDEX(Comp1!$F:$F,MATCH(B270,Comp1!$C:$C,0)),"No")</f>
        <v>Yes</v>
      </c>
      <c r="L270" s="14" t="str">
        <f>_xlfn.IFNA(+INDEX(Comp1!G:G,MATCH($B270,Comp1!$C:$C,0)),"No")</f>
        <v>Yes</v>
      </c>
      <c r="M270" s="14" t="str">
        <f>_xlfn.IFNA(+INDEX(Comp1!H:H,MATCH($B270,Comp1!$C:$C,0)),"No")</f>
        <v>Yes</v>
      </c>
      <c r="N270" s="14" t="str">
        <f>_xlfn.IFNA(+INDEX(Comp1!I:I,MATCH($B270,Comp1!$C:$C,0)),"No")</f>
        <v>Yes</v>
      </c>
      <c r="O270" s="14" t="str">
        <f>_xlfn.IFNA(+INDEX(Comp1!J:J,MATCH($B270,Comp1!$C:$C,0)),"No")</f>
        <v>Yes</v>
      </c>
      <c r="P270" s="14" t="str">
        <f>_xlfn.IFNA(+INDEX(Comp1!K:K,MATCH($B270,Comp1!$C:$C,0)),"No")</f>
        <v>Yes</v>
      </c>
      <c r="Q270" s="14" t="str">
        <f>_xlfn.IFNA(+INDEX(Comp1!L:L,MATCH($B270,Comp1!$C:$C,0)),"No")</f>
        <v>Yes</v>
      </c>
      <c r="R270" s="14" t="str">
        <f>_xlfn.IFNA(+INDEX(Comp1!M:M,MATCH($B270,Comp1!$C:$C,0)),"No")</f>
        <v>Yes</v>
      </c>
      <c r="S270" s="14" t="str">
        <f>_xlfn.IFNA(+INDEX(Comp1!N:N,MATCH($B270,Comp1!$C:$C,0)),"No")</f>
        <v>Yes</v>
      </c>
      <c r="T270" s="14" t="str">
        <f>_xlfn.IFNA(+INDEX(Comp1!O:O,MATCH($B270,Comp1!$C:$C,0)),"No")</f>
        <v>Yes</v>
      </c>
      <c r="U270" s="14" t="s">
        <v>35</v>
      </c>
      <c r="V270" s="263">
        <v>6.43</v>
      </c>
      <c r="W270" s="263">
        <v>6.43</v>
      </c>
      <c r="X270" s="263">
        <v>6.43</v>
      </c>
      <c r="Y270" s="263">
        <v>6.43</v>
      </c>
      <c r="Z270" s="263">
        <v>6.43</v>
      </c>
      <c r="AA270" s="263">
        <v>6.43</v>
      </c>
      <c r="AB270" s="263">
        <v>6.66</v>
      </c>
      <c r="AC270" s="263">
        <f>IF(Q270="yes",+INDEX('Final Comp Values'!$BH:$BH,MATCH('Monthy Targets'!$B270,'Final Comp Values'!$C:$C,0)),0)</f>
        <v>6.64</v>
      </c>
      <c r="AD270" s="263">
        <f>IF(R270="yes",+INDEX('Final Comp Values'!$BH:$BH,MATCH('Monthy Targets'!$B270,'Final Comp Values'!$C:$C,0)),0)</f>
        <v>6.64</v>
      </c>
      <c r="AE270" s="263">
        <f>IF(S270="yes",+INDEX('Final Comp Values'!$BL:$BL,MATCH('Monthy Targets'!$B270,'Final Comp Values'!$C:$C,0)),0)</f>
        <v>6.64</v>
      </c>
      <c r="AF270" s="263">
        <f>IF(T270="yes",+INDEX('Final Comp Values'!$BL:$BL,MATCH('Monthy Targets'!$B270,'Final Comp Values'!$C:$C,0)),0)</f>
        <v>6.64</v>
      </c>
      <c r="AG270" s="263">
        <f>IF(U270="yes",+INDEX('Final Comp Values'!$BL:$BL,MATCH('Monthy Targets'!$B270,'Final Comp Values'!$C:$C,0)),0)</f>
        <v>6.64</v>
      </c>
    </row>
    <row r="271" spans="1:33" x14ac:dyDescent="0.25">
      <c r="A271" s="579">
        <f>+FY2019_ALL_Targets!A271</f>
        <v>5164</v>
      </c>
      <c r="B271" s="62">
        <f>+FY2019_ALL_Targets!B271</f>
        <v>675522</v>
      </c>
      <c r="C271" s="62">
        <f>+FY2019_ALL_Targets!C271</f>
        <v>1028608</v>
      </c>
      <c r="D271" s="62">
        <f>+FY2019_ALL_Targets!D271</f>
        <v>1306251053</v>
      </c>
      <c r="E271" s="62"/>
      <c r="F271" s="62" t="str">
        <f>+FY2019_ALL_Targets!E271</f>
        <v>MRSA West</v>
      </c>
      <c r="G271" s="62" t="str">
        <f>FY2019_ALL_Targets!J271</f>
        <v>Monahans Managed Care Center</v>
      </c>
      <c r="H271" s="62" t="str">
        <f>FY2019_ALL_Targets!K271</f>
        <v>Midland County Hospital District</v>
      </c>
      <c r="I271" s="62" t="str">
        <f>+FY2019_ALL_Targets!L271</f>
        <v>1200 W. 15th Street</v>
      </c>
      <c r="J271" s="14" t="str">
        <f>_xlfn.IFNA(+INDEX(Comp1!$E:$E,MATCH(B271,Comp1!$C:$C,0)),"No")</f>
        <v>Yes</v>
      </c>
      <c r="K271" s="14" t="str">
        <f>_xlfn.IFNA(+INDEX(Comp1!$F:$F,MATCH(B271,Comp1!$C:$C,0)),"No")</f>
        <v>Yes</v>
      </c>
      <c r="L271" s="14" t="str">
        <f>_xlfn.IFNA(+INDEX(Comp1!G:G,MATCH($B271,Comp1!$C:$C,0)),"No")</f>
        <v>Yes</v>
      </c>
      <c r="M271" s="14" t="str">
        <f>_xlfn.IFNA(+INDEX(Comp1!H:H,MATCH($B271,Comp1!$C:$C,0)),"No")</f>
        <v>Yes</v>
      </c>
      <c r="N271" s="14" t="str">
        <f>_xlfn.IFNA(+INDEX(Comp1!I:I,MATCH($B271,Comp1!$C:$C,0)),"No")</f>
        <v>Yes</v>
      </c>
      <c r="O271" s="14" t="str">
        <f>_xlfn.IFNA(+INDEX(Comp1!J:J,MATCH($B271,Comp1!$C:$C,0)),"No")</f>
        <v>Yes</v>
      </c>
      <c r="P271" s="14" t="str">
        <f>_xlfn.IFNA(+INDEX(Comp1!K:K,MATCH($B271,Comp1!$C:$C,0)),"No")</f>
        <v>Yes</v>
      </c>
      <c r="Q271" s="14" t="str">
        <f>_xlfn.IFNA(+INDEX(Comp1!L:L,MATCH($B271,Comp1!$C:$C,0)),"No")</f>
        <v>Yes</v>
      </c>
      <c r="R271" s="14" t="str">
        <f>_xlfn.IFNA(+INDEX(Comp1!M:M,MATCH($B271,Comp1!$C:$C,0)),"No")</f>
        <v>Yes</v>
      </c>
      <c r="S271" s="14" t="str">
        <f>_xlfn.IFNA(+INDEX(Comp1!N:N,MATCH($B271,Comp1!$C:$C,0)),"No")</f>
        <v>Yes</v>
      </c>
      <c r="T271" s="14" t="str">
        <f>_xlfn.IFNA(+INDEX(Comp1!O:O,MATCH($B271,Comp1!$C:$C,0)),"No")</f>
        <v>Yes</v>
      </c>
      <c r="U271" s="14" t="s">
        <v>35</v>
      </c>
      <c r="V271" s="263">
        <v>5.32</v>
      </c>
      <c r="W271" s="263">
        <v>5.32</v>
      </c>
      <c r="X271" s="263">
        <v>5.32</v>
      </c>
      <c r="Y271" s="263">
        <v>5.32</v>
      </c>
      <c r="Z271" s="263">
        <v>5.32</v>
      </c>
      <c r="AA271" s="263">
        <v>5.32</v>
      </c>
      <c r="AB271" s="263">
        <v>5.21</v>
      </c>
      <c r="AC271" s="263">
        <f>IF(Q271="yes",+INDEX('Final Comp Values'!$BH:$BH,MATCH('Monthy Targets'!$B271,'Final Comp Values'!$C:$C,0)),0)</f>
        <v>5.19</v>
      </c>
      <c r="AD271" s="263">
        <f>IF(R271="yes",+INDEX('Final Comp Values'!$BH:$BH,MATCH('Monthy Targets'!$B271,'Final Comp Values'!$C:$C,0)),0)</f>
        <v>5.19</v>
      </c>
      <c r="AE271" s="263">
        <f>IF(S271="yes",+INDEX('Final Comp Values'!$BL:$BL,MATCH('Monthy Targets'!$B271,'Final Comp Values'!$C:$C,0)),0)</f>
        <v>5.19</v>
      </c>
      <c r="AF271" s="263">
        <f>IF(T271="yes",+INDEX('Final Comp Values'!$BL:$BL,MATCH('Monthy Targets'!$B271,'Final Comp Values'!$C:$C,0)),0)</f>
        <v>5.19</v>
      </c>
      <c r="AG271" s="263">
        <f>IF(U271="yes",+INDEX('Final Comp Values'!$BL:$BL,MATCH('Monthy Targets'!$B271,'Final Comp Values'!$C:$C,0)),0)</f>
        <v>5.19</v>
      </c>
    </row>
    <row r="272" spans="1:33" x14ac:dyDescent="0.25">
      <c r="A272" s="579">
        <f>+FY2019_ALL_Targets!A272</f>
        <v>4658</v>
      </c>
      <c r="B272" s="62">
        <f>+FY2019_ALL_Targets!B272</f>
        <v>675539</v>
      </c>
      <c r="C272" s="62">
        <f>+FY2019_ALL_Targets!C272</f>
        <v>1028610</v>
      </c>
      <c r="D272" s="62">
        <f>+FY2019_ALL_Targets!D272</f>
        <v>1265970214</v>
      </c>
      <c r="E272" s="62"/>
      <c r="F272" s="62" t="str">
        <f>+FY2019_ALL_Targets!E272</f>
        <v>Jefferson</v>
      </c>
      <c r="G272" s="62" t="str">
        <f>FY2019_ALL_Targets!J272</f>
        <v>The Bradford at Brookside</v>
      </c>
      <c r="H272" s="62" t="str">
        <f>FY2019_ALL_Targets!K272</f>
        <v>OakBend Medical Center dba The Bradford at Brookside</v>
      </c>
      <c r="I272" s="62" t="str">
        <f>+FY2019_ALL_Targets!L272</f>
        <v>301 West Park Drive</v>
      </c>
      <c r="J272" s="14" t="str">
        <f>_xlfn.IFNA(+INDEX(Comp1!$E:$E,MATCH(B272,Comp1!$C:$C,0)),"No")</f>
        <v>Yes</v>
      </c>
      <c r="K272" s="14" t="str">
        <f>_xlfn.IFNA(+INDEX(Comp1!$F:$F,MATCH(B272,Comp1!$C:$C,0)),"No")</f>
        <v>Yes</v>
      </c>
      <c r="L272" s="14" t="str">
        <f>_xlfn.IFNA(+INDEX(Comp1!G:G,MATCH($B272,Comp1!$C:$C,0)),"No")</f>
        <v>Yes</v>
      </c>
      <c r="M272" s="14" t="str">
        <f>_xlfn.IFNA(+INDEX(Comp1!H:H,MATCH($B272,Comp1!$C:$C,0)),"No")</f>
        <v>Yes</v>
      </c>
      <c r="N272" s="14" t="str">
        <f>_xlfn.IFNA(+INDEX(Comp1!I:I,MATCH($B272,Comp1!$C:$C,0)),"No")</f>
        <v>Yes</v>
      </c>
      <c r="O272" s="14" t="str">
        <f>_xlfn.IFNA(+INDEX(Comp1!J:J,MATCH($B272,Comp1!$C:$C,0)),"No")</f>
        <v>Yes</v>
      </c>
      <c r="P272" s="14" t="str">
        <f>_xlfn.IFNA(+INDEX(Comp1!K:K,MATCH($B272,Comp1!$C:$C,0)),"No")</f>
        <v>Yes</v>
      </c>
      <c r="Q272" s="14" t="str">
        <f>_xlfn.IFNA(+INDEX(Comp1!L:L,MATCH($B272,Comp1!$C:$C,0)),"No")</f>
        <v>Yes</v>
      </c>
      <c r="R272" s="14" t="str">
        <f>_xlfn.IFNA(+INDEX(Comp1!M:M,MATCH($B272,Comp1!$C:$C,0)),"No")</f>
        <v>Yes</v>
      </c>
      <c r="S272" s="14" t="str">
        <f>_xlfn.IFNA(+INDEX(Comp1!N:N,MATCH($B272,Comp1!$C:$C,0)),"No")</f>
        <v>Yes</v>
      </c>
      <c r="T272" s="14" t="str">
        <f>_xlfn.IFNA(+INDEX(Comp1!O:O,MATCH($B272,Comp1!$C:$C,0)),"No")</f>
        <v>Yes</v>
      </c>
      <c r="U272" s="14" t="s">
        <v>35</v>
      </c>
      <c r="V272" s="263">
        <v>23.03</v>
      </c>
      <c r="W272" s="263">
        <v>23.03</v>
      </c>
      <c r="X272" s="263">
        <v>23.03</v>
      </c>
      <c r="Y272" s="263">
        <v>23.03</v>
      </c>
      <c r="Z272" s="263">
        <v>23.03</v>
      </c>
      <c r="AA272" s="263">
        <v>23.03</v>
      </c>
      <c r="AB272" s="263">
        <v>24.33</v>
      </c>
      <c r="AC272" s="263">
        <f>IF(Q272="yes",+INDEX('Final Comp Values'!$BH:$BH,MATCH('Monthy Targets'!$B272,'Final Comp Values'!$C:$C,0)),0)</f>
        <v>24.24</v>
      </c>
      <c r="AD272" s="263">
        <f>IF(R272="yes",+INDEX('Final Comp Values'!$BH:$BH,MATCH('Monthy Targets'!$B272,'Final Comp Values'!$C:$C,0)),0)</f>
        <v>24.24</v>
      </c>
      <c r="AE272" s="263">
        <f>IF(S272="yes",+INDEX('Final Comp Values'!$BL:$BL,MATCH('Monthy Targets'!$B272,'Final Comp Values'!$C:$C,0)),0)</f>
        <v>24.24</v>
      </c>
      <c r="AF272" s="263">
        <f>IF(T272="yes",+INDEX('Final Comp Values'!$BL:$BL,MATCH('Monthy Targets'!$B272,'Final Comp Values'!$C:$C,0)),0)</f>
        <v>24.24</v>
      </c>
      <c r="AG272" s="263">
        <f>IF(U272="yes",+INDEX('Final Comp Values'!$BL:$BL,MATCH('Monthy Targets'!$B272,'Final Comp Values'!$C:$C,0)),0)</f>
        <v>24.24</v>
      </c>
    </row>
    <row r="273" spans="1:33" x14ac:dyDescent="0.25">
      <c r="A273" s="579">
        <f>+FY2019_ALL_Targets!A273</f>
        <v>4630</v>
      </c>
      <c r="B273" s="62">
        <f>+FY2019_ALL_Targets!B273</f>
        <v>675541</v>
      </c>
      <c r="C273" s="62">
        <f>+FY2019_ALL_Targets!C273</f>
        <v>1026487</v>
      </c>
      <c r="D273" s="62">
        <f>+FY2019_ALL_Targets!D273</f>
        <v>1942623459</v>
      </c>
      <c r="E273" s="62"/>
      <c r="F273" s="62" t="str">
        <f>+FY2019_ALL_Targets!E273</f>
        <v>Jefferson</v>
      </c>
      <c r="G273" s="62" t="str">
        <f>FY2019_ALL_Targets!J273</f>
        <v>Senior Rehabilitation &amp; Skilled Nursing Center</v>
      </c>
      <c r="H273" s="62" t="str">
        <f>FY2019_ALL_Targets!K273</f>
        <v>Liberty County Hospital District No 1</v>
      </c>
      <c r="I273" s="62" t="str">
        <f>+FY2019_ALL_Targets!L273</f>
        <v>8825 Lamplighter Lane</v>
      </c>
      <c r="J273" s="14" t="str">
        <f>_xlfn.IFNA(+INDEX(Comp1!$E:$E,MATCH(B273,Comp1!$C:$C,0)),"No")</f>
        <v>Yes</v>
      </c>
      <c r="K273" s="14" t="str">
        <f>_xlfn.IFNA(+INDEX(Comp1!$F:$F,MATCH(B273,Comp1!$C:$C,0)),"No")</f>
        <v>Yes</v>
      </c>
      <c r="L273" s="14" t="str">
        <f>_xlfn.IFNA(+INDEX(Comp1!G:G,MATCH($B273,Comp1!$C:$C,0)),"No")</f>
        <v>Yes</v>
      </c>
      <c r="M273" s="14" t="str">
        <f>_xlfn.IFNA(+INDEX(Comp1!H:H,MATCH($B273,Comp1!$C:$C,0)),"No")</f>
        <v>Yes</v>
      </c>
      <c r="N273" s="14" t="str">
        <f>_xlfn.IFNA(+INDEX(Comp1!I:I,MATCH($B273,Comp1!$C:$C,0)),"No")</f>
        <v>Yes</v>
      </c>
      <c r="O273" s="14" t="str">
        <f>_xlfn.IFNA(+INDEX(Comp1!J:J,MATCH($B273,Comp1!$C:$C,0)),"No")</f>
        <v>Yes</v>
      </c>
      <c r="P273" s="14" t="str">
        <f>_xlfn.IFNA(+INDEX(Comp1!K:K,MATCH($B273,Comp1!$C:$C,0)),"No")</f>
        <v>Yes</v>
      </c>
      <c r="Q273" s="14" t="str">
        <f>_xlfn.IFNA(+INDEX(Comp1!L:L,MATCH($B273,Comp1!$C:$C,0)),"No")</f>
        <v>Yes</v>
      </c>
      <c r="R273" s="14" t="str">
        <f>_xlfn.IFNA(+INDEX(Comp1!M:M,MATCH($B273,Comp1!$C:$C,0)),"No")</f>
        <v>Yes</v>
      </c>
      <c r="S273" s="14" t="str">
        <f>_xlfn.IFNA(+INDEX(Comp1!N:N,MATCH($B273,Comp1!$C:$C,0)),"No")</f>
        <v>Yes</v>
      </c>
      <c r="T273" s="14" t="str">
        <f>_xlfn.IFNA(+INDEX(Comp1!O:O,MATCH($B273,Comp1!$C:$C,0)),"No")</f>
        <v>Yes</v>
      </c>
      <c r="U273" s="14" t="s">
        <v>35</v>
      </c>
      <c r="V273" s="263">
        <v>28.59</v>
      </c>
      <c r="W273" s="263">
        <v>28.59</v>
      </c>
      <c r="X273" s="263">
        <v>28.59</v>
      </c>
      <c r="Y273" s="263">
        <v>28.59</v>
      </c>
      <c r="Z273" s="263">
        <v>28.59</v>
      </c>
      <c r="AA273" s="263">
        <v>28.59</v>
      </c>
      <c r="AB273" s="263">
        <v>30.21</v>
      </c>
      <c r="AC273" s="263">
        <f>IF(Q273="yes",+INDEX('Final Comp Values'!$BH:$BH,MATCH('Monthy Targets'!$B273,'Final Comp Values'!$C:$C,0)),0)</f>
        <v>30.11</v>
      </c>
      <c r="AD273" s="263">
        <f>IF(R273="yes",+INDEX('Final Comp Values'!$BH:$BH,MATCH('Monthy Targets'!$B273,'Final Comp Values'!$C:$C,0)),0)</f>
        <v>30.11</v>
      </c>
      <c r="AE273" s="263">
        <f>IF(S273="yes",+INDEX('Final Comp Values'!$BL:$BL,MATCH('Monthy Targets'!$B273,'Final Comp Values'!$C:$C,0)),0)</f>
        <v>30.11</v>
      </c>
      <c r="AF273" s="263">
        <f>IF(T273="yes",+INDEX('Final Comp Values'!$BL:$BL,MATCH('Monthy Targets'!$B273,'Final Comp Values'!$C:$C,0)),0)</f>
        <v>30.11</v>
      </c>
      <c r="AG273" s="263">
        <f>IF(U273="yes",+INDEX('Final Comp Values'!$BL:$BL,MATCH('Monthy Targets'!$B273,'Final Comp Values'!$C:$C,0)),0)</f>
        <v>30.11</v>
      </c>
    </row>
    <row r="274" spans="1:33" x14ac:dyDescent="0.25">
      <c r="A274" s="579">
        <f>+FY2019_ALL_Targets!A274</f>
        <v>4038</v>
      </c>
      <c r="B274" s="62">
        <f>+FY2019_ALL_Targets!B274</f>
        <v>675546</v>
      </c>
      <c r="C274" s="62">
        <f>+FY2019_ALL_Targets!C274</f>
        <v>1025583</v>
      </c>
      <c r="D274" s="62">
        <f>+FY2019_ALL_Targets!D274</f>
        <v>1366870107</v>
      </c>
      <c r="E274" s="62"/>
      <c r="F274" s="62" t="str">
        <f>+FY2019_ALL_Targets!E274</f>
        <v>Travis</v>
      </c>
      <c r="G274" s="62" t="str">
        <f>FY2019_ALL_Targets!J274</f>
        <v>Trinity Care Center</v>
      </c>
      <c r="H274" s="62" t="str">
        <f>FY2019_ALL_Targets!K274</f>
        <v>Round Rock SCC LLC</v>
      </c>
      <c r="I274" s="62" t="str">
        <f>+FY2019_ALL_Targets!L274</f>
        <v>1000 E. Main St.</v>
      </c>
      <c r="J274" s="14" t="str">
        <f>_xlfn.IFNA(+INDEX(Comp1!$E:$E,MATCH(B274,Comp1!$C:$C,0)),"No")</f>
        <v>No</v>
      </c>
      <c r="K274" s="14" t="str">
        <f>_xlfn.IFNA(+INDEX(Comp1!$F:$F,MATCH(B274,Comp1!$C:$C,0)),"No")</f>
        <v>No</v>
      </c>
      <c r="L274" s="14" t="str">
        <f>_xlfn.IFNA(+INDEX(Comp1!G:G,MATCH($B274,Comp1!$C:$C,0)),"No")</f>
        <v>No</v>
      </c>
      <c r="M274" s="14" t="str">
        <f>_xlfn.IFNA(+INDEX(Comp1!H:H,MATCH($B274,Comp1!$C:$C,0)),"No")</f>
        <v>No</v>
      </c>
      <c r="N274" s="14" t="str">
        <f>_xlfn.IFNA(+INDEX(Comp1!I:I,MATCH($B274,Comp1!$C:$C,0)),"No")</f>
        <v>No</v>
      </c>
      <c r="O274" s="14" t="str">
        <f>_xlfn.IFNA(+INDEX(Comp1!J:J,MATCH($B274,Comp1!$C:$C,0)),"No")</f>
        <v>No</v>
      </c>
      <c r="P274" s="14" t="str">
        <f>_xlfn.IFNA(+INDEX(Comp1!K:K,MATCH($B274,Comp1!$C:$C,0)),"No")</f>
        <v>No</v>
      </c>
      <c r="Q274" s="14" t="str">
        <f>_xlfn.IFNA(+INDEX(Comp1!L:L,MATCH($B274,Comp1!$C:$C,0)),"No")</f>
        <v>No</v>
      </c>
      <c r="R274" s="14" t="str">
        <f>_xlfn.IFNA(+INDEX(Comp1!M:M,MATCH($B274,Comp1!$C:$C,0)),"No")</f>
        <v>No</v>
      </c>
      <c r="S274" s="14" t="str">
        <f>_xlfn.IFNA(+INDEX(Comp1!N:N,MATCH($B274,Comp1!$C:$C,0)),"No")</f>
        <v>No</v>
      </c>
      <c r="T274" s="14" t="str">
        <f>_xlfn.IFNA(+INDEX(Comp1!O:O,MATCH($B274,Comp1!$C:$C,0)),"No")</f>
        <v>No</v>
      </c>
      <c r="U274" s="14">
        <v>0</v>
      </c>
      <c r="V274" s="263">
        <v>0</v>
      </c>
      <c r="W274" s="263">
        <v>0</v>
      </c>
      <c r="X274" s="263">
        <v>0</v>
      </c>
      <c r="Y274" s="263">
        <v>0</v>
      </c>
      <c r="Z274" s="263">
        <v>0</v>
      </c>
      <c r="AA274" s="263">
        <v>0</v>
      </c>
      <c r="AB274" s="263">
        <v>0</v>
      </c>
      <c r="AC274" s="263">
        <f>IF(Q274="yes",+INDEX('Final Comp Values'!$BH:$BH,MATCH('Monthy Targets'!$B274,'Final Comp Values'!$C:$C,0)),0)</f>
        <v>0</v>
      </c>
      <c r="AD274" s="263">
        <f>IF(R274="yes",+INDEX('Final Comp Values'!$BH:$BH,MATCH('Monthy Targets'!$B274,'Final Comp Values'!$C:$C,0)),0)</f>
        <v>0</v>
      </c>
      <c r="AE274" s="263">
        <f>IF(S274="yes",+INDEX('Final Comp Values'!$BL:$BL,MATCH('Monthy Targets'!$B274,'Final Comp Values'!$C:$C,0)),0)</f>
        <v>0</v>
      </c>
      <c r="AF274" s="263">
        <f>IF(T274="yes",+INDEX('Final Comp Values'!$BL:$BL,MATCH('Monthy Targets'!$B274,'Final Comp Values'!$C:$C,0)),0)</f>
        <v>0</v>
      </c>
      <c r="AG274" s="263">
        <f>IF(U274="yes",+INDEX('Final Comp Values'!$BL:$BL,MATCH('Monthy Targets'!$B274,'Final Comp Values'!$C:$C,0)),0)</f>
        <v>0</v>
      </c>
    </row>
    <row r="275" spans="1:33" x14ac:dyDescent="0.25">
      <c r="A275" s="579">
        <f>+FY2019_ALL_Targets!A275</f>
        <v>4817</v>
      </c>
      <c r="B275" s="62">
        <f>+FY2019_ALL_Targets!B275</f>
        <v>675554</v>
      </c>
      <c r="C275" s="62">
        <f>+FY2019_ALL_Targets!C275</f>
        <v>1026241</v>
      </c>
      <c r="D275" s="62">
        <f>+FY2019_ALL_Targets!D275</f>
        <v>1932517190</v>
      </c>
      <c r="E275" s="62"/>
      <c r="F275" s="62" t="str">
        <f>+FY2019_ALL_Targets!E275</f>
        <v>MRSA Northeast</v>
      </c>
      <c r="G275" s="62" t="str">
        <f>FY2019_ALL_Targets!J275</f>
        <v>Grace Care Center of Nocona</v>
      </c>
      <c r="H275" s="62" t="str">
        <f>FY2019_ALL_Targets!K275</f>
        <v>Nocona Hospital District</v>
      </c>
      <c r="I275" s="62" t="str">
        <f>+FY2019_ALL_Targets!L275</f>
        <v>306 Carolyn Rd</v>
      </c>
      <c r="J275" s="14" t="str">
        <f>_xlfn.IFNA(+INDEX(Comp1!$E:$E,MATCH(B275,Comp1!$C:$C,0)),"No")</f>
        <v>Yes</v>
      </c>
      <c r="K275" s="14" t="str">
        <f>_xlfn.IFNA(+INDEX(Comp1!$F:$F,MATCH(B275,Comp1!$C:$C,0)),"No")</f>
        <v>Yes</v>
      </c>
      <c r="L275" s="14" t="str">
        <f>_xlfn.IFNA(+INDEX(Comp1!G:G,MATCH($B275,Comp1!$C:$C,0)),"No")</f>
        <v>Yes</v>
      </c>
      <c r="M275" s="14" t="str">
        <f>_xlfn.IFNA(+INDEX(Comp1!H:H,MATCH($B275,Comp1!$C:$C,0)),"No")</f>
        <v>Yes</v>
      </c>
      <c r="N275" s="14" t="str">
        <f>_xlfn.IFNA(+INDEX(Comp1!I:I,MATCH($B275,Comp1!$C:$C,0)),"No")</f>
        <v>Yes</v>
      </c>
      <c r="O275" s="14" t="str">
        <f>_xlfn.IFNA(+INDEX(Comp1!J:J,MATCH($B275,Comp1!$C:$C,0)),"No")</f>
        <v>Yes</v>
      </c>
      <c r="P275" s="14" t="str">
        <f>_xlfn.IFNA(+INDEX(Comp1!K:K,MATCH($B275,Comp1!$C:$C,0)),"No")</f>
        <v>Yes</v>
      </c>
      <c r="Q275" s="14" t="str">
        <f>_xlfn.IFNA(+INDEX(Comp1!L:L,MATCH($B275,Comp1!$C:$C,0)),"No")</f>
        <v>Yes</v>
      </c>
      <c r="R275" s="14" t="str">
        <f>_xlfn.IFNA(+INDEX(Comp1!M:M,MATCH($B275,Comp1!$C:$C,0)),"No")</f>
        <v>Yes</v>
      </c>
      <c r="S275" s="14" t="str">
        <f>_xlfn.IFNA(+INDEX(Comp1!N:N,MATCH($B275,Comp1!$C:$C,0)),"No")</f>
        <v>Yes</v>
      </c>
      <c r="T275" s="14" t="str">
        <f>_xlfn.IFNA(+INDEX(Comp1!O:O,MATCH($B275,Comp1!$C:$C,0)),"No")</f>
        <v>Yes</v>
      </c>
      <c r="U275" s="14" t="s">
        <v>35</v>
      </c>
      <c r="V275" s="263">
        <v>2.82</v>
      </c>
      <c r="W275" s="263">
        <v>2.82</v>
      </c>
      <c r="X275" s="263">
        <v>2.82</v>
      </c>
      <c r="Y275" s="263">
        <v>2.82</v>
      </c>
      <c r="Z275" s="263">
        <v>2.82</v>
      </c>
      <c r="AA275" s="263">
        <v>2.82</v>
      </c>
      <c r="AB275" s="263">
        <v>2.92</v>
      </c>
      <c r="AC275" s="263">
        <f>IF(Q275="yes",+INDEX('Final Comp Values'!$BH:$BH,MATCH('Monthy Targets'!$B275,'Final Comp Values'!$C:$C,0)),0)</f>
        <v>2.91</v>
      </c>
      <c r="AD275" s="263">
        <f>IF(R275="yes",+INDEX('Final Comp Values'!$BH:$BH,MATCH('Monthy Targets'!$B275,'Final Comp Values'!$C:$C,0)),0)</f>
        <v>2.91</v>
      </c>
      <c r="AE275" s="263">
        <f>IF(S275="yes",+INDEX('Final Comp Values'!$BL:$BL,MATCH('Monthy Targets'!$B275,'Final Comp Values'!$C:$C,0)),0)</f>
        <v>2.91</v>
      </c>
      <c r="AF275" s="263">
        <f>IF(T275="yes",+INDEX('Final Comp Values'!$BL:$BL,MATCH('Monthy Targets'!$B275,'Final Comp Values'!$C:$C,0)),0)</f>
        <v>2.91</v>
      </c>
      <c r="AG275" s="263">
        <f>IF(U275="yes",+INDEX('Final Comp Values'!$BL:$BL,MATCH('Monthy Targets'!$B275,'Final Comp Values'!$C:$C,0)),0)</f>
        <v>2.91</v>
      </c>
    </row>
    <row r="276" spans="1:33" x14ac:dyDescent="0.25">
      <c r="A276" s="579">
        <f>+FY2019_ALL_Targets!A276</f>
        <v>5103</v>
      </c>
      <c r="B276" s="62">
        <f>+FY2019_ALL_Targets!B276</f>
        <v>675560</v>
      </c>
      <c r="C276" s="62">
        <f>+FY2019_ALL_Targets!C276</f>
        <v>1028612</v>
      </c>
      <c r="D276" s="62">
        <f>+FY2019_ALL_Targets!D276</f>
        <v>1881736056</v>
      </c>
      <c r="E276" s="62"/>
      <c r="F276" s="62" t="str">
        <f>+FY2019_ALL_Targets!E276</f>
        <v>Tarrant</v>
      </c>
      <c r="G276" s="62" t="str">
        <f>FY2019_ALL_Targets!J276</f>
        <v>Lake Village Nursing and Rehabilitation Center</v>
      </c>
      <c r="H276" s="62" t="str">
        <f>FY2019_ALL_Targets!K276</f>
        <v>Eastland Memorial Hospital District</v>
      </c>
      <c r="I276" s="62" t="str">
        <f>+FY2019_ALL_Targets!L276</f>
        <v>169 Lake Park Road</v>
      </c>
      <c r="J276" s="14" t="str">
        <f>_xlfn.IFNA(+INDEX(Comp1!$E:$E,MATCH(B276,Comp1!$C:$C,0)),"No")</f>
        <v>Yes</v>
      </c>
      <c r="K276" s="14" t="str">
        <f>_xlfn.IFNA(+INDEX(Comp1!$F:$F,MATCH(B276,Comp1!$C:$C,0)),"No")</f>
        <v>Yes</v>
      </c>
      <c r="L276" s="14" t="str">
        <f>_xlfn.IFNA(+INDEX(Comp1!G:G,MATCH($B276,Comp1!$C:$C,0)),"No")</f>
        <v>Yes</v>
      </c>
      <c r="M276" s="14" t="str">
        <f>_xlfn.IFNA(+INDEX(Comp1!H:H,MATCH($B276,Comp1!$C:$C,0)),"No")</f>
        <v>Yes</v>
      </c>
      <c r="N276" s="14" t="str">
        <f>_xlfn.IFNA(+INDEX(Comp1!I:I,MATCH($B276,Comp1!$C:$C,0)),"No")</f>
        <v>Yes</v>
      </c>
      <c r="O276" s="14" t="str">
        <f>_xlfn.IFNA(+INDEX(Comp1!J:J,MATCH($B276,Comp1!$C:$C,0)),"No")</f>
        <v>Yes</v>
      </c>
      <c r="P276" s="14" t="str">
        <f>_xlfn.IFNA(+INDEX(Comp1!K:K,MATCH($B276,Comp1!$C:$C,0)),"No")</f>
        <v>Yes</v>
      </c>
      <c r="Q276" s="14" t="str">
        <f>_xlfn.IFNA(+INDEX(Comp1!L:L,MATCH($B276,Comp1!$C:$C,0)),"No")</f>
        <v>Yes</v>
      </c>
      <c r="R276" s="14" t="str">
        <f>_xlfn.IFNA(+INDEX(Comp1!M:M,MATCH($B276,Comp1!$C:$C,0)),"No")</f>
        <v>Yes</v>
      </c>
      <c r="S276" s="14" t="str">
        <f>_xlfn.IFNA(+INDEX(Comp1!N:N,MATCH($B276,Comp1!$C:$C,0)),"No")</f>
        <v>Yes</v>
      </c>
      <c r="T276" s="14" t="str">
        <f>_xlfn.IFNA(+INDEX(Comp1!O:O,MATCH($B276,Comp1!$C:$C,0)),"No")</f>
        <v>Yes</v>
      </c>
      <c r="U276" s="14" t="s">
        <v>35</v>
      </c>
      <c r="V276" s="263">
        <v>5.45</v>
      </c>
      <c r="W276" s="263">
        <v>5.45</v>
      </c>
      <c r="X276" s="263">
        <v>5.45</v>
      </c>
      <c r="Y276" s="263">
        <v>5.45</v>
      </c>
      <c r="Z276" s="263">
        <v>5.45</v>
      </c>
      <c r="AA276" s="263">
        <v>5.45</v>
      </c>
      <c r="AB276" s="263">
        <v>5.29</v>
      </c>
      <c r="AC276" s="263">
        <f>IF(Q276="yes",+INDEX('Final Comp Values'!$BH:$BH,MATCH('Monthy Targets'!$B276,'Final Comp Values'!$C:$C,0)),0)</f>
        <v>5.27</v>
      </c>
      <c r="AD276" s="263">
        <f>IF(R276="yes",+INDEX('Final Comp Values'!$BH:$BH,MATCH('Monthy Targets'!$B276,'Final Comp Values'!$C:$C,0)),0)</f>
        <v>5.27</v>
      </c>
      <c r="AE276" s="263">
        <f>IF(S276="yes",+INDEX('Final Comp Values'!$BL:$BL,MATCH('Monthy Targets'!$B276,'Final Comp Values'!$C:$C,0)),0)</f>
        <v>5.27</v>
      </c>
      <c r="AF276" s="263">
        <f>IF(T276="yes",+INDEX('Final Comp Values'!$BL:$BL,MATCH('Monthy Targets'!$B276,'Final Comp Values'!$C:$C,0)),0)</f>
        <v>5.27</v>
      </c>
      <c r="AG276" s="263">
        <f>IF(U276="yes",+INDEX('Final Comp Values'!$BL:$BL,MATCH('Monthy Targets'!$B276,'Final Comp Values'!$C:$C,0)),0)</f>
        <v>5.27</v>
      </c>
    </row>
    <row r="277" spans="1:33" x14ac:dyDescent="0.25">
      <c r="A277" s="579">
        <f>+FY2019_ALL_Targets!A277</f>
        <v>5345</v>
      </c>
      <c r="B277" s="62">
        <f>+FY2019_ALL_Targets!B277</f>
        <v>675561</v>
      </c>
      <c r="C277" s="62">
        <f>+FY2019_ALL_Targets!C277</f>
        <v>1028769</v>
      </c>
      <c r="D277" s="62">
        <f>+FY2019_ALL_Targets!D277</f>
        <v>1134113947</v>
      </c>
      <c r="E277" s="62"/>
      <c r="F277" s="62" t="str">
        <f>+FY2019_ALL_Targets!E277</f>
        <v>MRSA Northeast</v>
      </c>
      <c r="G277" s="62" t="str">
        <f>FY2019_ALL_Targets!J277</f>
        <v>Heritage Plaza Nursing Center</v>
      </c>
      <c r="H277" s="62" t="str">
        <f>FY2019_ALL_Targets!K277</f>
        <v>Fannin County Hospital Authority</v>
      </c>
      <c r="I277" s="62" t="str">
        <f>+FY2019_ALL_Targets!L277</f>
        <v>600 West 52nd Street</v>
      </c>
      <c r="J277" s="14" t="str">
        <f>_xlfn.IFNA(+INDEX(Comp1!$E:$E,MATCH(B277,Comp1!$C:$C,0)),"No")</f>
        <v>Yes</v>
      </c>
      <c r="K277" s="14" t="str">
        <f>_xlfn.IFNA(+INDEX(Comp1!$F:$F,MATCH(B277,Comp1!$C:$C,0)),"No")</f>
        <v>Yes</v>
      </c>
      <c r="L277" s="14" t="str">
        <f>_xlfn.IFNA(+INDEX(Comp1!G:G,MATCH($B277,Comp1!$C:$C,0)),"No")</f>
        <v>Yes</v>
      </c>
      <c r="M277" s="14" t="str">
        <f>_xlfn.IFNA(+INDEX(Comp1!H:H,MATCH($B277,Comp1!$C:$C,0)),"No")</f>
        <v>Yes</v>
      </c>
      <c r="N277" s="14" t="str">
        <f>_xlfn.IFNA(+INDEX(Comp1!I:I,MATCH($B277,Comp1!$C:$C,0)),"No")</f>
        <v>Yes</v>
      </c>
      <c r="O277" s="14" t="str">
        <f>_xlfn.IFNA(+INDEX(Comp1!J:J,MATCH($B277,Comp1!$C:$C,0)),"No")</f>
        <v>Yes</v>
      </c>
      <c r="P277" s="14" t="str">
        <f>_xlfn.IFNA(+INDEX(Comp1!K:K,MATCH($B277,Comp1!$C:$C,0)),"No")</f>
        <v>Yes</v>
      </c>
      <c r="Q277" s="14" t="str">
        <f>_xlfn.IFNA(+INDEX(Comp1!L:L,MATCH($B277,Comp1!$C:$C,0)),"No")</f>
        <v>Yes</v>
      </c>
      <c r="R277" s="14" t="str">
        <f>_xlfn.IFNA(+INDEX(Comp1!M:M,MATCH($B277,Comp1!$C:$C,0)),"No")</f>
        <v>Yes</v>
      </c>
      <c r="S277" s="14" t="str">
        <f>_xlfn.IFNA(+INDEX(Comp1!N:N,MATCH($B277,Comp1!$C:$C,0)),"No")</f>
        <v>Yes</v>
      </c>
      <c r="T277" s="14" t="str">
        <f>_xlfn.IFNA(+INDEX(Comp1!O:O,MATCH($B277,Comp1!$C:$C,0)),"No")</f>
        <v>Yes</v>
      </c>
      <c r="U277" s="14" t="s">
        <v>35</v>
      </c>
      <c r="V277" s="263">
        <v>6.23</v>
      </c>
      <c r="W277" s="263">
        <v>6.23</v>
      </c>
      <c r="X277" s="263">
        <v>6.23</v>
      </c>
      <c r="Y277" s="263">
        <v>6.23</v>
      </c>
      <c r="Z277" s="263">
        <v>6.23</v>
      </c>
      <c r="AA277" s="263">
        <v>6.23</v>
      </c>
      <c r="AB277" s="263">
        <v>6.45</v>
      </c>
      <c r="AC277" s="263">
        <f>IF(Q277="yes",+INDEX('Final Comp Values'!$BH:$BH,MATCH('Monthy Targets'!$B277,'Final Comp Values'!$C:$C,0)),0)</f>
        <v>6.43</v>
      </c>
      <c r="AD277" s="263">
        <f>IF(R277="yes",+INDEX('Final Comp Values'!$BH:$BH,MATCH('Monthy Targets'!$B277,'Final Comp Values'!$C:$C,0)),0)</f>
        <v>6.43</v>
      </c>
      <c r="AE277" s="263">
        <f>IF(S277="yes",+INDEX('Final Comp Values'!$BL:$BL,MATCH('Monthy Targets'!$B277,'Final Comp Values'!$C:$C,0)),0)</f>
        <v>6.43</v>
      </c>
      <c r="AF277" s="263">
        <f>IF(T277="yes",+INDEX('Final Comp Values'!$BL:$BL,MATCH('Monthy Targets'!$B277,'Final Comp Values'!$C:$C,0)),0)</f>
        <v>6.43</v>
      </c>
      <c r="AG277" s="263">
        <f>IF(U277="yes",+INDEX('Final Comp Values'!$BL:$BL,MATCH('Monthy Targets'!$B277,'Final Comp Values'!$C:$C,0)),0)</f>
        <v>6.43</v>
      </c>
    </row>
    <row r="278" spans="1:33" x14ac:dyDescent="0.25">
      <c r="A278" s="579">
        <f>+FY2019_ALL_Targets!A278</f>
        <v>5213</v>
      </c>
      <c r="B278" s="62">
        <f>+FY2019_ALL_Targets!B278</f>
        <v>675563</v>
      </c>
      <c r="C278" s="62">
        <f>+FY2019_ALL_Targets!C278</f>
        <v>1028694</v>
      </c>
      <c r="D278" s="62">
        <f>+FY2019_ALL_Targets!D278</f>
        <v>1073900882</v>
      </c>
      <c r="E278" s="62"/>
      <c r="F278" s="62" t="str">
        <f>+FY2019_ALL_Targets!E278</f>
        <v>MRSA Northeast</v>
      </c>
      <c r="G278" s="62" t="str">
        <f>FY2019_ALL_Targets!J278</f>
        <v>Colonial Nursing &amp; Rehabilitation Center</v>
      </c>
      <c r="H278" s="62" t="str">
        <f>FY2019_ALL_Targets!K278</f>
        <v>Hopkins County Hospital District</v>
      </c>
      <c r="I278" s="62" t="str">
        <f>+FY2019_ALL_Targets!L278</f>
        <v>508 Pierce St</v>
      </c>
      <c r="J278" s="14" t="str">
        <f>_xlfn.IFNA(+INDEX(Comp1!$E:$E,MATCH(B278,Comp1!$C:$C,0)),"No")</f>
        <v>Yes</v>
      </c>
      <c r="K278" s="14" t="str">
        <f>_xlfn.IFNA(+INDEX(Comp1!$F:$F,MATCH(B278,Comp1!$C:$C,0)),"No")</f>
        <v>Yes</v>
      </c>
      <c r="L278" s="14" t="str">
        <f>_xlfn.IFNA(+INDEX(Comp1!G:G,MATCH($B278,Comp1!$C:$C,0)),"No")</f>
        <v>Yes</v>
      </c>
      <c r="M278" s="14" t="str">
        <f>_xlfn.IFNA(+INDEX(Comp1!H:H,MATCH($B278,Comp1!$C:$C,0)),"No")</f>
        <v>Yes</v>
      </c>
      <c r="N278" s="14" t="str">
        <f>_xlfn.IFNA(+INDEX(Comp1!I:I,MATCH($B278,Comp1!$C:$C,0)),"No")</f>
        <v>Yes</v>
      </c>
      <c r="O278" s="14" t="str">
        <f>_xlfn.IFNA(+INDEX(Comp1!J:J,MATCH($B278,Comp1!$C:$C,0)),"No")</f>
        <v>Yes</v>
      </c>
      <c r="P278" s="14" t="str">
        <f>_xlfn.IFNA(+INDEX(Comp1!K:K,MATCH($B278,Comp1!$C:$C,0)),"No")</f>
        <v>Yes</v>
      </c>
      <c r="Q278" s="14" t="str">
        <f>_xlfn.IFNA(+INDEX(Comp1!L:L,MATCH($B278,Comp1!$C:$C,0)),"No")</f>
        <v>Yes</v>
      </c>
      <c r="R278" s="14" t="str">
        <f>_xlfn.IFNA(+INDEX(Comp1!M:M,MATCH($B278,Comp1!$C:$C,0)),"No")</f>
        <v>Yes</v>
      </c>
      <c r="S278" s="14" t="str">
        <f>_xlfn.IFNA(+INDEX(Comp1!N:N,MATCH($B278,Comp1!$C:$C,0)),"No")</f>
        <v>Yes</v>
      </c>
      <c r="T278" s="14" t="str">
        <f>_xlfn.IFNA(+INDEX(Comp1!O:O,MATCH($B278,Comp1!$C:$C,0)),"No")</f>
        <v>Yes</v>
      </c>
      <c r="U278" s="14" t="s">
        <v>35</v>
      </c>
      <c r="V278" s="263">
        <v>2.84</v>
      </c>
      <c r="W278" s="263">
        <v>2.84</v>
      </c>
      <c r="X278" s="263">
        <v>2.84</v>
      </c>
      <c r="Y278" s="263">
        <v>2.84</v>
      </c>
      <c r="Z278" s="263">
        <v>2.84</v>
      </c>
      <c r="AA278" s="263">
        <v>2.84</v>
      </c>
      <c r="AB278" s="263">
        <v>2.94</v>
      </c>
      <c r="AC278" s="263">
        <f>IF(Q278="yes",+INDEX('Final Comp Values'!$BH:$BH,MATCH('Monthy Targets'!$B278,'Final Comp Values'!$C:$C,0)),0)</f>
        <v>2.93</v>
      </c>
      <c r="AD278" s="263">
        <f>IF(R278="yes",+INDEX('Final Comp Values'!$BH:$BH,MATCH('Monthy Targets'!$B278,'Final Comp Values'!$C:$C,0)),0)</f>
        <v>2.93</v>
      </c>
      <c r="AE278" s="263">
        <f>IF(S278="yes",+INDEX('Final Comp Values'!$BL:$BL,MATCH('Monthy Targets'!$B278,'Final Comp Values'!$C:$C,0)),0)</f>
        <v>2.93</v>
      </c>
      <c r="AF278" s="263">
        <f>IF(T278="yes",+INDEX('Final Comp Values'!$BL:$BL,MATCH('Monthy Targets'!$B278,'Final Comp Values'!$C:$C,0)),0)</f>
        <v>2.93</v>
      </c>
      <c r="AG278" s="263">
        <f>IF(U278="yes",+INDEX('Final Comp Values'!$BL:$BL,MATCH('Monthy Targets'!$B278,'Final Comp Values'!$C:$C,0)),0)</f>
        <v>2.93</v>
      </c>
    </row>
    <row r="279" spans="1:33" x14ac:dyDescent="0.25">
      <c r="A279" s="579">
        <f>+FY2019_ALL_Targets!A279</f>
        <v>4775</v>
      </c>
      <c r="B279" s="62">
        <f>+FY2019_ALL_Targets!B279</f>
        <v>675564</v>
      </c>
      <c r="C279" s="62">
        <f>+FY2019_ALL_Targets!C279</f>
        <v>1025635</v>
      </c>
      <c r="D279" s="62">
        <f>+FY2019_ALL_Targets!D279</f>
        <v>1669893871</v>
      </c>
      <c r="E279" s="62"/>
      <c r="F279" s="62" t="str">
        <f>+FY2019_ALL_Targets!E279</f>
        <v>Travis</v>
      </c>
      <c r="G279" s="62" t="str">
        <f>FY2019_ALL_Targets!J279</f>
        <v>Giddings Residence and Rehabilitation Center</v>
      </c>
      <c r="H279" s="62" t="str">
        <f>FY2019_ALL_Targets!K279</f>
        <v>Coryell County Memorial Hospital Authority</v>
      </c>
      <c r="I279" s="62" t="str">
        <f>+FY2019_ALL_Targets!L279</f>
        <v>1181 N. Williamson Street</v>
      </c>
      <c r="J279" s="14" t="str">
        <f>_xlfn.IFNA(+INDEX(Comp1!$E:$E,MATCH(B279,Comp1!$C:$C,0)),"No")</f>
        <v>Yes</v>
      </c>
      <c r="K279" s="14" t="str">
        <f>_xlfn.IFNA(+INDEX(Comp1!$F:$F,MATCH(B279,Comp1!$C:$C,0)),"No")</f>
        <v>Yes</v>
      </c>
      <c r="L279" s="14" t="str">
        <f>_xlfn.IFNA(+INDEX(Comp1!G:G,MATCH($B279,Comp1!$C:$C,0)),"No")</f>
        <v>Yes</v>
      </c>
      <c r="M279" s="14" t="str">
        <f>_xlfn.IFNA(+INDEX(Comp1!H:H,MATCH($B279,Comp1!$C:$C,0)),"No")</f>
        <v>Yes</v>
      </c>
      <c r="N279" s="14" t="str">
        <f>_xlfn.IFNA(+INDEX(Comp1!I:I,MATCH($B279,Comp1!$C:$C,0)),"No")</f>
        <v>Yes</v>
      </c>
      <c r="O279" s="14" t="str">
        <f>_xlfn.IFNA(+INDEX(Comp1!J:J,MATCH($B279,Comp1!$C:$C,0)),"No")</f>
        <v>Yes</v>
      </c>
      <c r="P279" s="14" t="str">
        <f>_xlfn.IFNA(+INDEX(Comp1!K:K,MATCH($B279,Comp1!$C:$C,0)),"No")</f>
        <v>Yes</v>
      </c>
      <c r="Q279" s="14" t="str">
        <f>_xlfn.IFNA(+INDEX(Comp1!L:L,MATCH($B279,Comp1!$C:$C,0)),"No")</f>
        <v>Yes</v>
      </c>
      <c r="R279" s="14" t="str">
        <f>_xlfn.IFNA(+INDEX(Comp1!M:M,MATCH($B279,Comp1!$C:$C,0)),"No")</f>
        <v>Yes</v>
      </c>
      <c r="S279" s="14" t="str">
        <f>_xlfn.IFNA(+INDEX(Comp1!N:N,MATCH($B279,Comp1!$C:$C,0)),"No")</f>
        <v>Yes</v>
      </c>
      <c r="T279" s="14" t="str">
        <f>_xlfn.IFNA(+INDEX(Comp1!O:O,MATCH($B279,Comp1!$C:$C,0)),"No")</f>
        <v>Yes</v>
      </c>
      <c r="U279" s="14" t="s">
        <v>35</v>
      </c>
      <c r="V279" s="263">
        <v>7.17</v>
      </c>
      <c r="W279" s="263">
        <v>7.17</v>
      </c>
      <c r="X279" s="263">
        <v>7.17</v>
      </c>
      <c r="Y279" s="263">
        <v>7.17</v>
      </c>
      <c r="Z279" s="263">
        <v>7.17</v>
      </c>
      <c r="AA279" s="263">
        <v>7.17</v>
      </c>
      <c r="AB279" s="263">
        <v>7.06</v>
      </c>
      <c r="AC279" s="263">
        <f>IF(Q279="yes",+INDEX('Final Comp Values'!$BH:$BH,MATCH('Monthy Targets'!$B279,'Final Comp Values'!$C:$C,0)),0)</f>
        <v>7.03</v>
      </c>
      <c r="AD279" s="263">
        <f>IF(R279="yes",+INDEX('Final Comp Values'!$BH:$BH,MATCH('Monthy Targets'!$B279,'Final Comp Values'!$C:$C,0)),0)</f>
        <v>7.03</v>
      </c>
      <c r="AE279" s="263">
        <f>IF(S279="yes",+INDEX('Final Comp Values'!$BL:$BL,MATCH('Monthy Targets'!$B279,'Final Comp Values'!$C:$C,0)),0)</f>
        <v>7.03</v>
      </c>
      <c r="AF279" s="263">
        <f>IF(T279="yes",+INDEX('Final Comp Values'!$BL:$BL,MATCH('Monthy Targets'!$B279,'Final Comp Values'!$C:$C,0)),0)</f>
        <v>7.03</v>
      </c>
      <c r="AG279" s="263">
        <f>IF(U279="yes",+INDEX('Final Comp Values'!$BL:$BL,MATCH('Monthy Targets'!$B279,'Final Comp Values'!$C:$C,0)),0)</f>
        <v>7.03</v>
      </c>
    </row>
    <row r="280" spans="1:33" x14ac:dyDescent="0.25">
      <c r="A280" s="579">
        <f>+FY2019_ALL_Targets!A280</f>
        <v>4619</v>
      </c>
      <c r="B280" s="62">
        <f>+FY2019_ALL_Targets!B280</f>
        <v>675568</v>
      </c>
      <c r="C280" s="62">
        <f>+FY2019_ALL_Targets!C280</f>
        <v>1016941</v>
      </c>
      <c r="D280" s="62">
        <f>+FY2019_ALL_Targets!D280</f>
        <v>1801036561</v>
      </c>
      <c r="E280" s="62"/>
      <c r="F280" s="62" t="str">
        <f>+FY2019_ALL_Targets!E280</f>
        <v>El Paso</v>
      </c>
      <c r="G280" s="62" t="str">
        <f>FY2019_ALL_Targets!J280</f>
        <v>Oasis Nursing &amp; Rehabilitation Center</v>
      </c>
      <c r="H280" s="62" t="str">
        <f>FY2019_ALL_Targets!K280</f>
        <v>El Paso II Enterprises, LLC</v>
      </c>
      <c r="I280" s="62" t="str">
        <f>+FY2019_ALL_Targets!L280</f>
        <v>9001 N Loop</v>
      </c>
      <c r="J280" s="14" t="str">
        <f>_xlfn.IFNA(+INDEX(Comp1!$E:$E,MATCH(B280,Comp1!$C:$C,0)),"No")</f>
        <v>No</v>
      </c>
      <c r="K280" s="14" t="str">
        <f>_xlfn.IFNA(+INDEX(Comp1!$F:$F,MATCH(B280,Comp1!$C:$C,0)),"No")</f>
        <v>No</v>
      </c>
      <c r="L280" s="14" t="str">
        <f>_xlfn.IFNA(+INDEX(Comp1!G:G,MATCH($B280,Comp1!$C:$C,0)),"No")</f>
        <v>No</v>
      </c>
      <c r="M280" s="14" t="str">
        <f>_xlfn.IFNA(+INDEX(Comp1!H:H,MATCH($B280,Comp1!$C:$C,0)),"No")</f>
        <v>No</v>
      </c>
      <c r="N280" s="14" t="str">
        <f>_xlfn.IFNA(+INDEX(Comp1!I:I,MATCH($B280,Comp1!$C:$C,0)),"No")</f>
        <v>No</v>
      </c>
      <c r="O280" s="14" t="str">
        <f>_xlfn.IFNA(+INDEX(Comp1!J:J,MATCH($B280,Comp1!$C:$C,0)),"No")</f>
        <v>No</v>
      </c>
      <c r="P280" s="14" t="str">
        <f>_xlfn.IFNA(+INDEX(Comp1!K:K,MATCH($B280,Comp1!$C:$C,0)),"No")</f>
        <v>No</v>
      </c>
      <c r="Q280" s="14" t="str">
        <f>_xlfn.IFNA(+INDEX(Comp1!L:L,MATCH($B280,Comp1!$C:$C,0)),"No")</f>
        <v>No</v>
      </c>
      <c r="R280" s="14" t="str">
        <f>_xlfn.IFNA(+INDEX(Comp1!M:M,MATCH($B280,Comp1!$C:$C,0)),"No")</f>
        <v>No</v>
      </c>
      <c r="S280" s="14" t="str">
        <f>_xlfn.IFNA(+INDEX(Comp1!N:N,MATCH($B280,Comp1!$C:$C,0)),"No")</f>
        <v>No</v>
      </c>
      <c r="T280" s="14" t="str">
        <f>_xlfn.IFNA(+INDEX(Comp1!O:O,MATCH($B280,Comp1!$C:$C,0)),"No")</f>
        <v>No</v>
      </c>
      <c r="U280" s="14">
        <v>0</v>
      </c>
      <c r="V280" s="263">
        <v>0</v>
      </c>
      <c r="W280" s="263">
        <v>0</v>
      </c>
      <c r="X280" s="263">
        <v>0</v>
      </c>
      <c r="Y280" s="263">
        <v>0</v>
      </c>
      <c r="Z280" s="263">
        <v>0</v>
      </c>
      <c r="AA280" s="263">
        <v>0</v>
      </c>
      <c r="AB280" s="263">
        <v>0</v>
      </c>
      <c r="AC280" s="263">
        <f>IF(Q280="yes",+INDEX('Final Comp Values'!$BH:$BH,MATCH('Monthy Targets'!$B280,'Final Comp Values'!$C:$C,0)),0)</f>
        <v>0</v>
      </c>
      <c r="AD280" s="263">
        <f>IF(R280="yes",+INDEX('Final Comp Values'!$BH:$BH,MATCH('Monthy Targets'!$B280,'Final Comp Values'!$C:$C,0)),0)</f>
        <v>0</v>
      </c>
      <c r="AE280" s="263">
        <f>IF(S280="yes",+INDEX('Final Comp Values'!$BL:$BL,MATCH('Monthy Targets'!$B280,'Final Comp Values'!$C:$C,0)),0)</f>
        <v>0</v>
      </c>
      <c r="AF280" s="263">
        <f>IF(T280="yes",+INDEX('Final Comp Values'!$BL:$BL,MATCH('Monthy Targets'!$B280,'Final Comp Values'!$C:$C,0)),0)</f>
        <v>0</v>
      </c>
      <c r="AG280" s="263">
        <f>IF(U280="yes",+INDEX('Final Comp Values'!$BL:$BL,MATCH('Monthy Targets'!$B280,'Final Comp Values'!$C:$C,0)),0)</f>
        <v>0</v>
      </c>
    </row>
    <row r="281" spans="1:33" x14ac:dyDescent="0.25">
      <c r="A281" s="579">
        <f>+FY2019_ALL_Targets!A281</f>
        <v>4748</v>
      </c>
      <c r="B281" s="62">
        <f>+FY2019_ALL_Targets!B281</f>
        <v>675587</v>
      </c>
      <c r="C281" s="62">
        <f>+FY2019_ALL_Targets!C281</f>
        <v>1026198</v>
      </c>
      <c r="D281" s="62">
        <f>+FY2019_ALL_Targets!D281</f>
        <v>1346292638</v>
      </c>
      <c r="E281" s="62"/>
      <c r="F281" s="62" t="str">
        <f>+FY2019_ALL_Targets!E281</f>
        <v>MRSA Central</v>
      </c>
      <c r="G281" s="62" t="str">
        <f>FY2019_ALL_Targets!J281</f>
        <v>Regency Manor Healthcare Center</v>
      </c>
      <c r="H281" s="62" t="str">
        <f>FY2019_ALL_Targets!K281</f>
        <v>Goodall-Witcher Hospital Authority</v>
      </c>
      <c r="I281" s="62" t="str">
        <f>+FY2019_ALL_Targets!L281</f>
        <v>3011 W. Adams Ave</v>
      </c>
      <c r="J281" s="14" t="str">
        <f>_xlfn.IFNA(+INDEX(Comp1!$E:$E,MATCH(B281,Comp1!$C:$C,0)),"No")</f>
        <v>Yes</v>
      </c>
      <c r="K281" s="14" t="str">
        <f>_xlfn.IFNA(+INDEX(Comp1!$F:$F,MATCH(B281,Comp1!$C:$C,0)),"No")</f>
        <v>Yes</v>
      </c>
      <c r="L281" s="14" t="str">
        <f>_xlfn.IFNA(+INDEX(Comp1!G:G,MATCH($B281,Comp1!$C:$C,0)),"No")</f>
        <v>Yes</v>
      </c>
      <c r="M281" s="14" t="str">
        <f>_xlfn.IFNA(+INDEX(Comp1!H:H,MATCH($B281,Comp1!$C:$C,0)),"No")</f>
        <v>Yes</v>
      </c>
      <c r="N281" s="14" t="str">
        <f>_xlfn.IFNA(+INDEX(Comp1!I:I,MATCH($B281,Comp1!$C:$C,0)),"No")</f>
        <v>Yes</v>
      </c>
      <c r="O281" s="14" t="str">
        <f>_xlfn.IFNA(+INDEX(Comp1!J:J,MATCH($B281,Comp1!$C:$C,0)),"No")</f>
        <v>Yes</v>
      </c>
      <c r="P281" s="14" t="str">
        <f>_xlfn.IFNA(+INDEX(Comp1!K:K,MATCH($B281,Comp1!$C:$C,0)),"No")</f>
        <v>Yes</v>
      </c>
      <c r="Q281" s="14" t="str">
        <f>_xlfn.IFNA(+INDEX(Comp1!L:L,MATCH($B281,Comp1!$C:$C,0)),"No")</f>
        <v>Yes</v>
      </c>
      <c r="R281" s="14" t="str">
        <f>_xlfn.IFNA(+INDEX(Comp1!M:M,MATCH($B281,Comp1!$C:$C,0)),"No")</f>
        <v>Yes</v>
      </c>
      <c r="S281" s="14" t="str">
        <f>_xlfn.IFNA(+INDEX(Comp1!N:N,MATCH($B281,Comp1!$C:$C,0)),"No")</f>
        <v>Yes</v>
      </c>
      <c r="T281" s="14" t="str">
        <f>_xlfn.IFNA(+INDEX(Comp1!O:O,MATCH($B281,Comp1!$C:$C,0)),"No")</f>
        <v>Yes</v>
      </c>
      <c r="U281" s="14" t="s">
        <v>35</v>
      </c>
      <c r="V281" s="263">
        <v>8.8699999999999992</v>
      </c>
      <c r="W281" s="263">
        <v>8.8699999999999992</v>
      </c>
      <c r="X281" s="263">
        <v>8.8699999999999992</v>
      </c>
      <c r="Y281" s="263">
        <v>8.8699999999999992</v>
      </c>
      <c r="Z281" s="263">
        <v>8.8699999999999992</v>
      </c>
      <c r="AA281" s="263">
        <v>8.8699999999999992</v>
      </c>
      <c r="AB281" s="263">
        <v>8.92</v>
      </c>
      <c r="AC281" s="263">
        <f>IF(Q281="yes",+INDEX('Final Comp Values'!$BH:$BH,MATCH('Monthy Targets'!$B281,'Final Comp Values'!$C:$C,0)),0)</f>
        <v>8.89</v>
      </c>
      <c r="AD281" s="263">
        <f>IF(R281="yes",+INDEX('Final Comp Values'!$BH:$BH,MATCH('Monthy Targets'!$B281,'Final Comp Values'!$C:$C,0)),0)</f>
        <v>8.89</v>
      </c>
      <c r="AE281" s="263">
        <f>IF(S281="yes",+INDEX('Final Comp Values'!$BL:$BL,MATCH('Monthy Targets'!$B281,'Final Comp Values'!$C:$C,0)),0)</f>
        <v>8.89</v>
      </c>
      <c r="AF281" s="263">
        <f>IF(T281="yes",+INDEX('Final Comp Values'!$BL:$BL,MATCH('Monthy Targets'!$B281,'Final Comp Values'!$C:$C,0)),0)</f>
        <v>8.89</v>
      </c>
      <c r="AG281" s="263">
        <f>IF(U281="yes",+INDEX('Final Comp Values'!$BL:$BL,MATCH('Monthy Targets'!$B281,'Final Comp Values'!$C:$C,0)),0)</f>
        <v>8.89</v>
      </c>
    </row>
    <row r="282" spans="1:33" x14ac:dyDescent="0.25">
      <c r="A282" s="579">
        <f>+FY2019_ALL_Targets!A282</f>
        <v>5167</v>
      </c>
      <c r="B282" s="62">
        <f>+FY2019_ALL_Targets!B282</f>
        <v>675593</v>
      </c>
      <c r="C282" s="62">
        <f>+FY2019_ALL_Targets!C282</f>
        <v>1026605</v>
      </c>
      <c r="D282" s="62">
        <f>+FY2019_ALL_Targets!D282</f>
        <v>1417259490</v>
      </c>
      <c r="E282" s="62"/>
      <c r="F282" s="62" t="str">
        <f>+FY2019_ALL_Targets!E282</f>
        <v>MRSA West</v>
      </c>
      <c r="G282" s="62" t="str">
        <f>FY2019_ALL_Targets!J282</f>
        <v>Wisteria Place</v>
      </c>
      <c r="H282" s="62" t="str">
        <f>FY2019_ALL_Targets!K282</f>
        <v>Eastland Memorial Hospital District</v>
      </c>
      <c r="I282" s="62" t="str">
        <f>+FY2019_ALL_Targets!L282</f>
        <v>3202 South Willis Street</v>
      </c>
      <c r="J282" s="14" t="str">
        <f>_xlfn.IFNA(+INDEX(Comp1!$E:$E,MATCH(B282,Comp1!$C:$C,0)),"No")</f>
        <v>Yes</v>
      </c>
      <c r="K282" s="14" t="str">
        <f>_xlfn.IFNA(+INDEX(Comp1!$F:$F,MATCH(B282,Comp1!$C:$C,0)),"No")</f>
        <v>Yes</v>
      </c>
      <c r="L282" s="14" t="str">
        <f>_xlfn.IFNA(+INDEX(Comp1!G:G,MATCH($B282,Comp1!$C:$C,0)),"No")</f>
        <v>Yes</v>
      </c>
      <c r="M282" s="14" t="str">
        <f>_xlfn.IFNA(+INDEX(Comp1!H:H,MATCH($B282,Comp1!$C:$C,0)),"No")</f>
        <v>Yes</v>
      </c>
      <c r="N282" s="14" t="str">
        <f>_xlfn.IFNA(+INDEX(Comp1!I:I,MATCH($B282,Comp1!$C:$C,0)),"No")</f>
        <v>Yes</v>
      </c>
      <c r="O282" s="14" t="str">
        <f>_xlfn.IFNA(+INDEX(Comp1!J:J,MATCH($B282,Comp1!$C:$C,0)),"No")</f>
        <v>Yes</v>
      </c>
      <c r="P282" s="14" t="str">
        <f>_xlfn.IFNA(+INDEX(Comp1!K:K,MATCH($B282,Comp1!$C:$C,0)),"No")</f>
        <v>Yes</v>
      </c>
      <c r="Q282" s="14" t="str">
        <f>_xlfn.IFNA(+INDEX(Comp1!L:L,MATCH($B282,Comp1!$C:$C,0)),"No")</f>
        <v>Yes</v>
      </c>
      <c r="R282" s="14" t="str">
        <f>_xlfn.IFNA(+INDEX(Comp1!M:M,MATCH($B282,Comp1!$C:$C,0)),"No")</f>
        <v>Yes</v>
      </c>
      <c r="S282" s="14" t="str">
        <f>_xlfn.IFNA(+INDEX(Comp1!N:N,MATCH($B282,Comp1!$C:$C,0)),"No")</f>
        <v>Yes</v>
      </c>
      <c r="T282" s="14" t="str">
        <f>_xlfn.IFNA(+INDEX(Comp1!O:O,MATCH($B282,Comp1!$C:$C,0)),"No")</f>
        <v>Yes</v>
      </c>
      <c r="U282" s="14" t="s">
        <v>35</v>
      </c>
      <c r="V282" s="263">
        <v>3.1</v>
      </c>
      <c r="W282" s="263">
        <v>3.1</v>
      </c>
      <c r="X282" s="263">
        <v>3.1</v>
      </c>
      <c r="Y282" s="263">
        <v>3.1</v>
      </c>
      <c r="Z282" s="263">
        <v>3.1</v>
      </c>
      <c r="AA282" s="263">
        <v>3.1</v>
      </c>
      <c r="AB282" s="263">
        <v>3.03</v>
      </c>
      <c r="AC282" s="263">
        <f>IF(Q282="yes",+INDEX('Final Comp Values'!$BH:$BH,MATCH('Monthy Targets'!$B282,'Final Comp Values'!$C:$C,0)),0)</f>
        <v>3.02</v>
      </c>
      <c r="AD282" s="263">
        <f>IF(R282="yes",+INDEX('Final Comp Values'!$BH:$BH,MATCH('Monthy Targets'!$B282,'Final Comp Values'!$C:$C,0)),0)</f>
        <v>3.02</v>
      </c>
      <c r="AE282" s="263">
        <f>IF(S282="yes",+INDEX('Final Comp Values'!$BL:$BL,MATCH('Monthy Targets'!$B282,'Final Comp Values'!$C:$C,0)),0)</f>
        <v>3.02</v>
      </c>
      <c r="AF282" s="263">
        <f>IF(T282="yes",+INDEX('Final Comp Values'!$BL:$BL,MATCH('Monthy Targets'!$B282,'Final Comp Values'!$C:$C,0)),0)</f>
        <v>3.02</v>
      </c>
      <c r="AG282" s="263">
        <f>IF(U282="yes",+INDEX('Final Comp Values'!$BL:$BL,MATCH('Monthy Targets'!$B282,'Final Comp Values'!$C:$C,0)),0)</f>
        <v>3.02</v>
      </c>
    </row>
    <row r="283" spans="1:33" x14ac:dyDescent="0.25">
      <c r="A283" s="579">
        <f>+FY2019_ALL_Targets!A283</f>
        <v>5136</v>
      </c>
      <c r="B283" s="62">
        <f>+FY2019_ALL_Targets!B283</f>
        <v>675594</v>
      </c>
      <c r="C283" s="62">
        <f>+FY2019_ALL_Targets!C283</f>
        <v>1004051</v>
      </c>
      <c r="D283" s="62">
        <f>+FY2019_ALL_Targets!D283</f>
        <v>1124014998</v>
      </c>
      <c r="E283" s="62"/>
      <c r="F283" s="62" t="str">
        <f>+FY2019_ALL_Targets!E283</f>
        <v>MRSA West</v>
      </c>
      <c r="G283" s="62" t="str">
        <f>FY2019_ALL_Targets!J283</f>
        <v>Terrace West Nursing and Rehabilitation, LP</v>
      </c>
      <c r="H283" s="62" t="str">
        <f>FY2019_ALL_Targets!K283</f>
        <v>Terrace West Nursing and Rehabilitation, LP</v>
      </c>
      <c r="I283" s="62" t="str">
        <f>+FY2019_ALL_Targets!L283</f>
        <v>2800 N. Midland Drive</v>
      </c>
      <c r="J283" s="14" t="str">
        <f>_xlfn.IFNA(+INDEX(Comp1!$E:$E,MATCH(B283,Comp1!$C:$C,0)),"No")</f>
        <v>No</v>
      </c>
      <c r="K283" s="14" t="str">
        <f>_xlfn.IFNA(+INDEX(Comp1!$F:$F,MATCH(B283,Comp1!$C:$C,0)),"No")</f>
        <v>No</v>
      </c>
      <c r="L283" s="14" t="str">
        <f>_xlfn.IFNA(+INDEX(Comp1!G:G,MATCH($B283,Comp1!$C:$C,0)),"No")</f>
        <v>No</v>
      </c>
      <c r="M283" s="14" t="str">
        <f>_xlfn.IFNA(+INDEX(Comp1!H:H,MATCH($B283,Comp1!$C:$C,0)),"No")</f>
        <v>No</v>
      </c>
      <c r="N283" s="14" t="str">
        <f>_xlfn.IFNA(+INDEX(Comp1!I:I,MATCH($B283,Comp1!$C:$C,0)),"No")</f>
        <v>No</v>
      </c>
      <c r="O283" s="14" t="str">
        <f>_xlfn.IFNA(+INDEX(Comp1!J:J,MATCH($B283,Comp1!$C:$C,0)),"No")</f>
        <v>No</v>
      </c>
      <c r="P283" s="14" t="str">
        <f>_xlfn.IFNA(+INDEX(Comp1!K:K,MATCH($B283,Comp1!$C:$C,0)),"No")</f>
        <v>No</v>
      </c>
      <c r="Q283" s="14" t="str">
        <f>_xlfn.IFNA(+INDEX(Comp1!L:L,MATCH($B283,Comp1!$C:$C,0)),"No")</f>
        <v>No</v>
      </c>
      <c r="R283" s="14" t="str">
        <f>_xlfn.IFNA(+INDEX(Comp1!M:M,MATCH($B283,Comp1!$C:$C,0)),"No")</f>
        <v>No</v>
      </c>
      <c r="S283" s="14" t="str">
        <f>_xlfn.IFNA(+INDEX(Comp1!N:N,MATCH($B283,Comp1!$C:$C,0)),"No")</f>
        <v>No</v>
      </c>
      <c r="T283" s="14" t="str">
        <f>_xlfn.IFNA(+INDEX(Comp1!O:O,MATCH($B283,Comp1!$C:$C,0)),"No")</f>
        <v>No</v>
      </c>
      <c r="U283" s="14">
        <v>0</v>
      </c>
      <c r="V283" s="263">
        <v>0</v>
      </c>
      <c r="W283" s="263">
        <v>0</v>
      </c>
      <c r="X283" s="263">
        <v>0</v>
      </c>
      <c r="Y283" s="263">
        <v>0</v>
      </c>
      <c r="Z283" s="263">
        <v>0</v>
      </c>
      <c r="AA283" s="263">
        <v>0</v>
      </c>
      <c r="AB283" s="263">
        <v>0</v>
      </c>
      <c r="AC283" s="263">
        <f>IF(Q283="yes",+INDEX('Final Comp Values'!$BH:$BH,MATCH('Monthy Targets'!$B283,'Final Comp Values'!$C:$C,0)),0)</f>
        <v>0</v>
      </c>
      <c r="AD283" s="263">
        <f>IF(R283="yes",+INDEX('Final Comp Values'!$BH:$BH,MATCH('Monthy Targets'!$B283,'Final Comp Values'!$C:$C,0)),0)</f>
        <v>0</v>
      </c>
      <c r="AE283" s="263">
        <f>IF(S283="yes",+INDEX('Final Comp Values'!$BL:$BL,MATCH('Monthy Targets'!$B283,'Final Comp Values'!$C:$C,0)),0)</f>
        <v>0</v>
      </c>
      <c r="AF283" s="263">
        <f>IF(T283="yes",+INDEX('Final Comp Values'!$BL:$BL,MATCH('Monthy Targets'!$B283,'Final Comp Values'!$C:$C,0)),0)</f>
        <v>0</v>
      </c>
      <c r="AG283" s="263">
        <f>IF(U283="yes",+INDEX('Final Comp Values'!$BL:$BL,MATCH('Monthy Targets'!$B283,'Final Comp Values'!$C:$C,0)),0)</f>
        <v>0</v>
      </c>
    </row>
    <row r="284" spans="1:33" x14ac:dyDescent="0.25">
      <c r="A284" s="579">
        <f>+FY2019_ALL_Targets!A284</f>
        <v>4472</v>
      </c>
      <c r="B284" s="62">
        <f>+FY2019_ALL_Targets!B284</f>
        <v>675595</v>
      </c>
      <c r="C284" s="62">
        <f>+FY2019_ALL_Targets!C284</f>
        <v>1004117</v>
      </c>
      <c r="D284" s="62">
        <f>+FY2019_ALL_Targets!D284</f>
        <v>1164418935</v>
      </c>
      <c r="E284" s="62"/>
      <c r="F284" s="62" t="str">
        <f>+FY2019_ALL_Targets!E284</f>
        <v>Jefferson</v>
      </c>
      <c r="G284" s="62" t="str">
        <f>FY2019_ALL_Targets!J284</f>
        <v>Spring Creek Nursing and Rehabilitation, LP</v>
      </c>
      <c r="H284" s="62" t="str">
        <f>FY2019_ALL_Targets!K284</f>
        <v>Spring Creek Nursing and Rehabilitation, LP</v>
      </c>
      <c r="I284" s="62" t="str">
        <f>+FY2019_ALL_Targets!L284</f>
        <v>2660 Brickyard Road</v>
      </c>
      <c r="J284" s="14" t="str">
        <f>_xlfn.IFNA(+INDEX(Comp1!$E:$E,MATCH(B284,Comp1!$C:$C,0)),"No")</f>
        <v>No</v>
      </c>
      <c r="K284" s="14" t="str">
        <f>_xlfn.IFNA(+INDEX(Comp1!$F:$F,MATCH(B284,Comp1!$C:$C,0)),"No")</f>
        <v>No</v>
      </c>
      <c r="L284" s="14" t="str">
        <f>_xlfn.IFNA(+INDEX(Comp1!G:G,MATCH($B284,Comp1!$C:$C,0)),"No")</f>
        <v>No</v>
      </c>
      <c r="M284" s="14" t="str">
        <f>_xlfn.IFNA(+INDEX(Comp1!H:H,MATCH($B284,Comp1!$C:$C,0)),"No")</f>
        <v>No</v>
      </c>
      <c r="N284" s="14" t="str">
        <f>_xlfn.IFNA(+INDEX(Comp1!I:I,MATCH($B284,Comp1!$C:$C,0)),"No")</f>
        <v>No</v>
      </c>
      <c r="O284" s="14" t="str">
        <f>_xlfn.IFNA(+INDEX(Comp1!J:J,MATCH($B284,Comp1!$C:$C,0)),"No")</f>
        <v>No</v>
      </c>
      <c r="P284" s="14" t="str">
        <f>_xlfn.IFNA(+INDEX(Comp1!K:K,MATCH($B284,Comp1!$C:$C,0)),"No")</f>
        <v>No</v>
      </c>
      <c r="Q284" s="14" t="str">
        <f>_xlfn.IFNA(+INDEX(Comp1!L:L,MATCH($B284,Comp1!$C:$C,0)),"No")</f>
        <v>No</v>
      </c>
      <c r="R284" s="14" t="str">
        <f>_xlfn.IFNA(+INDEX(Comp1!M:M,MATCH($B284,Comp1!$C:$C,0)),"No")</f>
        <v>No</v>
      </c>
      <c r="S284" s="14" t="str">
        <f>_xlfn.IFNA(+INDEX(Comp1!N:N,MATCH($B284,Comp1!$C:$C,0)),"No")</f>
        <v>No</v>
      </c>
      <c r="T284" s="14" t="str">
        <f>_xlfn.IFNA(+INDEX(Comp1!O:O,MATCH($B284,Comp1!$C:$C,0)),"No")</f>
        <v>No</v>
      </c>
      <c r="U284" s="14">
        <v>0</v>
      </c>
      <c r="V284" s="263">
        <v>0</v>
      </c>
      <c r="W284" s="263">
        <v>0</v>
      </c>
      <c r="X284" s="263">
        <v>0</v>
      </c>
      <c r="Y284" s="263">
        <v>0</v>
      </c>
      <c r="Z284" s="263">
        <v>0</v>
      </c>
      <c r="AA284" s="263">
        <v>0</v>
      </c>
      <c r="AB284" s="263">
        <v>0</v>
      </c>
      <c r="AC284" s="263">
        <f>IF(Q284="yes",+INDEX('Final Comp Values'!$BH:$BH,MATCH('Monthy Targets'!$B284,'Final Comp Values'!$C:$C,0)),0)</f>
        <v>0</v>
      </c>
      <c r="AD284" s="263">
        <f>IF(R284="yes",+INDEX('Final Comp Values'!$BH:$BH,MATCH('Monthy Targets'!$B284,'Final Comp Values'!$C:$C,0)),0)</f>
        <v>0</v>
      </c>
      <c r="AE284" s="263">
        <f>IF(S284="yes",+INDEX('Final Comp Values'!$BL:$BL,MATCH('Monthy Targets'!$B284,'Final Comp Values'!$C:$C,0)),0)</f>
        <v>0</v>
      </c>
      <c r="AF284" s="263">
        <f>IF(T284="yes",+INDEX('Final Comp Values'!$BL:$BL,MATCH('Monthy Targets'!$B284,'Final Comp Values'!$C:$C,0)),0)</f>
        <v>0</v>
      </c>
      <c r="AG284" s="263">
        <f>IF(U284="yes",+INDEX('Final Comp Values'!$BL:$BL,MATCH('Monthy Targets'!$B284,'Final Comp Values'!$C:$C,0)),0)</f>
        <v>0</v>
      </c>
    </row>
    <row r="285" spans="1:33" x14ac:dyDescent="0.25">
      <c r="A285" s="579">
        <f>+FY2019_ALL_Targets!A285</f>
        <v>4409</v>
      </c>
      <c r="B285" s="62">
        <f>+FY2019_ALL_Targets!B285</f>
        <v>675596</v>
      </c>
      <c r="C285" s="62">
        <f>+FY2019_ALL_Targets!C285</f>
        <v>1003959</v>
      </c>
      <c r="D285" s="62">
        <f>+FY2019_ALL_Targets!D285</f>
        <v>1275529059</v>
      </c>
      <c r="E285" s="62"/>
      <c r="F285" s="62" t="str">
        <f>+FY2019_ALL_Targets!E285</f>
        <v>Travis</v>
      </c>
      <c r="G285" s="62" t="str">
        <f>FY2019_ALL_Targets!J285</f>
        <v>Monte Siesta Nursing and Rehabilitation, LP</v>
      </c>
      <c r="H285" s="62" t="str">
        <f>FY2019_ALL_Targets!K285</f>
        <v>Monte Siesta Nursing and Rehabilitation, LP</v>
      </c>
      <c r="I285" s="62" t="str">
        <f>+FY2019_ALL_Targets!L285</f>
        <v>4501 Dudmar Dr.</v>
      </c>
      <c r="J285" s="14" t="str">
        <f>_xlfn.IFNA(+INDEX(Comp1!$E:$E,MATCH(B285,Comp1!$C:$C,0)),"No")</f>
        <v>No</v>
      </c>
      <c r="K285" s="14" t="str">
        <f>_xlfn.IFNA(+INDEX(Comp1!$F:$F,MATCH(B285,Comp1!$C:$C,0)),"No")</f>
        <v>No</v>
      </c>
      <c r="L285" s="14" t="str">
        <f>_xlfn.IFNA(+INDEX(Comp1!G:G,MATCH($B285,Comp1!$C:$C,0)),"No")</f>
        <v>No</v>
      </c>
      <c r="M285" s="14" t="str">
        <f>_xlfn.IFNA(+INDEX(Comp1!H:H,MATCH($B285,Comp1!$C:$C,0)),"No")</f>
        <v>No</v>
      </c>
      <c r="N285" s="14" t="str">
        <f>_xlfn.IFNA(+INDEX(Comp1!I:I,MATCH($B285,Comp1!$C:$C,0)),"No")</f>
        <v>No</v>
      </c>
      <c r="O285" s="14" t="str">
        <f>_xlfn.IFNA(+INDEX(Comp1!J:J,MATCH($B285,Comp1!$C:$C,0)),"No")</f>
        <v>No</v>
      </c>
      <c r="P285" s="14" t="str">
        <f>_xlfn.IFNA(+INDEX(Comp1!K:K,MATCH($B285,Comp1!$C:$C,0)),"No")</f>
        <v>No</v>
      </c>
      <c r="Q285" s="14" t="str">
        <f>_xlfn.IFNA(+INDEX(Comp1!L:L,MATCH($B285,Comp1!$C:$C,0)),"No")</f>
        <v>No</v>
      </c>
      <c r="R285" s="14" t="str">
        <f>_xlfn.IFNA(+INDEX(Comp1!M:M,MATCH($B285,Comp1!$C:$C,0)),"No")</f>
        <v>No</v>
      </c>
      <c r="S285" s="14" t="str">
        <f>_xlfn.IFNA(+INDEX(Comp1!N:N,MATCH($B285,Comp1!$C:$C,0)),"No")</f>
        <v>No</v>
      </c>
      <c r="T285" s="14" t="str">
        <f>_xlfn.IFNA(+INDEX(Comp1!O:O,MATCH($B285,Comp1!$C:$C,0)),"No")</f>
        <v>No</v>
      </c>
      <c r="U285" s="14">
        <v>0</v>
      </c>
      <c r="V285" s="263">
        <v>0</v>
      </c>
      <c r="W285" s="263">
        <v>0</v>
      </c>
      <c r="X285" s="263">
        <v>0</v>
      </c>
      <c r="Y285" s="263">
        <v>0</v>
      </c>
      <c r="Z285" s="263">
        <v>0</v>
      </c>
      <c r="AA285" s="263">
        <v>0</v>
      </c>
      <c r="AB285" s="263">
        <v>0</v>
      </c>
      <c r="AC285" s="263">
        <f>IF(Q285="yes",+INDEX('Final Comp Values'!$BH:$BH,MATCH('Monthy Targets'!$B285,'Final Comp Values'!$C:$C,0)),0)</f>
        <v>0</v>
      </c>
      <c r="AD285" s="263">
        <f>IF(R285="yes",+INDEX('Final Comp Values'!$BH:$BH,MATCH('Monthy Targets'!$B285,'Final Comp Values'!$C:$C,0)),0)</f>
        <v>0</v>
      </c>
      <c r="AE285" s="263">
        <f>IF(S285="yes",+INDEX('Final Comp Values'!$BL:$BL,MATCH('Monthy Targets'!$B285,'Final Comp Values'!$C:$C,0)),0)</f>
        <v>0</v>
      </c>
      <c r="AF285" s="263">
        <f>IF(T285="yes",+INDEX('Final Comp Values'!$BL:$BL,MATCH('Monthy Targets'!$B285,'Final Comp Values'!$C:$C,0)),0)</f>
        <v>0</v>
      </c>
      <c r="AG285" s="263">
        <f>IF(U285="yes",+INDEX('Final Comp Values'!$BL:$BL,MATCH('Monthy Targets'!$B285,'Final Comp Values'!$C:$C,0)),0)</f>
        <v>0</v>
      </c>
    </row>
    <row r="286" spans="1:33" x14ac:dyDescent="0.25">
      <c r="A286" s="579">
        <f>+FY2019_ALL_Targets!A286</f>
        <v>4095</v>
      </c>
      <c r="B286" s="62">
        <f>+FY2019_ALL_Targets!B286</f>
        <v>675599</v>
      </c>
      <c r="C286" s="62">
        <f>+FY2019_ALL_Targets!C286</f>
        <v>409501</v>
      </c>
      <c r="D286" s="62">
        <f>+FY2019_ALL_Targets!D286</f>
        <v>1194720839</v>
      </c>
      <c r="E286" s="62"/>
      <c r="F286" s="62" t="str">
        <f>+FY2019_ALL_Targets!E286</f>
        <v>MRSA West</v>
      </c>
      <c r="G286" s="62" t="str">
        <f>FY2019_ALL_Targets!J286</f>
        <v>Robert Lee Care Center</v>
      </c>
      <c r="H286" s="62" t="str">
        <f>FY2019_ALL_Targets!K286</f>
        <v>West Coke County Hospital District</v>
      </c>
      <c r="I286" s="62" t="str">
        <f>+FY2019_ALL_Targets!L286</f>
        <v>307 W. 8th St.</v>
      </c>
      <c r="J286" s="14" t="str">
        <f>_xlfn.IFNA(+INDEX(Comp1!$E:$E,MATCH(B286,Comp1!$C:$C,0)),"No")</f>
        <v>Yes</v>
      </c>
      <c r="K286" s="14" t="str">
        <f>_xlfn.IFNA(+INDEX(Comp1!$F:$F,MATCH(B286,Comp1!$C:$C,0)),"No")</f>
        <v>Yes</v>
      </c>
      <c r="L286" s="14" t="str">
        <f>_xlfn.IFNA(+INDEX(Comp1!G:G,MATCH($B286,Comp1!$C:$C,0)),"No")</f>
        <v>Yes</v>
      </c>
      <c r="M286" s="14" t="str">
        <f>_xlfn.IFNA(+INDEX(Comp1!H:H,MATCH($B286,Comp1!$C:$C,0)),"No")</f>
        <v>Yes</v>
      </c>
      <c r="N286" s="14" t="str">
        <f>_xlfn.IFNA(+INDEX(Comp1!I:I,MATCH($B286,Comp1!$C:$C,0)),"No")</f>
        <v>Yes</v>
      </c>
      <c r="O286" s="14" t="str">
        <f>_xlfn.IFNA(+INDEX(Comp1!J:J,MATCH($B286,Comp1!$C:$C,0)),"No")</f>
        <v>Yes</v>
      </c>
      <c r="P286" s="14" t="str">
        <f>_xlfn.IFNA(+INDEX(Comp1!K:K,MATCH($B286,Comp1!$C:$C,0)),"No")</f>
        <v>Yes</v>
      </c>
      <c r="Q286" s="14" t="str">
        <f>_xlfn.IFNA(+INDEX(Comp1!L:L,MATCH($B286,Comp1!$C:$C,0)),"No")</f>
        <v>Yes</v>
      </c>
      <c r="R286" s="14" t="str">
        <f>_xlfn.IFNA(+INDEX(Comp1!M:M,MATCH($B286,Comp1!$C:$C,0)),"No")</f>
        <v>Yes</v>
      </c>
      <c r="S286" s="14" t="str">
        <f>_xlfn.IFNA(+INDEX(Comp1!N:N,MATCH($B286,Comp1!$C:$C,0)),"No")</f>
        <v>Yes</v>
      </c>
      <c r="T286" s="14" t="str">
        <f>_xlfn.IFNA(+INDEX(Comp1!O:O,MATCH($B286,Comp1!$C:$C,0)),"No")</f>
        <v>Yes</v>
      </c>
      <c r="U286" s="14" t="s">
        <v>35</v>
      </c>
      <c r="V286" s="263">
        <v>2.25</v>
      </c>
      <c r="W286" s="263">
        <v>2.25</v>
      </c>
      <c r="X286" s="263">
        <v>2.25</v>
      </c>
      <c r="Y286" s="263">
        <v>2.25</v>
      </c>
      <c r="Z286" s="263">
        <v>2.25</v>
      </c>
      <c r="AA286" s="263">
        <v>2.25</v>
      </c>
      <c r="AB286" s="263">
        <v>2.21</v>
      </c>
      <c r="AC286" s="263">
        <f>IF(Q286="yes",+INDEX('Final Comp Values'!$BH:$BH,MATCH('Monthy Targets'!$B286,'Final Comp Values'!$C:$C,0)),0)</f>
        <v>2.2000000000000002</v>
      </c>
      <c r="AD286" s="263">
        <f>IF(R286="yes",+INDEX('Final Comp Values'!$BH:$BH,MATCH('Monthy Targets'!$B286,'Final Comp Values'!$C:$C,0)),0)</f>
        <v>2.2000000000000002</v>
      </c>
      <c r="AE286" s="263">
        <f>IF(S286="yes",+INDEX('Final Comp Values'!$BL:$BL,MATCH('Monthy Targets'!$B286,'Final Comp Values'!$C:$C,0)),0)</f>
        <v>2.2000000000000002</v>
      </c>
      <c r="AF286" s="263">
        <f>IF(T286="yes",+INDEX('Final Comp Values'!$BL:$BL,MATCH('Monthy Targets'!$B286,'Final Comp Values'!$C:$C,0)),0)</f>
        <v>2.2000000000000002</v>
      </c>
      <c r="AG286" s="263">
        <f>IF(U286="yes",+INDEX('Final Comp Values'!$BL:$BL,MATCH('Monthy Targets'!$B286,'Final Comp Values'!$C:$C,0)),0)</f>
        <v>2.2000000000000002</v>
      </c>
    </row>
    <row r="287" spans="1:33" x14ac:dyDescent="0.25">
      <c r="A287" s="579">
        <f>+FY2019_ALL_Targets!A287</f>
        <v>4798</v>
      </c>
      <c r="B287" s="62">
        <f>+FY2019_ALL_Targets!B287</f>
        <v>675603</v>
      </c>
      <c r="C287" s="62">
        <f>+FY2019_ALL_Targets!C287</f>
        <v>1026050</v>
      </c>
      <c r="D287" s="62">
        <f>+FY2019_ALL_Targets!D287</f>
        <v>1073927018</v>
      </c>
      <c r="E287" s="62"/>
      <c r="F287" s="62" t="str">
        <f>+FY2019_ALL_Targets!E287</f>
        <v>Harris</v>
      </c>
      <c r="G287" s="62" t="str">
        <f>FY2019_ALL_Targets!J287</f>
        <v>Rose Haven Retreat</v>
      </c>
      <c r="H287" s="62" t="str">
        <f>FY2019_ALL_Targets!K287</f>
        <v>Winnie-Stowell Hospital District</v>
      </c>
      <c r="I287" s="62" t="str">
        <f>+FY2019_ALL_Targets!L287</f>
        <v>200 Live Oak St</v>
      </c>
      <c r="J287" s="14" t="str">
        <f>_xlfn.IFNA(+INDEX(Comp1!$E:$E,MATCH(B287,Comp1!$C:$C,0)),"No")</f>
        <v>Yes</v>
      </c>
      <c r="K287" s="14" t="str">
        <f>_xlfn.IFNA(+INDEX(Comp1!$F:$F,MATCH(B287,Comp1!$C:$C,0)),"No")</f>
        <v>Yes</v>
      </c>
      <c r="L287" s="14" t="str">
        <f>_xlfn.IFNA(+INDEX(Comp1!G:G,MATCH($B287,Comp1!$C:$C,0)),"No")</f>
        <v>Yes</v>
      </c>
      <c r="M287" s="14" t="str">
        <f>_xlfn.IFNA(+INDEX(Comp1!H:H,MATCH($B287,Comp1!$C:$C,0)),"No")</f>
        <v>Yes</v>
      </c>
      <c r="N287" s="14" t="str">
        <f>_xlfn.IFNA(+INDEX(Comp1!I:I,MATCH($B287,Comp1!$C:$C,0)),"No")</f>
        <v>Yes</v>
      </c>
      <c r="O287" s="14" t="str">
        <f>_xlfn.IFNA(+INDEX(Comp1!J:J,MATCH($B287,Comp1!$C:$C,0)),"No")</f>
        <v>Yes</v>
      </c>
      <c r="P287" s="14" t="str">
        <f>_xlfn.IFNA(+INDEX(Comp1!K:K,MATCH($B287,Comp1!$C:$C,0)),"No")</f>
        <v>Yes</v>
      </c>
      <c r="Q287" s="14" t="str">
        <f>_xlfn.IFNA(+INDEX(Comp1!L:L,MATCH($B287,Comp1!$C:$C,0)),"No")</f>
        <v>Yes</v>
      </c>
      <c r="R287" s="14" t="str">
        <f>_xlfn.IFNA(+INDEX(Comp1!M:M,MATCH($B287,Comp1!$C:$C,0)),"No")</f>
        <v>Yes</v>
      </c>
      <c r="S287" s="14" t="str">
        <f>_xlfn.IFNA(+INDEX(Comp1!N:N,MATCH($B287,Comp1!$C:$C,0)),"No")</f>
        <v>Yes</v>
      </c>
      <c r="T287" s="14" t="str">
        <f>_xlfn.IFNA(+INDEX(Comp1!O:O,MATCH($B287,Comp1!$C:$C,0)),"No")</f>
        <v>Yes</v>
      </c>
      <c r="U287" s="14" t="s">
        <v>35</v>
      </c>
      <c r="V287" s="263">
        <v>3.07</v>
      </c>
      <c r="W287" s="263">
        <v>3.07</v>
      </c>
      <c r="X287" s="263">
        <v>3.07</v>
      </c>
      <c r="Y287" s="263">
        <v>3.07</v>
      </c>
      <c r="Z287" s="263">
        <v>3.07</v>
      </c>
      <c r="AA287" s="263">
        <v>3.07</v>
      </c>
      <c r="AB287" s="263">
        <v>3.87</v>
      </c>
      <c r="AC287" s="263">
        <f>IF(Q287="yes",+INDEX('Final Comp Values'!$BH:$BH,MATCH('Monthy Targets'!$B287,'Final Comp Values'!$C:$C,0)),0)</f>
        <v>3.86</v>
      </c>
      <c r="AD287" s="263">
        <f>IF(R287="yes",+INDEX('Final Comp Values'!$BH:$BH,MATCH('Monthy Targets'!$B287,'Final Comp Values'!$C:$C,0)),0)</f>
        <v>3.86</v>
      </c>
      <c r="AE287" s="263">
        <f>IF(S287="yes",+INDEX('Final Comp Values'!$BL:$BL,MATCH('Monthy Targets'!$B287,'Final Comp Values'!$C:$C,0)),0)</f>
        <v>3.86</v>
      </c>
      <c r="AF287" s="263">
        <f>IF(T287="yes",+INDEX('Final Comp Values'!$BL:$BL,MATCH('Monthy Targets'!$B287,'Final Comp Values'!$C:$C,0)),0)</f>
        <v>3.86</v>
      </c>
      <c r="AG287" s="263">
        <f>IF(U287="yes",+INDEX('Final Comp Values'!$BL:$BL,MATCH('Monthy Targets'!$B287,'Final Comp Values'!$C:$C,0)),0)</f>
        <v>3.86</v>
      </c>
    </row>
    <row r="288" spans="1:33" x14ac:dyDescent="0.25">
      <c r="A288" s="579">
        <f>+FY2019_ALL_Targets!A288</f>
        <v>5358</v>
      </c>
      <c r="B288" s="62">
        <f>+FY2019_ALL_Targets!B288</f>
        <v>675606</v>
      </c>
      <c r="C288" s="62">
        <f>+FY2019_ALL_Targets!C288</f>
        <v>1027448</v>
      </c>
      <c r="D288" s="62">
        <f>+FY2019_ALL_Targets!D288</f>
        <v>1295799765</v>
      </c>
      <c r="E288" s="62"/>
      <c r="F288" s="62" t="str">
        <f>+FY2019_ALL_Targets!E288</f>
        <v>Hidalgo</v>
      </c>
      <c r="G288" s="62" t="str">
        <f>FY2019_ALL_Targets!J288</f>
        <v>Harlingen Nursing and Rehabilitation Center</v>
      </c>
      <c r="H288" s="62" t="str">
        <f>FY2019_ALL_Targets!K288</f>
        <v>Regency IHS of Harlingen LLC</v>
      </c>
      <c r="I288" s="62" t="str">
        <f>+FY2019_ALL_Targets!L288</f>
        <v>3810 Hale Street</v>
      </c>
      <c r="J288" s="14" t="str">
        <f>_xlfn.IFNA(+INDEX(Comp1!$E:$E,MATCH(B288,Comp1!$C:$C,0)),"No")</f>
        <v>No</v>
      </c>
      <c r="K288" s="14" t="str">
        <f>_xlfn.IFNA(+INDEX(Comp1!$F:$F,MATCH(B288,Comp1!$C:$C,0)),"No")</f>
        <v>No</v>
      </c>
      <c r="L288" s="14" t="str">
        <f>_xlfn.IFNA(+INDEX(Comp1!G:G,MATCH($B288,Comp1!$C:$C,0)),"No")</f>
        <v>No</v>
      </c>
      <c r="M288" s="14" t="str">
        <f>_xlfn.IFNA(+INDEX(Comp1!H:H,MATCH($B288,Comp1!$C:$C,0)),"No")</f>
        <v>No</v>
      </c>
      <c r="N288" s="14" t="str">
        <f>_xlfn.IFNA(+INDEX(Comp1!I:I,MATCH($B288,Comp1!$C:$C,0)),"No")</f>
        <v>No</v>
      </c>
      <c r="O288" s="14" t="str">
        <f>_xlfn.IFNA(+INDEX(Comp1!J:J,MATCH($B288,Comp1!$C:$C,0)),"No")</f>
        <v>No</v>
      </c>
      <c r="P288" s="14" t="str">
        <f>_xlfn.IFNA(+INDEX(Comp1!K:K,MATCH($B288,Comp1!$C:$C,0)),"No")</f>
        <v>No</v>
      </c>
      <c r="Q288" s="14" t="str">
        <f>_xlfn.IFNA(+INDEX(Comp1!L:L,MATCH($B288,Comp1!$C:$C,0)),"No")</f>
        <v>No</v>
      </c>
      <c r="R288" s="14" t="str">
        <f>_xlfn.IFNA(+INDEX(Comp1!M:M,MATCH($B288,Comp1!$C:$C,0)),"No")</f>
        <v>No</v>
      </c>
      <c r="S288" s="14" t="str">
        <f>_xlfn.IFNA(+INDEX(Comp1!N:N,MATCH($B288,Comp1!$C:$C,0)),"No")</f>
        <v>No</v>
      </c>
      <c r="T288" s="14" t="str">
        <f>_xlfn.IFNA(+INDEX(Comp1!O:O,MATCH($B288,Comp1!$C:$C,0)),"No")</f>
        <v>No</v>
      </c>
      <c r="U288" s="14">
        <v>0</v>
      </c>
      <c r="V288" s="263">
        <v>0</v>
      </c>
      <c r="W288" s="263">
        <v>0</v>
      </c>
      <c r="X288" s="263">
        <v>0</v>
      </c>
      <c r="Y288" s="263">
        <v>0</v>
      </c>
      <c r="Z288" s="263">
        <v>0</v>
      </c>
      <c r="AA288" s="263">
        <v>0</v>
      </c>
      <c r="AB288" s="263">
        <v>0</v>
      </c>
      <c r="AC288" s="263">
        <f>IF(Q288="yes",+INDEX('Final Comp Values'!$BH:$BH,MATCH('Monthy Targets'!$B288,'Final Comp Values'!$C:$C,0)),0)</f>
        <v>0</v>
      </c>
      <c r="AD288" s="263">
        <f>IF(R288="yes",+INDEX('Final Comp Values'!$BH:$BH,MATCH('Monthy Targets'!$B288,'Final Comp Values'!$C:$C,0)),0)</f>
        <v>0</v>
      </c>
      <c r="AE288" s="263">
        <f>IF(S288="yes",+INDEX('Final Comp Values'!$BL:$BL,MATCH('Monthy Targets'!$B288,'Final Comp Values'!$C:$C,0)),0)</f>
        <v>0</v>
      </c>
      <c r="AF288" s="263">
        <f>IF(T288="yes",+INDEX('Final Comp Values'!$BL:$BL,MATCH('Monthy Targets'!$B288,'Final Comp Values'!$C:$C,0)),0)</f>
        <v>0</v>
      </c>
      <c r="AG288" s="263">
        <f>IF(U288="yes",+INDEX('Final Comp Values'!$BL:$BL,MATCH('Monthy Targets'!$B288,'Final Comp Values'!$C:$C,0)),0)</f>
        <v>0</v>
      </c>
    </row>
    <row r="289" spans="1:33" x14ac:dyDescent="0.25">
      <c r="A289" s="579">
        <f>+FY2019_ALL_Targets!A289</f>
        <v>5367</v>
      </c>
      <c r="B289" s="62">
        <f>+FY2019_ALL_Targets!B289</f>
        <v>675612</v>
      </c>
      <c r="C289" s="62">
        <f>+FY2019_ALL_Targets!C289</f>
        <v>1026700</v>
      </c>
      <c r="D289" s="62">
        <f>+FY2019_ALL_Targets!D289</f>
        <v>1871614354</v>
      </c>
      <c r="E289" s="62"/>
      <c r="F289" s="62" t="str">
        <f>+FY2019_ALL_Targets!E289</f>
        <v>Harris</v>
      </c>
      <c r="G289" s="62" t="str">
        <f>FY2019_ALL_Targets!J289</f>
        <v>The Westbury Place</v>
      </c>
      <c r="H289" s="62" t="str">
        <f>FY2019_ALL_Targets!K289</f>
        <v>OakBend Medical Center</v>
      </c>
      <c r="I289" s="62" t="str">
        <f>+FY2019_ALL_Targets!L289</f>
        <v>5201 South Willow Drive</v>
      </c>
      <c r="J289" s="14" t="str">
        <f>_xlfn.IFNA(+INDEX(Comp1!$E:$E,MATCH(B289,Comp1!$C:$C,0)),"No")</f>
        <v>Yes</v>
      </c>
      <c r="K289" s="14" t="str">
        <f>_xlfn.IFNA(+INDEX(Comp1!$F:$F,MATCH(B289,Comp1!$C:$C,0)),"No")</f>
        <v>Yes</v>
      </c>
      <c r="L289" s="14" t="str">
        <f>_xlfn.IFNA(+INDEX(Comp1!G:G,MATCH($B289,Comp1!$C:$C,0)),"No")</f>
        <v>Yes</v>
      </c>
      <c r="M289" s="14" t="str">
        <f>_xlfn.IFNA(+INDEX(Comp1!H:H,MATCH($B289,Comp1!$C:$C,0)),"No")</f>
        <v>Yes</v>
      </c>
      <c r="N289" s="14" t="str">
        <f>_xlfn.IFNA(+INDEX(Comp1!I:I,MATCH($B289,Comp1!$C:$C,0)),"No")</f>
        <v>Yes</v>
      </c>
      <c r="O289" s="14" t="str">
        <f>_xlfn.IFNA(+INDEX(Comp1!J:J,MATCH($B289,Comp1!$C:$C,0)),"No")</f>
        <v>Yes</v>
      </c>
      <c r="P289" s="14" t="str">
        <f>_xlfn.IFNA(+INDEX(Comp1!K:K,MATCH($B289,Comp1!$C:$C,0)),"No")</f>
        <v>Yes</v>
      </c>
      <c r="Q289" s="14" t="str">
        <f>_xlfn.IFNA(+INDEX(Comp1!L:L,MATCH($B289,Comp1!$C:$C,0)),"No")</f>
        <v>Yes</v>
      </c>
      <c r="R289" s="14" t="str">
        <f>_xlfn.IFNA(+INDEX(Comp1!M:M,MATCH($B289,Comp1!$C:$C,0)),"No")</f>
        <v>Yes</v>
      </c>
      <c r="S289" s="14" t="str">
        <f>_xlfn.IFNA(+INDEX(Comp1!N:N,MATCH($B289,Comp1!$C:$C,0)),"No")</f>
        <v>Yes</v>
      </c>
      <c r="T289" s="14" t="str">
        <f>_xlfn.IFNA(+INDEX(Comp1!O:O,MATCH($B289,Comp1!$C:$C,0)),"No")</f>
        <v>Yes</v>
      </c>
      <c r="U289" s="14" t="s">
        <v>35</v>
      </c>
      <c r="V289" s="263">
        <v>8.35</v>
      </c>
      <c r="W289" s="263">
        <v>8.35</v>
      </c>
      <c r="X289" s="263">
        <v>8.35</v>
      </c>
      <c r="Y289" s="263">
        <v>8.35</v>
      </c>
      <c r="Z289" s="263">
        <v>8.35</v>
      </c>
      <c r="AA289" s="263">
        <v>8.35</v>
      </c>
      <c r="AB289" s="263">
        <v>8.2799999999999994</v>
      </c>
      <c r="AC289" s="263">
        <f>IF(Q289="yes",+INDEX('Final Comp Values'!$BH:$BH,MATCH('Monthy Targets'!$B289,'Final Comp Values'!$C:$C,0)),0)</f>
        <v>8.25</v>
      </c>
      <c r="AD289" s="263">
        <f>IF(R289="yes",+INDEX('Final Comp Values'!$BH:$BH,MATCH('Monthy Targets'!$B289,'Final Comp Values'!$C:$C,0)),0)</f>
        <v>8.25</v>
      </c>
      <c r="AE289" s="263">
        <f>IF(S289="yes",+INDEX('Final Comp Values'!$BL:$BL,MATCH('Monthy Targets'!$B289,'Final Comp Values'!$C:$C,0)),0)</f>
        <v>8.25</v>
      </c>
      <c r="AF289" s="263">
        <f>IF(T289="yes",+INDEX('Final Comp Values'!$BL:$BL,MATCH('Monthy Targets'!$B289,'Final Comp Values'!$C:$C,0)),0)</f>
        <v>8.25</v>
      </c>
      <c r="AG289" s="263">
        <f>IF(U289="yes",+INDEX('Final Comp Values'!$BL:$BL,MATCH('Monthy Targets'!$B289,'Final Comp Values'!$C:$C,0)),0)</f>
        <v>8.25</v>
      </c>
    </row>
    <row r="290" spans="1:33" x14ac:dyDescent="0.25">
      <c r="A290" s="579">
        <f>+FY2019_ALL_Targets!A290</f>
        <v>5058</v>
      </c>
      <c r="B290" s="62">
        <f>+FY2019_ALL_Targets!B290</f>
        <v>675615</v>
      </c>
      <c r="C290" s="62">
        <f>+FY2019_ALL_Targets!C290</f>
        <v>1019722</v>
      </c>
      <c r="D290" s="62">
        <f>+FY2019_ALL_Targets!D290</f>
        <v>1760775522</v>
      </c>
      <c r="E290" s="62"/>
      <c r="F290" s="62" t="str">
        <f>+FY2019_ALL_Targets!E290</f>
        <v>Bexar</v>
      </c>
      <c r="G290" s="62" t="str">
        <f>FY2019_ALL_Targets!J290</f>
        <v>Meridian Care at Grayson Square</v>
      </c>
      <c r="H290" s="62" t="str">
        <f>FY2019_ALL_Targets!K290</f>
        <v>RJ Meridian Care of San Antonio III LLC</v>
      </c>
      <c r="I290" s="62" t="str">
        <f>+FY2019_ALL_Targets!L290</f>
        <v>815 E. Grayson</v>
      </c>
      <c r="J290" s="14" t="str">
        <f>_xlfn.IFNA(+INDEX(Comp1!$E:$E,MATCH(B290,Comp1!$C:$C,0)),"No")</f>
        <v>No</v>
      </c>
      <c r="K290" s="14" t="str">
        <f>_xlfn.IFNA(+INDEX(Comp1!$F:$F,MATCH(B290,Comp1!$C:$C,0)),"No")</f>
        <v>No</v>
      </c>
      <c r="L290" s="14" t="str">
        <f>_xlfn.IFNA(+INDEX(Comp1!G:G,MATCH($B290,Comp1!$C:$C,0)),"No")</f>
        <v>No</v>
      </c>
      <c r="M290" s="14" t="str">
        <f>_xlfn.IFNA(+INDEX(Comp1!H:H,MATCH($B290,Comp1!$C:$C,0)),"No")</f>
        <v>No</v>
      </c>
      <c r="N290" s="14" t="str">
        <f>_xlfn.IFNA(+INDEX(Comp1!I:I,MATCH($B290,Comp1!$C:$C,0)),"No")</f>
        <v>No</v>
      </c>
      <c r="O290" s="14" t="str">
        <f>_xlfn.IFNA(+INDEX(Comp1!J:J,MATCH($B290,Comp1!$C:$C,0)),"No")</f>
        <v>No</v>
      </c>
      <c r="P290" s="14" t="str">
        <f>_xlfn.IFNA(+INDEX(Comp1!K:K,MATCH($B290,Comp1!$C:$C,0)),"No")</f>
        <v>No</v>
      </c>
      <c r="Q290" s="14" t="str">
        <f>_xlfn.IFNA(+INDEX(Comp1!L:L,MATCH($B290,Comp1!$C:$C,0)),"No")</f>
        <v>No</v>
      </c>
      <c r="R290" s="14" t="str">
        <f>_xlfn.IFNA(+INDEX(Comp1!M:M,MATCH($B290,Comp1!$C:$C,0)),"No")</f>
        <v>No</v>
      </c>
      <c r="S290" s="14" t="str">
        <f>_xlfn.IFNA(+INDEX(Comp1!N:N,MATCH($B290,Comp1!$C:$C,0)),"No")</f>
        <v>No</v>
      </c>
      <c r="T290" s="14" t="str">
        <f>_xlfn.IFNA(+INDEX(Comp1!O:O,MATCH($B290,Comp1!$C:$C,0)),"No")</f>
        <v>No</v>
      </c>
      <c r="U290" s="14">
        <v>0</v>
      </c>
      <c r="V290" s="263">
        <v>0</v>
      </c>
      <c r="W290" s="263">
        <v>0</v>
      </c>
      <c r="X290" s="263">
        <v>0</v>
      </c>
      <c r="Y290" s="263">
        <v>0</v>
      </c>
      <c r="Z290" s="263">
        <v>0</v>
      </c>
      <c r="AA290" s="263">
        <v>0</v>
      </c>
      <c r="AB290" s="263">
        <v>0</v>
      </c>
      <c r="AC290" s="263">
        <f>IF(Q290="yes",+INDEX('Final Comp Values'!$BH:$BH,MATCH('Monthy Targets'!$B290,'Final Comp Values'!$C:$C,0)),0)</f>
        <v>0</v>
      </c>
      <c r="AD290" s="263">
        <f>IF(R290="yes",+INDEX('Final Comp Values'!$BH:$BH,MATCH('Monthy Targets'!$B290,'Final Comp Values'!$C:$C,0)),0)</f>
        <v>0</v>
      </c>
      <c r="AE290" s="263">
        <f>IF(S290="yes",+INDEX('Final Comp Values'!$BL:$BL,MATCH('Monthy Targets'!$B290,'Final Comp Values'!$C:$C,0)),0)</f>
        <v>0</v>
      </c>
      <c r="AF290" s="263">
        <f>IF(T290="yes",+INDEX('Final Comp Values'!$BL:$BL,MATCH('Monthy Targets'!$B290,'Final Comp Values'!$C:$C,0)),0)</f>
        <v>0</v>
      </c>
      <c r="AG290" s="263">
        <f>IF(U290="yes",+INDEX('Final Comp Values'!$BL:$BL,MATCH('Monthy Targets'!$B290,'Final Comp Values'!$C:$C,0)),0)</f>
        <v>0</v>
      </c>
    </row>
    <row r="291" spans="1:33" x14ac:dyDescent="0.25">
      <c r="A291" s="579">
        <f>+FY2019_ALL_Targets!A291</f>
        <v>4538</v>
      </c>
      <c r="B291" s="62">
        <f>+FY2019_ALL_Targets!B291</f>
        <v>675619</v>
      </c>
      <c r="C291" s="62">
        <f>+FY2019_ALL_Targets!C291</f>
        <v>1026716</v>
      </c>
      <c r="D291" s="62">
        <f>+FY2019_ALL_Targets!D291</f>
        <v>1104216316</v>
      </c>
      <c r="E291" s="62"/>
      <c r="F291" s="62" t="str">
        <f>+FY2019_ALL_Targets!E291</f>
        <v>Travis</v>
      </c>
      <c r="G291" s="62" t="str">
        <f>FY2019_ALL_Targets!J291</f>
        <v>Oaks Nursing Center</v>
      </c>
      <c r="H291" s="62" t="str">
        <f>FY2019_ALL_Targets!K291</f>
        <v>McCulloch County Hospital District</v>
      </c>
      <c r="I291" s="62" t="str">
        <f>+FY2019_ALL_Targets!L291</f>
        <v>507 W Jackson Street</v>
      </c>
      <c r="J291" s="14" t="str">
        <f>_xlfn.IFNA(+INDEX(Comp1!$E:$E,MATCH(B291,Comp1!$C:$C,0)),"No")</f>
        <v>Yes</v>
      </c>
      <c r="K291" s="14" t="str">
        <f>_xlfn.IFNA(+INDEX(Comp1!$F:$F,MATCH(B291,Comp1!$C:$C,0)),"No")</f>
        <v>Yes</v>
      </c>
      <c r="L291" s="14" t="str">
        <f>_xlfn.IFNA(+INDEX(Comp1!G:G,MATCH($B291,Comp1!$C:$C,0)),"No")</f>
        <v>Yes</v>
      </c>
      <c r="M291" s="14" t="str">
        <f>_xlfn.IFNA(+INDEX(Comp1!H:H,MATCH($B291,Comp1!$C:$C,0)),"No")</f>
        <v>Yes</v>
      </c>
      <c r="N291" s="14" t="str">
        <f>_xlfn.IFNA(+INDEX(Comp1!I:I,MATCH($B291,Comp1!$C:$C,0)),"No")</f>
        <v>Yes</v>
      </c>
      <c r="O291" s="14" t="str">
        <f>_xlfn.IFNA(+INDEX(Comp1!J:J,MATCH($B291,Comp1!$C:$C,0)),"No")</f>
        <v>Yes</v>
      </c>
      <c r="P291" s="14" t="str">
        <f>_xlfn.IFNA(+INDEX(Comp1!K:K,MATCH($B291,Comp1!$C:$C,0)),"No")</f>
        <v>Yes</v>
      </c>
      <c r="Q291" s="14" t="str">
        <f>_xlfn.IFNA(+INDEX(Comp1!L:L,MATCH($B291,Comp1!$C:$C,0)),"No")</f>
        <v>Yes</v>
      </c>
      <c r="R291" s="14" t="str">
        <f>_xlfn.IFNA(+INDEX(Comp1!M:M,MATCH($B291,Comp1!$C:$C,0)),"No")</f>
        <v>Yes</v>
      </c>
      <c r="S291" s="14" t="str">
        <f>_xlfn.IFNA(+INDEX(Comp1!N:N,MATCH($B291,Comp1!$C:$C,0)),"No")</f>
        <v>Yes</v>
      </c>
      <c r="T291" s="14" t="str">
        <f>_xlfn.IFNA(+INDEX(Comp1!O:O,MATCH($B291,Comp1!$C:$C,0)),"No")</f>
        <v>Yes</v>
      </c>
      <c r="U291" s="14" t="s">
        <v>35</v>
      </c>
      <c r="V291" s="263">
        <v>9.73</v>
      </c>
      <c r="W291" s="263">
        <v>9.73</v>
      </c>
      <c r="X291" s="263">
        <v>9.73</v>
      </c>
      <c r="Y291" s="263">
        <v>9.73</v>
      </c>
      <c r="Z291" s="263">
        <v>9.73</v>
      </c>
      <c r="AA291" s="263">
        <v>9.73</v>
      </c>
      <c r="AB291" s="263">
        <v>9.59</v>
      </c>
      <c r="AC291" s="263">
        <f>IF(Q291="yes",+INDEX('Final Comp Values'!$BH:$BH,MATCH('Monthy Targets'!$B291,'Final Comp Values'!$C:$C,0)),0)</f>
        <v>9.5500000000000007</v>
      </c>
      <c r="AD291" s="263">
        <f>IF(R291="yes",+INDEX('Final Comp Values'!$BH:$BH,MATCH('Monthy Targets'!$B291,'Final Comp Values'!$C:$C,0)),0)</f>
        <v>9.5500000000000007</v>
      </c>
      <c r="AE291" s="263">
        <f>IF(S291="yes",+INDEX('Final Comp Values'!$BL:$BL,MATCH('Monthy Targets'!$B291,'Final Comp Values'!$C:$C,0)),0)</f>
        <v>9.5500000000000007</v>
      </c>
      <c r="AF291" s="263">
        <f>IF(T291="yes",+INDEX('Final Comp Values'!$BL:$BL,MATCH('Monthy Targets'!$B291,'Final Comp Values'!$C:$C,0)),0)</f>
        <v>9.5500000000000007</v>
      </c>
      <c r="AG291" s="263">
        <f>IF(U291="yes",+INDEX('Final Comp Values'!$BL:$BL,MATCH('Monthy Targets'!$B291,'Final Comp Values'!$C:$C,0)),0)</f>
        <v>9.5500000000000007</v>
      </c>
    </row>
    <row r="292" spans="1:33" x14ac:dyDescent="0.25">
      <c r="A292" s="579">
        <f>+FY2019_ALL_Targets!A292</f>
        <v>274</v>
      </c>
      <c r="B292" s="62">
        <f>+FY2019_ALL_Targets!B292</f>
        <v>675622</v>
      </c>
      <c r="C292" s="62">
        <f>+FY2019_ALL_Targets!C292</f>
        <v>1026056</v>
      </c>
      <c r="D292" s="62">
        <f>+FY2019_ALL_Targets!D292</f>
        <v>1033153762</v>
      </c>
      <c r="E292" s="62"/>
      <c r="F292" s="62" t="str">
        <f>+FY2019_ALL_Targets!E292</f>
        <v>Tarrant</v>
      </c>
      <c r="G292" s="62" t="str">
        <f>FY2019_ALL_Targets!J292</f>
        <v>Cityview Care Center</v>
      </c>
      <c r="H292" s="62" t="str">
        <f>FY2019_ALL_Targets!K292</f>
        <v>Decatur Hospital Authority dba Cityview Care Center</v>
      </c>
      <c r="I292" s="62" t="str">
        <f>+FY2019_ALL_Targets!L292</f>
        <v>5801 Bryant Irvin Road</v>
      </c>
      <c r="J292" s="14" t="str">
        <f>_xlfn.IFNA(+INDEX(Comp1!$E:$E,MATCH(B292,Comp1!$C:$C,0)),"No")</f>
        <v>Yes</v>
      </c>
      <c r="K292" s="14" t="str">
        <f>_xlfn.IFNA(+INDEX(Comp1!$F:$F,MATCH(B292,Comp1!$C:$C,0)),"No")</f>
        <v>Yes</v>
      </c>
      <c r="L292" s="14" t="str">
        <f>_xlfn.IFNA(+INDEX(Comp1!G:G,MATCH($B292,Comp1!$C:$C,0)),"No")</f>
        <v>Yes</v>
      </c>
      <c r="M292" s="14" t="str">
        <f>_xlfn.IFNA(+INDEX(Comp1!H:H,MATCH($B292,Comp1!$C:$C,0)),"No")</f>
        <v>Yes</v>
      </c>
      <c r="N292" s="14" t="str">
        <f>_xlfn.IFNA(+INDEX(Comp1!I:I,MATCH($B292,Comp1!$C:$C,0)),"No")</f>
        <v>Yes</v>
      </c>
      <c r="O292" s="14" t="str">
        <f>_xlfn.IFNA(+INDEX(Comp1!J:J,MATCH($B292,Comp1!$C:$C,0)),"No")</f>
        <v>Yes</v>
      </c>
      <c r="P292" s="14" t="str">
        <f>_xlfn.IFNA(+INDEX(Comp1!K:K,MATCH($B292,Comp1!$C:$C,0)),"No")</f>
        <v>Yes</v>
      </c>
      <c r="Q292" s="14" t="str">
        <f>_xlfn.IFNA(+INDEX(Comp1!L:L,MATCH($B292,Comp1!$C:$C,0)),"No")</f>
        <v>Yes</v>
      </c>
      <c r="R292" s="14" t="str">
        <f>_xlfn.IFNA(+INDEX(Comp1!M:M,MATCH($B292,Comp1!$C:$C,0)),"No")</f>
        <v>Yes</v>
      </c>
      <c r="S292" s="14" t="str">
        <f>_xlfn.IFNA(+INDEX(Comp1!N:N,MATCH($B292,Comp1!$C:$C,0)),"No")</f>
        <v>Yes</v>
      </c>
      <c r="T292" s="14" t="str">
        <f>_xlfn.IFNA(+INDEX(Comp1!O:O,MATCH($B292,Comp1!$C:$C,0)),"No")</f>
        <v>Yes</v>
      </c>
      <c r="U292" s="14" t="s">
        <v>35</v>
      </c>
      <c r="V292" s="263">
        <v>12.78</v>
      </c>
      <c r="W292" s="263">
        <v>12.78</v>
      </c>
      <c r="X292" s="263">
        <v>12.78</v>
      </c>
      <c r="Y292" s="263">
        <v>12.78</v>
      </c>
      <c r="Z292" s="263">
        <v>12.78</v>
      </c>
      <c r="AA292" s="263">
        <v>12.78</v>
      </c>
      <c r="AB292" s="263">
        <v>12.4</v>
      </c>
      <c r="AC292" s="263">
        <f>IF(Q292="yes",+INDEX('Final Comp Values'!$BH:$BH,MATCH('Monthy Targets'!$B292,'Final Comp Values'!$C:$C,0)),0)</f>
        <v>12.36</v>
      </c>
      <c r="AD292" s="263">
        <f>IF(R292="yes",+INDEX('Final Comp Values'!$BH:$BH,MATCH('Monthy Targets'!$B292,'Final Comp Values'!$C:$C,0)),0)</f>
        <v>12.36</v>
      </c>
      <c r="AE292" s="263">
        <f>IF(S292="yes",+INDEX('Final Comp Values'!$BL:$BL,MATCH('Monthy Targets'!$B292,'Final Comp Values'!$C:$C,0)),0)</f>
        <v>12.36</v>
      </c>
      <c r="AF292" s="263">
        <f>IF(T292="yes",+INDEX('Final Comp Values'!$BL:$BL,MATCH('Monthy Targets'!$B292,'Final Comp Values'!$C:$C,0)),0)</f>
        <v>12.36</v>
      </c>
      <c r="AG292" s="263">
        <f>IF(U292="yes",+INDEX('Final Comp Values'!$BL:$BL,MATCH('Monthy Targets'!$B292,'Final Comp Values'!$C:$C,0)),0)</f>
        <v>12.36</v>
      </c>
    </row>
    <row r="293" spans="1:33" x14ac:dyDescent="0.25">
      <c r="A293" s="579">
        <f>+FY2019_ALL_Targets!A293</f>
        <v>4428</v>
      </c>
      <c r="B293" s="62">
        <f>+FY2019_ALL_Targets!B293</f>
        <v>675624</v>
      </c>
      <c r="C293" s="62">
        <f>+FY2019_ALL_Targets!C293</f>
        <v>1021255</v>
      </c>
      <c r="D293" s="62">
        <f>+FY2019_ALL_Targets!D293</f>
        <v>1386184190</v>
      </c>
      <c r="E293" s="62"/>
      <c r="F293" s="62" t="str">
        <f>+FY2019_ALL_Targets!E293</f>
        <v>MRSA Northeast</v>
      </c>
      <c r="G293" s="62" t="str">
        <f>FY2019_ALL_Targets!J293</f>
        <v>Whitehall Rehab &amp; Nursing</v>
      </c>
      <c r="H293" s="62" t="str">
        <f>FY2019_ALL_Targets!K293</f>
        <v>Coryell County Memorial Hospital Authority</v>
      </c>
      <c r="I293" s="62" t="str">
        <f>+FY2019_ALL_Targets!L293</f>
        <v>1116 E Loop 304</v>
      </c>
      <c r="J293" s="14" t="str">
        <f>_xlfn.IFNA(+INDEX(Comp1!$E:$E,MATCH(B293,Comp1!$C:$C,0)),"No")</f>
        <v>Yes</v>
      </c>
      <c r="K293" s="14" t="str">
        <f>_xlfn.IFNA(+INDEX(Comp1!$F:$F,MATCH(B293,Comp1!$C:$C,0)),"No")</f>
        <v>Yes</v>
      </c>
      <c r="L293" s="14" t="str">
        <f>_xlfn.IFNA(+INDEX(Comp1!G:G,MATCH($B293,Comp1!$C:$C,0)),"No")</f>
        <v>Yes</v>
      </c>
      <c r="M293" s="14" t="str">
        <f>_xlfn.IFNA(+INDEX(Comp1!H:H,MATCH($B293,Comp1!$C:$C,0)),"No")</f>
        <v>Yes</v>
      </c>
      <c r="N293" s="14" t="str">
        <f>_xlfn.IFNA(+INDEX(Comp1!I:I,MATCH($B293,Comp1!$C:$C,0)),"No")</f>
        <v>Yes</v>
      </c>
      <c r="O293" s="14" t="str">
        <f>_xlfn.IFNA(+INDEX(Comp1!J:J,MATCH($B293,Comp1!$C:$C,0)),"No")</f>
        <v>Yes</v>
      </c>
      <c r="P293" s="14" t="str">
        <f>_xlfn.IFNA(+INDEX(Comp1!K:K,MATCH($B293,Comp1!$C:$C,0)),"No")</f>
        <v>Yes</v>
      </c>
      <c r="Q293" s="14" t="str">
        <f>_xlfn.IFNA(+INDEX(Comp1!L:L,MATCH($B293,Comp1!$C:$C,0)),"No")</f>
        <v>Yes</v>
      </c>
      <c r="R293" s="14" t="str">
        <f>_xlfn.IFNA(+INDEX(Comp1!M:M,MATCH($B293,Comp1!$C:$C,0)),"No")</f>
        <v>Yes</v>
      </c>
      <c r="S293" s="14" t="str">
        <f>_xlfn.IFNA(+INDEX(Comp1!N:N,MATCH($B293,Comp1!$C:$C,0)),"No")</f>
        <v>Yes</v>
      </c>
      <c r="T293" s="14" t="str">
        <f>_xlfn.IFNA(+INDEX(Comp1!O:O,MATCH($B293,Comp1!$C:$C,0)),"No")</f>
        <v>Yes</v>
      </c>
      <c r="U293" s="14" t="s">
        <v>35</v>
      </c>
      <c r="V293" s="263">
        <v>5.12</v>
      </c>
      <c r="W293" s="263">
        <v>5.12</v>
      </c>
      <c r="X293" s="263">
        <v>5.12</v>
      </c>
      <c r="Y293" s="263">
        <v>5.12</v>
      </c>
      <c r="Z293" s="263">
        <v>5.12</v>
      </c>
      <c r="AA293" s="263">
        <v>5.12</v>
      </c>
      <c r="AB293" s="263">
        <v>5.3</v>
      </c>
      <c r="AC293" s="263">
        <f>IF(Q293="yes",+INDEX('Final Comp Values'!$BH:$BH,MATCH('Monthy Targets'!$B293,'Final Comp Values'!$C:$C,0)),0)</f>
        <v>5.28</v>
      </c>
      <c r="AD293" s="263">
        <f>IF(R293="yes",+INDEX('Final Comp Values'!$BH:$BH,MATCH('Monthy Targets'!$B293,'Final Comp Values'!$C:$C,0)),0)</f>
        <v>5.28</v>
      </c>
      <c r="AE293" s="263">
        <f>IF(S293="yes",+INDEX('Final Comp Values'!$BL:$BL,MATCH('Monthy Targets'!$B293,'Final Comp Values'!$C:$C,0)),0)</f>
        <v>5.28</v>
      </c>
      <c r="AF293" s="263">
        <f>IF(T293="yes",+INDEX('Final Comp Values'!$BL:$BL,MATCH('Monthy Targets'!$B293,'Final Comp Values'!$C:$C,0)),0)</f>
        <v>5.28</v>
      </c>
      <c r="AG293" s="263">
        <f>IF(U293="yes",+INDEX('Final Comp Values'!$BL:$BL,MATCH('Monthy Targets'!$B293,'Final Comp Values'!$C:$C,0)),0)</f>
        <v>5.28</v>
      </c>
    </row>
    <row r="294" spans="1:33" x14ac:dyDescent="0.25">
      <c r="A294" s="579">
        <f>+FY2019_ALL_Targets!A294</f>
        <v>5259</v>
      </c>
      <c r="B294" s="62">
        <f>+FY2019_ALL_Targets!B294</f>
        <v>675635</v>
      </c>
      <c r="C294" s="62">
        <f>+FY2019_ALL_Targets!C294</f>
        <v>1027423</v>
      </c>
      <c r="D294" s="62">
        <f>+FY2019_ALL_Targets!D294</f>
        <v>1497026363</v>
      </c>
      <c r="E294" s="62"/>
      <c r="F294" s="62" t="str">
        <f>+FY2019_ALL_Targets!E294</f>
        <v>Hidalgo</v>
      </c>
      <c r="G294" s="62" t="str">
        <f>FY2019_ALL_Targets!J294</f>
        <v>Ebony Lake Nursing and Rehabilitation Center</v>
      </c>
      <c r="H294" s="62" t="str">
        <f>FY2019_ALL_Targets!K294</f>
        <v>Regency IHS of Ebony Lake LLC</v>
      </c>
      <c r="I294" s="62" t="str">
        <f>+FY2019_ALL_Targets!L294</f>
        <v>1001 Central Boulevard</v>
      </c>
      <c r="J294" s="14" t="str">
        <f>_xlfn.IFNA(+INDEX(Comp1!$E:$E,MATCH(B294,Comp1!$C:$C,0)),"No")</f>
        <v>No</v>
      </c>
      <c r="K294" s="14" t="str">
        <f>_xlfn.IFNA(+INDEX(Comp1!$F:$F,MATCH(B294,Comp1!$C:$C,0)),"No")</f>
        <v>No</v>
      </c>
      <c r="L294" s="14" t="str">
        <f>_xlfn.IFNA(+INDEX(Comp1!G:G,MATCH($B294,Comp1!$C:$C,0)),"No")</f>
        <v>No</v>
      </c>
      <c r="M294" s="14" t="str">
        <f>_xlfn.IFNA(+INDEX(Comp1!H:H,MATCH($B294,Comp1!$C:$C,0)),"No")</f>
        <v>No</v>
      </c>
      <c r="N294" s="14" t="str">
        <f>_xlfn.IFNA(+INDEX(Comp1!I:I,MATCH($B294,Comp1!$C:$C,0)),"No")</f>
        <v>No</v>
      </c>
      <c r="O294" s="14" t="str">
        <f>_xlfn.IFNA(+INDEX(Comp1!J:J,MATCH($B294,Comp1!$C:$C,0)),"No")</f>
        <v>No</v>
      </c>
      <c r="P294" s="14" t="str">
        <f>_xlfn.IFNA(+INDEX(Comp1!K:K,MATCH($B294,Comp1!$C:$C,0)),"No")</f>
        <v>No</v>
      </c>
      <c r="Q294" s="14" t="str">
        <f>_xlfn.IFNA(+INDEX(Comp1!L:L,MATCH($B294,Comp1!$C:$C,0)),"No")</f>
        <v>No</v>
      </c>
      <c r="R294" s="14" t="str">
        <f>_xlfn.IFNA(+INDEX(Comp1!M:M,MATCH($B294,Comp1!$C:$C,0)),"No")</f>
        <v>No</v>
      </c>
      <c r="S294" s="14" t="str">
        <f>_xlfn.IFNA(+INDEX(Comp1!N:N,MATCH($B294,Comp1!$C:$C,0)),"No")</f>
        <v>No</v>
      </c>
      <c r="T294" s="14" t="str">
        <f>_xlfn.IFNA(+INDEX(Comp1!O:O,MATCH($B294,Comp1!$C:$C,0)),"No")</f>
        <v>No</v>
      </c>
      <c r="U294" s="14">
        <v>0</v>
      </c>
      <c r="V294" s="263">
        <v>0</v>
      </c>
      <c r="W294" s="263">
        <v>0</v>
      </c>
      <c r="X294" s="263">
        <v>0</v>
      </c>
      <c r="Y294" s="263">
        <v>0</v>
      </c>
      <c r="Z294" s="263">
        <v>0</v>
      </c>
      <c r="AA294" s="263">
        <v>0</v>
      </c>
      <c r="AB294" s="263">
        <v>0</v>
      </c>
      <c r="AC294" s="263">
        <f>IF(Q294="yes",+INDEX('Final Comp Values'!$BH:$BH,MATCH('Monthy Targets'!$B294,'Final Comp Values'!$C:$C,0)),0)</f>
        <v>0</v>
      </c>
      <c r="AD294" s="263">
        <f>IF(R294="yes",+INDEX('Final Comp Values'!$BH:$BH,MATCH('Monthy Targets'!$B294,'Final Comp Values'!$C:$C,0)),0)</f>
        <v>0</v>
      </c>
      <c r="AE294" s="263">
        <f>IF(S294="yes",+INDEX('Final Comp Values'!$BL:$BL,MATCH('Monthy Targets'!$B294,'Final Comp Values'!$C:$C,0)),0)</f>
        <v>0</v>
      </c>
      <c r="AF294" s="263">
        <f>IF(T294="yes",+INDEX('Final Comp Values'!$BL:$BL,MATCH('Monthy Targets'!$B294,'Final Comp Values'!$C:$C,0)),0)</f>
        <v>0</v>
      </c>
      <c r="AG294" s="263">
        <f>IF(U294="yes",+INDEX('Final Comp Values'!$BL:$BL,MATCH('Monthy Targets'!$B294,'Final Comp Values'!$C:$C,0)),0)</f>
        <v>0</v>
      </c>
    </row>
    <row r="295" spans="1:33" x14ac:dyDescent="0.25">
      <c r="A295" s="579">
        <f>+FY2019_ALL_Targets!A295</f>
        <v>4975</v>
      </c>
      <c r="B295" s="62">
        <f>+FY2019_ALL_Targets!B295</f>
        <v>675638</v>
      </c>
      <c r="C295" s="62">
        <f>+FY2019_ALL_Targets!C295</f>
        <v>1025772</v>
      </c>
      <c r="D295" s="62">
        <f>+FY2019_ALL_Targets!D295</f>
        <v>1073934949</v>
      </c>
      <c r="E295" s="62"/>
      <c r="F295" s="62" t="str">
        <f>+FY2019_ALL_Targets!E295</f>
        <v>Nueces</v>
      </c>
      <c r="G295" s="62" t="str">
        <f>FY2019_ALL_Targets!J295</f>
        <v>Twin Pines Nursing and Rehabilitation</v>
      </c>
      <c r="H295" s="62" t="str">
        <f>FY2019_ALL_Targets!K295</f>
        <v>Citizens Medical Center County of Victoria</v>
      </c>
      <c r="I295" s="62" t="str">
        <f>+FY2019_ALL_Targets!L295</f>
        <v>3301 E Mockingbird</v>
      </c>
      <c r="J295" s="14" t="str">
        <f>_xlfn.IFNA(+INDEX(Comp1!$E:$E,MATCH(B295,Comp1!$C:$C,0)),"No")</f>
        <v>Yes</v>
      </c>
      <c r="K295" s="14" t="str">
        <f>_xlfn.IFNA(+INDEX(Comp1!$F:$F,MATCH(B295,Comp1!$C:$C,0)),"No")</f>
        <v>Yes</v>
      </c>
      <c r="L295" s="14" t="str">
        <f>_xlfn.IFNA(+INDEX(Comp1!G:G,MATCH($B295,Comp1!$C:$C,0)),"No")</f>
        <v>Yes</v>
      </c>
      <c r="M295" s="14" t="str">
        <f>_xlfn.IFNA(+INDEX(Comp1!H:H,MATCH($B295,Comp1!$C:$C,0)),"No")</f>
        <v>Yes</v>
      </c>
      <c r="N295" s="14" t="str">
        <f>_xlfn.IFNA(+INDEX(Comp1!I:I,MATCH($B295,Comp1!$C:$C,0)),"No")</f>
        <v>Yes</v>
      </c>
      <c r="O295" s="14" t="str">
        <f>_xlfn.IFNA(+INDEX(Comp1!J:J,MATCH($B295,Comp1!$C:$C,0)),"No")</f>
        <v>Yes</v>
      </c>
      <c r="P295" s="14" t="str">
        <f>_xlfn.IFNA(+INDEX(Comp1!K:K,MATCH($B295,Comp1!$C:$C,0)),"No")</f>
        <v>Yes</v>
      </c>
      <c r="Q295" s="14" t="str">
        <f>_xlfn.IFNA(+INDEX(Comp1!L:L,MATCH($B295,Comp1!$C:$C,0)),"No")</f>
        <v>Yes</v>
      </c>
      <c r="R295" s="14" t="str">
        <f>_xlfn.IFNA(+INDEX(Comp1!M:M,MATCH($B295,Comp1!$C:$C,0)),"No")</f>
        <v>Yes</v>
      </c>
      <c r="S295" s="14" t="str">
        <f>_xlfn.IFNA(+INDEX(Comp1!N:N,MATCH($B295,Comp1!$C:$C,0)),"No")</f>
        <v>Yes</v>
      </c>
      <c r="T295" s="14" t="str">
        <f>_xlfn.IFNA(+INDEX(Comp1!O:O,MATCH($B295,Comp1!$C:$C,0)),"No")</f>
        <v>Yes</v>
      </c>
      <c r="U295" s="14" t="s">
        <v>35</v>
      </c>
      <c r="V295" s="263">
        <v>37.29</v>
      </c>
      <c r="W295" s="263">
        <v>37.29</v>
      </c>
      <c r="X295" s="263">
        <v>37.29</v>
      </c>
      <c r="Y295" s="263">
        <v>37.29</v>
      </c>
      <c r="Z295" s="263">
        <v>37.29</v>
      </c>
      <c r="AA295" s="263">
        <v>37.29</v>
      </c>
      <c r="AB295" s="263">
        <v>35.67</v>
      </c>
      <c r="AC295" s="263">
        <f>IF(Q295="yes",+INDEX('Final Comp Values'!$BH:$BH,MATCH('Monthy Targets'!$B295,'Final Comp Values'!$C:$C,0)),0)</f>
        <v>35.54</v>
      </c>
      <c r="AD295" s="263">
        <f>IF(R295="yes",+INDEX('Final Comp Values'!$BH:$BH,MATCH('Monthy Targets'!$B295,'Final Comp Values'!$C:$C,0)),0)</f>
        <v>35.54</v>
      </c>
      <c r="AE295" s="263">
        <f>IF(S295="yes",+INDEX('Final Comp Values'!$BL:$BL,MATCH('Monthy Targets'!$B295,'Final Comp Values'!$C:$C,0)),0)</f>
        <v>35.54</v>
      </c>
      <c r="AF295" s="263">
        <f>IF(T295="yes",+INDEX('Final Comp Values'!$BL:$BL,MATCH('Monthy Targets'!$B295,'Final Comp Values'!$C:$C,0)),0)</f>
        <v>35.54</v>
      </c>
      <c r="AG295" s="263">
        <f>IF(U295="yes",+INDEX('Final Comp Values'!$BL:$BL,MATCH('Monthy Targets'!$B295,'Final Comp Values'!$C:$C,0)),0)</f>
        <v>35.54</v>
      </c>
    </row>
    <row r="296" spans="1:33" x14ac:dyDescent="0.25">
      <c r="A296" s="579">
        <f>+FY2019_ALL_Targets!A296</f>
        <v>4481</v>
      </c>
      <c r="B296" s="62">
        <f>+FY2019_ALL_Targets!B296</f>
        <v>675641</v>
      </c>
      <c r="C296" s="62">
        <f>+FY2019_ALL_Targets!C296</f>
        <v>1026614</v>
      </c>
      <c r="D296" s="62">
        <f>+FY2019_ALL_Targets!D296</f>
        <v>1316290588</v>
      </c>
      <c r="E296" s="62"/>
      <c r="F296" s="62" t="str">
        <f>+FY2019_ALL_Targets!E296</f>
        <v>Bexar</v>
      </c>
      <c r="G296" s="62" t="str">
        <f>FY2019_ALL_Targets!J296</f>
        <v>Nesbit Living &amp; Recovery Center</v>
      </c>
      <c r="H296" s="62" t="str">
        <f>FY2019_ALL_Targets!K296</f>
        <v>Guadalupe County Hospital Board</v>
      </c>
      <c r="I296" s="62" t="str">
        <f>+FY2019_ALL_Targets!L296</f>
        <v>1215 Ashby</v>
      </c>
      <c r="J296" s="14" t="str">
        <f>_xlfn.IFNA(+INDEX(Comp1!$E:$E,MATCH(B296,Comp1!$C:$C,0)),"No")</f>
        <v>Yes</v>
      </c>
      <c r="K296" s="14" t="str">
        <f>_xlfn.IFNA(+INDEX(Comp1!$F:$F,MATCH(B296,Comp1!$C:$C,0)),"No")</f>
        <v>Yes</v>
      </c>
      <c r="L296" s="14" t="str">
        <f>_xlfn.IFNA(+INDEX(Comp1!G:G,MATCH($B296,Comp1!$C:$C,0)),"No")</f>
        <v>Yes</v>
      </c>
      <c r="M296" s="14" t="str">
        <f>_xlfn.IFNA(+INDEX(Comp1!H:H,MATCH($B296,Comp1!$C:$C,0)),"No")</f>
        <v>Yes</v>
      </c>
      <c r="N296" s="14" t="str">
        <f>_xlfn.IFNA(+INDEX(Comp1!I:I,MATCH($B296,Comp1!$C:$C,0)),"No")</f>
        <v>Yes</v>
      </c>
      <c r="O296" s="14" t="str">
        <f>_xlfn.IFNA(+INDEX(Comp1!J:J,MATCH($B296,Comp1!$C:$C,0)),"No")</f>
        <v>Yes</v>
      </c>
      <c r="P296" s="14" t="str">
        <f>_xlfn.IFNA(+INDEX(Comp1!K:K,MATCH($B296,Comp1!$C:$C,0)),"No")</f>
        <v>Yes</v>
      </c>
      <c r="Q296" s="14" t="str">
        <f>_xlfn.IFNA(+INDEX(Comp1!L:L,MATCH($B296,Comp1!$C:$C,0)),"No")</f>
        <v>Yes</v>
      </c>
      <c r="R296" s="14" t="str">
        <f>_xlfn.IFNA(+INDEX(Comp1!M:M,MATCH($B296,Comp1!$C:$C,0)),"No")</f>
        <v>Yes</v>
      </c>
      <c r="S296" s="14" t="str">
        <f>_xlfn.IFNA(+INDEX(Comp1!N:N,MATCH($B296,Comp1!$C:$C,0)),"No")</f>
        <v>Yes</v>
      </c>
      <c r="T296" s="14" t="str">
        <f>_xlfn.IFNA(+INDEX(Comp1!O:O,MATCH($B296,Comp1!$C:$C,0)),"No")</f>
        <v>Yes</v>
      </c>
      <c r="U296" s="14" t="s">
        <v>35</v>
      </c>
      <c r="V296" s="263">
        <v>9.4499999999999993</v>
      </c>
      <c r="W296" s="263">
        <v>9.4499999999999993</v>
      </c>
      <c r="X296" s="263">
        <v>9.4499999999999993</v>
      </c>
      <c r="Y296" s="263">
        <v>9.4499999999999993</v>
      </c>
      <c r="Z296" s="263">
        <v>9.4499999999999993</v>
      </c>
      <c r="AA296" s="263">
        <v>9.4499999999999993</v>
      </c>
      <c r="AB296" s="263">
        <v>9.3000000000000007</v>
      </c>
      <c r="AC296" s="263">
        <f>IF(Q296="yes",+INDEX('Final Comp Values'!$BH:$BH,MATCH('Monthy Targets'!$B296,'Final Comp Values'!$C:$C,0)),0)</f>
        <v>9.27</v>
      </c>
      <c r="AD296" s="263">
        <f>IF(R296="yes",+INDEX('Final Comp Values'!$BH:$BH,MATCH('Monthy Targets'!$B296,'Final Comp Values'!$C:$C,0)),0)</f>
        <v>9.27</v>
      </c>
      <c r="AE296" s="263">
        <f>IF(S296="yes",+INDEX('Final Comp Values'!$BL:$BL,MATCH('Monthy Targets'!$B296,'Final Comp Values'!$C:$C,0)),0)</f>
        <v>9.27</v>
      </c>
      <c r="AF296" s="263">
        <f>IF(T296="yes",+INDEX('Final Comp Values'!$BL:$BL,MATCH('Monthy Targets'!$B296,'Final Comp Values'!$C:$C,0)),0)</f>
        <v>9.27</v>
      </c>
      <c r="AG296" s="263">
        <f>IF(U296="yes",+INDEX('Final Comp Values'!$BL:$BL,MATCH('Monthy Targets'!$B296,'Final Comp Values'!$C:$C,0)),0)</f>
        <v>9.27</v>
      </c>
    </row>
    <row r="297" spans="1:33" x14ac:dyDescent="0.25">
      <c r="A297" s="579">
        <f>+FY2019_ALL_Targets!A297</f>
        <v>5378</v>
      </c>
      <c r="B297" s="62">
        <f>+FY2019_ALL_Targets!B297</f>
        <v>675645</v>
      </c>
      <c r="C297" s="62">
        <f>+FY2019_ALL_Targets!C297</f>
        <v>1028631</v>
      </c>
      <c r="D297" s="62">
        <f>+FY2019_ALL_Targets!D297</f>
        <v>1134517311</v>
      </c>
      <c r="E297" s="62"/>
      <c r="F297" s="62" t="str">
        <f>+FY2019_ALL_Targets!E297</f>
        <v>MRSA West</v>
      </c>
      <c r="G297" s="62" t="str">
        <f>FY2019_ALL_Targets!J297</f>
        <v>Mesa Springs Healthcare Center</v>
      </c>
      <c r="H297" s="62" t="str">
        <f>FY2019_ALL_Targets!K297</f>
        <v>Eastland Memorial Hospital District</v>
      </c>
      <c r="I297" s="62" t="str">
        <f>+FY2019_ALL_Targets!L297</f>
        <v>7174 Buffalo Gap Road</v>
      </c>
      <c r="J297" s="14" t="str">
        <f>_xlfn.IFNA(+INDEX(Comp1!$E:$E,MATCH(B297,Comp1!$C:$C,0)),"No")</f>
        <v>Yes</v>
      </c>
      <c r="K297" s="14" t="str">
        <f>_xlfn.IFNA(+INDEX(Comp1!$F:$F,MATCH(B297,Comp1!$C:$C,0)),"No")</f>
        <v>Yes</v>
      </c>
      <c r="L297" s="14" t="str">
        <f>_xlfn.IFNA(+INDEX(Comp1!G:G,MATCH($B297,Comp1!$C:$C,0)),"No")</f>
        <v>Yes</v>
      </c>
      <c r="M297" s="14" t="str">
        <f>_xlfn.IFNA(+INDEX(Comp1!H:H,MATCH($B297,Comp1!$C:$C,0)),"No")</f>
        <v>Yes</v>
      </c>
      <c r="N297" s="14" t="str">
        <f>_xlfn.IFNA(+INDEX(Comp1!I:I,MATCH($B297,Comp1!$C:$C,0)),"No")</f>
        <v>Yes</v>
      </c>
      <c r="O297" s="14" t="str">
        <f>_xlfn.IFNA(+INDEX(Comp1!J:J,MATCH($B297,Comp1!$C:$C,0)),"No")</f>
        <v>Yes</v>
      </c>
      <c r="P297" s="14" t="str">
        <f>_xlfn.IFNA(+INDEX(Comp1!K:K,MATCH($B297,Comp1!$C:$C,0)),"No")</f>
        <v>Yes</v>
      </c>
      <c r="Q297" s="14" t="str">
        <f>_xlfn.IFNA(+INDEX(Comp1!L:L,MATCH($B297,Comp1!$C:$C,0)),"No")</f>
        <v>Yes</v>
      </c>
      <c r="R297" s="14" t="str">
        <f>_xlfn.IFNA(+INDEX(Comp1!M:M,MATCH($B297,Comp1!$C:$C,0)),"No")</f>
        <v>Yes</v>
      </c>
      <c r="S297" s="14" t="str">
        <f>_xlfn.IFNA(+INDEX(Comp1!N:N,MATCH($B297,Comp1!$C:$C,0)),"No")</f>
        <v>Yes</v>
      </c>
      <c r="T297" s="14" t="str">
        <f>_xlfn.IFNA(+INDEX(Comp1!O:O,MATCH($B297,Comp1!$C:$C,0)),"No")</f>
        <v>Yes</v>
      </c>
      <c r="U297" s="14" t="s">
        <v>35</v>
      </c>
      <c r="V297" s="263">
        <v>2.93</v>
      </c>
      <c r="W297" s="263">
        <v>2.93</v>
      </c>
      <c r="X297" s="263">
        <v>2.93</v>
      </c>
      <c r="Y297" s="263">
        <v>2.93</v>
      </c>
      <c r="Z297" s="263">
        <v>2.93</v>
      </c>
      <c r="AA297" s="263">
        <v>2.93</v>
      </c>
      <c r="AB297" s="263">
        <v>2.86</v>
      </c>
      <c r="AC297" s="263">
        <f>IF(Q297="yes",+INDEX('Final Comp Values'!$BH:$BH,MATCH('Monthy Targets'!$B297,'Final Comp Values'!$C:$C,0)),0)</f>
        <v>2.85</v>
      </c>
      <c r="AD297" s="263">
        <f>IF(R297="yes",+INDEX('Final Comp Values'!$BH:$BH,MATCH('Monthy Targets'!$B297,'Final Comp Values'!$C:$C,0)),0)</f>
        <v>2.85</v>
      </c>
      <c r="AE297" s="263">
        <f>IF(S297="yes",+INDEX('Final Comp Values'!$BL:$BL,MATCH('Monthy Targets'!$B297,'Final Comp Values'!$C:$C,0)),0)</f>
        <v>2.85</v>
      </c>
      <c r="AF297" s="263">
        <f>IF(T297="yes",+INDEX('Final Comp Values'!$BL:$BL,MATCH('Monthy Targets'!$B297,'Final Comp Values'!$C:$C,0)),0)</f>
        <v>2.85</v>
      </c>
      <c r="AG297" s="263">
        <f>IF(U297="yes",+INDEX('Final Comp Values'!$BL:$BL,MATCH('Monthy Targets'!$B297,'Final Comp Values'!$C:$C,0)),0)</f>
        <v>2.85</v>
      </c>
    </row>
    <row r="298" spans="1:33" x14ac:dyDescent="0.25">
      <c r="A298" s="579">
        <f>+FY2019_ALL_Targets!A298</f>
        <v>5133</v>
      </c>
      <c r="B298" s="62">
        <f>+FY2019_ALL_Targets!B298</f>
        <v>675646</v>
      </c>
      <c r="C298" s="62">
        <f>+FY2019_ALL_Targets!C298</f>
        <v>1026133</v>
      </c>
      <c r="D298" s="62">
        <f>+FY2019_ALL_Targets!D298</f>
        <v>1356758304</v>
      </c>
      <c r="E298" s="62"/>
      <c r="F298" s="62" t="str">
        <f>+FY2019_ALL_Targets!E298</f>
        <v>MRSA West</v>
      </c>
      <c r="G298" s="62" t="str">
        <f>FY2019_ALL_Targets!J298</f>
        <v>Snyder Oaks Care Center</v>
      </c>
      <c r="H298" s="62" t="str">
        <f>FY2019_ALL_Targets!K298</f>
        <v>Uvalde County Hospital Authority</v>
      </c>
      <c r="I298" s="62" t="str">
        <f>+FY2019_ALL_Targets!L298</f>
        <v>510 E. 37th St</v>
      </c>
      <c r="J298" s="14" t="str">
        <f>_xlfn.IFNA(+INDEX(Comp1!$E:$E,MATCH(B298,Comp1!$C:$C,0)),"No")</f>
        <v>Yes</v>
      </c>
      <c r="K298" s="14" t="str">
        <f>_xlfn.IFNA(+INDEX(Comp1!$F:$F,MATCH(B298,Comp1!$C:$C,0)),"No")</f>
        <v>Yes</v>
      </c>
      <c r="L298" s="14" t="str">
        <f>_xlfn.IFNA(+INDEX(Comp1!G:G,MATCH($B298,Comp1!$C:$C,0)),"No")</f>
        <v>Yes</v>
      </c>
      <c r="M298" s="14" t="str">
        <f>_xlfn.IFNA(+INDEX(Comp1!H:H,MATCH($B298,Comp1!$C:$C,0)),"No")</f>
        <v>Yes</v>
      </c>
      <c r="N298" s="14" t="str">
        <f>_xlfn.IFNA(+INDEX(Comp1!I:I,MATCH($B298,Comp1!$C:$C,0)),"No")</f>
        <v>Yes</v>
      </c>
      <c r="O298" s="14" t="str">
        <f>_xlfn.IFNA(+INDEX(Comp1!J:J,MATCH($B298,Comp1!$C:$C,0)),"No")</f>
        <v>Yes</v>
      </c>
      <c r="P298" s="14" t="str">
        <f>_xlfn.IFNA(+INDEX(Comp1!K:K,MATCH($B298,Comp1!$C:$C,0)),"No")</f>
        <v>Yes</v>
      </c>
      <c r="Q298" s="14" t="str">
        <f>_xlfn.IFNA(+INDEX(Comp1!L:L,MATCH($B298,Comp1!$C:$C,0)),"No")</f>
        <v>Yes</v>
      </c>
      <c r="R298" s="14" t="str">
        <f>_xlfn.IFNA(+INDEX(Comp1!M:M,MATCH($B298,Comp1!$C:$C,0)),"No")</f>
        <v>Yes</v>
      </c>
      <c r="S298" s="14" t="str">
        <f>_xlfn.IFNA(+INDEX(Comp1!N:N,MATCH($B298,Comp1!$C:$C,0)),"No")</f>
        <v>Yes</v>
      </c>
      <c r="T298" s="14" t="str">
        <f>_xlfn.IFNA(+INDEX(Comp1!O:O,MATCH($B298,Comp1!$C:$C,0)),"No")</f>
        <v>Yes</v>
      </c>
      <c r="U298" s="14" t="s">
        <v>35</v>
      </c>
      <c r="V298" s="263">
        <v>3.77</v>
      </c>
      <c r="W298" s="263">
        <v>3.77</v>
      </c>
      <c r="X298" s="263">
        <v>3.77</v>
      </c>
      <c r="Y298" s="263">
        <v>3.77</v>
      </c>
      <c r="Z298" s="263">
        <v>3.77</v>
      </c>
      <c r="AA298" s="263">
        <v>3.77</v>
      </c>
      <c r="AB298" s="263">
        <v>3.69</v>
      </c>
      <c r="AC298" s="263">
        <f>IF(Q298="yes",+INDEX('Final Comp Values'!$BH:$BH,MATCH('Monthy Targets'!$B298,'Final Comp Values'!$C:$C,0)),0)</f>
        <v>3.68</v>
      </c>
      <c r="AD298" s="263">
        <f>IF(R298="yes",+INDEX('Final Comp Values'!$BH:$BH,MATCH('Monthy Targets'!$B298,'Final Comp Values'!$C:$C,0)),0)</f>
        <v>3.68</v>
      </c>
      <c r="AE298" s="263">
        <f>IF(S298="yes",+INDEX('Final Comp Values'!$BL:$BL,MATCH('Monthy Targets'!$B298,'Final Comp Values'!$C:$C,0)),0)</f>
        <v>3.68</v>
      </c>
      <c r="AF298" s="263">
        <f>IF(T298="yes",+INDEX('Final Comp Values'!$BL:$BL,MATCH('Monthy Targets'!$B298,'Final Comp Values'!$C:$C,0)),0)</f>
        <v>3.68</v>
      </c>
      <c r="AG298" s="263">
        <f>IF(U298="yes",+INDEX('Final Comp Values'!$BL:$BL,MATCH('Monthy Targets'!$B298,'Final Comp Values'!$C:$C,0)),0)</f>
        <v>3.68</v>
      </c>
    </row>
    <row r="299" spans="1:33" x14ac:dyDescent="0.25">
      <c r="A299" s="579">
        <f>+FY2019_ALL_Targets!A299</f>
        <v>4914</v>
      </c>
      <c r="B299" s="62">
        <f>+FY2019_ALL_Targets!B299</f>
        <v>675651</v>
      </c>
      <c r="C299" s="62">
        <f>+FY2019_ALL_Targets!C299</f>
        <v>1028628</v>
      </c>
      <c r="D299" s="62">
        <f>+FY2019_ALL_Targets!D299</f>
        <v>1528308640</v>
      </c>
      <c r="E299" s="62"/>
      <c r="F299" s="62" t="str">
        <f>+FY2019_ALL_Targets!E299</f>
        <v>Travis</v>
      </c>
      <c r="G299" s="62" t="str">
        <f>FY2019_ALL_Targets!J299</f>
        <v>San Marcos Rehabilitation and Healthcare Center</v>
      </c>
      <c r="H299" s="62" t="str">
        <f>FY2019_ALL_Targets!K299</f>
        <v>Guadalupe County Hospital Board</v>
      </c>
      <c r="I299" s="62" t="str">
        <f>+FY2019_ALL_Targets!L299</f>
        <v>1600 North Interstate 35</v>
      </c>
      <c r="J299" s="14" t="str">
        <f>_xlfn.IFNA(+INDEX(Comp1!$E:$E,MATCH(B299,Comp1!$C:$C,0)),"No")</f>
        <v>Yes</v>
      </c>
      <c r="K299" s="14" t="str">
        <f>_xlfn.IFNA(+INDEX(Comp1!$F:$F,MATCH(B299,Comp1!$C:$C,0)),"No")</f>
        <v>Yes</v>
      </c>
      <c r="L299" s="14" t="str">
        <f>_xlfn.IFNA(+INDEX(Comp1!G:G,MATCH($B299,Comp1!$C:$C,0)),"No")</f>
        <v>Yes</v>
      </c>
      <c r="M299" s="14" t="str">
        <f>_xlfn.IFNA(+INDEX(Comp1!H:H,MATCH($B299,Comp1!$C:$C,0)),"No")</f>
        <v>Yes</v>
      </c>
      <c r="N299" s="14" t="str">
        <f>_xlfn.IFNA(+INDEX(Comp1!I:I,MATCH($B299,Comp1!$C:$C,0)),"No")</f>
        <v>Yes</v>
      </c>
      <c r="O299" s="14" t="str">
        <f>_xlfn.IFNA(+INDEX(Comp1!J:J,MATCH($B299,Comp1!$C:$C,0)),"No")</f>
        <v>Yes</v>
      </c>
      <c r="P299" s="14" t="str">
        <f>_xlfn.IFNA(+INDEX(Comp1!K:K,MATCH($B299,Comp1!$C:$C,0)),"No")</f>
        <v>Yes</v>
      </c>
      <c r="Q299" s="14" t="str">
        <f>_xlfn.IFNA(+INDEX(Comp1!L:L,MATCH($B299,Comp1!$C:$C,0)),"No")</f>
        <v>Yes</v>
      </c>
      <c r="R299" s="14" t="str">
        <f>_xlfn.IFNA(+INDEX(Comp1!M:M,MATCH($B299,Comp1!$C:$C,0)),"No")</f>
        <v>Yes</v>
      </c>
      <c r="S299" s="14" t="str">
        <f>_xlfn.IFNA(+INDEX(Comp1!N:N,MATCH($B299,Comp1!$C:$C,0)),"No")</f>
        <v>Yes</v>
      </c>
      <c r="T299" s="14" t="str">
        <f>_xlfn.IFNA(+INDEX(Comp1!O:O,MATCH($B299,Comp1!$C:$C,0)),"No")</f>
        <v>Yes</v>
      </c>
      <c r="U299" s="14" t="s">
        <v>35</v>
      </c>
      <c r="V299" s="263">
        <v>9.86</v>
      </c>
      <c r="W299" s="263">
        <v>9.86</v>
      </c>
      <c r="X299" s="263">
        <v>9.86</v>
      </c>
      <c r="Y299" s="263">
        <v>9.86</v>
      </c>
      <c r="Z299" s="263">
        <v>9.86</v>
      </c>
      <c r="AA299" s="263">
        <v>9.86</v>
      </c>
      <c r="AB299" s="263">
        <v>9.7100000000000009</v>
      </c>
      <c r="AC299" s="263">
        <f>IF(Q299="yes",+INDEX('Final Comp Values'!$BH:$BH,MATCH('Monthy Targets'!$B299,'Final Comp Values'!$C:$C,0)),0)</f>
        <v>9.68</v>
      </c>
      <c r="AD299" s="263">
        <f>IF(R299="yes",+INDEX('Final Comp Values'!$BH:$BH,MATCH('Monthy Targets'!$B299,'Final Comp Values'!$C:$C,0)),0)</f>
        <v>9.68</v>
      </c>
      <c r="AE299" s="263">
        <f>IF(S299="yes",+INDEX('Final Comp Values'!$BL:$BL,MATCH('Monthy Targets'!$B299,'Final Comp Values'!$C:$C,0)),0)</f>
        <v>9.68</v>
      </c>
      <c r="AF299" s="263">
        <f>IF(T299="yes",+INDEX('Final Comp Values'!$BL:$BL,MATCH('Monthy Targets'!$B299,'Final Comp Values'!$C:$C,0)),0)</f>
        <v>9.68</v>
      </c>
      <c r="AG299" s="263">
        <f>IF(U299="yes",+INDEX('Final Comp Values'!$BL:$BL,MATCH('Monthy Targets'!$B299,'Final Comp Values'!$C:$C,0)),0)</f>
        <v>9.68</v>
      </c>
    </row>
    <row r="300" spans="1:33" x14ac:dyDescent="0.25">
      <c r="A300" s="579">
        <f>+FY2019_ALL_Targets!A300</f>
        <v>4628</v>
      </c>
      <c r="B300" s="62">
        <f>+FY2019_ALL_Targets!B300</f>
        <v>675663</v>
      </c>
      <c r="C300" s="62">
        <f>+FY2019_ALL_Targets!C300</f>
        <v>1026586</v>
      </c>
      <c r="D300" s="62">
        <f>+FY2019_ALL_Targets!D300</f>
        <v>1730577503</v>
      </c>
      <c r="E300" s="62"/>
      <c r="F300" s="62" t="str">
        <f>+FY2019_ALL_Targets!E300</f>
        <v>Harris</v>
      </c>
      <c r="G300" s="62" t="str">
        <f>FY2019_ALL_Targets!J300</f>
        <v>Fort Bend Healthcare Center</v>
      </c>
      <c r="H300" s="62" t="str">
        <f>FY2019_ALL_Targets!K300</f>
        <v>Memorial Medical Center dba Fort Bend Healthcare Center</v>
      </c>
      <c r="I300" s="62" t="str">
        <f>+FY2019_ALL_Targets!L300</f>
        <v>3010 Bamore Road</v>
      </c>
      <c r="J300" s="14" t="str">
        <f>_xlfn.IFNA(+INDEX(Comp1!$E:$E,MATCH(B300,Comp1!$C:$C,0)),"No")</f>
        <v>Yes</v>
      </c>
      <c r="K300" s="14" t="str">
        <f>_xlfn.IFNA(+INDEX(Comp1!$F:$F,MATCH(B300,Comp1!$C:$C,0)),"No")</f>
        <v>Yes</v>
      </c>
      <c r="L300" s="14" t="str">
        <f>_xlfn.IFNA(+INDEX(Comp1!G:G,MATCH($B300,Comp1!$C:$C,0)),"No")</f>
        <v>Yes</v>
      </c>
      <c r="M300" s="14" t="str">
        <f>_xlfn.IFNA(+INDEX(Comp1!H:H,MATCH($B300,Comp1!$C:$C,0)),"No")</f>
        <v>Yes</v>
      </c>
      <c r="N300" s="14" t="str">
        <f>_xlfn.IFNA(+INDEX(Comp1!I:I,MATCH($B300,Comp1!$C:$C,0)),"No")</f>
        <v>Yes</v>
      </c>
      <c r="O300" s="14" t="str">
        <f>_xlfn.IFNA(+INDEX(Comp1!J:J,MATCH($B300,Comp1!$C:$C,0)),"No")</f>
        <v>Yes</v>
      </c>
      <c r="P300" s="14" t="str">
        <f>_xlfn.IFNA(+INDEX(Comp1!K:K,MATCH($B300,Comp1!$C:$C,0)),"No")</f>
        <v>Yes</v>
      </c>
      <c r="Q300" s="14" t="str">
        <f>_xlfn.IFNA(+INDEX(Comp1!L:L,MATCH($B300,Comp1!$C:$C,0)),"No")</f>
        <v>Yes</v>
      </c>
      <c r="R300" s="14" t="str">
        <f>_xlfn.IFNA(+INDEX(Comp1!M:M,MATCH($B300,Comp1!$C:$C,0)),"No")</f>
        <v>Yes</v>
      </c>
      <c r="S300" s="14" t="str">
        <f>_xlfn.IFNA(+INDEX(Comp1!N:N,MATCH($B300,Comp1!$C:$C,0)),"No")</f>
        <v>Yes</v>
      </c>
      <c r="T300" s="14" t="str">
        <f>_xlfn.IFNA(+INDEX(Comp1!O:O,MATCH($B300,Comp1!$C:$C,0)),"No")</f>
        <v>Yes</v>
      </c>
      <c r="U300" s="14" t="s">
        <v>35</v>
      </c>
      <c r="V300" s="263">
        <v>3.55</v>
      </c>
      <c r="W300" s="263">
        <v>3.55</v>
      </c>
      <c r="X300" s="263">
        <v>3.55</v>
      </c>
      <c r="Y300" s="263">
        <v>3.55</v>
      </c>
      <c r="Z300" s="263">
        <v>3.55</v>
      </c>
      <c r="AA300" s="263">
        <v>3.55</v>
      </c>
      <c r="AB300" s="263">
        <v>3.52</v>
      </c>
      <c r="AC300" s="263">
        <f>IF(Q300="yes",+INDEX('Final Comp Values'!$BH:$BH,MATCH('Monthy Targets'!$B300,'Final Comp Values'!$C:$C,0)),0)</f>
        <v>3.51</v>
      </c>
      <c r="AD300" s="263">
        <f>IF(R300="yes",+INDEX('Final Comp Values'!$BH:$BH,MATCH('Monthy Targets'!$B300,'Final Comp Values'!$C:$C,0)),0)</f>
        <v>3.51</v>
      </c>
      <c r="AE300" s="263">
        <f>IF(S300="yes",+INDEX('Final Comp Values'!$BL:$BL,MATCH('Monthy Targets'!$B300,'Final Comp Values'!$C:$C,0)),0)</f>
        <v>3.51</v>
      </c>
      <c r="AF300" s="263">
        <f>IF(T300="yes",+INDEX('Final Comp Values'!$BL:$BL,MATCH('Monthy Targets'!$B300,'Final Comp Values'!$C:$C,0)),0)</f>
        <v>3.51</v>
      </c>
      <c r="AG300" s="263">
        <f>IF(U300="yes",+INDEX('Final Comp Values'!$BL:$BL,MATCH('Monthy Targets'!$B300,'Final Comp Values'!$C:$C,0)),0)</f>
        <v>3.51</v>
      </c>
    </row>
    <row r="301" spans="1:33" x14ac:dyDescent="0.25">
      <c r="A301" s="579">
        <f>+FY2019_ALL_Targets!A301</f>
        <v>5060</v>
      </c>
      <c r="B301" s="62">
        <f>+FY2019_ALL_Targets!B301</f>
        <v>675664</v>
      </c>
      <c r="C301" s="62">
        <f>+FY2019_ALL_Targets!C301</f>
        <v>1026707</v>
      </c>
      <c r="D301" s="62">
        <f>+FY2019_ALL_Targets!D301</f>
        <v>1982093548</v>
      </c>
      <c r="E301" s="62"/>
      <c r="F301" s="62" t="str">
        <f>+FY2019_ALL_Targets!E301</f>
        <v>MRSA Northeast</v>
      </c>
      <c r="G301" s="62" t="str">
        <f>FY2019_ALL_Targets!J301</f>
        <v>Sunny Springs Nursing &amp; Rehab</v>
      </c>
      <c r="H301" s="62" t="str">
        <f>FY2019_ALL_Targets!K301</f>
        <v>Nocona Hospital District</v>
      </c>
      <c r="I301" s="62" t="str">
        <f>+FY2019_ALL_Targets!L301</f>
        <v>1200 N Jackson</v>
      </c>
      <c r="J301" s="14" t="str">
        <f>_xlfn.IFNA(+INDEX(Comp1!$E:$E,MATCH(B301,Comp1!$C:$C,0)),"No")</f>
        <v>Yes</v>
      </c>
      <c r="K301" s="14" t="str">
        <f>_xlfn.IFNA(+INDEX(Comp1!$F:$F,MATCH(B301,Comp1!$C:$C,0)),"No")</f>
        <v>Yes</v>
      </c>
      <c r="L301" s="14" t="str">
        <f>_xlfn.IFNA(+INDEX(Comp1!G:G,MATCH($B301,Comp1!$C:$C,0)),"No")</f>
        <v>Yes</v>
      </c>
      <c r="M301" s="14" t="str">
        <f>_xlfn.IFNA(+INDEX(Comp1!H:H,MATCH($B301,Comp1!$C:$C,0)),"No")</f>
        <v>Yes</v>
      </c>
      <c r="N301" s="14" t="str">
        <f>_xlfn.IFNA(+INDEX(Comp1!I:I,MATCH($B301,Comp1!$C:$C,0)),"No")</f>
        <v>Yes</v>
      </c>
      <c r="O301" s="14" t="str">
        <f>_xlfn.IFNA(+INDEX(Comp1!J:J,MATCH($B301,Comp1!$C:$C,0)),"No")</f>
        <v>Yes</v>
      </c>
      <c r="P301" s="14" t="str">
        <f>_xlfn.IFNA(+INDEX(Comp1!K:K,MATCH($B301,Comp1!$C:$C,0)),"No")</f>
        <v>Yes</v>
      </c>
      <c r="Q301" s="14" t="str">
        <f>_xlfn.IFNA(+INDEX(Comp1!L:L,MATCH($B301,Comp1!$C:$C,0)),"No")</f>
        <v>Yes</v>
      </c>
      <c r="R301" s="14" t="str">
        <f>_xlfn.IFNA(+INDEX(Comp1!M:M,MATCH($B301,Comp1!$C:$C,0)),"No")</f>
        <v>Yes</v>
      </c>
      <c r="S301" s="14" t="str">
        <f>_xlfn.IFNA(+INDEX(Comp1!N:N,MATCH($B301,Comp1!$C:$C,0)),"No")</f>
        <v>Yes</v>
      </c>
      <c r="T301" s="14" t="str">
        <f>_xlfn.IFNA(+INDEX(Comp1!O:O,MATCH($B301,Comp1!$C:$C,0)),"No")</f>
        <v>Yes</v>
      </c>
      <c r="U301" s="14" t="s">
        <v>35</v>
      </c>
      <c r="V301" s="263">
        <v>3.68</v>
      </c>
      <c r="W301" s="263">
        <v>3.68</v>
      </c>
      <c r="X301" s="263">
        <v>3.68</v>
      </c>
      <c r="Y301" s="263">
        <v>3.68</v>
      </c>
      <c r="Z301" s="263">
        <v>3.68</v>
      </c>
      <c r="AA301" s="263">
        <v>3.68</v>
      </c>
      <c r="AB301" s="263">
        <v>3.81</v>
      </c>
      <c r="AC301" s="263">
        <f>IF(Q301="yes",+INDEX('Final Comp Values'!$BH:$BH,MATCH('Monthy Targets'!$B301,'Final Comp Values'!$C:$C,0)),0)</f>
        <v>3.8</v>
      </c>
      <c r="AD301" s="263">
        <f>IF(R301="yes",+INDEX('Final Comp Values'!$BH:$BH,MATCH('Monthy Targets'!$B301,'Final Comp Values'!$C:$C,0)),0)</f>
        <v>3.8</v>
      </c>
      <c r="AE301" s="263">
        <f>IF(S301="yes",+INDEX('Final Comp Values'!$BL:$BL,MATCH('Monthy Targets'!$B301,'Final Comp Values'!$C:$C,0)),0)</f>
        <v>3.8</v>
      </c>
      <c r="AF301" s="263">
        <f>IF(T301="yes",+INDEX('Final Comp Values'!$BL:$BL,MATCH('Monthy Targets'!$B301,'Final Comp Values'!$C:$C,0)),0)</f>
        <v>3.8</v>
      </c>
      <c r="AG301" s="263">
        <f>IF(U301="yes",+INDEX('Final Comp Values'!$BL:$BL,MATCH('Monthy Targets'!$B301,'Final Comp Values'!$C:$C,0)),0)</f>
        <v>3.8</v>
      </c>
    </row>
    <row r="302" spans="1:33" x14ac:dyDescent="0.25">
      <c r="A302" s="579">
        <f>+FY2019_ALL_Targets!A302</f>
        <v>4743</v>
      </c>
      <c r="B302" s="62">
        <f>+FY2019_ALL_Targets!B302</f>
        <v>675677</v>
      </c>
      <c r="C302" s="62">
        <f>+FY2019_ALL_Targets!C302</f>
        <v>1026669</v>
      </c>
      <c r="D302" s="62">
        <f>+FY2019_ALL_Targets!D302</f>
        <v>1770972051</v>
      </c>
      <c r="E302" s="62"/>
      <c r="F302" s="62" t="str">
        <f>+FY2019_ALL_Targets!E302</f>
        <v>MRSA West</v>
      </c>
      <c r="G302" s="62" t="str">
        <f>FY2019_ALL_Targets!J302</f>
        <v>Del Rio Nursing and Rehabilitation Center</v>
      </c>
      <c r="H302" s="62" t="str">
        <f>FY2019_ALL_Targets!K302</f>
        <v>Val Verde County Hospital District</v>
      </c>
      <c r="I302" s="62" t="str">
        <f>+FY2019_ALL_Targets!L302</f>
        <v>301 W. Martin St</v>
      </c>
      <c r="J302" s="14" t="str">
        <f>_xlfn.IFNA(+INDEX(Comp1!$E:$E,MATCH(B302,Comp1!$C:$C,0)),"No")</f>
        <v>Yes</v>
      </c>
      <c r="K302" s="14" t="str">
        <f>_xlfn.IFNA(+INDEX(Comp1!$F:$F,MATCH(B302,Comp1!$C:$C,0)),"No")</f>
        <v>Yes</v>
      </c>
      <c r="L302" s="14" t="str">
        <f>_xlfn.IFNA(+INDEX(Comp1!G:G,MATCH($B302,Comp1!$C:$C,0)),"No")</f>
        <v>Yes</v>
      </c>
      <c r="M302" s="14" t="str">
        <f>_xlfn.IFNA(+INDEX(Comp1!H:H,MATCH($B302,Comp1!$C:$C,0)),"No")</f>
        <v>Yes</v>
      </c>
      <c r="N302" s="14" t="str">
        <f>_xlfn.IFNA(+INDEX(Comp1!I:I,MATCH($B302,Comp1!$C:$C,0)),"No")</f>
        <v>Yes</v>
      </c>
      <c r="O302" s="14" t="str">
        <f>_xlfn.IFNA(+INDEX(Comp1!J:J,MATCH($B302,Comp1!$C:$C,0)),"No")</f>
        <v>Yes</v>
      </c>
      <c r="P302" s="14" t="str">
        <f>_xlfn.IFNA(+INDEX(Comp1!K:K,MATCH($B302,Comp1!$C:$C,0)),"No")</f>
        <v>Yes</v>
      </c>
      <c r="Q302" s="14" t="str">
        <f>_xlfn.IFNA(+INDEX(Comp1!L:L,MATCH($B302,Comp1!$C:$C,0)),"No")</f>
        <v>Yes</v>
      </c>
      <c r="R302" s="14" t="str">
        <f>_xlfn.IFNA(+INDEX(Comp1!M:M,MATCH($B302,Comp1!$C:$C,0)),"No")</f>
        <v>Yes</v>
      </c>
      <c r="S302" s="14" t="str">
        <f>_xlfn.IFNA(+INDEX(Comp1!N:N,MATCH($B302,Comp1!$C:$C,0)),"No")</f>
        <v>Yes</v>
      </c>
      <c r="T302" s="14" t="str">
        <f>_xlfn.IFNA(+INDEX(Comp1!O:O,MATCH($B302,Comp1!$C:$C,0)),"No")</f>
        <v>Yes</v>
      </c>
      <c r="U302" s="14" t="s">
        <v>35</v>
      </c>
      <c r="V302" s="263">
        <v>3.81</v>
      </c>
      <c r="W302" s="263">
        <v>3.81</v>
      </c>
      <c r="X302" s="263">
        <v>3.81</v>
      </c>
      <c r="Y302" s="263">
        <v>3.81</v>
      </c>
      <c r="Z302" s="263">
        <v>3.81</v>
      </c>
      <c r="AA302" s="263">
        <v>3.81</v>
      </c>
      <c r="AB302" s="263">
        <v>3.73</v>
      </c>
      <c r="AC302" s="263">
        <f>IF(Q302="yes",+INDEX('Final Comp Values'!$BH:$BH,MATCH('Monthy Targets'!$B302,'Final Comp Values'!$C:$C,0)),0)</f>
        <v>3.72</v>
      </c>
      <c r="AD302" s="263">
        <f>IF(R302="yes",+INDEX('Final Comp Values'!$BH:$BH,MATCH('Monthy Targets'!$B302,'Final Comp Values'!$C:$C,0)),0)</f>
        <v>3.72</v>
      </c>
      <c r="AE302" s="263">
        <f>IF(S302="yes",+INDEX('Final Comp Values'!$BL:$BL,MATCH('Monthy Targets'!$B302,'Final Comp Values'!$C:$C,0)),0)</f>
        <v>3.72</v>
      </c>
      <c r="AF302" s="263">
        <f>IF(T302="yes",+INDEX('Final Comp Values'!$BL:$BL,MATCH('Monthy Targets'!$B302,'Final Comp Values'!$C:$C,0)),0)</f>
        <v>3.72</v>
      </c>
      <c r="AG302" s="263">
        <f>IF(U302="yes",+INDEX('Final Comp Values'!$BL:$BL,MATCH('Monthy Targets'!$B302,'Final Comp Values'!$C:$C,0)),0)</f>
        <v>3.72</v>
      </c>
    </row>
    <row r="303" spans="1:33" x14ac:dyDescent="0.25">
      <c r="A303" s="579">
        <f>+FY2019_ALL_Targets!A303</f>
        <v>4008</v>
      </c>
      <c r="B303" s="62">
        <f>+FY2019_ALL_Targets!B303</f>
        <v>675678</v>
      </c>
      <c r="C303" s="62">
        <f>+FY2019_ALL_Targets!C303</f>
        <v>1026618</v>
      </c>
      <c r="D303" s="62">
        <f>+FY2019_ALL_Targets!D303</f>
        <v>1417346339</v>
      </c>
      <c r="E303" s="62"/>
      <c r="F303" s="62" t="str">
        <f>+FY2019_ALL_Targets!E303</f>
        <v>Bexar</v>
      </c>
      <c r="G303" s="62" t="str">
        <f>FY2019_ALL_Targets!J303</f>
        <v>CareChoice of Boerne</v>
      </c>
      <c r="H303" s="62" t="str">
        <f>FY2019_ALL_Targets!K303</f>
        <v>Uvalde County Hospital Authority</v>
      </c>
      <c r="I303" s="62" t="str">
        <f>+FY2019_ALL_Targets!L303</f>
        <v>200 E. Ryan St</v>
      </c>
      <c r="J303" s="14" t="str">
        <f>_xlfn.IFNA(+INDEX(Comp1!$E:$E,MATCH(B303,Comp1!$C:$C,0)),"No")</f>
        <v>Yes</v>
      </c>
      <c r="K303" s="14" t="str">
        <f>_xlfn.IFNA(+INDEX(Comp1!$F:$F,MATCH(B303,Comp1!$C:$C,0)),"No")</f>
        <v>Yes</v>
      </c>
      <c r="L303" s="14" t="str">
        <f>_xlfn.IFNA(+INDEX(Comp1!G:G,MATCH($B303,Comp1!$C:$C,0)),"No")</f>
        <v>Yes</v>
      </c>
      <c r="M303" s="14" t="str">
        <f>_xlfn.IFNA(+INDEX(Comp1!H:H,MATCH($B303,Comp1!$C:$C,0)),"No")</f>
        <v>Yes</v>
      </c>
      <c r="N303" s="14" t="str">
        <f>_xlfn.IFNA(+INDEX(Comp1!I:I,MATCH($B303,Comp1!$C:$C,0)),"No")</f>
        <v>Yes</v>
      </c>
      <c r="O303" s="14" t="str">
        <f>_xlfn.IFNA(+INDEX(Comp1!J:J,MATCH($B303,Comp1!$C:$C,0)),"No")</f>
        <v>Yes</v>
      </c>
      <c r="P303" s="14" t="str">
        <f>_xlfn.IFNA(+INDEX(Comp1!K:K,MATCH($B303,Comp1!$C:$C,0)),"No")</f>
        <v>Yes</v>
      </c>
      <c r="Q303" s="14" t="str">
        <f>_xlfn.IFNA(+INDEX(Comp1!L:L,MATCH($B303,Comp1!$C:$C,0)),"No")</f>
        <v>Yes</v>
      </c>
      <c r="R303" s="14" t="str">
        <f>_xlfn.IFNA(+INDEX(Comp1!M:M,MATCH($B303,Comp1!$C:$C,0)),"No")</f>
        <v>Yes</v>
      </c>
      <c r="S303" s="14" t="str">
        <f>_xlfn.IFNA(+INDEX(Comp1!N:N,MATCH($B303,Comp1!$C:$C,0)),"No")</f>
        <v>Yes</v>
      </c>
      <c r="T303" s="14" t="str">
        <f>_xlfn.IFNA(+INDEX(Comp1!O:O,MATCH($B303,Comp1!$C:$C,0)),"No")</f>
        <v>Yes</v>
      </c>
      <c r="U303" s="14" t="s">
        <v>35</v>
      </c>
      <c r="V303" s="263">
        <v>4.1100000000000003</v>
      </c>
      <c r="W303" s="263">
        <v>4.1100000000000003</v>
      </c>
      <c r="X303" s="263">
        <v>4.1100000000000003</v>
      </c>
      <c r="Y303" s="263">
        <v>4.1100000000000003</v>
      </c>
      <c r="Z303" s="263">
        <v>4.1100000000000003</v>
      </c>
      <c r="AA303" s="263">
        <v>4.1100000000000003</v>
      </c>
      <c r="AB303" s="263">
        <v>4.04</v>
      </c>
      <c r="AC303" s="263">
        <f>IF(Q303="yes",+INDEX('Final Comp Values'!$BH:$BH,MATCH('Monthy Targets'!$B303,'Final Comp Values'!$C:$C,0)),0)</f>
        <v>4.03</v>
      </c>
      <c r="AD303" s="263">
        <f>IF(R303="yes",+INDEX('Final Comp Values'!$BH:$BH,MATCH('Monthy Targets'!$B303,'Final Comp Values'!$C:$C,0)),0)</f>
        <v>4.03</v>
      </c>
      <c r="AE303" s="263">
        <f>IF(S303="yes",+INDEX('Final Comp Values'!$BL:$BL,MATCH('Monthy Targets'!$B303,'Final Comp Values'!$C:$C,0)),0)</f>
        <v>4.03</v>
      </c>
      <c r="AF303" s="263">
        <f>IF(T303="yes",+INDEX('Final Comp Values'!$BL:$BL,MATCH('Monthy Targets'!$B303,'Final Comp Values'!$C:$C,0)),0)</f>
        <v>4.03</v>
      </c>
      <c r="AG303" s="263">
        <f>IF(U303="yes",+INDEX('Final Comp Values'!$BL:$BL,MATCH('Monthy Targets'!$B303,'Final Comp Values'!$C:$C,0)),0)</f>
        <v>4.03</v>
      </c>
    </row>
    <row r="304" spans="1:33" x14ac:dyDescent="0.25">
      <c r="A304" s="579">
        <f>+FY2019_ALL_Targets!A304</f>
        <v>5126</v>
      </c>
      <c r="B304" s="62">
        <f>+FY2019_ALL_Targets!B304</f>
        <v>675680</v>
      </c>
      <c r="C304" s="62">
        <f>+FY2019_ALL_Targets!C304</f>
        <v>1026709</v>
      </c>
      <c r="D304" s="62">
        <f>+FY2019_ALL_Targets!D304</f>
        <v>1750770749</v>
      </c>
      <c r="E304" s="62"/>
      <c r="F304" s="62" t="str">
        <f>+FY2019_ALL_Targets!E304</f>
        <v>Dallas</v>
      </c>
      <c r="G304" s="62" t="str">
        <f>FY2019_ALL_Targets!J304</f>
        <v>Brentwood Place One</v>
      </c>
      <c r="H304" s="62" t="str">
        <f>FY2019_ALL_Targets!K304</f>
        <v>Coryell County Memorial Hospital Authority</v>
      </c>
      <c r="I304" s="62" t="str">
        <f>+FY2019_ALL_Targets!L304</f>
        <v>3505-2 S Buckner Blvd</v>
      </c>
      <c r="J304" s="14" t="str">
        <f>_xlfn.IFNA(+INDEX(Comp1!$E:$E,MATCH(B304,Comp1!$C:$C,0)),"No")</f>
        <v>Yes</v>
      </c>
      <c r="K304" s="14" t="str">
        <f>_xlfn.IFNA(+INDEX(Comp1!$F:$F,MATCH(B304,Comp1!$C:$C,0)),"No")</f>
        <v>Yes</v>
      </c>
      <c r="L304" s="14" t="str">
        <f>_xlfn.IFNA(+INDEX(Comp1!G:G,MATCH($B304,Comp1!$C:$C,0)),"No")</f>
        <v>Yes</v>
      </c>
      <c r="M304" s="14" t="str">
        <f>_xlfn.IFNA(+INDEX(Comp1!H:H,MATCH($B304,Comp1!$C:$C,0)),"No")</f>
        <v>Yes</v>
      </c>
      <c r="N304" s="14" t="str">
        <f>_xlfn.IFNA(+INDEX(Comp1!I:I,MATCH($B304,Comp1!$C:$C,0)),"No")</f>
        <v>Yes</v>
      </c>
      <c r="O304" s="14" t="str">
        <f>_xlfn.IFNA(+INDEX(Comp1!J:J,MATCH($B304,Comp1!$C:$C,0)),"No")</f>
        <v>Yes</v>
      </c>
      <c r="P304" s="14" t="str">
        <f>_xlfn.IFNA(+INDEX(Comp1!K:K,MATCH($B304,Comp1!$C:$C,0)),"No")</f>
        <v>Yes</v>
      </c>
      <c r="Q304" s="14" t="str">
        <f>_xlfn.IFNA(+INDEX(Comp1!L:L,MATCH($B304,Comp1!$C:$C,0)),"No")</f>
        <v>Yes</v>
      </c>
      <c r="R304" s="14" t="str">
        <f>_xlfn.IFNA(+INDEX(Comp1!M:M,MATCH($B304,Comp1!$C:$C,0)),"No")</f>
        <v>Yes</v>
      </c>
      <c r="S304" s="14" t="str">
        <f>_xlfn.IFNA(+INDEX(Comp1!N:N,MATCH($B304,Comp1!$C:$C,0)),"No")</f>
        <v>Yes</v>
      </c>
      <c r="T304" s="14" t="str">
        <f>_xlfn.IFNA(+INDEX(Comp1!O:O,MATCH($B304,Comp1!$C:$C,0)),"No")</f>
        <v>Yes</v>
      </c>
      <c r="U304" s="14" t="s">
        <v>35</v>
      </c>
      <c r="V304" s="263">
        <v>8.8800000000000008</v>
      </c>
      <c r="W304" s="263">
        <v>8.8800000000000008</v>
      </c>
      <c r="X304" s="263">
        <v>8.8800000000000008</v>
      </c>
      <c r="Y304" s="263">
        <v>8.8800000000000008</v>
      </c>
      <c r="Z304" s="263">
        <v>8.8800000000000008</v>
      </c>
      <c r="AA304" s="263">
        <v>8.8800000000000008</v>
      </c>
      <c r="AB304" s="263">
        <v>8.61</v>
      </c>
      <c r="AC304" s="263">
        <f>IF(Q304="yes",+INDEX('Final Comp Values'!$BH:$BH,MATCH('Monthy Targets'!$B304,'Final Comp Values'!$C:$C,0)),0)</f>
        <v>8.58</v>
      </c>
      <c r="AD304" s="263">
        <f>IF(R304="yes",+INDEX('Final Comp Values'!$BH:$BH,MATCH('Monthy Targets'!$B304,'Final Comp Values'!$C:$C,0)),0)</f>
        <v>8.58</v>
      </c>
      <c r="AE304" s="263">
        <f>IF(S304="yes",+INDEX('Final Comp Values'!$BL:$BL,MATCH('Monthy Targets'!$B304,'Final Comp Values'!$C:$C,0)),0)</f>
        <v>8.58</v>
      </c>
      <c r="AF304" s="263">
        <f>IF(T304="yes",+INDEX('Final Comp Values'!$BL:$BL,MATCH('Monthy Targets'!$B304,'Final Comp Values'!$C:$C,0)),0)</f>
        <v>8.58</v>
      </c>
      <c r="AG304" s="263">
        <f>IF(U304="yes",+INDEX('Final Comp Values'!$BL:$BL,MATCH('Monthy Targets'!$B304,'Final Comp Values'!$C:$C,0)),0)</f>
        <v>8.58</v>
      </c>
    </row>
    <row r="305" spans="1:33" x14ac:dyDescent="0.25">
      <c r="A305" s="579">
        <f>+FY2019_ALL_Targets!A305</f>
        <v>4900</v>
      </c>
      <c r="B305" s="62">
        <f>+FY2019_ALL_Targets!B305</f>
        <v>675681</v>
      </c>
      <c r="C305" s="62">
        <f>+FY2019_ALL_Targets!C305</f>
        <v>490001</v>
      </c>
      <c r="D305" s="62">
        <f>+FY2019_ALL_Targets!D305</f>
        <v>1609945708</v>
      </c>
      <c r="E305" s="62"/>
      <c r="F305" s="62" t="str">
        <f>+FY2019_ALL_Targets!E305</f>
        <v>MRSA West</v>
      </c>
      <c r="G305" s="62" t="str">
        <f>FY2019_ALL_Targets!J305</f>
        <v>Bronte Health and Rehab Center</v>
      </c>
      <c r="H305" s="62" t="str">
        <f>FY2019_ALL_Targets!K305</f>
        <v>East Coke County Hospital District</v>
      </c>
      <c r="I305" s="62" t="str">
        <f>+FY2019_ALL_Targets!L305</f>
        <v>900 S. STATE ST 76933</v>
      </c>
      <c r="J305" s="14" t="str">
        <f>_xlfn.IFNA(+INDEX(Comp1!$E:$E,MATCH(B305,Comp1!$C:$C,0)),"No")</f>
        <v>Yes</v>
      </c>
      <c r="K305" s="14" t="str">
        <f>_xlfn.IFNA(+INDEX(Comp1!$F:$F,MATCH(B305,Comp1!$C:$C,0)),"No")</f>
        <v>Yes</v>
      </c>
      <c r="L305" s="14" t="str">
        <f>_xlfn.IFNA(+INDEX(Comp1!G:G,MATCH($B305,Comp1!$C:$C,0)),"No")</f>
        <v>Yes</v>
      </c>
      <c r="M305" s="14" t="str">
        <f>_xlfn.IFNA(+INDEX(Comp1!H:H,MATCH($B305,Comp1!$C:$C,0)),"No")</f>
        <v>Yes</v>
      </c>
      <c r="N305" s="14" t="str">
        <f>_xlfn.IFNA(+INDEX(Comp1!I:I,MATCH($B305,Comp1!$C:$C,0)),"No")</f>
        <v>Yes</v>
      </c>
      <c r="O305" s="14" t="str">
        <f>_xlfn.IFNA(+INDEX(Comp1!J:J,MATCH($B305,Comp1!$C:$C,0)),"No")</f>
        <v>Yes</v>
      </c>
      <c r="P305" s="14" t="str">
        <f>_xlfn.IFNA(+INDEX(Comp1!K:K,MATCH($B305,Comp1!$C:$C,0)),"No")</f>
        <v>Yes</v>
      </c>
      <c r="Q305" s="14" t="str">
        <f>_xlfn.IFNA(+INDEX(Comp1!L:L,MATCH($B305,Comp1!$C:$C,0)),"No")</f>
        <v>Yes</v>
      </c>
      <c r="R305" s="14" t="str">
        <f>_xlfn.IFNA(+INDEX(Comp1!M:M,MATCH($B305,Comp1!$C:$C,0)),"No")</f>
        <v>Yes</v>
      </c>
      <c r="S305" s="14" t="str">
        <f>_xlfn.IFNA(+INDEX(Comp1!N:N,MATCH($B305,Comp1!$C:$C,0)),"No")</f>
        <v>Yes</v>
      </c>
      <c r="T305" s="14" t="str">
        <f>_xlfn.IFNA(+INDEX(Comp1!O:O,MATCH($B305,Comp1!$C:$C,0)),"No")</f>
        <v>Yes</v>
      </c>
      <c r="U305" s="14" t="s">
        <v>35</v>
      </c>
      <c r="V305" s="263">
        <v>2.5099999999999998</v>
      </c>
      <c r="W305" s="263">
        <v>2.5099999999999998</v>
      </c>
      <c r="X305" s="263">
        <v>2.5099999999999998</v>
      </c>
      <c r="Y305" s="263">
        <v>2.5099999999999998</v>
      </c>
      <c r="Z305" s="263">
        <v>2.5099999999999998</v>
      </c>
      <c r="AA305" s="263">
        <v>2.5099999999999998</v>
      </c>
      <c r="AB305" s="263">
        <v>2.46</v>
      </c>
      <c r="AC305" s="263">
        <f>IF(Q305="yes",+INDEX('Final Comp Values'!$BH:$BH,MATCH('Monthy Targets'!$B305,'Final Comp Values'!$C:$C,0)),0)</f>
        <v>2.4500000000000002</v>
      </c>
      <c r="AD305" s="263">
        <f>IF(R305="yes",+INDEX('Final Comp Values'!$BH:$BH,MATCH('Monthy Targets'!$B305,'Final Comp Values'!$C:$C,0)),0)</f>
        <v>2.4500000000000002</v>
      </c>
      <c r="AE305" s="263">
        <f>IF(S305="yes",+INDEX('Final Comp Values'!$BL:$BL,MATCH('Monthy Targets'!$B305,'Final Comp Values'!$C:$C,0)),0)</f>
        <v>2.4500000000000002</v>
      </c>
      <c r="AF305" s="263">
        <f>IF(T305="yes",+INDEX('Final Comp Values'!$BL:$BL,MATCH('Monthy Targets'!$B305,'Final Comp Values'!$C:$C,0)),0)</f>
        <v>2.4500000000000002</v>
      </c>
      <c r="AG305" s="263">
        <f>IF(U305="yes",+INDEX('Final Comp Values'!$BL:$BL,MATCH('Monthy Targets'!$B305,'Final Comp Values'!$C:$C,0)),0)</f>
        <v>2.4500000000000002</v>
      </c>
    </row>
    <row r="306" spans="1:33" x14ac:dyDescent="0.25">
      <c r="A306" s="579">
        <f>+FY2019_ALL_Targets!A306</f>
        <v>4593</v>
      </c>
      <c r="B306" s="62">
        <f>+FY2019_ALL_Targets!B306</f>
        <v>675695</v>
      </c>
      <c r="C306" s="62">
        <f>+FY2019_ALL_Targets!C306</f>
        <v>1026457</v>
      </c>
      <c r="D306" s="62">
        <f>+FY2019_ALL_Targets!D306</f>
        <v>1326141557</v>
      </c>
      <c r="E306" s="62"/>
      <c r="F306" s="62" t="str">
        <f>+FY2019_ALL_Targets!E306</f>
        <v>Jefferson</v>
      </c>
      <c r="G306" s="62" t="str">
        <f>FY2019_ALL_Targets!J306</f>
        <v>College Street Health Care Center</v>
      </c>
      <c r="H306" s="62" t="str">
        <f>FY2019_ALL_Targets!K306</f>
        <v>Liberty County Hospital District No.1</v>
      </c>
      <c r="I306" s="62" t="str">
        <f>+FY2019_ALL_Targets!L306</f>
        <v>4150 College Street</v>
      </c>
      <c r="J306" s="14" t="str">
        <f>_xlfn.IFNA(+INDEX(Comp1!$E:$E,MATCH(B306,Comp1!$C:$C,0)),"No")</f>
        <v>Yes</v>
      </c>
      <c r="K306" s="14" t="str">
        <f>_xlfn.IFNA(+INDEX(Comp1!$F:$F,MATCH(B306,Comp1!$C:$C,0)),"No")</f>
        <v>Yes</v>
      </c>
      <c r="L306" s="14" t="str">
        <f>_xlfn.IFNA(+INDEX(Comp1!G:G,MATCH($B306,Comp1!$C:$C,0)),"No")</f>
        <v>Yes</v>
      </c>
      <c r="M306" s="14" t="str">
        <f>_xlfn.IFNA(+INDEX(Comp1!H:H,MATCH($B306,Comp1!$C:$C,0)),"No")</f>
        <v>Yes</v>
      </c>
      <c r="N306" s="14" t="str">
        <f>_xlfn.IFNA(+INDEX(Comp1!I:I,MATCH($B306,Comp1!$C:$C,0)),"No")</f>
        <v>Yes</v>
      </c>
      <c r="O306" s="14" t="str">
        <f>_xlfn.IFNA(+INDEX(Comp1!J:J,MATCH($B306,Comp1!$C:$C,0)),"No")</f>
        <v>Yes</v>
      </c>
      <c r="P306" s="14" t="str">
        <f>_xlfn.IFNA(+INDEX(Comp1!K:K,MATCH($B306,Comp1!$C:$C,0)),"No")</f>
        <v>Yes</v>
      </c>
      <c r="Q306" s="14" t="str">
        <f>_xlfn.IFNA(+INDEX(Comp1!L:L,MATCH($B306,Comp1!$C:$C,0)),"No")</f>
        <v>Yes</v>
      </c>
      <c r="R306" s="14" t="str">
        <f>_xlfn.IFNA(+INDEX(Comp1!M:M,MATCH($B306,Comp1!$C:$C,0)),"No")</f>
        <v>Yes</v>
      </c>
      <c r="S306" s="14" t="str">
        <f>_xlfn.IFNA(+INDEX(Comp1!N:N,MATCH($B306,Comp1!$C:$C,0)),"No")</f>
        <v>Yes</v>
      </c>
      <c r="T306" s="14" t="str">
        <f>_xlfn.IFNA(+INDEX(Comp1!O:O,MATCH($B306,Comp1!$C:$C,0)),"No")</f>
        <v>Yes</v>
      </c>
      <c r="U306" s="14" t="s">
        <v>35</v>
      </c>
      <c r="V306" s="263">
        <v>9.02</v>
      </c>
      <c r="W306" s="263">
        <v>9.02</v>
      </c>
      <c r="X306" s="263">
        <v>9.02</v>
      </c>
      <c r="Y306" s="263">
        <v>9.02</v>
      </c>
      <c r="Z306" s="263">
        <v>9.02</v>
      </c>
      <c r="AA306" s="263">
        <v>9.02</v>
      </c>
      <c r="AB306" s="263">
        <v>9.5299999999999994</v>
      </c>
      <c r="AC306" s="263">
        <f>IF(Q306="yes",+INDEX('Final Comp Values'!$BH:$BH,MATCH('Monthy Targets'!$B306,'Final Comp Values'!$C:$C,0)),0)</f>
        <v>9.49</v>
      </c>
      <c r="AD306" s="263">
        <f>IF(R306="yes",+INDEX('Final Comp Values'!$BH:$BH,MATCH('Monthy Targets'!$B306,'Final Comp Values'!$C:$C,0)),0)</f>
        <v>9.49</v>
      </c>
      <c r="AE306" s="263">
        <f>IF(S306="yes",+INDEX('Final Comp Values'!$BL:$BL,MATCH('Monthy Targets'!$B306,'Final Comp Values'!$C:$C,0)),0)</f>
        <v>9.49</v>
      </c>
      <c r="AF306" s="263">
        <f>IF(T306="yes",+INDEX('Final Comp Values'!$BL:$BL,MATCH('Monthy Targets'!$B306,'Final Comp Values'!$C:$C,0)),0)</f>
        <v>9.49</v>
      </c>
      <c r="AG306" s="263">
        <f>IF(U306="yes",+INDEX('Final Comp Values'!$BL:$BL,MATCH('Monthy Targets'!$B306,'Final Comp Values'!$C:$C,0)),0)</f>
        <v>9.49</v>
      </c>
    </row>
    <row r="307" spans="1:33" x14ac:dyDescent="0.25">
      <c r="A307" s="579">
        <f>+FY2019_ALL_Targets!A307</f>
        <v>4501</v>
      </c>
      <c r="B307" s="62">
        <f>+FY2019_ALL_Targets!B307</f>
        <v>675700</v>
      </c>
      <c r="C307" s="62">
        <f>+FY2019_ALL_Targets!C307</f>
        <v>1026275</v>
      </c>
      <c r="D307" s="62">
        <f>+FY2019_ALL_Targets!D307</f>
        <v>1396144770</v>
      </c>
      <c r="E307" s="62"/>
      <c r="F307" s="62" t="str">
        <f>+FY2019_ALL_Targets!E307</f>
        <v>Harris</v>
      </c>
      <c r="G307" s="62" t="str">
        <f>FY2019_ALL_Targets!J307</f>
        <v>Brookshire Residence and Rehabilitation Center</v>
      </c>
      <c r="H307" s="62" t="str">
        <f>FY2019_ALL_Targets!K307</f>
        <v>DeWitt Medical district</v>
      </c>
      <c r="I307" s="62" t="str">
        <f>+FY2019_ALL_Targets!L307</f>
        <v>710 FM 359 South</v>
      </c>
      <c r="J307" s="14" t="str">
        <f>_xlfn.IFNA(+INDEX(Comp1!$E:$E,MATCH(B307,Comp1!$C:$C,0)),"No")</f>
        <v>Yes</v>
      </c>
      <c r="K307" s="14" t="str">
        <f>_xlfn.IFNA(+INDEX(Comp1!$F:$F,MATCH(B307,Comp1!$C:$C,0)),"No")</f>
        <v>Yes</v>
      </c>
      <c r="L307" s="14" t="str">
        <f>_xlfn.IFNA(+INDEX(Comp1!G:G,MATCH($B307,Comp1!$C:$C,0)),"No")</f>
        <v>Yes</v>
      </c>
      <c r="M307" s="14" t="str">
        <f>_xlfn.IFNA(+INDEX(Comp1!H:H,MATCH($B307,Comp1!$C:$C,0)),"No")</f>
        <v>Yes</v>
      </c>
      <c r="N307" s="14" t="str">
        <f>_xlfn.IFNA(+INDEX(Comp1!I:I,MATCH($B307,Comp1!$C:$C,0)),"No")</f>
        <v>Yes</v>
      </c>
      <c r="O307" s="14" t="str">
        <f>_xlfn.IFNA(+INDEX(Comp1!J:J,MATCH($B307,Comp1!$C:$C,0)),"No")</f>
        <v>Yes</v>
      </c>
      <c r="P307" s="14" t="str">
        <f>_xlfn.IFNA(+INDEX(Comp1!K:K,MATCH($B307,Comp1!$C:$C,0)),"No")</f>
        <v>Yes</v>
      </c>
      <c r="Q307" s="14" t="str">
        <f>_xlfn.IFNA(+INDEX(Comp1!L:L,MATCH($B307,Comp1!$C:$C,0)),"No")</f>
        <v>Yes</v>
      </c>
      <c r="R307" s="14" t="str">
        <f>_xlfn.IFNA(+INDEX(Comp1!M:M,MATCH($B307,Comp1!$C:$C,0)),"No")</f>
        <v>Yes</v>
      </c>
      <c r="S307" s="14" t="str">
        <f>_xlfn.IFNA(+INDEX(Comp1!N:N,MATCH($B307,Comp1!$C:$C,0)),"No")</f>
        <v>Yes</v>
      </c>
      <c r="T307" s="14" t="str">
        <f>_xlfn.IFNA(+INDEX(Comp1!O:O,MATCH($B307,Comp1!$C:$C,0)),"No")</f>
        <v>Yes</v>
      </c>
      <c r="U307" s="14" t="s">
        <v>35</v>
      </c>
      <c r="V307" s="263">
        <v>2.74</v>
      </c>
      <c r="W307" s="263">
        <v>2.74</v>
      </c>
      <c r="X307" s="263">
        <v>2.74</v>
      </c>
      <c r="Y307" s="263">
        <v>2.74</v>
      </c>
      <c r="Z307" s="263">
        <v>2.74</v>
      </c>
      <c r="AA307" s="263">
        <v>2.74</v>
      </c>
      <c r="AB307" s="263">
        <v>2.72</v>
      </c>
      <c r="AC307" s="263">
        <f>IF(Q307="yes",+INDEX('Final Comp Values'!$BH:$BH,MATCH('Monthy Targets'!$B307,'Final Comp Values'!$C:$C,0)),0)</f>
        <v>2.71</v>
      </c>
      <c r="AD307" s="263">
        <f>IF(R307="yes",+INDEX('Final Comp Values'!$BH:$BH,MATCH('Monthy Targets'!$B307,'Final Comp Values'!$C:$C,0)),0)</f>
        <v>2.71</v>
      </c>
      <c r="AE307" s="263">
        <f>IF(S307="yes",+INDEX('Final Comp Values'!$BL:$BL,MATCH('Monthy Targets'!$B307,'Final Comp Values'!$C:$C,0)),0)</f>
        <v>2.71</v>
      </c>
      <c r="AF307" s="263">
        <f>IF(T307="yes",+INDEX('Final Comp Values'!$BL:$BL,MATCH('Monthy Targets'!$B307,'Final Comp Values'!$C:$C,0)),0)</f>
        <v>2.71</v>
      </c>
      <c r="AG307" s="263">
        <f>IF(U307="yes",+INDEX('Final Comp Values'!$BL:$BL,MATCH('Monthy Targets'!$B307,'Final Comp Values'!$C:$C,0)),0)</f>
        <v>2.71</v>
      </c>
    </row>
    <row r="308" spans="1:33" x14ac:dyDescent="0.25">
      <c r="A308" s="579">
        <f>+FY2019_ALL_Targets!A308</f>
        <v>5148</v>
      </c>
      <c r="B308" s="62">
        <f>+FY2019_ALL_Targets!B308</f>
        <v>675702</v>
      </c>
      <c r="C308" s="62">
        <f>+FY2019_ALL_Targets!C308</f>
        <v>1026710</v>
      </c>
      <c r="D308" s="62">
        <f>+FY2019_ALL_Targets!D308</f>
        <v>1144619701</v>
      </c>
      <c r="E308" s="62"/>
      <c r="F308" s="62" t="str">
        <f>+FY2019_ALL_Targets!E308</f>
        <v>Dallas</v>
      </c>
      <c r="G308" s="62" t="str">
        <f>FY2019_ALL_Targets!J308</f>
        <v>Brentwood Place Two</v>
      </c>
      <c r="H308" s="62" t="str">
        <f>FY2019_ALL_Targets!K308</f>
        <v>Coryell County Memorial Hospital Authority</v>
      </c>
      <c r="I308" s="62" t="str">
        <f>+FY2019_ALL_Targets!L308</f>
        <v>3505-3 S Buckner Blvd</v>
      </c>
      <c r="J308" s="14" t="str">
        <f>_xlfn.IFNA(+INDEX(Comp1!$E:$E,MATCH(B308,Comp1!$C:$C,0)),"No")</f>
        <v>Yes</v>
      </c>
      <c r="K308" s="14" t="str">
        <f>_xlfn.IFNA(+INDEX(Comp1!$F:$F,MATCH(B308,Comp1!$C:$C,0)),"No")</f>
        <v>Yes</v>
      </c>
      <c r="L308" s="14" t="str">
        <f>_xlfn.IFNA(+INDEX(Comp1!G:G,MATCH($B308,Comp1!$C:$C,0)),"No")</f>
        <v>Yes</v>
      </c>
      <c r="M308" s="14" t="str">
        <f>_xlfn.IFNA(+INDEX(Comp1!H:H,MATCH($B308,Comp1!$C:$C,0)),"No")</f>
        <v>Yes</v>
      </c>
      <c r="N308" s="14" t="str">
        <f>_xlfn.IFNA(+INDEX(Comp1!I:I,MATCH($B308,Comp1!$C:$C,0)),"No")</f>
        <v>Yes</v>
      </c>
      <c r="O308" s="14" t="str">
        <f>_xlfn.IFNA(+INDEX(Comp1!J:J,MATCH($B308,Comp1!$C:$C,0)),"No")</f>
        <v>Yes</v>
      </c>
      <c r="P308" s="14" t="str">
        <f>_xlfn.IFNA(+INDEX(Comp1!K:K,MATCH($B308,Comp1!$C:$C,0)),"No")</f>
        <v>Yes</v>
      </c>
      <c r="Q308" s="14" t="str">
        <f>_xlfn.IFNA(+INDEX(Comp1!L:L,MATCH($B308,Comp1!$C:$C,0)),"No")</f>
        <v>Yes</v>
      </c>
      <c r="R308" s="14" t="str">
        <f>_xlfn.IFNA(+INDEX(Comp1!M:M,MATCH($B308,Comp1!$C:$C,0)),"No")</f>
        <v>Yes</v>
      </c>
      <c r="S308" s="14" t="str">
        <f>_xlfn.IFNA(+INDEX(Comp1!N:N,MATCH($B308,Comp1!$C:$C,0)),"No")</f>
        <v>Yes</v>
      </c>
      <c r="T308" s="14" t="str">
        <f>_xlfn.IFNA(+INDEX(Comp1!O:O,MATCH($B308,Comp1!$C:$C,0)),"No")</f>
        <v>Yes</v>
      </c>
      <c r="U308" s="14" t="s">
        <v>35</v>
      </c>
      <c r="V308" s="263">
        <v>9.66</v>
      </c>
      <c r="W308" s="263">
        <v>9.66</v>
      </c>
      <c r="X308" s="263">
        <v>9.66</v>
      </c>
      <c r="Y308" s="263">
        <v>9.66</v>
      </c>
      <c r="Z308" s="263">
        <v>9.66</v>
      </c>
      <c r="AA308" s="263">
        <v>9.66</v>
      </c>
      <c r="AB308" s="263">
        <v>9.36</v>
      </c>
      <c r="AC308" s="263">
        <f>IF(Q308="yes",+INDEX('Final Comp Values'!$BH:$BH,MATCH('Monthy Targets'!$B308,'Final Comp Values'!$C:$C,0)),0)</f>
        <v>9.33</v>
      </c>
      <c r="AD308" s="263">
        <f>IF(R308="yes",+INDEX('Final Comp Values'!$BH:$BH,MATCH('Monthy Targets'!$B308,'Final Comp Values'!$C:$C,0)),0)</f>
        <v>9.33</v>
      </c>
      <c r="AE308" s="263">
        <f>IF(S308="yes",+INDEX('Final Comp Values'!$BL:$BL,MATCH('Monthy Targets'!$B308,'Final Comp Values'!$C:$C,0)),0)</f>
        <v>9.33</v>
      </c>
      <c r="AF308" s="263">
        <f>IF(T308="yes",+INDEX('Final Comp Values'!$BL:$BL,MATCH('Monthy Targets'!$B308,'Final Comp Values'!$C:$C,0)),0)</f>
        <v>9.33</v>
      </c>
      <c r="AG308" s="263">
        <f>IF(U308="yes",+INDEX('Final Comp Values'!$BL:$BL,MATCH('Monthy Targets'!$B308,'Final Comp Values'!$C:$C,0)),0)</f>
        <v>9.33</v>
      </c>
    </row>
    <row r="309" spans="1:33" x14ac:dyDescent="0.25">
      <c r="A309" s="579">
        <f>+FY2019_ALL_Targets!A309</f>
        <v>5349</v>
      </c>
      <c r="B309" s="62">
        <f>+FY2019_ALL_Targets!B309</f>
        <v>675703</v>
      </c>
      <c r="C309" s="62">
        <f>+FY2019_ALL_Targets!C309</f>
        <v>1028699</v>
      </c>
      <c r="D309" s="62">
        <f>+FY2019_ALL_Targets!D309</f>
        <v>1407817273</v>
      </c>
      <c r="E309" s="62"/>
      <c r="F309" s="62" t="str">
        <f>+FY2019_ALL_Targets!E309</f>
        <v>Tarrant</v>
      </c>
      <c r="G309" s="62" t="str">
        <f>FY2019_ALL_Targets!J309</f>
        <v>Cross Timbers Rehabilitation and Healthcare Center</v>
      </c>
      <c r="H309" s="62" t="str">
        <f>FY2019_ALL_Targets!K309</f>
        <v>Eastland Memorial Hospital District</v>
      </c>
      <c r="I309" s="62" t="str">
        <f>+FY2019_ALL_Targets!L309</f>
        <v>3315 Cross Timbers Road</v>
      </c>
      <c r="J309" s="14" t="str">
        <f>_xlfn.IFNA(+INDEX(Comp1!$E:$E,MATCH(B309,Comp1!$C:$C,0)),"No")</f>
        <v>Yes</v>
      </c>
      <c r="K309" s="14" t="str">
        <f>_xlfn.IFNA(+INDEX(Comp1!$F:$F,MATCH(B309,Comp1!$C:$C,0)),"No")</f>
        <v>Yes</v>
      </c>
      <c r="L309" s="14" t="str">
        <f>_xlfn.IFNA(+INDEX(Comp1!G:G,MATCH($B309,Comp1!$C:$C,0)),"No")</f>
        <v>Yes</v>
      </c>
      <c r="M309" s="14" t="str">
        <f>_xlfn.IFNA(+INDEX(Comp1!H:H,MATCH($B309,Comp1!$C:$C,0)),"No")</f>
        <v>Yes</v>
      </c>
      <c r="N309" s="14" t="str">
        <f>_xlfn.IFNA(+INDEX(Comp1!I:I,MATCH($B309,Comp1!$C:$C,0)),"No")</f>
        <v>Yes</v>
      </c>
      <c r="O309" s="14" t="str">
        <f>_xlfn.IFNA(+INDEX(Comp1!J:J,MATCH($B309,Comp1!$C:$C,0)),"No")</f>
        <v>Yes</v>
      </c>
      <c r="P309" s="14" t="str">
        <f>_xlfn.IFNA(+INDEX(Comp1!K:K,MATCH($B309,Comp1!$C:$C,0)),"No")</f>
        <v>Yes</v>
      </c>
      <c r="Q309" s="14" t="str">
        <f>_xlfn.IFNA(+INDEX(Comp1!L:L,MATCH($B309,Comp1!$C:$C,0)),"No")</f>
        <v>Yes</v>
      </c>
      <c r="R309" s="14" t="str">
        <f>_xlfn.IFNA(+INDEX(Comp1!M:M,MATCH($B309,Comp1!$C:$C,0)),"No")</f>
        <v>Yes</v>
      </c>
      <c r="S309" s="14" t="str">
        <f>_xlfn.IFNA(+INDEX(Comp1!N:N,MATCH($B309,Comp1!$C:$C,0)),"No")</f>
        <v>Yes</v>
      </c>
      <c r="T309" s="14" t="str">
        <f>_xlfn.IFNA(+INDEX(Comp1!O:O,MATCH($B309,Comp1!$C:$C,0)),"No")</f>
        <v>Yes</v>
      </c>
      <c r="U309" s="14" t="s">
        <v>35</v>
      </c>
      <c r="V309" s="263">
        <v>5.66</v>
      </c>
      <c r="W309" s="263">
        <v>5.66</v>
      </c>
      <c r="X309" s="263">
        <v>5.66</v>
      </c>
      <c r="Y309" s="263">
        <v>5.66</v>
      </c>
      <c r="Z309" s="263">
        <v>5.66</v>
      </c>
      <c r="AA309" s="263">
        <v>5.66</v>
      </c>
      <c r="AB309" s="263">
        <v>5.5</v>
      </c>
      <c r="AC309" s="263">
        <f>IF(Q309="yes",+INDEX('Final Comp Values'!$BH:$BH,MATCH('Monthy Targets'!$B309,'Final Comp Values'!$C:$C,0)),0)</f>
        <v>5.48</v>
      </c>
      <c r="AD309" s="263">
        <f>IF(R309="yes",+INDEX('Final Comp Values'!$BH:$BH,MATCH('Monthy Targets'!$B309,'Final Comp Values'!$C:$C,0)),0)</f>
        <v>5.48</v>
      </c>
      <c r="AE309" s="263">
        <f>IF(S309="yes",+INDEX('Final Comp Values'!$BL:$BL,MATCH('Monthy Targets'!$B309,'Final Comp Values'!$C:$C,0)),0)</f>
        <v>5.48</v>
      </c>
      <c r="AF309" s="263">
        <f>IF(T309="yes",+INDEX('Final Comp Values'!$BL:$BL,MATCH('Monthy Targets'!$B309,'Final Comp Values'!$C:$C,0)),0)</f>
        <v>5.48</v>
      </c>
      <c r="AG309" s="263">
        <f>IF(U309="yes",+INDEX('Final Comp Values'!$BL:$BL,MATCH('Monthy Targets'!$B309,'Final Comp Values'!$C:$C,0)),0)</f>
        <v>5.48</v>
      </c>
    </row>
    <row r="310" spans="1:33" x14ac:dyDescent="0.25">
      <c r="A310" s="579">
        <f>+FY2019_ALL_Targets!A310</f>
        <v>4294</v>
      </c>
      <c r="B310" s="62">
        <f>+FY2019_ALL_Targets!B310</f>
        <v>675712</v>
      </c>
      <c r="C310" s="62">
        <f>+FY2019_ALL_Targets!C310</f>
        <v>1026320</v>
      </c>
      <c r="D310" s="62">
        <f>+FY2019_ALL_Targets!D310</f>
        <v>1013310861</v>
      </c>
      <c r="E310" s="62"/>
      <c r="F310" s="62" t="str">
        <f>+FY2019_ALL_Targets!E310</f>
        <v>MRSA Central</v>
      </c>
      <c r="G310" s="62" t="str">
        <f>FY2019_ALL_Targets!J310</f>
        <v>Homestead Nursing and Rehabilitation of Itasca</v>
      </c>
      <c r="H310" s="62" t="str">
        <f>FY2019_ALL_Targets!K310</f>
        <v>Eastland Memorial Hospital District</v>
      </c>
      <c r="I310" s="62" t="str">
        <f>+FY2019_ALL_Targets!L310</f>
        <v>409 South Files Street</v>
      </c>
      <c r="J310" s="14" t="str">
        <f>_xlfn.IFNA(+INDEX(Comp1!$E:$E,MATCH(B310,Comp1!$C:$C,0)),"No")</f>
        <v>Yes</v>
      </c>
      <c r="K310" s="14" t="str">
        <f>_xlfn.IFNA(+INDEX(Comp1!$F:$F,MATCH(B310,Comp1!$C:$C,0)),"No")</f>
        <v>Yes</v>
      </c>
      <c r="L310" s="14" t="str">
        <f>_xlfn.IFNA(+INDEX(Comp1!G:G,MATCH($B310,Comp1!$C:$C,0)),"No")</f>
        <v>Yes</v>
      </c>
      <c r="M310" s="14" t="str">
        <f>_xlfn.IFNA(+INDEX(Comp1!H:H,MATCH($B310,Comp1!$C:$C,0)),"No")</f>
        <v>Yes</v>
      </c>
      <c r="N310" s="14" t="str">
        <f>_xlfn.IFNA(+INDEX(Comp1!I:I,MATCH($B310,Comp1!$C:$C,0)),"No")</f>
        <v>Yes</v>
      </c>
      <c r="O310" s="14" t="str">
        <f>_xlfn.IFNA(+INDEX(Comp1!J:J,MATCH($B310,Comp1!$C:$C,0)),"No")</f>
        <v>Yes</v>
      </c>
      <c r="P310" s="14" t="str">
        <f>_xlfn.IFNA(+INDEX(Comp1!K:K,MATCH($B310,Comp1!$C:$C,0)),"No")</f>
        <v>Yes</v>
      </c>
      <c r="Q310" s="14" t="str">
        <f>_xlfn.IFNA(+INDEX(Comp1!L:L,MATCH($B310,Comp1!$C:$C,0)),"No")</f>
        <v>Yes</v>
      </c>
      <c r="R310" s="14" t="str">
        <f>_xlfn.IFNA(+INDEX(Comp1!M:M,MATCH($B310,Comp1!$C:$C,0)),"No")</f>
        <v>Yes</v>
      </c>
      <c r="S310" s="14" t="str">
        <f>_xlfn.IFNA(+INDEX(Comp1!N:N,MATCH($B310,Comp1!$C:$C,0)),"No")</f>
        <v>Yes</v>
      </c>
      <c r="T310" s="14" t="str">
        <f>_xlfn.IFNA(+INDEX(Comp1!O:O,MATCH($B310,Comp1!$C:$C,0)),"No")</f>
        <v>Yes</v>
      </c>
      <c r="U310" s="14" t="s">
        <v>35</v>
      </c>
      <c r="V310" s="263">
        <v>3.52</v>
      </c>
      <c r="W310" s="263">
        <v>3.52</v>
      </c>
      <c r="X310" s="263">
        <v>3.52</v>
      </c>
      <c r="Y310" s="263">
        <v>3.52</v>
      </c>
      <c r="Z310" s="263">
        <v>3.52</v>
      </c>
      <c r="AA310" s="263">
        <v>3.52</v>
      </c>
      <c r="AB310" s="263">
        <v>3.54</v>
      </c>
      <c r="AC310" s="263">
        <f>IF(Q310="yes",+INDEX('Final Comp Values'!$BH:$BH,MATCH('Monthy Targets'!$B310,'Final Comp Values'!$C:$C,0)),0)</f>
        <v>3.52</v>
      </c>
      <c r="AD310" s="263">
        <f>IF(R310="yes",+INDEX('Final Comp Values'!$BH:$BH,MATCH('Monthy Targets'!$B310,'Final Comp Values'!$C:$C,0)),0)</f>
        <v>3.52</v>
      </c>
      <c r="AE310" s="263">
        <f>IF(S310="yes",+INDEX('Final Comp Values'!$BL:$BL,MATCH('Monthy Targets'!$B310,'Final Comp Values'!$C:$C,0)),0)</f>
        <v>3.52</v>
      </c>
      <c r="AF310" s="263">
        <f>IF(T310="yes",+INDEX('Final Comp Values'!$BL:$BL,MATCH('Monthy Targets'!$B310,'Final Comp Values'!$C:$C,0)),0)</f>
        <v>3.52</v>
      </c>
      <c r="AG310" s="263">
        <f>IF(U310="yes",+INDEX('Final Comp Values'!$BL:$BL,MATCH('Monthy Targets'!$B310,'Final Comp Values'!$C:$C,0)),0)</f>
        <v>3.52</v>
      </c>
    </row>
    <row r="311" spans="1:33" x14ac:dyDescent="0.25">
      <c r="A311" s="579">
        <f>+FY2019_ALL_Targets!A311</f>
        <v>4890</v>
      </c>
      <c r="B311" s="62">
        <f>+FY2019_ALL_Targets!B311</f>
        <v>675714</v>
      </c>
      <c r="C311" s="62">
        <f>+FY2019_ALL_Targets!C311</f>
        <v>1020958</v>
      </c>
      <c r="D311" s="62">
        <f>+FY2019_ALL_Targets!D311</f>
        <v>1336647866</v>
      </c>
      <c r="E311" s="62"/>
      <c r="F311" s="62" t="str">
        <f>+FY2019_ALL_Targets!E311</f>
        <v>Harris</v>
      </c>
      <c r="G311" s="62" t="str">
        <f>FY2019_ALL_Targets!J311</f>
        <v>Tomball Rehab and Nursing</v>
      </c>
      <c r="H311" s="62" t="str">
        <f>FY2019_ALL_Targets!K311</f>
        <v>Chamber County Public Hospital District No. 1</v>
      </c>
      <c r="I311" s="62" t="str">
        <f>+FY2019_ALL_Targets!L311</f>
        <v>815 Peach Street</v>
      </c>
      <c r="J311" s="14" t="str">
        <f>_xlfn.IFNA(+INDEX(Comp1!$E:$E,MATCH(B311,Comp1!$C:$C,0)),"No")</f>
        <v>Yes</v>
      </c>
      <c r="K311" s="14" t="str">
        <f>_xlfn.IFNA(+INDEX(Comp1!$F:$F,MATCH(B311,Comp1!$C:$C,0)),"No")</f>
        <v>Yes</v>
      </c>
      <c r="L311" s="14" t="str">
        <f>_xlfn.IFNA(+INDEX(Comp1!G:G,MATCH($B311,Comp1!$C:$C,0)),"No")</f>
        <v>Yes</v>
      </c>
      <c r="M311" s="14" t="str">
        <f>_xlfn.IFNA(+INDEX(Comp1!H:H,MATCH($B311,Comp1!$C:$C,0)),"No")</f>
        <v>Yes</v>
      </c>
      <c r="N311" s="14" t="str">
        <f>_xlfn.IFNA(+INDEX(Comp1!I:I,MATCH($B311,Comp1!$C:$C,0)),"No")</f>
        <v>Yes</v>
      </c>
      <c r="O311" s="14" t="str">
        <f>_xlfn.IFNA(+INDEX(Comp1!J:J,MATCH($B311,Comp1!$C:$C,0)),"No")</f>
        <v>Yes</v>
      </c>
      <c r="P311" s="14" t="str">
        <f>_xlfn.IFNA(+INDEX(Comp1!K:K,MATCH($B311,Comp1!$C:$C,0)),"No")</f>
        <v>Yes</v>
      </c>
      <c r="Q311" s="14" t="str">
        <f>_xlfn.IFNA(+INDEX(Comp1!L:L,MATCH($B311,Comp1!$C:$C,0)),"No")</f>
        <v>Yes</v>
      </c>
      <c r="R311" s="14" t="str">
        <f>_xlfn.IFNA(+INDEX(Comp1!M:M,MATCH($B311,Comp1!$C:$C,0)),"No")</f>
        <v>Yes</v>
      </c>
      <c r="S311" s="14" t="str">
        <f>_xlfn.IFNA(+INDEX(Comp1!N:N,MATCH($B311,Comp1!$C:$C,0)),"No")</f>
        <v>Yes</v>
      </c>
      <c r="T311" s="14" t="str">
        <f>_xlfn.IFNA(+INDEX(Comp1!O:O,MATCH($B311,Comp1!$C:$C,0)),"No")</f>
        <v>Yes</v>
      </c>
      <c r="U311" s="14" t="s">
        <v>35</v>
      </c>
      <c r="V311" s="263">
        <v>6.52</v>
      </c>
      <c r="W311" s="263">
        <v>6.52</v>
      </c>
      <c r="X311" s="263">
        <v>6.52</v>
      </c>
      <c r="Y311" s="263">
        <v>6.52</v>
      </c>
      <c r="Z311" s="263">
        <v>6.52</v>
      </c>
      <c r="AA311" s="263">
        <v>6.52</v>
      </c>
      <c r="AB311" s="263">
        <v>6.46</v>
      </c>
      <c r="AC311" s="263">
        <f>IF(Q311="yes",+INDEX('Final Comp Values'!$BH:$BH,MATCH('Monthy Targets'!$B311,'Final Comp Values'!$C:$C,0)),0)</f>
        <v>6.44</v>
      </c>
      <c r="AD311" s="263">
        <f>IF(R311="yes",+INDEX('Final Comp Values'!$BH:$BH,MATCH('Monthy Targets'!$B311,'Final Comp Values'!$C:$C,0)),0)</f>
        <v>6.44</v>
      </c>
      <c r="AE311" s="263">
        <f>IF(S311="yes",+INDEX('Final Comp Values'!$BL:$BL,MATCH('Monthy Targets'!$B311,'Final Comp Values'!$C:$C,0)),0)</f>
        <v>6.44</v>
      </c>
      <c r="AF311" s="263">
        <f>IF(T311="yes",+INDEX('Final Comp Values'!$BL:$BL,MATCH('Monthy Targets'!$B311,'Final Comp Values'!$C:$C,0)),0)</f>
        <v>6.44</v>
      </c>
      <c r="AG311" s="263">
        <f>IF(U311="yes",+INDEX('Final Comp Values'!$BL:$BL,MATCH('Monthy Targets'!$B311,'Final Comp Values'!$C:$C,0)),0)</f>
        <v>6.44</v>
      </c>
    </row>
    <row r="312" spans="1:33" x14ac:dyDescent="0.25">
      <c r="A312" s="579">
        <f>+FY2019_ALL_Targets!A312</f>
        <v>4476</v>
      </c>
      <c r="B312" s="62">
        <f>+FY2019_ALL_Targets!B312</f>
        <v>675715</v>
      </c>
      <c r="C312" s="62">
        <f>+FY2019_ALL_Targets!C312</f>
        <v>1026589</v>
      </c>
      <c r="D312" s="62">
        <f>+FY2019_ALL_Targets!D312</f>
        <v>1407252448</v>
      </c>
      <c r="E312" s="62"/>
      <c r="F312" s="62" t="str">
        <f>+FY2019_ALL_Targets!E312</f>
        <v>MRSA Central</v>
      </c>
      <c r="G312" s="62" t="str">
        <f>FY2019_ALL_Targets!J312</f>
        <v>Pecan Valley Healthcare Residence</v>
      </c>
      <c r="H312" s="62" t="str">
        <f>FY2019_ALL_Targets!K312</f>
        <v>McCulloch County Hospital District</v>
      </c>
      <c r="I312" s="62" t="str">
        <f>+FY2019_ALL_Targets!L312</f>
        <v>1405 W Storey St</v>
      </c>
      <c r="J312" s="14" t="str">
        <f>_xlfn.IFNA(+INDEX(Comp1!$E:$E,MATCH(B312,Comp1!$C:$C,0)),"No")</f>
        <v>Yes</v>
      </c>
      <c r="K312" s="14" t="str">
        <f>_xlfn.IFNA(+INDEX(Comp1!$F:$F,MATCH(B312,Comp1!$C:$C,0)),"No")</f>
        <v>Yes</v>
      </c>
      <c r="L312" s="14" t="str">
        <f>_xlfn.IFNA(+INDEX(Comp1!G:G,MATCH($B312,Comp1!$C:$C,0)),"No")</f>
        <v>Yes</v>
      </c>
      <c r="M312" s="14" t="str">
        <f>_xlfn.IFNA(+INDEX(Comp1!H:H,MATCH($B312,Comp1!$C:$C,0)),"No")</f>
        <v>Yes</v>
      </c>
      <c r="N312" s="14" t="str">
        <f>_xlfn.IFNA(+INDEX(Comp1!I:I,MATCH($B312,Comp1!$C:$C,0)),"No")</f>
        <v>Yes</v>
      </c>
      <c r="O312" s="14" t="str">
        <f>_xlfn.IFNA(+INDEX(Comp1!J:J,MATCH($B312,Comp1!$C:$C,0)),"No")</f>
        <v>Yes</v>
      </c>
      <c r="P312" s="14" t="str">
        <f>_xlfn.IFNA(+INDEX(Comp1!K:K,MATCH($B312,Comp1!$C:$C,0)),"No")</f>
        <v>Yes</v>
      </c>
      <c r="Q312" s="14" t="str">
        <f>_xlfn.IFNA(+INDEX(Comp1!L:L,MATCH($B312,Comp1!$C:$C,0)),"No")</f>
        <v>No</v>
      </c>
      <c r="R312" s="14" t="str">
        <f>_xlfn.IFNA(+INDEX(Comp1!M:M,MATCH($B312,Comp1!$C:$C,0)),"No")</f>
        <v>No</v>
      </c>
      <c r="S312" s="14" t="str">
        <f>_xlfn.IFNA(+INDEX(Comp1!N:N,MATCH($B312,Comp1!$C:$C,0)),"No")</f>
        <v>No</v>
      </c>
      <c r="T312" s="14" t="str">
        <f>_xlfn.IFNA(+INDEX(Comp1!O:O,MATCH($B312,Comp1!$C:$C,0)),"No")</f>
        <v>No</v>
      </c>
      <c r="U312" s="14" t="s">
        <v>36</v>
      </c>
      <c r="V312" s="263">
        <v>3</v>
      </c>
      <c r="W312" s="263">
        <v>3</v>
      </c>
      <c r="X312" s="263">
        <v>3</v>
      </c>
      <c r="Y312" s="263">
        <v>3</v>
      </c>
      <c r="Z312" s="263">
        <v>3</v>
      </c>
      <c r="AA312" s="263">
        <v>3</v>
      </c>
      <c r="AB312" s="263">
        <v>3.02</v>
      </c>
      <c r="AC312" s="263">
        <f>IF(Q312="yes",+INDEX('Final Comp Values'!$BH:$BH,MATCH('Monthy Targets'!$B312,'Final Comp Values'!$C:$C,0)),0)</f>
        <v>0</v>
      </c>
      <c r="AD312" s="263">
        <f>IF(R312="yes",+INDEX('Final Comp Values'!$BH:$BH,MATCH('Monthy Targets'!$B312,'Final Comp Values'!$C:$C,0)),0)</f>
        <v>0</v>
      </c>
      <c r="AE312" s="263">
        <f>IF(S312="yes",+INDEX('Final Comp Values'!$BL:$BL,MATCH('Monthy Targets'!$B312,'Final Comp Values'!$C:$C,0)),0)</f>
        <v>0</v>
      </c>
      <c r="AF312" s="263">
        <f>IF(T312="yes",+INDEX('Final Comp Values'!$BL:$BL,MATCH('Monthy Targets'!$B312,'Final Comp Values'!$C:$C,0)),0)</f>
        <v>0</v>
      </c>
      <c r="AG312" s="263">
        <f>IF(U312="yes",+INDEX('Final Comp Values'!$BL:$BL,MATCH('Monthy Targets'!$B312,'Final Comp Values'!$C:$C,0)),0)</f>
        <v>0</v>
      </c>
    </row>
    <row r="313" spans="1:33" x14ac:dyDescent="0.25">
      <c r="A313" s="579">
        <f>+FY2019_ALL_Targets!A313</f>
        <v>5165</v>
      </c>
      <c r="B313" s="62">
        <f>+FY2019_ALL_Targets!B313</f>
        <v>675716</v>
      </c>
      <c r="C313" s="62">
        <f>+FY2019_ALL_Targets!C313</f>
        <v>1028697</v>
      </c>
      <c r="D313" s="62">
        <f>+FY2019_ALL_Targets!D313</f>
        <v>1780077479</v>
      </c>
      <c r="E313" s="62"/>
      <c r="F313" s="62" t="str">
        <f>+FY2019_ALL_Targets!E313</f>
        <v>Lubbock</v>
      </c>
      <c r="G313" s="62" t="str">
        <f>FY2019_ALL_Targets!J313</f>
        <v>Post Nursing &amp; Rehab Center</v>
      </c>
      <c r="H313" s="62" t="str">
        <f>FY2019_ALL_Targets!K313</f>
        <v>Stratford Hospital District</v>
      </c>
      <c r="I313" s="62" t="str">
        <f>+FY2019_ALL_Targets!L313</f>
        <v>605 W. 7th St.</v>
      </c>
      <c r="J313" s="14" t="str">
        <f>_xlfn.IFNA(+INDEX(Comp1!$E:$E,MATCH(B313,Comp1!$C:$C,0)),"No")</f>
        <v>Yes</v>
      </c>
      <c r="K313" s="14" t="str">
        <f>_xlfn.IFNA(+INDEX(Comp1!$F:$F,MATCH(B313,Comp1!$C:$C,0)),"No")</f>
        <v>Yes</v>
      </c>
      <c r="L313" s="14" t="str">
        <f>_xlfn.IFNA(+INDEX(Comp1!G:G,MATCH($B313,Comp1!$C:$C,0)),"No")</f>
        <v>Yes</v>
      </c>
      <c r="M313" s="14" t="str">
        <f>_xlfn.IFNA(+INDEX(Comp1!H:H,MATCH($B313,Comp1!$C:$C,0)),"No")</f>
        <v>Yes</v>
      </c>
      <c r="N313" s="14" t="str">
        <f>_xlfn.IFNA(+INDEX(Comp1!I:I,MATCH($B313,Comp1!$C:$C,0)),"No")</f>
        <v>Yes</v>
      </c>
      <c r="O313" s="14" t="str">
        <f>_xlfn.IFNA(+INDEX(Comp1!J:J,MATCH($B313,Comp1!$C:$C,0)),"No")</f>
        <v>Yes</v>
      </c>
      <c r="P313" s="14" t="str">
        <f>_xlfn.IFNA(+INDEX(Comp1!K:K,MATCH($B313,Comp1!$C:$C,0)),"No")</f>
        <v>Yes</v>
      </c>
      <c r="Q313" s="14" t="str">
        <f>_xlfn.IFNA(+INDEX(Comp1!L:L,MATCH($B313,Comp1!$C:$C,0)),"No")</f>
        <v>Yes</v>
      </c>
      <c r="R313" s="14" t="str">
        <f>_xlfn.IFNA(+INDEX(Comp1!M:M,MATCH($B313,Comp1!$C:$C,0)),"No")</f>
        <v>Yes</v>
      </c>
      <c r="S313" s="14" t="str">
        <f>_xlfn.IFNA(+INDEX(Comp1!N:N,MATCH($B313,Comp1!$C:$C,0)),"No")</f>
        <v>Yes</v>
      </c>
      <c r="T313" s="14" t="str">
        <f>_xlfn.IFNA(+INDEX(Comp1!O:O,MATCH($B313,Comp1!$C:$C,0)),"No")</f>
        <v>Yes</v>
      </c>
      <c r="U313" s="14" t="s">
        <v>35</v>
      </c>
      <c r="V313" s="263">
        <v>10.32</v>
      </c>
      <c r="W313" s="263">
        <v>10.32</v>
      </c>
      <c r="X313" s="263">
        <v>10.32</v>
      </c>
      <c r="Y313" s="263">
        <v>10.32</v>
      </c>
      <c r="Z313" s="263">
        <v>10.32</v>
      </c>
      <c r="AA313" s="263">
        <v>10.32</v>
      </c>
      <c r="AB313" s="263">
        <v>10.47</v>
      </c>
      <c r="AC313" s="263">
        <f>IF(Q313="yes",+INDEX('Final Comp Values'!$BH:$BH,MATCH('Monthy Targets'!$B313,'Final Comp Values'!$C:$C,0)),0)</f>
        <v>10.43</v>
      </c>
      <c r="AD313" s="263">
        <f>IF(R313="yes",+INDEX('Final Comp Values'!$BH:$BH,MATCH('Monthy Targets'!$B313,'Final Comp Values'!$C:$C,0)),0)</f>
        <v>10.43</v>
      </c>
      <c r="AE313" s="263">
        <f>IF(S313="yes",+INDEX('Final Comp Values'!$BL:$BL,MATCH('Monthy Targets'!$B313,'Final Comp Values'!$C:$C,0)),0)</f>
        <v>10.43</v>
      </c>
      <c r="AF313" s="263">
        <f>IF(T313="yes",+INDEX('Final Comp Values'!$BL:$BL,MATCH('Monthy Targets'!$B313,'Final Comp Values'!$C:$C,0)),0)</f>
        <v>10.43</v>
      </c>
      <c r="AG313" s="263">
        <f>IF(U313="yes",+INDEX('Final Comp Values'!$BL:$BL,MATCH('Monthy Targets'!$B313,'Final Comp Values'!$C:$C,0)),0)</f>
        <v>10.43</v>
      </c>
    </row>
    <row r="314" spans="1:33" x14ac:dyDescent="0.25">
      <c r="A314" s="579">
        <f>+FY2019_ALL_Targets!A314</f>
        <v>5310</v>
      </c>
      <c r="B314" s="62">
        <f>+FY2019_ALL_Targets!B314</f>
        <v>675722</v>
      </c>
      <c r="C314" s="62">
        <f>+FY2019_ALL_Targets!C314</f>
        <v>1028614</v>
      </c>
      <c r="D314" s="62">
        <f>+FY2019_ALL_Targets!D314</f>
        <v>1487085478</v>
      </c>
      <c r="E314" s="62"/>
      <c r="F314" s="62" t="str">
        <f>+FY2019_ALL_Targets!E314</f>
        <v>MRSA West</v>
      </c>
      <c r="G314" s="62" t="str">
        <f>FY2019_ALL_Targets!J314</f>
        <v>Fort Stockton Living &amp; Rehabilitation</v>
      </c>
      <c r="H314" s="62" t="str">
        <f>FY2019_ALL_Targets!K314</f>
        <v>Midland County Hospital District</v>
      </c>
      <c r="I314" s="62" t="str">
        <f>+FY2019_ALL_Targets!L314</f>
        <v>501 N. Sycamore</v>
      </c>
      <c r="J314" s="14" t="str">
        <f>_xlfn.IFNA(+INDEX(Comp1!$E:$E,MATCH(B314,Comp1!$C:$C,0)),"No")</f>
        <v>Yes</v>
      </c>
      <c r="K314" s="14" t="str">
        <f>_xlfn.IFNA(+INDEX(Comp1!$F:$F,MATCH(B314,Comp1!$C:$C,0)),"No")</f>
        <v>Yes</v>
      </c>
      <c r="L314" s="14" t="str">
        <f>_xlfn.IFNA(+INDEX(Comp1!G:G,MATCH($B314,Comp1!$C:$C,0)),"No")</f>
        <v>Yes</v>
      </c>
      <c r="M314" s="14" t="str">
        <f>_xlfn.IFNA(+INDEX(Comp1!H:H,MATCH($B314,Comp1!$C:$C,0)),"No")</f>
        <v>Yes</v>
      </c>
      <c r="N314" s="14" t="str">
        <f>_xlfn.IFNA(+INDEX(Comp1!I:I,MATCH($B314,Comp1!$C:$C,0)),"No")</f>
        <v>Yes</v>
      </c>
      <c r="O314" s="14" t="str">
        <f>_xlfn.IFNA(+INDEX(Comp1!J:J,MATCH($B314,Comp1!$C:$C,0)),"No")</f>
        <v>Yes</v>
      </c>
      <c r="P314" s="14" t="str">
        <f>_xlfn.IFNA(+INDEX(Comp1!K:K,MATCH($B314,Comp1!$C:$C,0)),"No")</f>
        <v>Yes</v>
      </c>
      <c r="Q314" s="14" t="str">
        <f>_xlfn.IFNA(+INDEX(Comp1!L:L,MATCH($B314,Comp1!$C:$C,0)),"No")</f>
        <v>Yes</v>
      </c>
      <c r="R314" s="14" t="str">
        <f>_xlfn.IFNA(+INDEX(Comp1!M:M,MATCH($B314,Comp1!$C:$C,0)),"No")</f>
        <v>Yes</v>
      </c>
      <c r="S314" s="14" t="str">
        <f>_xlfn.IFNA(+INDEX(Comp1!N:N,MATCH($B314,Comp1!$C:$C,0)),"No")</f>
        <v>Yes</v>
      </c>
      <c r="T314" s="14" t="str">
        <f>_xlfn.IFNA(+INDEX(Comp1!O:O,MATCH($B314,Comp1!$C:$C,0)),"No")</f>
        <v>Yes</v>
      </c>
      <c r="U314" s="14" t="s">
        <v>35</v>
      </c>
      <c r="V314" s="263">
        <v>7.25</v>
      </c>
      <c r="W314" s="263">
        <v>7.25</v>
      </c>
      <c r="X314" s="263">
        <v>7.25</v>
      </c>
      <c r="Y314" s="263">
        <v>7.25</v>
      </c>
      <c r="Z314" s="263">
        <v>7.25</v>
      </c>
      <c r="AA314" s="263">
        <v>7.25</v>
      </c>
      <c r="AB314" s="263">
        <v>7.1</v>
      </c>
      <c r="AC314" s="263">
        <f>IF(Q314="yes",+INDEX('Final Comp Values'!$BH:$BH,MATCH('Monthy Targets'!$B314,'Final Comp Values'!$C:$C,0)),0)</f>
        <v>7.07</v>
      </c>
      <c r="AD314" s="263">
        <f>IF(R314="yes",+INDEX('Final Comp Values'!$BH:$BH,MATCH('Monthy Targets'!$B314,'Final Comp Values'!$C:$C,0)),0)</f>
        <v>7.07</v>
      </c>
      <c r="AE314" s="263">
        <f>IF(S314="yes",+INDEX('Final Comp Values'!$BL:$BL,MATCH('Monthy Targets'!$B314,'Final Comp Values'!$C:$C,0)),0)</f>
        <v>7.07</v>
      </c>
      <c r="AF314" s="263">
        <f>IF(T314="yes",+INDEX('Final Comp Values'!$BL:$BL,MATCH('Monthy Targets'!$B314,'Final Comp Values'!$C:$C,0)),0)</f>
        <v>7.07</v>
      </c>
      <c r="AG314" s="263">
        <f>IF(U314="yes",+INDEX('Final Comp Values'!$BL:$BL,MATCH('Monthy Targets'!$B314,'Final Comp Values'!$C:$C,0)),0)</f>
        <v>7.07</v>
      </c>
    </row>
    <row r="315" spans="1:33" x14ac:dyDescent="0.25">
      <c r="A315" s="579">
        <f>+FY2019_ALL_Targets!A315</f>
        <v>4236</v>
      </c>
      <c r="B315" s="62">
        <f>+FY2019_ALL_Targets!B315</f>
        <v>675727</v>
      </c>
      <c r="C315" s="62">
        <f>+FY2019_ALL_Targets!C315</f>
        <v>1028629</v>
      </c>
      <c r="D315" s="62">
        <f>+FY2019_ALL_Targets!D315</f>
        <v>1265898985</v>
      </c>
      <c r="E315" s="62"/>
      <c r="F315" s="62" t="str">
        <f>+FY2019_ALL_Targets!E315</f>
        <v>Travis</v>
      </c>
      <c r="G315" s="62" t="str">
        <f>FY2019_ALL_Targets!J315</f>
        <v>The Wesleyan at Scenic</v>
      </c>
      <c r="H315" s="62" t="str">
        <f>FY2019_ALL_Targets!K315</f>
        <v>Guadalupe County Hospital Board</v>
      </c>
      <c r="I315" s="62" t="str">
        <f>+FY2019_ALL_Targets!L315</f>
        <v>2001 Scenic Rd</v>
      </c>
      <c r="J315" s="14" t="str">
        <f>_xlfn.IFNA(+INDEX(Comp1!$E:$E,MATCH(B315,Comp1!$C:$C,0)),"No")</f>
        <v>Yes</v>
      </c>
      <c r="K315" s="14" t="str">
        <f>_xlfn.IFNA(+INDEX(Comp1!$F:$F,MATCH(B315,Comp1!$C:$C,0)),"No")</f>
        <v>Yes</v>
      </c>
      <c r="L315" s="14" t="str">
        <f>_xlfn.IFNA(+INDEX(Comp1!G:G,MATCH($B315,Comp1!$C:$C,0)),"No")</f>
        <v>Yes</v>
      </c>
      <c r="M315" s="14" t="str">
        <f>_xlfn.IFNA(+INDEX(Comp1!H:H,MATCH($B315,Comp1!$C:$C,0)),"No")</f>
        <v>Yes</v>
      </c>
      <c r="N315" s="14" t="str">
        <f>_xlfn.IFNA(+INDEX(Comp1!I:I,MATCH($B315,Comp1!$C:$C,0)),"No")</f>
        <v>Yes</v>
      </c>
      <c r="O315" s="14" t="str">
        <f>_xlfn.IFNA(+INDEX(Comp1!J:J,MATCH($B315,Comp1!$C:$C,0)),"No")</f>
        <v>Yes</v>
      </c>
      <c r="P315" s="14" t="str">
        <f>_xlfn.IFNA(+INDEX(Comp1!K:K,MATCH($B315,Comp1!$C:$C,0)),"No")</f>
        <v>Yes</v>
      </c>
      <c r="Q315" s="14" t="str">
        <f>_xlfn.IFNA(+INDEX(Comp1!L:L,MATCH($B315,Comp1!$C:$C,0)),"No")</f>
        <v>Yes</v>
      </c>
      <c r="R315" s="14" t="str">
        <f>_xlfn.IFNA(+INDEX(Comp1!M:M,MATCH($B315,Comp1!$C:$C,0)),"No")</f>
        <v>Yes</v>
      </c>
      <c r="S315" s="14" t="str">
        <f>_xlfn.IFNA(+INDEX(Comp1!N:N,MATCH($B315,Comp1!$C:$C,0)),"No")</f>
        <v>Yes</v>
      </c>
      <c r="T315" s="14" t="str">
        <f>_xlfn.IFNA(+INDEX(Comp1!O:O,MATCH($B315,Comp1!$C:$C,0)),"No")</f>
        <v>Yes</v>
      </c>
      <c r="U315" s="14" t="s">
        <v>35</v>
      </c>
      <c r="V315" s="263">
        <v>19.21</v>
      </c>
      <c r="W315" s="263">
        <v>19.21</v>
      </c>
      <c r="X315" s="263">
        <v>19.21</v>
      </c>
      <c r="Y315" s="263">
        <v>19.21</v>
      </c>
      <c r="Z315" s="263">
        <v>19.21</v>
      </c>
      <c r="AA315" s="263">
        <v>19.21</v>
      </c>
      <c r="AB315" s="263">
        <v>18.91</v>
      </c>
      <c r="AC315" s="263">
        <f>IF(Q315="yes",+INDEX('Final Comp Values'!$BH:$BH,MATCH('Monthy Targets'!$B315,'Final Comp Values'!$C:$C,0)),0)</f>
        <v>18.850000000000001</v>
      </c>
      <c r="AD315" s="263">
        <f>IF(R315="yes",+INDEX('Final Comp Values'!$BH:$BH,MATCH('Monthy Targets'!$B315,'Final Comp Values'!$C:$C,0)),0)</f>
        <v>18.850000000000001</v>
      </c>
      <c r="AE315" s="263">
        <f>IF(S315="yes",+INDEX('Final Comp Values'!$BL:$BL,MATCH('Monthy Targets'!$B315,'Final Comp Values'!$C:$C,0)),0)</f>
        <v>18.850000000000001</v>
      </c>
      <c r="AF315" s="263">
        <f>IF(T315="yes",+INDEX('Final Comp Values'!$BL:$BL,MATCH('Monthy Targets'!$B315,'Final Comp Values'!$C:$C,0)),0)</f>
        <v>18.850000000000001</v>
      </c>
      <c r="AG315" s="263">
        <f>IF(U315="yes",+INDEX('Final Comp Values'!$BL:$BL,MATCH('Monthy Targets'!$B315,'Final Comp Values'!$C:$C,0)),0)</f>
        <v>18.850000000000001</v>
      </c>
    </row>
    <row r="316" spans="1:33" x14ac:dyDescent="0.25">
      <c r="A316" s="579">
        <f>+FY2019_ALL_Targets!A316</f>
        <v>5195</v>
      </c>
      <c r="B316" s="62">
        <f>+FY2019_ALL_Targets!B316</f>
        <v>675729</v>
      </c>
      <c r="C316" s="62">
        <f>+FY2019_ALL_Targets!C316</f>
        <v>1028758</v>
      </c>
      <c r="D316" s="62">
        <f>+FY2019_ALL_Targets!D316</f>
        <v>1831192368</v>
      </c>
      <c r="E316" s="62"/>
      <c r="F316" s="62" t="str">
        <f>+FY2019_ALL_Targets!E316</f>
        <v>MRSA Northeast</v>
      </c>
      <c r="G316" s="62" t="str">
        <f>FY2019_ALL_Targets!J316</f>
        <v>Twin Lakes Rehabilitation and Care Center</v>
      </c>
      <c r="H316" s="62" t="str">
        <f>FY2019_ALL_Targets!K316</f>
        <v>Nacogdoches County Hospital District</v>
      </c>
      <c r="I316" s="62" t="str">
        <f>+FY2019_ALL_Targets!L316</f>
        <v>451 S. El Camino Crossing</v>
      </c>
      <c r="J316" s="14" t="str">
        <f>_xlfn.IFNA(+INDEX(Comp1!$E:$E,MATCH(B316,Comp1!$C:$C,0)),"No")</f>
        <v>Yes</v>
      </c>
      <c r="K316" s="14" t="str">
        <f>_xlfn.IFNA(+INDEX(Comp1!$F:$F,MATCH(B316,Comp1!$C:$C,0)),"No")</f>
        <v>Yes</v>
      </c>
      <c r="L316" s="14" t="str">
        <f>_xlfn.IFNA(+INDEX(Comp1!G:G,MATCH($B316,Comp1!$C:$C,0)),"No")</f>
        <v>Yes</v>
      </c>
      <c r="M316" s="14" t="str">
        <f>_xlfn.IFNA(+INDEX(Comp1!H:H,MATCH($B316,Comp1!$C:$C,0)),"No")</f>
        <v>Yes</v>
      </c>
      <c r="N316" s="14" t="str">
        <f>_xlfn.IFNA(+INDEX(Comp1!I:I,MATCH($B316,Comp1!$C:$C,0)),"No")</f>
        <v>Yes</v>
      </c>
      <c r="O316" s="14" t="str">
        <f>_xlfn.IFNA(+INDEX(Comp1!J:J,MATCH($B316,Comp1!$C:$C,0)),"No")</f>
        <v>Yes</v>
      </c>
      <c r="P316" s="14" t="str">
        <f>_xlfn.IFNA(+INDEX(Comp1!K:K,MATCH($B316,Comp1!$C:$C,0)),"No")</f>
        <v>Yes</v>
      </c>
      <c r="Q316" s="14" t="str">
        <f>_xlfn.IFNA(+INDEX(Comp1!L:L,MATCH($B316,Comp1!$C:$C,0)),"No")</f>
        <v>Yes</v>
      </c>
      <c r="R316" s="14" t="str">
        <f>_xlfn.IFNA(+INDEX(Comp1!M:M,MATCH($B316,Comp1!$C:$C,0)),"No")</f>
        <v>Yes</v>
      </c>
      <c r="S316" s="14" t="str">
        <f>_xlfn.IFNA(+INDEX(Comp1!N:N,MATCH($B316,Comp1!$C:$C,0)),"No")</f>
        <v>Yes</v>
      </c>
      <c r="T316" s="14" t="str">
        <f>_xlfn.IFNA(+INDEX(Comp1!O:O,MATCH($B316,Comp1!$C:$C,0)),"No")</f>
        <v>Yes</v>
      </c>
      <c r="U316" s="14" t="s">
        <v>35</v>
      </c>
      <c r="V316" s="263">
        <v>4.63</v>
      </c>
      <c r="W316" s="263">
        <v>4.63</v>
      </c>
      <c r="X316" s="263">
        <v>4.63</v>
      </c>
      <c r="Y316" s="263">
        <v>4.63</v>
      </c>
      <c r="Z316" s="263">
        <v>4.63</v>
      </c>
      <c r="AA316" s="263">
        <v>4.63</v>
      </c>
      <c r="AB316" s="263">
        <v>4.79</v>
      </c>
      <c r="AC316" s="263">
        <f>IF(Q316="yes",+INDEX('Final Comp Values'!$BH:$BH,MATCH('Monthy Targets'!$B316,'Final Comp Values'!$C:$C,0)),0)</f>
        <v>4.78</v>
      </c>
      <c r="AD316" s="263">
        <f>IF(R316="yes",+INDEX('Final Comp Values'!$BH:$BH,MATCH('Monthy Targets'!$B316,'Final Comp Values'!$C:$C,0)),0)</f>
        <v>4.78</v>
      </c>
      <c r="AE316" s="263">
        <f>IF(S316="yes",+INDEX('Final Comp Values'!$BL:$BL,MATCH('Monthy Targets'!$B316,'Final Comp Values'!$C:$C,0)),0)</f>
        <v>4.78</v>
      </c>
      <c r="AF316" s="263">
        <f>IF(T316="yes",+INDEX('Final Comp Values'!$BL:$BL,MATCH('Monthy Targets'!$B316,'Final Comp Values'!$C:$C,0)),0)</f>
        <v>4.78</v>
      </c>
      <c r="AG316" s="263">
        <f>IF(U316="yes",+INDEX('Final Comp Values'!$BL:$BL,MATCH('Monthy Targets'!$B316,'Final Comp Values'!$C:$C,0)),0)</f>
        <v>4.78</v>
      </c>
    </row>
    <row r="317" spans="1:33" x14ac:dyDescent="0.25">
      <c r="A317" s="579">
        <f>+FY2019_ALL_Targets!A317</f>
        <v>5365</v>
      </c>
      <c r="B317" s="62">
        <f>+FY2019_ALL_Targets!B317</f>
        <v>675736</v>
      </c>
      <c r="C317" s="62">
        <f>+FY2019_ALL_Targets!C317</f>
        <v>1025765</v>
      </c>
      <c r="D317" s="62">
        <f>+FY2019_ALL_Targets!D317</f>
        <v>1245651330</v>
      </c>
      <c r="E317" s="62"/>
      <c r="F317" s="62" t="str">
        <f>+FY2019_ALL_Targets!E317</f>
        <v>MRSA Central</v>
      </c>
      <c r="G317" s="62" t="str">
        <f>FY2019_ALL_Targets!J317</f>
        <v>Yoakum Nursing and Rehabilitation Center</v>
      </c>
      <c r="H317" s="62" t="str">
        <f>FY2019_ALL_Targets!K317</f>
        <v>Citizens Medical Center dba Yoakum Nursing and Rehabilitation</v>
      </c>
      <c r="I317" s="62" t="str">
        <f>+FY2019_ALL_Targets!L317</f>
        <v>1300 Carl Ramert Drive</v>
      </c>
      <c r="J317" s="14" t="str">
        <f>_xlfn.IFNA(+INDEX(Comp1!$E:$E,MATCH(B317,Comp1!$C:$C,0)),"No")</f>
        <v>No</v>
      </c>
      <c r="K317" s="14" t="str">
        <f>_xlfn.IFNA(+INDEX(Comp1!$F:$F,MATCH(B317,Comp1!$C:$C,0)),"No")</f>
        <v>No</v>
      </c>
      <c r="L317" s="14" t="str">
        <f>_xlfn.IFNA(+INDEX(Comp1!G:G,MATCH($B317,Comp1!$C:$C,0)),"No")</f>
        <v>No</v>
      </c>
      <c r="M317" s="14" t="str">
        <f>_xlfn.IFNA(+INDEX(Comp1!H:H,MATCH($B317,Comp1!$C:$C,0)),"No")</f>
        <v>No</v>
      </c>
      <c r="N317" s="14" t="str">
        <f>_xlfn.IFNA(+INDEX(Comp1!I:I,MATCH($B317,Comp1!$C:$C,0)),"No")</f>
        <v>No</v>
      </c>
      <c r="O317" s="14" t="str">
        <f>_xlfn.IFNA(+INDEX(Comp1!J:J,MATCH($B317,Comp1!$C:$C,0)),"No")</f>
        <v>No</v>
      </c>
      <c r="P317" s="14" t="str">
        <f>_xlfn.IFNA(+INDEX(Comp1!K:K,MATCH($B317,Comp1!$C:$C,0)),"No")</f>
        <v>No</v>
      </c>
      <c r="Q317" s="14" t="str">
        <f>_xlfn.IFNA(+INDEX(Comp1!L:L,MATCH($B317,Comp1!$C:$C,0)),"No")</f>
        <v>No</v>
      </c>
      <c r="R317" s="14" t="str">
        <f>_xlfn.IFNA(+INDEX(Comp1!M:M,MATCH($B317,Comp1!$C:$C,0)),"No")</f>
        <v>No</v>
      </c>
      <c r="S317" s="14" t="str">
        <f>_xlfn.IFNA(+INDEX(Comp1!N:N,MATCH($B317,Comp1!$C:$C,0)),"No")</f>
        <v>No</v>
      </c>
      <c r="T317" s="14" t="str">
        <f>_xlfn.IFNA(+INDEX(Comp1!O:O,MATCH($B317,Comp1!$C:$C,0)),"No")</f>
        <v>No</v>
      </c>
      <c r="U317" s="14">
        <v>0</v>
      </c>
      <c r="V317" s="263">
        <v>0</v>
      </c>
      <c r="W317" s="263">
        <v>0</v>
      </c>
      <c r="X317" s="263">
        <v>0</v>
      </c>
      <c r="Y317" s="263">
        <v>0</v>
      </c>
      <c r="Z317" s="263">
        <v>0</v>
      </c>
      <c r="AA317" s="263">
        <v>0</v>
      </c>
      <c r="AB317" s="263">
        <v>0</v>
      </c>
      <c r="AC317" s="263">
        <f>IF(Q317="yes",+INDEX('Final Comp Values'!$BH:$BH,MATCH('Monthy Targets'!$B317,'Final Comp Values'!$C:$C,0)),0)</f>
        <v>0</v>
      </c>
      <c r="AD317" s="263">
        <f>IF(R317="yes",+INDEX('Final Comp Values'!$BH:$BH,MATCH('Monthy Targets'!$B317,'Final Comp Values'!$C:$C,0)),0)</f>
        <v>0</v>
      </c>
      <c r="AE317" s="263">
        <f>IF(S317="yes",+INDEX('Final Comp Values'!$BL:$BL,MATCH('Monthy Targets'!$B317,'Final Comp Values'!$C:$C,0)),0)</f>
        <v>0</v>
      </c>
      <c r="AF317" s="263">
        <f>IF(T317="yes",+INDEX('Final Comp Values'!$BL:$BL,MATCH('Monthy Targets'!$B317,'Final Comp Values'!$C:$C,0)),0)</f>
        <v>0</v>
      </c>
      <c r="AG317" s="263">
        <f>IF(U317="yes",+INDEX('Final Comp Values'!$BL:$BL,MATCH('Monthy Targets'!$B317,'Final Comp Values'!$C:$C,0)),0)</f>
        <v>0</v>
      </c>
    </row>
    <row r="318" spans="1:33" x14ac:dyDescent="0.25">
      <c r="A318" s="579">
        <f>+FY2019_ALL_Targets!A318</f>
        <v>5368</v>
      </c>
      <c r="B318" s="62">
        <f>+FY2019_ALL_Targets!B318</f>
        <v>675743</v>
      </c>
      <c r="C318" s="62">
        <f>+FY2019_ALL_Targets!C318</f>
        <v>1026705</v>
      </c>
      <c r="D318" s="62">
        <f>+FY2019_ALL_Targets!D318</f>
        <v>1255627238</v>
      </c>
      <c r="E318" s="62"/>
      <c r="F318" s="62" t="str">
        <f>+FY2019_ALL_Targets!E318</f>
        <v>Harris</v>
      </c>
      <c r="G318" s="62" t="str">
        <f>FY2019_ALL_Targets!J318</f>
        <v>Oceanview Healthcare and Rehabilitation</v>
      </c>
      <c r="H318" s="62" t="str">
        <f>FY2019_ALL_Targets!K318</f>
        <v>Liberty County Hospital District No. 1</v>
      </c>
      <c r="I318" s="62" t="str">
        <f>+FY2019_ALL_Targets!L318</f>
        <v>519 Ninth Avenue North</v>
      </c>
      <c r="J318" s="14" t="str">
        <f>_xlfn.IFNA(+INDEX(Comp1!$E:$E,MATCH(B318,Comp1!$C:$C,0)),"No")</f>
        <v>Yes</v>
      </c>
      <c r="K318" s="14" t="str">
        <f>_xlfn.IFNA(+INDEX(Comp1!$F:$F,MATCH(B318,Comp1!$C:$C,0)),"No")</f>
        <v>Yes</v>
      </c>
      <c r="L318" s="14" t="str">
        <f>_xlfn.IFNA(+INDEX(Comp1!G:G,MATCH($B318,Comp1!$C:$C,0)),"No")</f>
        <v>Yes</v>
      </c>
      <c r="M318" s="14" t="str">
        <f>_xlfn.IFNA(+INDEX(Comp1!H:H,MATCH($B318,Comp1!$C:$C,0)),"No")</f>
        <v>Yes</v>
      </c>
      <c r="N318" s="14" t="str">
        <f>_xlfn.IFNA(+INDEX(Comp1!I:I,MATCH($B318,Comp1!$C:$C,0)),"No")</f>
        <v>Yes</v>
      </c>
      <c r="O318" s="14" t="str">
        <f>_xlfn.IFNA(+INDEX(Comp1!J:J,MATCH($B318,Comp1!$C:$C,0)),"No")</f>
        <v>Yes</v>
      </c>
      <c r="P318" s="14" t="str">
        <f>_xlfn.IFNA(+INDEX(Comp1!K:K,MATCH($B318,Comp1!$C:$C,0)),"No")</f>
        <v>Yes</v>
      </c>
      <c r="Q318" s="14" t="str">
        <f>_xlfn.IFNA(+INDEX(Comp1!L:L,MATCH($B318,Comp1!$C:$C,0)),"No")</f>
        <v>Yes</v>
      </c>
      <c r="R318" s="14" t="str">
        <f>_xlfn.IFNA(+INDEX(Comp1!M:M,MATCH($B318,Comp1!$C:$C,0)),"No")</f>
        <v>Yes</v>
      </c>
      <c r="S318" s="14" t="str">
        <f>_xlfn.IFNA(+INDEX(Comp1!N:N,MATCH($B318,Comp1!$C:$C,0)),"No")</f>
        <v>Yes</v>
      </c>
      <c r="T318" s="14" t="str">
        <f>_xlfn.IFNA(+INDEX(Comp1!O:O,MATCH($B318,Comp1!$C:$C,0)),"No")</f>
        <v>Yes</v>
      </c>
      <c r="U318" s="14" t="s">
        <v>35</v>
      </c>
      <c r="V318" s="263">
        <v>5.97</v>
      </c>
      <c r="W318" s="263">
        <v>5.97</v>
      </c>
      <c r="X318" s="263">
        <v>5.97</v>
      </c>
      <c r="Y318" s="263">
        <v>5.97</v>
      </c>
      <c r="Z318" s="263">
        <v>5.97</v>
      </c>
      <c r="AA318" s="263">
        <v>5.97</v>
      </c>
      <c r="AB318" s="263">
        <v>5.92</v>
      </c>
      <c r="AC318" s="263">
        <f>IF(Q318="yes",+INDEX('Final Comp Values'!$BH:$BH,MATCH('Monthy Targets'!$B318,'Final Comp Values'!$C:$C,0)),0)</f>
        <v>5.9</v>
      </c>
      <c r="AD318" s="263">
        <f>IF(R318="yes",+INDEX('Final Comp Values'!$BH:$BH,MATCH('Monthy Targets'!$B318,'Final Comp Values'!$C:$C,0)),0)</f>
        <v>5.9</v>
      </c>
      <c r="AE318" s="263">
        <f>IF(S318="yes",+INDEX('Final Comp Values'!$BL:$BL,MATCH('Monthy Targets'!$B318,'Final Comp Values'!$C:$C,0)),0)</f>
        <v>5.9</v>
      </c>
      <c r="AF318" s="263">
        <f>IF(T318="yes",+INDEX('Final Comp Values'!$BL:$BL,MATCH('Monthy Targets'!$B318,'Final Comp Values'!$C:$C,0)),0)</f>
        <v>5.9</v>
      </c>
      <c r="AG318" s="263">
        <f>IF(U318="yes",+INDEX('Final Comp Values'!$BL:$BL,MATCH('Monthy Targets'!$B318,'Final Comp Values'!$C:$C,0)),0)</f>
        <v>5.9</v>
      </c>
    </row>
    <row r="319" spans="1:33" x14ac:dyDescent="0.25">
      <c r="A319" s="579">
        <f>+FY2019_ALL_Targets!A319</f>
        <v>4286</v>
      </c>
      <c r="B319" s="62">
        <f>+FY2019_ALL_Targets!B319</f>
        <v>675744</v>
      </c>
      <c r="C319" s="62">
        <f>+FY2019_ALL_Targets!C319</f>
        <v>1016220</v>
      </c>
      <c r="D319" s="62">
        <f>+FY2019_ALL_Targets!D319</f>
        <v>1194142042</v>
      </c>
      <c r="E319" s="62"/>
      <c r="F319" s="62" t="str">
        <f>+FY2019_ALL_Targets!E319</f>
        <v>Harris</v>
      </c>
      <c r="G319" s="62" t="str">
        <f>FY2019_ALL_Targets!J319</f>
        <v>Friendship Haven Healthcare &amp; Rehab Center</v>
      </c>
      <c r="H319" s="62" t="str">
        <f>FY2019_ALL_Targets!K319</f>
        <v>Winnie Stowell Hospital District</v>
      </c>
      <c r="I319" s="62" t="str">
        <f>+FY2019_ALL_Targets!L319</f>
        <v>1500 Sunset Drive</v>
      </c>
      <c r="J319" s="14" t="str">
        <f>_xlfn.IFNA(+INDEX(Comp1!$E:$E,MATCH(B319,Comp1!$C:$C,0)),"No")</f>
        <v>Yes</v>
      </c>
      <c r="K319" s="14" t="str">
        <f>_xlfn.IFNA(+INDEX(Comp1!$F:$F,MATCH(B319,Comp1!$C:$C,0)),"No")</f>
        <v>Yes</v>
      </c>
      <c r="L319" s="14" t="str">
        <f>_xlfn.IFNA(+INDEX(Comp1!G:G,MATCH($B319,Comp1!$C:$C,0)),"No")</f>
        <v>Yes</v>
      </c>
      <c r="M319" s="14" t="str">
        <f>_xlfn.IFNA(+INDEX(Comp1!H:H,MATCH($B319,Comp1!$C:$C,0)),"No")</f>
        <v>Yes</v>
      </c>
      <c r="N319" s="14" t="str">
        <f>_xlfn.IFNA(+INDEX(Comp1!I:I,MATCH($B319,Comp1!$C:$C,0)),"No")</f>
        <v>Yes</v>
      </c>
      <c r="O319" s="14" t="str">
        <f>_xlfn.IFNA(+INDEX(Comp1!J:J,MATCH($B319,Comp1!$C:$C,0)),"No")</f>
        <v>Yes</v>
      </c>
      <c r="P319" s="14" t="str">
        <f>_xlfn.IFNA(+INDEX(Comp1!K:K,MATCH($B319,Comp1!$C:$C,0)),"No")</f>
        <v>Yes</v>
      </c>
      <c r="Q319" s="14" t="str">
        <f>_xlfn.IFNA(+INDEX(Comp1!L:L,MATCH($B319,Comp1!$C:$C,0)),"No")</f>
        <v>Yes</v>
      </c>
      <c r="R319" s="14" t="str">
        <f>_xlfn.IFNA(+INDEX(Comp1!M:M,MATCH($B319,Comp1!$C:$C,0)),"No")</f>
        <v>Yes</v>
      </c>
      <c r="S319" s="14" t="str">
        <f>_xlfn.IFNA(+INDEX(Comp1!N:N,MATCH($B319,Comp1!$C:$C,0)),"No")</f>
        <v>Yes</v>
      </c>
      <c r="T319" s="14" t="str">
        <f>_xlfn.IFNA(+INDEX(Comp1!O:O,MATCH($B319,Comp1!$C:$C,0)),"No")</f>
        <v>Yes</v>
      </c>
      <c r="U319" s="14" t="s">
        <v>35</v>
      </c>
      <c r="V319" s="263">
        <v>6.02</v>
      </c>
      <c r="W319" s="263">
        <v>6.02</v>
      </c>
      <c r="X319" s="263">
        <v>6.02</v>
      </c>
      <c r="Y319" s="263">
        <v>6.02</v>
      </c>
      <c r="Z319" s="263">
        <v>6.02</v>
      </c>
      <c r="AA319" s="263">
        <v>6.02</v>
      </c>
      <c r="AB319" s="263">
        <v>5.97</v>
      </c>
      <c r="AC319" s="263">
        <f>IF(Q319="yes",+INDEX('Final Comp Values'!$BH:$BH,MATCH('Monthy Targets'!$B319,'Final Comp Values'!$C:$C,0)),0)</f>
        <v>5.95</v>
      </c>
      <c r="AD319" s="263">
        <f>IF(R319="yes",+INDEX('Final Comp Values'!$BH:$BH,MATCH('Monthy Targets'!$B319,'Final Comp Values'!$C:$C,0)),0)</f>
        <v>5.95</v>
      </c>
      <c r="AE319" s="263">
        <f>IF(S319="yes",+INDEX('Final Comp Values'!$BL:$BL,MATCH('Monthy Targets'!$B319,'Final Comp Values'!$C:$C,0)),0)</f>
        <v>5.95</v>
      </c>
      <c r="AF319" s="263">
        <f>IF(T319="yes",+INDEX('Final Comp Values'!$BL:$BL,MATCH('Monthy Targets'!$B319,'Final Comp Values'!$C:$C,0)),0)</f>
        <v>5.95</v>
      </c>
      <c r="AG319" s="263">
        <f>IF(U319="yes",+INDEX('Final Comp Values'!$BL:$BL,MATCH('Monthy Targets'!$B319,'Final Comp Values'!$C:$C,0)),0)</f>
        <v>5.95</v>
      </c>
    </row>
    <row r="320" spans="1:33" x14ac:dyDescent="0.25">
      <c r="A320" s="579">
        <f>+FY2019_ALL_Targets!A320</f>
        <v>4028</v>
      </c>
      <c r="B320" s="62">
        <f>+FY2019_ALL_Targets!B320</f>
        <v>675746</v>
      </c>
      <c r="C320" s="62">
        <f>+FY2019_ALL_Targets!C320</f>
        <v>1026068</v>
      </c>
      <c r="D320" s="62">
        <f>+FY2019_ALL_Targets!D320</f>
        <v>1649251026</v>
      </c>
      <c r="E320" s="62"/>
      <c r="F320" s="62" t="str">
        <f>+FY2019_ALL_Targets!E320</f>
        <v>MRSA West</v>
      </c>
      <c r="G320" s="62" t="str">
        <f>FY2019_ALL_Targets!J320</f>
        <v>Coronado Nursing Center</v>
      </c>
      <c r="H320" s="62" t="str">
        <f>FY2019_ALL_Targets!K320</f>
        <v>Eastland Memorial Hospital District</v>
      </c>
      <c r="I320" s="62" t="str">
        <f>+FY2019_ALL_Targets!L320</f>
        <v>1751 N. 15th Street</v>
      </c>
      <c r="J320" s="14" t="str">
        <f>_xlfn.IFNA(+INDEX(Comp1!$E:$E,MATCH(B320,Comp1!$C:$C,0)),"No")</f>
        <v>Yes</v>
      </c>
      <c r="K320" s="14" t="str">
        <f>_xlfn.IFNA(+INDEX(Comp1!$F:$F,MATCH(B320,Comp1!$C:$C,0)),"No")</f>
        <v>Yes</v>
      </c>
      <c r="L320" s="14" t="str">
        <f>_xlfn.IFNA(+INDEX(Comp1!G:G,MATCH($B320,Comp1!$C:$C,0)),"No")</f>
        <v>Yes</v>
      </c>
      <c r="M320" s="14" t="str">
        <f>_xlfn.IFNA(+INDEX(Comp1!H:H,MATCH($B320,Comp1!$C:$C,0)),"No")</f>
        <v>Yes</v>
      </c>
      <c r="N320" s="14" t="str">
        <f>_xlfn.IFNA(+INDEX(Comp1!I:I,MATCH($B320,Comp1!$C:$C,0)),"No")</f>
        <v>Yes</v>
      </c>
      <c r="O320" s="14" t="str">
        <f>_xlfn.IFNA(+INDEX(Comp1!J:J,MATCH($B320,Comp1!$C:$C,0)),"No")</f>
        <v>Yes</v>
      </c>
      <c r="P320" s="14" t="str">
        <f>_xlfn.IFNA(+INDEX(Comp1!K:K,MATCH($B320,Comp1!$C:$C,0)),"No")</f>
        <v>Yes</v>
      </c>
      <c r="Q320" s="14" t="str">
        <f>_xlfn.IFNA(+INDEX(Comp1!L:L,MATCH($B320,Comp1!$C:$C,0)),"No")</f>
        <v>Yes</v>
      </c>
      <c r="R320" s="14" t="str">
        <f>_xlfn.IFNA(+INDEX(Comp1!M:M,MATCH($B320,Comp1!$C:$C,0)),"No")</f>
        <v>Yes</v>
      </c>
      <c r="S320" s="14" t="str">
        <f>_xlfn.IFNA(+INDEX(Comp1!N:N,MATCH($B320,Comp1!$C:$C,0)),"No")</f>
        <v>Yes</v>
      </c>
      <c r="T320" s="14" t="str">
        <f>_xlfn.IFNA(+INDEX(Comp1!O:O,MATCH($B320,Comp1!$C:$C,0)),"No")</f>
        <v>Yes</v>
      </c>
      <c r="U320" s="14" t="s">
        <v>35</v>
      </c>
      <c r="V320" s="263">
        <v>13.7</v>
      </c>
      <c r="W320" s="263">
        <v>13.7</v>
      </c>
      <c r="X320" s="263">
        <v>13.7</v>
      </c>
      <c r="Y320" s="263">
        <v>13.7</v>
      </c>
      <c r="Z320" s="263">
        <v>13.7</v>
      </c>
      <c r="AA320" s="263">
        <v>13.7</v>
      </c>
      <c r="AB320" s="263">
        <v>13.41</v>
      </c>
      <c r="AC320" s="263">
        <f>IF(Q320="yes",+INDEX('Final Comp Values'!$BH:$BH,MATCH('Monthy Targets'!$B320,'Final Comp Values'!$C:$C,0)),0)</f>
        <v>13.36</v>
      </c>
      <c r="AD320" s="263">
        <f>IF(R320="yes",+INDEX('Final Comp Values'!$BH:$BH,MATCH('Monthy Targets'!$B320,'Final Comp Values'!$C:$C,0)),0)</f>
        <v>13.36</v>
      </c>
      <c r="AE320" s="263">
        <f>IF(S320="yes",+INDEX('Final Comp Values'!$BL:$BL,MATCH('Monthy Targets'!$B320,'Final Comp Values'!$C:$C,0)),0)</f>
        <v>13.36</v>
      </c>
      <c r="AF320" s="263">
        <f>IF(T320="yes",+INDEX('Final Comp Values'!$BL:$BL,MATCH('Monthy Targets'!$B320,'Final Comp Values'!$C:$C,0)),0)</f>
        <v>13.36</v>
      </c>
      <c r="AG320" s="263">
        <f>IF(U320="yes",+INDEX('Final Comp Values'!$BL:$BL,MATCH('Monthy Targets'!$B320,'Final Comp Values'!$C:$C,0)),0)</f>
        <v>13.36</v>
      </c>
    </row>
    <row r="321" spans="1:33" x14ac:dyDescent="0.25">
      <c r="A321" s="579">
        <f>+FY2019_ALL_Targets!A321</f>
        <v>5012</v>
      </c>
      <c r="B321" s="62">
        <f>+FY2019_ALL_Targets!B321</f>
        <v>675751</v>
      </c>
      <c r="C321" s="62">
        <f>+FY2019_ALL_Targets!C321</f>
        <v>1028618</v>
      </c>
      <c r="D321" s="62">
        <f>+FY2019_ALL_Targets!D321</f>
        <v>1710432877</v>
      </c>
      <c r="E321" s="62"/>
      <c r="F321" s="62" t="str">
        <f>+FY2019_ALL_Targets!E321</f>
        <v>MRSA West</v>
      </c>
      <c r="G321" s="62" t="str">
        <f>FY2019_ALL_Targets!J321</f>
        <v>Seabury Nursing &amp; Rehabilitation</v>
      </c>
      <c r="H321" s="62" t="str">
        <f>FY2019_ALL_Targets!K321</f>
        <v>Midland County Hospital District</v>
      </c>
      <c r="I321" s="62" t="str">
        <f>+FY2019_ALL_Targets!L321</f>
        <v>2443 W. 16th Street</v>
      </c>
      <c r="J321" s="14" t="str">
        <f>_xlfn.IFNA(+INDEX(Comp1!$E:$E,MATCH(B321,Comp1!$C:$C,0)),"No")</f>
        <v>Yes</v>
      </c>
      <c r="K321" s="14" t="str">
        <f>_xlfn.IFNA(+INDEX(Comp1!$F:$F,MATCH(B321,Comp1!$C:$C,0)),"No")</f>
        <v>Yes</v>
      </c>
      <c r="L321" s="14" t="str">
        <f>_xlfn.IFNA(+INDEX(Comp1!G:G,MATCH($B321,Comp1!$C:$C,0)),"No")</f>
        <v>Yes</v>
      </c>
      <c r="M321" s="14" t="str">
        <f>_xlfn.IFNA(+INDEX(Comp1!H:H,MATCH($B321,Comp1!$C:$C,0)),"No")</f>
        <v>Yes</v>
      </c>
      <c r="N321" s="14" t="str">
        <f>_xlfn.IFNA(+INDEX(Comp1!I:I,MATCH($B321,Comp1!$C:$C,0)),"No")</f>
        <v>Yes</v>
      </c>
      <c r="O321" s="14" t="str">
        <f>_xlfn.IFNA(+INDEX(Comp1!J:J,MATCH($B321,Comp1!$C:$C,0)),"No")</f>
        <v>Yes</v>
      </c>
      <c r="P321" s="14" t="str">
        <f>_xlfn.IFNA(+INDEX(Comp1!K:K,MATCH($B321,Comp1!$C:$C,0)),"No")</f>
        <v>Yes</v>
      </c>
      <c r="Q321" s="14" t="str">
        <f>_xlfn.IFNA(+INDEX(Comp1!L:L,MATCH($B321,Comp1!$C:$C,0)),"No")</f>
        <v>Yes</v>
      </c>
      <c r="R321" s="14" t="str">
        <f>_xlfn.IFNA(+INDEX(Comp1!M:M,MATCH($B321,Comp1!$C:$C,0)),"No")</f>
        <v>Yes</v>
      </c>
      <c r="S321" s="14" t="str">
        <f>_xlfn.IFNA(+INDEX(Comp1!N:N,MATCH($B321,Comp1!$C:$C,0)),"No")</f>
        <v>Yes</v>
      </c>
      <c r="T321" s="14" t="str">
        <f>_xlfn.IFNA(+INDEX(Comp1!O:O,MATCH($B321,Comp1!$C:$C,0)),"No")</f>
        <v>Yes</v>
      </c>
      <c r="U321" s="14" t="s">
        <v>35</v>
      </c>
      <c r="V321" s="263">
        <v>3.45</v>
      </c>
      <c r="W321" s="263">
        <v>3.45</v>
      </c>
      <c r="X321" s="263">
        <v>3.45</v>
      </c>
      <c r="Y321" s="263">
        <v>3.45</v>
      </c>
      <c r="Z321" s="263">
        <v>3.45</v>
      </c>
      <c r="AA321" s="263">
        <v>3.45</v>
      </c>
      <c r="AB321" s="263">
        <v>3.38</v>
      </c>
      <c r="AC321" s="263">
        <f>IF(Q321="yes",+INDEX('Final Comp Values'!$BH:$BH,MATCH('Monthy Targets'!$B321,'Final Comp Values'!$C:$C,0)),0)</f>
        <v>3.37</v>
      </c>
      <c r="AD321" s="263">
        <f>IF(R321="yes",+INDEX('Final Comp Values'!$BH:$BH,MATCH('Monthy Targets'!$B321,'Final Comp Values'!$C:$C,0)),0)</f>
        <v>3.37</v>
      </c>
      <c r="AE321" s="263">
        <f>IF(S321="yes",+INDEX('Final Comp Values'!$BL:$BL,MATCH('Monthy Targets'!$B321,'Final Comp Values'!$C:$C,0)),0)</f>
        <v>3.37</v>
      </c>
      <c r="AF321" s="263">
        <f>IF(T321="yes",+INDEX('Final Comp Values'!$BL:$BL,MATCH('Monthy Targets'!$B321,'Final Comp Values'!$C:$C,0)),0)</f>
        <v>3.37</v>
      </c>
      <c r="AG321" s="263">
        <f>IF(U321="yes",+INDEX('Final Comp Values'!$BL:$BL,MATCH('Monthy Targets'!$B321,'Final Comp Values'!$C:$C,0)),0)</f>
        <v>3.37</v>
      </c>
    </row>
    <row r="322" spans="1:33" x14ac:dyDescent="0.25">
      <c r="A322" s="579">
        <f>+FY2019_ALL_Targets!A322</f>
        <v>113</v>
      </c>
      <c r="B322" s="62">
        <f>+FY2019_ALL_Targets!B322</f>
        <v>675754</v>
      </c>
      <c r="C322" s="62">
        <f>+FY2019_ALL_Targets!C322</f>
        <v>1028658</v>
      </c>
      <c r="D322" s="62">
        <f>+FY2019_ALL_Targets!D322</f>
        <v>1922418631</v>
      </c>
      <c r="E322" s="62"/>
      <c r="F322" s="62" t="str">
        <f>+FY2019_ALL_Targets!E322</f>
        <v>Dallas</v>
      </c>
      <c r="G322" s="62" t="str">
        <f>FY2019_ALL_Targets!J322</f>
        <v>Traymore Nursing Center</v>
      </c>
      <c r="H322" s="62" t="str">
        <f>FY2019_ALL_Targets!K322</f>
        <v>Nocona Hospital District</v>
      </c>
      <c r="I322" s="62" t="str">
        <f>+FY2019_ALL_Targets!L322</f>
        <v>4315 Hopkins Ave.</v>
      </c>
      <c r="J322" s="14" t="str">
        <f>_xlfn.IFNA(+INDEX(Comp1!$E:$E,MATCH(B322,Comp1!$C:$C,0)),"No")</f>
        <v>Yes</v>
      </c>
      <c r="K322" s="14" t="str">
        <f>_xlfn.IFNA(+INDEX(Comp1!$F:$F,MATCH(B322,Comp1!$C:$C,0)),"No")</f>
        <v>Yes</v>
      </c>
      <c r="L322" s="14" t="str">
        <f>_xlfn.IFNA(+INDEX(Comp1!G:G,MATCH($B322,Comp1!$C:$C,0)),"No")</f>
        <v>Yes</v>
      </c>
      <c r="M322" s="14" t="str">
        <f>_xlfn.IFNA(+INDEX(Comp1!H:H,MATCH($B322,Comp1!$C:$C,0)),"No")</f>
        <v>Yes</v>
      </c>
      <c r="N322" s="14" t="str">
        <f>_xlfn.IFNA(+INDEX(Comp1!I:I,MATCH($B322,Comp1!$C:$C,0)),"No")</f>
        <v>Yes</v>
      </c>
      <c r="O322" s="14" t="str">
        <f>_xlfn.IFNA(+INDEX(Comp1!J:J,MATCH($B322,Comp1!$C:$C,0)),"No")</f>
        <v>Yes</v>
      </c>
      <c r="P322" s="14" t="str">
        <f>_xlfn.IFNA(+INDEX(Comp1!K:K,MATCH($B322,Comp1!$C:$C,0)),"No")</f>
        <v>Yes</v>
      </c>
      <c r="Q322" s="14" t="str">
        <f>_xlfn.IFNA(+INDEX(Comp1!L:L,MATCH($B322,Comp1!$C:$C,0)),"No")</f>
        <v>Yes</v>
      </c>
      <c r="R322" s="14" t="str">
        <f>_xlfn.IFNA(+INDEX(Comp1!M:M,MATCH($B322,Comp1!$C:$C,0)),"No")</f>
        <v>Yes</v>
      </c>
      <c r="S322" s="14" t="str">
        <f>_xlfn.IFNA(+INDEX(Comp1!N:N,MATCH($B322,Comp1!$C:$C,0)),"No")</f>
        <v>Yes</v>
      </c>
      <c r="T322" s="14" t="str">
        <f>_xlfn.IFNA(+INDEX(Comp1!O:O,MATCH($B322,Comp1!$C:$C,0)),"No")</f>
        <v>Yes</v>
      </c>
      <c r="U322" s="14" t="s">
        <v>35</v>
      </c>
      <c r="V322" s="263">
        <v>2.37</v>
      </c>
      <c r="W322" s="263">
        <v>2.37</v>
      </c>
      <c r="X322" s="263">
        <v>2.37</v>
      </c>
      <c r="Y322" s="263">
        <v>2.37</v>
      </c>
      <c r="Z322" s="263">
        <v>2.37</v>
      </c>
      <c r="AA322" s="263">
        <v>2.37</v>
      </c>
      <c r="AB322" s="263">
        <v>2.2999999999999998</v>
      </c>
      <c r="AC322" s="263">
        <f>IF(Q322="yes",+INDEX('Final Comp Values'!$BH:$BH,MATCH('Monthy Targets'!$B322,'Final Comp Values'!$C:$C,0)),0)</f>
        <v>2.29</v>
      </c>
      <c r="AD322" s="263">
        <f>IF(R322="yes",+INDEX('Final Comp Values'!$BH:$BH,MATCH('Monthy Targets'!$B322,'Final Comp Values'!$C:$C,0)),0)</f>
        <v>2.29</v>
      </c>
      <c r="AE322" s="263">
        <f>IF(S322="yes",+INDEX('Final Comp Values'!$BL:$BL,MATCH('Monthy Targets'!$B322,'Final Comp Values'!$C:$C,0)),0)</f>
        <v>2.29</v>
      </c>
      <c r="AF322" s="263">
        <f>IF(T322="yes",+INDEX('Final Comp Values'!$BL:$BL,MATCH('Monthy Targets'!$B322,'Final Comp Values'!$C:$C,0)),0)</f>
        <v>2.29</v>
      </c>
      <c r="AG322" s="263">
        <f>IF(U322="yes",+INDEX('Final Comp Values'!$BL:$BL,MATCH('Monthy Targets'!$B322,'Final Comp Values'!$C:$C,0)),0)</f>
        <v>2.29</v>
      </c>
    </row>
    <row r="323" spans="1:33" x14ac:dyDescent="0.25">
      <c r="A323" s="579">
        <f>+FY2019_ALL_Targets!A323</f>
        <v>5373</v>
      </c>
      <c r="B323" s="62">
        <f>+FY2019_ALL_Targets!B323</f>
        <v>675756</v>
      </c>
      <c r="C323" s="62">
        <f>+FY2019_ALL_Targets!C323</f>
        <v>1026661</v>
      </c>
      <c r="D323" s="62">
        <f>+FY2019_ALL_Targets!D323</f>
        <v>1629062369</v>
      </c>
      <c r="E323" s="62"/>
      <c r="F323" s="62" t="str">
        <f>+FY2019_ALL_Targets!E323</f>
        <v>Dallas</v>
      </c>
      <c r="G323" s="62" t="str">
        <f>FY2019_ALL_Targets!J323</f>
        <v>Williamsburg Village Healthcare Campus</v>
      </c>
      <c r="H323" s="62" t="str">
        <f>FY2019_ALL_Targets!K323</f>
        <v>Dallas County Hospital District</v>
      </c>
      <c r="I323" s="62" t="str">
        <f>+FY2019_ALL_Targets!L323</f>
        <v>940 York Drive</v>
      </c>
      <c r="J323" s="14" t="str">
        <f>_xlfn.IFNA(+INDEX(Comp1!$E:$E,MATCH(B323,Comp1!$C:$C,0)),"No")</f>
        <v>Yes</v>
      </c>
      <c r="K323" s="14" t="str">
        <f>_xlfn.IFNA(+INDEX(Comp1!$F:$F,MATCH(B323,Comp1!$C:$C,0)),"No")</f>
        <v>Yes</v>
      </c>
      <c r="L323" s="14" t="str">
        <f>_xlfn.IFNA(+INDEX(Comp1!G:G,MATCH($B323,Comp1!$C:$C,0)),"No")</f>
        <v>Yes</v>
      </c>
      <c r="M323" s="14" t="str">
        <f>_xlfn.IFNA(+INDEX(Comp1!H:H,MATCH($B323,Comp1!$C:$C,0)),"No")</f>
        <v>Yes</v>
      </c>
      <c r="N323" s="14" t="str">
        <f>_xlfn.IFNA(+INDEX(Comp1!I:I,MATCH($B323,Comp1!$C:$C,0)),"No")</f>
        <v>Yes</v>
      </c>
      <c r="O323" s="14" t="str">
        <f>_xlfn.IFNA(+INDEX(Comp1!J:J,MATCH($B323,Comp1!$C:$C,0)),"No")</f>
        <v>Yes</v>
      </c>
      <c r="P323" s="14" t="str">
        <f>_xlfn.IFNA(+INDEX(Comp1!K:K,MATCH($B323,Comp1!$C:$C,0)),"No")</f>
        <v>Yes</v>
      </c>
      <c r="Q323" s="14" t="str">
        <f>_xlfn.IFNA(+INDEX(Comp1!L:L,MATCH($B323,Comp1!$C:$C,0)),"No")</f>
        <v>Yes</v>
      </c>
      <c r="R323" s="14" t="str">
        <f>_xlfn.IFNA(+INDEX(Comp1!M:M,MATCH($B323,Comp1!$C:$C,0)),"No")</f>
        <v>Yes</v>
      </c>
      <c r="S323" s="14" t="str">
        <f>_xlfn.IFNA(+INDEX(Comp1!N:N,MATCH($B323,Comp1!$C:$C,0)),"No")</f>
        <v>Yes</v>
      </c>
      <c r="T323" s="14" t="str">
        <f>_xlfn.IFNA(+INDEX(Comp1!O:O,MATCH($B323,Comp1!$C:$C,0)),"No")</f>
        <v>Yes</v>
      </c>
      <c r="U323" s="14" t="s">
        <v>35</v>
      </c>
      <c r="V323" s="263">
        <v>13.96</v>
      </c>
      <c r="W323" s="263">
        <v>13.96</v>
      </c>
      <c r="X323" s="263">
        <v>13.96</v>
      </c>
      <c r="Y323" s="263">
        <v>13.96</v>
      </c>
      <c r="Z323" s="263">
        <v>13.96</v>
      </c>
      <c r="AA323" s="263">
        <v>13.96</v>
      </c>
      <c r="AB323" s="263">
        <v>13.53</v>
      </c>
      <c r="AC323" s="263">
        <f>IF(Q323="yes",+INDEX('Final Comp Values'!$BH:$BH,MATCH('Monthy Targets'!$B323,'Final Comp Values'!$C:$C,0)),0)</f>
        <v>13.49</v>
      </c>
      <c r="AD323" s="263">
        <f>IF(R323="yes",+INDEX('Final Comp Values'!$BH:$BH,MATCH('Monthy Targets'!$B323,'Final Comp Values'!$C:$C,0)),0)</f>
        <v>13.49</v>
      </c>
      <c r="AE323" s="263">
        <f>IF(S323="yes",+INDEX('Final Comp Values'!$BL:$BL,MATCH('Monthy Targets'!$B323,'Final Comp Values'!$C:$C,0)),0)</f>
        <v>13.49</v>
      </c>
      <c r="AF323" s="263">
        <f>IF(T323="yes",+INDEX('Final Comp Values'!$BL:$BL,MATCH('Monthy Targets'!$B323,'Final Comp Values'!$C:$C,0)),0)</f>
        <v>13.49</v>
      </c>
      <c r="AG323" s="263">
        <f>IF(U323="yes",+INDEX('Final Comp Values'!$BL:$BL,MATCH('Monthy Targets'!$B323,'Final Comp Values'!$C:$C,0)),0)</f>
        <v>13.49</v>
      </c>
    </row>
    <row r="324" spans="1:33" x14ac:dyDescent="0.25">
      <c r="A324" s="579">
        <f>+FY2019_ALL_Targets!A324</f>
        <v>5383</v>
      </c>
      <c r="B324" s="62">
        <f>+FY2019_ALL_Targets!B324</f>
        <v>675764</v>
      </c>
      <c r="C324" s="62">
        <f>+FY2019_ALL_Targets!C324</f>
        <v>1026028</v>
      </c>
      <c r="D324" s="62">
        <f>+FY2019_ALL_Targets!D324</f>
        <v>1679981765</v>
      </c>
      <c r="E324" s="62"/>
      <c r="F324" s="62" t="str">
        <f>+FY2019_ALL_Targets!E324</f>
        <v>Harris</v>
      </c>
      <c r="G324" s="62" t="str">
        <f>FY2019_ALL_Targets!J324</f>
        <v>Spring Branch Transitional Care Center</v>
      </c>
      <c r="H324" s="62" t="str">
        <f>FY2019_ALL_Targets!K324</f>
        <v>Winnie-Stowell Hospital District</v>
      </c>
      <c r="I324" s="62" t="str">
        <f>+FY2019_ALL_Targets!L324</f>
        <v>1615 Hillendahl Rd</v>
      </c>
      <c r="J324" s="14" t="str">
        <f>_xlfn.IFNA(+INDEX(Comp1!$E:$E,MATCH(B324,Comp1!$C:$C,0)),"No")</f>
        <v>Yes</v>
      </c>
      <c r="K324" s="14" t="str">
        <f>_xlfn.IFNA(+INDEX(Comp1!$F:$F,MATCH(B324,Comp1!$C:$C,0)),"No")</f>
        <v>Yes</v>
      </c>
      <c r="L324" s="14" t="str">
        <f>_xlfn.IFNA(+INDEX(Comp1!G:G,MATCH($B324,Comp1!$C:$C,0)),"No")</f>
        <v>Yes</v>
      </c>
      <c r="M324" s="14" t="str">
        <f>_xlfn.IFNA(+INDEX(Comp1!H:H,MATCH($B324,Comp1!$C:$C,0)),"No")</f>
        <v>Yes</v>
      </c>
      <c r="N324" s="14" t="str">
        <f>_xlfn.IFNA(+INDEX(Comp1!I:I,MATCH($B324,Comp1!$C:$C,0)),"No")</f>
        <v>Yes</v>
      </c>
      <c r="O324" s="14" t="str">
        <f>_xlfn.IFNA(+INDEX(Comp1!J:J,MATCH($B324,Comp1!$C:$C,0)),"No")</f>
        <v>Yes</v>
      </c>
      <c r="P324" s="14" t="str">
        <f>_xlfn.IFNA(+INDEX(Comp1!K:K,MATCH($B324,Comp1!$C:$C,0)),"No")</f>
        <v>Yes</v>
      </c>
      <c r="Q324" s="14" t="str">
        <f>_xlfn.IFNA(+INDEX(Comp1!L:L,MATCH($B324,Comp1!$C:$C,0)),"No")</f>
        <v>Yes</v>
      </c>
      <c r="R324" s="14" t="str">
        <f>_xlfn.IFNA(+INDEX(Comp1!M:M,MATCH($B324,Comp1!$C:$C,0)),"No")</f>
        <v>Yes</v>
      </c>
      <c r="S324" s="14" t="str">
        <f>_xlfn.IFNA(+INDEX(Comp1!N:N,MATCH($B324,Comp1!$C:$C,0)),"No")</f>
        <v>Yes</v>
      </c>
      <c r="T324" s="14" t="str">
        <f>_xlfn.IFNA(+INDEX(Comp1!O:O,MATCH($B324,Comp1!$C:$C,0)),"No")</f>
        <v>Yes</v>
      </c>
      <c r="U324" s="14" t="s">
        <v>35</v>
      </c>
      <c r="V324" s="263">
        <v>14.3</v>
      </c>
      <c r="W324" s="263">
        <v>14.3</v>
      </c>
      <c r="X324" s="263">
        <v>14.3</v>
      </c>
      <c r="Y324" s="263">
        <v>14.3</v>
      </c>
      <c r="Z324" s="263">
        <v>14.3</v>
      </c>
      <c r="AA324" s="263">
        <v>14.3</v>
      </c>
      <c r="AB324" s="263">
        <v>14.18</v>
      </c>
      <c r="AC324" s="263">
        <f>IF(Q324="yes",+INDEX('Final Comp Values'!$BH:$BH,MATCH('Monthy Targets'!$B324,'Final Comp Values'!$C:$C,0)),0)</f>
        <v>14.13</v>
      </c>
      <c r="AD324" s="263">
        <f>IF(R324="yes",+INDEX('Final Comp Values'!$BH:$BH,MATCH('Monthy Targets'!$B324,'Final Comp Values'!$C:$C,0)),0)</f>
        <v>14.13</v>
      </c>
      <c r="AE324" s="263">
        <f>IF(S324="yes",+INDEX('Final Comp Values'!$BL:$BL,MATCH('Monthy Targets'!$B324,'Final Comp Values'!$C:$C,0)),0)</f>
        <v>14.13</v>
      </c>
      <c r="AF324" s="263">
        <f>IF(T324="yes",+INDEX('Final Comp Values'!$BL:$BL,MATCH('Monthy Targets'!$B324,'Final Comp Values'!$C:$C,0)),0)</f>
        <v>14.13</v>
      </c>
      <c r="AG324" s="263">
        <f>IF(U324="yes",+INDEX('Final Comp Values'!$BL:$BL,MATCH('Monthy Targets'!$B324,'Final Comp Values'!$C:$C,0)),0)</f>
        <v>14.13</v>
      </c>
    </row>
    <row r="325" spans="1:33" x14ac:dyDescent="0.25">
      <c r="A325" s="579">
        <f>+FY2019_ALL_Targets!A325</f>
        <v>4733</v>
      </c>
      <c r="B325" s="62">
        <f>+FY2019_ALL_Targets!B325</f>
        <v>675766</v>
      </c>
      <c r="C325" s="62">
        <f>+FY2019_ALL_Targets!C325</f>
        <v>1028624</v>
      </c>
      <c r="D325" s="62">
        <f>+FY2019_ALL_Targets!D325</f>
        <v>1639419781</v>
      </c>
      <c r="E325" s="62"/>
      <c r="F325" s="62" t="str">
        <f>+FY2019_ALL_Targets!E325</f>
        <v>Nueces</v>
      </c>
      <c r="G325" s="62" t="str">
        <f>FY2019_ALL_Targets!J325</f>
        <v>The Courtyard Rehabilitation and Healthcare Center</v>
      </c>
      <c r="H325" s="62" t="str">
        <f>FY2019_ALL_Targets!K325</f>
        <v>Guadalupe County Hospital Board</v>
      </c>
      <c r="I325" s="62" t="str">
        <f>+FY2019_ALL_Targets!L325</f>
        <v>3401 East Airline Road</v>
      </c>
      <c r="J325" s="14" t="str">
        <f>_xlfn.IFNA(+INDEX(Comp1!$E:$E,MATCH(B325,Comp1!$C:$C,0)),"No")</f>
        <v>Yes</v>
      </c>
      <c r="K325" s="14" t="str">
        <f>_xlfn.IFNA(+INDEX(Comp1!$F:$F,MATCH(B325,Comp1!$C:$C,0)),"No")</f>
        <v>Yes</v>
      </c>
      <c r="L325" s="14" t="str">
        <f>_xlfn.IFNA(+INDEX(Comp1!G:G,MATCH($B325,Comp1!$C:$C,0)),"No")</f>
        <v>Yes</v>
      </c>
      <c r="M325" s="14" t="str">
        <f>_xlfn.IFNA(+INDEX(Comp1!H:H,MATCH($B325,Comp1!$C:$C,0)),"No")</f>
        <v>Yes</v>
      </c>
      <c r="N325" s="14" t="str">
        <f>_xlfn.IFNA(+INDEX(Comp1!I:I,MATCH($B325,Comp1!$C:$C,0)),"No")</f>
        <v>Yes</v>
      </c>
      <c r="O325" s="14" t="str">
        <f>_xlfn.IFNA(+INDEX(Comp1!J:J,MATCH($B325,Comp1!$C:$C,0)),"No")</f>
        <v>Yes</v>
      </c>
      <c r="P325" s="14" t="str">
        <f>_xlfn.IFNA(+INDEX(Comp1!K:K,MATCH($B325,Comp1!$C:$C,0)),"No")</f>
        <v>Yes</v>
      </c>
      <c r="Q325" s="14" t="str">
        <f>_xlfn.IFNA(+INDEX(Comp1!L:L,MATCH($B325,Comp1!$C:$C,0)),"No")</f>
        <v>Yes</v>
      </c>
      <c r="R325" s="14" t="str">
        <f>_xlfn.IFNA(+INDEX(Comp1!M:M,MATCH($B325,Comp1!$C:$C,0)),"No")</f>
        <v>Yes</v>
      </c>
      <c r="S325" s="14" t="str">
        <f>_xlfn.IFNA(+INDEX(Comp1!N:N,MATCH($B325,Comp1!$C:$C,0)),"No")</f>
        <v>Yes</v>
      </c>
      <c r="T325" s="14" t="str">
        <f>_xlfn.IFNA(+INDEX(Comp1!O:O,MATCH($B325,Comp1!$C:$C,0)),"No")</f>
        <v>Yes</v>
      </c>
      <c r="U325" s="14" t="s">
        <v>35</v>
      </c>
      <c r="V325" s="263">
        <v>10.99</v>
      </c>
      <c r="W325" s="263">
        <v>10.99</v>
      </c>
      <c r="X325" s="263">
        <v>10.99</v>
      </c>
      <c r="Y325" s="263">
        <v>10.99</v>
      </c>
      <c r="Z325" s="263">
        <v>10.99</v>
      </c>
      <c r="AA325" s="263">
        <v>10.99</v>
      </c>
      <c r="AB325" s="263">
        <v>10.52</v>
      </c>
      <c r="AC325" s="263">
        <f>IF(Q325="yes",+INDEX('Final Comp Values'!$BH:$BH,MATCH('Monthy Targets'!$B325,'Final Comp Values'!$C:$C,0)),0)</f>
        <v>10.48</v>
      </c>
      <c r="AD325" s="263">
        <f>IF(R325="yes",+INDEX('Final Comp Values'!$BH:$BH,MATCH('Monthy Targets'!$B325,'Final Comp Values'!$C:$C,0)),0)</f>
        <v>10.48</v>
      </c>
      <c r="AE325" s="263">
        <f>IF(S325="yes",+INDEX('Final Comp Values'!$BL:$BL,MATCH('Monthy Targets'!$B325,'Final Comp Values'!$C:$C,0)),0)</f>
        <v>10.48</v>
      </c>
      <c r="AF325" s="263">
        <f>IF(T325="yes",+INDEX('Final Comp Values'!$BL:$BL,MATCH('Monthy Targets'!$B325,'Final Comp Values'!$C:$C,0)),0)</f>
        <v>10.48</v>
      </c>
      <c r="AG325" s="263">
        <f>IF(U325="yes",+INDEX('Final Comp Values'!$BL:$BL,MATCH('Monthy Targets'!$B325,'Final Comp Values'!$C:$C,0)),0)</f>
        <v>10.48</v>
      </c>
    </row>
    <row r="326" spans="1:33" x14ac:dyDescent="0.25">
      <c r="A326" s="579">
        <f>+FY2019_ALL_Targets!A326</f>
        <v>4887</v>
      </c>
      <c r="B326" s="62">
        <f>+FY2019_ALL_Targets!B326</f>
        <v>675774</v>
      </c>
      <c r="C326" s="62">
        <f>+FY2019_ALL_Targets!C326</f>
        <v>1028700</v>
      </c>
      <c r="D326" s="62">
        <f>+FY2019_ALL_Targets!D326</f>
        <v>1114388089</v>
      </c>
      <c r="E326" s="62"/>
      <c r="F326" s="62" t="str">
        <f>+FY2019_ALL_Targets!E326</f>
        <v>Dallas</v>
      </c>
      <c r="G326" s="62" t="str">
        <f>FY2019_ALL_Targets!J326</f>
        <v>Legend Healthcare and Rehabilitation - Greenville</v>
      </c>
      <c r="H326" s="62" t="str">
        <f>FY2019_ALL_Targets!K326</f>
        <v>Fannin County Hospital Authority</v>
      </c>
      <c r="I326" s="62" t="str">
        <f>+FY2019_ALL_Targets!L326</f>
        <v>2300 Jack Finney Blvd.</v>
      </c>
      <c r="J326" s="14" t="str">
        <f>_xlfn.IFNA(+INDEX(Comp1!$E:$E,MATCH(B326,Comp1!$C:$C,0)),"No")</f>
        <v>Yes</v>
      </c>
      <c r="K326" s="14" t="str">
        <f>_xlfn.IFNA(+INDEX(Comp1!$F:$F,MATCH(B326,Comp1!$C:$C,0)),"No")</f>
        <v>Yes</v>
      </c>
      <c r="L326" s="14" t="str">
        <f>_xlfn.IFNA(+INDEX(Comp1!G:G,MATCH($B326,Comp1!$C:$C,0)),"No")</f>
        <v>Yes</v>
      </c>
      <c r="M326" s="14" t="str">
        <f>_xlfn.IFNA(+INDEX(Comp1!H:H,MATCH($B326,Comp1!$C:$C,0)),"No")</f>
        <v>Yes</v>
      </c>
      <c r="N326" s="14" t="str">
        <f>_xlfn.IFNA(+INDEX(Comp1!I:I,MATCH($B326,Comp1!$C:$C,0)),"No")</f>
        <v>Yes</v>
      </c>
      <c r="O326" s="14" t="str">
        <f>_xlfn.IFNA(+INDEX(Comp1!J:J,MATCH($B326,Comp1!$C:$C,0)),"No")</f>
        <v>Yes</v>
      </c>
      <c r="P326" s="14" t="str">
        <f>_xlfn.IFNA(+INDEX(Comp1!K:K,MATCH($B326,Comp1!$C:$C,0)),"No")</f>
        <v>Yes</v>
      </c>
      <c r="Q326" s="14" t="str">
        <f>_xlfn.IFNA(+INDEX(Comp1!L:L,MATCH($B326,Comp1!$C:$C,0)),"No")</f>
        <v>Yes</v>
      </c>
      <c r="R326" s="14" t="str">
        <f>_xlfn.IFNA(+INDEX(Comp1!M:M,MATCH($B326,Comp1!$C:$C,0)),"No")</f>
        <v>Yes</v>
      </c>
      <c r="S326" s="14" t="str">
        <f>_xlfn.IFNA(+INDEX(Comp1!N:N,MATCH($B326,Comp1!$C:$C,0)),"No")</f>
        <v>Yes</v>
      </c>
      <c r="T326" s="14" t="str">
        <f>_xlfn.IFNA(+INDEX(Comp1!O:O,MATCH($B326,Comp1!$C:$C,0)),"No")</f>
        <v>Yes</v>
      </c>
      <c r="U326" s="14" t="s">
        <v>35</v>
      </c>
      <c r="V326" s="263">
        <v>6.63</v>
      </c>
      <c r="W326" s="263">
        <v>6.63</v>
      </c>
      <c r="X326" s="263">
        <v>6.63</v>
      </c>
      <c r="Y326" s="263">
        <v>6.63</v>
      </c>
      <c r="Z326" s="263">
        <v>6.63</v>
      </c>
      <c r="AA326" s="263">
        <v>6.63</v>
      </c>
      <c r="AB326" s="263">
        <v>6.43</v>
      </c>
      <c r="AC326" s="263">
        <f>IF(Q326="yes",+INDEX('Final Comp Values'!$BH:$BH,MATCH('Monthy Targets'!$B326,'Final Comp Values'!$C:$C,0)),0)</f>
        <v>6.4</v>
      </c>
      <c r="AD326" s="263">
        <f>IF(R326="yes",+INDEX('Final Comp Values'!$BH:$BH,MATCH('Monthy Targets'!$B326,'Final Comp Values'!$C:$C,0)),0)</f>
        <v>6.4</v>
      </c>
      <c r="AE326" s="263">
        <f>IF(S326="yes",+INDEX('Final Comp Values'!$BL:$BL,MATCH('Monthy Targets'!$B326,'Final Comp Values'!$C:$C,0)),0)</f>
        <v>6.4</v>
      </c>
      <c r="AF326" s="263">
        <f>IF(T326="yes",+INDEX('Final Comp Values'!$BL:$BL,MATCH('Monthy Targets'!$B326,'Final Comp Values'!$C:$C,0)),0)</f>
        <v>6.4</v>
      </c>
      <c r="AG326" s="263">
        <f>IF(U326="yes",+INDEX('Final Comp Values'!$BL:$BL,MATCH('Monthy Targets'!$B326,'Final Comp Values'!$C:$C,0)),0)</f>
        <v>6.4</v>
      </c>
    </row>
    <row r="327" spans="1:33" x14ac:dyDescent="0.25">
      <c r="A327" s="579">
        <f>+FY2019_ALL_Targets!A327</f>
        <v>5388</v>
      </c>
      <c r="B327" s="62">
        <f>+FY2019_ALL_Targets!B327</f>
        <v>675779</v>
      </c>
      <c r="C327" s="62">
        <f>+FY2019_ALL_Targets!C327</f>
        <v>1004880</v>
      </c>
      <c r="D327" s="62">
        <f>+FY2019_ALL_Targets!D327</f>
        <v>1871589648</v>
      </c>
      <c r="E327" s="62"/>
      <c r="F327" s="62" t="str">
        <f>+FY2019_ALL_Targets!E327</f>
        <v>Tarrant</v>
      </c>
      <c r="G327" s="62" t="str">
        <f>FY2019_ALL_Targets!J327</f>
        <v>Marine Creek Nursing and Rehabilitation, LP</v>
      </c>
      <c r="H327" s="62" t="str">
        <f>FY2019_ALL_Targets!K327</f>
        <v>Marine Creek Nursing and Rehabilitation, LP</v>
      </c>
      <c r="I327" s="62" t="str">
        <f>+FY2019_ALL_Targets!L327</f>
        <v>3600 Angle Ave</v>
      </c>
      <c r="J327" s="14" t="str">
        <f>_xlfn.IFNA(+INDEX(Comp1!$E:$E,MATCH(B327,Comp1!$C:$C,0)),"No")</f>
        <v>No</v>
      </c>
      <c r="K327" s="14" t="str">
        <f>_xlfn.IFNA(+INDEX(Comp1!$F:$F,MATCH(B327,Comp1!$C:$C,0)),"No")</f>
        <v>No</v>
      </c>
      <c r="L327" s="14" t="str">
        <f>_xlfn.IFNA(+INDEX(Comp1!G:G,MATCH($B327,Comp1!$C:$C,0)),"No")</f>
        <v>No</v>
      </c>
      <c r="M327" s="14" t="str">
        <f>_xlfn.IFNA(+INDEX(Comp1!H:H,MATCH($B327,Comp1!$C:$C,0)),"No")</f>
        <v>No</v>
      </c>
      <c r="N327" s="14" t="str">
        <f>_xlfn.IFNA(+INDEX(Comp1!I:I,MATCH($B327,Comp1!$C:$C,0)),"No")</f>
        <v>No</v>
      </c>
      <c r="O327" s="14" t="str">
        <f>_xlfn.IFNA(+INDEX(Comp1!J:J,MATCH($B327,Comp1!$C:$C,0)),"No")</f>
        <v>No</v>
      </c>
      <c r="P327" s="14" t="str">
        <f>_xlfn.IFNA(+INDEX(Comp1!K:K,MATCH($B327,Comp1!$C:$C,0)),"No")</f>
        <v>No</v>
      </c>
      <c r="Q327" s="14" t="str">
        <f>_xlfn.IFNA(+INDEX(Comp1!L:L,MATCH($B327,Comp1!$C:$C,0)),"No")</f>
        <v>No</v>
      </c>
      <c r="R327" s="14" t="str">
        <f>_xlfn.IFNA(+INDEX(Comp1!M:M,MATCH($B327,Comp1!$C:$C,0)),"No")</f>
        <v>No</v>
      </c>
      <c r="S327" s="14" t="str">
        <f>_xlfn.IFNA(+INDEX(Comp1!N:N,MATCH($B327,Comp1!$C:$C,0)),"No")</f>
        <v>No</v>
      </c>
      <c r="T327" s="14" t="str">
        <f>_xlfn.IFNA(+INDEX(Comp1!O:O,MATCH($B327,Comp1!$C:$C,0)),"No")</f>
        <v>No</v>
      </c>
      <c r="U327" s="14">
        <v>0</v>
      </c>
      <c r="V327" s="263">
        <v>0</v>
      </c>
      <c r="W327" s="263">
        <v>0</v>
      </c>
      <c r="X327" s="263">
        <v>0</v>
      </c>
      <c r="Y327" s="263">
        <v>0</v>
      </c>
      <c r="Z327" s="263">
        <v>0</v>
      </c>
      <c r="AA327" s="263">
        <v>0</v>
      </c>
      <c r="AB327" s="263">
        <v>0</v>
      </c>
      <c r="AC327" s="263">
        <f>IF(Q327="yes",+INDEX('Final Comp Values'!$BH:$BH,MATCH('Monthy Targets'!$B327,'Final Comp Values'!$C:$C,0)),0)</f>
        <v>0</v>
      </c>
      <c r="AD327" s="263">
        <f>IF(R327="yes",+INDEX('Final Comp Values'!$BH:$BH,MATCH('Monthy Targets'!$B327,'Final Comp Values'!$C:$C,0)),0)</f>
        <v>0</v>
      </c>
      <c r="AE327" s="263">
        <f>IF(S327="yes",+INDEX('Final Comp Values'!$BL:$BL,MATCH('Monthy Targets'!$B327,'Final Comp Values'!$C:$C,0)),0)</f>
        <v>0</v>
      </c>
      <c r="AF327" s="263">
        <f>IF(T327="yes",+INDEX('Final Comp Values'!$BL:$BL,MATCH('Monthy Targets'!$B327,'Final Comp Values'!$C:$C,0)),0)</f>
        <v>0</v>
      </c>
      <c r="AG327" s="263">
        <f>IF(U327="yes",+INDEX('Final Comp Values'!$BL:$BL,MATCH('Monthy Targets'!$B327,'Final Comp Values'!$C:$C,0)),0)</f>
        <v>0</v>
      </c>
    </row>
    <row r="328" spans="1:33" x14ac:dyDescent="0.25">
      <c r="A328" s="579">
        <f>+FY2019_ALL_Targets!A328</f>
        <v>4035</v>
      </c>
      <c r="B328" s="62">
        <f>+FY2019_ALL_Targets!B328</f>
        <v>675783</v>
      </c>
      <c r="C328" s="62">
        <f>+FY2019_ALL_Targets!C328</f>
        <v>1026565</v>
      </c>
      <c r="D328" s="62">
        <f>+FY2019_ALL_Targets!D328</f>
        <v>1699163980</v>
      </c>
      <c r="E328" s="62"/>
      <c r="F328" s="62" t="str">
        <f>+FY2019_ALL_Targets!E328</f>
        <v>Dallas</v>
      </c>
      <c r="G328" s="62" t="str">
        <f>FY2019_ALL_Targets!J328</f>
        <v>The Villa at Mountainview</v>
      </c>
      <c r="H328" s="62" t="str">
        <f>FY2019_ALL_Targets!K328</f>
        <v>Dallas County Hospital District</v>
      </c>
      <c r="I328" s="62" t="str">
        <f>+FY2019_ALL_Targets!L328</f>
        <v>2918 Duncanville Road</v>
      </c>
      <c r="J328" s="14" t="str">
        <f>_xlfn.IFNA(+INDEX(Comp1!$E:$E,MATCH(B328,Comp1!$C:$C,0)),"No")</f>
        <v>Yes</v>
      </c>
      <c r="K328" s="14" t="str">
        <f>_xlfn.IFNA(+INDEX(Comp1!$F:$F,MATCH(B328,Comp1!$C:$C,0)),"No")</f>
        <v>Yes</v>
      </c>
      <c r="L328" s="14" t="str">
        <f>_xlfn.IFNA(+INDEX(Comp1!G:G,MATCH($B328,Comp1!$C:$C,0)),"No")</f>
        <v>Yes</v>
      </c>
      <c r="M328" s="14" t="str">
        <f>_xlfn.IFNA(+INDEX(Comp1!H:H,MATCH($B328,Comp1!$C:$C,0)),"No")</f>
        <v>Yes</v>
      </c>
      <c r="N328" s="14" t="str">
        <f>_xlfn.IFNA(+INDEX(Comp1!I:I,MATCH($B328,Comp1!$C:$C,0)),"No")</f>
        <v>Yes</v>
      </c>
      <c r="O328" s="14" t="str">
        <f>_xlfn.IFNA(+INDEX(Comp1!J:J,MATCH($B328,Comp1!$C:$C,0)),"No")</f>
        <v>Yes</v>
      </c>
      <c r="P328" s="14" t="str">
        <f>_xlfn.IFNA(+INDEX(Comp1!K:K,MATCH($B328,Comp1!$C:$C,0)),"No")</f>
        <v>Yes</v>
      </c>
      <c r="Q328" s="14" t="str">
        <f>_xlfn.IFNA(+INDEX(Comp1!L:L,MATCH($B328,Comp1!$C:$C,0)),"No")</f>
        <v>Yes</v>
      </c>
      <c r="R328" s="14" t="str">
        <f>_xlfn.IFNA(+INDEX(Comp1!M:M,MATCH($B328,Comp1!$C:$C,0)),"No")</f>
        <v>Yes</v>
      </c>
      <c r="S328" s="14" t="str">
        <f>_xlfn.IFNA(+INDEX(Comp1!N:N,MATCH($B328,Comp1!$C:$C,0)),"No")</f>
        <v>Yes</v>
      </c>
      <c r="T328" s="14" t="str">
        <f>_xlfn.IFNA(+INDEX(Comp1!O:O,MATCH($B328,Comp1!$C:$C,0)),"No")</f>
        <v>Yes</v>
      </c>
      <c r="U328" s="14" t="s">
        <v>35</v>
      </c>
      <c r="V328" s="263">
        <v>6.35</v>
      </c>
      <c r="W328" s="263">
        <v>6.35</v>
      </c>
      <c r="X328" s="263">
        <v>6.35</v>
      </c>
      <c r="Y328" s="263">
        <v>6.35</v>
      </c>
      <c r="Z328" s="263">
        <v>6.35</v>
      </c>
      <c r="AA328" s="263">
        <v>6.35</v>
      </c>
      <c r="AB328" s="263">
        <v>6.15</v>
      </c>
      <c r="AC328" s="263">
        <f>IF(Q328="yes",+INDEX('Final Comp Values'!$BH:$BH,MATCH('Monthy Targets'!$B328,'Final Comp Values'!$C:$C,0)),0)</f>
        <v>6.13</v>
      </c>
      <c r="AD328" s="263">
        <f>IF(R328="yes",+INDEX('Final Comp Values'!$BH:$BH,MATCH('Monthy Targets'!$B328,'Final Comp Values'!$C:$C,0)),0)</f>
        <v>6.13</v>
      </c>
      <c r="AE328" s="263">
        <f>IF(S328="yes",+INDEX('Final Comp Values'!$BL:$BL,MATCH('Monthy Targets'!$B328,'Final Comp Values'!$C:$C,0)),0)</f>
        <v>6.13</v>
      </c>
      <c r="AF328" s="263">
        <f>IF(T328="yes",+INDEX('Final Comp Values'!$BL:$BL,MATCH('Monthy Targets'!$B328,'Final Comp Values'!$C:$C,0)),0)</f>
        <v>6.13</v>
      </c>
      <c r="AG328" s="263">
        <f>IF(U328="yes",+INDEX('Final Comp Values'!$BL:$BL,MATCH('Monthy Targets'!$B328,'Final Comp Values'!$C:$C,0)),0)</f>
        <v>6.13</v>
      </c>
    </row>
    <row r="329" spans="1:33" x14ac:dyDescent="0.25">
      <c r="A329" s="579">
        <f>+FY2019_ALL_Targets!A329</f>
        <v>5392</v>
      </c>
      <c r="B329" s="62">
        <f>+FY2019_ALL_Targets!B329</f>
        <v>675785</v>
      </c>
      <c r="C329" s="62">
        <f>+FY2019_ALL_Targets!C329</f>
        <v>1027695</v>
      </c>
      <c r="D329" s="62">
        <f>+FY2019_ALL_Targets!D329</f>
        <v>1477517720</v>
      </c>
      <c r="E329" s="62"/>
      <c r="F329" s="62" t="str">
        <f>+FY2019_ALL_Targets!E329</f>
        <v>Hidalgo</v>
      </c>
      <c r="G329" s="62" t="str">
        <f>FY2019_ALL_Targets!J329</f>
        <v>Edinburg Nursing and Rehabilitation Center</v>
      </c>
      <c r="H329" s="62" t="str">
        <f>FY2019_ALL_Targets!K329</f>
        <v>Regency IHS of Edinburg LLC</v>
      </c>
      <c r="I329" s="62" t="str">
        <f>+FY2019_ALL_Targets!L329</f>
        <v>5215 Sugar Road</v>
      </c>
      <c r="J329" s="14" t="str">
        <f>_xlfn.IFNA(+INDEX(Comp1!$E:$E,MATCH(B329,Comp1!$C:$C,0)),"No")</f>
        <v>No</v>
      </c>
      <c r="K329" s="14" t="str">
        <f>_xlfn.IFNA(+INDEX(Comp1!$F:$F,MATCH(B329,Comp1!$C:$C,0)),"No")</f>
        <v>No</v>
      </c>
      <c r="L329" s="14" t="str">
        <f>_xlfn.IFNA(+INDEX(Comp1!G:G,MATCH($B329,Comp1!$C:$C,0)),"No")</f>
        <v>No</v>
      </c>
      <c r="M329" s="14" t="str">
        <f>_xlfn.IFNA(+INDEX(Comp1!H:H,MATCH($B329,Comp1!$C:$C,0)),"No")</f>
        <v>No</v>
      </c>
      <c r="N329" s="14" t="str">
        <f>_xlfn.IFNA(+INDEX(Comp1!I:I,MATCH($B329,Comp1!$C:$C,0)),"No")</f>
        <v>No</v>
      </c>
      <c r="O329" s="14" t="str">
        <f>_xlfn.IFNA(+INDEX(Comp1!J:J,MATCH($B329,Comp1!$C:$C,0)),"No")</f>
        <v>No</v>
      </c>
      <c r="P329" s="14" t="str">
        <f>_xlfn.IFNA(+INDEX(Comp1!K:K,MATCH($B329,Comp1!$C:$C,0)),"No")</f>
        <v>No</v>
      </c>
      <c r="Q329" s="14" t="str">
        <f>_xlfn.IFNA(+INDEX(Comp1!L:L,MATCH($B329,Comp1!$C:$C,0)),"No")</f>
        <v>No</v>
      </c>
      <c r="R329" s="14" t="str">
        <f>_xlfn.IFNA(+INDEX(Comp1!M:M,MATCH($B329,Comp1!$C:$C,0)),"No")</f>
        <v>No</v>
      </c>
      <c r="S329" s="14" t="str">
        <f>_xlfn.IFNA(+INDEX(Comp1!N:N,MATCH($B329,Comp1!$C:$C,0)),"No")</f>
        <v>No</v>
      </c>
      <c r="T329" s="14" t="str">
        <f>_xlfn.IFNA(+INDEX(Comp1!O:O,MATCH($B329,Comp1!$C:$C,0)),"No")</f>
        <v>No</v>
      </c>
      <c r="U329" s="14">
        <v>0</v>
      </c>
      <c r="V329" s="263">
        <v>0</v>
      </c>
      <c r="W329" s="263">
        <v>0</v>
      </c>
      <c r="X329" s="263">
        <v>0</v>
      </c>
      <c r="Y329" s="263">
        <v>0</v>
      </c>
      <c r="Z329" s="263">
        <v>0</v>
      </c>
      <c r="AA329" s="263">
        <v>0</v>
      </c>
      <c r="AB329" s="263">
        <v>0</v>
      </c>
      <c r="AC329" s="263">
        <f>IF(Q329="yes",+INDEX('Final Comp Values'!$BH:$BH,MATCH('Monthy Targets'!$B329,'Final Comp Values'!$C:$C,0)),0)</f>
        <v>0</v>
      </c>
      <c r="AD329" s="263">
        <f>IF(R329="yes",+INDEX('Final Comp Values'!$BH:$BH,MATCH('Monthy Targets'!$B329,'Final Comp Values'!$C:$C,0)),0)</f>
        <v>0</v>
      </c>
      <c r="AE329" s="263">
        <f>IF(S329="yes",+INDEX('Final Comp Values'!$BL:$BL,MATCH('Monthy Targets'!$B329,'Final Comp Values'!$C:$C,0)),0)</f>
        <v>0</v>
      </c>
      <c r="AF329" s="263">
        <f>IF(T329="yes",+INDEX('Final Comp Values'!$BL:$BL,MATCH('Monthy Targets'!$B329,'Final Comp Values'!$C:$C,0)),0)</f>
        <v>0</v>
      </c>
      <c r="AG329" s="263">
        <f>IF(U329="yes",+INDEX('Final Comp Values'!$BL:$BL,MATCH('Monthy Targets'!$B329,'Final Comp Values'!$C:$C,0)),0)</f>
        <v>0</v>
      </c>
    </row>
    <row r="330" spans="1:33" x14ac:dyDescent="0.25">
      <c r="A330" s="579">
        <f>+FY2019_ALL_Targets!A330</f>
        <v>4371</v>
      </c>
      <c r="B330" s="62">
        <f>+FY2019_ALL_Targets!B330</f>
        <v>675789</v>
      </c>
      <c r="C330" s="62">
        <f>+FY2019_ALL_Targets!C330</f>
        <v>1014598</v>
      </c>
      <c r="D330" s="62">
        <f>+FY2019_ALL_Targets!D330</f>
        <v>1104913276</v>
      </c>
      <c r="E330" s="62"/>
      <c r="F330" s="62" t="str">
        <f>+FY2019_ALL_Targets!E330</f>
        <v>Harris</v>
      </c>
      <c r="G330" s="62" t="str">
        <f>FY2019_ALL_Targets!J330</f>
        <v>Woodridge Nursing and Rehabilitation</v>
      </c>
      <c r="H330" s="62" t="str">
        <f>FY2019_ALL_Targets!K330</f>
        <v>Pinnacle Health Facilities XV, LP</v>
      </c>
      <c r="I330" s="62" t="str">
        <f>+FY2019_ALL_Targets!L330</f>
        <v>8810 Long Point</v>
      </c>
      <c r="J330" s="14" t="str">
        <f>_xlfn.IFNA(+INDEX(Comp1!$E:$E,MATCH(B330,Comp1!$C:$C,0)),"No")</f>
        <v>No</v>
      </c>
      <c r="K330" s="14" t="str">
        <f>_xlfn.IFNA(+INDEX(Comp1!$F:$F,MATCH(B330,Comp1!$C:$C,0)),"No")</f>
        <v>No</v>
      </c>
      <c r="L330" s="14" t="str">
        <f>_xlfn.IFNA(+INDEX(Comp1!G:G,MATCH($B330,Comp1!$C:$C,0)),"No")</f>
        <v>No</v>
      </c>
      <c r="M330" s="14" t="str">
        <f>_xlfn.IFNA(+INDEX(Comp1!H:H,MATCH($B330,Comp1!$C:$C,0)),"No")</f>
        <v>No</v>
      </c>
      <c r="N330" s="14" t="str">
        <f>_xlfn.IFNA(+INDEX(Comp1!I:I,MATCH($B330,Comp1!$C:$C,0)),"No")</f>
        <v>No</v>
      </c>
      <c r="O330" s="14" t="str">
        <f>_xlfn.IFNA(+INDEX(Comp1!J:J,MATCH($B330,Comp1!$C:$C,0)),"No")</f>
        <v>No</v>
      </c>
      <c r="P330" s="14" t="str">
        <f>_xlfn.IFNA(+INDEX(Comp1!K:K,MATCH($B330,Comp1!$C:$C,0)),"No")</f>
        <v>No</v>
      </c>
      <c r="Q330" s="14" t="str">
        <f>_xlfn.IFNA(+INDEX(Comp1!L:L,MATCH($B330,Comp1!$C:$C,0)),"No")</f>
        <v>No</v>
      </c>
      <c r="R330" s="14" t="str">
        <f>_xlfn.IFNA(+INDEX(Comp1!M:M,MATCH($B330,Comp1!$C:$C,0)),"No")</f>
        <v>No</v>
      </c>
      <c r="S330" s="14" t="str">
        <f>_xlfn.IFNA(+INDEX(Comp1!N:N,MATCH($B330,Comp1!$C:$C,0)),"No")</f>
        <v>No</v>
      </c>
      <c r="T330" s="14" t="str">
        <f>_xlfn.IFNA(+INDEX(Comp1!O:O,MATCH($B330,Comp1!$C:$C,0)),"No")</f>
        <v>No</v>
      </c>
      <c r="U330" s="14">
        <v>0</v>
      </c>
      <c r="V330" s="263">
        <v>0</v>
      </c>
      <c r="W330" s="263">
        <v>0</v>
      </c>
      <c r="X330" s="263">
        <v>0</v>
      </c>
      <c r="Y330" s="263">
        <v>0</v>
      </c>
      <c r="Z330" s="263">
        <v>0</v>
      </c>
      <c r="AA330" s="263">
        <v>0</v>
      </c>
      <c r="AB330" s="263">
        <v>0</v>
      </c>
      <c r="AC330" s="263">
        <f>IF(Q330="yes",+INDEX('Final Comp Values'!$BH:$BH,MATCH('Monthy Targets'!$B330,'Final Comp Values'!$C:$C,0)),0)</f>
        <v>0</v>
      </c>
      <c r="AD330" s="263">
        <f>IF(R330="yes",+INDEX('Final Comp Values'!$BH:$BH,MATCH('Monthy Targets'!$B330,'Final Comp Values'!$C:$C,0)),0)</f>
        <v>0</v>
      </c>
      <c r="AE330" s="263">
        <f>IF(S330="yes",+INDEX('Final Comp Values'!$BL:$BL,MATCH('Monthy Targets'!$B330,'Final Comp Values'!$C:$C,0)),0)</f>
        <v>0</v>
      </c>
      <c r="AF330" s="263">
        <f>IF(T330="yes",+INDEX('Final Comp Values'!$BL:$BL,MATCH('Monthy Targets'!$B330,'Final Comp Values'!$C:$C,0)),0)</f>
        <v>0</v>
      </c>
      <c r="AG330" s="263">
        <f>IF(U330="yes",+INDEX('Final Comp Values'!$BL:$BL,MATCH('Monthy Targets'!$B330,'Final Comp Values'!$C:$C,0)),0)</f>
        <v>0</v>
      </c>
    </row>
    <row r="331" spans="1:33" x14ac:dyDescent="0.25">
      <c r="A331" s="579">
        <f>+FY2019_ALL_Targets!A331</f>
        <v>5389</v>
      </c>
      <c r="B331" s="62">
        <f>+FY2019_ALL_Targets!B331</f>
        <v>675796</v>
      </c>
      <c r="C331" s="62">
        <f>+FY2019_ALL_Targets!C331</f>
        <v>1016157</v>
      </c>
      <c r="D331" s="62">
        <f>+FY2019_ALL_Targets!D331</f>
        <v>1104085422</v>
      </c>
      <c r="E331" s="62"/>
      <c r="F331" s="62" t="str">
        <f>+FY2019_ALL_Targets!E331</f>
        <v>Hidalgo</v>
      </c>
      <c r="G331" s="62" t="str">
        <f>FY2019_ALL_Targets!J331</f>
        <v>Meridian Care of Hebbronville</v>
      </c>
      <c r="H331" s="62" t="str">
        <f>FY2019_ALL_Targets!K331</f>
        <v>RJ Meridian Care of Hebbronville, LTD</v>
      </c>
      <c r="I331" s="62" t="str">
        <f>+FY2019_ALL_Targets!L331</f>
        <v>606 W. Gruy</v>
      </c>
      <c r="J331" s="14" t="str">
        <f>_xlfn.IFNA(+INDEX(Comp1!$E:$E,MATCH(B331,Comp1!$C:$C,0)),"No")</f>
        <v>No</v>
      </c>
      <c r="K331" s="14" t="str">
        <f>_xlfn.IFNA(+INDEX(Comp1!$F:$F,MATCH(B331,Comp1!$C:$C,0)),"No")</f>
        <v>No</v>
      </c>
      <c r="L331" s="14" t="str">
        <f>_xlfn.IFNA(+INDEX(Comp1!G:G,MATCH($B331,Comp1!$C:$C,0)),"No")</f>
        <v>No</v>
      </c>
      <c r="M331" s="14" t="str">
        <f>_xlfn.IFNA(+INDEX(Comp1!H:H,MATCH($B331,Comp1!$C:$C,0)),"No")</f>
        <v>No</v>
      </c>
      <c r="N331" s="14" t="str">
        <f>_xlfn.IFNA(+INDEX(Comp1!I:I,MATCH($B331,Comp1!$C:$C,0)),"No")</f>
        <v>No</v>
      </c>
      <c r="O331" s="14" t="str">
        <f>_xlfn.IFNA(+INDEX(Comp1!J:J,MATCH($B331,Comp1!$C:$C,0)),"No")</f>
        <v>No</v>
      </c>
      <c r="P331" s="14" t="str">
        <f>_xlfn.IFNA(+INDEX(Comp1!K:K,MATCH($B331,Comp1!$C:$C,0)),"No")</f>
        <v>No</v>
      </c>
      <c r="Q331" s="14" t="str">
        <f>_xlfn.IFNA(+INDEX(Comp1!L:L,MATCH($B331,Comp1!$C:$C,0)),"No")</f>
        <v>No</v>
      </c>
      <c r="R331" s="14" t="str">
        <f>_xlfn.IFNA(+INDEX(Comp1!M:M,MATCH($B331,Comp1!$C:$C,0)),"No")</f>
        <v>No</v>
      </c>
      <c r="S331" s="14" t="str">
        <f>_xlfn.IFNA(+INDEX(Comp1!N:N,MATCH($B331,Comp1!$C:$C,0)),"No")</f>
        <v>No</v>
      </c>
      <c r="T331" s="14" t="str">
        <f>_xlfn.IFNA(+INDEX(Comp1!O:O,MATCH($B331,Comp1!$C:$C,0)),"No")</f>
        <v>No</v>
      </c>
      <c r="U331" s="14">
        <v>0</v>
      </c>
      <c r="V331" s="263">
        <v>0</v>
      </c>
      <c r="W331" s="263">
        <v>0</v>
      </c>
      <c r="X331" s="263">
        <v>0</v>
      </c>
      <c r="Y331" s="263">
        <v>0</v>
      </c>
      <c r="Z331" s="263">
        <v>0</v>
      </c>
      <c r="AA331" s="263">
        <v>0</v>
      </c>
      <c r="AB331" s="263">
        <v>0</v>
      </c>
      <c r="AC331" s="263">
        <f>IF(Q331="yes",+INDEX('Final Comp Values'!$BH:$BH,MATCH('Monthy Targets'!$B331,'Final Comp Values'!$C:$C,0)),0)</f>
        <v>0</v>
      </c>
      <c r="AD331" s="263">
        <f>IF(R331="yes",+INDEX('Final Comp Values'!$BH:$BH,MATCH('Monthy Targets'!$B331,'Final Comp Values'!$C:$C,0)),0)</f>
        <v>0</v>
      </c>
      <c r="AE331" s="263">
        <f>IF(S331="yes",+INDEX('Final Comp Values'!$BL:$BL,MATCH('Monthy Targets'!$B331,'Final Comp Values'!$C:$C,0)),0)</f>
        <v>0</v>
      </c>
      <c r="AF331" s="263">
        <f>IF(T331="yes",+INDEX('Final Comp Values'!$BL:$BL,MATCH('Monthy Targets'!$B331,'Final Comp Values'!$C:$C,0)),0)</f>
        <v>0</v>
      </c>
      <c r="AG331" s="263">
        <f>IF(U331="yes",+INDEX('Final Comp Values'!$BL:$BL,MATCH('Monthy Targets'!$B331,'Final Comp Values'!$C:$C,0)),0)</f>
        <v>0</v>
      </c>
    </row>
    <row r="332" spans="1:33" x14ac:dyDescent="0.25">
      <c r="A332" s="579">
        <f>+FY2019_ALL_Targets!A332</f>
        <v>5394</v>
      </c>
      <c r="B332" s="62">
        <f>+FY2019_ALL_Targets!B332</f>
        <v>675798</v>
      </c>
      <c r="C332" s="62">
        <f>+FY2019_ALL_Targets!C332</f>
        <v>1026727</v>
      </c>
      <c r="D332" s="62">
        <f>+FY2019_ALL_Targets!D332</f>
        <v>1598156341</v>
      </c>
      <c r="E332" s="62"/>
      <c r="F332" s="62" t="str">
        <f>+FY2019_ALL_Targets!E332</f>
        <v>Jefferson</v>
      </c>
      <c r="G332" s="62" t="str">
        <f>FY2019_ALL_Targets!J332</f>
        <v>Aboretum Nursing and Rehabilitation Center of Winnie</v>
      </c>
      <c r="H332" s="62" t="str">
        <f>FY2019_ALL_Targets!K332</f>
        <v>Chambers County</v>
      </c>
      <c r="I332" s="62" t="str">
        <f>+FY2019_ALL_Targets!L332</f>
        <v>1215 Highway 124</v>
      </c>
      <c r="J332" s="14" t="str">
        <f>_xlfn.IFNA(+INDEX(Comp1!$E:$E,MATCH(B332,Comp1!$C:$C,0)),"No")</f>
        <v>Yes</v>
      </c>
      <c r="K332" s="14" t="str">
        <f>_xlfn.IFNA(+INDEX(Comp1!$F:$F,MATCH(B332,Comp1!$C:$C,0)),"No")</f>
        <v>Yes</v>
      </c>
      <c r="L332" s="14" t="str">
        <f>_xlfn.IFNA(+INDEX(Comp1!G:G,MATCH($B332,Comp1!$C:$C,0)),"No")</f>
        <v>Yes</v>
      </c>
      <c r="M332" s="14" t="str">
        <f>_xlfn.IFNA(+INDEX(Comp1!H:H,MATCH($B332,Comp1!$C:$C,0)),"No")</f>
        <v>Yes</v>
      </c>
      <c r="N332" s="14" t="str">
        <f>_xlfn.IFNA(+INDEX(Comp1!I:I,MATCH($B332,Comp1!$C:$C,0)),"No")</f>
        <v>Yes</v>
      </c>
      <c r="O332" s="14" t="str">
        <f>_xlfn.IFNA(+INDEX(Comp1!J:J,MATCH($B332,Comp1!$C:$C,0)),"No")</f>
        <v>Yes</v>
      </c>
      <c r="P332" s="14" t="str">
        <f>_xlfn.IFNA(+INDEX(Comp1!K:K,MATCH($B332,Comp1!$C:$C,0)),"No")</f>
        <v>Yes</v>
      </c>
      <c r="Q332" s="14" t="str">
        <f>_xlfn.IFNA(+INDEX(Comp1!L:L,MATCH($B332,Comp1!$C:$C,0)),"No")</f>
        <v>Yes</v>
      </c>
      <c r="R332" s="14" t="str">
        <f>_xlfn.IFNA(+INDEX(Comp1!M:M,MATCH($B332,Comp1!$C:$C,0)),"No")</f>
        <v>Yes</v>
      </c>
      <c r="S332" s="14" t="str">
        <f>_xlfn.IFNA(+INDEX(Comp1!N:N,MATCH($B332,Comp1!$C:$C,0)),"No")</f>
        <v>Yes</v>
      </c>
      <c r="T332" s="14" t="str">
        <f>_xlfn.IFNA(+INDEX(Comp1!O:O,MATCH($B332,Comp1!$C:$C,0)),"No")</f>
        <v>Yes</v>
      </c>
      <c r="U332" s="14" t="s">
        <v>35</v>
      </c>
      <c r="V332" s="263">
        <v>19.14</v>
      </c>
      <c r="W332" s="263">
        <v>19.14</v>
      </c>
      <c r="X332" s="263">
        <v>19.14</v>
      </c>
      <c r="Y332" s="263">
        <v>19.14</v>
      </c>
      <c r="Z332" s="263">
        <v>19.14</v>
      </c>
      <c r="AA332" s="263">
        <v>19.14</v>
      </c>
      <c r="AB332" s="263">
        <v>20.22</v>
      </c>
      <c r="AC332" s="263">
        <f>IF(Q332="yes",+INDEX('Final Comp Values'!$BH:$BH,MATCH('Monthy Targets'!$B332,'Final Comp Values'!$C:$C,0)),0)</f>
        <v>20.149999999999999</v>
      </c>
      <c r="AD332" s="263">
        <f>IF(R332="yes",+INDEX('Final Comp Values'!$BH:$BH,MATCH('Monthy Targets'!$B332,'Final Comp Values'!$C:$C,0)),0)</f>
        <v>20.149999999999999</v>
      </c>
      <c r="AE332" s="263">
        <f>IF(S332="yes",+INDEX('Final Comp Values'!$BL:$BL,MATCH('Monthy Targets'!$B332,'Final Comp Values'!$C:$C,0)),0)</f>
        <v>20.149999999999999</v>
      </c>
      <c r="AF332" s="263">
        <f>IF(T332="yes",+INDEX('Final Comp Values'!$BL:$BL,MATCH('Monthy Targets'!$B332,'Final Comp Values'!$C:$C,0)),0)</f>
        <v>20.149999999999999</v>
      </c>
      <c r="AG332" s="263">
        <f>IF(U332="yes",+INDEX('Final Comp Values'!$BL:$BL,MATCH('Monthy Targets'!$B332,'Final Comp Values'!$C:$C,0)),0)</f>
        <v>20.149999999999999</v>
      </c>
    </row>
    <row r="333" spans="1:33" x14ac:dyDescent="0.25">
      <c r="A333" s="579">
        <f>+FY2019_ALL_Targets!A333</f>
        <v>5397</v>
      </c>
      <c r="B333" s="62">
        <f>+FY2019_ALL_Targets!B333</f>
        <v>675799</v>
      </c>
      <c r="C333" s="62">
        <f>+FY2019_ALL_Targets!C333</f>
        <v>1026702</v>
      </c>
      <c r="D333" s="62">
        <f>+FY2019_ALL_Targets!D333</f>
        <v>1154608461</v>
      </c>
      <c r="E333" s="62"/>
      <c r="F333" s="62" t="str">
        <f>+FY2019_ALL_Targets!E333</f>
        <v>MRSA Central</v>
      </c>
      <c r="G333" s="62" t="str">
        <f>FY2019_ALL_Targets!J333</f>
        <v>Brenham Nursing and Rehabilitation Center</v>
      </c>
      <c r="H333" s="62" t="str">
        <f>FY2019_ALL_Targets!K333</f>
        <v>OakBend Medical Center dba Brenham Nursing and Rehabilitation</v>
      </c>
      <c r="I333" s="62" t="str">
        <f>+FY2019_ALL_Targets!L333</f>
        <v>400 East Sayles Street</v>
      </c>
      <c r="J333" s="14" t="str">
        <f>_xlfn.IFNA(+INDEX(Comp1!$E:$E,MATCH(B333,Comp1!$C:$C,0)),"No")</f>
        <v>Yes</v>
      </c>
      <c r="K333" s="14" t="str">
        <f>_xlfn.IFNA(+INDEX(Comp1!$F:$F,MATCH(B333,Comp1!$C:$C,0)),"No")</f>
        <v>Yes</v>
      </c>
      <c r="L333" s="14" t="str">
        <f>_xlfn.IFNA(+INDEX(Comp1!G:G,MATCH($B333,Comp1!$C:$C,0)),"No")</f>
        <v>Yes</v>
      </c>
      <c r="M333" s="14" t="str">
        <f>_xlfn.IFNA(+INDEX(Comp1!H:H,MATCH($B333,Comp1!$C:$C,0)),"No")</f>
        <v>Yes</v>
      </c>
      <c r="N333" s="14" t="str">
        <f>_xlfn.IFNA(+INDEX(Comp1!I:I,MATCH($B333,Comp1!$C:$C,0)),"No")</f>
        <v>Yes</v>
      </c>
      <c r="O333" s="14" t="str">
        <f>_xlfn.IFNA(+INDEX(Comp1!J:J,MATCH($B333,Comp1!$C:$C,0)),"No")</f>
        <v>Yes</v>
      </c>
      <c r="P333" s="14" t="str">
        <f>_xlfn.IFNA(+INDEX(Comp1!K:K,MATCH($B333,Comp1!$C:$C,0)),"No")</f>
        <v>Yes</v>
      </c>
      <c r="Q333" s="14" t="str">
        <f>_xlfn.IFNA(+INDEX(Comp1!L:L,MATCH($B333,Comp1!$C:$C,0)),"No")</f>
        <v>Yes</v>
      </c>
      <c r="R333" s="14" t="str">
        <f>_xlfn.IFNA(+INDEX(Comp1!M:M,MATCH($B333,Comp1!$C:$C,0)),"No")</f>
        <v>Yes</v>
      </c>
      <c r="S333" s="14" t="str">
        <f>_xlfn.IFNA(+INDEX(Comp1!N:N,MATCH($B333,Comp1!$C:$C,0)),"No")</f>
        <v>Yes</v>
      </c>
      <c r="T333" s="14" t="str">
        <f>_xlfn.IFNA(+INDEX(Comp1!O:O,MATCH($B333,Comp1!$C:$C,0)),"No")</f>
        <v>Yes</v>
      </c>
      <c r="U333" s="14" t="s">
        <v>35</v>
      </c>
      <c r="V333" s="263">
        <v>9.17</v>
      </c>
      <c r="W333" s="263">
        <v>9.17</v>
      </c>
      <c r="X333" s="263">
        <v>9.17</v>
      </c>
      <c r="Y333" s="263">
        <v>9.17</v>
      </c>
      <c r="Z333" s="263">
        <v>9.17</v>
      </c>
      <c r="AA333" s="263">
        <v>9.17</v>
      </c>
      <c r="AB333" s="263">
        <v>9.2200000000000006</v>
      </c>
      <c r="AC333" s="263">
        <f>IF(Q333="yes",+INDEX('Final Comp Values'!$BH:$BH,MATCH('Monthy Targets'!$B333,'Final Comp Values'!$C:$C,0)),0)</f>
        <v>9.19</v>
      </c>
      <c r="AD333" s="263">
        <f>IF(R333="yes",+INDEX('Final Comp Values'!$BH:$BH,MATCH('Monthy Targets'!$B333,'Final Comp Values'!$C:$C,0)),0)</f>
        <v>9.19</v>
      </c>
      <c r="AE333" s="263">
        <f>IF(S333="yes",+INDEX('Final Comp Values'!$BL:$BL,MATCH('Monthy Targets'!$B333,'Final Comp Values'!$C:$C,0)),0)</f>
        <v>9.19</v>
      </c>
      <c r="AF333" s="263">
        <f>IF(T333="yes",+INDEX('Final Comp Values'!$BL:$BL,MATCH('Monthy Targets'!$B333,'Final Comp Values'!$C:$C,0)),0)</f>
        <v>9.19</v>
      </c>
      <c r="AG333" s="263">
        <f>IF(U333="yes",+INDEX('Final Comp Values'!$BL:$BL,MATCH('Monthy Targets'!$B333,'Final Comp Values'!$C:$C,0)),0)</f>
        <v>9.19</v>
      </c>
    </row>
    <row r="334" spans="1:33" x14ac:dyDescent="0.25">
      <c r="A334" s="579">
        <f>+FY2019_ALL_Targets!A334</f>
        <v>4998</v>
      </c>
      <c r="B334" s="62">
        <f>+FY2019_ALL_Targets!B334</f>
        <v>675809</v>
      </c>
      <c r="C334" s="62">
        <f>+FY2019_ALL_Targets!C334</f>
        <v>1004865</v>
      </c>
      <c r="D334" s="62">
        <f>+FY2019_ALL_Targets!D334</f>
        <v>1407842289</v>
      </c>
      <c r="E334" s="62"/>
      <c r="F334" s="62" t="str">
        <f>+FY2019_ALL_Targets!E334</f>
        <v>Dallas</v>
      </c>
      <c r="G334" s="62" t="str">
        <f>FY2019_ALL_Targets!J334</f>
        <v>Westridge Nursing and Rehabilitation, LP</v>
      </c>
      <c r="H334" s="62" t="str">
        <f>FY2019_ALL_Targets!K334</f>
        <v>Westridge Nursing and Rehabilitation, LP</v>
      </c>
      <c r="I334" s="62" t="str">
        <f>+FY2019_ALL_Targets!L334</f>
        <v>1241 Westridge Avenue</v>
      </c>
      <c r="J334" s="14" t="str">
        <f>_xlfn.IFNA(+INDEX(Comp1!$E:$E,MATCH(B334,Comp1!$C:$C,0)),"No")</f>
        <v>No</v>
      </c>
      <c r="K334" s="14" t="str">
        <f>_xlfn.IFNA(+INDEX(Comp1!$F:$F,MATCH(B334,Comp1!$C:$C,0)),"No")</f>
        <v>No</v>
      </c>
      <c r="L334" s="14" t="str">
        <f>_xlfn.IFNA(+INDEX(Comp1!G:G,MATCH($B334,Comp1!$C:$C,0)),"No")</f>
        <v>No</v>
      </c>
      <c r="M334" s="14" t="str">
        <f>_xlfn.IFNA(+INDEX(Comp1!H:H,MATCH($B334,Comp1!$C:$C,0)),"No")</f>
        <v>No</v>
      </c>
      <c r="N334" s="14" t="str">
        <f>_xlfn.IFNA(+INDEX(Comp1!I:I,MATCH($B334,Comp1!$C:$C,0)),"No")</f>
        <v>No</v>
      </c>
      <c r="O334" s="14" t="str">
        <f>_xlfn.IFNA(+INDEX(Comp1!J:J,MATCH($B334,Comp1!$C:$C,0)),"No")</f>
        <v>No</v>
      </c>
      <c r="P334" s="14" t="str">
        <f>_xlfn.IFNA(+INDEX(Comp1!K:K,MATCH($B334,Comp1!$C:$C,0)),"No")</f>
        <v>No</v>
      </c>
      <c r="Q334" s="14" t="str">
        <f>_xlfn.IFNA(+INDEX(Comp1!L:L,MATCH($B334,Comp1!$C:$C,0)),"No")</f>
        <v>No</v>
      </c>
      <c r="R334" s="14" t="str">
        <f>_xlfn.IFNA(+INDEX(Comp1!M:M,MATCH($B334,Comp1!$C:$C,0)),"No")</f>
        <v>No</v>
      </c>
      <c r="S334" s="14" t="str">
        <f>_xlfn.IFNA(+INDEX(Comp1!N:N,MATCH($B334,Comp1!$C:$C,0)),"No")</f>
        <v>No</v>
      </c>
      <c r="T334" s="14" t="str">
        <f>_xlfn.IFNA(+INDEX(Comp1!O:O,MATCH($B334,Comp1!$C:$C,0)),"No")</f>
        <v>No</v>
      </c>
      <c r="U334" s="14">
        <v>0</v>
      </c>
      <c r="V334" s="263">
        <v>0</v>
      </c>
      <c r="W334" s="263">
        <v>0</v>
      </c>
      <c r="X334" s="263">
        <v>0</v>
      </c>
      <c r="Y334" s="263">
        <v>0</v>
      </c>
      <c r="Z334" s="263">
        <v>0</v>
      </c>
      <c r="AA334" s="263">
        <v>0</v>
      </c>
      <c r="AB334" s="263">
        <v>0</v>
      </c>
      <c r="AC334" s="263">
        <f>IF(Q334="yes",+INDEX('Final Comp Values'!$BH:$BH,MATCH('Monthy Targets'!$B334,'Final Comp Values'!$C:$C,0)),0)</f>
        <v>0</v>
      </c>
      <c r="AD334" s="263">
        <f>IF(R334="yes",+INDEX('Final Comp Values'!$BH:$BH,MATCH('Monthy Targets'!$B334,'Final Comp Values'!$C:$C,0)),0)</f>
        <v>0</v>
      </c>
      <c r="AE334" s="263">
        <f>IF(S334="yes",+INDEX('Final Comp Values'!$BL:$BL,MATCH('Monthy Targets'!$B334,'Final Comp Values'!$C:$C,0)),0)</f>
        <v>0</v>
      </c>
      <c r="AF334" s="263">
        <f>IF(T334="yes",+INDEX('Final Comp Values'!$BL:$BL,MATCH('Monthy Targets'!$B334,'Final Comp Values'!$C:$C,0)),0)</f>
        <v>0</v>
      </c>
      <c r="AG334" s="263">
        <f>IF(U334="yes",+INDEX('Final Comp Values'!$BL:$BL,MATCH('Monthy Targets'!$B334,'Final Comp Values'!$C:$C,0)),0)</f>
        <v>0</v>
      </c>
    </row>
    <row r="335" spans="1:33" x14ac:dyDescent="0.25">
      <c r="A335" s="579">
        <f>+FY2019_ALL_Targets!A335</f>
        <v>5115</v>
      </c>
      <c r="B335" s="62">
        <f>+FY2019_ALL_Targets!B335</f>
        <v>675810</v>
      </c>
      <c r="C335" s="62">
        <f>+FY2019_ALL_Targets!C335</f>
        <v>1012079</v>
      </c>
      <c r="D335" s="62">
        <f>+FY2019_ALL_Targets!D335</f>
        <v>1215919154</v>
      </c>
      <c r="E335" s="62"/>
      <c r="F335" s="62" t="str">
        <f>+FY2019_ALL_Targets!E335</f>
        <v>Dallas</v>
      </c>
      <c r="G335" s="62" t="str">
        <f>FY2019_ALL_Targets!J335</f>
        <v>Lancaster Nursing and Rehabilitation Center</v>
      </c>
      <c r="H335" s="62" t="str">
        <f>FY2019_ALL_Targets!K335</f>
        <v>Pinnacle Health Facilities of Texas V, LP</v>
      </c>
      <c r="I335" s="62" t="str">
        <f>+FY2019_ALL_Targets!L335</f>
        <v>1515 N. Elm Street</v>
      </c>
      <c r="J335" s="14" t="str">
        <f>_xlfn.IFNA(+INDEX(Comp1!$E:$E,MATCH(B335,Comp1!$C:$C,0)),"No")</f>
        <v>No</v>
      </c>
      <c r="K335" s="14" t="str">
        <f>_xlfn.IFNA(+INDEX(Comp1!$F:$F,MATCH(B335,Comp1!$C:$C,0)),"No")</f>
        <v>No</v>
      </c>
      <c r="L335" s="14" t="str">
        <f>_xlfn.IFNA(+INDEX(Comp1!G:G,MATCH($B335,Comp1!$C:$C,0)),"No")</f>
        <v>No</v>
      </c>
      <c r="M335" s="14" t="str">
        <f>_xlfn.IFNA(+INDEX(Comp1!H:H,MATCH($B335,Comp1!$C:$C,0)),"No")</f>
        <v>No</v>
      </c>
      <c r="N335" s="14" t="str">
        <f>_xlfn.IFNA(+INDEX(Comp1!I:I,MATCH($B335,Comp1!$C:$C,0)),"No")</f>
        <v>No</v>
      </c>
      <c r="O335" s="14" t="str">
        <f>_xlfn.IFNA(+INDEX(Comp1!J:J,MATCH($B335,Comp1!$C:$C,0)),"No")</f>
        <v>No</v>
      </c>
      <c r="P335" s="14" t="str">
        <f>_xlfn.IFNA(+INDEX(Comp1!K:K,MATCH($B335,Comp1!$C:$C,0)),"No")</f>
        <v>No</v>
      </c>
      <c r="Q335" s="14" t="str">
        <f>_xlfn.IFNA(+INDEX(Comp1!L:L,MATCH($B335,Comp1!$C:$C,0)),"No")</f>
        <v>No</v>
      </c>
      <c r="R335" s="14" t="str">
        <f>_xlfn.IFNA(+INDEX(Comp1!M:M,MATCH($B335,Comp1!$C:$C,0)),"No")</f>
        <v>No</v>
      </c>
      <c r="S335" s="14" t="str">
        <f>_xlfn.IFNA(+INDEX(Comp1!N:N,MATCH($B335,Comp1!$C:$C,0)),"No")</f>
        <v>No</v>
      </c>
      <c r="T335" s="14" t="str">
        <f>_xlfn.IFNA(+INDEX(Comp1!O:O,MATCH($B335,Comp1!$C:$C,0)),"No")</f>
        <v>No</v>
      </c>
      <c r="U335" s="14">
        <v>0</v>
      </c>
      <c r="V335" s="263">
        <v>0</v>
      </c>
      <c r="W335" s="263">
        <v>0</v>
      </c>
      <c r="X335" s="263">
        <v>0</v>
      </c>
      <c r="Y335" s="263">
        <v>0</v>
      </c>
      <c r="Z335" s="263">
        <v>0</v>
      </c>
      <c r="AA335" s="263">
        <v>0</v>
      </c>
      <c r="AB335" s="263">
        <v>0</v>
      </c>
      <c r="AC335" s="263">
        <f>IF(Q335="yes",+INDEX('Final Comp Values'!$BH:$BH,MATCH('Monthy Targets'!$B335,'Final Comp Values'!$C:$C,0)),0)</f>
        <v>0</v>
      </c>
      <c r="AD335" s="263">
        <f>IF(R335="yes",+INDEX('Final Comp Values'!$BH:$BH,MATCH('Monthy Targets'!$B335,'Final Comp Values'!$C:$C,0)),0)</f>
        <v>0</v>
      </c>
      <c r="AE335" s="263">
        <f>IF(S335="yes",+INDEX('Final Comp Values'!$BL:$BL,MATCH('Monthy Targets'!$B335,'Final Comp Values'!$C:$C,0)),0)</f>
        <v>0</v>
      </c>
      <c r="AF335" s="263">
        <f>IF(T335="yes",+INDEX('Final Comp Values'!$BL:$BL,MATCH('Monthy Targets'!$B335,'Final Comp Values'!$C:$C,0)),0)</f>
        <v>0</v>
      </c>
      <c r="AG335" s="263">
        <f>IF(U335="yes",+INDEX('Final Comp Values'!$BL:$BL,MATCH('Monthy Targets'!$B335,'Final Comp Values'!$C:$C,0)),0)</f>
        <v>0</v>
      </c>
    </row>
    <row r="336" spans="1:33" x14ac:dyDescent="0.25">
      <c r="A336" s="579">
        <f>+FY2019_ALL_Targets!A336</f>
        <v>4787</v>
      </c>
      <c r="B336" s="62">
        <f>+FY2019_ALL_Targets!B336</f>
        <v>675812</v>
      </c>
      <c r="C336" s="62">
        <f>+FY2019_ALL_Targets!C336</f>
        <v>1028398</v>
      </c>
      <c r="D336" s="62">
        <f>+FY2019_ALL_Targets!D336</f>
        <v>1144771494</v>
      </c>
      <c r="E336" s="62"/>
      <c r="F336" s="62" t="str">
        <f>+FY2019_ALL_Targets!E336</f>
        <v>MRSA Northeast</v>
      </c>
      <c r="G336" s="62" t="str">
        <f>FY2019_ALL_Targets!J336</f>
        <v>Whispering Pines Nursing and Rehab</v>
      </c>
      <c r="H336" s="62" t="str">
        <f>FY2019_ALL_Targets!K336</f>
        <v>Titus County Hospital District</v>
      </c>
      <c r="I336" s="62" t="str">
        <f>+FY2019_ALL_Targets!L336</f>
        <v>910 S Beech Street</v>
      </c>
      <c r="J336" s="14" t="str">
        <f>_xlfn.IFNA(+INDEX(Comp1!$E:$E,MATCH(B336,Comp1!$C:$C,0)),"No")</f>
        <v>Yes</v>
      </c>
      <c r="K336" s="14" t="str">
        <f>_xlfn.IFNA(+INDEX(Comp1!$F:$F,MATCH(B336,Comp1!$C:$C,0)),"No")</f>
        <v>Yes</v>
      </c>
      <c r="L336" s="14" t="str">
        <f>_xlfn.IFNA(+INDEX(Comp1!G:G,MATCH($B336,Comp1!$C:$C,0)),"No")</f>
        <v>Yes</v>
      </c>
      <c r="M336" s="14" t="str">
        <f>_xlfn.IFNA(+INDEX(Comp1!H:H,MATCH($B336,Comp1!$C:$C,0)),"No")</f>
        <v>Yes</v>
      </c>
      <c r="N336" s="14" t="str">
        <f>_xlfn.IFNA(+INDEX(Comp1!I:I,MATCH($B336,Comp1!$C:$C,0)),"No")</f>
        <v>Yes</v>
      </c>
      <c r="O336" s="14" t="str">
        <f>_xlfn.IFNA(+INDEX(Comp1!J:J,MATCH($B336,Comp1!$C:$C,0)),"No")</f>
        <v>Yes</v>
      </c>
      <c r="P336" s="14" t="str">
        <f>_xlfn.IFNA(+INDEX(Comp1!K:K,MATCH($B336,Comp1!$C:$C,0)),"No")</f>
        <v>Yes</v>
      </c>
      <c r="Q336" s="14" t="str">
        <f>_xlfn.IFNA(+INDEX(Comp1!L:L,MATCH($B336,Comp1!$C:$C,0)),"No")</f>
        <v>Yes</v>
      </c>
      <c r="R336" s="14" t="str">
        <f>_xlfn.IFNA(+INDEX(Comp1!M:M,MATCH($B336,Comp1!$C:$C,0)),"No")</f>
        <v>Yes</v>
      </c>
      <c r="S336" s="14" t="str">
        <f>_xlfn.IFNA(+INDEX(Comp1!N:N,MATCH($B336,Comp1!$C:$C,0)),"No")</f>
        <v>Yes</v>
      </c>
      <c r="T336" s="14" t="str">
        <f>_xlfn.IFNA(+INDEX(Comp1!O:O,MATCH($B336,Comp1!$C:$C,0)),"No")</f>
        <v>Yes</v>
      </c>
      <c r="U336" s="14" t="s">
        <v>35</v>
      </c>
      <c r="V336" s="263">
        <v>3.32</v>
      </c>
      <c r="W336" s="263">
        <v>3.32</v>
      </c>
      <c r="X336" s="263">
        <v>3.32</v>
      </c>
      <c r="Y336" s="263">
        <v>3.32</v>
      </c>
      <c r="Z336" s="263">
        <v>3.32</v>
      </c>
      <c r="AA336" s="263">
        <v>3.32</v>
      </c>
      <c r="AB336" s="263">
        <v>3.44</v>
      </c>
      <c r="AC336" s="263">
        <f>IF(Q336="yes",+INDEX('Final Comp Values'!$BH:$BH,MATCH('Monthy Targets'!$B336,'Final Comp Values'!$C:$C,0)),0)</f>
        <v>3.43</v>
      </c>
      <c r="AD336" s="263">
        <f>IF(R336="yes",+INDEX('Final Comp Values'!$BH:$BH,MATCH('Monthy Targets'!$B336,'Final Comp Values'!$C:$C,0)),0)</f>
        <v>3.43</v>
      </c>
      <c r="AE336" s="263">
        <f>IF(S336="yes",+INDEX('Final Comp Values'!$BL:$BL,MATCH('Monthy Targets'!$B336,'Final Comp Values'!$C:$C,0)),0)</f>
        <v>3.43</v>
      </c>
      <c r="AF336" s="263">
        <f>IF(T336="yes",+INDEX('Final Comp Values'!$BL:$BL,MATCH('Monthy Targets'!$B336,'Final Comp Values'!$C:$C,0)),0)</f>
        <v>3.43</v>
      </c>
      <c r="AG336" s="263">
        <f>IF(U336="yes",+INDEX('Final Comp Values'!$BL:$BL,MATCH('Monthy Targets'!$B336,'Final Comp Values'!$C:$C,0)),0)</f>
        <v>3.43</v>
      </c>
    </row>
    <row r="337" spans="1:33" x14ac:dyDescent="0.25">
      <c r="A337" s="579">
        <f>+FY2019_ALL_Targets!A337</f>
        <v>5398</v>
      </c>
      <c r="B337" s="62">
        <f>+FY2019_ALL_Targets!B337</f>
        <v>675815</v>
      </c>
      <c r="C337" s="62">
        <f>+FY2019_ALL_Targets!C337</f>
        <v>1026483</v>
      </c>
      <c r="D337" s="62">
        <f>+FY2019_ALL_Targets!D337</f>
        <v>1841254174</v>
      </c>
      <c r="E337" s="62"/>
      <c r="F337" s="62" t="str">
        <f>+FY2019_ALL_Targets!E337</f>
        <v>Nueces</v>
      </c>
      <c r="G337" s="62" t="str">
        <f>FY2019_ALL_Targets!J337</f>
        <v>Kingsville Nursing and Rehabilitation Center</v>
      </c>
      <c r="H337" s="62" t="str">
        <f>FY2019_ALL_Targets!K337</f>
        <v>DeWitt Medical District</v>
      </c>
      <c r="I337" s="62" t="str">
        <f>+FY2019_ALL_Targets!L337</f>
        <v>3130 S. Brahma Blvd</v>
      </c>
      <c r="J337" s="14" t="str">
        <f>_xlfn.IFNA(+INDEX(Comp1!$E:$E,MATCH(B337,Comp1!$C:$C,0)),"No")</f>
        <v>Yes</v>
      </c>
      <c r="K337" s="14" t="str">
        <f>_xlfn.IFNA(+INDEX(Comp1!$F:$F,MATCH(B337,Comp1!$C:$C,0)),"No")</f>
        <v>Yes</v>
      </c>
      <c r="L337" s="14" t="str">
        <f>_xlfn.IFNA(+INDEX(Comp1!G:G,MATCH($B337,Comp1!$C:$C,0)),"No")</f>
        <v>Yes</v>
      </c>
      <c r="M337" s="14" t="str">
        <f>_xlfn.IFNA(+INDEX(Comp1!H:H,MATCH($B337,Comp1!$C:$C,0)),"No")</f>
        <v>Yes</v>
      </c>
      <c r="N337" s="14" t="str">
        <f>_xlfn.IFNA(+INDEX(Comp1!I:I,MATCH($B337,Comp1!$C:$C,0)),"No")</f>
        <v>Yes</v>
      </c>
      <c r="O337" s="14" t="str">
        <f>_xlfn.IFNA(+INDEX(Comp1!J:J,MATCH($B337,Comp1!$C:$C,0)),"No")</f>
        <v>Yes</v>
      </c>
      <c r="P337" s="14" t="str">
        <f>_xlfn.IFNA(+INDEX(Comp1!K:K,MATCH($B337,Comp1!$C:$C,0)),"No")</f>
        <v>Yes</v>
      </c>
      <c r="Q337" s="14" t="str">
        <f>_xlfn.IFNA(+INDEX(Comp1!L:L,MATCH($B337,Comp1!$C:$C,0)),"No")</f>
        <v>Yes</v>
      </c>
      <c r="R337" s="14" t="str">
        <f>_xlfn.IFNA(+INDEX(Comp1!M:M,MATCH($B337,Comp1!$C:$C,0)),"No")</f>
        <v>Yes</v>
      </c>
      <c r="S337" s="14" t="str">
        <f>_xlfn.IFNA(+INDEX(Comp1!N:N,MATCH($B337,Comp1!$C:$C,0)),"No")</f>
        <v>Yes</v>
      </c>
      <c r="T337" s="14" t="str">
        <f>_xlfn.IFNA(+INDEX(Comp1!O:O,MATCH($B337,Comp1!$C:$C,0)),"No")</f>
        <v>Yes</v>
      </c>
      <c r="U337" s="14" t="s">
        <v>35</v>
      </c>
      <c r="V337" s="263">
        <v>26.35</v>
      </c>
      <c r="W337" s="263">
        <v>26.35</v>
      </c>
      <c r="X337" s="263">
        <v>26.35</v>
      </c>
      <c r="Y337" s="263">
        <v>26.35</v>
      </c>
      <c r="Z337" s="263">
        <v>26.35</v>
      </c>
      <c r="AA337" s="263">
        <v>26.35</v>
      </c>
      <c r="AB337" s="263">
        <v>25.21</v>
      </c>
      <c r="AC337" s="263">
        <f>IF(Q337="yes",+INDEX('Final Comp Values'!$BH:$BH,MATCH('Monthy Targets'!$B337,'Final Comp Values'!$C:$C,0)),0)</f>
        <v>25.12</v>
      </c>
      <c r="AD337" s="263">
        <f>IF(R337="yes",+INDEX('Final Comp Values'!$BH:$BH,MATCH('Monthy Targets'!$B337,'Final Comp Values'!$C:$C,0)),0)</f>
        <v>25.12</v>
      </c>
      <c r="AE337" s="263">
        <f>IF(S337="yes",+INDEX('Final Comp Values'!$BL:$BL,MATCH('Monthy Targets'!$B337,'Final Comp Values'!$C:$C,0)),0)</f>
        <v>25.12</v>
      </c>
      <c r="AF337" s="263">
        <f>IF(T337="yes",+INDEX('Final Comp Values'!$BL:$BL,MATCH('Monthy Targets'!$B337,'Final Comp Values'!$C:$C,0)),0)</f>
        <v>25.12</v>
      </c>
      <c r="AG337" s="263">
        <f>IF(U337="yes",+INDEX('Final Comp Values'!$BL:$BL,MATCH('Monthy Targets'!$B337,'Final Comp Values'!$C:$C,0)),0)</f>
        <v>25.12</v>
      </c>
    </row>
    <row r="338" spans="1:33" x14ac:dyDescent="0.25">
      <c r="A338" s="579">
        <f>+FY2019_ALL_Targets!A338</f>
        <v>5197</v>
      </c>
      <c r="B338" s="62">
        <f>+FY2019_ALL_Targets!B338</f>
        <v>675817</v>
      </c>
      <c r="C338" s="62">
        <f>+FY2019_ALL_Targets!C338</f>
        <v>1026719</v>
      </c>
      <c r="D338" s="62">
        <f>+FY2019_ALL_Targets!D338</f>
        <v>1023407012</v>
      </c>
      <c r="E338" s="62"/>
      <c r="F338" s="62" t="str">
        <f>+FY2019_ALL_Targets!E338</f>
        <v>Tarrant</v>
      </c>
      <c r="G338" s="62" t="str">
        <f>FY2019_ALL_Targets!J338</f>
        <v>Ft. Worth Southwest Nursing Center</v>
      </c>
      <c r="H338" s="62" t="str">
        <f>FY2019_ALL_Targets!K338</f>
        <v>Coryell County Memorial Hospital Authority</v>
      </c>
      <c r="I338" s="62" t="str">
        <f>+FY2019_ALL_Targets!L338</f>
        <v>5300 Alto Mesa Blvd</v>
      </c>
      <c r="J338" s="14" t="str">
        <f>_xlfn.IFNA(+INDEX(Comp1!$E:$E,MATCH(B338,Comp1!$C:$C,0)),"No")</f>
        <v>Yes</v>
      </c>
      <c r="K338" s="14" t="str">
        <f>_xlfn.IFNA(+INDEX(Comp1!$F:$F,MATCH(B338,Comp1!$C:$C,0)),"No")</f>
        <v>Yes</v>
      </c>
      <c r="L338" s="14" t="str">
        <f>_xlfn.IFNA(+INDEX(Comp1!G:G,MATCH($B338,Comp1!$C:$C,0)),"No")</f>
        <v>Yes</v>
      </c>
      <c r="M338" s="14" t="str">
        <f>_xlfn.IFNA(+INDEX(Comp1!H:H,MATCH($B338,Comp1!$C:$C,0)),"No")</f>
        <v>Yes</v>
      </c>
      <c r="N338" s="14" t="str">
        <f>_xlfn.IFNA(+INDEX(Comp1!I:I,MATCH($B338,Comp1!$C:$C,0)),"No")</f>
        <v>Yes</v>
      </c>
      <c r="O338" s="14" t="str">
        <f>_xlfn.IFNA(+INDEX(Comp1!J:J,MATCH($B338,Comp1!$C:$C,0)),"No")</f>
        <v>Yes</v>
      </c>
      <c r="P338" s="14" t="str">
        <f>_xlfn.IFNA(+INDEX(Comp1!K:K,MATCH($B338,Comp1!$C:$C,0)),"No")</f>
        <v>Yes</v>
      </c>
      <c r="Q338" s="14" t="str">
        <f>_xlfn.IFNA(+INDEX(Comp1!L:L,MATCH($B338,Comp1!$C:$C,0)),"No")</f>
        <v>Yes</v>
      </c>
      <c r="R338" s="14" t="str">
        <f>_xlfn.IFNA(+INDEX(Comp1!M:M,MATCH($B338,Comp1!$C:$C,0)),"No")</f>
        <v>Yes</v>
      </c>
      <c r="S338" s="14" t="str">
        <f>_xlfn.IFNA(+INDEX(Comp1!N:N,MATCH($B338,Comp1!$C:$C,0)),"No")</f>
        <v>Yes</v>
      </c>
      <c r="T338" s="14" t="str">
        <f>_xlfn.IFNA(+INDEX(Comp1!O:O,MATCH($B338,Comp1!$C:$C,0)),"No")</f>
        <v>Yes</v>
      </c>
      <c r="U338" s="14" t="s">
        <v>35</v>
      </c>
      <c r="V338" s="263">
        <v>15.14</v>
      </c>
      <c r="W338" s="263">
        <v>15.14</v>
      </c>
      <c r="X338" s="263">
        <v>15.14</v>
      </c>
      <c r="Y338" s="263">
        <v>15.14</v>
      </c>
      <c r="Z338" s="263">
        <v>15.14</v>
      </c>
      <c r="AA338" s="263">
        <v>15.14</v>
      </c>
      <c r="AB338" s="263">
        <v>14.69</v>
      </c>
      <c r="AC338" s="263">
        <f>IF(Q338="yes",+INDEX('Final Comp Values'!$BH:$BH,MATCH('Monthy Targets'!$B338,'Final Comp Values'!$C:$C,0)),0)</f>
        <v>14.64</v>
      </c>
      <c r="AD338" s="263">
        <f>IF(R338="yes",+INDEX('Final Comp Values'!$BH:$BH,MATCH('Monthy Targets'!$B338,'Final Comp Values'!$C:$C,0)),0)</f>
        <v>14.64</v>
      </c>
      <c r="AE338" s="263">
        <f>IF(S338="yes",+INDEX('Final Comp Values'!$BL:$BL,MATCH('Monthy Targets'!$B338,'Final Comp Values'!$C:$C,0)),0)</f>
        <v>14.64</v>
      </c>
      <c r="AF338" s="263">
        <f>IF(T338="yes",+INDEX('Final Comp Values'!$BL:$BL,MATCH('Monthy Targets'!$B338,'Final Comp Values'!$C:$C,0)),0)</f>
        <v>14.64</v>
      </c>
      <c r="AG338" s="263">
        <f>IF(U338="yes",+INDEX('Final Comp Values'!$BL:$BL,MATCH('Monthy Targets'!$B338,'Final Comp Values'!$C:$C,0)),0)</f>
        <v>14.64</v>
      </c>
    </row>
    <row r="339" spans="1:33" x14ac:dyDescent="0.25">
      <c r="A339" s="579">
        <f>+FY2019_ALL_Targets!A339</f>
        <v>4456</v>
      </c>
      <c r="B339" s="62">
        <f>+FY2019_ALL_Targets!B339</f>
        <v>675818</v>
      </c>
      <c r="C339" s="62">
        <f>+FY2019_ALL_Targets!C339</f>
        <v>1020249</v>
      </c>
      <c r="D339" s="62">
        <f>+FY2019_ALL_Targets!D339</f>
        <v>1811979115</v>
      </c>
      <c r="E339" s="62"/>
      <c r="F339" s="62" t="str">
        <f>+FY2019_ALL_Targets!E339</f>
        <v>MRSA Northeast</v>
      </c>
      <c r="G339" s="62" t="str">
        <f>FY2019_ALL_Targets!J339</f>
        <v>Park Manor Cyfair</v>
      </c>
      <c r="H339" s="62" t="str">
        <f>FY2019_ALL_Targets!K339</f>
        <v>Winnie Stowell Hospital District</v>
      </c>
      <c r="I339" s="62" t="str">
        <f>+FY2019_ALL_Targets!L339</f>
        <v>11001 Crescent Moon Drive</v>
      </c>
      <c r="J339" s="14" t="str">
        <f>_xlfn.IFNA(+INDEX(Comp1!$E:$E,MATCH(B339,Comp1!$C:$C,0)),"No")</f>
        <v>Yes</v>
      </c>
      <c r="K339" s="14" t="str">
        <f>_xlfn.IFNA(+INDEX(Comp1!$F:$F,MATCH(B339,Comp1!$C:$C,0)),"No")</f>
        <v>Yes</v>
      </c>
      <c r="L339" s="14" t="str">
        <f>_xlfn.IFNA(+INDEX(Comp1!G:G,MATCH($B339,Comp1!$C:$C,0)),"No")</f>
        <v>Yes</v>
      </c>
      <c r="M339" s="14" t="str">
        <f>_xlfn.IFNA(+INDEX(Comp1!H:H,MATCH($B339,Comp1!$C:$C,0)),"No")</f>
        <v>Yes</v>
      </c>
      <c r="N339" s="14" t="str">
        <f>_xlfn.IFNA(+INDEX(Comp1!I:I,MATCH($B339,Comp1!$C:$C,0)),"No")</f>
        <v>Yes</v>
      </c>
      <c r="O339" s="14" t="str">
        <f>_xlfn.IFNA(+INDEX(Comp1!J:J,MATCH($B339,Comp1!$C:$C,0)),"No")</f>
        <v>Yes</v>
      </c>
      <c r="P339" s="14" t="str">
        <f>_xlfn.IFNA(+INDEX(Comp1!K:K,MATCH($B339,Comp1!$C:$C,0)),"No")</f>
        <v>Yes</v>
      </c>
      <c r="Q339" s="14" t="str">
        <f>_xlfn.IFNA(+INDEX(Comp1!L:L,MATCH($B339,Comp1!$C:$C,0)),"No")</f>
        <v>Yes</v>
      </c>
      <c r="R339" s="14" t="str">
        <f>_xlfn.IFNA(+INDEX(Comp1!M:M,MATCH($B339,Comp1!$C:$C,0)),"No")</f>
        <v>Yes</v>
      </c>
      <c r="S339" s="14" t="str">
        <f>_xlfn.IFNA(+INDEX(Comp1!N:N,MATCH($B339,Comp1!$C:$C,0)),"No")</f>
        <v>Yes</v>
      </c>
      <c r="T339" s="14" t="str">
        <f>_xlfn.IFNA(+INDEX(Comp1!O:O,MATCH($B339,Comp1!$C:$C,0)),"No")</f>
        <v>Yes</v>
      </c>
      <c r="U339" s="14" t="s">
        <v>35</v>
      </c>
      <c r="V339" s="263">
        <v>7.6</v>
      </c>
      <c r="W339" s="263">
        <v>7.6</v>
      </c>
      <c r="X339" s="263">
        <v>7.6</v>
      </c>
      <c r="Y339" s="263">
        <v>7.6</v>
      </c>
      <c r="Z339" s="263">
        <v>7.6</v>
      </c>
      <c r="AA339" s="263">
        <v>7.6</v>
      </c>
      <c r="AB339" s="263">
        <v>6.2</v>
      </c>
      <c r="AC339" s="263">
        <f>IF(Q339="yes",+INDEX('Final Comp Values'!$BH:$BH,MATCH('Monthy Targets'!$B339,'Final Comp Values'!$C:$C,0)),0)</f>
        <v>6.18</v>
      </c>
      <c r="AD339" s="263">
        <f>IF(R339="yes",+INDEX('Final Comp Values'!$BH:$BH,MATCH('Monthy Targets'!$B339,'Final Comp Values'!$C:$C,0)),0)</f>
        <v>6.18</v>
      </c>
      <c r="AE339" s="263">
        <f>IF(S339="yes",+INDEX('Final Comp Values'!$BL:$BL,MATCH('Monthy Targets'!$B339,'Final Comp Values'!$C:$C,0)),0)</f>
        <v>6.18</v>
      </c>
      <c r="AF339" s="263">
        <f>IF(T339="yes",+INDEX('Final Comp Values'!$BL:$BL,MATCH('Monthy Targets'!$B339,'Final Comp Values'!$C:$C,0)),0)</f>
        <v>6.18</v>
      </c>
      <c r="AG339" s="263">
        <f>IF(U339="yes",+INDEX('Final Comp Values'!$BL:$BL,MATCH('Monthy Targets'!$B339,'Final Comp Values'!$C:$C,0)),0)</f>
        <v>6.18</v>
      </c>
    </row>
    <row r="340" spans="1:33" x14ac:dyDescent="0.25">
      <c r="A340" s="579">
        <f>+FY2019_ALL_Targets!A340</f>
        <v>5400</v>
      </c>
      <c r="B340" s="62">
        <f>+FY2019_ALL_Targets!B340</f>
        <v>675819</v>
      </c>
      <c r="C340" s="62">
        <f>+FY2019_ALL_Targets!C340</f>
        <v>1020138</v>
      </c>
      <c r="D340" s="62">
        <f>+FY2019_ALL_Targets!D340</f>
        <v>1972585271</v>
      </c>
      <c r="E340" s="62"/>
      <c r="F340" s="62" t="str">
        <f>+FY2019_ALL_Targets!E340</f>
        <v>Harris</v>
      </c>
      <c r="G340" s="62" t="str">
        <f>FY2019_ALL_Targets!J340</f>
        <v>Park Manor of Southbelt</v>
      </c>
      <c r="H340" s="62" t="str">
        <f>FY2019_ALL_Targets!K340</f>
        <v>Winnie Stowell Hospital District</v>
      </c>
      <c r="I340" s="62" t="str">
        <f>+FY2019_ALL_Targets!L340</f>
        <v>11902 Resource Parkway</v>
      </c>
      <c r="J340" s="14" t="str">
        <f>_xlfn.IFNA(+INDEX(Comp1!$E:$E,MATCH(B340,Comp1!$C:$C,0)),"No")</f>
        <v>Yes</v>
      </c>
      <c r="K340" s="14" t="str">
        <f>_xlfn.IFNA(+INDEX(Comp1!$F:$F,MATCH(B340,Comp1!$C:$C,0)),"No")</f>
        <v>Yes</v>
      </c>
      <c r="L340" s="14" t="str">
        <f>_xlfn.IFNA(+INDEX(Comp1!G:G,MATCH($B340,Comp1!$C:$C,0)),"No")</f>
        <v>Yes</v>
      </c>
      <c r="M340" s="14" t="str">
        <f>_xlfn.IFNA(+INDEX(Comp1!H:H,MATCH($B340,Comp1!$C:$C,0)),"No")</f>
        <v>Yes</v>
      </c>
      <c r="N340" s="14" t="str">
        <f>_xlfn.IFNA(+INDEX(Comp1!I:I,MATCH($B340,Comp1!$C:$C,0)),"No")</f>
        <v>Yes</v>
      </c>
      <c r="O340" s="14" t="str">
        <f>_xlfn.IFNA(+INDEX(Comp1!J:J,MATCH($B340,Comp1!$C:$C,0)),"No")</f>
        <v>Yes</v>
      </c>
      <c r="P340" s="14" t="str">
        <f>_xlfn.IFNA(+INDEX(Comp1!K:K,MATCH($B340,Comp1!$C:$C,0)),"No")</f>
        <v>Yes</v>
      </c>
      <c r="Q340" s="14" t="str">
        <f>_xlfn.IFNA(+INDEX(Comp1!L:L,MATCH($B340,Comp1!$C:$C,0)),"No")</f>
        <v>Yes</v>
      </c>
      <c r="R340" s="14" t="str">
        <f>_xlfn.IFNA(+INDEX(Comp1!M:M,MATCH($B340,Comp1!$C:$C,0)),"No")</f>
        <v>Yes</v>
      </c>
      <c r="S340" s="14" t="str">
        <f>_xlfn.IFNA(+INDEX(Comp1!N:N,MATCH($B340,Comp1!$C:$C,0)),"No")</f>
        <v>Yes</v>
      </c>
      <c r="T340" s="14" t="str">
        <f>_xlfn.IFNA(+INDEX(Comp1!O:O,MATCH($B340,Comp1!$C:$C,0)),"No")</f>
        <v>Yes</v>
      </c>
      <c r="U340" s="14" t="s">
        <v>35</v>
      </c>
      <c r="V340" s="263">
        <v>5.49</v>
      </c>
      <c r="W340" s="263">
        <v>5.49</v>
      </c>
      <c r="X340" s="263">
        <v>5.49</v>
      </c>
      <c r="Y340" s="263">
        <v>5.49</v>
      </c>
      <c r="Z340" s="263">
        <v>5.49</v>
      </c>
      <c r="AA340" s="263">
        <v>5.49</v>
      </c>
      <c r="AB340" s="263">
        <v>5.44</v>
      </c>
      <c r="AC340" s="263">
        <f>IF(Q340="yes",+INDEX('Final Comp Values'!$BH:$BH,MATCH('Monthy Targets'!$B340,'Final Comp Values'!$C:$C,0)),0)</f>
        <v>5.43</v>
      </c>
      <c r="AD340" s="263">
        <f>IF(R340="yes",+INDEX('Final Comp Values'!$BH:$BH,MATCH('Monthy Targets'!$B340,'Final Comp Values'!$C:$C,0)),0)</f>
        <v>5.43</v>
      </c>
      <c r="AE340" s="263">
        <f>IF(S340="yes",+INDEX('Final Comp Values'!$BL:$BL,MATCH('Monthy Targets'!$B340,'Final Comp Values'!$C:$C,0)),0)</f>
        <v>5.43</v>
      </c>
      <c r="AF340" s="263">
        <f>IF(T340="yes",+INDEX('Final Comp Values'!$BL:$BL,MATCH('Monthy Targets'!$B340,'Final Comp Values'!$C:$C,0)),0)</f>
        <v>5.43</v>
      </c>
      <c r="AG340" s="263">
        <f>IF(U340="yes",+INDEX('Final Comp Values'!$BL:$BL,MATCH('Monthy Targets'!$B340,'Final Comp Values'!$C:$C,0)),0)</f>
        <v>5.43</v>
      </c>
    </row>
    <row r="341" spans="1:33" x14ac:dyDescent="0.25">
      <c r="A341" s="579">
        <f>+FY2019_ALL_Targets!A341</f>
        <v>4059</v>
      </c>
      <c r="B341" s="62">
        <f>+FY2019_ALL_Targets!B341</f>
        <v>675826</v>
      </c>
      <c r="C341" s="62">
        <f>+FY2019_ALL_Targets!C341</f>
        <v>1025615</v>
      </c>
      <c r="D341" s="62">
        <f>+FY2019_ALL_Targets!D341</f>
        <v>1740611805</v>
      </c>
      <c r="E341" s="62"/>
      <c r="F341" s="62" t="str">
        <f>+FY2019_ALL_Targets!E341</f>
        <v>MRSA Central</v>
      </c>
      <c r="G341" s="62" t="str">
        <f>FY2019_ALL_Targets!J341</f>
        <v>Sunset Home</v>
      </c>
      <c r="H341" s="62" t="str">
        <f>FY2019_ALL_Targets!K341</f>
        <v>Goodall-Witcher Hospital Authority</v>
      </c>
      <c r="I341" s="62" t="str">
        <f>+FY2019_ALL_Targets!L341</f>
        <v>1800 West 9th St</v>
      </c>
      <c r="J341" s="14" t="str">
        <f>_xlfn.IFNA(+INDEX(Comp1!$E:$E,MATCH(B341,Comp1!$C:$C,0)),"No")</f>
        <v>Yes</v>
      </c>
      <c r="K341" s="14" t="str">
        <f>_xlfn.IFNA(+INDEX(Comp1!$F:$F,MATCH(B341,Comp1!$C:$C,0)),"No")</f>
        <v>Yes</v>
      </c>
      <c r="L341" s="14" t="str">
        <f>_xlfn.IFNA(+INDEX(Comp1!G:G,MATCH($B341,Comp1!$C:$C,0)),"No")</f>
        <v>Yes</v>
      </c>
      <c r="M341" s="14" t="str">
        <f>_xlfn.IFNA(+INDEX(Comp1!H:H,MATCH($B341,Comp1!$C:$C,0)),"No")</f>
        <v>Yes</v>
      </c>
      <c r="N341" s="14" t="str">
        <f>_xlfn.IFNA(+INDEX(Comp1!I:I,MATCH($B341,Comp1!$C:$C,0)),"No")</f>
        <v>Yes</v>
      </c>
      <c r="O341" s="14" t="str">
        <f>_xlfn.IFNA(+INDEX(Comp1!J:J,MATCH($B341,Comp1!$C:$C,0)),"No")</f>
        <v>Yes</v>
      </c>
      <c r="P341" s="14" t="str">
        <f>_xlfn.IFNA(+INDEX(Comp1!K:K,MATCH($B341,Comp1!$C:$C,0)),"No")</f>
        <v>Yes</v>
      </c>
      <c r="Q341" s="14" t="str">
        <f>_xlfn.IFNA(+INDEX(Comp1!L:L,MATCH($B341,Comp1!$C:$C,0)),"No")</f>
        <v>Yes</v>
      </c>
      <c r="R341" s="14" t="str">
        <f>_xlfn.IFNA(+INDEX(Comp1!M:M,MATCH($B341,Comp1!$C:$C,0)),"No")</f>
        <v>Yes</v>
      </c>
      <c r="S341" s="14" t="str">
        <f>_xlfn.IFNA(+INDEX(Comp1!N:N,MATCH($B341,Comp1!$C:$C,0)),"No")</f>
        <v>Yes</v>
      </c>
      <c r="T341" s="14" t="str">
        <f>_xlfn.IFNA(+INDEX(Comp1!O:O,MATCH($B341,Comp1!$C:$C,0)),"No")</f>
        <v>Yes</v>
      </c>
      <c r="U341" s="14" t="s">
        <v>35</v>
      </c>
      <c r="V341" s="263">
        <v>7.57</v>
      </c>
      <c r="W341" s="263">
        <v>7.57</v>
      </c>
      <c r="X341" s="263">
        <v>7.57</v>
      </c>
      <c r="Y341" s="263">
        <v>7.57</v>
      </c>
      <c r="Z341" s="263">
        <v>7.57</v>
      </c>
      <c r="AA341" s="263">
        <v>7.57</v>
      </c>
      <c r="AB341" s="263">
        <v>7.61</v>
      </c>
      <c r="AC341" s="263">
        <f>IF(Q341="yes",+INDEX('Final Comp Values'!$BH:$BH,MATCH('Monthy Targets'!$B341,'Final Comp Values'!$C:$C,0)),0)</f>
        <v>7.58</v>
      </c>
      <c r="AD341" s="263">
        <f>IF(R341="yes",+INDEX('Final Comp Values'!$BH:$BH,MATCH('Monthy Targets'!$B341,'Final Comp Values'!$C:$C,0)),0)</f>
        <v>7.58</v>
      </c>
      <c r="AE341" s="263">
        <f>IF(S341="yes",+INDEX('Final Comp Values'!$BL:$BL,MATCH('Monthy Targets'!$B341,'Final Comp Values'!$C:$C,0)),0)</f>
        <v>7.58</v>
      </c>
      <c r="AF341" s="263">
        <f>IF(T341="yes",+INDEX('Final Comp Values'!$BL:$BL,MATCH('Monthy Targets'!$B341,'Final Comp Values'!$C:$C,0)),0)</f>
        <v>7.58</v>
      </c>
      <c r="AG341" s="263">
        <f>IF(U341="yes",+INDEX('Final Comp Values'!$BL:$BL,MATCH('Monthy Targets'!$B341,'Final Comp Values'!$C:$C,0)),0)</f>
        <v>7.58</v>
      </c>
    </row>
    <row r="342" spans="1:33" x14ac:dyDescent="0.25">
      <c r="A342" s="579">
        <f>+FY2019_ALL_Targets!A342</f>
        <v>4327</v>
      </c>
      <c r="B342" s="62">
        <f>+FY2019_ALL_Targets!B342</f>
        <v>675832</v>
      </c>
      <c r="C342" s="62">
        <f>+FY2019_ALL_Targets!C342</f>
        <v>1020735</v>
      </c>
      <c r="D342" s="62">
        <f>+FY2019_ALL_Targets!D342</f>
        <v>1396285268</v>
      </c>
      <c r="E342" s="62"/>
      <c r="F342" s="62" t="str">
        <f>+FY2019_ALL_Targets!E342</f>
        <v>MRSA West</v>
      </c>
      <c r="G342" s="62" t="str">
        <f>FY2019_ALL_Targets!J342</f>
        <v>Rising Star Nursing Center</v>
      </c>
      <c r="H342" s="62" t="str">
        <f>FY2019_ALL_Targets!K342</f>
        <v>McCulloch County Hospital District</v>
      </c>
      <c r="I342" s="62" t="str">
        <f>+FY2019_ALL_Targets!L342</f>
        <v>411 S Miller St</v>
      </c>
      <c r="J342" s="14" t="str">
        <f>_xlfn.IFNA(+INDEX(Comp1!$E:$E,MATCH(B342,Comp1!$C:$C,0)),"No")</f>
        <v>Yes</v>
      </c>
      <c r="K342" s="14" t="str">
        <f>_xlfn.IFNA(+INDEX(Comp1!$F:$F,MATCH(B342,Comp1!$C:$C,0)),"No")</f>
        <v>Yes</v>
      </c>
      <c r="L342" s="14" t="str">
        <f>_xlfn.IFNA(+INDEX(Comp1!G:G,MATCH($B342,Comp1!$C:$C,0)),"No")</f>
        <v>Yes</v>
      </c>
      <c r="M342" s="14" t="str">
        <f>_xlfn.IFNA(+INDEX(Comp1!H:H,MATCH($B342,Comp1!$C:$C,0)),"No")</f>
        <v>Yes</v>
      </c>
      <c r="N342" s="14" t="str">
        <f>_xlfn.IFNA(+INDEX(Comp1!I:I,MATCH($B342,Comp1!$C:$C,0)),"No")</f>
        <v>Yes</v>
      </c>
      <c r="O342" s="14" t="str">
        <f>_xlfn.IFNA(+INDEX(Comp1!J:J,MATCH($B342,Comp1!$C:$C,0)),"No")</f>
        <v>Yes</v>
      </c>
      <c r="P342" s="14" t="str">
        <f>_xlfn.IFNA(+INDEX(Comp1!K:K,MATCH($B342,Comp1!$C:$C,0)),"No")</f>
        <v>Yes</v>
      </c>
      <c r="Q342" s="14" t="str">
        <f>_xlfn.IFNA(+INDEX(Comp1!L:L,MATCH($B342,Comp1!$C:$C,0)),"No")</f>
        <v>Yes</v>
      </c>
      <c r="R342" s="14" t="str">
        <f>_xlfn.IFNA(+INDEX(Comp1!M:M,MATCH($B342,Comp1!$C:$C,0)),"No")</f>
        <v>Yes</v>
      </c>
      <c r="S342" s="14" t="str">
        <f>_xlfn.IFNA(+INDEX(Comp1!N:N,MATCH($B342,Comp1!$C:$C,0)),"No")</f>
        <v>Yes</v>
      </c>
      <c r="T342" s="14" t="str">
        <f>_xlfn.IFNA(+INDEX(Comp1!O:O,MATCH($B342,Comp1!$C:$C,0)),"No")</f>
        <v>Yes</v>
      </c>
      <c r="U342" s="14" t="s">
        <v>35</v>
      </c>
      <c r="V342" s="263">
        <v>3.1</v>
      </c>
      <c r="W342" s="263">
        <v>3.1</v>
      </c>
      <c r="X342" s="263">
        <v>3.1</v>
      </c>
      <c r="Y342" s="263">
        <v>3.1</v>
      </c>
      <c r="Z342" s="263">
        <v>3.1</v>
      </c>
      <c r="AA342" s="263">
        <v>3.1</v>
      </c>
      <c r="AB342" s="263">
        <v>3.03</v>
      </c>
      <c r="AC342" s="263">
        <f>IF(Q342="yes",+INDEX('Final Comp Values'!$BH:$BH,MATCH('Monthy Targets'!$B342,'Final Comp Values'!$C:$C,0)),0)</f>
        <v>3.02</v>
      </c>
      <c r="AD342" s="263">
        <f>IF(R342="yes",+INDEX('Final Comp Values'!$BH:$BH,MATCH('Monthy Targets'!$B342,'Final Comp Values'!$C:$C,0)),0)</f>
        <v>3.02</v>
      </c>
      <c r="AE342" s="263">
        <f>IF(S342="yes",+INDEX('Final Comp Values'!$BL:$BL,MATCH('Monthy Targets'!$B342,'Final Comp Values'!$C:$C,0)),0)</f>
        <v>3.02</v>
      </c>
      <c r="AF342" s="263">
        <f>IF(T342="yes",+INDEX('Final Comp Values'!$BL:$BL,MATCH('Monthy Targets'!$B342,'Final Comp Values'!$C:$C,0)),0)</f>
        <v>3.02</v>
      </c>
      <c r="AG342" s="263">
        <f>IF(U342="yes",+INDEX('Final Comp Values'!$BL:$BL,MATCH('Monthy Targets'!$B342,'Final Comp Values'!$C:$C,0)),0)</f>
        <v>3.02</v>
      </c>
    </row>
    <row r="343" spans="1:33" x14ac:dyDescent="0.25">
      <c r="A343" s="579">
        <f>+FY2019_ALL_Targets!A343</f>
        <v>4491</v>
      </c>
      <c r="B343" s="62">
        <f>+FY2019_ALL_Targets!B343</f>
        <v>675842</v>
      </c>
      <c r="C343" s="62">
        <f>+FY2019_ALL_Targets!C343</f>
        <v>1018829</v>
      </c>
      <c r="D343" s="62">
        <f>+FY2019_ALL_Targets!D343</f>
        <v>1053624817</v>
      </c>
      <c r="E343" s="62"/>
      <c r="F343" s="62" t="str">
        <f>+FY2019_ALL_Targets!E343</f>
        <v>Lubbock</v>
      </c>
      <c r="G343" s="62" t="str">
        <f>FY2019_ALL_Targets!J343</f>
        <v>Mi Casita Nursing  and Rehabilitation</v>
      </c>
      <c r="H343" s="62" t="str">
        <f>FY2019_ALL_Targets!K343</f>
        <v>Hansford County Hospital District</v>
      </c>
      <c r="I343" s="62" t="str">
        <f>+FY2019_ALL_Targets!L343</f>
        <v>2400 Quaker Ave</v>
      </c>
      <c r="J343" s="14" t="str">
        <f>_xlfn.IFNA(+INDEX(Comp1!$E:$E,MATCH(B343,Comp1!$C:$C,0)),"No")</f>
        <v>Yes</v>
      </c>
      <c r="K343" s="14" t="str">
        <f>_xlfn.IFNA(+INDEX(Comp1!$F:$F,MATCH(B343,Comp1!$C:$C,0)),"No")</f>
        <v>Yes</v>
      </c>
      <c r="L343" s="14" t="str">
        <f>_xlfn.IFNA(+INDEX(Comp1!G:G,MATCH($B343,Comp1!$C:$C,0)),"No")</f>
        <v>Yes</v>
      </c>
      <c r="M343" s="14" t="str">
        <f>_xlfn.IFNA(+INDEX(Comp1!H:H,MATCH($B343,Comp1!$C:$C,0)),"No")</f>
        <v>Yes</v>
      </c>
      <c r="N343" s="14" t="str">
        <f>_xlfn.IFNA(+INDEX(Comp1!I:I,MATCH($B343,Comp1!$C:$C,0)),"No")</f>
        <v>Yes</v>
      </c>
      <c r="O343" s="14" t="str">
        <f>_xlfn.IFNA(+INDEX(Comp1!J:J,MATCH($B343,Comp1!$C:$C,0)),"No")</f>
        <v>Yes</v>
      </c>
      <c r="P343" s="14" t="str">
        <f>_xlfn.IFNA(+INDEX(Comp1!K:K,MATCH($B343,Comp1!$C:$C,0)),"No")</f>
        <v>Yes</v>
      </c>
      <c r="Q343" s="14" t="str">
        <f>_xlfn.IFNA(+INDEX(Comp1!L:L,MATCH($B343,Comp1!$C:$C,0)),"No")</f>
        <v>Yes</v>
      </c>
      <c r="R343" s="14" t="str">
        <f>_xlfn.IFNA(+INDEX(Comp1!M:M,MATCH($B343,Comp1!$C:$C,0)),"No")</f>
        <v>Yes</v>
      </c>
      <c r="S343" s="14" t="str">
        <f>_xlfn.IFNA(+INDEX(Comp1!N:N,MATCH($B343,Comp1!$C:$C,0)),"No")</f>
        <v>Yes</v>
      </c>
      <c r="T343" s="14" t="str">
        <f>_xlfn.IFNA(+INDEX(Comp1!O:O,MATCH($B343,Comp1!$C:$C,0)),"No")</f>
        <v>Yes</v>
      </c>
      <c r="U343" s="14" t="s">
        <v>35</v>
      </c>
      <c r="V343" s="263">
        <v>19.88</v>
      </c>
      <c r="W343" s="263">
        <v>19.88</v>
      </c>
      <c r="X343" s="263">
        <v>19.88</v>
      </c>
      <c r="Y343" s="263">
        <v>19.88</v>
      </c>
      <c r="Z343" s="263">
        <v>19.88</v>
      </c>
      <c r="AA343" s="263">
        <v>19.88</v>
      </c>
      <c r="AB343" s="263">
        <v>20.16</v>
      </c>
      <c r="AC343" s="263">
        <f>IF(Q343="yes",+INDEX('Final Comp Values'!$BH:$BH,MATCH('Monthy Targets'!$B343,'Final Comp Values'!$C:$C,0)),0)</f>
        <v>20.09</v>
      </c>
      <c r="AD343" s="263">
        <f>IF(R343="yes",+INDEX('Final Comp Values'!$BH:$BH,MATCH('Monthy Targets'!$B343,'Final Comp Values'!$C:$C,0)),0)</f>
        <v>20.09</v>
      </c>
      <c r="AE343" s="263">
        <f>IF(S343="yes",+INDEX('Final Comp Values'!$BL:$BL,MATCH('Monthy Targets'!$B343,'Final Comp Values'!$C:$C,0)),0)</f>
        <v>20.09</v>
      </c>
      <c r="AF343" s="263">
        <f>IF(T343="yes",+INDEX('Final Comp Values'!$BL:$BL,MATCH('Monthy Targets'!$B343,'Final Comp Values'!$C:$C,0)),0)</f>
        <v>20.09</v>
      </c>
      <c r="AG343" s="263">
        <f>IF(U343="yes",+INDEX('Final Comp Values'!$BL:$BL,MATCH('Monthy Targets'!$B343,'Final Comp Values'!$C:$C,0)),0)</f>
        <v>20.09</v>
      </c>
    </row>
    <row r="344" spans="1:33" x14ac:dyDescent="0.25">
      <c r="A344" s="579">
        <f>+FY2019_ALL_Targets!A344</f>
        <v>100023</v>
      </c>
      <c r="B344" s="62">
        <f>+FY2019_ALL_Targets!B344</f>
        <v>675846</v>
      </c>
      <c r="C344" s="62">
        <f>+FY2019_ALL_Targets!C344</f>
        <v>1028351</v>
      </c>
      <c r="D344" s="62">
        <f>+FY2019_ALL_Targets!D344</f>
        <v>1730630831</v>
      </c>
      <c r="E344" s="62"/>
      <c r="F344" s="62" t="str">
        <f>+FY2019_ALL_Targets!E344</f>
        <v>MRSA Northeast</v>
      </c>
      <c r="G344" s="62" t="str">
        <f>FY2019_ALL_Targets!J344</f>
        <v>Trinity Nursing &amp; Rehab</v>
      </c>
      <c r="H344" s="62" t="str">
        <f>FY2019_ALL_Targets!K344</f>
        <v>Summit LTC San Augustine, LLC</v>
      </c>
      <c r="I344" s="62" t="str">
        <f>+FY2019_ALL_Targets!L344</f>
        <v>902 E. Main Street</v>
      </c>
      <c r="J344" s="14" t="str">
        <f>_xlfn.IFNA(+INDEX(Comp1!$E:$E,MATCH(B344,Comp1!$C:$C,0)),"No")</f>
        <v>No</v>
      </c>
      <c r="K344" s="14" t="str">
        <f>_xlfn.IFNA(+INDEX(Comp1!$F:$F,MATCH(B344,Comp1!$C:$C,0)),"No")</f>
        <v>No</v>
      </c>
      <c r="L344" s="14" t="str">
        <f>_xlfn.IFNA(+INDEX(Comp1!G:G,MATCH($B344,Comp1!$C:$C,0)),"No")</f>
        <v>No</v>
      </c>
      <c r="M344" s="14" t="str">
        <f>_xlfn.IFNA(+INDEX(Comp1!H:H,MATCH($B344,Comp1!$C:$C,0)),"No")</f>
        <v>No</v>
      </c>
      <c r="N344" s="14" t="str">
        <f>_xlfn.IFNA(+INDEX(Comp1!I:I,MATCH($B344,Comp1!$C:$C,0)),"No")</f>
        <v>No</v>
      </c>
      <c r="O344" s="14" t="str">
        <f>_xlfn.IFNA(+INDEX(Comp1!J:J,MATCH($B344,Comp1!$C:$C,0)),"No")</f>
        <v>No</v>
      </c>
      <c r="P344" s="14" t="str">
        <f>_xlfn.IFNA(+INDEX(Comp1!K:K,MATCH($B344,Comp1!$C:$C,0)),"No")</f>
        <v>No</v>
      </c>
      <c r="Q344" s="14" t="str">
        <f>_xlfn.IFNA(+INDEX(Comp1!L:L,MATCH($B344,Comp1!$C:$C,0)),"No")</f>
        <v>No</v>
      </c>
      <c r="R344" s="14" t="str">
        <f>_xlfn.IFNA(+INDEX(Comp1!M:M,MATCH($B344,Comp1!$C:$C,0)),"No")</f>
        <v>No</v>
      </c>
      <c r="S344" s="14" t="str">
        <f>_xlfn.IFNA(+INDEX(Comp1!N:N,MATCH($B344,Comp1!$C:$C,0)),"No")</f>
        <v>No</v>
      </c>
      <c r="T344" s="14" t="str">
        <f>_xlfn.IFNA(+INDEX(Comp1!O:O,MATCH($B344,Comp1!$C:$C,0)),"No")</f>
        <v>No</v>
      </c>
      <c r="U344" s="14">
        <v>0</v>
      </c>
      <c r="V344" s="263">
        <v>0</v>
      </c>
      <c r="W344" s="263">
        <v>0</v>
      </c>
      <c r="X344" s="263">
        <v>0</v>
      </c>
      <c r="Y344" s="263">
        <v>0</v>
      </c>
      <c r="Z344" s="263">
        <v>0</v>
      </c>
      <c r="AA344" s="263">
        <v>0</v>
      </c>
      <c r="AB344" s="263">
        <v>0</v>
      </c>
      <c r="AC344" s="263">
        <f>IF(Q344="yes",+INDEX('Final Comp Values'!$BH:$BH,MATCH('Monthy Targets'!$B344,'Final Comp Values'!$C:$C,0)),0)</f>
        <v>0</v>
      </c>
      <c r="AD344" s="263">
        <f>IF(R344="yes",+INDEX('Final Comp Values'!$BH:$BH,MATCH('Monthy Targets'!$B344,'Final Comp Values'!$C:$C,0)),0)</f>
        <v>0</v>
      </c>
      <c r="AE344" s="263">
        <f>IF(S344="yes",+INDEX('Final Comp Values'!$BL:$BL,MATCH('Monthy Targets'!$B344,'Final Comp Values'!$C:$C,0)),0)</f>
        <v>0</v>
      </c>
      <c r="AF344" s="263">
        <f>IF(T344="yes",+INDEX('Final Comp Values'!$BL:$BL,MATCH('Monthy Targets'!$B344,'Final Comp Values'!$C:$C,0)),0)</f>
        <v>0</v>
      </c>
      <c r="AG344" s="263">
        <f>IF(U344="yes",+INDEX('Final Comp Values'!$BL:$BL,MATCH('Monthy Targets'!$B344,'Final Comp Values'!$C:$C,0)),0)</f>
        <v>0</v>
      </c>
    </row>
    <row r="345" spans="1:33" x14ac:dyDescent="0.25">
      <c r="A345" s="579">
        <f>+FY2019_ALL_Targets!A345</f>
        <v>4742</v>
      </c>
      <c r="B345" s="62">
        <f>+FY2019_ALL_Targets!B345</f>
        <v>675852</v>
      </c>
      <c r="C345" s="62">
        <f>+FY2019_ALL_Targets!C345</f>
        <v>1026284</v>
      </c>
      <c r="D345" s="62">
        <f>+FY2019_ALL_Targets!D345</f>
        <v>1053710376</v>
      </c>
      <c r="E345" s="62"/>
      <c r="F345" s="62" t="str">
        <f>+FY2019_ALL_Targets!E345</f>
        <v>MRSA West</v>
      </c>
      <c r="G345" s="62" t="str">
        <f>FY2019_ALL_Targets!J345</f>
        <v>Advanced Rehabilitation and Healthcare of Wichita Falls</v>
      </c>
      <c r="H345" s="62" t="str">
        <f>FY2019_ALL_Targets!K345</f>
        <v>Baylor County Hospital District</v>
      </c>
      <c r="I345" s="62" t="str">
        <f>+FY2019_ALL_Targets!L345</f>
        <v>4810 Kemp Boulevard</v>
      </c>
      <c r="J345" s="14" t="str">
        <f>_xlfn.IFNA(+INDEX(Comp1!$E:$E,MATCH(B345,Comp1!$C:$C,0)),"No")</f>
        <v>No</v>
      </c>
      <c r="K345" s="14" t="str">
        <f>_xlfn.IFNA(+INDEX(Comp1!$F:$F,MATCH(B345,Comp1!$C:$C,0)),"No")</f>
        <v>No</v>
      </c>
      <c r="L345" s="14" t="str">
        <f>_xlfn.IFNA(+INDEX(Comp1!G:G,MATCH($B345,Comp1!$C:$C,0)),"No")</f>
        <v>No</v>
      </c>
      <c r="M345" s="14" t="str">
        <f>_xlfn.IFNA(+INDEX(Comp1!H:H,MATCH($B345,Comp1!$C:$C,0)),"No")</f>
        <v>No</v>
      </c>
      <c r="N345" s="14" t="str">
        <f>_xlfn.IFNA(+INDEX(Comp1!I:I,MATCH($B345,Comp1!$C:$C,0)),"No")</f>
        <v>No</v>
      </c>
      <c r="O345" s="14" t="str">
        <f>_xlfn.IFNA(+INDEX(Comp1!J:J,MATCH($B345,Comp1!$C:$C,0)),"No")</f>
        <v>No</v>
      </c>
      <c r="P345" s="14" t="str">
        <f>_xlfn.IFNA(+INDEX(Comp1!K:K,MATCH($B345,Comp1!$C:$C,0)),"No")</f>
        <v>No</v>
      </c>
      <c r="Q345" s="14" t="str">
        <f>_xlfn.IFNA(+INDEX(Comp1!L:L,MATCH($B345,Comp1!$C:$C,0)),"No")</f>
        <v>No</v>
      </c>
      <c r="R345" s="14" t="str">
        <f>_xlfn.IFNA(+INDEX(Comp1!M:M,MATCH($B345,Comp1!$C:$C,0)),"No")</f>
        <v>No</v>
      </c>
      <c r="S345" s="14" t="str">
        <f>_xlfn.IFNA(+INDEX(Comp1!N:N,MATCH($B345,Comp1!$C:$C,0)),"No")</f>
        <v>No</v>
      </c>
      <c r="T345" s="14" t="str">
        <f>_xlfn.IFNA(+INDEX(Comp1!O:O,MATCH($B345,Comp1!$C:$C,0)),"No")</f>
        <v>No</v>
      </c>
      <c r="U345" s="14">
        <v>0</v>
      </c>
      <c r="V345" s="263">
        <v>0</v>
      </c>
      <c r="W345" s="263">
        <v>0</v>
      </c>
      <c r="X345" s="263">
        <v>0</v>
      </c>
      <c r="Y345" s="263">
        <v>0</v>
      </c>
      <c r="Z345" s="263">
        <v>0</v>
      </c>
      <c r="AA345" s="263">
        <v>0</v>
      </c>
      <c r="AB345" s="263">
        <v>0</v>
      </c>
      <c r="AC345" s="263">
        <f>IF(Q345="yes",+INDEX('Final Comp Values'!$BH:$BH,MATCH('Monthy Targets'!$B345,'Final Comp Values'!$C:$C,0)),0)</f>
        <v>0</v>
      </c>
      <c r="AD345" s="263">
        <f>IF(R345="yes",+INDEX('Final Comp Values'!$BH:$BH,MATCH('Monthy Targets'!$B345,'Final Comp Values'!$C:$C,0)),0)</f>
        <v>0</v>
      </c>
      <c r="AE345" s="263">
        <f>IF(S345="yes",+INDEX('Final Comp Values'!$BL:$BL,MATCH('Monthy Targets'!$B345,'Final Comp Values'!$C:$C,0)),0)</f>
        <v>0</v>
      </c>
      <c r="AF345" s="263">
        <f>IF(T345="yes",+INDEX('Final Comp Values'!$BL:$BL,MATCH('Monthy Targets'!$B345,'Final Comp Values'!$C:$C,0)),0)</f>
        <v>0</v>
      </c>
      <c r="AG345" s="263">
        <f>IF(U345="yes",+INDEX('Final Comp Values'!$BL:$BL,MATCH('Monthy Targets'!$B345,'Final Comp Values'!$C:$C,0)),0)</f>
        <v>0</v>
      </c>
    </row>
    <row r="346" spans="1:33" x14ac:dyDescent="0.25">
      <c r="A346" s="579">
        <f>+FY2019_ALL_Targets!A346</f>
        <v>4942</v>
      </c>
      <c r="B346" s="62">
        <f>+FY2019_ALL_Targets!B346</f>
        <v>675853</v>
      </c>
      <c r="C346" s="62">
        <f>+FY2019_ALL_Targets!C346</f>
        <v>1018810</v>
      </c>
      <c r="D346" s="62">
        <f>+FY2019_ALL_Targets!D346</f>
        <v>1518270370</v>
      </c>
      <c r="E346" s="62"/>
      <c r="F346" s="62" t="str">
        <f>+FY2019_ALL_Targets!E346</f>
        <v>Lubbock</v>
      </c>
      <c r="G346" s="62" t="str">
        <f>FY2019_ALL_Targets!J346</f>
        <v>Lakeridge Nursing and Rehabilitation</v>
      </c>
      <c r="H346" s="62" t="str">
        <f>FY2019_ALL_Targets!K346</f>
        <v>Hansford County Hospital District</v>
      </c>
      <c r="I346" s="62" t="str">
        <f>+FY2019_ALL_Targets!L346</f>
        <v>4403 74th Street</v>
      </c>
      <c r="J346" s="14" t="str">
        <f>_xlfn.IFNA(+INDEX(Comp1!$E:$E,MATCH(B346,Comp1!$C:$C,0)),"No")</f>
        <v>Yes</v>
      </c>
      <c r="K346" s="14" t="str">
        <f>_xlfn.IFNA(+INDEX(Comp1!$F:$F,MATCH(B346,Comp1!$C:$C,0)),"No")</f>
        <v>Yes</v>
      </c>
      <c r="L346" s="14" t="str">
        <f>_xlfn.IFNA(+INDEX(Comp1!G:G,MATCH($B346,Comp1!$C:$C,0)),"No")</f>
        <v>Yes</v>
      </c>
      <c r="M346" s="14" t="str">
        <f>_xlfn.IFNA(+INDEX(Comp1!H:H,MATCH($B346,Comp1!$C:$C,0)),"No")</f>
        <v>Yes</v>
      </c>
      <c r="N346" s="14" t="str">
        <f>_xlfn.IFNA(+INDEX(Comp1!I:I,MATCH($B346,Comp1!$C:$C,0)),"No")</f>
        <v>Yes</v>
      </c>
      <c r="O346" s="14" t="str">
        <f>_xlfn.IFNA(+INDEX(Comp1!J:J,MATCH($B346,Comp1!$C:$C,0)),"No")</f>
        <v>Yes</v>
      </c>
      <c r="P346" s="14" t="str">
        <f>_xlfn.IFNA(+INDEX(Comp1!K:K,MATCH($B346,Comp1!$C:$C,0)),"No")</f>
        <v>Yes</v>
      </c>
      <c r="Q346" s="14" t="str">
        <f>_xlfn.IFNA(+INDEX(Comp1!L:L,MATCH($B346,Comp1!$C:$C,0)),"No")</f>
        <v>Yes</v>
      </c>
      <c r="R346" s="14" t="str">
        <f>_xlfn.IFNA(+INDEX(Comp1!M:M,MATCH($B346,Comp1!$C:$C,0)),"No")</f>
        <v>Yes</v>
      </c>
      <c r="S346" s="14" t="str">
        <f>_xlfn.IFNA(+INDEX(Comp1!N:N,MATCH($B346,Comp1!$C:$C,0)),"No")</f>
        <v>Yes</v>
      </c>
      <c r="T346" s="14" t="str">
        <f>_xlfn.IFNA(+INDEX(Comp1!O:O,MATCH($B346,Comp1!$C:$C,0)),"No")</f>
        <v>Yes</v>
      </c>
      <c r="U346" s="14" t="s">
        <v>35</v>
      </c>
      <c r="V346" s="263">
        <v>18.48</v>
      </c>
      <c r="W346" s="263">
        <v>18.48</v>
      </c>
      <c r="X346" s="263">
        <v>18.48</v>
      </c>
      <c r="Y346" s="263">
        <v>18.48</v>
      </c>
      <c r="Z346" s="263">
        <v>18.48</v>
      </c>
      <c r="AA346" s="263">
        <v>18.48</v>
      </c>
      <c r="AB346" s="263">
        <v>18.75</v>
      </c>
      <c r="AC346" s="263">
        <f>IF(Q346="yes",+INDEX('Final Comp Values'!$BH:$BH,MATCH('Monthy Targets'!$B346,'Final Comp Values'!$C:$C,0)),0)</f>
        <v>18.68</v>
      </c>
      <c r="AD346" s="263">
        <f>IF(R346="yes",+INDEX('Final Comp Values'!$BH:$BH,MATCH('Monthy Targets'!$B346,'Final Comp Values'!$C:$C,0)),0)</f>
        <v>18.68</v>
      </c>
      <c r="AE346" s="263">
        <f>IF(S346="yes",+INDEX('Final Comp Values'!$BL:$BL,MATCH('Monthy Targets'!$B346,'Final Comp Values'!$C:$C,0)),0)</f>
        <v>18.68</v>
      </c>
      <c r="AF346" s="263">
        <f>IF(T346="yes",+INDEX('Final Comp Values'!$BL:$BL,MATCH('Monthy Targets'!$B346,'Final Comp Values'!$C:$C,0)),0)</f>
        <v>18.68</v>
      </c>
      <c r="AG346" s="263">
        <f>IF(U346="yes",+INDEX('Final Comp Values'!$BL:$BL,MATCH('Monthy Targets'!$B346,'Final Comp Values'!$C:$C,0)),0)</f>
        <v>18.68</v>
      </c>
    </row>
    <row r="347" spans="1:33" x14ac:dyDescent="0.25">
      <c r="A347" s="579">
        <f>+FY2019_ALL_Targets!A347</f>
        <v>4621</v>
      </c>
      <c r="B347" s="62">
        <f>+FY2019_ALL_Targets!B347</f>
        <v>675867</v>
      </c>
      <c r="C347" s="62">
        <f>+FY2019_ALL_Targets!C347</f>
        <v>1027111</v>
      </c>
      <c r="D347" s="62">
        <f>+FY2019_ALL_Targets!D347</f>
        <v>1831574227</v>
      </c>
      <c r="E347" s="62"/>
      <c r="F347" s="62" t="str">
        <f>+FY2019_ALL_Targets!E347</f>
        <v>Dallas</v>
      </c>
      <c r="G347" s="62" t="str">
        <f>FY2019_ALL_Targets!J347</f>
        <v>Kerens Care Center</v>
      </c>
      <c r="H347" s="62" t="str">
        <f>FY2019_ALL_Targets!K347</f>
        <v>GruenePointe 1 Kerens, LLC</v>
      </c>
      <c r="I347" s="62" t="str">
        <f>+FY2019_ALL_Targets!L347</f>
        <v>809 N.E. 4th Street</v>
      </c>
      <c r="J347" s="14" t="str">
        <f>_xlfn.IFNA(+INDEX(Comp1!$E:$E,MATCH(B347,Comp1!$C:$C,0)),"No")</f>
        <v>No</v>
      </c>
      <c r="K347" s="14" t="str">
        <f>_xlfn.IFNA(+INDEX(Comp1!$F:$F,MATCH(B347,Comp1!$C:$C,0)),"No")</f>
        <v>No</v>
      </c>
      <c r="L347" s="14" t="str">
        <f>_xlfn.IFNA(+INDEX(Comp1!G:G,MATCH($B347,Comp1!$C:$C,0)),"No")</f>
        <v>No</v>
      </c>
      <c r="M347" s="14" t="str">
        <f>_xlfn.IFNA(+INDEX(Comp1!H:H,MATCH($B347,Comp1!$C:$C,0)),"No")</f>
        <v>No</v>
      </c>
      <c r="N347" s="14" t="str">
        <f>_xlfn.IFNA(+INDEX(Comp1!I:I,MATCH($B347,Comp1!$C:$C,0)),"No")</f>
        <v>No</v>
      </c>
      <c r="O347" s="14" t="str">
        <f>_xlfn.IFNA(+INDEX(Comp1!J:J,MATCH($B347,Comp1!$C:$C,0)),"No")</f>
        <v>No</v>
      </c>
      <c r="P347" s="14" t="str">
        <f>_xlfn.IFNA(+INDEX(Comp1!K:K,MATCH($B347,Comp1!$C:$C,0)),"No")</f>
        <v>No</v>
      </c>
      <c r="Q347" s="14" t="str">
        <f>_xlfn.IFNA(+INDEX(Comp1!L:L,MATCH($B347,Comp1!$C:$C,0)),"No")</f>
        <v>No</v>
      </c>
      <c r="R347" s="14" t="str">
        <f>_xlfn.IFNA(+INDEX(Comp1!M:M,MATCH($B347,Comp1!$C:$C,0)),"No")</f>
        <v>No</v>
      </c>
      <c r="S347" s="14" t="str">
        <f>_xlfn.IFNA(+INDEX(Comp1!N:N,MATCH($B347,Comp1!$C:$C,0)),"No")</f>
        <v>No</v>
      </c>
      <c r="T347" s="14" t="str">
        <f>_xlfn.IFNA(+INDEX(Comp1!O:O,MATCH($B347,Comp1!$C:$C,0)),"No")</f>
        <v>No</v>
      </c>
      <c r="U347" s="14">
        <v>0</v>
      </c>
      <c r="V347" s="263">
        <v>0</v>
      </c>
      <c r="W347" s="263">
        <v>0</v>
      </c>
      <c r="X347" s="263">
        <v>0</v>
      </c>
      <c r="Y347" s="263">
        <v>0</v>
      </c>
      <c r="Z347" s="263">
        <v>0</v>
      </c>
      <c r="AA347" s="263">
        <v>0</v>
      </c>
      <c r="AB347" s="263">
        <v>0</v>
      </c>
      <c r="AC347" s="263">
        <f>IF(Q347="yes",+INDEX('Final Comp Values'!$BH:$BH,MATCH('Monthy Targets'!$B347,'Final Comp Values'!$C:$C,0)),0)</f>
        <v>0</v>
      </c>
      <c r="AD347" s="263">
        <f>IF(R347="yes",+INDEX('Final Comp Values'!$BH:$BH,MATCH('Monthy Targets'!$B347,'Final Comp Values'!$C:$C,0)),0)</f>
        <v>0</v>
      </c>
      <c r="AE347" s="263">
        <f>IF(S347="yes",+INDEX('Final Comp Values'!$BL:$BL,MATCH('Monthy Targets'!$B347,'Final Comp Values'!$C:$C,0)),0)</f>
        <v>0</v>
      </c>
      <c r="AF347" s="263">
        <f>IF(T347="yes",+INDEX('Final Comp Values'!$BL:$BL,MATCH('Monthy Targets'!$B347,'Final Comp Values'!$C:$C,0)),0)</f>
        <v>0</v>
      </c>
      <c r="AG347" s="263">
        <f>IF(U347="yes",+INDEX('Final Comp Values'!$BL:$BL,MATCH('Monthy Targets'!$B347,'Final Comp Values'!$C:$C,0)),0)</f>
        <v>0</v>
      </c>
    </row>
    <row r="348" spans="1:33" x14ac:dyDescent="0.25">
      <c r="A348" s="579">
        <f>+FY2019_ALL_Targets!A348</f>
        <v>5158</v>
      </c>
      <c r="B348" s="62">
        <f>+FY2019_ALL_Targets!B348</f>
        <v>675879</v>
      </c>
      <c r="C348" s="62">
        <f>+FY2019_ALL_Targets!C348</f>
        <v>1014736</v>
      </c>
      <c r="D348" s="62">
        <f>+FY2019_ALL_Targets!D348</f>
        <v>1497712111</v>
      </c>
      <c r="E348" s="62"/>
      <c r="F348" s="62" t="str">
        <f>+FY2019_ALL_Targets!E348</f>
        <v>Dallas</v>
      </c>
      <c r="G348" s="62" t="str">
        <f>FY2019_ALL_Targets!J348</f>
        <v>Terrell Healthcare Center</v>
      </c>
      <c r="H348" s="62" t="str">
        <f>FY2019_ALL_Targets!K348</f>
        <v>Eastland Memorial Hospital District</v>
      </c>
      <c r="I348" s="62" t="str">
        <f>+FY2019_ALL_Targets!L348</f>
        <v>204 W. Nash Street</v>
      </c>
      <c r="J348" s="14" t="str">
        <f>_xlfn.IFNA(+INDEX(Comp1!$E:$E,MATCH(B348,Comp1!$C:$C,0)),"No")</f>
        <v>Yes</v>
      </c>
      <c r="K348" s="14" t="str">
        <f>_xlfn.IFNA(+INDEX(Comp1!$F:$F,MATCH(B348,Comp1!$C:$C,0)),"No")</f>
        <v>Yes</v>
      </c>
      <c r="L348" s="14" t="str">
        <f>_xlfn.IFNA(+INDEX(Comp1!G:G,MATCH($B348,Comp1!$C:$C,0)),"No")</f>
        <v>Yes</v>
      </c>
      <c r="M348" s="14" t="str">
        <f>_xlfn.IFNA(+INDEX(Comp1!H:H,MATCH($B348,Comp1!$C:$C,0)),"No")</f>
        <v>Yes</v>
      </c>
      <c r="N348" s="14" t="str">
        <f>_xlfn.IFNA(+INDEX(Comp1!I:I,MATCH($B348,Comp1!$C:$C,0)),"No")</f>
        <v>Yes</v>
      </c>
      <c r="O348" s="14" t="str">
        <f>_xlfn.IFNA(+INDEX(Comp1!J:J,MATCH($B348,Comp1!$C:$C,0)),"No")</f>
        <v>Yes</v>
      </c>
      <c r="P348" s="14" t="str">
        <f>_xlfn.IFNA(+INDEX(Comp1!K:K,MATCH($B348,Comp1!$C:$C,0)),"No")</f>
        <v>Yes</v>
      </c>
      <c r="Q348" s="14" t="str">
        <f>_xlfn.IFNA(+INDEX(Comp1!L:L,MATCH($B348,Comp1!$C:$C,0)),"No")</f>
        <v>Yes</v>
      </c>
      <c r="R348" s="14" t="str">
        <f>_xlfn.IFNA(+INDEX(Comp1!M:M,MATCH($B348,Comp1!$C:$C,0)),"No")</f>
        <v>Yes</v>
      </c>
      <c r="S348" s="14" t="str">
        <f>_xlfn.IFNA(+INDEX(Comp1!N:N,MATCH($B348,Comp1!$C:$C,0)),"No")</f>
        <v>Yes</v>
      </c>
      <c r="T348" s="14" t="str">
        <f>_xlfn.IFNA(+INDEX(Comp1!O:O,MATCH($B348,Comp1!$C:$C,0)),"No")</f>
        <v>Yes</v>
      </c>
      <c r="U348" s="14" t="s">
        <v>35</v>
      </c>
      <c r="V348" s="263">
        <v>5.33</v>
      </c>
      <c r="W348" s="263">
        <v>5.33</v>
      </c>
      <c r="X348" s="263">
        <v>5.33</v>
      </c>
      <c r="Y348" s="263">
        <v>5.33</v>
      </c>
      <c r="Z348" s="263">
        <v>5.33</v>
      </c>
      <c r="AA348" s="263">
        <v>5.33</v>
      </c>
      <c r="AB348" s="263">
        <v>5.17</v>
      </c>
      <c r="AC348" s="263">
        <f>IF(Q348="yes",+INDEX('Final Comp Values'!$BH:$BH,MATCH('Monthy Targets'!$B348,'Final Comp Values'!$C:$C,0)),0)</f>
        <v>5.15</v>
      </c>
      <c r="AD348" s="263">
        <f>IF(R348="yes",+INDEX('Final Comp Values'!$BH:$BH,MATCH('Monthy Targets'!$B348,'Final Comp Values'!$C:$C,0)),0)</f>
        <v>5.15</v>
      </c>
      <c r="AE348" s="263">
        <f>IF(S348="yes",+INDEX('Final Comp Values'!$BL:$BL,MATCH('Monthy Targets'!$B348,'Final Comp Values'!$C:$C,0)),0)</f>
        <v>5.15</v>
      </c>
      <c r="AF348" s="263">
        <f>IF(T348="yes",+INDEX('Final Comp Values'!$BL:$BL,MATCH('Monthy Targets'!$B348,'Final Comp Values'!$C:$C,0)),0)</f>
        <v>5.15</v>
      </c>
      <c r="AG348" s="263">
        <f>IF(U348="yes",+INDEX('Final Comp Values'!$BL:$BL,MATCH('Monthy Targets'!$B348,'Final Comp Values'!$C:$C,0)),0)</f>
        <v>5.15</v>
      </c>
    </row>
    <row r="349" spans="1:33" x14ac:dyDescent="0.25">
      <c r="A349" s="579">
        <f>+FY2019_ALL_Targets!A349</f>
        <v>4889</v>
      </c>
      <c r="B349" s="62">
        <f>+FY2019_ALL_Targets!B349</f>
        <v>675880</v>
      </c>
      <c r="C349" s="62">
        <f>+FY2019_ALL_Targets!C349</f>
        <v>488901</v>
      </c>
      <c r="D349" s="62">
        <f>+FY2019_ALL_Targets!D349</f>
        <v>1598768681</v>
      </c>
      <c r="E349" s="62"/>
      <c r="F349" s="62" t="str">
        <f>+FY2019_ALL_Targets!E349</f>
        <v>MRSA West</v>
      </c>
      <c r="G349" s="62" t="str">
        <f>FY2019_ALL_Targets!J349</f>
        <v>Sterling County Nursing Home</v>
      </c>
      <c r="H349" s="62" t="str">
        <f>FY2019_ALL_Targets!K349</f>
        <v>Sterling County Nursing Home</v>
      </c>
      <c r="I349" s="62" t="str">
        <f>+FY2019_ALL_Targets!L349</f>
        <v>309 5th Street</v>
      </c>
      <c r="J349" s="14" t="str">
        <f>_xlfn.IFNA(+INDEX(Comp1!$E:$E,MATCH(B349,Comp1!$C:$C,0)),"No")</f>
        <v>No</v>
      </c>
      <c r="K349" s="14" t="str">
        <f>_xlfn.IFNA(+INDEX(Comp1!$F:$F,MATCH(B349,Comp1!$C:$C,0)),"No")</f>
        <v>No</v>
      </c>
      <c r="L349" s="14" t="str">
        <f>_xlfn.IFNA(+INDEX(Comp1!G:G,MATCH($B349,Comp1!$C:$C,0)),"No")</f>
        <v>No</v>
      </c>
      <c r="M349" s="14" t="str">
        <f>_xlfn.IFNA(+INDEX(Comp1!H:H,MATCH($B349,Comp1!$C:$C,0)),"No")</f>
        <v>No</v>
      </c>
      <c r="N349" s="14" t="str">
        <f>_xlfn.IFNA(+INDEX(Comp1!I:I,MATCH($B349,Comp1!$C:$C,0)),"No")</f>
        <v>Yes</v>
      </c>
      <c r="O349" s="14" t="str">
        <f>_xlfn.IFNA(+INDEX(Comp1!J:J,MATCH($B349,Comp1!$C:$C,0)),"No")</f>
        <v>Yes</v>
      </c>
      <c r="P349" s="14" t="str">
        <f>_xlfn.IFNA(+INDEX(Comp1!K:K,MATCH($B349,Comp1!$C:$C,0)),"No")</f>
        <v>Yes</v>
      </c>
      <c r="Q349" s="14" t="str">
        <f>_xlfn.IFNA(+INDEX(Comp1!L:L,MATCH($B349,Comp1!$C:$C,0)),"No")</f>
        <v>Yes</v>
      </c>
      <c r="R349" s="14" t="str">
        <f>_xlfn.IFNA(+INDEX(Comp1!M:M,MATCH($B349,Comp1!$C:$C,0)),"No")</f>
        <v>Yes</v>
      </c>
      <c r="S349" s="14" t="str">
        <f>_xlfn.IFNA(+INDEX(Comp1!N:N,MATCH($B349,Comp1!$C:$C,0)),"No")</f>
        <v>Yes</v>
      </c>
      <c r="T349" s="14" t="str">
        <f>_xlfn.IFNA(+INDEX(Comp1!O:O,MATCH($B349,Comp1!$C:$C,0)),"No")</f>
        <v>Yes</v>
      </c>
      <c r="U349" s="14" t="s">
        <v>35</v>
      </c>
      <c r="V349" s="263">
        <v>0</v>
      </c>
      <c r="W349" s="263">
        <v>0</v>
      </c>
      <c r="X349" s="263">
        <v>0</v>
      </c>
      <c r="Y349" s="263">
        <v>0</v>
      </c>
      <c r="Z349" s="263">
        <v>0</v>
      </c>
      <c r="AA349" s="263">
        <v>0</v>
      </c>
      <c r="AB349" s="263">
        <v>3.47</v>
      </c>
      <c r="AC349" s="263">
        <f>IF(Q349="yes",+INDEX('Final Comp Values'!$BH:$BH,MATCH('Monthy Targets'!$B349,'Final Comp Values'!$C:$C,0)),0)</f>
        <v>3.46</v>
      </c>
      <c r="AD349" s="263">
        <f>IF(R349="yes",+INDEX('Final Comp Values'!$BH:$BH,MATCH('Monthy Targets'!$B349,'Final Comp Values'!$C:$C,0)),0)</f>
        <v>3.46</v>
      </c>
      <c r="AE349" s="263">
        <f>IF(S349="yes",+INDEX('Final Comp Values'!$BL:$BL,MATCH('Monthy Targets'!$B349,'Final Comp Values'!$C:$C,0)),0)</f>
        <v>3.46</v>
      </c>
      <c r="AF349" s="263">
        <f>IF(T349="yes",+INDEX('Final Comp Values'!$BL:$BL,MATCH('Monthy Targets'!$B349,'Final Comp Values'!$C:$C,0)),0)</f>
        <v>3.46</v>
      </c>
      <c r="AG349" s="263">
        <f>IF(U349="yes",+INDEX('Final Comp Values'!$BL:$BL,MATCH('Monthy Targets'!$B349,'Final Comp Values'!$C:$C,0)),0)</f>
        <v>3.46</v>
      </c>
    </row>
    <row r="350" spans="1:33" x14ac:dyDescent="0.25">
      <c r="A350" s="579">
        <f>+FY2019_ALL_Targets!A350</f>
        <v>4590</v>
      </c>
      <c r="B350" s="62">
        <f>+FY2019_ALL_Targets!B350</f>
        <v>675881</v>
      </c>
      <c r="C350" s="62">
        <f>+FY2019_ALL_Targets!C350</f>
        <v>1001918</v>
      </c>
      <c r="D350" s="62">
        <f>+FY2019_ALL_Targets!D350</f>
        <v>1770009979</v>
      </c>
      <c r="E350" s="62"/>
      <c r="F350" s="62" t="str">
        <f>+FY2019_ALL_Targets!E350</f>
        <v>MRSA West</v>
      </c>
      <c r="G350" s="62" t="str">
        <f>FY2019_ALL_Targets!J350</f>
        <v>Focused Care at Pecos</v>
      </c>
      <c r="H350" s="62" t="str">
        <f>FY2019_ALL_Targets!K350</f>
        <v>FPACP Pecos LLC</v>
      </c>
      <c r="I350" s="62" t="str">
        <f>+FY2019_ALL_Targets!L350</f>
        <v>1819 Memorial Dr.</v>
      </c>
      <c r="J350" s="14" t="str">
        <f>_xlfn.IFNA(+INDEX(Comp1!$E:$E,MATCH(B350,Comp1!$C:$C,0)),"No")</f>
        <v>No</v>
      </c>
      <c r="K350" s="14" t="str">
        <f>_xlfn.IFNA(+INDEX(Comp1!$F:$F,MATCH(B350,Comp1!$C:$C,0)),"No")</f>
        <v>No</v>
      </c>
      <c r="L350" s="14" t="str">
        <f>_xlfn.IFNA(+INDEX(Comp1!G:G,MATCH($B350,Comp1!$C:$C,0)),"No")</f>
        <v>No</v>
      </c>
      <c r="M350" s="14" t="str">
        <f>_xlfn.IFNA(+INDEX(Comp1!H:H,MATCH($B350,Comp1!$C:$C,0)),"No")</f>
        <v>No</v>
      </c>
      <c r="N350" s="14" t="str">
        <f>_xlfn.IFNA(+INDEX(Comp1!I:I,MATCH($B350,Comp1!$C:$C,0)),"No")</f>
        <v>No</v>
      </c>
      <c r="O350" s="14" t="str">
        <f>_xlfn.IFNA(+INDEX(Comp1!J:J,MATCH($B350,Comp1!$C:$C,0)),"No")</f>
        <v>No</v>
      </c>
      <c r="P350" s="14" t="str">
        <f>_xlfn.IFNA(+INDEX(Comp1!K:K,MATCH($B350,Comp1!$C:$C,0)),"No")</f>
        <v>No</v>
      </c>
      <c r="Q350" s="14" t="str">
        <f>_xlfn.IFNA(+INDEX(Comp1!L:L,MATCH($B350,Comp1!$C:$C,0)),"No")</f>
        <v>No</v>
      </c>
      <c r="R350" s="14" t="str">
        <f>_xlfn.IFNA(+INDEX(Comp1!M:M,MATCH($B350,Comp1!$C:$C,0)),"No")</f>
        <v>No</v>
      </c>
      <c r="S350" s="14" t="str">
        <f>_xlfn.IFNA(+INDEX(Comp1!N:N,MATCH($B350,Comp1!$C:$C,0)),"No")</f>
        <v>No</v>
      </c>
      <c r="T350" s="14" t="str">
        <f>_xlfn.IFNA(+INDEX(Comp1!O:O,MATCH($B350,Comp1!$C:$C,0)),"No")</f>
        <v>No</v>
      </c>
      <c r="U350" s="14">
        <v>0</v>
      </c>
      <c r="V350" s="263">
        <v>0</v>
      </c>
      <c r="W350" s="263">
        <v>0</v>
      </c>
      <c r="X350" s="263">
        <v>0</v>
      </c>
      <c r="Y350" s="263">
        <v>0</v>
      </c>
      <c r="Z350" s="263">
        <v>0</v>
      </c>
      <c r="AA350" s="263">
        <v>0</v>
      </c>
      <c r="AB350" s="263">
        <v>0</v>
      </c>
      <c r="AC350" s="263">
        <f>IF(Q350="yes",+INDEX('Final Comp Values'!$BH:$BH,MATCH('Monthy Targets'!$B350,'Final Comp Values'!$C:$C,0)),0)</f>
        <v>0</v>
      </c>
      <c r="AD350" s="263">
        <f>IF(R350="yes",+INDEX('Final Comp Values'!$BH:$BH,MATCH('Monthy Targets'!$B350,'Final Comp Values'!$C:$C,0)),0)</f>
        <v>0</v>
      </c>
      <c r="AE350" s="263">
        <f>IF(S350="yes",+INDEX('Final Comp Values'!$BL:$BL,MATCH('Monthy Targets'!$B350,'Final Comp Values'!$C:$C,0)),0)</f>
        <v>0</v>
      </c>
      <c r="AF350" s="263">
        <f>IF(T350="yes",+INDEX('Final Comp Values'!$BL:$BL,MATCH('Monthy Targets'!$B350,'Final Comp Values'!$C:$C,0)),0)</f>
        <v>0</v>
      </c>
      <c r="AG350" s="263">
        <f>IF(U350="yes",+INDEX('Final Comp Values'!$BL:$BL,MATCH('Monthy Targets'!$B350,'Final Comp Values'!$C:$C,0)),0)</f>
        <v>0</v>
      </c>
    </row>
    <row r="351" spans="1:33" x14ac:dyDescent="0.25">
      <c r="A351" s="579">
        <f>+FY2019_ALL_Targets!A351</f>
        <v>5076</v>
      </c>
      <c r="B351" s="62">
        <f>+FY2019_ALL_Targets!B351</f>
        <v>675883</v>
      </c>
      <c r="C351" s="62">
        <f>+FY2019_ALL_Targets!C351</f>
        <v>1017865</v>
      </c>
      <c r="D351" s="62">
        <f>+FY2019_ALL_Targets!D351</f>
        <v>1952637316</v>
      </c>
      <c r="E351" s="62"/>
      <c r="F351" s="62" t="str">
        <f>+FY2019_ALL_Targets!E351</f>
        <v>Bexar</v>
      </c>
      <c r="G351" s="62" t="str">
        <f>FY2019_ALL_Targets!J351</f>
        <v>Southeast Nursing &amp; Rehabilitation Center</v>
      </c>
      <c r="H351" s="62" t="str">
        <f>FY2019_ALL_Targets!K351</f>
        <v>Southeast SNF LLC</v>
      </c>
      <c r="I351" s="62" t="str">
        <f>+FY2019_ALL_Targets!L351</f>
        <v>4302 E. Southcross Blvd.</v>
      </c>
      <c r="J351" s="14" t="str">
        <f>_xlfn.IFNA(+INDEX(Comp1!$E:$E,MATCH(B351,Comp1!$C:$C,0)),"No")</f>
        <v>No</v>
      </c>
      <c r="K351" s="14" t="str">
        <f>_xlfn.IFNA(+INDEX(Comp1!$F:$F,MATCH(B351,Comp1!$C:$C,0)),"No")</f>
        <v>No</v>
      </c>
      <c r="L351" s="14" t="str">
        <f>_xlfn.IFNA(+INDEX(Comp1!G:G,MATCH($B351,Comp1!$C:$C,0)),"No")</f>
        <v>No</v>
      </c>
      <c r="M351" s="14" t="str">
        <f>_xlfn.IFNA(+INDEX(Comp1!H:H,MATCH($B351,Comp1!$C:$C,0)),"No")</f>
        <v>No</v>
      </c>
      <c r="N351" s="14" t="str">
        <f>_xlfn.IFNA(+INDEX(Comp1!I:I,MATCH($B351,Comp1!$C:$C,0)),"No")</f>
        <v>No</v>
      </c>
      <c r="O351" s="14" t="str">
        <f>_xlfn.IFNA(+INDEX(Comp1!J:J,MATCH($B351,Comp1!$C:$C,0)),"No")</f>
        <v>No</v>
      </c>
      <c r="P351" s="14" t="str">
        <f>_xlfn.IFNA(+INDEX(Comp1!K:K,MATCH($B351,Comp1!$C:$C,0)),"No")</f>
        <v>No</v>
      </c>
      <c r="Q351" s="14" t="str">
        <f>_xlfn.IFNA(+INDEX(Comp1!L:L,MATCH($B351,Comp1!$C:$C,0)),"No")</f>
        <v>No</v>
      </c>
      <c r="R351" s="14" t="str">
        <f>_xlfn.IFNA(+INDEX(Comp1!M:M,MATCH($B351,Comp1!$C:$C,0)),"No")</f>
        <v>No</v>
      </c>
      <c r="S351" s="14" t="str">
        <f>_xlfn.IFNA(+INDEX(Comp1!N:N,MATCH($B351,Comp1!$C:$C,0)),"No")</f>
        <v>No</v>
      </c>
      <c r="T351" s="14" t="str">
        <f>_xlfn.IFNA(+INDEX(Comp1!O:O,MATCH($B351,Comp1!$C:$C,0)),"No")</f>
        <v>No</v>
      </c>
      <c r="U351" s="14">
        <v>0</v>
      </c>
      <c r="V351" s="263">
        <v>0</v>
      </c>
      <c r="W351" s="263">
        <v>0</v>
      </c>
      <c r="X351" s="263">
        <v>0</v>
      </c>
      <c r="Y351" s="263">
        <v>0</v>
      </c>
      <c r="Z351" s="263">
        <v>0</v>
      </c>
      <c r="AA351" s="263">
        <v>0</v>
      </c>
      <c r="AB351" s="263">
        <v>0</v>
      </c>
      <c r="AC351" s="263">
        <f>IF(Q351="yes",+INDEX('Final Comp Values'!$BH:$BH,MATCH('Monthy Targets'!$B351,'Final Comp Values'!$C:$C,0)),0)</f>
        <v>0</v>
      </c>
      <c r="AD351" s="263">
        <f>IF(R351="yes",+INDEX('Final Comp Values'!$BH:$BH,MATCH('Monthy Targets'!$B351,'Final Comp Values'!$C:$C,0)),0)</f>
        <v>0</v>
      </c>
      <c r="AE351" s="263">
        <f>IF(S351="yes",+INDEX('Final Comp Values'!$BL:$BL,MATCH('Monthy Targets'!$B351,'Final Comp Values'!$C:$C,0)),0)</f>
        <v>0</v>
      </c>
      <c r="AF351" s="263">
        <f>IF(T351="yes",+INDEX('Final Comp Values'!$BL:$BL,MATCH('Monthy Targets'!$B351,'Final Comp Values'!$C:$C,0)),0)</f>
        <v>0</v>
      </c>
      <c r="AG351" s="263">
        <f>IF(U351="yes",+INDEX('Final Comp Values'!$BL:$BL,MATCH('Monthy Targets'!$B351,'Final Comp Values'!$C:$C,0)),0)</f>
        <v>0</v>
      </c>
    </row>
    <row r="352" spans="1:33" x14ac:dyDescent="0.25">
      <c r="A352" s="579">
        <f>+FY2019_ALL_Targets!A352</f>
        <v>5013</v>
      </c>
      <c r="B352" s="62">
        <f>+FY2019_ALL_Targets!B352</f>
        <v>675884</v>
      </c>
      <c r="C352" s="62">
        <f>+FY2019_ALL_Targets!C352</f>
        <v>1025830</v>
      </c>
      <c r="D352" s="62">
        <f>+FY2019_ALL_Targets!D352</f>
        <v>1326585712</v>
      </c>
      <c r="E352" s="62"/>
      <c r="F352" s="62" t="str">
        <f>+FY2019_ALL_Targets!E352</f>
        <v>MRSA Central</v>
      </c>
      <c r="G352" s="62" t="str">
        <f>FY2019_ALL_Targets!J352</f>
        <v>Teague Nursing &amp; Rehab</v>
      </c>
      <c r="H352" s="62" t="str">
        <f>FY2019_ALL_Targets!K352</f>
        <v>South Limestone Hospital District</v>
      </c>
      <c r="I352" s="62" t="str">
        <f>+FY2019_ALL_Targets!L352</f>
        <v>884 Hwy. 84 W.</v>
      </c>
      <c r="J352" s="14" t="str">
        <f>_xlfn.IFNA(+INDEX(Comp1!$E:$E,MATCH(B352,Comp1!$C:$C,0)),"No")</f>
        <v>Yes</v>
      </c>
      <c r="K352" s="14" t="str">
        <f>_xlfn.IFNA(+INDEX(Comp1!$F:$F,MATCH(B352,Comp1!$C:$C,0)),"No")</f>
        <v>Yes</v>
      </c>
      <c r="L352" s="14" t="str">
        <f>_xlfn.IFNA(+INDEX(Comp1!G:G,MATCH($B352,Comp1!$C:$C,0)),"No")</f>
        <v>Yes</v>
      </c>
      <c r="M352" s="14" t="str">
        <f>_xlfn.IFNA(+INDEX(Comp1!H:H,MATCH($B352,Comp1!$C:$C,0)),"No")</f>
        <v>Yes</v>
      </c>
      <c r="N352" s="14" t="str">
        <f>_xlfn.IFNA(+INDEX(Comp1!I:I,MATCH($B352,Comp1!$C:$C,0)),"No")</f>
        <v>Yes</v>
      </c>
      <c r="O352" s="14" t="str">
        <f>_xlfn.IFNA(+INDEX(Comp1!J:J,MATCH($B352,Comp1!$C:$C,0)),"No")</f>
        <v>Yes</v>
      </c>
      <c r="P352" s="14" t="str">
        <f>_xlfn.IFNA(+INDEX(Comp1!K:K,MATCH($B352,Comp1!$C:$C,0)),"No")</f>
        <v>Yes</v>
      </c>
      <c r="Q352" s="14" t="str">
        <f>_xlfn.IFNA(+INDEX(Comp1!L:L,MATCH($B352,Comp1!$C:$C,0)),"No")</f>
        <v>Yes</v>
      </c>
      <c r="R352" s="14" t="str">
        <f>_xlfn.IFNA(+INDEX(Comp1!M:M,MATCH($B352,Comp1!$C:$C,0)),"No")</f>
        <v>Yes</v>
      </c>
      <c r="S352" s="14" t="str">
        <f>_xlfn.IFNA(+INDEX(Comp1!N:N,MATCH($B352,Comp1!$C:$C,0)),"No")</f>
        <v>Yes</v>
      </c>
      <c r="T352" s="14" t="str">
        <f>_xlfn.IFNA(+INDEX(Comp1!O:O,MATCH($B352,Comp1!$C:$C,0)),"No")</f>
        <v>Yes</v>
      </c>
      <c r="U352" s="14" t="s">
        <v>35</v>
      </c>
      <c r="V352" s="263">
        <v>5.42</v>
      </c>
      <c r="W352" s="263">
        <v>5.42</v>
      </c>
      <c r="X352" s="263">
        <v>5.42</v>
      </c>
      <c r="Y352" s="263">
        <v>5.42</v>
      </c>
      <c r="Z352" s="263">
        <v>5.42</v>
      </c>
      <c r="AA352" s="263">
        <v>5.42</v>
      </c>
      <c r="AB352" s="263">
        <v>5.45</v>
      </c>
      <c r="AC352" s="263">
        <f>IF(Q352="yes",+INDEX('Final Comp Values'!$BH:$BH,MATCH('Monthy Targets'!$B352,'Final Comp Values'!$C:$C,0)),0)</f>
        <v>5.43</v>
      </c>
      <c r="AD352" s="263">
        <f>IF(R352="yes",+INDEX('Final Comp Values'!$BH:$BH,MATCH('Monthy Targets'!$B352,'Final Comp Values'!$C:$C,0)),0)</f>
        <v>5.43</v>
      </c>
      <c r="AE352" s="263">
        <f>IF(S352="yes",+INDEX('Final Comp Values'!$BL:$BL,MATCH('Monthy Targets'!$B352,'Final Comp Values'!$C:$C,0)),0)</f>
        <v>5.43</v>
      </c>
      <c r="AF352" s="263">
        <f>IF(T352="yes",+INDEX('Final Comp Values'!$BL:$BL,MATCH('Monthy Targets'!$B352,'Final Comp Values'!$C:$C,0)),0)</f>
        <v>5.43</v>
      </c>
      <c r="AG352" s="263">
        <f>IF(U352="yes",+INDEX('Final Comp Values'!$BL:$BL,MATCH('Monthy Targets'!$B352,'Final Comp Values'!$C:$C,0)),0)</f>
        <v>5.43</v>
      </c>
    </row>
    <row r="353" spans="1:33" x14ac:dyDescent="0.25">
      <c r="A353" s="579">
        <f>+FY2019_ALL_Targets!A353</f>
        <v>5396</v>
      </c>
      <c r="B353" s="62">
        <f>+FY2019_ALL_Targets!B353</f>
        <v>675885</v>
      </c>
      <c r="C353" s="62">
        <f>+FY2019_ALL_Targets!C353</f>
        <v>1025829</v>
      </c>
      <c r="D353" s="62">
        <f>+FY2019_ALL_Targets!D353</f>
        <v>1548687171</v>
      </c>
      <c r="E353" s="62"/>
      <c r="F353" s="62" t="str">
        <f>+FY2019_ALL_Targets!E353</f>
        <v>MRSA Central</v>
      </c>
      <c r="G353" s="62" t="str">
        <f>FY2019_ALL_Targets!J353</f>
        <v>Burleson St Joseph Manor</v>
      </c>
      <c r="H353" s="62" t="str">
        <f>FY2019_ALL_Targets!K353</f>
        <v>Burleson County Hospital District dba Burleson St. Joseph Manor</v>
      </c>
      <c r="I353" s="62" t="str">
        <f>+FY2019_ALL_Targets!L353</f>
        <v>1022 Presidential Corridor</v>
      </c>
      <c r="J353" s="14" t="str">
        <f>_xlfn.IFNA(+INDEX(Comp1!$E:$E,MATCH(B353,Comp1!$C:$C,0)),"No")</f>
        <v>Yes</v>
      </c>
      <c r="K353" s="14" t="str">
        <f>_xlfn.IFNA(+INDEX(Comp1!$F:$F,MATCH(B353,Comp1!$C:$C,0)),"No")</f>
        <v>Yes</v>
      </c>
      <c r="L353" s="14" t="str">
        <f>_xlfn.IFNA(+INDEX(Comp1!G:G,MATCH($B353,Comp1!$C:$C,0)),"No")</f>
        <v>Yes</v>
      </c>
      <c r="M353" s="14" t="str">
        <f>_xlfn.IFNA(+INDEX(Comp1!H:H,MATCH($B353,Comp1!$C:$C,0)),"No")</f>
        <v>Yes</v>
      </c>
      <c r="N353" s="14" t="str">
        <f>_xlfn.IFNA(+INDEX(Comp1!I:I,MATCH($B353,Comp1!$C:$C,0)),"No")</f>
        <v>Yes</v>
      </c>
      <c r="O353" s="14" t="str">
        <f>_xlfn.IFNA(+INDEX(Comp1!J:J,MATCH($B353,Comp1!$C:$C,0)),"No")</f>
        <v>Yes</v>
      </c>
      <c r="P353" s="14" t="str">
        <f>_xlfn.IFNA(+INDEX(Comp1!K:K,MATCH($B353,Comp1!$C:$C,0)),"No")</f>
        <v>Yes</v>
      </c>
      <c r="Q353" s="14" t="str">
        <f>_xlfn.IFNA(+INDEX(Comp1!L:L,MATCH($B353,Comp1!$C:$C,0)),"No")</f>
        <v>Yes</v>
      </c>
      <c r="R353" s="14" t="str">
        <f>_xlfn.IFNA(+INDEX(Comp1!M:M,MATCH($B353,Comp1!$C:$C,0)),"No")</f>
        <v>Yes</v>
      </c>
      <c r="S353" s="14" t="str">
        <f>_xlfn.IFNA(+INDEX(Comp1!N:N,MATCH($B353,Comp1!$C:$C,0)),"No")</f>
        <v>Yes</v>
      </c>
      <c r="T353" s="14" t="str">
        <f>_xlfn.IFNA(+INDEX(Comp1!O:O,MATCH($B353,Comp1!$C:$C,0)),"No")</f>
        <v>Yes</v>
      </c>
      <c r="U353" s="14" t="s">
        <v>35</v>
      </c>
      <c r="V353" s="263">
        <v>8.8000000000000007</v>
      </c>
      <c r="W353" s="263">
        <v>8.8000000000000007</v>
      </c>
      <c r="X353" s="263">
        <v>8.8000000000000007</v>
      </c>
      <c r="Y353" s="263">
        <v>8.8000000000000007</v>
      </c>
      <c r="Z353" s="263">
        <v>8.8000000000000007</v>
      </c>
      <c r="AA353" s="263">
        <v>8.8000000000000007</v>
      </c>
      <c r="AB353" s="263">
        <v>8.85</v>
      </c>
      <c r="AC353" s="263">
        <f>IF(Q353="yes",+INDEX('Final Comp Values'!$BH:$BH,MATCH('Monthy Targets'!$B353,'Final Comp Values'!$C:$C,0)),0)</f>
        <v>8.82</v>
      </c>
      <c r="AD353" s="263">
        <f>IF(R353="yes",+INDEX('Final Comp Values'!$BH:$BH,MATCH('Monthy Targets'!$B353,'Final Comp Values'!$C:$C,0)),0)</f>
        <v>8.82</v>
      </c>
      <c r="AE353" s="263">
        <f>IF(S353="yes",+INDEX('Final Comp Values'!$BL:$BL,MATCH('Monthy Targets'!$B353,'Final Comp Values'!$C:$C,0)),0)</f>
        <v>8.82</v>
      </c>
      <c r="AF353" s="263">
        <f>IF(T353="yes",+INDEX('Final Comp Values'!$BL:$BL,MATCH('Monthy Targets'!$B353,'Final Comp Values'!$C:$C,0)),0)</f>
        <v>8.82</v>
      </c>
      <c r="AG353" s="263">
        <f>IF(U353="yes",+INDEX('Final Comp Values'!$BL:$BL,MATCH('Monthy Targets'!$B353,'Final Comp Values'!$C:$C,0)),0)</f>
        <v>8.82</v>
      </c>
    </row>
    <row r="354" spans="1:33" x14ac:dyDescent="0.25">
      <c r="A354" s="579">
        <f>+FY2019_ALL_Targets!A354</f>
        <v>100657</v>
      </c>
      <c r="B354" s="62">
        <f>+FY2019_ALL_Targets!B354</f>
        <v>675886</v>
      </c>
      <c r="C354" s="62">
        <f>+FY2019_ALL_Targets!C354</f>
        <v>1002990</v>
      </c>
      <c r="D354" s="62">
        <f>+FY2019_ALL_Targets!D354</f>
        <v>1447296264</v>
      </c>
      <c r="E354" s="62"/>
      <c r="F354" s="62" t="str">
        <f>+FY2019_ALL_Targets!E354</f>
        <v>MRSA Central</v>
      </c>
      <c r="G354" s="62" t="str">
        <f>FY2019_ALL_Targets!J354</f>
        <v>The Meadows</v>
      </c>
      <c r="H354" s="62" t="str">
        <f>FY2019_ALL_Targets!K354</f>
        <v>Coryell County Memorial Hospital Authority</v>
      </c>
      <c r="I354" s="62" t="str">
        <f>+FY2019_ALL_Targets!L354</f>
        <v>110 Chicktown Rd</v>
      </c>
      <c r="J354" s="14" t="str">
        <f>_xlfn.IFNA(+INDEX(Comp1!$E:$E,MATCH(B354,Comp1!$C:$C,0)),"No")</f>
        <v>Yes</v>
      </c>
      <c r="K354" s="14" t="str">
        <f>_xlfn.IFNA(+INDEX(Comp1!$F:$F,MATCH(B354,Comp1!$C:$C,0)),"No")</f>
        <v>Yes</v>
      </c>
      <c r="L354" s="14" t="str">
        <f>_xlfn.IFNA(+INDEX(Comp1!G:G,MATCH($B354,Comp1!$C:$C,0)),"No")</f>
        <v>Yes</v>
      </c>
      <c r="M354" s="14" t="str">
        <f>_xlfn.IFNA(+INDEX(Comp1!H:H,MATCH($B354,Comp1!$C:$C,0)),"No")</f>
        <v>Yes</v>
      </c>
      <c r="N354" s="14" t="str">
        <f>_xlfn.IFNA(+INDEX(Comp1!I:I,MATCH($B354,Comp1!$C:$C,0)),"No")</f>
        <v>Yes</v>
      </c>
      <c r="O354" s="14" t="str">
        <f>_xlfn.IFNA(+INDEX(Comp1!J:J,MATCH($B354,Comp1!$C:$C,0)),"No")</f>
        <v>Yes</v>
      </c>
      <c r="P354" s="14" t="str">
        <f>_xlfn.IFNA(+INDEX(Comp1!K:K,MATCH($B354,Comp1!$C:$C,0)),"No")</f>
        <v>Yes</v>
      </c>
      <c r="Q354" s="14" t="str">
        <f>_xlfn.IFNA(+INDEX(Comp1!L:L,MATCH($B354,Comp1!$C:$C,0)),"No")</f>
        <v>Yes</v>
      </c>
      <c r="R354" s="14" t="str">
        <f>_xlfn.IFNA(+INDEX(Comp1!M:M,MATCH($B354,Comp1!$C:$C,0)),"No")</f>
        <v>Yes</v>
      </c>
      <c r="S354" s="14" t="str">
        <f>_xlfn.IFNA(+INDEX(Comp1!N:N,MATCH($B354,Comp1!$C:$C,0)),"No")</f>
        <v>Yes</v>
      </c>
      <c r="T354" s="14" t="str">
        <f>_xlfn.IFNA(+INDEX(Comp1!O:O,MATCH($B354,Comp1!$C:$C,0)),"No")</f>
        <v>Yes</v>
      </c>
      <c r="U354" s="14" t="s">
        <v>35</v>
      </c>
      <c r="V354" s="263">
        <v>6.33</v>
      </c>
      <c r="W354" s="263">
        <v>6.33</v>
      </c>
      <c r="X354" s="263">
        <v>6.33</v>
      </c>
      <c r="Y354" s="263">
        <v>6.33</v>
      </c>
      <c r="Z354" s="263">
        <v>6.33</v>
      </c>
      <c r="AA354" s="263">
        <v>6.33</v>
      </c>
      <c r="AB354" s="263">
        <v>6.37</v>
      </c>
      <c r="AC354" s="263">
        <f>IF(Q354="yes",+INDEX('Final Comp Values'!$BH:$BH,MATCH('Monthy Targets'!$B354,'Final Comp Values'!$C:$C,0)),0)</f>
        <v>6.35</v>
      </c>
      <c r="AD354" s="263">
        <f>IF(R354="yes",+INDEX('Final Comp Values'!$BH:$BH,MATCH('Monthy Targets'!$B354,'Final Comp Values'!$C:$C,0)),0)</f>
        <v>6.35</v>
      </c>
      <c r="AE354" s="263">
        <f>IF(S354="yes",+INDEX('Final Comp Values'!$BL:$BL,MATCH('Monthy Targets'!$B354,'Final Comp Values'!$C:$C,0)),0)</f>
        <v>6.35</v>
      </c>
      <c r="AF354" s="263">
        <f>IF(T354="yes",+INDEX('Final Comp Values'!$BL:$BL,MATCH('Monthy Targets'!$B354,'Final Comp Values'!$C:$C,0)),0)</f>
        <v>6.35</v>
      </c>
      <c r="AG354" s="263">
        <f>IF(U354="yes",+INDEX('Final Comp Values'!$BL:$BL,MATCH('Monthy Targets'!$B354,'Final Comp Values'!$C:$C,0)),0)</f>
        <v>6.35</v>
      </c>
    </row>
    <row r="355" spans="1:33" x14ac:dyDescent="0.25">
      <c r="A355" s="579">
        <f>+FY2019_ALL_Targets!A355</f>
        <v>5393</v>
      </c>
      <c r="B355" s="62">
        <f>+FY2019_ALL_Targets!B355</f>
        <v>675887</v>
      </c>
      <c r="C355" s="62">
        <f>+FY2019_ALL_Targets!C355</f>
        <v>1025841</v>
      </c>
      <c r="D355" s="62">
        <f>+FY2019_ALL_Targets!D355</f>
        <v>1710306253</v>
      </c>
      <c r="E355" s="62"/>
      <c r="F355" s="62" t="str">
        <f>+FY2019_ALL_Targets!E355</f>
        <v>MRSA Central</v>
      </c>
      <c r="G355" s="62" t="str">
        <f>FY2019_ALL_Targets!J355</f>
        <v>St. Joseph Manor</v>
      </c>
      <c r="H355" s="62" t="str">
        <f>FY2019_ALL_Targets!K355</f>
        <v>Burleson County Hospital District dba St. Joseph Manor</v>
      </c>
      <c r="I355" s="62" t="str">
        <f>+FY2019_ALL_Targets!L355</f>
        <v>2333 Manor Dr.</v>
      </c>
      <c r="J355" s="14" t="str">
        <f>_xlfn.IFNA(+INDEX(Comp1!$E:$E,MATCH(B355,Comp1!$C:$C,0)),"No")</f>
        <v>Yes</v>
      </c>
      <c r="K355" s="14" t="str">
        <f>_xlfn.IFNA(+INDEX(Comp1!$F:$F,MATCH(B355,Comp1!$C:$C,0)),"No")</f>
        <v>Yes</v>
      </c>
      <c r="L355" s="14" t="str">
        <f>_xlfn.IFNA(+INDEX(Comp1!G:G,MATCH($B355,Comp1!$C:$C,0)),"No")</f>
        <v>Yes</v>
      </c>
      <c r="M355" s="14" t="str">
        <f>_xlfn.IFNA(+INDEX(Comp1!H:H,MATCH($B355,Comp1!$C:$C,0)),"No")</f>
        <v>Yes</v>
      </c>
      <c r="N355" s="14" t="str">
        <f>_xlfn.IFNA(+INDEX(Comp1!I:I,MATCH($B355,Comp1!$C:$C,0)),"No")</f>
        <v>Yes</v>
      </c>
      <c r="O355" s="14" t="str">
        <f>_xlfn.IFNA(+INDEX(Comp1!J:J,MATCH($B355,Comp1!$C:$C,0)),"No")</f>
        <v>Yes</v>
      </c>
      <c r="P355" s="14" t="str">
        <f>_xlfn.IFNA(+INDEX(Comp1!K:K,MATCH($B355,Comp1!$C:$C,0)),"No")</f>
        <v>Yes</v>
      </c>
      <c r="Q355" s="14" t="str">
        <f>_xlfn.IFNA(+INDEX(Comp1!L:L,MATCH($B355,Comp1!$C:$C,0)),"No")</f>
        <v>Yes</v>
      </c>
      <c r="R355" s="14" t="str">
        <f>_xlfn.IFNA(+INDEX(Comp1!M:M,MATCH($B355,Comp1!$C:$C,0)),"No")</f>
        <v>Yes</v>
      </c>
      <c r="S355" s="14" t="str">
        <f>_xlfn.IFNA(+INDEX(Comp1!N:N,MATCH($B355,Comp1!$C:$C,0)),"No")</f>
        <v>Yes</v>
      </c>
      <c r="T355" s="14" t="str">
        <f>_xlfn.IFNA(+INDEX(Comp1!O:O,MATCH($B355,Comp1!$C:$C,0)),"No")</f>
        <v>Yes</v>
      </c>
      <c r="U355" s="14" t="s">
        <v>35</v>
      </c>
      <c r="V355" s="263">
        <v>2.0699999999999998</v>
      </c>
      <c r="W355" s="263">
        <v>2.0699999999999998</v>
      </c>
      <c r="X355" s="263">
        <v>2.0699999999999998</v>
      </c>
      <c r="Y355" s="263">
        <v>2.0699999999999998</v>
      </c>
      <c r="Z355" s="263">
        <v>2.0699999999999998</v>
      </c>
      <c r="AA355" s="263">
        <v>2.0699999999999998</v>
      </c>
      <c r="AB355" s="263">
        <v>2.08</v>
      </c>
      <c r="AC355" s="263">
        <f>IF(Q355="yes",+INDEX('Final Comp Values'!$BH:$BH,MATCH('Monthy Targets'!$B355,'Final Comp Values'!$C:$C,0)),0)</f>
        <v>2.08</v>
      </c>
      <c r="AD355" s="263">
        <f>IF(R355="yes",+INDEX('Final Comp Values'!$BH:$BH,MATCH('Monthy Targets'!$B355,'Final Comp Values'!$C:$C,0)),0)</f>
        <v>2.08</v>
      </c>
      <c r="AE355" s="263">
        <f>IF(S355="yes",+INDEX('Final Comp Values'!$BL:$BL,MATCH('Monthy Targets'!$B355,'Final Comp Values'!$C:$C,0)),0)</f>
        <v>2.08</v>
      </c>
      <c r="AF355" s="263">
        <f>IF(T355="yes",+INDEX('Final Comp Values'!$BL:$BL,MATCH('Monthy Targets'!$B355,'Final Comp Values'!$C:$C,0)),0)</f>
        <v>2.08</v>
      </c>
      <c r="AG355" s="263">
        <f>IF(U355="yes",+INDEX('Final Comp Values'!$BL:$BL,MATCH('Monthy Targets'!$B355,'Final Comp Values'!$C:$C,0)),0)</f>
        <v>2.08</v>
      </c>
    </row>
    <row r="356" spans="1:33" x14ac:dyDescent="0.25">
      <c r="A356" s="579">
        <f>+FY2019_ALL_Targets!A356</f>
        <v>100790</v>
      </c>
      <c r="B356" s="62">
        <f>+FY2019_ALL_Targets!B356</f>
        <v>675894</v>
      </c>
      <c r="C356" s="62">
        <f>+FY2019_ALL_Targets!C356</f>
        <v>1020248</v>
      </c>
      <c r="D356" s="62">
        <f>+FY2019_ALL_Targets!D356</f>
        <v>1669454963</v>
      </c>
      <c r="E356" s="62"/>
      <c r="F356" s="62" t="str">
        <f>+FY2019_ALL_Targets!E356</f>
        <v>MRSA Northeast</v>
      </c>
      <c r="G356" s="62" t="str">
        <f>FY2019_ALL_Targets!J356</f>
        <v>Park Manor Conroe</v>
      </c>
      <c r="H356" s="62" t="str">
        <f>FY2019_ALL_Targets!K356</f>
        <v>Winnie Stowell Hospital District</v>
      </c>
      <c r="I356" s="62" t="str">
        <f>+FY2019_ALL_Targets!L356</f>
        <v>1600 Grand Lake Drive</v>
      </c>
      <c r="J356" s="14" t="str">
        <f>_xlfn.IFNA(+INDEX(Comp1!$E:$E,MATCH(B356,Comp1!$C:$C,0)),"No")</f>
        <v>Yes</v>
      </c>
      <c r="K356" s="14" t="str">
        <f>_xlfn.IFNA(+INDEX(Comp1!$F:$F,MATCH(B356,Comp1!$C:$C,0)),"No")</f>
        <v>Yes</v>
      </c>
      <c r="L356" s="14" t="str">
        <f>_xlfn.IFNA(+INDEX(Comp1!G:G,MATCH($B356,Comp1!$C:$C,0)),"No")</f>
        <v>Yes</v>
      </c>
      <c r="M356" s="14" t="str">
        <f>_xlfn.IFNA(+INDEX(Comp1!H:H,MATCH($B356,Comp1!$C:$C,0)),"No")</f>
        <v>Yes</v>
      </c>
      <c r="N356" s="14" t="str">
        <f>_xlfn.IFNA(+INDEX(Comp1!I:I,MATCH($B356,Comp1!$C:$C,0)),"No")</f>
        <v>Yes</v>
      </c>
      <c r="O356" s="14" t="str">
        <f>_xlfn.IFNA(+INDEX(Comp1!J:J,MATCH($B356,Comp1!$C:$C,0)),"No")</f>
        <v>Yes</v>
      </c>
      <c r="P356" s="14" t="str">
        <f>_xlfn.IFNA(+INDEX(Comp1!K:K,MATCH($B356,Comp1!$C:$C,0)),"No")</f>
        <v>Yes</v>
      </c>
      <c r="Q356" s="14" t="str">
        <f>_xlfn.IFNA(+INDEX(Comp1!L:L,MATCH($B356,Comp1!$C:$C,0)),"No")</f>
        <v>Yes</v>
      </c>
      <c r="R356" s="14" t="str">
        <f>_xlfn.IFNA(+INDEX(Comp1!M:M,MATCH($B356,Comp1!$C:$C,0)),"No")</f>
        <v>Yes</v>
      </c>
      <c r="S356" s="14" t="str">
        <f>_xlfn.IFNA(+INDEX(Comp1!N:N,MATCH($B356,Comp1!$C:$C,0)),"No")</f>
        <v>Yes</v>
      </c>
      <c r="T356" s="14" t="str">
        <f>_xlfn.IFNA(+INDEX(Comp1!O:O,MATCH($B356,Comp1!$C:$C,0)),"No")</f>
        <v>Yes</v>
      </c>
      <c r="U356" s="14" t="s">
        <v>35</v>
      </c>
      <c r="V356" s="263">
        <v>5.98</v>
      </c>
      <c r="W356" s="263">
        <v>5.98</v>
      </c>
      <c r="X356" s="263">
        <v>5.98</v>
      </c>
      <c r="Y356" s="263">
        <v>5.98</v>
      </c>
      <c r="Z356" s="263">
        <v>5.98</v>
      </c>
      <c r="AA356" s="263">
        <v>5.98</v>
      </c>
      <c r="AB356" s="263">
        <v>4.88</v>
      </c>
      <c r="AC356" s="263">
        <f>IF(Q356="yes",+INDEX('Final Comp Values'!$BH:$BH,MATCH('Monthy Targets'!$B356,'Final Comp Values'!$C:$C,0)),0)</f>
        <v>4.8600000000000003</v>
      </c>
      <c r="AD356" s="263">
        <f>IF(R356="yes",+INDEX('Final Comp Values'!$BH:$BH,MATCH('Monthy Targets'!$B356,'Final Comp Values'!$C:$C,0)),0)</f>
        <v>4.8600000000000003</v>
      </c>
      <c r="AE356" s="263">
        <f>IF(S356="yes",+INDEX('Final Comp Values'!$BL:$BL,MATCH('Monthy Targets'!$B356,'Final Comp Values'!$C:$C,0)),0)</f>
        <v>4.8600000000000003</v>
      </c>
      <c r="AF356" s="263">
        <f>IF(T356="yes",+INDEX('Final Comp Values'!$BL:$BL,MATCH('Monthy Targets'!$B356,'Final Comp Values'!$C:$C,0)),0)</f>
        <v>4.8600000000000003</v>
      </c>
      <c r="AG356" s="263">
        <f>IF(U356="yes",+INDEX('Final Comp Values'!$BL:$BL,MATCH('Monthy Targets'!$B356,'Final Comp Values'!$C:$C,0)),0)</f>
        <v>4.8600000000000003</v>
      </c>
    </row>
    <row r="357" spans="1:33" x14ac:dyDescent="0.25">
      <c r="A357" s="579">
        <f>+FY2019_ALL_Targets!A357</f>
        <v>4417</v>
      </c>
      <c r="B357" s="62">
        <f>+FY2019_ALL_Targets!B357</f>
        <v>675896</v>
      </c>
      <c r="C357" s="62">
        <f>+FY2019_ALL_Targets!C357</f>
        <v>1027113</v>
      </c>
      <c r="D357" s="62">
        <f>+FY2019_ALL_Targets!D357</f>
        <v>1841676665</v>
      </c>
      <c r="E357" s="62"/>
      <c r="F357" s="62" t="str">
        <f>+FY2019_ALL_Targets!E357</f>
        <v>Bexar</v>
      </c>
      <c r="G357" s="62" t="str">
        <f>FY2019_ALL_Targets!J357</f>
        <v>River City Care Center</v>
      </c>
      <c r="H357" s="62" t="str">
        <f>FY2019_ALL_Targets!K357</f>
        <v>GruenePointe 1 River City, LLC</v>
      </c>
      <c r="I357" s="62" t="str">
        <f>+FY2019_ALL_Targets!L357</f>
        <v>921 Nolan</v>
      </c>
      <c r="J357" s="14" t="str">
        <f>_xlfn.IFNA(+INDEX(Comp1!$E:$E,MATCH(B357,Comp1!$C:$C,0)),"No")</f>
        <v>No</v>
      </c>
      <c r="K357" s="14" t="str">
        <f>_xlfn.IFNA(+INDEX(Comp1!$F:$F,MATCH(B357,Comp1!$C:$C,0)),"No")</f>
        <v>No</v>
      </c>
      <c r="L357" s="14" t="str">
        <f>_xlfn.IFNA(+INDEX(Comp1!G:G,MATCH($B357,Comp1!$C:$C,0)),"No")</f>
        <v>No</v>
      </c>
      <c r="M357" s="14" t="str">
        <f>_xlfn.IFNA(+INDEX(Comp1!H:H,MATCH($B357,Comp1!$C:$C,0)),"No")</f>
        <v>No</v>
      </c>
      <c r="N357" s="14" t="str">
        <f>_xlfn.IFNA(+INDEX(Comp1!I:I,MATCH($B357,Comp1!$C:$C,0)),"No")</f>
        <v>No</v>
      </c>
      <c r="O357" s="14" t="str">
        <f>_xlfn.IFNA(+INDEX(Comp1!J:J,MATCH($B357,Comp1!$C:$C,0)),"No")</f>
        <v>No</v>
      </c>
      <c r="P357" s="14" t="str">
        <f>_xlfn.IFNA(+INDEX(Comp1!K:K,MATCH($B357,Comp1!$C:$C,0)),"No")</f>
        <v>No</v>
      </c>
      <c r="Q357" s="14" t="str">
        <f>_xlfn.IFNA(+INDEX(Comp1!L:L,MATCH($B357,Comp1!$C:$C,0)),"No")</f>
        <v>No</v>
      </c>
      <c r="R357" s="14" t="str">
        <f>_xlfn.IFNA(+INDEX(Comp1!M:M,MATCH($B357,Comp1!$C:$C,0)),"No")</f>
        <v>No</v>
      </c>
      <c r="S357" s="14" t="str">
        <f>_xlfn.IFNA(+INDEX(Comp1!N:N,MATCH($B357,Comp1!$C:$C,0)),"No")</f>
        <v>No</v>
      </c>
      <c r="T357" s="14" t="str">
        <f>_xlfn.IFNA(+INDEX(Comp1!O:O,MATCH($B357,Comp1!$C:$C,0)),"No")</f>
        <v>No</v>
      </c>
      <c r="U357" s="14">
        <v>0</v>
      </c>
      <c r="V357" s="263">
        <v>0</v>
      </c>
      <c r="W357" s="263">
        <v>0</v>
      </c>
      <c r="X357" s="263">
        <v>0</v>
      </c>
      <c r="Y357" s="263">
        <v>0</v>
      </c>
      <c r="Z357" s="263">
        <v>0</v>
      </c>
      <c r="AA357" s="263">
        <v>0</v>
      </c>
      <c r="AB357" s="263">
        <v>0</v>
      </c>
      <c r="AC357" s="263">
        <f>IF(Q357="yes",+INDEX('Final Comp Values'!$BH:$BH,MATCH('Monthy Targets'!$B357,'Final Comp Values'!$C:$C,0)),0)</f>
        <v>0</v>
      </c>
      <c r="AD357" s="263">
        <f>IF(R357="yes",+INDEX('Final Comp Values'!$BH:$BH,MATCH('Monthy Targets'!$B357,'Final Comp Values'!$C:$C,0)),0)</f>
        <v>0</v>
      </c>
      <c r="AE357" s="263">
        <f>IF(S357="yes",+INDEX('Final Comp Values'!$BL:$BL,MATCH('Monthy Targets'!$B357,'Final Comp Values'!$C:$C,0)),0)</f>
        <v>0</v>
      </c>
      <c r="AF357" s="263">
        <f>IF(T357="yes",+INDEX('Final Comp Values'!$BL:$BL,MATCH('Monthy Targets'!$B357,'Final Comp Values'!$C:$C,0)),0)</f>
        <v>0</v>
      </c>
      <c r="AG357" s="263">
        <f>IF(U357="yes",+INDEX('Final Comp Values'!$BL:$BL,MATCH('Monthy Targets'!$B357,'Final Comp Values'!$C:$C,0)),0)</f>
        <v>0</v>
      </c>
    </row>
    <row r="358" spans="1:33" x14ac:dyDescent="0.25">
      <c r="A358" s="579">
        <f>+FY2019_ALL_Targets!A358</f>
        <v>5336</v>
      </c>
      <c r="B358" s="62">
        <f>+FY2019_ALL_Targets!B358</f>
        <v>675899</v>
      </c>
      <c r="C358" s="62">
        <f>+FY2019_ALL_Targets!C358</f>
        <v>1025779</v>
      </c>
      <c r="D358" s="62">
        <f>+FY2019_ALL_Targets!D358</f>
        <v>1629499595</v>
      </c>
      <c r="E358" s="62"/>
      <c r="F358" s="62" t="str">
        <f>+FY2019_ALL_Targets!E358</f>
        <v>Harris</v>
      </c>
      <c r="G358" s="62" t="str">
        <f>FY2019_ALL_Targets!J358</f>
        <v>Matagorda Nursing and Rehabilitation</v>
      </c>
      <c r="H358" s="62" t="str">
        <f>FY2019_ALL_Targets!K358</f>
        <v>Citizens Medical Center County of Victoria</v>
      </c>
      <c r="I358" s="62" t="str">
        <f>+FY2019_ALL_Targets!L358</f>
        <v>4521 Avenue F</v>
      </c>
      <c r="J358" s="14" t="str">
        <f>_xlfn.IFNA(+INDEX(Comp1!$E:$E,MATCH(B358,Comp1!$C:$C,0)),"No")</f>
        <v>Yes</v>
      </c>
      <c r="K358" s="14" t="str">
        <f>_xlfn.IFNA(+INDEX(Comp1!$F:$F,MATCH(B358,Comp1!$C:$C,0)),"No")</f>
        <v>Yes</v>
      </c>
      <c r="L358" s="14" t="str">
        <f>_xlfn.IFNA(+INDEX(Comp1!G:G,MATCH($B358,Comp1!$C:$C,0)),"No")</f>
        <v>Yes</v>
      </c>
      <c r="M358" s="14" t="str">
        <f>_xlfn.IFNA(+INDEX(Comp1!H:H,MATCH($B358,Comp1!$C:$C,0)),"No")</f>
        <v>Yes</v>
      </c>
      <c r="N358" s="14" t="str">
        <f>_xlfn.IFNA(+INDEX(Comp1!I:I,MATCH($B358,Comp1!$C:$C,0)),"No")</f>
        <v>Yes</v>
      </c>
      <c r="O358" s="14" t="str">
        <f>_xlfn.IFNA(+INDEX(Comp1!J:J,MATCH($B358,Comp1!$C:$C,0)),"No")</f>
        <v>Yes</v>
      </c>
      <c r="P358" s="14" t="str">
        <f>_xlfn.IFNA(+INDEX(Comp1!K:K,MATCH($B358,Comp1!$C:$C,0)),"No")</f>
        <v>Yes</v>
      </c>
      <c r="Q358" s="14" t="str">
        <f>_xlfn.IFNA(+INDEX(Comp1!L:L,MATCH($B358,Comp1!$C:$C,0)),"No")</f>
        <v>Yes</v>
      </c>
      <c r="R358" s="14" t="str">
        <f>_xlfn.IFNA(+INDEX(Comp1!M:M,MATCH($B358,Comp1!$C:$C,0)),"No")</f>
        <v>Yes</v>
      </c>
      <c r="S358" s="14" t="str">
        <f>_xlfn.IFNA(+INDEX(Comp1!N:N,MATCH($B358,Comp1!$C:$C,0)),"No")</f>
        <v>Yes</v>
      </c>
      <c r="T358" s="14" t="str">
        <f>_xlfn.IFNA(+INDEX(Comp1!O:O,MATCH($B358,Comp1!$C:$C,0)),"No")</f>
        <v>Yes</v>
      </c>
      <c r="U358" s="14" t="s">
        <v>35</v>
      </c>
      <c r="V358" s="263">
        <v>3.75</v>
      </c>
      <c r="W358" s="263">
        <v>3.75</v>
      </c>
      <c r="X358" s="263">
        <v>3.75</v>
      </c>
      <c r="Y358" s="263">
        <v>3.75</v>
      </c>
      <c r="Z358" s="263">
        <v>3.75</v>
      </c>
      <c r="AA358" s="263">
        <v>3.75</v>
      </c>
      <c r="AB358" s="263">
        <v>3.72</v>
      </c>
      <c r="AC358" s="263">
        <f>IF(Q358="yes",+INDEX('Final Comp Values'!$BH:$BH,MATCH('Monthy Targets'!$B358,'Final Comp Values'!$C:$C,0)),0)</f>
        <v>3.71</v>
      </c>
      <c r="AD358" s="263">
        <f>IF(R358="yes",+INDEX('Final Comp Values'!$BH:$BH,MATCH('Monthy Targets'!$B358,'Final Comp Values'!$C:$C,0)),0)</f>
        <v>3.71</v>
      </c>
      <c r="AE358" s="263">
        <f>IF(S358="yes",+INDEX('Final Comp Values'!$BL:$BL,MATCH('Monthy Targets'!$B358,'Final Comp Values'!$C:$C,0)),0)</f>
        <v>3.71</v>
      </c>
      <c r="AF358" s="263">
        <f>IF(T358="yes",+INDEX('Final Comp Values'!$BL:$BL,MATCH('Monthy Targets'!$B358,'Final Comp Values'!$C:$C,0)),0)</f>
        <v>3.71</v>
      </c>
      <c r="AG358" s="263">
        <f>IF(U358="yes",+INDEX('Final Comp Values'!$BL:$BL,MATCH('Monthy Targets'!$B358,'Final Comp Values'!$C:$C,0)),0)</f>
        <v>3.71</v>
      </c>
    </row>
    <row r="359" spans="1:33" x14ac:dyDescent="0.25">
      <c r="A359" s="579">
        <f>+FY2019_ALL_Targets!A359</f>
        <v>5199</v>
      </c>
      <c r="B359" s="62">
        <f>+FY2019_ALL_Targets!B359</f>
        <v>675900</v>
      </c>
      <c r="C359" s="62">
        <f>+FY2019_ALL_Targets!C359</f>
        <v>1028776</v>
      </c>
      <c r="D359" s="62">
        <f>+FY2019_ALL_Targets!D359</f>
        <v>1336190347</v>
      </c>
      <c r="E359" s="62"/>
      <c r="F359" s="62" t="str">
        <f>+FY2019_ALL_Targets!E359</f>
        <v>Jefferson</v>
      </c>
      <c r="G359" s="62" t="str">
        <f>FY2019_ALL_Targets!J359</f>
        <v>Avalon Place Trinity</v>
      </c>
      <c r="H359" s="62" t="str">
        <f>FY2019_ALL_Targets!K359</f>
        <v>Liberty County Hospital District No 1</v>
      </c>
      <c r="I359" s="62" t="str">
        <f>+FY2019_ALL_Targets!L359</f>
        <v>808 S Robb St</v>
      </c>
      <c r="J359" s="14" t="str">
        <f>_xlfn.IFNA(+INDEX(Comp1!$E:$E,MATCH(B359,Comp1!$C:$C,0)),"No")</f>
        <v>Yes</v>
      </c>
      <c r="K359" s="14" t="str">
        <f>_xlfn.IFNA(+INDEX(Comp1!$F:$F,MATCH(B359,Comp1!$C:$C,0)),"No")</f>
        <v>Yes</v>
      </c>
      <c r="L359" s="14" t="str">
        <f>_xlfn.IFNA(+INDEX(Comp1!G:G,MATCH($B359,Comp1!$C:$C,0)),"No")</f>
        <v>Yes</v>
      </c>
      <c r="M359" s="14" t="str">
        <f>_xlfn.IFNA(+INDEX(Comp1!H:H,MATCH($B359,Comp1!$C:$C,0)),"No")</f>
        <v>Yes</v>
      </c>
      <c r="N359" s="14" t="str">
        <f>_xlfn.IFNA(+INDEX(Comp1!I:I,MATCH($B359,Comp1!$C:$C,0)),"No")</f>
        <v>Yes</v>
      </c>
      <c r="O359" s="14" t="str">
        <f>_xlfn.IFNA(+INDEX(Comp1!J:J,MATCH($B359,Comp1!$C:$C,0)),"No")</f>
        <v>Yes</v>
      </c>
      <c r="P359" s="14" t="str">
        <f>_xlfn.IFNA(+INDEX(Comp1!K:K,MATCH($B359,Comp1!$C:$C,0)),"No")</f>
        <v>Yes</v>
      </c>
      <c r="Q359" s="14" t="str">
        <f>_xlfn.IFNA(+INDEX(Comp1!L:L,MATCH($B359,Comp1!$C:$C,0)),"No")</f>
        <v>Yes</v>
      </c>
      <c r="R359" s="14" t="str">
        <f>_xlfn.IFNA(+INDEX(Comp1!M:M,MATCH($B359,Comp1!$C:$C,0)),"No")</f>
        <v>Yes</v>
      </c>
      <c r="S359" s="14" t="str">
        <f>_xlfn.IFNA(+INDEX(Comp1!N:N,MATCH($B359,Comp1!$C:$C,0)),"No")</f>
        <v>Yes</v>
      </c>
      <c r="T359" s="14" t="str">
        <f>_xlfn.IFNA(+INDEX(Comp1!O:O,MATCH($B359,Comp1!$C:$C,0)),"No")</f>
        <v>Yes</v>
      </c>
      <c r="U359" s="14" t="s">
        <v>35</v>
      </c>
      <c r="V359" s="263">
        <v>18.8</v>
      </c>
      <c r="W359" s="263">
        <v>18.8</v>
      </c>
      <c r="X359" s="263">
        <v>18.8</v>
      </c>
      <c r="Y359" s="263">
        <v>18.8</v>
      </c>
      <c r="Z359" s="263">
        <v>18.8</v>
      </c>
      <c r="AA359" s="263">
        <v>18.8</v>
      </c>
      <c r="AB359" s="263">
        <v>6.43</v>
      </c>
      <c r="AC359" s="263">
        <f>IF(Q359="yes",+INDEX('Final Comp Values'!$BH:$BH,MATCH('Monthy Targets'!$B359,'Final Comp Values'!$C:$C,0)),0)</f>
        <v>6.41</v>
      </c>
      <c r="AD359" s="263">
        <f>IF(R359="yes",+INDEX('Final Comp Values'!$BH:$BH,MATCH('Monthy Targets'!$B359,'Final Comp Values'!$C:$C,0)),0)</f>
        <v>6.41</v>
      </c>
      <c r="AE359" s="263">
        <f>IF(S359="yes",+INDEX('Final Comp Values'!$BL:$BL,MATCH('Monthy Targets'!$B359,'Final Comp Values'!$C:$C,0)),0)</f>
        <v>6.41</v>
      </c>
      <c r="AF359" s="263">
        <f>IF(T359="yes",+INDEX('Final Comp Values'!$BL:$BL,MATCH('Monthy Targets'!$B359,'Final Comp Values'!$C:$C,0)),0)</f>
        <v>6.41</v>
      </c>
      <c r="AG359" s="263">
        <f>IF(U359="yes",+INDEX('Final Comp Values'!$BL:$BL,MATCH('Monthy Targets'!$B359,'Final Comp Values'!$C:$C,0)),0)</f>
        <v>6.41</v>
      </c>
    </row>
    <row r="360" spans="1:33" x14ac:dyDescent="0.25">
      <c r="A360" s="579">
        <f>+FY2019_ALL_Targets!A360</f>
        <v>5333</v>
      </c>
      <c r="B360" s="62">
        <f>+FY2019_ALL_Targets!B360</f>
        <v>675901</v>
      </c>
      <c r="C360" s="62">
        <f>+FY2019_ALL_Targets!C360</f>
        <v>1026646</v>
      </c>
      <c r="D360" s="62">
        <f>+FY2019_ALL_Targets!D360</f>
        <v>1457467623</v>
      </c>
      <c r="E360" s="62"/>
      <c r="F360" s="62" t="str">
        <f>+FY2019_ALL_Targets!E360</f>
        <v>Harris</v>
      </c>
      <c r="G360" s="62" t="str">
        <f>FY2019_ALL_Targets!J360</f>
        <v>Cambridge Health &amp; Rehabilitation Center</v>
      </c>
      <c r="H360" s="62" t="str">
        <f>FY2019_ALL_Targets!K360</f>
        <v>OakBend Medical Center</v>
      </c>
      <c r="I360" s="62" t="str">
        <f>+FY2019_ALL_Targets!L360</f>
        <v>1106 Golfview Drive</v>
      </c>
      <c r="J360" s="14" t="str">
        <f>_xlfn.IFNA(+INDEX(Comp1!$E:$E,MATCH(B360,Comp1!$C:$C,0)),"No")</f>
        <v>Yes</v>
      </c>
      <c r="K360" s="14" t="str">
        <f>_xlfn.IFNA(+INDEX(Comp1!$F:$F,MATCH(B360,Comp1!$C:$C,0)),"No")</f>
        <v>Yes</v>
      </c>
      <c r="L360" s="14" t="str">
        <f>_xlfn.IFNA(+INDEX(Comp1!G:G,MATCH($B360,Comp1!$C:$C,0)),"No")</f>
        <v>Yes</v>
      </c>
      <c r="M360" s="14" t="str">
        <f>_xlfn.IFNA(+INDEX(Comp1!H:H,MATCH($B360,Comp1!$C:$C,0)),"No")</f>
        <v>Yes</v>
      </c>
      <c r="N360" s="14" t="str">
        <f>_xlfn.IFNA(+INDEX(Comp1!I:I,MATCH($B360,Comp1!$C:$C,0)),"No")</f>
        <v>Yes</v>
      </c>
      <c r="O360" s="14" t="str">
        <f>_xlfn.IFNA(+INDEX(Comp1!J:J,MATCH($B360,Comp1!$C:$C,0)),"No")</f>
        <v>Yes</v>
      </c>
      <c r="P360" s="14" t="str">
        <f>_xlfn.IFNA(+INDEX(Comp1!K:K,MATCH($B360,Comp1!$C:$C,0)),"No")</f>
        <v>Yes</v>
      </c>
      <c r="Q360" s="14" t="str">
        <f>_xlfn.IFNA(+INDEX(Comp1!L:L,MATCH($B360,Comp1!$C:$C,0)),"No")</f>
        <v>Yes</v>
      </c>
      <c r="R360" s="14" t="str">
        <f>_xlfn.IFNA(+INDEX(Comp1!M:M,MATCH($B360,Comp1!$C:$C,0)),"No")</f>
        <v>Yes</v>
      </c>
      <c r="S360" s="14" t="str">
        <f>_xlfn.IFNA(+INDEX(Comp1!N:N,MATCH($B360,Comp1!$C:$C,0)),"No")</f>
        <v>Yes</v>
      </c>
      <c r="T360" s="14" t="str">
        <f>_xlfn.IFNA(+INDEX(Comp1!O:O,MATCH($B360,Comp1!$C:$C,0)),"No")</f>
        <v>Yes</v>
      </c>
      <c r="U360" s="14" t="s">
        <v>35</v>
      </c>
      <c r="V360" s="263">
        <v>5.35</v>
      </c>
      <c r="W360" s="263">
        <v>5.35</v>
      </c>
      <c r="X360" s="263">
        <v>5.35</v>
      </c>
      <c r="Y360" s="263">
        <v>5.35</v>
      </c>
      <c r="Z360" s="263">
        <v>5.35</v>
      </c>
      <c r="AA360" s="263">
        <v>5.35</v>
      </c>
      <c r="AB360" s="263">
        <v>5.3</v>
      </c>
      <c r="AC360" s="263">
        <f>IF(Q360="yes",+INDEX('Final Comp Values'!$BH:$BH,MATCH('Monthy Targets'!$B360,'Final Comp Values'!$C:$C,0)),0)</f>
        <v>5.28</v>
      </c>
      <c r="AD360" s="263">
        <f>IF(R360="yes",+INDEX('Final Comp Values'!$BH:$BH,MATCH('Monthy Targets'!$B360,'Final Comp Values'!$C:$C,0)),0)</f>
        <v>5.28</v>
      </c>
      <c r="AE360" s="263">
        <f>IF(S360="yes",+INDEX('Final Comp Values'!$BL:$BL,MATCH('Monthy Targets'!$B360,'Final Comp Values'!$C:$C,0)),0)</f>
        <v>5.28</v>
      </c>
      <c r="AF360" s="263">
        <f>IF(T360="yes",+INDEX('Final Comp Values'!$BL:$BL,MATCH('Monthy Targets'!$B360,'Final Comp Values'!$C:$C,0)),0)</f>
        <v>5.28</v>
      </c>
      <c r="AG360" s="263">
        <f>IF(U360="yes",+INDEX('Final Comp Values'!$BL:$BL,MATCH('Monthy Targets'!$B360,'Final Comp Values'!$C:$C,0)),0)</f>
        <v>5.28</v>
      </c>
    </row>
    <row r="361" spans="1:33" x14ac:dyDescent="0.25">
      <c r="A361" s="579">
        <f>+FY2019_ALL_Targets!A361</f>
        <v>4868</v>
      </c>
      <c r="B361" s="62">
        <f>+FY2019_ALL_Targets!B361</f>
        <v>675903</v>
      </c>
      <c r="C361" s="62">
        <f>+FY2019_ALL_Targets!C361</f>
        <v>1018505</v>
      </c>
      <c r="D361" s="62">
        <f>+FY2019_ALL_Targets!D361</f>
        <v>1629516109</v>
      </c>
      <c r="E361" s="62"/>
      <c r="F361" s="62" t="str">
        <f>+FY2019_ALL_Targets!E361</f>
        <v>MRSA Central</v>
      </c>
      <c r="G361" s="62" t="str">
        <f>FY2019_ALL_Targets!J361</f>
        <v>Mexia LTC Nursing &amp; Rehab</v>
      </c>
      <c r="H361" s="62" t="str">
        <f>FY2019_ALL_Targets!K361</f>
        <v>South Limestone Hospital District</v>
      </c>
      <c r="I361" s="62" t="str">
        <f>+FY2019_ALL_Targets!L361</f>
        <v>601 Terrace Lane</v>
      </c>
      <c r="J361" s="14" t="str">
        <f>_xlfn.IFNA(+INDEX(Comp1!$E:$E,MATCH(B361,Comp1!$C:$C,0)),"No")</f>
        <v>Yes</v>
      </c>
      <c r="K361" s="14" t="str">
        <f>_xlfn.IFNA(+INDEX(Comp1!$F:$F,MATCH(B361,Comp1!$C:$C,0)),"No")</f>
        <v>Yes</v>
      </c>
      <c r="L361" s="14" t="str">
        <f>_xlfn.IFNA(+INDEX(Comp1!G:G,MATCH($B361,Comp1!$C:$C,0)),"No")</f>
        <v>Yes</v>
      </c>
      <c r="M361" s="14" t="str">
        <f>_xlfn.IFNA(+INDEX(Comp1!H:H,MATCH($B361,Comp1!$C:$C,0)),"No")</f>
        <v>Yes</v>
      </c>
      <c r="N361" s="14" t="str">
        <f>_xlfn.IFNA(+INDEX(Comp1!I:I,MATCH($B361,Comp1!$C:$C,0)),"No")</f>
        <v>Yes</v>
      </c>
      <c r="O361" s="14" t="str">
        <f>_xlfn.IFNA(+INDEX(Comp1!J:J,MATCH($B361,Comp1!$C:$C,0)),"No")</f>
        <v>Yes</v>
      </c>
      <c r="P361" s="14" t="str">
        <f>_xlfn.IFNA(+INDEX(Comp1!K:K,MATCH($B361,Comp1!$C:$C,0)),"No")</f>
        <v>Yes</v>
      </c>
      <c r="Q361" s="14" t="str">
        <f>_xlfn.IFNA(+INDEX(Comp1!L:L,MATCH($B361,Comp1!$C:$C,0)),"No")</f>
        <v>Yes</v>
      </c>
      <c r="R361" s="14" t="str">
        <f>_xlfn.IFNA(+INDEX(Comp1!M:M,MATCH($B361,Comp1!$C:$C,0)),"No")</f>
        <v>Yes</v>
      </c>
      <c r="S361" s="14" t="str">
        <f>_xlfn.IFNA(+INDEX(Comp1!N:N,MATCH($B361,Comp1!$C:$C,0)),"No")</f>
        <v>Yes</v>
      </c>
      <c r="T361" s="14" t="str">
        <f>_xlfn.IFNA(+INDEX(Comp1!O:O,MATCH($B361,Comp1!$C:$C,0)),"No")</f>
        <v>Yes</v>
      </c>
      <c r="U361" s="14" t="s">
        <v>35</v>
      </c>
      <c r="V361" s="263">
        <v>5.42</v>
      </c>
      <c r="W361" s="263">
        <v>5.42</v>
      </c>
      <c r="X361" s="263">
        <v>5.42</v>
      </c>
      <c r="Y361" s="263">
        <v>5.42</v>
      </c>
      <c r="Z361" s="263">
        <v>5.42</v>
      </c>
      <c r="AA361" s="263">
        <v>5.42</v>
      </c>
      <c r="AB361" s="263">
        <v>5.45</v>
      </c>
      <c r="AC361" s="263">
        <f>IF(Q361="yes",+INDEX('Final Comp Values'!$BH:$BH,MATCH('Monthy Targets'!$B361,'Final Comp Values'!$C:$C,0)),0)</f>
        <v>5.43</v>
      </c>
      <c r="AD361" s="263">
        <f>IF(R361="yes",+INDEX('Final Comp Values'!$BH:$BH,MATCH('Monthy Targets'!$B361,'Final Comp Values'!$C:$C,0)),0)</f>
        <v>5.43</v>
      </c>
      <c r="AE361" s="263">
        <f>IF(S361="yes",+INDEX('Final Comp Values'!$BL:$BL,MATCH('Monthy Targets'!$B361,'Final Comp Values'!$C:$C,0)),0)</f>
        <v>5.43</v>
      </c>
      <c r="AF361" s="263">
        <f>IF(T361="yes",+INDEX('Final Comp Values'!$BL:$BL,MATCH('Monthy Targets'!$B361,'Final Comp Values'!$C:$C,0)),0)</f>
        <v>5.43</v>
      </c>
      <c r="AG361" s="263">
        <f>IF(U361="yes",+INDEX('Final Comp Values'!$BL:$BL,MATCH('Monthy Targets'!$B361,'Final Comp Values'!$C:$C,0)),0)</f>
        <v>5.43</v>
      </c>
    </row>
    <row r="362" spans="1:33" x14ac:dyDescent="0.25">
      <c r="A362" s="579">
        <f>+FY2019_ALL_Targets!A362</f>
        <v>5183</v>
      </c>
      <c r="B362" s="62">
        <f>+FY2019_ALL_Targets!B362</f>
        <v>675904</v>
      </c>
      <c r="C362" s="62">
        <f>+FY2019_ALL_Targets!C362</f>
        <v>1026679</v>
      </c>
      <c r="D362" s="62">
        <f>+FY2019_ALL_Targets!D362</f>
        <v>1518357680</v>
      </c>
      <c r="E362" s="62"/>
      <c r="F362" s="62" t="str">
        <f>+FY2019_ALL_Targets!E362</f>
        <v>Lubbock</v>
      </c>
      <c r="G362" s="62" t="str">
        <f>FY2019_ALL_Targets!J362</f>
        <v>Windflower Health Center</v>
      </c>
      <c r="H362" s="62" t="str">
        <f>FY2019_ALL_Targets!K362</f>
        <v>Hemphill County Hospital District</v>
      </c>
      <c r="I362" s="62" t="str">
        <f>+FY2019_ALL_Targets!L362</f>
        <v>5500 SW 9TH STREET</v>
      </c>
      <c r="J362" s="14" t="str">
        <f>_xlfn.IFNA(+INDEX(Comp1!$E:$E,MATCH(B362,Comp1!$C:$C,0)),"No")</f>
        <v>Yes</v>
      </c>
      <c r="K362" s="14" t="str">
        <f>_xlfn.IFNA(+INDEX(Comp1!$F:$F,MATCH(B362,Comp1!$C:$C,0)),"No")</f>
        <v>Yes</v>
      </c>
      <c r="L362" s="14" t="str">
        <f>_xlfn.IFNA(+INDEX(Comp1!G:G,MATCH($B362,Comp1!$C:$C,0)),"No")</f>
        <v>Yes</v>
      </c>
      <c r="M362" s="14" t="str">
        <f>_xlfn.IFNA(+INDEX(Comp1!H:H,MATCH($B362,Comp1!$C:$C,0)),"No")</f>
        <v>Yes</v>
      </c>
      <c r="N362" s="14" t="str">
        <f>_xlfn.IFNA(+INDEX(Comp1!I:I,MATCH($B362,Comp1!$C:$C,0)),"No")</f>
        <v>Yes</v>
      </c>
      <c r="O362" s="14" t="str">
        <f>_xlfn.IFNA(+INDEX(Comp1!J:J,MATCH($B362,Comp1!$C:$C,0)),"No")</f>
        <v>Yes</v>
      </c>
      <c r="P362" s="14" t="str">
        <f>_xlfn.IFNA(+INDEX(Comp1!K:K,MATCH($B362,Comp1!$C:$C,0)),"No")</f>
        <v>Yes</v>
      </c>
      <c r="Q362" s="14" t="str">
        <f>_xlfn.IFNA(+INDEX(Comp1!L:L,MATCH($B362,Comp1!$C:$C,0)),"No")</f>
        <v>Yes</v>
      </c>
      <c r="R362" s="14" t="str">
        <f>_xlfn.IFNA(+INDEX(Comp1!M:M,MATCH($B362,Comp1!$C:$C,0)),"No")</f>
        <v>Yes</v>
      </c>
      <c r="S362" s="14" t="str">
        <f>_xlfn.IFNA(+INDEX(Comp1!N:N,MATCH($B362,Comp1!$C:$C,0)),"No")</f>
        <v>Yes</v>
      </c>
      <c r="T362" s="14" t="str">
        <f>_xlfn.IFNA(+INDEX(Comp1!O:O,MATCH($B362,Comp1!$C:$C,0)),"No")</f>
        <v>Yes</v>
      </c>
      <c r="U362" s="14" t="s">
        <v>35</v>
      </c>
      <c r="V362" s="263">
        <v>11.59</v>
      </c>
      <c r="W362" s="263">
        <v>11.59</v>
      </c>
      <c r="X362" s="263">
        <v>11.59</v>
      </c>
      <c r="Y362" s="263">
        <v>11.59</v>
      </c>
      <c r="Z362" s="263">
        <v>11.59</v>
      </c>
      <c r="AA362" s="263">
        <v>11.59</v>
      </c>
      <c r="AB362" s="263">
        <v>11.75</v>
      </c>
      <c r="AC362" s="263">
        <f>IF(Q362="yes",+INDEX('Final Comp Values'!$BH:$BH,MATCH('Monthy Targets'!$B362,'Final Comp Values'!$C:$C,0)),0)</f>
        <v>11.71</v>
      </c>
      <c r="AD362" s="263">
        <f>IF(R362="yes",+INDEX('Final Comp Values'!$BH:$BH,MATCH('Monthy Targets'!$B362,'Final Comp Values'!$C:$C,0)),0)</f>
        <v>11.71</v>
      </c>
      <c r="AE362" s="263">
        <f>IF(S362="yes",+INDEX('Final Comp Values'!$BL:$BL,MATCH('Monthy Targets'!$B362,'Final Comp Values'!$C:$C,0)),0)</f>
        <v>11.71</v>
      </c>
      <c r="AF362" s="263">
        <f>IF(T362="yes",+INDEX('Final Comp Values'!$BL:$BL,MATCH('Monthy Targets'!$B362,'Final Comp Values'!$C:$C,0)),0)</f>
        <v>11.71</v>
      </c>
      <c r="AG362" s="263">
        <f>IF(U362="yes",+INDEX('Final Comp Values'!$BL:$BL,MATCH('Monthy Targets'!$B362,'Final Comp Values'!$C:$C,0)),0)</f>
        <v>11.71</v>
      </c>
    </row>
    <row r="363" spans="1:33" x14ac:dyDescent="0.25">
      <c r="A363" s="579">
        <f>+FY2019_ALL_Targets!A363</f>
        <v>4606</v>
      </c>
      <c r="B363" s="62">
        <f>+FY2019_ALL_Targets!B363</f>
        <v>675906</v>
      </c>
      <c r="C363" s="62">
        <f>+FY2019_ALL_Targets!C363</f>
        <v>1026283</v>
      </c>
      <c r="D363" s="62">
        <f>+FY2019_ALL_Targets!D363</f>
        <v>1386043610</v>
      </c>
      <c r="E363" s="62"/>
      <c r="F363" s="62" t="str">
        <f>+FY2019_ALL_Targets!E363</f>
        <v>Tarrant</v>
      </c>
      <c r="G363" s="62" t="str">
        <f>FY2019_ALL_Targets!J363</f>
        <v>Benbrook Nursing &amp; Rehabilitation Center</v>
      </c>
      <c r="H363" s="62" t="str">
        <f>FY2019_ALL_Targets!K363</f>
        <v>Palo Pinto County Hospital District</v>
      </c>
      <c r="I363" s="62" t="str">
        <f>+FY2019_ALL_Targets!L363</f>
        <v>1000 McKinley St</v>
      </c>
      <c r="J363" s="14" t="str">
        <f>_xlfn.IFNA(+INDEX(Comp1!$E:$E,MATCH(B363,Comp1!$C:$C,0)),"No")</f>
        <v>No</v>
      </c>
      <c r="K363" s="14" t="str">
        <f>_xlfn.IFNA(+INDEX(Comp1!$F:$F,MATCH(B363,Comp1!$C:$C,0)),"No")</f>
        <v>No</v>
      </c>
      <c r="L363" s="14" t="str">
        <f>_xlfn.IFNA(+INDEX(Comp1!G:G,MATCH($B363,Comp1!$C:$C,0)),"No")</f>
        <v>No</v>
      </c>
      <c r="M363" s="14" t="str">
        <f>_xlfn.IFNA(+INDEX(Comp1!H:H,MATCH($B363,Comp1!$C:$C,0)),"No")</f>
        <v>No</v>
      </c>
      <c r="N363" s="14" t="str">
        <f>_xlfn.IFNA(+INDEX(Comp1!I:I,MATCH($B363,Comp1!$C:$C,0)),"No")</f>
        <v>No</v>
      </c>
      <c r="O363" s="14" t="str">
        <f>_xlfn.IFNA(+INDEX(Comp1!J:J,MATCH($B363,Comp1!$C:$C,0)),"No")</f>
        <v>No</v>
      </c>
      <c r="P363" s="14" t="str">
        <f>_xlfn.IFNA(+INDEX(Comp1!K:K,MATCH($B363,Comp1!$C:$C,0)),"No")</f>
        <v>No</v>
      </c>
      <c r="Q363" s="14" t="str">
        <f>_xlfn.IFNA(+INDEX(Comp1!L:L,MATCH($B363,Comp1!$C:$C,0)),"No")</f>
        <v>No</v>
      </c>
      <c r="R363" s="14" t="str">
        <f>_xlfn.IFNA(+INDEX(Comp1!M:M,MATCH($B363,Comp1!$C:$C,0)),"No")</f>
        <v>No</v>
      </c>
      <c r="S363" s="14" t="str">
        <f>_xlfn.IFNA(+INDEX(Comp1!N:N,MATCH($B363,Comp1!$C:$C,0)),"No")</f>
        <v>No</v>
      </c>
      <c r="T363" s="14" t="str">
        <f>_xlfn.IFNA(+INDEX(Comp1!O:O,MATCH($B363,Comp1!$C:$C,0)),"No")</f>
        <v>No</v>
      </c>
      <c r="U363" s="14">
        <v>0</v>
      </c>
      <c r="V363" s="263">
        <v>0</v>
      </c>
      <c r="W363" s="263">
        <v>0</v>
      </c>
      <c r="X363" s="263">
        <v>0</v>
      </c>
      <c r="Y363" s="263">
        <v>0</v>
      </c>
      <c r="Z363" s="263">
        <v>0</v>
      </c>
      <c r="AA363" s="263">
        <v>0</v>
      </c>
      <c r="AB363" s="263">
        <v>0</v>
      </c>
      <c r="AC363" s="263">
        <f>IF(Q363="yes",+INDEX('Final Comp Values'!$BH:$BH,MATCH('Monthy Targets'!$B363,'Final Comp Values'!$C:$C,0)),0)</f>
        <v>0</v>
      </c>
      <c r="AD363" s="263">
        <f>IF(R363="yes",+INDEX('Final Comp Values'!$BH:$BH,MATCH('Monthy Targets'!$B363,'Final Comp Values'!$C:$C,0)),0)</f>
        <v>0</v>
      </c>
      <c r="AE363" s="263">
        <f>IF(S363="yes",+INDEX('Final Comp Values'!$BL:$BL,MATCH('Monthy Targets'!$B363,'Final Comp Values'!$C:$C,0)),0)</f>
        <v>0</v>
      </c>
      <c r="AF363" s="263">
        <f>IF(T363="yes",+INDEX('Final Comp Values'!$BL:$BL,MATCH('Monthy Targets'!$B363,'Final Comp Values'!$C:$C,0)),0)</f>
        <v>0</v>
      </c>
      <c r="AG363" s="263">
        <f>IF(U363="yes",+INDEX('Final Comp Values'!$BL:$BL,MATCH('Monthy Targets'!$B363,'Final Comp Values'!$C:$C,0)),0)</f>
        <v>0</v>
      </c>
    </row>
    <row r="364" spans="1:33" x14ac:dyDescent="0.25">
      <c r="A364" s="579">
        <f>+FY2019_ALL_Targets!A364</f>
        <v>4280</v>
      </c>
      <c r="B364" s="62">
        <f>+FY2019_ALL_Targets!B364</f>
        <v>675910</v>
      </c>
      <c r="C364" s="62">
        <f>+FY2019_ALL_Targets!C364</f>
        <v>1028619</v>
      </c>
      <c r="D364" s="62">
        <f>+FY2019_ALL_Targets!D364</f>
        <v>1932652070</v>
      </c>
      <c r="E364" s="62"/>
      <c r="F364" s="62" t="str">
        <f>+FY2019_ALL_Targets!E364</f>
        <v>MRSA West</v>
      </c>
      <c r="G364" s="62" t="str">
        <f>FY2019_ALL_Targets!J364</f>
        <v>Hogan Park Nursing &amp; Rehabilitation</v>
      </c>
      <c r="H364" s="62" t="str">
        <f>FY2019_ALL_Targets!K364</f>
        <v>Midland County Hospital District</v>
      </c>
      <c r="I364" s="62" t="str">
        <f>+FY2019_ALL_Targets!L364</f>
        <v>3203 Sage Street</v>
      </c>
      <c r="J364" s="14" t="str">
        <f>_xlfn.IFNA(+INDEX(Comp1!$E:$E,MATCH(B364,Comp1!$C:$C,0)),"No")</f>
        <v>Yes</v>
      </c>
      <c r="K364" s="14" t="str">
        <f>_xlfn.IFNA(+INDEX(Comp1!$F:$F,MATCH(B364,Comp1!$C:$C,0)),"No")</f>
        <v>Yes</v>
      </c>
      <c r="L364" s="14" t="str">
        <f>_xlfn.IFNA(+INDEX(Comp1!G:G,MATCH($B364,Comp1!$C:$C,0)),"No")</f>
        <v>Yes</v>
      </c>
      <c r="M364" s="14" t="str">
        <f>_xlfn.IFNA(+INDEX(Comp1!H:H,MATCH($B364,Comp1!$C:$C,0)),"No")</f>
        <v>Yes</v>
      </c>
      <c r="N364" s="14" t="str">
        <f>_xlfn.IFNA(+INDEX(Comp1!I:I,MATCH($B364,Comp1!$C:$C,0)),"No")</f>
        <v>Yes</v>
      </c>
      <c r="O364" s="14" t="str">
        <f>_xlfn.IFNA(+INDEX(Comp1!J:J,MATCH($B364,Comp1!$C:$C,0)),"No")</f>
        <v>Yes</v>
      </c>
      <c r="P364" s="14" t="str">
        <f>_xlfn.IFNA(+INDEX(Comp1!K:K,MATCH($B364,Comp1!$C:$C,0)),"No")</f>
        <v>Yes</v>
      </c>
      <c r="Q364" s="14" t="str">
        <f>_xlfn.IFNA(+INDEX(Comp1!L:L,MATCH($B364,Comp1!$C:$C,0)),"No")</f>
        <v>Yes</v>
      </c>
      <c r="R364" s="14" t="str">
        <f>_xlfn.IFNA(+INDEX(Comp1!M:M,MATCH($B364,Comp1!$C:$C,0)),"No")</f>
        <v>Yes</v>
      </c>
      <c r="S364" s="14" t="str">
        <f>_xlfn.IFNA(+INDEX(Comp1!N:N,MATCH($B364,Comp1!$C:$C,0)),"No")</f>
        <v>Yes</v>
      </c>
      <c r="T364" s="14" t="str">
        <f>_xlfn.IFNA(+INDEX(Comp1!O:O,MATCH($B364,Comp1!$C:$C,0)),"No")</f>
        <v>Yes</v>
      </c>
      <c r="U364" s="14" t="s">
        <v>35</v>
      </c>
      <c r="V364" s="263">
        <v>8.3000000000000007</v>
      </c>
      <c r="W364" s="263">
        <v>8.3000000000000007</v>
      </c>
      <c r="X364" s="263">
        <v>8.3000000000000007</v>
      </c>
      <c r="Y364" s="263">
        <v>8.3000000000000007</v>
      </c>
      <c r="Z364" s="263">
        <v>8.3000000000000007</v>
      </c>
      <c r="AA364" s="263">
        <v>8.3000000000000007</v>
      </c>
      <c r="AB364" s="263">
        <v>8.1199999999999992</v>
      </c>
      <c r="AC364" s="263">
        <f>IF(Q364="yes",+INDEX('Final Comp Values'!$BH:$BH,MATCH('Monthy Targets'!$B364,'Final Comp Values'!$C:$C,0)),0)</f>
        <v>8.09</v>
      </c>
      <c r="AD364" s="263">
        <f>IF(R364="yes",+INDEX('Final Comp Values'!$BH:$BH,MATCH('Monthy Targets'!$B364,'Final Comp Values'!$C:$C,0)),0)</f>
        <v>8.09</v>
      </c>
      <c r="AE364" s="263">
        <f>IF(S364="yes",+INDEX('Final Comp Values'!$BL:$BL,MATCH('Monthy Targets'!$B364,'Final Comp Values'!$C:$C,0)),0)</f>
        <v>8.09</v>
      </c>
      <c r="AF364" s="263">
        <f>IF(T364="yes",+INDEX('Final Comp Values'!$BL:$BL,MATCH('Monthy Targets'!$B364,'Final Comp Values'!$C:$C,0)),0)</f>
        <v>8.09</v>
      </c>
      <c r="AG364" s="263">
        <f>IF(U364="yes",+INDEX('Final Comp Values'!$BL:$BL,MATCH('Monthy Targets'!$B364,'Final Comp Values'!$C:$C,0)),0)</f>
        <v>8.09</v>
      </c>
    </row>
    <row r="365" spans="1:33" x14ac:dyDescent="0.25">
      <c r="A365" s="579">
        <f>+FY2019_ALL_Targets!A365</f>
        <v>5300</v>
      </c>
      <c r="B365" s="62">
        <f>+FY2019_ALL_Targets!B365</f>
        <v>675913</v>
      </c>
      <c r="C365" s="62">
        <f>+FY2019_ALL_Targets!C365</f>
        <v>1028616</v>
      </c>
      <c r="D365" s="62">
        <f>+FY2019_ALL_Targets!D365</f>
        <v>1952795783</v>
      </c>
      <c r="E365" s="62"/>
      <c r="F365" s="62" t="str">
        <f>+FY2019_ALL_Targets!E365</f>
        <v>Travis</v>
      </c>
      <c r="G365" s="62" t="str">
        <f>FY2019_ALL_Targets!J365</f>
        <v>Pflugerville Care Center</v>
      </c>
      <c r="H365" s="62" t="str">
        <f>FY2019_ALL_Targets!K365</f>
        <v>Guadalupe County Hospital Board</v>
      </c>
      <c r="I365" s="62" t="str">
        <f>+FY2019_ALL_Targets!L365</f>
        <v>521 S Heatherwilde Blvd</v>
      </c>
      <c r="J365" s="14" t="str">
        <f>_xlfn.IFNA(+INDEX(Comp1!$E:$E,MATCH(B365,Comp1!$C:$C,0)),"No")</f>
        <v>Yes</v>
      </c>
      <c r="K365" s="14" t="str">
        <f>_xlfn.IFNA(+INDEX(Comp1!$F:$F,MATCH(B365,Comp1!$C:$C,0)),"No")</f>
        <v>Yes</v>
      </c>
      <c r="L365" s="14" t="str">
        <f>_xlfn.IFNA(+INDEX(Comp1!G:G,MATCH($B365,Comp1!$C:$C,0)),"No")</f>
        <v>Yes</v>
      </c>
      <c r="M365" s="14" t="str">
        <f>_xlfn.IFNA(+INDEX(Comp1!H:H,MATCH($B365,Comp1!$C:$C,0)),"No")</f>
        <v>Yes</v>
      </c>
      <c r="N365" s="14" t="str">
        <f>_xlfn.IFNA(+INDEX(Comp1!I:I,MATCH($B365,Comp1!$C:$C,0)),"No")</f>
        <v>Yes</v>
      </c>
      <c r="O365" s="14" t="str">
        <f>_xlfn.IFNA(+INDEX(Comp1!J:J,MATCH($B365,Comp1!$C:$C,0)),"No")</f>
        <v>Yes</v>
      </c>
      <c r="P365" s="14" t="str">
        <f>_xlfn.IFNA(+INDEX(Comp1!K:K,MATCH($B365,Comp1!$C:$C,0)),"No")</f>
        <v>Yes</v>
      </c>
      <c r="Q365" s="14" t="str">
        <f>_xlfn.IFNA(+INDEX(Comp1!L:L,MATCH($B365,Comp1!$C:$C,0)),"No")</f>
        <v>Yes</v>
      </c>
      <c r="R365" s="14" t="str">
        <f>_xlfn.IFNA(+INDEX(Comp1!M:M,MATCH($B365,Comp1!$C:$C,0)),"No")</f>
        <v>Yes</v>
      </c>
      <c r="S365" s="14" t="str">
        <f>_xlfn.IFNA(+INDEX(Comp1!N:N,MATCH($B365,Comp1!$C:$C,0)),"No")</f>
        <v>Yes</v>
      </c>
      <c r="T365" s="14" t="str">
        <f>_xlfn.IFNA(+INDEX(Comp1!O:O,MATCH($B365,Comp1!$C:$C,0)),"No")</f>
        <v>Yes</v>
      </c>
      <c r="U365" s="14" t="s">
        <v>35</v>
      </c>
      <c r="V365" s="263">
        <v>13.95</v>
      </c>
      <c r="W365" s="263">
        <v>13.95</v>
      </c>
      <c r="X365" s="263">
        <v>13.95</v>
      </c>
      <c r="Y365" s="263">
        <v>13.95</v>
      </c>
      <c r="Z365" s="263">
        <v>13.95</v>
      </c>
      <c r="AA365" s="263">
        <v>13.95</v>
      </c>
      <c r="AB365" s="263">
        <v>13.74</v>
      </c>
      <c r="AC365" s="263">
        <f>IF(Q365="yes",+INDEX('Final Comp Values'!$BH:$BH,MATCH('Monthy Targets'!$B365,'Final Comp Values'!$C:$C,0)),0)</f>
        <v>13.69</v>
      </c>
      <c r="AD365" s="263">
        <f>IF(R365="yes",+INDEX('Final Comp Values'!$BH:$BH,MATCH('Monthy Targets'!$B365,'Final Comp Values'!$C:$C,0)),0)</f>
        <v>13.69</v>
      </c>
      <c r="AE365" s="263">
        <f>IF(S365="yes",+INDEX('Final Comp Values'!$BL:$BL,MATCH('Monthy Targets'!$B365,'Final Comp Values'!$C:$C,0)),0)</f>
        <v>13.69</v>
      </c>
      <c r="AF365" s="263">
        <f>IF(T365="yes",+INDEX('Final Comp Values'!$BL:$BL,MATCH('Monthy Targets'!$B365,'Final Comp Values'!$C:$C,0)),0)</f>
        <v>13.69</v>
      </c>
      <c r="AG365" s="263">
        <f>IF(U365="yes",+INDEX('Final Comp Values'!$BL:$BL,MATCH('Monthy Targets'!$B365,'Final Comp Values'!$C:$C,0)),0)</f>
        <v>13.69</v>
      </c>
    </row>
    <row r="366" spans="1:33" x14ac:dyDescent="0.25">
      <c r="A366" s="579">
        <f>+FY2019_ALL_Targets!A366</f>
        <v>5356</v>
      </c>
      <c r="B366" s="62">
        <f>+FY2019_ALL_Targets!B366</f>
        <v>675914</v>
      </c>
      <c r="C366" s="62">
        <f>+FY2019_ALL_Targets!C366</f>
        <v>1026024</v>
      </c>
      <c r="D366" s="62">
        <f>+FY2019_ALL_Targets!D366</f>
        <v>1689114498</v>
      </c>
      <c r="E366" s="62"/>
      <c r="F366" s="62" t="str">
        <f>+FY2019_ALL_Targets!E366</f>
        <v>Travis</v>
      </c>
      <c r="G366" s="62" t="str">
        <f>FY2019_ALL_Targets!J366</f>
        <v>Gracy Woods II Living Center</v>
      </c>
      <c r="H366" s="62" t="str">
        <f>FY2019_ALL_Targets!K366</f>
        <v>Coryell County Memorial Hospital Authority</v>
      </c>
      <c r="I366" s="62" t="str">
        <f>+FY2019_ALL_Targets!L366</f>
        <v>12042 Bittern Hollow</v>
      </c>
      <c r="J366" s="14" t="str">
        <f>_xlfn.IFNA(+INDEX(Comp1!$E:$E,MATCH(B366,Comp1!$C:$C,0)),"No")</f>
        <v>Yes</v>
      </c>
      <c r="K366" s="14" t="str">
        <f>_xlfn.IFNA(+INDEX(Comp1!$F:$F,MATCH(B366,Comp1!$C:$C,0)),"No")</f>
        <v>Yes</v>
      </c>
      <c r="L366" s="14" t="str">
        <f>_xlfn.IFNA(+INDEX(Comp1!G:G,MATCH($B366,Comp1!$C:$C,0)),"No")</f>
        <v>Yes</v>
      </c>
      <c r="M366" s="14" t="str">
        <f>_xlfn.IFNA(+INDEX(Comp1!H:H,MATCH($B366,Comp1!$C:$C,0)),"No")</f>
        <v>Yes</v>
      </c>
      <c r="N366" s="14" t="str">
        <f>_xlfn.IFNA(+INDEX(Comp1!I:I,MATCH($B366,Comp1!$C:$C,0)),"No")</f>
        <v>Yes</v>
      </c>
      <c r="O366" s="14" t="str">
        <f>_xlfn.IFNA(+INDEX(Comp1!J:J,MATCH($B366,Comp1!$C:$C,0)),"No")</f>
        <v>Yes</v>
      </c>
      <c r="P366" s="14" t="str">
        <f>_xlfn.IFNA(+INDEX(Comp1!K:K,MATCH($B366,Comp1!$C:$C,0)),"No")</f>
        <v>Yes</v>
      </c>
      <c r="Q366" s="14" t="str">
        <f>_xlfn.IFNA(+INDEX(Comp1!L:L,MATCH($B366,Comp1!$C:$C,0)),"No")</f>
        <v>Yes</v>
      </c>
      <c r="R366" s="14" t="str">
        <f>_xlfn.IFNA(+INDEX(Comp1!M:M,MATCH($B366,Comp1!$C:$C,0)),"No")</f>
        <v>Yes</v>
      </c>
      <c r="S366" s="14" t="str">
        <f>_xlfn.IFNA(+INDEX(Comp1!N:N,MATCH($B366,Comp1!$C:$C,0)),"No")</f>
        <v>Yes</v>
      </c>
      <c r="T366" s="14" t="str">
        <f>_xlfn.IFNA(+INDEX(Comp1!O:O,MATCH($B366,Comp1!$C:$C,0)),"No")</f>
        <v>Yes</v>
      </c>
      <c r="U366" s="14" t="s">
        <v>35</v>
      </c>
      <c r="V366" s="263">
        <v>13.98</v>
      </c>
      <c r="W366" s="263">
        <v>13.98</v>
      </c>
      <c r="X366" s="263">
        <v>13.98</v>
      </c>
      <c r="Y366" s="263">
        <v>13.98</v>
      </c>
      <c r="Z366" s="263">
        <v>13.98</v>
      </c>
      <c r="AA366" s="263">
        <v>13.98</v>
      </c>
      <c r="AB366" s="263">
        <v>13.76</v>
      </c>
      <c r="AC366" s="263">
        <f>IF(Q366="yes",+INDEX('Final Comp Values'!$BH:$BH,MATCH('Monthy Targets'!$B366,'Final Comp Values'!$C:$C,0)),0)</f>
        <v>13.71</v>
      </c>
      <c r="AD366" s="263">
        <f>IF(R366="yes",+INDEX('Final Comp Values'!$BH:$BH,MATCH('Monthy Targets'!$B366,'Final Comp Values'!$C:$C,0)),0)</f>
        <v>13.71</v>
      </c>
      <c r="AE366" s="263">
        <f>IF(S366="yes",+INDEX('Final Comp Values'!$BL:$BL,MATCH('Monthy Targets'!$B366,'Final Comp Values'!$C:$C,0)),0)</f>
        <v>13.71</v>
      </c>
      <c r="AF366" s="263">
        <f>IF(T366="yes",+INDEX('Final Comp Values'!$BL:$BL,MATCH('Monthy Targets'!$B366,'Final Comp Values'!$C:$C,0)),0)</f>
        <v>13.71</v>
      </c>
      <c r="AG366" s="263">
        <f>IF(U366="yes",+INDEX('Final Comp Values'!$BL:$BL,MATCH('Monthy Targets'!$B366,'Final Comp Values'!$C:$C,0)),0)</f>
        <v>13.71</v>
      </c>
    </row>
    <row r="367" spans="1:33" x14ac:dyDescent="0.25">
      <c r="A367" s="579">
        <f>+FY2019_ALL_Targets!A367</f>
        <v>5364</v>
      </c>
      <c r="B367" s="62">
        <f>+FY2019_ALL_Targets!B367</f>
        <v>675915</v>
      </c>
      <c r="C367" s="62">
        <f>+FY2019_ALL_Targets!C367</f>
        <v>1028617</v>
      </c>
      <c r="D367" s="62">
        <f>+FY2019_ALL_Targets!D367</f>
        <v>1578956355</v>
      </c>
      <c r="E367" s="62"/>
      <c r="F367" s="62" t="str">
        <f>+FY2019_ALL_Targets!E367</f>
        <v>Travis</v>
      </c>
      <c r="G367" s="62" t="str">
        <f>FY2019_ALL_Targets!J367</f>
        <v>Park Place Health Care Center</v>
      </c>
      <c r="H367" s="62" t="str">
        <f>FY2019_ALL_Targets!K367</f>
        <v>Guadalupe County Hospital Board</v>
      </c>
      <c r="I367" s="62" t="str">
        <f>+FY2019_ALL_Targets!L367</f>
        <v>121 FM 971</v>
      </c>
      <c r="J367" s="14" t="str">
        <f>_xlfn.IFNA(+INDEX(Comp1!$E:$E,MATCH(B367,Comp1!$C:$C,0)),"No")</f>
        <v>Yes</v>
      </c>
      <c r="K367" s="14" t="str">
        <f>_xlfn.IFNA(+INDEX(Comp1!$F:$F,MATCH(B367,Comp1!$C:$C,0)),"No")</f>
        <v>Yes</v>
      </c>
      <c r="L367" s="14" t="str">
        <f>_xlfn.IFNA(+INDEX(Comp1!G:G,MATCH($B367,Comp1!$C:$C,0)),"No")</f>
        <v>Yes</v>
      </c>
      <c r="M367" s="14" t="str">
        <f>_xlfn.IFNA(+INDEX(Comp1!H:H,MATCH($B367,Comp1!$C:$C,0)),"No")</f>
        <v>Yes</v>
      </c>
      <c r="N367" s="14" t="str">
        <f>_xlfn.IFNA(+INDEX(Comp1!I:I,MATCH($B367,Comp1!$C:$C,0)),"No")</f>
        <v>Yes</v>
      </c>
      <c r="O367" s="14" t="str">
        <f>_xlfn.IFNA(+INDEX(Comp1!J:J,MATCH($B367,Comp1!$C:$C,0)),"No")</f>
        <v>Yes</v>
      </c>
      <c r="P367" s="14" t="str">
        <f>_xlfn.IFNA(+INDEX(Comp1!K:K,MATCH($B367,Comp1!$C:$C,0)),"No")</f>
        <v>Yes</v>
      </c>
      <c r="Q367" s="14" t="str">
        <f>_xlfn.IFNA(+INDEX(Comp1!L:L,MATCH($B367,Comp1!$C:$C,0)),"No")</f>
        <v>Yes</v>
      </c>
      <c r="R367" s="14" t="str">
        <f>_xlfn.IFNA(+INDEX(Comp1!M:M,MATCH($B367,Comp1!$C:$C,0)),"No")</f>
        <v>Yes</v>
      </c>
      <c r="S367" s="14" t="str">
        <f>_xlfn.IFNA(+INDEX(Comp1!N:N,MATCH($B367,Comp1!$C:$C,0)),"No")</f>
        <v>Yes</v>
      </c>
      <c r="T367" s="14" t="str">
        <f>_xlfn.IFNA(+INDEX(Comp1!O:O,MATCH($B367,Comp1!$C:$C,0)),"No")</f>
        <v>Yes</v>
      </c>
      <c r="U367" s="14" t="s">
        <v>35</v>
      </c>
      <c r="V367" s="263">
        <v>10.74</v>
      </c>
      <c r="W367" s="263">
        <v>10.74</v>
      </c>
      <c r="X367" s="263">
        <v>10.74</v>
      </c>
      <c r="Y367" s="263">
        <v>10.74</v>
      </c>
      <c r="Z367" s="263">
        <v>10.74</v>
      </c>
      <c r="AA367" s="263">
        <v>10.74</v>
      </c>
      <c r="AB367" s="263">
        <v>10.58</v>
      </c>
      <c r="AC367" s="263">
        <f>IF(Q367="yes",+INDEX('Final Comp Values'!$BH:$BH,MATCH('Monthy Targets'!$B367,'Final Comp Values'!$C:$C,0)),0)</f>
        <v>10.54</v>
      </c>
      <c r="AD367" s="263">
        <f>IF(R367="yes",+INDEX('Final Comp Values'!$BH:$BH,MATCH('Monthy Targets'!$B367,'Final Comp Values'!$C:$C,0)),0)</f>
        <v>10.54</v>
      </c>
      <c r="AE367" s="263">
        <f>IF(S367="yes",+INDEX('Final Comp Values'!$BL:$BL,MATCH('Monthy Targets'!$B367,'Final Comp Values'!$C:$C,0)),0)</f>
        <v>10.54</v>
      </c>
      <c r="AF367" s="263">
        <f>IF(T367="yes",+INDEX('Final Comp Values'!$BL:$BL,MATCH('Monthy Targets'!$B367,'Final Comp Values'!$C:$C,0)),0)</f>
        <v>10.54</v>
      </c>
      <c r="AG367" s="263">
        <f>IF(U367="yes",+INDEX('Final Comp Values'!$BL:$BL,MATCH('Monthy Targets'!$B367,'Final Comp Values'!$C:$C,0)),0)</f>
        <v>10.54</v>
      </c>
    </row>
    <row r="368" spans="1:33" x14ac:dyDescent="0.25">
      <c r="A368" s="579">
        <f>+FY2019_ALL_Targets!A368</f>
        <v>4598</v>
      </c>
      <c r="B368" s="62">
        <f>+FY2019_ALL_Targets!B368</f>
        <v>675920</v>
      </c>
      <c r="C368" s="62">
        <f>+FY2019_ALL_Targets!C368</f>
        <v>1026317</v>
      </c>
      <c r="D368" s="62">
        <f>+FY2019_ALL_Targets!D368</f>
        <v>1700830163</v>
      </c>
      <c r="E368" s="62"/>
      <c r="F368" s="62" t="str">
        <f>+FY2019_ALL_Targets!E368</f>
        <v>MRSA West</v>
      </c>
      <c r="G368" s="62" t="str">
        <f>FY2019_ALL_Targets!J368</f>
        <v>Snyder Healthcare Center</v>
      </c>
      <c r="H368" s="62" t="str">
        <f>FY2019_ALL_Targets!K368</f>
        <v>Stratford Hospital District</v>
      </c>
      <c r="I368" s="62" t="str">
        <f>+FY2019_ALL_Targets!L368</f>
        <v>5311 Big Spring Hwy.</v>
      </c>
      <c r="J368" s="14" t="str">
        <f>_xlfn.IFNA(+INDEX(Comp1!$E:$E,MATCH(B368,Comp1!$C:$C,0)),"No")</f>
        <v>Yes</v>
      </c>
      <c r="K368" s="14" t="str">
        <f>_xlfn.IFNA(+INDEX(Comp1!$F:$F,MATCH(B368,Comp1!$C:$C,0)),"No")</f>
        <v>Yes</v>
      </c>
      <c r="L368" s="14" t="str">
        <f>_xlfn.IFNA(+INDEX(Comp1!G:G,MATCH($B368,Comp1!$C:$C,0)),"No")</f>
        <v>Yes</v>
      </c>
      <c r="M368" s="14" t="str">
        <f>_xlfn.IFNA(+INDEX(Comp1!H:H,MATCH($B368,Comp1!$C:$C,0)),"No")</f>
        <v>Yes</v>
      </c>
      <c r="N368" s="14" t="str">
        <f>_xlfn.IFNA(+INDEX(Comp1!I:I,MATCH($B368,Comp1!$C:$C,0)),"No")</f>
        <v>Yes</v>
      </c>
      <c r="O368" s="14" t="str">
        <f>_xlfn.IFNA(+INDEX(Comp1!J:J,MATCH($B368,Comp1!$C:$C,0)),"No")</f>
        <v>Yes</v>
      </c>
      <c r="P368" s="14" t="str">
        <f>_xlfn.IFNA(+INDEX(Comp1!K:K,MATCH($B368,Comp1!$C:$C,0)),"No")</f>
        <v>Yes</v>
      </c>
      <c r="Q368" s="14" t="str">
        <f>_xlfn.IFNA(+INDEX(Comp1!L:L,MATCH($B368,Comp1!$C:$C,0)),"No")</f>
        <v>Yes</v>
      </c>
      <c r="R368" s="14" t="str">
        <f>_xlfn.IFNA(+INDEX(Comp1!M:M,MATCH($B368,Comp1!$C:$C,0)),"No")</f>
        <v>Yes</v>
      </c>
      <c r="S368" s="14" t="str">
        <f>_xlfn.IFNA(+INDEX(Comp1!N:N,MATCH($B368,Comp1!$C:$C,0)),"No")</f>
        <v>Yes</v>
      </c>
      <c r="T368" s="14" t="str">
        <f>_xlfn.IFNA(+INDEX(Comp1!O:O,MATCH($B368,Comp1!$C:$C,0)),"No")</f>
        <v>Yes</v>
      </c>
      <c r="U368" s="14" t="s">
        <v>36</v>
      </c>
      <c r="V368" s="263">
        <v>4.09</v>
      </c>
      <c r="W368" s="263">
        <v>4.09</v>
      </c>
      <c r="X368" s="263">
        <v>4.09</v>
      </c>
      <c r="Y368" s="263">
        <v>4.09</v>
      </c>
      <c r="Z368" s="263">
        <v>4.09</v>
      </c>
      <c r="AA368" s="263">
        <v>4.09</v>
      </c>
      <c r="AB368" s="263">
        <v>4.01</v>
      </c>
      <c r="AC368" s="263">
        <f>IF(Q368="yes",+INDEX('Final Comp Values'!$BH:$BH,MATCH('Monthy Targets'!$B368,'Final Comp Values'!$C:$C,0)),0)</f>
        <v>3.99</v>
      </c>
      <c r="AD368" s="263">
        <f>IF(R368="yes",+INDEX('Final Comp Values'!$BH:$BH,MATCH('Monthy Targets'!$B368,'Final Comp Values'!$C:$C,0)),0)</f>
        <v>3.99</v>
      </c>
      <c r="AE368" s="263">
        <f>IF(S368="yes",+INDEX('Final Comp Values'!$BL:$BL,MATCH('Monthy Targets'!$B368,'Final Comp Values'!$C:$C,0)),0)</f>
        <v>3.99</v>
      </c>
      <c r="AF368" s="263">
        <f>IF(T368="yes",+INDEX('Final Comp Values'!$BL:$BL,MATCH('Monthy Targets'!$B368,'Final Comp Values'!$C:$C,0)),0)</f>
        <v>3.99</v>
      </c>
      <c r="AG368" s="263">
        <f>IF(U368="yes",+INDEX('Final Comp Values'!$BL:$BL,MATCH('Monthy Targets'!$B368,'Final Comp Values'!$C:$C,0)),0)</f>
        <v>0</v>
      </c>
    </row>
    <row r="369" spans="1:33" x14ac:dyDescent="0.25">
      <c r="A369" s="579">
        <f>+FY2019_ALL_Targets!A369</f>
        <v>100947</v>
      </c>
      <c r="B369" s="62">
        <f>+FY2019_ALL_Targets!B369</f>
        <v>675925</v>
      </c>
      <c r="C369" s="62">
        <f>+FY2019_ALL_Targets!C369</f>
        <v>1028621</v>
      </c>
      <c r="D369" s="62">
        <f>+FY2019_ALL_Targets!D369</f>
        <v>1255736526</v>
      </c>
      <c r="E369" s="62"/>
      <c r="F369" s="62" t="str">
        <f>+FY2019_ALL_Targets!E369</f>
        <v>Lubbock</v>
      </c>
      <c r="G369" s="62" t="str">
        <f>FY2019_ALL_Targets!J369</f>
        <v>The Mildred &amp; Shirley L. Garrison Geriatric Education and Care Center</v>
      </c>
      <c r="H369" s="62" t="str">
        <f>FY2019_ALL_Targets!K369</f>
        <v>Booker Hospital District</v>
      </c>
      <c r="I369" s="62" t="str">
        <f>+FY2019_ALL_Targets!L369</f>
        <v>3710 4th Street</v>
      </c>
      <c r="J369" s="14" t="str">
        <f>_xlfn.IFNA(+INDEX(Comp1!$E:$E,MATCH(B369,Comp1!$C:$C,0)),"No")</f>
        <v>Yes</v>
      </c>
      <c r="K369" s="14" t="str">
        <f>_xlfn.IFNA(+INDEX(Comp1!$F:$F,MATCH(B369,Comp1!$C:$C,0)),"No")</f>
        <v>Yes</v>
      </c>
      <c r="L369" s="14" t="str">
        <f>_xlfn.IFNA(+INDEX(Comp1!G:G,MATCH($B369,Comp1!$C:$C,0)),"No")</f>
        <v>Yes</v>
      </c>
      <c r="M369" s="14" t="str">
        <f>_xlfn.IFNA(+INDEX(Comp1!H:H,MATCH($B369,Comp1!$C:$C,0)),"No")</f>
        <v>Yes</v>
      </c>
      <c r="N369" s="14" t="str">
        <f>_xlfn.IFNA(+INDEX(Comp1!I:I,MATCH($B369,Comp1!$C:$C,0)),"No")</f>
        <v>Yes</v>
      </c>
      <c r="O369" s="14" t="str">
        <f>_xlfn.IFNA(+INDEX(Comp1!J:J,MATCH($B369,Comp1!$C:$C,0)),"No")</f>
        <v>Yes</v>
      </c>
      <c r="P369" s="14" t="str">
        <f>_xlfn.IFNA(+INDEX(Comp1!K:K,MATCH($B369,Comp1!$C:$C,0)),"No")</f>
        <v>Yes</v>
      </c>
      <c r="Q369" s="14" t="str">
        <f>_xlfn.IFNA(+INDEX(Comp1!L:L,MATCH($B369,Comp1!$C:$C,0)),"No")</f>
        <v>Yes</v>
      </c>
      <c r="R369" s="14" t="str">
        <f>_xlfn.IFNA(+INDEX(Comp1!M:M,MATCH($B369,Comp1!$C:$C,0)),"No")</f>
        <v>Yes</v>
      </c>
      <c r="S369" s="14" t="str">
        <f>_xlfn.IFNA(+INDEX(Comp1!N:N,MATCH($B369,Comp1!$C:$C,0)),"No")</f>
        <v>Yes</v>
      </c>
      <c r="T369" s="14" t="str">
        <f>_xlfn.IFNA(+INDEX(Comp1!O:O,MATCH($B369,Comp1!$C:$C,0)),"No")</f>
        <v>Yes</v>
      </c>
      <c r="U369" s="14" t="s">
        <v>35</v>
      </c>
      <c r="V369" s="263">
        <v>14.07</v>
      </c>
      <c r="W369" s="263">
        <v>14.07</v>
      </c>
      <c r="X369" s="263">
        <v>14.07</v>
      </c>
      <c r="Y369" s="263">
        <v>14.07</v>
      </c>
      <c r="Z369" s="263">
        <v>14.07</v>
      </c>
      <c r="AA369" s="263">
        <v>14.07</v>
      </c>
      <c r="AB369" s="263">
        <v>14.27</v>
      </c>
      <c r="AC369" s="263">
        <f>IF(Q369="yes",+INDEX('Final Comp Values'!$BH:$BH,MATCH('Monthy Targets'!$B369,'Final Comp Values'!$C:$C,0)),0)</f>
        <v>14.22</v>
      </c>
      <c r="AD369" s="263">
        <f>IF(R369="yes",+INDEX('Final Comp Values'!$BH:$BH,MATCH('Monthy Targets'!$B369,'Final Comp Values'!$C:$C,0)),0)</f>
        <v>14.22</v>
      </c>
      <c r="AE369" s="263">
        <f>IF(S369="yes",+INDEX('Final Comp Values'!$BL:$BL,MATCH('Monthy Targets'!$B369,'Final Comp Values'!$C:$C,0)),0)</f>
        <v>14.22</v>
      </c>
      <c r="AF369" s="263">
        <f>IF(T369="yes",+INDEX('Final Comp Values'!$BL:$BL,MATCH('Monthy Targets'!$B369,'Final Comp Values'!$C:$C,0)),0)</f>
        <v>14.22</v>
      </c>
      <c r="AG369" s="263">
        <f>IF(U369="yes",+INDEX('Final Comp Values'!$BL:$BL,MATCH('Monthy Targets'!$B369,'Final Comp Values'!$C:$C,0)),0)</f>
        <v>14.22</v>
      </c>
    </row>
    <row r="370" spans="1:33" x14ac:dyDescent="0.25">
      <c r="A370" s="579">
        <f>+FY2019_ALL_Targets!A370</f>
        <v>4272</v>
      </c>
      <c r="B370" s="62">
        <f>+FY2019_ALL_Targets!B370</f>
        <v>675927</v>
      </c>
      <c r="C370" s="62">
        <f>+FY2019_ALL_Targets!C370</f>
        <v>1025911</v>
      </c>
      <c r="D370" s="62">
        <f>+FY2019_ALL_Targets!D370</f>
        <v>1689084840</v>
      </c>
      <c r="E370" s="62"/>
      <c r="F370" s="62" t="str">
        <f>+FY2019_ALL_Targets!E370</f>
        <v>MRSA West</v>
      </c>
      <c r="G370" s="62" t="str">
        <f>FY2019_ALL_Targets!J370</f>
        <v>Crane Nursing &amp; Rehabilitation Center</v>
      </c>
      <c r="H370" s="62" t="str">
        <f>FY2019_ALL_Targets!K370</f>
        <v>McCulloch County Hospital District</v>
      </c>
      <c r="I370" s="62" t="str">
        <f>+FY2019_ALL_Targets!L370</f>
        <v>699 Campus Dr</v>
      </c>
      <c r="J370" s="14" t="str">
        <f>_xlfn.IFNA(+INDEX(Comp1!$E:$E,MATCH(B370,Comp1!$C:$C,0)),"No")</f>
        <v>Yes</v>
      </c>
      <c r="K370" s="14" t="str">
        <f>_xlfn.IFNA(+INDEX(Comp1!$F:$F,MATCH(B370,Comp1!$C:$C,0)),"No")</f>
        <v>Yes</v>
      </c>
      <c r="L370" s="14" t="str">
        <f>_xlfn.IFNA(+INDEX(Comp1!G:G,MATCH($B370,Comp1!$C:$C,0)),"No")</f>
        <v>Yes</v>
      </c>
      <c r="M370" s="14" t="str">
        <f>_xlfn.IFNA(+INDEX(Comp1!H:H,MATCH($B370,Comp1!$C:$C,0)),"No")</f>
        <v>Yes</v>
      </c>
      <c r="N370" s="14" t="str">
        <f>_xlfn.IFNA(+INDEX(Comp1!I:I,MATCH($B370,Comp1!$C:$C,0)),"No")</f>
        <v>Yes</v>
      </c>
      <c r="O370" s="14" t="str">
        <f>_xlfn.IFNA(+INDEX(Comp1!J:J,MATCH($B370,Comp1!$C:$C,0)),"No")</f>
        <v>Yes</v>
      </c>
      <c r="P370" s="14" t="str">
        <f>_xlfn.IFNA(+INDEX(Comp1!K:K,MATCH($B370,Comp1!$C:$C,0)),"No")</f>
        <v>Yes</v>
      </c>
      <c r="Q370" s="14" t="str">
        <f>_xlfn.IFNA(+INDEX(Comp1!L:L,MATCH($B370,Comp1!$C:$C,0)),"No")</f>
        <v>Yes</v>
      </c>
      <c r="R370" s="14" t="str">
        <f>_xlfn.IFNA(+INDEX(Comp1!M:M,MATCH($B370,Comp1!$C:$C,0)),"No")</f>
        <v>Yes</v>
      </c>
      <c r="S370" s="14" t="str">
        <f>_xlfn.IFNA(+INDEX(Comp1!N:N,MATCH($B370,Comp1!$C:$C,0)),"No")</f>
        <v>Yes</v>
      </c>
      <c r="T370" s="14" t="str">
        <f>_xlfn.IFNA(+INDEX(Comp1!O:O,MATCH($B370,Comp1!$C:$C,0)),"No")</f>
        <v>Yes</v>
      </c>
      <c r="U370" s="14" t="s">
        <v>35</v>
      </c>
      <c r="V370" s="263">
        <v>6.34</v>
      </c>
      <c r="W370" s="263">
        <v>6.34</v>
      </c>
      <c r="X370" s="263">
        <v>6.34</v>
      </c>
      <c r="Y370" s="263">
        <v>6.34</v>
      </c>
      <c r="Z370" s="263">
        <v>6.34</v>
      </c>
      <c r="AA370" s="263">
        <v>6.34</v>
      </c>
      <c r="AB370" s="263">
        <v>6.2</v>
      </c>
      <c r="AC370" s="263">
        <f>IF(Q370="yes",+INDEX('Final Comp Values'!$BH:$BH,MATCH('Monthy Targets'!$B370,'Final Comp Values'!$C:$C,0)),0)</f>
        <v>6.18</v>
      </c>
      <c r="AD370" s="263">
        <f>IF(R370="yes",+INDEX('Final Comp Values'!$BH:$BH,MATCH('Monthy Targets'!$B370,'Final Comp Values'!$C:$C,0)),0)</f>
        <v>6.18</v>
      </c>
      <c r="AE370" s="263">
        <f>IF(S370="yes",+INDEX('Final Comp Values'!$BL:$BL,MATCH('Monthy Targets'!$B370,'Final Comp Values'!$C:$C,0)),0)</f>
        <v>6.18</v>
      </c>
      <c r="AF370" s="263">
        <f>IF(T370="yes",+INDEX('Final Comp Values'!$BL:$BL,MATCH('Monthy Targets'!$B370,'Final Comp Values'!$C:$C,0)),0)</f>
        <v>6.18</v>
      </c>
      <c r="AG370" s="263">
        <f>IF(U370="yes",+INDEX('Final Comp Values'!$BL:$BL,MATCH('Monthy Targets'!$B370,'Final Comp Values'!$C:$C,0)),0)</f>
        <v>6.18</v>
      </c>
    </row>
    <row r="371" spans="1:33" x14ac:dyDescent="0.25">
      <c r="A371" s="579">
        <f>+FY2019_ALL_Targets!A371</f>
        <v>5123</v>
      </c>
      <c r="B371" s="62">
        <f>+FY2019_ALL_Targets!B371</f>
        <v>675928</v>
      </c>
      <c r="C371" s="62">
        <f>+FY2019_ALL_Targets!C371</f>
        <v>1003461</v>
      </c>
      <c r="D371" s="62">
        <f>+FY2019_ALL_Targets!D371</f>
        <v>1013903889</v>
      </c>
      <c r="E371" s="62"/>
      <c r="F371" s="62" t="str">
        <f>+FY2019_ALL_Targets!E371</f>
        <v>MRSA West</v>
      </c>
      <c r="G371" s="62" t="str">
        <f>FY2019_ALL_Targets!J371</f>
        <v>Sienna Nursing and Rehabilitation, LP</v>
      </c>
      <c r="H371" s="62" t="str">
        <f>FY2019_ALL_Targets!K371</f>
        <v>Sienna Nursing and Rehabilitation, LP</v>
      </c>
      <c r="I371" s="62" t="str">
        <f>+FY2019_ALL_Targets!L371</f>
        <v>2510 W. 8th Street</v>
      </c>
      <c r="J371" s="14" t="str">
        <f>_xlfn.IFNA(+INDEX(Comp1!$E:$E,MATCH(B371,Comp1!$C:$C,0)),"No")</f>
        <v>No</v>
      </c>
      <c r="K371" s="14" t="str">
        <f>_xlfn.IFNA(+INDEX(Comp1!$F:$F,MATCH(B371,Comp1!$C:$C,0)),"No")</f>
        <v>No</v>
      </c>
      <c r="L371" s="14" t="str">
        <f>_xlfn.IFNA(+INDEX(Comp1!G:G,MATCH($B371,Comp1!$C:$C,0)),"No")</f>
        <v>No</v>
      </c>
      <c r="M371" s="14" t="str">
        <f>_xlfn.IFNA(+INDEX(Comp1!H:H,MATCH($B371,Comp1!$C:$C,0)),"No")</f>
        <v>No</v>
      </c>
      <c r="N371" s="14" t="str">
        <f>_xlfn.IFNA(+INDEX(Comp1!I:I,MATCH($B371,Comp1!$C:$C,0)),"No")</f>
        <v>No</v>
      </c>
      <c r="O371" s="14" t="str">
        <f>_xlfn.IFNA(+INDEX(Comp1!J:J,MATCH($B371,Comp1!$C:$C,0)),"No")</f>
        <v>No</v>
      </c>
      <c r="P371" s="14" t="str">
        <f>_xlfn.IFNA(+INDEX(Comp1!K:K,MATCH($B371,Comp1!$C:$C,0)),"No")</f>
        <v>No</v>
      </c>
      <c r="Q371" s="14" t="str">
        <f>_xlfn.IFNA(+INDEX(Comp1!L:L,MATCH($B371,Comp1!$C:$C,0)),"No")</f>
        <v>No</v>
      </c>
      <c r="R371" s="14" t="str">
        <f>_xlfn.IFNA(+INDEX(Comp1!M:M,MATCH($B371,Comp1!$C:$C,0)),"No")</f>
        <v>No</v>
      </c>
      <c r="S371" s="14" t="str">
        <f>_xlfn.IFNA(+INDEX(Comp1!N:N,MATCH($B371,Comp1!$C:$C,0)),"No")</f>
        <v>No</v>
      </c>
      <c r="T371" s="14" t="str">
        <f>_xlfn.IFNA(+INDEX(Comp1!O:O,MATCH($B371,Comp1!$C:$C,0)),"No")</f>
        <v>No</v>
      </c>
      <c r="U371" s="14">
        <v>0</v>
      </c>
      <c r="V371" s="263">
        <v>0</v>
      </c>
      <c r="W371" s="263">
        <v>0</v>
      </c>
      <c r="X371" s="263">
        <v>0</v>
      </c>
      <c r="Y371" s="263">
        <v>0</v>
      </c>
      <c r="Z371" s="263">
        <v>0</v>
      </c>
      <c r="AA371" s="263">
        <v>0</v>
      </c>
      <c r="AB371" s="263">
        <v>0</v>
      </c>
      <c r="AC371" s="263">
        <f>IF(Q371="yes",+INDEX('Final Comp Values'!$BH:$BH,MATCH('Monthy Targets'!$B371,'Final Comp Values'!$C:$C,0)),0)</f>
        <v>0</v>
      </c>
      <c r="AD371" s="263">
        <f>IF(R371="yes",+INDEX('Final Comp Values'!$BH:$BH,MATCH('Monthy Targets'!$B371,'Final Comp Values'!$C:$C,0)),0)</f>
        <v>0</v>
      </c>
      <c r="AE371" s="263">
        <f>IF(S371="yes",+INDEX('Final Comp Values'!$BL:$BL,MATCH('Monthy Targets'!$B371,'Final Comp Values'!$C:$C,0)),0)</f>
        <v>0</v>
      </c>
      <c r="AF371" s="263">
        <f>IF(T371="yes",+INDEX('Final Comp Values'!$BL:$BL,MATCH('Monthy Targets'!$B371,'Final Comp Values'!$C:$C,0)),0)</f>
        <v>0</v>
      </c>
      <c r="AG371" s="263">
        <f>IF(U371="yes",+INDEX('Final Comp Values'!$BL:$BL,MATCH('Monthy Targets'!$B371,'Final Comp Values'!$C:$C,0)),0)</f>
        <v>0</v>
      </c>
    </row>
    <row r="372" spans="1:33" x14ac:dyDescent="0.25">
      <c r="A372" s="579">
        <f>+FY2019_ALL_Targets!A372</f>
        <v>5273</v>
      </c>
      <c r="B372" s="62">
        <f>+FY2019_ALL_Targets!B372</f>
        <v>675931</v>
      </c>
      <c r="C372" s="62">
        <f>+FY2019_ALL_Targets!C372</f>
        <v>1025918</v>
      </c>
      <c r="D372" s="62">
        <f>+FY2019_ALL_Targets!D372</f>
        <v>1679986897</v>
      </c>
      <c r="E372" s="62"/>
      <c r="F372" s="62" t="str">
        <f>+FY2019_ALL_Targets!E372</f>
        <v>MRSA West</v>
      </c>
      <c r="G372" s="62" t="str">
        <f>FY2019_ALL_Targets!J372</f>
        <v>Cedar Hills Geriatric Center</v>
      </c>
      <c r="H372" s="62" t="str">
        <f>FY2019_ALL_Targets!K372</f>
        <v>Uvalde County Hospital Authority</v>
      </c>
      <c r="I372" s="62" t="str">
        <f>+FY2019_ALL_Targets!L372</f>
        <v>710 Highway 55</v>
      </c>
      <c r="J372" s="14" t="str">
        <f>_xlfn.IFNA(+INDEX(Comp1!$E:$E,MATCH(B372,Comp1!$C:$C,0)),"No")</f>
        <v>Yes</v>
      </c>
      <c r="K372" s="14" t="str">
        <f>_xlfn.IFNA(+INDEX(Comp1!$F:$F,MATCH(B372,Comp1!$C:$C,0)),"No")</f>
        <v>Yes</v>
      </c>
      <c r="L372" s="14" t="str">
        <f>_xlfn.IFNA(+INDEX(Comp1!G:G,MATCH($B372,Comp1!$C:$C,0)),"No")</f>
        <v>Yes</v>
      </c>
      <c r="M372" s="14" t="str">
        <f>_xlfn.IFNA(+INDEX(Comp1!H:H,MATCH($B372,Comp1!$C:$C,0)),"No")</f>
        <v>Yes</v>
      </c>
      <c r="N372" s="14" t="str">
        <f>_xlfn.IFNA(+INDEX(Comp1!I:I,MATCH($B372,Comp1!$C:$C,0)),"No")</f>
        <v>Yes</v>
      </c>
      <c r="O372" s="14" t="str">
        <f>_xlfn.IFNA(+INDEX(Comp1!J:J,MATCH($B372,Comp1!$C:$C,0)),"No")</f>
        <v>Yes</v>
      </c>
      <c r="P372" s="14" t="str">
        <f>_xlfn.IFNA(+INDEX(Comp1!K:K,MATCH($B372,Comp1!$C:$C,0)),"No")</f>
        <v>Yes</v>
      </c>
      <c r="Q372" s="14" t="str">
        <f>_xlfn.IFNA(+INDEX(Comp1!L:L,MATCH($B372,Comp1!$C:$C,0)),"No")</f>
        <v>Yes</v>
      </c>
      <c r="R372" s="14" t="str">
        <f>_xlfn.IFNA(+INDEX(Comp1!M:M,MATCH($B372,Comp1!$C:$C,0)),"No")</f>
        <v>Yes</v>
      </c>
      <c r="S372" s="14" t="str">
        <f>_xlfn.IFNA(+INDEX(Comp1!N:N,MATCH($B372,Comp1!$C:$C,0)),"No")</f>
        <v>Yes</v>
      </c>
      <c r="T372" s="14" t="str">
        <f>_xlfn.IFNA(+INDEX(Comp1!O:O,MATCH($B372,Comp1!$C:$C,0)),"No")</f>
        <v>Yes</v>
      </c>
      <c r="U372" s="14" t="s">
        <v>35</v>
      </c>
      <c r="V372" s="263">
        <v>10.15</v>
      </c>
      <c r="W372" s="263">
        <v>10.15</v>
      </c>
      <c r="X372" s="263">
        <v>10.15</v>
      </c>
      <c r="Y372" s="263">
        <v>10.15</v>
      </c>
      <c r="Z372" s="263">
        <v>10.15</v>
      </c>
      <c r="AA372" s="263">
        <v>10.15</v>
      </c>
      <c r="AB372" s="263">
        <v>9.94</v>
      </c>
      <c r="AC372" s="263">
        <f>IF(Q372="yes",+INDEX('Final Comp Values'!$BH:$BH,MATCH('Monthy Targets'!$B372,'Final Comp Values'!$C:$C,0)),0)</f>
        <v>9.9</v>
      </c>
      <c r="AD372" s="263">
        <f>IF(R372="yes",+INDEX('Final Comp Values'!$BH:$BH,MATCH('Monthy Targets'!$B372,'Final Comp Values'!$C:$C,0)),0)</f>
        <v>9.9</v>
      </c>
      <c r="AE372" s="263">
        <f>IF(S372="yes",+INDEX('Final Comp Values'!$BL:$BL,MATCH('Monthy Targets'!$B372,'Final Comp Values'!$C:$C,0)),0)</f>
        <v>9.9</v>
      </c>
      <c r="AF372" s="263">
        <f>IF(T372="yes",+INDEX('Final Comp Values'!$BL:$BL,MATCH('Monthy Targets'!$B372,'Final Comp Values'!$C:$C,0)),0)</f>
        <v>9.9</v>
      </c>
      <c r="AG372" s="263">
        <f>IF(U372="yes",+INDEX('Final Comp Values'!$BL:$BL,MATCH('Monthy Targets'!$B372,'Final Comp Values'!$C:$C,0)),0)</f>
        <v>9.9</v>
      </c>
    </row>
    <row r="373" spans="1:33" x14ac:dyDescent="0.25">
      <c r="A373" s="579">
        <f>+FY2019_ALL_Targets!A373</f>
        <v>4815</v>
      </c>
      <c r="B373" s="62">
        <f>+FY2019_ALL_Targets!B373</f>
        <v>675932</v>
      </c>
      <c r="C373" s="62">
        <f>+FY2019_ALL_Targets!C373</f>
        <v>1026044</v>
      </c>
      <c r="D373" s="62">
        <f>+FY2019_ALL_Targets!D373</f>
        <v>1215925920</v>
      </c>
      <c r="E373" s="62"/>
      <c r="F373" s="62" t="str">
        <f>+FY2019_ALL_Targets!E373</f>
        <v>MRSA West</v>
      </c>
      <c r="G373" s="62" t="str">
        <f>FY2019_ALL_Targets!J373</f>
        <v>Arbor Terrace Healthcare Center</v>
      </c>
      <c r="H373" s="62" t="str">
        <f>FY2019_ALL_Targets!K373</f>
        <v>Stratford Hospital District</v>
      </c>
      <c r="I373" s="62" t="str">
        <f>+FY2019_ALL_Targets!L373</f>
        <v>609 Rio Concho Dr.</v>
      </c>
      <c r="J373" s="14" t="str">
        <f>_xlfn.IFNA(+INDEX(Comp1!$E:$E,MATCH(B373,Comp1!$C:$C,0)),"No")</f>
        <v>Yes</v>
      </c>
      <c r="K373" s="14" t="str">
        <f>_xlfn.IFNA(+INDEX(Comp1!$F:$F,MATCH(B373,Comp1!$C:$C,0)),"No")</f>
        <v>Yes</v>
      </c>
      <c r="L373" s="14" t="str">
        <f>_xlfn.IFNA(+INDEX(Comp1!G:G,MATCH($B373,Comp1!$C:$C,0)),"No")</f>
        <v>Yes</v>
      </c>
      <c r="M373" s="14" t="str">
        <f>_xlfn.IFNA(+INDEX(Comp1!H:H,MATCH($B373,Comp1!$C:$C,0)),"No")</f>
        <v>Yes</v>
      </c>
      <c r="N373" s="14" t="str">
        <f>_xlfn.IFNA(+INDEX(Comp1!I:I,MATCH($B373,Comp1!$C:$C,0)),"No")</f>
        <v>Yes</v>
      </c>
      <c r="O373" s="14" t="str">
        <f>_xlfn.IFNA(+INDEX(Comp1!J:J,MATCH($B373,Comp1!$C:$C,0)),"No")</f>
        <v>Yes</v>
      </c>
      <c r="P373" s="14" t="str">
        <f>_xlfn.IFNA(+INDEX(Comp1!K:K,MATCH($B373,Comp1!$C:$C,0)),"No")</f>
        <v>Yes</v>
      </c>
      <c r="Q373" s="14" t="str">
        <f>_xlfn.IFNA(+INDEX(Comp1!L:L,MATCH($B373,Comp1!$C:$C,0)),"No")</f>
        <v>Yes</v>
      </c>
      <c r="R373" s="14" t="str">
        <f>_xlfn.IFNA(+INDEX(Comp1!M:M,MATCH($B373,Comp1!$C:$C,0)),"No")</f>
        <v>Yes</v>
      </c>
      <c r="S373" s="14" t="str">
        <f>_xlfn.IFNA(+INDEX(Comp1!N:N,MATCH($B373,Comp1!$C:$C,0)),"No")</f>
        <v>Yes</v>
      </c>
      <c r="T373" s="14" t="str">
        <f>_xlfn.IFNA(+INDEX(Comp1!O:O,MATCH($B373,Comp1!$C:$C,0)),"No")</f>
        <v>Yes</v>
      </c>
      <c r="U373" s="14" t="s">
        <v>35</v>
      </c>
      <c r="V373" s="263">
        <v>8.33</v>
      </c>
      <c r="W373" s="263">
        <v>8.33</v>
      </c>
      <c r="X373" s="263">
        <v>8.33</v>
      </c>
      <c r="Y373" s="263">
        <v>8.33</v>
      </c>
      <c r="Z373" s="263">
        <v>8.33</v>
      </c>
      <c r="AA373" s="263">
        <v>8.33</v>
      </c>
      <c r="AB373" s="263">
        <v>8.15</v>
      </c>
      <c r="AC373" s="263">
        <f>IF(Q373="yes",+INDEX('Final Comp Values'!$BH:$BH,MATCH('Monthy Targets'!$B373,'Final Comp Values'!$C:$C,0)),0)</f>
        <v>8.1300000000000008</v>
      </c>
      <c r="AD373" s="263">
        <f>IF(R373="yes",+INDEX('Final Comp Values'!$BH:$BH,MATCH('Monthy Targets'!$B373,'Final Comp Values'!$C:$C,0)),0)</f>
        <v>8.1300000000000008</v>
      </c>
      <c r="AE373" s="263">
        <f>IF(S373="yes",+INDEX('Final Comp Values'!$BL:$BL,MATCH('Monthy Targets'!$B373,'Final Comp Values'!$C:$C,0)),0)</f>
        <v>8.1300000000000008</v>
      </c>
      <c r="AF373" s="263">
        <f>IF(T373="yes",+INDEX('Final Comp Values'!$BL:$BL,MATCH('Monthy Targets'!$B373,'Final Comp Values'!$C:$C,0)),0)</f>
        <v>8.1300000000000008</v>
      </c>
      <c r="AG373" s="263">
        <f>IF(U373="yes",+INDEX('Final Comp Values'!$BL:$BL,MATCH('Monthy Targets'!$B373,'Final Comp Values'!$C:$C,0)),0)</f>
        <v>8.1300000000000008</v>
      </c>
    </row>
    <row r="374" spans="1:33" x14ac:dyDescent="0.25">
      <c r="A374" s="579">
        <f>+FY2019_ALL_Targets!A374</f>
        <v>4341</v>
      </c>
      <c r="B374" s="62">
        <f>+FY2019_ALL_Targets!B374</f>
        <v>675934</v>
      </c>
      <c r="C374" s="62">
        <f>+FY2019_ALL_Targets!C374</f>
        <v>1028702</v>
      </c>
      <c r="D374" s="62">
        <f>+FY2019_ALL_Targets!D374</f>
        <v>1194166132</v>
      </c>
      <c r="E374" s="62"/>
      <c r="F374" s="62" t="str">
        <f>+FY2019_ALL_Targets!E374</f>
        <v>Tarrant</v>
      </c>
      <c r="G374" s="62" t="str">
        <f>FY2019_ALL_Targets!J374</f>
        <v>LaDora Nursing and Rehab Center</v>
      </c>
      <c r="H374" s="62" t="str">
        <f>FY2019_ALL_Targets!K374</f>
        <v>Fannin County Hospital Authority</v>
      </c>
      <c r="I374" s="62" t="str">
        <f>+FY2019_ALL_Targets!L374</f>
        <v>1960 Bedford Road</v>
      </c>
      <c r="J374" s="14" t="str">
        <f>_xlfn.IFNA(+INDEX(Comp1!$E:$E,MATCH(B374,Comp1!$C:$C,0)),"No")</f>
        <v>Yes</v>
      </c>
      <c r="K374" s="14" t="str">
        <f>_xlfn.IFNA(+INDEX(Comp1!$F:$F,MATCH(B374,Comp1!$C:$C,0)),"No")</f>
        <v>Yes</v>
      </c>
      <c r="L374" s="14" t="str">
        <f>_xlfn.IFNA(+INDEX(Comp1!G:G,MATCH($B374,Comp1!$C:$C,0)),"No")</f>
        <v>Yes</v>
      </c>
      <c r="M374" s="14" t="str">
        <f>_xlfn.IFNA(+INDEX(Comp1!H:H,MATCH($B374,Comp1!$C:$C,0)),"No")</f>
        <v>Yes</v>
      </c>
      <c r="N374" s="14" t="str">
        <f>_xlfn.IFNA(+INDEX(Comp1!I:I,MATCH($B374,Comp1!$C:$C,0)),"No")</f>
        <v>Yes</v>
      </c>
      <c r="O374" s="14" t="str">
        <f>_xlfn.IFNA(+INDEX(Comp1!J:J,MATCH($B374,Comp1!$C:$C,0)),"No")</f>
        <v>Yes</v>
      </c>
      <c r="P374" s="14" t="str">
        <f>_xlfn.IFNA(+INDEX(Comp1!K:K,MATCH($B374,Comp1!$C:$C,0)),"No")</f>
        <v>Yes</v>
      </c>
      <c r="Q374" s="14" t="str">
        <f>_xlfn.IFNA(+INDEX(Comp1!L:L,MATCH($B374,Comp1!$C:$C,0)),"No")</f>
        <v>Yes</v>
      </c>
      <c r="R374" s="14" t="str">
        <f>_xlfn.IFNA(+INDEX(Comp1!M:M,MATCH($B374,Comp1!$C:$C,0)),"No")</f>
        <v>Yes</v>
      </c>
      <c r="S374" s="14" t="str">
        <f>_xlfn.IFNA(+INDEX(Comp1!N:N,MATCH($B374,Comp1!$C:$C,0)),"No")</f>
        <v>Yes</v>
      </c>
      <c r="T374" s="14" t="str">
        <f>_xlfn.IFNA(+INDEX(Comp1!O:O,MATCH($B374,Comp1!$C:$C,0)),"No")</f>
        <v>Yes</v>
      </c>
      <c r="U374" s="14" t="s">
        <v>35</v>
      </c>
      <c r="V374" s="263">
        <v>4.13</v>
      </c>
      <c r="W374" s="263">
        <v>4.13</v>
      </c>
      <c r="X374" s="263">
        <v>4.13</v>
      </c>
      <c r="Y374" s="263">
        <v>4.13</v>
      </c>
      <c r="Z374" s="263">
        <v>4.13</v>
      </c>
      <c r="AA374" s="263">
        <v>4.13</v>
      </c>
      <c r="AB374" s="263">
        <v>4.01</v>
      </c>
      <c r="AC374" s="263">
        <f>IF(Q374="yes",+INDEX('Final Comp Values'!$BH:$BH,MATCH('Monthy Targets'!$B374,'Final Comp Values'!$C:$C,0)),0)</f>
        <v>3.99</v>
      </c>
      <c r="AD374" s="263">
        <f>IF(R374="yes",+INDEX('Final Comp Values'!$BH:$BH,MATCH('Monthy Targets'!$B374,'Final Comp Values'!$C:$C,0)),0)</f>
        <v>3.99</v>
      </c>
      <c r="AE374" s="263">
        <f>IF(S374="yes",+INDEX('Final Comp Values'!$BL:$BL,MATCH('Monthy Targets'!$B374,'Final Comp Values'!$C:$C,0)),0)</f>
        <v>3.99</v>
      </c>
      <c r="AF374" s="263">
        <f>IF(T374="yes",+INDEX('Final Comp Values'!$BL:$BL,MATCH('Monthy Targets'!$B374,'Final Comp Values'!$C:$C,0)),0)</f>
        <v>3.99</v>
      </c>
      <c r="AG374" s="263">
        <f>IF(U374="yes",+INDEX('Final Comp Values'!$BL:$BL,MATCH('Monthy Targets'!$B374,'Final Comp Values'!$C:$C,0)),0)</f>
        <v>3.99</v>
      </c>
    </row>
    <row r="375" spans="1:33" x14ac:dyDescent="0.25">
      <c r="A375" s="579">
        <f>+FY2019_ALL_Targets!A375</f>
        <v>4553</v>
      </c>
      <c r="B375" s="62">
        <f>+FY2019_ALL_Targets!B375</f>
        <v>675936</v>
      </c>
      <c r="C375" s="62">
        <f>+FY2019_ALL_Targets!C375</f>
        <v>1028711</v>
      </c>
      <c r="D375" s="62">
        <f>+FY2019_ALL_Targets!D375</f>
        <v>1487992889</v>
      </c>
      <c r="E375" s="62"/>
      <c r="F375" s="62" t="str">
        <f>+FY2019_ALL_Targets!E375</f>
        <v>MRSA Northeast</v>
      </c>
      <c r="G375" s="62" t="str">
        <f>FY2019_ALL_Targets!J375</f>
        <v>Ponderosa Nursing and Rehabilitation Center</v>
      </c>
      <c r="H375" s="62" t="str">
        <f>FY2019_ALL_Targets!K375</f>
        <v>Nacogdoches County Hospital District</v>
      </c>
      <c r="I375" s="62" t="str">
        <f>+FY2019_ALL_Targets!L375</f>
        <v>12520 FM 1840</v>
      </c>
      <c r="J375" s="14" t="str">
        <f>_xlfn.IFNA(+INDEX(Comp1!$E:$E,MATCH(B375,Comp1!$C:$C,0)),"No")</f>
        <v>Yes</v>
      </c>
      <c r="K375" s="14" t="str">
        <f>_xlfn.IFNA(+INDEX(Comp1!$F:$F,MATCH(B375,Comp1!$C:$C,0)),"No")</f>
        <v>Yes</v>
      </c>
      <c r="L375" s="14" t="str">
        <f>_xlfn.IFNA(+INDEX(Comp1!G:G,MATCH($B375,Comp1!$C:$C,0)),"No")</f>
        <v>Yes</v>
      </c>
      <c r="M375" s="14" t="str">
        <f>_xlfn.IFNA(+INDEX(Comp1!H:H,MATCH($B375,Comp1!$C:$C,0)),"No")</f>
        <v>Yes</v>
      </c>
      <c r="N375" s="14" t="str">
        <f>_xlfn.IFNA(+INDEX(Comp1!I:I,MATCH($B375,Comp1!$C:$C,0)),"No")</f>
        <v>Yes</v>
      </c>
      <c r="O375" s="14" t="str">
        <f>_xlfn.IFNA(+INDEX(Comp1!J:J,MATCH($B375,Comp1!$C:$C,0)),"No")</f>
        <v>Yes</v>
      </c>
      <c r="P375" s="14" t="str">
        <f>_xlfn.IFNA(+INDEX(Comp1!K:K,MATCH($B375,Comp1!$C:$C,0)),"No")</f>
        <v>Yes</v>
      </c>
      <c r="Q375" s="14" t="str">
        <f>_xlfn.IFNA(+INDEX(Comp1!L:L,MATCH($B375,Comp1!$C:$C,0)),"No")</f>
        <v>Yes</v>
      </c>
      <c r="R375" s="14" t="str">
        <f>_xlfn.IFNA(+INDEX(Comp1!M:M,MATCH($B375,Comp1!$C:$C,0)),"No")</f>
        <v>Yes</v>
      </c>
      <c r="S375" s="14" t="str">
        <f>_xlfn.IFNA(+INDEX(Comp1!N:N,MATCH($B375,Comp1!$C:$C,0)),"No")</f>
        <v>Yes</v>
      </c>
      <c r="T375" s="14" t="str">
        <f>_xlfn.IFNA(+INDEX(Comp1!O:O,MATCH($B375,Comp1!$C:$C,0)),"No")</f>
        <v>Yes</v>
      </c>
      <c r="U375" s="14" t="s">
        <v>35</v>
      </c>
      <c r="V375" s="263">
        <v>4.84</v>
      </c>
      <c r="W375" s="263">
        <v>4.84</v>
      </c>
      <c r="X375" s="263">
        <v>4.84</v>
      </c>
      <c r="Y375" s="263">
        <v>4.84</v>
      </c>
      <c r="Z375" s="263">
        <v>4.84</v>
      </c>
      <c r="AA375" s="263">
        <v>4.84</v>
      </c>
      <c r="AB375" s="263">
        <v>5.01</v>
      </c>
      <c r="AC375" s="263">
        <f>IF(Q375="yes",+INDEX('Final Comp Values'!$BH:$BH,MATCH('Monthy Targets'!$B375,'Final Comp Values'!$C:$C,0)),0)</f>
        <v>5</v>
      </c>
      <c r="AD375" s="263">
        <f>IF(R375="yes",+INDEX('Final Comp Values'!$BH:$BH,MATCH('Monthy Targets'!$B375,'Final Comp Values'!$C:$C,0)),0)</f>
        <v>5</v>
      </c>
      <c r="AE375" s="263">
        <f>IF(S375="yes",+INDEX('Final Comp Values'!$BL:$BL,MATCH('Monthy Targets'!$B375,'Final Comp Values'!$C:$C,0)),0)</f>
        <v>5</v>
      </c>
      <c r="AF375" s="263">
        <f>IF(T375="yes",+INDEX('Final Comp Values'!$BL:$BL,MATCH('Monthy Targets'!$B375,'Final Comp Values'!$C:$C,0)),0)</f>
        <v>5</v>
      </c>
      <c r="AG375" s="263">
        <f>IF(U375="yes",+INDEX('Final Comp Values'!$BL:$BL,MATCH('Monthy Targets'!$B375,'Final Comp Values'!$C:$C,0)),0)</f>
        <v>5</v>
      </c>
    </row>
    <row r="376" spans="1:33" x14ac:dyDescent="0.25">
      <c r="A376" s="579">
        <f>+FY2019_ALL_Targets!A376</f>
        <v>4468</v>
      </c>
      <c r="B376" s="62">
        <f>+FY2019_ALL_Targets!B376</f>
        <v>675942</v>
      </c>
      <c r="C376" s="62">
        <f>+FY2019_ALL_Targets!C376</f>
        <v>1027527</v>
      </c>
      <c r="D376" s="62">
        <f>+FY2019_ALL_Targets!D376</f>
        <v>1063871382</v>
      </c>
      <c r="E376" s="62"/>
      <c r="F376" s="62" t="str">
        <f>+FY2019_ALL_Targets!E376</f>
        <v>Travis</v>
      </c>
      <c r="G376" s="62" t="str">
        <f>FY2019_ALL_Targets!J376</f>
        <v>Towers Nursing Home</v>
      </c>
      <c r="H376" s="62" t="str">
        <f>FY2019_ALL_Targets!K376</f>
        <v>Smithville Hospital Authority dba Towers Nursing Home</v>
      </c>
      <c r="I376" s="62" t="str">
        <f>+FY2019_ALL_Targets!L376</f>
        <v>907 Garwood</v>
      </c>
      <c r="J376" s="14" t="str">
        <f>_xlfn.IFNA(+INDEX(Comp1!$E:$E,MATCH(B376,Comp1!$C:$C,0)),"No")</f>
        <v>Yes</v>
      </c>
      <c r="K376" s="14" t="str">
        <f>_xlfn.IFNA(+INDEX(Comp1!$F:$F,MATCH(B376,Comp1!$C:$C,0)),"No")</f>
        <v>Yes</v>
      </c>
      <c r="L376" s="14" t="str">
        <f>_xlfn.IFNA(+INDEX(Comp1!G:G,MATCH($B376,Comp1!$C:$C,0)),"No")</f>
        <v>Yes</v>
      </c>
      <c r="M376" s="14" t="str">
        <f>_xlfn.IFNA(+INDEX(Comp1!H:H,MATCH($B376,Comp1!$C:$C,0)),"No")</f>
        <v>Yes</v>
      </c>
      <c r="N376" s="14" t="str">
        <f>_xlfn.IFNA(+INDEX(Comp1!I:I,MATCH($B376,Comp1!$C:$C,0)),"No")</f>
        <v>Yes</v>
      </c>
      <c r="O376" s="14" t="str">
        <f>_xlfn.IFNA(+INDEX(Comp1!J:J,MATCH($B376,Comp1!$C:$C,0)),"No")</f>
        <v>Yes</v>
      </c>
      <c r="P376" s="14" t="str">
        <f>_xlfn.IFNA(+INDEX(Comp1!K:K,MATCH($B376,Comp1!$C:$C,0)),"No")</f>
        <v>Yes</v>
      </c>
      <c r="Q376" s="14" t="str">
        <f>_xlfn.IFNA(+INDEX(Comp1!L:L,MATCH($B376,Comp1!$C:$C,0)),"No")</f>
        <v>Yes</v>
      </c>
      <c r="R376" s="14" t="str">
        <f>_xlfn.IFNA(+INDEX(Comp1!M:M,MATCH($B376,Comp1!$C:$C,0)),"No")</f>
        <v>Yes</v>
      </c>
      <c r="S376" s="14" t="str">
        <f>_xlfn.IFNA(+INDEX(Comp1!N:N,MATCH($B376,Comp1!$C:$C,0)),"No")</f>
        <v>Yes</v>
      </c>
      <c r="T376" s="14" t="str">
        <f>_xlfn.IFNA(+INDEX(Comp1!O:O,MATCH($B376,Comp1!$C:$C,0)),"No")</f>
        <v>Yes</v>
      </c>
      <c r="U376" s="14" t="s">
        <v>35</v>
      </c>
      <c r="V376" s="263">
        <v>9.65</v>
      </c>
      <c r="W376" s="263">
        <v>9.65</v>
      </c>
      <c r="X376" s="263">
        <v>9.65</v>
      </c>
      <c r="Y376" s="263">
        <v>9.65</v>
      </c>
      <c r="Z376" s="263">
        <v>9.65</v>
      </c>
      <c r="AA376" s="263">
        <v>9.65</v>
      </c>
      <c r="AB376" s="263">
        <v>9.5</v>
      </c>
      <c r="AC376" s="263">
        <f>IF(Q376="yes",+INDEX('Final Comp Values'!$BH:$BH,MATCH('Monthy Targets'!$B376,'Final Comp Values'!$C:$C,0)),0)</f>
        <v>9.4700000000000006</v>
      </c>
      <c r="AD376" s="263">
        <f>IF(R376="yes",+INDEX('Final Comp Values'!$BH:$BH,MATCH('Monthy Targets'!$B376,'Final Comp Values'!$C:$C,0)),0)</f>
        <v>9.4700000000000006</v>
      </c>
      <c r="AE376" s="263">
        <f>IF(S376="yes",+INDEX('Final Comp Values'!$BL:$BL,MATCH('Monthy Targets'!$B376,'Final Comp Values'!$C:$C,0)),0)</f>
        <v>9.4700000000000006</v>
      </c>
      <c r="AF376" s="263">
        <f>IF(T376="yes",+INDEX('Final Comp Values'!$BL:$BL,MATCH('Monthy Targets'!$B376,'Final Comp Values'!$C:$C,0)),0)</f>
        <v>9.4700000000000006</v>
      </c>
      <c r="AG376" s="263">
        <f>IF(U376="yes",+INDEX('Final Comp Values'!$BL:$BL,MATCH('Monthy Targets'!$B376,'Final Comp Values'!$C:$C,0)),0)</f>
        <v>9.4700000000000006</v>
      </c>
    </row>
    <row r="377" spans="1:33" x14ac:dyDescent="0.25">
      <c r="A377" s="579">
        <f>+FY2019_ALL_Targets!A377</f>
        <v>5242</v>
      </c>
      <c r="B377" s="62">
        <f>+FY2019_ALL_Targets!B377</f>
        <v>675943</v>
      </c>
      <c r="C377" s="62">
        <f>+FY2019_ALL_Targets!C377</f>
        <v>1020778</v>
      </c>
      <c r="D377" s="62">
        <f>+FY2019_ALL_Targets!D377</f>
        <v>1861932675</v>
      </c>
      <c r="E377" s="62"/>
      <c r="F377" s="62" t="str">
        <f>+FY2019_ALL_Targets!E377</f>
        <v>Travis</v>
      </c>
      <c r="G377" s="62" t="str">
        <f>FY2019_ALL_Targets!J377</f>
        <v>New Hope Manor</v>
      </c>
      <c r="H377" s="62" t="str">
        <f>FY2019_ALL_Targets!K377</f>
        <v>Coryell County Memorial Hospital Authority</v>
      </c>
      <c r="I377" s="62" t="str">
        <f>+FY2019_ALL_Targets!L377</f>
        <v>1623 W New Hope Dr</v>
      </c>
      <c r="J377" s="14" t="str">
        <f>_xlfn.IFNA(+INDEX(Comp1!$E:$E,MATCH(B377,Comp1!$C:$C,0)),"No")</f>
        <v>Yes</v>
      </c>
      <c r="K377" s="14" t="str">
        <f>_xlfn.IFNA(+INDEX(Comp1!$F:$F,MATCH(B377,Comp1!$C:$C,0)),"No")</f>
        <v>Yes</v>
      </c>
      <c r="L377" s="14" t="str">
        <f>_xlfn.IFNA(+INDEX(Comp1!G:G,MATCH($B377,Comp1!$C:$C,0)),"No")</f>
        <v>Yes</v>
      </c>
      <c r="M377" s="14" t="str">
        <f>_xlfn.IFNA(+INDEX(Comp1!H:H,MATCH($B377,Comp1!$C:$C,0)),"No")</f>
        <v>Yes</v>
      </c>
      <c r="N377" s="14" t="str">
        <f>_xlfn.IFNA(+INDEX(Comp1!I:I,MATCH($B377,Comp1!$C:$C,0)),"No")</f>
        <v>Yes</v>
      </c>
      <c r="O377" s="14" t="str">
        <f>_xlfn.IFNA(+INDEX(Comp1!J:J,MATCH($B377,Comp1!$C:$C,0)),"No")</f>
        <v>Yes</v>
      </c>
      <c r="P377" s="14" t="str">
        <f>_xlfn.IFNA(+INDEX(Comp1!K:K,MATCH($B377,Comp1!$C:$C,0)),"No")</f>
        <v>Yes</v>
      </c>
      <c r="Q377" s="14" t="str">
        <f>_xlfn.IFNA(+INDEX(Comp1!L:L,MATCH($B377,Comp1!$C:$C,0)),"No")</f>
        <v>Yes</v>
      </c>
      <c r="R377" s="14" t="str">
        <f>_xlfn.IFNA(+INDEX(Comp1!M:M,MATCH($B377,Comp1!$C:$C,0)),"No")</f>
        <v>Yes</v>
      </c>
      <c r="S377" s="14" t="str">
        <f>_xlfn.IFNA(+INDEX(Comp1!N:N,MATCH($B377,Comp1!$C:$C,0)),"No")</f>
        <v>Yes</v>
      </c>
      <c r="T377" s="14" t="str">
        <f>_xlfn.IFNA(+INDEX(Comp1!O:O,MATCH($B377,Comp1!$C:$C,0)),"No")</f>
        <v>Yes</v>
      </c>
      <c r="U377" s="14" t="s">
        <v>35</v>
      </c>
      <c r="V377" s="263">
        <v>14.58</v>
      </c>
      <c r="W377" s="263">
        <v>14.58</v>
      </c>
      <c r="X377" s="263">
        <v>14.58</v>
      </c>
      <c r="Y377" s="263">
        <v>14.58</v>
      </c>
      <c r="Z377" s="263">
        <v>14.58</v>
      </c>
      <c r="AA377" s="263">
        <v>14.58</v>
      </c>
      <c r="AB377" s="263">
        <v>14.35</v>
      </c>
      <c r="AC377" s="263">
        <f>IF(Q377="yes",+INDEX('Final Comp Values'!$BH:$BH,MATCH('Monthy Targets'!$B377,'Final Comp Values'!$C:$C,0)),0)</f>
        <v>14.3</v>
      </c>
      <c r="AD377" s="263">
        <f>IF(R377="yes",+INDEX('Final Comp Values'!$BH:$BH,MATCH('Monthy Targets'!$B377,'Final Comp Values'!$C:$C,0)),0)</f>
        <v>14.3</v>
      </c>
      <c r="AE377" s="263">
        <f>IF(S377="yes",+INDEX('Final Comp Values'!$BL:$BL,MATCH('Monthy Targets'!$B377,'Final Comp Values'!$C:$C,0)),0)</f>
        <v>14.3</v>
      </c>
      <c r="AF377" s="263">
        <f>IF(T377="yes",+INDEX('Final Comp Values'!$BL:$BL,MATCH('Monthy Targets'!$B377,'Final Comp Values'!$C:$C,0)),0)</f>
        <v>14.3</v>
      </c>
      <c r="AG377" s="263">
        <f>IF(U377="yes",+INDEX('Final Comp Values'!$BL:$BL,MATCH('Monthy Targets'!$B377,'Final Comp Values'!$C:$C,0)),0)</f>
        <v>14.3</v>
      </c>
    </row>
    <row r="378" spans="1:33" x14ac:dyDescent="0.25">
      <c r="A378" s="579">
        <f>+FY2019_ALL_Targets!A378</f>
        <v>5299</v>
      </c>
      <c r="B378" s="62">
        <f>+FY2019_ALL_Targets!B378</f>
        <v>675947</v>
      </c>
      <c r="C378" s="62">
        <f>+FY2019_ALL_Targets!C378</f>
        <v>1026693</v>
      </c>
      <c r="D378" s="62">
        <f>+FY2019_ALL_Targets!D378</f>
        <v>1780073056</v>
      </c>
      <c r="E378" s="62"/>
      <c r="F378" s="62" t="str">
        <f>+FY2019_ALL_Targets!E378</f>
        <v>Bexar</v>
      </c>
      <c r="G378" s="62" t="str">
        <f>FY2019_ALL_Targets!J378</f>
        <v>Country Care Manor</v>
      </c>
      <c r="H378" s="62" t="str">
        <f>FY2019_ALL_Targets!K378</f>
        <v>Bexar County Hospital District</v>
      </c>
      <c r="I378" s="62" t="str">
        <f>+FY2019_ALL_Targets!L378</f>
        <v>2736 Farm to Market 775</v>
      </c>
      <c r="J378" s="14" t="str">
        <f>_xlfn.IFNA(+INDEX(Comp1!$E:$E,MATCH(B378,Comp1!$C:$C,0)),"No")</f>
        <v>Yes</v>
      </c>
      <c r="K378" s="14" t="str">
        <f>_xlfn.IFNA(+INDEX(Comp1!$F:$F,MATCH(B378,Comp1!$C:$C,0)),"No")</f>
        <v>Yes</v>
      </c>
      <c r="L378" s="14" t="str">
        <f>_xlfn.IFNA(+INDEX(Comp1!G:G,MATCH($B378,Comp1!$C:$C,0)),"No")</f>
        <v>Yes</v>
      </c>
      <c r="M378" s="14" t="str">
        <f>_xlfn.IFNA(+INDEX(Comp1!H:H,MATCH($B378,Comp1!$C:$C,0)),"No")</f>
        <v>Yes</v>
      </c>
      <c r="N378" s="14" t="str">
        <f>_xlfn.IFNA(+INDEX(Comp1!I:I,MATCH($B378,Comp1!$C:$C,0)),"No")</f>
        <v>Yes</v>
      </c>
      <c r="O378" s="14" t="str">
        <f>_xlfn.IFNA(+INDEX(Comp1!J:J,MATCH($B378,Comp1!$C:$C,0)),"No")</f>
        <v>Yes</v>
      </c>
      <c r="P378" s="14" t="str">
        <f>_xlfn.IFNA(+INDEX(Comp1!K:K,MATCH($B378,Comp1!$C:$C,0)),"No")</f>
        <v>Yes</v>
      </c>
      <c r="Q378" s="14" t="str">
        <f>_xlfn.IFNA(+INDEX(Comp1!L:L,MATCH($B378,Comp1!$C:$C,0)),"No")</f>
        <v>Yes</v>
      </c>
      <c r="R378" s="14" t="str">
        <f>_xlfn.IFNA(+INDEX(Comp1!M:M,MATCH($B378,Comp1!$C:$C,0)),"No")</f>
        <v>Yes</v>
      </c>
      <c r="S378" s="14" t="str">
        <f>_xlfn.IFNA(+INDEX(Comp1!N:N,MATCH($B378,Comp1!$C:$C,0)),"No")</f>
        <v>Yes</v>
      </c>
      <c r="T378" s="14" t="str">
        <f>_xlfn.IFNA(+INDEX(Comp1!O:O,MATCH($B378,Comp1!$C:$C,0)),"No")</f>
        <v>Yes</v>
      </c>
      <c r="U378" s="14" t="s">
        <v>35</v>
      </c>
      <c r="V378" s="263">
        <v>6.23</v>
      </c>
      <c r="W378" s="263">
        <v>6.23</v>
      </c>
      <c r="X378" s="263">
        <v>6.23</v>
      </c>
      <c r="Y378" s="263">
        <v>6.23</v>
      </c>
      <c r="Z378" s="263">
        <v>6.23</v>
      </c>
      <c r="AA378" s="263">
        <v>6.23</v>
      </c>
      <c r="AB378" s="263">
        <v>6.13</v>
      </c>
      <c r="AC378" s="263">
        <f>IF(Q378="yes",+INDEX('Final Comp Values'!$BH:$BH,MATCH('Monthy Targets'!$B378,'Final Comp Values'!$C:$C,0)),0)</f>
        <v>6.11</v>
      </c>
      <c r="AD378" s="263">
        <f>IF(R378="yes",+INDEX('Final Comp Values'!$BH:$BH,MATCH('Monthy Targets'!$B378,'Final Comp Values'!$C:$C,0)),0)</f>
        <v>6.11</v>
      </c>
      <c r="AE378" s="263">
        <f>IF(S378="yes",+INDEX('Final Comp Values'!$BL:$BL,MATCH('Monthy Targets'!$B378,'Final Comp Values'!$C:$C,0)),0)</f>
        <v>6.11</v>
      </c>
      <c r="AF378" s="263">
        <f>IF(T378="yes",+INDEX('Final Comp Values'!$BL:$BL,MATCH('Monthy Targets'!$B378,'Final Comp Values'!$C:$C,0)),0)</f>
        <v>6.11</v>
      </c>
      <c r="AG378" s="263">
        <f>IF(U378="yes",+INDEX('Final Comp Values'!$BL:$BL,MATCH('Monthy Targets'!$B378,'Final Comp Values'!$C:$C,0)),0)</f>
        <v>6.11</v>
      </c>
    </row>
    <row r="379" spans="1:33" x14ac:dyDescent="0.25">
      <c r="A379" s="579">
        <f>+FY2019_ALL_Targets!A379</f>
        <v>4970</v>
      </c>
      <c r="B379" s="62">
        <f>+FY2019_ALL_Targets!B379</f>
        <v>675956</v>
      </c>
      <c r="C379" s="62">
        <f>+FY2019_ALL_Targets!C379</f>
        <v>1026704</v>
      </c>
      <c r="D379" s="62">
        <f>+FY2019_ALL_Targets!D379</f>
        <v>1851629430</v>
      </c>
      <c r="E379" s="62"/>
      <c r="F379" s="62" t="str">
        <f>+FY2019_ALL_Targets!E379</f>
        <v>Travis</v>
      </c>
      <c r="G379" s="62" t="str">
        <f>FY2019_ALL_Targets!J379</f>
        <v>Windsor Nursing and Rehabilitation Center of Duval</v>
      </c>
      <c r="H379" s="62" t="str">
        <f>FY2019_ALL_Targets!K379</f>
        <v>Dewitt Medical District dba Windsor Nursing and Rehabilitation of Duval</v>
      </c>
      <c r="I379" s="62" t="str">
        <f>+FY2019_ALL_Targets!L379</f>
        <v>5301 West Duval Road</v>
      </c>
      <c r="J379" s="14" t="str">
        <f>_xlfn.IFNA(+INDEX(Comp1!$E:$E,MATCH(B379,Comp1!$C:$C,0)),"No")</f>
        <v>No</v>
      </c>
      <c r="K379" s="14" t="str">
        <f>_xlfn.IFNA(+INDEX(Comp1!$F:$F,MATCH(B379,Comp1!$C:$C,0)),"No")</f>
        <v>No</v>
      </c>
      <c r="L379" s="14" t="str">
        <f>_xlfn.IFNA(+INDEX(Comp1!G:G,MATCH($B379,Comp1!$C:$C,0)),"No")</f>
        <v>No</v>
      </c>
      <c r="M379" s="14" t="str">
        <f>_xlfn.IFNA(+INDEX(Comp1!H:H,MATCH($B379,Comp1!$C:$C,0)),"No")</f>
        <v>No</v>
      </c>
      <c r="N379" s="14" t="str">
        <f>_xlfn.IFNA(+INDEX(Comp1!I:I,MATCH($B379,Comp1!$C:$C,0)),"No")</f>
        <v>No</v>
      </c>
      <c r="O379" s="14" t="str">
        <f>_xlfn.IFNA(+INDEX(Comp1!J:J,MATCH($B379,Comp1!$C:$C,0)),"No")</f>
        <v>No</v>
      </c>
      <c r="P379" s="14" t="str">
        <f>_xlfn.IFNA(+INDEX(Comp1!K:K,MATCH($B379,Comp1!$C:$C,0)),"No")</f>
        <v>No</v>
      </c>
      <c r="Q379" s="14" t="str">
        <f>_xlfn.IFNA(+INDEX(Comp1!L:L,MATCH($B379,Comp1!$C:$C,0)),"No")</f>
        <v>No</v>
      </c>
      <c r="R379" s="14" t="str">
        <f>_xlfn.IFNA(+INDEX(Comp1!M:M,MATCH($B379,Comp1!$C:$C,0)),"No")</f>
        <v>No</v>
      </c>
      <c r="S379" s="14" t="str">
        <f>_xlfn.IFNA(+INDEX(Comp1!N:N,MATCH($B379,Comp1!$C:$C,0)),"No")</f>
        <v>No</v>
      </c>
      <c r="T379" s="14" t="str">
        <f>_xlfn.IFNA(+INDEX(Comp1!O:O,MATCH($B379,Comp1!$C:$C,0)),"No")</f>
        <v>No</v>
      </c>
      <c r="U379" s="14">
        <v>0</v>
      </c>
      <c r="V379" s="263">
        <v>0</v>
      </c>
      <c r="W379" s="263">
        <v>0</v>
      </c>
      <c r="X379" s="263">
        <v>0</v>
      </c>
      <c r="Y379" s="263">
        <v>0</v>
      </c>
      <c r="Z379" s="263">
        <v>0</v>
      </c>
      <c r="AA379" s="263">
        <v>0</v>
      </c>
      <c r="AB379" s="263">
        <v>0</v>
      </c>
      <c r="AC379" s="263">
        <f>IF(Q379="yes",+INDEX('Final Comp Values'!$BH:$BH,MATCH('Monthy Targets'!$B379,'Final Comp Values'!$C:$C,0)),0)</f>
        <v>0</v>
      </c>
      <c r="AD379" s="263">
        <f>IF(R379="yes",+INDEX('Final Comp Values'!$BH:$BH,MATCH('Monthy Targets'!$B379,'Final Comp Values'!$C:$C,0)),0)</f>
        <v>0</v>
      </c>
      <c r="AE379" s="263">
        <f>IF(S379="yes",+INDEX('Final Comp Values'!$BL:$BL,MATCH('Monthy Targets'!$B379,'Final Comp Values'!$C:$C,0)),0)</f>
        <v>0</v>
      </c>
      <c r="AF379" s="263">
        <f>IF(T379="yes",+INDEX('Final Comp Values'!$BL:$BL,MATCH('Monthy Targets'!$B379,'Final Comp Values'!$C:$C,0)),0)</f>
        <v>0</v>
      </c>
      <c r="AG379" s="263">
        <f>IF(U379="yes",+INDEX('Final Comp Values'!$BL:$BL,MATCH('Monthy Targets'!$B379,'Final Comp Values'!$C:$C,0)),0)</f>
        <v>0</v>
      </c>
    </row>
    <row r="380" spans="1:33" x14ac:dyDescent="0.25">
      <c r="A380" s="579">
        <f>+FY2019_ALL_Targets!A380</f>
        <v>5253</v>
      </c>
      <c r="B380" s="62">
        <f>+FY2019_ALL_Targets!B380</f>
        <v>675962</v>
      </c>
      <c r="C380" s="62">
        <f>+FY2019_ALL_Targets!C380</f>
        <v>1026683</v>
      </c>
      <c r="D380" s="62">
        <f>+FY2019_ALL_Targets!D380</f>
        <v>1639314560</v>
      </c>
      <c r="E380" s="62"/>
      <c r="F380" s="62" t="str">
        <f>+FY2019_ALL_Targets!E380</f>
        <v>MRSA Northeast</v>
      </c>
      <c r="G380" s="62" t="str">
        <f>FY2019_ALL_Targets!J380</f>
        <v>Southland Rehabilitation and Healthcare Center</v>
      </c>
      <c r="H380" s="62" t="str">
        <f>FY2019_ALL_Targets!K380</f>
        <v>Liberty County Hospital District No. 1</v>
      </c>
      <c r="I380" s="62" t="str">
        <f>+FY2019_ALL_Targets!L380</f>
        <v>501 North Medford Drive</v>
      </c>
      <c r="J380" s="14" t="str">
        <f>_xlfn.IFNA(+INDEX(Comp1!$E:$E,MATCH(B380,Comp1!$C:$C,0)),"No")</f>
        <v>Yes</v>
      </c>
      <c r="K380" s="14" t="str">
        <f>_xlfn.IFNA(+INDEX(Comp1!$F:$F,MATCH(B380,Comp1!$C:$C,0)),"No")</f>
        <v>Yes</v>
      </c>
      <c r="L380" s="14" t="str">
        <f>_xlfn.IFNA(+INDEX(Comp1!G:G,MATCH($B380,Comp1!$C:$C,0)),"No")</f>
        <v>Yes</v>
      </c>
      <c r="M380" s="14" t="str">
        <f>_xlfn.IFNA(+INDEX(Comp1!H:H,MATCH($B380,Comp1!$C:$C,0)),"No")</f>
        <v>Yes</v>
      </c>
      <c r="N380" s="14" t="str">
        <f>_xlfn.IFNA(+INDEX(Comp1!I:I,MATCH($B380,Comp1!$C:$C,0)),"No")</f>
        <v>Yes</v>
      </c>
      <c r="O380" s="14" t="str">
        <f>_xlfn.IFNA(+INDEX(Comp1!J:J,MATCH($B380,Comp1!$C:$C,0)),"No")</f>
        <v>Yes</v>
      </c>
      <c r="P380" s="14" t="str">
        <f>_xlfn.IFNA(+INDEX(Comp1!K:K,MATCH($B380,Comp1!$C:$C,0)),"No")</f>
        <v>Yes</v>
      </c>
      <c r="Q380" s="14" t="str">
        <f>_xlfn.IFNA(+INDEX(Comp1!L:L,MATCH($B380,Comp1!$C:$C,0)),"No")</f>
        <v>Yes</v>
      </c>
      <c r="R380" s="14" t="str">
        <f>_xlfn.IFNA(+INDEX(Comp1!M:M,MATCH($B380,Comp1!$C:$C,0)),"No")</f>
        <v>Yes</v>
      </c>
      <c r="S380" s="14" t="str">
        <f>_xlfn.IFNA(+INDEX(Comp1!N:N,MATCH($B380,Comp1!$C:$C,0)),"No")</f>
        <v>Yes</v>
      </c>
      <c r="T380" s="14" t="str">
        <f>_xlfn.IFNA(+INDEX(Comp1!O:O,MATCH($B380,Comp1!$C:$C,0)),"No")</f>
        <v>Yes</v>
      </c>
      <c r="U380" s="14" t="s">
        <v>35</v>
      </c>
      <c r="V380" s="263">
        <v>7.89</v>
      </c>
      <c r="W380" s="263">
        <v>7.89</v>
      </c>
      <c r="X380" s="263">
        <v>7.89</v>
      </c>
      <c r="Y380" s="263">
        <v>7.89</v>
      </c>
      <c r="Z380" s="263">
        <v>7.89</v>
      </c>
      <c r="AA380" s="263">
        <v>7.89</v>
      </c>
      <c r="AB380" s="263">
        <v>8.17</v>
      </c>
      <c r="AC380" s="263">
        <f>IF(Q380="yes",+INDEX('Final Comp Values'!$BH:$BH,MATCH('Monthy Targets'!$B380,'Final Comp Values'!$C:$C,0)),0)</f>
        <v>8.14</v>
      </c>
      <c r="AD380" s="263">
        <f>IF(R380="yes",+INDEX('Final Comp Values'!$BH:$BH,MATCH('Monthy Targets'!$B380,'Final Comp Values'!$C:$C,0)),0)</f>
        <v>8.14</v>
      </c>
      <c r="AE380" s="263">
        <f>IF(S380="yes",+INDEX('Final Comp Values'!$BL:$BL,MATCH('Monthy Targets'!$B380,'Final Comp Values'!$C:$C,0)),0)</f>
        <v>8.14</v>
      </c>
      <c r="AF380" s="263">
        <f>IF(T380="yes",+INDEX('Final Comp Values'!$BL:$BL,MATCH('Monthy Targets'!$B380,'Final Comp Values'!$C:$C,0)),0)</f>
        <v>8.14</v>
      </c>
      <c r="AG380" s="263">
        <f>IF(U380="yes",+INDEX('Final Comp Values'!$BL:$BL,MATCH('Monthy Targets'!$B380,'Final Comp Values'!$C:$C,0)),0)</f>
        <v>8.14</v>
      </c>
    </row>
    <row r="381" spans="1:33" x14ac:dyDescent="0.25">
      <c r="A381" s="579">
        <f>+FY2019_ALL_Targets!A381</f>
        <v>4240</v>
      </c>
      <c r="B381" s="62">
        <f>+FY2019_ALL_Targets!B381</f>
        <v>675963</v>
      </c>
      <c r="C381" s="62">
        <f>+FY2019_ALL_Targets!C381</f>
        <v>1004869</v>
      </c>
      <c r="D381" s="62">
        <f>+FY2019_ALL_Targets!D381</f>
        <v>1568458339</v>
      </c>
      <c r="E381" s="62"/>
      <c r="F381" s="62" t="str">
        <f>+FY2019_ALL_Targets!E381</f>
        <v>Tarrant</v>
      </c>
      <c r="G381" s="62" t="str">
        <f>FY2019_ALL_Targets!J381</f>
        <v>North Pointe Nursing and Rehabilitation, LP</v>
      </c>
      <c r="H381" s="62" t="str">
        <f>FY2019_ALL_Targets!K381</f>
        <v>North Pointe Nursing and Rehabilitation, LP</v>
      </c>
      <c r="I381" s="62" t="str">
        <f>+FY2019_ALL_Targets!L381</f>
        <v>7804 Virgil Anthony Blvd</v>
      </c>
      <c r="J381" s="14" t="str">
        <f>_xlfn.IFNA(+INDEX(Comp1!$E:$E,MATCH(B381,Comp1!$C:$C,0)),"No")</f>
        <v>No</v>
      </c>
      <c r="K381" s="14" t="str">
        <f>_xlfn.IFNA(+INDEX(Comp1!$F:$F,MATCH(B381,Comp1!$C:$C,0)),"No")</f>
        <v>No</v>
      </c>
      <c r="L381" s="14" t="str">
        <f>_xlfn.IFNA(+INDEX(Comp1!G:G,MATCH($B381,Comp1!$C:$C,0)),"No")</f>
        <v>No</v>
      </c>
      <c r="M381" s="14" t="str">
        <f>_xlfn.IFNA(+INDEX(Comp1!H:H,MATCH($B381,Comp1!$C:$C,0)),"No")</f>
        <v>No</v>
      </c>
      <c r="N381" s="14" t="str">
        <f>_xlfn.IFNA(+INDEX(Comp1!I:I,MATCH($B381,Comp1!$C:$C,0)),"No")</f>
        <v>No</v>
      </c>
      <c r="O381" s="14" t="str">
        <f>_xlfn.IFNA(+INDEX(Comp1!J:J,MATCH($B381,Comp1!$C:$C,0)),"No")</f>
        <v>No</v>
      </c>
      <c r="P381" s="14" t="str">
        <f>_xlfn.IFNA(+INDEX(Comp1!K:K,MATCH($B381,Comp1!$C:$C,0)),"No")</f>
        <v>No</v>
      </c>
      <c r="Q381" s="14" t="str">
        <f>_xlfn.IFNA(+INDEX(Comp1!L:L,MATCH($B381,Comp1!$C:$C,0)),"No")</f>
        <v>No</v>
      </c>
      <c r="R381" s="14" t="str">
        <f>_xlfn.IFNA(+INDEX(Comp1!M:M,MATCH($B381,Comp1!$C:$C,0)),"No")</f>
        <v>No</v>
      </c>
      <c r="S381" s="14" t="str">
        <f>_xlfn.IFNA(+INDEX(Comp1!N:N,MATCH($B381,Comp1!$C:$C,0)),"No")</f>
        <v>No</v>
      </c>
      <c r="T381" s="14" t="str">
        <f>_xlfn.IFNA(+INDEX(Comp1!O:O,MATCH($B381,Comp1!$C:$C,0)),"No")</f>
        <v>No</v>
      </c>
      <c r="U381" s="14">
        <v>0</v>
      </c>
      <c r="V381" s="263">
        <v>0</v>
      </c>
      <c r="W381" s="263">
        <v>0</v>
      </c>
      <c r="X381" s="263">
        <v>0</v>
      </c>
      <c r="Y381" s="263">
        <v>0</v>
      </c>
      <c r="Z381" s="263">
        <v>0</v>
      </c>
      <c r="AA381" s="263">
        <v>0</v>
      </c>
      <c r="AB381" s="263">
        <v>0</v>
      </c>
      <c r="AC381" s="263">
        <f>IF(Q381="yes",+INDEX('Final Comp Values'!$BH:$BH,MATCH('Monthy Targets'!$B381,'Final Comp Values'!$C:$C,0)),0)</f>
        <v>0</v>
      </c>
      <c r="AD381" s="263">
        <f>IF(R381="yes",+INDEX('Final Comp Values'!$BH:$BH,MATCH('Monthy Targets'!$B381,'Final Comp Values'!$C:$C,0)),0)</f>
        <v>0</v>
      </c>
      <c r="AE381" s="263">
        <f>IF(S381="yes",+INDEX('Final Comp Values'!$BL:$BL,MATCH('Monthy Targets'!$B381,'Final Comp Values'!$C:$C,0)),0)</f>
        <v>0</v>
      </c>
      <c r="AF381" s="263">
        <f>IF(T381="yes",+INDEX('Final Comp Values'!$BL:$BL,MATCH('Monthy Targets'!$B381,'Final Comp Values'!$C:$C,0)),0)</f>
        <v>0</v>
      </c>
      <c r="AG381" s="263">
        <f>IF(U381="yes",+INDEX('Final Comp Values'!$BL:$BL,MATCH('Monthy Targets'!$B381,'Final Comp Values'!$C:$C,0)),0)</f>
        <v>0</v>
      </c>
    </row>
    <row r="382" spans="1:33" x14ac:dyDescent="0.25">
      <c r="A382" s="579">
        <f>+FY2019_ALL_Targets!A382</f>
        <v>5182</v>
      </c>
      <c r="B382" s="62">
        <f>+FY2019_ALL_Targets!B382</f>
        <v>675966</v>
      </c>
      <c r="C382" s="62">
        <f>+FY2019_ALL_Targets!C382</f>
        <v>1026860</v>
      </c>
      <c r="D382" s="62">
        <f>+FY2019_ALL_Targets!D382</f>
        <v>1639569734</v>
      </c>
      <c r="E382" s="62"/>
      <c r="F382" s="62" t="str">
        <f>+FY2019_ALL_Targets!E382</f>
        <v>MRSA Northeast</v>
      </c>
      <c r="G382" s="62" t="str">
        <f>FY2019_ALL_Targets!J382</f>
        <v>THE VILLA AT TEXARKANA</v>
      </c>
      <c r="H382" s="62" t="str">
        <f>FY2019_ALL_Targets!K382</f>
        <v>TEXARKANA SNF LLC</v>
      </c>
      <c r="I382" s="62" t="str">
        <f>+FY2019_ALL_Targets!L382</f>
        <v>4920 ELIZABETH ST</v>
      </c>
      <c r="J382" s="14" t="str">
        <f>_xlfn.IFNA(+INDEX(Comp1!$E:$E,MATCH(B382,Comp1!$C:$C,0)),"No")</f>
        <v>No</v>
      </c>
      <c r="K382" s="14" t="str">
        <f>_xlfn.IFNA(+INDEX(Comp1!$F:$F,MATCH(B382,Comp1!$C:$C,0)),"No")</f>
        <v>No</v>
      </c>
      <c r="L382" s="14" t="str">
        <f>_xlfn.IFNA(+INDEX(Comp1!G:G,MATCH($B382,Comp1!$C:$C,0)),"No")</f>
        <v>No</v>
      </c>
      <c r="M382" s="14" t="str">
        <f>_xlfn.IFNA(+INDEX(Comp1!H:H,MATCH($B382,Comp1!$C:$C,0)),"No")</f>
        <v>No</v>
      </c>
      <c r="N382" s="14" t="str">
        <f>_xlfn.IFNA(+INDEX(Comp1!I:I,MATCH($B382,Comp1!$C:$C,0)),"No")</f>
        <v>No</v>
      </c>
      <c r="O382" s="14" t="str">
        <f>_xlfn.IFNA(+INDEX(Comp1!J:J,MATCH($B382,Comp1!$C:$C,0)),"No")</f>
        <v>No</v>
      </c>
      <c r="P382" s="14" t="str">
        <f>_xlfn.IFNA(+INDEX(Comp1!K:K,MATCH($B382,Comp1!$C:$C,0)),"No")</f>
        <v>No</v>
      </c>
      <c r="Q382" s="14" t="str">
        <f>_xlfn.IFNA(+INDEX(Comp1!L:L,MATCH($B382,Comp1!$C:$C,0)),"No")</f>
        <v>No</v>
      </c>
      <c r="R382" s="14" t="str">
        <f>_xlfn.IFNA(+INDEX(Comp1!M:M,MATCH($B382,Comp1!$C:$C,0)),"No")</f>
        <v>No</v>
      </c>
      <c r="S382" s="14" t="str">
        <f>_xlfn.IFNA(+INDEX(Comp1!N:N,MATCH($B382,Comp1!$C:$C,0)),"No")</f>
        <v>No</v>
      </c>
      <c r="T382" s="14" t="str">
        <f>_xlfn.IFNA(+INDEX(Comp1!O:O,MATCH($B382,Comp1!$C:$C,0)),"No")</f>
        <v>No</v>
      </c>
      <c r="U382" s="14">
        <v>0</v>
      </c>
      <c r="V382" s="263">
        <v>0</v>
      </c>
      <c r="W382" s="263">
        <v>0</v>
      </c>
      <c r="X382" s="263">
        <v>0</v>
      </c>
      <c r="Y382" s="263">
        <v>0</v>
      </c>
      <c r="Z382" s="263">
        <v>0</v>
      </c>
      <c r="AA382" s="263">
        <v>0</v>
      </c>
      <c r="AB382" s="263">
        <v>0</v>
      </c>
      <c r="AC382" s="263">
        <f>IF(Q382="yes",+INDEX('Final Comp Values'!$BH:$BH,MATCH('Monthy Targets'!$B382,'Final Comp Values'!$C:$C,0)),0)</f>
        <v>0</v>
      </c>
      <c r="AD382" s="263">
        <f>IF(R382="yes",+INDEX('Final Comp Values'!$BH:$BH,MATCH('Monthy Targets'!$B382,'Final Comp Values'!$C:$C,0)),0)</f>
        <v>0</v>
      </c>
      <c r="AE382" s="263">
        <f>IF(S382="yes",+INDEX('Final Comp Values'!$BL:$BL,MATCH('Monthy Targets'!$B382,'Final Comp Values'!$C:$C,0)),0)</f>
        <v>0</v>
      </c>
      <c r="AF382" s="263">
        <f>IF(T382="yes",+INDEX('Final Comp Values'!$BL:$BL,MATCH('Monthy Targets'!$B382,'Final Comp Values'!$C:$C,0)),0)</f>
        <v>0</v>
      </c>
      <c r="AG382" s="263">
        <f>IF(U382="yes",+INDEX('Final Comp Values'!$BL:$BL,MATCH('Monthy Targets'!$B382,'Final Comp Values'!$C:$C,0)),0)</f>
        <v>0</v>
      </c>
    </row>
    <row r="383" spans="1:33" x14ac:dyDescent="0.25">
      <c r="A383" s="579">
        <f>+FY2019_ALL_Targets!A383</f>
        <v>101364</v>
      </c>
      <c r="B383" s="62">
        <f>+FY2019_ALL_Targets!B383</f>
        <v>675968</v>
      </c>
      <c r="C383" s="62">
        <f>+FY2019_ALL_Targets!C383</f>
        <v>1027493</v>
      </c>
      <c r="D383" s="62">
        <f>+FY2019_ALL_Targets!D383</f>
        <v>1477910636</v>
      </c>
      <c r="E383" s="62"/>
      <c r="F383" s="62" t="str">
        <f>+FY2019_ALL_Targets!E383</f>
        <v>Bexar</v>
      </c>
      <c r="G383" s="62" t="str">
        <f>FY2019_ALL_Targets!J383</f>
        <v>Stone Oak Care Center</v>
      </c>
      <c r="H383" s="62" t="str">
        <f>FY2019_ALL_Targets!K383</f>
        <v>Bexar County Hospital District</v>
      </c>
      <c r="I383" s="62" t="str">
        <f>+FY2019_ALL_Targets!L383</f>
        <v>505 Madison Oak Drive</v>
      </c>
      <c r="J383" s="14" t="str">
        <f>_xlfn.IFNA(+INDEX(Comp1!$E:$E,MATCH(B383,Comp1!$C:$C,0)),"No")</f>
        <v>Yes</v>
      </c>
      <c r="K383" s="14" t="str">
        <f>_xlfn.IFNA(+INDEX(Comp1!$F:$F,MATCH(B383,Comp1!$C:$C,0)),"No")</f>
        <v>Yes</v>
      </c>
      <c r="L383" s="14" t="str">
        <f>_xlfn.IFNA(+INDEX(Comp1!G:G,MATCH($B383,Comp1!$C:$C,0)),"No")</f>
        <v>Yes</v>
      </c>
      <c r="M383" s="14" t="str">
        <f>_xlfn.IFNA(+INDEX(Comp1!H:H,MATCH($B383,Comp1!$C:$C,0)),"No")</f>
        <v>Yes</v>
      </c>
      <c r="N383" s="14" t="str">
        <f>_xlfn.IFNA(+INDEX(Comp1!I:I,MATCH($B383,Comp1!$C:$C,0)),"No")</f>
        <v>Yes</v>
      </c>
      <c r="O383" s="14" t="str">
        <f>_xlfn.IFNA(+INDEX(Comp1!J:J,MATCH($B383,Comp1!$C:$C,0)),"No")</f>
        <v>Yes</v>
      </c>
      <c r="P383" s="14" t="str">
        <f>_xlfn.IFNA(+INDEX(Comp1!K:K,MATCH($B383,Comp1!$C:$C,0)),"No")</f>
        <v>Yes</v>
      </c>
      <c r="Q383" s="14" t="str">
        <f>_xlfn.IFNA(+INDEX(Comp1!L:L,MATCH($B383,Comp1!$C:$C,0)),"No")</f>
        <v>Yes</v>
      </c>
      <c r="R383" s="14" t="str">
        <f>_xlfn.IFNA(+INDEX(Comp1!M:M,MATCH($B383,Comp1!$C:$C,0)),"No")</f>
        <v>Yes</v>
      </c>
      <c r="S383" s="14" t="str">
        <f>_xlfn.IFNA(+INDEX(Comp1!N:N,MATCH($B383,Comp1!$C:$C,0)),"No")</f>
        <v>Yes</v>
      </c>
      <c r="T383" s="14" t="str">
        <f>_xlfn.IFNA(+INDEX(Comp1!O:O,MATCH($B383,Comp1!$C:$C,0)),"No")</f>
        <v>Yes</v>
      </c>
      <c r="U383" s="14" t="s">
        <v>35</v>
      </c>
      <c r="V383" s="263">
        <v>11.26</v>
      </c>
      <c r="W383" s="263">
        <v>11.26</v>
      </c>
      <c r="X383" s="263">
        <v>11.26</v>
      </c>
      <c r="Y383" s="263">
        <v>11.26</v>
      </c>
      <c r="Z383" s="263">
        <v>11.26</v>
      </c>
      <c r="AA383" s="263">
        <v>11.26</v>
      </c>
      <c r="AB383" s="263">
        <v>11.09</v>
      </c>
      <c r="AC383" s="263">
        <f>IF(Q383="yes",+INDEX('Final Comp Values'!$BH:$BH,MATCH('Monthy Targets'!$B383,'Final Comp Values'!$C:$C,0)),0)</f>
        <v>11.05</v>
      </c>
      <c r="AD383" s="263">
        <f>IF(R383="yes",+INDEX('Final Comp Values'!$BH:$BH,MATCH('Monthy Targets'!$B383,'Final Comp Values'!$C:$C,0)),0)</f>
        <v>11.05</v>
      </c>
      <c r="AE383" s="263">
        <f>IF(S383="yes",+INDEX('Final Comp Values'!$BL:$BL,MATCH('Monthy Targets'!$B383,'Final Comp Values'!$C:$C,0)),0)</f>
        <v>11.05</v>
      </c>
      <c r="AF383" s="263">
        <f>IF(T383="yes",+INDEX('Final Comp Values'!$BL:$BL,MATCH('Monthy Targets'!$B383,'Final Comp Values'!$C:$C,0)),0)</f>
        <v>11.05</v>
      </c>
      <c r="AG383" s="263">
        <f>IF(U383="yes",+INDEX('Final Comp Values'!$BL:$BL,MATCH('Monthy Targets'!$B383,'Final Comp Values'!$C:$C,0)),0)</f>
        <v>11.05</v>
      </c>
    </row>
    <row r="384" spans="1:33" x14ac:dyDescent="0.25">
      <c r="A384" s="579">
        <f>+FY2019_ALL_Targets!A384</f>
        <v>101456</v>
      </c>
      <c r="B384" s="62">
        <f>+FY2019_ALL_Targets!B384</f>
        <v>675969</v>
      </c>
      <c r="C384" s="62">
        <f>+FY2019_ALL_Targets!C384</f>
        <v>1026689</v>
      </c>
      <c r="D384" s="62">
        <f>+FY2019_ALL_Targets!D384</f>
        <v>1295768927</v>
      </c>
      <c r="E384" s="62"/>
      <c r="F384" s="62" t="str">
        <f>+FY2019_ALL_Targets!E384</f>
        <v>Dallas</v>
      </c>
      <c r="G384" s="62" t="str">
        <f>FY2019_ALL_Targets!J384</f>
        <v>Settlers Ridge Care Center</v>
      </c>
      <c r="H384" s="62" t="str">
        <f>FY2019_ALL_Targets!K384</f>
        <v>South Limestone Hospital District</v>
      </c>
      <c r="I384" s="62" t="str">
        <f>+FY2019_ALL_Targets!L384</f>
        <v>1280 Settlers Ridge Road</v>
      </c>
      <c r="J384" s="14" t="str">
        <f>_xlfn.IFNA(+INDEX(Comp1!$E:$E,MATCH(B384,Comp1!$C:$C,0)),"No")</f>
        <v>Yes</v>
      </c>
      <c r="K384" s="14" t="str">
        <f>_xlfn.IFNA(+INDEX(Comp1!$F:$F,MATCH(B384,Comp1!$C:$C,0)),"No")</f>
        <v>Yes</v>
      </c>
      <c r="L384" s="14" t="str">
        <f>_xlfn.IFNA(+INDEX(Comp1!G:G,MATCH($B384,Comp1!$C:$C,0)),"No")</f>
        <v>Yes</v>
      </c>
      <c r="M384" s="14" t="str">
        <f>_xlfn.IFNA(+INDEX(Comp1!H:H,MATCH($B384,Comp1!$C:$C,0)),"No")</f>
        <v>Yes</v>
      </c>
      <c r="N384" s="14" t="str">
        <f>_xlfn.IFNA(+INDEX(Comp1!I:I,MATCH($B384,Comp1!$C:$C,0)),"No")</f>
        <v>Yes</v>
      </c>
      <c r="O384" s="14" t="str">
        <f>_xlfn.IFNA(+INDEX(Comp1!J:J,MATCH($B384,Comp1!$C:$C,0)),"No")</f>
        <v>Yes</v>
      </c>
      <c r="P384" s="14" t="str">
        <f>_xlfn.IFNA(+INDEX(Comp1!K:K,MATCH($B384,Comp1!$C:$C,0)),"No")</f>
        <v>Yes</v>
      </c>
      <c r="Q384" s="14" t="str">
        <f>_xlfn.IFNA(+INDEX(Comp1!L:L,MATCH($B384,Comp1!$C:$C,0)),"No")</f>
        <v>Yes</v>
      </c>
      <c r="R384" s="14" t="str">
        <f>_xlfn.IFNA(+INDEX(Comp1!M:M,MATCH($B384,Comp1!$C:$C,0)),"No")</f>
        <v>Yes</v>
      </c>
      <c r="S384" s="14" t="str">
        <f>_xlfn.IFNA(+INDEX(Comp1!N:N,MATCH($B384,Comp1!$C:$C,0)),"No")</f>
        <v>Yes</v>
      </c>
      <c r="T384" s="14" t="str">
        <f>_xlfn.IFNA(+INDEX(Comp1!O:O,MATCH($B384,Comp1!$C:$C,0)),"No")</f>
        <v>Yes</v>
      </c>
      <c r="U384" s="14" t="s">
        <v>35</v>
      </c>
      <c r="V384" s="263">
        <v>6.25</v>
      </c>
      <c r="W384" s="263">
        <v>6.25</v>
      </c>
      <c r="X384" s="263">
        <v>6.25</v>
      </c>
      <c r="Y384" s="263">
        <v>6.25</v>
      </c>
      <c r="Z384" s="263">
        <v>6.25</v>
      </c>
      <c r="AA384" s="263">
        <v>6.25</v>
      </c>
      <c r="AB384" s="263">
        <v>6.06</v>
      </c>
      <c r="AC384" s="263">
        <f>IF(Q384="yes",+INDEX('Final Comp Values'!$BH:$BH,MATCH('Monthy Targets'!$B384,'Final Comp Values'!$C:$C,0)),0)</f>
        <v>6.04</v>
      </c>
      <c r="AD384" s="263">
        <f>IF(R384="yes",+INDEX('Final Comp Values'!$BH:$BH,MATCH('Monthy Targets'!$B384,'Final Comp Values'!$C:$C,0)),0)</f>
        <v>6.04</v>
      </c>
      <c r="AE384" s="263">
        <f>IF(S384="yes",+INDEX('Final Comp Values'!$BL:$BL,MATCH('Monthy Targets'!$B384,'Final Comp Values'!$C:$C,0)),0)</f>
        <v>6.04</v>
      </c>
      <c r="AF384" s="263">
        <f>IF(T384="yes",+INDEX('Final Comp Values'!$BL:$BL,MATCH('Monthy Targets'!$B384,'Final Comp Values'!$C:$C,0)),0)</f>
        <v>6.04</v>
      </c>
      <c r="AG384" s="263">
        <f>IF(U384="yes",+INDEX('Final Comp Values'!$BL:$BL,MATCH('Monthy Targets'!$B384,'Final Comp Values'!$C:$C,0)),0)</f>
        <v>6.04</v>
      </c>
    </row>
    <row r="385" spans="1:33" x14ac:dyDescent="0.25">
      <c r="A385" s="579">
        <f>+FY2019_ALL_Targets!A385</f>
        <v>4070</v>
      </c>
      <c r="B385" s="62">
        <f>+FY2019_ALL_Targets!B385</f>
        <v>675971</v>
      </c>
      <c r="C385" s="62">
        <f>+FY2019_ALL_Targets!C385</f>
        <v>1004548</v>
      </c>
      <c r="D385" s="62">
        <f>+FY2019_ALL_Targets!D385</f>
        <v>1528593258</v>
      </c>
      <c r="E385" s="62"/>
      <c r="F385" s="62" t="str">
        <f>+FY2019_ALL_Targets!E385</f>
        <v>Travis</v>
      </c>
      <c r="G385" s="62" t="str">
        <f>FY2019_ALL_Targets!J385</f>
        <v>Colonial Care Center</v>
      </c>
      <c r="H385" s="62" t="str">
        <f>FY2019_ALL_Targets!K385</f>
        <v>Schulenburg Nursing Operations, LLC</v>
      </c>
      <c r="I385" s="62" t="str">
        <f>+FY2019_ALL_Targets!L385</f>
        <v>507 West Ave</v>
      </c>
      <c r="J385" s="14" t="str">
        <f>_xlfn.IFNA(+INDEX(Comp1!$E:$E,MATCH(B385,Comp1!$C:$C,0)),"No")</f>
        <v>No</v>
      </c>
      <c r="K385" s="14" t="str">
        <f>_xlfn.IFNA(+INDEX(Comp1!$F:$F,MATCH(B385,Comp1!$C:$C,0)),"No")</f>
        <v>No</v>
      </c>
      <c r="L385" s="14" t="str">
        <f>_xlfn.IFNA(+INDEX(Comp1!G:G,MATCH($B385,Comp1!$C:$C,0)),"No")</f>
        <v>No</v>
      </c>
      <c r="M385" s="14" t="str">
        <f>_xlfn.IFNA(+INDEX(Comp1!H:H,MATCH($B385,Comp1!$C:$C,0)),"No")</f>
        <v>No</v>
      </c>
      <c r="N385" s="14" t="str">
        <f>_xlfn.IFNA(+INDEX(Comp1!I:I,MATCH($B385,Comp1!$C:$C,0)),"No")</f>
        <v>No</v>
      </c>
      <c r="O385" s="14" t="str">
        <f>_xlfn.IFNA(+INDEX(Comp1!J:J,MATCH($B385,Comp1!$C:$C,0)),"No")</f>
        <v>No</v>
      </c>
      <c r="P385" s="14" t="str">
        <f>_xlfn.IFNA(+INDEX(Comp1!K:K,MATCH($B385,Comp1!$C:$C,0)),"No")</f>
        <v>No</v>
      </c>
      <c r="Q385" s="14" t="str">
        <f>_xlfn.IFNA(+INDEX(Comp1!L:L,MATCH($B385,Comp1!$C:$C,0)),"No")</f>
        <v>No</v>
      </c>
      <c r="R385" s="14" t="str">
        <f>_xlfn.IFNA(+INDEX(Comp1!M:M,MATCH($B385,Comp1!$C:$C,0)),"No")</f>
        <v>No</v>
      </c>
      <c r="S385" s="14" t="str">
        <f>_xlfn.IFNA(+INDEX(Comp1!N:N,MATCH($B385,Comp1!$C:$C,0)),"No")</f>
        <v>No</v>
      </c>
      <c r="T385" s="14" t="str">
        <f>_xlfn.IFNA(+INDEX(Comp1!O:O,MATCH($B385,Comp1!$C:$C,0)),"No")</f>
        <v>No</v>
      </c>
      <c r="U385" s="14">
        <v>0</v>
      </c>
      <c r="V385" s="263">
        <v>0</v>
      </c>
      <c r="W385" s="263">
        <v>0</v>
      </c>
      <c r="X385" s="263">
        <v>0</v>
      </c>
      <c r="Y385" s="263">
        <v>0</v>
      </c>
      <c r="Z385" s="263">
        <v>0</v>
      </c>
      <c r="AA385" s="263">
        <v>0</v>
      </c>
      <c r="AB385" s="263">
        <v>0</v>
      </c>
      <c r="AC385" s="263">
        <f>IF(Q385="yes",+INDEX('Final Comp Values'!$BH:$BH,MATCH('Monthy Targets'!$B385,'Final Comp Values'!$C:$C,0)),0)</f>
        <v>0</v>
      </c>
      <c r="AD385" s="263">
        <f>IF(R385="yes",+INDEX('Final Comp Values'!$BH:$BH,MATCH('Monthy Targets'!$B385,'Final Comp Values'!$C:$C,0)),0)</f>
        <v>0</v>
      </c>
      <c r="AE385" s="263">
        <f>IF(S385="yes",+INDEX('Final Comp Values'!$BL:$BL,MATCH('Monthy Targets'!$B385,'Final Comp Values'!$C:$C,0)),0)</f>
        <v>0</v>
      </c>
      <c r="AF385" s="263">
        <f>IF(T385="yes",+INDEX('Final Comp Values'!$BL:$BL,MATCH('Monthy Targets'!$B385,'Final Comp Values'!$C:$C,0)),0)</f>
        <v>0</v>
      </c>
      <c r="AG385" s="263">
        <f>IF(U385="yes",+INDEX('Final Comp Values'!$BL:$BL,MATCH('Monthy Targets'!$B385,'Final Comp Values'!$C:$C,0)),0)</f>
        <v>0</v>
      </c>
    </row>
    <row r="386" spans="1:33" x14ac:dyDescent="0.25">
      <c r="A386" s="579">
        <f>+FY2019_ALL_Targets!A386</f>
        <v>5062</v>
      </c>
      <c r="B386" s="62">
        <f>+FY2019_ALL_Targets!B386</f>
        <v>675972</v>
      </c>
      <c r="C386" s="62">
        <f>+FY2019_ALL_Targets!C386</f>
        <v>1028668</v>
      </c>
      <c r="D386" s="62">
        <f>+FY2019_ALL_Targets!D386</f>
        <v>1578642252</v>
      </c>
      <c r="E386" s="62"/>
      <c r="F386" s="62" t="str">
        <f>+FY2019_ALL_Targets!E386</f>
        <v>Dallas</v>
      </c>
      <c r="G386" s="62" t="str">
        <f>FY2019_ALL_Targets!J386</f>
        <v>Carrollton Health and Rehabilitation</v>
      </c>
      <c r="H386" s="62" t="str">
        <f>FY2019_ALL_Targets!K386</f>
        <v>Eastland Memorial Hospital District</v>
      </c>
      <c r="I386" s="62" t="str">
        <f>+FY2019_ALL_Targets!L386</f>
        <v>1618 Kirby Road</v>
      </c>
      <c r="J386" s="14" t="str">
        <f>_xlfn.IFNA(+INDEX(Comp1!$E:$E,MATCH(B386,Comp1!$C:$C,0)),"No")</f>
        <v>Yes</v>
      </c>
      <c r="K386" s="14" t="str">
        <f>_xlfn.IFNA(+INDEX(Comp1!$F:$F,MATCH(B386,Comp1!$C:$C,0)),"No")</f>
        <v>Yes</v>
      </c>
      <c r="L386" s="14" t="str">
        <f>_xlfn.IFNA(+INDEX(Comp1!G:G,MATCH($B386,Comp1!$C:$C,0)),"No")</f>
        <v>Yes</v>
      </c>
      <c r="M386" s="14" t="str">
        <f>_xlfn.IFNA(+INDEX(Comp1!H:H,MATCH($B386,Comp1!$C:$C,0)),"No")</f>
        <v>Yes</v>
      </c>
      <c r="N386" s="14" t="str">
        <f>_xlfn.IFNA(+INDEX(Comp1!I:I,MATCH($B386,Comp1!$C:$C,0)),"No")</f>
        <v>Yes</v>
      </c>
      <c r="O386" s="14" t="str">
        <f>_xlfn.IFNA(+INDEX(Comp1!J:J,MATCH($B386,Comp1!$C:$C,0)),"No")</f>
        <v>Yes</v>
      </c>
      <c r="P386" s="14" t="str">
        <f>_xlfn.IFNA(+INDEX(Comp1!K:K,MATCH($B386,Comp1!$C:$C,0)),"No")</f>
        <v>Yes</v>
      </c>
      <c r="Q386" s="14" t="str">
        <f>_xlfn.IFNA(+INDEX(Comp1!L:L,MATCH($B386,Comp1!$C:$C,0)),"No")</f>
        <v>Yes</v>
      </c>
      <c r="R386" s="14" t="str">
        <f>_xlfn.IFNA(+INDEX(Comp1!M:M,MATCH($B386,Comp1!$C:$C,0)),"No")</f>
        <v>Yes</v>
      </c>
      <c r="S386" s="14" t="str">
        <f>_xlfn.IFNA(+INDEX(Comp1!N:N,MATCH($B386,Comp1!$C:$C,0)),"No")</f>
        <v>Yes</v>
      </c>
      <c r="T386" s="14" t="str">
        <f>_xlfn.IFNA(+INDEX(Comp1!O:O,MATCH($B386,Comp1!$C:$C,0)),"No")</f>
        <v>Yes</v>
      </c>
      <c r="U386" s="14" t="s">
        <v>35</v>
      </c>
      <c r="V386" s="263">
        <v>5.88</v>
      </c>
      <c r="W386" s="263">
        <v>5.88</v>
      </c>
      <c r="X386" s="263">
        <v>5.88</v>
      </c>
      <c r="Y386" s="263">
        <v>5.88</v>
      </c>
      <c r="Z386" s="263">
        <v>5.88</v>
      </c>
      <c r="AA386" s="263">
        <v>5.88</v>
      </c>
      <c r="AB386" s="263">
        <v>5.7</v>
      </c>
      <c r="AC386" s="263">
        <f>IF(Q386="yes",+INDEX('Final Comp Values'!$BH:$BH,MATCH('Monthy Targets'!$B386,'Final Comp Values'!$C:$C,0)),0)</f>
        <v>5.68</v>
      </c>
      <c r="AD386" s="263">
        <f>IF(R386="yes",+INDEX('Final Comp Values'!$BH:$BH,MATCH('Monthy Targets'!$B386,'Final Comp Values'!$C:$C,0)),0)</f>
        <v>5.68</v>
      </c>
      <c r="AE386" s="263">
        <f>IF(S386="yes",+INDEX('Final Comp Values'!$BL:$BL,MATCH('Monthy Targets'!$B386,'Final Comp Values'!$C:$C,0)),0)</f>
        <v>5.68</v>
      </c>
      <c r="AF386" s="263">
        <f>IF(T386="yes",+INDEX('Final Comp Values'!$BL:$BL,MATCH('Monthy Targets'!$B386,'Final Comp Values'!$C:$C,0)),0)</f>
        <v>5.68</v>
      </c>
      <c r="AG386" s="263">
        <f>IF(U386="yes",+INDEX('Final Comp Values'!$BL:$BL,MATCH('Monthy Targets'!$B386,'Final Comp Values'!$C:$C,0)),0)</f>
        <v>5.68</v>
      </c>
    </row>
    <row r="387" spans="1:33" x14ac:dyDescent="0.25">
      <c r="A387" s="579">
        <f>+FY2019_ALL_Targets!A387</f>
        <v>5311</v>
      </c>
      <c r="B387" s="62">
        <f>+FY2019_ALL_Targets!B387</f>
        <v>675974</v>
      </c>
      <c r="C387" s="62">
        <f>+FY2019_ALL_Targets!C387</f>
        <v>1026006</v>
      </c>
      <c r="D387" s="62">
        <f>+FY2019_ALL_Targets!D387</f>
        <v>1851705685</v>
      </c>
      <c r="E387" s="62"/>
      <c r="F387" s="62" t="str">
        <f>+FY2019_ALL_Targets!E387</f>
        <v>Bexar</v>
      </c>
      <c r="G387" s="62" t="str">
        <f>FY2019_ALL_Targets!J387</f>
        <v>Medina County Hospital District dba Medina Valley Health &amp; Rehab</v>
      </c>
      <c r="H387" s="62" t="str">
        <f>FY2019_ALL_Targets!K387</f>
        <v>Medina County Hospital District</v>
      </c>
      <c r="I387" s="62" t="str">
        <f>+FY2019_ALL_Targets!L387</f>
        <v>3100 Avenue E</v>
      </c>
      <c r="J387" s="14" t="str">
        <f>_xlfn.IFNA(+INDEX(Comp1!$E:$E,MATCH(B387,Comp1!$C:$C,0)),"No")</f>
        <v>Yes</v>
      </c>
      <c r="K387" s="14" t="str">
        <f>_xlfn.IFNA(+INDEX(Comp1!$F:$F,MATCH(B387,Comp1!$C:$C,0)),"No")</f>
        <v>Yes</v>
      </c>
      <c r="L387" s="14" t="str">
        <f>_xlfn.IFNA(+INDEX(Comp1!G:G,MATCH($B387,Comp1!$C:$C,0)),"No")</f>
        <v>Yes</v>
      </c>
      <c r="M387" s="14" t="str">
        <f>_xlfn.IFNA(+INDEX(Comp1!H:H,MATCH($B387,Comp1!$C:$C,0)),"No")</f>
        <v>Yes</v>
      </c>
      <c r="N387" s="14" t="str">
        <f>_xlfn.IFNA(+INDEX(Comp1!I:I,MATCH($B387,Comp1!$C:$C,0)),"No")</f>
        <v>Yes</v>
      </c>
      <c r="O387" s="14" t="str">
        <f>_xlfn.IFNA(+INDEX(Comp1!J:J,MATCH($B387,Comp1!$C:$C,0)),"No")</f>
        <v>Yes</v>
      </c>
      <c r="P387" s="14" t="str">
        <f>_xlfn.IFNA(+INDEX(Comp1!K:K,MATCH($B387,Comp1!$C:$C,0)),"No")</f>
        <v>Yes</v>
      </c>
      <c r="Q387" s="14" t="str">
        <f>_xlfn.IFNA(+INDEX(Comp1!L:L,MATCH($B387,Comp1!$C:$C,0)),"No")</f>
        <v>Yes</v>
      </c>
      <c r="R387" s="14" t="str">
        <f>_xlfn.IFNA(+INDEX(Comp1!M:M,MATCH($B387,Comp1!$C:$C,0)),"No")</f>
        <v>Yes</v>
      </c>
      <c r="S387" s="14" t="str">
        <f>_xlfn.IFNA(+INDEX(Comp1!N:N,MATCH($B387,Comp1!$C:$C,0)),"No")</f>
        <v>Yes</v>
      </c>
      <c r="T387" s="14" t="str">
        <f>_xlfn.IFNA(+INDEX(Comp1!O:O,MATCH($B387,Comp1!$C:$C,0)),"No")</f>
        <v>Yes</v>
      </c>
      <c r="U387" s="14" t="s">
        <v>35</v>
      </c>
      <c r="V387" s="263">
        <v>8.33</v>
      </c>
      <c r="W387" s="263">
        <v>8.33</v>
      </c>
      <c r="X387" s="263">
        <v>8.33</v>
      </c>
      <c r="Y387" s="263">
        <v>8.33</v>
      </c>
      <c r="Z387" s="263">
        <v>8.33</v>
      </c>
      <c r="AA387" s="263">
        <v>8.33</v>
      </c>
      <c r="AB387" s="263">
        <v>8.1999999999999993</v>
      </c>
      <c r="AC387" s="263">
        <f>IF(Q387="yes",+INDEX('Final Comp Values'!$BH:$BH,MATCH('Monthy Targets'!$B387,'Final Comp Values'!$C:$C,0)),0)</f>
        <v>8.17</v>
      </c>
      <c r="AD387" s="263">
        <f>IF(R387="yes",+INDEX('Final Comp Values'!$BH:$BH,MATCH('Monthy Targets'!$B387,'Final Comp Values'!$C:$C,0)),0)</f>
        <v>8.17</v>
      </c>
      <c r="AE387" s="263">
        <f>IF(S387="yes",+INDEX('Final Comp Values'!$BL:$BL,MATCH('Monthy Targets'!$B387,'Final Comp Values'!$C:$C,0)),0)</f>
        <v>8.17</v>
      </c>
      <c r="AF387" s="263">
        <f>IF(T387="yes",+INDEX('Final Comp Values'!$BL:$BL,MATCH('Monthy Targets'!$B387,'Final Comp Values'!$C:$C,0)),0)</f>
        <v>8.17</v>
      </c>
      <c r="AG387" s="263">
        <f>IF(U387="yes",+INDEX('Final Comp Values'!$BL:$BL,MATCH('Monthy Targets'!$B387,'Final Comp Values'!$C:$C,0)),0)</f>
        <v>8.17</v>
      </c>
    </row>
    <row r="388" spans="1:33" x14ac:dyDescent="0.25">
      <c r="A388" s="579">
        <f>+FY2019_ALL_Targets!A388</f>
        <v>5291</v>
      </c>
      <c r="B388" s="62">
        <f>+FY2019_ALL_Targets!B388</f>
        <v>675975</v>
      </c>
      <c r="C388" s="62">
        <f>+FY2019_ALL_Targets!C388</f>
        <v>1028724</v>
      </c>
      <c r="D388" s="62">
        <f>+FY2019_ALL_Targets!D388</f>
        <v>1821055542</v>
      </c>
      <c r="E388" s="62"/>
      <c r="F388" s="62" t="str">
        <f>+FY2019_ALL_Targets!E388</f>
        <v>Jefferson</v>
      </c>
      <c r="G388" s="62" t="str">
        <f>FY2019_ALL_Targets!J388</f>
        <v>Village Creek Rehabilitation and Nursing Center</v>
      </c>
      <c r="H388" s="62" t="str">
        <f>FY2019_ALL_Targets!K388</f>
        <v>Nexion Health at Lumberton, Inc.</v>
      </c>
      <c r="I388" s="62" t="str">
        <f>+FY2019_ALL_Targets!L388</f>
        <v>705 North Main Street</v>
      </c>
      <c r="J388" s="14" t="str">
        <f>_xlfn.IFNA(+INDEX(Comp1!$E:$E,MATCH(B388,Comp1!$C:$C,0)),"No")</f>
        <v>Yes</v>
      </c>
      <c r="K388" s="14" t="str">
        <f>_xlfn.IFNA(+INDEX(Comp1!$F:$F,MATCH(B388,Comp1!$C:$C,0)),"No")</f>
        <v>Yes</v>
      </c>
      <c r="L388" s="14" t="str">
        <f>_xlfn.IFNA(+INDEX(Comp1!G:G,MATCH($B388,Comp1!$C:$C,0)),"No")</f>
        <v>Yes</v>
      </c>
      <c r="M388" s="14" t="str">
        <f>_xlfn.IFNA(+INDEX(Comp1!H:H,MATCH($B388,Comp1!$C:$C,0)),"No")</f>
        <v>Yes</v>
      </c>
      <c r="N388" s="14" t="str">
        <f>_xlfn.IFNA(+INDEX(Comp1!I:I,MATCH($B388,Comp1!$C:$C,0)),"No")</f>
        <v>Yes</v>
      </c>
      <c r="O388" s="14" t="str">
        <f>_xlfn.IFNA(+INDEX(Comp1!J:J,MATCH($B388,Comp1!$C:$C,0)),"No")</f>
        <v>Yes</v>
      </c>
      <c r="P388" s="14" t="str">
        <f>_xlfn.IFNA(+INDEX(Comp1!K:K,MATCH($B388,Comp1!$C:$C,0)),"No")</f>
        <v>Yes</v>
      </c>
      <c r="Q388" s="14" t="str">
        <f>_xlfn.IFNA(+INDEX(Comp1!L:L,MATCH($B388,Comp1!$C:$C,0)),"No")</f>
        <v>Yes</v>
      </c>
      <c r="R388" s="14" t="str">
        <f>_xlfn.IFNA(+INDEX(Comp1!M:M,MATCH($B388,Comp1!$C:$C,0)),"No")</f>
        <v>Yes</v>
      </c>
      <c r="S388" s="14" t="str">
        <f>_xlfn.IFNA(+INDEX(Comp1!N:N,MATCH($B388,Comp1!$C:$C,0)),"No")</f>
        <v>Yes</v>
      </c>
      <c r="T388" s="14" t="str">
        <f>_xlfn.IFNA(+INDEX(Comp1!O:O,MATCH($B388,Comp1!$C:$C,0)),"No")</f>
        <v>Yes</v>
      </c>
      <c r="U388" s="14" t="s">
        <v>35</v>
      </c>
      <c r="V388" s="263">
        <v>9.6999999999999993</v>
      </c>
      <c r="W388" s="263">
        <v>9.6999999999999993</v>
      </c>
      <c r="X388" s="263">
        <v>9.6999999999999993</v>
      </c>
      <c r="Y388" s="263">
        <v>9.6999999999999993</v>
      </c>
      <c r="Z388" s="263">
        <v>9.6999999999999993</v>
      </c>
      <c r="AA388" s="263">
        <v>9.6999999999999993</v>
      </c>
      <c r="AB388" s="263">
        <v>10.25</v>
      </c>
      <c r="AC388" s="263">
        <f>IF(Q388="yes",+INDEX('Final Comp Values'!$BH:$BH,MATCH('Monthy Targets'!$B388,'Final Comp Values'!$C:$C,0)),0)</f>
        <v>10.210000000000001</v>
      </c>
      <c r="AD388" s="263">
        <f>IF(R388="yes",+INDEX('Final Comp Values'!$BH:$BH,MATCH('Monthy Targets'!$B388,'Final Comp Values'!$C:$C,0)),0)</f>
        <v>10.210000000000001</v>
      </c>
      <c r="AE388" s="263">
        <f>IF(S388="yes",+INDEX('Final Comp Values'!$BL:$BL,MATCH('Monthy Targets'!$B388,'Final Comp Values'!$C:$C,0)),0)</f>
        <v>10.210000000000001</v>
      </c>
      <c r="AF388" s="263">
        <f>IF(T388="yes",+INDEX('Final Comp Values'!$BL:$BL,MATCH('Monthy Targets'!$B388,'Final Comp Values'!$C:$C,0)),0)</f>
        <v>10.210000000000001</v>
      </c>
      <c r="AG388" s="263">
        <f>IF(U388="yes",+INDEX('Final Comp Values'!$BL:$BL,MATCH('Monthy Targets'!$B388,'Final Comp Values'!$C:$C,0)),0)</f>
        <v>10.210000000000001</v>
      </c>
    </row>
    <row r="389" spans="1:33" x14ac:dyDescent="0.25">
      <c r="A389" s="579">
        <f>+FY2019_ALL_Targets!A389</f>
        <v>5125</v>
      </c>
      <c r="B389" s="62">
        <f>+FY2019_ALL_Targets!B389</f>
        <v>675976</v>
      </c>
      <c r="C389" s="62">
        <f>+FY2019_ALL_Targets!C389</f>
        <v>1021247</v>
      </c>
      <c r="D389" s="62">
        <f>+FY2019_ALL_Targets!D389</f>
        <v>1730629544</v>
      </c>
      <c r="E389" s="62"/>
      <c r="F389" s="62" t="str">
        <f>+FY2019_ALL_Targets!E389</f>
        <v>MRSA Northeast</v>
      </c>
      <c r="G389" s="62" t="str">
        <f>FY2019_ALL_Targets!J389</f>
        <v>Winfield Rehab &amp; Nursing</v>
      </c>
      <c r="H389" s="62" t="str">
        <f>FY2019_ALL_Targets!K389</f>
        <v>Coryell County Memorial Hospital Authority</v>
      </c>
      <c r="I389" s="62" t="str">
        <f>+FY2019_ALL_Targets!L389</f>
        <v>1108 E Loop 304</v>
      </c>
      <c r="J389" s="14" t="str">
        <f>_xlfn.IFNA(+INDEX(Comp1!$E:$E,MATCH(B389,Comp1!$C:$C,0)),"No")</f>
        <v>Yes</v>
      </c>
      <c r="K389" s="14" t="str">
        <f>_xlfn.IFNA(+INDEX(Comp1!$F:$F,MATCH(B389,Comp1!$C:$C,0)),"No")</f>
        <v>Yes</v>
      </c>
      <c r="L389" s="14" t="str">
        <f>_xlfn.IFNA(+INDEX(Comp1!G:G,MATCH($B389,Comp1!$C:$C,0)),"No")</f>
        <v>Yes</v>
      </c>
      <c r="M389" s="14" t="str">
        <f>_xlfn.IFNA(+INDEX(Comp1!H:H,MATCH($B389,Comp1!$C:$C,0)),"No")</f>
        <v>Yes</v>
      </c>
      <c r="N389" s="14" t="str">
        <f>_xlfn.IFNA(+INDEX(Comp1!I:I,MATCH($B389,Comp1!$C:$C,0)),"No")</f>
        <v>Yes</v>
      </c>
      <c r="O389" s="14" t="str">
        <f>_xlfn.IFNA(+INDEX(Comp1!J:J,MATCH($B389,Comp1!$C:$C,0)),"No")</f>
        <v>Yes</v>
      </c>
      <c r="P389" s="14" t="str">
        <f>_xlfn.IFNA(+INDEX(Comp1!K:K,MATCH($B389,Comp1!$C:$C,0)),"No")</f>
        <v>Yes</v>
      </c>
      <c r="Q389" s="14" t="str">
        <f>_xlfn.IFNA(+INDEX(Comp1!L:L,MATCH($B389,Comp1!$C:$C,0)),"No")</f>
        <v>Yes</v>
      </c>
      <c r="R389" s="14" t="str">
        <f>_xlfn.IFNA(+INDEX(Comp1!M:M,MATCH($B389,Comp1!$C:$C,0)),"No")</f>
        <v>Yes</v>
      </c>
      <c r="S389" s="14" t="str">
        <f>_xlfn.IFNA(+INDEX(Comp1!N:N,MATCH($B389,Comp1!$C:$C,0)),"No")</f>
        <v>Yes</v>
      </c>
      <c r="T389" s="14" t="str">
        <f>_xlfn.IFNA(+INDEX(Comp1!O:O,MATCH($B389,Comp1!$C:$C,0)),"No")</f>
        <v>Yes</v>
      </c>
      <c r="U389" s="14" t="s">
        <v>35</v>
      </c>
      <c r="V389" s="263">
        <v>4.66</v>
      </c>
      <c r="W389" s="263">
        <v>4.66</v>
      </c>
      <c r="X389" s="263">
        <v>4.66</v>
      </c>
      <c r="Y389" s="263">
        <v>4.66</v>
      </c>
      <c r="Z389" s="263">
        <v>4.66</v>
      </c>
      <c r="AA389" s="263">
        <v>4.66</v>
      </c>
      <c r="AB389" s="263">
        <v>4.83</v>
      </c>
      <c r="AC389" s="263">
        <f>IF(Q389="yes",+INDEX('Final Comp Values'!$BH:$BH,MATCH('Monthy Targets'!$B389,'Final Comp Values'!$C:$C,0)),0)</f>
        <v>4.8099999999999996</v>
      </c>
      <c r="AD389" s="263">
        <f>IF(R389="yes",+INDEX('Final Comp Values'!$BH:$BH,MATCH('Monthy Targets'!$B389,'Final Comp Values'!$C:$C,0)),0)</f>
        <v>4.8099999999999996</v>
      </c>
      <c r="AE389" s="263">
        <f>IF(S389="yes",+INDEX('Final Comp Values'!$BL:$BL,MATCH('Monthy Targets'!$B389,'Final Comp Values'!$C:$C,0)),0)</f>
        <v>4.8099999999999996</v>
      </c>
      <c r="AF389" s="263">
        <f>IF(T389="yes",+INDEX('Final Comp Values'!$BL:$BL,MATCH('Monthy Targets'!$B389,'Final Comp Values'!$C:$C,0)),0)</f>
        <v>4.8099999999999996</v>
      </c>
      <c r="AG389" s="263">
        <f>IF(U389="yes",+INDEX('Final Comp Values'!$BL:$BL,MATCH('Monthy Targets'!$B389,'Final Comp Values'!$C:$C,0)),0)</f>
        <v>4.8099999999999996</v>
      </c>
    </row>
    <row r="390" spans="1:33" x14ac:dyDescent="0.25">
      <c r="A390" s="579">
        <f>+FY2019_ALL_Targets!A390</f>
        <v>4509</v>
      </c>
      <c r="B390" s="62">
        <f>+FY2019_ALL_Targets!B390</f>
        <v>675978</v>
      </c>
      <c r="C390" s="62">
        <f>+FY2019_ALL_Targets!C390</f>
        <v>1028591</v>
      </c>
      <c r="D390" s="62">
        <f>+FY2019_ALL_Targets!D390</f>
        <v>1790222693</v>
      </c>
      <c r="E390" s="62"/>
      <c r="F390" s="62" t="str">
        <f>+FY2019_ALL_Targets!E390</f>
        <v>Lubbock</v>
      </c>
      <c r="G390" s="62" t="str">
        <f>FY2019_ALL_Targets!J390</f>
        <v>Arbor Grace Wellness Center</v>
      </c>
      <c r="H390" s="62" t="str">
        <f>FY2019_ALL_Targets!K390</f>
        <v>PDM Operators LLC</v>
      </c>
      <c r="I390" s="62" t="str">
        <f>+FY2019_ALL_Targets!L390</f>
        <v>1241 W. Marshall Howard Blvd.</v>
      </c>
      <c r="J390" s="14" t="str">
        <f>_xlfn.IFNA(+INDEX(Comp1!$E:$E,MATCH(B390,Comp1!$C:$C,0)),"No")</f>
        <v>No</v>
      </c>
      <c r="K390" s="14" t="str">
        <f>_xlfn.IFNA(+INDEX(Comp1!$F:$F,MATCH(B390,Comp1!$C:$C,0)),"No")</f>
        <v>No</v>
      </c>
      <c r="L390" s="14" t="str">
        <f>_xlfn.IFNA(+INDEX(Comp1!G:G,MATCH($B390,Comp1!$C:$C,0)),"No")</f>
        <v>No</v>
      </c>
      <c r="M390" s="14" t="str">
        <f>_xlfn.IFNA(+INDEX(Comp1!H:H,MATCH($B390,Comp1!$C:$C,0)),"No")</f>
        <v>No</v>
      </c>
      <c r="N390" s="14" t="str">
        <f>_xlfn.IFNA(+INDEX(Comp1!I:I,MATCH($B390,Comp1!$C:$C,0)),"No")</f>
        <v>No</v>
      </c>
      <c r="O390" s="14" t="str">
        <f>_xlfn.IFNA(+INDEX(Comp1!J:J,MATCH($B390,Comp1!$C:$C,0)),"No")</f>
        <v>No</v>
      </c>
      <c r="P390" s="14" t="str">
        <f>_xlfn.IFNA(+INDEX(Comp1!K:K,MATCH($B390,Comp1!$C:$C,0)),"No")</f>
        <v>No</v>
      </c>
      <c r="Q390" s="14" t="str">
        <f>_xlfn.IFNA(+INDEX(Comp1!L:L,MATCH($B390,Comp1!$C:$C,0)),"No")</f>
        <v>No</v>
      </c>
      <c r="R390" s="14" t="str">
        <f>_xlfn.IFNA(+INDEX(Comp1!M:M,MATCH($B390,Comp1!$C:$C,0)),"No")</f>
        <v>No</v>
      </c>
      <c r="S390" s="14" t="str">
        <f>_xlfn.IFNA(+INDEX(Comp1!N:N,MATCH($B390,Comp1!$C:$C,0)),"No")</f>
        <v>No</v>
      </c>
      <c r="T390" s="14" t="str">
        <f>_xlfn.IFNA(+INDEX(Comp1!O:O,MATCH($B390,Comp1!$C:$C,0)),"No")</f>
        <v>No</v>
      </c>
      <c r="U390" s="14">
        <v>0</v>
      </c>
      <c r="V390" s="263">
        <v>0</v>
      </c>
      <c r="W390" s="263">
        <v>0</v>
      </c>
      <c r="X390" s="263">
        <v>0</v>
      </c>
      <c r="Y390" s="263">
        <v>0</v>
      </c>
      <c r="Z390" s="263">
        <v>0</v>
      </c>
      <c r="AA390" s="263">
        <v>0</v>
      </c>
      <c r="AB390" s="263">
        <v>0</v>
      </c>
      <c r="AC390" s="263">
        <f>IF(Q390="yes",+INDEX('Final Comp Values'!$BH:$BH,MATCH('Monthy Targets'!$B390,'Final Comp Values'!$C:$C,0)),0)</f>
        <v>0</v>
      </c>
      <c r="AD390" s="263">
        <f>IF(R390="yes",+INDEX('Final Comp Values'!$BH:$BH,MATCH('Monthy Targets'!$B390,'Final Comp Values'!$C:$C,0)),0)</f>
        <v>0</v>
      </c>
      <c r="AE390" s="263">
        <f>IF(S390="yes",+INDEX('Final Comp Values'!$BL:$BL,MATCH('Monthy Targets'!$B390,'Final Comp Values'!$C:$C,0)),0)</f>
        <v>0</v>
      </c>
      <c r="AF390" s="263">
        <f>IF(T390="yes",+INDEX('Final Comp Values'!$BL:$BL,MATCH('Monthy Targets'!$B390,'Final Comp Values'!$C:$C,0)),0)</f>
        <v>0</v>
      </c>
      <c r="AG390" s="263">
        <f>IF(U390="yes",+INDEX('Final Comp Values'!$BL:$BL,MATCH('Monthy Targets'!$B390,'Final Comp Values'!$C:$C,0)),0)</f>
        <v>0</v>
      </c>
    </row>
    <row r="391" spans="1:33" x14ac:dyDescent="0.25">
      <c r="A391" s="579">
        <f>+FY2019_ALL_Targets!A391</f>
        <v>4982</v>
      </c>
      <c r="B391" s="62">
        <f>+FY2019_ALL_Targets!B391</f>
        <v>675985</v>
      </c>
      <c r="C391" s="62">
        <f>+FY2019_ALL_Targets!C391</f>
        <v>1028622</v>
      </c>
      <c r="D391" s="62">
        <f>+FY2019_ALL_Targets!D391</f>
        <v>1841664349</v>
      </c>
      <c r="E391" s="62"/>
      <c r="F391" s="62" t="str">
        <f>+FY2019_ALL_Targets!E391</f>
        <v>MRSA West</v>
      </c>
      <c r="G391" s="62" t="str">
        <f>FY2019_ALL_Targets!J391</f>
        <v>Rockwood Manor</v>
      </c>
      <c r="H391" s="62" t="str">
        <f>FY2019_ALL_Targets!K391</f>
        <v>Midland County Hospital District</v>
      </c>
      <c r="I391" s="62" t="str">
        <f>+FY2019_ALL_Targets!L391</f>
        <v>2000 N. Main</v>
      </c>
      <c r="J391" s="14" t="str">
        <f>_xlfn.IFNA(+INDEX(Comp1!$E:$E,MATCH(B391,Comp1!$C:$C,0)),"No")</f>
        <v>Yes</v>
      </c>
      <c r="K391" s="14" t="str">
        <f>_xlfn.IFNA(+INDEX(Comp1!$F:$F,MATCH(B391,Comp1!$C:$C,0)),"No")</f>
        <v>Yes</v>
      </c>
      <c r="L391" s="14" t="str">
        <f>_xlfn.IFNA(+INDEX(Comp1!G:G,MATCH($B391,Comp1!$C:$C,0)),"No")</f>
        <v>Yes</v>
      </c>
      <c r="M391" s="14" t="str">
        <f>_xlfn.IFNA(+INDEX(Comp1!H:H,MATCH($B391,Comp1!$C:$C,0)),"No")</f>
        <v>Yes</v>
      </c>
      <c r="N391" s="14" t="str">
        <f>_xlfn.IFNA(+INDEX(Comp1!I:I,MATCH($B391,Comp1!$C:$C,0)),"No")</f>
        <v>Yes</v>
      </c>
      <c r="O391" s="14" t="str">
        <f>_xlfn.IFNA(+INDEX(Comp1!J:J,MATCH($B391,Comp1!$C:$C,0)),"No")</f>
        <v>Yes</v>
      </c>
      <c r="P391" s="14" t="str">
        <f>_xlfn.IFNA(+INDEX(Comp1!K:K,MATCH($B391,Comp1!$C:$C,0)),"No")</f>
        <v>Yes</v>
      </c>
      <c r="Q391" s="14" t="str">
        <f>_xlfn.IFNA(+INDEX(Comp1!L:L,MATCH($B391,Comp1!$C:$C,0)),"No")</f>
        <v>Yes</v>
      </c>
      <c r="R391" s="14" t="str">
        <f>_xlfn.IFNA(+INDEX(Comp1!M:M,MATCH($B391,Comp1!$C:$C,0)),"No")</f>
        <v>Yes</v>
      </c>
      <c r="S391" s="14" t="str">
        <f>_xlfn.IFNA(+INDEX(Comp1!N:N,MATCH($B391,Comp1!$C:$C,0)),"No")</f>
        <v>Yes</v>
      </c>
      <c r="T391" s="14" t="str">
        <f>_xlfn.IFNA(+INDEX(Comp1!O:O,MATCH($B391,Comp1!$C:$C,0)),"No")</f>
        <v>Yes</v>
      </c>
      <c r="U391" s="14" t="s">
        <v>35</v>
      </c>
      <c r="V391" s="263">
        <v>11.84</v>
      </c>
      <c r="W391" s="263">
        <v>11.84</v>
      </c>
      <c r="X391" s="263">
        <v>11.84</v>
      </c>
      <c r="Y391" s="263">
        <v>11.84</v>
      </c>
      <c r="Z391" s="263">
        <v>11.84</v>
      </c>
      <c r="AA391" s="263">
        <v>11.84</v>
      </c>
      <c r="AB391" s="263">
        <v>11.59</v>
      </c>
      <c r="AC391" s="263">
        <f>IF(Q391="yes",+INDEX('Final Comp Values'!$BH:$BH,MATCH('Monthy Targets'!$B391,'Final Comp Values'!$C:$C,0)),0)</f>
        <v>11.55</v>
      </c>
      <c r="AD391" s="263">
        <f>IF(R391="yes",+INDEX('Final Comp Values'!$BH:$BH,MATCH('Monthy Targets'!$B391,'Final Comp Values'!$C:$C,0)),0)</f>
        <v>11.55</v>
      </c>
      <c r="AE391" s="263">
        <f>IF(S391="yes",+INDEX('Final Comp Values'!$BL:$BL,MATCH('Monthy Targets'!$B391,'Final Comp Values'!$C:$C,0)),0)</f>
        <v>11.55</v>
      </c>
      <c r="AF391" s="263">
        <f>IF(T391="yes",+INDEX('Final Comp Values'!$BL:$BL,MATCH('Monthy Targets'!$B391,'Final Comp Values'!$C:$C,0)),0)</f>
        <v>11.55</v>
      </c>
      <c r="AG391" s="263">
        <f>IF(U391="yes",+INDEX('Final Comp Values'!$BL:$BL,MATCH('Monthy Targets'!$B391,'Final Comp Values'!$C:$C,0)),0)</f>
        <v>11.55</v>
      </c>
    </row>
    <row r="392" spans="1:33" x14ac:dyDescent="0.25">
      <c r="A392" s="579">
        <f>+FY2019_ALL_Targets!A392</f>
        <v>101489</v>
      </c>
      <c r="B392" s="62">
        <f>+FY2019_ALL_Targets!B392</f>
        <v>675986</v>
      </c>
      <c r="C392" s="62">
        <f>+FY2019_ALL_Targets!C392</f>
        <v>1020137</v>
      </c>
      <c r="D392" s="62">
        <f>+FY2019_ALL_Targets!D392</f>
        <v>1790767002</v>
      </c>
      <c r="E392" s="62"/>
      <c r="F392" s="62" t="str">
        <f>+FY2019_ALL_Targets!E392</f>
        <v>MRSA Northeast</v>
      </c>
      <c r="G392" s="62" t="str">
        <f>FY2019_ALL_Targets!J392</f>
        <v>Park Manor Cypress Station</v>
      </c>
      <c r="H392" s="62" t="str">
        <f>FY2019_ALL_Targets!K392</f>
        <v>Winnie Stowell Hospital District</v>
      </c>
      <c r="I392" s="62" t="str">
        <f>+FY2019_ALL_Targets!L392</f>
        <v>420 Lantern Bend Drive</v>
      </c>
      <c r="J392" s="14" t="str">
        <f>_xlfn.IFNA(+INDEX(Comp1!$E:$E,MATCH(B392,Comp1!$C:$C,0)),"No")</f>
        <v>Yes</v>
      </c>
      <c r="K392" s="14" t="str">
        <f>_xlfn.IFNA(+INDEX(Comp1!$F:$F,MATCH(B392,Comp1!$C:$C,0)),"No")</f>
        <v>Yes</v>
      </c>
      <c r="L392" s="14" t="str">
        <f>_xlfn.IFNA(+INDEX(Comp1!G:G,MATCH($B392,Comp1!$C:$C,0)),"No")</f>
        <v>Yes</v>
      </c>
      <c r="M392" s="14" t="str">
        <f>_xlfn.IFNA(+INDEX(Comp1!H:H,MATCH($B392,Comp1!$C:$C,0)),"No")</f>
        <v>Yes</v>
      </c>
      <c r="N392" s="14" t="str">
        <f>_xlfn.IFNA(+INDEX(Comp1!I:I,MATCH($B392,Comp1!$C:$C,0)),"No")</f>
        <v>Yes</v>
      </c>
      <c r="O392" s="14" t="str">
        <f>_xlfn.IFNA(+INDEX(Comp1!J:J,MATCH($B392,Comp1!$C:$C,0)),"No")</f>
        <v>Yes</v>
      </c>
      <c r="P392" s="14" t="str">
        <f>_xlfn.IFNA(+INDEX(Comp1!K:K,MATCH($B392,Comp1!$C:$C,0)),"No")</f>
        <v>Yes</v>
      </c>
      <c r="Q392" s="14" t="str">
        <f>_xlfn.IFNA(+INDEX(Comp1!L:L,MATCH($B392,Comp1!$C:$C,0)),"No")</f>
        <v>Yes</v>
      </c>
      <c r="R392" s="14" t="str">
        <f>_xlfn.IFNA(+INDEX(Comp1!M:M,MATCH($B392,Comp1!$C:$C,0)),"No")</f>
        <v>Yes</v>
      </c>
      <c r="S392" s="14" t="str">
        <f>_xlfn.IFNA(+INDEX(Comp1!N:N,MATCH($B392,Comp1!$C:$C,0)),"No")</f>
        <v>Yes</v>
      </c>
      <c r="T392" s="14" t="str">
        <f>_xlfn.IFNA(+INDEX(Comp1!O:O,MATCH($B392,Comp1!$C:$C,0)),"No")</f>
        <v>Yes</v>
      </c>
      <c r="U392" s="14" t="s">
        <v>35</v>
      </c>
      <c r="V392" s="263">
        <v>6.69</v>
      </c>
      <c r="W392" s="263">
        <v>6.69</v>
      </c>
      <c r="X392" s="263">
        <v>6.69</v>
      </c>
      <c r="Y392" s="263">
        <v>6.69</v>
      </c>
      <c r="Z392" s="263">
        <v>6.69</v>
      </c>
      <c r="AA392" s="263">
        <v>6.69</v>
      </c>
      <c r="AB392" s="263">
        <v>5.45</v>
      </c>
      <c r="AC392" s="263">
        <f>IF(Q392="yes",+INDEX('Final Comp Values'!$BH:$BH,MATCH('Monthy Targets'!$B392,'Final Comp Values'!$C:$C,0)),0)</f>
        <v>5.43</v>
      </c>
      <c r="AD392" s="263">
        <f>IF(R392="yes",+INDEX('Final Comp Values'!$BH:$BH,MATCH('Monthy Targets'!$B392,'Final Comp Values'!$C:$C,0)),0)</f>
        <v>5.43</v>
      </c>
      <c r="AE392" s="263">
        <f>IF(S392="yes",+INDEX('Final Comp Values'!$BL:$BL,MATCH('Monthy Targets'!$B392,'Final Comp Values'!$C:$C,0)),0)</f>
        <v>5.43</v>
      </c>
      <c r="AF392" s="263">
        <f>IF(T392="yes",+INDEX('Final Comp Values'!$BL:$BL,MATCH('Monthy Targets'!$B392,'Final Comp Values'!$C:$C,0)),0)</f>
        <v>5.43</v>
      </c>
      <c r="AG392" s="263">
        <f>IF(U392="yes",+INDEX('Final Comp Values'!$BL:$BL,MATCH('Monthy Targets'!$B392,'Final Comp Values'!$C:$C,0)),0)</f>
        <v>5.43</v>
      </c>
    </row>
    <row r="393" spans="1:33" x14ac:dyDescent="0.25">
      <c r="A393" s="579">
        <f>+FY2019_ALL_Targets!A393</f>
        <v>100950</v>
      </c>
      <c r="B393" s="62">
        <f>+FY2019_ALL_Targets!B393</f>
        <v>675988</v>
      </c>
      <c r="C393" s="62">
        <f>+FY2019_ALL_Targets!C393</f>
        <v>1026627</v>
      </c>
      <c r="D393" s="62">
        <f>+FY2019_ALL_Targets!D393</f>
        <v>1932364882</v>
      </c>
      <c r="E393" s="62"/>
      <c r="F393" s="62" t="str">
        <f>+FY2019_ALL_Targets!E393</f>
        <v>Tarrant</v>
      </c>
      <c r="G393" s="62" t="str">
        <f>FY2019_ALL_Targets!J393</f>
        <v>Hilltop Park Rehabilitation and Care Center</v>
      </c>
      <c r="H393" s="62" t="str">
        <f>FY2019_ALL_Targets!K393</f>
        <v>Parker County Hospital District</v>
      </c>
      <c r="I393" s="62" t="str">
        <f>+FY2019_ALL_Targets!L393</f>
        <v>970 Hilltop Park</v>
      </c>
      <c r="J393" s="14" t="str">
        <f>_xlfn.IFNA(+INDEX(Comp1!$E:$E,MATCH(B393,Comp1!$C:$C,0)),"No")</f>
        <v>Yes</v>
      </c>
      <c r="K393" s="14" t="str">
        <f>_xlfn.IFNA(+INDEX(Comp1!$F:$F,MATCH(B393,Comp1!$C:$C,0)),"No")</f>
        <v>Yes</v>
      </c>
      <c r="L393" s="14" t="str">
        <f>_xlfn.IFNA(+INDEX(Comp1!G:G,MATCH($B393,Comp1!$C:$C,0)),"No")</f>
        <v>Yes</v>
      </c>
      <c r="M393" s="14" t="str">
        <f>_xlfn.IFNA(+INDEX(Comp1!H:H,MATCH($B393,Comp1!$C:$C,0)),"No")</f>
        <v>Yes</v>
      </c>
      <c r="N393" s="14" t="str">
        <f>_xlfn.IFNA(+INDEX(Comp1!I:I,MATCH($B393,Comp1!$C:$C,0)),"No")</f>
        <v>Yes</v>
      </c>
      <c r="O393" s="14" t="str">
        <f>_xlfn.IFNA(+INDEX(Comp1!J:J,MATCH($B393,Comp1!$C:$C,0)),"No")</f>
        <v>Yes</v>
      </c>
      <c r="P393" s="14" t="str">
        <f>_xlfn.IFNA(+INDEX(Comp1!K:K,MATCH($B393,Comp1!$C:$C,0)),"No")</f>
        <v>Yes</v>
      </c>
      <c r="Q393" s="14" t="str">
        <f>_xlfn.IFNA(+INDEX(Comp1!L:L,MATCH($B393,Comp1!$C:$C,0)),"No")</f>
        <v>Yes</v>
      </c>
      <c r="R393" s="14" t="str">
        <f>_xlfn.IFNA(+INDEX(Comp1!M:M,MATCH($B393,Comp1!$C:$C,0)),"No")</f>
        <v>Yes</v>
      </c>
      <c r="S393" s="14" t="str">
        <f>_xlfn.IFNA(+INDEX(Comp1!N:N,MATCH($B393,Comp1!$C:$C,0)),"No")</f>
        <v>Yes</v>
      </c>
      <c r="T393" s="14" t="str">
        <f>_xlfn.IFNA(+INDEX(Comp1!O:O,MATCH($B393,Comp1!$C:$C,0)),"No")</f>
        <v>Yes</v>
      </c>
      <c r="U393" s="14" t="s">
        <v>35</v>
      </c>
      <c r="V393" s="263">
        <v>6.06</v>
      </c>
      <c r="W393" s="263">
        <v>6.06</v>
      </c>
      <c r="X393" s="263">
        <v>6.06</v>
      </c>
      <c r="Y393" s="263">
        <v>6.06</v>
      </c>
      <c r="Z393" s="263">
        <v>6.06</v>
      </c>
      <c r="AA393" s="263">
        <v>6.06</v>
      </c>
      <c r="AB393" s="263">
        <v>5.88</v>
      </c>
      <c r="AC393" s="263">
        <f>IF(Q393="yes",+INDEX('Final Comp Values'!$BH:$BH,MATCH('Monthy Targets'!$B393,'Final Comp Values'!$C:$C,0)),0)</f>
        <v>5.86</v>
      </c>
      <c r="AD393" s="263">
        <f>IF(R393="yes",+INDEX('Final Comp Values'!$BH:$BH,MATCH('Monthy Targets'!$B393,'Final Comp Values'!$C:$C,0)),0)</f>
        <v>5.86</v>
      </c>
      <c r="AE393" s="263">
        <f>IF(S393="yes",+INDEX('Final Comp Values'!$BL:$BL,MATCH('Monthy Targets'!$B393,'Final Comp Values'!$C:$C,0)),0)</f>
        <v>5.86</v>
      </c>
      <c r="AF393" s="263">
        <f>IF(T393="yes",+INDEX('Final Comp Values'!$BL:$BL,MATCH('Monthy Targets'!$B393,'Final Comp Values'!$C:$C,0)),0)</f>
        <v>5.86</v>
      </c>
      <c r="AG393" s="263">
        <f>IF(U393="yes",+INDEX('Final Comp Values'!$BL:$BL,MATCH('Monthy Targets'!$B393,'Final Comp Values'!$C:$C,0)),0)</f>
        <v>5.86</v>
      </c>
    </row>
    <row r="394" spans="1:33" x14ac:dyDescent="0.25">
      <c r="A394" s="579">
        <f>+FY2019_ALL_Targets!A394</f>
        <v>4248</v>
      </c>
      <c r="B394" s="62">
        <f>+FY2019_ALL_Targets!B394</f>
        <v>675989</v>
      </c>
      <c r="C394" s="62">
        <f>+FY2019_ALL_Targets!C394</f>
        <v>1028895</v>
      </c>
      <c r="D394" s="62">
        <f>+FY2019_ALL_Targets!D394</f>
        <v>1467987610</v>
      </c>
      <c r="E394" s="62"/>
      <c r="F394" s="62" t="str">
        <f>+FY2019_ALL_Targets!E394</f>
        <v>MRSA West</v>
      </c>
      <c r="G394" s="62" t="str">
        <f>FY2019_ALL_Targets!J394</f>
        <v>Brazos Valley Care Home</v>
      </c>
      <c r="H394" s="62" t="str">
        <f>FY2019_ALL_Targets!K394</f>
        <v>SLP Knox City LLC</v>
      </c>
      <c r="I394" s="62" t="str">
        <f>+FY2019_ALL_Targets!L394</f>
        <v>605 S. Ave. F</v>
      </c>
      <c r="J394" s="14" t="str">
        <f>_xlfn.IFNA(+INDEX(Comp1!$E:$E,MATCH(B394,Comp1!$C:$C,0)),"No")</f>
        <v>No</v>
      </c>
      <c r="K394" s="14" t="str">
        <f>_xlfn.IFNA(+INDEX(Comp1!$F:$F,MATCH(B394,Comp1!$C:$C,0)),"No")</f>
        <v>No</v>
      </c>
      <c r="L394" s="14" t="str">
        <f>_xlfn.IFNA(+INDEX(Comp1!G:G,MATCH($B394,Comp1!$C:$C,0)),"No")</f>
        <v>No</v>
      </c>
      <c r="M394" s="14" t="str">
        <f>_xlfn.IFNA(+INDEX(Comp1!H:H,MATCH($B394,Comp1!$C:$C,0)),"No")</f>
        <v>No</v>
      </c>
      <c r="N394" s="14" t="str">
        <f>_xlfn.IFNA(+INDEX(Comp1!I:I,MATCH($B394,Comp1!$C:$C,0)),"No")</f>
        <v>No</v>
      </c>
      <c r="O394" s="14" t="str">
        <f>_xlfn.IFNA(+INDEX(Comp1!J:J,MATCH($B394,Comp1!$C:$C,0)),"No")</f>
        <v>No</v>
      </c>
      <c r="P394" s="14" t="str">
        <f>_xlfn.IFNA(+INDEX(Comp1!K:K,MATCH($B394,Comp1!$C:$C,0)),"No")</f>
        <v>No</v>
      </c>
      <c r="Q394" s="14" t="str">
        <f>_xlfn.IFNA(+INDEX(Comp1!L:L,MATCH($B394,Comp1!$C:$C,0)),"No")</f>
        <v>No</v>
      </c>
      <c r="R394" s="14" t="str">
        <f>_xlfn.IFNA(+INDEX(Comp1!M:M,MATCH($B394,Comp1!$C:$C,0)),"No")</f>
        <v>No</v>
      </c>
      <c r="S394" s="14" t="str">
        <f>_xlfn.IFNA(+INDEX(Comp1!N:N,MATCH($B394,Comp1!$C:$C,0)),"No")</f>
        <v>No</v>
      </c>
      <c r="T394" s="14" t="str">
        <f>_xlfn.IFNA(+INDEX(Comp1!O:O,MATCH($B394,Comp1!$C:$C,0)),"No")</f>
        <v>No</v>
      </c>
      <c r="U394" s="14">
        <v>0</v>
      </c>
      <c r="V394" s="263">
        <v>0</v>
      </c>
      <c r="W394" s="263">
        <v>0</v>
      </c>
      <c r="X394" s="263">
        <v>0</v>
      </c>
      <c r="Y394" s="263">
        <v>0</v>
      </c>
      <c r="Z394" s="263">
        <v>0</v>
      </c>
      <c r="AA394" s="263">
        <v>0</v>
      </c>
      <c r="AB394" s="263">
        <v>0</v>
      </c>
      <c r="AC394" s="263">
        <f>IF(Q394="yes",+INDEX('Final Comp Values'!$BH:$BH,MATCH('Monthy Targets'!$B394,'Final Comp Values'!$C:$C,0)),0)</f>
        <v>0</v>
      </c>
      <c r="AD394" s="263">
        <f>IF(R394="yes",+INDEX('Final Comp Values'!$BH:$BH,MATCH('Monthy Targets'!$B394,'Final Comp Values'!$C:$C,0)),0)</f>
        <v>0</v>
      </c>
      <c r="AE394" s="263">
        <f>IF(S394="yes",+INDEX('Final Comp Values'!$BL:$BL,MATCH('Monthy Targets'!$B394,'Final Comp Values'!$C:$C,0)),0)</f>
        <v>0</v>
      </c>
      <c r="AF394" s="263">
        <f>IF(T394="yes",+INDEX('Final Comp Values'!$BL:$BL,MATCH('Monthy Targets'!$B394,'Final Comp Values'!$C:$C,0)),0)</f>
        <v>0</v>
      </c>
      <c r="AG394" s="263">
        <f>IF(U394="yes",+INDEX('Final Comp Values'!$BL:$BL,MATCH('Monthy Targets'!$B394,'Final Comp Values'!$C:$C,0)),0)</f>
        <v>0</v>
      </c>
    </row>
    <row r="395" spans="1:33" x14ac:dyDescent="0.25">
      <c r="A395" s="579">
        <f>+FY2019_ALL_Targets!A395</f>
        <v>101633</v>
      </c>
      <c r="B395" s="62">
        <f>+FY2019_ALL_Targets!B395</f>
        <v>675991</v>
      </c>
      <c r="C395" s="62">
        <f>+FY2019_ALL_Targets!C395</f>
        <v>1020139</v>
      </c>
      <c r="D395" s="62">
        <f>+FY2019_ALL_Targets!D395</f>
        <v>1528040839</v>
      </c>
      <c r="E395" s="62"/>
      <c r="F395" s="62" t="str">
        <f>+FY2019_ALL_Targets!E395</f>
        <v>MRSA Northeast</v>
      </c>
      <c r="G395" s="62" t="str">
        <f>FY2019_ALL_Targets!J395</f>
        <v>Park Manor Humble</v>
      </c>
      <c r="H395" s="62" t="str">
        <f>FY2019_ALL_Targets!K395</f>
        <v>Winnie Stowell Hospital District</v>
      </c>
      <c r="I395" s="62" t="str">
        <f>+FY2019_ALL_Targets!L395</f>
        <v>19424 McKay Drive</v>
      </c>
      <c r="J395" s="14" t="str">
        <f>_xlfn.IFNA(+INDEX(Comp1!$E:$E,MATCH(B395,Comp1!$C:$C,0)),"No")</f>
        <v>Yes</v>
      </c>
      <c r="K395" s="14" t="str">
        <f>_xlfn.IFNA(+INDEX(Comp1!$F:$F,MATCH(B395,Comp1!$C:$C,0)),"No")</f>
        <v>Yes</v>
      </c>
      <c r="L395" s="14" t="str">
        <f>_xlfn.IFNA(+INDEX(Comp1!G:G,MATCH($B395,Comp1!$C:$C,0)),"No")</f>
        <v>Yes</v>
      </c>
      <c r="M395" s="14" t="str">
        <f>_xlfn.IFNA(+INDEX(Comp1!H:H,MATCH($B395,Comp1!$C:$C,0)),"No")</f>
        <v>Yes</v>
      </c>
      <c r="N395" s="14" t="str">
        <f>_xlfn.IFNA(+INDEX(Comp1!I:I,MATCH($B395,Comp1!$C:$C,0)),"No")</f>
        <v>Yes</v>
      </c>
      <c r="O395" s="14" t="str">
        <f>_xlfn.IFNA(+INDEX(Comp1!J:J,MATCH($B395,Comp1!$C:$C,0)),"No")</f>
        <v>Yes</v>
      </c>
      <c r="P395" s="14" t="str">
        <f>_xlfn.IFNA(+INDEX(Comp1!K:K,MATCH($B395,Comp1!$C:$C,0)),"No")</f>
        <v>Yes</v>
      </c>
      <c r="Q395" s="14" t="str">
        <f>_xlfn.IFNA(+INDEX(Comp1!L:L,MATCH($B395,Comp1!$C:$C,0)),"No")</f>
        <v>Yes</v>
      </c>
      <c r="R395" s="14" t="str">
        <f>_xlfn.IFNA(+INDEX(Comp1!M:M,MATCH($B395,Comp1!$C:$C,0)),"No")</f>
        <v>Yes</v>
      </c>
      <c r="S395" s="14" t="str">
        <f>_xlfn.IFNA(+INDEX(Comp1!N:N,MATCH($B395,Comp1!$C:$C,0)),"No")</f>
        <v>Yes</v>
      </c>
      <c r="T395" s="14" t="str">
        <f>_xlfn.IFNA(+INDEX(Comp1!O:O,MATCH($B395,Comp1!$C:$C,0)),"No")</f>
        <v>Yes</v>
      </c>
      <c r="U395" s="14" t="s">
        <v>35</v>
      </c>
      <c r="V395" s="263">
        <v>6.74</v>
      </c>
      <c r="W395" s="263">
        <v>6.74</v>
      </c>
      <c r="X395" s="263">
        <v>6.74</v>
      </c>
      <c r="Y395" s="263">
        <v>6.74</v>
      </c>
      <c r="Z395" s="263">
        <v>6.74</v>
      </c>
      <c r="AA395" s="263">
        <v>6.74</v>
      </c>
      <c r="AB395" s="263">
        <v>5.5</v>
      </c>
      <c r="AC395" s="263">
        <f>IF(Q395="yes",+INDEX('Final Comp Values'!$BH:$BH,MATCH('Monthy Targets'!$B395,'Final Comp Values'!$C:$C,0)),0)</f>
        <v>5.48</v>
      </c>
      <c r="AD395" s="263">
        <f>IF(R395="yes",+INDEX('Final Comp Values'!$BH:$BH,MATCH('Monthy Targets'!$B395,'Final Comp Values'!$C:$C,0)),0)</f>
        <v>5.48</v>
      </c>
      <c r="AE395" s="263">
        <f>IF(S395="yes",+INDEX('Final Comp Values'!$BL:$BL,MATCH('Monthy Targets'!$B395,'Final Comp Values'!$C:$C,0)),0)</f>
        <v>5.48</v>
      </c>
      <c r="AF395" s="263">
        <f>IF(T395="yes",+INDEX('Final Comp Values'!$BL:$BL,MATCH('Monthy Targets'!$B395,'Final Comp Values'!$C:$C,0)),0)</f>
        <v>5.48</v>
      </c>
      <c r="AG395" s="263">
        <f>IF(U395="yes",+INDEX('Final Comp Values'!$BL:$BL,MATCH('Monthy Targets'!$B395,'Final Comp Values'!$C:$C,0)),0)</f>
        <v>5.48</v>
      </c>
    </row>
    <row r="396" spans="1:33" x14ac:dyDescent="0.25">
      <c r="A396" s="579">
        <f>+FY2019_ALL_Targets!A396</f>
        <v>5360</v>
      </c>
      <c r="B396" s="62">
        <f>+FY2019_ALL_Targets!B396</f>
        <v>675998</v>
      </c>
      <c r="C396" s="62">
        <f>+FY2019_ALL_Targets!C396</f>
        <v>536001</v>
      </c>
      <c r="D396" s="62">
        <f>+FY2019_ALL_Targets!D396</f>
        <v>1457859589</v>
      </c>
      <c r="E396" s="62"/>
      <c r="F396" s="62" t="str">
        <f>+FY2019_ALL_Targets!E396</f>
        <v>MRSA Northeast</v>
      </c>
      <c r="G396" s="62" t="str">
        <f>FY2019_ALL_Targets!J396</f>
        <v>Legacy at Town Creek</v>
      </c>
      <c r="H396" s="62" t="str">
        <f>FY2019_ALL_Targets!K396</f>
        <v>Liberty County Hospital District No 1</v>
      </c>
      <c r="I396" s="62" t="str">
        <f>+FY2019_ALL_Targets!L396</f>
        <v>2212 W Reagan St</v>
      </c>
      <c r="J396" s="14" t="str">
        <f>_xlfn.IFNA(+INDEX(Comp1!$E:$E,MATCH(B396,Comp1!$C:$C,0)),"No")</f>
        <v>Yes</v>
      </c>
      <c r="K396" s="14" t="str">
        <f>_xlfn.IFNA(+INDEX(Comp1!$F:$F,MATCH(B396,Comp1!$C:$C,0)),"No")</f>
        <v>Yes</v>
      </c>
      <c r="L396" s="14" t="str">
        <f>_xlfn.IFNA(+INDEX(Comp1!G:G,MATCH($B396,Comp1!$C:$C,0)),"No")</f>
        <v>Yes</v>
      </c>
      <c r="M396" s="14" t="str">
        <f>_xlfn.IFNA(+INDEX(Comp1!H:H,MATCH($B396,Comp1!$C:$C,0)),"No")</f>
        <v>Yes</v>
      </c>
      <c r="N396" s="14" t="str">
        <f>_xlfn.IFNA(+INDEX(Comp1!I:I,MATCH($B396,Comp1!$C:$C,0)),"No")</f>
        <v>Yes</v>
      </c>
      <c r="O396" s="14" t="str">
        <f>_xlfn.IFNA(+INDEX(Comp1!J:J,MATCH($B396,Comp1!$C:$C,0)),"No")</f>
        <v>Yes</v>
      </c>
      <c r="P396" s="14" t="str">
        <f>_xlfn.IFNA(+INDEX(Comp1!K:K,MATCH($B396,Comp1!$C:$C,0)),"No")</f>
        <v>Yes</v>
      </c>
      <c r="Q396" s="14" t="str">
        <f>_xlfn.IFNA(+INDEX(Comp1!L:L,MATCH($B396,Comp1!$C:$C,0)),"No")</f>
        <v>Yes</v>
      </c>
      <c r="R396" s="14" t="str">
        <f>_xlfn.IFNA(+INDEX(Comp1!M:M,MATCH($B396,Comp1!$C:$C,0)),"No")</f>
        <v>Yes</v>
      </c>
      <c r="S396" s="14" t="str">
        <f>_xlfn.IFNA(+INDEX(Comp1!N:N,MATCH($B396,Comp1!$C:$C,0)),"No")</f>
        <v>Yes</v>
      </c>
      <c r="T396" s="14" t="str">
        <f>_xlfn.IFNA(+INDEX(Comp1!O:O,MATCH($B396,Comp1!$C:$C,0)),"No")</f>
        <v>Yes</v>
      </c>
      <c r="U396" s="14" t="s">
        <v>35</v>
      </c>
      <c r="V396" s="263">
        <v>8.57</v>
      </c>
      <c r="W396" s="263">
        <v>8.57</v>
      </c>
      <c r="X396" s="263">
        <v>8.57</v>
      </c>
      <c r="Y396" s="263">
        <v>8.57</v>
      </c>
      <c r="Z396" s="263">
        <v>8.57</v>
      </c>
      <c r="AA396" s="263">
        <v>8.57</v>
      </c>
      <c r="AB396" s="263">
        <v>8.8699999999999992</v>
      </c>
      <c r="AC396" s="263">
        <f>IF(Q396="yes",+INDEX('Final Comp Values'!$BH:$BH,MATCH('Monthy Targets'!$B396,'Final Comp Values'!$C:$C,0)),0)</f>
        <v>8.84</v>
      </c>
      <c r="AD396" s="263">
        <f>IF(R396="yes",+INDEX('Final Comp Values'!$BH:$BH,MATCH('Monthy Targets'!$B396,'Final Comp Values'!$C:$C,0)),0)</f>
        <v>8.84</v>
      </c>
      <c r="AE396" s="263">
        <f>IF(S396="yes",+INDEX('Final Comp Values'!$BL:$BL,MATCH('Monthy Targets'!$B396,'Final Comp Values'!$C:$C,0)),0)</f>
        <v>8.84</v>
      </c>
      <c r="AF396" s="263">
        <f>IF(T396="yes",+INDEX('Final Comp Values'!$BL:$BL,MATCH('Monthy Targets'!$B396,'Final Comp Values'!$C:$C,0)),0)</f>
        <v>8.84</v>
      </c>
      <c r="AG396" s="263">
        <f>IF(U396="yes",+INDEX('Final Comp Values'!$BL:$BL,MATCH('Monthy Targets'!$B396,'Final Comp Values'!$C:$C,0)),0)</f>
        <v>8.84</v>
      </c>
    </row>
    <row r="397" spans="1:33" x14ac:dyDescent="0.25">
      <c r="A397" s="579">
        <f>+FY2019_ALL_Targets!A397</f>
        <v>5390</v>
      </c>
      <c r="B397" s="62">
        <f>+FY2019_ALL_Targets!B397</f>
        <v>676005</v>
      </c>
      <c r="C397" s="62">
        <f>+FY2019_ALL_Targets!C397</f>
        <v>1028701</v>
      </c>
      <c r="D397" s="62">
        <f>+FY2019_ALL_Targets!D397</f>
        <v>1770970543</v>
      </c>
      <c r="E397" s="62"/>
      <c r="F397" s="62" t="str">
        <f>+FY2019_ALL_Targets!E397</f>
        <v>MRSA Northeast</v>
      </c>
      <c r="G397" s="62" t="str">
        <f>FY2019_ALL_Targets!J397</f>
        <v>Park Place Nursing &amp; Rehabilitation Center</v>
      </c>
      <c r="H397" s="62" t="str">
        <f>FY2019_ALL_Targets!K397</f>
        <v>Hopkins County Hospital District</v>
      </c>
      <c r="I397" s="62" t="str">
        <f>+FY2019_ALL_Targets!L397</f>
        <v>2450 E. 5th Street</v>
      </c>
      <c r="J397" s="14" t="str">
        <f>_xlfn.IFNA(+INDEX(Comp1!$E:$E,MATCH(B397,Comp1!$C:$C,0)),"No")</f>
        <v>Yes</v>
      </c>
      <c r="K397" s="14" t="str">
        <f>_xlfn.IFNA(+INDEX(Comp1!$F:$F,MATCH(B397,Comp1!$C:$C,0)),"No")</f>
        <v>Yes</v>
      </c>
      <c r="L397" s="14" t="str">
        <f>_xlfn.IFNA(+INDEX(Comp1!G:G,MATCH($B397,Comp1!$C:$C,0)),"No")</f>
        <v>Yes</v>
      </c>
      <c r="M397" s="14" t="str">
        <f>_xlfn.IFNA(+INDEX(Comp1!H:H,MATCH($B397,Comp1!$C:$C,0)),"No")</f>
        <v>Yes</v>
      </c>
      <c r="N397" s="14" t="str">
        <f>_xlfn.IFNA(+INDEX(Comp1!I:I,MATCH($B397,Comp1!$C:$C,0)),"No")</f>
        <v>Yes</v>
      </c>
      <c r="O397" s="14" t="str">
        <f>_xlfn.IFNA(+INDEX(Comp1!J:J,MATCH($B397,Comp1!$C:$C,0)),"No")</f>
        <v>Yes</v>
      </c>
      <c r="P397" s="14" t="str">
        <f>_xlfn.IFNA(+INDEX(Comp1!K:K,MATCH($B397,Comp1!$C:$C,0)),"No")</f>
        <v>Yes</v>
      </c>
      <c r="Q397" s="14" t="str">
        <f>_xlfn.IFNA(+INDEX(Comp1!L:L,MATCH($B397,Comp1!$C:$C,0)),"No")</f>
        <v>Yes</v>
      </c>
      <c r="R397" s="14" t="str">
        <f>_xlfn.IFNA(+INDEX(Comp1!M:M,MATCH($B397,Comp1!$C:$C,0)),"No")</f>
        <v>Yes</v>
      </c>
      <c r="S397" s="14" t="str">
        <f>_xlfn.IFNA(+INDEX(Comp1!N:N,MATCH($B397,Comp1!$C:$C,0)),"No")</f>
        <v>Yes</v>
      </c>
      <c r="T397" s="14" t="str">
        <f>_xlfn.IFNA(+INDEX(Comp1!O:O,MATCH($B397,Comp1!$C:$C,0)),"No")</f>
        <v>Yes</v>
      </c>
      <c r="U397" s="14" t="s">
        <v>35</v>
      </c>
      <c r="V397" s="263">
        <v>4.66</v>
      </c>
      <c r="W397" s="263">
        <v>4.66</v>
      </c>
      <c r="X397" s="263">
        <v>4.66</v>
      </c>
      <c r="Y397" s="263">
        <v>4.66</v>
      </c>
      <c r="Z397" s="263">
        <v>4.66</v>
      </c>
      <c r="AA397" s="263">
        <v>4.66</v>
      </c>
      <c r="AB397" s="263">
        <v>4.82</v>
      </c>
      <c r="AC397" s="263">
        <f>IF(Q397="yes",+INDEX('Final Comp Values'!$BH:$BH,MATCH('Monthy Targets'!$B397,'Final Comp Values'!$C:$C,0)),0)</f>
        <v>4.8</v>
      </c>
      <c r="AD397" s="263">
        <f>IF(R397="yes",+INDEX('Final Comp Values'!$BH:$BH,MATCH('Monthy Targets'!$B397,'Final Comp Values'!$C:$C,0)),0)</f>
        <v>4.8</v>
      </c>
      <c r="AE397" s="263">
        <f>IF(S397="yes",+INDEX('Final Comp Values'!$BL:$BL,MATCH('Monthy Targets'!$B397,'Final Comp Values'!$C:$C,0)),0)</f>
        <v>4.8</v>
      </c>
      <c r="AF397" s="263">
        <f>IF(T397="yes",+INDEX('Final Comp Values'!$BL:$BL,MATCH('Monthy Targets'!$B397,'Final Comp Values'!$C:$C,0)),0)</f>
        <v>4.8</v>
      </c>
      <c r="AG397" s="263">
        <f>IF(U397="yes",+INDEX('Final Comp Values'!$BL:$BL,MATCH('Monthy Targets'!$B397,'Final Comp Values'!$C:$C,0)),0)</f>
        <v>4.8</v>
      </c>
    </row>
    <row r="398" spans="1:33" x14ac:dyDescent="0.25">
      <c r="A398" s="579">
        <f>+FY2019_ALL_Targets!A398</f>
        <v>4348</v>
      </c>
      <c r="B398" s="62">
        <f>+FY2019_ALL_Targets!B398</f>
        <v>676010</v>
      </c>
      <c r="C398" s="62">
        <f>+FY2019_ALL_Targets!C398</f>
        <v>1026561</v>
      </c>
      <c r="D398" s="62">
        <f>+FY2019_ALL_Targets!D398</f>
        <v>1760720684</v>
      </c>
      <c r="E398" s="62"/>
      <c r="F398" s="62" t="str">
        <f>+FY2019_ALL_Targets!E398</f>
        <v>Lubbock</v>
      </c>
      <c r="G398" s="62" t="str">
        <f>FY2019_ALL_Targets!J398</f>
        <v>Legacy Rehabilitation Center</v>
      </c>
      <c r="H398" s="62" t="str">
        <f>FY2019_ALL_Targets!K398</f>
        <v>Stratford Hospital District</v>
      </c>
      <c r="I398" s="62" t="str">
        <f>+FY2019_ALL_Targets!L398</f>
        <v>4033 West 51st Avenue</v>
      </c>
      <c r="J398" s="14" t="str">
        <f>_xlfn.IFNA(+INDEX(Comp1!$E:$E,MATCH(B398,Comp1!$C:$C,0)),"No")</f>
        <v>Yes</v>
      </c>
      <c r="K398" s="14" t="str">
        <f>_xlfn.IFNA(+INDEX(Comp1!$F:$F,MATCH(B398,Comp1!$C:$C,0)),"No")</f>
        <v>Yes</v>
      </c>
      <c r="L398" s="14" t="str">
        <f>_xlfn.IFNA(+INDEX(Comp1!G:G,MATCH($B398,Comp1!$C:$C,0)),"No")</f>
        <v>Yes</v>
      </c>
      <c r="M398" s="14" t="str">
        <f>_xlfn.IFNA(+INDEX(Comp1!H:H,MATCH($B398,Comp1!$C:$C,0)),"No")</f>
        <v>Yes</v>
      </c>
      <c r="N398" s="14" t="str">
        <f>_xlfn.IFNA(+INDEX(Comp1!I:I,MATCH($B398,Comp1!$C:$C,0)),"No")</f>
        <v>Yes</v>
      </c>
      <c r="O398" s="14" t="str">
        <f>_xlfn.IFNA(+INDEX(Comp1!J:J,MATCH($B398,Comp1!$C:$C,0)),"No")</f>
        <v>Yes</v>
      </c>
      <c r="P398" s="14" t="str">
        <f>_xlfn.IFNA(+INDEX(Comp1!K:K,MATCH($B398,Comp1!$C:$C,0)),"No")</f>
        <v>Yes</v>
      </c>
      <c r="Q398" s="14" t="str">
        <f>_xlfn.IFNA(+INDEX(Comp1!L:L,MATCH($B398,Comp1!$C:$C,0)),"No")</f>
        <v>Yes</v>
      </c>
      <c r="R398" s="14" t="str">
        <f>_xlfn.IFNA(+INDEX(Comp1!M:M,MATCH($B398,Comp1!$C:$C,0)),"No")</f>
        <v>Yes</v>
      </c>
      <c r="S398" s="14" t="str">
        <f>_xlfn.IFNA(+INDEX(Comp1!N:N,MATCH($B398,Comp1!$C:$C,0)),"No")</f>
        <v>Yes</v>
      </c>
      <c r="T398" s="14" t="str">
        <f>_xlfn.IFNA(+INDEX(Comp1!O:O,MATCH($B398,Comp1!$C:$C,0)),"No")</f>
        <v>Yes</v>
      </c>
      <c r="U398" s="14" t="s">
        <v>35</v>
      </c>
      <c r="V398" s="263">
        <v>23.57</v>
      </c>
      <c r="W398" s="263">
        <v>23.57</v>
      </c>
      <c r="X398" s="263">
        <v>23.57</v>
      </c>
      <c r="Y398" s="263">
        <v>23.57</v>
      </c>
      <c r="Z398" s="263">
        <v>23.57</v>
      </c>
      <c r="AA398" s="263">
        <v>23.57</v>
      </c>
      <c r="AB398" s="263">
        <v>23.91</v>
      </c>
      <c r="AC398" s="263">
        <f>IF(Q398="yes",+INDEX('Final Comp Values'!$BH:$BH,MATCH('Monthy Targets'!$B398,'Final Comp Values'!$C:$C,0)),0)</f>
        <v>23.83</v>
      </c>
      <c r="AD398" s="263">
        <f>IF(R398="yes",+INDEX('Final Comp Values'!$BH:$BH,MATCH('Monthy Targets'!$B398,'Final Comp Values'!$C:$C,0)),0)</f>
        <v>23.83</v>
      </c>
      <c r="AE398" s="263">
        <f>IF(S398="yes",+INDEX('Final Comp Values'!$BL:$BL,MATCH('Monthy Targets'!$B398,'Final Comp Values'!$C:$C,0)),0)</f>
        <v>23.83</v>
      </c>
      <c r="AF398" s="263">
        <f>IF(T398="yes",+INDEX('Final Comp Values'!$BL:$BL,MATCH('Monthy Targets'!$B398,'Final Comp Values'!$C:$C,0)),0)</f>
        <v>23.83</v>
      </c>
      <c r="AG398" s="263">
        <f>IF(U398="yes",+INDEX('Final Comp Values'!$BL:$BL,MATCH('Monthy Targets'!$B398,'Final Comp Values'!$C:$C,0)),0)</f>
        <v>23.83</v>
      </c>
    </row>
    <row r="399" spans="1:33" x14ac:dyDescent="0.25">
      <c r="A399" s="579">
        <f>+FY2019_ALL_Targets!A399</f>
        <v>4075</v>
      </c>
      <c r="B399" s="62">
        <f>+FY2019_ALL_Targets!B399</f>
        <v>676020</v>
      </c>
      <c r="C399" s="62">
        <f>+FY2019_ALL_Targets!C399</f>
        <v>407502</v>
      </c>
      <c r="D399" s="62">
        <f>+FY2019_ALL_Targets!D399</f>
        <v>1285617597</v>
      </c>
      <c r="E399" s="62"/>
      <c r="F399" s="62" t="str">
        <f>+FY2019_ALL_Targets!E399</f>
        <v>MRSA West</v>
      </c>
      <c r="G399" s="62" t="str">
        <f>FY2019_ALL_Targets!J399</f>
        <v>Menard Manor</v>
      </c>
      <c r="H399" s="62" t="str">
        <f>FY2019_ALL_Targets!K399</f>
        <v>Menard Manor</v>
      </c>
      <c r="I399" s="62" t="str">
        <f>+FY2019_ALL_Targets!L399</f>
        <v>100 Gay Street</v>
      </c>
      <c r="J399" s="14" t="str">
        <f>_xlfn.IFNA(+INDEX(Comp1!$E:$E,MATCH(B399,Comp1!$C:$C,0)),"No")</f>
        <v>Yes</v>
      </c>
      <c r="K399" s="14" t="str">
        <f>_xlfn.IFNA(+INDEX(Comp1!$F:$F,MATCH(B399,Comp1!$C:$C,0)),"No")</f>
        <v>Yes</v>
      </c>
      <c r="L399" s="14" t="str">
        <f>_xlfn.IFNA(+INDEX(Comp1!G:G,MATCH($B399,Comp1!$C:$C,0)),"No")</f>
        <v>Yes</v>
      </c>
      <c r="M399" s="14" t="str">
        <f>_xlfn.IFNA(+INDEX(Comp1!H:H,MATCH($B399,Comp1!$C:$C,0)),"No")</f>
        <v>Yes</v>
      </c>
      <c r="N399" s="14" t="str">
        <f>_xlfn.IFNA(+INDEX(Comp1!I:I,MATCH($B399,Comp1!$C:$C,0)),"No")</f>
        <v>Yes</v>
      </c>
      <c r="O399" s="14" t="str">
        <f>_xlfn.IFNA(+INDEX(Comp1!J:J,MATCH($B399,Comp1!$C:$C,0)),"No")</f>
        <v>Yes</v>
      </c>
      <c r="P399" s="14" t="str">
        <f>_xlfn.IFNA(+INDEX(Comp1!K:K,MATCH($B399,Comp1!$C:$C,0)),"No")</f>
        <v>Yes</v>
      </c>
      <c r="Q399" s="14" t="str">
        <f>_xlfn.IFNA(+INDEX(Comp1!L:L,MATCH($B399,Comp1!$C:$C,0)),"No")</f>
        <v>Yes</v>
      </c>
      <c r="R399" s="14" t="str">
        <f>_xlfn.IFNA(+INDEX(Comp1!M:M,MATCH($B399,Comp1!$C:$C,0)),"No")</f>
        <v>Yes</v>
      </c>
      <c r="S399" s="14" t="str">
        <f>_xlfn.IFNA(+INDEX(Comp1!N:N,MATCH($B399,Comp1!$C:$C,0)),"No")</f>
        <v>Yes</v>
      </c>
      <c r="T399" s="14" t="str">
        <f>_xlfn.IFNA(+INDEX(Comp1!O:O,MATCH($B399,Comp1!$C:$C,0)),"No")</f>
        <v>Yes</v>
      </c>
      <c r="U399" s="14" t="s">
        <v>35</v>
      </c>
      <c r="V399" s="263">
        <v>1.99</v>
      </c>
      <c r="W399" s="263">
        <v>1.99</v>
      </c>
      <c r="X399" s="263">
        <v>1.99</v>
      </c>
      <c r="Y399" s="263">
        <v>1.99</v>
      </c>
      <c r="Z399" s="263">
        <v>1.99</v>
      </c>
      <c r="AA399" s="263">
        <v>1.99</v>
      </c>
      <c r="AB399" s="263">
        <v>1.95</v>
      </c>
      <c r="AC399" s="263">
        <f>IF(Q399="yes",+INDEX('Final Comp Values'!$BH:$BH,MATCH('Monthy Targets'!$B399,'Final Comp Values'!$C:$C,0)),0)</f>
        <v>1.94</v>
      </c>
      <c r="AD399" s="263">
        <f>IF(R399="yes",+INDEX('Final Comp Values'!$BH:$BH,MATCH('Monthy Targets'!$B399,'Final Comp Values'!$C:$C,0)),0)</f>
        <v>1.94</v>
      </c>
      <c r="AE399" s="263">
        <f>IF(S399="yes",+INDEX('Final Comp Values'!$BL:$BL,MATCH('Monthy Targets'!$B399,'Final Comp Values'!$C:$C,0)),0)</f>
        <v>1.94</v>
      </c>
      <c r="AF399" s="263">
        <f>IF(T399="yes",+INDEX('Final Comp Values'!$BL:$BL,MATCH('Monthy Targets'!$B399,'Final Comp Values'!$C:$C,0)),0)</f>
        <v>1.94</v>
      </c>
      <c r="AG399" s="263">
        <f>IF(U399="yes",+INDEX('Final Comp Values'!$BL:$BL,MATCH('Monthy Targets'!$B399,'Final Comp Values'!$C:$C,0)),0)</f>
        <v>1.94</v>
      </c>
    </row>
    <row r="400" spans="1:33" x14ac:dyDescent="0.25">
      <c r="A400" s="579">
        <f>+FY2019_ALL_Targets!A400</f>
        <v>4882</v>
      </c>
      <c r="B400" s="62">
        <f>+FY2019_ALL_Targets!B400</f>
        <v>676024</v>
      </c>
      <c r="C400" s="62">
        <f>+FY2019_ALL_Targets!C400</f>
        <v>1025959</v>
      </c>
      <c r="D400" s="62">
        <f>+FY2019_ALL_Targets!D400</f>
        <v>1215347323</v>
      </c>
      <c r="E400" s="62"/>
      <c r="F400" s="62" t="str">
        <f>+FY2019_ALL_Targets!E400</f>
        <v>Lubbock</v>
      </c>
      <c r="G400" s="62" t="str">
        <f>FY2019_ALL_Targets!J400</f>
        <v>Hale Center Health and Rehabilitation</v>
      </c>
      <c r="H400" s="62" t="str">
        <f>FY2019_ALL_Targets!K400</f>
        <v>Childress County Hospital Distrcit</v>
      </c>
      <c r="I400" s="62" t="str">
        <f>+FY2019_ALL_Targets!L400</f>
        <v>202 W 3rd St</v>
      </c>
      <c r="J400" s="14" t="str">
        <f>_xlfn.IFNA(+INDEX(Comp1!$E:$E,MATCH(B400,Comp1!$C:$C,0)),"No")</f>
        <v>Yes</v>
      </c>
      <c r="K400" s="14" t="str">
        <f>_xlfn.IFNA(+INDEX(Comp1!$F:$F,MATCH(B400,Comp1!$C:$C,0)),"No")</f>
        <v>Yes</v>
      </c>
      <c r="L400" s="14" t="str">
        <f>_xlfn.IFNA(+INDEX(Comp1!G:G,MATCH($B400,Comp1!$C:$C,0)),"No")</f>
        <v>Yes</v>
      </c>
      <c r="M400" s="14" t="str">
        <f>_xlfn.IFNA(+INDEX(Comp1!H:H,MATCH($B400,Comp1!$C:$C,0)),"No")</f>
        <v>Yes</v>
      </c>
      <c r="N400" s="14" t="str">
        <f>_xlfn.IFNA(+INDEX(Comp1!I:I,MATCH($B400,Comp1!$C:$C,0)),"No")</f>
        <v>Yes</v>
      </c>
      <c r="O400" s="14" t="str">
        <f>_xlfn.IFNA(+INDEX(Comp1!J:J,MATCH($B400,Comp1!$C:$C,0)),"No")</f>
        <v>Yes</v>
      </c>
      <c r="P400" s="14" t="str">
        <f>_xlfn.IFNA(+INDEX(Comp1!K:K,MATCH($B400,Comp1!$C:$C,0)),"No")</f>
        <v>No</v>
      </c>
      <c r="Q400" s="14" t="str">
        <f>_xlfn.IFNA(+INDEX(Comp1!L:L,MATCH($B400,Comp1!$C:$C,0)),"No")</f>
        <v>No</v>
      </c>
      <c r="R400" s="14" t="str">
        <f>_xlfn.IFNA(+INDEX(Comp1!M:M,MATCH($B400,Comp1!$C:$C,0)),"No")</f>
        <v>No</v>
      </c>
      <c r="S400" s="14" t="str">
        <f>_xlfn.IFNA(+INDEX(Comp1!N:N,MATCH($B400,Comp1!$C:$C,0)),"No")</f>
        <v>No</v>
      </c>
      <c r="T400" s="14" t="str">
        <f>_xlfn.IFNA(+INDEX(Comp1!O:O,MATCH($B400,Comp1!$C:$C,0)),"No")</f>
        <v>No</v>
      </c>
      <c r="U400" s="14" t="s">
        <v>36</v>
      </c>
      <c r="V400" s="263">
        <v>3.93</v>
      </c>
      <c r="W400" s="263">
        <v>3.93</v>
      </c>
      <c r="X400" s="263">
        <v>3.93</v>
      </c>
      <c r="Y400" s="263">
        <v>3.93</v>
      </c>
      <c r="Z400" s="263">
        <v>3.93</v>
      </c>
      <c r="AA400" s="263">
        <v>3.93</v>
      </c>
      <c r="AB400" s="263">
        <v>0</v>
      </c>
      <c r="AC400" s="263">
        <f>IF(Q400="yes",+INDEX('Final Comp Values'!$BH:$BH,MATCH('Monthy Targets'!$B400,'Final Comp Values'!$C:$C,0)),0)</f>
        <v>0</v>
      </c>
      <c r="AD400" s="263">
        <f>IF(R400="yes",+INDEX('Final Comp Values'!$BH:$BH,MATCH('Monthy Targets'!$B400,'Final Comp Values'!$C:$C,0)),0)</f>
        <v>0</v>
      </c>
      <c r="AE400" s="263">
        <f>IF(S400="yes",+INDEX('Final Comp Values'!$BL:$BL,MATCH('Monthy Targets'!$B400,'Final Comp Values'!$C:$C,0)),0)</f>
        <v>0</v>
      </c>
      <c r="AF400" s="263">
        <f>IF(T400="yes",+INDEX('Final Comp Values'!$BL:$BL,MATCH('Monthy Targets'!$B400,'Final Comp Values'!$C:$C,0)),0)</f>
        <v>0</v>
      </c>
      <c r="AG400" s="263">
        <f>IF(U400="yes",+INDEX('Final Comp Values'!$BL:$BL,MATCH('Monthy Targets'!$B400,'Final Comp Values'!$C:$C,0)),0)</f>
        <v>0</v>
      </c>
    </row>
    <row r="401" spans="1:33" x14ac:dyDescent="0.25">
      <c r="A401" s="579">
        <f>+FY2019_ALL_Targets!A401</f>
        <v>4235</v>
      </c>
      <c r="B401" s="62">
        <f>+FY2019_ALL_Targets!B401</f>
        <v>676028</v>
      </c>
      <c r="C401" s="62">
        <f>+FY2019_ALL_Targets!C401</f>
        <v>1020268</v>
      </c>
      <c r="D401" s="62">
        <f>+FY2019_ALL_Targets!D401</f>
        <v>1841563038</v>
      </c>
      <c r="E401" s="62"/>
      <c r="F401" s="62" t="str">
        <f>+FY2019_ALL_Targets!E401</f>
        <v>Lubbock</v>
      </c>
      <c r="G401" s="62" t="str">
        <f>FY2019_ALL_Targets!J401</f>
        <v>Southern Specialty Rehab &amp; Nursing</v>
      </c>
      <c r="H401" s="62" t="str">
        <f>FY2019_ALL_Targets!K401</f>
        <v>Lubbock I Enterprises, LLC</v>
      </c>
      <c r="I401" s="62" t="str">
        <f>+FY2019_ALL_Targets!L401</f>
        <v>4320 W 19th St</v>
      </c>
      <c r="J401" s="14" t="str">
        <f>_xlfn.IFNA(+INDEX(Comp1!$E:$E,MATCH(B401,Comp1!$C:$C,0)),"No")</f>
        <v>No</v>
      </c>
      <c r="K401" s="14" t="str">
        <f>_xlfn.IFNA(+INDEX(Comp1!$F:$F,MATCH(B401,Comp1!$C:$C,0)),"No")</f>
        <v>No</v>
      </c>
      <c r="L401" s="14" t="str">
        <f>_xlfn.IFNA(+INDEX(Comp1!G:G,MATCH($B401,Comp1!$C:$C,0)),"No")</f>
        <v>No</v>
      </c>
      <c r="M401" s="14" t="str">
        <f>_xlfn.IFNA(+INDEX(Comp1!H:H,MATCH($B401,Comp1!$C:$C,0)),"No")</f>
        <v>No</v>
      </c>
      <c r="N401" s="14" t="str">
        <f>_xlfn.IFNA(+INDEX(Comp1!I:I,MATCH($B401,Comp1!$C:$C,0)),"No")</f>
        <v>No</v>
      </c>
      <c r="O401" s="14" t="str">
        <f>_xlfn.IFNA(+INDEX(Comp1!J:J,MATCH($B401,Comp1!$C:$C,0)),"No")</f>
        <v>No</v>
      </c>
      <c r="P401" s="14" t="str">
        <f>_xlfn.IFNA(+INDEX(Comp1!K:K,MATCH($B401,Comp1!$C:$C,0)),"No")</f>
        <v>No</v>
      </c>
      <c r="Q401" s="14" t="str">
        <f>_xlfn.IFNA(+INDEX(Comp1!L:L,MATCH($B401,Comp1!$C:$C,0)),"No")</f>
        <v>No</v>
      </c>
      <c r="R401" s="14" t="str">
        <f>_xlfn.IFNA(+INDEX(Comp1!M:M,MATCH($B401,Comp1!$C:$C,0)),"No")</f>
        <v>No</v>
      </c>
      <c r="S401" s="14" t="str">
        <f>_xlfn.IFNA(+INDEX(Comp1!N:N,MATCH($B401,Comp1!$C:$C,0)),"No")</f>
        <v>No</v>
      </c>
      <c r="T401" s="14" t="str">
        <f>_xlfn.IFNA(+INDEX(Comp1!O:O,MATCH($B401,Comp1!$C:$C,0)),"No")</f>
        <v>No</v>
      </c>
      <c r="U401" s="14">
        <v>0</v>
      </c>
      <c r="V401" s="263">
        <v>0</v>
      </c>
      <c r="W401" s="263">
        <v>0</v>
      </c>
      <c r="X401" s="263">
        <v>0</v>
      </c>
      <c r="Y401" s="263">
        <v>0</v>
      </c>
      <c r="Z401" s="263">
        <v>0</v>
      </c>
      <c r="AA401" s="263">
        <v>0</v>
      </c>
      <c r="AB401" s="263">
        <v>0</v>
      </c>
      <c r="AC401" s="263">
        <f>IF(Q401="yes",+INDEX('Final Comp Values'!$BH:$BH,MATCH('Monthy Targets'!$B401,'Final Comp Values'!$C:$C,0)),0)</f>
        <v>0</v>
      </c>
      <c r="AD401" s="263">
        <f>IF(R401="yes",+INDEX('Final Comp Values'!$BH:$BH,MATCH('Monthy Targets'!$B401,'Final Comp Values'!$C:$C,0)),0)</f>
        <v>0</v>
      </c>
      <c r="AE401" s="263">
        <f>IF(S401="yes",+INDEX('Final Comp Values'!$BL:$BL,MATCH('Monthy Targets'!$B401,'Final Comp Values'!$C:$C,0)),0)</f>
        <v>0</v>
      </c>
      <c r="AF401" s="263">
        <f>IF(T401="yes",+INDEX('Final Comp Values'!$BL:$BL,MATCH('Monthy Targets'!$B401,'Final Comp Values'!$C:$C,0)),0)</f>
        <v>0</v>
      </c>
      <c r="AG401" s="263">
        <f>IF(U401="yes",+INDEX('Final Comp Values'!$BL:$BL,MATCH('Monthy Targets'!$B401,'Final Comp Values'!$C:$C,0)),0)</f>
        <v>0</v>
      </c>
    </row>
    <row r="402" spans="1:33" x14ac:dyDescent="0.25">
      <c r="A402" s="579">
        <f>+FY2019_ALL_Targets!A402</f>
        <v>5041</v>
      </c>
      <c r="B402" s="62">
        <f>+FY2019_ALL_Targets!B402</f>
        <v>676029</v>
      </c>
      <c r="C402" s="62">
        <f>+FY2019_ALL_Targets!C402</f>
        <v>1028683</v>
      </c>
      <c r="D402" s="62">
        <f>+FY2019_ALL_Targets!D402</f>
        <v>1851752729</v>
      </c>
      <c r="E402" s="62"/>
      <c r="F402" s="62" t="str">
        <f>+FY2019_ALL_Targets!E402</f>
        <v>Tarrant</v>
      </c>
      <c r="G402" s="62" t="str">
        <f>FY2019_ALL_Targets!J402</f>
        <v>Legend Oaks Healthcare and Rehabilitation -Euless</v>
      </c>
      <c r="H402" s="62" t="str">
        <f>FY2019_ALL_Targets!K402</f>
        <v>Eastland Memorial Hospital District</v>
      </c>
      <c r="I402" s="62" t="str">
        <f>+FY2019_ALL_Targets!L402</f>
        <v>900 Westpark Way</v>
      </c>
      <c r="J402" s="14" t="str">
        <f>_xlfn.IFNA(+INDEX(Comp1!$E:$E,MATCH(B402,Comp1!$C:$C,0)),"No")</f>
        <v>Yes</v>
      </c>
      <c r="K402" s="14" t="str">
        <f>_xlfn.IFNA(+INDEX(Comp1!$F:$F,MATCH(B402,Comp1!$C:$C,0)),"No")</f>
        <v>Yes</v>
      </c>
      <c r="L402" s="14" t="str">
        <f>_xlfn.IFNA(+INDEX(Comp1!G:G,MATCH($B402,Comp1!$C:$C,0)),"No")</f>
        <v>Yes</v>
      </c>
      <c r="M402" s="14" t="str">
        <f>_xlfn.IFNA(+INDEX(Comp1!H:H,MATCH($B402,Comp1!$C:$C,0)),"No")</f>
        <v>Yes</v>
      </c>
      <c r="N402" s="14" t="str">
        <f>_xlfn.IFNA(+INDEX(Comp1!I:I,MATCH($B402,Comp1!$C:$C,0)),"No")</f>
        <v>Yes</v>
      </c>
      <c r="O402" s="14" t="str">
        <f>_xlfn.IFNA(+INDEX(Comp1!J:J,MATCH($B402,Comp1!$C:$C,0)),"No")</f>
        <v>Yes</v>
      </c>
      <c r="P402" s="14" t="str">
        <f>_xlfn.IFNA(+INDEX(Comp1!K:K,MATCH($B402,Comp1!$C:$C,0)),"No")</f>
        <v>Yes</v>
      </c>
      <c r="Q402" s="14" t="str">
        <f>_xlfn.IFNA(+INDEX(Comp1!L:L,MATCH($B402,Comp1!$C:$C,0)),"No")</f>
        <v>Yes</v>
      </c>
      <c r="R402" s="14" t="str">
        <f>_xlfn.IFNA(+INDEX(Comp1!M:M,MATCH($B402,Comp1!$C:$C,0)),"No")</f>
        <v>Yes</v>
      </c>
      <c r="S402" s="14" t="str">
        <f>_xlfn.IFNA(+INDEX(Comp1!N:N,MATCH($B402,Comp1!$C:$C,0)),"No")</f>
        <v>Yes</v>
      </c>
      <c r="T402" s="14" t="str">
        <f>_xlfn.IFNA(+INDEX(Comp1!O:O,MATCH($B402,Comp1!$C:$C,0)),"No")</f>
        <v>Yes</v>
      </c>
      <c r="U402" s="14" t="s">
        <v>35</v>
      </c>
      <c r="V402" s="263">
        <v>8.42</v>
      </c>
      <c r="W402" s="263">
        <v>8.42</v>
      </c>
      <c r="X402" s="263">
        <v>8.42</v>
      </c>
      <c r="Y402" s="263">
        <v>8.42</v>
      </c>
      <c r="Z402" s="263">
        <v>8.42</v>
      </c>
      <c r="AA402" s="263">
        <v>8.42</v>
      </c>
      <c r="AB402" s="263">
        <v>8.18</v>
      </c>
      <c r="AC402" s="263">
        <f>IF(Q402="yes",+INDEX('Final Comp Values'!$BH:$BH,MATCH('Monthy Targets'!$B402,'Final Comp Values'!$C:$C,0)),0)</f>
        <v>8.15</v>
      </c>
      <c r="AD402" s="263">
        <f>IF(R402="yes",+INDEX('Final Comp Values'!$BH:$BH,MATCH('Monthy Targets'!$B402,'Final Comp Values'!$C:$C,0)),0)</f>
        <v>8.15</v>
      </c>
      <c r="AE402" s="263">
        <f>IF(S402="yes",+INDEX('Final Comp Values'!$BL:$BL,MATCH('Monthy Targets'!$B402,'Final Comp Values'!$C:$C,0)),0)</f>
        <v>8.15</v>
      </c>
      <c r="AF402" s="263">
        <f>IF(T402="yes",+INDEX('Final Comp Values'!$BL:$BL,MATCH('Monthy Targets'!$B402,'Final Comp Values'!$C:$C,0)),0)</f>
        <v>8.15</v>
      </c>
      <c r="AG402" s="263">
        <f>IF(U402="yes",+INDEX('Final Comp Values'!$BL:$BL,MATCH('Monthy Targets'!$B402,'Final Comp Values'!$C:$C,0)),0)</f>
        <v>8.15</v>
      </c>
    </row>
    <row r="403" spans="1:33" x14ac:dyDescent="0.25">
      <c r="A403" s="579">
        <f>+FY2019_ALL_Targets!A403</f>
        <v>4627</v>
      </c>
      <c r="B403" s="62">
        <f>+FY2019_ALL_Targets!B403</f>
        <v>676030</v>
      </c>
      <c r="C403" s="62">
        <f>+FY2019_ALL_Targets!C403</f>
        <v>1025771</v>
      </c>
      <c r="D403" s="62">
        <f>+FY2019_ALL_Targets!D403</f>
        <v>1902227747</v>
      </c>
      <c r="E403" s="62"/>
      <c r="F403" s="62" t="str">
        <f>+FY2019_ALL_Targets!E403</f>
        <v>MRSA Central</v>
      </c>
      <c r="G403" s="62" t="str">
        <f>FY2019_ALL_Targets!J403</f>
        <v>Shady Oak Nursing and Rehabilitation</v>
      </c>
      <c r="H403" s="62" t="str">
        <f>FY2019_ALL_Targets!K403</f>
        <v>Citizens Medical Center County of Victoria</v>
      </c>
      <c r="I403" s="62" t="str">
        <f>+FY2019_ALL_Targets!L403</f>
        <v>101 S Lancaster</v>
      </c>
      <c r="J403" s="14" t="str">
        <f>_xlfn.IFNA(+INDEX(Comp1!$E:$E,MATCH(B403,Comp1!$C:$C,0)),"No")</f>
        <v>Yes</v>
      </c>
      <c r="K403" s="14" t="str">
        <f>_xlfn.IFNA(+INDEX(Comp1!$F:$F,MATCH(B403,Comp1!$C:$C,0)),"No")</f>
        <v>Yes</v>
      </c>
      <c r="L403" s="14" t="str">
        <f>_xlfn.IFNA(+INDEX(Comp1!G:G,MATCH($B403,Comp1!$C:$C,0)),"No")</f>
        <v>Yes</v>
      </c>
      <c r="M403" s="14" t="str">
        <f>_xlfn.IFNA(+INDEX(Comp1!H:H,MATCH($B403,Comp1!$C:$C,0)),"No")</f>
        <v>Yes</v>
      </c>
      <c r="N403" s="14" t="str">
        <f>_xlfn.IFNA(+INDEX(Comp1!I:I,MATCH($B403,Comp1!$C:$C,0)),"No")</f>
        <v>Yes</v>
      </c>
      <c r="O403" s="14" t="str">
        <f>_xlfn.IFNA(+INDEX(Comp1!J:J,MATCH($B403,Comp1!$C:$C,0)),"No")</f>
        <v>Yes</v>
      </c>
      <c r="P403" s="14" t="str">
        <f>_xlfn.IFNA(+INDEX(Comp1!K:K,MATCH($B403,Comp1!$C:$C,0)),"No")</f>
        <v>Yes</v>
      </c>
      <c r="Q403" s="14" t="str">
        <f>_xlfn.IFNA(+INDEX(Comp1!L:L,MATCH($B403,Comp1!$C:$C,0)),"No")</f>
        <v>Yes</v>
      </c>
      <c r="R403" s="14" t="str">
        <f>_xlfn.IFNA(+INDEX(Comp1!M:M,MATCH($B403,Comp1!$C:$C,0)),"No")</f>
        <v>Yes</v>
      </c>
      <c r="S403" s="14" t="str">
        <f>_xlfn.IFNA(+INDEX(Comp1!N:N,MATCH($B403,Comp1!$C:$C,0)),"No")</f>
        <v>Yes</v>
      </c>
      <c r="T403" s="14" t="str">
        <f>_xlfn.IFNA(+INDEX(Comp1!O:O,MATCH($B403,Comp1!$C:$C,0)),"No")</f>
        <v>Yes</v>
      </c>
      <c r="U403" s="14" t="s">
        <v>35</v>
      </c>
      <c r="V403" s="263">
        <v>4.38</v>
      </c>
      <c r="W403" s="263">
        <v>4.38</v>
      </c>
      <c r="X403" s="263">
        <v>4.38</v>
      </c>
      <c r="Y403" s="263">
        <v>4.38</v>
      </c>
      <c r="Z403" s="263">
        <v>4.38</v>
      </c>
      <c r="AA403" s="263">
        <v>4.38</v>
      </c>
      <c r="AB403" s="263">
        <v>4.41</v>
      </c>
      <c r="AC403" s="263">
        <f>IF(Q403="yes",+INDEX('Final Comp Values'!$BH:$BH,MATCH('Monthy Targets'!$B403,'Final Comp Values'!$C:$C,0)),0)</f>
        <v>4.3899999999999997</v>
      </c>
      <c r="AD403" s="263">
        <f>IF(R403="yes",+INDEX('Final Comp Values'!$BH:$BH,MATCH('Monthy Targets'!$B403,'Final Comp Values'!$C:$C,0)),0)</f>
        <v>4.3899999999999997</v>
      </c>
      <c r="AE403" s="263">
        <f>IF(S403="yes",+INDEX('Final Comp Values'!$BL:$BL,MATCH('Monthy Targets'!$B403,'Final Comp Values'!$C:$C,0)),0)</f>
        <v>4.3899999999999997</v>
      </c>
      <c r="AF403" s="263">
        <f>IF(T403="yes",+INDEX('Final Comp Values'!$BL:$BL,MATCH('Monthy Targets'!$B403,'Final Comp Values'!$C:$C,0)),0)</f>
        <v>4.3899999999999997</v>
      </c>
      <c r="AG403" s="263">
        <f>IF(U403="yes",+INDEX('Final Comp Values'!$BL:$BL,MATCH('Monthy Targets'!$B403,'Final Comp Values'!$C:$C,0)),0)</f>
        <v>4.3899999999999997</v>
      </c>
    </row>
    <row r="404" spans="1:33" x14ac:dyDescent="0.25">
      <c r="A404" s="579">
        <f>+FY2019_ALL_Targets!A404</f>
        <v>4744</v>
      </c>
      <c r="B404" s="62">
        <f>+FY2019_ALL_Targets!B404</f>
        <v>676034</v>
      </c>
      <c r="C404" s="62">
        <f>+FY2019_ALL_Targets!C404</f>
        <v>1026090</v>
      </c>
      <c r="D404" s="62">
        <f>+FY2019_ALL_Targets!D404</f>
        <v>1710395892</v>
      </c>
      <c r="E404" s="62"/>
      <c r="F404" s="62" t="str">
        <f>+FY2019_ALL_Targets!E404</f>
        <v>MRSA West</v>
      </c>
      <c r="G404" s="62" t="str">
        <f>FY2019_ALL_Targets!J404</f>
        <v>Brady West Rehab &amp; Nursing</v>
      </c>
      <c r="H404" s="62" t="str">
        <f>FY2019_ALL_Targets!K404</f>
        <v>McCulloch County Hospital District</v>
      </c>
      <c r="I404" s="62" t="str">
        <f>+FY2019_ALL_Targets!L404</f>
        <v>2201 Menard Hwy</v>
      </c>
      <c r="J404" s="14" t="str">
        <f>_xlfn.IFNA(+INDEX(Comp1!$E:$E,MATCH(B404,Comp1!$C:$C,0)),"No")</f>
        <v>Yes</v>
      </c>
      <c r="K404" s="14" t="str">
        <f>_xlfn.IFNA(+INDEX(Comp1!$F:$F,MATCH(B404,Comp1!$C:$C,0)),"No")</f>
        <v>Yes</v>
      </c>
      <c r="L404" s="14" t="str">
        <f>_xlfn.IFNA(+INDEX(Comp1!G:G,MATCH($B404,Comp1!$C:$C,0)),"No")</f>
        <v>Yes</v>
      </c>
      <c r="M404" s="14" t="str">
        <f>_xlfn.IFNA(+INDEX(Comp1!H:H,MATCH($B404,Comp1!$C:$C,0)),"No")</f>
        <v>Yes</v>
      </c>
      <c r="N404" s="14" t="str">
        <f>_xlfn.IFNA(+INDEX(Comp1!I:I,MATCH($B404,Comp1!$C:$C,0)),"No")</f>
        <v>Yes</v>
      </c>
      <c r="O404" s="14" t="str">
        <f>_xlfn.IFNA(+INDEX(Comp1!J:J,MATCH($B404,Comp1!$C:$C,0)),"No")</f>
        <v>Yes</v>
      </c>
      <c r="P404" s="14" t="str">
        <f>_xlfn.IFNA(+INDEX(Comp1!K:K,MATCH($B404,Comp1!$C:$C,0)),"No")</f>
        <v>Yes</v>
      </c>
      <c r="Q404" s="14" t="str">
        <f>_xlfn.IFNA(+INDEX(Comp1!L:L,MATCH($B404,Comp1!$C:$C,0)),"No")</f>
        <v>Yes</v>
      </c>
      <c r="R404" s="14" t="str">
        <f>_xlfn.IFNA(+INDEX(Comp1!M:M,MATCH($B404,Comp1!$C:$C,0)),"No")</f>
        <v>Yes</v>
      </c>
      <c r="S404" s="14" t="str">
        <f>_xlfn.IFNA(+INDEX(Comp1!N:N,MATCH($B404,Comp1!$C:$C,0)),"No")</f>
        <v>Yes</v>
      </c>
      <c r="T404" s="14" t="str">
        <f>_xlfn.IFNA(+INDEX(Comp1!O:O,MATCH($B404,Comp1!$C:$C,0)),"No")</f>
        <v>Yes</v>
      </c>
      <c r="U404" s="14" t="s">
        <v>35</v>
      </c>
      <c r="V404" s="263">
        <v>4.84</v>
      </c>
      <c r="W404" s="263">
        <v>4.84</v>
      </c>
      <c r="X404" s="263">
        <v>4.84</v>
      </c>
      <c r="Y404" s="263">
        <v>4.84</v>
      </c>
      <c r="Z404" s="263">
        <v>4.84</v>
      </c>
      <c r="AA404" s="263">
        <v>4.84</v>
      </c>
      <c r="AB404" s="263">
        <v>4.74</v>
      </c>
      <c r="AC404" s="263">
        <f>IF(Q404="yes",+INDEX('Final Comp Values'!$BH:$BH,MATCH('Monthy Targets'!$B404,'Final Comp Values'!$C:$C,0)),0)</f>
        <v>4.72</v>
      </c>
      <c r="AD404" s="263">
        <f>IF(R404="yes",+INDEX('Final Comp Values'!$BH:$BH,MATCH('Monthy Targets'!$B404,'Final Comp Values'!$C:$C,0)),0)</f>
        <v>4.72</v>
      </c>
      <c r="AE404" s="263">
        <f>IF(S404="yes",+INDEX('Final Comp Values'!$BL:$BL,MATCH('Monthy Targets'!$B404,'Final Comp Values'!$C:$C,0)),0)</f>
        <v>4.72</v>
      </c>
      <c r="AF404" s="263">
        <f>IF(T404="yes",+INDEX('Final Comp Values'!$BL:$BL,MATCH('Monthy Targets'!$B404,'Final Comp Values'!$C:$C,0)),0)</f>
        <v>4.72</v>
      </c>
      <c r="AG404" s="263">
        <f>IF(U404="yes",+INDEX('Final Comp Values'!$BL:$BL,MATCH('Monthy Targets'!$B404,'Final Comp Values'!$C:$C,0)),0)</f>
        <v>4.72</v>
      </c>
    </row>
    <row r="405" spans="1:33" x14ac:dyDescent="0.25">
      <c r="A405" s="579">
        <f>+FY2019_ALL_Targets!A405</f>
        <v>102010</v>
      </c>
      <c r="B405" s="62">
        <f>+FY2019_ALL_Targets!B405</f>
        <v>676037</v>
      </c>
      <c r="C405" s="62">
        <f>+FY2019_ALL_Targets!C405</f>
        <v>1028698</v>
      </c>
      <c r="D405" s="62">
        <f>+FY2019_ALL_Targets!D405</f>
        <v>1790749067</v>
      </c>
      <c r="E405" s="62"/>
      <c r="F405" s="62" t="str">
        <f>+FY2019_ALL_Targets!E405</f>
        <v>Hidalgo</v>
      </c>
      <c r="G405" s="62" t="str">
        <f>FY2019_ALL_Targets!J405</f>
        <v>Weslaco Nursing and Rehabilitation Center</v>
      </c>
      <c r="H405" s="62" t="str">
        <f>FY2019_ALL_Targets!K405</f>
        <v>Starr County Hospital District dba Weslaco Nursing and Rehabilitation Center</v>
      </c>
      <c r="I405" s="62" t="str">
        <f>+FY2019_ALL_Targets!L405</f>
        <v>422 E 18th Street</v>
      </c>
      <c r="J405" s="14" t="str">
        <f>_xlfn.IFNA(+INDEX(Comp1!$E:$E,MATCH(B405,Comp1!$C:$C,0)),"No")</f>
        <v>Yes</v>
      </c>
      <c r="K405" s="14" t="str">
        <f>_xlfn.IFNA(+INDEX(Comp1!$F:$F,MATCH(B405,Comp1!$C:$C,0)),"No")</f>
        <v>Yes</v>
      </c>
      <c r="L405" s="14" t="str">
        <f>_xlfn.IFNA(+INDEX(Comp1!G:G,MATCH($B405,Comp1!$C:$C,0)),"No")</f>
        <v>Yes</v>
      </c>
      <c r="M405" s="14" t="str">
        <f>_xlfn.IFNA(+INDEX(Comp1!H:H,MATCH($B405,Comp1!$C:$C,0)),"No")</f>
        <v>Yes</v>
      </c>
      <c r="N405" s="14" t="str">
        <f>_xlfn.IFNA(+INDEX(Comp1!I:I,MATCH($B405,Comp1!$C:$C,0)),"No")</f>
        <v>Yes</v>
      </c>
      <c r="O405" s="14" t="str">
        <f>_xlfn.IFNA(+INDEX(Comp1!J:J,MATCH($B405,Comp1!$C:$C,0)),"No")</f>
        <v>Yes</v>
      </c>
      <c r="P405" s="14" t="str">
        <f>_xlfn.IFNA(+INDEX(Comp1!K:K,MATCH($B405,Comp1!$C:$C,0)),"No")</f>
        <v>Yes</v>
      </c>
      <c r="Q405" s="14" t="str">
        <f>_xlfn.IFNA(+INDEX(Comp1!L:L,MATCH($B405,Comp1!$C:$C,0)),"No")</f>
        <v>Yes</v>
      </c>
      <c r="R405" s="14" t="str">
        <f>_xlfn.IFNA(+INDEX(Comp1!M:M,MATCH($B405,Comp1!$C:$C,0)),"No")</f>
        <v>Yes</v>
      </c>
      <c r="S405" s="14" t="str">
        <f>_xlfn.IFNA(+INDEX(Comp1!N:N,MATCH($B405,Comp1!$C:$C,0)),"No")</f>
        <v>Yes</v>
      </c>
      <c r="T405" s="14" t="str">
        <f>_xlfn.IFNA(+INDEX(Comp1!O:O,MATCH($B405,Comp1!$C:$C,0)),"No")</f>
        <v>Yes</v>
      </c>
      <c r="U405" s="14" t="s">
        <v>35</v>
      </c>
      <c r="V405" s="263">
        <v>21.5</v>
      </c>
      <c r="W405" s="263">
        <v>21.5</v>
      </c>
      <c r="X405" s="263">
        <v>21.5</v>
      </c>
      <c r="Y405" s="263">
        <v>21.5</v>
      </c>
      <c r="Z405" s="263">
        <v>21.5</v>
      </c>
      <c r="AA405" s="263">
        <v>21.5</v>
      </c>
      <c r="AB405" s="263">
        <v>20.98</v>
      </c>
      <c r="AC405" s="263">
        <f>IF(Q405="yes",+INDEX('Final Comp Values'!$BH:$BH,MATCH('Monthy Targets'!$B405,'Final Comp Values'!$C:$C,0)),0)</f>
        <v>20.91</v>
      </c>
      <c r="AD405" s="263">
        <f>IF(R405="yes",+INDEX('Final Comp Values'!$BH:$BH,MATCH('Monthy Targets'!$B405,'Final Comp Values'!$C:$C,0)),0)</f>
        <v>20.91</v>
      </c>
      <c r="AE405" s="263">
        <f>IF(S405="yes",+INDEX('Final Comp Values'!$BL:$BL,MATCH('Monthy Targets'!$B405,'Final Comp Values'!$C:$C,0)),0)</f>
        <v>20.91</v>
      </c>
      <c r="AF405" s="263">
        <f>IF(T405="yes",+INDEX('Final Comp Values'!$BL:$BL,MATCH('Monthy Targets'!$B405,'Final Comp Values'!$C:$C,0)),0)</f>
        <v>20.91</v>
      </c>
      <c r="AG405" s="263">
        <f>IF(U405="yes",+INDEX('Final Comp Values'!$BL:$BL,MATCH('Monthy Targets'!$B405,'Final Comp Values'!$C:$C,0)),0)</f>
        <v>20.91</v>
      </c>
    </row>
    <row r="406" spans="1:33" x14ac:dyDescent="0.25">
      <c r="A406" s="579">
        <f>+FY2019_ALL_Targets!A406</f>
        <v>5045</v>
      </c>
      <c r="B406" s="62">
        <f>+FY2019_ALL_Targets!B406</f>
        <v>676044</v>
      </c>
      <c r="C406" s="62">
        <f>+FY2019_ALL_Targets!C406</f>
        <v>1026523</v>
      </c>
      <c r="D406" s="62">
        <f>+FY2019_ALL_Targets!D406</f>
        <v>1144662990</v>
      </c>
      <c r="E406" s="62"/>
      <c r="F406" s="62" t="str">
        <f>+FY2019_ALL_Targets!E406</f>
        <v>MRSA Central</v>
      </c>
      <c r="G406" s="62" t="str">
        <f>FY2019_ALL_Targets!J406</f>
        <v>Magnolia Living and Rehabilitation</v>
      </c>
      <c r="H406" s="62" t="str">
        <f>FY2019_ALL_Targets!K406</f>
        <v>Gonzales Healthcare System</v>
      </c>
      <c r="I406" s="62" t="str">
        <f>+FY2019_ALL_Targets!L406</f>
        <v>1105 N Magnolia Ave</v>
      </c>
      <c r="J406" s="14" t="str">
        <f>_xlfn.IFNA(+INDEX(Comp1!$E:$E,MATCH(B406,Comp1!$C:$C,0)),"No")</f>
        <v>Yes</v>
      </c>
      <c r="K406" s="14" t="str">
        <f>_xlfn.IFNA(+INDEX(Comp1!$F:$F,MATCH(B406,Comp1!$C:$C,0)),"No")</f>
        <v>Yes</v>
      </c>
      <c r="L406" s="14" t="str">
        <f>_xlfn.IFNA(+INDEX(Comp1!G:G,MATCH($B406,Comp1!$C:$C,0)),"No")</f>
        <v>Yes</v>
      </c>
      <c r="M406" s="14" t="str">
        <f>_xlfn.IFNA(+INDEX(Comp1!H:H,MATCH($B406,Comp1!$C:$C,0)),"No")</f>
        <v>Yes</v>
      </c>
      <c r="N406" s="14" t="str">
        <f>_xlfn.IFNA(+INDEX(Comp1!I:I,MATCH($B406,Comp1!$C:$C,0)),"No")</f>
        <v>Yes</v>
      </c>
      <c r="O406" s="14" t="str">
        <f>_xlfn.IFNA(+INDEX(Comp1!J:J,MATCH($B406,Comp1!$C:$C,0)),"No")</f>
        <v>Yes</v>
      </c>
      <c r="P406" s="14" t="str">
        <f>_xlfn.IFNA(+INDEX(Comp1!K:K,MATCH($B406,Comp1!$C:$C,0)),"No")</f>
        <v>Yes</v>
      </c>
      <c r="Q406" s="14" t="str">
        <f>_xlfn.IFNA(+INDEX(Comp1!L:L,MATCH($B406,Comp1!$C:$C,0)),"No")</f>
        <v>Yes</v>
      </c>
      <c r="R406" s="14" t="str">
        <f>_xlfn.IFNA(+INDEX(Comp1!M:M,MATCH($B406,Comp1!$C:$C,0)),"No")</f>
        <v>Yes</v>
      </c>
      <c r="S406" s="14" t="str">
        <f>_xlfn.IFNA(+INDEX(Comp1!N:N,MATCH($B406,Comp1!$C:$C,0)),"No")</f>
        <v>Yes</v>
      </c>
      <c r="T406" s="14" t="str">
        <f>_xlfn.IFNA(+INDEX(Comp1!O:O,MATCH($B406,Comp1!$C:$C,0)),"No")</f>
        <v>Yes</v>
      </c>
      <c r="U406" s="14" t="s">
        <v>35</v>
      </c>
      <c r="V406" s="263">
        <v>6.45</v>
      </c>
      <c r="W406" s="263">
        <v>6.45</v>
      </c>
      <c r="X406" s="263">
        <v>6.45</v>
      </c>
      <c r="Y406" s="263">
        <v>6.45</v>
      </c>
      <c r="Z406" s="263">
        <v>6.45</v>
      </c>
      <c r="AA406" s="263">
        <v>6.45</v>
      </c>
      <c r="AB406" s="263">
        <v>6.49</v>
      </c>
      <c r="AC406" s="263">
        <f>IF(Q406="yes",+INDEX('Final Comp Values'!$BH:$BH,MATCH('Monthy Targets'!$B406,'Final Comp Values'!$C:$C,0)),0)</f>
        <v>6.46</v>
      </c>
      <c r="AD406" s="263">
        <f>IF(R406="yes",+INDEX('Final Comp Values'!$BH:$BH,MATCH('Monthy Targets'!$B406,'Final Comp Values'!$C:$C,0)),0)</f>
        <v>6.46</v>
      </c>
      <c r="AE406" s="263">
        <f>IF(S406="yes",+INDEX('Final Comp Values'!$BL:$BL,MATCH('Monthy Targets'!$B406,'Final Comp Values'!$C:$C,0)),0)</f>
        <v>6.46</v>
      </c>
      <c r="AF406" s="263">
        <f>IF(T406="yes",+INDEX('Final Comp Values'!$BL:$BL,MATCH('Monthy Targets'!$B406,'Final Comp Values'!$C:$C,0)),0)</f>
        <v>6.46</v>
      </c>
      <c r="AG406" s="263">
        <f>IF(U406="yes",+INDEX('Final Comp Values'!$BL:$BL,MATCH('Monthy Targets'!$B406,'Final Comp Values'!$C:$C,0)),0)</f>
        <v>6.46</v>
      </c>
    </row>
    <row r="407" spans="1:33" x14ac:dyDescent="0.25">
      <c r="A407" s="579">
        <f>+FY2019_ALL_Targets!A407</f>
        <v>5326</v>
      </c>
      <c r="B407" s="62">
        <f>+FY2019_ALL_Targets!B407</f>
        <v>676048</v>
      </c>
      <c r="C407" s="62">
        <f>+FY2019_ALL_Targets!C407</f>
        <v>1028816</v>
      </c>
      <c r="D407" s="62">
        <f>+FY2019_ALL_Targets!D407</f>
        <v>1144680471</v>
      </c>
      <c r="E407" s="62"/>
      <c r="F407" s="62" t="str">
        <f>+FY2019_ALL_Targets!E407</f>
        <v>MRSA Northeast</v>
      </c>
      <c r="G407" s="62" t="str">
        <f>FY2019_ALL_Targets!J407</f>
        <v>Legend Okas Healthcare and Rehabilitation Center - Gladewater</v>
      </c>
      <c r="H407" s="62" t="str">
        <f>FY2019_ALL_Targets!K407</f>
        <v>Fannin County Hospital Authority</v>
      </c>
      <c r="I407" s="62" t="str">
        <f>+FY2019_ALL_Targets!L407</f>
        <v>1201 FM 2685</v>
      </c>
      <c r="J407" s="14" t="str">
        <f>_xlfn.IFNA(+INDEX(Comp1!$E:$E,MATCH(B407,Comp1!$C:$C,0)),"No")</f>
        <v>Yes</v>
      </c>
      <c r="K407" s="14" t="str">
        <f>_xlfn.IFNA(+INDEX(Comp1!$F:$F,MATCH(B407,Comp1!$C:$C,0)),"No")</f>
        <v>Yes</v>
      </c>
      <c r="L407" s="14" t="str">
        <f>_xlfn.IFNA(+INDEX(Comp1!G:G,MATCH($B407,Comp1!$C:$C,0)),"No")</f>
        <v>Yes</v>
      </c>
      <c r="M407" s="14" t="str">
        <f>_xlfn.IFNA(+INDEX(Comp1!H:H,MATCH($B407,Comp1!$C:$C,0)),"No")</f>
        <v>Yes</v>
      </c>
      <c r="N407" s="14" t="str">
        <f>_xlfn.IFNA(+INDEX(Comp1!I:I,MATCH($B407,Comp1!$C:$C,0)),"No")</f>
        <v>Yes</v>
      </c>
      <c r="O407" s="14" t="str">
        <f>_xlfn.IFNA(+INDEX(Comp1!J:J,MATCH($B407,Comp1!$C:$C,0)),"No")</f>
        <v>Yes</v>
      </c>
      <c r="P407" s="14" t="str">
        <f>_xlfn.IFNA(+INDEX(Comp1!K:K,MATCH($B407,Comp1!$C:$C,0)),"No")</f>
        <v>Yes</v>
      </c>
      <c r="Q407" s="14" t="str">
        <f>_xlfn.IFNA(+INDEX(Comp1!L:L,MATCH($B407,Comp1!$C:$C,0)),"No")</f>
        <v>Yes</v>
      </c>
      <c r="R407" s="14" t="str">
        <f>_xlfn.IFNA(+INDEX(Comp1!M:M,MATCH($B407,Comp1!$C:$C,0)),"No")</f>
        <v>Yes</v>
      </c>
      <c r="S407" s="14" t="str">
        <f>_xlfn.IFNA(+INDEX(Comp1!N:N,MATCH($B407,Comp1!$C:$C,0)),"No")</f>
        <v>Yes</v>
      </c>
      <c r="T407" s="14" t="str">
        <f>_xlfn.IFNA(+INDEX(Comp1!O:O,MATCH($B407,Comp1!$C:$C,0)),"No")</f>
        <v>Yes</v>
      </c>
      <c r="U407" s="14" t="s">
        <v>35</v>
      </c>
      <c r="V407" s="263">
        <v>5.54</v>
      </c>
      <c r="W407" s="263">
        <v>5.54</v>
      </c>
      <c r="X407" s="263">
        <v>5.54</v>
      </c>
      <c r="Y407" s="263">
        <v>5.54</v>
      </c>
      <c r="Z407" s="263">
        <v>5.54</v>
      </c>
      <c r="AA407" s="263">
        <v>5.54</v>
      </c>
      <c r="AB407" s="263">
        <v>5.74</v>
      </c>
      <c r="AC407" s="263">
        <f>IF(Q407="yes",+INDEX('Final Comp Values'!$BH:$BH,MATCH('Monthy Targets'!$B407,'Final Comp Values'!$C:$C,0)),0)</f>
        <v>5.72</v>
      </c>
      <c r="AD407" s="263">
        <f>IF(R407="yes",+INDEX('Final Comp Values'!$BH:$BH,MATCH('Monthy Targets'!$B407,'Final Comp Values'!$C:$C,0)),0)</f>
        <v>5.72</v>
      </c>
      <c r="AE407" s="263">
        <f>IF(S407="yes",+INDEX('Final Comp Values'!$BL:$BL,MATCH('Monthy Targets'!$B407,'Final Comp Values'!$C:$C,0)),0)</f>
        <v>5.72</v>
      </c>
      <c r="AF407" s="263">
        <f>IF(T407="yes",+INDEX('Final Comp Values'!$BL:$BL,MATCH('Monthy Targets'!$B407,'Final Comp Values'!$C:$C,0)),0)</f>
        <v>5.72</v>
      </c>
      <c r="AG407" s="263">
        <f>IF(U407="yes",+INDEX('Final Comp Values'!$BL:$BL,MATCH('Monthy Targets'!$B407,'Final Comp Values'!$C:$C,0)),0)</f>
        <v>5.72</v>
      </c>
    </row>
    <row r="408" spans="1:33" x14ac:dyDescent="0.25">
      <c r="A408" s="579">
        <f>+FY2019_ALL_Targets!A408</f>
        <v>5386</v>
      </c>
      <c r="B408" s="62">
        <f>+FY2019_ALL_Targets!B408</f>
        <v>676049</v>
      </c>
      <c r="C408" s="62">
        <f>+FY2019_ALL_Targets!C408</f>
        <v>1028842</v>
      </c>
      <c r="D408" s="62">
        <f>+FY2019_ALL_Targets!D408</f>
        <v>1093176968</v>
      </c>
      <c r="E408" s="62"/>
      <c r="F408" s="62" t="str">
        <f>+FY2019_ALL_Targets!E408</f>
        <v>MRSA Northeast</v>
      </c>
      <c r="G408" s="62" t="str">
        <f>FY2019_ALL_Targets!J408</f>
        <v>Legend Healthcare and Rehabilitation - Paris</v>
      </c>
      <c r="H408" s="62" t="str">
        <f>FY2019_ALL_Targets!K408</f>
        <v>Fannin County Hospital Authority</v>
      </c>
      <c r="I408" s="62" t="str">
        <f>+FY2019_ALL_Targets!L408</f>
        <v>520 SE 8th Street</v>
      </c>
      <c r="J408" s="14" t="str">
        <f>_xlfn.IFNA(+INDEX(Comp1!$E:$E,MATCH(B408,Comp1!$C:$C,0)),"No")</f>
        <v>Yes</v>
      </c>
      <c r="K408" s="14" t="str">
        <f>_xlfn.IFNA(+INDEX(Comp1!$F:$F,MATCH(B408,Comp1!$C:$C,0)),"No")</f>
        <v>Yes</v>
      </c>
      <c r="L408" s="14" t="str">
        <f>_xlfn.IFNA(+INDEX(Comp1!G:G,MATCH($B408,Comp1!$C:$C,0)),"No")</f>
        <v>Yes</v>
      </c>
      <c r="M408" s="14" t="str">
        <f>_xlfn.IFNA(+INDEX(Comp1!H:H,MATCH($B408,Comp1!$C:$C,0)),"No")</f>
        <v>Yes</v>
      </c>
      <c r="N408" s="14" t="str">
        <f>_xlfn.IFNA(+INDEX(Comp1!I:I,MATCH($B408,Comp1!$C:$C,0)),"No")</f>
        <v>Yes</v>
      </c>
      <c r="O408" s="14" t="str">
        <f>_xlfn.IFNA(+INDEX(Comp1!J:J,MATCH($B408,Comp1!$C:$C,0)),"No")</f>
        <v>Yes</v>
      </c>
      <c r="P408" s="14" t="str">
        <f>_xlfn.IFNA(+INDEX(Comp1!K:K,MATCH($B408,Comp1!$C:$C,0)),"No")</f>
        <v>Yes</v>
      </c>
      <c r="Q408" s="14" t="str">
        <f>_xlfn.IFNA(+INDEX(Comp1!L:L,MATCH($B408,Comp1!$C:$C,0)),"No")</f>
        <v>Yes</v>
      </c>
      <c r="R408" s="14" t="str">
        <f>_xlfn.IFNA(+INDEX(Comp1!M:M,MATCH($B408,Comp1!$C:$C,0)),"No")</f>
        <v>Yes</v>
      </c>
      <c r="S408" s="14" t="str">
        <f>_xlfn.IFNA(+INDEX(Comp1!N:N,MATCH($B408,Comp1!$C:$C,0)),"No")</f>
        <v>Yes</v>
      </c>
      <c r="T408" s="14" t="str">
        <f>_xlfn.IFNA(+INDEX(Comp1!O:O,MATCH($B408,Comp1!$C:$C,0)),"No")</f>
        <v>Yes</v>
      </c>
      <c r="U408" s="14" t="s">
        <v>35</v>
      </c>
      <c r="V408" s="263">
        <v>6.79</v>
      </c>
      <c r="W408" s="263">
        <v>6.79</v>
      </c>
      <c r="X408" s="263">
        <v>6.79</v>
      </c>
      <c r="Y408" s="263">
        <v>6.79</v>
      </c>
      <c r="Z408" s="263">
        <v>6.79</v>
      </c>
      <c r="AA408" s="263">
        <v>6.79</v>
      </c>
      <c r="AB408" s="263">
        <v>7.03</v>
      </c>
      <c r="AC408" s="263">
        <f>IF(Q408="yes",+INDEX('Final Comp Values'!$BH:$BH,MATCH('Monthy Targets'!$B408,'Final Comp Values'!$C:$C,0)),0)</f>
        <v>7.01</v>
      </c>
      <c r="AD408" s="263">
        <f>IF(R408="yes",+INDEX('Final Comp Values'!$BH:$BH,MATCH('Monthy Targets'!$B408,'Final Comp Values'!$C:$C,0)),0)</f>
        <v>7.01</v>
      </c>
      <c r="AE408" s="263">
        <f>IF(S408="yes",+INDEX('Final Comp Values'!$BL:$BL,MATCH('Monthy Targets'!$B408,'Final Comp Values'!$C:$C,0)),0)</f>
        <v>7.01</v>
      </c>
      <c r="AF408" s="263">
        <f>IF(T408="yes",+INDEX('Final Comp Values'!$BL:$BL,MATCH('Monthy Targets'!$B408,'Final Comp Values'!$C:$C,0)),0)</f>
        <v>7.01</v>
      </c>
      <c r="AG408" s="263">
        <f>IF(U408="yes",+INDEX('Final Comp Values'!$BL:$BL,MATCH('Monthy Targets'!$B408,'Final Comp Values'!$C:$C,0)),0)</f>
        <v>7.01</v>
      </c>
    </row>
    <row r="409" spans="1:33" x14ac:dyDescent="0.25">
      <c r="A409" s="579">
        <f>+FY2019_ALL_Targets!A409</f>
        <v>5329</v>
      </c>
      <c r="B409" s="62">
        <f>+FY2019_ALL_Targets!B409</f>
        <v>676051</v>
      </c>
      <c r="C409" s="62">
        <f>+FY2019_ALL_Targets!C409</f>
        <v>1028674</v>
      </c>
      <c r="D409" s="62">
        <f>+FY2019_ALL_Targets!D409</f>
        <v>1639163595</v>
      </c>
      <c r="E409" s="62"/>
      <c r="F409" s="62" t="str">
        <f>+FY2019_ALL_Targets!E409</f>
        <v>Hidalgo</v>
      </c>
      <c r="G409" s="62" t="str">
        <f>FY2019_ALL_Targets!J409</f>
        <v>Briarcliff Skilled Nursing Facility</v>
      </c>
      <c r="H409" s="62" t="str">
        <f>FY2019_ALL_Targets!K409</f>
        <v>Liberty County Hospital District No. 1</v>
      </c>
      <c r="I409" s="62" t="str">
        <f>+FY2019_ALL_Targets!L409</f>
        <v>4054 Northwest Loop</v>
      </c>
      <c r="J409" s="14" t="str">
        <f>_xlfn.IFNA(+INDEX(Comp1!$E:$E,MATCH(B409,Comp1!$C:$C,0)),"No")</f>
        <v>Yes</v>
      </c>
      <c r="K409" s="14" t="str">
        <f>_xlfn.IFNA(+INDEX(Comp1!$F:$F,MATCH(B409,Comp1!$C:$C,0)),"No")</f>
        <v>Yes</v>
      </c>
      <c r="L409" s="14" t="str">
        <f>_xlfn.IFNA(+INDEX(Comp1!G:G,MATCH($B409,Comp1!$C:$C,0)),"No")</f>
        <v>Yes</v>
      </c>
      <c r="M409" s="14" t="str">
        <f>_xlfn.IFNA(+INDEX(Comp1!H:H,MATCH($B409,Comp1!$C:$C,0)),"No")</f>
        <v>Yes</v>
      </c>
      <c r="N409" s="14" t="str">
        <f>_xlfn.IFNA(+INDEX(Comp1!I:I,MATCH($B409,Comp1!$C:$C,0)),"No")</f>
        <v>Yes</v>
      </c>
      <c r="O409" s="14" t="str">
        <f>_xlfn.IFNA(+INDEX(Comp1!J:J,MATCH($B409,Comp1!$C:$C,0)),"No")</f>
        <v>Yes</v>
      </c>
      <c r="P409" s="14" t="str">
        <f>_xlfn.IFNA(+INDEX(Comp1!K:K,MATCH($B409,Comp1!$C:$C,0)),"No")</f>
        <v>Yes</v>
      </c>
      <c r="Q409" s="14" t="str">
        <f>_xlfn.IFNA(+INDEX(Comp1!L:L,MATCH($B409,Comp1!$C:$C,0)),"No")</f>
        <v>Yes</v>
      </c>
      <c r="R409" s="14" t="str">
        <f>_xlfn.IFNA(+INDEX(Comp1!M:M,MATCH($B409,Comp1!$C:$C,0)),"No")</f>
        <v>Yes</v>
      </c>
      <c r="S409" s="14" t="str">
        <f>_xlfn.IFNA(+INDEX(Comp1!N:N,MATCH($B409,Comp1!$C:$C,0)),"No")</f>
        <v>Yes</v>
      </c>
      <c r="T409" s="14" t="str">
        <f>_xlfn.IFNA(+INDEX(Comp1!O:O,MATCH($B409,Comp1!$C:$C,0)),"No")</f>
        <v>Yes</v>
      </c>
      <c r="U409" s="14" t="s">
        <v>35</v>
      </c>
      <c r="V409" s="263">
        <v>8.69</v>
      </c>
      <c r="W409" s="263">
        <v>8.69</v>
      </c>
      <c r="X409" s="263">
        <v>8.69</v>
      </c>
      <c r="Y409" s="263">
        <v>8.69</v>
      </c>
      <c r="Z409" s="263">
        <v>8.69</v>
      </c>
      <c r="AA409" s="263">
        <v>8.69</v>
      </c>
      <c r="AB409" s="263">
        <v>4.0599999999999996</v>
      </c>
      <c r="AC409" s="263">
        <f>IF(Q409="yes",+INDEX('Final Comp Values'!$BH:$BH,MATCH('Monthy Targets'!$B409,'Final Comp Values'!$C:$C,0)),0)</f>
        <v>4.04</v>
      </c>
      <c r="AD409" s="263">
        <f>IF(R409="yes",+INDEX('Final Comp Values'!$BH:$BH,MATCH('Monthy Targets'!$B409,'Final Comp Values'!$C:$C,0)),0)</f>
        <v>4.04</v>
      </c>
      <c r="AE409" s="263">
        <f>IF(S409="yes",+INDEX('Final Comp Values'!$BL:$BL,MATCH('Monthy Targets'!$B409,'Final Comp Values'!$C:$C,0)),0)</f>
        <v>4.04</v>
      </c>
      <c r="AF409" s="263">
        <f>IF(T409="yes",+INDEX('Final Comp Values'!$BL:$BL,MATCH('Monthy Targets'!$B409,'Final Comp Values'!$C:$C,0)),0)</f>
        <v>4.04</v>
      </c>
      <c r="AG409" s="263">
        <f>IF(U409="yes",+INDEX('Final Comp Values'!$BL:$BL,MATCH('Monthy Targets'!$B409,'Final Comp Values'!$C:$C,0)),0)</f>
        <v>4.04</v>
      </c>
    </row>
    <row r="410" spans="1:33" x14ac:dyDescent="0.25">
      <c r="A410" s="579">
        <f>+FY2019_ALL_Targets!A410</f>
        <v>4529</v>
      </c>
      <c r="B410" s="62">
        <f>+FY2019_ALL_Targets!B410</f>
        <v>676052</v>
      </c>
      <c r="C410" s="62">
        <f>+FY2019_ALL_Targets!C410</f>
        <v>1026850</v>
      </c>
      <c r="D410" s="62">
        <f>+FY2019_ALL_Targets!D410</f>
        <v>1306239587</v>
      </c>
      <c r="E410" s="62"/>
      <c r="F410" s="62" t="str">
        <f>+FY2019_ALL_Targets!E410</f>
        <v>Tarrant</v>
      </c>
      <c r="G410" s="62" t="str">
        <f>FY2019_ALL_Targets!J410</f>
        <v>Immanuels Healthcare</v>
      </c>
      <c r="H410" s="62" t="str">
        <f>FY2019_ALL_Targets!K410</f>
        <v>Fort Worth Skilled Care, LLC</v>
      </c>
      <c r="I410" s="62" t="str">
        <f>+FY2019_ALL_Targets!L410</f>
        <v>4515 Village Creek Road</v>
      </c>
      <c r="J410" s="14" t="str">
        <f>_xlfn.IFNA(+INDEX(Comp1!$E:$E,MATCH(B410,Comp1!$C:$C,0)),"No")</f>
        <v>No</v>
      </c>
      <c r="K410" s="14" t="str">
        <f>_xlfn.IFNA(+INDEX(Comp1!$F:$F,MATCH(B410,Comp1!$C:$C,0)),"No")</f>
        <v>No</v>
      </c>
      <c r="L410" s="14" t="str">
        <f>_xlfn.IFNA(+INDEX(Comp1!G:G,MATCH($B410,Comp1!$C:$C,0)),"No")</f>
        <v>No</v>
      </c>
      <c r="M410" s="14" t="str">
        <f>_xlfn.IFNA(+INDEX(Comp1!H:H,MATCH($B410,Comp1!$C:$C,0)),"No")</f>
        <v>No</v>
      </c>
      <c r="N410" s="14" t="str">
        <f>_xlfn.IFNA(+INDEX(Comp1!I:I,MATCH($B410,Comp1!$C:$C,0)),"No")</f>
        <v>No</v>
      </c>
      <c r="O410" s="14" t="str">
        <f>_xlfn.IFNA(+INDEX(Comp1!J:J,MATCH($B410,Comp1!$C:$C,0)),"No")</f>
        <v>No</v>
      </c>
      <c r="P410" s="14" t="str">
        <f>_xlfn.IFNA(+INDEX(Comp1!K:K,MATCH($B410,Comp1!$C:$C,0)),"No")</f>
        <v>No</v>
      </c>
      <c r="Q410" s="14" t="str">
        <f>_xlfn.IFNA(+INDEX(Comp1!L:L,MATCH($B410,Comp1!$C:$C,0)),"No")</f>
        <v>No</v>
      </c>
      <c r="R410" s="14" t="str">
        <f>_xlfn.IFNA(+INDEX(Comp1!M:M,MATCH($B410,Comp1!$C:$C,0)),"No")</f>
        <v>No</v>
      </c>
      <c r="S410" s="14" t="str">
        <f>_xlfn.IFNA(+INDEX(Comp1!N:N,MATCH($B410,Comp1!$C:$C,0)),"No")</f>
        <v>No</v>
      </c>
      <c r="T410" s="14" t="str">
        <f>_xlfn.IFNA(+INDEX(Comp1!O:O,MATCH($B410,Comp1!$C:$C,0)),"No")</f>
        <v>No</v>
      </c>
      <c r="U410" s="14">
        <v>0</v>
      </c>
      <c r="V410" s="263">
        <v>0</v>
      </c>
      <c r="W410" s="263">
        <v>0</v>
      </c>
      <c r="X410" s="263">
        <v>0</v>
      </c>
      <c r="Y410" s="263">
        <v>0</v>
      </c>
      <c r="Z410" s="263">
        <v>0</v>
      </c>
      <c r="AA410" s="263">
        <v>0</v>
      </c>
      <c r="AB410" s="263">
        <v>0</v>
      </c>
      <c r="AC410" s="263">
        <f>IF(Q410="yes",+INDEX('Final Comp Values'!$BH:$BH,MATCH('Monthy Targets'!$B410,'Final Comp Values'!$C:$C,0)),0)</f>
        <v>0</v>
      </c>
      <c r="AD410" s="263">
        <f>IF(R410="yes",+INDEX('Final Comp Values'!$BH:$BH,MATCH('Monthy Targets'!$B410,'Final Comp Values'!$C:$C,0)),0)</f>
        <v>0</v>
      </c>
      <c r="AE410" s="263">
        <f>IF(S410="yes",+INDEX('Final Comp Values'!$BL:$BL,MATCH('Monthy Targets'!$B410,'Final Comp Values'!$C:$C,0)),0)</f>
        <v>0</v>
      </c>
      <c r="AF410" s="263">
        <f>IF(T410="yes",+INDEX('Final Comp Values'!$BL:$BL,MATCH('Monthy Targets'!$B410,'Final Comp Values'!$C:$C,0)),0)</f>
        <v>0</v>
      </c>
      <c r="AG410" s="263">
        <f>IF(U410="yes",+INDEX('Final Comp Values'!$BL:$BL,MATCH('Monthy Targets'!$B410,'Final Comp Values'!$C:$C,0)),0)</f>
        <v>0</v>
      </c>
    </row>
    <row r="411" spans="1:33" x14ac:dyDescent="0.25">
      <c r="A411" s="579">
        <f>+FY2019_ALL_Targets!A411</f>
        <v>4452</v>
      </c>
      <c r="B411" s="62">
        <f>+FY2019_ALL_Targets!B411</f>
        <v>676055</v>
      </c>
      <c r="C411" s="62">
        <f>+FY2019_ALL_Targets!C411</f>
        <v>445204</v>
      </c>
      <c r="D411" s="62">
        <f>+FY2019_ALL_Targets!D411</f>
        <v>1124241955</v>
      </c>
      <c r="E411" s="62"/>
      <c r="F411" s="62" t="str">
        <f>+FY2019_ALL_Targets!E411</f>
        <v>Jefferson</v>
      </c>
      <c r="G411" s="62" t="str">
        <f>FY2019_ALL_Targets!J411</f>
        <v>Shady Acres Health and Rehabilitation</v>
      </c>
      <c r="H411" s="62" t="str">
        <f>FY2019_ALL_Targets!K411</f>
        <v>Clint L. Hines, Inc.</v>
      </c>
      <c r="I411" s="62" t="str">
        <f>+FY2019_ALL_Targets!L411</f>
        <v>405 Shady Acres Ln</v>
      </c>
      <c r="J411" s="14" t="str">
        <f>_xlfn.IFNA(+INDEX(Comp1!$E:$E,MATCH(B411,Comp1!$C:$C,0)),"No")</f>
        <v>No</v>
      </c>
      <c r="K411" s="14" t="str">
        <f>_xlfn.IFNA(+INDEX(Comp1!$F:$F,MATCH(B411,Comp1!$C:$C,0)),"No")</f>
        <v>No</v>
      </c>
      <c r="L411" s="14" t="str">
        <f>_xlfn.IFNA(+INDEX(Comp1!G:G,MATCH($B411,Comp1!$C:$C,0)),"No")</f>
        <v>No</v>
      </c>
      <c r="M411" s="14" t="str">
        <f>_xlfn.IFNA(+INDEX(Comp1!H:H,MATCH($B411,Comp1!$C:$C,0)),"No")</f>
        <v>No</v>
      </c>
      <c r="N411" s="14" t="str">
        <f>_xlfn.IFNA(+INDEX(Comp1!I:I,MATCH($B411,Comp1!$C:$C,0)),"No")</f>
        <v>No</v>
      </c>
      <c r="O411" s="14" t="str">
        <f>_xlfn.IFNA(+INDEX(Comp1!J:J,MATCH($B411,Comp1!$C:$C,0)),"No")</f>
        <v>No</v>
      </c>
      <c r="P411" s="14" t="str">
        <f>_xlfn.IFNA(+INDEX(Comp1!K:K,MATCH($B411,Comp1!$C:$C,0)),"No")</f>
        <v>No</v>
      </c>
      <c r="Q411" s="14" t="str">
        <f>_xlfn.IFNA(+INDEX(Comp1!L:L,MATCH($B411,Comp1!$C:$C,0)),"No")</f>
        <v>No</v>
      </c>
      <c r="R411" s="14" t="str">
        <f>_xlfn.IFNA(+INDEX(Comp1!M:M,MATCH($B411,Comp1!$C:$C,0)),"No")</f>
        <v>No</v>
      </c>
      <c r="S411" s="14" t="str">
        <f>_xlfn.IFNA(+INDEX(Comp1!N:N,MATCH($B411,Comp1!$C:$C,0)),"No")</f>
        <v>No</v>
      </c>
      <c r="T411" s="14" t="str">
        <f>_xlfn.IFNA(+INDEX(Comp1!O:O,MATCH($B411,Comp1!$C:$C,0)),"No")</f>
        <v>No</v>
      </c>
      <c r="U411" s="14">
        <v>0</v>
      </c>
      <c r="V411" s="263">
        <v>0</v>
      </c>
      <c r="W411" s="263">
        <v>0</v>
      </c>
      <c r="X411" s="263">
        <v>0</v>
      </c>
      <c r="Y411" s="263">
        <v>0</v>
      </c>
      <c r="Z411" s="263">
        <v>0</v>
      </c>
      <c r="AA411" s="263">
        <v>0</v>
      </c>
      <c r="AB411" s="263">
        <v>0</v>
      </c>
      <c r="AC411" s="263">
        <f>IF(Q411="yes",+INDEX('Final Comp Values'!$BH:$BH,MATCH('Monthy Targets'!$B411,'Final Comp Values'!$C:$C,0)),0)</f>
        <v>0</v>
      </c>
      <c r="AD411" s="263">
        <f>IF(R411="yes",+INDEX('Final Comp Values'!$BH:$BH,MATCH('Monthy Targets'!$B411,'Final Comp Values'!$C:$C,0)),0)</f>
        <v>0</v>
      </c>
      <c r="AE411" s="263">
        <f>IF(S411="yes",+INDEX('Final Comp Values'!$BL:$BL,MATCH('Monthy Targets'!$B411,'Final Comp Values'!$C:$C,0)),0)</f>
        <v>0</v>
      </c>
      <c r="AF411" s="263">
        <f>IF(T411="yes",+INDEX('Final Comp Values'!$BL:$BL,MATCH('Monthy Targets'!$B411,'Final Comp Values'!$C:$C,0)),0)</f>
        <v>0</v>
      </c>
      <c r="AG411" s="263">
        <f>IF(U411="yes",+INDEX('Final Comp Values'!$BL:$BL,MATCH('Monthy Targets'!$B411,'Final Comp Values'!$C:$C,0)),0)</f>
        <v>0</v>
      </c>
    </row>
    <row r="412" spans="1:33" x14ac:dyDescent="0.25">
      <c r="A412" s="579">
        <f>+FY2019_ALL_Targets!A412</f>
        <v>102294</v>
      </c>
      <c r="B412" s="62">
        <f>+FY2019_ALL_Targets!B412</f>
        <v>676059</v>
      </c>
      <c r="C412" s="62">
        <f>+FY2019_ALL_Targets!C412</f>
        <v>1020250</v>
      </c>
      <c r="D412" s="62">
        <f>+FY2019_ALL_Targets!D412</f>
        <v>1972585289</v>
      </c>
      <c r="E412" s="62"/>
      <c r="F412" s="62" t="str">
        <f>+FY2019_ALL_Targets!E412</f>
        <v>Harris</v>
      </c>
      <c r="G412" s="62" t="str">
        <f>FY2019_ALL_Targets!J412</f>
        <v>Park Manor Westchase</v>
      </c>
      <c r="H412" s="62" t="str">
        <f>FY2019_ALL_Targets!K412</f>
        <v>Winnie Stowell Hospital District</v>
      </c>
      <c r="I412" s="62" t="str">
        <f>+FY2019_ALL_Targets!L412</f>
        <v>11910 Richmond Avenue</v>
      </c>
      <c r="J412" s="14" t="str">
        <f>_xlfn.IFNA(+INDEX(Comp1!$E:$E,MATCH(B412,Comp1!$C:$C,0)),"No")</f>
        <v>Yes</v>
      </c>
      <c r="K412" s="14" t="str">
        <f>_xlfn.IFNA(+INDEX(Comp1!$F:$F,MATCH(B412,Comp1!$C:$C,0)),"No")</f>
        <v>Yes</v>
      </c>
      <c r="L412" s="14" t="str">
        <f>_xlfn.IFNA(+INDEX(Comp1!G:G,MATCH($B412,Comp1!$C:$C,0)),"No")</f>
        <v>Yes</v>
      </c>
      <c r="M412" s="14" t="str">
        <f>_xlfn.IFNA(+INDEX(Comp1!H:H,MATCH($B412,Comp1!$C:$C,0)),"No")</f>
        <v>Yes</v>
      </c>
      <c r="N412" s="14" t="str">
        <f>_xlfn.IFNA(+INDEX(Comp1!I:I,MATCH($B412,Comp1!$C:$C,0)),"No")</f>
        <v>Yes</v>
      </c>
      <c r="O412" s="14" t="str">
        <f>_xlfn.IFNA(+INDEX(Comp1!J:J,MATCH($B412,Comp1!$C:$C,0)),"No")</f>
        <v>Yes</v>
      </c>
      <c r="P412" s="14" t="str">
        <f>_xlfn.IFNA(+INDEX(Comp1!K:K,MATCH($B412,Comp1!$C:$C,0)),"No")</f>
        <v>Yes</v>
      </c>
      <c r="Q412" s="14" t="str">
        <f>_xlfn.IFNA(+INDEX(Comp1!L:L,MATCH($B412,Comp1!$C:$C,0)),"No")</f>
        <v>Yes</v>
      </c>
      <c r="R412" s="14" t="str">
        <f>_xlfn.IFNA(+INDEX(Comp1!M:M,MATCH($B412,Comp1!$C:$C,0)),"No")</f>
        <v>Yes</v>
      </c>
      <c r="S412" s="14" t="str">
        <f>_xlfn.IFNA(+INDEX(Comp1!N:N,MATCH($B412,Comp1!$C:$C,0)),"No")</f>
        <v>Yes</v>
      </c>
      <c r="T412" s="14" t="str">
        <f>_xlfn.IFNA(+INDEX(Comp1!O:O,MATCH($B412,Comp1!$C:$C,0)),"No")</f>
        <v>Yes</v>
      </c>
      <c r="U412" s="14" t="s">
        <v>35</v>
      </c>
      <c r="V412" s="263">
        <v>6.89</v>
      </c>
      <c r="W412" s="263">
        <v>6.89</v>
      </c>
      <c r="X412" s="263">
        <v>6.89</v>
      </c>
      <c r="Y412" s="263">
        <v>6.89</v>
      </c>
      <c r="Z412" s="263">
        <v>6.89</v>
      </c>
      <c r="AA412" s="263">
        <v>6.89</v>
      </c>
      <c r="AB412" s="263">
        <v>6.83</v>
      </c>
      <c r="AC412" s="263">
        <f>IF(Q412="yes",+INDEX('Final Comp Values'!$BH:$BH,MATCH('Monthy Targets'!$B412,'Final Comp Values'!$C:$C,0)),0)</f>
        <v>6.81</v>
      </c>
      <c r="AD412" s="263">
        <f>IF(R412="yes",+INDEX('Final Comp Values'!$BH:$BH,MATCH('Monthy Targets'!$B412,'Final Comp Values'!$C:$C,0)),0)</f>
        <v>6.81</v>
      </c>
      <c r="AE412" s="263">
        <f>IF(S412="yes",+INDEX('Final Comp Values'!$BL:$BL,MATCH('Monthy Targets'!$B412,'Final Comp Values'!$C:$C,0)),0)</f>
        <v>6.81</v>
      </c>
      <c r="AF412" s="263">
        <f>IF(T412="yes",+INDEX('Final Comp Values'!$BL:$BL,MATCH('Monthy Targets'!$B412,'Final Comp Values'!$C:$C,0)),0)</f>
        <v>6.81</v>
      </c>
      <c r="AG412" s="263">
        <f>IF(U412="yes",+INDEX('Final Comp Values'!$BL:$BL,MATCH('Monthy Targets'!$B412,'Final Comp Values'!$C:$C,0)),0)</f>
        <v>6.81</v>
      </c>
    </row>
    <row r="413" spans="1:33" x14ac:dyDescent="0.25">
      <c r="A413" s="579">
        <f>+FY2019_ALL_Targets!A413</f>
        <v>4069</v>
      </c>
      <c r="B413" s="62">
        <f>+FY2019_ALL_Targets!B413</f>
        <v>676067</v>
      </c>
      <c r="C413" s="62">
        <f>+FY2019_ALL_Targets!C413</f>
        <v>1026572</v>
      </c>
      <c r="D413" s="62">
        <f>+FY2019_ALL_Targets!D413</f>
        <v>1770972572</v>
      </c>
      <c r="E413" s="62"/>
      <c r="F413" s="62" t="str">
        <f>+FY2019_ALL_Targets!E413</f>
        <v>Tarrant</v>
      </c>
      <c r="G413" s="62" t="str">
        <f>FY2019_ALL_Targets!J413</f>
        <v>Mira Vist Court</v>
      </c>
      <c r="H413" s="62" t="str">
        <f>FY2019_ALL_Targets!K413</f>
        <v>Dallas County Hospital District</v>
      </c>
      <c r="I413" s="62" t="str">
        <f>+FY2019_ALL_Targets!L413</f>
        <v>7021 Bryant Irvin Road</v>
      </c>
      <c r="J413" s="14" t="str">
        <f>_xlfn.IFNA(+INDEX(Comp1!$E:$E,MATCH(B413,Comp1!$C:$C,0)),"No")</f>
        <v>Yes</v>
      </c>
      <c r="K413" s="14" t="str">
        <f>_xlfn.IFNA(+INDEX(Comp1!$F:$F,MATCH(B413,Comp1!$C:$C,0)),"No")</f>
        <v>Yes</v>
      </c>
      <c r="L413" s="14" t="str">
        <f>_xlfn.IFNA(+INDEX(Comp1!G:G,MATCH($B413,Comp1!$C:$C,0)),"No")</f>
        <v>Yes</v>
      </c>
      <c r="M413" s="14" t="str">
        <f>_xlfn.IFNA(+INDEX(Comp1!H:H,MATCH($B413,Comp1!$C:$C,0)),"No")</f>
        <v>Yes</v>
      </c>
      <c r="N413" s="14" t="str">
        <f>_xlfn.IFNA(+INDEX(Comp1!I:I,MATCH($B413,Comp1!$C:$C,0)),"No")</f>
        <v>Yes</v>
      </c>
      <c r="O413" s="14" t="str">
        <f>_xlfn.IFNA(+INDEX(Comp1!J:J,MATCH($B413,Comp1!$C:$C,0)),"No")</f>
        <v>Yes</v>
      </c>
      <c r="P413" s="14" t="str">
        <f>_xlfn.IFNA(+INDEX(Comp1!K:K,MATCH($B413,Comp1!$C:$C,0)),"No")</f>
        <v>Yes</v>
      </c>
      <c r="Q413" s="14" t="str">
        <f>_xlfn.IFNA(+INDEX(Comp1!L:L,MATCH($B413,Comp1!$C:$C,0)),"No")</f>
        <v>Yes</v>
      </c>
      <c r="R413" s="14" t="str">
        <f>_xlfn.IFNA(+INDEX(Comp1!M:M,MATCH($B413,Comp1!$C:$C,0)),"No")</f>
        <v>Yes</v>
      </c>
      <c r="S413" s="14" t="str">
        <f>_xlfn.IFNA(+INDEX(Comp1!N:N,MATCH($B413,Comp1!$C:$C,0)),"No")</f>
        <v>Yes</v>
      </c>
      <c r="T413" s="14" t="str">
        <f>_xlfn.IFNA(+INDEX(Comp1!O:O,MATCH($B413,Comp1!$C:$C,0)),"No")</f>
        <v>Yes</v>
      </c>
      <c r="U413" s="14" t="s">
        <v>35</v>
      </c>
      <c r="V413" s="263">
        <v>6.32</v>
      </c>
      <c r="W413" s="263">
        <v>6.32</v>
      </c>
      <c r="X413" s="263">
        <v>6.32</v>
      </c>
      <c r="Y413" s="263">
        <v>6.32</v>
      </c>
      <c r="Z413" s="263">
        <v>6.32</v>
      </c>
      <c r="AA413" s="263">
        <v>6.32</v>
      </c>
      <c r="AB413" s="263">
        <v>6.13</v>
      </c>
      <c r="AC413" s="263">
        <f>IF(Q413="yes",+INDEX('Final Comp Values'!$BH:$BH,MATCH('Monthy Targets'!$B413,'Final Comp Values'!$C:$C,0)),0)</f>
        <v>6.11</v>
      </c>
      <c r="AD413" s="263">
        <f>IF(R413="yes",+INDEX('Final Comp Values'!$BH:$BH,MATCH('Monthy Targets'!$B413,'Final Comp Values'!$C:$C,0)),0)</f>
        <v>6.11</v>
      </c>
      <c r="AE413" s="263">
        <f>IF(S413="yes",+INDEX('Final Comp Values'!$BL:$BL,MATCH('Monthy Targets'!$B413,'Final Comp Values'!$C:$C,0)),0)</f>
        <v>6.11</v>
      </c>
      <c r="AF413" s="263">
        <f>IF(T413="yes",+INDEX('Final Comp Values'!$BL:$BL,MATCH('Monthy Targets'!$B413,'Final Comp Values'!$C:$C,0)),0)</f>
        <v>6.11</v>
      </c>
      <c r="AG413" s="263">
        <f>IF(U413="yes",+INDEX('Final Comp Values'!$BL:$BL,MATCH('Monthy Targets'!$B413,'Final Comp Values'!$C:$C,0)),0)</f>
        <v>6.11</v>
      </c>
    </row>
    <row r="414" spans="1:33" x14ac:dyDescent="0.25">
      <c r="A414" s="579">
        <f>+FY2019_ALL_Targets!A414</f>
        <v>4909</v>
      </c>
      <c r="B414" s="62">
        <f>+FY2019_ALL_Targets!B414</f>
        <v>676071</v>
      </c>
      <c r="C414" s="62">
        <f>+FY2019_ALL_Targets!C414</f>
        <v>1013528</v>
      </c>
      <c r="D414" s="62">
        <f>+FY2019_ALL_Targets!D414</f>
        <v>1720525116</v>
      </c>
      <c r="E414" s="62"/>
      <c r="F414" s="62" t="str">
        <f>+FY2019_ALL_Targets!E414</f>
        <v>MRSA Central</v>
      </c>
      <c r="G414" s="62" t="str">
        <f>FY2019_ALL_Targets!J414</f>
        <v>Groesbeck LTC Nursing &amp; Rehab</v>
      </c>
      <c r="H414" s="62" t="str">
        <f>FY2019_ALL_Targets!K414</f>
        <v>South Limestone Hospital District</v>
      </c>
      <c r="I414" s="62" t="str">
        <f>+FY2019_ALL_Targets!L414</f>
        <v>607 Parkside Drive</v>
      </c>
      <c r="J414" s="14" t="str">
        <f>_xlfn.IFNA(+INDEX(Comp1!$E:$E,MATCH(B414,Comp1!$C:$C,0)),"No")</f>
        <v>Yes</v>
      </c>
      <c r="K414" s="14" t="str">
        <f>_xlfn.IFNA(+INDEX(Comp1!$F:$F,MATCH(B414,Comp1!$C:$C,0)),"No")</f>
        <v>Yes</v>
      </c>
      <c r="L414" s="14" t="str">
        <f>_xlfn.IFNA(+INDEX(Comp1!G:G,MATCH($B414,Comp1!$C:$C,0)),"No")</f>
        <v>Yes</v>
      </c>
      <c r="M414" s="14" t="str">
        <f>_xlfn.IFNA(+INDEX(Comp1!H:H,MATCH($B414,Comp1!$C:$C,0)),"No")</f>
        <v>Yes</v>
      </c>
      <c r="N414" s="14" t="str">
        <f>_xlfn.IFNA(+INDEX(Comp1!I:I,MATCH($B414,Comp1!$C:$C,0)),"No")</f>
        <v>Yes</v>
      </c>
      <c r="O414" s="14" t="str">
        <f>_xlfn.IFNA(+INDEX(Comp1!J:J,MATCH($B414,Comp1!$C:$C,0)),"No")</f>
        <v>Yes</v>
      </c>
      <c r="P414" s="14" t="str">
        <f>_xlfn.IFNA(+INDEX(Comp1!K:K,MATCH($B414,Comp1!$C:$C,0)),"No")</f>
        <v>Yes</v>
      </c>
      <c r="Q414" s="14" t="str">
        <f>_xlfn.IFNA(+INDEX(Comp1!L:L,MATCH($B414,Comp1!$C:$C,0)),"No")</f>
        <v>Yes</v>
      </c>
      <c r="R414" s="14" t="str">
        <f>_xlfn.IFNA(+INDEX(Comp1!M:M,MATCH($B414,Comp1!$C:$C,0)),"No")</f>
        <v>Yes</v>
      </c>
      <c r="S414" s="14" t="str">
        <f>_xlfn.IFNA(+INDEX(Comp1!N:N,MATCH($B414,Comp1!$C:$C,0)),"No")</f>
        <v>Yes</v>
      </c>
      <c r="T414" s="14" t="str">
        <f>_xlfn.IFNA(+INDEX(Comp1!O:O,MATCH($B414,Comp1!$C:$C,0)),"No")</f>
        <v>Yes</v>
      </c>
      <c r="U414" s="14" t="s">
        <v>35</v>
      </c>
      <c r="V414" s="263">
        <v>6.78</v>
      </c>
      <c r="W414" s="263">
        <v>6.78</v>
      </c>
      <c r="X414" s="263">
        <v>6.78</v>
      </c>
      <c r="Y414" s="263">
        <v>6.78</v>
      </c>
      <c r="Z414" s="263">
        <v>6.78</v>
      </c>
      <c r="AA414" s="263">
        <v>6.78</v>
      </c>
      <c r="AB414" s="263">
        <v>6.81</v>
      </c>
      <c r="AC414" s="263">
        <f>IF(Q414="yes",+INDEX('Final Comp Values'!$BH:$BH,MATCH('Monthy Targets'!$B414,'Final Comp Values'!$C:$C,0)),0)</f>
        <v>6.79</v>
      </c>
      <c r="AD414" s="263">
        <f>IF(R414="yes",+INDEX('Final Comp Values'!$BH:$BH,MATCH('Monthy Targets'!$B414,'Final Comp Values'!$C:$C,0)),0)</f>
        <v>6.79</v>
      </c>
      <c r="AE414" s="263">
        <f>IF(S414="yes",+INDEX('Final Comp Values'!$BL:$BL,MATCH('Monthy Targets'!$B414,'Final Comp Values'!$C:$C,0)),0)</f>
        <v>6.79</v>
      </c>
      <c r="AF414" s="263">
        <f>IF(T414="yes",+INDEX('Final Comp Values'!$BL:$BL,MATCH('Monthy Targets'!$B414,'Final Comp Values'!$C:$C,0)),0)</f>
        <v>6.79</v>
      </c>
      <c r="AG414" s="263">
        <f>IF(U414="yes",+INDEX('Final Comp Values'!$BL:$BL,MATCH('Monthy Targets'!$B414,'Final Comp Values'!$C:$C,0)),0)</f>
        <v>6.79</v>
      </c>
    </row>
    <row r="415" spans="1:33" x14ac:dyDescent="0.25">
      <c r="A415" s="579">
        <f>+FY2019_ALL_Targets!A415</f>
        <v>102417</v>
      </c>
      <c r="B415" s="62">
        <f>+FY2019_ALL_Targets!B415</f>
        <v>676073</v>
      </c>
      <c r="C415" s="62">
        <f>+FY2019_ALL_Targets!C415</f>
        <v>1020140</v>
      </c>
      <c r="D415" s="62">
        <f>+FY2019_ALL_Targets!D415</f>
        <v>1801878319</v>
      </c>
      <c r="E415" s="62"/>
      <c r="F415" s="62" t="str">
        <f>+FY2019_ALL_Targets!E415</f>
        <v>MRSA Northeast</v>
      </c>
      <c r="G415" s="62" t="str">
        <f>FY2019_ALL_Targets!J415</f>
        <v>Park Manor Quail Valley</v>
      </c>
      <c r="H415" s="62" t="str">
        <f>FY2019_ALL_Targets!K415</f>
        <v>Winnie Stowell Hospital District</v>
      </c>
      <c r="I415" s="62" t="str">
        <f>+FY2019_ALL_Targets!L415</f>
        <v>2350 FM 1092</v>
      </c>
      <c r="J415" s="14" t="str">
        <f>_xlfn.IFNA(+INDEX(Comp1!$E:$E,MATCH(B415,Comp1!$C:$C,0)),"No")</f>
        <v>Yes</v>
      </c>
      <c r="K415" s="14" t="str">
        <f>_xlfn.IFNA(+INDEX(Comp1!$F:$F,MATCH(B415,Comp1!$C:$C,0)),"No")</f>
        <v>Yes</v>
      </c>
      <c r="L415" s="14" t="str">
        <f>_xlfn.IFNA(+INDEX(Comp1!G:G,MATCH($B415,Comp1!$C:$C,0)),"No")</f>
        <v>Yes</v>
      </c>
      <c r="M415" s="14" t="str">
        <f>_xlfn.IFNA(+INDEX(Comp1!H:H,MATCH($B415,Comp1!$C:$C,0)),"No")</f>
        <v>Yes</v>
      </c>
      <c r="N415" s="14" t="str">
        <f>_xlfn.IFNA(+INDEX(Comp1!I:I,MATCH($B415,Comp1!$C:$C,0)),"No")</f>
        <v>Yes</v>
      </c>
      <c r="O415" s="14" t="str">
        <f>_xlfn.IFNA(+INDEX(Comp1!J:J,MATCH($B415,Comp1!$C:$C,0)),"No")</f>
        <v>Yes</v>
      </c>
      <c r="P415" s="14" t="str">
        <f>_xlfn.IFNA(+INDEX(Comp1!K:K,MATCH($B415,Comp1!$C:$C,0)),"No")</f>
        <v>Yes</v>
      </c>
      <c r="Q415" s="14" t="str">
        <f>_xlfn.IFNA(+INDEX(Comp1!L:L,MATCH($B415,Comp1!$C:$C,0)),"No")</f>
        <v>Yes</v>
      </c>
      <c r="R415" s="14" t="str">
        <f>_xlfn.IFNA(+INDEX(Comp1!M:M,MATCH($B415,Comp1!$C:$C,0)),"No")</f>
        <v>Yes</v>
      </c>
      <c r="S415" s="14" t="str">
        <f>_xlfn.IFNA(+INDEX(Comp1!N:N,MATCH($B415,Comp1!$C:$C,0)),"No")</f>
        <v>Yes</v>
      </c>
      <c r="T415" s="14" t="str">
        <f>_xlfn.IFNA(+INDEX(Comp1!O:O,MATCH($B415,Comp1!$C:$C,0)),"No")</f>
        <v>Yes</v>
      </c>
      <c r="U415" s="14" t="s">
        <v>35</v>
      </c>
      <c r="V415" s="263">
        <v>7.97</v>
      </c>
      <c r="W415" s="263">
        <v>7.97</v>
      </c>
      <c r="X415" s="263">
        <v>7.97</v>
      </c>
      <c r="Y415" s="263">
        <v>7.97</v>
      </c>
      <c r="Z415" s="263">
        <v>7.97</v>
      </c>
      <c r="AA415" s="263">
        <v>7.97</v>
      </c>
      <c r="AB415" s="263">
        <v>6.5</v>
      </c>
      <c r="AC415" s="263">
        <f>IF(Q415="yes",+INDEX('Final Comp Values'!$BH:$BH,MATCH('Monthy Targets'!$B415,'Final Comp Values'!$C:$C,0)),0)</f>
        <v>6.48</v>
      </c>
      <c r="AD415" s="263">
        <f>IF(R415="yes",+INDEX('Final Comp Values'!$BH:$BH,MATCH('Monthy Targets'!$B415,'Final Comp Values'!$C:$C,0)),0)</f>
        <v>6.48</v>
      </c>
      <c r="AE415" s="263">
        <f>IF(S415="yes",+INDEX('Final Comp Values'!$BL:$BL,MATCH('Monthy Targets'!$B415,'Final Comp Values'!$C:$C,0)),0)</f>
        <v>6.48</v>
      </c>
      <c r="AF415" s="263">
        <f>IF(T415="yes",+INDEX('Final Comp Values'!$BL:$BL,MATCH('Monthy Targets'!$B415,'Final Comp Values'!$C:$C,0)),0)</f>
        <v>6.48</v>
      </c>
      <c r="AG415" s="263">
        <f>IF(U415="yes",+INDEX('Final Comp Values'!$BL:$BL,MATCH('Monthy Targets'!$B415,'Final Comp Values'!$C:$C,0)),0)</f>
        <v>6.48</v>
      </c>
    </row>
    <row r="416" spans="1:33" x14ac:dyDescent="0.25">
      <c r="A416" s="579">
        <f>+FY2019_ALL_Targets!A416</f>
        <v>5066</v>
      </c>
      <c r="B416" s="62">
        <f>+FY2019_ALL_Targets!B416</f>
        <v>676077</v>
      </c>
      <c r="C416" s="62">
        <f>+FY2019_ALL_Targets!C416</f>
        <v>1013568</v>
      </c>
      <c r="D416" s="62">
        <f>+FY2019_ALL_Targets!D416</f>
        <v>1578534772</v>
      </c>
      <c r="E416" s="62"/>
      <c r="F416" s="62" t="str">
        <f>+FY2019_ALL_Targets!E416</f>
        <v>MRSA West</v>
      </c>
      <c r="G416" s="62" t="str">
        <f>FY2019_ALL_Targets!J416</f>
        <v>Gibson Care Center</v>
      </c>
      <c r="H416" s="62" t="str">
        <f>FY2019_ALL_Targets!K416</f>
        <v xml:space="preserve">Stonewall Memorial Hospital </v>
      </c>
      <c r="I416" s="62" t="str">
        <f>+FY2019_ALL_Targets!L416</f>
        <v>931 N. Broadway (PO BOX 567)</v>
      </c>
      <c r="J416" s="14" t="str">
        <f>_xlfn.IFNA(+INDEX(Comp1!$E:$E,MATCH(B416,Comp1!$C:$C,0)),"No")</f>
        <v>Yes</v>
      </c>
      <c r="K416" s="14" t="str">
        <f>_xlfn.IFNA(+INDEX(Comp1!$F:$F,MATCH(B416,Comp1!$C:$C,0)),"No")</f>
        <v>Yes</v>
      </c>
      <c r="L416" s="14" t="str">
        <f>_xlfn.IFNA(+INDEX(Comp1!G:G,MATCH($B416,Comp1!$C:$C,0)),"No")</f>
        <v>Yes</v>
      </c>
      <c r="M416" s="14" t="str">
        <f>_xlfn.IFNA(+INDEX(Comp1!H:H,MATCH($B416,Comp1!$C:$C,0)),"No")</f>
        <v>Yes</v>
      </c>
      <c r="N416" s="14" t="str">
        <f>_xlfn.IFNA(+INDEX(Comp1!I:I,MATCH($B416,Comp1!$C:$C,0)),"No")</f>
        <v>Yes</v>
      </c>
      <c r="O416" s="14" t="str">
        <f>_xlfn.IFNA(+INDEX(Comp1!J:J,MATCH($B416,Comp1!$C:$C,0)),"No")</f>
        <v>Yes</v>
      </c>
      <c r="P416" s="14" t="str">
        <f>_xlfn.IFNA(+INDEX(Comp1!K:K,MATCH($B416,Comp1!$C:$C,0)),"No")</f>
        <v>Yes</v>
      </c>
      <c r="Q416" s="14" t="str">
        <f>_xlfn.IFNA(+INDEX(Comp1!L:L,MATCH($B416,Comp1!$C:$C,0)),"No")</f>
        <v>Yes</v>
      </c>
      <c r="R416" s="14" t="str">
        <f>_xlfn.IFNA(+INDEX(Comp1!M:M,MATCH($B416,Comp1!$C:$C,0)),"No")</f>
        <v>Yes</v>
      </c>
      <c r="S416" s="14" t="str">
        <f>_xlfn.IFNA(+INDEX(Comp1!N:N,MATCH($B416,Comp1!$C:$C,0)),"No")</f>
        <v>Yes</v>
      </c>
      <c r="T416" s="14" t="str">
        <f>_xlfn.IFNA(+INDEX(Comp1!O:O,MATCH($B416,Comp1!$C:$C,0)),"No")</f>
        <v>Yes</v>
      </c>
      <c r="U416" s="14" t="s">
        <v>35</v>
      </c>
      <c r="V416" s="263">
        <v>2.13</v>
      </c>
      <c r="W416" s="263">
        <v>2.13</v>
      </c>
      <c r="X416" s="263">
        <v>2.13</v>
      </c>
      <c r="Y416" s="263">
        <v>2.13</v>
      </c>
      <c r="Z416" s="263">
        <v>2.13</v>
      </c>
      <c r="AA416" s="263">
        <v>2.13</v>
      </c>
      <c r="AB416" s="263">
        <v>2.08</v>
      </c>
      <c r="AC416" s="263">
        <f>IF(Q416="yes",+INDEX('Final Comp Values'!$BH:$BH,MATCH('Monthy Targets'!$B416,'Final Comp Values'!$C:$C,0)),0)</f>
        <v>2.08</v>
      </c>
      <c r="AD416" s="263">
        <f>IF(R416="yes",+INDEX('Final Comp Values'!$BH:$BH,MATCH('Monthy Targets'!$B416,'Final Comp Values'!$C:$C,0)),0)</f>
        <v>2.08</v>
      </c>
      <c r="AE416" s="263">
        <f>IF(S416="yes",+INDEX('Final Comp Values'!$BL:$BL,MATCH('Monthy Targets'!$B416,'Final Comp Values'!$C:$C,0)),0)</f>
        <v>2.08</v>
      </c>
      <c r="AF416" s="263">
        <f>IF(T416="yes",+INDEX('Final Comp Values'!$BL:$BL,MATCH('Monthy Targets'!$B416,'Final Comp Values'!$C:$C,0)),0)</f>
        <v>2.08</v>
      </c>
      <c r="AG416" s="263">
        <f>IF(U416="yes",+INDEX('Final Comp Values'!$BL:$BL,MATCH('Monthy Targets'!$B416,'Final Comp Values'!$C:$C,0)),0)</f>
        <v>2.08</v>
      </c>
    </row>
    <row r="417" spans="1:33" x14ac:dyDescent="0.25">
      <c r="A417" s="579">
        <f>+FY2019_ALL_Targets!A417</f>
        <v>4210</v>
      </c>
      <c r="B417" s="62">
        <f>+FY2019_ALL_Targets!B417</f>
        <v>676079</v>
      </c>
      <c r="C417" s="62">
        <f>+FY2019_ALL_Targets!C417</f>
        <v>421004</v>
      </c>
      <c r="D417" s="62">
        <f>+FY2019_ALL_Targets!D417</f>
        <v>1871572073</v>
      </c>
      <c r="E417" s="62"/>
      <c r="F417" s="62" t="str">
        <f>+FY2019_ALL_Targets!E417</f>
        <v>MRSA West</v>
      </c>
      <c r="G417" s="62" t="str">
        <f>FY2019_ALL_Targets!J417</f>
        <v>Parkview Nursing Care Center</v>
      </c>
      <c r="H417" s="62" t="str">
        <f>FY2019_ALL_Targets!K417</f>
        <v>Muleshoe Area Hospital District</v>
      </c>
      <c r="I417" s="62" t="str">
        <f>+FY2019_ALL_Targets!L417</f>
        <v>1100 West Ave. J</v>
      </c>
      <c r="J417" s="14" t="str">
        <f>_xlfn.IFNA(+INDEX(Comp1!$E:$E,MATCH(B417,Comp1!$C:$C,0)),"No")</f>
        <v>Yes</v>
      </c>
      <c r="K417" s="14" t="str">
        <f>_xlfn.IFNA(+INDEX(Comp1!$F:$F,MATCH(B417,Comp1!$C:$C,0)),"No")</f>
        <v>Yes</v>
      </c>
      <c r="L417" s="14" t="str">
        <f>_xlfn.IFNA(+INDEX(Comp1!G:G,MATCH($B417,Comp1!$C:$C,0)),"No")</f>
        <v>Yes</v>
      </c>
      <c r="M417" s="14" t="str">
        <f>_xlfn.IFNA(+INDEX(Comp1!H:H,MATCH($B417,Comp1!$C:$C,0)),"No")</f>
        <v>Yes</v>
      </c>
      <c r="N417" s="14" t="str">
        <f>_xlfn.IFNA(+INDEX(Comp1!I:I,MATCH($B417,Comp1!$C:$C,0)),"No")</f>
        <v>Yes</v>
      </c>
      <c r="O417" s="14" t="str">
        <f>_xlfn.IFNA(+INDEX(Comp1!J:J,MATCH($B417,Comp1!$C:$C,0)),"No")</f>
        <v>Yes</v>
      </c>
      <c r="P417" s="14" t="str">
        <f>_xlfn.IFNA(+INDEX(Comp1!K:K,MATCH($B417,Comp1!$C:$C,0)),"No")</f>
        <v>Yes</v>
      </c>
      <c r="Q417" s="14" t="str">
        <f>_xlfn.IFNA(+INDEX(Comp1!L:L,MATCH($B417,Comp1!$C:$C,0)),"No")</f>
        <v>Yes</v>
      </c>
      <c r="R417" s="14" t="str">
        <f>_xlfn.IFNA(+INDEX(Comp1!M:M,MATCH($B417,Comp1!$C:$C,0)),"No")</f>
        <v>Yes</v>
      </c>
      <c r="S417" s="14" t="str">
        <f>_xlfn.IFNA(+INDEX(Comp1!N:N,MATCH($B417,Comp1!$C:$C,0)),"No")</f>
        <v>Yes</v>
      </c>
      <c r="T417" s="14" t="str">
        <f>_xlfn.IFNA(+INDEX(Comp1!O:O,MATCH($B417,Comp1!$C:$C,0)),"No")</f>
        <v>Yes</v>
      </c>
      <c r="U417" s="14" t="s">
        <v>35</v>
      </c>
      <c r="V417" s="263">
        <v>4.0599999999999996</v>
      </c>
      <c r="W417" s="263">
        <v>4.0599999999999996</v>
      </c>
      <c r="X417" s="263">
        <v>4.0599999999999996</v>
      </c>
      <c r="Y417" s="263">
        <v>4.0599999999999996</v>
      </c>
      <c r="Z417" s="263">
        <v>4.0599999999999996</v>
      </c>
      <c r="AA417" s="263">
        <v>4.0599999999999996</v>
      </c>
      <c r="AB417" s="263">
        <v>3.97</v>
      </c>
      <c r="AC417" s="263">
        <f>IF(Q417="yes",+INDEX('Final Comp Values'!$BH:$BH,MATCH('Monthy Targets'!$B417,'Final Comp Values'!$C:$C,0)),0)</f>
        <v>3.96</v>
      </c>
      <c r="AD417" s="263">
        <f>IF(R417="yes",+INDEX('Final Comp Values'!$BH:$BH,MATCH('Monthy Targets'!$B417,'Final Comp Values'!$C:$C,0)),0)</f>
        <v>3.96</v>
      </c>
      <c r="AE417" s="263">
        <f>IF(S417="yes",+INDEX('Final Comp Values'!$BL:$BL,MATCH('Monthy Targets'!$B417,'Final Comp Values'!$C:$C,0)),0)</f>
        <v>3.96</v>
      </c>
      <c r="AF417" s="263">
        <f>IF(T417="yes",+INDEX('Final Comp Values'!$BL:$BL,MATCH('Monthy Targets'!$B417,'Final Comp Values'!$C:$C,0)),0)</f>
        <v>3.96</v>
      </c>
      <c r="AG417" s="263">
        <f>IF(U417="yes",+INDEX('Final Comp Values'!$BL:$BL,MATCH('Monthy Targets'!$B417,'Final Comp Values'!$C:$C,0)),0)</f>
        <v>3.96</v>
      </c>
    </row>
    <row r="418" spans="1:33" x14ac:dyDescent="0.25">
      <c r="A418" s="579">
        <f>+FY2019_ALL_Targets!A418</f>
        <v>102369</v>
      </c>
      <c r="B418" s="62">
        <f>+FY2019_ALL_Targets!B418</f>
        <v>676081</v>
      </c>
      <c r="C418" s="62">
        <f>+FY2019_ALL_Targets!C418</f>
        <v>1028861</v>
      </c>
      <c r="D418" s="62">
        <f>+FY2019_ALL_Targets!D418</f>
        <v>1891156733</v>
      </c>
      <c r="E418" s="62"/>
      <c r="F418" s="62" t="str">
        <f>+FY2019_ALL_Targets!E418</f>
        <v>Harris</v>
      </c>
      <c r="G418" s="62" t="str">
        <f>FY2019_ALL_Targets!J418</f>
        <v>Legend Oaks Healthcare and Rehabilitation Center</v>
      </c>
      <c r="H418" s="62" t="str">
        <f>FY2019_ALL_Targets!K418</f>
        <v>Liberty County Hospital District No. 1</v>
      </c>
      <c r="I418" s="62" t="str">
        <f>+FY2019_ALL_Targets!L418</f>
        <v>15880 Wallisville Road</v>
      </c>
      <c r="J418" s="14" t="str">
        <f>_xlfn.IFNA(+INDEX(Comp1!$E:$E,MATCH(B418,Comp1!$C:$C,0)),"No")</f>
        <v>Yes</v>
      </c>
      <c r="K418" s="14" t="str">
        <f>_xlfn.IFNA(+INDEX(Comp1!$F:$F,MATCH(B418,Comp1!$C:$C,0)),"No")</f>
        <v>Yes</v>
      </c>
      <c r="L418" s="14" t="str">
        <f>_xlfn.IFNA(+INDEX(Comp1!G:G,MATCH($B418,Comp1!$C:$C,0)),"No")</f>
        <v>Yes</v>
      </c>
      <c r="M418" s="14" t="str">
        <f>_xlfn.IFNA(+INDEX(Comp1!H:H,MATCH($B418,Comp1!$C:$C,0)),"No")</f>
        <v>Yes</v>
      </c>
      <c r="N418" s="14" t="str">
        <f>_xlfn.IFNA(+INDEX(Comp1!I:I,MATCH($B418,Comp1!$C:$C,0)),"No")</f>
        <v>Yes</v>
      </c>
      <c r="O418" s="14" t="str">
        <f>_xlfn.IFNA(+INDEX(Comp1!J:J,MATCH($B418,Comp1!$C:$C,0)),"No")</f>
        <v>Yes</v>
      </c>
      <c r="P418" s="14" t="str">
        <f>_xlfn.IFNA(+INDEX(Comp1!K:K,MATCH($B418,Comp1!$C:$C,0)),"No")</f>
        <v>Yes</v>
      </c>
      <c r="Q418" s="14" t="str">
        <f>_xlfn.IFNA(+INDEX(Comp1!L:L,MATCH($B418,Comp1!$C:$C,0)),"No")</f>
        <v>Yes</v>
      </c>
      <c r="R418" s="14" t="str">
        <f>_xlfn.IFNA(+INDEX(Comp1!M:M,MATCH($B418,Comp1!$C:$C,0)),"No")</f>
        <v>Yes</v>
      </c>
      <c r="S418" s="14" t="str">
        <f>_xlfn.IFNA(+INDEX(Comp1!N:N,MATCH($B418,Comp1!$C:$C,0)),"No")</f>
        <v>Yes</v>
      </c>
      <c r="T418" s="14" t="str">
        <f>_xlfn.IFNA(+INDEX(Comp1!O:O,MATCH($B418,Comp1!$C:$C,0)),"No")</f>
        <v>Yes</v>
      </c>
      <c r="U418" s="14" t="s">
        <v>35</v>
      </c>
      <c r="V418" s="263">
        <v>5.18</v>
      </c>
      <c r="W418" s="263">
        <v>5.18</v>
      </c>
      <c r="X418" s="263">
        <v>5.18</v>
      </c>
      <c r="Y418" s="263">
        <v>5.18</v>
      </c>
      <c r="Z418" s="263">
        <v>5.18</v>
      </c>
      <c r="AA418" s="263">
        <v>5.18</v>
      </c>
      <c r="AB418" s="263">
        <v>5.13</v>
      </c>
      <c r="AC418" s="263">
        <f>IF(Q418="yes",+INDEX('Final Comp Values'!$BH:$BH,MATCH('Monthy Targets'!$B418,'Final Comp Values'!$C:$C,0)),0)</f>
        <v>5.12</v>
      </c>
      <c r="AD418" s="263">
        <f>IF(R418="yes",+INDEX('Final Comp Values'!$BH:$BH,MATCH('Monthy Targets'!$B418,'Final Comp Values'!$C:$C,0)),0)</f>
        <v>5.12</v>
      </c>
      <c r="AE418" s="263">
        <f>IF(S418="yes",+INDEX('Final Comp Values'!$BL:$BL,MATCH('Monthy Targets'!$B418,'Final Comp Values'!$C:$C,0)),0)</f>
        <v>5.12</v>
      </c>
      <c r="AF418" s="263">
        <f>IF(T418="yes",+INDEX('Final Comp Values'!$BL:$BL,MATCH('Monthy Targets'!$B418,'Final Comp Values'!$C:$C,0)),0)</f>
        <v>5.12</v>
      </c>
      <c r="AG418" s="263">
        <f>IF(U418="yes",+INDEX('Final Comp Values'!$BL:$BL,MATCH('Monthy Targets'!$B418,'Final Comp Values'!$C:$C,0)),0)</f>
        <v>5.12</v>
      </c>
    </row>
    <row r="419" spans="1:33" x14ac:dyDescent="0.25">
      <c r="A419" s="579">
        <f>+FY2019_ALL_Targets!A419</f>
        <v>102455</v>
      </c>
      <c r="B419" s="62">
        <f>+FY2019_ALL_Targets!B419</f>
        <v>676083</v>
      </c>
      <c r="C419" s="62">
        <f>+FY2019_ALL_Targets!C419</f>
        <v>1027453</v>
      </c>
      <c r="D419" s="62">
        <f>+FY2019_ALL_Targets!D419</f>
        <v>1154385425</v>
      </c>
      <c r="E419" s="62"/>
      <c r="F419" s="62" t="str">
        <f>+FY2019_ALL_Targets!E419</f>
        <v>Hidalgo</v>
      </c>
      <c r="G419" s="62" t="str">
        <f>FY2019_ALL_Targets!J419</f>
        <v>Brownsville Nursing and Rehabilitation Center</v>
      </c>
      <c r="H419" s="62" t="str">
        <f>FY2019_ALL_Targets!K419</f>
        <v>Regency IHS of Brownsville LLC</v>
      </c>
      <c r="I419" s="62" t="str">
        <f>+FY2019_ALL_Targets!L419</f>
        <v xml:space="preserve">320 Lorenaly Drive </v>
      </c>
      <c r="J419" s="14" t="str">
        <f>_xlfn.IFNA(+INDEX(Comp1!$E:$E,MATCH(B419,Comp1!$C:$C,0)),"No")</f>
        <v>No</v>
      </c>
      <c r="K419" s="14" t="str">
        <f>_xlfn.IFNA(+INDEX(Comp1!$F:$F,MATCH(B419,Comp1!$C:$C,0)),"No")</f>
        <v>No</v>
      </c>
      <c r="L419" s="14" t="str">
        <f>_xlfn.IFNA(+INDEX(Comp1!G:G,MATCH($B419,Comp1!$C:$C,0)),"No")</f>
        <v>No</v>
      </c>
      <c r="M419" s="14" t="str">
        <f>_xlfn.IFNA(+INDEX(Comp1!H:H,MATCH($B419,Comp1!$C:$C,0)),"No")</f>
        <v>No</v>
      </c>
      <c r="N419" s="14" t="str">
        <f>_xlfn.IFNA(+INDEX(Comp1!I:I,MATCH($B419,Comp1!$C:$C,0)),"No")</f>
        <v>No</v>
      </c>
      <c r="O419" s="14" t="str">
        <f>_xlfn.IFNA(+INDEX(Comp1!J:J,MATCH($B419,Comp1!$C:$C,0)),"No")</f>
        <v>No</v>
      </c>
      <c r="P419" s="14" t="str">
        <f>_xlfn.IFNA(+INDEX(Comp1!K:K,MATCH($B419,Comp1!$C:$C,0)),"No")</f>
        <v>No</v>
      </c>
      <c r="Q419" s="14" t="str">
        <f>_xlfn.IFNA(+INDEX(Comp1!L:L,MATCH($B419,Comp1!$C:$C,0)),"No")</f>
        <v>No</v>
      </c>
      <c r="R419" s="14" t="str">
        <f>_xlfn.IFNA(+INDEX(Comp1!M:M,MATCH($B419,Comp1!$C:$C,0)),"No")</f>
        <v>No</v>
      </c>
      <c r="S419" s="14" t="str">
        <f>_xlfn.IFNA(+INDEX(Comp1!N:N,MATCH($B419,Comp1!$C:$C,0)),"No")</f>
        <v>No</v>
      </c>
      <c r="T419" s="14" t="str">
        <f>_xlfn.IFNA(+INDEX(Comp1!O:O,MATCH($B419,Comp1!$C:$C,0)),"No")</f>
        <v>No</v>
      </c>
      <c r="U419" s="14">
        <v>0</v>
      </c>
      <c r="V419" s="263">
        <v>0</v>
      </c>
      <c r="W419" s="263">
        <v>0</v>
      </c>
      <c r="X419" s="263">
        <v>0</v>
      </c>
      <c r="Y419" s="263">
        <v>0</v>
      </c>
      <c r="Z419" s="263">
        <v>0</v>
      </c>
      <c r="AA419" s="263">
        <v>0</v>
      </c>
      <c r="AB419" s="263">
        <v>0</v>
      </c>
      <c r="AC419" s="263">
        <f>IF(Q419="yes",+INDEX('Final Comp Values'!$BH:$BH,MATCH('Monthy Targets'!$B419,'Final Comp Values'!$C:$C,0)),0)</f>
        <v>0</v>
      </c>
      <c r="AD419" s="263">
        <f>IF(R419="yes",+INDEX('Final Comp Values'!$BH:$BH,MATCH('Monthy Targets'!$B419,'Final Comp Values'!$C:$C,0)),0)</f>
        <v>0</v>
      </c>
      <c r="AE419" s="263">
        <f>IF(S419="yes",+INDEX('Final Comp Values'!$BL:$BL,MATCH('Monthy Targets'!$B419,'Final Comp Values'!$C:$C,0)),0)</f>
        <v>0</v>
      </c>
      <c r="AF419" s="263">
        <f>IF(T419="yes",+INDEX('Final Comp Values'!$BL:$BL,MATCH('Monthy Targets'!$B419,'Final Comp Values'!$C:$C,0)),0)</f>
        <v>0</v>
      </c>
      <c r="AG419" s="263">
        <f>IF(U419="yes",+INDEX('Final Comp Values'!$BL:$BL,MATCH('Monthy Targets'!$B419,'Final Comp Values'!$C:$C,0)),0)</f>
        <v>0</v>
      </c>
    </row>
    <row r="420" spans="1:33" x14ac:dyDescent="0.25">
      <c r="A420" s="579">
        <f>+FY2019_ALL_Targets!A420</f>
        <v>100313</v>
      </c>
      <c r="B420" s="62">
        <f>+FY2019_ALL_Targets!B420</f>
        <v>676091</v>
      </c>
      <c r="C420" s="62">
        <f>+FY2019_ALL_Targets!C420</f>
        <v>1026080</v>
      </c>
      <c r="D420" s="62">
        <f>+FY2019_ALL_Targets!D420</f>
        <v>1295766798</v>
      </c>
      <c r="E420" s="62"/>
      <c r="F420" s="62" t="str">
        <f>+FY2019_ALL_Targets!E420</f>
        <v>MRSA West</v>
      </c>
      <c r="G420" s="62" t="str">
        <f>FY2019_ALL_Targets!J420</f>
        <v>Sagecrest Alzheimers Care Center</v>
      </c>
      <c r="H420" s="62" t="str">
        <f>FY2019_ALL_Targets!K420</f>
        <v>Seminole Hospital District of Gaines County Texas</v>
      </c>
      <c r="I420" s="62" t="str">
        <f>+FY2019_ALL_Targets!L420</f>
        <v>438 Houston-Harte</v>
      </c>
      <c r="J420" s="14" t="str">
        <f>_xlfn.IFNA(+INDEX(Comp1!$E:$E,MATCH(B420,Comp1!$C:$C,0)),"No")</f>
        <v>Yes</v>
      </c>
      <c r="K420" s="14" t="str">
        <f>_xlfn.IFNA(+INDEX(Comp1!$F:$F,MATCH(B420,Comp1!$C:$C,0)),"No")</f>
        <v>Yes</v>
      </c>
      <c r="L420" s="14" t="str">
        <f>_xlfn.IFNA(+INDEX(Comp1!G:G,MATCH($B420,Comp1!$C:$C,0)),"No")</f>
        <v>Yes</v>
      </c>
      <c r="M420" s="14" t="str">
        <f>_xlfn.IFNA(+INDEX(Comp1!H:H,MATCH($B420,Comp1!$C:$C,0)),"No")</f>
        <v>Yes</v>
      </c>
      <c r="N420" s="14" t="str">
        <f>_xlfn.IFNA(+INDEX(Comp1!I:I,MATCH($B420,Comp1!$C:$C,0)),"No")</f>
        <v>Yes</v>
      </c>
      <c r="O420" s="14" t="str">
        <f>_xlfn.IFNA(+INDEX(Comp1!J:J,MATCH($B420,Comp1!$C:$C,0)),"No")</f>
        <v>Yes</v>
      </c>
      <c r="P420" s="14" t="str">
        <f>_xlfn.IFNA(+INDEX(Comp1!K:K,MATCH($B420,Comp1!$C:$C,0)),"No")</f>
        <v>Yes</v>
      </c>
      <c r="Q420" s="14" t="str">
        <f>_xlfn.IFNA(+INDEX(Comp1!L:L,MATCH($B420,Comp1!$C:$C,0)),"No")</f>
        <v>Yes</v>
      </c>
      <c r="R420" s="14" t="str">
        <f>_xlfn.IFNA(+INDEX(Comp1!M:M,MATCH($B420,Comp1!$C:$C,0)),"No")</f>
        <v>Yes</v>
      </c>
      <c r="S420" s="14" t="str">
        <f>_xlfn.IFNA(+INDEX(Comp1!N:N,MATCH($B420,Comp1!$C:$C,0)),"No")</f>
        <v>Yes</v>
      </c>
      <c r="T420" s="14" t="str">
        <f>_xlfn.IFNA(+INDEX(Comp1!O:O,MATCH($B420,Comp1!$C:$C,0)),"No")</f>
        <v>Yes</v>
      </c>
      <c r="U420" s="14" t="s">
        <v>35</v>
      </c>
      <c r="V420" s="263">
        <v>3.43</v>
      </c>
      <c r="W420" s="263">
        <v>3.43</v>
      </c>
      <c r="X420" s="263">
        <v>3.43</v>
      </c>
      <c r="Y420" s="263">
        <v>3.43</v>
      </c>
      <c r="Z420" s="263">
        <v>3.43</v>
      </c>
      <c r="AA420" s="263">
        <v>3.43</v>
      </c>
      <c r="AB420" s="263">
        <v>3.36</v>
      </c>
      <c r="AC420" s="263">
        <f>IF(Q420="yes",+INDEX('Final Comp Values'!$BH:$BH,MATCH('Monthy Targets'!$B420,'Final Comp Values'!$C:$C,0)),0)</f>
        <v>3.34</v>
      </c>
      <c r="AD420" s="263">
        <f>IF(R420="yes",+INDEX('Final Comp Values'!$BH:$BH,MATCH('Monthy Targets'!$B420,'Final Comp Values'!$C:$C,0)),0)</f>
        <v>3.34</v>
      </c>
      <c r="AE420" s="263">
        <f>IF(S420="yes",+INDEX('Final Comp Values'!$BL:$BL,MATCH('Monthy Targets'!$B420,'Final Comp Values'!$C:$C,0)),0)</f>
        <v>3.34</v>
      </c>
      <c r="AF420" s="263">
        <f>IF(T420="yes",+INDEX('Final Comp Values'!$BL:$BL,MATCH('Monthy Targets'!$B420,'Final Comp Values'!$C:$C,0)),0)</f>
        <v>3.34</v>
      </c>
      <c r="AG420" s="263">
        <f>IF(U420="yes",+INDEX('Final Comp Values'!$BL:$BL,MATCH('Monthy Targets'!$B420,'Final Comp Values'!$C:$C,0)),0)</f>
        <v>3.34</v>
      </c>
    </row>
    <row r="421" spans="1:33" x14ac:dyDescent="0.25">
      <c r="A421" s="579">
        <f>+FY2019_ALL_Targets!A421</f>
        <v>5275</v>
      </c>
      <c r="B421" s="62">
        <f>+FY2019_ALL_Targets!B421</f>
        <v>676092</v>
      </c>
      <c r="C421" s="62">
        <f>+FY2019_ALL_Targets!C421</f>
        <v>1028750</v>
      </c>
      <c r="D421" s="62">
        <f>+FY2019_ALL_Targets!D421</f>
        <v>1093131476</v>
      </c>
      <c r="E421" s="62"/>
      <c r="F421" s="62" t="str">
        <f>+FY2019_ALL_Targets!E421</f>
        <v>MRSA Northeast</v>
      </c>
      <c r="G421" s="62" t="str">
        <f>FY2019_ALL_Targets!J421</f>
        <v>Bonner Street Plaza Healthcare &amp; Rehabilitation</v>
      </c>
      <c r="H421" s="62" t="str">
        <f>FY2019_ALL_Targets!K421</f>
        <v>Nacogdoches County Hospital District</v>
      </c>
      <c r="I421" s="62" t="str">
        <f>+FY2019_ALL_Targets!L421</f>
        <v>421 S. Bonner Street</v>
      </c>
      <c r="J421" s="14" t="str">
        <f>_xlfn.IFNA(+INDEX(Comp1!$E:$E,MATCH(B421,Comp1!$C:$C,0)),"No")</f>
        <v>Yes</v>
      </c>
      <c r="K421" s="14" t="str">
        <f>_xlfn.IFNA(+INDEX(Comp1!$F:$F,MATCH(B421,Comp1!$C:$C,0)),"No")</f>
        <v>Yes</v>
      </c>
      <c r="L421" s="14" t="str">
        <f>_xlfn.IFNA(+INDEX(Comp1!G:G,MATCH($B421,Comp1!$C:$C,0)),"No")</f>
        <v>Yes</v>
      </c>
      <c r="M421" s="14" t="str">
        <f>_xlfn.IFNA(+INDEX(Comp1!H:H,MATCH($B421,Comp1!$C:$C,0)),"No")</f>
        <v>Yes</v>
      </c>
      <c r="N421" s="14" t="str">
        <f>_xlfn.IFNA(+INDEX(Comp1!I:I,MATCH($B421,Comp1!$C:$C,0)),"No")</f>
        <v>Yes</v>
      </c>
      <c r="O421" s="14" t="str">
        <f>_xlfn.IFNA(+INDEX(Comp1!J:J,MATCH($B421,Comp1!$C:$C,0)),"No")</f>
        <v>Yes</v>
      </c>
      <c r="P421" s="14" t="str">
        <f>_xlfn.IFNA(+INDEX(Comp1!K:K,MATCH($B421,Comp1!$C:$C,0)),"No")</f>
        <v>No</v>
      </c>
      <c r="Q421" s="14" t="str">
        <f>_xlfn.IFNA(+INDEX(Comp1!L:L,MATCH($B421,Comp1!$C:$C,0)),"No")</f>
        <v>No</v>
      </c>
      <c r="R421" s="14" t="str">
        <f>_xlfn.IFNA(+INDEX(Comp1!M:M,MATCH($B421,Comp1!$C:$C,0)),"No")</f>
        <v>No</v>
      </c>
      <c r="S421" s="14" t="str">
        <f>_xlfn.IFNA(+INDEX(Comp1!N:N,MATCH($B421,Comp1!$C:$C,0)),"No")</f>
        <v>No</v>
      </c>
      <c r="T421" s="14" t="str">
        <f>_xlfn.IFNA(+INDEX(Comp1!O:O,MATCH($B421,Comp1!$C:$C,0)),"No")</f>
        <v>No</v>
      </c>
      <c r="U421" s="14" t="s">
        <v>36</v>
      </c>
      <c r="V421" s="263">
        <v>3.58</v>
      </c>
      <c r="W421" s="263">
        <v>3.58</v>
      </c>
      <c r="X421" s="263">
        <v>3.58</v>
      </c>
      <c r="Y421" s="263">
        <v>3.58</v>
      </c>
      <c r="Z421" s="263">
        <v>3.58</v>
      </c>
      <c r="AA421" s="263">
        <v>3.58</v>
      </c>
      <c r="AB421" s="263">
        <v>0</v>
      </c>
      <c r="AC421" s="263">
        <f>IF(Q421="yes",+INDEX('Final Comp Values'!$BH:$BH,MATCH('Monthy Targets'!$B421,'Final Comp Values'!$C:$C,0)),0)</f>
        <v>0</v>
      </c>
      <c r="AD421" s="263">
        <f>IF(R421="yes",+INDEX('Final Comp Values'!$BH:$BH,MATCH('Monthy Targets'!$B421,'Final Comp Values'!$C:$C,0)),0)</f>
        <v>0</v>
      </c>
      <c r="AE421" s="263">
        <f>IF(S421="yes",+INDEX('Final Comp Values'!$BL:$BL,MATCH('Monthy Targets'!$B421,'Final Comp Values'!$C:$C,0)),0)</f>
        <v>0</v>
      </c>
      <c r="AF421" s="263">
        <f>IF(T421="yes",+INDEX('Final Comp Values'!$BL:$BL,MATCH('Monthy Targets'!$B421,'Final Comp Values'!$C:$C,0)),0)</f>
        <v>0</v>
      </c>
      <c r="AG421" s="263">
        <f>IF(U421="yes",+INDEX('Final Comp Values'!$BL:$BL,MATCH('Monthy Targets'!$B421,'Final Comp Values'!$C:$C,0)),0)</f>
        <v>0</v>
      </c>
    </row>
    <row r="422" spans="1:33" x14ac:dyDescent="0.25">
      <c r="A422" s="579">
        <f>+FY2019_ALL_Targets!A422</f>
        <v>4184</v>
      </c>
      <c r="B422" s="62">
        <f>+FY2019_ALL_Targets!B422</f>
        <v>676093</v>
      </c>
      <c r="C422" s="62">
        <f>+FY2019_ALL_Targets!C422</f>
        <v>1027576</v>
      </c>
      <c r="D422" s="62">
        <f>+FY2019_ALL_Targets!D422</f>
        <v>1912372459</v>
      </c>
      <c r="E422" s="62"/>
      <c r="F422" s="62" t="str">
        <f>+FY2019_ALL_Targets!E422</f>
        <v>MRSA Central</v>
      </c>
      <c r="G422" s="62" t="str">
        <f>FY2019_ALL_Targets!J422</f>
        <v>Renaissance Villa</v>
      </c>
      <c r="H422" s="62" t="str">
        <f>FY2019_ALL_Targets!K422</f>
        <v>Rockdale SNF LLC</v>
      </c>
      <c r="I422" s="62" t="str">
        <f>+FY2019_ALL_Targets!L422</f>
        <v>700 Dyer Street</v>
      </c>
      <c r="J422" s="14" t="str">
        <f>_xlfn.IFNA(+INDEX(Comp1!$E:$E,MATCH(B422,Comp1!$C:$C,0)),"No")</f>
        <v>No</v>
      </c>
      <c r="K422" s="14" t="str">
        <f>_xlfn.IFNA(+INDEX(Comp1!$F:$F,MATCH(B422,Comp1!$C:$C,0)),"No")</f>
        <v>No</v>
      </c>
      <c r="L422" s="14" t="str">
        <f>_xlfn.IFNA(+INDEX(Comp1!G:G,MATCH($B422,Comp1!$C:$C,0)),"No")</f>
        <v>No</v>
      </c>
      <c r="M422" s="14" t="str">
        <f>_xlfn.IFNA(+INDEX(Comp1!H:H,MATCH($B422,Comp1!$C:$C,0)),"No")</f>
        <v>No</v>
      </c>
      <c r="N422" s="14" t="str">
        <f>_xlfn.IFNA(+INDEX(Comp1!I:I,MATCH($B422,Comp1!$C:$C,0)),"No")</f>
        <v>No</v>
      </c>
      <c r="O422" s="14" t="str">
        <f>_xlfn.IFNA(+INDEX(Comp1!J:J,MATCH($B422,Comp1!$C:$C,0)),"No")</f>
        <v>No</v>
      </c>
      <c r="P422" s="14" t="str">
        <f>_xlfn.IFNA(+INDEX(Comp1!K:K,MATCH($B422,Comp1!$C:$C,0)),"No")</f>
        <v>No</v>
      </c>
      <c r="Q422" s="14" t="str">
        <f>_xlfn.IFNA(+INDEX(Comp1!L:L,MATCH($B422,Comp1!$C:$C,0)),"No")</f>
        <v>No</v>
      </c>
      <c r="R422" s="14" t="str">
        <f>_xlfn.IFNA(+INDEX(Comp1!M:M,MATCH($B422,Comp1!$C:$C,0)),"No")</f>
        <v>No</v>
      </c>
      <c r="S422" s="14" t="str">
        <f>_xlfn.IFNA(+INDEX(Comp1!N:N,MATCH($B422,Comp1!$C:$C,0)),"No")</f>
        <v>No</v>
      </c>
      <c r="T422" s="14" t="str">
        <f>_xlfn.IFNA(+INDEX(Comp1!O:O,MATCH($B422,Comp1!$C:$C,0)),"No")</f>
        <v>No</v>
      </c>
      <c r="U422" s="14">
        <v>0</v>
      </c>
      <c r="V422" s="263">
        <v>0</v>
      </c>
      <c r="W422" s="263">
        <v>0</v>
      </c>
      <c r="X422" s="263">
        <v>0</v>
      </c>
      <c r="Y422" s="263">
        <v>0</v>
      </c>
      <c r="Z422" s="263">
        <v>0</v>
      </c>
      <c r="AA422" s="263">
        <v>0</v>
      </c>
      <c r="AB422" s="263">
        <v>0</v>
      </c>
      <c r="AC422" s="263">
        <f>IF(Q422="yes",+INDEX('Final Comp Values'!$BH:$BH,MATCH('Monthy Targets'!$B422,'Final Comp Values'!$C:$C,0)),0)</f>
        <v>0</v>
      </c>
      <c r="AD422" s="263">
        <f>IF(R422="yes",+INDEX('Final Comp Values'!$BH:$BH,MATCH('Monthy Targets'!$B422,'Final Comp Values'!$C:$C,0)),0)</f>
        <v>0</v>
      </c>
      <c r="AE422" s="263">
        <f>IF(S422="yes",+INDEX('Final Comp Values'!$BL:$BL,MATCH('Monthy Targets'!$B422,'Final Comp Values'!$C:$C,0)),0)</f>
        <v>0</v>
      </c>
      <c r="AF422" s="263">
        <f>IF(T422="yes",+INDEX('Final Comp Values'!$BL:$BL,MATCH('Monthy Targets'!$B422,'Final Comp Values'!$C:$C,0)),0)</f>
        <v>0</v>
      </c>
      <c r="AG422" s="263">
        <f>IF(U422="yes",+INDEX('Final Comp Values'!$BL:$BL,MATCH('Monthy Targets'!$B422,'Final Comp Values'!$C:$C,0)),0)</f>
        <v>0</v>
      </c>
    </row>
    <row r="423" spans="1:33" x14ac:dyDescent="0.25">
      <c r="A423" s="579">
        <f>+FY2019_ALL_Targets!A423</f>
        <v>102533</v>
      </c>
      <c r="B423" s="62">
        <f>+FY2019_ALL_Targets!B423</f>
        <v>676096</v>
      </c>
      <c r="C423" s="62">
        <f>+FY2019_ALL_Targets!C423</f>
        <v>1026711</v>
      </c>
      <c r="D423" s="62">
        <f>+FY2019_ALL_Targets!D423</f>
        <v>1669490496</v>
      </c>
      <c r="E423" s="62"/>
      <c r="F423" s="62" t="str">
        <f>+FY2019_ALL_Targets!E423</f>
        <v>Dallas</v>
      </c>
      <c r="G423" s="62" t="str">
        <f>FY2019_ALL_Targets!J423</f>
        <v>Baybrooke Village Care and Rehab Center</v>
      </c>
      <c r="H423" s="62" t="str">
        <f>FY2019_ALL_Targets!K423</f>
        <v>South Limestone Hospital District</v>
      </c>
      <c r="I423" s="62" t="str">
        <f>+FY2019_ALL_Targets!L423</f>
        <v>8300 W. Eldorado Pkwy.</v>
      </c>
      <c r="J423" s="14" t="str">
        <f>_xlfn.IFNA(+INDEX(Comp1!$E:$E,MATCH(B423,Comp1!$C:$C,0)),"No")</f>
        <v>Yes</v>
      </c>
      <c r="K423" s="14" t="str">
        <f>_xlfn.IFNA(+INDEX(Comp1!$F:$F,MATCH(B423,Comp1!$C:$C,0)),"No")</f>
        <v>Yes</v>
      </c>
      <c r="L423" s="14" t="str">
        <f>_xlfn.IFNA(+INDEX(Comp1!G:G,MATCH($B423,Comp1!$C:$C,0)),"No")</f>
        <v>Yes</v>
      </c>
      <c r="M423" s="14" t="str">
        <f>_xlfn.IFNA(+INDEX(Comp1!H:H,MATCH($B423,Comp1!$C:$C,0)),"No")</f>
        <v>Yes</v>
      </c>
      <c r="N423" s="14" t="str">
        <f>_xlfn.IFNA(+INDEX(Comp1!I:I,MATCH($B423,Comp1!$C:$C,0)),"No")</f>
        <v>Yes</v>
      </c>
      <c r="O423" s="14" t="str">
        <f>_xlfn.IFNA(+INDEX(Comp1!J:J,MATCH($B423,Comp1!$C:$C,0)),"No")</f>
        <v>Yes</v>
      </c>
      <c r="P423" s="14" t="str">
        <f>_xlfn.IFNA(+INDEX(Comp1!K:K,MATCH($B423,Comp1!$C:$C,0)),"No")</f>
        <v>Yes</v>
      </c>
      <c r="Q423" s="14" t="str">
        <f>_xlfn.IFNA(+INDEX(Comp1!L:L,MATCH($B423,Comp1!$C:$C,0)),"No")</f>
        <v>Yes</v>
      </c>
      <c r="R423" s="14" t="str">
        <f>_xlfn.IFNA(+INDEX(Comp1!M:M,MATCH($B423,Comp1!$C:$C,0)),"No")</f>
        <v>Yes</v>
      </c>
      <c r="S423" s="14" t="str">
        <f>_xlfn.IFNA(+INDEX(Comp1!N:N,MATCH($B423,Comp1!$C:$C,0)),"No")</f>
        <v>Yes</v>
      </c>
      <c r="T423" s="14" t="str">
        <f>_xlfn.IFNA(+INDEX(Comp1!O:O,MATCH($B423,Comp1!$C:$C,0)),"No")</f>
        <v>Yes</v>
      </c>
      <c r="U423" s="14" t="s">
        <v>35</v>
      </c>
      <c r="V423" s="263">
        <v>3.42</v>
      </c>
      <c r="W423" s="263">
        <v>3.42</v>
      </c>
      <c r="X423" s="263">
        <v>3.42</v>
      </c>
      <c r="Y423" s="263">
        <v>3.42</v>
      </c>
      <c r="Z423" s="263">
        <v>3.42</v>
      </c>
      <c r="AA423" s="263">
        <v>3.42</v>
      </c>
      <c r="AB423" s="263">
        <v>3.31</v>
      </c>
      <c r="AC423" s="263">
        <f>IF(Q423="yes",+INDEX('Final Comp Values'!$BH:$BH,MATCH('Monthy Targets'!$B423,'Final Comp Values'!$C:$C,0)),0)</f>
        <v>3.3</v>
      </c>
      <c r="AD423" s="263">
        <f>IF(R423="yes",+INDEX('Final Comp Values'!$BH:$BH,MATCH('Monthy Targets'!$B423,'Final Comp Values'!$C:$C,0)),0)</f>
        <v>3.3</v>
      </c>
      <c r="AE423" s="263">
        <f>IF(S423="yes",+INDEX('Final Comp Values'!$BL:$BL,MATCH('Monthy Targets'!$B423,'Final Comp Values'!$C:$C,0)),0)</f>
        <v>3.3</v>
      </c>
      <c r="AF423" s="263">
        <f>IF(T423="yes",+INDEX('Final Comp Values'!$BL:$BL,MATCH('Monthy Targets'!$B423,'Final Comp Values'!$C:$C,0)),0)</f>
        <v>3.3</v>
      </c>
      <c r="AG423" s="263">
        <f>IF(U423="yes",+INDEX('Final Comp Values'!$BL:$BL,MATCH('Monthy Targets'!$B423,'Final Comp Values'!$C:$C,0)),0)</f>
        <v>3.3</v>
      </c>
    </row>
    <row r="424" spans="1:33" x14ac:dyDescent="0.25">
      <c r="A424" s="579">
        <f>+FY2019_ALL_Targets!A424</f>
        <v>102540</v>
      </c>
      <c r="B424" s="62">
        <f>+FY2019_ALL_Targets!B424</f>
        <v>676097</v>
      </c>
      <c r="C424" s="62">
        <f>+FY2019_ALL_Targets!C424</f>
        <v>1028605</v>
      </c>
      <c r="D424" s="62">
        <f>+FY2019_ALL_Targets!D424</f>
        <v>1588075964</v>
      </c>
      <c r="E424" s="62"/>
      <c r="F424" s="62" t="str">
        <f>+FY2019_ALL_Targets!E424</f>
        <v>MRSA Central</v>
      </c>
      <c r="G424" s="62" t="str">
        <f>FY2019_ALL_Targets!J424</f>
        <v>Golden Creek Healthcare and Rehab</v>
      </c>
      <c r="H424" s="62" t="str">
        <f>FY2019_ALL_Targets!K424</f>
        <v xml:space="preserve">Memorial Medical Center </v>
      </c>
      <c r="I424" s="62" t="str">
        <f>+FY2019_ALL_Targets!L424</f>
        <v>2100 Dove Crossing Lane</v>
      </c>
      <c r="J424" s="14" t="str">
        <f>_xlfn.IFNA(+INDEX(Comp1!$E:$E,MATCH(B424,Comp1!$C:$C,0)),"No")</f>
        <v>Yes</v>
      </c>
      <c r="K424" s="14" t="str">
        <f>_xlfn.IFNA(+INDEX(Comp1!$F:$F,MATCH(B424,Comp1!$C:$C,0)),"No")</f>
        <v>Yes</v>
      </c>
      <c r="L424" s="14" t="str">
        <f>_xlfn.IFNA(+INDEX(Comp1!G:G,MATCH($B424,Comp1!$C:$C,0)),"No")</f>
        <v>Yes</v>
      </c>
      <c r="M424" s="14" t="str">
        <f>_xlfn.IFNA(+INDEX(Comp1!H:H,MATCH($B424,Comp1!$C:$C,0)),"No")</f>
        <v>Yes</v>
      </c>
      <c r="N424" s="14" t="str">
        <f>_xlfn.IFNA(+INDEX(Comp1!I:I,MATCH($B424,Comp1!$C:$C,0)),"No")</f>
        <v>Yes</v>
      </c>
      <c r="O424" s="14" t="str">
        <f>_xlfn.IFNA(+INDEX(Comp1!J:J,MATCH($B424,Comp1!$C:$C,0)),"No")</f>
        <v>Yes</v>
      </c>
      <c r="P424" s="14" t="str">
        <f>_xlfn.IFNA(+INDEX(Comp1!K:K,MATCH($B424,Comp1!$C:$C,0)),"No")</f>
        <v>Yes</v>
      </c>
      <c r="Q424" s="14" t="str">
        <f>_xlfn.IFNA(+INDEX(Comp1!L:L,MATCH($B424,Comp1!$C:$C,0)),"No")</f>
        <v>Yes</v>
      </c>
      <c r="R424" s="14" t="str">
        <f>_xlfn.IFNA(+INDEX(Comp1!M:M,MATCH($B424,Comp1!$C:$C,0)),"No")</f>
        <v>Yes</v>
      </c>
      <c r="S424" s="14" t="str">
        <f>_xlfn.IFNA(+INDEX(Comp1!N:N,MATCH($B424,Comp1!$C:$C,0)),"No")</f>
        <v>Yes</v>
      </c>
      <c r="T424" s="14" t="str">
        <f>_xlfn.IFNA(+INDEX(Comp1!O:O,MATCH($B424,Comp1!$C:$C,0)),"No")</f>
        <v>Yes</v>
      </c>
      <c r="U424" s="14" t="s">
        <v>35</v>
      </c>
      <c r="V424" s="263">
        <v>8.2200000000000006</v>
      </c>
      <c r="W424" s="263">
        <v>8.2200000000000006</v>
      </c>
      <c r="X424" s="263">
        <v>8.2200000000000006</v>
      </c>
      <c r="Y424" s="263">
        <v>8.2200000000000006</v>
      </c>
      <c r="Z424" s="263">
        <v>8.2200000000000006</v>
      </c>
      <c r="AA424" s="263">
        <v>8.2200000000000006</v>
      </c>
      <c r="AB424" s="263">
        <v>8.27</v>
      </c>
      <c r="AC424" s="263">
        <f>IF(Q424="yes",+INDEX('Final Comp Values'!$BH:$BH,MATCH('Monthy Targets'!$B424,'Final Comp Values'!$C:$C,0)),0)</f>
        <v>8.24</v>
      </c>
      <c r="AD424" s="263">
        <f>IF(R424="yes",+INDEX('Final Comp Values'!$BH:$BH,MATCH('Monthy Targets'!$B424,'Final Comp Values'!$C:$C,0)),0)</f>
        <v>8.24</v>
      </c>
      <c r="AE424" s="263">
        <f>IF(S424="yes",+INDEX('Final Comp Values'!$BL:$BL,MATCH('Monthy Targets'!$B424,'Final Comp Values'!$C:$C,0)),0)</f>
        <v>8.24</v>
      </c>
      <c r="AF424" s="263">
        <f>IF(T424="yes",+INDEX('Final Comp Values'!$BL:$BL,MATCH('Monthy Targets'!$B424,'Final Comp Values'!$C:$C,0)),0)</f>
        <v>8.24</v>
      </c>
      <c r="AG424" s="263">
        <f>IF(U424="yes",+INDEX('Final Comp Values'!$BL:$BL,MATCH('Monthy Targets'!$B424,'Final Comp Values'!$C:$C,0)),0)</f>
        <v>8.24</v>
      </c>
    </row>
    <row r="425" spans="1:33" x14ac:dyDescent="0.25">
      <c r="A425" s="579">
        <f>+FY2019_ALL_Targets!A425</f>
        <v>102493</v>
      </c>
      <c r="B425" s="62">
        <f>+FY2019_ALL_Targets!B425</f>
        <v>676098</v>
      </c>
      <c r="C425" s="62">
        <f>+FY2019_ALL_Targets!C425</f>
        <v>1026660</v>
      </c>
      <c r="D425" s="62">
        <f>+FY2019_ALL_Targets!D425</f>
        <v>1972566867</v>
      </c>
      <c r="E425" s="62"/>
      <c r="F425" s="62" t="str">
        <f>+FY2019_ALL_Targets!E425</f>
        <v>Dallas</v>
      </c>
      <c r="G425" s="62" t="str">
        <f>FY2019_ALL_Targets!J425</f>
        <v>The Plaza at Richardson</v>
      </c>
      <c r="H425" s="62" t="str">
        <f>FY2019_ALL_Targets!K425</f>
        <v>Dallas County Hospital District</v>
      </c>
      <c r="I425" s="62" t="str">
        <f>+FY2019_ALL_Targets!L425</f>
        <v>1301 Richardson Drive</v>
      </c>
      <c r="J425" s="14" t="str">
        <f>_xlfn.IFNA(+INDEX(Comp1!$E:$E,MATCH(B425,Comp1!$C:$C,0)),"No")</f>
        <v>Yes</v>
      </c>
      <c r="K425" s="14" t="str">
        <f>_xlfn.IFNA(+INDEX(Comp1!$F:$F,MATCH(B425,Comp1!$C:$C,0)),"No")</f>
        <v>Yes</v>
      </c>
      <c r="L425" s="14" t="str">
        <f>_xlfn.IFNA(+INDEX(Comp1!G:G,MATCH($B425,Comp1!$C:$C,0)),"No")</f>
        <v>Yes</v>
      </c>
      <c r="M425" s="14" t="str">
        <f>_xlfn.IFNA(+INDEX(Comp1!H:H,MATCH($B425,Comp1!$C:$C,0)),"No")</f>
        <v>Yes</v>
      </c>
      <c r="N425" s="14" t="str">
        <f>_xlfn.IFNA(+INDEX(Comp1!I:I,MATCH($B425,Comp1!$C:$C,0)),"No")</f>
        <v>Yes</v>
      </c>
      <c r="O425" s="14" t="str">
        <f>_xlfn.IFNA(+INDEX(Comp1!J:J,MATCH($B425,Comp1!$C:$C,0)),"No")</f>
        <v>Yes</v>
      </c>
      <c r="P425" s="14" t="str">
        <f>_xlfn.IFNA(+INDEX(Comp1!K:K,MATCH($B425,Comp1!$C:$C,0)),"No")</f>
        <v>Yes</v>
      </c>
      <c r="Q425" s="14" t="str">
        <f>_xlfn.IFNA(+INDEX(Comp1!L:L,MATCH($B425,Comp1!$C:$C,0)),"No")</f>
        <v>Yes</v>
      </c>
      <c r="R425" s="14" t="str">
        <f>_xlfn.IFNA(+INDEX(Comp1!M:M,MATCH($B425,Comp1!$C:$C,0)),"No")</f>
        <v>Yes</v>
      </c>
      <c r="S425" s="14" t="str">
        <f>_xlfn.IFNA(+INDEX(Comp1!N:N,MATCH($B425,Comp1!$C:$C,0)),"No")</f>
        <v>Yes</v>
      </c>
      <c r="T425" s="14" t="str">
        <f>_xlfn.IFNA(+INDEX(Comp1!O:O,MATCH($B425,Comp1!$C:$C,0)),"No")</f>
        <v>Yes</v>
      </c>
      <c r="U425" s="14" t="s">
        <v>35</v>
      </c>
      <c r="V425" s="263">
        <v>5.78</v>
      </c>
      <c r="W425" s="263">
        <v>5.78</v>
      </c>
      <c r="X425" s="263">
        <v>5.78</v>
      </c>
      <c r="Y425" s="263">
        <v>5.78</v>
      </c>
      <c r="Z425" s="263">
        <v>5.78</v>
      </c>
      <c r="AA425" s="263">
        <v>5.78</v>
      </c>
      <c r="AB425" s="263">
        <v>5.6</v>
      </c>
      <c r="AC425" s="263">
        <f>IF(Q425="yes",+INDEX('Final Comp Values'!$BH:$BH,MATCH('Monthy Targets'!$B425,'Final Comp Values'!$C:$C,0)),0)</f>
        <v>5.58</v>
      </c>
      <c r="AD425" s="263">
        <f>IF(R425="yes",+INDEX('Final Comp Values'!$BH:$BH,MATCH('Monthy Targets'!$B425,'Final Comp Values'!$C:$C,0)),0)</f>
        <v>5.58</v>
      </c>
      <c r="AE425" s="263">
        <f>IF(S425="yes",+INDEX('Final Comp Values'!$BL:$BL,MATCH('Monthy Targets'!$B425,'Final Comp Values'!$C:$C,0)),0)</f>
        <v>5.58</v>
      </c>
      <c r="AF425" s="263">
        <f>IF(T425="yes",+INDEX('Final Comp Values'!$BL:$BL,MATCH('Monthy Targets'!$B425,'Final Comp Values'!$C:$C,0)),0)</f>
        <v>5.58</v>
      </c>
      <c r="AG425" s="263">
        <f>IF(U425="yes",+INDEX('Final Comp Values'!$BL:$BL,MATCH('Monthy Targets'!$B425,'Final Comp Values'!$C:$C,0)),0)</f>
        <v>5.58</v>
      </c>
    </row>
    <row r="426" spans="1:33" x14ac:dyDescent="0.25">
      <c r="A426" s="579">
        <f>+FY2019_ALL_Targets!A426</f>
        <v>102497</v>
      </c>
      <c r="B426" s="62">
        <f>+FY2019_ALL_Targets!B426</f>
        <v>676101</v>
      </c>
      <c r="C426" s="62">
        <f>+FY2019_ALL_Targets!C426</f>
        <v>1026318</v>
      </c>
      <c r="D426" s="62">
        <f>+FY2019_ALL_Targets!D426</f>
        <v>1043613748</v>
      </c>
      <c r="E426" s="62"/>
      <c r="F426" s="62" t="str">
        <f>+FY2019_ALL_Targets!E426</f>
        <v>Tarrant</v>
      </c>
      <c r="G426" s="62" t="str">
        <f>FY2019_ALL_Targets!J426</f>
        <v>Ridgmar Medical Lodge</v>
      </c>
      <c r="H426" s="62" t="str">
        <f>FY2019_ALL_Targets!K426</f>
        <v>Decatur Hospital Authority dba Ridgmar Medical Lodge</v>
      </c>
      <c r="I426" s="62" t="str">
        <f>+FY2019_ALL_Targets!L426</f>
        <v>6600 Lands End Court</v>
      </c>
      <c r="J426" s="14" t="str">
        <f>_xlfn.IFNA(+INDEX(Comp1!$E:$E,MATCH(B426,Comp1!$C:$C,0)),"No")</f>
        <v>Yes</v>
      </c>
      <c r="K426" s="14" t="str">
        <f>_xlfn.IFNA(+INDEX(Comp1!$F:$F,MATCH(B426,Comp1!$C:$C,0)),"No")</f>
        <v>Yes</v>
      </c>
      <c r="L426" s="14" t="str">
        <f>_xlfn.IFNA(+INDEX(Comp1!G:G,MATCH($B426,Comp1!$C:$C,0)),"No")</f>
        <v>Yes</v>
      </c>
      <c r="M426" s="14" t="str">
        <f>_xlfn.IFNA(+INDEX(Comp1!H:H,MATCH($B426,Comp1!$C:$C,0)),"No")</f>
        <v>Yes</v>
      </c>
      <c r="N426" s="14" t="str">
        <f>_xlfn.IFNA(+INDEX(Comp1!I:I,MATCH($B426,Comp1!$C:$C,0)),"No")</f>
        <v>Yes</v>
      </c>
      <c r="O426" s="14" t="str">
        <f>_xlfn.IFNA(+INDEX(Comp1!J:J,MATCH($B426,Comp1!$C:$C,0)),"No")</f>
        <v>Yes</v>
      </c>
      <c r="P426" s="14" t="str">
        <f>_xlfn.IFNA(+INDEX(Comp1!K:K,MATCH($B426,Comp1!$C:$C,0)),"No")</f>
        <v>Yes</v>
      </c>
      <c r="Q426" s="14" t="str">
        <f>_xlfn.IFNA(+INDEX(Comp1!L:L,MATCH($B426,Comp1!$C:$C,0)),"No")</f>
        <v>Yes</v>
      </c>
      <c r="R426" s="14" t="str">
        <f>_xlfn.IFNA(+INDEX(Comp1!M:M,MATCH($B426,Comp1!$C:$C,0)),"No")</f>
        <v>Yes</v>
      </c>
      <c r="S426" s="14" t="str">
        <f>_xlfn.IFNA(+INDEX(Comp1!N:N,MATCH($B426,Comp1!$C:$C,0)),"No")</f>
        <v>Yes</v>
      </c>
      <c r="T426" s="14" t="str">
        <f>_xlfn.IFNA(+INDEX(Comp1!O:O,MATCH($B426,Comp1!$C:$C,0)),"No")</f>
        <v>Yes</v>
      </c>
      <c r="U426" s="14" t="s">
        <v>35</v>
      </c>
      <c r="V426" s="263">
        <v>7.85</v>
      </c>
      <c r="W426" s="263">
        <v>7.85</v>
      </c>
      <c r="X426" s="263">
        <v>7.85</v>
      </c>
      <c r="Y426" s="263">
        <v>7.85</v>
      </c>
      <c r="Z426" s="263">
        <v>7.85</v>
      </c>
      <c r="AA426" s="263">
        <v>7.85</v>
      </c>
      <c r="AB426" s="263">
        <v>7.62</v>
      </c>
      <c r="AC426" s="263">
        <f>IF(Q426="yes",+INDEX('Final Comp Values'!$BH:$BH,MATCH('Monthy Targets'!$B426,'Final Comp Values'!$C:$C,0)),0)</f>
        <v>7.59</v>
      </c>
      <c r="AD426" s="263">
        <f>IF(R426="yes",+INDEX('Final Comp Values'!$BH:$BH,MATCH('Monthy Targets'!$B426,'Final Comp Values'!$C:$C,0)),0)</f>
        <v>7.59</v>
      </c>
      <c r="AE426" s="263">
        <f>IF(S426="yes",+INDEX('Final Comp Values'!$BL:$BL,MATCH('Monthy Targets'!$B426,'Final Comp Values'!$C:$C,0)),0)</f>
        <v>7.59</v>
      </c>
      <c r="AF426" s="263">
        <f>IF(T426="yes",+INDEX('Final Comp Values'!$BL:$BL,MATCH('Monthy Targets'!$B426,'Final Comp Values'!$C:$C,0)),0)</f>
        <v>7.59</v>
      </c>
      <c r="AG426" s="263">
        <f>IF(U426="yes",+INDEX('Final Comp Values'!$BL:$BL,MATCH('Monthy Targets'!$B426,'Final Comp Values'!$C:$C,0)),0)</f>
        <v>7.59</v>
      </c>
    </row>
    <row r="427" spans="1:33" x14ac:dyDescent="0.25">
      <c r="A427" s="579">
        <f>+FY2019_ALL_Targets!A427</f>
        <v>5169</v>
      </c>
      <c r="B427" s="62">
        <f>+FY2019_ALL_Targets!B427</f>
        <v>676103</v>
      </c>
      <c r="C427" s="62">
        <f>+FY2019_ALL_Targets!C427</f>
        <v>1025632</v>
      </c>
      <c r="D427" s="62">
        <f>+FY2019_ALL_Targets!D427</f>
        <v>1467882860</v>
      </c>
      <c r="E427" s="62"/>
      <c r="F427" s="62" t="str">
        <f>+FY2019_ALL_Targets!E427</f>
        <v>MRSA Northeast</v>
      </c>
      <c r="G427" s="62" t="str">
        <f>FY2019_ALL_Targets!J427</f>
        <v>Wells LTC Partners, Inc.</v>
      </c>
      <c r="H427" s="62" t="str">
        <f>FY2019_ALL_Targets!K427</f>
        <v>Wells LTC Partners, Inc.</v>
      </c>
      <c r="I427" s="62" t="str">
        <f>+FY2019_ALL_Targets!L427</f>
        <v>46 May Street</v>
      </c>
      <c r="J427" s="14" t="str">
        <f>_xlfn.IFNA(+INDEX(Comp1!$E:$E,MATCH(B427,Comp1!$C:$C,0)),"No")</f>
        <v>No</v>
      </c>
      <c r="K427" s="14" t="str">
        <f>_xlfn.IFNA(+INDEX(Comp1!$F:$F,MATCH(B427,Comp1!$C:$C,0)),"No")</f>
        <v>No</v>
      </c>
      <c r="L427" s="14" t="str">
        <f>_xlfn.IFNA(+INDEX(Comp1!G:G,MATCH($B427,Comp1!$C:$C,0)),"No")</f>
        <v>No</v>
      </c>
      <c r="M427" s="14" t="str">
        <f>_xlfn.IFNA(+INDEX(Comp1!H:H,MATCH($B427,Comp1!$C:$C,0)),"No")</f>
        <v>No</v>
      </c>
      <c r="N427" s="14" t="str">
        <f>_xlfn.IFNA(+INDEX(Comp1!I:I,MATCH($B427,Comp1!$C:$C,0)),"No")</f>
        <v>No</v>
      </c>
      <c r="O427" s="14" t="str">
        <f>_xlfn.IFNA(+INDEX(Comp1!J:J,MATCH($B427,Comp1!$C:$C,0)),"No")</f>
        <v>No</v>
      </c>
      <c r="P427" s="14" t="str">
        <f>_xlfn.IFNA(+INDEX(Comp1!K:K,MATCH($B427,Comp1!$C:$C,0)),"No")</f>
        <v>No</v>
      </c>
      <c r="Q427" s="14" t="str">
        <f>_xlfn.IFNA(+INDEX(Comp1!L:L,MATCH($B427,Comp1!$C:$C,0)),"No")</f>
        <v>No</v>
      </c>
      <c r="R427" s="14" t="str">
        <f>_xlfn.IFNA(+INDEX(Comp1!M:M,MATCH($B427,Comp1!$C:$C,0)),"No")</f>
        <v>No</v>
      </c>
      <c r="S427" s="14" t="str">
        <f>_xlfn.IFNA(+INDEX(Comp1!N:N,MATCH($B427,Comp1!$C:$C,0)),"No")</f>
        <v>No</v>
      </c>
      <c r="T427" s="14" t="str">
        <f>_xlfn.IFNA(+INDEX(Comp1!O:O,MATCH($B427,Comp1!$C:$C,0)),"No")</f>
        <v>No</v>
      </c>
      <c r="U427" s="14">
        <v>0</v>
      </c>
      <c r="V427" s="263">
        <v>0</v>
      </c>
      <c r="W427" s="263">
        <v>0</v>
      </c>
      <c r="X427" s="263">
        <v>0</v>
      </c>
      <c r="Y427" s="263">
        <v>0</v>
      </c>
      <c r="Z427" s="263">
        <v>0</v>
      </c>
      <c r="AA427" s="263">
        <v>0</v>
      </c>
      <c r="AB427" s="263">
        <v>0</v>
      </c>
      <c r="AC427" s="263">
        <f>IF(Q427="yes",+INDEX('Final Comp Values'!$BH:$BH,MATCH('Monthy Targets'!$B427,'Final Comp Values'!$C:$C,0)),0)</f>
        <v>0</v>
      </c>
      <c r="AD427" s="263">
        <f>IF(R427="yes",+INDEX('Final Comp Values'!$BH:$BH,MATCH('Monthy Targets'!$B427,'Final Comp Values'!$C:$C,0)),0)</f>
        <v>0</v>
      </c>
      <c r="AE427" s="263">
        <f>IF(S427="yes",+INDEX('Final Comp Values'!$BL:$BL,MATCH('Monthy Targets'!$B427,'Final Comp Values'!$C:$C,0)),0)</f>
        <v>0</v>
      </c>
      <c r="AF427" s="263">
        <f>IF(T427="yes",+INDEX('Final Comp Values'!$BL:$BL,MATCH('Monthy Targets'!$B427,'Final Comp Values'!$C:$C,0)),0)</f>
        <v>0</v>
      </c>
      <c r="AG427" s="263">
        <f>IF(U427="yes",+INDEX('Final Comp Values'!$BL:$BL,MATCH('Monthy Targets'!$B427,'Final Comp Values'!$C:$C,0)),0)</f>
        <v>0</v>
      </c>
    </row>
    <row r="428" spans="1:33" x14ac:dyDescent="0.25">
      <c r="A428" s="579">
        <f>+FY2019_ALL_Targets!A428</f>
        <v>102525</v>
      </c>
      <c r="B428" s="62">
        <f>+FY2019_ALL_Targets!B428</f>
        <v>676104</v>
      </c>
      <c r="C428" s="62">
        <f>+FY2019_ALL_Targets!C428</f>
        <v>1026313</v>
      </c>
      <c r="D428" s="62">
        <f>+FY2019_ALL_Targets!D428</f>
        <v>1336543081</v>
      </c>
      <c r="E428" s="62"/>
      <c r="F428" s="62" t="str">
        <f>+FY2019_ALL_Targets!E428</f>
        <v>Tarrant</v>
      </c>
      <c r="G428" s="62" t="str">
        <f>FY2019_ALL_Targets!J428</f>
        <v>Grapevine Medical Lodge</v>
      </c>
      <c r="H428" s="62" t="str">
        <f>FY2019_ALL_Targets!K428</f>
        <v>Decatur Hospital Authority dba Grapevine Medical Lodge</v>
      </c>
      <c r="I428" s="62" t="str">
        <f>+FY2019_ALL_Targets!L428</f>
        <v>1005 Ira E Woods Parkway</v>
      </c>
      <c r="J428" s="14" t="str">
        <f>_xlfn.IFNA(+INDEX(Comp1!$E:$E,MATCH(B428,Comp1!$C:$C,0)),"No")</f>
        <v>Yes</v>
      </c>
      <c r="K428" s="14" t="str">
        <f>_xlfn.IFNA(+INDEX(Comp1!$F:$F,MATCH(B428,Comp1!$C:$C,0)),"No")</f>
        <v>Yes</v>
      </c>
      <c r="L428" s="14" t="str">
        <f>_xlfn.IFNA(+INDEX(Comp1!G:G,MATCH($B428,Comp1!$C:$C,0)),"No")</f>
        <v>Yes</v>
      </c>
      <c r="M428" s="14" t="str">
        <f>_xlfn.IFNA(+INDEX(Comp1!H:H,MATCH($B428,Comp1!$C:$C,0)),"No")</f>
        <v>Yes</v>
      </c>
      <c r="N428" s="14" t="str">
        <f>_xlfn.IFNA(+INDEX(Comp1!I:I,MATCH($B428,Comp1!$C:$C,0)),"No")</f>
        <v>Yes</v>
      </c>
      <c r="O428" s="14" t="str">
        <f>_xlfn.IFNA(+INDEX(Comp1!J:J,MATCH($B428,Comp1!$C:$C,0)),"No")</f>
        <v>Yes</v>
      </c>
      <c r="P428" s="14" t="str">
        <f>_xlfn.IFNA(+INDEX(Comp1!K:K,MATCH($B428,Comp1!$C:$C,0)),"No")</f>
        <v>Yes</v>
      </c>
      <c r="Q428" s="14" t="str">
        <f>_xlfn.IFNA(+INDEX(Comp1!L:L,MATCH($B428,Comp1!$C:$C,0)),"No")</f>
        <v>Yes</v>
      </c>
      <c r="R428" s="14" t="str">
        <f>_xlfn.IFNA(+INDEX(Comp1!M:M,MATCH($B428,Comp1!$C:$C,0)),"No")</f>
        <v>Yes</v>
      </c>
      <c r="S428" s="14" t="str">
        <f>_xlfn.IFNA(+INDEX(Comp1!N:N,MATCH($B428,Comp1!$C:$C,0)),"No")</f>
        <v>Yes</v>
      </c>
      <c r="T428" s="14" t="str">
        <f>_xlfn.IFNA(+INDEX(Comp1!O:O,MATCH($B428,Comp1!$C:$C,0)),"No")</f>
        <v>Yes</v>
      </c>
      <c r="U428" s="14" t="s">
        <v>35</v>
      </c>
      <c r="V428" s="263">
        <v>7</v>
      </c>
      <c r="W428" s="263">
        <v>7</v>
      </c>
      <c r="X428" s="263">
        <v>7</v>
      </c>
      <c r="Y428" s="263">
        <v>7</v>
      </c>
      <c r="Z428" s="263">
        <v>7</v>
      </c>
      <c r="AA428" s="263">
        <v>7</v>
      </c>
      <c r="AB428" s="263">
        <v>6.79</v>
      </c>
      <c r="AC428" s="263">
        <f>IF(Q428="yes",+INDEX('Final Comp Values'!$BH:$BH,MATCH('Monthy Targets'!$B428,'Final Comp Values'!$C:$C,0)),0)</f>
        <v>6.77</v>
      </c>
      <c r="AD428" s="263">
        <f>IF(R428="yes",+INDEX('Final Comp Values'!$BH:$BH,MATCH('Monthy Targets'!$B428,'Final Comp Values'!$C:$C,0)),0)</f>
        <v>6.77</v>
      </c>
      <c r="AE428" s="263">
        <f>IF(S428="yes",+INDEX('Final Comp Values'!$BL:$BL,MATCH('Monthy Targets'!$B428,'Final Comp Values'!$C:$C,0)),0)</f>
        <v>6.77</v>
      </c>
      <c r="AF428" s="263">
        <f>IF(T428="yes",+INDEX('Final Comp Values'!$BL:$BL,MATCH('Monthy Targets'!$B428,'Final Comp Values'!$C:$C,0)),0)</f>
        <v>6.77</v>
      </c>
      <c r="AG428" s="263">
        <f>IF(U428="yes",+INDEX('Final Comp Values'!$BL:$BL,MATCH('Monthy Targets'!$B428,'Final Comp Values'!$C:$C,0)),0)</f>
        <v>6.77</v>
      </c>
    </row>
    <row r="429" spans="1:33" x14ac:dyDescent="0.25">
      <c r="A429" s="579">
        <f>+FY2019_ALL_Targets!A429</f>
        <v>102587</v>
      </c>
      <c r="B429" s="62">
        <f>+FY2019_ALL_Targets!B429</f>
        <v>676105</v>
      </c>
      <c r="C429" s="62">
        <f>+FY2019_ALL_Targets!C429</f>
        <v>1026723</v>
      </c>
      <c r="D429" s="62">
        <f>+FY2019_ALL_Targets!D429</f>
        <v>1063461994</v>
      </c>
      <c r="E429" s="62"/>
      <c r="F429" s="62" t="str">
        <f>+FY2019_ALL_Targets!E429</f>
        <v>Lubbock</v>
      </c>
      <c r="G429" s="62" t="str">
        <f>FY2019_ALL_Targets!J429</f>
        <v>The Plaza at Lubbock</v>
      </c>
      <c r="H429" s="62" t="str">
        <f>FY2019_ALL_Targets!K429</f>
        <v>Hansford County Hospital District</v>
      </c>
      <c r="I429" s="62" t="str">
        <f>+FY2019_ALL_Targets!L429</f>
        <v>4910 Emory</v>
      </c>
      <c r="J429" s="14" t="str">
        <f>_xlfn.IFNA(+INDEX(Comp1!$E:$E,MATCH(B429,Comp1!$C:$C,0)),"No")</f>
        <v>Yes</v>
      </c>
      <c r="K429" s="14" t="str">
        <f>_xlfn.IFNA(+INDEX(Comp1!$F:$F,MATCH(B429,Comp1!$C:$C,0)),"No")</f>
        <v>Yes</v>
      </c>
      <c r="L429" s="14" t="str">
        <f>_xlfn.IFNA(+INDEX(Comp1!G:G,MATCH($B429,Comp1!$C:$C,0)),"No")</f>
        <v>Yes</v>
      </c>
      <c r="M429" s="14" t="str">
        <f>_xlfn.IFNA(+INDEX(Comp1!H:H,MATCH($B429,Comp1!$C:$C,0)),"No")</f>
        <v>Yes</v>
      </c>
      <c r="N429" s="14" t="str">
        <f>_xlfn.IFNA(+INDEX(Comp1!I:I,MATCH($B429,Comp1!$C:$C,0)),"No")</f>
        <v>Yes</v>
      </c>
      <c r="O429" s="14" t="str">
        <f>_xlfn.IFNA(+INDEX(Comp1!J:J,MATCH($B429,Comp1!$C:$C,0)),"No")</f>
        <v>Yes</v>
      </c>
      <c r="P429" s="14" t="str">
        <f>_xlfn.IFNA(+INDEX(Comp1!K:K,MATCH($B429,Comp1!$C:$C,0)),"No")</f>
        <v>Yes</v>
      </c>
      <c r="Q429" s="14" t="str">
        <f>_xlfn.IFNA(+INDEX(Comp1!L:L,MATCH($B429,Comp1!$C:$C,0)),"No")</f>
        <v>Yes</v>
      </c>
      <c r="R429" s="14" t="str">
        <f>_xlfn.IFNA(+INDEX(Comp1!M:M,MATCH($B429,Comp1!$C:$C,0)),"No")</f>
        <v>Yes</v>
      </c>
      <c r="S429" s="14" t="str">
        <f>_xlfn.IFNA(+INDEX(Comp1!N:N,MATCH($B429,Comp1!$C:$C,0)),"No")</f>
        <v>Yes</v>
      </c>
      <c r="T429" s="14" t="str">
        <f>_xlfn.IFNA(+INDEX(Comp1!O:O,MATCH($B429,Comp1!$C:$C,0)),"No")</f>
        <v>Yes</v>
      </c>
      <c r="U429" s="14" t="s">
        <v>35</v>
      </c>
      <c r="V429" s="263">
        <v>21.06</v>
      </c>
      <c r="W429" s="263">
        <v>21.06</v>
      </c>
      <c r="X429" s="263">
        <v>21.06</v>
      </c>
      <c r="Y429" s="263">
        <v>21.06</v>
      </c>
      <c r="Z429" s="263">
        <v>21.06</v>
      </c>
      <c r="AA429" s="263">
        <v>21.06</v>
      </c>
      <c r="AB429" s="263">
        <v>21.36</v>
      </c>
      <c r="AC429" s="263">
        <f>IF(Q429="yes",+INDEX('Final Comp Values'!$BH:$BH,MATCH('Monthy Targets'!$B429,'Final Comp Values'!$C:$C,0)),0)</f>
        <v>21.28</v>
      </c>
      <c r="AD429" s="263">
        <f>IF(R429="yes",+INDEX('Final Comp Values'!$BH:$BH,MATCH('Monthy Targets'!$B429,'Final Comp Values'!$C:$C,0)),0)</f>
        <v>21.28</v>
      </c>
      <c r="AE429" s="263">
        <f>IF(S429="yes",+INDEX('Final Comp Values'!$BL:$BL,MATCH('Monthy Targets'!$B429,'Final Comp Values'!$C:$C,0)),0)</f>
        <v>21.28</v>
      </c>
      <c r="AF429" s="263">
        <f>IF(T429="yes",+INDEX('Final Comp Values'!$BL:$BL,MATCH('Monthy Targets'!$B429,'Final Comp Values'!$C:$C,0)),0)</f>
        <v>21.28</v>
      </c>
      <c r="AG429" s="263">
        <f>IF(U429="yes",+INDEX('Final Comp Values'!$BL:$BL,MATCH('Monthy Targets'!$B429,'Final Comp Values'!$C:$C,0)),0)</f>
        <v>21.28</v>
      </c>
    </row>
    <row r="430" spans="1:33" x14ac:dyDescent="0.25">
      <c r="A430" s="579">
        <f>+FY2019_ALL_Targets!A430</f>
        <v>102639</v>
      </c>
      <c r="B430" s="62">
        <f>+FY2019_ALL_Targets!B430</f>
        <v>676107</v>
      </c>
      <c r="C430" s="62">
        <f>+FY2019_ALL_Targets!C430</f>
        <v>1026419</v>
      </c>
      <c r="D430" s="62">
        <f>+FY2019_ALL_Targets!D430</f>
        <v>1861442469</v>
      </c>
      <c r="E430" s="62"/>
      <c r="F430" s="62" t="str">
        <f>+FY2019_ALL_Targets!E430</f>
        <v>Nueces</v>
      </c>
      <c r="G430" s="62" t="str">
        <f>FY2019_ALL_Targets!J430</f>
        <v>Corpus Christi Nursing and Rehabilitation Center</v>
      </c>
      <c r="H430" s="62" t="str">
        <f>FY2019_ALL_Targets!K430</f>
        <v>DeWitt Medical District</v>
      </c>
      <c r="I430" s="62" t="str">
        <f>+FY2019_ALL_Targets!L430</f>
        <v>2735 Airlinr Road</v>
      </c>
      <c r="J430" s="14" t="str">
        <f>_xlfn.IFNA(+INDEX(Comp1!$E:$E,MATCH(B430,Comp1!$C:$C,0)),"No")</f>
        <v>Yes</v>
      </c>
      <c r="K430" s="14" t="str">
        <f>_xlfn.IFNA(+INDEX(Comp1!$F:$F,MATCH(B430,Comp1!$C:$C,0)),"No")</f>
        <v>Yes</v>
      </c>
      <c r="L430" s="14" t="str">
        <f>_xlfn.IFNA(+INDEX(Comp1!G:G,MATCH($B430,Comp1!$C:$C,0)),"No")</f>
        <v>Yes</v>
      </c>
      <c r="M430" s="14" t="str">
        <f>_xlfn.IFNA(+INDEX(Comp1!H:H,MATCH($B430,Comp1!$C:$C,0)),"No")</f>
        <v>Yes</v>
      </c>
      <c r="N430" s="14" t="str">
        <f>_xlfn.IFNA(+INDEX(Comp1!I:I,MATCH($B430,Comp1!$C:$C,0)),"No")</f>
        <v>Yes</v>
      </c>
      <c r="O430" s="14" t="str">
        <f>_xlfn.IFNA(+INDEX(Comp1!J:J,MATCH($B430,Comp1!$C:$C,0)),"No")</f>
        <v>Yes</v>
      </c>
      <c r="P430" s="14" t="str">
        <f>_xlfn.IFNA(+INDEX(Comp1!K:K,MATCH($B430,Comp1!$C:$C,0)),"No")</f>
        <v>Yes</v>
      </c>
      <c r="Q430" s="14" t="str">
        <f>_xlfn.IFNA(+INDEX(Comp1!L:L,MATCH($B430,Comp1!$C:$C,0)),"No")</f>
        <v>Yes</v>
      </c>
      <c r="R430" s="14" t="str">
        <f>_xlfn.IFNA(+INDEX(Comp1!M:M,MATCH($B430,Comp1!$C:$C,0)),"No")</f>
        <v>Yes</v>
      </c>
      <c r="S430" s="14" t="str">
        <f>_xlfn.IFNA(+INDEX(Comp1!N:N,MATCH($B430,Comp1!$C:$C,0)),"No")</f>
        <v>Yes</v>
      </c>
      <c r="T430" s="14" t="str">
        <f>_xlfn.IFNA(+INDEX(Comp1!O:O,MATCH($B430,Comp1!$C:$C,0)),"No")</f>
        <v>Yes</v>
      </c>
      <c r="U430" s="14" t="s">
        <v>35</v>
      </c>
      <c r="V430" s="263">
        <v>21.39</v>
      </c>
      <c r="W430" s="263">
        <v>21.39</v>
      </c>
      <c r="X430" s="263">
        <v>21.39</v>
      </c>
      <c r="Y430" s="263">
        <v>21.39</v>
      </c>
      <c r="Z430" s="263">
        <v>21.39</v>
      </c>
      <c r="AA430" s="263">
        <v>21.39</v>
      </c>
      <c r="AB430" s="263">
        <v>20.46</v>
      </c>
      <c r="AC430" s="263">
        <f>IF(Q430="yes",+INDEX('Final Comp Values'!$BH:$BH,MATCH('Monthy Targets'!$B430,'Final Comp Values'!$C:$C,0)),0)</f>
        <v>20.38</v>
      </c>
      <c r="AD430" s="263">
        <f>IF(R430="yes",+INDEX('Final Comp Values'!$BH:$BH,MATCH('Monthy Targets'!$B430,'Final Comp Values'!$C:$C,0)),0)</f>
        <v>20.38</v>
      </c>
      <c r="AE430" s="263">
        <f>IF(S430="yes",+INDEX('Final Comp Values'!$BL:$BL,MATCH('Monthy Targets'!$B430,'Final Comp Values'!$C:$C,0)),0)</f>
        <v>20.38</v>
      </c>
      <c r="AF430" s="263">
        <f>IF(T430="yes",+INDEX('Final Comp Values'!$BL:$BL,MATCH('Monthy Targets'!$B430,'Final Comp Values'!$C:$C,0)),0)</f>
        <v>20.38</v>
      </c>
      <c r="AG430" s="263">
        <f>IF(U430="yes",+INDEX('Final Comp Values'!$BL:$BL,MATCH('Monthy Targets'!$B430,'Final Comp Values'!$C:$C,0)),0)</f>
        <v>20.38</v>
      </c>
    </row>
    <row r="431" spans="1:33" x14ac:dyDescent="0.25">
      <c r="A431" s="579">
        <f>+FY2019_ALL_Targets!A431</f>
        <v>102675</v>
      </c>
      <c r="B431" s="62">
        <f>+FY2019_ALL_Targets!B431</f>
        <v>676112</v>
      </c>
      <c r="C431" s="62">
        <f>+FY2019_ALL_Targets!C431</f>
        <v>1026546</v>
      </c>
      <c r="D431" s="62">
        <f>+FY2019_ALL_Targets!D431</f>
        <v>1700274198</v>
      </c>
      <c r="E431" s="62"/>
      <c r="F431" s="62" t="str">
        <f>+FY2019_ALL_Targets!E431</f>
        <v>Dallas</v>
      </c>
      <c r="G431" s="62" t="str">
        <f>FY2019_ALL_Targets!J431</f>
        <v>Crestview Court</v>
      </c>
      <c r="H431" s="62" t="str">
        <f>FY2019_ALL_Targets!K431</f>
        <v>Dallas County Hospital District</v>
      </c>
      <c r="I431" s="62" t="str">
        <f>+FY2019_ALL_Targets!L431</f>
        <v>224 W. Pleasant Run Road</v>
      </c>
      <c r="J431" s="14" t="str">
        <f>_xlfn.IFNA(+INDEX(Comp1!$E:$E,MATCH(B431,Comp1!$C:$C,0)),"No")</f>
        <v>Yes</v>
      </c>
      <c r="K431" s="14" t="str">
        <f>_xlfn.IFNA(+INDEX(Comp1!$F:$F,MATCH(B431,Comp1!$C:$C,0)),"No")</f>
        <v>Yes</v>
      </c>
      <c r="L431" s="14" t="str">
        <f>_xlfn.IFNA(+INDEX(Comp1!G:G,MATCH($B431,Comp1!$C:$C,0)),"No")</f>
        <v>Yes</v>
      </c>
      <c r="M431" s="14" t="str">
        <f>_xlfn.IFNA(+INDEX(Comp1!H:H,MATCH($B431,Comp1!$C:$C,0)),"No")</f>
        <v>Yes</v>
      </c>
      <c r="N431" s="14" t="str">
        <f>_xlfn.IFNA(+INDEX(Comp1!I:I,MATCH($B431,Comp1!$C:$C,0)),"No")</f>
        <v>Yes</v>
      </c>
      <c r="O431" s="14" t="str">
        <f>_xlfn.IFNA(+INDEX(Comp1!J:J,MATCH($B431,Comp1!$C:$C,0)),"No")</f>
        <v>Yes</v>
      </c>
      <c r="P431" s="14" t="str">
        <f>_xlfn.IFNA(+INDEX(Comp1!K:K,MATCH($B431,Comp1!$C:$C,0)),"No")</f>
        <v>Yes</v>
      </c>
      <c r="Q431" s="14" t="str">
        <f>_xlfn.IFNA(+INDEX(Comp1!L:L,MATCH($B431,Comp1!$C:$C,0)),"No")</f>
        <v>Yes</v>
      </c>
      <c r="R431" s="14" t="str">
        <f>_xlfn.IFNA(+INDEX(Comp1!M:M,MATCH($B431,Comp1!$C:$C,0)),"No")</f>
        <v>Yes</v>
      </c>
      <c r="S431" s="14" t="str">
        <f>_xlfn.IFNA(+INDEX(Comp1!N:N,MATCH($B431,Comp1!$C:$C,0)),"No")</f>
        <v>Yes</v>
      </c>
      <c r="T431" s="14" t="str">
        <f>_xlfn.IFNA(+INDEX(Comp1!O:O,MATCH($B431,Comp1!$C:$C,0)),"No")</f>
        <v>Yes</v>
      </c>
      <c r="U431" s="14" t="s">
        <v>35</v>
      </c>
      <c r="V431" s="263">
        <v>5.71</v>
      </c>
      <c r="W431" s="263">
        <v>5.71</v>
      </c>
      <c r="X431" s="263">
        <v>5.71</v>
      </c>
      <c r="Y431" s="263">
        <v>5.71</v>
      </c>
      <c r="Z431" s="263">
        <v>5.71</v>
      </c>
      <c r="AA431" s="263">
        <v>5.71</v>
      </c>
      <c r="AB431" s="263">
        <v>5.53</v>
      </c>
      <c r="AC431" s="263">
        <f>IF(Q431="yes",+INDEX('Final Comp Values'!$BH:$BH,MATCH('Monthy Targets'!$B431,'Final Comp Values'!$C:$C,0)),0)</f>
        <v>5.51</v>
      </c>
      <c r="AD431" s="263">
        <f>IF(R431="yes",+INDEX('Final Comp Values'!$BH:$BH,MATCH('Monthy Targets'!$B431,'Final Comp Values'!$C:$C,0)),0)</f>
        <v>5.51</v>
      </c>
      <c r="AE431" s="263">
        <f>IF(S431="yes",+INDEX('Final Comp Values'!$BL:$BL,MATCH('Monthy Targets'!$B431,'Final Comp Values'!$C:$C,0)),0)</f>
        <v>5.51</v>
      </c>
      <c r="AF431" s="263">
        <f>IF(T431="yes",+INDEX('Final Comp Values'!$BL:$BL,MATCH('Monthy Targets'!$B431,'Final Comp Values'!$C:$C,0)),0)</f>
        <v>5.51</v>
      </c>
      <c r="AG431" s="263">
        <f>IF(U431="yes",+INDEX('Final Comp Values'!$BL:$BL,MATCH('Monthy Targets'!$B431,'Final Comp Values'!$C:$C,0)),0)</f>
        <v>5.51</v>
      </c>
    </row>
    <row r="432" spans="1:33" x14ac:dyDescent="0.25">
      <c r="A432" s="579">
        <f>+FY2019_ALL_Targets!A432</f>
        <v>102734</v>
      </c>
      <c r="B432" s="62">
        <f>+FY2019_ALL_Targets!B432</f>
        <v>676113</v>
      </c>
      <c r="C432" s="62">
        <f>+FY2019_ALL_Targets!C432</f>
        <v>1028651</v>
      </c>
      <c r="D432" s="62">
        <f>+FY2019_ALL_Targets!D432</f>
        <v>1710348685</v>
      </c>
      <c r="E432" s="62"/>
      <c r="F432" s="62" t="str">
        <f>+FY2019_ALL_Targets!E432</f>
        <v>Bexar</v>
      </c>
      <c r="G432" s="62" t="str">
        <f>FY2019_ALL_Targets!J432</f>
        <v>Legend Oaks Healthcare and Rehabilitation Center-San Antonio</v>
      </c>
      <c r="H432" s="62" t="str">
        <f>FY2019_ALL_Targets!K432</f>
        <v>DeWitt Medical District</v>
      </c>
      <c r="I432" s="62" t="str">
        <f>+FY2019_ALL_Targets!L432</f>
        <v>2003 West Hutchins Place</v>
      </c>
      <c r="J432" s="14" t="str">
        <f>_xlfn.IFNA(+INDEX(Comp1!$E:$E,MATCH(B432,Comp1!$C:$C,0)),"No")</f>
        <v>Yes</v>
      </c>
      <c r="K432" s="14" t="str">
        <f>_xlfn.IFNA(+INDEX(Comp1!$F:$F,MATCH(B432,Comp1!$C:$C,0)),"No")</f>
        <v>Yes</v>
      </c>
      <c r="L432" s="14" t="str">
        <f>_xlfn.IFNA(+INDEX(Comp1!G:G,MATCH($B432,Comp1!$C:$C,0)),"No")</f>
        <v>Yes</v>
      </c>
      <c r="M432" s="14" t="str">
        <f>_xlfn.IFNA(+INDEX(Comp1!H:H,MATCH($B432,Comp1!$C:$C,0)),"No")</f>
        <v>Yes</v>
      </c>
      <c r="N432" s="14" t="str">
        <f>_xlfn.IFNA(+INDEX(Comp1!I:I,MATCH($B432,Comp1!$C:$C,0)),"No")</f>
        <v>Yes</v>
      </c>
      <c r="O432" s="14" t="str">
        <f>_xlfn.IFNA(+INDEX(Comp1!J:J,MATCH($B432,Comp1!$C:$C,0)),"No")</f>
        <v>Yes</v>
      </c>
      <c r="P432" s="14" t="str">
        <f>_xlfn.IFNA(+INDEX(Comp1!K:K,MATCH($B432,Comp1!$C:$C,0)),"No")</f>
        <v>Yes</v>
      </c>
      <c r="Q432" s="14" t="str">
        <f>_xlfn.IFNA(+INDEX(Comp1!L:L,MATCH($B432,Comp1!$C:$C,0)),"No")</f>
        <v>Yes</v>
      </c>
      <c r="R432" s="14" t="str">
        <f>_xlfn.IFNA(+INDEX(Comp1!M:M,MATCH($B432,Comp1!$C:$C,0)),"No")</f>
        <v>Yes</v>
      </c>
      <c r="S432" s="14" t="str">
        <f>_xlfn.IFNA(+INDEX(Comp1!N:N,MATCH($B432,Comp1!$C:$C,0)),"No")</f>
        <v>Yes</v>
      </c>
      <c r="T432" s="14" t="str">
        <f>_xlfn.IFNA(+INDEX(Comp1!O:O,MATCH($B432,Comp1!$C:$C,0)),"No")</f>
        <v>Yes</v>
      </c>
      <c r="U432" s="14" t="s">
        <v>35</v>
      </c>
      <c r="V432" s="263">
        <v>9.93</v>
      </c>
      <c r="W432" s="263">
        <v>9.93</v>
      </c>
      <c r="X432" s="263">
        <v>9.93</v>
      </c>
      <c r="Y432" s="263">
        <v>9.93</v>
      </c>
      <c r="Z432" s="263">
        <v>9.93</v>
      </c>
      <c r="AA432" s="263">
        <v>9.93</v>
      </c>
      <c r="AB432" s="263">
        <v>9.77</v>
      </c>
      <c r="AC432" s="263">
        <f>IF(Q432="yes",+INDEX('Final Comp Values'!$BH:$BH,MATCH('Monthy Targets'!$B432,'Final Comp Values'!$C:$C,0)),0)</f>
        <v>9.74</v>
      </c>
      <c r="AD432" s="263">
        <f>IF(R432="yes",+INDEX('Final Comp Values'!$BH:$BH,MATCH('Monthy Targets'!$B432,'Final Comp Values'!$C:$C,0)),0)</f>
        <v>9.74</v>
      </c>
      <c r="AE432" s="263">
        <f>IF(S432="yes",+INDEX('Final Comp Values'!$BL:$BL,MATCH('Monthy Targets'!$B432,'Final Comp Values'!$C:$C,0)),0)</f>
        <v>9.74</v>
      </c>
      <c r="AF432" s="263">
        <f>IF(T432="yes",+INDEX('Final Comp Values'!$BL:$BL,MATCH('Monthy Targets'!$B432,'Final Comp Values'!$C:$C,0)),0)</f>
        <v>9.74</v>
      </c>
      <c r="AG432" s="263">
        <f>IF(U432="yes",+INDEX('Final Comp Values'!$BL:$BL,MATCH('Monthy Targets'!$B432,'Final Comp Values'!$C:$C,0)),0)</f>
        <v>9.74</v>
      </c>
    </row>
    <row r="433" spans="1:33" x14ac:dyDescent="0.25">
      <c r="A433" s="579">
        <f>+FY2019_ALL_Targets!A433</f>
        <v>102667</v>
      </c>
      <c r="B433" s="62">
        <f>+FY2019_ALL_Targets!B433</f>
        <v>676114</v>
      </c>
      <c r="C433" s="62">
        <f>+FY2019_ALL_Targets!C433</f>
        <v>1028849</v>
      </c>
      <c r="D433" s="62">
        <f>+FY2019_ALL_Targets!D433</f>
        <v>1487770111</v>
      </c>
      <c r="E433" s="62"/>
      <c r="F433" s="62" t="str">
        <f>+FY2019_ALL_Targets!E433</f>
        <v>MRSA West</v>
      </c>
      <c r="G433" s="62" t="str">
        <f>FY2019_ALL_Targets!J433</f>
        <v>River Hills Health and Rehabilitation Center</v>
      </c>
      <c r="H433" s="62" t="str">
        <f>FY2019_ALL_Targets!K433</f>
        <v>Uvalde County Hospital Authority</v>
      </c>
      <c r="I433" s="62" t="str">
        <f>+FY2019_ALL_Targets!L433</f>
        <v>2091 Bandera Highway</v>
      </c>
      <c r="J433" s="14" t="str">
        <f>_xlfn.IFNA(+INDEX(Comp1!$E:$E,MATCH(B433,Comp1!$C:$C,0)),"No")</f>
        <v>Yes</v>
      </c>
      <c r="K433" s="14" t="str">
        <f>_xlfn.IFNA(+INDEX(Comp1!$F:$F,MATCH(B433,Comp1!$C:$C,0)),"No")</f>
        <v>Yes</v>
      </c>
      <c r="L433" s="14" t="str">
        <f>_xlfn.IFNA(+INDEX(Comp1!G:G,MATCH($B433,Comp1!$C:$C,0)),"No")</f>
        <v>Yes</v>
      </c>
      <c r="M433" s="14" t="str">
        <f>_xlfn.IFNA(+INDEX(Comp1!H:H,MATCH($B433,Comp1!$C:$C,0)),"No")</f>
        <v>Yes</v>
      </c>
      <c r="N433" s="14" t="str">
        <f>_xlfn.IFNA(+INDEX(Comp1!I:I,MATCH($B433,Comp1!$C:$C,0)),"No")</f>
        <v>Yes</v>
      </c>
      <c r="O433" s="14" t="str">
        <f>_xlfn.IFNA(+INDEX(Comp1!J:J,MATCH($B433,Comp1!$C:$C,0)),"No")</f>
        <v>Yes</v>
      </c>
      <c r="P433" s="14" t="str">
        <f>_xlfn.IFNA(+INDEX(Comp1!K:K,MATCH($B433,Comp1!$C:$C,0)),"No")</f>
        <v>Yes</v>
      </c>
      <c r="Q433" s="14" t="str">
        <f>_xlfn.IFNA(+INDEX(Comp1!L:L,MATCH($B433,Comp1!$C:$C,0)),"No")</f>
        <v>Yes</v>
      </c>
      <c r="R433" s="14" t="str">
        <f>_xlfn.IFNA(+INDEX(Comp1!M:M,MATCH($B433,Comp1!$C:$C,0)),"No")</f>
        <v>Yes</v>
      </c>
      <c r="S433" s="14" t="str">
        <f>_xlfn.IFNA(+INDEX(Comp1!N:N,MATCH($B433,Comp1!$C:$C,0)),"No")</f>
        <v>Yes</v>
      </c>
      <c r="T433" s="14" t="str">
        <f>_xlfn.IFNA(+INDEX(Comp1!O:O,MATCH($B433,Comp1!$C:$C,0)),"No")</f>
        <v>Yes</v>
      </c>
      <c r="U433" s="14" t="s">
        <v>35</v>
      </c>
      <c r="V433" s="263">
        <v>5.31</v>
      </c>
      <c r="W433" s="263">
        <v>5.31</v>
      </c>
      <c r="X433" s="263">
        <v>5.31</v>
      </c>
      <c r="Y433" s="263">
        <v>5.31</v>
      </c>
      <c r="Z433" s="263">
        <v>5.31</v>
      </c>
      <c r="AA433" s="263">
        <v>5.31</v>
      </c>
      <c r="AB433" s="263">
        <v>5.2</v>
      </c>
      <c r="AC433" s="263">
        <f>IF(Q433="yes",+INDEX('Final Comp Values'!$BH:$BH,MATCH('Monthy Targets'!$B433,'Final Comp Values'!$C:$C,0)),0)</f>
        <v>5.18</v>
      </c>
      <c r="AD433" s="263">
        <f>IF(R433="yes",+INDEX('Final Comp Values'!$BH:$BH,MATCH('Monthy Targets'!$B433,'Final Comp Values'!$C:$C,0)),0)</f>
        <v>5.18</v>
      </c>
      <c r="AE433" s="263">
        <f>IF(S433="yes",+INDEX('Final Comp Values'!$BL:$BL,MATCH('Monthy Targets'!$B433,'Final Comp Values'!$C:$C,0)),0)</f>
        <v>5.18</v>
      </c>
      <c r="AF433" s="263">
        <f>IF(T433="yes",+INDEX('Final Comp Values'!$BL:$BL,MATCH('Monthy Targets'!$B433,'Final Comp Values'!$C:$C,0)),0)</f>
        <v>5.18</v>
      </c>
      <c r="AG433" s="263">
        <f>IF(U433="yes",+INDEX('Final Comp Values'!$BL:$BL,MATCH('Monthy Targets'!$B433,'Final Comp Values'!$C:$C,0)),0)</f>
        <v>5.18</v>
      </c>
    </row>
    <row r="434" spans="1:33" x14ac:dyDescent="0.25">
      <c r="A434" s="579">
        <f>+FY2019_ALL_Targets!A434</f>
        <v>102773</v>
      </c>
      <c r="B434" s="62">
        <f>+FY2019_ALL_Targets!B434</f>
        <v>676119</v>
      </c>
      <c r="C434" s="62">
        <f>+FY2019_ALL_Targets!C434</f>
        <v>1026597</v>
      </c>
      <c r="D434" s="62">
        <f>+FY2019_ALL_Targets!D434</f>
        <v>1205945391</v>
      </c>
      <c r="E434" s="62"/>
      <c r="F434" s="62" t="str">
        <f>+FY2019_ALL_Targets!E434</f>
        <v>Hidalgo</v>
      </c>
      <c r="G434" s="62" t="str">
        <f>FY2019_ALL_Targets!J434</f>
        <v>Rio Grande City Nursing and Rehabilitation Center</v>
      </c>
      <c r="H434" s="62" t="str">
        <f>FY2019_ALL_Targets!K434</f>
        <v>Starr County Hospital District dba Rio Grande City Nursing and Rehabilitation Center</v>
      </c>
      <c r="I434" s="62" t="str">
        <f>+FY2019_ALL_Targets!L434</f>
        <v>2530 Central Palm Drive</v>
      </c>
      <c r="J434" s="14" t="str">
        <f>_xlfn.IFNA(+INDEX(Comp1!$E:$E,MATCH(B434,Comp1!$C:$C,0)),"No")</f>
        <v>Yes</v>
      </c>
      <c r="K434" s="14" t="str">
        <f>_xlfn.IFNA(+INDEX(Comp1!$F:$F,MATCH(B434,Comp1!$C:$C,0)),"No")</f>
        <v>Yes</v>
      </c>
      <c r="L434" s="14" t="str">
        <f>_xlfn.IFNA(+INDEX(Comp1!G:G,MATCH($B434,Comp1!$C:$C,0)),"No")</f>
        <v>Yes</v>
      </c>
      <c r="M434" s="14" t="str">
        <f>_xlfn.IFNA(+INDEX(Comp1!H:H,MATCH($B434,Comp1!$C:$C,0)),"No")</f>
        <v>Yes</v>
      </c>
      <c r="N434" s="14" t="str">
        <f>_xlfn.IFNA(+INDEX(Comp1!I:I,MATCH($B434,Comp1!$C:$C,0)),"No")</f>
        <v>Yes</v>
      </c>
      <c r="O434" s="14" t="str">
        <f>_xlfn.IFNA(+INDEX(Comp1!J:J,MATCH($B434,Comp1!$C:$C,0)),"No")</f>
        <v>Yes</v>
      </c>
      <c r="P434" s="14" t="str">
        <f>_xlfn.IFNA(+INDEX(Comp1!K:K,MATCH($B434,Comp1!$C:$C,0)),"No")</f>
        <v>Yes</v>
      </c>
      <c r="Q434" s="14" t="str">
        <f>_xlfn.IFNA(+INDEX(Comp1!L:L,MATCH($B434,Comp1!$C:$C,0)),"No")</f>
        <v>Yes</v>
      </c>
      <c r="R434" s="14" t="str">
        <f>_xlfn.IFNA(+INDEX(Comp1!M:M,MATCH($B434,Comp1!$C:$C,0)),"No")</f>
        <v>Yes</v>
      </c>
      <c r="S434" s="14" t="str">
        <f>_xlfn.IFNA(+INDEX(Comp1!N:N,MATCH($B434,Comp1!$C:$C,0)),"No")</f>
        <v>Yes</v>
      </c>
      <c r="T434" s="14" t="str">
        <f>_xlfn.IFNA(+INDEX(Comp1!O:O,MATCH($B434,Comp1!$C:$C,0)),"No")</f>
        <v>Yes</v>
      </c>
      <c r="U434" s="14" t="s">
        <v>35</v>
      </c>
      <c r="V434" s="263">
        <v>22.64</v>
      </c>
      <c r="W434" s="263">
        <v>22.64</v>
      </c>
      <c r="X434" s="263">
        <v>22.64</v>
      </c>
      <c r="Y434" s="263">
        <v>22.64</v>
      </c>
      <c r="Z434" s="263">
        <v>22.64</v>
      </c>
      <c r="AA434" s="263">
        <v>22.64</v>
      </c>
      <c r="AB434" s="263">
        <v>22.09</v>
      </c>
      <c r="AC434" s="263">
        <f>IF(Q434="yes",+INDEX('Final Comp Values'!$BH:$BH,MATCH('Monthy Targets'!$B434,'Final Comp Values'!$C:$C,0)),0)</f>
        <v>22.01</v>
      </c>
      <c r="AD434" s="263">
        <f>IF(R434="yes",+INDEX('Final Comp Values'!$BH:$BH,MATCH('Monthy Targets'!$B434,'Final Comp Values'!$C:$C,0)),0)</f>
        <v>22.01</v>
      </c>
      <c r="AE434" s="263">
        <f>IF(S434="yes",+INDEX('Final Comp Values'!$BL:$BL,MATCH('Monthy Targets'!$B434,'Final Comp Values'!$C:$C,0)),0)</f>
        <v>22.01</v>
      </c>
      <c r="AF434" s="263">
        <f>IF(T434="yes",+INDEX('Final Comp Values'!$BL:$BL,MATCH('Monthy Targets'!$B434,'Final Comp Values'!$C:$C,0)),0)</f>
        <v>22.01</v>
      </c>
      <c r="AG434" s="263">
        <f>IF(U434="yes",+INDEX('Final Comp Values'!$BL:$BL,MATCH('Monthy Targets'!$B434,'Final Comp Values'!$C:$C,0)),0)</f>
        <v>22.01</v>
      </c>
    </row>
    <row r="435" spans="1:33" x14ac:dyDescent="0.25">
      <c r="A435" s="579">
        <f>+FY2019_ALL_Targets!A435</f>
        <v>102588</v>
      </c>
      <c r="B435" s="62">
        <f>+FY2019_ALL_Targets!B435</f>
        <v>676120</v>
      </c>
      <c r="C435" s="62">
        <f>+FY2019_ALL_Targets!C435</f>
        <v>1028762</v>
      </c>
      <c r="D435" s="62">
        <f>+FY2019_ALL_Targets!D435</f>
        <v>1093765026</v>
      </c>
      <c r="E435" s="62"/>
      <c r="F435" s="62" t="str">
        <f>+FY2019_ALL_Targets!E435</f>
        <v>MRSA Northeast</v>
      </c>
      <c r="G435" s="62" t="str">
        <f>FY2019_ALL_Targets!J435</f>
        <v>The Homestead of Sherman</v>
      </c>
      <c r="H435" s="62" t="str">
        <f>FY2019_ALL_Targets!K435</f>
        <v>Dallas County Hospital District</v>
      </c>
      <c r="I435" s="62" t="str">
        <f>+FY2019_ALL_Targets!L435</f>
        <v>1000 Sara Swamy Drive</v>
      </c>
      <c r="J435" s="14" t="str">
        <f>_xlfn.IFNA(+INDEX(Comp1!$E:$E,MATCH(B435,Comp1!$C:$C,0)),"No")</f>
        <v>Yes</v>
      </c>
      <c r="K435" s="14" t="str">
        <f>_xlfn.IFNA(+INDEX(Comp1!$F:$F,MATCH(B435,Comp1!$C:$C,0)),"No")</f>
        <v>Yes</v>
      </c>
      <c r="L435" s="14" t="str">
        <f>_xlfn.IFNA(+INDEX(Comp1!G:G,MATCH($B435,Comp1!$C:$C,0)),"No")</f>
        <v>Yes</v>
      </c>
      <c r="M435" s="14" t="str">
        <f>_xlfn.IFNA(+INDEX(Comp1!H:H,MATCH($B435,Comp1!$C:$C,0)),"No")</f>
        <v>Yes</v>
      </c>
      <c r="N435" s="14" t="str">
        <f>_xlfn.IFNA(+INDEX(Comp1!I:I,MATCH($B435,Comp1!$C:$C,0)),"No")</f>
        <v>Yes</v>
      </c>
      <c r="O435" s="14" t="str">
        <f>_xlfn.IFNA(+INDEX(Comp1!J:J,MATCH($B435,Comp1!$C:$C,0)),"No")</f>
        <v>Yes</v>
      </c>
      <c r="P435" s="14" t="str">
        <f>_xlfn.IFNA(+INDEX(Comp1!K:K,MATCH($B435,Comp1!$C:$C,0)),"No")</f>
        <v>Yes</v>
      </c>
      <c r="Q435" s="14" t="str">
        <f>_xlfn.IFNA(+INDEX(Comp1!L:L,MATCH($B435,Comp1!$C:$C,0)),"No")</f>
        <v>Yes</v>
      </c>
      <c r="R435" s="14" t="str">
        <f>_xlfn.IFNA(+INDEX(Comp1!M:M,MATCH($B435,Comp1!$C:$C,0)),"No")</f>
        <v>Yes</v>
      </c>
      <c r="S435" s="14" t="str">
        <f>_xlfn.IFNA(+INDEX(Comp1!N:N,MATCH($B435,Comp1!$C:$C,0)),"No")</f>
        <v>Yes</v>
      </c>
      <c r="T435" s="14" t="str">
        <f>_xlfn.IFNA(+INDEX(Comp1!O:O,MATCH($B435,Comp1!$C:$C,0)),"No")</f>
        <v>Yes</v>
      </c>
      <c r="U435" s="14" t="s">
        <v>35</v>
      </c>
      <c r="V435" s="263">
        <v>4.0599999999999996</v>
      </c>
      <c r="W435" s="263">
        <v>4.0599999999999996</v>
      </c>
      <c r="X435" s="263">
        <v>4.0599999999999996</v>
      </c>
      <c r="Y435" s="263">
        <v>4.0599999999999996</v>
      </c>
      <c r="Z435" s="263">
        <v>4.0599999999999996</v>
      </c>
      <c r="AA435" s="263">
        <v>4.0599999999999996</v>
      </c>
      <c r="AB435" s="263">
        <v>4.2</v>
      </c>
      <c r="AC435" s="263">
        <f>IF(Q435="yes",+INDEX('Final Comp Values'!$BH:$BH,MATCH('Monthy Targets'!$B435,'Final Comp Values'!$C:$C,0)),0)</f>
        <v>4.1900000000000004</v>
      </c>
      <c r="AD435" s="263">
        <f>IF(R435="yes",+INDEX('Final Comp Values'!$BH:$BH,MATCH('Monthy Targets'!$B435,'Final Comp Values'!$C:$C,0)),0)</f>
        <v>4.1900000000000004</v>
      </c>
      <c r="AE435" s="263">
        <f>IF(S435="yes",+INDEX('Final Comp Values'!$BL:$BL,MATCH('Monthy Targets'!$B435,'Final Comp Values'!$C:$C,0)),0)</f>
        <v>4.1900000000000004</v>
      </c>
      <c r="AF435" s="263">
        <f>IF(T435="yes",+INDEX('Final Comp Values'!$BL:$BL,MATCH('Monthy Targets'!$B435,'Final Comp Values'!$C:$C,0)),0)</f>
        <v>4.1900000000000004</v>
      </c>
      <c r="AG435" s="263">
        <f>IF(U435="yes",+INDEX('Final Comp Values'!$BL:$BL,MATCH('Monthy Targets'!$B435,'Final Comp Values'!$C:$C,0)),0)</f>
        <v>4.1900000000000004</v>
      </c>
    </row>
    <row r="436" spans="1:33" x14ac:dyDescent="0.25">
      <c r="A436" s="579">
        <f>+FY2019_ALL_Targets!A436</f>
        <v>4539</v>
      </c>
      <c r="B436" s="62">
        <f>+FY2019_ALL_Targets!B436</f>
        <v>676125</v>
      </c>
      <c r="C436" s="62">
        <f>+FY2019_ALL_Targets!C436</f>
        <v>1028576</v>
      </c>
      <c r="D436" s="62">
        <f>+FY2019_ALL_Targets!D436</f>
        <v>1558768259</v>
      </c>
      <c r="E436" s="62"/>
      <c r="F436" s="62" t="str">
        <f>+FY2019_ALL_Targets!E436</f>
        <v>Hidalgo</v>
      </c>
      <c r="G436" s="62" t="str">
        <f>FY2019_ALL_Targets!J436</f>
        <v>Windsor Atrium</v>
      </c>
      <c r="H436" s="62" t="str">
        <f>FY2019_ALL_Targets!K436</f>
        <v>Starr County Hospital District dba Windsor Atrium</v>
      </c>
      <c r="I436" s="62" t="str">
        <f>+FY2019_ALL_Targets!L436</f>
        <v>1814 Atrium Place</v>
      </c>
      <c r="J436" s="14" t="str">
        <f>_xlfn.IFNA(+INDEX(Comp1!$E:$E,MATCH(B436,Comp1!$C:$C,0)),"No")</f>
        <v>Yes</v>
      </c>
      <c r="K436" s="14" t="str">
        <f>_xlfn.IFNA(+INDEX(Comp1!$F:$F,MATCH(B436,Comp1!$C:$C,0)),"No")</f>
        <v>Yes</v>
      </c>
      <c r="L436" s="14" t="str">
        <f>_xlfn.IFNA(+INDEX(Comp1!G:G,MATCH($B436,Comp1!$C:$C,0)),"No")</f>
        <v>Yes</v>
      </c>
      <c r="M436" s="14" t="str">
        <f>_xlfn.IFNA(+INDEX(Comp1!H:H,MATCH($B436,Comp1!$C:$C,0)),"No")</f>
        <v>Yes</v>
      </c>
      <c r="N436" s="14" t="str">
        <f>_xlfn.IFNA(+INDEX(Comp1!I:I,MATCH($B436,Comp1!$C:$C,0)),"No")</f>
        <v>Yes</v>
      </c>
      <c r="O436" s="14" t="str">
        <f>_xlfn.IFNA(+INDEX(Comp1!J:J,MATCH($B436,Comp1!$C:$C,0)),"No")</f>
        <v>Yes</v>
      </c>
      <c r="P436" s="14" t="str">
        <f>_xlfn.IFNA(+INDEX(Comp1!K:K,MATCH($B436,Comp1!$C:$C,0)),"No")</f>
        <v>Yes</v>
      </c>
      <c r="Q436" s="14" t="str">
        <f>_xlfn.IFNA(+INDEX(Comp1!L:L,MATCH($B436,Comp1!$C:$C,0)),"No")</f>
        <v>Yes</v>
      </c>
      <c r="R436" s="14" t="str">
        <f>_xlfn.IFNA(+INDEX(Comp1!M:M,MATCH($B436,Comp1!$C:$C,0)),"No")</f>
        <v>Yes</v>
      </c>
      <c r="S436" s="14" t="str">
        <f>_xlfn.IFNA(+INDEX(Comp1!N:N,MATCH($B436,Comp1!$C:$C,0)),"No")</f>
        <v>Yes</v>
      </c>
      <c r="T436" s="14" t="str">
        <f>_xlfn.IFNA(+INDEX(Comp1!O:O,MATCH($B436,Comp1!$C:$C,0)),"No")</f>
        <v>Yes</v>
      </c>
      <c r="U436" s="14" t="s">
        <v>35</v>
      </c>
      <c r="V436" s="263">
        <v>17.12</v>
      </c>
      <c r="W436" s="263">
        <v>17.12</v>
      </c>
      <c r="X436" s="263">
        <v>17.12</v>
      </c>
      <c r="Y436" s="263">
        <v>17.12</v>
      </c>
      <c r="Z436" s="263">
        <v>17.12</v>
      </c>
      <c r="AA436" s="263">
        <v>17.12</v>
      </c>
      <c r="AB436" s="263">
        <v>16.71</v>
      </c>
      <c r="AC436" s="263">
        <f>IF(Q436="yes",+INDEX('Final Comp Values'!$BH:$BH,MATCH('Monthy Targets'!$B436,'Final Comp Values'!$C:$C,0)),0)</f>
        <v>16.649999999999999</v>
      </c>
      <c r="AD436" s="263">
        <f>IF(R436="yes",+INDEX('Final Comp Values'!$BH:$BH,MATCH('Monthy Targets'!$B436,'Final Comp Values'!$C:$C,0)),0)</f>
        <v>16.649999999999999</v>
      </c>
      <c r="AE436" s="263">
        <f>IF(S436="yes",+INDEX('Final Comp Values'!$BL:$BL,MATCH('Monthy Targets'!$B436,'Final Comp Values'!$C:$C,0)),0)</f>
        <v>16.649999999999999</v>
      </c>
      <c r="AF436" s="263">
        <f>IF(T436="yes",+INDEX('Final Comp Values'!$BL:$BL,MATCH('Monthy Targets'!$B436,'Final Comp Values'!$C:$C,0)),0)</f>
        <v>16.649999999999999</v>
      </c>
      <c r="AG436" s="263">
        <f>IF(U436="yes",+INDEX('Final Comp Values'!$BL:$BL,MATCH('Monthy Targets'!$B436,'Final Comp Values'!$C:$C,0)),0)</f>
        <v>16.649999999999999</v>
      </c>
    </row>
    <row r="437" spans="1:33" x14ac:dyDescent="0.25">
      <c r="A437" s="579">
        <f>+FY2019_ALL_Targets!A437</f>
        <v>102789</v>
      </c>
      <c r="B437" s="62">
        <f>+FY2019_ALL_Targets!B437</f>
        <v>676127</v>
      </c>
      <c r="C437" s="62">
        <f>+FY2019_ALL_Targets!C437</f>
        <v>1028779</v>
      </c>
      <c r="D437" s="62">
        <f>+FY2019_ALL_Targets!D437</f>
        <v>1366540288</v>
      </c>
      <c r="E437" s="62"/>
      <c r="F437" s="62" t="str">
        <f>+FY2019_ALL_Targets!E437</f>
        <v>Tarrant</v>
      </c>
      <c r="G437" s="62" t="str">
        <f>FY2019_ALL_Targets!J437</f>
        <v>Emerald Hills Rehabilitation and Healthcare Center</v>
      </c>
      <c r="H437" s="62" t="str">
        <f>FY2019_ALL_Targets!K437</f>
        <v>Dallas County Hospital District</v>
      </c>
      <c r="I437" s="62" t="str">
        <f>+FY2019_ALL_Targets!L437</f>
        <v>5600 Davis Blvd.</v>
      </c>
      <c r="J437" s="14" t="str">
        <f>_xlfn.IFNA(+INDEX(Comp1!$E:$E,MATCH(B437,Comp1!$C:$C,0)),"No")</f>
        <v>Yes</v>
      </c>
      <c r="K437" s="14" t="str">
        <f>_xlfn.IFNA(+INDEX(Comp1!$F:$F,MATCH(B437,Comp1!$C:$C,0)),"No")</f>
        <v>Yes</v>
      </c>
      <c r="L437" s="14" t="str">
        <f>_xlfn.IFNA(+INDEX(Comp1!G:G,MATCH($B437,Comp1!$C:$C,0)),"No")</f>
        <v>Yes</v>
      </c>
      <c r="M437" s="14" t="str">
        <f>_xlfn.IFNA(+INDEX(Comp1!H:H,MATCH($B437,Comp1!$C:$C,0)),"No")</f>
        <v>Yes</v>
      </c>
      <c r="N437" s="14" t="str">
        <f>_xlfn.IFNA(+INDEX(Comp1!I:I,MATCH($B437,Comp1!$C:$C,0)),"No")</f>
        <v>Yes</v>
      </c>
      <c r="O437" s="14" t="str">
        <f>_xlfn.IFNA(+INDEX(Comp1!J:J,MATCH($B437,Comp1!$C:$C,0)),"No")</f>
        <v>Yes</v>
      </c>
      <c r="P437" s="14" t="str">
        <f>_xlfn.IFNA(+INDEX(Comp1!K:K,MATCH($B437,Comp1!$C:$C,0)),"No")</f>
        <v>Yes</v>
      </c>
      <c r="Q437" s="14" t="str">
        <f>_xlfn.IFNA(+INDEX(Comp1!L:L,MATCH($B437,Comp1!$C:$C,0)),"No")</f>
        <v>Yes</v>
      </c>
      <c r="R437" s="14" t="str">
        <f>_xlfn.IFNA(+INDEX(Comp1!M:M,MATCH($B437,Comp1!$C:$C,0)),"No")</f>
        <v>Yes</v>
      </c>
      <c r="S437" s="14" t="str">
        <f>_xlfn.IFNA(+INDEX(Comp1!N:N,MATCH($B437,Comp1!$C:$C,0)),"No")</f>
        <v>Yes</v>
      </c>
      <c r="T437" s="14" t="str">
        <f>_xlfn.IFNA(+INDEX(Comp1!O:O,MATCH($B437,Comp1!$C:$C,0)),"No")</f>
        <v>Yes</v>
      </c>
      <c r="U437" s="14" t="s">
        <v>35</v>
      </c>
      <c r="V437" s="263">
        <v>6.47</v>
      </c>
      <c r="W437" s="263">
        <v>6.47</v>
      </c>
      <c r="X437" s="263">
        <v>6.47</v>
      </c>
      <c r="Y437" s="263">
        <v>6.47</v>
      </c>
      <c r="Z437" s="263">
        <v>6.47</v>
      </c>
      <c r="AA437" s="263">
        <v>6.47</v>
      </c>
      <c r="AB437" s="263">
        <v>6.28</v>
      </c>
      <c r="AC437" s="263">
        <f>IF(Q437="yes",+INDEX('Final Comp Values'!$BH:$BH,MATCH('Monthy Targets'!$B437,'Final Comp Values'!$C:$C,0)),0)</f>
        <v>6.26</v>
      </c>
      <c r="AD437" s="263">
        <f>IF(R437="yes",+INDEX('Final Comp Values'!$BH:$BH,MATCH('Monthy Targets'!$B437,'Final Comp Values'!$C:$C,0)),0)</f>
        <v>6.26</v>
      </c>
      <c r="AE437" s="263">
        <f>IF(S437="yes",+INDEX('Final Comp Values'!$BL:$BL,MATCH('Monthy Targets'!$B437,'Final Comp Values'!$C:$C,0)),0)</f>
        <v>6.26</v>
      </c>
      <c r="AF437" s="263">
        <f>IF(T437="yes",+INDEX('Final Comp Values'!$BL:$BL,MATCH('Monthy Targets'!$B437,'Final Comp Values'!$C:$C,0)),0)</f>
        <v>6.26</v>
      </c>
      <c r="AG437" s="263">
        <f>IF(U437="yes",+INDEX('Final Comp Values'!$BL:$BL,MATCH('Monthy Targets'!$B437,'Final Comp Values'!$C:$C,0)),0)</f>
        <v>6.26</v>
      </c>
    </row>
    <row r="438" spans="1:33" x14ac:dyDescent="0.25">
      <c r="A438" s="579">
        <f>+FY2019_ALL_Targets!A438</f>
        <v>102861</v>
      </c>
      <c r="B438" s="62">
        <f>+FY2019_ALL_Targets!B438</f>
        <v>676128</v>
      </c>
      <c r="C438" s="62">
        <f>+FY2019_ALL_Targets!C438</f>
        <v>1026547</v>
      </c>
      <c r="D438" s="62">
        <f>+FY2019_ALL_Targets!D438</f>
        <v>1437547833</v>
      </c>
      <c r="E438" s="62"/>
      <c r="F438" s="62" t="str">
        <f>+FY2019_ALL_Targets!E438</f>
        <v>Tarrant</v>
      </c>
      <c r="G438" s="62" t="str">
        <f>FY2019_ALL_Targets!J438</f>
        <v>The Madison on Marsh</v>
      </c>
      <c r="H438" s="62" t="str">
        <f>FY2019_ALL_Targets!K438</f>
        <v>Dallas County Hospital District</v>
      </c>
      <c r="I438" s="62" t="str">
        <f>+FY2019_ALL_Targets!L438</f>
        <v>2245 Marsh Lane</v>
      </c>
      <c r="J438" s="14" t="str">
        <f>_xlfn.IFNA(+INDEX(Comp1!$E:$E,MATCH(B438,Comp1!$C:$C,0)),"No")</f>
        <v>Yes</v>
      </c>
      <c r="K438" s="14" t="str">
        <f>_xlfn.IFNA(+INDEX(Comp1!$F:$F,MATCH(B438,Comp1!$C:$C,0)),"No")</f>
        <v>Yes</v>
      </c>
      <c r="L438" s="14" t="str">
        <f>_xlfn.IFNA(+INDEX(Comp1!G:G,MATCH($B438,Comp1!$C:$C,0)),"No")</f>
        <v>Yes</v>
      </c>
      <c r="M438" s="14" t="str">
        <f>_xlfn.IFNA(+INDEX(Comp1!H:H,MATCH($B438,Comp1!$C:$C,0)),"No")</f>
        <v>Yes</v>
      </c>
      <c r="N438" s="14" t="str">
        <f>_xlfn.IFNA(+INDEX(Comp1!I:I,MATCH($B438,Comp1!$C:$C,0)),"No")</f>
        <v>Yes</v>
      </c>
      <c r="O438" s="14" t="str">
        <f>_xlfn.IFNA(+INDEX(Comp1!J:J,MATCH($B438,Comp1!$C:$C,0)),"No")</f>
        <v>Yes</v>
      </c>
      <c r="P438" s="14" t="str">
        <f>_xlfn.IFNA(+INDEX(Comp1!K:K,MATCH($B438,Comp1!$C:$C,0)),"No")</f>
        <v>Yes</v>
      </c>
      <c r="Q438" s="14" t="str">
        <f>_xlfn.IFNA(+INDEX(Comp1!L:L,MATCH($B438,Comp1!$C:$C,0)),"No")</f>
        <v>Yes</v>
      </c>
      <c r="R438" s="14" t="str">
        <f>_xlfn.IFNA(+INDEX(Comp1!M:M,MATCH($B438,Comp1!$C:$C,0)),"No")</f>
        <v>Yes</v>
      </c>
      <c r="S438" s="14" t="str">
        <f>_xlfn.IFNA(+INDEX(Comp1!N:N,MATCH($B438,Comp1!$C:$C,0)),"No")</f>
        <v>Yes</v>
      </c>
      <c r="T438" s="14" t="str">
        <f>_xlfn.IFNA(+INDEX(Comp1!O:O,MATCH($B438,Comp1!$C:$C,0)),"No")</f>
        <v>Yes</v>
      </c>
      <c r="U438" s="14" t="s">
        <v>35</v>
      </c>
      <c r="V438" s="263">
        <v>6.83</v>
      </c>
      <c r="W438" s="263">
        <v>6.83</v>
      </c>
      <c r="X438" s="263">
        <v>6.83</v>
      </c>
      <c r="Y438" s="263">
        <v>6.83</v>
      </c>
      <c r="Z438" s="263">
        <v>6.83</v>
      </c>
      <c r="AA438" s="263">
        <v>6.83</v>
      </c>
      <c r="AB438" s="263">
        <v>6.02</v>
      </c>
      <c r="AC438" s="263">
        <f>IF(Q438="yes",+INDEX('Final Comp Values'!$BH:$BH,MATCH('Monthy Targets'!$B438,'Final Comp Values'!$C:$C,0)),0)</f>
        <v>6</v>
      </c>
      <c r="AD438" s="263">
        <f>IF(R438="yes",+INDEX('Final Comp Values'!$BH:$BH,MATCH('Monthy Targets'!$B438,'Final Comp Values'!$C:$C,0)),0)</f>
        <v>6</v>
      </c>
      <c r="AE438" s="263">
        <f>IF(S438="yes",+INDEX('Final Comp Values'!$BL:$BL,MATCH('Monthy Targets'!$B438,'Final Comp Values'!$C:$C,0)),0)</f>
        <v>6</v>
      </c>
      <c r="AF438" s="263">
        <f>IF(T438="yes",+INDEX('Final Comp Values'!$BL:$BL,MATCH('Monthy Targets'!$B438,'Final Comp Values'!$C:$C,0)),0)</f>
        <v>6</v>
      </c>
      <c r="AG438" s="263">
        <f>IF(U438="yes",+INDEX('Final Comp Values'!$BL:$BL,MATCH('Monthy Targets'!$B438,'Final Comp Values'!$C:$C,0)),0)</f>
        <v>6</v>
      </c>
    </row>
    <row r="439" spans="1:33" x14ac:dyDescent="0.25">
      <c r="A439" s="579">
        <f>+FY2019_ALL_Targets!A439</f>
        <v>102791</v>
      </c>
      <c r="B439" s="62">
        <f>+FY2019_ALL_Targets!B439</f>
        <v>676132</v>
      </c>
      <c r="C439" s="62">
        <f>+FY2019_ALL_Targets!C439</f>
        <v>1014648</v>
      </c>
      <c r="D439" s="62">
        <f>+FY2019_ALL_Targets!D439</f>
        <v>1588103238</v>
      </c>
      <c r="E439" s="62"/>
      <c r="F439" s="62" t="str">
        <f>+FY2019_ALL_Targets!E439</f>
        <v>Tarrant</v>
      </c>
      <c r="G439" s="62" t="str">
        <f>FY2019_ALL_Targets!J439</f>
        <v>Trail Lake Nursing and Rehabilitation</v>
      </c>
      <c r="H439" s="62" t="str">
        <f>FY2019_ALL_Targets!K439</f>
        <v>Eastland Memorial Hospital District</v>
      </c>
      <c r="I439" s="62" t="str">
        <f>+FY2019_ALL_Targets!L439</f>
        <v>7100 Trail Lake Drive</v>
      </c>
      <c r="J439" s="14" t="str">
        <f>_xlfn.IFNA(+INDEX(Comp1!$E:$E,MATCH(B439,Comp1!$C:$C,0)),"No")</f>
        <v>Yes</v>
      </c>
      <c r="K439" s="14" t="str">
        <f>_xlfn.IFNA(+INDEX(Comp1!$F:$F,MATCH(B439,Comp1!$C:$C,0)),"No")</f>
        <v>Yes</v>
      </c>
      <c r="L439" s="14" t="str">
        <f>_xlfn.IFNA(+INDEX(Comp1!G:G,MATCH($B439,Comp1!$C:$C,0)),"No")</f>
        <v>Yes</v>
      </c>
      <c r="M439" s="14" t="str">
        <f>_xlfn.IFNA(+INDEX(Comp1!H:H,MATCH($B439,Comp1!$C:$C,0)),"No")</f>
        <v>Yes</v>
      </c>
      <c r="N439" s="14" t="str">
        <f>_xlfn.IFNA(+INDEX(Comp1!I:I,MATCH($B439,Comp1!$C:$C,0)),"No")</f>
        <v>Yes</v>
      </c>
      <c r="O439" s="14" t="str">
        <f>_xlfn.IFNA(+INDEX(Comp1!J:J,MATCH($B439,Comp1!$C:$C,0)),"No")</f>
        <v>Yes</v>
      </c>
      <c r="P439" s="14" t="str">
        <f>_xlfn.IFNA(+INDEX(Comp1!K:K,MATCH($B439,Comp1!$C:$C,0)),"No")</f>
        <v>Yes</v>
      </c>
      <c r="Q439" s="14" t="str">
        <f>_xlfn.IFNA(+INDEX(Comp1!L:L,MATCH($B439,Comp1!$C:$C,0)),"No")</f>
        <v>Yes</v>
      </c>
      <c r="R439" s="14" t="str">
        <f>_xlfn.IFNA(+INDEX(Comp1!M:M,MATCH($B439,Comp1!$C:$C,0)),"No")</f>
        <v>Yes</v>
      </c>
      <c r="S439" s="14" t="str">
        <f>_xlfn.IFNA(+INDEX(Comp1!N:N,MATCH($B439,Comp1!$C:$C,0)),"No")</f>
        <v>Yes</v>
      </c>
      <c r="T439" s="14" t="str">
        <f>_xlfn.IFNA(+INDEX(Comp1!O:O,MATCH($B439,Comp1!$C:$C,0)),"No")</f>
        <v>Yes</v>
      </c>
      <c r="U439" s="14" t="s">
        <v>35</v>
      </c>
      <c r="V439" s="263">
        <v>4.25</v>
      </c>
      <c r="W439" s="263">
        <v>4.25</v>
      </c>
      <c r="X439" s="263">
        <v>4.25</v>
      </c>
      <c r="Y439" s="263">
        <v>4.25</v>
      </c>
      <c r="Z439" s="263">
        <v>4.25</v>
      </c>
      <c r="AA439" s="263">
        <v>4.25</v>
      </c>
      <c r="AB439" s="263">
        <v>4.12</v>
      </c>
      <c r="AC439" s="263">
        <f>IF(Q439="yes",+INDEX('Final Comp Values'!$BH:$BH,MATCH('Monthy Targets'!$B439,'Final Comp Values'!$C:$C,0)),0)</f>
        <v>4.1100000000000003</v>
      </c>
      <c r="AD439" s="263">
        <f>IF(R439="yes",+INDEX('Final Comp Values'!$BH:$BH,MATCH('Monthy Targets'!$B439,'Final Comp Values'!$C:$C,0)),0)</f>
        <v>4.1100000000000003</v>
      </c>
      <c r="AE439" s="263">
        <f>IF(S439="yes",+INDEX('Final Comp Values'!$BL:$BL,MATCH('Monthy Targets'!$B439,'Final Comp Values'!$C:$C,0)),0)</f>
        <v>4.1100000000000003</v>
      </c>
      <c r="AF439" s="263">
        <f>IF(T439="yes",+INDEX('Final Comp Values'!$BL:$BL,MATCH('Monthy Targets'!$B439,'Final Comp Values'!$C:$C,0)),0)</f>
        <v>4.1100000000000003</v>
      </c>
      <c r="AG439" s="263">
        <f>IF(U439="yes",+INDEX('Final Comp Values'!$BL:$BL,MATCH('Monthy Targets'!$B439,'Final Comp Values'!$C:$C,0)),0)</f>
        <v>4.1100000000000003</v>
      </c>
    </row>
    <row r="440" spans="1:33" x14ac:dyDescent="0.25">
      <c r="A440" s="579">
        <f>+FY2019_ALL_Targets!A440</f>
        <v>102925</v>
      </c>
      <c r="B440" s="62">
        <f>+FY2019_ALL_Targets!B440</f>
        <v>676133</v>
      </c>
      <c r="C440" s="62">
        <f>+FY2019_ALL_Targets!C440</f>
        <v>1026607</v>
      </c>
      <c r="D440" s="62">
        <f>+FY2019_ALL_Targets!D440</f>
        <v>1184782773</v>
      </c>
      <c r="E440" s="62"/>
      <c r="F440" s="62" t="str">
        <f>+FY2019_ALL_Targets!E440</f>
        <v>Hidalgo</v>
      </c>
      <c r="G440" s="62" t="str">
        <f>FY2019_ALL_Targets!J440</f>
        <v>Maverick Nursing and Rehabilitation Center</v>
      </c>
      <c r="H440" s="62" t="str">
        <f>FY2019_ALL_Targets!K440</f>
        <v>Val Verde County Hospital District dba Maverick Nursing and Rehabilitation Center</v>
      </c>
      <c r="I440" s="62" t="str">
        <f>+FY2019_ALL_Targets!L440</f>
        <v>3106 Bob Rogers Drive</v>
      </c>
      <c r="J440" s="14" t="str">
        <f>_xlfn.IFNA(+INDEX(Comp1!$E:$E,MATCH(B440,Comp1!$C:$C,0)),"No")</f>
        <v>Yes</v>
      </c>
      <c r="K440" s="14" t="str">
        <f>_xlfn.IFNA(+INDEX(Comp1!$F:$F,MATCH(B440,Comp1!$C:$C,0)),"No")</f>
        <v>Yes</v>
      </c>
      <c r="L440" s="14" t="str">
        <f>_xlfn.IFNA(+INDEX(Comp1!G:G,MATCH($B440,Comp1!$C:$C,0)),"No")</f>
        <v>Yes</v>
      </c>
      <c r="M440" s="14" t="str">
        <f>_xlfn.IFNA(+INDEX(Comp1!H:H,MATCH($B440,Comp1!$C:$C,0)),"No")</f>
        <v>Yes</v>
      </c>
      <c r="N440" s="14" t="str">
        <f>_xlfn.IFNA(+INDEX(Comp1!I:I,MATCH($B440,Comp1!$C:$C,0)),"No")</f>
        <v>Yes</v>
      </c>
      <c r="O440" s="14" t="str">
        <f>_xlfn.IFNA(+INDEX(Comp1!J:J,MATCH($B440,Comp1!$C:$C,0)),"No")</f>
        <v>Yes</v>
      </c>
      <c r="P440" s="14" t="str">
        <f>_xlfn.IFNA(+INDEX(Comp1!K:K,MATCH($B440,Comp1!$C:$C,0)),"No")</f>
        <v>Yes</v>
      </c>
      <c r="Q440" s="14" t="str">
        <f>_xlfn.IFNA(+INDEX(Comp1!L:L,MATCH($B440,Comp1!$C:$C,0)),"No")</f>
        <v>Yes</v>
      </c>
      <c r="R440" s="14" t="str">
        <f>_xlfn.IFNA(+INDEX(Comp1!M:M,MATCH($B440,Comp1!$C:$C,0)),"No")</f>
        <v>Yes</v>
      </c>
      <c r="S440" s="14" t="str">
        <f>_xlfn.IFNA(+INDEX(Comp1!N:N,MATCH($B440,Comp1!$C:$C,0)),"No")</f>
        <v>Yes</v>
      </c>
      <c r="T440" s="14" t="str">
        <f>_xlfn.IFNA(+INDEX(Comp1!O:O,MATCH($B440,Comp1!$C:$C,0)),"No")</f>
        <v>Yes</v>
      </c>
      <c r="U440" s="14" t="s">
        <v>35</v>
      </c>
      <c r="V440" s="263">
        <v>24.18</v>
      </c>
      <c r="W440" s="263">
        <v>24.18</v>
      </c>
      <c r="X440" s="263">
        <v>24.18</v>
      </c>
      <c r="Y440" s="263">
        <v>24.18</v>
      </c>
      <c r="Z440" s="263">
        <v>24.18</v>
      </c>
      <c r="AA440" s="263">
        <v>24.18</v>
      </c>
      <c r="AB440" s="263">
        <v>23.59</v>
      </c>
      <c r="AC440" s="263">
        <f>IF(Q440="yes",+INDEX('Final Comp Values'!$BH:$BH,MATCH('Monthy Targets'!$B440,'Final Comp Values'!$C:$C,0)),0)</f>
        <v>23.51</v>
      </c>
      <c r="AD440" s="263">
        <f>IF(R440="yes",+INDEX('Final Comp Values'!$BH:$BH,MATCH('Monthy Targets'!$B440,'Final Comp Values'!$C:$C,0)),0)</f>
        <v>23.51</v>
      </c>
      <c r="AE440" s="263">
        <f>IF(S440="yes",+INDEX('Final Comp Values'!$BL:$BL,MATCH('Monthy Targets'!$B440,'Final Comp Values'!$C:$C,0)),0)</f>
        <v>23.51</v>
      </c>
      <c r="AF440" s="263">
        <f>IF(T440="yes",+INDEX('Final Comp Values'!$BL:$BL,MATCH('Monthy Targets'!$B440,'Final Comp Values'!$C:$C,0)),0)</f>
        <v>23.51</v>
      </c>
      <c r="AG440" s="263">
        <f>IF(U440="yes",+INDEX('Final Comp Values'!$BL:$BL,MATCH('Monthy Targets'!$B440,'Final Comp Values'!$C:$C,0)),0)</f>
        <v>23.51</v>
      </c>
    </row>
    <row r="441" spans="1:33" x14ac:dyDescent="0.25">
      <c r="A441" s="579">
        <f>+FY2019_ALL_Targets!A441</f>
        <v>102907</v>
      </c>
      <c r="B441" s="62">
        <f>+FY2019_ALL_Targets!B441</f>
        <v>676137</v>
      </c>
      <c r="C441" s="62">
        <f>+FY2019_ALL_Targets!C441</f>
        <v>1028858</v>
      </c>
      <c r="D441" s="62">
        <f>+FY2019_ALL_Targets!D441</f>
        <v>1811358229</v>
      </c>
      <c r="E441" s="62"/>
      <c r="F441" s="62" t="str">
        <f>+FY2019_ALL_Targets!E441</f>
        <v>Harris</v>
      </c>
      <c r="G441" s="62" t="str">
        <f>FY2019_ALL_Targets!J441</f>
        <v>Legend Oaks Healthcare and Rehabilitation Center - Northwest Houston</v>
      </c>
      <c r="H441" s="62" t="str">
        <f>FY2019_ALL_Targets!K441</f>
        <v>Liberty County Hospital District No. 1</v>
      </c>
      <c r="I441" s="62" t="str">
        <f>+FY2019_ALL_Targets!L441</f>
        <v>8902 West Road</v>
      </c>
      <c r="J441" s="14" t="str">
        <f>_xlfn.IFNA(+INDEX(Comp1!$E:$E,MATCH(B441,Comp1!$C:$C,0)),"No")</f>
        <v>Yes</v>
      </c>
      <c r="K441" s="14" t="str">
        <f>_xlfn.IFNA(+INDEX(Comp1!$F:$F,MATCH(B441,Comp1!$C:$C,0)),"No")</f>
        <v>Yes</v>
      </c>
      <c r="L441" s="14" t="str">
        <f>_xlfn.IFNA(+INDEX(Comp1!G:G,MATCH($B441,Comp1!$C:$C,0)),"No")</f>
        <v>Yes</v>
      </c>
      <c r="M441" s="14" t="str">
        <f>_xlfn.IFNA(+INDEX(Comp1!H:H,MATCH($B441,Comp1!$C:$C,0)),"No")</f>
        <v>Yes</v>
      </c>
      <c r="N441" s="14" t="str">
        <f>_xlfn.IFNA(+INDEX(Comp1!I:I,MATCH($B441,Comp1!$C:$C,0)),"No")</f>
        <v>Yes</v>
      </c>
      <c r="O441" s="14" t="str">
        <f>_xlfn.IFNA(+INDEX(Comp1!J:J,MATCH($B441,Comp1!$C:$C,0)),"No")</f>
        <v>Yes</v>
      </c>
      <c r="P441" s="14" t="str">
        <f>_xlfn.IFNA(+INDEX(Comp1!K:K,MATCH($B441,Comp1!$C:$C,0)),"No")</f>
        <v>Yes</v>
      </c>
      <c r="Q441" s="14" t="str">
        <f>_xlfn.IFNA(+INDEX(Comp1!L:L,MATCH($B441,Comp1!$C:$C,0)),"No")</f>
        <v>Yes</v>
      </c>
      <c r="R441" s="14" t="str">
        <f>_xlfn.IFNA(+INDEX(Comp1!M:M,MATCH($B441,Comp1!$C:$C,0)),"No")</f>
        <v>Yes</v>
      </c>
      <c r="S441" s="14" t="str">
        <f>_xlfn.IFNA(+INDEX(Comp1!N:N,MATCH($B441,Comp1!$C:$C,0)),"No")</f>
        <v>Yes</v>
      </c>
      <c r="T441" s="14" t="str">
        <f>_xlfn.IFNA(+INDEX(Comp1!O:O,MATCH($B441,Comp1!$C:$C,0)),"No")</f>
        <v>Yes</v>
      </c>
      <c r="U441" s="14" t="s">
        <v>35</v>
      </c>
      <c r="V441" s="263">
        <v>5</v>
      </c>
      <c r="W441" s="263">
        <v>5</v>
      </c>
      <c r="X441" s="263">
        <v>5</v>
      </c>
      <c r="Y441" s="263">
        <v>5</v>
      </c>
      <c r="Z441" s="263">
        <v>5</v>
      </c>
      <c r="AA441" s="263">
        <v>5</v>
      </c>
      <c r="AB441" s="263">
        <v>4.96</v>
      </c>
      <c r="AC441" s="263">
        <f>IF(Q441="yes",+INDEX('Final Comp Values'!$BH:$BH,MATCH('Monthy Targets'!$B441,'Final Comp Values'!$C:$C,0)),0)</f>
        <v>4.95</v>
      </c>
      <c r="AD441" s="263">
        <f>IF(R441="yes",+INDEX('Final Comp Values'!$BH:$BH,MATCH('Monthy Targets'!$B441,'Final Comp Values'!$C:$C,0)),0)</f>
        <v>4.95</v>
      </c>
      <c r="AE441" s="263">
        <f>IF(S441="yes",+INDEX('Final Comp Values'!$BL:$BL,MATCH('Monthy Targets'!$B441,'Final Comp Values'!$C:$C,0)),0)</f>
        <v>4.95</v>
      </c>
      <c r="AF441" s="263">
        <f>IF(T441="yes",+INDEX('Final Comp Values'!$BL:$BL,MATCH('Monthy Targets'!$B441,'Final Comp Values'!$C:$C,0)),0)</f>
        <v>4.95</v>
      </c>
      <c r="AG441" s="263">
        <f>IF(U441="yes",+INDEX('Final Comp Values'!$BL:$BL,MATCH('Monthy Targets'!$B441,'Final Comp Values'!$C:$C,0)),0)</f>
        <v>4.95</v>
      </c>
    </row>
    <row r="442" spans="1:33" x14ac:dyDescent="0.25">
      <c r="A442" s="579">
        <f>+FY2019_ALL_Targets!A442</f>
        <v>102893</v>
      </c>
      <c r="B442" s="62">
        <f>+FY2019_ALL_Targets!B442</f>
        <v>676138</v>
      </c>
      <c r="C442" s="62">
        <f>+FY2019_ALL_Targets!C442</f>
        <v>1025657</v>
      </c>
      <c r="D442" s="62">
        <f>+FY2019_ALL_Targets!D442</f>
        <v>1710318316</v>
      </c>
      <c r="E442" s="62"/>
      <c r="F442" s="62" t="str">
        <f>+FY2019_ALL_Targets!E442</f>
        <v>MRSA Central</v>
      </c>
      <c r="G442" s="62" t="str">
        <f>FY2019_ALL_Targets!J442</f>
        <v>Heights of Gonzales</v>
      </c>
      <c r="H442" s="62" t="str">
        <f>FY2019_ALL_Targets!K442</f>
        <v>Gonzales Healthcare Systems</v>
      </c>
      <c r="I442" s="62" t="str">
        <f>+FY2019_ALL_Targets!L442</f>
        <v>701 N. Sarah DeWitt Drive</v>
      </c>
      <c r="J442" s="14" t="str">
        <f>_xlfn.IFNA(+INDEX(Comp1!$E:$E,MATCH(B442,Comp1!$C:$C,0)),"No")</f>
        <v>Yes</v>
      </c>
      <c r="K442" s="14" t="str">
        <f>_xlfn.IFNA(+INDEX(Comp1!$F:$F,MATCH(B442,Comp1!$C:$C,0)),"No")</f>
        <v>Yes</v>
      </c>
      <c r="L442" s="14" t="str">
        <f>_xlfn.IFNA(+INDEX(Comp1!G:G,MATCH($B442,Comp1!$C:$C,0)),"No")</f>
        <v>Yes</v>
      </c>
      <c r="M442" s="14" t="str">
        <f>_xlfn.IFNA(+INDEX(Comp1!H:H,MATCH($B442,Comp1!$C:$C,0)),"No")</f>
        <v>Yes</v>
      </c>
      <c r="N442" s="14" t="str">
        <f>_xlfn.IFNA(+INDEX(Comp1!I:I,MATCH($B442,Comp1!$C:$C,0)),"No")</f>
        <v>Yes</v>
      </c>
      <c r="O442" s="14" t="str">
        <f>_xlfn.IFNA(+INDEX(Comp1!J:J,MATCH($B442,Comp1!$C:$C,0)),"No")</f>
        <v>Yes</v>
      </c>
      <c r="P442" s="14" t="str">
        <f>_xlfn.IFNA(+INDEX(Comp1!K:K,MATCH($B442,Comp1!$C:$C,0)),"No")</f>
        <v>Yes</v>
      </c>
      <c r="Q442" s="14" t="str">
        <f>_xlfn.IFNA(+INDEX(Comp1!L:L,MATCH($B442,Comp1!$C:$C,0)),"No")</f>
        <v>Yes</v>
      </c>
      <c r="R442" s="14" t="str">
        <f>_xlfn.IFNA(+INDEX(Comp1!M:M,MATCH($B442,Comp1!$C:$C,0)),"No")</f>
        <v>Yes</v>
      </c>
      <c r="S442" s="14" t="str">
        <f>_xlfn.IFNA(+INDEX(Comp1!N:N,MATCH($B442,Comp1!$C:$C,0)),"No")</f>
        <v>Yes</v>
      </c>
      <c r="T442" s="14" t="str">
        <f>_xlfn.IFNA(+INDEX(Comp1!O:O,MATCH($B442,Comp1!$C:$C,0)),"No")</f>
        <v>Yes</v>
      </c>
      <c r="U442" s="14" t="s">
        <v>35</v>
      </c>
      <c r="V442" s="263">
        <v>8.9</v>
      </c>
      <c r="W442" s="263">
        <v>8.9</v>
      </c>
      <c r="X442" s="263">
        <v>8.9</v>
      </c>
      <c r="Y442" s="263">
        <v>8.9</v>
      </c>
      <c r="Z442" s="263">
        <v>8.9</v>
      </c>
      <c r="AA442" s="263">
        <v>8.9</v>
      </c>
      <c r="AB442" s="263">
        <v>8.9499999999999993</v>
      </c>
      <c r="AC442" s="263">
        <f>IF(Q442="yes",+INDEX('Final Comp Values'!$BH:$BH,MATCH('Monthy Targets'!$B442,'Final Comp Values'!$C:$C,0)),0)</f>
        <v>8.92</v>
      </c>
      <c r="AD442" s="263">
        <f>IF(R442="yes",+INDEX('Final Comp Values'!$BH:$BH,MATCH('Monthy Targets'!$B442,'Final Comp Values'!$C:$C,0)),0)</f>
        <v>8.92</v>
      </c>
      <c r="AE442" s="263">
        <f>IF(S442="yes",+INDEX('Final Comp Values'!$BL:$BL,MATCH('Monthy Targets'!$B442,'Final Comp Values'!$C:$C,0)),0)</f>
        <v>8.92</v>
      </c>
      <c r="AF442" s="263">
        <f>IF(T442="yes",+INDEX('Final Comp Values'!$BL:$BL,MATCH('Monthy Targets'!$B442,'Final Comp Values'!$C:$C,0)),0)</f>
        <v>8.92</v>
      </c>
      <c r="AG442" s="263">
        <f>IF(U442="yes",+INDEX('Final Comp Values'!$BL:$BL,MATCH('Monthy Targets'!$B442,'Final Comp Values'!$C:$C,0)),0)</f>
        <v>8.92</v>
      </c>
    </row>
    <row r="443" spans="1:33" x14ac:dyDescent="0.25">
      <c r="A443" s="579">
        <f>+FY2019_ALL_Targets!A443</f>
        <v>4551</v>
      </c>
      <c r="B443" s="62">
        <f>+FY2019_ALL_Targets!B443</f>
        <v>676140</v>
      </c>
      <c r="C443" s="62">
        <f>+FY2019_ALL_Targets!C443</f>
        <v>1027098</v>
      </c>
      <c r="D443" s="62">
        <f>+FY2019_ALL_Targets!D443</f>
        <v>1922483064</v>
      </c>
      <c r="E443" s="62"/>
      <c r="F443" s="62" t="str">
        <f>+FY2019_ALL_Targets!E443</f>
        <v>Nueces</v>
      </c>
      <c r="G443" s="62" t="str">
        <f>FY2019_ALL_Targets!J443</f>
        <v>Refugio Nursing &amp; Rehab Center</v>
      </c>
      <c r="H443" s="62" t="str">
        <f>FY2019_ALL_Targets!K443</f>
        <v>Shady Shores of Refugio, LLC</v>
      </c>
      <c r="I443" s="62" t="str">
        <f>+FY2019_ALL_Targets!L443</f>
        <v>201 SWIFT ST</v>
      </c>
      <c r="J443" s="14" t="str">
        <f>_xlfn.IFNA(+INDEX(Comp1!$E:$E,MATCH(B443,Comp1!$C:$C,0)),"No")</f>
        <v>No</v>
      </c>
      <c r="K443" s="14" t="str">
        <f>_xlfn.IFNA(+INDEX(Comp1!$F:$F,MATCH(B443,Comp1!$C:$C,0)),"No")</f>
        <v>No</v>
      </c>
      <c r="L443" s="14" t="str">
        <f>_xlfn.IFNA(+INDEX(Comp1!G:G,MATCH($B443,Comp1!$C:$C,0)),"No")</f>
        <v>No</v>
      </c>
      <c r="M443" s="14" t="str">
        <f>_xlfn.IFNA(+INDEX(Comp1!H:H,MATCH($B443,Comp1!$C:$C,0)),"No")</f>
        <v>No</v>
      </c>
      <c r="N443" s="14" t="str">
        <f>_xlfn.IFNA(+INDEX(Comp1!I:I,MATCH($B443,Comp1!$C:$C,0)),"No")</f>
        <v>No</v>
      </c>
      <c r="O443" s="14" t="str">
        <f>_xlfn.IFNA(+INDEX(Comp1!J:J,MATCH($B443,Comp1!$C:$C,0)),"No")</f>
        <v>No</v>
      </c>
      <c r="P443" s="14" t="str">
        <f>_xlfn.IFNA(+INDEX(Comp1!K:K,MATCH($B443,Comp1!$C:$C,0)),"No")</f>
        <v>No</v>
      </c>
      <c r="Q443" s="14" t="str">
        <f>_xlfn.IFNA(+INDEX(Comp1!L:L,MATCH($B443,Comp1!$C:$C,0)),"No")</f>
        <v>No</v>
      </c>
      <c r="R443" s="14" t="str">
        <f>_xlfn.IFNA(+INDEX(Comp1!M:M,MATCH($B443,Comp1!$C:$C,0)),"No")</f>
        <v>No</v>
      </c>
      <c r="S443" s="14" t="str">
        <f>_xlfn.IFNA(+INDEX(Comp1!N:N,MATCH($B443,Comp1!$C:$C,0)),"No")</f>
        <v>No</v>
      </c>
      <c r="T443" s="14" t="str">
        <f>_xlfn.IFNA(+INDEX(Comp1!O:O,MATCH($B443,Comp1!$C:$C,0)),"No")</f>
        <v>No</v>
      </c>
      <c r="U443" s="14">
        <v>0</v>
      </c>
      <c r="V443" s="263">
        <v>0</v>
      </c>
      <c r="W443" s="263">
        <v>0</v>
      </c>
      <c r="X443" s="263">
        <v>0</v>
      </c>
      <c r="Y443" s="263">
        <v>0</v>
      </c>
      <c r="Z443" s="263">
        <v>0</v>
      </c>
      <c r="AA443" s="263">
        <v>0</v>
      </c>
      <c r="AB443" s="263">
        <v>0</v>
      </c>
      <c r="AC443" s="263">
        <f>IF(Q443="yes",+INDEX('Final Comp Values'!$BH:$BH,MATCH('Monthy Targets'!$B443,'Final Comp Values'!$C:$C,0)),0)</f>
        <v>0</v>
      </c>
      <c r="AD443" s="263">
        <f>IF(R443="yes",+INDEX('Final Comp Values'!$BH:$BH,MATCH('Monthy Targets'!$B443,'Final Comp Values'!$C:$C,0)),0)</f>
        <v>0</v>
      </c>
      <c r="AE443" s="263">
        <f>IF(S443="yes",+INDEX('Final Comp Values'!$BL:$BL,MATCH('Monthy Targets'!$B443,'Final Comp Values'!$C:$C,0)),0)</f>
        <v>0</v>
      </c>
      <c r="AF443" s="263">
        <f>IF(T443="yes",+INDEX('Final Comp Values'!$BL:$BL,MATCH('Monthy Targets'!$B443,'Final Comp Values'!$C:$C,0)),0)</f>
        <v>0</v>
      </c>
      <c r="AG443" s="263">
        <f>IF(U443="yes",+INDEX('Final Comp Values'!$BL:$BL,MATCH('Monthy Targets'!$B443,'Final Comp Values'!$C:$C,0)),0)</f>
        <v>0</v>
      </c>
    </row>
    <row r="444" spans="1:33" x14ac:dyDescent="0.25">
      <c r="A444" s="579">
        <f>+FY2019_ALL_Targets!A444</f>
        <v>102788</v>
      </c>
      <c r="B444" s="62">
        <f>+FY2019_ALL_Targets!B444</f>
        <v>676143</v>
      </c>
      <c r="C444" s="62">
        <f>+FY2019_ALL_Targets!C444</f>
        <v>1026418</v>
      </c>
      <c r="D444" s="62">
        <f>+FY2019_ALL_Targets!D444</f>
        <v>1386047645</v>
      </c>
      <c r="E444" s="62"/>
      <c r="F444" s="62" t="str">
        <f>+FY2019_ALL_Targets!E444</f>
        <v>Tarrant</v>
      </c>
      <c r="G444" s="62" t="str">
        <f>FY2019_ALL_Targets!J444</f>
        <v>Mansfield Medical Lodge</v>
      </c>
      <c r="H444" s="62" t="str">
        <f>FY2019_ALL_Targets!K444</f>
        <v>Decatur Hospital Authority dba Mansfield Medical Lodge</v>
      </c>
      <c r="I444" s="62" t="str">
        <f>+FY2019_ALL_Targets!L444</f>
        <v>301 N Miller Road</v>
      </c>
      <c r="J444" s="14" t="str">
        <f>_xlfn.IFNA(+INDEX(Comp1!$E:$E,MATCH(B444,Comp1!$C:$C,0)),"No")</f>
        <v>Yes</v>
      </c>
      <c r="K444" s="14" t="str">
        <f>_xlfn.IFNA(+INDEX(Comp1!$F:$F,MATCH(B444,Comp1!$C:$C,0)),"No")</f>
        <v>Yes</v>
      </c>
      <c r="L444" s="14" t="str">
        <f>_xlfn.IFNA(+INDEX(Comp1!G:G,MATCH($B444,Comp1!$C:$C,0)),"No")</f>
        <v>Yes</v>
      </c>
      <c r="M444" s="14" t="str">
        <f>_xlfn.IFNA(+INDEX(Comp1!H:H,MATCH($B444,Comp1!$C:$C,0)),"No")</f>
        <v>Yes</v>
      </c>
      <c r="N444" s="14" t="str">
        <f>_xlfn.IFNA(+INDEX(Comp1!I:I,MATCH($B444,Comp1!$C:$C,0)),"No")</f>
        <v>Yes</v>
      </c>
      <c r="O444" s="14" t="str">
        <f>_xlfn.IFNA(+INDEX(Comp1!J:J,MATCH($B444,Comp1!$C:$C,0)),"No")</f>
        <v>Yes</v>
      </c>
      <c r="P444" s="14" t="str">
        <f>_xlfn.IFNA(+INDEX(Comp1!K:K,MATCH($B444,Comp1!$C:$C,0)),"No")</f>
        <v>Yes</v>
      </c>
      <c r="Q444" s="14" t="str">
        <f>_xlfn.IFNA(+INDEX(Comp1!L:L,MATCH($B444,Comp1!$C:$C,0)),"No")</f>
        <v>Yes</v>
      </c>
      <c r="R444" s="14" t="str">
        <f>_xlfn.IFNA(+INDEX(Comp1!M:M,MATCH($B444,Comp1!$C:$C,0)),"No")</f>
        <v>Yes</v>
      </c>
      <c r="S444" s="14" t="str">
        <f>_xlfn.IFNA(+INDEX(Comp1!N:N,MATCH($B444,Comp1!$C:$C,0)),"No")</f>
        <v>Yes</v>
      </c>
      <c r="T444" s="14" t="str">
        <f>_xlfn.IFNA(+INDEX(Comp1!O:O,MATCH($B444,Comp1!$C:$C,0)),"No")</f>
        <v>Yes</v>
      </c>
      <c r="U444" s="14" t="s">
        <v>35</v>
      </c>
      <c r="V444" s="263">
        <v>5.75</v>
      </c>
      <c r="W444" s="263">
        <v>5.75</v>
      </c>
      <c r="X444" s="263">
        <v>5.75</v>
      </c>
      <c r="Y444" s="263">
        <v>5.75</v>
      </c>
      <c r="Z444" s="263">
        <v>5.75</v>
      </c>
      <c r="AA444" s="263">
        <v>5.75</v>
      </c>
      <c r="AB444" s="263">
        <v>5.58</v>
      </c>
      <c r="AC444" s="263">
        <f>IF(Q444="yes",+INDEX('Final Comp Values'!$BH:$BH,MATCH('Monthy Targets'!$B444,'Final Comp Values'!$C:$C,0)),0)</f>
        <v>5.56</v>
      </c>
      <c r="AD444" s="263">
        <f>IF(R444="yes",+INDEX('Final Comp Values'!$BH:$BH,MATCH('Monthy Targets'!$B444,'Final Comp Values'!$C:$C,0)),0)</f>
        <v>5.56</v>
      </c>
      <c r="AE444" s="263">
        <f>IF(S444="yes",+INDEX('Final Comp Values'!$BL:$BL,MATCH('Monthy Targets'!$B444,'Final Comp Values'!$C:$C,0)),0)</f>
        <v>5.56</v>
      </c>
      <c r="AF444" s="263">
        <f>IF(T444="yes",+INDEX('Final Comp Values'!$BL:$BL,MATCH('Monthy Targets'!$B444,'Final Comp Values'!$C:$C,0)),0)</f>
        <v>5.56</v>
      </c>
      <c r="AG444" s="263">
        <f>IF(U444="yes",+INDEX('Final Comp Values'!$BL:$BL,MATCH('Monthy Targets'!$B444,'Final Comp Values'!$C:$C,0)),0)</f>
        <v>5.56</v>
      </c>
    </row>
    <row r="445" spans="1:33" x14ac:dyDescent="0.25">
      <c r="A445" s="579">
        <f>+FY2019_ALL_Targets!A445</f>
        <v>103091</v>
      </c>
      <c r="B445" s="62">
        <f>+FY2019_ALL_Targets!B445</f>
        <v>676144</v>
      </c>
      <c r="C445" s="62">
        <f>+FY2019_ALL_Targets!C445</f>
        <v>1026671</v>
      </c>
      <c r="D445" s="62">
        <f>+FY2019_ALL_Targets!D445</f>
        <v>1154546836</v>
      </c>
      <c r="E445" s="62"/>
      <c r="F445" s="62" t="str">
        <f>+FY2019_ALL_Targets!E445</f>
        <v>MRSA West</v>
      </c>
      <c r="G445" s="62" t="str">
        <f>FY2019_ALL_Targets!J445</f>
        <v>Senior Care Health &amp; Rehabilitation Center - Wichita Falls</v>
      </c>
      <c r="H445" s="62" t="str">
        <f>FY2019_ALL_Targets!K445</f>
        <v>Nocona Hospital District</v>
      </c>
      <c r="I445" s="62" t="str">
        <f>+FY2019_ALL_Targets!L445</f>
        <v>910 Midwestern Pkwy.</v>
      </c>
      <c r="J445" s="14" t="str">
        <f>_xlfn.IFNA(+INDEX(Comp1!$E:$E,MATCH(B445,Comp1!$C:$C,0)),"No")</f>
        <v>Yes</v>
      </c>
      <c r="K445" s="14" t="str">
        <f>_xlfn.IFNA(+INDEX(Comp1!$F:$F,MATCH(B445,Comp1!$C:$C,0)),"No")</f>
        <v>Yes</v>
      </c>
      <c r="L445" s="14" t="str">
        <f>_xlfn.IFNA(+INDEX(Comp1!G:G,MATCH($B445,Comp1!$C:$C,0)),"No")</f>
        <v>Yes</v>
      </c>
      <c r="M445" s="14" t="str">
        <f>_xlfn.IFNA(+INDEX(Comp1!H:H,MATCH($B445,Comp1!$C:$C,0)),"No")</f>
        <v>Yes</v>
      </c>
      <c r="N445" s="14" t="str">
        <f>_xlfn.IFNA(+INDEX(Comp1!I:I,MATCH($B445,Comp1!$C:$C,0)),"No")</f>
        <v>Yes</v>
      </c>
      <c r="O445" s="14" t="str">
        <f>_xlfn.IFNA(+INDEX(Comp1!J:J,MATCH($B445,Comp1!$C:$C,0)),"No")</f>
        <v>Yes</v>
      </c>
      <c r="P445" s="14" t="str">
        <f>_xlfn.IFNA(+INDEX(Comp1!K:K,MATCH($B445,Comp1!$C:$C,0)),"No")</f>
        <v>Yes</v>
      </c>
      <c r="Q445" s="14" t="str">
        <f>_xlfn.IFNA(+INDEX(Comp1!L:L,MATCH($B445,Comp1!$C:$C,0)),"No")</f>
        <v>Yes</v>
      </c>
      <c r="R445" s="14" t="str">
        <f>_xlfn.IFNA(+INDEX(Comp1!M:M,MATCH($B445,Comp1!$C:$C,0)),"No")</f>
        <v>Yes</v>
      </c>
      <c r="S445" s="14" t="str">
        <f>_xlfn.IFNA(+INDEX(Comp1!N:N,MATCH($B445,Comp1!$C:$C,0)),"No")</f>
        <v>Yes</v>
      </c>
      <c r="T445" s="14" t="str">
        <f>_xlfn.IFNA(+INDEX(Comp1!O:O,MATCH($B445,Comp1!$C:$C,0)),"No")</f>
        <v>Yes</v>
      </c>
      <c r="U445" s="14" t="s">
        <v>35</v>
      </c>
      <c r="V445" s="263">
        <v>8.65</v>
      </c>
      <c r="W445" s="263">
        <v>8.65</v>
      </c>
      <c r="X445" s="263">
        <v>8.65</v>
      </c>
      <c r="Y445" s="263">
        <v>8.65</v>
      </c>
      <c r="Z445" s="263">
        <v>8.65</v>
      </c>
      <c r="AA445" s="263">
        <v>8.65</v>
      </c>
      <c r="AB445" s="263">
        <v>8.4600000000000009</v>
      </c>
      <c r="AC445" s="263">
        <f>IF(Q445="yes",+INDEX('Final Comp Values'!$BH:$BH,MATCH('Monthy Targets'!$B445,'Final Comp Values'!$C:$C,0)),0)</f>
        <v>8.43</v>
      </c>
      <c r="AD445" s="263">
        <f>IF(R445="yes",+INDEX('Final Comp Values'!$BH:$BH,MATCH('Monthy Targets'!$B445,'Final Comp Values'!$C:$C,0)),0)</f>
        <v>8.43</v>
      </c>
      <c r="AE445" s="263">
        <f>IF(S445="yes",+INDEX('Final Comp Values'!$BL:$BL,MATCH('Monthy Targets'!$B445,'Final Comp Values'!$C:$C,0)),0)</f>
        <v>8.43</v>
      </c>
      <c r="AF445" s="263">
        <f>IF(T445="yes",+INDEX('Final Comp Values'!$BL:$BL,MATCH('Monthy Targets'!$B445,'Final Comp Values'!$C:$C,0)),0)</f>
        <v>8.43</v>
      </c>
      <c r="AG445" s="263">
        <f>IF(U445="yes",+INDEX('Final Comp Values'!$BL:$BL,MATCH('Monthy Targets'!$B445,'Final Comp Values'!$C:$C,0)),0)</f>
        <v>8.43</v>
      </c>
    </row>
    <row r="446" spans="1:33" x14ac:dyDescent="0.25">
      <c r="A446" s="579">
        <f>+FY2019_ALL_Targets!A446</f>
        <v>103103</v>
      </c>
      <c r="B446" s="62">
        <f>+FY2019_ALL_Targets!B446</f>
        <v>676145</v>
      </c>
      <c r="C446" s="62">
        <f>+FY2019_ALL_Targets!C446</f>
        <v>1026699</v>
      </c>
      <c r="D446" s="62">
        <f>+FY2019_ALL_Targets!D446</f>
        <v>1225426620</v>
      </c>
      <c r="E446" s="62"/>
      <c r="F446" s="62" t="str">
        <f>+FY2019_ALL_Targets!E446</f>
        <v>Dallas</v>
      </c>
      <c r="G446" s="62" t="str">
        <f>FY2019_ALL_Targets!J446</f>
        <v>Prairie Estates</v>
      </c>
      <c r="H446" s="62" t="str">
        <f>FY2019_ALL_Targets!K446</f>
        <v>Dallas County Hospital District</v>
      </c>
      <c r="I446" s="62" t="str">
        <f>+FY2019_ALL_Targets!L446</f>
        <v>1350 Main Street</v>
      </c>
      <c r="J446" s="14" t="str">
        <f>_xlfn.IFNA(+INDEX(Comp1!$E:$E,MATCH(B446,Comp1!$C:$C,0)),"No")</f>
        <v>Yes</v>
      </c>
      <c r="K446" s="14" t="str">
        <f>_xlfn.IFNA(+INDEX(Comp1!$F:$F,MATCH(B446,Comp1!$C:$C,0)),"No")</f>
        <v>Yes</v>
      </c>
      <c r="L446" s="14" t="str">
        <f>_xlfn.IFNA(+INDEX(Comp1!G:G,MATCH($B446,Comp1!$C:$C,0)),"No")</f>
        <v>Yes</v>
      </c>
      <c r="M446" s="14" t="str">
        <f>_xlfn.IFNA(+INDEX(Comp1!H:H,MATCH($B446,Comp1!$C:$C,0)),"No")</f>
        <v>Yes</v>
      </c>
      <c r="N446" s="14" t="str">
        <f>_xlfn.IFNA(+INDEX(Comp1!I:I,MATCH($B446,Comp1!$C:$C,0)),"No")</f>
        <v>Yes</v>
      </c>
      <c r="O446" s="14" t="str">
        <f>_xlfn.IFNA(+INDEX(Comp1!J:J,MATCH($B446,Comp1!$C:$C,0)),"No")</f>
        <v>Yes</v>
      </c>
      <c r="P446" s="14" t="str">
        <f>_xlfn.IFNA(+INDEX(Comp1!K:K,MATCH($B446,Comp1!$C:$C,0)),"No")</f>
        <v>Yes</v>
      </c>
      <c r="Q446" s="14" t="str">
        <f>_xlfn.IFNA(+INDEX(Comp1!L:L,MATCH($B446,Comp1!$C:$C,0)),"No")</f>
        <v>Yes</v>
      </c>
      <c r="R446" s="14" t="str">
        <f>_xlfn.IFNA(+INDEX(Comp1!M:M,MATCH($B446,Comp1!$C:$C,0)),"No")</f>
        <v>Yes</v>
      </c>
      <c r="S446" s="14" t="str">
        <f>_xlfn.IFNA(+INDEX(Comp1!N:N,MATCH($B446,Comp1!$C:$C,0)),"No")</f>
        <v>Yes</v>
      </c>
      <c r="T446" s="14" t="str">
        <f>_xlfn.IFNA(+INDEX(Comp1!O:O,MATCH($B446,Comp1!$C:$C,0)),"No")</f>
        <v>Yes</v>
      </c>
      <c r="U446" s="14" t="s">
        <v>35</v>
      </c>
      <c r="V446" s="263">
        <v>10.62</v>
      </c>
      <c r="W446" s="263">
        <v>10.62</v>
      </c>
      <c r="X446" s="263">
        <v>10.62</v>
      </c>
      <c r="Y446" s="263">
        <v>10.62</v>
      </c>
      <c r="Z446" s="263">
        <v>10.62</v>
      </c>
      <c r="AA446" s="263">
        <v>10.62</v>
      </c>
      <c r="AB446" s="263">
        <v>10.29</v>
      </c>
      <c r="AC446" s="263">
        <f>IF(Q446="yes",+INDEX('Final Comp Values'!$BH:$BH,MATCH('Monthy Targets'!$B446,'Final Comp Values'!$C:$C,0)),0)</f>
        <v>10.26</v>
      </c>
      <c r="AD446" s="263">
        <f>IF(R446="yes",+INDEX('Final Comp Values'!$BH:$BH,MATCH('Monthy Targets'!$B446,'Final Comp Values'!$C:$C,0)),0)</f>
        <v>10.26</v>
      </c>
      <c r="AE446" s="263">
        <f>IF(S446="yes",+INDEX('Final Comp Values'!$BL:$BL,MATCH('Monthy Targets'!$B446,'Final Comp Values'!$C:$C,0)),0)</f>
        <v>10.26</v>
      </c>
      <c r="AF446" s="263">
        <f>IF(T446="yes",+INDEX('Final Comp Values'!$BL:$BL,MATCH('Monthy Targets'!$B446,'Final Comp Values'!$C:$C,0)),0)</f>
        <v>10.26</v>
      </c>
      <c r="AG446" s="263">
        <f>IF(U446="yes",+INDEX('Final Comp Values'!$BL:$BL,MATCH('Monthy Targets'!$B446,'Final Comp Values'!$C:$C,0)),0)</f>
        <v>10.26</v>
      </c>
    </row>
    <row r="447" spans="1:33" x14ac:dyDescent="0.25">
      <c r="A447" s="579">
        <f>+FY2019_ALL_Targets!A447</f>
        <v>102783</v>
      </c>
      <c r="B447" s="62">
        <f>+FY2019_ALL_Targets!B447</f>
        <v>676146</v>
      </c>
      <c r="C447" s="62">
        <f>+FY2019_ALL_Targets!C447</f>
        <v>1026687</v>
      </c>
      <c r="D447" s="62">
        <f>+FY2019_ALL_Targets!D447</f>
        <v>1407879315</v>
      </c>
      <c r="E447" s="62"/>
      <c r="F447" s="62" t="str">
        <f>+FY2019_ALL_Targets!E447</f>
        <v>Dallas</v>
      </c>
      <c r="G447" s="62" t="str">
        <f>FY2019_ALL_Targets!J447</f>
        <v>Town East Rehabilitation and Healthcare Center</v>
      </c>
      <c r="H447" s="62" t="str">
        <f>FY2019_ALL_Targets!K447</f>
        <v>Dallas County Hospital District</v>
      </c>
      <c r="I447" s="62" t="str">
        <f>+FY2019_ALL_Targets!L447</f>
        <v>3617 O''Hare Drive</v>
      </c>
      <c r="J447" s="14" t="str">
        <f>_xlfn.IFNA(+INDEX(Comp1!$E:$E,MATCH(B447,Comp1!$C:$C,0)),"No")</f>
        <v>Yes</v>
      </c>
      <c r="K447" s="14" t="str">
        <f>_xlfn.IFNA(+INDEX(Comp1!$F:$F,MATCH(B447,Comp1!$C:$C,0)),"No")</f>
        <v>Yes</v>
      </c>
      <c r="L447" s="14" t="str">
        <f>_xlfn.IFNA(+INDEX(Comp1!G:G,MATCH($B447,Comp1!$C:$C,0)),"No")</f>
        <v>Yes</v>
      </c>
      <c r="M447" s="14" t="str">
        <f>_xlfn.IFNA(+INDEX(Comp1!H:H,MATCH($B447,Comp1!$C:$C,0)),"No")</f>
        <v>Yes</v>
      </c>
      <c r="N447" s="14" t="str">
        <f>_xlfn.IFNA(+INDEX(Comp1!I:I,MATCH($B447,Comp1!$C:$C,0)),"No")</f>
        <v>Yes</v>
      </c>
      <c r="O447" s="14" t="str">
        <f>_xlfn.IFNA(+INDEX(Comp1!J:J,MATCH($B447,Comp1!$C:$C,0)),"No")</f>
        <v>Yes</v>
      </c>
      <c r="P447" s="14" t="str">
        <f>_xlfn.IFNA(+INDEX(Comp1!K:K,MATCH($B447,Comp1!$C:$C,0)),"No")</f>
        <v>Yes</v>
      </c>
      <c r="Q447" s="14" t="str">
        <f>_xlfn.IFNA(+INDEX(Comp1!L:L,MATCH($B447,Comp1!$C:$C,0)),"No")</f>
        <v>Yes</v>
      </c>
      <c r="R447" s="14" t="str">
        <f>_xlfn.IFNA(+INDEX(Comp1!M:M,MATCH($B447,Comp1!$C:$C,0)),"No")</f>
        <v>Yes</v>
      </c>
      <c r="S447" s="14" t="str">
        <f>_xlfn.IFNA(+INDEX(Comp1!N:N,MATCH($B447,Comp1!$C:$C,0)),"No")</f>
        <v>Yes</v>
      </c>
      <c r="T447" s="14" t="str">
        <f>_xlfn.IFNA(+INDEX(Comp1!O:O,MATCH($B447,Comp1!$C:$C,0)),"No")</f>
        <v>Yes</v>
      </c>
      <c r="U447" s="14" t="s">
        <v>35</v>
      </c>
      <c r="V447" s="263">
        <v>5.0599999999999996</v>
      </c>
      <c r="W447" s="263">
        <v>5.0599999999999996</v>
      </c>
      <c r="X447" s="263">
        <v>5.0599999999999996</v>
      </c>
      <c r="Y447" s="263">
        <v>5.0599999999999996</v>
      </c>
      <c r="Z447" s="263">
        <v>5.0599999999999996</v>
      </c>
      <c r="AA447" s="263">
        <v>5.0599999999999996</v>
      </c>
      <c r="AB447" s="263">
        <v>4.9000000000000004</v>
      </c>
      <c r="AC447" s="263">
        <f>IF(Q447="yes",+INDEX('Final Comp Values'!$BH:$BH,MATCH('Monthy Targets'!$B447,'Final Comp Values'!$C:$C,0)),0)</f>
        <v>4.88</v>
      </c>
      <c r="AD447" s="263">
        <f>IF(R447="yes",+INDEX('Final Comp Values'!$BH:$BH,MATCH('Monthy Targets'!$B447,'Final Comp Values'!$C:$C,0)),0)</f>
        <v>4.88</v>
      </c>
      <c r="AE447" s="263">
        <f>IF(S447="yes",+INDEX('Final Comp Values'!$BL:$BL,MATCH('Monthy Targets'!$B447,'Final Comp Values'!$C:$C,0)),0)</f>
        <v>4.88</v>
      </c>
      <c r="AF447" s="263">
        <f>IF(T447="yes",+INDEX('Final Comp Values'!$BL:$BL,MATCH('Monthy Targets'!$B447,'Final Comp Values'!$C:$C,0)),0)</f>
        <v>4.88</v>
      </c>
      <c r="AG447" s="263">
        <f>IF(U447="yes",+INDEX('Final Comp Values'!$BL:$BL,MATCH('Monthy Targets'!$B447,'Final Comp Values'!$C:$C,0)),0)</f>
        <v>4.88</v>
      </c>
    </row>
    <row r="448" spans="1:33" x14ac:dyDescent="0.25">
      <c r="A448" s="579">
        <f>+FY2019_ALL_Targets!A448</f>
        <v>4328</v>
      </c>
      <c r="B448" s="62">
        <f>+FY2019_ALL_Targets!B448</f>
        <v>676148</v>
      </c>
      <c r="C448" s="62">
        <f>+FY2019_ALL_Targets!C448</f>
        <v>1026267</v>
      </c>
      <c r="D448" s="62">
        <f>+FY2019_ALL_Targets!D448</f>
        <v>1760503106</v>
      </c>
      <c r="E448" s="62"/>
      <c r="F448" s="62" t="str">
        <f>+FY2019_ALL_Targets!E448</f>
        <v>Tarrant</v>
      </c>
      <c r="G448" s="62" t="str">
        <f>FY2019_ALL_Targets!J448</f>
        <v>PEACH TREE PLACE</v>
      </c>
      <c r="H448" s="62" t="str">
        <f>FY2019_ALL_Targets!K448</f>
        <v>Seminole Hospital District of Gaines County Texas</v>
      </c>
      <c r="I448" s="62" t="str">
        <f>+FY2019_ALL_Targets!L448</f>
        <v>315 W Anderson Street</v>
      </c>
      <c r="J448" s="14" t="str">
        <f>_xlfn.IFNA(+INDEX(Comp1!$E:$E,MATCH(B448,Comp1!$C:$C,0)),"No")</f>
        <v>Yes</v>
      </c>
      <c r="K448" s="14" t="str">
        <f>_xlfn.IFNA(+INDEX(Comp1!$F:$F,MATCH(B448,Comp1!$C:$C,0)),"No")</f>
        <v>Yes</v>
      </c>
      <c r="L448" s="14" t="str">
        <f>_xlfn.IFNA(+INDEX(Comp1!G:G,MATCH($B448,Comp1!$C:$C,0)),"No")</f>
        <v>Yes</v>
      </c>
      <c r="M448" s="14" t="str">
        <f>_xlfn.IFNA(+INDEX(Comp1!H:H,MATCH($B448,Comp1!$C:$C,0)),"No")</f>
        <v>Yes</v>
      </c>
      <c r="N448" s="14" t="str">
        <f>_xlfn.IFNA(+INDEX(Comp1!I:I,MATCH($B448,Comp1!$C:$C,0)),"No")</f>
        <v>Yes</v>
      </c>
      <c r="O448" s="14" t="str">
        <f>_xlfn.IFNA(+INDEX(Comp1!J:J,MATCH($B448,Comp1!$C:$C,0)),"No")</f>
        <v>Yes</v>
      </c>
      <c r="P448" s="14" t="str">
        <f>_xlfn.IFNA(+INDEX(Comp1!K:K,MATCH($B448,Comp1!$C:$C,0)),"No")</f>
        <v>Yes</v>
      </c>
      <c r="Q448" s="14" t="str">
        <f>_xlfn.IFNA(+INDEX(Comp1!L:L,MATCH($B448,Comp1!$C:$C,0)),"No")</f>
        <v>Yes</v>
      </c>
      <c r="R448" s="14" t="str">
        <f>_xlfn.IFNA(+INDEX(Comp1!M:M,MATCH($B448,Comp1!$C:$C,0)),"No")</f>
        <v>Yes</v>
      </c>
      <c r="S448" s="14" t="str">
        <f>_xlfn.IFNA(+INDEX(Comp1!N:N,MATCH($B448,Comp1!$C:$C,0)),"No")</f>
        <v>Yes</v>
      </c>
      <c r="T448" s="14" t="str">
        <f>_xlfn.IFNA(+INDEX(Comp1!O:O,MATCH($B448,Comp1!$C:$C,0)),"No")</f>
        <v>Yes</v>
      </c>
      <c r="U448" s="14" t="s">
        <v>35</v>
      </c>
      <c r="V448" s="263">
        <v>4.71</v>
      </c>
      <c r="W448" s="263">
        <v>4.71</v>
      </c>
      <c r="X448" s="263">
        <v>4.71</v>
      </c>
      <c r="Y448" s="263">
        <v>4.71</v>
      </c>
      <c r="Z448" s="263">
        <v>4.71</v>
      </c>
      <c r="AA448" s="263">
        <v>4.71</v>
      </c>
      <c r="AB448" s="263">
        <v>4.57</v>
      </c>
      <c r="AC448" s="263">
        <f>IF(Q448="yes",+INDEX('Final Comp Values'!$BH:$BH,MATCH('Monthy Targets'!$B448,'Final Comp Values'!$C:$C,0)),0)</f>
        <v>4.55</v>
      </c>
      <c r="AD448" s="263">
        <f>IF(R448="yes",+INDEX('Final Comp Values'!$BH:$BH,MATCH('Monthy Targets'!$B448,'Final Comp Values'!$C:$C,0)),0)</f>
        <v>4.55</v>
      </c>
      <c r="AE448" s="263">
        <f>IF(S448="yes",+INDEX('Final Comp Values'!$BL:$BL,MATCH('Monthy Targets'!$B448,'Final Comp Values'!$C:$C,0)),0)</f>
        <v>4.55</v>
      </c>
      <c r="AF448" s="263">
        <f>IF(T448="yes",+INDEX('Final Comp Values'!$BL:$BL,MATCH('Monthy Targets'!$B448,'Final Comp Values'!$C:$C,0)),0)</f>
        <v>4.55</v>
      </c>
      <c r="AG448" s="263">
        <f>IF(U448="yes",+INDEX('Final Comp Values'!$BL:$BL,MATCH('Monthy Targets'!$B448,'Final Comp Values'!$C:$C,0)),0)</f>
        <v>4.55</v>
      </c>
    </row>
    <row r="449" spans="1:33" x14ac:dyDescent="0.25">
      <c r="A449" s="579">
        <f>+FY2019_ALL_Targets!A449</f>
        <v>103086</v>
      </c>
      <c r="B449" s="62">
        <f>+FY2019_ALL_Targets!B449</f>
        <v>676155</v>
      </c>
      <c r="C449" s="62">
        <f>+FY2019_ALL_Targets!C449</f>
        <v>1028678</v>
      </c>
      <c r="D449" s="62">
        <f>+FY2019_ALL_Targets!D449</f>
        <v>1912125683</v>
      </c>
      <c r="E449" s="62"/>
      <c r="F449" s="62" t="str">
        <f>+FY2019_ALL_Targets!E449</f>
        <v>Harris</v>
      </c>
      <c r="G449" s="62" t="str">
        <f>FY2019_ALL_Targets!J449</f>
        <v>The Courtyards at Pasadena</v>
      </c>
      <c r="H449" s="62" t="str">
        <f>FY2019_ALL_Targets!K449</f>
        <v>Liberty County Hospital District No. 1</v>
      </c>
      <c r="I449" s="62" t="str">
        <f>+FY2019_ALL_Targets!L449</f>
        <v>4048 Red Bluff</v>
      </c>
      <c r="J449" s="14" t="str">
        <f>_xlfn.IFNA(+INDEX(Comp1!$E:$E,MATCH(B449,Comp1!$C:$C,0)),"No")</f>
        <v>Yes</v>
      </c>
      <c r="K449" s="14" t="str">
        <f>_xlfn.IFNA(+INDEX(Comp1!$F:$F,MATCH(B449,Comp1!$C:$C,0)),"No")</f>
        <v>Yes</v>
      </c>
      <c r="L449" s="14" t="str">
        <f>_xlfn.IFNA(+INDEX(Comp1!G:G,MATCH($B449,Comp1!$C:$C,0)),"No")</f>
        <v>Yes</v>
      </c>
      <c r="M449" s="14" t="str">
        <f>_xlfn.IFNA(+INDEX(Comp1!H:H,MATCH($B449,Comp1!$C:$C,0)),"No")</f>
        <v>Yes</v>
      </c>
      <c r="N449" s="14" t="str">
        <f>_xlfn.IFNA(+INDEX(Comp1!I:I,MATCH($B449,Comp1!$C:$C,0)),"No")</f>
        <v>Yes</v>
      </c>
      <c r="O449" s="14" t="str">
        <f>_xlfn.IFNA(+INDEX(Comp1!J:J,MATCH($B449,Comp1!$C:$C,0)),"No")</f>
        <v>Yes</v>
      </c>
      <c r="P449" s="14" t="str">
        <f>_xlfn.IFNA(+INDEX(Comp1!K:K,MATCH($B449,Comp1!$C:$C,0)),"No")</f>
        <v>Yes</v>
      </c>
      <c r="Q449" s="14" t="str">
        <f>_xlfn.IFNA(+INDEX(Comp1!L:L,MATCH($B449,Comp1!$C:$C,0)),"No")</f>
        <v>Yes</v>
      </c>
      <c r="R449" s="14" t="str">
        <f>_xlfn.IFNA(+INDEX(Comp1!M:M,MATCH($B449,Comp1!$C:$C,0)),"No")</f>
        <v>Yes</v>
      </c>
      <c r="S449" s="14" t="str">
        <f>_xlfn.IFNA(+INDEX(Comp1!N:N,MATCH($B449,Comp1!$C:$C,0)),"No")</f>
        <v>Yes</v>
      </c>
      <c r="T449" s="14" t="str">
        <f>_xlfn.IFNA(+INDEX(Comp1!O:O,MATCH($B449,Comp1!$C:$C,0)),"No")</f>
        <v>Yes</v>
      </c>
      <c r="U449" s="14" t="s">
        <v>35</v>
      </c>
      <c r="V449" s="263">
        <v>7.44</v>
      </c>
      <c r="W449" s="263">
        <v>7.44</v>
      </c>
      <c r="X449" s="263">
        <v>7.44</v>
      </c>
      <c r="Y449" s="263">
        <v>7.44</v>
      </c>
      <c r="Z449" s="263">
        <v>7.44</v>
      </c>
      <c r="AA449" s="263">
        <v>7.44</v>
      </c>
      <c r="AB449" s="263">
        <v>7.38</v>
      </c>
      <c r="AC449" s="263">
        <f>IF(Q449="yes",+INDEX('Final Comp Values'!$BH:$BH,MATCH('Monthy Targets'!$B449,'Final Comp Values'!$C:$C,0)),0)</f>
        <v>7.35</v>
      </c>
      <c r="AD449" s="263">
        <f>IF(R449="yes",+INDEX('Final Comp Values'!$BH:$BH,MATCH('Monthy Targets'!$B449,'Final Comp Values'!$C:$C,0)),0)</f>
        <v>7.35</v>
      </c>
      <c r="AE449" s="263">
        <f>IF(S449="yes",+INDEX('Final Comp Values'!$BL:$BL,MATCH('Monthy Targets'!$B449,'Final Comp Values'!$C:$C,0)),0)</f>
        <v>7.35</v>
      </c>
      <c r="AF449" s="263">
        <f>IF(T449="yes",+INDEX('Final Comp Values'!$BL:$BL,MATCH('Monthy Targets'!$B449,'Final Comp Values'!$C:$C,0)),0)</f>
        <v>7.35</v>
      </c>
      <c r="AG449" s="263">
        <f>IF(U449="yes",+INDEX('Final Comp Values'!$BL:$BL,MATCH('Monthy Targets'!$B449,'Final Comp Values'!$C:$C,0)),0)</f>
        <v>7.35</v>
      </c>
    </row>
    <row r="450" spans="1:33" x14ac:dyDescent="0.25">
      <c r="A450" s="579">
        <f>+FY2019_ALL_Targets!A450</f>
        <v>103093</v>
      </c>
      <c r="B450" s="62">
        <f>+FY2019_ALL_Targets!B450</f>
        <v>676156</v>
      </c>
      <c r="C450" s="62">
        <f>+FY2019_ALL_Targets!C450</f>
        <v>1028821</v>
      </c>
      <c r="D450" s="62">
        <f>+FY2019_ALL_Targets!D450</f>
        <v>1083836357</v>
      </c>
      <c r="E450" s="62"/>
      <c r="F450" s="62" t="str">
        <f>+FY2019_ALL_Targets!E450</f>
        <v>Dallas</v>
      </c>
      <c r="G450" s="62" t="str">
        <f>FY2019_ALL_Targets!J450</f>
        <v>Prestonwood Rehabilitation and Nursing Center</v>
      </c>
      <c r="H450" s="62" t="str">
        <f>FY2019_ALL_Targets!K450</f>
        <v>Dallas County Hospital District</v>
      </c>
      <c r="I450" s="62" t="str">
        <f>+FY2019_ALL_Targets!L450</f>
        <v>2460 Marsh Lane</v>
      </c>
      <c r="J450" s="14" t="str">
        <f>_xlfn.IFNA(+INDEX(Comp1!$E:$E,MATCH(B450,Comp1!$C:$C,0)),"No")</f>
        <v>Yes</v>
      </c>
      <c r="K450" s="14" t="str">
        <f>_xlfn.IFNA(+INDEX(Comp1!$F:$F,MATCH(B450,Comp1!$C:$C,0)),"No")</f>
        <v>Yes</v>
      </c>
      <c r="L450" s="14" t="str">
        <f>_xlfn.IFNA(+INDEX(Comp1!G:G,MATCH($B450,Comp1!$C:$C,0)),"No")</f>
        <v>Yes</v>
      </c>
      <c r="M450" s="14" t="str">
        <f>_xlfn.IFNA(+INDEX(Comp1!H:H,MATCH($B450,Comp1!$C:$C,0)),"No")</f>
        <v>Yes</v>
      </c>
      <c r="N450" s="14" t="str">
        <f>_xlfn.IFNA(+INDEX(Comp1!I:I,MATCH($B450,Comp1!$C:$C,0)),"No")</f>
        <v>Yes</v>
      </c>
      <c r="O450" s="14" t="str">
        <f>_xlfn.IFNA(+INDEX(Comp1!J:J,MATCH($B450,Comp1!$C:$C,0)),"No")</f>
        <v>Yes</v>
      </c>
      <c r="P450" s="14" t="str">
        <f>_xlfn.IFNA(+INDEX(Comp1!K:K,MATCH($B450,Comp1!$C:$C,0)),"No")</f>
        <v>Yes</v>
      </c>
      <c r="Q450" s="14" t="str">
        <f>_xlfn.IFNA(+INDEX(Comp1!L:L,MATCH($B450,Comp1!$C:$C,0)),"No")</f>
        <v>Yes</v>
      </c>
      <c r="R450" s="14" t="str">
        <f>_xlfn.IFNA(+INDEX(Comp1!M:M,MATCH($B450,Comp1!$C:$C,0)),"No")</f>
        <v>Yes</v>
      </c>
      <c r="S450" s="14" t="str">
        <f>_xlfn.IFNA(+INDEX(Comp1!N:N,MATCH($B450,Comp1!$C:$C,0)),"No")</f>
        <v>Yes</v>
      </c>
      <c r="T450" s="14" t="str">
        <f>_xlfn.IFNA(+INDEX(Comp1!O:O,MATCH($B450,Comp1!$C:$C,0)),"No")</f>
        <v>Yes</v>
      </c>
      <c r="U450" s="14" t="s">
        <v>35</v>
      </c>
      <c r="V450" s="263">
        <v>1.37</v>
      </c>
      <c r="W450" s="263">
        <v>1.37</v>
      </c>
      <c r="X450" s="263">
        <v>1.37</v>
      </c>
      <c r="Y450" s="263">
        <v>1.37</v>
      </c>
      <c r="Z450" s="263">
        <v>1.37</v>
      </c>
      <c r="AA450" s="263">
        <v>1.37</v>
      </c>
      <c r="AB450" s="263">
        <v>1.33</v>
      </c>
      <c r="AC450" s="263">
        <f>IF(Q450="yes",+INDEX('Final Comp Values'!$BH:$BH,MATCH('Monthy Targets'!$B450,'Final Comp Values'!$C:$C,0)),0)</f>
        <v>1.32</v>
      </c>
      <c r="AD450" s="263">
        <f>IF(R450="yes",+INDEX('Final Comp Values'!$BH:$BH,MATCH('Monthy Targets'!$B450,'Final Comp Values'!$C:$C,0)),0)</f>
        <v>1.32</v>
      </c>
      <c r="AE450" s="263">
        <f>IF(S450="yes",+INDEX('Final Comp Values'!$BL:$BL,MATCH('Monthy Targets'!$B450,'Final Comp Values'!$C:$C,0)),0)</f>
        <v>1.32</v>
      </c>
      <c r="AF450" s="263">
        <f>IF(T450="yes",+INDEX('Final Comp Values'!$BL:$BL,MATCH('Monthy Targets'!$B450,'Final Comp Values'!$C:$C,0)),0)</f>
        <v>1.32</v>
      </c>
      <c r="AG450" s="263">
        <f>IF(U450="yes",+INDEX('Final Comp Values'!$BL:$BL,MATCH('Monthy Targets'!$B450,'Final Comp Values'!$C:$C,0)),0)</f>
        <v>1.32</v>
      </c>
    </row>
    <row r="451" spans="1:33" x14ac:dyDescent="0.25">
      <c r="A451" s="579">
        <f>+FY2019_ALL_Targets!A451</f>
        <v>103095</v>
      </c>
      <c r="B451" s="62">
        <f>+FY2019_ALL_Targets!B451</f>
        <v>676158</v>
      </c>
      <c r="C451" s="62">
        <f>+FY2019_ALL_Targets!C451</f>
        <v>1028695</v>
      </c>
      <c r="D451" s="62">
        <f>+FY2019_ALL_Targets!D451</f>
        <v>1801257779</v>
      </c>
      <c r="E451" s="62"/>
      <c r="F451" s="62" t="str">
        <f>+FY2019_ALL_Targets!E451</f>
        <v>Bexar</v>
      </c>
      <c r="G451" s="62" t="str">
        <f>FY2019_ALL_Targets!J451</f>
        <v>Sonterra Health Center</v>
      </c>
      <c r="H451" s="62" t="str">
        <f>FY2019_ALL_Targets!K451</f>
        <v>DeWitt Medical District</v>
      </c>
      <c r="I451" s="62" t="str">
        <f>+FY2019_ALL_Targets!L451</f>
        <v>18514 Sonterra Place</v>
      </c>
      <c r="J451" s="14" t="str">
        <f>_xlfn.IFNA(+INDEX(Comp1!$E:$E,MATCH(B451,Comp1!$C:$C,0)),"No")</f>
        <v>Yes</v>
      </c>
      <c r="K451" s="14" t="str">
        <f>_xlfn.IFNA(+INDEX(Comp1!$F:$F,MATCH(B451,Comp1!$C:$C,0)),"No")</f>
        <v>Yes</v>
      </c>
      <c r="L451" s="14" t="str">
        <f>_xlfn.IFNA(+INDEX(Comp1!G:G,MATCH($B451,Comp1!$C:$C,0)),"No")</f>
        <v>Yes</v>
      </c>
      <c r="M451" s="14" t="str">
        <f>_xlfn.IFNA(+INDEX(Comp1!H:H,MATCH($B451,Comp1!$C:$C,0)),"No")</f>
        <v>Yes</v>
      </c>
      <c r="N451" s="14" t="str">
        <f>_xlfn.IFNA(+INDEX(Comp1!I:I,MATCH($B451,Comp1!$C:$C,0)),"No")</f>
        <v>Yes</v>
      </c>
      <c r="O451" s="14" t="str">
        <f>_xlfn.IFNA(+INDEX(Comp1!J:J,MATCH($B451,Comp1!$C:$C,0)),"No")</f>
        <v>Yes</v>
      </c>
      <c r="P451" s="14" t="str">
        <f>_xlfn.IFNA(+INDEX(Comp1!K:K,MATCH($B451,Comp1!$C:$C,0)),"No")</f>
        <v>Yes</v>
      </c>
      <c r="Q451" s="14" t="str">
        <f>_xlfn.IFNA(+INDEX(Comp1!L:L,MATCH($B451,Comp1!$C:$C,0)),"No")</f>
        <v>Yes</v>
      </c>
      <c r="R451" s="14" t="str">
        <f>_xlfn.IFNA(+INDEX(Comp1!M:M,MATCH($B451,Comp1!$C:$C,0)),"No")</f>
        <v>Yes</v>
      </c>
      <c r="S451" s="14" t="str">
        <f>_xlfn.IFNA(+INDEX(Comp1!N:N,MATCH($B451,Comp1!$C:$C,0)),"No")</f>
        <v>Yes</v>
      </c>
      <c r="T451" s="14" t="str">
        <f>_xlfn.IFNA(+INDEX(Comp1!O:O,MATCH($B451,Comp1!$C:$C,0)),"No")</f>
        <v>Yes</v>
      </c>
      <c r="U451" s="14" t="s">
        <v>35</v>
      </c>
      <c r="V451" s="263">
        <v>7.44</v>
      </c>
      <c r="W451" s="263">
        <v>7.44</v>
      </c>
      <c r="X451" s="263">
        <v>7.44</v>
      </c>
      <c r="Y451" s="263">
        <v>7.44</v>
      </c>
      <c r="Z451" s="263">
        <v>7.44</v>
      </c>
      <c r="AA451" s="263">
        <v>7.44</v>
      </c>
      <c r="AB451" s="263">
        <v>7.33</v>
      </c>
      <c r="AC451" s="263">
        <f>IF(Q451="yes",+INDEX('Final Comp Values'!$BH:$BH,MATCH('Monthy Targets'!$B451,'Final Comp Values'!$C:$C,0)),0)</f>
        <v>7.3</v>
      </c>
      <c r="AD451" s="263">
        <f>IF(R451="yes",+INDEX('Final Comp Values'!$BH:$BH,MATCH('Monthy Targets'!$B451,'Final Comp Values'!$C:$C,0)),0)</f>
        <v>7.3</v>
      </c>
      <c r="AE451" s="263">
        <f>IF(S451="yes",+INDEX('Final Comp Values'!$BL:$BL,MATCH('Monthy Targets'!$B451,'Final Comp Values'!$C:$C,0)),0)</f>
        <v>7.3</v>
      </c>
      <c r="AF451" s="263">
        <f>IF(T451="yes",+INDEX('Final Comp Values'!$BL:$BL,MATCH('Monthy Targets'!$B451,'Final Comp Values'!$C:$C,0)),0)</f>
        <v>7.3</v>
      </c>
      <c r="AG451" s="263">
        <f>IF(U451="yes",+INDEX('Final Comp Values'!$BL:$BL,MATCH('Monthy Targets'!$B451,'Final Comp Values'!$C:$C,0)),0)</f>
        <v>7.3</v>
      </c>
    </row>
    <row r="452" spans="1:33" x14ac:dyDescent="0.25">
      <c r="A452" s="579">
        <f>+FY2019_ALL_Targets!A452</f>
        <v>103112</v>
      </c>
      <c r="B452" s="62">
        <f>+FY2019_ALL_Targets!B452</f>
        <v>676161</v>
      </c>
      <c r="C452" s="62">
        <f>+FY2019_ALL_Targets!C452</f>
        <v>1028599</v>
      </c>
      <c r="D452" s="62">
        <f>+FY2019_ALL_Targets!D452</f>
        <v>1891991584</v>
      </c>
      <c r="E452" s="62"/>
      <c r="F452" s="62" t="str">
        <f>+FY2019_ALL_Targets!E452</f>
        <v>Tarrant</v>
      </c>
      <c r="G452" s="62" t="str">
        <f>FY2019_ALL_Targets!J452</f>
        <v>Green Valley Healthcare and Rehabilitation</v>
      </c>
      <c r="H452" s="62" t="str">
        <f>FY2019_ALL_Targets!K452</f>
        <v>Eastland Memorial Hospital District</v>
      </c>
      <c r="I452" s="62" t="str">
        <f>+FY2019_ALL_Targets!L452</f>
        <v>6850 RUFE SNOW DRIVE</v>
      </c>
      <c r="J452" s="14" t="str">
        <f>_xlfn.IFNA(+INDEX(Comp1!$E:$E,MATCH(B452,Comp1!$C:$C,0)),"No")</f>
        <v>Yes</v>
      </c>
      <c r="K452" s="14" t="str">
        <f>_xlfn.IFNA(+INDEX(Comp1!$F:$F,MATCH(B452,Comp1!$C:$C,0)),"No")</f>
        <v>Yes</v>
      </c>
      <c r="L452" s="14" t="str">
        <f>_xlfn.IFNA(+INDEX(Comp1!G:G,MATCH($B452,Comp1!$C:$C,0)),"No")</f>
        <v>Yes</v>
      </c>
      <c r="M452" s="14" t="str">
        <f>_xlfn.IFNA(+INDEX(Comp1!H:H,MATCH($B452,Comp1!$C:$C,0)),"No")</f>
        <v>Yes</v>
      </c>
      <c r="N452" s="14" t="str">
        <f>_xlfn.IFNA(+INDEX(Comp1!I:I,MATCH($B452,Comp1!$C:$C,0)),"No")</f>
        <v>Yes</v>
      </c>
      <c r="O452" s="14" t="str">
        <f>_xlfn.IFNA(+INDEX(Comp1!J:J,MATCH($B452,Comp1!$C:$C,0)),"No")</f>
        <v>Yes</v>
      </c>
      <c r="P452" s="14" t="str">
        <f>_xlfn.IFNA(+INDEX(Comp1!K:K,MATCH($B452,Comp1!$C:$C,0)),"No")</f>
        <v>Yes</v>
      </c>
      <c r="Q452" s="14" t="str">
        <f>_xlfn.IFNA(+INDEX(Comp1!L:L,MATCH($B452,Comp1!$C:$C,0)),"No")</f>
        <v>Yes</v>
      </c>
      <c r="R452" s="14" t="str">
        <f>_xlfn.IFNA(+INDEX(Comp1!M:M,MATCH($B452,Comp1!$C:$C,0)),"No")</f>
        <v>Yes</v>
      </c>
      <c r="S452" s="14" t="str">
        <f>_xlfn.IFNA(+INDEX(Comp1!N:N,MATCH($B452,Comp1!$C:$C,0)),"No")</f>
        <v>Yes</v>
      </c>
      <c r="T452" s="14" t="str">
        <f>_xlfn.IFNA(+INDEX(Comp1!O:O,MATCH($B452,Comp1!$C:$C,0)),"No")</f>
        <v>Yes</v>
      </c>
      <c r="U452" s="14" t="s">
        <v>35</v>
      </c>
      <c r="V452" s="263">
        <v>5.51</v>
      </c>
      <c r="W452" s="263">
        <v>5.51</v>
      </c>
      <c r="X452" s="263">
        <v>5.51</v>
      </c>
      <c r="Y452" s="263">
        <v>5.51</v>
      </c>
      <c r="Z452" s="263">
        <v>5.51</v>
      </c>
      <c r="AA452" s="263">
        <v>5.51</v>
      </c>
      <c r="AB452" s="263">
        <v>5.35</v>
      </c>
      <c r="AC452" s="263">
        <f>IF(Q452="yes",+INDEX('Final Comp Values'!$BH:$BH,MATCH('Monthy Targets'!$B452,'Final Comp Values'!$C:$C,0)),0)</f>
        <v>5.33</v>
      </c>
      <c r="AD452" s="263">
        <f>IF(R452="yes",+INDEX('Final Comp Values'!$BH:$BH,MATCH('Monthy Targets'!$B452,'Final Comp Values'!$C:$C,0)),0)</f>
        <v>5.33</v>
      </c>
      <c r="AE452" s="263">
        <f>IF(S452="yes",+INDEX('Final Comp Values'!$BL:$BL,MATCH('Monthy Targets'!$B452,'Final Comp Values'!$C:$C,0)),0)</f>
        <v>5.33</v>
      </c>
      <c r="AF452" s="263">
        <f>IF(T452="yes",+INDEX('Final Comp Values'!$BL:$BL,MATCH('Monthy Targets'!$B452,'Final Comp Values'!$C:$C,0)),0)</f>
        <v>5.33</v>
      </c>
      <c r="AG452" s="263">
        <f>IF(U452="yes",+INDEX('Final Comp Values'!$BL:$BL,MATCH('Monthy Targets'!$B452,'Final Comp Values'!$C:$C,0)),0)</f>
        <v>5.33</v>
      </c>
    </row>
    <row r="453" spans="1:33" x14ac:dyDescent="0.25">
      <c r="A453" s="579">
        <f>+FY2019_ALL_Targets!A453</f>
        <v>103191</v>
      </c>
      <c r="B453" s="62">
        <f>+FY2019_ALL_Targets!B453</f>
        <v>676165</v>
      </c>
      <c r="C453" s="62">
        <f>+FY2019_ALL_Targets!C453</f>
        <v>1020142</v>
      </c>
      <c r="D453" s="62">
        <f>+FY2019_ALL_Targets!D453</f>
        <v>1750587770</v>
      </c>
      <c r="E453" s="62"/>
      <c r="F453" s="62" t="str">
        <f>+FY2019_ALL_Targets!E453</f>
        <v>Harris</v>
      </c>
      <c r="G453" s="62" t="str">
        <f>FY2019_ALL_Targets!J453</f>
        <v>Park Manor of Tomball</v>
      </c>
      <c r="H453" s="62" t="str">
        <f>FY2019_ALL_Targets!K453</f>
        <v>Winnie Stowell Hospital District</v>
      </c>
      <c r="I453" s="62" t="str">
        <f>+FY2019_ALL_Targets!L453</f>
        <v>250 School Street</v>
      </c>
      <c r="J453" s="14" t="str">
        <f>_xlfn.IFNA(+INDEX(Comp1!$E:$E,MATCH(B453,Comp1!$C:$C,0)),"No")</f>
        <v>Yes</v>
      </c>
      <c r="K453" s="14" t="str">
        <f>_xlfn.IFNA(+INDEX(Comp1!$F:$F,MATCH(B453,Comp1!$C:$C,0)),"No")</f>
        <v>Yes</v>
      </c>
      <c r="L453" s="14" t="str">
        <f>_xlfn.IFNA(+INDEX(Comp1!G:G,MATCH($B453,Comp1!$C:$C,0)),"No")</f>
        <v>Yes</v>
      </c>
      <c r="M453" s="14" t="str">
        <f>_xlfn.IFNA(+INDEX(Comp1!H:H,MATCH($B453,Comp1!$C:$C,0)),"No")</f>
        <v>Yes</v>
      </c>
      <c r="N453" s="14" t="str">
        <f>_xlfn.IFNA(+INDEX(Comp1!I:I,MATCH($B453,Comp1!$C:$C,0)),"No")</f>
        <v>Yes</v>
      </c>
      <c r="O453" s="14" t="str">
        <f>_xlfn.IFNA(+INDEX(Comp1!J:J,MATCH($B453,Comp1!$C:$C,0)),"No")</f>
        <v>Yes</v>
      </c>
      <c r="P453" s="14" t="str">
        <f>_xlfn.IFNA(+INDEX(Comp1!K:K,MATCH($B453,Comp1!$C:$C,0)),"No")</f>
        <v>Yes</v>
      </c>
      <c r="Q453" s="14" t="str">
        <f>_xlfn.IFNA(+INDEX(Comp1!L:L,MATCH($B453,Comp1!$C:$C,0)),"No")</f>
        <v>Yes</v>
      </c>
      <c r="R453" s="14" t="str">
        <f>_xlfn.IFNA(+INDEX(Comp1!M:M,MATCH($B453,Comp1!$C:$C,0)),"No")</f>
        <v>Yes</v>
      </c>
      <c r="S453" s="14" t="str">
        <f>_xlfn.IFNA(+INDEX(Comp1!N:N,MATCH($B453,Comp1!$C:$C,0)),"No")</f>
        <v>Yes</v>
      </c>
      <c r="T453" s="14" t="str">
        <f>_xlfn.IFNA(+INDEX(Comp1!O:O,MATCH($B453,Comp1!$C:$C,0)),"No")</f>
        <v>Yes</v>
      </c>
      <c r="U453" s="14" t="s">
        <v>35</v>
      </c>
      <c r="V453" s="263">
        <v>6.01</v>
      </c>
      <c r="W453" s="263">
        <v>6.01</v>
      </c>
      <c r="X453" s="263">
        <v>6.01</v>
      </c>
      <c r="Y453" s="263">
        <v>6.01</v>
      </c>
      <c r="Z453" s="263">
        <v>6.01</v>
      </c>
      <c r="AA453" s="263">
        <v>6.01</v>
      </c>
      <c r="AB453" s="263">
        <v>5.96</v>
      </c>
      <c r="AC453" s="263">
        <f>IF(Q453="yes",+INDEX('Final Comp Values'!$BH:$BH,MATCH('Monthy Targets'!$B453,'Final Comp Values'!$C:$C,0)),0)</f>
        <v>5.94</v>
      </c>
      <c r="AD453" s="263">
        <f>IF(R453="yes",+INDEX('Final Comp Values'!$BH:$BH,MATCH('Monthy Targets'!$B453,'Final Comp Values'!$C:$C,0)),0)</f>
        <v>5.94</v>
      </c>
      <c r="AE453" s="263">
        <f>IF(S453="yes",+INDEX('Final Comp Values'!$BL:$BL,MATCH('Monthy Targets'!$B453,'Final Comp Values'!$C:$C,0)),0)</f>
        <v>5.94</v>
      </c>
      <c r="AF453" s="263">
        <f>IF(T453="yes",+INDEX('Final Comp Values'!$BL:$BL,MATCH('Monthy Targets'!$B453,'Final Comp Values'!$C:$C,0)),0)</f>
        <v>5.94</v>
      </c>
      <c r="AG453" s="263">
        <f>IF(U453="yes",+INDEX('Final Comp Values'!$BL:$BL,MATCH('Monthy Targets'!$B453,'Final Comp Values'!$C:$C,0)),0)</f>
        <v>5.94</v>
      </c>
    </row>
    <row r="454" spans="1:33" x14ac:dyDescent="0.25">
      <c r="A454" s="579">
        <f>+FY2019_ALL_Targets!A454</f>
        <v>4487</v>
      </c>
      <c r="B454" s="62">
        <f>+FY2019_ALL_Targets!B454</f>
        <v>676169</v>
      </c>
      <c r="C454" s="62">
        <f>+FY2019_ALL_Targets!C454</f>
        <v>1027110</v>
      </c>
      <c r="D454" s="62">
        <f>+FY2019_ALL_Targets!D454</f>
        <v>1881079101</v>
      </c>
      <c r="E454" s="62"/>
      <c r="F454" s="62" t="str">
        <f>+FY2019_ALL_Targets!E454</f>
        <v>Nueces</v>
      </c>
      <c r="G454" s="62" t="str">
        <f>FY2019_ALL_Targets!J454</f>
        <v>Premont Rehab &amp; Nursing Center</v>
      </c>
      <c r="H454" s="62" t="str">
        <f>FY2019_ALL_Targets!K454</f>
        <v>Shady Shores of Premont, LLC</v>
      </c>
      <c r="I454" s="62" t="str">
        <f>+FY2019_ALL_Targets!L454</f>
        <v>431 N.W. 3RD ST</v>
      </c>
      <c r="J454" s="14" t="str">
        <f>_xlfn.IFNA(+INDEX(Comp1!$E:$E,MATCH(B454,Comp1!$C:$C,0)),"No")</f>
        <v>No</v>
      </c>
      <c r="K454" s="14" t="str">
        <f>_xlfn.IFNA(+INDEX(Comp1!$F:$F,MATCH(B454,Comp1!$C:$C,0)),"No")</f>
        <v>No</v>
      </c>
      <c r="L454" s="14" t="str">
        <f>_xlfn.IFNA(+INDEX(Comp1!G:G,MATCH($B454,Comp1!$C:$C,0)),"No")</f>
        <v>No</v>
      </c>
      <c r="M454" s="14" t="str">
        <f>_xlfn.IFNA(+INDEX(Comp1!H:H,MATCH($B454,Comp1!$C:$C,0)),"No")</f>
        <v>No</v>
      </c>
      <c r="N454" s="14" t="str">
        <f>_xlfn.IFNA(+INDEX(Comp1!I:I,MATCH($B454,Comp1!$C:$C,0)),"No")</f>
        <v>No</v>
      </c>
      <c r="O454" s="14" t="str">
        <f>_xlfn.IFNA(+INDEX(Comp1!J:J,MATCH($B454,Comp1!$C:$C,0)),"No")</f>
        <v>No</v>
      </c>
      <c r="P454" s="14" t="str">
        <f>_xlfn.IFNA(+INDEX(Comp1!K:K,MATCH($B454,Comp1!$C:$C,0)),"No")</f>
        <v>No</v>
      </c>
      <c r="Q454" s="14" t="str">
        <f>_xlfn.IFNA(+INDEX(Comp1!L:L,MATCH($B454,Comp1!$C:$C,0)),"No")</f>
        <v>No</v>
      </c>
      <c r="R454" s="14" t="str">
        <f>_xlfn.IFNA(+INDEX(Comp1!M:M,MATCH($B454,Comp1!$C:$C,0)),"No")</f>
        <v>No</v>
      </c>
      <c r="S454" s="14" t="str">
        <f>_xlfn.IFNA(+INDEX(Comp1!N:N,MATCH($B454,Comp1!$C:$C,0)),"No")</f>
        <v>No</v>
      </c>
      <c r="T454" s="14" t="str">
        <f>_xlfn.IFNA(+INDEX(Comp1!O:O,MATCH($B454,Comp1!$C:$C,0)),"No")</f>
        <v>No</v>
      </c>
      <c r="U454" s="14">
        <v>0</v>
      </c>
      <c r="V454" s="263">
        <v>0</v>
      </c>
      <c r="W454" s="263">
        <v>0</v>
      </c>
      <c r="X454" s="263">
        <v>0</v>
      </c>
      <c r="Y454" s="263">
        <v>0</v>
      </c>
      <c r="Z454" s="263">
        <v>0</v>
      </c>
      <c r="AA454" s="263">
        <v>0</v>
      </c>
      <c r="AB454" s="263">
        <v>0</v>
      </c>
      <c r="AC454" s="263">
        <f>IF(Q454="yes",+INDEX('Final Comp Values'!$BH:$BH,MATCH('Monthy Targets'!$B454,'Final Comp Values'!$C:$C,0)),0)</f>
        <v>0</v>
      </c>
      <c r="AD454" s="263">
        <f>IF(R454="yes",+INDEX('Final Comp Values'!$BH:$BH,MATCH('Monthy Targets'!$B454,'Final Comp Values'!$C:$C,0)),0)</f>
        <v>0</v>
      </c>
      <c r="AE454" s="263">
        <f>IF(S454="yes",+INDEX('Final Comp Values'!$BL:$BL,MATCH('Monthy Targets'!$B454,'Final Comp Values'!$C:$C,0)),0)</f>
        <v>0</v>
      </c>
      <c r="AF454" s="263">
        <f>IF(T454="yes",+INDEX('Final Comp Values'!$BL:$BL,MATCH('Monthy Targets'!$B454,'Final Comp Values'!$C:$C,0)),0)</f>
        <v>0</v>
      </c>
      <c r="AG454" s="263">
        <f>IF(U454="yes",+INDEX('Final Comp Values'!$BL:$BL,MATCH('Monthy Targets'!$B454,'Final Comp Values'!$C:$C,0)),0)</f>
        <v>0</v>
      </c>
    </row>
    <row r="455" spans="1:33" x14ac:dyDescent="0.25">
      <c r="A455" s="579">
        <f>+FY2019_ALL_Targets!A455</f>
        <v>4449</v>
      </c>
      <c r="B455" s="62">
        <f>+FY2019_ALL_Targets!B455</f>
        <v>676173</v>
      </c>
      <c r="C455" s="62">
        <f>+FY2019_ALL_Targets!C455</f>
        <v>1018522</v>
      </c>
      <c r="D455" s="62">
        <f>+FY2019_ALL_Targets!D455</f>
        <v>1417275900</v>
      </c>
      <c r="E455" s="62"/>
      <c r="F455" s="62" t="str">
        <f>+FY2019_ALL_Targets!E455</f>
        <v>Nueces</v>
      </c>
      <c r="G455" s="62" t="str">
        <f>FY2019_ALL_Targets!J455</f>
        <v>Kenedy Health &amp; Rehabilitation</v>
      </c>
      <c r="H455" s="62" t="str">
        <f>FY2019_ALL_Targets!K455</f>
        <v>Kenedy I Enterprises, LLC</v>
      </c>
      <c r="I455" s="62" t="str">
        <f>+FY2019_ALL_Targets!L455</f>
        <v>7882 S Hwy 181</v>
      </c>
      <c r="J455" s="14" t="str">
        <f>_xlfn.IFNA(+INDEX(Comp1!$E:$E,MATCH(B455,Comp1!$C:$C,0)),"No")</f>
        <v>No</v>
      </c>
      <c r="K455" s="14" t="str">
        <f>_xlfn.IFNA(+INDEX(Comp1!$F:$F,MATCH(B455,Comp1!$C:$C,0)),"No")</f>
        <v>No</v>
      </c>
      <c r="L455" s="14" t="str">
        <f>_xlfn.IFNA(+INDEX(Comp1!G:G,MATCH($B455,Comp1!$C:$C,0)),"No")</f>
        <v>No</v>
      </c>
      <c r="M455" s="14" t="str">
        <f>_xlfn.IFNA(+INDEX(Comp1!H:H,MATCH($B455,Comp1!$C:$C,0)),"No")</f>
        <v>No</v>
      </c>
      <c r="N455" s="14" t="str">
        <f>_xlfn.IFNA(+INDEX(Comp1!I:I,MATCH($B455,Comp1!$C:$C,0)),"No")</f>
        <v>No</v>
      </c>
      <c r="O455" s="14" t="str">
        <f>_xlfn.IFNA(+INDEX(Comp1!J:J,MATCH($B455,Comp1!$C:$C,0)),"No")</f>
        <v>No</v>
      </c>
      <c r="P455" s="14" t="str">
        <f>_xlfn.IFNA(+INDEX(Comp1!K:K,MATCH($B455,Comp1!$C:$C,0)),"No")</f>
        <v>No</v>
      </c>
      <c r="Q455" s="14" t="str">
        <f>_xlfn.IFNA(+INDEX(Comp1!L:L,MATCH($B455,Comp1!$C:$C,0)),"No")</f>
        <v>No</v>
      </c>
      <c r="R455" s="14" t="str">
        <f>_xlfn.IFNA(+INDEX(Comp1!M:M,MATCH($B455,Comp1!$C:$C,0)),"No")</f>
        <v>No</v>
      </c>
      <c r="S455" s="14" t="str">
        <f>_xlfn.IFNA(+INDEX(Comp1!N:N,MATCH($B455,Comp1!$C:$C,0)),"No")</f>
        <v>No</v>
      </c>
      <c r="T455" s="14" t="str">
        <f>_xlfn.IFNA(+INDEX(Comp1!O:O,MATCH($B455,Comp1!$C:$C,0)),"No")</f>
        <v>No</v>
      </c>
      <c r="U455" s="14">
        <v>0</v>
      </c>
      <c r="V455" s="263">
        <v>0</v>
      </c>
      <c r="W455" s="263">
        <v>0</v>
      </c>
      <c r="X455" s="263">
        <v>0</v>
      </c>
      <c r="Y455" s="263">
        <v>0</v>
      </c>
      <c r="Z455" s="263">
        <v>0</v>
      </c>
      <c r="AA455" s="263">
        <v>0</v>
      </c>
      <c r="AB455" s="263">
        <v>0</v>
      </c>
      <c r="AC455" s="263">
        <f>IF(Q455="yes",+INDEX('Final Comp Values'!$BH:$BH,MATCH('Monthy Targets'!$B455,'Final Comp Values'!$C:$C,0)),0)</f>
        <v>0</v>
      </c>
      <c r="AD455" s="263">
        <f>IF(R455="yes",+INDEX('Final Comp Values'!$BH:$BH,MATCH('Monthy Targets'!$B455,'Final Comp Values'!$C:$C,0)),0)</f>
        <v>0</v>
      </c>
      <c r="AE455" s="263">
        <f>IF(S455="yes",+INDEX('Final Comp Values'!$BL:$BL,MATCH('Monthy Targets'!$B455,'Final Comp Values'!$C:$C,0)),0)</f>
        <v>0</v>
      </c>
      <c r="AF455" s="263">
        <f>IF(T455="yes",+INDEX('Final Comp Values'!$BL:$BL,MATCH('Monthy Targets'!$B455,'Final Comp Values'!$C:$C,0)),0)</f>
        <v>0</v>
      </c>
      <c r="AG455" s="263">
        <f>IF(U455="yes",+INDEX('Final Comp Values'!$BL:$BL,MATCH('Monthy Targets'!$B455,'Final Comp Values'!$C:$C,0)),0)</f>
        <v>0</v>
      </c>
    </row>
    <row r="456" spans="1:33" x14ac:dyDescent="0.25">
      <c r="A456" s="579">
        <f>+FY2019_ALL_Targets!A456</f>
        <v>101351</v>
      </c>
      <c r="B456" s="62">
        <f>+FY2019_ALL_Targets!B456</f>
        <v>676175</v>
      </c>
      <c r="C456" s="62">
        <f>+FY2019_ALL_Targets!C456</f>
        <v>1004526</v>
      </c>
      <c r="D456" s="62">
        <f>+FY2019_ALL_Targets!D456</f>
        <v>1811051964</v>
      </c>
      <c r="E456" s="62"/>
      <c r="F456" s="62" t="str">
        <f>+FY2019_ALL_Targets!E456</f>
        <v>MRSA West</v>
      </c>
      <c r="G456" s="62" t="str">
        <f>FY2019_ALL_Targets!J456</f>
        <v>Permian Residential Care Center</v>
      </c>
      <c r="H456" s="62" t="str">
        <f>FY2019_ALL_Targets!K456</f>
        <v>Andrews County Hospital District</v>
      </c>
      <c r="I456" s="62" t="str">
        <f>+FY2019_ALL_Targets!L456</f>
        <v>1601 NE Mustang Drive</v>
      </c>
      <c r="J456" s="14" t="str">
        <f>_xlfn.IFNA(+INDEX(Comp1!$E:$E,MATCH(B456,Comp1!$C:$C,0)),"No")</f>
        <v>Yes</v>
      </c>
      <c r="K456" s="14" t="str">
        <f>_xlfn.IFNA(+INDEX(Comp1!$F:$F,MATCH(B456,Comp1!$C:$C,0)),"No")</f>
        <v>Yes</v>
      </c>
      <c r="L456" s="14" t="str">
        <f>_xlfn.IFNA(+INDEX(Comp1!G:G,MATCH($B456,Comp1!$C:$C,0)),"No")</f>
        <v>Yes</v>
      </c>
      <c r="M456" s="14" t="str">
        <f>_xlfn.IFNA(+INDEX(Comp1!H:H,MATCH($B456,Comp1!$C:$C,0)),"No")</f>
        <v>Yes</v>
      </c>
      <c r="N456" s="14" t="str">
        <f>_xlfn.IFNA(+INDEX(Comp1!I:I,MATCH($B456,Comp1!$C:$C,0)),"No")</f>
        <v>Yes</v>
      </c>
      <c r="O456" s="14" t="str">
        <f>_xlfn.IFNA(+INDEX(Comp1!J:J,MATCH($B456,Comp1!$C:$C,0)),"No")</f>
        <v>Yes</v>
      </c>
      <c r="P456" s="14" t="str">
        <f>_xlfn.IFNA(+INDEX(Comp1!K:K,MATCH($B456,Comp1!$C:$C,0)),"No")</f>
        <v>Yes</v>
      </c>
      <c r="Q456" s="14" t="str">
        <f>_xlfn.IFNA(+INDEX(Comp1!L:L,MATCH($B456,Comp1!$C:$C,0)),"No")</f>
        <v>Yes</v>
      </c>
      <c r="R456" s="14" t="str">
        <f>_xlfn.IFNA(+INDEX(Comp1!M:M,MATCH($B456,Comp1!$C:$C,0)),"No")</f>
        <v>Yes</v>
      </c>
      <c r="S456" s="14" t="str">
        <f>_xlfn.IFNA(+INDEX(Comp1!N:N,MATCH($B456,Comp1!$C:$C,0)),"No")</f>
        <v>Yes</v>
      </c>
      <c r="T456" s="14" t="str">
        <f>_xlfn.IFNA(+INDEX(Comp1!O:O,MATCH($B456,Comp1!$C:$C,0)),"No")</f>
        <v>Yes</v>
      </c>
      <c r="U456" s="14" t="s">
        <v>35</v>
      </c>
      <c r="V456" s="263">
        <v>5.13</v>
      </c>
      <c r="W456" s="263">
        <v>5.13</v>
      </c>
      <c r="X456" s="263">
        <v>5.13</v>
      </c>
      <c r="Y456" s="263">
        <v>5.13</v>
      </c>
      <c r="Z456" s="263">
        <v>5.13</v>
      </c>
      <c r="AA456" s="263">
        <v>5.13</v>
      </c>
      <c r="AB456" s="263">
        <v>5.0199999999999996</v>
      </c>
      <c r="AC456" s="263">
        <f>IF(Q456="yes",+INDEX('Final Comp Values'!$BH:$BH,MATCH('Monthy Targets'!$B456,'Final Comp Values'!$C:$C,0)),0)</f>
        <v>5</v>
      </c>
      <c r="AD456" s="263">
        <f>IF(R456="yes",+INDEX('Final Comp Values'!$BH:$BH,MATCH('Monthy Targets'!$B456,'Final Comp Values'!$C:$C,0)),0)</f>
        <v>5</v>
      </c>
      <c r="AE456" s="263">
        <f>IF(S456="yes",+INDEX('Final Comp Values'!$BL:$BL,MATCH('Monthy Targets'!$B456,'Final Comp Values'!$C:$C,0)),0)</f>
        <v>5</v>
      </c>
      <c r="AF456" s="263">
        <f>IF(T456="yes",+INDEX('Final Comp Values'!$BL:$BL,MATCH('Monthy Targets'!$B456,'Final Comp Values'!$C:$C,0)),0)</f>
        <v>5</v>
      </c>
      <c r="AG456" s="263">
        <f>IF(U456="yes",+INDEX('Final Comp Values'!$BL:$BL,MATCH('Monthy Targets'!$B456,'Final Comp Values'!$C:$C,0)),0)</f>
        <v>5</v>
      </c>
    </row>
    <row r="457" spans="1:33" x14ac:dyDescent="0.25">
      <c r="A457" s="579">
        <f>+FY2019_ALL_Targets!A457</f>
        <v>4154</v>
      </c>
      <c r="B457" s="62">
        <f>+FY2019_ALL_Targets!B457</f>
        <v>676177</v>
      </c>
      <c r="C457" s="62">
        <f>+FY2019_ALL_Targets!C457</f>
        <v>1026192</v>
      </c>
      <c r="D457" s="62">
        <f>+FY2019_ALL_Targets!D457</f>
        <v>1932517026</v>
      </c>
      <c r="E457" s="62"/>
      <c r="F457" s="62" t="str">
        <f>+FY2019_ALL_Targets!E457</f>
        <v>MRSA Northeast</v>
      </c>
      <c r="G457" s="62" t="str">
        <f>FY2019_ALL_Targets!J457</f>
        <v>Garrison Nursing Home &amp; Rehabilitation Center</v>
      </c>
      <c r="H457" s="62" t="str">
        <f>FY2019_ALL_Targets!K457</f>
        <v>Winnie-Stowell Hospital District</v>
      </c>
      <c r="I457" s="62" t="str">
        <f>+FY2019_ALL_Targets!L457</f>
        <v>333 North FM 95</v>
      </c>
      <c r="J457" s="14" t="str">
        <f>_xlfn.IFNA(+INDEX(Comp1!$E:$E,MATCH(B457,Comp1!$C:$C,0)),"No")</f>
        <v>Yes</v>
      </c>
      <c r="K457" s="14" t="str">
        <f>_xlfn.IFNA(+INDEX(Comp1!$F:$F,MATCH(B457,Comp1!$C:$C,0)),"No")</f>
        <v>Yes</v>
      </c>
      <c r="L457" s="14" t="str">
        <f>_xlfn.IFNA(+INDEX(Comp1!G:G,MATCH($B457,Comp1!$C:$C,0)),"No")</f>
        <v>Yes</v>
      </c>
      <c r="M457" s="14" t="str">
        <f>_xlfn.IFNA(+INDEX(Comp1!H:H,MATCH($B457,Comp1!$C:$C,0)),"No")</f>
        <v>Yes</v>
      </c>
      <c r="N457" s="14" t="str">
        <f>_xlfn.IFNA(+INDEX(Comp1!I:I,MATCH($B457,Comp1!$C:$C,0)),"No")</f>
        <v>Yes</v>
      </c>
      <c r="O457" s="14" t="str">
        <f>_xlfn.IFNA(+INDEX(Comp1!J:J,MATCH($B457,Comp1!$C:$C,0)),"No")</f>
        <v>Yes</v>
      </c>
      <c r="P457" s="14" t="str">
        <f>_xlfn.IFNA(+INDEX(Comp1!K:K,MATCH($B457,Comp1!$C:$C,0)),"No")</f>
        <v>Yes</v>
      </c>
      <c r="Q457" s="14" t="str">
        <f>_xlfn.IFNA(+INDEX(Comp1!L:L,MATCH($B457,Comp1!$C:$C,0)),"No")</f>
        <v>Yes</v>
      </c>
      <c r="R457" s="14" t="str">
        <f>_xlfn.IFNA(+INDEX(Comp1!M:M,MATCH($B457,Comp1!$C:$C,0)),"No")</f>
        <v>Yes</v>
      </c>
      <c r="S457" s="14" t="str">
        <f>_xlfn.IFNA(+INDEX(Comp1!N:N,MATCH($B457,Comp1!$C:$C,0)),"No")</f>
        <v>Yes</v>
      </c>
      <c r="T457" s="14" t="str">
        <f>_xlfn.IFNA(+INDEX(Comp1!O:O,MATCH($B457,Comp1!$C:$C,0)),"No")</f>
        <v>Yes</v>
      </c>
      <c r="U457" s="14" t="s">
        <v>35</v>
      </c>
      <c r="V457" s="263">
        <v>5.37</v>
      </c>
      <c r="W457" s="263">
        <v>5.37</v>
      </c>
      <c r="X457" s="263">
        <v>5.37</v>
      </c>
      <c r="Y457" s="263">
        <v>5.37</v>
      </c>
      <c r="Z457" s="263">
        <v>5.37</v>
      </c>
      <c r="AA457" s="263">
        <v>5.37</v>
      </c>
      <c r="AB457" s="263">
        <v>5.56</v>
      </c>
      <c r="AC457" s="263">
        <f>IF(Q457="yes",+INDEX('Final Comp Values'!$BH:$BH,MATCH('Monthy Targets'!$B457,'Final Comp Values'!$C:$C,0)),0)</f>
        <v>5.54</v>
      </c>
      <c r="AD457" s="263">
        <f>IF(R457="yes",+INDEX('Final Comp Values'!$BH:$BH,MATCH('Monthy Targets'!$B457,'Final Comp Values'!$C:$C,0)),0)</f>
        <v>5.54</v>
      </c>
      <c r="AE457" s="263">
        <f>IF(S457="yes",+INDEX('Final Comp Values'!$BL:$BL,MATCH('Monthy Targets'!$B457,'Final Comp Values'!$C:$C,0)),0)</f>
        <v>5.54</v>
      </c>
      <c r="AF457" s="263">
        <f>IF(T457="yes",+INDEX('Final Comp Values'!$BL:$BL,MATCH('Monthy Targets'!$B457,'Final Comp Values'!$C:$C,0)),0)</f>
        <v>5.54</v>
      </c>
      <c r="AG457" s="263">
        <f>IF(U457="yes",+INDEX('Final Comp Values'!$BL:$BL,MATCH('Monthy Targets'!$B457,'Final Comp Values'!$C:$C,0)),0)</f>
        <v>5.54</v>
      </c>
    </row>
    <row r="458" spans="1:33" x14ac:dyDescent="0.25">
      <c r="A458" s="579">
        <f>+FY2019_ALL_Targets!A458</f>
        <v>103341</v>
      </c>
      <c r="B458" s="62">
        <f>+FY2019_ALL_Targets!B458</f>
        <v>676178</v>
      </c>
      <c r="C458" s="62">
        <f>+FY2019_ALL_Targets!C458</f>
        <v>1026639</v>
      </c>
      <c r="D458" s="62">
        <f>+FY2019_ALL_Targets!D458</f>
        <v>1295920221</v>
      </c>
      <c r="E458" s="62"/>
      <c r="F458" s="62" t="str">
        <f>+FY2019_ALL_Targets!E458</f>
        <v>Dallas</v>
      </c>
      <c r="G458" s="62" t="str">
        <f>FY2019_ALL_Targets!J458</f>
        <v>Duncanville Health Care and Rehabilitation Center</v>
      </c>
      <c r="H458" s="62" t="str">
        <f>FY2019_ALL_Targets!K458</f>
        <v>Dallas County Hospital District</v>
      </c>
      <c r="I458" s="62" t="str">
        <f>+FY2019_ALL_Targets!L458</f>
        <v>419 S. Cockrell Hill Road</v>
      </c>
      <c r="J458" s="14" t="str">
        <f>_xlfn.IFNA(+INDEX(Comp1!$E:$E,MATCH(B458,Comp1!$C:$C,0)),"No")</f>
        <v>Yes</v>
      </c>
      <c r="K458" s="14" t="str">
        <f>_xlfn.IFNA(+INDEX(Comp1!$F:$F,MATCH(B458,Comp1!$C:$C,0)),"No")</f>
        <v>Yes</v>
      </c>
      <c r="L458" s="14" t="str">
        <f>_xlfn.IFNA(+INDEX(Comp1!G:G,MATCH($B458,Comp1!$C:$C,0)),"No")</f>
        <v>Yes</v>
      </c>
      <c r="M458" s="14" t="str">
        <f>_xlfn.IFNA(+INDEX(Comp1!H:H,MATCH($B458,Comp1!$C:$C,0)),"No")</f>
        <v>Yes</v>
      </c>
      <c r="N458" s="14" t="str">
        <f>_xlfn.IFNA(+INDEX(Comp1!I:I,MATCH($B458,Comp1!$C:$C,0)),"No")</f>
        <v>Yes</v>
      </c>
      <c r="O458" s="14" t="str">
        <f>_xlfn.IFNA(+INDEX(Comp1!J:J,MATCH($B458,Comp1!$C:$C,0)),"No")</f>
        <v>Yes</v>
      </c>
      <c r="P458" s="14" t="str">
        <f>_xlfn.IFNA(+INDEX(Comp1!K:K,MATCH($B458,Comp1!$C:$C,0)),"No")</f>
        <v>Yes</v>
      </c>
      <c r="Q458" s="14" t="str">
        <f>_xlfn.IFNA(+INDEX(Comp1!L:L,MATCH($B458,Comp1!$C:$C,0)),"No")</f>
        <v>Yes</v>
      </c>
      <c r="R458" s="14" t="str">
        <f>_xlfn.IFNA(+INDEX(Comp1!M:M,MATCH($B458,Comp1!$C:$C,0)),"No")</f>
        <v>Yes</v>
      </c>
      <c r="S458" s="14" t="str">
        <f>_xlfn.IFNA(+INDEX(Comp1!N:N,MATCH($B458,Comp1!$C:$C,0)),"No")</f>
        <v>Yes</v>
      </c>
      <c r="T458" s="14" t="str">
        <f>_xlfn.IFNA(+INDEX(Comp1!O:O,MATCH($B458,Comp1!$C:$C,0)),"No")</f>
        <v>Yes</v>
      </c>
      <c r="U458" s="14" t="s">
        <v>35</v>
      </c>
      <c r="V458" s="263">
        <v>6.57</v>
      </c>
      <c r="W458" s="263">
        <v>6.57</v>
      </c>
      <c r="X458" s="263">
        <v>6.57</v>
      </c>
      <c r="Y458" s="263">
        <v>6.57</v>
      </c>
      <c r="Z458" s="263">
        <v>6.57</v>
      </c>
      <c r="AA458" s="263">
        <v>6.57</v>
      </c>
      <c r="AB458" s="263">
        <v>6.37</v>
      </c>
      <c r="AC458" s="263">
        <f>IF(Q458="yes",+INDEX('Final Comp Values'!$BH:$BH,MATCH('Monthy Targets'!$B458,'Final Comp Values'!$C:$C,0)),0)</f>
        <v>6.34</v>
      </c>
      <c r="AD458" s="263">
        <f>IF(R458="yes",+INDEX('Final Comp Values'!$BH:$BH,MATCH('Monthy Targets'!$B458,'Final Comp Values'!$C:$C,0)),0)</f>
        <v>6.34</v>
      </c>
      <c r="AE458" s="263">
        <f>IF(S458="yes",+INDEX('Final Comp Values'!$BL:$BL,MATCH('Monthy Targets'!$B458,'Final Comp Values'!$C:$C,0)),0)</f>
        <v>6.34</v>
      </c>
      <c r="AF458" s="263">
        <f>IF(T458="yes",+INDEX('Final Comp Values'!$BL:$BL,MATCH('Monthy Targets'!$B458,'Final Comp Values'!$C:$C,0)),0)</f>
        <v>6.34</v>
      </c>
      <c r="AG458" s="263">
        <f>IF(U458="yes",+INDEX('Final Comp Values'!$BL:$BL,MATCH('Monthy Targets'!$B458,'Final Comp Values'!$C:$C,0)),0)</f>
        <v>6.34</v>
      </c>
    </row>
    <row r="459" spans="1:33" x14ac:dyDescent="0.25">
      <c r="A459" s="579">
        <f>+FY2019_ALL_Targets!A459</f>
        <v>103284</v>
      </c>
      <c r="B459" s="62">
        <f>+FY2019_ALL_Targets!B459</f>
        <v>676180</v>
      </c>
      <c r="C459" s="62">
        <f>+FY2019_ALL_Targets!C459</f>
        <v>1026611</v>
      </c>
      <c r="D459" s="62">
        <f>+FY2019_ALL_Targets!D459</f>
        <v>1235318338</v>
      </c>
      <c r="E459" s="62"/>
      <c r="F459" s="62" t="str">
        <f>+FY2019_ALL_Targets!E459</f>
        <v>Travis</v>
      </c>
      <c r="G459" s="62" t="str">
        <f>FY2019_ALL_Targets!J459</f>
        <v>Elgin Nursing and Rehabilitation Center</v>
      </c>
      <c r="H459" s="62" t="str">
        <f>FY2019_ALL_Targets!K459</f>
        <v>Smithville Hospital Authority dba Elgin Nursing and Rehabilitation Center</v>
      </c>
      <c r="I459" s="62" t="str">
        <f>+FY2019_ALL_Targets!L459</f>
        <v>1373 North Avenue C</v>
      </c>
      <c r="J459" s="14" t="str">
        <f>_xlfn.IFNA(+INDEX(Comp1!$E:$E,MATCH(B459,Comp1!$C:$C,0)),"No")</f>
        <v>Yes</v>
      </c>
      <c r="K459" s="14" t="str">
        <f>_xlfn.IFNA(+INDEX(Comp1!$F:$F,MATCH(B459,Comp1!$C:$C,0)),"No")</f>
        <v>Yes</v>
      </c>
      <c r="L459" s="14" t="str">
        <f>_xlfn.IFNA(+INDEX(Comp1!G:G,MATCH($B459,Comp1!$C:$C,0)),"No")</f>
        <v>Yes</v>
      </c>
      <c r="M459" s="14" t="str">
        <f>_xlfn.IFNA(+INDEX(Comp1!H:H,MATCH($B459,Comp1!$C:$C,0)),"No")</f>
        <v>Yes</v>
      </c>
      <c r="N459" s="14" t="str">
        <f>_xlfn.IFNA(+INDEX(Comp1!I:I,MATCH($B459,Comp1!$C:$C,0)),"No")</f>
        <v>Yes</v>
      </c>
      <c r="O459" s="14" t="str">
        <f>_xlfn.IFNA(+INDEX(Comp1!J:J,MATCH($B459,Comp1!$C:$C,0)),"No")</f>
        <v>Yes</v>
      </c>
      <c r="P459" s="14" t="str">
        <f>_xlfn.IFNA(+INDEX(Comp1!K:K,MATCH($B459,Comp1!$C:$C,0)),"No")</f>
        <v>Yes</v>
      </c>
      <c r="Q459" s="14" t="str">
        <f>_xlfn.IFNA(+INDEX(Comp1!L:L,MATCH($B459,Comp1!$C:$C,0)),"No")</f>
        <v>Yes</v>
      </c>
      <c r="R459" s="14" t="str">
        <f>_xlfn.IFNA(+INDEX(Comp1!M:M,MATCH($B459,Comp1!$C:$C,0)),"No")</f>
        <v>Yes</v>
      </c>
      <c r="S459" s="14" t="str">
        <f>_xlfn.IFNA(+INDEX(Comp1!N:N,MATCH($B459,Comp1!$C:$C,0)),"No")</f>
        <v>Yes</v>
      </c>
      <c r="T459" s="14" t="str">
        <f>_xlfn.IFNA(+INDEX(Comp1!O:O,MATCH($B459,Comp1!$C:$C,0)),"No")</f>
        <v>Yes</v>
      </c>
      <c r="U459" s="14" t="s">
        <v>35</v>
      </c>
      <c r="V459" s="263">
        <v>17.850000000000001</v>
      </c>
      <c r="W459" s="263">
        <v>17.850000000000001</v>
      </c>
      <c r="X459" s="263">
        <v>17.850000000000001</v>
      </c>
      <c r="Y459" s="263">
        <v>17.850000000000001</v>
      </c>
      <c r="Z459" s="263">
        <v>17.850000000000001</v>
      </c>
      <c r="AA459" s="263">
        <v>17.850000000000001</v>
      </c>
      <c r="AB459" s="263">
        <v>17.579999999999998</v>
      </c>
      <c r="AC459" s="263">
        <f>IF(Q459="yes",+INDEX('Final Comp Values'!$BH:$BH,MATCH('Monthy Targets'!$B459,'Final Comp Values'!$C:$C,0)),0)</f>
        <v>17.52</v>
      </c>
      <c r="AD459" s="263">
        <f>IF(R459="yes",+INDEX('Final Comp Values'!$BH:$BH,MATCH('Monthy Targets'!$B459,'Final Comp Values'!$C:$C,0)),0)</f>
        <v>17.52</v>
      </c>
      <c r="AE459" s="263">
        <f>IF(S459="yes",+INDEX('Final Comp Values'!$BL:$BL,MATCH('Monthy Targets'!$B459,'Final Comp Values'!$C:$C,0)),0)</f>
        <v>17.52</v>
      </c>
      <c r="AF459" s="263">
        <f>IF(T459="yes",+INDEX('Final Comp Values'!$BL:$BL,MATCH('Monthy Targets'!$B459,'Final Comp Values'!$C:$C,0)),0)</f>
        <v>17.52</v>
      </c>
      <c r="AG459" s="263">
        <f>IF(U459="yes",+INDEX('Final Comp Values'!$BL:$BL,MATCH('Monthy Targets'!$B459,'Final Comp Values'!$C:$C,0)),0)</f>
        <v>17.52</v>
      </c>
    </row>
    <row r="460" spans="1:33" x14ac:dyDescent="0.25">
      <c r="A460" s="579">
        <f>+FY2019_ALL_Targets!A460</f>
        <v>103408</v>
      </c>
      <c r="B460" s="62">
        <f>+FY2019_ALL_Targets!B460</f>
        <v>676181</v>
      </c>
      <c r="C460" s="62">
        <f>+FY2019_ALL_Targets!C460</f>
        <v>1026694</v>
      </c>
      <c r="D460" s="62">
        <f>+FY2019_ALL_Targets!D460</f>
        <v>1235528506</v>
      </c>
      <c r="E460" s="62"/>
      <c r="F460" s="62" t="str">
        <f>+FY2019_ALL_Targets!E460</f>
        <v>Bexar</v>
      </c>
      <c r="G460" s="62" t="str">
        <f>FY2019_ALL_Targets!J460</f>
        <v>The Heights</v>
      </c>
      <c r="H460" s="62" t="str">
        <f>FY2019_ALL_Targets!K460</f>
        <v>Bexar County Hospital District</v>
      </c>
      <c r="I460" s="62" t="str">
        <f>+FY2019_ALL_Targets!L460</f>
        <v>1855 W Goodwin</v>
      </c>
      <c r="J460" s="14" t="str">
        <f>_xlfn.IFNA(+INDEX(Comp1!$E:$E,MATCH(B460,Comp1!$C:$C,0)),"No")</f>
        <v>Yes</v>
      </c>
      <c r="K460" s="14" t="str">
        <f>_xlfn.IFNA(+INDEX(Comp1!$F:$F,MATCH(B460,Comp1!$C:$C,0)),"No")</f>
        <v>Yes</v>
      </c>
      <c r="L460" s="14" t="str">
        <f>_xlfn.IFNA(+INDEX(Comp1!G:G,MATCH($B460,Comp1!$C:$C,0)),"No")</f>
        <v>Yes</v>
      </c>
      <c r="M460" s="14" t="str">
        <f>_xlfn.IFNA(+INDEX(Comp1!H:H,MATCH($B460,Comp1!$C:$C,0)),"No")</f>
        <v>Yes</v>
      </c>
      <c r="N460" s="14" t="str">
        <f>_xlfn.IFNA(+INDEX(Comp1!I:I,MATCH($B460,Comp1!$C:$C,0)),"No")</f>
        <v>Yes</v>
      </c>
      <c r="O460" s="14" t="str">
        <f>_xlfn.IFNA(+INDEX(Comp1!J:J,MATCH($B460,Comp1!$C:$C,0)),"No")</f>
        <v>Yes</v>
      </c>
      <c r="P460" s="14" t="str">
        <f>_xlfn.IFNA(+INDEX(Comp1!K:K,MATCH($B460,Comp1!$C:$C,0)),"No")</f>
        <v>Yes</v>
      </c>
      <c r="Q460" s="14" t="str">
        <f>_xlfn.IFNA(+INDEX(Comp1!L:L,MATCH($B460,Comp1!$C:$C,0)),"No")</f>
        <v>Yes</v>
      </c>
      <c r="R460" s="14" t="str">
        <f>_xlfn.IFNA(+INDEX(Comp1!M:M,MATCH($B460,Comp1!$C:$C,0)),"No")</f>
        <v>Yes</v>
      </c>
      <c r="S460" s="14" t="str">
        <f>_xlfn.IFNA(+INDEX(Comp1!N:N,MATCH($B460,Comp1!$C:$C,0)),"No")</f>
        <v>Yes</v>
      </c>
      <c r="T460" s="14" t="str">
        <f>_xlfn.IFNA(+INDEX(Comp1!O:O,MATCH($B460,Comp1!$C:$C,0)),"No")</f>
        <v>Yes</v>
      </c>
      <c r="U460" s="14" t="s">
        <v>35</v>
      </c>
      <c r="V460" s="263">
        <v>7.6</v>
      </c>
      <c r="W460" s="263">
        <v>7.6</v>
      </c>
      <c r="X460" s="263">
        <v>7.6</v>
      </c>
      <c r="Y460" s="263">
        <v>7.6</v>
      </c>
      <c r="Z460" s="263">
        <v>7.6</v>
      </c>
      <c r="AA460" s="263">
        <v>7.6</v>
      </c>
      <c r="AB460" s="263">
        <v>7.48</v>
      </c>
      <c r="AC460" s="263">
        <f>IF(Q460="yes",+INDEX('Final Comp Values'!$BH:$BH,MATCH('Monthy Targets'!$B460,'Final Comp Values'!$C:$C,0)),0)</f>
        <v>7.46</v>
      </c>
      <c r="AD460" s="263">
        <f>IF(R460="yes",+INDEX('Final Comp Values'!$BH:$BH,MATCH('Monthy Targets'!$B460,'Final Comp Values'!$C:$C,0)),0)</f>
        <v>7.46</v>
      </c>
      <c r="AE460" s="263">
        <f>IF(S460="yes",+INDEX('Final Comp Values'!$BL:$BL,MATCH('Monthy Targets'!$B460,'Final Comp Values'!$C:$C,0)),0)</f>
        <v>7.46</v>
      </c>
      <c r="AF460" s="263">
        <f>IF(T460="yes",+INDEX('Final Comp Values'!$BL:$BL,MATCH('Monthy Targets'!$B460,'Final Comp Values'!$C:$C,0)),0)</f>
        <v>7.46</v>
      </c>
      <c r="AG460" s="263">
        <f>IF(U460="yes",+INDEX('Final Comp Values'!$BL:$BL,MATCH('Monthy Targets'!$B460,'Final Comp Values'!$C:$C,0)),0)</f>
        <v>7.46</v>
      </c>
    </row>
    <row r="461" spans="1:33" x14ac:dyDescent="0.25">
      <c r="A461" s="579">
        <f>+FY2019_ALL_Targets!A461</f>
        <v>103421</v>
      </c>
      <c r="B461" s="62">
        <f>+FY2019_ALL_Targets!B461</f>
        <v>676187</v>
      </c>
      <c r="C461" s="62">
        <f>+FY2019_ALL_Targets!C461</f>
        <v>1028727</v>
      </c>
      <c r="D461" s="62">
        <f>+FY2019_ALL_Targets!D461</f>
        <v>1306026729</v>
      </c>
      <c r="E461" s="62"/>
      <c r="F461" s="62" t="str">
        <f>+FY2019_ALL_Targets!E461</f>
        <v>MRSA Northeast</v>
      </c>
      <c r="G461" s="62" t="str">
        <f>FY2019_ALL_Targets!J461</f>
        <v>Heritage House of Marshall Health &amp; Rehabilitation</v>
      </c>
      <c r="H461" s="62" t="str">
        <f>FY2019_ALL_Targets!K461</f>
        <v>Nacogdoches County Hospital District</v>
      </c>
      <c r="I461" s="62" t="str">
        <f>+FY2019_ALL_Targets!L461</f>
        <v>5915 Elysian Fields Road</v>
      </c>
      <c r="J461" s="14" t="str">
        <f>_xlfn.IFNA(+INDEX(Comp1!$E:$E,MATCH(B461,Comp1!$C:$C,0)),"No")</f>
        <v>Yes</v>
      </c>
      <c r="K461" s="14" t="str">
        <f>_xlfn.IFNA(+INDEX(Comp1!$F:$F,MATCH(B461,Comp1!$C:$C,0)),"No")</f>
        <v>Yes</v>
      </c>
      <c r="L461" s="14" t="str">
        <f>_xlfn.IFNA(+INDEX(Comp1!G:G,MATCH($B461,Comp1!$C:$C,0)),"No")</f>
        <v>Yes</v>
      </c>
      <c r="M461" s="14" t="str">
        <f>_xlfn.IFNA(+INDEX(Comp1!H:H,MATCH($B461,Comp1!$C:$C,0)),"No")</f>
        <v>Yes</v>
      </c>
      <c r="N461" s="14" t="str">
        <f>_xlfn.IFNA(+INDEX(Comp1!I:I,MATCH($B461,Comp1!$C:$C,0)),"No")</f>
        <v>Yes</v>
      </c>
      <c r="O461" s="14" t="str">
        <f>_xlfn.IFNA(+INDEX(Comp1!J:J,MATCH($B461,Comp1!$C:$C,0)),"No")</f>
        <v>Yes</v>
      </c>
      <c r="P461" s="14" t="str">
        <f>_xlfn.IFNA(+INDEX(Comp1!K:K,MATCH($B461,Comp1!$C:$C,0)),"No")</f>
        <v>No</v>
      </c>
      <c r="Q461" s="14" t="str">
        <f>_xlfn.IFNA(+INDEX(Comp1!L:L,MATCH($B461,Comp1!$C:$C,0)),"No")</f>
        <v>No</v>
      </c>
      <c r="R461" s="14" t="str">
        <f>_xlfn.IFNA(+INDEX(Comp1!M:M,MATCH($B461,Comp1!$C:$C,0)),"No")</f>
        <v>No</v>
      </c>
      <c r="S461" s="14" t="str">
        <f>_xlfn.IFNA(+INDEX(Comp1!N:N,MATCH($B461,Comp1!$C:$C,0)),"No")</f>
        <v>No</v>
      </c>
      <c r="T461" s="14" t="str">
        <f>_xlfn.IFNA(+INDEX(Comp1!O:O,MATCH($B461,Comp1!$C:$C,0)),"No")</f>
        <v>No</v>
      </c>
      <c r="U461" s="14" t="s">
        <v>36</v>
      </c>
      <c r="V461" s="263">
        <v>6.01</v>
      </c>
      <c r="W461" s="263">
        <v>6.01</v>
      </c>
      <c r="X461" s="263">
        <v>6.01</v>
      </c>
      <c r="Y461" s="263">
        <v>6.01</v>
      </c>
      <c r="Z461" s="263">
        <v>6.01</v>
      </c>
      <c r="AA461" s="263">
        <v>6.01</v>
      </c>
      <c r="AB461" s="263">
        <v>0</v>
      </c>
      <c r="AC461" s="263">
        <f>IF(Q461="yes",+INDEX('Final Comp Values'!$BH:$BH,MATCH('Monthy Targets'!$B461,'Final Comp Values'!$C:$C,0)),0)</f>
        <v>0</v>
      </c>
      <c r="AD461" s="263">
        <f>IF(R461="yes",+INDEX('Final Comp Values'!$BH:$BH,MATCH('Monthy Targets'!$B461,'Final Comp Values'!$C:$C,0)),0)</f>
        <v>0</v>
      </c>
      <c r="AE461" s="263">
        <f>IF(S461="yes",+INDEX('Final Comp Values'!$BL:$BL,MATCH('Monthy Targets'!$B461,'Final Comp Values'!$C:$C,0)),0)</f>
        <v>0</v>
      </c>
      <c r="AF461" s="263">
        <f>IF(T461="yes",+INDEX('Final Comp Values'!$BL:$BL,MATCH('Monthy Targets'!$B461,'Final Comp Values'!$C:$C,0)),0)</f>
        <v>0</v>
      </c>
      <c r="AG461" s="263">
        <f>IF(U461="yes",+INDEX('Final Comp Values'!$BL:$BL,MATCH('Monthy Targets'!$B461,'Final Comp Values'!$C:$C,0)),0)</f>
        <v>0</v>
      </c>
    </row>
    <row r="462" spans="1:33" x14ac:dyDescent="0.25">
      <c r="A462" s="579">
        <f>+FY2019_ALL_Targets!A462</f>
        <v>4308</v>
      </c>
      <c r="B462" s="62">
        <f>+FY2019_ALL_Targets!B462</f>
        <v>676190</v>
      </c>
      <c r="C462" s="62">
        <f>+FY2019_ALL_Targets!C462</f>
        <v>1028824</v>
      </c>
      <c r="D462" s="62">
        <f>+FY2019_ALL_Targets!D462</f>
        <v>1902163686</v>
      </c>
      <c r="E462" s="62"/>
      <c r="F462" s="62" t="str">
        <f>+FY2019_ALL_Targets!E462</f>
        <v>MRSA Northeast</v>
      </c>
      <c r="G462" s="62" t="str">
        <f>FY2019_ALL_Targets!J462</f>
        <v>Stillhouse Rehabilitation and Healthcare Center</v>
      </c>
      <c r="H462" s="62" t="str">
        <f>FY2019_ALL_Targets!K462</f>
        <v>Fannin County Hospital Authority</v>
      </c>
      <c r="I462" s="62" t="str">
        <f>+FY2019_ALL_Targets!L462</f>
        <v>2900 Stillhouse Road</v>
      </c>
      <c r="J462" s="14" t="str">
        <f>_xlfn.IFNA(+INDEX(Comp1!$E:$E,MATCH(B462,Comp1!$C:$C,0)),"No")</f>
        <v>Yes</v>
      </c>
      <c r="K462" s="14" t="str">
        <f>_xlfn.IFNA(+INDEX(Comp1!$F:$F,MATCH(B462,Comp1!$C:$C,0)),"No")</f>
        <v>Yes</v>
      </c>
      <c r="L462" s="14" t="str">
        <f>_xlfn.IFNA(+INDEX(Comp1!G:G,MATCH($B462,Comp1!$C:$C,0)),"No")</f>
        <v>Yes</v>
      </c>
      <c r="M462" s="14" t="str">
        <f>_xlfn.IFNA(+INDEX(Comp1!H:H,MATCH($B462,Comp1!$C:$C,0)),"No")</f>
        <v>Yes</v>
      </c>
      <c r="N462" s="14" t="str">
        <f>_xlfn.IFNA(+INDEX(Comp1!I:I,MATCH($B462,Comp1!$C:$C,0)),"No")</f>
        <v>Yes</v>
      </c>
      <c r="O462" s="14" t="str">
        <f>_xlfn.IFNA(+INDEX(Comp1!J:J,MATCH($B462,Comp1!$C:$C,0)),"No")</f>
        <v>Yes</v>
      </c>
      <c r="P462" s="14" t="str">
        <f>_xlfn.IFNA(+INDEX(Comp1!K:K,MATCH($B462,Comp1!$C:$C,0)),"No")</f>
        <v>Yes</v>
      </c>
      <c r="Q462" s="14" t="str">
        <f>_xlfn.IFNA(+INDEX(Comp1!L:L,MATCH($B462,Comp1!$C:$C,0)),"No")</f>
        <v>Yes</v>
      </c>
      <c r="R462" s="14" t="str">
        <f>_xlfn.IFNA(+INDEX(Comp1!M:M,MATCH($B462,Comp1!$C:$C,0)),"No")</f>
        <v>Yes</v>
      </c>
      <c r="S462" s="14" t="str">
        <f>_xlfn.IFNA(+INDEX(Comp1!N:N,MATCH($B462,Comp1!$C:$C,0)),"No")</f>
        <v>Yes</v>
      </c>
      <c r="T462" s="14" t="str">
        <f>_xlfn.IFNA(+INDEX(Comp1!O:O,MATCH($B462,Comp1!$C:$C,0)),"No")</f>
        <v>Yes</v>
      </c>
      <c r="U462" s="14" t="s">
        <v>35</v>
      </c>
      <c r="V462" s="263">
        <v>7.08</v>
      </c>
      <c r="W462" s="263">
        <v>7.08</v>
      </c>
      <c r="X462" s="263">
        <v>7.08</v>
      </c>
      <c r="Y462" s="263">
        <v>7.08</v>
      </c>
      <c r="Z462" s="263">
        <v>7.08</v>
      </c>
      <c r="AA462" s="263">
        <v>7.08</v>
      </c>
      <c r="AB462" s="263">
        <v>7.33</v>
      </c>
      <c r="AC462" s="263">
        <f>IF(Q462="yes",+INDEX('Final Comp Values'!$BH:$BH,MATCH('Monthy Targets'!$B462,'Final Comp Values'!$C:$C,0)),0)</f>
        <v>7.3</v>
      </c>
      <c r="AD462" s="263">
        <f>IF(R462="yes",+INDEX('Final Comp Values'!$BH:$BH,MATCH('Monthy Targets'!$B462,'Final Comp Values'!$C:$C,0)),0)</f>
        <v>7.3</v>
      </c>
      <c r="AE462" s="263">
        <f>IF(S462="yes",+INDEX('Final Comp Values'!$BL:$BL,MATCH('Monthy Targets'!$B462,'Final Comp Values'!$C:$C,0)),0)</f>
        <v>7.3</v>
      </c>
      <c r="AF462" s="263">
        <f>IF(T462="yes",+INDEX('Final Comp Values'!$BL:$BL,MATCH('Monthy Targets'!$B462,'Final Comp Values'!$C:$C,0)),0)</f>
        <v>7.3</v>
      </c>
      <c r="AG462" s="263">
        <f>IF(U462="yes",+INDEX('Final Comp Values'!$BL:$BL,MATCH('Monthy Targets'!$B462,'Final Comp Values'!$C:$C,0)),0)</f>
        <v>7.3</v>
      </c>
    </row>
    <row r="463" spans="1:33" x14ac:dyDescent="0.25">
      <c r="A463" s="579">
        <f>+FY2019_ALL_Targets!A463</f>
        <v>103476</v>
      </c>
      <c r="B463" s="62">
        <f>+FY2019_ALL_Targets!B463</f>
        <v>676192</v>
      </c>
      <c r="C463" s="62">
        <f>+FY2019_ALL_Targets!C463</f>
        <v>1026599</v>
      </c>
      <c r="D463" s="62">
        <f>+FY2019_ALL_Targets!D463</f>
        <v>1275704421</v>
      </c>
      <c r="E463" s="62"/>
      <c r="F463" s="62" t="str">
        <f>+FY2019_ALL_Targets!E463</f>
        <v>Dallas</v>
      </c>
      <c r="G463" s="62" t="str">
        <f>FY2019_ALL_Targets!J463</f>
        <v>Garnet Hill Rehabilitation and Skilled Care</v>
      </c>
      <c r="H463" s="62" t="str">
        <f>FY2019_ALL_Targets!K463</f>
        <v>South Limestone Hospital District</v>
      </c>
      <c r="I463" s="62" t="str">
        <f>+FY2019_ALL_Targets!L463</f>
        <v>1420 McCreary Road</v>
      </c>
      <c r="J463" s="14" t="str">
        <f>_xlfn.IFNA(+INDEX(Comp1!$E:$E,MATCH(B463,Comp1!$C:$C,0)),"No")</f>
        <v>Yes</v>
      </c>
      <c r="K463" s="14" t="str">
        <f>_xlfn.IFNA(+INDEX(Comp1!$F:$F,MATCH(B463,Comp1!$C:$C,0)),"No")</f>
        <v>Yes</v>
      </c>
      <c r="L463" s="14" t="str">
        <f>_xlfn.IFNA(+INDEX(Comp1!G:G,MATCH($B463,Comp1!$C:$C,0)),"No")</f>
        <v>Yes</v>
      </c>
      <c r="M463" s="14" t="str">
        <f>_xlfn.IFNA(+INDEX(Comp1!H:H,MATCH($B463,Comp1!$C:$C,0)),"No")</f>
        <v>Yes</v>
      </c>
      <c r="N463" s="14" t="str">
        <f>_xlfn.IFNA(+INDEX(Comp1!I:I,MATCH($B463,Comp1!$C:$C,0)),"No")</f>
        <v>Yes</v>
      </c>
      <c r="O463" s="14" t="str">
        <f>_xlfn.IFNA(+INDEX(Comp1!J:J,MATCH($B463,Comp1!$C:$C,0)),"No")</f>
        <v>Yes</v>
      </c>
      <c r="P463" s="14" t="str">
        <f>_xlfn.IFNA(+INDEX(Comp1!K:K,MATCH($B463,Comp1!$C:$C,0)),"No")</f>
        <v>Yes</v>
      </c>
      <c r="Q463" s="14" t="str">
        <f>_xlfn.IFNA(+INDEX(Comp1!L:L,MATCH($B463,Comp1!$C:$C,0)),"No")</f>
        <v>Yes</v>
      </c>
      <c r="R463" s="14" t="str">
        <f>_xlfn.IFNA(+INDEX(Comp1!M:M,MATCH($B463,Comp1!$C:$C,0)),"No")</f>
        <v>Yes</v>
      </c>
      <c r="S463" s="14" t="str">
        <f>_xlfn.IFNA(+INDEX(Comp1!N:N,MATCH($B463,Comp1!$C:$C,0)),"No")</f>
        <v>Yes</v>
      </c>
      <c r="T463" s="14" t="str">
        <f>_xlfn.IFNA(+INDEX(Comp1!O:O,MATCH($B463,Comp1!$C:$C,0)),"No")</f>
        <v>Yes</v>
      </c>
      <c r="U463" s="14" t="s">
        <v>35</v>
      </c>
      <c r="V463" s="263">
        <v>5.99</v>
      </c>
      <c r="W463" s="263">
        <v>5.99</v>
      </c>
      <c r="X463" s="263">
        <v>5.99</v>
      </c>
      <c r="Y463" s="263">
        <v>5.99</v>
      </c>
      <c r="Z463" s="263">
        <v>5.99</v>
      </c>
      <c r="AA463" s="263">
        <v>5.99</v>
      </c>
      <c r="AB463" s="263">
        <v>5.81</v>
      </c>
      <c r="AC463" s="263">
        <f>IF(Q463="yes",+INDEX('Final Comp Values'!$BH:$BH,MATCH('Monthy Targets'!$B463,'Final Comp Values'!$C:$C,0)),0)</f>
        <v>5.79</v>
      </c>
      <c r="AD463" s="263">
        <f>IF(R463="yes",+INDEX('Final Comp Values'!$BH:$BH,MATCH('Monthy Targets'!$B463,'Final Comp Values'!$C:$C,0)),0)</f>
        <v>5.79</v>
      </c>
      <c r="AE463" s="263">
        <f>IF(S463="yes",+INDEX('Final Comp Values'!$BL:$BL,MATCH('Monthy Targets'!$B463,'Final Comp Values'!$C:$C,0)),0)</f>
        <v>5.79</v>
      </c>
      <c r="AF463" s="263">
        <f>IF(T463="yes",+INDEX('Final Comp Values'!$BL:$BL,MATCH('Monthy Targets'!$B463,'Final Comp Values'!$C:$C,0)),0)</f>
        <v>5.79</v>
      </c>
      <c r="AG463" s="263">
        <f>IF(U463="yes",+INDEX('Final Comp Values'!$BL:$BL,MATCH('Monthy Targets'!$B463,'Final Comp Values'!$C:$C,0)),0)</f>
        <v>5.79</v>
      </c>
    </row>
    <row r="464" spans="1:33" x14ac:dyDescent="0.25">
      <c r="A464" s="579">
        <f>+FY2019_ALL_Targets!A464</f>
        <v>103471</v>
      </c>
      <c r="B464" s="62">
        <f>+FY2019_ALL_Targets!B464</f>
        <v>676194</v>
      </c>
      <c r="C464" s="62">
        <f>+FY2019_ALL_Targets!C464</f>
        <v>1028856</v>
      </c>
      <c r="D464" s="62">
        <f>+FY2019_ALL_Targets!D464</f>
        <v>1659731081</v>
      </c>
      <c r="E464" s="62"/>
      <c r="F464" s="62" t="str">
        <f>+FY2019_ALL_Targets!E464</f>
        <v>Harris</v>
      </c>
      <c r="G464" s="62" t="str">
        <f>FY2019_ALL_Targets!J464</f>
        <v>Legend Oaks Healthcare and Rehabilitation - Katy</v>
      </c>
      <c r="H464" s="62" t="str">
        <f>FY2019_ALL_Targets!K464</f>
        <v>Liberty County Hospital District No. 1</v>
      </c>
      <c r="I464" s="62" t="str">
        <f>+FY2019_ALL_Targets!L464</f>
        <v>21727 Provincial Boulevard</v>
      </c>
      <c r="J464" s="14" t="str">
        <f>_xlfn.IFNA(+INDEX(Comp1!$E:$E,MATCH(B464,Comp1!$C:$C,0)),"No")</f>
        <v>Yes</v>
      </c>
      <c r="K464" s="14" t="str">
        <f>_xlfn.IFNA(+INDEX(Comp1!$F:$F,MATCH(B464,Comp1!$C:$C,0)),"No")</f>
        <v>Yes</v>
      </c>
      <c r="L464" s="14" t="str">
        <f>_xlfn.IFNA(+INDEX(Comp1!G:G,MATCH($B464,Comp1!$C:$C,0)),"No")</f>
        <v>Yes</v>
      </c>
      <c r="M464" s="14" t="str">
        <f>_xlfn.IFNA(+INDEX(Comp1!H:H,MATCH($B464,Comp1!$C:$C,0)),"No")</f>
        <v>Yes</v>
      </c>
      <c r="N464" s="14" t="str">
        <f>_xlfn.IFNA(+INDEX(Comp1!I:I,MATCH($B464,Comp1!$C:$C,0)),"No")</f>
        <v>Yes</v>
      </c>
      <c r="O464" s="14" t="str">
        <f>_xlfn.IFNA(+INDEX(Comp1!J:J,MATCH($B464,Comp1!$C:$C,0)),"No")</f>
        <v>Yes</v>
      </c>
      <c r="P464" s="14" t="str">
        <f>_xlfn.IFNA(+INDEX(Comp1!K:K,MATCH($B464,Comp1!$C:$C,0)),"No")</f>
        <v>Yes</v>
      </c>
      <c r="Q464" s="14" t="str">
        <f>_xlfn.IFNA(+INDEX(Comp1!L:L,MATCH($B464,Comp1!$C:$C,0)),"No")</f>
        <v>Yes</v>
      </c>
      <c r="R464" s="14" t="str">
        <f>_xlfn.IFNA(+INDEX(Comp1!M:M,MATCH($B464,Comp1!$C:$C,0)),"No")</f>
        <v>Yes</v>
      </c>
      <c r="S464" s="14" t="str">
        <f>_xlfn.IFNA(+INDEX(Comp1!N:N,MATCH($B464,Comp1!$C:$C,0)),"No")</f>
        <v>Yes</v>
      </c>
      <c r="T464" s="14" t="str">
        <f>_xlfn.IFNA(+INDEX(Comp1!O:O,MATCH($B464,Comp1!$C:$C,0)),"No")</f>
        <v>Yes</v>
      </c>
      <c r="U464" s="14" t="s">
        <v>35</v>
      </c>
      <c r="V464" s="263">
        <v>5.88</v>
      </c>
      <c r="W464" s="263">
        <v>5.88</v>
      </c>
      <c r="X464" s="263">
        <v>5.88</v>
      </c>
      <c r="Y464" s="263">
        <v>5.88</v>
      </c>
      <c r="Z464" s="263">
        <v>5.88</v>
      </c>
      <c r="AA464" s="263">
        <v>5.88</v>
      </c>
      <c r="AB464" s="263">
        <v>5.84</v>
      </c>
      <c r="AC464" s="263">
        <f>IF(Q464="yes",+INDEX('Final Comp Values'!$BH:$BH,MATCH('Monthy Targets'!$B464,'Final Comp Values'!$C:$C,0)),0)</f>
        <v>5.82</v>
      </c>
      <c r="AD464" s="263">
        <f>IF(R464="yes",+INDEX('Final Comp Values'!$BH:$BH,MATCH('Monthy Targets'!$B464,'Final Comp Values'!$C:$C,0)),0)</f>
        <v>5.82</v>
      </c>
      <c r="AE464" s="263">
        <f>IF(S464="yes",+INDEX('Final Comp Values'!$BL:$BL,MATCH('Monthy Targets'!$B464,'Final Comp Values'!$C:$C,0)),0)</f>
        <v>5.82</v>
      </c>
      <c r="AF464" s="263">
        <f>IF(T464="yes",+INDEX('Final Comp Values'!$BL:$BL,MATCH('Monthy Targets'!$B464,'Final Comp Values'!$C:$C,0)),0)</f>
        <v>5.82</v>
      </c>
      <c r="AG464" s="263">
        <f>IF(U464="yes",+INDEX('Final Comp Values'!$BL:$BL,MATCH('Monthy Targets'!$B464,'Final Comp Values'!$C:$C,0)),0)</f>
        <v>5.82</v>
      </c>
    </row>
    <row r="465" spans="1:33" x14ac:dyDescent="0.25">
      <c r="A465" s="579">
        <f>+FY2019_ALL_Targets!A465</f>
        <v>103468</v>
      </c>
      <c r="B465" s="62">
        <f>+FY2019_ALL_Targets!B465</f>
        <v>676197</v>
      </c>
      <c r="C465" s="62">
        <f>+FY2019_ALL_Targets!C465</f>
        <v>1028783</v>
      </c>
      <c r="D465" s="62">
        <f>+FY2019_ALL_Targets!D465</f>
        <v>1790963130</v>
      </c>
      <c r="E465" s="62"/>
      <c r="F465" s="62" t="str">
        <f>+FY2019_ALL_Targets!E465</f>
        <v>Tarrant</v>
      </c>
      <c r="G465" s="62" t="str">
        <f>FY2019_ALL_Targets!J465</f>
        <v>Ridgeview Rehabilitation and Skilled Nursing</v>
      </c>
      <c r="H465" s="62" t="str">
        <f>FY2019_ALL_Targets!K465</f>
        <v>Dallas County Hospital District</v>
      </c>
      <c r="I465" s="62" t="str">
        <f>+FY2019_ALL_Targets!L465</f>
        <v>206 Walls Drive</v>
      </c>
      <c r="J465" s="14" t="str">
        <f>_xlfn.IFNA(+INDEX(Comp1!$E:$E,MATCH(B465,Comp1!$C:$C,0)),"No")</f>
        <v>Yes</v>
      </c>
      <c r="K465" s="14" t="str">
        <f>_xlfn.IFNA(+INDEX(Comp1!$F:$F,MATCH(B465,Comp1!$C:$C,0)),"No")</f>
        <v>Yes</v>
      </c>
      <c r="L465" s="14" t="str">
        <f>_xlfn.IFNA(+INDEX(Comp1!G:G,MATCH($B465,Comp1!$C:$C,0)),"No")</f>
        <v>Yes</v>
      </c>
      <c r="M465" s="14" t="str">
        <f>_xlfn.IFNA(+INDEX(Comp1!H:H,MATCH($B465,Comp1!$C:$C,0)),"No")</f>
        <v>Yes</v>
      </c>
      <c r="N465" s="14" t="str">
        <f>_xlfn.IFNA(+INDEX(Comp1!I:I,MATCH($B465,Comp1!$C:$C,0)),"No")</f>
        <v>Yes</v>
      </c>
      <c r="O465" s="14" t="str">
        <f>_xlfn.IFNA(+INDEX(Comp1!J:J,MATCH($B465,Comp1!$C:$C,0)),"No")</f>
        <v>Yes</v>
      </c>
      <c r="P465" s="14" t="str">
        <f>_xlfn.IFNA(+INDEX(Comp1!K:K,MATCH($B465,Comp1!$C:$C,0)),"No")</f>
        <v>Yes</v>
      </c>
      <c r="Q465" s="14" t="str">
        <f>_xlfn.IFNA(+INDEX(Comp1!L:L,MATCH($B465,Comp1!$C:$C,0)),"No")</f>
        <v>Yes</v>
      </c>
      <c r="R465" s="14" t="str">
        <f>_xlfn.IFNA(+INDEX(Comp1!M:M,MATCH($B465,Comp1!$C:$C,0)),"No")</f>
        <v>Yes</v>
      </c>
      <c r="S465" s="14" t="str">
        <f>_xlfn.IFNA(+INDEX(Comp1!N:N,MATCH($B465,Comp1!$C:$C,0)),"No")</f>
        <v>Yes</v>
      </c>
      <c r="T465" s="14" t="str">
        <f>_xlfn.IFNA(+INDEX(Comp1!O:O,MATCH($B465,Comp1!$C:$C,0)),"No")</f>
        <v>Yes</v>
      </c>
      <c r="U465" s="14" t="s">
        <v>35</v>
      </c>
      <c r="V465" s="263">
        <v>8.08</v>
      </c>
      <c r="W465" s="263">
        <v>8.08</v>
      </c>
      <c r="X465" s="263">
        <v>8.08</v>
      </c>
      <c r="Y465" s="263">
        <v>8.08</v>
      </c>
      <c r="Z465" s="263">
        <v>8.08</v>
      </c>
      <c r="AA465" s="263">
        <v>8.08</v>
      </c>
      <c r="AB465" s="263">
        <v>7.84</v>
      </c>
      <c r="AC465" s="263">
        <f>IF(Q465="yes",+INDEX('Final Comp Values'!$BH:$BH,MATCH('Monthy Targets'!$B465,'Final Comp Values'!$C:$C,0)),0)</f>
        <v>7.81</v>
      </c>
      <c r="AD465" s="263">
        <f>IF(R465="yes",+INDEX('Final Comp Values'!$BH:$BH,MATCH('Monthy Targets'!$B465,'Final Comp Values'!$C:$C,0)),0)</f>
        <v>7.81</v>
      </c>
      <c r="AE465" s="263">
        <f>IF(S465="yes",+INDEX('Final Comp Values'!$BL:$BL,MATCH('Monthy Targets'!$B465,'Final Comp Values'!$C:$C,0)),0)</f>
        <v>7.81</v>
      </c>
      <c r="AF465" s="263">
        <f>IF(T465="yes",+INDEX('Final Comp Values'!$BL:$BL,MATCH('Monthy Targets'!$B465,'Final Comp Values'!$C:$C,0)),0)</f>
        <v>7.81</v>
      </c>
      <c r="AG465" s="263">
        <f>IF(U465="yes",+INDEX('Final Comp Values'!$BL:$BL,MATCH('Monthy Targets'!$B465,'Final Comp Values'!$C:$C,0)),0)</f>
        <v>7.81</v>
      </c>
    </row>
    <row r="466" spans="1:33" x14ac:dyDescent="0.25">
      <c r="A466" s="579">
        <f>+FY2019_ALL_Targets!A466</f>
        <v>4097</v>
      </c>
      <c r="B466" s="62">
        <f>+FY2019_ALL_Targets!B466</f>
        <v>676206</v>
      </c>
      <c r="C466" s="62">
        <f>+FY2019_ALL_Targets!C466</f>
        <v>1028637</v>
      </c>
      <c r="D466" s="62">
        <f>+FY2019_ALL_Targets!D466</f>
        <v>1902203607</v>
      </c>
      <c r="E466" s="62"/>
      <c r="F466" s="62" t="str">
        <f>+FY2019_ALL_Targets!E466</f>
        <v>Hidalgo</v>
      </c>
      <c r="G466" s="62" t="str">
        <f>FY2019_ALL_Targets!J466</f>
        <v>Windsor Arbor View</v>
      </c>
      <c r="H466" s="62" t="str">
        <f>FY2019_ALL_Targets!K466</f>
        <v>Starr County Hospital District dba Windsor Arbor View</v>
      </c>
      <c r="I466" s="62" t="str">
        <f>+FY2019_ALL_Targets!L466</f>
        <v>218 Baltic</v>
      </c>
      <c r="J466" s="14" t="str">
        <f>_xlfn.IFNA(+INDEX(Comp1!$E:$E,MATCH(B466,Comp1!$C:$C,0)),"No")</f>
        <v>Yes</v>
      </c>
      <c r="K466" s="14" t="str">
        <f>_xlfn.IFNA(+INDEX(Comp1!$F:$F,MATCH(B466,Comp1!$C:$C,0)),"No")</f>
        <v>Yes</v>
      </c>
      <c r="L466" s="14" t="str">
        <f>_xlfn.IFNA(+INDEX(Comp1!G:G,MATCH($B466,Comp1!$C:$C,0)),"No")</f>
        <v>Yes</v>
      </c>
      <c r="M466" s="14" t="str">
        <f>_xlfn.IFNA(+INDEX(Comp1!H:H,MATCH($B466,Comp1!$C:$C,0)),"No")</f>
        <v>Yes</v>
      </c>
      <c r="N466" s="14" t="str">
        <f>_xlfn.IFNA(+INDEX(Comp1!I:I,MATCH($B466,Comp1!$C:$C,0)),"No")</f>
        <v>Yes</v>
      </c>
      <c r="O466" s="14" t="str">
        <f>_xlfn.IFNA(+INDEX(Comp1!J:J,MATCH($B466,Comp1!$C:$C,0)),"No")</f>
        <v>Yes</v>
      </c>
      <c r="P466" s="14" t="str">
        <f>_xlfn.IFNA(+INDEX(Comp1!K:K,MATCH($B466,Comp1!$C:$C,0)),"No")</f>
        <v>Yes</v>
      </c>
      <c r="Q466" s="14" t="str">
        <f>_xlfn.IFNA(+INDEX(Comp1!L:L,MATCH($B466,Comp1!$C:$C,0)),"No")</f>
        <v>Yes</v>
      </c>
      <c r="R466" s="14" t="str">
        <f>_xlfn.IFNA(+INDEX(Comp1!M:M,MATCH($B466,Comp1!$C:$C,0)),"No")</f>
        <v>Yes</v>
      </c>
      <c r="S466" s="14" t="str">
        <f>_xlfn.IFNA(+INDEX(Comp1!N:N,MATCH($B466,Comp1!$C:$C,0)),"No")</f>
        <v>Yes</v>
      </c>
      <c r="T466" s="14" t="str">
        <f>_xlfn.IFNA(+INDEX(Comp1!O:O,MATCH($B466,Comp1!$C:$C,0)),"No")</f>
        <v>Yes</v>
      </c>
      <c r="U466" s="14" t="s">
        <v>35</v>
      </c>
      <c r="V466" s="263">
        <v>18.21</v>
      </c>
      <c r="W466" s="263">
        <v>18.21</v>
      </c>
      <c r="X466" s="263">
        <v>18.21</v>
      </c>
      <c r="Y466" s="263">
        <v>18.21</v>
      </c>
      <c r="Z466" s="263">
        <v>18.21</v>
      </c>
      <c r="AA466" s="263">
        <v>18.21</v>
      </c>
      <c r="AB466" s="263">
        <v>17.77</v>
      </c>
      <c r="AC466" s="263">
        <f>IF(Q466="yes",+INDEX('Final Comp Values'!$BH:$BH,MATCH('Monthy Targets'!$B466,'Final Comp Values'!$C:$C,0)),0)</f>
        <v>17.7</v>
      </c>
      <c r="AD466" s="263">
        <f>IF(R466="yes",+INDEX('Final Comp Values'!$BH:$BH,MATCH('Monthy Targets'!$B466,'Final Comp Values'!$C:$C,0)),0)</f>
        <v>17.7</v>
      </c>
      <c r="AE466" s="263">
        <f>IF(S466="yes",+INDEX('Final Comp Values'!$BL:$BL,MATCH('Monthy Targets'!$B466,'Final Comp Values'!$C:$C,0)),0)</f>
        <v>17.7</v>
      </c>
      <c r="AF466" s="263">
        <f>IF(T466="yes",+INDEX('Final Comp Values'!$BL:$BL,MATCH('Monthy Targets'!$B466,'Final Comp Values'!$C:$C,0)),0)</f>
        <v>17.7</v>
      </c>
      <c r="AG466" s="263">
        <f>IF(U466="yes",+INDEX('Final Comp Values'!$BL:$BL,MATCH('Monthy Targets'!$B466,'Final Comp Values'!$C:$C,0)),0)</f>
        <v>17.7</v>
      </c>
    </row>
    <row r="467" spans="1:33" x14ac:dyDescent="0.25">
      <c r="A467" s="579">
        <f>+FY2019_ALL_Targets!A467</f>
        <v>103557</v>
      </c>
      <c r="B467" s="62">
        <f>+FY2019_ALL_Targets!B467</f>
        <v>676207</v>
      </c>
      <c r="C467" s="62">
        <f>+FY2019_ALL_Targets!C467</f>
        <v>1026568</v>
      </c>
      <c r="D467" s="62">
        <f>+FY2019_ALL_Targets!D467</f>
        <v>1518355387</v>
      </c>
      <c r="E467" s="62"/>
      <c r="F467" s="62" t="str">
        <f>+FY2019_ALL_Targets!E467</f>
        <v>Harris</v>
      </c>
      <c r="G467" s="62" t="str">
        <f>FY2019_ALL_Targets!J467</f>
        <v>The Colonnades at Reflection Bay</v>
      </c>
      <c r="H467" s="62" t="str">
        <f>FY2019_ALL_Targets!K467</f>
        <v>Sweeny Hospital District dba The Colonnades at Reflection Bay</v>
      </c>
      <c r="I467" s="62" t="str">
        <f>+FY2019_ALL_Targets!L467</f>
        <v>12001 Shadow Creek Parkway</v>
      </c>
      <c r="J467" s="14" t="str">
        <f>_xlfn.IFNA(+INDEX(Comp1!$E:$E,MATCH(B467,Comp1!$C:$C,0)),"No")</f>
        <v>Yes</v>
      </c>
      <c r="K467" s="14" t="str">
        <f>_xlfn.IFNA(+INDEX(Comp1!$F:$F,MATCH(B467,Comp1!$C:$C,0)),"No")</f>
        <v>Yes</v>
      </c>
      <c r="L467" s="14" t="str">
        <f>_xlfn.IFNA(+INDEX(Comp1!G:G,MATCH($B467,Comp1!$C:$C,0)),"No")</f>
        <v>Yes</v>
      </c>
      <c r="M467" s="14" t="str">
        <f>_xlfn.IFNA(+INDEX(Comp1!H:H,MATCH($B467,Comp1!$C:$C,0)),"No")</f>
        <v>Yes</v>
      </c>
      <c r="N467" s="14" t="str">
        <f>_xlfn.IFNA(+INDEX(Comp1!I:I,MATCH($B467,Comp1!$C:$C,0)),"No")</f>
        <v>Yes</v>
      </c>
      <c r="O467" s="14" t="str">
        <f>_xlfn.IFNA(+INDEX(Comp1!J:J,MATCH($B467,Comp1!$C:$C,0)),"No")</f>
        <v>Yes</v>
      </c>
      <c r="P467" s="14" t="str">
        <f>_xlfn.IFNA(+INDEX(Comp1!K:K,MATCH($B467,Comp1!$C:$C,0)),"No")</f>
        <v>Yes</v>
      </c>
      <c r="Q467" s="14" t="str">
        <f>_xlfn.IFNA(+INDEX(Comp1!L:L,MATCH($B467,Comp1!$C:$C,0)),"No")</f>
        <v>Yes</v>
      </c>
      <c r="R467" s="14" t="str">
        <f>_xlfn.IFNA(+INDEX(Comp1!M:M,MATCH($B467,Comp1!$C:$C,0)),"No")</f>
        <v>Yes</v>
      </c>
      <c r="S467" s="14" t="str">
        <f>_xlfn.IFNA(+INDEX(Comp1!N:N,MATCH($B467,Comp1!$C:$C,0)),"No")</f>
        <v>Yes</v>
      </c>
      <c r="T467" s="14" t="str">
        <f>_xlfn.IFNA(+INDEX(Comp1!O:O,MATCH($B467,Comp1!$C:$C,0)),"No")</f>
        <v>Yes</v>
      </c>
      <c r="U467" s="14" t="s">
        <v>35</v>
      </c>
      <c r="V467" s="263">
        <v>6.31</v>
      </c>
      <c r="W467" s="263">
        <v>6.31</v>
      </c>
      <c r="X467" s="263">
        <v>6.31</v>
      </c>
      <c r="Y467" s="263">
        <v>6.31</v>
      </c>
      <c r="Z467" s="263">
        <v>6.31</v>
      </c>
      <c r="AA467" s="263">
        <v>6.31</v>
      </c>
      <c r="AB467" s="263">
        <v>6.26</v>
      </c>
      <c r="AC467" s="263">
        <f>IF(Q467="yes",+INDEX('Final Comp Values'!$BH:$BH,MATCH('Monthy Targets'!$B467,'Final Comp Values'!$C:$C,0)),0)</f>
        <v>6.24</v>
      </c>
      <c r="AD467" s="263">
        <f>IF(R467="yes",+INDEX('Final Comp Values'!$BH:$BH,MATCH('Monthy Targets'!$B467,'Final Comp Values'!$C:$C,0)),0)</f>
        <v>6.24</v>
      </c>
      <c r="AE467" s="263">
        <f>IF(S467="yes",+INDEX('Final Comp Values'!$BL:$BL,MATCH('Monthy Targets'!$B467,'Final Comp Values'!$C:$C,0)),0)</f>
        <v>6.24</v>
      </c>
      <c r="AF467" s="263">
        <f>IF(T467="yes",+INDEX('Final Comp Values'!$BL:$BL,MATCH('Monthy Targets'!$B467,'Final Comp Values'!$C:$C,0)),0)</f>
        <v>6.24</v>
      </c>
      <c r="AG467" s="263">
        <f>IF(U467="yes",+INDEX('Final Comp Values'!$BL:$BL,MATCH('Monthy Targets'!$B467,'Final Comp Values'!$C:$C,0)),0)</f>
        <v>6.24</v>
      </c>
    </row>
    <row r="468" spans="1:33" x14ac:dyDescent="0.25">
      <c r="A468" s="579">
        <f>+FY2019_ALL_Targets!A468</f>
        <v>101740</v>
      </c>
      <c r="B468" s="62">
        <f>+FY2019_ALL_Targets!B468</f>
        <v>676211</v>
      </c>
      <c r="C468" s="62">
        <f>+FY2019_ALL_Targets!C468</f>
        <v>1028845</v>
      </c>
      <c r="D468" s="62">
        <f>+FY2019_ALL_Targets!D468</f>
        <v>1043750854</v>
      </c>
      <c r="E468" s="62"/>
      <c r="F468" s="62" t="str">
        <f>+FY2019_ALL_Targets!E468</f>
        <v>MRSA Central</v>
      </c>
      <c r="G468" s="62" t="str">
        <f>FY2019_ALL_Targets!J468</f>
        <v>Wesley Woods Health &amp; Rehabilitation</v>
      </c>
      <c r="H468" s="62" t="str">
        <f>FY2019_ALL_Targets!K468</f>
        <v>Coryell County Memorial Hospital Authority</v>
      </c>
      <c r="I468" s="62" t="str">
        <f>+FY2019_ALL_Targets!L468</f>
        <v>1700 Woodgate Drive</v>
      </c>
      <c r="J468" s="14" t="str">
        <f>_xlfn.IFNA(+INDEX(Comp1!$E:$E,MATCH(B468,Comp1!$C:$C,0)),"No")</f>
        <v>Yes</v>
      </c>
      <c r="K468" s="14" t="str">
        <f>_xlfn.IFNA(+INDEX(Comp1!$F:$F,MATCH(B468,Comp1!$C:$C,0)),"No")</f>
        <v>Yes</v>
      </c>
      <c r="L468" s="14" t="str">
        <f>_xlfn.IFNA(+INDEX(Comp1!G:G,MATCH($B468,Comp1!$C:$C,0)),"No")</f>
        <v>Yes</v>
      </c>
      <c r="M468" s="14" t="str">
        <f>_xlfn.IFNA(+INDEX(Comp1!H:H,MATCH($B468,Comp1!$C:$C,0)),"No")</f>
        <v>Yes</v>
      </c>
      <c r="N468" s="14" t="str">
        <f>_xlfn.IFNA(+INDEX(Comp1!I:I,MATCH($B468,Comp1!$C:$C,0)),"No")</f>
        <v>Yes</v>
      </c>
      <c r="O468" s="14" t="str">
        <f>_xlfn.IFNA(+INDEX(Comp1!J:J,MATCH($B468,Comp1!$C:$C,0)),"No")</f>
        <v>Yes</v>
      </c>
      <c r="P468" s="14" t="str">
        <f>_xlfn.IFNA(+INDEX(Comp1!K:K,MATCH($B468,Comp1!$C:$C,0)),"No")</f>
        <v>Yes</v>
      </c>
      <c r="Q468" s="14" t="str">
        <f>_xlfn.IFNA(+INDEX(Comp1!L:L,MATCH($B468,Comp1!$C:$C,0)),"No")</f>
        <v>Yes</v>
      </c>
      <c r="R468" s="14" t="str">
        <f>_xlfn.IFNA(+INDEX(Comp1!M:M,MATCH($B468,Comp1!$C:$C,0)),"No")</f>
        <v>Yes</v>
      </c>
      <c r="S468" s="14" t="str">
        <f>_xlfn.IFNA(+INDEX(Comp1!N:N,MATCH($B468,Comp1!$C:$C,0)),"No")</f>
        <v>Yes</v>
      </c>
      <c r="T468" s="14" t="str">
        <f>_xlfn.IFNA(+INDEX(Comp1!O:O,MATCH($B468,Comp1!$C:$C,0)),"No")</f>
        <v>Yes</v>
      </c>
      <c r="U468" s="14" t="s">
        <v>35</v>
      </c>
      <c r="V468" s="263">
        <v>5.9</v>
      </c>
      <c r="W468" s="263">
        <v>5.9</v>
      </c>
      <c r="X468" s="263">
        <v>5.9</v>
      </c>
      <c r="Y468" s="263">
        <v>5.9</v>
      </c>
      <c r="Z468" s="263">
        <v>5.9</v>
      </c>
      <c r="AA468" s="263">
        <v>5.9</v>
      </c>
      <c r="AB468" s="263">
        <v>5.93</v>
      </c>
      <c r="AC468" s="263">
        <f>IF(Q468="yes",+INDEX('Final Comp Values'!$BH:$BH,MATCH('Monthy Targets'!$B468,'Final Comp Values'!$C:$C,0)),0)</f>
        <v>5.91</v>
      </c>
      <c r="AD468" s="263">
        <f>IF(R468="yes",+INDEX('Final Comp Values'!$BH:$BH,MATCH('Monthy Targets'!$B468,'Final Comp Values'!$C:$C,0)),0)</f>
        <v>5.91</v>
      </c>
      <c r="AE468" s="263">
        <f>IF(S468="yes",+INDEX('Final Comp Values'!$BL:$BL,MATCH('Monthy Targets'!$B468,'Final Comp Values'!$C:$C,0)),0)</f>
        <v>5.91</v>
      </c>
      <c r="AF468" s="263">
        <f>IF(T468="yes",+INDEX('Final Comp Values'!$BL:$BL,MATCH('Monthy Targets'!$B468,'Final Comp Values'!$C:$C,0)),0)</f>
        <v>5.91</v>
      </c>
      <c r="AG468" s="263">
        <f>IF(U468="yes",+INDEX('Final Comp Values'!$BL:$BL,MATCH('Monthy Targets'!$B468,'Final Comp Values'!$C:$C,0)),0)</f>
        <v>5.91</v>
      </c>
    </row>
    <row r="469" spans="1:33" x14ac:dyDescent="0.25">
      <c r="A469" s="579">
        <f>+FY2019_ALL_Targets!A469</f>
        <v>103708</v>
      </c>
      <c r="B469" s="62">
        <f>+FY2019_ALL_Targets!B469</f>
        <v>676212</v>
      </c>
      <c r="C469" s="62">
        <f>+FY2019_ALL_Targets!C469</f>
        <v>1026455</v>
      </c>
      <c r="D469" s="62">
        <f>+FY2019_ALL_Targets!D469</f>
        <v>1679721344</v>
      </c>
      <c r="E469" s="62"/>
      <c r="F469" s="62" t="str">
        <f>+FY2019_ALL_Targets!E469</f>
        <v>Tarrant</v>
      </c>
      <c r="G469" s="62" t="str">
        <f>FY2019_ALL_Targets!J469</f>
        <v>College Park Rehbilitation and Care Center</v>
      </c>
      <c r="H469" s="62" t="str">
        <f>FY2019_ALL_Targets!K469</f>
        <v>Parker County Hospital District</v>
      </c>
      <c r="I469" s="62" t="str">
        <f>+FY2019_ALL_Targets!L469</f>
        <v>1715 Martin Dr.</v>
      </c>
      <c r="J469" s="14" t="str">
        <f>_xlfn.IFNA(+INDEX(Comp1!$E:$E,MATCH(B469,Comp1!$C:$C,0)),"No")</f>
        <v>Yes</v>
      </c>
      <c r="K469" s="14" t="str">
        <f>_xlfn.IFNA(+INDEX(Comp1!$F:$F,MATCH(B469,Comp1!$C:$C,0)),"No")</f>
        <v>Yes</v>
      </c>
      <c r="L469" s="14" t="str">
        <f>_xlfn.IFNA(+INDEX(Comp1!G:G,MATCH($B469,Comp1!$C:$C,0)),"No")</f>
        <v>Yes</v>
      </c>
      <c r="M469" s="14" t="str">
        <f>_xlfn.IFNA(+INDEX(Comp1!H:H,MATCH($B469,Comp1!$C:$C,0)),"No")</f>
        <v>Yes</v>
      </c>
      <c r="N469" s="14" t="str">
        <f>_xlfn.IFNA(+INDEX(Comp1!I:I,MATCH($B469,Comp1!$C:$C,0)),"No")</f>
        <v>Yes</v>
      </c>
      <c r="O469" s="14" t="str">
        <f>_xlfn.IFNA(+INDEX(Comp1!J:J,MATCH($B469,Comp1!$C:$C,0)),"No")</f>
        <v>Yes</v>
      </c>
      <c r="P469" s="14" t="str">
        <f>_xlfn.IFNA(+INDEX(Comp1!K:K,MATCH($B469,Comp1!$C:$C,0)),"No")</f>
        <v>Yes</v>
      </c>
      <c r="Q469" s="14" t="str">
        <f>_xlfn.IFNA(+INDEX(Comp1!L:L,MATCH($B469,Comp1!$C:$C,0)),"No")</f>
        <v>Yes</v>
      </c>
      <c r="R469" s="14" t="str">
        <f>_xlfn.IFNA(+INDEX(Comp1!M:M,MATCH($B469,Comp1!$C:$C,0)),"No")</f>
        <v>Yes</v>
      </c>
      <c r="S469" s="14" t="str">
        <f>_xlfn.IFNA(+INDEX(Comp1!N:N,MATCH($B469,Comp1!$C:$C,0)),"No")</f>
        <v>Yes</v>
      </c>
      <c r="T469" s="14" t="str">
        <f>_xlfn.IFNA(+INDEX(Comp1!O:O,MATCH($B469,Comp1!$C:$C,0)),"No")</f>
        <v>Yes</v>
      </c>
      <c r="U469" s="14" t="s">
        <v>35</v>
      </c>
      <c r="V469" s="263">
        <v>6.78</v>
      </c>
      <c r="W469" s="263">
        <v>6.78</v>
      </c>
      <c r="X469" s="263">
        <v>6.78</v>
      </c>
      <c r="Y469" s="263">
        <v>6.78</v>
      </c>
      <c r="Z469" s="263">
        <v>6.78</v>
      </c>
      <c r="AA469" s="263">
        <v>6.78</v>
      </c>
      <c r="AB469" s="263">
        <v>6.58</v>
      </c>
      <c r="AC469" s="263">
        <f>IF(Q469="yes",+INDEX('Final Comp Values'!$BH:$BH,MATCH('Monthy Targets'!$B469,'Final Comp Values'!$C:$C,0)),0)</f>
        <v>6.55</v>
      </c>
      <c r="AD469" s="263">
        <f>IF(R469="yes",+INDEX('Final Comp Values'!$BH:$BH,MATCH('Monthy Targets'!$B469,'Final Comp Values'!$C:$C,0)),0)</f>
        <v>6.55</v>
      </c>
      <c r="AE469" s="263">
        <f>IF(S469="yes",+INDEX('Final Comp Values'!$BL:$BL,MATCH('Monthy Targets'!$B469,'Final Comp Values'!$C:$C,0)),0)</f>
        <v>6.55</v>
      </c>
      <c r="AF469" s="263">
        <f>IF(T469="yes",+INDEX('Final Comp Values'!$BL:$BL,MATCH('Monthy Targets'!$B469,'Final Comp Values'!$C:$C,0)),0)</f>
        <v>6.55</v>
      </c>
      <c r="AG469" s="263">
        <f>IF(U469="yes",+INDEX('Final Comp Values'!$BL:$BL,MATCH('Monthy Targets'!$B469,'Final Comp Values'!$C:$C,0)),0)</f>
        <v>6.55</v>
      </c>
    </row>
    <row r="470" spans="1:33" x14ac:dyDescent="0.25">
      <c r="A470" s="579">
        <f>+FY2019_ALL_Targets!A470</f>
        <v>103739</v>
      </c>
      <c r="B470" s="62">
        <f>+FY2019_ALL_Targets!B470</f>
        <v>676218</v>
      </c>
      <c r="C470" s="62">
        <f>+FY2019_ALL_Targets!C470</f>
        <v>1026494</v>
      </c>
      <c r="D470" s="62">
        <f>+FY2019_ALL_Targets!D470</f>
        <v>1922260876</v>
      </c>
      <c r="E470" s="62"/>
      <c r="F470" s="62" t="str">
        <f>+FY2019_ALL_Targets!E470</f>
        <v>Jefferson</v>
      </c>
      <c r="G470" s="62" t="str">
        <f>FY2019_ALL_Targets!J470</f>
        <v>Jefferson Nursing and Rehabilitation Center</v>
      </c>
      <c r="H470" s="62" t="str">
        <f>FY2019_ALL_Targets!K470</f>
        <v>Liberty County Hospital No 1 dba Jefferson Nursing and Rehabilitation Center</v>
      </c>
      <c r="I470" s="62" t="str">
        <f>+FY2019_ALL_Targets!L470</f>
        <v xml:space="preserve">3840 Pointe Parkway </v>
      </c>
      <c r="J470" s="14" t="str">
        <f>_xlfn.IFNA(+INDEX(Comp1!$E:$E,MATCH(B470,Comp1!$C:$C,0)),"No")</f>
        <v>Yes</v>
      </c>
      <c r="K470" s="14" t="str">
        <f>_xlfn.IFNA(+INDEX(Comp1!$F:$F,MATCH(B470,Comp1!$C:$C,0)),"No")</f>
        <v>Yes</v>
      </c>
      <c r="L470" s="14" t="str">
        <f>_xlfn.IFNA(+INDEX(Comp1!G:G,MATCH($B470,Comp1!$C:$C,0)),"No")</f>
        <v>Yes</v>
      </c>
      <c r="M470" s="14" t="str">
        <f>_xlfn.IFNA(+INDEX(Comp1!H:H,MATCH($B470,Comp1!$C:$C,0)),"No")</f>
        <v>Yes</v>
      </c>
      <c r="N470" s="14" t="str">
        <f>_xlfn.IFNA(+INDEX(Comp1!I:I,MATCH($B470,Comp1!$C:$C,0)),"No")</f>
        <v>Yes</v>
      </c>
      <c r="O470" s="14" t="str">
        <f>_xlfn.IFNA(+INDEX(Comp1!J:J,MATCH($B470,Comp1!$C:$C,0)),"No")</f>
        <v>Yes</v>
      </c>
      <c r="P470" s="14" t="str">
        <f>_xlfn.IFNA(+INDEX(Comp1!K:K,MATCH($B470,Comp1!$C:$C,0)),"No")</f>
        <v>Yes</v>
      </c>
      <c r="Q470" s="14" t="str">
        <f>_xlfn.IFNA(+INDEX(Comp1!L:L,MATCH($B470,Comp1!$C:$C,0)),"No")</f>
        <v>Yes</v>
      </c>
      <c r="R470" s="14" t="str">
        <f>_xlfn.IFNA(+INDEX(Comp1!M:M,MATCH($B470,Comp1!$C:$C,0)),"No")</f>
        <v>Yes</v>
      </c>
      <c r="S470" s="14" t="str">
        <f>_xlfn.IFNA(+INDEX(Comp1!N:N,MATCH($B470,Comp1!$C:$C,0)),"No")</f>
        <v>Yes</v>
      </c>
      <c r="T470" s="14" t="str">
        <f>_xlfn.IFNA(+INDEX(Comp1!O:O,MATCH($B470,Comp1!$C:$C,0)),"No")</f>
        <v>Yes</v>
      </c>
      <c r="U470" s="14" t="s">
        <v>35</v>
      </c>
      <c r="V470" s="263">
        <v>20.03</v>
      </c>
      <c r="W470" s="263">
        <v>20.03</v>
      </c>
      <c r="X470" s="263">
        <v>20.03</v>
      </c>
      <c r="Y470" s="263">
        <v>20.03</v>
      </c>
      <c r="Z470" s="263">
        <v>20.03</v>
      </c>
      <c r="AA470" s="263">
        <v>20.03</v>
      </c>
      <c r="AB470" s="263">
        <v>21.16</v>
      </c>
      <c r="AC470" s="263">
        <f>IF(Q470="yes",+INDEX('Final Comp Values'!$BH:$BH,MATCH('Monthy Targets'!$B470,'Final Comp Values'!$C:$C,0)),0)</f>
        <v>21.09</v>
      </c>
      <c r="AD470" s="263">
        <f>IF(R470="yes",+INDEX('Final Comp Values'!$BH:$BH,MATCH('Monthy Targets'!$B470,'Final Comp Values'!$C:$C,0)),0)</f>
        <v>21.09</v>
      </c>
      <c r="AE470" s="263">
        <f>IF(S470="yes",+INDEX('Final Comp Values'!$BL:$BL,MATCH('Monthy Targets'!$B470,'Final Comp Values'!$C:$C,0)),0)</f>
        <v>21.09</v>
      </c>
      <c r="AF470" s="263">
        <f>IF(T470="yes",+INDEX('Final Comp Values'!$BL:$BL,MATCH('Monthy Targets'!$B470,'Final Comp Values'!$C:$C,0)),0)</f>
        <v>21.09</v>
      </c>
      <c r="AG470" s="263">
        <f>IF(U470="yes",+INDEX('Final Comp Values'!$BL:$BL,MATCH('Monthy Targets'!$B470,'Final Comp Values'!$C:$C,0)),0)</f>
        <v>21.09</v>
      </c>
    </row>
    <row r="471" spans="1:33" x14ac:dyDescent="0.25">
      <c r="A471" s="579">
        <f>+FY2019_ALL_Targets!A471</f>
        <v>5347</v>
      </c>
      <c r="B471" s="62">
        <f>+FY2019_ALL_Targets!B471</f>
        <v>676219</v>
      </c>
      <c r="C471" s="62">
        <f>+FY2019_ALL_Targets!C471</f>
        <v>1027122</v>
      </c>
      <c r="D471" s="62">
        <f>+FY2019_ALL_Targets!D471</f>
        <v>1760866347</v>
      </c>
      <c r="E471" s="62"/>
      <c r="F471" s="62" t="str">
        <f>+FY2019_ALL_Targets!E471</f>
        <v>MRSA West</v>
      </c>
      <c r="G471" s="62" t="str">
        <f>FY2019_ALL_Targets!J471</f>
        <v>Windcrest Health &amp; Rehabilitation</v>
      </c>
      <c r="H471" s="62" t="str">
        <f>FY2019_ALL_Targets!K471</f>
        <v>Palo Pinto County Hospital District</v>
      </c>
      <c r="I471" s="62" t="str">
        <f>+FY2019_ALL_Targets!L471</f>
        <v>6050 Hospital Drive</v>
      </c>
      <c r="J471" s="14" t="str">
        <f>_xlfn.IFNA(+INDEX(Comp1!$E:$E,MATCH(B471,Comp1!$C:$C,0)),"No")</f>
        <v>Yes</v>
      </c>
      <c r="K471" s="14" t="str">
        <f>_xlfn.IFNA(+INDEX(Comp1!$F:$F,MATCH(B471,Comp1!$C:$C,0)),"No")</f>
        <v>Yes</v>
      </c>
      <c r="L471" s="14" t="str">
        <f>_xlfn.IFNA(+INDEX(Comp1!G:G,MATCH($B471,Comp1!$C:$C,0)),"No")</f>
        <v>Yes</v>
      </c>
      <c r="M471" s="14" t="str">
        <f>_xlfn.IFNA(+INDEX(Comp1!H:H,MATCH($B471,Comp1!$C:$C,0)),"No")</f>
        <v>Yes</v>
      </c>
      <c r="N471" s="14" t="str">
        <f>_xlfn.IFNA(+INDEX(Comp1!I:I,MATCH($B471,Comp1!$C:$C,0)),"No")</f>
        <v>Yes</v>
      </c>
      <c r="O471" s="14" t="str">
        <f>_xlfn.IFNA(+INDEX(Comp1!J:J,MATCH($B471,Comp1!$C:$C,0)),"No")</f>
        <v>Yes</v>
      </c>
      <c r="P471" s="14" t="str">
        <f>_xlfn.IFNA(+INDEX(Comp1!K:K,MATCH($B471,Comp1!$C:$C,0)),"No")</f>
        <v>Yes</v>
      </c>
      <c r="Q471" s="14" t="str">
        <f>_xlfn.IFNA(+INDEX(Comp1!L:L,MATCH($B471,Comp1!$C:$C,0)),"No")</f>
        <v>Yes</v>
      </c>
      <c r="R471" s="14" t="str">
        <f>_xlfn.IFNA(+INDEX(Comp1!M:M,MATCH($B471,Comp1!$C:$C,0)),"No")</f>
        <v>Yes</v>
      </c>
      <c r="S471" s="14" t="str">
        <f>_xlfn.IFNA(+INDEX(Comp1!N:N,MATCH($B471,Comp1!$C:$C,0)),"No")</f>
        <v>Yes</v>
      </c>
      <c r="T471" s="14" t="str">
        <f>_xlfn.IFNA(+INDEX(Comp1!O:O,MATCH($B471,Comp1!$C:$C,0)),"No")</f>
        <v>Yes</v>
      </c>
      <c r="U471" s="14" t="s">
        <v>35</v>
      </c>
      <c r="V471" s="263">
        <v>4.3</v>
      </c>
      <c r="W471" s="263">
        <v>4.3</v>
      </c>
      <c r="X471" s="263">
        <v>4.3</v>
      </c>
      <c r="Y471" s="263">
        <v>4.3</v>
      </c>
      <c r="Z471" s="263">
        <v>4.3</v>
      </c>
      <c r="AA471" s="263">
        <v>4.3</v>
      </c>
      <c r="AB471" s="263">
        <v>4.21</v>
      </c>
      <c r="AC471" s="263">
        <f>IF(Q471="yes",+INDEX('Final Comp Values'!$BH:$BH,MATCH('Monthy Targets'!$B471,'Final Comp Values'!$C:$C,0)),0)</f>
        <v>4.1900000000000004</v>
      </c>
      <c r="AD471" s="263">
        <f>IF(R471="yes",+INDEX('Final Comp Values'!$BH:$BH,MATCH('Monthy Targets'!$B471,'Final Comp Values'!$C:$C,0)),0)</f>
        <v>4.1900000000000004</v>
      </c>
      <c r="AE471" s="263">
        <f>IF(S471="yes",+INDEX('Final Comp Values'!$BL:$BL,MATCH('Monthy Targets'!$B471,'Final Comp Values'!$C:$C,0)),0)</f>
        <v>4.1900000000000004</v>
      </c>
      <c r="AF471" s="263">
        <f>IF(T471="yes",+INDEX('Final Comp Values'!$BL:$BL,MATCH('Monthy Targets'!$B471,'Final Comp Values'!$C:$C,0)),0)</f>
        <v>4.1900000000000004</v>
      </c>
      <c r="AG471" s="263">
        <f>IF(U471="yes",+INDEX('Final Comp Values'!$BL:$BL,MATCH('Monthy Targets'!$B471,'Final Comp Values'!$C:$C,0)),0)</f>
        <v>4.1900000000000004</v>
      </c>
    </row>
    <row r="472" spans="1:33" x14ac:dyDescent="0.25">
      <c r="A472" s="579">
        <f>+FY2019_ALL_Targets!A472</f>
        <v>103751</v>
      </c>
      <c r="B472" s="62">
        <f>+FY2019_ALL_Targets!B472</f>
        <v>676220</v>
      </c>
      <c r="C472" s="62">
        <f>+FY2019_ALL_Targets!C472</f>
        <v>1028638</v>
      </c>
      <c r="D472" s="62">
        <f>+FY2019_ALL_Targets!D472</f>
        <v>1588025456</v>
      </c>
      <c r="E472" s="62"/>
      <c r="F472" s="62" t="str">
        <f>+FY2019_ALL_Targets!E472</f>
        <v>Travis</v>
      </c>
      <c r="G472" s="62" t="str">
        <f>FY2019_ALL_Targets!J472</f>
        <v>Granite Mesa Health Center</v>
      </c>
      <c r="H472" s="62" t="str">
        <f>FY2019_ALL_Targets!K472</f>
        <v>Guadalupe County Hospital Board</v>
      </c>
      <c r="I472" s="62" t="str">
        <f>+FY2019_ALL_Targets!L472</f>
        <v>1401 Max Copeland Drive</v>
      </c>
      <c r="J472" s="14" t="str">
        <f>_xlfn.IFNA(+INDEX(Comp1!$E:$E,MATCH(B472,Comp1!$C:$C,0)),"No")</f>
        <v>Yes</v>
      </c>
      <c r="K472" s="14" t="str">
        <f>_xlfn.IFNA(+INDEX(Comp1!$F:$F,MATCH(B472,Comp1!$C:$C,0)),"No")</f>
        <v>Yes</v>
      </c>
      <c r="L472" s="14" t="str">
        <f>_xlfn.IFNA(+INDEX(Comp1!G:G,MATCH($B472,Comp1!$C:$C,0)),"No")</f>
        <v>Yes</v>
      </c>
      <c r="M472" s="14" t="str">
        <f>_xlfn.IFNA(+INDEX(Comp1!H:H,MATCH($B472,Comp1!$C:$C,0)),"No")</f>
        <v>Yes</v>
      </c>
      <c r="N472" s="14" t="str">
        <f>_xlfn.IFNA(+INDEX(Comp1!I:I,MATCH($B472,Comp1!$C:$C,0)),"No")</f>
        <v>Yes</v>
      </c>
      <c r="O472" s="14" t="str">
        <f>_xlfn.IFNA(+INDEX(Comp1!J:J,MATCH($B472,Comp1!$C:$C,0)),"No")</f>
        <v>Yes</v>
      </c>
      <c r="P472" s="14" t="str">
        <f>_xlfn.IFNA(+INDEX(Comp1!K:K,MATCH($B472,Comp1!$C:$C,0)),"No")</f>
        <v>Yes</v>
      </c>
      <c r="Q472" s="14" t="str">
        <f>_xlfn.IFNA(+INDEX(Comp1!L:L,MATCH($B472,Comp1!$C:$C,0)),"No")</f>
        <v>Yes</v>
      </c>
      <c r="R472" s="14" t="str">
        <f>_xlfn.IFNA(+INDEX(Comp1!M:M,MATCH($B472,Comp1!$C:$C,0)),"No")</f>
        <v>Yes</v>
      </c>
      <c r="S472" s="14" t="str">
        <f>_xlfn.IFNA(+INDEX(Comp1!N:N,MATCH($B472,Comp1!$C:$C,0)),"No")</f>
        <v>Yes</v>
      </c>
      <c r="T472" s="14" t="str">
        <f>_xlfn.IFNA(+INDEX(Comp1!O:O,MATCH($B472,Comp1!$C:$C,0)),"No")</f>
        <v>Yes</v>
      </c>
      <c r="U472" s="14" t="s">
        <v>35</v>
      </c>
      <c r="V472" s="263">
        <v>11.11</v>
      </c>
      <c r="W472" s="263">
        <v>11.11</v>
      </c>
      <c r="X472" s="263">
        <v>11.11</v>
      </c>
      <c r="Y472" s="263">
        <v>11.11</v>
      </c>
      <c r="Z472" s="263">
        <v>11.11</v>
      </c>
      <c r="AA472" s="263">
        <v>11.11</v>
      </c>
      <c r="AB472" s="263">
        <v>10.94</v>
      </c>
      <c r="AC472" s="263">
        <f>IF(Q472="yes",+INDEX('Final Comp Values'!$BH:$BH,MATCH('Monthy Targets'!$B472,'Final Comp Values'!$C:$C,0)),0)</f>
        <v>10.9</v>
      </c>
      <c r="AD472" s="263">
        <f>IF(R472="yes",+INDEX('Final Comp Values'!$BH:$BH,MATCH('Monthy Targets'!$B472,'Final Comp Values'!$C:$C,0)),0)</f>
        <v>10.9</v>
      </c>
      <c r="AE472" s="263">
        <f>IF(S472="yes",+INDEX('Final Comp Values'!$BL:$BL,MATCH('Monthy Targets'!$B472,'Final Comp Values'!$C:$C,0)),0)</f>
        <v>10.9</v>
      </c>
      <c r="AF472" s="263">
        <f>IF(T472="yes",+INDEX('Final Comp Values'!$BL:$BL,MATCH('Monthy Targets'!$B472,'Final Comp Values'!$C:$C,0)),0)</f>
        <v>10.9</v>
      </c>
      <c r="AG472" s="263">
        <f>IF(U472="yes",+INDEX('Final Comp Values'!$BL:$BL,MATCH('Monthy Targets'!$B472,'Final Comp Values'!$C:$C,0)),0)</f>
        <v>10.9</v>
      </c>
    </row>
    <row r="473" spans="1:33" x14ac:dyDescent="0.25">
      <c r="A473" s="579">
        <f>+FY2019_ALL_Targets!A473</f>
        <v>103892</v>
      </c>
      <c r="B473" s="62">
        <f>+FY2019_ALL_Targets!B473</f>
        <v>676222</v>
      </c>
      <c r="C473" s="62">
        <f>+FY2019_ALL_Targets!C473</f>
        <v>1026514</v>
      </c>
      <c r="D473" s="62">
        <f>+FY2019_ALL_Targets!D473</f>
        <v>1477791523</v>
      </c>
      <c r="E473" s="62"/>
      <c r="F473" s="62" t="str">
        <f>+FY2019_ALL_Targets!E473</f>
        <v>Travis</v>
      </c>
      <c r="G473" s="62" t="str">
        <f>FY2019_ALL_Targets!J473</f>
        <v>Bastrop Lost Pines Nursing and Rehabilitation Center</v>
      </c>
      <c r="H473" s="62" t="str">
        <f>FY2019_ALL_Targets!K473</f>
        <v>Smithville Hospital Authority dba Bastrop Lost Pines Nursing and Rehabilitation Center</v>
      </c>
      <c r="I473" s="62" t="str">
        <f>+FY2019_ALL_Targets!L473</f>
        <v>430 Old Austin Highway</v>
      </c>
      <c r="J473" s="14" t="str">
        <f>_xlfn.IFNA(+INDEX(Comp1!$E:$E,MATCH(B473,Comp1!$C:$C,0)),"No")</f>
        <v>Yes</v>
      </c>
      <c r="K473" s="14" t="str">
        <f>_xlfn.IFNA(+INDEX(Comp1!$F:$F,MATCH(B473,Comp1!$C:$C,0)),"No")</f>
        <v>Yes</v>
      </c>
      <c r="L473" s="14" t="str">
        <f>_xlfn.IFNA(+INDEX(Comp1!G:G,MATCH($B473,Comp1!$C:$C,0)),"No")</f>
        <v>Yes</v>
      </c>
      <c r="M473" s="14" t="str">
        <f>_xlfn.IFNA(+INDEX(Comp1!H:H,MATCH($B473,Comp1!$C:$C,0)),"No")</f>
        <v>Yes</v>
      </c>
      <c r="N473" s="14" t="str">
        <f>_xlfn.IFNA(+INDEX(Comp1!I:I,MATCH($B473,Comp1!$C:$C,0)),"No")</f>
        <v>Yes</v>
      </c>
      <c r="O473" s="14" t="str">
        <f>_xlfn.IFNA(+INDEX(Comp1!J:J,MATCH($B473,Comp1!$C:$C,0)),"No")</f>
        <v>Yes</v>
      </c>
      <c r="P473" s="14" t="str">
        <f>_xlfn.IFNA(+INDEX(Comp1!K:K,MATCH($B473,Comp1!$C:$C,0)),"No")</f>
        <v>Yes</v>
      </c>
      <c r="Q473" s="14" t="str">
        <f>_xlfn.IFNA(+INDEX(Comp1!L:L,MATCH($B473,Comp1!$C:$C,0)),"No")</f>
        <v>Yes</v>
      </c>
      <c r="R473" s="14" t="str">
        <f>_xlfn.IFNA(+INDEX(Comp1!M:M,MATCH($B473,Comp1!$C:$C,0)),"No")</f>
        <v>Yes</v>
      </c>
      <c r="S473" s="14" t="str">
        <f>_xlfn.IFNA(+INDEX(Comp1!N:N,MATCH($B473,Comp1!$C:$C,0)),"No")</f>
        <v>Yes</v>
      </c>
      <c r="T473" s="14" t="str">
        <f>_xlfn.IFNA(+INDEX(Comp1!O:O,MATCH($B473,Comp1!$C:$C,0)),"No")</f>
        <v>Yes</v>
      </c>
      <c r="U473" s="14" t="s">
        <v>35</v>
      </c>
      <c r="V473" s="263">
        <v>11.11</v>
      </c>
      <c r="W473" s="263">
        <v>11.11</v>
      </c>
      <c r="X473" s="263">
        <v>11.11</v>
      </c>
      <c r="Y473" s="263">
        <v>11.11</v>
      </c>
      <c r="Z473" s="263">
        <v>11.11</v>
      </c>
      <c r="AA473" s="263">
        <v>11.11</v>
      </c>
      <c r="AB473" s="263">
        <v>10.94</v>
      </c>
      <c r="AC473" s="263">
        <f>IF(Q473="yes",+INDEX('Final Comp Values'!$BH:$BH,MATCH('Monthy Targets'!$B473,'Final Comp Values'!$C:$C,0)),0)</f>
        <v>10.9</v>
      </c>
      <c r="AD473" s="263">
        <f>IF(R473="yes",+INDEX('Final Comp Values'!$BH:$BH,MATCH('Monthy Targets'!$B473,'Final Comp Values'!$C:$C,0)),0)</f>
        <v>10.9</v>
      </c>
      <c r="AE473" s="263">
        <f>IF(S473="yes",+INDEX('Final Comp Values'!$BL:$BL,MATCH('Monthy Targets'!$B473,'Final Comp Values'!$C:$C,0)),0)</f>
        <v>10.9</v>
      </c>
      <c r="AF473" s="263">
        <f>IF(T473="yes",+INDEX('Final Comp Values'!$BL:$BL,MATCH('Monthy Targets'!$B473,'Final Comp Values'!$C:$C,0)),0)</f>
        <v>10.9</v>
      </c>
      <c r="AG473" s="263">
        <f>IF(U473="yes",+INDEX('Final Comp Values'!$BL:$BL,MATCH('Monthy Targets'!$B473,'Final Comp Values'!$C:$C,0)),0)</f>
        <v>10.9</v>
      </c>
    </row>
    <row r="474" spans="1:33" x14ac:dyDescent="0.25">
      <c r="A474" s="579">
        <f>+FY2019_ALL_Targets!A474</f>
        <v>103837</v>
      </c>
      <c r="B474" s="62">
        <f>+FY2019_ALL_Targets!B474</f>
        <v>676224</v>
      </c>
      <c r="C474" s="62">
        <f>+FY2019_ALL_Targets!C474</f>
        <v>1026628</v>
      </c>
      <c r="D474" s="62">
        <f>+FY2019_ALL_Targets!D474</f>
        <v>1730578006</v>
      </c>
      <c r="E474" s="62"/>
      <c r="F474" s="62" t="str">
        <f>+FY2019_ALL_Targets!E474</f>
        <v>Bexar</v>
      </c>
      <c r="G474" s="62" t="str">
        <f>FY2019_ALL_Targets!J474</f>
        <v>The Heights on Huebner</v>
      </c>
      <c r="H474" s="62" t="str">
        <f>FY2019_ALL_Targets!K474</f>
        <v>Bexar County Hospital District</v>
      </c>
      <c r="I474" s="62" t="str">
        <f>+FY2019_ALL_Targets!L474</f>
        <v>10127 Huebner Road</v>
      </c>
      <c r="J474" s="14" t="str">
        <f>_xlfn.IFNA(+INDEX(Comp1!$E:$E,MATCH(B474,Comp1!$C:$C,0)),"No")</f>
        <v>Yes</v>
      </c>
      <c r="K474" s="14" t="str">
        <f>_xlfn.IFNA(+INDEX(Comp1!$F:$F,MATCH(B474,Comp1!$C:$C,0)),"No")</f>
        <v>Yes</v>
      </c>
      <c r="L474" s="14" t="str">
        <f>_xlfn.IFNA(+INDEX(Comp1!G:G,MATCH($B474,Comp1!$C:$C,0)),"No")</f>
        <v>Yes</v>
      </c>
      <c r="M474" s="14" t="str">
        <f>_xlfn.IFNA(+INDEX(Comp1!H:H,MATCH($B474,Comp1!$C:$C,0)),"No")</f>
        <v>Yes</v>
      </c>
      <c r="N474" s="14" t="str">
        <f>_xlfn.IFNA(+INDEX(Comp1!I:I,MATCH($B474,Comp1!$C:$C,0)),"No")</f>
        <v>Yes</v>
      </c>
      <c r="O474" s="14" t="str">
        <f>_xlfn.IFNA(+INDEX(Comp1!J:J,MATCH($B474,Comp1!$C:$C,0)),"No")</f>
        <v>Yes</v>
      </c>
      <c r="P474" s="14" t="str">
        <f>_xlfn.IFNA(+INDEX(Comp1!K:K,MATCH($B474,Comp1!$C:$C,0)),"No")</f>
        <v>Yes</v>
      </c>
      <c r="Q474" s="14" t="str">
        <f>_xlfn.IFNA(+INDEX(Comp1!L:L,MATCH($B474,Comp1!$C:$C,0)),"No")</f>
        <v>Yes</v>
      </c>
      <c r="R474" s="14" t="str">
        <f>_xlfn.IFNA(+INDEX(Comp1!M:M,MATCH($B474,Comp1!$C:$C,0)),"No")</f>
        <v>Yes</v>
      </c>
      <c r="S474" s="14" t="str">
        <f>_xlfn.IFNA(+INDEX(Comp1!N:N,MATCH($B474,Comp1!$C:$C,0)),"No")</f>
        <v>Yes</v>
      </c>
      <c r="T474" s="14" t="str">
        <f>_xlfn.IFNA(+INDEX(Comp1!O:O,MATCH($B474,Comp1!$C:$C,0)),"No")</f>
        <v>Yes</v>
      </c>
      <c r="U474" s="14" t="s">
        <v>35</v>
      </c>
      <c r="V474" s="263">
        <v>9.14</v>
      </c>
      <c r="W474" s="263">
        <v>9.14</v>
      </c>
      <c r="X474" s="263">
        <v>9.14</v>
      </c>
      <c r="Y474" s="263">
        <v>9.14</v>
      </c>
      <c r="Z474" s="263">
        <v>9.14</v>
      </c>
      <c r="AA474" s="263">
        <v>9.14</v>
      </c>
      <c r="AB474" s="263">
        <v>9</v>
      </c>
      <c r="AC474" s="263">
        <f>IF(Q474="yes",+INDEX('Final Comp Values'!$BH:$BH,MATCH('Monthy Targets'!$B474,'Final Comp Values'!$C:$C,0)),0)</f>
        <v>8.9700000000000006</v>
      </c>
      <c r="AD474" s="263">
        <f>IF(R474="yes",+INDEX('Final Comp Values'!$BH:$BH,MATCH('Monthy Targets'!$B474,'Final Comp Values'!$C:$C,0)),0)</f>
        <v>8.9700000000000006</v>
      </c>
      <c r="AE474" s="263">
        <f>IF(S474="yes",+INDEX('Final Comp Values'!$BL:$BL,MATCH('Monthy Targets'!$B474,'Final Comp Values'!$C:$C,0)),0)</f>
        <v>8.9700000000000006</v>
      </c>
      <c r="AF474" s="263">
        <f>IF(T474="yes",+INDEX('Final Comp Values'!$BL:$BL,MATCH('Monthy Targets'!$B474,'Final Comp Values'!$C:$C,0)),0)</f>
        <v>8.9700000000000006</v>
      </c>
      <c r="AG474" s="263">
        <f>IF(U474="yes",+INDEX('Final Comp Values'!$BL:$BL,MATCH('Monthy Targets'!$B474,'Final Comp Values'!$C:$C,0)),0)</f>
        <v>8.9700000000000006</v>
      </c>
    </row>
    <row r="475" spans="1:33" x14ac:dyDescent="0.25">
      <c r="A475" s="579">
        <f>+FY2019_ALL_Targets!A475</f>
        <v>4221</v>
      </c>
      <c r="B475" s="62">
        <f>+FY2019_ALL_Targets!B475</f>
        <v>676225</v>
      </c>
      <c r="C475" s="62">
        <f>+FY2019_ALL_Targets!C475</f>
        <v>422101</v>
      </c>
      <c r="D475" s="62">
        <f>+FY2019_ALL_Targets!D475</f>
        <v>1306832092</v>
      </c>
      <c r="E475" s="62"/>
      <c r="F475" s="62" t="str">
        <f>+FY2019_ALL_Targets!E475</f>
        <v>MRSA West</v>
      </c>
      <c r="G475" s="62" t="str">
        <f>FY2019_ALL_Targets!J475</f>
        <v>Mitchell County Nursing and Rehabilitation Center</v>
      </c>
      <c r="H475" s="62" t="str">
        <f>FY2019_ALL_Targets!K475</f>
        <v>Mitchell County Hospital District dba Mitchell County Nursing and Rehabilitation Center</v>
      </c>
      <c r="I475" s="62" t="str">
        <f>+FY2019_ALL_Targets!L475</f>
        <v>1941 Chestnut St.</v>
      </c>
      <c r="J475" s="14" t="str">
        <f>_xlfn.IFNA(+INDEX(Comp1!$E:$E,MATCH(B475,Comp1!$C:$C,0)),"No")</f>
        <v>Yes</v>
      </c>
      <c r="K475" s="14" t="str">
        <f>_xlfn.IFNA(+INDEX(Comp1!$F:$F,MATCH(B475,Comp1!$C:$C,0)),"No")</f>
        <v>Yes</v>
      </c>
      <c r="L475" s="14" t="str">
        <f>_xlfn.IFNA(+INDEX(Comp1!G:G,MATCH($B475,Comp1!$C:$C,0)),"No")</f>
        <v>Yes</v>
      </c>
      <c r="M475" s="14" t="str">
        <f>_xlfn.IFNA(+INDEX(Comp1!H:H,MATCH($B475,Comp1!$C:$C,0)),"No")</f>
        <v>Yes</v>
      </c>
      <c r="N475" s="14" t="str">
        <f>_xlfn.IFNA(+INDEX(Comp1!I:I,MATCH($B475,Comp1!$C:$C,0)),"No")</f>
        <v>Yes</v>
      </c>
      <c r="O475" s="14" t="str">
        <f>_xlfn.IFNA(+INDEX(Comp1!J:J,MATCH($B475,Comp1!$C:$C,0)),"No")</f>
        <v>Yes</v>
      </c>
      <c r="P475" s="14" t="str">
        <f>_xlfn.IFNA(+INDEX(Comp1!K:K,MATCH($B475,Comp1!$C:$C,0)),"No")</f>
        <v>Yes</v>
      </c>
      <c r="Q475" s="14" t="str">
        <f>_xlfn.IFNA(+INDEX(Comp1!L:L,MATCH($B475,Comp1!$C:$C,0)),"No")</f>
        <v>Yes</v>
      </c>
      <c r="R475" s="14" t="str">
        <f>_xlfn.IFNA(+INDEX(Comp1!M:M,MATCH($B475,Comp1!$C:$C,0)),"No")</f>
        <v>Yes</v>
      </c>
      <c r="S475" s="14" t="str">
        <f>_xlfn.IFNA(+INDEX(Comp1!N:N,MATCH($B475,Comp1!$C:$C,0)),"No")</f>
        <v>Yes</v>
      </c>
      <c r="T475" s="14" t="str">
        <f>_xlfn.IFNA(+INDEX(Comp1!O:O,MATCH($B475,Comp1!$C:$C,0)),"No")</f>
        <v>Yes</v>
      </c>
      <c r="U475" s="14" t="s">
        <v>35</v>
      </c>
      <c r="V475" s="263">
        <v>6.51</v>
      </c>
      <c r="W475" s="263">
        <v>6.51</v>
      </c>
      <c r="X475" s="263">
        <v>6.51</v>
      </c>
      <c r="Y475" s="263">
        <v>6.51</v>
      </c>
      <c r="Z475" s="263">
        <v>6.51</v>
      </c>
      <c r="AA475" s="263">
        <v>6.51</v>
      </c>
      <c r="AB475" s="263">
        <v>6.37</v>
      </c>
      <c r="AC475" s="263">
        <f>IF(Q475="yes",+INDEX('Final Comp Values'!$BH:$BH,MATCH('Monthy Targets'!$B475,'Final Comp Values'!$C:$C,0)),0)</f>
        <v>6.35</v>
      </c>
      <c r="AD475" s="263">
        <f>IF(R475="yes",+INDEX('Final Comp Values'!$BH:$BH,MATCH('Monthy Targets'!$B475,'Final Comp Values'!$C:$C,0)),0)</f>
        <v>6.35</v>
      </c>
      <c r="AE475" s="263">
        <f>IF(S475="yes",+INDEX('Final Comp Values'!$BL:$BL,MATCH('Monthy Targets'!$B475,'Final Comp Values'!$C:$C,0)),0)</f>
        <v>6.35</v>
      </c>
      <c r="AF475" s="263">
        <f>IF(T475="yes",+INDEX('Final Comp Values'!$BL:$BL,MATCH('Monthy Targets'!$B475,'Final Comp Values'!$C:$C,0)),0)</f>
        <v>6.35</v>
      </c>
      <c r="AG475" s="263">
        <f>IF(U475="yes",+INDEX('Final Comp Values'!$BL:$BL,MATCH('Monthy Targets'!$B475,'Final Comp Values'!$C:$C,0)),0)</f>
        <v>6.35</v>
      </c>
    </row>
    <row r="476" spans="1:33" x14ac:dyDescent="0.25">
      <c r="A476" s="579">
        <f>+FY2019_ALL_Targets!A476</f>
        <v>103889</v>
      </c>
      <c r="B476" s="62">
        <f>+FY2019_ALL_Targets!B476</f>
        <v>676227</v>
      </c>
      <c r="C476" s="62">
        <f>+FY2019_ALL_Targets!C476</f>
        <v>1025580</v>
      </c>
      <c r="D476" s="62">
        <f>+FY2019_ALL_Targets!D476</f>
        <v>1548690878</v>
      </c>
      <c r="E476" s="62"/>
      <c r="F476" s="62" t="str">
        <f>+FY2019_ALL_Targets!E476</f>
        <v>MRSA Central</v>
      </c>
      <c r="G476" s="62" t="str">
        <f>FY2019_ALL_Targets!J476</f>
        <v>Copperas Hollow Nursing &amp; Rehabilitation Center</v>
      </c>
      <c r="H476" s="62" t="str">
        <f>FY2019_ALL_Targets!K476</f>
        <v>Coryell County Memorial Hospital Authority</v>
      </c>
      <c r="I476" s="62" t="str">
        <f>+FY2019_ALL_Targets!L476</f>
        <v>345 Country Club Drive</v>
      </c>
      <c r="J476" s="14" t="str">
        <f>_xlfn.IFNA(+INDEX(Comp1!$E:$E,MATCH(B476,Comp1!$C:$C,0)),"No")</f>
        <v>Yes</v>
      </c>
      <c r="K476" s="14" t="str">
        <f>_xlfn.IFNA(+INDEX(Comp1!$F:$F,MATCH(B476,Comp1!$C:$C,0)),"No")</f>
        <v>Yes</v>
      </c>
      <c r="L476" s="14" t="str">
        <f>_xlfn.IFNA(+INDEX(Comp1!G:G,MATCH($B476,Comp1!$C:$C,0)),"No")</f>
        <v>Yes</v>
      </c>
      <c r="M476" s="14" t="str">
        <f>_xlfn.IFNA(+INDEX(Comp1!H:H,MATCH($B476,Comp1!$C:$C,0)),"No")</f>
        <v>Yes</v>
      </c>
      <c r="N476" s="14" t="str">
        <f>_xlfn.IFNA(+INDEX(Comp1!I:I,MATCH($B476,Comp1!$C:$C,0)),"No")</f>
        <v>Yes</v>
      </c>
      <c r="O476" s="14" t="str">
        <f>_xlfn.IFNA(+INDEX(Comp1!J:J,MATCH($B476,Comp1!$C:$C,0)),"No")</f>
        <v>Yes</v>
      </c>
      <c r="P476" s="14" t="str">
        <f>_xlfn.IFNA(+INDEX(Comp1!K:K,MATCH($B476,Comp1!$C:$C,0)),"No")</f>
        <v>Yes</v>
      </c>
      <c r="Q476" s="14" t="s">
        <v>36</v>
      </c>
      <c r="R476" s="14" t="s">
        <v>36</v>
      </c>
      <c r="S476" s="14" t="s">
        <v>36</v>
      </c>
      <c r="T476" s="14" t="s">
        <v>36</v>
      </c>
      <c r="U476" s="14">
        <v>0</v>
      </c>
      <c r="V476" s="263">
        <v>5.4</v>
      </c>
      <c r="W476" s="263">
        <v>5.4</v>
      </c>
      <c r="X476" s="263">
        <v>5.4</v>
      </c>
      <c r="Y476" s="263">
        <v>5.4</v>
      </c>
      <c r="Z476" s="263">
        <v>5.4</v>
      </c>
      <c r="AA476" s="263">
        <v>5.4</v>
      </c>
      <c r="AB476" s="263">
        <v>5.43</v>
      </c>
      <c r="AC476" s="263">
        <f>IF(Q476="yes",+INDEX('Final Comp Values'!$BH:$BH,MATCH('Monthy Targets'!$B476,'Final Comp Values'!$C:$C,0)),0)</f>
        <v>0</v>
      </c>
      <c r="AD476" s="263">
        <f>IF(R476="yes",+INDEX('Final Comp Values'!$BH:$BH,MATCH('Monthy Targets'!$B476,'Final Comp Values'!$C:$C,0)),0)</f>
        <v>0</v>
      </c>
      <c r="AE476" s="263">
        <f>IF(S476="yes",+INDEX('Final Comp Values'!$BL:$BL,MATCH('Monthy Targets'!$B476,'Final Comp Values'!$C:$C,0)),0)</f>
        <v>0</v>
      </c>
      <c r="AF476" s="263">
        <f>IF(T476="yes",+INDEX('Final Comp Values'!$BL:$BL,MATCH('Monthy Targets'!$B476,'Final Comp Values'!$C:$C,0)),0)</f>
        <v>0</v>
      </c>
      <c r="AG476" s="263">
        <f>IF(U476="yes",+INDEX('Final Comp Values'!$BL:$BL,MATCH('Monthy Targets'!$B476,'Final Comp Values'!$C:$C,0)),0)</f>
        <v>0</v>
      </c>
    </row>
    <row r="477" spans="1:33" x14ac:dyDescent="0.25">
      <c r="A477" s="579">
        <f>+FY2019_ALL_Targets!A477</f>
        <v>103831</v>
      </c>
      <c r="B477" s="62">
        <f>+FY2019_ALL_Targets!B477</f>
        <v>676229</v>
      </c>
      <c r="C477" s="62">
        <f>+FY2019_ALL_Targets!C477</f>
        <v>1016706</v>
      </c>
      <c r="D477" s="62">
        <f>+FY2019_ALL_Targets!D477</f>
        <v>1639314982</v>
      </c>
      <c r="E477" s="62"/>
      <c r="F477" s="62" t="str">
        <f>+FY2019_ALL_Targets!E477</f>
        <v>MRSA Central</v>
      </c>
      <c r="G477" s="62" t="str">
        <f>FY2019_ALL_Targets!J477</f>
        <v>Trucare Living Centers-Columbus</v>
      </c>
      <c r="H477" s="62" t="str">
        <f>FY2019_ALL_Targets!K477</f>
        <v>West Wharton County Hospital District</v>
      </c>
      <c r="I477" s="62" t="str">
        <f>+FY2019_ALL_Targets!L477</f>
        <v>1511 Montezuma Street</v>
      </c>
      <c r="J477" s="14" t="str">
        <f>_xlfn.IFNA(+INDEX(Comp1!$E:$E,MATCH(B477,Comp1!$C:$C,0)),"No")</f>
        <v>Yes</v>
      </c>
      <c r="K477" s="14" t="str">
        <f>_xlfn.IFNA(+INDEX(Comp1!$F:$F,MATCH(B477,Comp1!$C:$C,0)),"No")</f>
        <v>Yes</v>
      </c>
      <c r="L477" s="14" t="str">
        <f>_xlfn.IFNA(+INDEX(Comp1!G:G,MATCH($B477,Comp1!$C:$C,0)),"No")</f>
        <v>Yes</v>
      </c>
      <c r="M477" s="14" t="str">
        <f>_xlfn.IFNA(+INDEX(Comp1!H:H,MATCH($B477,Comp1!$C:$C,0)),"No")</f>
        <v>Yes</v>
      </c>
      <c r="N477" s="14" t="str">
        <f>_xlfn.IFNA(+INDEX(Comp1!I:I,MATCH($B477,Comp1!$C:$C,0)),"No")</f>
        <v>Yes</v>
      </c>
      <c r="O477" s="14" t="str">
        <f>_xlfn.IFNA(+INDEX(Comp1!J:J,MATCH($B477,Comp1!$C:$C,0)),"No")</f>
        <v>Yes</v>
      </c>
      <c r="P477" s="14" t="str">
        <f>_xlfn.IFNA(+INDEX(Comp1!K:K,MATCH($B477,Comp1!$C:$C,0)),"No")</f>
        <v>Yes</v>
      </c>
      <c r="Q477" s="14" t="str">
        <f>_xlfn.IFNA(+INDEX(Comp1!L:L,MATCH($B477,Comp1!$C:$C,0)),"No")</f>
        <v>Yes</v>
      </c>
      <c r="R477" s="14" t="str">
        <f>_xlfn.IFNA(+INDEX(Comp1!M:M,MATCH($B477,Comp1!$C:$C,0)),"No")</f>
        <v>Yes</v>
      </c>
      <c r="S477" s="14" t="str">
        <f>_xlfn.IFNA(+INDEX(Comp1!N:N,MATCH($B477,Comp1!$C:$C,0)),"No")</f>
        <v>Yes</v>
      </c>
      <c r="T477" s="14" t="str">
        <f>_xlfn.IFNA(+INDEX(Comp1!O:O,MATCH($B477,Comp1!$C:$C,0)),"No")</f>
        <v>Yes</v>
      </c>
      <c r="U477" s="14" t="s">
        <v>35</v>
      </c>
      <c r="V477" s="263">
        <v>3.94</v>
      </c>
      <c r="W477" s="263">
        <v>3.94</v>
      </c>
      <c r="X477" s="263">
        <v>3.94</v>
      </c>
      <c r="Y477" s="263">
        <v>3.94</v>
      </c>
      <c r="Z477" s="263">
        <v>3.94</v>
      </c>
      <c r="AA477" s="263">
        <v>3.94</v>
      </c>
      <c r="AB477" s="263">
        <v>3.96</v>
      </c>
      <c r="AC477" s="263">
        <f>IF(Q477="yes",+INDEX('Final Comp Values'!$BH:$BH,MATCH('Monthy Targets'!$B477,'Final Comp Values'!$C:$C,0)),0)</f>
        <v>3.95</v>
      </c>
      <c r="AD477" s="263">
        <f>IF(R477="yes",+INDEX('Final Comp Values'!$BH:$BH,MATCH('Monthy Targets'!$B477,'Final Comp Values'!$C:$C,0)),0)</f>
        <v>3.95</v>
      </c>
      <c r="AE477" s="263">
        <f>IF(S477="yes",+INDEX('Final Comp Values'!$BL:$BL,MATCH('Monthy Targets'!$B477,'Final Comp Values'!$C:$C,0)),0)</f>
        <v>3.95</v>
      </c>
      <c r="AF477" s="263">
        <f>IF(T477="yes",+INDEX('Final Comp Values'!$BL:$BL,MATCH('Monthy Targets'!$B477,'Final Comp Values'!$C:$C,0)),0)</f>
        <v>3.95</v>
      </c>
      <c r="AG477" s="263">
        <f>IF(U477="yes",+INDEX('Final Comp Values'!$BL:$BL,MATCH('Monthy Targets'!$B477,'Final Comp Values'!$C:$C,0)),0)</f>
        <v>3.95</v>
      </c>
    </row>
    <row r="478" spans="1:33" x14ac:dyDescent="0.25">
      <c r="A478" s="579">
        <f>+FY2019_ALL_Targets!A478</f>
        <v>103866</v>
      </c>
      <c r="B478" s="62">
        <f>+FY2019_ALL_Targets!B478</f>
        <v>676230</v>
      </c>
      <c r="C478" s="62">
        <f>+FY2019_ALL_Targets!C478</f>
        <v>1028740</v>
      </c>
      <c r="D478" s="62">
        <f>+FY2019_ALL_Targets!D478</f>
        <v>1922469956</v>
      </c>
      <c r="E478" s="62"/>
      <c r="F478" s="62" t="str">
        <f>+FY2019_ALL_Targets!E478</f>
        <v>Harris</v>
      </c>
      <c r="G478" s="62" t="str">
        <f>FY2019_ALL_Targets!J478</f>
        <v>Legend Oaks Healthcare and Rehabilitation - West Houstonrthwest Houston</v>
      </c>
      <c r="H478" s="62" t="str">
        <f>FY2019_ALL_Targets!K478</f>
        <v>Liberty County Hospital District No. 1</v>
      </c>
      <c r="I478" s="62" t="str">
        <f>+FY2019_ALL_Targets!L478</f>
        <v>7107 Queenston Boulevard</v>
      </c>
      <c r="J478" s="14" t="str">
        <f>_xlfn.IFNA(+INDEX(Comp1!$E:$E,MATCH(B478,Comp1!$C:$C,0)),"No")</f>
        <v>Yes</v>
      </c>
      <c r="K478" s="14" t="str">
        <f>_xlfn.IFNA(+INDEX(Comp1!$F:$F,MATCH(B478,Comp1!$C:$C,0)),"No")</f>
        <v>Yes</v>
      </c>
      <c r="L478" s="14" t="str">
        <f>_xlfn.IFNA(+INDEX(Comp1!G:G,MATCH($B478,Comp1!$C:$C,0)),"No")</f>
        <v>Yes</v>
      </c>
      <c r="M478" s="14" t="str">
        <f>_xlfn.IFNA(+INDEX(Comp1!H:H,MATCH($B478,Comp1!$C:$C,0)),"No")</f>
        <v>Yes</v>
      </c>
      <c r="N478" s="14" t="str">
        <f>_xlfn.IFNA(+INDEX(Comp1!I:I,MATCH($B478,Comp1!$C:$C,0)),"No")</f>
        <v>Yes</v>
      </c>
      <c r="O478" s="14" t="str">
        <f>_xlfn.IFNA(+INDEX(Comp1!J:J,MATCH($B478,Comp1!$C:$C,0)),"No")</f>
        <v>Yes</v>
      </c>
      <c r="P478" s="14" t="str">
        <f>_xlfn.IFNA(+INDEX(Comp1!K:K,MATCH($B478,Comp1!$C:$C,0)),"No")</f>
        <v>Yes</v>
      </c>
      <c r="Q478" s="14" t="str">
        <f>_xlfn.IFNA(+INDEX(Comp1!L:L,MATCH($B478,Comp1!$C:$C,0)),"No")</f>
        <v>Yes</v>
      </c>
      <c r="R478" s="14" t="str">
        <f>_xlfn.IFNA(+INDEX(Comp1!M:M,MATCH($B478,Comp1!$C:$C,0)),"No")</f>
        <v>Yes</v>
      </c>
      <c r="S478" s="14" t="str">
        <f>_xlfn.IFNA(+INDEX(Comp1!N:N,MATCH($B478,Comp1!$C:$C,0)),"No")</f>
        <v>Yes</v>
      </c>
      <c r="T478" s="14" t="str">
        <f>_xlfn.IFNA(+INDEX(Comp1!O:O,MATCH($B478,Comp1!$C:$C,0)),"No")</f>
        <v>Yes</v>
      </c>
      <c r="U478" s="14" t="s">
        <v>35</v>
      </c>
      <c r="V478" s="263">
        <v>5.59</v>
      </c>
      <c r="W478" s="263">
        <v>5.59</v>
      </c>
      <c r="X478" s="263">
        <v>5.59</v>
      </c>
      <c r="Y478" s="263">
        <v>5.59</v>
      </c>
      <c r="Z478" s="263">
        <v>5.59</v>
      </c>
      <c r="AA478" s="263">
        <v>5.59</v>
      </c>
      <c r="AB478" s="263">
        <v>5.55</v>
      </c>
      <c r="AC478" s="263">
        <f>IF(Q478="yes",+INDEX('Final Comp Values'!$BH:$BH,MATCH('Monthy Targets'!$B478,'Final Comp Values'!$C:$C,0)),0)</f>
        <v>5.53</v>
      </c>
      <c r="AD478" s="263">
        <f>IF(R478="yes",+INDEX('Final Comp Values'!$BH:$BH,MATCH('Monthy Targets'!$B478,'Final Comp Values'!$C:$C,0)),0)</f>
        <v>5.53</v>
      </c>
      <c r="AE478" s="263">
        <f>IF(S478="yes",+INDEX('Final Comp Values'!$BL:$BL,MATCH('Monthy Targets'!$B478,'Final Comp Values'!$C:$C,0)),0)</f>
        <v>5.53</v>
      </c>
      <c r="AF478" s="263">
        <f>IF(T478="yes",+INDEX('Final Comp Values'!$BL:$BL,MATCH('Monthy Targets'!$B478,'Final Comp Values'!$C:$C,0)),0)</f>
        <v>5.53</v>
      </c>
      <c r="AG478" s="263">
        <f>IF(U478="yes",+INDEX('Final Comp Values'!$BL:$BL,MATCH('Monthy Targets'!$B478,'Final Comp Values'!$C:$C,0)),0)</f>
        <v>5.53</v>
      </c>
    </row>
    <row r="479" spans="1:33" x14ac:dyDescent="0.25">
      <c r="A479" s="579">
        <f>+FY2019_ALL_Targets!A479</f>
        <v>103963</v>
      </c>
      <c r="B479" s="62">
        <f>+FY2019_ALL_Targets!B479</f>
        <v>676237</v>
      </c>
      <c r="C479" s="62">
        <f>+FY2019_ALL_Targets!C479</f>
        <v>1026722</v>
      </c>
      <c r="D479" s="62">
        <f>+FY2019_ALL_Targets!D479</f>
        <v>1962892109</v>
      </c>
      <c r="E479" s="62"/>
      <c r="F479" s="62" t="str">
        <f>+FY2019_ALL_Targets!E479</f>
        <v>Dallas</v>
      </c>
      <c r="G479" s="62" t="str">
        <f>FY2019_ALL_Targets!J479</f>
        <v>The Belmont at Twin Creeks</v>
      </c>
      <c r="H479" s="62" t="str">
        <f>FY2019_ALL_Targets!K479</f>
        <v>Decatur Hospital Authority dba The Belmont at Twin Creeks</v>
      </c>
      <c r="I479" s="62" t="str">
        <f>+FY2019_ALL_Targets!L479</f>
        <v>999 Raintree Circle</v>
      </c>
      <c r="J479" s="14" t="str">
        <f>_xlfn.IFNA(+INDEX(Comp1!$E:$E,MATCH(B479,Comp1!$C:$C,0)),"No")</f>
        <v>Yes</v>
      </c>
      <c r="K479" s="14" t="str">
        <f>_xlfn.IFNA(+INDEX(Comp1!$F:$F,MATCH(B479,Comp1!$C:$C,0)),"No")</f>
        <v>Yes</v>
      </c>
      <c r="L479" s="14" t="str">
        <f>_xlfn.IFNA(+INDEX(Comp1!G:G,MATCH($B479,Comp1!$C:$C,0)),"No")</f>
        <v>Yes</v>
      </c>
      <c r="M479" s="14" t="str">
        <f>_xlfn.IFNA(+INDEX(Comp1!H:H,MATCH($B479,Comp1!$C:$C,0)),"No")</f>
        <v>Yes</v>
      </c>
      <c r="N479" s="14" t="str">
        <f>_xlfn.IFNA(+INDEX(Comp1!I:I,MATCH($B479,Comp1!$C:$C,0)),"No")</f>
        <v>Yes</v>
      </c>
      <c r="O479" s="14" t="str">
        <f>_xlfn.IFNA(+INDEX(Comp1!J:J,MATCH($B479,Comp1!$C:$C,0)),"No")</f>
        <v>Yes</v>
      </c>
      <c r="P479" s="14" t="str">
        <f>_xlfn.IFNA(+INDEX(Comp1!K:K,MATCH($B479,Comp1!$C:$C,0)),"No")</f>
        <v>Yes</v>
      </c>
      <c r="Q479" s="14" t="str">
        <f>_xlfn.IFNA(+INDEX(Comp1!L:L,MATCH($B479,Comp1!$C:$C,0)),"No")</f>
        <v>Yes</v>
      </c>
      <c r="R479" s="14" t="str">
        <f>_xlfn.IFNA(+INDEX(Comp1!M:M,MATCH($B479,Comp1!$C:$C,0)),"No")</f>
        <v>Yes</v>
      </c>
      <c r="S479" s="14" t="str">
        <f>_xlfn.IFNA(+INDEX(Comp1!N:N,MATCH($B479,Comp1!$C:$C,0)),"No")</f>
        <v>Yes</v>
      </c>
      <c r="T479" s="14" t="str">
        <f>_xlfn.IFNA(+INDEX(Comp1!O:O,MATCH($B479,Comp1!$C:$C,0)),"No")</f>
        <v>Yes</v>
      </c>
      <c r="U479" s="14" t="s">
        <v>35</v>
      </c>
      <c r="V479" s="263">
        <v>3.01</v>
      </c>
      <c r="W479" s="263">
        <v>3.01</v>
      </c>
      <c r="X479" s="263">
        <v>3.01</v>
      </c>
      <c r="Y479" s="263">
        <v>3.01</v>
      </c>
      <c r="Z479" s="263">
        <v>3.01</v>
      </c>
      <c r="AA479" s="263">
        <v>3.01</v>
      </c>
      <c r="AB479" s="263">
        <v>2.92</v>
      </c>
      <c r="AC479" s="263">
        <f>IF(Q479="yes",+INDEX('Final Comp Values'!$BH:$BH,MATCH('Monthy Targets'!$B479,'Final Comp Values'!$C:$C,0)),0)</f>
        <v>2.91</v>
      </c>
      <c r="AD479" s="263">
        <f>IF(R479="yes",+INDEX('Final Comp Values'!$BH:$BH,MATCH('Monthy Targets'!$B479,'Final Comp Values'!$C:$C,0)),0)</f>
        <v>2.91</v>
      </c>
      <c r="AE479" s="263">
        <f>IF(S479="yes",+INDEX('Final Comp Values'!$BL:$BL,MATCH('Monthy Targets'!$B479,'Final Comp Values'!$C:$C,0)),0)</f>
        <v>2.91</v>
      </c>
      <c r="AF479" s="263">
        <f>IF(T479="yes",+INDEX('Final Comp Values'!$BL:$BL,MATCH('Monthy Targets'!$B479,'Final Comp Values'!$C:$C,0)),0)</f>
        <v>2.91</v>
      </c>
      <c r="AG479" s="263">
        <f>IF(U479="yes",+INDEX('Final Comp Values'!$BL:$BL,MATCH('Monthy Targets'!$B479,'Final Comp Values'!$C:$C,0)),0)</f>
        <v>2.91</v>
      </c>
    </row>
    <row r="480" spans="1:33" x14ac:dyDescent="0.25">
      <c r="A480" s="579">
        <f>+FY2019_ALL_Targets!A480</f>
        <v>104003</v>
      </c>
      <c r="B480" s="62">
        <f>+FY2019_ALL_Targets!B480</f>
        <v>676238</v>
      </c>
      <c r="C480" s="62">
        <f>+FY2019_ALL_Targets!C480</f>
        <v>1028641</v>
      </c>
      <c r="D480" s="62">
        <f>+FY2019_ALL_Targets!D480</f>
        <v>1275994147</v>
      </c>
      <c r="E480" s="62"/>
      <c r="F480" s="62" t="str">
        <f>+FY2019_ALL_Targets!E480</f>
        <v>Travis</v>
      </c>
      <c r="G480" s="62" t="str">
        <f>FY2019_ALL_Targets!J480</f>
        <v>Legend Oaks Healthcare and Rehabilitation - North Austin</v>
      </c>
      <c r="H480" s="62" t="str">
        <f>FY2019_ALL_Targets!K480</f>
        <v>Guadalupe County Hospital Board</v>
      </c>
      <c r="I480" s="62" t="str">
        <f>+FY2019_ALL_Targets!L480</f>
        <v>11020 Dessau Road</v>
      </c>
      <c r="J480" s="14" t="str">
        <f>_xlfn.IFNA(+INDEX(Comp1!$E:$E,MATCH(B480,Comp1!$C:$C,0)),"No")</f>
        <v>Yes</v>
      </c>
      <c r="K480" s="14" t="str">
        <f>_xlfn.IFNA(+INDEX(Comp1!$F:$F,MATCH(B480,Comp1!$C:$C,0)),"No")</f>
        <v>Yes</v>
      </c>
      <c r="L480" s="14" t="str">
        <f>_xlfn.IFNA(+INDEX(Comp1!G:G,MATCH($B480,Comp1!$C:$C,0)),"No")</f>
        <v>Yes</v>
      </c>
      <c r="M480" s="14" t="str">
        <f>_xlfn.IFNA(+INDEX(Comp1!H:H,MATCH($B480,Comp1!$C:$C,0)),"No")</f>
        <v>Yes</v>
      </c>
      <c r="N480" s="14" t="str">
        <f>_xlfn.IFNA(+INDEX(Comp1!I:I,MATCH($B480,Comp1!$C:$C,0)),"No")</f>
        <v>Yes</v>
      </c>
      <c r="O480" s="14" t="str">
        <f>_xlfn.IFNA(+INDEX(Comp1!J:J,MATCH($B480,Comp1!$C:$C,0)),"No")</f>
        <v>Yes</v>
      </c>
      <c r="P480" s="14" t="str">
        <f>_xlfn.IFNA(+INDEX(Comp1!K:K,MATCH($B480,Comp1!$C:$C,0)),"No")</f>
        <v>Yes</v>
      </c>
      <c r="Q480" s="14" t="str">
        <f>_xlfn.IFNA(+INDEX(Comp1!L:L,MATCH($B480,Comp1!$C:$C,0)),"No")</f>
        <v>Yes</v>
      </c>
      <c r="R480" s="14" t="str">
        <f>_xlfn.IFNA(+INDEX(Comp1!M:M,MATCH($B480,Comp1!$C:$C,0)),"No")</f>
        <v>Yes</v>
      </c>
      <c r="S480" s="14" t="str">
        <f>_xlfn.IFNA(+INDEX(Comp1!N:N,MATCH($B480,Comp1!$C:$C,0)),"No")</f>
        <v>Yes</v>
      </c>
      <c r="T480" s="14" t="str">
        <f>_xlfn.IFNA(+INDEX(Comp1!O:O,MATCH($B480,Comp1!$C:$C,0)),"No")</f>
        <v>Yes</v>
      </c>
      <c r="U480" s="14" t="s">
        <v>35</v>
      </c>
      <c r="V480" s="263">
        <v>13.98</v>
      </c>
      <c r="W480" s="263">
        <v>13.98</v>
      </c>
      <c r="X480" s="263">
        <v>13.98</v>
      </c>
      <c r="Y480" s="263">
        <v>13.98</v>
      </c>
      <c r="Z480" s="263">
        <v>13.98</v>
      </c>
      <c r="AA480" s="263">
        <v>13.98</v>
      </c>
      <c r="AB480" s="263">
        <v>13.77</v>
      </c>
      <c r="AC480" s="263">
        <f>IF(Q480="yes",+INDEX('Final Comp Values'!$BH:$BH,MATCH('Monthy Targets'!$B480,'Final Comp Values'!$C:$C,0)),0)</f>
        <v>13.72</v>
      </c>
      <c r="AD480" s="263">
        <f>IF(R480="yes",+INDEX('Final Comp Values'!$BH:$BH,MATCH('Monthy Targets'!$B480,'Final Comp Values'!$C:$C,0)),0)</f>
        <v>13.72</v>
      </c>
      <c r="AE480" s="263">
        <f>IF(S480="yes",+INDEX('Final Comp Values'!$BL:$BL,MATCH('Monthy Targets'!$B480,'Final Comp Values'!$C:$C,0)),0)</f>
        <v>13.72</v>
      </c>
      <c r="AF480" s="263">
        <f>IF(T480="yes",+INDEX('Final Comp Values'!$BL:$BL,MATCH('Monthy Targets'!$B480,'Final Comp Values'!$C:$C,0)),0)</f>
        <v>13.72</v>
      </c>
      <c r="AG480" s="263">
        <f>IF(U480="yes",+INDEX('Final Comp Values'!$BL:$BL,MATCH('Monthy Targets'!$B480,'Final Comp Values'!$C:$C,0)),0)</f>
        <v>13.72</v>
      </c>
    </row>
    <row r="481" spans="1:33" x14ac:dyDescent="0.25">
      <c r="A481" s="579">
        <f>+FY2019_ALL_Targets!A481</f>
        <v>103799</v>
      </c>
      <c r="B481" s="62">
        <f>+FY2019_ALL_Targets!B481</f>
        <v>676239</v>
      </c>
      <c r="C481" s="62">
        <f>+FY2019_ALL_Targets!C481</f>
        <v>1026724</v>
      </c>
      <c r="D481" s="62">
        <f>+FY2019_ALL_Targets!D481</f>
        <v>1003061821</v>
      </c>
      <c r="E481" s="62"/>
      <c r="F481" s="62" t="str">
        <f>+FY2019_ALL_Targets!E481</f>
        <v>Harris</v>
      </c>
      <c r="G481" s="62" t="str">
        <f>FY2019_ALL_Targets!J481</f>
        <v>Villa Toscana at Cypress Woods</v>
      </c>
      <c r="H481" s="62" t="str">
        <f>FY2019_ALL_Targets!K481</f>
        <v>South Limestone Hospital District</v>
      </c>
      <c r="I481" s="62" t="str">
        <f>+FY2019_ALL_Targets!L481</f>
        <v>15015 Cypress Woods Medical Dr.</v>
      </c>
      <c r="J481" s="14" t="str">
        <f>_xlfn.IFNA(+INDEX(Comp1!$E:$E,MATCH(B481,Comp1!$C:$C,0)),"No")</f>
        <v>Yes</v>
      </c>
      <c r="K481" s="14" t="str">
        <f>_xlfn.IFNA(+INDEX(Comp1!$F:$F,MATCH(B481,Comp1!$C:$C,0)),"No")</f>
        <v>Yes</v>
      </c>
      <c r="L481" s="14" t="str">
        <f>_xlfn.IFNA(+INDEX(Comp1!G:G,MATCH($B481,Comp1!$C:$C,0)),"No")</f>
        <v>Yes</v>
      </c>
      <c r="M481" s="14" t="str">
        <f>_xlfn.IFNA(+INDEX(Comp1!H:H,MATCH($B481,Comp1!$C:$C,0)),"No")</f>
        <v>Yes</v>
      </c>
      <c r="N481" s="14" t="str">
        <f>_xlfn.IFNA(+INDEX(Comp1!I:I,MATCH($B481,Comp1!$C:$C,0)),"No")</f>
        <v>Yes</v>
      </c>
      <c r="O481" s="14" t="str">
        <f>_xlfn.IFNA(+INDEX(Comp1!J:J,MATCH($B481,Comp1!$C:$C,0)),"No")</f>
        <v>Yes</v>
      </c>
      <c r="P481" s="14" t="str">
        <f>_xlfn.IFNA(+INDEX(Comp1!K:K,MATCH($B481,Comp1!$C:$C,0)),"No")</f>
        <v>Yes</v>
      </c>
      <c r="Q481" s="14" t="str">
        <f>_xlfn.IFNA(+INDEX(Comp1!L:L,MATCH($B481,Comp1!$C:$C,0)),"No")</f>
        <v>Yes</v>
      </c>
      <c r="R481" s="14" t="str">
        <f>_xlfn.IFNA(+INDEX(Comp1!M:M,MATCH($B481,Comp1!$C:$C,0)),"No")</f>
        <v>Yes</v>
      </c>
      <c r="S481" s="14" t="str">
        <f>_xlfn.IFNA(+INDEX(Comp1!N:N,MATCH($B481,Comp1!$C:$C,0)),"No")</f>
        <v>Yes</v>
      </c>
      <c r="T481" s="14" t="str">
        <f>_xlfn.IFNA(+INDEX(Comp1!O:O,MATCH($B481,Comp1!$C:$C,0)),"No")</f>
        <v>Yes</v>
      </c>
      <c r="U481" s="14" t="s">
        <v>35</v>
      </c>
      <c r="V481" s="263">
        <v>4.1399999999999997</v>
      </c>
      <c r="W481" s="263">
        <v>4.1399999999999997</v>
      </c>
      <c r="X481" s="263">
        <v>4.1399999999999997</v>
      </c>
      <c r="Y481" s="263">
        <v>4.1399999999999997</v>
      </c>
      <c r="Z481" s="263">
        <v>4.1399999999999997</v>
      </c>
      <c r="AA481" s="263">
        <v>4.1399999999999997</v>
      </c>
      <c r="AB481" s="263">
        <v>4.1100000000000003</v>
      </c>
      <c r="AC481" s="263">
        <f>IF(Q481="yes",+INDEX('Final Comp Values'!$BH:$BH,MATCH('Monthy Targets'!$B481,'Final Comp Values'!$C:$C,0)),0)</f>
        <v>4.0999999999999996</v>
      </c>
      <c r="AD481" s="263">
        <f>IF(R481="yes",+INDEX('Final Comp Values'!$BH:$BH,MATCH('Monthy Targets'!$B481,'Final Comp Values'!$C:$C,0)),0)</f>
        <v>4.0999999999999996</v>
      </c>
      <c r="AE481" s="263">
        <f>IF(S481="yes",+INDEX('Final Comp Values'!$BL:$BL,MATCH('Monthy Targets'!$B481,'Final Comp Values'!$C:$C,0)),0)</f>
        <v>4.0999999999999996</v>
      </c>
      <c r="AF481" s="263">
        <f>IF(T481="yes",+INDEX('Final Comp Values'!$BL:$BL,MATCH('Monthy Targets'!$B481,'Final Comp Values'!$C:$C,0)),0)</f>
        <v>4.0999999999999996</v>
      </c>
      <c r="AG481" s="263">
        <f>IF(U481="yes",+INDEX('Final Comp Values'!$BL:$BL,MATCH('Monthy Targets'!$B481,'Final Comp Values'!$C:$C,0)),0)</f>
        <v>4.0999999999999996</v>
      </c>
    </row>
    <row r="482" spans="1:33" x14ac:dyDescent="0.25">
      <c r="A482" s="579">
        <f>+FY2019_ALL_Targets!A482</f>
        <v>4883</v>
      </c>
      <c r="B482" s="62">
        <f>+FY2019_ALL_Targets!B482</f>
        <v>676242</v>
      </c>
      <c r="C482" s="62">
        <f>+FY2019_ALL_Targets!C482</f>
        <v>1025773</v>
      </c>
      <c r="D482" s="62">
        <f>+FY2019_ALL_Targets!D482</f>
        <v>1750702627</v>
      </c>
      <c r="E482" s="62"/>
      <c r="F482" s="62" t="str">
        <f>+FY2019_ALL_Targets!E482</f>
        <v>MRSA Central</v>
      </c>
      <c r="G482" s="62" t="str">
        <f>FY2019_ALL_Targets!J482</f>
        <v>Ganado Nursing and Rehabilitation Center</v>
      </c>
      <c r="H482" s="62" t="str">
        <f>FY2019_ALL_Targets!K482</f>
        <v>Citizens Medical Center County of Victoria</v>
      </c>
      <c r="I482" s="62" t="str">
        <f>+FY2019_ALL_Targets!L482</f>
        <v>107 E Rogers</v>
      </c>
      <c r="J482" s="14" t="str">
        <f>_xlfn.IFNA(+INDEX(Comp1!$E:$E,MATCH(B482,Comp1!$C:$C,0)),"No")</f>
        <v>Yes</v>
      </c>
      <c r="K482" s="14" t="str">
        <f>_xlfn.IFNA(+INDEX(Comp1!$F:$F,MATCH(B482,Comp1!$C:$C,0)),"No")</f>
        <v>Yes</v>
      </c>
      <c r="L482" s="14" t="str">
        <f>_xlfn.IFNA(+INDEX(Comp1!G:G,MATCH($B482,Comp1!$C:$C,0)),"No")</f>
        <v>Yes</v>
      </c>
      <c r="M482" s="14" t="str">
        <f>_xlfn.IFNA(+INDEX(Comp1!H:H,MATCH($B482,Comp1!$C:$C,0)),"No")</f>
        <v>Yes</v>
      </c>
      <c r="N482" s="14" t="str">
        <f>_xlfn.IFNA(+INDEX(Comp1!I:I,MATCH($B482,Comp1!$C:$C,0)),"No")</f>
        <v>Yes</v>
      </c>
      <c r="O482" s="14" t="str">
        <f>_xlfn.IFNA(+INDEX(Comp1!J:J,MATCH($B482,Comp1!$C:$C,0)),"No")</f>
        <v>Yes</v>
      </c>
      <c r="P482" s="14" t="str">
        <f>_xlfn.IFNA(+INDEX(Comp1!K:K,MATCH($B482,Comp1!$C:$C,0)),"No")</f>
        <v>Yes</v>
      </c>
      <c r="Q482" s="14" t="str">
        <f>_xlfn.IFNA(+INDEX(Comp1!L:L,MATCH($B482,Comp1!$C:$C,0)),"No")</f>
        <v>Yes</v>
      </c>
      <c r="R482" s="14" t="str">
        <f>_xlfn.IFNA(+INDEX(Comp1!M:M,MATCH($B482,Comp1!$C:$C,0)),"No")</f>
        <v>Yes</v>
      </c>
      <c r="S482" s="14" t="str">
        <f>_xlfn.IFNA(+INDEX(Comp1!N:N,MATCH($B482,Comp1!$C:$C,0)),"No")</f>
        <v>Yes</v>
      </c>
      <c r="T482" s="14" t="str">
        <f>_xlfn.IFNA(+INDEX(Comp1!O:O,MATCH($B482,Comp1!$C:$C,0)),"No")</f>
        <v>Yes</v>
      </c>
      <c r="U482" s="14" t="s">
        <v>35</v>
      </c>
      <c r="V482" s="263">
        <v>6.24</v>
      </c>
      <c r="W482" s="263">
        <v>6.24</v>
      </c>
      <c r="X482" s="263">
        <v>6.24</v>
      </c>
      <c r="Y482" s="263">
        <v>6.24</v>
      </c>
      <c r="Z482" s="263">
        <v>6.24</v>
      </c>
      <c r="AA482" s="263">
        <v>6.24</v>
      </c>
      <c r="AB482" s="263">
        <v>6.27</v>
      </c>
      <c r="AC482" s="263">
        <f>IF(Q482="yes",+INDEX('Final Comp Values'!$BH:$BH,MATCH('Monthy Targets'!$B482,'Final Comp Values'!$C:$C,0)),0)</f>
        <v>6.25</v>
      </c>
      <c r="AD482" s="263">
        <f>IF(R482="yes",+INDEX('Final Comp Values'!$BH:$BH,MATCH('Monthy Targets'!$B482,'Final Comp Values'!$C:$C,0)),0)</f>
        <v>6.25</v>
      </c>
      <c r="AE482" s="263">
        <f>IF(S482="yes",+INDEX('Final Comp Values'!$BL:$BL,MATCH('Monthy Targets'!$B482,'Final Comp Values'!$C:$C,0)),0)</f>
        <v>6.25</v>
      </c>
      <c r="AF482" s="263">
        <f>IF(T482="yes",+INDEX('Final Comp Values'!$BL:$BL,MATCH('Monthy Targets'!$B482,'Final Comp Values'!$C:$C,0)),0)</f>
        <v>6.25</v>
      </c>
      <c r="AG482" s="263">
        <f>IF(U482="yes",+INDEX('Final Comp Values'!$BL:$BL,MATCH('Monthy Targets'!$B482,'Final Comp Values'!$C:$C,0)),0)</f>
        <v>6.25</v>
      </c>
    </row>
    <row r="483" spans="1:33" x14ac:dyDescent="0.25">
      <c r="A483" s="579">
        <f>+FY2019_ALL_Targets!A483</f>
        <v>104157</v>
      </c>
      <c r="B483" s="62">
        <f>+FY2019_ALL_Targets!B483</f>
        <v>676245</v>
      </c>
      <c r="C483" s="62">
        <f>+FY2019_ALL_Targets!C483</f>
        <v>1026670</v>
      </c>
      <c r="D483" s="62">
        <f>+FY2019_ALL_Targets!D483</f>
        <v>1962735175</v>
      </c>
      <c r="E483" s="62"/>
      <c r="F483" s="62" t="str">
        <f>+FY2019_ALL_Targets!E483</f>
        <v>Travis</v>
      </c>
      <c r="G483" s="62" t="str">
        <f>FY2019_ALL_Targets!J483</f>
        <v>Pfugerville Nursing and rehabilitation Center</v>
      </c>
      <c r="H483" s="62" t="str">
        <f>FY2019_ALL_Targets!K483</f>
        <v>DeWitt Medical District</v>
      </c>
      <c r="I483" s="62" t="str">
        <f>+FY2019_ALL_Targets!L483</f>
        <v>104 Rex Kerwin Court</v>
      </c>
      <c r="J483" s="14" t="str">
        <f>_xlfn.IFNA(+INDEX(Comp1!$E:$E,MATCH(B483,Comp1!$C:$C,0)),"No")</f>
        <v>Yes</v>
      </c>
      <c r="K483" s="14" t="str">
        <f>_xlfn.IFNA(+INDEX(Comp1!$F:$F,MATCH(B483,Comp1!$C:$C,0)),"No")</f>
        <v>Yes</v>
      </c>
      <c r="L483" s="14" t="str">
        <f>_xlfn.IFNA(+INDEX(Comp1!G:G,MATCH($B483,Comp1!$C:$C,0)),"No")</f>
        <v>Yes</v>
      </c>
      <c r="M483" s="14" t="str">
        <f>_xlfn.IFNA(+INDEX(Comp1!H:H,MATCH($B483,Comp1!$C:$C,0)),"No")</f>
        <v>Yes</v>
      </c>
      <c r="N483" s="14" t="str">
        <f>_xlfn.IFNA(+INDEX(Comp1!I:I,MATCH($B483,Comp1!$C:$C,0)),"No")</f>
        <v>Yes</v>
      </c>
      <c r="O483" s="14" t="str">
        <f>_xlfn.IFNA(+INDEX(Comp1!J:J,MATCH($B483,Comp1!$C:$C,0)),"No")</f>
        <v>Yes</v>
      </c>
      <c r="P483" s="14" t="str">
        <f>_xlfn.IFNA(+INDEX(Comp1!K:K,MATCH($B483,Comp1!$C:$C,0)),"No")</f>
        <v>Yes</v>
      </c>
      <c r="Q483" s="14" t="str">
        <f>_xlfn.IFNA(+INDEX(Comp1!L:L,MATCH($B483,Comp1!$C:$C,0)),"No")</f>
        <v>Yes</v>
      </c>
      <c r="R483" s="14" t="str">
        <f>_xlfn.IFNA(+INDEX(Comp1!M:M,MATCH($B483,Comp1!$C:$C,0)),"No")</f>
        <v>Yes</v>
      </c>
      <c r="S483" s="14" t="str">
        <f>_xlfn.IFNA(+INDEX(Comp1!N:N,MATCH($B483,Comp1!$C:$C,0)),"No")</f>
        <v>Yes</v>
      </c>
      <c r="T483" s="14" t="str">
        <f>_xlfn.IFNA(+INDEX(Comp1!O:O,MATCH($B483,Comp1!$C:$C,0)),"No")</f>
        <v>Yes</v>
      </c>
      <c r="U483" s="14" t="s">
        <v>35</v>
      </c>
      <c r="V483" s="263">
        <v>20.52</v>
      </c>
      <c r="W483" s="263">
        <v>20.52</v>
      </c>
      <c r="X483" s="263">
        <v>20.52</v>
      </c>
      <c r="Y483" s="263">
        <v>20.52</v>
      </c>
      <c r="Z483" s="263">
        <v>20.52</v>
      </c>
      <c r="AA483" s="263">
        <v>20.52</v>
      </c>
      <c r="AB483" s="263">
        <v>20.21</v>
      </c>
      <c r="AC483" s="263">
        <f>IF(Q483="yes",+INDEX('Final Comp Values'!$BH:$BH,MATCH('Monthy Targets'!$B483,'Final Comp Values'!$C:$C,0)),0)</f>
        <v>20.14</v>
      </c>
      <c r="AD483" s="263">
        <f>IF(R483="yes",+INDEX('Final Comp Values'!$BH:$BH,MATCH('Monthy Targets'!$B483,'Final Comp Values'!$C:$C,0)),0)</f>
        <v>20.14</v>
      </c>
      <c r="AE483" s="263">
        <f>IF(S483="yes",+INDEX('Final Comp Values'!$BL:$BL,MATCH('Monthy Targets'!$B483,'Final Comp Values'!$C:$C,0)),0)</f>
        <v>20.14</v>
      </c>
      <c r="AF483" s="263">
        <f>IF(T483="yes",+INDEX('Final Comp Values'!$BL:$BL,MATCH('Monthy Targets'!$B483,'Final Comp Values'!$C:$C,0)),0)</f>
        <v>20.14</v>
      </c>
      <c r="AG483" s="263">
        <f>IF(U483="yes",+INDEX('Final Comp Values'!$BL:$BL,MATCH('Monthy Targets'!$B483,'Final Comp Values'!$C:$C,0)),0)</f>
        <v>20.14</v>
      </c>
    </row>
    <row r="484" spans="1:33" x14ac:dyDescent="0.25">
      <c r="A484" s="579">
        <f>+FY2019_ALL_Targets!A484</f>
        <v>104250</v>
      </c>
      <c r="B484" s="62">
        <f>+FY2019_ALL_Targets!B484</f>
        <v>676247</v>
      </c>
      <c r="C484" s="62">
        <f>+FY2019_ALL_Targets!C484</f>
        <v>1025870</v>
      </c>
      <c r="D484" s="62">
        <f>+FY2019_ALL_Targets!D484</f>
        <v>1376969535</v>
      </c>
      <c r="E484" s="62"/>
      <c r="F484" s="62" t="str">
        <f>+FY2019_ALL_Targets!E484</f>
        <v>Dallas</v>
      </c>
      <c r="G484" s="62" t="str">
        <f>FY2019_ALL_Targets!J484</f>
        <v>Sandy Lake Rehabilitation and Care Center</v>
      </c>
      <c r="H484" s="62" t="str">
        <f>FY2019_ALL_Targets!K484</f>
        <v>Dallas County Hospital District</v>
      </c>
      <c r="I484" s="62" t="str">
        <f>+FY2019_ALL_Targets!L484</f>
        <v>1410 E. Sandy Lake Road</v>
      </c>
      <c r="J484" s="14" t="str">
        <f>_xlfn.IFNA(+INDEX(Comp1!$E:$E,MATCH(B484,Comp1!$C:$C,0)),"No")</f>
        <v>Yes</v>
      </c>
      <c r="K484" s="14" t="str">
        <f>_xlfn.IFNA(+INDEX(Comp1!$F:$F,MATCH(B484,Comp1!$C:$C,0)),"No")</f>
        <v>Yes</v>
      </c>
      <c r="L484" s="14" t="str">
        <f>_xlfn.IFNA(+INDEX(Comp1!G:G,MATCH($B484,Comp1!$C:$C,0)),"No")</f>
        <v>Yes</v>
      </c>
      <c r="M484" s="14" t="str">
        <f>_xlfn.IFNA(+INDEX(Comp1!H:H,MATCH($B484,Comp1!$C:$C,0)),"No")</f>
        <v>Yes</v>
      </c>
      <c r="N484" s="14" t="str">
        <f>_xlfn.IFNA(+INDEX(Comp1!I:I,MATCH($B484,Comp1!$C:$C,0)),"No")</f>
        <v>Yes</v>
      </c>
      <c r="O484" s="14" t="str">
        <f>_xlfn.IFNA(+INDEX(Comp1!J:J,MATCH($B484,Comp1!$C:$C,0)),"No")</f>
        <v>Yes</v>
      </c>
      <c r="P484" s="14" t="str">
        <f>_xlfn.IFNA(+INDEX(Comp1!K:K,MATCH($B484,Comp1!$C:$C,0)),"No")</f>
        <v>Yes</v>
      </c>
      <c r="Q484" s="14" t="str">
        <f>_xlfn.IFNA(+INDEX(Comp1!L:L,MATCH($B484,Comp1!$C:$C,0)),"No")</f>
        <v>Yes</v>
      </c>
      <c r="R484" s="14" t="str">
        <f>_xlfn.IFNA(+INDEX(Comp1!M:M,MATCH($B484,Comp1!$C:$C,0)),"No")</f>
        <v>Yes</v>
      </c>
      <c r="S484" s="14" t="str">
        <f>_xlfn.IFNA(+INDEX(Comp1!N:N,MATCH($B484,Comp1!$C:$C,0)),"No")</f>
        <v>Yes</v>
      </c>
      <c r="T484" s="14" t="str">
        <f>_xlfn.IFNA(+INDEX(Comp1!O:O,MATCH($B484,Comp1!$C:$C,0)),"No")</f>
        <v>Yes</v>
      </c>
      <c r="U484" s="14" t="s">
        <v>35</v>
      </c>
      <c r="V484" s="263">
        <v>5.76</v>
      </c>
      <c r="W484" s="263">
        <v>5.76</v>
      </c>
      <c r="X484" s="263">
        <v>5.76</v>
      </c>
      <c r="Y484" s="263">
        <v>5.76</v>
      </c>
      <c r="Z484" s="263">
        <v>5.76</v>
      </c>
      <c r="AA484" s="263">
        <v>5.76</v>
      </c>
      <c r="AB484" s="263">
        <v>5.59</v>
      </c>
      <c r="AC484" s="263">
        <f>IF(Q484="yes",+INDEX('Final Comp Values'!$BH:$BH,MATCH('Monthy Targets'!$B484,'Final Comp Values'!$C:$C,0)),0)</f>
        <v>5.57</v>
      </c>
      <c r="AD484" s="263">
        <f>IF(R484="yes",+INDEX('Final Comp Values'!$BH:$BH,MATCH('Monthy Targets'!$B484,'Final Comp Values'!$C:$C,0)),0)</f>
        <v>5.57</v>
      </c>
      <c r="AE484" s="263">
        <f>IF(S484="yes",+INDEX('Final Comp Values'!$BL:$BL,MATCH('Monthy Targets'!$B484,'Final Comp Values'!$C:$C,0)),0)</f>
        <v>5.57</v>
      </c>
      <c r="AF484" s="263">
        <f>IF(T484="yes",+INDEX('Final Comp Values'!$BL:$BL,MATCH('Monthy Targets'!$B484,'Final Comp Values'!$C:$C,0)),0)</f>
        <v>5.57</v>
      </c>
      <c r="AG484" s="263">
        <f>IF(U484="yes",+INDEX('Final Comp Values'!$BL:$BL,MATCH('Monthy Targets'!$B484,'Final Comp Values'!$C:$C,0)),0)</f>
        <v>5.57</v>
      </c>
    </row>
    <row r="485" spans="1:33" x14ac:dyDescent="0.25">
      <c r="A485" s="579">
        <f>+FY2019_ALL_Targets!A485</f>
        <v>102903</v>
      </c>
      <c r="B485" s="62">
        <f>+FY2019_ALL_Targets!B485</f>
        <v>676248</v>
      </c>
      <c r="C485" s="62">
        <f>+FY2019_ALL_Targets!C485</f>
        <v>1028768</v>
      </c>
      <c r="D485" s="62">
        <f>+FY2019_ALL_Targets!D485</f>
        <v>1316270267</v>
      </c>
      <c r="E485" s="62"/>
      <c r="F485" s="62" t="str">
        <f>+FY2019_ALL_Targets!E485</f>
        <v>Dallas</v>
      </c>
      <c r="G485" s="62" t="str">
        <f>FY2019_ALL_Targets!J485</f>
        <v>Founders Plaza Nursing and Rehab</v>
      </c>
      <c r="H485" s="62" t="str">
        <f>FY2019_ALL_Targets!K485</f>
        <v>Fannin County Hospital Authority</v>
      </c>
      <c r="I485" s="62" t="str">
        <f>+FY2019_ALL_Targets!L485</f>
        <v>721 S. HWY 78</v>
      </c>
      <c r="J485" s="14" t="str">
        <f>_xlfn.IFNA(+INDEX(Comp1!$E:$E,MATCH(B485,Comp1!$C:$C,0)),"No")</f>
        <v>Yes</v>
      </c>
      <c r="K485" s="14" t="str">
        <f>_xlfn.IFNA(+INDEX(Comp1!$F:$F,MATCH(B485,Comp1!$C:$C,0)),"No")</f>
        <v>Yes</v>
      </c>
      <c r="L485" s="14" t="str">
        <f>_xlfn.IFNA(+INDEX(Comp1!G:G,MATCH($B485,Comp1!$C:$C,0)),"No")</f>
        <v>Yes</v>
      </c>
      <c r="M485" s="14" t="str">
        <f>_xlfn.IFNA(+INDEX(Comp1!H:H,MATCH($B485,Comp1!$C:$C,0)),"No")</f>
        <v>Yes</v>
      </c>
      <c r="N485" s="14" t="str">
        <f>_xlfn.IFNA(+INDEX(Comp1!I:I,MATCH($B485,Comp1!$C:$C,0)),"No")</f>
        <v>Yes</v>
      </c>
      <c r="O485" s="14" t="str">
        <f>_xlfn.IFNA(+INDEX(Comp1!J:J,MATCH($B485,Comp1!$C:$C,0)),"No")</f>
        <v>Yes</v>
      </c>
      <c r="P485" s="14" t="str">
        <f>_xlfn.IFNA(+INDEX(Comp1!K:K,MATCH($B485,Comp1!$C:$C,0)),"No")</f>
        <v>Yes</v>
      </c>
      <c r="Q485" s="14" t="str">
        <f>_xlfn.IFNA(+INDEX(Comp1!L:L,MATCH($B485,Comp1!$C:$C,0)),"No")</f>
        <v>Yes</v>
      </c>
      <c r="R485" s="14" t="str">
        <f>_xlfn.IFNA(+INDEX(Comp1!M:M,MATCH($B485,Comp1!$C:$C,0)),"No")</f>
        <v>Yes</v>
      </c>
      <c r="S485" s="14" t="str">
        <f>_xlfn.IFNA(+INDEX(Comp1!N:N,MATCH($B485,Comp1!$C:$C,0)),"No")</f>
        <v>Yes</v>
      </c>
      <c r="T485" s="14" t="str">
        <f>_xlfn.IFNA(+INDEX(Comp1!O:O,MATCH($B485,Comp1!$C:$C,0)),"No")</f>
        <v>Yes</v>
      </c>
      <c r="U485" s="14" t="s">
        <v>35</v>
      </c>
      <c r="V485" s="263">
        <v>6.25</v>
      </c>
      <c r="W485" s="263">
        <v>6.25</v>
      </c>
      <c r="X485" s="263">
        <v>6.25</v>
      </c>
      <c r="Y485" s="263">
        <v>6.25</v>
      </c>
      <c r="Z485" s="263">
        <v>6.25</v>
      </c>
      <c r="AA485" s="263">
        <v>6.25</v>
      </c>
      <c r="AB485" s="263">
        <v>6.05</v>
      </c>
      <c r="AC485" s="263">
        <f>IF(Q485="yes",+INDEX('Final Comp Values'!$BH:$BH,MATCH('Monthy Targets'!$B485,'Final Comp Values'!$C:$C,0)),0)</f>
        <v>6.03</v>
      </c>
      <c r="AD485" s="263">
        <f>IF(R485="yes",+INDEX('Final Comp Values'!$BH:$BH,MATCH('Monthy Targets'!$B485,'Final Comp Values'!$C:$C,0)),0)</f>
        <v>6.03</v>
      </c>
      <c r="AE485" s="263">
        <f>IF(S485="yes",+INDEX('Final Comp Values'!$BL:$BL,MATCH('Monthy Targets'!$B485,'Final Comp Values'!$C:$C,0)),0)</f>
        <v>6.03</v>
      </c>
      <c r="AF485" s="263">
        <f>IF(T485="yes",+INDEX('Final Comp Values'!$BL:$BL,MATCH('Monthy Targets'!$B485,'Final Comp Values'!$C:$C,0)),0)</f>
        <v>6.03</v>
      </c>
      <c r="AG485" s="263">
        <f>IF(U485="yes",+INDEX('Final Comp Values'!$BL:$BL,MATCH('Monthy Targets'!$B485,'Final Comp Values'!$C:$C,0)),0)</f>
        <v>6.03</v>
      </c>
    </row>
    <row r="486" spans="1:33" x14ac:dyDescent="0.25">
      <c r="A486" s="579">
        <f>+FY2019_ALL_Targets!A486</f>
        <v>104244</v>
      </c>
      <c r="B486" s="62">
        <f>+FY2019_ALL_Targets!B486</f>
        <v>676249</v>
      </c>
      <c r="C486" s="62">
        <f>+FY2019_ALL_Targets!C486</f>
        <v>1026590</v>
      </c>
      <c r="D486" s="62">
        <f>+FY2019_ALL_Targets!D486</f>
        <v>1639567480</v>
      </c>
      <c r="E486" s="62"/>
      <c r="F486" s="62" t="str">
        <f>+FY2019_ALL_Targets!E486</f>
        <v>Tarrant</v>
      </c>
      <c r="G486" s="62" t="str">
        <f>FY2019_ALL_Targets!J486</f>
        <v>The Carlyle at Stonebridge Park</v>
      </c>
      <c r="H486" s="62" t="str">
        <f>FY2019_ALL_Targets!K486</f>
        <v>Decatur Hospital Authority dba The Carlyle at Stonebridge Park</v>
      </c>
      <c r="I486" s="62" t="str">
        <f>+FY2019_ALL_Targets!L486</f>
        <v>170 Stonebridge Lane</v>
      </c>
      <c r="J486" s="14" t="str">
        <f>_xlfn.IFNA(+INDEX(Comp1!$E:$E,MATCH(B486,Comp1!$C:$C,0)),"No")</f>
        <v>Yes</v>
      </c>
      <c r="K486" s="14" t="str">
        <f>_xlfn.IFNA(+INDEX(Comp1!$F:$F,MATCH(B486,Comp1!$C:$C,0)),"No")</f>
        <v>Yes</v>
      </c>
      <c r="L486" s="14" t="str">
        <f>_xlfn.IFNA(+INDEX(Comp1!G:G,MATCH($B486,Comp1!$C:$C,0)),"No")</f>
        <v>Yes</v>
      </c>
      <c r="M486" s="14" t="str">
        <f>_xlfn.IFNA(+INDEX(Comp1!H:H,MATCH($B486,Comp1!$C:$C,0)),"No")</f>
        <v>Yes</v>
      </c>
      <c r="N486" s="14" t="str">
        <f>_xlfn.IFNA(+INDEX(Comp1!I:I,MATCH($B486,Comp1!$C:$C,0)),"No")</f>
        <v>Yes</v>
      </c>
      <c r="O486" s="14" t="str">
        <f>_xlfn.IFNA(+INDEX(Comp1!J:J,MATCH($B486,Comp1!$C:$C,0)),"No")</f>
        <v>Yes</v>
      </c>
      <c r="P486" s="14" t="str">
        <f>_xlfn.IFNA(+INDEX(Comp1!K:K,MATCH($B486,Comp1!$C:$C,0)),"No")</f>
        <v>Yes</v>
      </c>
      <c r="Q486" s="14" t="str">
        <f>_xlfn.IFNA(+INDEX(Comp1!L:L,MATCH($B486,Comp1!$C:$C,0)),"No")</f>
        <v>Yes</v>
      </c>
      <c r="R486" s="14" t="str">
        <f>_xlfn.IFNA(+INDEX(Comp1!M:M,MATCH($B486,Comp1!$C:$C,0)),"No")</f>
        <v>Yes</v>
      </c>
      <c r="S486" s="14" t="str">
        <f>_xlfn.IFNA(+INDEX(Comp1!N:N,MATCH($B486,Comp1!$C:$C,0)),"No")</f>
        <v>Yes</v>
      </c>
      <c r="T486" s="14" t="str">
        <f>_xlfn.IFNA(+INDEX(Comp1!O:O,MATCH($B486,Comp1!$C:$C,0)),"No")</f>
        <v>Yes</v>
      </c>
      <c r="U486" s="14" t="s">
        <v>35</v>
      </c>
      <c r="V486" s="263">
        <v>2.48</v>
      </c>
      <c r="W486" s="263">
        <v>2.48</v>
      </c>
      <c r="X486" s="263">
        <v>2.48</v>
      </c>
      <c r="Y486" s="263">
        <v>2.48</v>
      </c>
      <c r="Z486" s="263">
        <v>2.48</v>
      </c>
      <c r="AA486" s="263">
        <v>2.48</v>
      </c>
      <c r="AB486" s="263">
        <v>2.4</v>
      </c>
      <c r="AC486" s="263">
        <f>IF(Q486="yes",+INDEX('Final Comp Values'!$BH:$BH,MATCH('Monthy Targets'!$B486,'Final Comp Values'!$C:$C,0)),0)</f>
        <v>2.4</v>
      </c>
      <c r="AD486" s="263">
        <f>IF(R486="yes",+INDEX('Final Comp Values'!$BH:$BH,MATCH('Monthy Targets'!$B486,'Final Comp Values'!$C:$C,0)),0)</f>
        <v>2.4</v>
      </c>
      <c r="AE486" s="263">
        <f>IF(S486="yes",+INDEX('Final Comp Values'!$BL:$BL,MATCH('Monthy Targets'!$B486,'Final Comp Values'!$C:$C,0)),0)</f>
        <v>2.4</v>
      </c>
      <c r="AF486" s="263">
        <f>IF(T486="yes",+INDEX('Final Comp Values'!$BL:$BL,MATCH('Monthy Targets'!$B486,'Final Comp Values'!$C:$C,0)),0)</f>
        <v>2.4</v>
      </c>
      <c r="AG486" s="263">
        <f>IF(U486="yes",+INDEX('Final Comp Values'!$BL:$BL,MATCH('Monthy Targets'!$B486,'Final Comp Values'!$C:$C,0)),0)</f>
        <v>2.4</v>
      </c>
    </row>
    <row r="487" spans="1:33" x14ac:dyDescent="0.25">
      <c r="A487" s="579">
        <f>+FY2019_ALL_Targets!A487</f>
        <v>104200</v>
      </c>
      <c r="B487" s="62">
        <f>+FY2019_ALL_Targets!B487</f>
        <v>676251</v>
      </c>
      <c r="C487" s="62">
        <f>+FY2019_ALL_Targets!C487</f>
        <v>1028859</v>
      </c>
      <c r="D487" s="62">
        <f>+FY2019_ALL_Targets!D487</f>
        <v>1003276437</v>
      </c>
      <c r="E487" s="62"/>
      <c r="F487" s="62" t="str">
        <f>+FY2019_ALL_Targets!E487</f>
        <v>Harris</v>
      </c>
      <c r="G487" s="62" t="str">
        <f>FY2019_ALL_Targets!J487</f>
        <v>Legend Oaks Healthcare and Rehabilitation - North/Willowbrooke</v>
      </c>
      <c r="H487" s="62" t="str">
        <f>FY2019_ALL_Targets!K487</f>
        <v>Liberty County Hospital District No. 1</v>
      </c>
      <c r="I487" s="62" t="str">
        <f>+FY2019_ALL_Targets!L487</f>
        <v>12921 Misty Willow Drive</v>
      </c>
      <c r="J487" s="14" t="str">
        <f>_xlfn.IFNA(+INDEX(Comp1!$E:$E,MATCH(B487,Comp1!$C:$C,0)),"No")</f>
        <v>Yes</v>
      </c>
      <c r="K487" s="14" t="str">
        <f>_xlfn.IFNA(+INDEX(Comp1!$F:$F,MATCH(B487,Comp1!$C:$C,0)),"No")</f>
        <v>Yes</v>
      </c>
      <c r="L487" s="14" t="str">
        <f>_xlfn.IFNA(+INDEX(Comp1!G:G,MATCH($B487,Comp1!$C:$C,0)),"No")</f>
        <v>Yes</v>
      </c>
      <c r="M487" s="14" t="str">
        <f>_xlfn.IFNA(+INDEX(Comp1!H:H,MATCH($B487,Comp1!$C:$C,0)),"No")</f>
        <v>Yes</v>
      </c>
      <c r="N487" s="14" t="str">
        <f>_xlfn.IFNA(+INDEX(Comp1!I:I,MATCH($B487,Comp1!$C:$C,0)),"No")</f>
        <v>Yes</v>
      </c>
      <c r="O487" s="14" t="str">
        <f>_xlfn.IFNA(+INDEX(Comp1!J:J,MATCH($B487,Comp1!$C:$C,0)),"No")</f>
        <v>Yes</v>
      </c>
      <c r="P487" s="14" t="str">
        <f>_xlfn.IFNA(+INDEX(Comp1!K:K,MATCH($B487,Comp1!$C:$C,0)),"No")</f>
        <v>Yes</v>
      </c>
      <c r="Q487" s="14" t="str">
        <f>_xlfn.IFNA(+INDEX(Comp1!L:L,MATCH($B487,Comp1!$C:$C,0)),"No")</f>
        <v>Yes</v>
      </c>
      <c r="R487" s="14" t="str">
        <f>_xlfn.IFNA(+INDEX(Comp1!M:M,MATCH($B487,Comp1!$C:$C,0)),"No")</f>
        <v>Yes</v>
      </c>
      <c r="S487" s="14" t="str">
        <f>_xlfn.IFNA(+INDEX(Comp1!N:N,MATCH($B487,Comp1!$C:$C,0)),"No")</f>
        <v>Yes</v>
      </c>
      <c r="T487" s="14" t="str">
        <f>_xlfn.IFNA(+INDEX(Comp1!O:O,MATCH($B487,Comp1!$C:$C,0)),"No")</f>
        <v>Yes</v>
      </c>
      <c r="U487" s="14" t="s">
        <v>35</v>
      </c>
      <c r="V487" s="263">
        <v>5.44</v>
      </c>
      <c r="W487" s="263">
        <v>5.44</v>
      </c>
      <c r="X487" s="263">
        <v>5.44</v>
      </c>
      <c r="Y487" s="263">
        <v>5.44</v>
      </c>
      <c r="Z487" s="263">
        <v>5.44</v>
      </c>
      <c r="AA487" s="263">
        <v>5.44</v>
      </c>
      <c r="AB487" s="263">
        <v>5.4</v>
      </c>
      <c r="AC487" s="263">
        <f>IF(Q487="yes",+INDEX('Final Comp Values'!$BH:$BH,MATCH('Monthy Targets'!$B487,'Final Comp Values'!$C:$C,0)),0)</f>
        <v>5.38</v>
      </c>
      <c r="AD487" s="263">
        <f>IF(R487="yes",+INDEX('Final Comp Values'!$BH:$BH,MATCH('Monthy Targets'!$B487,'Final Comp Values'!$C:$C,0)),0)</f>
        <v>5.38</v>
      </c>
      <c r="AE487" s="263">
        <f>IF(S487="yes",+INDEX('Final Comp Values'!$BL:$BL,MATCH('Monthy Targets'!$B487,'Final Comp Values'!$C:$C,0)),0)</f>
        <v>5.38</v>
      </c>
      <c r="AF487" s="263">
        <f>IF(T487="yes",+INDEX('Final Comp Values'!$BL:$BL,MATCH('Monthy Targets'!$B487,'Final Comp Values'!$C:$C,0)),0)</f>
        <v>5.38</v>
      </c>
      <c r="AG487" s="263">
        <f>IF(U487="yes",+INDEX('Final Comp Values'!$BL:$BL,MATCH('Monthy Targets'!$B487,'Final Comp Values'!$C:$C,0)),0)</f>
        <v>5.38</v>
      </c>
    </row>
    <row r="488" spans="1:33" x14ac:dyDescent="0.25">
      <c r="A488" s="579">
        <f>+FY2019_ALL_Targets!A488</f>
        <v>104339</v>
      </c>
      <c r="B488" s="62">
        <f>+FY2019_ALL_Targets!B488</f>
        <v>676253</v>
      </c>
      <c r="C488" s="62">
        <f>+FY2019_ALL_Targets!C488</f>
        <v>1028592</v>
      </c>
      <c r="D488" s="62">
        <f>+FY2019_ALL_Targets!D488</f>
        <v>1033570908</v>
      </c>
      <c r="E488" s="62"/>
      <c r="F488" s="62" t="str">
        <f>+FY2019_ALL_Targets!E488</f>
        <v>Dallas</v>
      </c>
      <c r="G488" s="62" t="str">
        <f>FY2019_ALL_Targets!J488</f>
        <v>Legend Oaks Healthcare and Rehabilitation</v>
      </c>
      <c r="H488" s="62" t="str">
        <f>FY2019_ALL_Targets!K488</f>
        <v>Eastland Memorial Hospital District</v>
      </c>
      <c r="I488" s="62" t="str">
        <f>+FY2019_ALL_Targets!L488</f>
        <v>1400 Medical Center Drive</v>
      </c>
      <c r="J488" s="14" t="str">
        <f>_xlfn.IFNA(+INDEX(Comp1!$E:$E,MATCH(B488,Comp1!$C:$C,0)),"No")</f>
        <v>Yes</v>
      </c>
      <c r="K488" s="14" t="str">
        <f>_xlfn.IFNA(+INDEX(Comp1!$F:$F,MATCH(B488,Comp1!$C:$C,0)),"No")</f>
        <v>Yes</v>
      </c>
      <c r="L488" s="14" t="str">
        <f>_xlfn.IFNA(+INDEX(Comp1!G:G,MATCH($B488,Comp1!$C:$C,0)),"No")</f>
        <v>Yes</v>
      </c>
      <c r="M488" s="14" t="str">
        <f>_xlfn.IFNA(+INDEX(Comp1!H:H,MATCH($B488,Comp1!$C:$C,0)),"No")</f>
        <v>Yes</v>
      </c>
      <c r="N488" s="14" t="str">
        <f>_xlfn.IFNA(+INDEX(Comp1!I:I,MATCH($B488,Comp1!$C:$C,0)),"No")</f>
        <v>Yes</v>
      </c>
      <c r="O488" s="14" t="str">
        <f>_xlfn.IFNA(+INDEX(Comp1!J:J,MATCH($B488,Comp1!$C:$C,0)),"No")</f>
        <v>Yes</v>
      </c>
      <c r="P488" s="14" t="str">
        <f>_xlfn.IFNA(+INDEX(Comp1!K:K,MATCH($B488,Comp1!$C:$C,0)),"No")</f>
        <v>Yes</v>
      </c>
      <c r="Q488" s="14" t="str">
        <f>_xlfn.IFNA(+INDEX(Comp1!L:L,MATCH($B488,Comp1!$C:$C,0)),"No")</f>
        <v>Yes</v>
      </c>
      <c r="R488" s="14" t="str">
        <f>_xlfn.IFNA(+INDEX(Comp1!M:M,MATCH($B488,Comp1!$C:$C,0)),"No")</f>
        <v>Yes</v>
      </c>
      <c r="S488" s="14" t="str">
        <f>_xlfn.IFNA(+INDEX(Comp1!N:N,MATCH($B488,Comp1!$C:$C,0)),"No")</f>
        <v>Yes</v>
      </c>
      <c r="T488" s="14" t="str">
        <f>_xlfn.IFNA(+INDEX(Comp1!O:O,MATCH($B488,Comp1!$C:$C,0)),"No")</f>
        <v>Yes</v>
      </c>
      <c r="U488" s="14" t="s">
        <v>35</v>
      </c>
      <c r="V488" s="263">
        <v>7.01</v>
      </c>
      <c r="W488" s="263">
        <v>7.01</v>
      </c>
      <c r="X488" s="263">
        <v>7.01</v>
      </c>
      <c r="Y488" s="263">
        <v>7.01</v>
      </c>
      <c r="Z488" s="263">
        <v>7.01</v>
      </c>
      <c r="AA488" s="263">
        <v>7.01</v>
      </c>
      <c r="AB488" s="263">
        <v>6.8</v>
      </c>
      <c r="AC488" s="263">
        <f>IF(Q488="yes",+INDEX('Final Comp Values'!$BH:$BH,MATCH('Monthy Targets'!$B488,'Final Comp Values'!$C:$C,0)),0)</f>
        <v>6.78</v>
      </c>
      <c r="AD488" s="263">
        <f>IF(R488="yes",+INDEX('Final Comp Values'!$BH:$BH,MATCH('Monthy Targets'!$B488,'Final Comp Values'!$C:$C,0)),0)</f>
        <v>6.78</v>
      </c>
      <c r="AE488" s="263">
        <f>IF(S488="yes",+INDEX('Final Comp Values'!$BL:$BL,MATCH('Monthy Targets'!$B488,'Final Comp Values'!$C:$C,0)),0)</f>
        <v>6.78</v>
      </c>
      <c r="AF488" s="263">
        <f>IF(T488="yes",+INDEX('Final Comp Values'!$BL:$BL,MATCH('Monthy Targets'!$B488,'Final Comp Values'!$C:$C,0)),0)</f>
        <v>6.78</v>
      </c>
      <c r="AG488" s="263">
        <f>IF(U488="yes",+INDEX('Final Comp Values'!$BL:$BL,MATCH('Monthy Targets'!$B488,'Final Comp Values'!$C:$C,0)),0)</f>
        <v>6.78</v>
      </c>
    </row>
    <row r="489" spans="1:33" x14ac:dyDescent="0.25">
      <c r="A489" s="579">
        <f>+FY2019_ALL_Targets!A489</f>
        <v>104379</v>
      </c>
      <c r="B489" s="62">
        <f>+FY2019_ALL_Targets!B489</f>
        <v>676255</v>
      </c>
      <c r="C489" s="62">
        <f>+FY2019_ALL_Targets!C489</f>
        <v>1026023</v>
      </c>
      <c r="D489" s="62">
        <f>+FY2019_ALL_Targets!D489</f>
        <v>1679895163</v>
      </c>
      <c r="E489" s="62"/>
      <c r="F489" s="62" t="str">
        <f>+FY2019_ALL_Targets!E489</f>
        <v>Tarrant</v>
      </c>
      <c r="G489" s="62" t="str">
        <f>FY2019_ALL_Targets!J489</f>
        <v>Fort Worth Center of Rehabilitation</v>
      </c>
      <c r="H489" s="62" t="str">
        <f>FY2019_ALL_Targets!K489</f>
        <v>Decatur Hospital Authority dba Fort Worth Center of Rehabilitation</v>
      </c>
      <c r="I489" s="62" t="str">
        <f>+FY2019_ALL_Targets!L489</f>
        <v>850 12th Avenue</v>
      </c>
      <c r="J489" s="14" t="str">
        <f>_xlfn.IFNA(+INDEX(Comp1!$E:$E,MATCH(B489,Comp1!$C:$C,0)),"No")</f>
        <v>Yes</v>
      </c>
      <c r="K489" s="14" t="str">
        <f>_xlfn.IFNA(+INDEX(Comp1!$F:$F,MATCH(B489,Comp1!$C:$C,0)),"No")</f>
        <v>Yes</v>
      </c>
      <c r="L489" s="14" t="str">
        <f>_xlfn.IFNA(+INDEX(Comp1!G:G,MATCH($B489,Comp1!$C:$C,0)),"No")</f>
        <v>Yes</v>
      </c>
      <c r="M489" s="14" t="str">
        <f>_xlfn.IFNA(+INDEX(Comp1!H:H,MATCH($B489,Comp1!$C:$C,0)),"No")</f>
        <v>Yes</v>
      </c>
      <c r="N489" s="14" t="str">
        <f>_xlfn.IFNA(+INDEX(Comp1!I:I,MATCH($B489,Comp1!$C:$C,0)),"No")</f>
        <v>Yes</v>
      </c>
      <c r="O489" s="14" t="str">
        <f>_xlfn.IFNA(+INDEX(Comp1!J:J,MATCH($B489,Comp1!$C:$C,0)),"No")</f>
        <v>Yes</v>
      </c>
      <c r="P489" s="14" t="str">
        <f>_xlfn.IFNA(+INDEX(Comp1!K:K,MATCH($B489,Comp1!$C:$C,0)),"No")</f>
        <v>Yes</v>
      </c>
      <c r="Q489" s="14" t="str">
        <f>_xlfn.IFNA(+INDEX(Comp1!L:L,MATCH($B489,Comp1!$C:$C,0)),"No")</f>
        <v>Yes</v>
      </c>
      <c r="R489" s="14" t="str">
        <f>_xlfn.IFNA(+INDEX(Comp1!M:M,MATCH($B489,Comp1!$C:$C,0)),"No")</f>
        <v>Yes</v>
      </c>
      <c r="S489" s="14" t="str">
        <f>_xlfn.IFNA(+INDEX(Comp1!N:N,MATCH($B489,Comp1!$C:$C,0)),"No")</f>
        <v>Yes</v>
      </c>
      <c r="T489" s="14" t="str">
        <f>_xlfn.IFNA(+INDEX(Comp1!O:O,MATCH($B489,Comp1!$C:$C,0)),"No")</f>
        <v>Yes</v>
      </c>
      <c r="U489" s="14" t="s">
        <v>35</v>
      </c>
      <c r="V489" s="263">
        <v>6.66</v>
      </c>
      <c r="W489" s="263">
        <v>6.66</v>
      </c>
      <c r="X489" s="263">
        <v>6.66</v>
      </c>
      <c r="Y489" s="263">
        <v>6.66</v>
      </c>
      <c r="Z489" s="263">
        <v>6.66</v>
      </c>
      <c r="AA489" s="263">
        <v>6.66</v>
      </c>
      <c r="AB489" s="263">
        <v>6.46</v>
      </c>
      <c r="AC489" s="263">
        <f>IF(Q489="yes",+INDEX('Final Comp Values'!$BH:$BH,MATCH('Monthy Targets'!$B489,'Final Comp Values'!$C:$C,0)),0)</f>
        <v>6.44</v>
      </c>
      <c r="AD489" s="263">
        <f>IF(R489="yes",+INDEX('Final Comp Values'!$BH:$BH,MATCH('Monthy Targets'!$B489,'Final Comp Values'!$C:$C,0)),0)</f>
        <v>6.44</v>
      </c>
      <c r="AE489" s="263">
        <f>IF(S489="yes",+INDEX('Final Comp Values'!$BL:$BL,MATCH('Monthy Targets'!$B489,'Final Comp Values'!$C:$C,0)),0)</f>
        <v>6.44</v>
      </c>
      <c r="AF489" s="263">
        <f>IF(T489="yes",+INDEX('Final Comp Values'!$BL:$BL,MATCH('Monthy Targets'!$B489,'Final Comp Values'!$C:$C,0)),0)</f>
        <v>6.44</v>
      </c>
      <c r="AG489" s="263">
        <f>IF(U489="yes",+INDEX('Final Comp Values'!$BL:$BL,MATCH('Monthy Targets'!$B489,'Final Comp Values'!$C:$C,0)),0)</f>
        <v>6.44</v>
      </c>
    </row>
    <row r="490" spans="1:33" x14ac:dyDescent="0.25">
      <c r="A490" s="579">
        <f>+FY2019_ALL_Targets!A490</f>
        <v>104410</v>
      </c>
      <c r="B490" s="62">
        <f>+FY2019_ALL_Targets!B490</f>
        <v>676256</v>
      </c>
      <c r="C490" s="62">
        <f>+FY2019_ALL_Targets!C490</f>
        <v>1026676</v>
      </c>
      <c r="D490" s="62">
        <f>+FY2019_ALL_Targets!D490</f>
        <v>1780074914</v>
      </c>
      <c r="E490" s="62"/>
      <c r="F490" s="62" t="str">
        <f>+FY2019_ALL_Targets!E490</f>
        <v>Dallas</v>
      </c>
      <c r="G490" s="62" t="str">
        <f>FY2019_ALL_Targets!J490</f>
        <v>San Remo</v>
      </c>
      <c r="H490" s="62" t="str">
        <f>FY2019_ALL_Targets!K490</f>
        <v>Decatur Hospital Authority dba San Remo</v>
      </c>
      <c r="I490" s="62" t="str">
        <f>+FY2019_ALL_Targets!L490</f>
        <v>3550 Shiloh Road</v>
      </c>
      <c r="J490" s="14" t="str">
        <f>_xlfn.IFNA(+INDEX(Comp1!$E:$E,MATCH(B490,Comp1!$C:$C,0)),"No")</f>
        <v>Yes</v>
      </c>
      <c r="K490" s="14" t="str">
        <f>_xlfn.IFNA(+INDEX(Comp1!$F:$F,MATCH(B490,Comp1!$C:$C,0)),"No")</f>
        <v>Yes</v>
      </c>
      <c r="L490" s="14" t="str">
        <f>_xlfn.IFNA(+INDEX(Comp1!G:G,MATCH($B490,Comp1!$C:$C,0)),"No")</f>
        <v>Yes</v>
      </c>
      <c r="M490" s="14" t="str">
        <f>_xlfn.IFNA(+INDEX(Comp1!H:H,MATCH($B490,Comp1!$C:$C,0)),"No")</f>
        <v>Yes</v>
      </c>
      <c r="N490" s="14" t="str">
        <f>_xlfn.IFNA(+INDEX(Comp1!I:I,MATCH($B490,Comp1!$C:$C,0)),"No")</f>
        <v>Yes</v>
      </c>
      <c r="O490" s="14" t="str">
        <f>_xlfn.IFNA(+INDEX(Comp1!J:J,MATCH($B490,Comp1!$C:$C,0)),"No")</f>
        <v>Yes</v>
      </c>
      <c r="P490" s="14" t="str">
        <f>_xlfn.IFNA(+INDEX(Comp1!K:K,MATCH($B490,Comp1!$C:$C,0)),"No")</f>
        <v>Yes</v>
      </c>
      <c r="Q490" s="14" t="str">
        <f>_xlfn.IFNA(+INDEX(Comp1!L:L,MATCH($B490,Comp1!$C:$C,0)),"No")</f>
        <v>Yes</v>
      </c>
      <c r="R490" s="14" t="str">
        <f>_xlfn.IFNA(+INDEX(Comp1!M:M,MATCH($B490,Comp1!$C:$C,0)),"No")</f>
        <v>Yes</v>
      </c>
      <c r="S490" s="14" t="str">
        <f>_xlfn.IFNA(+INDEX(Comp1!N:N,MATCH($B490,Comp1!$C:$C,0)),"No")</f>
        <v>Yes</v>
      </c>
      <c r="T490" s="14" t="str">
        <f>_xlfn.IFNA(+INDEX(Comp1!O:O,MATCH($B490,Comp1!$C:$C,0)),"No")</f>
        <v>Yes</v>
      </c>
      <c r="U490" s="14" t="s">
        <v>35</v>
      </c>
      <c r="V490" s="263">
        <v>1.18</v>
      </c>
      <c r="W490" s="263">
        <v>1.18</v>
      </c>
      <c r="X490" s="263">
        <v>1.18</v>
      </c>
      <c r="Y490" s="263">
        <v>1.18</v>
      </c>
      <c r="Z490" s="263">
        <v>1.18</v>
      </c>
      <c r="AA490" s="263">
        <v>1.18</v>
      </c>
      <c r="AB490" s="263">
        <v>1.1499999999999999</v>
      </c>
      <c r="AC490" s="263">
        <f>IF(Q490="yes",+INDEX('Final Comp Values'!$BH:$BH,MATCH('Monthy Targets'!$B490,'Final Comp Values'!$C:$C,0)),0)</f>
        <v>1.1399999999999999</v>
      </c>
      <c r="AD490" s="263">
        <f>IF(R490="yes",+INDEX('Final Comp Values'!$BH:$BH,MATCH('Monthy Targets'!$B490,'Final Comp Values'!$C:$C,0)),0)</f>
        <v>1.1399999999999999</v>
      </c>
      <c r="AE490" s="263">
        <f>IF(S490="yes",+INDEX('Final Comp Values'!$BL:$BL,MATCH('Monthy Targets'!$B490,'Final Comp Values'!$C:$C,0)),0)</f>
        <v>1.1399999999999999</v>
      </c>
      <c r="AF490" s="263">
        <f>IF(T490="yes",+INDEX('Final Comp Values'!$BL:$BL,MATCH('Monthy Targets'!$B490,'Final Comp Values'!$C:$C,0)),0)</f>
        <v>1.1399999999999999</v>
      </c>
      <c r="AG490" s="263">
        <f>IF(U490="yes",+INDEX('Final Comp Values'!$BL:$BL,MATCH('Monthy Targets'!$B490,'Final Comp Values'!$C:$C,0)),0)</f>
        <v>1.1399999999999999</v>
      </c>
    </row>
    <row r="491" spans="1:33" x14ac:dyDescent="0.25">
      <c r="A491" s="579">
        <f>+FY2019_ALL_Targets!A491</f>
        <v>104417</v>
      </c>
      <c r="B491" s="62">
        <f>+FY2019_ALL_Targets!B491</f>
        <v>676257</v>
      </c>
      <c r="C491" s="62">
        <f>+FY2019_ALL_Targets!C491</f>
        <v>1018446</v>
      </c>
      <c r="D491" s="62">
        <f>+FY2019_ALL_Targets!D491</f>
        <v>1649402603</v>
      </c>
      <c r="E491" s="62"/>
      <c r="F491" s="62" t="str">
        <f>+FY2019_ALL_Targets!E491</f>
        <v>MRSA Northeast</v>
      </c>
      <c r="G491" s="62" t="str">
        <f>FY2019_ALL_Targets!J491</f>
        <v>Trucare Living Centers - Palestine</v>
      </c>
      <c r="H491" s="62" t="str">
        <f>FY2019_ALL_Targets!K491</f>
        <v>Fannin County Hospital Authority</v>
      </c>
      <c r="I491" s="62" t="str">
        <f>+FY2019_ALL_Targets!L491</f>
        <v>2655 S. Sycamore Street</v>
      </c>
      <c r="J491" s="14" t="str">
        <f>_xlfn.IFNA(+INDEX(Comp1!$E:$E,MATCH(B491,Comp1!$C:$C,0)),"No")</f>
        <v>Yes</v>
      </c>
      <c r="K491" s="14" t="str">
        <f>_xlfn.IFNA(+INDEX(Comp1!$F:$F,MATCH(B491,Comp1!$C:$C,0)),"No")</f>
        <v>Yes</v>
      </c>
      <c r="L491" s="14" t="str">
        <f>_xlfn.IFNA(+INDEX(Comp1!G:G,MATCH($B491,Comp1!$C:$C,0)),"No")</f>
        <v>Yes</v>
      </c>
      <c r="M491" s="14" t="str">
        <f>_xlfn.IFNA(+INDEX(Comp1!H:H,MATCH($B491,Comp1!$C:$C,0)),"No")</f>
        <v>Yes</v>
      </c>
      <c r="N491" s="14" t="str">
        <f>_xlfn.IFNA(+INDEX(Comp1!I:I,MATCH($B491,Comp1!$C:$C,0)),"No")</f>
        <v>Yes</v>
      </c>
      <c r="O491" s="14" t="str">
        <f>_xlfn.IFNA(+INDEX(Comp1!J:J,MATCH($B491,Comp1!$C:$C,0)),"No")</f>
        <v>Yes</v>
      </c>
      <c r="P491" s="14" t="str">
        <f>_xlfn.IFNA(+INDEX(Comp1!K:K,MATCH($B491,Comp1!$C:$C,0)),"No")</f>
        <v>Yes</v>
      </c>
      <c r="Q491" s="14" t="str">
        <f>_xlfn.IFNA(+INDEX(Comp1!L:L,MATCH($B491,Comp1!$C:$C,0)),"No")</f>
        <v>Yes</v>
      </c>
      <c r="R491" s="14" t="str">
        <f>_xlfn.IFNA(+INDEX(Comp1!M:M,MATCH($B491,Comp1!$C:$C,0)),"No")</f>
        <v>Yes</v>
      </c>
      <c r="S491" s="14" t="str">
        <f>_xlfn.IFNA(+INDEX(Comp1!N:N,MATCH($B491,Comp1!$C:$C,0)),"No")</f>
        <v>Yes</v>
      </c>
      <c r="T491" s="14" t="str">
        <f>_xlfn.IFNA(+INDEX(Comp1!O:O,MATCH($B491,Comp1!$C:$C,0)),"No")</f>
        <v>Yes</v>
      </c>
      <c r="U491" s="14" t="s">
        <v>35</v>
      </c>
      <c r="V491" s="263">
        <v>6.37</v>
      </c>
      <c r="W491" s="263">
        <v>6.37</v>
      </c>
      <c r="X491" s="263">
        <v>6.37</v>
      </c>
      <c r="Y491" s="263">
        <v>6.37</v>
      </c>
      <c r="Z491" s="263">
        <v>6.37</v>
      </c>
      <c r="AA491" s="263">
        <v>6.37</v>
      </c>
      <c r="AB491" s="263">
        <v>6.6</v>
      </c>
      <c r="AC491" s="263">
        <f>IF(Q491="yes",+INDEX('Final Comp Values'!$BH:$BH,MATCH('Monthy Targets'!$B491,'Final Comp Values'!$C:$C,0)),0)</f>
        <v>6.58</v>
      </c>
      <c r="AD491" s="263">
        <f>IF(R491="yes",+INDEX('Final Comp Values'!$BH:$BH,MATCH('Monthy Targets'!$B491,'Final Comp Values'!$C:$C,0)),0)</f>
        <v>6.58</v>
      </c>
      <c r="AE491" s="263">
        <f>IF(S491="yes",+INDEX('Final Comp Values'!$BL:$BL,MATCH('Monthy Targets'!$B491,'Final Comp Values'!$C:$C,0)),0)</f>
        <v>6.58</v>
      </c>
      <c r="AF491" s="263">
        <f>IF(T491="yes",+INDEX('Final Comp Values'!$BL:$BL,MATCH('Monthy Targets'!$B491,'Final Comp Values'!$C:$C,0)),0)</f>
        <v>6.58</v>
      </c>
      <c r="AG491" s="263">
        <f>IF(U491="yes",+INDEX('Final Comp Values'!$BL:$BL,MATCH('Monthy Targets'!$B491,'Final Comp Values'!$C:$C,0)),0)</f>
        <v>6.58</v>
      </c>
    </row>
    <row r="492" spans="1:33" x14ac:dyDescent="0.25">
      <c r="A492" s="579">
        <f>+FY2019_ALL_Targets!A492</f>
        <v>4325</v>
      </c>
      <c r="B492" s="62">
        <f>+FY2019_ALL_Targets!B492</f>
        <v>676258</v>
      </c>
      <c r="C492" s="62">
        <f>+FY2019_ALL_Targets!C492</f>
        <v>1018675</v>
      </c>
      <c r="D492" s="62">
        <f>+FY2019_ALL_Targets!D492</f>
        <v>1710056171</v>
      </c>
      <c r="E492" s="62"/>
      <c r="F492" s="62" t="str">
        <f>+FY2019_ALL_Targets!E492</f>
        <v>Harris</v>
      </c>
      <c r="G492" s="62" t="str">
        <f>FY2019_ALL_Targets!J492</f>
        <v>Memorial City Health and Rehabilitation</v>
      </c>
      <c r="H492" s="62" t="str">
        <f>FY2019_ALL_Targets!K492</f>
        <v>OakBend Medical Center</v>
      </c>
      <c r="I492" s="62" t="str">
        <f>+FY2019_ALL_Targets!L492</f>
        <v>1341 Blalock</v>
      </c>
      <c r="J492" s="14" t="str">
        <f>_xlfn.IFNA(+INDEX(Comp1!$E:$E,MATCH(B492,Comp1!$C:$C,0)),"No")</f>
        <v>Yes</v>
      </c>
      <c r="K492" s="14" t="str">
        <f>_xlfn.IFNA(+INDEX(Comp1!$F:$F,MATCH(B492,Comp1!$C:$C,0)),"No")</f>
        <v>Yes</v>
      </c>
      <c r="L492" s="14" t="str">
        <f>_xlfn.IFNA(+INDEX(Comp1!G:G,MATCH($B492,Comp1!$C:$C,0)),"No")</f>
        <v>Yes</v>
      </c>
      <c r="M492" s="14" t="str">
        <f>_xlfn.IFNA(+INDEX(Comp1!H:H,MATCH($B492,Comp1!$C:$C,0)),"No")</f>
        <v>Yes</v>
      </c>
      <c r="N492" s="14" t="str">
        <f>_xlfn.IFNA(+INDEX(Comp1!I:I,MATCH($B492,Comp1!$C:$C,0)),"No")</f>
        <v>Yes</v>
      </c>
      <c r="O492" s="14" t="str">
        <f>_xlfn.IFNA(+INDEX(Comp1!J:J,MATCH($B492,Comp1!$C:$C,0)),"No")</f>
        <v>Yes</v>
      </c>
      <c r="P492" s="14" t="str">
        <f>_xlfn.IFNA(+INDEX(Comp1!K:K,MATCH($B492,Comp1!$C:$C,0)),"No")</f>
        <v>Yes</v>
      </c>
      <c r="Q492" s="14" t="str">
        <f>_xlfn.IFNA(+INDEX(Comp1!L:L,MATCH($B492,Comp1!$C:$C,0)),"No")</f>
        <v>Yes</v>
      </c>
      <c r="R492" s="14" t="str">
        <f>_xlfn.IFNA(+INDEX(Comp1!M:M,MATCH($B492,Comp1!$C:$C,0)),"No")</f>
        <v>Yes</v>
      </c>
      <c r="S492" s="14" t="str">
        <f>_xlfn.IFNA(+INDEX(Comp1!N:N,MATCH($B492,Comp1!$C:$C,0)),"No")</f>
        <v>Yes</v>
      </c>
      <c r="T492" s="14" t="str">
        <f>_xlfn.IFNA(+INDEX(Comp1!O:O,MATCH($B492,Comp1!$C:$C,0)),"No")</f>
        <v>Yes</v>
      </c>
      <c r="U492" s="14" t="s">
        <v>35</v>
      </c>
      <c r="V492" s="263">
        <v>7.1</v>
      </c>
      <c r="W492" s="263">
        <v>7.1</v>
      </c>
      <c r="X492" s="263">
        <v>7.1</v>
      </c>
      <c r="Y492" s="263">
        <v>7.1</v>
      </c>
      <c r="Z492" s="263">
        <v>7.1</v>
      </c>
      <c r="AA492" s="263">
        <v>7.1</v>
      </c>
      <c r="AB492" s="263">
        <v>7.05</v>
      </c>
      <c r="AC492" s="263">
        <f>IF(Q492="yes",+INDEX('Final Comp Values'!$BH:$BH,MATCH('Monthy Targets'!$B492,'Final Comp Values'!$C:$C,0)),0)</f>
        <v>7.02</v>
      </c>
      <c r="AD492" s="263">
        <f>IF(R492="yes",+INDEX('Final Comp Values'!$BH:$BH,MATCH('Monthy Targets'!$B492,'Final Comp Values'!$C:$C,0)),0)</f>
        <v>7.02</v>
      </c>
      <c r="AE492" s="263">
        <f>IF(S492="yes",+INDEX('Final Comp Values'!$BL:$BL,MATCH('Monthy Targets'!$B492,'Final Comp Values'!$C:$C,0)),0)</f>
        <v>7.02</v>
      </c>
      <c r="AF492" s="263">
        <f>IF(T492="yes",+INDEX('Final Comp Values'!$BL:$BL,MATCH('Monthy Targets'!$B492,'Final Comp Values'!$C:$C,0)),0)</f>
        <v>7.02</v>
      </c>
      <c r="AG492" s="263">
        <f>IF(U492="yes",+INDEX('Final Comp Values'!$BL:$BL,MATCH('Monthy Targets'!$B492,'Final Comp Values'!$C:$C,0)),0)</f>
        <v>7.02</v>
      </c>
    </row>
    <row r="493" spans="1:33" x14ac:dyDescent="0.25">
      <c r="A493" s="579">
        <f>+FY2019_ALL_Targets!A493</f>
        <v>104320</v>
      </c>
      <c r="B493" s="62">
        <f>+FY2019_ALL_Targets!B493</f>
        <v>676259</v>
      </c>
      <c r="C493" s="62">
        <f>+FY2019_ALL_Targets!C493</f>
        <v>1018472</v>
      </c>
      <c r="D493" s="62">
        <f>+FY2019_ALL_Targets!D493</f>
        <v>1275863326</v>
      </c>
      <c r="E493" s="62"/>
      <c r="F493" s="62" t="str">
        <f>+FY2019_ALL_Targets!E493</f>
        <v>MRSA West</v>
      </c>
      <c r="G493" s="62" t="str">
        <f>FY2019_ALL_Targets!J493</f>
        <v>Shinnery Oaks Community</v>
      </c>
      <c r="H493" s="62" t="str">
        <f>FY2019_ALL_Targets!K493</f>
        <v>County of Yoakum</v>
      </c>
      <c r="I493" s="62" t="str">
        <f>+FY2019_ALL_Targets!L493</f>
        <v>711 W. Broadway</v>
      </c>
      <c r="J493" s="14" t="str">
        <f>_xlfn.IFNA(+INDEX(Comp1!$E:$E,MATCH(B493,Comp1!$C:$C,0)),"No")</f>
        <v>Yes</v>
      </c>
      <c r="K493" s="14" t="str">
        <f>_xlfn.IFNA(+INDEX(Comp1!$F:$F,MATCH(B493,Comp1!$C:$C,0)),"No")</f>
        <v>Yes</v>
      </c>
      <c r="L493" s="14" t="str">
        <f>_xlfn.IFNA(+INDEX(Comp1!G:G,MATCH($B493,Comp1!$C:$C,0)),"No")</f>
        <v>Yes</v>
      </c>
      <c r="M493" s="14" t="str">
        <f>_xlfn.IFNA(+INDEX(Comp1!H:H,MATCH($B493,Comp1!$C:$C,0)),"No")</f>
        <v>Yes</v>
      </c>
      <c r="N493" s="14" t="str">
        <f>_xlfn.IFNA(+INDEX(Comp1!I:I,MATCH($B493,Comp1!$C:$C,0)),"No")</f>
        <v>Yes</v>
      </c>
      <c r="O493" s="14" t="str">
        <f>_xlfn.IFNA(+INDEX(Comp1!J:J,MATCH($B493,Comp1!$C:$C,0)),"No")</f>
        <v>Yes</v>
      </c>
      <c r="P493" s="14" t="str">
        <f>_xlfn.IFNA(+INDEX(Comp1!K:K,MATCH($B493,Comp1!$C:$C,0)),"No")</f>
        <v>Yes</v>
      </c>
      <c r="Q493" s="14" t="str">
        <f>_xlfn.IFNA(+INDEX(Comp1!L:L,MATCH($B493,Comp1!$C:$C,0)),"No")</f>
        <v>Yes</v>
      </c>
      <c r="R493" s="14" t="str">
        <f>_xlfn.IFNA(+INDEX(Comp1!M:M,MATCH($B493,Comp1!$C:$C,0)),"No")</f>
        <v>Yes</v>
      </c>
      <c r="S493" s="14" t="str">
        <f>_xlfn.IFNA(+INDEX(Comp1!N:N,MATCH($B493,Comp1!$C:$C,0)),"No")</f>
        <v>Yes</v>
      </c>
      <c r="T493" s="14" t="str">
        <f>_xlfn.IFNA(+INDEX(Comp1!O:O,MATCH($B493,Comp1!$C:$C,0)),"No")</f>
        <v>Yes</v>
      </c>
      <c r="U493" s="14" t="s">
        <v>35</v>
      </c>
      <c r="V493" s="263">
        <v>4.6900000000000004</v>
      </c>
      <c r="W493" s="263">
        <v>4.6900000000000004</v>
      </c>
      <c r="X493" s="263">
        <v>4.6900000000000004</v>
      </c>
      <c r="Y493" s="263">
        <v>4.6900000000000004</v>
      </c>
      <c r="Z493" s="263">
        <v>4.6900000000000004</v>
      </c>
      <c r="AA493" s="263">
        <v>4.6900000000000004</v>
      </c>
      <c r="AB493" s="263">
        <v>4.59</v>
      </c>
      <c r="AC493" s="263">
        <f>IF(Q493="yes",+INDEX('Final Comp Values'!$BH:$BH,MATCH('Monthy Targets'!$B493,'Final Comp Values'!$C:$C,0)),0)</f>
        <v>4.58</v>
      </c>
      <c r="AD493" s="263">
        <f>IF(R493="yes",+INDEX('Final Comp Values'!$BH:$BH,MATCH('Monthy Targets'!$B493,'Final Comp Values'!$C:$C,0)),0)</f>
        <v>4.58</v>
      </c>
      <c r="AE493" s="263">
        <f>IF(S493="yes",+INDEX('Final Comp Values'!$BL:$BL,MATCH('Monthy Targets'!$B493,'Final Comp Values'!$C:$C,0)),0)</f>
        <v>4.58</v>
      </c>
      <c r="AF493" s="263">
        <f>IF(T493="yes",+INDEX('Final Comp Values'!$BL:$BL,MATCH('Monthy Targets'!$B493,'Final Comp Values'!$C:$C,0)),0)</f>
        <v>4.58</v>
      </c>
      <c r="AG493" s="263">
        <f>IF(U493="yes",+INDEX('Final Comp Values'!$BL:$BL,MATCH('Monthy Targets'!$B493,'Final Comp Values'!$C:$C,0)),0)</f>
        <v>4.58</v>
      </c>
    </row>
    <row r="494" spans="1:33" x14ac:dyDescent="0.25">
      <c r="A494" s="579">
        <f>+FY2019_ALL_Targets!A494</f>
        <v>104599</v>
      </c>
      <c r="B494" s="62">
        <f>+FY2019_ALL_Targets!B494</f>
        <v>676262</v>
      </c>
      <c r="C494" s="62">
        <f>+FY2019_ALL_Targets!C494</f>
        <v>1021337</v>
      </c>
      <c r="D494" s="62">
        <f>+FY2019_ALL_Targets!D494</f>
        <v>1487195095</v>
      </c>
      <c r="E494" s="62"/>
      <c r="F494" s="62" t="str">
        <f>+FY2019_ALL_Targets!E494</f>
        <v>MRSA Northeast</v>
      </c>
      <c r="G494" s="62" t="str">
        <f>FY2019_ALL_Targets!J494</f>
        <v>The Heights of Tyler</v>
      </c>
      <c r="H494" s="62" t="str">
        <f>FY2019_ALL_Targets!K494</f>
        <v>Liberty County Hospital District No. 1</v>
      </c>
      <c r="I494" s="62" t="str">
        <f>+FY2019_ALL_Targets!L494</f>
        <v>2650 ELKTON TRAIL</v>
      </c>
      <c r="J494" s="14" t="str">
        <f>_xlfn.IFNA(+INDEX(Comp1!$E:$E,MATCH(B494,Comp1!$C:$C,0)),"No")</f>
        <v>Yes</v>
      </c>
      <c r="K494" s="14" t="str">
        <f>_xlfn.IFNA(+INDEX(Comp1!$F:$F,MATCH(B494,Comp1!$C:$C,0)),"No")</f>
        <v>Yes</v>
      </c>
      <c r="L494" s="14" t="str">
        <f>_xlfn.IFNA(+INDEX(Comp1!G:G,MATCH($B494,Comp1!$C:$C,0)),"No")</f>
        <v>Yes</v>
      </c>
      <c r="M494" s="14" t="str">
        <f>_xlfn.IFNA(+INDEX(Comp1!H:H,MATCH($B494,Comp1!$C:$C,0)),"No")</f>
        <v>Yes</v>
      </c>
      <c r="N494" s="14" t="str">
        <f>_xlfn.IFNA(+INDEX(Comp1!I:I,MATCH($B494,Comp1!$C:$C,0)),"No")</f>
        <v>Yes</v>
      </c>
      <c r="O494" s="14" t="str">
        <f>_xlfn.IFNA(+INDEX(Comp1!J:J,MATCH($B494,Comp1!$C:$C,0)),"No")</f>
        <v>Yes</v>
      </c>
      <c r="P494" s="14" t="str">
        <f>_xlfn.IFNA(+INDEX(Comp1!K:K,MATCH($B494,Comp1!$C:$C,0)),"No")</f>
        <v>Yes</v>
      </c>
      <c r="Q494" s="14" t="str">
        <f>_xlfn.IFNA(+INDEX(Comp1!L:L,MATCH($B494,Comp1!$C:$C,0)),"No")</f>
        <v>Yes</v>
      </c>
      <c r="R494" s="14" t="str">
        <f>_xlfn.IFNA(+INDEX(Comp1!M:M,MATCH($B494,Comp1!$C:$C,0)),"No")</f>
        <v>Yes</v>
      </c>
      <c r="S494" s="14" t="str">
        <f>_xlfn.IFNA(+INDEX(Comp1!N:N,MATCH($B494,Comp1!$C:$C,0)),"No")</f>
        <v>Yes</v>
      </c>
      <c r="T494" s="14" t="str">
        <f>_xlfn.IFNA(+INDEX(Comp1!O:O,MATCH($B494,Comp1!$C:$C,0)),"No")</f>
        <v>Yes</v>
      </c>
      <c r="U494" s="14" t="s">
        <v>35</v>
      </c>
      <c r="V494" s="263">
        <v>5.97</v>
      </c>
      <c r="W494" s="263">
        <v>5.97</v>
      </c>
      <c r="X494" s="263">
        <v>5.97</v>
      </c>
      <c r="Y494" s="263">
        <v>5.97</v>
      </c>
      <c r="Z494" s="263">
        <v>5.97</v>
      </c>
      <c r="AA494" s="263">
        <v>5.97</v>
      </c>
      <c r="AB494" s="263">
        <v>6.18</v>
      </c>
      <c r="AC494" s="263">
        <f>IF(Q494="yes",+INDEX('Final Comp Values'!$BH:$BH,MATCH('Monthy Targets'!$B494,'Final Comp Values'!$C:$C,0)),0)</f>
        <v>6.16</v>
      </c>
      <c r="AD494" s="263">
        <f>IF(R494="yes",+INDEX('Final Comp Values'!$BH:$BH,MATCH('Monthy Targets'!$B494,'Final Comp Values'!$C:$C,0)),0)</f>
        <v>6.16</v>
      </c>
      <c r="AE494" s="263">
        <f>IF(S494="yes",+INDEX('Final Comp Values'!$BL:$BL,MATCH('Monthy Targets'!$B494,'Final Comp Values'!$C:$C,0)),0)</f>
        <v>6.16</v>
      </c>
      <c r="AF494" s="263">
        <f>IF(T494="yes",+INDEX('Final Comp Values'!$BL:$BL,MATCH('Monthy Targets'!$B494,'Final Comp Values'!$C:$C,0)),0)</f>
        <v>6.16</v>
      </c>
      <c r="AG494" s="263">
        <f>IF(U494="yes",+INDEX('Final Comp Values'!$BL:$BL,MATCH('Monthy Targets'!$B494,'Final Comp Values'!$C:$C,0)),0)</f>
        <v>6.16</v>
      </c>
    </row>
    <row r="495" spans="1:33" x14ac:dyDescent="0.25">
      <c r="A495" s="579">
        <f>+FY2019_ALL_Targets!A495</f>
        <v>104541</v>
      </c>
      <c r="B495" s="62">
        <f>+FY2019_ALL_Targets!B495</f>
        <v>676263</v>
      </c>
      <c r="C495" s="62">
        <f>+FY2019_ALL_Targets!C495</f>
        <v>1020143</v>
      </c>
      <c r="D495" s="62">
        <f>+FY2019_ALL_Targets!D495</f>
        <v>1235443714</v>
      </c>
      <c r="E495" s="62"/>
      <c r="F495" s="62" t="str">
        <f>+FY2019_ALL_Targets!E495</f>
        <v>Harris</v>
      </c>
      <c r="G495" s="62" t="str">
        <f>FY2019_ALL_Targets!J495</f>
        <v>Deerbrook Skilled Nursing and Rehab</v>
      </c>
      <c r="H495" s="62" t="str">
        <f>FY2019_ALL_Targets!K495</f>
        <v>Winnie Stowell Hospital District</v>
      </c>
      <c r="I495" s="62" t="str">
        <f>+FY2019_ALL_Targets!L495</f>
        <v>9250 Humble-Westfield Road</v>
      </c>
      <c r="J495" s="14" t="str">
        <f>_xlfn.IFNA(+INDEX(Comp1!$E:$E,MATCH(B495,Comp1!$C:$C,0)),"No")</f>
        <v>Yes</v>
      </c>
      <c r="K495" s="14" t="str">
        <f>_xlfn.IFNA(+INDEX(Comp1!$F:$F,MATCH(B495,Comp1!$C:$C,0)),"No")</f>
        <v>Yes</v>
      </c>
      <c r="L495" s="14" t="str">
        <f>_xlfn.IFNA(+INDEX(Comp1!G:G,MATCH($B495,Comp1!$C:$C,0)),"No")</f>
        <v>Yes</v>
      </c>
      <c r="M495" s="14" t="str">
        <f>_xlfn.IFNA(+INDEX(Comp1!H:H,MATCH($B495,Comp1!$C:$C,0)),"No")</f>
        <v>Yes</v>
      </c>
      <c r="N495" s="14" t="str">
        <f>_xlfn.IFNA(+INDEX(Comp1!I:I,MATCH($B495,Comp1!$C:$C,0)),"No")</f>
        <v>Yes</v>
      </c>
      <c r="O495" s="14" t="str">
        <f>_xlfn.IFNA(+INDEX(Comp1!J:J,MATCH($B495,Comp1!$C:$C,0)),"No")</f>
        <v>Yes</v>
      </c>
      <c r="P495" s="14" t="str">
        <f>_xlfn.IFNA(+INDEX(Comp1!K:K,MATCH($B495,Comp1!$C:$C,0)),"No")</f>
        <v>Yes</v>
      </c>
      <c r="Q495" s="14" t="str">
        <f>_xlfn.IFNA(+INDEX(Comp1!L:L,MATCH($B495,Comp1!$C:$C,0)),"No")</f>
        <v>Yes</v>
      </c>
      <c r="R495" s="14" t="str">
        <f>_xlfn.IFNA(+INDEX(Comp1!M:M,MATCH($B495,Comp1!$C:$C,0)),"No")</f>
        <v>Yes</v>
      </c>
      <c r="S495" s="14" t="str">
        <f>_xlfn.IFNA(+INDEX(Comp1!N:N,MATCH($B495,Comp1!$C:$C,0)),"No")</f>
        <v>Yes</v>
      </c>
      <c r="T495" s="14" t="str">
        <f>_xlfn.IFNA(+INDEX(Comp1!O:O,MATCH($B495,Comp1!$C:$C,0)),"No")</f>
        <v>Yes</v>
      </c>
      <c r="U495" s="14" t="s">
        <v>35</v>
      </c>
      <c r="V495" s="263">
        <v>5.12</v>
      </c>
      <c r="W495" s="263">
        <v>5.12</v>
      </c>
      <c r="X495" s="263">
        <v>5.12</v>
      </c>
      <c r="Y495" s="263">
        <v>5.12</v>
      </c>
      <c r="Z495" s="263">
        <v>5.12</v>
      </c>
      <c r="AA495" s="263">
        <v>5.12</v>
      </c>
      <c r="AB495" s="263">
        <v>5.08</v>
      </c>
      <c r="AC495" s="263">
        <f>IF(Q495="yes",+INDEX('Final Comp Values'!$BH:$BH,MATCH('Monthy Targets'!$B495,'Final Comp Values'!$C:$C,0)),0)</f>
        <v>5.0599999999999996</v>
      </c>
      <c r="AD495" s="263">
        <f>IF(R495="yes",+INDEX('Final Comp Values'!$BH:$BH,MATCH('Monthy Targets'!$B495,'Final Comp Values'!$C:$C,0)),0)</f>
        <v>5.0599999999999996</v>
      </c>
      <c r="AE495" s="263">
        <f>IF(S495="yes",+INDEX('Final Comp Values'!$BL:$BL,MATCH('Monthy Targets'!$B495,'Final Comp Values'!$C:$C,0)),0)</f>
        <v>5.0599999999999996</v>
      </c>
      <c r="AF495" s="263">
        <f>IF(T495="yes",+INDEX('Final Comp Values'!$BL:$BL,MATCH('Monthy Targets'!$B495,'Final Comp Values'!$C:$C,0)),0)</f>
        <v>5.0599999999999996</v>
      </c>
      <c r="AG495" s="263">
        <f>IF(U495="yes",+INDEX('Final Comp Values'!$BL:$BL,MATCH('Monthy Targets'!$B495,'Final Comp Values'!$C:$C,0)),0)</f>
        <v>5.0599999999999996</v>
      </c>
    </row>
    <row r="496" spans="1:33" x14ac:dyDescent="0.25">
      <c r="A496" s="579">
        <f>+FY2019_ALL_Targets!A496</f>
        <v>5035</v>
      </c>
      <c r="B496" s="62">
        <f>+FY2019_ALL_Targets!B496</f>
        <v>676264</v>
      </c>
      <c r="C496" s="62">
        <f>+FY2019_ALL_Targets!C496</f>
        <v>1028534</v>
      </c>
      <c r="D496" s="62">
        <f>+FY2019_ALL_Targets!D496</f>
        <v>1235250705</v>
      </c>
      <c r="E496" s="62"/>
      <c r="F496" s="62" t="str">
        <f>+FY2019_ALL_Targets!E496</f>
        <v>Harris</v>
      </c>
      <c r="G496" s="62" t="str">
        <f>FY2019_ALL_Targets!J496</f>
        <v>Winchester Lodge Healthcare Center</v>
      </c>
      <c r="H496" s="62" t="str">
        <f>FY2019_ALL_Targets!K496</f>
        <v>OakBend Medical Center</v>
      </c>
      <c r="I496" s="62" t="str">
        <f>+FY2019_ALL_Targets!L496</f>
        <v>1112 Smith Drive</v>
      </c>
      <c r="J496" s="14" t="str">
        <f>_xlfn.IFNA(+INDEX(Comp1!$E:$E,MATCH(B496,Comp1!$C:$C,0)),"No")</f>
        <v>Yes</v>
      </c>
      <c r="K496" s="14" t="str">
        <f>_xlfn.IFNA(+INDEX(Comp1!$F:$F,MATCH(B496,Comp1!$C:$C,0)),"No")</f>
        <v>Yes</v>
      </c>
      <c r="L496" s="14" t="str">
        <f>_xlfn.IFNA(+INDEX(Comp1!G:G,MATCH($B496,Comp1!$C:$C,0)),"No")</f>
        <v>Yes</v>
      </c>
      <c r="M496" s="14" t="str">
        <f>_xlfn.IFNA(+INDEX(Comp1!H:H,MATCH($B496,Comp1!$C:$C,0)),"No")</f>
        <v>Yes</v>
      </c>
      <c r="N496" s="14" t="str">
        <f>_xlfn.IFNA(+INDEX(Comp1!I:I,MATCH($B496,Comp1!$C:$C,0)),"No")</f>
        <v>Yes</v>
      </c>
      <c r="O496" s="14" t="str">
        <f>_xlfn.IFNA(+INDEX(Comp1!J:J,MATCH($B496,Comp1!$C:$C,0)),"No")</f>
        <v>Yes</v>
      </c>
      <c r="P496" s="14" t="str">
        <f>_xlfn.IFNA(+INDEX(Comp1!K:K,MATCH($B496,Comp1!$C:$C,0)),"No")</f>
        <v>Yes</v>
      </c>
      <c r="Q496" s="14" t="str">
        <f>_xlfn.IFNA(+INDEX(Comp1!L:L,MATCH($B496,Comp1!$C:$C,0)),"No")</f>
        <v>Yes</v>
      </c>
      <c r="R496" s="14" t="str">
        <f>_xlfn.IFNA(+INDEX(Comp1!M:M,MATCH($B496,Comp1!$C:$C,0)),"No")</f>
        <v>Yes</v>
      </c>
      <c r="S496" s="14" t="str">
        <f>_xlfn.IFNA(+INDEX(Comp1!N:N,MATCH($B496,Comp1!$C:$C,0)),"No")</f>
        <v>Yes</v>
      </c>
      <c r="T496" s="14" t="str">
        <f>_xlfn.IFNA(+INDEX(Comp1!O:O,MATCH($B496,Comp1!$C:$C,0)),"No")</f>
        <v>Yes</v>
      </c>
      <c r="U496" s="14" t="s">
        <v>35</v>
      </c>
      <c r="V496" s="263">
        <v>5.83</v>
      </c>
      <c r="W496" s="263">
        <v>5.83</v>
      </c>
      <c r="X496" s="263">
        <v>5.83</v>
      </c>
      <c r="Y496" s="263">
        <v>5.83</v>
      </c>
      <c r="Z496" s="263">
        <v>5.83</v>
      </c>
      <c r="AA496" s="263">
        <v>5.83</v>
      </c>
      <c r="AB496" s="263">
        <v>5.78</v>
      </c>
      <c r="AC496" s="263">
        <f>IF(Q496="yes",+INDEX('Final Comp Values'!$BH:$BH,MATCH('Monthy Targets'!$B496,'Final Comp Values'!$C:$C,0)),0)</f>
        <v>5.76</v>
      </c>
      <c r="AD496" s="263">
        <f>IF(R496="yes",+INDEX('Final Comp Values'!$BH:$BH,MATCH('Monthy Targets'!$B496,'Final Comp Values'!$C:$C,0)),0)</f>
        <v>5.76</v>
      </c>
      <c r="AE496" s="263">
        <f>IF(S496="yes",+INDEX('Final Comp Values'!$BL:$BL,MATCH('Monthy Targets'!$B496,'Final Comp Values'!$C:$C,0)),0)</f>
        <v>5.76</v>
      </c>
      <c r="AF496" s="263">
        <f>IF(T496="yes",+INDEX('Final Comp Values'!$BL:$BL,MATCH('Monthy Targets'!$B496,'Final Comp Values'!$C:$C,0)),0)</f>
        <v>5.76</v>
      </c>
      <c r="AG496" s="263">
        <f>IF(U496="yes",+INDEX('Final Comp Values'!$BL:$BL,MATCH('Monthy Targets'!$B496,'Final Comp Values'!$C:$C,0)),0)</f>
        <v>5.76</v>
      </c>
    </row>
    <row r="497" spans="1:33" x14ac:dyDescent="0.25">
      <c r="A497" s="579">
        <f>+FY2019_ALL_Targets!A497</f>
        <v>104549</v>
      </c>
      <c r="B497" s="62">
        <f>+FY2019_ALL_Targets!B497</f>
        <v>676270</v>
      </c>
      <c r="C497" s="62">
        <f>+FY2019_ALL_Targets!C497</f>
        <v>1026677</v>
      </c>
      <c r="D497" s="62">
        <f>+FY2019_ALL_Targets!D497</f>
        <v>1700193588</v>
      </c>
      <c r="E497" s="62"/>
      <c r="F497" s="62" t="str">
        <f>+FY2019_ALL_Targets!E497</f>
        <v>Dallas</v>
      </c>
      <c r="G497" s="62" t="str">
        <f>FY2019_ALL_Targets!J497</f>
        <v>Brentwood Place Four</v>
      </c>
      <c r="H497" s="62" t="str">
        <f>FY2019_ALL_Targets!K497</f>
        <v>Dallas County Hospital District</v>
      </c>
      <c r="I497" s="62" t="str">
        <f>+FY2019_ALL_Targets!L497</f>
        <v>3505-5 S. Buckner Blvd.</v>
      </c>
      <c r="J497" s="14" t="str">
        <f>_xlfn.IFNA(+INDEX(Comp1!$E:$E,MATCH(B497,Comp1!$C:$C,0)),"No")</f>
        <v>No</v>
      </c>
      <c r="K497" s="14" t="str">
        <f>_xlfn.IFNA(+INDEX(Comp1!$F:$F,MATCH(B497,Comp1!$C:$C,0)),"No")</f>
        <v>No</v>
      </c>
      <c r="L497" s="14" t="str">
        <f>_xlfn.IFNA(+INDEX(Comp1!G:G,MATCH($B497,Comp1!$C:$C,0)),"No")</f>
        <v>No</v>
      </c>
      <c r="M497" s="14" t="str">
        <f>_xlfn.IFNA(+INDEX(Comp1!H:H,MATCH($B497,Comp1!$C:$C,0)),"No")</f>
        <v>No</v>
      </c>
      <c r="N497" s="14" t="str">
        <f>_xlfn.IFNA(+INDEX(Comp1!I:I,MATCH($B497,Comp1!$C:$C,0)),"No")</f>
        <v>No</v>
      </c>
      <c r="O497" s="14" t="str">
        <f>_xlfn.IFNA(+INDEX(Comp1!J:J,MATCH($B497,Comp1!$C:$C,0)),"No")</f>
        <v>No</v>
      </c>
      <c r="P497" s="14" t="str">
        <f>_xlfn.IFNA(+INDEX(Comp1!K:K,MATCH($B497,Comp1!$C:$C,0)),"No")</f>
        <v>No</v>
      </c>
      <c r="Q497" s="14" t="str">
        <f>_xlfn.IFNA(+INDEX(Comp1!L:L,MATCH($B497,Comp1!$C:$C,0)),"No")</f>
        <v>Yes</v>
      </c>
      <c r="R497" s="14" t="str">
        <f>_xlfn.IFNA(+INDEX(Comp1!M:M,MATCH($B497,Comp1!$C:$C,0)),"No")</f>
        <v>Yes</v>
      </c>
      <c r="S497" s="14" t="str">
        <f>_xlfn.IFNA(+INDEX(Comp1!N:N,MATCH($B497,Comp1!$C:$C,0)),"No")</f>
        <v>Yes</v>
      </c>
      <c r="T497" s="14" t="str">
        <f>_xlfn.IFNA(+INDEX(Comp1!O:O,MATCH($B497,Comp1!$C:$C,0)),"No")</f>
        <v>Yes</v>
      </c>
      <c r="U497" s="14" t="s">
        <v>35</v>
      </c>
      <c r="V497" s="263">
        <v>0</v>
      </c>
      <c r="W497" s="263">
        <v>0</v>
      </c>
      <c r="X497" s="263">
        <v>0</v>
      </c>
      <c r="Y497" s="263">
        <v>0</v>
      </c>
      <c r="Z497" s="263">
        <v>0</v>
      </c>
      <c r="AA497" s="263">
        <v>0</v>
      </c>
      <c r="AB497" s="263">
        <v>0</v>
      </c>
      <c r="AC497" s="263">
        <f>IF(Q497="yes",+INDEX('Final Comp Values'!$BH:$BH,MATCH('Monthy Targets'!$B497,'Final Comp Values'!$C:$C,0)),0)</f>
        <v>1.34</v>
      </c>
      <c r="AD497" s="263">
        <f>IF(R497="yes",+INDEX('Final Comp Values'!$BH:$BH,MATCH('Monthy Targets'!$B497,'Final Comp Values'!$C:$C,0)),0)</f>
        <v>1.34</v>
      </c>
      <c r="AE497" s="263">
        <f>IF(S497="yes",+INDEX('Final Comp Values'!$BL:$BL,MATCH('Monthy Targets'!$B497,'Final Comp Values'!$C:$C,0)),0)</f>
        <v>1.34</v>
      </c>
      <c r="AF497" s="263">
        <f>IF(T497="yes",+INDEX('Final Comp Values'!$BL:$BL,MATCH('Monthy Targets'!$B497,'Final Comp Values'!$C:$C,0)),0)</f>
        <v>1.34</v>
      </c>
      <c r="AG497" s="263">
        <f>IF(U497="yes",+INDEX('Final Comp Values'!$BL:$BL,MATCH('Monthy Targets'!$B497,'Final Comp Values'!$C:$C,0)),0)</f>
        <v>1.34</v>
      </c>
    </row>
    <row r="498" spans="1:33" x14ac:dyDescent="0.25">
      <c r="A498" s="579">
        <f>+FY2019_ALL_Targets!A498</f>
        <v>104642</v>
      </c>
      <c r="B498" s="62">
        <f>+FY2019_ALL_Targets!B498</f>
        <v>676272</v>
      </c>
      <c r="C498" s="62">
        <f>+FY2019_ALL_Targets!C498</f>
        <v>1028627</v>
      </c>
      <c r="D498" s="62">
        <f>+FY2019_ALL_Targets!D498</f>
        <v>1669832903</v>
      </c>
      <c r="E498" s="62"/>
      <c r="F498" s="62" t="str">
        <f>+FY2019_ALL_Targets!E498</f>
        <v>Travis</v>
      </c>
      <c r="G498" s="62" t="str">
        <f>FY2019_ALL_Targets!J498</f>
        <v>Legend Oaks Healthcare and Rehabilitation - Kyle</v>
      </c>
      <c r="H498" s="62" t="str">
        <f>FY2019_ALL_Targets!K498</f>
        <v>Guadalupe County Hospital Board</v>
      </c>
      <c r="I498" s="62" t="str">
        <f>+FY2019_ALL_Targets!L498</f>
        <v>1640 Fairway</v>
      </c>
      <c r="J498" s="14" t="str">
        <f>_xlfn.IFNA(+INDEX(Comp1!$E:$E,MATCH(B498,Comp1!$C:$C,0)),"No")</f>
        <v>Yes</v>
      </c>
      <c r="K498" s="14" t="str">
        <f>_xlfn.IFNA(+INDEX(Comp1!$F:$F,MATCH(B498,Comp1!$C:$C,0)),"No")</f>
        <v>Yes</v>
      </c>
      <c r="L498" s="14" t="str">
        <f>_xlfn.IFNA(+INDEX(Comp1!G:G,MATCH($B498,Comp1!$C:$C,0)),"No")</f>
        <v>Yes</v>
      </c>
      <c r="M498" s="14" t="str">
        <f>_xlfn.IFNA(+INDEX(Comp1!H:H,MATCH($B498,Comp1!$C:$C,0)),"No")</f>
        <v>Yes</v>
      </c>
      <c r="N498" s="14" t="str">
        <f>_xlfn.IFNA(+INDEX(Comp1!I:I,MATCH($B498,Comp1!$C:$C,0)),"No")</f>
        <v>Yes</v>
      </c>
      <c r="O498" s="14" t="str">
        <f>_xlfn.IFNA(+INDEX(Comp1!J:J,MATCH($B498,Comp1!$C:$C,0)),"No")</f>
        <v>Yes</v>
      </c>
      <c r="P498" s="14" t="str">
        <f>_xlfn.IFNA(+INDEX(Comp1!K:K,MATCH($B498,Comp1!$C:$C,0)),"No")</f>
        <v>Yes</v>
      </c>
      <c r="Q498" s="14" t="str">
        <f>_xlfn.IFNA(+INDEX(Comp1!L:L,MATCH($B498,Comp1!$C:$C,0)),"No")</f>
        <v>Yes</v>
      </c>
      <c r="R498" s="14" t="str">
        <f>_xlfn.IFNA(+INDEX(Comp1!M:M,MATCH($B498,Comp1!$C:$C,0)),"No")</f>
        <v>Yes</v>
      </c>
      <c r="S498" s="14" t="str">
        <f>_xlfn.IFNA(+INDEX(Comp1!N:N,MATCH($B498,Comp1!$C:$C,0)),"No")</f>
        <v>Yes</v>
      </c>
      <c r="T498" s="14" t="str">
        <f>_xlfn.IFNA(+INDEX(Comp1!O:O,MATCH($B498,Comp1!$C:$C,0)),"No")</f>
        <v>Yes</v>
      </c>
      <c r="U498" s="14" t="s">
        <v>35</v>
      </c>
      <c r="V498" s="263">
        <v>16.16</v>
      </c>
      <c r="W498" s="263">
        <v>16.16</v>
      </c>
      <c r="X498" s="263">
        <v>16.16</v>
      </c>
      <c r="Y498" s="263">
        <v>16.16</v>
      </c>
      <c r="Z498" s="263">
        <v>16.16</v>
      </c>
      <c r="AA498" s="263">
        <v>16.16</v>
      </c>
      <c r="AB498" s="263">
        <v>15.92</v>
      </c>
      <c r="AC498" s="263">
        <f>IF(Q498="yes",+INDEX('Final Comp Values'!$BH:$BH,MATCH('Monthy Targets'!$B498,'Final Comp Values'!$C:$C,0)),0)</f>
        <v>15.86</v>
      </c>
      <c r="AD498" s="263">
        <f>IF(R498="yes",+INDEX('Final Comp Values'!$BH:$BH,MATCH('Monthy Targets'!$B498,'Final Comp Values'!$C:$C,0)),0)</f>
        <v>15.86</v>
      </c>
      <c r="AE498" s="263">
        <f>IF(S498="yes",+INDEX('Final Comp Values'!$BL:$BL,MATCH('Monthy Targets'!$B498,'Final Comp Values'!$C:$C,0)),0)</f>
        <v>15.86</v>
      </c>
      <c r="AF498" s="263">
        <f>IF(T498="yes",+INDEX('Final Comp Values'!$BL:$BL,MATCH('Monthy Targets'!$B498,'Final Comp Values'!$C:$C,0)),0)</f>
        <v>15.86</v>
      </c>
      <c r="AG498" s="263">
        <f>IF(U498="yes",+INDEX('Final Comp Values'!$BL:$BL,MATCH('Monthy Targets'!$B498,'Final Comp Values'!$C:$C,0)),0)</f>
        <v>15.86</v>
      </c>
    </row>
    <row r="499" spans="1:33" x14ac:dyDescent="0.25">
      <c r="A499" s="579">
        <f>+FY2019_ALL_Targets!A499</f>
        <v>104661</v>
      </c>
      <c r="B499" s="62">
        <f>+FY2019_ALL_Targets!B499</f>
        <v>676273</v>
      </c>
      <c r="C499" s="62">
        <f>+FY2019_ALL_Targets!C499</f>
        <v>1020181</v>
      </c>
      <c r="D499" s="62">
        <f>+FY2019_ALL_Targets!D499</f>
        <v>1497069108</v>
      </c>
      <c r="E499" s="62"/>
      <c r="F499" s="62" t="str">
        <f>+FY2019_ALL_Targets!E499</f>
        <v>MRSA Northeast</v>
      </c>
      <c r="G499" s="62" t="str">
        <f>FY2019_ALL_Targets!J499</f>
        <v>Park Manor The Woodlands</v>
      </c>
      <c r="H499" s="62" t="str">
        <f>FY2019_ALL_Targets!K499</f>
        <v>Winnie Stowell Hospital District</v>
      </c>
      <c r="I499" s="62" t="str">
        <f>+FY2019_ALL_Targets!L499</f>
        <v>1014 Windsor Lakes Boulevard</v>
      </c>
      <c r="J499" s="14" t="str">
        <f>_xlfn.IFNA(+INDEX(Comp1!$E:$E,MATCH(B499,Comp1!$C:$C,0)),"No")</f>
        <v>Yes</v>
      </c>
      <c r="K499" s="14" t="str">
        <f>_xlfn.IFNA(+INDEX(Comp1!$F:$F,MATCH(B499,Comp1!$C:$C,0)),"No")</f>
        <v>Yes</v>
      </c>
      <c r="L499" s="14" t="str">
        <f>_xlfn.IFNA(+INDEX(Comp1!G:G,MATCH($B499,Comp1!$C:$C,0)),"No")</f>
        <v>Yes</v>
      </c>
      <c r="M499" s="14" t="str">
        <f>_xlfn.IFNA(+INDEX(Comp1!H:H,MATCH($B499,Comp1!$C:$C,0)),"No")</f>
        <v>Yes</v>
      </c>
      <c r="N499" s="14" t="str">
        <f>_xlfn.IFNA(+INDEX(Comp1!I:I,MATCH($B499,Comp1!$C:$C,0)),"No")</f>
        <v>Yes</v>
      </c>
      <c r="O499" s="14" t="str">
        <f>_xlfn.IFNA(+INDEX(Comp1!J:J,MATCH($B499,Comp1!$C:$C,0)),"No")</f>
        <v>Yes</v>
      </c>
      <c r="P499" s="14" t="str">
        <f>_xlfn.IFNA(+INDEX(Comp1!K:K,MATCH($B499,Comp1!$C:$C,0)),"No")</f>
        <v>Yes</v>
      </c>
      <c r="Q499" s="14" t="str">
        <f>_xlfn.IFNA(+INDEX(Comp1!L:L,MATCH($B499,Comp1!$C:$C,0)),"No")</f>
        <v>Yes</v>
      </c>
      <c r="R499" s="14" t="str">
        <f>_xlfn.IFNA(+INDEX(Comp1!M:M,MATCH($B499,Comp1!$C:$C,0)),"No")</f>
        <v>Yes</v>
      </c>
      <c r="S499" s="14" t="str">
        <f>_xlfn.IFNA(+INDEX(Comp1!N:N,MATCH($B499,Comp1!$C:$C,0)),"No")</f>
        <v>Yes</v>
      </c>
      <c r="T499" s="14" t="str">
        <f>_xlfn.IFNA(+INDEX(Comp1!O:O,MATCH($B499,Comp1!$C:$C,0)),"No")</f>
        <v>Yes</v>
      </c>
      <c r="U499" s="14" t="s">
        <v>35</v>
      </c>
      <c r="V499" s="263">
        <v>6.04</v>
      </c>
      <c r="W499" s="263">
        <v>6.04</v>
      </c>
      <c r="X499" s="263">
        <v>6.04</v>
      </c>
      <c r="Y499" s="263">
        <v>6.04</v>
      </c>
      <c r="Z499" s="263">
        <v>6.04</v>
      </c>
      <c r="AA499" s="263">
        <v>6.04</v>
      </c>
      <c r="AB499" s="263">
        <v>4.93</v>
      </c>
      <c r="AC499" s="263">
        <f>IF(Q499="yes",+INDEX('Final Comp Values'!$BH:$BH,MATCH('Monthy Targets'!$B499,'Final Comp Values'!$C:$C,0)),0)</f>
        <v>4.91</v>
      </c>
      <c r="AD499" s="263">
        <f>IF(R499="yes",+INDEX('Final Comp Values'!$BH:$BH,MATCH('Monthy Targets'!$B499,'Final Comp Values'!$C:$C,0)),0)</f>
        <v>4.91</v>
      </c>
      <c r="AE499" s="263">
        <f>IF(S499="yes",+INDEX('Final Comp Values'!$BL:$BL,MATCH('Monthy Targets'!$B499,'Final Comp Values'!$C:$C,0)),0)</f>
        <v>4.91</v>
      </c>
      <c r="AF499" s="263">
        <f>IF(T499="yes",+INDEX('Final Comp Values'!$BL:$BL,MATCH('Monthy Targets'!$B499,'Final Comp Values'!$C:$C,0)),0)</f>
        <v>4.91</v>
      </c>
      <c r="AG499" s="263">
        <f>IF(U499="yes",+INDEX('Final Comp Values'!$BL:$BL,MATCH('Monthy Targets'!$B499,'Final Comp Values'!$C:$C,0)),0)</f>
        <v>4.91</v>
      </c>
    </row>
    <row r="500" spans="1:33" x14ac:dyDescent="0.25">
      <c r="A500" s="579">
        <f>+FY2019_ALL_Targets!A500</f>
        <v>104623</v>
      </c>
      <c r="B500" s="62">
        <f>+FY2019_ALL_Targets!B500</f>
        <v>676275</v>
      </c>
      <c r="C500" s="62">
        <f>+FY2019_ALL_Targets!C500</f>
        <v>1028749</v>
      </c>
      <c r="D500" s="62">
        <f>+FY2019_ALL_Targets!D500</f>
        <v>1023339900</v>
      </c>
      <c r="E500" s="62"/>
      <c r="F500" s="62" t="str">
        <f>+FY2019_ALL_Targets!E500</f>
        <v>Dallas</v>
      </c>
      <c r="G500" s="62" t="str">
        <f>FY2019_ALL_Targets!J500</f>
        <v>Ridgecrest Healthcare and Rehabilitation Center</v>
      </c>
      <c r="H500" s="62" t="str">
        <f>FY2019_ALL_Targets!K500</f>
        <v>Dallas County Hospital District</v>
      </c>
      <c r="I500" s="62" t="str">
        <f>+FY2019_ALL_Targets!L500</f>
        <v>561 E. Ridgecrest Road</v>
      </c>
      <c r="J500" s="14" t="str">
        <f>_xlfn.IFNA(+INDEX(Comp1!$E:$E,MATCH(B500,Comp1!$C:$C,0)),"No")</f>
        <v>Yes</v>
      </c>
      <c r="K500" s="14" t="str">
        <f>_xlfn.IFNA(+INDEX(Comp1!$F:$F,MATCH(B500,Comp1!$C:$C,0)),"No")</f>
        <v>Yes</v>
      </c>
      <c r="L500" s="14" t="str">
        <f>_xlfn.IFNA(+INDEX(Comp1!G:G,MATCH($B500,Comp1!$C:$C,0)),"No")</f>
        <v>Yes</v>
      </c>
      <c r="M500" s="14" t="str">
        <f>_xlfn.IFNA(+INDEX(Comp1!H:H,MATCH($B500,Comp1!$C:$C,0)),"No")</f>
        <v>Yes</v>
      </c>
      <c r="N500" s="14" t="str">
        <f>_xlfn.IFNA(+INDEX(Comp1!I:I,MATCH($B500,Comp1!$C:$C,0)),"No")</f>
        <v>Yes</v>
      </c>
      <c r="O500" s="14" t="str">
        <f>_xlfn.IFNA(+INDEX(Comp1!J:J,MATCH($B500,Comp1!$C:$C,0)),"No")</f>
        <v>Yes</v>
      </c>
      <c r="P500" s="14" t="str">
        <f>_xlfn.IFNA(+INDEX(Comp1!K:K,MATCH($B500,Comp1!$C:$C,0)),"No")</f>
        <v>Yes</v>
      </c>
      <c r="Q500" s="14" t="str">
        <f>_xlfn.IFNA(+INDEX(Comp1!L:L,MATCH($B500,Comp1!$C:$C,0)),"No")</f>
        <v>Yes</v>
      </c>
      <c r="R500" s="14" t="str">
        <f>_xlfn.IFNA(+INDEX(Comp1!M:M,MATCH($B500,Comp1!$C:$C,0)),"No")</f>
        <v>Yes</v>
      </c>
      <c r="S500" s="14" t="str">
        <f>_xlfn.IFNA(+INDEX(Comp1!N:N,MATCH($B500,Comp1!$C:$C,0)),"No")</f>
        <v>Yes</v>
      </c>
      <c r="T500" s="14" t="str">
        <f>_xlfn.IFNA(+INDEX(Comp1!O:O,MATCH($B500,Comp1!$C:$C,0)),"No")</f>
        <v>Yes</v>
      </c>
      <c r="U500" s="14" t="s">
        <v>35</v>
      </c>
      <c r="V500" s="263">
        <v>5.08</v>
      </c>
      <c r="W500" s="263">
        <v>5.08</v>
      </c>
      <c r="X500" s="263">
        <v>5.08</v>
      </c>
      <c r="Y500" s="263">
        <v>5.08</v>
      </c>
      <c r="Z500" s="263">
        <v>5.08</v>
      </c>
      <c r="AA500" s="263">
        <v>5.08</v>
      </c>
      <c r="AB500" s="263">
        <v>4.93</v>
      </c>
      <c r="AC500" s="263">
        <f>IF(Q500="yes",+INDEX('Final Comp Values'!$BH:$BH,MATCH('Monthy Targets'!$B500,'Final Comp Values'!$C:$C,0)),0)</f>
        <v>4.91</v>
      </c>
      <c r="AD500" s="263">
        <f>IF(R500="yes",+INDEX('Final Comp Values'!$BH:$BH,MATCH('Monthy Targets'!$B500,'Final Comp Values'!$C:$C,0)),0)</f>
        <v>4.91</v>
      </c>
      <c r="AE500" s="263">
        <f>IF(S500="yes",+INDEX('Final Comp Values'!$BL:$BL,MATCH('Monthy Targets'!$B500,'Final Comp Values'!$C:$C,0)),0)</f>
        <v>4.91</v>
      </c>
      <c r="AF500" s="263">
        <f>IF(T500="yes",+INDEX('Final Comp Values'!$BL:$BL,MATCH('Monthy Targets'!$B500,'Final Comp Values'!$C:$C,0)),0)</f>
        <v>4.91</v>
      </c>
      <c r="AG500" s="263">
        <f>IF(U500="yes",+INDEX('Final Comp Values'!$BL:$BL,MATCH('Monthy Targets'!$B500,'Final Comp Values'!$C:$C,0)),0)</f>
        <v>4.91</v>
      </c>
    </row>
    <row r="501" spans="1:33" x14ac:dyDescent="0.25">
      <c r="A501" s="579">
        <f>+FY2019_ALL_Targets!A501</f>
        <v>104696</v>
      </c>
      <c r="B501" s="62">
        <f>+FY2019_ALL_Targets!B501</f>
        <v>676276</v>
      </c>
      <c r="C501" s="62">
        <f>+FY2019_ALL_Targets!C501</f>
        <v>1028836</v>
      </c>
      <c r="D501" s="62">
        <f>+FY2019_ALL_Targets!D501</f>
        <v>1346550654</v>
      </c>
      <c r="E501" s="62"/>
      <c r="F501" s="62" t="str">
        <f>+FY2019_ALL_Targets!E501</f>
        <v>Dallas</v>
      </c>
      <c r="G501" s="62" t="str">
        <f>FY2019_ALL_Targets!J501</f>
        <v>Lakewest Rehabilitation and Skilled Care</v>
      </c>
      <c r="H501" s="62" t="str">
        <f>FY2019_ALL_Targets!K501</f>
        <v>Dallas County Hospital District</v>
      </c>
      <c r="I501" s="62" t="str">
        <f>+FY2019_ALL_Targets!L501</f>
        <v>2450 Bickers Street</v>
      </c>
      <c r="J501" s="14" t="str">
        <f>_xlfn.IFNA(+INDEX(Comp1!$E:$E,MATCH(B501,Comp1!$C:$C,0)),"No")</f>
        <v>Yes</v>
      </c>
      <c r="K501" s="14" t="str">
        <f>_xlfn.IFNA(+INDEX(Comp1!$F:$F,MATCH(B501,Comp1!$C:$C,0)),"No")</f>
        <v>Yes</v>
      </c>
      <c r="L501" s="14" t="str">
        <f>_xlfn.IFNA(+INDEX(Comp1!G:G,MATCH($B501,Comp1!$C:$C,0)),"No")</f>
        <v>Yes</v>
      </c>
      <c r="M501" s="14" t="str">
        <f>_xlfn.IFNA(+INDEX(Comp1!H:H,MATCH($B501,Comp1!$C:$C,0)),"No")</f>
        <v>Yes</v>
      </c>
      <c r="N501" s="14" t="str">
        <f>_xlfn.IFNA(+INDEX(Comp1!I:I,MATCH($B501,Comp1!$C:$C,0)),"No")</f>
        <v>Yes</v>
      </c>
      <c r="O501" s="14" t="str">
        <f>_xlfn.IFNA(+INDEX(Comp1!J:J,MATCH($B501,Comp1!$C:$C,0)),"No")</f>
        <v>Yes</v>
      </c>
      <c r="P501" s="14" t="str">
        <f>_xlfn.IFNA(+INDEX(Comp1!K:K,MATCH($B501,Comp1!$C:$C,0)),"No")</f>
        <v>Yes</v>
      </c>
      <c r="Q501" s="14" t="str">
        <f>_xlfn.IFNA(+INDEX(Comp1!L:L,MATCH($B501,Comp1!$C:$C,0)),"No")</f>
        <v>Yes</v>
      </c>
      <c r="R501" s="14" t="str">
        <f>_xlfn.IFNA(+INDEX(Comp1!M:M,MATCH($B501,Comp1!$C:$C,0)),"No")</f>
        <v>Yes</v>
      </c>
      <c r="S501" s="14" t="str">
        <f>_xlfn.IFNA(+INDEX(Comp1!N:N,MATCH($B501,Comp1!$C:$C,0)),"No")</f>
        <v>Yes</v>
      </c>
      <c r="T501" s="14" t="str">
        <f>_xlfn.IFNA(+INDEX(Comp1!O:O,MATCH($B501,Comp1!$C:$C,0)),"No")</f>
        <v>Yes</v>
      </c>
      <c r="U501" s="14" t="s">
        <v>35</v>
      </c>
      <c r="V501" s="263">
        <v>6.8</v>
      </c>
      <c r="W501" s="263">
        <v>6.8</v>
      </c>
      <c r="X501" s="263">
        <v>6.8</v>
      </c>
      <c r="Y501" s="263">
        <v>6.8</v>
      </c>
      <c r="Z501" s="263">
        <v>6.8</v>
      </c>
      <c r="AA501" s="263">
        <v>6.8</v>
      </c>
      <c r="AB501" s="263">
        <v>6.59</v>
      </c>
      <c r="AC501" s="263">
        <f>IF(Q501="yes",+INDEX('Final Comp Values'!$BH:$BH,MATCH('Monthy Targets'!$B501,'Final Comp Values'!$C:$C,0)),0)</f>
        <v>6.57</v>
      </c>
      <c r="AD501" s="263">
        <f>IF(R501="yes",+INDEX('Final Comp Values'!$BH:$BH,MATCH('Monthy Targets'!$B501,'Final Comp Values'!$C:$C,0)),0)</f>
        <v>6.57</v>
      </c>
      <c r="AE501" s="263">
        <f>IF(S501="yes",+INDEX('Final Comp Values'!$BL:$BL,MATCH('Monthy Targets'!$B501,'Final Comp Values'!$C:$C,0)),0)</f>
        <v>6.57</v>
      </c>
      <c r="AF501" s="263">
        <f>IF(T501="yes",+INDEX('Final Comp Values'!$BL:$BL,MATCH('Monthy Targets'!$B501,'Final Comp Values'!$C:$C,0)),0)</f>
        <v>6.57</v>
      </c>
      <c r="AG501" s="263">
        <f>IF(U501="yes",+INDEX('Final Comp Values'!$BL:$BL,MATCH('Monthy Targets'!$B501,'Final Comp Values'!$C:$C,0)),0)</f>
        <v>6.57</v>
      </c>
    </row>
    <row r="502" spans="1:33" x14ac:dyDescent="0.25">
      <c r="A502" s="579">
        <f>+FY2019_ALL_Targets!A502</f>
        <v>104710</v>
      </c>
      <c r="B502" s="62">
        <f>+FY2019_ALL_Targets!B502</f>
        <v>676280</v>
      </c>
      <c r="C502" s="62">
        <f>+FY2019_ALL_Targets!C502</f>
        <v>1025768</v>
      </c>
      <c r="D502" s="62">
        <f>+FY2019_ALL_Targets!D502</f>
        <v>1467878629</v>
      </c>
      <c r="E502" s="62"/>
      <c r="F502" s="62" t="str">
        <f>+FY2019_ALL_Targets!E502</f>
        <v>Travis</v>
      </c>
      <c r="G502" s="62" t="str">
        <f>FY2019_ALL_Targets!J502</f>
        <v>Estrella Oaks Rehabilitation and Care Center</v>
      </c>
      <c r="H502" s="62" t="str">
        <f>FY2019_ALL_Targets!K502</f>
        <v>South Limestone Hospital District</v>
      </c>
      <c r="I502" s="62" t="str">
        <f>+FY2019_ALL_Targets!L502</f>
        <v>4011 Williams Drive</v>
      </c>
      <c r="J502" s="14" t="str">
        <f>_xlfn.IFNA(+INDEX(Comp1!$E:$E,MATCH(B502,Comp1!$C:$C,0)),"No")</f>
        <v>Yes</v>
      </c>
      <c r="K502" s="14" t="str">
        <f>_xlfn.IFNA(+INDEX(Comp1!$F:$F,MATCH(B502,Comp1!$C:$C,0)),"No")</f>
        <v>Yes</v>
      </c>
      <c r="L502" s="14" t="str">
        <f>_xlfn.IFNA(+INDEX(Comp1!G:G,MATCH($B502,Comp1!$C:$C,0)),"No")</f>
        <v>Yes</v>
      </c>
      <c r="M502" s="14" t="str">
        <f>_xlfn.IFNA(+INDEX(Comp1!H:H,MATCH($B502,Comp1!$C:$C,0)),"No")</f>
        <v>Yes</v>
      </c>
      <c r="N502" s="14" t="str">
        <f>_xlfn.IFNA(+INDEX(Comp1!I:I,MATCH($B502,Comp1!$C:$C,0)),"No")</f>
        <v>Yes</v>
      </c>
      <c r="O502" s="14" t="str">
        <f>_xlfn.IFNA(+INDEX(Comp1!J:J,MATCH($B502,Comp1!$C:$C,0)),"No")</f>
        <v>Yes</v>
      </c>
      <c r="P502" s="14" t="str">
        <f>_xlfn.IFNA(+INDEX(Comp1!K:K,MATCH($B502,Comp1!$C:$C,0)),"No")</f>
        <v>Yes</v>
      </c>
      <c r="Q502" s="14" t="str">
        <f>_xlfn.IFNA(+INDEX(Comp1!L:L,MATCH($B502,Comp1!$C:$C,0)),"No")</f>
        <v>Yes</v>
      </c>
      <c r="R502" s="14" t="str">
        <f>_xlfn.IFNA(+INDEX(Comp1!M:M,MATCH($B502,Comp1!$C:$C,0)),"No")</f>
        <v>Yes</v>
      </c>
      <c r="S502" s="14" t="str">
        <f>_xlfn.IFNA(+INDEX(Comp1!N:N,MATCH($B502,Comp1!$C:$C,0)),"No")</f>
        <v>Yes</v>
      </c>
      <c r="T502" s="14" t="str">
        <f>_xlfn.IFNA(+INDEX(Comp1!O:O,MATCH($B502,Comp1!$C:$C,0)),"No")</f>
        <v>Yes</v>
      </c>
      <c r="U502" s="14" t="s">
        <v>35</v>
      </c>
      <c r="V502" s="263">
        <v>9.66</v>
      </c>
      <c r="W502" s="263">
        <v>9.66</v>
      </c>
      <c r="X502" s="263">
        <v>9.66</v>
      </c>
      <c r="Y502" s="263">
        <v>9.66</v>
      </c>
      <c r="Z502" s="263">
        <v>9.66</v>
      </c>
      <c r="AA502" s="263">
        <v>9.66</v>
      </c>
      <c r="AB502" s="263">
        <v>9.51</v>
      </c>
      <c r="AC502" s="263">
        <f>IF(Q502="yes",+INDEX('Final Comp Values'!$BH:$BH,MATCH('Monthy Targets'!$B502,'Final Comp Values'!$C:$C,0)),0)</f>
        <v>9.48</v>
      </c>
      <c r="AD502" s="263">
        <f>IF(R502="yes",+INDEX('Final Comp Values'!$BH:$BH,MATCH('Monthy Targets'!$B502,'Final Comp Values'!$C:$C,0)),0)</f>
        <v>9.48</v>
      </c>
      <c r="AE502" s="263">
        <f>IF(S502="yes",+INDEX('Final Comp Values'!$BL:$BL,MATCH('Monthy Targets'!$B502,'Final Comp Values'!$C:$C,0)),0)</f>
        <v>9.48</v>
      </c>
      <c r="AF502" s="263">
        <f>IF(T502="yes",+INDEX('Final Comp Values'!$BL:$BL,MATCH('Monthy Targets'!$B502,'Final Comp Values'!$C:$C,0)),0)</f>
        <v>9.48</v>
      </c>
      <c r="AG502" s="263">
        <f>IF(U502="yes",+INDEX('Final Comp Values'!$BL:$BL,MATCH('Monthy Targets'!$B502,'Final Comp Values'!$C:$C,0)),0)</f>
        <v>9.48</v>
      </c>
    </row>
    <row r="503" spans="1:33" x14ac:dyDescent="0.25">
      <c r="A503" s="579">
        <f>+FY2019_ALL_Targets!A503</f>
        <v>104666</v>
      </c>
      <c r="B503" s="62">
        <f>+FY2019_ALL_Targets!B503</f>
        <v>676288</v>
      </c>
      <c r="C503" s="62">
        <f>+FY2019_ALL_Targets!C503</f>
        <v>1019001</v>
      </c>
      <c r="D503" s="62">
        <f>+FY2019_ALL_Targets!D503</f>
        <v>1154648459</v>
      </c>
      <c r="E503" s="62"/>
      <c r="F503" s="62" t="str">
        <f>+FY2019_ALL_Targets!E503</f>
        <v>MRSA West</v>
      </c>
      <c r="G503" s="62" t="str">
        <f>FY2019_ALL_Targets!J503</f>
        <v>Las Palmas</v>
      </c>
      <c r="H503" s="62" t="str">
        <f>FY2019_ALL_Targets!K503</f>
        <v>County of La Salle</v>
      </c>
      <c r="I503" s="62" t="str">
        <f>+FY2019_ALL_Targets!L503</f>
        <v>369 Mars Drive</v>
      </c>
      <c r="J503" s="14" t="str">
        <f>_xlfn.IFNA(+INDEX(Comp1!$E:$E,MATCH(B503,Comp1!$C:$C,0)),"No")</f>
        <v>Yes</v>
      </c>
      <c r="K503" s="14" t="str">
        <f>_xlfn.IFNA(+INDEX(Comp1!$F:$F,MATCH(B503,Comp1!$C:$C,0)),"No")</f>
        <v>Yes</v>
      </c>
      <c r="L503" s="14" t="str">
        <f>_xlfn.IFNA(+INDEX(Comp1!G:G,MATCH($B503,Comp1!$C:$C,0)),"No")</f>
        <v>Yes</v>
      </c>
      <c r="M503" s="14" t="str">
        <f>_xlfn.IFNA(+INDEX(Comp1!H:H,MATCH($B503,Comp1!$C:$C,0)),"No")</f>
        <v>Yes</v>
      </c>
      <c r="N503" s="14" t="str">
        <f>_xlfn.IFNA(+INDEX(Comp1!I:I,MATCH($B503,Comp1!$C:$C,0)),"No")</f>
        <v>Yes</v>
      </c>
      <c r="O503" s="14" t="str">
        <f>_xlfn.IFNA(+INDEX(Comp1!J:J,MATCH($B503,Comp1!$C:$C,0)),"No")</f>
        <v>Yes</v>
      </c>
      <c r="P503" s="14" t="str">
        <f>_xlfn.IFNA(+INDEX(Comp1!K:K,MATCH($B503,Comp1!$C:$C,0)),"No")</f>
        <v>Yes</v>
      </c>
      <c r="Q503" s="14" t="str">
        <f>_xlfn.IFNA(+INDEX(Comp1!L:L,MATCH($B503,Comp1!$C:$C,0)),"No")</f>
        <v>Yes</v>
      </c>
      <c r="R503" s="14" t="str">
        <f>_xlfn.IFNA(+INDEX(Comp1!M:M,MATCH($B503,Comp1!$C:$C,0)),"No")</f>
        <v>Yes</v>
      </c>
      <c r="S503" s="14" t="str">
        <f>_xlfn.IFNA(+INDEX(Comp1!N:N,MATCH($B503,Comp1!$C:$C,0)),"No")</f>
        <v>Yes</v>
      </c>
      <c r="T503" s="14" t="str">
        <f>_xlfn.IFNA(+INDEX(Comp1!O:O,MATCH($B503,Comp1!$C:$C,0)),"No")</f>
        <v>Yes</v>
      </c>
      <c r="U503" s="14" t="s">
        <v>35</v>
      </c>
      <c r="V503" s="263">
        <v>5.82</v>
      </c>
      <c r="W503" s="263">
        <v>5.82</v>
      </c>
      <c r="X503" s="263">
        <v>5.82</v>
      </c>
      <c r="Y503" s="263">
        <v>5.82</v>
      </c>
      <c r="Z503" s="263">
        <v>5.82</v>
      </c>
      <c r="AA503" s="263">
        <v>5.82</v>
      </c>
      <c r="AB503" s="263">
        <v>5.69</v>
      </c>
      <c r="AC503" s="263">
        <f>IF(Q503="yes",+INDEX('Final Comp Values'!$BH:$BH,MATCH('Monthy Targets'!$B503,'Final Comp Values'!$C:$C,0)),0)</f>
        <v>5.67</v>
      </c>
      <c r="AD503" s="263">
        <f>IF(R503="yes",+INDEX('Final Comp Values'!$BH:$BH,MATCH('Monthy Targets'!$B503,'Final Comp Values'!$C:$C,0)),0)</f>
        <v>5.67</v>
      </c>
      <c r="AE503" s="263">
        <f>IF(S503="yes",+INDEX('Final Comp Values'!$BL:$BL,MATCH('Monthy Targets'!$B503,'Final Comp Values'!$C:$C,0)),0)</f>
        <v>5.67</v>
      </c>
      <c r="AF503" s="263">
        <f>IF(T503="yes",+INDEX('Final Comp Values'!$BL:$BL,MATCH('Monthy Targets'!$B503,'Final Comp Values'!$C:$C,0)),0)</f>
        <v>5.67</v>
      </c>
      <c r="AG503" s="263">
        <f>IF(U503="yes",+INDEX('Final Comp Values'!$BL:$BL,MATCH('Monthy Targets'!$B503,'Final Comp Values'!$C:$C,0)),0)</f>
        <v>5.67</v>
      </c>
    </row>
    <row r="504" spans="1:33" x14ac:dyDescent="0.25">
      <c r="A504" s="579">
        <f>+FY2019_ALL_Targets!A504</f>
        <v>4106</v>
      </c>
      <c r="B504" s="62">
        <f>+FY2019_ALL_Targets!B504</f>
        <v>676290</v>
      </c>
      <c r="C504" s="62">
        <f>+FY2019_ALL_Targets!C504</f>
        <v>410601</v>
      </c>
      <c r="D504" s="62">
        <f>+FY2019_ALL_Targets!D504</f>
        <v>1871633305</v>
      </c>
      <c r="E504" s="62"/>
      <c r="F504" s="62" t="str">
        <f>+FY2019_ALL_Targets!E504</f>
        <v>Travis</v>
      </c>
      <c r="G504" s="62" t="str">
        <f>FY2019_ALL_Targets!J504</f>
        <v>S.P.J.S.T. Rest Home 1</v>
      </c>
      <c r="H504" s="62" t="str">
        <f>FY2019_ALL_Targets!K504</f>
        <v>West Wharton County Hospital District</v>
      </c>
      <c r="I504" s="62" t="str">
        <f>+FY2019_ALL_Targets!L504</f>
        <v>1810 Old Granger Road</v>
      </c>
      <c r="J504" s="14" t="str">
        <f>_xlfn.IFNA(+INDEX(Comp1!$E:$E,MATCH(B504,Comp1!$C:$C,0)),"No")</f>
        <v>No</v>
      </c>
      <c r="K504" s="14" t="str">
        <f>_xlfn.IFNA(+INDEX(Comp1!$F:$F,MATCH(B504,Comp1!$C:$C,0)),"No")</f>
        <v>Yes</v>
      </c>
      <c r="L504" s="14" t="str">
        <f>_xlfn.IFNA(+INDEX(Comp1!G:G,MATCH($B504,Comp1!$C:$C,0)),"No")</f>
        <v>Yes</v>
      </c>
      <c r="M504" s="14" t="str">
        <f>_xlfn.IFNA(+INDEX(Comp1!H:H,MATCH($B504,Comp1!$C:$C,0)),"No")</f>
        <v>Yes</v>
      </c>
      <c r="N504" s="14" t="str">
        <f>_xlfn.IFNA(+INDEX(Comp1!I:I,MATCH($B504,Comp1!$C:$C,0)),"No")</f>
        <v>Yes</v>
      </c>
      <c r="O504" s="14" t="str">
        <f>_xlfn.IFNA(+INDEX(Comp1!J:J,MATCH($B504,Comp1!$C:$C,0)),"No")</f>
        <v>Yes</v>
      </c>
      <c r="P504" s="14" t="str">
        <f>_xlfn.IFNA(+INDEX(Comp1!K:K,MATCH($B504,Comp1!$C:$C,0)),"No")</f>
        <v>Yes</v>
      </c>
      <c r="Q504" s="14" t="str">
        <f>_xlfn.IFNA(+INDEX(Comp1!L:L,MATCH($B504,Comp1!$C:$C,0)),"No")</f>
        <v>Yes</v>
      </c>
      <c r="R504" s="14" t="str">
        <f>_xlfn.IFNA(+INDEX(Comp1!M:M,MATCH($B504,Comp1!$C:$C,0)),"No")</f>
        <v>Yes</v>
      </c>
      <c r="S504" s="14" t="str">
        <f>_xlfn.IFNA(+INDEX(Comp1!N:N,MATCH($B504,Comp1!$C:$C,0)),"No")</f>
        <v>Yes</v>
      </c>
      <c r="T504" s="14" t="str">
        <f>_xlfn.IFNA(+INDEX(Comp1!O:O,MATCH($B504,Comp1!$C:$C,0)),"No")</f>
        <v>Yes</v>
      </c>
      <c r="U504" s="14" t="s">
        <v>35</v>
      </c>
      <c r="V504" s="263">
        <v>0</v>
      </c>
      <c r="W504" s="263">
        <v>0</v>
      </c>
      <c r="X504" s="263">
        <v>0</v>
      </c>
      <c r="Y504" s="263">
        <v>0</v>
      </c>
      <c r="Z504" s="263">
        <v>0</v>
      </c>
      <c r="AA504" s="263">
        <v>0</v>
      </c>
      <c r="AB504" s="263">
        <v>1.62</v>
      </c>
      <c r="AC504" s="263">
        <f>IF(Q504="yes",+INDEX('Final Comp Values'!$BH:$BH,MATCH('Monthy Targets'!$B504,'Final Comp Values'!$C:$C,0)),0)</f>
        <v>1.62</v>
      </c>
      <c r="AD504" s="263">
        <f>IF(R504="yes",+INDEX('Final Comp Values'!$BH:$BH,MATCH('Monthy Targets'!$B504,'Final Comp Values'!$C:$C,0)),0)</f>
        <v>1.62</v>
      </c>
      <c r="AE504" s="263">
        <f>IF(S504="yes",+INDEX('Final Comp Values'!$BL:$BL,MATCH('Monthy Targets'!$B504,'Final Comp Values'!$C:$C,0)),0)</f>
        <v>1.62</v>
      </c>
      <c r="AF504" s="263">
        <f>IF(T504="yes",+INDEX('Final Comp Values'!$BL:$BL,MATCH('Monthy Targets'!$B504,'Final Comp Values'!$C:$C,0)),0)</f>
        <v>1.62</v>
      </c>
      <c r="AG504" s="263">
        <f>IF(U504="yes",+INDEX('Final Comp Values'!$BL:$BL,MATCH('Monthy Targets'!$B504,'Final Comp Values'!$C:$C,0)),0)</f>
        <v>1.62</v>
      </c>
    </row>
    <row r="505" spans="1:33" x14ac:dyDescent="0.25">
      <c r="A505" s="579">
        <f>+FY2019_ALL_Targets!A505</f>
        <v>4177</v>
      </c>
      <c r="B505" s="62">
        <f>+FY2019_ALL_Targets!B505</f>
        <v>676292</v>
      </c>
      <c r="C505" s="62">
        <f>+FY2019_ALL_Targets!C505</f>
        <v>1028573</v>
      </c>
      <c r="D505" s="62">
        <f>+FY2019_ALL_Targets!D505</f>
        <v>1811122534</v>
      </c>
      <c r="E505" s="62"/>
      <c r="F505" s="62" t="str">
        <f>+FY2019_ALL_Targets!E505</f>
        <v>Travis</v>
      </c>
      <c r="G505" s="62" t="str">
        <f>FY2019_ALL_Targets!J505</f>
        <v>Luling Care Center</v>
      </c>
      <c r="H505" s="62" t="str">
        <f>FY2019_ALL_Targets!K505</f>
        <v>Guadalupe County Hospital Board</v>
      </c>
      <c r="I505" s="62" t="str">
        <f>+FY2019_ALL_Targets!L505</f>
        <v>501 W Austin St</v>
      </c>
      <c r="J505" s="14" t="str">
        <f>_xlfn.IFNA(+INDEX(Comp1!$E:$E,MATCH(B505,Comp1!$C:$C,0)),"No")</f>
        <v>Yes</v>
      </c>
      <c r="K505" s="14" t="str">
        <f>_xlfn.IFNA(+INDEX(Comp1!$F:$F,MATCH(B505,Comp1!$C:$C,0)),"No")</f>
        <v>Yes</v>
      </c>
      <c r="L505" s="14" t="str">
        <f>_xlfn.IFNA(+INDEX(Comp1!G:G,MATCH($B505,Comp1!$C:$C,0)),"No")</f>
        <v>Yes</v>
      </c>
      <c r="M505" s="14" t="str">
        <f>_xlfn.IFNA(+INDEX(Comp1!H:H,MATCH($B505,Comp1!$C:$C,0)),"No")</f>
        <v>Yes</v>
      </c>
      <c r="N505" s="14" t="str">
        <f>_xlfn.IFNA(+INDEX(Comp1!I:I,MATCH($B505,Comp1!$C:$C,0)),"No")</f>
        <v>Yes</v>
      </c>
      <c r="O505" s="14" t="str">
        <f>_xlfn.IFNA(+INDEX(Comp1!J:J,MATCH($B505,Comp1!$C:$C,0)),"No")</f>
        <v>Yes</v>
      </c>
      <c r="P505" s="14" t="str">
        <f>_xlfn.IFNA(+INDEX(Comp1!K:K,MATCH($B505,Comp1!$C:$C,0)),"No")</f>
        <v>Yes</v>
      </c>
      <c r="Q505" s="14" t="str">
        <f>_xlfn.IFNA(+INDEX(Comp1!L:L,MATCH($B505,Comp1!$C:$C,0)),"No")</f>
        <v>Yes</v>
      </c>
      <c r="R505" s="14" t="str">
        <f>_xlfn.IFNA(+INDEX(Comp1!M:M,MATCH($B505,Comp1!$C:$C,0)),"No")</f>
        <v>Yes</v>
      </c>
      <c r="S505" s="14" t="str">
        <f>_xlfn.IFNA(+INDEX(Comp1!N:N,MATCH($B505,Comp1!$C:$C,0)),"No")</f>
        <v>Yes</v>
      </c>
      <c r="T505" s="14" t="str">
        <f>_xlfn.IFNA(+INDEX(Comp1!O:O,MATCH($B505,Comp1!$C:$C,0)),"No")</f>
        <v>Yes</v>
      </c>
      <c r="U505" s="14" t="s">
        <v>35</v>
      </c>
      <c r="V505" s="263">
        <v>9.08</v>
      </c>
      <c r="W505" s="263">
        <v>9.08</v>
      </c>
      <c r="X505" s="263">
        <v>9.08</v>
      </c>
      <c r="Y505" s="263">
        <v>9.08</v>
      </c>
      <c r="Z505" s="263">
        <v>9.08</v>
      </c>
      <c r="AA505" s="263">
        <v>9.08</v>
      </c>
      <c r="AB505" s="263">
        <v>8.94</v>
      </c>
      <c r="AC505" s="263">
        <f>IF(Q505="yes",+INDEX('Final Comp Values'!$BH:$BH,MATCH('Monthy Targets'!$B505,'Final Comp Values'!$C:$C,0)),0)</f>
        <v>8.91</v>
      </c>
      <c r="AD505" s="263">
        <f>IF(R505="yes",+INDEX('Final Comp Values'!$BH:$BH,MATCH('Monthy Targets'!$B505,'Final Comp Values'!$C:$C,0)),0)</f>
        <v>8.91</v>
      </c>
      <c r="AE505" s="263">
        <f>IF(S505="yes",+INDEX('Final Comp Values'!$BL:$BL,MATCH('Monthy Targets'!$B505,'Final Comp Values'!$C:$C,0)),0)</f>
        <v>8.91</v>
      </c>
      <c r="AF505" s="263">
        <f>IF(T505="yes",+INDEX('Final Comp Values'!$BL:$BL,MATCH('Monthy Targets'!$B505,'Final Comp Values'!$C:$C,0)),0)</f>
        <v>8.91</v>
      </c>
      <c r="AG505" s="263">
        <f>IF(U505="yes",+INDEX('Final Comp Values'!$BL:$BL,MATCH('Monthy Targets'!$B505,'Final Comp Values'!$C:$C,0)),0)</f>
        <v>8.91</v>
      </c>
    </row>
    <row r="506" spans="1:33" x14ac:dyDescent="0.25">
      <c r="A506" s="579">
        <f>+FY2019_ALL_Targets!A506</f>
        <v>104749</v>
      </c>
      <c r="B506" s="62">
        <f>+FY2019_ALL_Targets!B506</f>
        <v>676293</v>
      </c>
      <c r="C506" s="62">
        <f>+FY2019_ALL_Targets!C506</f>
        <v>1026123</v>
      </c>
      <c r="D506" s="62">
        <f>+FY2019_ALL_Targets!D506</f>
        <v>1962802850</v>
      </c>
      <c r="E506" s="62"/>
      <c r="F506" s="62" t="str">
        <f>+FY2019_ALL_Targets!E506</f>
        <v>Dallas</v>
      </c>
      <c r="G506" s="62" t="str">
        <f>FY2019_ALL_Targets!J506</f>
        <v>Monarch Pavilion Rehabilitation Suites</v>
      </c>
      <c r="H506" s="62" t="str">
        <f>FY2019_ALL_Targets!K506</f>
        <v>Dallas County Hospital District</v>
      </c>
      <c r="I506" s="62" t="str">
        <f>+FY2019_ALL_Targets!L506</f>
        <v>6825 Harry Hines Blvd.</v>
      </c>
      <c r="J506" s="14" t="str">
        <f>_xlfn.IFNA(+INDEX(Comp1!$E:$E,MATCH(B506,Comp1!$C:$C,0)),"No")</f>
        <v>Yes</v>
      </c>
      <c r="K506" s="14" t="str">
        <f>_xlfn.IFNA(+INDEX(Comp1!$F:$F,MATCH(B506,Comp1!$C:$C,0)),"No")</f>
        <v>Yes</v>
      </c>
      <c r="L506" s="14" t="str">
        <f>_xlfn.IFNA(+INDEX(Comp1!G:G,MATCH($B506,Comp1!$C:$C,0)),"No")</f>
        <v>Yes</v>
      </c>
      <c r="M506" s="14" t="str">
        <f>_xlfn.IFNA(+INDEX(Comp1!H:H,MATCH($B506,Comp1!$C:$C,0)),"No")</f>
        <v>Yes</v>
      </c>
      <c r="N506" s="14" t="str">
        <f>_xlfn.IFNA(+INDEX(Comp1!I:I,MATCH($B506,Comp1!$C:$C,0)),"No")</f>
        <v>Yes</v>
      </c>
      <c r="O506" s="14" t="str">
        <f>_xlfn.IFNA(+INDEX(Comp1!J:J,MATCH($B506,Comp1!$C:$C,0)),"No")</f>
        <v>Yes</v>
      </c>
      <c r="P506" s="14" t="str">
        <f>_xlfn.IFNA(+INDEX(Comp1!K:K,MATCH($B506,Comp1!$C:$C,0)),"No")</f>
        <v>Yes</v>
      </c>
      <c r="Q506" s="14" t="str">
        <f>_xlfn.IFNA(+INDEX(Comp1!L:L,MATCH($B506,Comp1!$C:$C,0)),"No")</f>
        <v>Yes</v>
      </c>
      <c r="R506" s="14" t="str">
        <f>_xlfn.IFNA(+INDEX(Comp1!M:M,MATCH($B506,Comp1!$C:$C,0)),"No")</f>
        <v>Yes</v>
      </c>
      <c r="S506" s="14" t="str">
        <f>_xlfn.IFNA(+INDEX(Comp1!N:N,MATCH($B506,Comp1!$C:$C,0)),"No")</f>
        <v>Yes</v>
      </c>
      <c r="T506" s="14" t="str">
        <f>_xlfn.IFNA(+INDEX(Comp1!O:O,MATCH($B506,Comp1!$C:$C,0)),"No")</f>
        <v>Yes</v>
      </c>
      <c r="U506" s="14" t="s">
        <v>35</v>
      </c>
      <c r="V506" s="263">
        <v>5.56</v>
      </c>
      <c r="W506" s="263">
        <v>5.56</v>
      </c>
      <c r="X506" s="263">
        <v>5.56</v>
      </c>
      <c r="Y506" s="263">
        <v>5.56</v>
      </c>
      <c r="Z506" s="263">
        <v>5.56</v>
      </c>
      <c r="AA506" s="263">
        <v>5.56</v>
      </c>
      <c r="AB506" s="263">
        <v>5.39</v>
      </c>
      <c r="AC506" s="263">
        <f>IF(Q506="yes",+INDEX('Final Comp Values'!$BH:$BH,MATCH('Monthy Targets'!$B506,'Final Comp Values'!$C:$C,0)),0)</f>
        <v>5.37</v>
      </c>
      <c r="AD506" s="263">
        <f>IF(R506="yes",+INDEX('Final Comp Values'!$BH:$BH,MATCH('Monthy Targets'!$B506,'Final Comp Values'!$C:$C,0)),0)</f>
        <v>5.37</v>
      </c>
      <c r="AE506" s="263">
        <f>IF(S506="yes",+INDEX('Final Comp Values'!$BL:$BL,MATCH('Monthy Targets'!$B506,'Final Comp Values'!$C:$C,0)),0)</f>
        <v>5.37</v>
      </c>
      <c r="AF506" s="263">
        <f>IF(T506="yes",+INDEX('Final Comp Values'!$BL:$BL,MATCH('Monthy Targets'!$B506,'Final Comp Values'!$C:$C,0)),0)</f>
        <v>5.37</v>
      </c>
      <c r="AG506" s="263">
        <f>IF(U506="yes",+INDEX('Final Comp Values'!$BL:$BL,MATCH('Monthy Targets'!$B506,'Final Comp Values'!$C:$C,0)),0)</f>
        <v>5.37</v>
      </c>
    </row>
    <row r="507" spans="1:33" x14ac:dyDescent="0.25">
      <c r="A507" s="579">
        <f>+FY2019_ALL_Targets!A507</f>
        <v>4831</v>
      </c>
      <c r="B507" s="62">
        <f>+FY2019_ALL_Targets!B507</f>
        <v>676298</v>
      </c>
      <c r="C507" s="62">
        <f>+FY2019_ALL_Targets!C507</f>
        <v>1028648</v>
      </c>
      <c r="D507" s="62">
        <f>+FY2019_ALL_Targets!D507</f>
        <v>1245214642</v>
      </c>
      <c r="E507" s="62"/>
      <c r="F507" s="62" t="str">
        <f>+FY2019_ALL_Targets!E507</f>
        <v>Harris</v>
      </c>
      <c r="G507" s="62" t="str">
        <f>FY2019_ALL_Targets!J507</f>
        <v>S.P.J.S.T. Rest Home 2</v>
      </c>
      <c r="H507" s="62" t="str">
        <f>FY2019_ALL_Targets!K507</f>
        <v>Oakbend Medical Center</v>
      </c>
      <c r="I507" s="62" t="str">
        <f>+FY2019_ALL_Targets!L507</f>
        <v>8611 Main Street</v>
      </c>
      <c r="J507" s="14" t="str">
        <f>_xlfn.IFNA(+INDEX(Comp1!$E:$E,MATCH(B507,Comp1!$C:$C,0)),"No")</f>
        <v>Yes</v>
      </c>
      <c r="K507" s="14" t="str">
        <f>_xlfn.IFNA(+INDEX(Comp1!$F:$F,MATCH(B507,Comp1!$C:$C,0)),"No")</f>
        <v>Yes</v>
      </c>
      <c r="L507" s="14" t="str">
        <f>_xlfn.IFNA(+INDEX(Comp1!G:G,MATCH($B507,Comp1!$C:$C,0)),"No")</f>
        <v>Yes</v>
      </c>
      <c r="M507" s="14" t="str">
        <f>_xlfn.IFNA(+INDEX(Comp1!H:H,MATCH($B507,Comp1!$C:$C,0)),"No")</f>
        <v>Yes</v>
      </c>
      <c r="N507" s="14" t="str">
        <f>_xlfn.IFNA(+INDEX(Comp1!I:I,MATCH($B507,Comp1!$C:$C,0)),"No")</f>
        <v>Yes</v>
      </c>
      <c r="O507" s="14" t="str">
        <f>_xlfn.IFNA(+INDEX(Comp1!J:J,MATCH($B507,Comp1!$C:$C,0)),"No")</f>
        <v>Yes</v>
      </c>
      <c r="P507" s="14" t="str">
        <f>_xlfn.IFNA(+INDEX(Comp1!K:K,MATCH($B507,Comp1!$C:$C,0)),"No")</f>
        <v>Yes</v>
      </c>
      <c r="Q507" s="14" t="str">
        <f>_xlfn.IFNA(+INDEX(Comp1!L:L,MATCH($B507,Comp1!$C:$C,0)),"No")</f>
        <v>Yes</v>
      </c>
      <c r="R507" s="14" t="str">
        <f>_xlfn.IFNA(+INDEX(Comp1!M:M,MATCH($B507,Comp1!$C:$C,0)),"No")</f>
        <v>Yes</v>
      </c>
      <c r="S507" s="14" t="str">
        <f>_xlfn.IFNA(+INDEX(Comp1!N:N,MATCH($B507,Comp1!$C:$C,0)),"No")</f>
        <v>Yes</v>
      </c>
      <c r="T507" s="14" t="str">
        <f>_xlfn.IFNA(+INDEX(Comp1!O:O,MATCH($B507,Comp1!$C:$C,0)),"No")</f>
        <v>Yes</v>
      </c>
      <c r="U507" s="14" t="s">
        <v>35</v>
      </c>
      <c r="V507" s="263">
        <v>0.61</v>
      </c>
      <c r="W507" s="263">
        <v>0.61</v>
      </c>
      <c r="X507" s="263">
        <v>0.61</v>
      </c>
      <c r="Y507" s="263">
        <v>0.61</v>
      </c>
      <c r="Z507" s="263">
        <v>0.61</v>
      </c>
      <c r="AA507" s="263">
        <v>0.61</v>
      </c>
      <c r="AB507" s="263">
        <v>0.6</v>
      </c>
      <c r="AC507" s="263">
        <f>IF(Q507="yes",+INDEX('Final Comp Values'!$BH:$BH,MATCH('Monthy Targets'!$B507,'Final Comp Values'!$C:$C,0)),0)</f>
        <v>0.6</v>
      </c>
      <c r="AD507" s="263">
        <f>IF(R507="yes",+INDEX('Final Comp Values'!$BH:$BH,MATCH('Monthy Targets'!$B507,'Final Comp Values'!$C:$C,0)),0)</f>
        <v>0.6</v>
      </c>
      <c r="AE507" s="263">
        <f>IF(S507="yes",+INDEX('Final Comp Values'!$BL:$BL,MATCH('Monthy Targets'!$B507,'Final Comp Values'!$C:$C,0)),0)</f>
        <v>0.6</v>
      </c>
      <c r="AF507" s="263">
        <f>IF(T507="yes",+INDEX('Final Comp Values'!$BL:$BL,MATCH('Monthy Targets'!$B507,'Final Comp Values'!$C:$C,0)),0)</f>
        <v>0.6</v>
      </c>
      <c r="AG507" s="263">
        <f>IF(U507="yes",+INDEX('Final Comp Values'!$BL:$BL,MATCH('Monthy Targets'!$B507,'Final Comp Values'!$C:$C,0)),0)</f>
        <v>0.6</v>
      </c>
    </row>
    <row r="508" spans="1:33" x14ac:dyDescent="0.25">
      <c r="A508" s="579">
        <f>+FY2019_ALL_Targets!A508</f>
        <v>104778</v>
      </c>
      <c r="B508" s="62">
        <f>+FY2019_ALL_Targets!B508</f>
        <v>676299</v>
      </c>
      <c r="C508" s="62">
        <f>+FY2019_ALL_Targets!C508</f>
        <v>1026617</v>
      </c>
      <c r="D508" s="62">
        <f>+FY2019_ALL_Targets!D508</f>
        <v>1841598489</v>
      </c>
      <c r="E508" s="62"/>
      <c r="F508" s="62" t="str">
        <f>+FY2019_ALL_Targets!E508</f>
        <v>Travis</v>
      </c>
      <c r="G508" s="62" t="str">
        <f>FY2019_ALL_Targets!J508</f>
        <v>Southpark Meadows Nursing and Rehabilitation Center</v>
      </c>
      <c r="H508" s="62" t="str">
        <f>FY2019_ALL_Targets!K508</f>
        <v>Smithville Hospital Authority dba Southpark Meadows Nursing and Rehabilitation Center</v>
      </c>
      <c r="I508" s="62" t="str">
        <f>+FY2019_ALL_Targets!L508</f>
        <v>9801 1st Street</v>
      </c>
      <c r="J508" s="14" t="str">
        <f>_xlfn.IFNA(+INDEX(Comp1!$E:$E,MATCH(B508,Comp1!$C:$C,0)),"No")</f>
        <v>Yes</v>
      </c>
      <c r="K508" s="14" t="str">
        <f>_xlfn.IFNA(+INDEX(Comp1!$F:$F,MATCH(B508,Comp1!$C:$C,0)),"No")</f>
        <v>Yes</v>
      </c>
      <c r="L508" s="14" t="str">
        <f>_xlfn.IFNA(+INDEX(Comp1!G:G,MATCH($B508,Comp1!$C:$C,0)),"No")</f>
        <v>Yes</v>
      </c>
      <c r="M508" s="14" t="str">
        <f>_xlfn.IFNA(+INDEX(Comp1!H:H,MATCH($B508,Comp1!$C:$C,0)),"No")</f>
        <v>Yes</v>
      </c>
      <c r="N508" s="14" t="str">
        <f>_xlfn.IFNA(+INDEX(Comp1!I:I,MATCH($B508,Comp1!$C:$C,0)),"No")</f>
        <v>Yes</v>
      </c>
      <c r="O508" s="14" t="str">
        <f>_xlfn.IFNA(+INDEX(Comp1!J:J,MATCH($B508,Comp1!$C:$C,0)),"No")</f>
        <v>Yes</v>
      </c>
      <c r="P508" s="14" t="str">
        <f>_xlfn.IFNA(+INDEX(Comp1!K:K,MATCH($B508,Comp1!$C:$C,0)),"No")</f>
        <v>Yes</v>
      </c>
      <c r="Q508" s="14" t="str">
        <f>_xlfn.IFNA(+INDEX(Comp1!L:L,MATCH($B508,Comp1!$C:$C,0)),"No")</f>
        <v>Yes</v>
      </c>
      <c r="R508" s="14" t="str">
        <f>_xlfn.IFNA(+INDEX(Comp1!M:M,MATCH($B508,Comp1!$C:$C,0)),"No")</f>
        <v>Yes</v>
      </c>
      <c r="S508" s="14" t="str">
        <f>_xlfn.IFNA(+INDEX(Comp1!N:N,MATCH($B508,Comp1!$C:$C,0)),"No")</f>
        <v>Yes</v>
      </c>
      <c r="T508" s="14" t="str">
        <f>_xlfn.IFNA(+INDEX(Comp1!O:O,MATCH($B508,Comp1!$C:$C,0)),"No")</f>
        <v>Yes</v>
      </c>
      <c r="U508" s="14" t="s">
        <v>35</v>
      </c>
      <c r="V508" s="263">
        <v>16.3</v>
      </c>
      <c r="W508" s="263">
        <v>16.3</v>
      </c>
      <c r="X508" s="263">
        <v>16.3</v>
      </c>
      <c r="Y508" s="263">
        <v>16.3</v>
      </c>
      <c r="Z508" s="263">
        <v>16.3</v>
      </c>
      <c r="AA508" s="263">
        <v>16.3</v>
      </c>
      <c r="AB508" s="263">
        <v>16.05</v>
      </c>
      <c r="AC508" s="263">
        <f>IF(Q508="yes",+INDEX('Final Comp Values'!$BH:$BH,MATCH('Monthy Targets'!$B508,'Final Comp Values'!$C:$C,0)),0)</f>
        <v>15.99</v>
      </c>
      <c r="AD508" s="263">
        <f>IF(R508="yes",+INDEX('Final Comp Values'!$BH:$BH,MATCH('Monthy Targets'!$B508,'Final Comp Values'!$C:$C,0)),0)</f>
        <v>15.99</v>
      </c>
      <c r="AE508" s="263">
        <f>IF(S508="yes",+INDEX('Final Comp Values'!$BL:$BL,MATCH('Monthy Targets'!$B508,'Final Comp Values'!$C:$C,0)),0)</f>
        <v>15.99</v>
      </c>
      <c r="AF508" s="263">
        <f>IF(T508="yes",+INDEX('Final Comp Values'!$BL:$BL,MATCH('Monthy Targets'!$B508,'Final Comp Values'!$C:$C,0)),0)</f>
        <v>15.99</v>
      </c>
      <c r="AG508" s="263">
        <f>IF(U508="yes",+INDEX('Final Comp Values'!$BL:$BL,MATCH('Monthy Targets'!$B508,'Final Comp Values'!$C:$C,0)),0)</f>
        <v>15.99</v>
      </c>
    </row>
    <row r="509" spans="1:33" x14ac:dyDescent="0.25">
      <c r="A509" s="579">
        <f>+FY2019_ALL_Targets!A509</f>
        <v>104845</v>
      </c>
      <c r="B509" s="62">
        <f>+FY2019_ALL_Targets!B509</f>
        <v>676300</v>
      </c>
      <c r="C509" s="62">
        <f>+FY2019_ALL_Targets!C509</f>
        <v>1019566</v>
      </c>
      <c r="D509" s="62">
        <f>+FY2019_ALL_Targets!D509</f>
        <v>1417255233</v>
      </c>
      <c r="E509" s="62"/>
      <c r="F509" s="62" t="str">
        <f>+FY2019_ALL_Targets!E509</f>
        <v>MRSA Northeast</v>
      </c>
      <c r="G509" s="62" t="str">
        <f>FY2019_ALL_Targets!J509</f>
        <v>Canton Oaks</v>
      </c>
      <c r="H509" s="62" t="str">
        <f>FY2019_ALL_Targets!K509</f>
        <v>Dallas County Hospital District</v>
      </c>
      <c r="I509" s="62" t="str">
        <f>+FY2019_ALL_Targets!L509</f>
        <v>1901 S. Trade Days Blvd</v>
      </c>
      <c r="J509" s="14" t="str">
        <f>_xlfn.IFNA(+INDEX(Comp1!$E:$E,MATCH(B509,Comp1!$C:$C,0)),"No")</f>
        <v>Yes</v>
      </c>
      <c r="K509" s="14" t="str">
        <f>_xlfn.IFNA(+INDEX(Comp1!$F:$F,MATCH(B509,Comp1!$C:$C,0)),"No")</f>
        <v>Yes</v>
      </c>
      <c r="L509" s="14" t="str">
        <f>_xlfn.IFNA(+INDEX(Comp1!G:G,MATCH($B509,Comp1!$C:$C,0)),"No")</f>
        <v>Yes</v>
      </c>
      <c r="M509" s="14" t="str">
        <f>_xlfn.IFNA(+INDEX(Comp1!H:H,MATCH($B509,Comp1!$C:$C,0)),"No")</f>
        <v>Yes</v>
      </c>
      <c r="N509" s="14" t="str">
        <f>_xlfn.IFNA(+INDEX(Comp1!I:I,MATCH($B509,Comp1!$C:$C,0)),"No")</f>
        <v>Yes</v>
      </c>
      <c r="O509" s="14" t="str">
        <f>_xlfn.IFNA(+INDEX(Comp1!J:J,MATCH($B509,Comp1!$C:$C,0)),"No")</f>
        <v>Yes</v>
      </c>
      <c r="P509" s="14" t="str">
        <f>_xlfn.IFNA(+INDEX(Comp1!K:K,MATCH($B509,Comp1!$C:$C,0)),"No")</f>
        <v>Yes</v>
      </c>
      <c r="Q509" s="14" t="str">
        <f>_xlfn.IFNA(+INDEX(Comp1!L:L,MATCH($B509,Comp1!$C:$C,0)),"No")</f>
        <v>Yes</v>
      </c>
      <c r="R509" s="14" t="str">
        <f>_xlfn.IFNA(+INDEX(Comp1!M:M,MATCH($B509,Comp1!$C:$C,0)),"No")</f>
        <v>Yes</v>
      </c>
      <c r="S509" s="14" t="str">
        <f>_xlfn.IFNA(+INDEX(Comp1!N:N,MATCH($B509,Comp1!$C:$C,0)),"No")</f>
        <v>Yes</v>
      </c>
      <c r="T509" s="14" t="str">
        <f>_xlfn.IFNA(+INDEX(Comp1!O:O,MATCH($B509,Comp1!$C:$C,0)),"No")</f>
        <v>Yes</v>
      </c>
      <c r="U509" s="14" t="s">
        <v>35</v>
      </c>
      <c r="V509" s="263">
        <v>5.66</v>
      </c>
      <c r="W509" s="263">
        <v>5.66</v>
      </c>
      <c r="X509" s="263">
        <v>5.66</v>
      </c>
      <c r="Y509" s="263">
        <v>5.66</v>
      </c>
      <c r="Z509" s="263">
        <v>5.66</v>
      </c>
      <c r="AA509" s="263">
        <v>5.66</v>
      </c>
      <c r="AB509" s="263">
        <v>5.86</v>
      </c>
      <c r="AC509" s="263">
        <f>IF(Q509="yes",+INDEX('Final Comp Values'!$BH:$BH,MATCH('Monthy Targets'!$B509,'Final Comp Values'!$C:$C,0)),0)</f>
        <v>5.84</v>
      </c>
      <c r="AD509" s="263">
        <f>IF(R509="yes",+INDEX('Final Comp Values'!$BH:$BH,MATCH('Monthy Targets'!$B509,'Final Comp Values'!$C:$C,0)),0)</f>
        <v>5.84</v>
      </c>
      <c r="AE509" s="263">
        <f>IF(S509="yes",+INDEX('Final Comp Values'!$BL:$BL,MATCH('Monthy Targets'!$B509,'Final Comp Values'!$C:$C,0)),0)</f>
        <v>5.84</v>
      </c>
      <c r="AF509" s="263">
        <f>IF(T509="yes",+INDEX('Final Comp Values'!$BL:$BL,MATCH('Monthy Targets'!$B509,'Final Comp Values'!$C:$C,0)),0)</f>
        <v>5.84</v>
      </c>
      <c r="AG509" s="263">
        <f>IF(U509="yes",+INDEX('Final Comp Values'!$BL:$BL,MATCH('Monthy Targets'!$B509,'Final Comp Values'!$C:$C,0)),0)</f>
        <v>5.84</v>
      </c>
    </row>
    <row r="510" spans="1:33" x14ac:dyDescent="0.25">
      <c r="A510" s="579">
        <f>+FY2019_ALL_Targets!A510</f>
        <v>4796</v>
      </c>
      <c r="B510" s="62">
        <f>+FY2019_ALL_Targets!B510</f>
        <v>676301</v>
      </c>
      <c r="C510" s="62">
        <f>+FY2019_ALL_Targets!C510</f>
        <v>1028575</v>
      </c>
      <c r="D510" s="62">
        <f>+FY2019_ALL_Targets!D510</f>
        <v>1073984407</v>
      </c>
      <c r="E510" s="62"/>
      <c r="F510" s="62" t="str">
        <f>+FY2019_ALL_Targets!E510</f>
        <v>Bexar</v>
      </c>
      <c r="G510" s="62" t="str">
        <f>FY2019_ALL_Targets!J510</f>
        <v>Autumn Winds Living &amp; Rehabilitation</v>
      </c>
      <c r="H510" s="62" t="str">
        <f>FY2019_ALL_Targets!K510</f>
        <v>Guadalupe County Hospital Board</v>
      </c>
      <c r="I510" s="62" t="str">
        <f>+FY2019_ALL_Targets!L510</f>
        <v>3301 FM 3009</v>
      </c>
      <c r="J510" s="14" t="str">
        <f>_xlfn.IFNA(+INDEX(Comp1!$E:$E,MATCH(B510,Comp1!$C:$C,0)),"No")</f>
        <v>Yes</v>
      </c>
      <c r="K510" s="14" t="str">
        <f>_xlfn.IFNA(+INDEX(Comp1!$F:$F,MATCH(B510,Comp1!$C:$C,0)),"No")</f>
        <v>Yes</v>
      </c>
      <c r="L510" s="14" t="str">
        <f>_xlfn.IFNA(+INDEX(Comp1!G:G,MATCH($B510,Comp1!$C:$C,0)),"No")</f>
        <v>Yes</v>
      </c>
      <c r="M510" s="14" t="str">
        <f>_xlfn.IFNA(+INDEX(Comp1!H:H,MATCH($B510,Comp1!$C:$C,0)),"No")</f>
        <v>Yes</v>
      </c>
      <c r="N510" s="14" t="str">
        <f>_xlfn.IFNA(+INDEX(Comp1!I:I,MATCH($B510,Comp1!$C:$C,0)),"No")</f>
        <v>Yes</v>
      </c>
      <c r="O510" s="14" t="str">
        <f>_xlfn.IFNA(+INDEX(Comp1!J:J,MATCH($B510,Comp1!$C:$C,0)),"No")</f>
        <v>Yes</v>
      </c>
      <c r="P510" s="14" t="str">
        <f>_xlfn.IFNA(+INDEX(Comp1!K:K,MATCH($B510,Comp1!$C:$C,0)),"No")</f>
        <v>Yes</v>
      </c>
      <c r="Q510" s="14" t="str">
        <f>_xlfn.IFNA(+INDEX(Comp1!L:L,MATCH($B510,Comp1!$C:$C,0)),"No")</f>
        <v>Yes</v>
      </c>
      <c r="R510" s="14" t="str">
        <f>_xlfn.IFNA(+INDEX(Comp1!M:M,MATCH($B510,Comp1!$C:$C,0)),"No")</f>
        <v>Yes</v>
      </c>
      <c r="S510" s="14" t="str">
        <f>_xlfn.IFNA(+INDEX(Comp1!N:N,MATCH($B510,Comp1!$C:$C,0)),"No")</f>
        <v>Yes</v>
      </c>
      <c r="T510" s="14" t="str">
        <f>_xlfn.IFNA(+INDEX(Comp1!O:O,MATCH($B510,Comp1!$C:$C,0)),"No")</f>
        <v>Yes</v>
      </c>
      <c r="U510" s="14" t="s">
        <v>35</v>
      </c>
      <c r="V510" s="263">
        <v>7.18</v>
      </c>
      <c r="W510" s="263">
        <v>7.18</v>
      </c>
      <c r="X510" s="263">
        <v>7.18</v>
      </c>
      <c r="Y510" s="263">
        <v>7.18</v>
      </c>
      <c r="Z510" s="263">
        <v>7.18</v>
      </c>
      <c r="AA510" s="263">
        <v>7.18</v>
      </c>
      <c r="AB510" s="263">
        <v>7.06</v>
      </c>
      <c r="AC510" s="263">
        <f>IF(Q510="yes",+INDEX('Final Comp Values'!$BH:$BH,MATCH('Monthy Targets'!$B510,'Final Comp Values'!$C:$C,0)),0)</f>
        <v>7.04</v>
      </c>
      <c r="AD510" s="263">
        <f>IF(R510="yes",+INDEX('Final Comp Values'!$BH:$BH,MATCH('Monthy Targets'!$B510,'Final Comp Values'!$C:$C,0)),0)</f>
        <v>7.04</v>
      </c>
      <c r="AE510" s="263">
        <f>IF(S510="yes",+INDEX('Final Comp Values'!$BL:$BL,MATCH('Monthy Targets'!$B510,'Final Comp Values'!$C:$C,0)),0)</f>
        <v>7.04</v>
      </c>
      <c r="AF510" s="263">
        <f>IF(T510="yes",+INDEX('Final Comp Values'!$BL:$BL,MATCH('Monthy Targets'!$B510,'Final Comp Values'!$C:$C,0)),0)</f>
        <v>7.04</v>
      </c>
      <c r="AG510" s="263">
        <f>IF(U510="yes",+INDEX('Final Comp Values'!$BL:$BL,MATCH('Monthy Targets'!$B510,'Final Comp Values'!$C:$C,0)),0)</f>
        <v>7.04</v>
      </c>
    </row>
    <row r="511" spans="1:33" x14ac:dyDescent="0.25">
      <c r="A511" s="579">
        <f>+FY2019_ALL_Targets!A511</f>
        <v>105009</v>
      </c>
      <c r="B511" s="62">
        <f>+FY2019_ALL_Targets!B511</f>
        <v>676308</v>
      </c>
      <c r="C511" s="62">
        <f>+FY2019_ALL_Targets!C511</f>
        <v>1025869</v>
      </c>
      <c r="D511" s="62">
        <f>+FY2019_ALL_Targets!D511</f>
        <v>1720404981</v>
      </c>
      <c r="E511" s="62"/>
      <c r="F511" s="62" t="str">
        <f>+FY2019_ALL_Targets!E511</f>
        <v>Travis</v>
      </c>
      <c r="G511" s="62" t="str">
        <f>FY2019_ALL_Targets!J511</f>
        <v>San Gabriel Rehabilitation and Care Center</v>
      </c>
      <c r="H511" s="62" t="str">
        <f>FY2019_ALL_Targets!K511</f>
        <v>South Limestone Hospital District</v>
      </c>
      <c r="I511" s="62" t="str">
        <f>+FY2019_ALL_Targets!L511</f>
        <v>4100 College Park Drive</v>
      </c>
      <c r="J511" s="14" t="str">
        <f>_xlfn.IFNA(+INDEX(Comp1!$E:$E,MATCH(B511,Comp1!$C:$C,0)),"No")</f>
        <v>Yes</v>
      </c>
      <c r="K511" s="14" t="str">
        <f>_xlfn.IFNA(+INDEX(Comp1!$F:$F,MATCH(B511,Comp1!$C:$C,0)),"No")</f>
        <v>Yes</v>
      </c>
      <c r="L511" s="14" t="str">
        <f>_xlfn.IFNA(+INDEX(Comp1!G:G,MATCH($B511,Comp1!$C:$C,0)),"No")</f>
        <v>Yes</v>
      </c>
      <c r="M511" s="14" t="str">
        <f>_xlfn.IFNA(+INDEX(Comp1!H:H,MATCH($B511,Comp1!$C:$C,0)),"No")</f>
        <v>Yes</v>
      </c>
      <c r="N511" s="14" t="str">
        <f>_xlfn.IFNA(+INDEX(Comp1!I:I,MATCH($B511,Comp1!$C:$C,0)),"No")</f>
        <v>Yes</v>
      </c>
      <c r="O511" s="14" t="str">
        <f>_xlfn.IFNA(+INDEX(Comp1!J:J,MATCH($B511,Comp1!$C:$C,0)),"No")</f>
        <v>Yes</v>
      </c>
      <c r="P511" s="14" t="str">
        <f>_xlfn.IFNA(+INDEX(Comp1!K:K,MATCH($B511,Comp1!$C:$C,0)),"No")</f>
        <v>Yes</v>
      </c>
      <c r="Q511" s="14" t="str">
        <f>_xlfn.IFNA(+INDEX(Comp1!L:L,MATCH($B511,Comp1!$C:$C,0)),"No")</f>
        <v>Yes</v>
      </c>
      <c r="R511" s="14" t="str">
        <f>_xlfn.IFNA(+INDEX(Comp1!M:M,MATCH($B511,Comp1!$C:$C,0)),"No")</f>
        <v>Yes</v>
      </c>
      <c r="S511" s="14" t="str">
        <f>_xlfn.IFNA(+INDEX(Comp1!N:N,MATCH($B511,Comp1!$C:$C,0)),"No")</f>
        <v>Yes</v>
      </c>
      <c r="T511" s="14" t="str">
        <f>_xlfn.IFNA(+INDEX(Comp1!O:O,MATCH($B511,Comp1!$C:$C,0)),"No")</f>
        <v>Yes</v>
      </c>
      <c r="U511" s="14" t="s">
        <v>35</v>
      </c>
      <c r="V511" s="263">
        <v>11.93</v>
      </c>
      <c r="W511" s="263">
        <v>11.93</v>
      </c>
      <c r="X511" s="263">
        <v>11.93</v>
      </c>
      <c r="Y511" s="263">
        <v>11.93</v>
      </c>
      <c r="Z511" s="263">
        <v>11.93</v>
      </c>
      <c r="AA511" s="263">
        <v>11.93</v>
      </c>
      <c r="AB511" s="263">
        <v>11.75</v>
      </c>
      <c r="AC511" s="263">
        <f>IF(Q511="yes",+INDEX('Final Comp Values'!$BH:$BH,MATCH('Monthy Targets'!$B511,'Final Comp Values'!$C:$C,0)),0)</f>
        <v>11.71</v>
      </c>
      <c r="AD511" s="263">
        <f>IF(R511="yes",+INDEX('Final Comp Values'!$BH:$BH,MATCH('Monthy Targets'!$B511,'Final Comp Values'!$C:$C,0)),0)</f>
        <v>11.71</v>
      </c>
      <c r="AE511" s="263">
        <f>IF(S511="yes",+INDEX('Final Comp Values'!$BL:$BL,MATCH('Monthy Targets'!$B511,'Final Comp Values'!$C:$C,0)),0)</f>
        <v>11.71</v>
      </c>
      <c r="AF511" s="263">
        <f>IF(T511="yes",+INDEX('Final Comp Values'!$BL:$BL,MATCH('Monthy Targets'!$B511,'Final Comp Values'!$C:$C,0)),0)</f>
        <v>11.71</v>
      </c>
      <c r="AG511" s="263">
        <f>IF(U511="yes",+INDEX('Final Comp Values'!$BL:$BL,MATCH('Monthy Targets'!$B511,'Final Comp Values'!$C:$C,0)),0)</f>
        <v>11.71</v>
      </c>
    </row>
    <row r="512" spans="1:33" x14ac:dyDescent="0.25">
      <c r="A512" s="579">
        <f>+FY2019_ALL_Targets!A512</f>
        <v>105006</v>
      </c>
      <c r="B512" s="62">
        <f>+FY2019_ALL_Targets!B512</f>
        <v>676310</v>
      </c>
      <c r="C512" s="62">
        <f>+FY2019_ALL_Targets!C512</f>
        <v>1026585</v>
      </c>
      <c r="D512" s="62">
        <f>+FY2019_ALL_Targets!D512</f>
        <v>1497143259</v>
      </c>
      <c r="E512" s="62"/>
      <c r="F512" s="62" t="str">
        <f>+FY2019_ALL_Targets!E512</f>
        <v>Harris</v>
      </c>
      <c r="G512" s="62" t="str">
        <f>FY2019_ALL_Targets!J512</f>
        <v>Solera at West Houston</v>
      </c>
      <c r="H512" s="62" t="str">
        <f>FY2019_ALL_Targets!K512</f>
        <v>Memorial Medical Center dba Solera at West Houston</v>
      </c>
      <c r="I512" s="62" t="str">
        <f>+FY2019_ALL_Targets!L512</f>
        <v>2101 Greenhouse Road</v>
      </c>
      <c r="J512" s="14" t="str">
        <f>_xlfn.IFNA(+INDEX(Comp1!$E:$E,MATCH(B512,Comp1!$C:$C,0)),"No")</f>
        <v>Yes</v>
      </c>
      <c r="K512" s="14" t="str">
        <f>_xlfn.IFNA(+INDEX(Comp1!$F:$F,MATCH(B512,Comp1!$C:$C,0)),"No")</f>
        <v>Yes</v>
      </c>
      <c r="L512" s="14" t="str">
        <f>_xlfn.IFNA(+INDEX(Comp1!G:G,MATCH($B512,Comp1!$C:$C,0)),"No")</f>
        <v>Yes</v>
      </c>
      <c r="M512" s="14" t="str">
        <f>_xlfn.IFNA(+INDEX(Comp1!H:H,MATCH($B512,Comp1!$C:$C,0)),"No")</f>
        <v>Yes</v>
      </c>
      <c r="N512" s="14" t="str">
        <f>_xlfn.IFNA(+INDEX(Comp1!I:I,MATCH($B512,Comp1!$C:$C,0)),"No")</f>
        <v>Yes</v>
      </c>
      <c r="O512" s="14" t="str">
        <f>_xlfn.IFNA(+INDEX(Comp1!J:J,MATCH($B512,Comp1!$C:$C,0)),"No")</f>
        <v>Yes</v>
      </c>
      <c r="P512" s="14" t="str">
        <f>_xlfn.IFNA(+INDEX(Comp1!K:K,MATCH($B512,Comp1!$C:$C,0)),"No")</f>
        <v>Yes</v>
      </c>
      <c r="Q512" s="14" t="str">
        <f>_xlfn.IFNA(+INDEX(Comp1!L:L,MATCH($B512,Comp1!$C:$C,0)),"No")</f>
        <v>Yes</v>
      </c>
      <c r="R512" s="14" t="str">
        <f>_xlfn.IFNA(+INDEX(Comp1!M:M,MATCH($B512,Comp1!$C:$C,0)),"No")</f>
        <v>Yes</v>
      </c>
      <c r="S512" s="14" t="str">
        <f>_xlfn.IFNA(+INDEX(Comp1!N:N,MATCH($B512,Comp1!$C:$C,0)),"No")</f>
        <v>Yes</v>
      </c>
      <c r="T512" s="14" t="str">
        <f>_xlfn.IFNA(+INDEX(Comp1!O:O,MATCH($B512,Comp1!$C:$C,0)),"No")</f>
        <v>Yes</v>
      </c>
      <c r="U512" s="14" t="s">
        <v>35</v>
      </c>
      <c r="V512" s="263">
        <v>2.4700000000000002</v>
      </c>
      <c r="W512" s="263">
        <v>2.4700000000000002</v>
      </c>
      <c r="X512" s="263">
        <v>2.4700000000000002</v>
      </c>
      <c r="Y512" s="263">
        <v>2.4700000000000002</v>
      </c>
      <c r="Z512" s="263">
        <v>2.4700000000000002</v>
      </c>
      <c r="AA512" s="263">
        <v>2.4700000000000002</v>
      </c>
      <c r="AB512" s="263">
        <v>2.4500000000000002</v>
      </c>
      <c r="AC512" s="263">
        <f>IF(Q512="yes",+INDEX('Final Comp Values'!$BH:$BH,MATCH('Monthy Targets'!$B512,'Final Comp Values'!$C:$C,0)),0)</f>
        <v>2.44</v>
      </c>
      <c r="AD512" s="263">
        <f>IF(R512="yes",+INDEX('Final Comp Values'!$BH:$BH,MATCH('Monthy Targets'!$B512,'Final Comp Values'!$C:$C,0)),0)</f>
        <v>2.44</v>
      </c>
      <c r="AE512" s="263">
        <f>IF(S512="yes",+INDEX('Final Comp Values'!$BL:$BL,MATCH('Monthy Targets'!$B512,'Final Comp Values'!$C:$C,0)),0)</f>
        <v>2.44</v>
      </c>
      <c r="AF512" s="263">
        <f>IF(T512="yes",+INDEX('Final Comp Values'!$BL:$BL,MATCH('Monthy Targets'!$B512,'Final Comp Values'!$C:$C,0)),0)</f>
        <v>2.44</v>
      </c>
      <c r="AG512" s="263">
        <f>IF(U512="yes",+INDEX('Final Comp Values'!$BL:$BL,MATCH('Monthy Targets'!$B512,'Final Comp Values'!$C:$C,0)),0)</f>
        <v>2.44</v>
      </c>
    </row>
    <row r="513" spans="1:33" x14ac:dyDescent="0.25">
      <c r="A513" s="579">
        <f>+FY2019_ALL_Targets!A513</f>
        <v>104955</v>
      </c>
      <c r="B513" s="62">
        <f>+FY2019_ALL_Targets!B513</f>
        <v>676312</v>
      </c>
      <c r="C513" s="62">
        <f>+FY2019_ALL_Targets!C513</f>
        <v>1028657</v>
      </c>
      <c r="D513" s="62">
        <f>+FY2019_ALL_Targets!D513</f>
        <v>1811357155</v>
      </c>
      <c r="E513" s="62"/>
      <c r="F513" s="62" t="str">
        <f>+FY2019_ALL_Targets!E513</f>
        <v>Bexar</v>
      </c>
      <c r="G513" s="62" t="str">
        <f>FY2019_ALL_Targets!J513</f>
        <v>Legend Oaks Healthcare and Rehabilitation Center-West San Antonio</v>
      </c>
      <c r="H513" s="62" t="str">
        <f>FY2019_ALL_Targets!K513</f>
        <v>DeWitt Medical District</v>
      </c>
      <c r="I513" s="62" t="str">
        <f>+FY2019_ALL_Targets!L513</f>
        <v>222 Bertetti Drive</v>
      </c>
      <c r="J513" s="14" t="str">
        <f>_xlfn.IFNA(+INDEX(Comp1!$E:$E,MATCH(B513,Comp1!$C:$C,0)),"No")</f>
        <v>Yes</v>
      </c>
      <c r="K513" s="14" t="str">
        <f>_xlfn.IFNA(+INDEX(Comp1!$F:$F,MATCH(B513,Comp1!$C:$C,0)),"No")</f>
        <v>Yes</v>
      </c>
      <c r="L513" s="14" t="str">
        <f>_xlfn.IFNA(+INDEX(Comp1!G:G,MATCH($B513,Comp1!$C:$C,0)),"No")</f>
        <v>Yes</v>
      </c>
      <c r="M513" s="14" t="str">
        <f>_xlfn.IFNA(+INDEX(Comp1!H:H,MATCH($B513,Comp1!$C:$C,0)),"No")</f>
        <v>Yes</v>
      </c>
      <c r="N513" s="14" t="str">
        <f>_xlfn.IFNA(+INDEX(Comp1!I:I,MATCH($B513,Comp1!$C:$C,0)),"No")</f>
        <v>Yes</v>
      </c>
      <c r="O513" s="14" t="str">
        <f>_xlfn.IFNA(+INDEX(Comp1!J:J,MATCH($B513,Comp1!$C:$C,0)),"No")</f>
        <v>Yes</v>
      </c>
      <c r="P513" s="14" t="str">
        <f>_xlfn.IFNA(+INDEX(Comp1!K:K,MATCH($B513,Comp1!$C:$C,0)),"No")</f>
        <v>Yes</v>
      </c>
      <c r="Q513" s="14" t="str">
        <f>_xlfn.IFNA(+INDEX(Comp1!L:L,MATCH($B513,Comp1!$C:$C,0)),"No")</f>
        <v>Yes</v>
      </c>
      <c r="R513" s="14" t="str">
        <f>_xlfn.IFNA(+INDEX(Comp1!M:M,MATCH($B513,Comp1!$C:$C,0)),"No")</f>
        <v>Yes</v>
      </c>
      <c r="S513" s="14" t="str">
        <f>_xlfn.IFNA(+INDEX(Comp1!N:N,MATCH($B513,Comp1!$C:$C,0)),"No")</f>
        <v>Yes</v>
      </c>
      <c r="T513" s="14" t="str">
        <f>_xlfn.IFNA(+INDEX(Comp1!O:O,MATCH($B513,Comp1!$C:$C,0)),"No")</f>
        <v>Yes</v>
      </c>
      <c r="U513" s="14" t="s">
        <v>35</v>
      </c>
      <c r="V513" s="263">
        <v>10.91</v>
      </c>
      <c r="W513" s="263">
        <v>10.91</v>
      </c>
      <c r="X513" s="263">
        <v>10.91</v>
      </c>
      <c r="Y513" s="263">
        <v>10.91</v>
      </c>
      <c r="Z513" s="263">
        <v>10.91</v>
      </c>
      <c r="AA513" s="263">
        <v>10.91</v>
      </c>
      <c r="AB513" s="263">
        <v>10.75</v>
      </c>
      <c r="AC513" s="263">
        <f>IF(Q513="yes",+INDEX('Final Comp Values'!$BH:$BH,MATCH('Monthy Targets'!$B513,'Final Comp Values'!$C:$C,0)),0)</f>
        <v>10.71</v>
      </c>
      <c r="AD513" s="263">
        <f>IF(R513="yes",+INDEX('Final Comp Values'!$BH:$BH,MATCH('Monthy Targets'!$B513,'Final Comp Values'!$C:$C,0)),0)</f>
        <v>10.71</v>
      </c>
      <c r="AE513" s="263">
        <f>IF(S513="yes",+INDEX('Final Comp Values'!$BL:$BL,MATCH('Monthy Targets'!$B513,'Final Comp Values'!$C:$C,0)),0)</f>
        <v>10.71</v>
      </c>
      <c r="AF513" s="263">
        <f>IF(T513="yes",+INDEX('Final Comp Values'!$BL:$BL,MATCH('Monthy Targets'!$B513,'Final Comp Values'!$C:$C,0)),0)</f>
        <v>10.71</v>
      </c>
      <c r="AG513" s="263">
        <f>IF(U513="yes",+INDEX('Final Comp Values'!$BL:$BL,MATCH('Monthy Targets'!$B513,'Final Comp Values'!$C:$C,0)),0)</f>
        <v>10.71</v>
      </c>
    </row>
    <row r="514" spans="1:33" x14ac:dyDescent="0.25">
      <c r="A514" s="579">
        <f>+FY2019_ALL_Targets!A514</f>
        <v>105179</v>
      </c>
      <c r="B514" s="62">
        <f>+FY2019_ALL_Targets!B514</f>
        <v>676313</v>
      </c>
      <c r="C514" s="62">
        <f>+FY2019_ALL_Targets!C514</f>
        <v>1026583</v>
      </c>
      <c r="D514" s="62">
        <f>+FY2019_ALL_Targets!D514</f>
        <v>1275922452</v>
      </c>
      <c r="E514" s="62"/>
      <c r="F514" s="62" t="str">
        <f>+FY2019_ALL_Targets!E514</f>
        <v>Hidalgo</v>
      </c>
      <c r="G514" s="62" t="str">
        <f>FY2019_ALL_Targets!J514</f>
        <v>Laredo Nursing and Rehabilitation Center</v>
      </c>
      <c r="H514" s="62" t="str">
        <f>FY2019_ALL_Targets!K514</f>
        <v>Uvalde County Hospital Authority</v>
      </c>
      <c r="I514" s="62" t="str">
        <f>+FY2019_ALL_Targets!L514</f>
        <v>1701 Tournament Trail</v>
      </c>
      <c r="J514" s="14" t="str">
        <f>_xlfn.IFNA(+INDEX(Comp1!$E:$E,MATCH(B514,Comp1!$C:$C,0)),"No")</f>
        <v>Yes</v>
      </c>
      <c r="K514" s="14" t="str">
        <f>_xlfn.IFNA(+INDEX(Comp1!$F:$F,MATCH(B514,Comp1!$C:$C,0)),"No")</f>
        <v>Yes</v>
      </c>
      <c r="L514" s="14" t="str">
        <f>_xlfn.IFNA(+INDEX(Comp1!G:G,MATCH($B514,Comp1!$C:$C,0)),"No")</f>
        <v>Yes</v>
      </c>
      <c r="M514" s="14" t="str">
        <f>_xlfn.IFNA(+INDEX(Comp1!H:H,MATCH($B514,Comp1!$C:$C,0)),"No")</f>
        <v>Yes</v>
      </c>
      <c r="N514" s="14" t="str">
        <f>_xlfn.IFNA(+INDEX(Comp1!I:I,MATCH($B514,Comp1!$C:$C,0)),"No")</f>
        <v>Yes</v>
      </c>
      <c r="O514" s="14" t="str">
        <f>_xlfn.IFNA(+INDEX(Comp1!J:J,MATCH($B514,Comp1!$C:$C,0)),"No")</f>
        <v>Yes</v>
      </c>
      <c r="P514" s="14" t="str">
        <f>_xlfn.IFNA(+INDEX(Comp1!K:K,MATCH($B514,Comp1!$C:$C,0)),"No")</f>
        <v>Yes</v>
      </c>
      <c r="Q514" s="14" t="str">
        <f>_xlfn.IFNA(+INDEX(Comp1!L:L,MATCH($B514,Comp1!$C:$C,0)),"No")</f>
        <v>Yes</v>
      </c>
      <c r="R514" s="14" t="str">
        <f>_xlfn.IFNA(+INDEX(Comp1!M:M,MATCH($B514,Comp1!$C:$C,0)),"No")</f>
        <v>Yes</v>
      </c>
      <c r="S514" s="14" t="str">
        <f>_xlfn.IFNA(+INDEX(Comp1!N:N,MATCH($B514,Comp1!$C:$C,0)),"No")</f>
        <v>Yes</v>
      </c>
      <c r="T514" s="14" t="str">
        <f>_xlfn.IFNA(+INDEX(Comp1!O:O,MATCH($B514,Comp1!$C:$C,0)),"No")</f>
        <v>Yes</v>
      </c>
      <c r="U514" s="14" t="s">
        <v>35</v>
      </c>
      <c r="V514" s="263">
        <v>16.75</v>
      </c>
      <c r="W514" s="263">
        <v>16.75</v>
      </c>
      <c r="X514" s="263">
        <v>16.75</v>
      </c>
      <c r="Y514" s="263">
        <v>16.75</v>
      </c>
      <c r="Z514" s="263">
        <v>16.75</v>
      </c>
      <c r="AA514" s="263">
        <v>16.75</v>
      </c>
      <c r="AB514" s="263">
        <v>16.34</v>
      </c>
      <c r="AC514" s="263">
        <f>IF(Q514="yes",+INDEX('Final Comp Values'!$BH:$BH,MATCH('Monthy Targets'!$B514,'Final Comp Values'!$C:$C,0)),0)</f>
        <v>16.28</v>
      </c>
      <c r="AD514" s="263">
        <f>IF(R514="yes",+INDEX('Final Comp Values'!$BH:$BH,MATCH('Monthy Targets'!$B514,'Final Comp Values'!$C:$C,0)),0)</f>
        <v>16.28</v>
      </c>
      <c r="AE514" s="263">
        <f>IF(S514="yes",+INDEX('Final Comp Values'!$BL:$BL,MATCH('Monthy Targets'!$B514,'Final Comp Values'!$C:$C,0)),0)</f>
        <v>16.28</v>
      </c>
      <c r="AF514" s="263">
        <f>IF(T514="yes",+INDEX('Final Comp Values'!$BL:$BL,MATCH('Monthy Targets'!$B514,'Final Comp Values'!$C:$C,0)),0)</f>
        <v>16.28</v>
      </c>
      <c r="AG514" s="263">
        <f>IF(U514="yes",+INDEX('Final Comp Values'!$BL:$BL,MATCH('Monthy Targets'!$B514,'Final Comp Values'!$C:$C,0)),0)</f>
        <v>16.28</v>
      </c>
    </row>
    <row r="515" spans="1:33" x14ac:dyDescent="0.25">
      <c r="A515" s="579">
        <f>+FY2019_ALL_Targets!A515</f>
        <v>105087</v>
      </c>
      <c r="B515" s="62">
        <f>+FY2019_ALL_Targets!B515</f>
        <v>676315</v>
      </c>
      <c r="C515" s="62">
        <f>+FY2019_ALL_Targets!C515</f>
        <v>1026122</v>
      </c>
      <c r="D515" s="62">
        <f>+FY2019_ALL_Targets!D515</f>
        <v>1942600838</v>
      </c>
      <c r="E515" s="62"/>
      <c r="F515" s="62" t="str">
        <f>+FY2019_ALL_Targets!E515</f>
        <v>Dallas</v>
      </c>
      <c r="G515" s="62" t="str">
        <f>FY2019_ALL_Targets!J515</f>
        <v>The Hillcrest of North Dallas</v>
      </c>
      <c r="H515" s="62" t="str">
        <f>FY2019_ALL_Targets!K515</f>
        <v>Dallas County Hospital District</v>
      </c>
      <c r="I515" s="62" t="str">
        <f>+FY2019_ALL_Targets!L515</f>
        <v>18648 Hillcrest Road</v>
      </c>
      <c r="J515" s="14" t="str">
        <f>_xlfn.IFNA(+INDEX(Comp1!$E:$E,MATCH(B515,Comp1!$C:$C,0)),"No")</f>
        <v>Yes</v>
      </c>
      <c r="K515" s="14" t="str">
        <f>_xlfn.IFNA(+INDEX(Comp1!$F:$F,MATCH(B515,Comp1!$C:$C,0)),"No")</f>
        <v>Yes</v>
      </c>
      <c r="L515" s="14" t="str">
        <f>_xlfn.IFNA(+INDEX(Comp1!G:G,MATCH($B515,Comp1!$C:$C,0)),"No")</f>
        <v>Yes</v>
      </c>
      <c r="M515" s="14" t="str">
        <f>_xlfn.IFNA(+INDEX(Comp1!H:H,MATCH($B515,Comp1!$C:$C,0)),"No")</f>
        <v>Yes</v>
      </c>
      <c r="N515" s="14" t="str">
        <f>_xlfn.IFNA(+INDEX(Comp1!I:I,MATCH($B515,Comp1!$C:$C,0)),"No")</f>
        <v>Yes</v>
      </c>
      <c r="O515" s="14" t="str">
        <f>_xlfn.IFNA(+INDEX(Comp1!J:J,MATCH($B515,Comp1!$C:$C,0)),"No")</f>
        <v>Yes</v>
      </c>
      <c r="P515" s="14" t="str">
        <f>_xlfn.IFNA(+INDEX(Comp1!K:K,MATCH($B515,Comp1!$C:$C,0)),"No")</f>
        <v>Yes</v>
      </c>
      <c r="Q515" s="14" t="str">
        <f>_xlfn.IFNA(+INDEX(Comp1!L:L,MATCH($B515,Comp1!$C:$C,0)),"No")</f>
        <v>Yes</v>
      </c>
      <c r="R515" s="14" t="str">
        <f>_xlfn.IFNA(+INDEX(Comp1!M:M,MATCH($B515,Comp1!$C:$C,0)),"No")</f>
        <v>Yes</v>
      </c>
      <c r="S515" s="14" t="str">
        <f>_xlfn.IFNA(+INDEX(Comp1!N:N,MATCH($B515,Comp1!$C:$C,0)),"No")</f>
        <v>Yes</v>
      </c>
      <c r="T515" s="14" t="str">
        <f>_xlfn.IFNA(+INDEX(Comp1!O:O,MATCH($B515,Comp1!$C:$C,0)),"No")</f>
        <v>Yes</v>
      </c>
      <c r="U515" s="14" t="s">
        <v>35</v>
      </c>
      <c r="V515" s="263">
        <v>5.62</v>
      </c>
      <c r="W515" s="263">
        <v>5.62</v>
      </c>
      <c r="X515" s="263">
        <v>5.62</v>
      </c>
      <c r="Y515" s="263">
        <v>5.62</v>
      </c>
      <c r="Z515" s="263">
        <v>5.62</v>
      </c>
      <c r="AA515" s="263">
        <v>5.62</v>
      </c>
      <c r="AB515" s="263">
        <v>5.45</v>
      </c>
      <c r="AC515" s="263">
        <f>IF(Q515="yes",+INDEX('Final Comp Values'!$BH:$BH,MATCH('Monthy Targets'!$B515,'Final Comp Values'!$C:$C,0)),0)</f>
        <v>5.43</v>
      </c>
      <c r="AD515" s="263">
        <f>IF(R515="yes",+INDEX('Final Comp Values'!$BH:$BH,MATCH('Monthy Targets'!$B515,'Final Comp Values'!$C:$C,0)),0)</f>
        <v>5.43</v>
      </c>
      <c r="AE515" s="263">
        <f>IF(S515="yes",+INDEX('Final Comp Values'!$BL:$BL,MATCH('Monthy Targets'!$B515,'Final Comp Values'!$C:$C,0)),0)</f>
        <v>5.43</v>
      </c>
      <c r="AF515" s="263">
        <f>IF(T515="yes",+INDEX('Final Comp Values'!$BL:$BL,MATCH('Monthy Targets'!$B515,'Final Comp Values'!$C:$C,0)),0)</f>
        <v>5.43</v>
      </c>
      <c r="AG515" s="263">
        <f>IF(U515="yes",+INDEX('Final Comp Values'!$BL:$BL,MATCH('Monthy Targets'!$B515,'Final Comp Values'!$C:$C,0)),0)</f>
        <v>5.43</v>
      </c>
    </row>
    <row r="516" spans="1:33" x14ac:dyDescent="0.25">
      <c r="A516" s="579">
        <f>+FY2019_ALL_Targets!A516</f>
        <v>4558</v>
      </c>
      <c r="B516" s="62">
        <f>+FY2019_ALL_Targets!B516</f>
        <v>676316</v>
      </c>
      <c r="C516" s="62">
        <f>+FY2019_ALL_Targets!C516</f>
        <v>1026825</v>
      </c>
      <c r="D516" s="62">
        <f>+FY2019_ALL_Targets!D516</f>
        <v>1528458924</v>
      </c>
      <c r="E516" s="62"/>
      <c r="F516" s="62" t="str">
        <f>+FY2019_ALL_Targets!E516</f>
        <v>MRSA Central</v>
      </c>
      <c r="G516" s="62" t="str">
        <f>FY2019_ALL_Targets!J516</f>
        <v>High Hope Care Center of Brenham</v>
      </c>
      <c r="H516" s="62" t="str">
        <f>FY2019_ALL_Targets!K516</f>
        <v>South Limestone Hospital District</v>
      </c>
      <c r="I516" s="62" t="str">
        <f>+FY2019_ALL_Targets!L516</f>
        <v>401 East Blue Bell Road</v>
      </c>
      <c r="J516" s="14" t="str">
        <f>_xlfn.IFNA(+INDEX(Comp1!$E:$E,MATCH(B516,Comp1!$C:$C,0)),"No")</f>
        <v>Yes</v>
      </c>
      <c r="K516" s="14" t="str">
        <f>_xlfn.IFNA(+INDEX(Comp1!$F:$F,MATCH(B516,Comp1!$C:$C,0)),"No")</f>
        <v>Yes</v>
      </c>
      <c r="L516" s="14" t="str">
        <f>_xlfn.IFNA(+INDEX(Comp1!G:G,MATCH($B516,Comp1!$C:$C,0)),"No")</f>
        <v>Yes</v>
      </c>
      <c r="M516" s="14" t="str">
        <f>_xlfn.IFNA(+INDEX(Comp1!H:H,MATCH($B516,Comp1!$C:$C,0)),"No")</f>
        <v>Yes</v>
      </c>
      <c r="N516" s="14" t="str">
        <f>_xlfn.IFNA(+INDEX(Comp1!I:I,MATCH($B516,Comp1!$C:$C,0)),"No")</f>
        <v>Yes</v>
      </c>
      <c r="O516" s="14" t="str">
        <f>_xlfn.IFNA(+INDEX(Comp1!J:J,MATCH($B516,Comp1!$C:$C,0)),"No")</f>
        <v>Yes</v>
      </c>
      <c r="P516" s="14" t="str">
        <f>_xlfn.IFNA(+INDEX(Comp1!K:K,MATCH($B516,Comp1!$C:$C,0)),"No")</f>
        <v>Yes</v>
      </c>
      <c r="Q516" s="14" t="str">
        <f>_xlfn.IFNA(+INDEX(Comp1!L:L,MATCH($B516,Comp1!$C:$C,0)),"No")</f>
        <v>Yes</v>
      </c>
      <c r="R516" s="14" t="str">
        <f>_xlfn.IFNA(+INDEX(Comp1!M:M,MATCH($B516,Comp1!$C:$C,0)),"No")</f>
        <v>Yes</v>
      </c>
      <c r="S516" s="14" t="str">
        <f>_xlfn.IFNA(+INDEX(Comp1!N:N,MATCH($B516,Comp1!$C:$C,0)),"No")</f>
        <v>Yes</v>
      </c>
      <c r="T516" s="14" t="str">
        <f>_xlfn.IFNA(+INDEX(Comp1!O:O,MATCH($B516,Comp1!$C:$C,0)),"No")</f>
        <v>Yes</v>
      </c>
      <c r="U516" s="14" t="s">
        <v>35</v>
      </c>
      <c r="V516" s="263">
        <v>6.91</v>
      </c>
      <c r="W516" s="263">
        <v>6.91</v>
      </c>
      <c r="X516" s="263">
        <v>6.91</v>
      </c>
      <c r="Y516" s="263">
        <v>6.91</v>
      </c>
      <c r="Z516" s="263">
        <v>6.91</v>
      </c>
      <c r="AA516" s="263">
        <v>6.91</v>
      </c>
      <c r="AB516" s="263">
        <v>6.95</v>
      </c>
      <c r="AC516" s="263">
        <f>IF(Q516="yes",+INDEX('Final Comp Values'!$BH:$BH,MATCH('Monthy Targets'!$B516,'Final Comp Values'!$C:$C,0)),0)</f>
        <v>6.92</v>
      </c>
      <c r="AD516" s="263">
        <f>IF(R516="yes",+INDEX('Final Comp Values'!$BH:$BH,MATCH('Monthy Targets'!$B516,'Final Comp Values'!$C:$C,0)),0)</f>
        <v>6.92</v>
      </c>
      <c r="AE516" s="263">
        <f>IF(S516="yes",+INDEX('Final Comp Values'!$BL:$BL,MATCH('Monthy Targets'!$B516,'Final Comp Values'!$C:$C,0)),0)</f>
        <v>6.92</v>
      </c>
      <c r="AF516" s="263">
        <f>IF(T516="yes",+INDEX('Final Comp Values'!$BL:$BL,MATCH('Monthy Targets'!$B516,'Final Comp Values'!$C:$C,0)),0)</f>
        <v>6.92</v>
      </c>
      <c r="AG516" s="263">
        <f>IF(U516="yes",+INDEX('Final Comp Values'!$BL:$BL,MATCH('Monthy Targets'!$B516,'Final Comp Values'!$C:$C,0)),0)</f>
        <v>6.92</v>
      </c>
    </row>
    <row r="517" spans="1:33" x14ac:dyDescent="0.25">
      <c r="A517" s="579">
        <f>+FY2019_ALL_Targets!A517</f>
        <v>105172</v>
      </c>
      <c r="B517" s="62">
        <f>+FY2019_ALL_Targets!B517</f>
        <v>676317</v>
      </c>
      <c r="C517" s="62">
        <f>+FY2019_ALL_Targets!C517</f>
        <v>1026532</v>
      </c>
      <c r="D517" s="62">
        <f>+FY2019_ALL_Targets!D517</f>
        <v>1538557392</v>
      </c>
      <c r="E517" s="62"/>
      <c r="F517" s="62" t="str">
        <f>+FY2019_ALL_Targets!E517</f>
        <v>Tarrant</v>
      </c>
      <c r="G517" s="62" t="str">
        <f>FY2019_ALL_Targets!J517</f>
        <v>The Harrison at Heritage</v>
      </c>
      <c r="H517" s="62" t="str">
        <f>FY2019_ALL_Targets!K517</f>
        <v>Decatur Hospital Authority dba The Harrison at Heritage</v>
      </c>
      <c r="I517" s="62" t="str">
        <f>+FY2019_ALL_Targets!L517</f>
        <v>4600 Heritage Trace Parkway</v>
      </c>
      <c r="J517" s="14" t="str">
        <f>_xlfn.IFNA(+INDEX(Comp1!$E:$E,MATCH(B517,Comp1!$C:$C,0)),"No")</f>
        <v>Yes</v>
      </c>
      <c r="K517" s="14" t="str">
        <f>_xlfn.IFNA(+INDEX(Comp1!$F:$F,MATCH(B517,Comp1!$C:$C,0)),"No")</f>
        <v>Yes</v>
      </c>
      <c r="L517" s="14" t="str">
        <f>_xlfn.IFNA(+INDEX(Comp1!G:G,MATCH($B517,Comp1!$C:$C,0)),"No")</f>
        <v>Yes</v>
      </c>
      <c r="M517" s="14" t="str">
        <f>_xlfn.IFNA(+INDEX(Comp1!H:H,MATCH($B517,Comp1!$C:$C,0)),"No")</f>
        <v>Yes</v>
      </c>
      <c r="N517" s="14" t="str">
        <f>_xlfn.IFNA(+INDEX(Comp1!I:I,MATCH($B517,Comp1!$C:$C,0)),"No")</f>
        <v>Yes</v>
      </c>
      <c r="O517" s="14" t="str">
        <f>_xlfn.IFNA(+INDEX(Comp1!J:J,MATCH($B517,Comp1!$C:$C,0)),"No")</f>
        <v>Yes</v>
      </c>
      <c r="P517" s="14" t="str">
        <f>_xlfn.IFNA(+INDEX(Comp1!K:K,MATCH($B517,Comp1!$C:$C,0)),"No")</f>
        <v>Yes</v>
      </c>
      <c r="Q517" s="14" t="str">
        <f>_xlfn.IFNA(+INDEX(Comp1!L:L,MATCH($B517,Comp1!$C:$C,0)),"No")</f>
        <v>Yes</v>
      </c>
      <c r="R517" s="14" t="str">
        <f>_xlfn.IFNA(+INDEX(Comp1!M:M,MATCH($B517,Comp1!$C:$C,0)),"No")</f>
        <v>Yes</v>
      </c>
      <c r="S517" s="14" t="str">
        <f>_xlfn.IFNA(+INDEX(Comp1!N:N,MATCH($B517,Comp1!$C:$C,0)),"No")</f>
        <v>Yes</v>
      </c>
      <c r="T517" s="14" t="str">
        <f>_xlfn.IFNA(+INDEX(Comp1!O:O,MATCH($B517,Comp1!$C:$C,0)),"No")</f>
        <v>Yes</v>
      </c>
      <c r="U517" s="14" t="s">
        <v>35</v>
      </c>
      <c r="V517" s="263">
        <v>4.54</v>
      </c>
      <c r="W517" s="263">
        <v>4.54</v>
      </c>
      <c r="X517" s="263">
        <v>4.54</v>
      </c>
      <c r="Y517" s="263">
        <v>4.54</v>
      </c>
      <c r="Z517" s="263">
        <v>4.54</v>
      </c>
      <c r="AA517" s="263">
        <v>4.54</v>
      </c>
      <c r="AB517" s="263">
        <v>4.41</v>
      </c>
      <c r="AC517" s="263">
        <f>IF(Q517="yes",+INDEX('Final Comp Values'!$BH:$BH,MATCH('Monthy Targets'!$B517,'Final Comp Values'!$C:$C,0)),0)</f>
        <v>4.3899999999999997</v>
      </c>
      <c r="AD517" s="263">
        <f>IF(R517="yes",+INDEX('Final Comp Values'!$BH:$BH,MATCH('Monthy Targets'!$B517,'Final Comp Values'!$C:$C,0)),0)</f>
        <v>4.3899999999999997</v>
      </c>
      <c r="AE517" s="263">
        <f>IF(S517="yes",+INDEX('Final Comp Values'!$BL:$BL,MATCH('Monthy Targets'!$B517,'Final Comp Values'!$C:$C,0)),0)</f>
        <v>4.3899999999999997</v>
      </c>
      <c r="AF517" s="263">
        <f>IF(T517="yes",+INDEX('Final Comp Values'!$BL:$BL,MATCH('Monthy Targets'!$B517,'Final Comp Values'!$C:$C,0)),0)</f>
        <v>4.3899999999999997</v>
      </c>
      <c r="AG517" s="263">
        <f>IF(U517="yes",+INDEX('Final Comp Values'!$BL:$BL,MATCH('Monthy Targets'!$B517,'Final Comp Values'!$C:$C,0)),0)</f>
        <v>4.3899999999999997</v>
      </c>
    </row>
    <row r="518" spans="1:33" x14ac:dyDescent="0.25">
      <c r="A518" s="579">
        <f>+FY2019_ALL_Targets!A518</f>
        <v>105150</v>
      </c>
      <c r="B518" s="62">
        <f>+FY2019_ALL_Targets!B518</f>
        <v>676319</v>
      </c>
      <c r="C518" s="62">
        <f>+FY2019_ALL_Targets!C518</f>
        <v>1020361</v>
      </c>
      <c r="D518" s="62">
        <f>+FY2019_ALL_Targets!D518</f>
        <v>1215206826</v>
      </c>
      <c r="E518" s="62"/>
      <c r="F518" s="62" t="str">
        <f>+FY2019_ALL_Targets!E518</f>
        <v>Tarrant</v>
      </c>
      <c r="G518" s="62" t="str">
        <f>FY2019_ALL_Targets!J518</f>
        <v>Corinth Rehabilitation Suites on the Parkway</v>
      </c>
      <c r="H518" s="62" t="str">
        <f>FY2019_ALL_Targets!K518</f>
        <v>Dallas County Hospital District</v>
      </c>
      <c r="I518" s="62" t="str">
        <f>+FY2019_ALL_Targets!L518</f>
        <v>3511 Corinth Parkway</v>
      </c>
      <c r="J518" s="14" t="str">
        <f>_xlfn.IFNA(+INDEX(Comp1!$E:$E,MATCH(B518,Comp1!$C:$C,0)),"No")</f>
        <v>Yes</v>
      </c>
      <c r="K518" s="14" t="str">
        <f>_xlfn.IFNA(+INDEX(Comp1!$F:$F,MATCH(B518,Comp1!$C:$C,0)),"No")</f>
        <v>Yes</v>
      </c>
      <c r="L518" s="14" t="str">
        <f>_xlfn.IFNA(+INDEX(Comp1!G:G,MATCH($B518,Comp1!$C:$C,0)),"No")</f>
        <v>Yes</v>
      </c>
      <c r="M518" s="14" t="str">
        <f>_xlfn.IFNA(+INDEX(Comp1!H:H,MATCH($B518,Comp1!$C:$C,0)),"No")</f>
        <v>Yes</v>
      </c>
      <c r="N518" s="14" t="str">
        <f>_xlfn.IFNA(+INDEX(Comp1!I:I,MATCH($B518,Comp1!$C:$C,0)),"No")</f>
        <v>Yes</v>
      </c>
      <c r="O518" s="14" t="str">
        <f>_xlfn.IFNA(+INDEX(Comp1!J:J,MATCH($B518,Comp1!$C:$C,0)),"No")</f>
        <v>Yes</v>
      </c>
      <c r="P518" s="14" t="str">
        <f>_xlfn.IFNA(+INDEX(Comp1!K:K,MATCH($B518,Comp1!$C:$C,0)),"No")</f>
        <v>Yes</v>
      </c>
      <c r="Q518" s="14" t="str">
        <f>_xlfn.IFNA(+INDEX(Comp1!L:L,MATCH($B518,Comp1!$C:$C,0)),"No")</f>
        <v>Yes</v>
      </c>
      <c r="R518" s="14" t="str">
        <f>_xlfn.IFNA(+INDEX(Comp1!M:M,MATCH($B518,Comp1!$C:$C,0)),"No")</f>
        <v>Yes</v>
      </c>
      <c r="S518" s="14" t="str">
        <f>_xlfn.IFNA(+INDEX(Comp1!N:N,MATCH($B518,Comp1!$C:$C,0)),"No")</f>
        <v>Yes</v>
      </c>
      <c r="T518" s="14" t="str">
        <f>_xlfn.IFNA(+INDEX(Comp1!O:O,MATCH($B518,Comp1!$C:$C,0)),"No")</f>
        <v>Yes</v>
      </c>
      <c r="U518" s="14" t="s">
        <v>35</v>
      </c>
      <c r="V518" s="263">
        <v>5.09</v>
      </c>
      <c r="W518" s="263">
        <v>5.09</v>
      </c>
      <c r="X518" s="263">
        <v>5.09</v>
      </c>
      <c r="Y518" s="263">
        <v>5.09</v>
      </c>
      <c r="Z518" s="263">
        <v>5.09</v>
      </c>
      <c r="AA518" s="263">
        <v>5.09</v>
      </c>
      <c r="AB518" s="263">
        <v>4.9400000000000004</v>
      </c>
      <c r="AC518" s="263">
        <f>IF(Q518="yes",+INDEX('Final Comp Values'!$BH:$BH,MATCH('Monthy Targets'!$B518,'Final Comp Values'!$C:$C,0)),0)</f>
        <v>4.93</v>
      </c>
      <c r="AD518" s="263">
        <f>IF(R518="yes",+INDEX('Final Comp Values'!$BH:$BH,MATCH('Monthy Targets'!$B518,'Final Comp Values'!$C:$C,0)),0)</f>
        <v>4.93</v>
      </c>
      <c r="AE518" s="263">
        <f>IF(S518="yes",+INDEX('Final Comp Values'!$BL:$BL,MATCH('Monthy Targets'!$B518,'Final Comp Values'!$C:$C,0)),0)</f>
        <v>4.93</v>
      </c>
      <c r="AF518" s="263">
        <f>IF(T518="yes",+INDEX('Final Comp Values'!$BL:$BL,MATCH('Monthy Targets'!$B518,'Final Comp Values'!$C:$C,0)),0)</f>
        <v>4.93</v>
      </c>
      <c r="AG518" s="263">
        <f>IF(U518="yes",+INDEX('Final Comp Values'!$BL:$BL,MATCH('Monthy Targets'!$B518,'Final Comp Values'!$C:$C,0)),0)</f>
        <v>4.93</v>
      </c>
    </row>
    <row r="519" spans="1:33" x14ac:dyDescent="0.25">
      <c r="A519" s="579">
        <f>+FY2019_ALL_Targets!A519</f>
        <v>5039</v>
      </c>
      <c r="B519" s="62">
        <f>+FY2019_ALL_Targets!B519</f>
        <v>676321</v>
      </c>
      <c r="C519" s="62">
        <f>+FY2019_ALL_Targets!C519</f>
        <v>1026541</v>
      </c>
      <c r="D519" s="62">
        <f>+FY2019_ALL_Targets!D519</f>
        <v>1407127384</v>
      </c>
      <c r="E519" s="62"/>
      <c r="F519" s="62" t="str">
        <f>+FY2019_ALL_Targets!E519</f>
        <v>Nueces</v>
      </c>
      <c r="G519" s="62" t="str">
        <f>FY2019_ALL_Targets!J519</f>
        <v>Windsor Nursing and Rehabilitation Center of Corpus Christi</v>
      </c>
      <c r="H519" s="62" t="str">
        <f>FY2019_ALL_Targets!K519</f>
        <v>DeWitt Medical District</v>
      </c>
      <c r="I519" s="62" t="str">
        <f>+FY2019_ALL_Targets!L519</f>
        <v>3030 Fig Street</v>
      </c>
      <c r="J519" s="14" t="str">
        <f>_xlfn.IFNA(+INDEX(Comp1!$E:$E,MATCH(B519,Comp1!$C:$C,0)),"No")</f>
        <v>Yes</v>
      </c>
      <c r="K519" s="14" t="str">
        <f>_xlfn.IFNA(+INDEX(Comp1!$F:$F,MATCH(B519,Comp1!$C:$C,0)),"No")</f>
        <v>Yes</v>
      </c>
      <c r="L519" s="14" t="str">
        <f>_xlfn.IFNA(+INDEX(Comp1!G:G,MATCH($B519,Comp1!$C:$C,0)),"No")</f>
        <v>Yes</v>
      </c>
      <c r="M519" s="14" t="str">
        <f>_xlfn.IFNA(+INDEX(Comp1!H:H,MATCH($B519,Comp1!$C:$C,0)),"No")</f>
        <v>Yes</v>
      </c>
      <c r="N519" s="14" t="str">
        <f>_xlfn.IFNA(+INDEX(Comp1!I:I,MATCH($B519,Comp1!$C:$C,0)),"No")</f>
        <v>Yes</v>
      </c>
      <c r="O519" s="14" t="str">
        <f>_xlfn.IFNA(+INDEX(Comp1!J:J,MATCH($B519,Comp1!$C:$C,0)),"No")</f>
        <v>Yes</v>
      </c>
      <c r="P519" s="14" t="str">
        <f>_xlfn.IFNA(+INDEX(Comp1!K:K,MATCH($B519,Comp1!$C:$C,0)),"No")</f>
        <v>Yes</v>
      </c>
      <c r="Q519" s="14" t="str">
        <f>_xlfn.IFNA(+INDEX(Comp1!L:L,MATCH($B519,Comp1!$C:$C,0)),"No")</f>
        <v>Yes</v>
      </c>
      <c r="R519" s="14" t="str">
        <f>_xlfn.IFNA(+INDEX(Comp1!M:M,MATCH($B519,Comp1!$C:$C,0)),"No")</f>
        <v>Yes</v>
      </c>
      <c r="S519" s="14" t="str">
        <f>_xlfn.IFNA(+INDEX(Comp1!N:N,MATCH($B519,Comp1!$C:$C,0)),"No")</f>
        <v>Yes</v>
      </c>
      <c r="T519" s="14" t="str">
        <f>_xlfn.IFNA(+INDEX(Comp1!O:O,MATCH($B519,Comp1!$C:$C,0)),"No")</f>
        <v>Yes</v>
      </c>
      <c r="U519" s="14" t="s">
        <v>35</v>
      </c>
      <c r="V519" s="263">
        <v>27.02</v>
      </c>
      <c r="W519" s="263">
        <v>27.02</v>
      </c>
      <c r="X519" s="263">
        <v>27.02</v>
      </c>
      <c r="Y519" s="263">
        <v>27.02</v>
      </c>
      <c r="Z519" s="263">
        <v>27.02</v>
      </c>
      <c r="AA519" s="263">
        <v>27.02</v>
      </c>
      <c r="AB519" s="263">
        <v>25.85</v>
      </c>
      <c r="AC519" s="263">
        <f>IF(Q519="yes",+INDEX('Final Comp Values'!$BH:$BH,MATCH('Monthy Targets'!$B519,'Final Comp Values'!$C:$C,0)),0)</f>
        <v>25.76</v>
      </c>
      <c r="AD519" s="263">
        <f>IF(R519="yes",+INDEX('Final Comp Values'!$BH:$BH,MATCH('Monthy Targets'!$B519,'Final Comp Values'!$C:$C,0)),0)</f>
        <v>25.76</v>
      </c>
      <c r="AE519" s="263">
        <f>IF(S519="yes",+INDEX('Final Comp Values'!$BL:$BL,MATCH('Monthy Targets'!$B519,'Final Comp Values'!$C:$C,0)),0)</f>
        <v>25.76</v>
      </c>
      <c r="AF519" s="263">
        <f>IF(T519="yes",+INDEX('Final Comp Values'!$BL:$BL,MATCH('Monthy Targets'!$B519,'Final Comp Values'!$C:$C,0)),0)</f>
        <v>25.76</v>
      </c>
      <c r="AG519" s="263">
        <f>IF(U519="yes",+INDEX('Final Comp Values'!$BL:$BL,MATCH('Monthy Targets'!$B519,'Final Comp Values'!$C:$C,0)),0)</f>
        <v>25.76</v>
      </c>
    </row>
    <row r="520" spans="1:33" x14ac:dyDescent="0.25">
      <c r="A520" s="579">
        <f>+FY2019_ALL_Targets!A520</f>
        <v>105314</v>
      </c>
      <c r="B520" s="62">
        <f>+FY2019_ALL_Targets!B520</f>
        <v>676323</v>
      </c>
      <c r="C520" s="62">
        <f>+FY2019_ALL_Targets!C520</f>
        <v>1026584</v>
      </c>
      <c r="D520" s="62">
        <f>+FY2019_ALL_Targets!D520</f>
        <v>1669860425</v>
      </c>
      <c r="E520" s="62"/>
      <c r="F520" s="62" t="str">
        <f>+FY2019_ALL_Targets!E520</f>
        <v>Harris</v>
      </c>
      <c r="G520" s="62" t="str">
        <f>FY2019_ALL_Targets!J520</f>
        <v>The Crescent</v>
      </c>
      <c r="H520" s="62" t="str">
        <f>FY2019_ALL_Targets!K520</f>
        <v>Memorial Medical Center dba The Crescent</v>
      </c>
      <c r="I520" s="62" t="str">
        <f>+FY2019_ALL_Targets!L520</f>
        <v>11353 Sugar Park Lane</v>
      </c>
      <c r="J520" s="14" t="str">
        <f>_xlfn.IFNA(+INDEX(Comp1!$E:$E,MATCH(B520,Comp1!$C:$C,0)),"No")</f>
        <v>Yes</v>
      </c>
      <c r="K520" s="14" t="str">
        <f>_xlfn.IFNA(+INDEX(Comp1!$F:$F,MATCH(B520,Comp1!$C:$C,0)),"No")</f>
        <v>Yes</v>
      </c>
      <c r="L520" s="14" t="str">
        <f>_xlfn.IFNA(+INDEX(Comp1!G:G,MATCH($B520,Comp1!$C:$C,0)),"No")</f>
        <v>Yes</v>
      </c>
      <c r="M520" s="14" t="str">
        <f>_xlfn.IFNA(+INDEX(Comp1!H:H,MATCH($B520,Comp1!$C:$C,0)),"No")</f>
        <v>Yes</v>
      </c>
      <c r="N520" s="14" t="str">
        <f>_xlfn.IFNA(+INDEX(Comp1!I:I,MATCH($B520,Comp1!$C:$C,0)),"No")</f>
        <v>Yes</v>
      </c>
      <c r="O520" s="14" t="str">
        <f>_xlfn.IFNA(+INDEX(Comp1!J:J,MATCH($B520,Comp1!$C:$C,0)),"No")</f>
        <v>Yes</v>
      </c>
      <c r="P520" s="14" t="str">
        <f>_xlfn.IFNA(+INDEX(Comp1!K:K,MATCH($B520,Comp1!$C:$C,0)),"No")</f>
        <v>Yes</v>
      </c>
      <c r="Q520" s="14" t="str">
        <f>_xlfn.IFNA(+INDEX(Comp1!L:L,MATCH($B520,Comp1!$C:$C,0)),"No")</f>
        <v>Yes</v>
      </c>
      <c r="R520" s="14" t="str">
        <f>_xlfn.IFNA(+INDEX(Comp1!M:M,MATCH($B520,Comp1!$C:$C,0)),"No")</f>
        <v>Yes</v>
      </c>
      <c r="S520" s="14" t="str">
        <f>_xlfn.IFNA(+INDEX(Comp1!N:N,MATCH($B520,Comp1!$C:$C,0)),"No")</f>
        <v>Yes</v>
      </c>
      <c r="T520" s="14" t="str">
        <f>_xlfn.IFNA(+INDEX(Comp1!O:O,MATCH($B520,Comp1!$C:$C,0)),"No")</f>
        <v>Yes</v>
      </c>
      <c r="U520" s="14" t="s">
        <v>35</v>
      </c>
      <c r="V520" s="263">
        <v>1.68</v>
      </c>
      <c r="W520" s="263">
        <v>1.68</v>
      </c>
      <c r="X520" s="263">
        <v>1.68</v>
      </c>
      <c r="Y520" s="263">
        <v>1.68</v>
      </c>
      <c r="Z520" s="263">
        <v>1.68</v>
      </c>
      <c r="AA520" s="263">
        <v>1.68</v>
      </c>
      <c r="AB520" s="263">
        <v>1.66</v>
      </c>
      <c r="AC520" s="263">
        <f>IF(Q520="yes",+INDEX('Final Comp Values'!$BH:$BH,MATCH('Monthy Targets'!$B520,'Final Comp Values'!$C:$C,0)),0)</f>
        <v>1.66</v>
      </c>
      <c r="AD520" s="263">
        <f>IF(R520="yes",+INDEX('Final Comp Values'!$BH:$BH,MATCH('Monthy Targets'!$B520,'Final Comp Values'!$C:$C,0)),0)</f>
        <v>1.66</v>
      </c>
      <c r="AE520" s="263">
        <f>IF(S520="yes",+INDEX('Final Comp Values'!$BL:$BL,MATCH('Monthy Targets'!$B520,'Final Comp Values'!$C:$C,0)),0)</f>
        <v>1.66</v>
      </c>
      <c r="AF520" s="263">
        <f>IF(T520="yes",+INDEX('Final Comp Values'!$BL:$BL,MATCH('Monthy Targets'!$B520,'Final Comp Values'!$C:$C,0)),0)</f>
        <v>1.66</v>
      </c>
      <c r="AG520" s="263">
        <f>IF(U520="yes",+INDEX('Final Comp Values'!$BL:$BL,MATCH('Monthy Targets'!$B520,'Final Comp Values'!$C:$C,0)),0)</f>
        <v>1.66</v>
      </c>
    </row>
    <row r="521" spans="1:33" x14ac:dyDescent="0.25">
      <c r="A521" s="579">
        <f>+FY2019_ALL_Targets!A521</f>
        <v>105263</v>
      </c>
      <c r="B521" s="62">
        <f>+FY2019_ALL_Targets!B521</f>
        <v>676326</v>
      </c>
      <c r="C521" s="62">
        <f>+FY2019_ALL_Targets!C521</f>
        <v>1025812</v>
      </c>
      <c r="D521" s="62">
        <f>+FY2019_ALL_Targets!D521</f>
        <v>1821414087</v>
      </c>
      <c r="E521" s="62"/>
      <c r="F521" s="62" t="str">
        <f>+FY2019_ALL_Targets!E521</f>
        <v>Dallas</v>
      </c>
      <c r="G521" s="62" t="str">
        <f>FY2019_ALL_Targets!J521</f>
        <v>Edgewood Rehabilitation and Care Center</v>
      </c>
      <c r="H521" s="62" t="str">
        <f>FY2019_ALL_Targets!K521</f>
        <v>Dallas County Hospital District</v>
      </c>
      <c r="I521" s="62" t="str">
        <f>+FY2019_ALL_Targets!L521</f>
        <v>1101 Windbell Drive</v>
      </c>
      <c r="J521" s="14" t="str">
        <f>_xlfn.IFNA(+INDEX(Comp1!$E:$E,MATCH(B521,Comp1!$C:$C,0)),"No")</f>
        <v>Yes</v>
      </c>
      <c r="K521" s="14" t="str">
        <f>_xlfn.IFNA(+INDEX(Comp1!$F:$F,MATCH(B521,Comp1!$C:$C,0)),"No")</f>
        <v>Yes</v>
      </c>
      <c r="L521" s="14" t="str">
        <f>_xlfn.IFNA(+INDEX(Comp1!G:G,MATCH($B521,Comp1!$C:$C,0)),"No")</f>
        <v>Yes</v>
      </c>
      <c r="M521" s="14" t="str">
        <f>_xlfn.IFNA(+INDEX(Comp1!H:H,MATCH($B521,Comp1!$C:$C,0)),"No")</f>
        <v>Yes</v>
      </c>
      <c r="N521" s="14" t="str">
        <f>_xlfn.IFNA(+INDEX(Comp1!I:I,MATCH($B521,Comp1!$C:$C,0)),"No")</f>
        <v>Yes</v>
      </c>
      <c r="O521" s="14" t="str">
        <f>_xlfn.IFNA(+INDEX(Comp1!J:J,MATCH($B521,Comp1!$C:$C,0)),"No")</f>
        <v>Yes</v>
      </c>
      <c r="P521" s="14" t="str">
        <f>_xlfn.IFNA(+INDEX(Comp1!K:K,MATCH($B521,Comp1!$C:$C,0)),"No")</f>
        <v>Yes</v>
      </c>
      <c r="Q521" s="14" t="str">
        <f>_xlfn.IFNA(+INDEX(Comp1!L:L,MATCH($B521,Comp1!$C:$C,0)),"No")</f>
        <v>Yes</v>
      </c>
      <c r="R521" s="14" t="str">
        <f>_xlfn.IFNA(+INDEX(Comp1!M:M,MATCH($B521,Comp1!$C:$C,0)),"No")</f>
        <v>Yes</v>
      </c>
      <c r="S521" s="14" t="str">
        <f>_xlfn.IFNA(+INDEX(Comp1!N:N,MATCH($B521,Comp1!$C:$C,0)),"No")</f>
        <v>Yes</v>
      </c>
      <c r="T521" s="14" t="str">
        <f>_xlfn.IFNA(+INDEX(Comp1!O:O,MATCH($B521,Comp1!$C:$C,0)),"No")</f>
        <v>Yes</v>
      </c>
      <c r="U521" s="14" t="s">
        <v>35</v>
      </c>
      <c r="V521" s="263">
        <v>4.5199999999999996</v>
      </c>
      <c r="W521" s="263">
        <v>4.5199999999999996</v>
      </c>
      <c r="X521" s="263">
        <v>4.5199999999999996</v>
      </c>
      <c r="Y521" s="263">
        <v>4.5199999999999996</v>
      </c>
      <c r="Z521" s="263">
        <v>4.5199999999999996</v>
      </c>
      <c r="AA521" s="263">
        <v>4.5199999999999996</v>
      </c>
      <c r="AB521" s="263">
        <v>4.38</v>
      </c>
      <c r="AC521" s="263">
        <f>IF(Q521="yes",+INDEX('Final Comp Values'!$BH:$BH,MATCH('Monthy Targets'!$B521,'Final Comp Values'!$C:$C,0)),0)</f>
        <v>4.37</v>
      </c>
      <c r="AD521" s="263">
        <f>IF(R521="yes",+INDEX('Final Comp Values'!$BH:$BH,MATCH('Monthy Targets'!$B521,'Final Comp Values'!$C:$C,0)),0)</f>
        <v>4.37</v>
      </c>
      <c r="AE521" s="263">
        <f>IF(S521="yes",+INDEX('Final Comp Values'!$BL:$BL,MATCH('Monthy Targets'!$B521,'Final Comp Values'!$C:$C,0)),0)</f>
        <v>4.37</v>
      </c>
      <c r="AF521" s="263">
        <f>IF(T521="yes",+INDEX('Final Comp Values'!$BL:$BL,MATCH('Monthy Targets'!$B521,'Final Comp Values'!$C:$C,0)),0)</f>
        <v>4.37</v>
      </c>
      <c r="AG521" s="263">
        <f>IF(U521="yes",+INDEX('Final Comp Values'!$BL:$BL,MATCH('Monthy Targets'!$B521,'Final Comp Values'!$C:$C,0)),0)</f>
        <v>4.37</v>
      </c>
    </row>
    <row r="522" spans="1:33" x14ac:dyDescent="0.25">
      <c r="A522" s="579">
        <f>+FY2019_ALL_Targets!A522</f>
        <v>105330</v>
      </c>
      <c r="B522" s="62">
        <f>+FY2019_ALL_Targets!B522</f>
        <v>676328</v>
      </c>
      <c r="C522" s="62">
        <f>+FY2019_ALL_Targets!C522</f>
        <v>1026558</v>
      </c>
      <c r="D522" s="62">
        <f>+FY2019_ALL_Targets!D522</f>
        <v>1194123901</v>
      </c>
      <c r="E522" s="62"/>
      <c r="F522" s="62" t="str">
        <f>+FY2019_ALL_Targets!E522</f>
        <v>Bexar</v>
      </c>
      <c r="G522" s="62" t="str">
        <f>FY2019_ALL_Targets!J522</f>
        <v>Medina County Hospital District dba Las Colinas of Westover</v>
      </c>
      <c r="H522" s="62" t="str">
        <f>FY2019_ALL_Targets!K522</f>
        <v>Medina County Hospital District</v>
      </c>
      <c r="I522" s="62" t="str">
        <f>+FY2019_ALL_Targets!L522</f>
        <v>3100 Avenue E</v>
      </c>
      <c r="J522" s="14" t="str">
        <f>_xlfn.IFNA(+INDEX(Comp1!$E:$E,MATCH(B522,Comp1!$C:$C,0)),"No")</f>
        <v>Yes</v>
      </c>
      <c r="K522" s="14" t="str">
        <f>_xlfn.IFNA(+INDEX(Comp1!$F:$F,MATCH(B522,Comp1!$C:$C,0)),"No")</f>
        <v>Yes</v>
      </c>
      <c r="L522" s="14" t="str">
        <f>_xlfn.IFNA(+INDEX(Comp1!G:G,MATCH($B522,Comp1!$C:$C,0)),"No")</f>
        <v>Yes</v>
      </c>
      <c r="M522" s="14" t="str">
        <f>_xlfn.IFNA(+INDEX(Comp1!H:H,MATCH($B522,Comp1!$C:$C,0)),"No")</f>
        <v>Yes</v>
      </c>
      <c r="N522" s="14" t="str">
        <f>_xlfn.IFNA(+INDEX(Comp1!I:I,MATCH($B522,Comp1!$C:$C,0)),"No")</f>
        <v>Yes</v>
      </c>
      <c r="O522" s="14" t="str">
        <f>_xlfn.IFNA(+INDEX(Comp1!J:J,MATCH($B522,Comp1!$C:$C,0)),"No")</f>
        <v>Yes</v>
      </c>
      <c r="P522" s="14" t="str">
        <f>_xlfn.IFNA(+INDEX(Comp1!K:K,MATCH($B522,Comp1!$C:$C,0)),"No")</f>
        <v>Yes</v>
      </c>
      <c r="Q522" s="14" t="str">
        <f>_xlfn.IFNA(+INDEX(Comp1!L:L,MATCH($B522,Comp1!$C:$C,0)),"No")</f>
        <v>Yes</v>
      </c>
      <c r="R522" s="14" t="str">
        <f>_xlfn.IFNA(+INDEX(Comp1!M:M,MATCH($B522,Comp1!$C:$C,0)),"No")</f>
        <v>Yes</v>
      </c>
      <c r="S522" s="14" t="str">
        <f>_xlfn.IFNA(+INDEX(Comp1!N:N,MATCH($B522,Comp1!$C:$C,0)),"No")</f>
        <v>Yes</v>
      </c>
      <c r="T522" s="14" t="str">
        <f>_xlfn.IFNA(+INDEX(Comp1!O:O,MATCH($B522,Comp1!$C:$C,0)),"No")</f>
        <v>Yes</v>
      </c>
      <c r="U522" s="14" t="s">
        <v>35</v>
      </c>
      <c r="V522" s="263">
        <v>4.49</v>
      </c>
      <c r="W522" s="263">
        <v>4.49</v>
      </c>
      <c r="X522" s="263">
        <v>4.49</v>
      </c>
      <c r="Y522" s="263">
        <v>4.49</v>
      </c>
      <c r="Z522" s="263">
        <v>4.49</v>
      </c>
      <c r="AA522" s="263">
        <v>4.49</v>
      </c>
      <c r="AB522" s="263">
        <v>4.42</v>
      </c>
      <c r="AC522" s="263">
        <f>IF(Q522="yes",+INDEX('Final Comp Values'!$BH:$BH,MATCH('Monthy Targets'!$B522,'Final Comp Values'!$C:$C,0)),0)</f>
        <v>4.41</v>
      </c>
      <c r="AD522" s="263">
        <f>IF(R522="yes",+INDEX('Final Comp Values'!$BH:$BH,MATCH('Monthy Targets'!$B522,'Final Comp Values'!$C:$C,0)),0)</f>
        <v>4.41</v>
      </c>
      <c r="AE522" s="263">
        <f>IF(S522="yes",+INDEX('Final Comp Values'!$BL:$BL,MATCH('Monthy Targets'!$B522,'Final Comp Values'!$C:$C,0)),0)</f>
        <v>4.41</v>
      </c>
      <c r="AF522" s="263">
        <f>IF(T522="yes",+INDEX('Final Comp Values'!$BL:$BL,MATCH('Monthy Targets'!$B522,'Final Comp Values'!$C:$C,0)),0)</f>
        <v>4.41</v>
      </c>
      <c r="AG522" s="263">
        <f>IF(U522="yes",+INDEX('Final Comp Values'!$BL:$BL,MATCH('Monthy Targets'!$B522,'Final Comp Values'!$C:$C,0)),0)</f>
        <v>4.41</v>
      </c>
    </row>
    <row r="523" spans="1:33" x14ac:dyDescent="0.25">
      <c r="A523" s="579">
        <f>+FY2019_ALL_Targets!A523</f>
        <v>105428</v>
      </c>
      <c r="B523" s="62">
        <f>+FY2019_ALL_Targets!B523</f>
        <v>676337</v>
      </c>
      <c r="C523" s="62">
        <f>+FY2019_ALL_Targets!C523</f>
        <v>1026717</v>
      </c>
      <c r="D523" s="62">
        <f>+FY2019_ALL_Targets!D523</f>
        <v>1396098091</v>
      </c>
      <c r="E523" s="62"/>
      <c r="F523" s="62" t="str">
        <f>+FY2019_ALL_Targets!E523</f>
        <v>Harris</v>
      </c>
      <c r="G523" s="62" t="str">
        <f>FY2019_ALL_Targets!J523</f>
        <v>Windsor Houston</v>
      </c>
      <c r="H523" s="62" t="str">
        <f>FY2019_ALL_Targets!K523</f>
        <v>OakBend Medical Center</v>
      </c>
      <c r="I523" s="62" t="str">
        <f>+FY2019_ALL_Targets!L523</f>
        <v>6920 TC Jester Blvd</v>
      </c>
      <c r="J523" s="14" t="str">
        <f>_xlfn.IFNA(+INDEX(Comp1!$E:$E,MATCH(B523,Comp1!$C:$C,0)),"No")</f>
        <v>Yes</v>
      </c>
      <c r="K523" s="14" t="str">
        <f>_xlfn.IFNA(+INDEX(Comp1!$F:$F,MATCH(B523,Comp1!$C:$C,0)),"No")</f>
        <v>Yes</v>
      </c>
      <c r="L523" s="14" t="str">
        <f>_xlfn.IFNA(+INDEX(Comp1!G:G,MATCH($B523,Comp1!$C:$C,0)),"No")</f>
        <v>Yes</v>
      </c>
      <c r="M523" s="14" t="str">
        <f>_xlfn.IFNA(+INDEX(Comp1!H:H,MATCH($B523,Comp1!$C:$C,0)),"No")</f>
        <v>Yes</v>
      </c>
      <c r="N523" s="14" t="str">
        <f>_xlfn.IFNA(+INDEX(Comp1!I:I,MATCH($B523,Comp1!$C:$C,0)),"No")</f>
        <v>Yes</v>
      </c>
      <c r="O523" s="14" t="str">
        <f>_xlfn.IFNA(+INDEX(Comp1!J:J,MATCH($B523,Comp1!$C:$C,0)),"No")</f>
        <v>Yes</v>
      </c>
      <c r="P523" s="14" t="str">
        <f>_xlfn.IFNA(+INDEX(Comp1!K:K,MATCH($B523,Comp1!$C:$C,0)),"No")</f>
        <v>Yes</v>
      </c>
      <c r="Q523" s="14" t="str">
        <f>_xlfn.IFNA(+INDEX(Comp1!L:L,MATCH($B523,Comp1!$C:$C,0)),"No")</f>
        <v>Yes</v>
      </c>
      <c r="R523" s="14" t="str">
        <f>_xlfn.IFNA(+INDEX(Comp1!M:M,MATCH($B523,Comp1!$C:$C,0)),"No")</f>
        <v>Yes</v>
      </c>
      <c r="S523" s="14" t="str">
        <f>_xlfn.IFNA(+INDEX(Comp1!N:N,MATCH($B523,Comp1!$C:$C,0)),"No")</f>
        <v>Yes</v>
      </c>
      <c r="T523" s="14" t="str">
        <f>_xlfn.IFNA(+INDEX(Comp1!O:O,MATCH($B523,Comp1!$C:$C,0)),"No")</f>
        <v>Yes</v>
      </c>
      <c r="U523" s="14" t="s">
        <v>35</v>
      </c>
      <c r="V523" s="263">
        <v>7.34</v>
      </c>
      <c r="W523" s="263">
        <v>7.34</v>
      </c>
      <c r="X523" s="263">
        <v>7.34</v>
      </c>
      <c r="Y523" s="263">
        <v>7.34</v>
      </c>
      <c r="Z523" s="263">
        <v>7.34</v>
      </c>
      <c r="AA523" s="263">
        <v>7.34</v>
      </c>
      <c r="AB523" s="263">
        <v>7.28</v>
      </c>
      <c r="AC523" s="263">
        <f>IF(Q523="yes",+INDEX('Final Comp Values'!$BH:$BH,MATCH('Monthy Targets'!$B523,'Final Comp Values'!$C:$C,0)),0)</f>
        <v>7.26</v>
      </c>
      <c r="AD523" s="263">
        <f>IF(R523="yes",+INDEX('Final Comp Values'!$BH:$BH,MATCH('Monthy Targets'!$B523,'Final Comp Values'!$C:$C,0)),0)</f>
        <v>7.26</v>
      </c>
      <c r="AE523" s="263">
        <f>IF(S523="yes",+INDEX('Final Comp Values'!$BL:$BL,MATCH('Monthy Targets'!$B523,'Final Comp Values'!$C:$C,0)),0)</f>
        <v>7.26</v>
      </c>
      <c r="AF523" s="263">
        <f>IF(T523="yes",+INDEX('Final Comp Values'!$BL:$BL,MATCH('Monthy Targets'!$B523,'Final Comp Values'!$C:$C,0)),0)</f>
        <v>7.26</v>
      </c>
      <c r="AG523" s="263">
        <f>IF(U523="yes",+INDEX('Final Comp Values'!$BL:$BL,MATCH('Monthy Targets'!$B523,'Final Comp Values'!$C:$C,0)),0)</f>
        <v>7.26</v>
      </c>
    </row>
    <row r="524" spans="1:33" x14ac:dyDescent="0.25">
      <c r="A524" s="579">
        <f>+FY2019_ALL_Targets!A524</f>
        <v>4079</v>
      </c>
      <c r="B524" s="62">
        <f>+FY2019_ALL_Targets!B524</f>
        <v>676338</v>
      </c>
      <c r="C524" s="62">
        <f>+FY2019_ALL_Targets!C524</f>
        <v>407904</v>
      </c>
      <c r="D524" s="62">
        <f>+FY2019_ALL_Targets!D524</f>
        <v>1205841160</v>
      </c>
      <c r="E524" s="62"/>
      <c r="F524" s="62" t="str">
        <f>+FY2019_ALL_Targets!E524</f>
        <v>MRSA West</v>
      </c>
      <c r="G524" s="62" t="str">
        <f>FY2019_ALL_Targets!J524</f>
        <v>Coon Memorial Home</v>
      </c>
      <c r="H524" s="62" t="str">
        <f>FY2019_ALL_Targets!K524</f>
        <v>Dallam Hartley Counties Hospital District</v>
      </c>
      <c r="I524" s="62" t="str">
        <f>+FY2019_ALL_Targets!L524</f>
        <v>210 E Texas Blvd</v>
      </c>
      <c r="J524" s="14" t="str">
        <f>_xlfn.IFNA(+INDEX(Comp1!$E:$E,MATCH(B524,Comp1!$C:$C,0)),"No")</f>
        <v>Yes</v>
      </c>
      <c r="K524" s="14" t="str">
        <f>_xlfn.IFNA(+INDEX(Comp1!$F:$F,MATCH(B524,Comp1!$C:$C,0)),"No")</f>
        <v>Yes</v>
      </c>
      <c r="L524" s="14" t="str">
        <f>_xlfn.IFNA(+INDEX(Comp1!G:G,MATCH($B524,Comp1!$C:$C,0)),"No")</f>
        <v>Yes</v>
      </c>
      <c r="M524" s="14" t="str">
        <f>_xlfn.IFNA(+INDEX(Comp1!H:H,MATCH($B524,Comp1!$C:$C,0)),"No")</f>
        <v>Yes</v>
      </c>
      <c r="N524" s="14" t="str">
        <f>_xlfn.IFNA(+INDEX(Comp1!I:I,MATCH($B524,Comp1!$C:$C,0)),"No")</f>
        <v>Yes</v>
      </c>
      <c r="O524" s="14" t="str">
        <f>_xlfn.IFNA(+INDEX(Comp1!J:J,MATCH($B524,Comp1!$C:$C,0)),"No")</f>
        <v>Yes</v>
      </c>
      <c r="P524" s="14" t="str">
        <f>_xlfn.IFNA(+INDEX(Comp1!K:K,MATCH($B524,Comp1!$C:$C,0)),"No")</f>
        <v>Yes</v>
      </c>
      <c r="Q524" s="14" t="str">
        <f>_xlfn.IFNA(+INDEX(Comp1!L:L,MATCH($B524,Comp1!$C:$C,0)),"No")</f>
        <v>Yes</v>
      </c>
      <c r="R524" s="14" t="str">
        <f>_xlfn.IFNA(+INDEX(Comp1!M:M,MATCH($B524,Comp1!$C:$C,0)),"No")</f>
        <v>Yes</v>
      </c>
      <c r="S524" s="14" t="str">
        <f>_xlfn.IFNA(+INDEX(Comp1!N:N,MATCH($B524,Comp1!$C:$C,0)),"No")</f>
        <v>Yes</v>
      </c>
      <c r="T524" s="14" t="str">
        <f>_xlfn.IFNA(+INDEX(Comp1!O:O,MATCH($B524,Comp1!$C:$C,0)),"No")</f>
        <v>Yes</v>
      </c>
      <c r="U524" s="14" t="s">
        <v>35</v>
      </c>
      <c r="V524" s="263">
        <v>2.16</v>
      </c>
      <c r="W524" s="263">
        <v>2.16</v>
      </c>
      <c r="X524" s="263">
        <v>2.16</v>
      </c>
      <c r="Y524" s="263">
        <v>2.16</v>
      </c>
      <c r="Z524" s="263">
        <v>2.16</v>
      </c>
      <c r="AA524" s="263">
        <v>2.16</v>
      </c>
      <c r="AB524" s="263">
        <v>2.12</v>
      </c>
      <c r="AC524" s="263">
        <f>IF(Q524="yes",+INDEX('Final Comp Values'!$BH:$BH,MATCH('Monthy Targets'!$B524,'Final Comp Values'!$C:$C,0)),0)</f>
        <v>2.11</v>
      </c>
      <c r="AD524" s="263">
        <f>IF(R524="yes",+INDEX('Final Comp Values'!$BH:$BH,MATCH('Monthy Targets'!$B524,'Final Comp Values'!$C:$C,0)),0)</f>
        <v>2.11</v>
      </c>
      <c r="AE524" s="263">
        <f>IF(S524="yes",+INDEX('Final Comp Values'!$BL:$BL,MATCH('Monthy Targets'!$B524,'Final Comp Values'!$C:$C,0)),0)</f>
        <v>2.11</v>
      </c>
      <c r="AF524" s="263">
        <f>IF(T524="yes",+INDEX('Final Comp Values'!$BL:$BL,MATCH('Monthy Targets'!$B524,'Final Comp Values'!$C:$C,0)),0)</f>
        <v>2.11</v>
      </c>
      <c r="AG524" s="263">
        <f>IF(U524="yes",+INDEX('Final Comp Values'!$BL:$BL,MATCH('Monthy Targets'!$B524,'Final Comp Values'!$C:$C,0)),0)</f>
        <v>2.11</v>
      </c>
    </row>
    <row r="525" spans="1:33" x14ac:dyDescent="0.25">
      <c r="A525" s="579">
        <f>+FY2019_ALL_Targets!A525</f>
        <v>105595</v>
      </c>
      <c r="B525" s="62">
        <f>+FY2019_ALL_Targets!B525</f>
        <v>676345</v>
      </c>
      <c r="C525" s="62">
        <f>+FY2019_ALL_Targets!C525</f>
        <v>1026587</v>
      </c>
      <c r="D525" s="62">
        <f>+FY2019_ALL_Targets!D525</f>
        <v>1164810925</v>
      </c>
      <c r="E525" s="62"/>
      <c r="F525" s="62" t="str">
        <f>+FY2019_ALL_Targets!E525</f>
        <v>Travis</v>
      </c>
      <c r="G525" s="62" t="str">
        <f>FY2019_ALL_Targets!J525</f>
        <v>Bel Air at Teravista</v>
      </c>
      <c r="H525" s="62" t="str">
        <f>FY2019_ALL_Targets!K525</f>
        <v>Hamilton County Hospital District dba Bel Air at Teravista</v>
      </c>
      <c r="I525" s="62" t="str">
        <f>+FY2019_ALL_Targets!L525</f>
        <v>4105 Teravista Club Drive</v>
      </c>
      <c r="J525" s="14" t="str">
        <f>_xlfn.IFNA(+INDEX(Comp1!$E:$E,MATCH(B525,Comp1!$C:$C,0)),"No")</f>
        <v>Yes</v>
      </c>
      <c r="K525" s="14" t="str">
        <f>_xlfn.IFNA(+INDEX(Comp1!$F:$F,MATCH(B525,Comp1!$C:$C,0)),"No")</f>
        <v>Yes</v>
      </c>
      <c r="L525" s="14" t="str">
        <f>_xlfn.IFNA(+INDEX(Comp1!G:G,MATCH($B525,Comp1!$C:$C,0)),"No")</f>
        <v>Yes</v>
      </c>
      <c r="M525" s="14" t="str">
        <f>_xlfn.IFNA(+INDEX(Comp1!H:H,MATCH($B525,Comp1!$C:$C,0)),"No")</f>
        <v>Yes</v>
      </c>
      <c r="N525" s="14" t="str">
        <f>_xlfn.IFNA(+INDEX(Comp1!I:I,MATCH($B525,Comp1!$C:$C,0)),"No")</f>
        <v>Yes</v>
      </c>
      <c r="O525" s="14" t="str">
        <f>_xlfn.IFNA(+INDEX(Comp1!J:J,MATCH($B525,Comp1!$C:$C,0)),"No")</f>
        <v>Yes</v>
      </c>
      <c r="P525" s="14" t="str">
        <f>_xlfn.IFNA(+INDEX(Comp1!K:K,MATCH($B525,Comp1!$C:$C,0)),"No")</f>
        <v>Yes</v>
      </c>
      <c r="Q525" s="14" t="str">
        <f>_xlfn.IFNA(+INDEX(Comp1!L:L,MATCH($B525,Comp1!$C:$C,0)),"No")</f>
        <v>Yes</v>
      </c>
      <c r="R525" s="14" t="str">
        <f>_xlfn.IFNA(+INDEX(Comp1!M:M,MATCH($B525,Comp1!$C:$C,0)),"No")</f>
        <v>Yes</v>
      </c>
      <c r="S525" s="14" t="str">
        <f>_xlfn.IFNA(+INDEX(Comp1!N:N,MATCH($B525,Comp1!$C:$C,0)),"No")</f>
        <v>Yes</v>
      </c>
      <c r="T525" s="14" t="str">
        <f>_xlfn.IFNA(+INDEX(Comp1!O:O,MATCH($B525,Comp1!$C:$C,0)),"No")</f>
        <v>Yes</v>
      </c>
      <c r="U525" s="14" t="s">
        <v>35</v>
      </c>
      <c r="V525" s="263">
        <v>4.2</v>
      </c>
      <c r="W525" s="263">
        <v>4.2</v>
      </c>
      <c r="X525" s="263">
        <v>4.2</v>
      </c>
      <c r="Y525" s="263">
        <v>4.2</v>
      </c>
      <c r="Z525" s="263">
        <v>4.2</v>
      </c>
      <c r="AA525" s="263">
        <v>4.2</v>
      </c>
      <c r="AB525" s="263">
        <v>4.13</v>
      </c>
      <c r="AC525" s="263">
        <f>IF(Q525="yes",+INDEX('Final Comp Values'!$BH:$BH,MATCH('Monthy Targets'!$B525,'Final Comp Values'!$C:$C,0)),0)</f>
        <v>4.12</v>
      </c>
      <c r="AD525" s="263">
        <f>IF(R525="yes",+INDEX('Final Comp Values'!$BH:$BH,MATCH('Monthy Targets'!$B525,'Final Comp Values'!$C:$C,0)),0)</f>
        <v>4.12</v>
      </c>
      <c r="AE525" s="263">
        <f>IF(S525="yes",+INDEX('Final Comp Values'!$BL:$BL,MATCH('Monthy Targets'!$B525,'Final Comp Values'!$C:$C,0)),0)</f>
        <v>4.12</v>
      </c>
      <c r="AF525" s="263">
        <f>IF(T525="yes",+INDEX('Final Comp Values'!$BL:$BL,MATCH('Monthy Targets'!$B525,'Final Comp Values'!$C:$C,0)),0)</f>
        <v>4.12</v>
      </c>
      <c r="AG525" s="263">
        <f>IF(U525="yes",+INDEX('Final Comp Values'!$BL:$BL,MATCH('Monthy Targets'!$B525,'Final Comp Values'!$C:$C,0)),0)</f>
        <v>4.12</v>
      </c>
    </row>
    <row r="526" spans="1:33" x14ac:dyDescent="0.25">
      <c r="A526" s="579">
        <f>+FY2019_ALL_Targets!A526</f>
        <v>105697</v>
      </c>
      <c r="B526" s="62">
        <f>+FY2019_ALL_Targets!B526</f>
        <v>676349</v>
      </c>
      <c r="C526" s="62">
        <f>+FY2019_ALL_Targets!C526</f>
        <v>1026712</v>
      </c>
      <c r="D526" s="62">
        <f>+FY2019_ALL_Targets!D526</f>
        <v>1629417787</v>
      </c>
      <c r="E526" s="62"/>
      <c r="F526" s="62" t="str">
        <f>+FY2019_ALL_Targets!E526</f>
        <v>Dallas</v>
      </c>
      <c r="G526" s="62" t="str">
        <f>FY2019_ALL_Targets!J526</f>
        <v>Accel at Willow Bend</v>
      </c>
      <c r="H526" s="62" t="str">
        <f>FY2019_ALL_Targets!K526</f>
        <v>South Limestone Hospital District</v>
      </c>
      <c r="I526" s="62" t="str">
        <f>+FY2019_ALL_Targets!L526</f>
        <v>2620 Communications Pkwy.</v>
      </c>
      <c r="J526" s="14" t="str">
        <f>_xlfn.IFNA(+INDEX(Comp1!$E:$E,MATCH(B526,Comp1!$C:$C,0)),"No")</f>
        <v>Yes</v>
      </c>
      <c r="K526" s="14" t="str">
        <f>_xlfn.IFNA(+INDEX(Comp1!$F:$F,MATCH(B526,Comp1!$C:$C,0)),"No")</f>
        <v>Yes</v>
      </c>
      <c r="L526" s="14" t="str">
        <f>_xlfn.IFNA(+INDEX(Comp1!G:G,MATCH($B526,Comp1!$C:$C,0)),"No")</f>
        <v>Yes</v>
      </c>
      <c r="M526" s="14" t="str">
        <f>_xlfn.IFNA(+INDEX(Comp1!H:H,MATCH($B526,Comp1!$C:$C,0)),"No")</f>
        <v>Yes</v>
      </c>
      <c r="N526" s="14" t="str">
        <f>_xlfn.IFNA(+INDEX(Comp1!I:I,MATCH($B526,Comp1!$C:$C,0)),"No")</f>
        <v>Yes</v>
      </c>
      <c r="O526" s="14" t="str">
        <f>_xlfn.IFNA(+INDEX(Comp1!J:J,MATCH($B526,Comp1!$C:$C,0)),"No")</f>
        <v>Yes</v>
      </c>
      <c r="P526" s="14" t="str">
        <f>_xlfn.IFNA(+INDEX(Comp1!K:K,MATCH($B526,Comp1!$C:$C,0)),"No")</f>
        <v>Yes</v>
      </c>
      <c r="Q526" s="14" t="str">
        <f>_xlfn.IFNA(+INDEX(Comp1!L:L,MATCH($B526,Comp1!$C:$C,0)),"No")</f>
        <v>Yes</v>
      </c>
      <c r="R526" s="14" t="str">
        <f>_xlfn.IFNA(+INDEX(Comp1!M:M,MATCH($B526,Comp1!$C:$C,0)),"No")</f>
        <v>Yes</v>
      </c>
      <c r="S526" s="14" t="str">
        <f>_xlfn.IFNA(+INDEX(Comp1!N:N,MATCH($B526,Comp1!$C:$C,0)),"No")</f>
        <v>Yes</v>
      </c>
      <c r="T526" s="14" t="str">
        <f>_xlfn.IFNA(+INDEX(Comp1!O:O,MATCH($B526,Comp1!$C:$C,0)),"No")</f>
        <v>Yes</v>
      </c>
      <c r="U526" s="14" t="s">
        <v>35</v>
      </c>
      <c r="V526" s="263">
        <v>1.77</v>
      </c>
      <c r="W526" s="263">
        <v>1.77</v>
      </c>
      <c r="X526" s="263">
        <v>1.77</v>
      </c>
      <c r="Y526" s="263">
        <v>1.77</v>
      </c>
      <c r="Z526" s="263">
        <v>1.77</v>
      </c>
      <c r="AA526" s="263">
        <v>1.77</v>
      </c>
      <c r="AB526" s="263">
        <v>1.71</v>
      </c>
      <c r="AC526" s="263">
        <f>IF(Q526="yes",+INDEX('Final Comp Values'!$BH:$BH,MATCH('Monthy Targets'!$B526,'Final Comp Values'!$C:$C,0)),0)</f>
        <v>1.71</v>
      </c>
      <c r="AD526" s="263">
        <f>IF(R526="yes",+INDEX('Final Comp Values'!$BH:$BH,MATCH('Monthy Targets'!$B526,'Final Comp Values'!$C:$C,0)),0)</f>
        <v>1.71</v>
      </c>
      <c r="AE526" s="263">
        <f>IF(S526="yes",+INDEX('Final Comp Values'!$BL:$BL,MATCH('Monthy Targets'!$B526,'Final Comp Values'!$C:$C,0)),0)</f>
        <v>1.71</v>
      </c>
      <c r="AF526" s="263">
        <f>IF(T526="yes",+INDEX('Final Comp Values'!$BL:$BL,MATCH('Monthy Targets'!$B526,'Final Comp Values'!$C:$C,0)),0)</f>
        <v>1.71</v>
      </c>
      <c r="AG526" s="263">
        <f>IF(U526="yes",+INDEX('Final Comp Values'!$BL:$BL,MATCH('Monthy Targets'!$B526,'Final Comp Values'!$C:$C,0)),0)</f>
        <v>1.71</v>
      </c>
    </row>
    <row r="527" spans="1:33" x14ac:dyDescent="0.25">
      <c r="A527" s="579">
        <f>+FY2019_ALL_Targets!A527</f>
        <v>105652</v>
      </c>
      <c r="B527" s="62">
        <f>+FY2019_ALL_Targets!B527</f>
        <v>676350</v>
      </c>
      <c r="C527" s="62">
        <f>+FY2019_ALL_Targets!C527</f>
        <v>1025506</v>
      </c>
      <c r="D527" s="62">
        <f>+FY2019_ALL_Targets!D527</f>
        <v>1144769563</v>
      </c>
      <c r="E527" s="62"/>
      <c r="F527" s="62" t="str">
        <f>+FY2019_ALL_Targets!E527</f>
        <v>Harris</v>
      </c>
      <c r="G527" s="62" t="str">
        <f>FY2019_ALL_Targets!J527</f>
        <v>The Heights of Tomball</v>
      </c>
      <c r="H527" s="62" t="str">
        <f>FY2019_ALL_Targets!K527</f>
        <v>Liberty County Hospital District No. 1</v>
      </c>
      <c r="I527" s="62" t="str">
        <f>+FY2019_ALL_Targets!L527</f>
        <v>27840 Johnson Road</v>
      </c>
      <c r="J527" s="14" t="str">
        <f>_xlfn.IFNA(+INDEX(Comp1!$E:$E,MATCH(B527,Comp1!$C:$C,0)),"No")</f>
        <v>Yes</v>
      </c>
      <c r="K527" s="14" t="str">
        <f>_xlfn.IFNA(+INDEX(Comp1!$F:$F,MATCH(B527,Comp1!$C:$C,0)),"No")</f>
        <v>Yes</v>
      </c>
      <c r="L527" s="14" t="str">
        <f>_xlfn.IFNA(+INDEX(Comp1!G:G,MATCH($B527,Comp1!$C:$C,0)),"No")</f>
        <v>Yes</v>
      </c>
      <c r="M527" s="14" t="str">
        <f>_xlfn.IFNA(+INDEX(Comp1!H:H,MATCH($B527,Comp1!$C:$C,0)),"No")</f>
        <v>Yes</v>
      </c>
      <c r="N527" s="14" t="str">
        <f>_xlfn.IFNA(+INDEX(Comp1!I:I,MATCH($B527,Comp1!$C:$C,0)),"No")</f>
        <v>Yes</v>
      </c>
      <c r="O527" s="14" t="str">
        <f>_xlfn.IFNA(+INDEX(Comp1!J:J,MATCH($B527,Comp1!$C:$C,0)),"No")</f>
        <v>Yes</v>
      </c>
      <c r="P527" s="14" t="str">
        <f>_xlfn.IFNA(+INDEX(Comp1!K:K,MATCH($B527,Comp1!$C:$C,0)),"No")</f>
        <v>Yes</v>
      </c>
      <c r="Q527" s="14" t="str">
        <f>_xlfn.IFNA(+INDEX(Comp1!L:L,MATCH($B527,Comp1!$C:$C,0)),"No")</f>
        <v>Yes</v>
      </c>
      <c r="R527" s="14" t="str">
        <f>_xlfn.IFNA(+INDEX(Comp1!M:M,MATCH($B527,Comp1!$C:$C,0)),"No")</f>
        <v>Yes</v>
      </c>
      <c r="S527" s="14" t="str">
        <f>_xlfn.IFNA(+INDEX(Comp1!N:N,MATCH($B527,Comp1!$C:$C,0)),"No")</f>
        <v>Yes</v>
      </c>
      <c r="T527" s="14" t="str">
        <f>_xlfn.IFNA(+INDEX(Comp1!O:O,MATCH($B527,Comp1!$C:$C,0)),"No")</f>
        <v>Yes</v>
      </c>
      <c r="U527" s="14" t="s">
        <v>35</v>
      </c>
      <c r="V527" s="263">
        <v>2.87</v>
      </c>
      <c r="W527" s="263">
        <v>2.87</v>
      </c>
      <c r="X527" s="263">
        <v>2.87</v>
      </c>
      <c r="Y527" s="263">
        <v>2.87</v>
      </c>
      <c r="Z527" s="263">
        <v>2.87</v>
      </c>
      <c r="AA527" s="263">
        <v>2.87</v>
      </c>
      <c r="AB527" s="263">
        <v>2.85</v>
      </c>
      <c r="AC527" s="263">
        <f>IF(Q527="yes",+INDEX('Final Comp Values'!$BH:$BH,MATCH('Monthy Targets'!$B527,'Final Comp Values'!$C:$C,0)),0)</f>
        <v>2.84</v>
      </c>
      <c r="AD527" s="263">
        <f>IF(R527="yes",+INDEX('Final Comp Values'!$BH:$BH,MATCH('Monthy Targets'!$B527,'Final Comp Values'!$C:$C,0)),0)</f>
        <v>2.84</v>
      </c>
      <c r="AE527" s="263">
        <f>IF(S527="yes",+INDEX('Final Comp Values'!$BL:$BL,MATCH('Monthy Targets'!$B527,'Final Comp Values'!$C:$C,0)),0)</f>
        <v>2.84</v>
      </c>
      <c r="AF527" s="263">
        <f>IF(T527="yes",+INDEX('Final Comp Values'!$BL:$BL,MATCH('Monthy Targets'!$B527,'Final Comp Values'!$C:$C,0)),0)</f>
        <v>2.84</v>
      </c>
      <c r="AG527" s="263">
        <f>IF(U527="yes",+INDEX('Final Comp Values'!$BL:$BL,MATCH('Monthy Targets'!$B527,'Final Comp Values'!$C:$C,0)),0)</f>
        <v>2.84</v>
      </c>
    </row>
    <row r="528" spans="1:33" x14ac:dyDescent="0.25">
      <c r="A528" s="579">
        <f>+FY2019_ALL_Targets!A528</f>
        <v>105727</v>
      </c>
      <c r="B528" s="62">
        <f>+FY2019_ALL_Targets!B528</f>
        <v>676353</v>
      </c>
      <c r="C528" s="62">
        <f>+FY2019_ALL_Targets!C528</f>
        <v>1026517</v>
      </c>
      <c r="D528" s="62">
        <f>+FY2019_ALL_Targets!D528</f>
        <v>1174911986</v>
      </c>
      <c r="E528" s="62"/>
      <c r="F528" s="62" t="str">
        <f>+FY2019_ALL_Targets!E528</f>
        <v>Bexar</v>
      </c>
      <c r="G528" s="62" t="str">
        <f>FY2019_ALL_Targets!J528</f>
        <v>Coronado at Stone Oak</v>
      </c>
      <c r="H528" s="62" t="str">
        <f>FY2019_ALL_Targets!K528</f>
        <v>Uvalde County Hospital Authority</v>
      </c>
      <c r="I528" s="62" t="str">
        <f>+FY2019_ALL_Targets!L528</f>
        <v>19638 Stone Oak Parkway</v>
      </c>
      <c r="J528" s="14" t="str">
        <f>_xlfn.IFNA(+INDEX(Comp1!$E:$E,MATCH(B528,Comp1!$C:$C,0)),"No")</f>
        <v>Yes</v>
      </c>
      <c r="K528" s="14" t="str">
        <f>_xlfn.IFNA(+INDEX(Comp1!$F:$F,MATCH(B528,Comp1!$C:$C,0)),"No")</f>
        <v>Yes</v>
      </c>
      <c r="L528" s="14" t="str">
        <f>_xlfn.IFNA(+INDEX(Comp1!G:G,MATCH($B528,Comp1!$C:$C,0)),"No")</f>
        <v>Yes</v>
      </c>
      <c r="M528" s="14" t="str">
        <f>_xlfn.IFNA(+INDEX(Comp1!H:H,MATCH($B528,Comp1!$C:$C,0)),"No")</f>
        <v>Yes</v>
      </c>
      <c r="N528" s="14" t="str">
        <f>_xlfn.IFNA(+INDEX(Comp1!I:I,MATCH($B528,Comp1!$C:$C,0)),"No")</f>
        <v>Yes</v>
      </c>
      <c r="O528" s="14" t="str">
        <f>_xlfn.IFNA(+INDEX(Comp1!J:J,MATCH($B528,Comp1!$C:$C,0)),"No")</f>
        <v>Yes</v>
      </c>
      <c r="P528" s="14" t="str">
        <f>_xlfn.IFNA(+INDEX(Comp1!K:K,MATCH($B528,Comp1!$C:$C,0)),"No")</f>
        <v>Yes</v>
      </c>
      <c r="Q528" s="14" t="str">
        <f>_xlfn.IFNA(+INDEX(Comp1!L:L,MATCH($B528,Comp1!$C:$C,0)),"No")</f>
        <v>Yes</v>
      </c>
      <c r="R528" s="14" t="str">
        <f>_xlfn.IFNA(+INDEX(Comp1!M:M,MATCH($B528,Comp1!$C:$C,0)),"No")</f>
        <v>Yes</v>
      </c>
      <c r="S528" s="14" t="str">
        <f>_xlfn.IFNA(+INDEX(Comp1!N:N,MATCH($B528,Comp1!$C:$C,0)),"No")</f>
        <v>Yes</v>
      </c>
      <c r="T528" s="14" t="str">
        <f>_xlfn.IFNA(+INDEX(Comp1!O:O,MATCH($B528,Comp1!$C:$C,0)),"No")</f>
        <v>Yes</v>
      </c>
      <c r="U528" s="14" t="s">
        <v>35</v>
      </c>
      <c r="V528" s="263">
        <v>1.59</v>
      </c>
      <c r="W528" s="263">
        <v>1.59</v>
      </c>
      <c r="X528" s="263">
        <v>1.59</v>
      </c>
      <c r="Y528" s="263">
        <v>1.59</v>
      </c>
      <c r="Z528" s="263">
        <v>1.59</v>
      </c>
      <c r="AA528" s="263">
        <v>1.59</v>
      </c>
      <c r="AB528" s="263">
        <v>1.56</v>
      </c>
      <c r="AC528" s="263">
        <f>IF(Q528="yes",+INDEX('Final Comp Values'!$BH:$BH,MATCH('Monthy Targets'!$B528,'Final Comp Values'!$C:$C,0)),0)</f>
        <v>1.56</v>
      </c>
      <c r="AD528" s="263">
        <f>IF(R528="yes",+INDEX('Final Comp Values'!$BH:$BH,MATCH('Monthy Targets'!$B528,'Final Comp Values'!$C:$C,0)),0)</f>
        <v>1.56</v>
      </c>
      <c r="AE528" s="263">
        <f>IF(S528="yes",+INDEX('Final Comp Values'!$BL:$BL,MATCH('Monthy Targets'!$B528,'Final Comp Values'!$C:$C,0)),0)</f>
        <v>1.56</v>
      </c>
      <c r="AF528" s="263">
        <f>IF(T528="yes",+INDEX('Final Comp Values'!$BL:$BL,MATCH('Monthy Targets'!$B528,'Final Comp Values'!$C:$C,0)),0)</f>
        <v>1.56</v>
      </c>
      <c r="AG528" s="263">
        <f>IF(U528="yes",+INDEX('Final Comp Values'!$BL:$BL,MATCH('Monthy Targets'!$B528,'Final Comp Values'!$C:$C,0)),0)</f>
        <v>1.56</v>
      </c>
    </row>
    <row r="529" spans="1:33" x14ac:dyDescent="0.25">
      <c r="A529" s="579">
        <f>+FY2019_ALL_Targets!A529</f>
        <v>105682</v>
      </c>
      <c r="B529" s="62">
        <f>+FY2019_ALL_Targets!B529</f>
        <v>676356</v>
      </c>
      <c r="C529" s="62">
        <f>+FY2019_ALL_Targets!C529</f>
        <v>1025569</v>
      </c>
      <c r="D529" s="62">
        <f>+FY2019_ALL_Targets!D529</f>
        <v>1871032292</v>
      </c>
      <c r="E529" s="62"/>
      <c r="F529" s="62" t="str">
        <f>+FY2019_ALL_Targets!E529</f>
        <v>Harris</v>
      </c>
      <c r="G529" s="62" t="str">
        <f>FY2019_ALL_Targets!J529</f>
        <v>The Heights of North Houston</v>
      </c>
      <c r="H529" s="62" t="str">
        <f>FY2019_ALL_Targets!K529</f>
        <v>Liberty County Hospital District No. 1</v>
      </c>
      <c r="I529" s="62" t="str">
        <f>+FY2019_ALL_Targets!L529</f>
        <v>303 Hollow Tree Lane</v>
      </c>
      <c r="J529" s="14" t="str">
        <f>_xlfn.IFNA(+INDEX(Comp1!$E:$E,MATCH(B529,Comp1!$C:$C,0)),"No")</f>
        <v>Yes</v>
      </c>
      <c r="K529" s="14" t="str">
        <f>_xlfn.IFNA(+INDEX(Comp1!$F:$F,MATCH(B529,Comp1!$C:$C,0)),"No")</f>
        <v>Yes</v>
      </c>
      <c r="L529" s="14" t="str">
        <f>_xlfn.IFNA(+INDEX(Comp1!G:G,MATCH($B529,Comp1!$C:$C,0)),"No")</f>
        <v>Yes</v>
      </c>
      <c r="M529" s="14" t="str">
        <f>_xlfn.IFNA(+INDEX(Comp1!H:H,MATCH($B529,Comp1!$C:$C,0)),"No")</f>
        <v>Yes</v>
      </c>
      <c r="N529" s="14" t="str">
        <f>_xlfn.IFNA(+INDEX(Comp1!I:I,MATCH($B529,Comp1!$C:$C,0)),"No")</f>
        <v>Yes</v>
      </c>
      <c r="O529" s="14" t="str">
        <f>_xlfn.IFNA(+INDEX(Comp1!J:J,MATCH($B529,Comp1!$C:$C,0)),"No")</f>
        <v>Yes</v>
      </c>
      <c r="P529" s="14" t="str">
        <f>_xlfn.IFNA(+INDEX(Comp1!K:K,MATCH($B529,Comp1!$C:$C,0)),"No")</f>
        <v>Yes</v>
      </c>
      <c r="Q529" s="14" t="str">
        <f>_xlfn.IFNA(+INDEX(Comp1!L:L,MATCH($B529,Comp1!$C:$C,0)),"No")</f>
        <v>Yes</v>
      </c>
      <c r="R529" s="14" t="str">
        <f>_xlfn.IFNA(+INDEX(Comp1!M:M,MATCH($B529,Comp1!$C:$C,0)),"No")</f>
        <v>Yes</v>
      </c>
      <c r="S529" s="14" t="str">
        <f>_xlfn.IFNA(+INDEX(Comp1!N:N,MATCH($B529,Comp1!$C:$C,0)),"No")</f>
        <v>Yes</v>
      </c>
      <c r="T529" s="14" t="str">
        <f>_xlfn.IFNA(+INDEX(Comp1!O:O,MATCH($B529,Comp1!$C:$C,0)),"No")</f>
        <v>Yes</v>
      </c>
      <c r="U529" s="14" t="s">
        <v>35</v>
      </c>
      <c r="V529" s="263">
        <v>3.62</v>
      </c>
      <c r="W529" s="263">
        <v>3.62</v>
      </c>
      <c r="X529" s="263">
        <v>3.62</v>
      </c>
      <c r="Y529" s="263">
        <v>3.62</v>
      </c>
      <c r="Z529" s="263">
        <v>3.62</v>
      </c>
      <c r="AA529" s="263">
        <v>3.62</v>
      </c>
      <c r="AB529" s="263">
        <v>3.59</v>
      </c>
      <c r="AC529" s="263">
        <f>IF(Q529="yes",+INDEX('Final Comp Values'!$BH:$BH,MATCH('Monthy Targets'!$B529,'Final Comp Values'!$C:$C,0)),0)</f>
        <v>3.57</v>
      </c>
      <c r="AD529" s="263">
        <f>IF(R529="yes",+INDEX('Final Comp Values'!$BH:$BH,MATCH('Monthy Targets'!$B529,'Final Comp Values'!$C:$C,0)),0)</f>
        <v>3.57</v>
      </c>
      <c r="AE529" s="263">
        <f>IF(S529="yes",+INDEX('Final Comp Values'!$BL:$BL,MATCH('Monthy Targets'!$B529,'Final Comp Values'!$C:$C,0)),0)</f>
        <v>3.57</v>
      </c>
      <c r="AF529" s="263">
        <f>IF(T529="yes",+INDEX('Final Comp Values'!$BL:$BL,MATCH('Monthy Targets'!$B529,'Final Comp Values'!$C:$C,0)),0)</f>
        <v>3.57</v>
      </c>
      <c r="AG529" s="263">
        <f>IF(U529="yes",+INDEX('Final Comp Values'!$BL:$BL,MATCH('Monthy Targets'!$B529,'Final Comp Values'!$C:$C,0)),0)</f>
        <v>3.57</v>
      </c>
    </row>
    <row r="530" spans="1:33" x14ac:dyDescent="0.25">
      <c r="A530" s="579">
        <f>+FY2019_ALL_Targets!A530</f>
        <v>105818</v>
      </c>
      <c r="B530" s="62">
        <f>+FY2019_ALL_Targets!B530</f>
        <v>676357</v>
      </c>
      <c r="C530" s="62">
        <f>+FY2019_ALL_Targets!C530</f>
        <v>1026524</v>
      </c>
      <c r="D530" s="62">
        <f>+FY2019_ALL_Targets!D530</f>
        <v>1669860433</v>
      </c>
      <c r="E530" s="62"/>
      <c r="F530" s="62" t="str">
        <f>+FY2019_ALL_Targets!E530</f>
        <v>Harris</v>
      </c>
      <c r="G530" s="62" t="str">
        <f>FY2019_ALL_Targets!J530</f>
        <v>The Broadmoor at Creekside Park</v>
      </c>
      <c r="H530" s="62" t="str">
        <f>FY2019_ALL_Targets!K530</f>
        <v>Memorial Medical Center dba The Broadmoor at Creekside Park</v>
      </c>
      <c r="I530" s="62" t="str">
        <f>+FY2019_ALL_Targets!L530</f>
        <v>5665 Creekside Forest Drive</v>
      </c>
      <c r="J530" s="14" t="str">
        <f>_xlfn.IFNA(+INDEX(Comp1!$E:$E,MATCH(B530,Comp1!$C:$C,0)),"No")</f>
        <v>Yes</v>
      </c>
      <c r="K530" s="14" t="str">
        <f>_xlfn.IFNA(+INDEX(Comp1!$F:$F,MATCH(B530,Comp1!$C:$C,0)),"No")</f>
        <v>Yes</v>
      </c>
      <c r="L530" s="14" t="str">
        <f>_xlfn.IFNA(+INDEX(Comp1!G:G,MATCH($B530,Comp1!$C:$C,0)),"No")</f>
        <v>Yes</v>
      </c>
      <c r="M530" s="14" t="str">
        <f>_xlfn.IFNA(+INDEX(Comp1!H:H,MATCH($B530,Comp1!$C:$C,0)),"No")</f>
        <v>Yes</v>
      </c>
      <c r="N530" s="14" t="str">
        <f>_xlfn.IFNA(+INDEX(Comp1!I:I,MATCH($B530,Comp1!$C:$C,0)),"No")</f>
        <v>Yes</v>
      </c>
      <c r="O530" s="14" t="str">
        <f>_xlfn.IFNA(+INDEX(Comp1!J:J,MATCH($B530,Comp1!$C:$C,0)),"No")</f>
        <v>Yes</v>
      </c>
      <c r="P530" s="14" t="str">
        <f>_xlfn.IFNA(+INDEX(Comp1!K:K,MATCH($B530,Comp1!$C:$C,0)),"No")</f>
        <v>Yes</v>
      </c>
      <c r="Q530" s="14" t="str">
        <f>_xlfn.IFNA(+INDEX(Comp1!L:L,MATCH($B530,Comp1!$C:$C,0)),"No")</f>
        <v>Yes</v>
      </c>
      <c r="R530" s="14" t="str">
        <f>_xlfn.IFNA(+INDEX(Comp1!M:M,MATCH($B530,Comp1!$C:$C,0)),"No")</f>
        <v>Yes</v>
      </c>
      <c r="S530" s="14" t="str">
        <f>_xlfn.IFNA(+INDEX(Comp1!N:N,MATCH($B530,Comp1!$C:$C,0)),"No")</f>
        <v>Yes</v>
      </c>
      <c r="T530" s="14" t="str">
        <f>_xlfn.IFNA(+INDEX(Comp1!O:O,MATCH($B530,Comp1!$C:$C,0)),"No")</f>
        <v>Yes</v>
      </c>
      <c r="U530" s="14" t="s">
        <v>35</v>
      </c>
      <c r="V530" s="263">
        <v>1.69</v>
      </c>
      <c r="W530" s="263">
        <v>1.69</v>
      </c>
      <c r="X530" s="263">
        <v>1.69</v>
      </c>
      <c r="Y530" s="263">
        <v>1.69</v>
      </c>
      <c r="Z530" s="263">
        <v>1.69</v>
      </c>
      <c r="AA530" s="263">
        <v>1.69</v>
      </c>
      <c r="AB530" s="263">
        <v>1.68</v>
      </c>
      <c r="AC530" s="263">
        <f>IF(Q530="yes",+INDEX('Final Comp Values'!$BH:$BH,MATCH('Monthy Targets'!$B530,'Final Comp Values'!$C:$C,0)),0)</f>
        <v>1.67</v>
      </c>
      <c r="AD530" s="263">
        <f>IF(R530="yes",+INDEX('Final Comp Values'!$BH:$BH,MATCH('Monthy Targets'!$B530,'Final Comp Values'!$C:$C,0)),0)</f>
        <v>1.67</v>
      </c>
      <c r="AE530" s="263">
        <f>IF(S530="yes",+INDEX('Final Comp Values'!$BL:$BL,MATCH('Monthy Targets'!$B530,'Final Comp Values'!$C:$C,0)),0)</f>
        <v>1.67</v>
      </c>
      <c r="AF530" s="263">
        <f>IF(T530="yes",+INDEX('Final Comp Values'!$BL:$BL,MATCH('Monthy Targets'!$B530,'Final Comp Values'!$C:$C,0)),0)</f>
        <v>1.67</v>
      </c>
      <c r="AG530" s="263">
        <f>IF(U530="yes",+INDEX('Final Comp Values'!$BL:$BL,MATCH('Monthy Targets'!$B530,'Final Comp Values'!$C:$C,0)),0)</f>
        <v>1.67</v>
      </c>
    </row>
    <row r="531" spans="1:33" x14ac:dyDescent="0.25">
      <c r="A531" s="579">
        <f>+FY2019_ALL_Targets!A531</f>
        <v>105761</v>
      </c>
      <c r="B531" s="62">
        <f>+FY2019_ALL_Targets!B531</f>
        <v>676358</v>
      </c>
      <c r="C531" s="62">
        <f>+FY2019_ALL_Targets!C531</f>
        <v>1026643</v>
      </c>
      <c r="D531" s="62">
        <f>+FY2019_ALL_Targets!D531</f>
        <v>1699114785</v>
      </c>
      <c r="E531" s="62"/>
      <c r="F531" s="62" t="str">
        <f>+FY2019_ALL_Targets!E531</f>
        <v>Dallas</v>
      </c>
      <c r="G531" s="62" t="str">
        <f>FY2019_ALL_Targets!J531</f>
        <v>The Villages on MacArthur</v>
      </c>
      <c r="H531" s="62" t="str">
        <f>FY2019_ALL_Targets!K531</f>
        <v>South Limestone Hospital District</v>
      </c>
      <c r="I531" s="62" t="str">
        <f>+FY2019_ALL_Targets!L531</f>
        <v>3443 N. MacArthur Blvd.</v>
      </c>
      <c r="J531" s="14" t="str">
        <f>_xlfn.IFNA(+INDEX(Comp1!$E:$E,MATCH(B531,Comp1!$C:$C,0)),"No")</f>
        <v>Yes</v>
      </c>
      <c r="K531" s="14" t="str">
        <f>_xlfn.IFNA(+INDEX(Comp1!$F:$F,MATCH(B531,Comp1!$C:$C,0)),"No")</f>
        <v>Yes</v>
      </c>
      <c r="L531" s="14" t="str">
        <f>_xlfn.IFNA(+INDEX(Comp1!G:G,MATCH($B531,Comp1!$C:$C,0)),"No")</f>
        <v>Yes</v>
      </c>
      <c r="M531" s="14" t="str">
        <f>_xlfn.IFNA(+INDEX(Comp1!H:H,MATCH($B531,Comp1!$C:$C,0)),"No")</f>
        <v>Yes</v>
      </c>
      <c r="N531" s="14" t="str">
        <f>_xlfn.IFNA(+INDEX(Comp1!I:I,MATCH($B531,Comp1!$C:$C,0)),"No")</f>
        <v>Yes</v>
      </c>
      <c r="O531" s="14" t="str">
        <f>_xlfn.IFNA(+INDEX(Comp1!J:J,MATCH($B531,Comp1!$C:$C,0)),"No")</f>
        <v>Yes</v>
      </c>
      <c r="P531" s="14" t="str">
        <f>_xlfn.IFNA(+INDEX(Comp1!K:K,MATCH($B531,Comp1!$C:$C,0)),"No")</f>
        <v>Yes</v>
      </c>
      <c r="Q531" s="14" t="str">
        <f>_xlfn.IFNA(+INDEX(Comp1!L:L,MATCH($B531,Comp1!$C:$C,0)),"No")</f>
        <v>Yes</v>
      </c>
      <c r="R531" s="14" t="str">
        <f>_xlfn.IFNA(+INDEX(Comp1!M:M,MATCH($B531,Comp1!$C:$C,0)),"No")</f>
        <v>Yes</v>
      </c>
      <c r="S531" s="14" t="str">
        <f>_xlfn.IFNA(+INDEX(Comp1!N:N,MATCH($B531,Comp1!$C:$C,0)),"No")</f>
        <v>Yes</v>
      </c>
      <c r="T531" s="14" t="str">
        <f>_xlfn.IFNA(+INDEX(Comp1!O:O,MATCH($B531,Comp1!$C:$C,0)),"No")</f>
        <v>Yes</v>
      </c>
      <c r="U531" s="14" t="s">
        <v>35</v>
      </c>
      <c r="V531" s="263">
        <v>3.52</v>
      </c>
      <c r="W531" s="263">
        <v>3.52</v>
      </c>
      <c r="X531" s="263">
        <v>3.52</v>
      </c>
      <c r="Y531" s="263">
        <v>3.52</v>
      </c>
      <c r="Z531" s="263">
        <v>3.52</v>
      </c>
      <c r="AA531" s="263">
        <v>3.52</v>
      </c>
      <c r="AB531" s="263">
        <v>3.41</v>
      </c>
      <c r="AC531" s="263">
        <f>IF(Q531="yes",+INDEX('Final Comp Values'!$BH:$BH,MATCH('Monthy Targets'!$B531,'Final Comp Values'!$C:$C,0)),0)</f>
        <v>3.4</v>
      </c>
      <c r="AD531" s="263">
        <f>IF(R531="yes",+INDEX('Final Comp Values'!$BH:$BH,MATCH('Monthy Targets'!$B531,'Final Comp Values'!$C:$C,0)),0)</f>
        <v>3.4</v>
      </c>
      <c r="AE531" s="263">
        <f>IF(S531="yes",+INDEX('Final Comp Values'!$BL:$BL,MATCH('Monthy Targets'!$B531,'Final Comp Values'!$C:$C,0)),0)</f>
        <v>3.4</v>
      </c>
      <c r="AF531" s="263">
        <f>IF(T531="yes",+INDEX('Final Comp Values'!$BL:$BL,MATCH('Monthy Targets'!$B531,'Final Comp Values'!$C:$C,0)),0)</f>
        <v>3.4</v>
      </c>
      <c r="AG531" s="263">
        <f>IF(U531="yes",+INDEX('Final Comp Values'!$BL:$BL,MATCH('Monthy Targets'!$B531,'Final Comp Values'!$C:$C,0)),0)</f>
        <v>3.4</v>
      </c>
    </row>
    <row r="532" spans="1:33" x14ac:dyDescent="0.25">
      <c r="A532" s="579">
        <f>+FY2019_ALL_Targets!A532</f>
        <v>105594</v>
      </c>
      <c r="B532" s="62">
        <f>+FY2019_ALL_Targets!B532</f>
        <v>676362</v>
      </c>
      <c r="C532" s="62">
        <f>+FY2019_ALL_Targets!C532</f>
        <v>1028812</v>
      </c>
      <c r="D532" s="62">
        <f>+FY2019_ALL_Targets!D532</f>
        <v>1801239033</v>
      </c>
      <c r="E532" s="62"/>
      <c r="F532" s="62" t="str">
        <f>+FY2019_ALL_Targets!E532</f>
        <v>Harris</v>
      </c>
      <c r="G532" s="62" t="str">
        <f>FY2019_ALL_Targets!J532</f>
        <v>Bridgecrest Rehabilitation Suites</v>
      </c>
      <c r="H532" s="62" t="str">
        <f>FY2019_ALL_Targets!K532</f>
        <v>Liberty County Hospital District No. 1</v>
      </c>
      <c r="I532" s="62" t="str">
        <f>+FY2019_ALL_Targets!L532</f>
        <v>14100 Karissa Court</v>
      </c>
      <c r="J532" s="14" t="str">
        <f>_xlfn.IFNA(+INDEX(Comp1!$E:$E,MATCH(B532,Comp1!$C:$C,0)),"No")</f>
        <v>Yes</v>
      </c>
      <c r="K532" s="14" t="str">
        <f>_xlfn.IFNA(+INDEX(Comp1!$F:$F,MATCH(B532,Comp1!$C:$C,0)),"No")</f>
        <v>Yes</v>
      </c>
      <c r="L532" s="14" t="str">
        <f>_xlfn.IFNA(+INDEX(Comp1!G:G,MATCH($B532,Comp1!$C:$C,0)),"No")</f>
        <v>Yes</v>
      </c>
      <c r="M532" s="14" t="str">
        <f>_xlfn.IFNA(+INDEX(Comp1!H:H,MATCH($B532,Comp1!$C:$C,0)),"No")</f>
        <v>Yes</v>
      </c>
      <c r="N532" s="14" t="str">
        <f>_xlfn.IFNA(+INDEX(Comp1!I:I,MATCH($B532,Comp1!$C:$C,0)),"No")</f>
        <v>Yes</v>
      </c>
      <c r="O532" s="14" t="str">
        <f>_xlfn.IFNA(+INDEX(Comp1!J:J,MATCH($B532,Comp1!$C:$C,0)),"No")</f>
        <v>Yes</v>
      </c>
      <c r="P532" s="14" t="str">
        <f>_xlfn.IFNA(+INDEX(Comp1!K:K,MATCH($B532,Comp1!$C:$C,0)),"No")</f>
        <v>Yes</v>
      </c>
      <c r="Q532" s="14" t="str">
        <f>_xlfn.IFNA(+INDEX(Comp1!L:L,MATCH($B532,Comp1!$C:$C,0)),"No")</f>
        <v>Yes</v>
      </c>
      <c r="R532" s="14" t="str">
        <f>_xlfn.IFNA(+INDEX(Comp1!M:M,MATCH($B532,Comp1!$C:$C,0)),"No")</f>
        <v>Yes</v>
      </c>
      <c r="S532" s="14" t="str">
        <f>_xlfn.IFNA(+INDEX(Comp1!N:N,MATCH($B532,Comp1!$C:$C,0)),"No")</f>
        <v>Yes</v>
      </c>
      <c r="T532" s="14" t="str">
        <f>_xlfn.IFNA(+INDEX(Comp1!O:O,MATCH($B532,Comp1!$C:$C,0)),"No")</f>
        <v>Yes</v>
      </c>
      <c r="U532" s="14" t="s">
        <v>35</v>
      </c>
      <c r="V532" s="263">
        <v>4.07</v>
      </c>
      <c r="W532" s="263">
        <v>4.07</v>
      </c>
      <c r="X532" s="263">
        <v>4.07</v>
      </c>
      <c r="Y532" s="263">
        <v>4.07</v>
      </c>
      <c r="Z532" s="263">
        <v>4.07</v>
      </c>
      <c r="AA532" s="263">
        <v>4.07</v>
      </c>
      <c r="AB532" s="263">
        <v>4.04</v>
      </c>
      <c r="AC532" s="263">
        <f>IF(Q532="yes",+INDEX('Final Comp Values'!$BH:$BH,MATCH('Monthy Targets'!$B532,'Final Comp Values'!$C:$C,0)),0)</f>
        <v>4.0199999999999996</v>
      </c>
      <c r="AD532" s="263">
        <f>IF(R532="yes",+INDEX('Final Comp Values'!$BH:$BH,MATCH('Monthy Targets'!$B532,'Final Comp Values'!$C:$C,0)),0)</f>
        <v>4.0199999999999996</v>
      </c>
      <c r="AE532" s="263">
        <f>IF(S532="yes",+INDEX('Final Comp Values'!$BL:$BL,MATCH('Monthy Targets'!$B532,'Final Comp Values'!$C:$C,0)),0)</f>
        <v>4.0199999999999996</v>
      </c>
      <c r="AF532" s="263">
        <f>IF(T532="yes",+INDEX('Final Comp Values'!$BL:$BL,MATCH('Monthy Targets'!$B532,'Final Comp Values'!$C:$C,0)),0)</f>
        <v>4.0199999999999996</v>
      </c>
      <c r="AG532" s="263">
        <f>IF(U532="yes",+INDEX('Final Comp Values'!$BL:$BL,MATCH('Monthy Targets'!$B532,'Final Comp Values'!$C:$C,0)),0)</f>
        <v>4.0199999999999996</v>
      </c>
    </row>
    <row r="533" spans="1:33" x14ac:dyDescent="0.25">
      <c r="A533" s="579">
        <f>+FY2019_ALL_Targets!A533</f>
        <v>105943</v>
      </c>
      <c r="B533" s="62">
        <f>+FY2019_ALL_Targets!B533</f>
        <v>676365</v>
      </c>
      <c r="C533" s="62">
        <f>+FY2019_ALL_Targets!C533</f>
        <v>1026598</v>
      </c>
      <c r="D533" s="62">
        <f>+FY2019_ALL_Targets!D533</f>
        <v>1598183246</v>
      </c>
      <c r="E533" s="62"/>
      <c r="F533" s="62" t="str">
        <f>+FY2019_ALL_Targets!E533</f>
        <v>Tarrant</v>
      </c>
      <c r="G533" s="62" t="str">
        <f>FY2019_ALL_Targets!J533</f>
        <v>Willow Park Rehabilitation and Care Center</v>
      </c>
      <c r="H533" s="62" t="str">
        <f>FY2019_ALL_Targets!K533</f>
        <v>Parker County Hospital District</v>
      </c>
      <c r="I533" s="62" t="str">
        <f>+FY2019_ALL_Targets!L533</f>
        <v>300 Crown Pointe Blvd</v>
      </c>
      <c r="J533" s="14" t="str">
        <f>_xlfn.IFNA(+INDEX(Comp1!$E:$E,MATCH(B533,Comp1!$C:$C,0)),"No")</f>
        <v>Yes</v>
      </c>
      <c r="K533" s="14" t="str">
        <f>_xlfn.IFNA(+INDEX(Comp1!$F:$F,MATCH(B533,Comp1!$C:$C,0)),"No")</f>
        <v>Yes</v>
      </c>
      <c r="L533" s="14" t="str">
        <f>_xlfn.IFNA(+INDEX(Comp1!G:G,MATCH($B533,Comp1!$C:$C,0)),"No")</f>
        <v>Yes</v>
      </c>
      <c r="M533" s="14" t="str">
        <f>_xlfn.IFNA(+INDEX(Comp1!H:H,MATCH($B533,Comp1!$C:$C,0)),"No")</f>
        <v>Yes</v>
      </c>
      <c r="N533" s="14" t="str">
        <f>_xlfn.IFNA(+INDEX(Comp1!I:I,MATCH($B533,Comp1!$C:$C,0)),"No")</f>
        <v>Yes</v>
      </c>
      <c r="O533" s="14" t="str">
        <f>_xlfn.IFNA(+INDEX(Comp1!J:J,MATCH($B533,Comp1!$C:$C,0)),"No")</f>
        <v>Yes</v>
      </c>
      <c r="P533" s="14" t="str">
        <f>_xlfn.IFNA(+INDEX(Comp1!K:K,MATCH($B533,Comp1!$C:$C,0)),"No")</f>
        <v>Yes</v>
      </c>
      <c r="Q533" s="14" t="str">
        <f>_xlfn.IFNA(+INDEX(Comp1!L:L,MATCH($B533,Comp1!$C:$C,0)),"No")</f>
        <v>Yes</v>
      </c>
      <c r="R533" s="14" t="str">
        <f>_xlfn.IFNA(+INDEX(Comp1!M:M,MATCH($B533,Comp1!$C:$C,0)),"No")</f>
        <v>Yes</v>
      </c>
      <c r="S533" s="14" t="str">
        <f>_xlfn.IFNA(+INDEX(Comp1!N:N,MATCH($B533,Comp1!$C:$C,0)),"No")</f>
        <v>Yes</v>
      </c>
      <c r="T533" s="14" t="str">
        <f>_xlfn.IFNA(+INDEX(Comp1!O:O,MATCH($B533,Comp1!$C:$C,0)),"No")</f>
        <v>Yes</v>
      </c>
      <c r="U533" s="14" t="s">
        <v>35</v>
      </c>
      <c r="V533" s="263">
        <v>4.67</v>
      </c>
      <c r="W533" s="263">
        <v>4.67</v>
      </c>
      <c r="X533" s="263">
        <v>4.67</v>
      </c>
      <c r="Y533" s="263">
        <v>4.67</v>
      </c>
      <c r="Z533" s="263">
        <v>4.67</v>
      </c>
      <c r="AA533" s="263">
        <v>4.67</v>
      </c>
      <c r="AB533" s="263">
        <v>4.53</v>
      </c>
      <c r="AC533" s="263">
        <f>IF(Q533="yes",+INDEX('Final Comp Values'!$BH:$BH,MATCH('Monthy Targets'!$B533,'Final Comp Values'!$C:$C,0)),0)</f>
        <v>4.51</v>
      </c>
      <c r="AD533" s="263">
        <f>IF(R533="yes",+INDEX('Final Comp Values'!$BH:$BH,MATCH('Monthy Targets'!$B533,'Final Comp Values'!$C:$C,0)),0)</f>
        <v>4.51</v>
      </c>
      <c r="AE533" s="263">
        <f>IF(S533="yes",+INDEX('Final Comp Values'!$BL:$BL,MATCH('Monthy Targets'!$B533,'Final Comp Values'!$C:$C,0)),0)</f>
        <v>4.51</v>
      </c>
      <c r="AF533" s="263">
        <f>IF(T533="yes",+INDEX('Final Comp Values'!$BL:$BL,MATCH('Monthy Targets'!$B533,'Final Comp Values'!$C:$C,0)),0)</f>
        <v>4.51</v>
      </c>
      <c r="AG533" s="263">
        <f>IF(U533="yes",+INDEX('Final Comp Values'!$BL:$BL,MATCH('Monthy Targets'!$B533,'Final Comp Values'!$C:$C,0)),0)</f>
        <v>4.51</v>
      </c>
    </row>
    <row r="534" spans="1:33" x14ac:dyDescent="0.25">
      <c r="A534" s="579">
        <f>+FY2019_ALL_Targets!A534</f>
        <v>105966</v>
      </c>
      <c r="B534" s="62">
        <f>+FY2019_ALL_Targets!B534</f>
        <v>676368</v>
      </c>
      <c r="C534" s="62">
        <f>+FY2019_ALL_Targets!C534</f>
        <v>1026807</v>
      </c>
      <c r="D534" s="62">
        <f>+FY2019_ALL_Targets!D534</f>
        <v>1861818635</v>
      </c>
      <c r="E534" s="62"/>
      <c r="F534" s="62" t="str">
        <f>+FY2019_ALL_Targets!E534</f>
        <v>MRSA Northeast</v>
      </c>
      <c r="G534" s="62" t="str">
        <f>FY2019_ALL_Targets!J534</f>
        <v>Treviso Transitional Care</v>
      </c>
      <c r="H534" s="62" t="str">
        <f>FY2019_ALL_Targets!K534</f>
        <v>Hopkins County Hospital District</v>
      </c>
      <c r="I534" s="62" t="str">
        <f>+FY2019_ALL_Targets!L534</f>
        <v>1154 East Hawkins Parkway</v>
      </c>
      <c r="J534" s="14" t="str">
        <f>_xlfn.IFNA(+INDEX(Comp1!$E:$E,MATCH(B534,Comp1!$C:$C,0)),"No")</f>
        <v>Yes</v>
      </c>
      <c r="K534" s="14" t="str">
        <f>_xlfn.IFNA(+INDEX(Comp1!$F:$F,MATCH(B534,Comp1!$C:$C,0)),"No")</f>
        <v>Yes</v>
      </c>
      <c r="L534" s="14" t="str">
        <f>_xlfn.IFNA(+INDEX(Comp1!G:G,MATCH($B534,Comp1!$C:$C,0)),"No")</f>
        <v>Yes</v>
      </c>
      <c r="M534" s="14" t="str">
        <f>_xlfn.IFNA(+INDEX(Comp1!H:H,MATCH($B534,Comp1!$C:$C,0)),"No")</f>
        <v>Yes</v>
      </c>
      <c r="N534" s="14" t="str">
        <f>_xlfn.IFNA(+INDEX(Comp1!I:I,MATCH($B534,Comp1!$C:$C,0)),"No")</f>
        <v>Yes</v>
      </c>
      <c r="O534" s="14" t="str">
        <f>_xlfn.IFNA(+INDEX(Comp1!J:J,MATCH($B534,Comp1!$C:$C,0)),"No")</f>
        <v>Yes</v>
      </c>
      <c r="P534" s="14" t="str">
        <f>_xlfn.IFNA(+INDEX(Comp1!K:K,MATCH($B534,Comp1!$C:$C,0)),"No")</f>
        <v>Yes</v>
      </c>
      <c r="Q534" s="14" t="str">
        <f>_xlfn.IFNA(+INDEX(Comp1!L:L,MATCH($B534,Comp1!$C:$C,0)),"No")</f>
        <v>Yes</v>
      </c>
      <c r="R534" s="14" t="str">
        <f>_xlfn.IFNA(+INDEX(Comp1!M:M,MATCH($B534,Comp1!$C:$C,0)),"No")</f>
        <v>Yes</v>
      </c>
      <c r="S534" s="14" t="str">
        <f>_xlfn.IFNA(+INDEX(Comp1!N:N,MATCH($B534,Comp1!$C:$C,0)),"No")</f>
        <v>Yes</v>
      </c>
      <c r="T534" s="14" t="str">
        <f>_xlfn.IFNA(+INDEX(Comp1!O:O,MATCH($B534,Comp1!$C:$C,0)),"No")</f>
        <v>Yes</v>
      </c>
      <c r="U534" s="14" t="s">
        <v>35</v>
      </c>
      <c r="V534" s="263">
        <v>2.85</v>
      </c>
      <c r="W534" s="263">
        <v>2.85</v>
      </c>
      <c r="X534" s="263">
        <v>2.85</v>
      </c>
      <c r="Y534" s="263">
        <v>2.85</v>
      </c>
      <c r="Z534" s="263">
        <v>2.85</v>
      </c>
      <c r="AA534" s="263">
        <v>2.85</v>
      </c>
      <c r="AB534" s="263">
        <v>2.96</v>
      </c>
      <c r="AC534" s="263">
        <f>IF(Q534="yes",+INDEX('Final Comp Values'!$BH:$BH,MATCH('Monthy Targets'!$B534,'Final Comp Values'!$C:$C,0)),0)</f>
        <v>2.94</v>
      </c>
      <c r="AD534" s="263">
        <f>IF(R534="yes",+INDEX('Final Comp Values'!$BH:$BH,MATCH('Monthy Targets'!$B534,'Final Comp Values'!$C:$C,0)),0)</f>
        <v>2.94</v>
      </c>
      <c r="AE534" s="263">
        <f>IF(S534="yes",+INDEX('Final Comp Values'!$BL:$BL,MATCH('Monthy Targets'!$B534,'Final Comp Values'!$C:$C,0)),0)</f>
        <v>2.94</v>
      </c>
      <c r="AF534" s="263">
        <f>IF(T534="yes",+INDEX('Final Comp Values'!$BL:$BL,MATCH('Monthy Targets'!$B534,'Final Comp Values'!$C:$C,0)),0)</f>
        <v>2.94</v>
      </c>
      <c r="AG534" s="263">
        <f>IF(U534="yes",+INDEX('Final Comp Values'!$BL:$BL,MATCH('Monthy Targets'!$B534,'Final Comp Values'!$C:$C,0)),0)</f>
        <v>2.94</v>
      </c>
    </row>
    <row r="535" spans="1:33" x14ac:dyDescent="0.25">
      <c r="A535" s="579">
        <f>+FY2019_ALL_Targets!A535</f>
        <v>105988</v>
      </c>
      <c r="B535" s="62">
        <f>+FY2019_ALL_Targets!B535</f>
        <v>676369</v>
      </c>
      <c r="C535" s="62">
        <f>+FY2019_ALL_Targets!C535</f>
        <v>1026672</v>
      </c>
      <c r="D535" s="62">
        <f>+FY2019_ALL_Targets!D535</f>
        <v>1336539568</v>
      </c>
      <c r="E535" s="62"/>
      <c r="F535" s="62" t="str">
        <f>+FY2019_ALL_Targets!E535</f>
        <v>Tarrant</v>
      </c>
      <c r="G535" s="62" t="str">
        <f>FY2019_ALL_Targets!J535</f>
        <v>Hollymead</v>
      </c>
      <c r="H535" s="62" t="str">
        <f>FY2019_ALL_Targets!K535</f>
        <v>Decatur Hospital Authority dba Hollymead</v>
      </c>
      <c r="I535" s="62" t="str">
        <f>+FY2019_ALL_Targets!L535</f>
        <v>4101 Long Prairie Road</v>
      </c>
      <c r="J535" s="14" t="str">
        <f>_xlfn.IFNA(+INDEX(Comp1!$E:$E,MATCH(B535,Comp1!$C:$C,0)),"No")</f>
        <v>Yes</v>
      </c>
      <c r="K535" s="14" t="str">
        <f>_xlfn.IFNA(+INDEX(Comp1!$F:$F,MATCH(B535,Comp1!$C:$C,0)),"No")</f>
        <v>Yes</v>
      </c>
      <c r="L535" s="14" t="str">
        <f>_xlfn.IFNA(+INDEX(Comp1!G:G,MATCH($B535,Comp1!$C:$C,0)),"No")</f>
        <v>Yes</v>
      </c>
      <c r="M535" s="14" t="str">
        <f>_xlfn.IFNA(+INDEX(Comp1!H:H,MATCH($B535,Comp1!$C:$C,0)),"No")</f>
        <v>Yes</v>
      </c>
      <c r="N535" s="14" t="str">
        <f>_xlfn.IFNA(+INDEX(Comp1!I:I,MATCH($B535,Comp1!$C:$C,0)),"No")</f>
        <v>Yes</v>
      </c>
      <c r="O535" s="14" t="str">
        <f>_xlfn.IFNA(+INDEX(Comp1!J:J,MATCH($B535,Comp1!$C:$C,0)),"No")</f>
        <v>Yes</v>
      </c>
      <c r="P535" s="14" t="str">
        <f>_xlfn.IFNA(+INDEX(Comp1!K:K,MATCH($B535,Comp1!$C:$C,0)),"No")</f>
        <v>Yes</v>
      </c>
      <c r="Q535" s="14" t="str">
        <f>_xlfn.IFNA(+INDEX(Comp1!L:L,MATCH($B535,Comp1!$C:$C,0)),"No")</f>
        <v>Yes</v>
      </c>
      <c r="R535" s="14" t="str">
        <f>_xlfn.IFNA(+INDEX(Comp1!M:M,MATCH($B535,Comp1!$C:$C,0)),"No")</f>
        <v>Yes</v>
      </c>
      <c r="S535" s="14" t="str">
        <f>_xlfn.IFNA(+INDEX(Comp1!N:N,MATCH($B535,Comp1!$C:$C,0)),"No")</f>
        <v>Yes</v>
      </c>
      <c r="T535" s="14" t="str">
        <f>_xlfn.IFNA(+INDEX(Comp1!O:O,MATCH($B535,Comp1!$C:$C,0)),"No")</f>
        <v>Yes</v>
      </c>
      <c r="U535" s="14" t="s">
        <v>35</v>
      </c>
      <c r="V535" s="263">
        <v>2.2599999999999998</v>
      </c>
      <c r="W535" s="263">
        <v>2.2599999999999998</v>
      </c>
      <c r="X535" s="263">
        <v>2.2599999999999998</v>
      </c>
      <c r="Y535" s="263">
        <v>2.2599999999999998</v>
      </c>
      <c r="Z535" s="263">
        <v>2.2599999999999998</v>
      </c>
      <c r="AA535" s="263">
        <v>2.2599999999999998</v>
      </c>
      <c r="AB535" s="263">
        <v>2.19</v>
      </c>
      <c r="AC535" s="263">
        <f>IF(Q535="yes",+INDEX('Final Comp Values'!$BH:$BH,MATCH('Monthy Targets'!$B535,'Final Comp Values'!$C:$C,0)),0)</f>
        <v>2.1800000000000002</v>
      </c>
      <c r="AD535" s="263">
        <f>IF(R535="yes",+INDEX('Final Comp Values'!$BH:$BH,MATCH('Monthy Targets'!$B535,'Final Comp Values'!$C:$C,0)),0)</f>
        <v>2.1800000000000002</v>
      </c>
      <c r="AE535" s="263">
        <f>IF(S535="yes",+INDEX('Final Comp Values'!$BL:$BL,MATCH('Monthy Targets'!$B535,'Final Comp Values'!$C:$C,0)),0)</f>
        <v>2.1800000000000002</v>
      </c>
      <c r="AF535" s="263">
        <f>IF(T535="yes",+INDEX('Final Comp Values'!$BL:$BL,MATCH('Monthy Targets'!$B535,'Final Comp Values'!$C:$C,0)),0)</f>
        <v>2.1800000000000002</v>
      </c>
      <c r="AG535" s="263">
        <f>IF(U535="yes",+INDEX('Final Comp Values'!$BL:$BL,MATCH('Monthy Targets'!$B535,'Final Comp Values'!$C:$C,0)),0)</f>
        <v>2.1800000000000002</v>
      </c>
    </row>
    <row r="536" spans="1:33" x14ac:dyDescent="0.25">
      <c r="A536" s="579">
        <f>+FY2019_ALL_Targets!A536</f>
        <v>105892</v>
      </c>
      <c r="B536" s="62">
        <f>+FY2019_ALL_Targets!B536</f>
        <v>676371</v>
      </c>
      <c r="C536" s="62">
        <f>+FY2019_ALL_Targets!C536</f>
        <v>1026726</v>
      </c>
      <c r="D536" s="62">
        <f>+FY2019_ALL_Targets!D536</f>
        <v>1508288648</v>
      </c>
      <c r="E536" s="62"/>
      <c r="F536" s="62" t="str">
        <f>+FY2019_ALL_Targets!E536</f>
        <v>Harris</v>
      </c>
      <c r="G536" s="62" t="str">
        <f>FY2019_ALL_Targets!J536</f>
        <v>Windsor Quail Valley Post-Acute Healthcare</v>
      </c>
      <c r="H536" s="62" t="str">
        <f>FY2019_ALL_Targets!K536</f>
        <v>OakBend Medical Center dba Windsor Quail Valley Post-Acute Healthcare</v>
      </c>
      <c r="I536" s="62" t="str">
        <f>+FY2019_ALL_Targets!L536</f>
        <v>3640 Hampton Drive</v>
      </c>
      <c r="J536" s="14" t="str">
        <f>_xlfn.IFNA(+INDEX(Comp1!$E:$E,MATCH(B536,Comp1!$C:$C,0)),"No")</f>
        <v>Yes</v>
      </c>
      <c r="K536" s="14" t="str">
        <f>_xlfn.IFNA(+INDEX(Comp1!$F:$F,MATCH(B536,Comp1!$C:$C,0)),"No")</f>
        <v>Yes</v>
      </c>
      <c r="L536" s="14" t="str">
        <f>_xlfn.IFNA(+INDEX(Comp1!G:G,MATCH($B536,Comp1!$C:$C,0)),"No")</f>
        <v>Yes</v>
      </c>
      <c r="M536" s="14" t="str">
        <f>_xlfn.IFNA(+INDEX(Comp1!H:H,MATCH($B536,Comp1!$C:$C,0)),"No")</f>
        <v>Yes</v>
      </c>
      <c r="N536" s="14" t="str">
        <f>_xlfn.IFNA(+INDEX(Comp1!I:I,MATCH($B536,Comp1!$C:$C,0)),"No")</f>
        <v>Yes</v>
      </c>
      <c r="O536" s="14" t="str">
        <f>_xlfn.IFNA(+INDEX(Comp1!J:J,MATCH($B536,Comp1!$C:$C,0)),"No")</f>
        <v>Yes</v>
      </c>
      <c r="P536" s="14" t="str">
        <f>_xlfn.IFNA(+INDEX(Comp1!K:K,MATCH($B536,Comp1!$C:$C,0)),"No")</f>
        <v>Yes</v>
      </c>
      <c r="Q536" s="14" t="str">
        <f>_xlfn.IFNA(+INDEX(Comp1!L:L,MATCH($B536,Comp1!$C:$C,0)),"No")</f>
        <v>Yes</v>
      </c>
      <c r="R536" s="14" t="str">
        <f>_xlfn.IFNA(+INDEX(Comp1!M:M,MATCH($B536,Comp1!$C:$C,0)),"No")</f>
        <v>Yes</v>
      </c>
      <c r="S536" s="14" t="str">
        <f>_xlfn.IFNA(+INDEX(Comp1!N:N,MATCH($B536,Comp1!$C:$C,0)),"No")</f>
        <v>Yes</v>
      </c>
      <c r="T536" s="14" t="str">
        <f>_xlfn.IFNA(+INDEX(Comp1!O:O,MATCH($B536,Comp1!$C:$C,0)),"No")</f>
        <v>Yes</v>
      </c>
      <c r="U536" s="14" t="s">
        <v>35</v>
      </c>
      <c r="V536" s="263">
        <v>5.16</v>
      </c>
      <c r="W536" s="263">
        <v>5.16</v>
      </c>
      <c r="X536" s="263">
        <v>5.16</v>
      </c>
      <c r="Y536" s="263">
        <v>5.16</v>
      </c>
      <c r="Z536" s="263">
        <v>5.16</v>
      </c>
      <c r="AA536" s="263">
        <v>5.16</v>
      </c>
      <c r="AB536" s="263">
        <v>5.1100000000000003</v>
      </c>
      <c r="AC536" s="263">
        <f>IF(Q536="yes",+INDEX('Final Comp Values'!$BH:$BH,MATCH('Monthy Targets'!$B536,'Final Comp Values'!$C:$C,0)),0)</f>
        <v>5.0999999999999996</v>
      </c>
      <c r="AD536" s="263">
        <f>IF(R536="yes",+INDEX('Final Comp Values'!$BH:$BH,MATCH('Monthy Targets'!$B536,'Final Comp Values'!$C:$C,0)),0)</f>
        <v>5.0999999999999996</v>
      </c>
      <c r="AE536" s="263">
        <f>IF(S536="yes",+INDEX('Final Comp Values'!$BL:$BL,MATCH('Monthy Targets'!$B536,'Final Comp Values'!$C:$C,0)),0)</f>
        <v>5.0999999999999996</v>
      </c>
      <c r="AF536" s="263">
        <f>IF(T536="yes",+INDEX('Final Comp Values'!$BL:$BL,MATCH('Monthy Targets'!$B536,'Final Comp Values'!$C:$C,0)),0)</f>
        <v>5.0999999999999996</v>
      </c>
      <c r="AG536" s="263">
        <f>IF(U536="yes",+INDEX('Final Comp Values'!$BL:$BL,MATCH('Monthy Targets'!$B536,'Final Comp Values'!$C:$C,0)),0)</f>
        <v>5.0999999999999996</v>
      </c>
    </row>
    <row r="537" spans="1:33" x14ac:dyDescent="0.25">
      <c r="A537" s="579">
        <f>+FY2019_ALL_Targets!A537</f>
        <v>106081</v>
      </c>
      <c r="B537" s="62">
        <f>+FY2019_ALL_Targets!B537</f>
        <v>676378</v>
      </c>
      <c r="C537" s="62">
        <f>+FY2019_ALL_Targets!C537</f>
        <v>1026354</v>
      </c>
      <c r="D537" s="62">
        <f>+FY2019_ALL_Targets!D537</f>
        <v>1538557343</v>
      </c>
      <c r="E537" s="62"/>
      <c r="F537" s="62" t="str">
        <f>+FY2019_ALL_Targets!E537</f>
        <v>Bexar</v>
      </c>
      <c r="G537" s="62" t="str">
        <f>FY2019_ALL_Targets!J537</f>
        <v>Sorrento</v>
      </c>
      <c r="H537" s="62" t="str">
        <f>FY2019_ALL_Targets!K537</f>
        <v>Uvalde County Hospital Authority</v>
      </c>
      <c r="I537" s="62" t="str">
        <f>+FY2019_ALL_Targets!L537</f>
        <v>2739 Babcock Rd</v>
      </c>
      <c r="J537" s="14" t="str">
        <f>_xlfn.IFNA(+INDEX(Comp1!$E:$E,MATCH(B537,Comp1!$C:$C,0)),"No")</f>
        <v>Yes</v>
      </c>
      <c r="K537" s="14" t="str">
        <f>_xlfn.IFNA(+INDEX(Comp1!$F:$F,MATCH(B537,Comp1!$C:$C,0)),"No")</f>
        <v>Yes</v>
      </c>
      <c r="L537" s="14" t="str">
        <f>_xlfn.IFNA(+INDEX(Comp1!G:G,MATCH($B537,Comp1!$C:$C,0)),"No")</f>
        <v>Yes</v>
      </c>
      <c r="M537" s="14" t="str">
        <f>_xlfn.IFNA(+INDEX(Comp1!H:H,MATCH($B537,Comp1!$C:$C,0)),"No")</f>
        <v>Yes</v>
      </c>
      <c r="N537" s="14" t="str">
        <f>_xlfn.IFNA(+INDEX(Comp1!I:I,MATCH($B537,Comp1!$C:$C,0)),"No")</f>
        <v>Yes</v>
      </c>
      <c r="O537" s="14" t="str">
        <f>_xlfn.IFNA(+INDEX(Comp1!J:J,MATCH($B537,Comp1!$C:$C,0)),"No")</f>
        <v>Yes</v>
      </c>
      <c r="P537" s="14" t="str">
        <f>_xlfn.IFNA(+INDEX(Comp1!K:K,MATCH($B537,Comp1!$C:$C,0)),"No")</f>
        <v>Yes</v>
      </c>
      <c r="Q537" s="14" t="str">
        <f>_xlfn.IFNA(+INDEX(Comp1!L:L,MATCH($B537,Comp1!$C:$C,0)),"No")</f>
        <v>Yes</v>
      </c>
      <c r="R537" s="14" t="str">
        <f>_xlfn.IFNA(+INDEX(Comp1!M:M,MATCH($B537,Comp1!$C:$C,0)),"No")</f>
        <v>Yes</v>
      </c>
      <c r="S537" s="14" t="str">
        <f>_xlfn.IFNA(+INDEX(Comp1!N:N,MATCH($B537,Comp1!$C:$C,0)),"No")</f>
        <v>Yes</v>
      </c>
      <c r="T537" s="14" t="str">
        <f>_xlfn.IFNA(+INDEX(Comp1!O:O,MATCH($B537,Comp1!$C:$C,0)),"No")</f>
        <v>Yes</v>
      </c>
      <c r="U537" s="14" t="s">
        <v>35</v>
      </c>
      <c r="V537" s="263">
        <v>2.2200000000000002</v>
      </c>
      <c r="W537" s="263">
        <v>2.2200000000000002</v>
      </c>
      <c r="X537" s="263">
        <v>2.2200000000000002</v>
      </c>
      <c r="Y537" s="263">
        <v>2.2200000000000002</v>
      </c>
      <c r="Z537" s="263">
        <v>2.2200000000000002</v>
      </c>
      <c r="AA537" s="263">
        <v>2.2200000000000002</v>
      </c>
      <c r="AB537" s="263">
        <v>2.1800000000000002</v>
      </c>
      <c r="AC537" s="263">
        <f>IF(Q537="yes",+INDEX('Final Comp Values'!$BH:$BH,MATCH('Monthy Targets'!$B537,'Final Comp Values'!$C:$C,0)),0)</f>
        <v>2.1800000000000002</v>
      </c>
      <c r="AD537" s="263">
        <f>IF(R537="yes",+INDEX('Final Comp Values'!$BH:$BH,MATCH('Monthy Targets'!$B537,'Final Comp Values'!$C:$C,0)),0)</f>
        <v>2.1800000000000002</v>
      </c>
      <c r="AE537" s="263">
        <f>IF(S537="yes",+INDEX('Final Comp Values'!$BL:$BL,MATCH('Monthy Targets'!$B537,'Final Comp Values'!$C:$C,0)),0)</f>
        <v>2.1800000000000002</v>
      </c>
      <c r="AF537" s="263">
        <f>IF(T537="yes",+INDEX('Final Comp Values'!$BL:$BL,MATCH('Monthy Targets'!$B537,'Final Comp Values'!$C:$C,0)),0)</f>
        <v>2.1800000000000002</v>
      </c>
      <c r="AG537" s="263">
        <f>IF(U537="yes",+INDEX('Final Comp Values'!$BL:$BL,MATCH('Monthy Targets'!$B537,'Final Comp Values'!$C:$C,0)),0)</f>
        <v>2.1800000000000002</v>
      </c>
    </row>
    <row r="538" spans="1:33" x14ac:dyDescent="0.25">
      <c r="A538" s="579">
        <f>+FY2019_ALL_Targets!A538</f>
        <v>102868</v>
      </c>
      <c r="B538" s="62">
        <f>+FY2019_ALL_Targets!B538</f>
        <v>676389</v>
      </c>
      <c r="C538" s="62">
        <f>+FY2019_ALL_Targets!C538</f>
        <v>1026903</v>
      </c>
      <c r="D538" s="62">
        <f>+FY2019_ALL_Targets!D538</f>
        <v>1548653082</v>
      </c>
      <c r="E538" s="62"/>
      <c r="F538" s="62" t="str">
        <f>+FY2019_ALL_Targets!E538</f>
        <v>MRSA West</v>
      </c>
      <c r="G538" s="62" t="str">
        <f>FY2019_ALL_Targets!J538</f>
        <v>Matador Health and Rehabilitation Center</v>
      </c>
      <c r="H538" s="62" t="str">
        <f>FY2019_ALL_Targets!K538</f>
        <v>Childress County Hospital District</v>
      </c>
      <c r="I538" s="62" t="str">
        <f>+FY2019_ALL_Targets!L538</f>
        <v>805 Harrison Street</v>
      </c>
      <c r="J538" s="14" t="str">
        <f>_xlfn.IFNA(+INDEX(Comp1!$E:$E,MATCH(B538,Comp1!$C:$C,0)),"No")</f>
        <v>Yes</v>
      </c>
      <c r="K538" s="14" t="str">
        <f>_xlfn.IFNA(+INDEX(Comp1!$F:$F,MATCH(B538,Comp1!$C:$C,0)),"No")</f>
        <v>Yes</v>
      </c>
      <c r="L538" s="14" t="str">
        <f>_xlfn.IFNA(+INDEX(Comp1!G:G,MATCH($B538,Comp1!$C:$C,0)),"No")</f>
        <v>Yes</v>
      </c>
      <c r="M538" s="14" t="str">
        <f>_xlfn.IFNA(+INDEX(Comp1!H:H,MATCH($B538,Comp1!$C:$C,0)),"No")</f>
        <v>Yes</v>
      </c>
      <c r="N538" s="14" t="str">
        <f>_xlfn.IFNA(+INDEX(Comp1!I:I,MATCH($B538,Comp1!$C:$C,0)),"No")</f>
        <v>Yes</v>
      </c>
      <c r="O538" s="14" t="str">
        <f>_xlfn.IFNA(+INDEX(Comp1!J:J,MATCH($B538,Comp1!$C:$C,0)),"No")</f>
        <v>Yes</v>
      </c>
      <c r="P538" s="14" t="str">
        <f>_xlfn.IFNA(+INDEX(Comp1!K:K,MATCH($B538,Comp1!$C:$C,0)),"No")</f>
        <v>Yes</v>
      </c>
      <c r="Q538" s="14" t="str">
        <f>_xlfn.IFNA(+INDEX(Comp1!L:L,MATCH($B538,Comp1!$C:$C,0)),"No")</f>
        <v>Yes</v>
      </c>
      <c r="R538" s="14" t="str">
        <f>_xlfn.IFNA(+INDEX(Comp1!M:M,MATCH($B538,Comp1!$C:$C,0)),"No")</f>
        <v>Yes</v>
      </c>
      <c r="S538" s="14" t="str">
        <f>_xlfn.IFNA(+INDEX(Comp1!N:N,MATCH($B538,Comp1!$C:$C,0)),"No")</f>
        <v>Yes</v>
      </c>
      <c r="T538" s="14" t="str">
        <f>_xlfn.IFNA(+INDEX(Comp1!O:O,MATCH($B538,Comp1!$C:$C,0)),"No")</f>
        <v>Yes</v>
      </c>
      <c r="U538" s="14" t="s">
        <v>35</v>
      </c>
      <c r="V538" s="263">
        <v>0.28999999999999998</v>
      </c>
      <c r="W538" s="263">
        <v>0.28999999999999998</v>
      </c>
      <c r="X538" s="263">
        <v>0.28999999999999998</v>
      </c>
      <c r="Y538" s="263">
        <v>0.28999999999999998</v>
      </c>
      <c r="Z538" s="263">
        <v>0.28999999999999998</v>
      </c>
      <c r="AA538" s="263">
        <v>0.28999999999999998</v>
      </c>
      <c r="AB538" s="263">
        <v>0.28000000000000003</v>
      </c>
      <c r="AC538" s="263">
        <f>IF(Q538="yes",+INDEX('Final Comp Values'!$BH:$BH,MATCH('Monthy Targets'!$B538,'Final Comp Values'!$C:$C,0)),0)</f>
        <v>0.28000000000000003</v>
      </c>
      <c r="AD538" s="263">
        <f>IF(R538="yes",+INDEX('Final Comp Values'!$BH:$BH,MATCH('Monthy Targets'!$B538,'Final Comp Values'!$C:$C,0)),0)</f>
        <v>0.28000000000000003</v>
      </c>
      <c r="AE538" s="263">
        <f>IF(S538="yes",+INDEX('Final Comp Values'!$BL:$BL,MATCH('Monthy Targets'!$B538,'Final Comp Values'!$C:$C,0)),0)</f>
        <v>0.28000000000000003</v>
      </c>
      <c r="AF538" s="263">
        <f>IF(T538="yes",+INDEX('Final Comp Values'!$BL:$BL,MATCH('Monthy Targets'!$B538,'Final Comp Values'!$C:$C,0)),0)</f>
        <v>0.28000000000000003</v>
      </c>
      <c r="AG538" s="263">
        <f>IF(U538="yes",+INDEX('Final Comp Values'!$BL:$BL,MATCH('Monthy Targets'!$B538,'Final Comp Values'!$C:$C,0)),0)</f>
        <v>0.28000000000000003</v>
      </c>
    </row>
    <row r="539" spans="1:33" x14ac:dyDescent="0.25">
      <c r="A539" s="579">
        <f>+FY2019_ALL_Targets!A539</f>
        <v>4105</v>
      </c>
      <c r="B539" s="62">
        <f>+FY2019_ALL_Targets!B539</f>
        <v>676396</v>
      </c>
      <c r="C539" s="62">
        <f>+FY2019_ALL_Targets!C539</f>
        <v>1027401</v>
      </c>
      <c r="D539" s="62">
        <f>+FY2019_ALL_Targets!D539</f>
        <v>1225402753</v>
      </c>
      <c r="E539" s="62"/>
      <c r="F539" s="62" t="str">
        <f>+FY2019_ALL_Targets!E539</f>
        <v>Harris</v>
      </c>
      <c r="G539" s="62" t="str">
        <f>FY2019_ALL_Targets!J539</f>
        <v>S.P.J.S.T. Rest Home 3</v>
      </c>
      <c r="H539" s="62" t="str">
        <f>FY2019_ALL_Targets!K539</f>
        <v>West Wharton County Hospital District</v>
      </c>
      <c r="I539" s="62" t="str">
        <f>+FY2019_ALL_Targets!L539</f>
        <v>248 Wisteria Lane</v>
      </c>
      <c r="J539" s="14" t="str">
        <f>_xlfn.IFNA(+INDEX(Comp1!$E:$E,MATCH(B539,Comp1!$C:$C,0)),"No")</f>
        <v>Yes</v>
      </c>
      <c r="K539" s="14" t="str">
        <f>_xlfn.IFNA(+INDEX(Comp1!$F:$F,MATCH(B539,Comp1!$C:$C,0)),"No")</f>
        <v>Yes</v>
      </c>
      <c r="L539" s="14" t="str">
        <f>_xlfn.IFNA(+INDEX(Comp1!G:G,MATCH($B539,Comp1!$C:$C,0)),"No")</f>
        <v>Yes</v>
      </c>
      <c r="M539" s="14" t="str">
        <f>_xlfn.IFNA(+INDEX(Comp1!H:H,MATCH($B539,Comp1!$C:$C,0)),"No")</f>
        <v>Yes</v>
      </c>
      <c r="N539" s="14" t="str">
        <f>_xlfn.IFNA(+INDEX(Comp1!I:I,MATCH($B539,Comp1!$C:$C,0)),"No")</f>
        <v>Yes</v>
      </c>
      <c r="O539" s="14" t="str">
        <f>_xlfn.IFNA(+INDEX(Comp1!J:J,MATCH($B539,Comp1!$C:$C,0)),"No")</f>
        <v>Yes</v>
      </c>
      <c r="P539" s="14" t="str">
        <f>_xlfn.IFNA(+INDEX(Comp1!K:K,MATCH($B539,Comp1!$C:$C,0)),"No")</f>
        <v>Yes</v>
      </c>
      <c r="Q539" s="14" t="str">
        <f>_xlfn.IFNA(+INDEX(Comp1!L:L,MATCH($B539,Comp1!$C:$C,0)),"No")</f>
        <v>Yes</v>
      </c>
      <c r="R539" s="14" t="str">
        <f>_xlfn.IFNA(+INDEX(Comp1!M:M,MATCH($B539,Comp1!$C:$C,0)),"No")</f>
        <v>Yes</v>
      </c>
      <c r="S539" s="14" t="str">
        <f>_xlfn.IFNA(+INDEX(Comp1!N:N,MATCH($B539,Comp1!$C:$C,0)),"No")</f>
        <v>Yes</v>
      </c>
      <c r="T539" s="14" t="str">
        <f>_xlfn.IFNA(+INDEX(Comp1!O:O,MATCH($B539,Comp1!$C:$C,0)),"No")</f>
        <v>Yes</v>
      </c>
      <c r="U539" s="14" t="s">
        <v>35</v>
      </c>
      <c r="V539" s="263">
        <v>1.97</v>
      </c>
      <c r="W539" s="263">
        <v>1.97</v>
      </c>
      <c r="X539" s="263">
        <v>1.97</v>
      </c>
      <c r="Y539" s="263">
        <v>1.97</v>
      </c>
      <c r="Z539" s="263">
        <v>1.97</v>
      </c>
      <c r="AA539" s="263">
        <v>1.97</v>
      </c>
      <c r="AB539" s="263">
        <v>1.95</v>
      </c>
      <c r="AC539" s="263">
        <f>IF(Q539="yes",+INDEX('Final Comp Values'!$BH:$BH,MATCH('Monthy Targets'!$B539,'Final Comp Values'!$C:$C,0)),0)</f>
        <v>1.94</v>
      </c>
      <c r="AD539" s="263">
        <f>IF(R539="yes",+INDEX('Final Comp Values'!$BH:$BH,MATCH('Monthy Targets'!$B539,'Final Comp Values'!$C:$C,0)),0)</f>
        <v>1.94</v>
      </c>
      <c r="AE539" s="263">
        <f>IF(S539="yes",+INDEX('Final Comp Values'!$BL:$BL,MATCH('Monthy Targets'!$B539,'Final Comp Values'!$C:$C,0)),0)</f>
        <v>1.94</v>
      </c>
      <c r="AF539" s="263">
        <f>IF(T539="yes",+INDEX('Final Comp Values'!$BL:$BL,MATCH('Monthy Targets'!$B539,'Final Comp Values'!$C:$C,0)),0)</f>
        <v>1.94</v>
      </c>
      <c r="AG539" s="263">
        <f>IF(U539="yes",+INDEX('Final Comp Values'!$BL:$BL,MATCH('Monthy Targets'!$B539,'Final Comp Values'!$C:$C,0)),0)</f>
        <v>1.94</v>
      </c>
    </row>
    <row r="540" spans="1:33" x14ac:dyDescent="0.25">
      <c r="A540" s="579">
        <f>+FY2019_ALL_Targets!A540</f>
        <v>4489</v>
      </c>
      <c r="B540" s="62">
        <f>+FY2019_ALL_Targets!B540</f>
        <v>676397</v>
      </c>
      <c r="C540" s="62">
        <f>+FY2019_ALL_Targets!C540</f>
        <v>1027222</v>
      </c>
      <c r="D540" s="62">
        <f>+FY2019_ALL_Targets!D540</f>
        <v>1063881647</v>
      </c>
      <c r="E540" s="62"/>
      <c r="F540" s="62" t="str">
        <f>+FY2019_ALL_Targets!E540</f>
        <v>Harris</v>
      </c>
      <c r="G540" s="62" t="str">
        <f>FY2019_ALL_Targets!J540</f>
        <v>Pine Shadow Retreat</v>
      </c>
      <c r="H540" s="62" t="str">
        <f>FY2019_ALL_Targets!K540</f>
        <v>Touchstone Strategies - MC1 LLC</v>
      </c>
      <c r="I540" s="62" t="str">
        <f>+FY2019_ALL_Targets!L540</f>
        <v>23450 Pine Shadow Lane</v>
      </c>
      <c r="J540" s="14" t="str">
        <f>_xlfn.IFNA(+INDEX(Comp1!$E:$E,MATCH(B540,Comp1!$C:$C,0)),"No")</f>
        <v>No</v>
      </c>
      <c r="K540" s="14" t="str">
        <f>_xlfn.IFNA(+INDEX(Comp1!$F:$F,MATCH(B540,Comp1!$C:$C,0)),"No")</f>
        <v>No</v>
      </c>
      <c r="L540" s="14" t="str">
        <f>_xlfn.IFNA(+INDEX(Comp1!G:G,MATCH($B540,Comp1!$C:$C,0)),"No")</f>
        <v>No</v>
      </c>
      <c r="M540" s="14" t="str">
        <f>_xlfn.IFNA(+INDEX(Comp1!H:H,MATCH($B540,Comp1!$C:$C,0)),"No")</f>
        <v>No</v>
      </c>
      <c r="N540" s="14" t="str">
        <f>_xlfn.IFNA(+INDEX(Comp1!I:I,MATCH($B540,Comp1!$C:$C,0)),"No")</f>
        <v>No</v>
      </c>
      <c r="O540" s="14" t="str">
        <f>_xlfn.IFNA(+INDEX(Comp1!J:J,MATCH($B540,Comp1!$C:$C,0)),"No")</f>
        <v>No</v>
      </c>
      <c r="P540" s="14" t="str">
        <f>_xlfn.IFNA(+INDEX(Comp1!K:K,MATCH($B540,Comp1!$C:$C,0)),"No")</f>
        <v>No</v>
      </c>
      <c r="Q540" s="14" t="str">
        <f>_xlfn.IFNA(+INDEX(Comp1!L:L,MATCH($B540,Comp1!$C:$C,0)),"No")</f>
        <v>No</v>
      </c>
      <c r="R540" s="14" t="str">
        <f>_xlfn.IFNA(+INDEX(Comp1!M:M,MATCH($B540,Comp1!$C:$C,0)),"No")</f>
        <v>No</v>
      </c>
      <c r="S540" s="14" t="str">
        <f>_xlfn.IFNA(+INDEX(Comp1!N:N,MATCH($B540,Comp1!$C:$C,0)),"No")</f>
        <v>No</v>
      </c>
      <c r="T540" s="14" t="str">
        <f>_xlfn.IFNA(+INDEX(Comp1!O:O,MATCH($B540,Comp1!$C:$C,0)),"No")</f>
        <v>No</v>
      </c>
      <c r="U540" s="14">
        <v>0</v>
      </c>
      <c r="V540" s="263">
        <v>0</v>
      </c>
      <c r="W540" s="263">
        <v>0</v>
      </c>
      <c r="X540" s="263">
        <v>0</v>
      </c>
      <c r="Y540" s="263">
        <v>0</v>
      </c>
      <c r="Z540" s="263">
        <v>0</v>
      </c>
      <c r="AA540" s="263">
        <v>0</v>
      </c>
      <c r="AB540" s="263">
        <v>0</v>
      </c>
      <c r="AC540" s="263">
        <f>IF(Q540="yes",+INDEX('Final Comp Values'!$BH:$BH,MATCH('Monthy Targets'!$B540,'Final Comp Values'!$C:$C,0)),0)</f>
        <v>0</v>
      </c>
      <c r="AD540" s="263">
        <f>IF(R540="yes",+INDEX('Final Comp Values'!$BH:$BH,MATCH('Monthy Targets'!$B540,'Final Comp Values'!$C:$C,0)),0)</f>
        <v>0</v>
      </c>
      <c r="AE540" s="263">
        <f>IF(S540="yes",+INDEX('Final Comp Values'!$BL:$BL,MATCH('Monthy Targets'!$B540,'Final Comp Values'!$C:$C,0)),0)</f>
        <v>0</v>
      </c>
      <c r="AF540" s="263">
        <f>IF(T540="yes",+INDEX('Final Comp Values'!$BL:$BL,MATCH('Monthy Targets'!$B540,'Final Comp Values'!$C:$C,0)),0)</f>
        <v>0</v>
      </c>
      <c r="AG540" s="263">
        <f>IF(U540="yes",+INDEX('Final Comp Values'!$BL:$BL,MATCH('Monthy Targets'!$B540,'Final Comp Values'!$C:$C,0)),0)</f>
        <v>0</v>
      </c>
    </row>
    <row r="541" spans="1:33" x14ac:dyDescent="0.25">
      <c r="A541" s="579">
        <f>+FY2019_ALL_Targets!A541</f>
        <v>4668</v>
      </c>
      <c r="B541" s="62">
        <f>+FY2019_ALL_Targets!B541</f>
        <v>676424</v>
      </c>
      <c r="C541" s="62">
        <f>+FY2019_ALL_Targets!C541</f>
        <v>1028704</v>
      </c>
      <c r="D541" s="62">
        <f>+FY2019_ALL_Targets!D541</f>
        <v>1003860388</v>
      </c>
      <c r="E541" s="62"/>
      <c r="F541" s="62" t="str">
        <f>+FY2019_ALL_Targets!E541</f>
        <v>Dallas</v>
      </c>
      <c r="G541" s="62" t="str">
        <f>FY2019_ALL_Targets!J541</f>
        <v>Farmersville Health and Rehabilitation</v>
      </c>
      <c r="H541" s="62" t="str">
        <f>FY2019_ALL_Targets!K541</f>
        <v>Nocona Hospital District</v>
      </c>
      <c r="I541" s="62" t="str">
        <f>+FY2019_ALL_Targets!L541</f>
        <v>205 Beech St.</v>
      </c>
      <c r="J541" s="14" t="str">
        <f>_xlfn.IFNA(+INDEX(Comp1!$E:$E,MATCH(B541,Comp1!$C:$C,0)),"No")</f>
        <v>Yes</v>
      </c>
      <c r="K541" s="14" t="str">
        <f>_xlfn.IFNA(+INDEX(Comp1!$F:$F,MATCH(B541,Comp1!$C:$C,0)),"No")</f>
        <v>Yes</v>
      </c>
      <c r="L541" s="14" t="str">
        <f>_xlfn.IFNA(+INDEX(Comp1!G:G,MATCH($B541,Comp1!$C:$C,0)),"No")</f>
        <v>Yes</v>
      </c>
      <c r="M541" s="14" t="str">
        <f>_xlfn.IFNA(+INDEX(Comp1!H:H,MATCH($B541,Comp1!$C:$C,0)),"No")</f>
        <v>Yes</v>
      </c>
      <c r="N541" s="14" t="str">
        <f>_xlfn.IFNA(+INDEX(Comp1!I:I,MATCH($B541,Comp1!$C:$C,0)),"No")</f>
        <v>Yes</v>
      </c>
      <c r="O541" s="14" t="str">
        <f>_xlfn.IFNA(+INDEX(Comp1!J:J,MATCH($B541,Comp1!$C:$C,0)),"No")</f>
        <v>Yes</v>
      </c>
      <c r="P541" s="14" t="str">
        <f>_xlfn.IFNA(+INDEX(Comp1!K:K,MATCH($B541,Comp1!$C:$C,0)),"No")</f>
        <v>Yes</v>
      </c>
      <c r="Q541" s="14" t="str">
        <f>_xlfn.IFNA(+INDEX(Comp1!L:L,MATCH($B541,Comp1!$C:$C,0)),"No")</f>
        <v>Yes</v>
      </c>
      <c r="R541" s="14" t="str">
        <f>_xlfn.IFNA(+INDEX(Comp1!M:M,MATCH($B541,Comp1!$C:$C,0)),"No")</f>
        <v>Yes</v>
      </c>
      <c r="S541" s="14" t="str">
        <f>_xlfn.IFNA(+INDEX(Comp1!N:N,MATCH($B541,Comp1!$C:$C,0)),"No")</f>
        <v>Yes</v>
      </c>
      <c r="T541" s="14" t="str">
        <f>_xlfn.IFNA(+INDEX(Comp1!O:O,MATCH($B541,Comp1!$C:$C,0)),"No")</f>
        <v>Yes</v>
      </c>
      <c r="U541" s="14" t="s">
        <v>35</v>
      </c>
      <c r="V541" s="263">
        <v>1.73</v>
      </c>
      <c r="W541" s="263">
        <v>1.73</v>
      </c>
      <c r="X541" s="263">
        <v>1.73</v>
      </c>
      <c r="Y541" s="263">
        <v>1.73</v>
      </c>
      <c r="Z541" s="263">
        <v>1.73</v>
      </c>
      <c r="AA541" s="263">
        <v>1.73</v>
      </c>
      <c r="AB541" s="263">
        <v>1.68</v>
      </c>
      <c r="AC541" s="263">
        <f>IF(Q541="yes",+INDEX('Final Comp Values'!$BH:$BH,MATCH('Monthy Targets'!$B541,'Final Comp Values'!$C:$C,0)),0)</f>
        <v>1.67</v>
      </c>
      <c r="AD541" s="263">
        <f>IF(R541="yes",+INDEX('Final Comp Values'!$BH:$BH,MATCH('Monthy Targets'!$B541,'Final Comp Values'!$C:$C,0)),0)</f>
        <v>1.67</v>
      </c>
      <c r="AE541" s="263">
        <f>IF(S541="yes",+INDEX('Final Comp Values'!$BL:$BL,MATCH('Monthy Targets'!$B541,'Final Comp Values'!$C:$C,0)),0)</f>
        <v>1.67</v>
      </c>
      <c r="AF541" s="263">
        <f>IF(T541="yes",+INDEX('Final Comp Values'!$BL:$BL,MATCH('Monthy Targets'!$B541,'Final Comp Values'!$C:$C,0)),0)</f>
        <v>1.67</v>
      </c>
      <c r="AG541" s="263">
        <f>IF(U541="yes",+INDEX('Final Comp Values'!$BL:$BL,MATCH('Monthy Targets'!$B541,'Final Comp Values'!$C:$C,0)),0)</f>
        <v>1.67</v>
      </c>
    </row>
    <row r="542" spans="1:33" x14ac:dyDescent="0.25">
      <c r="A542" s="579">
        <f>+FY2019_ALL_Targets!A542</f>
        <v>4179</v>
      </c>
      <c r="B542" s="62" t="str">
        <f>+FY2019_ALL_Targets!B542</f>
        <v>45E312</v>
      </c>
      <c r="C542" s="62">
        <f>+FY2019_ALL_Targets!C542</f>
        <v>417903</v>
      </c>
      <c r="D542" s="62">
        <f>+FY2019_ALL_Targets!D542</f>
        <v>1396875670</v>
      </c>
      <c r="E542" s="62"/>
      <c r="F542" s="62" t="str">
        <f>+FY2019_ALL_Targets!E542</f>
        <v>Bexar</v>
      </c>
      <c r="G542" s="62" t="str">
        <f>FY2019_ALL_Targets!J542</f>
        <v>SAN JOSE NURSING CENTER</v>
      </c>
      <c r="H542" s="62" t="str">
        <f>FY2019_ALL_Targets!K542</f>
        <v>SAN ANTONIO HEALTH SERVICE CORP dba SAN JOSE NURSING CENTER</v>
      </c>
      <c r="I542" s="62" t="str">
        <f>+FY2019_ALL_Targets!L542</f>
        <v>406 SHARMAIN PL</v>
      </c>
      <c r="J542" s="14" t="str">
        <f>_xlfn.IFNA(+INDEX(Comp1!$E:$E,MATCH(B542,Comp1!$C:$C,0)),"No")</f>
        <v>No</v>
      </c>
      <c r="K542" s="14" t="str">
        <f>_xlfn.IFNA(+INDEX(Comp1!$F:$F,MATCH(B542,Comp1!$C:$C,0)),"No")</f>
        <v>No</v>
      </c>
      <c r="L542" s="14" t="str">
        <f>_xlfn.IFNA(+INDEX(Comp1!G:G,MATCH($B542,Comp1!$C:$C,0)),"No")</f>
        <v>No</v>
      </c>
      <c r="M542" s="14" t="str">
        <f>_xlfn.IFNA(+INDEX(Comp1!H:H,MATCH($B542,Comp1!$C:$C,0)),"No")</f>
        <v>No</v>
      </c>
      <c r="N542" s="14" t="str">
        <f>_xlfn.IFNA(+INDEX(Comp1!I:I,MATCH($B542,Comp1!$C:$C,0)),"No")</f>
        <v>No</v>
      </c>
      <c r="O542" s="14" t="str">
        <f>_xlfn.IFNA(+INDEX(Comp1!J:J,MATCH($B542,Comp1!$C:$C,0)),"No")</f>
        <v>No</v>
      </c>
      <c r="P542" s="14" t="str">
        <f>_xlfn.IFNA(+INDEX(Comp1!K:K,MATCH($B542,Comp1!$C:$C,0)),"No")</f>
        <v>No</v>
      </c>
      <c r="Q542" s="14" t="str">
        <f>_xlfn.IFNA(+INDEX(Comp1!L:L,MATCH($B542,Comp1!$C:$C,0)),"No")</f>
        <v>No</v>
      </c>
      <c r="R542" s="14" t="str">
        <f>_xlfn.IFNA(+INDEX(Comp1!M:M,MATCH($B542,Comp1!$C:$C,0)),"No")</f>
        <v>No</v>
      </c>
      <c r="S542" s="14" t="str">
        <f>_xlfn.IFNA(+INDEX(Comp1!N:N,MATCH($B542,Comp1!$C:$C,0)),"No")</f>
        <v>No</v>
      </c>
      <c r="T542" s="14" t="str">
        <f>_xlfn.IFNA(+INDEX(Comp1!O:O,MATCH($B542,Comp1!$C:$C,0)),"No")</f>
        <v>No</v>
      </c>
      <c r="U542" s="14">
        <v>0</v>
      </c>
      <c r="V542" s="263">
        <v>0</v>
      </c>
      <c r="W542" s="263">
        <v>0</v>
      </c>
      <c r="X542" s="263">
        <v>0</v>
      </c>
      <c r="Y542" s="263">
        <v>0</v>
      </c>
      <c r="Z542" s="263">
        <v>0</v>
      </c>
      <c r="AA542" s="263">
        <v>0</v>
      </c>
      <c r="AB542" s="263">
        <v>0</v>
      </c>
      <c r="AC542" s="263">
        <f>IF(Q542="yes",+INDEX('Final Comp Values'!$BH:$BH,MATCH('Monthy Targets'!$B542,'Final Comp Values'!$C:$C,0)),0)</f>
        <v>0</v>
      </c>
      <c r="AD542" s="263">
        <f>IF(R542="yes",+INDEX('Final Comp Values'!$BH:$BH,MATCH('Monthy Targets'!$B542,'Final Comp Values'!$C:$C,0)),0)</f>
        <v>0</v>
      </c>
      <c r="AE542" s="263">
        <f>IF(S542="yes",+INDEX('Final Comp Values'!$BL:$BL,MATCH('Monthy Targets'!$B542,'Final Comp Values'!$C:$C,0)),0)</f>
        <v>0</v>
      </c>
      <c r="AF542" s="263">
        <f>IF(T542="yes",+INDEX('Final Comp Values'!$BL:$BL,MATCH('Monthy Targets'!$B542,'Final Comp Values'!$C:$C,0)),0)</f>
        <v>0</v>
      </c>
      <c r="AG542" s="263">
        <f>IF(U542="yes",+INDEX('Final Comp Values'!$BL:$BL,MATCH('Monthy Targets'!$B542,'Final Comp Values'!$C:$C,0)),0)</f>
        <v>0</v>
      </c>
    </row>
    <row r="543" spans="1:33" x14ac:dyDescent="0.25">
      <c r="A543" s="579">
        <f>+FY2019_ALL_Targets!A543</f>
        <v>4159</v>
      </c>
      <c r="B543" s="62" t="str">
        <f>+FY2019_ALL_Targets!B543</f>
        <v>45E341</v>
      </c>
      <c r="C543" s="62">
        <f>+FY2019_ALL_Targets!C543</f>
        <v>415903</v>
      </c>
      <c r="D543" s="62">
        <f>+FY2019_ALL_Targets!D543</f>
        <v>1376674192</v>
      </c>
      <c r="E543" s="62"/>
      <c r="F543" s="62" t="str">
        <f>+FY2019_ALL_Targets!E543</f>
        <v>Bexar</v>
      </c>
      <c r="G543" s="62" t="str">
        <f>FY2019_ALL_Targets!J543</f>
        <v>HIGHLAND NURSING CENTER</v>
      </c>
      <c r="H543" s="62" t="str">
        <f>FY2019_ALL_Targets!K543</f>
        <v>SAN ANTONIO HEALTH SERVICE CORP dba HIGHLAND NURSING CENTER</v>
      </c>
      <c r="I543" s="62" t="str">
        <f>+FY2019_ALL_Targets!L543</f>
        <v>5819 PECAN VALLEY DRIVE</v>
      </c>
      <c r="J543" s="14" t="str">
        <f>_xlfn.IFNA(+INDEX(Comp1!$E:$E,MATCH(B543,Comp1!$C:$C,0)),"No")</f>
        <v>No</v>
      </c>
      <c r="K543" s="14" t="str">
        <f>_xlfn.IFNA(+INDEX(Comp1!$F:$F,MATCH(B543,Comp1!$C:$C,0)),"No")</f>
        <v>No</v>
      </c>
      <c r="L543" s="14" t="str">
        <f>_xlfn.IFNA(+INDEX(Comp1!G:G,MATCH($B543,Comp1!$C:$C,0)),"No")</f>
        <v>No</v>
      </c>
      <c r="M543" s="14" t="str">
        <f>_xlfn.IFNA(+INDEX(Comp1!H:H,MATCH($B543,Comp1!$C:$C,0)),"No")</f>
        <v>No</v>
      </c>
      <c r="N543" s="14" t="str">
        <f>_xlfn.IFNA(+INDEX(Comp1!I:I,MATCH($B543,Comp1!$C:$C,0)),"No")</f>
        <v>No</v>
      </c>
      <c r="O543" s="14" t="str">
        <f>_xlfn.IFNA(+INDEX(Comp1!J:J,MATCH($B543,Comp1!$C:$C,0)),"No")</f>
        <v>No</v>
      </c>
      <c r="P543" s="14" t="str">
        <f>_xlfn.IFNA(+INDEX(Comp1!K:K,MATCH($B543,Comp1!$C:$C,0)),"No")</f>
        <v>No</v>
      </c>
      <c r="Q543" s="14" t="str">
        <f>_xlfn.IFNA(+INDEX(Comp1!L:L,MATCH($B543,Comp1!$C:$C,0)),"No")</f>
        <v>No</v>
      </c>
      <c r="R543" s="14" t="str">
        <f>_xlfn.IFNA(+INDEX(Comp1!M:M,MATCH($B543,Comp1!$C:$C,0)),"No")</f>
        <v>No</v>
      </c>
      <c r="S543" s="14" t="str">
        <f>_xlfn.IFNA(+INDEX(Comp1!N:N,MATCH($B543,Comp1!$C:$C,0)),"No")</f>
        <v>No</v>
      </c>
      <c r="T543" s="14" t="str">
        <f>_xlfn.IFNA(+INDEX(Comp1!O:O,MATCH($B543,Comp1!$C:$C,0)),"No")</f>
        <v>No</v>
      </c>
      <c r="U543" s="14">
        <v>0</v>
      </c>
      <c r="V543" s="263">
        <v>0</v>
      </c>
      <c r="W543" s="263">
        <v>0</v>
      </c>
      <c r="X543" s="263">
        <v>0</v>
      </c>
      <c r="Y543" s="263">
        <v>0</v>
      </c>
      <c r="Z543" s="263">
        <v>0</v>
      </c>
      <c r="AA543" s="263">
        <v>0</v>
      </c>
      <c r="AB543" s="263">
        <v>0</v>
      </c>
      <c r="AC543" s="263">
        <f>IF(Q543="yes",+INDEX('Final Comp Values'!$BH:$BH,MATCH('Monthy Targets'!$B543,'Final Comp Values'!$C:$C,0)),0)</f>
        <v>0</v>
      </c>
      <c r="AD543" s="263">
        <f>IF(R543="yes",+INDEX('Final Comp Values'!$BH:$BH,MATCH('Monthy Targets'!$B543,'Final Comp Values'!$C:$C,0)),0)</f>
        <v>0</v>
      </c>
      <c r="AE543" s="263">
        <f>IF(S543="yes",+INDEX('Final Comp Values'!$BL:$BL,MATCH('Monthy Targets'!$B543,'Final Comp Values'!$C:$C,0)),0)</f>
        <v>0</v>
      </c>
      <c r="AF543" s="263">
        <f>IF(T543="yes",+INDEX('Final Comp Values'!$BL:$BL,MATCH('Monthy Targets'!$B543,'Final Comp Values'!$C:$C,0)),0)</f>
        <v>0</v>
      </c>
      <c r="AG543" s="263">
        <f>IF(U543="yes",+INDEX('Final Comp Values'!$BL:$BL,MATCH('Monthy Targets'!$B543,'Final Comp Values'!$C:$C,0)),0)</f>
        <v>0</v>
      </c>
    </row>
    <row r="544" spans="1:33" x14ac:dyDescent="0.25">
      <c r="A544" s="579">
        <f>+FY2019_ALL_Targets!A544</f>
        <v>4202</v>
      </c>
      <c r="B544" s="62" t="str">
        <f>+FY2019_ALL_Targets!B544</f>
        <v>45E393</v>
      </c>
      <c r="C544" s="62">
        <f>+FY2019_ALL_Targets!C544</f>
        <v>420206</v>
      </c>
      <c r="D544" s="62">
        <f>+FY2019_ALL_Targets!D544</f>
        <v>1477507374</v>
      </c>
      <c r="E544" s="62"/>
      <c r="F544" s="62" t="str">
        <f>+FY2019_ALL_Targets!E544</f>
        <v>MRSA West</v>
      </c>
      <c r="G544" s="62" t="str">
        <f>FY2019_ALL_Targets!J544</f>
        <v>Kent County Nursing Home</v>
      </c>
      <c r="H544" s="62" t="str">
        <f>FY2019_ALL_Targets!K544</f>
        <v>Kent County DBA Kent County Nursing Home</v>
      </c>
      <c r="I544" s="62" t="str">
        <f>+FY2019_ALL_Targets!L544</f>
        <v>1443 N Main</v>
      </c>
      <c r="J544" s="14" t="str">
        <f>_xlfn.IFNA(+INDEX(Comp1!$E:$E,MATCH(B544,Comp1!$C:$C,0)),"No")</f>
        <v>Yes</v>
      </c>
      <c r="K544" s="14" t="str">
        <f>_xlfn.IFNA(+INDEX(Comp1!$F:$F,MATCH(B544,Comp1!$C:$C,0)),"No")</f>
        <v>Yes</v>
      </c>
      <c r="L544" s="14" t="str">
        <f>_xlfn.IFNA(+INDEX(Comp1!G:G,MATCH($B544,Comp1!$C:$C,0)),"No")</f>
        <v>Yes</v>
      </c>
      <c r="M544" s="14" t="str">
        <f>_xlfn.IFNA(+INDEX(Comp1!H:H,MATCH($B544,Comp1!$C:$C,0)),"No")</f>
        <v>Yes</v>
      </c>
      <c r="N544" s="14" t="str">
        <f>_xlfn.IFNA(+INDEX(Comp1!I:I,MATCH($B544,Comp1!$C:$C,0)),"No")</f>
        <v>Yes</v>
      </c>
      <c r="O544" s="14" t="str">
        <f>_xlfn.IFNA(+INDEX(Comp1!J:J,MATCH($B544,Comp1!$C:$C,0)),"No")</f>
        <v>Yes</v>
      </c>
      <c r="P544" s="14" t="str">
        <f>_xlfn.IFNA(+INDEX(Comp1!K:K,MATCH($B544,Comp1!$C:$C,0)),"No")</f>
        <v>Yes</v>
      </c>
      <c r="Q544" s="14" t="str">
        <f>_xlfn.IFNA(+INDEX(Comp1!L:L,MATCH($B544,Comp1!$C:$C,0)),"No")</f>
        <v>Yes</v>
      </c>
      <c r="R544" s="14" t="str">
        <f>_xlfn.IFNA(+INDEX(Comp1!M:M,MATCH($B544,Comp1!$C:$C,0)),"No")</f>
        <v>Yes</v>
      </c>
      <c r="S544" s="14" t="str">
        <f>_xlfn.IFNA(+INDEX(Comp1!N:N,MATCH($B544,Comp1!$C:$C,0)),"No")</f>
        <v>Yes</v>
      </c>
      <c r="T544" s="14" t="str">
        <f>_xlfn.IFNA(+INDEX(Comp1!O:O,MATCH($B544,Comp1!$C:$C,0)),"No")</f>
        <v>Yes</v>
      </c>
      <c r="U544" s="14" t="s">
        <v>35</v>
      </c>
      <c r="V544" s="263">
        <v>2.2799999999999998</v>
      </c>
      <c r="W544" s="263">
        <v>2.2799999999999998</v>
      </c>
      <c r="X544" s="263">
        <v>2.2799999999999998</v>
      </c>
      <c r="Y544" s="263">
        <v>2.2799999999999998</v>
      </c>
      <c r="Z544" s="263">
        <v>2.2799999999999998</v>
      </c>
      <c r="AA544" s="263">
        <v>2.2799999999999998</v>
      </c>
      <c r="AB544" s="263">
        <v>2.23</v>
      </c>
      <c r="AC544" s="263">
        <f>IF(Q544="yes",+INDEX('Final Comp Values'!$BH:$BH,MATCH('Monthy Targets'!$B544,'Final Comp Values'!$C:$C,0)),0)</f>
        <v>2.2200000000000002</v>
      </c>
      <c r="AD544" s="263">
        <f>IF(R544="yes",+INDEX('Final Comp Values'!$BH:$BH,MATCH('Monthy Targets'!$B544,'Final Comp Values'!$C:$C,0)),0)</f>
        <v>2.2200000000000002</v>
      </c>
      <c r="AE544" s="263">
        <f>IF(S544="yes",+INDEX('Final Comp Values'!$BL:$BL,MATCH('Monthy Targets'!$B544,'Final Comp Values'!$C:$C,0)),0)</f>
        <v>2.2200000000000002</v>
      </c>
      <c r="AF544" s="263">
        <f>IF(T544="yes",+INDEX('Final Comp Values'!$BL:$BL,MATCH('Monthy Targets'!$B544,'Final Comp Values'!$C:$C,0)),0)</f>
        <v>2.2200000000000002</v>
      </c>
      <c r="AG544" s="263">
        <f>IF(U544="yes",+INDEX('Final Comp Values'!$BL:$BL,MATCH('Monthy Targets'!$B544,'Final Comp Values'!$C:$C,0)),0)</f>
        <v>2.2200000000000002</v>
      </c>
    </row>
    <row r="545" spans="1:33" x14ac:dyDescent="0.25">
      <c r="A545" s="579">
        <f>+FY2019_ALL_Targets!A545</f>
        <v>4373</v>
      </c>
      <c r="B545" s="62" t="str">
        <f>+FY2019_ALL_Targets!B545</f>
        <v>45E629</v>
      </c>
      <c r="C545" s="62">
        <f>+FY2019_ALL_Targets!C545</f>
        <v>437301</v>
      </c>
      <c r="D545" s="62">
        <f>+FY2019_ALL_Targets!D545</f>
        <v>1609873272</v>
      </c>
      <c r="E545" s="62"/>
      <c r="F545" s="62" t="str">
        <f>+FY2019_ALL_Targets!E545</f>
        <v>Bexar</v>
      </c>
      <c r="G545" s="62" t="str">
        <f>FY2019_ALL_Targets!J545</f>
        <v>THE SARAH ROBERTS FRENCH HOME, INC.</v>
      </c>
      <c r="H545" s="62" t="str">
        <f>FY2019_ALL_Targets!K545</f>
        <v>THE SARAH ROBERTS FRENCH HOME, INC.</v>
      </c>
      <c r="I545" s="62" t="str">
        <f>+FY2019_ALL_Targets!L545</f>
        <v>1315 TEXAS AVE.</v>
      </c>
      <c r="J545" s="14" t="str">
        <f>_xlfn.IFNA(+INDEX(Comp1!$E:$E,MATCH(B545,Comp1!$C:$C,0)),"No")</f>
        <v>No</v>
      </c>
      <c r="K545" s="14" t="str">
        <f>_xlfn.IFNA(+INDEX(Comp1!$F:$F,MATCH(B545,Comp1!$C:$C,0)),"No")</f>
        <v>No</v>
      </c>
      <c r="L545" s="14" t="str">
        <f>_xlfn.IFNA(+INDEX(Comp1!G:G,MATCH($B545,Comp1!$C:$C,0)),"No")</f>
        <v>No</v>
      </c>
      <c r="M545" s="14" t="str">
        <f>_xlfn.IFNA(+INDEX(Comp1!H:H,MATCH($B545,Comp1!$C:$C,0)),"No")</f>
        <v>No</v>
      </c>
      <c r="N545" s="14" t="str">
        <f>_xlfn.IFNA(+INDEX(Comp1!I:I,MATCH($B545,Comp1!$C:$C,0)),"No")</f>
        <v>No</v>
      </c>
      <c r="O545" s="14" t="str">
        <f>_xlfn.IFNA(+INDEX(Comp1!J:J,MATCH($B545,Comp1!$C:$C,0)),"No")</f>
        <v>No</v>
      </c>
      <c r="P545" s="14" t="str">
        <f>_xlfn.IFNA(+INDEX(Comp1!K:K,MATCH($B545,Comp1!$C:$C,0)),"No")</f>
        <v>No</v>
      </c>
      <c r="Q545" s="14" t="str">
        <f>_xlfn.IFNA(+INDEX(Comp1!L:L,MATCH($B545,Comp1!$C:$C,0)),"No")</f>
        <v>No</v>
      </c>
      <c r="R545" s="14" t="str">
        <f>_xlfn.IFNA(+INDEX(Comp1!M:M,MATCH($B545,Comp1!$C:$C,0)),"No")</f>
        <v>No</v>
      </c>
      <c r="S545" s="14" t="str">
        <f>_xlfn.IFNA(+INDEX(Comp1!N:N,MATCH($B545,Comp1!$C:$C,0)),"No")</f>
        <v>No</v>
      </c>
      <c r="T545" s="14" t="str">
        <f>_xlfn.IFNA(+INDEX(Comp1!O:O,MATCH($B545,Comp1!$C:$C,0)),"No")</f>
        <v>No</v>
      </c>
      <c r="U545" s="14">
        <v>0</v>
      </c>
      <c r="V545" s="263">
        <v>0</v>
      </c>
      <c r="W545" s="263">
        <v>0</v>
      </c>
      <c r="X545" s="263">
        <v>0</v>
      </c>
      <c r="Y545" s="263">
        <v>0</v>
      </c>
      <c r="Z545" s="263">
        <v>0</v>
      </c>
      <c r="AA545" s="263">
        <v>0</v>
      </c>
      <c r="AB545" s="263">
        <v>0</v>
      </c>
      <c r="AC545" s="263">
        <f>IF(Q545="yes",+INDEX('Final Comp Values'!$BH:$BH,MATCH('Monthy Targets'!$B545,'Final Comp Values'!$C:$C,0)),0)</f>
        <v>0</v>
      </c>
      <c r="AD545" s="263">
        <f>IF(R545="yes",+INDEX('Final Comp Values'!$BH:$BH,MATCH('Monthy Targets'!$B545,'Final Comp Values'!$C:$C,0)),0)</f>
        <v>0</v>
      </c>
      <c r="AE545" s="263">
        <f>IF(S545="yes",+INDEX('Final Comp Values'!$BL:$BL,MATCH('Monthy Targets'!$B545,'Final Comp Values'!$C:$C,0)),0)</f>
        <v>0</v>
      </c>
      <c r="AF545" s="263">
        <f>IF(T545="yes",+INDEX('Final Comp Values'!$BL:$BL,MATCH('Monthy Targets'!$B545,'Final Comp Values'!$C:$C,0)),0)</f>
        <v>0</v>
      </c>
      <c r="AG545" s="263">
        <f>IF(U545="yes",+INDEX('Final Comp Values'!$BL:$BL,MATCH('Monthy Targets'!$B545,'Final Comp Values'!$C:$C,0)),0)</f>
        <v>0</v>
      </c>
    </row>
    <row r="546" spans="1:33" x14ac:dyDescent="0.25">
      <c r="A546" s="579">
        <f>+FY2019_ALL_Targets!A546</f>
        <v>4675</v>
      </c>
      <c r="B546" s="62" t="str">
        <f>+FY2019_ALL_Targets!B546</f>
        <v>45E631</v>
      </c>
      <c r="C546" s="62">
        <f>+FY2019_ALL_Targets!C546</f>
        <v>467501</v>
      </c>
      <c r="D546" s="62">
        <f>+FY2019_ALL_Targets!D546</f>
        <v>1467495598</v>
      </c>
      <c r="E546" s="62"/>
      <c r="F546" s="62" t="str">
        <f>+FY2019_ALL_Targets!E546</f>
        <v>MRSA West</v>
      </c>
      <c r="G546" s="62" t="str">
        <f>FY2019_ALL_Targets!J546</f>
        <v>Schleicher County Hospital District Nursing Home</v>
      </c>
      <c r="H546" s="62" t="str">
        <f>FY2019_ALL_Targets!K546</f>
        <v>Schleicher County Hospital District</v>
      </c>
      <c r="I546" s="62" t="str">
        <f>+FY2019_ALL_Targets!L546</f>
        <v>102 N. US Hwy 277</v>
      </c>
      <c r="J546" s="14" t="str">
        <f>_xlfn.IFNA(+INDEX(Comp1!$E:$E,MATCH(B546,Comp1!$C:$C,0)),"No")</f>
        <v>Yes</v>
      </c>
      <c r="K546" s="14" t="str">
        <f>_xlfn.IFNA(+INDEX(Comp1!$F:$F,MATCH(B546,Comp1!$C:$C,0)),"No")</f>
        <v>Yes</v>
      </c>
      <c r="L546" s="14" t="str">
        <f>_xlfn.IFNA(+INDEX(Comp1!G:G,MATCH($B546,Comp1!$C:$C,0)),"No")</f>
        <v>Yes</v>
      </c>
      <c r="M546" s="14" t="str">
        <f>_xlfn.IFNA(+INDEX(Comp1!H:H,MATCH($B546,Comp1!$C:$C,0)),"No")</f>
        <v>Yes</v>
      </c>
      <c r="N546" s="14" t="str">
        <f>_xlfn.IFNA(+INDEX(Comp1!I:I,MATCH($B546,Comp1!$C:$C,0)),"No")</f>
        <v>Yes</v>
      </c>
      <c r="O546" s="14" t="str">
        <f>_xlfn.IFNA(+INDEX(Comp1!J:J,MATCH($B546,Comp1!$C:$C,0)),"No")</f>
        <v>Yes</v>
      </c>
      <c r="P546" s="14" t="str">
        <f>_xlfn.IFNA(+INDEX(Comp1!K:K,MATCH($B546,Comp1!$C:$C,0)),"No")</f>
        <v>Yes</v>
      </c>
      <c r="Q546" s="14" t="str">
        <f>_xlfn.IFNA(+INDEX(Comp1!L:L,MATCH($B546,Comp1!$C:$C,0)),"No")</f>
        <v>Yes</v>
      </c>
      <c r="R546" s="14" t="str">
        <f>_xlfn.IFNA(+INDEX(Comp1!M:M,MATCH($B546,Comp1!$C:$C,0)),"No")</f>
        <v>Yes</v>
      </c>
      <c r="S546" s="14" t="str">
        <f>_xlfn.IFNA(+INDEX(Comp1!N:N,MATCH($B546,Comp1!$C:$C,0)),"No")</f>
        <v>Yes</v>
      </c>
      <c r="T546" s="14" t="str">
        <f>_xlfn.IFNA(+INDEX(Comp1!O:O,MATCH($B546,Comp1!$C:$C,0)),"No")</f>
        <v>Yes</v>
      </c>
      <c r="U546" s="14" t="s">
        <v>35</v>
      </c>
      <c r="V546" s="263">
        <v>2.73</v>
      </c>
      <c r="W546" s="263">
        <v>2.73</v>
      </c>
      <c r="X546" s="263">
        <v>2.73</v>
      </c>
      <c r="Y546" s="263">
        <v>2.73</v>
      </c>
      <c r="Z546" s="263">
        <v>2.73</v>
      </c>
      <c r="AA546" s="263">
        <v>2.73</v>
      </c>
      <c r="AB546" s="263">
        <v>2.67</v>
      </c>
      <c r="AC546" s="263">
        <f>IF(Q546="yes",+INDEX('Final Comp Values'!$BH:$BH,MATCH('Monthy Targets'!$B546,'Final Comp Values'!$C:$C,0)),0)</f>
        <v>2.66</v>
      </c>
      <c r="AD546" s="263">
        <f>IF(R546="yes",+INDEX('Final Comp Values'!$BH:$BH,MATCH('Monthy Targets'!$B546,'Final Comp Values'!$C:$C,0)),0)</f>
        <v>2.66</v>
      </c>
      <c r="AE546" s="263">
        <f>IF(S546="yes",+INDEX('Final Comp Values'!$BL:$BL,MATCH('Monthy Targets'!$B546,'Final Comp Values'!$C:$C,0)),0)</f>
        <v>2.66</v>
      </c>
      <c r="AF546" s="263">
        <f>IF(T546="yes",+INDEX('Final Comp Values'!$BL:$BL,MATCH('Monthy Targets'!$B546,'Final Comp Values'!$C:$C,0)),0)</f>
        <v>2.66</v>
      </c>
      <c r="AG546" s="263">
        <f>IF(U546="yes",+INDEX('Final Comp Values'!$BL:$BL,MATCH('Monthy Targets'!$B546,'Final Comp Values'!$C:$C,0)),0)</f>
        <v>2.66</v>
      </c>
    </row>
    <row r="547" spans="1:33" x14ac:dyDescent="0.25">
      <c r="A547" s="579">
        <f>+FY2019_ALL_Targets!A547</f>
        <v>5024</v>
      </c>
      <c r="B547" s="62" t="str">
        <f>+FY2019_ALL_Targets!B547</f>
        <v>45E761</v>
      </c>
      <c r="C547" s="62">
        <f>+FY2019_ALL_Targets!C547</f>
        <v>502401</v>
      </c>
      <c r="D547" s="62">
        <f>+FY2019_ALL_Targets!D547</f>
        <v>1629181565</v>
      </c>
      <c r="E547" s="62"/>
      <c r="F547" s="62" t="str">
        <f>+FY2019_ALL_Targets!E547</f>
        <v>MRSA West</v>
      </c>
      <c r="G547" s="62" t="str">
        <f>FY2019_ALL_Targets!J547</f>
        <v>McCamey Convalescent Center</v>
      </c>
      <c r="H547" s="62" t="str">
        <f>FY2019_ALL_Targets!K547</f>
        <v>McCamey County Hospital District</v>
      </c>
      <c r="I547" s="62" t="str">
        <f>+FY2019_ALL_Targets!L547</f>
        <v>2500 Hwy 305 South</v>
      </c>
      <c r="J547" s="14" t="str">
        <f>_xlfn.IFNA(+INDEX(Comp1!$E:$E,MATCH(B547,Comp1!$C:$C,0)),"No")</f>
        <v>Yes</v>
      </c>
      <c r="K547" s="14" t="str">
        <f>_xlfn.IFNA(+INDEX(Comp1!$F:$F,MATCH(B547,Comp1!$C:$C,0)),"No")</f>
        <v>Yes</v>
      </c>
      <c r="L547" s="14" t="str">
        <f>_xlfn.IFNA(+INDEX(Comp1!G:G,MATCH($B547,Comp1!$C:$C,0)),"No")</f>
        <v>Yes</v>
      </c>
      <c r="M547" s="14" t="str">
        <f>_xlfn.IFNA(+INDEX(Comp1!H:H,MATCH($B547,Comp1!$C:$C,0)),"No")</f>
        <v>Yes</v>
      </c>
      <c r="N547" s="14" t="str">
        <f>_xlfn.IFNA(+INDEX(Comp1!I:I,MATCH($B547,Comp1!$C:$C,0)),"No")</f>
        <v>Yes</v>
      </c>
      <c r="O547" s="14" t="str">
        <f>_xlfn.IFNA(+INDEX(Comp1!J:J,MATCH($B547,Comp1!$C:$C,0)),"No")</f>
        <v>Yes</v>
      </c>
      <c r="P547" s="14" t="str">
        <f>_xlfn.IFNA(+INDEX(Comp1!K:K,MATCH($B547,Comp1!$C:$C,0)),"No")</f>
        <v>Yes</v>
      </c>
      <c r="Q547" s="14" t="str">
        <f>_xlfn.IFNA(+INDEX(Comp1!L:L,MATCH($B547,Comp1!$C:$C,0)),"No")</f>
        <v>Yes</v>
      </c>
      <c r="R547" s="14" t="str">
        <f>_xlfn.IFNA(+INDEX(Comp1!M:M,MATCH($B547,Comp1!$C:$C,0)),"No")</f>
        <v>Yes</v>
      </c>
      <c r="S547" s="14" t="str">
        <f>_xlfn.IFNA(+INDEX(Comp1!N:N,MATCH($B547,Comp1!$C:$C,0)),"No")</f>
        <v>Yes</v>
      </c>
      <c r="T547" s="14" t="str">
        <f>_xlfn.IFNA(+INDEX(Comp1!O:O,MATCH($B547,Comp1!$C:$C,0)),"No")</f>
        <v>Yes</v>
      </c>
      <c r="U547" s="14" t="s">
        <v>35</v>
      </c>
      <c r="V547" s="263">
        <v>2.85</v>
      </c>
      <c r="W547" s="263">
        <v>2.85</v>
      </c>
      <c r="X547" s="263">
        <v>2.85</v>
      </c>
      <c r="Y547" s="263">
        <v>2.85</v>
      </c>
      <c r="Z547" s="263">
        <v>2.85</v>
      </c>
      <c r="AA547" s="263">
        <v>2.85</v>
      </c>
      <c r="AB547" s="263">
        <v>2.79</v>
      </c>
      <c r="AC547" s="263">
        <f>IF(Q547="yes",+INDEX('Final Comp Values'!$BH:$BH,MATCH('Monthy Targets'!$B547,'Final Comp Values'!$C:$C,0)),0)</f>
        <v>2.78</v>
      </c>
      <c r="AD547" s="263">
        <f>IF(R547="yes",+INDEX('Final Comp Values'!$BH:$BH,MATCH('Monthy Targets'!$B547,'Final Comp Values'!$C:$C,0)),0)</f>
        <v>2.78</v>
      </c>
      <c r="AE547" s="263">
        <f>IF(S547="yes",+INDEX('Final Comp Values'!$BL:$BL,MATCH('Monthy Targets'!$B547,'Final Comp Values'!$C:$C,0)),0)</f>
        <v>2.78</v>
      </c>
      <c r="AF547" s="263">
        <f>IF(T547="yes",+INDEX('Final Comp Values'!$BL:$BL,MATCH('Monthy Targets'!$B547,'Final Comp Values'!$C:$C,0)),0)</f>
        <v>2.78</v>
      </c>
      <c r="AG547" s="263">
        <f>IF(U547="yes",+INDEX('Final Comp Values'!$BL:$BL,MATCH('Monthy Targets'!$B547,'Final Comp Values'!$C:$C,0)),0)</f>
        <v>2.78</v>
      </c>
    </row>
    <row r="548" spans="1:33" x14ac:dyDescent="0.25">
      <c r="A548" s="579">
        <f>+FY2019_ALL_Targets!A548</f>
        <v>5064</v>
      </c>
      <c r="B548" s="62" t="str">
        <f>+FY2019_ALL_Targets!B548</f>
        <v>45E852</v>
      </c>
      <c r="C548" s="62">
        <f>+FY2019_ALL_Targets!C548</f>
        <v>506401</v>
      </c>
      <c r="D548" s="62">
        <f>+FY2019_ALL_Targets!D548</f>
        <v>1134205958</v>
      </c>
      <c r="E548" s="62"/>
      <c r="F548" s="62" t="str">
        <f>+FY2019_ALL_Targets!E548</f>
        <v>MRSA West</v>
      </c>
      <c r="G548" s="62" t="str">
        <f>FY2019_ALL_Targets!J548</f>
        <v>Crockett County Care Center</v>
      </c>
      <c r="H548" s="62" t="str">
        <f>FY2019_ALL_Targets!K548</f>
        <v>Crockett County Care Center</v>
      </c>
      <c r="I548" s="62" t="str">
        <f>+FY2019_ALL_Targets!L548</f>
        <v>103 N Avenue H, PO Box 640</v>
      </c>
      <c r="J548" s="14" t="str">
        <f>_xlfn.IFNA(+INDEX(Comp1!$E:$E,MATCH(B548,Comp1!$C:$C,0)),"No")</f>
        <v>Yes</v>
      </c>
      <c r="K548" s="14" t="str">
        <f>_xlfn.IFNA(+INDEX(Comp1!$F:$F,MATCH(B548,Comp1!$C:$C,0)),"No")</f>
        <v>Yes</v>
      </c>
      <c r="L548" s="14" t="str">
        <f>_xlfn.IFNA(+INDEX(Comp1!G:G,MATCH($B548,Comp1!$C:$C,0)),"No")</f>
        <v>Yes</v>
      </c>
      <c r="M548" s="14" t="str">
        <f>_xlfn.IFNA(+INDEX(Comp1!H:H,MATCH($B548,Comp1!$C:$C,0)),"No")</f>
        <v>Yes</v>
      </c>
      <c r="N548" s="14" t="str">
        <f>_xlfn.IFNA(+INDEX(Comp1!I:I,MATCH($B548,Comp1!$C:$C,0)),"No")</f>
        <v>Yes</v>
      </c>
      <c r="O548" s="14" t="str">
        <f>_xlfn.IFNA(+INDEX(Comp1!J:J,MATCH($B548,Comp1!$C:$C,0)),"No")</f>
        <v>Yes</v>
      </c>
      <c r="P548" s="14" t="str">
        <f>_xlfn.IFNA(+INDEX(Comp1!K:K,MATCH($B548,Comp1!$C:$C,0)),"No")</f>
        <v>Yes</v>
      </c>
      <c r="Q548" s="14" t="str">
        <f>_xlfn.IFNA(+INDEX(Comp1!L:L,MATCH($B548,Comp1!$C:$C,0)),"No")</f>
        <v>Yes</v>
      </c>
      <c r="R548" s="14" t="str">
        <f>_xlfn.IFNA(+INDEX(Comp1!M:M,MATCH($B548,Comp1!$C:$C,0)),"No")</f>
        <v>Yes</v>
      </c>
      <c r="S548" s="14" t="str">
        <f>_xlfn.IFNA(+INDEX(Comp1!N:N,MATCH($B548,Comp1!$C:$C,0)),"No")</f>
        <v>Yes</v>
      </c>
      <c r="T548" s="14" t="str">
        <f>_xlfn.IFNA(+INDEX(Comp1!O:O,MATCH($B548,Comp1!$C:$C,0)),"No")</f>
        <v>Yes</v>
      </c>
      <c r="U548" s="14" t="s">
        <v>35</v>
      </c>
      <c r="V548" s="263">
        <v>3.74</v>
      </c>
      <c r="W548" s="263">
        <v>3.74</v>
      </c>
      <c r="X548" s="263">
        <v>3.74</v>
      </c>
      <c r="Y548" s="263">
        <v>3.74</v>
      </c>
      <c r="Z548" s="263">
        <v>3.74</v>
      </c>
      <c r="AA548" s="263">
        <v>3.74</v>
      </c>
      <c r="AB548" s="263">
        <v>3.67</v>
      </c>
      <c r="AC548" s="263">
        <f>IF(Q548="yes",+INDEX('Final Comp Values'!$BH:$BH,MATCH('Monthy Targets'!$B548,'Final Comp Values'!$C:$C,0)),0)</f>
        <v>3.65</v>
      </c>
      <c r="AD548" s="263">
        <f>IF(R548="yes",+INDEX('Final Comp Values'!$BH:$BH,MATCH('Monthy Targets'!$B548,'Final Comp Values'!$C:$C,0)),0)</f>
        <v>3.65</v>
      </c>
      <c r="AE548" s="263">
        <f>IF(S548="yes",+INDEX('Final Comp Values'!$BL:$BL,MATCH('Monthy Targets'!$B548,'Final Comp Values'!$C:$C,0)),0)</f>
        <v>3.65</v>
      </c>
      <c r="AF548" s="263">
        <f>IF(T548="yes",+INDEX('Final Comp Values'!$BL:$BL,MATCH('Monthy Targets'!$B548,'Final Comp Values'!$C:$C,0)),0)</f>
        <v>3.65</v>
      </c>
      <c r="AG548" s="263">
        <f>IF(U548="yes",+INDEX('Final Comp Values'!$BL:$BL,MATCH('Monthy Targets'!$B548,'Final Comp Values'!$C:$C,0)),0)</f>
        <v>3.65</v>
      </c>
    </row>
    <row r="549" spans="1:33" x14ac:dyDescent="0.25">
      <c r="A549" s="579">
        <f>+FY2019_ALL_Targets!A549</f>
        <v>5110</v>
      </c>
      <c r="B549" s="62" t="str">
        <f>+FY2019_ALL_Targets!B549</f>
        <v>45E947</v>
      </c>
      <c r="C549" s="62">
        <f>+FY2019_ALL_Targets!C549</f>
        <v>511001</v>
      </c>
      <c r="D549" s="62">
        <f>+FY2019_ALL_Targets!D549</f>
        <v>1558491506</v>
      </c>
      <c r="E549" s="62"/>
      <c r="F549" s="62" t="str">
        <f>+FY2019_ALL_Targets!E549</f>
        <v>MRSA West</v>
      </c>
      <c r="G549" s="62" t="str">
        <f>FY2019_ALL_Targets!J549</f>
        <v>COLDWATER MANOR</v>
      </c>
      <c r="H549" s="62" t="str">
        <f>FY2019_ALL_Targets!K549</f>
        <v>Stratford Hospital District</v>
      </c>
      <c r="I549" s="62" t="str">
        <f>+FY2019_ALL_Targets!L549</f>
        <v>1111 Beaver Rd</v>
      </c>
      <c r="J549" s="14" t="str">
        <f>_xlfn.IFNA(+INDEX(Comp1!$E:$E,MATCH(B549,Comp1!$C:$C,0)),"No")</f>
        <v>Yes</v>
      </c>
      <c r="K549" s="14" t="str">
        <f>_xlfn.IFNA(+INDEX(Comp1!$F:$F,MATCH(B549,Comp1!$C:$C,0)),"No")</f>
        <v>Yes</v>
      </c>
      <c r="L549" s="14" t="str">
        <f>_xlfn.IFNA(+INDEX(Comp1!G:G,MATCH($B549,Comp1!$C:$C,0)),"No")</f>
        <v>Yes</v>
      </c>
      <c r="M549" s="14" t="str">
        <f>_xlfn.IFNA(+INDEX(Comp1!H:H,MATCH($B549,Comp1!$C:$C,0)),"No")</f>
        <v>Yes</v>
      </c>
      <c r="N549" s="14" t="str">
        <f>_xlfn.IFNA(+INDEX(Comp1!I:I,MATCH($B549,Comp1!$C:$C,0)),"No")</f>
        <v>Yes</v>
      </c>
      <c r="O549" s="14" t="str">
        <f>_xlfn.IFNA(+INDEX(Comp1!J:J,MATCH($B549,Comp1!$C:$C,0)),"No")</f>
        <v>Yes</v>
      </c>
      <c r="P549" s="14" t="str">
        <f>_xlfn.IFNA(+INDEX(Comp1!K:K,MATCH($B549,Comp1!$C:$C,0)),"No")</f>
        <v>Yes</v>
      </c>
      <c r="Q549" s="14" t="str">
        <f>_xlfn.IFNA(+INDEX(Comp1!L:L,MATCH($B549,Comp1!$C:$C,0)),"No")</f>
        <v>Yes</v>
      </c>
      <c r="R549" s="14" t="str">
        <f>_xlfn.IFNA(+INDEX(Comp1!M:M,MATCH($B549,Comp1!$C:$C,0)),"No")</f>
        <v>Yes</v>
      </c>
      <c r="S549" s="14" t="str">
        <f>_xlfn.IFNA(+INDEX(Comp1!N:N,MATCH($B549,Comp1!$C:$C,0)),"No")</f>
        <v>Yes</v>
      </c>
      <c r="T549" s="14" t="str">
        <f>_xlfn.IFNA(+INDEX(Comp1!O:O,MATCH($B549,Comp1!$C:$C,0)),"No")</f>
        <v>Yes</v>
      </c>
      <c r="U549" s="14" t="s">
        <v>35</v>
      </c>
      <c r="V549" s="263">
        <v>0.34</v>
      </c>
      <c r="W549" s="263">
        <v>0.34</v>
      </c>
      <c r="X549" s="263">
        <v>0.34</v>
      </c>
      <c r="Y549" s="263">
        <v>0.34</v>
      </c>
      <c r="Z549" s="263">
        <v>0.34</v>
      </c>
      <c r="AA549" s="263">
        <v>0.34</v>
      </c>
      <c r="AB549" s="263">
        <v>0.33</v>
      </c>
      <c r="AC549" s="263">
        <f>IF(Q549="yes",+INDEX('Final Comp Values'!$BH:$BH,MATCH('Monthy Targets'!$B549,'Final Comp Values'!$C:$C,0)),0)</f>
        <v>0.33</v>
      </c>
      <c r="AD549" s="263">
        <f>IF(R549="yes",+INDEX('Final Comp Values'!$BH:$BH,MATCH('Monthy Targets'!$B549,'Final Comp Values'!$C:$C,0)),0)</f>
        <v>0.33</v>
      </c>
      <c r="AE549" s="263">
        <f>IF(S549="yes",+INDEX('Final Comp Values'!$BL:$BL,MATCH('Monthy Targets'!$B549,'Final Comp Values'!$C:$C,0)),0)</f>
        <v>0.33</v>
      </c>
      <c r="AF549" s="263">
        <f>IF(T549="yes",+INDEX('Final Comp Values'!$BL:$BL,MATCH('Monthy Targets'!$B549,'Final Comp Values'!$C:$C,0)),0)</f>
        <v>0.33</v>
      </c>
      <c r="AG549" s="263">
        <f>IF(U549="yes",+INDEX('Final Comp Values'!$BL:$BL,MATCH('Monthy Targets'!$B549,'Final Comp Values'!$C:$C,0)),0)</f>
        <v>0.33</v>
      </c>
    </row>
    <row r="550" spans="1:33" x14ac:dyDescent="0.25">
      <c r="A550" s="579">
        <f>+FY2019_ALL_Targets!A550</f>
        <v>5187</v>
      </c>
      <c r="B550" s="62" t="str">
        <f>+FY2019_ALL_Targets!B550</f>
        <v>45F094</v>
      </c>
      <c r="C550" s="62">
        <f>+FY2019_ALL_Targets!C550</f>
        <v>518701</v>
      </c>
      <c r="D550" s="62">
        <f>+FY2019_ALL_Targets!D550</f>
        <v>1659336840</v>
      </c>
      <c r="E550" s="62"/>
      <c r="F550" s="62" t="str">
        <f>+FY2019_ALL_Targets!E550</f>
        <v>MRSA West</v>
      </c>
      <c r="G550" s="62" t="str">
        <f>FY2019_ALL_Targets!J550</f>
        <v>Reagan County Care Center</v>
      </c>
      <c r="H550" s="62" t="str">
        <f>FY2019_ALL_Targets!K550</f>
        <v>Reagan Hospital District</v>
      </c>
      <c r="I550" s="62" t="str">
        <f>+FY2019_ALL_Targets!L550</f>
        <v>1300 N Main Ave</v>
      </c>
      <c r="J550" s="14" t="str">
        <f>_xlfn.IFNA(+INDEX(Comp1!$E:$E,MATCH(B550,Comp1!$C:$C,0)),"No")</f>
        <v>Yes</v>
      </c>
      <c r="K550" s="14" t="str">
        <f>_xlfn.IFNA(+INDEX(Comp1!$F:$F,MATCH(B550,Comp1!$C:$C,0)),"No")</f>
        <v>Yes</v>
      </c>
      <c r="L550" s="14" t="str">
        <f>_xlfn.IFNA(+INDEX(Comp1!G:G,MATCH($B550,Comp1!$C:$C,0)),"No")</f>
        <v>Yes</v>
      </c>
      <c r="M550" s="14" t="str">
        <f>_xlfn.IFNA(+INDEX(Comp1!H:H,MATCH($B550,Comp1!$C:$C,0)),"No")</f>
        <v>Yes</v>
      </c>
      <c r="N550" s="14" t="str">
        <f>_xlfn.IFNA(+INDEX(Comp1!I:I,MATCH($B550,Comp1!$C:$C,0)),"No")</f>
        <v>Yes</v>
      </c>
      <c r="O550" s="14" t="str">
        <f>_xlfn.IFNA(+INDEX(Comp1!J:J,MATCH($B550,Comp1!$C:$C,0)),"No")</f>
        <v>Yes</v>
      </c>
      <c r="P550" s="14" t="str">
        <f>_xlfn.IFNA(+INDEX(Comp1!K:K,MATCH($B550,Comp1!$C:$C,0)),"No")</f>
        <v>Yes</v>
      </c>
      <c r="Q550" s="14" t="str">
        <f>_xlfn.IFNA(+INDEX(Comp1!L:L,MATCH($B550,Comp1!$C:$C,0)),"No")</f>
        <v>Yes</v>
      </c>
      <c r="R550" s="14" t="str">
        <f>_xlfn.IFNA(+INDEX(Comp1!M:M,MATCH($B550,Comp1!$C:$C,0)),"No")</f>
        <v>Yes</v>
      </c>
      <c r="S550" s="14" t="str">
        <f>_xlfn.IFNA(+INDEX(Comp1!N:N,MATCH($B550,Comp1!$C:$C,0)),"No")</f>
        <v>Yes</v>
      </c>
      <c r="T550" s="14" t="str">
        <f>_xlfn.IFNA(+INDEX(Comp1!O:O,MATCH($B550,Comp1!$C:$C,0)),"No")</f>
        <v>Yes</v>
      </c>
      <c r="U550" s="14" t="s">
        <v>35</v>
      </c>
      <c r="V550" s="263">
        <v>2.4700000000000002</v>
      </c>
      <c r="W550" s="263">
        <v>2.4700000000000002</v>
      </c>
      <c r="X550" s="263">
        <v>2.4700000000000002</v>
      </c>
      <c r="Y550" s="263">
        <v>2.4700000000000002</v>
      </c>
      <c r="Z550" s="263">
        <v>2.4700000000000002</v>
      </c>
      <c r="AA550" s="263">
        <v>2.4700000000000002</v>
      </c>
      <c r="AB550" s="263">
        <v>2.42</v>
      </c>
      <c r="AC550" s="263">
        <f>IF(Q550="yes",+INDEX('Final Comp Values'!$BH:$BH,MATCH('Monthy Targets'!$B550,'Final Comp Values'!$C:$C,0)),0)</f>
        <v>2.41</v>
      </c>
      <c r="AD550" s="263">
        <f>IF(R550="yes",+INDEX('Final Comp Values'!$BH:$BH,MATCH('Monthy Targets'!$B550,'Final Comp Values'!$C:$C,0)),0)</f>
        <v>2.41</v>
      </c>
      <c r="AE550" s="263">
        <f>IF(S550="yes",+INDEX('Final Comp Values'!$BL:$BL,MATCH('Monthy Targets'!$B550,'Final Comp Values'!$C:$C,0)),0)</f>
        <v>2.41</v>
      </c>
      <c r="AF550" s="263">
        <f>IF(T550="yes",+INDEX('Final Comp Values'!$BL:$BL,MATCH('Monthy Targets'!$B550,'Final Comp Values'!$C:$C,0)),0)</f>
        <v>2.41</v>
      </c>
      <c r="AG550" s="263">
        <f>IF(U550="yes",+INDEX('Final Comp Values'!$BL:$BL,MATCH('Monthy Targets'!$B550,'Final Comp Values'!$C:$C,0)),0)</f>
        <v>2.41</v>
      </c>
    </row>
    <row r="551" spans="1:33" x14ac:dyDescent="0.25">
      <c r="A551" s="579">
        <f>+FY2019_ALL_Targets!A551</f>
        <v>5246</v>
      </c>
      <c r="B551" s="62" t="str">
        <f>+FY2019_ALL_Targets!B551</f>
        <v>45F197</v>
      </c>
      <c r="C551" s="62">
        <f>+FY2019_ALL_Targets!C551</f>
        <v>524601</v>
      </c>
      <c r="D551" s="62">
        <f>+FY2019_ALL_Targets!D551</f>
        <v>1851476725</v>
      </c>
      <c r="E551" s="62"/>
      <c r="F551" s="62" t="str">
        <f>+FY2019_ALL_Targets!E551</f>
        <v>MRSA West</v>
      </c>
      <c r="G551" s="62" t="str">
        <f>FY2019_ALL_Targets!J551</f>
        <v>Twin Oaks Manor</v>
      </c>
      <c r="H551" s="62" t="str">
        <f>FY2019_ALL_Targets!K551</f>
        <v>Booker Hospital District</v>
      </c>
      <c r="I551" s="62" t="str">
        <f>+FY2019_ALL_Targets!L551</f>
        <v>112 Pioneer Dr</v>
      </c>
      <c r="J551" s="14" t="str">
        <f>_xlfn.IFNA(+INDEX(Comp1!$E:$E,MATCH(B551,Comp1!$C:$C,0)),"No")</f>
        <v>Yes</v>
      </c>
      <c r="K551" s="14" t="str">
        <f>_xlfn.IFNA(+INDEX(Comp1!$F:$F,MATCH(B551,Comp1!$C:$C,0)),"No")</f>
        <v>Yes</v>
      </c>
      <c r="L551" s="14" t="str">
        <f>_xlfn.IFNA(+INDEX(Comp1!G:G,MATCH($B551,Comp1!$C:$C,0)),"No")</f>
        <v>Yes</v>
      </c>
      <c r="M551" s="14" t="str">
        <f>_xlfn.IFNA(+INDEX(Comp1!H:H,MATCH($B551,Comp1!$C:$C,0)),"No")</f>
        <v>Yes</v>
      </c>
      <c r="N551" s="14" t="str">
        <f>_xlfn.IFNA(+INDEX(Comp1!I:I,MATCH($B551,Comp1!$C:$C,0)),"No")</f>
        <v>Yes</v>
      </c>
      <c r="O551" s="14" t="str">
        <f>_xlfn.IFNA(+INDEX(Comp1!J:J,MATCH($B551,Comp1!$C:$C,0)),"No")</f>
        <v>Yes</v>
      </c>
      <c r="P551" s="14" t="str">
        <f>_xlfn.IFNA(+INDEX(Comp1!K:K,MATCH($B551,Comp1!$C:$C,0)),"No")</f>
        <v>Yes</v>
      </c>
      <c r="Q551" s="14" t="str">
        <f>_xlfn.IFNA(+INDEX(Comp1!L:L,MATCH($B551,Comp1!$C:$C,0)),"No")</f>
        <v>Yes</v>
      </c>
      <c r="R551" s="14" t="str">
        <f>_xlfn.IFNA(+INDEX(Comp1!M:M,MATCH($B551,Comp1!$C:$C,0)),"No")</f>
        <v>Yes</v>
      </c>
      <c r="S551" s="14" t="str">
        <f>_xlfn.IFNA(+INDEX(Comp1!N:N,MATCH($B551,Comp1!$C:$C,0)),"No")</f>
        <v>Yes</v>
      </c>
      <c r="T551" s="14" t="str">
        <f>_xlfn.IFNA(+INDEX(Comp1!O:O,MATCH($B551,Comp1!$C:$C,0)),"No")</f>
        <v>Yes</v>
      </c>
      <c r="U551" s="14" t="s">
        <v>35</v>
      </c>
      <c r="V551" s="263">
        <v>3.21</v>
      </c>
      <c r="W551" s="263">
        <v>3.21</v>
      </c>
      <c r="X551" s="263">
        <v>3.21</v>
      </c>
      <c r="Y551" s="263">
        <v>3.21</v>
      </c>
      <c r="Z551" s="263">
        <v>3.21</v>
      </c>
      <c r="AA551" s="263">
        <v>3.21</v>
      </c>
      <c r="AB551" s="263">
        <v>3.14</v>
      </c>
      <c r="AC551" s="263">
        <f>IF(Q551="yes",+INDEX('Final Comp Values'!$BH:$BH,MATCH('Monthy Targets'!$B551,'Final Comp Values'!$C:$C,0)),0)</f>
        <v>3.13</v>
      </c>
      <c r="AD551" s="263">
        <f>IF(R551="yes",+INDEX('Final Comp Values'!$BH:$BH,MATCH('Monthy Targets'!$B551,'Final Comp Values'!$C:$C,0)),0)</f>
        <v>3.13</v>
      </c>
      <c r="AE551" s="263">
        <f>IF(S551="yes",+INDEX('Final Comp Values'!$BL:$BL,MATCH('Monthy Targets'!$B551,'Final Comp Values'!$C:$C,0)),0)</f>
        <v>3.13</v>
      </c>
      <c r="AF551" s="263">
        <f>IF(T551="yes",+INDEX('Final Comp Values'!$BL:$BL,MATCH('Monthy Targets'!$B551,'Final Comp Values'!$C:$C,0)),0)</f>
        <v>3.13</v>
      </c>
      <c r="AG551" s="263">
        <f>IF(U551="yes",+INDEX('Final Comp Values'!$BL:$BL,MATCH('Monthy Targets'!$B551,'Final Comp Values'!$C:$C,0)),0)</f>
        <v>3.13</v>
      </c>
    </row>
    <row r="552" spans="1:33" x14ac:dyDescent="0.25">
      <c r="A552" s="579">
        <f>+FY2019_ALL_Targets!A552</f>
        <v>5249</v>
      </c>
      <c r="B552" s="62" t="str">
        <f>+FY2019_ALL_Targets!B552</f>
        <v>45F199</v>
      </c>
      <c r="C552" s="62">
        <f>+FY2019_ALL_Targets!C552</f>
        <v>524901</v>
      </c>
      <c r="D552" s="62">
        <f>+FY2019_ALL_Targets!D552</f>
        <v>1700991700</v>
      </c>
      <c r="E552" s="62"/>
      <c r="F552" s="62" t="str">
        <f>+FY2019_ALL_Targets!E552</f>
        <v>MRSA West</v>
      </c>
      <c r="G552" s="62" t="str">
        <f>FY2019_ALL_Targets!J552</f>
        <v>Memorial Nursing and Rehabilitation Center</v>
      </c>
      <c r="H552" s="62" t="str">
        <f>FY2019_ALL_Targets!K552</f>
        <v>Memorial Nursing and Rehabiiation Center</v>
      </c>
      <c r="I552" s="62" t="str">
        <f>+FY2019_ALL_Targets!L552</f>
        <v>224 E. 2nd Street</v>
      </c>
      <c r="J552" s="14" t="str">
        <f>_xlfn.IFNA(+INDEX(Comp1!$E:$E,MATCH(B552,Comp1!$C:$C,0)),"No")</f>
        <v>Yes</v>
      </c>
      <c r="K552" s="14" t="str">
        <f>_xlfn.IFNA(+INDEX(Comp1!$F:$F,MATCH(B552,Comp1!$C:$C,0)),"No")</f>
        <v>Yes</v>
      </c>
      <c r="L552" s="14" t="str">
        <f>_xlfn.IFNA(+INDEX(Comp1!G:G,MATCH($B552,Comp1!$C:$C,0)),"No")</f>
        <v>Yes</v>
      </c>
      <c r="M552" s="14" t="str">
        <f>_xlfn.IFNA(+INDEX(Comp1!H:H,MATCH($B552,Comp1!$C:$C,0)),"No")</f>
        <v>Yes</v>
      </c>
      <c r="N552" s="14" t="str">
        <f>_xlfn.IFNA(+INDEX(Comp1!I:I,MATCH($B552,Comp1!$C:$C,0)),"No")</f>
        <v>Yes</v>
      </c>
      <c r="O552" s="14" t="str">
        <f>_xlfn.IFNA(+INDEX(Comp1!J:J,MATCH($B552,Comp1!$C:$C,0)),"No")</f>
        <v>Yes</v>
      </c>
      <c r="P552" s="14" t="str">
        <f>_xlfn.IFNA(+INDEX(Comp1!K:K,MATCH($B552,Comp1!$C:$C,0)),"No")</f>
        <v>Yes</v>
      </c>
      <c r="Q552" s="14" t="str">
        <f>_xlfn.IFNA(+INDEX(Comp1!L:L,MATCH($B552,Comp1!$C:$C,0)),"No")</f>
        <v>Yes</v>
      </c>
      <c r="R552" s="14" t="str">
        <f>_xlfn.IFNA(+INDEX(Comp1!M:M,MATCH($B552,Comp1!$C:$C,0)),"No")</f>
        <v>Yes</v>
      </c>
      <c r="S552" s="14" t="str">
        <f>_xlfn.IFNA(+INDEX(Comp1!N:N,MATCH($B552,Comp1!$C:$C,0)),"No")</f>
        <v>Yes</v>
      </c>
      <c r="T552" s="14" t="str">
        <f>_xlfn.IFNA(+INDEX(Comp1!O:O,MATCH($B552,Comp1!$C:$C,0)),"No")</f>
        <v>Yes</v>
      </c>
      <c r="U552" s="14" t="s">
        <v>35</v>
      </c>
      <c r="V552" s="263">
        <v>2.54</v>
      </c>
      <c r="W552" s="263">
        <v>2.54</v>
      </c>
      <c r="X552" s="263">
        <v>2.54</v>
      </c>
      <c r="Y552" s="263">
        <v>2.54</v>
      </c>
      <c r="Z552" s="263">
        <v>2.54</v>
      </c>
      <c r="AA552" s="263">
        <v>2.54</v>
      </c>
      <c r="AB552" s="263">
        <v>2.4900000000000002</v>
      </c>
      <c r="AC552" s="263">
        <f>IF(Q552="yes",+INDEX('Final Comp Values'!$BH:$BH,MATCH('Monthy Targets'!$B552,'Final Comp Values'!$C:$C,0)),0)</f>
        <v>2.48</v>
      </c>
      <c r="AD552" s="263">
        <f>IF(R552="yes",+INDEX('Final Comp Values'!$BH:$BH,MATCH('Monthy Targets'!$B552,'Final Comp Values'!$C:$C,0)),0)</f>
        <v>2.48</v>
      </c>
      <c r="AE552" s="263">
        <f>IF(S552="yes",+INDEX('Final Comp Values'!$BL:$BL,MATCH('Monthy Targets'!$B552,'Final Comp Values'!$C:$C,0)),0)</f>
        <v>2.48</v>
      </c>
      <c r="AF552" s="263">
        <f>IF(T552="yes",+INDEX('Final Comp Values'!$BL:$BL,MATCH('Monthy Targets'!$B552,'Final Comp Values'!$C:$C,0)),0)</f>
        <v>2.48</v>
      </c>
      <c r="AG552" s="263">
        <f>IF(U552="yes",+INDEX('Final Comp Values'!$BL:$BL,MATCH('Monthy Targets'!$B552,'Final Comp Values'!$C:$C,0)),0)</f>
        <v>2.48</v>
      </c>
    </row>
    <row r="553" spans="1:33" x14ac:dyDescent="0.25">
      <c r="A553" s="579">
        <f>+FY2019_ALL_Targets!A553</f>
        <v>5355</v>
      </c>
      <c r="B553" s="62" t="str">
        <f>+FY2019_ALL_Targets!B553</f>
        <v>45F411</v>
      </c>
      <c r="C553" s="62">
        <f>+FY2019_ALL_Targets!C553</f>
        <v>1020889</v>
      </c>
      <c r="D553" s="62">
        <f>+FY2019_ALL_Targets!D553</f>
        <v>1023038379</v>
      </c>
      <c r="E553" s="62"/>
      <c r="F553" s="62" t="str">
        <f>+FY2019_ALL_Targets!E553</f>
        <v>MRSA Central</v>
      </c>
      <c r="G553" s="62" t="str">
        <f>FY2019_ALL_Targets!J553</f>
        <v>Goodall-Witcher Nursing Facility</v>
      </c>
      <c r="H553" s="62" t="str">
        <f>FY2019_ALL_Targets!K553</f>
        <v>Goodall-Witcher Hospital Authority</v>
      </c>
      <c r="I553" s="62" t="str">
        <f>+FY2019_ALL_Targets!L553</f>
        <v>101 Posey Ave</v>
      </c>
      <c r="J553" s="14" t="str">
        <f>_xlfn.IFNA(+INDEX(Comp1!$E:$E,MATCH(B553,Comp1!$C:$C,0)),"No")</f>
        <v>Yes</v>
      </c>
      <c r="K553" s="14" t="str">
        <f>_xlfn.IFNA(+INDEX(Comp1!$F:$F,MATCH(B553,Comp1!$C:$C,0)),"No")</f>
        <v>Yes</v>
      </c>
      <c r="L553" s="14" t="str">
        <f>_xlfn.IFNA(+INDEX(Comp1!G:G,MATCH($B553,Comp1!$C:$C,0)),"No")</f>
        <v>Yes</v>
      </c>
      <c r="M553" s="14" t="str">
        <f>_xlfn.IFNA(+INDEX(Comp1!H:H,MATCH($B553,Comp1!$C:$C,0)),"No")</f>
        <v>Yes</v>
      </c>
      <c r="N553" s="14" t="str">
        <f>_xlfn.IFNA(+INDEX(Comp1!I:I,MATCH($B553,Comp1!$C:$C,0)),"No")</f>
        <v>Yes</v>
      </c>
      <c r="O553" s="14" t="str">
        <f>_xlfn.IFNA(+INDEX(Comp1!J:J,MATCH($B553,Comp1!$C:$C,0)),"No")</f>
        <v>Yes</v>
      </c>
      <c r="P553" s="14" t="str">
        <f>_xlfn.IFNA(+INDEX(Comp1!K:K,MATCH($B553,Comp1!$C:$C,0)),"No")</f>
        <v>Yes</v>
      </c>
      <c r="Q553" s="14" t="str">
        <f>_xlfn.IFNA(+INDEX(Comp1!L:L,MATCH($B553,Comp1!$C:$C,0)),"No")</f>
        <v>Yes</v>
      </c>
      <c r="R553" s="14" t="str">
        <f>_xlfn.IFNA(+INDEX(Comp1!M:M,MATCH($B553,Comp1!$C:$C,0)),"No")</f>
        <v>Yes</v>
      </c>
      <c r="S553" s="14" t="str">
        <f>_xlfn.IFNA(+INDEX(Comp1!N:N,MATCH($B553,Comp1!$C:$C,0)),"No")</f>
        <v>Yes</v>
      </c>
      <c r="T553" s="14" t="str">
        <f>_xlfn.IFNA(+INDEX(Comp1!O:O,MATCH($B553,Comp1!$C:$C,0)),"No")</f>
        <v>Yes</v>
      </c>
      <c r="U553" s="14" t="s">
        <v>35</v>
      </c>
      <c r="V553" s="263">
        <v>2.29</v>
      </c>
      <c r="W553" s="263">
        <v>2.29</v>
      </c>
      <c r="X553" s="263">
        <v>2.29</v>
      </c>
      <c r="Y553" s="263">
        <v>2.29</v>
      </c>
      <c r="Z553" s="263">
        <v>2.29</v>
      </c>
      <c r="AA553" s="263">
        <v>2.29</v>
      </c>
      <c r="AB553" s="263">
        <v>2.31</v>
      </c>
      <c r="AC553" s="263">
        <f>IF(Q553="yes",+INDEX('Final Comp Values'!$BH:$BH,MATCH('Monthy Targets'!$B553,'Final Comp Values'!$C:$C,0)),0)</f>
        <v>2.2999999999999998</v>
      </c>
      <c r="AD553" s="263">
        <f>IF(R553="yes",+INDEX('Final Comp Values'!$BH:$BH,MATCH('Monthy Targets'!$B553,'Final Comp Values'!$C:$C,0)),0)</f>
        <v>2.2999999999999998</v>
      </c>
      <c r="AE553" s="263">
        <f>IF(S553="yes",+INDEX('Final Comp Values'!$BL:$BL,MATCH('Monthy Targets'!$B553,'Final Comp Values'!$C:$C,0)),0)</f>
        <v>2.2999999999999998</v>
      </c>
      <c r="AF553" s="263">
        <f>IF(T553="yes",+INDEX('Final Comp Values'!$BL:$BL,MATCH('Monthy Targets'!$B553,'Final Comp Values'!$C:$C,0)),0)</f>
        <v>2.2999999999999998</v>
      </c>
      <c r="AG553" s="263">
        <f>IF(U553="yes",+INDEX('Final Comp Values'!$BL:$BL,MATCH('Monthy Targets'!$B553,'Final Comp Values'!$C:$C,0)),0)</f>
        <v>2.2999999999999998</v>
      </c>
    </row>
    <row r="554" spans="1:33" x14ac:dyDescent="0.25">
      <c r="A554" s="579">
        <f>+FY2019_ALL_Targets!A554</f>
        <v>5332</v>
      </c>
      <c r="B554" s="62" t="str">
        <f>+FY2019_ALL_Targets!B554</f>
        <v>45F414</v>
      </c>
      <c r="C554" s="62">
        <f>+FY2019_ALL_Targets!C554</f>
        <v>533201</v>
      </c>
      <c r="D554" s="62">
        <f>+FY2019_ALL_Targets!D554</f>
        <v>1558350751</v>
      </c>
      <c r="E554" s="62"/>
      <c r="F554" s="62" t="str">
        <f>+FY2019_ALL_Targets!E554</f>
        <v>MRSA West</v>
      </c>
      <c r="G554" s="62" t="str">
        <f>FY2019_ALL_Targets!J554</f>
        <v>MEMORIAL HEALTH CARE CENTER</v>
      </c>
      <c r="H554" s="62" t="str">
        <f>FY2019_ALL_Targets!K554</f>
        <v>Seminole Hospital District of Gaines County Texas</v>
      </c>
      <c r="I554" s="62" t="str">
        <f>+FY2019_ALL_Targets!L554</f>
        <v>212 NW 10TH STREET</v>
      </c>
      <c r="J554" s="14" t="str">
        <f>_xlfn.IFNA(+INDEX(Comp1!$E:$E,MATCH(B554,Comp1!$C:$C,0)),"No")</f>
        <v>Yes</v>
      </c>
      <c r="K554" s="14" t="str">
        <f>_xlfn.IFNA(+INDEX(Comp1!$F:$F,MATCH(B554,Comp1!$C:$C,0)),"No")</f>
        <v>Yes</v>
      </c>
      <c r="L554" s="14" t="str">
        <f>_xlfn.IFNA(+INDEX(Comp1!G:G,MATCH($B554,Comp1!$C:$C,0)),"No")</f>
        <v>Yes</v>
      </c>
      <c r="M554" s="14" t="str">
        <f>_xlfn.IFNA(+INDEX(Comp1!H:H,MATCH($B554,Comp1!$C:$C,0)),"No")</f>
        <v>Yes</v>
      </c>
      <c r="N554" s="14" t="str">
        <f>_xlfn.IFNA(+INDEX(Comp1!I:I,MATCH($B554,Comp1!$C:$C,0)),"No")</f>
        <v>Yes</v>
      </c>
      <c r="O554" s="14" t="str">
        <f>_xlfn.IFNA(+INDEX(Comp1!J:J,MATCH($B554,Comp1!$C:$C,0)),"No")</f>
        <v>Yes</v>
      </c>
      <c r="P554" s="14" t="str">
        <f>_xlfn.IFNA(+INDEX(Comp1!K:K,MATCH($B554,Comp1!$C:$C,0)),"No")</f>
        <v>Yes</v>
      </c>
      <c r="Q554" s="14" t="str">
        <f>_xlfn.IFNA(+INDEX(Comp1!L:L,MATCH($B554,Comp1!$C:$C,0)),"No")</f>
        <v>Yes</v>
      </c>
      <c r="R554" s="14" t="str">
        <f>_xlfn.IFNA(+INDEX(Comp1!M:M,MATCH($B554,Comp1!$C:$C,0)),"No")</f>
        <v>Yes</v>
      </c>
      <c r="S554" s="14" t="str">
        <f>_xlfn.IFNA(+INDEX(Comp1!N:N,MATCH($B554,Comp1!$C:$C,0)),"No")</f>
        <v>Yes</v>
      </c>
      <c r="T554" s="14" t="str">
        <f>_xlfn.IFNA(+INDEX(Comp1!O:O,MATCH($B554,Comp1!$C:$C,0)),"No")</f>
        <v>Yes</v>
      </c>
      <c r="U554" s="14" t="s">
        <v>35</v>
      </c>
      <c r="V554" s="263">
        <v>5.35</v>
      </c>
      <c r="W554" s="263">
        <v>5.35</v>
      </c>
      <c r="X554" s="263">
        <v>5.35</v>
      </c>
      <c r="Y554" s="263">
        <v>5.35</v>
      </c>
      <c r="Z554" s="263">
        <v>5.35</v>
      </c>
      <c r="AA554" s="263">
        <v>5.35</v>
      </c>
      <c r="AB554" s="263">
        <v>5.23</v>
      </c>
      <c r="AC554" s="263">
        <f>IF(Q554="yes",+INDEX('Final Comp Values'!$BH:$BH,MATCH('Monthy Targets'!$B554,'Final Comp Values'!$C:$C,0)),0)</f>
        <v>5.22</v>
      </c>
      <c r="AD554" s="263">
        <f>IF(R554="yes",+INDEX('Final Comp Values'!$BH:$BH,MATCH('Monthy Targets'!$B554,'Final Comp Values'!$C:$C,0)),0)</f>
        <v>5.22</v>
      </c>
      <c r="AE554" s="263">
        <f>IF(S554="yes",+INDEX('Final Comp Values'!$BL:$BL,MATCH('Monthy Targets'!$B554,'Final Comp Values'!$C:$C,0)),0)</f>
        <v>5.22</v>
      </c>
      <c r="AF554" s="263">
        <f>IF(T554="yes",+INDEX('Final Comp Values'!$BL:$BL,MATCH('Monthy Targets'!$B554,'Final Comp Values'!$C:$C,0)),0)</f>
        <v>5.22</v>
      </c>
      <c r="AG554" s="263">
        <f>IF(U554="yes",+INDEX('Final Comp Values'!$BL:$BL,MATCH('Monthy Targets'!$B554,'Final Comp Values'!$C:$C,0)),0)</f>
        <v>5.22</v>
      </c>
    </row>
    <row r="555" spans="1:33" x14ac:dyDescent="0.25">
      <c r="A555" s="579">
        <f>+FY2019_ALL_Targets!A555</f>
        <v>5176</v>
      </c>
      <c r="B555" s="62" t="str">
        <f>+FY2019_ALL_Targets!B555</f>
        <v>45F497</v>
      </c>
      <c r="C555" s="62">
        <f>+FY2019_ALL_Targets!C555</f>
        <v>517601</v>
      </c>
      <c r="D555" s="62">
        <f>+FY2019_ALL_Targets!D555</f>
        <v>1528059433</v>
      </c>
      <c r="E555" s="62"/>
      <c r="F555" s="62" t="str">
        <f>+FY2019_ALL_Targets!E555</f>
        <v>MRSA West</v>
      </c>
      <c r="G555" s="62" t="str">
        <f>FY2019_ALL_Targets!J555</f>
        <v>Hansford Manor</v>
      </c>
      <c r="H555" s="62" t="str">
        <f>FY2019_ALL_Targets!K555</f>
        <v>Hansford County Hospital District</v>
      </c>
      <c r="I555" s="62" t="str">
        <f>+FY2019_ALL_Targets!L555</f>
        <v>707 S. Roland</v>
      </c>
      <c r="J555" s="14" t="str">
        <f>_xlfn.IFNA(+INDEX(Comp1!$E:$E,MATCH(B555,Comp1!$C:$C,0)),"No")</f>
        <v>Yes</v>
      </c>
      <c r="K555" s="14" t="str">
        <f>_xlfn.IFNA(+INDEX(Comp1!$F:$F,MATCH(B555,Comp1!$C:$C,0)),"No")</f>
        <v>Yes</v>
      </c>
      <c r="L555" s="14" t="str">
        <f>_xlfn.IFNA(+INDEX(Comp1!G:G,MATCH($B555,Comp1!$C:$C,0)),"No")</f>
        <v>Yes</v>
      </c>
      <c r="M555" s="14" t="str">
        <f>_xlfn.IFNA(+INDEX(Comp1!H:H,MATCH($B555,Comp1!$C:$C,0)),"No")</f>
        <v>Yes</v>
      </c>
      <c r="N555" s="14" t="str">
        <f>_xlfn.IFNA(+INDEX(Comp1!I:I,MATCH($B555,Comp1!$C:$C,0)),"No")</f>
        <v>Yes</v>
      </c>
      <c r="O555" s="14" t="str">
        <f>_xlfn.IFNA(+INDEX(Comp1!J:J,MATCH($B555,Comp1!$C:$C,0)),"No")</f>
        <v>Yes</v>
      </c>
      <c r="P555" s="14" t="str">
        <f>_xlfn.IFNA(+INDEX(Comp1!K:K,MATCH($B555,Comp1!$C:$C,0)),"No")</f>
        <v>Yes</v>
      </c>
      <c r="Q555" s="14" t="str">
        <f>_xlfn.IFNA(+INDEX(Comp1!L:L,MATCH($B555,Comp1!$C:$C,0)),"No")</f>
        <v>Yes</v>
      </c>
      <c r="R555" s="14" t="str">
        <f>_xlfn.IFNA(+INDEX(Comp1!M:M,MATCH($B555,Comp1!$C:$C,0)),"No")</f>
        <v>Yes</v>
      </c>
      <c r="S555" s="14" t="str">
        <f>_xlfn.IFNA(+INDEX(Comp1!N:N,MATCH($B555,Comp1!$C:$C,0)),"No")</f>
        <v>Yes</v>
      </c>
      <c r="T555" s="14" t="str">
        <f>_xlfn.IFNA(+INDEX(Comp1!O:O,MATCH($B555,Comp1!$C:$C,0)),"No")</f>
        <v>Yes</v>
      </c>
      <c r="U555" s="14" t="s">
        <v>35</v>
      </c>
      <c r="V555" s="263">
        <v>3.47</v>
      </c>
      <c r="W555" s="263">
        <v>3.47</v>
      </c>
      <c r="X555" s="263">
        <v>3.47</v>
      </c>
      <c r="Y555" s="263">
        <v>3.47</v>
      </c>
      <c r="Z555" s="263">
        <v>3.47</v>
      </c>
      <c r="AA555" s="263">
        <v>3.47</v>
      </c>
      <c r="AB555" s="263">
        <v>3.4</v>
      </c>
      <c r="AC555" s="263">
        <f>IF(Q555="yes",+INDEX('Final Comp Values'!$BH:$BH,MATCH('Monthy Targets'!$B555,'Final Comp Values'!$C:$C,0)),0)</f>
        <v>3.39</v>
      </c>
      <c r="AD555" s="263">
        <f>IF(R555="yes",+INDEX('Final Comp Values'!$BH:$BH,MATCH('Monthy Targets'!$B555,'Final Comp Values'!$C:$C,0)),0)</f>
        <v>3.39</v>
      </c>
      <c r="AE555" s="263">
        <f>IF(S555="yes",+INDEX('Final Comp Values'!$BL:$BL,MATCH('Monthy Targets'!$B555,'Final Comp Values'!$C:$C,0)),0)</f>
        <v>3.39</v>
      </c>
      <c r="AF555" s="263">
        <f>IF(T555="yes",+INDEX('Final Comp Values'!$BL:$BL,MATCH('Monthy Targets'!$B555,'Final Comp Values'!$C:$C,0)),0)</f>
        <v>3.39</v>
      </c>
      <c r="AG555" s="263">
        <f>IF(U555="yes",+INDEX('Final Comp Values'!$BL:$BL,MATCH('Monthy Targets'!$B555,'Final Comp Values'!$C:$C,0)),0)</f>
        <v>3.39</v>
      </c>
    </row>
    <row r="556" spans="1:33" x14ac:dyDescent="0.25">
      <c r="A556" s="579">
        <f>+FY2019_ALL_Targets!A556</f>
        <v>4437</v>
      </c>
      <c r="B556" s="62" t="str">
        <f>+FY2019_ALL_Targets!B556</f>
        <v>45F603</v>
      </c>
      <c r="C556" s="62">
        <f>+FY2019_ALL_Targets!C556</f>
        <v>1026432</v>
      </c>
      <c r="D556" s="62">
        <f>+FY2019_ALL_Targets!D556</f>
        <v>1659327930</v>
      </c>
      <c r="E556" s="62"/>
      <c r="F556" s="62" t="str">
        <f>+FY2019_ALL_Targets!E556</f>
        <v>MRSA West</v>
      </c>
      <c r="G556" s="62" t="str">
        <f>FY2019_ALL_Targets!J556</f>
        <v>Edward Abraham Memorial Home</v>
      </c>
      <c r="H556" s="62" t="str">
        <f>FY2019_ALL_Targets!K556</f>
        <v>Hemphill County Hospital District</v>
      </c>
      <c r="I556" s="62" t="str">
        <f>+FY2019_ALL_Targets!L556</f>
        <v>1020 South 4th Street</v>
      </c>
      <c r="J556" s="14" t="str">
        <f>_xlfn.IFNA(+INDEX(Comp1!$E:$E,MATCH(B556,Comp1!$C:$C,0)),"No")</f>
        <v>Yes</v>
      </c>
      <c r="K556" s="14" t="str">
        <f>_xlfn.IFNA(+INDEX(Comp1!$F:$F,MATCH(B556,Comp1!$C:$C,0)),"No")</f>
        <v>Yes</v>
      </c>
      <c r="L556" s="14" t="str">
        <f>_xlfn.IFNA(+INDEX(Comp1!G:G,MATCH($B556,Comp1!$C:$C,0)),"No")</f>
        <v>Yes</v>
      </c>
      <c r="M556" s="14" t="str">
        <f>_xlfn.IFNA(+INDEX(Comp1!H:H,MATCH($B556,Comp1!$C:$C,0)),"No")</f>
        <v>Yes</v>
      </c>
      <c r="N556" s="14" t="str">
        <f>_xlfn.IFNA(+INDEX(Comp1!I:I,MATCH($B556,Comp1!$C:$C,0)),"No")</f>
        <v>Yes</v>
      </c>
      <c r="O556" s="14" t="str">
        <f>_xlfn.IFNA(+INDEX(Comp1!J:J,MATCH($B556,Comp1!$C:$C,0)),"No")</f>
        <v>Yes</v>
      </c>
      <c r="P556" s="14" t="str">
        <f>_xlfn.IFNA(+INDEX(Comp1!K:K,MATCH($B556,Comp1!$C:$C,0)),"No")</f>
        <v>Yes</v>
      </c>
      <c r="Q556" s="14" t="str">
        <f>_xlfn.IFNA(+INDEX(Comp1!L:L,MATCH($B556,Comp1!$C:$C,0)),"No")</f>
        <v>Yes</v>
      </c>
      <c r="R556" s="14" t="str">
        <f>_xlfn.IFNA(+INDEX(Comp1!M:M,MATCH($B556,Comp1!$C:$C,0)),"No")</f>
        <v>Yes</v>
      </c>
      <c r="S556" s="14" t="str">
        <f>_xlfn.IFNA(+INDEX(Comp1!N:N,MATCH($B556,Comp1!$C:$C,0)),"No")</f>
        <v>Yes</v>
      </c>
      <c r="T556" s="14" t="str">
        <f>_xlfn.IFNA(+INDEX(Comp1!O:O,MATCH($B556,Comp1!$C:$C,0)),"No")</f>
        <v>Yes</v>
      </c>
      <c r="U556" s="14" t="s">
        <v>35</v>
      </c>
      <c r="V556" s="263">
        <v>3.44</v>
      </c>
      <c r="W556" s="263">
        <v>3.44</v>
      </c>
      <c r="X556" s="263">
        <v>3.44</v>
      </c>
      <c r="Y556" s="263">
        <v>3.44</v>
      </c>
      <c r="Z556" s="263">
        <v>3.44</v>
      </c>
      <c r="AA556" s="263">
        <v>3.44</v>
      </c>
      <c r="AB556" s="263">
        <v>3.37</v>
      </c>
      <c r="AC556" s="263">
        <f>IF(Q556="yes",+INDEX('Final Comp Values'!$BH:$BH,MATCH('Monthy Targets'!$B556,'Final Comp Values'!$C:$C,0)),0)</f>
        <v>3.36</v>
      </c>
      <c r="AD556" s="263">
        <f>IF(R556="yes",+INDEX('Final Comp Values'!$BH:$BH,MATCH('Monthy Targets'!$B556,'Final Comp Values'!$C:$C,0)),0)</f>
        <v>3.36</v>
      </c>
      <c r="AE556" s="263">
        <f>IF(S556="yes",+INDEX('Final Comp Values'!$BL:$BL,MATCH('Monthy Targets'!$B556,'Final Comp Values'!$C:$C,0)),0)</f>
        <v>3.36</v>
      </c>
      <c r="AF556" s="263">
        <f>IF(T556="yes",+INDEX('Final Comp Values'!$BL:$BL,MATCH('Monthy Targets'!$B556,'Final Comp Values'!$C:$C,0)),0)</f>
        <v>3.36</v>
      </c>
      <c r="AG556" s="263">
        <f>IF(U556="yes",+INDEX('Final Comp Values'!$BL:$BL,MATCH('Monthy Targets'!$B556,'Final Comp Values'!$C:$C,0)),0)</f>
        <v>3.36</v>
      </c>
    </row>
    <row r="557" spans="1:33" x14ac:dyDescent="0.25">
      <c r="A557" s="62"/>
      <c r="B557" s="62"/>
      <c r="C557" s="62"/>
      <c r="D557" s="62"/>
      <c r="E557" s="62"/>
      <c r="F557" s="62"/>
      <c r="G557" s="62"/>
      <c r="H557" s="62"/>
      <c r="I557" s="62"/>
      <c r="V557" s="263"/>
      <c r="W557" s="263"/>
      <c r="X557" s="263"/>
      <c r="Y557" s="263"/>
      <c r="Z557" s="263"/>
      <c r="AA557" s="263"/>
      <c r="AB557" s="263"/>
      <c r="AC557" s="263"/>
      <c r="AD557" s="263"/>
      <c r="AE557" s="263"/>
      <c r="AF557" s="263"/>
      <c r="AG557" s="263"/>
    </row>
    <row r="558" spans="1:33" x14ac:dyDescent="0.25">
      <c r="A558" s="62"/>
      <c r="B558" s="62"/>
      <c r="C558" s="62"/>
      <c r="D558" s="62"/>
      <c r="E558" s="62"/>
      <c r="F558" s="62"/>
      <c r="G558" s="62"/>
      <c r="H558" s="62"/>
      <c r="I558" s="62"/>
      <c r="V558" s="263"/>
      <c r="W558" s="263"/>
      <c r="X558" s="263"/>
      <c r="Y558" s="263"/>
      <c r="Z558" s="263"/>
      <c r="AA558" s="263"/>
      <c r="AB558" s="263"/>
      <c r="AC558" s="263"/>
      <c r="AD558" s="263"/>
      <c r="AE558" s="263"/>
      <c r="AF558" s="263"/>
      <c r="AG558" s="263"/>
    </row>
    <row r="559" spans="1:33" x14ac:dyDescent="0.25">
      <c r="A559" s="62"/>
      <c r="B559" s="62"/>
      <c r="C559" s="62"/>
      <c r="D559" s="62"/>
      <c r="E559" s="62"/>
      <c r="F559" s="62"/>
      <c r="G559" s="62"/>
      <c r="H559" s="62"/>
      <c r="I559" s="62"/>
      <c r="V559" s="263"/>
      <c r="W559" s="263"/>
      <c r="X559" s="263"/>
      <c r="Y559" s="263"/>
      <c r="Z559" s="263"/>
      <c r="AA559" s="263"/>
      <c r="AB559" s="263"/>
      <c r="AC559" s="263"/>
      <c r="AD559" s="263"/>
      <c r="AE559" s="263"/>
      <c r="AF559" s="263"/>
      <c r="AG559" s="263"/>
    </row>
    <row r="560" spans="1:33" x14ac:dyDescent="0.25">
      <c r="A560" s="62"/>
      <c r="B560" s="62"/>
      <c r="C560" s="62"/>
      <c r="D560" s="62"/>
      <c r="E560" s="62"/>
      <c r="F560" s="62"/>
      <c r="G560" s="62"/>
      <c r="H560" s="62"/>
      <c r="I560" s="62"/>
      <c r="V560" s="263"/>
      <c r="W560" s="263"/>
      <c r="X560" s="263"/>
      <c r="Y560" s="263"/>
      <c r="Z560" s="263"/>
      <c r="AA560" s="263"/>
      <c r="AB560" s="263"/>
      <c r="AC560" s="263"/>
      <c r="AD560" s="263"/>
      <c r="AE560" s="263"/>
      <c r="AF560" s="263"/>
      <c r="AG560" s="263"/>
    </row>
    <row r="561" spans="1:33" x14ac:dyDescent="0.25">
      <c r="A561" s="62"/>
      <c r="B561" s="62"/>
      <c r="C561" s="62"/>
      <c r="D561" s="62"/>
      <c r="E561" s="62"/>
      <c r="F561" s="62"/>
      <c r="G561" s="62"/>
      <c r="H561" s="62"/>
      <c r="I561" s="62"/>
      <c r="V561" s="263"/>
      <c r="W561" s="263"/>
      <c r="X561" s="263"/>
      <c r="Y561" s="263"/>
      <c r="Z561" s="263"/>
      <c r="AA561" s="263"/>
      <c r="AB561" s="263"/>
      <c r="AC561" s="263"/>
      <c r="AD561" s="263"/>
      <c r="AE561" s="263"/>
      <c r="AF561" s="263"/>
      <c r="AG561" s="263"/>
    </row>
    <row r="562" spans="1:33" x14ac:dyDescent="0.25">
      <c r="A562" s="62"/>
      <c r="B562" s="62"/>
      <c r="C562" s="62"/>
      <c r="D562" s="62"/>
      <c r="E562" s="62"/>
      <c r="F562" s="62"/>
      <c r="G562" s="62"/>
      <c r="H562" s="62"/>
      <c r="I562" s="62"/>
      <c r="V562" s="263"/>
      <c r="W562" s="263"/>
      <c r="X562" s="263"/>
      <c r="Y562" s="263"/>
      <c r="Z562" s="263"/>
      <c r="AA562" s="263"/>
      <c r="AB562" s="263"/>
      <c r="AC562" s="263"/>
      <c r="AD562" s="263"/>
      <c r="AE562" s="263"/>
      <c r="AF562" s="263"/>
      <c r="AG562" s="263"/>
    </row>
    <row r="563" spans="1:33" x14ac:dyDescent="0.25">
      <c r="A563" s="62"/>
      <c r="B563" s="62"/>
      <c r="C563" s="62"/>
      <c r="D563" s="62"/>
      <c r="E563" s="62"/>
      <c r="F563" s="62"/>
      <c r="G563" s="62"/>
      <c r="H563" s="62"/>
      <c r="I563" s="62"/>
      <c r="V563" s="263"/>
      <c r="W563" s="263"/>
      <c r="X563" s="263"/>
      <c r="Y563" s="263"/>
      <c r="Z563" s="263"/>
      <c r="AA563" s="263"/>
      <c r="AB563" s="263"/>
      <c r="AC563" s="263"/>
      <c r="AD563" s="263"/>
      <c r="AE563" s="263"/>
      <c r="AF563" s="263"/>
      <c r="AG563" s="263"/>
    </row>
    <row r="564" spans="1:33" x14ac:dyDescent="0.25">
      <c r="A564" s="62"/>
      <c r="B564" s="62"/>
      <c r="C564" s="62"/>
      <c r="D564" s="62"/>
      <c r="E564" s="62"/>
      <c r="F564" s="62"/>
      <c r="G564" s="62"/>
      <c r="H564" s="62"/>
      <c r="I564" s="62"/>
      <c r="V564" s="263"/>
      <c r="W564" s="263"/>
      <c r="X564" s="263"/>
      <c r="Y564" s="263"/>
      <c r="Z564" s="263"/>
      <c r="AA564" s="263"/>
      <c r="AB564" s="263"/>
      <c r="AC564" s="263"/>
      <c r="AD564" s="263"/>
      <c r="AE564" s="263"/>
      <c r="AF564" s="263"/>
      <c r="AG564" s="263"/>
    </row>
    <row r="565" spans="1:33" x14ac:dyDescent="0.25">
      <c r="A565" s="62"/>
      <c r="B565" s="62"/>
      <c r="C565" s="62"/>
      <c r="D565" s="62"/>
      <c r="E565" s="62"/>
      <c r="F565" s="62"/>
      <c r="G565" s="62"/>
      <c r="H565" s="62"/>
      <c r="I565" s="62"/>
      <c r="V565" s="263"/>
      <c r="W565" s="263"/>
      <c r="X565" s="263"/>
      <c r="Y565" s="263"/>
      <c r="Z565" s="263"/>
      <c r="AA565" s="263"/>
      <c r="AB565" s="263"/>
      <c r="AC565" s="263"/>
      <c r="AD565" s="263"/>
      <c r="AE565" s="263"/>
      <c r="AF565" s="263"/>
      <c r="AG565" s="263"/>
    </row>
    <row r="566" spans="1:33" x14ac:dyDescent="0.25">
      <c r="A566" s="62"/>
      <c r="B566" s="62"/>
      <c r="C566" s="62"/>
      <c r="D566" s="62"/>
      <c r="E566" s="62"/>
      <c r="F566" s="62"/>
      <c r="G566" s="62"/>
      <c r="H566" s="62"/>
      <c r="I566" s="62"/>
      <c r="V566" s="263"/>
      <c r="W566" s="263"/>
      <c r="X566" s="263"/>
      <c r="Y566" s="263"/>
      <c r="Z566" s="263"/>
      <c r="AA566" s="263"/>
      <c r="AB566" s="263"/>
      <c r="AC566" s="263"/>
      <c r="AD566" s="263"/>
      <c r="AE566" s="263"/>
      <c r="AF566" s="263"/>
      <c r="AG566" s="263"/>
    </row>
    <row r="567" spans="1:33" x14ac:dyDescent="0.25">
      <c r="A567" s="62"/>
      <c r="B567" s="62"/>
      <c r="C567" s="62"/>
      <c r="D567" s="62"/>
      <c r="E567" s="62"/>
      <c r="F567" s="62"/>
      <c r="G567" s="62"/>
      <c r="H567" s="62"/>
      <c r="I567" s="62"/>
      <c r="V567" s="263"/>
      <c r="W567" s="263"/>
      <c r="X567" s="263"/>
      <c r="Y567" s="263"/>
      <c r="Z567" s="263"/>
      <c r="AA567" s="263"/>
      <c r="AB567" s="263"/>
      <c r="AC567" s="263"/>
      <c r="AD567" s="263"/>
      <c r="AE567" s="263"/>
      <c r="AF567" s="263"/>
      <c r="AG567" s="263"/>
    </row>
    <row r="568" spans="1:33" x14ac:dyDescent="0.25">
      <c r="A568" s="62"/>
      <c r="B568" s="62"/>
      <c r="C568" s="62"/>
      <c r="D568" s="62"/>
      <c r="E568" s="62"/>
      <c r="F568" s="62"/>
      <c r="G568" s="62"/>
      <c r="H568" s="62"/>
      <c r="I568" s="62"/>
      <c r="V568" s="263"/>
      <c r="W568" s="263"/>
      <c r="X568" s="263"/>
      <c r="Y568" s="263"/>
      <c r="Z568" s="263"/>
      <c r="AA568" s="263"/>
      <c r="AB568" s="263"/>
      <c r="AC568" s="263"/>
      <c r="AD568" s="263"/>
      <c r="AE568" s="263"/>
      <c r="AF568" s="263"/>
      <c r="AG568" s="263"/>
    </row>
    <row r="569" spans="1:33" x14ac:dyDescent="0.25">
      <c r="A569" s="62"/>
      <c r="B569" s="62"/>
      <c r="C569" s="62"/>
      <c r="D569" s="62"/>
      <c r="E569" s="62"/>
      <c r="F569" s="62"/>
      <c r="G569" s="62"/>
      <c r="H569" s="62"/>
      <c r="I569" s="62"/>
      <c r="V569" s="263"/>
      <c r="W569" s="263"/>
      <c r="X569" s="263"/>
      <c r="Y569" s="263"/>
      <c r="Z569" s="263"/>
      <c r="AA569" s="263"/>
      <c r="AB569" s="263"/>
      <c r="AC569" s="263"/>
      <c r="AD569" s="263"/>
      <c r="AE569" s="263"/>
      <c r="AF569" s="263"/>
      <c r="AG569" s="263"/>
    </row>
    <row r="570" spans="1:33" x14ac:dyDescent="0.25">
      <c r="A570" s="62"/>
      <c r="B570" s="62"/>
      <c r="C570" s="62"/>
      <c r="D570" s="62"/>
      <c r="E570" s="62"/>
      <c r="F570" s="62"/>
      <c r="G570" s="62"/>
      <c r="H570" s="62"/>
      <c r="I570" s="62"/>
      <c r="V570" s="263"/>
      <c r="W570" s="263"/>
      <c r="X570" s="263"/>
      <c r="Y570" s="263"/>
      <c r="Z570" s="263"/>
      <c r="AA570" s="263"/>
      <c r="AB570" s="263"/>
      <c r="AC570" s="263"/>
      <c r="AD570" s="263"/>
      <c r="AE570" s="263"/>
      <c r="AF570" s="263"/>
      <c r="AG570" s="263"/>
    </row>
  </sheetData>
  <sheetProtection sheet="1" formatCells="0" formatColumns="0" formatRows="0" insertColumns="0" insertRows="0" insertHyperlinks="0" deleteColumns="0" deleteRows="0" autoFilter="0" pivotTables="0"/>
  <autoFilter ref="A1:AG556" xr:uid="{00000000-0009-0000-0000-000003000000}"/>
  <printOptions gridLines="1"/>
  <pageMargins left="0.7" right="0.7" top="0.75" bottom="0.75" header="0.3" footer="0.3"/>
  <pageSetup pageOrder="overThenDown"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DC567"/>
  <sheetViews>
    <sheetView zoomScale="115" zoomScaleNormal="115" workbookViewId="0">
      <pane xSplit="2" ySplit="2" topLeftCell="C3" activePane="bottomRight" state="frozen"/>
      <selection activeCell="F3" sqref="F3"/>
      <selection pane="topRight" activeCell="F3" sqref="F3"/>
      <selection pane="bottomLeft" activeCell="F3" sqref="F3"/>
      <selection pane="bottomRight" activeCell="J13" sqref="J13"/>
    </sheetView>
  </sheetViews>
  <sheetFormatPr defaultColWidth="9.140625" defaultRowHeight="15" x14ac:dyDescent="0.25"/>
  <cols>
    <col min="1" max="1" width="13.5703125" style="12" bestFit="1" customWidth="1"/>
    <col min="2" max="2" width="13.5703125" style="12" customWidth="1"/>
    <col min="3" max="3" width="15.5703125" style="14" customWidth="1"/>
    <col min="4" max="4" width="12.42578125" style="14" hidden="1" customWidth="1"/>
    <col min="5" max="5" width="0.140625" style="14" hidden="1" customWidth="1"/>
    <col min="6" max="8" width="15.5703125" style="14" hidden="1" customWidth="1"/>
    <col min="9" max="9" width="38" style="12" customWidth="1"/>
    <col min="10" max="10" width="38.7109375" style="14" customWidth="1"/>
    <col min="11" max="11" width="31" style="12" hidden="1" customWidth="1"/>
    <col min="12" max="30" width="11.42578125" style="14" customWidth="1"/>
    <col min="31" max="32" width="11.42578125" style="12" customWidth="1"/>
    <col min="33" max="33" width="11.42578125" style="14" customWidth="1"/>
    <col min="34" max="44" width="11.42578125" style="12" customWidth="1"/>
    <col min="45" max="45" width="15.28515625" style="12" customWidth="1"/>
    <col min="46" max="51" width="11.42578125" style="12" customWidth="1"/>
    <col min="52" max="52" width="11.42578125" style="14" customWidth="1"/>
    <col min="53" max="70" width="11.42578125" style="12" customWidth="1"/>
    <col min="71" max="71" width="11.42578125" style="14" customWidth="1"/>
    <col min="72" max="72" width="11.42578125" style="12" customWidth="1"/>
    <col min="73" max="73" width="13.28515625" style="12" customWidth="1"/>
    <col min="74" max="82" width="11.42578125" style="12" customWidth="1"/>
    <col min="83" max="83" width="13.140625" style="12" customWidth="1"/>
    <col min="84" max="89" width="11.42578125" style="12" customWidth="1"/>
    <col min="90" max="90" width="11.42578125" style="14" customWidth="1"/>
    <col min="91" max="106" width="11.42578125" style="12" customWidth="1"/>
    <col min="107" max="107" width="15.42578125" style="12" customWidth="1"/>
    <col min="108" max="16384" width="9.140625" style="12"/>
  </cols>
  <sheetData>
    <row r="1" spans="1:107" ht="18.75" customHeight="1" thickBot="1" x14ac:dyDescent="0.3">
      <c r="B1" s="20"/>
      <c r="L1" s="782" t="s">
        <v>1068</v>
      </c>
      <c r="M1" s="783"/>
      <c r="N1" s="783"/>
      <c r="O1" s="783"/>
      <c r="P1" s="783"/>
      <c r="Q1" s="783"/>
      <c r="R1" s="783"/>
      <c r="S1" s="783"/>
      <c r="T1" s="783"/>
      <c r="U1" s="783"/>
      <c r="V1" s="783"/>
      <c r="W1" s="783"/>
      <c r="X1" s="783"/>
      <c r="Y1" s="783"/>
      <c r="Z1" s="783"/>
      <c r="AA1" s="783"/>
      <c r="AB1" s="783"/>
      <c r="AC1" s="783"/>
      <c r="AD1" s="783"/>
      <c r="AE1" s="784" t="s">
        <v>1070</v>
      </c>
      <c r="AF1" s="784"/>
      <c r="AG1" s="784"/>
      <c r="AH1" s="784"/>
      <c r="AI1" s="784"/>
      <c r="AJ1" s="784"/>
      <c r="AK1" s="784"/>
      <c r="AL1" s="784"/>
      <c r="AM1" s="784"/>
      <c r="AN1" s="784"/>
      <c r="AO1" s="784"/>
      <c r="AP1" s="784"/>
      <c r="AQ1" s="784"/>
      <c r="AR1" s="784"/>
      <c r="AS1" s="784"/>
      <c r="AT1" s="784"/>
      <c r="AU1" s="784"/>
      <c r="AV1" s="784"/>
      <c r="AW1" s="784"/>
      <c r="AX1" s="785" t="s">
        <v>1069</v>
      </c>
      <c r="AY1" s="785"/>
      <c r="AZ1" s="785"/>
      <c r="BA1" s="785"/>
      <c r="BB1" s="785"/>
      <c r="BC1" s="785"/>
      <c r="BD1" s="785"/>
      <c r="BE1" s="785"/>
      <c r="BF1" s="785"/>
      <c r="BG1" s="785"/>
      <c r="BH1" s="785"/>
      <c r="BI1" s="785"/>
      <c r="BJ1" s="785"/>
      <c r="BK1" s="785"/>
      <c r="BL1" s="785"/>
      <c r="BM1" s="785"/>
      <c r="BN1" s="785"/>
      <c r="BO1" s="785"/>
      <c r="BP1" s="785"/>
      <c r="BQ1" s="786" t="s">
        <v>1066</v>
      </c>
      <c r="BR1" s="786"/>
      <c r="BS1" s="786"/>
      <c r="BT1" s="786"/>
      <c r="BU1" s="786"/>
      <c r="BV1" s="786"/>
      <c r="BW1" s="786"/>
      <c r="BX1" s="786"/>
      <c r="BY1" s="786"/>
      <c r="BZ1" s="786"/>
      <c r="CA1" s="786"/>
      <c r="CB1" s="786"/>
      <c r="CC1" s="786"/>
      <c r="CD1" s="786"/>
      <c r="CE1" s="786"/>
      <c r="CF1" s="786"/>
      <c r="CG1" s="786"/>
      <c r="CH1" s="786"/>
      <c r="CI1" s="786"/>
      <c r="CJ1" s="787" t="s">
        <v>1067</v>
      </c>
      <c r="CK1" s="787"/>
      <c r="CL1" s="787"/>
      <c r="CM1" s="787"/>
      <c r="CN1" s="787"/>
      <c r="CO1" s="787"/>
      <c r="CP1" s="787"/>
      <c r="CQ1" s="787"/>
      <c r="CR1" s="787"/>
      <c r="CS1" s="787"/>
      <c r="CT1" s="787"/>
      <c r="CU1" s="787"/>
      <c r="CV1" s="787"/>
      <c r="CW1" s="787"/>
      <c r="CX1" s="787"/>
      <c r="CY1" s="787"/>
      <c r="CZ1" s="787"/>
      <c r="DA1" s="787"/>
      <c r="DB1" s="788"/>
    </row>
    <row r="2" spans="1:107" ht="75.75" thickBot="1" x14ac:dyDescent="0.3">
      <c r="A2" s="82" t="s">
        <v>55</v>
      </c>
      <c r="B2" s="82" t="s">
        <v>1181</v>
      </c>
      <c r="C2" s="221" t="s">
        <v>878</v>
      </c>
      <c r="D2" s="82" t="s">
        <v>1176</v>
      </c>
      <c r="E2" s="82"/>
      <c r="F2" s="82" t="s">
        <v>15071</v>
      </c>
      <c r="G2" s="82" t="s">
        <v>15072</v>
      </c>
      <c r="H2" s="82" t="s">
        <v>3001</v>
      </c>
      <c r="I2" s="82" t="s">
        <v>56</v>
      </c>
      <c r="J2" s="82" t="s">
        <v>1195</v>
      </c>
      <c r="K2" s="82" t="s">
        <v>57</v>
      </c>
      <c r="L2" s="214" t="s">
        <v>2988</v>
      </c>
      <c r="M2" s="215" t="s">
        <v>2989</v>
      </c>
      <c r="N2" s="215" t="s">
        <v>2990</v>
      </c>
      <c r="O2" s="215" t="s">
        <v>2991</v>
      </c>
      <c r="P2" s="215" t="s">
        <v>2992</v>
      </c>
      <c r="Q2" s="215" t="s">
        <v>2993</v>
      </c>
      <c r="R2" s="215" t="s">
        <v>2994</v>
      </c>
      <c r="S2" s="215" t="s">
        <v>2995</v>
      </c>
      <c r="T2" s="215" t="s">
        <v>2996</v>
      </c>
      <c r="U2" s="215" t="s">
        <v>2997</v>
      </c>
      <c r="V2" s="215" t="s">
        <v>2998</v>
      </c>
      <c r="W2" s="215" t="s">
        <v>2999</v>
      </c>
      <c r="X2" s="216" t="s">
        <v>2</v>
      </c>
      <c r="Y2" s="216" t="s">
        <v>3</v>
      </c>
      <c r="Z2" s="216" t="s">
        <v>4</v>
      </c>
      <c r="AA2" s="216" t="s">
        <v>5</v>
      </c>
      <c r="AB2" s="216" t="s">
        <v>811</v>
      </c>
      <c r="AC2" s="216" t="s">
        <v>813</v>
      </c>
      <c r="AD2" s="216" t="s">
        <v>812</v>
      </c>
      <c r="AE2" s="215" t="s">
        <v>2988</v>
      </c>
      <c r="AF2" s="215" t="s">
        <v>2989</v>
      </c>
      <c r="AG2" s="215" t="s">
        <v>2990</v>
      </c>
      <c r="AH2" s="215" t="s">
        <v>2991</v>
      </c>
      <c r="AI2" s="215" t="s">
        <v>2992</v>
      </c>
      <c r="AJ2" s="215" t="s">
        <v>2993</v>
      </c>
      <c r="AK2" s="215" t="s">
        <v>2994</v>
      </c>
      <c r="AL2" s="215" t="s">
        <v>2995</v>
      </c>
      <c r="AM2" s="215" t="s">
        <v>2996</v>
      </c>
      <c r="AN2" s="215" t="s">
        <v>2997</v>
      </c>
      <c r="AO2" s="215" t="s">
        <v>2998</v>
      </c>
      <c r="AP2" s="215" t="s">
        <v>2999</v>
      </c>
      <c r="AQ2" s="216" t="s">
        <v>2</v>
      </c>
      <c r="AR2" s="216" t="s">
        <v>3</v>
      </c>
      <c r="AS2" s="216" t="s">
        <v>4</v>
      </c>
      <c r="AT2" s="216" t="s">
        <v>5</v>
      </c>
      <c r="AU2" s="216" t="s">
        <v>811</v>
      </c>
      <c r="AV2" s="216" t="s">
        <v>813</v>
      </c>
      <c r="AW2" s="216" t="s">
        <v>812</v>
      </c>
      <c r="AX2" s="215" t="s">
        <v>2988</v>
      </c>
      <c r="AY2" s="215" t="s">
        <v>2989</v>
      </c>
      <c r="AZ2" s="215" t="s">
        <v>2990</v>
      </c>
      <c r="BA2" s="215" t="s">
        <v>2991</v>
      </c>
      <c r="BB2" s="215" t="s">
        <v>2992</v>
      </c>
      <c r="BC2" s="215" t="s">
        <v>2993</v>
      </c>
      <c r="BD2" s="215" t="s">
        <v>2994</v>
      </c>
      <c r="BE2" s="215" t="s">
        <v>2995</v>
      </c>
      <c r="BF2" s="215" t="s">
        <v>2996</v>
      </c>
      <c r="BG2" s="215" t="s">
        <v>2997</v>
      </c>
      <c r="BH2" s="215" t="s">
        <v>2998</v>
      </c>
      <c r="BI2" s="215" t="s">
        <v>2999</v>
      </c>
      <c r="BJ2" s="216" t="s">
        <v>2</v>
      </c>
      <c r="BK2" s="216" t="s">
        <v>3</v>
      </c>
      <c r="BL2" s="216" t="s">
        <v>4</v>
      </c>
      <c r="BM2" s="216" t="s">
        <v>5</v>
      </c>
      <c r="BN2" s="216" t="s">
        <v>811</v>
      </c>
      <c r="BO2" s="216" t="s">
        <v>813</v>
      </c>
      <c r="BP2" s="216" t="s">
        <v>812</v>
      </c>
      <c r="BQ2" s="215" t="s">
        <v>2988</v>
      </c>
      <c r="BR2" s="215" t="s">
        <v>2989</v>
      </c>
      <c r="BS2" s="215" t="s">
        <v>2990</v>
      </c>
      <c r="BT2" s="215" t="s">
        <v>2991</v>
      </c>
      <c r="BU2" s="215" t="s">
        <v>2992</v>
      </c>
      <c r="BV2" s="215" t="s">
        <v>2993</v>
      </c>
      <c r="BW2" s="215" t="s">
        <v>2994</v>
      </c>
      <c r="BX2" s="215" t="s">
        <v>2995</v>
      </c>
      <c r="BY2" s="215" t="s">
        <v>2996</v>
      </c>
      <c r="BZ2" s="215" t="s">
        <v>2997</v>
      </c>
      <c r="CA2" s="215" t="s">
        <v>2998</v>
      </c>
      <c r="CB2" s="215" t="s">
        <v>2999</v>
      </c>
      <c r="CC2" s="216" t="s">
        <v>2</v>
      </c>
      <c r="CD2" s="216" t="s">
        <v>3</v>
      </c>
      <c r="CE2" s="216" t="s">
        <v>4</v>
      </c>
      <c r="CF2" s="216" t="s">
        <v>5</v>
      </c>
      <c r="CG2" s="216" t="s">
        <v>811</v>
      </c>
      <c r="CH2" s="216" t="s">
        <v>813</v>
      </c>
      <c r="CI2" s="216" t="s">
        <v>812</v>
      </c>
      <c r="CJ2" s="215" t="s">
        <v>2988</v>
      </c>
      <c r="CK2" s="215" t="s">
        <v>2989</v>
      </c>
      <c r="CL2" s="215" t="s">
        <v>2990</v>
      </c>
      <c r="CM2" s="215" t="s">
        <v>2991</v>
      </c>
      <c r="CN2" s="215" t="s">
        <v>2992</v>
      </c>
      <c r="CO2" s="215" t="s">
        <v>2993</v>
      </c>
      <c r="CP2" s="215" t="s">
        <v>2994</v>
      </c>
      <c r="CQ2" s="215" t="s">
        <v>2995</v>
      </c>
      <c r="CR2" s="215" t="s">
        <v>2996</v>
      </c>
      <c r="CS2" s="215" t="s">
        <v>2997</v>
      </c>
      <c r="CT2" s="215" t="s">
        <v>2998</v>
      </c>
      <c r="CU2" s="215" t="s">
        <v>2999</v>
      </c>
      <c r="CV2" s="216" t="s">
        <v>2</v>
      </c>
      <c r="CW2" s="216" t="s">
        <v>3</v>
      </c>
      <c r="CX2" s="216" t="s">
        <v>4</v>
      </c>
      <c r="CY2" s="216" t="s">
        <v>5</v>
      </c>
      <c r="CZ2" s="216" t="s">
        <v>811</v>
      </c>
      <c r="DA2" s="216" t="s">
        <v>813</v>
      </c>
      <c r="DB2" s="217" t="s">
        <v>812</v>
      </c>
      <c r="DC2" s="47" t="s">
        <v>15079</v>
      </c>
    </row>
    <row r="3" spans="1:107" x14ac:dyDescent="0.25">
      <c r="A3" s="313">
        <v>4061</v>
      </c>
      <c r="B3" s="347">
        <v>455001</v>
      </c>
      <c r="C3" s="313">
        <v>1013979</v>
      </c>
      <c r="D3" s="14">
        <v>1346204633</v>
      </c>
      <c r="F3" s="14" t="s">
        <v>928</v>
      </c>
      <c r="G3" s="14" t="str">
        <f>INDEX(FY2019_ALL_Targets!F:F,MATCH(B3,FY2019_ALL_Targets!B:B,0))</f>
        <v>Jefferson</v>
      </c>
      <c r="H3" s="14" t="s">
        <v>3085</v>
      </c>
      <c r="I3" s="314" t="s">
        <v>421</v>
      </c>
      <c r="J3" s="314" t="s">
        <v>1038</v>
      </c>
      <c r="K3" s="314" t="s">
        <v>422</v>
      </c>
      <c r="L3" s="264">
        <v>0</v>
      </c>
      <c r="M3" s="264">
        <v>0</v>
      </c>
      <c r="N3" s="264">
        <v>0</v>
      </c>
      <c r="O3" s="264">
        <v>0</v>
      </c>
      <c r="P3" s="264">
        <v>0</v>
      </c>
      <c r="Q3" s="264">
        <v>0</v>
      </c>
      <c r="R3" s="264">
        <v>0</v>
      </c>
      <c r="S3" s="264">
        <v>0</v>
      </c>
      <c r="T3" s="264">
        <v>0</v>
      </c>
      <c r="U3" s="264">
        <v>0</v>
      </c>
      <c r="V3" s="264">
        <v>0</v>
      </c>
      <c r="W3" s="264">
        <v>0</v>
      </c>
      <c r="X3" s="264">
        <v>43951.740000000005</v>
      </c>
      <c r="Y3" s="264">
        <v>28658.710000000003</v>
      </c>
      <c r="Z3" s="264">
        <v>28303.7</v>
      </c>
      <c r="AA3" s="577">
        <v>34013.860000000008</v>
      </c>
      <c r="AB3" s="264">
        <v>0</v>
      </c>
      <c r="AC3" s="264">
        <v>0</v>
      </c>
      <c r="AD3" s="264">
        <v>0</v>
      </c>
      <c r="AE3" s="264">
        <v>0</v>
      </c>
      <c r="AF3" s="264">
        <v>0</v>
      </c>
      <c r="AG3" s="264">
        <v>0</v>
      </c>
      <c r="AH3" s="264">
        <v>0</v>
      </c>
      <c r="AI3" s="264">
        <v>0</v>
      </c>
      <c r="AJ3" s="264">
        <v>0</v>
      </c>
      <c r="AK3" s="264">
        <v>0</v>
      </c>
      <c r="AL3" s="264">
        <v>0</v>
      </c>
      <c r="AM3" s="264">
        <v>0</v>
      </c>
      <c r="AN3" s="264">
        <v>0</v>
      </c>
      <c r="AO3" s="264">
        <v>0</v>
      </c>
      <c r="AP3" s="264">
        <v>0</v>
      </c>
      <c r="AQ3" s="264">
        <v>0</v>
      </c>
      <c r="AR3" s="264">
        <v>0</v>
      </c>
      <c r="AS3" s="264">
        <v>0</v>
      </c>
      <c r="AT3" s="577">
        <v>0</v>
      </c>
      <c r="AU3" s="264">
        <v>0</v>
      </c>
      <c r="AV3" s="264">
        <v>0</v>
      </c>
      <c r="AW3" s="264">
        <v>0</v>
      </c>
      <c r="AX3" s="264">
        <v>0</v>
      </c>
      <c r="AY3" s="264">
        <v>0</v>
      </c>
      <c r="AZ3" s="264">
        <v>0</v>
      </c>
      <c r="BA3" s="264">
        <v>0</v>
      </c>
      <c r="BB3" s="264">
        <v>0</v>
      </c>
      <c r="BC3" s="264">
        <v>0</v>
      </c>
      <c r="BD3" s="264">
        <v>0</v>
      </c>
      <c r="BE3" s="264">
        <v>0</v>
      </c>
      <c r="BF3" s="264">
        <v>0</v>
      </c>
      <c r="BG3" s="264">
        <v>0</v>
      </c>
      <c r="BH3" s="264">
        <v>0</v>
      </c>
      <c r="BI3" s="264">
        <v>0</v>
      </c>
      <c r="BJ3" s="264">
        <v>50756.1</v>
      </c>
      <c r="BK3" s="264">
        <v>33444.720000000008</v>
      </c>
      <c r="BL3" s="264">
        <v>33246.89</v>
      </c>
      <c r="BM3" s="577">
        <v>40117.310000000005</v>
      </c>
      <c r="BN3" s="264">
        <v>0</v>
      </c>
      <c r="BO3" s="264">
        <v>0</v>
      </c>
      <c r="BP3" s="264">
        <v>0</v>
      </c>
      <c r="BQ3" s="264">
        <v>0</v>
      </c>
      <c r="BR3" s="264">
        <v>0</v>
      </c>
      <c r="BS3" s="264">
        <v>0</v>
      </c>
      <c r="BT3" s="264">
        <v>0</v>
      </c>
      <c r="BU3" s="264">
        <v>0</v>
      </c>
      <c r="BV3" s="264">
        <v>0</v>
      </c>
      <c r="BW3" s="264">
        <v>0</v>
      </c>
      <c r="BX3" s="264">
        <v>0</v>
      </c>
      <c r="BY3" s="264">
        <v>0</v>
      </c>
      <c r="BZ3" s="264">
        <v>0</v>
      </c>
      <c r="CA3" s="264">
        <v>0</v>
      </c>
      <c r="CB3" s="264">
        <v>0</v>
      </c>
      <c r="CC3" s="264">
        <v>0</v>
      </c>
      <c r="CD3" s="264">
        <v>0</v>
      </c>
      <c r="CE3" s="264">
        <v>0</v>
      </c>
      <c r="CF3" s="264">
        <v>0</v>
      </c>
      <c r="CG3" s="264">
        <v>0</v>
      </c>
      <c r="CH3" s="264">
        <v>0</v>
      </c>
      <c r="CI3" s="264">
        <v>0</v>
      </c>
      <c r="CJ3" s="264">
        <v>0</v>
      </c>
      <c r="CK3" s="264">
        <v>0</v>
      </c>
      <c r="CL3" s="264">
        <v>0</v>
      </c>
      <c r="CM3" s="264">
        <v>0</v>
      </c>
      <c r="CN3" s="264">
        <v>0</v>
      </c>
      <c r="CO3" s="264">
        <v>0</v>
      </c>
      <c r="CP3" s="264">
        <v>0</v>
      </c>
      <c r="CQ3" s="264">
        <v>0</v>
      </c>
      <c r="CR3" s="264">
        <v>0</v>
      </c>
      <c r="CS3" s="264">
        <v>0</v>
      </c>
      <c r="CT3" s="264">
        <v>0</v>
      </c>
      <c r="CU3" s="264">
        <v>0</v>
      </c>
      <c r="CV3" s="264">
        <v>57864.72</v>
      </c>
      <c r="CW3" s="264">
        <v>37784.49</v>
      </c>
      <c r="CX3" s="264">
        <v>39207.660000000003</v>
      </c>
      <c r="CY3" s="264">
        <v>52670.69000000001</v>
      </c>
      <c r="CZ3" s="264">
        <v>0</v>
      </c>
      <c r="DA3" s="264">
        <v>0</v>
      </c>
      <c r="DB3" s="264">
        <v>0</v>
      </c>
      <c r="DC3" s="428">
        <f>SUM(L3:DB3)</f>
        <v>480020.59</v>
      </c>
    </row>
    <row r="4" spans="1:107" x14ac:dyDescent="0.25">
      <c r="A4" s="313">
        <v>4533</v>
      </c>
      <c r="B4" s="347">
        <v>455020</v>
      </c>
      <c r="C4" s="313">
        <v>1013927</v>
      </c>
      <c r="D4" s="14">
        <v>1710938790</v>
      </c>
      <c r="F4" s="14" t="s">
        <v>920</v>
      </c>
      <c r="G4" s="14" t="str">
        <f>INDEX(FY2019_ALL_Targets!F:F,MATCH(B4,FY2019_ALL_Targets!B:B,0))</f>
        <v>Bexar</v>
      </c>
      <c r="H4" s="14" t="s">
        <v>3104</v>
      </c>
      <c r="I4" s="314" t="s">
        <v>2907</v>
      </c>
      <c r="J4" s="314" t="s">
        <v>2908</v>
      </c>
      <c r="K4" s="314" t="s">
        <v>2909</v>
      </c>
      <c r="L4" s="264">
        <v>0</v>
      </c>
      <c r="M4" s="264">
        <v>0</v>
      </c>
      <c r="N4" s="264">
        <v>0</v>
      </c>
      <c r="O4" s="264">
        <v>0</v>
      </c>
      <c r="P4" s="264">
        <v>0</v>
      </c>
      <c r="Q4" s="264">
        <v>0</v>
      </c>
      <c r="R4" s="264">
        <v>0</v>
      </c>
      <c r="S4" s="264">
        <v>0</v>
      </c>
      <c r="T4" s="264">
        <v>0</v>
      </c>
      <c r="U4" s="264">
        <v>0</v>
      </c>
      <c r="V4" s="264">
        <v>0</v>
      </c>
      <c r="W4" s="264">
        <v>0</v>
      </c>
      <c r="X4" s="264">
        <v>31208.73</v>
      </c>
      <c r="Y4" s="264">
        <v>32710.370000000003</v>
      </c>
      <c r="Z4" s="264">
        <v>34947.01</v>
      </c>
      <c r="AA4" s="577">
        <v>41448.489999999991</v>
      </c>
      <c r="AB4" s="264">
        <v>0</v>
      </c>
      <c r="AC4" s="264">
        <v>0</v>
      </c>
      <c r="AD4" s="264">
        <v>0</v>
      </c>
      <c r="AE4" s="264">
        <v>0</v>
      </c>
      <c r="AF4" s="264">
        <v>0</v>
      </c>
      <c r="AG4" s="264">
        <v>0</v>
      </c>
      <c r="AH4" s="264">
        <v>0</v>
      </c>
      <c r="AI4" s="264">
        <v>0</v>
      </c>
      <c r="AJ4" s="264">
        <v>0</v>
      </c>
      <c r="AK4" s="264">
        <v>0</v>
      </c>
      <c r="AL4" s="264">
        <v>0</v>
      </c>
      <c r="AM4" s="264">
        <v>0</v>
      </c>
      <c r="AN4" s="264">
        <v>0</v>
      </c>
      <c r="AO4" s="264">
        <v>0</v>
      </c>
      <c r="AP4" s="264">
        <v>0</v>
      </c>
      <c r="AQ4" s="264">
        <v>0</v>
      </c>
      <c r="AR4" s="264">
        <v>0</v>
      </c>
      <c r="AS4" s="264">
        <v>0</v>
      </c>
      <c r="AT4" s="577">
        <v>0</v>
      </c>
      <c r="AU4" s="264">
        <v>0</v>
      </c>
      <c r="AV4" s="264">
        <v>0</v>
      </c>
      <c r="AW4" s="264">
        <v>0</v>
      </c>
      <c r="AX4" s="264">
        <v>0</v>
      </c>
      <c r="AY4" s="264">
        <v>0</v>
      </c>
      <c r="AZ4" s="264">
        <v>0</v>
      </c>
      <c r="BA4" s="264">
        <v>0</v>
      </c>
      <c r="BB4" s="264">
        <v>0</v>
      </c>
      <c r="BC4" s="264">
        <v>0</v>
      </c>
      <c r="BD4" s="264">
        <v>0</v>
      </c>
      <c r="BE4" s="264">
        <v>0</v>
      </c>
      <c r="BF4" s="264">
        <v>0</v>
      </c>
      <c r="BG4" s="264">
        <v>0</v>
      </c>
      <c r="BH4" s="264">
        <v>0</v>
      </c>
      <c r="BI4" s="264">
        <v>0</v>
      </c>
      <c r="BJ4" s="264">
        <v>40083.15</v>
      </c>
      <c r="BK4" s="264">
        <v>41883.290000000008</v>
      </c>
      <c r="BL4" s="264">
        <v>46288.700000000004</v>
      </c>
      <c r="BM4" s="577">
        <v>53455.59</v>
      </c>
      <c r="BN4" s="264">
        <v>0</v>
      </c>
      <c r="BO4" s="264">
        <v>0</v>
      </c>
      <c r="BP4" s="264">
        <v>0</v>
      </c>
      <c r="BQ4" s="264">
        <v>0</v>
      </c>
      <c r="BR4" s="264">
        <v>0</v>
      </c>
      <c r="BS4" s="264">
        <v>0</v>
      </c>
      <c r="BT4" s="264">
        <v>0</v>
      </c>
      <c r="BU4" s="264">
        <v>0</v>
      </c>
      <c r="BV4" s="264">
        <v>0</v>
      </c>
      <c r="BW4" s="264">
        <v>0</v>
      </c>
      <c r="BX4" s="264">
        <v>0</v>
      </c>
      <c r="BY4" s="264">
        <v>0</v>
      </c>
      <c r="BZ4" s="264">
        <v>0</v>
      </c>
      <c r="CA4" s="264">
        <v>0</v>
      </c>
      <c r="CB4" s="264">
        <v>0</v>
      </c>
      <c r="CC4" s="264">
        <v>68305.499999999985</v>
      </c>
      <c r="CD4" s="264">
        <v>70971.420000000027</v>
      </c>
      <c r="CE4" s="264">
        <v>80111.360000000001</v>
      </c>
      <c r="CF4" s="577">
        <v>90499.43</v>
      </c>
      <c r="CG4" s="264">
        <v>0</v>
      </c>
      <c r="CH4" s="264">
        <v>0</v>
      </c>
      <c r="CI4" s="264">
        <v>0</v>
      </c>
      <c r="CJ4" s="264">
        <v>0</v>
      </c>
      <c r="CK4" s="264">
        <v>0</v>
      </c>
      <c r="CL4" s="264">
        <v>0</v>
      </c>
      <c r="CM4" s="264">
        <v>0</v>
      </c>
      <c r="CN4" s="264">
        <v>0</v>
      </c>
      <c r="CO4" s="264">
        <v>0</v>
      </c>
      <c r="CP4" s="264">
        <v>0</v>
      </c>
      <c r="CQ4" s="264">
        <v>0</v>
      </c>
      <c r="CR4" s="264">
        <v>0</v>
      </c>
      <c r="CS4" s="264">
        <v>0</v>
      </c>
      <c r="CT4" s="264">
        <v>0</v>
      </c>
      <c r="CU4" s="264">
        <v>0</v>
      </c>
      <c r="CV4" s="264">
        <v>0</v>
      </c>
      <c r="CW4" s="264">
        <v>0</v>
      </c>
      <c r="CX4" s="264">
        <v>0</v>
      </c>
      <c r="CY4" s="264">
        <v>0</v>
      </c>
      <c r="CZ4" s="264">
        <v>0</v>
      </c>
      <c r="DA4" s="264">
        <v>0</v>
      </c>
      <c r="DB4" s="264">
        <v>0</v>
      </c>
      <c r="DC4" s="428">
        <f t="shared" ref="DC4:DC67" si="0">SUM(L4:DB4)</f>
        <v>631913.04</v>
      </c>
    </row>
    <row r="5" spans="1:107" x14ac:dyDescent="0.25">
      <c r="A5" s="311">
        <v>4980</v>
      </c>
      <c r="B5" s="347">
        <v>455416</v>
      </c>
      <c r="C5" s="311">
        <v>1027393</v>
      </c>
      <c r="D5" s="14">
        <v>1003289646</v>
      </c>
      <c r="F5" s="14" t="s">
        <v>937</v>
      </c>
      <c r="G5" s="14" t="str">
        <f>INDEX(FY2019_ALL_Targets!F:F,MATCH(B5,FY2019_ALL_Targets!B:B,0))</f>
        <v>Tarrant</v>
      </c>
      <c r="H5" s="14" t="s">
        <v>3009</v>
      </c>
      <c r="I5" s="312" t="s">
        <v>2429</v>
      </c>
      <c r="J5" s="312" t="s">
        <v>996</v>
      </c>
      <c r="K5" s="312" t="s">
        <v>2430</v>
      </c>
      <c r="L5" s="264">
        <v>43723</v>
      </c>
      <c r="M5" s="264">
        <v>43320.5</v>
      </c>
      <c r="N5" s="264">
        <v>46448.5</v>
      </c>
      <c r="O5" s="264">
        <v>46034.5</v>
      </c>
      <c r="P5" s="264">
        <v>45303.68</v>
      </c>
      <c r="Q5" s="264">
        <v>45212.800000000003</v>
      </c>
      <c r="R5" s="264">
        <v>44504.639999999999</v>
      </c>
      <c r="S5" s="264">
        <v>4479.66</v>
      </c>
      <c r="T5" s="264">
        <v>3301.2199999999993</v>
      </c>
      <c r="U5" s="264">
        <v>263.79999999999995</v>
      </c>
      <c r="V5" s="264">
        <v>98.839999999999989</v>
      </c>
      <c r="W5" s="264">
        <v>382.15999999999997</v>
      </c>
      <c r="X5" s="264">
        <v>93328.320000000007</v>
      </c>
      <c r="Y5" s="264">
        <v>72421.00999999998</v>
      </c>
      <c r="Z5" s="264">
        <v>93630.83</v>
      </c>
      <c r="AA5" s="577">
        <v>89854.48</v>
      </c>
      <c r="AB5" s="264">
        <v>0</v>
      </c>
      <c r="AC5" s="264">
        <v>0</v>
      </c>
      <c r="AD5" s="264">
        <v>0</v>
      </c>
      <c r="AE5" s="264">
        <v>19182</v>
      </c>
      <c r="AF5" s="264">
        <v>19918</v>
      </c>
      <c r="AG5" s="264">
        <v>20435.5</v>
      </c>
      <c r="AH5" s="264">
        <v>20734.5</v>
      </c>
      <c r="AI5" s="264">
        <v>19743.68</v>
      </c>
      <c r="AJ5" s="264">
        <v>20402.559999999998</v>
      </c>
      <c r="AK5" s="264">
        <v>19961.759999999998</v>
      </c>
      <c r="AL5" s="264">
        <v>1942.02</v>
      </c>
      <c r="AM5" s="264">
        <v>790.24</v>
      </c>
      <c r="AN5" s="264">
        <v>75.78</v>
      </c>
      <c r="AO5" s="264">
        <v>21.36</v>
      </c>
      <c r="AP5" s="264">
        <v>-79.52</v>
      </c>
      <c r="AQ5" s="264">
        <v>41623.079999999994</v>
      </c>
      <c r="AR5" s="264">
        <v>32294.089999999997</v>
      </c>
      <c r="AS5" s="264">
        <v>41522.589999999997</v>
      </c>
      <c r="AT5" s="577">
        <v>40576.639999999999</v>
      </c>
      <c r="AU5" s="264">
        <v>0</v>
      </c>
      <c r="AV5" s="264">
        <v>0</v>
      </c>
      <c r="AW5" s="264">
        <v>0</v>
      </c>
      <c r="AX5" s="264">
        <v>0</v>
      </c>
      <c r="AY5" s="264">
        <v>0</v>
      </c>
      <c r="AZ5" s="264">
        <v>0</v>
      </c>
      <c r="BA5" s="264">
        <v>0</v>
      </c>
      <c r="BB5" s="264">
        <v>0</v>
      </c>
      <c r="BC5" s="264">
        <v>0</v>
      </c>
      <c r="BD5" s="264">
        <v>0</v>
      </c>
      <c r="BE5" s="264">
        <v>0</v>
      </c>
      <c r="BF5" s="264">
        <v>0</v>
      </c>
      <c r="BG5" s="264">
        <v>0</v>
      </c>
      <c r="BH5" s="264">
        <v>0</v>
      </c>
      <c r="BI5" s="264">
        <v>0</v>
      </c>
      <c r="BJ5" s="264">
        <v>0</v>
      </c>
      <c r="BK5" s="264">
        <v>0</v>
      </c>
      <c r="BL5" s="264">
        <v>0</v>
      </c>
      <c r="BM5" s="577">
        <v>0</v>
      </c>
      <c r="BN5" s="264">
        <v>0</v>
      </c>
      <c r="BO5" s="264">
        <v>0</v>
      </c>
      <c r="BP5" s="264">
        <v>0</v>
      </c>
      <c r="BQ5" s="264">
        <v>0</v>
      </c>
      <c r="BR5" s="264">
        <v>0</v>
      </c>
      <c r="BS5" s="264">
        <v>0</v>
      </c>
      <c r="BT5" s="264">
        <v>0</v>
      </c>
      <c r="BU5" s="264">
        <v>0</v>
      </c>
      <c r="BV5" s="264">
        <v>0</v>
      </c>
      <c r="BW5" s="264">
        <v>0</v>
      </c>
      <c r="BX5" s="264">
        <v>0</v>
      </c>
      <c r="BY5" s="264">
        <v>0</v>
      </c>
      <c r="BZ5" s="264">
        <v>0</v>
      </c>
      <c r="CA5" s="264">
        <v>0</v>
      </c>
      <c r="CB5" s="264">
        <v>0</v>
      </c>
      <c r="CC5" s="264">
        <v>0</v>
      </c>
      <c r="CD5" s="264">
        <v>0</v>
      </c>
      <c r="CE5" s="264">
        <v>0</v>
      </c>
      <c r="CF5" s="577">
        <v>0</v>
      </c>
      <c r="CG5" s="264">
        <v>0</v>
      </c>
      <c r="CH5" s="264">
        <v>0</v>
      </c>
      <c r="CI5" s="264">
        <v>0</v>
      </c>
      <c r="CJ5" s="264">
        <v>0</v>
      </c>
      <c r="CK5" s="264">
        <v>0</v>
      </c>
      <c r="CL5" s="264">
        <v>0</v>
      </c>
      <c r="CM5" s="264">
        <v>0</v>
      </c>
      <c r="CN5" s="264">
        <v>0</v>
      </c>
      <c r="CO5" s="264">
        <v>0</v>
      </c>
      <c r="CP5" s="264">
        <v>0</v>
      </c>
      <c r="CQ5" s="264">
        <v>0</v>
      </c>
      <c r="CR5" s="264">
        <v>0</v>
      </c>
      <c r="CS5" s="264">
        <v>0</v>
      </c>
      <c r="CT5" s="264">
        <v>0</v>
      </c>
      <c r="CU5" s="264">
        <v>0</v>
      </c>
      <c r="CV5" s="264">
        <v>0</v>
      </c>
      <c r="CW5" s="264">
        <v>0</v>
      </c>
      <c r="CX5" s="264">
        <v>0</v>
      </c>
      <c r="CY5" s="577">
        <v>0</v>
      </c>
      <c r="CZ5" s="264">
        <v>0</v>
      </c>
      <c r="DA5" s="264">
        <v>0</v>
      </c>
      <c r="DB5" s="264">
        <v>0</v>
      </c>
      <c r="DC5" s="428">
        <f t="shared" si="0"/>
        <v>971452.21999999986</v>
      </c>
    </row>
    <row r="6" spans="1:107" x14ac:dyDescent="0.25">
      <c r="A6" s="313">
        <v>5002</v>
      </c>
      <c r="B6" s="347">
        <v>455423</v>
      </c>
      <c r="C6" s="313">
        <v>1026961</v>
      </c>
      <c r="D6" s="14">
        <v>1194104190</v>
      </c>
      <c r="F6" s="14" t="s">
        <v>1003</v>
      </c>
      <c r="G6" s="14" t="str">
        <f>INDEX(FY2019_ALL_Targets!F:F,MATCH(B6,FY2019_ALL_Targets!B:B,0))</f>
        <v>Hidalgo</v>
      </c>
      <c r="H6" s="14" t="s">
        <v>3108</v>
      </c>
      <c r="I6" s="314" t="s">
        <v>640</v>
      </c>
      <c r="J6" s="314" t="s">
        <v>1062</v>
      </c>
      <c r="K6" s="314" t="s">
        <v>641</v>
      </c>
      <c r="L6" s="264">
        <v>0</v>
      </c>
      <c r="M6" s="264">
        <v>0</v>
      </c>
      <c r="N6" s="264">
        <v>0</v>
      </c>
      <c r="O6" s="264">
        <v>0</v>
      </c>
      <c r="P6" s="264">
        <v>0</v>
      </c>
      <c r="Q6" s="264">
        <v>0</v>
      </c>
      <c r="R6" s="264">
        <v>0</v>
      </c>
      <c r="S6" s="264">
        <v>0</v>
      </c>
      <c r="T6" s="264">
        <v>0</v>
      </c>
      <c r="U6" s="264">
        <v>0</v>
      </c>
      <c r="V6" s="264">
        <v>0</v>
      </c>
      <c r="W6" s="264">
        <v>0</v>
      </c>
      <c r="X6" s="264">
        <v>0</v>
      </c>
      <c r="Y6" s="264">
        <v>0</v>
      </c>
      <c r="Z6" s="264">
        <v>0</v>
      </c>
      <c r="AA6" s="577">
        <v>0</v>
      </c>
      <c r="AB6" s="264">
        <v>0</v>
      </c>
      <c r="AC6" s="264">
        <v>0</v>
      </c>
      <c r="AD6" s="264">
        <v>0</v>
      </c>
      <c r="AE6" s="264">
        <v>0</v>
      </c>
      <c r="AF6" s="264">
        <v>0</v>
      </c>
      <c r="AG6" s="264">
        <v>0</v>
      </c>
      <c r="AH6" s="264">
        <v>0</v>
      </c>
      <c r="AI6" s="264">
        <v>0</v>
      </c>
      <c r="AJ6" s="264">
        <v>0</v>
      </c>
      <c r="AK6" s="264">
        <v>0</v>
      </c>
      <c r="AL6" s="264">
        <v>0</v>
      </c>
      <c r="AM6" s="264">
        <v>0</v>
      </c>
      <c r="AN6" s="264">
        <v>0</v>
      </c>
      <c r="AO6" s="264">
        <v>0</v>
      </c>
      <c r="AP6" s="264">
        <v>0</v>
      </c>
      <c r="AQ6" s="264">
        <v>43585.380000000005</v>
      </c>
      <c r="AR6" s="264">
        <v>45884.80999999999</v>
      </c>
      <c r="AS6" s="264">
        <v>47137.829999999994</v>
      </c>
      <c r="AT6" s="577">
        <v>36931</v>
      </c>
      <c r="AU6" s="264">
        <v>0</v>
      </c>
      <c r="AV6" s="264">
        <v>0</v>
      </c>
      <c r="AW6" s="264">
        <v>0</v>
      </c>
      <c r="AX6" s="264">
        <v>0</v>
      </c>
      <c r="AY6" s="264">
        <v>0</v>
      </c>
      <c r="AZ6" s="264">
        <v>0</v>
      </c>
      <c r="BA6" s="264">
        <v>0</v>
      </c>
      <c r="BB6" s="264">
        <v>0</v>
      </c>
      <c r="BC6" s="264">
        <v>0</v>
      </c>
      <c r="BD6" s="264">
        <v>0</v>
      </c>
      <c r="BE6" s="264">
        <v>0</v>
      </c>
      <c r="BF6" s="264">
        <v>0</v>
      </c>
      <c r="BG6" s="264">
        <v>0</v>
      </c>
      <c r="BH6" s="264">
        <v>0</v>
      </c>
      <c r="BI6" s="264">
        <v>0</v>
      </c>
      <c r="BJ6" s="264">
        <v>51058.26</v>
      </c>
      <c r="BK6" s="264">
        <v>53019.359999999986</v>
      </c>
      <c r="BL6" s="264">
        <v>52295.5</v>
      </c>
      <c r="BM6" s="577">
        <v>39450.25</v>
      </c>
      <c r="BN6" s="264">
        <v>0</v>
      </c>
      <c r="BO6" s="264">
        <v>0</v>
      </c>
      <c r="BP6" s="264">
        <v>0</v>
      </c>
      <c r="BQ6" s="264">
        <v>0</v>
      </c>
      <c r="BR6" s="264">
        <v>0</v>
      </c>
      <c r="BS6" s="264">
        <v>0</v>
      </c>
      <c r="BT6" s="264">
        <v>0</v>
      </c>
      <c r="BU6" s="264">
        <v>0</v>
      </c>
      <c r="BV6" s="264">
        <v>0</v>
      </c>
      <c r="BW6" s="264">
        <v>0</v>
      </c>
      <c r="BX6" s="264">
        <v>0</v>
      </c>
      <c r="BY6" s="264">
        <v>0</v>
      </c>
      <c r="BZ6" s="264">
        <v>0</v>
      </c>
      <c r="CA6" s="264">
        <v>0</v>
      </c>
      <c r="CB6" s="264">
        <v>0</v>
      </c>
      <c r="CC6" s="264">
        <v>66350.7</v>
      </c>
      <c r="CD6" s="264">
        <v>75061.39</v>
      </c>
      <c r="CE6" s="264">
        <v>81251.81</v>
      </c>
      <c r="CF6" s="577">
        <v>59320.310000000005</v>
      </c>
      <c r="CG6" s="264">
        <v>0</v>
      </c>
      <c r="CH6" s="264">
        <v>0</v>
      </c>
      <c r="CI6" s="264">
        <v>0</v>
      </c>
      <c r="CJ6" s="264">
        <v>0</v>
      </c>
      <c r="CK6" s="264">
        <v>0</v>
      </c>
      <c r="CL6" s="264">
        <v>0</v>
      </c>
      <c r="CM6" s="264">
        <v>0</v>
      </c>
      <c r="CN6" s="264">
        <v>0</v>
      </c>
      <c r="CO6" s="264">
        <v>0</v>
      </c>
      <c r="CP6" s="264">
        <v>0</v>
      </c>
      <c r="CQ6" s="264">
        <v>0</v>
      </c>
      <c r="CR6" s="264">
        <v>0</v>
      </c>
      <c r="CS6" s="264">
        <v>0</v>
      </c>
      <c r="CT6" s="264">
        <v>0</v>
      </c>
      <c r="CU6" s="264">
        <v>0</v>
      </c>
      <c r="CV6" s="264">
        <v>0</v>
      </c>
      <c r="CW6" s="264">
        <v>0</v>
      </c>
      <c r="CX6" s="264">
        <v>0</v>
      </c>
      <c r="CY6" s="577">
        <v>0</v>
      </c>
      <c r="CZ6" s="264">
        <v>0</v>
      </c>
      <c r="DA6" s="264">
        <v>0</v>
      </c>
      <c r="DB6" s="264">
        <v>0</v>
      </c>
      <c r="DC6" s="428">
        <f t="shared" si="0"/>
        <v>651346.60000000009</v>
      </c>
    </row>
    <row r="7" spans="1:107" x14ac:dyDescent="0.25">
      <c r="A7" s="311">
        <v>4633</v>
      </c>
      <c r="B7" s="347">
        <v>455429</v>
      </c>
      <c r="C7" s="311">
        <v>1025984</v>
      </c>
      <c r="D7" s="14">
        <v>1356338503</v>
      </c>
      <c r="F7" s="14" t="s">
        <v>939</v>
      </c>
      <c r="G7" s="14" t="str">
        <f>INDEX(FY2019_ALL_Targets!F:F,MATCH(B7,FY2019_ALL_Targets!B:B,0))</f>
        <v>MRSA Northeast</v>
      </c>
      <c r="H7" s="14" t="s">
        <v>3067</v>
      </c>
      <c r="I7" s="312" t="s">
        <v>554</v>
      </c>
      <c r="J7" s="312" t="s">
        <v>976</v>
      </c>
      <c r="K7" s="312" t="s">
        <v>2411</v>
      </c>
      <c r="L7" s="264">
        <v>0</v>
      </c>
      <c r="M7" s="264">
        <v>0</v>
      </c>
      <c r="N7" s="264">
        <v>0</v>
      </c>
      <c r="O7" s="264">
        <v>0</v>
      </c>
      <c r="P7" s="264">
        <v>0</v>
      </c>
      <c r="Q7" s="264">
        <v>0</v>
      </c>
      <c r="R7" s="264">
        <v>0</v>
      </c>
      <c r="S7" s="264">
        <v>0</v>
      </c>
      <c r="T7" s="264">
        <v>0</v>
      </c>
      <c r="U7" s="264">
        <v>0</v>
      </c>
      <c r="V7" s="264">
        <v>0</v>
      </c>
      <c r="W7" s="264">
        <v>0</v>
      </c>
      <c r="X7" s="264">
        <v>0</v>
      </c>
      <c r="Y7" s="264">
        <v>0</v>
      </c>
      <c r="Z7" s="264">
        <v>0</v>
      </c>
      <c r="AA7" s="577">
        <v>0</v>
      </c>
      <c r="AB7" s="264">
        <v>0</v>
      </c>
      <c r="AC7" s="264">
        <v>0</v>
      </c>
      <c r="AD7" s="264">
        <v>0</v>
      </c>
      <c r="AE7" s="264">
        <v>16702.400000000001</v>
      </c>
      <c r="AF7" s="264">
        <v>17067.050000000003</v>
      </c>
      <c r="AG7" s="264">
        <v>17889.300000000003</v>
      </c>
      <c r="AH7" s="264">
        <v>17875</v>
      </c>
      <c r="AI7" s="264">
        <v>17854.739999999998</v>
      </c>
      <c r="AJ7" s="264">
        <v>17367.599999999999</v>
      </c>
      <c r="AK7" s="264">
        <v>17686.689999999999</v>
      </c>
      <c r="AL7" s="264">
        <v>18391.519999999997</v>
      </c>
      <c r="AM7" s="264">
        <v>17949.54</v>
      </c>
      <c r="AN7" s="264">
        <v>18020.36</v>
      </c>
      <c r="AO7" s="264">
        <v>17851.95</v>
      </c>
      <c r="AP7" s="264">
        <v>18400.29</v>
      </c>
      <c r="AQ7" s="264">
        <v>37786.75</v>
      </c>
      <c r="AR7" s="264">
        <v>39297.839999999982</v>
      </c>
      <c r="AS7" s="264">
        <v>41228.5</v>
      </c>
      <c r="AT7" s="577">
        <v>45225.72</v>
      </c>
      <c r="AU7" s="264">
        <v>0</v>
      </c>
      <c r="AV7" s="264">
        <v>0</v>
      </c>
      <c r="AW7" s="264">
        <v>0</v>
      </c>
      <c r="AX7" s="264">
        <v>0</v>
      </c>
      <c r="AY7" s="264">
        <v>0</v>
      </c>
      <c r="AZ7" s="264">
        <v>0</v>
      </c>
      <c r="BA7" s="264">
        <v>0</v>
      </c>
      <c r="BB7" s="264">
        <v>0</v>
      </c>
      <c r="BC7" s="264">
        <v>0</v>
      </c>
      <c r="BD7" s="264">
        <v>0</v>
      </c>
      <c r="BE7" s="264">
        <v>0</v>
      </c>
      <c r="BF7" s="264">
        <v>0</v>
      </c>
      <c r="BG7" s="264">
        <v>0</v>
      </c>
      <c r="BH7" s="264">
        <v>0</v>
      </c>
      <c r="BI7" s="264">
        <v>0</v>
      </c>
      <c r="BJ7" s="264">
        <v>0</v>
      </c>
      <c r="BK7" s="264">
        <v>0</v>
      </c>
      <c r="BL7" s="264">
        <v>0</v>
      </c>
      <c r="BM7" s="577">
        <v>0</v>
      </c>
      <c r="BN7" s="264">
        <v>0</v>
      </c>
      <c r="BO7" s="264">
        <v>0</v>
      </c>
      <c r="BP7" s="264">
        <v>0</v>
      </c>
      <c r="BQ7" s="264">
        <v>0</v>
      </c>
      <c r="BR7" s="264">
        <v>0</v>
      </c>
      <c r="BS7" s="264">
        <v>0</v>
      </c>
      <c r="BT7" s="264">
        <v>0</v>
      </c>
      <c r="BU7" s="264">
        <v>0</v>
      </c>
      <c r="BV7" s="264">
        <v>0</v>
      </c>
      <c r="BW7" s="264">
        <v>0</v>
      </c>
      <c r="BX7" s="264">
        <v>0</v>
      </c>
      <c r="BY7" s="264">
        <v>0</v>
      </c>
      <c r="BZ7" s="264">
        <v>0</v>
      </c>
      <c r="CA7" s="264">
        <v>0</v>
      </c>
      <c r="CB7" s="264">
        <v>0</v>
      </c>
      <c r="CC7" s="264">
        <v>0</v>
      </c>
      <c r="CD7" s="264">
        <v>0</v>
      </c>
      <c r="CE7" s="264">
        <v>0</v>
      </c>
      <c r="CF7" s="577">
        <v>0</v>
      </c>
      <c r="CG7" s="264">
        <v>0</v>
      </c>
      <c r="CH7" s="264">
        <v>0</v>
      </c>
      <c r="CI7" s="264">
        <v>0</v>
      </c>
      <c r="CJ7" s="264">
        <v>24710.400000000001</v>
      </c>
      <c r="CK7" s="264">
        <v>24939.200000000004</v>
      </c>
      <c r="CL7" s="264">
        <v>25675.65</v>
      </c>
      <c r="CM7" s="264">
        <v>25954.5</v>
      </c>
      <c r="CN7" s="264">
        <v>25578.38</v>
      </c>
      <c r="CO7" s="264">
        <v>25084.18</v>
      </c>
      <c r="CP7" s="264">
        <v>26418.129999999997</v>
      </c>
      <c r="CQ7" s="264">
        <v>27009.399999999998</v>
      </c>
      <c r="CR7" s="264">
        <v>26307.47</v>
      </c>
      <c r="CS7" s="264">
        <v>25909.22</v>
      </c>
      <c r="CT7" s="264">
        <v>25397.850000000002</v>
      </c>
      <c r="CU7" s="264">
        <v>26011.550000000003</v>
      </c>
      <c r="CV7" s="264">
        <v>55098.049999999996</v>
      </c>
      <c r="CW7" s="264">
        <v>56694.14999999998</v>
      </c>
      <c r="CX7" s="264">
        <v>60844.079999999994</v>
      </c>
      <c r="CY7" s="577">
        <v>64480.759999999995</v>
      </c>
      <c r="CZ7" s="264">
        <v>0</v>
      </c>
      <c r="DA7" s="264">
        <v>0</v>
      </c>
      <c r="DB7" s="264">
        <v>0</v>
      </c>
      <c r="DC7" s="428">
        <f t="shared" si="0"/>
        <v>922708.22000000009</v>
      </c>
    </row>
    <row r="8" spans="1:107" x14ac:dyDescent="0.25">
      <c r="A8" s="313">
        <v>4473</v>
      </c>
      <c r="B8" s="347">
        <v>455450</v>
      </c>
      <c r="C8" s="313">
        <v>1017994</v>
      </c>
      <c r="D8" s="14">
        <v>1396073474</v>
      </c>
      <c r="F8" s="14" t="s">
        <v>920</v>
      </c>
      <c r="G8" s="14" t="str">
        <f>INDEX(FY2019_ALL_Targets!F:F,MATCH(B8,FY2019_ALL_Targets!B:B,0))</f>
        <v>Bexar</v>
      </c>
      <c r="H8" s="14" t="s">
        <v>3017</v>
      </c>
      <c r="I8" s="314" t="s">
        <v>2951</v>
      </c>
      <c r="J8" s="314" t="s">
        <v>2952</v>
      </c>
      <c r="K8" s="314" t="s">
        <v>2953</v>
      </c>
      <c r="L8" s="264">
        <v>0</v>
      </c>
      <c r="M8" s="264">
        <v>0</v>
      </c>
      <c r="N8" s="264">
        <v>0</v>
      </c>
      <c r="O8" s="264">
        <v>0</v>
      </c>
      <c r="P8" s="264">
        <v>0</v>
      </c>
      <c r="Q8" s="264">
        <v>0</v>
      </c>
      <c r="R8" s="264">
        <v>0</v>
      </c>
      <c r="S8" s="264">
        <v>0</v>
      </c>
      <c r="T8" s="264">
        <v>0</v>
      </c>
      <c r="U8" s="264">
        <v>0</v>
      </c>
      <c r="V8" s="264">
        <v>0</v>
      </c>
      <c r="W8" s="264">
        <v>0</v>
      </c>
      <c r="X8" s="264">
        <v>7455.91</v>
      </c>
      <c r="Y8" s="264">
        <v>7847.2900000000009</v>
      </c>
      <c r="Z8" s="264">
        <v>14721.25</v>
      </c>
      <c r="AA8" s="577">
        <v>15027.180000000004</v>
      </c>
      <c r="AB8" s="264">
        <v>0</v>
      </c>
      <c r="AC8" s="264">
        <v>0</v>
      </c>
      <c r="AD8" s="264">
        <v>0</v>
      </c>
      <c r="AE8" s="264">
        <v>0</v>
      </c>
      <c r="AF8" s="264">
        <v>0</v>
      </c>
      <c r="AG8" s="264">
        <v>0</v>
      </c>
      <c r="AH8" s="264">
        <v>0</v>
      </c>
      <c r="AI8" s="264">
        <v>0</v>
      </c>
      <c r="AJ8" s="264">
        <v>0</v>
      </c>
      <c r="AK8" s="264">
        <v>0</v>
      </c>
      <c r="AL8" s="264">
        <v>0</v>
      </c>
      <c r="AM8" s="264">
        <v>0</v>
      </c>
      <c r="AN8" s="264">
        <v>0</v>
      </c>
      <c r="AO8" s="264">
        <v>0</v>
      </c>
      <c r="AP8" s="264">
        <v>0</v>
      </c>
      <c r="AQ8" s="264">
        <v>0</v>
      </c>
      <c r="AR8" s="264">
        <v>0</v>
      </c>
      <c r="AS8" s="264">
        <v>0</v>
      </c>
      <c r="AT8" s="577">
        <v>0</v>
      </c>
      <c r="AU8" s="264">
        <v>0</v>
      </c>
      <c r="AV8" s="264">
        <v>0</v>
      </c>
      <c r="AW8" s="264">
        <v>0</v>
      </c>
      <c r="AX8" s="264">
        <v>0</v>
      </c>
      <c r="AY8" s="264">
        <v>0</v>
      </c>
      <c r="AZ8" s="264">
        <v>0</v>
      </c>
      <c r="BA8" s="264">
        <v>0</v>
      </c>
      <c r="BB8" s="264">
        <v>0</v>
      </c>
      <c r="BC8" s="264">
        <v>0</v>
      </c>
      <c r="BD8" s="264">
        <v>0</v>
      </c>
      <c r="BE8" s="264">
        <v>0</v>
      </c>
      <c r="BF8" s="264">
        <v>0</v>
      </c>
      <c r="BG8" s="264">
        <v>0</v>
      </c>
      <c r="BH8" s="264">
        <v>0</v>
      </c>
      <c r="BI8" s="264">
        <v>0</v>
      </c>
      <c r="BJ8" s="264">
        <v>9576.0499999999993</v>
      </c>
      <c r="BK8" s="264">
        <v>10047.960000000001</v>
      </c>
      <c r="BL8" s="264">
        <v>19498.28</v>
      </c>
      <c r="BM8" s="577">
        <v>19345.66</v>
      </c>
      <c r="BN8" s="264">
        <v>0</v>
      </c>
      <c r="BO8" s="264">
        <v>0</v>
      </c>
      <c r="BP8" s="264">
        <v>0</v>
      </c>
      <c r="BQ8" s="264">
        <v>0</v>
      </c>
      <c r="BR8" s="264">
        <v>0</v>
      </c>
      <c r="BS8" s="264">
        <v>0</v>
      </c>
      <c r="BT8" s="264">
        <v>0</v>
      </c>
      <c r="BU8" s="264">
        <v>0</v>
      </c>
      <c r="BV8" s="264">
        <v>0</v>
      </c>
      <c r="BW8" s="264">
        <v>0</v>
      </c>
      <c r="BX8" s="264">
        <v>0</v>
      </c>
      <c r="BY8" s="264">
        <v>0</v>
      </c>
      <c r="BZ8" s="264">
        <v>0</v>
      </c>
      <c r="CA8" s="264">
        <v>0</v>
      </c>
      <c r="CB8" s="264">
        <v>0</v>
      </c>
      <c r="CC8" s="264">
        <v>16318.500000000002</v>
      </c>
      <c r="CD8" s="264">
        <v>17026.53</v>
      </c>
      <c r="CE8" s="264">
        <v>33538.959999999999</v>
      </c>
      <c r="CF8" s="577">
        <v>32787.130000000005</v>
      </c>
      <c r="CG8" s="264">
        <v>0</v>
      </c>
      <c r="CH8" s="264">
        <v>0</v>
      </c>
      <c r="CI8" s="264">
        <v>0</v>
      </c>
      <c r="CJ8" s="264">
        <v>0</v>
      </c>
      <c r="CK8" s="264">
        <v>0</v>
      </c>
      <c r="CL8" s="264">
        <v>0</v>
      </c>
      <c r="CM8" s="264">
        <v>0</v>
      </c>
      <c r="CN8" s="264">
        <v>0</v>
      </c>
      <c r="CO8" s="264">
        <v>0</v>
      </c>
      <c r="CP8" s="264">
        <v>0</v>
      </c>
      <c r="CQ8" s="264">
        <v>0</v>
      </c>
      <c r="CR8" s="264">
        <v>0</v>
      </c>
      <c r="CS8" s="264">
        <v>0</v>
      </c>
      <c r="CT8" s="264">
        <v>0</v>
      </c>
      <c r="CU8" s="264">
        <v>0</v>
      </c>
      <c r="CV8" s="264">
        <v>0</v>
      </c>
      <c r="CW8" s="264">
        <v>0</v>
      </c>
      <c r="CX8" s="264">
        <v>0</v>
      </c>
      <c r="CY8" s="577">
        <v>0</v>
      </c>
      <c r="CZ8" s="264">
        <v>0</v>
      </c>
      <c r="DA8" s="264">
        <v>0</v>
      </c>
      <c r="DB8" s="264">
        <v>0</v>
      </c>
      <c r="DC8" s="428">
        <f t="shared" si="0"/>
        <v>203190.7</v>
      </c>
    </row>
    <row r="9" spans="1:107" x14ac:dyDescent="0.25">
      <c r="A9" s="313">
        <v>5361</v>
      </c>
      <c r="B9" s="347">
        <v>455463</v>
      </c>
      <c r="C9" s="313">
        <v>1028613</v>
      </c>
      <c r="D9" s="14">
        <v>1770604365</v>
      </c>
      <c r="F9" s="14" t="s">
        <v>941</v>
      </c>
      <c r="G9" s="14" t="str">
        <f>INDEX(FY2019_ALL_Targets!F:F,MATCH(B9,FY2019_ALL_Targets!B:B,0))</f>
        <v>Dallas</v>
      </c>
      <c r="H9" s="14" t="s">
        <v>3013</v>
      </c>
      <c r="I9" s="314" t="s">
        <v>2313</v>
      </c>
      <c r="J9" s="314" t="s">
        <v>966</v>
      </c>
      <c r="K9" s="314" t="s">
        <v>781</v>
      </c>
      <c r="L9" s="264">
        <v>0</v>
      </c>
      <c r="M9" s="264">
        <v>0</v>
      </c>
      <c r="N9" s="264">
        <v>0</v>
      </c>
      <c r="O9" s="264">
        <v>0</v>
      </c>
      <c r="P9" s="264">
        <v>0</v>
      </c>
      <c r="Q9" s="264">
        <v>0</v>
      </c>
      <c r="R9" s="264">
        <v>0</v>
      </c>
      <c r="S9" s="264">
        <v>0</v>
      </c>
      <c r="T9" s="264">
        <v>0</v>
      </c>
      <c r="U9" s="264">
        <v>0</v>
      </c>
      <c r="V9" s="264">
        <v>0</v>
      </c>
      <c r="W9" s="264">
        <v>0</v>
      </c>
      <c r="X9" s="264">
        <v>0</v>
      </c>
      <c r="Y9" s="264">
        <v>0</v>
      </c>
      <c r="Z9" s="264">
        <v>0</v>
      </c>
      <c r="AA9" s="577">
        <v>0</v>
      </c>
      <c r="AB9" s="264">
        <v>0</v>
      </c>
      <c r="AC9" s="264">
        <v>0</v>
      </c>
      <c r="AD9" s="264">
        <v>0</v>
      </c>
      <c r="AE9" s="264">
        <v>0</v>
      </c>
      <c r="AF9" s="264">
        <v>0</v>
      </c>
      <c r="AG9" s="264">
        <v>0</v>
      </c>
      <c r="AH9" s="264">
        <v>0</v>
      </c>
      <c r="AI9" s="264">
        <v>0</v>
      </c>
      <c r="AJ9" s="264">
        <v>0</v>
      </c>
      <c r="AK9" s="264">
        <v>0</v>
      </c>
      <c r="AL9" s="264">
        <v>0</v>
      </c>
      <c r="AM9" s="264">
        <v>0</v>
      </c>
      <c r="AN9" s="264">
        <v>0</v>
      </c>
      <c r="AO9" s="264">
        <v>0</v>
      </c>
      <c r="AP9" s="264">
        <v>0</v>
      </c>
      <c r="AQ9" s="264">
        <v>0</v>
      </c>
      <c r="AR9" s="264">
        <v>0</v>
      </c>
      <c r="AS9" s="264">
        <v>0</v>
      </c>
      <c r="AT9" s="577">
        <v>0</v>
      </c>
      <c r="AU9" s="264">
        <v>0</v>
      </c>
      <c r="AV9" s="264">
        <v>0</v>
      </c>
      <c r="AW9" s="264">
        <v>0</v>
      </c>
      <c r="AX9" s="264">
        <v>33333.24</v>
      </c>
      <c r="AY9" s="264">
        <v>34011.079999999994</v>
      </c>
      <c r="AZ9" s="264">
        <v>35925.520000000004</v>
      </c>
      <c r="BA9" s="264">
        <v>35998.800000000003</v>
      </c>
      <c r="BB9" s="264">
        <v>34903.439999999995</v>
      </c>
      <c r="BC9" s="264">
        <v>35825.519999999997</v>
      </c>
      <c r="BD9" s="264">
        <v>33308.089999999997</v>
      </c>
      <c r="BE9" s="264">
        <v>36603.760000000002</v>
      </c>
      <c r="BF9" s="264">
        <v>34316.74</v>
      </c>
      <c r="BG9" s="264">
        <v>32634.010000000002</v>
      </c>
      <c r="BH9" s="264">
        <v>32998.81</v>
      </c>
      <c r="BI9" s="264">
        <v>33238.43</v>
      </c>
      <c r="BJ9" s="264">
        <v>75310.319999999992</v>
      </c>
      <c r="BK9" s="264">
        <v>78826.7</v>
      </c>
      <c r="BL9" s="264">
        <v>80393.500000000015</v>
      </c>
      <c r="BM9" s="577">
        <v>83260.39</v>
      </c>
      <c r="BN9" s="264">
        <v>0</v>
      </c>
      <c r="BO9" s="264">
        <v>0</v>
      </c>
      <c r="BP9" s="264">
        <v>0</v>
      </c>
      <c r="BQ9" s="264">
        <v>20747.400000000001</v>
      </c>
      <c r="BR9" s="264">
        <v>20536.719999999998</v>
      </c>
      <c r="BS9" s="264">
        <v>22341.24</v>
      </c>
      <c r="BT9" s="264">
        <v>22002.32</v>
      </c>
      <c r="BU9" s="264">
        <v>21569.439999999999</v>
      </c>
      <c r="BV9" s="264">
        <v>22518.639999999999</v>
      </c>
      <c r="BW9" s="264">
        <v>20953.309999999998</v>
      </c>
      <c r="BX9" s="264">
        <v>22860.320000000003</v>
      </c>
      <c r="BY9" s="264">
        <v>21327.519999999997</v>
      </c>
      <c r="BZ9" s="264">
        <v>20840.84</v>
      </c>
      <c r="CA9" s="264">
        <v>21090.400000000001</v>
      </c>
      <c r="CB9" s="264">
        <v>20654.54</v>
      </c>
      <c r="CC9" s="264">
        <v>46399.279999999992</v>
      </c>
      <c r="CD9" s="264">
        <v>48814.479999999989</v>
      </c>
      <c r="CE9" s="264">
        <v>50248.66</v>
      </c>
      <c r="CF9" s="577">
        <v>52698.28</v>
      </c>
      <c r="CG9" s="264">
        <v>0</v>
      </c>
      <c r="CH9" s="264">
        <v>0</v>
      </c>
      <c r="CI9" s="264">
        <v>0</v>
      </c>
      <c r="CJ9" s="264">
        <v>0</v>
      </c>
      <c r="CK9" s="264">
        <v>0</v>
      </c>
      <c r="CL9" s="264">
        <v>0</v>
      </c>
      <c r="CM9" s="264">
        <v>0</v>
      </c>
      <c r="CN9" s="264">
        <v>0</v>
      </c>
      <c r="CO9" s="264">
        <v>0</v>
      </c>
      <c r="CP9" s="264">
        <v>0</v>
      </c>
      <c r="CQ9" s="264">
        <v>0</v>
      </c>
      <c r="CR9" s="264">
        <v>0</v>
      </c>
      <c r="CS9" s="264">
        <v>0</v>
      </c>
      <c r="CT9" s="264">
        <v>0</v>
      </c>
      <c r="CU9" s="264">
        <v>0</v>
      </c>
      <c r="CV9" s="264">
        <v>0</v>
      </c>
      <c r="CW9" s="264">
        <v>0</v>
      </c>
      <c r="CX9" s="264">
        <v>0</v>
      </c>
      <c r="CY9" s="577">
        <v>0</v>
      </c>
      <c r="CZ9" s="264">
        <v>0</v>
      </c>
      <c r="DA9" s="264">
        <v>0</v>
      </c>
      <c r="DB9" s="264">
        <v>0</v>
      </c>
      <c r="DC9" s="428">
        <f t="shared" si="0"/>
        <v>1186491.74</v>
      </c>
    </row>
    <row r="10" spans="1:107" x14ac:dyDescent="0.25">
      <c r="A10" s="297">
        <v>4579</v>
      </c>
      <c r="B10" s="347">
        <v>455467</v>
      </c>
      <c r="C10" s="297">
        <v>1028643</v>
      </c>
      <c r="D10" s="14">
        <v>1316142078</v>
      </c>
      <c r="F10" s="14" t="s">
        <v>920</v>
      </c>
      <c r="G10" s="14" t="str">
        <f>INDEX(FY2019_ALL_Targets!F:F,MATCH(B10,FY2019_ALL_Targets!B:B,0))</f>
        <v>Bexar</v>
      </c>
      <c r="H10" s="14" t="s">
        <v>3017</v>
      </c>
      <c r="I10" s="299" t="s">
        <v>195</v>
      </c>
      <c r="J10" s="299" t="s">
        <v>968</v>
      </c>
      <c r="K10" s="299" t="s">
        <v>196</v>
      </c>
      <c r="L10" s="264">
        <v>12914.58</v>
      </c>
      <c r="M10" s="264">
        <v>13254.08</v>
      </c>
      <c r="N10" s="264">
        <v>13851.6</v>
      </c>
      <c r="O10" s="264">
        <v>13960.24</v>
      </c>
      <c r="P10" s="264">
        <v>13731.84</v>
      </c>
      <c r="Q10" s="264">
        <v>13611.15</v>
      </c>
      <c r="R10" s="264">
        <v>12440.699999999999</v>
      </c>
      <c r="S10" s="264">
        <v>12999.52</v>
      </c>
      <c r="T10" s="264">
        <v>13597.84</v>
      </c>
      <c r="U10" s="264">
        <v>12558.640000000001</v>
      </c>
      <c r="V10" s="264">
        <v>12730.49</v>
      </c>
      <c r="W10" s="264">
        <v>13599.37</v>
      </c>
      <c r="X10" s="264">
        <v>29234.239999999998</v>
      </c>
      <c r="Y10" s="264">
        <v>24916.129999999997</v>
      </c>
      <c r="Z10" s="264">
        <v>32670.68</v>
      </c>
      <c r="AA10" s="577">
        <v>32799.71</v>
      </c>
      <c r="AB10" s="264">
        <v>0</v>
      </c>
      <c r="AC10" s="264">
        <v>0</v>
      </c>
      <c r="AD10" s="264">
        <v>0</v>
      </c>
      <c r="AE10" s="264">
        <v>0</v>
      </c>
      <c r="AF10" s="264">
        <v>0</v>
      </c>
      <c r="AG10" s="264">
        <v>0</v>
      </c>
      <c r="AH10" s="264">
        <v>0</v>
      </c>
      <c r="AI10" s="264">
        <v>0</v>
      </c>
      <c r="AJ10" s="264">
        <v>0</v>
      </c>
      <c r="AK10" s="264">
        <v>0</v>
      </c>
      <c r="AL10" s="264">
        <v>0</v>
      </c>
      <c r="AM10" s="264">
        <v>0</v>
      </c>
      <c r="AN10" s="264">
        <v>0</v>
      </c>
      <c r="AO10" s="264">
        <v>0</v>
      </c>
      <c r="AP10" s="264">
        <v>0</v>
      </c>
      <c r="AQ10" s="264">
        <v>0</v>
      </c>
      <c r="AR10" s="264">
        <v>0</v>
      </c>
      <c r="AS10" s="264">
        <v>0</v>
      </c>
      <c r="AT10" s="577">
        <v>0</v>
      </c>
      <c r="AU10" s="264">
        <v>0</v>
      </c>
      <c r="AV10" s="264">
        <v>0</v>
      </c>
      <c r="AW10" s="264">
        <v>0</v>
      </c>
      <c r="AX10" s="264">
        <v>16879.939999999999</v>
      </c>
      <c r="AY10" s="264">
        <v>17436.72</v>
      </c>
      <c r="AZ10" s="264">
        <v>17083.64</v>
      </c>
      <c r="BA10" s="264">
        <v>17776.22</v>
      </c>
      <c r="BB10" s="264">
        <v>17231.850000000002</v>
      </c>
      <c r="BC10" s="264">
        <v>17875.53</v>
      </c>
      <c r="BD10" s="264">
        <v>17058.419999999998</v>
      </c>
      <c r="BE10" s="264">
        <v>17542.93</v>
      </c>
      <c r="BF10" s="264">
        <v>17102.7</v>
      </c>
      <c r="BG10" s="264">
        <v>16491.07</v>
      </c>
      <c r="BH10" s="264">
        <v>16162.490000000002</v>
      </c>
      <c r="BI10" s="264">
        <v>17371.510000000002</v>
      </c>
      <c r="BJ10" s="264">
        <v>37547.199999999997</v>
      </c>
      <c r="BK10" s="264">
        <v>31888.050000000007</v>
      </c>
      <c r="BL10" s="264">
        <v>43225.509999999995</v>
      </c>
      <c r="BM10" s="577">
        <v>42220.29</v>
      </c>
      <c r="BN10" s="264">
        <v>0</v>
      </c>
      <c r="BO10" s="264">
        <v>0</v>
      </c>
      <c r="BP10" s="264">
        <v>0</v>
      </c>
      <c r="BQ10" s="264">
        <v>28341.46</v>
      </c>
      <c r="BR10" s="264">
        <v>28490.84</v>
      </c>
      <c r="BS10" s="264">
        <v>30758.7</v>
      </c>
      <c r="BT10" s="264">
        <v>30093.279999999999</v>
      </c>
      <c r="BU10" s="264">
        <v>29850.66</v>
      </c>
      <c r="BV10" s="264">
        <v>29662.92</v>
      </c>
      <c r="BW10" s="264">
        <v>29512.769999999997</v>
      </c>
      <c r="BX10" s="264">
        <v>29568.210000000003</v>
      </c>
      <c r="BY10" s="264">
        <v>30564.95</v>
      </c>
      <c r="BZ10" s="264">
        <v>28146.99</v>
      </c>
      <c r="CA10" s="264">
        <v>28153.99</v>
      </c>
      <c r="CB10" s="264">
        <v>28426.81</v>
      </c>
      <c r="CC10" s="264">
        <v>63984.000000000007</v>
      </c>
      <c r="CD10" s="264">
        <v>53970.109999999993</v>
      </c>
      <c r="CE10" s="264">
        <v>74708.56</v>
      </c>
      <c r="CF10" s="577">
        <v>71514.52</v>
      </c>
      <c r="CG10" s="264">
        <v>0</v>
      </c>
      <c r="CH10" s="264">
        <v>0</v>
      </c>
      <c r="CI10" s="264">
        <v>0</v>
      </c>
      <c r="CJ10" s="264">
        <v>0</v>
      </c>
      <c r="CK10" s="264">
        <v>0</v>
      </c>
      <c r="CL10" s="264">
        <v>0</v>
      </c>
      <c r="CM10" s="264">
        <v>0</v>
      </c>
      <c r="CN10" s="264">
        <v>0</v>
      </c>
      <c r="CO10" s="264">
        <v>0</v>
      </c>
      <c r="CP10" s="264">
        <v>0</v>
      </c>
      <c r="CQ10" s="264">
        <v>0</v>
      </c>
      <c r="CR10" s="264">
        <v>0</v>
      </c>
      <c r="CS10" s="264">
        <v>0</v>
      </c>
      <c r="CT10" s="264">
        <v>0</v>
      </c>
      <c r="CU10" s="264">
        <v>0</v>
      </c>
      <c r="CV10" s="264">
        <v>0</v>
      </c>
      <c r="CW10" s="264">
        <v>0</v>
      </c>
      <c r="CX10" s="264">
        <v>0</v>
      </c>
      <c r="CY10" s="577">
        <v>0</v>
      </c>
      <c r="CZ10" s="264">
        <v>0</v>
      </c>
      <c r="DA10" s="264">
        <v>0</v>
      </c>
      <c r="DB10" s="264">
        <v>0</v>
      </c>
      <c r="DC10" s="428">
        <f t="shared" si="0"/>
        <v>1255513.6500000001</v>
      </c>
    </row>
    <row r="11" spans="1:107" x14ac:dyDescent="0.25">
      <c r="A11" s="311">
        <v>4726</v>
      </c>
      <c r="B11" s="347">
        <v>455475</v>
      </c>
      <c r="C11" s="311">
        <v>1026242</v>
      </c>
      <c r="D11" s="14">
        <v>1609275981</v>
      </c>
      <c r="F11" s="14" t="s">
        <v>937</v>
      </c>
      <c r="G11" s="14" t="str">
        <f>INDEX(FY2019_ALL_Targets!F:F,MATCH(B11,FY2019_ALL_Targets!B:B,0))</f>
        <v>Tarrant</v>
      </c>
      <c r="H11" s="14" t="s">
        <v>3009</v>
      </c>
      <c r="I11" s="312" t="s">
        <v>574</v>
      </c>
      <c r="J11" s="312" t="s">
        <v>997</v>
      </c>
      <c r="K11" s="312" t="s">
        <v>2355</v>
      </c>
      <c r="L11" s="264">
        <v>35320.58</v>
      </c>
      <c r="M11" s="264">
        <v>34995.43</v>
      </c>
      <c r="N11" s="264">
        <v>37522.31</v>
      </c>
      <c r="O11" s="264">
        <v>37187.869999999995</v>
      </c>
      <c r="P11" s="264">
        <v>36569.96</v>
      </c>
      <c r="Q11" s="264">
        <v>36496.6</v>
      </c>
      <c r="R11" s="264">
        <v>35941.53</v>
      </c>
      <c r="S11" s="264">
        <v>36914.439999999995</v>
      </c>
      <c r="T11" s="264">
        <v>36646.43</v>
      </c>
      <c r="U11" s="264">
        <v>34602.050000000003</v>
      </c>
      <c r="V11" s="264">
        <v>34593</v>
      </c>
      <c r="W11" s="264">
        <v>35016.85</v>
      </c>
      <c r="X11" s="264">
        <v>78470.079999999987</v>
      </c>
      <c r="Y11" s="264">
        <v>104041.84</v>
      </c>
      <c r="Z11" s="264">
        <v>108071.40000000001</v>
      </c>
      <c r="AA11" s="577">
        <v>102933.75999999999</v>
      </c>
      <c r="AB11" s="264">
        <v>0</v>
      </c>
      <c r="AC11" s="264">
        <v>0</v>
      </c>
      <c r="AD11" s="264">
        <v>0</v>
      </c>
      <c r="AE11" s="264">
        <v>15495.72</v>
      </c>
      <c r="AF11" s="264">
        <v>16090.279999999997</v>
      </c>
      <c r="AG11" s="264">
        <v>16508.329999999998</v>
      </c>
      <c r="AH11" s="264">
        <v>16749.87</v>
      </c>
      <c r="AI11" s="264">
        <v>15937.460000000001</v>
      </c>
      <c r="AJ11" s="264">
        <v>16469.32</v>
      </c>
      <c r="AK11" s="264">
        <v>16120.91</v>
      </c>
      <c r="AL11" s="264">
        <v>16460.52</v>
      </c>
      <c r="AM11" s="264">
        <v>15929.99</v>
      </c>
      <c r="AN11" s="264">
        <v>15432.929999999998</v>
      </c>
      <c r="AO11" s="264">
        <v>15717.16</v>
      </c>
      <c r="AP11" s="264">
        <v>15884.07</v>
      </c>
      <c r="AQ11" s="264">
        <v>34996.520000000004</v>
      </c>
      <c r="AR11" s="264">
        <v>46371.000000000015</v>
      </c>
      <c r="AS11" s="264">
        <v>47908.28</v>
      </c>
      <c r="AT11" s="577">
        <v>46475.319999999992</v>
      </c>
      <c r="AU11" s="264">
        <v>0</v>
      </c>
      <c r="AV11" s="264">
        <v>0</v>
      </c>
      <c r="AW11" s="264">
        <v>0</v>
      </c>
      <c r="AX11" s="264">
        <v>0</v>
      </c>
      <c r="AY11" s="264">
        <v>0</v>
      </c>
      <c r="AZ11" s="264">
        <v>0</v>
      </c>
      <c r="BA11" s="264">
        <v>0</v>
      </c>
      <c r="BB11" s="264">
        <v>0</v>
      </c>
      <c r="BC11" s="264">
        <v>0</v>
      </c>
      <c r="BD11" s="264">
        <v>0</v>
      </c>
      <c r="BE11" s="264">
        <v>0</v>
      </c>
      <c r="BF11" s="264">
        <v>0</v>
      </c>
      <c r="BG11" s="264">
        <v>0</v>
      </c>
      <c r="BH11" s="264">
        <v>0</v>
      </c>
      <c r="BI11" s="264">
        <v>0</v>
      </c>
      <c r="BJ11" s="264">
        <v>0</v>
      </c>
      <c r="BK11" s="264">
        <v>0</v>
      </c>
      <c r="BL11" s="264">
        <v>0</v>
      </c>
      <c r="BM11" s="577">
        <v>0</v>
      </c>
      <c r="BN11" s="264">
        <v>0</v>
      </c>
      <c r="BO11" s="264">
        <v>0</v>
      </c>
      <c r="BP11" s="264">
        <v>0</v>
      </c>
      <c r="BQ11" s="264">
        <v>0</v>
      </c>
      <c r="BR11" s="264">
        <v>0</v>
      </c>
      <c r="BS11" s="264">
        <v>0</v>
      </c>
      <c r="BT11" s="264">
        <v>0</v>
      </c>
      <c r="BU11" s="264">
        <v>0</v>
      </c>
      <c r="BV11" s="264">
        <v>0</v>
      </c>
      <c r="BW11" s="264">
        <v>0</v>
      </c>
      <c r="BX11" s="264">
        <v>0</v>
      </c>
      <c r="BY11" s="264">
        <v>0</v>
      </c>
      <c r="BZ11" s="264">
        <v>0</v>
      </c>
      <c r="CA11" s="264">
        <v>0</v>
      </c>
      <c r="CB11" s="264">
        <v>0</v>
      </c>
      <c r="CC11" s="264">
        <v>0</v>
      </c>
      <c r="CD11" s="264">
        <v>0</v>
      </c>
      <c r="CE11" s="264">
        <v>0</v>
      </c>
      <c r="CF11" s="577">
        <v>0</v>
      </c>
      <c r="CG11" s="264">
        <v>0</v>
      </c>
      <c r="CH11" s="264">
        <v>0</v>
      </c>
      <c r="CI11" s="264">
        <v>0</v>
      </c>
      <c r="CJ11" s="264">
        <v>0</v>
      </c>
      <c r="CK11" s="264">
        <v>0</v>
      </c>
      <c r="CL11" s="264">
        <v>0</v>
      </c>
      <c r="CM11" s="264">
        <v>0</v>
      </c>
      <c r="CN11" s="264">
        <v>0</v>
      </c>
      <c r="CO11" s="264">
        <v>0</v>
      </c>
      <c r="CP11" s="264">
        <v>0</v>
      </c>
      <c r="CQ11" s="264">
        <v>0</v>
      </c>
      <c r="CR11" s="264">
        <v>0</v>
      </c>
      <c r="CS11" s="264">
        <v>0</v>
      </c>
      <c r="CT11" s="264">
        <v>0</v>
      </c>
      <c r="CU11" s="264">
        <v>0</v>
      </c>
      <c r="CV11" s="264">
        <v>0</v>
      </c>
      <c r="CW11" s="264">
        <v>0</v>
      </c>
      <c r="CX11" s="264">
        <v>0</v>
      </c>
      <c r="CY11" s="577">
        <v>0</v>
      </c>
      <c r="CZ11" s="264">
        <v>0</v>
      </c>
      <c r="DA11" s="264">
        <v>0</v>
      </c>
      <c r="DB11" s="264">
        <v>0</v>
      </c>
      <c r="DC11" s="428">
        <f t="shared" si="0"/>
        <v>1193871.8099999998</v>
      </c>
    </row>
    <row r="12" spans="1:107" x14ac:dyDescent="0.25">
      <c r="A12" s="297">
        <v>5139</v>
      </c>
      <c r="B12" s="347">
        <v>455477</v>
      </c>
      <c r="C12" s="297">
        <v>1026415</v>
      </c>
      <c r="D12" s="14">
        <v>1699763136</v>
      </c>
      <c r="F12" s="14" t="s">
        <v>930</v>
      </c>
      <c r="G12" s="14" t="str">
        <f>INDEX(FY2019_ALL_Targets!F:F,MATCH(B12,FY2019_ALL_Targets!B:B,0))</f>
        <v>Harris</v>
      </c>
      <c r="H12" s="14" t="s">
        <v>3031</v>
      </c>
      <c r="I12" s="299" t="s">
        <v>682</v>
      </c>
      <c r="J12" s="299" t="s">
        <v>993</v>
      </c>
      <c r="K12" s="299" t="s">
        <v>683</v>
      </c>
      <c r="L12" s="264">
        <v>10857.6</v>
      </c>
      <c r="M12" s="264">
        <v>11179.199999999999</v>
      </c>
      <c r="N12" s="264">
        <v>12225.599999999999</v>
      </c>
      <c r="O12" s="264">
        <v>12326.4</v>
      </c>
      <c r="P12" s="264">
        <v>11598.78</v>
      </c>
      <c r="Q12" s="264">
        <v>12006.42</v>
      </c>
      <c r="R12" s="264">
        <v>11743.420000000002</v>
      </c>
      <c r="S12" s="264">
        <v>12398.810000000001</v>
      </c>
      <c r="T12" s="264">
        <v>11701.53</v>
      </c>
      <c r="U12" s="264">
        <v>11623.720000000001</v>
      </c>
      <c r="V12" s="264">
        <v>11307.87</v>
      </c>
      <c r="W12" s="264">
        <v>11720.740000000002</v>
      </c>
      <c r="X12" s="264">
        <v>17844.999999999996</v>
      </c>
      <c r="Y12" s="264">
        <v>14111.640000000005</v>
      </c>
      <c r="Z12" s="264">
        <v>19556.099999999999</v>
      </c>
      <c r="AA12" s="577">
        <v>19040.46</v>
      </c>
      <c r="AB12" s="264">
        <v>0</v>
      </c>
      <c r="AC12" s="264">
        <v>0</v>
      </c>
      <c r="AD12" s="264">
        <v>0</v>
      </c>
      <c r="AE12" s="264">
        <v>0</v>
      </c>
      <c r="AF12" s="264">
        <v>0</v>
      </c>
      <c r="AG12" s="264">
        <v>0</v>
      </c>
      <c r="AH12" s="264">
        <v>0</v>
      </c>
      <c r="AI12" s="264">
        <v>0</v>
      </c>
      <c r="AJ12" s="264">
        <v>0</v>
      </c>
      <c r="AK12" s="264">
        <v>0</v>
      </c>
      <c r="AL12" s="264">
        <v>0</v>
      </c>
      <c r="AM12" s="264">
        <v>0</v>
      </c>
      <c r="AN12" s="264">
        <v>0</v>
      </c>
      <c r="AO12" s="264">
        <v>0</v>
      </c>
      <c r="AP12" s="264">
        <v>0</v>
      </c>
      <c r="AQ12" s="264">
        <v>0</v>
      </c>
      <c r="AR12" s="264">
        <v>0</v>
      </c>
      <c r="AS12" s="264">
        <v>0</v>
      </c>
      <c r="AT12" s="577">
        <v>0</v>
      </c>
      <c r="AU12" s="264">
        <v>0</v>
      </c>
      <c r="AV12" s="264">
        <v>0</v>
      </c>
      <c r="AW12" s="264">
        <v>0</v>
      </c>
      <c r="AX12" s="264">
        <v>6628.8</v>
      </c>
      <c r="AY12" s="264">
        <v>6691.2</v>
      </c>
      <c r="AZ12" s="264">
        <v>7003.2</v>
      </c>
      <c r="BA12" s="264">
        <v>6984</v>
      </c>
      <c r="BB12" s="264">
        <v>6820.8600000000006</v>
      </c>
      <c r="BC12" s="264">
        <v>6939.3600000000006</v>
      </c>
      <c r="BD12" s="264">
        <v>6772</v>
      </c>
      <c r="BE12" s="264">
        <v>6639.3900000000012</v>
      </c>
      <c r="BF12" s="264">
        <v>6709.130000000001</v>
      </c>
      <c r="BG12" s="264">
        <v>6369.4100000000008</v>
      </c>
      <c r="BH12" s="264">
        <v>6331.64</v>
      </c>
      <c r="BI12" s="264">
        <v>6490.9</v>
      </c>
      <c r="BJ12" s="264">
        <v>10585.000000000002</v>
      </c>
      <c r="BK12" s="264">
        <v>8128.68</v>
      </c>
      <c r="BL12" s="264">
        <v>11016.14</v>
      </c>
      <c r="BM12" s="577">
        <v>10555.96</v>
      </c>
      <c r="BN12" s="264">
        <v>0</v>
      </c>
      <c r="BO12" s="264">
        <v>0</v>
      </c>
      <c r="BP12" s="264">
        <v>0</v>
      </c>
      <c r="BQ12" s="264">
        <v>0</v>
      </c>
      <c r="BR12" s="264">
        <v>0</v>
      </c>
      <c r="BS12" s="264">
        <v>0</v>
      </c>
      <c r="BT12" s="264">
        <v>0</v>
      </c>
      <c r="BU12" s="264">
        <v>0</v>
      </c>
      <c r="BV12" s="264">
        <v>0</v>
      </c>
      <c r="BW12" s="264">
        <v>0</v>
      </c>
      <c r="BX12" s="264">
        <v>0</v>
      </c>
      <c r="BY12" s="264">
        <v>0</v>
      </c>
      <c r="BZ12" s="264">
        <v>0</v>
      </c>
      <c r="CA12" s="264">
        <v>0</v>
      </c>
      <c r="CB12" s="264">
        <v>0</v>
      </c>
      <c r="CC12" s="264">
        <v>0</v>
      </c>
      <c r="CD12" s="264">
        <v>0</v>
      </c>
      <c r="CE12" s="264">
        <v>0</v>
      </c>
      <c r="CF12" s="577">
        <v>0</v>
      </c>
      <c r="CG12" s="264">
        <v>0</v>
      </c>
      <c r="CH12" s="264">
        <v>0</v>
      </c>
      <c r="CI12" s="264">
        <v>0</v>
      </c>
      <c r="CJ12" s="264">
        <v>16449.599999999999</v>
      </c>
      <c r="CK12" s="264">
        <v>16833.599999999999</v>
      </c>
      <c r="CL12" s="264">
        <v>18480</v>
      </c>
      <c r="CM12" s="264">
        <v>18551.999999999996</v>
      </c>
      <c r="CN12" s="264">
        <v>17803.440000000002</v>
      </c>
      <c r="CO12" s="264">
        <v>18490.740000000002</v>
      </c>
      <c r="CP12" s="264">
        <v>17960.980000000003</v>
      </c>
      <c r="CQ12" s="264">
        <v>19155.850000000002</v>
      </c>
      <c r="CR12" s="264">
        <v>17754.850000000002</v>
      </c>
      <c r="CS12" s="264">
        <v>17932.100000000002</v>
      </c>
      <c r="CT12" s="264">
        <v>17742.710000000003</v>
      </c>
      <c r="CU12" s="264">
        <v>18320.350000000002</v>
      </c>
      <c r="CV12" s="264">
        <v>26959.999999999996</v>
      </c>
      <c r="CW12" s="264">
        <v>21554.760000000009</v>
      </c>
      <c r="CX12" s="264">
        <v>29915.499999999996</v>
      </c>
      <c r="CY12" s="577">
        <v>29675.759999999995</v>
      </c>
      <c r="CZ12" s="264">
        <v>0</v>
      </c>
      <c r="DA12" s="264">
        <v>0</v>
      </c>
      <c r="DB12" s="264">
        <v>0</v>
      </c>
      <c r="DC12" s="428">
        <f t="shared" si="0"/>
        <v>655491.19999999995</v>
      </c>
    </row>
    <row r="13" spans="1:107" x14ac:dyDescent="0.25">
      <c r="A13" s="313">
        <v>4837</v>
      </c>
      <c r="B13" s="347">
        <v>455478</v>
      </c>
      <c r="C13" s="313">
        <v>1026234</v>
      </c>
      <c r="D13" s="14">
        <v>1669880118</v>
      </c>
      <c r="F13" s="14" t="s">
        <v>925</v>
      </c>
      <c r="G13" s="14" t="str">
        <f>INDEX(FY2019_ALL_Targets!F:F,MATCH(B13,FY2019_ALL_Targets!B:B,0))</f>
        <v>MRSA Central</v>
      </c>
      <c r="H13" s="14" t="s">
        <v>3038</v>
      </c>
      <c r="I13" s="314" t="s">
        <v>2338</v>
      </c>
      <c r="J13" s="314" t="s">
        <v>938</v>
      </c>
      <c r="K13" s="314" t="s">
        <v>607</v>
      </c>
      <c r="L13" s="264">
        <v>0</v>
      </c>
      <c r="M13" s="264">
        <v>0</v>
      </c>
      <c r="N13" s="264">
        <v>0</v>
      </c>
      <c r="O13" s="264">
        <v>0</v>
      </c>
      <c r="P13" s="264">
        <v>0</v>
      </c>
      <c r="Q13" s="264">
        <v>0</v>
      </c>
      <c r="R13" s="264">
        <v>0</v>
      </c>
      <c r="S13" s="264">
        <v>0</v>
      </c>
      <c r="T13" s="264">
        <v>0</v>
      </c>
      <c r="U13" s="264">
        <v>0</v>
      </c>
      <c r="V13" s="264">
        <v>0</v>
      </c>
      <c r="W13" s="264">
        <v>0</v>
      </c>
      <c r="X13" s="264">
        <v>0</v>
      </c>
      <c r="Y13" s="264">
        <v>0</v>
      </c>
      <c r="Z13" s="264">
        <v>0</v>
      </c>
      <c r="AA13" s="577">
        <v>0</v>
      </c>
      <c r="AB13" s="264">
        <v>0</v>
      </c>
      <c r="AC13" s="264">
        <v>0</v>
      </c>
      <c r="AD13" s="264">
        <v>0</v>
      </c>
      <c r="AE13" s="264">
        <v>0</v>
      </c>
      <c r="AF13" s="264">
        <v>0</v>
      </c>
      <c r="AG13" s="264">
        <v>0</v>
      </c>
      <c r="AH13" s="264">
        <v>0</v>
      </c>
      <c r="AI13" s="264">
        <v>0</v>
      </c>
      <c r="AJ13" s="264">
        <v>0</v>
      </c>
      <c r="AK13" s="264">
        <v>0</v>
      </c>
      <c r="AL13" s="264">
        <v>0</v>
      </c>
      <c r="AM13" s="264">
        <v>0</v>
      </c>
      <c r="AN13" s="264">
        <v>0</v>
      </c>
      <c r="AO13" s="264">
        <v>0</v>
      </c>
      <c r="AP13" s="264">
        <v>0</v>
      </c>
      <c r="AQ13" s="264">
        <v>0</v>
      </c>
      <c r="AR13" s="264">
        <v>0</v>
      </c>
      <c r="AS13" s="264">
        <v>0</v>
      </c>
      <c r="AT13" s="577">
        <v>0</v>
      </c>
      <c r="AU13" s="264">
        <v>0</v>
      </c>
      <c r="AV13" s="264">
        <v>0</v>
      </c>
      <c r="AW13" s="264">
        <v>0</v>
      </c>
      <c r="AX13" s="264">
        <v>0</v>
      </c>
      <c r="AY13" s="264">
        <v>0</v>
      </c>
      <c r="AZ13" s="264">
        <v>0</v>
      </c>
      <c r="BA13" s="264">
        <v>0</v>
      </c>
      <c r="BB13" s="264">
        <v>0</v>
      </c>
      <c r="BC13" s="264">
        <v>0</v>
      </c>
      <c r="BD13" s="264">
        <v>0</v>
      </c>
      <c r="BE13" s="264">
        <v>0</v>
      </c>
      <c r="BF13" s="264">
        <v>0</v>
      </c>
      <c r="BG13" s="264">
        <v>0</v>
      </c>
      <c r="BH13" s="264">
        <v>0</v>
      </c>
      <c r="BI13" s="264">
        <v>0</v>
      </c>
      <c r="BJ13" s="264">
        <v>0</v>
      </c>
      <c r="BK13" s="264">
        <v>0</v>
      </c>
      <c r="BL13" s="264">
        <v>0</v>
      </c>
      <c r="BM13" s="577">
        <v>0</v>
      </c>
      <c r="BN13" s="264">
        <v>0</v>
      </c>
      <c r="BO13" s="264">
        <v>0</v>
      </c>
      <c r="BP13" s="264">
        <v>0</v>
      </c>
      <c r="BQ13" s="264">
        <v>34050.700000000004</v>
      </c>
      <c r="BR13" s="264">
        <v>34344.100000000006</v>
      </c>
      <c r="BS13" s="264">
        <v>35615.500000000007</v>
      </c>
      <c r="BT13" s="264">
        <v>35028.699999999997</v>
      </c>
      <c r="BU13" s="264">
        <v>35178.5</v>
      </c>
      <c r="BV13" s="264">
        <v>35581</v>
      </c>
      <c r="BW13" s="264">
        <v>35135.08</v>
      </c>
      <c r="BX13" s="264">
        <v>35436.080000000002</v>
      </c>
      <c r="BY13" s="264">
        <v>35860.74</v>
      </c>
      <c r="BZ13" s="264">
        <v>35357.349999999991</v>
      </c>
      <c r="CA13" s="264">
        <v>35582.899999999994</v>
      </c>
      <c r="CB13" s="264">
        <v>36002.400000000001</v>
      </c>
      <c r="CC13" s="264">
        <v>75806.280000000013</v>
      </c>
      <c r="CD13" s="264">
        <v>56277.029999999992</v>
      </c>
      <c r="CE13" s="264">
        <v>80690.010000000009</v>
      </c>
      <c r="CF13" s="577">
        <v>59491.87</v>
      </c>
      <c r="CG13" s="264">
        <v>0</v>
      </c>
      <c r="CH13" s="264">
        <v>0</v>
      </c>
      <c r="CI13" s="264">
        <v>0</v>
      </c>
      <c r="CJ13" s="264">
        <v>38582.1</v>
      </c>
      <c r="CK13" s="264">
        <v>38484.300000000003</v>
      </c>
      <c r="CL13" s="264">
        <v>40945.600000000006</v>
      </c>
      <c r="CM13" s="264">
        <v>41043.4</v>
      </c>
      <c r="CN13" s="264">
        <v>39783.100000000006</v>
      </c>
      <c r="CO13" s="264">
        <v>40942.300000000003</v>
      </c>
      <c r="CP13" s="264">
        <v>39993.340000000004</v>
      </c>
      <c r="CQ13" s="264">
        <v>40276.639999999992</v>
      </c>
      <c r="CR13" s="264">
        <v>40022.25</v>
      </c>
      <c r="CS13" s="264">
        <v>39132.129999999997</v>
      </c>
      <c r="CT13" s="264">
        <v>39486.449999999997</v>
      </c>
      <c r="CU13" s="264">
        <v>40067.129999999997</v>
      </c>
      <c r="CV13" s="264">
        <v>86011.200000000026</v>
      </c>
      <c r="CW13" s="264">
        <v>64695.21</v>
      </c>
      <c r="CX13" s="264">
        <v>91373.05</v>
      </c>
      <c r="CY13" s="577">
        <v>66016.37999999999</v>
      </c>
      <c r="CZ13" s="264">
        <v>0</v>
      </c>
      <c r="DA13" s="264">
        <v>0</v>
      </c>
      <c r="DB13" s="264">
        <v>0</v>
      </c>
      <c r="DC13" s="428">
        <f t="shared" si="0"/>
        <v>1482292.8199999996</v>
      </c>
    </row>
    <row r="14" spans="1:107" x14ac:dyDescent="0.25">
      <c r="A14" s="297">
        <v>5186</v>
      </c>
      <c r="B14" s="347">
        <v>455485</v>
      </c>
      <c r="C14" s="297">
        <v>1025945</v>
      </c>
      <c r="D14" s="14">
        <v>1922044106</v>
      </c>
      <c r="F14" s="14" t="s">
        <v>939</v>
      </c>
      <c r="G14" s="14" t="str">
        <f>INDEX(FY2019_ALL_Targets!F:F,MATCH(B14,FY2019_ALL_Targets!B:B,0))</f>
        <v>MRSA Northeast</v>
      </c>
      <c r="H14" s="14" t="s">
        <v>3067</v>
      </c>
      <c r="I14" s="299" t="s">
        <v>707</v>
      </c>
      <c r="J14" s="299" t="s">
        <v>976</v>
      </c>
      <c r="K14" s="299" t="s">
        <v>708</v>
      </c>
      <c r="L14" s="264">
        <v>0</v>
      </c>
      <c r="M14" s="264">
        <v>0</v>
      </c>
      <c r="N14" s="264">
        <v>0</v>
      </c>
      <c r="O14" s="264">
        <v>0</v>
      </c>
      <c r="P14" s="264">
        <v>0</v>
      </c>
      <c r="Q14" s="264">
        <v>0</v>
      </c>
      <c r="R14" s="264">
        <v>0</v>
      </c>
      <c r="S14" s="264">
        <v>0</v>
      </c>
      <c r="T14" s="264">
        <v>0</v>
      </c>
      <c r="U14" s="264">
        <v>0</v>
      </c>
      <c r="V14" s="264">
        <v>0</v>
      </c>
      <c r="W14" s="264">
        <v>0</v>
      </c>
      <c r="X14" s="264">
        <v>0</v>
      </c>
      <c r="Y14" s="264">
        <v>0</v>
      </c>
      <c r="Z14" s="264">
        <v>0</v>
      </c>
      <c r="AA14" s="577">
        <v>0</v>
      </c>
      <c r="AB14" s="264">
        <v>0</v>
      </c>
      <c r="AC14" s="264">
        <v>0</v>
      </c>
      <c r="AD14" s="264">
        <v>0</v>
      </c>
      <c r="AE14" s="264">
        <v>13665.599999999999</v>
      </c>
      <c r="AF14" s="264">
        <v>13963.949999999999</v>
      </c>
      <c r="AG14" s="264">
        <v>14636.699999999999</v>
      </c>
      <c r="AH14" s="264">
        <v>14624.999999999998</v>
      </c>
      <c r="AI14" s="264">
        <v>14617.62</v>
      </c>
      <c r="AJ14" s="264">
        <v>14218.800000000001</v>
      </c>
      <c r="AK14" s="264">
        <v>14469.320000000002</v>
      </c>
      <c r="AL14" s="264">
        <v>15037.9</v>
      </c>
      <c r="AM14" s="264">
        <v>14675.4</v>
      </c>
      <c r="AN14" s="264">
        <v>14732.8</v>
      </c>
      <c r="AO14" s="264">
        <v>14595.08</v>
      </c>
      <c r="AP14" s="264">
        <v>15043.32</v>
      </c>
      <c r="AQ14" s="264">
        <v>39737.5</v>
      </c>
      <c r="AR14" s="264">
        <v>32610.930000000008</v>
      </c>
      <c r="AS14" s="264">
        <v>24563.98</v>
      </c>
      <c r="AT14" s="577">
        <v>33288.909999999996</v>
      </c>
      <c r="AU14" s="264">
        <v>0</v>
      </c>
      <c r="AV14" s="264">
        <v>0</v>
      </c>
      <c r="AW14" s="264">
        <v>0</v>
      </c>
      <c r="AX14" s="264">
        <v>0</v>
      </c>
      <c r="AY14" s="264">
        <v>0</v>
      </c>
      <c r="AZ14" s="264">
        <v>0</v>
      </c>
      <c r="BA14" s="264">
        <v>0</v>
      </c>
      <c r="BB14" s="264">
        <v>0</v>
      </c>
      <c r="BC14" s="264">
        <v>0</v>
      </c>
      <c r="BD14" s="264">
        <v>0</v>
      </c>
      <c r="BE14" s="264">
        <v>0</v>
      </c>
      <c r="BF14" s="264">
        <v>0</v>
      </c>
      <c r="BG14" s="264">
        <v>0</v>
      </c>
      <c r="BH14" s="264">
        <v>0</v>
      </c>
      <c r="BI14" s="264">
        <v>0</v>
      </c>
      <c r="BJ14" s="264">
        <v>0</v>
      </c>
      <c r="BK14" s="264">
        <v>0</v>
      </c>
      <c r="BL14" s="264">
        <v>0</v>
      </c>
      <c r="BM14" s="577">
        <v>0</v>
      </c>
      <c r="BN14" s="264">
        <v>0</v>
      </c>
      <c r="BO14" s="264">
        <v>0</v>
      </c>
      <c r="BP14" s="264">
        <v>0</v>
      </c>
      <c r="BQ14" s="264">
        <v>0</v>
      </c>
      <c r="BR14" s="264">
        <v>0</v>
      </c>
      <c r="BS14" s="264">
        <v>0</v>
      </c>
      <c r="BT14" s="264">
        <v>0</v>
      </c>
      <c r="BU14" s="264">
        <v>0</v>
      </c>
      <c r="BV14" s="264">
        <v>0</v>
      </c>
      <c r="BW14" s="264">
        <v>0</v>
      </c>
      <c r="BX14" s="264">
        <v>0</v>
      </c>
      <c r="BY14" s="264">
        <v>0</v>
      </c>
      <c r="BZ14" s="264">
        <v>0</v>
      </c>
      <c r="CA14" s="264">
        <v>0</v>
      </c>
      <c r="CB14" s="264">
        <v>0</v>
      </c>
      <c r="CC14" s="264">
        <v>0</v>
      </c>
      <c r="CD14" s="264">
        <v>0</v>
      </c>
      <c r="CE14" s="264">
        <v>0</v>
      </c>
      <c r="CF14" s="577">
        <v>0</v>
      </c>
      <c r="CG14" s="264">
        <v>0</v>
      </c>
      <c r="CH14" s="264">
        <v>0</v>
      </c>
      <c r="CI14" s="264">
        <v>0</v>
      </c>
      <c r="CJ14" s="264">
        <v>20217.599999999999</v>
      </c>
      <c r="CK14" s="264">
        <v>20404.799999999996</v>
      </c>
      <c r="CL14" s="264">
        <v>21007.35</v>
      </c>
      <c r="CM14" s="264">
        <v>21235.5</v>
      </c>
      <c r="CN14" s="264">
        <v>20940.940000000002</v>
      </c>
      <c r="CO14" s="264">
        <v>20536.34</v>
      </c>
      <c r="CP14" s="264">
        <v>21612.739999999998</v>
      </c>
      <c r="CQ14" s="264">
        <v>22084.160000000003</v>
      </c>
      <c r="CR14" s="264">
        <v>21508.720000000001</v>
      </c>
      <c r="CS14" s="264">
        <v>21182.62</v>
      </c>
      <c r="CT14" s="264">
        <v>20764.28</v>
      </c>
      <c r="CU14" s="264">
        <v>21265.96</v>
      </c>
      <c r="CV14" s="264">
        <v>57942.500000000007</v>
      </c>
      <c r="CW14" s="264">
        <v>47025.900000000016</v>
      </c>
      <c r="CX14" s="264">
        <v>36310.660000000003</v>
      </c>
      <c r="CY14" s="577">
        <v>47569.850000000006</v>
      </c>
      <c r="CZ14" s="264">
        <v>0</v>
      </c>
      <c r="DA14" s="264">
        <v>0</v>
      </c>
      <c r="DB14" s="264">
        <v>0</v>
      </c>
      <c r="DC14" s="428">
        <f t="shared" si="0"/>
        <v>746092.72999999986</v>
      </c>
    </row>
    <row r="15" spans="1:107" x14ac:dyDescent="0.25">
      <c r="A15" s="313">
        <v>4420</v>
      </c>
      <c r="B15" s="347">
        <v>455486</v>
      </c>
      <c r="C15" s="313">
        <v>1028999</v>
      </c>
      <c r="D15" s="14">
        <v>1366963654</v>
      </c>
      <c r="F15" s="14" t="s">
        <v>941</v>
      </c>
      <c r="G15" s="14" t="str">
        <f>INDEX(FY2019_ALL_Targets!F:F,MATCH(B15,FY2019_ALL_Targets!B:B,0))</f>
        <v>Dallas</v>
      </c>
      <c r="H15" s="14" t="s">
        <v>3125</v>
      </c>
      <c r="I15" s="314" t="s">
        <v>2604</v>
      </c>
      <c r="J15" s="314" t="s">
        <v>966</v>
      </c>
      <c r="K15" s="314" t="s">
        <v>2605</v>
      </c>
      <c r="L15" s="264">
        <v>0</v>
      </c>
      <c r="M15" s="264">
        <v>0</v>
      </c>
      <c r="N15" s="264">
        <v>0</v>
      </c>
      <c r="O15" s="264">
        <v>0</v>
      </c>
      <c r="P15" s="264">
        <v>0</v>
      </c>
      <c r="Q15" s="264">
        <v>0</v>
      </c>
      <c r="R15" s="264">
        <v>0</v>
      </c>
      <c r="S15" s="264">
        <v>0</v>
      </c>
      <c r="T15" s="264">
        <v>0</v>
      </c>
      <c r="U15" s="264">
        <v>0</v>
      </c>
      <c r="V15" s="264">
        <v>0</v>
      </c>
      <c r="W15" s="264">
        <v>0</v>
      </c>
      <c r="X15" s="264">
        <v>0</v>
      </c>
      <c r="Y15" s="264">
        <v>0</v>
      </c>
      <c r="Z15" s="264">
        <v>0</v>
      </c>
      <c r="AA15" s="577">
        <v>0</v>
      </c>
      <c r="AB15" s="264">
        <v>0</v>
      </c>
      <c r="AC15" s="264">
        <v>0</v>
      </c>
      <c r="AD15" s="264">
        <v>0</v>
      </c>
      <c r="AE15" s="264">
        <v>0</v>
      </c>
      <c r="AF15" s="264">
        <v>0</v>
      </c>
      <c r="AG15" s="264">
        <v>0</v>
      </c>
      <c r="AH15" s="264">
        <v>0</v>
      </c>
      <c r="AI15" s="264">
        <v>0</v>
      </c>
      <c r="AJ15" s="264">
        <v>0</v>
      </c>
      <c r="AK15" s="264">
        <v>0</v>
      </c>
      <c r="AL15" s="264">
        <v>0</v>
      </c>
      <c r="AM15" s="264">
        <v>0</v>
      </c>
      <c r="AN15" s="264">
        <v>0</v>
      </c>
      <c r="AO15" s="264">
        <v>0</v>
      </c>
      <c r="AP15" s="264">
        <v>0</v>
      </c>
      <c r="AQ15" s="264">
        <v>0</v>
      </c>
      <c r="AR15" s="264">
        <v>0</v>
      </c>
      <c r="AS15" s="264">
        <v>0</v>
      </c>
      <c r="AT15" s="577">
        <v>0</v>
      </c>
      <c r="AU15" s="264">
        <v>0</v>
      </c>
      <c r="AV15" s="264">
        <v>0</v>
      </c>
      <c r="AW15" s="264">
        <v>0</v>
      </c>
      <c r="AX15" s="264">
        <v>21433.71</v>
      </c>
      <c r="AY15" s="264">
        <v>21869.57</v>
      </c>
      <c r="AZ15" s="264">
        <v>23100.579999999998</v>
      </c>
      <c r="BA15" s="264">
        <v>23147.7</v>
      </c>
      <c r="BB15" s="264">
        <v>22471.02</v>
      </c>
      <c r="BC15" s="264">
        <v>23064.660000000003</v>
      </c>
      <c r="BD15" s="264">
        <v>21421.919999999998</v>
      </c>
      <c r="BE15" s="264">
        <v>23540.5</v>
      </c>
      <c r="BF15" s="264">
        <v>22067.279999999999</v>
      </c>
      <c r="BG15" s="264">
        <v>20984.52</v>
      </c>
      <c r="BH15" s="264">
        <v>21219.040000000001</v>
      </c>
      <c r="BI15" s="264">
        <v>21373</v>
      </c>
      <c r="BJ15" s="264">
        <v>48252.719999999994</v>
      </c>
      <c r="BK15" s="264">
        <v>50590.919999999991</v>
      </c>
      <c r="BL15" s="264">
        <v>51826.399999999994</v>
      </c>
      <c r="BM15" s="577">
        <v>45110.100000000006</v>
      </c>
      <c r="BN15" s="264">
        <v>0</v>
      </c>
      <c r="BO15" s="264">
        <v>0</v>
      </c>
      <c r="BP15" s="264">
        <v>0</v>
      </c>
      <c r="BQ15" s="264">
        <v>13340.849999999999</v>
      </c>
      <c r="BR15" s="264">
        <v>13205.38</v>
      </c>
      <c r="BS15" s="264">
        <v>14365.71</v>
      </c>
      <c r="BT15" s="264">
        <v>14147.779999999999</v>
      </c>
      <c r="BU15" s="264">
        <v>13886.520000000002</v>
      </c>
      <c r="BV15" s="264">
        <v>14497.62</v>
      </c>
      <c r="BW15" s="264">
        <v>13476.179999999998</v>
      </c>
      <c r="BX15" s="264">
        <v>14701.640000000001</v>
      </c>
      <c r="BY15" s="264">
        <v>13714.699999999999</v>
      </c>
      <c r="BZ15" s="264">
        <v>13401.2</v>
      </c>
      <c r="CA15" s="264">
        <v>13561.580000000002</v>
      </c>
      <c r="CB15" s="264">
        <v>13281.34</v>
      </c>
      <c r="CC15" s="264">
        <v>29728.879999999997</v>
      </c>
      <c r="CD15" s="264">
        <v>31328.720000000001</v>
      </c>
      <c r="CE15" s="264">
        <v>32392.92</v>
      </c>
      <c r="CF15" s="577">
        <v>28557.99</v>
      </c>
      <c r="CG15" s="264">
        <v>0</v>
      </c>
      <c r="CH15" s="264">
        <v>0</v>
      </c>
      <c r="CI15" s="264">
        <v>0</v>
      </c>
      <c r="CJ15" s="264">
        <v>0</v>
      </c>
      <c r="CK15" s="264">
        <v>0</v>
      </c>
      <c r="CL15" s="264">
        <v>0</v>
      </c>
      <c r="CM15" s="264">
        <v>0</v>
      </c>
      <c r="CN15" s="264">
        <v>0</v>
      </c>
      <c r="CO15" s="264">
        <v>0</v>
      </c>
      <c r="CP15" s="264">
        <v>0</v>
      </c>
      <c r="CQ15" s="264">
        <v>0</v>
      </c>
      <c r="CR15" s="264">
        <v>0</v>
      </c>
      <c r="CS15" s="264">
        <v>0</v>
      </c>
      <c r="CT15" s="264">
        <v>0</v>
      </c>
      <c r="CU15" s="264">
        <v>0</v>
      </c>
      <c r="CV15" s="264">
        <v>0</v>
      </c>
      <c r="CW15" s="264">
        <v>0</v>
      </c>
      <c r="CX15" s="264">
        <v>0</v>
      </c>
      <c r="CY15" s="577">
        <v>0</v>
      </c>
      <c r="CZ15" s="264">
        <v>0</v>
      </c>
      <c r="DA15" s="264">
        <v>0</v>
      </c>
      <c r="DB15" s="264">
        <v>0</v>
      </c>
      <c r="DC15" s="428">
        <f t="shared" si="0"/>
        <v>749062.64999999979</v>
      </c>
    </row>
    <row r="16" spans="1:107" x14ac:dyDescent="0.25">
      <c r="A16" s="311">
        <v>4776</v>
      </c>
      <c r="B16" s="347">
        <v>455489</v>
      </c>
      <c r="C16" s="311">
        <v>1026280</v>
      </c>
      <c r="D16" s="14">
        <v>1861445397</v>
      </c>
      <c r="F16" s="14" t="s">
        <v>925</v>
      </c>
      <c r="G16" s="14" t="str">
        <f>INDEX(FY2019_ALL_Targets!F:F,MATCH(B16,FY2019_ALL_Targets!B:B,0))</f>
        <v>MRSA Central</v>
      </c>
      <c r="H16" s="14" t="s">
        <v>3038</v>
      </c>
      <c r="I16" s="312" t="s">
        <v>589</v>
      </c>
      <c r="J16" s="312" t="s">
        <v>971</v>
      </c>
      <c r="K16" s="312" t="s">
        <v>2356</v>
      </c>
      <c r="L16" s="264">
        <v>0</v>
      </c>
      <c r="M16" s="264">
        <v>0</v>
      </c>
      <c r="N16" s="264">
        <v>0</v>
      </c>
      <c r="O16" s="264">
        <v>0</v>
      </c>
      <c r="P16" s="264">
        <v>0</v>
      </c>
      <c r="Q16" s="264">
        <v>0</v>
      </c>
      <c r="R16" s="264">
        <v>0</v>
      </c>
      <c r="S16" s="264">
        <v>0</v>
      </c>
      <c r="T16" s="264">
        <v>0</v>
      </c>
      <c r="U16" s="264">
        <v>0</v>
      </c>
      <c r="V16" s="264">
        <v>0</v>
      </c>
      <c r="W16" s="264">
        <v>0</v>
      </c>
      <c r="X16" s="264">
        <v>0</v>
      </c>
      <c r="Y16" s="264">
        <v>0</v>
      </c>
      <c r="Z16" s="264">
        <v>0</v>
      </c>
      <c r="AA16" s="577">
        <v>0</v>
      </c>
      <c r="AB16" s="264">
        <v>0</v>
      </c>
      <c r="AC16" s="264">
        <v>0</v>
      </c>
      <c r="AD16" s="264">
        <v>0</v>
      </c>
      <c r="AE16" s="264">
        <v>0</v>
      </c>
      <c r="AF16" s="264">
        <v>0</v>
      </c>
      <c r="AG16" s="264">
        <v>0</v>
      </c>
      <c r="AH16" s="264">
        <v>0</v>
      </c>
      <c r="AI16" s="264">
        <v>0</v>
      </c>
      <c r="AJ16" s="264">
        <v>0</v>
      </c>
      <c r="AK16" s="264">
        <v>0</v>
      </c>
      <c r="AL16" s="264">
        <v>0</v>
      </c>
      <c r="AM16" s="264">
        <v>0</v>
      </c>
      <c r="AN16" s="264">
        <v>0</v>
      </c>
      <c r="AO16" s="264">
        <v>0</v>
      </c>
      <c r="AP16" s="264">
        <v>0</v>
      </c>
      <c r="AQ16" s="264">
        <v>0</v>
      </c>
      <c r="AR16" s="264">
        <v>0</v>
      </c>
      <c r="AS16" s="264">
        <v>0</v>
      </c>
      <c r="AT16" s="577">
        <v>0</v>
      </c>
      <c r="AU16" s="264">
        <v>0</v>
      </c>
      <c r="AV16" s="264">
        <v>0</v>
      </c>
      <c r="AW16" s="264">
        <v>0</v>
      </c>
      <c r="AX16" s="264">
        <v>0</v>
      </c>
      <c r="AY16" s="264">
        <v>0</v>
      </c>
      <c r="AZ16" s="264">
        <v>0</v>
      </c>
      <c r="BA16" s="264">
        <v>0</v>
      </c>
      <c r="BB16" s="264">
        <v>0</v>
      </c>
      <c r="BC16" s="264">
        <v>0</v>
      </c>
      <c r="BD16" s="264">
        <v>0</v>
      </c>
      <c r="BE16" s="264">
        <v>0</v>
      </c>
      <c r="BF16" s="264">
        <v>0</v>
      </c>
      <c r="BG16" s="264">
        <v>0</v>
      </c>
      <c r="BH16" s="264">
        <v>0</v>
      </c>
      <c r="BI16" s="264">
        <v>0</v>
      </c>
      <c r="BJ16" s="264">
        <v>0</v>
      </c>
      <c r="BK16" s="264">
        <v>0</v>
      </c>
      <c r="BL16" s="264">
        <v>0</v>
      </c>
      <c r="BM16" s="577">
        <v>0</v>
      </c>
      <c r="BN16" s="264">
        <v>0</v>
      </c>
      <c r="BO16" s="264">
        <v>0</v>
      </c>
      <c r="BP16" s="264">
        <v>0</v>
      </c>
      <c r="BQ16" s="264">
        <v>15563.050000000001</v>
      </c>
      <c r="BR16" s="264">
        <v>15697.150000000001</v>
      </c>
      <c r="BS16" s="264">
        <v>16278.250000000002</v>
      </c>
      <c r="BT16" s="264">
        <v>16010.05</v>
      </c>
      <c r="BU16" s="264">
        <v>16081.6</v>
      </c>
      <c r="BV16" s="264">
        <v>16265.6</v>
      </c>
      <c r="BW16" s="264">
        <v>16059.44</v>
      </c>
      <c r="BX16" s="264">
        <v>16191.79</v>
      </c>
      <c r="BY16" s="264">
        <v>16385.5</v>
      </c>
      <c r="BZ16" s="264">
        <v>16155.32</v>
      </c>
      <c r="CA16" s="264">
        <v>16258.34</v>
      </c>
      <c r="CB16" s="264">
        <v>16449.990000000002</v>
      </c>
      <c r="CC16" s="264">
        <v>34776.450000000004</v>
      </c>
      <c r="CD16" s="264">
        <v>45560.09</v>
      </c>
      <c r="CE16" s="264">
        <v>47744.039999999994</v>
      </c>
      <c r="CF16" s="577">
        <v>47932.91</v>
      </c>
      <c r="CG16" s="264">
        <v>0</v>
      </c>
      <c r="CH16" s="264">
        <v>0</v>
      </c>
      <c r="CI16" s="264">
        <v>0</v>
      </c>
      <c r="CJ16" s="264">
        <v>17634.150000000001</v>
      </c>
      <c r="CK16" s="264">
        <v>17589.45</v>
      </c>
      <c r="CL16" s="264">
        <v>18714.399999999998</v>
      </c>
      <c r="CM16" s="264">
        <v>18759.100000000002</v>
      </c>
      <c r="CN16" s="264">
        <v>18186.560000000001</v>
      </c>
      <c r="CO16" s="264">
        <v>18716.48</v>
      </c>
      <c r="CP16" s="264">
        <v>18280</v>
      </c>
      <c r="CQ16" s="264">
        <v>18403.48</v>
      </c>
      <c r="CR16" s="264">
        <v>18286.990000000002</v>
      </c>
      <c r="CS16" s="264">
        <v>17880.079999999998</v>
      </c>
      <c r="CT16" s="264">
        <v>18041.899999999998</v>
      </c>
      <c r="CU16" s="264">
        <v>18307.25</v>
      </c>
      <c r="CV16" s="264">
        <v>39458</v>
      </c>
      <c r="CW16" s="264">
        <v>52496.090000000004</v>
      </c>
      <c r="CX16" s="264">
        <v>53992.72</v>
      </c>
      <c r="CY16" s="577">
        <v>53198.720000000001</v>
      </c>
      <c r="CZ16" s="264">
        <v>0</v>
      </c>
      <c r="DA16" s="264">
        <v>0</v>
      </c>
      <c r="DB16" s="264">
        <v>0</v>
      </c>
      <c r="DC16" s="428">
        <f t="shared" si="0"/>
        <v>787354.93999999983</v>
      </c>
    </row>
    <row r="17" spans="1:107" x14ac:dyDescent="0.25">
      <c r="A17" s="297">
        <v>4401</v>
      </c>
      <c r="B17" s="347">
        <v>455497</v>
      </c>
      <c r="C17" s="297">
        <v>1015116</v>
      </c>
      <c r="D17" s="14">
        <v>1932245065</v>
      </c>
      <c r="F17" s="14" t="s">
        <v>925</v>
      </c>
      <c r="G17" s="14" t="str">
        <f>INDEX(FY2019_ALL_Targets!F:F,MATCH(B17,FY2019_ALL_Targets!B:B,0))</f>
        <v>MRSA Central</v>
      </c>
      <c r="H17" s="14" t="s">
        <v>3112</v>
      </c>
      <c r="I17" s="299" t="s">
        <v>486</v>
      </c>
      <c r="J17" s="299" t="s">
        <v>1002</v>
      </c>
      <c r="K17" s="299" t="s">
        <v>2686</v>
      </c>
      <c r="L17" s="264">
        <v>0</v>
      </c>
      <c r="M17" s="264">
        <v>0</v>
      </c>
      <c r="N17" s="264">
        <v>0</v>
      </c>
      <c r="O17" s="264">
        <v>0</v>
      </c>
      <c r="P17" s="264">
        <v>0</v>
      </c>
      <c r="Q17" s="264">
        <v>0</v>
      </c>
      <c r="R17" s="264">
        <v>0</v>
      </c>
      <c r="S17" s="264">
        <v>0</v>
      </c>
      <c r="T17" s="264">
        <v>0</v>
      </c>
      <c r="U17" s="264">
        <v>0</v>
      </c>
      <c r="V17" s="264">
        <v>0</v>
      </c>
      <c r="W17" s="264">
        <v>0</v>
      </c>
      <c r="X17" s="264">
        <v>0</v>
      </c>
      <c r="Y17" s="264">
        <v>0</v>
      </c>
      <c r="Z17" s="264">
        <v>0</v>
      </c>
      <c r="AA17" s="577">
        <v>0</v>
      </c>
      <c r="AB17" s="264">
        <v>0</v>
      </c>
      <c r="AC17" s="264">
        <v>0</v>
      </c>
      <c r="AD17" s="264">
        <v>0</v>
      </c>
      <c r="AE17" s="264">
        <v>0</v>
      </c>
      <c r="AF17" s="264">
        <v>0</v>
      </c>
      <c r="AG17" s="264">
        <v>0</v>
      </c>
      <c r="AH17" s="264">
        <v>0</v>
      </c>
      <c r="AI17" s="264">
        <v>0</v>
      </c>
      <c r="AJ17" s="264">
        <v>0</v>
      </c>
      <c r="AK17" s="264">
        <v>0</v>
      </c>
      <c r="AL17" s="264">
        <v>0</v>
      </c>
      <c r="AM17" s="264">
        <v>0</v>
      </c>
      <c r="AN17" s="264">
        <v>0</v>
      </c>
      <c r="AO17" s="264">
        <v>0</v>
      </c>
      <c r="AP17" s="264">
        <v>0</v>
      </c>
      <c r="AQ17" s="264">
        <v>0</v>
      </c>
      <c r="AR17" s="264">
        <v>0</v>
      </c>
      <c r="AS17" s="264">
        <v>0</v>
      </c>
      <c r="AT17" s="577">
        <v>0</v>
      </c>
      <c r="AU17" s="264">
        <v>0</v>
      </c>
      <c r="AV17" s="264">
        <v>0</v>
      </c>
      <c r="AW17" s="264">
        <v>0</v>
      </c>
      <c r="AX17" s="264">
        <v>0</v>
      </c>
      <c r="AY17" s="264">
        <v>0</v>
      </c>
      <c r="AZ17" s="264">
        <v>0</v>
      </c>
      <c r="BA17" s="264">
        <v>0</v>
      </c>
      <c r="BB17" s="264">
        <v>0</v>
      </c>
      <c r="BC17" s="264">
        <v>0</v>
      </c>
      <c r="BD17" s="264">
        <v>0</v>
      </c>
      <c r="BE17" s="264">
        <v>0</v>
      </c>
      <c r="BF17" s="264">
        <v>0</v>
      </c>
      <c r="BG17" s="264">
        <v>0</v>
      </c>
      <c r="BH17" s="264">
        <v>0</v>
      </c>
      <c r="BI17" s="264">
        <v>0</v>
      </c>
      <c r="BJ17" s="264">
        <v>0</v>
      </c>
      <c r="BK17" s="264">
        <v>0</v>
      </c>
      <c r="BL17" s="264">
        <v>0</v>
      </c>
      <c r="BM17" s="577">
        <v>0</v>
      </c>
      <c r="BN17" s="264">
        <v>0</v>
      </c>
      <c r="BO17" s="264">
        <v>0</v>
      </c>
      <c r="BP17" s="264">
        <v>0</v>
      </c>
      <c r="BQ17" s="264">
        <v>12701.12</v>
      </c>
      <c r="BR17" s="264">
        <v>12810.56</v>
      </c>
      <c r="BS17" s="264">
        <v>13284.800000000001</v>
      </c>
      <c r="BT17" s="264">
        <v>13065.92</v>
      </c>
      <c r="BU17" s="264">
        <v>13110</v>
      </c>
      <c r="BV17" s="264">
        <v>13260</v>
      </c>
      <c r="BW17" s="264">
        <v>13086.66</v>
      </c>
      <c r="BX17" s="264">
        <v>13203.46</v>
      </c>
      <c r="BY17" s="264">
        <v>13361.48</v>
      </c>
      <c r="BZ17" s="264">
        <v>13174.05</v>
      </c>
      <c r="CA17" s="264">
        <v>13258.1</v>
      </c>
      <c r="CB17" s="264">
        <v>13414.4</v>
      </c>
      <c r="CC17" s="264">
        <v>20227.77</v>
      </c>
      <c r="CD17" s="264">
        <v>28641.780000000002</v>
      </c>
      <c r="CE17" s="264">
        <v>30430.330000000005</v>
      </c>
      <c r="CF17" s="577">
        <v>30561.520000000004</v>
      </c>
      <c r="CG17" s="264">
        <v>0</v>
      </c>
      <c r="CH17" s="264">
        <v>0</v>
      </c>
      <c r="CI17" s="264">
        <v>0</v>
      </c>
      <c r="CJ17" s="264">
        <v>14391.36</v>
      </c>
      <c r="CK17" s="264">
        <v>14354.88</v>
      </c>
      <c r="CL17" s="264">
        <v>15272.96</v>
      </c>
      <c r="CM17" s="264">
        <v>15309.44</v>
      </c>
      <c r="CN17" s="264">
        <v>14826</v>
      </c>
      <c r="CO17" s="264">
        <v>15258</v>
      </c>
      <c r="CP17" s="264">
        <v>14896.08</v>
      </c>
      <c r="CQ17" s="264">
        <v>15006.98</v>
      </c>
      <c r="CR17" s="264">
        <v>14912.05</v>
      </c>
      <c r="CS17" s="264">
        <v>14580.509999999998</v>
      </c>
      <c r="CT17" s="264">
        <v>14712.55</v>
      </c>
      <c r="CU17" s="264">
        <v>14928.91</v>
      </c>
      <c r="CV17" s="264">
        <v>22950.799999999999</v>
      </c>
      <c r="CW17" s="264">
        <v>33013.360000000001</v>
      </c>
      <c r="CX17" s="264">
        <v>34418.71</v>
      </c>
      <c r="CY17" s="577">
        <v>33919.4</v>
      </c>
      <c r="CZ17" s="264">
        <v>0</v>
      </c>
      <c r="DA17" s="264">
        <v>0</v>
      </c>
      <c r="DB17" s="264">
        <v>0</v>
      </c>
      <c r="DC17" s="428">
        <f t="shared" si="0"/>
        <v>570343.93999999994</v>
      </c>
    </row>
    <row r="18" spans="1:107" x14ac:dyDescent="0.25">
      <c r="A18" s="313">
        <v>4986</v>
      </c>
      <c r="B18" s="347">
        <v>455517</v>
      </c>
      <c r="C18" s="313">
        <v>1026214</v>
      </c>
      <c r="D18" s="14">
        <v>1316354954</v>
      </c>
      <c r="F18" s="14" t="s">
        <v>939</v>
      </c>
      <c r="G18" s="14" t="str">
        <f>INDEX(FY2019_ALL_Targets!F:F,MATCH(B18,FY2019_ALL_Targets!B:B,0))</f>
        <v>MRSA Northeast</v>
      </c>
      <c r="H18" s="14" t="s">
        <v>3053</v>
      </c>
      <c r="I18" s="314" t="s">
        <v>634</v>
      </c>
      <c r="J18" s="314" t="s">
        <v>938</v>
      </c>
      <c r="K18" s="314" t="s">
        <v>2377</v>
      </c>
      <c r="L18" s="264">
        <v>0</v>
      </c>
      <c r="M18" s="264">
        <v>0</v>
      </c>
      <c r="N18" s="264">
        <v>0</v>
      </c>
      <c r="O18" s="264">
        <v>0</v>
      </c>
      <c r="P18" s="264">
        <v>0</v>
      </c>
      <c r="Q18" s="264">
        <v>0</v>
      </c>
      <c r="R18" s="264">
        <v>0</v>
      </c>
      <c r="S18" s="264">
        <v>0</v>
      </c>
      <c r="T18" s="264">
        <v>0</v>
      </c>
      <c r="U18" s="264">
        <v>0</v>
      </c>
      <c r="V18" s="264">
        <v>0</v>
      </c>
      <c r="W18" s="264">
        <v>0</v>
      </c>
      <c r="X18" s="264">
        <v>0</v>
      </c>
      <c r="Y18" s="264">
        <v>0</v>
      </c>
      <c r="Z18" s="264">
        <v>0</v>
      </c>
      <c r="AA18" s="577">
        <v>0</v>
      </c>
      <c r="AB18" s="264">
        <v>0</v>
      </c>
      <c r="AC18" s="264">
        <v>0</v>
      </c>
      <c r="AD18" s="264">
        <v>0</v>
      </c>
      <c r="AE18" s="264">
        <v>12007.039999999999</v>
      </c>
      <c r="AF18" s="264">
        <v>12269.18</v>
      </c>
      <c r="AG18" s="264">
        <v>12860.279999999999</v>
      </c>
      <c r="AH18" s="264">
        <v>12849.999999999998</v>
      </c>
      <c r="AI18" s="264">
        <v>12822.03</v>
      </c>
      <c r="AJ18" s="264">
        <v>12472.2</v>
      </c>
      <c r="AK18" s="264">
        <v>12702.42</v>
      </c>
      <c r="AL18" s="264">
        <v>1239.93</v>
      </c>
      <c r="AM18" s="264">
        <v>655.56</v>
      </c>
      <c r="AN18" s="264">
        <v>125.28</v>
      </c>
      <c r="AO18" s="264">
        <v>61.92</v>
      </c>
      <c r="AP18" s="264">
        <v>21.18</v>
      </c>
      <c r="AQ18" s="264">
        <v>27021.499999999996</v>
      </c>
      <c r="AR18" s="264">
        <v>28118.240000000009</v>
      </c>
      <c r="AS18" s="264">
        <v>26713.09</v>
      </c>
      <c r="AT18" s="577">
        <v>18572.609999999997</v>
      </c>
      <c r="AU18" s="264">
        <v>0</v>
      </c>
      <c r="AV18" s="264">
        <v>0</v>
      </c>
      <c r="AW18" s="264">
        <v>0</v>
      </c>
      <c r="AX18" s="264">
        <v>0</v>
      </c>
      <c r="AY18" s="264">
        <v>0</v>
      </c>
      <c r="AZ18" s="264">
        <v>0</v>
      </c>
      <c r="BA18" s="264">
        <v>0</v>
      </c>
      <c r="BB18" s="264">
        <v>0</v>
      </c>
      <c r="BC18" s="264">
        <v>0</v>
      </c>
      <c r="BD18" s="264">
        <v>0</v>
      </c>
      <c r="BE18" s="264">
        <v>0</v>
      </c>
      <c r="BF18" s="264">
        <v>0</v>
      </c>
      <c r="BG18" s="264">
        <v>0</v>
      </c>
      <c r="BH18" s="264">
        <v>0</v>
      </c>
      <c r="BI18" s="264">
        <v>0</v>
      </c>
      <c r="BJ18" s="264">
        <v>0</v>
      </c>
      <c r="BK18" s="264">
        <v>0</v>
      </c>
      <c r="BL18" s="264">
        <v>0</v>
      </c>
      <c r="BM18" s="577">
        <v>0</v>
      </c>
      <c r="BN18" s="264">
        <v>0</v>
      </c>
      <c r="BO18" s="264">
        <v>0</v>
      </c>
      <c r="BP18" s="264">
        <v>0</v>
      </c>
      <c r="BQ18" s="264">
        <v>0</v>
      </c>
      <c r="BR18" s="264">
        <v>0</v>
      </c>
      <c r="BS18" s="264">
        <v>0</v>
      </c>
      <c r="BT18" s="264">
        <v>0</v>
      </c>
      <c r="BU18" s="264">
        <v>0</v>
      </c>
      <c r="BV18" s="264">
        <v>0</v>
      </c>
      <c r="BW18" s="264">
        <v>0</v>
      </c>
      <c r="BX18" s="264">
        <v>0</v>
      </c>
      <c r="BY18" s="264">
        <v>0</v>
      </c>
      <c r="BZ18" s="264">
        <v>0</v>
      </c>
      <c r="CA18" s="264">
        <v>0</v>
      </c>
      <c r="CB18" s="264">
        <v>0</v>
      </c>
      <c r="CC18" s="264">
        <v>0</v>
      </c>
      <c r="CD18" s="264">
        <v>0</v>
      </c>
      <c r="CE18" s="264">
        <v>0</v>
      </c>
      <c r="CF18" s="577">
        <v>0</v>
      </c>
      <c r="CG18" s="264">
        <v>0</v>
      </c>
      <c r="CH18" s="264">
        <v>0</v>
      </c>
      <c r="CI18" s="264">
        <v>0</v>
      </c>
      <c r="CJ18" s="264">
        <v>17763.84</v>
      </c>
      <c r="CK18" s="264">
        <v>17928.319999999996</v>
      </c>
      <c r="CL18" s="264">
        <v>18457.739999999998</v>
      </c>
      <c r="CM18" s="264">
        <v>18658.2</v>
      </c>
      <c r="CN18" s="264">
        <v>18368.61</v>
      </c>
      <c r="CO18" s="264">
        <v>18013.71</v>
      </c>
      <c r="CP18" s="264">
        <v>18973.23</v>
      </c>
      <c r="CQ18" s="264">
        <v>1759.02</v>
      </c>
      <c r="CR18" s="264">
        <v>862.32</v>
      </c>
      <c r="CS18" s="264">
        <v>262.17</v>
      </c>
      <c r="CT18" s="264">
        <v>62.46</v>
      </c>
      <c r="CU18" s="264">
        <v>21.54</v>
      </c>
      <c r="CV18" s="264">
        <v>39400.900000000009</v>
      </c>
      <c r="CW18" s="264">
        <v>40565.020000000019</v>
      </c>
      <c r="CX18" s="264">
        <v>39438.089999999997</v>
      </c>
      <c r="CY18" s="577">
        <v>26355.599999999999</v>
      </c>
      <c r="CZ18" s="264">
        <v>0</v>
      </c>
      <c r="DA18" s="264">
        <v>0</v>
      </c>
      <c r="DB18" s="264">
        <v>0</v>
      </c>
      <c r="DC18" s="428">
        <f t="shared" si="0"/>
        <v>467403.23</v>
      </c>
    </row>
    <row r="19" spans="1:107" x14ac:dyDescent="0.25">
      <c r="A19" s="297">
        <v>4615</v>
      </c>
      <c r="B19" s="347">
        <v>455523</v>
      </c>
      <c r="C19" s="297">
        <v>1028630</v>
      </c>
      <c r="D19" s="14">
        <v>1922081181</v>
      </c>
      <c r="F19" s="14" t="s">
        <v>920</v>
      </c>
      <c r="G19" s="14" t="str">
        <f>INDEX(FY2019_ALL_Targets!F:F,MATCH(B19,FY2019_ALL_Targets!B:B,0))</f>
        <v>Bexar</v>
      </c>
      <c r="H19" s="14" t="s">
        <v>3017</v>
      </c>
      <c r="I19" s="299" t="s">
        <v>544</v>
      </c>
      <c r="J19" s="299" t="s">
        <v>2301</v>
      </c>
      <c r="K19" s="299" t="s">
        <v>2754</v>
      </c>
      <c r="L19" s="264">
        <v>9928.44</v>
      </c>
      <c r="M19" s="264">
        <v>10189.44</v>
      </c>
      <c r="N19" s="264">
        <v>10648.8</v>
      </c>
      <c r="O19" s="264">
        <v>10732.319999999998</v>
      </c>
      <c r="P19" s="264">
        <v>10557.44</v>
      </c>
      <c r="Q19" s="264">
        <v>10464.650000000001</v>
      </c>
      <c r="R19" s="264">
        <v>9566.1</v>
      </c>
      <c r="S19" s="264">
        <v>9994.3299999999981</v>
      </c>
      <c r="T19" s="264">
        <v>10454.39</v>
      </c>
      <c r="U19" s="264">
        <v>9655.3700000000008</v>
      </c>
      <c r="V19" s="264">
        <v>9787.48</v>
      </c>
      <c r="W19" s="264">
        <v>10455.5</v>
      </c>
      <c r="X19" s="264">
        <v>28969.010000000002</v>
      </c>
      <c r="Y19" s="264">
        <v>30334.100000000006</v>
      </c>
      <c r="Z19" s="264">
        <v>23519.42</v>
      </c>
      <c r="AA19" s="577">
        <v>23091.499999999993</v>
      </c>
      <c r="AB19" s="264">
        <v>0</v>
      </c>
      <c r="AC19" s="264">
        <v>0</v>
      </c>
      <c r="AD19" s="264">
        <v>0</v>
      </c>
      <c r="AE19" s="264">
        <v>0</v>
      </c>
      <c r="AF19" s="264">
        <v>0</v>
      </c>
      <c r="AG19" s="264">
        <v>0</v>
      </c>
      <c r="AH19" s="264">
        <v>0</v>
      </c>
      <c r="AI19" s="264">
        <v>0</v>
      </c>
      <c r="AJ19" s="264">
        <v>0</v>
      </c>
      <c r="AK19" s="264">
        <v>0</v>
      </c>
      <c r="AL19" s="264">
        <v>0</v>
      </c>
      <c r="AM19" s="264">
        <v>0</v>
      </c>
      <c r="AN19" s="264">
        <v>0</v>
      </c>
      <c r="AO19" s="264">
        <v>0</v>
      </c>
      <c r="AP19" s="264">
        <v>0</v>
      </c>
      <c r="AQ19" s="264">
        <v>0</v>
      </c>
      <c r="AR19" s="264">
        <v>0</v>
      </c>
      <c r="AS19" s="264">
        <v>0</v>
      </c>
      <c r="AT19" s="577">
        <v>0</v>
      </c>
      <c r="AU19" s="264">
        <v>0</v>
      </c>
      <c r="AV19" s="264">
        <v>0</v>
      </c>
      <c r="AW19" s="264">
        <v>0</v>
      </c>
      <c r="AX19" s="264">
        <v>12976.92</v>
      </c>
      <c r="AY19" s="264">
        <v>13404.96</v>
      </c>
      <c r="AZ19" s="264">
        <v>13133.519999999999</v>
      </c>
      <c r="BA19" s="264">
        <v>13665.96</v>
      </c>
      <c r="BB19" s="264">
        <v>13248.35</v>
      </c>
      <c r="BC19" s="264">
        <v>13743.230000000001</v>
      </c>
      <c r="BD19" s="264">
        <v>13116.77</v>
      </c>
      <c r="BE19" s="264">
        <v>13487.439999999999</v>
      </c>
      <c r="BF19" s="264">
        <v>13149</v>
      </c>
      <c r="BG19" s="264">
        <v>12678.7</v>
      </c>
      <c r="BH19" s="264">
        <v>12426.07</v>
      </c>
      <c r="BI19" s="264">
        <v>13355.589999999998</v>
      </c>
      <c r="BJ19" s="264">
        <v>37206.549999999996</v>
      </c>
      <c r="BK19" s="264">
        <v>38841.390000000007</v>
      </c>
      <c r="BL19" s="264">
        <v>31156.929999999997</v>
      </c>
      <c r="BM19" s="577">
        <v>29689.219999999994</v>
      </c>
      <c r="BN19" s="264">
        <v>0</v>
      </c>
      <c r="BO19" s="264">
        <v>0</v>
      </c>
      <c r="BP19" s="264">
        <v>0</v>
      </c>
      <c r="BQ19" s="264">
        <v>21788.28</v>
      </c>
      <c r="BR19" s="264">
        <v>21903.119999999999</v>
      </c>
      <c r="BS19" s="264">
        <v>23646.6</v>
      </c>
      <c r="BT19" s="264">
        <v>23135.040000000001</v>
      </c>
      <c r="BU19" s="264">
        <v>22950.06</v>
      </c>
      <c r="BV19" s="264">
        <v>22805.72</v>
      </c>
      <c r="BW19" s="264">
        <v>22693.27</v>
      </c>
      <c r="BX19" s="264">
        <v>22732.75</v>
      </c>
      <c r="BY19" s="264">
        <v>23499.14</v>
      </c>
      <c r="BZ19" s="264">
        <v>21640.039999999997</v>
      </c>
      <c r="CA19" s="264">
        <v>21645.39</v>
      </c>
      <c r="CB19" s="264">
        <v>21855.139999999996</v>
      </c>
      <c r="CC19" s="264">
        <v>63403.5</v>
      </c>
      <c r="CD19" s="264">
        <v>65817.51999999999</v>
      </c>
      <c r="CE19" s="264">
        <v>54222.55999999999</v>
      </c>
      <c r="CF19" s="577">
        <v>50271.92</v>
      </c>
      <c r="CG19" s="264">
        <v>0</v>
      </c>
      <c r="CH19" s="264">
        <v>0</v>
      </c>
      <c r="CI19" s="264">
        <v>0</v>
      </c>
      <c r="CJ19" s="264">
        <v>0</v>
      </c>
      <c r="CK19" s="264">
        <v>0</v>
      </c>
      <c r="CL19" s="264">
        <v>0</v>
      </c>
      <c r="CM19" s="264">
        <v>0</v>
      </c>
      <c r="CN19" s="264">
        <v>0</v>
      </c>
      <c r="CO19" s="264">
        <v>0</v>
      </c>
      <c r="CP19" s="264">
        <v>0</v>
      </c>
      <c r="CQ19" s="264">
        <v>0</v>
      </c>
      <c r="CR19" s="264">
        <v>0</v>
      </c>
      <c r="CS19" s="264">
        <v>0</v>
      </c>
      <c r="CT19" s="264">
        <v>0</v>
      </c>
      <c r="CU19" s="264">
        <v>0</v>
      </c>
      <c r="CV19" s="264">
        <v>0</v>
      </c>
      <c r="CW19" s="264">
        <v>0</v>
      </c>
      <c r="CX19" s="264">
        <v>0</v>
      </c>
      <c r="CY19" s="577">
        <v>0</v>
      </c>
      <c r="CZ19" s="264">
        <v>0</v>
      </c>
      <c r="DA19" s="264">
        <v>0</v>
      </c>
      <c r="DB19" s="264">
        <v>0</v>
      </c>
      <c r="DC19" s="428">
        <f t="shared" si="0"/>
        <v>1027638.9400000002</v>
      </c>
    </row>
    <row r="20" spans="1:107" x14ac:dyDescent="0.25">
      <c r="A20" s="311">
        <v>4758</v>
      </c>
      <c r="B20" s="347">
        <v>455528</v>
      </c>
      <c r="C20" s="311">
        <v>1026577</v>
      </c>
      <c r="D20" s="14">
        <v>1649391004</v>
      </c>
      <c r="F20" s="14" t="s">
        <v>1003</v>
      </c>
      <c r="G20" s="14" t="str">
        <f>INDEX(FY2019_ALL_Targets!F:F,MATCH(B20,FY2019_ALL_Targets!B:B,0))</f>
        <v>Hidalgo</v>
      </c>
      <c r="H20" s="14" t="s">
        <v>3035</v>
      </c>
      <c r="I20" s="312" t="s">
        <v>2330</v>
      </c>
      <c r="J20" s="312" t="s">
        <v>1016</v>
      </c>
      <c r="K20" s="312" t="s">
        <v>2331</v>
      </c>
      <c r="L20" s="264">
        <v>0</v>
      </c>
      <c r="M20" s="264">
        <v>0</v>
      </c>
      <c r="N20" s="264">
        <v>0</v>
      </c>
      <c r="O20" s="264">
        <v>0</v>
      </c>
      <c r="P20" s="264">
        <v>0</v>
      </c>
      <c r="Q20" s="264">
        <v>0</v>
      </c>
      <c r="R20" s="264">
        <v>0</v>
      </c>
      <c r="S20" s="264">
        <v>0</v>
      </c>
      <c r="T20" s="264">
        <v>0</v>
      </c>
      <c r="U20" s="264">
        <v>0</v>
      </c>
      <c r="V20" s="264">
        <v>0</v>
      </c>
      <c r="W20" s="264">
        <v>0</v>
      </c>
      <c r="X20" s="264">
        <v>0</v>
      </c>
      <c r="Y20" s="264">
        <v>0</v>
      </c>
      <c r="Z20" s="264">
        <v>0</v>
      </c>
      <c r="AA20" s="577">
        <v>0</v>
      </c>
      <c r="AB20" s="264">
        <v>0</v>
      </c>
      <c r="AC20" s="264">
        <v>0</v>
      </c>
      <c r="AD20" s="264">
        <v>0</v>
      </c>
      <c r="AE20" s="264">
        <v>17330.079999999998</v>
      </c>
      <c r="AF20" s="264">
        <v>16843.28</v>
      </c>
      <c r="AG20" s="264">
        <v>20908.060000000001</v>
      </c>
      <c r="AH20" s="264">
        <v>19593.7</v>
      </c>
      <c r="AI20" s="264">
        <v>18462.72</v>
      </c>
      <c r="AJ20" s="264">
        <v>18991.599999999999</v>
      </c>
      <c r="AK20" s="264">
        <v>18212.099999999999</v>
      </c>
      <c r="AL20" s="264">
        <v>19994.41</v>
      </c>
      <c r="AM20" s="264">
        <v>19326.919999999998</v>
      </c>
      <c r="AN20" s="264">
        <v>18548.460000000003</v>
      </c>
      <c r="AO20" s="264">
        <v>19053.73</v>
      </c>
      <c r="AP20" s="264">
        <v>21019.89</v>
      </c>
      <c r="AQ20" s="264">
        <v>40168.25</v>
      </c>
      <c r="AR20" s="264">
        <v>42160.34</v>
      </c>
      <c r="AS20" s="264">
        <v>56018.119999999995</v>
      </c>
      <c r="AT20" s="577">
        <v>57870.8</v>
      </c>
      <c r="AU20" s="264">
        <v>0</v>
      </c>
      <c r="AV20" s="264">
        <v>0</v>
      </c>
      <c r="AW20" s="264">
        <v>0</v>
      </c>
      <c r="AX20" s="264">
        <v>20445.599999999999</v>
      </c>
      <c r="AY20" s="264">
        <v>21078.44</v>
      </c>
      <c r="AZ20" s="264">
        <v>23001.3</v>
      </c>
      <c r="BA20" s="264">
        <v>21492.219999999998</v>
      </c>
      <c r="BB20" s="264">
        <v>22765.88</v>
      </c>
      <c r="BC20" s="264">
        <v>21635.999999999996</v>
      </c>
      <c r="BD20" s="264">
        <v>21108.25</v>
      </c>
      <c r="BE20" s="264">
        <v>22408.33</v>
      </c>
      <c r="BF20" s="264">
        <v>20313.18</v>
      </c>
      <c r="BG20" s="264">
        <v>21465.18</v>
      </c>
      <c r="BH20" s="264">
        <v>20496.32</v>
      </c>
      <c r="BI20" s="264">
        <v>20801.47</v>
      </c>
      <c r="BJ20" s="264">
        <v>47055.25</v>
      </c>
      <c r="BK20" s="264">
        <v>48731.48</v>
      </c>
      <c r="BL20" s="264">
        <v>62224.71</v>
      </c>
      <c r="BM20" s="577">
        <v>61912.810000000005</v>
      </c>
      <c r="BN20" s="264">
        <v>0</v>
      </c>
      <c r="BO20" s="264">
        <v>0</v>
      </c>
      <c r="BP20" s="264">
        <v>0</v>
      </c>
      <c r="BQ20" s="264">
        <v>26676.639999999999</v>
      </c>
      <c r="BR20" s="264">
        <v>26408.899999999998</v>
      </c>
      <c r="BS20" s="264">
        <v>30765.759999999998</v>
      </c>
      <c r="BT20" s="264">
        <v>31471.62</v>
      </c>
      <c r="BU20" s="264">
        <v>30530.799999999999</v>
      </c>
      <c r="BV20" s="264">
        <v>31324.119999999995</v>
      </c>
      <c r="BW20" s="264">
        <v>30694.29</v>
      </c>
      <c r="BX20" s="264">
        <v>34856.19</v>
      </c>
      <c r="BY20" s="264">
        <v>33667.61</v>
      </c>
      <c r="BZ20" s="264">
        <v>31513.660000000003</v>
      </c>
      <c r="CA20" s="264">
        <v>31179.57</v>
      </c>
      <c r="CB20" s="264">
        <v>31734.02</v>
      </c>
      <c r="CC20" s="264">
        <v>61148.75</v>
      </c>
      <c r="CD20" s="264">
        <v>69023.490000000005</v>
      </c>
      <c r="CE20" s="264">
        <v>95961.41</v>
      </c>
      <c r="CF20" s="577">
        <v>93232.76</v>
      </c>
      <c r="CG20" s="264">
        <v>0</v>
      </c>
      <c r="CH20" s="264">
        <v>0</v>
      </c>
      <c r="CI20" s="264">
        <v>0</v>
      </c>
      <c r="CJ20" s="264">
        <v>0</v>
      </c>
      <c r="CK20" s="264">
        <v>0</v>
      </c>
      <c r="CL20" s="264">
        <v>0</v>
      </c>
      <c r="CM20" s="264">
        <v>0</v>
      </c>
      <c r="CN20" s="264">
        <v>0</v>
      </c>
      <c r="CO20" s="264">
        <v>0</v>
      </c>
      <c r="CP20" s="264">
        <v>0</v>
      </c>
      <c r="CQ20" s="264">
        <v>0</v>
      </c>
      <c r="CR20" s="264">
        <v>0</v>
      </c>
      <c r="CS20" s="264">
        <v>0</v>
      </c>
      <c r="CT20" s="264">
        <v>0</v>
      </c>
      <c r="CU20" s="264">
        <v>0</v>
      </c>
      <c r="CV20" s="264">
        <v>0</v>
      </c>
      <c r="CW20" s="264">
        <v>0</v>
      </c>
      <c r="CX20" s="264">
        <v>0</v>
      </c>
      <c r="CY20" s="577">
        <v>0</v>
      </c>
      <c r="CZ20" s="264">
        <v>0</v>
      </c>
      <c r="DA20" s="264">
        <v>0</v>
      </c>
      <c r="DB20" s="264">
        <v>0</v>
      </c>
      <c r="DC20" s="428">
        <f t="shared" si="0"/>
        <v>1591628.47</v>
      </c>
    </row>
    <row r="21" spans="1:107" x14ac:dyDescent="0.25">
      <c r="A21" s="297">
        <v>5192</v>
      </c>
      <c r="B21" s="347">
        <v>455532</v>
      </c>
      <c r="C21" s="297">
        <v>1028742</v>
      </c>
      <c r="D21" s="14">
        <v>1851720452</v>
      </c>
      <c r="F21" s="14" t="s">
        <v>939</v>
      </c>
      <c r="G21" s="14" t="str">
        <f>INDEX(FY2019_ALL_Targets!F:F,MATCH(B21,FY2019_ALL_Targets!B:B,0))</f>
        <v>MRSA Northeast</v>
      </c>
      <c r="H21" s="14" t="s">
        <v>3099</v>
      </c>
      <c r="I21" s="299" t="s">
        <v>2498</v>
      </c>
      <c r="J21" s="299" t="s">
        <v>966</v>
      </c>
      <c r="K21" s="299" t="s">
        <v>2499</v>
      </c>
      <c r="L21" s="264">
        <v>0</v>
      </c>
      <c r="M21" s="264">
        <v>0</v>
      </c>
      <c r="N21" s="264">
        <v>0</v>
      </c>
      <c r="O21" s="264">
        <v>0</v>
      </c>
      <c r="P21" s="264">
        <v>0</v>
      </c>
      <c r="Q21" s="264">
        <v>0</v>
      </c>
      <c r="R21" s="264">
        <v>0</v>
      </c>
      <c r="S21" s="264">
        <v>0</v>
      </c>
      <c r="T21" s="264">
        <v>0</v>
      </c>
      <c r="U21" s="264">
        <v>0</v>
      </c>
      <c r="V21" s="264">
        <v>0</v>
      </c>
      <c r="W21" s="264">
        <v>0</v>
      </c>
      <c r="X21" s="264">
        <v>0</v>
      </c>
      <c r="Y21" s="264">
        <v>0</v>
      </c>
      <c r="Z21" s="264">
        <v>0</v>
      </c>
      <c r="AA21" s="577">
        <v>0</v>
      </c>
      <c r="AB21" s="264">
        <v>0</v>
      </c>
      <c r="AC21" s="264">
        <v>0</v>
      </c>
      <c r="AD21" s="264">
        <v>0</v>
      </c>
      <c r="AE21" s="264">
        <v>13899.2</v>
      </c>
      <c r="AF21" s="264">
        <v>14202.650000000001</v>
      </c>
      <c r="AG21" s="264">
        <v>14886.900000000001</v>
      </c>
      <c r="AH21" s="264">
        <v>14875</v>
      </c>
      <c r="AI21" s="264">
        <v>14845.230000000001</v>
      </c>
      <c r="AJ21" s="264">
        <v>14440.2</v>
      </c>
      <c r="AK21" s="264">
        <v>14710.41</v>
      </c>
      <c r="AL21" s="264">
        <v>15288.81</v>
      </c>
      <c r="AM21" s="264">
        <v>14921.369999999999</v>
      </c>
      <c r="AN21" s="264">
        <v>14979.96</v>
      </c>
      <c r="AO21" s="264">
        <v>14839.919999999998</v>
      </c>
      <c r="AP21" s="264">
        <v>15295.729999999998</v>
      </c>
      <c r="AQ21" s="264">
        <v>22397.5</v>
      </c>
      <c r="AR21" s="264">
        <v>23156.199999999997</v>
      </c>
      <c r="AS21" s="264">
        <v>33812.69</v>
      </c>
      <c r="AT21" s="577">
        <v>34315.32</v>
      </c>
      <c r="AU21" s="264">
        <v>0</v>
      </c>
      <c r="AV21" s="264">
        <v>0</v>
      </c>
      <c r="AW21" s="264">
        <v>0</v>
      </c>
      <c r="AX21" s="264">
        <v>0</v>
      </c>
      <c r="AY21" s="264">
        <v>0</v>
      </c>
      <c r="AZ21" s="264">
        <v>0</v>
      </c>
      <c r="BA21" s="264">
        <v>0</v>
      </c>
      <c r="BB21" s="264">
        <v>0</v>
      </c>
      <c r="BC21" s="264">
        <v>0</v>
      </c>
      <c r="BD21" s="264">
        <v>0</v>
      </c>
      <c r="BE21" s="264">
        <v>0</v>
      </c>
      <c r="BF21" s="264">
        <v>0</v>
      </c>
      <c r="BG21" s="264">
        <v>0</v>
      </c>
      <c r="BH21" s="264">
        <v>0</v>
      </c>
      <c r="BI21" s="264">
        <v>0</v>
      </c>
      <c r="BJ21" s="264">
        <v>0</v>
      </c>
      <c r="BK21" s="264">
        <v>0</v>
      </c>
      <c r="BL21" s="264">
        <v>0</v>
      </c>
      <c r="BM21" s="577">
        <v>0</v>
      </c>
      <c r="BN21" s="264">
        <v>0</v>
      </c>
      <c r="BO21" s="264">
        <v>0</v>
      </c>
      <c r="BP21" s="264">
        <v>0</v>
      </c>
      <c r="BQ21" s="264">
        <v>0</v>
      </c>
      <c r="BR21" s="264">
        <v>0</v>
      </c>
      <c r="BS21" s="264">
        <v>0</v>
      </c>
      <c r="BT21" s="264">
        <v>0</v>
      </c>
      <c r="BU21" s="264">
        <v>0</v>
      </c>
      <c r="BV21" s="264">
        <v>0</v>
      </c>
      <c r="BW21" s="264">
        <v>0</v>
      </c>
      <c r="BX21" s="264">
        <v>0</v>
      </c>
      <c r="BY21" s="264">
        <v>0</v>
      </c>
      <c r="BZ21" s="264">
        <v>0</v>
      </c>
      <c r="CA21" s="264">
        <v>0</v>
      </c>
      <c r="CB21" s="264">
        <v>0</v>
      </c>
      <c r="CC21" s="264">
        <v>0</v>
      </c>
      <c r="CD21" s="264">
        <v>0</v>
      </c>
      <c r="CE21" s="264">
        <v>0</v>
      </c>
      <c r="CF21" s="577">
        <v>0</v>
      </c>
      <c r="CG21" s="264">
        <v>0</v>
      </c>
      <c r="CH21" s="264">
        <v>0</v>
      </c>
      <c r="CI21" s="264">
        <v>0</v>
      </c>
      <c r="CJ21" s="264">
        <v>20563.2</v>
      </c>
      <c r="CK21" s="264">
        <v>20753.600000000002</v>
      </c>
      <c r="CL21" s="264">
        <v>21366.45</v>
      </c>
      <c r="CM21" s="264">
        <v>21598.5</v>
      </c>
      <c r="CN21" s="264">
        <v>21267.01</v>
      </c>
      <c r="CO21" s="264">
        <v>20856.11</v>
      </c>
      <c r="CP21" s="264">
        <v>21972.400000000001</v>
      </c>
      <c r="CQ21" s="264">
        <v>22452.85</v>
      </c>
      <c r="CR21" s="264">
        <v>21869.21</v>
      </c>
      <c r="CS21" s="264">
        <v>21537.81</v>
      </c>
      <c r="CT21" s="264">
        <v>21112.649999999998</v>
      </c>
      <c r="CU21" s="264">
        <v>21622.789999999997</v>
      </c>
      <c r="CV21" s="264">
        <v>32658.5</v>
      </c>
      <c r="CW21" s="264">
        <v>33403.699999999997</v>
      </c>
      <c r="CX21" s="264">
        <v>49849.200000000004</v>
      </c>
      <c r="CY21" s="577">
        <v>48861.66</v>
      </c>
      <c r="CZ21" s="264">
        <v>0</v>
      </c>
      <c r="DA21" s="264">
        <v>0</v>
      </c>
      <c r="DB21" s="264">
        <v>0</v>
      </c>
      <c r="DC21" s="428">
        <f t="shared" si="0"/>
        <v>712612.73</v>
      </c>
    </row>
    <row r="22" spans="1:107" x14ac:dyDescent="0.25">
      <c r="A22" s="297">
        <v>4216</v>
      </c>
      <c r="B22" s="347">
        <v>455536</v>
      </c>
      <c r="C22" s="297">
        <v>1026657</v>
      </c>
      <c r="D22" s="14">
        <v>1528240975</v>
      </c>
      <c r="F22" s="14" t="s">
        <v>913</v>
      </c>
      <c r="G22" s="14" t="str">
        <f>INDEX(FY2019_ALL_Targets!F:F,MATCH(B22,FY2019_ALL_Targets!B:B,0))</f>
        <v>MRSA West</v>
      </c>
      <c r="H22" s="14" t="s">
        <v>3096</v>
      </c>
      <c r="I22" s="299" t="s">
        <v>445</v>
      </c>
      <c r="J22" s="299" t="s">
        <v>1018</v>
      </c>
      <c r="K22" s="299" t="s">
        <v>446</v>
      </c>
      <c r="L22" s="264">
        <v>21268.35</v>
      </c>
      <c r="M22" s="264">
        <v>20742.510000000002</v>
      </c>
      <c r="N22" s="264">
        <v>22676.850000000002</v>
      </c>
      <c r="O22" s="264">
        <v>21756.63</v>
      </c>
      <c r="P22" s="264">
        <v>22127.489999999998</v>
      </c>
      <c r="Q22" s="264">
        <v>21756.69</v>
      </c>
      <c r="R22" s="264">
        <v>21174.68</v>
      </c>
      <c r="S22" s="264">
        <v>22016.21</v>
      </c>
      <c r="T22" s="264">
        <v>21248.729999999996</v>
      </c>
      <c r="U22" s="264">
        <v>21334.6</v>
      </c>
      <c r="V22" s="264">
        <v>20857.82</v>
      </c>
      <c r="W22" s="264">
        <v>21483.229999999996</v>
      </c>
      <c r="X22" s="264">
        <v>47327.430000000008</v>
      </c>
      <c r="Y22" s="264">
        <v>48627.839999999982</v>
      </c>
      <c r="Z22" s="264">
        <v>49632.82</v>
      </c>
      <c r="AA22" s="577">
        <v>61965.78</v>
      </c>
      <c r="AB22" s="264">
        <v>0</v>
      </c>
      <c r="AC22" s="264">
        <v>0</v>
      </c>
      <c r="AD22" s="264">
        <v>0</v>
      </c>
      <c r="AE22" s="264">
        <v>0</v>
      </c>
      <c r="AF22" s="264">
        <v>0</v>
      </c>
      <c r="AG22" s="264">
        <v>0</v>
      </c>
      <c r="AH22" s="264">
        <v>0</v>
      </c>
      <c r="AI22" s="264">
        <v>0</v>
      </c>
      <c r="AJ22" s="264">
        <v>0</v>
      </c>
      <c r="AK22" s="264">
        <v>0</v>
      </c>
      <c r="AL22" s="264">
        <v>0</v>
      </c>
      <c r="AM22" s="264">
        <v>0</v>
      </c>
      <c r="AN22" s="264">
        <v>0</v>
      </c>
      <c r="AO22" s="264">
        <v>0</v>
      </c>
      <c r="AP22" s="264">
        <v>0</v>
      </c>
      <c r="AQ22" s="264">
        <v>0</v>
      </c>
      <c r="AR22" s="264">
        <v>0</v>
      </c>
      <c r="AS22" s="264">
        <v>0</v>
      </c>
      <c r="AT22" s="577">
        <v>0</v>
      </c>
      <c r="AU22" s="264">
        <v>0</v>
      </c>
      <c r="AV22" s="264">
        <v>0</v>
      </c>
      <c r="AW22" s="264">
        <v>0</v>
      </c>
      <c r="AX22" s="264">
        <v>0</v>
      </c>
      <c r="AY22" s="264">
        <v>0</v>
      </c>
      <c r="AZ22" s="264">
        <v>0</v>
      </c>
      <c r="BA22" s="264">
        <v>0</v>
      </c>
      <c r="BB22" s="264">
        <v>0</v>
      </c>
      <c r="BC22" s="264">
        <v>0</v>
      </c>
      <c r="BD22" s="264">
        <v>0</v>
      </c>
      <c r="BE22" s="264">
        <v>0</v>
      </c>
      <c r="BF22" s="264">
        <v>0</v>
      </c>
      <c r="BG22" s="264">
        <v>0</v>
      </c>
      <c r="BH22" s="264">
        <v>0</v>
      </c>
      <c r="BI22" s="264">
        <v>0</v>
      </c>
      <c r="BJ22" s="264">
        <v>0</v>
      </c>
      <c r="BK22" s="264">
        <v>0</v>
      </c>
      <c r="BL22" s="264">
        <v>0</v>
      </c>
      <c r="BM22" s="577">
        <v>0</v>
      </c>
      <c r="BN22" s="264">
        <v>0</v>
      </c>
      <c r="BO22" s="264">
        <v>0</v>
      </c>
      <c r="BP22" s="264">
        <v>0</v>
      </c>
      <c r="BQ22" s="264">
        <v>23597.07</v>
      </c>
      <c r="BR22" s="264">
        <v>23794.260000000002</v>
      </c>
      <c r="BS22" s="264">
        <v>24808.38</v>
      </c>
      <c r="BT22" s="264">
        <v>24705.09</v>
      </c>
      <c r="BU22" s="264">
        <v>24482.07</v>
      </c>
      <c r="BV22" s="264">
        <v>24417.18</v>
      </c>
      <c r="BW22" s="264">
        <v>24111.32</v>
      </c>
      <c r="BX22" s="264">
        <v>24084.53</v>
      </c>
      <c r="BY22" s="264">
        <v>24539.1</v>
      </c>
      <c r="BZ22" s="264">
        <v>23725.489999999998</v>
      </c>
      <c r="CA22" s="264">
        <v>23669.029999999995</v>
      </c>
      <c r="CB22" s="264">
        <v>24382.799999999996</v>
      </c>
      <c r="CC22" s="264">
        <v>52823.43</v>
      </c>
      <c r="CD22" s="264">
        <v>54525.51999999999</v>
      </c>
      <c r="CE22" s="264">
        <v>56037.239999999991</v>
      </c>
      <c r="CF22" s="577">
        <v>70139.98</v>
      </c>
      <c r="CG22" s="264">
        <v>0</v>
      </c>
      <c r="CH22" s="264">
        <v>0</v>
      </c>
      <c r="CI22" s="264">
        <v>0</v>
      </c>
      <c r="CJ22" s="264">
        <v>0</v>
      </c>
      <c r="CK22" s="264">
        <v>0</v>
      </c>
      <c r="CL22" s="264">
        <v>0</v>
      </c>
      <c r="CM22" s="264">
        <v>0</v>
      </c>
      <c r="CN22" s="264">
        <v>0</v>
      </c>
      <c r="CO22" s="264">
        <v>0</v>
      </c>
      <c r="CP22" s="264">
        <v>0</v>
      </c>
      <c r="CQ22" s="264">
        <v>0</v>
      </c>
      <c r="CR22" s="264">
        <v>0</v>
      </c>
      <c r="CS22" s="264">
        <v>0</v>
      </c>
      <c r="CT22" s="264">
        <v>0</v>
      </c>
      <c r="CU22" s="264">
        <v>0</v>
      </c>
      <c r="CV22" s="264">
        <v>0</v>
      </c>
      <c r="CW22" s="264">
        <v>0</v>
      </c>
      <c r="CX22" s="264">
        <v>0</v>
      </c>
      <c r="CY22" s="577">
        <v>0</v>
      </c>
      <c r="CZ22" s="264">
        <v>0</v>
      </c>
      <c r="DA22" s="264">
        <v>0</v>
      </c>
      <c r="DB22" s="264">
        <v>0</v>
      </c>
      <c r="DC22" s="428">
        <f t="shared" si="0"/>
        <v>989840.15</v>
      </c>
    </row>
    <row r="23" spans="1:107" x14ac:dyDescent="0.25">
      <c r="A23" s="313">
        <v>4466</v>
      </c>
      <c r="B23" s="347">
        <v>455538</v>
      </c>
      <c r="C23" s="313">
        <v>1026515</v>
      </c>
      <c r="D23" s="14">
        <v>1659769420</v>
      </c>
      <c r="F23" s="14" t="s">
        <v>928</v>
      </c>
      <c r="G23" s="14" t="str">
        <f>INDEX(FY2019_ALL_Targets!F:F,MATCH(B23,FY2019_ALL_Targets!B:B,0))</f>
        <v>Jefferson</v>
      </c>
      <c r="H23" s="14" t="s">
        <v>3085</v>
      </c>
      <c r="I23" s="314" t="s">
        <v>502</v>
      </c>
      <c r="J23" s="314" t="s">
        <v>1012</v>
      </c>
      <c r="K23" s="314" t="s">
        <v>503</v>
      </c>
      <c r="L23" s="264">
        <v>11979.5</v>
      </c>
      <c r="M23" s="264">
        <v>12876.75</v>
      </c>
      <c r="N23" s="264">
        <v>13677</v>
      </c>
      <c r="O23" s="264">
        <v>13701.25</v>
      </c>
      <c r="P23" s="264">
        <v>13435.95</v>
      </c>
      <c r="Q23" s="264">
        <v>13388.05</v>
      </c>
      <c r="R23" s="264">
        <v>14077.900000000001</v>
      </c>
      <c r="S23" s="264">
        <v>12985.05</v>
      </c>
      <c r="T23" s="264">
        <v>14058.36</v>
      </c>
      <c r="U23" s="264">
        <v>13448.19</v>
      </c>
      <c r="V23" s="264">
        <v>12523.16</v>
      </c>
      <c r="W23" s="264">
        <v>13260.55</v>
      </c>
      <c r="X23" s="264">
        <v>20005.509999999998</v>
      </c>
      <c r="Y23" s="264">
        <v>21258.959999999995</v>
      </c>
      <c r="Z23" s="264">
        <v>22207.559999999998</v>
      </c>
      <c r="AA23" s="577">
        <v>21107.06</v>
      </c>
      <c r="AB23" s="264">
        <v>0</v>
      </c>
      <c r="AC23" s="264">
        <v>0</v>
      </c>
      <c r="AD23" s="264">
        <v>0</v>
      </c>
      <c r="AE23" s="264">
        <v>0</v>
      </c>
      <c r="AF23" s="264">
        <v>0</v>
      </c>
      <c r="AG23" s="264">
        <v>0</v>
      </c>
      <c r="AH23" s="264">
        <v>0</v>
      </c>
      <c r="AI23" s="264">
        <v>0</v>
      </c>
      <c r="AJ23" s="264">
        <v>0</v>
      </c>
      <c r="AK23" s="264">
        <v>0</v>
      </c>
      <c r="AL23" s="264">
        <v>0</v>
      </c>
      <c r="AM23" s="264">
        <v>0</v>
      </c>
      <c r="AN23" s="264">
        <v>0</v>
      </c>
      <c r="AO23" s="264">
        <v>0</v>
      </c>
      <c r="AP23" s="264">
        <v>0</v>
      </c>
      <c r="AQ23" s="264">
        <v>0</v>
      </c>
      <c r="AR23" s="264">
        <v>0</v>
      </c>
      <c r="AS23" s="264">
        <v>0</v>
      </c>
      <c r="AT23" s="577">
        <v>0</v>
      </c>
      <c r="AU23" s="264">
        <v>0</v>
      </c>
      <c r="AV23" s="264">
        <v>0</v>
      </c>
      <c r="AW23" s="264">
        <v>0</v>
      </c>
      <c r="AX23" s="264">
        <v>14356</v>
      </c>
      <c r="AY23" s="264">
        <v>14647</v>
      </c>
      <c r="AZ23" s="264">
        <v>15495.75</v>
      </c>
      <c r="BA23" s="264">
        <v>16150.5</v>
      </c>
      <c r="BB23" s="264">
        <v>15256.15</v>
      </c>
      <c r="BC23" s="264">
        <v>16118.349999999999</v>
      </c>
      <c r="BD23" s="264">
        <v>15542.95</v>
      </c>
      <c r="BE23" s="264">
        <v>16577.940000000002</v>
      </c>
      <c r="BF23" s="264">
        <v>16191.130000000001</v>
      </c>
      <c r="BG23" s="264">
        <v>15175.52</v>
      </c>
      <c r="BH23" s="264">
        <v>15830.8</v>
      </c>
      <c r="BI23" s="264">
        <v>15210.36</v>
      </c>
      <c r="BJ23" s="264">
        <v>23102.649999999998</v>
      </c>
      <c r="BK23" s="264">
        <v>24944.109999999993</v>
      </c>
      <c r="BL23" s="264">
        <v>26091.890000000003</v>
      </c>
      <c r="BM23" s="577">
        <v>24865.65</v>
      </c>
      <c r="BN23" s="264">
        <v>0</v>
      </c>
      <c r="BO23" s="264">
        <v>0</v>
      </c>
      <c r="BP23" s="264">
        <v>0</v>
      </c>
      <c r="BQ23" s="264">
        <v>0</v>
      </c>
      <c r="BR23" s="264">
        <v>0</v>
      </c>
      <c r="BS23" s="264">
        <v>0</v>
      </c>
      <c r="BT23" s="264">
        <v>0</v>
      </c>
      <c r="BU23" s="264">
        <v>0</v>
      </c>
      <c r="BV23" s="264">
        <v>0</v>
      </c>
      <c r="BW23" s="264">
        <v>0</v>
      </c>
      <c r="BX23" s="264">
        <v>0</v>
      </c>
      <c r="BY23" s="264">
        <v>0</v>
      </c>
      <c r="BZ23" s="264">
        <v>0</v>
      </c>
      <c r="CA23" s="264">
        <v>0</v>
      </c>
      <c r="CB23" s="264">
        <v>0</v>
      </c>
      <c r="CC23" s="264">
        <v>0</v>
      </c>
      <c r="CD23" s="264">
        <v>0</v>
      </c>
      <c r="CE23" s="264">
        <v>0</v>
      </c>
      <c r="CF23" s="577">
        <v>0</v>
      </c>
      <c r="CG23" s="264">
        <v>0</v>
      </c>
      <c r="CH23" s="264">
        <v>0</v>
      </c>
      <c r="CI23" s="264">
        <v>0</v>
      </c>
      <c r="CJ23" s="264">
        <v>16126.25</v>
      </c>
      <c r="CK23" s="264">
        <v>16587</v>
      </c>
      <c r="CL23" s="264">
        <v>18017.75</v>
      </c>
      <c r="CM23" s="264">
        <v>17969.25</v>
      </c>
      <c r="CN23" s="264">
        <v>17004.5</v>
      </c>
      <c r="CO23" s="264">
        <v>18681</v>
      </c>
      <c r="CP23" s="264">
        <v>18770.55</v>
      </c>
      <c r="CQ23" s="264">
        <v>19567.400000000001</v>
      </c>
      <c r="CR23" s="264">
        <v>18647.84</v>
      </c>
      <c r="CS23" s="264">
        <v>19952.37</v>
      </c>
      <c r="CT23" s="264">
        <v>20417.670000000002</v>
      </c>
      <c r="CU23" s="264">
        <v>20461.88</v>
      </c>
      <c r="CV23" s="264">
        <v>26338.28</v>
      </c>
      <c r="CW23" s="264">
        <v>28159.449999999993</v>
      </c>
      <c r="CX23" s="264">
        <v>30776.52</v>
      </c>
      <c r="CY23" s="577">
        <v>32729.89</v>
      </c>
      <c r="CZ23" s="264">
        <v>0</v>
      </c>
      <c r="DA23" s="264">
        <v>0</v>
      </c>
      <c r="DB23" s="264">
        <v>0</v>
      </c>
      <c r="DC23" s="428">
        <f t="shared" si="0"/>
        <v>869755.15000000014</v>
      </c>
    </row>
    <row r="24" spans="1:107" x14ac:dyDescent="0.25">
      <c r="A24" s="297">
        <v>4629</v>
      </c>
      <c r="B24" s="347">
        <v>455549</v>
      </c>
      <c r="C24" s="297">
        <v>1026664</v>
      </c>
      <c r="D24" s="14">
        <v>1851412290</v>
      </c>
      <c r="F24" s="14" t="s">
        <v>920</v>
      </c>
      <c r="G24" s="14" t="str">
        <f>INDEX(FY2019_ALL_Targets!F:F,MATCH(B24,FY2019_ALL_Targets!B:B,0))</f>
        <v>Bexar</v>
      </c>
      <c r="H24" s="14" t="s">
        <v>3032</v>
      </c>
      <c r="I24" s="299" t="s">
        <v>2339</v>
      </c>
      <c r="J24" s="299" t="s">
        <v>963</v>
      </c>
      <c r="K24" s="299" t="s">
        <v>552</v>
      </c>
      <c r="L24" s="264">
        <v>6114.93</v>
      </c>
      <c r="M24" s="264">
        <v>6275.6799999999994</v>
      </c>
      <c r="N24" s="264">
        <v>6558.6</v>
      </c>
      <c r="O24" s="264">
        <v>6610.04</v>
      </c>
      <c r="P24" s="264">
        <v>6502.4</v>
      </c>
      <c r="Q24" s="264">
        <v>6445.2499999999991</v>
      </c>
      <c r="R24" s="264">
        <v>5890.5</v>
      </c>
      <c r="S24" s="264">
        <v>6158.43</v>
      </c>
      <c r="T24" s="264">
        <v>6441.85</v>
      </c>
      <c r="U24" s="264">
        <v>5949.7900000000009</v>
      </c>
      <c r="V24" s="264">
        <v>6031.22</v>
      </c>
      <c r="W24" s="264">
        <v>6442.84</v>
      </c>
      <c r="X24" s="264">
        <v>13821.43</v>
      </c>
      <c r="Y24" s="264">
        <v>18515.369999999995</v>
      </c>
      <c r="Z24" s="264">
        <v>18209.57</v>
      </c>
      <c r="AA24" s="577">
        <v>18162.039999999997</v>
      </c>
      <c r="AB24" s="264">
        <v>0</v>
      </c>
      <c r="AC24" s="264">
        <v>0</v>
      </c>
      <c r="AD24" s="264">
        <v>0</v>
      </c>
      <c r="AE24" s="264">
        <v>0</v>
      </c>
      <c r="AF24" s="264">
        <v>0</v>
      </c>
      <c r="AG24" s="264">
        <v>0</v>
      </c>
      <c r="AH24" s="264">
        <v>0</v>
      </c>
      <c r="AI24" s="264">
        <v>0</v>
      </c>
      <c r="AJ24" s="264">
        <v>0</v>
      </c>
      <c r="AK24" s="264">
        <v>0</v>
      </c>
      <c r="AL24" s="264">
        <v>0</v>
      </c>
      <c r="AM24" s="264">
        <v>0</v>
      </c>
      <c r="AN24" s="264">
        <v>0</v>
      </c>
      <c r="AO24" s="264">
        <v>0</v>
      </c>
      <c r="AP24" s="264">
        <v>0</v>
      </c>
      <c r="AQ24" s="264">
        <v>0</v>
      </c>
      <c r="AR24" s="264">
        <v>0</v>
      </c>
      <c r="AS24" s="264">
        <v>0</v>
      </c>
      <c r="AT24" s="577">
        <v>0</v>
      </c>
      <c r="AU24" s="264">
        <v>0</v>
      </c>
      <c r="AV24" s="264">
        <v>0</v>
      </c>
      <c r="AW24" s="264">
        <v>0</v>
      </c>
      <c r="AX24" s="264">
        <v>7992.49</v>
      </c>
      <c r="AY24" s="264">
        <v>8256.119999999999</v>
      </c>
      <c r="AZ24" s="264">
        <v>8088.94</v>
      </c>
      <c r="BA24" s="264">
        <v>8416.869999999999</v>
      </c>
      <c r="BB24" s="264">
        <v>8159.7499999999991</v>
      </c>
      <c r="BC24" s="264">
        <v>8464.5499999999993</v>
      </c>
      <c r="BD24" s="264">
        <v>8076.95</v>
      </c>
      <c r="BE24" s="264">
        <v>8310.7800000000007</v>
      </c>
      <c r="BF24" s="264">
        <v>8102.4000000000005</v>
      </c>
      <c r="BG24" s="264">
        <v>7812.8400000000011</v>
      </c>
      <c r="BH24" s="264">
        <v>7657.1900000000005</v>
      </c>
      <c r="BI24" s="264">
        <v>8229.9900000000016</v>
      </c>
      <c r="BJ24" s="264">
        <v>17751.650000000001</v>
      </c>
      <c r="BK24" s="264">
        <v>23719.730000000003</v>
      </c>
      <c r="BL24" s="264">
        <v>24159.91</v>
      </c>
      <c r="BM24" s="577">
        <v>23351.550000000003</v>
      </c>
      <c r="BN24" s="264">
        <v>0</v>
      </c>
      <c r="BO24" s="264">
        <v>0</v>
      </c>
      <c r="BP24" s="264">
        <v>0</v>
      </c>
      <c r="BQ24" s="264">
        <v>13419.41</v>
      </c>
      <c r="BR24" s="264">
        <v>13490.14</v>
      </c>
      <c r="BS24" s="264">
        <v>14563.949999999999</v>
      </c>
      <c r="BT24" s="264">
        <v>14248.880000000001</v>
      </c>
      <c r="BU24" s="264">
        <v>14135.099999999999</v>
      </c>
      <c r="BV24" s="264">
        <v>14046.199999999999</v>
      </c>
      <c r="BW24" s="264">
        <v>13973.95</v>
      </c>
      <c r="BX24" s="264">
        <v>14007.670000000002</v>
      </c>
      <c r="BY24" s="264">
        <v>14479.92</v>
      </c>
      <c r="BZ24" s="264">
        <v>13334.9</v>
      </c>
      <c r="CA24" s="264">
        <v>13338.35</v>
      </c>
      <c r="CB24" s="264">
        <v>13467.640000000001</v>
      </c>
      <c r="CC24" s="264">
        <v>30250.5</v>
      </c>
      <c r="CD24" s="264">
        <v>40240.520000000004</v>
      </c>
      <c r="CE24" s="264">
        <v>41813.440000000002</v>
      </c>
      <c r="CF24" s="577">
        <v>39570.22</v>
      </c>
      <c r="CG24" s="264">
        <v>0</v>
      </c>
      <c r="CH24" s="264">
        <v>0</v>
      </c>
      <c r="CI24" s="264">
        <v>0</v>
      </c>
      <c r="CJ24" s="264">
        <v>0</v>
      </c>
      <c r="CK24" s="264">
        <v>0</v>
      </c>
      <c r="CL24" s="264">
        <v>0</v>
      </c>
      <c r="CM24" s="264">
        <v>0</v>
      </c>
      <c r="CN24" s="264">
        <v>0</v>
      </c>
      <c r="CO24" s="264">
        <v>0</v>
      </c>
      <c r="CP24" s="264">
        <v>0</v>
      </c>
      <c r="CQ24" s="264">
        <v>0</v>
      </c>
      <c r="CR24" s="264">
        <v>0</v>
      </c>
      <c r="CS24" s="264">
        <v>0</v>
      </c>
      <c r="CT24" s="264">
        <v>0</v>
      </c>
      <c r="CU24" s="264">
        <v>0</v>
      </c>
      <c r="CV24" s="264">
        <v>0</v>
      </c>
      <c r="CW24" s="264">
        <v>0</v>
      </c>
      <c r="CX24" s="264">
        <v>0</v>
      </c>
      <c r="CY24" s="577">
        <v>0</v>
      </c>
      <c r="CZ24" s="264">
        <v>0</v>
      </c>
      <c r="DA24" s="264">
        <v>0</v>
      </c>
      <c r="DB24" s="264">
        <v>0</v>
      </c>
      <c r="DC24" s="428">
        <f t="shared" si="0"/>
        <v>649062.43999999994</v>
      </c>
    </row>
    <row r="25" spans="1:107" x14ac:dyDescent="0.25">
      <c r="A25" s="297">
        <v>4450</v>
      </c>
      <c r="B25" s="347">
        <v>455551</v>
      </c>
      <c r="C25" s="297">
        <v>1026308</v>
      </c>
      <c r="D25" s="14">
        <v>1285762286</v>
      </c>
      <c r="F25" s="14" t="s">
        <v>923</v>
      </c>
      <c r="G25" s="14" t="str">
        <f>INDEX(FY2019_ALL_Targets!F:F,MATCH(B25,FY2019_ALL_Targets!B:B,0))</f>
        <v>Lubbock</v>
      </c>
      <c r="H25" s="14" t="s">
        <v>3064</v>
      </c>
      <c r="I25" s="299" t="s">
        <v>497</v>
      </c>
      <c r="J25" s="299" t="s">
        <v>1011</v>
      </c>
      <c r="K25" s="299" t="s">
        <v>498</v>
      </c>
      <c r="L25" s="264">
        <v>9297.92</v>
      </c>
      <c r="M25" s="264">
        <v>9533.44</v>
      </c>
      <c r="N25" s="264">
        <v>9533.44</v>
      </c>
      <c r="O25" s="264">
        <v>9441.2800000000007</v>
      </c>
      <c r="P25" s="264">
        <v>9382.0799999999981</v>
      </c>
      <c r="Q25" s="264">
        <v>9088.89</v>
      </c>
      <c r="R25" s="264">
        <v>9309.0300000000007</v>
      </c>
      <c r="S25" s="264">
        <v>9254.6200000000008</v>
      </c>
      <c r="T25" s="264">
        <v>9811.26</v>
      </c>
      <c r="U25" s="264">
        <v>9400.0300000000007</v>
      </c>
      <c r="V25" s="264">
        <v>9484.2400000000016</v>
      </c>
      <c r="W25" s="264">
        <v>9606.1500000000015</v>
      </c>
      <c r="X25" s="264">
        <v>26675.100000000002</v>
      </c>
      <c r="Y25" s="264">
        <v>26448.799999999992</v>
      </c>
      <c r="Z25" s="264">
        <v>21902.919999999995</v>
      </c>
      <c r="AA25" s="577">
        <v>15883.150000000001</v>
      </c>
      <c r="AB25" s="264">
        <v>0</v>
      </c>
      <c r="AC25" s="264">
        <v>0</v>
      </c>
      <c r="AD25" s="264">
        <v>0</v>
      </c>
      <c r="AE25" s="264">
        <v>0</v>
      </c>
      <c r="AF25" s="264">
        <v>0</v>
      </c>
      <c r="AG25" s="264">
        <v>0</v>
      </c>
      <c r="AH25" s="264">
        <v>0</v>
      </c>
      <c r="AI25" s="264">
        <v>0</v>
      </c>
      <c r="AJ25" s="264">
        <v>0</v>
      </c>
      <c r="AK25" s="264">
        <v>0</v>
      </c>
      <c r="AL25" s="264">
        <v>0</v>
      </c>
      <c r="AM25" s="264">
        <v>0</v>
      </c>
      <c r="AN25" s="264">
        <v>0</v>
      </c>
      <c r="AO25" s="264">
        <v>0</v>
      </c>
      <c r="AP25" s="264">
        <v>0</v>
      </c>
      <c r="AQ25" s="264">
        <v>0</v>
      </c>
      <c r="AR25" s="264">
        <v>0</v>
      </c>
      <c r="AS25" s="264">
        <v>0</v>
      </c>
      <c r="AT25" s="577">
        <v>0</v>
      </c>
      <c r="AU25" s="264">
        <v>0</v>
      </c>
      <c r="AV25" s="264">
        <v>0</v>
      </c>
      <c r="AW25" s="264">
        <v>0</v>
      </c>
      <c r="AX25" s="264">
        <v>0</v>
      </c>
      <c r="AY25" s="264">
        <v>0</v>
      </c>
      <c r="AZ25" s="264">
        <v>0</v>
      </c>
      <c r="BA25" s="264">
        <v>0</v>
      </c>
      <c r="BB25" s="264">
        <v>0</v>
      </c>
      <c r="BC25" s="264">
        <v>0</v>
      </c>
      <c r="BD25" s="264">
        <v>0</v>
      </c>
      <c r="BE25" s="264">
        <v>0</v>
      </c>
      <c r="BF25" s="264">
        <v>0</v>
      </c>
      <c r="BG25" s="264">
        <v>0</v>
      </c>
      <c r="BH25" s="264">
        <v>0</v>
      </c>
      <c r="BI25" s="264">
        <v>0</v>
      </c>
      <c r="BJ25" s="264">
        <v>0</v>
      </c>
      <c r="BK25" s="264">
        <v>0</v>
      </c>
      <c r="BL25" s="264">
        <v>0</v>
      </c>
      <c r="BM25" s="577">
        <v>0</v>
      </c>
      <c r="BN25" s="264">
        <v>0</v>
      </c>
      <c r="BO25" s="264">
        <v>0</v>
      </c>
      <c r="BP25" s="264">
        <v>0</v>
      </c>
      <c r="BQ25" s="264">
        <v>7639.04</v>
      </c>
      <c r="BR25" s="264">
        <v>7751.6799999999994</v>
      </c>
      <c r="BS25" s="264">
        <v>8376.32</v>
      </c>
      <c r="BT25" s="264">
        <v>8232.9599999999991</v>
      </c>
      <c r="BU25" s="264">
        <v>8088</v>
      </c>
      <c r="BV25" s="264">
        <v>8340.75</v>
      </c>
      <c r="BW25" s="264">
        <v>8250.4500000000007</v>
      </c>
      <c r="BX25" s="264">
        <v>8609.6</v>
      </c>
      <c r="BY25" s="264">
        <v>8329.41</v>
      </c>
      <c r="BZ25" s="264">
        <v>8032.8200000000006</v>
      </c>
      <c r="CA25" s="264">
        <v>8553.6</v>
      </c>
      <c r="CB25" s="264">
        <v>8430.9500000000007</v>
      </c>
      <c r="CC25" s="264">
        <v>22351.23</v>
      </c>
      <c r="CD25" s="264">
        <v>23379.799999999996</v>
      </c>
      <c r="CE25" s="264">
        <v>19520.23</v>
      </c>
      <c r="CF25" s="577">
        <v>13903.88</v>
      </c>
      <c r="CG25" s="264">
        <v>0</v>
      </c>
      <c r="CH25" s="264">
        <v>0</v>
      </c>
      <c r="CI25" s="264">
        <v>0</v>
      </c>
      <c r="CJ25" s="264">
        <v>0</v>
      </c>
      <c r="CK25" s="264">
        <v>0</v>
      </c>
      <c r="CL25" s="264">
        <v>0</v>
      </c>
      <c r="CM25" s="264">
        <v>0</v>
      </c>
      <c r="CN25" s="264">
        <v>0</v>
      </c>
      <c r="CO25" s="264">
        <v>0</v>
      </c>
      <c r="CP25" s="264">
        <v>0</v>
      </c>
      <c r="CQ25" s="264">
        <v>0</v>
      </c>
      <c r="CR25" s="264">
        <v>0</v>
      </c>
      <c r="CS25" s="264">
        <v>0</v>
      </c>
      <c r="CT25" s="264">
        <v>0</v>
      </c>
      <c r="CU25" s="264">
        <v>0</v>
      </c>
      <c r="CV25" s="264">
        <v>0</v>
      </c>
      <c r="CW25" s="264">
        <v>0</v>
      </c>
      <c r="CX25" s="264">
        <v>0</v>
      </c>
      <c r="CY25" s="577">
        <v>0</v>
      </c>
      <c r="CZ25" s="264">
        <v>0</v>
      </c>
      <c r="DA25" s="264">
        <v>0</v>
      </c>
      <c r="DB25" s="264">
        <v>0</v>
      </c>
      <c r="DC25" s="428">
        <f t="shared" si="0"/>
        <v>381843.06999999989</v>
      </c>
    </row>
    <row r="26" spans="1:107" x14ac:dyDescent="0.25">
      <c r="A26" s="313">
        <v>4574</v>
      </c>
      <c r="B26" s="347">
        <v>455554</v>
      </c>
      <c r="C26" s="313">
        <v>1025709</v>
      </c>
      <c r="D26" s="14">
        <v>1891118501</v>
      </c>
      <c r="F26" s="14" t="s">
        <v>925</v>
      </c>
      <c r="G26" s="14" t="str">
        <f>INDEX(FY2019_ALL_Targets!F:F,MATCH(B26,FY2019_ALL_Targets!B:B,0))</f>
        <v>MRSA Central</v>
      </c>
      <c r="H26" s="14" t="s">
        <v>3038</v>
      </c>
      <c r="I26" s="314" t="s">
        <v>535</v>
      </c>
      <c r="J26" s="314" t="s">
        <v>938</v>
      </c>
      <c r="K26" s="314" t="s">
        <v>2620</v>
      </c>
      <c r="L26" s="264">
        <v>0</v>
      </c>
      <c r="M26" s="264">
        <v>0</v>
      </c>
      <c r="N26" s="264">
        <v>0</v>
      </c>
      <c r="O26" s="264">
        <v>0</v>
      </c>
      <c r="P26" s="264">
        <v>0</v>
      </c>
      <c r="Q26" s="264">
        <v>0</v>
      </c>
      <c r="R26" s="264">
        <v>0</v>
      </c>
      <c r="S26" s="264">
        <v>0</v>
      </c>
      <c r="T26" s="264">
        <v>0</v>
      </c>
      <c r="U26" s="264">
        <v>0</v>
      </c>
      <c r="V26" s="264">
        <v>0</v>
      </c>
      <c r="W26" s="264">
        <v>0</v>
      </c>
      <c r="X26" s="264">
        <v>0</v>
      </c>
      <c r="Y26" s="264">
        <v>0</v>
      </c>
      <c r="Z26" s="264">
        <v>0</v>
      </c>
      <c r="AA26" s="577">
        <v>0</v>
      </c>
      <c r="AB26" s="264">
        <v>0</v>
      </c>
      <c r="AC26" s="264">
        <v>0</v>
      </c>
      <c r="AD26" s="264">
        <v>0</v>
      </c>
      <c r="AE26" s="264">
        <v>0</v>
      </c>
      <c r="AF26" s="264">
        <v>0</v>
      </c>
      <c r="AG26" s="264">
        <v>0</v>
      </c>
      <c r="AH26" s="264">
        <v>0</v>
      </c>
      <c r="AI26" s="264">
        <v>0</v>
      </c>
      <c r="AJ26" s="264">
        <v>0</v>
      </c>
      <c r="AK26" s="264">
        <v>0</v>
      </c>
      <c r="AL26" s="264">
        <v>0</v>
      </c>
      <c r="AM26" s="264">
        <v>0</v>
      </c>
      <c r="AN26" s="264">
        <v>0</v>
      </c>
      <c r="AO26" s="264">
        <v>0</v>
      </c>
      <c r="AP26" s="264">
        <v>0</v>
      </c>
      <c r="AQ26" s="264">
        <v>0</v>
      </c>
      <c r="AR26" s="264">
        <v>0</v>
      </c>
      <c r="AS26" s="264">
        <v>0</v>
      </c>
      <c r="AT26" s="577">
        <v>0</v>
      </c>
      <c r="AU26" s="264">
        <v>0</v>
      </c>
      <c r="AV26" s="264">
        <v>0</v>
      </c>
      <c r="AW26" s="264">
        <v>0</v>
      </c>
      <c r="AX26" s="264">
        <v>0</v>
      </c>
      <c r="AY26" s="264">
        <v>0</v>
      </c>
      <c r="AZ26" s="264">
        <v>0</v>
      </c>
      <c r="BA26" s="264">
        <v>0</v>
      </c>
      <c r="BB26" s="264">
        <v>0</v>
      </c>
      <c r="BC26" s="264">
        <v>0</v>
      </c>
      <c r="BD26" s="264">
        <v>0</v>
      </c>
      <c r="BE26" s="264">
        <v>0</v>
      </c>
      <c r="BF26" s="264">
        <v>0</v>
      </c>
      <c r="BG26" s="264">
        <v>0</v>
      </c>
      <c r="BH26" s="264">
        <v>0</v>
      </c>
      <c r="BI26" s="264">
        <v>0</v>
      </c>
      <c r="BJ26" s="264">
        <v>0</v>
      </c>
      <c r="BK26" s="264">
        <v>0</v>
      </c>
      <c r="BL26" s="264">
        <v>0</v>
      </c>
      <c r="BM26" s="577">
        <v>0</v>
      </c>
      <c r="BN26" s="264">
        <v>0</v>
      </c>
      <c r="BO26" s="264">
        <v>0</v>
      </c>
      <c r="BP26" s="264">
        <v>0</v>
      </c>
      <c r="BQ26" s="264">
        <v>23020.78</v>
      </c>
      <c r="BR26" s="264">
        <v>23219.14</v>
      </c>
      <c r="BS26" s="264">
        <v>24078.699999999997</v>
      </c>
      <c r="BT26" s="264">
        <v>23681.979999999996</v>
      </c>
      <c r="BU26" s="264">
        <v>23772.800000000003</v>
      </c>
      <c r="BV26" s="264">
        <v>24044.800000000003</v>
      </c>
      <c r="BW26" s="264">
        <v>23741.8</v>
      </c>
      <c r="BX26" s="264">
        <v>23966.510000000002</v>
      </c>
      <c r="BY26" s="264">
        <v>24254.460000000003</v>
      </c>
      <c r="BZ26" s="264">
        <v>23914.66</v>
      </c>
      <c r="CA26" s="264">
        <v>24067.34</v>
      </c>
      <c r="CB26" s="264">
        <v>24351.15</v>
      </c>
      <c r="CC26" s="264">
        <v>66170.97</v>
      </c>
      <c r="CD26" s="264">
        <v>53539.030000000013</v>
      </c>
      <c r="CE26" s="264">
        <v>55357.34</v>
      </c>
      <c r="CF26" s="577">
        <v>70423.42</v>
      </c>
      <c r="CG26" s="264">
        <v>0</v>
      </c>
      <c r="CH26" s="264">
        <v>0</v>
      </c>
      <c r="CI26" s="264">
        <v>0</v>
      </c>
      <c r="CJ26" s="264">
        <v>26084.34</v>
      </c>
      <c r="CK26" s="264">
        <v>26018.219999999998</v>
      </c>
      <c r="CL26" s="264">
        <v>27682.240000000002</v>
      </c>
      <c r="CM26" s="264">
        <v>27748.359999999997</v>
      </c>
      <c r="CN26" s="264">
        <v>26884.48</v>
      </c>
      <c r="CO26" s="264">
        <v>27667.84</v>
      </c>
      <c r="CP26" s="264">
        <v>27024.639999999999</v>
      </c>
      <c r="CQ26" s="264">
        <v>27240.560000000001</v>
      </c>
      <c r="CR26" s="264">
        <v>27069.09</v>
      </c>
      <c r="CS26" s="264">
        <v>26467.78</v>
      </c>
      <c r="CT26" s="264">
        <v>26707.68</v>
      </c>
      <c r="CU26" s="264">
        <v>27100.350000000002</v>
      </c>
      <c r="CV26" s="264">
        <v>75078.800000000017</v>
      </c>
      <c r="CW26" s="264">
        <v>61568.94</v>
      </c>
      <c r="CX26" s="264">
        <v>62537.489999999991</v>
      </c>
      <c r="CY26" s="577">
        <v>78160.020000000019</v>
      </c>
      <c r="CZ26" s="264">
        <v>0</v>
      </c>
      <c r="DA26" s="264">
        <v>0</v>
      </c>
      <c r="DB26" s="264">
        <v>0</v>
      </c>
      <c r="DC26" s="428">
        <f t="shared" si="0"/>
        <v>1132645.71</v>
      </c>
    </row>
    <row r="27" spans="1:107" x14ac:dyDescent="0.25">
      <c r="A27" s="297">
        <v>4896</v>
      </c>
      <c r="B27" s="347">
        <v>455555</v>
      </c>
      <c r="C27" s="297">
        <v>1026248</v>
      </c>
      <c r="D27" s="14">
        <v>1629021803</v>
      </c>
      <c r="F27" s="14" t="s">
        <v>913</v>
      </c>
      <c r="G27" s="14" t="str">
        <f>INDEX(FY2019_ALL_Targets!F:F,MATCH(B27,FY2019_ALL_Targets!B:B,0))</f>
        <v>MRSA West</v>
      </c>
      <c r="H27" s="14" t="s">
        <v>3160</v>
      </c>
      <c r="I27" s="299" t="s">
        <v>228</v>
      </c>
      <c r="J27" s="299" t="s">
        <v>943</v>
      </c>
      <c r="K27" s="299" t="s">
        <v>229</v>
      </c>
      <c r="L27" s="264">
        <v>2718</v>
      </c>
      <c r="M27" s="264">
        <v>2650.8</v>
      </c>
      <c r="N27" s="264">
        <v>2898</v>
      </c>
      <c r="O27" s="264">
        <v>2780.4</v>
      </c>
      <c r="P27" s="264">
        <v>2816.66</v>
      </c>
      <c r="Q27" s="264">
        <v>2769.4599999999996</v>
      </c>
      <c r="R27" s="264">
        <v>2704.52</v>
      </c>
      <c r="S27" s="264">
        <v>2822.86</v>
      </c>
      <c r="T27" s="264">
        <v>2725.7799999999997</v>
      </c>
      <c r="U27" s="264">
        <v>2737.16</v>
      </c>
      <c r="V27" s="264">
        <v>2676.3199999999997</v>
      </c>
      <c r="W27" s="264">
        <v>2756.5</v>
      </c>
      <c r="X27" s="264">
        <v>7784.57</v>
      </c>
      <c r="Y27" s="264">
        <v>7987.5399999999991</v>
      </c>
      <c r="Z27" s="264">
        <v>6564.7999999999993</v>
      </c>
      <c r="AA27" s="577">
        <v>8091.5500000000011</v>
      </c>
      <c r="AB27" s="264">
        <v>0</v>
      </c>
      <c r="AC27" s="264">
        <v>0</v>
      </c>
      <c r="AD27" s="264">
        <v>0</v>
      </c>
      <c r="AE27" s="264">
        <v>0</v>
      </c>
      <c r="AF27" s="264">
        <v>0</v>
      </c>
      <c r="AG27" s="264">
        <v>0</v>
      </c>
      <c r="AH27" s="264">
        <v>0</v>
      </c>
      <c r="AI27" s="264">
        <v>0</v>
      </c>
      <c r="AJ27" s="264">
        <v>0</v>
      </c>
      <c r="AK27" s="264">
        <v>0</v>
      </c>
      <c r="AL27" s="264">
        <v>0</v>
      </c>
      <c r="AM27" s="264">
        <v>0</v>
      </c>
      <c r="AN27" s="264">
        <v>0</v>
      </c>
      <c r="AO27" s="264">
        <v>0</v>
      </c>
      <c r="AP27" s="264">
        <v>0</v>
      </c>
      <c r="AQ27" s="264">
        <v>0</v>
      </c>
      <c r="AR27" s="264">
        <v>0</v>
      </c>
      <c r="AS27" s="264">
        <v>0</v>
      </c>
      <c r="AT27" s="577">
        <v>0</v>
      </c>
      <c r="AU27" s="264">
        <v>0</v>
      </c>
      <c r="AV27" s="264">
        <v>0</v>
      </c>
      <c r="AW27" s="264">
        <v>0</v>
      </c>
      <c r="AX27" s="264">
        <v>0</v>
      </c>
      <c r="AY27" s="264">
        <v>0</v>
      </c>
      <c r="AZ27" s="264">
        <v>0</v>
      </c>
      <c r="BA27" s="264">
        <v>0</v>
      </c>
      <c r="BB27" s="264">
        <v>0</v>
      </c>
      <c r="BC27" s="264">
        <v>0</v>
      </c>
      <c r="BD27" s="264">
        <v>0</v>
      </c>
      <c r="BE27" s="264">
        <v>0</v>
      </c>
      <c r="BF27" s="264">
        <v>0</v>
      </c>
      <c r="BG27" s="264">
        <v>0</v>
      </c>
      <c r="BH27" s="264">
        <v>0</v>
      </c>
      <c r="BI27" s="264">
        <v>0</v>
      </c>
      <c r="BJ27" s="264">
        <v>0</v>
      </c>
      <c r="BK27" s="264">
        <v>0</v>
      </c>
      <c r="BL27" s="264">
        <v>0</v>
      </c>
      <c r="BM27" s="577">
        <v>0</v>
      </c>
      <c r="BN27" s="264">
        <v>0</v>
      </c>
      <c r="BO27" s="264">
        <v>0</v>
      </c>
      <c r="BP27" s="264">
        <v>0</v>
      </c>
      <c r="BQ27" s="264">
        <v>3015.6</v>
      </c>
      <c r="BR27" s="264">
        <v>3040.7999999999997</v>
      </c>
      <c r="BS27" s="264">
        <v>3170.4</v>
      </c>
      <c r="BT27" s="264">
        <v>3157.2</v>
      </c>
      <c r="BU27" s="264">
        <v>3116.3799999999997</v>
      </c>
      <c r="BV27" s="264">
        <v>3108.12</v>
      </c>
      <c r="BW27" s="264">
        <v>3079.6</v>
      </c>
      <c r="BX27" s="264">
        <v>3088.7799999999997</v>
      </c>
      <c r="BY27" s="264">
        <v>3147.9199999999996</v>
      </c>
      <c r="BZ27" s="264">
        <v>3044.5799999999995</v>
      </c>
      <c r="CA27" s="264">
        <v>3037.0599999999995</v>
      </c>
      <c r="CB27" s="264">
        <v>3128.68</v>
      </c>
      <c r="CC27" s="264">
        <v>8688.57</v>
      </c>
      <c r="CD27" s="264">
        <v>8956.2800000000007</v>
      </c>
      <c r="CE27" s="264">
        <v>7392.98</v>
      </c>
      <c r="CF27" s="577">
        <v>9140.9600000000009</v>
      </c>
      <c r="CG27" s="264">
        <v>0</v>
      </c>
      <c r="CH27" s="264">
        <v>0</v>
      </c>
      <c r="CI27" s="264">
        <v>0</v>
      </c>
      <c r="CJ27" s="264">
        <v>0</v>
      </c>
      <c r="CK27" s="264">
        <v>0</v>
      </c>
      <c r="CL27" s="264">
        <v>0</v>
      </c>
      <c r="CM27" s="264">
        <v>0</v>
      </c>
      <c r="CN27" s="264">
        <v>0</v>
      </c>
      <c r="CO27" s="264">
        <v>0</v>
      </c>
      <c r="CP27" s="264">
        <v>0</v>
      </c>
      <c r="CQ27" s="264">
        <v>0</v>
      </c>
      <c r="CR27" s="264">
        <v>0</v>
      </c>
      <c r="CS27" s="264">
        <v>0</v>
      </c>
      <c r="CT27" s="264">
        <v>0</v>
      </c>
      <c r="CU27" s="264">
        <v>0</v>
      </c>
      <c r="CV27" s="264">
        <v>0</v>
      </c>
      <c r="CW27" s="264">
        <v>0</v>
      </c>
      <c r="CX27" s="264">
        <v>0</v>
      </c>
      <c r="CY27" s="577">
        <v>0</v>
      </c>
      <c r="CZ27" s="264">
        <v>0</v>
      </c>
      <c r="DA27" s="264">
        <v>0</v>
      </c>
      <c r="DB27" s="264">
        <v>0</v>
      </c>
      <c r="DC27" s="428">
        <f t="shared" si="0"/>
        <v>134798.82999999999</v>
      </c>
    </row>
    <row r="28" spans="1:107" x14ac:dyDescent="0.25">
      <c r="A28" s="313">
        <v>5179</v>
      </c>
      <c r="B28" s="347">
        <v>455560</v>
      </c>
      <c r="C28" s="313">
        <v>1017864</v>
      </c>
      <c r="D28" s="14">
        <v>1154657583</v>
      </c>
      <c r="F28" s="14" t="s">
        <v>1003</v>
      </c>
      <c r="G28" s="14" t="str">
        <f>INDEX(FY2019_ALL_Targets!F:F,MATCH(B28,FY2019_ALL_Targets!B:B,0))</f>
        <v>Hidalgo</v>
      </c>
      <c r="H28" s="14" t="s">
        <v>3026</v>
      </c>
      <c r="I28" s="314" t="s">
        <v>703</v>
      </c>
      <c r="J28" s="314" t="s">
        <v>1033</v>
      </c>
      <c r="K28" s="314" t="s">
        <v>704</v>
      </c>
      <c r="L28" s="264">
        <v>0</v>
      </c>
      <c r="M28" s="264">
        <v>0</v>
      </c>
      <c r="N28" s="264">
        <v>0</v>
      </c>
      <c r="O28" s="264">
        <v>0</v>
      </c>
      <c r="P28" s="264">
        <v>0</v>
      </c>
      <c r="Q28" s="264">
        <v>0</v>
      </c>
      <c r="R28" s="264">
        <v>0</v>
      </c>
      <c r="S28" s="264">
        <v>0</v>
      </c>
      <c r="T28" s="264">
        <v>0</v>
      </c>
      <c r="U28" s="264">
        <v>0</v>
      </c>
      <c r="V28" s="264">
        <v>0</v>
      </c>
      <c r="W28" s="264">
        <v>0</v>
      </c>
      <c r="X28" s="264">
        <v>0</v>
      </c>
      <c r="Y28" s="264">
        <v>0</v>
      </c>
      <c r="Z28" s="264">
        <v>0</v>
      </c>
      <c r="AA28" s="577">
        <v>0</v>
      </c>
      <c r="AB28" s="264">
        <v>0</v>
      </c>
      <c r="AC28" s="264">
        <v>0</v>
      </c>
      <c r="AD28" s="264">
        <v>0</v>
      </c>
      <c r="AE28" s="264">
        <v>0</v>
      </c>
      <c r="AF28" s="264">
        <v>0</v>
      </c>
      <c r="AG28" s="264">
        <v>0</v>
      </c>
      <c r="AH28" s="264">
        <v>0</v>
      </c>
      <c r="AI28" s="264">
        <v>0</v>
      </c>
      <c r="AJ28" s="264">
        <v>0</v>
      </c>
      <c r="AK28" s="264">
        <v>0</v>
      </c>
      <c r="AL28" s="264">
        <v>0</v>
      </c>
      <c r="AM28" s="264">
        <v>0</v>
      </c>
      <c r="AN28" s="264">
        <v>0</v>
      </c>
      <c r="AO28" s="264">
        <v>0</v>
      </c>
      <c r="AP28" s="264">
        <v>0</v>
      </c>
      <c r="AQ28" s="264">
        <v>39806.17</v>
      </c>
      <c r="AR28" s="264">
        <v>41894.05999999999</v>
      </c>
      <c r="AS28" s="264">
        <v>42877.06</v>
      </c>
      <c r="AT28" s="577">
        <v>33590.159999999996</v>
      </c>
      <c r="AU28" s="264">
        <v>0</v>
      </c>
      <c r="AV28" s="264">
        <v>0</v>
      </c>
      <c r="AW28" s="264">
        <v>0</v>
      </c>
      <c r="AX28" s="264">
        <v>0</v>
      </c>
      <c r="AY28" s="264">
        <v>0</v>
      </c>
      <c r="AZ28" s="264">
        <v>0</v>
      </c>
      <c r="BA28" s="264">
        <v>0</v>
      </c>
      <c r="BB28" s="264">
        <v>0</v>
      </c>
      <c r="BC28" s="264">
        <v>0</v>
      </c>
      <c r="BD28" s="264">
        <v>0</v>
      </c>
      <c r="BE28" s="264">
        <v>0</v>
      </c>
      <c r="BF28" s="264">
        <v>0</v>
      </c>
      <c r="BG28" s="264">
        <v>0</v>
      </c>
      <c r="BH28" s="264">
        <v>0</v>
      </c>
      <c r="BI28" s="264">
        <v>0</v>
      </c>
      <c r="BJ28" s="264">
        <v>46631.090000000004</v>
      </c>
      <c r="BK28" s="264">
        <v>48407.999999999985</v>
      </c>
      <c r="BL28" s="264">
        <v>47567.35</v>
      </c>
      <c r="BM28" s="577">
        <v>35882.109999999993</v>
      </c>
      <c r="BN28" s="264">
        <v>0</v>
      </c>
      <c r="BO28" s="264">
        <v>0</v>
      </c>
      <c r="BP28" s="264">
        <v>0</v>
      </c>
      <c r="BQ28" s="264">
        <v>0</v>
      </c>
      <c r="BR28" s="264">
        <v>0</v>
      </c>
      <c r="BS28" s="264">
        <v>0</v>
      </c>
      <c r="BT28" s="264">
        <v>0</v>
      </c>
      <c r="BU28" s="264">
        <v>0</v>
      </c>
      <c r="BV28" s="264">
        <v>0</v>
      </c>
      <c r="BW28" s="264">
        <v>0</v>
      </c>
      <c r="BX28" s="264">
        <v>0</v>
      </c>
      <c r="BY28" s="264">
        <v>0</v>
      </c>
      <c r="BZ28" s="264">
        <v>0</v>
      </c>
      <c r="CA28" s="264">
        <v>0</v>
      </c>
      <c r="CB28" s="264">
        <v>0</v>
      </c>
      <c r="CC28" s="264">
        <v>60597.55</v>
      </c>
      <c r="CD28" s="264">
        <v>68533.73</v>
      </c>
      <c r="CE28" s="264">
        <v>73915.749999999985</v>
      </c>
      <c r="CF28" s="577">
        <v>53953.899999999994</v>
      </c>
      <c r="CG28" s="264">
        <v>0</v>
      </c>
      <c r="CH28" s="264">
        <v>0</v>
      </c>
      <c r="CI28" s="264">
        <v>0</v>
      </c>
      <c r="CJ28" s="264">
        <v>0</v>
      </c>
      <c r="CK28" s="264">
        <v>0</v>
      </c>
      <c r="CL28" s="264">
        <v>0</v>
      </c>
      <c r="CM28" s="264">
        <v>0</v>
      </c>
      <c r="CN28" s="264">
        <v>0</v>
      </c>
      <c r="CO28" s="264">
        <v>0</v>
      </c>
      <c r="CP28" s="264">
        <v>0</v>
      </c>
      <c r="CQ28" s="264">
        <v>0</v>
      </c>
      <c r="CR28" s="264">
        <v>0</v>
      </c>
      <c r="CS28" s="264">
        <v>0</v>
      </c>
      <c r="CT28" s="264">
        <v>0</v>
      </c>
      <c r="CU28" s="264">
        <v>0</v>
      </c>
      <c r="CV28" s="264">
        <v>0</v>
      </c>
      <c r="CW28" s="264">
        <v>0</v>
      </c>
      <c r="CX28" s="264">
        <v>0</v>
      </c>
      <c r="CY28" s="577">
        <v>0</v>
      </c>
      <c r="CZ28" s="264">
        <v>0</v>
      </c>
      <c r="DA28" s="264">
        <v>0</v>
      </c>
      <c r="DB28" s="264">
        <v>0</v>
      </c>
      <c r="DC28" s="428">
        <f t="shared" si="0"/>
        <v>593656.92999999993</v>
      </c>
    </row>
    <row r="29" spans="1:107" x14ac:dyDescent="0.25">
      <c r="A29" s="337">
        <v>5129</v>
      </c>
      <c r="B29" s="347">
        <v>455569</v>
      </c>
      <c r="C29" s="297">
        <v>1028781</v>
      </c>
      <c r="D29" s="14">
        <v>1871981019</v>
      </c>
      <c r="F29" s="14" t="s">
        <v>939</v>
      </c>
      <c r="G29" s="14" t="str">
        <f>INDEX(FY2019_ALL_Targets!F:F,MATCH(B29,FY2019_ALL_Targets!B:B,0))</f>
        <v>MRSA Northeast</v>
      </c>
      <c r="H29" s="14" t="s">
        <v>3052</v>
      </c>
      <c r="I29" s="299" t="s">
        <v>677</v>
      </c>
      <c r="J29" s="299" t="s">
        <v>991</v>
      </c>
      <c r="K29" s="299" t="s">
        <v>2386</v>
      </c>
      <c r="L29" s="264">
        <v>0</v>
      </c>
      <c r="M29" s="264">
        <v>0</v>
      </c>
      <c r="N29" s="264">
        <v>0</v>
      </c>
      <c r="O29" s="264">
        <v>0</v>
      </c>
      <c r="P29" s="264">
        <v>0</v>
      </c>
      <c r="Q29" s="264">
        <v>0</v>
      </c>
      <c r="R29" s="264">
        <v>0</v>
      </c>
      <c r="S29" s="264">
        <v>0</v>
      </c>
      <c r="T29" s="264">
        <v>0</v>
      </c>
      <c r="U29" s="264">
        <v>0</v>
      </c>
      <c r="V29" s="264">
        <v>0</v>
      </c>
      <c r="W29" s="264">
        <v>0</v>
      </c>
      <c r="X29" s="264">
        <v>0</v>
      </c>
      <c r="Y29" s="264">
        <v>0</v>
      </c>
      <c r="Z29" s="264">
        <v>0</v>
      </c>
      <c r="AA29" s="577">
        <v>0</v>
      </c>
      <c r="AB29" s="264">
        <v>0</v>
      </c>
      <c r="AC29" s="264">
        <v>0</v>
      </c>
      <c r="AD29" s="264">
        <v>0</v>
      </c>
      <c r="AE29" s="264">
        <v>0</v>
      </c>
      <c r="AF29" s="264">
        <v>0</v>
      </c>
      <c r="AG29" s="264">
        <v>45084.000000000007</v>
      </c>
      <c r="AH29" s="264">
        <v>15600.000000000002</v>
      </c>
      <c r="AI29" s="264">
        <v>15603.93</v>
      </c>
      <c r="AJ29" s="264">
        <v>15178.2</v>
      </c>
      <c r="AK29" s="264">
        <v>808.27</v>
      </c>
      <c r="AL29" s="264">
        <v>1227.83</v>
      </c>
      <c r="AM29" s="264">
        <v>203.60999999999999</v>
      </c>
      <c r="AN29" s="264">
        <v>24.68</v>
      </c>
      <c r="AO29" s="264">
        <v>37.019999999999996</v>
      </c>
      <c r="AP29" s="264">
        <v>-6.1699999999999982</v>
      </c>
      <c r="AQ29" s="264">
        <v>42555.25</v>
      </c>
      <c r="AR29" s="264">
        <v>44582.219999999979</v>
      </c>
      <c r="AS29" s="264">
        <v>40695.880000000005</v>
      </c>
      <c r="AT29" s="577">
        <v>40583.57</v>
      </c>
      <c r="AU29" s="264">
        <v>0</v>
      </c>
      <c r="AV29" s="264">
        <v>0</v>
      </c>
      <c r="AW29" s="264">
        <v>0</v>
      </c>
      <c r="AX29" s="264">
        <v>0</v>
      </c>
      <c r="AY29" s="264">
        <v>0</v>
      </c>
      <c r="AZ29" s="264">
        <v>0</v>
      </c>
      <c r="BA29" s="264">
        <v>0</v>
      </c>
      <c r="BB29" s="264">
        <v>0</v>
      </c>
      <c r="BC29" s="264">
        <v>0</v>
      </c>
      <c r="BD29" s="264">
        <v>0</v>
      </c>
      <c r="BE29" s="264">
        <v>0</v>
      </c>
      <c r="BF29" s="264">
        <v>0</v>
      </c>
      <c r="BG29" s="264">
        <v>0</v>
      </c>
      <c r="BH29" s="264">
        <v>0</v>
      </c>
      <c r="BI29" s="264">
        <v>0</v>
      </c>
      <c r="BJ29" s="264">
        <v>0</v>
      </c>
      <c r="BK29" s="264">
        <v>0</v>
      </c>
      <c r="BL29" s="264">
        <v>0</v>
      </c>
      <c r="BM29" s="577">
        <v>0</v>
      </c>
      <c r="BN29" s="264">
        <v>0</v>
      </c>
      <c r="BO29" s="264">
        <v>0</v>
      </c>
      <c r="BP29" s="264">
        <v>0</v>
      </c>
      <c r="BQ29" s="264">
        <v>0</v>
      </c>
      <c r="BR29" s="264">
        <v>0</v>
      </c>
      <c r="BS29" s="264">
        <v>0</v>
      </c>
      <c r="BT29" s="264">
        <v>0</v>
      </c>
      <c r="BU29" s="264">
        <v>0</v>
      </c>
      <c r="BV29" s="264">
        <v>0</v>
      </c>
      <c r="BW29" s="264">
        <v>0</v>
      </c>
      <c r="BX29" s="264">
        <v>0</v>
      </c>
      <c r="BY29" s="264">
        <v>0</v>
      </c>
      <c r="BZ29" s="264">
        <v>0</v>
      </c>
      <c r="CA29" s="264">
        <v>0</v>
      </c>
      <c r="CB29" s="264">
        <v>0</v>
      </c>
      <c r="CC29" s="264">
        <v>0</v>
      </c>
      <c r="CD29" s="264">
        <v>0</v>
      </c>
      <c r="CE29" s="264">
        <v>0</v>
      </c>
      <c r="CF29" s="577">
        <v>0</v>
      </c>
      <c r="CG29" s="264">
        <v>0</v>
      </c>
      <c r="CH29" s="264">
        <v>0</v>
      </c>
      <c r="CI29" s="264">
        <v>0</v>
      </c>
      <c r="CJ29" s="264">
        <v>0</v>
      </c>
      <c r="CK29" s="264">
        <v>0</v>
      </c>
      <c r="CL29" s="264">
        <v>65738.400000000009</v>
      </c>
      <c r="CM29" s="264">
        <v>22651.200000000001</v>
      </c>
      <c r="CN29" s="264">
        <v>22353.91</v>
      </c>
      <c r="CO29" s="264">
        <v>21922.01</v>
      </c>
      <c r="CP29" s="264">
        <v>1628.88</v>
      </c>
      <c r="CQ29" s="264">
        <v>1610.37</v>
      </c>
      <c r="CR29" s="264">
        <v>314.67</v>
      </c>
      <c r="CS29" s="264">
        <v>191.26999999999998</v>
      </c>
      <c r="CT29" s="264">
        <v>18.509999999999998</v>
      </c>
      <c r="CU29" s="264">
        <v>-18.509999999999998</v>
      </c>
      <c r="CV29" s="264">
        <v>62051.15</v>
      </c>
      <c r="CW29" s="264">
        <v>64322.819999999992</v>
      </c>
      <c r="CX29" s="264">
        <v>60089.30000000001</v>
      </c>
      <c r="CY29" s="577">
        <v>57829.630000000005</v>
      </c>
      <c r="CZ29" s="264">
        <v>0</v>
      </c>
      <c r="DA29" s="264">
        <v>0</v>
      </c>
      <c r="DB29" s="264">
        <v>0</v>
      </c>
      <c r="DC29" s="428">
        <f t="shared" si="0"/>
        <v>642881.9</v>
      </c>
    </row>
    <row r="30" spans="1:107" x14ac:dyDescent="0.25">
      <c r="A30" s="311">
        <v>4960</v>
      </c>
      <c r="B30" s="347">
        <v>455572</v>
      </c>
      <c r="C30" s="311">
        <v>1026240</v>
      </c>
      <c r="D30" s="14">
        <v>1598164881</v>
      </c>
      <c r="F30" s="14" t="s">
        <v>937</v>
      </c>
      <c r="G30" s="14" t="str">
        <f>INDEX(FY2019_ALL_Targets!F:F,MATCH(B30,FY2019_ALL_Targets!B:B,0))</f>
        <v>Tarrant</v>
      </c>
      <c r="H30" s="14" t="s">
        <v>3009</v>
      </c>
      <c r="I30" s="312" t="s">
        <v>627</v>
      </c>
      <c r="J30" s="312" t="s">
        <v>997</v>
      </c>
      <c r="K30" s="312" t="s">
        <v>2314</v>
      </c>
      <c r="L30" s="264">
        <v>38058.019999999997</v>
      </c>
      <c r="M30" s="264">
        <v>37707.67</v>
      </c>
      <c r="N30" s="264">
        <v>40430.39</v>
      </c>
      <c r="O30" s="264">
        <v>40070.03</v>
      </c>
      <c r="P30" s="264">
        <v>39401.440000000002</v>
      </c>
      <c r="Q30" s="264">
        <v>39322.400000000009</v>
      </c>
      <c r="R30" s="264">
        <v>38727.72</v>
      </c>
      <c r="S30" s="264">
        <v>39747.250000000007</v>
      </c>
      <c r="T30" s="264">
        <v>39458.020000000004</v>
      </c>
      <c r="U30" s="264">
        <v>37254.93</v>
      </c>
      <c r="V30" s="264">
        <v>37245.07</v>
      </c>
      <c r="W30" s="264">
        <v>37701.590000000004</v>
      </c>
      <c r="X30" s="264">
        <v>60245.52</v>
      </c>
      <c r="Y30" s="264">
        <v>62182.660000000025</v>
      </c>
      <c r="Z30" s="264">
        <v>113836.85999999999</v>
      </c>
      <c r="AA30" s="577">
        <v>87631.760000000009</v>
      </c>
      <c r="AB30" s="264">
        <v>0</v>
      </c>
      <c r="AC30" s="264">
        <v>0</v>
      </c>
      <c r="AD30" s="264">
        <v>0</v>
      </c>
      <c r="AE30" s="264">
        <v>16696.68</v>
      </c>
      <c r="AF30" s="264">
        <v>17337.32</v>
      </c>
      <c r="AG30" s="264">
        <v>17787.77</v>
      </c>
      <c r="AH30" s="264">
        <v>18048.03</v>
      </c>
      <c r="AI30" s="264">
        <v>17171.440000000002</v>
      </c>
      <c r="AJ30" s="264">
        <v>17744.480000000003</v>
      </c>
      <c r="AK30" s="264">
        <v>17370.599999999999</v>
      </c>
      <c r="AL30" s="264">
        <v>17723.66</v>
      </c>
      <c r="AM30" s="264">
        <v>17151.760000000002</v>
      </c>
      <c r="AN30" s="264">
        <v>16616.12</v>
      </c>
      <c r="AO30" s="264">
        <v>16922.100000000002</v>
      </c>
      <c r="AP30" s="264">
        <v>17101.740000000002</v>
      </c>
      <c r="AQ30" s="264">
        <v>26868.63</v>
      </c>
      <c r="AR30" s="264">
        <v>27719.170000000006</v>
      </c>
      <c r="AS30" s="264">
        <v>50594.07</v>
      </c>
      <c r="AT30" s="577">
        <v>39526.390000000007</v>
      </c>
      <c r="AU30" s="264">
        <v>0</v>
      </c>
      <c r="AV30" s="264">
        <v>0</v>
      </c>
      <c r="AW30" s="264">
        <v>0</v>
      </c>
      <c r="AX30" s="264">
        <v>0</v>
      </c>
      <c r="AY30" s="264">
        <v>0</v>
      </c>
      <c r="AZ30" s="264">
        <v>0</v>
      </c>
      <c r="BA30" s="264">
        <v>0</v>
      </c>
      <c r="BB30" s="264">
        <v>0</v>
      </c>
      <c r="BC30" s="264">
        <v>0</v>
      </c>
      <c r="BD30" s="264">
        <v>0</v>
      </c>
      <c r="BE30" s="264">
        <v>0</v>
      </c>
      <c r="BF30" s="264">
        <v>0</v>
      </c>
      <c r="BG30" s="264">
        <v>0</v>
      </c>
      <c r="BH30" s="264">
        <v>0</v>
      </c>
      <c r="BI30" s="264">
        <v>0</v>
      </c>
      <c r="BJ30" s="264">
        <v>0</v>
      </c>
      <c r="BK30" s="264">
        <v>0</v>
      </c>
      <c r="BL30" s="264">
        <v>0</v>
      </c>
      <c r="BM30" s="577">
        <v>0</v>
      </c>
      <c r="BN30" s="264">
        <v>0</v>
      </c>
      <c r="BO30" s="264">
        <v>0</v>
      </c>
      <c r="BP30" s="264">
        <v>0</v>
      </c>
      <c r="BQ30" s="264">
        <v>0</v>
      </c>
      <c r="BR30" s="264">
        <v>0</v>
      </c>
      <c r="BS30" s="264">
        <v>0</v>
      </c>
      <c r="BT30" s="264">
        <v>0</v>
      </c>
      <c r="BU30" s="264">
        <v>0</v>
      </c>
      <c r="BV30" s="264">
        <v>0</v>
      </c>
      <c r="BW30" s="264">
        <v>0</v>
      </c>
      <c r="BX30" s="264">
        <v>0</v>
      </c>
      <c r="BY30" s="264">
        <v>0</v>
      </c>
      <c r="BZ30" s="264">
        <v>0</v>
      </c>
      <c r="CA30" s="264">
        <v>0</v>
      </c>
      <c r="CB30" s="264">
        <v>0</v>
      </c>
      <c r="CC30" s="264">
        <v>0</v>
      </c>
      <c r="CD30" s="264">
        <v>0</v>
      </c>
      <c r="CE30" s="264">
        <v>0</v>
      </c>
      <c r="CF30" s="577">
        <v>0</v>
      </c>
      <c r="CG30" s="264">
        <v>0</v>
      </c>
      <c r="CH30" s="264">
        <v>0</v>
      </c>
      <c r="CI30" s="264">
        <v>0</v>
      </c>
      <c r="CJ30" s="264">
        <v>0</v>
      </c>
      <c r="CK30" s="264">
        <v>0</v>
      </c>
      <c r="CL30" s="264">
        <v>0</v>
      </c>
      <c r="CM30" s="264">
        <v>0</v>
      </c>
      <c r="CN30" s="264">
        <v>0</v>
      </c>
      <c r="CO30" s="264">
        <v>0</v>
      </c>
      <c r="CP30" s="264">
        <v>0</v>
      </c>
      <c r="CQ30" s="264">
        <v>0</v>
      </c>
      <c r="CR30" s="264">
        <v>0</v>
      </c>
      <c r="CS30" s="264">
        <v>0</v>
      </c>
      <c r="CT30" s="264">
        <v>0</v>
      </c>
      <c r="CU30" s="264">
        <v>0</v>
      </c>
      <c r="CV30" s="264">
        <v>0</v>
      </c>
      <c r="CW30" s="264">
        <v>0</v>
      </c>
      <c r="CX30" s="264">
        <v>0</v>
      </c>
      <c r="CY30" s="577">
        <v>0</v>
      </c>
      <c r="CZ30" s="264">
        <v>0</v>
      </c>
      <c r="DA30" s="264">
        <v>0</v>
      </c>
      <c r="DB30" s="264">
        <v>0</v>
      </c>
      <c r="DC30" s="428">
        <f t="shared" si="0"/>
        <v>1141401.29</v>
      </c>
    </row>
    <row r="31" spans="1:107" x14ac:dyDescent="0.25">
      <c r="A31" s="311">
        <v>4346</v>
      </c>
      <c r="B31" s="347">
        <v>455573</v>
      </c>
      <c r="C31" s="311">
        <v>1028609</v>
      </c>
      <c r="D31" s="14">
        <v>1679902282</v>
      </c>
      <c r="F31" s="14" t="s">
        <v>939</v>
      </c>
      <c r="G31" s="14" t="str">
        <f>INDEX(FY2019_ALL_Targets!F:F,MATCH(B31,FY2019_ALL_Targets!B:B,0))</f>
        <v>MRSA Northeast</v>
      </c>
      <c r="H31" s="14" t="s">
        <v>3100</v>
      </c>
      <c r="I31" s="312" t="s">
        <v>2683</v>
      </c>
      <c r="J31" s="312" t="s">
        <v>966</v>
      </c>
      <c r="K31" s="312" t="s">
        <v>2684</v>
      </c>
      <c r="L31" s="264">
        <v>0</v>
      </c>
      <c r="M31" s="264">
        <v>0</v>
      </c>
      <c r="N31" s="264">
        <v>0</v>
      </c>
      <c r="O31" s="264">
        <v>0</v>
      </c>
      <c r="P31" s="264">
        <v>0</v>
      </c>
      <c r="Q31" s="264">
        <v>0</v>
      </c>
      <c r="R31" s="264">
        <v>0</v>
      </c>
      <c r="S31" s="264">
        <v>0</v>
      </c>
      <c r="T31" s="264">
        <v>0</v>
      </c>
      <c r="U31" s="264">
        <v>0</v>
      </c>
      <c r="V31" s="264">
        <v>0</v>
      </c>
      <c r="W31" s="264">
        <v>0</v>
      </c>
      <c r="X31" s="264">
        <v>0</v>
      </c>
      <c r="Y31" s="264">
        <v>0</v>
      </c>
      <c r="Z31" s="264">
        <v>0</v>
      </c>
      <c r="AA31" s="577">
        <v>0</v>
      </c>
      <c r="AB31" s="264">
        <v>0</v>
      </c>
      <c r="AC31" s="264">
        <v>0</v>
      </c>
      <c r="AD31" s="264">
        <v>0</v>
      </c>
      <c r="AE31" s="264">
        <v>10722.24</v>
      </c>
      <c r="AF31" s="264">
        <v>10956.33</v>
      </c>
      <c r="AG31" s="264">
        <v>11484.179999999998</v>
      </c>
      <c r="AH31" s="264">
        <v>11475</v>
      </c>
      <c r="AI31" s="264">
        <v>11456.37</v>
      </c>
      <c r="AJ31" s="264">
        <v>11143.800000000001</v>
      </c>
      <c r="AK31" s="264">
        <v>11347.6</v>
      </c>
      <c r="AL31" s="264">
        <v>11783.449999999999</v>
      </c>
      <c r="AM31" s="264">
        <v>11499.45</v>
      </c>
      <c r="AN31" s="264">
        <v>11544.08</v>
      </c>
      <c r="AO31" s="264">
        <v>11436.11</v>
      </c>
      <c r="AP31" s="264">
        <v>11787.32</v>
      </c>
      <c r="AQ31" s="264">
        <v>31211.999999999996</v>
      </c>
      <c r="AR31" s="264">
        <v>18480.43</v>
      </c>
      <c r="AS31" s="264">
        <v>26155.37</v>
      </c>
      <c r="AT31" s="577">
        <v>19268.510000000002</v>
      </c>
      <c r="AU31" s="264">
        <v>0</v>
      </c>
      <c r="AV31" s="264">
        <v>0</v>
      </c>
      <c r="AW31" s="264">
        <v>0</v>
      </c>
      <c r="AX31" s="264">
        <v>0</v>
      </c>
      <c r="AY31" s="264">
        <v>0</v>
      </c>
      <c r="AZ31" s="264">
        <v>0</v>
      </c>
      <c r="BA31" s="264">
        <v>0</v>
      </c>
      <c r="BB31" s="264">
        <v>0</v>
      </c>
      <c r="BC31" s="264">
        <v>0</v>
      </c>
      <c r="BD31" s="264">
        <v>0</v>
      </c>
      <c r="BE31" s="264">
        <v>0</v>
      </c>
      <c r="BF31" s="264">
        <v>0</v>
      </c>
      <c r="BG31" s="264">
        <v>0</v>
      </c>
      <c r="BH31" s="264">
        <v>0</v>
      </c>
      <c r="BI31" s="264">
        <v>0</v>
      </c>
      <c r="BJ31" s="264">
        <v>0</v>
      </c>
      <c r="BK31" s="264">
        <v>0</v>
      </c>
      <c r="BL31" s="264">
        <v>0</v>
      </c>
      <c r="BM31" s="577">
        <v>0</v>
      </c>
      <c r="BN31" s="264">
        <v>0</v>
      </c>
      <c r="BO31" s="264">
        <v>0</v>
      </c>
      <c r="BP31" s="264">
        <v>0</v>
      </c>
      <c r="BQ31" s="264">
        <v>0</v>
      </c>
      <c r="BR31" s="264">
        <v>0</v>
      </c>
      <c r="BS31" s="264">
        <v>0</v>
      </c>
      <c r="BT31" s="264">
        <v>0</v>
      </c>
      <c r="BU31" s="264">
        <v>0</v>
      </c>
      <c r="BV31" s="264">
        <v>0</v>
      </c>
      <c r="BW31" s="264">
        <v>0</v>
      </c>
      <c r="BX31" s="264">
        <v>0</v>
      </c>
      <c r="BY31" s="264">
        <v>0</v>
      </c>
      <c r="BZ31" s="264">
        <v>0</v>
      </c>
      <c r="CA31" s="264">
        <v>0</v>
      </c>
      <c r="CB31" s="264">
        <v>0</v>
      </c>
      <c r="CC31" s="264">
        <v>0</v>
      </c>
      <c r="CD31" s="264">
        <v>0</v>
      </c>
      <c r="CE31" s="264">
        <v>0</v>
      </c>
      <c r="CF31" s="577">
        <v>0</v>
      </c>
      <c r="CG31" s="264">
        <v>0</v>
      </c>
      <c r="CH31" s="264">
        <v>0</v>
      </c>
      <c r="CI31" s="264">
        <v>0</v>
      </c>
      <c r="CJ31" s="264">
        <v>15863.039999999999</v>
      </c>
      <c r="CK31" s="264">
        <v>16009.919999999998</v>
      </c>
      <c r="CL31" s="264">
        <v>16482.689999999999</v>
      </c>
      <c r="CM31" s="264">
        <v>16661.699999999997</v>
      </c>
      <c r="CN31" s="264">
        <v>16412.190000000002</v>
      </c>
      <c r="CO31" s="264">
        <v>16095.090000000002</v>
      </c>
      <c r="CP31" s="264">
        <v>16949.63</v>
      </c>
      <c r="CQ31" s="264">
        <v>17304.829999999998</v>
      </c>
      <c r="CR31" s="264">
        <v>16853.86</v>
      </c>
      <c r="CS31" s="264">
        <v>16597.91</v>
      </c>
      <c r="CT31" s="264">
        <v>16270.039999999999</v>
      </c>
      <c r="CU31" s="264">
        <v>16663.12</v>
      </c>
      <c r="CV31" s="264">
        <v>45511.200000000004</v>
      </c>
      <c r="CW31" s="264">
        <v>26623.470000000005</v>
      </c>
      <c r="CX31" s="264">
        <v>38574.97</v>
      </c>
      <c r="CY31" s="577">
        <v>27333.26</v>
      </c>
      <c r="CZ31" s="264">
        <v>0</v>
      </c>
      <c r="DA31" s="264">
        <v>0</v>
      </c>
      <c r="DB31" s="264">
        <v>0</v>
      </c>
      <c r="DC31" s="428">
        <f t="shared" si="0"/>
        <v>567959.16</v>
      </c>
    </row>
    <row r="32" spans="1:107" x14ac:dyDescent="0.25">
      <c r="A32" s="311">
        <v>4865</v>
      </c>
      <c r="B32" s="347">
        <v>455574</v>
      </c>
      <c r="C32" s="311">
        <v>1026266</v>
      </c>
      <c r="D32" s="14">
        <v>1073634366</v>
      </c>
      <c r="F32" s="14" t="s">
        <v>937</v>
      </c>
      <c r="G32" s="14" t="str">
        <f>INDEX(FY2019_ALL_Targets!F:F,MATCH(B32,FY2019_ALL_Targets!B:B,0))</f>
        <v>Tarrant</v>
      </c>
      <c r="H32" s="14" t="s">
        <v>3025</v>
      </c>
      <c r="I32" s="312" t="s">
        <v>226</v>
      </c>
      <c r="J32" s="312" t="s">
        <v>2344</v>
      </c>
      <c r="K32" s="312" t="s">
        <v>2525</v>
      </c>
      <c r="L32" s="264">
        <v>23724.48</v>
      </c>
      <c r="M32" s="264">
        <v>23506.080000000002</v>
      </c>
      <c r="N32" s="264">
        <v>25203.360000000001</v>
      </c>
      <c r="O32" s="264">
        <v>24978.720000000001</v>
      </c>
      <c r="P32" s="264">
        <v>24566.080000000002</v>
      </c>
      <c r="Q32" s="264">
        <v>24516.800000000003</v>
      </c>
      <c r="R32" s="264">
        <v>24149.040000000001</v>
      </c>
      <c r="S32" s="264">
        <v>24803.34</v>
      </c>
      <c r="T32" s="264">
        <v>24623.5</v>
      </c>
      <c r="U32" s="264">
        <v>23250.080000000002</v>
      </c>
      <c r="V32" s="264">
        <v>23244</v>
      </c>
      <c r="W32" s="264">
        <v>23528.76</v>
      </c>
      <c r="X32" s="264">
        <v>53048.560000000005</v>
      </c>
      <c r="Y32" s="264">
        <v>54375.41</v>
      </c>
      <c r="Z32" s="264">
        <v>41986.68</v>
      </c>
      <c r="AA32" s="577">
        <v>53644.98</v>
      </c>
      <c r="AB32" s="264">
        <v>0</v>
      </c>
      <c r="AC32" s="264">
        <v>0</v>
      </c>
      <c r="AD32" s="264">
        <v>0</v>
      </c>
      <c r="AE32" s="264">
        <v>10408.32</v>
      </c>
      <c r="AF32" s="264">
        <v>10807.68</v>
      </c>
      <c r="AG32" s="264">
        <v>11088.48</v>
      </c>
      <c r="AH32" s="264">
        <v>11250.72</v>
      </c>
      <c r="AI32" s="264">
        <v>10706.080000000002</v>
      </c>
      <c r="AJ32" s="264">
        <v>11063.36</v>
      </c>
      <c r="AK32" s="264">
        <v>10831.600000000002</v>
      </c>
      <c r="AL32" s="264">
        <v>11060.06</v>
      </c>
      <c r="AM32" s="264">
        <v>10703.76</v>
      </c>
      <c r="AN32" s="264">
        <v>10369.82</v>
      </c>
      <c r="AO32" s="264">
        <v>10560.8</v>
      </c>
      <c r="AP32" s="264">
        <v>10672.960000000001</v>
      </c>
      <c r="AQ32" s="264">
        <v>23658.889999999996</v>
      </c>
      <c r="AR32" s="264">
        <v>24239.770000000011</v>
      </c>
      <c r="AS32" s="264">
        <v>18558.150000000001</v>
      </c>
      <c r="AT32" s="577">
        <v>24260.130000000005</v>
      </c>
      <c r="AU32" s="264">
        <v>0</v>
      </c>
      <c r="AV32" s="264">
        <v>0</v>
      </c>
      <c r="AW32" s="264">
        <v>0</v>
      </c>
      <c r="AX32" s="264">
        <v>0</v>
      </c>
      <c r="AY32" s="264">
        <v>0</v>
      </c>
      <c r="AZ32" s="264">
        <v>0</v>
      </c>
      <c r="BA32" s="264">
        <v>0</v>
      </c>
      <c r="BB32" s="264">
        <v>0</v>
      </c>
      <c r="BC32" s="264">
        <v>0</v>
      </c>
      <c r="BD32" s="264">
        <v>0</v>
      </c>
      <c r="BE32" s="264">
        <v>0</v>
      </c>
      <c r="BF32" s="264">
        <v>0</v>
      </c>
      <c r="BG32" s="264">
        <v>0</v>
      </c>
      <c r="BH32" s="264">
        <v>0</v>
      </c>
      <c r="BI32" s="264">
        <v>0</v>
      </c>
      <c r="BJ32" s="264">
        <v>0</v>
      </c>
      <c r="BK32" s="264">
        <v>0</v>
      </c>
      <c r="BL32" s="264">
        <v>0</v>
      </c>
      <c r="BM32" s="577">
        <v>0</v>
      </c>
      <c r="BN32" s="264">
        <v>0</v>
      </c>
      <c r="BO32" s="264">
        <v>0</v>
      </c>
      <c r="BP32" s="264">
        <v>0</v>
      </c>
      <c r="BQ32" s="264">
        <v>0</v>
      </c>
      <c r="BR32" s="264">
        <v>0</v>
      </c>
      <c r="BS32" s="264">
        <v>0</v>
      </c>
      <c r="BT32" s="264">
        <v>0</v>
      </c>
      <c r="BU32" s="264">
        <v>0</v>
      </c>
      <c r="BV32" s="264">
        <v>0</v>
      </c>
      <c r="BW32" s="264">
        <v>0</v>
      </c>
      <c r="BX32" s="264">
        <v>0</v>
      </c>
      <c r="BY32" s="264">
        <v>0</v>
      </c>
      <c r="BZ32" s="264">
        <v>0</v>
      </c>
      <c r="CA32" s="264">
        <v>0</v>
      </c>
      <c r="CB32" s="264">
        <v>0</v>
      </c>
      <c r="CC32" s="264">
        <v>0</v>
      </c>
      <c r="CD32" s="264">
        <v>0</v>
      </c>
      <c r="CE32" s="264">
        <v>0</v>
      </c>
      <c r="CF32" s="577">
        <v>0</v>
      </c>
      <c r="CG32" s="264">
        <v>0</v>
      </c>
      <c r="CH32" s="264">
        <v>0</v>
      </c>
      <c r="CI32" s="264">
        <v>0</v>
      </c>
      <c r="CJ32" s="264">
        <v>0</v>
      </c>
      <c r="CK32" s="264">
        <v>0</v>
      </c>
      <c r="CL32" s="264">
        <v>0</v>
      </c>
      <c r="CM32" s="264">
        <v>0</v>
      </c>
      <c r="CN32" s="264">
        <v>0</v>
      </c>
      <c r="CO32" s="264">
        <v>0</v>
      </c>
      <c r="CP32" s="264">
        <v>0</v>
      </c>
      <c r="CQ32" s="264">
        <v>0</v>
      </c>
      <c r="CR32" s="264">
        <v>0</v>
      </c>
      <c r="CS32" s="264">
        <v>0</v>
      </c>
      <c r="CT32" s="264">
        <v>0</v>
      </c>
      <c r="CU32" s="264">
        <v>0</v>
      </c>
      <c r="CV32" s="264">
        <v>0</v>
      </c>
      <c r="CW32" s="264">
        <v>0</v>
      </c>
      <c r="CX32" s="264">
        <v>0</v>
      </c>
      <c r="CY32" s="577">
        <v>0</v>
      </c>
      <c r="CZ32" s="264">
        <v>0</v>
      </c>
      <c r="DA32" s="264">
        <v>0</v>
      </c>
      <c r="DB32" s="264">
        <v>0</v>
      </c>
      <c r="DC32" s="428">
        <f t="shared" si="0"/>
        <v>713390.45000000007</v>
      </c>
    </row>
    <row r="33" spans="1:107" x14ac:dyDescent="0.25">
      <c r="A33" s="313">
        <v>4567</v>
      </c>
      <c r="B33" s="347">
        <v>455575</v>
      </c>
      <c r="C33" s="297">
        <v>1014485</v>
      </c>
      <c r="D33" s="14">
        <v>1518036987</v>
      </c>
      <c r="F33" s="14" t="s">
        <v>935</v>
      </c>
      <c r="G33" s="14" t="str">
        <f>INDEX(FY2019_ALL_Targets!F:F,MATCH(B33,FY2019_ALL_Targets!B:B,0))</f>
        <v>Nueces</v>
      </c>
      <c r="H33" s="14" t="s">
        <v>3059</v>
      </c>
      <c r="I33" s="314" t="s">
        <v>2454</v>
      </c>
      <c r="J33" s="314" t="s">
        <v>2350</v>
      </c>
      <c r="K33" s="314" t="s">
        <v>2455</v>
      </c>
      <c r="L33" s="264">
        <v>0</v>
      </c>
      <c r="M33" s="264">
        <v>0</v>
      </c>
      <c r="N33" s="264">
        <v>0</v>
      </c>
      <c r="O33" s="264">
        <v>0</v>
      </c>
      <c r="P33" s="264">
        <v>0</v>
      </c>
      <c r="Q33" s="264">
        <v>0</v>
      </c>
      <c r="R33" s="264">
        <v>0</v>
      </c>
      <c r="S33" s="264">
        <v>0</v>
      </c>
      <c r="T33" s="264">
        <v>0</v>
      </c>
      <c r="U33" s="264">
        <v>0</v>
      </c>
      <c r="V33" s="264">
        <v>0</v>
      </c>
      <c r="W33" s="264">
        <v>0</v>
      </c>
      <c r="X33" s="264">
        <v>0</v>
      </c>
      <c r="Y33" s="264">
        <v>0</v>
      </c>
      <c r="Z33" s="264">
        <v>0</v>
      </c>
      <c r="AA33" s="577">
        <v>0</v>
      </c>
      <c r="AB33" s="264">
        <v>0</v>
      </c>
      <c r="AC33" s="264">
        <v>0</v>
      </c>
      <c r="AD33" s="264">
        <v>0</v>
      </c>
      <c r="AE33" s="264">
        <v>0</v>
      </c>
      <c r="AF33" s="264">
        <v>0</v>
      </c>
      <c r="AG33" s="264">
        <v>0</v>
      </c>
      <c r="AH33" s="264">
        <v>0</v>
      </c>
      <c r="AI33" s="264">
        <v>0</v>
      </c>
      <c r="AJ33" s="264">
        <v>0</v>
      </c>
      <c r="AK33" s="264">
        <v>0</v>
      </c>
      <c r="AL33" s="264">
        <v>0</v>
      </c>
      <c r="AM33" s="264">
        <v>0</v>
      </c>
      <c r="AN33" s="264">
        <v>0</v>
      </c>
      <c r="AO33" s="264">
        <v>0</v>
      </c>
      <c r="AP33" s="264">
        <v>0</v>
      </c>
      <c r="AQ33" s="264">
        <v>0</v>
      </c>
      <c r="AR33" s="264">
        <v>0</v>
      </c>
      <c r="AS33" s="264">
        <v>0</v>
      </c>
      <c r="AT33" s="577">
        <v>0</v>
      </c>
      <c r="AU33" s="264">
        <v>0</v>
      </c>
      <c r="AV33" s="264">
        <v>0</v>
      </c>
      <c r="AW33" s="264">
        <v>0</v>
      </c>
      <c r="AX33" s="264">
        <v>0</v>
      </c>
      <c r="AY33" s="264">
        <v>0</v>
      </c>
      <c r="AZ33" s="264">
        <v>0</v>
      </c>
      <c r="BA33" s="264">
        <v>0</v>
      </c>
      <c r="BB33" s="264">
        <v>0</v>
      </c>
      <c r="BC33" s="264">
        <v>0</v>
      </c>
      <c r="BD33" s="264">
        <v>0</v>
      </c>
      <c r="BE33" s="264">
        <v>0</v>
      </c>
      <c r="BF33" s="264">
        <v>0</v>
      </c>
      <c r="BG33" s="264">
        <v>0</v>
      </c>
      <c r="BH33" s="264">
        <v>0</v>
      </c>
      <c r="BI33" s="264">
        <v>0</v>
      </c>
      <c r="BJ33" s="264">
        <v>0</v>
      </c>
      <c r="BK33" s="264">
        <v>0</v>
      </c>
      <c r="BL33" s="264">
        <v>0</v>
      </c>
      <c r="BM33" s="577">
        <v>0</v>
      </c>
      <c r="BN33" s="264">
        <v>0</v>
      </c>
      <c r="BO33" s="264">
        <v>0</v>
      </c>
      <c r="BP33" s="264">
        <v>0</v>
      </c>
      <c r="BQ33" s="264">
        <v>24362.600000000002</v>
      </c>
      <c r="BR33" s="264">
        <v>24631.8</v>
      </c>
      <c r="BS33" s="264">
        <v>26300.840000000004</v>
      </c>
      <c r="BT33" s="264">
        <v>27404.560000000001</v>
      </c>
      <c r="BU33" s="264">
        <v>27297.659999999996</v>
      </c>
      <c r="BV33" s="264">
        <v>26898.959999999995</v>
      </c>
      <c r="BW33" s="264">
        <v>25912.65</v>
      </c>
      <c r="BX33" s="264">
        <v>25515.89</v>
      </c>
      <c r="BY33" s="264">
        <v>24291.9</v>
      </c>
      <c r="BZ33" s="264">
        <v>23370.309999999998</v>
      </c>
      <c r="CA33" s="264">
        <v>22604.52</v>
      </c>
      <c r="CB33" s="264">
        <v>24454.52</v>
      </c>
      <c r="CC33" s="264">
        <v>54905.11</v>
      </c>
      <c r="CD33" s="264">
        <v>60296.909999999982</v>
      </c>
      <c r="CE33" s="264">
        <v>58725.38</v>
      </c>
      <c r="CF33" s="577">
        <v>69194.53</v>
      </c>
      <c r="CG33" s="264">
        <v>0</v>
      </c>
      <c r="CH33" s="264">
        <v>0</v>
      </c>
      <c r="CI33" s="264">
        <v>0</v>
      </c>
      <c r="CJ33" s="264">
        <v>26166.240000000002</v>
      </c>
      <c r="CK33" s="264">
        <v>27485.32</v>
      </c>
      <c r="CL33" s="264">
        <v>28239.08</v>
      </c>
      <c r="CM33" s="264">
        <v>28696.720000000001</v>
      </c>
      <c r="CN33" s="264">
        <v>28095.059999999998</v>
      </c>
      <c r="CO33" s="264">
        <v>28679.82</v>
      </c>
      <c r="CP33" s="264">
        <v>25784.609999999997</v>
      </c>
      <c r="CQ33" s="264">
        <v>26907.360000000001</v>
      </c>
      <c r="CR33" s="264">
        <v>24768.22</v>
      </c>
      <c r="CS33" s="264">
        <v>25074.829999999998</v>
      </c>
      <c r="CT33" s="264">
        <v>24881.579999999998</v>
      </c>
      <c r="CU33" s="264">
        <v>26533.91</v>
      </c>
      <c r="CV33" s="264">
        <v>59714.46</v>
      </c>
      <c r="CW33" s="264">
        <v>63138.789999999986</v>
      </c>
      <c r="CX33" s="264">
        <v>60086.030000000006</v>
      </c>
      <c r="CY33" s="577">
        <v>74809.509999999995</v>
      </c>
      <c r="CZ33" s="264">
        <v>0</v>
      </c>
      <c r="DA33" s="264">
        <v>0</v>
      </c>
      <c r="DB33" s="264">
        <v>0</v>
      </c>
      <c r="DC33" s="428">
        <f t="shared" si="0"/>
        <v>1125229.6799999997</v>
      </c>
    </row>
    <row r="34" spans="1:107" x14ac:dyDescent="0.25">
      <c r="A34" s="311">
        <v>4530</v>
      </c>
      <c r="B34" s="347">
        <v>455576</v>
      </c>
      <c r="C34" s="311">
        <v>1028660</v>
      </c>
      <c r="D34" s="14">
        <v>1699029413</v>
      </c>
      <c r="F34" s="14" t="s">
        <v>937</v>
      </c>
      <c r="G34" s="14" t="str">
        <f>INDEX(FY2019_ALL_Targets!F:F,MATCH(B34,FY2019_ALL_Targets!B:B,0))</f>
        <v>Tarrant</v>
      </c>
      <c r="H34" s="14" t="s">
        <v>3009</v>
      </c>
      <c r="I34" s="312" t="s">
        <v>515</v>
      </c>
      <c r="J34" s="312" t="s">
        <v>965</v>
      </c>
      <c r="K34" s="312" t="s">
        <v>516</v>
      </c>
      <c r="L34" s="264">
        <v>12014.32</v>
      </c>
      <c r="M34" s="264">
        <v>11903.720000000001</v>
      </c>
      <c r="N34" s="264">
        <v>12763.240000000002</v>
      </c>
      <c r="O34" s="264">
        <v>12649.480000000001</v>
      </c>
      <c r="P34" s="264">
        <v>12442.560000000001</v>
      </c>
      <c r="Q34" s="264">
        <v>12417.6</v>
      </c>
      <c r="R34" s="264">
        <v>12235.679999999998</v>
      </c>
      <c r="S34" s="264">
        <v>12567.71</v>
      </c>
      <c r="T34" s="264">
        <v>12476.789999999999</v>
      </c>
      <c r="U34" s="264">
        <v>11781.08</v>
      </c>
      <c r="V34" s="264">
        <v>11778</v>
      </c>
      <c r="W34" s="264">
        <v>11922.26</v>
      </c>
      <c r="X34" s="264">
        <v>26582.320000000003</v>
      </c>
      <c r="Y34" s="264">
        <v>27599.049999999996</v>
      </c>
      <c r="Z34" s="264">
        <v>28916.6</v>
      </c>
      <c r="AA34" s="577">
        <v>20018.969999999998</v>
      </c>
      <c r="AB34" s="264">
        <v>0</v>
      </c>
      <c r="AC34" s="264">
        <v>0</v>
      </c>
      <c r="AD34" s="264">
        <v>0</v>
      </c>
      <c r="AE34" s="264">
        <v>5270.88</v>
      </c>
      <c r="AF34" s="264">
        <v>5473.1200000000008</v>
      </c>
      <c r="AG34" s="264">
        <v>5615.3200000000006</v>
      </c>
      <c r="AH34" s="264">
        <v>5697.48</v>
      </c>
      <c r="AI34" s="264">
        <v>5422.56</v>
      </c>
      <c r="AJ34" s="264">
        <v>5603.52</v>
      </c>
      <c r="AK34" s="264">
        <v>5488.08</v>
      </c>
      <c r="AL34" s="264">
        <v>5604.07</v>
      </c>
      <c r="AM34" s="264">
        <v>5423.68</v>
      </c>
      <c r="AN34" s="264">
        <v>5254.51</v>
      </c>
      <c r="AO34" s="264">
        <v>5351.28</v>
      </c>
      <c r="AP34" s="264">
        <v>5408.12</v>
      </c>
      <c r="AQ34" s="264">
        <v>11855.329999999998</v>
      </c>
      <c r="AR34" s="264">
        <v>12303.239999999998</v>
      </c>
      <c r="AS34" s="264">
        <v>12813.87</v>
      </c>
      <c r="AT34" s="577">
        <v>8998.58</v>
      </c>
      <c r="AU34" s="264">
        <v>0</v>
      </c>
      <c r="AV34" s="264">
        <v>0</v>
      </c>
      <c r="AW34" s="264">
        <v>0</v>
      </c>
      <c r="AX34" s="264">
        <v>0</v>
      </c>
      <c r="AY34" s="264">
        <v>0</v>
      </c>
      <c r="AZ34" s="264">
        <v>0</v>
      </c>
      <c r="BA34" s="264">
        <v>0</v>
      </c>
      <c r="BB34" s="264">
        <v>0</v>
      </c>
      <c r="BC34" s="264">
        <v>0</v>
      </c>
      <c r="BD34" s="264">
        <v>0</v>
      </c>
      <c r="BE34" s="264">
        <v>0</v>
      </c>
      <c r="BF34" s="264">
        <v>0</v>
      </c>
      <c r="BG34" s="264">
        <v>0</v>
      </c>
      <c r="BH34" s="264">
        <v>0</v>
      </c>
      <c r="BI34" s="264">
        <v>0</v>
      </c>
      <c r="BJ34" s="264">
        <v>0</v>
      </c>
      <c r="BK34" s="264">
        <v>0</v>
      </c>
      <c r="BL34" s="264">
        <v>0</v>
      </c>
      <c r="BM34" s="577">
        <v>0</v>
      </c>
      <c r="BN34" s="264">
        <v>0</v>
      </c>
      <c r="BO34" s="264">
        <v>0</v>
      </c>
      <c r="BP34" s="264">
        <v>0</v>
      </c>
      <c r="BQ34" s="264">
        <v>0</v>
      </c>
      <c r="BR34" s="264">
        <v>0</v>
      </c>
      <c r="BS34" s="264">
        <v>0</v>
      </c>
      <c r="BT34" s="264">
        <v>0</v>
      </c>
      <c r="BU34" s="264">
        <v>0</v>
      </c>
      <c r="BV34" s="264">
        <v>0</v>
      </c>
      <c r="BW34" s="264">
        <v>0</v>
      </c>
      <c r="BX34" s="264">
        <v>0</v>
      </c>
      <c r="BY34" s="264">
        <v>0</v>
      </c>
      <c r="BZ34" s="264">
        <v>0</v>
      </c>
      <c r="CA34" s="264">
        <v>0</v>
      </c>
      <c r="CB34" s="264">
        <v>0</v>
      </c>
      <c r="CC34" s="264">
        <v>0</v>
      </c>
      <c r="CD34" s="264">
        <v>0</v>
      </c>
      <c r="CE34" s="264">
        <v>0</v>
      </c>
      <c r="CF34" s="577">
        <v>0</v>
      </c>
      <c r="CG34" s="264">
        <v>0</v>
      </c>
      <c r="CH34" s="264">
        <v>0</v>
      </c>
      <c r="CI34" s="264">
        <v>0</v>
      </c>
      <c r="CJ34" s="264">
        <v>0</v>
      </c>
      <c r="CK34" s="264">
        <v>0</v>
      </c>
      <c r="CL34" s="264">
        <v>0</v>
      </c>
      <c r="CM34" s="264">
        <v>0</v>
      </c>
      <c r="CN34" s="264">
        <v>0</v>
      </c>
      <c r="CO34" s="264">
        <v>0</v>
      </c>
      <c r="CP34" s="264">
        <v>0</v>
      </c>
      <c r="CQ34" s="264">
        <v>0</v>
      </c>
      <c r="CR34" s="264">
        <v>0</v>
      </c>
      <c r="CS34" s="264">
        <v>0</v>
      </c>
      <c r="CT34" s="264">
        <v>0</v>
      </c>
      <c r="CU34" s="264">
        <v>0</v>
      </c>
      <c r="CV34" s="264">
        <v>0</v>
      </c>
      <c r="CW34" s="264">
        <v>0</v>
      </c>
      <c r="CX34" s="264">
        <v>0</v>
      </c>
      <c r="CY34" s="577">
        <v>0</v>
      </c>
      <c r="CZ34" s="264">
        <v>0</v>
      </c>
      <c r="DA34" s="264">
        <v>0</v>
      </c>
      <c r="DB34" s="264">
        <v>0</v>
      </c>
      <c r="DC34" s="428">
        <f t="shared" si="0"/>
        <v>361653.02000000008</v>
      </c>
    </row>
    <row r="35" spans="1:107" x14ac:dyDescent="0.25">
      <c r="A35" s="297">
        <v>4802</v>
      </c>
      <c r="B35" s="347">
        <v>455577</v>
      </c>
      <c r="C35" s="297">
        <v>1021225</v>
      </c>
      <c r="D35" s="14">
        <v>1477093284</v>
      </c>
      <c r="F35" s="14" t="s">
        <v>939</v>
      </c>
      <c r="G35" s="14" t="str">
        <f>INDEX(FY2019_ALL_Targets!F:F,MATCH(B35,FY2019_ALL_Targets!B:B,0))</f>
        <v>MRSA Northeast</v>
      </c>
      <c r="H35" s="14" t="s">
        <v>3068</v>
      </c>
      <c r="I35" s="299" t="s">
        <v>594</v>
      </c>
      <c r="J35" s="299" t="s">
        <v>938</v>
      </c>
      <c r="K35" s="299" t="s">
        <v>2545</v>
      </c>
      <c r="L35" s="264">
        <v>0</v>
      </c>
      <c r="M35" s="264">
        <v>0</v>
      </c>
      <c r="N35" s="264">
        <v>0</v>
      </c>
      <c r="O35" s="264">
        <v>0</v>
      </c>
      <c r="P35" s="264">
        <v>0</v>
      </c>
      <c r="Q35" s="264">
        <v>0</v>
      </c>
      <c r="R35" s="264">
        <v>0</v>
      </c>
      <c r="S35" s="264">
        <v>0</v>
      </c>
      <c r="T35" s="264">
        <v>0</v>
      </c>
      <c r="U35" s="264">
        <v>0</v>
      </c>
      <c r="V35" s="264">
        <v>0</v>
      </c>
      <c r="W35" s="264">
        <v>0</v>
      </c>
      <c r="X35" s="264">
        <v>0</v>
      </c>
      <c r="Y35" s="264">
        <v>0</v>
      </c>
      <c r="Z35" s="264">
        <v>0</v>
      </c>
      <c r="AA35" s="577">
        <v>0</v>
      </c>
      <c r="AB35" s="264">
        <v>0</v>
      </c>
      <c r="AC35" s="264">
        <v>0</v>
      </c>
      <c r="AD35" s="264">
        <v>0</v>
      </c>
      <c r="AE35" s="264">
        <v>6353.92</v>
      </c>
      <c r="AF35" s="264">
        <v>6492.64</v>
      </c>
      <c r="AG35" s="264">
        <v>6805.4400000000005</v>
      </c>
      <c r="AH35" s="264">
        <v>6800.0000000000009</v>
      </c>
      <c r="AI35" s="264">
        <v>6803.0099999999993</v>
      </c>
      <c r="AJ35" s="264">
        <v>6617.4</v>
      </c>
      <c r="AK35" s="264">
        <v>6749.8600000000006</v>
      </c>
      <c r="AL35" s="264">
        <v>7013.15</v>
      </c>
      <c r="AM35" s="264">
        <v>6845.0999999999995</v>
      </c>
      <c r="AN35" s="264">
        <v>6872</v>
      </c>
      <c r="AO35" s="264">
        <v>6807.74</v>
      </c>
      <c r="AP35" s="264">
        <v>7016.8599999999988</v>
      </c>
      <c r="AQ35" s="264">
        <v>14377.75</v>
      </c>
      <c r="AR35" s="264">
        <v>10804.37</v>
      </c>
      <c r="AS35" s="264">
        <v>15505.130000000001</v>
      </c>
      <c r="AT35" s="577">
        <v>15708.119999999999</v>
      </c>
      <c r="AU35" s="264">
        <v>0</v>
      </c>
      <c r="AV35" s="264">
        <v>0</v>
      </c>
      <c r="AW35" s="264">
        <v>0</v>
      </c>
      <c r="AX35" s="264">
        <v>0</v>
      </c>
      <c r="AY35" s="264">
        <v>0</v>
      </c>
      <c r="AZ35" s="264">
        <v>0</v>
      </c>
      <c r="BA35" s="264">
        <v>0</v>
      </c>
      <c r="BB35" s="264">
        <v>0</v>
      </c>
      <c r="BC35" s="264">
        <v>0</v>
      </c>
      <c r="BD35" s="264">
        <v>0</v>
      </c>
      <c r="BE35" s="264">
        <v>0</v>
      </c>
      <c r="BF35" s="264">
        <v>0</v>
      </c>
      <c r="BG35" s="264">
        <v>0</v>
      </c>
      <c r="BH35" s="264">
        <v>0</v>
      </c>
      <c r="BI35" s="264">
        <v>0</v>
      </c>
      <c r="BJ35" s="264">
        <v>0</v>
      </c>
      <c r="BK35" s="264">
        <v>0</v>
      </c>
      <c r="BL35" s="264">
        <v>0</v>
      </c>
      <c r="BM35" s="577">
        <v>0</v>
      </c>
      <c r="BN35" s="264">
        <v>0</v>
      </c>
      <c r="BO35" s="264">
        <v>0</v>
      </c>
      <c r="BP35" s="264">
        <v>0</v>
      </c>
      <c r="BQ35" s="264">
        <v>0</v>
      </c>
      <c r="BR35" s="264">
        <v>0</v>
      </c>
      <c r="BS35" s="264">
        <v>0</v>
      </c>
      <c r="BT35" s="264">
        <v>0</v>
      </c>
      <c r="BU35" s="264">
        <v>0</v>
      </c>
      <c r="BV35" s="264">
        <v>0</v>
      </c>
      <c r="BW35" s="264">
        <v>0</v>
      </c>
      <c r="BX35" s="264">
        <v>0</v>
      </c>
      <c r="BY35" s="264">
        <v>0</v>
      </c>
      <c r="BZ35" s="264">
        <v>0</v>
      </c>
      <c r="CA35" s="264">
        <v>0</v>
      </c>
      <c r="CB35" s="264">
        <v>0</v>
      </c>
      <c r="CC35" s="264">
        <v>0</v>
      </c>
      <c r="CD35" s="264">
        <v>0</v>
      </c>
      <c r="CE35" s="264">
        <v>0</v>
      </c>
      <c r="CF35" s="577">
        <v>0</v>
      </c>
      <c r="CG35" s="264">
        <v>0</v>
      </c>
      <c r="CH35" s="264">
        <v>0</v>
      </c>
      <c r="CI35" s="264">
        <v>0</v>
      </c>
      <c r="CJ35" s="264">
        <v>9400.3200000000015</v>
      </c>
      <c r="CK35" s="264">
        <v>9487.36</v>
      </c>
      <c r="CL35" s="264">
        <v>9767.52</v>
      </c>
      <c r="CM35" s="264">
        <v>9873.6000000000022</v>
      </c>
      <c r="CN35" s="264">
        <v>9745.8700000000008</v>
      </c>
      <c r="CO35" s="264">
        <v>9557.57</v>
      </c>
      <c r="CP35" s="264">
        <v>10081.77</v>
      </c>
      <c r="CQ35" s="264">
        <v>10299.48</v>
      </c>
      <c r="CR35" s="264">
        <v>10032.36</v>
      </c>
      <c r="CS35" s="264">
        <v>9880.31</v>
      </c>
      <c r="CT35" s="264">
        <v>9685.34</v>
      </c>
      <c r="CU35" s="264">
        <v>9919.3799999999992</v>
      </c>
      <c r="CV35" s="264">
        <v>20964.650000000001</v>
      </c>
      <c r="CW35" s="264">
        <v>15575.999999999995</v>
      </c>
      <c r="CX35" s="264">
        <v>22862.989999999998</v>
      </c>
      <c r="CY35" s="577">
        <v>22366.489999999994</v>
      </c>
      <c r="CZ35" s="264">
        <v>0</v>
      </c>
      <c r="DA35" s="264">
        <v>0</v>
      </c>
      <c r="DB35" s="264">
        <v>0</v>
      </c>
      <c r="DC35" s="428">
        <f t="shared" si="0"/>
        <v>337073.5</v>
      </c>
    </row>
    <row r="36" spans="1:107" x14ac:dyDescent="0.25">
      <c r="A36" s="297">
        <v>4650</v>
      </c>
      <c r="B36" s="347">
        <v>455582</v>
      </c>
      <c r="C36" s="297">
        <v>1028602</v>
      </c>
      <c r="D36" s="14">
        <v>1871614917</v>
      </c>
      <c r="F36" s="14" t="s">
        <v>930</v>
      </c>
      <c r="G36" s="14" t="str">
        <f>INDEX(FY2019_ALL_Targets!F:F,MATCH(B36,FY2019_ALL_Targets!B:B,0))</f>
        <v>Harris</v>
      </c>
      <c r="H36" s="14" t="s">
        <v>3034</v>
      </c>
      <c r="I36" s="299" t="s">
        <v>560</v>
      </c>
      <c r="J36" s="299" t="s">
        <v>995</v>
      </c>
      <c r="K36" s="299" t="s">
        <v>561</v>
      </c>
      <c r="L36" s="264">
        <v>9206.34</v>
      </c>
      <c r="M36" s="264">
        <v>9479.0300000000007</v>
      </c>
      <c r="N36" s="264">
        <v>10366.290000000001</v>
      </c>
      <c r="O36" s="264">
        <v>10451.76</v>
      </c>
      <c r="P36" s="264">
        <v>9836.9399999999987</v>
      </c>
      <c r="Q36" s="264">
        <v>10182.659999999998</v>
      </c>
      <c r="R36" s="264">
        <v>9968.67</v>
      </c>
      <c r="S36" s="264">
        <v>10498.21</v>
      </c>
      <c r="T36" s="264">
        <v>9906.8700000000008</v>
      </c>
      <c r="U36" s="264">
        <v>9839.8100000000013</v>
      </c>
      <c r="V36" s="264">
        <v>9572.0300000000007</v>
      </c>
      <c r="W36" s="264">
        <v>9921.5399999999991</v>
      </c>
      <c r="X36" s="264">
        <v>27338.54</v>
      </c>
      <c r="Y36" s="264">
        <v>29218.400000000001</v>
      </c>
      <c r="Z36" s="264">
        <v>23775.360000000001</v>
      </c>
      <c r="AA36" s="577">
        <v>28602.089999999997</v>
      </c>
      <c r="AB36" s="264">
        <v>0</v>
      </c>
      <c r="AC36" s="264">
        <v>0</v>
      </c>
      <c r="AD36" s="264">
        <v>0</v>
      </c>
      <c r="AE36" s="264">
        <v>0</v>
      </c>
      <c r="AF36" s="264">
        <v>0</v>
      </c>
      <c r="AG36" s="264">
        <v>0</v>
      </c>
      <c r="AH36" s="264">
        <v>0</v>
      </c>
      <c r="AI36" s="264">
        <v>0</v>
      </c>
      <c r="AJ36" s="264">
        <v>0</v>
      </c>
      <c r="AK36" s="264">
        <v>0</v>
      </c>
      <c r="AL36" s="264">
        <v>0</v>
      </c>
      <c r="AM36" s="264">
        <v>0</v>
      </c>
      <c r="AN36" s="264">
        <v>0</v>
      </c>
      <c r="AO36" s="264">
        <v>0</v>
      </c>
      <c r="AP36" s="264">
        <v>0</v>
      </c>
      <c r="AQ36" s="264">
        <v>0</v>
      </c>
      <c r="AR36" s="264">
        <v>0</v>
      </c>
      <c r="AS36" s="264">
        <v>0</v>
      </c>
      <c r="AT36" s="577">
        <v>0</v>
      </c>
      <c r="AU36" s="264">
        <v>0</v>
      </c>
      <c r="AV36" s="264">
        <v>0</v>
      </c>
      <c r="AW36" s="264">
        <v>0</v>
      </c>
      <c r="AX36" s="264">
        <v>5620.67</v>
      </c>
      <c r="AY36" s="264">
        <v>5673.5800000000008</v>
      </c>
      <c r="AZ36" s="264">
        <v>5938.13</v>
      </c>
      <c r="BA36" s="264">
        <v>5921.85</v>
      </c>
      <c r="BB36" s="264">
        <v>5784.7799999999988</v>
      </c>
      <c r="BC36" s="264">
        <v>5885.2799999999988</v>
      </c>
      <c r="BD36" s="264">
        <v>5748.6</v>
      </c>
      <c r="BE36" s="264">
        <v>5620.9800000000005</v>
      </c>
      <c r="BF36" s="264">
        <v>5679.96</v>
      </c>
      <c r="BG36" s="264">
        <v>5391.79</v>
      </c>
      <c r="BH36" s="264">
        <v>5359.68</v>
      </c>
      <c r="BI36" s="264">
        <v>5494.41</v>
      </c>
      <c r="BJ36" s="264">
        <v>16216.220000000001</v>
      </c>
      <c r="BK36" s="264">
        <v>16868.899999999994</v>
      </c>
      <c r="BL36" s="264">
        <v>13279.02</v>
      </c>
      <c r="BM36" s="577">
        <v>15866.48</v>
      </c>
      <c r="BN36" s="264">
        <v>0</v>
      </c>
      <c r="BO36" s="264">
        <v>0</v>
      </c>
      <c r="BP36" s="264">
        <v>0</v>
      </c>
      <c r="BQ36" s="264">
        <v>0</v>
      </c>
      <c r="BR36" s="264">
        <v>0</v>
      </c>
      <c r="BS36" s="264">
        <v>0</v>
      </c>
      <c r="BT36" s="264">
        <v>0</v>
      </c>
      <c r="BU36" s="264">
        <v>0</v>
      </c>
      <c r="BV36" s="264">
        <v>0</v>
      </c>
      <c r="BW36" s="264">
        <v>0</v>
      </c>
      <c r="BX36" s="264">
        <v>0</v>
      </c>
      <c r="BY36" s="264">
        <v>0</v>
      </c>
      <c r="BZ36" s="264">
        <v>0</v>
      </c>
      <c r="CA36" s="264">
        <v>0</v>
      </c>
      <c r="CB36" s="264">
        <v>0</v>
      </c>
      <c r="CC36" s="264">
        <v>0</v>
      </c>
      <c r="CD36" s="264">
        <v>0</v>
      </c>
      <c r="CE36" s="264">
        <v>0</v>
      </c>
      <c r="CF36" s="577">
        <v>0</v>
      </c>
      <c r="CG36" s="264">
        <v>0</v>
      </c>
      <c r="CH36" s="264">
        <v>0</v>
      </c>
      <c r="CI36" s="264">
        <v>0</v>
      </c>
      <c r="CJ36" s="264">
        <v>13947.890000000001</v>
      </c>
      <c r="CK36" s="264">
        <v>14273.490000000002</v>
      </c>
      <c r="CL36" s="264">
        <v>15669.500000000002</v>
      </c>
      <c r="CM36" s="264">
        <v>15730.550000000001</v>
      </c>
      <c r="CN36" s="264">
        <v>15099.119999999997</v>
      </c>
      <c r="CO36" s="264">
        <v>15682.019999999997</v>
      </c>
      <c r="CP36" s="264">
        <v>15246.570000000002</v>
      </c>
      <c r="CQ36" s="264">
        <v>16219.800000000001</v>
      </c>
      <c r="CR36" s="264">
        <v>15031.76</v>
      </c>
      <c r="CS36" s="264">
        <v>15179.92</v>
      </c>
      <c r="CT36" s="264">
        <v>15019.04</v>
      </c>
      <c r="CU36" s="264">
        <v>15508.140000000001</v>
      </c>
      <c r="CV36" s="264">
        <v>41302.720000000001</v>
      </c>
      <c r="CW36" s="264">
        <v>44608.52</v>
      </c>
      <c r="CX36" s="264">
        <v>36436.050000000003</v>
      </c>
      <c r="CY36" s="577">
        <v>44503.1</v>
      </c>
      <c r="CZ36" s="264">
        <v>0</v>
      </c>
      <c r="DA36" s="264">
        <v>0</v>
      </c>
      <c r="DB36" s="264">
        <v>0</v>
      </c>
      <c r="DC36" s="428">
        <f t="shared" si="0"/>
        <v>707973.05999999994</v>
      </c>
    </row>
    <row r="37" spans="1:107" x14ac:dyDescent="0.25">
      <c r="A37" s="313">
        <v>4898</v>
      </c>
      <c r="B37" s="347">
        <v>455586</v>
      </c>
      <c r="C37" s="313">
        <v>1017924</v>
      </c>
      <c r="D37" s="14">
        <v>1902132301</v>
      </c>
      <c r="F37" s="14" t="s">
        <v>1003</v>
      </c>
      <c r="G37" s="14" t="str">
        <f>INDEX(FY2019_ALL_Targets!F:F,MATCH(B37,FY2019_ALL_Targets!B:B,0))</f>
        <v>Hidalgo</v>
      </c>
      <c r="H37" s="14" t="s">
        <v>3026</v>
      </c>
      <c r="I37" s="314" t="s">
        <v>619</v>
      </c>
      <c r="J37" s="314" t="s">
        <v>1032</v>
      </c>
      <c r="K37" s="314" t="s">
        <v>620</v>
      </c>
      <c r="L37" s="264">
        <v>0</v>
      </c>
      <c r="M37" s="264">
        <v>0</v>
      </c>
      <c r="N37" s="264">
        <v>0</v>
      </c>
      <c r="O37" s="264">
        <v>0</v>
      </c>
      <c r="P37" s="264">
        <v>0</v>
      </c>
      <c r="Q37" s="264">
        <v>0</v>
      </c>
      <c r="R37" s="264">
        <v>0</v>
      </c>
      <c r="S37" s="264">
        <v>0</v>
      </c>
      <c r="T37" s="264">
        <v>0</v>
      </c>
      <c r="U37" s="264">
        <v>0</v>
      </c>
      <c r="V37" s="264">
        <v>0</v>
      </c>
      <c r="W37" s="264">
        <v>0</v>
      </c>
      <c r="X37" s="264">
        <v>0</v>
      </c>
      <c r="Y37" s="264">
        <v>0</v>
      </c>
      <c r="Z37" s="264">
        <v>0</v>
      </c>
      <c r="AA37" s="577">
        <v>0</v>
      </c>
      <c r="AB37" s="264">
        <v>0</v>
      </c>
      <c r="AC37" s="264">
        <v>0</v>
      </c>
      <c r="AD37" s="264">
        <v>0</v>
      </c>
      <c r="AE37" s="264">
        <v>0</v>
      </c>
      <c r="AF37" s="264">
        <v>0</v>
      </c>
      <c r="AG37" s="264">
        <v>0</v>
      </c>
      <c r="AH37" s="264">
        <v>0</v>
      </c>
      <c r="AI37" s="264">
        <v>0</v>
      </c>
      <c r="AJ37" s="264">
        <v>0</v>
      </c>
      <c r="AK37" s="264">
        <v>0</v>
      </c>
      <c r="AL37" s="264">
        <v>0</v>
      </c>
      <c r="AM37" s="264">
        <v>0</v>
      </c>
      <c r="AN37" s="264">
        <v>0</v>
      </c>
      <c r="AO37" s="264">
        <v>0</v>
      </c>
      <c r="AP37" s="264">
        <v>0</v>
      </c>
      <c r="AQ37" s="264">
        <v>32428.789999999997</v>
      </c>
      <c r="AR37" s="264">
        <v>34310.629999999997</v>
      </c>
      <c r="AS37" s="264">
        <v>26869.620000000003</v>
      </c>
      <c r="AT37" s="577">
        <v>34987.560000000005</v>
      </c>
      <c r="AU37" s="264">
        <v>0</v>
      </c>
      <c r="AV37" s="264">
        <v>0</v>
      </c>
      <c r="AW37" s="264">
        <v>0</v>
      </c>
      <c r="AX37" s="264">
        <v>0</v>
      </c>
      <c r="AY37" s="264">
        <v>0</v>
      </c>
      <c r="AZ37" s="264">
        <v>0</v>
      </c>
      <c r="BA37" s="264">
        <v>0</v>
      </c>
      <c r="BB37" s="264">
        <v>0</v>
      </c>
      <c r="BC37" s="264">
        <v>0</v>
      </c>
      <c r="BD37" s="264">
        <v>0</v>
      </c>
      <c r="BE37" s="264">
        <v>0</v>
      </c>
      <c r="BF37" s="264">
        <v>0</v>
      </c>
      <c r="BG37" s="264">
        <v>0</v>
      </c>
      <c r="BH37" s="264">
        <v>0</v>
      </c>
      <c r="BI37" s="264">
        <v>0</v>
      </c>
      <c r="BJ37" s="264">
        <v>37988.83</v>
      </c>
      <c r="BK37" s="264">
        <v>39646.599999999991</v>
      </c>
      <c r="BL37" s="264">
        <v>29751.370000000003</v>
      </c>
      <c r="BM37" s="577">
        <v>37545.909999999996</v>
      </c>
      <c r="BN37" s="264">
        <v>0</v>
      </c>
      <c r="BO37" s="264">
        <v>0</v>
      </c>
      <c r="BP37" s="264">
        <v>0</v>
      </c>
      <c r="BQ37" s="264">
        <v>0</v>
      </c>
      <c r="BR37" s="264">
        <v>0</v>
      </c>
      <c r="BS37" s="264">
        <v>0</v>
      </c>
      <c r="BT37" s="264">
        <v>0</v>
      </c>
      <c r="BU37" s="264">
        <v>0</v>
      </c>
      <c r="BV37" s="264">
        <v>0</v>
      </c>
      <c r="BW37" s="264">
        <v>0</v>
      </c>
      <c r="BX37" s="264">
        <v>0</v>
      </c>
      <c r="BY37" s="264">
        <v>0</v>
      </c>
      <c r="BZ37" s="264">
        <v>0</v>
      </c>
      <c r="CA37" s="264">
        <v>0</v>
      </c>
      <c r="CB37" s="264">
        <v>0</v>
      </c>
      <c r="CC37" s="264">
        <v>49366.85</v>
      </c>
      <c r="CD37" s="264">
        <v>56117.52</v>
      </c>
      <c r="CE37" s="264">
        <v>46725.03</v>
      </c>
      <c r="CF37" s="577">
        <v>56462.000000000015</v>
      </c>
      <c r="CG37" s="264">
        <v>0</v>
      </c>
      <c r="CH37" s="264">
        <v>0</v>
      </c>
      <c r="CI37" s="264">
        <v>0</v>
      </c>
      <c r="CJ37" s="264">
        <v>0</v>
      </c>
      <c r="CK37" s="264">
        <v>0</v>
      </c>
      <c r="CL37" s="264">
        <v>0</v>
      </c>
      <c r="CM37" s="264">
        <v>0</v>
      </c>
      <c r="CN37" s="264">
        <v>0</v>
      </c>
      <c r="CO37" s="264">
        <v>0</v>
      </c>
      <c r="CP37" s="264">
        <v>0</v>
      </c>
      <c r="CQ37" s="264">
        <v>0</v>
      </c>
      <c r="CR37" s="264">
        <v>0</v>
      </c>
      <c r="CS37" s="264">
        <v>0</v>
      </c>
      <c r="CT37" s="264">
        <v>0</v>
      </c>
      <c r="CU37" s="264">
        <v>0</v>
      </c>
      <c r="CV37" s="264">
        <v>0</v>
      </c>
      <c r="CW37" s="264">
        <v>0</v>
      </c>
      <c r="CX37" s="264">
        <v>0</v>
      </c>
      <c r="CY37" s="577">
        <v>0</v>
      </c>
      <c r="CZ37" s="264">
        <v>0</v>
      </c>
      <c r="DA37" s="264">
        <v>0</v>
      </c>
      <c r="DB37" s="264">
        <v>0</v>
      </c>
      <c r="DC37" s="428">
        <f t="shared" si="0"/>
        <v>482200.70999999996</v>
      </c>
    </row>
    <row r="38" spans="1:107" x14ac:dyDescent="0.25">
      <c r="A38" s="311">
        <v>5204</v>
      </c>
      <c r="B38" s="347">
        <v>455592</v>
      </c>
      <c r="C38" s="311">
        <v>1026706</v>
      </c>
      <c r="D38" s="14">
        <v>1235528894</v>
      </c>
      <c r="F38" s="14" t="s">
        <v>937</v>
      </c>
      <c r="G38" s="14" t="str">
        <f>INDEX(FY2019_ALL_Targets!F:F,MATCH(B38,FY2019_ALL_Targets!B:B,0))</f>
        <v>Tarrant</v>
      </c>
      <c r="H38" s="14" t="s">
        <v>3009</v>
      </c>
      <c r="I38" s="312" t="s">
        <v>714</v>
      </c>
      <c r="J38" s="312" t="s">
        <v>938</v>
      </c>
      <c r="K38" s="312" t="s">
        <v>715</v>
      </c>
      <c r="L38" s="264">
        <v>57448.22</v>
      </c>
      <c r="M38" s="264">
        <v>56919.369999999995</v>
      </c>
      <c r="N38" s="264">
        <v>61029.289999999994</v>
      </c>
      <c r="O38" s="264">
        <v>60485.329999999994</v>
      </c>
      <c r="P38" s="264">
        <v>59500.959999999999</v>
      </c>
      <c r="Q38" s="264">
        <v>59381.599999999999</v>
      </c>
      <c r="R38" s="264">
        <v>58475.88</v>
      </c>
      <c r="S38" s="264">
        <v>60054.3</v>
      </c>
      <c r="T38" s="264">
        <v>59618.049999999996</v>
      </c>
      <c r="U38" s="264">
        <v>56291.75</v>
      </c>
      <c r="V38" s="264">
        <v>56277.01</v>
      </c>
      <c r="W38" s="264">
        <v>56966.59</v>
      </c>
      <c r="X38" s="264">
        <v>164949.67999999996</v>
      </c>
      <c r="Y38" s="264">
        <v>170248.16000000003</v>
      </c>
      <c r="Z38" s="264">
        <v>140200.84</v>
      </c>
      <c r="AA38" s="577">
        <v>130957.39</v>
      </c>
      <c r="AB38" s="264">
        <v>0</v>
      </c>
      <c r="AC38" s="264">
        <v>0</v>
      </c>
      <c r="AD38" s="264">
        <v>0</v>
      </c>
      <c r="AE38" s="264">
        <v>25203.48</v>
      </c>
      <c r="AF38" s="264">
        <v>26170.519999999997</v>
      </c>
      <c r="AG38" s="264">
        <v>26850.469999999998</v>
      </c>
      <c r="AH38" s="264">
        <v>27243.33</v>
      </c>
      <c r="AI38" s="264">
        <v>25930.959999999999</v>
      </c>
      <c r="AJ38" s="264">
        <v>26796.32</v>
      </c>
      <c r="AK38" s="264">
        <v>26228.280000000002</v>
      </c>
      <c r="AL38" s="264">
        <v>26778.81</v>
      </c>
      <c r="AM38" s="264">
        <v>25915.52</v>
      </c>
      <c r="AN38" s="264">
        <v>25106.79</v>
      </c>
      <c r="AO38" s="264">
        <v>25569.179999999997</v>
      </c>
      <c r="AP38" s="264">
        <v>25840.7</v>
      </c>
      <c r="AQ38" s="264">
        <v>73565.17</v>
      </c>
      <c r="AR38" s="264">
        <v>75895.560000000012</v>
      </c>
      <c r="AS38" s="264">
        <v>62009.51</v>
      </c>
      <c r="AT38" s="577">
        <v>59041.58</v>
      </c>
      <c r="AU38" s="264">
        <v>0</v>
      </c>
      <c r="AV38" s="264">
        <v>0</v>
      </c>
      <c r="AW38" s="264">
        <v>0</v>
      </c>
      <c r="AX38" s="264">
        <v>0</v>
      </c>
      <c r="AY38" s="264">
        <v>0</v>
      </c>
      <c r="AZ38" s="264">
        <v>0</v>
      </c>
      <c r="BA38" s="264">
        <v>0</v>
      </c>
      <c r="BB38" s="264">
        <v>0</v>
      </c>
      <c r="BC38" s="264">
        <v>0</v>
      </c>
      <c r="BD38" s="264">
        <v>0</v>
      </c>
      <c r="BE38" s="264">
        <v>0</v>
      </c>
      <c r="BF38" s="264">
        <v>0</v>
      </c>
      <c r="BG38" s="264">
        <v>0</v>
      </c>
      <c r="BH38" s="264">
        <v>0</v>
      </c>
      <c r="BI38" s="264">
        <v>0</v>
      </c>
      <c r="BJ38" s="264">
        <v>0</v>
      </c>
      <c r="BK38" s="264">
        <v>0</v>
      </c>
      <c r="BL38" s="264">
        <v>0</v>
      </c>
      <c r="BM38" s="577">
        <v>0</v>
      </c>
      <c r="BN38" s="264">
        <v>0</v>
      </c>
      <c r="BO38" s="264">
        <v>0</v>
      </c>
      <c r="BP38" s="264">
        <v>0</v>
      </c>
      <c r="BQ38" s="264">
        <v>0</v>
      </c>
      <c r="BR38" s="264">
        <v>0</v>
      </c>
      <c r="BS38" s="264">
        <v>0</v>
      </c>
      <c r="BT38" s="264">
        <v>0</v>
      </c>
      <c r="BU38" s="264">
        <v>0</v>
      </c>
      <c r="BV38" s="264">
        <v>0</v>
      </c>
      <c r="BW38" s="264">
        <v>0</v>
      </c>
      <c r="BX38" s="264">
        <v>0</v>
      </c>
      <c r="BY38" s="264">
        <v>0</v>
      </c>
      <c r="BZ38" s="264">
        <v>0</v>
      </c>
      <c r="CA38" s="264">
        <v>0</v>
      </c>
      <c r="CB38" s="264">
        <v>0</v>
      </c>
      <c r="CC38" s="264">
        <v>0</v>
      </c>
      <c r="CD38" s="264">
        <v>0</v>
      </c>
      <c r="CE38" s="264">
        <v>0</v>
      </c>
      <c r="CF38" s="577">
        <v>0</v>
      </c>
      <c r="CG38" s="264">
        <v>0</v>
      </c>
      <c r="CH38" s="264">
        <v>0</v>
      </c>
      <c r="CI38" s="264">
        <v>0</v>
      </c>
      <c r="CJ38" s="264">
        <v>0</v>
      </c>
      <c r="CK38" s="264">
        <v>0</v>
      </c>
      <c r="CL38" s="264">
        <v>0</v>
      </c>
      <c r="CM38" s="264">
        <v>0</v>
      </c>
      <c r="CN38" s="264">
        <v>0</v>
      </c>
      <c r="CO38" s="264">
        <v>0</v>
      </c>
      <c r="CP38" s="264">
        <v>0</v>
      </c>
      <c r="CQ38" s="264">
        <v>0</v>
      </c>
      <c r="CR38" s="264">
        <v>0</v>
      </c>
      <c r="CS38" s="264">
        <v>0</v>
      </c>
      <c r="CT38" s="264">
        <v>0</v>
      </c>
      <c r="CU38" s="264">
        <v>0</v>
      </c>
      <c r="CV38" s="264">
        <v>0</v>
      </c>
      <c r="CW38" s="264">
        <v>0</v>
      </c>
      <c r="CX38" s="264">
        <v>0</v>
      </c>
      <c r="CY38" s="577">
        <v>0</v>
      </c>
      <c r="CZ38" s="264">
        <v>0</v>
      </c>
      <c r="DA38" s="264">
        <v>0</v>
      </c>
      <c r="DB38" s="264">
        <v>0</v>
      </c>
      <c r="DC38" s="428">
        <f t="shared" si="0"/>
        <v>1892950.6</v>
      </c>
    </row>
    <row r="39" spans="1:107" x14ac:dyDescent="0.25">
      <c r="A39" s="297">
        <v>4676</v>
      </c>
      <c r="B39" s="347">
        <v>455594</v>
      </c>
      <c r="C39" s="297">
        <v>1028603</v>
      </c>
      <c r="D39" s="14">
        <v>1871670471</v>
      </c>
      <c r="F39" s="14" t="s">
        <v>928</v>
      </c>
      <c r="G39" s="14" t="str">
        <f>INDEX(FY2019_ALL_Targets!F:F,MATCH(B39,FY2019_ALL_Targets!B:B,0))</f>
        <v>Jefferson</v>
      </c>
      <c r="H39" s="14" t="s">
        <v>3042</v>
      </c>
      <c r="I39" s="299" t="s">
        <v>567</v>
      </c>
      <c r="J39" s="299" t="s">
        <v>995</v>
      </c>
      <c r="K39" s="299" t="s">
        <v>568</v>
      </c>
      <c r="L39" s="264">
        <v>6115.72</v>
      </c>
      <c r="M39" s="264">
        <v>6573.7800000000007</v>
      </c>
      <c r="N39" s="264">
        <v>6982.3200000000006</v>
      </c>
      <c r="O39" s="264">
        <v>6994.7000000000007</v>
      </c>
      <c r="P39" s="264">
        <v>6861.03</v>
      </c>
      <c r="Q39" s="264">
        <v>6836.5700000000006</v>
      </c>
      <c r="R39" s="264">
        <v>7189.16</v>
      </c>
      <c r="S39" s="264">
        <v>6629.11</v>
      </c>
      <c r="T39" s="264">
        <v>7177.0999999999995</v>
      </c>
      <c r="U39" s="264">
        <v>6865.5499999999993</v>
      </c>
      <c r="V39" s="264">
        <v>6393.24</v>
      </c>
      <c r="W39" s="264">
        <v>6769.6699999999992</v>
      </c>
      <c r="X39" s="264">
        <v>18511.849999999999</v>
      </c>
      <c r="Y39" s="264">
        <v>19773.18</v>
      </c>
      <c r="Z39" s="264">
        <v>16054.439999999997</v>
      </c>
      <c r="AA39" s="577">
        <v>15127.300000000001</v>
      </c>
      <c r="AB39" s="264">
        <v>0</v>
      </c>
      <c r="AC39" s="264">
        <v>0</v>
      </c>
      <c r="AD39" s="264">
        <v>0</v>
      </c>
      <c r="AE39" s="264">
        <v>0</v>
      </c>
      <c r="AF39" s="264">
        <v>0</v>
      </c>
      <c r="AG39" s="264">
        <v>0</v>
      </c>
      <c r="AH39" s="264">
        <v>0</v>
      </c>
      <c r="AI39" s="264">
        <v>0</v>
      </c>
      <c r="AJ39" s="264">
        <v>0</v>
      </c>
      <c r="AK39" s="264">
        <v>0</v>
      </c>
      <c r="AL39" s="264">
        <v>0</v>
      </c>
      <c r="AM39" s="264">
        <v>0</v>
      </c>
      <c r="AN39" s="264">
        <v>0</v>
      </c>
      <c r="AO39" s="264">
        <v>0</v>
      </c>
      <c r="AP39" s="264">
        <v>0</v>
      </c>
      <c r="AQ39" s="264">
        <v>0</v>
      </c>
      <c r="AR39" s="264">
        <v>0</v>
      </c>
      <c r="AS39" s="264">
        <v>0</v>
      </c>
      <c r="AT39" s="577">
        <v>0</v>
      </c>
      <c r="AU39" s="264">
        <v>0</v>
      </c>
      <c r="AV39" s="264">
        <v>0</v>
      </c>
      <c r="AW39" s="264">
        <v>0</v>
      </c>
      <c r="AX39" s="264">
        <v>7328.96</v>
      </c>
      <c r="AY39" s="264">
        <v>7477.52</v>
      </c>
      <c r="AZ39" s="264">
        <v>7910.8200000000006</v>
      </c>
      <c r="BA39" s="264">
        <v>8245.0800000000017</v>
      </c>
      <c r="BB39" s="264">
        <v>7790.51</v>
      </c>
      <c r="BC39" s="264">
        <v>8230.7900000000009</v>
      </c>
      <c r="BD39" s="264">
        <v>7937.33</v>
      </c>
      <c r="BE39" s="264">
        <v>8463.5</v>
      </c>
      <c r="BF39" s="264">
        <v>8265.93</v>
      </c>
      <c r="BG39" s="264">
        <v>7747.2999999999993</v>
      </c>
      <c r="BH39" s="264">
        <v>8081.82</v>
      </c>
      <c r="BI39" s="264">
        <v>7765.0399999999991</v>
      </c>
      <c r="BJ39" s="264">
        <v>21377.75</v>
      </c>
      <c r="BK39" s="264">
        <v>23195.960000000003</v>
      </c>
      <c r="BL39" s="264">
        <v>18885.550000000003</v>
      </c>
      <c r="BM39" s="577">
        <v>17755.009999999998</v>
      </c>
      <c r="BN39" s="264">
        <v>0</v>
      </c>
      <c r="BO39" s="264">
        <v>0</v>
      </c>
      <c r="BP39" s="264">
        <v>0</v>
      </c>
      <c r="BQ39" s="264">
        <v>0</v>
      </c>
      <c r="BR39" s="264">
        <v>0</v>
      </c>
      <c r="BS39" s="264">
        <v>0</v>
      </c>
      <c r="BT39" s="264">
        <v>0</v>
      </c>
      <c r="BU39" s="264">
        <v>0</v>
      </c>
      <c r="BV39" s="264">
        <v>0</v>
      </c>
      <c r="BW39" s="264">
        <v>0</v>
      </c>
      <c r="BX39" s="264">
        <v>0</v>
      </c>
      <c r="BY39" s="264">
        <v>0</v>
      </c>
      <c r="BZ39" s="264">
        <v>0</v>
      </c>
      <c r="CA39" s="264">
        <v>0</v>
      </c>
      <c r="CB39" s="264">
        <v>0</v>
      </c>
      <c r="CC39" s="264">
        <v>0</v>
      </c>
      <c r="CD39" s="264">
        <v>0</v>
      </c>
      <c r="CE39" s="264">
        <v>0</v>
      </c>
      <c r="CF39" s="577">
        <v>0</v>
      </c>
      <c r="CG39" s="264">
        <v>0</v>
      </c>
      <c r="CH39" s="264">
        <v>0</v>
      </c>
      <c r="CI39" s="264">
        <v>0</v>
      </c>
      <c r="CJ39" s="264">
        <v>8232.7000000000007</v>
      </c>
      <c r="CK39" s="264">
        <v>8467.92</v>
      </c>
      <c r="CL39" s="264">
        <v>9198.340000000002</v>
      </c>
      <c r="CM39" s="264">
        <v>9173.58</v>
      </c>
      <c r="CN39" s="264">
        <v>8683.3000000000011</v>
      </c>
      <c r="CO39" s="264">
        <v>9539.4</v>
      </c>
      <c r="CP39" s="264">
        <v>9585.57</v>
      </c>
      <c r="CQ39" s="264">
        <v>9989.66</v>
      </c>
      <c r="CR39" s="264">
        <v>9520.02</v>
      </c>
      <c r="CS39" s="264">
        <v>10186.009999999998</v>
      </c>
      <c r="CT39" s="264">
        <v>10423.469999999999</v>
      </c>
      <c r="CU39" s="264">
        <v>10446.06</v>
      </c>
      <c r="CV39" s="264">
        <v>24371.8</v>
      </c>
      <c r="CW39" s="264">
        <v>26187.379999999997</v>
      </c>
      <c r="CX39" s="264">
        <v>22245.64</v>
      </c>
      <c r="CY39" s="577">
        <v>23443</v>
      </c>
      <c r="CZ39" s="264">
        <v>0</v>
      </c>
      <c r="DA39" s="264">
        <v>0</v>
      </c>
      <c r="DB39" s="264">
        <v>0</v>
      </c>
      <c r="DC39" s="428">
        <f t="shared" si="0"/>
        <v>537007.43999999994</v>
      </c>
    </row>
    <row r="40" spans="1:107" x14ac:dyDescent="0.25">
      <c r="A40" s="311">
        <v>4155</v>
      </c>
      <c r="B40" s="347">
        <v>455597</v>
      </c>
      <c r="C40" s="311">
        <v>1028607</v>
      </c>
      <c r="D40" s="14">
        <v>1851412399</v>
      </c>
      <c r="F40" s="14" t="s">
        <v>920</v>
      </c>
      <c r="G40" s="14" t="str">
        <f>INDEX(FY2019_ALL_Targets!F:F,MATCH(B40,FY2019_ALL_Targets!B:B,0))</f>
        <v>Bexar</v>
      </c>
      <c r="H40" s="14" t="s">
        <v>3017</v>
      </c>
      <c r="I40" s="312" t="s">
        <v>438</v>
      </c>
      <c r="J40" s="312" t="s">
        <v>1016</v>
      </c>
      <c r="K40" s="312" t="s">
        <v>2438</v>
      </c>
      <c r="L40" s="264">
        <v>11316.9</v>
      </c>
      <c r="M40" s="264">
        <v>11614.4</v>
      </c>
      <c r="N40" s="264">
        <v>12138</v>
      </c>
      <c r="O40" s="264">
        <v>12233.2</v>
      </c>
      <c r="P40" s="264">
        <v>12032</v>
      </c>
      <c r="Q40" s="264">
        <v>11926.25</v>
      </c>
      <c r="R40" s="264">
        <v>10904.34</v>
      </c>
      <c r="S40" s="264">
        <v>11397.409999999998</v>
      </c>
      <c r="T40" s="264">
        <v>11922.13</v>
      </c>
      <c r="U40" s="264">
        <v>11011.45</v>
      </c>
      <c r="V40" s="264">
        <v>11162.12</v>
      </c>
      <c r="W40" s="264">
        <v>11923.92</v>
      </c>
      <c r="X40" s="264">
        <v>33035.870000000003</v>
      </c>
      <c r="Y40" s="264">
        <v>34574.839999999997</v>
      </c>
      <c r="Z40" s="264">
        <v>33709.97</v>
      </c>
      <c r="AA40" s="577">
        <v>26501.829999999994</v>
      </c>
      <c r="AB40" s="264">
        <v>0</v>
      </c>
      <c r="AC40" s="264">
        <v>0</v>
      </c>
      <c r="AD40" s="264">
        <v>0</v>
      </c>
      <c r="AE40" s="264">
        <v>0</v>
      </c>
      <c r="AF40" s="264">
        <v>0</v>
      </c>
      <c r="AG40" s="264">
        <v>0</v>
      </c>
      <c r="AH40" s="264">
        <v>0</v>
      </c>
      <c r="AI40" s="264">
        <v>0</v>
      </c>
      <c r="AJ40" s="264">
        <v>0</v>
      </c>
      <c r="AK40" s="264">
        <v>0</v>
      </c>
      <c r="AL40" s="264">
        <v>0</v>
      </c>
      <c r="AM40" s="264">
        <v>0</v>
      </c>
      <c r="AN40" s="264">
        <v>0</v>
      </c>
      <c r="AO40" s="264">
        <v>0</v>
      </c>
      <c r="AP40" s="264">
        <v>0</v>
      </c>
      <c r="AQ40" s="264">
        <v>0</v>
      </c>
      <c r="AR40" s="264">
        <v>0</v>
      </c>
      <c r="AS40" s="264">
        <v>0</v>
      </c>
      <c r="AT40" s="577">
        <v>0</v>
      </c>
      <c r="AU40" s="264">
        <v>0</v>
      </c>
      <c r="AV40" s="264">
        <v>0</v>
      </c>
      <c r="AW40" s="264">
        <v>0</v>
      </c>
      <c r="AX40" s="264">
        <v>14791.7</v>
      </c>
      <c r="AY40" s="264">
        <v>15279.6</v>
      </c>
      <c r="AZ40" s="264">
        <v>14970.2</v>
      </c>
      <c r="BA40" s="264">
        <v>15577.100000000002</v>
      </c>
      <c r="BB40" s="264">
        <v>15098.75</v>
      </c>
      <c r="BC40" s="264">
        <v>15662.75</v>
      </c>
      <c r="BD40" s="264">
        <v>14951.630000000001</v>
      </c>
      <c r="BE40" s="264">
        <v>15380.839999999998</v>
      </c>
      <c r="BF40" s="264">
        <v>14995.399999999998</v>
      </c>
      <c r="BG40" s="264">
        <v>14459.42</v>
      </c>
      <c r="BH40" s="264">
        <v>14171.33</v>
      </c>
      <c r="BI40" s="264">
        <v>15231.43</v>
      </c>
      <c r="BJ40" s="264">
        <v>42429.85</v>
      </c>
      <c r="BK40" s="264">
        <v>44271.419999999991</v>
      </c>
      <c r="BL40" s="264">
        <v>44654.560000000012</v>
      </c>
      <c r="BM40" s="577">
        <v>33946.479999999996</v>
      </c>
      <c r="BN40" s="264">
        <v>0</v>
      </c>
      <c r="BO40" s="264">
        <v>0</v>
      </c>
      <c r="BP40" s="264">
        <v>0</v>
      </c>
      <c r="BQ40" s="264">
        <v>24835.3</v>
      </c>
      <c r="BR40" s="264">
        <v>24966.2</v>
      </c>
      <c r="BS40" s="264">
        <v>26953.5</v>
      </c>
      <c r="BT40" s="264">
        <v>26370.400000000001</v>
      </c>
      <c r="BU40" s="264">
        <v>26155.5</v>
      </c>
      <c r="BV40" s="264">
        <v>25991</v>
      </c>
      <c r="BW40" s="264">
        <v>25867.670000000002</v>
      </c>
      <c r="BX40" s="264">
        <v>25924.07</v>
      </c>
      <c r="BY40" s="264">
        <v>26798.379999999997</v>
      </c>
      <c r="BZ40" s="264">
        <v>24679.219999999998</v>
      </c>
      <c r="CA40" s="264">
        <v>24685.59</v>
      </c>
      <c r="CB40" s="264">
        <v>24924.899999999998</v>
      </c>
      <c r="CC40" s="264">
        <v>72304.5</v>
      </c>
      <c r="CD40" s="264">
        <v>75018.63</v>
      </c>
      <c r="CE40" s="264">
        <v>77400.719999999987</v>
      </c>
      <c r="CF40" s="577">
        <v>57556.5</v>
      </c>
      <c r="CG40" s="264">
        <v>0</v>
      </c>
      <c r="CH40" s="264">
        <v>0</v>
      </c>
      <c r="CI40" s="264">
        <v>0</v>
      </c>
      <c r="CJ40" s="264">
        <v>0</v>
      </c>
      <c r="CK40" s="264">
        <v>0</v>
      </c>
      <c r="CL40" s="264">
        <v>0</v>
      </c>
      <c r="CM40" s="264">
        <v>0</v>
      </c>
      <c r="CN40" s="264">
        <v>0</v>
      </c>
      <c r="CO40" s="264">
        <v>0</v>
      </c>
      <c r="CP40" s="264">
        <v>0</v>
      </c>
      <c r="CQ40" s="264">
        <v>0</v>
      </c>
      <c r="CR40" s="264">
        <v>0</v>
      </c>
      <c r="CS40" s="264">
        <v>0</v>
      </c>
      <c r="CT40" s="264">
        <v>0</v>
      </c>
      <c r="CU40" s="264">
        <v>0</v>
      </c>
      <c r="CV40" s="264">
        <v>0</v>
      </c>
      <c r="CW40" s="264">
        <v>0</v>
      </c>
      <c r="CX40" s="264">
        <v>0</v>
      </c>
      <c r="CY40" s="577">
        <v>0</v>
      </c>
      <c r="CZ40" s="264">
        <v>0</v>
      </c>
      <c r="DA40" s="264">
        <v>0</v>
      </c>
      <c r="DB40" s="264">
        <v>0</v>
      </c>
      <c r="DC40" s="428">
        <f t="shared" si="0"/>
        <v>1203709.1700000002</v>
      </c>
    </row>
    <row r="41" spans="1:107" x14ac:dyDescent="0.25">
      <c r="A41" s="313">
        <v>4781</v>
      </c>
      <c r="B41" s="347">
        <v>455599</v>
      </c>
      <c r="C41" s="313">
        <v>1026680</v>
      </c>
      <c r="D41" s="14">
        <v>1457316176</v>
      </c>
      <c r="F41" s="14" t="s">
        <v>940</v>
      </c>
      <c r="G41" s="14" t="str">
        <f>INDEX(FY2019_ALL_Targets!F:F,MATCH(B41,FY2019_ALL_Targets!B:B,0))</f>
        <v>Travis</v>
      </c>
      <c r="H41" s="14" t="s">
        <v>3022</v>
      </c>
      <c r="I41" s="314" t="s">
        <v>2304</v>
      </c>
      <c r="J41" s="314" t="s">
        <v>2305</v>
      </c>
      <c r="K41" s="314" t="s">
        <v>590</v>
      </c>
      <c r="L41" s="264">
        <v>0</v>
      </c>
      <c r="M41" s="264">
        <v>0</v>
      </c>
      <c r="N41" s="264">
        <v>0</v>
      </c>
      <c r="O41" s="264">
        <v>0</v>
      </c>
      <c r="P41" s="264">
        <v>0</v>
      </c>
      <c r="Q41" s="264">
        <v>0</v>
      </c>
      <c r="R41" s="264">
        <v>0</v>
      </c>
      <c r="S41" s="264">
        <v>0</v>
      </c>
      <c r="T41" s="264">
        <v>0</v>
      </c>
      <c r="U41" s="264">
        <v>0</v>
      </c>
      <c r="V41" s="264">
        <v>0</v>
      </c>
      <c r="W41" s="264">
        <v>0</v>
      </c>
      <c r="X41" s="264">
        <v>29514.95</v>
      </c>
      <c r="Y41" s="264">
        <v>29368.87</v>
      </c>
      <c r="Z41" s="264">
        <v>99938.61</v>
      </c>
      <c r="AA41" s="577">
        <v>61806.240000000005</v>
      </c>
      <c r="AB41" s="264">
        <v>0</v>
      </c>
      <c r="AC41" s="264">
        <v>0</v>
      </c>
      <c r="AD41" s="264">
        <v>0</v>
      </c>
      <c r="AE41" s="264">
        <v>0</v>
      </c>
      <c r="AF41" s="264">
        <v>0</v>
      </c>
      <c r="AG41" s="264">
        <v>0</v>
      </c>
      <c r="AH41" s="264">
        <v>0</v>
      </c>
      <c r="AI41" s="264">
        <v>0</v>
      </c>
      <c r="AJ41" s="264">
        <v>0</v>
      </c>
      <c r="AK41" s="264">
        <v>0</v>
      </c>
      <c r="AL41" s="264">
        <v>0</v>
      </c>
      <c r="AM41" s="264">
        <v>0</v>
      </c>
      <c r="AN41" s="264">
        <v>0</v>
      </c>
      <c r="AO41" s="264">
        <v>0</v>
      </c>
      <c r="AP41" s="264">
        <v>0</v>
      </c>
      <c r="AQ41" s="264">
        <v>0</v>
      </c>
      <c r="AR41" s="264">
        <v>0</v>
      </c>
      <c r="AS41" s="264">
        <v>0</v>
      </c>
      <c r="AT41" s="577">
        <v>0</v>
      </c>
      <c r="AU41" s="264">
        <v>0</v>
      </c>
      <c r="AV41" s="264">
        <v>0</v>
      </c>
      <c r="AW41" s="264">
        <v>0</v>
      </c>
      <c r="AX41" s="264">
        <v>0</v>
      </c>
      <c r="AY41" s="264">
        <v>0</v>
      </c>
      <c r="AZ41" s="264">
        <v>0</v>
      </c>
      <c r="BA41" s="264">
        <v>0</v>
      </c>
      <c r="BB41" s="264">
        <v>0</v>
      </c>
      <c r="BC41" s="264">
        <v>0</v>
      </c>
      <c r="BD41" s="264">
        <v>0</v>
      </c>
      <c r="BE41" s="264">
        <v>0</v>
      </c>
      <c r="BF41" s="264">
        <v>0</v>
      </c>
      <c r="BG41" s="264">
        <v>0</v>
      </c>
      <c r="BH41" s="264">
        <v>0</v>
      </c>
      <c r="BI41" s="264">
        <v>0</v>
      </c>
      <c r="BJ41" s="264">
        <v>0</v>
      </c>
      <c r="BK41" s="264">
        <v>0</v>
      </c>
      <c r="BL41" s="264">
        <v>0</v>
      </c>
      <c r="BM41" s="577">
        <v>0</v>
      </c>
      <c r="BN41" s="264">
        <v>0</v>
      </c>
      <c r="BO41" s="264">
        <v>0</v>
      </c>
      <c r="BP41" s="264">
        <v>0</v>
      </c>
      <c r="BQ41" s="264">
        <v>0</v>
      </c>
      <c r="BR41" s="264">
        <v>0</v>
      </c>
      <c r="BS41" s="264">
        <v>0</v>
      </c>
      <c r="BT41" s="264">
        <v>0</v>
      </c>
      <c r="BU41" s="264">
        <v>0</v>
      </c>
      <c r="BV41" s="264">
        <v>0</v>
      </c>
      <c r="BW41" s="264">
        <v>0</v>
      </c>
      <c r="BX41" s="264">
        <v>0</v>
      </c>
      <c r="BY41" s="264">
        <v>0</v>
      </c>
      <c r="BZ41" s="264">
        <v>0</v>
      </c>
      <c r="CA41" s="264">
        <v>0</v>
      </c>
      <c r="CB41" s="264">
        <v>0</v>
      </c>
      <c r="CC41" s="264">
        <v>0</v>
      </c>
      <c r="CD41" s="264">
        <v>0</v>
      </c>
      <c r="CE41" s="264">
        <v>0</v>
      </c>
      <c r="CF41" s="577">
        <v>0</v>
      </c>
      <c r="CG41" s="264">
        <v>0</v>
      </c>
      <c r="CH41" s="264">
        <v>0</v>
      </c>
      <c r="CI41" s="264">
        <v>0</v>
      </c>
      <c r="CJ41" s="264">
        <v>0</v>
      </c>
      <c r="CK41" s="264">
        <v>0</v>
      </c>
      <c r="CL41" s="264">
        <v>0</v>
      </c>
      <c r="CM41" s="264">
        <v>0</v>
      </c>
      <c r="CN41" s="264">
        <v>0</v>
      </c>
      <c r="CO41" s="264">
        <v>0</v>
      </c>
      <c r="CP41" s="264">
        <v>0</v>
      </c>
      <c r="CQ41" s="264">
        <v>0</v>
      </c>
      <c r="CR41" s="264">
        <v>0</v>
      </c>
      <c r="CS41" s="264">
        <v>0</v>
      </c>
      <c r="CT41" s="264">
        <v>0</v>
      </c>
      <c r="CU41" s="264">
        <v>0</v>
      </c>
      <c r="CV41" s="264">
        <v>39890.120000000003</v>
      </c>
      <c r="CW41" s="264">
        <v>40775.520000000004</v>
      </c>
      <c r="CX41" s="264">
        <v>137005.49999999997</v>
      </c>
      <c r="CY41" s="577">
        <v>86433.16</v>
      </c>
      <c r="CZ41" s="264">
        <v>0</v>
      </c>
      <c r="DA41" s="264">
        <v>0</v>
      </c>
      <c r="DB41" s="264">
        <v>0</v>
      </c>
      <c r="DC41" s="428">
        <f t="shared" si="0"/>
        <v>524732.97</v>
      </c>
    </row>
    <row r="42" spans="1:107" x14ac:dyDescent="0.25">
      <c r="A42" s="313">
        <v>4612</v>
      </c>
      <c r="B42" s="347">
        <v>455601</v>
      </c>
      <c r="C42" s="313">
        <v>1014519</v>
      </c>
      <c r="D42" s="14">
        <v>1912094343</v>
      </c>
      <c r="F42" s="14" t="s">
        <v>937</v>
      </c>
      <c r="G42" s="14" t="str">
        <f>INDEX(FY2019_ALL_Targets!F:F,MATCH(B42,FY2019_ALL_Targets!B:B,0))</f>
        <v>Tarrant</v>
      </c>
      <c r="H42" s="14" t="s">
        <v>3028</v>
      </c>
      <c r="I42" s="314" t="s">
        <v>2877</v>
      </c>
      <c r="J42" s="314" t="s">
        <v>2877</v>
      </c>
      <c r="K42" s="314" t="s">
        <v>2878</v>
      </c>
      <c r="L42" s="264">
        <v>0</v>
      </c>
      <c r="M42" s="264">
        <v>0</v>
      </c>
      <c r="N42" s="264">
        <v>0</v>
      </c>
      <c r="O42" s="264">
        <v>0</v>
      </c>
      <c r="P42" s="264">
        <v>0</v>
      </c>
      <c r="Q42" s="264">
        <v>0</v>
      </c>
      <c r="R42" s="264">
        <v>0</v>
      </c>
      <c r="S42" s="264">
        <v>0</v>
      </c>
      <c r="T42" s="264">
        <v>0</v>
      </c>
      <c r="U42" s="264">
        <v>0</v>
      </c>
      <c r="V42" s="264">
        <v>0</v>
      </c>
      <c r="W42" s="264">
        <v>0</v>
      </c>
      <c r="X42" s="264">
        <v>53745.039999999986</v>
      </c>
      <c r="Y42" s="264">
        <v>70337.860000000015</v>
      </c>
      <c r="Z42" s="264">
        <v>79834.139999999985</v>
      </c>
      <c r="AA42" s="577">
        <v>76708.790000000008</v>
      </c>
      <c r="AB42" s="264">
        <v>0</v>
      </c>
      <c r="AC42" s="264">
        <v>0</v>
      </c>
      <c r="AD42" s="264">
        <v>0</v>
      </c>
      <c r="AE42" s="264">
        <v>0</v>
      </c>
      <c r="AF42" s="264">
        <v>0</v>
      </c>
      <c r="AG42" s="264">
        <v>0</v>
      </c>
      <c r="AH42" s="264">
        <v>0</v>
      </c>
      <c r="AI42" s="264">
        <v>0</v>
      </c>
      <c r="AJ42" s="264">
        <v>0</v>
      </c>
      <c r="AK42" s="264">
        <v>0</v>
      </c>
      <c r="AL42" s="264">
        <v>0</v>
      </c>
      <c r="AM42" s="264">
        <v>0</v>
      </c>
      <c r="AN42" s="264">
        <v>0</v>
      </c>
      <c r="AO42" s="264">
        <v>0</v>
      </c>
      <c r="AP42" s="264">
        <v>0</v>
      </c>
      <c r="AQ42" s="264">
        <v>23969.51</v>
      </c>
      <c r="AR42" s="264">
        <v>31351.439999999995</v>
      </c>
      <c r="AS42" s="264">
        <v>35412.299999999996</v>
      </c>
      <c r="AT42" s="577">
        <v>34648.39</v>
      </c>
      <c r="AU42" s="264">
        <v>0</v>
      </c>
      <c r="AV42" s="264">
        <v>0</v>
      </c>
      <c r="AW42" s="264">
        <v>0</v>
      </c>
      <c r="AX42" s="264">
        <v>0</v>
      </c>
      <c r="AY42" s="264">
        <v>0</v>
      </c>
      <c r="AZ42" s="264">
        <v>0</v>
      </c>
      <c r="BA42" s="264">
        <v>0</v>
      </c>
      <c r="BB42" s="264">
        <v>0</v>
      </c>
      <c r="BC42" s="264">
        <v>0</v>
      </c>
      <c r="BD42" s="264">
        <v>0</v>
      </c>
      <c r="BE42" s="264">
        <v>0</v>
      </c>
      <c r="BF42" s="264">
        <v>0</v>
      </c>
      <c r="BG42" s="264">
        <v>0</v>
      </c>
      <c r="BH42" s="264">
        <v>0</v>
      </c>
      <c r="BI42" s="264">
        <v>0</v>
      </c>
      <c r="BJ42" s="264">
        <v>0</v>
      </c>
      <c r="BK42" s="264">
        <v>0</v>
      </c>
      <c r="BL42" s="264">
        <v>0</v>
      </c>
      <c r="BM42" s="577">
        <v>0</v>
      </c>
      <c r="BN42" s="264">
        <v>0</v>
      </c>
      <c r="BO42" s="264">
        <v>0</v>
      </c>
      <c r="BP42" s="264">
        <v>0</v>
      </c>
      <c r="BQ42" s="264">
        <v>0</v>
      </c>
      <c r="BR42" s="264">
        <v>0</v>
      </c>
      <c r="BS42" s="264">
        <v>0</v>
      </c>
      <c r="BT42" s="264">
        <v>0</v>
      </c>
      <c r="BU42" s="264">
        <v>0</v>
      </c>
      <c r="BV42" s="264">
        <v>0</v>
      </c>
      <c r="BW42" s="264">
        <v>0</v>
      </c>
      <c r="BX42" s="264">
        <v>0</v>
      </c>
      <c r="BY42" s="264">
        <v>0</v>
      </c>
      <c r="BZ42" s="264">
        <v>0</v>
      </c>
      <c r="CA42" s="264">
        <v>0</v>
      </c>
      <c r="CB42" s="264">
        <v>0</v>
      </c>
      <c r="CC42" s="264">
        <v>0</v>
      </c>
      <c r="CD42" s="264">
        <v>0</v>
      </c>
      <c r="CE42" s="264">
        <v>0</v>
      </c>
      <c r="CF42" s="577">
        <v>0</v>
      </c>
      <c r="CG42" s="264">
        <v>0</v>
      </c>
      <c r="CH42" s="264">
        <v>0</v>
      </c>
      <c r="CI42" s="264">
        <v>0</v>
      </c>
      <c r="CJ42" s="264">
        <v>0</v>
      </c>
      <c r="CK42" s="264">
        <v>0</v>
      </c>
      <c r="CL42" s="264">
        <v>0</v>
      </c>
      <c r="CM42" s="264">
        <v>0</v>
      </c>
      <c r="CN42" s="264">
        <v>0</v>
      </c>
      <c r="CO42" s="264">
        <v>0</v>
      </c>
      <c r="CP42" s="264">
        <v>0</v>
      </c>
      <c r="CQ42" s="264">
        <v>0</v>
      </c>
      <c r="CR42" s="264">
        <v>0</v>
      </c>
      <c r="CS42" s="264">
        <v>0</v>
      </c>
      <c r="CT42" s="264">
        <v>0</v>
      </c>
      <c r="CU42" s="264">
        <v>0</v>
      </c>
      <c r="CV42" s="264">
        <v>0</v>
      </c>
      <c r="CW42" s="264">
        <v>0</v>
      </c>
      <c r="CX42" s="264">
        <v>0</v>
      </c>
      <c r="CY42" s="577">
        <v>0</v>
      </c>
      <c r="CZ42" s="264">
        <v>0</v>
      </c>
      <c r="DA42" s="264">
        <v>0</v>
      </c>
      <c r="DB42" s="264">
        <v>0</v>
      </c>
      <c r="DC42" s="428">
        <f t="shared" si="0"/>
        <v>406007.47</v>
      </c>
    </row>
    <row r="43" spans="1:107" x14ac:dyDescent="0.25">
      <c r="A43" s="313">
        <v>4230</v>
      </c>
      <c r="B43" s="347">
        <v>455602</v>
      </c>
      <c r="C43" s="313">
        <v>1026186</v>
      </c>
      <c r="D43" s="14">
        <v>1487061875</v>
      </c>
      <c r="F43" s="14" t="s">
        <v>925</v>
      </c>
      <c r="G43" s="14" t="str">
        <f>INDEX(FY2019_ALL_Targets!F:F,MATCH(B43,FY2019_ALL_Targets!B:B,0))</f>
        <v>MRSA Central</v>
      </c>
      <c r="H43" s="14" t="s">
        <v>3151</v>
      </c>
      <c r="I43" s="314" t="s">
        <v>449</v>
      </c>
      <c r="J43" s="314" t="s">
        <v>938</v>
      </c>
      <c r="K43" s="314" t="s">
        <v>2663</v>
      </c>
      <c r="L43" s="264">
        <v>0</v>
      </c>
      <c r="M43" s="264">
        <v>0</v>
      </c>
      <c r="N43" s="264">
        <v>0</v>
      </c>
      <c r="O43" s="264">
        <v>0</v>
      </c>
      <c r="P43" s="264">
        <v>0</v>
      </c>
      <c r="Q43" s="264">
        <v>0</v>
      </c>
      <c r="R43" s="264">
        <v>0</v>
      </c>
      <c r="S43" s="264">
        <v>0</v>
      </c>
      <c r="T43" s="264">
        <v>0</v>
      </c>
      <c r="U43" s="264">
        <v>0</v>
      </c>
      <c r="V43" s="264">
        <v>0</v>
      </c>
      <c r="W43" s="264">
        <v>0</v>
      </c>
      <c r="X43" s="264">
        <v>0</v>
      </c>
      <c r="Y43" s="264">
        <v>0</v>
      </c>
      <c r="Z43" s="264">
        <v>0</v>
      </c>
      <c r="AA43" s="577">
        <v>0</v>
      </c>
      <c r="AB43" s="264">
        <v>0</v>
      </c>
      <c r="AC43" s="264">
        <v>0</v>
      </c>
      <c r="AD43" s="264">
        <v>0</v>
      </c>
      <c r="AE43" s="264">
        <v>0</v>
      </c>
      <c r="AF43" s="264">
        <v>0</v>
      </c>
      <c r="AG43" s="264">
        <v>0</v>
      </c>
      <c r="AH43" s="264">
        <v>0</v>
      </c>
      <c r="AI43" s="264">
        <v>0</v>
      </c>
      <c r="AJ43" s="264">
        <v>0</v>
      </c>
      <c r="AK43" s="264">
        <v>0</v>
      </c>
      <c r="AL43" s="264">
        <v>0</v>
      </c>
      <c r="AM43" s="264">
        <v>0</v>
      </c>
      <c r="AN43" s="264">
        <v>0</v>
      </c>
      <c r="AO43" s="264">
        <v>0</v>
      </c>
      <c r="AP43" s="264">
        <v>0</v>
      </c>
      <c r="AQ43" s="264">
        <v>0</v>
      </c>
      <c r="AR43" s="264">
        <v>0</v>
      </c>
      <c r="AS43" s="264">
        <v>0</v>
      </c>
      <c r="AT43" s="577">
        <v>0</v>
      </c>
      <c r="AU43" s="264">
        <v>0</v>
      </c>
      <c r="AV43" s="264">
        <v>0</v>
      </c>
      <c r="AW43" s="264">
        <v>0</v>
      </c>
      <c r="AX43" s="264">
        <v>0</v>
      </c>
      <c r="AY43" s="264">
        <v>0</v>
      </c>
      <c r="AZ43" s="264">
        <v>0</v>
      </c>
      <c r="BA43" s="264">
        <v>0</v>
      </c>
      <c r="BB43" s="264">
        <v>0</v>
      </c>
      <c r="BC43" s="264">
        <v>0</v>
      </c>
      <c r="BD43" s="264">
        <v>0</v>
      </c>
      <c r="BE43" s="264">
        <v>0</v>
      </c>
      <c r="BF43" s="264">
        <v>0</v>
      </c>
      <c r="BG43" s="264">
        <v>0</v>
      </c>
      <c r="BH43" s="264">
        <v>0</v>
      </c>
      <c r="BI43" s="264">
        <v>0</v>
      </c>
      <c r="BJ43" s="264">
        <v>0</v>
      </c>
      <c r="BK43" s="264">
        <v>0</v>
      </c>
      <c r="BL43" s="264">
        <v>0</v>
      </c>
      <c r="BM43" s="577">
        <v>0</v>
      </c>
      <c r="BN43" s="264">
        <v>0</v>
      </c>
      <c r="BO43" s="264">
        <v>0</v>
      </c>
      <c r="BP43" s="264">
        <v>0</v>
      </c>
      <c r="BQ43" s="264">
        <v>11510.39</v>
      </c>
      <c r="BR43" s="264">
        <v>11609.57</v>
      </c>
      <c r="BS43" s="264">
        <v>12039.349999999999</v>
      </c>
      <c r="BT43" s="264">
        <v>11840.989999999998</v>
      </c>
      <c r="BU43" s="264">
        <v>11886.400000000001</v>
      </c>
      <c r="BV43" s="264">
        <v>12022.400000000001</v>
      </c>
      <c r="BW43" s="264">
        <v>11870.9</v>
      </c>
      <c r="BX43" s="264">
        <v>947.79</v>
      </c>
      <c r="BY43" s="264">
        <v>529.9</v>
      </c>
      <c r="BZ43" s="264">
        <v>174.53</v>
      </c>
      <c r="CA43" s="264">
        <v>109.03999999999999</v>
      </c>
      <c r="CB43" s="264">
        <v>70.930000000000007</v>
      </c>
      <c r="CC43" s="264">
        <v>10911.509999999998</v>
      </c>
      <c r="CD43" s="264">
        <v>11032.06000000001</v>
      </c>
      <c r="CE43" s="264">
        <v>9279.5299999999988</v>
      </c>
      <c r="CF43" s="577">
        <v>9229.34</v>
      </c>
      <c r="CG43" s="264">
        <v>0</v>
      </c>
      <c r="CH43" s="264">
        <v>0</v>
      </c>
      <c r="CI43" s="264">
        <v>0</v>
      </c>
      <c r="CJ43" s="264">
        <v>13042.17</v>
      </c>
      <c r="CK43" s="264">
        <v>13009.109999999999</v>
      </c>
      <c r="CL43" s="264">
        <v>13841.12</v>
      </c>
      <c r="CM43" s="264">
        <v>13874.179999999998</v>
      </c>
      <c r="CN43" s="264">
        <v>13442.24</v>
      </c>
      <c r="CO43" s="264">
        <v>13833.92</v>
      </c>
      <c r="CP43" s="264">
        <v>13512.32</v>
      </c>
      <c r="CQ43" s="264">
        <v>942.86000000000013</v>
      </c>
      <c r="CR43" s="264">
        <v>600.74</v>
      </c>
      <c r="CS43" s="264">
        <v>207.35000000000002</v>
      </c>
      <c r="CT43" s="264">
        <v>76.37</v>
      </c>
      <c r="CU43" s="264">
        <v>125.41999999999999</v>
      </c>
      <c r="CV43" s="264">
        <v>12380.399999999998</v>
      </c>
      <c r="CW43" s="264">
        <v>12705.490000000005</v>
      </c>
      <c r="CX43" s="264">
        <v>10463.85</v>
      </c>
      <c r="CY43" s="577">
        <v>10242.15</v>
      </c>
      <c r="CZ43" s="264">
        <v>0</v>
      </c>
      <c r="DA43" s="264">
        <v>0</v>
      </c>
      <c r="DB43" s="264">
        <v>0</v>
      </c>
      <c r="DC43" s="428">
        <f t="shared" si="0"/>
        <v>267364.31999999995</v>
      </c>
    </row>
    <row r="44" spans="1:107" x14ac:dyDescent="0.25">
      <c r="A44" s="313">
        <v>4814</v>
      </c>
      <c r="B44" s="347">
        <v>455606</v>
      </c>
      <c r="C44" s="313">
        <v>1026285</v>
      </c>
      <c r="D44" s="14">
        <v>1316341407</v>
      </c>
      <c r="F44" s="14" t="s">
        <v>937</v>
      </c>
      <c r="G44" s="14" t="str">
        <f>INDEX(FY2019_ALL_Targets!F:F,MATCH(B44,FY2019_ALL_Targets!B:B,0))</f>
        <v>Tarrant</v>
      </c>
      <c r="H44" s="14" t="s">
        <v>3009</v>
      </c>
      <c r="I44" s="314" t="s">
        <v>218</v>
      </c>
      <c r="J44" s="314" t="s">
        <v>977</v>
      </c>
      <c r="K44" s="314" t="s">
        <v>219</v>
      </c>
      <c r="L44" s="264">
        <v>72047.899999999994</v>
      </c>
      <c r="M44" s="264">
        <v>71384.649999999994</v>
      </c>
      <c r="N44" s="264">
        <v>76539.049999999988</v>
      </c>
      <c r="O44" s="264">
        <v>75856.850000000006</v>
      </c>
      <c r="P44" s="264">
        <v>74615.48000000001</v>
      </c>
      <c r="Q44" s="264">
        <v>74465.8</v>
      </c>
      <c r="R44" s="264">
        <v>73336.59</v>
      </c>
      <c r="S44" s="264">
        <v>75288.78</v>
      </c>
      <c r="T44" s="264">
        <v>74741.39</v>
      </c>
      <c r="U44" s="264">
        <v>70569.67</v>
      </c>
      <c r="V44" s="264">
        <v>70551.08</v>
      </c>
      <c r="W44" s="264">
        <v>71415.709999999992</v>
      </c>
      <c r="X44" s="264">
        <v>160422.56000000003</v>
      </c>
      <c r="Y44" s="264">
        <v>182518.58000000002</v>
      </c>
      <c r="Z44" s="264">
        <v>189419.69999999998</v>
      </c>
      <c r="AA44" s="577">
        <v>164614.29999999999</v>
      </c>
      <c r="AB44" s="264">
        <v>0</v>
      </c>
      <c r="AC44" s="264">
        <v>0</v>
      </c>
      <c r="AD44" s="264">
        <v>0</v>
      </c>
      <c r="AE44" s="264">
        <v>31608.6</v>
      </c>
      <c r="AF44" s="264">
        <v>32821.4</v>
      </c>
      <c r="AG44" s="264">
        <v>33674.15</v>
      </c>
      <c r="AH44" s="264">
        <v>34166.85</v>
      </c>
      <c r="AI44" s="264">
        <v>32517.980000000003</v>
      </c>
      <c r="AJ44" s="264">
        <v>33603.160000000003</v>
      </c>
      <c r="AK44" s="264">
        <v>32893.770000000004</v>
      </c>
      <c r="AL44" s="264">
        <v>33571.980000000003</v>
      </c>
      <c r="AM44" s="264">
        <v>32489.17</v>
      </c>
      <c r="AN44" s="264">
        <v>31474.89</v>
      </c>
      <c r="AO44" s="264">
        <v>32054.52</v>
      </c>
      <c r="AP44" s="264">
        <v>32394.85</v>
      </c>
      <c r="AQ44" s="264">
        <v>71546.14</v>
      </c>
      <c r="AR44" s="264">
        <v>81357.540000000008</v>
      </c>
      <c r="AS44" s="264">
        <v>83947.459999999992</v>
      </c>
      <c r="AT44" s="577">
        <v>74232.94</v>
      </c>
      <c r="AU44" s="264">
        <v>0</v>
      </c>
      <c r="AV44" s="264">
        <v>0</v>
      </c>
      <c r="AW44" s="264">
        <v>0</v>
      </c>
      <c r="AX44" s="264">
        <v>0</v>
      </c>
      <c r="AY44" s="264">
        <v>0</v>
      </c>
      <c r="AZ44" s="264">
        <v>0</v>
      </c>
      <c r="BA44" s="264">
        <v>0</v>
      </c>
      <c r="BB44" s="264">
        <v>0</v>
      </c>
      <c r="BC44" s="264">
        <v>0</v>
      </c>
      <c r="BD44" s="264">
        <v>0</v>
      </c>
      <c r="BE44" s="264">
        <v>0</v>
      </c>
      <c r="BF44" s="264">
        <v>0</v>
      </c>
      <c r="BG44" s="264">
        <v>0</v>
      </c>
      <c r="BH44" s="264">
        <v>0</v>
      </c>
      <c r="BI44" s="264">
        <v>0</v>
      </c>
      <c r="BJ44" s="264">
        <v>0</v>
      </c>
      <c r="BK44" s="264">
        <v>0</v>
      </c>
      <c r="BL44" s="264">
        <v>0</v>
      </c>
      <c r="BM44" s="577">
        <v>0</v>
      </c>
      <c r="BN44" s="264">
        <v>0</v>
      </c>
      <c r="BO44" s="264">
        <v>0</v>
      </c>
      <c r="BP44" s="264">
        <v>0</v>
      </c>
      <c r="BQ44" s="264">
        <v>0</v>
      </c>
      <c r="BR44" s="264">
        <v>0</v>
      </c>
      <c r="BS44" s="264">
        <v>0</v>
      </c>
      <c r="BT44" s="264">
        <v>0</v>
      </c>
      <c r="BU44" s="264">
        <v>0</v>
      </c>
      <c r="BV44" s="264">
        <v>0</v>
      </c>
      <c r="BW44" s="264">
        <v>0</v>
      </c>
      <c r="BX44" s="264">
        <v>0</v>
      </c>
      <c r="BY44" s="264">
        <v>0</v>
      </c>
      <c r="BZ44" s="264">
        <v>0</v>
      </c>
      <c r="CA44" s="264">
        <v>0</v>
      </c>
      <c r="CB44" s="264">
        <v>0</v>
      </c>
      <c r="CC44" s="264">
        <v>0</v>
      </c>
      <c r="CD44" s="264">
        <v>0</v>
      </c>
      <c r="CE44" s="264">
        <v>0</v>
      </c>
      <c r="CF44" s="577">
        <v>0</v>
      </c>
      <c r="CG44" s="264">
        <v>0</v>
      </c>
      <c r="CH44" s="264">
        <v>0</v>
      </c>
      <c r="CI44" s="264">
        <v>0</v>
      </c>
      <c r="CJ44" s="264">
        <v>0</v>
      </c>
      <c r="CK44" s="264">
        <v>0</v>
      </c>
      <c r="CL44" s="264">
        <v>0</v>
      </c>
      <c r="CM44" s="264">
        <v>0</v>
      </c>
      <c r="CN44" s="264">
        <v>0</v>
      </c>
      <c r="CO44" s="264">
        <v>0</v>
      </c>
      <c r="CP44" s="264">
        <v>0</v>
      </c>
      <c r="CQ44" s="264">
        <v>0</v>
      </c>
      <c r="CR44" s="264">
        <v>0</v>
      </c>
      <c r="CS44" s="264">
        <v>0</v>
      </c>
      <c r="CT44" s="264">
        <v>0</v>
      </c>
      <c r="CU44" s="264">
        <v>0</v>
      </c>
      <c r="CV44" s="264">
        <v>0</v>
      </c>
      <c r="CW44" s="264">
        <v>0</v>
      </c>
      <c r="CX44" s="264">
        <v>0</v>
      </c>
      <c r="CY44" s="577">
        <v>0</v>
      </c>
      <c r="CZ44" s="264">
        <v>0</v>
      </c>
      <c r="DA44" s="264">
        <v>0</v>
      </c>
      <c r="DB44" s="264">
        <v>0</v>
      </c>
      <c r="DC44" s="428">
        <f t="shared" si="0"/>
        <v>2282143.4899999998</v>
      </c>
    </row>
    <row r="45" spans="1:107" x14ac:dyDescent="0.25">
      <c r="A45" s="313">
        <v>4870</v>
      </c>
      <c r="B45" s="347">
        <v>455611</v>
      </c>
      <c r="C45" s="313">
        <v>1026137</v>
      </c>
      <c r="D45" s="14">
        <v>1306246145</v>
      </c>
      <c r="F45" s="14" t="s">
        <v>913</v>
      </c>
      <c r="G45" s="14" t="str">
        <f>INDEX(FY2019_ALL_Targets!F:F,MATCH(B45,FY2019_ALL_Targets!B:B,0))</f>
        <v>MRSA West</v>
      </c>
      <c r="H45" s="14" t="s">
        <v>3160</v>
      </c>
      <c r="I45" s="314" t="s">
        <v>227</v>
      </c>
      <c r="J45" s="314" t="s">
        <v>2714</v>
      </c>
      <c r="K45" s="314" t="s">
        <v>2715</v>
      </c>
      <c r="L45" s="264">
        <v>5979.6</v>
      </c>
      <c r="M45" s="264">
        <v>5831.76</v>
      </c>
      <c r="N45" s="264">
        <v>6375.6</v>
      </c>
      <c r="O45" s="264">
        <v>6116.88</v>
      </c>
      <c r="P45" s="264">
        <v>6230.07</v>
      </c>
      <c r="Q45" s="264">
        <v>6125.6699999999992</v>
      </c>
      <c r="R45" s="264">
        <v>5947.59</v>
      </c>
      <c r="S45" s="264">
        <v>6208.6799999999994</v>
      </c>
      <c r="T45" s="264">
        <v>5992.77</v>
      </c>
      <c r="U45" s="264">
        <v>6017.61</v>
      </c>
      <c r="V45" s="264">
        <v>5883.45</v>
      </c>
      <c r="W45" s="264">
        <v>6059.82</v>
      </c>
      <c r="X45" s="264">
        <v>17222.5</v>
      </c>
      <c r="Y45" s="264">
        <v>17759.379999999997</v>
      </c>
      <c r="Z45" s="264">
        <v>14164.12</v>
      </c>
      <c r="AA45" s="577">
        <v>17442.160000000003</v>
      </c>
      <c r="AB45" s="264">
        <v>0</v>
      </c>
      <c r="AC45" s="264">
        <v>0</v>
      </c>
      <c r="AD45" s="264">
        <v>0</v>
      </c>
      <c r="AE45" s="264">
        <v>0</v>
      </c>
      <c r="AF45" s="264">
        <v>0</v>
      </c>
      <c r="AG45" s="264">
        <v>0</v>
      </c>
      <c r="AH45" s="264">
        <v>0</v>
      </c>
      <c r="AI45" s="264">
        <v>0</v>
      </c>
      <c r="AJ45" s="264">
        <v>0</v>
      </c>
      <c r="AK45" s="264">
        <v>0</v>
      </c>
      <c r="AL45" s="264">
        <v>0</v>
      </c>
      <c r="AM45" s="264">
        <v>0</v>
      </c>
      <c r="AN45" s="264">
        <v>0</v>
      </c>
      <c r="AO45" s="264">
        <v>0</v>
      </c>
      <c r="AP45" s="264">
        <v>0</v>
      </c>
      <c r="AQ45" s="264">
        <v>0</v>
      </c>
      <c r="AR45" s="264">
        <v>0</v>
      </c>
      <c r="AS45" s="264">
        <v>0</v>
      </c>
      <c r="AT45" s="577">
        <v>0</v>
      </c>
      <c r="AU45" s="264">
        <v>0</v>
      </c>
      <c r="AV45" s="264">
        <v>0</v>
      </c>
      <c r="AW45" s="264">
        <v>0</v>
      </c>
      <c r="AX45" s="264">
        <v>0</v>
      </c>
      <c r="AY45" s="264">
        <v>0</v>
      </c>
      <c r="AZ45" s="264">
        <v>0</v>
      </c>
      <c r="BA45" s="264">
        <v>0</v>
      </c>
      <c r="BB45" s="264">
        <v>0</v>
      </c>
      <c r="BC45" s="264">
        <v>0</v>
      </c>
      <c r="BD45" s="264">
        <v>0</v>
      </c>
      <c r="BE45" s="264">
        <v>0</v>
      </c>
      <c r="BF45" s="264">
        <v>0</v>
      </c>
      <c r="BG45" s="264">
        <v>0</v>
      </c>
      <c r="BH45" s="264">
        <v>0</v>
      </c>
      <c r="BI45" s="264">
        <v>0</v>
      </c>
      <c r="BJ45" s="264">
        <v>0</v>
      </c>
      <c r="BK45" s="264">
        <v>0</v>
      </c>
      <c r="BL45" s="264">
        <v>0</v>
      </c>
      <c r="BM45" s="577">
        <v>0</v>
      </c>
      <c r="BN45" s="264">
        <v>0</v>
      </c>
      <c r="BO45" s="264">
        <v>0</v>
      </c>
      <c r="BP45" s="264">
        <v>0</v>
      </c>
      <c r="BQ45" s="264">
        <v>6634.3200000000006</v>
      </c>
      <c r="BR45" s="264">
        <v>6689.76</v>
      </c>
      <c r="BS45" s="264">
        <v>6974.88</v>
      </c>
      <c r="BT45" s="264">
        <v>6945.84</v>
      </c>
      <c r="BU45" s="264">
        <v>6893.0099999999993</v>
      </c>
      <c r="BV45" s="264">
        <v>6874.74</v>
      </c>
      <c r="BW45" s="264">
        <v>6772.44</v>
      </c>
      <c r="BX45" s="264">
        <v>6792.5399999999991</v>
      </c>
      <c r="BY45" s="264">
        <v>6920.67</v>
      </c>
      <c r="BZ45" s="264">
        <v>6692.49</v>
      </c>
      <c r="CA45" s="264">
        <v>6676.44</v>
      </c>
      <c r="CB45" s="264">
        <v>6877.829999999999</v>
      </c>
      <c r="CC45" s="264">
        <v>19222.5</v>
      </c>
      <c r="CD45" s="264">
        <v>19913.2</v>
      </c>
      <c r="CE45" s="264">
        <v>15945.960000000001</v>
      </c>
      <c r="CF45" s="577">
        <v>19699.759999999998</v>
      </c>
      <c r="CG45" s="264">
        <v>0</v>
      </c>
      <c r="CH45" s="264">
        <v>0</v>
      </c>
      <c r="CI45" s="264">
        <v>0</v>
      </c>
      <c r="CJ45" s="264">
        <v>0</v>
      </c>
      <c r="CK45" s="264">
        <v>0</v>
      </c>
      <c r="CL45" s="264">
        <v>0</v>
      </c>
      <c r="CM45" s="264">
        <v>0</v>
      </c>
      <c r="CN45" s="264">
        <v>0</v>
      </c>
      <c r="CO45" s="264">
        <v>0</v>
      </c>
      <c r="CP45" s="264">
        <v>0</v>
      </c>
      <c r="CQ45" s="264">
        <v>0</v>
      </c>
      <c r="CR45" s="264">
        <v>0</v>
      </c>
      <c r="CS45" s="264">
        <v>0</v>
      </c>
      <c r="CT45" s="264">
        <v>0</v>
      </c>
      <c r="CU45" s="264">
        <v>0</v>
      </c>
      <c r="CV45" s="264">
        <v>0</v>
      </c>
      <c r="CW45" s="264">
        <v>0</v>
      </c>
      <c r="CX45" s="264">
        <v>0</v>
      </c>
      <c r="CY45" s="577">
        <v>0</v>
      </c>
      <c r="CZ45" s="264">
        <v>0</v>
      </c>
      <c r="DA45" s="264">
        <v>0</v>
      </c>
      <c r="DB45" s="264">
        <v>0</v>
      </c>
      <c r="DC45" s="428">
        <f t="shared" si="0"/>
        <v>295884.04000000004</v>
      </c>
    </row>
    <row r="46" spans="1:107" x14ac:dyDescent="0.25">
      <c r="A46" s="313">
        <v>5005</v>
      </c>
      <c r="B46" s="347">
        <v>455613</v>
      </c>
      <c r="C46" s="313">
        <v>1029268</v>
      </c>
      <c r="D46" s="14">
        <v>1598270878</v>
      </c>
      <c r="F46" s="14" t="s">
        <v>930</v>
      </c>
      <c r="G46" s="14" t="str">
        <f>INDEX(FY2019_ALL_Targets!F:F,MATCH(B46,FY2019_ALL_Targets!B:B,0))</f>
        <v>Harris</v>
      </c>
      <c r="H46" s="14" t="s">
        <v>3016</v>
      </c>
      <c r="I46" s="314" t="s">
        <v>2882</v>
      </c>
      <c r="J46" s="314" t="s">
        <v>2883</v>
      </c>
      <c r="K46" s="314" t="s">
        <v>2884</v>
      </c>
      <c r="L46" s="264">
        <v>0</v>
      </c>
      <c r="M46" s="264">
        <v>0</v>
      </c>
      <c r="N46" s="264">
        <v>0</v>
      </c>
      <c r="O46" s="264">
        <v>0</v>
      </c>
      <c r="P46" s="264">
        <v>0</v>
      </c>
      <c r="Q46" s="264">
        <v>0</v>
      </c>
      <c r="R46" s="264">
        <v>0</v>
      </c>
      <c r="S46" s="264">
        <v>0</v>
      </c>
      <c r="T46" s="264">
        <v>0</v>
      </c>
      <c r="U46" s="264">
        <v>0</v>
      </c>
      <c r="V46" s="264">
        <v>0</v>
      </c>
      <c r="W46" s="264">
        <v>0</v>
      </c>
      <c r="X46" s="264">
        <v>48324.26</v>
      </c>
      <c r="Y46" s="264">
        <v>38848.520000000004</v>
      </c>
      <c r="Z46" s="264">
        <v>39062.589999999997</v>
      </c>
      <c r="AA46" s="577">
        <v>37614.019999999997</v>
      </c>
      <c r="AB46" s="264">
        <v>0</v>
      </c>
      <c r="AC46" s="264">
        <v>0</v>
      </c>
      <c r="AD46" s="264">
        <v>0</v>
      </c>
      <c r="AE46" s="264">
        <v>0</v>
      </c>
      <c r="AF46" s="264">
        <v>0</v>
      </c>
      <c r="AG46" s="264">
        <v>0</v>
      </c>
      <c r="AH46" s="264">
        <v>0</v>
      </c>
      <c r="AI46" s="264">
        <v>0</v>
      </c>
      <c r="AJ46" s="264">
        <v>0</v>
      </c>
      <c r="AK46" s="264">
        <v>0</v>
      </c>
      <c r="AL46" s="264">
        <v>0</v>
      </c>
      <c r="AM46" s="264">
        <v>0</v>
      </c>
      <c r="AN46" s="264">
        <v>0</v>
      </c>
      <c r="AO46" s="264">
        <v>0</v>
      </c>
      <c r="AP46" s="264">
        <v>0</v>
      </c>
      <c r="AQ46" s="264">
        <v>0</v>
      </c>
      <c r="AR46" s="264">
        <v>0</v>
      </c>
      <c r="AS46" s="264">
        <v>0</v>
      </c>
      <c r="AT46" s="577">
        <v>0</v>
      </c>
      <c r="AU46" s="264">
        <v>0</v>
      </c>
      <c r="AV46" s="264">
        <v>0</v>
      </c>
      <c r="AW46" s="264">
        <v>0</v>
      </c>
      <c r="AX46" s="264">
        <v>0</v>
      </c>
      <c r="AY46" s="264">
        <v>0</v>
      </c>
      <c r="AZ46" s="264">
        <v>0</v>
      </c>
      <c r="BA46" s="264">
        <v>0</v>
      </c>
      <c r="BB46" s="264">
        <v>0</v>
      </c>
      <c r="BC46" s="264">
        <v>0</v>
      </c>
      <c r="BD46" s="264">
        <v>0</v>
      </c>
      <c r="BE46" s="264">
        <v>0</v>
      </c>
      <c r="BF46" s="264">
        <v>0</v>
      </c>
      <c r="BG46" s="264">
        <v>0</v>
      </c>
      <c r="BH46" s="264">
        <v>0</v>
      </c>
      <c r="BI46" s="264">
        <v>0</v>
      </c>
      <c r="BJ46" s="264">
        <v>28664.180000000004</v>
      </c>
      <c r="BK46" s="264">
        <v>22386.76</v>
      </c>
      <c r="BL46" s="264">
        <v>21873.249999999996</v>
      </c>
      <c r="BM46" s="577">
        <v>20828.349999999999</v>
      </c>
      <c r="BN46" s="264">
        <v>0</v>
      </c>
      <c r="BO46" s="264">
        <v>0</v>
      </c>
      <c r="BP46" s="264">
        <v>0</v>
      </c>
      <c r="BQ46" s="264">
        <v>0</v>
      </c>
      <c r="BR46" s="264">
        <v>0</v>
      </c>
      <c r="BS46" s="264">
        <v>0</v>
      </c>
      <c r="BT46" s="264">
        <v>0</v>
      </c>
      <c r="BU46" s="264">
        <v>0</v>
      </c>
      <c r="BV46" s="264">
        <v>0</v>
      </c>
      <c r="BW46" s="264">
        <v>0</v>
      </c>
      <c r="BX46" s="264">
        <v>0</v>
      </c>
      <c r="BY46" s="264">
        <v>0</v>
      </c>
      <c r="BZ46" s="264">
        <v>0</v>
      </c>
      <c r="CA46" s="264">
        <v>0</v>
      </c>
      <c r="CB46" s="264">
        <v>0</v>
      </c>
      <c r="CC46" s="264">
        <v>0</v>
      </c>
      <c r="CD46" s="264">
        <v>0</v>
      </c>
      <c r="CE46" s="264">
        <v>0</v>
      </c>
      <c r="CF46" s="577">
        <v>0</v>
      </c>
      <c r="CG46" s="264">
        <v>0</v>
      </c>
      <c r="CH46" s="264">
        <v>0</v>
      </c>
      <c r="CI46" s="264">
        <v>0</v>
      </c>
      <c r="CJ46" s="264">
        <v>0</v>
      </c>
      <c r="CK46" s="264">
        <v>0</v>
      </c>
      <c r="CL46" s="264">
        <v>0</v>
      </c>
      <c r="CM46" s="264">
        <v>0</v>
      </c>
      <c r="CN46" s="264">
        <v>0</v>
      </c>
      <c r="CO46" s="264">
        <v>0</v>
      </c>
      <c r="CP46" s="264">
        <v>0</v>
      </c>
      <c r="CQ46" s="264">
        <v>0</v>
      </c>
      <c r="CR46" s="264">
        <v>0</v>
      </c>
      <c r="CS46" s="264">
        <v>0</v>
      </c>
      <c r="CT46" s="264">
        <v>0</v>
      </c>
      <c r="CU46" s="264">
        <v>0</v>
      </c>
      <c r="CV46" s="264">
        <v>73007.680000000008</v>
      </c>
      <c r="CW46" s="264">
        <v>59316</v>
      </c>
      <c r="CX46" s="264">
        <v>59832.719999999994</v>
      </c>
      <c r="CY46" s="577">
        <v>58621.21</v>
      </c>
      <c r="CZ46" s="264">
        <v>0</v>
      </c>
      <c r="DA46" s="264">
        <v>0</v>
      </c>
      <c r="DB46" s="264">
        <v>0</v>
      </c>
      <c r="DC46" s="428">
        <f t="shared" si="0"/>
        <v>508379.54</v>
      </c>
    </row>
    <row r="47" spans="1:107" x14ac:dyDescent="0.25">
      <c r="A47" s="297">
        <v>5098</v>
      </c>
      <c r="B47" s="347">
        <v>455627</v>
      </c>
      <c r="C47" s="297">
        <v>509801</v>
      </c>
      <c r="D47" s="14">
        <v>1891786174</v>
      </c>
      <c r="F47" s="14" t="s">
        <v>937</v>
      </c>
      <c r="G47" s="14" t="str">
        <f>INDEX(FY2019_ALL_Targets!F:F,MATCH(B47,FY2019_ALL_Targets!B:B,0))</f>
        <v>Tarrant</v>
      </c>
      <c r="H47" s="14" t="s">
        <v>3173</v>
      </c>
      <c r="I47" s="299" t="s">
        <v>255</v>
      </c>
      <c r="J47" s="299" t="s">
        <v>953</v>
      </c>
      <c r="K47" s="299" t="s">
        <v>256</v>
      </c>
      <c r="L47" s="264">
        <v>9086.7800000000007</v>
      </c>
      <c r="M47" s="264">
        <v>9003.1299999999992</v>
      </c>
      <c r="N47" s="264">
        <v>9653.2100000000009</v>
      </c>
      <c r="O47" s="264">
        <v>9567.17</v>
      </c>
      <c r="P47" s="264">
        <v>9411.68</v>
      </c>
      <c r="Q47" s="264">
        <v>9392.7999999999993</v>
      </c>
      <c r="R47" s="264">
        <v>9248.0399999999991</v>
      </c>
      <c r="S47" s="264">
        <v>9489.81</v>
      </c>
      <c r="T47" s="264">
        <v>9420.59</v>
      </c>
      <c r="U47" s="264">
        <v>8894.3799999999992</v>
      </c>
      <c r="V47" s="264">
        <v>8892.02</v>
      </c>
      <c r="W47" s="264">
        <v>9001.0399999999991</v>
      </c>
      <c r="X47" s="264">
        <v>14510</v>
      </c>
      <c r="Y47" s="264">
        <v>14958.22</v>
      </c>
      <c r="Z47" s="264">
        <v>15868.939999999999</v>
      </c>
      <c r="AA47" s="577">
        <v>15041.689999999999</v>
      </c>
      <c r="AB47" s="264">
        <v>0</v>
      </c>
      <c r="AC47" s="264">
        <v>0</v>
      </c>
      <c r="AD47" s="264">
        <v>0</v>
      </c>
      <c r="AE47" s="264">
        <v>3986.52</v>
      </c>
      <c r="AF47" s="264">
        <v>4139.4800000000005</v>
      </c>
      <c r="AG47" s="264">
        <v>4247.0300000000007</v>
      </c>
      <c r="AH47" s="264">
        <v>4309.17</v>
      </c>
      <c r="AI47" s="264">
        <v>4101.68</v>
      </c>
      <c r="AJ47" s="264">
        <v>4238.5599999999995</v>
      </c>
      <c r="AK47" s="264">
        <v>4148.04</v>
      </c>
      <c r="AL47" s="264">
        <v>4231.59</v>
      </c>
      <c r="AM47" s="264">
        <v>4094.92</v>
      </c>
      <c r="AN47" s="264">
        <v>3966.9899999999993</v>
      </c>
      <c r="AO47" s="264">
        <v>4040.04</v>
      </c>
      <c r="AP47" s="264">
        <v>4082.92</v>
      </c>
      <c r="AQ47" s="264">
        <v>6471.2499999999991</v>
      </c>
      <c r="AR47" s="264">
        <v>6667.9699999999975</v>
      </c>
      <c r="AS47" s="264">
        <v>7032.2500000000009</v>
      </c>
      <c r="AT47" s="577">
        <v>6789.49</v>
      </c>
      <c r="AU47" s="264">
        <v>0</v>
      </c>
      <c r="AV47" s="264">
        <v>0</v>
      </c>
      <c r="AW47" s="264">
        <v>0</v>
      </c>
      <c r="AX47" s="264">
        <v>0</v>
      </c>
      <c r="AY47" s="264">
        <v>0</v>
      </c>
      <c r="AZ47" s="264">
        <v>0</v>
      </c>
      <c r="BA47" s="264">
        <v>0</v>
      </c>
      <c r="BB47" s="264">
        <v>0</v>
      </c>
      <c r="BC47" s="264">
        <v>0</v>
      </c>
      <c r="BD47" s="264">
        <v>0</v>
      </c>
      <c r="BE47" s="264">
        <v>0</v>
      </c>
      <c r="BF47" s="264">
        <v>0</v>
      </c>
      <c r="BG47" s="264">
        <v>0</v>
      </c>
      <c r="BH47" s="264">
        <v>0</v>
      </c>
      <c r="BI47" s="264">
        <v>0</v>
      </c>
      <c r="BJ47" s="264">
        <v>0</v>
      </c>
      <c r="BK47" s="264">
        <v>0</v>
      </c>
      <c r="BL47" s="264">
        <v>0</v>
      </c>
      <c r="BM47" s="577">
        <v>0</v>
      </c>
      <c r="BN47" s="264">
        <v>0</v>
      </c>
      <c r="BO47" s="264">
        <v>0</v>
      </c>
      <c r="BP47" s="264">
        <v>0</v>
      </c>
      <c r="BQ47" s="264">
        <v>0</v>
      </c>
      <c r="BR47" s="264">
        <v>0</v>
      </c>
      <c r="BS47" s="264">
        <v>0</v>
      </c>
      <c r="BT47" s="264">
        <v>0</v>
      </c>
      <c r="BU47" s="264">
        <v>0</v>
      </c>
      <c r="BV47" s="264">
        <v>0</v>
      </c>
      <c r="BW47" s="264">
        <v>0</v>
      </c>
      <c r="BX47" s="264">
        <v>0</v>
      </c>
      <c r="BY47" s="264">
        <v>0</v>
      </c>
      <c r="BZ47" s="264">
        <v>0</v>
      </c>
      <c r="CA47" s="264">
        <v>0</v>
      </c>
      <c r="CB47" s="264">
        <v>0</v>
      </c>
      <c r="CC47" s="264">
        <v>0</v>
      </c>
      <c r="CD47" s="264">
        <v>0</v>
      </c>
      <c r="CE47" s="264">
        <v>0</v>
      </c>
      <c r="CF47" s="577">
        <v>0</v>
      </c>
      <c r="CG47" s="264">
        <v>0</v>
      </c>
      <c r="CH47" s="264">
        <v>0</v>
      </c>
      <c r="CI47" s="264">
        <v>0</v>
      </c>
      <c r="CJ47" s="264">
        <v>0</v>
      </c>
      <c r="CK47" s="264">
        <v>0</v>
      </c>
      <c r="CL47" s="264">
        <v>0</v>
      </c>
      <c r="CM47" s="264">
        <v>0</v>
      </c>
      <c r="CN47" s="264">
        <v>0</v>
      </c>
      <c r="CO47" s="264">
        <v>0</v>
      </c>
      <c r="CP47" s="264">
        <v>0</v>
      </c>
      <c r="CQ47" s="264">
        <v>0</v>
      </c>
      <c r="CR47" s="264">
        <v>0</v>
      </c>
      <c r="CS47" s="264">
        <v>0</v>
      </c>
      <c r="CT47" s="264">
        <v>0</v>
      </c>
      <c r="CU47" s="264">
        <v>0</v>
      </c>
      <c r="CV47" s="264">
        <v>0</v>
      </c>
      <c r="CW47" s="264">
        <v>0</v>
      </c>
      <c r="CX47" s="264">
        <v>0</v>
      </c>
      <c r="CY47" s="577">
        <v>0</v>
      </c>
      <c r="CZ47" s="264">
        <v>0</v>
      </c>
      <c r="DA47" s="264">
        <v>0</v>
      </c>
      <c r="DB47" s="264">
        <v>0</v>
      </c>
      <c r="DC47" s="428">
        <f t="shared" si="0"/>
        <v>247987.40000000002</v>
      </c>
    </row>
    <row r="48" spans="1:107" x14ac:dyDescent="0.25">
      <c r="A48" s="313">
        <v>4493</v>
      </c>
      <c r="B48" s="347">
        <v>455628</v>
      </c>
      <c r="C48" s="313">
        <v>1026595</v>
      </c>
      <c r="D48" s="14">
        <v>1225159809</v>
      </c>
      <c r="F48" s="14" t="s">
        <v>913</v>
      </c>
      <c r="G48" s="14" t="str">
        <f>INDEX(FY2019_ALL_Targets!F:F,MATCH(B48,FY2019_ALL_Targets!B:B,0))</f>
        <v>MRSA West</v>
      </c>
      <c r="H48" s="14" t="s">
        <v>3109</v>
      </c>
      <c r="I48" s="314" t="s">
        <v>192</v>
      </c>
      <c r="J48" s="314" t="s">
        <v>1016</v>
      </c>
      <c r="K48" s="314" t="s">
        <v>2693</v>
      </c>
      <c r="L48" s="264">
        <v>20543.55</v>
      </c>
      <c r="M48" s="264">
        <v>20035.63</v>
      </c>
      <c r="N48" s="264">
        <v>21904.05</v>
      </c>
      <c r="O48" s="264">
        <v>21015.19</v>
      </c>
      <c r="P48" s="264">
        <v>21387.52</v>
      </c>
      <c r="Q48" s="264">
        <v>21029.119999999999</v>
      </c>
      <c r="R48" s="264">
        <v>20452.690000000002</v>
      </c>
      <c r="S48" s="264">
        <v>21284.600000000002</v>
      </c>
      <c r="T48" s="264">
        <v>20542.82</v>
      </c>
      <c r="U48" s="264">
        <v>20626.3</v>
      </c>
      <c r="V48" s="264">
        <v>20165.560000000001</v>
      </c>
      <c r="W48" s="264">
        <v>20770.190000000002</v>
      </c>
      <c r="X48" s="264">
        <v>45742.96</v>
      </c>
      <c r="Y48" s="264">
        <v>33904.23000000001</v>
      </c>
      <c r="Z48" s="264">
        <v>47294.520000000004</v>
      </c>
      <c r="AA48" s="577">
        <v>47170.87</v>
      </c>
      <c r="AB48" s="264">
        <v>0</v>
      </c>
      <c r="AC48" s="264">
        <v>0</v>
      </c>
      <c r="AD48" s="264">
        <v>0</v>
      </c>
      <c r="AE48" s="264">
        <v>0</v>
      </c>
      <c r="AF48" s="264">
        <v>0</v>
      </c>
      <c r="AG48" s="264">
        <v>0</v>
      </c>
      <c r="AH48" s="264">
        <v>0</v>
      </c>
      <c r="AI48" s="264">
        <v>0</v>
      </c>
      <c r="AJ48" s="264">
        <v>0</v>
      </c>
      <c r="AK48" s="264">
        <v>0</v>
      </c>
      <c r="AL48" s="264">
        <v>0</v>
      </c>
      <c r="AM48" s="264">
        <v>0</v>
      </c>
      <c r="AN48" s="264">
        <v>0</v>
      </c>
      <c r="AO48" s="264">
        <v>0</v>
      </c>
      <c r="AP48" s="264">
        <v>0</v>
      </c>
      <c r="AQ48" s="264">
        <v>0</v>
      </c>
      <c r="AR48" s="264">
        <v>0</v>
      </c>
      <c r="AS48" s="264">
        <v>0</v>
      </c>
      <c r="AT48" s="577">
        <v>0</v>
      </c>
      <c r="AU48" s="264">
        <v>0</v>
      </c>
      <c r="AV48" s="264">
        <v>0</v>
      </c>
      <c r="AW48" s="264">
        <v>0</v>
      </c>
      <c r="AX48" s="264">
        <v>0</v>
      </c>
      <c r="AY48" s="264">
        <v>0</v>
      </c>
      <c r="AZ48" s="264">
        <v>0</v>
      </c>
      <c r="BA48" s="264">
        <v>0</v>
      </c>
      <c r="BB48" s="264">
        <v>0</v>
      </c>
      <c r="BC48" s="264">
        <v>0</v>
      </c>
      <c r="BD48" s="264">
        <v>0</v>
      </c>
      <c r="BE48" s="264">
        <v>0</v>
      </c>
      <c r="BF48" s="264">
        <v>0</v>
      </c>
      <c r="BG48" s="264">
        <v>0</v>
      </c>
      <c r="BH48" s="264">
        <v>0</v>
      </c>
      <c r="BI48" s="264">
        <v>0</v>
      </c>
      <c r="BJ48" s="264">
        <v>0</v>
      </c>
      <c r="BK48" s="264">
        <v>0</v>
      </c>
      <c r="BL48" s="264">
        <v>0</v>
      </c>
      <c r="BM48" s="577">
        <v>0</v>
      </c>
      <c r="BN48" s="264">
        <v>0</v>
      </c>
      <c r="BO48" s="264">
        <v>0</v>
      </c>
      <c r="BP48" s="264">
        <v>0</v>
      </c>
      <c r="BQ48" s="264">
        <v>22792.91</v>
      </c>
      <c r="BR48" s="264">
        <v>22983.38</v>
      </c>
      <c r="BS48" s="264">
        <v>23962.94</v>
      </c>
      <c r="BT48" s="264">
        <v>23863.17</v>
      </c>
      <c r="BU48" s="264">
        <v>23663.360000000001</v>
      </c>
      <c r="BV48" s="264">
        <v>23600.639999999999</v>
      </c>
      <c r="BW48" s="264">
        <v>23289.199999999997</v>
      </c>
      <c r="BX48" s="264">
        <v>23284.550000000003</v>
      </c>
      <c r="BY48" s="264">
        <v>23723.800000000003</v>
      </c>
      <c r="BZ48" s="264">
        <v>22938.12</v>
      </c>
      <c r="CA48" s="264">
        <v>22883.48</v>
      </c>
      <c r="CB48" s="264">
        <v>23573.600000000002</v>
      </c>
      <c r="CC48" s="264">
        <v>51054.959999999992</v>
      </c>
      <c r="CD48" s="264">
        <v>38008.140000000007</v>
      </c>
      <c r="CE48" s="264">
        <v>53472.750000000007</v>
      </c>
      <c r="CF48" s="577">
        <v>53289.520000000011</v>
      </c>
      <c r="CG48" s="264">
        <v>0</v>
      </c>
      <c r="CH48" s="264">
        <v>0</v>
      </c>
      <c r="CI48" s="264">
        <v>0</v>
      </c>
      <c r="CJ48" s="264">
        <v>0</v>
      </c>
      <c r="CK48" s="264">
        <v>0</v>
      </c>
      <c r="CL48" s="264">
        <v>0</v>
      </c>
      <c r="CM48" s="264">
        <v>0</v>
      </c>
      <c r="CN48" s="264">
        <v>0</v>
      </c>
      <c r="CO48" s="264">
        <v>0</v>
      </c>
      <c r="CP48" s="264">
        <v>0</v>
      </c>
      <c r="CQ48" s="264">
        <v>0</v>
      </c>
      <c r="CR48" s="264">
        <v>0</v>
      </c>
      <c r="CS48" s="264">
        <v>0</v>
      </c>
      <c r="CT48" s="264">
        <v>0</v>
      </c>
      <c r="CU48" s="264">
        <v>0</v>
      </c>
      <c r="CV48" s="264">
        <v>0</v>
      </c>
      <c r="CW48" s="264">
        <v>0</v>
      </c>
      <c r="CX48" s="264">
        <v>0</v>
      </c>
      <c r="CY48" s="577">
        <v>0</v>
      </c>
      <c r="CZ48" s="264">
        <v>0</v>
      </c>
      <c r="DA48" s="264">
        <v>0</v>
      </c>
      <c r="DB48" s="264">
        <v>0</v>
      </c>
      <c r="DC48" s="428">
        <f t="shared" si="0"/>
        <v>900254.32000000007</v>
      </c>
    </row>
    <row r="49" spans="1:107" x14ac:dyDescent="0.25">
      <c r="A49" s="313">
        <v>4525</v>
      </c>
      <c r="B49" s="347">
        <v>455631</v>
      </c>
      <c r="C49" s="313">
        <v>1026213</v>
      </c>
      <c r="D49" s="14">
        <v>1588073597</v>
      </c>
      <c r="F49" s="14" t="s">
        <v>937</v>
      </c>
      <c r="G49" s="14" t="str">
        <f>INDEX(FY2019_ALL_Targets!F:F,MATCH(B49,FY2019_ALL_Targets!B:B,0))</f>
        <v>Tarrant</v>
      </c>
      <c r="H49" s="14" t="s">
        <v>3028</v>
      </c>
      <c r="I49" s="314" t="s">
        <v>2319</v>
      </c>
      <c r="J49" s="314" t="s">
        <v>938</v>
      </c>
      <c r="K49" s="314" t="s">
        <v>2320</v>
      </c>
      <c r="L49" s="264">
        <v>34218</v>
      </c>
      <c r="M49" s="264">
        <v>33903</v>
      </c>
      <c r="N49" s="264">
        <v>36351</v>
      </c>
      <c r="O49" s="264">
        <v>36027</v>
      </c>
      <c r="P49" s="264">
        <v>35453.32</v>
      </c>
      <c r="Q49" s="264">
        <v>35382.199999999997</v>
      </c>
      <c r="R49" s="264">
        <v>34813.409999999996</v>
      </c>
      <c r="S49" s="264">
        <v>35752.160000000003</v>
      </c>
      <c r="T49" s="264">
        <v>35491.149999999994</v>
      </c>
      <c r="U49" s="264">
        <v>33509.769999999997</v>
      </c>
      <c r="V49" s="264">
        <v>33501</v>
      </c>
      <c r="W49" s="264">
        <v>33911.69</v>
      </c>
      <c r="X49" s="264">
        <v>98203.680000000008</v>
      </c>
      <c r="Y49" s="264">
        <v>101871.45000000004</v>
      </c>
      <c r="Z49" s="264">
        <v>104694.40000000001</v>
      </c>
      <c r="AA49" s="577">
        <v>99408.16</v>
      </c>
      <c r="AB49" s="264">
        <v>0</v>
      </c>
      <c r="AC49" s="264">
        <v>0</v>
      </c>
      <c r="AD49" s="264">
        <v>0</v>
      </c>
      <c r="AE49" s="264">
        <v>15012</v>
      </c>
      <c r="AF49" s="264">
        <v>15588</v>
      </c>
      <c r="AG49" s="264">
        <v>15993</v>
      </c>
      <c r="AH49" s="264">
        <v>16227</v>
      </c>
      <c r="AI49" s="264">
        <v>15450.82</v>
      </c>
      <c r="AJ49" s="264">
        <v>15966.44</v>
      </c>
      <c r="AK49" s="264">
        <v>15614.949999999999</v>
      </c>
      <c r="AL49" s="264">
        <v>15942.240000000002</v>
      </c>
      <c r="AM49" s="264">
        <v>15427.39</v>
      </c>
      <c r="AN49" s="264">
        <v>14945.73</v>
      </c>
      <c r="AO49" s="264">
        <v>15221</v>
      </c>
      <c r="AP49" s="264">
        <v>15382.59</v>
      </c>
      <c r="AQ49" s="264">
        <v>43797.420000000006</v>
      </c>
      <c r="AR49" s="264">
        <v>45413.82</v>
      </c>
      <c r="AS49" s="264">
        <v>46388.38</v>
      </c>
      <c r="AT49" s="577">
        <v>44868.22</v>
      </c>
      <c r="AU49" s="264">
        <v>0</v>
      </c>
      <c r="AV49" s="264">
        <v>0</v>
      </c>
      <c r="AW49" s="264">
        <v>0</v>
      </c>
      <c r="AX49" s="264">
        <v>0</v>
      </c>
      <c r="AY49" s="264">
        <v>0</v>
      </c>
      <c r="AZ49" s="264">
        <v>0</v>
      </c>
      <c r="BA49" s="264">
        <v>0</v>
      </c>
      <c r="BB49" s="264">
        <v>0</v>
      </c>
      <c r="BC49" s="264">
        <v>0</v>
      </c>
      <c r="BD49" s="264">
        <v>0</v>
      </c>
      <c r="BE49" s="264">
        <v>0</v>
      </c>
      <c r="BF49" s="264">
        <v>0</v>
      </c>
      <c r="BG49" s="264">
        <v>0</v>
      </c>
      <c r="BH49" s="264">
        <v>0</v>
      </c>
      <c r="BI49" s="264">
        <v>0</v>
      </c>
      <c r="BJ49" s="264">
        <v>0</v>
      </c>
      <c r="BK49" s="264">
        <v>0</v>
      </c>
      <c r="BL49" s="264">
        <v>0</v>
      </c>
      <c r="BM49" s="577">
        <v>0</v>
      </c>
      <c r="BN49" s="264">
        <v>0</v>
      </c>
      <c r="BO49" s="264">
        <v>0</v>
      </c>
      <c r="BP49" s="264">
        <v>0</v>
      </c>
      <c r="BQ49" s="264">
        <v>0</v>
      </c>
      <c r="BR49" s="264">
        <v>0</v>
      </c>
      <c r="BS49" s="264">
        <v>0</v>
      </c>
      <c r="BT49" s="264">
        <v>0</v>
      </c>
      <c r="BU49" s="264">
        <v>0</v>
      </c>
      <c r="BV49" s="264">
        <v>0</v>
      </c>
      <c r="BW49" s="264">
        <v>0</v>
      </c>
      <c r="BX49" s="264">
        <v>0</v>
      </c>
      <c r="BY49" s="264">
        <v>0</v>
      </c>
      <c r="BZ49" s="264">
        <v>0</v>
      </c>
      <c r="CA49" s="264">
        <v>0</v>
      </c>
      <c r="CB49" s="264">
        <v>0</v>
      </c>
      <c r="CC49" s="264">
        <v>0</v>
      </c>
      <c r="CD49" s="264">
        <v>0</v>
      </c>
      <c r="CE49" s="264">
        <v>0</v>
      </c>
      <c r="CF49" s="577">
        <v>0</v>
      </c>
      <c r="CG49" s="264">
        <v>0</v>
      </c>
      <c r="CH49" s="264">
        <v>0</v>
      </c>
      <c r="CI49" s="264">
        <v>0</v>
      </c>
      <c r="CJ49" s="264">
        <v>0</v>
      </c>
      <c r="CK49" s="264">
        <v>0</v>
      </c>
      <c r="CL49" s="264">
        <v>0</v>
      </c>
      <c r="CM49" s="264">
        <v>0</v>
      </c>
      <c r="CN49" s="264">
        <v>0</v>
      </c>
      <c r="CO49" s="264">
        <v>0</v>
      </c>
      <c r="CP49" s="264">
        <v>0</v>
      </c>
      <c r="CQ49" s="264">
        <v>0</v>
      </c>
      <c r="CR49" s="264">
        <v>0</v>
      </c>
      <c r="CS49" s="264">
        <v>0</v>
      </c>
      <c r="CT49" s="264">
        <v>0</v>
      </c>
      <c r="CU49" s="264">
        <v>0</v>
      </c>
      <c r="CV49" s="264">
        <v>0</v>
      </c>
      <c r="CW49" s="264">
        <v>0</v>
      </c>
      <c r="CX49" s="264">
        <v>0</v>
      </c>
      <c r="CY49" s="577">
        <v>0</v>
      </c>
      <c r="CZ49" s="264">
        <v>0</v>
      </c>
      <c r="DA49" s="264">
        <v>0</v>
      </c>
      <c r="DB49" s="264">
        <v>0</v>
      </c>
      <c r="DC49" s="428">
        <f t="shared" si="0"/>
        <v>1189730.3899999999</v>
      </c>
    </row>
    <row r="50" spans="1:107" x14ac:dyDescent="0.25">
      <c r="A50" s="311">
        <v>4260</v>
      </c>
      <c r="B50" s="347">
        <v>455637</v>
      </c>
      <c r="C50" s="311">
        <v>1028596</v>
      </c>
      <c r="D50" s="14">
        <v>1619969417</v>
      </c>
      <c r="F50" s="14" t="s">
        <v>925</v>
      </c>
      <c r="G50" s="14" t="str">
        <f>INDEX(FY2019_ALL_Targets!F:F,MATCH(B50,FY2019_ALL_Targets!B:B,0))</f>
        <v>MRSA Central</v>
      </c>
      <c r="H50" s="14" t="s">
        <v>3112</v>
      </c>
      <c r="I50" s="312" t="s">
        <v>457</v>
      </c>
      <c r="J50" s="312" t="s">
        <v>965</v>
      </c>
      <c r="K50" s="312" t="s">
        <v>458</v>
      </c>
      <c r="L50" s="264">
        <v>0</v>
      </c>
      <c r="M50" s="264">
        <v>0</v>
      </c>
      <c r="N50" s="264">
        <v>0</v>
      </c>
      <c r="O50" s="264">
        <v>0</v>
      </c>
      <c r="P50" s="264">
        <v>0</v>
      </c>
      <c r="Q50" s="264">
        <v>0</v>
      </c>
      <c r="R50" s="264">
        <v>0</v>
      </c>
      <c r="S50" s="264">
        <v>0</v>
      </c>
      <c r="T50" s="264">
        <v>0</v>
      </c>
      <c r="U50" s="264">
        <v>0</v>
      </c>
      <c r="V50" s="264">
        <v>0</v>
      </c>
      <c r="W50" s="264">
        <v>0</v>
      </c>
      <c r="X50" s="264">
        <v>0</v>
      </c>
      <c r="Y50" s="264">
        <v>0</v>
      </c>
      <c r="Z50" s="264">
        <v>0</v>
      </c>
      <c r="AA50" s="577">
        <v>0</v>
      </c>
      <c r="AB50" s="264">
        <v>0</v>
      </c>
      <c r="AC50" s="264">
        <v>0</v>
      </c>
      <c r="AD50" s="264">
        <v>0</v>
      </c>
      <c r="AE50" s="264">
        <v>0</v>
      </c>
      <c r="AF50" s="264">
        <v>0</v>
      </c>
      <c r="AG50" s="264">
        <v>0</v>
      </c>
      <c r="AH50" s="264">
        <v>0</v>
      </c>
      <c r="AI50" s="264">
        <v>0</v>
      </c>
      <c r="AJ50" s="264">
        <v>0</v>
      </c>
      <c r="AK50" s="264">
        <v>0</v>
      </c>
      <c r="AL50" s="264">
        <v>0</v>
      </c>
      <c r="AM50" s="264">
        <v>0</v>
      </c>
      <c r="AN50" s="264">
        <v>0</v>
      </c>
      <c r="AO50" s="264">
        <v>0</v>
      </c>
      <c r="AP50" s="264">
        <v>0</v>
      </c>
      <c r="AQ50" s="264">
        <v>0</v>
      </c>
      <c r="AR50" s="264">
        <v>0</v>
      </c>
      <c r="AS50" s="264">
        <v>0</v>
      </c>
      <c r="AT50" s="577">
        <v>0</v>
      </c>
      <c r="AU50" s="264">
        <v>0</v>
      </c>
      <c r="AV50" s="264">
        <v>0</v>
      </c>
      <c r="AW50" s="264">
        <v>0</v>
      </c>
      <c r="AX50" s="264">
        <v>0</v>
      </c>
      <c r="AY50" s="264">
        <v>0</v>
      </c>
      <c r="AZ50" s="264">
        <v>0</v>
      </c>
      <c r="BA50" s="264">
        <v>0</v>
      </c>
      <c r="BB50" s="264">
        <v>0</v>
      </c>
      <c r="BC50" s="264">
        <v>0</v>
      </c>
      <c r="BD50" s="264">
        <v>0</v>
      </c>
      <c r="BE50" s="264">
        <v>0</v>
      </c>
      <c r="BF50" s="264">
        <v>0</v>
      </c>
      <c r="BG50" s="264">
        <v>0</v>
      </c>
      <c r="BH50" s="264">
        <v>0</v>
      </c>
      <c r="BI50" s="264">
        <v>0</v>
      </c>
      <c r="BJ50" s="264">
        <v>0</v>
      </c>
      <c r="BK50" s="264">
        <v>0</v>
      </c>
      <c r="BL50" s="264">
        <v>0</v>
      </c>
      <c r="BM50" s="577">
        <v>0</v>
      </c>
      <c r="BN50" s="264">
        <v>0</v>
      </c>
      <c r="BO50" s="264">
        <v>0</v>
      </c>
      <c r="BP50" s="264">
        <v>0</v>
      </c>
      <c r="BQ50" s="264">
        <v>12032.64</v>
      </c>
      <c r="BR50" s="264">
        <v>12136.32</v>
      </c>
      <c r="BS50" s="264">
        <v>12585.599999999999</v>
      </c>
      <c r="BT50" s="264">
        <v>12378.239999999998</v>
      </c>
      <c r="BU50" s="264">
        <v>12432.650000000001</v>
      </c>
      <c r="BV50" s="264">
        <v>12574.900000000001</v>
      </c>
      <c r="BW50" s="264">
        <v>12413.65</v>
      </c>
      <c r="BX50" s="264">
        <v>12522.39</v>
      </c>
      <c r="BY50" s="264">
        <v>12672.35</v>
      </c>
      <c r="BZ50" s="264">
        <v>12494.53</v>
      </c>
      <c r="CA50" s="264">
        <v>12574.240000000002</v>
      </c>
      <c r="CB50" s="264">
        <v>12722.480000000001</v>
      </c>
      <c r="CC50" s="264">
        <v>26991.63</v>
      </c>
      <c r="CD50" s="264">
        <v>27841.580000000005</v>
      </c>
      <c r="CE50" s="264">
        <v>28917.010000000002</v>
      </c>
      <c r="CF50" s="577">
        <v>28976.840000000004</v>
      </c>
      <c r="CG50" s="264">
        <v>0</v>
      </c>
      <c r="CH50" s="264">
        <v>0</v>
      </c>
      <c r="CI50" s="264">
        <v>0</v>
      </c>
      <c r="CJ50" s="264">
        <v>13633.92</v>
      </c>
      <c r="CK50" s="264">
        <v>13599.359999999999</v>
      </c>
      <c r="CL50" s="264">
        <v>14469.12</v>
      </c>
      <c r="CM50" s="264">
        <v>14503.679999999998</v>
      </c>
      <c r="CN50" s="264">
        <v>14059.99</v>
      </c>
      <c r="CO50" s="264">
        <v>14469.67</v>
      </c>
      <c r="CP50" s="264">
        <v>14130.07</v>
      </c>
      <c r="CQ50" s="264">
        <v>14232.910000000002</v>
      </c>
      <c r="CR50" s="264">
        <v>14142.939999999999</v>
      </c>
      <c r="CS50" s="264">
        <v>13828.449999999999</v>
      </c>
      <c r="CT50" s="264">
        <v>13953.67</v>
      </c>
      <c r="CU50" s="264">
        <v>14158.869999999999</v>
      </c>
      <c r="CV50" s="264">
        <v>30625.199999999997</v>
      </c>
      <c r="CW50" s="264">
        <v>32052.700000000004</v>
      </c>
      <c r="CX50" s="264">
        <v>32685.75</v>
      </c>
      <c r="CY50" s="577">
        <v>32158.799999999999</v>
      </c>
      <c r="CZ50" s="264">
        <v>0</v>
      </c>
      <c r="DA50" s="264">
        <v>0</v>
      </c>
      <c r="DB50" s="264">
        <v>0</v>
      </c>
      <c r="DC50" s="428">
        <f t="shared" si="0"/>
        <v>558972.15</v>
      </c>
    </row>
    <row r="51" spans="1:107" x14ac:dyDescent="0.25">
      <c r="A51" s="297">
        <v>4800</v>
      </c>
      <c r="B51" s="347">
        <v>455638</v>
      </c>
      <c r="C51" s="297">
        <v>1026268</v>
      </c>
      <c r="D51" s="14">
        <v>1497876965</v>
      </c>
      <c r="F51" s="14" t="s">
        <v>925</v>
      </c>
      <c r="G51" s="14" t="str">
        <f>INDEX(FY2019_ALL_Targets!F:F,MATCH(B51,FY2019_ALL_Targets!B:B,0))</f>
        <v>MRSA Central</v>
      </c>
      <c r="H51" s="14" t="s">
        <v>3038</v>
      </c>
      <c r="I51" s="299" t="s">
        <v>592</v>
      </c>
      <c r="J51" s="299" t="s">
        <v>2344</v>
      </c>
      <c r="K51" s="299" t="s">
        <v>593</v>
      </c>
      <c r="L51" s="264">
        <v>0</v>
      </c>
      <c r="M51" s="264">
        <v>0</v>
      </c>
      <c r="N51" s="264">
        <v>0</v>
      </c>
      <c r="O51" s="264">
        <v>0</v>
      </c>
      <c r="P51" s="264">
        <v>0</v>
      </c>
      <c r="Q51" s="264">
        <v>0</v>
      </c>
      <c r="R51" s="264">
        <v>0</v>
      </c>
      <c r="S51" s="264">
        <v>0</v>
      </c>
      <c r="T51" s="264">
        <v>0</v>
      </c>
      <c r="U51" s="264">
        <v>0</v>
      </c>
      <c r="V51" s="264">
        <v>0</v>
      </c>
      <c r="W51" s="264">
        <v>0</v>
      </c>
      <c r="X51" s="264">
        <v>0</v>
      </c>
      <c r="Y51" s="264">
        <v>0</v>
      </c>
      <c r="Z51" s="264">
        <v>0</v>
      </c>
      <c r="AA51" s="577">
        <v>0</v>
      </c>
      <c r="AB51" s="264">
        <v>0</v>
      </c>
      <c r="AC51" s="264">
        <v>0</v>
      </c>
      <c r="AD51" s="264">
        <v>0</v>
      </c>
      <c r="AE51" s="264">
        <v>0</v>
      </c>
      <c r="AF51" s="264">
        <v>0</v>
      </c>
      <c r="AG51" s="264">
        <v>0</v>
      </c>
      <c r="AH51" s="264">
        <v>0</v>
      </c>
      <c r="AI51" s="264">
        <v>0</v>
      </c>
      <c r="AJ51" s="264">
        <v>0</v>
      </c>
      <c r="AK51" s="264">
        <v>0</v>
      </c>
      <c r="AL51" s="264">
        <v>0</v>
      </c>
      <c r="AM51" s="264">
        <v>0</v>
      </c>
      <c r="AN51" s="264">
        <v>0</v>
      </c>
      <c r="AO51" s="264">
        <v>0</v>
      </c>
      <c r="AP51" s="264">
        <v>0</v>
      </c>
      <c r="AQ51" s="264">
        <v>0</v>
      </c>
      <c r="AR51" s="264">
        <v>0</v>
      </c>
      <c r="AS51" s="264">
        <v>0</v>
      </c>
      <c r="AT51" s="577">
        <v>0</v>
      </c>
      <c r="AU51" s="264">
        <v>0</v>
      </c>
      <c r="AV51" s="264">
        <v>0</v>
      </c>
      <c r="AW51" s="264">
        <v>0</v>
      </c>
      <c r="AX51" s="264">
        <v>0</v>
      </c>
      <c r="AY51" s="264">
        <v>0</v>
      </c>
      <c r="AZ51" s="264">
        <v>0</v>
      </c>
      <c r="BA51" s="264">
        <v>0</v>
      </c>
      <c r="BB51" s="264">
        <v>0</v>
      </c>
      <c r="BC51" s="264">
        <v>0</v>
      </c>
      <c r="BD51" s="264">
        <v>0</v>
      </c>
      <c r="BE51" s="264">
        <v>0</v>
      </c>
      <c r="BF51" s="264">
        <v>0</v>
      </c>
      <c r="BG51" s="264">
        <v>0</v>
      </c>
      <c r="BH51" s="264">
        <v>0</v>
      </c>
      <c r="BI51" s="264">
        <v>0</v>
      </c>
      <c r="BJ51" s="264">
        <v>0</v>
      </c>
      <c r="BK51" s="264">
        <v>0</v>
      </c>
      <c r="BL51" s="264">
        <v>0</v>
      </c>
      <c r="BM51" s="577">
        <v>0</v>
      </c>
      <c r="BN51" s="264">
        <v>0</v>
      </c>
      <c r="BO51" s="264">
        <v>0</v>
      </c>
      <c r="BP51" s="264">
        <v>0</v>
      </c>
      <c r="BQ51" s="264">
        <v>21725.600000000002</v>
      </c>
      <c r="BR51" s="264">
        <v>21912.800000000003</v>
      </c>
      <c r="BS51" s="264">
        <v>22724.000000000004</v>
      </c>
      <c r="BT51" s="264">
        <v>22349.599999999999</v>
      </c>
      <c r="BU51" s="264">
        <v>22439.95</v>
      </c>
      <c r="BV51" s="264">
        <v>22696.699999999997</v>
      </c>
      <c r="BW51" s="264">
        <v>22397.27</v>
      </c>
      <c r="BX51" s="264">
        <v>22605.699999999997</v>
      </c>
      <c r="BY51" s="264">
        <v>22876.429999999997</v>
      </c>
      <c r="BZ51" s="264">
        <v>22555.79</v>
      </c>
      <c r="CA51" s="264">
        <v>22699.739999999998</v>
      </c>
      <c r="CB51" s="264">
        <v>22967.37</v>
      </c>
      <c r="CC51" s="264">
        <v>53345.160000000011</v>
      </c>
      <c r="CD51" s="264">
        <v>64144.639999999978</v>
      </c>
      <c r="CE51" s="264">
        <v>66786.399999999994</v>
      </c>
      <c r="CF51" s="577">
        <v>67029.39</v>
      </c>
      <c r="CG51" s="264">
        <v>0</v>
      </c>
      <c r="CH51" s="264">
        <v>0</v>
      </c>
      <c r="CI51" s="264">
        <v>0</v>
      </c>
      <c r="CJ51" s="264">
        <v>24616.799999999999</v>
      </c>
      <c r="CK51" s="264">
        <v>24554.400000000001</v>
      </c>
      <c r="CL51" s="264">
        <v>26124.800000000003</v>
      </c>
      <c r="CM51" s="264">
        <v>26187.200000000001</v>
      </c>
      <c r="CN51" s="264">
        <v>25377.17</v>
      </c>
      <c r="CO51" s="264">
        <v>26116.61</v>
      </c>
      <c r="CP51" s="264">
        <v>25493.97</v>
      </c>
      <c r="CQ51" s="264">
        <v>25693.57</v>
      </c>
      <c r="CR51" s="264">
        <v>25531.189999999995</v>
      </c>
      <c r="CS51" s="264">
        <v>24963.829999999998</v>
      </c>
      <c r="CT51" s="264">
        <v>25189.989999999998</v>
      </c>
      <c r="CU51" s="264">
        <v>25560.400000000001</v>
      </c>
      <c r="CV51" s="264">
        <v>60526.400000000001</v>
      </c>
      <c r="CW51" s="264">
        <v>73883.449999999983</v>
      </c>
      <c r="CX51" s="264">
        <v>75514.59</v>
      </c>
      <c r="CY51" s="577">
        <v>74391.98</v>
      </c>
      <c r="CZ51" s="264">
        <v>0</v>
      </c>
      <c r="DA51" s="264">
        <v>0</v>
      </c>
      <c r="DB51" s="264">
        <v>0</v>
      </c>
      <c r="DC51" s="428">
        <f t="shared" si="0"/>
        <v>1110982.8899999999</v>
      </c>
    </row>
    <row r="52" spans="1:107" x14ac:dyDescent="0.25">
      <c r="A52" s="311">
        <v>4412</v>
      </c>
      <c r="B52" s="347">
        <v>455641</v>
      </c>
      <c r="C52" s="311">
        <v>1026481</v>
      </c>
      <c r="D52" s="14">
        <v>1104221894</v>
      </c>
      <c r="F52" s="14" t="s">
        <v>913</v>
      </c>
      <c r="G52" s="14" t="str">
        <f>INDEX(FY2019_ALL_Targets!F:F,MATCH(B52,FY2019_ALL_Targets!B:B,0))</f>
        <v>MRSA West</v>
      </c>
      <c r="H52" s="14" t="s">
        <v>3063</v>
      </c>
      <c r="I52" s="312" t="s">
        <v>2402</v>
      </c>
      <c r="J52" s="312" t="s">
        <v>932</v>
      </c>
      <c r="K52" s="312" t="s">
        <v>2403</v>
      </c>
      <c r="L52" s="264">
        <v>11755.35</v>
      </c>
      <c r="M52" s="264">
        <v>11464.710000000001</v>
      </c>
      <c r="N52" s="264">
        <v>12533.85</v>
      </c>
      <c r="O52" s="264">
        <v>12025.23</v>
      </c>
      <c r="P52" s="264">
        <v>12245.31</v>
      </c>
      <c r="Q52" s="264">
        <v>12040.11</v>
      </c>
      <c r="R52" s="264">
        <v>11707.419999999998</v>
      </c>
      <c r="S52" s="264">
        <v>12177.55</v>
      </c>
      <c r="T52" s="264">
        <v>11752.59</v>
      </c>
      <c r="U52" s="264">
        <v>11800.16</v>
      </c>
      <c r="V52" s="264">
        <v>11536.42</v>
      </c>
      <c r="W52" s="264">
        <v>11882.35</v>
      </c>
      <c r="X52" s="264">
        <v>33824.99</v>
      </c>
      <c r="Y52" s="264">
        <v>34884.17</v>
      </c>
      <c r="Z52" s="264">
        <v>30508.400000000001</v>
      </c>
      <c r="AA52" s="577">
        <v>29842.519999999997</v>
      </c>
      <c r="AB52" s="264">
        <v>0</v>
      </c>
      <c r="AC52" s="264">
        <v>0</v>
      </c>
      <c r="AD52" s="264">
        <v>0</v>
      </c>
      <c r="AE52" s="264">
        <v>0</v>
      </c>
      <c r="AF52" s="264">
        <v>0</v>
      </c>
      <c r="AG52" s="264">
        <v>0</v>
      </c>
      <c r="AH52" s="264">
        <v>0</v>
      </c>
      <c r="AI52" s="264">
        <v>0</v>
      </c>
      <c r="AJ52" s="264">
        <v>0</v>
      </c>
      <c r="AK52" s="264">
        <v>0</v>
      </c>
      <c r="AL52" s="264">
        <v>0</v>
      </c>
      <c r="AM52" s="264">
        <v>0</v>
      </c>
      <c r="AN52" s="264">
        <v>0</v>
      </c>
      <c r="AO52" s="264">
        <v>0</v>
      </c>
      <c r="AP52" s="264">
        <v>0</v>
      </c>
      <c r="AQ52" s="264">
        <v>0</v>
      </c>
      <c r="AR52" s="264">
        <v>0</v>
      </c>
      <c r="AS52" s="264">
        <v>0</v>
      </c>
      <c r="AT52" s="577">
        <v>0</v>
      </c>
      <c r="AU52" s="264">
        <v>0</v>
      </c>
      <c r="AV52" s="264">
        <v>0</v>
      </c>
      <c r="AW52" s="264">
        <v>0</v>
      </c>
      <c r="AX52" s="264">
        <v>0</v>
      </c>
      <c r="AY52" s="264">
        <v>0</v>
      </c>
      <c r="AZ52" s="264">
        <v>0</v>
      </c>
      <c r="BA52" s="264">
        <v>0</v>
      </c>
      <c r="BB52" s="264">
        <v>0</v>
      </c>
      <c r="BC52" s="264">
        <v>0</v>
      </c>
      <c r="BD52" s="264">
        <v>0</v>
      </c>
      <c r="BE52" s="264">
        <v>0</v>
      </c>
      <c r="BF52" s="264">
        <v>0</v>
      </c>
      <c r="BG52" s="264">
        <v>0</v>
      </c>
      <c r="BH52" s="264">
        <v>0</v>
      </c>
      <c r="BI52" s="264">
        <v>0</v>
      </c>
      <c r="BJ52" s="264">
        <v>0</v>
      </c>
      <c r="BK52" s="264">
        <v>0</v>
      </c>
      <c r="BL52" s="264">
        <v>0</v>
      </c>
      <c r="BM52" s="577">
        <v>0</v>
      </c>
      <c r="BN52" s="264">
        <v>0</v>
      </c>
      <c r="BO52" s="264">
        <v>0</v>
      </c>
      <c r="BP52" s="264">
        <v>0</v>
      </c>
      <c r="BQ52" s="264">
        <v>13042.470000000001</v>
      </c>
      <c r="BR52" s="264">
        <v>13151.460000000001</v>
      </c>
      <c r="BS52" s="264">
        <v>13711.980000000001</v>
      </c>
      <c r="BT52" s="264">
        <v>13654.890000000001</v>
      </c>
      <c r="BU52" s="264">
        <v>13548.33</v>
      </c>
      <c r="BV52" s="264">
        <v>13512.42</v>
      </c>
      <c r="BW52" s="264">
        <v>13331.079999999998</v>
      </c>
      <c r="BX52" s="264">
        <v>13321.45</v>
      </c>
      <c r="BY52" s="264">
        <v>13572.42</v>
      </c>
      <c r="BZ52" s="264">
        <v>13122.43</v>
      </c>
      <c r="CA52" s="264">
        <v>13091.29</v>
      </c>
      <c r="CB52" s="264">
        <v>13486.08</v>
      </c>
      <c r="CC52" s="264">
        <v>37752.990000000005</v>
      </c>
      <c r="CD52" s="264">
        <v>39114.859999999993</v>
      </c>
      <c r="CE52" s="264">
        <v>34386.870000000003</v>
      </c>
      <c r="CF52" s="577">
        <v>33588.799999999996</v>
      </c>
      <c r="CG52" s="264">
        <v>0</v>
      </c>
      <c r="CH52" s="264">
        <v>0</v>
      </c>
      <c r="CI52" s="264">
        <v>0</v>
      </c>
      <c r="CJ52" s="264">
        <v>0</v>
      </c>
      <c r="CK52" s="264">
        <v>0</v>
      </c>
      <c r="CL52" s="264">
        <v>0</v>
      </c>
      <c r="CM52" s="264">
        <v>0</v>
      </c>
      <c r="CN52" s="264">
        <v>0</v>
      </c>
      <c r="CO52" s="264">
        <v>0</v>
      </c>
      <c r="CP52" s="264">
        <v>0</v>
      </c>
      <c r="CQ52" s="264">
        <v>0</v>
      </c>
      <c r="CR52" s="264">
        <v>0</v>
      </c>
      <c r="CS52" s="264">
        <v>0</v>
      </c>
      <c r="CT52" s="264">
        <v>0</v>
      </c>
      <c r="CU52" s="264">
        <v>0</v>
      </c>
      <c r="CV52" s="264">
        <v>0</v>
      </c>
      <c r="CW52" s="264">
        <v>0</v>
      </c>
      <c r="CX52" s="264">
        <v>0</v>
      </c>
      <c r="CY52" s="577">
        <v>0</v>
      </c>
      <c r="CZ52" s="264">
        <v>0</v>
      </c>
      <c r="DA52" s="264">
        <v>0</v>
      </c>
      <c r="DB52" s="264">
        <v>0</v>
      </c>
      <c r="DC52" s="428">
        <f t="shared" si="0"/>
        <v>577370.95000000007</v>
      </c>
    </row>
    <row r="53" spans="1:107" x14ac:dyDescent="0.25">
      <c r="A53" s="297">
        <v>4484</v>
      </c>
      <c r="B53" s="347">
        <v>455646</v>
      </c>
      <c r="C53" s="297">
        <v>1026138</v>
      </c>
      <c r="D53" s="14">
        <v>1629486717</v>
      </c>
      <c r="F53" s="14" t="s">
        <v>939</v>
      </c>
      <c r="G53" s="14" t="str">
        <f>INDEX(FY2019_ALL_Targets!F:F,MATCH(B53,FY2019_ALL_Targets!B:B,0))</f>
        <v>MRSA Northeast</v>
      </c>
      <c r="H53" s="14" t="s">
        <v>3135</v>
      </c>
      <c r="I53" s="299" t="s">
        <v>510</v>
      </c>
      <c r="J53" s="299" t="s">
        <v>1020</v>
      </c>
      <c r="K53" s="299" t="s">
        <v>511</v>
      </c>
      <c r="L53" s="264">
        <v>0</v>
      </c>
      <c r="M53" s="264">
        <v>0</v>
      </c>
      <c r="N53" s="264">
        <v>0</v>
      </c>
      <c r="O53" s="264">
        <v>0</v>
      </c>
      <c r="P53" s="264">
        <v>0</v>
      </c>
      <c r="Q53" s="264">
        <v>0</v>
      </c>
      <c r="R53" s="264">
        <v>0</v>
      </c>
      <c r="S53" s="264">
        <v>0</v>
      </c>
      <c r="T53" s="264">
        <v>0</v>
      </c>
      <c r="U53" s="264">
        <v>0</v>
      </c>
      <c r="V53" s="264">
        <v>0</v>
      </c>
      <c r="W53" s="264">
        <v>0</v>
      </c>
      <c r="X53" s="264">
        <v>0</v>
      </c>
      <c r="Y53" s="264">
        <v>0</v>
      </c>
      <c r="Z53" s="264">
        <v>0</v>
      </c>
      <c r="AA53" s="577">
        <v>0</v>
      </c>
      <c r="AB53" s="264">
        <v>0</v>
      </c>
      <c r="AC53" s="264">
        <v>0</v>
      </c>
      <c r="AD53" s="264">
        <v>0</v>
      </c>
      <c r="AE53" s="264">
        <v>19715.84</v>
      </c>
      <c r="AF53" s="264">
        <v>20146.28</v>
      </c>
      <c r="AG53" s="264">
        <v>21116.879999999997</v>
      </c>
      <c r="AH53" s="264">
        <v>21099.999999999996</v>
      </c>
      <c r="AI53" s="264">
        <v>21091.86</v>
      </c>
      <c r="AJ53" s="264">
        <v>20516.399999999998</v>
      </c>
      <c r="AK53" s="264">
        <v>20881.13</v>
      </c>
      <c r="AL53" s="264">
        <v>21698.98</v>
      </c>
      <c r="AM53" s="264">
        <v>21176.01</v>
      </c>
      <c r="AN53" s="264">
        <v>21258.76</v>
      </c>
      <c r="AO53" s="264">
        <v>21060.02</v>
      </c>
      <c r="AP53" s="264">
        <v>21706.809999999998</v>
      </c>
      <c r="AQ53" s="264">
        <v>57511.000000000007</v>
      </c>
      <c r="AR53" s="264">
        <v>60076.540000000008</v>
      </c>
      <c r="AS53" s="264">
        <v>62692.39</v>
      </c>
      <c r="AT53" s="577">
        <v>62772.040000000008</v>
      </c>
      <c r="AU53" s="264">
        <v>0</v>
      </c>
      <c r="AV53" s="264">
        <v>0</v>
      </c>
      <c r="AW53" s="264">
        <v>0</v>
      </c>
      <c r="AX53" s="264">
        <v>0</v>
      </c>
      <c r="AY53" s="264">
        <v>0</v>
      </c>
      <c r="AZ53" s="264">
        <v>0</v>
      </c>
      <c r="BA53" s="264">
        <v>0</v>
      </c>
      <c r="BB53" s="264">
        <v>0</v>
      </c>
      <c r="BC53" s="264">
        <v>0</v>
      </c>
      <c r="BD53" s="264">
        <v>0</v>
      </c>
      <c r="BE53" s="264">
        <v>0</v>
      </c>
      <c r="BF53" s="264">
        <v>0</v>
      </c>
      <c r="BG53" s="264">
        <v>0</v>
      </c>
      <c r="BH53" s="264">
        <v>0</v>
      </c>
      <c r="BI53" s="264">
        <v>0</v>
      </c>
      <c r="BJ53" s="264">
        <v>0</v>
      </c>
      <c r="BK53" s="264">
        <v>0</v>
      </c>
      <c r="BL53" s="264">
        <v>0</v>
      </c>
      <c r="BM53" s="577">
        <v>0</v>
      </c>
      <c r="BN53" s="264">
        <v>0</v>
      </c>
      <c r="BO53" s="264">
        <v>0</v>
      </c>
      <c r="BP53" s="264">
        <v>0</v>
      </c>
      <c r="BQ53" s="264">
        <v>0</v>
      </c>
      <c r="BR53" s="264">
        <v>0</v>
      </c>
      <c r="BS53" s="264">
        <v>0</v>
      </c>
      <c r="BT53" s="264">
        <v>0</v>
      </c>
      <c r="BU53" s="264">
        <v>0</v>
      </c>
      <c r="BV53" s="264">
        <v>0</v>
      </c>
      <c r="BW53" s="264">
        <v>0</v>
      </c>
      <c r="BX53" s="264">
        <v>0</v>
      </c>
      <c r="BY53" s="264">
        <v>0</v>
      </c>
      <c r="BZ53" s="264">
        <v>0</v>
      </c>
      <c r="CA53" s="264">
        <v>0</v>
      </c>
      <c r="CB53" s="264">
        <v>0</v>
      </c>
      <c r="CC53" s="264">
        <v>0</v>
      </c>
      <c r="CD53" s="264">
        <v>0</v>
      </c>
      <c r="CE53" s="264">
        <v>0</v>
      </c>
      <c r="CF53" s="577">
        <v>0</v>
      </c>
      <c r="CG53" s="264">
        <v>0</v>
      </c>
      <c r="CH53" s="264">
        <v>0</v>
      </c>
      <c r="CI53" s="264">
        <v>0</v>
      </c>
      <c r="CJ53" s="264">
        <v>29168.639999999999</v>
      </c>
      <c r="CK53" s="264">
        <v>29438.720000000001</v>
      </c>
      <c r="CL53" s="264">
        <v>30308.039999999997</v>
      </c>
      <c r="CM53" s="264">
        <v>30637.200000000001</v>
      </c>
      <c r="CN53" s="264">
        <v>30215.82</v>
      </c>
      <c r="CO53" s="264">
        <v>29632.02</v>
      </c>
      <c r="CP53" s="264">
        <v>31189.93</v>
      </c>
      <c r="CQ53" s="264">
        <v>31866.429999999997</v>
      </c>
      <c r="CR53" s="264">
        <v>31036.19</v>
      </c>
      <c r="CS53" s="264">
        <v>30565.539999999997</v>
      </c>
      <c r="CT53" s="264">
        <v>29961.89</v>
      </c>
      <c r="CU53" s="264">
        <v>30685.789999999997</v>
      </c>
      <c r="CV53" s="264">
        <v>83858.600000000006</v>
      </c>
      <c r="CW53" s="264">
        <v>86675.860000000015</v>
      </c>
      <c r="CX53" s="264">
        <v>92519.86</v>
      </c>
      <c r="CY53" s="577">
        <v>89422.840000000011</v>
      </c>
      <c r="CZ53" s="264">
        <v>0</v>
      </c>
      <c r="DA53" s="264">
        <v>0</v>
      </c>
      <c r="DB53" s="264">
        <v>0</v>
      </c>
      <c r="DC53" s="428">
        <f t="shared" si="0"/>
        <v>1211704.3100000003</v>
      </c>
    </row>
    <row r="54" spans="1:107" x14ac:dyDescent="0.25">
      <c r="A54" s="297">
        <v>4688</v>
      </c>
      <c r="B54" s="347">
        <v>455651</v>
      </c>
      <c r="C54" s="297">
        <v>1028830</v>
      </c>
      <c r="D54" s="14">
        <v>1811018476</v>
      </c>
      <c r="F54" s="14" t="s">
        <v>937</v>
      </c>
      <c r="G54" s="14" t="str">
        <f>INDEX(FY2019_ALL_Targets!F:F,MATCH(B54,FY2019_ALL_Targets!B:B,0))</f>
        <v>Tarrant</v>
      </c>
      <c r="H54" s="14" t="s">
        <v>3009</v>
      </c>
      <c r="I54" s="299" t="s">
        <v>2412</v>
      </c>
      <c r="J54" s="299" t="s">
        <v>966</v>
      </c>
      <c r="K54" s="299" t="s">
        <v>2413</v>
      </c>
      <c r="L54" s="264">
        <v>36233.06</v>
      </c>
      <c r="M54" s="264">
        <v>35899.51</v>
      </c>
      <c r="N54" s="264">
        <v>38491.67</v>
      </c>
      <c r="O54" s="264">
        <v>38148.589999999997</v>
      </c>
      <c r="P54" s="264">
        <v>37527.08</v>
      </c>
      <c r="Q54" s="264">
        <v>37451.799999999996</v>
      </c>
      <c r="R54" s="264">
        <v>36871.290000000008</v>
      </c>
      <c r="S54" s="264">
        <v>37872.25</v>
      </c>
      <c r="T54" s="264">
        <v>37596.89</v>
      </c>
      <c r="U54" s="264">
        <v>35499.26</v>
      </c>
      <c r="V54" s="264">
        <v>35489.99</v>
      </c>
      <c r="W54" s="264">
        <v>35924.879999999997</v>
      </c>
      <c r="X54" s="264">
        <v>80675.600000000006</v>
      </c>
      <c r="Y54" s="264">
        <v>107010.53000000003</v>
      </c>
      <c r="Z54" s="264">
        <v>111139.2</v>
      </c>
      <c r="AA54" s="577">
        <v>105870.81999999998</v>
      </c>
      <c r="AB54" s="264">
        <v>0</v>
      </c>
      <c r="AC54" s="264">
        <v>0</v>
      </c>
      <c r="AD54" s="264">
        <v>0</v>
      </c>
      <c r="AE54" s="264">
        <v>15896.039999999999</v>
      </c>
      <c r="AF54" s="264">
        <v>16505.96</v>
      </c>
      <c r="AG54" s="264">
        <v>16934.809999999998</v>
      </c>
      <c r="AH54" s="264">
        <v>17182.59</v>
      </c>
      <c r="AI54" s="264">
        <v>16354.580000000002</v>
      </c>
      <c r="AJ54" s="264">
        <v>16900.36</v>
      </c>
      <c r="AK54" s="264">
        <v>16537.95</v>
      </c>
      <c r="AL54" s="264">
        <v>16887.62</v>
      </c>
      <c r="AM54" s="264">
        <v>16343.07</v>
      </c>
      <c r="AN54" s="264">
        <v>15833.089999999998</v>
      </c>
      <c r="AO54" s="264">
        <v>16124.699999999999</v>
      </c>
      <c r="AP54" s="264">
        <v>16295.929999999998</v>
      </c>
      <c r="AQ54" s="264">
        <v>35980.15</v>
      </c>
      <c r="AR54" s="264">
        <v>47694.210000000006</v>
      </c>
      <c r="AS54" s="264">
        <v>49268.35</v>
      </c>
      <c r="AT54" s="577">
        <v>47801.55</v>
      </c>
      <c r="AU54" s="264">
        <v>0</v>
      </c>
      <c r="AV54" s="264">
        <v>0</v>
      </c>
      <c r="AW54" s="264">
        <v>0</v>
      </c>
      <c r="AX54" s="264">
        <v>0</v>
      </c>
      <c r="AY54" s="264">
        <v>0</v>
      </c>
      <c r="AZ54" s="264">
        <v>0</v>
      </c>
      <c r="BA54" s="264">
        <v>0</v>
      </c>
      <c r="BB54" s="264">
        <v>0</v>
      </c>
      <c r="BC54" s="264">
        <v>0</v>
      </c>
      <c r="BD54" s="264">
        <v>0</v>
      </c>
      <c r="BE54" s="264">
        <v>0</v>
      </c>
      <c r="BF54" s="264">
        <v>0</v>
      </c>
      <c r="BG54" s="264">
        <v>0</v>
      </c>
      <c r="BH54" s="264">
        <v>0</v>
      </c>
      <c r="BI54" s="264">
        <v>0</v>
      </c>
      <c r="BJ54" s="264">
        <v>0</v>
      </c>
      <c r="BK54" s="264">
        <v>0</v>
      </c>
      <c r="BL54" s="264">
        <v>0</v>
      </c>
      <c r="BM54" s="577">
        <v>0</v>
      </c>
      <c r="BN54" s="264">
        <v>0</v>
      </c>
      <c r="BO54" s="264">
        <v>0</v>
      </c>
      <c r="BP54" s="264">
        <v>0</v>
      </c>
      <c r="BQ54" s="264">
        <v>0</v>
      </c>
      <c r="BR54" s="264">
        <v>0</v>
      </c>
      <c r="BS54" s="264">
        <v>0</v>
      </c>
      <c r="BT54" s="264">
        <v>0</v>
      </c>
      <c r="BU54" s="264">
        <v>0</v>
      </c>
      <c r="BV54" s="264">
        <v>0</v>
      </c>
      <c r="BW54" s="264">
        <v>0</v>
      </c>
      <c r="BX54" s="264">
        <v>0</v>
      </c>
      <c r="BY54" s="264">
        <v>0</v>
      </c>
      <c r="BZ54" s="264">
        <v>0</v>
      </c>
      <c r="CA54" s="264">
        <v>0</v>
      </c>
      <c r="CB54" s="264">
        <v>0</v>
      </c>
      <c r="CC54" s="264">
        <v>0</v>
      </c>
      <c r="CD54" s="264">
        <v>0</v>
      </c>
      <c r="CE54" s="264">
        <v>0</v>
      </c>
      <c r="CF54" s="577">
        <v>0</v>
      </c>
      <c r="CG54" s="264">
        <v>0</v>
      </c>
      <c r="CH54" s="264">
        <v>0</v>
      </c>
      <c r="CI54" s="264">
        <v>0</v>
      </c>
      <c r="CJ54" s="264">
        <v>0</v>
      </c>
      <c r="CK54" s="264">
        <v>0</v>
      </c>
      <c r="CL54" s="264">
        <v>0</v>
      </c>
      <c r="CM54" s="264">
        <v>0</v>
      </c>
      <c r="CN54" s="264">
        <v>0</v>
      </c>
      <c r="CO54" s="264">
        <v>0</v>
      </c>
      <c r="CP54" s="264">
        <v>0</v>
      </c>
      <c r="CQ54" s="264">
        <v>0</v>
      </c>
      <c r="CR54" s="264">
        <v>0</v>
      </c>
      <c r="CS54" s="264">
        <v>0</v>
      </c>
      <c r="CT54" s="264">
        <v>0</v>
      </c>
      <c r="CU54" s="264">
        <v>0</v>
      </c>
      <c r="CV54" s="264">
        <v>0</v>
      </c>
      <c r="CW54" s="264">
        <v>0</v>
      </c>
      <c r="CX54" s="264">
        <v>0</v>
      </c>
      <c r="CY54" s="577">
        <v>0</v>
      </c>
      <c r="CZ54" s="264">
        <v>0</v>
      </c>
      <c r="DA54" s="264">
        <v>0</v>
      </c>
      <c r="DB54" s="264">
        <v>0</v>
      </c>
      <c r="DC54" s="428">
        <f t="shared" si="0"/>
        <v>1226243.3799999999</v>
      </c>
    </row>
    <row r="55" spans="1:107" x14ac:dyDescent="0.25">
      <c r="A55" s="297">
        <v>5206</v>
      </c>
      <c r="B55" s="347">
        <v>455652</v>
      </c>
      <c r="C55" s="297">
        <v>1028684</v>
      </c>
      <c r="D55" s="14">
        <v>1295856870</v>
      </c>
      <c r="F55" s="14" t="s">
        <v>920</v>
      </c>
      <c r="G55" s="14" t="str">
        <f>INDEX(FY2019_ALL_Targets!F:F,MATCH(B55,FY2019_ALL_Targets!B:B,0))</f>
        <v>Bexar</v>
      </c>
      <c r="H55" s="14" t="s">
        <v>3017</v>
      </c>
      <c r="I55" s="299" t="s">
        <v>716</v>
      </c>
      <c r="J55" s="299" t="s">
        <v>1016</v>
      </c>
      <c r="K55" s="299" t="s">
        <v>717</v>
      </c>
      <c r="L55" s="264">
        <v>10537.08</v>
      </c>
      <c r="M55" s="264">
        <v>10814.08</v>
      </c>
      <c r="N55" s="264">
        <v>11301.6</v>
      </c>
      <c r="O55" s="264">
        <v>11390.24</v>
      </c>
      <c r="P55" s="264">
        <v>11202.56</v>
      </c>
      <c r="Q55" s="264">
        <v>11104.099999999999</v>
      </c>
      <c r="R55" s="264">
        <v>10150.44</v>
      </c>
      <c r="S55" s="264">
        <v>10607.039999999999</v>
      </c>
      <c r="T55" s="264">
        <v>11095.29</v>
      </c>
      <c r="U55" s="264">
        <v>10247.459999999999</v>
      </c>
      <c r="V55" s="264">
        <v>10387.68</v>
      </c>
      <c r="W55" s="264">
        <v>11096.65</v>
      </c>
      <c r="X55" s="264">
        <v>23841.229999999996</v>
      </c>
      <c r="Y55" s="264">
        <v>24748.09</v>
      </c>
      <c r="Z55" s="264">
        <v>24516.059999999998</v>
      </c>
      <c r="AA55" s="577">
        <v>30930.639999999999</v>
      </c>
      <c r="AB55" s="264">
        <v>0</v>
      </c>
      <c r="AC55" s="264">
        <v>0</v>
      </c>
      <c r="AD55" s="264">
        <v>0</v>
      </c>
      <c r="AE55" s="264">
        <v>0</v>
      </c>
      <c r="AF55" s="264">
        <v>0</v>
      </c>
      <c r="AG55" s="264">
        <v>0</v>
      </c>
      <c r="AH55" s="264">
        <v>0</v>
      </c>
      <c r="AI55" s="264">
        <v>0</v>
      </c>
      <c r="AJ55" s="264">
        <v>0</v>
      </c>
      <c r="AK55" s="264">
        <v>0</v>
      </c>
      <c r="AL55" s="264">
        <v>0</v>
      </c>
      <c r="AM55" s="264">
        <v>0</v>
      </c>
      <c r="AN55" s="264">
        <v>0</v>
      </c>
      <c r="AO55" s="264">
        <v>0</v>
      </c>
      <c r="AP55" s="264">
        <v>0</v>
      </c>
      <c r="AQ55" s="264">
        <v>0</v>
      </c>
      <c r="AR55" s="264">
        <v>0</v>
      </c>
      <c r="AS55" s="264">
        <v>0</v>
      </c>
      <c r="AT55" s="577">
        <v>0</v>
      </c>
      <c r="AU55" s="264">
        <v>0</v>
      </c>
      <c r="AV55" s="264">
        <v>0</v>
      </c>
      <c r="AW55" s="264">
        <v>0</v>
      </c>
      <c r="AX55" s="264">
        <v>13772.44</v>
      </c>
      <c r="AY55" s="264">
        <v>14226.720000000001</v>
      </c>
      <c r="AZ55" s="264">
        <v>13938.640000000001</v>
      </c>
      <c r="BA55" s="264">
        <v>14503.720000000001</v>
      </c>
      <c r="BB55" s="264">
        <v>14057.9</v>
      </c>
      <c r="BC55" s="264">
        <v>14583.019999999999</v>
      </c>
      <c r="BD55" s="264">
        <v>13918.01</v>
      </c>
      <c r="BE55" s="264">
        <v>14314.260000000002</v>
      </c>
      <c r="BF55" s="264">
        <v>13955.2</v>
      </c>
      <c r="BG55" s="264">
        <v>13456.2</v>
      </c>
      <c r="BH55" s="264">
        <v>13188.09</v>
      </c>
      <c r="BI55" s="264">
        <v>14174.619999999999</v>
      </c>
      <c r="BJ55" s="264">
        <v>30620.649999999994</v>
      </c>
      <c r="BK55" s="264">
        <v>31688.559999999998</v>
      </c>
      <c r="BL55" s="264">
        <v>32476.620000000003</v>
      </c>
      <c r="BM55" s="577">
        <v>39918.43</v>
      </c>
      <c r="BN55" s="264">
        <v>0</v>
      </c>
      <c r="BO55" s="264">
        <v>0</v>
      </c>
      <c r="BP55" s="264">
        <v>0</v>
      </c>
      <c r="BQ55" s="264">
        <v>23123.96</v>
      </c>
      <c r="BR55" s="264">
        <v>23245.84</v>
      </c>
      <c r="BS55" s="264">
        <v>25096.2</v>
      </c>
      <c r="BT55" s="264">
        <v>24553.279999999999</v>
      </c>
      <c r="BU55" s="264">
        <v>24352.44</v>
      </c>
      <c r="BV55" s="264">
        <v>24199.279999999999</v>
      </c>
      <c r="BW55" s="264">
        <v>24079.5</v>
      </c>
      <c r="BX55" s="264">
        <v>24126.36</v>
      </c>
      <c r="BY55" s="264">
        <v>24939.780000000002</v>
      </c>
      <c r="BZ55" s="264">
        <v>22967.030000000002</v>
      </c>
      <c r="CA55" s="264">
        <v>22972.800000000003</v>
      </c>
      <c r="CB55" s="264">
        <v>23195.440000000002</v>
      </c>
      <c r="CC55" s="264">
        <v>52180.499999999993</v>
      </c>
      <c r="CD55" s="264">
        <v>53695.81</v>
      </c>
      <c r="CE55" s="264">
        <v>56284.560000000005</v>
      </c>
      <c r="CF55" s="577">
        <v>67562.570000000007</v>
      </c>
      <c r="CG55" s="264">
        <v>0</v>
      </c>
      <c r="CH55" s="264">
        <v>0</v>
      </c>
      <c r="CI55" s="264">
        <v>0</v>
      </c>
      <c r="CJ55" s="264">
        <v>0</v>
      </c>
      <c r="CK55" s="264">
        <v>0</v>
      </c>
      <c r="CL55" s="264">
        <v>0</v>
      </c>
      <c r="CM55" s="264">
        <v>0</v>
      </c>
      <c r="CN55" s="264">
        <v>0</v>
      </c>
      <c r="CO55" s="264">
        <v>0</v>
      </c>
      <c r="CP55" s="264">
        <v>0</v>
      </c>
      <c r="CQ55" s="264">
        <v>0</v>
      </c>
      <c r="CR55" s="264">
        <v>0</v>
      </c>
      <c r="CS55" s="264">
        <v>0</v>
      </c>
      <c r="CT55" s="264">
        <v>0</v>
      </c>
      <c r="CU55" s="264">
        <v>0</v>
      </c>
      <c r="CV55" s="264">
        <v>0</v>
      </c>
      <c r="CW55" s="264">
        <v>0</v>
      </c>
      <c r="CX55" s="264">
        <v>0</v>
      </c>
      <c r="CY55" s="577">
        <v>0</v>
      </c>
      <c r="CZ55" s="264">
        <v>0</v>
      </c>
      <c r="DA55" s="264">
        <v>0</v>
      </c>
      <c r="DB55" s="264">
        <v>0</v>
      </c>
      <c r="DC55" s="428">
        <f t="shared" si="0"/>
        <v>1053338.6700000002</v>
      </c>
    </row>
    <row r="56" spans="1:107" x14ac:dyDescent="0.25">
      <c r="A56" s="311">
        <v>4755</v>
      </c>
      <c r="B56" s="347">
        <v>455653</v>
      </c>
      <c r="C56" s="311">
        <v>1027269</v>
      </c>
      <c r="D56" s="14">
        <v>1053783639</v>
      </c>
      <c r="F56" s="14" t="s">
        <v>941</v>
      </c>
      <c r="G56" s="14" t="str">
        <f>INDEX(FY2019_ALL_Targets!F:F,MATCH(B56,FY2019_ALL_Targets!B:B,0))</f>
        <v>Dallas</v>
      </c>
      <c r="H56" s="14" t="s">
        <v>3013</v>
      </c>
      <c r="I56" s="312" t="s">
        <v>585</v>
      </c>
      <c r="J56" s="312" t="s">
        <v>994</v>
      </c>
      <c r="K56" s="312" t="s">
        <v>2342</v>
      </c>
      <c r="L56" s="264">
        <v>0</v>
      </c>
      <c r="M56" s="264">
        <v>0</v>
      </c>
      <c r="N56" s="264">
        <v>0</v>
      </c>
      <c r="O56" s="264">
        <v>0</v>
      </c>
      <c r="P56" s="264">
        <v>0</v>
      </c>
      <c r="Q56" s="264">
        <v>0</v>
      </c>
      <c r="R56" s="264">
        <v>0</v>
      </c>
      <c r="S56" s="264">
        <v>0</v>
      </c>
      <c r="T56" s="264">
        <v>0</v>
      </c>
      <c r="U56" s="264">
        <v>0</v>
      </c>
      <c r="V56" s="264">
        <v>0</v>
      </c>
      <c r="W56" s="264">
        <v>0</v>
      </c>
      <c r="X56" s="264">
        <v>0</v>
      </c>
      <c r="Y56" s="264">
        <v>0</v>
      </c>
      <c r="Z56" s="264">
        <v>0</v>
      </c>
      <c r="AA56" s="577">
        <v>0</v>
      </c>
      <c r="AB56" s="264">
        <v>0</v>
      </c>
      <c r="AC56" s="264">
        <v>0</v>
      </c>
      <c r="AD56" s="264">
        <v>0</v>
      </c>
      <c r="AE56" s="264">
        <v>0</v>
      </c>
      <c r="AF56" s="264">
        <v>0</v>
      </c>
      <c r="AG56" s="264">
        <v>0</v>
      </c>
      <c r="AH56" s="264">
        <v>0</v>
      </c>
      <c r="AI56" s="264">
        <v>0</v>
      </c>
      <c r="AJ56" s="264">
        <v>0</v>
      </c>
      <c r="AK56" s="264">
        <v>0</v>
      </c>
      <c r="AL56" s="264">
        <v>0</v>
      </c>
      <c r="AM56" s="264">
        <v>0</v>
      </c>
      <c r="AN56" s="264">
        <v>0</v>
      </c>
      <c r="AO56" s="264">
        <v>0</v>
      </c>
      <c r="AP56" s="264">
        <v>0</v>
      </c>
      <c r="AQ56" s="264">
        <v>0</v>
      </c>
      <c r="AR56" s="264">
        <v>0</v>
      </c>
      <c r="AS56" s="264">
        <v>0</v>
      </c>
      <c r="AT56" s="577">
        <v>0</v>
      </c>
      <c r="AU56" s="264">
        <v>0</v>
      </c>
      <c r="AV56" s="264">
        <v>0</v>
      </c>
      <c r="AW56" s="264">
        <v>0</v>
      </c>
      <c r="AX56" s="264">
        <v>36863.07</v>
      </c>
      <c r="AY56" s="264">
        <v>37612.69</v>
      </c>
      <c r="AZ56" s="264">
        <v>39729.86</v>
      </c>
      <c r="BA56" s="264">
        <v>39810.9</v>
      </c>
      <c r="BB56" s="264">
        <v>38648.61</v>
      </c>
      <c r="BC56" s="264">
        <v>39669.629999999997</v>
      </c>
      <c r="BD56" s="264">
        <v>36842.76</v>
      </c>
      <c r="BE56" s="264">
        <v>40502.229999999996</v>
      </c>
      <c r="BF56" s="264">
        <v>37968.639999999999</v>
      </c>
      <c r="BG56" s="264">
        <v>36106.58</v>
      </c>
      <c r="BH56" s="264">
        <v>36510.199999999997</v>
      </c>
      <c r="BI56" s="264">
        <v>36775.22</v>
      </c>
      <c r="BJ56" s="264">
        <v>83427.599999999991</v>
      </c>
      <c r="BK56" s="264">
        <v>63366.759999999995</v>
      </c>
      <c r="BL56" s="264">
        <v>87892.54</v>
      </c>
      <c r="BM56" s="577">
        <v>84557.469999999987</v>
      </c>
      <c r="BN56" s="264">
        <v>0</v>
      </c>
      <c r="BO56" s="264">
        <v>0</v>
      </c>
      <c r="BP56" s="264">
        <v>0</v>
      </c>
      <c r="BQ56" s="264">
        <v>22944.45</v>
      </c>
      <c r="BR56" s="264">
        <v>22711.460000000003</v>
      </c>
      <c r="BS56" s="264">
        <v>24707.07</v>
      </c>
      <c r="BT56" s="264">
        <v>24332.260000000002</v>
      </c>
      <c r="BU56" s="264">
        <v>23883.86</v>
      </c>
      <c r="BV56" s="264">
        <v>24934.909999999996</v>
      </c>
      <c r="BW56" s="264">
        <v>23177.19</v>
      </c>
      <c r="BX56" s="264">
        <v>25294.699999999997</v>
      </c>
      <c r="BY56" s="264">
        <v>23597.29</v>
      </c>
      <c r="BZ56" s="264">
        <v>23058.52</v>
      </c>
      <c r="CA56" s="264">
        <v>23334.57</v>
      </c>
      <c r="CB56" s="264">
        <v>22852.370000000003</v>
      </c>
      <c r="CC56" s="264">
        <v>51400.4</v>
      </c>
      <c r="CD56" s="264">
        <v>39345.409999999989</v>
      </c>
      <c r="CE56" s="264">
        <v>54858.15</v>
      </c>
      <c r="CF56" s="577">
        <v>53539.35</v>
      </c>
      <c r="CG56" s="264">
        <v>0</v>
      </c>
      <c r="CH56" s="264">
        <v>0</v>
      </c>
      <c r="CI56" s="264">
        <v>0</v>
      </c>
      <c r="CJ56" s="264">
        <v>0</v>
      </c>
      <c r="CK56" s="264">
        <v>0</v>
      </c>
      <c r="CL56" s="264">
        <v>0</v>
      </c>
      <c r="CM56" s="264">
        <v>0</v>
      </c>
      <c r="CN56" s="264">
        <v>0</v>
      </c>
      <c r="CO56" s="264">
        <v>0</v>
      </c>
      <c r="CP56" s="264">
        <v>0</v>
      </c>
      <c r="CQ56" s="264">
        <v>0</v>
      </c>
      <c r="CR56" s="264">
        <v>0</v>
      </c>
      <c r="CS56" s="264">
        <v>0</v>
      </c>
      <c r="CT56" s="264">
        <v>0</v>
      </c>
      <c r="CU56" s="264">
        <v>0</v>
      </c>
      <c r="CV56" s="264">
        <v>0</v>
      </c>
      <c r="CW56" s="264">
        <v>0</v>
      </c>
      <c r="CX56" s="264">
        <v>0</v>
      </c>
      <c r="CY56" s="577">
        <v>0</v>
      </c>
      <c r="CZ56" s="264">
        <v>0</v>
      </c>
      <c r="DA56" s="264">
        <v>0</v>
      </c>
      <c r="DB56" s="264">
        <v>0</v>
      </c>
      <c r="DC56" s="428">
        <f t="shared" si="0"/>
        <v>1260256.7199999997</v>
      </c>
    </row>
    <row r="57" spans="1:107" x14ac:dyDescent="0.25">
      <c r="A57" s="297">
        <v>4651</v>
      </c>
      <c r="B57" s="347">
        <v>455662</v>
      </c>
      <c r="C57" s="297">
        <v>1012908</v>
      </c>
      <c r="D57" s="14">
        <v>1316068778</v>
      </c>
      <c r="F57" s="14" t="s">
        <v>1003</v>
      </c>
      <c r="G57" s="14" t="str">
        <f>INDEX(FY2019_ALL_Targets!F:F,MATCH(B57,FY2019_ALL_Targets!B:B,0))</f>
        <v>Hidalgo</v>
      </c>
      <c r="H57" s="14" t="s">
        <v>3026</v>
      </c>
      <c r="I57" s="299" t="s">
        <v>2349</v>
      </c>
      <c r="J57" s="299" t="s">
        <v>2350</v>
      </c>
      <c r="K57" s="299" t="s">
        <v>2351</v>
      </c>
      <c r="L57" s="264">
        <v>0</v>
      </c>
      <c r="M57" s="264">
        <v>0</v>
      </c>
      <c r="N57" s="264">
        <v>0</v>
      </c>
      <c r="O57" s="264">
        <v>0</v>
      </c>
      <c r="P57" s="264">
        <v>0</v>
      </c>
      <c r="Q57" s="264">
        <v>0</v>
      </c>
      <c r="R57" s="264">
        <v>0</v>
      </c>
      <c r="S57" s="264">
        <v>0</v>
      </c>
      <c r="T57" s="264">
        <v>0</v>
      </c>
      <c r="U57" s="264">
        <v>0</v>
      </c>
      <c r="V57" s="264">
        <v>0</v>
      </c>
      <c r="W57" s="264">
        <v>0</v>
      </c>
      <c r="X57" s="264">
        <v>0</v>
      </c>
      <c r="Y57" s="264">
        <v>0</v>
      </c>
      <c r="Z57" s="264">
        <v>0</v>
      </c>
      <c r="AA57" s="577">
        <v>0</v>
      </c>
      <c r="AB57" s="264">
        <v>0</v>
      </c>
      <c r="AC57" s="264">
        <v>0</v>
      </c>
      <c r="AD57" s="264">
        <v>0</v>
      </c>
      <c r="AE57" s="264">
        <v>11185.52</v>
      </c>
      <c r="AF57" s="264">
        <v>10871.32</v>
      </c>
      <c r="AG57" s="264">
        <v>13494.890000000001</v>
      </c>
      <c r="AH57" s="264">
        <v>12646.550000000001</v>
      </c>
      <c r="AI57" s="264">
        <v>11911.68</v>
      </c>
      <c r="AJ57" s="264">
        <v>12252.9</v>
      </c>
      <c r="AK57" s="264">
        <v>11750.45</v>
      </c>
      <c r="AL57" s="264">
        <v>12901.56</v>
      </c>
      <c r="AM57" s="264">
        <v>12470.98</v>
      </c>
      <c r="AN57" s="264">
        <v>11968.81</v>
      </c>
      <c r="AO57" s="264">
        <v>12294.8</v>
      </c>
      <c r="AP57" s="264">
        <v>13563.49</v>
      </c>
      <c r="AQ57" s="264">
        <v>25911.350000000002</v>
      </c>
      <c r="AR57" s="264">
        <v>27201.649999999991</v>
      </c>
      <c r="AS57" s="264">
        <v>21214.780000000002</v>
      </c>
      <c r="AT57" s="577">
        <v>20992.839999999997</v>
      </c>
      <c r="AU57" s="264">
        <v>0</v>
      </c>
      <c r="AV57" s="264">
        <v>0</v>
      </c>
      <c r="AW57" s="264">
        <v>0</v>
      </c>
      <c r="AX57" s="264">
        <v>13196.400000000001</v>
      </c>
      <c r="AY57" s="264">
        <v>13604.86</v>
      </c>
      <c r="AZ57" s="264">
        <v>14845.95</v>
      </c>
      <c r="BA57" s="264">
        <v>13871.930000000002</v>
      </c>
      <c r="BB57" s="264">
        <v>14687.97</v>
      </c>
      <c r="BC57" s="264">
        <v>13959</v>
      </c>
      <c r="BD57" s="264">
        <v>13619.04</v>
      </c>
      <c r="BE57" s="264">
        <v>14459.18</v>
      </c>
      <c r="BF57" s="264">
        <v>13107.46</v>
      </c>
      <c r="BG57" s="264">
        <v>13850.82</v>
      </c>
      <c r="BH57" s="264">
        <v>13225.69</v>
      </c>
      <c r="BI57" s="264">
        <v>13422.59</v>
      </c>
      <c r="BJ57" s="264">
        <v>30353.95</v>
      </c>
      <c r="BK57" s="264">
        <v>31441.67</v>
      </c>
      <c r="BL57" s="264">
        <v>23480.219999999998</v>
      </c>
      <c r="BM57" s="577">
        <v>22494.379999999997</v>
      </c>
      <c r="BN57" s="264">
        <v>0</v>
      </c>
      <c r="BO57" s="264">
        <v>0</v>
      </c>
      <c r="BP57" s="264">
        <v>0</v>
      </c>
      <c r="BQ57" s="264">
        <v>17218.16</v>
      </c>
      <c r="BR57" s="264">
        <v>17045.349999999999</v>
      </c>
      <c r="BS57" s="264">
        <v>19857.440000000002</v>
      </c>
      <c r="BT57" s="264">
        <v>20313.030000000002</v>
      </c>
      <c r="BU57" s="264">
        <v>19697.7</v>
      </c>
      <c r="BV57" s="264">
        <v>20209.53</v>
      </c>
      <c r="BW57" s="264">
        <v>19803.930000000004</v>
      </c>
      <c r="BX57" s="264">
        <v>22491.09</v>
      </c>
      <c r="BY57" s="264">
        <v>21724.5</v>
      </c>
      <c r="BZ57" s="264">
        <v>20334.810000000001</v>
      </c>
      <c r="CA57" s="264">
        <v>20119.27</v>
      </c>
      <c r="CB57" s="264">
        <v>20477.07</v>
      </c>
      <c r="CC57" s="264">
        <v>39445.25</v>
      </c>
      <c r="CD57" s="264">
        <v>44534.25</v>
      </c>
      <c r="CE57" s="264">
        <v>36920.799999999996</v>
      </c>
      <c r="CF57" s="577">
        <v>33795.879999999997</v>
      </c>
      <c r="CG57" s="264">
        <v>0</v>
      </c>
      <c r="CH57" s="264">
        <v>0</v>
      </c>
      <c r="CI57" s="264">
        <v>0</v>
      </c>
      <c r="CJ57" s="264">
        <v>0</v>
      </c>
      <c r="CK57" s="264">
        <v>0</v>
      </c>
      <c r="CL57" s="264">
        <v>0</v>
      </c>
      <c r="CM57" s="264">
        <v>0</v>
      </c>
      <c r="CN57" s="264">
        <v>0</v>
      </c>
      <c r="CO57" s="264">
        <v>0</v>
      </c>
      <c r="CP57" s="264">
        <v>0</v>
      </c>
      <c r="CQ57" s="264">
        <v>0</v>
      </c>
      <c r="CR57" s="264">
        <v>0</v>
      </c>
      <c r="CS57" s="264">
        <v>0</v>
      </c>
      <c r="CT57" s="264">
        <v>0</v>
      </c>
      <c r="CU57" s="264">
        <v>0</v>
      </c>
      <c r="CV57" s="264">
        <v>0</v>
      </c>
      <c r="CW57" s="264">
        <v>0</v>
      </c>
      <c r="CX57" s="264">
        <v>0</v>
      </c>
      <c r="CY57" s="577">
        <v>0</v>
      </c>
      <c r="CZ57" s="264">
        <v>0</v>
      </c>
      <c r="DA57" s="264">
        <v>0</v>
      </c>
      <c r="DB57" s="264">
        <v>0</v>
      </c>
      <c r="DC57" s="428">
        <f t="shared" si="0"/>
        <v>910242.74</v>
      </c>
    </row>
    <row r="58" spans="1:107" x14ac:dyDescent="0.25">
      <c r="A58" s="311">
        <v>4264</v>
      </c>
      <c r="B58" s="347">
        <v>455674</v>
      </c>
      <c r="C58" s="311">
        <v>1004855</v>
      </c>
      <c r="D58" s="14">
        <v>1144216912</v>
      </c>
      <c r="F58" s="14" t="s">
        <v>937</v>
      </c>
      <c r="G58" s="14" t="str">
        <f>INDEX(FY2019_ALL_Targets!F:F,MATCH(B58,FY2019_ALL_Targets!B:B,0))</f>
        <v>Tarrant</v>
      </c>
      <c r="H58" s="14" t="s">
        <v>3009</v>
      </c>
      <c r="I58" s="312" t="s">
        <v>2949</v>
      </c>
      <c r="J58" s="312" t="s">
        <v>2949</v>
      </c>
      <c r="K58" s="312" t="s">
        <v>2950</v>
      </c>
      <c r="L58" s="264">
        <v>0</v>
      </c>
      <c r="M58" s="264">
        <v>0</v>
      </c>
      <c r="N58" s="264">
        <v>0</v>
      </c>
      <c r="O58" s="264">
        <v>0</v>
      </c>
      <c r="P58" s="264">
        <v>0</v>
      </c>
      <c r="Q58" s="264">
        <v>0</v>
      </c>
      <c r="R58" s="264">
        <v>0</v>
      </c>
      <c r="S58" s="264">
        <v>0</v>
      </c>
      <c r="T58" s="264">
        <v>0</v>
      </c>
      <c r="U58" s="264">
        <v>0</v>
      </c>
      <c r="V58" s="264">
        <v>0</v>
      </c>
      <c r="W58" s="264">
        <v>0</v>
      </c>
      <c r="X58" s="264">
        <v>79630.880000000005</v>
      </c>
      <c r="Y58" s="264">
        <v>63150.650000000023</v>
      </c>
      <c r="Z58" s="264">
        <v>82474.33</v>
      </c>
      <c r="AA58" s="577">
        <v>60364.049999999996</v>
      </c>
      <c r="AB58" s="264">
        <v>0</v>
      </c>
      <c r="AC58" s="264">
        <v>0</v>
      </c>
      <c r="AD58" s="264">
        <v>0</v>
      </c>
      <c r="AE58" s="264">
        <v>0</v>
      </c>
      <c r="AF58" s="264">
        <v>0</v>
      </c>
      <c r="AG58" s="264">
        <v>0</v>
      </c>
      <c r="AH58" s="264">
        <v>0</v>
      </c>
      <c r="AI58" s="264">
        <v>0</v>
      </c>
      <c r="AJ58" s="264">
        <v>0</v>
      </c>
      <c r="AK58" s="264">
        <v>0</v>
      </c>
      <c r="AL58" s="264">
        <v>0</v>
      </c>
      <c r="AM58" s="264">
        <v>0</v>
      </c>
      <c r="AN58" s="264">
        <v>0</v>
      </c>
      <c r="AO58" s="264">
        <v>0</v>
      </c>
      <c r="AP58" s="264">
        <v>0</v>
      </c>
      <c r="AQ58" s="264">
        <v>35514.220000000008</v>
      </c>
      <c r="AR58" s="264">
        <v>28162.979999999996</v>
      </c>
      <c r="AS58" s="264">
        <v>36583.61</v>
      </c>
      <c r="AT58" s="577">
        <v>27172.470000000005</v>
      </c>
      <c r="AU58" s="264">
        <v>0</v>
      </c>
      <c r="AV58" s="264">
        <v>0</v>
      </c>
      <c r="AW58" s="264">
        <v>0</v>
      </c>
      <c r="AX58" s="264">
        <v>0</v>
      </c>
      <c r="AY58" s="264">
        <v>0</v>
      </c>
      <c r="AZ58" s="264">
        <v>0</v>
      </c>
      <c r="BA58" s="264">
        <v>0</v>
      </c>
      <c r="BB58" s="264">
        <v>0</v>
      </c>
      <c r="BC58" s="264">
        <v>0</v>
      </c>
      <c r="BD58" s="264">
        <v>0</v>
      </c>
      <c r="BE58" s="264">
        <v>0</v>
      </c>
      <c r="BF58" s="264">
        <v>0</v>
      </c>
      <c r="BG58" s="264">
        <v>0</v>
      </c>
      <c r="BH58" s="264">
        <v>0</v>
      </c>
      <c r="BI58" s="264">
        <v>0</v>
      </c>
      <c r="BJ58" s="264">
        <v>0</v>
      </c>
      <c r="BK58" s="264">
        <v>0</v>
      </c>
      <c r="BL58" s="264">
        <v>0</v>
      </c>
      <c r="BM58" s="577">
        <v>0</v>
      </c>
      <c r="BN58" s="264">
        <v>0</v>
      </c>
      <c r="BO58" s="264">
        <v>0</v>
      </c>
      <c r="BP58" s="264">
        <v>0</v>
      </c>
      <c r="BQ58" s="264">
        <v>0</v>
      </c>
      <c r="BR58" s="264">
        <v>0</v>
      </c>
      <c r="BS58" s="264">
        <v>0</v>
      </c>
      <c r="BT58" s="264">
        <v>0</v>
      </c>
      <c r="BU58" s="264">
        <v>0</v>
      </c>
      <c r="BV58" s="264">
        <v>0</v>
      </c>
      <c r="BW58" s="264">
        <v>0</v>
      </c>
      <c r="BX58" s="264">
        <v>0</v>
      </c>
      <c r="BY58" s="264">
        <v>0</v>
      </c>
      <c r="BZ58" s="264">
        <v>0</v>
      </c>
      <c r="CA58" s="264">
        <v>0</v>
      </c>
      <c r="CB58" s="264">
        <v>0</v>
      </c>
      <c r="CC58" s="264">
        <v>0</v>
      </c>
      <c r="CD58" s="264">
        <v>0</v>
      </c>
      <c r="CE58" s="264">
        <v>0</v>
      </c>
      <c r="CF58" s="577">
        <v>0</v>
      </c>
      <c r="CG58" s="264">
        <v>0</v>
      </c>
      <c r="CH58" s="264">
        <v>0</v>
      </c>
      <c r="CI58" s="264">
        <v>0</v>
      </c>
      <c r="CJ58" s="264">
        <v>0</v>
      </c>
      <c r="CK58" s="264">
        <v>0</v>
      </c>
      <c r="CL58" s="264">
        <v>0</v>
      </c>
      <c r="CM58" s="264">
        <v>0</v>
      </c>
      <c r="CN58" s="264">
        <v>0</v>
      </c>
      <c r="CO58" s="264">
        <v>0</v>
      </c>
      <c r="CP58" s="264">
        <v>0</v>
      </c>
      <c r="CQ58" s="264">
        <v>0</v>
      </c>
      <c r="CR58" s="264">
        <v>0</v>
      </c>
      <c r="CS58" s="264">
        <v>0</v>
      </c>
      <c r="CT58" s="264">
        <v>0</v>
      </c>
      <c r="CU58" s="264">
        <v>0</v>
      </c>
      <c r="CV58" s="264">
        <v>0</v>
      </c>
      <c r="CW58" s="264">
        <v>0</v>
      </c>
      <c r="CX58" s="264">
        <v>0</v>
      </c>
      <c r="CY58" s="577">
        <v>0</v>
      </c>
      <c r="CZ58" s="264">
        <v>0</v>
      </c>
      <c r="DA58" s="264">
        <v>0</v>
      </c>
      <c r="DB58" s="264">
        <v>0</v>
      </c>
      <c r="DC58" s="428">
        <f t="shared" si="0"/>
        <v>413053.19000000006</v>
      </c>
    </row>
    <row r="59" spans="1:107" x14ac:dyDescent="0.25">
      <c r="A59" s="297">
        <v>5231</v>
      </c>
      <c r="B59" s="347">
        <v>455675</v>
      </c>
      <c r="C59" s="297">
        <v>1026728</v>
      </c>
      <c r="D59" s="14">
        <v>1073902631</v>
      </c>
      <c r="F59" s="14" t="s">
        <v>923</v>
      </c>
      <c r="G59" s="14" t="str">
        <f>INDEX(FY2019_ALL_Targets!F:F,MATCH(B59,FY2019_ALL_Targets!B:B,0))</f>
        <v>Lubbock</v>
      </c>
      <c r="H59" s="14" t="s">
        <v>3071</v>
      </c>
      <c r="I59" s="299" t="s">
        <v>2640</v>
      </c>
      <c r="J59" s="299" t="s">
        <v>932</v>
      </c>
      <c r="K59" s="299" t="s">
        <v>2641</v>
      </c>
      <c r="L59" s="264">
        <v>17333.72</v>
      </c>
      <c r="M59" s="264">
        <v>17772.789999999997</v>
      </c>
      <c r="N59" s="264">
        <v>17772.79</v>
      </c>
      <c r="O59" s="264">
        <v>17600.98</v>
      </c>
      <c r="P59" s="264">
        <v>17492.8</v>
      </c>
      <c r="Q59" s="264">
        <v>16946.150000000001</v>
      </c>
      <c r="R59" s="264">
        <v>17348.27</v>
      </c>
      <c r="S59" s="264">
        <v>17259.239999999998</v>
      </c>
      <c r="T59" s="264">
        <v>18297.060000000001</v>
      </c>
      <c r="U59" s="264">
        <v>17530.61</v>
      </c>
      <c r="V59" s="264">
        <v>17687.799999999996</v>
      </c>
      <c r="W59" s="264">
        <v>17915.109999999997</v>
      </c>
      <c r="X59" s="264">
        <v>27478.400000000001</v>
      </c>
      <c r="Y59" s="264">
        <v>49269.94000000001</v>
      </c>
      <c r="Z59" s="264">
        <v>51662.759999999987</v>
      </c>
      <c r="AA59" s="577">
        <v>51829.43</v>
      </c>
      <c r="AB59" s="264">
        <v>0</v>
      </c>
      <c r="AC59" s="264">
        <v>0</v>
      </c>
      <c r="AD59" s="264">
        <v>0</v>
      </c>
      <c r="AE59" s="264">
        <v>0</v>
      </c>
      <c r="AF59" s="264">
        <v>0</v>
      </c>
      <c r="AG59" s="264">
        <v>0</v>
      </c>
      <c r="AH59" s="264">
        <v>0</v>
      </c>
      <c r="AI59" s="264">
        <v>0</v>
      </c>
      <c r="AJ59" s="264">
        <v>0</v>
      </c>
      <c r="AK59" s="264">
        <v>0</v>
      </c>
      <c r="AL59" s="264">
        <v>0</v>
      </c>
      <c r="AM59" s="264">
        <v>0</v>
      </c>
      <c r="AN59" s="264">
        <v>0</v>
      </c>
      <c r="AO59" s="264">
        <v>0</v>
      </c>
      <c r="AP59" s="264">
        <v>0</v>
      </c>
      <c r="AQ59" s="264">
        <v>0</v>
      </c>
      <c r="AR59" s="264">
        <v>0</v>
      </c>
      <c r="AS59" s="264">
        <v>0</v>
      </c>
      <c r="AT59" s="577">
        <v>0</v>
      </c>
      <c r="AU59" s="264">
        <v>0</v>
      </c>
      <c r="AV59" s="264">
        <v>0</v>
      </c>
      <c r="AW59" s="264">
        <v>0</v>
      </c>
      <c r="AX59" s="264">
        <v>0</v>
      </c>
      <c r="AY59" s="264">
        <v>0</v>
      </c>
      <c r="AZ59" s="264">
        <v>0</v>
      </c>
      <c r="BA59" s="264">
        <v>0</v>
      </c>
      <c r="BB59" s="264">
        <v>0</v>
      </c>
      <c r="BC59" s="264">
        <v>0</v>
      </c>
      <c r="BD59" s="264">
        <v>0</v>
      </c>
      <c r="BE59" s="264">
        <v>0</v>
      </c>
      <c r="BF59" s="264">
        <v>0</v>
      </c>
      <c r="BG59" s="264">
        <v>0</v>
      </c>
      <c r="BH59" s="264">
        <v>0</v>
      </c>
      <c r="BI59" s="264">
        <v>0</v>
      </c>
      <c r="BJ59" s="264">
        <v>0</v>
      </c>
      <c r="BK59" s="264">
        <v>0</v>
      </c>
      <c r="BL59" s="264">
        <v>0</v>
      </c>
      <c r="BM59" s="577">
        <v>0</v>
      </c>
      <c r="BN59" s="264">
        <v>0</v>
      </c>
      <c r="BO59" s="264">
        <v>0</v>
      </c>
      <c r="BP59" s="264">
        <v>0</v>
      </c>
      <c r="BQ59" s="264">
        <v>14241.14</v>
      </c>
      <c r="BR59" s="264">
        <v>14451.130000000001</v>
      </c>
      <c r="BS59" s="264">
        <v>15615.62</v>
      </c>
      <c r="BT59" s="264">
        <v>15348.36</v>
      </c>
      <c r="BU59" s="264">
        <v>15080.000000000002</v>
      </c>
      <c r="BV59" s="264">
        <v>15551.250000000002</v>
      </c>
      <c r="BW59" s="264">
        <v>15375.67</v>
      </c>
      <c r="BX59" s="264">
        <v>16055.999999999998</v>
      </c>
      <c r="BY59" s="264">
        <v>15533.57</v>
      </c>
      <c r="BZ59" s="264">
        <v>14980.919999999998</v>
      </c>
      <c r="CA59" s="264">
        <v>15952.14</v>
      </c>
      <c r="CB59" s="264">
        <v>15723.449999999999</v>
      </c>
      <c r="CC59" s="264">
        <v>23024.32</v>
      </c>
      <c r="CD59" s="264">
        <v>43131.6</v>
      </c>
      <c r="CE59" s="264">
        <v>45805.429999999993</v>
      </c>
      <c r="CF59" s="577">
        <v>45549.780000000006</v>
      </c>
      <c r="CG59" s="264">
        <v>0</v>
      </c>
      <c r="CH59" s="264">
        <v>0</v>
      </c>
      <c r="CI59" s="264">
        <v>0</v>
      </c>
      <c r="CJ59" s="264">
        <v>0</v>
      </c>
      <c r="CK59" s="264">
        <v>0</v>
      </c>
      <c r="CL59" s="264">
        <v>0</v>
      </c>
      <c r="CM59" s="264">
        <v>0</v>
      </c>
      <c r="CN59" s="264">
        <v>0</v>
      </c>
      <c r="CO59" s="264">
        <v>0</v>
      </c>
      <c r="CP59" s="264">
        <v>0</v>
      </c>
      <c r="CQ59" s="264">
        <v>0</v>
      </c>
      <c r="CR59" s="264">
        <v>0</v>
      </c>
      <c r="CS59" s="264">
        <v>0</v>
      </c>
      <c r="CT59" s="264">
        <v>0</v>
      </c>
      <c r="CU59" s="264">
        <v>0</v>
      </c>
      <c r="CV59" s="264">
        <v>0</v>
      </c>
      <c r="CW59" s="264">
        <v>0</v>
      </c>
      <c r="CX59" s="264">
        <v>0</v>
      </c>
      <c r="CY59" s="577">
        <v>0</v>
      </c>
      <c r="CZ59" s="264">
        <v>0</v>
      </c>
      <c r="DA59" s="264">
        <v>0</v>
      </c>
      <c r="DB59" s="264">
        <v>0</v>
      </c>
      <c r="DC59" s="428">
        <f t="shared" si="0"/>
        <v>732618.23</v>
      </c>
    </row>
    <row r="60" spans="1:107" x14ac:dyDescent="0.25">
      <c r="A60" s="313">
        <v>4531</v>
      </c>
      <c r="B60" s="347">
        <v>455676</v>
      </c>
      <c r="C60" s="313">
        <v>1028506</v>
      </c>
      <c r="D60" s="14">
        <v>1902341696</v>
      </c>
      <c r="F60" s="14" t="s">
        <v>920</v>
      </c>
      <c r="G60" s="14" t="str">
        <f>INDEX(FY2019_ALL_Targets!F:F,MATCH(B60,FY2019_ALL_Targets!B:B,0))</f>
        <v>Bexar</v>
      </c>
      <c r="H60" s="14" t="s">
        <v>3097</v>
      </c>
      <c r="I60" s="314" t="s">
        <v>517</v>
      </c>
      <c r="J60" s="314" t="s">
        <v>517</v>
      </c>
      <c r="K60" s="314" t="s">
        <v>518</v>
      </c>
      <c r="L60" s="264">
        <v>5116.38</v>
      </c>
      <c r="M60" s="264">
        <v>5250.8799999999992</v>
      </c>
      <c r="N60" s="264">
        <v>5487.6</v>
      </c>
      <c r="O60" s="264">
        <v>5530.64</v>
      </c>
      <c r="P60" s="264">
        <v>5437.44</v>
      </c>
      <c r="Q60" s="264">
        <v>5389.65</v>
      </c>
      <c r="R60" s="264">
        <v>4929.0600000000004</v>
      </c>
      <c r="S60" s="264">
        <v>5150.1499999999996</v>
      </c>
      <c r="T60" s="264">
        <v>5387.31</v>
      </c>
      <c r="U60" s="264">
        <v>4975.71</v>
      </c>
      <c r="V60" s="264">
        <v>5043.7800000000007</v>
      </c>
      <c r="W60" s="264">
        <v>5388.02</v>
      </c>
      <c r="X60" s="264">
        <v>14911.820000000002</v>
      </c>
      <c r="Y60" s="264">
        <v>15652.029999999999</v>
      </c>
      <c r="Z60" s="264">
        <v>15367.14</v>
      </c>
      <c r="AA60" s="577">
        <v>12081.549999999997</v>
      </c>
      <c r="AB60" s="264">
        <v>0</v>
      </c>
      <c r="AC60" s="264">
        <v>0</v>
      </c>
      <c r="AD60" s="264">
        <v>0</v>
      </c>
      <c r="AE60" s="264">
        <v>0</v>
      </c>
      <c r="AF60" s="264">
        <v>0</v>
      </c>
      <c r="AG60" s="264">
        <v>0</v>
      </c>
      <c r="AH60" s="264">
        <v>0</v>
      </c>
      <c r="AI60" s="264">
        <v>0</v>
      </c>
      <c r="AJ60" s="264">
        <v>0</v>
      </c>
      <c r="AK60" s="264">
        <v>0</v>
      </c>
      <c r="AL60" s="264">
        <v>0</v>
      </c>
      <c r="AM60" s="264">
        <v>0</v>
      </c>
      <c r="AN60" s="264">
        <v>0</v>
      </c>
      <c r="AO60" s="264">
        <v>0</v>
      </c>
      <c r="AP60" s="264">
        <v>0</v>
      </c>
      <c r="AQ60" s="264">
        <v>0</v>
      </c>
      <c r="AR60" s="264">
        <v>0</v>
      </c>
      <c r="AS60" s="264">
        <v>0</v>
      </c>
      <c r="AT60" s="577">
        <v>0</v>
      </c>
      <c r="AU60" s="264">
        <v>0</v>
      </c>
      <c r="AV60" s="264">
        <v>0</v>
      </c>
      <c r="AW60" s="264">
        <v>0</v>
      </c>
      <c r="AX60" s="264">
        <v>6687.34</v>
      </c>
      <c r="AY60" s="264">
        <v>6907.92</v>
      </c>
      <c r="AZ60" s="264">
        <v>6768.0399999999991</v>
      </c>
      <c r="BA60" s="264">
        <v>7042.42</v>
      </c>
      <c r="BB60" s="264">
        <v>6823.35</v>
      </c>
      <c r="BC60" s="264">
        <v>7078.23</v>
      </c>
      <c r="BD60" s="264">
        <v>6758.4900000000007</v>
      </c>
      <c r="BE60" s="264">
        <v>6950.18</v>
      </c>
      <c r="BF60" s="264">
        <v>6776</v>
      </c>
      <c r="BG60" s="264">
        <v>6533.7199999999993</v>
      </c>
      <c r="BH60" s="264">
        <v>6403.53</v>
      </c>
      <c r="BI60" s="264">
        <v>6882.5499999999993</v>
      </c>
      <c r="BJ60" s="264">
        <v>19152.099999999999</v>
      </c>
      <c r="BK60" s="264">
        <v>20041.759999999998</v>
      </c>
      <c r="BL60" s="264">
        <v>20356.29</v>
      </c>
      <c r="BM60" s="577">
        <v>15475.560000000001</v>
      </c>
      <c r="BN60" s="264">
        <v>0</v>
      </c>
      <c r="BO60" s="264">
        <v>0</v>
      </c>
      <c r="BP60" s="264">
        <v>0</v>
      </c>
      <c r="BQ60" s="264">
        <v>11228.06</v>
      </c>
      <c r="BR60" s="264">
        <v>11287.24</v>
      </c>
      <c r="BS60" s="264">
        <v>12185.699999999999</v>
      </c>
      <c r="BT60" s="264">
        <v>11922.08</v>
      </c>
      <c r="BU60" s="264">
        <v>11820.06</v>
      </c>
      <c r="BV60" s="264">
        <v>11745.72</v>
      </c>
      <c r="BW60" s="264">
        <v>11692.750000000002</v>
      </c>
      <c r="BX60" s="264">
        <v>11714.349999999999</v>
      </c>
      <c r="BY60" s="264">
        <v>12109.48</v>
      </c>
      <c r="BZ60" s="264">
        <v>11151.72</v>
      </c>
      <c r="CA60" s="264">
        <v>11154.55</v>
      </c>
      <c r="CB60" s="264">
        <v>11262.68</v>
      </c>
      <c r="CC60" s="264">
        <v>32636.999999999996</v>
      </c>
      <c r="CD60" s="264">
        <v>33961.300000000003</v>
      </c>
      <c r="CE60" s="264">
        <v>35279.519999999997</v>
      </c>
      <c r="CF60" s="577">
        <v>26239.29</v>
      </c>
      <c r="CG60" s="264">
        <v>0</v>
      </c>
      <c r="CH60" s="264">
        <v>0</v>
      </c>
      <c r="CI60" s="264">
        <v>0</v>
      </c>
      <c r="CJ60" s="264">
        <v>0</v>
      </c>
      <c r="CK60" s="264">
        <v>0</v>
      </c>
      <c r="CL60" s="264">
        <v>0</v>
      </c>
      <c r="CM60" s="264">
        <v>0</v>
      </c>
      <c r="CN60" s="264">
        <v>0</v>
      </c>
      <c r="CO60" s="264">
        <v>0</v>
      </c>
      <c r="CP60" s="264">
        <v>0</v>
      </c>
      <c r="CQ60" s="264">
        <v>0</v>
      </c>
      <c r="CR60" s="264">
        <v>0</v>
      </c>
      <c r="CS60" s="264">
        <v>0</v>
      </c>
      <c r="CT60" s="264">
        <v>0</v>
      </c>
      <c r="CU60" s="264">
        <v>0</v>
      </c>
      <c r="CV60" s="264">
        <v>0</v>
      </c>
      <c r="CW60" s="264">
        <v>0</v>
      </c>
      <c r="CX60" s="264">
        <v>0</v>
      </c>
      <c r="CY60" s="577">
        <v>0</v>
      </c>
      <c r="CZ60" s="264">
        <v>0</v>
      </c>
      <c r="DA60" s="264">
        <v>0</v>
      </c>
      <c r="DB60" s="264">
        <v>0</v>
      </c>
      <c r="DC60" s="428">
        <f t="shared" si="0"/>
        <v>545128.1399999999</v>
      </c>
    </row>
    <row r="61" spans="1:107" x14ac:dyDescent="0.25">
      <c r="A61" s="313">
        <v>4774</v>
      </c>
      <c r="B61" s="347">
        <v>455682</v>
      </c>
      <c r="C61" s="313">
        <v>1001790</v>
      </c>
      <c r="D61" s="14">
        <v>1659369627</v>
      </c>
      <c r="F61" s="14" t="s">
        <v>930</v>
      </c>
      <c r="G61" s="14" t="str">
        <f>INDEX(FY2019_ALL_Targets!F:F,MATCH(B61,FY2019_ALL_Targets!B:B,0))</f>
        <v>Harris</v>
      </c>
      <c r="H61" s="14" t="s">
        <v>3016</v>
      </c>
      <c r="I61" s="314" t="s">
        <v>2894</v>
      </c>
      <c r="J61" s="314" t="s">
        <v>2895</v>
      </c>
      <c r="K61" s="314" t="s">
        <v>2896</v>
      </c>
      <c r="L61" s="264">
        <v>0</v>
      </c>
      <c r="M61" s="264">
        <v>0</v>
      </c>
      <c r="N61" s="264">
        <v>0</v>
      </c>
      <c r="O61" s="264">
        <v>0</v>
      </c>
      <c r="P61" s="264">
        <v>0</v>
      </c>
      <c r="Q61" s="264">
        <v>0</v>
      </c>
      <c r="R61" s="264">
        <v>0</v>
      </c>
      <c r="S61" s="264">
        <v>0</v>
      </c>
      <c r="T61" s="264">
        <v>0</v>
      </c>
      <c r="U61" s="264">
        <v>0</v>
      </c>
      <c r="V61" s="264">
        <v>0</v>
      </c>
      <c r="W61" s="264">
        <v>0</v>
      </c>
      <c r="X61" s="264">
        <v>61529.56</v>
      </c>
      <c r="Y61" s="264">
        <v>65930.62000000001</v>
      </c>
      <c r="Z61" s="264">
        <v>66333.5</v>
      </c>
      <c r="AA61" s="577">
        <v>64063.020000000004</v>
      </c>
      <c r="AB61" s="264">
        <v>0</v>
      </c>
      <c r="AC61" s="264">
        <v>0</v>
      </c>
      <c r="AD61" s="264">
        <v>0</v>
      </c>
      <c r="AE61" s="264">
        <v>0</v>
      </c>
      <c r="AF61" s="264">
        <v>0</v>
      </c>
      <c r="AG61" s="264">
        <v>0</v>
      </c>
      <c r="AH61" s="264">
        <v>0</v>
      </c>
      <c r="AI61" s="264">
        <v>0</v>
      </c>
      <c r="AJ61" s="264">
        <v>0</v>
      </c>
      <c r="AK61" s="264">
        <v>0</v>
      </c>
      <c r="AL61" s="264">
        <v>0</v>
      </c>
      <c r="AM61" s="264">
        <v>0</v>
      </c>
      <c r="AN61" s="264">
        <v>0</v>
      </c>
      <c r="AO61" s="264">
        <v>0</v>
      </c>
      <c r="AP61" s="264">
        <v>0</v>
      </c>
      <c r="AQ61" s="264">
        <v>0</v>
      </c>
      <c r="AR61" s="264">
        <v>0</v>
      </c>
      <c r="AS61" s="264">
        <v>0</v>
      </c>
      <c r="AT61" s="577">
        <v>0</v>
      </c>
      <c r="AU61" s="264">
        <v>0</v>
      </c>
      <c r="AV61" s="264">
        <v>0</v>
      </c>
      <c r="AW61" s="264">
        <v>0</v>
      </c>
      <c r="AX61" s="264">
        <v>0</v>
      </c>
      <c r="AY61" s="264">
        <v>0</v>
      </c>
      <c r="AZ61" s="264">
        <v>0</v>
      </c>
      <c r="BA61" s="264">
        <v>0</v>
      </c>
      <c r="BB61" s="264">
        <v>0</v>
      </c>
      <c r="BC61" s="264">
        <v>0</v>
      </c>
      <c r="BD61" s="264">
        <v>0</v>
      </c>
      <c r="BE61" s="264">
        <v>0</v>
      </c>
      <c r="BF61" s="264">
        <v>0</v>
      </c>
      <c r="BG61" s="264">
        <v>0</v>
      </c>
      <c r="BH61" s="264">
        <v>0</v>
      </c>
      <c r="BI61" s="264">
        <v>0</v>
      </c>
      <c r="BJ61" s="264">
        <v>36497.079999999994</v>
      </c>
      <c r="BK61" s="264">
        <v>38069.980000000003</v>
      </c>
      <c r="BL61" s="264">
        <v>37243.270000000011</v>
      </c>
      <c r="BM61" s="577">
        <v>35481.24</v>
      </c>
      <c r="BN61" s="264">
        <v>0</v>
      </c>
      <c r="BO61" s="264">
        <v>0</v>
      </c>
      <c r="BP61" s="264">
        <v>0</v>
      </c>
      <c r="BQ61" s="264">
        <v>0</v>
      </c>
      <c r="BR61" s="264">
        <v>0</v>
      </c>
      <c r="BS61" s="264">
        <v>0</v>
      </c>
      <c r="BT61" s="264">
        <v>0</v>
      </c>
      <c r="BU61" s="264">
        <v>0</v>
      </c>
      <c r="BV61" s="264">
        <v>0</v>
      </c>
      <c r="BW61" s="264">
        <v>0</v>
      </c>
      <c r="BX61" s="264">
        <v>0</v>
      </c>
      <c r="BY61" s="264">
        <v>0</v>
      </c>
      <c r="BZ61" s="264">
        <v>0</v>
      </c>
      <c r="CA61" s="264">
        <v>0</v>
      </c>
      <c r="CB61" s="264">
        <v>0</v>
      </c>
      <c r="CC61" s="264">
        <v>0</v>
      </c>
      <c r="CD61" s="264">
        <v>0</v>
      </c>
      <c r="CE61" s="264">
        <v>0</v>
      </c>
      <c r="CF61" s="577">
        <v>0</v>
      </c>
      <c r="CG61" s="264">
        <v>0</v>
      </c>
      <c r="CH61" s="264">
        <v>0</v>
      </c>
      <c r="CI61" s="264">
        <v>0</v>
      </c>
      <c r="CJ61" s="264">
        <v>0</v>
      </c>
      <c r="CK61" s="264">
        <v>0</v>
      </c>
      <c r="CL61" s="264">
        <v>0</v>
      </c>
      <c r="CM61" s="264">
        <v>0</v>
      </c>
      <c r="CN61" s="264">
        <v>0</v>
      </c>
      <c r="CO61" s="264">
        <v>0</v>
      </c>
      <c r="CP61" s="264">
        <v>0</v>
      </c>
      <c r="CQ61" s="264">
        <v>0</v>
      </c>
      <c r="CR61" s="264">
        <v>0</v>
      </c>
      <c r="CS61" s="264">
        <v>0</v>
      </c>
      <c r="CT61" s="264">
        <v>0</v>
      </c>
      <c r="CU61" s="264">
        <v>0</v>
      </c>
      <c r="CV61" s="264">
        <v>92958.080000000002</v>
      </c>
      <c r="CW61" s="264">
        <v>100641.19999999998</v>
      </c>
      <c r="CX61" s="264">
        <v>101542.53</v>
      </c>
      <c r="CY61" s="577">
        <v>99823.87999999999</v>
      </c>
      <c r="CZ61" s="264">
        <v>0</v>
      </c>
      <c r="DA61" s="264">
        <v>0</v>
      </c>
      <c r="DB61" s="264">
        <v>0</v>
      </c>
      <c r="DC61" s="428">
        <f t="shared" si="0"/>
        <v>800113.96000000008</v>
      </c>
    </row>
    <row r="62" spans="1:107" x14ac:dyDescent="0.25">
      <c r="A62" s="311">
        <v>5218</v>
      </c>
      <c r="B62" s="347">
        <v>455684</v>
      </c>
      <c r="C62" s="311">
        <v>1025976</v>
      </c>
      <c r="D62" s="14">
        <v>1487600706</v>
      </c>
      <c r="F62" s="14" t="s">
        <v>939</v>
      </c>
      <c r="G62" s="14" t="str">
        <f>INDEX(FY2019_ALL_Targets!F:F,MATCH(B62,FY2019_ALL_Targets!B:B,0))</f>
        <v>MRSA Northeast</v>
      </c>
      <c r="H62" s="14" t="s">
        <v>3058</v>
      </c>
      <c r="I62" s="312" t="s">
        <v>723</v>
      </c>
      <c r="J62" s="312" t="s">
        <v>976</v>
      </c>
      <c r="K62" s="312" t="s">
        <v>724</v>
      </c>
      <c r="L62" s="264">
        <v>0</v>
      </c>
      <c r="M62" s="264">
        <v>0</v>
      </c>
      <c r="N62" s="264">
        <v>0</v>
      </c>
      <c r="O62" s="264">
        <v>0</v>
      </c>
      <c r="P62" s="264">
        <v>0</v>
      </c>
      <c r="Q62" s="264">
        <v>0</v>
      </c>
      <c r="R62" s="264">
        <v>0</v>
      </c>
      <c r="S62" s="264">
        <v>0</v>
      </c>
      <c r="T62" s="264">
        <v>0</v>
      </c>
      <c r="U62" s="264">
        <v>0</v>
      </c>
      <c r="V62" s="264">
        <v>0</v>
      </c>
      <c r="W62" s="264">
        <v>0</v>
      </c>
      <c r="X62" s="264">
        <v>0</v>
      </c>
      <c r="Y62" s="264">
        <v>0</v>
      </c>
      <c r="Z62" s="264">
        <v>0</v>
      </c>
      <c r="AA62" s="577">
        <v>0</v>
      </c>
      <c r="AB62" s="264">
        <v>0</v>
      </c>
      <c r="AC62" s="264">
        <v>0</v>
      </c>
      <c r="AD62" s="264">
        <v>0</v>
      </c>
      <c r="AE62" s="264">
        <v>18477.760000000002</v>
      </c>
      <c r="AF62" s="264">
        <v>18881.170000000002</v>
      </c>
      <c r="AG62" s="264">
        <v>19790.82</v>
      </c>
      <c r="AH62" s="264">
        <v>19775</v>
      </c>
      <c r="AI62" s="264">
        <v>19751.489999999998</v>
      </c>
      <c r="AJ62" s="264">
        <v>19212.599999999999</v>
      </c>
      <c r="AK62" s="264">
        <v>19573.48</v>
      </c>
      <c r="AL62" s="264">
        <v>20335.310000000001</v>
      </c>
      <c r="AM62" s="264">
        <v>19846.32</v>
      </c>
      <c r="AN62" s="264">
        <v>19923.919999999998</v>
      </c>
      <c r="AO62" s="264">
        <v>19737.620000000003</v>
      </c>
      <c r="AP62" s="264">
        <v>20343.84</v>
      </c>
      <c r="AQ62" s="264">
        <v>41688.25</v>
      </c>
      <c r="AR62" s="264">
        <v>31320.869999999992</v>
      </c>
      <c r="AS62" s="264">
        <v>45054.590000000011</v>
      </c>
      <c r="AT62" s="577">
        <v>45635.780000000006</v>
      </c>
      <c r="AU62" s="264">
        <v>0</v>
      </c>
      <c r="AV62" s="264">
        <v>0</v>
      </c>
      <c r="AW62" s="264">
        <v>0</v>
      </c>
      <c r="AX62" s="264">
        <v>0</v>
      </c>
      <c r="AY62" s="264">
        <v>0</v>
      </c>
      <c r="AZ62" s="264">
        <v>0</v>
      </c>
      <c r="BA62" s="264">
        <v>0</v>
      </c>
      <c r="BB62" s="264">
        <v>0</v>
      </c>
      <c r="BC62" s="264">
        <v>0</v>
      </c>
      <c r="BD62" s="264">
        <v>0</v>
      </c>
      <c r="BE62" s="264">
        <v>0</v>
      </c>
      <c r="BF62" s="264">
        <v>0</v>
      </c>
      <c r="BG62" s="264">
        <v>0</v>
      </c>
      <c r="BH62" s="264">
        <v>0</v>
      </c>
      <c r="BI62" s="264">
        <v>0</v>
      </c>
      <c r="BJ62" s="264">
        <v>0</v>
      </c>
      <c r="BK62" s="264">
        <v>0</v>
      </c>
      <c r="BL62" s="264">
        <v>0</v>
      </c>
      <c r="BM62" s="577">
        <v>0</v>
      </c>
      <c r="BN62" s="264">
        <v>0</v>
      </c>
      <c r="BO62" s="264">
        <v>0</v>
      </c>
      <c r="BP62" s="264">
        <v>0</v>
      </c>
      <c r="BQ62" s="264">
        <v>0</v>
      </c>
      <c r="BR62" s="264">
        <v>0</v>
      </c>
      <c r="BS62" s="264">
        <v>0</v>
      </c>
      <c r="BT62" s="264">
        <v>0</v>
      </c>
      <c r="BU62" s="264">
        <v>0</v>
      </c>
      <c r="BV62" s="264">
        <v>0</v>
      </c>
      <c r="BW62" s="264">
        <v>0</v>
      </c>
      <c r="BX62" s="264">
        <v>0</v>
      </c>
      <c r="BY62" s="264">
        <v>0</v>
      </c>
      <c r="BZ62" s="264">
        <v>0</v>
      </c>
      <c r="CA62" s="264">
        <v>0</v>
      </c>
      <c r="CB62" s="264">
        <v>0</v>
      </c>
      <c r="CC62" s="264">
        <v>0</v>
      </c>
      <c r="CD62" s="264">
        <v>0</v>
      </c>
      <c r="CE62" s="264">
        <v>0</v>
      </c>
      <c r="CF62" s="577">
        <v>0</v>
      </c>
      <c r="CG62" s="264">
        <v>0</v>
      </c>
      <c r="CH62" s="264">
        <v>0</v>
      </c>
      <c r="CI62" s="264">
        <v>0</v>
      </c>
      <c r="CJ62" s="264">
        <v>27336.959999999999</v>
      </c>
      <c r="CK62" s="264">
        <v>27590.080000000002</v>
      </c>
      <c r="CL62" s="264">
        <v>28404.81</v>
      </c>
      <c r="CM62" s="264">
        <v>28713.3</v>
      </c>
      <c r="CN62" s="264">
        <v>28295.63</v>
      </c>
      <c r="CO62" s="264">
        <v>27748.93</v>
      </c>
      <c r="CP62" s="264">
        <v>29236.15</v>
      </c>
      <c r="CQ62" s="264">
        <v>29864.020000000004</v>
      </c>
      <c r="CR62" s="264">
        <v>29087.300000000003</v>
      </c>
      <c r="CS62" s="264">
        <v>28646.15</v>
      </c>
      <c r="CT62" s="264">
        <v>28080.560000000001</v>
      </c>
      <c r="CU62" s="264">
        <v>28759.040000000001</v>
      </c>
      <c r="CV62" s="264">
        <v>60786.950000000012</v>
      </c>
      <c r="CW62" s="264">
        <v>45151.959999999992</v>
      </c>
      <c r="CX62" s="264">
        <v>66435.12</v>
      </c>
      <c r="CY62" s="577">
        <v>64979.96</v>
      </c>
      <c r="CZ62" s="264">
        <v>0</v>
      </c>
      <c r="DA62" s="264">
        <v>0</v>
      </c>
      <c r="DB62" s="264">
        <v>0</v>
      </c>
      <c r="DC62" s="428">
        <f t="shared" si="0"/>
        <v>978465.74000000011</v>
      </c>
    </row>
    <row r="63" spans="1:107" x14ac:dyDescent="0.25">
      <c r="A63" s="297">
        <v>5219</v>
      </c>
      <c r="B63" s="347">
        <v>455685</v>
      </c>
      <c r="C63" s="297">
        <v>521901</v>
      </c>
      <c r="D63" s="14">
        <v>1740261742</v>
      </c>
      <c r="F63" s="14" t="s">
        <v>937</v>
      </c>
      <c r="G63" s="14" t="str">
        <f>INDEX(FY2019_ALL_Targets!F:F,MATCH(B63,FY2019_ALL_Targets!B:B,0))</f>
        <v>Tarrant</v>
      </c>
      <c r="H63" s="14" t="s">
        <v>3078</v>
      </c>
      <c r="I63" s="299" t="s">
        <v>725</v>
      </c>
      <c r="J63" s="299" t="s">
        <v>954</v>
      </c>
      <c r="K63" s="299" t="s">
        <v>726</v>
      </c>
      <c r="L63" s="264">
        <v>6995.68</v>
      </c>
      <c r="M63" s="264">
        <v>6931.28</v>
      </c>
      <c r="N63" s="264">
        <v>7431.76</v>
      </c>
      <c r="O63" s="264">
        <v>7365.52</v>
      </c>
      <c r="P63" s="264">
        <v>7258.16</v>
      </c>
      <c r="Q63" s="264">
        <v>7243.6</v>
      </c>
      <c r="R63" s="264">
        <v>7146.78</v>
      </c>
      <c r="S63" s="264">
        <v>7325.13</v>
      </c>
      <c r="T63" s="264">
        <v>7272.11</v>
      </c>
      <c r="U63" s="264">
        <v>6865.9</v>
      </c>
      <c r="V63" s="264">
        <v>6864.04</v>
      </c>
      <c r="W63" s="264">
        <v>6948.16</v>
      </c>
      <c r="X63" s="264">
        <v>15554.720000000001</v>
      </c>
      <c r="Y63" s="264">
        <v>16191.719999999998</v>
      </c>
      <c r="Z63" s="264">
        <v>12360.080000000002</v>
      </c>
      <c r="AA63" s="577">
        <v>11407.41</v>
      </c>
      <c r="AB63" s="264">
        <v>0</v>
      </c>
      <c r="AC63" s="264">
        <v>0</v>
      </c>
      <c r="AD63" s="264">
        <v>0</v>
      </c>
      <c r="AE63" s="264">
        <v>3069.1200000000003</v>
      </c>
      <c r="AF63" s="264">
        <v>3186.88</v>
      </c>
      <c r="AG63" s="264">
        <v>3269.6800000000003</v>
      </c>
      <c r="AH63" s="264">
        <v>3317.52</v>
      </c>
      <c r="AI63" s="264">
        <v>3163.16</v>
      </c>
      <c r="AJ63" s="264">
        <v>3268.72</v>
      </c>
      <c r="AK63" s="264">
        <v>3205.54</v>
      </c>
      <c r="AL63" s="264">
        <v>3266.33</v>
      </c>
      <c r="AM63" s="264">
        <v>3161.06</v>
      </c>
      <c r="AN63" s="264">
        <v>3062.27</v>
      </c>
      <c r="AO63" s="264">
        <v>3118.64</v>
      </c>
      <c r="AP63" s="264">
        <v>3151.74</v>
      </c>
      <c r="AQ63" s="264">
        <v>6937.18</v>
      </c>
      <c r="AR63" s="264">
        <v>7218.1</v>
      </c>
      <c r="AS63" s="264">
        <v>5463.0199999999995</v>
      </c>
      <c r="AT63" s="577">
        <v>5140.3600000000006</v>
      </c>
      <c r="AU63" s="264">
        <v>0</v>
      </c>
      <c r="AV63" s="264">
        <v>0</v>
      </c>
      <c r="AW63" s="264">
        <v>0</v>
      </c>
      <c r="AX63" s="264">
        <v>0</v>
      </c>
      <c r="AY63" s="264">
        <v>0</v>
      </c>
      <c r="AZ63" s="264">
        <v>0</v>
      </c>
      <c r="BA63" s="264">
        <v>0</v>
      </c>
      <c r="BB63" s="264">
        <v>0</v>
      </c>
      <c r="BC63" s="264">
        <v>0</v>
      </c>
      <c r="BD63" s="264">
        <v>0</v>
      </c>
      <c r="BE63" s="264">
        <v>0</v>
      </c>
      <c r="BF63" s="264">
        <v>0</v>
      </c>
      <c r="BG63" s="264">
        <v>0</v>
      </c>
      <c r="BH63" s="264">
        <v>0</v>
      </c>
      <c r="BI63" s="264">
        <v>0</v>
      </c>
      <c r="BJ63" s="264">
        <v>0</v>
      </c>
      <c r="BK63" s="264">
        <v>0</v>
      </c>
      <c r="BL63" s="264">
        <v>0</v>
      </c>
      <c r="BM63" s="577">
        <v>0</v>
      </c>
      <c r="BN63" s="264">
        <v>0</v>
      </c>
      <c r="BO63" s="264">
        <v>0</v>
      </c>
      <c r="BP63" s="264">
        <v>0</v>
      </c>
      <c r="BQ63" s="264">
        <v>0</v>
      </c>
      <c r="BR63" s="264">
        <v>0</v>
      </c>
      <c r="BS63" s="264">
        <v>0</v>
      </c>
      <c r="BT63" s="264">
        <v>0</v>
      </c>
      <c r="BU63" s="264">
        <v>0</v>
      </c>
      <c r="BV63" s="264">
        <v>0</v>
      </c>
      <c r="BW63" s="264">
        <v>0</v>
      </c>
      <c r="BX63" s="264">
        <v>0</v>
      </c>
      <c r="BY63" s="264">
        <v>0</v>
      </c>
      <c r="BZ63" s="264">
        <v>0</v>
      </c>
      <c r="CA63" s="264">
        <v>0</v>
      </c>
      <c r="CB63" s="264">
        <v>0</v>
      </c>
      <c r="CC63" s="264">
        <v>0</v>
      </c>
      <c r="CD63" s="264">
        <v>0</v>
      </c>
      <c r="CE63" s="264">
        <v>0</v>
      </c>
      <c r="CF63" s="577">
        <v>0</v>
      </c>
      <c r="CG63" s="264">
        <v>0</v>
      </c>
      <c r="CH63" s="264">
        <v>0</v>
      </c>
      <c r="CI63" s="264">
        <v>0</v>
      </c>
      <c r="CJ63" s="264">
        <v>0</v>
      </c>
      <c r="CK63" s="264">
        <v>0</v>
      </c>
      <c r="CL63" s="264">
        <v>0</v>
      </c>
      <c r="CM63" s="264">
        <v>0</v>
      </c>
      <c r="CN63" s="264">
        <v>0</v>
      </c>
      <c r="CO63" s="264">
        <v>0</v>
      </c>
      <c r="CP63" s="264">
        <v>0</v>
      </c>
      <c r="CQ63" s="264">
        <v>0</v>
      </c>
      <c r="CR63" s="264">
        <v>0</v>
      </c>
      <c r="CS63" s="264">
        <v>0</v>
      </c>
      <c r="CT63" s="264">
        <v>0</v>
      </c>
      <c r="CU63" s="264">
        <v>0</v>
      </c>
      <c r="CV63" s="264">
        <v>0</v>
      </c>
      <c r="CW63" s="264">
        <v>0</v>
      </c>
      <c r="CX63" s="264">
        <v>0</v>
      </c>
      <c r="CY63" s="577">
        <v>0</v>
      </c>
      <c r="CZ63" s="264">
        <v>0</v>
      </c>
      <c r="DA63" s="264">
        <v>0</v>
      </c>
      <c r="DB63" s="264">
        <v>0</v>
      </c>
      <c r="DC63" s="428">
        <f t="shared" si="0"/>
        <v>204161.36999999994</v>
      </c>
    </row>
    <row r="64" spans="1:107" x14ac:dyDescent="0.25">
      <c r="A64" s="297">
        <v>5211</v>
      </c>
      <c r="B64" s="347">
        <v>455689</v>
      </c>
      <c r="C64" s="297">
        <v>1028848</v>
      </c>
      <c r="D64" s="14">
        <v>1992799886</v>
      </c>
      <c r="F64" s="14" t="s">
        <v>920</v>
      </c>
      <c r="G64" s="14" t="str">
        <f>INDEX(FY2019_ALL_Targets!F:F,MATCH(B64,FY2019_ALL_Targets!B:B,0))</f>
        <v>Bexar</v>
      </c>
      <c r="H64" s="14" t="s">
        <v>3017</v>
      </c>
      <c r="I64" s="299" t="s">
        <v>720</v>
      </c>
      <c r="J64" s="299" t="s">
        <v>1016</v>
      </c>
      <c r="K64" s="299" t="s">
        <v>2522</v>
      </c>
      <c r="L64" s="264">
        <v>8492.43</v>
      </c>
      <c r="M64" s="264">
        <v>8715.6799999999985</v>
      </c>
      <c r="N64" s="264">
        <v>9108.5999999999985</v>
      </c>
      <c r="O64" s="264">
        <v>9180.0400000000009</v>
      </c>
      <c r="P64" s="264">
        <v>9031.68</v>
      </c>
      <c r="Q64" s="264">
        <v>8952.2999999999993</v>
      </c>
      <c r="R64" s="264">
        <v>8189.88</v>
      </c>
      <c r="S64" s="264">
        <v>8560.01</v>
      </c>
      <c r="T64" s="264">
        <v>8954.2900000000009</v>
      </c>
      <c r="U64" s="264">
        <v>8270.5300000000007</v>
      </c>
      <c r="V64" s="264">
        <v>8383.67</v>
      </c>
      <c r="W64" s="264">
        <v>8955.83</v>
      </c>
      <c r="X64" s="264">
        <v>19243.910000000003</v>
      </c>
      <c r="Y64" s="264">
        <v>25676.340000000004</v>
      </c>
      <c r="Z64" s="264">
        <v>20007.939999999999</v>
      </c>
      <c r="AA64" s="577">
        <v>19719.16</v>
      </c>
      <c r="AB64" s="264">
        <v>0</v>
      </c>
      <c r="AC64" s="264">
        <v>0</v>
      </c>
      <c r="AD64" s="264">
        <v>0</v>
      </c>
      <c r="AE64" s="264">
        <v>0</v>
      </c>
      <c r="AF64" s="264">
        <v>0</v>
      </c>
      <c r="AG64" s="264">
        <v>0</v>
      </c>
      <c r="AH64" s="264">
        <v>0</v>
      </c>
      <c r="AI64" s="264">
        <v>0</v>
      </c>
      <c r="AJ64" s="264">
        <v>0</v>
      </c>
      <c r="AK64" s="264">
        <v>0</v>
      </c>
      <c r="AL64" s="264">
        <v>0</v>
      </c>
      <c r="AM64" s="264">
        <v>0</v>
      </c>
      <c r="AN64" s="264">
        <v>0</v>
      </c>
      <c r="AO64" s="264">
        <v>0</v>
      </c>
      <c r="AP64" s="264">
        <v>0</v>
      </c>
      <c r="AQ64" s="264">
        <v>0</v>
      </c>
      <c r="AR64" s="264">
        <v>0</v>
      </c>
      <c r="AS64" s="264">
        <v>0</v>
      </c>
      <c r="AT64" s="577">
        <v>0</v>
      </c>
      <c r="AU64" s="264">
        <v>0</v>
      </c>
      <c r="AV64" s="264">
        <v>0</v>
      </c>
      <c r="AW64" s="264">
        <v>0</v>
      </c>
      <c r="AX64" s="264">
        <v>11099.99</v>
      </c>
      <c r="AY64" s="264">
        <v>11466.119999999999</v>
      </c>
      <c r="AZ64" s="264">
        <v>11233.94</v>
      </c>
      <c r="BA64" s="264">
        <v>11689.369999999999</v>
      </c>
      <c r="BB64" s="264">
        <v>11333.7</v>
      </c>
      <c r="BC64" s="264">
        <v>11757.06</v>
      </c>
      <c r="BD64" s="264">
        <v>11229.449999999999</v>
      </c>
      <c r="BE64" s="264">
        <v>11551.79</v>
      </c>
      <c r="BF64" s="264">
        <v>11262.699999999999</v>
      </c>
      <c r="BG64" s="264">
        <v>10860.230000000001</v>
      </c>
      <c r="BH64" s="264">
        <v>10643.84</v>
      </c>
      <c r="BI64" s="264">
        <v>11440.08</v>
      </c>
      <c r="BJ64" s="264">
        <v>24716.05</v>
      </c>
      <c r="BK64" s="264">
        <v>32893.370000000003</v>
      </c>
      <c r="BL64" s="264">
        <v>26558.15</v>
      </c>
      <c r="BM64" s="577">
        <v>25339.38</v>
      </c>
      <c r="BN64" s="264">
        <v>0</v>
      </c>
      <c r="BO64" s="264">
        <v>0</v>
      </c>
      <c r="BP64" s="264">
        <v>0</v>
      </c>
      <c r="BQ64" s="264">
        <v>18636.91</v>
      </c>
      <c r="BR64" s="264">
        <v>18735.14</v>
      </c>
      <c r="BS64" s="264">
        <v>20226.45</v>
      </c>
      <c r="BT64" s="264">
        <v>19788.879999999997</v>
      </c>
      <c r="BU64" s="264">
        <v>19633.32</v>
      </c>
      <c r="BV64" s="264">
        <v>19509.84</v>
      </c>
      <c r="BW64" s="264">
        <v>19427.78</v>
      </c>
      <c r="BX64" s="264">
        <v>19470.259999999998</v>
      </c>
      <c r="BY64" s="264">
        <v>20127.310000000001</v>
      </c>
      <c r="BZ64" s="264">
        <v>18536.07</v>
      </c>
      <c r="CA64" s="264">
        <v>18540.96</v>
      </c>
      <c r="CB64" s="264">
        <v>18720.77</v>
      </c>
      <c r="CC64" s="264">
        <v>42118.5</v>
      </c>
      <c r="CD64" s="264">
        <v>55803.12</v>
      </c>
      <c r="CE64" s="264">
        <v>46135.840000000004</v>
      </c>
      <c r="CF64" s="577">
        <v>42929.30000000001</v>
      </c>
      <c r="CG64" s="264">
        <v>0</v>
      </c>
      <c r="CH64" s="264">
        <v>0</v>
      </c>
      <c r="CI64" s="264">
        <v>0</v>
      </c>
      <c r="CJ64" s="264">
        <v>0</v>
      </c>
      <c r="CK64" s="264">
        <v>0</v>
      </c>
      <c r="CL64" s="264">
        <v>0</v>
      </c>
      <c r="CM64" s="264">
        <v>0</v>
      </c>
      <c r="CN64" s="264">
        <v>0</v>
      </c>
      <c r="CO64" s="264">
        <v>0</v>
      </c>
      <c r="CP64" s="264">
        <v>0</v>
      </c>
      <c r="CQ64" s="264">
        <v>0</v>
      </c>
      <c r="CR64" s="264">
        <v>0</v>
      </c>
      <c r="CS64" s="264">
        <v>0</v>
      </c>
      <c r="CT64" s="264">
        <v>0</v>
      </c>
      <c r="CU64" s="264">
        <v>0</v>
      </c>
      <c r="CV64" s="264">
        <v>0</v>
      </c>
      <c r="CW64" s="264">
        <v>0</v>
      </c>
      <c r="CX64" s="264">
        <v>0</v>
      </c>
      <c r="CY64" s="577">
        <v>0</v>
      </c>
      <c r="CZ64" s="264">
        <v>0</v>
      </c>
      <c r="DA64" s="264">
        <v>0</v>
      </c>
      <c r="DB64" s="264">
        <v>0</v>
      </c>
      <c r="DC64" s="428">
        <f t="shared" si="0"/>
        <v>852857.96</v>
      </c>
    </row>
    <row r="65" spans="1:107" x14ac:dyDescent="0.25">
      <c r="A65" s="311">
        <v>5227</v>
      </c>
      <c r="B65" s="347">
        <v>455699</v>
      </c>
      <c r="C65" s="311">
        <v>1028673</v>
      </c>
      <c r="D65" s="14">
        <v>1124070511</v>
      </c>
      <c r="F65" s="14" t="s">
        <v>930</v>
      </c>
      <c r="G65" s="14" t="str">
        <f>INDEX(FY2019_ALL_Targets!F:F,MATCH(B65,FY2019_ALL_Targets!B:B,0))</f>
        <v>Harris</v>
      </c>
      <c r="H65" s="14" t="s">
        <v>3010</v>
      </c>
      <c r="I65" s="312" t="s">
        <v>730</v>
      </c>
      <c r="J65" s="312" t="s">
        <v>995</v>
      </c>
      <c r="K65" s="312" t="s">
        <v>731</v>
      </c>
      <c r="L65" s="264">
        <v>11061.18</v>
      </c>
      <c r="M65" s="264">
        <v>11388.81</v>
      </c>
      <c r="N65" s="264">
        <v>12454.829999999998</v>
      </c>
      <c r="O65" s="264">
        <v>12557.52</v>
      </c>
      <c r="P65" s="264">
        <v>11794.54</v>
      </c>
      <c r="Q65" s="264">
        <v>12209.060000000001</v>
      </c>
      <c r="R65" s="264">
        <v>11966.27</v>
      </c>
      <c r="S65" s="264">
        <v>12611.009999999998</v>
      </c>
      <c r="T65" s="264">
        <v>11902.07</v>
      </c>
      <c r="U65" s="264">
        <v>11822.21</v>
      </c>
      <c r="V65" s="264">
        <v>11500.829999999998</v>
      </c>
      <c r="W65" s="264">
        <v>11920.74</v>
      </c>
      <c r="X65" s="264">
        <v>32977.56</v>
      </c>
      <c r="Y65" s="264">
        <v>27424.340000000011</v>
      </c>
      <c r="Z65" s="264">
        <v>35374.17</v>
      </c>
      <c r="AA65" s="577">
        <v>20101.54</v>
      </c>
      <c r="AB65" s="264">
        <v>0</v>
      </c>
      <c r="AC65" s="264">
        <v>0</v>
      </c>
      <c r="AD65" s="264">
        <v>0</v>
      </c>
      <c r="AE65" s="264">
        <v>0</v>
      </c>
      <c r="AF65" s="264">
        <v>0</v>
      </c>
      <c r="AG65" s="264">
        <v>0</v>
      </c>
      <c r="AH65" s="264">
        <v>0</v>
      </c>
      <c r="AI65" s="264">
        <v>0</v>
      </c>
      <c r="AJ65" s="264">
        <v>0</v>
      </c>
      <c r="AK65" s="264">
        <v>0</v>
      </c>
      <c r="AL65" s="264">
        <v>0</v>
      </c>
      <c r="AM65" s="264">
        <v>0</v>
      </c>
      <c r="AN65" s="264">
        <v>0</v>
      </c>
      <c r="AO65" s="264">
        <v>0</v>
      </c>
      <c r="AP65" s="264">
        <v>0</v>
      </c>
      <c r="AQ65" s="264">
        <v>0</v>
      </c>
      <c r="AR65" s="264">
        <v>0</v>
      </c>
      <c r="AS65" s="264">
        <v>0</v>
      </c>
      <c r="AT65" s="577">
        <v>0</v>
      </c>
      <c r="AU65" s="264">
        <v>0</v>
      </c>
      <c r="AV65" s="264">
        <v>0</v>
      </c>
      <c r="AW65" s="264">
        <v>0</v>
      </c>
      <c r="AX65" s="264">
        <v>6753.0899999999992</v>
      </c>
      <c r="AY65" s="264">
        <v>6816.6599999999989</v>
      </c>
      <c r="AZ65" s="264">
        <v>7134.51</v>
      </c>
      <c r="BA65" s="264">
        <v>7114.9499999999989</v>
      </c>
      <c r="BB65" s="264">
        <v>6935.9800000000005</v>
      </c>
      <c r="BC65" s="264">
        <v>7056.48</v>
      </c>
      <c r="BD65" s="264">
        <v>6900.6</v>
      </c>
      <c r="BE65" s="264">
        <v>6752.98</v>
      </c>
      <c r="BF65" s="264">
        <v>6823.9599999999991</v>
      </c>
      <c r="BG65" s="264">
        <v>6478.1899999999987</v>
      </c>
      <c r="BH65" s="264">
        <v>6439.6799999999994</v>
      </c>
      <c r="BI65" s="264">
        <v>6601.61</v>
      </c>
      <c r="BJ65" s="264">
        <v>19561.080000000002</v>
      </c>
      <c r="BK65" s="264">
        <v>15805.590000000004</v>
      </c>
      <c r="BL65" s="264">
        <v>19912.060000000001</v>
      </c>
      <c r="BM65" s="577">
        <v>11051.45</v>
      </c>
      <c r="BN65" s="264">
        <v>0</v>
      </c>
      <c r="BO65" s="264">
        <v>0</v>
      </c>
      <c r="BP65" s="264">
        <v>0</v>
      </c>
      <c r="BQ65" s="264">
        <v>0</v>
      </c>
      <c r="BR65" s="264">
        <v>0</v>
      </c>
      <c r="BS65" s="264">
        <v>0</v>
      </c>
      <c r="BT65" s="264">
        <v>0</v>
      </c>
      <c r="BU65" s="264">
        <v>0</v>
      </c>
      <c r="BV65" s="264">
        <v>0</v>
      </c>
      <c r="BW65" s="264">
        <v>0</v>
      </c>
      <c r="BX65" s="264">
        <v>0</v>
      </c>
      <c r="BY65" s="264">
        <v>0</v>
      </c>
      <c r="BZ65" s="264">
        <v>0</v>
      </c>
      <c r="CA65" s="264">
        <v>0</v>
      </c>
      <c r="CB65" s="264">
        <v>0</v>
      </c>
      <c r="CC65" s="264">
        <v>0</v>
      </c>
      <c r="CD65" s="264">
        <v>0</v>
      </c>
      <c r="CE65" s="264">
        <v>0</v>
      </c>
      <c r="CF65" s="577">
        <v>0</v>
      </c>
      <c r="CG65" s="264">
        <v>0</v>
      </c>
      <c r="CH65" s="264">
        <v>0</v>
      </c>
      <c r="CI65" s="264">
        <v>0</v>
      </c>
      <c r="CJ65" s="264">
        <v>16758.03</v>
      </c>
      <c r="CK65" s="264">
        <v>17149.23</v>
      </c>
      <c r="CL65" s="264">
        <v>18826.5</v>
      </c>
      <c r="CM65" s="264">
        <v>18899.849999999999</v>
      </c>
      <c r="CN65" s="264">
        <v>18103.920000000002</v>
      </c>
      <c r="CO65" s="264">
        <v>18802.820000000003</v>
      </c>
      <c r="CP65" s="264">
        <v>18301.77</v>
      </c>
      <c r="CQ65" s="264">
        <v>19483.799999999996</v>
      </c>
      <c r="CR65" s="264">
        <v>18058.96</v>
      </c>
      <c r="CS65" s="264">
        <v>18238.32</v>
      </c>
      <c r="CT65" s="264">
        <v>18045.439999999999</v>
      </c>
      <c r="CU65" s="264">
        <v>18632.939999999999</v>
      </c>
      <c r="CV65" s="264">
        <v>49822.080000000002</v>
      </c>
      <c r="CW65" s="264">
        <v>41880.310000000012</v>
      </c>
      <c r="CX65" s="264">
        <v>54121.289999999994</v>
      </c>
      <c r="CY65" s="577">
        <v>31481.67</v>
      </c>
      <c r="CZ65" s="264">
        <v>0</v>
      </c>
      <c r="DA65" s="264">
        <v>0</v>
      </c>
      <c r="DB65" s="264">
        <v>0</v>
      </c>
      <c r="DC65" s="428">
        <f t="shared" si="0"/>
        <v>803812.47999999986</v>
      </c>
    </row>
    <row r="66" spans="1:107" x14ac:dyDescent="0.25">
      <c r="A66" s="311">
        <v>4527</v>
      </c>
      <c r="B66" s="347">
        <v>455702</v>
      </c>
      <c r="C66" s="311">
        <v>1016302</v>
      </c>
      <c r="D66" s="14">
        <v>1215303086</v>
      </c>
      <c r="F66" s="14" t="s">
        <v>935</v>
      </c>
      <c r="G66" s="14" t="str">
        <f>INDEX(FY2019_ALL_Targets!F:F,MATCH(B66,FY2019_ALL_Targets!B:B,0))</f>
        <v>Nueces</v>
      </c>
      <c r="H66" s="14" t="s">
        <v>3179</v>
      </c>
      <c r="I66" s="312" t="s">
        <v>2839</v>
      </c>
      <c r="J66" s="312" t="s">
        <v>2840</v>
      </c>
      <c r="K66" s="312" t="s">
        <v>2841</v>
      </c>
      <c r="L66" s="264">
        <v>0</v>
      </c>
      <c r="M66" s="264">
        <v>0</v>
      </c>
      <c r="N66" s="264">
        <v>0</v>
      </c>
      <c r="O66" s="264">
        <v>0</v>
      </c>
      <c r="P66" s="264">
        <v>0</v>
      </c>
      <c r="Q66" s="264">
        <v>0</v>
      </c>
      <c r="R66" s="264">
        <v>0</v>
      </c>
      <c r="S66" s="264">
        <v>0</v>
      </c>
      <c r="T66" s="264">
        <v>0</v>
      </c>
      <c r="U66" s="264">
        <v>0</v>
      </c>
      <c r="V66" s="264">
        <v>0</v>
      </c>
      <c r="W66" s="264">
        <v>0</v>
      </c>
      <c r="X66" s="264">
        <v>0</v>
      </c>
      <c r="Y66" s="264">
        <v>0</v>
      </c>
      <c r="Z66" s="264">
        <v>0</v>
      </c>
      <c r="AA66" s="577">
        <v>0</v>
      </c>
      <c r="AB66" s="264">
        <v>0</v>
      </c>
      <c r="AC66" s="264">
        <v>0</v>
      </c>
      <c r="AD66" s="264">
        <v>0</v>
      </c>
      <c r="AE66" s="264">
        <v>0</v>
      </c>
      <c r="AF66" s="264">
        <v>0</v>
      </c>
      <c r="AG66" s="264">
        <v>0</v>
      </c>
      <c r="AH66" s="264">
        <v>0</v>
      </c>
      <c r="AI66" s="264">
        <v>0</v>
      </c>
      <c r="AJ66" s="264">
        <v>0</v>
      </c>
      <c r="AK66" s="264">
        <v>0</v>
      </c>
      <c r="AL66" s="264">
        <v>0</v>
      </c>
      <c r="AM66" s="264">
        <v>0</v>
      </c>
      <c r="AN66" s="264">
        <v>0</v>
      </c>
      <c r="AO66" s="264">
        <v>0</v>
      </c>
      <c r="AP66" s="264">
        <v>0</v>
      </c>
      <c r="AQ66" s="264">
        <v>0</v>
      </c>
      <c r="AR66" s="264">
        <v>0</v>
      </c>
      <c r="AS66" s="264">
        <v>0</v>
      </c>
      <c r="AT66" s="577">
        <v>0</v>
      </c>
      <c r="AU66" s="264">
        <v>0</v>
      </c>
      <c r="AV66" s="264">
        <v>0</v>
      </c>
      <c r="AW66" s="264">
        <v>0</v>
      </c>
      <c r="AX66" s="264">
        <v>0</v>
      </c>
      <c r="AY66" s="264">
        <v>0</v>
      </c>
      <c r="AZ66" s="264">
        <v>0</v>
      </c>
      <c r="BA66" s="264">
        <v>0</v>
      </c>
      <c r="BB66" s="264">
        <v>0</v>
      </c>
      <c r="BC66" s="264">
        <v>0</v>
      </c>
      <c r="BD66" s="264">
        <v>0</v>
      </c>
      <c r="BE66" s="264">
        <v>0</v>
      </c>
      <c r="BF66" s="264">
        <v>0</v>
      </c>
      <c r="BG66" s="264">
        <v>0</v>
      </c>
      <c r="BH66" s="264">
        <v>0</v>
      </c>
      <c r="BI66" s="264">
        <v>0</v>
      </c>
      <c r="BJ66" s="264">
        <v>0</v>
      </c>
      <c r="BK66" s="264">
        <v>0</v>
      </c>
      <c r="BL66" s="264">
        <v>0</v>
      </c>
      <c r="BM66" s="577">
        <v>0</v>
      </c>
      <c r="BN66" s="264">
        <v>0</v>
      </c>
      <c r="BO66" s="264">
        <v>0</v>
      </c>
      <c r="BP66" s="264">
        <v>0</v>
      </c>
      <c r="BQ66" s="264">
        <v>0</v>
      </c>
      <c r="BR66" s="264">
        <v>0</v>
      </c>
      <c r="BS66" s="264">
        <v>0</v>
      </c>
      <c r="BT66" s="264">
        <v>0</v>
      </c>
      <c r="BU66" s="264">
        <v>0</v>
      </c>
      <c r="BV66" s="264">
        <v>0</v>
      </c>
      <c r="BW66" s="264">
        <v>0</v>
      </c>
      <c r="BX66" s="264">
        <v>0</v>
      </c>
      <c r="BY66" s="264">
        <v>0</v>
      </c>
      <c r="BZ66" s="264">
        <v>0</v>
      </c>
      <c r="CA66" s="264">
        <v>0</v>
      </c>
      <c r="CB66" s="264">
        <v>0</v>
      </c>
      <c r="CC66" s="264">
        <v>9649.6500000000015</v>
      </c>
      <c r="CD66" s="264">
        <v>12419.949999999999</v>
      </c>
      <c r="CE66" s="264">
        <v>14788.7</v>
      </c>
      <c r="CF66" s="577">
        <v>13943.810000000001</v>
      </c>
      <c r="CG66" s="264">
        <v>0</v>
      </c>
      <c r="CH66" s="264">
        <v>0</v>
      </c>
      <c r="CI66" s="264">
        <v>0</v>
      </c>
      <c r="CJ66" s="264">
        <v>0</v>
      </c>
      <c r="CK66" s="264">
        <v>0</v>
      </c>
      <c r="CL66" s="264">
        <v>0</v>
      </c>
      <c r="CM66" s="264">
        <v>0</v>
      </c>
      <c r="CN66" s="264">
        <v>0</v>
      </c>
      <c r="CO66" s="264">
        <v>0</v>
      </c>
      <c r="CP66" s="264">
        <v>0</v>
      </c>
      <c r="CQ66" s="264">
        <v>0</v>
      </c>
      <c r="CR66" s="264">
        <v>0</v>
      </c>
      <c r="CS66" s="264">
        <v>0</v>
      </c>
      <c r="CT66" s="264">
        <v>0</v>
      </c>
      <c r="CU66" s="264">
        <v>0</v>
      </c>
      <c r="CV66" s="264">
        <v>10494.900000000001</v>
      </c>
      <c r="CW66" s="264">
        <v>13032.649999999998</v>
      </c>
      <c r="CX66" s="264">
        <v>15162.850000000002</v>
      </c>
      <c r="CY66" s="577">
        <v>15144.770000000002</v>
      </c>
      <c r="CZ66" s="264">
        <v>0</v>
      </c>
      <c r="DA66" s="264">
        <v>0</v>
      </c>
      <c r="DB66" s="264">
        <v>0</v>
      </c>
      <c r="DC66" s="428">
        <f t="shared" si="0"/>
        <v>104637.28000000001</v>
      </c>
    </row>
    <row r="67" spans="1:107" x14ac:dyDescent="0.25">
      <c r="A67" s="313">
        <v>4544</v>
      </c>
      <c r="B67" s="347">
        <v>455709</v>
      </c>
      <c r="C67" s="313">
        <v>1027326</v>
      </c>
      <c r="D67" s="14">
        <v>1487028585</v>
      </c>
      <c r="F67" s="14" t="s">
        <v>920</v>
      </c>
      <c r="G67" s="14" t="str">
        <f>INDEX(FY2019_ALL_Targets!F:F,MATCH(B67,FY2019_ALL_Targets!B:B,0))</f>
        <v>Bexar</v>
      </c>
      <c r="H67" s="14" t="s">
        <v>3032</v>
      </c>
      <c r="I67" s="314" t="s">
        <v>523</v>
      </c>
      <c r="J67" s="314" t="s">
        <v>2856</v>
      </c>
      <c r="K67" s="314" t="s">
        <v>2857</v>
      </c>
      <c r="L67" s="264">
        <v>0</v>
      </c>
      <c r="M67" s="264">
        <v>0</v>
      </c>
      <c r="N67" s="264">
        <v>0</v>
      </c>
      <c r="O67" s="264">
        <v>0</v>
      </c>
      <c r="P67" s="264">
        <v>0</v>
      </c>
      <c r="Q67" s="264">
        <v>0</v>
      </c>
      <c r="R67" s="264">
        <v>0</v>
      </c>
      <c r="S67" s="264">
        <v>0</v>
      </c>
      <c r="T67" s="264">
        <v>0</v>
      </c>
      <c r="U67" s="264">
        <v>0</v>
      </c>
      <c r="V67" s="264">
        <v>0</v>
      </c>
      <c r="W67" s="264">
        <v>0</v>
      </c>
      <c r="X67" s="264">
        <v>4862.5499999999993</v>
      </c>
      <c r="Y67" s="264">
        <v>5119.07</v>
      </c>
      <c r="Z67" s="264">
        <v>4917.4900000000016</v>
      </c>
      <c r="AA67" s="577">
        <v>4908.7400000000007</v>
      </c>
      <c r="AB67" s="264">
        <v>0</v>
      </c>
      <c r="AC67" s="264">
        <v>0</v>
      </c>
      <c r="AD67" s="264">
        <v>0</v>
      </c>
      <c r="AE67" s="264">
        <v>0</v>
      </c>
      <c r="AF67" s="264">
        <v>0</v>
      </c>
      <c r="AG67" s="264">
        <v>0</v>
      </c>
      <c r="AH67" s="264">
        <v>0</v>
      </c>
      <c r="AI67" s="264">
        <v>0</v>
      </c>
      <c r="AJ67" s="264">
        <v>0</v>
      </c>
      <c r="AK67" s="264">
        <v>0</v>
      </c>
      <c r="AL67" s="264">
        <v>0</v>
      </c>
      <c r="AM67" s="264">
        <v>0</v>
      </c>
      <c r="AN67" s="264">
        <v>0</v>
      </c>
      <c r="AO67" s="264">
        <v>0</v>
      </c>
      <c r="AP67" s="264">
        <v>0</v>
      </c>
      <c r="AQ67" s="264">
        <v>0</v>
      </c>
      <c r="AR67" s="264">
        <v>0</v>
      </c>
      <c r="AS67" s="264">
        <v>0</v>
      </c>
      <c r="AT67" s="577">
        <v>0</v>
      </c>
      <c r="AU67" s="264">
        <v>0</v>
      </c>
      <c r="AV67" s="264">
        <v>0</v>
      </c>
      <c r="AW67" s="264">
        <v>0</v>
      </c>
      <c r="AX67" s="264">
        <v>0</v>
      </c>
      <c r="AY67" s="264">
        <v>0</v>
      </c>
      <c r="AZ67" s="264">
        <v>0</v>
      </c>
      <c r="BA67" s="264">
        <v>0</v>
      </c>
      <c r="BB67" s="264">
        <v>0</v>
      </c>
      <c r="BC67" s="264">
        <v>0</v>
      </c>
      <c r="BD67" s="264">
        <v>0</v>
      </c>
      <c r="BE67" s="264">
        <v>0</v>
      </c>
      <c r="BF67" s="264">
        <v>0</v>
      </c>
      <c r="BG67" s="264">
        <v>0</v>
      </c>
      <c r="BH67" s="264">
        <v>0</v>
      </c>
      <c r="BI67" s="264">
        <v>0</v>
      </c>
      <c r="BJ67" s="264">
        <v>6245.25</v>
      </c>
      <c r="BK67" s="264">
        <v>6554.65</v>
      </c>
      <c r="BL67" s="264">
        <v>6513.5</v>
      </c>
      <c r="BM67" s="577">
        <v>6314.5900000000011</v>
      </c>
      <c r="BN67" s="264">
        <v>0</v>
      </c>
      <c r="BO67" s="264">
        <v>0</v>
      </c>
      <c r="BP67" s="264">
        <v>0</v>
      </c>
      <c r="BQ67" s="264">
        <v>0</v>
      </c>
      <c r="BR67" s="264">
        <v>0</v>
      </c>
      <c r="BS67" s="264">
        <v>0</v>
      </c>
      <c r="BT67" s="264">
        <v>0</v>
      </c>
      <c r="BU67" s="264">
        <v>0</v>
      </c>
      <c r="BV67" s="264">
        <v>0</v>
      </c>
      <c r="BW67" s="264">
        <v>0</v>
      </c>
      <c r="BX67" s="264">
        <v>0</v>
      </c>
      <c r="BY67" s="264">
        <v>0</v>
      </c>
      <c r="BZ67" s="264">
        <v>0</v>
      </c>
      <c r="CA67" s="264">
        <v>0</v>
      </c>
      <c r="CB67" s="264">
        <v>0</v>
      </c>
      <c r="CC67" s="264">
        <v>10642.5</v>
      </c>
      <c r="CD67" s="264">
        <v>11107.04</v>
      </c>
      <c r="CE67" s="264">
        <v>11290.4</v>
      </c>
      <c r="CF67" s="577">
        <v>10695.46</v>
      </c>
      <c r="CG67" s="264">
        <v>0</v>
      </c>
      <c r="CH67" s="264">
        <v>0</v>
      </c>
      <c r="CI67" s="264">
        <v>0</v>
      </c>
      <c r="CJ67" s="264">
        <v>0</v>
      </c>
      <c r="CK67" s="264">
        <v>0</v>
      </c>
      <c r="CL67" s="264">
        <v>0</v>
      </c>
      <c r="CM67" s="264">
        <v>0</v>
      </c>
      <c r="CN67" s="264">
        <v>0</v>
      </c>
      <c r="CO67" s="264">
        <v>0</v>
      </c>
      <c r="CP67" s="264">
        <v>0</v>
      </c>
      <c r="CQ67" s="264">
        <v>0</v>
      </c>
      <c r="CR67" s="264">
        <v>0</v>
      </c>
      <c r="CS67" s="264">
        <v>0</v>
      </c>
      <c r="CT67" s="264">
        <v>0</v>
      </c>
      <c r="CU67" s="264">
        <v>0</v>
      </c>
      <c r="CV67" s="264">
        <v>0</v>
      </c>
      <c r="CW67" s="264">
        <v>0</v>
      </c>
      <c r="CX67" s="264">
        <v>0</v>
      </c>
      <c r="CY67" s="577">
        <v>0</v>
      </c>
      <c r="CZ67" s="264">
        <v>0</v>
      </c>
      <c r="DA67" s="264">
        <v>0</v>
      </c>
      <c r="DB67" s="264">
        <v>0</v>
      </c>
      <c r="DC67" s="428">
        <f t="shared" si="0"/>
        <v>89171.239999999991</v>
      </c>
    </row>
    <row r="68" spans="1:107" x14ac:dyDescent="0.25">
      <c r="A68" s="313">
        <v>5233</v>
      </c>
      <c r="B68" s="347">
        <v>455713</v>
      </c>
      <c r="C68" s="313">
        <v>1026173</v>
      </c>
      <c r="D68" s="14">
        <v>1679091508</v>
      </c>
      <c r="F68" s="14" t="s">
        <v>920</v>
      </c>
      <c r="G68" s="14" t="str">
        <f>INDEX(FY2019_ALL_Targets!F:F,MATCH(B68,FY2019_ALL_Targets!B:B,0))</f>
        <v>Bexar</v>
      </c>
      <c r="H68" s="14" t="s">
        <v>3017</v>
      </c>
      <c r="I68" s="314" t="s">
        <v>2954</v>
      </c>
      <c r="J68" s="314" t="s">
        <v>2955</v>
      </c>
      <c r="K68" s="314" t="s">
        <v>2956</v>
      </c>
      <c r="L68" s="264">
        <v>0</v>
      </c>
      <c r="M68" s="264">
        <v>0</v>
      </c>
      <c r="N68" s="264">
        <v>0</v>
      </c>
      <c r="O68" s="264">
        <v>0</v>
      </c>
      <c r="P68" s="264">
        <v>0</v>
      </c>
      <c r="Q68" s="264">
        <v>0</v>
      </c>
      <c r="R68" s="264">
        <v>0</v>
      </c>
      <c r="S68" s="264">
        <v>0</v>
      </c>
      <c r="T68" s="264">
        <v>0</v>
      </c>
      <c r="U68" s="264">
        <v>0</v>
      </c>
      <c r="V68" s="264">
        <v>0</v>
      </c>
      <c r="W68" s="264">
        <v>0</v>
      </c>
      <c r="X68" s="264">
        <v>19833.310000000001</v>
      </c>
      <c r="Y68" s="264">
        <v>27307.329999999998</v>
      </c>
      <c r="Z68" s="264">
        <v>26441.62</v>
      </c>
      <c r="AA68" s="577">
        <v>20164.11</v>
      </c>
      <c r="AB68" s="264">
        <v>0</v>
      </c>
      <c r="AC68" s="264">
        <v>0</v>
      </c>
      <c r="AD68" s="264">
        <v>0</v>
      </c>
      <c r="AE68" s="264">
        <v>0</v>
      </c>
      <c r="AF68" s="264">
        <v>0</v>
      </c>
      <c r="AG68" s="264">
        <v>0</v>
      </c>
      <c r="AH68" s="264">
        <v>0</v>
      </c>
      <c r="AI68" s="264">
        <v>0</v>
      </c>
      <c r="AJ68" s="264">
        <v>0</v>
      </c>
      <c r="AK68" s="264">
        <v>0</v>
      </c>
      <c r="AL68" s="264">
        <v>0</v>
      </c>
      <c r="AM68" s="264">
        <v>0</v>
      </c>
      <c r="AN68" s="264">
        <v>0</v>
      </c>
      <c r="AO68" s="264">
        <v>0</v>
      </c>
      <c r="AP68" s="264">
        <v>0</v>
      </c>
      <c r="AQ68" s="264">
        <v>0</v>
      </c>
      <c r="AR68" s="264">
        <v>0</v>
      </c>
      <c r="AS68" s="264">
        <v>0</v>
      </c>
      <c r="AT68" s="577">
        <v>0</v>
      </c>
      <c r="AU68" s="264">
        <v>0</v>
      </c>
      <c r="AV68" s="264">
        <v>0</v>
      </c>
      <c r="AW68" s="264">
        <v>0</v>
      </c>
      <c r="AX68" s="264">
        <v>0</v>
      </c>
      <c r="AY68" s="264">
        <v>0</v>
      </c>
      <c r="AZ68" s="264">
        <v>0</v>
      </c>
      <c r="BA68" s="264">
        <v>0</v>
      </c>
      <c r="BB68" s="264">
        <v>0</v>
      </c>
      <c r="BC68" s="264">
        <v>0</v>
      </c>
      <c r="BD68" s="264">
        <v>0</v>
      </c>
      <c r="BE68" s="264">
        <v>0</v>
      </c>
      <c r="BF68" s="264">
        <v>0</v>
      </c>
      <c r="BG68" s="264">
        <v>0</v>
      </c>
      <c r="BH68" s="264">
        <v>0</v>
      </c>
      <c r="BI68" s="264">
        <v>0</v>
      </c>
      <c r="BJ68" s="264">
        <v>25473.05</v>
      </c>
      <c r="BK68" s="264">
        <v>34984.049999999996</v>
      </c>
      <c r="BL68" s="264">
        <v>35086.520000000004</v>
      </c>
      <c r="BM68" s="577">
        <v>25794.86</v>
      </c>
      <c r="BN68" s="264">
        <v>0</v>
      </c>
      <c r="BO68" s="264">
        <v>0</v>
      </c>
      <c r="BP68" s="264">
        <v>0</v>
      </c>
      <c r="BQ68" s="264">
        <v>0</v>
      </c>
      <c r="BR68" s="264">
        <v>0</v>
      </c>
      <c r="BS68" s="264">
        <v>0</v>
      </c>
      <c r="BT68" s="264">
        <v>0</v>
      </c>
      <c r="BU68" s="264">
        <v>0</v>
      </c>
      <c r="BV68" s="264">
        <v>0</v>
      </c>
      <c r="BW68" s="264">
        <v>0</v>
      </c>
      <c r="BX68" s="264">
        <v>0</v>
      </c>
      <c r="BY68" s="264">
        <v>0</v>
      </c>
      <c r="BZ68" s="264">
        <v>0</v>
      </c>
      <c r="CA68" s="264">
        <v>0</v>
      </c>
      <c r="CB68" s="264">
        <v>0</v>
      </c>
      <c r="CC68" s="264">
        <v>43408.5</v>
      </c>
      <c r="CD68" s="264">
        <v>59357.280000000006</v>
      </c>
      <c r="CE68" s="264">
        <v>60720.480000000003</v>
      </c>
      <c r="CF68" s="577">
        <v>43768.53</v>
      </c>
      <c r="CG68" s="264">
        <v>0</v>
      </c>
      <c r="CH68" s="264">
        <v>0</v>
      </c>
      <c r="CI68" s="264">
        <v>0</v>
      </c>
      <c r="CJ68" s="264">
        <v>0</v>
      </c>
      <c r="CK68" s="264">
        <v>0</v>
      </c>
      <c r="CL68" s="264">
        <v>0</v>
      </c>
      <c r="CM68" s="264">
        <v>0</v>
      </c>
      <c r="CN68" s="264">
        <v>0</v>
      </c>
      <c r="CO68" s="264">
        <v>0</v>
      </c>
      <c r="CP68" s="264">
        <v>0</v>
      </c>
      <c r="CQ68" s="264">
        <v>0</v>
      </c>
      <c r="CR68" s="264">
        <v>0</v>
      </c>
      <c r="CS68" s="264">
        <v>0</v>
      </c>
      <c r="CT68" s="264">
        <v>0</v>
      </c>
      <c r="CU68" s="264">
        <v>0</v>
      </c>
      <c r="CV68" s="264">
        <v>0</v>
      </c>
      <c r="CW68" s="264">
        <v>0</v>
      </c>
      <c r="CX68" s="264">
        <v>0</v>
      </c>
      <c r="CY68" s="577">
        <v>0</v>
      </c>
      <c r="CZ68" s="264">
        <v>0</v>
      </c>
      <c r="DA68" s="264">
        <v>0</v>
      </c>
      <c r="DB68" s="264">
        <v>0</v>
      </c>
      <c r="DC68" s="428">
        <f t="shared" ref="DC68:DC131" si="1">SUM(L68:DB68)</f>
        <v>422339.64</v>
      </c>
    </row>
    <row r="69" spans="1:107" x14ac:dyDescent="0.25">
      <c r="A69" s="311">
        <v>5137</v>
      </c>
      <c r="B69" s="347">
        <v>455714</v>
      </c>
      <c r="C69" s="311">
        <v>1028457</v>
      </c>
      <c r="D69" s="14">
        <v>1114048683</v>
      </c>
      <c r="F69" s="14" t="s">
        <v>930</v>
      </c>
      <c r="G69" s="14" t="str">
        <f>INDEX(FY2019_ALL_Targets!F:F,MATCH(B69,FY2019_ALL_Targets!B:B,0))</f>
        <v>Harris</v>
      </c>
      <c r="H69" s="14" t="s">
        <v>3016</v>
      </c>
      <c r="I69" s="312" t="s">
        <v>680</v>
      </c>
      <c r="J69" s="312" t="s">
        <v>1051</v>
      </c>
      <c r="K69" s="312" t="s">
        <v>681</v>
      </c>
      <c r="L69" s="264">
        <v>0</v>
      </c>
      <c r="M69" s="264">
        <v>0</v>
      </c>
      <c r="N69" s="264">
        <v>0</v>
      </c>
      <c r="O69" s="264">
        <v>0</v>
      </c>
      <c r="P69" s="264">
        <v>0</v>
      </c>
      <c r="Q69" s="264">
        <v>0</v>
      </c>
      <c r="R69" s="264">
        <v>0</v>
      </c>
      <c r="S69" s="264">
        <v>0</v>
      </c>
      <c r="T69" s="264">
        <v>0</v>
      </c>
      <c r="U69" s="264">
        <v>0</v>
      </c>
      <c r="V69" s="264">
        <v>0</v>
      </c>
      <c r="W69" s="264">
        <v>0</v>
      </c>
      <c r="X69" s="264">
        <v>13490.820000000002</v>
      </c>
      <c r="Y69" s="264">
        <v>41985.719999999994</v>
      </c>
      <c r="Z69" s="264">
        <v>57123.62000000001</v>
      </c>
      <c r="AA69" s="577">
        <v>56352.529999999992</v>
      </c>
      <c r="AB69" s="264">
        <v>0</v>
      </c>
      <c r="AC69" s="264">
        <v>0</v>
      </c>
      <c r="AD69" s="264">
        <v>0</v>
      </c>
      <c r="AE69" s="264">
        <v>0</v>
      </c>
      <c r="AF69" s="264">
        <v>0</v>
      </c>
      <c r="AG69" s="264">
        <v>0</v>
      </c>
      <c r="AH69" s="264">
        <v>0</v>
      </c>
      <c r="AI69" s="264">
        <v>0</v>
      </c>
      <c r="AJ69" s="264">
        <v>0</v>
      </c>
      <c r="AK69" s="264">
        <v>0</v>
      </c>
      <c r="AL69" s="264">
        <v>0</v>
      </c>
      <c r="AM69" s="264">
        <v>0</v>
      </c>
      <c r="AN69" s="264">
        <v>0</v>
      </c>
      <c r="AO69" s="264">
        <v>0</v>
      </c>
      <c r="AP69" s="264">
        <v>0</v>
      </c>
      <c r="AQ69" s="264">
        <v>0</v>
      </c>
      <c r="AR69" s="264">
        <v>0</v>
      </c>
      <c r="AS69" s="264">
        <v>0</v>
      </c>
      <c r="AT69" s="577">
        <v>0</v>
      </c>
      <c r="AU69" s="264">
        <v>0</v>
      </c>
      <c r="AV69" s="264">
        <v>0</v>
      </c>
      <c r="AW69" s="264">
        <v>0</v>
      </c>
      <c r="AX69" s="264">
        <v>0</v>
      </c>
      <c r="AY69" s="264">
        <v>0</v>
      </c>
      <c r="AZ69" s="264">
        <v>0</v>
      </c>
      <c r="BA69" s="264">
        <v>0</v>
      </c>
      <c r="BB69" s="264">
        <v>0</v>
      </c>
      <c r="BC69" s="264">
        <v>0</v>
      </c>
      <c r="BD69" s="264">
        <v>0</v>
      </c>
      <c r="BE69" s="264">
        <v>0</v>
      </c>
      <c r="BF69" s="264">
        <v>0</v>
      </c>
      <c r="BG69" s="264">
        <v>0</v>
      </c>
      <c r="BH69" s="264">
        <v>0</v>
      </c>
      <c r="BI69" s="264">
        <v>0</v>
      </c>
      <c r="BJ69" s="264">
        <v>8002.2600000000011</v>
      </c>
      <c r="BK69" s="264">
        <v>24333.47</v>
      </c>
      <c r="BL69" s="264">
        <v>32369.270000000008</v>
      </c>
      <c r="BM69" s="577">
        <v>31256.900000000005</v>
      </c>
      <c r="BN69" s="264">
        <v>0</v>
      </c>
      <c r="BO69" s="264">
        <v>0</v>
      </c>
      <c r="BP69" s="264">
        <v>0</v>
      </c>
      <c r="BQ69" s="264">
        <v>0</v>
      </c>
      <c r="BR69" s="264">
        <v>0</v>
      </c>
      <c r="BS69" s="264">
        <v>0</v>
      </c>
      <c r="BT69" s="264">
        <v>0</v>
      </c>
      <c r="BU69" s="264">
        <v>0</v>
      </c>
      <c r="BV69" s="264">
        <v>0</v>
      </c>
      <c r="BW69" s="264">
        <v>0</v>
      </c>
      <c r="BX69" s="264">
        <v>0</v>
      </c>
      <c r="BY69" s="264">
        <v>0</v>
      </c>
      <c r="BZ69" s="264">
        <v>0</v>
      </c>
      <c r="CA69" s="264">
        <v>0</v>
      </c>
      <c r="CB69" s="264">
        <v>0</v>
      </c>
      <c r="CC69" s="264">
        <v>0</v>
      </c>
      <c r="CD69" s="264">
        <v>0</v>
      </c>
      <c r="CE69" s="264">
        <v>0</v>
      </c>
      <c r="CF69" s="577">
        <v>0</v>
      </c>
      <c r="CG69" s="264">
        <v>0</v>
      </c>
      <c r="CH69" s="264">
        <v>0</v>
      </c>
      <c r="CI69" s="264">
        <v>0</v>
      </c>
      <c r="CJ69" s="264">
        <v>0</v>
      </c>
      <c r="CK69" s="264">
        <v>0</v>
      </c>
      <c r="CL69" s="264">
        <v>0</v>
      </c>
      <c r="CM69" s="264">
        <v>0</v>
      </c>
      <c r="CN69" s="264">
        <v>0</v>
      </c>
      <c r="CO69" s="264">
        <v>0</v>
      </c>
      <c r="CP69" s="264">
        <v>0</v>
      </c>
      <c r="CQ69" s="264">
        <v>0</v>
      </c>
      <c r="CR69" s="264">
        <v>0</v>
      </c>
      <c r="CS69" s="264">
        <v>0</v>
      </c>
      <c r="CT69" s="264">
        <v>0</v>
      </c>
      <c r="CU69" s="264">
        <v>0</v>
      </c>
      <c r="CV69" s="264">
        <v>20381.759999999998</v>
      </c>
      <c r="CW69" s="264">
        <v>64068.83</v>
      </c>
      <c r="CX69" s="264">
        <v>87265.66</v>
      </c>
      <c r="CY69" s="577">
        <v>87789.92</v>
      </c>
      <c r="CZ69" s="264">
        <v>0</v>
      </c>
      <c r="DA69" s="264">
        <v>0</v>
      </c>
      <c r="DB69" s="264">
        <v>0</v>
      </c>
      <c r="DC69" s="428">
        <f t="shared" si="1"/>
        <v>524420.76000000013</v>
      </c>
    </row>
    <row r="70" spans="1:107" x14ac:dyDescent="0.25">
      <c r="A70" s="313">
        <v>5234</v>
      </c>
      <c r="B70" s="347">
        <v>455715</v>
      </c>
      <c r="C70" s="313">
        <v>1026029</v>
      </c>
      <c r="D70" s="14">
        <v>1700841673</v>
      </c>
      <c r="F70" s="14" t="s">
        <v>940</v>
      </c>
      <c r="G70" s="14" t="str">
        <f>INDEX(FY2019_ALL_Targets!F:F,MATCH(B70,FY2019_ALL_Targets!B:B,0))</f>
        <v>Travis</v>
      </c>
      <c r="H70" s="14" t="s">
        <v>3121</v>
      </c>
      <c r="I70" s="314" t="s">
        <v>2694</v>
      </c>
      <c r="J70" s="314" t="s">
        <v>1020</v>
      </c>
      <c r="K70" s="314" t="s">
        <v>265</v>
      </c>
      <c r="L70" s="264">
        <v>10530</v>
      </c>
      <c r="M70" s="264">
        <v>10662.6</v>
      </c>
      <c r="N70" s="264">
        <v>10826.4</v>
      </c>
      <c r="O70" s="264">
        <v>10545.6</v>
      </c>
      <c r="P70" s="264">
        <v>10208.040000000001</v>
      </c>
      <c r="Q70" s="264">
        <v>10608.96</v>
      </c>
      <c r="R70" s="264">
        <v>10407.06</v>
      </c>
      <c r="S70" s="264">
        <v>11170.38</v>
      </c>
      <c r="T70" s="264">
        <v>11091.3</v>
      </c>
      <c r="U70" s="264">
        <v>10396.14</v>
      </c>
      <c r="V70" s="264">
        <v>10351.289999999999</v>
      </c>
      <c r="W70" s="264">
        <v>11075.58</v>
      </c>
      <c r="X70" s="264">
        <v>16625.25</v>
      </c>
      <c r="Y70" s="264">
        <v>16473.449999999997</v>
      </c>
      <c r="Z70" s="264">
        <v>11384.19</v>
      </c>
      <c r="AA70" s="577">
        <v>10676.21</v>
      </c>
      <c r="AB70" s="264">
        <v>0</v>
      </c>
      <c r="AC70" s="264">
        <v>0</v>
      </c>
      <c r="AD70" s="264">
        <v>0</v>
      </c>
      <c r="AE70" s="264">
        <v>0</v>
      </c>
      <c r="AF70" s="264">
        <v>0</v>
      </c>
      <c r="AG70" s="264">
        <v>0</v>
      </c>
      <c r="AH70" s="264">
        <v>0</v>
      </c>
      <c r="AI70" s="264">
        <v>0</v>
      </c>
      <c r="AJ70" s="264">
        <v>0</v>
      </c>
      <c r="AK70" s="264">
        <v>0</v>
      </c>
      <c r="AL70" s="264">
        <v>0</v>
      </c>
      <c r="AM70" s="264">
        <v>0</v>
      </c>
      <c r="AN70" s="264">
        <v>0</v>
      </c>
      <c r="AO70" s="264">
        <v>0</v>
      </c>
      <c r="AP70" s="264">
        <v>0</v>
      </c>
      <c r="AQ70" s="264">
        <v>0</v>
      </c>
      <c r="AR70" s="264">
        <v>0</v>
      </c>
      <c r="AS70" s="264">
        <v>0</v>
      </c>
      <c r="AT70" s="577">
        <v>0</v>
      </c>
      <c r="AU70" s="264">
        <v>0</v>
      </c>
      <c r="AV70" s="264">
        <v>0</v>
      </c>
      <c r="AW70" s="264">
        <v>0</v>
      </c>
      <c r="AX70" s="264">
        <v>0</v>
      </c>
      <c r="AY70" s="264">
        <v>0</v>
      </c>
      <c r="AZ70" s="264">
        <v>0</v>
      </c>
      <c r="BA70" s="264">
        <v>0</v>
      </c>
      <c r="BB70" s="264">
        <v>0</v>
      </c>
      <c r="BC70" s="264">
        <v>0</v>
      </c>
      <c r="BD70" s="264">
        <v>0</v>
      </c>
      <c r="BE70" s="264">
        <v>0</v>
      </c>
      <c r="BF70" s="264">
        <v>0</v>
      </c>
      <c r="BG70" s="264">
        <v>0</v>
      </c>
      <c r="BH70" s="264">
        <v>0</v>
      </c>
      <c r="BI70" s="264">
        <v>0</v>
      </c>
      <c r="BJ70" s="264">
        <v>0</v>
      </c>
      <c r="BK70" s="264">
        <v>0</v>
      </c>
      <c r="BL70" s="264">
        <v>0</v>
      </c>
      <c r="BM70" s="577">
        <v>0</v>
      </c>
      <c r="BN70" s="264">
        <v>0</v>
      </c>
      <c r="BO70" s="264">
        <v>0</v>
      </c>
      <c r="BP70" s="264">
        <v>0</v>
      </c>
      <c r="BQ70" s="264">
        <v>0</v>
      </c>
      <c r="BR70" s="264">
        <v>0</v>
      </c>
      <c r="BS70" s="264">
        <v>0</v>
      </c>
      <c r="BT70" s="264">
        <v>0</v>
      </c>
      <c r="BU70" s="264">
        <v>0</v>
      </c>
      <c r="BV70" s="264">
        <v>0</v>
      </c>
      <c r="BW70" s="264">
        <v>0</v>
      </c>
      <c r="BX70" s="264">
        <v>0</v>
      </c>
      <c r="BY70" s="264">
        <v>0</v>
      </c>
      <c r="BZ70" s="264">
        <v>0</v>
      </c>
      <c r="CA70" s="264">
        <v>0</v>
      </c>
      <c r="CB70" s="264">
        <v>0</v>
      </c>
      <c r="CC70" s="264">
        <v>0</v>
      </c>
      <c r="CD70" s="264">
        <v>0</v>
      </c>
      <c r="CE70" s="264">
        <v>0</v>
      </c>
      <c r="CF70" s="577">
        <v>0</v>
      </c>
      <c r="CG70" s="264">
        <v>0</v>
      </c>
      <c r="CH70" s="264">
        <v>0</v>
      </c>
      <c r="CI70" s="264">
        <v>0</v>
      </c>
      <c r="CJ70" s="264">
        <v>14133.6</v>
      </c>
      <c r="CK70" s="264">
        <v>14125.800000000001</v>
      </c>
      <c r="CL70" s="264">
        <v>15014.999999999998</v>
      </c>
      <c r="CM70" s="264">
        <v>14476.800000000001</v>
      </c>
      <c r="CN70" s="264">
        <v>14733.81</v>
      </c>
      <c r="CO70" s="264">
        <v>14332.890000000001</v>
      </c>
      <c r="CP70" s="264">
        <v>14832</v>
      </c>
      <c r="CQ70" s="264">
        <v>15719.789999999999</v>
      </c>
      <c r="CR70" s="264">
        <v>14490.9</v>
      </c>
      <c r="CS70" s="264">
        <v>14958.419999999998</v>
      </c>
      <c r="CT70" s="264">
        <v>14675.609999999999</v>
      </c>
      <c r="CU70" s="264">
        <v>14742.359999999999</v>
      </c>
      <c r="CV70" s="264">
        <v>22469.4</v>
      </c>
      <c r="CW70" s="264">
        <v>22882.499999999996</v>
      </c>
      <c r="CX70" s="264">
        <v>15766.83</v>
      </c>
      <c r="CY70" s="577">
        <v>14916.150000000001</v>
      </c>
      <c r="CZ70" s="264">
        <v>0</v>
      </c>
      <c r="DA70" s="264">
        <v>0</v>
      </c>
      <c r="DB70" s="264">
        <v>0</v>
      </c>
      <c r="DC70" s="428">
        <f t="shared" si="1"/>
        <v>435304.31</v>
      </c>
    </row>
    <row r="71" spans="1:107" x14ac:dyDescent="0.25">
      <c r="A71" s="311">
        <v>4772</v>
      </c>
      <c r="B71" s="347">
        <v>455724</v>
      </c>
      <c r="C71" s="311">
        <v>1026703</v>
      </c>
      <c r="D71" s="14">
        <v>1831210426</v>
      </c>
      <c r="F71" s="14" t="s">
        <v>913</v>
      </c>
      <c r="G71" s="14" t="str">
        <f>INDEX(FY2019_ALL_Targets!F:F,MATCH(B71,FY2019_ALL_Targets!B:B,0))</f>
        <v>MRSA West</v>
      </c>
      <c r="H71" s="14" t="s">
        <v>3109</v>
      </c>
      <c r="I71" s="312" t="s">
        <v>211</v>
      </c>
      <c r="J71" s="312" t="s">
        <v>1016</v>
      </c>
      <c r="K71" s="312" t="s">
        <v>2524</v>
      </c>
      <c r="L71" s="264">
        <v>17576.400000000001</v>
      </c>
      <c r="M71" s="264">
        <v>17141.84</v>
      </c>
      <c r="N71" s="264">
        <v>18740.400000000001</v>
      </c>
      <c r="O71" s="264">
        <v>17979.919999999998</v>
      </c>
      <c r="P71" s="264">
        <v>18284.420000000002</v>
      </c>
      <c r="Q71" s="264">
        <v>17978.02</v>
      </c>
      <c r="R71" s="264">
        <v>17490.54</v>
      </c>
      <c r="S71" s="264">
        <v>18192.41</v>
      </c>
      <c r="T71" s="264">
        <v>17558.18</v>
      </c>
      <c r="U71" s="264">
        <v>17629.29</v>
      </c>
      <c r="V71" s="264">
        <v>17235.37</v>
      </c>
      <c r="W71" s="264">
        <v>17752.16</v>
      </c>
      <c r="X71" s="264">
        <v>38922.85</v>
      </c>
      <c r="Y71" s="264">
        <v>51227.360000000001</v>
      </c>
      <c r="Z71" s="264">
        <v>41626.699999999997</v>
      </c>
      <c r="AA71" s="577">
        <v>51391.740000000005</v>
      </c>
      <c r="AB71" s="264">
        <v>0</v>
      </c>
      <c r="AC71" s="264">
        <v>0</v>
      </c>
      <c r="AD71" s="264">
        <v>0</v>
      </c>
      <c r="AE71" s="264">
        <v>0</v>
      </c>
      <c r="AF71" s="264">
        <v>0</v>
      </c>
      <c r="AG71" s="264">
        <v>0</v>
      </c>
      <c r="AH71" s="264">
        <v>0</v>
      </c>
      <c r="AI71" s="264">
        <v>0</v>
      </c>
      <c r="AJ71" s="264">
        <v>0</v>
      </c>
      <c r="AK71" s="264">
        <v>0</v>
      </c>
      <c r="AL71" s="264">
        <v>0</v>
      </c>
      <c r="AM71" s="264">
        <v>0</v>
      </c>
      <c r="AN71" s="264">
        <v>0</v>
      </c>
      <c r="AO71" s="264">
        <v>0</v>
      </c>
      <c r="AP71" s="264">
        <v>0</v>
      </c>
      <c r="AQ71" s="264">
        <v>0</v>
      </c>
      <c r="AR71" s="264">
        <v>0</v>
      </c>
      <c r="AS71" s="264">
        <v>0</v>
      </c>
      <c r="AT71" s="577">
        <v>0</v>
      </c>
      <c r="AU71" s="264">
        <v>0</v>
      </c>
      <c r="AV71" s="264">
        <v>0</v>
      </c>
      <c r="AW71" s="264">
        <v>0</v>
      </c>
      <c r="AX71" s="264">
        <v>0</v>
      </c>
      <c r="AY71" s="264">
        <v>0</v>
      </c>
      <c r="AZ71" s="264">
        <v>0</v>
      </c>
      <c r="BA71" s="264">
        <v>0</v>
      </c>
      <c r="BB71" s="264">
        <v>0</v>
      </c>
      <c r="BC71" s="264">
        <v>0</v>
      </c>
      <c r="BD71" s="264">
        <v>0</v>
      </c>
      <c r="BE71" s="264">
        <v>0</v>
      </c>
      <c r="BF71" s="264">
        <v>0</v>
      </c>
      <c r="BG71" s="264">
        <v>0</v>
      </c>
      <c r="BH71" s="264">
        <v>0</v>
      </c>
      <c r="BI71" s="264">
        <v>0</v>
      </c>
      <c r="BJ71" s="264">
        <v>0</v>
      </c>
      <c r="BK71" s="264">
        <v>0</v>
      </c>
      <c r="BL71" s="264">
        <v>0</v>
      </c>
      <c r="BM71" s="577">
        <v>0</v>
      </c>
      <c r="BN71" s="264">
        <v>0</v>
      </c>
      <c r="BO71" s="264">
        <v>0</v>
      </c>
      <c r="BP71" s="264">
        <v>0</v>
      </c>
      <c r="BQ71" s="264">
        <v>19500.88</v>
      </c>
      <c r="BR71" s="264">
        <v>19663.839999999997</v>
      </c>
      <c r="BS71" s="264">
        <v>20501.919999999998</v>
      </c>
      <c r="BT71" s="264">
        <v>20416.560000000001</v>
      </c>
      <c r="BU71" s="264">
        <v>20230.060000000001</v>
      </c>
      <c r="BV71" s="264">
        <v>20176.439999999999</v>
      </c>
      <c r="BW71" s="264">
        <v>19916.240000000002</v>
      </c>
      <c r="BX71" s="264">
        <v>19901.579999999998</v>
      </c>
      <c r="BY71" s="264">
        <v>20277.03</v>
      </c>
      <c r="BZ71" s="264">
        <v>19605</v>
      </c>
      <c r="CA71" s="264">
        <v>19558.349999999999</v>
      </c>
      <c r="CB71" s="264">
        <v>20148.169999999998</v>
      </c>
      <c r="CC71" s="264">
        <v>43442.85</v>
      </c>
      <c r="CD71" s="264">
        <v>57447.200000000012</v>
      </c>
      <c r="CE71" s="264">
        <v>46936.159999999989</v>
      </c>
      <c r="CF71" s="577">
        <v>58079.039999999994</v>
      </c>
      <c r="CG71" s="264">
        <v>0</v>
      </c>
      <c r="CH71" s="264">
        <v>0</v>
      </c>
      <c r="CI71" s="264">
        <v>0</v>
      </c>
      <c r="CJ71" s="264">
        <v>0</v>
      </c>
      <c r="CK71" s="264">
        <v>0</v>
      </c>
      <c r="CL71" s="264">
        <v>0</v>
      </c>
      <c r="CM71" s="264">
        <v>0</v>
      </c>
      <c r="CN71" s="264">
        <v>0</v>
      </c>
      <c r="CO71" s="264">
        <v>0</v>
      </c>
      <c r="CP71" s="264">
        <v>0</v>
      </c>
      <c r="CQ71" s="264">
        <v>0</v>
      </c>
      <c r="CR71" s="264">
        <v>0</v>
      </c>
      <c r="CS71" s="264">
        <v>0</v>
      </c>
      <c r="CT71" s="264">
        <v>0</v>
      </c>
      <c r="CU71" s="264">
        <v>0</v>
      </c>
      <c r="CV71" s="264">
        <v>0</v>
      </c>
      <c r="CW71" s="264">
        <v>0</v>
      </c>
      <c r="CX71" s="264">
        <v>0</v>
      </c>
      <c r="CY71" s="577">
        <v>0</v>
      </c>
      <c r="CZ71" s="264">
        <v>0</v>
      </c>
      <c r="DA71" s="264">
        <v>0</v>
      </c>
      <c r="DB71" s="264">
        <v>0</v>
      </c>
      <c r="DC71" s="428">
        <f t="shared" si="1"/>
        <v>842528.92</v>
      </c>
    </row>
    <row r="72" spans="1:107" x14ac:dyDescent="0.25">
      <c r="A72" s="313">
        <v>4946</v>
      </c>
      <c r="B72" s="347">
        <v>455726</v>
      </c>
      <c r="C72" s="313">
        <v>1027041</v>
      </c>
      <c r="D72" s="14">
        <v>1982740098</v>
      </c>
      <c r="F72" s="14" t="s">
        <v>935</v>
      </c>
      <c r="G72" s="14" t="str">
        <f>INDEX(FY2019_ALL_Targets!F:F,MATCH(B72,FY2019_ALL_Targets!B:B,0))</f>
        <v>Nueces</v>
      </c>
      <c r="H72" s="14" t="s">
        <v>3045</v>
      </c>
      <c r="I72" s="314" t="s">
        <v>234</v>
      </c>
      <c r="J72" s="314" t="s">
        <v>968</v>
      </c>
      <c r="K72" s="314" t="s">
        <v>2357</v>
      </c>
      <c r="L72" s="264">
        <v>0</v>
      </c>
      <c r="M72" s="264">
        <v>0</v>
      </c>
      <c r="N72" s="264">
        <v>0</v>
      </c>
      <c r="O72" s="264">
        <v>0</v>
      </c>
      <c r="P72" s="264">
        <v>0</v>
      </c>
      <c r="Q72" s="264">
        <v>0</v>
      </c>
      <c r="R72" s="264">
        <v>0</v>
      </c>
      <c r="S72" s="264">
        <v>0</v>
      </c>
      <c r="T72" s="264">
        <v>0</v>
      </c>
      <c r="U72" s="264">
        <v>0</v>
      </c>
      <c r="V72" s="264">
        <v>0</v>
      </c>
      <c r="W72" s="264">
        <v>0</v>
      </c>
      <c r="X72" s="264">
        <v>0</v>
      </c>
      <c r="Y72" s="264">
        <v>0</v>
      </c>
      <c r="Z72" s="264">
        <v>0</v>
      </c>
      <c r="AA72" s="577">
        <v>0</v>
      </c>
      <c r="AB72" s="264">
        <v>0</v>
      </c>
      <c r="AC72" s="264">
        <v>0</v>
      </c>
      <c r="AD72" s="264">
        <v>0</v>
      </c>
      <c r="AE72" s="264">
        <v>0</v>
      </c>
      <c r="AF72" s="264">
        <v>0</v>
      </c>
      <c r="AG72" s="264">
        <v>0</v>
      </c>
      <c r="AH72" s="264">
        <v>0</v>
      </c>
      <c r="AI72" s="264">
        <v>0</v>
      </c>
      <c r="AJ72" s="264">
        <v>0</v>
      </c>
      <c r="AK72" s="264">
        <v>0</v>
      </c>
      <c r="AL72" s="264">
        <v>0</v>
      </c>
      <c r="AM72" s="264">
        <v>0</v>
      </c>
      <c r="AN72" s="264">
        <v>0</v>
      </c>
      <c r="AO72" s="264">
        <v>0</v>
      </c>
      <c r="AP72" s="264">
        <v>0</v>
      </c>
      <c r="AQ72" s="264">
        <v>0</v>
      </c>
      <c r="AR72" s="264">
        <v>0</v>
      </c>
      <c r="AS72" s="264">
        <v>0</v>
      </c>
      <c r="AT72" s="577">
        <v>0</v>
      </c>
      <c r="AU72" s="264">
        <v>0</v>
      </c>
      <c r="AV72" s="264">
        <v>0</v>
      </c>
      <c r="AW72" s="264">
        <v>0</v>
      </c>
      <c r="AX72" s="264">
        <v>0</v>
      </c>
      <c r="AY72" s="264">
        <v>0</v>
      </c>
      <c r="AZ72" s="264">
        <v>0</v>
      </c>
      <c r="BA72" s="264">
        <v>0</v>
      </c>
      <c r="BB72" s="264">
        <v>0</v>
      </c>
      <c r="BC72" s="264">
        <v>0</v>
      </c>
      <c r="BD72" s="264">
        <v>0</v>
      </c>
      <c r="BE72" s="264">
        <v>0</v>
      </c>
      <c r="BF72" s="264">
        <v>0</v>
      </c>
      <c r="BG72" s="264">
        <v>0</v>
      </c>
      <c r="BH72" s="264">
        <v>0</v>
      </c>
      <c r="BI72" s="264">
        <v>0</v>
      </c>
      <c r="BJ72" s="264">
        <v>0</v>
      </c>
      <c r="BK72" s="264">
        <v>0</v>
      </c>
      <c r="BL72" s="264">
        <v>0</v>
      </c>
      <c r="BM72" s="577">
        <v>0</v>
      </c>
      <c r="BN72" s="264">
        <v>0</v>
      </c>
      <c r="BO72" s="264">
        <v>0</v>
      </c>
      <c r="BP72" s="264">
        <v>0</v>
      </c>
      <c r="BQ72" s="264">
        <v>21312.75</v>
      </c>
      <c r="BR72" s="264">
        <v>21548.25</v>
      </c>
      <c r="BS72" s="264">
        <v>23008.350000000002</v>
      </c>
      <c r="BT72" s="264">
        <v>23973.9</v>
      </c>
      <c r="BU72" s="264">
        <v>23877.75</v>
      </c>
      <c r="BV72" s="264">
        <v>23529</v>
      </c>
      <c r="BW72" s="264">
        <v>22662.48</v>
      </c>
      <c r="BX72" s="264">
        <v>22314.18</v>
      </c>
      <c r="BY72" s="264">
        <v>21243.66</v>
      </c>
      <c r="BZ72" s="264">
        <v>20437.530000000002</v>
      </c>
      <c r="CA72" s="264">
        <v>19767.810000000001</v>
      </c>
      <c r="CB72" s="264">
        <v>21385.649999999998</v>
      </c>
      <c r="CC72" s="264">
        <v>61785.73</v>
      </c>
      <c r="CD72" s="264">
        <v>67970.62999999999</v>
      </c>
      <c r="CE72" s="264">
        <v>65737.100000000006</v>
      </c>
      <c r="CF72" s="577">
        <v>61066.92</v>
      </c>
      <c r="CG72" s="264">
        <v>0</v>
      </c>
      <c r="CH72" s="264">
        <v>0</v>
      </c>
      <c r="CI72" s="264">
        <v>0</v>
      </c>
      <c r="CJ72" s="264">
        <v>22890.600000000002</v>
      </c>
      <c r="CK72" s="264">
        <v>24044.550000000003</v>
      </c>
      <c r="CL72" s="264">
        <v>24703.95</v>
      </c>
      <c r="CM72" s="264">
        <v>25104.300000000003</v>
      </c>
      <c r="CN72" s="264">
        <v>24575.25</v>
      </c>
      <c r="CO72" s="264">
        <v>25086.75</v>
      </c>
      <c r="CP72" s="264">
        <v>22550.309999999998</v>
      </c>
      <c r="CQ72" s="264">
        <v>23531.129999999997</v>
      </c>
      <c r="CR72" s="264">
        <v>21660.18</v>
      </c>
      <c r="CS72" s="264">
        <v>21928.18</v>
      </c>
      <c r="CT72" s="264">
        <v>21759.1</v>
      </c>
      <c r="CU72" s="264">
        <v>23204.1</v>
      </c>
      <c r="CV72" s="264">
        <v>67197.78</v>
      </c>
      <c r="CW72" s="264">
        <v>71181.369999999981</v>
      </c>
      <c r="CX72" s="264">
        <v>67259.430000000008</v>
      </c>
      <c r="CY72" s="577">
        <v>66328.59</v>
      </c>
      <c r="CZ72" s="264">
        <v>0</v>
      </c>
      <c r="DA72" s="264">
        <v>0</v>
      </c>
      <c r="DB72" s="264">
        <v>0</v>
      </c>
      <c r="DC72" s="428">
        <f t="shared" si="1"/>
        <v>1074627.2600000002</v>
      </c>
    </row>
    <row r="73" spans="1:107" x14ac:dyDescent="0.25">
      <c r="A73" s="313">
        <v>5257</v>
      </c>
      <c r="B73" s="347">
        <v>455727</v>
      </c>
      <c r="C73" s="313">
        <v>1028640</v>
      </c>
      <c r="D73" s="14">
        <v>1225022908</v>
      </c>
      <c r="F73" s="14" t="s">
        <v>941</v>
      </c>
      <c r="G73" s="14" t="str">
        <f>INDEX(FY2019_ALL_Targets!F:F,MATCH(B73,FY2019_ALL_Targets!B:B,0))</f>
        <v>Dallas</v>
      </c>
      <c r="H73" s="14" t="s">
        <v>3013</v>
      </c>
      <c r="I73" s="314" t="s">
        <v>2467</v>
      </c>
      <c r="J73" s="314" t="s">
        <v>1010</v>
      </c>
      <c r="K73" s="314" t="s">
        <v>2468</v>
      </c>
      <c r="L73" s="264">
        <v>0</v>
      </c>
      <c r="M73" s="264">
        <v>0</v>
      </c>
      <c r="N73" s="264">
        <v>0</v>
      </c>
      <c r="O73" s="264">
        <v>0</v>
      </c>
      <c r="P73" s="264">
        <v>0</v>
      </c>
      <c r="Q73" s="264">
        <v>0</v>
      </c>
      <c r="R73" s="264">
        <v>0</v>
      </c>
      <c r="S73" s="264">
        <v>0</v>
      </c>
      <c r="T73" s="264">
        <v>0</v>
      </c>
      <c r="U73" s="264">
        <v>0</v>
      </c>
      <c r="V73" s="264">
        <v>0</v>
      </c>
      <c r="W73" s="264">
        <v>0</v>
      </c>
      <c r="X73" s="264">
        <v>0</v>
      </c>
      <c r="Y73" s="264">
        <v>0</v>
      </c>
      <c r="Z73" s="264">
        <v>0</v>
      </c>
      <c r="AA73" s="577">
        <v>0</v>
      </c>
      <c r="AB73" s="264">
        <v>0</v>
      </c>
      <c r="AC73" s="264">
        <v>0</v>
      </c>
      <c r="AD73" s="264">
        <v>0</v>
      </c>
      <c r="AE73" s="264">
        <v>0</v>
      </c>
      <c r="AF73" s="264">
        <v>0</v>
      </c>
      <c r="AG73" s="264">
        <v>0</v>
      </c>
      <c r="AH73" s="264">
        <v>0</v>
      </c>
      <c r="AI73" s="264">
        <v>0</v>
      </c>
      <c r="AJ73" s="264">
        <v>0</v>
      </c>
      <c r="AK73" s="264">
        <v>0</v>
      </c>
      <c r="AL73" s="264">
        <v>0</v>
      </c>
      <c r="AM73" s="264">
        <v>0</v>
      </c>
      <c r="AN73" s="264">
        <v>0</v>
      </c>
      <c r="AO73" s="264">
        <v>0</v>
      </c>
      <c r="AP73" s="264">
        <v>0</v>
      </c>
      <c r="AQ73" s="264">
        <v>0</v>
      </c>
      <c r="AR73" s="264">
        <v>0</v>
      </c>
      <c r="AS73" s="264">
        <v>0</v>
      </c>
      <c r="AT73" s="577">
        <v>0</v>
      </c>
      <c r="AU73" s="264">
        <v>0</v>
      </c>
      <c r="AV73" s="264">
        <v>0</v>
      </c>
      <c r="AW73" s="264">
        <v>0</v>
      </c>
      <c r="AX73" s="264">
        <v>26601.09</v>
      </c>
      <c r="AY73" s="264">
        <v>27142.03</v>
      </c>
      <c r="AZ73" s="264">
        <v>28669.82</v>
      </c>
      <c r="BA73" s="264">
        <v>28728.3</v>
      </c>
      <c r="BB73" s="264">
        <v>27876.42</v>
      </c>
      <c r="BC73" s="264">
        <v>28612.86</v>
      </c>
      <c r="BD73" s="264">
        <v>26586.720000000001</v>
      </c>
      <c r="BE73" s="264">
        <v>29232.5</v>
      </c>
      <c r="BF73" s="264">
        <v>27405.640000000003</v>
      </c>
      <c r="BG73" s="264">
        <v>26062.280000000002</v>
      </c>
      <c r="BH73" s="264">
        <v>26353.68</v>
      </c>
      <c r="BI73" s="264">
        <v>26545.08</v>
      </c>
      <c r="BJ73" s="264">
        <v>77565.12000000001</v>
      </c>
      <c r="BK73" s="264">
        <v>63883.900000000009</v>
      </c>
      <c r="BL73" s="264">
        <v>64488.14</v>
      </c>
      <c r="BM73" s="577">
        <v>60876.83</v>
      </c>
      <c r="BN73" s="264">
        <v>0</v>
      </c>
      <c r="BO73" s="264">
        <v>0</v>
      </c>
      <c r="BP73" s="264">
        <v>0</v>
      </c>
      <c r="BQ73" s="264">
        <v>16557.149999999998</v>
      </c>
      <c r="BR73" s="264">
        <v>16389.019999999997</v>
      </c>
      <c r="BS73" s="264">
        <v>17829.09</v>
      </c>
      <c r="BT73" s="264">
        <v>17558.62</v>
      </c>
      <c r="BU73" s="264">
        <v>17226.919999999998</v>
      </c>
      <c r="BV73" s="264">
        <v>17985.02</v>
      </c>
      <c r="BW73" s="264">
        <v>16725.18</v>
      </c>
      <c r="BX73" s="264">
        <v>18256.599999999999</v>
      </c>
      <c r="BY73" s="264">
        <v>17032.38</v>
      </c>
      <c r="BZ73" s="264">
        <v>16644</v>
      </c>
      <c r="CA73" s="264">
        <v>16843.34</v>
      </c>
      <c r="CB73" s="264">
        <v>16495.260000000002</v>
      </c>
      <c r="CC73" s="264">
        <v>47788.480000000003</v>
      </c>
      <c r="CD73" s="264">
        <v>39636.080000000002</v>
      </c>
      <c r="CE73" s="264">
        <v>40265.46</v>
      </c>
      <c r="CF73" s="577">
        <v>38542.11</v>
      </c>
      <c r="CG73" s="264">
        <v>0</v>
      </c>
      <c r="CH73" s="264">
        <v>0</v>
      </c>
      <c r="CI73" s="264">
        <v>0</v>
      </c>
      <c r="CJ73" s="264">
        <v>0</v>
      </c>
      <c r="CK73" s="264">
        <v>0</v>
      </c>
      <c r="CL73" s="264">
        <v>0</v>
      </c>
      <c r="CM73" s="264">
        <v>0</v>
      </c>
      <c r="CN73" s="264">
        <v>0</v>
      </c>
      <c r="CO73" s="264">
        <v>0</v>
      </c>
      <c r="CP73" s="264">
        <v>0</v>
      </c>
      <c r="CQ73" s="264">
        <v>0</v>
      </c>
      <c r="CR73" s="264">
        <v>0</v>
      </c>
      <c r="CS73" s="264">
        <v>0</v>
      </c>
      <c r="CT73" s="264">
        <v>0</v>
      </c>
      <c r="CU73" s="264">
        <v>0</v>
      </c>
      <c r="CV73" s="264">
        <v>0</v>
      </c>
      <c r="CW73" s="264">
        <v>0</v>
      </c>
      <c r="CX73" s="264">
        <v>0</v>
      </c>
      <c r="CY73" s="577">
        <v>0</v>
      </c>
      <c r="CZ73" s="264">
        <v>0</v>
      </c>
      <c r="DA73" s="264">
        <v>0</v>
      </c>
      <c r="DB73" s="264">
        <v>0</v>
      </c>
      <c r="DC73" s="428">
        <f t="shared" si="1"/>
        <v>968405.12</v>
      </c>
    </row>
    <row r="74" spans="1:107" x14ac:dyDescent="0.25">
      <c r="A74" s="313">
        <v>4285</v>
      </c>
      <c r="B74" s="347">
        <v>455731</v>
      </c>
      <c r="C74" s="313">
        <v>1018315</v>
      </c>
      <c r="D74" s="14">
        <v>1073837449</v>
      </c>
      <c r="F74" s="14" t="s">
        <v>941</v>
      </c>
      <c r="G74" s="14" t="str">
        <f>INDEX(FY2019_ALL_Targets!F:F,MATCH(B74,FY2019_ALL_Targets!B:B,0))</f>
        <v>Dallas</v>
      </c>
      <c r="H74" s="14" t="s">
        <v>3013</v>
      </c>
      <c r="I74" s="314" t="s">
        <v>168</v>
      </c>
      <c r="J74" s="314" t="s">
        <v>1025</v>
      </c>
      <c r="K74" s="314" t="s">
        <v>169</v>
      </c>
      <c r="L74" s="264">
        <v>0</v>
      </c>
      <c r="M74" s="264">
        <v>0</v>
      </c>
      <c r="N74" s="264">
        <v>0</v>
      </c>
      <c r="O74" s="264">
        <v>0</v>
      </c>
      <c r="P74" s="264">
        <v>0</v>
      </c>
      <c r="Q74" s="264">
        <v>0</v>
      </c>
      <c r="R74" s="264">
        <v>0</v>
      </c>
      <c r="S74" s="264">
        <v>0</v>
      </c>
      <c r="T74" s="264">
        <v>0</v>
      </c>
      <c r="U74" s="264">
        <v>0</v>
      </c>
      <c r="V74" s="264">
        <v>0</v>
      </c>
      <c r="W74" s="264">
        <v>0</v>
      </c>
      <c r="X74" s="264">
        <v>0</v>
      </c>
      <c r="Y74" s="264">
        <v>0</v>
      </c>
      <c r="Z74" s="264">
        <v>0</v>
      </c>
      <c r="AA74" s="577">
        <v>0</v>
      </c>
      <c r="AB74" s="264">
        <v>0</v>
      </c>
      <c r="AC74" s="264">
        <v>0</v>
      </c>
      <c r="AD74" s="264">
        <v>0</v>
      </c>
      <c r="AE74" s="264">
        <v>0</v>
      </c>
      <c r="AF74" s="264">
        <v>0</v>
      </c>
      <c r="AG74" s="264">
        <v>0</v>
      </c>
      <c r="AH74" s="264">
        <v>0</v>
      </c>
      <c r="AI74" s="264">
        <v>0</v>
      </c>
      <c r="AJ74" s="264">
        <v>0</v>
      </c>
      <c r="AK74" s="264">
        <v>0</v>
      </c>
      <c r="AL74" s="264">
        <v>0</v>
      </c>
      <c r="AM74" s="264">
        <v>0</v>
      </c>
      <c r="AN74" s="264">
        <v>0</v>
      </c>
      <c r="AO74" s="264">
        <v>0</v>
      </c>
      <c r="AP74" s="264">
        <v>0</v>
      </c>
      <c r="AQ74" s="264">
        <v>0</v>
      </c>
      <c r="AR74" s="264">
        <v>0</v>
      </c>
      <c r="AS74" s="264">
        <v>0</v>
      </c>
      <c r="AT74" s="577">
        <v>0</v>
      </c>
      <c r="AU74" s="264">
        <v>0</v>
      </c>
      <c r="AV74" s="264">
        <v>0</v>
      </c>
      <c r="AW74" s="264">
        <v>0</v>
      </c>
      <c r="AX74" s="264">
        <v>0</v>
      </c>
      <c r="AY74" s="264">
        <v>0</v>
      </c>
      <c r="AZ74" s="264">
        <v>0</v>
      </c>
      <c r="BA74" s="264">
        <v>0</v>
      </c>
      <c r="BB74" s="264">
        <v>0</v>
      </c>
      <c r="BC74" s="264">
        <v>0</v>
      </c>
      <c r="BD74" s="264">
        <v>0</v>
      </c>
      <c r="BE74" s="264">
        <v>0</v>
      </c>
      <c r="BF74" s="264">
        <v>0</v>
      </c>
      <c r="BG74" s="264">
        <v>0</v>
      </c>
      <c r="BH74" s="264">
        <v>0</v>
      </c>
      <c r="BI74" s="264">
        <v>0</v>
      </c>
      <c r="BJ74" s="264">
        <v>100676.82</v>
      </c>
      <c r="BK74" s="264">
        <v>80810.12</v>
      </c>
      <c r="BL74" s="264">
        <v>79396.929999999993</v>
      </c>
      <c r="BM74" s="577">
        <v>74909.689999999988</v>
      </c>
      <c r="BN74" s="264">
        <v>0</v>
      </c>
      <c r="BO74" s="264">
        <v>0</v>
      </c>
      <c r="BP74" s="264">
        <v>0</v>
      </c>
      <c r="BQ74" s="264">
        <v>0</v>
      </c>
      <c r="BR74" s="264">
        <v>0</v>
      </c>
      <c r="BS74" s="264">
        <v>0</v>
      </c>
      <c r="BT74" s="264">
        <v>0</v>
      </c>
      <c r="BU74" s="264">
        <v>0</v>
      </c>
      <c r="BV74" s="264">
        <v>0</v>
      </c>
      <c r="BW74" s="264">
        <v>0</v>
      </c>
      <c r="BX74" s="264">
        <v>0</v>
      </c>
      <c r="BY74" s="264">
        <v>0</v>
      </c>
      <c r="BZ74" s="264">
        <v>0</v>
      </c>
      <c r="CA74" s="264">
        <v>0</v>
      </c>
      <c r="CB74" s="264">
        <v>0</v>
      </c>
      <c r="CC74" s="264">
        <v>62027.78</v>
      </c>
      <c r="CD74" s="264">
        <v>50149.26999999999</v>
      </c>
      <c r="CE74" s="264">
        <v>49562.65</v>
      </c>
      <c r="CF74" s="577">
        <v>47428.450000000004</v>
      </c>
      <c r="CG74" s="264">
        <v>0</v>
      </c>
      <c r="CH74" s="264">
        <v>0</v>
      </c>
      <c r="CI74" s="264">
        <v>0</v>
      </c>
      <c r="CJ74" s="264">
        <v>0</v>
      </c>
      <c r="CK74" s="264">
        <v>0</v>
      </c>
      <c r="CL74" s="264">
        <v>0</v>
      </c>
      <c r="CM74" s="264">
        <v>0</v>
      </c>
      <c r="CN74" s="264">
        <v>0</v>
      </c>
      <c r="CO74" s="264">
        <v>0</v>
      </c>
      <c r="CP74" s="264">
        <v>0</v>
      </c>
      <c r="CQ74" s="264">
        <v>0</v>
      </c>
      <c r="CR74" s="264">
        <v>0</v>
      </c>
      <c r="CS74" s="264">
        <v>0</v>
      </c>
      <c r="CT74" s="264">
        <v>0</v>
      </c>
      <c r="CU74" s="264">
        <v>0</v>
      </c>
      <c r="CV74" s="264">
        <v>0</v>
      </c>
      <c r="CW74" s="264">
        <v>0</v>
      </c>
      <c r="CX74" s="264">
        <v>0</v>
      </c>
      <c r="CY74" s="577">
        <v>0</v>
      </c>
      <c r="CZ74" s="264">
        <v>0</v>
      </c>
      <c r="DA74" s="264">
        <v>0</v>
      </c>
      <c r="DB74" s="264">
        <v>0</v>
      </c>
      <c r="DC74" s="428">
        <f t="shared" si="1"/>
        <v>544961.71</v>
      </c>
    </row>
    <row r="75" spans="1:107" x14ac:dyDescent="0.25">
      <c r="A75" s="311">
        <v>5243</v>
      </c>
      <c r="B75" s="347">
        <v>455732</v>
      </c>
      <c r="C75" s="311">
        <v>1026695</v>
      </c>
      <c r="D75" s="14">
        <v>1164404091</v>
      </c>
      <c r="F75" s="14" t="s">
        <v>920</v>
      </c>
      <c r="G75" s="14" t="str">
        <f>INDEX(FY2019_ALL_Targets!F:F,MATCH(B75,FY2019_ALL_Targets!B:B,0))</f>
        <v>Bexar</v>
      </c>
      <c r="H75" s="14" t="s">
        <v>3104</v>
      </c>
      <c r="I75" s="312" t="s">
        <v>738</v>
      </c>
      <c r="J75" s="312" t="s">
        <v>1016</v>
      </c>
      <c r="K75" s="312" t="s">
        <v>2659</v>
      </c>
      <c r="L75" s="264">
        <v>11450.04</v>
      </c>
      <c r="M75" s="264">
        <v>11751.039999999999</v>
      </c>
      <c r="N75" s="264">
        <v>12280.8</v>
      </c>
      <c r="O75" s="264">
        <v>12377.119999999999</v>
      </c>
      <c r="P75" s="264">
        <v>12175.36</v>
      </c>
      <c r="Q75" s="264">
        <v>12068.35</v>
      </c>
      <c r="R75" s="264">
        <v>11036.220000000001</v>
      </c>
      <c r="S75" s="264">
        <v>11526.58</v>
      </c>
      <c r="T75" s="264">
        <v>12057.35</v>
      </c>
      <c r="U75" s="264">
        <v>11135.720000000001</v>
      </c>
      <c r="V75" s="264">
        <v>11288.050000000001</v>
      </c>
      <c r="W75" s="264">
        <v>12058.5</v>
      </c>
      <c r="X75" s="264">
        <v>25963.07</v>
      </c>
      <c r="Y75" s="264">
        <v>26975.100000000006</v>
      </c>
      <c r="Z75" s="264">
        <v>33762.61</v>
      </c>
      <c r="AA75" s="577">
        <v>33928.71</v>
      </c>
      <c r="AB75" s="264">
        <v>0</v>
      </c>
      <c r="AC75" s="264">
        <v>0</v>
      </c>
      <c r="AD75" s="264">
        <v>0</v>
      </c>
      <c r="AE75" s="264">
        <v>0</v>
      </c>
      <c r="AF75" s="264">
        <v>0</v>
      </c>
      <c r="AG75" s="264">
        <v>0</v>
      </c>
      <c r="AH75" s="264">
        <v>0</v>
      </c>
      <c r="AI75" s="264">
        <v>0</v>
      </c>
      <c r="AJ75" s="264">
        <v>0</v>
      </c>
      <c r="AK75" s="264">
        <v>0</v>
      </c>
      <c r="AL75" s="264">
        <v>0</v>
      </c>
      <c r="AM75" s="264">
        <v>0</v>
      </c>
      <c r="AN75" s="264">
        <v>0</v>
      </c>
      <c r="AO75" s="264">
        <v>0</v>
      </c>
      <c r="AP75" s="264">
        <v>0</v>
      </c>
      <c r="AQ75" s="264">
        <v>0</v>
      </c>
      <c r="AR75" s="264">
        <v>0</v>
      </c>
      <c r="AS75" s="264">
        <v>0</v>
      </c>
      <c r="AT75" s="577">
        <v>0</v>
      </c>
      <c r="AU75" s="264">
        <v>0</v>
      </c>
      <c r="AV75" s="264">
        <v>0</v>
      </c>
      <c r="AW75" s="264">
        <v>0</v>
      </c>
      <c r="AX75" s="264">
        <v>14965.72</v>
      </c>
      <c r="AY75" s="264">
        <v>15459.359999999999</v>
      </c>
      <c r="AZ75" s="264">
        <v>15146.32</v>
      </c>
      <c r="BA75" s="264">
        <v>15760.359999999999</v>
      </c>
      <c r="BB75" s="264">
        <v>15278.65</v>
      </c>
      <c r="BC75" s="264">
        <v>15849.369999999999</v>
      </c>
      <c r="BD75" s="264">
        <v>15132.37</v>
      </c>
      <c r="BE75" s="264">
        <v>15555.31</v>
      </c>
      <c r="BF75" s="264">
        <v>15165.099999999999</v>
      </c>
      <c r="BG75" s="264">
        <v>14622.550000000001</v>
      </c>
      <c r="BH75" s="264">
        <v>14331.16</v>
      </c>
      <c r="BI75" s="264">
        <v>15403.19</v>
      </c>
      <c r="BJ75" s="264">
        <v>33345.850000000006</v>
      </c>
      <c r="BK75" s="264">
        <v>34540.160000000003</v>
      </c>
      <c r="BL75" s="264">
        <v>44723.69</v>
      </c>
      <c r="BM75" s="577">
        <v>43657.22</v>
      </c>
      <c r="BN75" s="264">
        <v>0</v>
      </c>
      <c r="BO75" s="264">
        <v>0</v>
      </c>
      <c r="BP75" s="264">
        <v>0</v>
      </c>
      <c r="BQ75" s="264">
        <v>25127.48</v>
      </c>
      <c r="BR75" s="264">
        <v>25259.919999999998</v>
      </c>
      <c r="BS75" s="264">
        <v>27270.6</v>
      </c>
      <c r="BT75" s="264">
        <v>26680.639999999999</v>
      </c>
      <c r="BU75" s="264">
        <v>26467.140000000003</v>
      </c>
      <c r="BV75" s="264">
        <v>26300.68</v>
      </c>
      <c r="BW75" s="264">
        <v>26180.29</v>
      </c>
      <c r="BX75" s="264">
        <v>26218.03</v>
      </c>
      <c r="BY75" s="264">
        <v>27102.170000000002</v>
      </c>
      <c r="BZ75" s="264">
        <v>24957.82</v>
      </c>
      <c r="CA75" s="264">
        <v>24963.93</v>
      </c>
      <c r="CB75" s="264">
        <v>25205.850000000002</v>
      </c>
      <c r="CC75" s="264">
        <v>56824.499999999993</v>
      </c>
      <c r="CD75" s="264">
        <v>58527.97</v>
      </c>
      <c r="CE75" s="264">
        <v>77258</v>
      </c>
      <c r="CF75" s="577">
        <v>73967.939999999988</v>
      </c>
      <c r="CG75" s="264">
        <v>0</v>
      </c>
      <c r="CH75" s="264">
        <v>0</v>
      </c>
      <c r="CI75" s="264">
        <v>0</v>
      </c>
      <c r="CJ75" s="264">
        <v>0</v>
      </c>
      <c r="CK75" s="264">
        <v>0</v>
      </c>
      <c r="CL75" s="264">
        <v>0</v>
      </c>
      <c r="CM75" s="264">
        <v>0</v>
      </c>
      <c r="CN75" s="264">
        <v>0</v>
      </c>
      <c r="CO75" s="264">
        <v>0</v>
      </c>
      <c r="CP75" s="264">
        <v>0</v>
      </c>
      <c r="CQ75" s="264">
        <v>0</v>
      </c>
      <c r="CR75" s="264">
        <v>0</v>
      </c>
      <c r="CS75" s="264">
        <v>0</v>
      </c>
      <c r="CT75" s="264">
        <v>0</v>
      </c>
      <c r="CU75" s="264">
        <v>0</v>
      </c>
      <c r="CV75" s="264">
        <v>0</v>
      </c>
      <c r="CW75" s="264">
        <v>0</v>
      </c>
      <c r="CX75" s="264">
        <v>0</v>
      </c>
      <c r="CY75" s="577">
        <v>0</v>
      </c>
      <c r="CZ75" s="264">
        <v>0</v>
      </c>
      <c r="DA75" s="264">
        <v>0</v>
      </c>
      <c r="DB75" s="264">
        <v>0</v>
      </c>
      <c r="DC75" s="428">
        <f t="shared" si="1"/>
        <v>1179083.96</v>
      </c>
    </row>
    <row r="76" spans="1:107" x14ac:dyDescent="0.25">
      <c r="A76" s="297">
        <v>5188</v>
      </c>
      <c r="B76" s="347">
        <v>455733</v>
      </c>
      <c r="C76" s="297">
        <v>1028655</v>
      </c>
      <c r="D76" s="14">
        <v>1952709131</v>
      </c>
      <c r="F76" s="14" t="s">
        <v>913</v>
      </c>
      <c r="G76" s="14" t="str">
        <f>INDEX(FY2019_ALL_Targets!F:F,MATCH(B76,FY2019_ALL_Targets!B:B,0))</f>
        <v>Dallas</v>
      </c>
      <c r="H76" s="14" t="s">
        <v>3048</v>
      </c>
      <c r="I76" s="299" t="s">
        <v>2363</v>
      </c>
      <c r="J76" s="299" t="s">
        <v>1010</v>
      </c>
      <c r="K76" s="299" t="s">
        <v>709</v>
      </c>
      <c r="L76" s="264">
        <v>20679.45</v>
      </c>
      <c r="M76" s="264">
        <v>20168.170000000002</v>
      </c>
      <c r="N76" s="264">
        <v>22048.95</v>
      </c>
      <c r="O76" s="264">
        <v>21154.21</v>
      </c>
      <c r="P76" s="264">
        <v>21530.739999999998</v>
      </c>
      <c r="Q76" s="264">
        <v>21169.94</v>
      </c>
      <c r="R76" s="264">
        <v>0</v>
      </c>
      <c r="S76" s="264">
        <v>0</v>
      </c>
      <c r="T76" s="264">
        <v>0</v>
      </c>
      <c r="U76" s="264">
        <v>0</v>
      </c>
      <c r="V76" s="264">
        <v>0</v>
      </c>
      <c r="W76" s="264">
        <v>0</v>
      </c>
      <c r="X76" s="264">
        <v>58969.840000000004</v>
      </c>
      <c r="Y76" s="264">
        <v>60772.109999999993</v>
      </c>
      <c r="Z76" s="264">
        <v>0</v>
      </c>
      <c r="AA76" s="577">
        <v>0</v>
      </c>
      <c r="AB76" s="264">
        <v>0</v>
      </c>
      <c r="AC76" s="264">
        <v>0</v>
      </c>
      <c r="AD76" s="264">
        <v>0</v>
      </c>
      <c r="AE76" s="264">
        <v>0</v>
      </c>
      <c r="AF76" s="264">
        <v>0</v>
      </c>
      <c r="AG76" s="264">
        <v>0</v>
      </c>
      <c r="AH76" s="264">
        <v>0</v>
      </c>
      <c r="AI76" s="264">
        <v>0</v>
      </c>
      <c r="AJ76" s="264">
        <v>0</v>
      </c>
      <c r="AK76" s="264">
        <v>0</v>
      </c>
      <c r="AL76" s="264">
        <v>0</v>
      </c>
      <c r="AM76" s="264">
        <v>0</v>
      </c>
      <c r="AN76" s="264">
        <v>0</v>
      </c>
      <c r="AO76" s="264">
        <v>0</v>
      </c>
      <c r="AP76" s="264">
        <v>0</v>
      </c>
      <c r="AQ76" s="264">
        <v>0</v>
      </c>
      <c r="AR76" s="264">
        <v>0</v>
      </c>
      <c r="AS76" s="264">
        <v>0</v>
      </c>
      <c r="AT76" s="577">
        <v>0</v>
      </c>
      <c r="AU76" s="264">
        <v>0</v>
      </c>
      <c r="AV76" s="264">
        <v>0</v>
      </c>
      <c r="AW76" s="264">
        <v>0</v>
      </c>
      <c r="AX76" s="264">
        <v>0</v>
      </c>
      <c r="AY76" s="264">
        <v>0</v>
      </c>
      <c r="AZ76" s="264">
        <v>0</v>
      </c>
      <c r="BA76" s="264">
        <v>0</v>
      </c>
      <c r="BB76" s="264">
        <v>0</v>
      </c>
      <c r="BC76" s="264">
        <v>0</v>
      </c>
      <c r="BD76" s="264">
        <v>26922.22</v>
      </c>
      <c r="BE76" s="264">
        <v>30033.599999999999</v>
      </c>
      <c r="BF76" s="264">
        <v>27529.22</v>
      </c>
      <c r="BG76" s="264">
        <v>26027.66</v>
      </c>
      <c r="BH76" s="264">
        <v>26307.3</v>
      </c>
      <c r="BI76" s="264">
        <v>26469.02</v>
      </c>
      <c r="BJ76" s="264">
        <v>0</v>
      </c>
      <c r="BK76" s="264">
        <v>0</v>
      </c>
      <c r="BL76" s="264">
        <v>71113.960000000006</v>
      </c>
      <c r="BM76" s="577">
        <v>81345.149999999994</v>
      </c>
      <c r="BN76" s="264">
        <v>0</v>
      </c>
      <c r="BO76" s="264">
        <v>0</v>
      </c>
      <c r="BP76" s="264">
        <v>0</v>
      </c>
      <c r="BQ76" s="264">
        <v>22943.690000000002</v>
      </c>
      <c r="BR76" s="264">
        <v>23135.420000000002</v>
      </c>
      <c r="BS76" s="264">
        <v>24121.460000000003</v>
      </c>
      <c r="BT76" s="264">
        <v>24021.030000000002</v>
      </c>
      <c r="BU76" s="264">
        <v>23821.82</v>
      </c>
      <c r="BV76" s="264">
        <v>23758.68</v>
      </c>
      <c r="BW76" s="264">
        <v>16985.080000000002</v>
      </c>
      <c r="BX76" s="264">
        <v>18695.879999999997</v>
      </c>
      <c r="BY76" s="264">
        <v>17136.52</v>
      </c>
      <c r="BZ76" s="264">
        <v>16621.8</v>
      </c>
      <c r="CA76" s="264">
        <v>16798.719999999998</v>
      </c>
      <c r="CB76" s="264">
        <v>16458.920000000002</v>
      </c>
      <c r="CC76" s="264">
        <v>65817.840000000011</v>
      </c>
      <c r="CD76" s="264">
        <v>68142.459999999992</v>
      </c>
      <c r="CE76" s="264">
        <v>44474.82</v>
      </c>
      <c r="CF76" s="577">
        <v>51472.619999999995</v>
      </c>
      <c r="CG76" s="264">
        <v>0</v>
      </c>
      <c r="CH76" s="264">
        <v>0</v>
      </c>
      <c r="CI76" s="264">
        <v>0</v>
      </c>
      <c r="CJ76" s="264">
        <v>0</v>
      </c>
      <c r="CK76" s="264">
        <v>0</v>
      </c>
      <c r="CL76" s="264">
        <v>0</v>
      </c>
      <c r="CM76" s="264">
        <v>0</v>
      </c>
      <c r="CN76" s="264">
        <v>0</v>
      </c>
      <c r="CO76" s="264">
        <v>0</v>
      </c>
      <c r="CP76" s="264">
        <v>0</v>
      </c>
      <c r="CQ76" s="264">
        <v>0</v>
      </c>
      <c r="CR76" s="264">
        <v>0</v>
      </c>
      <c r="CS76" s="264">
        <v>0</v>
      </c>
      <c r="CT76" s="264">
        <v>0</v>
      </c>
      <c r="CU76" s="264">
        <v>0</v>
      </c>
      <c r="CV76" s="264">
        <v>0</v>
      </c>
      <c r="CW76" s="264">
        <v>0</v>
      </c>
      <c r="CX76" s="264">
        <v>0</v>
      </c>
      <c r="CY76" s="577">
        <v>0</v>
      </c>
      <c r="CZ76" s="264">
        <v>0</v>
      </c>
      <c r="DA76" s="264">
        <v>0</v>
      </c>
      <c r="DB76" s="264">
        <v>0</v>
      </c>
      <c r="DC76" s="428">
        <f t="shared" si="1"/>
        <v>1036648.2999999999</v>
      </c>
    </row>
    <row r="77" spans="1:107" x14ac:dyDescent="0.25">
      <c r="A77" s="311">
        <v>4962</v>
      </c>
      <c r="B77" s="347">
        <v>455744</v>
      </c>
      <c r="C77" s="311">
        <v>1026642</v>
      </c>
      <c r="D77" s="14">
        <v>1497172514</v>
      </c>
      <c r="F77" s="14" t="s">
        <v>925</v>
      </c>
      <c r="G77" s="14" t="str">
        <f>INDEX(FY2019_ALL_Targets!F:F,MATCH(B77,FY2019_ALL_Targets!B:B,0))</f>
        <v>MRSA Central</v>
      </c>
      <c r="H77" s="14" t="s">
        <v>3106</v>
      </c>
      <c r="I77" s="312" t="s">
        <v>628</v>
      </c>
      <c r="J77" s="312" t="s">
        <v>1010</v>
      </c>
      <c r="K77" s="312" t="s">
        <v>2517</v>
      </c>
      <c r="L77" s="264">
        <v>0</v>
      </c>
      <c r="M77" s="264">
        <v>0</v>
      </c>
      <c r="N77" s="264">
        <v>0</v>
      </c>
      <c r="O77" s="264">
        <v>0</v>
      </c>
      <c r="P77" s="264">
        <v>0</v>
      </c>
      <c r="Q77" s="264">
        <v>0</v>
      </c>
      <c r="R77" s="264">
        <v>0</v>
      </c>
      <c r="S77" s="264">
        <v>0</v>
      </c>
      <c r="T77" s="264">
        <v>0</v>
      </c>
      <c r="U77" s="264">
        <v>0</v>
      </c>
      <c r="V77" s="264">
        <v>0</v>
      </c>
      <c r="W77" s="264">
        <v>0</v>
      </c>
      <c r="X77" s="264">
        <v>0</v>
      </c>
      <c r="Y77" s="264">
        <v>0</v>
      </c>
      <c r="Z77" s="264">
        <v>0</v>
      </c>
      <c r="AA77" s="577">
        <v>0</v>
      </c>
      <c r="AB77" s="264">
        <v>0</v>
      </c>
      <c r="AC77" s="264">
        <v>0</v>
      </c>
      <c r="AD77" s="264">
        <v>0</v>
      </c>
      <c r="AE77" s="264">
        <v>0</v>
      </c>
      <c r="AF77" s="264">
        <v>0</v>
      </c>
      <c r="AG77" s="264">
        <v>0</v>
      </c>
      <c r="AH77" s="264">
        <v>0</v>
      </c>
      <c r="AI77" s="264">
        <v>0</v>
      </c>
      <c r="AJ77" s="264">
        <v>0</v>
      </c>
      <c r="AK77" s="264">
        <v>0</v>
      </c>
      <c r="AL77" s="264">
        <v>0</v>
      </c>
      <c r="AM77" s="264">
        <v>0</v>
      </c>
      <c r="AN77" s="264">
        <v>0</v>
      </c>
      <c r="AO77" s="264">
        <v>0</v>
      </c>
      <c r="AP77" s="264">
        <v>0</v>
      </c>
      <c r="AQ77" s="264">
        <v>0</v>
      </c>
      <c r="AR77" s="264">
        <v>0</v>
      </c>
      <c r="AS77" s="264">
        <v>0</v>
      </c>
      <c r="AT77" s="577">
        <v>0</v>
      </c>
      <c r="AU77" s="264">
        <v>0</v>
      </c>
      <c r="AV77" s="264">
        <v>0</v>
      </c>
      <c r="AW77" s="264">
        <v>0</v>
      </c>
      <c r="AX77" s="264">
        <v>0</v>
      </c>
      <c r="AY77" s="264">
        <v>0</v>
      </c>
      <c r="AZ77" s="264">
        <v>0</v>
      </c>
      <c r="BA77" s="264">
        <v>0</v>
      </c>
      <c r="BB77" s="264">
        <v>0</v>
      </c>
      <c r="BC77" s="264">
        <v>0</v>
      </c>
      <c r="BD77" s="264">
        <v>0</v>
      </c>
      <c r="BE77" s="264">
        <v>0</v>
      </c>
      <c r="BF77" s="264">
        <v>0</v>
      </c>
      <c r="BG77" s="264">
        <v>0</v>
      </c>
      <c r="BH77" s="264">
        <v>0</v>
      </c>
      <c r="BI77" s="264">
        <v>0</v>
      </c>
      <c r="BJ77" s="264">
        <v>0</v>
      </c>
      <c r="BK77" s="264">
        <v>0</v>
      </c>
      <c r="BL77" s="264">
        <v>0</v>
      </c>
      <c r="BM77" s="577">
        <v>0</v>
      </c>
      <c r="BN77" s="264">
        <v>0</v>
      </c>
      <c r="BO77" s="264">
        <v>0</v>
      </c>
      <c r="BP77" s="264">
        <v>0</v>
      </c>
      <c r="BQ77" s="264">
        <v>14246.980000000001</v>
      </c>
      <c r="BR77" s="264">
        <v>14369.74</v>
      </c>
      <c r="BS77" s="264">
        <v>14901.7</v>
      </c>
      <c r="BT77" s="264">
        <v>14656.180000000002</v>
      </c>
      <c r="BU77" s="264">
        <v>14705.050000000001</v>
      </c>
      <c r="BV77" s="264">
        <v>14873.300000000001</v>
      </c>
      <c r="BW77" s="264">
        <v>14691.71</v>
      </c>
      <c r="BX77" s="264">
        <v>14807.68</v>
      </c>
      <c r="BY77" s="264">
        <v>14985.01</v>
      </c>
      <c r="BZ77" s="264">
        <v>14774.36</v>
      </c>
      <c r="CA77" s="264">
        <v>14868.56</v>
      </c>
      <c r="CB77" s="264">
        <v>15043.83</v>
      </c>
      <c r="CC77" s="264">
        <v>41029.829999999994</v>
      </c>
      <c r="CD77" s="264">
        <v>42386.42</v>
      </c>
      <c r="CE77" s="264">
        <v>43805.249999999993</v>
      </c>
      <c r="CF77" s="577">
        <v>43896.33</v>
      </c>
      <c r="CG77" s="264">
        <v>0</v>
      </c>
      <c r="CH77" s="264">
        <v>0</v>
      </c>
      <c r="CI77" s="264">
        <v>0</v>
      </c>
      <c r="CJ77" s="264">
        <v>16142.94</v>
      </c>
      <c r="CK77" s="264">
        <v>16102.02</v>
      </c>
      <c r="CL77" s="264">
        <v>17131.84</v>
      </c>
      <c r="CM77" s="264">
        <v>17172.760000000002</v>
      </c>
      <c r="CN77" s="264">
        <v>16629.830000000002</v>
      </c>
      <c r="CO77" s="264">
        <v>17114.39</v>
      </c>
      <c r="CP77" s="264">
        <v>16723.27</v>
      </c>
      <c r="CQ77" s="264">
        <v>16830.37</v>
      </c>
      <c r="CR77" s="264">
        <v>16723.96</v>
      </c>
      <c r="CS77" s="264">
        <v>16351.7</v>
      </c>
      <c r="CT77" s="264">
        <v>16499.66</v>
      </c>
      <c r="CU77" s="264">
        <v>16742.330000000002</v>
      </c>
      <c r="CV77" s="264">
        <v>46553.200000000004</v>
      </c>
      <c r="CW77" s="264">
        <v>48794.510000000009</v>
      </c>
      <c r="CX77" s="264">
        <v>49513.829999999994</v>
      </c>
      <c r="CY77" s="577">
        <v>48716.56</v>
      </c>
      <c r="CZ77" s="264">
        <v>0</v>
      </c>
      <c r="DA77" s="264">
        <v>0</v>
      </c>
      <c r="DB77" s="264">
        <v>0</v>
      </c>
      <c r="DC77" s="428">
        <f t="shared" si="1"/>
        <v>741785.10000000009</v>
      </c>
    </row>
    <row r="78" spans="1:107" x14ac:dyDescent="0.25">
      <c r="A78" s="313">
        <v>5245</v>
      </c>
      <c r="B78" s="347">
        <v>455745</v>
      </c>
      <c r="C78" s="313">
        <v>1026684</v>
      </c>
      <c r="D78" s="14">
        <v>1528015237</v>
      </c>
      <c r="F78" s="14" t="s">
        <v>928</v>
      </c>
      <c r="G78" s="14" t="str">
        <f>INDEX(FY2019_ALL_Targets!F:F,MATCH(B78,FY2019_ALL_Targets!B:B,0))</f>
        <v>Jefferson</v>
      </c>
      <c r="H78" s="14" t="s">
        <v>3090</v>
      </c>
      <c r="I78" s="314" t="s">
        <v>739</v>
      </c>
      <c r="J78" s="314" t="s">
        <v>978</v>
      </c>
      <c r="K78" s="314" t="s">
        <v>740</v>
      </c>
      <c r="L78" s="264">
        <v>10467.86</v>
      </c>
      <c r="M78" s="264">
        <v>11251.890000000001</v>
      </c>
      <c r="N78" s="264">
        <v>11951.16</v>
      </c>
      <c r="O78" s="264">
        <v>11972.35</v>
      </c>
      <c r="P78" s="264">
        <v>11736.12</v>
      </c>
      <c r="Q78" s="264">
        <v>11694.28</v>
      </c>
      <c r="R78" s="264">
        <v>12297.26</v>
      </c>
      <c r="S78" s="264">
        <v>11341.98</v>
      </c>
      <c r="T78" s="264">
        <v>12279.5</v>
      </c>
      <c r="U78" s="264">
        <v>11746.52</v>
      </c>
      <c r="V78" s="264">
        <v>10938.52</v>
      </c>
      <c r="W78" s="264">
        <v>11582.6</v>
      </c>
      <c r="X78" s="264">
        <v>31636.989999999998</v>
      </c>
      <c r="Y78" s="264">
        <v>33770.869999999995</v>
      </c>
      <c r="Z78" s="264">
        <v>35021.58</v>
      </c>
      <c r="AA78" s="577">
        <v>33337.439999999995</v>
      </c>
      <c r="AB78" s="264">
        <v>0</v>
      </c>
      <c r="AC78" s="264">
        <v>0</v>
      </c>
      <c r="AD78" s="264">
        <v>0</v>
      </c>
      <c r="AE78" s="264">
        <v>0</v>
      </c>
      <c r="AF78" s="264">
        <v>0</v>
      </c>
      <c r="AG78" s="264">
        <v>0</v>
      </c>
      <c r="AH78" s="264">
        <v>0</v>
      </c>
      <c r="AI78" s="264">
        <v>0</v>
      </c>
      <c r="AJ78" s="264">
        <v>0</v>
      </c>
      <c r="AK78" s="264">
        <v>0</v>
      </c>
      <c r="AL78" s="264">
        <v>0</v>
      </c>
      <c r="AM78" s="264">
        <v>0</v>
      </c>
      <c r="AN78" s="264">
        <v>0</v>
      </c>
      <c r="AO78" s="264">
        <v>0</v>
      </c>
      <c r="AP78" s="264">
        <v>0</v>
      </c>
      <c r="AQ78" s="264">
        <v>0</v>
      </c>
      <c r="AR78" s="264">
        <v>0</v>
      </c>
      <c r="AS78" s="264">
        <v>0</v>
      </c>
      <c r="AT78" s="577">
        <v>0</v>
      </c>
      <c r="AU78" s="264">
        <v>0</v>
      </c>
      <c r="AV78" s="264">
        <v>0</v>
      </c>
      <c r="AW78" s="264">
        <v>0</v>
      </c>
      <c r="AX78" s="264">
        <v>12544.480000000001</v>
      </c>
      <c r="AY78" s="264">
        <v>12798.760000000002</v>
      </c>
      <c r="AZ78" s="264">
        <v>13540.410000000002</v>
      </c>
      <c r="BA78" s="264">
        <v>14112.54</v>
      </c>
      <c r="BB78" s="264">
        <v>13326.04</v>
      </c>
      <c r="BC78" s="264">
        <v>14079.16</v>
      </c>
      <c r="BD78" s="264">
        <v>13577.02</v>
      </c>
      <c r="BE78" s="264">
        <v>14480.28</v>
      </c>
      <c r="BF78" s="264">
        <v>14142.400000000001</v>
      </c>
      <c r="BG78" s="264">
        <v>13255.26</v>
      </c>
      <c r="BH78" s="264">
        <v>13827.619999999999</v>
      </c>
      <c r="BI78" s="264">
        <v>13285.68</v>
      </c>
      <c r="BJ78" s="264">
        <v>36534.850000000006</v>
      </c>
      <c r="BK78" s="264">
        <v>39616.520000000004</v>
      </c>
      <c r="BL78" s="264">
        <v>41145.9</v>
      </c>
      <c r="BM78" s="577">
        <v>39276.439999999995</v>
      </c>
      <c r="BN78" s="264">
        <v>0</v>
      </c>
      <c r="BO78" s="264">
        <v>0</v>
      </c>
      <c r="BP78" s="264">
        <v>0</v>
      </c>
      <c r="BQ78" s="264">
        <v>0</v>
      </c>
      <c r="BR78" s="264">
        <v>0</v>
      </c>
      <c r="BS78" s="264">
        <v>0</v>
      </c>
      <c r="BT78" s="264">
        <v>0</v>
      </c>
      <c r="BU78" s="264">
        <v>0</v>
      </c>
      <c r="BV78" s="264">
        <v>0</v>
      </c>
      <c r="BW78" s="264">
        <v>0</v>
      </c>
      <c r="BX78" s="264">
        <v>0</v>
      </c>
      <c r="BY78" s="264">
        <v>0</v>
      </c>
      <c r="BZ78" s="264">
        <v>0</v>
      </c>
      <c r="CA78" s="264">
        <v>0</v>
      </c>
      <c r="CB78" s="264">
        <v>0</v>
      </c>
      <c r="CC78" s="264">
        <v>0</v>
      </c>
      <c r="CD78" s="264">
        <v>0</v>
      </c>
      <c r="CE78" s="264">
        <v>0</v>
      </c>
      <c r="CF78" s="577">
        <v>0</v>
      </c>
      <c r="CG78" s="264">
        <v>0</v>
      </c>
      <c r="CH78" s="264">
        <v>0</v>
      </c>
      <c r="CI78" s="264">
        <v>0</v>
      </c>
      <c r="CJ78" s="264">
        <v>14091.35</v>
      </c>
      <c r="CK78" s="264">
        <v>14493.960000000001</v>
      </c>
      <c r="CL78" s="264">
        <v>15744.17</v>
      </c>
      <c r="CM78" s="264">
        <v>15701.79</v>
      </c>
      <c r="CN78" s="264">
        <v>14853.200000000003</v>
      </c>
      <c r="CO78" s="264">
        <v>16317.6</v>
      </c>
      <c r="CP78" s="264">
        <v>16396.38</v>
      </c>
      <c r="CQ78" s="264">
        <v>17091.46</v>
      </c>
      <c r="CR78" s="264">
        <v>16288.22</v>
      </c>
      <c r="CS78" s="264">
        <v>17427.68</v>
      </c>
      <c r="CT78" s="264">
        <v>17834.080000000002</v>
      </c>
      <c r="CU78" s="264">
        <v>17872.7</v>
      </c>
      <c r="CV78" s="264">
        <v>41651.72</v>
      </c>
      <c r="CW78" s="264">
        <v>44725.69000000001</v>
      </c>
      <c r="CX78" s="264">
        <v>48534.819999999992</v>
      </c>
      <c r="CY78" s="577">
        <v>51694.94</v>
      </c>
      <c r="CZ78" s="264">
        <v>0</v>
      </c>
      <c r="DA78" s="264">
        <v>0</v>
      </c>
      <c r="DB78" s="264">
        <v>0</v>
      </c>
      <c r="DC78" s="428">
        <f t="shared" si="1"/>
        <v>973290.0399999998</v>
      </c>
    </row>
    <row r="79" spans="1:107" x14ac:dyDescent="0.25">
      <c r="A79" s="313">
        <v>4426</v>
      </c>
      <c r="B79" s="347">
        <v>455748</v>
      </c>
      <c r="C79" s="313">
        <v>1026573</v>
      </c>
      <c r="D79" s="14">
        <v>1023014503</v>
      </c>
      <c r="F79" s="14" t="s">
        <v>941</v>
      </c>
      <c r="G79" s="14" t="str">
        <f>INDEX(FY2019_ALL_Targets!F:F,MATCH(B79,FY2019_ALL_Targets!B:B,0))</f>
        <v>Dallas</v>
      </c>
      <c r="H79" s="14" t="s">
        <v>3013</v>
      </c>
      <c r="I79" s="314" t="s">
        <v>490</v>
      </c>
      <c r="J79" s="314" t="s">
        <v>945</v>
      </c>
      <c r="K79" s="314" t="s">
        <v>491</v>
      </c>
      <c r="L79" s="264">
        <v>0</v>
      </c>
      <c r="M79" s="264">
        <v>0</v>
      </c>
      <c r="N79" s="264">
        <v>0</v>
      </c>
      <c r="O79" s="264">
        <v>0</v>
      </c>
      <c r="P79" s="264">
        <v>0</v>
      </c>
      <c r="Q79" s="264">
        <v>0</v>
      </c>
      <c r="R79" s="264">
        <v>0</v>
      </c>
      <c r="S79" s="264">
        <v>0</v>
      </c>
      <c r="T79" s="264">
        <v>0</v>
      </c>
      <c r="U79" s="264">
        <v>0</v>
      </c>
      <c r="V79" s="264">
        <v>0</v>
      </c>
      <c r="W79" s="264">
        <v>0</v>
      </c>
      <c r="X79" s="264">
        <v>0</v>
      </c>
      <c r="Y79" s="264">
        <v>0</v>
      </c>
      <c r="Z79" s="264">
        <v>0</v>
      </c>
      <c r="AA79" s="577">
        <v>0</v>
      </c>
      <c r="AB79" s="264">
        <v>0</v>
      </c>
      <c r="AC79" s="264">
        <v>0</v>
      </c>
      <c r="AD79" s="264">
        <v>0</v>
      </c>
      <c r="AE79" s="264">
        <v>0</v>
      </c>
      <c r="AF79" s="264">
        <v>0</v>
      </c>
      <c r="AG79" s="264">
        <v>0</v>
      </c>
      <c r="AH79" s="264">
        <v>0</v>
      </c>
      <c r="AI79" s="264">
        <v>0</v>
      </c>
      <c r="AJ79" s="264">
        <v>0</v>
      </c>
      <c r="AK79" s="264">
        <v>0</v>
      </c>
      <c r="AL79" s="264">
        <v>0</v>
      </c>
      <c r="AM79" s="264">
        <v>0</v>
      </c>
      <c r="AN79" s="264">
        <v>0</v>
      </c>
      <c r="AO79" s="264">
        <v>0</v>
      </c>
      <c r="AP79" s="264">
        <v>0</v>
      </c>
      <c r="AQ79" s="264">
        <v>0</v>
      </c>
      <c r="AR79" s="264">
        <v>0</v>
      </c>
      <c r="AS79" s="264">
        <v>0</v>
      </c>
      <c r="AT79" s="577">
        <v>0</v>
      </c>
      <c r="AU79" s="264">
        <v>0</v>
      </c>
      <c r="AV79" s="264">
        <v>0</v>
      </c>
      <c r="AW79" s="264">
        <v>0</v>
      </c>
      <c r="AX79" s="264">
        <v>45232.77</v>
      </c>
      <c r="AY79" s="264">
        <v>46152.59</v>
      </c>
      <c r="AZ79" s="264">
        <v>48750.46</v>
      </c>
      <c r="BA79" s="264">
        <v>48849.9</v>
      </c>
      <c r="BB79" s="264">
        <v>47374.47</v>
      </c>
      <c r="BC79" s="264">
        <v>48626.01</v>
      </c>
      <c r="BD79" s="264">
        <v>45196.52</v>
      </c>
      <c r="BE79" s="264">
        <v>49636.17</v>
      </c>
      <c r="BF79" s="264">
        <v>46530.92</v>
      </c>
      <c r="BG79" s="264">
        <v>44246.94</v>
      </c>
      <c r="BH79" s="264">
        <v>44741.32</v>
      </c>
      <c r="BI79" s="264">
        <v>45065.9</v>
      </c>
      <c r="BJ79" s="264">
        <v>102029.70000000001</v>
      </c>
      <c r="BK79" s="264">
        <v>106861.90000000002</v>
      </c>
      <c r="BL79" s="264">
        <v>91127.700000000012</v>
      </c>
      <c r="BM79" s="577">
        <v>85031.67</v>
      </c>
      <c r="BN79" s="264">
        <v>0</v>
      </c>
      <c r="BO79" s="264">
        <v>0</v>
      </c>
      <c r="BP79" s="264">
        <v>0</v>
      </c>
      <c r="BQ79" s="264">
        <v>28153.95</v>
      </c>
      <c r="BR79" s="264">
        <v>27868.059999999998</v>
      </c>
      <c r="BS79" s="264">
        <v>30316.77</v>
      </c>
      <c r="BT79" s="264">
        <v>29856.859999999997</v>
      </c>
      <c r="BU79" s="264">
        <v>29276.219999999998</v>
      </c>
      <c r="BV79" s="264">
        <v>30564.57</v>
      </c>
      <c r="BW79" s="264">
        <v>28432.13</v>
      </c>
      <c r="BX79" s="264">
        <v>30999.3</v>
      </c>
      <c r="BY79" s="264">
        <v>28918.629999999997</v>
      </c>
      <c r="BZ79" s="264">
        <v>28257.08</v>
      </c>
      <c r="CA79" s="264">
        <v>28595.19</v>
      </c>
      <c r="CB79" s="264">
        <v>28004.269999999997</v>
      </c>
      <c r="CC79" s="264">
        <v>62861.3</v>
      </c>
      <c r="CD79" s="264">
        <v>66175.350000000006</v>
      </c>
      <c r="CE79" s="264">
        <v>56973.270000000004</v>
      </c>
      <c r="CF79" s="577">
        <v>53821.619999999995</v>
      </c>
      <c r="CG79" s="264">
        <v>0</v>
      </c>
      <c r="CH79" s="264">
        <v>0</v>
      </c>
      <c r="CI79" s="264">
        <v>0</v>
      </c>
      <c r="CJ79" s="264">
        <v>0</v>
      </c>
      <c r="CK79" s="264">
        <v>0</v>
      </c>
      <c r="CL79" s="264">
        <v>0</v>
      </c>
      <c r="CM79" s="264">
        <v>0</v>
      </c>
      <c r="CN79" s="264">
        <v>0</v>
      </c>
      <c r="CO79" s="264">
        <v>0</v>
      </c>
      <c r="CP79" s="264">
        <v>0</v>
      </c>
      <c r="CQ79" s="264">
        <v>0</v>
      </c>
      <c r="CR79" s="264">
        <v>0</v>
      </c>
      <c r="CS79" s="264">
        <v>0</v>
      </c>
      <c r="CT79" s="264">
        <v>0</v>
      </c>
      <c r="CU79" s="264">
        <v>0</v>
      </c>
      <c r="CV79" s="264">
        <v>0</v>
      </c>
      <c r="CW79" s="264">
        <v>0</v>
      </c>
      <c r="CX79" s="264">
        <v>0</v>
      </c>
      <c r="CY79" s="577">
        <v>0</v>
      </c>
      <c r="CZ79" s="264">
        <v>0</v>
      </c>
      <c r="DA79" s="264">
        <v>0</v>
      </c>
      <c r="DB79" s="264">
        <v>0</v>
      </c>
      <c r="DC79" s="428">
        <f t="shared" si="1"/>
        <v>1534529.5100000002</v>
      </c>
    </row>
    <row r="80" spans="1:107" x14ac:dyDescent="0.25">
      <c r="A80" s="313">
        <v>5147</v>
      </c>
      <c r="B80" s="347">
        <v>455754</v>
      </c>
      <c r="C80" s="313">
        <v>1014465</v>
      </c>
      <c r="D80" s="14">
        <v>1760478200</v>
      </c>
      <c r="F80" s="14" t="s">
        <v>920</v>
      </c>
      <c r="G80" s="14" t="str">
        <f>INDEX(FY2019_ALL_Targets!F:F,MATCH(B80,FY2019_ALL_Targets!B:B,0))</f>
        <v>Bexar</v>
      </c>
      <c r="H80" s="14" t="s">
        <v>3104</v>
      </c>
      <c r="I80" s="314" t="s">
        <v>684</v>
      </c>
      <c r="J80" s="314" t="s">
        <v>1048</v>
      </c>
      <c r="K80" s="314" t="s">
        <v>685</v>
      </c>
      <c r="L80" s="264">
        <v>0</v>
      </c>
      <c r="M80" s="264">
        <v>0</v>
      </c>
      <c r="N80" s="264">
        <v>0</v>
      </c>
      <c r="O80" s="264">
        <v>0</v>
      </c>
      <c r="P80" s="264">
        <v>0</v>
      </c>
      <c r="Q80" s="264">
        <v>0</v>
      </c>
      <c r="R80" s="264">
        <v>0</v>
      </c>
      <c r="S80" s="264">
        <v>0</v>
      </c>
      <c r="T80" s="264">
        <v>0</v>
      </c>
      <c r="U80" s="264">
        <v>0</v>
      </c>
      <c r="V80" s="264">
        <v>0</v>
      </c>
      <c r="W80" s="264">
        <v>0</v>
      </c>
      <c r="X80" s="264">
        <v>25255.79</v>
      </c>
      <c r="Y80" s="264">
        <v>26396.369999999995</v>
      </c>
      <c r="Z80" s="264">
        <v>25362.1</v>
      </c>
      <c r="AA80" s="577">
        <v>19260.569999999996</v>
      </c>
      <c r="AB80" s="264">
        <v>0</v>
      </c>
      <c r="AC80" s="264">
        <v>0</v>
      </c>
      <c r="AD80" s="264">
        <v>0</v>
      </c>
      <c r="AE80" s="264">
        <v>0</v>
      </c>
      <c r="AF80" s="264">
        <v>0</v>
      </c>
      <c r="AG80" s="264">
        <v>0</v>
      </c>
      <c r="AH80" s="264">
        <v>0</v>
      </c>
      <c r="AI80" s="264">
        <v>0</v>
      </c>
      <c r="AJ80" s="264">
        <v>0</v>
      </c>
      <c r="AK80" s="264">
        <v>0</v>
      </c>
      <c r="AL80" s="264">
        <v>0</v>
      </c>
      <c r="AM80" s="264">
        <v>0</v>
      </c>
      <c r="AN80" s="264">
        <v>0</v>
      </c>
      <c r="AO80" s="264">
        <v>0</v>
      </c>
      <c r="AP80" s="264">
        <v>0</v>
      </c>
      <c r="AQ80" s="264">
        <v>0</v>
      </c>
      <c r="AR80" s="264">
        <v>0</v>
      </c>
      <c r="AS80" s="264">
        <v>0</v>
      </c>
      <c r="AT80" s="577">
        <v>0</v>
      </c>
      <c r="AU80" s="264">
        <v>0</v>
      </c>
      <c r="AV80" s="264">
        <v>0</v>
      </c>
      <c r="AW80" s="264">
        <v>0</v>
      </c>
      <c r="AX80" s="264">
        <v>0</v>
      </c>
      <c r="AY80" s="264">
        <v>0</v>
      </c>
      <c r="AZ80" s="264">
        <v>0</v>
      </c>
      <c r="BA80" s="264">
        <v>0</v>
      </c>
      <c r="BB80" s="264">
        <v>0</v>
      </c>
      <c r="BC80" s="264">
        <v>0</v>
      </c>
      <c r="BD80" s="264">
        <v>0</v>
      </c>
      <c r="BE80" s="264">
        <v>0</v>
      </c>
      <c r="BF80" s="264">
        <v>0</v>
      </c>
      <c r="BG80" s="264">
        <v>0</v>
      </c>
      <c r="BH80" s="264">
        <v>0</v>
      </c>
      <c r="BI80" s="264">
        <v>0</v>
      </c>
      <c r="BJ80" s="264">
        <v>32437.45</v>
      </c>
      <c r="BK80" s="264">
        <v>33798.530000000006</v>
      </c>
      <c r="BL80" s="264">
        <v>33593.479999999996</v>
      </c>
      <c r="BM80" s="577">
        <v>24654.5</v>
      </c>
      <c r="BN80" s="264">
        <v>0</v>
      </c>
      <c r="BO80" s="264">
        <v>0</v>
      </c>
      <c r="BP80" s="264">
        <v>0</v>
      </c>
      <c r="BQ80" s="264">
        <v>0</v>
      </c>
      <c r="BR80" s="264">
        <v>0</v>
      </c>
      <c r="BS80" s="264">
        <v>0</v>
      </c>
      <c r="BT80" s="264">
        <v>0</v>
      </c>
      <c r="BU80" s="264">
        <v>0</v>
      </c>
      <c r="BV80" s="264">
        <v>0</v>
      </c>
      <c r="BW80" s="264">
        <v>0</v>
      </c>
      <c r="BX80" s="264">
        <v>0</v>
      </c>
      <c r="BY80" s="264">
        <v>0</v>
      </c>
      <c r="BZ80" s="264">
        <v>0</v>
      </c>
      <c r="CA80" s="264">
        <v>0</v>
      </c>
      <c r="CB80" s="264">
        <v>0</v>
      </c>
      <c r="CC80" s="264">
        <v>55276.5</v>
      </c>
      <c r="CD80" s="264">
        <v>57271.359999999986</v>
      </c>
      <c r="CE80" s="264">
        <v>58233.440000000002</v>
      </c>
      <c r="CF80" s="577">
        <v>41807.550000000003</v>
      </c>
      <c r="CG80" s="264">
        <v>0</v>
      </c>
      <c r="CH80" s="264">
        <v>0</v>
      </c>
      <c r="CI80" s="264">
        <v>0</v>
      </c>
      <c r="CJ80" s="264">
        <v>0</v>
      </c>
      <c r="CK80" s="264">
        <v>0</v>
      </c>
      <c r="CL80" s="264">
        <v>0</v>
      </c>
      <c r="CM80" s="264">
        <v>0</v>
      </c>
      <c r="CN80" s="264">
        <v>0</v>
      </c>
      <c r="CO80" s="264">
        <v>0</v>
      </c>
      <c r="CP80" s="264">
        <v>0</v>
      </c>
      <c r="CQ80" s="264">
        <v>0</v>
      </c>
      <c r="CR80" s="264">
        <v>0</v>
      </c>
      <c r="CS80" s="264">
        <v>0</v>
      </c>
      <c r="CT80" s="264">
        <v>0</v>
      </c>
      <c r="CU80" s="264">
        <v>0</v>
      </c>
      <c r="CV80" s="264">
        <v>0</v>
      </c>
      <c r="CW80" s="264">
        <v>0</v>
      </c>
      <c r="CX80" s="264">
        <v>0</v>
      </c>
      <c r="CY80" s="577">
        <v>0</v>
      </c>
      <c r="CZ80" s="264">
        <v>0</v>
      </c>
      <c r="DA80" s="264">
        <v>0</v>
      </c>
      <c r="DB80" s="264">
        <v>0</v>
      </c>
      <c r="DC80" s="428">
        <f t="shared" si="1"/>
        <v>433347.63999999996</v>
      </c>
    </row>
    <row r="81" spans="1:107" x14ac:dyDescent="0.25">
      <c r="A81" s="297">
        <v>5256</v>
      </c>
      <c r="B81" s="347">
        <v>455757</v>
      </c>
      <c r="C81" s="297">
        <v>1026108</v>
      </c>
      <c r="D81" s="14">
        <v>1134101553</v>
      </c>
      <c r="F81" s="14" t="s">
        <v>928</v>
      </c>
      <c r="G81" s="14" t="str">
        <f>INDEX(FY2019_ALL_Targets!F:F,MATCH(B81,FY2019_ALL_Targets!B:B,0))</f>
        <v>Jefferson</v>
      </c>
      <c r="H81" s="14" t="s">
        <v>3085</v>
      </c>
      <c r="I81" s="299" t="s">
        <v>266</v>
      </c>
      <c r="J81" s="299" t="s">
        <v>1020</v>
      </c>
      <c r="K81" s="299" t="s">
        <v>2603</v>
      </c>
      <c r="L81" s="264">
        <v>11292.84</v>
      </c>
      <c r="M81" s="264">
        <v>12138.66</v>
      </c>
      <c r="N81" s="264">
        <v>12893.04</v>
      </c>
      <c r="O81" s="264">
        <v>12915.9</v>
      </c>
      <c r="P81" s="264">
        <v>12661.77</v>
      </c>
      <c r="Q81" s="264">
        <v>12616.630000000001</v>
      </c>
      <c r="R81" s="264">
        <v>13270.710000000001</v>
      </c>
      <c r="S81" s="264">
        <v>12243.08</v>
      </c>
      <c r="T81" s="264">
        <v>13255.1</v>
      </c>
      <c r="U81" s="264">
        <v>12679.82</v>
      </c>
      <c r="V81" s="264">
        <v>11807.77</v>
      </c>
      <c r="W81" s="264">
        <v>12503.1</v>
      </c>
      <c r="X81" s="264">
        <v>26504.519999999993</v>
      </c>
      <c r="Y81" s="264">
        <v>20427.010000000002</v>
      </c>
      <c r="Z81" s="264">
        <v>29014.54</v>
      </c>
      <c r="AA81" s="577">
        <v>20284.16</v>
      </c>
      <c r="AB81" s="264">
        <v>0</v>
      </c>
      <c r="AC81" s="264">
        <v>0</v>
      </c>
      <c r="AD81" s="264">
        <v>0</v>
      </c>
      <c r="AE81" s="264">
        <v>0</v>
      </c>
      <c r="AF81" s="264">
        <v>0</v>
      </c>
      <c r="AG81" s="264">
        <v>0</v>
      </c>
      <c r="AH81" s="264">
        <v>0</v>
      </c>
      <c r="AI81" s="264">
        <v>0</v>
      </c>
      <c r="AJ81" s="264">
        <v>0</v>
      </c>
      <c r="AK81" s="264">
        <v>0</v>
      </c>
      <c r="AL81" s="264">
        <v>0</v>
      </c>
      <c r="AM81" s="264">
        <v>0</v>
      </c>
      <c r="AN81" s="264">
        <v>0</v>
      </c>
      <c r="AO81" s="264">
        <v>0</v>
      </c>
      <c r="AP81" s="264">
        <v>0</v>
      </c>
      <c r="AQ81" s="264">
        <v>0</v>
      </c>
      <c r="AR81" s="264">
        <v>0</v>
      </c>
      <c r="AS81" s="264">
        <v>0</v>
      </c>
      <c r="AT81" s="577">
        <v>0</v>
      </c>
      <c r="AU81" s="264">
        <v>0</v>
      </c>
      <c r="AV81" s="264">
        <v>0</v>
      </c>
      <c r="AW81" s="264">
        <v>0</v>
      </c>
      <c r="AX81" s="264">
        <v>13533.119999999999</v>
      </c>
      <c r="AY81" s="264">
        <v>13807.439999999999</v>
      </c>
      <c r="AZ81" s="264">
        <v>14607.539999999999</v>
      </c>
      <c r="BA81" s="264">
        <v>15224.76</v>
      </c>
      <c r="BB81" s="264">
        <v>14377.09</v>
      </c>
      <c r="BC81" s="264">
        <v>15189.61</v>
      </c>
      <c r="BD81" s="264">
        <v>14651.92</v>
      </c>
      <c r="BE81" s="264">
        <v>15630.28</v>
      </c>
      <c r="BF81" s="264">
        <v>15265.95</v>
      </c>
      <c r="BG81" s="264">
        <v>14308.66</v>
      </c>
      <c r="BH81" s="264">
        <v>14926.519999999999</v>
      </c>
      <c r="BI81" s="264">
        <v>14341.63</v>
      </c>
      <c r="BJ81" s="264">
        <v>30607.799999999996</v>
      </c>
      <c r="BK81" s="264">
        <v>23897.910000000003</v>
      </c>
      <c r="BL81" s="264">
        <v>34043.750000000007</v>
      </c>
      <c r="BM81" s="577">
        <v>23803.67</v>
      </c>
      <c r="BN81" s="264">
        <v>0</v>
      </c>
      <c r="BO81" s="264">
        <v>0</v>
      </c>
      <c r="BP81" s="264">
        <v>0</v>
      </c>
      <c r="BQ81" s="264">
        <v>0</v>
      </c>
      <c r="BR81" s="264">
        <v>0</v>
      </c>
      <c r="BS81" s="264">
        <v>0</v>
      </c>
      <c r="BT81" s="264">
        <v>0</v>
      </c>
      <c r="BU81" s="264">
        <v>0</v>
      </c>
      <c r="BV81" s="264">
        <v>0</v>
      </c>
      <c r="BW81" s="264">
        <v>0</v>
      </c>
      <c r="BX81" s="264">
        <v>0</v>
      </c>
      <c r="BY81" s="264">
        <v>0</v>
      </c>
      <c r="BZ81" s="264">
        <v>0</v>
      </c>
      <c r="CA81" s="264">
        <v>0</v>
      </c>
      <c r="CB81" s="264">
        <v>0</v>
      </c>
      <c r="CC81" s="264">
        <v>0</v>
      </c>
      <c r="CD81" s="264">
        <v>0</v>
      </c>
      <c r="CE81" s="264">
        <v>0</v>
      </c>
      <c r="CF81" s="577">
        <v>0</v>
      </c>
      <c r="CG81" s="264">
        <v>0</v>
      </c>
      <c r="CH81" s="264">
        <v>0</v>
      </c>
      <c r="CI81" s="264">
        <v>0</v>
      </c>
      <c r="CJ81" s="264">
        <v>15201.9</v>
      </c>
      <c r="CK81" s="264">
        <v>15636.239999999998</v>
      </c>
      <c r="CL81" s="264">
        <v>16984.98</v>
      </c>
      <c r="CM81" s="264">
        <v>16939.259999999998</v>
      </c>
      <c r="CN81" s="264">
        <v>16024.7</v>
      </c>
      <c r="CO81" s="264">
        <v>17604.600000000002</v>
      </c>
      <c r="CP81" s="264">
        <v>17694.48</v>
      </c>
      <c r="CQ81" s="264">
        <v>18448.91</v>
      </c>
      <c r="CR81" s="264">
        <v>17582.52</v>
      </c>
      <c r="CS81" s="264">
        <v>18812.48</v>
      </c>
      <c r="CT81" s="264">
        <v>19251.38</v>
      </c>
      <c r="CU81" s="264">
        <v>19293</v>
      </c>
      <c r="CV81" s="264">
        <v>34894.559999999998</v>
      </c>
      <c r="CW81" s="264">
        <v>26988.520000000011</v>
      </c>
      <c r="CX81" s="264">
        <v>40209.22</v>
      </c>
      <c r="CY81" s="577">
        <v>31502.17</v>
      </c>
      <c r="CZ81" s="264">
        <v>0</v>
      </c>
      <c r="DA81" s="264">
        <v>0</v>
      </c>
      <c r="DB81" s="264">
        <v>0</v>
      </c>
      <c r="DC81" s="428">
        <f t="shared" si="1"/>
        <v>877795.22000000009</v>
      </c>
    </row>
    <row r="82" spans="1:107" x14ac:dyDescent="0.25">
      <c r="A82" s="311">
        <v>4736</v>
      </c>
      <c r="B82" s="347">
        <v>455796</v>
      </c>
      <c r="C82" s="311">
        <v>1025929</v>
      </c>
      <c r="D82" s="14">
        <v>1346298981</v>
      </c>
      <c r="F82" s="14" t="s">
        <v>920</v>
      </c>
      <c r="G82" s="14" t="str">
        <f>INDEX(FY2019_ALL_Targets!F:F,MATCH(B82,FY2019_ALL_Targets!B:B,0))</f>
        <v>Bexar</v>
      </c>
      <c r="H82" s="14" t="s">
        <v>3097</v>
      </c>
      <c r="I82" s="312" t="s">
        <v>2652</v>
      </c>
      <c r="J82" s="312" t="s">
        <v>981</v>
      </c>
      <c r="K82" s="312" t="s">
        <v>2531</v>
      </c>
      <c r="L82" s="264">
        <v>8501.94</v>
      </c>
      <c r="M82" s="264">
        <v>8725.44</v>
      </c>
      <c r="N82" s="264">
        <v>9118.7999999999993</v>
      </c>
      <c r="O82" s="264">
        <v>9190.3199999999979</v>
      </c>
      <c r="P82" s="264">
        <v>9041.92</v>
      </c>
      <c r="Q82" s="264">
        <v>8962.4500000000007</v>
      </c>
      <c r="R82" s="264">
        <v>8190.1799999999994</v>
      </c>
      <c r="S82" s="264">
        <v>8560.7800000000007</v>
      </c>
      <c r="T82" s="264">
        <v>8954.73</v>
      </c>
      <c r="U82" s="264">
        <v>8270.52</v>
      </c>
      <c r="V82" s="264">
        <v>8383.7099999999991</v>
      </c>
      <c r="W82" s="264">
        <v>8955.9</v>
      </c>
      <c r="X82" s="264">
        <v>24784.270000000004</v>
      </c>
      <c r="Y82" s="264">
        <v>25941.42</v>
      </c>
      <c r="Z82" s="264">
        <v>20096.299999999996</v>
      </c>
      <c r="AA82" s="577">
        <v>24981.33</v>
      </c>
      <c r="AB82" s="264">
        <v>0</v>
      </c>
      <c r="AC82" s="264">
        <v>0</v>
      </c>
      <c r="AD82" s="264">
        <v>0</v>
      </c>
      <c r="AE82" s="264">
        <v>0</v>
      </c>
      <c r="AF82" s="264">
        <v>0</v>
      </c>
      <c r="AG82" s="264">
        <v>0</v>
      </c>
      <c r="AH82" s="264">
        <v>0</v>
      </c>
      <c r="AI82" s="264">
        <v>0</v>
      </c>
      <c r="AJ82" s="264">
        <v>0</v>
      </c>
      <c r="AK82" s="264">
        <v>0</v>
      </c>
      <c r="AL82" s="264">
        <v>0</v>
      </c>
      <c r="AM82" s="264">
        <v>0</v>
      </c>
      <c r="AN82" s="264">
        <v>0</v>
      </c>
      <c r="AO82" s="264">
        <v>0</v>
      </c>
      <c r="AP82" s="264">
        <v>0</v>
      </c>
      <c r="AQ82" s="264">
        <v>0</v>
      </c>
      <c r="AR82" s="264">
        <v>0</v>
      </c>
      <c r="AS82" s="264">
        <v>0</v>
      </c>
      <c r="AT82" s="577">
        <v>0</v>
      </c>
      <c r="AU82" s="264">
        <v>0</v>
      </c>
      <c r="AV82" s="264">
        <v>0</v>
      </c>
      <c r="AW82" s="264">
        <v>0</v>
      </c>
      <c r="AX82" s="264">
        <v>11112.42</v>
      </c>
      <c r="AY82" s="264">
        <v>11478.96</v>
      </c>
      <c r="AZ82" s="264">
        <v>11246.519999999999</v>
      </c>
      <c r="BA82" s="264">
        <v>11702.46</v>
      </c>
      <c r="BB82" s="264">
        <v>11346.550000000001</v>
      </c>
      <c r="BC82" s="264">
        <v>11770.39</v>
      </c>
      <c r="BD82" s="264">
        <v>11230.269999999999</v>
      </c>
      <c r="BE82" s="264">
        <v>11552.77</v>
      </c>
      <c r="BF82" s="264">
        <v>11262.9</v>
      </c>
      <c r="BG82" s="264">
        <v>10860.25</v>
      </c>
      <c r="BH82" s="264">
        <v>10643.88</v>
      </c>
      <c r="BI82" s="264">
        <v>11440.09</v>
      </c>
      <c r="BJ82" s="264">
        <v>31831.850000000002</v>
      </c>
      <c r="BK82" s="264">
        <v>33216.73000000001</v>
      </c>
      <c r="BL82" s="264">
        <v>26622.070000000003</v>
      </c>
      <c r="BM82" s="577">
        <v>32228.52</v>
      </c>
      <c r="BN82" s="264">
        <v>0</v>
      </c>
      <c r="BO82" s="264">
        <v>0</v>
      </c>
      <c r="BP82" s="264">
        <v>0</v>
      </c>
      <c r="BQ82" s="264">
        <v>18657.78</v>
      </c>
      <c r="BR82" s="264">
        <v>18756.12</v>
      </c>
      <c r="BS82" s="264">
        <v>20249.099999999999</v>
      </c>
      <c r="BT82" s="264">
        <v>19811.04</v>
      </c>
      <c r="BU82" s="264">
        <v>19655.579999999998</v>
      </c>
      <c r="BV82" s="264">
        <v>19531.96</v>
      </c>
      <c r="BW82" s="264">
        <v>19429.55</v>
      </c>
      <c r="BX82" s="264">
        <v>19471.969999999998</v>
      </c>
      <c r="BY82" s="264">
        <v>20128.310000000001</v>
      </c>
      <c r="BZ82" s="264">
        <v>18536.259999999998</v>
      </c>
      <c r="CA82" s="264">
        <v>18540.95</v>
      </c>
      <c r="CB82" s="264">
        <v>18720.63</v>
      </c>
      <c r="CC82" s="264">
        <v>54244.5</v>
      </c>
      <c r="CD82" s="264">
        <v>56286.28</v>
      </c>
      <c r="CE82" s="264">
        <v>46331.360000000001</v>
      </c>
      <c r="CF82" s="577">
        <v>54532.630000000005</v>
      </c>
      <c r="CG82" s="264">
        <v>0</v>
      </c>
      <c r="CH82" s="264">
        <v>0</v>
      </c>
      <c r="CI82" s="264">
        <v>0</v>
      </c>
      <c r="CJ82" s="264">
        <v>0</v>
      </c>
      <c r="CK82" s="264">
        <v>0</v>
      </c>
      <c r="CL82" s="264">
        <v>0</v>
      </c>
      <c r="CM82" s="264">
        <v>0</v>
      </c>
      <c r="CN82" s="264">
        <v>0</v>
      </c>
      <c r="CO82" s="264">
        <v>0</v>
      </c>
      <c r="CP82" s="264">
        <v>0</v>
      </c>
      <c r="CQ82" s="264">
        <v>0</v>
      </c>
      <c r="CR82" s="264">
        <v>0</v>
      </c>
      <c r="CS82" s="264">
        <v>0</v>
      </c>
      <c r="CT82" s="264">
        <v>0</v>
      </c>
      <c r="CU82" s="264">
        <v>0</v>
      </c>
      <c r="CV82" s="264">
        <v>0</v>
      </c>
      <c r="CW82" s="264">
        <v>0</v>
      </c>
      <c r="CX82" s="264">
        <v>0</v>
      </c>
      <c r="CY82" s="577">
        <v>0</v>
      </c>
      <c r="CZ82" s="264">
        <v>0</v>
      </c>
      <c r="DA82" s="264">
        <v>0</v>
      </c>
      <c r="DB82" s="264">
        <v>0</v>
      </c>
      <c r="DC82" s="428">
        <f t="shared" si="1"/>
        <v>903090.66</v>
      </c>
    </row>
    <row r="83" spans="1:107" x14ac:dyDescent="0.25">
      <c r="A83" s="311">
        <v>5022</v>
      </c>
      <c r="B83" s="347">
        <v>455797</v>
      </c>
      <c r="C83" s="311">
        <v>1026401</v>
      </c>
      <c r="D83" s="14">
        <v>1205884749</v>
      </c>
      <c r="F83" s="14" t="s">
        <v>913</v>
      </c>
      <c r="G83" s="14" t="str">
        <f>INDEX(FY2019_ALL_Targets!F:F,MATCH(B83,FY2019_ALL_Targets!B:B,0))</f>
        <v>MRSA West</v>
      </c>
      <c r="H83" s="14" t="s">
        <v>3007</v>
      </c>
      <c r="I83" s="312" t="s">
        <v>238</v>
      </c>
      <c r="J83" s="312" t="s">
        <v>2286</v>
      </c>
      <c r="K83" s="312" t="s">
        <v>239</v>
      </c>
      <c r="L83" s="264">
        <v>0</v>
      </c>
      <c r="M83" s="264">
        <v>0</v>
      </c>
      <c r="N83" s="264">
        <v>0</v>
      </c>
      <c r="O83" s="264">
        <v>0</v>
      </c>
      <c r="P83" s="264">
        <v>0</v>
      </c>
      <c r="Q83" s="264">
        <v>0</v>
      </c>
      <c r="R83" s="264">
        <v>0</v>
      </c>
      <c r="S83" s="264">
        <v>0</v>
      </c>
      <c r="T83" s="264">
        <v>0</v>
      </c>
      <c r="U83" s="264">
        <v>0</v>
      </c>
      <c r="V83" s="264">
        <v>0</v>
      </c>
      <c r="W83" s="264">
        <v>0</v>
      </c>
      <c r="X83" s="264">
        <v>77019.01999999999</v>
      </c>
      <c r="Y83" s="264">
        <v>79435.510000000009</v>
      </c>
      <c r="Z83" s="264">
        <v>79233.64</v>
      </c>
      <c r="AA83" s="577">
        <v>102941.74999999997</v>
      </c>
      <c r="AB83" s="264">
        <v>0</v>
      </c>
      <c r="AC83" s="264">
        <v>0</v>
      </c>
      <c r="AD83" s="264">
        <v>0</v>
      </c>
      <c r="AE83" s="264">
        <v>0</v>
      </c>
      <c r="AF83" s="264">
        <v>0</v>
      </c>
      <c r="AG83" s="264">
        <v>0</v>
      </c>
      <c r="AH83" s="264">
        <v>0</v>
      </c>
      <c r="AI83" s="264">
        <v>0</v>
      </c>
      <c r="AJ83" s="264">
        <v>0</v>
      </c>
      <c r="AK83" s="264">
        <v>0</v>
      </c>
      <c r="AL83" s="264">
        <v>0</v>
      </c>
      <c r="AM83" s="264">
        <v>0</v>
      </c>
      <c r="AN83" s="264">
        <v>0</v>
      </c>
      <c r="AO83" s="264">
        <v>0</v>
      </c>
      <c r="AP83" s="264">
        <v>0</v>
      </c>
      <c r="AQ83" s="264">
        <v>0</v>
      </c>
      <c r="AR83" s="264">
        <v>0</v>
      </c>
      <c r="AS83" s="264">
        <v>0</v>
      </c>
      <c r="AT83" s="577">
        <v>0</v>
      </c>
      <c r="AU83" s="264">
        <v>0</v>
      </c>
      <c r="AV83" s="264">
        <v>0</v>
      </c>
      <c r="AW83" s="264">
        <v>0</v>
      </c>
      <c r="AX83" s="264">
        <v>0</v>
      </c>
      <c r="AY83" s="264">
        <v>0</v>
      </c>
      <c r="AZ83" s="264">
        <v>0</v>
      </c>
      <c r="BA83" s="264">
        <v>0</v>
      </c>
      <c r="BB83" s="264">
        <v>0</v>
      </c>
      <c r="BC83" s="264">
        <v>0</v>
      </c>
      <c r="BD83" s="264">
        <v>0</v>
      </c>
      <c r="BE83" s="264">
        <v>0</v>
      </c>
      <c r="BF83" s="264">
        <v>0</v>
      </c>
      <c r="BG83" s="264">
        <v>0</v>
      </c>
      <c r="BH83" s="264">
        <v>0</v>
      </c>
      <c r="BI83" s="264">
        <v>0</v>
      </c>
      <c r="BJ83" s="264">
        <v>0</v>
      </c>
      <c r="BK83" s="264">
        <v>0</v>
      </c>
      <c r="BL83" s="264">
        <v>0</v>
      </c>
      <c r="BM83" s="577">
        <v>0</v>
      </c>
      <c r="BN83" s="264">
        <v>0</v>
      </c>
      <c r="BO83" s="264">
        <v>0</v>
      </c>
      <c r="BP83" s="264">
        <v>0</v>
      </c>
      <c r="BQ83" s="264">
        <v>0</v>
      </c>
      <c r="BR83" s="264">
        <v>0</v>
      </c>
      <c r="BS83" s="264">
        <v>0</v>
      </c>
      <c r="BT83" s="264">
        <v>0</v>
      </c>
      <c r="BU83" s="264">
        <v>0</v>
      </c>
      <c r="BV83" s="264">
        <v>0</v>
      </c>
      <c r="BW83" s="264">
        <v>0</v>
      </c>
      <c r="BX83" s="264">
        <v>0</v>
      </c>
      <c r="BY83" s="264">
        <v>0</v>
      </c>
      <c r="BZ83" s="264">
        <v>0</v>
      </c>
      <c r="CA83" s="264">
        <v>0</v>
      </c>
      <c r="CB83" s="264">
        <v>0</v>
      </c>
      <c r="CC83" s="264">
        <v>85963.02</v>
      </c>
      <c r="CD83" s="264">
        <v>89069.079999999987</v>
      </c>
      <c r="CE83" s="264">
        <v>89448.829999999987</v>
      </c>
      <c r="CF83" s="577">
        <v>116585.48</v>
      </c>
      <c r="CG83" s="264">
        <v>0</v>
      </c>
      <c r="CH83" s="264">
        <v>0</v>
      </c>
      <c r="CI83" s="264">
        <v>0</v>
      </c>
      <c r="CJ83" s="264">
        <v>0</v>
      </c>
      <c r="CK83" s="264">
        <v>0</v>
      </c>
      <c r="CL83" s="264">
        <v>0</v>
      </c>
      <c r="CM83" s="264">
        <v>0</v>
      </c>
      <c r="CN83" s="264">
        <v>0</v>
      </c>
      <c r="CO83" s="264">
        <v>0</v>
      </c>
      <c r="CP83" s="264">
        <v>0</v>
      </c>
      <c r="CQ83" s="264">
        <v>0</v>
      </c>
      <c r="CR83" s="264">
        <v>0</v>
      </c>
      <c r="CS83" s="264">
        <v>0</v>
      </c>
      <c r="CT83" s="264">
        <v>0</v>
      </c>
      <c r="CU83" s="264">
        <v>0</v>
      </c>
      <c r="CV83" s="264">
        <v>0</v>
      </c>
      <c r="CW83" s="264">
        <v>0</v>
      </c>
      <c r="CX83" s="264">
        <v>0</v>
      </c>
      <c r="CY83" s="577">
        <v>0</v>
      </c>
      <c r="CZ83" s="264">
        <v>0</v>
      </c>
      <c r="DA83" s="264">
        <v>0</v>
      </c>
      <c r="DB83" s="264">
        <v>0</v>
      </c>
      <c r="DC83" s="428">
        <f t="shared" si="1"/>
        <v>719696.32999999984</v>
      </c>
    </row>
    <row r="84" spans="1:107" x14ac:dyDescent="0.25">
      <c r="A84" s="311">
        <v>5056</v>
      </c>
      <c r="B84" s="347">
        <v>455800</v>
      </c>
      <c r="C84" s="311">
        <v>1026658</v>
      </c>
      <c r="D84" s="14">
        <v>1366563751</v>
      </c>
      <c r="F84" s="14" t="s">
        <v>930</v>
      </c>
      <c r="G84" s="14" t="str">
        <f>INDEX(FY2019_ALL_Targets!F:F,MATCH(B84,FY2019_ALL_Targets!B:B,0))</f>
        <v>Harris</v>
      </c>
      <c r="H84" s="14" t="s">
        <v>3016</v>
      </c>
      <c r="I84" s="312" t="s">
        <v>655</v>
      </c>
      <c r="J84" s="312" t="s">
        <v>995</v>
      </c>
      <c r="K84" s="312" t="s">
        <v>656</v>
      </c>
      <c r="L84" s="264">
        <v>22235.46</v>
      </c>
      <c r="M84" s="264">
        <v>22894.07</v>
      </c>
      <c r="N84" s="264">
        <v>25037.01</v>
      </c>
      <c r="O84" s="264">
        <v>25243.439999999999</v>
      </c>
      <c r="P84" s="264">
        <v>23735.899999999998</v>
      </c>
      <c r="Q84" s="264">
        <v>24570.1</v>
      </c>
      <c r="R84" s="264">
        <v>24059.27</v>
      </c>
      <c r="S84" s="264">
        <v>25356.39</v>
      </c>
      <c r="T84" s="264">
        <v>23929.57</v>
      </c>
      <c r="U84" s="264">
        <v>23768.649999999998</v>
      </c>
      <c r="V84" s="264">
        <v>23122.25</v>
      </c>
      <c r="W84" s="264">
        <v>23966.5</v>
      </c>
      <c r="X84" s="264">
        <v>51250.840000000004</v>
      </c>
      <c r="Y84" s="264">
        <v>54372.859999999993</v>
      </c>
      <c r="Z84" s="264">
        <v>71228.070000000007</v>
      </c>
      <c r="AA84" s="577">
        <v>55084.92</v>
      </c>
      <c r="AB84" s="264">
        <v>0</v>
      </c>
      <c r="AC84" s="264">
        <v>0</v>
      </c>
      <c r="AD84" s="264">
        <v>0</v>
      </c>
      <c r="AE84" s="264">
        <v>0</v>
      </c>
      <c r="AF84" s="264">
        <v>0</v>
      </c>
      <c r="AG84" s="264">
        <v>0</v>
      </c>
      <c r="AH84" s="264">
        <v>0</v>
      </c>
      <c r="AI84" s="264">
        <v>0</v>
      </c>
      <c r="AJ84" s="264">
        <v>0</v>
      </c>
      <c r="AK84" s="264">
        <v>0</v>
      </c>
      <c r="AL84" s="264">
        <v>0</v>
      </c>
      <c r="AM84" s="264">
        <v>0</v>
      </c>
      <c r="AN84" s="264">
        <v>0</v>
      </c>
      <c r="AO84" s="264">
        <v>0</v>
      </c>
      <c r="AP84" s="264">
        <v>0</v>
      </c>
      <c r="AQ84" s="264">
        <v>0</v>
      </c>
      <c r="AR84" s="264">
        <v>0</v>
      </c>
      <c r="AS84" s="264">
        <v>0</v>
      </c>
      <c r="AT84" s="577">
        <v>0</v>
      </c>
      <c r="AU84" s="264">
        <v>0</v>
      </c>
      <c r="AV84" s="264">
        <v>0</v>
      </c>
      <c r="AW84" s="264">
        <v>0</v>
      </c>
      <c r="AX84" s="264">
        <v>13575.23</v>
      </c>
      <c r="AY84" s="264">
        <v>13703.02</v>
      </c>
      <c r="AZ84" s="264">
        <v>14341.970000000001</v>
      </c>
      <c r="BA84" s="264">
        <v>14302.65</v>
      </c>
      <c r="BB84" s="264">
        <v>13958.3</v>
      </c>
      <c r="BC84" s="264">
        <v>14200.8</v>
      </c>
      <c r="BD84" s="264">
        <v>13874.2</v>
      </c>
      <c r="BE84" s="264">
        <v>13577.24</v>
      </c>
      <c r="BF84" s="264">
        <v>13719.82</v>
      </c>
      <c r="BG84" s="264">
        <v>13024.33</v>
      </c>
      <c r="BH84" s="264">
        <v>12946.88</v>
      </c>
      <c r="BI84" s="264">
        <v>13272.41</v>
      </c>
      <c r="BJ84" s="264">
        <v>30400.120000000003</v>
      </c>
      <c r="BK84" s="264">
        <v>31387.069999999992</v>
      </c>
      <c r="BL84" s="264">
        <v>40173.380000000005</v>
      </c>
      <c r="BM84" s="577">
        <v>30448.709999999995</v>
      </c>
      <c r="BN84" s="264">
        <v>0</v>
      </c>
      <c r="BO84" s="264">
        <v>0</v>
      </c>
      <c r="BP84" s="264">
        <v>0</v>
      </c>
      <c r="BQ84" s="264">
        <v>0</v>
      </c>
      <c r="BR84" s="264">
        <v>0</v>
      </c>
      <c r="BS84" s="264">
        <v>0</v>
      </c>
      <c r="BT84" s="264">
        <v>0</v>
      </c>
      <c r="BU84" s="264">
        <v>0</v>
      </c>
      <c r="BV84" s="264">
        <v>0</v>
      </c>
      <c r="BW84" s="264">
        <v>0</v>
      </c>
      <c r="BX84" s="264">
        <v>0</v>
      </c>
      <c r="BY84" s="264">
        <v>0</v>
      </c>
      <c r="BZ84" s="264">
        <v>0</v>
      </c>
      <c r="CA84" s="264">
        <v>0</v>
      </c>
      <c r="CB84" s="264">
        <v>0</v>
      </c>
      <c r="CC84" s="264">
        <v>0</v>
      </c>
      <c r="CD84" s="264">
        <v>0</v>
      </c>
      <c r="CE84" s="264">
        <v>0</v>
      </c>
      <c r="CF84" s="577">
        <v>0</v>
      </c>
      <c r="CG84" s="264">
        <v>0</v>
      </c>
      <c r="CH84" s="264">
        <v>0</v>
      </c>
      <c r="CI84" s="264">
        <v>0</v>
      </c>
      <c r="CJ84" s="264">
        <v>33687.410000000003</v>
      </c>
      <c r="CK84" s="264">
        <v>34473.81</v>
      </c>
      <c r="CL84" s="264">
        <v>37845.5</v>
      </c>
      <c r="CM84" s="264">
        <v>37992.949999999997</v>
      </c>
      <c r="CN84" s="264">
        <v>36433.199999999997</v>
      </c>
      <c r="CO84" s="264">
        <v>37839.699999999997</v>
      </c>
      <c r="CP84" s="264">
        <v>36797.410000000003</v>
      </c>
      <c r="CQ84" s="264">
        <v>39175.42</v>
      </c>
      <c r="CR84" s="264">
        <v>36308.42</v>
      </c>
      <c r="CS84" s="264">
        <v>36668.159999999996</v>
      </c>
      <c r="CT84" s="264">
        <v>36280.1</v>
      </c>
      <c r="CU84" s="264">
        <v>37461.4</v>
      </c>
      <c r="CV84" s="264">
        <v>77429.119999999995</v>
      </c>
      <c r="CW84" s="264">
        <v>83020.59</v>
      </c>
      <c r="CX84" s="264">
        <v>108927.84999999999</v>
      </c>
      <c r="CY84" s="577">
        <v>85991.330000000016</v>
      </c>
      <c r="CZ84" s="264">
        <v>0</v>
      </c>
      <c r="DA84" s="264">
        <v>0</v>
      </c>
      <c r="DB84" s="264">
        <v>0</v>
      </c>
      <c r="DC84" s="428">
        <f t="shared" si="1"/>
        <v>1613093.7999999996</v>
      </c>
    </row>
    <row r="85" spans="1:107" x14ac:dyDescent="0.25">
      <c r="A85" s="313">
        <v>5207</v>
      </c>
      <c r="B85" s="347">
        <v>455804</v>
      </c>
      <c r="C85" s="313">
        <v>1026666</v>
      </c>
      <c r="D85" s="14">
        <v>1669593257</v>
      </c>
      <c r="F85" s="14" t="s">
        <v>920</v>
      </c>
      <c r="G85" s="14" t="str">
        <f>INDEX(FY2019_ALL_Targets!F:F,MATCH(B85,FY2019_ALL_Targets!B:B,0))</f>
        <v>Bexar</v>
      </c>
      <c r="H85" s="14" t="s">
        <v>3017</v>
      </c>
      <c r="I85" s="314" t="s">
        <v>718</v>
      </c>
      <c r="J85" s="314" t="s">
        <v>1016</v>
      </c>
      <c r="K85" s="314" t="s">
        <v>719</v>
      </c>
      <c r="L85" s="264">
        <v>7408.29</v>
      </c>
      <c r="M85" s="264">
        <v>7603.04</v>
      </c>
      <c r="N85" s="264">
        <v>7945.8</v>
      </c>
      <c r="O85" s="264">
        <v>8008.12</v>
      </c>
      <c r="P85" s="264">
        <v>7874.56</v>
      </c>
      <c r="Q85" s="264">
        <v>7805.35</v>
      </c>
      <c r="R85" s="264">
        <v>7134.54</v>
      </c>
      <c r="S85" s="264">
        <v>7453.8</v>
      </c>
      <c r="T85" s="264">
        <v>7796.8899999999994</v>
      </c>
      <c r="U85" s="264">
        <v>7200.9400000000005</v>
      </c>
      <c r="V85" s="264">
        <v>7299.4699999999993</v>
      </c>
      <c r="W85" s="264">
        <v>7797.6799999999994</v>
      </c>
      <c r="X85" s="264">
        <v>11935.349999999999</v>
      </c>
      <c r="Y85" s="264">
        <v>12433.490000000002</v>
      </c>
      <c r="Z85" s="264">
        <v>16986.129999999997</v>
      </c>
      <c r="AA85" s="577">
        <v>21697.58</v>
      </c>
      <c r="AB85" s="264">
        <v>0</v>
      </c>
      <c r="AC85" s="264">
        <v>0</v>
      </c>
      <c r="AD85" s="264">
        <v>0</v>
      </c>
      <c r="AE85" s="264">
        <v>0</v>
      </c>
      <c r="AF85" s="264">
        <v>0</v>
      </c>
      <c r="AG85" s="264">
        <v>0</v>
      </c>
      <c r="AH85" s="264">
        <v>0</v>
      </c>
      <c r="AI85" s="264">
        <v>0</v>
      </c>
      <c r="AJ85" s="264">
        <v>0</v>
      </c>
      <c r="AK85" s="264">
        <v>0</v>
      </c>
      <c r="AL85" s="264">
        <v>0</v>
      </c>
      <c r="AM85" s="264">
        <v>0</v>
      </c>
      <c r="AN85" s="264">
        <v>0</v>
      </c>
      <c r="AO85" s="264">
        <v>0</v>
      </c>
      <c r="AP85" s="264">
        <v>0</v>
      </c>
      <c r="AQ85" s="264">
        <v>0</v>
      </c>
      <c r="AR85" s="264">
        <v>0</v>
      </c>
      <c r="AS85" s="264">
        <v>0</v>
      </c>
      <c r="AT85" s="577">
        <v>0</v>
      </c>
      <c r="AU85" s="264">
        <v>0</v>
      </c>
      <c r="AV85" s="264">
        <v>0</v>
      </c>
      <c r="AW85" s="264">
        <v>0</v>
      </c>
      <c r="AX85" s="264">
        <v>9682.9699999999993</v>
      </c>
      <c r="AY85" s="264">
        <v>10002.36</v>
      </c>
      <c r="AZ85" s="264">
        <v>9799.82</v>
      </c>
      <c r="BA85" s="264">
        <v>10197.11</v>
      </c>
      <c r="BB85" s="264">
        <v>9881.65</v>
      </c>
      <c r="BC85" s="264">
        <v>10250.77</v>
      </c>
      <c r="BD85" s="264">
        <v>9782.7100000000009</v>
      </c>
      <c r="BE85" s="264">
        <v>10058.970000000001</v>
      </c>
      <c r="BF85" s="264">
        <v>9806.5</v>
      </c>
      <c r="BG85" s="264">
        <v>9455.73</v>
      </c>
      <c r="BH85" s="264">
        <v>9267.32</v>
      </c>
      <c r="BI85" s="264">
        <v>9960.5500000000011</v>
      </c>
      <c r="BJ85" s="264">
        <v>15329.249999999998</v>
      </c>
      <c r="BK85" s="264">
        <v>15920.650000000005</v>
      </c>
      <c r="BL85" s="264">
        <v>22501.099999999995</v>
      </c>
      <c r="BM85" s="577">
        <v>28011.83</v>
      </c>
      <c r="BN85" s="264">
        <v>0</v>
      </c>
      <c r="BO85" s="264">
        <v>0</v>
      </c>
      <c r="BP85" s="264">
        <v>0</v>
      </c>
      <c r="BQ85" s="264">
        <v>16257.73</v>
      </c>
      <c r="BR85" s="264">
        <v>16343.42</v>
      </c>
      <c r="BS85" s="264">
        <v>17644.349999999999</v>
      </c>
      <c r="BT85" s="264">
        <v>17262.64</v>
      </c>
      <c r="BU85" s="264">
        <v>17117.940000000002</v>
      </c>
      <c r="BV85" s="264">
        <v>17010.280000000002</v>
      </c>
      <c r="BW85" s="264">
        <v>16925.05</v>
      </c>
      <c r="BX85" s="264">
        <v>16954.150000000001</v>
      </c>
      <c r="BY85" s="264">
        <v>17525.670000000002</v>
      </c>
      <c r="BZ85" s="264">
        <v>16139.08</v>
      </c>
      <c r="CA85" s="264">
        <v>16143.05</v>
      </c>
      <c r="CB85" s="264">
        <v>16299.47</v>
      </c>
      <c r="CC85" s="264">
        <v>26122.5</v>
      </c>
      <c r="CD85" s="264">
        <v>26977.68</v>
      </c>
      <c r="CE85" s="264">
        <v>38831.199999999997</v>
      </c>
      <c r="CF85" s="577">
        <v>47423.220000000008</v>
      </c>
      <c r="CG85" s="264">
        <v>0</v>
      </c>
      <c r="CH85" s="264">
        <v>0</v>
      </c>
      <c r="CI85" s="264">
        <v>0</v>
      </c>
      <c r="CJ85" s="264">
        <v>0</v>
      </c>
      <c r="CK85" s="264">
        <v>0</v>
      </c>
      <c r="CL85" s="264">
        <v>0</v>
      </c>
      <c r="CM85" s="264">
        <v>0</v>
      </c>
      <c r="CN85" s="264">
        <v>0</v>
      </c>
      <c r="CO85" s="264">
        <v>0</v>
      </c>
      <c r="CP85" s="264">
        <v>0</v>
      </c>
      <c r="CQ85" s="264">
        <v>0</v>
      </c>
      <c r="CR85" s="264">
        <v>0</v>
      </c>
      <c r="CS85" s="264">
        <v>0</v>
      </c>
      <c r="CT85" s="264">
        <v>0</v>
      </c>
      <c r="CU85" s="264">
        <v>0</v>
      </c>
      <c r="CV85" s="264">
        <v>0</v>
      </c>
      <c r="CW85" s="264">
        <v>0</v>
      </c>
      <c r="CX85" s="264">
        <v>0</v>
      </c>
      <c r="CY85" s="577">
        <v>0</v>
      </c>
      <c r="CZ85" s="264">
        <v>0</v>
      </c>
      <c r="DA85" s="264">
        <v>0</v>
      </c>
      <c r="DB85" s="264">
        <v>0</v>
      </c>
      <c r="DC85" s="428">
        <f t="shared" si="1"/>
        <v>695267.74999999988</v>
      </c>
    </row>
    <row r="86" spans="1:107" x14ac:dyDescent="0.25">
      <c r="A86" s="297">
        <v>4855</v>
      </c>
      <c r="B86" s="347">
        <v>455806</v>
      </c>
      <c r="C86" s="297">
        <v>1015215</v>
      </c>
      <c r="D86" s="14">
        <v>1760689293</v>
      </c>
      <c r="F86" s="14" t="s">
        <v>939</v>
      </c>
      <c r="G86" s="14" t="str">
        <f>INDEX(FY2019_ALL_Targets!F:F,MATCH(B86,FY2019_ALL_Targets!B:B,0))</f>
        <v>MRSA Northeast</v>
      </c>
      <c r="H86" s="14" t="s">
        <v>3100</v>
      </c>
      <c r="I86" s="299" t="s">
        <v>608</v>
      </c>
      <c r="J86" s="299" t="s">
        <v>945</v>
      </c>
      <c r="K86" s="299" t="s">
        <v>609</v>
      </c>
      <c r="L86" s="264">
        <v>0</v>
      </c>
      <c r="M86" s="264">
        <v>0</v>
      </c>
      <c r="N86" s="264">
        <v>0</v>
      </c>
      <c r="O86" s="264">
        <v>0</v>
      </c>
      <c r="P86" s="264">
        <v>0</v>
      </c>
      <c r="Q86" s="264">
        <v>0</v>
      </c>
      <c r="R86" s="264">
        <v>0</v>
      </c>
      <c r="S86" s="264">
        <v>0</v>
      </c>
      <c r="T86" s="264">
        <v>0</v>
      </c>
      <c r="U86" s="264">
        <v>0</v>
      </c>
      <c r="V86" s="264">
        <v>0</v>
      </c>
      <c r="W86" s="264">
        <v>0</v>
      </c>
      <c r="X86" s="264">
        <v>0</v>
      </c>
      <c r="Y86" s="264">
        <v>0</v>
      </c>
      <c r="Z86" s="264">
        <v>0</v>
      </c>
      <c r="AA86" s="577">
        <v>0</v>
      </c>
      <c r="AB86" s="264">
        <v>0</v>
      </c>
      <c r="AC86" s="264">
        <v>0</v>
      </c>
      <c r="AD86" s="264">
        <v>0</v>
      </c>
      <c r="AE86" s="264">
        <v>14600</v>
      </c>
      <c r="AF86" s="264">
        <v>14918.75</v>
      </c>
      <c r="AG86" s="264">
        <v>15637.5</v>
      </c>
      <c r="AH86" s="264">
        <v>15625</v>
      </c>
      <c r="AI86" s="264">
        <v>15629.22</v>
      </c>
      <c r="AJ86" s="264">
        <v>15202.8</v>
      </c>
      <c r="AK86" s="264">
        <v>15461.849999999999</v>
      </c>
      <c r="AL86" s="264">
        <v>16072.8</v>
      </c>
      <c r="AM86" s="264">
        <v>15684.900000000001</v>
      </c>
      <c r="AN86" s="264">
        <v>15746.28</v>
      </c>
      <c r="AO86" s="264">
        <v>15599.11</v>
      </c>
      <c r="AP86" s="264">
        <v>16078.17</v>
      </c>
      <c r="AQ86" s="264">
        <v>33090.5</v>
      </c>
      <c r="AR86" s="264">
        <v>24927.439999999999</v>
      </c>
      <c r="AS86" s="264">
        <v>35411.86</v>
      </c>
      <c r="AT86" s="577">
        <v>35811.410000000003</v>
      </c>
      <c r="AU86" s="264">
        <v>0</v>
      </c>
      <c r="AV86" s="264">
        <v>0</v>
      </c>
      <c r="AW86" s="264">
        <v>0</v>
      </c>
      <c r="AX86" s="264">
        <v>0</v>
      </c>
      <c r="AY86" s="264">
        <v>0</v>
      </c>
      <c r="AZ86" s="264">
        <v>0</v>
      </c>
      <c r="BA86" s="264">
        <v>0</v>
      </c>
      <c r="BB86" s="264">
        <v>0</v>
      </c>
      <c r="BC86" s="264">
        <v>0</v>
      </c>
      <c r="BD86" s="264">
        <v>0</v>
      </c>
      <c r="BE86" s="264">
        <v>0</v>
      </c>
      <c r="BF86" s="264">
        <v>0</v>
      </c>
      <c r="BG86" s="264">
        <v>0</v>
      </c>
      <c r="BH86" s="264">
        <v>0</v>
      </c>
      <c r="BI86" s="264">
        <v>0</v>
      </c>
      <c r="BJ86" s="264">
        <v>0</v>
      </c>
      <c r="BK86" s="264">
        <v>0</v>
      </c>
      <c r="BL86" s="264">
        <v>0</v>
      </c>
      <c r="BM86" s="577">
        <v>0</v>
      </c>
      <c r="BN86" s="264">
        <v>0</v>
      </c>
      <c r="BO86" s="264">
        <v>0</v>
      </c>
      <c r="BP86" s="264">
        <v>0</v>
      </c>
      <c r="BQ86" s="264">
        <v>0</v>
      </c>
      <c r="BR86" s="264">
        <v>0</v>
      </c>
      <c r="BS86" s="264">
        <v>0</v>
      </c>
      <c r="BT86" s="264">
        <v>0</v>
      </c>
      <c r="BU86" s="264">
        <v>0</v>
      </c>
      <c r="BV86" s="264">
        <v>0</v>
      </c>
      <c r="BW86" s="264">
        <v>0</v>
      </c>
      <c r="BX86" s="264">
        <v>0</v>
      </c>
      <c r="BY86" s="264">
        <v>0</v>
      </c>
      <c r="BZ86" s="264">
        <v>0</v>
      </c>
      <c r="CA86" s="264">
        <v>0</v>
      </c>
      <c r="CB86" s="264">
        <v>0</v>
      </c>
      <c r="CC86" s="264">
        <v>0</v>
      </c>
      <c r="CD86" s="264">
        <v>0</v>
      </c>
      <c r="CE86" s="264">
        <v>0</v>
      </c>
      <c r="CF86" s="577">
        <v>0</v>
      </c>
      <c r="CG86" s="264">
        <v>0</v>
      </c>
      <c r="CH86" s="264">
        <v>0</v>
      </c>
      <c r="CI86" s="264">
        <v>0</v>
      </c>
      <c r="CJ86" s="264">
        <v>21600</v>
      </c>
      <c r="CK86" s="264">
        <v>21800</v>
      </c>
      <c r="CL86" s="264">
        <v>22443.75</v>
      </c>
      <c r="CM86" s="264">
        <v>22687.5</v>
      </c>
      <c r="CN86" s="264">
        <v>22390.14</v>
      </c>
      <c r="CO86" s="264">
        <v>21957.54</v>
      </c>
      <c r="CP86" s="264">
        <v>23095.53</v>
      </c>
      <c r="CQ86" s="264">
        <v>23603.879999999997</v>
      </c>
      <c r="CR86" s="264">
        <v>22988.309999999998</v>
      </c>
      <c r="CS86" s="264">
        <v>22639.86</v>
      </c>
      <c r="CT86" s="264">
        <v>22192.690000000002</v>
      </c>
      <c r="CU86" s="264">
        <v>22728.870000000003</v>
      </c>
      <c r="CV86" s="264">
        <v>48250.299999999996</v>
      </c>
      <c r="CW86" s="264">
        <v>35936.5</v>
      </c>
      <c r="CX86" s="264">
        <v>52217.83</v>
      </c>
      <c r="CY86" s="577">
        <v>50991.12000000001</v>
      </c>
      <c r="CZ86" s="264">
        <v>0</v>
      </c>
      <c r="DA86" s="264">
        <v>0</v>
      </c>
      <c r="DB86" s="264">
        <v>0</v>
      </c>
      <c r="DC86" s="428">
        <f t="shared" si="1"/>
        <v>773021.41</v>
      </c>
    </row>
    <row r="87" spans="1:107" x14ac:dyDescent="0.25">
      <c r="A87" s="297">
        <v>4888</v>
      </c>
      <c r="B87" s="347">
        <v>455808</v>
      </c>
      <c r="C87" s="297">
        <v>1026254</v>
      </c>
      <c r="D87" s="14">
        <v>1396798583</v>
      </c>
      <c r="F87" s="14" t="s">
        <v>913</v>
      </c>
      <c r="G87" s="14" t="str">
        <f>INDEX(FY2019_ALL_Targets!F:F,MATCH(B87,FY2019_ALL_Targets!B:B,0))</f>
        <v>MRSA West</v>
      </c>
      <c r="H87" s="14" t="s">
        <v>3155</v>
      </c>
      <c r="I87" s="299" t="s">
        <v>616</v>
      </c>
      <c r="J87" s="299" t="s">
        <v>977</v>
      </c>
      <c r="K87" s="299" t="s">
        <v>2680</v>
      </c>
      <c r="L87" s="264">
        <v>5481.3</v>
      </c>
      <c r="M87" s="264">
        <v>5345.78</v>
      </c>
      <c r="N87" s="264">
        <v>5844.3</v>
      </c>
      <c r="O87" s="264">
        <v>5607.14</v>
      </c>
      <c r="P87" s="264">
        <v>5704.93</v>
      </c>
      <c r="Q87" s="264">
        <v>5609.3300000000008</v>
      </c>
      <c r="R87" s="264">
        <v>5457.0599999999995</v>
      </c>
      <c r="S87" s="264">
        <v>5674.6600000000008</v>
      </c>
      <c r="T87" s="264">
        <v>5476.7300000000005</v>
      </c>
      <c r="U87" s="264">
        <v>5498.87</v>
      </c>
      <c r="V87" s="264">
        <v>5375.97</v>
      </c>
      <c r="W87" s="264">
        <v>5537.17</v>
      </c>
      <c r="X87" s="264">
        <v>12124.640000000001</v>
      </c>
      <c r="Y87" s="264">
        <v>12473.630000000001</v>
      </c>
      <c r="Z87" s="264">
        <v>12795.039999999997</v>
      </c>
      <c r="AA87" s="577">
        <v>9272.81</v>
      </c>
      <c r="AB87" s="264">
        <v>0</v>
      </c>
      <c r="AC87" s="264">
        <v>0</v>
      </c>
      <c r="AD87" s="264">
        <v>0</v>
      </c>
      <c r="AE87" s="264">
        <v>0</v>
      </c>
      <c r="AF87" s="264">
        <v>0</v>
      </c>
      <c r="AG87" s="264">
        <v>0</v>
      </c>
      <c r="AH87" s="264">
        <v>0</v>
      </c>
      <c r="AI87" s="264">
        <v>0</v>
      </c>
      <c r="AJ87" s="264">
        <v>0</v>
      </c>
      <c r="AK87" s="264">
        <v>0</v>
      </c>
      <c r="AL87" s="264">
        <v>0</v>
      </c>
      <c r="AM87" s="264">
        <v>0</v>
      </c>
      <c r="AN87" s="264">
        <v>0</v>
      </c>
      <c r="AO87" s="264">
        <v>0</v>
      </c>
      <c r="AP87" s="264">
        <v>0</v>
      </c>
      <c r="AQ87" s="264">
        <v>0</v>
      </c>
      <c r="AR87" s="264">
        <v>0</v>
      </c>
      <c r="AS87" s="264">
        <v>0</v>
      </c>
      <c r="AT87" s="577">
        <v>0</v>
      </c>
      <c r="AU87" s="264">
        <v>0</v>
      </c>
      <c r="AV87" s="264">
        <v>0</v>
      </c>
      <c r="AW87" s="264">
        <v>0</v>
      </c>
      <c r="AX87" s="264">
        <v>0</v>
      </c>
      <c r="AY87" s="264">
        <v>0</v>
      </c>
      <c r="AZ87" s="264">
        <v>0</v>
      </c>
      <c r="BA87" s="264">
        <v>0</v>
      </c>
      <c r="BB87" s="264">
        <v>0</v>
      </c>
      <c r="BC87" s="264">
        <v>0</v>
      </c>
      <c r="BD87" s="264">
        <v>0</v>
      </c>
      <c r="BE87" s="264">
        <v>0</v>
      </c>
      <c r="BF87" s="264">
        <v>0</v>
      </c>
      <c r="BG87" s="264">
        <v>0</v>
      </c>
      <c r="BH87" s="264">
        <v>0</v>
      </c>
      <c r="BI87" s="264">
        <v>0</v>
      </c>
      <c r="BJ87" s="264">
        <v>0</v>
      </c>
      <c r="BK87" s="264">
        <v>0</v>
      </c>
      <c r="BL87" s="264">
        <v>0</v>
      </c>
      <c r="BM87" s="577">
        <v>0</v>
      </c>
      <c r="BN87" s="264">
        <v>0</v>
      </c>
      <c r="BO87" s="264">
        <v>0</v>
      </c>
      <c r="BP87" s="264">
        <v>0</v>
      </c>
      <c r="BQ87" s="264">
        <v>6081.46</v>
      </c>
      <c r="BR87" s="264">
        <v>6132.28</v>
      </c>
      <c r="BS87" s="264">
        <v>6393.64</v>
      </c>
      <c r="BT87" s="264">
        <v>6367.02</v>
      </c>
      <c r="BU87" s="264">
        <v>6311.9900000000007</v>
      </c>
      <c r="BV87" s="264">
        <v>6295.26</v>
      </c>
      <c r="BW87" s="264">
        <v>6213.88</v>
      </c>
      <c r="BX87" s="264">
        <v>6207.73</v>
      </c>
      <c r="BY87" s="264">
        <v>6324.79</v>
      </c>
      <c r="BZ87" s="264">
        <v>6115.0700000000006</v>
      </c>
      <c r="CA87" s="264">
        <v>6100.54</v>
      </c>
      <c r="CB87" s="264">
        <v>6284.51</v>
      </c>
      <c r="CC87" s="264">
        <v>13532.64</v>
      </c>
      <c r="CD87" s="264">
        <v>13986.460000000003</v>
      </c>
      <c r="CE87" s="264">
        <v>14446.949999999997</v>
      </c>
      <c r="CF87" s="577">
        <v>10382.4</v>
      </c>
      <c r="CG87" s="264">
        <v>0</v>
      </c>
      <c r="CH87" s="264">
        <v>0</v>
      </c>
      <c r="CI87" s="264">
        <v>0</v>
      </c>
      <c r="CJ87" s="264">
        <v>0</v>
      </c>
      <c r="CK87" s="264">
        <v>0</v>
      </c>
      <c r="CL87" s="264">
        <v>0</v>
      </c>
      <c r="CM87" s="264">
        <v>0</v>
      </c>
      <c r="CN87" s="264">
        <v>0</v>
      </c>
      <c r="CO87" s="264">
        <v>0</v>
      </c>
      <c r="CP87" s="264">
        <v>0</v>
      </c>
      <c r="CQ87" s="264">
        <v>0</v>
      </c>
      <c r="CR87" s="264">
        <v>0</v>
      </c>
      <c r="CS87" s="264">
        <v>0</v>
      </c>
      <c r="CT87" s="264">
        <v>0</v>
      </c>
      <c r="CU87" s="264">
        <v>0</v>
      </c>
      <c r="CV87" s="264">
        <v>0</v>
      </c>
      <c r="CW87" s="264">
        <v>0</v>
      </c>
      <c r="CX87" s="264">
        <v>0</v>
      </c>
      <c r="CY87" s="577">
        <v>0</v>
      </c>
      <c r="CZ87" s="264">
        <v>0</v>
      </c>
      <c r="DA87" s="264">
        <v>0</v>
      </c>
      <c r="DB87" s="264">
        <v>0</v>
      </c>
      <c r="DC87" s="428">
        <f t="shared" si="1"/>
        <v>240455.98</v>
      </c>
    </row>
    <row r="88" spans="1:107" x14ac:dyDescent="0.25">
      <c r="A88" s="297">
        <v>5226</v>
      </c>
      <c r="B88" s="347">
        <v>455812</v>
      </c>
      <c r="C88" s="297">
        <v>1026701</v>
      </c>
      <c r="D88" s="14">
        <v>1275654766</v>
      </c>
      <c r="F88" s="14" t="s">
        <v>930</v>
      </c>
      <c r="G88" s="14" t="str">
        <f>INDEX(FY2019_ALL_Targets!F:F,MATCH(B88,FY2019_ALL_Targets!B:B,0))</f>
        <v>Harris</v>
      </c>
      <c r="H88" s="14" t="s">
        <v>3010</v>
      </c>
      <c r="I88" s="299" t="s">
        <v>728</v>
      </c>
      <c r="J88" s="299" t="s">
        <v>995</v>
      </c>
      <c r="K88" s="299" t="s">
        <v>729</v>
      </c>
      <c r="L88" s="264">
        <v>12802.92</v>
      </c>
      <c r="M88" s="264">
        <v>13182.14</v>
      </c>
      <c r="N88" s="264">
        <v>14416.02</v>
      </c>
      <c r="O88" s="264">
        <v>14534.880000000001</v>
      </c>
      <c r="P88" s="264">
        <v>13678.73</v>
      </c>
      <c r="Q88" s="264">
        <v>14159.47</v>
      </c>
      <c r="R88" s="264">
        <v>13842.78</v>
      </c>
      <c r="S88" s="264">
        <v>14596.399999999998</v>
      </c>
      <c r="T88" s="264">
        <v>13774.03</v>
      </c>
      <c r="U88" s="264">
        <v>13681.369999999999</v>
      </c>
      <c r="V88" s="264">
        <v>13309.159999999998</v>
      </c>
      <c r="W88" s="264">
        <v>13795.13</v>
      </c>
      <c r="X88" s="264">
        <v>37902.779999999992</v>
      </c>
      <c r="Y88" s="264">
        <v>40336.460000000006</v>
      </c>
      <c r="Z88" s="264">
        <v>41864.240000000005</v>
      </c>
      <c r="AA88" s="577">
        <v>40417.370000000003</v>
      </c>
      <c r="AB88" s="264">
        <v>0</v>
      </c>
      <c r="AC88" s="264">
        <v>0</v>
      </c>
      <c r="AD88" s="264">
        <v>0</v>
      </c>
      <c r="AE88" s="264">
        <v>0</v>
      </c>
      <c r="AF88" s="264">
        <v>0</v>
      </c>
      <c r="AG88" s="264">
        <v>0</v>
      </c>
      <c r="AH88" s="264">
        <v>0</v>
      </c>
      <c r="AI88" s="264">
        <v>0</v>
      </c>
      <c r="AJ88" s="264">
        <v>0</v>
      </c>
      <c r="AK88" s="264">
        <v>0</v>
      </c>
      <c r="AL88" s="264">
        <v>0</v>
      </c>
      <c r="AM88" s="264">
        <v>0</v>
      </c>
      <c r="AN88" s="264">
        <v>0</v>
      </c>
      <c r="AO88" s="264">
        <v>0</v>
      </c>
      <c r="AP88" s="264">
        <v>0</v>
      </c>
      <c r="AQ88" s="264">
        <v>0</v>
      </c>
      <c r="AR88" s="264">
        <v>0</v>
      </c>
      <c r="AS88" s="264">
        <v>0</v>
      </c>
      <c r="AT88" s="577">
        <v>0</v>
      </c>
      <c r="AU88" s="264">
        <v>0</v>
      </c>
      <c r="AV88" s="264">
        <v>0</v>
      </c>
      <c r="AW88" s="264">
        <v>0</v>
      </c>
      <c r="AX88" s="264">
        <v>7816.46</v>
      </c>
      <c r="AY88" s="264">
        <v>7890.04</v>
      </c>
      <c r="AZ88" s="264">
        <v>8257.94</v>
      </c>
      <c r="BA88" s="264">
        <v>8235.2999999999993</v>
      </c>
      <c r="BB88" s="264">
        <v>8044.01</v>
      </c>
      <c r="BC88" s="264">
        <v>8183.76</v>
      </c>
      <c r="BD88" s="264">
        <v>7982.6</v>
      </c>
      <c r="BE88" s="264">
        <v>7815.2899999999991</v>
      </c>
      <c r="BF88" s="264">
        <v>7897.2599999999993</v>
      </c>
      <c r="BG88" s="264">
        <v>7496.7899999999991</v>
      </c>
      <c r="BH88" s="264">
        <v>7452.2199999999993</v>
      </c>
      <c r="BI88" s="264">
        <v>7639.59</v>
      </c>
      <c r="BJ88" s="264">
        <v>22482.54</v>
      </c>
      <c r="BK88" s="264">
        <v>23286.280000000002</v>
      </c>
      <c r="BL88" s="264">
        <v>23513.570000000003</v>
      </c>
      <c r="BM88" s="577">
        <v>22386.33</v>
      </c>
      <c r="BN88" s="264">
        <v>0</v>
      </c>
      <c r="BO88" s="264">
        <v>0</v>
      </c>
      <c r="BP88" s="264">
        <v>0</v>
      </c>
      <c r="BQ88" s="264">
        <v>0</v>
      </c>
      <c r="BR88" s="264">
        <v>0</v>
      </c>
      <c r="BS88" s="264">
        <v>0</v>
      </c>
      <c r="BT88" s="264">
        <v>0</v>
      </c>
      <c r="BU88" s="264">
        <v>0</v>
      </c>
      <c r="BV88" s="264">
        <v>0</v>
      </c>
      <c r="BW88" s="264">
        <v>0</v>
      </c>
      <c r="BX88" s="264">
        <v>0</v>
      </c>
      <c r="BY88" s="264">
        <v>0</v>
      </c>
      <c r="BZ88" s="264">
        <v>0</v>
      </c>
      <c r="CA88" s="264">
        <v>0</v>
      </c>
      <c r="CB88" s="264">
        <v>0</v>
      </c>
      <c r="CC88" s="264">
        <v>0</v>
      </c>
      <c r="CD88" s="264">
        <v>0</v>
      </c>
      <c r="CE88" s="264">
        <v>0</v>
      </c>
      <c r="CF88" s="577">
        <v>0</v>
      </c>
      <c r="CG88" s="264">
        <v>0</v>
      </c>
      <c r="CH88" s="264">
        <v>0</v>
      </c>
      <c r="CI88" s="264">
        <v>0</v>
      </c>
      <c r="CJ88" s="264">
        <v>19396.82</v>
      </c>
      <c r="CK88" s="264">
        <v>19849.62</v>
      </c>
      <c r="CL88" s="264">
        <v>21791</v>
      </c>
      <c r="CM88" s="264">
        <v>21875.9</v>
      </c>
      <c r="CN88" s="264">
        <v>20996.04</v>
      </c>
      <c r="CO88" s="264">
        <v>21806.59</v>
      </c>
      <c r="CP88" s="264">
        <v>21171.86</v>
      </c>
      <c r="CQ88" s="264">
        <v>22551.439999999995</v>
      </c>
      <c r="CR88" s="264">
        <v>20899.559999999998</v>
      </c>
      <c r="CS88" s="264">
        <v>21106.31</v>
      </c>
      <c r="CT88" s="264">
        <v>20882.829999999998</v>
      </c>
      <c r="CU88" s="264">
        <v>21562.879999999997</v>
      </c>
      <c r="CV88" s="264">
        <v>57263.040000000001</v>
      </c>
      <c r="CW88" s="264">
        <v>61584.44000000001</v>
      </c>
      <c r="CX88" s="264">
        <v>64080.1</v>
      </c>
      <c r="CY88" s="577">
        <v>62979.21</v>
      </c>
      <c r="CZ88" s="264">
        <v>0</v>
      </c>
      <c r="DA88" s="264">
        <v>0</v>
      </c>
      <c r="DB88" s="264">
        <v>0</v>
      </c>
      <c r="DC88" s="428">
        <f t="shared" si="1"/>
        <v>1012471.5</v>
      </c>
    </row>
    <row r="89" spans="1:107" x14ac:dyDescent="0.25">
      <c r="A89" s="311">
        <v>4073</v>
      </c>
      <c r="B89" s="347">
        <v>455817</v>
      </c>
      <c r="C89" s="311">
        <v>1026685</v>
      </c>
      <c r="D89" s="14">
        <v>1861513285</v>
      </c>
      <c r="F89" s="14" t="s">
        <v>920</v>
      </c>
      <c r="G89" s="14" t="str">
        <f>INDEX(FY2019_ALL_Targets!F:F,MATCH(B89,FY2019_ALL_Targets!B:B,0))</f>
        <v>Bexar</v>
      </c>
      <c r="H89" s="14" t="s">
        <v>3017</v>
      </c>
      <c r="I89" s="312" t="s">
        <v>2384</v>
      </c>
      <c r="J89" s="312" t="s">
        <v>1016</v>
      </c>
      <c r="K89" s="312" t="s">
        <v>2385</v>
      </c>
      <c r="L89" s="264">
        <v>11640.24</v>
      </c>
      <c r="M89" s="264">
        <v>11946.240000000002</v>
      </c>
      <c r="N89" s="264">
        <v>12484.8</v>
      </c>
      <c r="O89" s="264">
        <v>12582.72</v>
      </c>
      <c r="P89" s="264">
        <v>12369.92</v>
      </c>
      <c r="Q89" s="264">
        <v>12261.2</v>
      </c>
      <c r="R89" s="264">
        <v>11215.2</v>
      </c>
      <c r="S89" s="264">
        <v>11723.119999999999</v>
      </c>
      <c r="T89" s="264">
        <v>12263.019999999999</v>
      </c>
      <c r="U89" s="264">
        <v>11326.6</v>
      </c>
      <c r="V89" s="264">
        <v>11481.56</v>
      </c>
      <c r="W89" s="264">
        <v>12265.14</v>
      </c>
      <c r="X89" s="264">
        <v>33890.5</v>
      </c>
      <c r="Y89" s="264">
        <v>35513.919999999998</v>
      </c>
      <c r="Z89" s="264">
        <v>27572.109999999997</v>
      </c>
      <c r="AA89" s="577">
        <v>27059.040000000001</v>
      </c>
      <c r="AB89" s="264">
        <v>0</v>
      </c>
      <c r="AC89" s="264">
        <v>0</v>
      </c>
      <c r="AD89" s="264">
        <v>0</v>
      </c>
      <c r="AE89" s="264">
        <v>0</v>
      </c>
      <c r="AF89" s="264">
        <v>0</v>
      </c>
      <c r="AG89" s="264">
        <v>0</v>
      </c>
      <c r="AH89" s="264">
        <v>0</v>
      </c>
      <c r="AI89" s="264">
        <v>0</v>
      </c>
      <c r="AJ89" s="264">
        <v>0</v>
      </c>
      <c r="AK89" s="264">
        <v>0</v>
      </c>
      <c r="AL89" s="264">
        <v>0</v>
      </c>
      <c r="AM89" s="264">
        <v>0</v>
      </c>
      <c r="AN89" s="264">
        <v>0</v>
      </c>
      <c r="AO89" s="264">
        <v>0</v>
      </c>
      <c r="AP89" s="264">
        <v>0</v>
      </c>
      <c r="AQ89" s="264">
        <v>0</v>
      </c>
      <c r="AR89" s="264">
        <v>0</v>
      </c>
      <c r="AS89" s="264">
        <v>0</v>
      </c>
      <c r="AT89" s="577">
        <v>0</v>
      </c>
      <c r="AU89" s="264">
        <v>0</v>
      </c>
      <c r="AV89" s="264">
        <v>0</v>
      </c>
      <c r="AW89" s="264">
        <v>0</v>
      </c>
      <c r="AX89" s="264">
        <v>15214.32</v>
      </c>
      <c r="AY89" s="264">
        <v>15716.16</v>
      </c>
      <c r="AZ89" s="264">
        <v>15397.920000000002</v>
      </c>
      <c r="BA89" s="264">
        <v>16022.16</v>
      </c>
      <c r="BB89" s="264">
        <v>15522.800000000001</v>
      </c>
      <c r="BC89" s="264">
        <v>16102.64</v>
      </c>
      <c r="BD89" s="264">
        <v>15377.66</v>
      </c>
      <c r="BE89" s="264">
        <v>15820.399999999998</v>
      </c>
      <c r="BF89" s="264">
        <v>15424.4</v>
      </c>
      <c r="BG89" s="264">
        <v>14873.24</v>
      </c>
      <c r="BH89" s="264">
        <v>14576.9</v>
      </c>
      <c r="BI89" s="264">
        <v>15667.359999999999</v>
      </c>
      <c r="BJ89" s="264">
        <v>43527.5</v>
      </c>
      <c r="BK89" s="264">
        <v>45473.979999999996</v>
      </c>
      <c r="BL89" s="264">
        <v>36525.620000000003</v>
      </c>
      <c r="BM89" s="577">
        <v>34790.19</v>
      </c>
      <c r="BN89" s="264">
        <v>0</v>
      </c>
      <c r="BO89" s="264">
        <v>0</v>
      </c>
      <c r="BP89" s="264">
        <v>0</v>
      </c>
      <c r="BQ89" s="264">
        <v>25544.880000000001</v>
      </c>
      <c r="BR89" s="264">
        <v>25679.52</v>
      </c>
      <c r="BS89" s="264">
        <v>27723.600000000002</v>
      </c>
      <c r="BT89" s="264">
        <v>27123.84</v>
      </c>
      <c r="BU89" s="264">
        <v>26890.079999999998</v>
      </c>
      <c r="BV89" s="264">
        <v>26720.959999999999</v>
      </c>
      <c r="BW89" s="264">
        <v>26604.560000000001</v>
      </c>
      <c r="BX89" s="264">
        <v>26664.92</v>
      </c>
      <c r="BY89" s="264">
        <v>27564.639999999999</v>
      </c>
      <c r="BZ89" s="264">
        <v>25385.42</v>
      </c>
      <c r="CA89" s="264">
        <v>25392.12</v>
      </c>
      <c r="CB89" s="264">
        <v>25638.359999999997</v>
      </c>
      <c r="CC89" s="264">
        <v>74175</v>
      </c>
      <c r="CD89" s="264">
        <v>77056.640000000014</v>
      </c>
      <c r="CE89" s="264">
        <v>63564.160000000003</v>
      </c>
      <c r="CF89" s="577">
        <v>58909.46</v>
      </c>
      <c r="CG89" s="264">
        <v>0</v>
      </c>
      <c r="CH89" s="264">
        <v>0</v>
      </c>
      <c r="CI89" s="264">
        <v>0</v>
      </c>
      <c r="CJ89" s="264">
        <v>0</v>
      </c>
      <c r="CK89" s="264">
        <v>0</v>
      </c>
      <c r="CL89" s="264">
        <v>0</v>
      </c>
      <c r="CM89" s="264">
        <v>0</v>
      </c>
      <c r="CN89" s="264">
        <v>0</v>
      </c>
      <c r="CO89" s="264">
        <v>0</v>
      </c>
      <c r="CP89" s="264">
        <v>0</v>
      </c>
      <c r="CQ89" s="264">
        <v>0</v>
      </c>
      <c r="CR89" s="264">
        <v>0</v>
      </c>
      <c r="CS89" s="264">
        <v>0</v>
      </c>
      <c r="CT89" s="264">
        <v>0</v>
      </c>
      <c r="CU89" s="264">
        <v>0</v>
      </c>
      <c r="CV89" s="264">
        <v>0</v>
      </c>
      <c r="CW89" s="264">
        <v>0</v>
      </c>
      <c r="CX89" s="264">
        <v>0</v>
      </c>
      <c r="CY89" s="577">
        <v>0</v>
      </c>
      <c r="CZ89" s="264">
        <v>0</v>
      </c>
      <c r="DA89" s="264">
        <v>0</v>
      </c>
      <c r="DB89" s="264">
        <v>0</v>
      </c>
      <c r="DC89" s="428">
        <f t="shared" si="1"/>
        <v>1204266.7399999998</v>
      </c>
    </row>
    <row r="90" spans="1:107" x14ac:dyDescent="0.25">
      <c r="A90" s="313">
        <v>5018</v>
      </c>
      <c r="B90" s="347">
        <v>455819</v>
      </c>
      <c r="C90" s="313">
        <v>1028825</v>
      </c>
      <c r="D90" s="14">
        <v>1801917497</v>
      </c>
      <c r="F90" s="14" t="s">
        <v>937</v>
      </c>
      <c r="G90" s="14" t="str">
        <f>INDEX(FY2019_ALL_Targets!F:F,MATCH(B90,FY2019_ALL_Targets!B:B,0))</f>
        <v>Tarrant</v>
      </c>
      <c r="H90" s="14" t="s">
        <v>3009</v>
      </c>
      <c r="I90" s="314" t="s">
        <v>643</v>
      </c>
      <c r="J90" s="314" t="s">
        <v>966</v>
      </c>
      <c r="K90" s="314" t="s">
        <v>2315</v>
      </c>
      <c r="L90" s="264">
        <v>28857.18</v>
      </c>
      <c r="M90" s="264">
        <v>28591.530000000002</v>
      </c>
      <c r="N90" s="264">
        <v>30656.01</v>
      </c>
      <c r="O90" s="264">
        <v>30382.77</v>
      </c>
      <c r="P90" s="264">
        <v>29910</v>
      </c>
      <c r="Q90" s="264">
        <v>29850</v>
      </c>
      <c r="R90" s="264">
        <v>29399.100000000002</v>
      </c>
      <c r="S90" s="264">
        <v>30174.42</v>
      </c>
      <c r="T90" s="264">
        <v>29954.91</v>
      </c>
      <c r="U90" s="264">
        <v>28282.53</v>
      </c>
      <c r="V90" s="264">
        <v>28275.05</v>
      </c>
      <c r="W90" s="264">
        <v>28621.61</v>
      </c>
      <c r="X90" s="264">
        <v>82765.039999999994</v>
      </c>
      <c r="Y90" s="264">
        <v>48659.739999999991</v>
      </c>
      <c r="Z90" s="264">
        <v>68539.28</v>
      </c>
      <c r="AA90" s="577">
        <v>65882.200000000012</v>
      </c>
      <c r="AB90" s="264">
        <v>0</v>
      </c>
      <c r="AC90" s="264">
        <v>0</v>
      </c>
      <c r="AD90" s="264">
        <v>0</v>
      </c>
      <c r="AE90" s="264">
        <v>12660.119999999999</v>
      </c>
      <c r="AF90" s="264">
        <v>13145.88</v>
      </c>
      <c r="AG90" s="264">
        <v>13487.43</v>
      </c>
      <c r="AH90" s="264">
        <v>13684.769999999999</v>
      </c>
      <c r="AI90" s="264">
        <v>13035</v>
      </c>
      <c r="AJ90" s="264">
        <v>13470</v>
      </c>
      <c r="AK90" s="264">
        <v>13186.42</v>
      </c>
      <c r="AL90" s="264">
        <v>13455.05</v>
      </c>
      <c r="AM90" s="264">
        <v>13020.94</v>
      </c>
      <c r="AN90" s="264">
        <v>12614.33</v>
      </c>
      <c r="AO90" s="264">
        <v>12846.62</v>
      </c>
      <c r="AP90" s="264">
        <v>12983</v>
      </c>
      <c r="AQ90" s="264">
        <v>36912.01</v>
      </c>
      <c r="AR90" s="264">
        <v>21707.960000000003</v>
      </c>
      <c r="AS90" s="264">
        <v>30392.39</v>
      </c>
      <c r="AT90" s="577">
        <v>29748.239999999998</v>
      </c>
      <c r="AU90" s="264">
        <v>0</v>
      </c>
      <c r="AV90" s="264">
        <v>0</v>
      </c>
      <c r="AW90" s="264">
        <v>0</v>
      </c>
      <c r="AX90" s="264">
        <v>0</v>
      </c>
      <c r="AY90" s="264">
        <v>0</v>
      </c>
      <c r="AZ90" s="264">
        <v>0</v>
      </c>
      <c r="BA90" s="264">
        <v>0</v>
      </c>
      <c r="BB90" s="264">
        <v>0</v>
      </c>
      <c r="BC90" s="264">
        <v>0</v>
      </c>
      <c r="BD90" s="264">
        <v>0</v>
      </c>
      <c r="BE90" s="264">
        <v>0</v>
      </c>
      <c r="BF90" s="264">
        <v>0</v>
      </c>
      <c r="BG90" s="264">
        <v>0</v>
      </c>
      <c r="BH90" s="264">
        <v>0</v>
      </c>
      <c r="BI90" s="264">
        <v>0</v>
      </c>
      <c r="BJ90" s="264">
        <v>0</v>
      </c>
      <c r="BK90" s="264">
        <v>0</v>
      </c>
      <c r="BL90" s="264">
        <v>0</v>
      </c>
      <c r="BM90" s="577">
        <v>0</v>
      </c>
      <c r="BN90" s="264">
        <v>0</v>
      </c>
      <c r="BO90" s="264">
        <v>0</v>
      </c>
      <c r="BP90" s="264">
        <v>0</v>
      </c>
      <c r="BQ90" s="264">
        <v>0</v>
      </c>
      <c r="BR90" s="264">
        <v>0</v>
      </c>
      <c r="BS90" s="264">
        <v>0</v>
      </c>
      <c r="BT90" s="264">
        <v>0</v>
      </c>
      <c r="BU90" s="264">
        <v>0</v>
      </c>
      <c r="BV90" s="264">
        <v>0</v>
      </c>
      <c r="BW90" s="264">
        <v>0</v>
      </c>
      <c r="BX90" s="264">
        <v>0</v>
      </c>
      <c r="BY90" s="264">
        <v>0</v>
      </c>
      <c r="BZ90" s="264">
        <v>0</v>
      </c>
      <c r="CA90" s="264">
        <v>0</v>
      </c>
      <c r="CB90" s="264">
        <v>0</v>
      </c>
      <c r="CC90" s="264">
        <v>0</v>
      </c>
      <c r="CD90" s="264">
        <v>0</v>
      </c>
      <c r="CE90" s="264">
        <v>0</v>
      </c>
      <c r="CF90" s="577">
        <v>0</v>
      </c>
      <c r="CG90" s="264">
        <v>0</v>
      </c>
      <c r="CH90" s="264">
        <v>0</v>
      </c>
      <c r="CI90" s="264">
        <v>0</v>
      </c>
      <c r="CJ90" s="264">
        <v>0</v>
      </c>
      <c r="CK90" s="264">
        <v>0</v>
      </c>
      <c r="CL90" s="264">
        <v>0</v>
      </c>
      <c r="CM90" s="264">
        <v>0</v>
      </c>
      <c r="CN90" s="264">
        <v>0</v>
      </c>
      <c r="CO90" s="264">
        <v>0</v>
      </c>
      <c r="CP90" s="264">
        <v>0</v>
      </c>
      <c r="CQ90" s="264">
        <v>0</v>
      </c>
      <c r="CR90" s="264">
        <v>0</v>
      </c>
      <c r="CS90" s="264">
        <v>0</v>
      </c>
      <c r="CT90" s="264">
        <v>0</v>
      </c>
      <c r="CU90" s="264">
        <v>0</v>
      </c>
      <c r="CV90" s="264">
        <v>0</v>
      </c>
      <c r="CW90" s="264">
        <v>0</v>
      </c>
      <c r="CX90" s="264">
        <v>0</v>
      </c>
      <c r="CY90" s="577">
        <v>0</v>
      </c>
      <c r="CZ90" s="264">
        <v>0</v>
      </c>
      <c r="DA90" s="264">
        <v>0</v>
      </c>
      <c r="DB90" s="264">
        <v>0</v>
      </c>
      <c r="DC90" s="428">
        <f t="shared" si="1"/>
        <v>895151.52999999991</v>
      </c>
    </row>
    <row r="91" spans="1:107" x14ac:dyDescent="0.25">
      <c r="A91" s="313">
        <v>4718</v>
      </c>
      <c r="B91" s="347">
        <v>455822</v>
      </c>
      <c r="C91" s="313">
        <v>1013353</v>
      </c>
      <c r="D91" s="14">
        <v>1245351683</v>
      </c>
      <c r="F91" s="14" t="s">
        <v>1003</v>
      </c>
      <c r="G91" s="14" t="str">
        <f>INDEX(FY2019_ALL_Targets!F:F,MATCH(B91,FY2019_ALL_Targets!B:B,0))</f>
        <v>Hidalgo</v>
      </c>
      <c r="H91" s="14" t="s">
        <v>3108</v>
      </c>
      <c r="I91" s="314" t="s">
        <v>2628</v>
      </c>
      <c r="J91" s="314" t="s">
        <v>2350</v>
      </c>
      <c r="K91" s="314" t="s">
        <v>2629</v>
      </c>
      <c r="L91" s="264">
        <v>0</v>
      </c>
      <c r="M91" s="264">
        <v>0</v>
      </c>
      <c r="N91" s="264">
        <v>0</v>
      </c>
      <c r="O91" s="264">
        <v>0</v>
      </c>
      <c r="P91" s="264">
        <v>0</v>
      </c>
      <c r="Q91" s="264">
        <v>0</v>
      </c>
      <c r="R91" s="264">
        <v>0</v>
      </c>
      <c r="S91" s="264">
        <v>0</v>
      </c>
      <c r="T91" s="264">
        <v>0</v>
      </c>
      <c r="U91" s="264">
        <v>0</v>
      </c>
      <c r="V91" s="264">
        <v>0</v>
      </c>
      <c r="W91" s="264">
        <v>0</v>
      </c>
      <c r="X91" s="264">
        <v>0</v>
      </c>
      <c r="Y91" s="264">
        <v>0</v>
      </c>
      <c r="Z91" s="264">
        <v>0</v>
      </c>
      <c r="AA91" s="577">
        <v>0</v>
      </c>
      <c r="AB91" s="264">
        <v>0</v>
      </c>
      <c r="AC91" s="264">
        <v>0</v>
      </c>
      <c r="AD91" s="264">
        <v>0</v>
      </c>
      <c r="AE91" s="264">
        <v>13805.68</v>
      </c>
      <c r="AF91" s="264">
        <v>13417.88</v>
      </c>
      <c r="AG91" s="264">
        <v>16656.010000000002</v>
      </c>
      <c r="AH91" s="264">
        <v>15608.95</v>
      </c>
      <c r="AI91" s="264">
        <v>0</v>
      </c>
      <c r="AJ91" s="264">
        <v>0</v>
      </c>
      <c r="AK91" s="264">
        <v>0</v>
      </c>
      <c r="AL91" s="264">
        <v>13499.5</v>
      </c>
      <c r="AM91" s="264">
        <v>61051.98</v>
      </c>
      <c r="AN91" s="264">
        <v>14778.760000000002</v>
      </c>
      <c r="AO91" s="264">
        <v>15179.900000000001</v>
      </c>
      <c r="AP91" s="264">
        <v>16745.82</v>
      </c>
      <c r="AQ91" s="264">
        <v>41277.120000000003</v>
      </c>
      <c r="AR91" s="264">
        <v>0</v>
      </c>
      <c r="AS91" s="264">
        <v>73619.779999999984</v>
      </c>
      <c r="AT91" s="577">
        <v>39523.08</v>
      </c>
      <c r="AU91" s="264">
        <v>0</v>
      </c>
      <c r="AV91" s="264">
        <v>0</v>
      </c>
      <c r="AW91" s="264">
        <v>0</v>
      </c>
      <c r="AX91" s="264">
        <v>16287.6</v>
      </c>
      <c r="AY91" s="264">
        <v>16791.740000000002</v>
      </c>
      <c r="AZ91" s="264">
        <v>18323.55</v>
      </c>
      <c r="BA91" s="264">
        <v>17121.37</v>
      </c>
      <c r="BB91" s="264">
        <v>0</v>
      </c>
      <c r="BC91" s="264">
        <v>0</v>
      </c>
      <c r="BD91" s="264">
        <v>0</v>
      </c>
      <c r="BE91" s="264">
        <v>15342.880000000001</v>
      </c>
      <c r="BF91" s="264">
        <v>69588.86</v>
      </c>
      <c r="BG91" s="264">
        <v>17100.52</v>
      </c>
      <c r="BH91" s="264">
        <v>16330.2</v>
      </c>
      <c r="BI91" s="264">
        <v>16573.18</v>
      </c>
      <c r="BJ91" s="264">
        <v>48354.240000000005</v>
      </c>
      <c r="BK91" s="264">
        <v>0</v>
      </c>
      <c r="BL91" s="264">
        <v>83185.040000000008</v>
      </c>
      <c r="BM91" s="577">
        <v>42314.080000000009</v>
      </c>
      <c r="BN91" s="264">
        <v>0</v>
      </c>
      <c r="BO91" s="264">
        <v>0</v>
      </c>
      <c r="BP91" s="264">
        <v>0</v>
      </c>
      <c r="BQ91" s="264">
        <v>21251.440000000002</v>
      </c>
      <c r="BR91" s="264">
        <v>21038.15</v>
      </c>
      <c r="BS91" s="264">
        <v>24508.959999999999</v>
      </c>
      <c r="BT91" s="264">
        <v>25071.27</v>
      </c>
      <c r="BU91" s="264">
        <v>0</v>
      </c>
      <c r="BV91" s="264">
        <v>0</v>
      </c>
      <c r="BW91" s="264">
        <v>0</v>
      </c>
      <c r="BX91" s="264">
        <v>22269.52</v>
      </c>
      <c r="BY91" s="264">
        <v>104291.66</v>
      </c>
      <c r="BZ91" s="264">
        <v>25106.2</v>
      </c>
      <c r="CA91" s="264">
        <v>24841.38</v>
      </c>
      <c r="CB91" s="264">
        <v>25284.120000000003</v>
      </c>
      <c r="CC91" s="264">
        <v>62836.800000000003</v>
      </c>
      <c r="CD91" s="264">
        <v>0</v>
      </c>
      <c r="CE91" s="264">
        <v>124375.9</v>
      </c>
      <c r="CF91" s="577">
        <v>63657.640000000007</v>
      </c>
      <c r="CG91" s="264">
        <v>0</v>
      </c>
      <c r="CH91" s="264">
        <v>0</v>
      </c>
      <c r="CI91" s="264">
        <v>0</v>
      </c>
      <c r="CJ91" s="264">
        <v>0</v>
      </c>
      <c r="CK91" s="264">
        <v>0</v>
      </c>
      <c r="CL91" s="264">
        <v>0</v>
      </c>
      <c r="CM91" s="264">
        <v>0</v>
      </c>
      <c r="CN91" s="264">
        <v>0</v>
      </c>
      <c r="CO91" s="264">
        <v>0</v>
      </c>
      <c r="CP91" s="264">
        <v>0</v>
      </c>
      <c r="CQ91" s="264">
        <v>0</v>
      </c>
      <c r="CR91" s="264">
        <v>0</v>
      </c>
      <c r="CS91" s="264">
        <v>0</v>
      </c>
      <c r="CT91" s="264">
        <v>0</v>
      </c>
      <c r="CU91" s="264">
        <v>0</v>
      </c>
      <c r="CV91" s="264">
        <v>0</v>
      </c>
      <c r="CW91" s="264">
        <v>0</v>
      </c>
      <c r="CX91" s="264">
        <v>0</v>
      </c>
      <c r="CY91" s="577">
        <v>0</v>
      </c>
      <c r="CZ91" s="264">
        <v>0</v>
      </c>
      <c r="DA91" s="264">
        <v>0</v>
      </c>
      <c r="DB91" s="264">
        <v>0</v>
      </c>
      <c r="DC91" s="428">
        <f t="shared" si="1"/>
        <v>1257010.7599999998</v>
      </c>
    </row>
    <row r="92" spans="1:107" x14ac:dyDescent="0.25">
      <c r="A92" s="297">
        <v>4098</v>
      </c>
      <c r="B92" s="347">
        <v>455832</v>
      </c>
      <c r="C92" s="297">
        <v>1026675</v>
      </c>
      <c r="D92" s="14">
        <v>1285022673</v>
      </c>
      <c r="F92" s="14" t="s">
        <v>941</v>
      </c>
      <c r="G92" s="14" t="str">
        <f>INDEX(FY2019_ALL_Targets!F:F,MATCH(B92,FY2019_ALL_Targets!B:B,0))</f>
        <v>Dallas</v>
      </c>
      <c r="H92" s="14" t="s">
        <v>3013</v>
      </c>
      <c r="I92" s="299" t="s">
        <v>428</v>
      </c>
      <c r="J92" s="299" t="s">
        <v>945</v>
      </c>
      <c r="K92" s="299" t="s">
        <v>2558</v>
      </c>
      <c r="L92" s="264">
        <v>0</v>
      </c>
      <c r="M92" s="264">
        <v>0</v>
      </c>
      <c r="N92" s="264">
        <v>0</v>
      </c>
      <c r="O92" s="264">
        <v>0</v>
      </c>
      <c r="P92" s="264">
        <v>0</v>
      </c>
      <c r="Q92" s="264">
        <v>0</v>
      </c>
      <c r="R92" s="264">
        <v>0</v>
      </c>
      <c r="S92" s="264">
        <v>0</v>
      </c>
      <c r="T92" s="264">
        <v>0</v>
      </c>
      <c r="U92" s="264">
        <v>0</v>
      </c>
      <c r="V92" s="264">
        <v>0</v>
      </c>
      <c r="W92" s="264">
        <v>0</v>
      </c>
      <c r="X92" s="264">
        <v>0</v>
      </c>
      <c r="Y92" s="264">
        <v>0</v>
      </c>
      <c r="Z92" s="264">
        <v>0</v>
      </c>
      <c r="AA92" s="577">
        <v>0</v>
      </c>
      <c r="AB92" s="264">
        <v>0</v>
      </c>
      <c r="AC92" s="264">
        <v>0</v>
      </c>
      <c r="AD92" s="264">
        <v>0</v>
      </c>
      <c r="AE92" s="264">
        <v>0</v>
      </c>
      <c r="AF92" s="264">
        <v>0</v>
      </c>
      <c r="AG92" s="264">
        <v>0</v>
      </c>
      <c r="AH92" s="264">
        <v>0</v>
      </c>
      <c r="AI92" s="264">
        <v>0</v>
      </c>
      <c r="AJ92" s="264">
        <v>0</v>
      </c>
      <c r="AK92" s="264">
        <v>0</v>
      </c>
      <c r="AL92" s="264">
        <v>0</v>
      </c>
      <c r="AM92" s="264">
        <v>0</v>
      </c>
      <c r="AN92" s="264">
        <v>0</v>
      </c>
      <c r="AO92" s="264">
        <v>0</v>
      </c>
      <c r="AP92" s="264">
        <v>0</v>
      </c>
      <c r="AQ92" s="264">
        <v>0</v>
      </c>
      <c r="AR92" s="264">
        <v>0</v>
      </c>
      <c r="AS92" s="264">
        <v>0</v>
      </c>
      <c r="AT92" s="577">
        <v>0</v>
      </c>
      <c r="AU92" s="264">
        <v>0</v>
      </c>
      <c r="AV92" s="264">
        <v>0</v>
      </c>
      <c r="AW92" s="264">
        <v>0</v>
      </c>
      <c r="AX92" s="264">
        <v>33333.24</v>
      </c>
      <c r="AY92" s="264">
        <v>34011.079999999994</v>
      </c>
      <c r="AZ92" s="264">
        <v>35925.520000000004</v>
      </c>
      <c r="BA92" s="264">
        <v>35998.800000000003</v>
      </c>
      <c r="BB92" s="264">
        <v>34903.439999999995</v>
      </c>
      <c r="BC92" s="264">
        <v>35825.519999999997</v>
      </c>
      <c r="BD92" s="264">
        <v>33308.089999999997</v>
      </c>
      <c r="BE92" s="264">
        <v>36568.050000000003</v>
      </c>
      <c r="BF92" s="264">
        <v>34280.350000000006</v>
      </c>
      <c r="BG92" s="264">
        <v>32597.230000000003</v>
      </c>
      <c r="BH92" s="264">
        <v>32961.39</v>
      </c>
      <c r="BI92" s="264">
        <v>33200.47</v>
      </c>
      <c r="BJ92" s="264">
        <v>75310.319999999992</v>
      </c>
      <c r="BK92" s="264">
        <v>78826.7</v>
      </c>
      <c r="BL92" s="264">
        <v>80393.500000000015</v>
      </c>
      <c r="BM92" s="577">
        <v>76141.63</v>
      </c>
      <c r="BN92" s="264">
        <v>0</v>
      </c>
      <c r="BO92" s="264">
        <v>0</v>
      </c>
      <c r="BP92" s="264">
        <v>0</v>
      </c>
      <c r="BQ92" s="264">
        <v>20747.400000000001</v>
      </c>
      <c r="BR92" s="264">
        <v>20536.719999999998</v>
      </c>
      <c r="BS92" s="264">
        <v>22341.24</v>
      </c>
      <c r="BT92" s="264">
        <v>22002.32</v>
      </c>
      <c r="BU92" s="264">
        <v>21569.439999999999</v>
      </c>
      <c r="BV92" s="264">
        <v>22518.639999999999</v>
      </c>
      <c r="BW92" s="264">
        <v>20953.309999999998</v>
      </c>
      <c r="BX92" s="264">
        <v>22837.920000000002</v>
      </c>
      <c r="BY92" s="264">
        <v>21304.97</v>
      </c>
      <c r="BZ92" s="264">
        <v>20817.3</v>
      </c>
      <c r="CA92" s="264">
        <v>21066.35</v>
      </c>
      <c r="CB92" s="264">
        <v>20631.010000000002</v>
      </c>
      <c r="CC92" s="264">
        <v>46399.279999999992</v>
      </c>
      <c r="CD92" s="264">
        <v>48814.479999999989</v>
      </c>
      <c r="CE92" s="264">
        <v>50248.66</v>
      </c>
      <c r="CF92" s="577">
        <v>48197.740000000005</v>
      </c>
      <c r="CG92" s="264">
        <v>0</v>
      </c>
      <c r="CH92" s="264">
        <v>0</v>
      </c>
      <c r="CI92" s="264">
        <v>0</v>
      </c>
      <c r="CJ92" s="264">
        <v>0</v>
      </c>
      <c r="CK92" s="264">
        <v>0</v>
      </c>
      <c r="CL92" s="264">
        <v>0</v>
      </c>
      <c r="CM92" s="264">
        <v>0</v>
      </c>
      <c r="CN92" s="264">
        <v>0</v>
      </c>
      <c r="CO92" s="264">
        <v>0</v>
      </c>
      <c r="CP92" s="264">
        <v>0</v>
      </c>
      <c r="CQ92" s="264">
        <v>0</v>
      </c>
      <c r="CR92" s="264">
        <v>0</v>
      </c>
      <c r="CS92" s="264">
        <v>0</v>
      </c>
      <c r="CT92" s="264">
        <v>0</v>
      </c>
      <c r="CU92" s="264">
        <v>0</v>
      </c>
      <c r="CV92" s="264">
        <v>0</v>
      </c>
      <c r="CW92" s="264">
        <v>0</v>
      </c>
      <c r="CX92" s="264">
        <v>0</v>
      </c>
      <c r="CY92" s="577">
        <v>0</v>
      </c>
      <c r="CZ92" s="264">
        <v>0</v>
      </c>
      <c r="DA92" s="264">
        <v>0</v>
      </c>
      <c r="DB92" s="264">
        <v>0</v>
      </c>
      <c r="DC92" s="428">
        <f t="shared" si="1"/>
        <v>1174572.1099999999</v>
      </c>
    </row>
    <row r="93" spans="1:107" x14ac:dyDescent="0.25">
      <c r="A93" s="297">
        <v>5237</v>
      </c>
      <c r="B93" s="347">
        <v>455834</v>
      </c>
      <c r="C93" s="297">
        <v>1028850</v>
      </c>
      <c r="D93" s="14">
        <v>1447244116</v>
      </c>
      <c r="F93" s="14" t="s">
        <v>939</v>
      </c>
      <c r="G93" s="14" t="str">
        <f>INDEX(FY2019_ALL_Targets!F:F,MATCH(B93,FY2019_ALL_Targets!B:B,0))</f>
        <v>MRSA Northeast</v>
      </c>
      <c r="H93" s="14" t="s">
        <v>3055</v>
      </c>
      <c r="I93" s="299" t="s">
        <v>733</v>
      </c>
      <c r="J93" s="299" t="s">
        <v>966</v>
      </c>
      <c r="K93" s="299" t="s">
        <v>734</v>
      </c>
      <c r="L93" s="264">
        <v>0</v>
      </c>
      <c r="M93" s="264">
        <v>0</v>
      </c>
      <c r="N93" s="264">
        <v>0</v>
      </c>
      <c r="O93" s="264">
        <v>0</v>
      </c>
      <c r="P93" s="264">
        <v>0</v>
      </c>
      <c r="Q93" s="264">
        <v>0</v>
      </c>
      <c r="R93" s="264">
        <v>0</v>
      </c>
      <c r="S93" s="264">
        <v>0</v>
      </c>
      <c r="T93" s="264">
        <v>0</v>
      </c>
      <c r="U93" s="264">
        <v>0</v>
      </c>
      <c r="V93" s="264">
        <v>0</v>
      </c>
      <c r="W93" s="264">
        <v>0</v>
      </c>
      <c r="X93" s="264">
        <v>0</v>
      </c>
      <c r="Y93" s="264">
        <v>0</v>
      </c>
      <c r="Z93" s="264">
        <v>0</v>
      </c>
      <c r="AA93" s="577">
        <v>0</v>
      </c>
      <c r="AB93" s="264">
        <v>0</v>
      </c>
      <c r="AC93" s="264">
        <v>0</v>
      </c>
      <c r="AD93" s="264">
        <v>0</v>
      </c>
      <c r="AE93" s="264">
        <v>10652.16</v>
      </c>
      <c r="AF93" s="264">
        <v>10884.72</v>
      </c>
      <c r="AG93" s="264">
        <v>11409.119999999999</v>
      </c>
      <c r="AH93" s="264">
        <v>11399.999999999998</v>
      </c>
      <c r="AI93" s="264">
        <v>11380.5</v>
      </c>
      <c r="AJ93" s="264">
        <v>11070</v>
      </c>
      <c r="AK93" s="264">
        <v>11274.880000000001</v>
      </c>
      <c r="AL93" s="264">
        <v>11730.440000000002</v>
      </c>
      <c r="AM93" s="264">
        <v>11448.93</v>
      </c>
      <c r="AN93" s="264">
        <v>11494.4</v>
      </c>
      <c r="AO93" s="264">
        <v>11387.01</v>
      </c>
      <c r="AP93" s="264">
        <v>11736.800000000001</v>
      </c>
      <c r="AQ93" s="264">
        <v>31211.999999999996</v>
      </c>
      <c r="AR93" s="264">
        <v>32487.280000000002</v>
      </c>
      <c r="AS93" s="264">
        <v>26708.839999999997</v>
      </c>
      <c r="AT93" s="577">
        <v>33604.639999999999</v>
      </c>
      <c r="AU93" s="264">
        <v>0</v>
      </c>
      <c r="AV93" s="264">
        <v>0</v>
      </c>
      <c r="AW93" s="264">
        <v>0</v>
      </c>
      <c r="AX93" s="264">
        <v>0</v>
      </c>
      <c r="AY93" s="264">
        <v>0</v>
      </c>
      <c r="AZ93" s="264">
        <v>0</v>
      </c>
      <c r="BA93" s="264">
        <v>0</v>
      </c>
      <c r="BB93" s="264">
        <v>0</v>
      </c>
      <c r="BC93" s="264">
        <v>0</v>
      </c>
      <c r="BD93" s="264">
        <v>0</v>
      </c>
      <c r="BE93" s="264">
        <v>0</v>
      </c>
      <c r="BF93" s="264">
        <v>0</v>
      </c>
      <c r="BG93" s="264">
        <v>0</v>
      </c>
      <c r="BH93" s="264">
        <v>0</v>
      </c>
      <c r="BI93" s="264">
        <v>0</v>
      </c>
      <c r="BJ93" s="264">
        <v>0</v>
      </c>
      <c r="BK93" s="264">
        <v>0</v>
      </c>
      <c r="BL93" s="264">
        <v>0</v>
      </c>
      <c r="BM93" s="577">
        <v>0</v>
      </c>
      <c r="BN93" s="264">
        <v>0</v>
      </c>
      <c r="BO93" s="264">
        <v>0</v>
      </c>
      <c r="BP93" s="264">
        <v>0</v>
      </c>
      <c r="BQ93" s="264">
        <v>0</v>
      </c>
      <c r="BR93" s="264">
        <v>0</v>
      </c>
      <c r="BS93" s="264">
        <v>0</v>
      </c>
      <c r="BT93" s="264">
        <v>0</v>
      </c>
      <c r="BU93" s="264">
        <v>0</v>
      </c>
      <c r="BV93" s="264">
        <v>0</v>
      </c>
      <c r="BW93" s="264">
        <v>0</v>
      </c>
      <c r="BX93" s="264">
        <v>0</v>
      </c>
      <c r="BY93" s="264">
        <v>0</v>
      </c>
      <c r="BZ93" s="264">
        <v>0</v>
      </c>
      <c r="CA93" s="264">
        <v>0</v>
      </c>
      <c r="CB93" s="264">
        <v>0</v>
      </c>
      <c r="CC93" s="264">
        <v>0</v>
      </c>
      <c r="CD93" s="264">
        <v>0</v>
      </c>
      <c r="CE93" s="264">
        <v>0</v>
      </c>
      <c r="CF93" s="577">
        <v>0</v>
      </c>
      <c r="CG93" s="264">
        <v>0</v>
      </c>
      <c r="CH93" s="264">
        <v>0</v>
      </c>
      <c r="CI93" s="264">
        <v>0</v>
      </c>
      <c r="CJ93" s="264">
        <v>15759.359999999999</v>
      </c>
      <c r="CK93" s="264">
        <v>15905.279999999999</v>
      </c>
      <c r="CL93" s="264">
        <v>16374.959999999997</v>
      </c>
      <c r="CM93" s="264">
        <v>16552.8</v>
      </c>
      <c r="CN93" s="264">
        <v>16303.5</v>
      </c>
      <c r="CO93" s="264">
        <v>15988.5</v>
      </c>
      <c r="CP93" s="264">
        <v>16840.940000000002</v>
      </c>
      <c r="CQ93" s="264">
        <v>17227.13</v>
      </c>
      <c r="CR93" s="264">
        <v>16780</v>
      </c>
      <c r="CS93" s="264">
        <v>16526.300000000003</v>
      </c>
      <c r="CT93" s="264">
        <v>16200.240000000002</v>
      </c>
      <c r="CU93" s="264">
        <v>16591.72</v>
      </c>
      <c r="CV93" s="264">
        <v>45511.200000000004</v>
      </c>
      <c r="CW93" s="264">
        <v>46870.320000000007</v>
      </c>
      <c r="CX93" s="264">
        <v>39456.019999999997</v>
      </c>
      <c r="CY93" s="577">
        <v>47988.18</v>
      </c>
      <c r="CZ93" s="264">
        <v>0</v>
      </c>
      <c r="DA93" s="264">
        <v>0</v>
      </c>
      <c r="DB93" s="264">
        <v>0</v>
      </c>
      <c r="DC93" s="428">
        <f t="shared" si="1"/>
        <v>636758.17000000004</v>
      </c>
    </row>
    <row r="94" spans="1:107" x14ac:dyDescent="0.25">
      <c r="A94" s="311">
        <v>5031</v>
      </c>
      <c r="B94" s="347">
        <v>455835</v>
      </c>
      <c r="C94" s="311">
        <v>1028814</v>
      </c>
      <c r="D94" s="14">
        <v>1477674968</v>
      </c>
      <c r="F94" s="14" t="s">
        <v>937</v>
      </c>
      <c r="G94" s="14" t="str">
        <f>INDEX(FY2019_ALL_Targets!F:F,MATCH(B94,FY2019_ALL_Targets!B:B,0))</f>
        <v>Tarrant</v>
      </c>
      <c r="H94" s="14" t="s">
        <v>3009</v>
      </c>
      <c r="I94" s="312" t="s">
        <v>2619</v>
      </c>
      <c r="J94" s="312" t="s">
        <v>966</v>
      </c>
      <c r="K94" s="312" t="s">
        <v>644</v>
      </c>
      <c r="L94" s="264">
        <v>21899.52</v>
      </c>
      <c r="M94" s="264">
        <v>21697.919999999998</v>
      </c>
      <c r="N94" s="264">
        <v>23264.639999999999</v>
      </c>
      <c r="O94" s="264">
        <v>23057.279999999999</v>
      </c>
      <c r="P94" s="264">
        <v>22691.72</v>
      </c>
      <c r="Q94" s="264">
        <v>22646.200000000004</v>
      </c>
      <c r="R94" s="264">
        <v>22292.609999999997</v>
      </c>
      <c r="S94" s="264">
        <v>22890.799999999999</v>
      </c>
      <c r="T94" s="264">
        <v>22724.06</v>
      </c>
      <c r="U94" s="264">
        <v>21455.64</v>
      </c>
      <c r="V94" s="264">
        <v>21450.01</v>
      </c>
      <c r="W94" s="264">
        <v>21712.92</v>
      </c>
      <c r="X94" s="264">
        <v>49101.840000000004</v>
      </c>
      <c r="Y94" s="264">
        <v>65164.060000000012</v>
      </c>
      <c r="Z94" s="264">
        <v>66740.579999999987</v>
      </c>
      <c r="AA94" s="577">
        <v>63569.3</v>
      </c>
      <c r="AB94" s="264">
        <v>0</v>
      </c>
      <c r="AC94" s="264">
        <v>0</v>
      </c>
      <c r="AD94" s="264">
        <v>0</v>
      </c>
      <c r="AE94" s="264">
        <v>9607.68</v>
      </c>
      <c r="AF94" s="264">
        <v>9976.32</v>
      </c>
      <c r="AG94" s="264">
        <v>10235.52</v>
      </c>
      <c r="AH94" s="264">
        <v>10385.280000000001</v>
      </c>
      <c r="AI94" s="264">
        <v>9889.2200000000012</v>
      </c>
      <c r="AJ94" s="264">
        <v>10219.240000000002</v>
      </c>
      <c r="AK94" s="264">
        <v>9998.9499999999989</v>
      </c>
      <c r="AL94" s="264">
        <v>10207.23</v>
      </c>
      <c r="AM94" s="264">
        <v>9877.83</v>
      </c>
      <c r="AN94" s="264">
        <v>9569.4599999999991</v>
      </c>
      <c r="AO94" s="264">
        <v>9745.7000000000007</v>
      </c>
      <c r="AP94" s="264">
        <v>9849.17</v>
      </c>
      <c r="AQ94" s="264">
        <v>21898.710000000003</v>
      </c>
      <c r="AR94" s="264">
        <v>29043.459999999995</v>
      </c>
      <c r="AS94" s="264">
        <v>29583.689999999995</v>
      </c>
      <c r="AT94" s="577">
        <v>28700.739999999998</v>
      </c>
      <c r="AU94" s="264">
        <v>0</v>
      </c>
      <c r="AV94" s="264">
        <v>0</v>
      </c>
      <c r="AW94" s="264">
        <v>0</v>
      </c>
      <c r="AX94" s="264">
        <v>0</v>
      </c>
      <c r="AY94" s="264">
        <v>0</v>
      </c>
      <c r="AZ94" s="264">
        <v>0</v>
      </c>
      <c r="BA94" s="264">
        <v>0</v>
      </c>
      <c r="BB94" s="264">
        <v>0</v>
      </c>
      <c r="BC94" s="264">
        <v>0</v>
      </c>
      <c r="BD94" s="264">
        <v>0</v>
      </c>
      <c r="BE94" s="264">
        <v>0</v>
      </c>
      <c r="BF94" s="264">
        <v>0</v>
      </c>
      <c r="BG94" s="264">
        <v>0</v>
      </c>
      <c r="BH94" s="264">
        <v>0</v>
      </c>
      <c r="BI94" s="264">
        <v>0</v>
      </c>
      <c r="BJ94" s="264">
        <v>0</v>
      </c>
      <c r="BK94" s="264">
        <v>0</v>
      </c>
      <c r="BL94" s="264">
        <v>0</v>
      </c>
      <c r="BM94" s="577">
        <v>0</v>
      </c>
      <c r="BN94" s="264">
        <v>0</v>
      </c>
      <c r="BO94" s="264">
        <v>0</v>
      </c>
      <c r="BP94" s="264">
        <v>0</v>
      </c>
      <c r="BQ94" s="264">
        <v>0</v>
      </c>
      <c r="BR94" s="264">
        <v>0</v>
      </c>
      <c r="BS94" s="264">
        <v>0</v>
      </c>
      <c r="BT94" s="264">
        <v>0</v>
      </c>
      <c r="BU94" s="264">
        <v>0</v>
      </c>
      <c r="BV94" s="264">
        <v>0</v>
      </c>
      <c r="BW94" s="264">
        <v>0</v>
      </c>
      <c r="BX94" s="264">
        <v>0</v>
      </c>
      <c r="BY94" s="264">
        <v>0</v>
      </c>
      <c r="BZ94" s="264">
        <v>0</v>
      </c>
      <c r="CA94" s="264">
        <v>0</v>
      </c>
      <c r="CB94" s="264">
        <v>0</v>
      </c>
      <c r="CC94" s="264">
        <v>0</v>
      </c>
      <c r="CD94" s="264">
        <v>0</v>
      </c>
      <c r="CE94" s="264">
        <v>0</v>
      </c>
      <c r="CF94" s="577">
        <v>0</v>
      </c>
      <c r="CG94" s="264">
        <v>0</v>
      </c>
      <c r="CH94" s="264">
        <v>0</v>
      </c>
      <c r="CI94" s="264">
        <v>0</v>
      </c>
      <c r="CJ94" s="264">
        <v>0</v>
      </c>
      <c r="CK94" s="264">
        <v>0</v>
      </c>
      <c r="CL94" s="264">
        <v>0</v>
      </c>
      <c r="CM94" s="264">
        <v>0</v>
      </c>
      <c r="CN94" s="264">
        <v>0</v>
      </c>
      <c r="CO94" s="264">
        <v>0</v>
      </c>
      <c r="CP94" s="264">
        <v>0</v>
      </c>
      <c r="CQ94" s="264">
        <v>0</v>
      </c>
      <c r="CR94" s="264">
        <v>0</v>
      </c>
      <c r="CS94" s="264">
        <v>0</v>
      </c>
      <c r="CT94" s="264">
        <v>0</v>
      </c>
      <c r="CU94" s="264">
        <v>0</v>
      </c>
      <c r="CV94" s="264">
        <v>0</v>
      </c>
      <c r="CW94" s="264">
        <v>0</v>
      </c>
      <c r="CX94" s="264">
        <v>0</v>
      </c>
      <c r="CY94" s="577">
        <v>0</v>
      </c>
      <c r="CZ94" s="264">
        <v>0</v>
      </c>
      <c r="DA94" s="264">
        <v>0</v>
      </c>
      <c r="DB94" s="264">
        <v>0</v>
      </c>
      <c r="DC94" s="428">
        <f t="shared" si="1"/>
        <v>741147.29999999958</v>
      </c>
    </row>
    <row r="95" spans="1:107" x14ac:dyDescent="0.25">
      <c r="A95" s="313">
        <v>4818</v>
      </c>
      <c r="B95" s="347">
        <v>455838</v>
      </c>
      <c r="C95" s="313">
        <v>1013398</v>
      </c>
      <c r="D95" s="14">
        <v>1407372642</v>
      </c>
      <c r="F95" s="14" t="s">
        <v>935</v>
      </c>
      <c r="G95" s="14" t="str">
        <f>INDEX(FY2019_ALL_Targets!F:F,MATCH(B95,FY2019_ALL_Targets!B:B,0))</f>
        <v>Nueces</v>
      </c>
      <c r="H95" s="14" t="s">
        <v>3059</v>
      </c>
      <c r="I95" s="314" t="s">
        <v>2868</v>
      </c>
      <c r="J95" s="314" t="s">
        <v>2869</v>
      </c>
      <c r="K95" s="314" t="s">
        <v>603</v>
      </c>
      <c r="L95" s="264">
        <v>0</v>
      </c>
      <c r="M95" s="264">
        <v>0</v>
      </c>
      <c r="N95" s="264">
        <v>0</v>
      </c>
      <c r="O95" s="264">
        <v>0</v>
      </c>
      <c r="P95" s="264">
        <v>0</v>
      </c>
      <c r="Q95" s="264">
        <v>0</v>
      </c>
      <c r="R95" s="264">
        <v>0</v>
      </c>
      <c r="S95" s="264">
        <v>0</v>
      </c>
      <c r="T95" s="264">
        <v>0</v>
      </c>
      <c r="U95" s="264">
        <v>0</v>
      </c>
      <c r="V95" s="264">
        <v>0</v>
      </c>
      <c r="W95" s="264">
        <v>0</v>
      </c>
      <c r="X95" s="264">
        <v>0</v>
      </c>
      <c r="Y95" s="264">
        <v>0</v>
      </c>
      <c r="Z95" s="264">
        <v>0</v>
      </c>
      <c r="AA95" s="577">
        <v>0</v>
      </c>
      <c r="AB95" s="264">
        <v>0</v>
      </c>
      <c r="AC95" s="264">
        <v>0</v>
      </c>
      <c r="AD95" s="264">
        <v>0</v>
      </c>
      <c r="AE95" s="264">
        <v>0</v>
      </c>
      <c r="AF95" s="264">
        <v>0</v>
      </c>
      <c r="AG95" s="264">
        <v>0</v>
      </c>
      <c r="AH95" s="264">
        <v>0</v>
      </c>
      <c r="AI95" s="264">
        <v>0</v>
      </c>
      <c r="AJ95" s="264">
        <v>0</v>
      </c>
      <c r="AK95" s="264">
        <v>0</v>
      </c>
      <c r="AL95" s="264">
        <v>0</v>
      </c>
      <c r="AM95" s="264">
        <v>0</v>
      </c>
      <c r="AN95" s="264">
        <v>0</v>
      </c>
      <c r="AO95" s="264">
        <v>0</v>
      </c>
      <c r="AP95" s="264">
        <v>0</v>
      </c>
      <c r="AQ95" s="264">
        <v>0</v>
      </c>
      <c r="AR95" s="264">
        <v>0</v>
      </c>
      <c r="AS95" s="264">
        <v>0</v>
      </c>
      <c r="AT95" s="577">
        <v>0</v>
      </c>
      <c r="AU95" s="264">
        <v>0</v>
      </c>
      <c r="AV95" s="264">
        <v>0</v>
      </c>
      <c r="AW95" s="264">
        <v>0</v>
      </c>
      <c r="AX95" s="264">
        <v>0</v>
      </c>
      <c r="AY95" s="264">
        <v>0</v>
      </c>
      <c r="AZ95" s="264">
        <v>0</v>
      </c>
      <c r="BA95" s="264">
        <v>0</v>
      </c>
      <c r="BB95" s="264">
        <v>0</v>
      </c>
      <c r="BC95" s="264">
        <v>0</v>
      </c>
      <c r="BD95" s="264">
        <v>0</v>
      </c>
      <c r="BE95" s="264">
        <v>0</v>
      </c>
      <c r="BF95" s="264">
        <v>0</v>
      </c>
      <c r="BG95" s="264">
        <v>0</v>
      </c>
      <c r="BH95" s="264">
        <v>0</v>
      </c>
      <c r="BI95" s="264">
        <v>0</v>
      </c>
      <c r="BJ95" s="264">
        <v>0</v>
      </c>
      <c r="BK95" s="264">
        <v>0</v>
      </c>
      <c r="BL95" s="264">
        <v>0</v>
      </c>
      <c r="BM95" s="577">
        <v>0</v>
      </c>
      <c r="BN95" s="264">
        <v>0</v>
      </c>
      <c r="BO95" s="264">
        <v>0</v>
      </c>
      <c r="BP95" s="264">
        <v>0</v>
      </c>
      <c r="BQ95" s="264">
        <v>0</v>
      </c>
      <c r="BR95" s="264">
        <v>0</v>
      </c>
      <c r="BS95" s="264">
        <v>0</v>
      </c>
      <c r="BT95" s="264">
        <v>0</v>
      </c>
      <c r="BU95" s="264">
        <v>0</v>
      </c>
      <c r="BV95" s="264">
        <v>0</v>
      </c>
      <c r="BW95" s="264">
        <v>0</v>
      </c>
      <c r="BX95" s="264">
        <v>0</v>
      </c>
      <c r="BY95" s="264">
        <v>0</v>
      </c>
      <c r="BZ95" s="264">
        <v>0</v>
      </c>
      <c r="CA95" s="264">
        <v>0</v>
      </c>
      <c r="CB95" s="264">
        <v>0</v>
      </c>
      <c r="CC95" s="264">
        <v>19131.48</v>
      </c>
      <c r="CD95" s="264">
        <v>31112.160000000007</v>
      </c>
      <c r="CE95" s="264">
        <v>39114.840000000004</v>
      </c>
      <c r="CF95" s="577">
        <v>36991.53</v>
      </c>
      <c r="CG95" s="264">
        <v>0</v>
      </c>
      <c r="CH95" s="264">
        <v>0</v>
      </c>
      <c r="CI95" s="264">
        <v>0</v>
      </c>
      <c r="CJ95" s="264">
        <v>0</v>
      </c>
      <c r="CK95" s="264">
        <v>0</v>
      </c>
      <c r="CL95" s="264">
        <v>0</v>
      </c>
      <c r="CM95" s="264">
        <v>0</v>
      </c>
      <c r="CN95" s="264">
        <v>0</v>
      </c>
      <c r="CO95" s="264">
        <v>0</v>
      </c>
      <c r="CP95" s="264">
        <v>0</v>
      </c>
      <c r="CQ95" s="264">
        <v>0</v>
      </c>
      <c r="CR95" s="264">
        <v>0</v>
      </c>
      <c r="CS95" s="264">
        <v>0</v>
      </c>
      <c r="CT95" s="264">
        <v>0</v>
      </c>
      <c r="CU95" s="264">
        <v>0</v>
      </c>
      <c r="CV95" s="264">
        <v>20807.28</v>
      </c>
      <c r="CW95" s="264">
        <v>32716.380000000005</v>
      </c>
      <c r="CX95" s="264">
        <v>40106.58</v>
      </c>
      <c r="CY95" s="577">
        <v>40185.96</v>
      </c>
      <c r="CZ95" s="264">
        <v>0</v>
      </c>
      <c r="DA95" s="264">
        <v>0</v>
      </c>
      <c r="DB95" s="264">
        <v>0</v>
      </c>
      <c r="DC95" s="428">
        <f t="shared" si="1"/>
        <v>260166.21</v>
      </c>
    </row>
    <row r="96" spans="1:107" x14ac:dyDescent="0.25">
      <c r="A96" s="297">
        <v>4418</v>
      </c>
      <c r="B96" s="347">
        <v>455849</v>
      </c>
      <c r="C96" s="297">
        <v>1026287</v>
      </c>
      <c r="D96" s="14">
        <v>1245639632</v>
      </c>
      <c r="F96" s="14" t="s">
        <v>939</v>
      </c>
      <c r="G96" s="14" t="str">
        <f>INDEX(FY2019_ALL_Targets!F:F,MATCH(B96,FY2019_ALL_Targets!B:B,0))</f>
        <v>MRSA Northeast</v>
      </c>
      <c r="H96" s="14" t="s">
        <v>3056</v>
      </c>
      <c r="I96" s="299" t="s">
        <v>487</v>
      </c>
      <c r="J96" s="299" t="s">
        <v>994</v>
      </c>
      <c r="K96" s="299" t="s">
        <v>2383</v>
      </c>
      <c r="L96" s="264">
        <v>0</v>
      </c>
      <c r="M96" s="264">
        <v>0</v>
      </c>
      <c r="N96" s="264">
        <v>0</v>
      </c>
      <c r="O96" s="264">
        <v>0</v>
      </c>
      <c r="P96" s="264">
        <v>0</v>
      </c>
      <c r="Q96" s="264">
        <v>0</v>
      </c>
      <c r="R96" s="264">
        <v>0</v>
      </c>
      <c r="S96" s="264">
        <v>0</v>
      </c>
      <c r="T96" s="264">
        <v>0</v>
      </c>
      <c r="U96" s="264">
        <v>0</v>
      </c>
      <c r="V96" s="264">
        <v>0</v>
      </c>
      <c r="W96" s="264">
        <v>0</v>
      </c>
      <c r="X96" s="264">
        <v>0</v>
      </c>
      <c r="Y96" s="264">
        <v>0</v>
      </c>
      <c r="Z96" s="264">
        <v>0</v>
      </c>
      <c r="AA96" s="577">
        <v>0</v>
      </c>
      <c r="AB96" s="264">
        <v>0</v>
      </c>
      <c r="AC96" s="264">
        <v>0</v>
      </c>
      <c r="AD96" s="264">
        <v>0</v>
      </c>
      <c r="AE96" s="264">
        <v>26653.760000000002</v>
      </c>
      <c r="AF96" s="264">
        <v>27235.670000000002</v>
      </c>
      <c r="AG96" s="264">
        <v>28547.82</v>
      </c>
      <c r="AH96" s="264">
        <v>28525</v>
      </c>
      <c r="AI96" s="264">
        <v>28476.539999999997</v>
      </c>
      <c r="AJ96" s="264">
        <v>27699.599999999999</v>
      </c>
      <c r="AK96" s="264">
        <v>28211.440000000002</v>
      </c>
      <c r="AL96" s="264">
        <v>29317.1</v>
      </c>
      <c r="AM96" s="264">
        <v>28611.899999999998</v>
      </c>
      <c r="AN96" s="264">
        <v>28724</v>
      </c>
      <c r="AO96" s="264">
        <v>28455.46</v>
      </c>
      <c r="AP96" s="264">
        <v>29329.439999999995</v>
      </c>
      <c r="AQ96" s="264">
        <v>60111.999999999993</v>
      </c>
      <c r="AR96" s="264">
        <v>62573.649999999994</v>
      </c>
      <c r="AS96" s="264">
        <v>47812.98000000001</v>
      </c>
      <c r="AT96" s="577">
        <v>64882.13</v>
      </c>
      <c r="AU96" s="264">
        <v>0</v>
      </c>
      <c r="AV96" s="264">
        <v>0</v>
      </c>
      <c r="AW96" s="264">
        <v>0</v>
      </c>
      <c r="AX96" s="264">
        <v>0</v>
      </c>
      <c r="AY96" s="264">
        <v>0</v>
      </c>
      <c r="AZ96" s="264">
        <v>0</v>
      </c>
      <c r="BA96" s="264">
        <v>0</v>
      </c>
      <c r="BB96" s="264">
        <v>0</v>
      </c>
      <c r="BC96" s="264">
        <v>0</v>
      </c>
      <c r="BD96" s="264">
        <v>0</v>
      </c>
      <c r="BE96" s="264">
        <v>0</v>
      </c>
      <c r="BF96" s="264">
        <v>0</v>
      </c>
      <c r="BG96" s="264">
        <v>0</v>
      </c>
      <c r="BH96" s="264">
        <v>0</v>
      </c>
      <c r="BI96" s="264">
        <v>0</v>
      </c>
      <c r="BJ96" s="264">
        <v>0</v>
      </c>
      <c r="BK96" s="264">
        <v>0</v>
      </c>
      <c r="BL96" s="264">
        <v>0</v>
      </c>
      <c r="BM96" s="577">
        <v>0</v>
      </c>
      <c r="BN96" s="264">
        <v>0</v>
      </c>
      <c r="BO96" s="264">
        <v>0</v>
      </c>
      <c r="BP96" s="264">
        <v>0</v>
      </c>
      <c r="BQ96" s="264">
        <v>0</v>
      </c>
      <c r="BR96" s="264">
        <v>0</v>
      </c>
      <c r="BS96" s="264">
        <v>0</v>
      </c>
      <c r="BT96" s="264">
        <v>0</v>
      </c>
      <c r="BU96" s="264">
        <v>0</v>
      </c>
      <c r="BV96" s="264">
        <v>0</v>
      </c>
      <c r="BW96" s="264">
        <v>0</v>
      </c>
      <c r="BX96" s="264">
        <v>0</v>
      </c>
      <c r="BY96" s="264">
        <v>0</v>
      </c>
      <c r="BZ96" s="264">
        <v>0</v>
      </c>
      <c r="CA96" s="264">
        <v>0</v>
      </c>
      <c r="CB96" s="264">
        <v>0</v>
      </c>
      <c r="CC96" s="264">
        <v>0</v>
      </c>
      <c r="CD96" s="264">
        <v>0</v>
      </c>
      <c r="CE96" s="264">
        <v>0</v>
      </c>
      <c r="CF96" s="577">
        <v>0</v>
      </c>
      <c r="CG96" s="264">
        <v>0</v>
      </c>
      <c r="CH96" s="264">
        <v>0</v>
      </c>
      <c r="CI96" s="264">
        <v>0</v>
      </c>
      <c r="CJ96" s="264">
        <v>39432.959999999999</v>
      </c>
      <c r="CK96" s="264">
        <v>39798.080000000002</v>
      </c>
      <c r="CL96" s="264">
        <v>40973.310000000005</v>
      </c>
      <c r="CM96" s="264">
        <v>41418.300000000003</v>
      </c>
      <c r="CN96" s="264">
        <v>40794.980000000003</v>
      </c>
      <c r="CO96" s="264">
        <v>40006.78</v>
      </c>
      <c r="CP96" s="264">
        <v>42138.58</v>
      </c>
      <c r="CQ96" s="264">
        <v>43054.42</v>
      </c>
      <c r="CR96" s="264">
        <v>41934.44</v>
      </c>
      <c r="CS96" s="264">
        <v>41298.74</v>
      </c>
      <c r="CT96" s="264">
        <v>40483.360000000001</v>
      </c>
      <c r="CU96" s="264">
        <v>41461.519999999997</v>
      </c>
      <c r="CV96" s="264">
        <v>87651.199999999983</v>
      </c>
      <c r="CW96" s="264">
        <v>90273.089999999982</v>
      </c>
      <c r="CX96" s="264">
        <v>70659.320000000007</v>
      </c>
      <c r="CY96" s="577">
        <v>92716.73000000001</v>
      </c>
      <c r="CZ96" s="264">
        <v>0</v>
      </c>
      <c r="DA96" s="264">
        <v>0</v>
      </c>
      <c r="DB96" s="264">
        <v>0</v>
      </c>
      <c r="DC96" s="428">
        <f t="shared" si="1"/>
        <v>1409264.3</v>
      </c>
    </row>
    <row r="97" spans="1:107" x14ac:dyDescent="0.25">
      <c r="A97" s="311">
        <v>4588</v>
      </c>
      <c r="B97" s="347">
        <v>455850</v>
      </c>
      <c r="C97" s="311">
        <v>1013537</v>
      </c>
      <c r="D97" s="14">
        <v>1013990126</v>
      </c>
      <c r="F97" s="14" t="s">
        <v>937</v>
      </c>
      <c r="G97" s="14" t="str">
        <f>INDEX(FY2019_ALL_Targets!F:F,MATCH(B97,FY2019_ALL_Targets!B:B,0))</f>
        <v>Tarrant</v>
      </c>
      <c r="H97" s="14" t="s">
        <v>3009</v>
      </c>
      <c r="I97" s="312" t="s">
        <v>2925</v>
      </c>
      <c r="J97" s="312" t="s">
        <v>2926</v>
      </c>
      <c r="K97" s="312" t="s">
        <v>2927</v>
      </c>
      <c r="L97" s="264">
        <v>0</v>
      </c>
      <c r="M97" s="264">
        <v>0</v>
      </c>
      <c r="N97" s="264">
        <v>0</v>
      </c>
      <c r="O97" s="264">
        <v>0</v>
      </c>
      <c r="P97" s="264">
        <v>0</v>
      </c>
      <c r="Q97" s="264">
        <v>0</v>
      </c>
      <c r="R97" s="264">
        <v>0</v>
      </c>
      <c r="S97" s="264">
        <v>0</v>
      </c>
      <c r="T97" s="264">
        <v>0</v>
      </c>
      <c r="U97" s="264">
        <v>0</v>
      </c>
      <c r="V97" s="264">
        <v>0</v>
      </c>
      <c r="W97" s="264">
        <v>0</v>
      </c>
      <c r="X97" s="264">
        <v>57807.840000000011</v>
      </c>
      <c r="Y97" s="264">
        <v>60309.780000000006</v>
      </c>
      <c r="Z97" s="264">
        <v>79440.45</v>
      </c>
      <c r="AA97" s="577">
        <v>76807.499999999985</v>
      </c>
      <c r="AB97" s="264">
        <v>0</v>
      </c>
      <c r="AC97" s="264">
        <v>0</v>
      </c>
      <c r="AD97" s="264">
        <v>0</v>
      </c>
      <c r="AE97" s="264">
        <v>0</v>
      </c>
      <c r="AF97" s="264">
        <v>0</v>
      </c>
      <c r="AG97" s="264">
        <v>0</v>
      </c>
      <c r="AH97" s="264">
        <v>0</v>
      </c>
      <c r="AI97" s="264">
        <v>0</v>
      </c>
      <c r="AJ97" s="264">
        <v>0</v>
      </c>
      <c r="AK97" s="264">
        <v>0</v>
      </c>
      <c r="AL97" s="264">
        <v>0</v>
      </c>
      <c r="AM97" s="264">
        <v>0</v>
      </c>
      <c r="AN97" s="264">
        <v>0</v>
      </c>
      <c r="AO97" s="264">
        <v>0</v>
      </c>
      <c r="AP97" s="264">
        <v>0</v>
      </c>
      <c r="AQ97" s="264">
        <v>25781.460000000003</v>
      </c>
      <c r="AR97" s="264">
        <v>26887.440000000002</v>
      </c>
      <c r="AS97" s="264">
        <v>35256.439999999995</v>
      </c>
      <c r="AT97" s="577">
        <v>34703.06</v>
      </c>
      <c r="AU97" s="264">
        <v>0</v>
      </c>
      <c r="AV97" s="264">
        <v>0</v>
      </c>
      <c r="AW97" s="264">
        <v>0</v>
      </c>
      <c r="AX97" s="264">
        <v>0</v>
      </c>
      <c r="AY97" s="264">
        <v>0</v>
      </c>
      <c r="AZ97" s="264">
        <v>0</v>
      </c>
      <c r="BA97" s="264">
        <v>0</v>
      </c>
      <c r="BB97" s="264">
        <v>0</v>
      </c>
      <c r="BC97" s="264">
        <v>0</v>
      </c>
      <c r="BD97" s="264">
        <v>0</v>
      </c>
      <c r="BE97" s="264">
        <v>0</v>
      </c>
      <c r="BF97" s="264">
        <v>0</v>
      </c>
      <c r="BG97" s="264">
        <v>0</v>
      </c>
      <c r="BH97" s="264">
        <v>0</v>
      </c>
      <c r="BI97" s="264">
        <v>0</v>
      </c>
      <c r="BJ97" s="264">
        <v>0</v>
      </c>
      <c r="BK97" s="264">
        <v>0</v>
      </c>
      <c r="BL97" s="264">
        <v>0</v>
      </c>
      <c r="BM97" s="577">
        <v>0</v>
      </c>
      <c r="BN97" s="264">
        <v>0</v>
      </c>
      <c r="BO97" s="264">
        <v>0</v>
      </c>
      <c r="BP97" s="264">
        <v>0</v>
      </c>
      <c r="BQ97" s="264">
        <v>0</v>
      </c>
      <c r="BR97" s="264">
        <v>0</v>
      </c>
      <c r="BS97" s="264">
        <v>0</v>
      </c>
      <c r="BT97" s="264">
        <v>0</v>
      </c>
      <c r="BU97" s="264">
        <v>0</v>
      </c>
      <c r="BV97" s="264">
        <v>0</v>
      </c>
      <c r="BW97" s="264">
        <v>0</v>
      </c>
      <c r="BX97" s="264">
        <v>0</v>
      </c>
      <c r="BY97" s="264">
        <v>0</v>
      </c>
      <c r="BZ97" s="264">
        <v>0</v>
      </c>
      <c r="CA97" s="264">
        <v>0</v>
      </c>
      <c r="CB97" s="264">
        <v>0</v>
      </c>
      <c r="CC97" s="264">
        <v>0</v>
      </c>
      <c r="CD97" s="264">
        <v>0</v>
      </c>
      <c r="CE97" s="264">
        <v>0</v>
      </c>
      <c r="CF97" s="577">
        <v>0</v>
      </c>
      <c r="CG97" s="264">
        <v>0</v>
      </c>
      <c r="CH97" s="264">
        <v>0</v>
      </c>
      <c r="CI97" s="264">
        <v>0</v>
      </c>
      <c r="CJ97" s="264">
        <v>0</v>
      </c>
      <c r="CK97" s="264">
        <v>0</v>
      </c>
      <c r="CL97" s="264">
        <v>0</v>
      </c>
      <c r="CM97" s="264">
        <v>0</v>
      </c>
      <c r="CN97" s="264">
        <v>0</v>
      </c>
      <c r="CO97" s="264">
        <v>0</v>
      </c>
      <c r="CP97" s="264">
        <v>0</v>
      </c>
      <c r="CQ97" s="264">
        <v>0</v>
      </c>
      <c r="CR97" s="264">
        <v>0</v>
      </c>
      <c r="CS97" s="264">
        <v>0</v>
      </c>
      <c r="CT97" s="264">
        <v>0</v>
      </c>
      <c r="CU97" s="264">
        <v>0</v>
      </c>
      <c r="CV97" s="264">
        <v>0</v>
      </c>
      <c r="CW97" s="264">
        <v>0</v>
      </c>
      <c r="CX97" s="264">
        <v>0</v>
      </c>
      <c r="CY97" s="577">
        <v>0</v>
      </c>
      <c r="CZ97" s="264">
        <v>0</v>
      </c>
      <c r="DA97" s="264">
        <v>0</v>
      </c>
      <c r="DB97" s="264">
        <v>0</v>
      </c>
      <c r="DC97" s="428">
        <f t="shared" si="1"/>
        <v>396993.97000000003</v>
      </c>
    </row>
    <row r="98" spans="1:107" x14ac:dyDescent="0.25">
      <c r="A98" s="297">
        <v>4118</v>
      </c>
      <c r="B98" s="347">
        <v>455862</v>
      </c>
      <c r="C98" s="297">
        <v>1026647</v>
      </c>
      <c r="D98" s="14">
        <v>1760871750</v>
      </c>
      <c r="F98" s="14" t="s">
        <v>940</v>
      </c>
      <c r="G98" s="14" t="str">
        <f>INDEX(FY2019_ALL_Targets!F:F,MATCH(B98,FY2019_ALL_Targets!B:B,0))</f>
        <v>Travis</v>
      </c>
      <c r="H98" s="14" t="s">
        <v>3022</v>
      </c>
      <c r="I98" s="299" t="s">
        <v>431</v>
      </c>
      <c r="J98" s="299" t="s">
        <v>938</v>
      </c>
      <c r="K98" s="299" t="s">
        <v>432</v>
      </c>
      <c r="L98" s="264">
        <v>19170</v>
      </c>
      <c r="M98" s="264">
        <v>19411.399999999998</v>
      </c>
      <c r="N98" s="264">
        <v>19709.599999999999</v>
      </c>
      <c r="O98" s="264">
        <v>19198.399999999998</v>
      </c>
      <c r="P98" s="264">
        <v>18562.48</v>
      </c>
      <c r="Q98" s="264">
        <v>19291.519999999997</v>
      </c>
      <c r="R98" s="264">
        <v>18935.03</v>
      </c>
      <c r="S98" s="264">
        <v>20329.519999999997</v>
      </c>
      <c r="T98" s="264">
        <v>20186.53</v>
      </c>
      <c r="U98" s="264">
        <v>18921.949999999997</v>
      </c>
      <c r="V98" s="264">
        <v>18840.280000000002</v>
      </c>
      <c r="W98" s="264">
        <v>20158.71</v>
      </c>
      <c r="X98" s="264">
        <v>30253.85</v>
      </c>
      <c r="Y98" s="264">
        <v>22114.510000000006</v>
      </c>
      <c r="Z98" s="264">
        <v>32526.989999999998</v>
      </c>
      <c r="AA98" s="577">
        <v>56163.970000000008</v>
      </c>
      <c r="AB98" s="264">
        <v>0</v>
      </c>
      <c r="AC98" s="264">
        <v>0</v>
      </c>
      <c r="AD98" s="264">
        <v>0</v>
      </c>
      <c r="AE98" s="264">
        <v>0</v>
      </c>
      <c r="AF98" s="264">
        <v>0</v>
      </c>
      <c r="AG98" s="264">
        <v>0</v>
      </c>
      <c r="AH98" s="264">
        <v>0</v>
      </c>
      <c r="AI98" s="264">
        <v>0</v>
      </c>
      <c r="AJ98" s="264">
        <v>0</v>
      </c>
      <c r="AK98" s="264">
        <v>0</v>
      </c>
      <c r="AL98" s="264">
        <v>0</v>
      </c>
      <c r="AM98" s="264">
        <v>0</v>
      </c>
      <c r="AN98" s="264">
        <v>0</v>
      </c>
      <c r="AO98" s="264">
        <v>0</v>
      </c>
      <c r="AP98" s="264">
        <v>0</v>
      </c>
      <c r="AQ98" s="264">
        <v>0</v>
      </c>
      <c r="AR98" s="264">
        <v>0</v>
      </c>
      <c r="AS98" s="264">
        <v>0</v>
      </c>
      <c r="AT98" s="577">
        <v>0</v>
      </c>
      <c r="AU98" s="264">
        <v>0</v>
      </c>
      <c r="AV98" s="264">
        <v>0</v>
      </c>
      <c r="AW98" s="264">
        <v>0</v>
      </c>
      <c r="AX98" s="264">
        <v>0</v>
      </c>
      <c r="AY98" s="264">
        <v>0</v>
      </c>
      <c r="AZ98" s="264">
        <v>0</v>
      </c>
      <c r="BA98" s="264">
        <v>0</v>
      </c>
      <c r="BB98" s="264">
        <v>0</v>
      </c>
      <c r="BC98" s="264">
        <v>0</v>
      </c>
      <c r="BD98" s="264">
        <v>0</v>
      </c>
      <c r="BE98" s="264">
        <v>0</v>
      </c>
      <c r="BF98" s="264">
        <v>0</v>
      </c>
      <c r="BG98" s="264">
        <v>0</v>
      </c>
      <c r="BH98" s="264">
        <v>0</v>
      </c>
      <c r="BI98" s="264">
        <v>0</v>
      </c>
      <c r="BJ98" s="264">
        <v>0</v>
      </c>
      <c r="BK98" s="264">
        <v>0</v>
      </c>
      <c r="BL98" s="264">
        <v>0</v>
      </c>
      <c r="BM98" s="577">
        <v>0</v>
      </c>
      <c r="BN98" s="264">
        <v>0</v>
      </c>
      <c r="BO98" s="264">
        <v>0</v>
      </c>
      <c r="BP98" s="264">
        <v>0</v>
      </c>
      <c r="BQ98" s="264">
        <v>0</v>
      </c>
      <c r="BR98" s="264">
        <v>0</v>
      </c>
      <c r="BS98" s="264">
        <v>0</v>
      </c>
      <c r="BT98" s="264">
        <v>0</v>
      </c>
      <c r="BU98" s="264">
        <v>0</v>
      </c>
      <c r="BV98" s="264">
        <v>0</v>
      </c>
      <c r="BW98" s="264">
        <v>0</v>
      </c>
      <c r="BX98" s="264">
        <v>0</v>
      </c>
      <c r="BY98" s="264">
        <v>0</v>
      </c>
      <c r="BZ98" s="264">
        <v>0</v>
      </c>
      <c r="CA98" s="264">
        <v>0</v>
      </c>
      <c r="CB98" s="264">
        <v>0</v>
      </c>
      <c r="CC98" s="264">
        <v>0</v>
      </c>
      <c r="CD98" s="264">
        <v>0</v>
      </c>
      <c r="CE98" s="264">
        <v>0</v>
      </c>
      <c r="CF98" s="577">
        <v>0</v>
      </c>
      <c r="CG98" s="264">
        <v>0</v>
      </c>
      <c r="CH98" s="264">
        <v>0</v>
      </c>
      <c r="CI98" s="264">
        <v>0</v>
      </c>
      <c r="CJ98" s="264">
        <v>25730.399999999998</v>
      </c>
      <c r="CK98" s="264">
        <v>25716.199999999997</v>
      </c>
      <c r="CL98" s="264">
        <v>27335</v>
      </c>
      <c r="CM98" s="264">
        <v>26355.199999999997</v>
      </c>
      <c r="CN98" s="264">
        <v>26792.219999999998</v>
      </c>
      <c r="CO98" s="264">
        <v>26063.179999999997</v>
      </c>
      <c r="CP98" s="264">
        <v>26985.68</v>
      </c>
      <c r="CQ98" s="264">
        <v>28608.79</v>
      </c>
      <c r="CR98" s="264">
        <v>26374.35</v>
      </c>
      <c r="CS98" s="264">
        <v>27225.45</v>
      </c>
      <c r="CT98" s="264">
        <v>26711.01</v>
      </c>
      <c r="CU98" s="264">
        <v>26832.62</v>
      </c>
      <c r="CV98" s="264">
        <v>40888.759999999995</v>
      </c>
      <c r="CW98" s="264">
        <v>30804.560000000009</v>
      </c>
      <c r="CX98" s="264">
        <v>44768.670000000006</v>
      </c>
      <c r="CY98" s="577">
        <v>77958.14</v>
      </c>
      <c r="CZ98" s="264">
        <v>0</v>
      </c>
      <c r="DA98" s="264">
        <v>0</v>
      </c>
      <c r="DB98" s="264">
        <v>0</v>
      </c>
      <c r="DC98" s="428">
        <f t="shared" si="1"/>
        <v>888924.9700000002</v>
      </c>
    </row>
    <row r="99" spans="1:107" x14ac:dyDescent="0.25">
      <c r="A99" s="297">
        <v>5280</v>
      </c>
      <c r="B99" s="347">
        <v>455869</v>
      </c>
      <c r="C99" s="297">
        <v>1025919</v>
      </c>
      <c r="D99" s="14">
        <v>1669422275</v>
      </c>
      <c r="F99" s="14" t="s">
        <v>920</v>
      </c>
      <c r="G99" s="14" t="str">
        <f>INDEX(FY2019_ALL_Targets!F:F,MATCH(B99,FY2019_ALL_Targets!B:B,0))</f>
        <v>Bexar</v>
      </c>
      <c r="H99" s="14" t="s">
        <v>3097</v>
      </c>
      <c r="I99" s="299" t="s">
        <v>271</v>
      </c>
      <c r="J99" s="299" t="s">
        <v>981</v>
      </c>
      <c r="K99" s="299" t="s">
        <v>2531</v>
      </c>
      <c r="L99" s="264">
        <v>9329.31</v>
      </c>
      <c r="M99" s="264">
        <v>9574.56</v>
      </c>
      <c r="N99" s="264">
        <v>10006.200000000001</v>
      </c>
      <c r="O99" s="264">
        <v>10084.680000000002</v>
      </c>
      <c r="P99" s="264">
        <v>9922.56</v>
      </c>
      <c r="Q99" s="264">
        <v>9835.3499999999985</v>
      </c>
      <c r="R99" s="264">
        <v>8991.18</v>
      </c>
      <c r="S99" s="264">
        <v>9391.49</v>
      </c>
      <c r="T99" s="264">
        <v>9823.82</v>
      </c>
      <c r="U99" s="264">
        <v>9072.83</v>
      </c>
      <c r="V99" s="264">
        <v>9196.9599999999991</v>
      </c>
      <c r="W99" s="264">
        <v>9824.69</v>
      </c>
      <c r="X99" s="264">
        <v>15059.170000000002</v>
      </c>
      <c r="Y99" s="264">
        <v>21808.12999999999</v>
      </c>
      <c r="Z99" s="264">
        <v>21695.61</v>
      </c>
      <c r="AA99" s="577">
        <v>21653.279999999999</v>
      </c>
      <c r="AB99" s="264">
        <v>0</v>
      </c>
      <c r="AC99" s="264">
        <v>0</v>
      </c>
      <c r="AD99" s="264">
        <v>0</v>
      </c>
      <c r="AE99" s="264">
        <v>0</v>
      </c>
      <c r="AF99" s="264">
        <v>0</v>
      </c>
      <c r="AG99" s="264">
        <v>0</v>
      </c>
      <c r="AH99" s="264">
        <v>0</v>
      </c>
      <c r="AI99" s="264">
        <v>0</v>
      </c>
      <c r="AJ99" s="264">
        <v>0</v>
      </c>
      <c r="AK99" s="264">
        <v>0</v>
      </c>
      <c r="AL99" s="264">
        <v>0</v>
      </c>
      <c r="AM99" s="264">
        <v>0</v>
      </c>
      <c r="AN99" s="264">
        <v>0</v>
      </c>
      <c r="AO99" s="264">
        <v>0</v>
      </c>
      <c r="AP99" s="264">
        <v>0</v>
      </c>
      <c r="AQ99" s="264">
        <v>0</v>
      </c>
      <c r="AR99" s="264">
        <v>0</v>
      </c>
      <c r="AS99" s="264">
        <v>0</v>
      </c>
      <c r="AT99" s="577">
        <v>0</v>
      </c>
      <c r="AU99" s="264">
        <v>0</v>
      </c>
      <c r="AV99" s="264">
        <v>0</v>
      </c>
      <c r="AW99" s="264">
        <v>0</v>
      </c>
      <c r="AX99" s="264">
        <v>12193.83</v>
      </c>
      <c r="AY99" s="264">
        <v>12596.04</v>
      </c>
      <c r="AZ99" s="264">
        <v>12340.980000000001</v>
      </c>
      <c r="BA99" s="264">
        <v>12841.29</v>
      </c>
      <c r="BB99" s="264">
        <v>12451.65</v>
      </c>
      <c r="BC99" s="264">
        <v>12916.769999999999</v>
      </c>
      <c r="BD99" s="264">
        <v>12328.439999999999</v>
      </c>
      <c r="BE99" s="264">
        <v>12673.94</v>
      </c>
      <c r="BF99" s="264">
        <v>12355.8</v>
      </c>
      <c r="BG99" s="264">
        <v>11913.74</v>
      </c>
      <c r="BH99" s="264">
        <v>11676.34</v>
      </c>
      <c r="BI99" s="264">
        <v>12549.77</v>
      </c>
      <c r="BJ99" s="264">
        <v>19341.350000000002</v>
      </c>
      <c r="BK99" s="264">
        <v>27941.989999999991</v>
      </c>
      <c r="BL99" s="264">
        <v>28798.440000000002</v>
      </c>
      <c r="BM99" s="577">
        <v>27836.829999999998</v>
      </c>
      <c r="BN99" s="264">
        <v>0</v>
      </c>
      <c r="BO99" s="264">
        <v>0</v>
      </c>
      <c r="BP99" s="264">
        <v>0</v>
      </c>
      <c r="BQ99" s="264">
        <v>20473.47</v>
      </c>
      <c r="BR99" s="264">
        <v>20581.38</v>
      </c>
      <c r="BS99" s="264">
        <v>22219.65</v>
      </c>
      <c r="BT99" s="264">
        <v>21738.959999999999</v>
      </c>
      <c r="BU99" s="264">
        <v>21569.94</v>
      </c>
      <c r="BV99" s="264">
        <v>21434.28</v>
      </c>
      <c r="BW99" s="264">
        <v>21329.37</v>
      </c>
      <c r="BX99" s="264">
        <v>21361.59</v>
      </c>
      <c r="BY99" s="264">
        <v>22081.72</v>
      </c>
      <c r="BZ99" s="264">
        <v>20334.45</v>
      </c>
      <c r="CA99" s="264">
        <v>20339.39</v>
      </c>
      <c r="CB99" s="264">
        <v>20536.46</v>
      </c>
      <c r="CC99" s="264">
        <v>32959.5</v>
      </c>
      <c r="CD99" s="264">
        <v>47419.24</v>
      </c>
      <c r="CE99" s="264">
        <v>49817.44000000001</v>
      </c>
      <c r="CF99" s="577">
        <v>47176.759999999995</v>
      </c>
      <c r="CG99" s="264">
        <v>0</v>
      </c>
      <c r="CH99" s="264">
        <v>0</v>
      </c>
      <c r="CI99" s="264">
        <v>0</v>
      </c>
      <c r="CJ99" s="264">
        <v>0</v>
      </c>
      <c r="CK99" s="264">
        <v>0</v>
      </c>
      <c r="CL99" s="264">
        <v>0</v>
      </c>
      <c r="CM99" s="264">
        <v>0</v>
      </c>
      <c r="CN99" s="264">
        <v>0</v>
      </c>
      <c r="CO99" s="264">
        <v>0</v>
      </c>
      <c r="CP99" s="264">
        <v>0</v>
      </c>
      <c r="CQ99" s="264">
        <v>0</v>
      </c>
      <c r="CR99" s="264">
        <v>0</v>
      </c>
      <c r="CS99" s="264">
        <v>0</v>
      </c>
      <c r="CT99" s="264">
        <v>0</v>
      </c>
      <c r="CU99" s="264">
        <v>0</v>
      </c>
      <c r="CV99" s="264">
        <v>0</v>
      </c>
      <c r="CW99" s="264">
        <v>0</v>
      </c>
      <c r="CX99" s="264">
        <v>0</v>
      </c>
      <c r="CY99" s="577">
        <v>0</v>
      </c>
      <c r="CZ99" s="264">
        <v>0</v>
      </c>
      <c r="DA99" s="264">
        <v>0</v>
      </c>
      <c r="DB99" s="264">
        <v>0</v>
      </c>
      <c r="DC99" s="428">
        <f t="shared" si="1"/>
        <v>879400.61999999988</v>
      </c>
    </row>
    <row r="100" spans="1:107" x14ac:dyDescent="0.25">
      <c r="A100" s="313">
        <v>4852</v>
      </c>
      <c r="B100" s="347">
        <v>455872</v>
      </c>
      <c r="C100" s="313">
        <v>1025492</v>
      </c>
      <c r="D100" s="14">
        <v>1376977017</v>
      </c>
      <c r="F100" s="14" t="s">
        <v>937</v>
      </c>
      <c r="G100" s="14" t="str">
        <f>INDEX(FY2019_ALL_Targets!F:F,MATCH(B100,FY2019_ALL_Targets!B:B,0))</f>
        <v>Tarrant</v>
      </c>
      <c r="H100" s="14" t="s">
        <v>3009</v>
      </c>
      <c r="I100" s="314" t="s">
        <v>224</v>
      </c>
      <c r="J100" s="314" t="s">
        <v>977</v>
      </c>
      <c r="K100" s="314" t="s">
        <v>225</v>
      </c>
      <c r="L100" s="264">
        <v>30986.3</v>
      </c>
      <c r="M100" s="264">
        <v>30701.050000000003</v>
      </c>
      <c r="N100" s="264">
        <v>32917.850000000006</v>
      </c>
      <c r="O100" s="264">
        <v>32624.45</v>
      </c>
      <c r="P100" s="264">
        <v>32103.4</v>
      </c>
      <c r="Q100" s="264">
        <v>32039.000000000004</v>
      </c>
      <c r="R100" s="264">
        <v>31540.649999999998</v>
      </c>
      <c r="S100" s="264">
        <v>32418.15</v>
      </c>
      <c r="T100" s="264">
        <v>32182.959999999999</v>
      </c>
      <c r="U100" s="264">
        <v>30388.79</v>
      </c>
      <c r="V100" s="264">
        <v>30380.940000000002</v>
      </c>
      <c r="W100" s="264">
        <v>30753.09</v>
      </c>
      <c r="X100" s="264">
        <v>69067.600000000006</v>
      </c>
      <c r="Y100" s="264">
        <v>51621.540000000008</v>
      </c>
      <c r="Z100" s="264">
        <v>73287.439999999988</v>
      </c>
      <c r="AA100" s="577">
        <v>51442.36</v>
      </c>
      <c r="AB100" s="264">
        <v>0</v>
      </c>
      <c r="AC100" s="264">
        <v>0</v>
      </c>
      <c r="AD100" s="264">
        <v>0</v>
      </c>
      <c r="AE100" s="264">
        <v>13594.2</v>
      </c>
      <c r="AF100" s="264">
        <v>14115.8</v>
      </c>
      <c r="AG100" s="264">
        <v>14482.550000000001</v>
      </c>
      <c r="AH100" s="264">
        <v>14694.45</v>
      </c>
      <c r="AI100" s="264">
        <v>13990.900000000001</v>
      </c>
      <c r="AJ100" s="264">
        <v>14457.800000000003</v>
      </c>
      <c r="AK100" s="264">
        <v>14146.99</v>
      </c>
      <c r="AL100" s="264">
        <v>14455.61</v>
      </c>
      <c r="AM100" s="264">
        <v>13989.99</v>
      </c>
      <c r="AN100" s="264">
        <v>13553.78</v>
      </c>
      <c r="AO100" s="264">
        <v>13803.44</v>
      </c>
      <c r="AP100" s="264">
        <v>13950.07</v>
      </c>
      <c r="AQ100" s="264">
        <v>30803.15</v>
      </c>
      <c r="AR100" s="264">
        <v>23020.550000000003</v>
      </c>
      <c r="AS100" s="264">
        <v>32516.879999999997</v>
      </c>
      <c r="AT100" s="577">
        <v>23146.659999999996</v>
      </c>
      <c r="AU100" s="264">
        <v>0</v>
      </c>
      <c r="AV100" s="264">
        <v>0</v>
      </c>
      <c r="AW100" s="264">
        <v>0</v>
      </c>
      <c r="AX100" s="264">
        <v>0</v>
      </c>
      <c r="AY100" s="264">
        <v>0</v>
      </c>
      <c r="AZ100" s="264">
        <v>0</v>
      </c>
      <c r="BA100" s="264">
        <v>0</v>
      </c>
      <c r="BB100" s="264">
        <v>0</v>
      </c>
      <c r="BC100" s="264">
        <v>0</v>
      </c>
      <c r="BD100" s="264">
        <v>0</v>
      </c>
      <c r="BE100" s="264">
        <v>0</v>
      </c>
      <c r="BF100" s="264">
        <v>0</v>
      </c>
      <c r="BG100" s="264">
        <v>0</v>
      </c>
      <c r="BH100" s="264">
        <v>0</v>
      </c>
      <c r="BI100" s="264">
        <v>0</v>
      </c>
      <c r="BJ100" s="264">
        <v>0</v>
      </c>
      <c r="BK100" s="264">
        <v>0</v>
      </c>
      <c r="BL100" s="264">
        <v>0</v>
      </c>
      <c r="BM100" s="577">
        <v>0</v>
      </c>
      <c r="BN100" s="264">
        <v>0</v>
      </c>
      <c r="BO100" s="264">
        <v>0</v>
      </c>
      <c r="BP100" s="264">
        <v>0</v>
      </c>
      <c r="BQ100" s="264">
        <v>0</v>
      </c>
      <c r="BR100" s="264">
        <v>0</v>
      </c>
      <c r="BS100" s="264">
        <v>0</v>
      </c>
      <c r="BT100" s="264">
        <v>0</v>
      </c>
      <c r="BU100" s="264">
        <v>0</v>
      </c>
      <c r="BV100" s="264">
        <v>0</v>
      </c>
      <c r="BW100" s="264">
        <v>0</v>
      </c>
      <c r="BX100" s="264">
        <v>0</v>
      </c>
      <c r="BY100" s="264">
        <v>0</v>
      </c>
      <c r="BZ100" s="264">
        <v>0</v>
      </c>
      <c r="CA100" s="264">
        <v>0</v>
      </c>
      <c r="CB100" s="264">
        <v>0</v>
      </c>
      <c r="CC100" s="264">
        <v>0</v>
      </c>
      <c r="CD100" s="264">
        <v>0</v>
      </c>
      <c r="CE100" s="264">
        <v>0</v>
      </c>
      <c r="CF100" s="577">
        <v>0</v>
      </c>
      <c r="CG100" s="264">
        <v>0</v>
      </c>
      <c r="CH100" s="264">
        <v>0</v>
      </c>
      <c r="CI100" s="264">
        <v>0</v>
      </c>
      <c r="CJ100" s="264">
        <v>0</v>
      </c>
      <c r="CK100" s="264">
        <v>0</v>
      </c>
      <c r="CL100" s="264">
        <v>0</v>
      </c>
      <c r="CM100" s="264">
        <v>0</v>
      </c>
      <c r="CN100" s="264">
        <v>0</v>
      </c>
      <c r="CO100" s="264">
        <v>0</v>
      </c>
      <c r="CP100" s="264">
        <v>0</v>
      </c>
      <c r="CQ100" s="264">
        <v>0</v>
      </c>
      <c r="CR100" s="264">
        <v>0</v>
      </c>
      <c r="CS100" s="264">
        <v>0</v>
      </c>
      <c r="CT100" s="264">
        <v>0</v>
      </c>
      <c r="CU100" s="264">
        <v>0</v>
      </c>
      <c r="CV100" s="264">
        <v>0</v>
      </c>
      <c r="CW100" s="264">
        <v>0</v>
      </c>
      <c r="CX100" s="264">
        <v>0</v>
      </c>
      <c r="CY100" s="577">
        <v>0</v>
      </c>
      <c r="CZ100" s="264">
        <v>0</v>
      </c>
      <c r="DA100" s="264">
        <v>0</v>
      </c>
      <c r="DB100" s="264">
        <v>0</v>
      </c>
      <c r="DC100" s="428">
        <f t="shared" si="1"/>
        <v>903178.39</v>
      </c>
    </row>
    <row r="101" spans="1:107" x14ac:dyDescent="0.25">
      <c r="A101" s="313">
        <v>5203</v>
      </c>
      <c r="B101" s="347">
        <v>455876</v>
      </c>
      <c r="C101" s="313">
        <v>1026005</v>
      </c>
      <c r="D101" s="14">
        <v>1073536041</v>
      </c>
      <c r="F101" s="14" t="s">
        <v>930</v>
      </c>
      <c r="G101" s="14" t="str">
        <f>INDEX(FY2019_ALL_Targets!F:F,MATCH(B101,FY2019_ALL_Targets!B:B,0))</f>
        <v>Harris</v>
      </c>
      <c r="H101" s="14" t="s">
        <v>3065</v>
      </c>
      <c r="I101" s="314" t="s">
        <v>713</v>
      </c>
      <c r="J101" s="314" t="s">
        <v>1020</v>
      </c>
      <c r="K101" s="314" t="s">
        <v>2410</v>
      </c>
      <c r="L101" s="264">
        <v>21217.56</v>
      </c>
      <c r="M101" s="264">
        <v>21846.02</v>
      </c>
      <c r="N101" s="264">
        <v>23890.86</v>
      </c>
      <c r="O101" s="264">
        <v>24087.84</v>
      </c>
      <c r="P101" s="264">
        <v>22683.69</v>
      </c>
      <c r="Q101" s="264">
        <v>23480.91</v>
      </c>
      <c r="R101" s="264">
        <v>22962.469999999998</v>
      </c>
      <c r="S101" s="264">
        <v>24219.84</v>
      </c>
      <c r="T101" s="264">
        <v>22856.13</v>
      </c>
      <c r="U101" s="264">
        <v>22702.86</v>
      </c>
      <c r="V101" s="264">
        <v>22085.439999999999</v>
      </c>
      <c r="W101" s="264">
        <v>22891.85</v>
      </c>
      <c r="X101" s="264">
        <v>49038.06</v>
      </c>
      <c r="Y101" s="264">
        <v>51714.51999999999</v>
      </c>
      <c r="Z101" s="264">
        <v>53922.75</v>
      </c>
      <c r="AA101" s="577">
        <v>38074.67</v>
      </c>
      <c r="AB101" s="264">
        <v>0</v>
      </c>
      <c r="AC101" s="264">
        <v>0</v>
      </c>
      <c r="AD101" s="264">
        <v>0</v>
      </c>
      <c r="AE101" s="264">
        <v>0</v>
      </c>
      <c r="AF101" s="264">
        <v>0</v>
      </c>
      <c r="AG101" s="264">
        <v>0</v>
      </c>
      <c r="AH101" s="264">
        <v>0</v>
      </c>
      <c r="AI101" s="264">
        <v>0</v>
      </c>
      <c r="AJ101" s="264">
        <v>0</v>
      </c>
      <c r="AK101" s="264">
        <v>0</v>
      </c>
      <c r="AL101" s="264">
        <v>0</v>
      </c>
      <c r="AM101" s="264">
        <v>0</v>
      </c>
      <c r="AN101" s="264">
        <v>0</v>
      </c>
      <c r="AO101" s="264">
        <v>0</v>
      </c>
      <c r="AP101" s="264">
        <v>0</v>
      </c>
      <c r="AQ101" s="264">
        <v>0</v>
      </c>
      <c r="AR101" s="264">
        <v>0</v>
      </c>
      <c r="AS101" s="264">
        <v>0</v>
      </c>
      <c r="AT101" s="577">
        <v>0</v>
      </c>
      <c r="AU101" s="264">
        <v>0</v>
      </c>
      <c r="AV101" s="264">
        <v>0</v>
      </c>
      <c r="AW101" s="264">
        <v>0</v>
      </c>
      <c r="AX101" s="264">
        <v>12953.78</v>
      </c>
      <c r="AY101" s="264">
        <v>13075.720000000001</v>
      </c>
      <c r="AZ101" s="264">
        <v>13685.42</v>
      </c>
      <c r="BA101" s="264">
        <v>13647.9</v>
      </c>
      <c r="BB101" s="264">
        <v>13339.529999999999</v>
      </c>
      <c r="BC101" s="264">
        <v>13571.279999999999</v>
      </c>
      <c r="BD101" s="264">
        <v>13241.599999999999</v>
      </c>
      <c r="BE101" s="264">
        <v>12968.4</v>
      </c>
      <c r="BF101" s="264">
        <v>13104.490000000002</v>
      </c>
      <c r="BG101" s="264">
        <v>12440.25</v>
      </c>
      <c r="BH101" s="264">
        <v>12366.34</v>
      </c>
      <c r="BI101" s="264">
        <v>12677.300000000001</v>
      </c>
      <c r="BJ101" s="264">
        <v>29087.579999999998</v>
      </c>
      <c r="BK101" s="264">
        <v>29850.299999999996</v>
      </c>
      <c r="BL101" s="264">
        <v>30285.14</v>
      </c>
      <c r="BM101" s="577">
        <v>20993.809999999994</v>
      </c>
      <c r="BN101" s="264">
        <v>0</v>
      </c>
      <c r="BO101" s="264">
        <v>0</v>
      </c>
      <c r="BP101" s="264">
        <v>0</v>
      </c>
      <c r="BQ101" s="264">
        <v>0</v>
      </c>
      <c r="BR101" s="264">
        <v>0</v>
      </c>
      <c r="BS101" s="264">
        <v>0</v>
      </c>
      <c r="BT101" s="264">
        <v>0</v>
      </c>
      <c r="BU101" s="264">
        <v>0</v>
      </c>
      <c r="BV101" s="264">
        <v>0</v>
      </c>
      <c r="BW101" s="264">
        <v>0</v>
      </c>
      <c r="BX101" s="264">
        <v>0</v>
      </c>
      <c r="BY101" s="264">
        <v>0</v>
      </c>
      <c r="BZ101" s="264">
        <v>0</v>
      </c>
      <c r="CA101" s="264">
        <v>0</v>
      </c>
      <c r="CB101" s="264">
        <v>0</v>
      </c>
      <c r="CC101" s="264">
        <v>0</v>
      </c>
      <c r="CD101" s="264">
        <v>0</v>
      </c>
      <c r="CE101" s="264">
        <v>0</v>
      </c>
      <c r="CF101" s="577">
        <v>0</v>
      </c>
      <c r="CG101" s="264">
        <v>0</v>
      </c>
      <c r="CH101" s="264">
        <v>0</v>
      </c>
      <c r="CI101" s="264">
        <v>0</v>
      </c>
      <c r="CJ101" s="264">
        <v>32145.260000000002</v>
      </c>
      <c r="CK101" s="264">
        <v>32895.660000000003</v>
      </c>
      <c r="CL101" s="264">
        <v>36113</v>
      </c>
      <c r="CM101" s="264">
        <v>36253.699999999997</v>
      </c>
      <c r="CN101" s="264">
        <v>34818.119999999995</v>
      </c>
      <c r="CO101" s="264">
        <v>36162.269999999997</v>
      </c>
      <c r="CP101" s="264">
        <v>35119.969999999994</v>
      </c>
      <c r="CQ101" s="264">
        <v>37419.47</v>
      </c>
      <c r="CR101" s="264">
        <v>34679.910000000003</v>
      </c>
      <c r="CS101" s="264">
        <v>35023.89</v>
      </c>
      <c r="CT101" s="264">
        <v>34653.32</v>
      </c>
      <c r="CU101" s="264">
        <v>35781.71</v>
      </c>
      <c r="CV101" s="264">
        <v>74086.080000000002</v>
      </c>
      <c r="CW101" s="264">
        <v>78962.719999999972</v>
      </c>
      <c r="CX101" s="264">
        <v>82538.34</v>
      </c>
      <c r="CY101" s="577">
        <v>59474.170000000006</v>
      </c>
      <c r="CZ101" s="264">
        <v>0</v>
      </c>
      <c r="DA101" s="264">
        <v>0</v>
      </c>
      <c r="DB101" s="264">
        <v>0</v>
      </c>
      <c r="DC101" s="428">
        <f t="shared" si="1"/>
        <v>1451091.9</v>
      </c>
    </row>
    <row r="102" spans="1:107" x14ac:dyDescent="0.25">
      <c r="A102" s="311">
        <v>4730</v>
      </c>
      <c r="B102" s="347">
        <v>455879</v>
      </c>
      <c r="C102" s="297">
        <v>1026049</v>
      </c>
      <c r="D102" s="14">
        <v>1871907675</v>
      </c>
      <c r="F102" s="14" t="s">
        <v>939</v>
      </c>
      <c r="G102" s="14" t="str">
        <f>INDEX(FY2019_ALL_Targets!F:F,MATCH(B102,FY2019_ALL_Targets!B:B,0))</f>
        <v>MRSA Northeast</v>
      </c>
      <c r="H102" s="14" t="s">
        <v>3052</v>
      </c>
      <c r="I102" s="312" t="s">
        <v>204</v>
      </c>
      <c r="J102" s="312" t="s">
        <v>1020</v>
      </c>
      <c r="K102" s="312" t="s">
        <v>205</v>
      </c>
      <c r="L102" s="264">
        <v>0</v>
      </c>
      <c r="M102" s="264">
        <v>0</v>
      </c>
      <c r="N102" s="264">
        <v>0</v>
      </c>
      <c r="O102" s="264">
        <v>0</v>
      </c>
      <c r="P102" s="264">
        <v>0</v>
      </c>
      <c r="Q102" s="264">
        <v>0</v>
      </c>
      <c r="R102" s="264">
        <v>0</v>
      </c>
      <c r="S102" s="264">
        <v>0</v>
      </c>
      <c r="T102" s="264">
        <v>0</v>
      </c>
      <c r="U102" s="264">
        <v>0</v>
      </c>
      <c r="V102" s="264">
        <v>0</v>
      </c>
      <c r="W102" s="264">
        <v>0</v>
      </c>
      <c r="X102" s="264">
        <v>0</v>
      </c>
      <c r="Y102" s="264">
        <v>0</v>
      </c>
      <c r="Z102" s="264">
        <v>0</v>
      </c>
      <c r="AA102" s="577">
        <v>0</v>
      </c>
      <c r="AB102" s="264">
        <v>0</v>
      </c>
      <c r="AC102" s="264">
        <v>0</v>
      </c>
      <c r="AD102" s="264">
        <v>0</v>
      </c>
      <c r="AE102" s="264">
        <v>14319.68</v>
      </c>
      <c r="AF102" s="264">
        <v>14632.31</v>
      </c>
      <c r="AG102" s="264">
        <v>15337.26</v>
      </c>
      <c r="AH102" s="264">
        <v>15325</v>
      </c>
      <c r="AI102" s="264">
        <v>15300.449999999999</v>
      </c>
      <c r="AJ102" s="264">
        <v>14883</v>
      </c>
      <c r="AK102" s="264">
        <v>15169.659999999998</v>
      </c>
      <c r="AL102" s="264">
        <v>15744.470000000001</v>
      </c>
      <c r="AM102" s="264">
        <v>15365.64</v>
      </c>
      <c r="AN102" s="264">
        <v>15425.119999999999</v>
      </c>
      <c r="AO102" s="264">
        <v>15280.800000000001</v>
      </c>
      <c r="AP102" s="264">
        <v>15750.100000000002</v>
      </c>
      <c r="AQ102" s="264">
        <v>32295.750000000004</v>
      </c>
      <c r="AR102" s="264">
        <v>42969.51999999999</v>
      </c>
      <c r="AS102" s="264">
        <v>45174.040000000008</v>
      </c>
      <c r="AT102" s="577">
        <v>39028.14</v>
      </c>
      <c r="AU102" s="264">
        <v>0</v>
      </c>
      <c r="AV102" s="264">
        <v>0</v>
      </c>
      <c r="AW102" s="264">
        <v>0</v>
      </c>
      <c r="AX102" s="264">
        <v>0</v>
      </c>
      <c r="AY102" s="264">
        <v>0</v>
      </c>
      <c r="AZ102" s="264">
        <v>0</v>
      </c>
      <c r="BA102" s="264">
        <v>0</v>
      </c>
      <c r="BB102" s="264">
        <v>0</v>
      </c>
      <c r="BC102" s="264">
        <v>0</v>
      </c>
      <c r="BD102" s="264">
        <v>0</v>
      </c>
      <c r="BE102" s="264">
        <v>0</v>
      </c>
      <c r="BF102" s="264">
        <v>0</v>
      </c>
      <c r="BG102" s="264">
        <v>0</v>
      </c>
      <c r="BH102" s="264">
        <v>0</v>
      </c>
      <c r="BI102" s="264">
        <v>0</v>
      </c>
      <c r="BJ102" s="264">
        <v>0</v>
      </c>
      <c r="BK102" s="264">
        <v>0</v>
      </c>
      <c r="BL102" s="264">
        <v>0</v>
      </c>
      <c r="BM102" s="577">
        <v>0</v>
      </c>
      <c r="BN102" s="264">
        <v>0</v>
      </c>
      <c r="BO102" s="264">
        <v>0</v>
      </c>
      <c r="BP102" s="264">
        <v>0</v>
      </c>
      <c r="BQ102" s="264">
        <v>0</v>
      </c>
      <c r="BR102" s="264">
        <v>0</v>
      </c>
      <c r="BS102" s="264">
        <v>0</v>
      </c>
      <c r="BT102" s="264">
        <v>0</v>
      </c>
      <c r="BU102" s="264">
        <v>0</v>
      </c>
      <c r="BV102" s="264">
        <v>0</v>
      </c>
      <c r="BW102" s="264">
        <v>0</v>
      </c>
      <c r="BX102" s="264">
        <v>0</v>
      </c>
      <c r="BY102" s="264">
        <v>0</v>
      </c>
      <c r="BZ102" s="264">
        <v>0</v>
      </c>
      <c r="CA102" s="264">
        <v>0</v>
      </c>
      <c r="CB102" s="264">
        <v>0</v>
      </c>
      <c r="CC102" s="264">
        <v>0</v>
      </c>
      <c r="CD102" s="264">
        <v>0</v>
      </c>
      <c r="CE102" s="264">
        <v>0</v>
      </c>
      <c r="CF102" s="577">
        <v>0</v>
      </c>
      <c r="CG102" s="264">
        <v>0</v>
      </c>
      <c r="CH102" s="264">
        <v>0</v>
      </c>
      <c r="CI102" s="264">
        <v>0</v>
      </c>
      <c r="CJ102" s="264">
        <v>21185.279999999999</v>
      </c>
      <c r="CK102" s="264">
        <v>21381.439999999999</v>
      </c>
      <c r="CL102" s="264">
        <v>22012.83</v>
      </c>
      <c r="CM102" s="264">
        <v>22251.899999999998</v>
      </c>
      <c r="CN102" s="264">
        <v>21919.149999999998</v>
      </c>
      <c r="CO102" s="264">
        <v>21495.65</v>
      </c>
      <c r="CP102" s="264">
        <v>22658.13</v>
      </c>
      <c r="CQ102" s="264">
        <v>23122.02</v>
      </c>
      <c r="CR102" s="264">
        <v>22520.160000000003</v>
      </c>
      <c r="CS102" s="264">
        <v>22177.910000000003</v>
      </c>
      <c r="CT102" s="264">
        <v>21739.86</v>
      </c>
      <c r="CU102" s="264">
        <v>22265.1</v>
      </c>
      <c r="CV102" s="264">
        <v>47091.450000000012</v>
      </c>
      <c r="CW102" s="264">
        <v>62017.31</v>
      </c>
      <c r="CX102" s="264">
        <v>66657.570000000007</v>
      </c>
      <c r="CY102" s="577">
        <v>55513.63</v>
      </c>
      <c r="CZ102" s="264">
        <v>0</v>
      </c>
      <c r="DA102" s="264">
        <v>0</v>
      </c>
      <c r="DB102" s="264">
        <v>0</v>
      </c>
      <c r="DC102" s="428">
        <f t="shared" si="1"/>
        <v>838010.33000000019</v>
      </c>
    </row>
    <row r="103" spans="1:107" x14ac:dyDescent="0.25">
      <c r="A103" s="311">
        <v>4002</v>
      </c>
      <c r="B103" s="347">
        <v>455881</v>
      </c>
      <c r="C103" s="311">
        <v>1026504</v>
      </c>
      <c r="D103" s="14">
        <v>1407253511</v>
      </c>
      <c r="F103" s="14" t="s">
        <v>937</v>
      </c>
      <c r="G103" s="14" t="str">
        <f>INDEX(FY2019_ALL_Targets!F:F,MATCH(B103,FY2019_ALL_Targets!B:B,0))</f>
        <v>Tarrant</v>
      </c>
      <c r="H103" s="14" t="s">
        <v>3009</v>
      </c>
      <c r="I103" s="312" t="s">
        <v>2321</v>
      </c>
      <c r="J103" s="312" t="s">
        <v>951</v>
      </c>
      <c r="K103" s="312" t="s">
        <v>416</v>
      </c>
      <c r="L103" s="264">
        <v>26728.06</v>
      </c>
      <c r="M103" s="264">
        <v>26482.01</v>
      </c>
      <c r="N103" s="264">
        <v>28394.170000000002</v>
      </c>
      <c r="O103" s="264">
        <v>28141.09</v>
      </c>
      <c r="P103" s="264">
        <v>27676.720000000001</v>
      </c>
      <c r="Q103" s="264">
        <v>27621.200000000004</v>
      </c>
      <c r="R103" s="264">
        <v>27180.06</v>
      </c>
      <c r="S103" s="264">
        <v>27925.83</v>
      </c>
      <c r="T103" s="264">
        <v>27722.440000000002</v>
      </c>
      <c r="U103" s="264">
        <v>26175.77</v>
      </c>
      <c r="V103" s="264">
        <v>26168.97</v>
      </c>
      <c r="W103" s="264">
        <v>26489.67</v>
      </c>
      <c r="X103" s="264">
        <v>59432.959999999999</v>
      </c>
      <c r="Y103" s="264">
        <v>61506.33</v>
      </c>
      <c r="Z103" s="264">
        <v>64363.030000000006</v>
      </c>
      <c r="AA103" s="577">
        <v>77753.62999999999</v>
      </c>
      <c r="AB103" s="264">
        <v>0</v>
      </c>
      <c r="AC103" s="264">
        <v>0</v>
      </c>
      <c r="AD103" s="264">
        <v>0</v>
      </c>
      <c r="AE103" s="264">
        <v>11726.04</v>
      </c>
      <c r="AF103" s="264">
        <v>12175.960000000001</v>
      </c>
      <c r="AG103" s="264">
        <v>12492.310000000001</v>
      </c>
      <c r="AH103" s="264">
        <v>12675.09</v>
      </c>
      <c r="AI103" s="264">
        <v>12061.720000000001</v>
      </c>
      <c r="AJ103" s="264">
        <v>12464.240000000002</v>
      </c>
      <c r="AK103" s="264">
        <v>12191.140000000001</v>
      </c>
      <c r="AL103" s="264">
        <v>12452.42</v>
      </c>
      <c r="AM103" s="264">
        <v>12050.699999999999</v>
      </c>
      <c r="AN103" s="264">
        <v>11674.7</v>
      </c>
      <c r="AO103" s="264">
        <v>11889.74</v>
      </c>
      <c r="AP103" s="264">
        <v>12016</v>
      </c>
      <c r="AQ103" s="264">
        <v>26506.240000000002</v>
      </c>
      <c r="AR103" s="264">
        <v>27418.66</v>
      </c>
      <c r="AS103" s="264">
        <v>28520.86</v>
      </c>
      <c r="AT103" s="577">
        <v>35180.22</v>
      </c>
      <c r="AU103" s="264">
        <v>0</v>
      </c>
      <c r="AV103" s="264">
        <v>0</v>
      </c>
      <c r="AW103" s="264">
        <v>0</v>
      </c>
      <c r="AX103" s="264">
        <v>0</v>
      </c>
      <c r="AY103" s="264">
        <v>0</v>
      </c>
      <c r="AZ103" s="264">
        <v>0</v>
      </c>
      <c r="BA103" s="264">
        <v>0</v>
      </c>
      <c r="BB103" s="264">
        <v>0</v>
      </c>
      <c r="BC103" s="264">
        <v>0</v>
      </c>
      <c r="BD103" s="264">
        <v>0</v>
      </c>
      <c r="BE103" s="264">
        <v>0</v>
      </c>
      <c r="BF103" s="264">
        <v>0</v>
      </c>
      <c r="BG103" s="264">
        <v>0</v>
      </c>
      <c r="BH103" s="264">
        <v>0</v>
      </c>
      <c r="BI103" s="264">
        <v>0</v>
      </c>
      <c r="BJ103" s="264">
        <v>0</v>
      </c>
      <c r="BK103" s="264">
        <v>0</v>
      </c>
      <c r="BL103" s="264">
        <v>0</v>
      </c>
      <c r="BM103" s="577">
        <v>0</v>
      </c>
      <c r="BN103" s="264">
        <v>0</v>
      </c>
      <c r="BO103" s="264">
        <v>0</v>
      </c>
      <c r="BP103" s="264">
        <v>0</v>
      </c>
      <c r="BQ103" s="264">
        <v>0</v>
      </c>
      <c r="BR103" s="264">
        <v>0</v>
      </c>
      <c r="BS103" s="264">
        <v>0</v>
      </c>
      <c r="BT103" s="264">
        <v>0</v>
      </c>
      <c r="BU103" s="264">
        <v>0</v>
      </c>
      <c r="BV103" s="264">
        <v>0</v>
      </c>
      <c r="BW103" s="264">
        <v>0</v>
      </c>
      <c r="BX103" s="264">
        <v>0</v>
      </c>
      <c r="BY103" s="264">
        <v>0</v>
      </c>
      <c r="BZ103" s="264">
        <v>0</v>
      </c>
      <c r="CA103" s="264">
        <v>0</v>
      </c>
      <c r="CB103" s="264">
        <v>0</v>
      </c>
      <c r="CC103" s="264">
        <v>0</v>
      </c>
      <c r="CD103" s="264">
        <v>0</v>
      </c>
      <c r="CE103" s="264">
        <v>0</v>
      </c>
      <c r="CF103" s="577">
        <v>0</v>
      </c>
      <c r="CG103" s="264">
        <v>0</v>
      </c>
      <c r="CH103" s="264">
        <v>0</v>
      </c>
      <c r="CI103" s="264">
        <v>0</v>
      </c>
      <c r="CJ103" s="264">
        <v>0</v>
      </c>
      <c r="CK103" s="264">
        <v>0</v>
      </c>
      <c r="CL103" s="264">
        <v>0</v>
      </c>
      <c r="CM103" s="264">
        <v>0</v>
      </c>
      <c r="CN103" s="264">
        <v>0</v>
      </c>
      <c r="CO103" s="264">
        <v>0</v>
      </c>
      <c r="CP103" s="264">
        <v>0</v>
      </c>
      <c r="CQ103" s="264">
        <v>0</v>
      </c>
      <c r="CR103" s="264">
        <v>0</v>
      </c>
      <c r="CS103" s="264">
        <v>0</v>
      </c>
      <c r="CT103" s="264">
        <v>0</v>
      </c>
      <c r="CU103" s="264">
        <v>0</v>
      </c>
      <c r="CV103" s="264">
        <v>0</v>
      </c>
      <c r="CW103" s="264">
        <v>0</v>
      </c>
      <c r="CX103" s="264">
        <v>0</v>
      </c>
      <c r="CY103" s="577">
        <v>0</v>
      </c>
      <c r="CZ103" s="264">
        <v>0</v>
      </c>
      <c r="DA103" s="264">
        <v>0</v>
      </c>
      <c r="DB103" s="264">
        <v>0</v>
      </c>
      <c r="DC103" s="428">
        <f t="shared" si="1"/>
        <v>853257.98</v>
      </c>
    </row>
    <row r="104" spans="1:107" x14ac:dyDescent="0.25">
      <c r="A104" s="313">
        <v>5117</v>
      </c>
      <c r="B104" s="347">
        <v>455887</v>
      </c>
      <c r="C104" s="313">
        <v>1025965</v>
      </c>
      <c r="D104" s="14">
        <v>1700876497</v>
      </c>
      <c r="F104" s="14" t="s">
        <v>940</v>
      </c>
      <c r="G104" s="14" t="str">
        <f>INDEX(FY2019_ALL_Targets!F:F,MATCH(B104,FY2019_ALL_Targets!B:B,0))</f>
        <v>Travis</v>
      </c>
      <c r="H104" s="14" t="s">
        <v>3022</v>
      </c>
      <c r="I104" s="314" t="s">
        <v>672</v>
      </c>
      <c r="J104" s="314" t="s">
        <v>1016</v>
      </c>
      <c r="K104" s="314" t="s">
        <v>2397</v>
      </c>
      <c r="L104" s="264">
        <v>15255</v>
      </c>
      <c r="M104" s="264">
        <v>15447.100000000002</v>
      </c>
      <c r="N104" s="264">
        <v>15684.400000000001</v>
      </c>
      <c r="O104" s="264">
        <v>497.20000000000005</v>
      </c>
      <c r="P104" s="264">
        <v>301.32000000000005</v>
      </c>
      <c r="Q104" s="264">
        <v>267.84000000000003</v>
      </c>
      <c r="R104" s="264">
        <v>33.480000000000004</v>
      </c>
      <c r="S104" s="264">
        <v>290.16000000000003</v>
      </c>
      <c r="T104" s="264">
        <v>133.92000000000002</v>
      </c>
      <c r="U104" s="264">
        <v>-11.16</v>
      </c>
      <c r="V104" s="264">
        <v>11.16</v>
      </c>
      <c r="W104" s="264">
        <v>11.16</v>
      </c>
      <c r="X104" s="264">
        <v>24096.35</v>
      </c>
      <c r="Y104" s="264">
        <v>8840.4699999999975</v>
      </c>
      <c r="Z104" s="264">
        <v>322.05</v>
      </c>
      <c r="AA104" s="577">
        <v>121.11</v>
      </c>
      <c r="AB104" s="264">
        <v>0</v>
      </c>
      <c r="AC104" s="264">
        <v>0</v>
      </c>
      <c r="AD104" s="264">
        <v>0</v>
      </c>
      <c r="AE104" s="264">
        <v>0</v>
      </c>
      <c r="AF104" s="264">
        <v>0</v>
      </c>
      <c r="AG104" s="264">
        <v>0</v>
      </c>
      <c r="AH104" s="264">
        <v>0</v>
      </c>
      <c r="AI104" s="264">
        <v>0</v>
      </c>
      <c r="AJ104" s="264">
        <v>0</v>
      </c>
      <c r="AK104" s="264">
        <v>0</v>
      </c>
      <c r="AL104" s="264">
        <v>0</v>
      </c>
      <c r="AM104" s="264">
        <v>0</v>
      </c>
      <c r="AN104" s="264">
        <v>0</v>
      </c>
      <c r="AO104" s="264">
        <v>0</v>
      </c>
      <c r="AP104" s="264">
        <v>0</v>
      </c>
      <c r="AQ104" s="264">
        <v>0</v>
      </c>
      <c r="AR104" s="264">
        <v>0</v>
      </c>
      <c r="AS104" s="264">
        <v>0</v>
      </c>
      <c r="AT104" s="577">
        <v>0</v>
      </c>
      <c r="AU104" s="264">
        <v>0</v>
      </c>
      <c r="AV104" s="264">
        <v>0</v>
      </c>
      <c r="AW104" s="264">
        <v>0</v>
      </c>
      <c r="AX104" s="264">
        <v>0</v>
      </c>
      <c r="AY104" s="264">
        <v>0</v>
      </c>
      <c r="AZ104" s="264">
        <v>0</v>
      </c>
      <c r="BA104" s="264">
        <v>0</v>
      </c>
      <c r="BB104" s="264">
        <v>0</v>
      </c>
      <c r="BC104" s="264">
        <v>0</v>
      </c>
      <c r="BD104" s="264">
        <v>0</v>
      </c>
      <c r="BE104" s="264">
        <v>0</v>
      </c>
      <c r="BF104" s="264">
        <v>0</v>
      </c>
      <c r="BG104" s="264">
        <v>0</v>
      </c>
      <c r="BH104" s="264">
        <v>0</v>
      </c>
      <c r="BI104" s="264">
        <v>0</v>
      </c>
      <c r="BJ104" s="264">
        <v>0</v>
      </c>
      <c r="BK104" s="264">
        <v>0</v>
      </c>
      <c r="BL104" s="264">
        <v>0</v>
      </c>
      <c r="BM104" s="577">
        <v>0</v>
      </c>
      <c r="BN104" s="264">
        <v>0</v>
      </c>
      <c r="BO104" s="264">
        <v>0</v>
      </c>
      <c r="BP104" s="264">
        <v>0</v>
      </c>
      <c r="BQ104" s="264">
        <v>0</v>
      </c>
      <c r="BR104" s="264">
        <v>0</v>
      </c>
      <c r="BS104" s="264">
        <v>0</v>
      </c>
      <c r="BT104" s="264">
        <v>0</v>
      </c>
      <c r="BU104" s="264">
        <v>0</v>
      </c>
      <c r="BV104" s="264">
        <v>0</v>
      </c>
      <c r="BW104" s="264">
        <v>0</v>
      </c>
      <c r="BX104" s="264">
        <v>0</v>
      </c>
      <c r="BY104" s="264">
        <v>0</v>
      </c>
      <c r="BZ104" s="264">
        <v>0</v>
      </c>
      <c r="CA104" s="264">
        <v>0</v>
      </c>
      <c r="CB104" s="264">
        <v>0</v>
      </c>
      <c r="CC104" s="264">
        <v>0</v>
      </c>
      <c r="CD104" s="264">
        <v>0</v>
      </c>
      <c r="CE104" s="264">
        <v>0</v>
      </c>
      <c r="CF104" s="577">
        <v>0</v>
      </c>
      <c r="CG104" s="264">
        <v>0</v>
      </c>
      <c r="CH104" s="264">
        <v>0</v>
      </c>
      <c r="CI104" s="264">
        <v>0</v>
      </c>
      <c r="CJ104" s="264">
        <v>20475.600000000002</v>
      </c>
      <c r="CK104" s="264">
        <v>20464.300000000003</v>
      </c>
      <c r="CL104" s="264">
        <v>21752.5</v>
      </c>
      <c r="CM104" s="264">
        <v>892.7</v>
      </c>
      <c r="CN104" s="264">
        <v>848.16000000000008</v>
      </c>
      <c r="CO104" s="264">
        <v>189.72</v>
      </c>
      <c r="CP104" s="264">
        <v>212.04</v>
      </c>
      <c r="CQ104" s="264">
        <v>546.84</v>
      </c>
      <c r="CR104" s="264">
        <v>-11.160000000000004</v>
      </c>
      <c r="CS104" s="264">
        <v>66.960000000000008</v>
      </c>
      <c r="CT104" s="264">
        <v>33.480000000000004</v>
      </c>
      <c r="CU104" s="264">
        <v>33.480000000000004</v>
      </c>
      <c r="CV104" s="264">
        <v>32566.759999999995</v>
      </c>
      <c r="CW104" s="264">
        <v>12438.819999999998</v>
      </c>
      <c r="CX104" s="264">
        <v>504.57</v>
      </c>
      <c r="CY104" s="577">
        <v>247.52000000000004</v>
      </c>
      <c r="CZ104" s="264">
        <v>0</v>
      </c>
      <c r="DA104" s="264">
        <v>0</v>
      </c>
      <c r="DB104" s="264">
        <v>0</v>
      </c>
      <c r="DC104" s="428">
        <f t="shared" si="1"/>
        <v>192563.85000000006</v>
      </c>
    </row>
    <row r="105" spans="1:107" x14ac:dyDescent="0.25">
      <c r="A105" s="311">
        <v>4384</v>
      </c>
      <c r="B105" s="347">
        <v>455893</v>
      </c>
      <c r="C105" s="311">
        <v>1026065</v>
      </c>
      <c r="D105" s="14">
        <v>1831507094</v>
      </c>
      <c r="F105" s="14" t="s">
        <v>913</v>
      </c>
      <c r="G105" s="14" t="str">
        <f>INDEX(FY2019_ALL_Targets!F:F,MATCH(B105,FY2019_ALL_Targets!B:B,0))</f>
        <v>MRSA West</v>
      </c>
      <c r="H105" s="14" t="s">
        <v>3146</v>
      </c>
      <c r="I105" s="312" t="s">
        <v>479</v>
      </c>
      <c r="J105" s="312" t="s">
        <v>994</v>
      </c>
      <c r="K105" s="312" t="s">
        <v>2653</v>
      </c>
      <c r="L105" s="264">
        <v>7882.2</v>
      </c>
      <c r="M105" s="264">
        <v>7687.3200000000006</v>
      </c>
      <c r="N105" s="264">
        <v>8404.2000000000007</v>
      </c>
      <c r="O105" s="264">
        <v>8063.16</v>
      </c>
      <c r="P105" s="264">
        <v>8187.41</v>
      </c>
      <c r="Q105" s="264">
        <v>8050.21</v>
      </c>
      <c r="R105" s="264">
        <v>7835.5199999999995</v>
      </c>
      <c r="S105" s="264">
        <v>8157.3200000000006</v>
      </c>
      <c r="T105" s="264">
        <v>7873.65</v>
      </c>
      <c r="U105" s="264">
        <v>7905.77</v>
      </c>
      <c r="V105" s="264">
        <v>7729.3099999999995</v>
      </c>
      <c r="W105" s="264">
        <v>7961.03</v>
      </c>
      <c r="X105" s="264">
        <v>22389.250000000004</v>
      </c>
      <c r="Y105" s="264">
        <v>22999.530000000002</v>
      </c>
      <c r="Z105" s="264">
        <v>23597.22</v>
      </c>
      <c r="AA105" s="577">
        <v>18441.669999999998</v>
      </c>
      <c r="AB105" s="264">
        <v>0</v>
      </c>
      <c r="AC105" s="264">
        <v>0</v>
      </c>
      <c r="AD105" s="264">
        <v>0</v>
      </c>
      <c r="AE105" s="264">
        <v>0</v>
      </c>
      <c r="AF105" s="264">
        <v>0</v>
      </c>
      <c r="AG105" s="264">
        <v>0</v>
      </c>
      <c r="AH105" s="264">
        <v>0</v>
      </c>
      <c r="AI105" s="264">
        <v>0</v>
      </c>
      <c r="AJ105" s="264">
        <v>0</v>
      </c>
      <c r="AK105" s="264">
        <v>0</v>
      </c>
      <c r="AL105" s="264">
        <v>0</v>
      </c>
      <c r="AM105" s="264">
        <v>0</v>
      </c>
      <c r="AN105" s="264">
        <v>0</v>
      </c>
      <c r="AO105" s="264">
        <v>0</v>
      </c>
      <c r="AP105" s="264">
        <v>0</v>
      </c>
      <c r="AQ105" s="264">
        <v>0</v>
      </c>
      <c r="AR105" s="264">
        <v>0</v>
      </c>
      <c r="AS105" s="264">
        <v>0</v>
      </c>
      <c r="AT105" s="577">
        <v>0</v>
      </c>
      <c r="AU105" s="264">
        <v>0</v>
      </c>
      <c r="AV105" s="264">
        <v>0</v>
      </c>
      <c r="AW105" s="264">
        <v>0</v>
      </c>
      <c r="AX105" s="264">
        <v>0</v>
      </c>
      <c r="AY105" s="264">
        <v>0</v>
      </c>
      <c r="AZ105" s="264">
        <v>0</v>
      </c>
      <c r="BA105" s="264">
        <v>0</v>
      </c>
      <c r="BB105" s="264">
        <v>0</v>
      </c>
      <c r="BC105" s="264">
        <v>0</v>
      </c>
      <c r="BD105" s="264">
        <v>0</v>
      </c>
      <c r="BE105" s="264">
        <v>0</v>
      </c>
      <c r="BF105" s="264">
        <v>0</v>
      </c>
      <c r="BG105" s="264">
        <v>0</v>
      </c>
      <c r="BH105" s="264">
        <v>0</v>
      </c>
      <c r="BI105" s="264">
        <v>0</v>
      </c>
      <c r="BJ105" s="264">
        <v>0</v>
      </c>
      <c r="BK105" s="264">
        <v>0</v>
      </c>
      <c r="BL105" s="264">
        <v>0</v>
      </c>
      <c r="BM105" s="577">
        <v>0</v>
      </c>
      <c r="BN105" s="264">
        <v>0</v>
      </c>
      <c r="BO105" s="264">
        <v>0</v>
      </c>
      <c r="BP105" s="264">
        <v>0</v>
      </c>
      <c r="BQ105" s="264">
        <v>8745.24</v>
      </c>
      <c r="BR105" s="264">
        <v>8818.32</v>
      </c>
      <c r="BS105" s="264">
        <v>9194.16</v>
      </c>
      <c r="BT105" s="264">
        <v>9155.8799999999992</v>
      </c>
      <c r="BU105" s="264">
        <v>9058.630000000001</v>
      </c>
      <c r="BV105" s="264">
        <v>9034.6200000000008</v>
      </c>
      <c r="BW105" s="264">
        <v>8922.2000000000007</v>
      </c>
      <c r="BX105" s="264">
        <v>8924.11</v>
      </c>
      <c r="BY105" s="264">
        <v>9092.89</v>
      </c>
      <c r="BZ105" s="264">
        <v>8792.15</v>
      </c>
      <c r="CA105" s="264">
        <v>8771.08</v>
      </c>
      <c r="CB105" s="264">
        <v>9035.61</v>
      </c>
      <c r="CC105" s="264">
        <v>24989.249999999996</v>
      </c>
      <c r="CD105" s="264">
        <v>25788.900000000005</v>
      </c>
      <c r="CE105" s="264">
        <v>26643.929999999997</v>
      </c>
      <c r="CF105" s="577">
        <v>20688.079999999998</v>
      </c>
      <c r="CG105" s="264">
        <v>0</v>
      </c>
      <c r="CH105" s="264">
        <v>0</v>
      </c>
      <c r="CI105" s="264">
        <v>0</v>
      </c>
      <c r="CJ105" s="264">
        <v>0</v>
      </c>
      <c r="CK105" s="264">
        <v>0</v>
      </c>
      <c r="CL105" s="264">
        <v>0</v>
      </c>
      <c r="CM105" s="264">
        <v>0</v>
      </c>
      <c r="CN105" s="264">
        <v>0</v>
      </c>
      <c r="CO105" s="264">
        <v>0</v>
      </c>
      <c r="CP105" s="264">
        <v>0</v>
      </c>
      <c r="CQ105" s="264">
        <v>0</v>
      </c>
      <c r="CR105" s="264">
        <v>0</v>
      </c>
      <c r="CS105" s="264">
        <v>0</v>
      </c>
      <c r="CT105" s="264">
        <v>0</v>
      </c>
      <c r="CU105" s="264">
        <v>0</v>
      </c>
      <c r="CV105" s="264">
        <v>0</v>
      </c>
      <c r="CW105" s="264">
        <v>0</v>
      </c>
      <c r="CX105" s="264">
        <v>0</v>
      </c>
      <c r="CY105" s="577">
        <v>0</v>
      </c>
      <c r="CZ105" s="264">
        <v>0</v>
      </c>
      <c r="DA105" s="264">
        <v>0</v>
      </c>
      <c r="DB105" s="264">
        <v>0</v>
      </c>
      <c r="DC105" s="428">
        <f t="shared" si="1"/>
        <v>388819.82000000012</v>
      </c>
    </row>
    <row r="106" spans="1:107" x14ac:dyDescent="0.25">
      <c r="A106" s="313">
        <v>4879</v>
      </c>
      <c r="B106" s="347">
        <v>455916</v>
      </c>
      <c r="C106" s="313">
        <v>1004849</v>
      </c>
      <c r="D106" s="14">
        <v>1992791776</v>
      </c>
      <c r="F106" s="14" t="s">
        <v>913</v>
      </c>
      <c r="G106" s="14" t="str">
        <f>INDEX(FY2019_ALL_Targets!F:F,MATCH(B106,FY2019_ALL_Targets!B:B,0))</f>
        <v>MRSA West</v>
      </c>
      <c r="H106" s="14" t="s">
        <v>3021</v>
      </c>
      <c r="I106" s="314" t="s">
        <v>2928</v>
      </c>
      <c r="J106" s="314" t="s">
        <v>2928</v>
      </c>
      <c r="K106" s="314" t="s">
        <v>2929</v>
      </c>
      <c r="L106" s="264">
        <v>0</v>
      </c>
      <c r="M106" s="264">
        <v>0</v>
      </c>
      <c r="N106" s="264">
        <v>0</v>
      </c>
      <c r="O106" s="264">
        <v>0</v>
      </c>
      <c r="P106" s="264">
        <v>0</v>
      </c>
      <c r="Q106" s="264">
        <v>0</v>
      </c>
      <c r="R106" s="264">
        <v>0</v>
      </c>
      <c r="S106" s="264">
        <v>0</v>
      </c>
      <c r="T106" s="264">
        <v>0</v>
      </c>
      <c r="U106" s="264">
        <v>0</v>
      </c>
      <c r="V106" s="264">
        <v>0</v>
      </c>
      <c r="W106" s="264">
        <v>0</v>
      </c>
      <c r="X106" s="264">
        <v>57867.600000000013</v>
      </c>
      <c r="Y106" s="264">
        <v>59908.500000000007</v>
      </c>
      <c r="Z106" s="264">
        <v>59337.159999999996</v>
      </c>
      <c r="AA106" s="577">
        <v>40591.120000000003</v>
      </c>
      <c r="AB106" s="264">
        <v>0</v>
      </c>
      <c r="AC106" s="264">
        <v>0</v>
      </c>
      <c r="AD106" s="264">
        <v>0</v>
      </c>
      <c r="AE106" s="264">
        <v>0</v>
      </c>
      <c r="AF106" s="264">
        <v>0</v>
      </c>
      <c r="AG106" s="264">
        <v>0</v>
      </c>
      <c r="AH106" s="264">
        <v>0</v>
      </c>
      <c r="AI106" s="264">
        <v>0</v>
      </c>
      <c r="AJ106" s="264">
        <v>0</v>
      </c>
      <c r="AK106" s="264">
        <v>0</v>
      </c>
      <c r="AL106" s="264">
        <v>0</v>
      </c>
      <c r="AM106" s="264">
        <v>0</v>
      </c>
      <c r="AN106" s="264">
        <v>0</v>
      </c>
      <c r="AO106" s="264">
        <v>0</v>
      </c>
      <c r="AP106" s="264">
        <v>0</v>
      </c>
      <c r="AQ106" s="264">
        <v>0</v>
      </c>
      <c r="AR106" s="264">
        <v>0</v>
      </c>
      <c r="AS106" s="264">
        <v>0</v>
      </c>
      <c r="AT106" s="577">
        <v>0</v>
      </c>
      <c r="AU106" s="264">
        <v>0</v>
      </c>
      <c r="AV106" s="264">
        <v>0</v>
      </c>
      <c r="AW106" s="264">
        <v>0</v>
      </c>
      <c r="AX106" s="264">
        <v>0</v>
      </c>
      <c r="AY106" s="264">
        <v>0</v>
      </c>
      <c r="AZ106" s="264">
        <v>0</v>
      </c>
      <c r="BA106" s="264">
        <v>0</v>
      </c>
      <c r="BB106" s="264">
        <v>0</v>
      </c>
      <c r="BC106" s="264">
        <v>0</v>
      </c>
      <c r="BD106" s="264">
        <v>0</v>
      </c>
      <c r="BE106" s="264">
        <v>0</v>
      </c>
      <c r="BF106" s="264">
        <v>0</v>
      </c>
      <c r="BG106" s="264">
        <v>0</v>
      </c>
      <c r="BH106" s="264">
        <v>0</v>
      </c>
      <c r="BI106" s="264">
        <v>0</v>
      </c>
      <c r="BJ106" s="264">
        <v>0</v>
      </c>
      <c r="BK106" s="264">
        <v>0</v>
      </c>
      <c r="BL106" s="264">
        <v>0</v>
      </c>
      <c r="BM106" s="577">
        <v>0</v>
      </c>
      <c r="BN106" s="264">
        <v>0</v>
      </c>
      <c r="BO106" s="264">
        <v>0</v>
      </c>
      <c r="BP106" s="264">
        <v>0</v>
      </c>
      <c r="BQ106" s="264">
        <v>0</v>
      </c>
      <c r="BR106" s="264">
        <v>0</v>
      </c>
      <c r="BS106" s="264">
        <v>0</v>
      </c>
      <c r="BT106" s="264">
        <v>0</v>
      </c>
      <c r="BU106" s="264">
        <v>0</v>
      </c>
      <c r="BV106" s="264">
        <v>0</v>
      </c>
      <c r="BW106" s="264">
        <v>0</v>
      </c>
      <c r="BX106" s="264">
        <v>0</v>
      </c>
      <c r="BY106" s="264">
        <v>0</v>
      </c>
      <c r="BZ106" s="264">
        <v>0</v>
      </c>
      <c r="CA106" s="264">
        <v>0</v>
      </c>
      <c r="CB106" s="264">
        <v>0</v>
      </c>
      <c r="CC106" s="264">
        <v>64587.599999999991</v>
      </c>
      <c r="CD106" s="264">
        <v>67173.399999999994</v>
      </c>
      <c r="CE106" s="264">
        <v>66983.5</v>
      </c>
      <c r="CF106" s="577">
        <v>45367.640000000007</v>
      </c>
      <c r="CG106" s="264">
        <v>0</v>
      </c>
      <c r="CH106" s="264">
        <v>0</v>
      </c>
      <c r="CI106" s="264">
        <v>0</v>
      </c>
      <c r="CJ106" s="264">
        <v>0</v>
      </c>
      <c r="CK106" s="264">
        <v>0</v>
      </c>
      <c r="CL106" s="264">
        <v>0</v>
      </c>
      <c r="CM106" s="264">
        <v>0</v>
      </c>
      <c r="CN106" s="264">
        <v>0</v>
      </c>
      <c r="CO106" s="264">
        <v>0</v>
      </c>
      <c r="CP106" s="264">
        <v>0</v>
      </c>
      <c r="CQ106" s="264">
        <v>0</v>
      </c>
      <c r="CR106" s="264">
        <v>0</v>
      </c>
      <c r="CS106" s="264">
        <v>0</v>
      </c>
      <c r="CT106" s="264">
        <v>0</v>
      </c>
      <c r="CU106" s="264">
        <v>0</v>
      </c>
      <c r="CV106" s="264">
        <v>0</v>
      </c>
      <c r="CW106" s="264">
        <v>0</v>
      </c>
      <c r="CX106" s="264">
        <v>0</v>
      </c>
      <c r="CY106" s="577">
        <v>0</v>
      </c>
      <c r="CZ106" s="264">
        <v>0</v>
      </c>
      <c r="DA106" s="264">
        <v>0</v>
      </c>
      <c r="DB106" s="264">
        <v>0</v>
      </c>
      <c r="DC106" s="428">
        <f t="shared" si="1"/>
        <v>461816.52</v>
      </c>
    </row>
    <row r="107" spans="1:107" x14ac:dyDescent="0.25">
      <c r="A107" s="297">
        <v>5232</v>
      </c>
      <c r="B107" s="347">
        <v>455917</v>
      </c>
      <c r="C107" s="297">
        <v>1026641</v>
      </c>
      <c r="D107" s="14">
        <v>1841311412</v>
      </c>
      <c r="F107" s="14" t="s">
        <v>940</v>
      </c>
      <c r="G107" s="14" t="str">
        <f>INDEX(FY2019_ALL_Targets!F:F,MATCH(B107,FY2019_ALL_Targets!B:B,0))</f>
        <v>Travis</v>
      </c>
      <c r="H107" s="14" t="s">
        <v>3091</v>
      </c>
      <c r="I107" s="299" t="s">
        <v>732</v>
      </c>
      <c r="J107" s="299" t="s">
        <v>1016</v>
      </c>
      <c r="K107" s="299" t="s">
        <v>2489</v>
      </c>
      <c r="L107" s="264">
        <v>17104.5</v>
      </c>
      <c r="M107" s="264">
        <v>17319.890000000003</v>
      </c>
      <c r="N107" s="264">
        <v>17585.96</v>
      </c>
      <c r="O107" s="264">
        <v>17129.84</v>
      </c>
      <c r="P107" s="264">
        <v>16563.240000000002</v>
      </c>
      <c r="Q107" s="264">
        <v>17213.759999999998</v>
      </c>
      <c r="R107" s="264">
        <v>16879.300000000003</v>
      </c>
      <c r="S107" s="264">
        <v>18128.97</v>
      </c>
      <c r="T107" s="264">
        <v>18000.82</v>
      </c>
      <c r="U107" s="264">
        <v>16872.97</v>
      </c>
      <c r="V107" s="264">
        <v>16800.189999999999</v>
      </c>
      <c r="W107" s="264">
        <v>17975.830000000002</v>
      </c>
      <c r="X107" s="264">
        <v>48849.5</v>
      </c>
      <c r="Y107" s="264">
        <v>48493.210000000006</v>
      </c>
      <c r="Z107" s="264">
        <v>41471.520000000004</v>
      </c>
      <c r="AA107" s="577">
        <v>39737.340000000004</v>
      </c>
      <c r="AB107" s="264">
        <v>0</v>
      </c>
      <c r="AC107" s="264">
        <v>0</v>
      </c>
      <c r="AD107" s="264">
        <v>0</v>
      </c>
      <c r="AE107" s="264">
        <v>0</v>
      </c>
      <c r="AF107" s="264">
        <v>0</v>
      </c>
      <c r="AG107" s="264">
        <v>0</v>
      </c>
      <c r="AH107" s="264">
        <v>0</v>
      </c>
      <c r="AI107" s="264">
        <v>0</v>
      </c>
      <c r="AJ107" s="264">
        <v>0</v>
      </c>
      <c r="AK107" s="264">
        <v>0</v>
      </c>
      <c r="AL107" s="264">
        <v>0</v>
      </c>
      <c r="AM107" s="264">
        <v>0</v>
      </c>
      <c r="AN107" s="264">
        <v>0</v>
      </c>
      <c r="AO107" s="264">
        <v>0</v>
      </c>
      <c r="AP107" s="264">
        <v>0</v>
      </c>
      <c r="AQ107" s="264">
        <v>0</v>
      </c>
      <c r="AR107" s="264">
        <v>0</v>
      </c>
      <c r="AS107" s="264">
        <v>0</v>
      </c>
      <c r="AT107" s="577">
        <v>0</v>
      </c>
      <c r="AU107" s="264">
        <v>0</v>
      </c>
      <c r="AV107" s="264">
        <v>0</v>
      </c>
      <c r="AW107" s="264">
        <v>0</v>
      </c>
      <c r="AX107" s="264">
        <v>0</v>
      </c>
      <c r="AY107" s="264">
        <v>0</v>
      </c>
      <c r="AZ107" s="264">
        <v>0</v>
      </c>
      <c r="BA107" s="264">
        <v>0</v>
      </c>
      <c r="BB107" s="264">
        <v>0</v>
      </c>
      <c r="BC107" s="264">
        <v>0</v>
      </c>
      <c r="BD107" s="264">
        <v>0</v>
      </c>
      <c r="BE107" s="264">
        <v>0</v>
      </c>
      <c r="BF107" s="264">
        <v>0</v>
      </c>
      <c r="BG107" s="264">
        <v>0</v>
      </c>
      <c r="BH107" s="264">
        <v>0</v>
      </c>
      <c r="BI107" s="264">
        <v>0</v>
      </c>
      <c r="BJ107" s="264">
        <v>0</v>
      </c>
      <c r="BK107" s="264">
        <v>0</v>
      </c>
      <c r="BL107" s="264">
        <v>0</v>
      </c>
      <c r="BM107" s="577">
        <v>0</v>
      </c>
      <c r="BN107" s="264">
        <v>0</v>
      </c>
      <c r="BO107" s="264">
        <v>0</v>
      </c>
      <c r="BP107" s="264">
        <v>0</v>
      </c>
      <c r="BQ107" s="264">
        <v>0</v>
      </c>
      <c r="BR107" s="264">
        <v>0</v>
      </c>
      <c r="BS107" s="264">
        <v>0</v>
      </c>
      <c r="BT107" s="264">
        <v>0</v>
      </c>
      <c r="BU107" s="264">
        <v>0</v>
      </c>
      <c r="BV107" s="264">
        <v>0</v>
      </c>
      <c r="BW107" s="264">
        <v>0</v>
      </c>
      <c r="BX107" s="264">
        <v>0</v>
      </c>
      <c r="BY107" s="264">
        <v>0</v>
      </c>
      <c r="BZ107" s="264">
        <v>0</v>
      </c>
      <c r="CA107" s="264">
        <v>0</v>
      </c>
      <c r="CB107" s="264">
        <v>0</v>
      </c>
      <c r="CC107" s="264">
        <v>0</v>
      </c>
      <c r="CD107" s="264">
        <v>0</v>
      </c>
      <c r="CE107" s="264">
        <v>0</v>
      </c>
      <c r="CF107" s="577">
        <v>0</v>
      </c>
      <c r="CG107" s="264">
        <v>0</v>
      </c>
      <c r="CH107" s="264">
        <v>0</v>
      </c>
      <c r="CI107" s="264">
        <v>0</v>
      </c>
      <c r="CJ107" s="264">
        <v>22958.04</v>
      </c>
      <c r="CK107" s="264">
        <v>22945.37</v>
      </c>
      <c r="CL107" s="264">
        <v>24389.75</v>
      </c>
      <c r="CM107" s="264">
        <v>23515.52</v>
      </c>
      <c r="CN107" s="264">
        <v>23906.61</v>
      </c>
      <c r="CO107" s="264">
        <v>23256.09</v>
      </c>
      <c r="CP107" s="264">
        <v>24056.32</v>
      </c>
      <c r="CQ107" s="264">
        <v>25512.53</v>
      </c>
      <c r="CR107" s="264">
        <v>23518.400000000001</v>
      </c>
      <c r="CS107" s="264">
        <v>24277.46</v>
      </c>
      <c r="CT107" s="264">
        <v>23818.670000000002</v>
      </c>
      <c r="CU107" s="264">
        <v>23927.06</v>
      </c>
      <c r="CV107" s="264">
        <v>66021.2</v>
      </c>
      <c r="CW107" s="264">
        <v>67346.420000000013</v>
      </c>
      <c r="CX107" s="264">
        <v>57291.659999999996</v>
      </c>
      <c r="CY107" s="577">
        <v>55457.87000000001</v>
      </c>
      <c r="CZ107" s="264">
        <v>0</v>
      </c>
      <c r="DA107" s="264">
        <v>0</v>
      </c>
      <c r="DB107" s="264">
        <v>0</v>
      </c>
      <c r="DC107" s="428">
        <f t="shared" si="1"/>
        <v>918325.81000000017</v>
      </c>
    </row>
    <row r="108" spans="1:107" x14ac:dyDescent="0.25">
      <c r="A108" s="297">
        <v>5296</v>
      </c>
      <c r="B108" s="347">
        <v>455929</v>
      </c>
      <c r="C108" s="297">
        <v>1026084</v>
      </c>
      <c r="D108" s="14">
        <v>1285043190</v>
      </c>
      <c r="F108" s="14" t="s">
        <v>937</v>
      </c>
      <c r="G108" s="14" t="str">
        <f>INDEX(FY2019_ALL_Targets!F:F,MATCH(B108,FY2019_ALL_Targets!B:B,0))</f>
        <v>Tarrant</v>
      </c>
      <c r="H108" s="14" t="s">
        <v>3084</v>
      </c>
      <c r="I108" s="299" t="s">
        <v>272</v>
      </c>
      <c r="J108" s="299" t="s">
        <v>938</v>
      </c>
      <c r="K108" s="299" t="s">
        <v>273</v>
      </c>
      <c r="L108" s="264">
        <v>23344.28</v>
      </c>
      <c r="M108" s="264">
        <v>23129.38</v>
      </c>
      <c r="N108" s="264">
        <v>24799.46</v>
      </c>
      <c r="O108" s="264">
        <v>24578.42</v>
      </c>
      <c r="P108" s="264">
        <v>24167.279999999999</v>
      </c>
      <c r="Q108" s="264">
        <v>24118.799999999996</v>
      </c>
      <c r="R108" s="264">
        <v>23746.14</v>
      </c>
      <c r="S108" s="264">
        <v>24388.240000000002</v>
      </c>
      <c r="T108" s="264">
        <v>24210.9</v>
      </c>
      <c r="U108" s="264">
        <v>22859.98</v>
      </c>
      <c r="V108" s="264">
        <v>22854.000000000004</v>
      </c>
      <c r="W108" s="264">
        <v>23134.06</v>
      </c>
      <c r="X108" s="264">
        <v>51887.76</v>
      </c>
      <c r="Y108" s="264">
        <v>68806.59</v>
      </c>
      <c r="Z108" s="264">
        <v>56817.69999999999</v>
      </c>
      <c r="AA108" s="577">
        <v>43965.8</v>
      </c>
      <c r="AB108" s="264">
        <v>0</v>
      </c>
      <c r="AC108" s="264">
        <v>0</v>
      </c>
      <c r="AD108" s="264">
        <v>0</v>
      </c>
      <c r="AE108" s="264">
        <v>10241.519999999999</v>
      </c>
      <c r="AF108" s="264">
        <v>10634.48</v>
      </c>
      <c r="AG108" s="264">
        <v>10910.779999999999</v>
      </c>
      <c r="AH108" s="264">
        <v>11070.42</v>
      </c>
      <c r="AI108" s="264">
        <v>10532.279999999999</v>
      </c>
      <c r="AJ108" s="264">
        <v>10883.759999999998</v>
      </c>
      <c r="AK108" s="264">
        <v>10650.9</v>
      </c>
      <c r="AL108" s="264">
        <v>10874.960000000001</v>
      </c>
      <c r="AM108" s="264">
        <v>10524.26</v>
      </c>
      <c r="AN108" s="264">
        <v>10195.820000000002</v>
      </c>
      <c r="AO108" s="264">
        <v>10383.6</v>
      </c>
      <c r="AP108" s="264">
        <v>10493.86</v>
      </c>
      <c r="AQ108" s="264">
        <v>23141.19</v>
      </c>
      <c r="AR108" s="264">
        <v>30666.78</v>
      </c>
      <c r="AS108" s="264">
        <v>25144.41</v>
      </c>
      <c r="AT108" s="577">
        <v>19779.740000000002</v>
      </c>
      <c r="AU108" s="264">
        <v>0</v>
      </c>
      <c r="AV108" s="264">
        <v>0</v>
      </c>
      <c r="AW108" s="264">
        <v>0</v>
      </c>
      <c r="AX108" s="264">
        <v>0</v>
      </c>
      <c r="AY108" s="264">
        <v>0</v>
      </c>
      <c r="AZ108" s="264">
        <v>0</v>
      </c>
      <c r="BA108" s="264">
        <v>0</v>
      </c>
      <c r="BB108" s="264">
        <v>0</v>
      </c>
      <c r="BC108" s="264">
        <v>0</v>
      </c>
      <c r="BD108" s="264">
        <v>0</v>
      </c>
      <c r="BE108" s="264">
        <v>0</v>
      </c>
      <c r="BF108" s="264">
        <v>0</v>
      </c>
      <c r="BG108" s="264">
        <v>0</v>
      </c>
      <c r="BH108" s="264">
        <v>0</v>
      </c>
      <c r="BI108" s="264">
        <v>0</v>
      </c>
      <c r="BJ108" s="264">
        <v>0</v>
      </c>
      <c r="BK108" s="264">
        <v>0</v>
      </c>
      <c r="BL108" s="264">
        <v>0</v>
      </c>
      <c r="BM108" s="577">
        <v>0</v>
      </c>
      <c r="BN108" s="264">
        <v>0</v>
      </c>
      <c r="BO108" s="264">
        <v>0</v>
      </c>
      <c r="BP108" s="264">
        <v>0</v>
      </c>
      <c r="BQ108" s="264">
        <v>0</v>
      </c>
      <c r="BR108" s="264">
        <v>0</v>
      </c>
      <c r="BS108" s="264">
        <v>0</v>
      </c>
      <c r="BT108" s="264">
        <v>0</v>
      </c>
      <c r="BU108" s="264">
        <v>0</v>
      </c>
      <c r="BV108" s="264">
        <v>0</v>
      </c>
      <c r="BW108" s="264">
        <v>0</v>
      </c>
      <c r="BX108" s="264">
        <v>0</v>
      </c>
      <c r="BY108" s="264">
        <v>0</v>
      </c>
      <c r="BZ108" s="264">
        <v>0</v>
      </c>
      <c r="CA108" s="264">
        <v>0</v>
      </c>
      <c r="CB108" s="264">
        <v>0</v>
      </c>
      <c r="CC108" s="264">
        <v>0</v>
      </c>
      <c r="CD108" s="264">
        <v>0</v>
      </c>
      <c r="CE108" s="264">
        <v>0</v>
      </c>
      <c r="CF108" s="577">
        <v>0</v>
      </c>
      <c r="CG108" s="264">
        <v>0</v>
      </c>
      <c r="CH108" s="264">
        <v>0</v>
      </c>
      <c r="CI108" s="264">
        <v>0</v>
      </c>
      <c r="CJ108" s="264">
        <v>0</v>
      </c>
      <c r="CK108" s="264">
        <v>0</v>
      </c>
      <c r="CL108" s="264">
        <v>0</v>
      </c>
      <c r="CM108" s="264">
        <v>0</v>
      </c>
      <c r="CN108" s="264">
        <v>0</v>
      </c>
      <c r="CO108" s="264">
        <v>0</v>
      </c>
      <c r="CP108" s="264">
        <v>0</v>
      </c>
      <c r="CQ108" s="264">
        <v>0</v>
      </c>
      <c r="CR108" s="264">
        <v>0</v>
      </c>
      <c r="CS108" s="264">
        <v>0</v>
      </c>
      <c r="CT108" s="264">
        <v>0</v>
      </c>
      <c r="CU108" s="264">
        <v>0</v>
      </c>
      <c r="CV108" s="264">
        <v>0</v>
      </c>
      <c r="CW108" s="264">
        <v>0</v>
      </c>
      <c r="CX108" s="264">
        <v>0</v>
      </c>
      <c r="CY108" s="577">
        <v>0</v>
      </c>
      <c r="CZ108" s="264">
        <v>0</v>
      </c>
      <c r="DA108" s="264">
        <v>0</v>
      </c>
      <c r="DB108" s="264">
        <v>0</v>
      </c>
      <c r="DC108" s="428">
        <f t="shared" si="1"/>
        <v>732937.55</v>
      </c>
    </row>
    <row r="109" spans="1:107" x14ac:dyDescent="0.25">
      <c r="A109" s="311">
        <v>4345</v>
      </c>
      <c r="B109" s="347">
        <v>455931</v>
      </c>
      <c r="C109" s="297">
        <v>1026286</v>
      </c>
      <c r="D109" s="14">
        <v>1245639525</v>
      </c>
      <c r="F109" s="14" t="s">
        <v>913</v>
      </c>
      <c r="G109" s="14" t="str">
        <f>INDEX(FY2019_ALL_Targets!F:F,MATCH(B109,FY2019_ALL_Targets!B:B,0))</f>
        <v>MRSA West</v>
      </c>
      <c r="H109" s="14" t="s">
        <v>3128</v>
      </c>
      <c r="I109" s="312" t="s">
        <v>467</v>
      </c>
      <c r="J109" s="312" t="s">
        <v>919</v>
      </c>
      <c r="K109" s="312" t="s">
        <v>468</v>
      </c>
      <c r="L109" s="264">
        <v>18980.7</v>
      </c>
      <c r="M109" s="264">
        <v>18511.420000000002</v>
      </c>
      <c r="N109" s="264">
        <v>20237.7</v>
      </c>
      <c r="O109" s="264">
        <v>19416.46</v>
      </c>
      <c r="P109" s="264">
        <v>19764.36</v>
      </c>
      <c r="Q109" s="264">
        <v>19433.16</v>
      </c>
      <c r="R109" s="264">
        <v>18890.82</v>
      </c>
      <c r="S109" s="264">
        <v>19654.47</v>
      </c>
      <c r="T109" s="264">
        <v>18968.52</v>
      </c>
      <c r="U109" s="264">
        <v>19045.41</v>
      </c>
      <c r="V109" s="264">
        <v>18619.77</v>
      </c>
      <c r="W109" s="264">
        <v>19178.100000000002</v>
      </c>
      <c r="X109" s="264">
        <v>42091.790000000008</v>
      </c>
      <c r="Y109" s="264">
        <v>31211.399999999987</v>
      </c>
      <c r="Z109" s="264">
        <v>43908.900000000009</v>
      </c>
      <c r="AA109" s="577">
        <v>43794.420000000006</v>
      </c>
      <c r="AB109" s="264">
        <v>0</v>
      </c>
      <c r="AC109" s="264">
        <v>0</v>
      </c>
      <c r="AD109" s="264">
        <v>0</v>
      </c>
      <c r="AE109" s="264">
        <v>0</v>
      </c>
      <c r="AF109" s="264">
        <v>0</v>
      </c>
      <c r="AG109" s="264">
        <v>0</v>
      </c>
      <c r="AH109" s="264">
        <v>0</v>
      </c>
      <c r="AI109" s="264">
        <v>0</v>
      </c>
      <c r="AJ109" s="264">
        <v>0</v>
      </c>
      <c r="AK109" s="264">
        <v>0</v>
      </c>
      <c r="AL109" s="264">
        <v>0</v>
      </c>
      <c r="AM109" s="264">
        <v>0</v>
      </c>
      <c r="AN109" s="264">
        <v>0</v>
      </c>
      <c r="AO109" s="264">
        <v>0</v>
      </c>
      <c r="AP109" s="264">
        <v>0</v>
      </c>
      <c r="AQ109" s="264">
        <v>0</v>
      </c>
      <c r="AR109" s="264">
        <v>0</v>
      </c>
      <c r="AS109" s="264">
        <v>0</v>
      </c>
      <c r="AT109" s="577">
        <v>0</v>
      </c>
      <c r="AU109" s="264">
        <v>0</v>
      </c>
      <c r="AV109" s="264">
        <v>0</v>
      </c>
      <c r="AW109" s="264">
        <v>0</v>
      </c>
      <c r="AX109" s="264">
        <v>0</v>
      </c>
      <c r="AY109" s="264">
        <v>0</v>
      </c>
      <c r="AZ109" s="264">
        <v>0</v>
      </c>
      <c r="BA109" s="264">
        <v>0</v>
      </c>
      <c r="BB109" s="264">
        <v>0</v>
      </c>
      <c r="BC109" s="264">
        <v>0</v>
      </c>
      <c r="BD109" s="264">
        <v>0</v>
      </c>
      <c r="BE109" s="264">
        <v>0</v>
      </c>
      <c r="BF109" s="264">
        <v>0</v>
      </c>
      <c r="BG109" s="264">
        <v>0</v>
      </c>
      <c r="BH109" s="264">
        <v>0</v>
      </c>
      <c r="BI109" s="264">
        <v>0</v>
      </c>
      <c r="BJ109" s="264">
        <v>0</v>
      </c>
      <c r="BK109" s="264">
        <v>0</v>
      </c>
      <c r="BL109" s="264">
        <v>0</v>
      </c>
      <c r="BM109" s="577">
        <v>0</v>
      </c>
      <c r="BN109" s="264">
        <v>0</v>
      </c>
      <c r="BO109" s="264">
        <v>0</v>
      </c>
      <c r="BP109" s="264">
        <v>0</v>
      </c>
      <c r="BQ109" s="264">
        <v>21058.940000000002</v>
      </c>
      <c r="BR109" s="264">
        <v>21234.920000000002</v>
      </c>
      <c r="BS109" s="264">
        <v>22139.960000000003</v>
      </c>
      <c r="BT109" s="264">
        <v>22047.780000000002</v>
      </c>
      <c r="BU109" s="264">
        <v>21867.48</v>
      </c>
      <c r="BV109" s="264">
        <v>21809.52</v>
      </c>
      <c r="BW109" s="264">
        <v>21510.719999999998</v>
      </c>
      <c r="BX109" s="264">
        <v>21500.760000000002</v>
      </c>
      <c r="BY109" s="264">
        <v>21905.67</v>
      </c>
      <c r="BZ109" s="264">
        <v>21179.58</v>
      </c>
      <c r="CA109" s="264">
        <v>21129.33</v>
      </c>
      <c r="CB109" s="264">
        <v>21766.530000000002</v>
      </c>
      <c r="CC109" s="264">
        <v>46979.790000000008</v>
      </c>
      <c r="CD109" s="264">
        <v>34989.359999999986</v>
      </c>
      <c r="CE109" s="264">
        <v>49648.84</v>
      </c>
      <c r="CF109" s="577">
        <v>49478.239999999991</v>
      </c>
      <c r="CG109" s="264">
        <v>0</v>
      </c>
      <c r="CH109" s="264">
        <v>0</v>
      </c>
      <c r="CI109" s="264">
        <v>0</v>
      </c>
      <c r="CJ109" s="264">
        <v>0</v>
      </c>
      <c r="CK109" s="264">
        <v>0</v>
      </c>
      <c r="CL109" s="264">
        <v>0</v>
      </c>
      <c r="CM109" s="264">
        <v>0</v>
      </c>
      <c r="CN109" s="264">
        <v>0</v>
      </c>
      <c r="CO109" s="264">
        <v>0</v>
      </c>
      <c r="CP109" s="264">
        <v>0</v>
      </c>
      <c r="CQ109" s="264">
        <v>0</v>
      </c>
      <c r="CR109" s="264">
        <v>0</v>
      </c>
      <c r="CS109" s="264">
        <v>0</v>
      </c>
      <c r="CT109" s="264">
        <v>0</v>
      </c>
      <c r="CU109" s="264">
        <v>0</v>
      </c>
      <c r="CV109" s="264">
        <v>0</v>
      </c>
      <c r="CW109" s="264">
        <v>0</v>
      </c>
      <c r="CX109" s="264">
        <v>0</v>
      </c>
      <c r="CY109" s="577">
        <v>0</v>
      </c>
      <c r="CZ109" s="264">
        <v>0</v>
      </c>
      <c r="DA109" s="264">
        <v>0</v>
      </c>
      <c r="DB109" s="264">
        <v>0</v>
      </c>
      <c r="DC109" s="428">
        <f t="shared" si="1"/>
        <v>831954.82</v>
      </c>
    </row>
    <row r="110" spans="1:107" x14ac:dyDescent="0.25">
      <c r="A110" s="297">
        <v>4681</v>
      </c>
      <c r="B110" s="347">
        <v>455934</v>
      </c>
      <c r="C110" s="297">
        <v>1026566</v>
      </c>
      <c r="D110" s="14">
        <v>1235121245</v>
      </c>
      <c r="F110" s="14" t="s">
        <v>913</v>
      </c>
      <c r="G110" s="14" t="str">
        <f>INDEX(FY2019_ALL_Targets!F:F,MATCH(B110,FY2019_ALL_Targets!B:B,0))</f>
        <v>MRSA West</v>
      </c>
      <c r="H110" s="14" t="s">
        <v>3069</v>
      </c>
      <c r="I110" s="299" t="s">
        <v>2672</v>
      </c>
      <c r="J110" s="299" t="s">
        <v>965</v>
      </c>
      <c r="K110" s="299" t="s">
        <v>202</v>
      </c>
      <c r="L110" s="264">
        <v>12095.1</v>
      </c>
      <c r="M110" s="264">
        <v>11796.06</v>
      </c>
      <c r="N110" s="264">
        <v>12896.1</v>
      </c>
      <c r="O110" s="264">
        <v>12372.78</v>
      </c>
      <c r="P110" s="264">
        <v>12603.36</v>
      </c>
      <c r="Q110" s="264">
        <v>12392.160000000002</v>
      </c>
      <c r="R110" s="264">
        <v>12034.92</v>
      </c>
      <c r="S110" s="264">
        <v>12541.470000000001</v>
      </c>
      <c r="T110" s="264">
        <v>12104.2</v>
      </c>
      <c r="U110" s="264">
        <v>12153.77</v>
      </c>
      <c r="V110" s="264">
        <v>11882.410000000002</v>
      </c>
      <c r="W110" s="264">
        <v>12238.68</v>
      </c>
      <c r="X110" s="264">
        <v>34582.78</v>
      </c>
      <c r="Y110" s="264">
        <v>35659.78</v>
      </c>
      <c r="Z110" s="264">
        <v>36258.639999999999</v>
      </c>
      <c r="AA110" s="577">
        <v>35781.599999999999</v>
      </c>
      <c r="AB110" s="264">
        <v>0</v>
      </c>
      <c r="AC110" s="264">
        <v>0</v>
      </c>
      <c r="AD110" s="264">
        <v>0</v>
      </c>
      <c r="AE110" s="264">
        <v>0</v>
      </c>
      <c r="AF110" s="264">
        <v>0</v>
      </c>
      <c r="AG110" s="264">
        <v>0</v>
      </c>
      <c r="AH110" s="264">
        <v>0</v>
      </c>
      <c r="AI110" s="264">
        <v>0</v>
      </c>
      <c r="AJ110" s="264">
        <v>0</v>
      </c>
      <c r="AK110" s="264">
        <v>0</v>
      </c>
      <c r="AL110" s="264">
        <v>0</v>
      </c>
      <c r="AM110" s="264">
        <v>0</v>
      </c>
      <c r="AN110" s="264">
        <v>0</v>
      </c>
      <c r="AO110" s="264">
        <v>0</v>
      </c>
      <c r="AP110" s="264">
        <v>0</v>
      </c>
      <c r="AQ110" s="264">
        <v>0</v>
      </c>
      <c r="AR110" s="264">
        <v>0</v>
      </c>
      <c r="AS110" s="264">
        <v>0</v>
      </c>
      <c r="AT110" s="577">
        <v>0</v>
      </c>
      <c r="AU110" s="264">
        <v>0</v>
      </c>
      <c r="AV110" s="264">
        <v>0</v>
      </c>
      <c r="AW110" s="264">
        <v>0</v>
      </c>
      <c r="AX110" s="264">
        <v>0</v>
      </c>
      <c r="AY110" s="264">
        <v>0</v>
      </c>
      <c r="AZ110" s="264">
        <v>0</v>
      </c>
      <c r="BA110" s="264">
        <v>0</v>
      </c>
      <c r="BB110" s="264">
        <v>0</v>
      </c>
      <c r="BC110" s="264">
        <v>0</v>
      </c>
      <c r="BD110" s="264">
        <v>0</v>
      </c>
      <c r="BE110" s="264">
        <v>0</v>
      </c>
      <c r="BF110" s="264">
        <v>0</v>
      </c>
      <c r="BG110" s="264">
        <v>0</v>
      </c>
      <c r="BH110" s="264">
        <v>0</v>
      </c>
      <c r="BI110" s="264">
        <v>0</v>
      </c>
      <c r="BJ110" s="264">
        <v>0</v>
      </c>
      <c r="BK110" s="264">
        <v>0</v>
      </c>
      <c r="BL110" s="264">
        <v>0</v>
      </c>
      <c r="BM110" s="577">
        <v>0</v>
      </c>
      <c r="BN110" s="264">
        <v>0</v>
      </c>
      <c r="BO110" s="264">
        <v>0</v>
      </c>
      <c r="BP110" s="264">
        <v>0</v>
      </c>
      <c r="BQ110" s="264">
        <v>13419.42</v>
      </c>
      <c r="BR110" s="264">
        <v>13531.56</v>
      </c>
      <c r="BS110" s="264">
        <v>14108.28</v>
      </c>
      <c r="BT110" s="264">
        <v>14049.54</v>
      </c>
      <c r="BU110" s="264">
        <v>13944.480000000001</v>
      </c>
      <c r="BV110" s="264">
        <v>13907.52</v>
      </c>
      <c r="BW110" s="264">
        <v>13704</v>
      </c>
      <c r="BX110" s="264">
        <v>13720.060000000001</v>
      </c>
      <c r="BY110" s="264">
        <v>13978.39</v>
      </c>
      <c r="BZ110" s="264">
        <v>13516.1</v>
      </c>
      <c r="CA110" s="264">
        <v>13483.930000000002</v>
      </c>
      <c r="CB110" s="264">
        <v>13890.61</v>
      </c>
      <c r="CC110" s="264">
        <v>38598.78</v>
      </c>
      <c r="CD110" s="264">
        <v>39984.520000000004</v>
      </c>
      <c r="CE110" s="264">
        <v>40938.020000000004</v>
      </c>
      <c r="CF110" s="577">
        <v>40340.76</v>
      </c>
      <c r="CG110" s="264">
        <v>0</v>
      </c>
      <c r="CH110" s="264">
        <v>0</v>
      </c>
      <c r="CI110" s="264">
        <v>0</v>
      </c>
      <c r="CJ110" s="264">
        <v>0</v>
      </c>
      <c r="CK110" s="264">
        <v>0</v>
      </c>
      <c r="CL110" s="264">
        <v>0</v>
      </c>
      <c r="CM110" s="264">
        <v>0</v>
      </c>
      <c r="CN110" s="264">
        <v>0</v>
      </c>
      <c r="CO110" s="264">
        <v>0</v>
      </c>
      <c r="CP110" s="264">
        <v>0</v>
      </c>
      <c r="CQ110" s="264">
        <v>0</v>
      </c>
      <c r="CR110" s="264">
        <v>0</v>
      </c>
      <c r="CS110" s="264">
        <v>0</v>
      </c>
      <c r="CT110" s="264">
        <v>0</v>
      </c>
      <c r="CU110" s="264">
        <v>0</v>
      </c>
      <c r="CV110" s="264">
        <v>0</v>
      </c>
      <c r="CW110" s="264">
        <v>0</v>
      </c>
      <c r="CX110" s="264">
        <v>0</v>
      </c>
      <c r="CY110" s="577">
        <v>0</v>
      </c>
      <c r="CZ110" s="264">
        <v>0</v>
      </c>
      <c r="DA110" s="264">
        <v>0</v>
      </c>
      <c r="DB110" s="264">
        <v>0</v>
      </c>
      <c r="DC110" s="428">
        <f t="shared" si="1"/>
        <v>614509.77999999991</v>
      </c>
    </row>
    <row r="111" spans="1:107" x14ac:dyDescent="0.25">
      <c r="A111" s="311">
        <v>5168</v>
      </c>
      <c r="B111" s="347">
        <v>455935</v>
      </c>
      <c r="C111" s="311">
        <v>1017850</v>
      </c>
      <c r="D111" s="14">
        <v>1124352901</v>
      </c>
      <c r="F111" s="14" t="s">
        <v>1024</v>
      </c>
      <c r="G111" s="14" t="str">
        <f>INDEX(FY2019_ALL_Targets!F:F,MATCH(B111,FY2019_ALL_Targets!B:B,0))</f>
        <v>El Paso</v>
      </c>
      <c r="H111" s="14" t="s">
        <v>3185</v>
      </c>
      <c r="I111" s="312" t="s">
        <v>2874</v>
      </c>
      <c r="J111" s="312" t="s">
        <v>2875</v>
      </c>
      <c r="K111" s="312" t="s">
        <v>2876</v>
      </c>
      <c r="L111" s="264">
        <v>0</v>
      </c>
      <c r="M111" s="264">
        <v>0</v>
      </c>
      <c r="N111" s="264">
        <v>0</v>
      </c>
      <c r="O111" s="264">
        <v>0</v>
      </c>
      <c r="P111" s="264">
        <v>0</v>
      </c>
      <c r="Q111" s="264">
        <v>0</v>
      </c>
      <c r="R111" s="264">
        <v>0</v>
      </c>
      <c r="S111" s="264">
        <v>0</v>
      </c>
      <c r="T111" s="264">
        <v>0</v>
      </c>
      <c r="U111" s="264">
        <v>0</v>
      </c>
      <c r="V111" s="264">
        <v>0</v>
      </c>
      <c r="W111" s="264">
        <v>0</v>
      </c>
      <c r="X111" s="264">
        <v>54126.969999999994</v>
      </c>
      <c r="Y111" s="264">
        <v>78558.69</v>
      </c>
      <c r="Z111" s="264">
        <v>76759.51999999999</v>
      </c>
      <c r="AA111" s="577">
        <v>72002.680000000008</v>
      </c>
      <c r="AB111" s="264">
        <v>0</v>
      </c>
      <c r="AC111" s="264">
        <v>0</v>
      </c>
      <c r="AD111" s="264">
        <v>0</v>
      </c>
      <c r="AE111" s="264">
        <v>0</v>
      </c>
      <c r="AF111" s="264">
        <v>0</v>
      </c>
      <c r="AG111" s="264">
        <v>0</v>
      </c>
      <c r="AH111" s="264">
        <v>0</v>
      </c>
      <c r="AI111" s="264">
        <v>0</v>
      </c>
      <c r="AJ111" s="264">
        <v>0</v>
      </c>
      <c r="AK111" s="264">
        <v>0</v>
      </c>
      <c r="AL111" s="264">
        <v>0</v>
      </c>
      <c r="AM111" s="264">
        <v>0</v>
      </c>
      <c r="AN111" s="264">
        <v>0</v>
      </c>
      <c r="AO111" s="264">
        <v>0</v>
      </c>
      <c r="AP111" s="264">
        <v>0</v>
      </c>
      <c r="AQ111" s="264">
        <v>0</v>
      </c>
      <c r="AR111" s="264">
        <v>0</v>
      </c>
      <c r="AS111" s="264">
        <v>0</v>
      </c>
      <c r="AT111" s="577">
        <v>0</v>
      </c>
      <c r="AU111" s="264">
        <v>0</v>
      </c>
      <c r="AV111" s="264">
        <v>0</v>
      </c>
      <c r="AW111" s="264">
        <v>0</v>
      </c>
      <c r="AX111" s="264">
        <v>0</v>
      </c>
      <c r="AY111" s="264">
        <v>0</v>
      </c>
      <c r="AZ111" s="264">
        <v>0</v>
      </c>
      <c r="BA111" s="264">
        <v>0</v>
      </c>
      <c r="BB111" s="264">
        <v>0</v>
      </c>
      <c r="BC111" s="264">
        <v>0</v>
      </c>
      <c r="BD111" s="264">
        <v>0</v>
      </c>
      <c r="BE111" s="264">
        <v>0</v>
      </c>
      <c r="BF111" s="264">
        <v>0</v>
      </c>
      <c r="BG111" s="264">
        <v>0</v>
      </c>
      <c r="BH111" s="264">
        <v>0</v>
      </c>
      <c r="BI111" s="264">
        <v>0</v>
      </c>
      <c r="BJ111" s="264">
        <v>56393.86</v>
      </c>
      <c r="BK111" s="264">
        <v>79284.599999999977</v>
      </c>
      <c r="BL111" s="264">
        <v>77102.78</v>
      </c>
      <c r="BM111" s="577">
        <v>73493.89</v>
      </c>
      <c r="BN111" s="264">
        <v>0</v>
      </c>
      <c r="BO111" s="264">
        <v>0</v>
      </c>
      <c r="BP111" s="264">
        <v>0</v>
      </c>
      <c r="BQ111" s="264">
        <v>0</v>
      </c>
      <c r="BR111" s="264">
        <v>0</v>
      </c>
      <c r="BS111" s="264">
        <v>0</v>
      </c>
      <c r="BT111" s="264">
        <v>0</v>
      </c>
      <c r="BU111" s="264">
        <v>0</v>
      </c>
      <c r="BV111" s="264">
        <v>0</v>
      </c>
      <c r="BW111" s="264">
        <v>0</v>
      </c>
      <c r="BX111" s="264">
        <v>0</v>
      </c>
      <c r="BY111" s="264">
        <v>0</v>
      </c>
      <c r="BZ111" s="264">
        <v>0</v>
      </c>
      <c r="CA111" s="264">
        <v>0</v>
      </c>
      <c r="CB111" s="264">
        <v>0</v>
      </c>
      <c r="CC111" s="264">
        <v>0</v>
      </c>
      <c r="CD111" s="264">
        <v>0</v>
      </c>
      <c r="CE111" s="264">
        <v>0</v>
      </c>
      <c r="CF111" s="577">
        <v>0</v>
      </c>
      <c r="CG111" s="264">
        <v>0</v>
      </c>
      <c r="CH111" s="264">
        <v>0</v>
      </c>
      <c r="CI111" s="264">
        <v>0</v>
      </c>
      <c r="CJ111" s="264">
        <v>0</v>
      </c>
      <c r="CK111" s="264">
        <v>0</v>
      </c>
      <c r="CL111" s="264">
        <v>0</v>
      </c>
      <c r="CM111" s="264">
        <v>0</v>
      </c>
      <c r="CN111" s="264">
        <v>0</v>
      </c>
      <c r="CO111" s="264">
        <v>0</v>
      </c>
      <c r="CP111" s="264">
        <v>0</v>
      </c>
      <c r="CQ111" s="264">
        <v>0</v>
      </c>
      <c r="CR111" s="264">
        <v>0</v>
      </c>
      <c r="CS111" s="264">
        <v>0</v>
      </c>
      <c r="CT111" s="264">
        <v>0</v>
      </c>
      <c r="CU111" s="264">
        <v>0</v>
      </c>
      <c r="CV111" s="264">
        <v>0</v>
      </c>
      <c r="CW111" s="264">
        <v>0</v>
      </c>
      <c r="CX111" s="264">
        <v>0</v>
      </c>
      <c r="CY111" s="577">
        <v>0</v>
      </c>
      <c r="CZ111" s="264">
        <v>0</v>
      </c>
      <c r="DA111" s="264">
        <v>0</v>
      </c>
      <c r="DB111" s="264">
        <v>0</v>
      </c>
      <c r="DC111" s="428">
        <f t="shared" si="1"/>
        <v>567722.99</v>
      </c>
    </row>
    <row r="112" spans="1:107" x14ac:dyDescent="0.25">
      <c r="A112" s="313">
        <v>4672</v>
      </c>
      <c r="B112" s="347">
        <v>455936</v>
      </c>
      <c r="C112" s="313">
        <v>1026295</v>
      </c>
      <c r="D112" s="14">
        <v>1154319853</v>
      </c>
      <c r="F112" s="14" t="s">
        <v>913</v>
      </c>
      <c r="G112" s="14" t="str">
        <f>INDEX(FY2019_ALL_Targets!F:F,MATCH(B112,FY2019_ALL_Targets!B:B,0))</f>
        <v>MRSA West</v>
      </c>
      <c r="H112" s="14" t="s">
        <v>3074</v>
      </c>
      <c r="I112" s="314" t="s">
        <v>2246</v>
      </c>
      <c r="J112" s="314" t="s">
        <v>1011</v>
      </c>
      <c r="K112" s="314" t="s">
        <v>2424</v>
      </c>
      <c r="L112" s="264">
        <v>8448.4500000000007</v>
      </c>
      <c r="M112" s="264">
        <v>8239.57</v>
      </c>
      <c r="N112" s="264">
        <v>9007.9499999999989</v>
      </c>
      <c r="O112" s="264">
        <v>8642.41</v>
      </c>
      <c r="P112" s="264">
        <v>8808.0299999999988</v>
      </c>
      <c r="Q112" s="264">
        <v>8660.43</v>
      </c>
      <c r="R112" s="264">
        <v>8419.2099999999991</v>
      </c>
      <c r="S112" s="264">
        <v>8766.85</v>
      </c>
      <c r="T112" s="264">
        <v>8461.3700000000008</v>
      </c>
      <c r="U112" s="264">
        <v>8495.880000000001</v>
      </c>
      <c r="V112" s="264">
        <v>8306.16</v>
      </c>
      <c r="W112" s="264">
        <v>8555.2000000000007</v>
      </c>
      <c r="X112" s="264">
        <v>13295.77</v>
      </c>
      <c r="Y112" s="264">
        <v>19089.05</v>
      </c>
      <c r="Z112" s="264">
        <v>19774.559999999998</v>
      </c>
      <c r="AA112" s="577">
        <v>19568.420000000002</v>
      </c>
      <c r="AB112" s="264">
        <v>0</v>
      </c>
      <c r="AC112" s="264">
        <v>0</v>
      </c>
      <c r="AD112" s="264">
        <v>0</v>
      </c>
      <c r="AE112" s="264">
        <v>0</v>
      </c>
      <c r="AF112" s="264">
        <v>0</v>
      </c>
      <c r="AG112" s="264">
        <v>0</v>
      </c>
      <c r="AH112" s="264">
        <v>0</v>
      </c>
      <c r="AI112" s="264">
        <v>0</v>
      </c>
      <c r="AJ112" s="264">
        <v>0</v>
      </c>
      <c r="AK112" s="264">
        <v>0</v>
      </c>
      <c r="AL112" s="264">
        <v>0</v>
      </c>
      <c r="AM112" s="264">
        <v>0</v>
      </c>
      <c r="AN112" s="264">
        <v>0</v>
      </c>
      <c r="AO112" s="264">
        <v>0</v>
      </c>
      <c r="AP112" s="264">
        <v>0</v>
      </c>
      <c r="AQ112" s="264">
        <v>0</v>
      </c>
      <c r="AR112" s="264">
        <v>0</v>
      </c>
      <c r="AS112" s="264">
        <v>0</v>
      </c>
      <c r="AT112" s="577">
        <v>0</v>
      </c>
      <c r="AU112" s="264">
        <v>0</v>
      </c>
      <c r="AV112" s="264">
        <v>0</v>
      </c>
      <c r="AW112" s="264">
        <v>0</v>
      </c>
      <c r="AX112" s="264">
        <v>0</v>
      </c>
      <c r="AY112" s="264">
        <v>0</v>
      </c>
      <c r="AZ112" s="264">
        <v>0</v>
      </c>
      <c r="BA112" s="264">
        <v>0</v>
      </c>
      <c r="BB112" s="264">
        <v>0</v>
      </c>
      <c r="BC112" s="264">
        <v>0</v>
      </c>
      <c r="BD112" s="264">
        <v>0</v>
      </c>
      <c r="BE112" s="264">
        <v>0</v>
      </c>
      <c r="BF112" s="264">
        <v>0</v>
      </c>
      <c r="BG112" s="264">
        <v>0</v>
      </c>
      <c r="BH112" s="264">
        <v>0</v>
      </c>
      <c r="BI112" s="264">
        <v>0</v>
      </c>
      <c r="BJ112" s="264">
        <v>0</v>
      </c>
      <c r="BK112" s="264">
        <v>0</v>
      </c>
      <c r="BL112" s="264">
        <v>0</v>
      </c>
      <c r="BM112" s="577">
        <v>0</v>
      </c>
      <c r="BN112" s="264">
        <v>0</v>
      </c>
      <c r="BO112" s="264">
        <v>0</v>
      </c>
      <c r="BP112" s="264">
        <v>0</v>
      </c>
      <c r="BQ112" s="264">
        <v>9373.49</v>
      </c>
      <c r="BR112" s="264">
        <v>9451.82</v>
      </c>
      <c r="BS112" s="264">
        <v>9854.66</v>
      </c>
      <c r="BT112" s="264">
        <v>9813.6299999999992</v>
      </c>
      <c r="BU112" s="264">
        <v>9745.2899999999991</v>
      </c>
      <c r="BV112" s="264">
        <v>9719.4599999999991</v>
      </c>
      <c r="BW112" s="264">
        <v>9586.84</v>
      </c>
      <c r="BX112" s="264">
        <v>9590.7000000000007</v>
      </c>
      <c r="BY112" s="264">
        <v>9771.56</v>
      </c>
      <c r="BZ112" s="264">
        <v>9448.19</v>
      </c>
      <c r="CA112" s="264">
        <v>9425.67</v>
      </c>
      <c r="CB112" s="264">
        <v>9709.94</v>
      </c>
      <c r="CC112" s="264">
        <v>14839.770000000002</v>
      </c>
      <c r="CD112" s="264">
        <v>21407.58</v>
      </c>
      <c r="CE112" s="264">
        <v>22360.510000000006</v>
      </c>
      <c r="CF112" s="577">
        <v>22077.66</v>
      </c>
      <c r="CG112" s="264">
        <v>0</v>
      </c>
      <c r="CH112" s="264">
        <v>0</v>
      </c>
      <c r="CI112" s="264">
        <v>0</v>
      </c>
      <c r="CJ112" s="264">
        <v>0</v>
      </c>
      <c r="CK112" s="264">
        <v>0</v>
      </c>
      <c r="CL112" s="264">
        <v>0</v>
      </c>
      <c r="CM112" s="264">
        <v>0</v>
      </c>
      <c r="CN112" s="264">
        <v>0</v>
      </c>
      <c r="CO112" s="264">
        <v>0</v>
      </c>
      <c r="CP112" s="264">
        <v>0</v>
      </c>
      <c r="CQ112" s="264">
        <v>0</v>
      </c>
      <c r="CR112" s="264">
        <v>0</v>
      </c>
      <c r="CS112" s="264">
        <v>0</v>
      </c>
      <c r="CT112" s="264">
        <v>0</v>
      </c>
      <c r="CU112" s="264">
        <v>0</v>
      </c>
      <c r="CV112" s="264">
        <v>0</v>
      </c>
      <c r="CW112" s="264">
        <v>0</v>
      </c>
      <c r="CX112" s="264">
        <v>0</v>
      </c>
      <c r="CY112" s="577">
        <v>0</v>
      </c>
      <c r="CZ112" s="264">
        <v>0</v>
      </c>
      <c r="DA112" s="264">
        <v>0</v>
      </c>
      <c r="DB112" s="264">
        <v>0</v>
      </c>
      <c r="DC112" s="428">
        <f t="shared" si="1"/>
        <v>370716.08</v>
      </c>
    </row>
    <row r="113" spans="1:107" x14ac:dyDescent="0.25">
      <c r="A113" s="313">
        <v>4347</v>
      </c>
      <c r="B113" s="347">
        <v>455940</v>
      </c>
      <c r="C113" s="313">
        <v>1025904</v>
      </c>
      <c r="D113" s="14">
        <v>1659353589</v>
      </c>
      <c r="F113" s="14" t="s">
        <v>923</v>
      </c>
      <c r="G113" s="14" t="str">
        <f>INDEX(FY2019_ALL_Targets!F:F,MATCH(B113,FY2019_ALL_Targets!B:B,0))</f>
        <v>Lubbock</v>
      </c>
      <c r="H113" s="14" t="s">
        <v>3030</v>
      </c>
      <c r="I113" s="314" t="s">
        <v>2333</v>
      </c>
      <c r="J113" s="314" t="s">
        <v>1011</v>
      </c>
      <c r="K113" s="314" t="s">
        <v>469</v>
      </c>
      <c r="L113" s="264">
        <v>21129.16</v>
      </c>
      <c r="M113" s="264">
        <v>21664.37</v>
      </c>
      <c r="N113" s="264">
        <v>21664.37</v>
      </c>
      <c r="O113" s="264">
        <v>21454.94</v>
      </c>
      <c r="P113" s="264">
        <v>21316.159999999996</v>
      </c>
      <c r="Q113" s="264">
        <v>20650.03</v>
      </c>
      <c r="R113" s="264">
        <v>21140.89</v>
      </c>
      <c r="S113" s="264">
        <v>21026.539999999997</v>
      </c>
      <c r="T113" s="264">
        <v>22290.899999999998</v>
      </c>
      <c r="U113" s="264">
        <v>21356.969999999998</v>
      </c>
      <c r="V113" s="264">
        <v>21548.319999999996</v>
      </c>
      <c r="W113" s="264">
        <v>21825.29</v>
      </c>
      <c r="X113" s="264">
        <v>47062.3</v>
      </c>
      <c r="Y113" s="264">
        <v>60050.159999999996</v>
      </c>
      <c r="Z113" s="264">
        <v>63220.93</v>
      </c>
      <c r="AA113" s="577">
        <v>49934.23</v>
      </c>
      <c r="AB113" s="264">
        <v>0</v>
      </c>
      <c r="AC113" s="264">
        <v>0</v>
      </c>
      <c r="AD113" s="264">
        <v>0</v>
      </c>
      <c r="AE113" s="264">
        <v>0</v>
      </c>
      <c r="AF113" s="264">
        <v>0</v>
      </c>
      <c r="AG113" s="264">
        <v>0</v>
      </c>
      <c r="AH113" s="264">
        <v>0</v>
      </c>
      <c r="AI113" s="264">
        <v>0</v>
      </c>
      <c r="AJ113" s="264">
        <v>0</v>
      </c>
      <c r="AK113" s="264">
        <v>0</v>
      </c>
      <c r="AL113" s="264">
        <v>0</v>
      </c>
      <c r="AM113" s="264">
        <v>0</v>
      </c>
      <c r="AN113" s="264">
        <v>0</v>
      </c>
      <c r="AO113" s="264">
        <v>0</v>
      </c>
      <c r="AP113" s="264">
        <v>0</v>
      </c>
      <c r="AQ113" s="264">
        <v>0</v>
      </c>
      <c r="AR113" s="264">
        <v>0</v>
      </c>
      <c r="AS113" s="264">
        <v>0</v>
      </c>
      <c r="AT113" s="577">
        <v>0</v>
      </c>
      <c r="AU113" s="264">
        <v>0</v>
      </c>
      <c r="AV113" s="264">
        <v>0</v>
      </c>
      <c r="AW113" s="264">
        <v>0</v>
      </c>
      <c r="AX113" s="264">
        <v>0</v>
      </c>
      <c r="AY113" s="264">
        <v>0</v>
      </c>
      <c r="AZ113" s="264">
        <v>0</v>
      </c>
      <c r="BA113" s="264">
        <v>0</v>
      </c>
      <c r="BB113" s="264">
        <v>0</v>
      </c>
      <c r="BC113" s="264">
        <v>0</v>
      </c>
      <c r="BD113" s="264">
        <v>0</v>
      </c>
      <c r="BE113" s="264">
        <v>0</v>
      </c>
      <c r="BF113" s="264">
        <v>0</v>
      </c>
      <c r="BG113" s="264">
        <v>0</v>
      </c>
      <c r="BH113" s="264">
        <v>0</v>
      </c>
      <c r="BI113" s="264">
        <v>0</v>
      </c>
      <c r="BJ113" s="264">
        <v>0</v>
      </c>
      <c r="BK113" s="264">
        <v>0</v>
      </c>
      <c r="BL113" s="264">
        <v>0</v>
      </c>
      <c r="BM113" s="577">
        <v>0</v>
      </c>
      <c r="BN113" s="264">
        <v>0</v>
      </c>
      <c r="BO113" s="264">
        <v>0</v>
      </c>
      <c r="BP113" s="264">
        <v>0</v>
      </c>
      <c r="BQ113" s="264">
        <v>17359.419999999998</v>
      </c>
      <c r="BR113" s="264">
        <v>17615.39</v>
      </c>
      <c r="BS113" s="264">
        <v>19034.86</v>
      </c>
      <c r="BT113" s="264">
        <v>18709.079999999998</v>
      </c>
      <c r="BU113" s="264">
        <v>18376</v>
      </c>
      <c r="BV113" s="264">
        <v>18950.249999999996</v>
      </c>
      <c r="BW113" s="264">
        <v>18737.03</v>
      </c>
      <c r="BX113" s="264">
        <v>19560.88</v>
      </c>
      <c r="BY113" s="264">
        <v>18924.189999999999</v>
      </c>
      <c r="BZ113" s="264">
        <v>18250.66</v>
      </c>
      <c r="CA113" s="264">
        <v>19433.88</v>
      </c>
      <c r="CB113" s="264">
        <v>19155.25</v>
      </c>
      <c r="CC113" s="264">
        <v>39433.790000000008</v>
      </c>
      <c r="CD113" s="264">
        <v>52826.47</v>
      </c>
      <c r="CE113" s="264">
        <v>56080.94</v>
      </c>
      <c r="CF113" s="577">
        <v>43837.19</v>
      </c>
      <c r="CG113" s="264">
        <v>0</v>
      </c>
      <c r="CH113" s="264">
        <v>0</v>
      </c>
      <c r="CI113" s="264">
        <v>0</v>
      </c>
      <c r="CJ113" s="264">
        <v>0</v>
      </c>
      <c r="CK113" s="264">
        <v>0</v>
      </c>
      <c r="CL113" s="264">
        <v>0</v>
      </c>
      <c r="CM113" s="264">
        <v>0</v>
      </c>
      <c r="CN113" s="264">
        <v>0</v>
      </c>
      <c r="CO113" s="264">
        <v>0</v>
      </c>
      <c r="CP113" s="264">
        <v>0</v>
      </c>
      <c r="CQ113" s="264">
        <v>0</v>
      </c>
      <c r="CR113" s="264">
        <v>0</v>
      </c>
      <c r="CS113" s="264">
        <v>0</v>
      </c>
      <c r="CT113" s="264">
        <v>0</v>
      </c>
      <c r="CU113" s="264">
        <v>0</v>
      </c>
      <c r="CV113" s="264">
        <v>0</v>
      </c>
      <c r="CW113" s="264">
        <v>0</v>
      </c>
      <c r="CX113" s="264">
        <v>0</v>
      </c>
      <c r="CY113" s="577">
        <v>0</v>
      </c>
      <c r="CZ113" s="264">
        <v>0</v>
      </c>
      <c r="DA113" s="264">
        <v>0</v>
      </c>
      <c r="DB113" s="264">
        <v>0</v>
      </c>
      <c r="DC113" s="428">
        <f t="shared" si="1"/>
        <v>893620.83999999985</v>
      </c>
    </row>
    <row r="114" spans="1:107" x14ac:dyDescent="0.25">
      <c r="A114" s="313">
        <v>5138</v>
      </c>
      <c r="B114" s="347">
        <v>455942</v>
      </c>
      <c r="C114" s="313">
        <v>1025706</v>
      </c>
      <c r="D114" s="14">
        <v>1366863482</v>
      </c>
      <c r="F114" s="14" t="s">
        <v>923</v>
      </c>
      <c r="G114" s="14" t="str">
        <f>INDEX(FY2019_ALL_Targets!F:F,MATCH(B114,FY2019_ALL_Targets!B:B,0))</f>
        <v>Lubbock</v>
      </c>
      <c r="H114" s="14" t="s">
        <v>3030</v>
      </c>
      <c r="I114" s="314" t="s">
        <v>2916</v>
      </c>
      <c r="J114" s="314" t="s">
        <v>2917</v>
      </c>
      <c r="K114" s="314" t="s">
        <v>2918</v>
      </c>
      <c r="L114" s="264">
        <v>0</v>
      </c>
      <c r="M114" s="264">
        <v>0</v>
      </c>
      <c r="N114" s="264">
        <v>0</v>
      </c>
      <c r="O114" s="264">
        <v>0</v>
      </c>
      <c r="P114" s="264">
        <v>0</v>
      </c>
      <c r="Q114" s="264">
        <v>0</v>
      </c>
      <c r="R114" s="264">
        <v>0</v>
      </c>
      <c r="S114" s="264">
        <v>0</v>
      </c>
      <c r="T114" s="264">
        <v>0</v>
      </c>
      <c r="U114" s="264">
        <v>0</v>
      </c>
      <c r="V114" s="264">
        <v>0</v>
      </c>
      <c r="W114" s="264">
        <v>0</v>
      </c>
      <c r="X114" s="264">
        <v>55289.200000000012</v>
      </c>
      <c r="Y114" s="264">
        <v>46739.319999999992</v>
      </c>
      <c r="Z114" s="264">
        <v>42947.360000000001</v>
      </c>
      <c r="AA114" s="577">
        <v>56627.55</v>
      </c>
      <c r="AB114" s="264">
        <v>0</v>
      </c>
      <c r="AC114" s="264">
        <v>0</v>
      </c>
      <c r="AD114" s="264">
        <v>0</v>
      </c>
      <c r="AE114" s="264">
        <v>0</v>
      </c>
      <c r="AF114" s="264">
        <v>0</v>
      </c>
      <c r="AG114" s="264">
        <v>0</v>
      </c>
      <c r="AH114" s="264">
        <v>0</v>
      </c>
      <c r="AI114" s="264">
        <v>0</v>
      </c>
      <c r="AJ114" s="264">
        <v>0</v>
      </c>
      <c r="AK114" s="264">
        <v>0</v>
      </c>
      <c r="AL114" s="264">
        <v>0</v>
      </c>
      <c r="AM114" s="264">
        <v>0</v>
      </c>
      <c r="AN114" s="264">
        <v>0</v>
      </c>
      <c r="AO114" s="264">
        <v>0</v>
      </c>
      <c r="AP114" s="264">
        <v>0</v>
      </c>
      <c r="AQ114" s="264">
        <v>0</v>
      </c>
      <c r="AR114" s="264">
        <v>0</v>
      </c>
      <c r="AS114" s="264">
        <v>0</v>
      </c>
      <c r="AT114" s="577">
        <v>0</v>
      </c>
      <c r="AU114" s="264">
        <v>0</v>
      </c>
      <c r="AV114" s="264">
        <v>0</v>
      </c>
      <c r="AW114" s="264">
        <v>0</v>
      </c>
      <c r="AX114" s="264">
        <v>0</v>
      </c>
      <c r="AY114" s="264">
        <v>0</v>
      </c>
      <c r="AZ114" s="264">
        <v>0</v>
      </c>
      <c r="BA114" s="264">
        <v>0</v>
      </c>
      <c r="BB114" s="264">
        <v>0</v>
      </c>
      <c r="BC114" s="264">
        <v>0</v>
      </c>
      <c r="BD114" s="264">
        <v>0</v>
      </c>
      <c r="BE114" s="264">
        <v>0</v>
      </c>
      <c r="BF114" s="264">
        <v>0</v>
      </c>
      <c r="BG114" s="264">
        <v>0</v>
      </c>
      <c r="BH114" s="264">
        <v>0</v>
      </c>
      <c r="BI114" s="264">
        <v>0</v>
      </c>
      <c r="BJ114" s="264">
        <v>0</v>
      </c>
      <c r="BK114" s="264">
        <v>0</v>
      </c>
      <c r="BL114" s="264">
        <v>0</v>
      </c>
      <c r="BM114" s="577">
        <v>0</v>
      </c>
      <c r="BN114" s="264">
        <v>0</v>
      </c>
      <c r="BO114" s="264">
        <v>0</v>
      </c>
      <c r="BP114" s="264">
        <v>0</v>
      </c>
      <c r="BQ114" s="264">
        <v>0</v>
      </c>
      <c r="BR114" s="264">
        <v>0</v>
      </c>
      <c r="BS114" s="264">
        <v>0</v>
      </c>
      <c r="BT114" s="264">
        <v>0</v>
      </c>
      <c r="BU114" s="264">
        <v>0</v>
      </c>
      <c r="BV114" s="264">
        <v>0</v>
      </c>
      <c r="BW114" s="264">
        <v>0</v>
      </c>
      <c r="BX114" s="264">
        <v>0</v>
      </c>
      <c r="BY114" s="264">
        <v>0</v>
      </c>
      <c r="BZ114" s="264">
        <v>0</v>
      </c>
      <c r="CA114" s="264">
        <v>0</v>
      </c>
      <c r="CB114" s="264">
        <v>0</v>
      </c>
      <c r="CC114" s="264">
        <v>46327.16</v>
      </c>
      <c r="CD114" s="264">
        <v>41453.040000000008</v>
      </c>
      <c r="CE114" s="264">
        <v>38208.409999999996</v>
      </c>
      <c r="CF114" s="577">
        <v>49725.44000000001</v>
      </c>
      <c r="CG114" s="264">
        <v>0</v>
      </c>
      <c r="CH114" s="264">
        <v>0</v>
      </c>
      <c r="CI114" s="264">
        <v>0</v>
      </c>
      <c r="CJ114" s="264">
        <v>0</v>
      </c>
      <c r="CK114" s="264">
        <v>0</v>
      </c>
      <c r="CL114" s="264">
        <v>0</v>
      </c>
      <c r="CM114" s="264">
        <v>0</v>
      </c>
      <c r="CN114" s="264">
        <v>0</v>
      </c>
      <c r="CO114" s="264">
        <v>0</v>
      </c>
      <c r="CP114" s="264">
        <v>0</v>
      </c>
      <c r="CQ114" s="264">
        <v>0</v>
      </c>
      <c r="CR114" s="264">
        <v>0</v>
      </c>
      <c r="CS114" s="264">
        <v>0</v>
      </c>
      <c r="CT114" s="264">
        <v>0</v>
      </c>
      <c r="CU114" s="264">
        <v>0</v>
      </c>
      <c r="CV114" s="264">
        <v>0</v>
      </c>
      <c r="CW114" s="264">
        <v>0</v>
      </c>
      <c r="CX114" s="264">
        <v>0</v>
      </c>
      <c r="CY114" s="577">
        <v>0</v>
      </c>
      <c r="CZ114" s="264">
        <v>0</v>
      </c>
      <c r="DA114" s="264">
        <v>0</v>
      </c>
      <c r="DB114" s="264">
        <v>0</v>
      </c>
      <c r="DC114" s="428">
        <f t="shared" si="1"/>
        <v>377317.48</v>
      </c>
    </row>
    <row r="115" spans="1:107" x14ac:dyDescent="0.25">
      <c r="A115" s="297">
        <v>4645</v>
      </c>
      <c r="B115" s="347">
        <v>455946</v>
      </c>
      <c r="C115" s="315">
        <v>1026046</v>
      </c>
      <c r="D115" s="14">
        <v>1881648103</v>
      </c>
      <c r="F115" s="14" t="s">
        <v>913</v>
      </c>
      <c r="G115" s="14" t="str">
        <f>INDEX(FY2019_ALL_Targets!F:F,MATCH(B115,FY2019_ALL_Targets!B:B,0))</f>
        <v>MRSA West</v>
      </c>
      <c r="H115" s="14" t="s">
        <v>3070</v>
      </c>
      <c r="I115" s="299" t="s">
        <v>556</v>
      </c>
      <c r="J115" s="299" t="s">
        <v>1011</v>
      </c>
      <c r="K115" s="299" t="s">
        <v>557</v>
      </c>
      <c r="L115" s="264">
        <v>12910.5</v>
      </c>
      <c r="M115" s="264">
        <v>12591.3</v>
      </c>
      <c r="N115" s="264">
        <v>13765.5</v>
      </c>
      <c r="O115" s="264">
        <v>13206.9</v>
      </c>
      <c r="P115" s="264">
        <v>13438.81</v>
      </c>
      <c r="Q115" s="264">
        <v>13213.61</v>
      </c>
      <c r="R115" s="264">
        <v>12850.07</v>
      </c>
      <c r="S115" s="264">
        <v>13370.28</v>
      </c>
      <c r="T115" s="264">
        <v>12904.07</v>
      </c>
      <c r="U115" s="264">
        <v>12956.43</v>
      </c>
      <c r="V115" s="264">
        <v>12666.95</v>
      </c>
      <c r="W115" s="264">
        <v>13046.76</v>
      </c>
      <c r="X115" s="264">
        <v>36925.040000000001</v>
      </c>
      <c r="Y115" s="264">
        <v>32660.28</v>
      </c>
      <c r="Z115" s="264">
        <v>30295.58</v>
      </c>
      <c r="AA115" s="577">
        <v>32495.309999999998</v>
      </c>
      <c r="AB115" s="264">
        <v>0</v>
      </c>
      <c r="AC115" s="264">
        <v>0</v>
      </c>
      <c r="AD115" s="264">
        <v>0</v>
      </c>
      <c r="AE115" s="264">
        <v>0</v>
      </c>
      <c r="AF115" s="264">
        <v>0</v>
      </c>
      <c r="AG115" s="264">
        <v>0</v>
      </c>
      <c r="AH115" s="264">
        <v>0</v>
      </c>
      <c r="AI115" s="264">
        <v>0</v>
      </c>
      <c r="AJ115" s="264">
        <v>0</v>
      </c>
      <c r="AK115" s="264">
        <v>0</v>
      </c>
      <c r="AL115" s="264">
        <v>0</v>
      </c>
      <c r="AM115" s="264">
        <v>0</v>
      </c>
      <c r="AN115" s="264">
        <v>0</v>
      </c>
      <c r="AO115" s="264">
        <v>0</v>
      </c>
      <c r="AP115" s="264">
        <v>0</v>
      </c>
      <c r="AQ115" s="264">
        <v>0</v>
      </c>
      <c r="AR115" s="264">
        <v>0</v>
      </c>
      <c r="AS115" s="264">
        <v>0</v>
      </c>
      <c r="AT115" s="577">
        <v>0</v>
      </c>
      <c r="AU115" s="264">
        <v>0</v>
      </c>
      <c r="AV115" s="264">
        <v>0</v>
      </c>
      <c r="AW115" s="264">
        <v>0</v>
      </c>
      <c r="AX115" s="264">
        <v>0</v>
      </c>
      <c r="AY115" s="264">
        <v>0</v>
      </c>
      <c r="AZ115" s="264">
        <v>0</v>
      </c>
      <c r="BA115" s="264">
        <v>0</v>
      </c>
      <c r="BB115" s="264">
        <v>0</v>
      </c>
      <c r="BC115" s="264">
        <v>0</v>
      </c>
      <c r="BD115" s="264">
        <v>0</v>
      </c>
      <c r="BE115" s="264">
        <v>0</v>
      </c>
      <c r="BF115" s="264">
        <v>0</v>
      </c>
      <c r="BG115" s="264">
        <v>0</v>
      </c>
      <c r="BH115" s="264">
        <v>0</v>
      </c>
      <c r="BI115" s="264">
        <v>0</v>
      </c>
      <c r="BJ115" s="264">
        <v>0</v>
      </c>
      <c r="BK115" s="264">
        <v>0</v>
      </c>
      <c r="BL115" s="264">
        <v>0</v>
      </c>
      <c r="BM115" s="577">
        <v>0</v>
      </c>
      <c r="BN115" s="264">
        <v>0</v>
      </c>
      <c r="BO115" s="264">
        <v>0</v>
      </c>
      <c r="BP115" s="264">
        <v>0</v>
      </c>
      <c r="BQ115" s="264">
        <v>14324.1</v>
      </c>
      <c r="BR115" s="264">
        <v>14443.800000000001</v>
      </c>
      <c r="BS115" s="264">
        <v>15059.4</v>
      </c>
      <c r="BT115" s="264">
        <v>14996.7</v>
      </c>
      <c r="BU115" s="264">
        <v>14868.83</v>
      </c>
      <c r="BV115" s="264">
        <v>14829.42</v>
      </c>
      <c r="BW115" s="264">
        <v>14632.199999999999</v>
      </c>
      <c r="BX115" s="264">
        <v>14626.44</v>
      </c>
      <c r="BY115" s="264">
        <v>14902.210000000001</v>
      </c>
      <c r="BZ115" s="264">
        <v>14408.47</v>
      </c>
      <c r="CA115" s="264">
        <v>14374.2</v>
      </c>
      <c r="CB115" s="264">
        <v>14807.69</v>
      </c>
      <c r="CC115" s="264">
        <v>41213.040000000001</v>
      </c>
      <c r="CD115" s="264">
        <v>36617.96</v>
      </c>
      <c r="CE115" s="264">
        <v>34139.74</v>
      </c>
      <c r="CF115" s="577">
        <v>36649.4</v>
      </c>
      <c r="CG115" s="264">
        <v>0</v>
      </c>
      <c r="CH115" s="264">
        <v>0</v>
      </c>
      <c r="CI115" s="264">
        <v>0</v>
      </c>
      <c r="CJ115" s="264">
        <v>0</v>
      </c>
      <c r="CK115" s="264">
        <v>0</v>
      </c>
      <c r="CL115" s="264">
        <v>0</v>
      </c>
      <c r="CM115" s="264">
        <v>0</v>
      </c>
      <c r="CN115" s="264">
        <v>0</v>
      </c>
      <c r="CO115" s="264">
        <v>0</v>
      </c>
      <c r="CP115" s="264">
        <v>0</v>
      </c>
      <c r="CQ115" s="264">
        <v>0</v>
      </c>
      <c r="CR115" s="264">
        <v>0</v>
      </c>
      <c r="CS115" s="264">
        <v>0</v>
      </c>
      <c r="CT115" s="264">
        <v>0</v>
      </c>
      <c r="CU115" s="264">
        <v>0</v>
      </c>
      <c r="CV115" s="264">
        <v>0</v>
      </c>
      <c r="CW115" s="264">
        <v>0</v>
      </c>
      <c r="CX115" s="264">
        <v>0</v>
      </c>
      <c r="CY115" s="577">
        <v>0</v>
      </c>
      <c r="CZ115" s="264">
        <v>0</v>
      </c>
      <c r="DA115" s="264">
        <v>0</v>
      </c>
      <c r="DB115" s="264">
        <v>0</v>
      </c>
      <c r="DC115" s="428">
        <f t="shared" si="1"/>
        <v>614190.99</v>
      </c>
    </row>
    <row r="116" spans="1:107" x14ac:dyDescent="0.25">
      <c r="A116" s="313">
        <v>4906</v>
      </c>
      <c r="B116" s="347">
        <v>455951</v>
      </c>
      <c r="C116" s="313">
        <v>1026563</v>
      </c>
      <c r="D116" s="14">
        <v>1063784924</v>
      </c>
      <c r="F116" s="14" t="s">
        <v>925</v>
      </c>
      <c r="G116" s="14" t="str">
        <f>INDEX(FY2019_ALL_Targets!F:F,MATCH(B116,FY2019_ALL_Targets!B:B,0))</f>
        <v>MRSA Central</v>
      </c>
      <c r="H116" s="14" t="s">
        <v>3168</v>
      </c>
      <c r="I116" s="314" t="s">
        <v>231</v>
      </c>
      <c r="J116" s="314" t="s">
        <v>938</v>
      </c>
      <c r="K116" s="314" t="s">
        <v>2752</v>
      </c>
      <c r="L116" s="264">
        <v>0</v>
      </c>
      <c r="M116" s="264">
        <v>0</v>
      </c>
      <c r="N116" s="264">
        <v>0</v>
      </c>
      <c r="O116" s="264">
        <v>0</v>
      </c>
      <c r="P116" s="264">
        <v>0</v>
      </c>
      <c r="Q116" s="264">
        <v>0</v>
      </c>
      <c r="R116" s="264">
        <v>0</v>
      </c>
      <c r="S116" s="264">
        <v>0</v>
      </c>
      <c r="T116" s="264">
        <v>0</v>
      </c>
      <c r="U116" s="264">
        <v>0</v>
      </c>
      <c r="V116" s="264">
        <v>0</v>
      </c>
      <c r="W116" s="264">
        <v>0</v>
      </c>
      <c r="X116" s="264">
        <v>0</v>
      </c>
      <c r="Y116" s="264">
        <v>0</v>
      </c>
      <c r="Z116" s="264">
        <v>0</v>
      </c>
      <c r="AA116" s="577">
        <v>0</v>
      </c>
      <c r="AB116" s="264">
        <v>0</v>
      </c>
      <c r="AC116" s="264">
        <v>0</v>
      </c>
      <c r="AD116" s="264">
        <v>0</v>
      </c>
      <c r="AE116" s="264">
        <v>0</v>
      </c>
      <c r="AF116" s="264">
        <v>0</v>
      </c>
      <c r="AG116" s="264">
        <v>0</v>
      </c>
      <c r="AH116" s="264">
        <v>0</v>
      </c>
      <c r="AI116" s="264">
        <v>0</v>
      </c>
      <c r="AJ116" s="264">
        <v>0</v>
      </c>
      <c r="AK116" s="264">
        <v>0</v>
      </c>
      <c r="AL116" s="264">
        <v>0</v>
      </c>
      <c r="AM116" s="264">
        <v>0</v>
      </c>
      <c r="AN116" s="264">
        <v>0</v>
      </c>
      <c r="AO116" s="264">
        <v>0</v>
      </c>
      <c r="AP116" s="264">
        <v>0</v>
      </c>
      <c r="AQ116" s="264">
        <v>0</v>
      </c>
      <c r="AR116" s="264">
        <v>0</v>
      </c>
      <c r="AS116" s="264">
        <v>0</v>
      </c>
      <c r="AT116" s="577">
        <v>0</v>
      </c>
      <c r="AU116" s="264">
        <v>0</v>
      </c>
      <c r="AV116" s="264">
        <v>0</v>
      </c>
      <c r="AW116" s="264">
        <v>0</v>
      </c>
      <c r="AX116" s="264">
        <v>0</v>
      </c>
      <c r="AY116" s="264">
        <v>0</v>
      </c>
      <c r="AZ116" s="264">
        <v>0</v>
      </c>
      <c r="BA116" s="264">
        <v>0</v>
      </c>
      <c r="BB116" s="264">
        <v>0</v>
      </c>
      <c r="BC116" s="264">
        <v>0</v>
      </c>
      <c r="BD116" s="264">
        <v>0</v>
      </c>
      <c r="BE116" s="264">
        <v>0</v>
      </c>
      <c r="BF116" s="264">
        <v>0</v>
      </c>
      <c r="BG116" s="264">
        <v>0</v>
      </c>
      <c r="BH116" s="264">
        <v>0</v>
      </c>
      <c r="BI116" s="264">
        <v>0</v>
      </c>
      <c r="BJ116" s="264">
        <v>0</v>
      </c>
      <c r="BK116" s="264">
        <v>0</v>
      </c>
      <c r="BL116" s="264">
        <v>0</v>
      </c>
      <c r="BM116" s="577">
        <v>0</v>
      </c>
      <c r="BN116" s="264">
        <v>0</v>
      </c>
      <c r="BO116" s="264">
        <v>0</v>
      </c>
      <c r="BP116" s="264">
        <v>0</v>
      </c>
      <c r="BQ116" s="264">
        <v>7395.06</v>
      </c>
      <c r="BR116" s="264">
        <v>7458.78</v>
      </c>
      <c r="BS116" s="264">
        <v>7734.9000000000005</v>
      </c>
      <c r="BT116" s="264">
        <v>7607.46</v>
      </c>
      <c r="BU116" s="264">
        <v>7625.6500000000005</v>
      </c>
      <c r="BV116" s="264">
        <v>7712.9000000000005</v>
      </c>
      <c r="BW116" s="264">
        <v>7617.23</v>
      </c>
      <c r="BX116" s="264">
        <v>608.07999999999993</v>
      </c>
      <c r="BY116" s="264">
        <v>340.01</v>
      </c>
      <c r="BZ116" s="264">
        <v>111.98</v>
      </c>
      <c r="CA116" s="264">
        <v>69.960000000000008</v>
      </c>
      <c r="CB116" s="264">
        <v>45.510000000000005</v>
      </c>
      <c r="CC116" s="264">
        <v>11804.85</v>
      </c>
      <c r="CD116" s="264">
        <v>11992.560000000001</v>
      </c>
      <c r="CE116" s="264">
        <v>10951.37</v>
      </c>
      <c r="CF116" s="577">
        <v>1297.8399999999999</v>
      </c>
      <c r="CG116" s="264">
        <v>0</v>
      </c>
      <c r="CH116" s="264">
        <v>0</v>
      </c>
      <c r="CI116" s="264">
        <v>0</v>
      </c>
      <c r="CJ116" s="264">
        <v>8379.18</v>
      </c>
      <c r="CK116" s="264">
        <v>8357.94</v>
      </c>
      <c r="CL116" s="264">
        <v>8892.4800000000014</v>
      </c>
      <c r="CM116" s="264">
        <v>8913.7200000000012</v>
      </c>
      <c r="CN116" s="264">
        <v>8623.7900000000009</v>
      </c>
      <c r="CO116" s="264">
        <v>8875.07</v>
      </c>
      <c r="CP116" s="264">
        <v>8670.5099999999984</v>
      </c>
      <c r="CQ116" s="264">
        <v>604.93000000000006</v>
      </c>
      <c r="CR116" s="264">
        <v>385.46</v>
      </c>
      <c r="CS116" s="264">
        <v>133.04</v>
      </c>
      <c r="CT116" s="264">
        <v>49</v>
      </c>
      <c r="CU116" s="264">
        <v>80.47</v>
      </c>
      <c r="CV116" s="264">
        <v>13394</v>
      </c>
      <c r="CW116" s="264">
        <v>13809.229999999996</v>
      </c>
      <c r="CX116" s="264">
        <v>12361.79</v>
      </c>
      <c r="CY116" s="577">
        <v>1435.6299999999999</v>
      </c>
      <c r="CZ116" s="264">
        <v>0</v>
      </c>
      <c r="DA116" s="264">
        <v>0</v>
      </c>
      <c r="DB116" s="264">
        <v>0</v>
      </c>
      <c r="DC116" s="428">
        <f t="shared" si="1"/>
        <v>193340.38000000003</v>
      </c>
    </row>
    <row r="117" spans="1:107" x14ac:dyDescent="0.25">
      <c r="A117" s="297">
        <v>4910</v>
      </c>
      <c r="B117" s="347">
        <v>455954</v>
      </c>
      <c r="C117" s="297">
        <v>1026416</v>
      </c>
      <c r="D117" s="14">
        <v>1457304891</v>
      </c>
      <c r="F117" s="14" t="s">
        <v>925</v>
      </c>
      <c r="G117" s="14" t="str">
        <f>INDEX(FY2019_ALL_Targets!F:F,MATCH(B117,FY2019_ALL_Targets!B:B,0))</f>
        <v>MRSA Central</v>
      </c>
      <c r="H117" s="14" t="s">
        <v>3165</v>
      </c>
      <c r="I117" s="299" t="s">
        <v>621</v>
      </c>
      <c r="J117" s="299" t="s">
        <v>973</v>
      </c>
      <c r="K117" s="299" t="s">
        <v>2735</v>
      </c>
      <c r="L117" s="264">
        <v>0</v>
      </c>
      <c r="M117" s="264">
        <v>0</v>
      </c>
      <c r="N117" s="264">
        <v>0</v>
      </c>
      <c r="O117" s="264">
        <v>0</v>
      </c>
      <c r="P117" s="264">
        <v>0</v>
      </c>
      <c r="Q117" s="264">
        <v>0</v>
      </c>
      <c r="R117" s="264">
        <v>0</v>
      </c>
      <c r="S117" s="264">
        <v>0</v>
      </c>
      <c r="T117" s="264">
        <v>0</v>
      </c>
      <c r="U117" s="264">
        <v>0</v>
      </c>
      <c r="V117" s="264">
        <v>0</v>
      </c>
      <c r="W117" s="264">
        <v>0</v>
      </c>
      <c r="X117" s="264">
        <v>0</v>
      </c>
      <c r="Y117" s="264">
        <v>0</v>
      </c>
      <c r="Z117" s="264">
        <v>0</v>
      </c>
      <c r="AA117" s="577">
        <v>0</v>
      </c>
      <c r="AB117" s="264">
        <v>0</v>
      </c>
      <c r="AC117" s="264">
        <v>0</v>
      </c>
      <c r="AD117" s="264">
        <v>0</v>
      </c>
      <c r="AE117" s="264">
        <v>0</v>
      </c>
      <c r="AF117" s="264">
        <v>0</v>
      </c>
      <c r="AG117" s="264">
        <v>0</v>
      </c>
      <c r="AH117" s="264">
        <v>0</v>
      </c>
      <c r="AI117" s="264">
        <v>0</v>
      </c>
      <c r="AJ117" s="264">
        <v>0</v>
      </c>
      <c r="AK117" s="264">
        <v>0</v>
      </c>
      <c r="AL117" s="264">
        <v>0</v>
      </c>
      <c r="AM117" s="264">
        <v>0</v>
      </c>
      <c r="AN117" s="264">
        <v>0</v>
      </c>
      <c r="AO117" s="264">
        <v>0</v>
      </c>
      <c r="AP117" s="264">
        <v>0</v>
      </c>
      <c r="AQ117" s="264">
        <v>0</v>
      </c>
      <c r="AR117" s="264">
        <v>0</v>
      </c>
      <c r="AS117" s="264">
        <v>0</v>
      </c>
      <c r="AT117" s="577">
        <v>0</v>
      </c>
      <c r="AU117" s="264">
        <v>0</v>
      </c>
      <c r="AV117" s="264">
        <v>0</v>
      </c>
      <c r="AW117" s="264">
        <v>0</v>
      </c>
      <c r="AX117" s="264">
        <v>0</v>
      </c>
      <c r="AY117" s="264">
        <v>0</v>
      </c>
      <c r="AZ117" s="264">
        <v>0</v>
      </c>
      <c r="BA117" s="264">
        <v>0</v>
      </c>
      <c r="BB117" s="264">
        <v>0</v>
      </c>
      <c r="BC117" s="264">
        <v>0</v>
      </c>
      <c r="BD117" s="264">
        <v>0</v>
      </c>
      <c r="BE117" s="264">
        <v>0</v>
      </c>
      <c r="BF117" s="264">
        <v>0</v>
      </c>
      <c r="BG117" s="264">
        <v>0</v>
      </c>
      <c r="BH117" s="264">
        <v>0</v>
      </c>
      <c r="BI117" s="264">
        <v>0</v>
      </c>
      <c r="BJ117" s="264">
        <v>0</v>
      </c>
      <c r="BK117" s="264">
        <v>0</v>
      </c>
      <c r="BL117" s="264">
        <v>0</v>
      </c>
      <c r="BM117" s="577">
        <v>0</v>
      </c>
      <c r="BN117" s="264">
        <v>0</v>
      </c>
      <c r="BO117" s="264">
        <v>0</v>
      </c>
      <c r="BP117" s="264">
        <v>0</v>
      </c>
      <c r="BQ117" s="264">
        <v>5661.19</v>
      </c>
      <c r="BR117" s="264">
        <v>5709.97</v>
      </c>
      <c r="BS117" s="264">
        <v>5921.3499999999995</v>
      </c>
      <c r="BT117" s="264">
        <v>5823.79</v>
      </c>
      <c r="BU117" s="264">
        <v>5855.8</v>
      </c>
      <c r="BV117" s="264">
        <v>5922.8</v>
      </c>
      <c r="BW117" s="264">
        <v>5838.5</v>
      </c>
      <c r="BX117" s="264">
        <v>5888.3700000000008</v>
      </c>
      <c r="BY117" s="264">
        <v>5958.38</v>
      </c>
      <c r="BZ117" s="264">
        <v>5874.71</v>
      </c>
      <c r="CA117" s="264">
        <v>5912.16</v>
      </c>
      <c r="CB117" s="264">
        <v>5981.8300000000008</v>
      </c>
      <c r="CC117" s="264">
        <v>16271.550000000003</v>
      </c>
      <c r="CD117" s="264">
        <v>10878.85</v>
      </c>
      <c r="CE117" s="264">
        <v>13495.060000000001</v>
      </c>
      <c r="CF117" s="577">
        <v>13583.91</v>
      </c>
      <c r="CG117" s="264">
        <v>0</v>
      </c>
      <c r="CH117" s="264">
        <v>0</v>
      </c>
      <c r="CI117" s="264">
        <v>0</v>
      </c>
      <c r="CJ117" s="264">
        <v>6414.57</v>
      </c>
      <c r="CK117" s="264">
        <v>6398.31</v>
      </c>
      <c r="CL117" s="264">
        <v>6807.52</v>
      </c>
      <c r="CM117" s="264">
        <v>6823.78</v>
      </c>
      <c r="CN117" s="264">
        <v>6622.28</v>
      </c>
      <c r="CO117" s="264">
        <v>6815.2400000000007</v>
      </c>
      <c r="CP117" s="264">
        <v>6645.64</v>
      </c>
      <c r="CQ117" s="264">
        <v>6692.5400000000009</v>
      </c>
      <c r="CR117" s="264">
        <v>6649.8600000000006</v>
      </c>
      <c r="CS117" s="264">
        <v>6501.89</v>
      </c>
      <c r="CT117" s="264">
        <v>6560.7100000000009</v>
      </c>
      <c r="CU117" s="264">
        <v>6657.2200000000012</v>
      </c>
      <c r="CV117" s="264">
        <v>18462</v>
      </c>
      <c r="CW117" s="264">
        <v>12496.08</v>
      </c>
      <c r="CX117" s="264">
        <v>15262.740000000002</v>
      </c>
      <c r="CY117" s="577">
        <v>15074.890000000001</v>
      </c>
      <c r="CZ117" s="264">
        <v>0</v>
      </c>
      <c r="DA117" s="264">
        <v>0</v>
      </c>
      <c r="DB117" s="264">
        <v>0</v>
      </c>
      <c r="DC117" s="428">
        <f t="shared" si="1"/>
        <v>265463.49</v>
      </c>
    </row>
    <row r="118" spans="1:107" x14ac:dyDescent="0.25">
      <c r="A118" s="297">
        <v>4955</v>
      </c>
      <c r="B118" s="347">
        <v>455957</v>
      </c>
      <c r="C118" s="297">
        <v>1026274</v>
      </c>
      <c r="D118" s="14">
        <v>1568861888</v>
      </c>
      <c r="F118" s="14" t="s">
        <v>937</v>
      </c>
      <c r="G118" s="14" t="str">
        <f>INDEX(FY2019_ALL_Targets!F:F,MATCH(B118,FY2019_ALL_Targets!B:B,0))</f>
        <v>Tarrant</v>
      </c>
      <c r="H118" s="14" t="s">
        <v>3025</v>
      </c>
      <c r="I118" s="299" t="s">
        <v>235</v>
      </c>
      <c r="J118" s="299" t="s">
        <v>997</v>
      </c>
      <c r="K118" s="299" t="s">
        <v>2311</v>
      </c>
      <c r="L118" s="264">
        <v>28058.76</v>
      </c>
      <c r="M118" s="264">
        <v>27800.46</v>
      </c>
      <c r="N118" s="264">
        <v>29807.82</v>
      </c>
      <c r="O118" s="264">
        <v>29542.14</v>
      </c>
      <c r="P118" s="264">
        <v>29032.639999999999</v>
      </c>
      <c r="Q118" s="264">
        <v>28974.400000000001</v>
      </c>
      <c r="R118" s="264">
        <v>28549.920000000002</v>
      </c>
      <c r="S118" s="264">
        <v>29299.63</v>
      </c>
      <c r="T118" s="264">
        <v>29086.969999999998</v>
      </c>
      <c r="U118" s="264">
        <v>27463.34</v>
      </c>
      <c r="V118" s="264">
        <v>27456.06</v>
      </c>
      <c r="W118" s="264">
        <v>27792.52</v>
      </c>
      <c r="X118" s="264">
        <v>80443.439999999988</v>
      </c>
      <c r="Y118" s="264">
        <v>83484.920000000013</v>
      </c>
      <c r="Z118" s="264">
        <v>86195.3</v>
      </c>
      <c r="AA118" s="577">
        <v>82011.520000000004</v>
      </c>
      <c r="AB118" s="264">
        <v>0</v>
      </c>
      <c r="AC118" s="264">
        <v>0</v>
      </c>
      <c r="AD118" s="264">
        <v>0</v>
      </c>
      <c r="AE118" s="264">
        <v>12309.84</v>
      </c>
      <c r="AF118" s="264">
        <v>12782.16</v>
      </c>
      <c r="AG118" s="264">
        <v>13114.26</v>
      </c>
      <c r="AH118" s="264">
        <v>13306.14</v>
      </c>
      <c r="AI118" s="264">
        <v>12652.64</v>
      </c>
      <c r="AJ118" s="264">
        <v>13074.88</v>
      </c>
      <c r="AK118" s="264">
        <v>12805.52</v>
      </c>
      <c r="AL118" s="264">
        <v>13064.97</v>
      </c>
      <c r="AM118" s="264">
        <v>12643.76</v>
      </c>
      <c r="AN118" s="264">
        <v>12248.97</v>
      </c>
      <c r="AO118" s="264">
        <v>12474.52</v>
      </c>
      <c r="AP118" s="264">
        <v>12606.96</v>
      </c>
      <c r="AQ118" s="264">
        <v>35876.61</v>
      </c>
      <c r="AR118" s="264">
        <v>37217.03</v>
      </c>
      <c r="AS118" s="264">
        <v>38192.819999999992</v>
      </c>
      <c r="AT118" s="577">
        <v>37017.579999999994</v>
      </c>
      <c r="AU118" s="264">
        <v>0</v>
      </c>
      <c r="AV118" s="264">
        <v>0</v>
      </c>
      <c r="AW118" s="264">
        <v>0</v>
      </c>
      <c r="AX118" s="264">
        <v>0</v>
      </c>
      <c r="AY118" s="264">
        <v>0</v>
      </c>
      <c r="AZ118" s="264">
        <v>0</v>
      </c>
      <c r="BA118" s="264">
        <v>0</v>
      </c>
      <c r="BB118" s="264">
        <v>0</v>
      </c>
      <c r="BC118" s="264">
        <v>0</v>
      </c>
      <c r="BD118" s="264">
        <v>0</v>
      </c>
      <c r="BE118" s="264">
        <v>0</v>
      </c>
      <c r="BF118" s="264">
        <v>0</v>
      </c>
      <c r="BG118" s="264">
        <v>0</v>
      </c>
      <c r="BH118" s="264">
        <v>0</v>
      </c>
      <c r="BI118" s="264">
        <v>0</v>
      </c>
      <c r="BJ118" s="264">
        <v>0</v>
      </c>
      <c r="BK118" s="264">
        <v>0</v>
      </c>
      <c r="BL118" s="264">
        <v>0</v>
      </c>
      <c r="BM118" s="577">
        <v>0</v>
      </c>
      <c r="BN118" s="264">
        <v>0</v>
      </c>
      <c r="BO118" s="264">
        <v>0</v>
      </c>
      <c r="BP118" s="264">
        <v>0</v>
      </c>
      <c r="BQ118" s="264">
        <v>0</v>
      </c>
      <c r="BR118" s="264">
        <v>0</v>
      </c>
      <c r="BS118" s="264">
        <v>0</v>
      </c>
      <c r="BT118" s="264">
        <v>0</v>
      </c>
      <c r="BU118" s="264">
        <v>0</v>
      </c>
      <c r="BV118" s="264">
        <v>0</v>
      </c>
      <c r="BW118" s="264">
        <v>0</v>
      </c>
      <c r="BX118" s="264">
        <v>0</v>
      </c>
      <c r="BY118" s="264">
        <v>0</v>
      </c>
      <c r="BZ118" s="264">
        <v>0</v>
      </c>
      <c r="CA118" s="264">
        <v>0</v>
      </c>
      <c r="CB118" s="264">
        <v>0</v>
      </c>
      <c r="CC118" s="264">
        <v>0</v>
      </c>
      <c r="CD118" s="264">
        <v>0</v>
      </c>
      <c r="CE118" s="264">
        <v>0</v>
      </c>
      <c r="CF118" s="577">
        <v>0</v>
      </c>
      <c r="CG118" s="264">
        <v>0</v>
      </c>
      <c r="CH118" s="264">
        <v>0</v>
      </c>
      <c r="CI118" s="264">
        <v>0</v>
      </c>
      <c r="CJ118" s="264">
        <v>0</v>
      </c>
      <c r="CK118" s="264">
        <v>0</v>
      </c>
      <c r="CL118" s="264">
        <v>0</v>
      </c>
      <c r="CM118" s="264">
        <v>0</v>
      </c>
      <c r="CN118" s="264">
        <v>0</v>
      </c>
      <c r="CO118" s="264">
        <v>0</v>
      </c>
      <c r="CP118" s="264">
        <v>0</v>
      </c>
      <c r="CQ118" s="264">
        <v>0</v>
      </c>
      <c r="CR118" s="264">
        <v>0</v>
      </c>
      <c r="CS118" s="264">
        <v>0</v>
      </c>
      <c r="CT118" s="264">
        <v>0</v>
      </c>
      <c r="CU118" s="264">
        <v>0</v>
      </c>
      <c r="CV118" s="264">
        <v>0</v>
      </c>
      <c r="CW118" s="264">
        <v>0</v>
      </c>
      <c r="CX118" s="264">
        <v>0</v>
      </c>
      <c r="CY118" s="577">
        <v>0</v>
      </c>
      <c r="CZ118" s="264">
        <v>0</v>
      </c>
      <c r="DA118" s="264">
        <v>0</v>
      </c>
      <c r="DB118" s="264">
        <v>0</v>
      </c>
      <c r="DC118" s="428">
        <f t="shared" si="1"/>
        <v>976388.5</v>
      </c>
    </row>
    <row r="119" spans="1:107" x14ac:dyDescent="0.25">
      <c r="A119" s="311">
        <v>4735</v>
      </c>
      <c r="B119" s="347">
        <v>455961</v>
      </c>
      <c r="C119" s="311">
        <v>1026239</v>
      </c>
      <c r="D119" s="14">
        <v>1114326436</v>
      </c>
      <c r="F119" s="14" t="s">
        <v>913</v>
      </c>
      <c r="G119" s="14" t="str">
        <f>INDEX(FY2019_ALL_Targets!F:F,MATCH(B119,FY2019_ALL_Targets!B:B,0))</f>
        <v>MRSA West</v>
      </c>
      <c r="H119" s="14" t="s">
        <v>3102</v>
      </c>
      <c r="I119" s="312" t="s">
        <v>207</v>
      </c>
      <c r="J119" s="312" t="s">
        <v>997</v>
      </c>
      <c r="K119" s="312" t="s">
        <v>2514</v>
      </c>
      <c r="L119" s="264">
        <v>17168.7</v>
      </c>
      <c r="M119" s="264">
        <v>16744.219999999998</v>
      </c>
      <c r="N119" s="264">
        <v>18305.7</v>
      </c>
      <c r="O119" s="264">
        <v>17562.86</v>
      </c>
      <c r="P119" s="264">
        <v>17854.760000000002</v>
      </c>
      <c r="Q119" s="264">
        <v>17555.560000000001</v>
      </c>
      <c r="R119" s="264">
        <v>17071.32</v>
      </c>
      <c r="S119" s="264">
        <v>17776.699999999997</v>
      </c>
      <c r="T119" s="264">
        <v>17157.64</v>
      </c>
      <c r="U119" s="264">
        <v>17227.66</v>
      </c>
      <c r="V119" s="264">
        <v>16843.02</v>
      </c>
      <c r="W119" s="264">
        <v>17348</v>
      </c>
      <c r="X119" s="264">
        <v>38096.17</v>
      </c>
      <c r="Y119" s="264">
        <v>50109.200000000012</v>
      </c>
      <c r="Z119" s="264">
        <v>51435.88</v>
      </c>
      <c r="AA119" s="577">
        <v>40224.230000000003</v>
      </c>
      <c r="AB119" s="264">
        <v>0</v>
      </c>
      <c r="AC119" s="264">
        <v>0</v>
      </c>
      <c r="AD119" s="264">
        <v>0</v>
      </c>
      <c r="AE119" s="264">
        <v>0</v>
      </c>
      <c r="AF119" s="264">
        <v>0</v>
      </c>
      <c r="AG119" s="264">
        <v>0</v>
      </c>
      <c r="AH119" s="264">
        <v>0</v>
      </c>
      <c r="AI119" s="264">
        <v>0</v>
      </c>
      <c r="AJ119" s="264">
        <v>0</v>
      </c>
      <c r="AK119" s="264">
        <v>0</v>
      </c>
      <c r="AL119" s="264">
        <v>0</v>
      </c>
      <c r="AM119" s="264">
        <v>0</v>
      </c>
      <c r="AN119" s="264">
        <v>0</v>
      </c>
      <c r="AO119" s="264">
        <v>0</v>
      </c>
      <c r="AP119" s="264">
        <v>0</v>
      </c>
      <c r="AQ119" s="264">
        <v>0</v>
      </c>
      <c r="AR119" s="264">
        <v>0</v>
      </c>
      <c r="AS119" s="264">
        <v>0</v>
      </c>
      <c r="AT119" s="577">
        <v>0</v>
      </c>
      <c r="AU119" s="264">
        <v>0</v>
      </c>
      <c r="AV119" s="264">
        <v>0</v>
      </c>
      <c r="AW119" s="264">
        <v>0</v>
      </c>
      <c r="AX119" s="264">
        <v>0</v>
      </c>
      <c r="AY119" s="264">
        <v>0</v>
      </c>
      <c r="AZ119" s="264">
        <v>0</v>
      </c>
      <c r="BA119" s="264">
        <v>0</v>
      </c>
      <c r="BB119" s="264">
        <v>0</v>
      </c>
      <c r="BC119" s="264">
        <v>0</v>
      </c>
      <c r="BD119" s="264">
        <v>0</v>
      </c>
      <c r="BE119" s="264">
        <v>0</v>
      </c>
      <c r="BF119" s="264">
        <v>0</v>
      </c>
      <c r="BG119" s="264">
        <v>0</v>
      </c>
      <c r="BH119" s="264">
        <v>0</v>
      </c>
      <c r="BI119" s="264">
        <v>0</v>
      </c>
      <c r="BJ119" s="264">
        <v>0</v>
      </c>
      <c r="BK119" s="264">
        <v>0</v>
      </c>
      <c r="BL119" s="264">
        <v>0</v>
      </c>
      <c r="BM119" s="577">
        <v>0</v>
      </c>
      <c r="BN119" s="264">
        <v>0</v>
      </c>
      <c r="BO119" s="264">
        <v>0</v>
      </c>
      <c r="BP119" s="264">
        <v>0</v>
      </c>
      <c r="BQ119" s="264">
        <v>19048.54</v>
      </c>
      <c r="BR119" s="264">
        <v>19207.72</v>
      </c>
      <c r="BS119" s="264">
        <v>20026.36</v>
      </c>
      <c r="BT119" s="264">
        <v>19942.98</v>
      </c>
      <c r="BU119" s="264">
        <v>19754.68</v>
      </c>
      <c r="BV119" s="264">
        <v>19702.32</v>
      </c>
      <c r="BW119" s="264">
        <v>19438.88</v>
      </c>
      <c r="BX119" s="264">
        <v>19447.399999999998</v>
      </c>
      <c r="BY119" s="264">
        <v>19814.419999999998</v>
      </c>
      <c r="BZ119" s="264">
        <v>19158.88</v>
      </c>
      <c r="CA119" s="264">
        <v>19113.14</v>
      </c>
      <c r="CB119" s="264">
        <v>19689.579999999998</v>
      </c>
      <c r="CC119" s="264">
        <v>42520.17</v>
      </c>
      <c r="CD119" s="264">
        <v>56193.280000000013</v>
      </c>
      <c r="CE119" s="264">
        <v>58139.320000000007</v>
      </c>
      <c r="CF119" s="577">
        <v>45149.420000000006</v>
      </c>
      <c r="CG119" s="264">
        <v>0</v>
      </c>
      <c r="CH119" s="264">
        <v>0</v>
      </c>
      <c r="CI119" s="264">
        <v>0</v>
      </c>
      <c r="CJ119" s="264">
        <v>0</v>
      </c>
      <c r="CK119" s="264">
        <v>0</v>
      </c>
      <c r="CL119" s="264">
        <v>0</v>
      </c>
      <c r="CM119" s="264">
        <v>0</v>
      </c>
      <c r="CN119" s="264">
        <v>0</v>
      </c>
      <c r="CO119" s="264">
        <v>0</v>
      </c>
      <c r="CP119" s="264">
        <v>0</v>
      </c>
      <c r="CQ119" s="264">
        <v>0</v>
      </c>
      <c r="CR119" s="264">
        <v>0</v>
      </c>
      <c r="CS119" s="264">
        <v>0</v>
      </c>
      <c r="CT119" s="264">
        <v>0</v>
      </c>
      <c r="CU119" s="264">
        <v>0</v>
      </c>
      <c r="CV119" s="264">
        <v>0</v>
      </c>
      <c r="CW119" s="264">
        <v>0</v>
      </c>
      <c r="CX119" s="264">
        <v>0</v>
      </c>
      <c r="CY119" s="577">
        <v>0</v>
      </c>
      <c r="CZ119" s="264">
        <v>0</v>
      </c>
      <c r="DA119" s="264">
        <v>0</v>
      </c>
      <c r="DB119" s="264">
        <v>0</v>
      </c>
      <c r="DC119" s="428">
        <f t="shared" si="1"/>
        <v>824828.71000000008</v>
      </c>
    </row>
    <row r="120" spans="1:107" x14ac:dyDescent="0.25">
      <c r="A120" s="297">
        <v>4653</v>
      </c>
      <c r="B120" s="347">
        <v>455962</v>
      </c>
      <c r="C120" s="297">
        <v>1028682</v>
      </c>
      <c r="D120" s="14">
        <v>1427004225</v>
      </c>
      <c r="F120" s="14" t="s">
        <v>941</v>
      </c>
      <c r="G120" s="14" t="str">
        <f>INDEX(FY2019_ALL_Targets!F:F,MATCH(B120,FY2019_ALL_Targets!B:B,0))</f>
        <v>Dallas</v>
      </c>
      <c r="H120" s="14" t="s">
        <v>3037</v>
      </c>
      <c r="I120" s="299" t="s">
        <v>2444</v>
      </c>
      <c r="J120" s="299" t="s">
        <v>973</v>
      </c>
      <c r="K120" s="299" t="s">
        <v>2445</v>
      </c>
      <c r="L120" s="264">
        <v>0</v>
      </c>
      <c r="M120" s="264">
        <v>0</v>
      </c>
      <c r="N120" s="264">
        <v>0</v>
      </c>
      <c r="O120" s="264">
        <v>0</v>
      </c>
      <c r="P120" s="264">
        <v>0</v>
      </c>
      <c r="Q120" s="264">
        <v>0</v>
      </c>
      <c r="R120" s="264">
        <v>0</v>
      </c>
      <c r="S120" s="264">
        <v>0</v>
      </c>
      <c r="T120" s="264">
        <v>0</v>
      </c>
      <c r="U120" s="264">
        <v>0</v>
      </c>
      <c r="V120" s="264">
        <v>0</v>
      </c>
      <c r="W120" s="264">
        <v>0</v>
      </c>
      <c r="X120" s="264">
        <v>0</v>
      </c>
      <c r="Y120" s="264">
        <v>0</v>
      </c>
      <c r="Z120" s="264">
        <v>0</v>
      </c>
      <c r="AA120" s="577">
        <v>0</v>
      </c>
      <c r="AB120" s="264">
        <v>0</v>
      </c>
      <c r="AC120" s="264">
        <v>0</v>
      </c>
      <c r="AD120" s="264">
        <v>0</v>
      </c>
      <c r="AE120" s="264">
        <v>0</v>
      </c>
      <c r="AF120" s="264">
        <v>0</v>
      </c>
      <c r="AG120" s="264">
        <v>0</v>
      </c>
      <c r="AH120" s="264">
        <v>0</v>
      </c>
      <c r="AI120" s="264">
        <v>0</v>
      </c>
      <c r="AJ120" s="264">
        <v>0</v>
      </c>
      <c r="AK120" s="264">
        <v>0</v>
      </c>
      <c r="AL120" s="264">
        <v>0</v>
      </c>
      <c r="AM120" s="264">
        <v>0</v>
      </c>
      <c r="AN120" s="264">
        <v>0</v>
      </c>
      <c r="AO120" s="264">
        <v>0</v>
      </c>
      <c r="AP120" s="264">
        <v>0</v>
      </c>
      <c r="AQ120" s="264">
        <v>0</v>
      </c>
      <c r="AR120" s="264">
        <v>0</v>
      </c>
      <c r="AS120" s="264">
        <v>0</v>
      </c>
      <c r="AT120" s="577">
        <v>0</v>
      </c>
      <c r="AU120" s="264">
        <v>0</v>
      </c>
      <c r="AV120" s="264">
        <v>0</v>
      </c>
      <c r="AW120" s="264">
        <v>0</v>
      </c>
      <c r="AX120" s="264">
        <v>9279.4499999999989</v>
      </c>
      <c r="AY120" s="264">
        <v>9468.15</v>
      </c>
      <c r="AZ120" s="264">
        <v>10001.1</v>
      </c>
      <c r="BA120" s="264">
        <v>10021.5</v>
      </c>
      <c r="BB120" s="264">
        <v>9729.7199999999993</v>
      </c>
      <c r="BC120" s="264">
        <v>9986.76</v>
      </c>
      <c r="BD120" s="264">
        <v>9268.1200000000008</v>
      </c>
      <c r="BE120" s="264">
        <v>10216.119999999999</v>
      </c>
      <c r="BF120" s="264">
        <v>9578.56</v>
      </c>
      <c r="BG120" s="264">
        <v>9110.2800000000007</v>
      </c>
      <c r="BH120" s="264">
        <v>9212.2800000000007</v>
      </c>
      <c r="BI120" s="264">
        <v>9279.32</v>
      </c>
      <c r="BJ120" s="264">
        <v>27170.34</v>
      </c>
      <c r="BK120" s="264">
        <v>28545.060000000005</v>
      </c>
      <c r="BL120" s="264">
        <v>29121.88</v>
      </c>
      <c r="BM120" s="577">
        <v>27604.43</v>
      </c>
      <c r="BN120" s="264">
        <v>0</v>
      </c>
      <c r="BO120" s="264">
        <v>0</v>
      </c>
      <c r="BP120" s="264">
        <v>0</v>
      </c>
      <c r="BQ120" s="264">
        <v>5775.75</v>
      </c>
      <c r="BR120" s="264">
        <v>5717.1</v>
      </c>
      <c r="BS120" s="264">
        <v>6219.4499999999989</v>
      </c>
      <c r="BT120" s="264">
        <v>6125.0999999999995</v>
      </c>
      <c r="BU120" s="264">
        <v>6012.7199999999993</v>
      </c>
      <c r="BV120" s="264">
        <v>6277.3200000000006</v>
      </c>
      <c r="BW120" s="264">
        <v>5830.48</v>
      </c>
      <c r="BX120" s="264">
        <v>6380.24</v>
      </c>
      <c r="BY120" s="264">
        <v>5953</v>
      </c>
      <c r="BZ120" s="264">
        <v>5818.08</v>
      </c>
      <c r="CA120" s="264">
        <v>5887.8799999999992</v>
      </c>
      <c r="CB120" s="264">
        <v>5766.2</v>
      </c>
      <c r="CC120" s="264">
        <v>16739.86</v>
      </c>
      <c r="CD120" s="264">
        <v>17676.43</v>
      </c>
      <c r="CE120" s="264">
        <v>18201.750000000004</v>
      </c>
      <c r="CF120" s="577">
        <v>17473.710000000003</v>
      </c>
      <c r="CG120" s="264">
        <v>0</v>
      </c>
      <c r="CH120" s="264">
        <v>0</v>
      </c>
      <c r="CI120" s="264">
        <v>0</v>
      </c>
      <c r="CJ120" s="264">
        <v>0</v>
      </c>
      <c r="CK120" s="264">
        <v>0</v>
      </c>
      <c r="CL120" s="264">
        <v>0</v>
      </c>
      <c r="CM120" s="264">
        <v>0</v>
      </c>
      <c r="CN120" s="264">
        <v>0</v>
      </c>
      <c r="CO120" s="264">
        <v>0</v>
      </c>
      <c r="CP120" s="264">
        <v>0</v>
      </c>
      <c r="CQ120" s="264">
        <v>0</v>
      </c>
      <c r="CR120" s="264">
        <v>0</v>
      </c>
      <c r="CS120" s="264">
        <v>0</v>
      </c>
      <c r="CT120" s="264">
        <v>0</v>
      </c>
      <c r="CU120" s="264">
        <v>0</v>
      </c>
      <c r="CV120" s="264">
        <v>0</v>
      </c>
      <c r="CW120" s="264">
        <v>0</v>
      </c>
      <c r="CX120" s="264">
        <v>0</v>
      </c>
      <c r="CY120" s="577">
        <v>0</v>
      </c>
      <c r="CZ120" s="264">
        <v>0</v>
      </c>
      <c r="DA120" s="264">
        <v>0</v>
      </c>
      <c r="DB120" s="264">
        <v>0</v>
      </c>
      <c r="DC120" s="428">
        <f t="shared" si="1"/>
        <v>369448.14</v>
      </c>
    </row>
    <row r="121" spans="1:107" x14ac:dyDescent="0.25">
      <c r="A121" s="297">
        <v>5170</v>
      </c>
      <c r="B121" s="347">
        <v>455965</v>
      </c>
      <c r="C121" s="297">
        <v>1028620</v>
      </c>
      <c r="D121" s="14">
        <v>1396732939</v>
      </c>
      <c r="F121" s="14" t="s">
        <v>913</v>
      </c>
      <c r="G121" s="14" t="str">
        <f>INDEX(FY2019_ALL_Targets!F:F,MATCH(B121,FY2019_ALL_Targets!B:B,0))</f>
        <v>MRSA West</v>
      </c>
      <c r="H121" s="14" t="s">
        <v>3021</v>
      </c>
      <c r="I121" s="299" t="s">
        <v>701</v>
      </c>
      <c r="J121" s="299" t="s">
        <v>996</v>
      </c>
      <c r="K121" s="299" t="s">
        <v>702</v>
      </c>
      <c r="L121" s="264">
        <v>45481.2</v>
      </c>
      <c r="M121" s="264">
        <v>44356.72</v>
      </c>
      <c r="N121" s="264">
        <v>48493.2</v>
      </c>
      <c r="O121" s="264">
        <v>46525.359999999993</v>
      </c>
      <c r="P121" s="264">
        <v>47310.340000000004</v>
      </c>
      <c r="Q121" s="264">
        <v>46517.54</v>
      </c>
      <c r="R121" s="264">
        <v>45243.08</v>
      </c>
      <c r="S121" s="264">
        <v>47075.429999999993</v>
      </c>
      <c r="T121" s="264">
        <v>45434.38</v>
      </c>
      <c r="U121" s="264">
        <v>45618.789999999994</v>
      </c>
      <c r="V121" s="264">
        <v>44599.63</v>
      </c>
      <c r="W121" s="264">
        <v>45936.899999999994</v>
      </c>
      <c r="X121" s="264">
        <v>100786.07000000002</v>
      </c>
      <c r="Y121" s="264">
        <v>103550.98000000004</v>
      </c>
      <c r="Z121" s="264">
        <v>116142.58</v>
      </c>
      <c r="AA121" s="577">
        <v>133217.76</v>
      </c>
      <c r="AB121" s="264">
        <v>0</v>
      </c>
      <c r="AC121" s="264">
        <v>0</v>
      </c>
      <c r="AD121" s="264">
        <v>0</v>
      </c>
      <c r="AE121" s="264">
        <v>0</v>
      </c>
      <c r="AF121" s="264">
        <v>0</v>
      </c>
      <c r="AG121" s="264">
        <v>0</v>
      </c>
      <c r="AH121" s="264">
        <v>0</v>
      </c>
      <c r="AI121" s="264">
        <v>0</v>
      </c>
      <c r="AJ121" s="264">
        <v>0</v>
      </c>
      <c r="AK121" s="264">
        <v>0</v>
      </c>
      <c r="AL121" s="264">
        <v>0</v>
      </c>
      <c r="AM121" s="264">
        <v>0</v>
      </c>
      <c r="AN121" s="264">
        <v>0</v>
      </c>
      <c r="AO121" s="264">
        <v>0</v>
      </c>
      <c r="AP121" s="264">
        <v>0</v>
      </c>
      <c r="AQ121" s="264">
        <v>0</v>
      </c>
      <c r="AR121" s="264">
        <v>0</v>
      </c>
      <c r="AS121" s="264">
        <v>0</v>
      </c>
      <c r="AT121" s="577">
        <v>0</v>
      </c>
      <c r="AU121" s="264">
        <v>0</v>
      </c>
      <c r="AV121" s="264">
        <v>0</v>
      </c>
      <c r="AW121" s="264">
        <v>0</v>
      </c>
      <c r="AX121" s="264">
        <v>0</v>
      </c>
      <c r="AY121" s="264">
        <v>0</v>
      </c>
      <c r="AZ121" s="264">
        <v>0</v>
      </c>
      <c r="BA121" s="264">
        <v>0</v>
      </c>
      <c r="BB121" s="264">
        <v>0</v>
      </c>
      <c r="BC121" s="264">
        <v>0</v>
      </c>
      <c r="BD121" s="264">
        <v>0</v>
      </c>
      <c r="BE121" s="264">
        <v>0</v>
      </c>
      <c r="BF121" s="264">
        <v>0</v>
      </c>
      <c r="BG121" s="264">
        <v>0</v>
      </c>
      <c r="BH121" s="264">
        <v>0</v>
      </c>
      <c r="BI121" s="264">
        <v>0</v>
      </c>
      <c r="BJ121" s="264">
        <v>0</v>
      </c>
      <c r="BK121" s="264">
        <v>0</v>
      </c>
      <c r="BL121" s="264">
        <v>0</v>
      </c>
      <c r="BM121" s="577">
        <v>0</v>
      </c>
      <c r="BN121" s="264">
        <v>0</v>
      </c>
      <c r="BO121" s="264">
        <v>0</v>
      </c>
      <c r="BP121" s="264">
        <v>0</v>
      </c>
      <c r="BQ121" s="264">
        <v>50461.039999999994</v>
      </c>
      <c r="BR121" s="264">
        <v>50882.719999999994</v>
      </c>
      <c r="BS121" s="264">
        <v>53051.360000000001</v>
      </c>
      <c r="BT121" s="264">
        <v>52830.479999999996</v>
      </c>
      <c r="BU121" s="264">
        <v>52344.62</v>
      </c>
      <c r="BV121" s="264">
        <v>52205.88</v>
      </c>
      <c r="BW121" s="264">
        <v>51517.68</v>
      </c>
      <c r="BX121" s="264">
        <v>51498.44</v>
      </c>
      <c r="BY121" s="264">
        <v>52469.729999999996</v>
      </c>
      <c r="BZ121" s="264">
        <v>50731.519999999997</v>
      </c>
      <c r="CA121" s="264">
        <v>50610.76999999999</v>
      </c>
      <c r="CB121" s="264">
        <v>52137.069999999992</v>
      </c>
      <c r="CC121" s="264">
        <v>112490.07000000002</v>
      </c>
      <c r="CD121" s="264">
        <v>116109.88000000003</v>
      </c>
      <c r="CE121" s="264">
        <v>131252.85999999999</v>
      </c>
      <c r="CF121" s="577">
        <v>150696.03999999998</v>
      </c>
      <c r="CG121" s="264">
        <v>0</v>
      </c>
      <c r="CH121" s="264">
        <v>0</v>
      </c>
      <c r="CI121" s="264">
        <v>0</v>
      </c>
      <c r="CJ121" s="264">
        <v>0</v>
      </c>
      <c r="CK121" s="264">
        <v>0</v>
      </c>
      <c r="CL121" s="264">
        <v>0</v>
      </c>
      <c r="CM121" s="264">
        <v>0</v>
      </c>
      <c r="CN121" s="264">
        <v>0</v>
      </c>
      <c r="CO121" s="264">
        <v>0</v>
      </c>
      <c r="CP121" s="264">
        <v>0</v>
      </c>
      <c r="CQ121" s="264">
        <v>0</v>
      </c>
      <c r="CR121" s="264">
        <v>0</v>
      </c>
      <c r="CS121" s="264">
        <v>0</v>
      </c>
      <c r="CT121" s="264">
        <v>0</v>
      </c>
      <c r="CU121" s="264">
        <v>0</v>
      </c>
      <c r="CV121" s="264">
        <v>0</v>
      </c>
      <c r="CW121" s="264">
        <v>0</v>
      </c>
      <c r="CX121" s="264">
        <v>0</v>
      </c>
      <c r="CY121" s="577">
        <v>0</v>
      </c>
      <c r="CZ121" s="264">
        <v>0</v>
      </c>
      <c r="DA121" s="264">
        <v>0</v>
      </c>
      <c r="DB121" s="264">
        <v>0</v>
      </c>
      <c r="DC121" s="428">
        <f t="shared" si="1"/>
        <v>2137580.12</v>
      </c>
    </row>
    <row r="122" spans="1:107" x14ac:dyDescent="0.25">
      <c r="A122" s="297">
        <v>5241</v>
      </c>
      <c r="B122" s="347">
        <v>455968</v>
      </c>
      <c r="C122" s="297">
        <v>1026574</v>
      </c>
      <c r="D122" s="14">
        <v>1659535441</v>
      </c>
      <c r="F122" s="14" t="s">
        <v>913</v>
      </c>
      <c r="G122" s="14" t="str">
        <f>INDEX(FY2019_ALL_Targets!F:F,MATCH(B122,FY2019_ALL_Targets!B:B,0))</f>
        <v>MRSA West</v>
      </c>
      <c r="H122" s="14" t="s">
        <v>3160</v>
      </c>
      <c r="I122" s="299" t="s">
        <v>735</v>
      </c>
      <c r="J122" s="299" t="s">
        <v>943</v>
      </c>
      <c r="K122" s="299" t="s">
        <v>2819</v>
      </c>
      <c r="L122" s="264">
        <v>3578.7</v>
      </c>
      <c r="M122" s="264">
        <v>3490.2200000000003</v>
      </c>
      <c r="N122" s="264">
        <v>3815.7000000000003</v>
      </c>
      <c r="O122" s="264">
        <v>3660.86</v>
      </c>
      <c r="P122" s="264">
        <v>3723.7200000000003</v>
      </c>
      <c r="Q122" s="264">
        <v>3661.32</v>
      </c>
      <c r="R122" s="264">
        <v>3545.8399999999997</v>
      </c>
      <c r="S122" s="264">
        <v>3701.7200000000003</v>
      </c>
      <c r="T122" s="264">
        <v>3572.3599999999997</v>
      </c>
      <c r="U122" s="264">
        <v>3587.12</v>
      </c>
      <c r="V122" s="264">
        <v>3507.0400000000004</v>
      </c>
      <c r="W122" s="264">
        <v>3612.2</v>
      </c>
      <c r="X122" s="264">
        <v>5717.87</v>
      </c>
      <c r="Y122" s="264">
        <v>8252.590000000002</v>
      </c>
      <c r="Z122" s="264">
        <v>10455.52</v>
      </c>
      <c r="AA122" s="577">
        <v>10402.900000000001</v>
      </c>
      <c r="AB122" s="264">
        <v>0</v>
      </c>
      <c r="AC122" s="264">
        <v>0</v>
      </c>
      <c r="AD122" s="264">
        <v>0</v>
      </c>
      <c r="AE122" s="264">
        <v>0</v>
      </c>
      <c r="AF122" s="264">
        <v>0</v>
      </c>
      <c r="AG122" s="264">
        <v>0</v>
      </c>
      <c r="AH122" s="264">
        <v>0</v>
      </c>
      <c r="AI122" s="264">
        <v>0</v>
      </c>
      <c r="AJ122" s="264">
        <v>0</v>
      </c>
      <c r="AK122" s="264">
        <v>0</v>
      </c>
      <c r="AL122" s="264">
        <v>0</v>
      </c>
      <c r="AM122" s="264">
        <v>0</v>
      </c>
      <c r="AN122" s="264">
        <v>0</v>
      </c>
      <c r="AO122" s="264">
        <v>0</v>
      </c>
      <c r="AP122" s="264">
        <v>0</v>
      </c>
      <c r="AQ122" s="264">
        <v>0</v>
      </c>
      <c r="AR122" s="264">
        <v>0</v>
      </c>
      <c r="AS122" s="264">
        <v>0</v>
      </c>
      <c r="AT122" s="577">
        <v>0</v>
      </c>
      <c r="AU122" s="264">
        <v>0</v>
      </c>
      <c r="AV122" s="264">
        <v>0</v>
      </c>
      <c r="AW122" s="264">
        <v>0</v>
      </c>
      <c r="AX122" s="264">
        <v>0</v>
      </c>
      <c r="AY122" s="264">
        <v>0</v>
      </c>
      <c r="AZ122" s="264">
        <v>0</v>
      </c>
      <c r="BA122" s="264">
        <v>0</v>
      </c>
      <c r="BB122" s="264">
        <v>0</v>
      </c>
      <c r="BC122" s="264">
        <v>0</v>
      </c>
      <c r="BD122" s="264">
        <v>0</v>
      </c>
      <c r="BE122" s="264">
        <v>0</v>
      </c>
      <c r="BF122" s="264">
        <v>0</v>
      </c>
      <c r="BG122" s="264">
        <v>0</v>
      </c>
      <c r="BH122" s="264">
        <v>0</v>
      </c>
      <c r="BI122" s="264">
        <v>0</v>
      </c>
      <c r="BJ122" s="264">
        <v>0</v>
      </c>
      <c r="BK122" s="264">
        <v>0</v>
      </c>
      <c r="BL122" s="264">
        <v>0</v>
      </c>
      <c r="BM122" s="577">
        <v>0</v>
      </c>
      <c r="BN122" s="264">
        <v>0</v>
      </c>
      <c r="BO122" s="264">
        <v>0</v>
      </c>
      <c r="BP122" s="264">
        <v>0</v>
      </c>
      <c r="BQ122" s="264">
        <v>3970.54</v>
      </c>
      <c r="BR122" s="264">
        <v>4003.7200000000003</v>
      </c>
      <c r="BS122" s="264">
        <v>4174.3600000000006</v>
      </c>
      <c r="BT122" s="264">
        <v>4156.9799999999996</v>
      </c>
      <c r="BU122" s="264">
        <v>4119.96</v>
      </c>
      <c r="BV122" s="264">
        <v>4109.04</v>
      </c>
      <c r="BW122" s="264">
        <v>4037.6000000000004</v>
      </c>
      <c r="BX122" s="264">
        <v>4049.5600000000004</v>
      </c>
      <c r="BY122" s="264">
        <v>4125.4400000000005</v>
      </c>
      <c r="BZ122" s="264">
        <v>3989.16</v>
      </c>
      <c r="CA122" s="264">
        <v>3979.7200000000003</v>
      </c>
      <c r="CB122" s="264">
        <v>4099.76</v>
      </c>
      <c r="CC122" s="264">
        <v>6381.87</v>
      </c>
      <c r="CD122" s="264">
        <v>9254.9800000000014</v>
      </c>
      <c r="CE122" s="264">
        <v>11842.130000000003</v>
      </c>
      <c r="CF122" s="577">
        <v>11755.819999999998</v>
      </c>
      <c r="CG122" s="264">
        <v>0</v>
      </c>
      <c r="CH122" s="264">
        <v>0</v>
      </c>
      <c r="CI122" s="264">
        <v>0</v>
      </c>
      <c r="CJ122" s="264">
        <v>0</v>
      </c>
      <c r="CK122" s="264">
        <v>0</v>
      </c>
      <c r="CL122" s="264">
        <v>0</v>
      </c>
      <c r="CM122" s="264">
        <v>0</v>
      </c>
      <c r="CN122" s="264">
        <v>0</v>
      </c>
      <c r="CO122" s="264">
        <v>0</v>
      </c>
      <c r="CP122" s="264">
        <v>0</v>
      </c>
      <c r="CQ122" s="264">
        <v>0</v>
      </c>
      <c r="CR122" s="264">
        <v>0</v>
      </c>
      <c r="CS122" s="264">
        <v>0</v>
      </c>
      <c r="CT122" s="264">
        <v>0</v>
      </c>
      <c r="CU122" s="264">
        <v>0</v>
      </c>
      <c r="CV122" s="264">
        <v>0</v>
      </c>
      <c r="CW122" s="264">
        <v>0</v>
      </c>
      <c r="CX122" s="264">
        <v>0</v>
      </c>
      <c r="CY122" s="577">
        <v>0</v>
      </c>
      <c r="CZ122" s="264">
        <v>0</v>
      </c>
      <c r="DA122" s="264">
        <v>0</v>
      </c>
      <c r="DB122" s="264">
        <v>0</v>
      </c>
      <c r="DC122" s="428">
        <f t="shared" si="1"/>
        <v>166336.32000000004</v>
      </c>
    </row>
    <row r="123" spans="1:107" x14ac:dyDescent="0.25">
      <c r="A123" s="297">
        <v>4863</v>
      </c>
      <c r="B123" s="347">
        <v>455970</v>
      </c>
      <c r="C123" s="297">
        <v>1015212</v>
      </c>
      <c r="D123" s="14">
        <v>1306043583</v>
      </c>
      <c r="F123" s="14" t="s">
        <v>939</v>
      </c>
      <c r="G123" s="14" t="str">
        <f>INDEX(FY2019_ALL_Targets!F:F,MATCH(B123,FY2019_ALL_Targets!B:B,0))</f>
        <v>MRSA Northeast</v>
      </c>
      <c r="H123" s="14" t="s">
        <v>3089</v>
      </c>
      <c r="I123" s="299" t="s">
        <v>2478</v>
      </c>
      <c r="J123" s="299" t="s">
        <v>945</v>
      </c>
      <c r="K123" s="299" t="s">
        <v>610</v>
      </c>
      <c r="L123" s="264">
        <v>0</v>
      </c>
      <c r="M123" s="264">
        <v>0</v>
      </c>
      <c r="N123" s="264">
        <v>0</v>
      </c>
      <c r="O123" s="264">
        <v>0</v>
      </c>
      <c r="P123" s="264">
        <v>0</v>
      </c>
      <c r="Q123" s="264">
        <v>0</v>
      </c>
      <c r="R123" s="264">
        <v>0</v>
      </c>
      <c r="S123" s="264">
        <v>0</v>
      </c>
      <c r="T123" s="264">
        <v>0</v>
      </c>
      <c r="U123" s="264">
        <v>0</v>
      </c>
      <c r="V123" s="264">
        <v>0</v>
      </c>
      <c r="W123" s="264">
        <v>0</v>
      </c>
      <c r="X123" s="264">
        <v>0</v>
      </c>
      <c r="Y123" s="264">
        <v>0</v>
      </c>
      <c r="Z123" s="264">
        <v>0</v>
      </c>
      <c r="AA123" s="577">
        <v>0</v>
      </c>
      <c r="AB123" s="264">
        <v>0</v>
      </c>
      <c r="AC123" s="264">
        <v>0</v>
      </c>
      <c r="AD123" s="264">
        <v>0</v>
      </c>
      <c r="AE123" s="264">
        <v>9087.0400000000009</v>
      </c>
      <c r="AF123" s="264">
        <v>9285.43</v>
      </c>
      <c r="AG123" s="264">
        <v>9732.7799999999988</v>
      </c>
      <c r="AH123" s="264">
        <v>9725</v>
      </c>
      <c r="AI123" s="264">
        <v>9711.36</v>
      </c>
      <c r="AJ123" s="264">
        <v>9446.4</v>
      </c>
      <c r="AK123" s="264">
        <v>9606.25</v>
      </c>
      <c r="AL123" s="264">
        <v>9991.4</v>
      </c>
      <c r="AM123" s="264">
        <v>9750.4500000000007</v>
      </c>
      <c r="AN123" s="264">
        <v>9788.84</v>
      </c>
      <c r="AO123" s="264">
        <v>9697.3799999999992</v>
      </c>
      <c r="AP123" s="264">
        <v>9995.2099999999991</v>
      </c>
      <c r="AQ123" s="264">
        <v>20446.75</v>
      </c>
      <c r="AR123" s="264">
        <v>21282.260000000002</v>
      </c>
      <c r="AS123" s="264">
        <v>16287.37</v>
      </c>
      <c r="AT123" s="577">
        <v>14172.6</v>
      </c>
      <c r="AU123" s="264">
        <v>0</v>
      </c>
      <c r="AV123" s="264">
        <v>0</v>
      </c>
      <c r="AW123" s="264">
        <v>0</v>
      </c>
      <c r="AX123" s="264">
        <v>0</v>
      </c>
      <c r="AY123" s="264">
        <v>0</v>
      </c>
      <c r="AZ123" s="264">
        <v>0</v>
      </c>
      <c r="BA123" s="264">
        <v>0</v>
      </c>
      <c r="BB123" s="264">
        <v>0</v>
      </c>
      <c r="BC123" s="264">
        <v>0</v>
      </c>
      <c r="BD123" s="264">
        <v>0</v>
      </c>
      <c r="BE123" s="264">
        <v>0</v>
      </c>
      <c r="BF123" s="264">
        <v>0</v>
      </c>
      <c r="BG123" s="264">
        <v>0</v>
      </c>
      <c r="BH123" s="264">
        <v>0</v>
      </c>
      <c r="BI123" s="264">
        <v>0</v>
      </c>
      <c r="BJ123" s="264">
        <v>0</v>
      </c>
      <c r="BK123" s="264">
        <v>0</v>
      </c>
      <c r="BL123" s="264">
        <v>0</v>
      </c>
      <c r="BM123" s="577">
        <v>0</v>
      </c>
      <c r="BN123" s="264">
        <v>0</v>
      </c>
      <c r="BO123" s="264">
        <v>0</v>
      </c>
      <c r="BP123" s="264">
        <v>0</v>
      </c>
      <c r="BQ123" s="264">
        <v>0</v>
      </c>
      <c r="BR123" s="264">
        <v>0</v>
      </c>
      <c r="BS123" s="264">
        <v>0</v>
      </c>
      <c r="BT123" s="264">
        <v>0</v>
      </c>
      <c r="BU123" s="264">
        <v>0</v>
      </c>
      <c r="BV123" s="264">
        <v>0</v>
      </c>
      <c r="BW123" s="264">
        <v>0</v>
      </c>
      <c r="BX123" s="264">
        <v>0</v>
      </c>
      <c r="BY123" s="264">
        <v>0</v>
      </c>
      <c r="BZ123" s="264">
        <v>0</v>
      </c>
      <c r="CA123" s="264">
        <v>0</v>
      </c>
      <c r="CB123" s="264">
        <v>0</v>
      </c>
      <c r="CC123" s="264">
        <v>0</v>
      </c>
      <c r="CD123" s="264">
        <v>0</v>
      </c>
      <c r="CE123" s="264">
        <v>0</v>
      </c>
      <c r="CF123" s="577">
        <v>0</v>
      </c>
      <c r="CG123" s="264">
        <v>0</v>
      </c>
      <c r="CH123" s="264">
        <v>0</v>
      </c>
      <c r="CI123" s="264">
        <v>0</v>
      </c>
      <c r="CJ123" s="264">
        <v>13443.84</v>
      </c>
      <c r="CK123" s="264">
        <v>13568.320000000002</v>
      </c>
      <c r="CL123" s="264">
        <v>13968.99</v>
      </c>
      <c r="CM123" s="264">
        <v>14120.7</v>
      </c>
      <c r="CN123" s="264">
        <v>13912.32</v>
      </c>
      <c r="CO123" s="264">
        <v>13643.52</v>
      </c>
      <c r="CP123" s="264">
        <v>14348.990000000002</v>
      </c>
      <c r="CQ123" s="264">
        <v>14672.99</v>
      </c>
      <c r="CR123" s="264">
        <v>14290.630000000001</v>
      </c>
      <c r="CS123" s="264">
        <v>14074.279999999999</v>
      </c>
      <c r="CT123" s="264">
        <v>13796.37</v>
      </c>
      <c r="CU123" s="264">
        <v>14129.71</v>
      </c>
      <c r="CV123" s="264">
        <v>29814.049999999996</v>
      </c>
      <c r="CW123" s="264">
        <v>30703.369999999995</v>
      </c>
      <c r="CX123" s="264">
        <v>24069.68</v>
      </c>
      <c r="CY123" s="577">
        <v>20179.78</v>
      </c>
      <c r="CZ123" s="264">
        <v>0</v>
      </c>
      <c r="DA123" s="264">
        <v>0</v>
      </c>
      <c r="DB123" s="264">
        <v>0</v>
      </c>
      <c r="DC123" s="428">
        <f t="shared" si="1"/>
        <v>460744.05999999994</v>
      </c>
    </row>
    <row r="124" spans="1:107" x14ac:dyDescent="0.25">
      <c r="A124" s="297">
        <v>5295</v>
      </c>
      <c r="B124" s="347">
        <v>455974</v>
      </c>
      <c r="C124" s="297">
        <v>1025975</v>
      </c>
      <c r="D124" s="14">
        <v>1518915099</v>
      </c>
      <c r="F124" s="14" t="s">
        <v>935</v>
      </c>
      <c r="G124" s="14" t="str">
        <f>INDEX(FY2019_ALL_Targets!F:F,MATCH(B124,FY2019_ALL_Targets!B:B,0))</f>
        <v>Nueces</v>
      </c>
      <c r="H124" s="14" t="s">
        <v>3126</v>
      </c>
      <c r="I124" s="299" t="s">
        <v>2578</v>
      </c>
      <c r="J124" s="299" t="s">
        <v>1016</v>
      </c>
      <c r="K124" s="299" t="s">
        <v>1921</v>
      </c>
      <c r="L124" s="264">
        <v>0</v>
      </c>
      <c r="M124" s="264">
        <v>0</v>
      </c>
      <c r="N124" s="264">
        <v>0</v>
      </c>
      <c r="O124" s="264">
        <v>0</v>
      </c>
      <c r="P124" s="264">
        <v>0</v>
      </c>
      <c r="Q124" s="264">
        <v>0</v>
      </c>
      <c r="R124" s="264">
        <v>0</v>
      </c>
      <c r="S124" s="264">
        <v>0</v>
      </c>
      <c r="T124" s="264">
        <v>0</v>
      </c>
      <c r="U124" s="264">
        <v>0</v>
      </c>
      <c r="V124" s="264">
        <v>0</v>
      </c>
      <c r="W124" s="264">
        <v>0</v>
      </c>
      <c r="X124" s="264">
        <v>0</v>
      </c>
      <c r="Y124" s="264">
        <v>0</v>
      </c>
      <c r="Z124" s="264">
        <v>0</v>
      </c>
      <c r="AA124" s="577">
        <v>0</v>
      </c>
      <c r="AB124" s="264">
        <v>0</v>
      </c>
      <c r="AC124" s="264">
        <v>0</v>
      </c>
      <c r="AD124" s="264">
        <v>0</v>
      </c>
      <c r="AE124" s="264">
        <v>0</v>
      </c>
      <c r="AF124" s="264">
        <v>0</v>
      </c>
      <c r="AG124" s="264">
        <v>0</v>
      </c>
      <c r="AH124" s="264">
        <v>0</v>
      </c>
      <c r="AI124" s="264">
        <v>0</v>
      </c>
      <c r="AJ124" s="264">
        <v>0</v>
      </c>
      <c r="AK124" s="264">
        <v>0</v>
      </c>
      <c r="AL124" s="264">
        <v>0</v>
      </c>
      <c r="AM124" s="264">
        <v>0</v>
      </c>
      <c r="AN124" s="264">
        <v>0</v>
      </c>
      <c r="AO124" s="264">
        <v>0</v>
      </c>
      <c r="AP124" s="264">
        <v>0</v>
      </c>
      <c r="AQ124" s="264">
        <v>0</v>
      </c>
      <c r="AR124" s="264">
        <v>0</v>
      </c>
      <c r="AS124" s="264">
        <v>0</v>
      </c>
      <c r="AT124" s="577">
        <v>0</v>
      </c>
      <c r="AU124" s="264">
        <v>0</v>
      </c>
      <c r="AV124" s="264">
        <v>0</v>
      </c>
      <c r="AW124" s="264">
        <v>0</v>
      </c>
      <c r="AX124" s="264">
        <v>0</v>
      </c>
      <c r="AY124" s="264">
        <v>0</v>
      </c>
      <c r="AZ124" s="264">
        <v>0</v>
      </c>
      <c r="BA124" s="264">
        <v>0</v>
      </c>
      <c r="BB124" s="264">
        <v>0</v>
      </c>
      <c r="BC124" s="264">
        <v>0</v>
      </c>
      <c r="BD124" s="264">
        <v>0</v>
      </c>
      <c r="BE124" s="264">
        <v>0</v>
      </c>
      <c r="BF124" s="264">
        <v>0</v>
      </c>
      <c r="BG124" s="264">
        <v>0</v>
      </c>
      <c r="BH124" s="264">
        <v>0</v>
      </c>
      <c r="BI124" s="264">
        <v>0</v>
      </c>
      <c r="BJ124" s="264">
        <v>0</v>
      </c>
      <c r="BK124" s="264">
        <v>0</v>
      </c>
      <c r="BL124" s="264">
        <v>0</v>
      </c>
      <c r="BM124" s="577">
        <v>0</v>
      </c>
      <c r="BN124" s="264">
        <v>0</v>
      </c>
      <c r="BO124" s="264">
        <v>0</v>
      </c>
      <c r="BP124" s="264">
        <v>0</v>
      </c>
      <c r="BQ124" s="264">
        <v>13095.35</v>
      </c>
      <c r="BR124" s="264">
        <v>13240.050000000001</v>
      </c>
      <c r="BS124" s="264">
        <v>14137.19</v>
      </c>
      <c r="BT124" s="264">
        <v>14730.460000000001</v>
      </c>
      <c r="BU124" s="264">
        <v>14675.829999999998</v>
      </c>
      <c r="BV124" s="264">
        <v>14461.479999999998</v>
      </c>
      <c r="BW124" s="264">
        <v>13929.61</v>
      </c>
      <c r="BX124" s="264">
        <v>13714.789999999999</v>
      </c>
      <c r="BY124" s="264">
        <v>13056.84</v>
      </c>
      <c r="BZ124" s="264">
        <v>12561.34</v>
      </c>
      <c r="CA124" s="264">
        <v>12149.71</v>
      </c>
      <c r="CB124" s="264">
        <v>13144.07</v>
      </c>
      <c r="CC124" s="264">
        <v>4027.6800000000003</v>
      </c>
      <c r="CD124" s="264">
        <v>39739.480000000003</v>
      </c>
      <c r="CE124" s="264">
        <v>31893.68</v>
      </c>
      <c r="CF124" s="577">
        <v>29405.22</v>
      </c>
      <c r="CG124" s="264">
        <v>0</v>
      </c>
      <c r="CH124" s="264">
        <v>0</v>
      </c>
      <c r="CI124" s="264">
        <v>0</v>
      </c>
      <c r="CJ124" s="264">
        <v>14064.84</v>
      </c>
      <c r="CK124" s="264">
        <v>14773.87</v>
      </c>
      <c r="CL124" s="264">
        <v>15179.03</v>
      </c>
      <c r="CM124" s="264">
        <v>15425.02</v>
      </c>
      <c r="CN124" s="264">
        <v>15104.529999999999</v>
      </c>
      <c r="CO124" s="264">
        <v>15418.91</v>
      </c>
      <c r="CP124" s="264">
        <v>13860.699999999999</v>
      </c>
      <c r="CQ124" s="264">
        <v>14462.75</v>
      </c>
      <c r="CR124" s="264">
        <v>13312.84</v>
      </c>
      <c r="CS124" s="264">
        <v>13477.529999999999</v>
      </c>
      <c r="CT124" s="264">
        <v>13373.599999999999</v>
      </c>
      <c r="CU124" s="264">
        <v>14261.73</v>
      </c>
      <c r="CV124" s="264">
        <v>4380.4799999999996</v>
      </c>
      <c r="CW124" s="264">
        <v>42057.599999999991</v>
      </c>
      <c r="CX124" s="264">
        <v>32425.500000000004</v>
      </c>
      <c r="CY124" s="577">
        <v>32010.000000000007</v>
      </c>
      <c r="CZ124" s="264">
        <v>0</v>
      </c>
      <c r="DA124" s="264">
        <v>0</v>
      </c>
      <c r="DB124" s="264">
        <v>0</v>
      </c>
      <c r="DC124" s="428">
        <f t="shared" si="1"/>
        <v>551551.71</v>
      </c>
    </row>
    <row r="125" spans="1:107" x14ac:dyDescent="0.25">
      <c r="A125" s="313">
        <v>4555</v>
      </c>
      <c r="B125" s="347">
        <v>455986</v>
      </c>
      <c r="C125" s="313">
        <v>1017861</v>
      </c>
      <c r="D125" s="14">
        <v>1992031322</v>
      </c>
      <c r="F125" s="14" t="s">
        <v>939</v>
      </c>
      <c r="G125" s="14" t="str">
        <f>INDEX(FY2019_ALL_Targets!F:F,MATCH(B125,FY2019_ALL_Targets!B:B,0))</f>
        <v>MRSA Northeast</v>
      </c>
      <c r="H125" s="14" t="s">
        <v>3180</v>
      </c>
      <c r="I125" s="314" t="s">
        <v>2842</v>
      </c>
      <c r="J125" s="314" t="s">
        <v>1028</v>
      </c>
      <c r="K125" s="314" t="s">
        <v>194</v>
      </c>
      <c r="L125" s="264">
        <v>0</v>
      </c>
      <c r="M125" s="264">
        <v>0</v>
      </c>
      <c r="N125" s="264">
        <v>0</v>
      </c>
      <c r="O125" s="264">
        <v>0</v>
      </c>
      <c r="P125" s="264">
        <v>0</v>
      </c>
      <c r="Q125" s="264">
        <v>0</v>
      </c>
      <c r="R125" s="264">
        <v>0</v>
      </c>
      <c r="S125" s="264">
        <v>0</v>
      </c>
      <c r="T125" s="264">
        <v>0</v>
      </c>
      <c r="U125" s="264">
        <v>0</v>
      </c>
      <c r="V125" s="264">
        <v>0</v>
      </c>
      <c r="W125" s="264">
        <v>0</v>
      </c>
      <c r="X125" s="264">
        <v>0</v>
      </c>
      <c r="Y125" s="264">
        <v>0</v>
      </c>
      <c r="Z125" s="264">
        <v>0</v>
      </c>
      <c r="AA125" s="577">
        <v>0</v>
      </c>
      <c r="AB125" s="264">
        <v>0</v>
      </c>
      <c r="AC125" s="264">
        <v>0</v>
      </c>
      <c r="AD125" s="264">
        <v>0</v>
      </c>
      <c r="AE125" s="264">
        <v>0</v>
      </c>
      <c r="AF125" s="264">
        <v>0</v>
      </c>
      <c r="AG125" s="264">
        <v>0</v>
      </c>
      <c r="AH125" s="264">
        <v>0</v>
      </c>
      <c r="AI125" s="264">
        <v>0</v>
      </c>
      <c r="AJ125" s="264">
        <v>0</v>
      </c>
      <c r="AK125" s="264">
        <v>0</v>
      </c>
      <c r="AL125" s="264">
        <v>0</v>
      </c>
      <c r="AM125" s="264">
        <v>0</v>
      </c>
      <c r="AN125" s="264">
        <v>0</v>
      </c>
      <c r="AO125" s="264">
        <v>0</v>
      </c>
      <c r="AP125" s="264">
        <v>0</v>
      </c>
      <c r="AQ125" s="264">
        <v>65097.250000000007</v>
      </c>
      <c r="AR125" s="264">
        <v>68413.159999999989</v>
      </c>
      <c r="AS125" s="264">
        <v>53033.110000000008</v>
      </c>
      <c r="AT125" s="577">
        <v>69103.259999999995</v>
      </c>
      <c r="AU125" s="264">
        <v>0</v>
      </c>
      <c r="AV125" s="264">
        <v>0</v>
      </c>
      <c r="AW125" s="264">
        <v>0</v>
      </c>
      <c r="AX125" s="264">
        <v>0</v>
      </c>
      <c r="AY125" s="264">
        <v>0</v>
      </c>
      <c r="AZ125" s="264">
        <v>0</v>
      </c>
      <c r="BA125" s="264">
        <v>0</v>
      </c>
      <c r="BB125" s="264">
        <v>0</v>
      </c>
      <c r="BC125" s="264">
        <v>0</v>
      </c>
      <c r="BD125" s="264">
        <v>0</v>
      </c>
      <c r="BE125" s="264">
        <v>0</v>
      </c>
      <c r="BF125" s="264">
        <v>0</v>
      </c>
      <c r="BG125" s="264">
        <v>0</v>
      </c>
      <c r="BH125" s="264">
        <v>0</v>
      </c>
      <c r="BI125" s="264">
        <v>0</v>
      </c>
      <c r="BJ125" s="264">
        <v>0</v>
      </c>
      <c r="BK125" s="264">
        <v>0</v>
      </c>
      <c r="BL125" s="264">
        <v>0</v>
      </c>
      <c r="BM125" s="577">
        <v>0</v>
      </c>
      <c r="BN125" s="264">
        <v>0</v>
      </c>
      <c r="BO125" s="264">
        <v>0</v>
      </c>
      <c r="BP125" s="264">
        <v>0</v>
      </c>
      <c r="BQ125" s="264">
        <v>0</v>
      </c>
      <c r="BR125" s="264">
        <v>0</v>
      </c>
      <c r="BS125" s="264">
        <v>0</v>
      </c>
      <c r="BT125" s="264">
        <v>0</v>
      </c>
      <c r="BU125" s="264">
        <v>0</v>
      </c>
      <c r="BV125" s="264">
        <v>0</v>
      </c>
      <c r="BW125" s="264">
        <v>0</v>
      </c>
      <c r="BX125" s="264">
        <v>0</v>
      </c>
      <c r="BY125" s="264">
        <v>0</v>
      </c>
      <c r="BZ125" s="264">
        <v>0</v>
      </c>
      <c r="CA125" s="264">
        <v>0</v>
      </c>
      <c r="CB125" s="264">
        <v>0</v>
      </c>
      <c r="CC125" s="264">
        <v>0</v>
      </c>
      <c r="CD125" s="264">
        <v>0</v>
      </c>
      <c r="CE125" s="264">
        <v>0</v>
      </c>
      <c r="CF125" s="577">
        <v>0</v>
      </c>
      <c r="CG125" s="264">
        <v>0</v>
      </c>
      <c r="CH125" s="264">
        <v>0</v>
      </c>
      <c r="CI125" s="264">
        <v>0</v>
      </c>
      <c r="CJ125" s="264">
        <v>0</v>
      </c>
      <c r="CK125" s="264">
        <v>0</v>
      </c>
      <c r="CL125" s="264">
        <v>0</v>
      </c>
      <c r="CM125" s="264">
        <v>0</v>
      </c>
      <c r="CN125" s="264">
        <v>0</v>
      </c>
      <c r="CO125" s="264">
        <v>0</v>
      </c>
      <c r="CP125" s="264">
        <v>0</v>
      </c>
      <c r="CQ125" s="264">
        <v>0</v>
      </c>
      <c r="CR125" s="264">
        <v>0</v>
      </c>
      <c r="CS125" s="264">
        <v>0</v>
      </c>
      <c r="CT125" s="264">
        <v>0</v>
      </c>
      <c r="CU125" s="264">
        <v>0</v>
      </c>
      <c r="CV125" s="264">
        <v>94920.35</v>
      </c>
      <c r="CW125" s="264">
        <v>98717.599999999991</v>
      </c>
      <c r="CX125" s="264">
        <v>78359.570000000007</v>
      </c>
      <c r="CY125" s="577">
        <v>98713.730000000025</v>
      </c>
      <c r="CZ125" s="264">
        <v>0</v>
      </c>
      <c r="DA125" s="264">
        <v>0</v>
      </c>
      <c r="DB125" s="264">
        <v>0</v>
      </c>
      <c r="DC125" s="428">
        <f t="shared" si="1"/>
        <v>626358.03</v>
      </c>
    </row>
    <row r="126" spans="1:107" x14ac:dyDescent="0.25">
      <c r="A126" s="297">
        <v>5044</v>
      </c>
      <c r="B126" s="347">
        <v>455989</v>
      </c>
      <c r="C126" s="297">
        <v>1026067</v>
      </c>
      <c r="D126" s="14">
        <v>1780637132</v>
      </c>
      <c r="F126" s="14" t="s">
        <v>923</v>
      </c>
      <c r="G126" s="14" t="str">
        <f>INDEX(FY2019_ALL_Targets!F:F,MATCH(B126,FY2019_ALL_Targets!B:B,0))</f>
        <v>Lubbock</v>
      </c>
      <c r="H126" s="14" t="s">
        <v>3044</v>
      </c>
      <c r="I126" s="299" t="s">
        <v>245</v>
      </c>
      <c r="J126" s="299" t="s">
        <v>1011</v>
      </c>
      <c r="K126" s="299" t="s">
        <v>246</v>
      </c>
      <c r="L126" s="264">
        <v>9188.9599999999991</v>
      </c>
      <c r="M126" s="264">
        <v>9421.7199999999993</v>
      </c>
      <c r="N126" s="264">
        <v>9421.7199999999993</v>
      </c>
      <c r="O126" s="264">
        <v>9330.64</v>
      </c>
      <c r="P126" s="264">
        <v>9270.7199999999993</v>
      </c>
      <c r="Q126" s="264">
        <v>8981.01</v>
      </c>
      <c r="R126" s="264">
        <v>9191.4600000000009</v>
      </c>
      <c r="S126" s="264">
        <v>9145.8100000000013</v>
      </c>
      <c r="T126" s="264">
        <v>9695.66</v>
      </c>
      <c r="U126" s="264">
        <v>9289.59</v>
      </c>
      <c r="V126" s="264">
        <v>9372.8599999999988</v>
      </c>
      <c r="W126" s="264">
        <v>9493.32</v>
      </c>
      <c r="X126" s="264">
        <v>14597.899999999998</v>
      </c>
      <c r="Y126" s="264">
        <v>14493.630000000003</v>
      </c>
      <c r="Z126" s="264">
        <v>15381.219999999998</v>
      </c>
      <c r="AA126" s="577">
        <v>23258.62</v>
      </c>
      <c r="AB126" s="264">
        <v>0</v>
      </c>
      <c r="AC126" s="264">
        <v>0</v>
      </c>
      <c r="AD126" s="264">
        <v>0</v>
      </c>
      <c r="AE126" s="264">
        <v>0</v>
      </c>
      <c r="AF126" s="264">
        <v>0</v>
      </c>
      <c r="AG126" s="264">
        <v>0</v>
      </c>
      <c r="AH126" s="264">
        <v>0</v>
      </c>
      <c r="AI126" s="264">
        <v>0</v>
      </c>
      <c r="AJ126" s="264">
        <v>0</v>
      </c>
      <c r="AK126" s="264">
        <v>0</v>
      </c>
      <c r="AL126" s="264">
        <v>0</v>
      </c>
      <c r="AM126" s="264">
        <v>0</v>
      </c>
      <c r="AN126" s="264">
        <v>0</v>
      </c>
      <c r="AO126" s="264">
        <v>0</v>
      </c>
      <c r="AP126" s="264">
        <v>0</v>
      </c>
      <c r="AQ126" s="264">
        <v>0</v>
      </c>
      <c r="AR126" s="264">
        <v>0</v>
      </c>
      <c r="AS126" s="264">
        <v>0</v>
      </c>
      <c r="AT126" s="577">
        <v>0</v>
      </c>
      <c r="AU126" s="264">
        <v>0</v>
      </c>
      <c r="AV126" s="264">
        <v>0</v>
      </c>
      <c r="AW126" s="264">
        <v>0</v>
      </c>
      <c r="AX126" s="264">
        <v>0</v>
      </c>
      <c r="AY126" s="264">
        <v>0</v>
      </c>
      <c r="AZ126" s="264">
        <v>0</v>
      </c>
      <c r="BA126" s="264">
        <v>0</v>
      </c>
      <c r="BB126" s="264">
        <v>0</v>
      </c>
      <c r="BC126" s="264">
        <v>0</v>
      </c>
      <c r="BD126" s="264">
        <v>0</v>
      </c>
      <c r="BE126" s="264">
        <v>0</v>
      </c>
      <c r="BF126" s="264">
        <v>0</v>
      </c>
      <c r="BG126" s="264">
        <v>0</v>
      </c>
      <c r="BH126" s="264">
        <v>0</v>
      </c>
      <c r="BI126" s="264">
        <v>0</v>
      </c>
      <c r="BJ126" s="264">
        <v>0</v>
      </c>
      <c r="BK126" s="264">
        <v>0</v>
      </c>
      <c r="BL126" s="264">
        <v>0</v>
      </c>
      <c r="BM126" s="577">
        <v>0</v>
      </c>
      <c r="BN126" s="264">
        <v>0</v>
      </c>
      <c r="BO126" s="264">
        <v>0</v>
      </c>
      <c r="BP126" s="264">
        <v>0</v>
      </c>
      <c r="BQ126" s="264">
        <v>7549.5199999999995</v>
      </c>
      <c r="BR126" s="264">
        <v>7660.84</v>
      </c>
      <c r="BS126" s="264">
        <v>8278.16</v>
      </c>
      <c r="BT126" s="264">
        <v>8136.48</v>
      </c>
      <c r="BU126" s="264">
        <v>7992</v>
      </c>
      <c r="BV126" s="264">
        <v>8241.75</v>
      </c>
      <c r="BW126" s="264">
        <v>8146.39</v>
      </c>
      <c r="BX126" s="264">
        <v>8508.2000000000007</v>
      </c>
      <c r="BY126" s="264">
        <v>8231.2799999999988</v>
      </c>
      <c r="BZ126" s="264">
        <v>7938.47</v>
      </c>
      <c r="CA126" s="264">
        <v>8453.1299999999992</v>
      </c>
      <c r="CB126" s="264">
        <v>8331.9500000000007</v>
      </c>
      <c r="CC126" s="264">
        <v>12231.67</v>
      </c>
      <c r="CD126" s="264">
        <v>12815.060000000001</v>
      </c>
      <c r="CE126" s="264">
        <v>13651.95</v>
      </c>
      <c r="CF126" s="577">
        <v>20445.84</v>
      </c>
      <c r="CG126" s="264">
        <v>0</v>
      </c>
      <c r="CH126" s="264">
        <v>0</v>
      </c>
      <c r="CI126" s="264">
        <v>0</v>
      </c>
      <c r="CJ126" s="264">
        <v>0</v>
      </c>
      <c r="CK126" s="264">
        <v>0</v>
      </c>
      <c r="CL126" s="264">
        <v>0</v>
      </c>
      <c r="CM126" s="264">
        <v>0</v>
      </c>
      <c r="CN126" s="264">
        <v>0</v>
      </c>
      <c r="CO126" s="264">
        <v>0</v>
      </c>
      <c r="CP126" s="264">
        <v>0</v>
      </c>
      <c r="CQ126" s="264">
        <v>0</v>
      </c>
      <c r="CR126" s="264">
        <v>0</v>
      </c>
      <c r="CS126" s="264">
        <v>0</v>
      </c>
      <c r="CT126" s="264">
        <v>0</v>
      </c>
      <c r="CU126" s="264">
        <v>0</v>
      </c>
      <c r="CV126" s="264">
        <v>0</v>
      </c>
      <c r="CW126" s="264">
        <v>0</v>
      </c>
      <c r="CX126" s="264">
        <v>0</v>
      </c>
      <c r="CY126" s="577">
        <v>0</v>
      </c>
      <c r="CZ126" s="264">
        <v>0</v>
      </c>
      <c r="DA126" s="264">
        <v>0</v>
      </c>
      <c r="DB126" s="264">
        <v>0</v>
      </c>
      <c r="DC126" s="428">
        <f t="shared" si="1"/>
        <v>336147.53</v>
      </c>
    </row>
    <row r="127" spans="1:107" x14ac:dyDescent="0.25">
      <c r="A127" s="313">
        <v>5116</v>
      </c>
      <c r="B127" s="347">
        <v>455994</v>
      </c>
      <c r="C127" s="313">
        <v>1012071</v>
      </c>
      <c r="D127" s="14">
        <v>1942282918</v>
      </c>
      <c r="F127" s="14" t="s">
        <v>941</v>
      </c>
      <c r="G127" s="14" t="str">
        <f>INDEX(FY2019_ALL_Targets!F:F,MATCH(B127,FY2019_ALL_Targets!B:B,0))</f>
        <v>Dallas</v>
      </c>
      <c r="H127" s="14" t="s">
        <v>3013</v>
      </c>
      <c r="I127" s="314" t="s">
        <v>2946</v>
      </c>
      <c r="J127" s="314" t="s">
        <v>2947</v>
      </c>
      <c r="K127" s="314" t="s">
        <v>2948</v>
      </c>
      <c r="L127" s="264">
        <v>0</v>
      </c>
      <c r="M127" s="264">
        <v>0</v>
      </c>
      <c r="N127" s="264">
        <v>0</v>
      </c>
      <c r="O127" s="264">
        <v>0</v>
      </c>
      <c r="P127" s="264">
        <v>0</v>
      </c>
      <c r="Q127" s="264">
        <v>0</v>
      </c>
      <c r="R127" s="264">
        <v>0</v>
      </c>
      <c r="S127" s="264">
        <v>0</v>
      </c>
      <c r="T127" s="264">
        <v>0</v>
      </c>
      <c r="U127" s="264">
        <v>0</v>
      </c>
      <c r="V127" s="264">
        <v>0</v>
      </c>
      <c r="W127" s="264">
        <v>0</v>
      </c>
      <c r="X127" s="264">
        <v>0</v>
      </c>
      <c r="Y127" s="264">
        <v>0</v>
      </c>
      <c r="Z127" s="264">
        <v>0</v>
      </c>
      <c r="AA127" s="577">
        <v>0</v>
      </c>
      <c r="AB127" s="264">
        <v>0</v>
      </c>
      <c r="AC127" s="264">
        <v>0</v>
      </c>
      <c r="AD127" s="264">
        <v>0</v>
      </c>
      <c r="AE127" s="264">
        <v>0</v>
      </c>
      <c r="AF127" s="264">
        <v>0</v>
      </c>
      <c r="AG127" s="264">
        <v>0</v>
      </c>
      <c r="AH127" s="264">
        <v>0</v>
      </c>
      <c r="AI127" s="264">
        <v>0</v>
      </c>
      <c r="AJ127" s="264">
        <v>0</v>
      </c>
      <c r="AK127" s="264">
        <v>0</v>
      </c>
      <c r="AL127" s="264">
        <v>0</v>
      </c>
      <c r="AM127" s="264">
        <v>0</v>
      </c>
      <c r="AN127" s="264">
        <v>0</v>
      </c>
      <c r="AO127" s="264">
        <v>0</v>
      </c>
      <c r="AP127" s="264">
        <v>0</v>
      </c>
      <c r="AQ127" s="264">
        <v>0</v>
      </c>
      <c r="AR127" s="264">
        <v>0</v>
      </c>
      <c r="AS127" s="264">
        <v>0</v>
      </c>
      <c r="AT127" s="577">
        <v>0</v>
      </c>
      <c r="AU127" s="264">
        <v>0</v>
      </c>
      <c r="AV127" s="264">
        <v>0</v>
      </c>
      <c r="AW127" s="264">
        <v>0</v>
      </c>
      <c r="AX127" s="264">
        <v>0</v>
      </c>
      <c r="AY127" s="264">
        <v>0</v>
      </c>
      <c r="AZ127" s="264">
        <v>0</v>
      </c>
      <c r="BA127" s="264">
        <v>0</v>
      </c>
      <c r="BB127" s="264">
        <v>0</v>
      </c>
      <c r="BC127" s="264">
        <v>0</v>
      </c>
      <c r="BD127" s="264">
        <v>0</v>
      </c>
      <c r="BE127" s="264">
        <v>0</v>
      </c>
      <c r="BF127" s="264">
        <v>0</v>
      </c>
      <c r="BG127" s="264">
        <v>0</v>
      </c>
      <c r="BH127" s="264">
        <v>0</v>
      </c>
      <c r="BI127" s="264">
        <v>0</v>
      </c>
      <c r="BJ127" s="264">
        <v>57271.920000000013</v>
      </c>
      <c r="BK127" s="264">
        <v>79706.84</v>
      </c>
      <c r="BL127" s="264">
        <v>60864.060000000005</v>
      </c>
      <c r="BM127" s="577">
        <v>56730.820000000007</v>
      </c>
      <c r="BN127" s="264">
        <v>0</v>
      </c>
      <c r="BO127" s="264">
        <v>0</v>
      </c>
      <c r="BP127" s="264">
        <v>0</v>
      </c>
      <c r="BQ127" s="264">
        <v>0</v>
      </c>
      <c r="BR127" s="264">
        <v>0</v>
      </c>
      <c r="BS127" s="264">
        <v>0</v>
      </c>
      <c r="BT127" s="264">
        <v>0</v>
      </c>
      <c r="BU127" s="264">
        <v>0</v>
      </c>
      <c r="BV127" s="264">
        <v>0</v>
      </c>
      <c r="BW127" s="264">
        <v>0</v>
      </c>
      <c r="BX127" s="264">
        <v>0</v>
      </c>
      <c r="BY127" s="264">
        <v>0</v>
      </c>
      <c r="BZ127" s="264">
        <v>0</v>
      </c>
      <c r="CA127" s="264">
        <v>0</v>
      </c>
      <c r="CB127" s="264">
        <v>0</v>
      </c>
      <c r="CC127" s="264">
        <v>35285.68</v>
      </c>
      <c r="CD127" s="264">
        <v>49273.560000000005</v>
      </c>
      <c r="CE127" s="264">
        <v>38101.680000000008</v>
      </c>
      <c r="CF127" s="577">
        <v>35899.47</v>
      </c>
      <c r="CG127" s="264">
        <v>0</v>
      </c>
      <c r="CH127" s="264">
        <v>0</v>
      </c>
      <c r="CI127" s="264">
        <v>0</v>
      </c>
      <c r="CJ127" s="264">
        <v>0</v>
      </c>
      <c r="CK127" s="264">
        <v>0</v>
      </c>
      <c r="CL127" s="264">
        <v>0</v>
      </c>
      <c r="CM127" s="264">
        <v>0</v>
      </c>
      <c r="CN127" s="264">
        <v>0</v>
      </c>
      <c r="CO127" s="264">
        <v>0</v>
      </c>
      <c r="CP127" s="264">
        <v>0</v>
      </c>
      <c r="CQ127" s="264">
        <v>0</v>
      </c>
      <c r="CR127" s="264">
        <v>0</v>
      </c>
      <c r="CS127" s="264">
        <v>0</v>
      </c>
      <c r="CT127" s="264">
        <v>0</v>
      </c>
      <c r="CU127" s="264">
        <v>0</v>
      </c>
      <c r="CV127" s="264">
        <v>0</v>
      </c>
      <c r="CW127" s="264">
        <v>0</v>
      </c>
      <c r="CX127" s="264">
        <v>0</v>
      </c>
      <c r="CY127" s="577">
        <v>0</v>
      </c>
      <c r="CZ127" s="264">
        <v>0</v>
      </c>
      <c r="DA127" s="264">
        <v>0</v>
      </c>
      <c r="DB127" s="264">
        <v>0</v>
      </c>
      <c r="DC127" s="428">
        <f t="shared" si="1"/>
        <v>413134.03</v>
      </c>
    </row>
    <row r="128" spans="1:107" x14ac:dyDescent="0.25">
      <c r="A128" s="311">
        <v>5087</v>
      </c>
      <c r="B128" s="347">
        <v>455996</v>
      </c>
      <c r="C128" s="311">
        <v>1017872</v>
      </c>
      <c r="D128" s="14">
        <v>1972839348</v>
      </c>
      <c r="F128" s="14" t="s">
        <v>941</v>
      </c>
      <c r="G128" s="14" t="str">
        <f>INDEX(FY2019_ALL_Targets!F:F,MATCH(B128,FY2019_ALL_Targets!B:B,0))</f>
        <v>Dallas</v>
      </c>
      <c r="H128" s="14" t="s">
        <v>3013</v>
      </c>
      <c r="I128" s="312" t="s">
        <v>665</v>
      </c>
      <c r="J128" s="312" t="s">
        <v>2923</v>
      </c>
      <c r="K128" s="312" t="s">
        <v>666</v>
      </c>
      <c r="L128" s="264">
        <v>0</v>
      </c>
      <c r="M128" s="264">
        <v>0</v>
      </c>
      <c r="N128" s="264">
        <v>0</v>
      </c>
      <c r="O128" s="264">
        <v>0</v>
      </c>
      <c r="P128" s="264">
        <v>0</v>
      </c>
      <c r="Q128" s="264">
        <v>0</v>
      </c>
      <c r="R128" s="264">
        <v>0</v>
      </c>
      <c r="S128" s="264">
        <v>0</v>
      </c>
      <c r="T128" s="264">
        <v>0</v>
      </c>
      <c r="U128" s="264">
        <v>0</v>
      </c>
      <c r="V128" s="264">
        <v>0</v>
      </c>
      <c r="W128" s="264">
        <v>0</v>
      </c>
      <c r="X128" s="264">
        <v>0</v>
      </c>
      <c r="Y128" s="264">
        <v>0</v>
      </c>
      <c r="Z128" s="264">
        <v>0</v>
      </c>
      <c r="AA128" s="577">
        <v>0</v>
      </c>
      <c r="AB128" s="264">
        <v>0</v>
      </c>
      <c r="AC128" s="264">
        <v>0</v>
      </c>
      <c r="AD128" s="264">
        <v>0</v>
      </c>
      <c r="AE128" s="264">
        <v>0</v>
      </c>
      <c r="AF128" s="264">
        <v>0</v>
      </c>
      <c r="AG128" s="264">
        <v>0</v>
      </c>
      <c r="AH128" s="264">
        <v>0</v>
      </c>
      <c r="AI128" s="264">
        <v>0</v>
      </c>
      <c r="AJ128" s="264">
        <v>0</v>
      </c>
      <c r="AK128" s="264">
        <v>0</v>
      </c>
      <c r="AL128" s="264">
        <v>0</v>
      </c>
      <c r="AM128" s="264">
        <v>0</v>
      </c>
      <c r="AN128" s="264">
        <v>0</v>
      </c>
      <c r="AO128" s="264">
        <v>0</v>
      </c>
      <c r="AP128" s="264">
        <v>0</v>
      </c>
      <c r="AQ128" s="264">
        <v>0</v>
      </c>
      <c r="AR128" s="264">
        <v>0</v>
      </c>
      <c r="AS128" s="264">
        <v>0</v>
      </c>
      <c r="AT128" s="577">
        <v>0</v>
      </c>
      <c r="AU128" s="264">
        <v>0</v>
      </c>
      <c r="AV128" s="264">
        <v>0</v>
      </c>
      <c r="AW128" s="264">
        <v>0</v>
      </c>
      <c r="AX128" s="264">
        <v>0</v>
      </c>
      <c r="AY128" s="264">
        <v>0</v>
      </c>
      <c r="AZ128" s="264">
        <v>0</v>
      </c>
      <c r="BA128" s="264">
        <v>0</v>
      </c>
      <c r="BB128" s="264">
        <v>0</v>
      </c>
      <c r="BC128" s="264">
        <v>0</v>
      </c>
      <c r="BD128" s="264">
        <v>0</v>
      </c>
      <c r="BE128" s="264">
        <v>0</v>
      </c>
      <c r="BF128" s="264">
        <v>0</v>
      </c>
      <c r="BG128" s="264">
        <v>0</v>
      </c>
      <c r="BH128" s="264">
        <v>0</v>
      </c>
      <c r="BI128" s="264">
        <v>0</v>
      </c>
      <c r="BJ128" s="264">
        <v>68771.399999999994</v>
      </c>
      <c r="BK128" s="264">
        <v>72716.06</v>
      </c>
      <c r="BL128" s="264">
        <v>94336.299999999974</v>
      </c>
      <c r="BM128" s="577">
        <v>69419.740000000005</v>
      </c>
      <c r="BN128" s="264">
        <v>0</v>
      </c>
      <c r="BO128" s="264">
        <v>0</v>
      </c>
      <c r="BP128" s="264">
        <v>0</v>
      </c>
      <c r="BQ128" s="264">
        <v>0</v>
      </c>
      <c r="BR128" s="264">
        <v>0</v>
      </c>
      <c r="BS128" s="264">
        <v>0</v>
      </c>
      <c r="BT128" s="264">
        <v>0</v>
      </c>
      <c r="BU128" s="264">
        <v>0</v>
      </c>
      <c r="BV128" s="264">
        <v>0</v>
      </c>
      <c r="BW128" s="264">
        <v>0</v>
      </c>
      <c r="BX128" s="264">
        <v>0</v>
      </c>
      <c r="BY128" s="264">
        <v>0</v>
      </c>
      <c r="BZ128" s="264">
        <v>0</v>
      </c>
      <c r="CA128" s="264">
        <v>0</v>
      </c>
      <c r="CB128" s="264">
        <v>0</v>
      </c>
      <c r="CC128" s="264">
        <v>42370.6</v>
      </c>
      <c r="CD128" s="264">
        <v>45027.709999999992</v>
      </c>
      <c r="CE128" s="264">
        <v>58941.75</v>
      </c>
      <c r="CF128" s="577">
        <v>43964.609999999993</v>
      </c>
      <c r="CG128" s="264">
        <v>0</v>
      </c>
      <c r="CH128" s="264">
        <v>0</v>
      </c>
      <c r="CI128" s="264">
        <v>0</v>
      </c>
      <c r="CJ128" s="264">
        <v>0</v>
      </c>
      <c r="CK128" s="264">
        <v>0</v>
      </c>
      <c r="CL128" s="264">
        <v>0</v>
      </c>
      <c r="CM128" s="264">
        <v>0</v>
      </c>
      <c r="CN128" s="264">
        <v>0</v>
      </c>
      <c r="CO128" s="264">
        <v>0</v>
      </c>
      <c r="CP128" s="264">
        <v>0</v>
      </c>
      <c r="CQ128" s="264">
        <v>0</v>
      </c>
      <c r="CR128" s="264">
        <v>0</v>
      </c>
      <c r="CS128" s="264">
        <v>0</v>
      </c>
      <c r="CT128" s="264">
        <v>0</v>
      </c>
      <c r="CU128" s="264">
        <v>0</v>
      </c>
      <c r="CV128" s="264">
        <v>0</v>
      </c>
      <c r="CW128" s="264">
        <v>0</v>
      </c>
      <c r="CX128" s="264">
        <v>0</v>
      </c>
      <c r="CY128" s="577">
        <v>0</v>
      </c>
      <c r="CZ128" s="264">
        <v>0</v>
      </c>
      <c r="DA128" s="264">
        <v>0</v>
      </c>
      <c r="DB128" s="264">
        <v>0</v>
      </c>
      <c r="DC128" s="428">
        <f t="shared" si="1"/>
        <v>495548.16999999993</v>
      </c>
    </row>
    <row r="129" spans="1:107" x14ac:dyDescent="0.25">
      <c r="A129" s="297">
        <v>4259</v>
      </c>
      <c r="B129" s="347">
        <v>455999</v>
      </c>
      <c r="C129" s="297">
        <v>1025710</v>
      </c>
      <c r="D129" s="14">
        <v>1144641234</v>
      </c>
      <c r="F129" s="14" t="s">
        <v>935</v>
      </c>
      <c r="G129" s="14" t="str">
        <f>INDEX(FY2019_ALL_Targets!F:F,MATCH(B129,FY2019_ALL_Targets!B:B,0))</f>
        <v>Nueces</v>
      </c>
      <c r="H129" s="14" t="s">
        <v>3081</v>
      </c>
      <c r="I129" s="299" t="s">
        <v>455</v>
      </c>
      <c r="J129" s="299" t="s">
        <v>933</v>
      </c>
      <c r="K129" s="299" t="s">
        <v>456</v>
      </c>
      <c r="L129" s="264">
        <v>0</v>
      </c>
      <c r="M129" s="264">
        <v>0</v>
      </c>
      <c r="N129" s="264">
        <v>0</v>
      </c>
      <c r="O129" s="264">
        <v>0</v>
      </c>
      <c r="P129" s="264">
        <v>0</v>
      </c>
      <c r="Q129" s="264">
        <v>0</v>
      </c>
      <c r="R129" s="264">
        <v>0</v>
      </c>
      <c r="S129" s="264">
        <v>0</v>
      </c>
      <c r="T129" s="264">
        <v>0</v>
      </c>
      <c r="U129" s="264">
        <v>0</v>
      </c>
      <c r="V129" s="264">
        <v>0</v>
      </c>
      <c r="W129" s="264">
        <v>0</v>
      </c>
      <c r="X129" s="264">
        <v>0</v>
      </c>
      <c r="Y129" s="264">
        <v>0</v>
      </c>
      <c r="Z129" s="264">
        <v>0</v>
      </c>
      <c r="AA129" s="577">
        <v>0</v>
      </c>
      <c r="AB129" s="264">
        <v>0</v>
      </c>
      <c r="AC129" s="264">
        <v>0</v>
      </c>
      <c r="AD129" s="264">
        <v>0</v>
      </c>
      <c r="AE129" s="264">
        <v>0</v>
      </c>
      <c r="AF129" s="264">
        <v>0</v>
      </c>
      <c r="AG129" s="264">
        <v>0</v>
      </c>
      <c r="AH129" s="264">
        <v>0</v>
      </c>
      <c r="AI129" s="264">
        <v>0</v>
      </c>
      <c r="AJ129" s="264">
        <v>0</v>
      </c>
      <c r="AK129" s="264">
        <v>0</v>
      </c>
      <c r="AL129" s="264">
        <v>0</v>
      </c>
      <c r="AM129" s="264">
        <v>0</v>
      </c>
      <c r="AN129" s="264">
        <v>0</v>
      </c>
      <c r="AO129" s="264">
        <v>0</v>
      </c>
      <c r="AP129" s="264">
        <v>0</v>
      </c>
      <c r="AQ129" s="264">
        <v>0</v>
      </c>
      <c r="AR129" s="264">
        <v>0</v>
      </c>
      <c r="AS129" s="264">
        <v>0</v>
      </c>
      <c r="AT129" s="577">
        <v>0</v>
      </c>
      <c r="AU129" s="264">
        <v>0</v>
      </c>
      <c r="AV129" s="264">
        <v>0</v>
      </c>
      <c r="AW129" s="264">
        <v>0</v>
      </c>
      <c r="AX129" s="264">
        <v>0</v>
      </c>
      <c r="AY129" s="264">
        <v>0</v>
      </c>
      <c r="AZ129" s="264">
        <v>0</v>
      </c>
      <c r="BA129" s="264">
        <v>0</v>
      </c>
      <c r="BB129" s="264">
        <v>0</v>
      </c>
      <c r="BC129" s="264">
        <v>0</v>
      </c>
      <c r="BD129" s="264">
        <v>0</v>
      </c>
      <c r="BE129" s="264">
        <v>0</v>
      </c>
      <c r="BF129" s="264">
        <v>0</v>
      </c>
      <c r="BG129" s="264">
        <v>0</v>
      </c>
      <c r="BH129" s="264">
        <v>0</v>
      </c>
      <c r="BI129" s="264">
        <v>0</v>
      </c>
      <c r="BJ129" s="264">
        <v>0</v>
      </c>
      <c r="BK129" s="264">
        <v>0</v>
      </c>
      <c r="BL129" s="264">
        <v>0</v>
      </c>
      <c r="BM129" s="577">
        <v>0</v>
      </c>
      <c r="BN129" s="264">
        <v>0</v>
      </c>
      <c r="BO129" s="264">
        <v>0</v>
      </c>
      <c r="BP129" s="264">
        <v>0</v>
      </c>
      <c r="BQ129" s="264">
        <v>26245</v>
      </c>
      <c r="BR129" s="264">
        <v>26535</v>
      </c>
      <c r="BS129" s="264">
        <v>28333</v>
      </c>
      <c r="BT129" s="264">
        <v>29522</v>
      </c>
      <c r="BU129" s="264">
        <v>29403.010000000002</v>
      </c>
      <c r="BV129" s="264">
        <v>28973.559999999998</v>
      </c>
      <c r="BW129" s="264">
        <v>27909.969999999998</v>
      </c>
      <c r="BX129" s="264">
        <v>27479.78</v>
      </c>
      <c r="BY129" s="264">
        <v>26161.53</v>
      </c>
      <c r="BZ129" s="264">
        <v>25168.78</v>
      </c>
      <c r="CA129" s="264">
        <v>24344.019999999997</v>
      </c>
      <c r="CB129" s="264">
        <v>26336.39</v>
      </c>
      <c r="CC129" s="264">
        <v>42122.82</v>
      </c>
      <c r="CD129" s="264">
        <v>63878.62999999999</v>
      </c>
      <c r="CE129" s="264">
        <v>63096.560000000005</v>
      </c>
      <c r="CF129" s="577">
        <v>42938.380000000005</v>
      </c>
      <c r="CG129" s="264">
        <v>0</v>
      </c>
      <c r="CH129" s="264">
        <v>0</v>
      </c>
      <c r="CI129" s="264">
        <v>0</v>
      </c>
      <c r="CJ129" s="264">
        <v>28188</v>
      </c>
      <c r="CK129" s="264">
        <v>29609</v>
      </c>
      <c r="CL129" s="264">
        <v>30421</v>
      </c>
      <c r="CM129" s="264">
        <v>30914</v>
      </c>
      <c r="CN129" s="264">
        <v>30261.909999999996</v>
      </c>
      <c r="CO129" s="264">
        <v>30891.77</v>
      </c>
      <c r="CP129" s="264">
        <v>27772</v>
      </c>
      <c r="CQ129" s="264">
        <v>28978.399999999998</v>
      </c>
      <c r="CR129" s="264">
        <v>26674.48</v>
      </c>
      <c r="CS129" s="264">
        <v>27004.51</v>
      </c>
      <c r="CT129" s="264">
        <v>26796.300000000003</v>
      </c>
      <c r="CU129" s="264">
        <v>28575.81</v>
      </c>
      <c r="CV129" s="264">
        <v>45812.52</v>
      </c>
      <c r="CW129" s="264">
        <v>67109.56</v>
      </c>
      <c r="CX129" s="264">
        <v>64507.240000000005</v>
      </c>
      <c r="CY129" s="577">
        <v>47045.279999999999</v>
      </c>
      <c r="CZ129" s="264">
        <v>0</v>
      </c>
      <c r="DA129" s="264">
        <v>0</v>
      </c>
      <c r="DB129" s="264">
        <v>0</v>
      </c>
      <c r="DC129" s="428">
        <f t="shared" si="1"/>
        <v>1109010.2100000002</v>
      </c>
    </row>
    <row r="130" spans="1:107" x14ac:dyDescent="0.25">
      <c r="A130" s="297">
        <v>4933</v>
      </c>
      <c r="B130" s="347">
        <v>675001</v>
      </c>
      <c r="C130" s="297">
        <v>1026644</v>
      </c>
      <c r="D130" s="14">
        <v>1104870435</v>
      </c>
      <c r="F130" s="14" t="s">
        <v>913</v>
      </c>
      <c r="G130" s="14" t="str">
        <f>INDEX(FY2019_ALL_Targets!F:F,MATCH(B130,FY2019_ALL_Targets!B:B,0))</f>
        <v>MRSA West</v>
      </c>
      <c r="H130" s="14" t="s">
        <v>3077</v>
      </c>
      <c r="I130" s="299" t="s">
        <v>624</v>
      </c>
      <c r="J130" s="299" t="s">
        <v>965</v>
      </c>
      <c r="K130" s="299" t="s">
        <v>625</v>
      </c>
      <c r="L130" s="264">
        <v>8493.75</v>
      </c>
      <c r="M130" s="264">
        <v>8283.75</v>
      </c>
      <c r="N130" s="264">
        <v>9056.25</v>
      </c>
      <c r="O130" s="264">
        <v>8688.75</v>
      </c>
      <c r="P130" s="264">
        <v>8855.77</v>
      </c>
      <c r="Q130" s="264">
        <v>8707.3700000000008</v>
      </c>
      <c r="R130" s="264">
        <v>8465.7900000000009</v>
      </c>
      <c r="S130" s="264">
        <v>8793.76</v>
      </c>
      <c r="T130" s="264">
        <v>8486.07</v>
      </c>
      <c r="U130" s="264">
        <v>8520.07</v>
      </c>
      <c r="V130" s="264">
        <v>8329.39</v>
      </c>
      <c r="W130" s="264">
        <v>8579.1999999999989</v>
      </c>
      <c r="X130" s="264">
        <v>18944.75</v>
      </c>
      <c r="Y130" s="264">
        <v>24938.879999999997</v>
      </c>
      <c r="Z130" s="264">
        <v>25606.399999999998</v>
      </c>
      <c r="AA130" s="577">
        <v>25343.350000000002</v>
      </c>
      <c r="AB130" s="264">
        <v>0</v>
      </c>
      <c r="AC130" s="264">
        <v>0</v>
      </c>
      <c r="AD130" s="264">
        <v>0</v>
      </c>
      <c r="AE130" s="264">
        <v>0</v>
      </c>
      <c r="AF130" s="264">
        <v>0</v>
      </c>
      <c r="AG130" s="264">
        <v>0</v>
      </c>
      <c r="AH130" s="264">
        <v>0</v>
      </c>
      <c r="AI130" s="264">
        <v>0</v>
      </c>
      <c r="AJ130" s="264">
        <v>0</v>
      </c>
      <c r="AK130" s="264">
        <v>0</v>
      </c>
      <c r="AL130" s="264">
        <v>0</v>
      </c>
      <c r="AM130" s="264">
        <v>0</v>
      </c>
      <c r="AN130" s="264">
        <v>0</v>
      </c>
      <c r="AO130" s="264">
        <v>0</v>
      </c>
      <c r="AP130" s="264">
        <v>0</v>
      </c>
      <c r="AQ130" s="264">
        <v>0</v>
      </c>
      <c r="AR130" s="264">
        <v>0</v>
      </c>
      <c r="AS130" s="264">
        <v>0</v>
      </c>
      <c r="AT130" s="577">
        <v>0</v>
      </c>
      <c r="AU130" s="264">
        <v>0</v>
      </c>
      <c r="AV130" s="264">
        <v>0</v>
      </c>
      <c r="AW130" s="264">
        <v>0</v>
      </c>
      <c r="AX130" s="264">
        <v>0</v>
      </c>
      <c r="AY130" s="264">
        <v>0</v>
      </c>
      <c r="AZ130" s="264">
        <v>0</v>
      </c>
      <c r="BA130" s="264">
        <v>0</v>
      </c>
      <c r="BB130" s="264">
        <v>0</v>
      </c>
      <c r="BC130" s="264">
        <v>0</v>
      </c>
      <c r="BD130" s="264">
        <v>0</v>
      </c>
      <c r="BE130" s="264">
        <v>0</v>
      </c>
      <c r="BF130" s="264">
        <v>0</v>
      </c>
      <c r="BG130" s="264">
        <v>0</v>
      </c>
      <c r="BH130" s="264">
        <v>0</v>
      </c>
      <c r="BI130" s="264">
        <v>0</v>
      </c>
      <c r="BJ130" s="264">
        <v>0</v>
      </c>
      <c r="BK130" s="264">
        <v>0</v>
      </c>
      <c r="BL130" s="264">
        <v>0</v>
      </c>
      <c r="BM130" s="577">
        <v>0</v>
      </c>
      <c r="BN130" s="264">
        <v>0</v>
      </c>
      <c r="BO130" s="264">
        <v>0</v>
      </c>
      <c r="BP130" s="264">
        <v>0</v>
      </c>
      <c r="BQ130" s="264">
        <v>9423.75</v>
      </c>
      <c r="BR130" s="264">
        <v>9502.5</v>
      </c>
      <c r="BS130" s="264">
        <v>9907.5</v>
      </c>
      <c r="BT130" s="264">
        <v>9866.25</v>
      </c>
      <c r="BU130" s="264">
        <v>9798.11</v>
      </c>
      <c r="BV130" s="264">
        <v>9772.14</v>
      </c>
      <c r="BW130" s="264">
        <v>9639.880000000001</v>
      </c>
      <c r="BX130" s="264">
        <v>9619.2799999999988</v>
      </c>
      <c r="BY130" s="264">
        <v>9800.09</v>
      </c>
      <c r="BZ130" s="264">
        <v>9474.31</v>
      </c>
      <c r="CA130" s="264">
        <v>9452</v>
      </c>
      <c r="CB130" s="264">
        <v>9737.01</v>
      </c>
      <c r="CC130" s="264">
        <v>21144.75</v>
      </c>
      <c r="CD130" s="264">
        <v>27966.800000000003</v>
      </c>
      <c r="CE130" s="264">
        <v>28944.32</v>
      </c>
      <c r="CF130" s="577">
        <v>28588.440000000002</v>
      </c>
      <c r="CG130" s="264">
        <v>0</v>
      </c>
      <c r="CH130" s="264">
        <v>0</v>
      </c>
      <c r="CI130" s="264">
        <v>0</v>
      </c>
      <c r="CJ130" s="264">
        <v>0</v>
      </c>
      <c r="CK130" s="264">
        <v>0</v>
      </c>
      <c r="CL130" s="264">
        <v>0</v>
      </c>
      <c r="CM130" s="264">
        <v>0</v>
      </c>
      <c r="CN130" s="264">
        <v>0</v>
      </c>
      <c r="CO130" s="264">
        <v>0</v>
      </c>
      <c r="CP130" s="264">
        <v>0</v>
      </c>
      <c r="CQ130" s="264">
        <v>0</v>
      </c>
      <c r="CR130" s="264">
        <v>0</v>
      </c>
      <c r="CS130" s="264">
        <v>0</v>
      </c>
      <c r="CT130" s="264">
        <v>0</v>
      </c>
      <c r="CU130" s="264">
        <v>0</v>
      </c>
      <c r="CV130" s="264">
        <v>0</v>
      </c>
      <c r="CW130" s="264">
        <v>0</v>
      </c>
      <c r="CX130" s="264">
        <v>0</v>
      </c>
      <c r="CY130" s="577">
        <v>0</v>
      </c>
      <c r="CZ130" s="264">
        <v>0</v>
      </c>
      <c r="DA130" s="264">
        <v>0</v>
      </c>
      <c r="DB130" s="264">
        <v>0</v>
      </c>
      <c r="DC130" s="428">
        <f t="shared" si="1"/>
        <v>420730.43000000011</v>
      </c>
    </row>
    <row r="131" spans="1:107" x14ac:dyDescent="0.25">
      <c r="A131" s="313">
        <v>4944</v>
      </c>
      <c r="B131" s="347">
        <v>675002</v>
      </c>
      <c r="C131" s="313">
        <v>1013347</v>
      </c>
      <c r="D131" s="14">
        <v>1821119249</v>
      </c>
      <c r="F131" s="14" t="s">
        <v>920</v>
      </c>
      <c r="G131" s="14" t="str">
        <f>INDEX(FY2019_ALL_Targets!F:F,MATCH(B131,FY2019_ALL_Targets!B:B,0))</f>
        <v>Bexar</v>
      </c>
      <c r="H131" s="14" t="s">
        <v>3017</v>
      </c>
      <c r="I131" s="314" t="s">
        <v>626</v>
      </c>
      <c r="J131" s="314" t="s">
        <v>1053</v>
      </c>
      <c r="K131" s="314" t="s">
        <v>2934</v>
      </c>
      <c r="L131" s="264">
        <v>0</v>
      </c>
      <c r="M131" s="264">
        <v>0</v>
      </c>
      <c r="N131" s="264">
        <v>0</v>
      </c>
      <c r="O131" s="264">
        <v>0</v>
      </c>
      <c r="P131" s="264">
        <v>0</v>
      </c>
      <c r="Q131" s="264">
        <v>0</v>
      </c>
      <c r="R131" s="264">
        <v>0</v>
      </c>
      <c r="S131" s="264">
        <v>0</v>
      </c>
      <c r="T131" s="264">
        <v>0</v>
      </c>
      <c r="U131" s="264">
        <v>0</v>
      </c>
      <c r="V131" s="264">
        <v>0</v>
      </c>
      <c r="W131" s="264">
        <v>0</v>
      </c>
      <c r="X131" s="264">
        <v>24784.269999999993</v>
      </c>
      <c r="Y131" s="264">
        <v>17836.370000000006</v>
      </c>
      <c r="Z131" s="264">
        <v>24711.3</v>
      </c>
      <c r="AA131" s="577">
        <v>24870.44</v>
      </c>
      <c r="AB131" s="264">
        <v>0</v>
      </c>
      <c r="AC131" s="264">
        <v>0</v>
      </c>
      <c r="AD131" s="264">
        <v>0</v>
      </c>
      <c r="AE131" s="264">
        <v>0</v>
      </c>
      <c r="AF131" s="264">
        <v>0</v>
      </c>
      <c r="AG131" s="264">
        <v>0</v>
      </c>
      <c r="AH131" s="264">
        <v>0</v>
      </c>
      <c r="AI131" s="264">
        <v>0</v>
      </c>
      <c r="AJ131" s="264">
        <v>0</v>
      </c>
      <c r="AK131" s="264">
        <v>0</v>
      </c>
      <c r="AL131" s="264">
        <v>0</v>
      </c>
      <c r="AM131" s="264">
        <v>0</v>
      </c>
      <c r="AN131" s="264">
        <v>0</v>
      </c>
      <c r="AO131" s="264">
        <v>0</v>
      </c>
      <c r="AP131" s="264">
        <v>0</v>
      </c>
      <c r="AQ131" s="264">
        <v>0</v>
      </c>
      <c r="AR131" s="264">
        <v>0</v>
      </c>
      <c r="AS131" s="264">
        <v>0</v>
      </c>
      <c r="AT131" s="577">
        <v>0</v>
      </c>
      <c r="AU131" s="264">
        <v>0</v>
      </c>
      <c r="AV131" s="264">
        <v>0</v>
      </c>
      <c r="AW131" s="264">
        <v>0</v>
      </c>
      <c r="AX131" s="264">
        <v>0</v>
      </c>
      <c r="AY131" s="264">
        <v>0</v>
      </c>
      <c r="AZ131" s="264">
        <v>0</v>
      </c>
      <c r="BA131" s="264">
        <v>0</v>
      </c>
      <c r="BB131" s="264">
        <v>0</v>
      </c>
      <c r="BC131" s="264">
        <v>0</v>
      </c>
      <c r="BD131" s="264">
        <v>0</v>
      </c>
      <c r="BE131" s="264">
        <v>0</v>
      </c>
      <c r="BF131" s="264">
        <v>0</v>
      </c>
      <c r="BG131" s="264">
        <v>0</v>
      </c>
      <c r="BH131" s="264">
        <v>0</v>
      </c>
      <c r="BI131" s="264">
        <v>0</v>
      </c>
      <c r="BJ131" s="264">
        <v>31831.850000000002</v>
      </c>
      <c r="BK131" s="264">
        <v>22814.49</v>
      </c>
      <c r="BL131" s="264">
        <v>32651.279999999999</v>
      </c>
      <c r="BM131" s="577">
        <v>32029.320000000003</v>
      </c>
      <c r="BN131" s="264">
        <v>0</v>
      </c>
      <c r="BO131" s="264">
        <v>0</v>
      </c>
      <c r="BP131" s="264">
        <v>0</v>
      </c>
      <c r="BQ131" s="264">
        <v>0</v>
      </c>
      <c r="BR131" s="264">
        <v>0</v>
      </c>
      <c r="BS131" s="264">
        <v>0</v>
      </c>
      <c r="BT131" s="264">
        <v>0</v>
      </c>
      <c r="BU131" s="264">
        <v>0</v>
      </c>
      <c r="BV131" s="264">
        <v>0</v>
      </c>
      <c r="BW131" s="264">
        <v>0</v>
      </c>
      <c r="BX131" s="264">
        <v>0</v>
      </c>
      <c r="BY131" s="264">
        <v>0</v>
      </c>
      <c r="BZ131" s="264">
        <v>0</v>
      </c>
      <c r="CA131" s="264">
        <v>0</v>
      </c>
      <c r="CB131" s="264">
        <v>0</v>
      </c>
      <c r="CC131" s="264">
        <v>54244.5</v>
      </c>
      <c r="CD131" s="264">
        <v>38563.399999999994</v>
      </c>
      <c r="CE131" s="264">
        <v>56440.479999999989</v>
      </c>
      <c r="CF131" s="577">
        <v>54238.26</v>
      </c>
      <c r="CG131" s="264">
        <v>0</v>
      </c>
      <c r="CH131" s="264">
        <v>0</v>
      </c>
      <c r="CI131" s="264">
        <v>0</v>
      </c>
      <c r="CJ131" s="264">
        <v>0</v>
      </c>
      <c r="CK131" s="264">
        <v>0</v>
      </c>
      <c r="CL131" s="264">
        <v>0</v>
      </c>
      <c r="CM131" s="264">
        <v>0</v>
      </c>
      <c r="CN131" s="264">
        <v>0</v>
      </c>
      <c r="CO131" s="264">
        <v>0</v>
      </c>
      <c r="CP131" s="264">
        <v>0</v>
      </c>
      <c r="CQ131" s="264">
        <v>0</v>
      </c>
      <c r="CR131" s="264">
        <v>0</v>
      </c>
      <c r="CS131" s="264">
        <v>0</v>
      </c>
      <c r="CT131" s="264">
        <v>0</v>
      </c>
      <c r="CU131" s="264">
        <v>0</v>
      </c>
      <c r="CV131" s="264">
        <v>0</v>
      </c>
      <c r="CW131" s="264">
        <v>0</v>
      </c>
      <c r="CX131" s="264">
        <v>0</v>
      </c>
      <c r="CY131" s="577">
        <v>0</v>
      </c>
      <c r="CZ131" s="264">
        <v>0</v>
      </c>
      <c r="DA131" s="264">
        <v>0</v>
      </c>
      <c r="DB131" s="264">
        <v>0</v>
      </c>
      <c r="DC131" s="428">
        <f t="shared" si="1"/>
        <v>415015.95999999996</v>
      </c>
    </row>
    <row r="132" spans="1:107" x14ac:dyDescent="0.25">
      <c r="A132" s="311">
        <v>4564</v>
      </c>
      <c r="B132" s="347">
        <v>675009</v>
      </c>
      <c r="C132" s="311">
        <v>1026227</v>
      </c>
      <c r="D132" s="14">
        <v>1275586620</v>
      </c>
      <c r="F132" s="14" t="s">
        <v>913</v>
      </c>
      <c r="G132" s="14" t="str">
        <f>INDEX(FY2019_ALL_Targets!F:F,MATCH(B132,FY2019_ALL_Targets!B:B,0))</f>
        <v>MRSA West</v>
      </c>
      <c r="H132" s="14" t="s">
        <v>3061</v>
      </c>
      <c r="I132" s="312" t="s">
        <v>529</v>
      </c>
      <c r="J132" s="312" t="s">
        <v>918</v>
      </c>
      <c r="K132" s="312" t="s">
        <v>530</v>
      </c>
      <c r="L132" s="264">
        <v>8244.6</v>
      </c>
      <c r="M132" s="264">
        <v>8040.76</v>
      </c>
      <c r="N132" s="264">
        <v>8790.6</v>
      </c>
      <c r="O132" s="264">
        <v>8433.8799999999992</v>
      </c>
      <c r="P132" s="264">
        <v>8569.33</v>
      </c>
      <c r="Q132" s="264">
        <v>8425.73</v>
      </c>
      <c r="R132" s="264">
        <v>8208.16</v>
      </c>
      <c r="S132" s="264">
        <v>8524.43</v>
      </c>
      <c r="T132" s="264">
        <v>8227.2099999999991</v>
      </c>
      <c r="U132" s="264">
        <v>8260.2199999999993</v>
      </c>
      <c r="V132" s="264">
        <v>8075.52</v>
      </c>
      <c r="W132" s="264">
        <v>8317.67</v>
      </c>
      <c r="X132" s="264">
        <v>23422.599999999995</v>
      </c>
      <c r="Y132" s="264">
        <v>24057.18</v>
      </c>
      <c r="Z132" s="264">
        <v>24663.42</v>
      </c>
      <c r="AA132" s="577">
        <v>24368.53</v>
      </c>
      <c r="AB132" s="264">
        <v>0</v>
      </c>
      <c r="AC132" s="264">
        <v>0</v>
      </c>
      <c r="AD132" s="264">
        <v>0</v>
      </c>
      <c r="AE132" s="264">
        <v>0</v>
      </c>
      <c r="AF132" s="264">
        <v>0</v>
      </c>
      <c r="AG132" s="264">
        <v>0</v>
      </c>
      <c r="AH132" s="264">
        <v>0</v>
      </c>
      <c r="AI132" s="264">
        <v>0</v>
      </c>
      <c r="AJ132" s="264">
        <v>0</v>
      </c>
      <c r="AK132" s="264">
        <v>0</v>
      </c>
      <c r="AL132" s="264">
        <v>0</v>
      </c>
      <c r="AM132" s="264">
        <v>0</v>
      </c>
      <c r="AN132" s="264">
        <v>0</v>
      </c>
      <c r="AO132" s="264">
        <v>0</v>
      </c>
      <c r="AP132" s="264">
        <v>0</v>
      </c>
      <c r="AQ132" s="264">
        <v>0</v>
      </c>
      <c r="AR132" s="264">
        <v>0</v>
      </c>
      <c r="AS132" s="264">
        <v>0</v>
      </c>
      <c r="AT132" s="577">
        <v>0</v>
      </c>
      <c r="AU132" s="264">
        <v>0</v>
      </c>
      <c r="AV132" s="264">
        <v>0</v>
      </c>
      <c r="AW132" s="264">
        <v>0</v>
      </c>
      <c r="AX132" s="264">
        <v>0</v>
      </c>
      <c r="AY132" s="264">
        <v>0</v>
      </c>
      <c r="AZ132" s="264">
        <v>0</v>
      </c>
      <c r="BA132" s="264">
        <v>0</v>
      </c>
      <c r="BB132" s="264">
        <v>0</v>
      </c>
      <c r="BC132" s="264">
        <v>0</v>
      </c>
      <c r="BD132" s="264">
        <v>0</v>
      </c>
      <c r="BE132" s="264">
        <v>0</v>
      </c>
      <c r="BF132" s="264">
        <v>0</v>
      </c>
      <c r="BG132" s="264">
        <v>0</v>
      </c>
      <c r="BH132" s="264">
        <v>0</v>
      </c>
      <c r="BI132" s="264">
        <v>0</v>
      </c>
      <c r="BJ132" s="264">
        <v>0</v>
      </c>
      <c r="BK132" s="264">
        <v>0</v>
      </c>
      <c r="BL132" s="264">
        <v>0</v>
      </c>
      <c r="BM132" s="577">
        <v>0</v>
      </c>
      <c r="BN132" s="264">
        <v>0</v>
      </c>
      <c r="BO132" s="264">
        <v>0</v>
      </c>
      <c r="BP132" s="264">
        <v>0</v>
      </c>
      <c r="BQ132" s="264">
        <v>9147.32</v>
      </c>
      <c r="BR132" s="264">
        <v>9223.76</v>
      </c>
      <c r="BS132" s="264">
        <v>9616.880000000001</v>
      </c>
      <c r="BT132" s="264">
        <v>9576.84</v>
      </c>
      <c r="BU132" s="264">
        <v>9481.19</v>
      </c>
      <c r="BV132" s="264">
        <v>9456.06</v>
      </c>
      <c r="BW132" s="264">
        <v>9346.52</v>
      </c>
      <c r="BX132" s="264">
        <v>9325.09</v>
      </c>
      <c r="BY132" s="264">
        <v>9501.24</v>
      </c>
      <c r="BZ132" s="264">
        <v>9185.77</v>
      </c>
      <c r="CA132" s="264">
        <v>9163.93</v>
      </c>
      <c r="CB132" s="264">
        <v>9440.26</v>
      </c>
      <c r="CC132" s="264">
        <v>26142.600000000002</v>
      </c>
      <c r="CD132" s="264">
        <v>26974.800000000003</v>
      </c>
      <c r="CE132" s="264">
        <v>27847.68</v>
      </c>
      <c r="CF132" s="577">
        <v>27475.26</v>
      </c>
      <c r="CG132" s="264">
        <v>0</v>
      </c>
      <c r="CH132" s="264">
        <v>0</v>
      </c>
      <c r="CI132" s="264">
        <v>0</v>
      </c>
      <c r="CJ132" s="264">
        <v>0</v>
      </c>
      <c r="CK132" s="264">
        <v>0</v>
      </c>
      <c r="CL132" s="264">
        <v>0</v>
      </c>
      <c r="CM132" s="264">
        <v>0</v>
      </c>
      <c r="CN132" s="264">
        <v>0</v>
      </c>
      <c r="CO132" s="264">
        <v>0</v>
      </c>
      <c r="CP132" s="264">
        <v>0</v>
      </c>
      <c r="CQ132" s="264">
        <v>0</v>
      </c>
      <c r="CR132" s="264">
        <v>0</v>
      </c>
      <c r="CS132" s="264">
        <v>0</v>
      </c>
      <c r="CT132" s="264">
        <v>0</v>
      </c>
      <c r="CU132" s="264">
        <v>0</v>
      </c>
      <c r="CV132" s="264">
        <v>0</v>
      </c>
      <c r="CW132" s="264">
        <v>0</v>
      </c>
      <c r="CX132" s="264">
        <v>0</v>
      </c>
      <c r="CY132" s="577">
        <v>0</v>
      </c>
      <c r="CZ132" s="264">
        <v>0</v>
      </c>
      <c r="DA132" s="264">
        <v>0</v>
      </c>
      <c r="DB132" s="264">
        <v>0</v>
      </c>
      <c r="DC132" s="428">
        <f t="shared" ref="DC132:DC195" si="2">SUM(L132:DB132)</f>
        <v>417535.04000000004</v>
      </c>
    </row>
    <row r="133" spans="1:107" x14ac:dyDescent="0.25">
      <c r="A133" s="297">
        <v>5069</v>
      </c>
      <c r="B133" s="347">
        <v>675013</v>
      </c>
      <c r="C133" s="297">
        <v>1028823</v>
      </c>
      <c r="D133" s="14">
        <v>1639619539</v>
      </c>
      <c r="F133" s="14" t="s">
        <v>913</v>
      </c>
      <c r="G133" s="14" t="str">
        <f>INDEX(FY2019_ALL_Targets!F:F,MATCH(B133,FY2019_ALL_Targets!B:B,0))</f>
        <v>MRSA West</v>
      </c>
      <c r="H133" s="14" t="s">
        <v>3132</v>
      </c>
      <c r="I133" s="299" t="s">
        <v>2586</v>
      </c>
      <c r="J133" s="299" t="s">
        <v>932</v>
      </c>
      <c r="K133" s="299" t="s">
        <v>2587</v>
      </c>
      <c r="L133" s="264">
        <v>7248</v>
      </c>
      <c r="M133" s="264">
        <v>7068.8</v>
      </c>
      <c r="N133" s="264">
        <v>7728.0000000000009</v>
      </c>
      <c r="O133" s="264">
        <v>7414.4</v>
      </c>
      <c r="P133" s="264">
        <v>7542.92</v>
      </c>
      <c r="Q133" s="264">
        <v>7416.52</v>
      </c>
      <c r="R133" s="264">
        <v>7206.69</v>
      </c>
      <c r="S133" s="264">
        <v>7501.22</v>
      </c>
      <c r="T133" s="264">
        <v>7239.42</v>
      </c>
      <c r="U133" s="264">
        <v>7268.84</v>
      </c>
      <c r="V133" s="264">
        <v>7106.42</v>
      </c>
      <c r="W133" s="264">
        <v>7319.51</v>
      </c>
      <c r="X133" s="264">
        <v>20942.560000000005</v>
      </c>
      <c r="Y133" s="264">
        <v>16918.190000000002</v>
      </c>
      <c r="Z133" s="264">
        <v>17044.14</v>
      </c>
      <c r="AA133" s="577">
        <v>21244.959999999999</v>
      </c>
      <c r="AB133" s="264">
        <v>0</v>
      </c>
      <c r="AC133" s="264">
        <v>0</v>
      </c>
      <c r="AD133" s="264">
        <v>0</v>
      </c>
      <c r="AE133" s="264">
        <v>0</v>
      </c>
      <c r="AF133" s="264">
        <v>0</v>
      </c>
      <c r="AG133" s="264">
        <v>0</v>
      </c>
      <c r="AH133" s="264">
        <v>0</v>
      </c>
      <c r="AI133" s="264">
        <v>0</v>
      </c>
      <c r="AJ133" s="264">
        <v>0</v>
      </c>
      <c r="AK133" s="264">
        <v>0</v>
      </c>
      <c r="AL133" s="264">
        <v>0</v>
      </c>
      <c r="AM133" s="264">
        <v>0</v>
      </c>
      <c r="AN133" s="264">
        <v>0</v>
      </c>
      <c r="AO133" s="264">
        <v>0</v>
      </c>
      <c r="AP133" s="264">
        <v>0</v>
      </c>
      <c r="AQ133" s="264">
        <v>0</v>
      </c>
      <c r="AR133" s="264">
        <v>0</v>
      </c>
      <c r="AS133" s="264">
        <v>0</v>
      </c>
      <c r="AT133" s="577">
        <v>0</v>
      </c>
      <c r="AU133" s="264">
        <v>0</v>
      </c>
      <c r="AV133" s="264">
        <v>0</v>
      </c>
      <c r="AW133" s="264">
        <v>0</v>
      </c>
      <c r="AX133" s="264">
        <v>0</v>
      </c>
      <c r="AY133" s="264">
        <v>0</v>
      </c>
      <c r="AZ133" s="264">
        <v>0</v>
      </c>
      <c r="BA133" s="264">
        <v>0</v>
      </c>
      <c r="BB133" s="264">
        <v>0</v>
      </c>
      <c r="BC133" s="264">
        <v>0</v>
      </c>
      <c r="BD133" s="264">
        <v>0</v>
      </c>
      <c r="BE133" s="264">
        <v>0</v>
      </c>
      <c r="BF133" s="264">
        <v>0</v>
      </c>
      <c r="BG133" s="264">
        <v>0</v>
      </c>
      <c r="BH133" s="264">
        <v>0</v>
      </c>
      <c r="BI133" s="264">
        <v>0</v>
      </c>
      <c r="BJ133" s="264">
        <v>0</v>
      </c>
      <c r="BK133" s="264">
        <v>0</v>
      </c>
      <c r="BL133" s="264">
        <v>0</v>
      </c>
      <c r="BM133" s="577">
        <v>0</v>
      </c>
      <c r="BN133" s="264">
        <v>0</v>
      </c>
      <c r="BO133" s="264">
        <v>0</v>
      </c>
      <c r="BP133" s="264">
        <v>0</v>
      </c>
      <c r="BQ133" s="264">
        <v>8041.6</v>
      </c>
      <c r="BR133" s="264">
        <v>8108.8</v>
      </c>
      <c r="BS133" s="264">
        <v>8454.4</v>
      </c>
      <c r="BT133" s="264">
        <v>8419.2000000000007</v>
      </c>
      <c r="BU133" s="264">
        <v>8345.5600000000013</v>
      </c>
      <c r="BV133" s="264">
        <v>8323.44</v>
      </c>
      <c r="BW133" s="264">
        <v>8206.16</v>
      </c>
      <c r="BX133" s="264">
        <v>8205.91</v>
      </c>
      <c r="BY133" s="264">
        <v>8360.3799999999992</v>
      </c>
      <c r="BZ133" s="264">
        <v>8083.4000000000005</v>
      </c>
      <c r="CA133" s="264">
        <v>8064.22</v>
      </c>
      <c r="CB133" s="264">
        <v>8307.42</v>
      </c>
      <c r="CC133" s="264">
        <v>23374.560000000001</v>
      </c>
      <c r="CD133" s="264">
        <v>18967.140000000003</v>
      </c>
      <c r="CE133" s="264">
        <v>19215.089999999997</v>
      </c>
      <c r="CF133" s="577">
        <v>24034.779999999995</v>
      </c>
      <c r="CG133" s="264">
        <v>0</v>
      </c>
      <c r="CH133" s="264">
        <v>0</v>
      </c>
      <c r="CI133" s="264">
        <v>0</v>
      </c>
      <c r="CJ133" s="264">
        <v>0</v>
      </c>
      <c r="CK133" s="264">
        <v>0</v>
      </c>
      <c r="CL133" s="264">
        <v>0</v>
      </c>
      <c r="CM133" s="264">
        <v>0</v>
      </c>
      <c r="CN133" s="264">
        <v>0</v>
      </c>
      <c r="CO133" s="264">
        <v>0</v>
      </c>
      <c r="CP133" s="264">
        <v>0</v>
      </c>
      <c r="CQ133" s="264">
        <v>0</v>
      </c>
      <c r="CR133" s="264">
        <v>0</v>
      </c>
      <c r="CS133" s="264">
        <v>0</v>
      </c>
      <c r="CT133" s="264">
        <v>0</v>
      </c>
      <c r="CU133" s="264">
        <v>0</v>
      </c>
      <c r="CV133" s="264">
        <v>0</v>
      </c>
      <c r="CW133" s="264">
        <v>0</v>
      </c>
      <c r="CX133" s="264">
        <v>0</v>
      </c>
      <c r="CY133" s="577">
        <v>0</v>
      </c>
      <c r="CZ133" s="264">
        <v>0</v>
      </c>
      <c r="DA133" s="264">
        <v>0</v>
      </c>
      <c r="DB133" s="264">
        <v>0</v>
      </c>
      <c r="DC133" s="428">
        <f t="shared" si="2"/>
        <v>348722.64999999997</v>
      </c>
    </row>
    <row r="134" spans="1:107" x14ac:dyDescent="0.25">
      <c r="A134" s="297">
        <v>4626</v>
      </c>
      <c r="B134" s="347">
        <v>675014</v>
      </c>
      <c r="C134" s="297">
        <v>1026130</v>
      </c>
      <c r="D134" s="14">
        <v>1649268152</v>
      </c>
      <c r="F134" s="14" t="s">
        <v>913</v>
      </c>
      <c r="G134" s="14" t="str">
        <f>INDEX(FY2019_ALL_Targets!F:F,MATCH(B134,FY2019_ALL_Targets!B:B,0))</f>
        <v>MRSA West</v>
      </c>
      <c r="H134" s="14" t="s">
        <v>3060</v>
      </c>
      <c r="I134" s="299" t="s">
        <v>547</v>
      </c>
      <c r="J134" s="299" t="s">
        <v>943</v>
      </c>
      <c r="K134" s="299" t="s">
        <v>548</v>
      </c>
      <c r="L134" s="264">
        <v>6795</v>
      </c>
      <c r="M134" s="264">
        <v>6627</v>
      </c>
      <c r="N134" s="264">
        <v>7245</v>
      </c>
      <c r="O134" s="264">
        <v>6951</v>
      </c>
      <c r="P134" s="264">
        <v>7065.5199999999995</v>
      </c>
      <c r="Q134" s="264">
        <v>6947.12</v>
      </c>
      <c r="R134" s="264">
        <v>6740.89</v>
      </c>
      <c r="S134" s="264">
        <v>7015.2199999999993</v>
      </c>
      <c r="T134" s="264">
        <v>6769.62</v>
      </c>
      <c r="U134" s="264">
        <v>6797.04</v>
      </c>
      <c r="V134" s="264">
        <v>6645.0199999999995</v>
      </c>
      <c r="W134" s="264">
        <v>6844.31</v>
      </c>
      <c r="X134" s="264">
        <v>19358.09</v>
      </c>
      <c r="Y134" s="264">
        <v>19853.129999999997</v>
      </c>
      <c r="Z134" s="264">
        <v>16099.04</v>
      </c>
      <c r="AA134" s="577">
        <v>19879.780000000002</v>
      </c>
      <c r="AB134" s="264">
        <v>0</v>
      </c>
      <c r="AC134" s="264">
        <v>0</v>
      </c>
      <c r="AD134" s="264">
        <v>0</v>
      </c>
      <c r="AE134" s="264">
        <v>0</v>
      </c>
      <c r="AF134" s="264">
        <v>0</v>
      </c>
      <c r="AG134" s="264">
        <v>0</v>
      </c>
      <c r="AH134" s="264">
        <v>0</v>
      </c>
      <c r="AI134" s="264">
        <v>0</v>
      </c>
      <c r="AJ134" s="264">
        <v>0</v>
      </c>
      <c r="AK134" s="264">
        <v>0</v>
      </c>
      <c r="AL134" s="264">
        <v>0</v>
      </c>
      <c r="AM134" s="264">
        <v>0</v>
      </c>
      <c r="AN134" s="264">
        <v>0</v>
      </c>
      <c r="AO134" s="264">
        <v>0</v>
      </c>
      <c r="AP134" s="264">
        <v>0</v>
      </c>
      <c r="AQ134" s="264">
        <v>0</v>
      </c>
      <c r="AR134" s="264">
        <v>0</v>
      </c>
      <c r="AS134" s="264">
        <v>0</v>
      </c>
      <c r="AT134" s="577">
        <v>0</v>
      </c>
      <c r="AU134" s="264">
        <v>0</v>
      </c>
      <c r="AV134" s="264">
        <v>0</v>
      </c>
      <c r="AW134" s="264">
        <v>0</v>
      </c>
      <c r="AX134" s="264">
        <v>0</v>
      </c>
      <c r="AY134" s="264">
        <v>0</v>
      </c>
      <c r="AZ134" s="264">
        <v>0</v>
      </c>
      <c r="BA134" s="264">
        <v>0</v>
      </c>
      <c r="BB134" s="264">
        <v>0</v>
      </c>
      <c r="BC134" s="264">
        <v>0</v>
      </c>
      <c r="BD134" s="264">
        <v>0</v>
      </c>
      <c r="BE134" s="264">
        <v>0</v>
      </c>
      <c r="BF134" s="264">
        <v>0</v>
      </c>
      <c r="BG134" s="264">
        <v>0</v>
      </c>
      <c r="BH134" s="264">
        <v>0</v>
      </c>
      <c r="BI134" s="264">
        <v>0</v>
      </c>
      <c r="BJ134" s="264">
        <v>0</v>
      </c>
      <c r="BK134" s="264">
        <v>0</v>
      </c>
      <c r="BL134" s="264">
        <v>0</v>
      </c>
      <c r="BM134" s="577">
        <v>0</v>
      </c>
      <c r="BN134" s="264">
        <v>0</v>
      </c>
      <c r="BO134" s="264">
        <v>0</v>
      </c>
      <c r="BP134" s="264">
        <v>0</v>
      </c>
      <c r="BQ134" s="264">
        <v>7539</v>
      </c>
      <c r="BR134" s="264">
        <v>7602</v>
      </c>
      <c r="BS134" s="264">
        <v>7926</v>
      </c>
      <c r="BT134" s="264">
        <v>7893</v>
      </c>
      <c r="BU134" s="264">
        <v>7817.36</v>
      </c>
      <c r="BV134" s="264">
        <v>7796.64</v>
      </c>
      <c r="BW134" s="264">
        <v>7675.76</v>
      </c>
      <c r="BX134" s="264">
        <v>7673.91</v>
      </c>
      <c r="BY134" s="264">
        <v>7817.78</v>
      </c>
      <c r="BZ134" s="264">
        <v>7558.4</v>
      </c>
      <c r="CA134" s="264">
        <v>7540.62</v>
      </c>
      <c r="CB134" s="264">
        <v>7768.0199999999995</v>
      </c>
      <c r="CC134" s="264">
        <v>21606.089999999997</v>
      </c>
      <c r="CD134" s="264">
        <v>22260.86</v>
      </c>
      <c r="CE134" s="264">
        <v>18127.310000000001</v>
      </c>
      <c r="CF134" s="577">
        <v>22456.68</v>
      </c>
      <c r="CG134" s="264">
        <v>0</v>
      </c>
      <c r="CH134" s="264">
        <v>0</v>
      </c>
      <c r="CI134" s="264">
        <v>0</v>
      </c>
      <c r="CJ134" s="264">
        <v>0</v>
      </c>
      <c r="CK134" s="264">
        <v>0</v>
      </c>
      <c r="CL134" s="264">
        <v>0</v>
      </c>
      <c r="CM134" s="264">
        <v>0</v>
      </c>
      <c r="CN134" s="264">
        <v>0</v>
      </c>
      <c r="CO134" s="264">
        <v>0</v>
      </c>
      <c r="CP134" s="264">
        <v>0</v>
      </c>
      <c r="CQ134" s="264">
        <v>0</v>
      </c>
      <c r="CR134" s="264">
        <v>0</v>
      </c>
      <c r="CS134" s="264">
        <v>0</v>
      </c>
      <c r="CT134" s="264">
        <v>0</v>
      </c>
      <c r="CU134" s="264">
        <v>0</v>
      </c>
      <c r="CV134" s="264">
        <v>0</v>
      </c>
      <c r="CW134" s="264">
        <v>0</v>
      </c>
      <c r="CX134" s="264">
        <v>0</v>
      </c>
      <c r="CY134" s="577">
        <v>0</v>
      </c>
      <c r="CZ134" s="264">
        <v>0</v>
      </c>
      <c r="DA134" s="264">
        <v>0</v>
      </c>
      <c r="DB134" s="264">
        <v>0</v>
      </c>
      <c r="DC134" s="428">
        <f t="shared" si="2"/>
        <v>334692.20999999996</v>
      </c>
    </row>
    <row r="135" spans="1:107" x14ac:dyDescent="0.25">
      <c r="A135" s="297">
        <v>4266</v>
      </c>
      <c r="B135" s="347">
        <v>675017</v>
      </c>
      <c r="C135" s="297">
        <v>1026610</v>
      </c>
      <c r="D135" s="14">
        <v>1720076417</v>
      </c>
      <c r="F135" s="14" t="s">
        <v>913</v>
      </c>
      <c r="G135" s="14" t="str">
        <f>INDEX(FY2019_ALL_Targets!F:F,MATCH(B135,FY2019_ALL_Targets!B:B,0))</f>
        <v>MRSA West</v>
      </c>
      <c r="H135" s="14" t="s">
        <v>3027</v>
      </c>
      <c r="I135" s="299" t="s">
        <v>459</v>
      </c>
      <c r="J135" s="299" t="s">
        <v>918</v>
      </c>
      <c r="K135" s="299" t="s">
        <v>460</v>
      </c>
      <c r="L135" s="264">
        <v>16896.900000000001</v>
      </c>
      <c r="M135" s="264">
        <v>16479.14</v>
      </c>
      <c r="N135" s="264">
        <v>18015.899999999998</v>
      </c>
      <c r="O135" s="264">
        <v>17284.82</v>
      </c>
      <c r="P135" s="264">
        <v>17592.190000000002</v>
      </c>
      <c r="Q135" s="264">
        <v>17297.39</v>
      </c>
      <c r="R135" s="264">
        <v>16815.13</v>
      </c>
      <c r="S135" s="264">
        <v>17509.400000000001</v>
      </c>
      <c r="T135" s="264">
        <v>16899.25</v>
      </c>
      <c r="U135" s="264">
        <v>16968.170000000002</v>
      </c>
      <c r="V135" s="264">
        <v>16589.25</v>
      </c>
      <c r="W135" s="264">
        <v>17086.640000000003</v>
      </c>
      <c r="X135" s="264">
        <v>26729.32</v>
      </c>
      <c r="Y135" s="264">
        <v>20408.44000000001</v>
      </c>
      <c r="Z135" s="264">
        <v>21308.38</v>
      </c>
      <c r="AA135" s="577">
        <v>17264.509999999998</v>
      </c>
      <c r="AB135" s="264">
        <v>0</v>
      </c>
      <c r="AC135" s="264">
        <v>0</v>
      </c>
      <c r="AD135" s="264">
        <v>0</v>
      </c>
      <c r="AE135" s="264">
        <v>0</v>
      </c>
      <c r="AF135" s="264">
        <v>0</v>
      </c>
      <c r="AG135" s="264">
        <v>0</v>
      </c>
      <c r="AH135" s="264">
        <v>0</v>
      </c>
      <c r="AI135" s="264">
        <v>0</v>
      </c>
      <c r="AJ135" s="264">
        <v>0</v>
      </c>
      <c r="AK135" s="264">
        <v>0</v>
      </c>
      <c r="AL135" s="264">
        <v>0</v>
      </c>
      <c r="AM135" s="264">
        <v>0</v>
      </c>
      <c r="AN135" s="264">
        <v>0</v>
      </c>
      <c r="AO135" s="264">
        <v>0</v>
      </c>
      <c r="AP135" s="264">
        <v>0</v>
      </c>
      <c r="AQ135" s="264">
        <v>0</v>
      </c>
      <c r="AR135" s="264">
        <v>0</v>
      </c>
      <c r="AS135" s="264">
        <v>0</v>
      </c>
      <c r="AT135" s="577">
        <v>0</v>
      </c>
      <c r="AU135" s="264">
        <v>0</v>
      </c>
      <c r="AV135" s="264">
        <v>0</v>
      </c>
      <c r="AW135" s="264">
        <v>0</v>
      </c>
      <c r="AX135" s="264">
        <v>0</v>
      </c>
      <c r="AY135" s="264">
        <v>0</v>
      </c>
      <c r="AZ135" s="264">
        <v>0</v>
      </c>
      <c r="BA135" s="264">
        <v>0</v>
      </c>
      <c r="BB135" s="264">
        <v>0</v>
      </c>
      <c r="BC135" s="264">
        <v>0</v>
      </c>
      <c r="BD135" s="264">
        <v>0</v>
      </c>
      <c r="BE135" s="264">
        <v>0</v>
      </c>
      <c r="BF135" s="264">
        <v>0</v>
      </c>
      <c r="BG135" s="264">
        <v>0</v>
      </c>
      <c r="BH135" s="264">
        <v>0</v>
      </c>
      <c r="BI135" s="264">
        <v>0</v>
      </c>
      <c r="BJ135" s="264">
        <v>0</v>
      </c>
      <c r="BK135" s="264">
        <v>0</v>
      </c>
      <c r="BL135" s="264">
        <v>0</v>
      </c>
      <c r="BM135" s="577">
        <v>0</v>
      </c>
      <c r="BN135" s="264">
        <v>0</v>
      </c>
      <c r="BO135" s="264">
        <v>0</v>
      </c>
      <c r="BP135" s="264">
        <v>0</v>
      </c>
      <c r="BQ135" s="264">
        <v>18746.98</v>
      </c>
      <c r="BR135" s="264">
        <v>18903.64</v>
      </c>
      <c r="BS135" s="264">
        <v>19709.32</v>
      </c>
      <c r="BT135" s="264">
        <v>19627.259999999998</v>
      </c>
      <c r="BU135" s="264">
        <v>19464.170000000002</v>
      </c>
      <c r="BV135" s="264">
        <v>19412.580000000002</v>
      </c>
      <c r="BW135" s="264">
        <v>19147.16</v>
      </c>
      <c r="BX135" s="264">
        <v>19154.800000000003</v>
      </c>
      <c r="BY135" s="264">
        <v>19515.990000000002</v>
      </c>
      <c r="BZ135" s="264">
        <v>18870.130000000005</v>
      </c>
      <c r="CA135" s="264">
        <v>18825.160000000003</v>
      </c>
      <c r="CB135" s="264">
        <v>19392.910000000003</v>
      </c>
      <c r="CC135" s="264">
        <v>29833.319999999996</v>
      </c>
      <c r="CD135" s="264">
        <v>22879.480000000007</v>
      </c>
      <c r="CE135" s="264">
        <v>24021.699999999997</v>
      </c>
      <c r="CF135" s="577">
        <v>19369.22</v>
      </c>
      <c r="CG135" s="264">
        <v>0</v>
      </c>
      <c r="CH135" s="264">
        <v>0</v>
      </c>
      <c r="CI135" s="264">
        <v>0</v>
      </c>
      <c r="CJ135" s="264">
        <v>0</v>
      </c>
      <c r="CK135" s="264">
        <v>0</v>
      </c>
      <c r="CL135" s="264">
        <v>0</v>
      </c>
      <c r="CM135" s="264">
        <v>0</v>
      </c>
      <c r="CN135" s="264">
        <v>0</v>
      </c>
      <c r="CO135" s="264">
        <v>0</v>
      </c>
      <c r="CP135" s="264">
        <v>0</v>
      </c>
      <c r="CQ135" s="264">
        <v>0</v>
      </c>
      <c r="CR135" s="264">
        <v>0</v>
      </c>
      <c r="CS135" s="264">
        <v>0</v>
      </c>
      <c r="CT135" s="264">
        <v>0</v>
      </c>
      <c r="CU135" s="264">
        <v>0</v>
      </c>
      <c r="CV135" s="264">
        <v>0</v>
      </c>
      <c r="CW135" s="264">
        <v>0</v>
      </c>
      <c r="CX135" s="264">
        <v>0</v>
      </c>
      <c r="CY135" s="577">
        <v>0</v>
      </c>
      <c r="CZ135" s="264">
        <v>0</v>
      </c>
      <c r="DA135" s="264">
        <v>0</v>
      </c>
      <c r="DB135" s="264">
        <v>0</v>
      </c>
      <c r="DC135" s="428">
        <f t="shared" si="2"/>
        <v>618018.64999999991</v>
      </c>
    </row>
    <row r="136" spans="1:107" x14ac:dyDescent="0.25">
      <c r="A136" s="313">
        <v>4979</v>
      </c>
      <c r="B136" s="347">
        <v>675018</v>
      </c>
      <c r="C136" s="313">
        <v>1013536</v>
      </c>
      <c r="D136" s="14">
        <v>1427030261</v>
      </c>
      <c r="F136" s="14" t="s">
        <v>937</v>
      </c>
      <c r="G136" s="14" t="str">
        <f>INDEX(FY2019_ALL_Targets!F:F,MATCH(B136,FY2019_ALL_Targets!B:B,0))</f>
        <v>Tarrant</v>
      </c>
      <c r="H136" s="14" t="s">
        <v>3009</v>
      </c>
      <c r="I136" s="314" t="s">
        <v>631</v>
      </c>
      <c r="J136" s="314" t="s">
        <v>1037</v>
      </c>
      <c r="K136" s="314" t="s">
        <v>632</v>
      </c>
      <c r="L136" s="264">
        <v>0</v>
      </c>
      <c r="M136" s="264">
        <v>0</v>
      </c>
      <c r="N136" s="264">
        <v>0</v>
      </c>
      <c r="O136" s="264">
        <v>0</v>
      </c>
      <c r="P136" s="264">
        <v>0</v>
      </c>
      <c r="Q136" s="264">
        <v>0</v>
      </c>
      <c r="R136" s="264">
        <v>0</v>
      </c>
      <c r="S136" s="264">
        <v>0</v>
      </c>
      <c r="T136" s="264">
        <v>0</v>
      </c>
      <c r="U136" s="264">
        <v>0</v>
      </c>
      <c r="V136" s="264">
        <v>0</v>
      </c>
      <c r="W136" s="264">
        <v>0</v>
      </c>
      <c r="X136" s="264">
        <v>99016.239999999991</v>
      </c>
      <c r="Y136" s="264">
        <v>52691.170000000013</v>
      </c>
      <c r="Z136" s="264">
        <v>101187.68</v>
      </c>
      <c r="AA136" s="577">
        <v>98726.439999999988</v>
      </c>
      <c r="AB136" s="264">
        <v>0</v>
      </c>
      <c r="AC136" s="264">
        <v>0</v>
      </c>
      <c r="AD136" s="264">
        <v>0</v>
      </c>
      <c r="AE136" s="264">
        <v>0</v>
      </c>
      <c r="AF136" s="264">
        <v>0</v>
      </c>
      <c r="AG136" s="264">
        <v>0</v>
      </c>
      <c r="AH136" s="264">
        <v>0</v>
      </c>
      <c r="AI136" s="264">
        <v>0</v>
      </c>
      <c r="AJ136" s="264">
        <v>0</v>
      </c>
      <c r="AK136" s="264">
        <v>0</v>
      </c>
      <c r="AL136" s="264">
        <v>0</v>
      </c>
      <c r="AM136" s="264">
        <v>0</v>
      </c>
      <c r="AN136" s="264">
        <v>0</v>
      </c>
      <c r="AO136" s="264">
        <v>0</v>
      </c>
      <c r="AP136" s="264">
        <v>0</v>
      </c>
      <c r="AQ136" s="264">
        <v>44159.81</v>
      </c>
      <c r="AR136" s="264">
        <v>23512.98000000001</v>
      </c>
      <c r="AS136" s="264">
        <v>44939.470000000008</v>
      </c>
      <c r="AT136" s="577">
        <v>44621.06</v>
      </c>
      <c r="AU136" s="264">
        <v>0</v>
      </c>
      <c r="AV136" s="264">
        <v>0</v>
      </c>
      <c r="AW136" s="264">
        <v>0</v>
      </c>
      <c r="AX136" s="264">
        <v>0</v>
      </c>
      <c r="AY136" s="264">
        <v>0</v>
      </c>
      <c r="AZ136" s="264">
        <v>0</v>
      </c>
      <c r="BA136" s="264">
        <v>0</v>
      </c>
      <c r="BB136" s="264">
        <v>0</v>
      </c>
      <c r="BC136" s="264">
        <v>0</v>
      </c>
      <c r="BD136" s="264">
        <v>0</v>
      </c>
      <c r="BE136" s="264">
        <v>0</v>
      </c>
      <c r="BF136" s="264">
        <v>0</v>
      </c>
      <c r="BG136" s="264">
        <v>0</v>
      </c>
      <c r="BH136" s="264">
        <v>0</v>
      </c>
      <c r="BI136" s="264">
        <v>0</v>
      </c>
      <c r="BJ136" s="264">
        <v>0</v>
      </c>
      <c r="BK136" s="264">
        <v>0</v>
      </c>
      <c r="BL136" s="264">
        <v>0</v>
      </c>
      <c r="BM136" s="577">
        <v>0</v>
      </c>
      <c r="BN136" s="264">
        <v>0</v>
      </c>
      <c r="BO136" s="264">
        <v>0</v>
      </c>
      <c r="BP136" s="264">
        <v>0</v>
      </c>
      <c r="BQ136" s="264">
        <v>0</v>
      </c>
      <c r="BR136" s="264">
        <v>0</v>
      </c>
      <c r="BS136" s="264">
        <v>0</v>
      </c>
      <c r="BT136" s="264">
        <v>0</v>
      </c>
      <c r="BU136" s="264">
        <v>0</v>
      </c>
      <c r="BV136" s="264">
        <v>0</v>
      </c>
      <c r="BW136" s="264">
        <v>0</v>
      </c>
      <c r="BX136" s="264">
        <v>0</v>
      </c>
      <c r="BY136" s="264">
        <v>0</v>
      </c>
      <c r="BZ136" s="264">
        <v>0</v>
      </c>
      <c r="CA136" s="264">
        <v>0</v>
      </c>
      <c r="CB136" s="264">
        <v>0</v>
      </c>
      <c r="CC136" s="264">
        <v>0</v>
      </c>
      <c r="CD136" s="264">
        <v>0</v>
      </c>
      <c r="CE136" s="264">
        <v>0</v>
      </c>
      <c r="CF136" s="577">
        <v>0</v>
      </c>
      <c r="CG136" s="264">
        <v>0</v>
      </c>
      <c r="CH136" s="264">
        <v>0</v>
      </c>
      <c r="CI136" s="264">
        <v>0</v>
      </c>
      <c r="CJ136" s="264">
        <v>0</v>
      </c>
      <c r="CK136" s="264">
        <v>0</v>
      </c>
      <c r="CL136" s="264">
        <v>0</v>
      </c>
      <c r="CM136" s="264">
        <v>0</v>
      </c>
      <c r="CN136" s="264">
        <v>0</v>
      </c>
      <c r="CO136" s="264">
        <v>0</v>
      </c>
      <c r="CP136" s="264">
        <v>0</v>
      </c>
      <c r="CQ136" s="264">
        <v>0</v>
      </c>
      <c r="CR136" s="264">
        <v>0</v>
      </c>
      <c r="CS136" s="264">
        <v>0</v>
      </c>
      <c r="CT136" s="264">
        <v>0</v>
      </c>
      <c r="CU136" s="264">
        <v>0</v>
      </c>
      <c r="CV136" s="264">
        <v>0</v>
      </c>
      <c r="CW136" s="264">
        <v>0</v>
      </c>
      <c r="CX136" s="264">
        <v>0</v>
      </c>
      <c r="CY136" s="577">
        <v>0</v>
      </c>
      <c r="CZ136" s="264">
        <v>0</v>
      </c>
      <c r="DA136" s="264">
        <v>0</v>
      </c>
      <c r="DB136" s="264">
        <v>0</v>
      </c>
      <c r="DC136" s="428">
        <f t="shared" si="2"/>
        <v>508854.85</v>
      </c>
    </row>
    <row r="137" spans="1:107" x14ac:dyDescent="0.25">
      <c r="A137" s="311">
        <v>5014</v>
      </c>
      <c r="B137" s="347">
        <v>675019</v>
      </c>
      <c r="C137" s="311">
        <v>1026410</v>
      </c>
      <c r="D137" s="14">
        <v>1013312248</v>
      </c>
      <c r="F137" s="14" t="s">
        <v>923</v>
      </c>
      <c r="G137" s="14" t="str">
        <f>INDEX(FY2019_ALL_Targets!F:F,MATCH(B137,FY2019_ALL_Targets!B:B,0))</f>
        <v>Lubbock</v>
      </c>
      <c r="H137" s="14" t="s">
        <v>3161</v>
      </c>
      <c r="I137" s="312" t="s">
        <v>2793</v>
      </c>
      <c r="J137" s="312" t="s">
        <v>932</v>
      </c>
      <c r="K137" s="312" t="s">
        <v>2794</v>
      </c>
      <c r="L137" s="264">
        <v>11177.48</v>
      </c>
      <c r="M137" s="264">
        <v>11460.609999999999</v>
      </c>
      <c r="N137" s="264">
        <v>11460.61</v>
      </c>
      <c r="O137" s="264">
        <v>11349.82</v>
      </c>
      <c r="P137" s="264">
        <v>11275.2</v>
      </c>
      <c r="Q137" s="264">
        <v>10922.85</v>
      </c>
      <c r="R137" s="264">
        <v>11178.57</v>
      </c>
      <c r="S137" s="264">
        <v>11120.06</v>
      </c>
      <c r="T137" s="264">
        <v>11788.58</v>
      </c>
      <c r="U137" s="264">
        <v>11294.77</v>
      </c>
      <c r="V137" s="264">
        <v>11395.919999999998</v>
      </c>
      <c r="W137" s="264">
        <v>11542.41</v>
      </c>
      <c r="X137" s="264">
        <v>13046.699999999999</v>
      </c>
      <c r="Y137" s="264">
        <v>10411.630000000001</v>
      </c>
      <c r="Z137" s="264">
        <v>18417.629999999997</v>
      </c>
      <c r="AA137" s="577">
        <v>18611.260000000002</v>
      </c>
      <c r="AB137" s="264">
        <v>0</v>
      </c>
      <c r="AC137" s="264">
        <v>0</v>
      </c>
      <c r="AD137" s="264">
        <v>0</v>
      </c>
      <c r="AE137" s="264">
        <v>0</v>
      </c>
      <c r="AF137" s="264">
        <v>0</v>
      </c>
      <c r="AG137" s="264">
        <v>0</v>
      </c>
      <c r="AH137" s="264">
        <v>0</v>
      </c>
      <c r="AI137" s="264">
        <v>0</v>
      </c>
      <c r="AJ137" s="264">
        <v>0</v>
      </c>
      <c r="AK137" s="264">
        <v>0</v>
      </c>
      <c r="AL137" s="264">
        <v>0</v>
      </c>
      <c r="AM137" s="264">
        <v>0</v>
      </c>
      <c r="AN137" s="264">
        <v>0</v>
      </c>
      <c r="AO137" s="264">
        <v>0</v>
      </c>
      <c r="AP137" s="264">
        <v>0</v>
      </c>
      <c r="AQ137" s="264">
        <v>0</v>
      </c>
      <c r="AR137" s="264">
        <v>0</v>
      </c>
      <c r="AS137" s="264">
        <v>0</v>
      </c>
      <c r="AT137" s="577">
        <v>0</v>
      </c>
      <c r="AU137" s="264">
        <v>0</v>
      </c>
      <c r="AV137" s="264">
        <v>0</v>
      </c>
      <c r="AW137" s="264">
        <v>0</v>
      </c>
      <c r="AX137" s="264">
        <v>0</v>
      </c>
      <c r="AY137" s="264">
        <v>0</v>
      </c>
      <c r="AZ137" s="264">
        <v>0</v>
      </c>
      <c r="BA137" s="264">
        <v>0</v>
      </c>
      <c r="BB137" s="264">
        <v>0</v>
      </c>
      <c r="BC137" s="264">
        <v>0</v>
      </c>
      <c r="BD137" s="264">
        <v>0</v>
      </c>
      <c r="BE137" s="264">
        <v>0</v>
      </c>
      <c r="BF137" s="264">
        <v>0</v>
      </c>
      <c r="BG137" s="264">
        <v>0</v>
      </c>
      <c r="BH137" s="264">
        <v>0</v>
      </c>
      <c r="BI137" s="264">
        <v>0</v>
      </c>
      <c r="BJ137" s="264">
        <v>0</v>
      </c>
      <c r="BK137" s="264">
        <v>0</v>
      </c>
      <c r="BL137" s="264">
        <v>0</v>
      </c>
      <c r="BM137" s="577">
        <v>0</v>
      </c>
      <c r="BN137" s="264">
        <v>0</v>
      </c>
      <c r="BO137" s="264">
        <v>0</v>
      </c>
      <c r="BP137" s="264">
        <v>0</v>
      </c>
      <c r="BQ137" s="264">
        <v>9183.26</v>
      </c>
      <c r="BR137" s="264">
        <v>9318.67</v>
      </c>
      <c r="BS137" s="264">
        <v>10069.580000000002</v>
      </c>
      <c r="BT137" s="264">
        <v>9897.2400000000016</v>
      </c>
      <c r="BU137" s="264">
        <v>9720</v>
      </c>
      <c r="BV137" s="264">
        <v>10023.75</v>
      </c>
      <c r="BW137" s="264">
        <v>9907.57</v>
      </c>
      <c r="BX137" s="264">
        <v>10344.939999999999</v>
      </c>
      <c r="BY137" s="264">
        <v>10008.089999999998</v>
      </c>
      <c r="BZ137" s="264">
        <v>9651.94</v>
      </c>
      <c r="CA137" s="264">
        <v>10277.700000000001</v>
      </c>
      <c r="CB137" s="264">
        <v>10130.349999999999</v>
      </c>
      <c r="CC137" s="264">
        <v>10931.91</v>
      </c>
      <c r="CD137" s="264">
        <v>9258.6699999999983</v>
      </c>
      <c r="CE137" s="264">
        <v>16255.62</v>
      </c>
      <c r="CF137" s="577">
        <v>16374.809999999998</v>
      </c>
      <c r="CG137" s="264">
        <v>0</v>
      </c>
      <c r="CH137" s="264">
        <v>0</v>
      </c>
      <c r="CI137" s="264">
        <v>0</v>
      </c>
      <c r="CJ137" s="264">
        <v>0</v>
      </c>
      <c r="CK137" s="264">
        <v>0</v>
      </c>
      <c r="CL137" s="264">
        <v>0</v>
      </c>
      <c r="CM137" s="264">
        <v>0</v>
      </c>
      <c r="CN137" s="264">
        <v>0</v>
      </c>
      <c r="CO137" s="264">
        <v>0</v>
      </c>
      <c r="CP137" s="264">
        <v>0</v>
      </c>
      <c r="CQ137" s="264">
        <v>0</v>
      </c>
      <c r="CR137" s="264">
        <v>0</v>
      </c>
      <c r="CS137" s="264">
        <v>0</v>
      </c>
      <c r="CT137" s="264">
        <v>0</v>
      </c>
      <c r="CU137" s="264">
        <v>0</v>
      </c>
      <c r="CV137" s="264">
        <v>0</v>
      </c>
      <c r="CW137" s="264">
        <v>0</v>
      </c>
      <c r="CX137" s="264">
        <v>0</v>
      </c>
      <c r="CY137" s="577">
        <v>0</v>
      </c>
      <c r="CZ137" s="264">
        <v>0</v>
      </c>
      <c r="DA137" s="264">
        <v>0</v>
      </c>
      <c r="DB137" s="264">
        <v>0</v>
      </c>
      <c r="DC137" s="428">
        <f t="shared" si="2"/>
        <v>367808.2</v>
      </c>
    </row>
    <row r="138" spans="1:107" x14ac:dyDescent="0.25">
      <c r="A138" s="297">
        <v>4026</v>
      </c>
      <c r="B138" s="347">
        <v>675021</v>
      </c>
      <c r="C138" s="297">
        <v>1026421</v>
      </c>
      <c r="D138" s="14">
        <v>1043245483</v>
      </c>
      <c r="F138" s="14" t="s">
        <v>913</v>
      </c>
      <c r="G138" s="14" t="str">
        <f>INDEX(FY2019_ALL_Targets!F:F,MATCH(B138,FY2019_ALL_Targets!B:B,0))</f>
        <v>MRSA West</v>
      </c>
      <c r="H138" s="14" t="s">
        <v>3021</v>
      </c>
      <c r="I138" s="299" t="s">
        <v>150</v>
      </c>
      <c r="J138" s="299" t="s">
        <v>994</v>
      </c>
      <c r="K138" s="299" t="s">
        <v>151</v>
      </c>
      <c r="L138" s="264">
        <v>4597.95</v>
      </c>
      <c r="M138" s="264">
        <v>4484.2699999999995</v>
      </c>
      <c r="N138" s="264">
        <v>4902.45</v>
      </c>
      <c r="O138" s="264">
        <v>4703.51</v>
      </c>
      <c r="P138" s="264">
        <v>4774</v>
      </c>
      <c r="Q138" s="264">
        <v>4694</v>
      </c>
      <c r="R138" s="264">
        <v>4570.6000000000004</v>
      </c>
      <c r="S138" s="264">
        <v>4749.2300000000005</v>
      </c>
      <c r="T138" s="264">
        <v>4583.6400000000003</v>
      </c>
      <c r="U138" s="264">
        <v>4602.09</v>
      </c>
      <c r="V138" s="264">
        <v>4499.21</v>
      </c>
      <c r="W138" s="264">
        <v>4634.12</v>
      </c>
      <c r="X138" s="264">
        <v>10264.609999999999</v>
      </c>
      <c r="Y138" s="264">
        <v>10501.849999999999</v>
      </c>
      <c r="Z138" s="264">
        <v>7918.4400000000005</v>
      </c>
      <c r="AA138" s="577">
        <v>13307.420000000002</v>
      </c>
      <c r="AB138" s="264">
        <v>0</v>
      </c>
      <c r="AC138" s="264">
        <v>0</v>
      </c>
      <c r="AD138" s="264">
        <v>0</v>
      </c>
      <c r="AE138" s="264">
        <v>0</v>
      </c>
      <c r="AF138" s="264">
        <v>0</v>
      </c>
      <c r="AG138" s="264">
        <v>0</v>
      </c>
      <c r="AH138" s="264">
        <v>0</v>
      </c>
      <c r="AI138" s="264">
        <v>0</v>
      </c>
      <c r="AJ138" s="264">
        <v>0</v>
      </c>
      <c r="AK138" s="264">
        <v>0</v>
      </c>
      <c r="AL138" s="264">
        <v>0</v>
      </c>
      <c r="AM138" s="264">
        <v>0</v>
      </c>
      <c r="AN138" s="264">
        <v>0</v>
      </c>
      <c r="AO138" s="264">
        <v>0</v>
      </c>
      <c r="AP138" s="264">
        <v>0</v>
      </c>
      <c r="AQ138" s="264">
        <v>0</v>
      </c>
      <c r="AR138" s="264">
        <v>0</v>
      </c>
      <c r="AS138" s="264">
        <v>0</v>
      </c>
      <c r="AT138" s="577">
        <v>0</v>
      </c>
      <c r="AU138" s="264">
        <v>0</v>
      </c>
      <c r="AV138" s="264">
        <v>0</v>
      </c>
      <c r="AW138" s="264">
        <v>0</v>
      </c>
      <c r="AX138" s="264">
        <v>0</v>
      </c>
      <c r="AY138" s="264">
        <v>0</v>
      </c>
      <c r="AZ138" s="264">
        <v>0</v>
      </c>
      <c r="BA138" s="264">
        <v>0</v>
      </c>
      <c r="BB138" s="264">
        <v>0</v>
      </c>
      <c r="BC138" s="264">
        <v>0</v>
      </c>
      <c r="BD138" s="264">
        <v>0</v>
      </c>
      <c r="BE138" s="264">
        <v>0</v>
      </c>
      <c r="BF138" s="264">
        <v>0</v>
      </c>
      <c r="BG138" s="264">
        <v>0</v>
      </c>
      <c r="BH138" s="264">
        <v>0</v>
      </c>
      <c r="BI138" s="264">
        <v>0</v>
      </c>
      <c r="BJ138" s="264">
        <v>0</v>
      </c>
      <c r="BK138" s="264">
        <v>0</v>
      </c>
      <c r="BL138" s="264">
        <v>0</v>
      </c>
      <c r="BM138" s="577">
        <v>0</v>
      </c>
      <c r="BN138" s="264">
        <v>0</v>
      </c>
      <c r="BO138" s="264">
        <v>0</v>
      </c>
      <c r="BP138" s="264">
        <v>0</v>
      </c>
      <c r="BQ138" s="264">
        <v>5101.3899999999994</v>
      </c>
      <c r="BR138" s="264">
        <v>5144.0199999999995</v>
      </c>
      <c r="BS138" s="264">
        <v>5363.2599999999993</v>
      </c>
      <c r="BT138" s="264">
        <v>5340.9299999999994</v>
      </c>
      <c r="BU138" s="264">
        <v>5282</v>
      </c>
      <c r="BV138" s="264">
        <v>5268</v>
      </c>
      <c r="BW138" s="264">
        <v>5204.4799999999996</v>
      </c>
      <c r="BX138" s="264">
        <v>5195.3399999999992</v>
      </c>
      <c r="BY138" s="264">
        <v>5293.43</v>
      </c>
      <c r="BZ138" s="264">
        <v>5117.78</v>
      </c>
      <c r="CA138" s="264">
        <v>5105.6099999999997</v>
      </c>
      <c r="CB138" s="264">
        <v>5259.57</v>
      </c>
      <c r="CC138" s="264">
        <v>11456.610000000002</v>
      </c>
      <c r="CD138" s="264">
        <v>11775.540000000005</v>
      </c>
      <c r="CE138" s="264">
        <v>8906.49</v>
      </c>
      <c r="CF138" s="577">
        <v>15092.359999999999</v>
      </c>
      <c r="CG138" s="264">
        <v>0</v>
      </c>
      <c r="CH138" s="264">
        <v>0</v>
      </c>
      <c r="CI138" s="264">
        <v>0</v>
      </c>
      <c r="CJ138" s="264">
        <v>0</v>
      </c>
      <c r="CK138" s="264">
        <v>0</v>
      </c>
      <c r="CL138" s="264">
        <v>0</v>
      </c>
      <c r="CM138" s="264">
        <v>0</v>
      </c>
      <c r="CN138" s="264">
        <v>0</v>
      </c>
      <c r="CO138" s="264">
        <v>0</v>
      </c>
      <c r="CP138" s="264">
        <v>0</v>
      </c>
      <c r="CQ138" s="264">
        <v>0</v>
      </c>
      <c r="CR138" s="264">
        <v>0</v>
      </c>
      <c r="CS138" s="264">
        <v>0</v>
      </c>
      <c r="CT138" s="264">
        <v>0</v>
      </c>
      <c r="CU138" s="264">
        <v>0</v>
      </c>
      <c r="CV138" s="264">
        <v>0</v>
      </c>
      <c r="CW138" s="264">
        <v>0</v>
      </c>
      <c r="CX138" s="264">
        <v>0</v>
      </c>
      <c r="CY138" s="577">
        <v>0</v>
      </c>
      <c r="CZ138" s="264">
        <v>0</v>
      </c>
      <c r="DA138" s="264">
        <v>0</v>
      </c>
      <c r="DB138" s="264">
        <v>0</v>
      </c>
      <c r="DC138" s="428">
        <f t="shared" si="2"/>
        <v>207694.19999999998</v>
      </c>
    </row>
    <row r="139" spans="1:107" x14ac:dyDescent="0.25">
      <c r="A139" s="311">
        <v>5101</v>
      </c>
      <c r="B139" s="347">
        <v>675032</v>
      </c>
      <c r="C139" s="311">
        <v>1028669</v>
      </c>
      <c r="D139" s="14">
        <v>1003246919</v>
      </c>
      <c r="F139" s="14" t="s">
        <v>941</v>
      </c>
      <c r="G139" s="14" t="str">
        <f>INDEX(FY2019_ALL_Targets!F:F,MATCH(B139,FY2019_ALL_Targets!B:B,0))</f>
        <v>Dallas</v>
      </c>
      <c r="H139" s="14" t="s">
        <v>3013</v>
      </c>
      <c r="I139" s="312" t="s">
        <v>669</v>
      </c>
      <c r="J139" s="312" t="s">
        <v>1010</v>
      </c>
      <c r="K139" s="312" t="s">
        <v>2345</v>
      </c>
      <c r="L139" s="264">
        <v>0</v>
      </c>
      <c r="M139" s="264">
        <v>0</v>
      </c>
      <c r="N139" s="264">
        <v>0</v>
      </c>
      <c r="O139" s="264">
        <v>0</v>
      </c>
      <c r="P139" s="264">
        <v>0</v>
      </c>
      <c r="Q139" s="264">
        <v>0</v>
      </c>
      <c r="R139" s="264">
        <v>0</v>
      </c>
      <c r="S139" s="264">
        <v>0</v>
      </c>
      <c r="T139" s="264">
        <v>0</v>
      </c>
      <c r="U139" s="264">
        <v>0</v>
      </c>
      <c r="V139" s="264">
        <v>0</v>
      </c>
      <c r="W139" s="264">
        <v>0</v>
      </c>
      <c r="X139" s="264">
        <v>0</v>
      </c>
      <c r="Y139" s="264">
        <v>0</v>
      </c>
      <c r="Z139" s="264">
        <v>0</v>
      </c>
      <c r="AA139" s="577">
        <v>0</v>
      </c>
      <c r="AB139" s="264">
        <v>0</v>
      </c>
      <c r="AC139" s="264">
        <v>0</v>
      </c>
      <c r="AD139" s="264">
        <v>0</v>
      </c>
      <c r="AE139" s="264">
        <v>0</v>
      </c>
      <c r="AF139" s="264">
        <v>0</v>
      </c>
      <c r="AG139" s="264">
        <v>0</v>
      </c>
      <c r="AH139" s="264">
        <v>0</v>
      </c>
      <c r="AI139" s="264">
        <v>0</v>
      </c>
      <c r="AJ139" s="264">
        <v>0</v>
      </c>
      <c r="AK139" s="264">
        <v>0</v>
      </c>
      <c r="AL139" s="264">
        <v>0</v>
      </c>
      <c r="AM139" s="264">
        <v>0</v>
      </c>
      <c r="AN139" s="264">
        <v>0</v>
      </c>
      <c r="AO139" s="264">
        <v>0</v>
      </c>
      <c r="AP139" s="264">
        <v>0</v>
      </c>
      <c r="AQ139" s="264">
        <v>0</v>
      </c>
      <c r="AR139" s="264">
        <v>0</v>
      </c>
      <c r="AS139" s="264">
        <v>0</v>
      </c>
      <c r="AT139" s="577">
        <v>0</v>
      </c>
      <c r="AU139" s="264">
        <v>0</v>
      </c>
      <c r="AV139" s="264">
        <v>0</v>
      </c>
      <c r="AW139" s="264">
        <v>0</v>
      </c>
      <c r="AX139" s="264">
        <v>28966.44</v>
      </c>
      <c r="AY139" s="264">
        <v>29555.48</v>
      </c>
      <c r="AZ139" s="264">
        <v>31219.119999999999</v>
      </c>
      <c r="BA139" s="264">
        <v>31282.799999999999</v>
      </c>
      <c r="BB139" s="264">
        <v>30347.46</v>
      </c>
      <c r="BC139" s="264">
        <v>31149.18</v>
      </c>
      <c r="BD139" s="264">
        <v>28941.66</v>
      </c>
      <c r="BE139" s="264">
        <v>31828.239999999998</v>
      </c>
      <c r="BF139" s="264">
        <v>29839.5</v>
      </c>
      <c r="BG139" s="264">
        <v>28377.18</v>
      </c>
      <c r="BH139" s="264">
        <v>28694.499999999996</v>
      </c>
      <c r="BI139" s="264">
        <v>28902.94</v>
      </c>
      <c r="BJ139" s="264">
        <v>65389.2</v>
      </c>
      <c r="BK139" s="264">
        <v>49695.060000000005</v>
      </c>
      <c r="BL139" s="264">
        <v>69157.64</v>
      </c>
      <c r="BM139" s="577">
        <v>84377.96</v>
      </c>
      <c r="BN139" s="264">
        <v>0</v>
      </c>
      <c r="BO139" s="264">
        <v>0</v>
      </c>
      <c r="BP139" s="264">
        <v>0</v>
      </c>
      <c r="BQ139" s="264">
        <v>18029.400000000001</v>
      </c>
      <c r="BR139" s="264">
        <v>17846.32</v>
      </c>
      <c r="BS139" s="264">
        <v>19414.440000000002</v>
      </c>
      <c r="BT139" s="264">
        <v>19119.920000000002</v>
      </c>
      <c r="BU139" s="264">
        <v>18753.96</v>
      </c>
      <c r="BV139" s="264">
        <v>19579.259999999998</v>
      </c>
      <c r="BW139" s="264">
        <v>18206.64</v>
      </c>
      <c r="BX139" s="264">
        <v>19877.72</v>
      </c>
      <c r="BY139" s="264">
        <v>18544.999999999996</v>
      </c>
      <c r="BZ139" s="264">
        <v>18122.36</v>
      </c>
      <c r="CA139" s="264">
        <v>18339.439999999999</v>
      </c>
      <c r="CB139" s="264">
        <v>17960.439999999999</v>
      </c>
      <c r="CC139" s="264">
        <v>40286.800000000003</v>
      </c>
      <c r="CD139" s="264">
        <v>30856.409999999996</v>
      </c>
      <c r="CE139" s="264">
        <v>43165.01</v>
      </c>
      <c r="CF139" s="577">
        <v>53408.479999999996</v>
      </c>
      <c r="CG139" s="264">
        <v>0</v>
      </c>
      <c r="CH139" s="264">
        <v>0</v>
      </c>
      <c r="CI139" s="264">
        <v>0</v>
      </c>
      <c r="CJ139" s="264">
        <v>0</v>
      </c>
      <c r="CK139" s="264">
        <v>0</v>
      </c>
      <c r="CL139" s="264">
        <v>0</v>
      </c>
      <c r="CM139" s="264">
        <v>0</v>
      </c>
      <c r="CN139" s="264">
        <v>0</v>
      </c>
      <c r="CO139" s="264">
        <v>0</v>
      </c>
      <c r="CP139" s="264">
        <v>0</v>
      </c>
      <c r="CQ139" s="264">
        <v>0</v>
      </c>
      <c r="CR139" s="264">
        <v>0</v>
      </c>
      <c r="CS139" s="264">
        <v>0</v>
      </c>
      <c r="CT139" s="264">
        <v>0</v>
      </c>
      <c r="CU139" s="264">
        <v>0</v>
      </c>
      <c r="CV139" s="264">
        <v>0</v>
      </c>
      <c r="CW139" s="264">
        <v>0</v>
      </c>
      <c r="CX139" s="264">
        <v>0</v>
      </c>
      <c r="CY139" s="577">
        <v>0</v>
      </c>
      <c r="CZ139" s="264">
        <v>0</v>
      </c>
      <c r="DA139" s="264">
        <v>0</v>
      </c>
      <c r="DB139" s="264">
        <v>0</v>
      </c>
      <c r="DC139" s="428">
        <f t="shared" si="2"/>
        <v>1019235.96</v>
      </c>
    </row>
    <row r="140" spans="1:107" x14ac:dyDescent="0.25">
      <c r="A140" s="313">
        <v>5055</v>
      </c>
      <c r="B140" s="347">
        <v>675033</v>
      </c>
      <c r="C140" s="313">
        <v>1017873</v>
      </c>
      <c r="D140" s="14">
        <v>1598091936</v>
      </c>
      <c r="F140" s="14" t="s">
        <v>941</v>
      </c>
      <c r="G140" s="14" t="str">
        <f>INDEX(FY2019_ALL_Targets!F:F,MATCH(B140,FY2019_ALL_Targets!B:B,0))</f>
        <v>Dallas</v>
      </c>
      <c r="H140" s="14" t="s">
        <v>3013</v>
      </c>
      <c r="I140" s="314" t="s">
        <v>653</v>
      </c>
      <c r="J140" s="314" t="s">
        <v>1036</v>
      </c>
      <c r="K140" s="314" t="s">
        <v>654</v>
      </c>
      <c r="L140" s="264">
        <v>0</v>
      </c>
      <c r="M140" s="264">
        <v>0</v>
      </c>
      <c r="N140" s="264">
        <v>0</v>
      </c>
      <c r="O140" s="264">
        <v>0</v>
      </c>
      <c r="P140" s="264">
        <v>0</v>
      </c>
      <c r="Q140" s="264">
        <v>0</v>
      </c>
      <c r="R140" s="264">
        <v>0</v>
      </c>
      <c r="S140" s="264">
        <v>0</v>
      </c>
      <c r="T140" s="264">
        <v>0</v>
      </c>
      <c r="U140" s="264">
        <v>0</v>
      </c>
      <c r="V140" s="264">
        <v>0</v>
      </c>
      <c r="W140" s="264">
        <v>0</v>
      </c>
      <c r="X140" s="264">
        <v>0</v>
      </c>
      <c r="Y140" s="264">
        <v>0</v>
      </c>
      <c r="Z140" s="264">
        <v>0</v>
      </c>
      <c r="AA140" s="577">
        <v>0</v>
      </c>
      <c r="AB140" s="264">
        <v>0</v>
      </c>
      <c r="AC140" s="264">
        <v>0</v>
      </c>
      <c r="AD140" s="264">
        <v>0</v>
      </c>
      <c r="AE140" s="264">
        <v>0</v>
      </c>
      <c r="AF140" s="264">
        <v>0</v>
      </c>
      <c r="AG140" s="264">
        <v>0</v>
      </c>
      <c r="AH140" s="264">
        <v>0</v>
      </c>
      <c r="AI140" s="264">
        <v>0</v>
      </c>
      <c r="AJ140" s="264">
        <v>0</v>
      </c>
      <c r="AK140" s="264">
        <v>0</v>
      </c>
      <c r="AL140" s="264">
        <v>0</v>
      </c>
      <c r="AM140" s="264">
        <v>0</v>
      </c>
      <c r="AN140" s="264">
        <v>0</v>
      </c>
      <c r="AO140" s="264">
        <v>0</v>
      </c>
      <c r="AP140" s="264">
        <v>0</v>
      </c>
      <c r="AQ140" s="264">
        <v>0</v>
      </c>
      <c r="AR140" s="264">
        <v>0</v>
      </c>
      <c r="AS140" s="264">
        <v>0</v>
      </c>
      <c r="AT140" s="577">
        <v>0</v>
      </c>
      <c r="AU140" s="264">
        <v>0</v>
      </c>
      <c r="AV140" s="264">
        <v>0</v>
      </c>
      <c r="AW140" s="264">
        <v>0</v>
      </c>
      <c r="AX140" s="264">
        <v>0</v>
      </c>
      <c r="AY140" s="264">
        <v>0</v>
      </c>
      <c r="AZ140" s="264">
        <v>0</v>
      </c>
      <c r="BA140" s="264">
        <v>0</v>
      </c>
      <c r="BB140" s="264">
        <v>0</v>
      </c>
      <c r="BC140" s="264">
        <v>0</v>
      </c>
      <c r="BD140" s="264">
        <v>0</v>
      </c>
      <c r="BE140" s="264">
        <v>0</v>
      </c>
      <c r="BF140" s="264">
        <v>0</v>
      </c>
      <c r="BG140" s="264">
        <v>0</v>
      </c>
      <c r="BH140" s="264">
        <v>0</v>
      </c>
      <c r="BI140" s="264">
        <v>0</v>
      </c>
      <c r="BJ140" s="264">
        <v>82525.680000000008</v>
      </c>
      <c r="BK140" s="264">
        <v>113995.14</v>
      </c>
      <c r="BL140" s="264">
        <v>87406.979999999981</v>
      </c>
      <c r="BM140" s="577">
        <v>81526.539999999994</v>
      </c>
      <c r="BN140" s="264">
        <v>0</v>
      </c>
      <c r="BO140" s="264">
        <v>0</v>
      </c>
      <c r="BP140" s="264">
        <v>0</v>
      </c>
      <c r="BQ140" s="264">
        <v>0</v>
      </c>
      <c r="BR140" s="264">
        <v>0</v>
      </c>
      <c r="BS140" s="264">
        <v>0</v>
      </c>
      <c r="BT140" s="264">
        <v>0</v>
      </c>
      <c r="BU140" s="264">
        <v>0</v>
      </c>
      <c r="BV140" s="264">
        <v>0</v>
      </c>
      <c r="BW140" s="264">
        <v>0</v>
      </c>
      <c r="BX140" s="264">
        <v>0</v>
      </c>
      <c r="BY140" s="264">
        <v>0</v>
      </c>
      <c r="BZ140" s="264">
        <v>0</v>
      </c>
      <c r="CA140" s="264">
        <v>0</v>
      </c>
      <c r="CB140" s="264">
        <v>0</v>
      </c>
      <c r="CC140" s="264">
        <v>50844.72</v>
      </c>
      <c r="CD140" s="264">
        <v>70470.930000000008</v>
      </c>
      <c r="CE140" s="264">
        <v>54717.609999999993</v>
      </c>
      <c r="CF140" s="577">
        <v>51590.319999999985</v>
      </c>
      <c r="CG140" s="264">
        <v>0</v>
      </c>
      <c r="CH140" s="264">
        <v>0</v>
      </c>
      <c r="CI140" s="264">
        <v>0</v>
      </c>
      <c r="CJ140" s="264">
        <v>0</v>
      </c>
      <c r="CK140" s="264">
        <v>0</v>
      </c>
      <c r="CL140" s="264">
        <v>0</v>
      </c>
      <c r="CM140" s="264">
        <v>0</v>
      </c>
      <c r="CN140" s="264">
        <v>0</v>
      </c>
      <c r="CO140" s="264">
        <v>0</v>
      </c>
      <c r="CP140" s="264">
        <v>0</v>
      </c>
      <c r="CQ140" s="264">
        <v>0</v>
      </c>
      <c r="CR140" s="264">
        <v>0</v>
      </c>
      <c r="CS140" s="264">
        <v>0</v>
      </c>
      <c r="CT140" s="264">
        <v>0</v>
      </c>
      <c r="CU140" s="264">
        <v>0</v>
      </c>
      <c r="CV140" s="264">
        <v>0</v>
      </c>
      <c r="CW140" s="264">
        <v>0</v>
      </c>
      <c r="CX140" s="264">
        <v>0</v>
      </c>
      <c r="CY140" s="577">
        <v>0</v>
      </c>
      <c r="CZ140" s="264">
        <v>0</v>
      </c>
      <c r="DA140" s="264">
        <v>0</v>
      </c>
      <c r="DB140" s="264">
        <v>0</v>
      </c>
      <c r="DC140" s="428">
        <f t="shared" si="2"/>
        <v>593077.91999999993</v>
      </c>
    </row>
    <row r="141" spans="1:107" x14ac:dyDescent="0.25">
      <c r="A141" s="313">
        <v>5001</v>
      </c>
      <c r="B141" s="347">
        <v>675034</v>
      </c>
      <c r="C141" s="313">
        <v>1028456</v>
      </c>
      <c r="D141" s="14">
        <v>1972046068</v>
      </c>
      <c r="F141" s="14" t="s">
        <v>937</v>
      </c>
      <c r="G141" s="14" t="str">
        <f>INDEX(FY2019_ALL_Targets!F:F,MATCH(B141,FY2019_ALL_Targets!B:B,0))</f>
        <v>Tarrant</v>
      </c>
      <c r="H141" s="14" t="s">
        <v>3009</v>
      </c>
      <c r="I141" s="314" t="s">
        <v>2859</v>
      </c>
      <c r="J141" s="314" t="s">
        <v>1035</v>
      </c>
      <c r="K141" s="314" t="s">
        <v>639</v>
      </c>
      <c r="L141" s="264">
        <v>0</v>
      </c>
      <c r="M141" s="264">
        <v>0</v>
      </c>
      <c r="N141" s="264">
        <v>0</v>
      </c>
      <c r="O141" s="264">
        <v>0</v>
      </c>
      <c r="P141" s="264">
        <v>0</v>
      </c>
      <c r="Q141" s="264">
        <v>0</v>
      </c>
      <c r="R141" s="264">
        <v>0</v>
      </c>
      <c r="S141" s="264">
        <v>0</v>
      </c>
      <c r="T141" s="264">
        <v>0</v>
      </c>
      <c r="U141" s="264">
        <v>0</v>
      </c>
      <c r="V141" s="264">
        <v>0</v>
      </c>
      <c r="W141" s="264">
        <v>0</v>
      </c>
      <c r="X141" s="264">
        <v>67790.719999999987</v>
      </c>
      <c r="Y141" s="264">
        <v>78703.839999999997</v>
      </c>
      <c r="Z141" s="264">
        <v>79147.430000000008</v>
      </c>
      <c r="AA141" s="577">
        <v>75430.36</v>
      </c>
      <c r="AB141" s="264">
        <v>0</v>
      </c>
      <c r="AC141" s="264">
        <v>0</v>
      </c>
      <c r="AD141" s="264">
        <v>0</v>
      </c>
      <c r="AE141" s="264">
        <v>0</v>
      </c>
      <c r="AF141" s="264">
        <v>0</v>
      </c>
      <c r="AG141" s="264">
        <v>0</v>
      </c>
      <c r="AH141" s="264">
        <v>0</v>
      </c>
      <c r="AI141" s="264">
        <v>0</v>
      </c>
      <c r="AJ141" s="264">
        <v>0</v>
      </c>
      <c r="AK141" s="264">
        <v>0</v>
      </c>
      <c r="AL141" s="264">
        <v>0</v>
      </c>
      <c r="AM141" s="264">
        <v>0</v>
      </c>
      <c r="AN141" s="264">
        <v>0</v>
      </c>
      <c r="AO141" s="264">
        <v>0</v>
      </c>
      <c r="AP141" s="264">
        <v>0</v>
      </c>
      <c r="AQ141" s="264">
        <v>30233.680000000004</v>
      </c>
      <c r="AR141" s="264">
        <v>35084.36</v>
      </c>
      <c r="AS141" s="264">
        <v>35074.020000000004</v>
      </c>
      <c r="AT141" s="577">
        <v>34050.460000000006</v>
      </c>
      <c r="AU141" s="264">
        <v>0</v>
      </c>
      <c r="AV141" s="264">
        <v>0</v>
      </c>
      <c r="AW141" s="264">
        <v>0</v>
      </c>
      <c r="AX141" s="264">
        <v>0</v>
      </c>
      <c r="AY141" s="264">
        <v>0</v>
      </c>
      <c r="AZ141" s="264">
        <v>0</v>
      </c>
      <c r="BA141" s="264">
        <v>0</v>
      </c>
      <c r="BB141" s="264">
        <v>0</v>
      </c>
      <c r="BC141" s="264">
        <v>0</v>
      </c>
      <c r="BD141" s="264">
        <v>0</v>
      </c>
      <c r="BE141" s="264">
        <v>0</v>
      </c>
      <c r="BF141" s="264">
        <v>0</v>
      </c>
      <c r="BG141" s="264">
        <v>0</v>
      </c>
      <c r="BH141" s="264">
        <v>0</v>
      </c>
      <c r="BI141" s="264">
        <v>0</v>
      </c>
      <c r="BJ141" s="264">
        <v>0</v>
      </c>
      <c r="BK141" s="264">
        <v>0</v>
      </c>
      <c r="BL141" s="264">
        <v>0</v>
      </c>
      <c r="BM141" s="577">
        <v>0</v>
      </c>
      <c r="BN141" s="264">
        <v>0</v>
      </c>
      <c r="BO141" s="264">
        <v>0</v>
      </c>
      <c r="BP141" s="264">
        <v>0</v>
      </c>
      <c r="BQ141" s="264">
        <v>0</v>
      </c>
      <c r="BR141" s="264">
        <v>0</v>
      </c>
      <c r="BS141" s="264">
        <v>0</v>
      </c>
      <c r="BT141" s="264">
        <v>0</v>
      </c>
      <c r="BU141" s="264">
        <v>0</v>
      </c>
      <c r="BV141" s="264">
        <v>0</v>
      </c>
      <c r="BW141" s="264">
        <v>0</v>
      </c>
      <c r="BX141" s="264">
        <v>0</v>
      </c>
      <c r="BY141" s="264">
        <v>0</v>
      </c>
      <c r="BZ141" s="264">
        <v>0</v>
      </c>
      <c r="CA141" s="264">
        <v>0</v>
      </c>
      <c r="CB141" s="264">
        <v>0</v>
      </c>
      <c r="CC141" s="264">
        <v>0</v>
      </c>
      <c r="CD141" s="264">
        <v>0</v>
      </c>
      <c r="CE141" s="264">
        <v>0</v>
      </c>
      <c r="CF141" s="577">
        <v>0</v>
      </c>
      <c r="CG141" s="264">
        <v>0</v>
      </c>
      <c r="CH141" s="264">
        <v>0</v>
      </c>
      <c r="CI141" s="264">
        <v>0</v>
      </c>
      <c r="CJ141" s="264">
        <v>0</v>
      </c>
      <c r="CK141" s="264">
        <v>0</v>
      </c>
      <c r="CL141" s="264">
        <v>0</v>
      </c>
      <c r="CM141" s="264">
        <v>0</v>
      </c>
      <c r="CN141" s="264">
        <v>0</v>
      </c>
      <c r="CO141" s="264">
        <v>0</v>
      </c>
      <c r="CP141" s="264">
        <v>0</v>
      </c>
      <c r="CQ141" s="264">
        <v>0</v>
      </c>
      <c r="CR141" s="264">
        <v>0</v>
      </c>
      <c r="CS141" s="264">
        <v>0</v>
      </c>
      <c r="CT141" s="264">
        <v>0</v>
      </c>
      <c r="CU141" s="264">
        <v>0</v>
      </c>
      <c r="CV141" s="264">
        <v>0</v>
      </c>
      <c r="CW141" s="264">
        <v>0</v>
      </c>
      <c r="CX141" s="264">
        <v>0</v>
      </c>
      <c r="CY141" s="577">
        <v>0</v>
      </c>
      <c r="CZ141" s="264">
        <v>0</v>
      </c>
      <c r="DA141" s="264">
        <v>0</v>
      </c>
      <c r="DB141" s="264">
        <v>0</v>
      </c>
      <c r="DC141" s="428">
        <f t="shared" si="2"/>
        <v>435514.87</v>
      </c>
    </row>
    <row r="142" spans="1:107" x14ac:dyDescent="0.25">
      <c r="A142" s="311">
        <v>4413</v>
      </c>
      <c r="B142" s="347">
        <v>675035</v>
      </c>
      <c r="C142" s="311">
        <v>1026315</v>
      </c>
      <c r="D142" s="14">
        <v>1780618835</v>
      </c>
      <c r="F142" s="14" t="s">
        <v>913</v>
      </c>
      <c r="G142" s="14" t="str">
        <f>INDEX(FY2019_ALL_Targets!F:F,MATCH(B142,FY2019_ALL_Targets!B:B,0))</f>
        <v>MRSA West</v>
      </c>
      <c r="H142" s="14" t="s">
        <v>3021</v>
      </c>
      <c r="I142" s="312" t="s">
        <v>183</v>
      </c>
      <c r="J142" s="312" t="s">
        <v>994</v>
      </c>
      <c r="K142" s="312" t="s">
        <v>184</v>
      </c>
      <c r="L142" s="264">
        <v>7678.35</v>
      </c>
      <c r="M142" s="264">
        <v>7488.51</v>
      </c>
      <c r="N142" s="264">
        <v>8186.85</v>
      </c>
      <c r="O142" s="264">
        <v>7854.63</v>
      </c>
      <c r="P142" s="264">
        <v>7996.4500000000007</v>
      </c>
      <c r="Q142" s="264">
        <v>7862.4500000000007</v>
      </c>
      <c r="R142" s="264">
        <v>7649.1999999999989</v>
      </c>
      <c r="S142" s="264">
        <v>7962.92</v>
      </c>
      <c r="T142" s="264">
        <v>7685.73</v>
      </c>
      <c r="U142" s="264">
        <v>7717.05</v>
      </c>
      <c r="V142" s="264">
        <v>7544.75</v>
      </c>
      <c r="W142" s="264">
        <v>7770.95</v>
      </c>
      <c r="X142" s="264">
        <v>21975.91</v>
      </c>
      <c r="Y142" s="264">
        <v>17843.200000000004</v>
      </c>
      <c r="Z142" s="264">
        <v>17966.88</v>
      </c>
      <c r="AA142" s="577">
        <v>17690.11</v>
      </c>
      <c r="AB142" s="264">
        <v>0</v>
      </c>
      <c r="AC142" s="264">
        <v>0</v>
      </c>
      <c r="AD142" s="264">
        <v>0</v>
      </c>
      <c r="AE142" s="264">
        <v>0</v>
      </c>
      <c r="AF142" s="264">
        <v>0</v>
      </c>
      <c r="AG142" s="264">
        <v>0</v>
      </c>
      <c r="AH142" s="264">
        <v>0</v>
      </c>
      <c r="AI142" s="264">
        <v>0</v>
      </c>
      <c r="AJ142" s="264">
        <v>0</v>
      </c>
      <c r="AK142" s="264">
        <v>0</v>
      </c>
      <c r="AL142" s="264">
        <v>0</v>
      </c>
      <c r="AM142" s="264">
        <v>0</v>
      </c>
      <c r="AN142" s="264">
        <v>0</v>
      </c>
      <c r="AO142" s="264">
        <v>0</v>
      </c>
      <c r="AP142" s="264">
        <v>0</v>
      </c>
      <c r="AQ142" s="264">
        <v>0</v>
      </c>
      <c r="AR142" s="264">
        <v>0</v>
      </c>
      <c r="AS142" s="264">
        <v>0</v>
      </c>
      <c r="AT142" s="577">
        <v>0</v>
      </c>
      <c r="AU142" s="264">
        <v>0</v>
      </c>
      <c r="AV142" s="264">
        <v>0</v>
      </c>
      <c r="AW142" s="264">
        <v>0</v>
      </c>
      <c r="AX142" s="264">
        <v>0</v>
      </c>
      <c r="AY142" s="264">
        <v>0</v>
      </c>
      <c r="AZ142" s="264">
        <v>0</v>
      </c>
      <c r="BA142" s="264">
        <v>0</v>
      </c>
      <c r="BB142" s="264">
        <v>0</v>
      </c>
      <c r="BC142" s="264">
        <v>0</v>
      </c>
      <c r="BD142" s="264">
        <v>0</v>
      </c>
      <c r="BE142" s="264">
        <v>0</v>
      </c>
      <c r="BF142" s="264">
        <v>0</v>
      </c>
      <c r="BG142" s="264">
        <v>0</v>
      </c>
      <c r="BH142" s="264">
        <v>0</v>
      </c>
      <c r="BI142" s="264">
        <v>0</v>
      </c>
      <c r="BJ142" s="264">
        <v>0</v>
      </c>
      <c r="BK142" s="264">
        <v>0</v>
      </c>
      <c r="BL142" s="264">
        <v>0</v>
      </c>
      <c r="BM142" s="577">
        <v>0</v>
      </c>
      <c r="BN142" s="264">
        <v>0</v>
      </c>
      <c r="BO142" s="264">
        <v>0</v>
      </c>
      <c r="BP142" s="264">
        <v>0</v>
      </c>
      <c r="BQ142" s="264">
        <v>8519.07</v>
      </c>
      <c r="BR142" s="264">
        <v>8590.26</v>
      </c>
      <c r="BS142" s="264">
        <v>8956.380000000001</v>
      </c>
      <c r="BT142" s="264">
        <v>8919.09</v>
      </c>
      <c r="BU142" s="264">
        <v>8847.35</v>
      </c>
      <c r="BV142" s="264">
        <v>8823.9000000000015</v>
      </c>
      <c r="BW142" s="264">
        <v>8710.0399999999991</v>
      </c>
      <c r="BX142" s="264">
        <v>8711.31</v>
      </c>
      <c r="BY142" s="264">
        <v>8875.85</v>
      </c>
      <c r="BZ142" s="264">
        <v>8582.15</v>
      </c>
      <c r="CA142" s="264">
        <v>8561.64</v>
      </c>
      <c r="CB142" s="264">
        <v>8819.85</v>
      </c>
      <c r="CC142" s="264">
        <v>24527.91</v>
      </c>
      <c r="CD142" s="264">
        <v>20003.790000000008</v>
      </c>
      <c r="CE142" s="264">
        <v>20256.05</v>
      </c>
      <c r="CF142" s="577">
        <v>19930.720000000005</v>
      </c>
      <c r="CG142" s="264">
        <v>0</v>
      </c>
      <c r="CH142" s="264">
        <v>0</v>
      </c>
      <c r="CI142" s="264">
        <v>0</v>
      </c>
      <c r="CJ142" s="264">
        <v>0</v>
      </c>
      <c r="CK142" s="264">
        <v>0</v>
      </c>
      <c r="CL142" s="264">
        <v>0</v>
      </c>
      <c r="CM142" s="264">
        <v>0</v>
      </c>
      <c r="CN142" s="264">
        <v>0</v>
      </c>
      <c r="CO142" s="264">
        <v>0</v>
      </c>
      <c r="CP142" s="264">
        <v>0</v>
      </c>
      <c r="CQ142" s="264">
        <v>0</v>
      </c>
      <c r="CR142" s="264">
        <v>0</v>
      </c>
      <c r="CS142" s="264">
        <v>0</v>
      </c>
      <c r="CT142" s="264">
        <v>0</v>
      </c>
      <c r="CU142" s="264">
        <v>0</v>
      </c>
      <c r="CV142" s="264">
        <v>0</v>
      </c>
      <c r="CW142" s="264">
        <v>0</v>
      </c>
      <c r="CX142" s="264">
        <v>0</v>
      </c>
      <c r="CY142" s="577">
        <v>0</v>
      </c>
      <c r="CZ142" s="264">
        <v>0</v>
      </c>
      <c r="DA142" s="264">
        <v>0</v>
      </c>
      <c r="DB142" s="264">
        <v>0</v>
      </c>
      <c r="DC142" s="428">
        <f t="shared" si="2"/>
        <v>358509.30000000005</v>
      </c>
    </row>
    <row r="143" spans="1:107" x14ac:dyDescent="0.25">
      <c r="A143" s="313">
        <v>4395</v>
      </c>
      <c r="B143" s="347">
        <v>675038</v>
      </c>
      <c r="C143" s="313">
        <v>1026243</v>
      </c>
      <c r="D143" s="14">
        <v>1205235520</v>
      </c>
      <c r="F143" s="14" t="s">
        <v>913</v>
      </c>
      <c r="G143" s="14" t="str">
        <f>INDEX(FY2019_ALL_Targets!F:F,MATCH(B143,FY2019_ALL_Targets!B:B,0))</f>
        <v>MRSA West</v>
      </c>
      <c r="H143" s="14" t="s">
        <v>3111</v>
      </c>
      <c r="I143" s="314" t="s">
        <v>484</v>
      </c>
      <c r="J143" s="314" t="s">
        <v>997</v>
      </c>
      <c r="K143" s="314" t="s">
        <v>485</v>
      </c>
      <c r="L143" s="264">
        <v>8063.4</v>
      </c>
      <c r="M143" s="264">
        <v>7864.04</v>
      </c>
      <c r="N143" s="264">
        <v>8597.4</v>
      </c>
      <c r="O143" s="264">
        <v>8248.52</v>
      </c>
      <c r="P143" s="264">
        <v>8378.369999999999</v>
      </c>
      <c r="Q143" s="264">
        <v>8237.9699999999993</v>
      </c>
      <c r="R143" s="264">
        <v>8021.8399999999992</v>
      </c>
      <c r="S143" s="264">
        <v>8351.7199999999993</v>
      </c>
      <c r="T143" s="264">
        <v>8061.57</v>
      </c>
      <c r="U143" s="264">
        <v>8094.49</v>
      </c>
      <c r="V143" s="264">
        <v>7913.8700000000008</v>
      </c>
      <c r="W143" s="264">
        <v>8151.1100000000006</v>
      </c>
      <c r="X143" s="264">
        <v>17911.400000000001</v>
      </c>
      <c r="Y143" s="264">
        <v>13179.609999999999</v>
      </c>
      <c r="Z143" s="264">
        <v>13554.68</v>
      </c>
      <c r="AA143" s="577">
        <v>18193.93</v>
      </c>
      <c r="AB143" s="264">
        <v>0</v>
      </c>
      <c r="AC143" s="264">
        <v>0</v>
      </c>
      <c r="AD143" s="264">
        <v>0</v>
      </c>
      <c r="AE143" s="264">
        <v>0</v>
      </c>
      <c r="AF143" s="264">
        <v>0</v>
      </c>
      <c r="AG143" s="264">
        <v>0</v>
      </c>
      <c r="AH143" s="264">
        <v>0</v>
      </c>
      <c r="AI143" s="264">
        <v>0</v>
      </c>
      <c r="AJ143" s="264">
        <v>0</v>
      </c>
      <c r="AK143" s="264">
        <v>0</v>
      </c>
      <c r="AL143" s="264">
        <v>0</v>
      </c>
      <c r="AM143" s="264">
        <v>0</v>
      </c>
      <c r="AN143" s="264">
        <v>0</v>
      </c>
      <c r="AO143" s="264">
        <v>0</v>
      </c>
      <c r="AP143" s="264">
        <v>0</v>
      </c>
      <c r="AQ143" s="264">
        <v>0</v>
      </c>
      <c r="AR143" s="264">
        <v>0</v>
      </c>
      <c r="AS143" s="264">
        <v>0</v>
      </c>
      <c r="AT143" s="577">
        <v>0</v>
      </c>
      <c r="AU143" s="264">
        <v>0</v>
      </c>
      <c r="AV143" s="264">
        <v>0</v>
      </c>
      <c r="AW143" s="264">
        <v>0</v>
      </c>
      <c r="AX143" s="264">
        <v>0</v>
      </c>
      <c r="AY143" s="264">
        <v>0</v>
      </c>
      <c r="AZ143" s="264">
        <v>0</v>
      </c>
      <c r="BA143" s="264">
        <v>0</v>
      </c>
      <c r="BB143" s="264">
        <v>0</v>
      </c>
      <c r="BC143" s="264">
        <v>0</v>
      </c>
      <c r="BD143" s="264">
        <v>0</v>
      </c>
      <c r="BE143" s="264">
        <v>0</v>
      </c>
      <c r="BF143" s="264">
        <v>0</v>
      </c>
      <c r="BG143" s="264">
        <v>0</v>
      </c>
      <c r="BH143" s="264">
        <v>0</v>
      </c>
      <c r="BI143" s="264">
        <v>0</v>
      </c>
      <c r="BJ143" s="264">
        <v>0</v>
      </c>
      <c r="BK143" s="264">
        <v>0</v>
      </c>
      <c r="BL143" s="264">
        <v>0</v>
      </c>
      <c r="BM143" s="577">
        <v>0</v>
      </c>
      <c r="BN143" s="264">
        <v>0</v>
      </c>
      <c r="BO143" s="264">
        <v>0</v>
      </c>
      <c r="BP143" s="264">
        <v>0</v>
      </c>
      <c r="BQ143" s="264">
        <v>8946.2800000000007</v>
      </c>
      <c r="BR143" s="264">
        <v>9021.0399999999991</v>
      </c>
      <c r="BS143" s="264">
        <v>9405.52</v>
      </c>
      <c r="BT143" s="264">
        <v>9366.36</v>
      </c>
      <c r="BU143" s="264">
        <v>9269.91</v>
      </c>
      <c r="BV143" s="264">
        <v>9245.34</v>
      </c>
      <c r="BW143" s="264">
        <v>9134.3599999999988</v>
      </c>
      <c r="BX143" s="264">
        <v>9136.91</v>
      </c>
      <c r="BY143" s="264">
        <v>9309.93</v>
      </c>
      <c r="BZ143" s="264">
        <v>9002.1500000000015</v>
      </c>
      <c r="CA143" s="264">
        <v>8980.52</v>
      </c>
      <c r="CB143" s="264">
        <v>9251.3700000000008</v>
      </c>
      <c r="CC143" s="264">
        <v>19991.400000000001</v>
      </c>
      <c r="CD143" s="264">
        <v>14774.899999999998</v>
      </c>
      <c r="CE143" s="264">
        <v>15274.609999999997</v>
      </c>
      <c r="CF143" s="577">
        <v>20604.099999999999</v>
      </c>
      <c r="CG143" s="264">
        <v>0</v>
      </c>
      <c r="CH143" s="264">
        <v>0</v>
      </c>
      <c r="CI143" s="264">
        <v>0</v>
      </c>
      <c r="CJ143" s="264">
        <v>0</v>
      </c>
      <c r="CK143" s="264">
        <v>0</v>
      </c>
      <c r="CL143" s="264">
        <v>0</v>
      </c>
      <c r="CM143" s="264">
        <v>0</v>
      </c>
      <c r="CN143" s="264">
        <v>0</v>
      </c>
      <c r="CO143" s="264">
        <v>0</v>
      </c>
      <c r="CP143" s="264">
        <v>0</v>
      </c>
      <c r="CQ143" s="264">
        <v>0</v>
      </c>
      <c r="CR143" s="264">
        <v>0</v>
      </c>
      <c r="CS143" s="264">
        <v>0</v>
      </c>
      <c r="CT143" s="264">
        <v>0</v>
      </c>
      <c r="CU143" s="264">
        <v>0</v>
      </c>
      <c r="CV143" s="264">
        <v>0</v>
      </c>
      <c r="CW143" s="264">
        <v>0</v>
      </c>
      <c r="CX143" s="264">
        <v>0</v>
      </c>
      <c r="CY143" s="577">
        <v>0</v>
      </c>
      <c r="CZ143" s="264">
        <v>0</v>
      </c>
      <c r="DA143" s="264">
        <v>0</v>
      </c>
      <c r="DB143" s="264">
        <v>0</v>
      </c>
      <c r="DC143" s="428">
        <f t="shared" si="2"/>
        <v>341538.62</v>
      </c>
    </row>
    <row r="144" spans="1:107" x14ac:dyDescent="0.25">
      <c r="A144" s="297">
        <v>4421</v>
      </c>
      <c r="B144" s="347">
        <v>675042</v>
      </c>
      <c r="C144" s="297">
        <v>1026277</v>
      </c>
      <c r="D144" s="14">
        <v>1861891186</v>
      </c>
      <c r="F144" s="14" t="s">
        <v>913</v>
      </c>
      <c r="G144" s="14" t="str">
        <f>INDEX(FY2019_ALL_Targets!F:F,MATCH(B144,FY2019_ALL_Targets!B:B,0))</f>
        <v>MRSA West</v>
      </c>
      <c r="H144" s="14" t="s">
        <v>3133</v>
      </c>
      <c r="I144" s="299" t="s">
        <v>488</v>
      </c>
      <c r="J144" s="299" t="s">
        <v>919</v>
      </c>
      <c r="K144" s="299" t="s">
        <v>489</v>
      </c>
      <c r="L144" s="264">
        <v>11143.8</v>
      </c>
      <c r="M144" s="264">
        <v>10868.279999999999</v>
      </c>
      <c r="N144" s="264">
        <v>11881.8</v>
      </c>
      <c r="O144" s="264">
        <v>11399.64</v>
      </c>
      <c r="P144" s="264">
        <v>11600.82</v>
      </c>
      <c r="Q144" s="264">
        <v>11406.42</v>
      </c>
      <c r="R144" s="264">
        <v>11078.59</v>
      </c>
      <c r="S144" s="264">
        <v>11543.140000000001</v>
      </c>
      <c r="T144" s="264">
        <v>11140.64</v>
      </c>
      <c r="U144" s="264">
        <v>11186.22</v>
      </c>
      <c r="V144" s="264">
        <v>10936.44</v>
      </c>
      <c r="W144" s="264">
        <v>11264.35</v>
      </c>
      <c r="X144" s="264">
        <v>17566.95</v>
      </c>
      <c r="Y144" s="264">
        <v>32393.270000000004</v>
      </c>
      <c r="Z144" s="264">
        <v>26364.06</v>
      </c>
      <c r="AA144" s="577">
        <v>25747.589999999997</v>
      </c>
      <c r="AB144" s="264">
        <v>0</v>
      </c>
      <c r="AC144" s="264">
        <v>0</v>
      </c>
      <c r="AD144" s="264">
        <v>0</v>
      </c>
      <c r="AE144" s="264">
        <v>0</v>
      </c>
      <c r="AF144" s="264">
        <v>0</v>
      </c>
      <c r="AG144" s="264">
        <v>0</v>
      </c>
      <c r="AH144" s="264">
        <v>0</v>
      </c>
      <c r="AI144" s="264">
        <v>0</v>
      </c>
      <c r="AJ144" s="264">
        <v>0</v>
      </c>
      <c r="AK144" s="264">
        <v>0</v>
      </c>
      <c r="AL144" s="264">
        <v>0</v>
      </c>
      <c r="AM144" s="264">
        <v>0</v>
      </c>
      <c r="AN144" s="264">
        <v>0</v>
      </c>
      <c r="AO144" s="264">
        <v>0</v>
      </c>
      <c r="AP144" s="264">
        <v>0</v>
      </c>
      <c r="AQ144" s="264">
        <v>0</v>
      </c>
      <c r="AR144" s="264">
        <v>0</v>
      </c>
      <c r="AS144" s="264">
        <v>0</v>
      </c>
      <c r="AT144" s="577">
        <v>0</v>
      </c>
      <c r="AU144" s="264">
        <v>0</v>
      </c>
      <c r="AV144" s="264">
        <v>0</v>
      </c>
      <c r="AW144" s="264">
        <v>0</v>
      </c>
      <c r="AX144" s="264">
        <v>0</v>
      </c>
      <c r="AY144" s="264">
        <v>0</v>
      </c>
      <c r="AZ144" s="264">
        <v>0</v>
      </c>
      <c r="BA144" s="264">
        <v>0</v>
      </c>
      <c r="BB144" s="264">
        <v>0</v>
      </c>
      <c r="BC144" s="264">
        <v>0</v>
      </c>
      <c r="BD144" s="264">
        <v>0</v>
      </c>
      <c r="BE144" s="264">
        <v>0</v>
      </c>
      <c r="BF144" s="264">
        <v>0</v>
      </c>
      <c r="BG144" s="264">
        <v>0</v>
      </c>
      <c r="BH144" s="264">
        <v>0</v>
      </c>
      <c r="BI144" s="264">
        <v>0</v>
      </c>
      <c r="BJ144" s="264">
        <v>0</v>
      </c>
      <c r="BK144" s="264">
        <v>0</v>
      </c>
      <c r="BL144" s="264">
        <v>0</v>
      </c>
      <c r="BM144" s="577">
        <v>0</v>
      </c>
      <c r="BN144" s="264">
        <v>0</v>
      </c>
      <c r="BO144" s="264">
        <v>0</v>
      </c>
      <c r="BP144" s="264">
        <v>0</v>
      </c>
      <c r="BQ144" s="264">
        <v>12363.96</v>
      </c>
      <c r="BR144" s="264">
        <v>12467.28</v>
      </c>
      <c r="BS144" s="264">
        <v>12998.64</v>
      </c>
      <c r="BT144" s="264">
        <v>12944.519999999999</v>
      </c>
      <c r="BU144" s="264">
        <v>12835.26</v>
      </c>
      <c r="BV144" s="264">
        <v>12801.24</v>
      </c>
      <c r="BW144" s="264">
        <v>12615.04</v>
      </c>
      <c r="BX144" s="264">
        <v>12627.87</v>
      </c>
      <c r="BY144" s="264">
        <v>12865.64</v>
      </c>
      <c r="BZ144" s="264">
        <v>12440.06</v>
      </c>
      <c r="CA144" s="264">
        <v>12410.460000000001</v>
      </c>
      <c r="CB144" s="264">
        <v>12784.76</v>
      </c>
      <c r="CC144" s="264">
        <v>19606.949999999997</v>
      </c>
      <c r="CD144" s="264">
        <v>36330.450000000012</v>
      </c>
      <c r="CE144" s="264">
        <v>29768.180000000004</v>
      </c>
      <c r="CF144" s="577">
        <v>28986.559999999994</v>
      </c>
      <c r="CG144" s="264">
        <v>0</v>
      </c>
      <c r="CH144" s="264">
        <v>0</v>
      </c>
      <c r="CI144" s="264">
        <v>0</v>
      </c>
      <c r="CJ144" s="264">
        <v>0</v>
      </c>
      <c r="CK144" s="264">
        <v>0</v>
      </c>
      <c r="CL144" s="264">
        <v>0</v>
      </c>
      <c r="CM144" s="264">
        <v>0</v>
      </c>
      <c r="CN144" s="264">
        <v>0</v>
      </c>
      <c r="CO144" s="264">
        <v>0</v>
      </c>
      <c r="CP144" s="264">
        <v>0</v>
      </c>
      <c r="CQ144" s="264">
        <v>0</v>
      </c>
      <c r="CR144" s="264">
        <v>0</v>
      </c>
      <c r="CS144" s="264">
        <v>0</v>
      </c>
      <c r="CT144" s="264">
        <v>0</v>
      </c>
      <c r="CU144" s="264">
        <v>0</v>
      </c>
      <c r="CV144" s="264">
        <v>0</v>
      </c>
      <c r="CW144" s="264">
        <v>0</v>
      </c>
      <c r="CX144" s="264">
        <v>0</v>
      </c>
      <c r="CY144" s="577">
        <v>0</v>
      </c>
      <c r="CZ144" s="264">
        <v>0</v>
      </c>
      <c r="DA144" s="264">
        <v>0</v>
      </c>
      <c r="DB144" s="264">
        <v>0</v>
      </c>
      <c r="DC144" s="428">
        <f t="shared" si="2"/>
        <v>504368.88000000006</v>
      </c>
    </row>
    <row r="145" spans="1:107" x14ac:dyDescent="0.25">
      <c r="A145" s="311">
        <v>4547</v>
      </c>
      <c r="B145" s="347">
        <v>675044</v>
      </c>
      <c r="C145" s="311">
        <v>1017863</v>
      </c>
      <c r="D145" s="14">
        <v>1245566736</v>
      </c>
      <c r="F145" s="14" t="s">
        <v>1003</v>
      </c>
      <c r="G145" s="14" t="str">
        <f>INDEX(FY2019_ALL_Targets!F:F,MATCH(B145,FY2019_ALL_Targets!B:B,0))</f>
        <v>Hidalgo</v>
      </c>
      <c r="H145" s="14" t="s">
        <v>3026</v>
      </c>
      <c r="I145" s="312" t="s">
        <v>2861</v>
      </c>
      <c r="J145" s="312" t="s">
        <v>1022</v>
      </c>
      <c r="K145" s="312" t="s">
        <v>2862</v>
      </c>
      <c r="L145" s="264">
        <v>0</v>
      </c>
      <c r="M145" s="264">
        <v>0</v>
      </c>
      <c r="N145" s="264">
        <v>0</v>
      </c>
      <c r="O145" s="264">
        <v>0</v>
      </c>
      <c r="P145" s="264">
        <v>0</v>
      </c>
      <c r="Q145" s="264">
        <v>0</v>
      </c>
      <c r="R145" s="264">
        <v>0</v>
      </c>
      <c r="S145" s="264">
        <v>0</v>
      </c>
      <c r="T145" s="264">
        <v>0</v>
      </c>
      <c r="U145" s="264">
        <v>0</v>
      </c>
      <c r="V145" s="264">
        <v>0</v>
      </c>
      <c r="W145" s="264">
        <v>0</v>
      </c>
      <c r="X145" s="264">
        <v>0</v>
      </c>
      <c r="Y145" s="264">
        <v>0</v>
      </c>
      <c r="Z145" s="264">
        <v>0</v>
      </c>
      <c r="AA145" s="577">
        <v>0</v>
      </c>
      <c r="AB145" s="264">
        <v>0</v>
      </c>
      <c r="AC145" s="264">
        <v>0</v>
      </c>
      <c r="AD145" s="264">
        <v>0</v>
      </c>
      <c r="AE145" s="264">
        <v>0</v>
      </c>
      <c r="AF145" s="264">
        <v>0</v>
      </c>
      <c r="AG145" s="264">
        <v>0</v>
      </c>
      <c r="AH145" s="264">
        <v>0</v>
      </c>
      <c r="AI145" s="264">
        <v>0</v>
      </c>
      <c r="AJ145" s="264">
        <v>0</v>
      </c>
      <c r="AK145" s="264">
        <v>0</v>
      </c>
      <c r="AL145" s="264">
        <v>0</v>
      </c>
      <c r="AM145" s="264">
        <v>0</v>
      </c>
      <c r="AN145" s="264">
        <v>0</v>
      </c>
      <c r="AO145" s="264">
        <v>0</v>
      </c>
      <c r="AP145" s="264">
        <v>0</v>
      </c>
      <c r="AQ145" s="264">
        <v>15750.479999999998</v>
      </c>
      <c r="AR145" s="264">
        <v>11413.46</v>
      </c>
      <c r="AS145" s="264">
        <v>21889.420000000002</v>
      </c>
      <c r="AT145" s="577">
        <v>17718.719999999998</v>
      </c>
      <c r="AU145" s="264">
        <v>0</v>
      </c>
      <c r="AV145" s="264">
        <v>0</v>
      </c>
      <c r="AW145" s="264">
        <v>0</v>
      </c>
      <c r="AX145" s="264">
        <v>0</v>
      </c>
      <c r="AY145" s="264">
        <v>0</v>
      </c>
      <c r="AZ145" s="264">
        <v>0</v>
      </c>
      <c r="BA145" s="264">
        <v>0</v>
      </c>
      <c r="BB145" s="264">
        <v>0</v>
      </c>
      <c r="BC145" s="264">
        <v>0</v>
      </c>
      <c r="BD145" s="264">
        <v>0</v>
      </c>
      <c r="BE145" s="264">
        <v>0</v>
      </c>
      <c r="BF145" s="264">
        <v>0</v>
      </c>
      <c r="BG145" s="264">
        <v>0</v>
      </c>
      <c r="BH145" s="264">
        <v>0</v>
      </c>
      <c r="BI145" s="264">
        <v>0</v>
      </c>
      <c r="BJ145" s="264">
        <v>18450.96</v>
      </c>
      <c r="BK145" s="264">
        <v>13095.419999999998</v>
      </c>
      <c r="BL145" s="264">
        <v>24411.06</v>
      </c>
      <c r="BM145" s="577">
        <v>18918.240000000002</v>
      </c>
      <c r="BN145" s="264">
        <v>0</v>
      </c>
      <c r="BO145" s="264">
        <v>0</v>
      </c>
      <c r="BP145" s="264">
        <v>0</v>
      </c>
      <c r="BQ145" s="264">
        <v>0</v>
      </c>
      <c r="BR145" s="264">
        <v>0</v>
      </c>
      <c r="BS145" s="264">
        <v>0</v>
      </c>
      <c r="BT145" s="264">
        <v>0</v>
      </c>
      <c r="BU145" s="264">
        <v>0</v>
      </c>
      <c r="BV145" s="264">
        <v>0</v>
      </c>
      <c r="BW145" s="264">
        <v>0</v>
      </c>
      <c r="BX145" s="264">
        <v>0</v>
      </c>
      <c r="BY145" s="264">
        <v>0</v>
      </c>
      <c r="BZ145" s="264">
        <v>0</v>
      </c>
      <c r="CA145" s="264">
        <v>0</v>
      </c>
      <c r="CB145" s="264">
        <v>0</v>
      </c>
      <c r="CC145" s="264">
        <v>23977.199999999997</v>
      </c>
      <c r="CD145" s="264">
        <v>18834.64</v>
      </c>
      <c r="CE145" s="264">
        <v>37327.360000000001</v>
      </c>
      <c r="CF145" s="577">
        <v>28510.100000000006</v>
      </c>
      <c r="CG145" s="264">
        <v>0</v>
      </c>
      <c r="CH145" s="264">
        <v>0</v>
      </c>
      <c r="CI145" s="264">
        <v>0</v>
      </c>
      <c r="CJ145" s="264">
        <v>0</v>
      </c>
      <c r="CK145" s="264">
        <v>0</v>
      </c>
      <c r="CL145" s="264">
        <v>0</v>
      </c>
      <c r="CM145" s="264">
        <v>0</v>
      </c>
      <c r="CN145" s="264">
        <v>0</v>
      </c>
      <c r="CO145" s="264">
        <v>0</v>
      </c>
      <c r="CP145" s="264">
        <v>0</v>
      </c>
      <c r="CQ145" s="264">
        <v>0</v>
      </c>
      <c r="CR145" s="264">
        <v>0</v>
      </c>
      <c r="CS145" s="264">
        <v>0</v>
      </c>
      <c r="CT145" s="264">
        <v>0</v>
      </c>
      <c r="CU145" s="264">
        <v>0</v>
      </c>
      <c r="CV145" s="264">
        <v>0</v>
      </c>
      <c r="CW145" s="264">
        <v>0</v>
      </c>
      <c r="CX145" s="264">
        <v>0</v>
      </c>
      <c r="CY145" s="577">
        <v>0</v>
      </c>
      <c r="CZ145" s="264">
        <v>0</v>
      </c>
      <c r="DA145" s="264">
        <v>0</v>
      </c>
      <c r="DB145" s="264">
        <v>0</v>
      </c>
      <c r="DC145" s="428">
        <f t="shared" si="2"/>
        <v>250297.06000000003</v>
      </c>
    </row>
    <row r="146" spans="1:107" x14ac:dyDescent="0.25">
      <c r="A146" s="313">
        <v>5112</v>
      </c>
      <c r="B146" s="347">
        <v>675046</v>
      </c>
      <c r="C146" s="313">
        <v>1017848</v>
      </c>
      <c r="D146" s="14">
        <v>1891021242</v>
      </c>
      <c r="F146" s="14" t="s">
        <v>930</v>
      </c>
      <c r="G146" s="14" t="str">
        <f>INDEX(FY2019_ALL_Targets!F:F,MATCH(B146,FY2019_ALL_Targets!B:B,0))</f>
        <v>Harris</v>
      </c>
      <c r="H146" s="14" t="s">
        <v>3010</v>
      </c>
      <c r="I146" s="314" t="s">
        <v>671</v>
      </c>
      <c r="J146" s="314" t="s">
        <v>1047</v>
      </c>
      <c r="K146" s="314" t="s">
        <v>2900</v>
      </c>
      <c r="L146" s="264">
        <v>0</v>
      </c>
      <c r="M146" s="264">
        <v>0</v>
      </c>
      <c r="N146" s="264">
        <v>0</v>
      </c>
      <c r="O146" s="264">
        <v>0</v>
      </c>
      <c r="P146" s="264">
        <v>0</v>
      </c>
      <c r="Q146" s="264">
        <v>0</v>
      </c>
      <c r="R146" s="264">
        <v>0</v>
      </c>
      <c r="S146" s="264">
        <v>0</v>
      </c>
      <c r="T146" s="264">
        <v>0</v>
      </c>
      <c r="U146" s="264">
        <v>0</v>
      </c>
      <c r="V146" s="264">
        <v>0</v>
      </c>
      <c r="W146" s="264">
        <v>0</v>
      </c>
      <c r="X146" s="264">
        <v>22127.8</v>
      </c>
      <c r="Y146" s="264">
        <v>23686.800000000003</v>
      </c>
      <c r="Z146" s="264">
        <v>35098</v>
      </c>
      <c r="AA146" s="577">
        <v>34584.76</v>
      </c>
      <c r="AB146" s="264">
        <v>0</v>
      </c>
      <c r="AC146" s="264">
        <v>0</v>
      </c>
      <c r="AD146" s="264">
        <v>0</v>
      </c>
      <c r="AE146" s="264">
        <v>0</v>
      </c>
      <c r="AF146" s="264">
        <v>0</v>
      </c>
      <c r="AG146" s="264">
        <v>0</v>
      </c>
      <c r="AH146" s="264">
        <v>0</v>
      </c>
      <c r="AI146" s="264">
        <v>0</v>
      </c>
      <c r="AJ146" s="264">
        <v>0</v>
      </c>
      <c r="AK146" s="264">
        <v>0</v>
      </c>
      <c r="AL146" s="264">
        <v>0</v>
      </c>
      <c r="AM146" s="264">
        <v>0</v>
      </c>
      <c r="AN146" s="264">
        <v>0</v>
      </c>
      <c r="AO146" s="264">
        <v>0</v>
      </c>
      <c r="AP146" s="264">
        <v>0</v>
      </c>
      <c r="AQ146" s="264">
        <v>0</v>
      </c>
      <c r="AR146" s="264">
        <v>0</v>
      </c>
      <c r="AS146" s="264">
        <v>0</v>
      </c>
      <c r="AT146" s="577">
        <v>0</v>
      </c>
      <c r="AU146" s="264">
        <v>0</v>
      </c>
      <c r="AV146" s="264">
        <v>0</v>
      </c>
      <c r="AW146" s="264">
        <v>0</v>
      </c>
      <c r="AX146" s="264">
        <v>0</v>
      </c>
      <c r="AY146" s="264">
        <v>0</v>
      </c>
      <c r="AZ146" s="264">
        <v>0</v>
      </c>
      <c r="BA146" s="264">
        <v>0</v>
      </c>
      <c r="BB146" s="264">
        <v>0</v>
      </c>
      <c r="BC146" s="264">
        <v>0</v>
      </c>
      <c r="BD146" s="264">
        <v>0</v>
      </c>
      <c r="BE146" s="264">
        <v>0</v>
      </c>
      <c r="BF146" s="264">
        <v>0</v>
      </c>
      <c r="BG146" s="264">
        <v>0</v>
      </c>
      <c r="BH146" s="264">
        <v>0</v>
      </c>
      <c r="BI146" s="264">
        <v>0</v>
      </c>
      <c r="BJ146" s="264">
        <v>13125.4</v>
      </c>
      <c r="BK146" s="264">
        <v>13677.040000000003</v>
      </c>
      <c r="BL146" s="264">
        <v>19837.979999999996</v>
      </c>
      <c r="BM146" s="577">
        <v>19183.79</v>
      </c>
      <c r="BN146" s="264">
        <v>0</v>
      </c>
      <c r="BO146" s="264">
        <v>0</v>
      </c>
      <c r="BP146" s="264">
        <v>0</v>
      </c>
      <c r="BQ146" s="264">
        <v>0</v>
      </c>
      <c r="BR146" s="264">
        <v>0</v>
      </c>
      <c r="BS146" s="264">
        <v>0</v>
      </c>
      <c r="BT146" s="264">
        <v>0</v>
      </c>
      <c r="BU146" s="264">
        <v>0</v>
      </c>
      <c r="BV146" s="264">
        <v>0</v>
      </c>
      <c r="BW146" s="264">
        <v>0</v>
      </c>
      <c r="BX146" s="264">
        <v>0</v>
      </c>
      <c r="BY146" s="264">
        <v>0</v>
      </c>
      <c r="BZ146" s="264">
        <v>0</v>
      </c>
      <c r="CA146" s="264">
        <v>0</v>
      </c>
      <c r="CB146" s="264">
        <v>0</v>
      </c>
      <c r="CC146" s="264">
        <v>0</v>
      </c>
      <c r="CD146" s="264">
        <v>0</v>
      </c>
      <c r="CE146" s="264">
        <v>0</v>
      </c>
      <c r="CF146" s="577">
        <v>0</v>
      </c>
      <c r="CG146" s="264">
        <v>0</v>
      </c>
      <c r="CH146" s="264">
        <v>0</v>
      </c>
      <c r="CI146" s="264">
        <v>0</v>
      </c>
      <c r="CJ146" s="264">
        <v>0</v>
      </c>
      <c r="CK146" s="264">
        <v>0</v>
      </c>
      <c r="CL146" s="264">
        <v>0</v>
      </c>
      <c r="CM146" s="264">
        <v>0</v>
      </c>
      <c r="CN146" s="264">
        <v>0</v>
      </c>
      <c r="CO146" s="264">
        <v>0</v>
      </c>
      <c r="CP146" s="264">
        <v>0</v>
      </c>
      <c r="CQ146" s="264">
        <v>0</v>
      </c>
      <c r="CR146" s="264">
        <v>0</v>
      </c>
      <c r="CS146" s="264">
        <v>0</v>
      </c>
      <c r="CT146" s="264">
        <v>0</v>
      </c>
      <c r="CU146" s="264">
        <v>0</v>
      </c>
      <c r="CV146" s="264">
        <v>33430.400000000001</v>
      </c>
      <c r="CW146" s="264">
        <v>36157.599999999999</v>
      </c>
      <c r="CX146" s="264">
        <v>53649.900000000009</v>
      </c>
      <c r="CY146" s="577">
        <v>53894.530000000006</v>
      </c>
      <c r="CZ146" s="264">
        <v>0</v>
      </c>
      <c r="DA146" s="264">
        <v>0</v>
      </c>
      <c r="DB146" s="264">
        <v>0</v>
      </c>
      <c r="DC146" s="428">
        <f t="shared" si="2"/>
        <v>358454.00000000006</v>
      </c>
    </row>
    <row r="147" spans="1:107" x14ac:dyDescent="0.25">
      <c r="A147" s="297">
        <v>5049</v>
      </c>
      <c r="B147" s="347">
        <v>675049</v>
      </c>
      <c r="C147" s="297">
        <v>1026197</v>
      </c>
      <c r="D147" s="14">
        <v>1760470181</v>
      </c>
      <c r="F147" s="14" t="s">
        <v>913</v>
      </c>
      <c r="G147" s="14" t="str">
        <f>INDEX(FY2019_ALL_Targets!F:F,MATCH(B147,FY2019_ALL_Targets!B:B,0))</f>
        <v>MRSA West</v>
      </c>
      <c r="H147" s="14" t="s">
        <v>3140</v>
      </c>
      <c r="I147" s="299" t="s">
        <v>247</v>
      </c>
      <c r="J147" s="299" t="s">
        <v>1011</v>
      </c>
      <c r="K147" s="299" t="s">
        <v>248</v>
      </c>
      <c r="L147" s="264">
        <v>7248</v>
      </c>
      <c r="M147" s="264">
        <v>7068.8</v>
      </c>
      <c r="N147" s="264">
        <v>7728.0000000000009</v>
      </c>
      <c r="O147" s="264">
        <v>7414.4</v>
      </c>
      <c r="P147" s="264">
        <v>7542.92</v>
      </c>
      <c r="Q147" s="264">
        <v>7416.52</v>
      </c>
      <c r="R147" s="264">
        <v>7228.54</v>
      </c>
      <c r="S147" s="264">
        <v>7501.8</v>
      </c>
      <c r="T147" s="264">
        <v>7240.16</v>
      </c>
      <c r="U147" s="264">
        <v>7269.08</v>
      </c>
      <c r="V147" s="264">
        <v>7106.48</v>
      </c>
      <c r="W147" s="264">
        <v>7319.58</v>
      </c>
      <c r="X147" s="264">
        <v>20942.560000000005</v>
      </c>
      <c r="Y147" s="264">
        <v>16918.190000000002</v>
      </c>
      <c r="Z147" s="264">
        <v>17044.14</v>
      </c>
      <c r="AA147" s="577">
        <v>12304.480000000003</v>
      </c>
      <c r="AB147" s="264">
        <v>0</v>
      </c>
      <c r="AC147" s="264">
        <v>0</v>
      </c>
      <c r="AD147" s="264">
        <v>0</v>
      </c>
      <c r="AE147" s="264">
        <v>0</v>
      </c>
      <c r="AF147" s="264">
        <v>0</v>
      </c>
      <c r="AG147" s="264">
        <v>0</v>
      </c>
      <c r="AH147" s="264">
        <v>0</v>
      </c>
      <c r="AI147" s="264">
        <v>0</v>
      </c>
      <c r="AJ147" s="264">
        <v>0</v>
      </c>
      <c r="AK147" s="264">
        <v>0</v>
      </c>
      <c r="AL147" s="264">
        <v>0</v>
      </c>
      <c r="AM147" s="264">
        <v>0</v>
      </c>
      <c r="AN147" s="264">
        <v>0</v>
      </c>
      <c r="AO147" s="264">
        <v>0</v>
      </c>
      <c r="AP147" s="264">
        <v>0</v>
      </c>
      <c r="AQ147" s="264">
        <v>0</v>
      </c>
      <c r="AR147" s="264">
        <v>0</v>
      </c>
      <c r="AS147" s="264">
        <v>0</v>
      </c>
      <c r="AT147" s="577">
        <v>0</v>
      </c>
      <c r="AU147" s="264">
        <v>0</v>
      </c>
      <c r="AV147" s="264">
        <v>0</v>
      </c>
      <c r="AW147" s="264">
        <v>0</v>
      </c>
      <c r="AX147" s="264">
        <v>0</v>
      </c>
      <c r="AY147" s="264">
        <v>0</v>
      </c>
      <c r="AZ147" s="264">
        <v>0</v>
      </c>
      <c r="BA147" s="264">
        <v>0</v>
      </c>
      <c r="BB147" s="264">
        <v>0</v>
      </c>
      <c r="BC147" s="264">
        <v>0</v>
      </c>
      <c r="BD147" s="264">
        <v>0</v>
      </c>
      <c r="BE147" s="264">
        <v>0</v>
      </c>
      <c r="BF147" s="264">
        <v>0</v>
      </c>
      <c r="BG147" s="264">
        <v>0</v>
      </c>
      <c r="BH147" s="264">
        <v>0</v>
      </c>
      <c r="BI147" s="264">
        <v>0</v>
      </c>
      <c r="BJ147" s="264">
        <v>0</v>
      </c>
      <c r="BK147" s="264">
        <v>0</v>
      </c>
      <c r="BL147" s="264">
        <v>0</v>
      </c>
      <c r="BM147" s="577">
        <v>0</v>
      </c>
      <c r="BN147" s="264">
        <v>0</v>
      </c>
      <c r="BO147" s="264">
        <v>0</v>
      </c>
      <c r="BP147" s="264">
        <v>0</v>
      </c>
      <c r="BQ147" s="264">
        <v>8041.6</v>
      </c>
      <c r="BR147" s="264">
        <v>8108.8</v>
      </c>
      <c r="BS147" s="264">
        <v>8454.4</v>
      </c>
      <c r="BT147" s="264">
        <v>8419.2000000000007</v>
      </c>
      <c r="BU147" s="264">
        <v>8345.5600000000013</v>
      </c>
      <c r="BV147" s="264">
        <v>8323.44</v>
      </c>
      <c r="BW147" s="264">
        <v>8231.0400000000009</v>
      </c>
      <c r="BX147" s="264">
        <v>8206.2999999999993</v>
      </c>
      <c r="BY147" s="264">
        <v>8361.36</v>
      </c>
      <c r="BZ147" s="264">
        <v>8083.4800000000005</v>
      </c>
      <c r="CA147" s="264">
        <v>8064.2800000000007</v>
      </c>
      <c r="CB147" s="264">
        <v>8307.44</v>
      </c>
      <c r="CC147" s="264">
        <v>23374.560000000001</v>
      </c>
      <c r="CD147" s="264">
        <v>18967.140000000003</v>
      </c>
      <c r="CE147" s="264">
        <v>19215.089999999997</v>
      </c>
      <c r="CF147" s="577">
        <v>13762.340000000002</v>
      </c>
      <c r="CG147" s="264">
        <v>0</v>
      </c>
      <c r="CH147" s="264">
        <v>0</v>
      </c>
      <c r="CI147" s="264">
        <v>0</v>
      </c>
      <c r="CJ147" s="264">
        <v>0</v>
      </c>
      <c r="CK147" s="264">
        <v>0</v>
      </c>
      <c r="CL147" s="264">
        <v>0</v>
      </c>
      <c r="CM147" s="264">
        <v>0</v>
      </c>
      <c r="CN147" s="264">
        <v>0</v>
      </c>
      <c r="CO147" s="264">
        <v>0</v>
      </c>
      <c r="CP147" s="264">
        <v>0</v>
      </c>
      <c r="CQ147" s="264">
        <v>0</v>
      </c>
      <c r="CR147" s="264">
        <v>0</v>
      </c>
      <c r="CS147" s="264">
        <v>0</v>
      </c>
      <c r="CT147" s="264">
        <v>0</v>
      </c>
      <c r="CU147" s="264">
        <v>0</v>
      </c>
      <c r="CV147" s="264">
        <v>0</v>
      </c>
      <c r="CW147" s="264">
        <v>0</v>
      </c>
      <c r="CX147" s="264">
        <v>0</v>
      </c>
      <c r="CY147" s="577">
        <v>0</v>
      </c>
      <c r="CZ147" s="264">
        <v>0</v>
      </c>
      <c r="DA147" s="264">
        <v>0</v>
      </c>
      <c r="DB147" s="264">
        <v>0</v>
      </c>
      <c r="DC147" s="428">
        <f t="shared" si="2"/>
        <v>329559.67999999999</v>
      </c>
    </row>
    <row r="148" spans="1:107" x14ac:dyDescent="0.25">
      <c r="A148" s="311">
        <v>4145</v>
      </c>
      <c r="B148" s="347">
        <v>675052</v>
      </c>
      <c r="C148" s="311">
        <v>1028656</v>
      </c>
      <c r="D148" s="14">
        <v>1912931015</v>
      </c>
      <c r="F148" s="14" t="s">
        <v>930</v>
      </c>
      <c r="G148" s="14" t="str">
        <f>INDEX(FY2019_ALL_Targets!F:F,MATCH(B148,FY2019_ALL_Targets!B:B,0))</f>
        <v>Harris</v>
      </c>
      <c r="H148" s="14" t="s">
        <v>3016</v>
      </c>
      <c r="I148" s="312" t="s">
        <v>433</v>
      </c>
      <c r="J148" s="312" t="s">
        <v>2881</v>
      </c>
      <c r="K148" s="312" t="s">
        <v>434</v>
      </c>
      <c r="L148" s="264">
        <v>0</v>
      </c>
      <c r="M148" s="264">
        <v>0</v>
      </c>
      <c r="N148" s="264">
        <v>0</v>
      </c>
      <c r="O148" s="264">
        <v>0</v>
      </c>
      <c r="P148" s="264">
        <v>0</v>
      </c>
      <c r="Q148" s="264">
        <v>0</v>
      </c>
      <c r="R148" s="264">
        <v>0</v>
      </c>
      <c r="S148" s="264">
        <v>0</v>
      </c>
      <c r="T148" s="264">
        <v>0</v>
      </c>
      <c r="U148" s="264">
        <v>0</v>
      </c>
      <c r="V148" s="264">
        <v>0</v>
      </c>
      <c r="W148" s="264">
        <v>0</v>
      </c>
      <c r="X148" s="264">
        <v>10350.1</v>
      </c>
      <c r="Y148" s="264">
        <v>11088.6</v>
      </c>
      <c r="Z148" s="264">
        <v>11288.769999999999</v>
      </c>
      <c r="AA148" s="577">
        <v>5747.8199999999988</v>
      </c>
      <c r="AB148" s="264">
        <v>0</v>
      </c>
      <c r="AC148" s="264">
        <v>0</v>
      </c>
      <c r="AD148" s="264">
        <v>0</v>
      </c>
      <c r="AE148" s="264">
        <v>0</v>
      </c>
      <c r="AF148" s="264">
        <v>0</v>
      </c>
      <c r="AG148" s="264">
        <v>0</v>
      </c>
      <c r="AH148" s="264">
        <v>0</v>
      </c>
      <c r="AI148" s="264">
        <v>0</v>
      </c>
      <c r="AJ148" s="264">
        <v>0</v>
      </c>
      <c r="AK148" s="264">
        <v>0</v>
      </c>
      <c r="AL148" s="264">
        <v>0</v>
      </c>
      <c r="AM148" s="264">
        <v>0</v>
      </c>
      <c r="AN148" s="264">
        <v>0</v>
      </c>
      <c r="AO148" s="264">
        <v>0</v>
      </c>
      <c r="AP148" s="264">
        <v>0</v>
      </c>
      <c r="AQ148" s="264">
        <v>0</v>
      </c>
      <c r="AR148" s="264">
        <v>0</v>
      </c>
      <c r="AS148" s="264">
        <v>0</v>
      </c>
      <c r="AT148" s="577">
        <v>0</v>
      </c>
      <c r="AU148" s="264">
        <v>0</v>
      </c>
      <c r="AV148" s="264">
        <v>0</v>
      </c>
      <c r="AW148" s="264">
        <v>0</v>
      </c>
      <c r="AX148" s="264">
        <v>0</v>
      </c>
      <c r="AY148" s="264">
        <v>0</v>
      </c>
      <c r="AZ148" s="264">
        <v>0</v>
      </c>
      <c r="BA148" s="264">
        <v>0</v>
      </c>
      <c r="BB148" s="264">
        <v>0</v>
      </c>
      <c r="BC148" s="264">
        <v>0</v>
      </c>
      <c r="BD148" s="264">
        <v>0</v>
      </c>
      <c r="BE148" s="264">
        <v>0</v>
      </c>
      <c r="BF148" s="264">
        <v>0</v>
      </c>
      <c r="BG148" s="264">
        <v>0</v>
      </c>
      <c r="BH148" s="264">
        <v>0</v>
      </c>
      <c r="BI148" s="264">
        <v>0</v>
      </c>
      <c r="BJ148" s="264">
        <v>6139.3</v>
      </c>
      <c r="BK148" s="264">
        <v>6402.72</v>
      </c>
      <c r="BL148" s="264">
        <v>6339.65</v>
      </c>
      <c r="BM148" s="577">
        <v>3148.6600000000003</v>
      </c>
      <c r="BN148" s="264">
        <v>0</v>
      </c>
      <c r="BO148" s="264">
        <v>0</v>
      </c>
      <c r="BP148" s="264">
        <v>0</v>
      </c>
      <c r="BQ148" s="264">
        <v>0</v>
      </c>
      <c r="BR148" s="264">
        <v>0</v>
      </c>
      <c r="BS148" s="264">
        <v>0</v>
      </c>
      <c r="BT148" s="264">
        <v>0</v>
      </c>
      <c r="BU148" s="264">
        <v>0</v>
      </c>
      <c r="BV148" s="264">
        <v>0</v>
      </c>
      <c r="BW148" s="264">
        <v>0</v>
      </c>
      <c r="BX148" s="264">
        <v>0</v>
      </c>
      <c r="BY148" s="264">
        <v>0</v>
      </c>
      <c r="BZ148" s="264">
        <v>0</v>
      </c>
      <c r="CA148" s="264">
        <v>0</v>
      </c>
      <c r="CB148" s="264">
        <v>0</v>
      </c>
      <c r="CC148" s="264">
        <v>0</v>
      </c>
      <c r="CD148" s="264">
        <v>0</v>
      </c>
      <c r="CE148" s="264">
        <v>0</v>
      </c>
      <c r="CF148" s="577">
        <v>0</v>
      </c>
      <c r="CG148" s="264">
        <v>0</v>
      </c>
      <c r="CH148" s="264">
        <v>0</v>
      </c>
      <c r="CI148" s="264">
        <v>0</v>
      </c>
      <c r="CJ148" s="264">
        <v>0</v>
      </c>
      <c r="CK148" s="264">
        <v>0</v>
      </c>
      <c r="CL148" s="264">
        <v>0</v>
      </c>
      <c r="CM148" s="264">
        <v>0</v>
      </c>
      <c r="CN148" s="264">
        <v>0</v>
      </c>
      <c r="CO148" s="264">
        <v>0</v>
      </c>
      <c r="CP148" s="264">
        <v>0</v>
      </c>
      <c r="CQ148" s="264">
        <v>0</v>
      </c>
      <c r="CR148" s="264">
        <v>0</v>
      </c>
      <c r="CS148" s="264">
        <v>0</v>
      </c>
      <c r="CT148" s="264">
        <v>0</v>
      </c>
      <c r="CU148" s="264">
        <v>0</v>
      </c>
      <c r="CV148" s="264">
        <v>15636.800000000001</v>
      </c>
      <c r="CW148" s="264">
        <v>16926.599999999999</v>
      </c>
      <c r="CX148" s="264">
        <v>17279.82</v>
      </c>
      <c r="CY148" s="577">
        <v>9010.1</v>
      </c>
      <c r="CZ148" s="264">
        <v>0</v>
      </c>
      <c r="DA148" s="264">
        <v>0</v>
      </c>
      <c r="DB148" s="264">
        <v>0</v>
      </c>
      <c r="DC148" s="428">
        <f t="shared" si="2"/>
        <v>119358.94000000003</v>
      </c>
    </row>
    <row r="149" spans="1:107" x14ac:dyDescent="0.25">
      <c r="A149" s="311">
        <v>5040</v>
      </c>
      <c r="B149" s="347">
        <v>675055</v>
      </c>
      <c r="C149" s="311">
        <v>1026206</v>
      </c>
      <c r="D149" s="14">
        <v>1669424388</v>
      </c>
      <c r="F149" s="14" t="s">
        <v>913</v>
      </c>
      <c r="G149" s="14" t="str">
        <f>INDEX(FY2019_ALL_Targets!F:F,MATCH(B149,FY2019_ALL_Targets!B:B,0))</f>
        <v>MRSA West</v>
      </c>
      <c r="H149" s="14" t="s">
        <v>3130</v>
      </c>
      <c r="I149" s="312" t="s">
        <v>649</v>
      </c>
      <c r="J149" s="312" t="s">
        <v>932</v>
      </c>
      <c r="K149" s="312" t="s">
        <v>2583</v>
      </c>
      <c r="L149" s="264">
        <v>8607</v>
      </c>
      <c r="M149" s="264">
        <v>8394.2000000000007</v>
      </c>
      <c r="N149" s="264">
        <v>9177</v>
      </c>
      <c r="O149" s="264">
        <v>8804.6</v>
      </c>
      <c r="P149" s="264">
        <v>8975.119999999999</v>
      </c>
      <c r="Q149" s="264">
        <v>8824.7199999999993</v>
      </c>
      <c r="R149" s="264">
        <v>8582.24</v>
      </c>
      <c r="S149" s="264">
        <v>8915.26</v>
      </c>
      <c r="T149" s="264">
        <v>8603.52</v>
      </c>
      <c r="U149" s="264">
        <v>8638.02</v>
      </c>
      <c r="V149" s="264">
        <v>8444.74</v>
      </c>
      <c r="W149" s="264">
        <v>8698</v>
      </c>
      <c r="X149" s="264">
        <v>24731.509999999995</v>
      </c>
      <c r="Y149" s="264">
        <v>25556.939999999995</v>
      </c>
      <c r="Z149" s="264">
        <v>25815.8</v>
      </c>
      <c r="AA149" s="577">
        <v>25430.91</v>
      </c>
      <c r="AB149" s="264">
        <v>0</v>
      </c>
      <c r="AC149" s="264">
        <v>0</v>
      </c>
      <c r="AD149" s="264">
        <v>0</v>
      </c>
      <c r="AE149" s="264">
        <v>0</v>
      </c>
      <c r="AF149" s="264">
        <v>0</v>
      </c>
      <c r="AG149" s="264">
        <v>0</v>
      </c>
      <c r="AH149" s="264">
        <v>0</v>
      </c>
      <c r="AI149" s="264">
        <v>0</v>
      </c>
      <c r="AJ149" s="264">
        <v>0</v>
      </c>
      <c r="AK149" s="264">
        <v>0</v>
      </c>
      <c r="AL149" s="264">
        <v>0</v>
      </c>
      <c r="AM149" s="264">
        <v>0</v>
      </c>
      <c r="AN149" s="264">
        <v>0</v>
      </c>
      <c r="AO149" s="264">
        <v>0</v>
      </c>
      <c r="AP149" s="264">
        <v>0</v>
      </c>
      <c r="AQ149" s="264">
        <v>0</v>
      </c>
      <c r="AR149" s="264">
        <v>0</v>
      </c>
      <c r="AS149" s="264">
        <v>0</v>
      </c>
      <c r="AT149" s="577">
        <v>0</v>
      </c>
      <c r="AU149" s="264">
        <v>0</v>
      </c>
      <c r="AV149" s="264">
        <v>0</v>
      </c>
      <c r="AW149" s="264">
        <v>0</v>
      </c>
      <c r="AX149" s="264">
        <v>0</v>
      </c>
      <c r="AY149" s="264">
        <v>0</v>
      </c>
      <c r="AZ149" s="264">
        <v>0</v>
      </c>
      <c r="BA149" s="264">
        <v>0</v>
      </c>
      <c r="BB149" s="264">
        <v>0</v>
      </c>
      <c r="BC149" s="264">
        <v>0</v>
      </c>
      <c r="BD149" s="264">
        <v>0</v>
      </c>
      <c r="BE149" s="264">
        <v>0</v>
      </c>
      <c r="BF149" s="264">
        <v>0</v>
      </c>
      <c r="BG149" s="264">
        <v>0</v>
      </c>
      <c r="BH149" s="264">
        <v>0</v>
      </c>
      <c r="BI149" s="264">
        <v>0</v>
      </c>
      <c r="BJ149" s="264">
        <v>0</v>
      </c>
      <c r="BK149" s="264">
        <v>0</v>
      </c>
      <c r="BL149" s="264">
        <v>0</v>
      </c>
      <c r="BM149" s="577">
        <v>0</v>
      </c>
      <c r="BN149" s="264">
        <v>0</v>
      </c>
      <c r="BO149" s="264">
        <v>0</v>
      </c>
      <c r="BP149" s="264">
        <v>0</v>
      </c>
      <c r="BQ149" s="264">
        <v>9549.4</v>
      </c>
      <c r="BR149" s="264">
        <v>9629.1999999999989</v>
      </c>
      <c r="BS149" s="264">
        <v>10039.6</v>
      </c>
      <c r="BT149" s="264">
        <v>9997.7999999999993</v>
      </c>
      <c r="BU149" s="264">
        <v>9930.16</v>
      </c>
      <c r="BV149" s="264">
        <v>9903.84</v>
      </c>
      <c r="BW149" s="264">
        <v>9772.48</v>
      </c>
      <c r="BX149" s="264">
        <v>9752.2800000000007</v>
      </c>
      <c r="BY149" s="264">
        <v>9935.74</v>
      </c>
      <c r="BZ149" s="264">
        <v>9605.5600000000013</v>
      </c>
      <c r="CA149" s="264">
        <v>9582.9000000000015</v>
      </c>
      <c r="CB149" s="264">
        <v>9871.86</v>
      </c>
      <c r="CC149" s="264">
        <v>27603.509999999995</v>
      </c>
      <c r="CD149" s="264">
        <v>28656.439999999995</v>
      </c>
      <c r="CE149" s="264">
        <v>29145.939999999995</v>
      </c>
      <c r="CF149" s="577">
        <v>28668.859999999997</v>
      </c>
      <c r="CG149" s="264">
        <v>0</v>
      </c>
      <c r="CH149" s="264">
        <v>0</v>
      </c>
      <c r="CI149" s="264">
        <v>0</v>
      </c>
      <c r="CJ149" s="264">
        <v>0</v>
      </c>
      <c r="CK149" s="264">
        <v>0</v>
      </c>
      <c r="CL149" s="264">
        <v>0</v>
      </c>
      <c r="CM149" s="264">
        <v>0</v>
      </c>
      <c r="CN149" s="264">
        <v>0</v>
      </c>
      <c r="CO149" s="264">
        <v>0</v>
      </c>
      <c r="CP149" s="264">
        <v>0</v>
      </c>
      <c r="CQ149" s="264">
        <v>0</v>
      </c>
      <c r="CR149" s="264">
        <v>0</v>
      </c>
      <c r="CS149" s="264">
        <v>0</v>
      </c>
      <c r="CT149" s="264">
        <v>0</v>
      </c>
      <c r="CU149" s="264">
        <v>0</v>
      </c>
      <c r="CV149" s="264">
        <v>0</v>
      </c>
      <c r="CW149" s="264">
        <v>0</v>
      </c>
      <c r="CX149" s="264">
        <v>0</v>
      </c>
      <c r="CY149" s="577">
        <v>0</v>
      </c>
      <c r="CZ149" s="264">
        <v>0</v>
      </c>
      <c r="DA149" s="264">
        <v>0</v>
      </c>
      <c r="DB149" s="264">
        <v>0</v>
      </c>
      <c r="DC149" s="428">
        <f t="shared" si="2"/>
        <v>437845.15</v>
      </c>
    </row>
    <row r="150" spans="1:107" x14ac:dyDescent="0.25">
      <c r="A150" s="338">
        <v>4756</v>
      </c>
      <c r="B150" s="347">
        <v>675061</v>
      </c>
      <c r="C150" s="311">
        <v>1020877</v>
      </c>
      <c r="D150" s="14">
        <v>1427392257</v>
      </c>
      <c r="F150" s="14" t="s">
        <v>913</v>
      </c>
      <c r="G150" s="14" t="str">
        <f>INDEX(FY2019_ALL_Targets!F:F,MATCH(B150,FY2019_ALL_Targets!B:B,0))</f>
        <v>MRSA West</v>
      </c>
      <c r="H150" s="14" t="s">
        <v>3175</v>
      </c>
      <c r="I150" s="312" t="s">
        <v>586</v>
      </c>
      <c r="J150" s="312" t="s">
        <v>2803</v>
      </c>
      <c r="K150" s="312" t="s">
        <v>2804</v>
      </c>
      <c r="L150" s="264">
        <v>0</v>
      </c>
      <c r="M150" s="264">
        <v>0</v>
      </c>
      <c r="N150" s="264">
        <v>8473.4699999999993</v>
      </c>
      <c r="O150" s="264">
        <v>2849.91</v>
      </c>
      <c r="P150" s="264">
        <v>2912.14</v>
      </c>
      <c r="Q150" s="264">
        <v>2863.34</v>
      </c>
      <c r="R150" s="264">
        <v>2775.83</v>
      </c>
      <c r="S150" s="264">
        <v>2897.7899999999995</v>
      </c>
      <c r="T150" s="264">
        <v>2796.7200000000003</v>
      </c>
      <c r="U150" s="264">
        <v>2808.29</v>
      </c>
      <c r="V150" s="264">
        <v>2745.6299999999997</v>
      </c>
      <c r="W150" s="264">
        <v>2827.95</v>
      </c>
      <c r="X150" s="264">
        <v>6062.3200000000006</v>
      </c>
      <c r="Y150" s="264">
        <v>8017.1</v>
      </c>
      <c r="Z150" s="264">
        <v>6615.4400000000005</v>
      </c>
      <c r="AA150" s="577">
        <v>8157.8400000000011</v>
      </c>
      <c r="AB150" s="264">
        <v>0</v>
      </c>
      <c r="AC150" s="264">
        <v>0</v>
      </c>
      <c r="AD150" s="264">
        <v>0</v>
      </c>
      <c r="AE150" s="264">
        <v>0</v>
      </c>
      <c r="AF150" s="264">
        <v>0</v>
      </c>
      <c r="AG150" s="264">
        <v>0</v>
      </c>
      <c r="AH150" s="264">
        <v>0</v>
      </c>
      <c r="AI150" s="264">
        <v>0</v>
      </c>
      <c r="AJ150" s="264">
        <v>0</v>
      </c>
      <c r="AK150" s="264">
        <v>0</v>
      </c>
      <c r="AL150" s="264">
        <v>0</v>
      </c>
      <c r="AM150" s="264">
        <v>0</v>
      </c>
      <c r="AN150" s="264">
        <v>0</v>
      </c>
      <c r="AO150" s="264">
        <v>0</v>
      </c>
      <c r="AP150" s="264">
        <v>0</v>
      </c>
      <c r="AQ150" s="264">
        <v>0</v>
      </c>
      <c r="AR150" s="264">
        <v>0</v>
      </c>
      <c r="AS150" s="264">
        <v>0</v>
      </c>
      <c r="AT150" s="577">
        <v>0</v>
      </c>
      <c r="AU150" s="264">
        <v>0</v>
      </c>
      <c r="AV150" s="264">
        <v>0</v>
      </c>
      <c r="AW150" s="264">
        <v>0</v>
      </c>
      <c r="AX150" s="264">
        <v>0</v>
      </c>
      <c r="AY150" s="264">
        <v>0</v>
      </c>
      <c r="AZ150" s="264">
        <v>0</v>
      </c>
      <c r="BA150" s="264">
        <v>0</v>
      </c>
      <c r="BB150" s="264">
        <v>0</v>
      </c>
      <c r="BC150" s="264">
        <v>0</v>
      </c>
      <c r="BD150" s="264">
        <v>0</v>
      </c>
      <c r="BE150" s="264">
        <v>0</v>
      </c>
      <c r="BF150" s="264">
        <v>0</v>
      </c>
      <c r="BG150" s="264">
        <v>0</v>
      </c>
      <c r="BH150" s="264">
        <v>0</v>
      </c>
      <c r="BI150" s="264">
        <v>0</v>
      </c>
      <c r="BJ150" s="264">
        <v>0</v>
      </c>
      <c r="BK150" s="264">
        <v>0</v>
      </c>
      <c r="BL150" s="264">
        <v>0</v>
      </c>
      <c r="BM150" s="577">
        <v>0</v>
      </c>
      <c r="BN150" s="264">
        <v>0</v>
      </c>
      <c r="BO150" s="264">
        <v>0</v>
      </c>
      <c r="BP150" s="264">
        <v>0</v>
      </c>
      <c r="BQ150" s="264">
        <v>0</v>
      </c>
      <c r="BR150" s="264">
        <v>0</v>
      </c>
      <c r="BS150" s="264">
        <v>9457.4699999999993</v>
      </c>
      <c r="BT150" s="264">
        <v>3236.1299999999997</v>
      </c>
      <c r="BU150" s="264">
        <v>3222.02</v>
      </c>
      <c r="BV150" s="264">
        <v>3213.48</v>
      </c>
      <c r="BW150" s="264">
        <v>3160.7999999999997</v>
      </c>
      <c r="BX150" s="264">
        <v>3170.1699999999996</v>
      </c>
      <c r="BY150" s="264">
        <v>3229.73</v>
      </c>
      <c r="BZ150" s="264">
        <v>3123.12</v>
      </c>
      <c r="CA150" s="264">
        <v>3115.6899999999996</v>
      </c>
      <c r="CB150" s="264">
        <v>3209.6699999999996</v>
      </c>
      <c r="CC150" s="264">
        <v>6766.32</v>
      </c>
      <c r="CD150" s="264">
        <v>8990.48</v>
      </c>
      <c r="CE150" s="264">
        <v>7461.08</v>
      </c>
      <c r="CF150" s="577">
        <v>9220.9</v>
      </c>
      <c r="CG150" s="264">
        <v>0</v>
      </c>
      <c r="CH150" s="264">
        <v>0</v>
      </c>
      <c r="CI150" s="264">
        <v>0</v>
      </c>
      <c r="CJ150" s="264">
        <v>0</v>
      </c>
      <c r="CK150" s="264">
        <v>0</v>
      </c>
      <c r="CL150" s="264">
        <v>0</v>
      </c>
      <c r="CM150" s="264">
        <v>0</v>
      </c>
      <c r="CN150" s="264">
        <v>0</v>
      </c>
      <c r="CO150" s="264">
        <v>0</v>
      </c>
      <c r="CP150" s="264">
        <v>0</v>
      </c>
      <c r="CQ150" s="264">
        <v>0</v>
      </c>
      <c r="CR150" s="264">
        <v>0</v>
      </c>
      <c r="CS150" s="264">
        <v>0</v>
      </c>
      <c r="CT150" s="264">
        <v>0</v>
      </c>
      <c r="CU150" s="264">
        <v>0</v>
      </c>
      <c r="CV150" s="264">
        <v>0</v>
      </c>
      <c r="CW150" s="264">
        <v>0</v>
      </c>
      <c r="CX150" s="264">
        <v>0</v>
      </c>
      <c r="CY150" s="577">
        <v>0</v>
      </c>
      <c r="CZ150" s="264">
        <v>0</v>
      </c>
      <c r="DA150" s="264">
        <v>0</v>
      </c>
      <c r="DB150" s="264">
        <v>0</v>
      </c>
      <c r="DC150" s="428">
        <f t="shared" si="2"/>
        <v>133380.82999999999</v>
      </c>
    </row>
    <row r="151" spans="1:107" x14ac:dyDescent="0.25">
      <c r="A151" s="297">
        <v>4907</v>
      </c>
      <c r="B151" s="347">
        <v>675065</v>
      </c>
      <c r="C151" s="297">
        <v>1028838</v>
      </c>
      <c r="D151" s="14">
        <v>1447205646</v>
      </c>
      <c r="F151" s="14" t="s">
        <v>925</v>
      </c>
      <c r="G151" s="14" t="str">
        <f>INDEX(FY2019_ALL_Targets!F:F,MATCH(B151,FY2019_ALL_Targets!B:B,0))</f>
        <v>MRSA Central</v>
      </c>
      <c r="H151" s="14" t="s">
        <v>3086</v>
      </c>
      <c r="I151" s="299" t="s">
        <v>232</v>
      </c>
      <c r="J151" s="299" t="s">
        <v>978</v>
      </c>
      <c r="K151" s="299" t="s">
        <v>233</v>
      </c>
      <c r="L151" s="264">
        <v>0</v>
      </c>
      <c r="M151" s="264">
        <v>0</v>
      </c>
      <c r="N151" s="264">
        <v>0</v>
      </c>
      <c r="O151" s="264">
        <v>0</v>
      </c>
      <c r="P151" s="264">
        <v>0</v>
      </c>
      <c r="Q151" s="264">
        <v>0</v>
      </c>
      <c r="R151" s="264">
        <v>0</v>
      </c>
      <c r="S151" s="264">
        <v>0</v>
      </c>
      <c r="T151" s="264">
        <v>0</v>
      </c>
      <c r="U151" s="264">
        <v>0</v>
      </c>
      <c r="V151" s="264">
        <v>0</v>
      </c>
      <c r="W151" s="264">
        <v>0</v>
      </c>
      <c r="X151" s="264">
        <v>0</v>
      </c>
      <c r="Y151" s="264">
        <v>0</v>
      </c>
      <c r="Z151" s="264">
        <v>0</v>
      </c>
      <c r="AA151" s="577">
        <v>0</v>
      </c>
      <c r="AB151" s="264">
        <v>0</v>
      </c>
      <c r="AC151" s="264">
        <v>0</v>
      </c>
      <c r="AD151" s="264">
        <v>0</v>
      </c>
      <c r="AE151" s="264">
        <v>0</v>
      </c>
      <c r="AF151" s="264">
        <v>0</v>
      </c>
      <c r="AG151" s="264">
        <v>0</v>
      </c>
      <c r="AH151" s="264">
        <v>0</v>
      </c>
      <c r="AI151" s="264">
        <v>0</v>
      </c>
      <c r="AJ151" s="264">
        <v>0</v>
      </c>
      <c r="AK151" s="264">
        <v>0</v>
      </c>
      <c r="AL151" s="264">
        <v>0</v>
      </c>
      <c r="AM151" s="264">
        <v>0</v>
      </c>
      <c r="AN151" s="264">
        <v>0</v>
      </c>
      <c r="AO151" s="264">
        <v>0</v>
      </c>
      <c r="AP151" s="264">
        <v>0</v>
      </c>
      <c r="AQ151" s="264">
        <v>0</v>
      </c>
      <c r="AR151" s="264">
        <v>0</v>
      </c>
      <c r="AS151" s="264">
        <v>0</v>
      </c>
      <c r="AT151" s="577">
        <v>0</v>
      </c>
      <c r="AU151" s="264">
        <v>0</v>
      </c>
      <c r="AV151" s="264">
        <v>0</v>
      </c>
      <c r="AW151" s="264">
        <v>0</v>
      </c>
      <c r="AX151" s="264">
        <v>0</v>
      </c>
      <c r="AY151" s="264">
        <v>0</v>
      </c>
      <c r="AZ151" s="264">
        <v>0</v>
      </c>
      <c r="BA151" s="264">
        <v>0</v>
      </c>
      <c r="BB151" s="264">
        <v>0</v>
      </c>
      <c r="BC151" s="264">
        <v>0</v>
      </c>
      <c r="BD151" s="264">
        <v>0</v>
      </c>
      <c r="BE151" s="264">
        <v>0</v>
      </c>
      <c r="BF151" s="264">
        <v>0</v>
      </c>
      <c r="BG151" s="264">
        <v>0</v>
      </c>
      <c r="BH151" s="264">
        <v>0</v>
      </c>
      <c r="BI151" s="264">
        <v>0</v>
      </c>
      <c r="BJ151" s="264">
        <v>0</v>
      </c>
      <c r="BK151" s="264">
        <v>0</v>
      </c>
      <c r="BL151" s="264">
        <v>0</v>
      </c>
      <c r="BM151" s="577">
        <v>0</v>
      </c>
      <c r="BN151" s="264">
        <v>0</v>
      </c>
      <c r="BO151" s="264">
        <v>0</v>
      </c>
      <c r="BP151" s="264">
        <v>0</v>
      </c>
      <c r="BQ151" s="264">
        <v>7478.62</v>
      </c>
      <c r="BR151" s="264">
        <v>7543.0599999999995</v>
      </c>
      <c r="BS151" s="264">
        <v>7822.3</v>
      </c>
      <c r="BT151" s="264">
        <v>7693.42</v>
      </c>
      <c r="BU151" s="264">
        <v>7713.0499999999993</v>
      </c>
      <c r="BV151" s="264">
        <v>7801.2999999999993</v>
      </c>
      <c r="BW151" s="264">
        <v>7704.07</v>
      </c>
      <c r="BX151" s="264">
        <v>7776.46</v>
      </c>
      <c r="BY151" s="264">
        <v>7869.93</v>
      </c>
      <c r="BZ151" s="264">
        <v>7759.66</v>
      </c>
      <c r="CA151" s="264">
        <v>7809.2000000000007</v>
      </c>
      <c r="CB151" s="264">
        <v>7901.2900000000009</v>
      </c>
      <c r="CC151" s="264">
        <v>16782.03</v>
      </c>
      <c r="CD151" s="264">
        <v>12103.63</v>
      </c>
      <c r="CE151" s="264">
        <v>17776.3</v>
      </c>
      <c r="CF151" s="577">
        <v>13122.05</v>
      </c>
      <c r="CG151" s="264">
        <v>0</v>
      </c>
      <c r="CH151" s="264">
        <v>0</v>
      </c>
      <c r="CI151" s="264">
        <v>0</v>
      </c>
      <c r="CJ151" s="264">
        <v>8473.86</v>
      </c>
      <c r="CK151" s="264">
        <v>8452.3799999999992</v>
      </c>
      <c r="CL151" s="264">
        <v>8992.9599999999991</v>
      </c>
      <c r="CM151" s="264">
        <v>9014.44</v>
      </c>
      <c r="CN151" s="264">
        <v>8722.6299999999992</v>
      </c>
      <c r="CO151" s="264">
        <v>8976.7899999999991</v>
      </c>
      <c r="CP151" s="264">
        <v>8769.3499999999985</v>
      </c>
      <c r="CQ151" s="264">
        <v>8838.8100000000013</v>
      </c>
      <c r="CR151" s="264">
        <v>8783.2000000000007</v>
      </c>
      <c r="CS151" s="264">
        <v>8588.08</v>
      </c>
      <c r="CT151" s="264">
        <v>8665.92</v>
      </c>
      <c r="CU151" s="264">
        <v>8793.33</v>
      </c>
      <c r="CV151" s="264">
        <v>19041.200000000004</v>
      </c>
      <c r="CW151" s="264">
        <v>13917.499999999998</v>
      </c>
      <c r="CX151" s="264">
        <v>20130.47</v>
      </c>
      <c r="CY151" s="577">
        <v>14561.19</v>
      </c>
      <c r="CZ151" s="264">
        <v>0</v>
      </c>
      <c r="DA151" s="264">
        <v>0</v>
      </c>
      <c r="DB151" s="264">
        <v>0</v>
      </c>
      <c r="DC151" s="428">
        <f t="shared" si="2"/>
        <v>325378.48000000004</v>
      </c>
    </row>
    <row r="152" spans="1:107" x14ac:dyDescent="0.25">
      <c r="A152" s="311">
        <v>4562</v>
      </c>
      <c r="B152" s="347">
        <v>675067</v>
      </c>
      <c r="C152" s="311">
        <v>1014027</v>
      </c>
      <c r="D152" s="14">
        <v>1881192268</v>
      </c>
      <c r="F152" s="14" t="s">
        <v>939</v>
      </c>
      <c r="G152" s="14" t="str">
        <f>INDEX(FY2019_ALL_Targets!F:F,MATCH(B152,FY2019_ALL_Targets!B:B,0))</f>
        <v>MRSA Northeast</v>
      </c>
      <c r="H152" s="14" t="s">
        <v>3089</v>
      </c>
      <c r="I152" s="312" t="s">
        <v>2636</v>
      </c>
      <c r="J152" s="312" t="s">
        <v>943</v>
      </c>
      <c r="K152" s="312" t="s">
        <v>2637</v>
      </c>
      <c r="L152" s="264">
        <v>0</v>
      </c>
      <c r="M152" s="264">
        <v>0</v>
      </c>
      <c r="N152" s="264">
        <v>0</v>
      </c>
      <c r="O152" s="264">
        <v>0</v>
      </c>
      <c r="P152" s="264">
        <v>0</v>
      </c>
      <c r="Q152" s="264">
        <v>0</v>
      </c>
      <c r="R152" s="264">
        <v>0</v>
      </c>
      <c r="S152" s="264">
        <v>0</v>
      </c>
      <c r="T152" s="264">
        <v>0</v>
      </c>
      <c r="U152" s="264">
        <v>0</v>
      </c>
      <c r="V152" s="264">
        <v>0</v>
      </c>
      <c r="W152" s="264">
        <v>0</v>
      </c>
      <c r="X152" s="264">
        <v>0</v>
      </c>
      <c r="Y152" s="264">
        <v>0</v>
      </c>
      <c r="Z152" s="264">
        <v>0</v>
      </c>
      <c r="AA152" s="577">
        <v>0</v>
      </c>
      <c r="AB152" s="264">
        <v>0</v>
      </c>
      <c r="AC152" s="264">
        <v>0</v>
      </c>
      <c r="AD152" s="264">
        <v>0</v>
      </c>
      <c r="AE152" s="264">
        <v>7942.4</v>
      </c>
      <c r="AF152" s="264">
        <v>8115.7999999999993</v>
      </c>
      <c r="AG152" s="264">
        <v>8506.7999999999993</v>
      </c>
      <c r="AH152" s="264">
        <v>8500</v>
      </c>
      <c r="AI152" s="264">
        <v>8497.4399999999987</v>
      </c>
      <c r="AJ152" s="264">
        <v>8265.5999999999985</v>
      </c>
      <c r="AK152" s="264">
        <v>8419.8000000000011</v>
      </c>
      <c r="AL152" s="264">
        <v>8754.18</v>
      </c>
      <c r="AM152" s="264">
        <v>8543.91</v>
      </c>
      <c r="AN152" s="264">
        <v>8577.6</v>
      </c>
      <c r="AO152" s="264">
        <v>8497.43</v>
      </c>
      <c r="AP152" s="264">
        <v>8758.44</v>
      </c>
      <c r="AQ152" s="264">
        <v>17918</v>
      </c>
      <c r="AR152" s="264">
        <v>13514.77</v>
      </c>
      <c r="AS152" s="264">
        <v>14092.94</v>
      </c>
      <c r="AT152" s="577">
        <v>15990.999999999998</v>
      </c>
      <c r="AU152" s="264">
        <v>0</v>
      </c>
      <c r="AV152" s="264">
        <v>0</v>
      </c>
      <c r="AW152" s="264">
        <v>0</v>
      </c>
      <c r="AX152" s="264">
        <v>0</v>
      </c>
      <c r="AY152" s="264">
        <v>0</v>
      </c>
      <c r="AZ152" s="264">
        <v>0</v>
      </c>
      <c r="BA152" s="264">
        <v>0</v>
      </c>
      <c r="BB152" s="264">
        <v>0</v>
      </c>
      <c r="BC152" s="264">
        <v>0</v>
      </c>
      <c r="BD152" s="264">
        <v>0</v>
      </c>
      <c r="BE152" s="264">
        <v>0</v>
      </c>
      <c r="BF152" s="264">
        <v>0</v>
      </c>
      <c r="BG152" s="264">
        <v>0</v>
      </c>
      <c r="BH152" s="264">
        <v>0</v>
      </c>
      <c r="BI152" s="264">
        <v>0</v>
      </c>
      <c r="BJ152" s="264">
        <v>0</v>
      </c>
      <c r="BK152" s="264">
        <v>0</v>
      </c>
      <c r="BL152" s="264">
        <v>0</v>
      </c>
      <c r="BM152" s="577">
        <v>0</v>
      </c>
      <c r="BN152" s="264">
        <v>0</v>
      </c>
      <c r="BO152" s="264">
        <v>0</v>
      </c>
      <c r="BP152" s="264">
        <v>0</v>
      </c>
      <c r="BQ152" s="264">
        <v>0</v>
      </c>
      <c r="BR152" s="264">
        <v>0</v>
      </c>
      <c r="BS152" s="264">
        <v>0</v>
      </c>
      <c r="BT152" s="264">
        <v>0</v>
      </c>
      <c r="BU152" s="264">
        <v>0</v>
      </c>
      <c r="BV152" s="264">
        <v>0</v>
      </c>
      <c r="BW152" s="264">
        <v>0</v>
      </c>
      <c r="BX152" s="264">
        <v>0</v>
      </c>
      <c r="BY152" s="264">
        <v>0</v>
      </c>
      <c r="BZ152" s="264">
        <v>0</v>
      </c>
      <c r="CA152" s="264">
        <v>0</v>
      </c>
      <c r="CB152" s="264">
        <v>0</v>
      </c>
      <c r="CC152" s="264">
        <v>0</v>
      </c>
      <c r="CD152" s="264">
        <v>0</v>
      </c>
      <c r="CE152" s="264">
        <v>0</v>
      </c>
      <c r="CF152" s="577">
        <v>0</v>
      </c>
      <c r="CG152" s="264">
        <v>0</v>
      </c>
      <c r="CH152" s="264">
        <v>0</v>
      </c>
      <c r="CI152" s="264">
        <v>0</v>
      </c>
      <c r="CJ152" s="264">
        <v>11750.4</v>
      </c>
      <c r="CK152" s="264">
        <v>11859.199999999999</v>
      </c>
      <c r="CL152" s="264">
        <v>12209.4</v>
      </c>
      <c r="CM152" s="264">
        <v>12342</v>
      </c>
      <c r="CN152" s="264">
        <v>12173.279999999999</v>
      </c>
      <c r="CO152" s="264">
        <v>11938.08</v>
      </c>
      <c r="CP152" s="264">
        <v>12576.36</v>
      </c>
      <c r="CQ152" s="264">
        <v>12856.23</v>
      </c>
      <c r="CR152" s="264">
        <v>12522.24</v>
      </c>
      <c r="CS152" s="264">
        <v>12332.64</v>
      </c>
      <c r="CT152" s="264">
        <v>12089.240000000002</v>
      </c>
      <c r="CU152" s="264">
        <v>12381.36</v>
      </c>
      <c r="CV152" s="264">
        <v>26126.800000000003</v>
      </c>
      <c r="CW152" s="264">
        <v>19483.330000000002</v>
      </c>
      <c r="CX152" s="264">
        <v>20803.23</v>
      </c>
      <c r="CY152" s="577">
        <v>22805.989999999998</v>
      </c>
      <c r="CZ152" s="264">
        <v>0</v>
      </c>
      <c r="DA152" s="264">
        <v>0</v>
      </c>
      <c r="DB152" s="264">
        <v>0</v>
      </c>
      <c r="DC152" s="428">
        <f t="shared" si="2"/>
        <v>399145.89</v>
      </c>
    </row>
    <row r="153" spans="1:107" x14ac:dyDescent="0.25">
      <c r="A153" s="297">
        <v>4545</v>
      </c>
      <c r="B153" s="347">
        <v>675076</v>
      </c>
      <c r="C153" s="297">
        <v>1028692</v>
      </c>
      <c r="D153" s="14">
        <v>1316308463</v>
      </c>
      <c r="F153" s="14" t="s">
        <v>925</v>
      </c>
      <c r="G153" s="14" t="str">
        <f>INDEX(FY2019_ALL_Targets!F:F,MATCH(B153,FY2019_ALL_Targets!B:B,0))</f>
        <v>MRSA Central</v>
      </c>
      <c r="H153" s="14" t="s">
        <v>3122</v>
      </c>
      <c r="I153" s="299" t="s">
        <v>2565</v>
      </c>
      <c r="J153" s="299" t="s">
        <v>1016</v>
      </c>
      <c r="K153" s="299" t="s">
        <v>2566</v>
      </c>
      <c r="L153" s="264">
        <v>0</v>
      </c>
      <c r="M153" s="264">
        <v>0</v>
      </c>
      <c r="N153" s="264">
        <v>0</v>
      </c>
      <c r="O153" s="264">
        <v>0</v>
      </c>
      <c r="P153" s="264">
        <v>0</v>
      </c>
      <c r="Q153" s="264">
        <v>0</v>
      </c>
      <c r="R153" s="264">
        <v>0</v>
      </c>
      <c r="S153" s="264">
        <v>0</v>
      </c>
      <c r="T153" s="264">
        <v>0</v>
      </c>
      <c r="U153" s="264">
        <v>0</v>
      </c>
      <c r="V153" s="264">
        <v>0</v>
      </c>
      <c r="W153" s="264">
        <v>0</v>
      </c>
      <c r="X153" s="264">
        <v>0</v>
      </c>
      <c r="Y153" s="264">
        <v>0</v>
      </c>
      <c r="Z153" s="264">
        <v>0</v>
      </c>
      <c r="AA153" s="577">
        <v>0</v>
      </c>
      <c r="AB153" s="264">
        <v>0</v>
      </c>
      <c r="AC153" s="264">
        <v>0</v>
      </c>
      <c r="AD153" s="264">
        <v>0</v>
      </c>
      <c r="AE153" s="264">
        <v>0</v>
      </c>
      <c r="AF153" s="264">
        <v>0</v>
      </c>
      <c r="AG153" s="264">
        <v>0</v>
      </c>
      <c r="AH153" s="264">
        <v>0</v>
      </c>
      <c r="AI153" s="264">
        <v>0</v>
      </c>
      <c r="AJ153" s="264">
        <v>0</v>
      </c>
      <c r="AK153" s="264">
        <v>0</v>
      </c>
      <c r="AL153" s="264">
        <v>0</v>
      </c>
      <c r="AM153" s="264">
        <v>0</v>
      </c>
      <c r="AN153" s="264">
        <v>0</v>
      </c>
      <c r="AO153" s="264">
        <v>0</v>
      </c>
      <c r="AP153" s="264">
        <v>0</v>
      </c>
      <c r="AQ153" s="264">
        <v>0</v>
      </c>
      <c r="AR153" s="264">
        <v>0</v>
      </c>
      <c r="AS153" s="264">
        <v>0</v>
      </c>
      <c r="AT153" s="577">
        <v>0</v>
      </c>
      <c r="AU153" s="264">
        <v>0</v>
      </c>
      <c r="AV153" s="264">
        <v>0</v>
      </c>
      <c r="AW153" s="264">
        <v>0</v>
      </c>
      <c r="AX153" s="264">
        <v>0</v>
      </c>
      <c r="AY153" s="264">
        <v>0</v>
      </c>
      <c r="AZ153" s="264">
        <v>0</v>
      </c>
      <c r="BA153" s="264">
        <v>0</v>
      </c>
      <c r="BB153" s="264">
        <v>0</v>
      </c>
      <c r="BC153" s="264">
        <v>0</v>
      </c>
      <c r="BD153" s="264">
        <v>0</v>
      </c>
      <c r="BE153" s="264">
        <v>0</v>
      </c>
      <c r="BF153" s="264">
        <v>0</v>
      </c>
      <c r="BG153" s="264">
        <v>0</v>
      </c>
      <c r="BH153" s="264">
        <v>0</v>
      </c>
      <c r="BI153" s="264">
        <v>0</v>
      </c>
      <c r="BJ153" s="264">
        <v>0</v>
      </c>
      <c r="BK153" s="264">
        <v>0</v>
      </c>
      <c r="BL153" s="264">
        <v>0</v>
      </c>
      <c r="BM153" s="577">
        <v>0</v>
      </c>
      <c r="BN153" s="264">
        <v>0</v>
      </c>
      <c r="BO153" s="264">
        <v>0</v>
      </c>
      <c r="BP153" s="264">
        <v>0</v>
      </c>
      <c r="BQ153" s="264">
        <v>11385.050000000001</v>
      </c>
      <c r="BR153" s="264">
        <v>11483.150000000001</v>
      </c>
      <c r="BS153" s="264">
        <v>11908.250000000002</v>
      </c>
      <c r="BT153" s="264">
        <v>11712.05</v>
      </c>
      <c r="BU153" s="264">
        <v>11755.3</v>
      </c>
      <c r="BV153" s="264">
        <v>11889.8</v>
      </c>
      <c r="BW153" s="264">
        <v>11740.640000000001</v>
      </c>
      <c r="BX153" s="264">
        <v>11841.32</v>
      </c>
      <c r="BY153" s="264">
        <v>11983.22</v>
      </c>
      <c r="BZ153" s="264">
        <v>11815.01</v>
      </c>
      <c r="CA153" s="264">
        <v>11890.38</v>
      </c>
      <c r="CB153" s="264">
        <v>12030.56</v>
      </c>
      <c r="CC153" s="264">
        <v>25524.000000000004</v>
      </c>
      <c r="CD153" s="264">
        <v>33659.539999999994</v>
      </c>
      <c r="CE153" s="264">
        <v>27640.980000000007</v>
      </c>
      <c r="CF153" s="577">
        <v>27421.950000000004</v>
      </c>
      <c r="CG153" s="264">
        <v>0</v>
      </c>
      <c r="CH153" s="264">
        <v>0</v>
      </c>
      <c r="CI153" s="264">
        <v>0</v>
      </c>
      <c r="CJ153" s="264">
        <v>12900.15</v>
      </c>
      <c r="CK153" s="264">
        <v>12867.45</v>
      </c>
      <c r="CL153" s="264">
        <v>13690.400000000001</v>
      </c>
      <c r="CM153" s="264">
        <v>13723.1</v>
      </c>
      <c r="CN153" s="264">
        <v>13293.980000000001</v>
      </c>
      <c r="CO153" s="264">
        <v>13681.339999999998</v>
      </c>
      <c r="CP153" s="264">
        <v>13364.06</v>
      </c>
      <c r="CQ153" s="264">
        <v>13458.839999999998</v>
      </c>
      <c r="CR153" s="264">
        <v>13373.83</v>
      </c>
      <c r="CS153" s="264">
        <v>13076.39</v>
      </c>
      <c r="CT153" s="264">
        <v>13194.789999999999</v>
      </c>
      <c r="CU153" s="264">
        <v>13388.829999999998</v>
      </c>
      <c r="CV153" s="264">
        <v>28960</v>
      </c>
      <c r="CW153" s="264">
        <v>38782.539999999994</v>
      </c>
      <c r="CX153" s="264">
        <v>31188.489999999998</v>
      </c>
      <c r="CY153" s="577">
        <v>30432.69</v>
      </c>
      <c r="CZ153" s="264">
        <v>0</v>
      </c>
      <c r="DA153" s="264">
        <v>0</v>
      </c>
      <c r="DB153" s="264">
        <v>0</v>
      </c>
      <c r="DC153" s="428">
        <f t="shared" si="2"/>
        <v>545058.08000000007</v>
      </c>
    </row>
    <row r="154" spans="1:107" x14ac:dyDescent="0.25">
      <c r="A154" s="311">
        <v>4446</v>
      </c>
      <c r="B154" s="347">
        <v>675078</v>
      </c>
      <c r="C154" s="311">
        <v>1025967</v>
      </c>
      <c r="D154" s="14">
        <v>1386055960</v>
      </c>
      <c r="F154" s="14" t="s">
        <v>928</v>
      </c>
      <c r="G154" s="14" t="str">
        <f>INDEX(FY2019_ALL_Targets!F:F,MATCH(B154,FY2019_ALL_Targets!B:B,0))</f>
        <v>Harris</v>
      </c>
      <c r="H154" s="14" t="s">
        <v>3015</v>
      </c>
      <c r="I154" s="312" t="s">
        <v>495</v>
      </c>
      <c r="J154" s="312" t="s">
        <v>931</v>
      </c>
      <c r="K154" s="312" t="s">
        <v>496</v>
      </c>
      <c r="L154" s="264">
        <v>7963.28</v>
      </c>
      <c r="M154" s="264">
        <v>8559.7200000000012</v>
      </c>
      <c r="N154" s="264">
        <v>9091.6800000000021</v>
      </c>
      <c r="O154" s="264">
        <v>9107.8000000000011</v>
      </c>
      <c r="P154" s="264">
        <v>8931.1200000000008</v>
      </c>
      <c r="Q154" s="264">
        <v>8899.2799999999988</v>
      </c>
      <c r="R154" s="264">
        <v>12898.57</v>
      </c>
      <c r="S154" s="264">
        <v>13981.709999999997</v>
      </c>
      <c r="T154" s="264">
        <v>11501.869999999999</v>
      </c>
      <c r="U154" s="264">
        <v>10966.009999999998</v>
      </c>
      <c r="V154" s="264">
        <v>10341.729999999998</v>
      </c>
      <c r="W154" s="264">
        <v>10752.439999999999</v>
      </c>
      <c r="X154" s="264">
        <v>18686.64</v>
      </c>
      <c r="Y154" s="264">
        <v>19915.109999999993</v>
      </c>
      <c r="Z154" s="264">
        <v>46768.06</v>
      </c>
      <c r="AA154" s="577">
        <v>42118.17</v>
      </c>
      <c r="AB154" s="264">
        <v>0</v>
      </c>
      <c r="AC154" s="264">
        <v>0</v>
      </c>
      <c r="AD154" s="264">
        <v>0</v>
      </c>
      <c r="AE154" s="264">
        <v>0</v>
      </c>
      <c r="AF154" s="264">
        <v>0</v>
      </c>
      <c r="AG154" s="264">
        <v>0</v>
      </c>
      <c r="AH154" s="264">
        <v>0</v>
      </c>
      <c r="AI154" s="264">
        <v>0</v>
      </c>
      <c r="AJ154" s="264">
        <v>0</v>
      </c>
      <c r="AK154" s="264">
        <v>0</v>
      </c>
      <c r="AL154" s="264">
        <v>0</v>
      </c>
      <c r="AM154" s="264">
        <v>0</v>
      </c>
      <c r="AN154" s="264">
        <v>0</v>
      </c>
      <c r="AO154" s="264">
        <v>0</v>
      </c>
      <c r="AP154" s="264">
        <v>0</v>
      </c>
      <c r="AQ154" s="264">
        <v>0</v>
      </c>
      <c r="AR154" s="264">
        <v>0</v>
      </c>
      <c r="AS154" s="264">
        <v>0</v>
      </c>
      <c r="AT154" s="577">
        <v>0</v>
      </c>
      <c r="AU154" s="264">
        <v>0</v>
      </c>
      <c r="AV154" s="264">
        <v>0</v>
      </c>
      <c r="AW154" s="264">
        <v>0</v>
      </c>
      <c r="AX154" s="264">
        <v>9543.0400000000009</v>
      </c>
      <c r="AY154" s="264">
        <v>9736.4800000000014</v>
      </c>
      <c r="AZ154" s="264">
        <v>10300.68</v>
      </c>
      <c r="BA154" s="264">
        <v>10735.920000000002</v>
      </c>
      <c r="BB154" s="264">
        <v>10141.039999999999</v>
      </c>
      <c r="BC154" s="264">
        <v>10714.16</v>
      </c>
      <c r="BD154" s="264">
        <v>7340.6</v>
      </c>
      <c r="BE154" s="264">
        <v>6660.2799999999988</v>
      </c>
      <c r="BF154" s="264">
        <v>6572.9599999999991</v>
      </c>
      <c r="BG154" s="264">
        <v>5857.1899999999987</v>
      </c>
      <c r="BH154" s="264">
        <v>5787.88</v>
      </c>
      <c r="BI154" s="264">
        <v>5898.0099999999993</v>
      </c>
      <c r="BJ154" s="264">
        <v>21579.599999999999</v>
      </c>
      <c r="BK154" s="264">
        <v>23364.229999999996</v>
      </c>
      <c r="BL154" s="264">
        <v>25735.98</v>
      </c>
      <c r="BM154" s="577">
        <v>23209.05</v>
      </c>
      <c r="BN154" s="264">
        <v>0</v>
      </c>
      <c r="BO154" s="264">
        <v>0</v>
      </c>
      <c r="BP154" s="264">
        <v>0</v>
      </c>
      <c r="BQ154" s="264">
        <v>0</v>
      </c>
      <c r="BR154" s="264">
        <v>0</v>
      </c>
      <c r="BS154" s="264">
        <v>0</v>
      </c>
      <c r="BT154" s="264">
        <v>0</v>
      </c>
      <c r="BU154" s="264">
        <v>0</v>
      </c>
      <c r="BV154" s="264">
        <v>0</v>
      </c>
      <c r="BW154" s="264">
        <v>0</v>
      </c>
      <c r="BX154" s="264">
        <v>0</v>
      </c>
      <c r="BY154" s="264">
        <v>0</v>
      </c>
      <c r="BZ154" s="264">
        <v>0</v>
      </c>
      <c r="CA154" s="264">
        <v>0</v>
      </c>
      <c r="CB154" s="264">
        <v>0</v>
      </c>
      <c r="CC154" s="264">
        <v>0</v>
      </c>
      <c r="CD154" s="264">
        <v>0</v>
      </c>
      <c r="CE154" s="264">
        <v>0</v>
      </c>
      <c r="CF154" s="577">
        <v>0</v>
      </c>
      <c r="CG154" s="264">
        <v>0</v>
      </c>
      <c r="CH154" s="264">
        <v>0</v>
      </c>
      <c r="CI154" s="264">
        <v>0</v>
      </c>
      <c r="CJ154" s="264">
        <v>10719.800000000001</v>
      </c>
      <c r="CK154" s="264">
        <v>11026.080000000002</v>
      </c>
      <c r="CL154" s="264">
        <v>11977.16</v>
      </c>
      <c r="CM154" s="264">
        <v>11944.92</v>
      </c>
      <c r="CN154" s="264">
        <v>11303.2</v>
      </c>
      <c r="CO154" s="264">
        <v>12417.6</v>
      </c>
      <c r="CP154" s="264">
        <v>19779.47</v>
      </c>
      <c r="CQ154" s="264">
        <v>21875</v>
      </c>
      <c r="CR154" s="264">
        <v>17674.96</v>
      </c>
      <c r="CS154" s="264">
        <v>16756.019999999997</v>
      </c>
      <c r="CT154" s="264">
        <v>16235.139999999998</v>
      </c>
      <c r="CU154" s="264">
        <v>16935.14</v>
      </c>
      <c r="CV154" s="264">
        <v>24601.920000000002</v>
      </c>
      <c r="CW154" s="264">
        <v>26376.819999999992</v>
      </c>
      <c r="CX154" s="264">
        <v>71899.070000000007</v>
      </c>
      <c r="CY154" s="577">
        <v>65614.61</v>
      </c>
      <c r="CZ154" s="264">
        <v>0</v>
      </c>
      <c r="DA154" s="264">
        <v>0</v>
      </c>
      <c r="DB154" s="264">
        <v>0</v>
      </c>
      <c r="DC154" s="428">
        <f t="shared" si="2"/>
        <v>810797.19999999984</v>
      </c>
    </row>
    <row r="155" spans="1:107" x14ac:dyDescent="0.25">
      <c r="A155" s="313">
        <v>4117</v>
      </c>
      <c r="B155" s="347">
        <v>675081</v>
      </c>
      <c r="C155" s="313">
        <v>1026551</v>
      </c>
      <c r="D155" s="14">
        <v>1083842876</v>
      </c>
      <c r="F155" s="14" t="s">
        <v>941</v>
      </c>
      <c r="G155" s="14" t="str">
        <f>INDEX(FY2019_ALL_Targets!F:F,MATCH(B155,FY2019_ALL_Targets!B:B,0))</f>
        <v>Dallas</v>
      </c>
      <c r="H155" s="14" t="s">
        <v>3013</v>
      </c>
      <c r="I155" s="314" t="s">
        <v>2460</v>
      </c>
      <c r="J155" s="314" t="s">
        <v>965</v>
      </c>
      <c r="K155" s="314" t="s">
        <v>2461</v>
      </c>
      <c r="L155" s="264">
        <v>0</v>
      </c>
      <c r="M155" s="264">
        <v>0</v>
      </c>
      <c r="N155" s="264">
        <v>0</v>
      </c>
      <c r="O155" s="264">
        <v>0</v>
      </c>
      <c r="P155" s="264">
        <v>0</v>
      </c>
      <c r="Q155" s="264">
        <v>0</v>
      </c>
      <c r="R155" s="264">
        <v>0</v>
      </c>
      <c r="S155" s="264">
        <v>0</v>
      </c>
      <c r="T155" s="264">
        <v>0</v>
      </c>
      <c r="U155" s="264">
        <v>0</v>
      </c>
      <c r="V155" s="264">
        <v>0</v>
      </c>
      <c r="W155" s="264">
        <v>0</v>
      </c>
      <c r="X155" s="264">
        <v>0</v>
      </c>
      <c r="Y155" s="264">
        <v>0</v>
      </c>
      <c r="Z155" s="264">
        <v>0</v>
      </c>
      <c r="AA155" s="577">
        <v>0</v>
      </c>
      <c r="AB155" s="264">
        <v>0</v>
      </c>
      <c r="AC155" s="264">
        <v>0</v>
      </c>
      <c r="AD155" s="264">
        <v>0</v>
      </c>
      <c r="AE155" s="264">
        <v>0</v>
      </c>
      <c r="AF155" s="264">
        <v>0</v>
      </c>
      <c r="AG155" s="264">
        <v>0</v>
      </c>
      <c r="AH155" s="264">
        <v>0</v>
      </c>
      <c r="AI155" s="264">
        <v>0</v>
      </c>
      <c r="AJ155" s="264">
        <v>0</v>
      </c>
      <c r="AK155" s="264">
        <v>0</v>
      </c>
      <c r="AL155" s="264">
        <v>0</v>
      </c>
      <c r="AM155" s="264">
        <v>0</v>
      </c>
      <c r="AN155" s="264">
        <v>0</v>
      </c>
      <c r="AO155" s="264">
        <v>0</v>
      </c>
      <c r="AP155" s="264">
        <v>0</v>
      </c>
      <c r="AQ155" s="264">
        <v>0</v>
      </c>
      <c r="AR155" s="264">
        <v>0</v>
      </c>
      <c r="AS155" s="264">
        <v>0</v>
      </c>
      <c r="AT155" s="577">
        <v>0</v>
      </c>
      <c r="AU155" s="264">
        <v>0</v>
      </c>
      <c r="AV155" s="264">
        <v>0</v>
      </c>
      <c r="AW155" s="264">
        <v>0</v>
      </c>
      <c r="AX155" s="264">
        <v>60880.47</v>
      </c>
      <c r="AY155" s="264">
        <v>62118.49</v>
      </c>
      <c r="AZ155" s="264">
        <v>65615.06</v>
      </c>
      <c r="BA155" s="264">
        <v>65748.900000000009</v>
      </c>
      <c r="BB155" s="264">
        <v>63783.72</v>
      </c>
      <c r="BC155" s="264">
        <v>65468.76</v>
      </c>
      <c r="BD155" s="264">
        <v>60844.819999999992</v>
      </c>
      <c r="BE155" s="264">
        <v>66848.160000000003</v>
      </c>
      <c r="BF155" s="264">
        <v>62667.600000000006</v>
      </c>
      <c r="BG155" s="264">
        <v>59592.98000000001</v>
      </c>
      <c r="BH155" s="264">
        <v>60258.98</v>
      </c>
      <c r="BI155" s="264">
        <v>60696.3</v>
      </c>
      <c r="BJ155" s="264">
        <v>177340.02</v>
      </c>
      <c r="BK155" s="264">
        <v>186196.78</v>
      </c>
      <c r="BL155" s="264">
        <v>188186.04000000004</v>
      </c>
      <c r="BM155" s="577">
        <v>178193.74000000002</v>
      </c>
      <c r="BN155" s="264">
        <v>0</v>
      </c>
      <c r="BO155" s="264">
        <v>0</v>
      </c>
      <c r="BP155" s="264">
        <v>0</v>
      </c>
      <c r="BQ155" s="264">
        <v>37893.450000000004</v>
      </c>
      <c r="BR155" s="264">
        <v>37508.660000000003</v>
      </c>
      <c r="BS155" s="264">
        <v>40804.47</v>
      </c>
      <c r="BT155" s="264">
        <v>40185.460000000006</v>
      </c>
      <c r="BU155" s="264">
        <v>39416.720000000001</v>
      </c>
      <c r="BV155" s="264">
        <v>41151.319999999992</v>
      </c>
      <c r="BW155" s="264">
        <v>38276.179999999993</v>
      </c>
      <c r="BX155" s="264">
        <v>41748.720000000001</v>
      </c>
      <c r="BY155" s="264">
        <v>38947.440000000002</v>
      </c>
      <c r="BZ155" s="264">
        <v>38057.440000000002</v>
      </c>
      <c r="CA155" s="264">
        <v>38512.959999999999</v>
      </c>
      <c r="CB155" s="264">
        <v>37717.08</v>
      </c>
      <c r="CC155" s="264">
        <v>109260.58</v>
      </c>
      <c r="CD155" s="264">
        <v>115302.87999999998</v>
      </c>
      <c r="CE155" s="264">
        <v>117621.25999999998</v>
      </c>
      <c r="CF155" s="577">
        <v>112797.04999999999</v>
      </c>
      <c r="CG155" s="264">
        <v>0</v>
      </c>
      <c r="CH155" s="264">
        <v>0</v>
      </c>
      <c r="CI155" s="264">
        <v>0</v>
      </c>
      <c r="CJ155" s="264">
        <v>0</v>
      </c>
      <c r="CK155" s="264">
        <v>0</v>
      </c>
      <c r="CL155" s="264">
        <v>0</v>
      </c>
      <c r="CM155" s="264">
        <v>0</v>
      </c>
      <c r="CN155" s="264">
        <v>0</v>
      </c>
      <c r="CO155" s="264">
        <v>0</v>
      </c>
      <c r="CP155" s="264">
        <v>0</v>
      </c>
      <c r="CQ155" s="264">
        <v>0</v>
      </c>
      <c r="CR155" s="264">
        <v>0</v>
      </c>
      <c r="CS155" s="264">
        <v>0</v>
      </c>
      <c r="CT155" s="264">
        <v>0</v>
      </c>
      <c r="CU155" s="264">
        <v>0</v>
      </c>
      <c r="CV155" s="264">
        <v>0</v>
      </c>
      <c r="CW155" s="264">
        <v>0</v>
      </c>
      <c r="CX155" s="264">
        <v>0</v>
      </c>
      <c r="CY155" s="577">
        <v>0</v>
      </c>
      <c r="CZ155" s="264">
        <v>0</v>
      </c>
      <c r="DA155" s="264">
        <v>0</v>
      </c>
      <c r="DB155" s="264">
        <v>0</v>
      </c>
      <c r="DC155" s="428">
        <f t="shared" si="2"/>
        <v>2409642.4899999993</v>
      </c>
    </row>
    <row r="156" spans="1:107" x14ac:dyDescent="0.25">
      <c r="A156" s="311">
        <v>5149</v>
      </c>
      <c r="B156" s="347">
        <v>675085</v>
      </c>
      <c r="C156" s="311">
        <v>1028601</v>
      </c>
      <c r="D156" s="14">
        <v>1558482950</v>
      </c>
      <c r="F156" s="14" t="s">
        <v>930</v>
      </c>
      <c r="G156" s="14" t="str">
        <f>INDEX(FY2019_ALL_Targets!F:F,MATCH(B156,FY2019_ALL_Targets!B:B,0))</f>
        <v>Harris</v>
      </c>
      <c r="H156" s="14" t="s">
        <v>3016</v>
      </c>
      <c r="I156" s="312" t="s">
        <v>687</v>
      </c>
      <c r="J156" s="312" t="s">
        <v>995</v>
      </c>
      <c r="K156" s="312" t="s">
        <v>688</v>
      </c>
      <c r="L156" s="264">
        <v>18299.580000000002</v>
      </c>
      <c r="M156" s="264">
        <v>18841.609999999997</v>
      </c>
      <c r="N156" s="264">
        <v>20605.23</v>
      </c>
      <c r="O156" s="264">
        <v>20775.12</v>
      </c>
      <c r="P156" s="264">
        <v>19551.53</v>
      </c>
      <c r="Q156" s="264">
        <v>20238.669999999998</v>
      </c>
      <c r="R156" s="264">
        <v>19812.489999999998</v>
      </c>
      <c r="S156" s="264">
        <v>20887.54</v>
      </c>
      <c r="T156" s="264">
        <v>19712.230000000003</v>
      </c>
      <c r="U156" s="264">
        <v>19579.920000000002</v>
      </c>
      <c r="V156" s="264">
        <v>19047.5</v>
      </c>
      <c r="W156" s="264">
        <v>19742.97</v>
      </c>
      <c r="X156" s="264">
        <v>42185.580000000009</v>
      </c>
      <c r="Y156" s="264">
        <v>44496.359999999993</v>
      </c>
      <c r="Z156" s="264">
        <v>58867.74</v>
      </c>
      <c r="AA156" s="577">
        <v>45505.240000000005</v>
      </c>
      <c r="AB156" s="264">
        <v>0</v>
      </c>
      <c r="AC156" s="264">
        <v>0</v>
      </c>
      <c r="AD156" s="264">
        <v>0</v>
      </c>
      <c r="AE156" s="264">
        <v>0</v>
      </c>
      <c r="AF156" s="264">
        <v>0</v>
      </c>
      <c r="AG156" s="264">
        <v>0</v>
      </c>
      <c r="AH156" s="264">
        <v>0</v>
      </c>
      <c r="AI156" s="264">
        <v>0</v>
      </c>
      <c r="AJ156" s="264">
        <v>0</v>
      </c>
      <c r="AK156" s="264">
        <v>0</v>
      </c>
      <c r="AL156" s="264">
        <v>0</v>
      </c>
      <c r="AM156" s="264">
        <v>0</v>
      </c>
      <c r="AN156" s="264">
        <v>0</v>
      </c>
      <c r="AO156" s="264">
        <v>0</v>
      </c>
      <c r="AP156" s="264">
        <v>0</v>
      </c>
      <c r="AQ156" s="264">
        <v>0</v>
      </c>
      <c r="AR156" s="264">
        <v>0</v>
      </c>
      <c r="AS156" s="264">
        <v>0</v>
      </c>
      <c r="AT156" s="577">
        <v>0</v>
      </c>
      <c r="AU156" s="264">
        <v>0</v>
      </c>
      <c r="AV156" s="264">
        <v>0</v>
      </c>
      <c r="AW156" s="264">
        <v>0</v>
      </c>
      <c r="AX156" s="264">
        <v>11172.289999999999</v>
      </c>
      <c r="AY156" s="264">
        <v>11277.46</v>
      </c>
      <c r="AZ156" s="264">
        <v>11803.31</v>
      </c>
      <c r="BA156" s="264">
        <v>11770.949999999999</v>
      </c>
      <c r="BB156" s="264">
        <v>11497.609999999999</v>
      </c>
      <c r="BC156" s="264">
        <v>11697.359999999999</v>
      </c>
      <c r="BD156" s="264">
        <v>11425.199999999999</v>
      </c>
      <c r="BE156" s="264">
        <v>11184.44</v>
      </c>
      <c r="BF156" s="264">
        <v>11301.89</v>
      </c>
      <c r="BG156" s="264">
        <v>10729.07</v>
      </c>
      <c r="BH156" s="264">
        <v>10665.3</v>
      </c>
      <c r="BI156" s="264">
        <v>10933.480000000001</v>
      </c>
      <c r="BJ156" s="264">
        <v>25022.940000000002</v>
      </c>
      <c r="BK156" s="264">
        <v>25684.000000000007</v>
      </c>
      <c r="BL156" s="264">
        <v>33206.25</v>
      </c>
      <c r="BM156" s="577">
        <v>25154.09</v>
      </c>
      <c r="BN156" s="264">
        <v>0</v>
      </c>
      <c r="BO156" s="264">
        <v>0</v>
      </c>
      <c r="BP156" s="264">
        <v>0</v>
      </c>
      <c r="BQ156" s="264">
        <v>0</v>
      </c>
      <c r="BR156" s="264">
        <v>0</v>
      </c>
      <c r="BS156" s="264">
        <v>0</v>
      </c>
      <c r="BT156" s="264">
        <v>0</v>
      </c>
      <c r="BU156" s="264">
        <v>0</v>
      </c>
      <c r="BV156" s="264">
        <v>0</v>
      </c>
      <c r="BW156" s="264">
        <v>0</v>
      </c>
      <c r="BX156" s="264">
        <v>0</v>
      </c>
      <c r="BY156" s="264">
        <v>0</v>
      </c>
      <c r="BZ156" s="264">
        <v>0</v>
      </c>
      <c r="CA156" s="264">
        <v>0</v>
      </c>
      <c r="CB156" s="264">
        <v>0</v>
      </c>
      <c r="CC156" s="264">
        <v>0</v>
      </c>
      <c r="CD156" s="264">
        <v>0</v>
      </c>
      <c r="CE156" s="264">
        <v>0</v>
      </c>
      <c r="CF156" s="577">
        <v>0</v>
      </c>
      <c r="CG156" s="264">
        <v>0</v>
      </c>
      <c r="CH156" s="264">
        <v>0</v>
      </c>
      <c r="CI156" s="264">
        <v>0</v>
      </c>
      <c r="CJ156" s="264">
        <v>27724.43</v>
      </c>
      <c r="CK156" s="264">
        <v>28371.63</v>
      </c>
      <c r="CL156" s="264">
        <v>31146.5</v>
      </c>
      <c r="CM156" s="264">
        <v>31267.85</v>
      </c>
      <c r="CN156" s="264">
        <v>30010.440000000002</v>
      </c>
      <c r="CO156" s="264">
        <v>31168.989999999998</v>
      </c>
      <c r="CP156" s="264">
        <v>30302.190000000002</v>
      </c>
      <c r="CQ156" s="264">
        <v>32271.03</v>
      </c>
      <c r="CR156" s="264">
        <v>29909.47</v>
      </c>
      <c r="CS156" s="264">
        <v>30206.170000000002</v>
      </c>
      <c r="CT156" s="264">
        <v>29886.600000000002</v>
      </c>
      <c r="CU156" s="264">
        <v>30859.710000000003</v>
      </c>
      <c r="CV156" s="264">
        <v>63733.44000000001</v>
      </c>
      <c r="CW156" s="264">
        <v>67941.599999999991</v>
      </c>
      <c r="CX156" s="264">
        <v>90022.930000000008</v>
      </c>
      <c r="CY156" s="577">
        <v>71037.47</v>
      </c>
      <c r="CZ156" s="264">
        <v>0</v>
      </c>
      <c r="DA156" s="264">
        <v>0</v>
      </c>
      <c r="DB156" s="264">
        <v>0</v>
      </c>
      <c r="DC156" s="428">
        <f t="shared" si="2"/>
        <v>1328535.3999999997</v>
      </c>
    </row>
    <row r="157" spans="1:107" x14ac:dyDescent="0.25">
      <c r="A157" s="311">
        <v>4622</v>
      </c>
      <c r="B157" s="347">
        <v>675093</v>
      </c>
      <c r="C157" s="311">
        <v>1026352</v>
      </c>
      <c r="D157" s="14">
        <v>1992902498</v>
      </c>
      <c r="F157" s="14" t="s">
        <v>923</v>
      </c>
      <c r="G157" s="14" t="str">
        <f>INDEX(FY2019_ALL_Targets!F:F,MATCH(B157,FY2019_ALL_Targets!B:B,0))</f>
        <v>Lubbock</v>
      </c>
      <c r="H157" s="14" t="s">
        <v>3030</v>
      </c>
      <c r="I157" s="312" t="s">
        <v>545</v>
      </c>
      <c r="J157" s="312" t="s">
        <v>1011</v>
      </c>
      <c r="K157" s="312" t="s">
        <v>546</v>
      </c>
      <c r="L157" s="264">
        <v>13529.2</v>
      </c>
      <c r="M157" s="264">
        <v>13871.9</v>
      </c>
      <c r="N157" s="264">
        <v>13871.9</v>
      </c>
      <c r="O157" s="264">
        <v>13737.8</v>
      </c>
      <c r="P157" s="264">
        <v>13650.880000000001</v>
      </c>
      <c r="Q157" s="264">
        <v>13224.29</v>
      </c>
      <c r="R157" s="264">
        <v>13537.490000000002</v>
      </c>
      <c r="S157" s="264">
        <v>13465.31</v>
      </c>
      <c r="T157" s="264">
        <v>14274.96</v>
      </c>
      <c r="U157" s="264">
        <v>13676.919999999998</v>
      </c>
      <c r="V157" s="264">
        <v>13799.460000000001</v>
      </c>
      <c r="W157" s="264">
        <v>13976.83</v>
      </c>
      <c r="X157" s="264">
        <v>30137.600000000006</v>
      </c>
      <c r="Y157" s="264">
        <v>30018.240000000013</v>
      </c>
      <c r="Z157" s="264">
        <v>40128.159999999996</v>
      </c>
      <c r="AA157" s="577">
        <v>31873.940000000002</v>
      </c>
      <c r="AB157" s="264">
        <v>0</v>
      </c>
      <c r="AC157" s="264">
        <v>0</v>
      </c>
      <c r="AD157" s="264">
        <v>0</v>
      </c>
      <c r="AE157" s="264">
        <v>0</v>
      </c>
      <c r="AF157" s="264">
        <v>0</v>
      </c>
      <c r="AG157" s="264">
        <v>0</v>
      </c>
      <c r="AH157" s="264">
        <v>0</v>
      </c>
      <c r="AI157" s="264">
        <v>0</v>
      </c>
      <c r="AJ157" s="264">
        <v>0</v>
      </c>
      <c r="AK157" s="264">
        <v>0</v>
      </c>
      <c r="AL157" s="264">
        <v>0</v>
      </c>
      <c r="AM157" s="264">
        <v>0</v>
      </c>
      <c r="AN157" s="264">
        <v>0</v>
      </c>
      <c r="AO157" s="264">
        <v>0</v>
      </c>
      <c r="AP157" s="264">
        <v>0</v>
      </c>
      <c r="AQ157" s="264">
        <v>0</v>
      </c>
      <c r="AR157" s="264">
        <v>0</v>
      </c>
      <c r="AS157" s="264">
        <v>0</v>
      </c>
      <c r="AT157" s="577">
        <v>0</v>
      </c>
      <c r="AU157" s="264">
        <v>0</v>
      </c>
      <c r="AV157" s="264">
        <v>0</v>
      </c>
      <c r="AW157" s="264">
        <v>0</v>
      </c>
      <c r="AX157" s="264">
        <v>0</v>
      </c>
      <c r="AY157" s="264">
        <v>0</v>
      </c>
      <c r="AZ157" s="264">
        <v>0</v>
      </c>
      <c r="BA157" s="264">
        <v>0</v>
      </c>
      <c r="BB157" s="264">
        <v>0</v>
      </c>
      <c r="BC157" s="264">
        <v>0</v>
      </c>
      <c r="BD157" s="264">
        <v>0</v>
      </c>
      <c r="BE157" s="264">
        <v>0</v>
      </c>
      <c r="BF157" s="264">
        <v>0</v>
      </c>
      <c r="BG157" s="264">
        <v>0</v>
      </c>
      <c r="BH157" s="264">
        <v>0</v>
      </c>
      <c r="BI157" s="264">
        <v>0</v>
      </c>
      <c r="BJ157" s="264">
        <v>0</v>
      </c>
      <c r="BK157" s="264">
        <v>0</v>
      </c>
      <c r="BL157" s="264">
        <v>0</v>
      </c>
      <c r="BM157" s="577">
        <v>0</v>
      </c>
      <c r="BN157" s="264">
        <v>0</v>
      </c>
      <c r="BO157" s="264">
        <v>0</v>
      </c>
      <c r="BP157" s="264">
        <v>0</v>
      </c>
      <c r="BQ157" s="264">
        <v>11115.4</v>
      </c>
      <c r="BR157" s="264">
        <v>11279.300000000001</v>
      </c>
      <c r="BS157" s="264">
        <v>12188.2</v>
      </c>
      <c r="BT157" s="264">
        <v>11979.6</v>
      </c>
      <c r="BU157" s="264">
        <v>11768</v>
      </c>
      <c r="BV157" s="264">
        <v>12135.75</v>
      </c>
      <c r="BW157" s="264">
        <v>11998.21</v>
      </c>
      <c r="BX157" s="264">
        <v>12526.69</v>
      </c>
      <c r="BY157" s="264">
        <v>12118.939999999999</v>
      </c>
      <c r="BZ157" s="264">
        <v>11687.649999999998</v>
      </c>
      <c r="CA157" s="264">
        <v>12445.38</v>
      </c>
      <c r="CB157" s="264">
        <v>12266.949999999999</v>
      </c>
      <c r="CC157" s="264">
        <v>25252.48</v>
      </c>
      <c r="CD157" s="264">
        <v>26534.570000000007</v>
      </c>
      <c r="CE157" s="264">
        <v>35500.860000000008</v>
      </c>
      <c r="CF157" s="577">
        <v>28009.739999999998</v>
      </c>
      <c r="CG157" s="264">
        <v>0</v>
      </c>
      <c r="CH157" s="264">
        <v>0</v>
      </c>
      <c r="CI157" s="264">
        <v>0</v>
      </c>
      <c r="CJ157" s="264">
        <v>0</v>
      </c>
      <c r="CK157" s="264">
        <v>0</v>
      </c>
      <c r="CL157" s="264">
        <v>0</v>
      </c>
      <c r="CM157" s="264">
        <v>0</v>
      </c>
      <c r="CN157" s="264">
        <v>0</v>
      </c>
      <c r="CO157" s="264">
        <v>0</v>
      </c>
      <c r="CP157" s="264">
        <v>0</v>
      </c>
      <c r="CQ157" s="264">
        <v>0</v>
      </c>
      <c r="CR157" s="264">
        <v>0</v>
      </c>
      <c r="CS157" s="264">
        <v>0</v>
      </c>
      <c r="CT157" s="264">
        <v>0</v>
      </c>
      <c r="CU157" s="264">
        <v>0</v>
      </c>
      <c r="CV157" s="264">
        <v>0</v>
      </c>
      <c r="CW157" s="264">
        <v>0</v>
      </c>
      <c r="CX157" s="264">
        <v>0</v>
      </c>
      <c r="CY157" s="577">
        <v>0</v>
      </c>
      <c r="CZ157" s="264">
        <v>0</v>
      </c>
      <c r="DA157" s="264">
        <v>0</v>
      </c>
      <c r="DB157" s="264">
        <v>0</v>
      </c>
      <c r="DC157" s="428">
        <f t="shared" si="2"/>
        <v>555582.60000000009</v>
      </c>
    </row>
    <row r="158" spans="1:107" x14ac:dyDescent="0.25">
      <c r="A158" s="297">
        <v>5297</v>
      </c>
      <c r="B158" s="347">
        <v>675095</v>
      </c>
      <c r="C158" s="297">
        <v>1026030</v>
      </c>
      <c r="D158" s="14">
        <v>1033167408</v>
      </c>
      <c r="F158" s="14" t="s">
        <v>925</v>
      </c>
      <c r="G158" s="14" t="str">
        <f>INDEX(FY2019_ALL_Targets!F:F,MATCH(B158,FY2019_ALL_Targets!B:B,0))</f>
        <v>MRSA Central</v>
      </c>
      <c r="H158" s="14" t="s">
        <v>3024</v>
      </c>
      <c r="I158" s="299" t="s">
        <v>1733</v>
      </c>
      <c r="J158" s="299" t="s">
        <v>1020</v>
      </c>
      <c r="K158" s="299" t="s">
        <v>753</v>
      </c>
      <c r="L158" s="264">
        <v>0</v>
      </c>
      <c r="M158" s="264">
        <v>0</v>
      </c>
      <c r="N158" s="264">
        <v>0</v>
      </c>
      <c r="O158" s="264">
        <v>0</v>
      </c>
      <c r="P158" s="264">
        <v>0</v>
      </c>
      <c r="Q158" s="264">
        <v>0</v>
      </c>
      <c r="R158" s="264">
        <v>0</v>
      </c>
      <c r="S158" s="264">
        <v>0</v>
      </c>
      <c r="T158" s="264">
        <v>0</v>
      </c>
      <c r="U158" s="264">
        <v>0</v>
      </c>
      <c r="V158" s="264">
        <v>0</v>
      </c>
      <c r="W158" s="264">
        <v>0</v>
      </c>
      <c r="X158" s="264">
        <v>0</v>
      </c>
      <c r="Y158" s="264">
        <v>0</v>
      </c>
      <c r="Z158" s="264">
        <v>0</v>
      </c>
      <c r="AA158" s="577">
        <v>0</v>
      </c>
      <c r="AB158" s="264">
        <v>0</v>
      </c>
      <c r="AC158" s="264">
        <v>0</v>
      </c>
      <c r="AD158" s="264">
        <v>0</v>
      </c>
      <c r="AE158" s="264">
        <v>0</v>
      </c>
      <c r="AF158" s="264">
        <v>0</v>
      </c>
      <c r="AG158" s="264">
        <v>0</v>
      </c>
      <c r="AH158" s="264">
        <v>0</v>
      </c>
      <c r="AI158" s="264">
        <v>0</v>
      </c>
      <c r="AJ158" s="264">
        <v>0</v>
      </c>
      <c r="AK158" s="264">
        <v>0</v>
      </c>
      <c r="AL158" s="264">
        <v>0</v>
      </c>
      <c r="AM158" s="264">
        <v>0</v>
      </c>
      <c r="AN158" s="264">
        <v>0</v>
      </c>
      <c r="AO158" s="264">
        <v>0</v>
      </c>
      <c r="AP158" s="264">
        <v>0</v>
      </c>
      <c r="AQ158" s="264">
        <v>0</v>
      </c>
      <c r="AR158" s="264">
        <v>0</v>
      </c>
      <c r="AS158" s="264">
        <v>0</v>
      </c>
      <c r="AT158" s="577">
        <v>0</v>
      </c>
      <c r="AU158" s="264">
        <v>0</v>
      </c>
      <c r="AV158" s="264">
        <v>0</v>
      </c>
      <c r="AW158" s="264">
        <v>0</v>
      </c>
      <c r="AX158" s="264">
        <v>0</v>
      </c>
      <c r="AY158" s="264">
        <v>0</v>
      </c>
      <c r="AZ158" s="264">
        <v>0</v>
      </c>
      <c r="BA158" s="264">
        <v>0</v>
      </c>
      <c r="BB158" s="264">
        <v>0</v>
      </c>
      <c r="BC158" s="264">
        <v>0</v>
      </c>
      <c r="BD158" s="264">
        <v>0</v>
      </c>
      <c r="BE158" s="264">
        <v>0</v>
      </c>
      <c r="BF158" s="264">
        <v>0</v>
      </c>
      <c r="BG158" s="264">
        <v>0</v>
      </c>
      <c r="BH158" s="264">
        <v>0</v>
      </c>
      <c r="BI158" s="264">
        <v>0</v>
      </c>
      <c r="BJ158" s="264">
        <v>0</v>
      </c>
      <c r="BK158" s="264">
        <v>0</v>
      </c>
      <c r="BL158" s="264">
        <v>0</v>
      </c>
      <c r="BM158" s="577">
        <v>0</v>
      </c>
      <c r="BN158" s="264">
        <v>0</v>
      </c>
      <c r="BO158" s="264">
        <v>0</v>
      </c>
      <c r="BP158" s="264">
        <v>0</v>
      </c>
      <c r="BQ158" s="264">
        <v>9170.7099999999991</v>
      </c>
      <c r="BR158" s="264">
        <v>9249.73</v>
      </c>
      <c r="BS158" s="264">
        <v>9592.15</v>
      </c>
      <c r="BT158" s="264">
        <v>9434.1099999999988</v>
      </c>
      <c r="BU158" s="264">
        <v>9482.9</v>
      </c>
      <c r="BV158" s="264">
        <v>9591.4</v>
      </c>
      <c r="BW158" s="264">
        <v>9462.58</v>
      </c>
      <c r="BX158" s="264">
        <v>9556.0299999999988</v>
      </c>
      <c r="BY158" s="264">
        <v>9670.56</v>
      </c>
      <c r="BZ158" s="264">
        <v>9535.1799999999985</v>
      </c>
      <c r="CA158" s="264">
        <v>9596.0599999999977</v>
      </c>
      <c r="CB158" s="264">
        <v>9709.2099999999991</v>
      </c>
      <c r="CC158" s="264">
        <v>20483.010000000002</v>
      </c>
      <c r="CD158" s="264">
        <v>21147.910000000003</v>
      </c>
      <c r="CE158" s="264">
        <v>22123.500000000004</v>
      </c>
      <c r="CF158" s="577">
        <v>22147.359999999997</v>
      </c>
      <c r="CG158" s="264">
        <v>0</v>
      </c>
      <c r="CH158" s="264">
        <v>0</v>
      </c>
      <c r="CI158" s="264">
        <v>0</v>
      </c>
      <c r="CJ158" s="264">
        <v>10391.129999999999</v>
      </c>
      <c r="CK158" s="264">
        <v>10364.789999999999</v>
      </c>
      <c r="CL158" s="264">
        <v>11027.679999999998</v>
      </c>
      <c r="CM158" s="264">
        <v>11054.019999999999</v>
      </c>
      <c r="CN158" s="264">
        <v>10724.14</v>
      </c>
      <c r="CO158" s="264">
        <v>11036.619999999999</v>
      </c>
      <c r="CP158" s="264">
        <v>10770.86</v>
      </c>
      <c r="CQ158" s="264">
        <v>10861.38</v>
      </c>
      <c r="CR158" s="264">
        <v>10792.81</v>
      </c>
      <c r="CS158" s="264">
        <v>10553.14</v>
      </c>
      <c r="CT158" s="264">
        <v>10648.8</v>
      </c>
      <c r="CU158" s="264">
        <v>10805.369999999999</v>
      </c>
      <c r="CV158" s="264">
        <v>23240.399999999998</v>
      </c>
      <c r="CW158" s="264">
        <v>24346.370000000003</v>
      </c>
      <c r="CX158" s="264">
        <v>25008.660000000003</v>
      </c>
      <c r="CY158" s="577">
        <v>24579.41</v>
      </c>
      <c r="CZ158" s="264">
        <v>0</v>
      </c>
      <c r="DA158" s="264">
        <v>0</v>
      </c>
      <c r="DB158" s="264">
        <v>0</v>
      </c>
      <c r="DC158" s="428">
        <f t="shared" si="2"/>
        <v>426157.97999999992</v>
      </c>
    </row>
    <row r="159" spans="1:107" x14ac:dyDescent="0.25">
      <c r="A159" s="297">
        <v>4714</v>
      </c>
      <c r="B159" s="347">
        <v>675096</v>
      </c>
      <c r="C159" s="297">
        <v>1026298</v>
      </c>
      <c r="D159" s="14">
        <v>1841693793</v>
      </c>
      <c r="F159" s="14" t="s">
        <v>925</v>
      </c>
      <c r="G159" s="14" t="str">
        <f>INDEX(FY2019_ALL_Targets!F:F,MATCH(B159,FY2019_ALL_Targets!B:B,0))</f>
        <v>MRSA Central</v>
      </c>
      <c r="H159" s="14" t="s">
        <v>3023</v>
      </c>
      <c r="I159" s="299" t="s">
        <v>572</v>
      </c>
      <c r="J159" s="299" t="s">
        <v>965</v>
      </c>
      <c r="K159" s="299" t="s">
        <v>573</v>
      </c>
      <c r="L159" s="264">
        <v>0</v>
      </c>
      <c r="M159" s="264">
        <v>0</v>
      </c>
      <c r="N159" s="264">
        <v>0</v>
      </c>
      <c r="O159" s="264">
        <v>0</v>
      </c>
      <c r="P159" s="264">
        <v>0</v>
      </c>
      <c r="Q159" s="264">
        <v>0</v>
      </c>
      <c r="R159" s="264">
        <v>0</v>
      </c>
      <c r="S159" s="264">
        <v>0</v>
      </c>
      <c r="T159" s="264">
        <v>0</v>
      </c>
      <c r="U159" s="264">
        <v>0</v>
      </c>
      <c r="V159" s="264">
        <v>0</v>
      </c>
      <c r="W159" s="264">
        <v>0</v>
      </c>
      <c r="X159" s="264">
        <v>0</v>
      </c>
      <c r="Y159" s="264">
        <v>0</v>
      </c>
      <c r="Z159" s="264">
        <v>0</v>
      </c>
      <c r="AA159" s="577">
        <v>0</v>
      </c>
      <c r="AB159" s="264">
        <v>0</v>
      </c>
      <c r="AC159" s="264">
        <v>0</v>
      </c>
      <c r="AD159" s="264">
        <v>0</v>
      </c>
      <c r="AE159" s="264">
        <v>0</v>
      </c>
      <c r="AF159" s="264">
        <v>0</v>
      </c>
      <c r="AG159" s="264">
        <v>0</v>
      </c>
      <c r="AH159" s="264">
        <v>0</v>
      </c>
      <c r="AI159" s="264">
        <v>0</v>
      </c>
      <c r="AJ159" s="264">
        <v>0</v>
      </c>
      <c r="AK159" s="264">
        <v>0</v>
      </c>
      <c r="AL159" s="264">
        <v>0</v>
      </c>
      <c r="AM159" s="264">
        <v>0</v>
      </c>
      <c r="AN159" s="264">
        <v>0</v>
      </c>
      <c r="AO159" s="264">
        <v>0</v>
      </c>
      <c r="AP159" s="264">
        <v>0</v>
      </c>
      <c r="AQ159" s="264">
        <v>0</v>
      </c>
      <c r="AR159" s="264">
        <v>0</v>
      </c>
      <c r="AS159" s="264">
        <v>0</v>
      </c>
      <c r="AT159" s="577">
        <v>0</v>
      </c>
      <c r="AU159" s="264">
        <v>0</v>
      </c>
      <c r="AV159" s="264">
        <v>0</v>
      </c>
      <c r="AW159" s="264">
        <v>0</v>
      </c>
      <c r="AX159" s="264">
        <v>0</v>
      </c>
      <c r="AY159" s="264">
        <v>0</v>
      </c>
      <c r="AZ159" s="264">
        <v>0</v>
      </c>
      <c r="BA159" s="264">
        <v>0</v>
      </c>
      <c r="BB159" s="264">
        <v>0</v>
      </c>
      <c r="BC159" s="264">
        <v>0</v>
      </c>
      <c r="BD159" s="264">
        <v>0</v>
      </c>
      <c r="BE159" s="264">
        <v>0</v>
      </c>
      <c r="BF159" s="264">
        <v>0</v>
      </c>
      <c r="BG159" s="264">
        <v>0</v>
      </c>
      <c r="BH159" s="264">
        <v>0</v>
      </c>
      <c r="BI159" s="264">
        <v>0</v>
      </c>
      <c r="BJ159" s="264">
        <v>0</v>
      </c>
      <c r="BK159" s="264">
        <v>0</v>
      </c>
      <c r="BL159" s="264">
        <v>0</v>
      </c>
      <c r="BM159" s="577">
        <v>0</v>
      </c>
      <c r="BN159" s="264">
        <v>0</v>
      </c>
      <c r="BO159" s="264">
        <v>0</v>
      </c>
      <c r="BP159" s="264">
        <v>0</v>
      </c>
      <c r="BQ159" s="264">
        <v>12930.910000000002</v>
      </c>
      <c r="BR159" s="264">
        <v>13042.33</v>
      </c>
      <c r="BS159" s="264">
        <v>13525.150000000001</v>
      </c>
      <c r="BT159" s="264">
        <v>13302.310000000001</v>
      </c>
      <c r="BU159" s="264">
        <v>13350.35</v>
      </c>
      <c r="BV159" s="264">
        <v>13503.1</v>
      </c>
      <c r="BW159" s="264">
        <v>13325.47</v>
      </c>
      <c r="BX159" s="264">
        <v>13445.130000000001</v>
      </c>
      <c r="BY159" s="264">
        <v>13606.01</v>
      </c>
      <c r="BZ159" s="264">
        <v>13415.17</v>
      </c>
      <c r="CA159" s="264">
        <v>13500.76</v>
      </c>
      <c r="CB159" s="264">
        <v>13659.92</v>
      </c>
      <c r="CC159" s="264">
        <v>28778.31</v>
      </c>
      <c r="CD159" s="264">
        <v>29588.599999999995</v>
      </c>
      <c r="CE159" s="264">
        <v>31013.93</v>
      </c>
      <c r="CF159" s="577">
        <v>22652.87</v>
      </c>
      <c r="CG159" s="264">
        <v>0</v>
      </c>
      <c r="CH159" s="264">
        <v>0</v>
      </c>
      <c r="CI159" s="264">
        <v>0</v>
      </c>
      <c r="CJ159" s="264">
        <v>14651.730000000001</v>
      </c>
      <c r="CK159" s="264">
        <v>14614.59</v>
      </c>
      <c r="CL159" s="264">
        <v>15549.28</v>
      </c>
      <c r="CM159" s="264">
        <v>15586.42</v>
      </c>
      <c r="CN159" s="264">
        <v>15097.81</v>
      </c>
      <c r="CO159" s="264">
        <v>15537.730000000001</v>
      </c>
      <c r="CP159" s="264">
        <v>15167.89</v>
      </c>
      <c r="CQ159" s="264">
        <v>15281.650000000001</v>
      </c>
      <c r="CR159" s="264">
        <v>15184.960000000001</v>
      </c>
      <c r="CS159" s="264">
        <v>14847.369999999999</v>
      </c>
      <c r="CT159" s="264">
        <v>14981.830000000002</v>
      </c>
      <c r="CU159" s="264">
        <v>15202.150000000001</v>
      </c>
      <c r="CV159" s="264">
        <v>32652.400000000001</v>
      </c>
      <c r="CW159" s="264">
        <v>34064.080000000002</v>
      </c>
      <c r="CX159" s="264">
        <v>35058.149999999994</v>
      </c>
      <c r="CY159" s="577">
        <v>25136.71</v>
      </c>
      <c r="CZ159" s="264">
        <v>0</v>
      </c>
      <c r="DA159" s="264">
        <v>0</v>
      </c>
      <c r="DB159" s="264">
        <v>0</v>
      </c>
      <c r="DC159" s="428">
        <f t="shared" si="2"/>
        <v>581255.07000000018</v>
      </c>
    </row>
    <row r="160" spans="1:107" x14ac:dyDescent="0.25">
      <c r="A160" s="297">
        <v>5093</v>
      </c>
      <c r="B160" s="347">
        <v>675098</v>
      </c>
      <c r="C160" s="297">
        <v>509302</v>
      </c>
      <c r="D160" s="14">
        <v>1518943216</v>
      </c>
      <c r="F160" s="14" t="s">
        <v>913</v>
      </c>
      <c r="G160" s="14" t="str">
        <f>INDEX(FY2019_ALL_Targets!F:F,MATCH(B160,FY2019_ALL_Targets!B:B,0))</f>
        <v>MRSA West</v>
      </c>
      <c r="H160" s="14" t="s">
        <v>3093</v>
      </c>
      <c r="I160" s="299" t="s">
        <v>667</v>
      </c>
      <c r="J160" s="299" t="s">
        <v>967</v>
      </c>
      <c r="K160" s="299" t="s">
        <v>668</v>
      </c>
      <c r="L160" s="264">
        <v>13159.65</v>
      </c>
      <c r="M160" s="264">
        <v>12834.289999999999</v>
      </c>
      <c r="N160" s="264">
        <v>14031.15</v>
      </c>
      <c r="O160" s="264">
        <v>13461.77</v>
      </c>
      <c r="P160" s="264">
        <v>13677.51</v>
      </c>
      <c r="Q160" s="264">
        <v>13448.31</v>
      </c>
      <c r="R160" s="264">
        <v>13082.970000000001</v>
      </c>
      <c r="S160" s="264">
        <v>13613.279999999999</v>
      </c>
      <c r="T160" s="264">
        <v>13138.97</v>
      </c>
      <c r="U160" s="264">
        <v>13192.33</v>
      </c>
      <c r="V160" s="264">
        <v>12897.65</v>
      </c>
      <c r="W160" s="264">
        <v>13284.36</v>
      </c>
      <c r="X160" s="264">
        <v>37613.94</v>
      </c>
      <c r="Y160" s="264">
        <v>21847.640000000003</v>
      </c>
      <c r="Z160" s="264">
        <v>22331.4</v>
      </c>
      <c r="AA160" s="577">
        <v>30010.200000000004</v>
      </c>
      <c r="AB160" s="264">
        <v>0</v>
      </c>
      <c r="AC160" s="264">
        <v>0</v>
      </c>
      <c r="AD160" s="264">
        <v>0</v>
      </c>
      <c r="AE160" s="264">
        <v>0</v>
      </c>
      <c r="AF160" s="264">
        <v>0</v>
      </c>
      <c r="AG160" s="264">
        <v>0</v>
      </c>
      <c r="AH160" s="264">
        <v>0</v>
      </c>
      <c r="AI160" s="264">
        <v>0</v>
      </c>
      <c r="AJ160" s="264">
        <v>0</v>
      </c>
      <c r="AK160" s="264">
        <v>0</v>
      </c>
      <c r="AL160" s="264">
        <v>0</v>
      </c>
      <c r="AM160" s="264">
        <v>0</v>
      </c>
      <c r="AN160" s="264">
        <v>0</v>
      </c>
      <c r="AO160" s="264">
        <v>0</v>
      </c>
      <c r="AP160" s="264">
        <v>0</v>
      </c>
      <c r="AQ160" s="264">
        <v>0</v>
      </c>
      <c r="AR160" s="264">
        <v>0</v>
      </c>
      <c r="AS160" s="264">
        <v>0</v>
      </c>
      <c r="AT160" s="577">
        <v>0</v>
      </c>
      <c r="AU160" s="264">
        <v>0</v>
      </c>
      <c r="AV160" s="264">
        <v>0</v>
      </c>
      <c r="AW160" s="264">
        <v>0</v>
      </c>
      <c r="AX160" s="264">
        <v>0</v>
      </c>
      <c r="AY160" s="264">
        <v>0</v>
      </c>
      <c r="AZ160" s="264">
        <v>0</v>
      </c>
      <c r="BA160" s="264">
        <v>0</v>
      </c>
      <c r="BB160" s="264">
        <v>0</v>
      </c>
      <c r="BC160" s="264">
        <v>0</v>
      </c>
      <c r="BD160" s="264">
        <v>0</v>
      </c>
      <c r="BE160" s="264">
        <v>0</v>
      </c>
      <c r="BF160" s="264">
        <v>0</v>
      </c>
      <c r="BG160" s="264">
        <v>0</v>
      </c>
      <c r="BH160" s="264">
        <v>0</v>
      </c>
      <c r="BI160" s="264">
        <v>0</v>
      </c>
      <c r="BJ160" s="264">
        <v>0</v>
      </c>
      <c r="BK160" s="264">
        <v>0</v>
      </c>
      <c r="BL160" s="264">
        <v>0</v>
      </c>
      <c r="BM160" s="577">
        <v>0</v>
      </c>
      <c r="BN160" s="264">
        <v>0</v>
      </c>
      <c r="BO160" s="264">
        <v>0</v>
      </c>
      <c r="BP160" s="264">
        <v>0</v>
      </c>
      <c r="BQ160" s="264">
        <v>14600.529999999999</v>
      </c>
      <c r="BR160" s="264">
        <v>14722.539999999999</v>
      </c>
      <c r="BS160" s="264">
        <v>15350.019999999999</v>
      </c>
      <c r="BT160" s="264">
        <v>15286.109999999999</v>
      </c>
      <c r="BU160" s="264">
        <v>15132.93</v>
      </c>
      <c r="BV160" s="264">
        <v>15092.82</v>
      </c>
      <c r="BW160" s="264">
        <v>14897.4</v>
      </c>
      <c r="BX160" s="264">
        <v>14892.44</v>
      </c>
      <c r="BY160" s="264">
        <v>15173.51</v>
      </c>
      <c r="BZ160" s="264">
        <v>14670.97</v>
      </c>
      <c r="CA160" s="264">
        <v>14636</v>
      </c>
      <c r="CB160" s="264">
        <v>15077.39</v>
      </c>
      <c r="CC160" s="264">
        <v>41981.94</v>
      </c>
      <c r="CD160" s="264">
        <v>24486.96000000001</v>
      </c>
      <c r="CE160" s="264">
        <v>25117.559999999998</v>
      </c>
      <c r="CF160" s="577">
        <v>33967.320000000007</v>
      </c>
      <c r="CG160" s="264">
        <v>0</v>
      </c>
      <c r="CH160" s="264">
        <v>0</v>
      </c>
      <c r="CI160" s="264">
        <v>0</v>
      </c>
      <c r="CJ160" s="264">
        <v>0</v>
      </c>
      <c r="CK160" s="264">
        <v>0</v>
      </c>
      <c r="CL160" s="264">
        <v>0</v>
      </c>
      <c r="CM160" s="264">
        <v>0</v>
      </c>
      <c r="CN160" s="264">
        <v>0</v>
      </c>
      <c r="CO160" s="264">
        <v>0</v>
      </c>
      <c r="CP160" s="264">
        <v>0</v>
      </c>
      <c r="CQ160" s="264">
        <v>0</v>
      </c>
      <c r="CR160" s="264">
        <v>0</v>
      </c>
      <c r="CS160" s="264">
        <v>0</v>
      </c>
      <c r="CT160" s="264">
        <v>0</v>
      </c>
      <c r="CU160" s="264">
        <v>0</v>
      </c>
      <c r="CV160" s="264">
        <v>0</v>
      </c>
      <c r="CW160" s="264">
        <v>0</v>
      </c>
      <c r="CX160" s="264">
        <v>0</v>
      </c>
      <c r="CY160" s="577">
        <v>0</v>
      </c>
      <c r="CZ160" s="264">
        <v>0</v>
      </c>
      <c r="DA160" s="264">
        <v>0</v>
      </c>
      <c r="DB160" s="264">
        <v>0</v>
      </c>
      <c r="DC160" s="428">
        <f t="shared" si="2"/>
        <v>576711.8600000001</v>
      </c>
    </row>
    <row r="161" spans="1:107" x14ac:dyDescent="0.25">
      <c r="A161" s="297">
        <v>5307</v>
      </c>
      <c r="B161" s="347">
        <v>675101</v>
      </c>
      <c r="C161" s="297">
        <v>1026104</v>
      </c>
      <c r="D161" s="14">
        <v>1174574958</v>
      </c>
      <c r="F161" s="14" t="s">
        <v>940</v>
      </c>
      <c r="G161" s="14" t="str">
        <f>INDEX(FY2019_ALL_Targets!F:F,MATCH(B161,FY2019_ALL_Targets!B:B,0))</f>
        <v>Travis</v>
      </c>
      <c r="H161" s="14" t="s">
        <v>3114</v>
      </c>
      <c r="I161" s="299" t="s">
        <v>2546</v>
      </c>
      <c r="J161" s="299" t="s">
        <v>1020</v>
      </c>
      <c r="K161" s="299" t="s">
        <v>2547</v>
      </c>
      <c r="L161" s="264">
        <v>9787.5</v>
      </c>
      <c r="M161" s="264">
        <v>9910.75</v>
      </c>
      <c r="N161" s="264">
        <v>10063</v>
      </c>
      <c r="O161" s="264">
        <v>9802</v>
      </c>
      <c r="P161" s="264">
        <v>9479.84</v>
      </c>
      <c r="Q161" s="264">
        <v>9852.16</v>
      </c>
      <c r="R161" s="264">
        <v>9666.5300000000007</v>
      </c>
      <c r="S161" s="264">
        <v>10385.83</v>
      </c>
      <c r="T161" s="264">
        <v>10312.950000000001</v>
      </c>
      <c r="U161" s="264">
        <v>9667.16</v>
      </c>
      <c r="V161" s="264">
        <v>9625.44</v>
      </c>
      <c r="W161" s="264">
        <v>10299.1</v>
      </c>
      <c r="X161" s="264">
        <v>21756.499999999996</v>
      </c>
      <c r="Y161" s="264">
        <v>15444.670000000004</v>
      </c>
      <c r="Z161" s="264">
        <v>16951.68</v>
      </c>
      <c r="AA161" s="577">
        <v>22590.38</v>
      </c>
      <c r="AB161" s="264">
        <v>0</v>
      </c>
      <c r="AC161" s="264">
        <v>0</v>
      </c>
      <c r="AD161" s="264">
        <v>0</v>
      </c>
      <c r="AE161" s="264">
        <v>0</v>
      </c>
      <c r="AF161" s="264">
        <v>0</v>
      </c>
      <c r="AG161" s="264">
        <v>0</v>
      </c>
      <c r="AH161" s="264">
        <v>0</v>
      </c>
      <c r="AI161" s="264">
        <v>0</v>
      </c>
      <c r="AJ161" s="264">
        <v>0</v>
      </c>
      <c r="AK161" s="264">
        <v>0</v>
      </c>
      <c r="AL161" s="264">
        <v>0</v>
      </c>
      <c r="AM161" s="264">
        <v>0</v>
      </c>
      <c r="AN161" s="264">
        <v>0</v>
      </c>
      <c r="AO161" s="264">
        <v>0</v>
      </c>
      <c r="AP161" s="264">
        <v>0</v>
      </c>
      <c r="AQ161" s="264">
        <v>0</v>
      </c>
      <c r="AR161" s="264">
        <v>0</v>
      </c>
      <c r="AS161" s="264">
        <v>0</v>
      </c>
      <c r="AT161" s="577">
        <v>0</v>
      </c>
      <c r="AU161" s="264">
        <v>0</v>
      </c>
      <c r="AV161" s="264">
        <v>0</v>
      </c>
      <c r="AW161" s="264">
        <v>0</v>
      </c>
      <c r="AX161" s="264">
        <v>0</v>
      </c>
      <c r="AY161" s="264">
        <v>0</v>
      </c>
      <c r="AZ161" s="264">
        <v>0</v>
      </c>
      <c r="BA161" s="264">
        <v>0</v>
      </c>
      <c r="BB161" s="264">
        <v>0</v>
      </c>
      <c r="BC161" s="264">
        <v>0</v>
      </c>
      <c r="BD161" s="264">
        <v>0</v>
      </c>
      <c r="BE161" s="264">
        <v>0</v>
      </c>
      <c r="BF161" s="264">
        <v>0</v>
      </c>
      <c r="BG161" s="264">
        <v>0</v>
      </c>
      <c r="BH161" s="264">
        <v>0</v>
      </c>
      <c r="BI161" s="264">
        <v>0</v>
      </c>
      <c r="BJ161" s="264">
        <v>0</v>
      </c>
      <c r="BK161" s="264">
        <v>0</v>
      </c>
      <c r="BL161" s="264">
        <v>0</v>
      </c>
      <c r="BM161" s="577">
        <v>0</v>
      </c>
      <c r="BN161" s="264">
        <v>0</v>
      </c>
      <c r="BO161" s="264">
        <v>0</v>
      </c>
      <c r="BP161" s="264">
        <v>0</v>
      </c>
      <c r="BQ161" s="264">
        <v>0</v>
      </c>
      <c r="BR161" s="264">
        <v>0</v>
      </c>
      <c r="BS161" s="264">
        <v>0</v>
      </c>
      <c r="BT161" s="264">
        <v>0</v>
      </c>
      <c r="BU161" s="264">
        <v>0</v>
      </c>
      <c r="BV161" s="264">
        <v>0</v>
      </c>
      <c r="BW161" s="264">
        <v>0</v>
      </c>
      <c r="BX161" s="264">
        <v>0</v>
      </c>
      <c r="BY161" s="264">
        <v>0</v>
      </c>
      <c r="BZ161" s="264">
        <v>0</v>
      </c>
      <c r="CA161" s="264">
        <v>0</v>
      </c>
      <c r="CB161" s="264">
        <v>0</v>
      </c>
      <c r="CC161" s="264">
        <v>0</v>
      </c>
      <c r="CD161" s="264">
        <v>0</v>
      </c>
      <c r="CE161" s="264">
        <v>0</v>
      </c>
      <c r="CF161" s="577">
        <v>0</v>
      </c>
      <c r="CG161" s="264">
        <v>0</v>
      </c>
      <c r="CH161" s="264">
        <v>0</v>
      </c>
      <c r="CI161" s="264">
        <v>0</v>
      </c>
      <c r="CJ161" s="264">
        <v>13137</v>
      </c>
      <c r="CK161" s="264">
        <v>13129.75</v>
      </c>
      <c r="CL161" s="264">
        <v>13956.25</v>
      </c>
      <c r="CM161" s="264">
        <v>13456</v>
      </c>
      <c r="CN161" s="264">
        <v>13682.76</v>
      </c>
      <c r="CO161" s="264">
        <v>13310.44</v>
      </c>
      <c r="CP161" s="264">
        <v>13776.56</v>
      </c>
      <c r="CQ161" s="264">
        <v>14615.53</v>
      </c>
      <c r="CR161" s="264">
        <v>13474.310000000001</v>
      </c>
      <c r="CS161" s="264">
        <v>13909.310000000001</v>
      </c>
      <c r="CT161" s="264">
        <v>13646.630000000001</v>
      </c>
      <c r="CU161" s="264">
        <v>13708.800000000001</v>
      </c>
      <c r="CV161" s="264">
        <v>29404.400000000001</v>
      </c>
      <c r="CW161" s="264">
        <v>21515.840000000004</v>
      </c>
      <c r="CX161" s="264">
        <v>23382.780000000002</v>
      </c>
      <c r="CY161" s="577">
        <v>31428.500000000004</v>
      </c>
      <c r="CZ161" s="264">
        <v>0</v>
      </c>
      <c r="DA161" s="264">
        <v>0</v>
      </c>
      <c r="DB161" s="264">
        <v>0</v>
      </c>
      <c r="DC161" s="428">
        <f t="shared" si="2"/>
        <v>465130.35000000009</v>
      </c>
    </row>
    <row r="162" spans="1:107" x14ac:dyDescent="0.25">
      <c r="A162" s="311">
        <v>5315</v>
      </c>
      <c r="B162" s="347">
        <v>675104</v>
      </c>
      <c r="C162" s="311">
        <v>1025977</v>
      </c>
      <c r="D162" s="14">
        <v>1407864333</v>
      </c>
      <c r="F162" s="14" t="s">
        <v>935</v>
      </c>
      <c r="G162" s="14" t="str">
        <f>INDEX(FY2019_ALL_Targets!F:F,MATCH(B162,FY2019_ALL_Targets!B:B,0))</f>
        <v>Nueces</v>
      </c>
      <c r="H162" s="14" t="s">
        <v>3152</v>
      </c>
      <c r="I162" s="312" t="s">
        <v>2667</v>
      </c>
      <c r="J162" s="312" t="s">
        <v>1016</v>
      </c>
      <c r="K162" s="312" t="s">
        <v>759</v>
      </c>
      <c r="L162" s="264">
        <v>0</v>
      </c>
      <c r="M162" s="264">
        <v>0</v>
      </c>
      <c r="N162" s="264">
        <v>0</v>
      </c>
      <c r="O162" s="264">
        <v>0</v>
      </c>
      <c r="P162" s="264">
        <v>0</v>
      </c>
      <c r="Q162" s="264">
        <v>0</v>
      </c>
      <c r="R162" s="264">
        <v>0</v>
      </c>
      <c r="S162" s="264">
        <v>0</v>
      </c>
      <c r="T162" s="264">
        <v>0</v>
      </c>
      <c r="U162" s="264">
        <v>0</v>
      </c>
      <c r="V162" s="264">
        <v>0</v>
      </c>
      <c r="W162" s="264">
        <v>0</v>
      </c>
      <c r="X162" s="264">
        <v>0</v>
      </c>
      <c r="Y162" s="264">
        <v>0</v>
      </c>
      <c r="Z162" s="264">
        <v>0</v>
      </c>
      <c r="AA162" s="577">
        <v>0</v>
      </c>
      <c r="AB162" s="264">
        <v>0</v>
      </c>
      <c r="AC162" s="264">
        <v>0</v>
      </c>
      <c r="AD162" s="264">
        <v>0</v>
      </c>
      <c r="AE162" s="264">
        <v>0</v>
      </c>
      <c r="AF162" s="264">
        <v>0</v>
      </c>
      <c r="AG162" s="264">
        <v>0</v>
      </c>
      <c r="AH162" s="264">
        <v>0</v>
      </c>
      <c r="AI162" s="264">
        <v>0</v>
      </c>
      <c r="AJ162" s="264">
        <v>0</v>
      </c>
      <c r="AK162" s="264">
        <v>0</v>
      </c>
      <c r="AL162" s="264">
        <v>0</v>
      </c>
      <c r="AM162" s="264">
        <v>0</v>
      </c>
      <c r="AN162" s="264">
        <v>0</v>
      </c>
      <c r="AO162" s="264">
        <v>0</v>
      </c>
      <c r="AP162" s="264">
        <v>0</v>
      </c>
      <c r="AQ162" s="264">
        <v>0</v>
      </c>
      <c r="AR162" s="264">
        <v>0</v>
      </c>
      <c r="AS162" s="264">
        <v>0</v>
      </c>
      <c r="AT162" s="577">
        <v>0</v>
      </c>
      <c r="AU162" s="264">
        <v>0</v>
      </c>
      <c r="AV162" s="264">
        <v>0</v>
      </c>
      <c r="AW162" s="264">
        <v>0</v>
      </c>
      <c r="AX162" s="264">
        <v>0</v>
      </c>
      <c r="AY162" s="264">
        <v>0</v>
      </c>
      <c r="AZ162" s="264">
        <v>0</v>
      </c>
      <c r="BA162" s="264">
        <v>0</v>
      </c>
      <c r="BB162" s="264">
        <v>0</v>
      </c>
      <c r="BC162" s="264">
        <v>0</v>
      </c>
      <c r="BD162" s="264">
        <v>0</v>
      </c>
      <c r="BE162" s="264">
        <v>0</v>
      </c>
      <c r="BF162" s="264">
        <v>0</v>
      </c>
      <c r="BG162" s="264">
        <v>0</v>
      </c>
      <c r="BH162" s="264">
        <v>0</v>
      </c>
      <c r="BI162" s="264">
        <v>0</v>
      </c>
      <c r="BJ162" s="264">
        <v>0</v>
      </c>
      <c r="BK162" s="264">
        <v>0</v>
      </c>
      <c r="BL162" s="264">
        <v>0</v>
      </c>
      <c r="BM162" s="577">
        <v>0</v>
      </c>
      <c r="BN162" s="264">
        <v>0</v>
      </c>
      <c r="BO162" s="264">
        <v>0</v>
      </c>
      <c r="BP162" s="264">
        <v>0</v>
      </c>
      <c r="BQ162" s="264">
        <v>12688.1</v>
      </c>
      <c r="BR162" s="264">
        <v>12828.3</v>
      </c>
      <c r="BS162" s="264">
        <v>13697.539999999999</v>
      </c>
      <c r="BT162" s="264">
        <v>14272.359999999999</v>
      </c>
      <c r="BU162" s="264">
        <v>14223.95</v>
      </c>
      <c r="BV162" s="264">
        <v>14016.199999999999</v>
      </c>
      <c r="BW162" s="264">
        <v>13501.55</v>
      </c>
      <c r="BX162" s="264">
        <v>13291.949999999999</v>
      </c>
      <c r="BY162" s="264">
        <v>12654.3</v>
      </c>
      <c r="BZ162" s="264">
        <v>12173.999999999998</v>
      </c>
      <c r="CA162" s="264">
        <v>11775.05</v>
      </c>
      <c r="CB162" s="264">
        <v>12738.75</v>
      </c>
      <c r="CC162" s="264">
        <v>36864.459999999992</v>
      </c>
      <c r="CD162" s="264">
        <v>40564.949999999997</v>
      </c>
      <c r="CE162" s="264">
        <v>39159.68</v>
      </c>
      <c r="CF162" s="577">
        <v>36357.440000000002</v>
      </c>
      <c r="CG162" s="264">
        <v>0</v>
      </c>
      <c r="CH162" s="264">
        <v>0</v>
      </c>
      <c r="CI162" s="264">
        <v>0</v>
      </c>
      <c r="CJ162" s="264">
        <v>13627.439999999999</v>
      </c>
      <c r="CK162" s="264">
        <v>14314.42</v>
      </c>
      <c r="CL162" s="264">
        <v>14706.98</v>
      </c>
      <c r="CM162" s="264">
        <v>14945.32</v>
      </c>
      <c r="CN162" s="264">
        <v>14639.449999999999</v>
      </c>
      <c r="CO162" s="264">
        <v>14944.15</v>
      </c>
      <c r="CP162" s="264">
        <v>13434.8</v>
      </c>
      <c r="CQ162" s="264">
        <v>14016.849999999999</v>
      </c>
      <c r="CR162" s="264">
        <v>12902.4</v>
      </c>
      <c r="CS162" s="264">
        <v>13061.95</v>
      </c>
      <c r="CT162" s="264">
        <v>12961.199999999999</v>
      </c>
      <c r="CU162" s="264">
        <v>13821.949999999999</v>
      </c>
      <c r="CV162" s="264">
        <v>40093.560000000005</v>
      </c>
      <c r="CW162" s="264">
        <v>42481.599999999999</v>
      </c>
      <c r="CX162" s="264">
        <v>40065.800000000003</v>
      </c>
      <c r="CY162" s="577">
        <v>39490.560000000005</v>
      </c>
      <c r="CZ162" s="264">
        <v>0</v>
      </c>
      <c r="DA162" s="264">
        <v>0</v>
      </c>
      <c r="DB162" s="264">
        <v>0</v>
      </c>
      <c r="DC162" s="428">
        <f t="shared" si="2"/>
        <v>640317.01000000013</v>
      </c>
    </row>
    <row r="163" spans="1:107" x14ac:dyDescent="0.25">
      <c r="A163" s="311">
        <v>5152</v>
      </c>
      <c r="B163" s="347">
        <v>675109</v>
      </c>
      <c r="C163" s="311">
        <v>1014062</v>
      </c>
      <c r="D163" s="14">
        <v>1821185018</v>
      </c>
      <c r="F163" s="14" t="s">
        <v>941</v>
      </c>
      <c r="G163" s="14" t="str">
        <f>INDEX(FY2019_ALL_Targets!F:F,MATCH(B163,FY2019_ALL_Targets!B:B,0))</f>
        <v>Dallas</v>
      </c>
      <c r="H163" s="14" t="s">
        <v>3013</v>
      </c>
      <c r="I163" s="312" t="s">
        <v>689</v>
      </c>
      <c r="J163" s="312" t="s">
        <v>1060</v>
      </c>
      <c r="K163" s="312" t="s">
        <v>690</v>
      </c>
      <c r="L163" s="264">
        <v>0</v>
      </c>
      <c r="M163" s="264">
        <v>0</v>
      </c>
      <c r="N163" s="264">
        <v>0</v>
      </c>
      <c r="O163" s="264">
        <v>0</v>
      </c>
      <c r="P163" s="264">
        <v>0</v>
      </c>
      <c r="Q163" s="264">
        <v>0</v>
      </c>
      <c r="R163" s="264">
        <v>0</v>
      </c>
      <c r="S163" s="264">
        <v>0</v>
      </c>
      <c r="T163" s="264">
        <v>0</v>
      </c>
      <c r="U163" s="264">
        <v>0</v>
      </c>
      <c r="V163" s="264">
        <v>0</v>
      </c>
      <c r="W163" s="264">
        <v>0</v>
      </c>
      <c r="X163" s="264">
        <v>0</v>
      </c>
      <c r="Y163" s="264">
        <v>0</v>
      </c>
      <c r="Z163" s="264">
        <v>0</v>
      </c>
      <c r="AA163" s="577">
        <v>0</v>
      </c>
      <c r="AB163" s="264">
        <v>0</v>
      </c>
      <c r="AC163" s="264">
        <v>0</v>
      </c>
      <c r="AD163" s="264">
        <v>0</v>
      </c>
      <c r="AE163" s="264">
        <v>0</v>
      </c>
      <c r="AF163" s="264">
        <v>0</v>
      </c>
      <c r="AG163" s="264">
        <v>0</v>
      </c>
      <c r="AH163" s="264">
        <v>0</v>
      </c>
      <c r="AI163" s="264">
        <v>0</v>
      </c>
      <c r="AJ163" s="264">
        <v>0</v>
      </c>
      <c r="AK163" s="264">
        <v>0</v>
      </c>
      <c r="AL163" s="264">
        <v>0</v>
      </c>
      <c r="AM163" s="264">
        <v>0</v>
      </c>
      <c r="AN163" s="264">
        <v>0</v>
      </c>
      <c r="AO163" s="264">
        <v>0</v>
      </c>
      <c r="AP163" s="264">
        <v>0</v>
      </c>
      <c r="AQ163" s="264">
        <v>0</v>
      </c>
      <c r="AR163" s="264">
        <v>0</v>
      </c>
      <c r="AS163" s="264">
        <v>0</v>
      </c>
      <c r="AT163" s="577">
        <v>0</v>
      </c>
      <c r="AU163" s="264">
        <v>0</v>
      </c>
      <c r="AV163" s="264">
        <v>0</v>
      </c>
      <c r="AW163" s="264">
        <v>0</v>
      </c>
      <c r="AX163" s="264">
        <v>0</v>
      </c>
      <c r="AY163" s="264">
        <v>0</v>
      </c>
      <c r="AZ163" s="264">
        <v>0</v>
      </c>
      <c r="BA163" s="264">
        <v>0</v>
      </c>
      <c r="BB163" s="264">
        <v>0</v>
      </c>
      <c r="BC163" s="264">
        <v>0</v>
      </c>
      <c r="BD163" s="264">
        <v>0</v>
      </c>
      <c r="BE163" s="264">
        <v>0</v>
      </c>
      <c r="BF163" s="264">
        <v>0</v>
      </c>
      <c r="BG163" s="264">
        <v>0</v>
      </c>
      <c r="BH163" s="264">
        <v>0</v>
      </c>
      <c r="BI163" s="264">
        <v>0</v>
      </c>
      <c r="BJ163" s="264">
        <v>120970.02</v>
      </c>
      <c r="BK163" s="264">
        <v>126777.66000000002</v>
      </c>
      <c r="BL163" s="264">
        <v>126462.53</v>
      </c>
      <c r="BM163" s="577">
        <v>120026.59</v>
      </c>
      <c r="BN163" s="264">
        <v>0</v>
      </c>
      <c r="BO163" s="264">
        <v>0</v>
      </c>
      <c r="BP163" s="264">
        <v>0</v>
      </c>
      <c r="BQ163" s="264">
        <v>0</v>
      </c>
      <c r="BR163" s="264">
        <v>0</v>
      </c>
      <c r="BS163" s="264">
        <v>0</v>
      </c>
      <c r="BT163" s="264">
        <v>0</v>
      </c>
      <c r="BU163" s="264">
        <v>0</v>
      </c>
      <c r="BV163" s="264">
        <v>0</v>
      </c>
      <c r="BW163" s="264">
        <v>0</v>
      </c>
      <c r="BX163" s="264">
        <v>0</v>
      </c>
      <c r="BY163" s="264">
        <v>0</v>
      </c>
      <c r="BZ163" s="264">
        <v>0</v>
      </c>
      <c r="CA163" s="264">
        <v>0</v>
      </c>
      <c r="CB163" s="264">
        <v>0</v>
      </c>
      <c r="CC163" s="264">
        <v>74530.580000000016</v>
      </c>
      <c r="CD163" s="264">
        <v>78505.87999999999</v>
      </c>
      <c r="CE163" s="264">
        <v>79038.659999999989</v>
      </c>
      <c r="CF163" s="577">
        <v>75977.51999999999</v>
      </c>
      <c r="CG163" s="264">
        <v>0</v>
      </c>
      <c r="CH163" s="264">
        <v>0</v>
      </c>
      <c r="CI163" s="264">
        <v>0</v>
      </c>
      <c r="CJ163" s="264">
        <v>0</v>
      </c>
      <c r="CK163" s="264">
        <v>0</v>
      </c>
      <c r="CL163" s="264">
        <v>0</v>
      </c>
      <c r="CM163" s="264">
        <v>0</v>
      </c>
      <c r="CN163" s="264">
        <v>0</v>
      </c>
      <c r="CO163" s="264">
        <v>0</v>
      </c>
      <c r="CP163" s="264">
        <v>0</v>
      </c>
      <c r="CQ163" s="264">
        <v>0</v>
      </c>
      <c r="CR163" s="264">
        <v>0</v>
      </c>
      <c r="CS163" s="264">
        <v>0</v>
      </c>
      <c r="CT163" s="264">
        <v>0</v>
      </c>
      <c r="CU163" s="264">
        <v>0</v>
      </c>
      <c r="CV163" s="264">
        <v>0</v>
      </c>
      <c r="CW163" s="264">
        <v>0</v>
      </c>
      <c r="CX163" s="264">
        <v>0</v>
      </c>
      <c r="CY163" s="577">
        <v>0</v>
      </c>
      <c r="CZ163" s="264">
        <v>0</v>
      </c>
      <c r="DA163" s="264">
        <v>0</v>
      </c>
      <c r="DB163" s="264">
        <v>0</v>
      </c>
      <c r="DC163" s="428">
        <f t="shared" si="2"/>
        <v>802289.44000000018</v>
      </c>
    </row>
    <row r="164" spans="1:107" x14ac:dyDescent="0.25">
      <c r="A164" s="297">
        <v>5314</v>
      </c>
      <c r="B164" s="347">
        <v>675110</v>
      </c>
      <c r="C164" s="297">
        <v>1025687</v>
      </c>
      <c r="D164" s="14">
        <v>1528489614</v>
      </c>
      <c r="F164" s="14" t="s">
        <v>925</v>
      </c>
      <c r="G164" s="14" t="str">
        <f>INDEX(FY2019_ALL_Targets!F:F,MATCH(B164,FY2019_ALL_Targets!B:B,0))</f>
        <v>MRSA Central</v>
      </c>
      <c r="H164" s="14" t="s">
        <v>3139</v>
      </c>
      <c r="I164" s="299" t="s">
        <v>274</v>
      </c>
      <c r="J164" s="299" t="s">
        <v>933</v>
      </c>
      <c r="K164" s="299" t="s">
        <v>275</v>
      </c>
      <c r="L164" s="264">
        <v>0</v>
      </c>
      <c r="M164" s="264">
        <v>0</v>
      </c>
      <c r="N164" s="264">
        <v>0</v>
      </c>
      <c r="O164" s="264">
        <v>0</v>
      </c>
      <c r="P164" s="264">
        <v>0</v>
      </c>
      <c r="Q164" s="264">
        <v>0</v>
      </c>
      <c r="R164" s="264">
        <v>0</v>
      </c>
      <c r="S164" s="264">
        <v>0</v>
      </c>
      <c r="T164" s="264">
        <v>0</v>
      </c>
      <c r="U164" s="264">
        <v>0</v>
      </c>
      <c r="V164" s="264">
        <v>0</v>
      </c>
      <c r="W164" s="264">
        <v>0</v>
      </c>
      <c r="X164" s="264">
        <v>0</v>
      </c>
      <c r="Y164" s="264">
        <v>0</v>
      </c>
      <c r="Z164" s="264">
        <v>0</v>
      </c>
      <c r="AA164" s="577">
        <v>0</v>
      </c>
      <c r="AB164" s="264">
        <v>0</v>
      </c>
      <c r="AC164" s="264">
        <v>0</v>
      </c>
      <c r="AD164" s="264">
        <v>0</v>
      </c>
      <c r="AE164" s="264">
        <v>0</v>
      </c>
      <c r="AF164" s="264">
        <v>0</v>
      </c>
      <c r="AG164" s="264">
        <v>0</v>
      </c>
      <c r="AH164" s="264">
        <v>0</v>
      </c>
      <c r="AI164" s="264">
        <v>0</v>
      </c>
      <c r="AJ164" s="264">
        <v>0</v>
      </c>
      <c r="AK164" s="264">
        <v>0</v>
      </c>
      <c r="AL164" s="264">
        <v>0</v>
      </c>
      <c r="AM164" s="264">
        <v>0</v>
      </c>
      <c r="AN164" s="264">
        <v>0</v>
      </c>
      <c r="AO164" s="264">
        <v>0</v>
      </c>
      <c r="AP164" s="264">
        <v>0</v>
      </c>
      <c r="AQ164" s="264">
        <v>0</v>
      </c>
      <c r="AR164" s="264">
        <v>0</v>
      </c>
      <c r="AS164" s="264">
        <v>0</v>
      </c>
      <c r="AT164" s="577">
        <v>0</v>
      </c>
      <c r="AU164" s="264">
        <v>0</v>
      </c>
      <c r="AV164" s="264">
        <v>0</v>
      </c>
      <c r="AW164" s="264">
        <v>0</v>
      </c>
      <c r="AX164" s="264">
        <v>0</v>
      </c>
      <c r="AY164" s="264">
        <v>0</v>
      </c>
      <c r="AZ164" s="264">
        <v>0</v>
      </c>
      <c r="BA164" s="264">
        <v>0</v>
      </c>
      <c r="BB164" s="264">
        <v>0</v>
      </c>
      <c r="BC164" s="264">
        <v>0</v>
      </c>
      <c r="BD164" s="264">
        <v>0</v>
      </c>
      <c r="BE164" s="264">
        <v>0</v>
      </c>
      <c r="BF164" s="264">
        <v>0</v>
      </c>
      <c r="BG164" s="264">
        <v>0</v>
      </c>
      <c r="BH164" s="264">
        <v>0</v>
      </c>
      <c r="BI164" s="264">
        <v>0</v>
      </c>
      <c r="BJ164" s="264">
        <v>0</v>
      </c>
      <c r="BK164" s="264">
        <v>0</v>
      </c>
      <c r="BL164" s="264">
        <v>0</v>
      </c>
      <c r="BM164" s="577">
        <v>0</v>
      </c>
      <c r="BN164" s="264">
        <v>0</v>
      </c>
      <c r="BO164" s="264">
        <v>0</v>
      </c>
      <c r="BP164" s="264">
        <v>0</v>
      </c>
      <c r="BQ164" s="264">
        <v>19949.95</v>
      </c>
      <c r="BR164" s="264">
        <v>20121.850000000002</v>
      </c>
      <c r="BS164" s="264">
        <v>20866.75</v>
      </c>
      <c r="BT164" s="264">
        <v>20522.95</v>
      </c>
      <c r="BU164" s="264">
        <v>20604.55</v>
      </c>
      <c r="BV164" s="264">
        <v>20840.3</v>
      </c>
      <c r="BW164" s="264">
        <v>20573.63</v>
      </c>
      <c r="BX164" s="264">
        <v>20760.219999999998</v>
      </c>
      <c r="BY164" s="264">
        <v>21009.109999999997</v>
      </c>
      <c r="BZ164" s="264">
        <v>20714.509999999998</v>
      </c>
      <c r="CA164" s="264">
        <v>20846.699999999997</v>
      </c>
      <c r="CB164" s="264">
        <v>21092.489999999998</v>
      </c>
      <c r="CC164" s="264">
        <v>31713.57</v>
      </c>
      <c r="CD164" s="264">
        <v>32573.289999999997</v>
      </c>
      <c r="CE164" s="264">
        <v>47133.72</v>
      </c>
      <c r="CF164" s="577">
        <v>34787.050000000003</v>
      </c>
      <c r="CG164" s="264">
        <v>0</v>
      </c>
      <c r="CH164" s="264">
        <v>0</v>
      </c>
      <c r="CI164" s="264">
        <v>0</v>
      </c>
      <c r="CJ164" s="264">
        <v>22604.850000000002</v>
      </c>
      <c r="CK164" s="264">
        <v>22547.55</v>
      </c>
      <c r="CL164" s="264">
        <v>23989.600000000002</v>
      </c>
      <c r="CM164" s="264">
        <v>24046.9</v>
      </c>
      <c r="CN164" s="264">
        <v>23301.53</v>
      </c>
      <c r="CO164" s="264">
        <v>23980.489999999998</v>
      </c>
      <c r="CP164" s="264">
        <v>23418.33</v>
      </c>
      <c r="CQ164" s="264">
        <v>23596.09</v>
      </c>
      <c r="CR164" s="264">
        <v>23447.149999999998</v>
      </c>
      <c r="CS164" s="264">
        <v>22925.989999999998</v>
      </c>
      <c r="CT164" s="264">
        <v>23133.67</v>
      </c>
      <c r="CU164" s="264">
        <v>23473.839999999997</v>
      </c>
      <c r="CV164" s="264">
        <v>35982.800000000003</v>
      </c>
      <c r="CW164" s="264">
        <v>37503.229999999981</v>
      </c>
      <c r="CX164" s="264">
        <v>53404.45</v>
      </c>
      <c r="CY164" s="577">
        <v>38605</v>
      </c>
      <c r="CZ164" s="264">
        <v>0</v>
      </c>
      <c r="DA164" s="264">
        <v>0</v>
      </c>
      <c r="DB164" s="264">
        <v>0</v>
      </c>
      <c r="DC164" s="428">
        <f t="shared" si="2"/>
        <v>840072.10999999987</v>
      </c>
    </row>
    <row r="165" spans="1:107" x14ac:dyDescent="0.25">
      <c r="A165" s="311">
        <v>5122</v>
      </c>
      <c r="B165" s="347">
        <v>675111</v>
      </c>
      <c r="C165" s="311">
        <v>1028667</v>
      </c>
      <c r="D165" s="14">
        <v>1659696177</v>
      </c>
      <c r="F165" s="14" t="s">
        <v>941</v>
      </c>
      <c r="G165" s="14" t="str">
        <f>INDEX(FY2019_ALL_Targets!F:F,MATCH(B165,FY2019_ALL_Targets!B:B,0))</f>
        <v>Dallas</v>
      </c>
      <c r="H165" s="14" t="s">
        <v>3013</v>
      </c>
      <c r="I165" s="312" t="s">
        <v>673</v>
      </c>
      <c r="J165" s="312" t="s">
        <v>965</v>
      </c>
      <c r="K165" s="312" t="s">
        <v>674</v>
      </c>
      <c r="L165" s="264">
        <v>0</v>
      </c>
      <c r="M165" s="264">
        <v>0</v>
      </c>
      <c r="N165" s="264">
        <v>0</v>
      </c>
      <c r="O165" s="264">
        <v>0</v>
      </c>
      <c r="P165" s="264">
        <v>0</v>
      </c>
      <c r="Q165" s="264">
        <v>0</v>
      </c>
      <c r="R165" s="264">
        <v>0</v>
      </c>
      <c r="S165" s="264">
        <v>0</v>
      </c>
      <c r="T165" s="264">
        <v>0</v>
      </c>
      <c r="U165" s="264">
        <v>0</v>
      </c>
      <c r="V165" s="264">
        <v>0</v>
      </c>
      <c r="W165" s="264">
        <v>0</v>
      </c>
      <c r="X165" s="264">
        <v>0</v>
      </c>
      <c r="Y165" s="264">
        <v>0</v>
      </c>
      <c r="Z165" s="264">
        <v>0</v>
      </c>
      <c r="AA165" s="577">
        <v>0</v>
      </c>
      <c r="AB165" s="264">
        <v>0</v>
      </c>
      <c r="AC165" s="264">
        <v>0</v>
      </c>
      <c r="AD165" s="264">
        <v>0</v>
      </c>
      <c r="AE165" s="264">
        <v>0</v>
      </c>
      <c r="AF165" s="264">
        <v>0</v>
      </c>
      <c r="AG165" s="264">
        <v>0</v>
      </c>
      <c r="AH165" s="264">
        <v>0</v>
      </c>
      <c r="AI165" s="264">
        <v>0</v>
      </c>
      <c r="AJ165" s="264">
        <v>0</v>
      </c>
      <c r="AK165" s="264">
        <v>0</v>
      </c>
      <c r="AL165" s="264">
        <v>0</v>
      </c>
      <c r="AM165" s="264">
        <v>0</v>
      </c>
      <c r="AN165" s="264">
        <v>0</v>
      </c>
      <c r="AO165" s="264">
        <v>0</v>
      </c>
      <c r="AP165" s="264">
        <v>0</v>
      </c>
      <c r="AQ165" s="264">
        <v>0</v>
      </c>
      <c r="AR165" s="264">
        <v>0</v>
      </c>
      <c r="AS165" s="264">
        <v>0</v>
      </c>
      <c r="AT165" s="577">
        <v>0</v>
      </c>
      <c r="AU165" s="264">
        <v>0</v>
      </c>
      <c r="AV165" s="264">
        <v>0</v>
      </c>
      <c r="AW165" s="264">
        <v>0</v>
      </c>
      <c r="AX165" s="264">
        <v>18995.579999999998</v>
      </c>
      <c r="AY165" s="264">
        <v>19381.859999999997</v>
      </c>
      <c r="AZ165" s="264">
        <v>20472.84</v>
      </c>
      <c r="BA165" s="264">
        <v>20514.599999999999</v>
      </c>
      <c r="BB165" s="264">
        <v>19884.150000000001</v>
      </c>
      <c r="BC165" s="264">
        <v>20409.45</v>
      </c>
      <c r="BD165" s="264">
        <v>18988.900000000001</v>
      </c>
      <c r="BE165" s="264">
        <v>20856.480000000003</v>
      </c>
      <c r="BF165" s="264">
        <v>19553.870000000003</v>
      </c>
      <c r="BG165" s="264">
        <v>18594.740000000005</v>
      </c>
      <c r="BH165" s="264">
        <v>18802.560000000001</v>
      </c>
      <c r="BI165" s="264">
        <v>18939.080000000002</v>
      </c>
      <c r="BJ165" s="264">
        <v>55355.34</v>
      </c>
      <c r="BK165" s="264">
        <v>58113.880000000005</v>
      </c>
      <c r="BL165" s="264">
        <v>46926.73</v>
      </c>
      <c r="BM165" s="577">
        <v>43601.16</v>
      </c>
      <c r="BN165" s="264">
        <v>0</v>
      </c>
      <c r="BO165" s="264">
        <v>0</v>
      </c>
      <c r="BP165" s="264">
        <v>0</v>
      </c>
      <c r="BQ165" s="264">
        <v>11823.3</v>
      </c>
      <c r="BR165" s="264">
        <v>11703.24</v>
      </c>
      <c r="BS165" s="264">
        <v>12731.58</v>
      </c>
      <c r="BT165" s="264">
        <v>12538.44</v>
      </c>
      <c r="BU165" s="264">
        <v>12287.9</v>
      </c>
      <c r="BV165" s="264">
        <v>12828.650000000001</v>
      </c>
      <c r="BW165" s="264">
        <v>11945.35</v>
      </c>
      <c r="BX165" s="264">
        <v>13025.7</v>
      </c>
      <c r="BY165" s="264">
        <v>12152.5</v>
      </c>
      <c r="BZ165" s="264">
        <v>11875.020000000002</v>
      </c>
      <c r="CA165" s="264">
        <v>12017.2</v>
      </c>
      <c r="CB165" s="264">
        <v>11768.840000000002</v>
      </c>
      <c r="CC165" s="264">
        <v>34104.86</v>
      </c>
      <c r="CD165" s="264">
        <v>35987.660000000003</v>
      </c>
      <c r="CE165" s="264">
        <v>29340.26</v>
      </c>
      <c r="CF165" s="577">
        <v>27597.350000000002</v>
      </c>
      <c r="CG165" s="264">
        <v>0</v>
      </c>
      <c r="CH165" s="264">
        <v>0</v>
      </c>
      <c r="CI165" s="264">
        <v>0</v>
      </c>
      <c r="CJ165" s="264">
        <v>0</v>
      </c>
      <c r="CK165" s="264">
        <v>0</v>
      </c>
      <c r="CL165" s="264">
        <v>0</v>
      </c>
      <c r="CM165" s="264">
        <v>0</v>
      </c>
      <c r="CN165" s="264">
        <v>0</v>
      </c>
      <c r="CO165" s="264">
        <v>0</v>
      </c>
      <c r="CP165" s="264">
        <v>0</v>
      </c>
      <c r="CQ165" s="264">
        <v>0</v>
      </c>
      <c r="CR165" s="264">
        <v>0</v>
      </c>
      <c r="CS165" s="264">
        <v>0</v>
      </c>
      <c r="CT165" s="264">
        <v>0</v>
      </c>
      <c r="CU165" s="264">
        <v>0</v>
      </c>
      <c r="CV165" s="264">
        <v>0</v>
      </c>
      <c r="CW165" s="264">
        <v>0</v>
      </c>
      <c r="CX165" s="264">
        <v>0</v>
      </c>
      <c r="CY165" s="577">
        <v>0</v>
      </c>
      <c r="CZ165" s="264">
        <v>0</v>
      </c>
      <c r="DA165" s="264">
        <v>0</v>
      </c>
      <c r="DB165" s="264">
        <v>0</v>
      </c>
      <c r="DC165" s="428">
        <f t="shared" si="2"/>
        <v>713119.07000000007</v>
      </c>
    </row>
    <row r="166" spans="1:107" x14ac:dyDescent="0.25">
      <c r="A166" s="313">
        <v>5130</v>
      </c>
      <c r="B166" s="347">
        <v>675113</v>
      </c>
      <c r="C166" s="313">
        <v>1025631</v>
      </c>
      <c r="D166" s="14">
        <v>1376972984</v>
      </c>
      <c r="F166" s="14" t="s">
        <v>941</v>
      </c>
      <c r="G166" s="14" t="str">
        <f>INDEX(FY2019_ALL_Targets!F:F,MATCH(B166,FY2019_ALL_Targets!B:B,0))</f>
        <v>Dallas</v>
      </c>
      <c r="H166" s="14" t="s">
        <v>3005</v>
      </c>
      <c r="I166" s="314" t="s">
        <v>2922</v>
      </c>
      <c r="J166" s="314" t="s">
        <v>1040</v>
      </c>
      <c r="K166" s="314" t="s">
        <v>678</v>
      </c>
      <c r="L166" s="264">
        <v>0</v>
      </c>
      <c r="M166" s="264">
        <v>0</v>
      </c>
      <c r="N166" s="264">
        <v>0</v>
      </c>
      <c r="O166" s="264">
        <v>0</v>
      </c>
      <c r="P166" s="264">
        <v>0</v>
      </c>
      <c r="Q166" s="264">
        <v>0</v>
      </c>
      <c r="R166" s="264">
        <v>0</v>
      </c>
      <c r="S166" s="264">
        <v>0</v>
      </c>
      <c r="T166" s="264">
        <v>0</v>
      </c>
      <c r="U166" s="264">
        <v>0</v>
      </c>
      <c r="V166" s="264">
        <v>0</v>
      </c>
      <c r="W166" s="264">
        <v>0</v>
      </c>
      <c r="X166" s="264">
        <v>0</v>
      </c>
      <c r="Y166" s="264">
        <v>0</v>
      </c>
      <c r="Z166" s="264">
        <v>0</v>
      </c>
      <c r="AA166" s="577">
        <v>0</v>
      </c>
      <c r="AB166" s="264">
        <v>0</v>
      </c>
      <c r="AC166" s="264">
        <v>0</v>
      </c>
      <c r="AD166" s="264">
        <v>0</v>
      </c>
      <c r="AE166" s="264">
        <v>0</v>
      </c>
      <c r="AF166" s="264">
        <v>0</v>
      </c>
      <c r="AG166" s="264">
        <v>0</v>
      </c>
      <c r="AH166" s="264">
        <v>0</v>
      </c>
      <c r="AI166" s="264">
        <v>0</v>
      </c>
      <c r="AJ166" s="264">
        <v>0</v>
      </c>
      <c r="AK166" s="264">
        <v>0</v>
      </c>
      <c r="AL166" s="264">
        <v>0</v>
      </c>
      <c r="AM166" s="264">
        <v>0</v>
      </c>
      <c r="AN166" s="264">
        <v>0</v>
      </c>
      <c r="AO166" s="264">
        <v>0</v>
      </c>
      <c r="AP166" s="264">
        <v>0</v>
      </c>
      <c r="AQ166" s="264">
        <v>0</v>
      </c>
      <c r="AR166" s="264">
        <v>0</v>
      </c>
      <c r="AS166" s="264">
        <v>0</v>
      </c>
      <c r="AT166" s="577">
        <v>0</v>
      </c>
      <c r="AU166" s="264">
        <v>0</v>
      </c>
      <c r="AV166" s="264">
        <v>0</v>
      </c>
      <c r="AW166" s="264">
        <v>0</v>
      </c>
      <c r="AX166" s="264">
        <v>0</v>
      </c>
      <c r="AY166" s="264">
        <v>0</v>
      </c>
      <c r="AZ166" s="264">
        <v>0</v>
      </c>
      <c r="BA166" s="264">
        <v>0</v>
      </c>
      <c r="BB166" s="264">
        <v>0</v>
      </c>
      <c r="BC166" s="264">
        <v>0</v>
      </c>
      <c r="BD166" s="264">
        <v>0</v>
      </c>
      <c r="BE166" s="264">
        <v>0</v>
      </c>
      <c r="BF166" s="264">
        <v>0</v>
      </c>
      <c r="BG166" s="264">
        <v>0</v>
      </c>
      <c r="BH166" s="264">
        <v>0</v>
      </c>
      <c r="BI166" s="264">
        <v>0</v>
      </c>
      <c r="BJ166" s="264">
        <v>33934.74</v>
      </c>
      <c r="BK166" s="264">
        <v>52904.58</v>
      </c>
      <c r="BL166" s="264">
        <v>69082.959999999992</v>
      </c>
      <c r="BM166" s="577">
        <v>56441.350000000013</v>
      </c>
      <c r="BN166" s="264">
        <v>0</v>
      </c>
      <c r="BO166" s="264">
        <v>0</v>
      </c>
      <c r="BP166" s="264">
        <v>0</v>
      </c>
      <c r="BQ166" s="264">
        <v>0</v>
      </c>
      <c r="BR166" s="264">
        <v>0</v>
      </c>
      <c r="BS166" s="264">
        <v>0</v>
      </c>
      <c r="BT166" s="264">
        <v>0</v>
      </c>
      <c r="BU166" s="264">
        <v>0</v>
      </c>
      <c r="BV166" s="264">
        <v>0</v>
      </c>
      <c r="BW166" s="264">
        <v>0</v>
      </c>
      <c r="BX166" s="264">
        <v>0</v>
      </c>
      <c r="BY166" s="264">
        <v>0</v>
      </c>
      <c r="BZ166" s="264">
        <v>0</v>
      </c>
      <c r="CA166" s="264">
        <v>0</v>
      </c>
      <c r="CB166" s="264">
        <v>0</v>
      </c>
      <c r="CC166" s="264">
        <v>20907.46</v>
      </c>
      <c r="CD166" s="264">
        <v>32686.270000000004</v>
      </c>
      <c r="CE166" s="264">
        <v>43204.469999999994</v>
      </c>
      <c r="CF166" s="577">
        <v>35732.22</v>
      </c>
      <c r="CG166" s="264">
        <v>0</v>
      </c>
      <c r="CH166" s="264">
        <v>0</v>
      </c>
      <c r="CI166" s="264">
        <v>0</v>
      </c>
      <c r="CJ166" s="264">
        <v>0</v>
      </c>
      <c r="CK166" s="264">
        <v>0</v>
      </c>
      <c r="CL166" s="264">
        <v>0</v>
      </c>
      <c r="CM166" s="264">
        <v>0</v>
      </c>
      <c r="CN166" s="264">
        <v>0</v>
      </c>
      <c r="CO166" s="264">
        <v>0</v>
      </c>
      <c r="CP166" s="264">
        <v>0</v>
      </c>
      <c r="CQ166" s="264">
        <v>0</v>
      </c>
      <c r="CR166" s="264">
        <v>0</v>
      </c>
      <c r="CS166" s="264">
        <v>0</v>
      </c>
      <c r="CT166" s="264">
        <v>0</v>
      </c>
      <c r="CU166" s="264">
        <v>0</v>
      </c>
      <c r="CV166" s="264">
        <v>0</v>
      </c>
      <c r="CW166" s="264">
        <v>0</v>
      </c>
      <c r="CX166" s="264">
        <v>0</v>
      </c>
      <c r="CY166" s="577">
        <v>0</v>
      </c>
      <c r="CZ166" s="264">
        <v>0</v>
      </c>
      <c r="DA166" s="264">
        <v>0</v>
      </c>
      <c r="DB166" s="264">
        <v>0</v>
      </c>
      <c r="DC166" s="428">
        <f t="shared" si="2"/>
        <v>344894.04999999993</v>
      </c>
    </row>
    <row r="167" spans="1:107" x14ac:dyDescent="0.25">
      <c r="A167" s="297">
        <v>4652</v>
      </c>
      <c r="B167" s="347">
        <v>675120</v>
      </c>
      <c r="C167" s="297">
        <v>1026525</v>
      </c>
      <c r="D167" s="14">
        <v>1851789515</v>
      </c>
      <c r="F167" s="14" t="s">
        <v>928</v>
      </c>
      <c r="G167" s="14" t="str">
        <f>INDEX(FY2019_ALL_Targets!F:F,MATCH(B167,FY2019_ALL_Targets!B:B,0))</f>
        <v>Jefferson</v>
      </c>
      <c r="H167" s="14" t="s">
        <v>3080</v>
      </c>
      <c r="I167" s="299" t="s">
        <v>200</v>
      </c>
      <c r="J167" s="299" t="s">
        <v>1015</v>
      </c>
      <c r="K167" s="299" t="s">
        <v>201</v>
      </c>
      <c r="L167" s="264">
        <v>6283.68</v>
      </c>
      <c r="M167" s="264">
        <v>6754.3200000000006</v>
      </c>
      <c r="N167" s="264">
        <v>7174.08</v>
      </c>
      <c r="O167" s="264">
        <v>7186.8</v>
      </c>
      <c r="P167" s="264">
        <v>7046.16</v>
      </c>
      <c r="Q167" s="264">
        <v>7021.04</v>
      </c>
      <c r="R167" s="264">
        <v>7383.8499999999995</v>
      </c>
      <c r="S167" s="264">
        <v>6809.33</v>
      </c>
      <c r="T167" s="264">
        <v>7372.22</v>
      </c>
      <c r="U167" s="264">
        <v>7052.21</v>
      </c>
      <c r="V167" s="264">
        <v>6567.09</v>
      </c>
      <c r="W167" s="264">
        <v>6953.77</v>
      </c>
      <c r="X167" s="264">
        <v>18988.550000000003</v>
      </c>
      <c r="Y167" s="264">
        <v>20257.14</v>
      </c>
      <c r="Z167" s="264">
        <v>21028.5</v>
      </c>
      <c r="AA167" s="577">
        <v>20014.920000000002</v>
      </c>
      <c r="AB167" s="264">
        <v>0</v>
      </c>
      <c r="AC167" s="264">
        <v>0</v>
      </c>
      <c r="AD167" s="264">
        <v>0</v>
      </c>
      <c r="AE167" s="264">
        <v>0</v>
      </c>
      <c r="AF167" s="264">
        <v>0</v>
      </c>
      <c r="AG167" s="264">
        <v>0</v>
      </c>
      <c r="AH167" s="264">
        <v>0</v>
      </c>
      <c r="AI167" s="264">
        <v>0</v>
      </c>
      <c r="AJ167" s="264">
        <v>0</v>
      </c>
      <c r="AK167" s="264">
        <v>0</v>
      </c>
      <c r="AL167" s="264">
        <v>0</v>
      </c>
      <c r="AM167" s="264">
        <v>0</v>
      </c>
      <c r="AN167" s="264">
        <v>0</v>
      </c>
      <c r="AO167" s="264">
        <v>0</v>
      </c>
      <c r="AP167" s="264">
        <v>0</v>
      </c>
      <c r="AQ167" s="264">
        <v>0</v>
      </c>
      <c r="AR167" s="264">
        <v>0</v>
      </c>
      <c r="AS167" s="264">
        <v>0</v>
      </c>
      <c r="AT167" s="577">
        <v>0</v>
      </c>
      <c r="AU167" s="264">
        <v>0</v>
      </c>
      <c r="AV167" s="264">
        <v>0</v>
      </c>
      <c r="AW167" s="264">
        <v>0</v>
      </c>
      <c r="AX167" s="264">
        <v>7530.2400000000007</v>
      </c>
      <c r="AY167" s="264">
        <v>7682.880000000001</v>
      </c>
      <c r="AZ167" s="264">
        <v>8128.0800000000008</v>
      </c>
      <c r="BA167" s="264">
        <v>8471.52</v>
      </c>
      <c r="BB167" s="264">
        <v>8000.72</v>
      </c>
      <c r="BC167" s="264">
        <v>8452.8799999999992</v>
      </c>
      <c r="BD167" s="264">
        <v>8152.3099999999995</v>
      </c>
      <c r="BE167" s="264">
        <v>8693.5</v>
      </c>
      <c r="BF167" s="264">
        <v>8490.64</v>
      </c>
      <c r="BG167" s="264">
        <v>7957.9800000000005</v>
      </c>
      <c r="BH167" s="264">
        <v>8301.6</v>
      </c>
      <c r="BI167" s="264">
        <v>7976.2300000000005</v>
      </c>
      <c r="BJ167" s="264">
        <v>21928.25</v>
      </c>
      <c r="BK167" s="264">
        <v>23763.75</v>
      </c>
      <c r="BL167" s="264">
        <v>24705.73</v>
      </c>
      <c r="BM167" s="577">
        <v>23580.73</v>
      </c>
      <c r="BN167" s="264">
        <v>0</v>
      </c>
      <c r="BO167" s="264">
        <v>0</v>
      </c>
      <c r="BP167" s="264">
        <v>0</v>
      </c>
      <c r="BQ167" s="264">
        <v>0</v>
      </c>
      <c r="BR167" s="264">
        <v>0</v>
      </c>
      <c r="BS167" s="264">
        <v>0</v>
      </c>
      <c r="BT167" s="264">
        <v>0</v>
      </c>
      <c r="BU167" s="264">
        <v>0</v>
      </c>
      <c r="BV167" s="264">
        <v>0</v>
      </c>
      <c r="BW167" s="264">
        <v>0</v>
      </c>
      <c r="BX167" s="264">
        <v>0</v>
      </c>
      <c r="BY167" s="264">
        <v>0</v>
      </c>
      <c r="BZ167" s="264">
        <v>0</v>
      </c>
      <c r="CA167" s="264">
        <v>0</v>
      </c>
      <c r="CB167" s="264">
        <v>0</v>
      </c>
      <c r="CC167" s="264">
        <v>0</v>
      </c>
      <c r="CD167" s="264">
        <v>0</v>
      </c>
      <c r="CE167" s="264">
        <v>0</v>
      </c>
      <c r="CF167" s="577">
        <v>0</v>
      </c>
      <c r="CG167" s="264">
        <v>0</v>
      </c>
      <c r="CH167" s="264">
        <v>0</v>
      </c>
      <c r="CI167" s="264">
        <v>0</v>
      </c>
      <c r="CJ167" s="264">
        <v>8458.8000000000011</v>
      </c>
      <c r="CK167" s="264">
        <v>8700.48</v>
      </c>
      <c r="CL167" s="264">
        <v>9450.9600000000009</v>
      </c>
      <c r="CM167" s="264">
        <v>9425.52</v>
      </c>
      <c r="CN167" s="264">
        <v>8917.6</v>
      </c>
      <c r="CO167" s="264">
        <v>9796.7999999999993</v>
      </c>
      <c r="CP167" s="264">
        <v>9845.19</v>
      </c>
      <c r="CQ167" s="264">
        <v>10261.15</v>
      </c>
      <c r="CR167" s="264">
        <v>9778.880000000001</v>
      </c>
      <c r="CS167" s="264">
        <v>10462.969999999999</v>
      </c>
      <c r="CT167" s="264">
        <v>10706.93</v>
      </c>
      <c r="CU167" s="264">
        <v>10730.12</v>
      </c>
      <c r="CV167" s="264">
        <v>24999.399999999998</v>
      </c>
      <c r="CW167" s="264">
        <v>26828.35</v>
      </c>
      <c r="CX167" s="264">
        <v>29142.460000000003</v>
      </c>
      <c r="CY167" s="577">
        <v>31036.350000000002</v>
      </c>
      <c r="CZ167" s="264">
        <v>0</v>
      </c>
      <c r="DA167" s="264">
        <v>0</v>
      </c>
      <c r="DB167" s="264">
        <v>0</v>
      </c>
      <c r="DC167" s="428">
        <f t="shared" si="2"/>
        <v>584252.65999999992</v>
      </c>
    </row>
    <row r="168" spans="1:107" x14ac:dyDescent="0.25">
      <c r="A168" s="313">
        <v>4455</v>
      </c>
      <c r="B168" s="347">
        <v>675124</v>
      </c>
      <c r="C168" s="313">
        <v>1026537</v>
      </c>
      <c r="D168" s="14">
        <v>1699013599</v>
      </c>
      <c r="F168" s="14" t="s">
        <v>925</v>
      </c>
      <c r="G168" s="14" t="str">
        <f>INDEX(FY2019_ALL_Targets!F:F,MATCH(B168,FY2019_ALL_Targets!B:B,0))</f>
        <v>MRSA Central</v>
      </c>
      <c r="H168" s="14" t="s">
        <v>3076</v>
      </c>
      <c r="I168" s="314" t="s">
        <v>499</v>
      </c>
      <c r="J168" s="314" t="s">
        <v>969</v>
      </c>
      <c r="K168" s="314" t="s">
        <v>2510</v>
      </c>
      <c r="L168" s="264">
        <v>0</v>
      </c>
      <c r="M168" s="264">
        <v>0</v>
      </c>
      <c r="N168" s="264">
        <v>0</v>
      </c>
      <c r="O168" s="264">
        <v>0</v>
      </c>
      <c r="P168" s="264">
        <v>0</v>
      </c>
      <c r="Q168" s="264">
        <v>0</v>
      </c>
      <c r="R168" s="264">
        <v>0</v>
      </c>
      <c r="S168" s="264">
        <v>0</v>
      </c>
      <c r="T168" s="264">
        <v>0</v>
      </c>
      <c r="U168" s="264">
        <v>0</v>
      </c>
      <c r="V168" s="264">
        <v>0</v>
      </c>
      <c r="W168" s="264">
        <v>0</v>
      </c>
      <c r="X168" s="264">
        <v>0</v>
      </c>
      <c r="Y168" s="264">
        <v>0</v>
      </c>
      <c r="Z168" s="264">
        <v>0</v>
      </c>
      <c r="AA168" s="577">
        <v>0</v>
      </c>
      <c r="AB168" s="264">
        <v>0</v>
      </c>
      <c r="AC168" s="264">
        <v>0</v>
      </c>
      <c r="AD168" s="264">
        <v>0</v>
      </c>
      <c r="AE168" s="264">
        <v>0</v>
      </c>
      <c r="AF168" s="264">
        <v>0</v>
      </c>
      <c r="AG168" s="264">
        <v>0</v>
      </c>
      <c r="AH168" s="264">
        <v>0</v>
      </c>
      <c r="AI168" s="264">
        <v>0</v>
      </c>
      <c r="AJ168" s="264">
        <v>0</v>
      </c>
      <c r="AK168" s="264">
        <v>0</v>
      </c>
      <c r="AL168" s="264">
        <v>0</v>
      </c>
      <c r="AM168" s="264">
        <v>0</v>
      </c>
      <c r="AN168" s="264">
        <v>0</v>
      </c>
      <c r="AO168" s="264">
        <v>0</v>
      </c>
      <c r="AP168" s="264">
        <v>0</v>
      </c>
      <c r="AQ168" s="264">
        <v>0</v>
      </c>
      <c r="AR168" s="264">
        <v>0</v>
      </c>
      <c r="AS168" s="264">
        <v>0</v>
      </c>
      <c r="AT168" s="577">
        <v>0</v>
      </c>
      <c r="AU168" s="264">
        <v>0</v>
      </c>
      <c r="AV168" s="264">
        <v>0</v>
      </c>
      <c r="AW168" s="264">
        <v>0</v>
      </c>
      <c r="AX168" s="264">
        <v>0</v>
      </c>
      <c r="AY168" s="264">
        <v>0</v>
      </c>
      <c r="AZ168" s="264">
        <v>0</v>
      </c>
      <c r="BA168" s="264">
        <v>0</v>
      </c>
      <c r="BB168" s="264">
        <v>0</v>
      </c>
      <c r="BC168" s="264">
        <v>0</v>
      </c>
      <c r="BD168" s="264">
        <v>0</v>
      </c>
      <c r="BE168" s="264">
        <v>0</v>
      </c>
      <c r="BF168" s="264">
        <v>0</v>
      </c>
      <c r="BG168" s="264">
        <v>0</v>
      </c>
      <c r="BH168" s="264">
        <v>0</v>
      </c>
      <c r="BI168" s="264">
        <v>0</v>
      </c>
      <c r="BJ168" s="264">
        <v>0</v>
      </c>
      <c r="BK168" s="264">
        <v>0</v>
      </c>
      <c r="BL168" s="264">
        <v>0</v>
      </c>
      <c r="BM168" s="577">
        <v>0</v>
      </c>
      <c r="BN168" s="264">
        <v>0</v>
      </c>
      <c r="BO168" s="264">
        <v>0</v>
      </c>
      <c r="BP168" s="264">
        <v>0</v>
      </c>
      <c r="BQ168" s="264">
        <v>11949.08</v>
      </c>
      <c r="BR168" s="264">
        <v>12052.039999999999</v>
      </c>
      <c r="BS168" s="264">
        <v>12498.2</v>
      </c>
      <c r="BT168" s="264">
        <v>12292.279999999999</v>
      </c>
      <c r="BU168" s="264">
        <v>12345.25</v>
      </c>
      <c r="BV168" s="264">
        <v>12486.5</v>
      </c>
      <c r="BW168" s="264">
        <v>12326.81</v>
      </c>
      <c r="BX168" s="264">
        <v>12434.51</v>
      </c>
      <c r="BY168" s="264">
        <v>12583.43</v>
      </c>
      <c r="BZ168" s="264">
        <v>12406.849999999999</v>
      </c>
      <c r="CA168" s="264">
        <v>12486</v>
      </c>
      <c r="CB168" s="264">
        <v>12633.2</v>
      </c>
      <c r="CC168" s="264">
        <v>34202.160000000003</v>
      </c>
      <c r="CD168" s="264">
        <v>35428.68</v>
      </c>
      <c r="CE168" s="264">
        <v>29015.879999999997</v>
      </c>
      <c r="CF168" s="577">
        <v>36562.51999999999</v>
      </c>
      <c r="CG168" s="264">
        <v>0</v>
      </c>
      <c r="CH168" s="264">
        <v>0</v>
      </c>
      <c r="CI168" s="264">
        <v>0</v>
      </c>
      <c r="CJ168" s="264">
        <v>13539.24</v>
      </c>
      <c r="CK168" s="264">
        <v>13504.92</v>
      </c>
      <c r="CL168" s="264">
        <v>14368.64</v>
      </c>
      <c r="CM168" s="264">
        <v>14402.96</v>
      </c>
      <c r="CN168" s="264">
        <v>13961.150000000001</v>
      </c>
      <c r="CO168" s="264">
        <v>14367.95</v>
      </c>
      <c r="CP168" s="264">
        <v>14031.23</v>
      </c>
      <c r="CQ168" s="264">
        <v>14133.03</v>
      </c>
      <c r="CR168" s="264">
        <v>14043.7</v>
      </c>
      <c r="CS168" s="264">
        <v>13731.41</v>
      </c>
      <c r="CT168" s="264">
        <v>13855.75</v>
      </c>
      <c r="CU168" s="264">
        <v>14059.51</v>
      </c>
      <c r="CV168" s="264">
        <v>38806.400000000001</v>
      </c>
      <c r="CW168" s="264">
        <v>40784.53</v>
      </c>
      <c r="CX168" s="264">
        <v>32723.03</v>
      </c>
      <c r="CY168" s="577">
        <v>40578.75</v>
      </c>
      <c r="CZ168" s="264">
        <v>0</v>
      </c>
      <c r="DA168" s="264">
        <v>0</v>
      </c>
      <c r="DB168" s="264">
        <v>0</v>
      </c>
      <c r="DC168" s="428">
        <f t="shared" si="2"/>
        <v>604595.59000000008</v>
      </c>
    </row>
    <row r="169" spans="1:107" x14ac:dyDescent="0.25">
      <c r="A169" s="297">
        <v>5155</v>
      </c>
      <c r="B169" s="347">
        <v>675128</v>
      </c>
      <c r="C169" s="297">
        <v>1014734</v>
      </c>
      <c r="D169" s="14">
        <v>1598726358</v>
      </c>
      <c r="F169" s="14" t="s">
        <v>913</v>
      </c>
      <c r="G169" s="14" t="str">
        <f>INDEX(FY2019_ALL_Targets!F:F,MATCH(B169,FY2019_ALL_Targets!B:B,0))</f>
        <v>MRSA West</v>
      </c>
      <c r="H169" s="14" t="s">
        <v>3021</v>
      </c>
      <c r="I169" s="299" t="s">
        <v>691</v>
      </c>
      <c r="J169" s="299" t="s">
        <v>955</v>
      </c>
      <c r="K169" s="299" t="s">
        <v>692</v>
      </c>
      <c r="L169" s="264">
        <v>18482.400000000001</v>
      </c>
      <c r="M169" s="264">
        <v>18025.440000000002</v>
      </c>
      <c r="N169" s="264">
        <v>19706.400000000001</v>
      </c>
      <c r="O169" s="264">
        <v>18906.72</v>
      </c>
      <c r="P169" s="264">
        <v>19239.22</v>
      </c>
      <c r="Q169" s="264">
        <v>18916.82</v>
      </c>
      <c r="R169" s="264">
        <v>18400.289999999997</v>
      </c>
      <c r="S169" s="264">
        <v>19142.14</v>
      </c>
      <c r="T169" s="264">
        <v>18474.760000000002</v>
      </c>
      <c r="U169" s="264">
        <v>18549.660000000003</v>
      </c>
      <c r="V169" s="264">
        <v>18135.2</v>
      </c>
      <c r="W169" s="264">
        <v>18678.97</v>
      </c>
      <c r="X169" s="264">
        <v>29209.359999999997</v>
      </c>
      <c r="Y169" s="264">
        <v>41761.520000000004</v>
      </c>
      <c r="Z169" s="264">
        <v>43041.18</v>
      </c>
      <c r="AA169" s="577">
        <v>53797.29</v>
      </c>
      <c r="AB169" s="264">
        <v>0</v>
      </c>
      <c r="AC169" s="264">
        <v>0</v>
      </c>
      <c r="AD169" s="264">
        <v>0</v>
      </c>
      <c r="AE169" s="264">
        <v>0</v>
      </c>
      <c r="AF169" s="264">
        <v>0</v>
      </c>
      <c r="AG169" s="264">
        <v>0</v>
      </c>
      <c r="AH169" s="264">
        <v>0</v>
      </c>
      <c r="AI169" s="264">
        <v>0</v>
      </c>
      <c r="AJ169" s="264">
        <v>0</v>
      </c>
      <c r="AK169" s="264">
        <v>0</v>
      </c>
      <c r="AL169" s="264">
        <v>0</v>
      </c>
      <c r="AM169" s="264">
        <v>0</v>
      </c>
      <c r="AN169" s="264">
        <v>0</v>
      </c>
      <c r="AO169" s="264">
        <v>0</v>
      </c>
      <c r="AP169" s="264">
        <v>0</v>
      </c>
      <c r="AQ169" s="264">
        <v>0</v>
      </c>
      <c r="AR169" s="264">
        <v>0</v>
      </c>
      <c r="AS169" s="264">
        <v>0</v>
      </c>
      <c r="AT169" s="577">
        <v>0</v>
      </c>
      <c r="AU169" s="264">
        <v>0</v>
      </c>
      <c r="AV169" s="264">
        <v>0</v>
      </c>
      <c r="AW169" s="264">
        <v>0</v>
      </c>
      <c r="AX169" s="264">
        <v>0</v>
      </c>
      <c r="AY169" s="264">
        <v>0</v>
      </c>
      <c r="AZ169" s="264">
        <v>0</v>
      </c>
      <c r="BA169" s="264">
        <v>0</v>
      </c>
      <c r="BB169" s="264">
        <v>0</v>
      </c>
      <c r="BC169" s="264">
        <v>0</v>
      </c>
      <c r="BD169" s="264">
        <v>0</v>
      </c>
      <c r="BE169" s="264">
        <v>0</v>
      </c>
      <c r="BF169" s="264">
        <v>0</v>
      </c>
      <c r="BG169" s="264">
        <v>0</v>
      </c>
      <c r="BH169" s="264">
        <v>0</v>
      </c>
      <c r="BI169" s="264">
        <v>0</v>
      </c>
      <c r="BJ169" s="264">
        <v>0</v>
      </c>
      <c r="BK169" s="264">
        <v>0</v>
      </c>
      <c r="BL169" s="264">
        <v>0</v>
      </c>
      <c r="BM169" s="577">
        <v>0</v>
      </c>
      <c r="BN169" s="264">
        <v>0</v>
      </c>
      <c r="BO169" s="264">
        <v>0</v>
      </c>
      <c r="BP169" s="264">
        <v>0</v>
      </c>
      <c r="BQ169" s="264">
        <v>20506.080000000002</v>
      </c>
      <c r="BR169" s="264">
        <v>20677.439999999999</v>
      </c>
      <c r="BS169" s="264">
        <v>21558.720000000001</v>
      </c>
      <c r="BT169" s="264">
        <v>21468.960000000003</v>
      </c>
      <c r="BU169" s="264">
        <v>21286.460000000003</v>
      </c>
      <c r="BV169" s="264">
        <v>21230.04</v>
      </c>
      <c r="BW169" s="264">
        <v>20952.16</v>
      </c>
      <c r="BX169" s="264">
        <v>20940.57</v>
      </c>
      <c r="BY169" s="264">
        <v>21335.52</v>
      </c>
      <c r="BZ169" s="264">
        <v>20628.54</v>
      </c>
      <c r="CA169" s="264">
        <v>20579.460000000003</v>
      </c>
      <c r="CB169" s="264">
        <v>21200.080000000002</v>
      </c>
      <c r="CC169" s="264">
        <v>32601.360000000008</v>
      </c>
      <c r="CD169" s="264">
        <v>46833.840000000004</v>
      </c>
      <c r="CE169" s="264">
        <v>48666.080000000002</v>
      </c>
      <c r="CF169" s="577">
        <v>60924.920000000006</v>
      </c>
      <c r="CG169" s="264">
        <v>0</v>
      </c>
      <c r="CH169" s="264">
        <v>0</v>
      </c>
      <c r="CI169" s="264">
        <v>0</v>
      </c>
      <c r="CJ169" s="264">
        <v>0</v>
      </c>
      <c r="CK169" s="264">
        <v>0</v>
      </c>
      <c r="CL169" s="264">
        <v>0</v>
      </c>
      <c r="CM169" s="264">
        <v>0</v>
      </c>
      <c r="CN169" s="264">
        <v>0</v>
      </c>
      <c r="CO169" s="264">
        <v>0</v>
      </c>
      <c r="CP169" s="264">
        <v>0</v>
      </c>
      <c r="CQ169" s="264">
        <v>0</v>
      </c>
      <c r="CR169" s="264">
        <v>0</v>
      </c>
      <c r="CS169" s="264">
        <v>0</v>
      </c>
      <c r="CT169" s="264">
        <v>0</v>
      </c>
      <c r="CU169" s="264">
        <v>0</v>
      </c>
      <c r="CV169" s="264">
        <v>0</v>
      </c>
      <c r="CW169" s="264">
        <v>0</v>
      </c>
      <c r="CX169" s="264">
        <v>0</v>
      </c>
      <c r="CY169" s="577">
        <v>0</v>
      </c>
      <c r="CZ169" s="264">
        <v>0</v>
      </c>
      <c r="DA169" s="264">
        <v>0</v>
      </c>
      <c r="DB169" s="264">
        <v>0</v>
      </c>
      <c r="DC169" s="428">
        <f t="shared" si="2"/>
        <v>833857.59999999986</v>
      </c>
    </row>
    <row r="170" spans="1:107" x14ac:dyDescent="0.25">
      <c r="A170" s="297">
        <v>5161</v>
      </c>
      <c r="B170" s="347">
        <v>675132</v>
      </c>
      <c r="C170" s="297">
        <v>1028835</v>
      </c>
      <c r="D170" s="14">
        <v>1841495504</v>
      </c>
      <c r="F170" s="14" t="s">
        <v>925</v>
      </c>
      <c r="G170" s="14" t="str">
        <f>INDEX(FY2019_ALL_Targets!F:F,MATCH(B170,FY2019_ALL_Targets!B:B,0))</f>
        <v>MRSA Central</v>
      </c>
      <c r="H170" s="14" t="s">
        <v>3110</v>
      </c>
      <c r="I170" s="299" t="s">
        <v>694</v>
      </c>
      <c r="J170" s="299" t="s">
        <v>978</v>
      </c>
      <c r="K170" s="299" t="s">
        <v>695</v>
      </c>
      <c r="L170" s="264">
        <v>0</v>
      </c>
      <c r="M170" s="264">
        <v>0</v>
      </c>
      <c r="N170" s="264">
        <v>0</v>
      </c>
      <c r="O170" s="264">
        <v>0</v>
      </c>
      <c r="P170" s="264">
        <v>0</v>
      </c>
      <c r="Q170" s="264">
        <v>0</v>
      </c>
      <c r="R170" s="264">
        <v>0</v>
      </c>
      <c r="S170" s="264">
        <v>0</v>
      </c>
      <c r="T170" s="264">
        <v>0</v>
      </c>
      <c r="U170" s="264">
        <v>0</v>
      </c>
      <c r="V170" s="264">
        <v>0</v>
      </c>
      <c r="W170" s="264">
        <v>0</v>
      </c>
      <c r="X170" s="264">
        <v>0</v>
      </c>
      <c r="Y170" s="264">
        <v>0</v>
      </c>
      <c r="Z170" s="264">
        <v>0</v>
      </c>
      <c r="AA170" s="577">
        <v>0</v>
      </c>
      <c r="AB170" s="264">
        <v>0</v>
      </c>
      <c r="AC170" s="264">
        <v>0</v>
      </c>
      <c r="AD170" s="264">
        <v>0</v>
      </c>
      <c r="AE170" s="264">
        <v>0</v>
      </c>
      <c r="AF170" s="264">
        <v>0</v>
      </c>
      <c r="AG170" s="264">
        <v>0</v>
      </c>
      <c r="AH170" s="264">
        <v>0</v>
      </c>
      <c r="AI170" s="264">
        <v>0</v>
      </c>
      <c r="AJ170" s="264">
        <v>0</v>
      </c>
      <c r="AK170" s="264">
        <v>0</v>
      </c>
      <c r="AL170" s="264">
        <v>0</v>
      </c>
      <c r="AM170" s="264">
        <v>0</v>
      </c>
      <c r="AN170" s="264">
        <v>0</v>
      </c>
      <c r="AO170" s="264">
        <v>0</v>
      </c>
      <c r="AP170" s="264">
        <v>0</v>
      </c>
      <c r="AQ170" s="264">
        <v>0</v>
      </c>
      <c r="AR170" s="264">
        <v>0</v>
      </c>
      <c r="AS170" s="264">
        <v>0</v>
      </c>
      <c r="AT170" s="577">
        <v>0</v>
      </c>
      <c r="AU170" s="264">
        <v>0</v>
      </c>
      <c r="AV170" s="264">
        <v>0</v>
      </c>
      <c r="AW170" s="264">
        <v>0</v>
      </c>
      <c r="AX170" s="264">
        <v>0</v>
      </c>
      <c r="AY170" s="264">
        <v>0</v>
      </c>
      <c r="AZ170" s="264">
        <v>0</v>
      </c>
      <c r="BA170" s="264">
        <v>0</v>
      </c>
      <c r="BB170" s="264">
        <v>0</v>
      </c>
      <c r="BC170" s="264">
        <v>0</v>
      </c>
      <c r="BD170" s="264">
        <v>0</v>
      </c>
      <c r="BE170" s="264">
        <v>0</v>
      </c>
      <c r="BF170" s="264">
        <v>0</v>
      </c>
      <c r="BG170" s="264">
        <v>0</v>
      </c>
      <c r="BH170" s="264">
        <v>0</v>
      </c>
      <c r="BI170" s="264">
        <v>0</v>
      </c>
      <c r="BJ170" s="264">
        <v>0</v>
      </c>
      <c r="BK170" s="264">
        <v>0</v>
      </c>
      <c r="BL170" s="264">
        <v>0</v>
      </c>
      <c r="BM170" s="577">
        <v>0</v>
      </c>
      <c r="BN170" s="264">
        <v>0</v>
      </c>
      <c r="BO170" s="264">
        <v>0</v>
      </c>
      <c r="BP170" s="264">
        <v>0</v>
      </c>
      <c r="BQ170" s="264">
        <v>10445</v>
      </c>
      <c r="BR170" s="264">
        <v>10535</v>
      </c>
      <c r="BS170" s="264">
        <v>10925</v>
      </c>
      <c r="BT170" s="264">
        <v>10745</v>
      </c>
      <c r="BU170" s="264">
        <v>10793.900000000001</v>
      </c>
      <c r="BV170" s="264">
        <v>10917.400000000001</v>
      </c>
      <c r="BW170" s="264">
        <v>10785.4</v>
      </c>
      <c r="BX170" s="264">
        <v>10874.64</v>
      </c>
      <c r="BY170" s="264">
        <v>11005.1</v>
      </c>
      <c r="BZ170" s="264">
        <v>10850.53</v>
      </c>
      <c r="CA170" s="264">
        <v>10919.740000000002</v>
      </c>
      <c r="CB170" s="264">
        <v>11048.480000000001</v>
      </c>
      <c r="CC170" s="264">
        <v>23354.459999999995</v>
      </c>
      <c r="CD170" s="264">
        <v>24070.540000000005</v>
      </c>
      <c r="CE170" s="264">
        <v>18303.18</v>
      </c>
      <c r="CF170" s="577">
        <v>24802</v>
      </c>
      <c r="CG170" s="264">
        <v>0</v>
      </c>
      <c r="CH170" s="264">
        <v>0</v>
      </c>
      <c r="CI170" s="264">
        <v>0</v>
      </c>
      <c r="CJ170" s="264">
        <v>11835</v>
      </c>
      <c r="CK170" s="264">
        <v>11805</v>
      </c>
      <c r="CL170" s="264">
        <v>12560</v>
      </c>
      <c r="CM170" s="264">
        <v>12590</v>
      </c>
      <c r="CN170" s="264">
        <v>12206.74</v>
      </c>
      <c r="CO170" s="264">
        <v>12562.42</v>
      </c>
      <c r="CP170" s="264">
        <v>12276.82</v>
      </c>
      <c r="CQ170" s="264">
        <v>12360.160000000002</v>
      </c>
      <c r="CR170" s="264">
        <v>12282.189999999999</v>
      </c>
      <c r="CS170" s="264">
        <v>12008.949999999999</v>
      </c>
      <c r="CT170" s="264">
        <v>12117.67</v>
      </c>
      <c r="CU170" s="264">
        <v>12295.869999999999</v>
      </c>
      <c r="CV170" s="264">
        <v>26498.399999999998</v>
      </c>
      <c r="CW170" s="264">
        <v>27711.14</v>
      </c>
      <c r="CX170" s="264">
        <v>20622.829999999998</v>
      </c>
      <c r="CY170" s="577">
        <v>27526.600000000006</v>
      </c>
      <c r="CZ170" s="264">
        <v>0</v>
      </c>
      <c r="DA170" s="264">
        <v>0</v>
      </c>
      <c r="DB170" s="264">
        <v>0</v>
      </c>
      <c r="DC170" s="428">
        <f t="shared" si="2"/>
        <v>469635.16000000003</v>
      </c>
    </row>
    <row r="171" spans="1:107" x14ac:dyDescent="0.25">
      <c r="A171" s="297">
        <v>4799</v>
      </c>
      <c r="B171" s="347">
        <v>675136</v>
      </c>
      <c r="C171" s="297">
        <v>1028789</v>
      </c>
      <c r="D171" s="14">
        <v>1194728220</v>
      </c>
      <c r="F171" s="14" t="s">
        <v>937</v>
      </c>
      <c r="G171" s="14" t="str">
        <f>INDEX(FY2019_ALL_Targets!F:F,MATCH(B171,FY2019_ALL_Targets!B:B,0))</f>
        <v>Tarrant</v>
      </c>
      <c r="H171" s="14" t="s">
        <v>3078</v>
      </c>
      <c r="I171" s="299" t="s">
        <v>591</v>
      </c>
      <c r="J171" s="299" t="s">
        <v>945</v>
      </c>
      <c r="K171" s="299" t="s">
        <v>2692</v>
      </c>
      <c r="L171" s="264">
        <v>20150.599999999999</v>
      </c>
      <c r="M171" s="264">
        <v>19965.099999999999</v>
      </c>
      <c r="N171" s="264">
        <v>21406.699999999997</v>
      </c>
      <c r="O171" s="264">
        <v>21215.9</v>
      </c>
      <c r="P171" s="264">
        <v>20857.240000000002</v>
      </c>
      <c r="Q171" s="264">
        <v>20815.400000000001</v>
      </c>
      <c r="R171" s="264">
        <v>20513.669999999998</v>
      </c>
      <c r="S171" s="264">
        <v>21058.199999999997</v>
      </c>
      <c r="T171" s="264">
        <v>20905.66</v>
      </c>
      <c r="U171" s="264">
        <v>19739.240000000002</v>
      </c>
      <c r="V171" s="264">
        <v>19734.03</v>
      </c>
      <c r="W171" s="264">
        <v>19975.799999999996</v>
      </c>
      <c r="X171" s="264">
        <v>58156.08</v>
      </c>
      <c r="Y171" s="264">
        <v>59327.18</v>
      </c>
      <c r="Z171" s="264">
        <v>61696.86</v>
      </c>
      <c r="AA171" s="577">
        <v>58632.58</v>
      </c>
      <c r="AB171" s="264">
        <v>0</v>
      </c>
      <c r="AC171" s="264">
        <v>0</v>
      </c>
      <c r="AD171" s="264">
        <v>0</v>
      </c>
      <c r="AE171" s="264">
        <v>8840.4</v>
      </c>
      <c r="AF171" s="264">
        <v>9179.6</v>
      </c>
      <c r="AG171" s="264">
        <v>9418.1</v>
      </c>
      <c r="AH171" s="264">
        <v>9555.9</v>
      </c>
      <c r="AI171" s="264">
        <v>9089.7400000000016</v>
      </c>
      <c r="AJ171" s="264">
        <v>9393.0800000000017</v>
      </c>
      <c r="AK171" s="264">
        <v>9201.01</v>
      </c>
      <c r="AL171" s="264">
        <v>9390.0499999999993</v>
      </c>
      <c r="AM171" s="264">
        <v>9087.57</v>
      </c>
      <c r="AN171" s="264">
        <v>8803.9399999999987</v>
      </c>
      <c r="AO171" s="264">
        <v>8966.06</v>
      </c>
      <c r="AP171" s="264">
        <v>9061.27</v>
      </c>
      <c r="AQ171" s="264">
        <v>25936.770000000004</v>
      </c>
      <c r="AR171" s="264">
        <v>26447.57</v>
      </c>
      <c r="AS171" s="264">
        <v>27337.410000000003</v>
      </c>
      <c r="AT171" s="577">
        <v>26464.55</v>
      </c>
      <c r="AU171" s="264">
        <v>0</v>
      </c>
      <c r="AV171" s="264">
        <v>0</v>
      </c>
      <c r="AW171" s="264">
        <v>0</v>
      </c>
      <c r="AX171" s="264">
        <v>0</v>
      </c>
      <c r="AY171" s="264">
        <v>0</v>
      </c>
      <c r="AZ171" s="264">
        <v>0</v>
      </c>
      <c r="BA171" s="264">
        <v>0</v>
      </c>
      <c r="BB171" s="264">
        <v>0</v>
      </c>
      <c r="BC171" s="264">
        <v>0</v>
      </c>
      <c r="BD171" s="264">
        <v>0</v>
      </c>
      <c r="BE171" s="264">
        <v>0</v>
      </c>
      <c r="BF171" s="264">
        <v>0</v>
      </c>
      <c r="BG171" s="264">
        <v>0</v>
      </c>
      <c r="BH171" s="264">
        <v>0</v>
      </c>
      <c r="BI171" s="264">
        <v>0</v>
      </c>
      <c r="BJ171" s="264">
        <v>0</v>
      </c>
      <c r="BK171" s="264">
        <v>0</v>
      </c>
      <c r="BL171" s="264">
        <v>0</v>
      </c>
      <c r="BM171" s="577">
        <v>0</v>
      </c>
      <c r="BN171" s="264">
        <v>0</v>
      </c>
      <c r="BO171" s="264">
        <v>0</v>
      </c>
      <c r="BP171" s="264">
        <v>0</v>
      </c>
      <c r="BQ171" s="264">
        <v>0</v>
      </c>
      <c r="BR171" s="264">
        <v>0</v>
      </c>
      <c r="BS171" s="264">
        <v>0</v>
      </c>
      <c r="BT171" s="264">
        <v>0</v>
      </c>
      <c r="BU171" s="264">
        <v>0</v>
      </c>
      <c r="BV171" s="264">
        <v>0</v>
      </c>
      <c r="BW171" s="264">
        <v>0</v>
      </c>
      <c r="BX171" s="264">
        <v>0</v>
      </c>
      <c r="BY171" s="264">
        <v>0</v>
      </c>
      <c r="BZ171" s="264">
        <v>0</v>
      </c>
      <c r="CA171" s="264">
        <v>0</v>
      </c>
      <c r="CB171" s="264">
        <v>0</v>
      </c>
      <c r="CC171" s="264">
        <v>0</v>
      </c>
      <c r="CD171" s="264">
        <v>0</v>
      </c>
      <c r="CE171" s="264">
        <v>0</v>
      </c>
      <c r="CF171" s="577">
        <v>0</v>
      </c>
      <c r="CG171" s="264">
        <v>0</v>
      </c>
      <c r="CH171" s="264">
        <v>0</v>
      </c>
      <c r="CI171" s="264">
        <v>0</v>
      </c>
      <c r="CJ171" s="264">
        <v>0</v>
      </c>
      <c r="CK171" s="264">
        <v>0</v>
      </c>
      <c r="CL171" s="264">
        <v>0</v>
      </c>
      <c r="CM171" s="264">
        <v>0</v>
      </c>
      <c r="CN171" s="264">
        <v>0</v>
      </c>
      <c r="CO171" s="264">
        <v>0</v>
      </c>
      <c r="CP171" s="264">
        <v>0</v>
      </c>
      <c r="CQ171" s="264">
        <v>0</v>
      </c>
      <c r="CR171" s="264">
        <v>0</v>
      </c>
      <c r="CS171" s="264">
        <v>0</v>
      </c>
      <c r="CT171" s="264">
        <v>0</v>
      </c>
      <c r="CU171" s="264">
        <v>0</v>
      </c>
      <c r="CV171" s="264">
        <v>0</v>
      </c>
      <c r="CW171" s="264">
        <v>0</v>
      </c>
      <c r="CX171" s="264">
        <v>0</v>
      </c>
      <c r="CY171" s="577">
        <v>0</v>
      </c>
      <c r="CZ171" s="264">
        <v>0</v>
      </c>
      <c r="DA171" s="264">
        <v>0</v>
      </c>
      <c r="DB171" s="264">
        <v>0</v>
      </c>
      <c r="DC171" s="428">
        <f t="shared" si="2"/>
        <v>700323.26</v>
      </c>
    </row>
    <row r="172" spans="1:107" x14ac:dyDescent="0.25">
      <c r="A172" s="311">
        <v>4905</v>
      </c>
      <c r="B172" s="347">
        <v>675138</v>
      </c>
      <c r="C172" s="311">
        <v>490505</v>
      </c>
      <c r="D172" s="14">
        <v>1770519159</v>
      </c>
      <c r="F172" s="14" t="s">
        <v>920</v>
      </c>
      <c r="G172" s="14" t="str">
        <f>INDEX(FY2019_ALL_Targets!F:F,MATCH(B172,FY2019_ALL_Targets!B:B,0))</f>
        <v>Bexar</v>
      </c>
      <c r="H172" s="14" t="s">
        <v>3017</v>
      </c>
      <c r="I172" s="312" t="s">
        <v>2891</v>
      </c>
      <c r="J172" s="312" t="s">
        <v>2892</v>
      </c>
      <c r="K172" s="312" t="s">
        <v>2893</v>
      </c>
      <c r="L172" s="264">
        <v>0</v>
      </c>
      <c r="M172" s="264">
        <v>0</v>
      </c>
      <c r="N172" s="264">
        <v>0</v>
      </c>
      <c r="O172" s="264">
        <v>0</v>
      </c>
      <c r="P172" s="264">
        <v>0</v>
      </c>
      <c r="Q172" s="264">
        <v>0</v>
      </c>
      <c r="R172" s="264">
        <v>0</v>
      </c>
      <c r="S172" s="264">
        <v>0</v>
      </c>
      <c r="T172" s="264">
        <v>0</v>
      </c>
      <c r="U172" s="264">
        <v>0</v>
      </c>
      <c r="V172" s="264">
        <v>0</v>
      </c>
      <c r="W172" s="264">
        <v>0</v>
      </c>
      <c r="X172" s="264">
        <v>20894.229999999996</v>
      </c>
      <c r="Y172" s="264">
        <v>15046.110000000004</v>
      </c>
      <c r="Z172" s="264">
        <v>14156</v>
      </c>
      <c r="AA172" s="577">
        <v>13986.22</v>
      </c>
      <c r="AB172" s="264">
        <v>0</v>
      </c>
      <c r="AC172" s="264">
        <v>0</v>
      </c>
      <c r="AD172" s="264">
        <v>0</v>
      </c>
      <c r="AE172" s="264">
        <v>0</v>
      </c>
      <c r="AF172" s="264">
        <v>0</v>
      </c>
      <c r="AG172" s="264">
        <v>0</v>
      </c>
      <c r="AH172" s="264">
        <v>0</v>
      </c>
      <c r="AI172" s="264">
        <v>0</v>
      </c>
      <c r="AJ172" s="264">
        <v>0</v>
      </c>
      <c r="AK172" s="264">
        <v>0</v>
      </c>
      <c r="AL172" s="264">
        <v>0</v>
      </c>
      <c r="AM172" s="264">
        <v>0</v>
      </c>
      <c r="AN172" s="264">
        <v>0</v>
      </c>
      <c r="AO172" s="264">
        <v>0</v>
      </c>
      <c r="AP172" s="264">
        <v>0</v>
      </c>
      <c r="AQ172" s="264">
        <v>0</v>
      </c>
      <c r="AR172" s="264">
        <v>0</v>
      </c>
      <c r="AS172" s="264">
        <v>0</v>
      </c>
      <c r="AT172" s="577">
        <v>0</v>
      </c>
      <c r="AU172" s="264">
        <v>0</v>
      </c>
      <c r="AV172" s="264">
        <v>0</v>
      </c>
      <c r="AW172" s="264">
        <v>0</v>
      </c>
      <c r="AX172" s="264">
        <v>0</v>
      </c>
      <c r="AY172" s="264">
        <v>0</v>
      </c>
      <c r="AZ172" s="264">
        <v>0</v>
      </c>
      <c r="BA172" s="264">
        <v>0</v>
      </c>
      <c r="BB172" s="264">
        <v>0</v>
      </c>
      <c r="BC172" s="264">
        <v>0</v>
      </c>
      <c r="BD172" s="264">
        <v>0</v>
      </c>
      <c r="BE172" s="264">
        <v>0</v>
      </c>
      <c r="BF172" s="264">
        <v>0</v>
      </c>
      <c r="BG172" s="264">
        <v>0</v>
      </c>
      <c r="BH172" s="264">
        <v>0</v>
      </c>
      <c r="BI172" s="264">
        <v>0</v>
      </c>
      <c r="BJ172" s="264">
        <v>26835.649999999994</v>
      </c>
      <c r="BK172" s="264">
        <v>19245.500000000007</v>
      </c>
      <c r="BL172" s="264">
        <v>18683.560000000005</v>
      </c>
      <c r="BM172" s="577">
        <v>18008.39</v>
      </c>
      <c r="BN172" s="264">
        <v>0</v>
      </c>
      <c r="BO172" s="264">
        <v>0</v>
      </c>
      <c r="BP172" s="264">
        <v>0</v>
      </c>
      <c r="BQ172" s="264">
        <v>0</v>
      </c>
      <c r="BR172" s="264">
        <v>0</v>
      </c>
      <c r="BS172" s="264">
        <v>0</v>
      </c>
      <c r="BT172" s="264">
        <v>0</v>
      </c>
      <c r="BU172" s="264">
        <v>0</v>
      </c>
      <c r="BV172" s="264">
        <v>0</v>
      </c>
      <c r="BW172" s="264">
        <v>0</v>
      </c>
      <c r="BX172" s="264">
        <v>0</v>
      </c>
      <c r="BY172" s="264">
        <v>0</v>
      </c>
      <c r="BZ172" s="264">
        <v>0</v>
      </c>
      <c r="CA172" s="264">
        <v>0</v>
      </c>
      <c r="CB172" s="264">
        <v>0</v>
      </c>
      <c r="CC172" s="264">
        <v>45730.499999999993</v>
      </c>
      <c r="CD172" s="264">
        <v>32530.829999999998</v>
      </c>
      <c r="CE172" s="264">
        <v>32494.639999999999</v>
      </c>
      <c r="CF172" s="577">
        <v>30473.330000000005</v>
      </c>
      <c r="CG172" s="264">
        <v>0</v>
      </c>
      <c r="CH172" s="264">
        <v>0</v>
      </c>
      <c r="CI172" s="264">
        <v>0</v>
      </c>
      <c r="CJ172" s="264">
        <v>0</v>
      </c>
      <c r="CK172" s="264">
        <v>0</v>
      </c>
      <c r="CL172" s="264">
        <v>0</v>
      </c>
      <c r="CM172" s="264">
        <v>0</v>
      </c>
      <c r="CN172" s="264">
        <v>0</v>
      </c>
      <c r="CO172" s="264">
        <v>0</v>
      </c>
      <c r="CP172" s="264">
        <v>0</v>
      </c>
      <c r="CQ172" s="264">
        <v>0</v>
      </c>
      <c r="CR172" s="264">
        <v>0</v>
      </c>
      <c r="CS172" s="264">
        <v>0</v>
      </c>
      <c r="CT172" s="264">
        <v>0</v>
      </c>
      <c r="CU172" s="264">
        <v>0</v>
      </c>
      <c r="CV172" s="264">
        <v>0</v>
      </c>
      <c r="CW172" s="264">
        <v>0</v>
      </c>
      <c r="CX172" s="264">
        <v>0</v>
      </c>
      <c r="CY172" s="577">
        <v>0</v>
      </c>
      <c r="CZ172" s="264">
        <v>0</v>
      </c>
      <c r="DA172" s="264">
        <v>0</v>
      </c>
      <c r="DB172" s="264">
        <v>0</v>
      </c>
      <c r="DC172" s="428">
        <f t="shared" si="2"/>
        <v>288084.95999999996</v>
      </c>
    </row>
    <row r="173" spans="1:107" x14ac:dyDescent="0.25">
      <c r="A173" s="297">
        <v>5262</v>
      </c>
      <c r="B173" s="347">
        <v>675139</v>
      </c>
      <c r="C173" s="297">
        <v>1026188</v>
      </c>
      <c r="D173" s="14">
        <v>1104233592</v>
      </c>
      <c r="F173" s="14" t="s">
        <v>925</v>
      </c>
      <c r="G173" s="14" t="str">
        <f>INDEX(FY2019_ALL_Targets!F:F,MATCH(B173,FY2019_ALL_Targets!B:B,0))</f>
        <v>MRSA Central</v>
      </c>
      <c r="H173" s="14" t="s">
        <v>3079</v>
      </c>
      <c r="I173" s="299" t="s">
        <v>2631</v>
      </c>
      <c r="J173" s="299" t="s">
        <v>938</v>
      </c>
      <c r="K173" s="299" t="s">
        <v>2632</v>
      </c>
      <c r="L173" s="264">
        <v>0</v>
      </c>
      <c r="M173" s="264">
        <v>0</v>
      </c>
      <c r="N173" s="264">
        <v>0</v>
      </c>
      <c r="O173" s="264">
        <v>0</v>
      </c>
      <c r="P173" s="264">
        <v>0</v>
      </c>
      <c r="Q173" s="264">
        <v>0</v>
      </c>
      <c r="R173" s="264">
        <v>0</v>
      </c>
      <c r="S173" s="264">
        <v>0</v>
      </c>
      <c r="T173" s="264">
        <v>0</v>
      </c>
      <c r="U173" s="264">
        <v>0</v>
      </c>
      <c r="V173" s="264">
        <v>0</v>
      </c>
      <c r="W173" s="264">
        <v>0</v>
      </c>
      <c r="X173" s="264">
        <v>0</v>
      </c>
      <c r="Y173" s="264">
        <v>0</v>
      </c>
      <c r="Z173" s="264">
        <v>0</v>
      </c>
      <c r="AA173" s="577">
        <v>0</v>
      </c>
      <c r="AB173" s="264">
        <v>0</v>
      </c>
      <c r="AC173" s="264">
        <v>0</v>
      </c>
      <c r="AD173" s="264">
        <v>0</v>
      </c>
      <c r="AE173" s="264">
        <v>0</v>
      </c>
      <c r="AF173" s="264">
        <v>0</v>
      </c>
      <c r="AG173" s="264">
        <v>0</v>
      </c>
      <c r="AH173" s="264">
        <v>0</v>
      </c>
      <c r="AI173" s="264">
        <v>0</v>
      </c>
      <c r="AJ173" s="264">
        <v>0</v>
      </c>
      <c r="AK173" s="264">
        <v>0</v>
      </c>
      <c r="AL173" s="264">
        <v>0</v>
      </c>
      <c r="AM173" s="264">
        <v>0</v>
      </c>
      <c r="AN173" s="264">
        <v>0</v>
      </c>
      <c r="AO173" s="264">
        <v>0</v>
      </c>
      <c r="AP173" s="264">
        <v>0</v>
      </c>
      <c r="AQ173" s="264">
        <v>0</v>
      </c>
      <c r="AR173" s="264">
        <v>0</v>
      </c>
      <c r="AS173" s="264">
        <v>0</v>
      </c>
      <c r="AT173" s="577">
        <v>0</v>
      </c>
      <c r="AU173" s="264">
        <v>0</v>
      </c>
      <c r="AV173" s="264">
        <v>0</v>
      </c>
      <c r="AW173" s="264">
        <v>0</v>
      </c>
      <c r="AX173" s="264">
        <v>0</v>
      </c>
      <c r="AY173" s="264">
        <v>0</v>
      </c>
      <c r="AZ173" s="264">
        <v>0</v>
      </c>
      <c r="BA173" s="264">
        <v>0</v>
      </c>
      <c r="BB173" s="264">
        <v>0</v>
      </c>
      <c r="BC173" s="264">
        <v>0</v>
      </c>
      <c r="BD173" s="264">
        <v>0</v>
      </c>
      <c r="BE173" s="264">
        <v>0</v>
      </c>
      <c r="BF173" s="264">
        <v>0</v>
      </c>
      <c r="BG173" s="264">
        <v>0</v>
      </c>
      <c r="BH173" s="264">
        <v>0</v>
      </c>
      <c r="BI173" s="264">
        <v>0</v>
      </c>
      <c r="BJ173" s="264">
        <v>0</v>
      </c>
      <c r="BK173" s="264">
        <v>0</v>
      </c>
      <c r="BL173" s="264">
        <v>0</v>
      </c>
      <c r="BM173" s="577">
        <v>0</v>
      </c>
      <c r="BN173" s="264">
        <v>0</v>
      </c>
      <c r="BO173" s="264">
        <v>0</v>
      </c>
      <c r="BP173" s="264">
        <v>0</v>
      </c>
      <c r="BQ173" s="264">
        <v>12053.529999999999</v>
      </c>
      <c r="BR173" s="264">
        <v>12157.39</v>
      </c>
      <c r="BS173" s="264">
        <v>12607.449999999999</v>
      </c>
      <c r="BT173" s="264">
        <v>12399.73</v>
      </c>
      <c r="BU173" s="264">
        <v>12454.5</v>
      </c>
      <c r="BV173" s="264">
        <v>12597.000000000002</v>
      </c>
      <c r="BW173" s="264">
        <v>12435.36</v>
      </c>
      <c r="BX173" s="264">
        <v>993.03</v>
      </c>
      <c r="BY173" s="264">
        <v>555.12000000000012</v>
      </c>
      <c r="BZ173" s="264">
        <v>182.85000000000002</v>
      </c>
      <c r="CA173" s="264">
        <v>114.24000000000001</v>
      </c>
      <c r="CB173" s="264">
        <v>74.31</v>
      </c>
      <c r="CC173" s="264">
        <v>34776.449999999997</v>
      </c>
      <c r="CD173" s="264">
        <v>28123.400000000009</v>
      </c>
      <c r="CE173" s="264">
        <v>18347.349999999999</v>
      </c>
      <c r="CF173" s="577">
        <v>17899.66</v>
      </c>
      <c r="CG173" s="264">
        <v>0</v>
      </c>
      <c r="CH173" s="264">
        <v>0</v>
      </c>
      <c r="CI173" s="264">
        <v>0</v>
      </c>
      <c r="CJ173" s="264">
        <v>13657.589999999998</v>
      </c>
      <c r="CK173" s="264">
        <v>13622.969999999998</v>
      </c>
      <c r="CL173" s="264">
        <v>14494.239999999998</v>
      </c>
      <c r="CM173" s="264">
        <v>14528.859999999999</v>
      </c>
      <c r="CN173" s="264">
        <v>14084.699999999999</v>
      </c>
      <c r="CO173" s="264">
        <v>14495.1</v>
      </c>
      <c r="CP173" s="264">
        <v>14154.78</v>
      </c>
      <c r="CQ173" s="264">
        <v>987.84</v>
      </c>
      <c r="CR173" s="264">
        <v>629.34</v>
      </c>
      <c r="CS173" s="264">
        <v>217.23000000000002</v>
      </c>
      <c r="CT173" s="264">
        <v>80.010000000000005</v>
      </c>
      <c r="CU173" s="264">
        <v>131.4</v>
      </c>
      <c r="CV173" s="264">
        <v>39458.000000000007</v>
      </c>
      <c r="CW173" s="264">
        <v>32341.840000000011</v>
      </c>
      <c r="CX173" s="264">
        <v>20615.000000000004</v>
      </c>
      <c r="CY173" s="577">
        <v>19860.46</v>
      </c>
      <c r="CZ173" s="264">
        <v>0</v>
      </c>
      <c r="DA173" s="264">
        <v>0</v>
      </c>
      <c r="DB173" s="264">
        <v>0</v>
      </c>
      <c r="DC173" s="428">
        <f t="shared" si="2"/>
        <v>401130.7300000001</v>
      </c>
    </row>
    <row r="174" spans="1:107" x14ac:dyDescent="0.25">
      <c r="A174" s="311">
        <v>4025</v>
      </c>
      <c r="B174" s="347">
        <v>675141</v>
      </c>
      <c r="C174" s="311">
        <v>1026187</v>
      </c>
      <c r="D174" s="14">
        <v>1760899157</v>
      </c>
      <c r="F174" s="14" t="s">
        <v>925</v>
      </c>
      <c r="G174" s="14" t="str">
        <f>INDEX(FY2019_ALL_Targets!F:F,MATCH(B174,FY2019_ALL_Targets!B:B,0))</f>
        <v>MRSA Central</v>
      </c>
      <c r="H174" s="14" t="s">
        <v>3038</v>
      </c>
      <c r="I174" s="312" t="s">
        <v>418</v>
      </c>
      <c r="J174" s="312" t="s">
        <v>938</v>
      </c>
      <c r="K174" s="312" t="s">
        <v>2390</v>
      </c>
      <c r="L174" s="264">
        <v>0</v>
      </c>
      <c r="M174" s="264">
        <v>0</v>
      </c>
      <c r="N174" s="264">
        <v>0</v>
      </c>
      <c r="O174" s="264">
        <v>0</v>
      </c>
      <c r="P174" s="264">
        <v>0</v>
      </c>
      <c r="Q174" s="264">
        <v>0</v>
      </c>
      <c r="R174" s="264">
        <v>0</v>
      </c>
      <c r="S174" s="264">
        <v>0</v>
      </c>
      <c r="T174" s="264">
        <v>0</v>
      </c>
      <c r="U174" s="264">
        <v>0</v>
      </c>
      <c r="V174" s="264">
        <v>0</v>
      </c>
      <c r="W174" s="264">
        <v>0</v>
      </c>
      <c r="X174" s="264">
        <v>0</v>
      </c>
      <c r="Y174" s="264">
        <v>0</v>
      </c>
      <c r="Z174" s="264">
        <v>0</v>
      </c>
      <c r="AA174" s="577">
        <v>0</v>
      </c>
      <c r="AB174" s="264">
        <v>0</v>
      </c>
      <c r="AC174" s="264">
        <v>0</v>
      </c>
      <c r="AD174" s="264">
        <v>0</v>
      </c>
      <c r="AE174" s="264">
        <v>0</v>
      </c>
      <c r="AF174" s="264">
        <v>0</v>
      </c>
      <c r="AG174" s="264">
        <v>0</v>
      </c>
      <c r="AH174" s="264">
        <v>0</v>
      </c>
      <c r="AI174" s="264">
        <v>0</v>
      </c>
      <c r="AJ174" s="264">
        <v>0</v>
      </c>
      <c r="AK174" s="264">
        <v>0</v>
      </c>
      <c r="AL174" s="264">
        <v>0</v>
      </c>
      <c r="AM174" s="264">
        <v>0</v>
      </c>
      <c r="AN174" s="264">
        <v>0</v>
      </c>
      <c r="AO174" s="264">
        <v>0</v>
      </c>
      <c r="AP174" s="264">
        <v>0</v>
      </c>
      <c r="AQ174" s="264">
        <v>0</v>
      </c>
      <c r="AR174" s="264">
        <v>0</v>
      </c>
      <c r="AS174" s="264">
        <v>0</v>
      </c>
      <c r="AT174" s="577">
        <v>0</v>
      </c>
      <c r="AU174" s="264">
        <v>0</v>
      </c>
      <c r="AV174" s="264">
        <v>0</v>
      </c>
      <c r="AW174" s="264">
        <v>0</v>
      </c>
      <c r="AX174" s="264">
        <v>0</v>
      </c>
      <c r="AY174" s="264">
        <v>0</v>
      </c>
      <c r="AZ174" s="264">
        <v>0</v>
      </c>
      <c r="BA174" s="264">
        <v>0</v>
      </c>
      <c r="BB174" s="264">
        <v>0</v>
      </c>
      <c r="BC174" s="264">
        <v>0</v>
      </c>
      <c r="BD174" s="264">
        <v>0</v>
      </c>
      <c r="BE174" s="264">
        <v>0</v>
      </c>
      <c r="BF174" s="264">
        <v>0</v>
      </c>
      <c r="BG174" s="264">
        <v>0</v>
      </c>
      <c r="BH174" s="264">
        <v>0</v>
      </c>
      <c r="BI174" s="264">
        <v>0</v>
      </c>
      <c r="BJ174" s="264">
        <v>0</v>
      </c>
      <c r="BK174" s="264">
        <v>0</v>
      </c>
      <c r="BL174" s="264">
        <v>0</v>
      </c>
      <c r="BM174" s="577">
        <v>0</v>
      </c>
      <c r="BN174" s="264">
        <v>0</v>
      </c>
      <c r="BO174" s="264">
        <v>0</v>
      </c>
      <c r="BP174" s="264">
        <v>0</v>
      </c>
      <c r="BQ174" s="264">
        <v>29162.440000000002</v>
      </c>
      <c r="BR174" s="264">
        <v>29413.72</v>
      </c>
      <c r="BS174" s="264">
        <v>30502.600000000002</v>
      </c>
      <c r="BT174" s="264">
        <v>30000.04</v>
      </c>
      <c r="BU174" s="264">
        <v>30131.149999999998</v>
      </c>
      <c r="BV174" s="264">
        <v>30475.899999999998</v>
      </c>
      <c r="BW174" s="264">
        <v>30099.85</v>
      </c>
      <c r="BX174" s="264">
        <v>2402.7399999999998</v>
      </c>
      <c r="BY174" s="264">
        <v>1343.5499999999997</v>
      </c>
      <c r="BZ174" s="264">
        <v>442.47999999999996</v>
      </c>
      <c r="CA174" s="264">
        <v>276.44</v>
      </c>
      <c r="CB174" s="264">
        <v>179.82999999999998</v>
      </c>
      <c r="CC174" s="264">
        <v>71339.579999999987</v>
      </c>
      <c r="CD174" s="264">
        <v>48482.969999999987</v>
      </c>
      <c r="CE174" s="264">
        <v>43431.970000000008</v>
      </c>
      <c r="CF174" s="577">
        <v>62132.87999999999</v>
      </c>
      <c r="CG174" s="264">
        <v>0</v>
      </c>
      <c r="CH174" s="264">
        <v>0</v>
      </c>
      <c r="CI174" s="264">
        <v>0</v>
      </c>
      <c r="CJ174" s="264">
        <v>33043.32</v>
      </c>
      <c r="CK174" s="264">
        <v>32959.560000000005</v>
      </c>
      <c r="CL174" s="264">
        <v>35067.519999999997</v>
      </c>
      <c r="CM174" s="264">
        <v>35151.280000000006</v>
      </c>
      <c r="CN174" s="264">
        <v>34075.089999999997</v>
      </c>
      <c r="CO174" s="264">
        <v>35067.97</v>
      </c>
      <c r="CP174" s="264">
        <v>34261.97</v>
      </c>
      <c r="CQ174" s="264">
        <v>2390.31</v>
      </c>
      <c r="CR174" s="264">
        <v>1523.1399999999999</v>
      </c>
      <c r="CS174" s="264">
        <v>525.69999999999993</v>
      </c>
      <c r="CT174" s="264">
        <v>193.62</v>
      </c>
      <c r="CU174" s="264">
        <v>317.96999999999997</v>
      </c>
      <c r="CV174" s="264">
        <v>80943.199999999997</v>
      </c>
      <c r="CW174" s="264">
        <v>55705.119999999966</v>
      </c>
      <c r="CX174" s="264">
        <v>48966.819999999992</v>
      </c>
      <c r="CY174" s="577">
        <v>68956.680000000008</v>
      </c>
      <c r="CZ174" s="264">
        <v>0</v>
      </c>
      <c r="DA174" s="264">
        <v>0</v>
      </c>
      <c r="DB174" s="264">
        <v>0</v>
      </c>
      <c r="DC174" s="428">
        <f t="shared" si="2"/>
        <v>938967.4099999998</v>
      </c>
    </row>
    <row r="175" spans="1:107" x14ac:dyDescent="0.25">
      <c r="A175" s="297">
        <v>4608</v>
      </c>
      <c r="B175" s="347">
        <v>675151</v>
      </c>
      <c r="C175" s="297">
        <v>1015207</v>
      </c>
      <c r="D175" s="14">
        <v>1033316203</v>
      </c>
      <c r="F175" s="14" t="s">
        <v>939</v>
      </c>
      <c r="G175" s="14" t="str">
        <f>INDEX(FY2019_ALL_Targets!F:F,MATCH(B175,FY2019_ALL_Targets!B:B,0))</f>
        <v>MRSA Northeast</v>
      </c>
      <c r="H175" s="14" t="s">
        <v>3100</v>
      </c>
      <c r="I175" s="299" t="s">
        <v>542</v>
      </c>
      <c r="J175" s="299" t="s">
        <v>945</v>
      </c>
      <c r="K175" s="299" t="s">
        <v>543</v>
      </c>
      <c r="L175" s="264">
        <v>0</v>
      </c>
      <c r="M175" s="264">
        <v>0</v>
      </c>
      <c r="N175" s="264">
        <v>0</v>
      </c>
      <c r="O175" s="264">
        <v>0</v>
      </c>
      <c r="P175" s="264">
        <v>0</v>
      </c>
      <c r="Q175" s="264">
        <v>0</v>
      </c>
      <c r="R175" s="264">
        <v>0</v>
      </c>
      <c r="S175" s="264">
        <v>0</v>
      </c>
      <c r="T175" s="264">
        <v>0</v>
      </c>
      <c r="U175" s="264">
        <v>0</v>
      </c>
      <c r="V175" s="264">
        <v>0</v>
      </c>
      <c r="W175" s="264">
        <v>0</v>
      </c>
      <c r="X175" s="264">
        <v>0</v>
      </c>
      <c r="Y175" s="264">
        <v>0</v>
      </c>
      <c r="Z175" s="264">
        <v>0</v>
      </c>
      <c r="AA175" s="577">
        <v>0</v>
      </c>
      <c r="AB175" s="264">
        <v>0</v>
      </c>
      <c r="AC175" s="264">
        <v>0</v>
      </c>
      <c r="AD175" s="264">
        <v>0</v>
      </c>
      <c r="AE175" s="264">
        <v>8573.119999999999</v>
      </c>
      <c r="AF175" s="264">
        <v>8760.2899999999991</v>
      </c>
      <c r="AG175" s="264">
        <v>9182.34</v>
      </c>
      <c r="AH175" s="264">
        <v>9175</v>
      </c>
      <c r="AI175" s="264">
        <v>9154.9800000000014</v>
      </c>
      <c r="AJ175" s="264">
        <v>8905.2000000000007</v>
      </c>
      <c r="AK175" s="264">
        <v>9072.9699999999993</v>
      </c>
      <c r="AL175" s="264">
        <v>9435.02</v>
      </c>
      <c r="AM175" s="264">
        <v>9208.59</v>
      </c>
      <c r="AN175" s="264">
        <v>9245</v>
      </c>
      <c r="AO175" s="264">
        <v>9158.6</v>
      </c>
      <c r="AP175" s="264">
        <v>9439.9300000000021</v>
      </c>
      <c r="AQ175" s="264">
        <v>25143</v>
      </c>
      <c r="AR175" s="264">
        <v>26221.940000000002</v>
      </c>
      <c r="AS175" s="264">
        <v>26964.959999999999</v>
      </c>
      <c r="AT175" s="577">
        <v>26957.040000000001</v>
      </c>
      <c r="AU175" s="264">
        <v>0</v>
      </c>
      <c r="AV175" s="264">
        <v>0</v>
      </c>
      <c r="AW175" s="264">
        <v>0</v>
      </c>
      <c r="AX175" s="264">
        <v>0</v>
      </c>
      <c r="AY175" s="264">
        <v>0</v>
      </c>
      <c r="AZ175" s="264">
        <v>0</v>
      </c>
      <c r="BA175" s="264">
        <v>0</v>
      </c>
      <c r="BB175" s="264">
        <v>0</v>
      </c>
      <c r="BC175" s="264">
        <v>0</v>
      </c>
      <c r="BD175" s="264">
        <v>0</v>
      </c>
      <c r="BE175" s="264">
        <v>0</v>
      </c>
      <c r="BF175" s="264">
        <v>0</v>
      </c>
      <c r="BG175" s="264">
        <v>0</v>
      </c>
      <c r="BH175" s="264">
        <v>0</v>
      </c>
      <c r="BI175" s="264">
        <v>0</v>
      </c>
      <c r="BJ175" s="264">
        <v>0</v>
      </c>
      <c r="BK175" s="264">
        <v>0</v>
      </c>
      <c r="BL175" s="264">
        <v>0</v>
      </c>
      <c r="BM175" s="577">
        <v>0</v>
      </c>
      <c r="BN175" s="264">
        <v>0</v>
      </c>
      <c r="BO175" s="264">
        <v>0</v>
      </c>
      <c r="BP175" s="264">
        <v>0</v>
      </c>
      <c r="BQ175" s="264">
        <v>0</v>
      </c>
      <c r="BR175" s="264">
        <v>0</v>
      </c>
      <c r="BS175" s="264">
        <v>0</v>
      </c>
      <c r="BT175" s="264">
        <v>0</v>
      </c>
      <c r="BU175" s="264">
        <v>0</v>
      </c>
      <c r="BV175" s="264">
        <v>0</v>
      </c>
      <c r="BW175" s="264">
        <v>0</v>
      </c>
      <c r="BX175" s="264">
        <v>0</v>
      </c>
      <c r="BY175" s="264">
        <v>0</v>
      </c>
      <c r="BZ175" s="264">
        <v>0</v>
      </c>
      <c r="CA175" s="264">
        <v>0</v>
      </c>
      <c r="CB175" s="264">
        <v>0</v>
      </c>
      <c r="CC175" s="264">
        <v>0</v>
      </c>
      <c r="CD175" s="264">
        <v>0</v>
      </c>
      <c r="CE175" s="264">
        <v>0</v>
      </c>
      <c r="CF175" s="577">
        <v>0</v>
      </c>
      <c r="CG175" s="264">
        <v>0</v>
      </c>
      <c r="CH175" s="264">
        <v>0</v>
      </c>
      <c r="CI175" s="264">
        <v>0</v>
      </c>
      <c r="CJ175" s="264">
        <v>12683.52</v>
      </c>
      <c r="CK175" s="264">
        <v>12800.96</v>
      </c>
      <c r="CL175" s="264">
        <v>13178.97</v>
      </c>
      <c r="CM175" s="264">
        <v>13322.1</v>
      </c>
      <c r="CN175" s="264">
        <v>13115.26</v>
      </c>
      <c r="CO175" s="264">
        <v>12861.86</v>
      </c>
      <c r="CP175" s="264">
        <v>13551.93</v>
      </c>
      <c r="CQ175" s="264">
        <v>13856.130000000001</v>
      </c>
      <c r="CR175" s="264">
        <v>13496.43</v>
      </c>
      <c r="CS175" s="264">
        <v>13292.18</v>
      </c>
      <c r="CT175" s="264">
        <v>13029.890000000001</v>
      </c>
      <c r="CU175" s="264">
        <v>13344.750000000002</v>
      </c>
      <c r="CV175" s="264">
        <v>36661.800000000003</v>
      </c>
      <c r="CW175" s="264">
        <v>37831.100000000013</v>
      </c>
      <c r="CX175" s="264">
        <v>39796.730000000003</v>
      </c>
      <c r="CY175" s="577">
        <v>38402.93</v>
      </c>
      <c r="CZ175" s="264">
        <v>0</v>
      </c>
      <c r="DA175" s="264">
        <v>0</v>
      </c>
      <c r="DB175" s="264">
        <v>0</v>
      </c>
      <c r="DC175" s="428">
        <f t="shared" si="2"/>
        <v>525824.52</v>
      </c>
    </row>
    <row r="176" spans="1:107" x14ac:dyDescent="0.25">
      <c r="A176" s="313">
        <v>5078</v>
      </c>
      <c r="B176" s="347">
        <v>675153</v>
      </c>
      <c r="C176" s="313">
        <v>1026276</v>
      </c>
      <c r="D176" s="14">
        <v>1588063820</v>
      </c>
      <c r="F176" s="14" t="s">
        <v>937</v>
      </c>
      <c r="G176" s="14" t="str">
        <f>INDEX(FY2019_ALL_Targets!F:F,MATCH(B176,FY2019_ALL_Targets!B:B,0))</f>
        <v>Tarrant</v>
      </c>
      <c r="H176" s="14" t="s">
        <v>3009</v>
      </c>
      <c r="I176" s="314" t="s">
        <v>2512</v>
      </c>
      <c r="J176" s="314" t="s">
        <v>997</v>
      </c>
      <c r="K176" s="314" t="s">
        <v>2513</v>
      </c>
      <c r="L176" s="264">
        <v>34940.379999999997</v>
      </c>
      <c r="M176" s="264">
        <v>34618.730000000003</v>
      </c>
      <c r="N176" s="264">
        <v>37118.409999999996</v>
      </c>
      <c r="O176" s="264">
        <v>36787.57</v>
      </c>
      <c r="P176" s="264">
        <v>36211.040000000001</v>
      </c>
      <c r="Q176" s="264">
        <v>36138.400000000001</v>
      </c>
      <c r="R176" s="264">
        <v>35578.920000000006</v>
      </c>
      <c r="S176" s="264">
        <v>36540.85</v>
      </c>
      <c r="T176" s="264">
        <v>36275.089999999997</v>
      </c>
      <c r="U176" s="264">
        <v>34250.959999999999</v>
      </c>
      <c r="V176" s="264">
        <v>34242</v>
      </c>
      <c r="W176" s="264">
        <v>34661.619999999995</v>
      </c>
      <c r="X176" s="264">
        <v>78005.759999999995</v>
      </c>
      <c r="Y176" s="264">
        <v>80926.209999999992</v>
      </c>
      <c r="Z176" s="264">
        <v>84083.63</v>
      </c>
      <c r="AA176" s="577">
        <v>79900.739999999991</v>
      </c>
      <c r="AB176" s="264">
        <v>0</v>
      </c>
      <c r="AC176" s="264">
        <v>0</v>
      </c>
      <c r="AD176" s="264">
        <v>0</v>
      </c>
      <c r="AE176" s="264">
        <v>15328.92</v>
      </c>
      <c r="AF176" s="264">
        <v>15917.08</v>
      </c>
      <c r="AG176" s="264">
        <v>16330.63</v>
      </c>
      <c r="AH176" s="264">
        <v>16569.57</v>
      </c>
      <c r="AI176" s="264">
        <v>15781.039999999999</v>
      </c>
      <c r="AJ176" s="264">
        <v>16307.68</v>
      </c>
      <c r="AK176" s="264">
        <v>15958.28</v>
      </c>
      <c r="AL176" s="264">
        <v>16293.929999999998</v>
      </c>
      <c r="AM176" s="264">
        <v>15768.439999999999</v>
      </c>
      <c r="AN176" s="264">
        <v>15276.33</v>
      </c>
      <c r="AO176" s="264">
        <v>15557.679999999998</v>
      </c>
      <c r="AP176" s="264">
        <v>15722.879999999997</v>
      </c>
      <c r="AQ176" s="264">
        <v>34789.439999999995</v>
      </c>
      <c r="AR176" s="264">
        <v>36075.909999999989</v>
      </c>
      <c r="AS176" s="264">
        <v>37258.159999999996</v>
      </c>
      <c r="AT176" s="577">
        <v>36064.869999999995</v>
      </c>
      <c r="AU176" s="264">
        <v>0</v>
      </c>
      <c r="AV176" s="264">
        <v>0</v>
      </c>
      <c r="AW176" s="264">
        <v>0</v>
      </c>
      <c r="AX176" s="264">
        <v>0</v>
      </c>
      <c r="AY176" s="264">
        <v>0</v>
      </c>
      <c r="AZ176" s="264">
        <v>0</v>
      </c>
      <c r="BA176" s="264">
        <v>0</v>
      </c>
      <c r="BB176" s="264">
        <v>0</v>
      </c>
      <c r="BC176" s="264">
        <v>0</v>
      </c>
      <c r="BD176" s="264">
        <v>0</v>
      </c>
      <c r="BE176" s="264">
        <v>0</v>
      </c>
      <c r="BF176" s="264">
        <v>0</v>
      </c>
      <c r="BG176" s="264">
        <v>0</v>
      </c>
      <c r="BH176" s="264">
        <v>0</v>
      </c>
      <c r="BI176" s="264">
        <v>0</v>
      </c>
      <c r="BJ176" s="264">
        <v>0</v>
      </c>
      <c r="BK176" s="264">
        <v>0</v>
      </c>
      <c r="BL176" s="264">
        <v>0</v>
      </c>
      <c r="BM176" s="577">
        <v>0</v>
      </c>
      <c r="BN176" s="264">
        <v>0</v>
      </c>
      <c r="BO176" s="264">
        <v>0</v>
      </c>
      <c r="BP176" s="264">
        <v>0</v>
      </c>
      <c r="BQ176" s="264">
        <v>0</v>
      </c>
      <c r="BR176" s="264">
        <v>0</v>
      </c>
      <c r="BS176" s="264">
        <v>0</v>
      </c>
      <c r="BT176" s="264">
        <v>0</v>
      </c>
      <c r="BU176" s="264">
        <v>0</v>
      </c>
      <c r="BV176" s="264">
        <v>0</v>
      </c>
      <c r="BW176" s="264">
        <v>0</v>
      </c>
      <c r="BX176" s="264">
        <v>0</v>
      </c>
      <c r="BY176" s="264">
        <v>0</v>
      </c>
      <c r="BZ176" s="264">
        <v>0</v>
      </c>
      <c r="CA176" s="264">
        <v>0</v>
      </c>
      <c r="CB176" s="264">
        <v>0</v>
      </c>
      <c r="CC176" s="264">
        <v>0</v>
      </c>
      <c r="CD176" s="264">
        <v>0</v>
      </c>
      <c r="CE176" s="264">
        <v>0</v>
      </c>
      <c r="CF176" s="577">
        <v>0</v>
      </c>
      <c r="CG176" s="264">
        <v>0</v>
      </c>
      <c r="CH176" s="264">
        <v>0</v>
      </c>
      <c r="CI176" s="264">
        <v>0</v>
      </c>
      <c r="CJ176" s="264">
        <v>0</v>
      </c>
      <c r="CK176" s="264">
        <v>0</v>
      </c>
      <c r="CL176" s="264">
        <v>0</v>
      </c>
      <c r="CM176" s="264">
        <v>0</v>
      </c>
      <c r="CN176" s="264">
        <v>0</v>
      </c>
      <c r="CO176" s="264">
        <v>0</v>
      </c>
      <c r="CP176" s="264">
        <v>0</v>
      </c>
      <c r="CQ176" s="264">
        <v>0</v>
      </c>
      <c r="CR176" s="264">
        <v>0</v>
      </c>
      <c r="CS176" s="264">
        <v>0</v>
      </c>
      <c r="CT176" s="264">
        <v>0</v>
      </c>
      <c r="CU176" s="264">
        <v>0</v>
      </c>
      <c r="CV176" s="264">
        <v>0</v>
      </c>
      <c r="CW176" s="264">
        <v>0</v>
      </c>
      <c r="CX176" s="264">
        <v>0</v>
      </c>
      <c r="CY176" s="577">
        <v>0</v>
      </c>
      <c r="CZ176" s="264">
        <v>0</v>
      </c>
      <c r="DA176" s="264">
        <v>0</v>
      </c>
      <c r="DB176" s="264">
        <v>0</v>
      </c>
      <c r="DC176" s="428">
        <f t="shared" si="2"/>
        <v>1085281.1499999999</v>
      </c>
    </row>
    <row r="177" spans="1:107" x14ac:dyDescent="0.25">
      <c r="A177" s="297">
        <v>5302</v>
      </c>
      <c r="B177" s="347">
        <v>675159</v>
      </c>
      <c r="C177" s="297">
        <v>1025756</v>
      </c>
      <c r="D177" s="14">
        <v>1801217997</v>
      </c>
      <c r="F177" s="14" t="s">
        <v>925</v>
      </c>
      <c r="G177" s="14" t="str">
        <f>INDEX(FY2019_ALL_Targets!F:F,MATCH(B177,FY2019_ALL_Targets!B:B,0))</f>
        <v>MRSA Central</v>
      </c>
      <c r="H177" s="14" t="s">
        <v>3029</v>
      </c>
      <c r="I177" s="299" t="s">
        <v>757</v>
      </c>
      <c r="J177" s="299" t="s">
        <v>933</v>
      </c>
      <c r="K177" s="299" t="s">
        <v>758</v>
      </c>
      <c r="L177" s="264">
        <v>0</v>
      </c>
      <c r="M177" s="264">
        <v>0</v>
      </c>
      <c r="N177" s="264">
        <v>0</v>
      </c>
      <c r="O177" s="264">
        <v>0</v>
      </c>
      <c r="P177" s="264">
        <v>0</v>
      </c>
      <c r="Q177" s="264">
        <v>0</v>
      </c>
      <c r="R177" s="264">
        <v>0</v>
      </c>
      <c r="S177" s="264">
        <v>0</v>
      </c>
      <c r="T177" s="264">
        <v>0</v>
      </c>
      <c r="U177" s="264">
        <v>0</v>
      </c>
      <c r="V177" s="264">
        <v>0</v>
      </c>
      <c r="W177" s="264">
        <v>0</v>
      </c>
      <c r="X177" s="264">
        <v>0</v>
      </c>
      <c r="Y177" s="264">
        <v>0</v>
      </c>
      <c r="Z177" s="264">
        <v>0</v>
      </c>
      <c r="AA177" s="577">
        <v>0</v>
      </c>
      <c r="AB177" s="264">
        <v>0</v>
      </c>
      <c r="AC177" s="264">
        <v>0</v>
      </c>
      <c r="AD177" s="264">
        <v>0</v>
      </c>
      <c r="AE177" s="264">
        <v>0</v>
      </c>
      <c r="AF177" s="264">
        <v>0</v>
      </c>
      <c r="AG177" s="264">
        <v>0</v>
      </c>
      <c r="AH177" s="264">
        <v>0</v>
      </c>
      <c r="AI177" s="264">
        <v>0</v>
      </c>
      <c r="AJ177" s="264">
        <v>0</v>
      </c>
      <c r="AK177" s="264">
        <v>0</v>
      </c>
      <c r="AL177" s="264">
        <v>0</v>
      </c>
      <c r="AM177" s="264">
        <v>0</v>
      </c>
      <c r="AN177" s="264">
        <v>0</v>
      </c>
      <c r="AO177" s="264">
        <v>0</v>
      </c>
      <c r="AP177" s="264">
        <v>0</v>
      </c>
      <c r="AQ177" s="264">
        <v>0</v>
      </c>
      <c r="AR177" s="264">
        <v>0</v>
      </c>
      <c r="AS177" s="264">
        <v>0</v>
      </c>
      <c r="AT177" s="577">
        <v>0</v>
      </c>
      <c r="AU177" s="264">
        <v>0</v>
      </c>
      <c r="AV177" s="264">
        <v>0</v>
      </c>
      <c r="AW177" s="264">
        <v>0</v>
      </c>
      <c r="AX177" s="264">
        <v>0</v>
      </c>
      <c r="AY177" s="264">
        <v>0</v>
      </c>
      <c r="AZ177" s="264">
        <v>0</v>
      </c>
      <c r="BA177" s="264">
        <v>0</v>
      </c>
      <c r="BB177" s="264">
        <v>0</v>
      </c>
      <c r="BC177" s="264">
        <v>0</v>
      </c>
      <c r="BD177" s="264">
        <v>0</v>
      </c>
      <c r="BE177" s="264">
        <v>0</v>
      </c>
      <c r="BF177" s="264">
        <v>0</v>
      </c>
      <c r="BG177" s="264">
        <v>0</v>
      </c>
      <c r="BH177" s="264">
        <v>0</v>
      </c>
      <c r="BI177" s="264">
        <v>0</v>
      </c>
      <c r="BJ177" s="264">
        <v>0</v>
      </c>
      <c r="BK177" s="264">
        <v>0</v>
      </c>
      <c r="BL177" s="264">
        <v>0</v>
      </c>
      <c r="BM177" s="577">
        <v>0</v>
      </c>
      <c r="BN177" s="264">
        <v>0</v>
      </c>
      <c r="BO177" s="264">
        <v>0</v>
      </c>
      <c r="BP177" s="264">
        <v>0</v>
      </c>
      <c r="BQ177" s="264">
        <v>23417.690000000002</v>
      </c>
      <c r="BR177" s="264">
        <v>23619.47</v>
      </c>
      <c r="BS177" s="264">
        <v>24493.850000000002</v>
      </c>
      <c r="BT177" s="264">
        <v>24090.29</v>
      </c>
      <c r="BU177" s="264">
        <v>24187.95</v>
      </c>
      <c r="BV177" s="264">
        <v>24464.7</v>
      </c>
      <c r="BW177" s="264">
        <v>24154.29</v>
      </c>
      <c r="BX177" s="264">
        <v>24363.71</v>
      </c>
      <c r="BY177" s="264">
        <v>24655.57</v>
      </c>
      <c r="BZ177" s="264">
        <v>24309.539999999997</v>
      </c>
      <c r="CA177" s="264">
        <v>24464.62</v>
      </c>
      <c r="CB177" s="264">
        <v>24753.039999999997</v>
      </c>
      <c r="CC177" s="264">
        <v>52132.77</v>
      </c>
      <c r="CD177" s="264">
        <v>68747.209999999977</v>
      </c>
      <c r="CE177" s="264">
        <v>56666.92</v>
      </c>
      <c r="CF177" s="577">
        <v>71473.95</v>
      </c>
      <c r="CG177" s="264">
        <v>0</v>
      </c>
      <c r="CH177" s="264">
        <v>0</v>
      </c>
      <c r="CI177" s="264">
        <v>0</v>
      </c>
      <c r="CJ177" s="264">
        <v>26534.070000000003</v>
      </c>
      <c r="CK177" s="264">
        <v>26466.810000000005</v>
      </c>
      <c r="CL177" s="264">
        <v>28159.520000000004</v>
      </c>
      <c r="CM177" s="264">
        <v>28226.780000000002</v>
      </c>
      <c r="CN177" s="264">
        <v>27353.97</v>
      </c>
      <c r="CO177" s="264">
        <v>28151.010000000002</v>
      </c>
      <c r="CP177" s="264">
        <v>27494.13</v>
      </c>
      <c r="CQ177" s="264">
        <v>27691.75</v>
      </c>
      <c r="CR177" s="264">
        <v>27516.77</v>
      </c>
      <c r="CS177" s="264">
        <v>26904.84</v>
      </c>
      <c r="CT177" s="264">
        <v>27148.460000000003</v>
      </c>
      <c r="CU177" s="264">
        <v>27547.699999999997</v>
      </c>
      <c r="CV177" s="264">
        <v>59150.8</v>
      </c>
      <c r="CW177" s="264">
        <v>79210.27</v>
      </c>
      <c r="CX177" s="264">
        <v>63942.389999999985</v>
      </c>
      <c r="CY177" s="577">
        <v>79328.38</v>
      </c>
      <c r="CZ177" s="264">
        <v>0</v>
      </c>
      <c r="DA177" s="264">
        <v>0</v>
      </c>
      <c r="DB177" s="264">
        <v>0</v>
      </c>
      <c r="DC177" s="428">
        <f t="shared" si="2"/>
        <v>1150823.2199999997</v>
      </c>
    </row>
    <row r="178" spans="1:107" x14ac:dyDescent="0.25">
      <c r="A178" s="297">
        <v>5321</v>
      </c>
      <c r="B178" s="347">
        <v>675162</v>
      </c>
      <c r="C178" s="297">
        <v>1026035</v>
      </c>
      <c r="D178" s="14">
        <v>1245285808</v>
      </c>
      <c r="F178" s="14" t="s">
        <v>1003</v>
      </c>
      <c r="G178" s="14" t="str">
        <f>INDEX(FY2019_ALL_Targets!F:F,MATCH(B178,FY2019_ALL_Targets!B:B,0))</f>
        <v>Hidalgo</v>
      </c>
      <c r="H178" s="14" t="s">
        <v>3026</v>
      </c>
      <c r="I178" s="299" t="s">
        <v>2317</v>
      </c>
      <c r="J178" s="299" t="s">
        <v>1016</v>
      </c>
      <c r="K178" s="299" t="s">
        <v>2318</v>
      </c>
      <c r="L178" s="264">
        <v>0</v>
      </c>
      <c r="M178" s="264">
        <v>0</v>
      </c>
      <c r="N178" s="264">
        <v>0</v>
      </c>
      <c r="O178" s="264">
        <v>0</v>
      </c>
      <c r="P178" s="264">
        <v>0</v>
      </c>
      <c r="Q178" s="264">
        <v>0</v>
      </c>
      <c r="R178" s="264">
        <v>0</v>
      </c>
      <c r="S178" s="264">
        <v>0</v>
      </c>
      <c r="T178" s="264">
        <v>0</v>
      </c>
      <c r="U178" s="264">
        <v>0</v>
      </c>
      <c r="V178" s="264">
        <v>0</v>
      </c>
      <c r="W178" s="264">
        <v>0</v>
      </c>
      <c r="X178" s="264">
        <v>0</v>
      </c>
      <c r="Y178" s="264">
        <v>0</v>
      </c>
      <c r="Z178" s="264">
        <v>0</v>
      </c>
      <c r="AA178" s="577">
        <v>0</v>
      </c>
      <c r="AB178" s="264">
        <v>0</v>
      </c>
      <c r="AC178" s="264">
        <v>0</v>
      </c>
      <c r="AD178" s="264">
        <v>0</v>
      </c>
      <c r="AE178" s="264">
        <v>21929.600000000002</v>
      </c>
      <c r="AF178" s="264">
        <v>21313.600000000002</v>
      </c>
      <c r="AG178" s="264">
        <v>26457.200000000001</v>
      </c>
      <c r="AH178" s="264">
        <v>24794</v>
      </c>
      <c r="AI178" s="264">
        <v>23362.560000000001</v>
      </c>
      <c r="AJ178" s="264">
        <v>24031.800000000003</v>
      </c>
      <c r="AK178" s="264">
        <v>23050.1</v>
      </c>
      <c r="AL178" s="264">
        <v>25299.45</v>
      </c>
      <c r="AM178" s="264">
        <v>24454.720000000001</v>
      </c>
      <c r="AN178" s="264">
        <v>23469.37</v>
      </c>
      <c r="AO178" s="264">
        <v>24108.710000000003</v>
      </c>
      <c r="AP178" s="264">
        <v>26596.54</v>
      </c>
      <c r="AQ178" s="264">
        <v>65445.96</v>
      </c>
      <c r="AR178" s="264">
        <v>39625.849999999991</v>
      </c>
      <c r="AS178" s="264">
        <v>69812.34</v>
      </c>
      <c r="AT178" s="577">
        <v>63384.920000000006</v>
      </c>
      <c r="AU178" s="264">
        <v>0</v>
      </c>
      <c r="AV178" s="264">
        <v>0</v>
      </c>
      <c r="AW178" s="264">
        <v>0</v>
      </c>
      <c r="AX178" s="264">
        <v>25872</v>
      </c>
      <c r="AY178" s="264">
        <v>26672.800000000003</v>
      </c>
      <c r="AZ178" s="264">
        <v>29106</v>
      </c>
      <c r="BA178" s="264">
        <v>27196.400000000001</v>
      </c>
      <c r="BB178" s="264">
        <v>28807.74</v>
      </c>
      <c r="BC178" s="264">
        <v>27378</v>
      </c>
      <c r="BD178" s="264">
        <v>26715.54</v>
      </c>
      <c r="BE178" s="264">
        <v>28353.74</v>
      </c>
      <c r="BF178" s="264">
        <v>25702.51</v>
      </c>
      <c r="BG178" s="264">
        <v>27159.960000000003</v>
      </c>
      <c r="BH178" s="264">
        <v>25933.96</v>
      </c>
      <c r="BI178" s="264">
        <v>26320.07</v>
      </c>
      <c r="BJ178" s="264">
        <v>76666.919999999984</v>
      </c>
      <c r="BK178" s="264">
        <v>45287.420000000013</v>
      </c>
      <c r="BL178" s="264">
        <v>77945.66</v>
      </c>
      <c r="BM178" s="577">
        <v>67817.259999999995</v>
      </c>
      <c r="BN178" s="264">
        <v>0</v>
      </c>
      <c r="BO178" s="264">
        <v>0</v>
      </c>
      <c r="BP178" s="264">
        <v>0</v>
      </c>
      <c r="BQ178" s="264">
        <v>33756.800000000003</v>
      </c>
      <c r="BR178" s="264">
        <v>33418</v>
      </c>
      <c r="BS178" s="264">
        <v>38931.200000000004</v>
      </c>
      <c r="BT178" s="264">
        <v>39824.400000000001</v>
      </c>
      <c r="BU178" s="264">
        <v>38633.4</v>
      </c>
      <c r="BV178" s="264">
        <v>39637.26</v>
      </c>
      <c r="BW178" s="264">
        <v>38847.839999999997</v>
      </c>
      <c r="BX178" s="264">
        <v>44104.56</v>
      </c>
      <c r="BY178" s="264">
        <v>42600.450000000004</v>
      </c>
      <c r="BZ178" s="264">
        <v>39874.350000000006</v>
      </c>
      <c r="CA178" s="264">
        <v>39451.51</v>
      </c>
      <c r="CB178" s="264">
        <v>40152.990000000005</v>
      </c>
      <c r="CC178" s="264">
        <v>99629.400000000009</v>
      </c>
      <c r="CD178" s="264">
        <v>65820.310000000027</v>
      </c>
      <c r="CE178" s="264">
        <v>119493.98</v>
      </c>
      <c r="CF178" s="577">
        <v>102165.59999999998</v>
      </c>
      <c r="CG178" s="264">
        <v>0</v>
      </c>
      <c r="CH178" s="264">
        <v>0</v>
      </c>
      <c r="CI178" s="264">
        <v>0</v>
      </c>
      <c r="CJ178" s="264">
        <v>0</v>
      </c>
      <c r="CK178" s="264">
        <v>0</v>
      </c>
      <c r="CL178" s="264">
        <v>0</v>
      </c>
      <c r="CM178" s="264">
        <v>0</v>
      </c>
      <c r="CN178" s="264">
        <v>0</v>
      </c>
      <c r="CO178" s="264">
        <v>0</v>
      </c>
      <c r="CP178" s="264">
        <v>0</v>
      </c>
      <c r="CQ178" s="264">
        <v>0</v>
      </c>
      <c r="CR178" s="264">
        <v>0</v>
      </c>
      <c r="CS178" s="264">
        <v>0</v>
      </c>
      <c r="CT178" s="264">
        <v>0</v>
      </c>
      <c r="CU178" s="264">
        <v>0</v>
      </c>
      <c r="CV178" s="264">
        <v>0</v>
      </c>
      <c r="CW178" s="264">
        <v>0</v>
      </c>
      <c r="CX178" s="264">
        <v>0</v>
      </c>
      <c r="CY178" s="577">
        <v>0</v>
      </c>
      <c r="CZ178" s="264">
        <v>0</v>
      </c>
      <c r="DA178" s="264">
        <v>0</v>
      </c>
      <c r="DB178" s="264">
        <v>0</v>
      </c>
      <c r="DC178" s="428">
        <f t="shared" si="2"/>
        <v>1976414.75</v>
      </c>
    </row>
    <row r="179" spans="1:107" x14ac:dyDescent="0.25">
      <c r="A179" s="297">
        <v>5323</v>
      </c>
      <c r="B179" s="347">
        <v>675170</v>
      </c>
      <c r="C179" s="297">
        <v>1026569</v>
      </c>
      <c r="D179" s="14">
        <v>1912028598</v>
      </c>
      <c r="F179" s="14" t="s">
        <v>1003</v>
      </c>
      <c r="G179" s="14" t="str">
        <f>INDEX(FY2019_ALL_Targets!F:F,MATCH(B179,FY2019_ALL_Targets!B:B,0))</f>
        <v>Hidalgo</v>
      </c>
      <c r="H179" s="14" t="s">
        <v>3036</v>
      </c>
      <c r="I179" s="299" t="s">
        <v>760</v>
      </c>
      <c r="J179" s="299" t="s">
        <v>1016</v>
      </c>
      <c r="K179" s="299" t="s">
        <v>2332</v>
      </c>
      <c r="L179" s="264">
        <v>0</v>
      </c>
      <c r="M179" s="264">
        <v>0</v>
      </c>
      <c r="N179" s="264">
        <v>0</v>
      </c>
      <c r="O179" s="264">
        <v>0</v>
      </c>
      <c r="P179" s="264">
        <v>0</v>
      </c>
      <c r="Q179" s="264">
        <v>0</v>
      </c>
      <c r="R179" s="264">
        <v>0</v>
      </c>
      <c r="S179" s="264">
        <v>0</v>
      </c>
      <c r="T179" s="264">
        <v>0</v>
      </c>
      <c r="U179" s="264">
        <v>0</v>
      </c>
      <c r="V179" s="264">
        <v>0</v>
      </c>
      <c r="W179" s="264">
        <v>0</v>
      </c>
      <c r="X179" s="264">
        <v>0</v>
      </c>
      <c r="Y179" s="264">
        <v>0</v>
      </c>
      <c r="Z179" s="264">
        <v>0</v>
      </c>
      <c r="AA179" s="577">
        <v>0</v>
      </c>
      <c r="AB179" s="264">
        <v>0</v>
      </c>
      <c r="AC179" s="264">
        <v>0</v>
      </c>
      <c r="AD179" s="264">
        <v>0</v>
      </c>
      <c r="AE179" s="264">
        <v>8287.68</v>
      </c>
      <c r="AF179" s="264">
        <v>8054.88</v>
      </c>
      <c r="AG179" s="264">
        <v>9998.76</v>
      </c>
      <c r="AH179" s="264">
        <v>9370.2000000000007</v>
      </c>
      <c r="AI179" s="264">
        <v>8824.32</v>
      </c>
      <c r="AJ179" s="264">
        <v>9077.1</v>
      </c>
      <c r="AK179" s="264">
        <v>8713.0500000000011</v>
      </c>
      <c r="AL179" s="264">
        <v>9564.34</v>
      </c>
      <c r="AM179" s="264">
        <v>9245.58</v>
      </c>
      <c r="AN179" s="264">
        <v>8873.56</v>
      </c>
      <c r="AO179" s="264">
        <v>9115.0400000000009</v>
      </c>
      <c r="AP179" s="264">
        <v>10055.599999999999</v>
      </c>
      <c r="AQ179" s="264">
        <v>24802.48</v>
      </c>
      <c r="AR179" s="264">
        <v>25854.530000000002</v>
      </c>
      <c r="AS179" s="264">
        <v>27206.77</v>
      </c>
      <c r="AT179" s="577">
        <v>22073.999999999996</v>
      </c>
      <c r="AU179" s="264">
        <v>0</v>
      </c>
      <c r="AV179" s="264">
        <v>0</v>
      </c>
      <c r="AW179" s="264">
        <v>0</v>
      </c>
      <c r="AX179" s="264">
        <v>9777.6</v>
      </c>
      <c r="AY179" s="264">
        <v>10080.24</v>
      </c>
      <c r="AZ179" s="264">
        <v>10999.800000000001</v>
      </c>
      <c r="BA179" s="264">
        <v>10278.120000000001</v>
      </c>
      <c r="BB179" s="264">
        <v>10881.03</v>
      </c>
      <c r="BC179" s="264">
        <v>10341</v>
      </c>
      <c r="BD179" s="264">
        <v>10098.51</v>
      </c>
      <c r="BE179" s="264">
        <v>10719.01</v>
      </c>
      <c r="BF179" s="264">
        <v>9717.67</v>
      </c>
      <c r="BG179" s="264">
        <v>10268.6</v>
      </c>
      <c r="BH179" s="264">
        <v>9805.25</v>
      </c>
      <c r="BI179" s="264">
        <v>9951.2100000000009</v>
      </c>
      <c r="BJ179" s="264">
        <v>29054.959999999995</v>
      </c>
      <c r="BK179" s="264">
        <v>29880.97</v>
      </c>
      <c r="BL179" s="264">
        <v>30181.25</v>
      </c>
      <c r="BM179" s="577">
        <v>23585.62</v>
      </c>
      <c r="BN179" s="264">
        <v>0</v>
      </c>
      <c r="BO179" s="264">
        <v>0</v>
      </c>
      <c r="BP179" s="264">
        <v>0</v>
      </c>
      <c r="BQ179" s="264">
        <v>12757.44</v>
      </c>
      <c r="BR179" s="264">
        <v>12629.4</v>
      </c>
      <c r="BS179" s="264">
        <v>14712.96</v>
      </c>
      <c r="BT179" s="264">
        <v>15050.52</v>
      </c>
      <c r="BU179" s="264">
        <v>14592.3</v>
      </c>
      <c r="BV179" s="264">
        <v>14971.470000000001</v>
      </c>
      <c r="BW179" s="264">
        <v>14684.220000000001</v>
      </c>
      <c r="BX179" s="264">
        <v>16672.719999999998</v>
      </c>
      <c r="BY179" s="264">
        <v>16105.96</v>
      </c>
      <c r="BZ179" s="264">
        <v>15075.74</v>
      </c>
      <c r="CA179" s="264">
        <v>14915.99</v>
      </c>
      <c r="CB179" s="264">
        <v>15181.32</v>
      </c>
      <c r="CC179" s="264">
        <v>37757.200000000004</v>
      </c>
      <c r="CD179" s="264">
        <v>42332.659999999996</v>
      </c>
      <c r="CE179" s="264">
        <v>46884.62</v>
      </c>
      <c r="CF179" s="577">
        <v>35469.35</v>
      </c>
      <c r="CG179" s="264">
        <v>0</v>
      </c>
      <c r="CH179" s="264">
        <v>0</v>
      </c>
      <c r="CI179" s="264">
        <v>0</v>
      </c>
      <c r="CJ179" s="264">
        <v>0</v>
      </c>
      <c r="CK179" s="264">
        <v>0</v>
      </c>
      <c r="CL179" s="264">
        <v>0</v>
      </c>
      <c r="CM179" s="264">
        <v>0</v>
      </c>
      <c r="CN179" s="264">
        <v>0</v>
      </c>
      <c r="CO179" s="264">
        <v>0</v>
      </c>
      <c r="CP179" s="264">
        <v>0</v>
      </c>
      <c r="CQ179" s="264">
        <v>0</v>
      </c>
      <c r="CR179" s="264">
        <v>0</v>
      </c>
      <c r="CS179" s="264">
        <v>0</v>
      </c>
      <c r="CT179" s="264">
        <v>0</v>
      </c>
      <c r="CU179" s="264">
        <v>0</v>
      </c>
      <c r="CV179" s="264">
        <v>0</v>
      </c>
      <c r="CW179" s="264">
        <v>0</v>
      </c>
      <c r="CX179" s="264">
        <v>0</v>
      </c>
      <c r="CY179" s="577">
        <v>0</v>
      </c>
      <c r="CZ179" s="264">
        <v>0</v>
      </c>
      <c r="DA179" s="264">
        <v>0</v>
      </c>
      <c r="DB179" s="264">
        <v>0</v>
      </c>
      <c r="DC179" s="428">
        <f t="shared" si="2"/>
        <v>784532.59999999986</v>
      </c>
    </row>
    <row r="180" spans="1:107" x14ac:dyDescent="0.25">
      <c r="A180" s="297">
        <v>4283</v>
      </c>
      <c r="B180" s="347">
        <v>675182</v>
      </c>
      <c r="C180" s="297">
        <v>1028715</v>
      </c>
      <c r="D180" s="14">
        <v>1306042973</v>
      </c>
      <c r="F180" s="14" t="s">
        <v>923</v>
      </c>
      <c r="G180" s="14" t="str">
        <f>INDEX(FY2019_ALL_Targets!F:F,MATCH(B180,FY2019_ALL_Targets!B:B,0))</f>
        <v>Lubbock</v>
      </c>
      <c r="H180" s="14" t="s">
        <v>3161</v>
      </c>
      <c r="I180" s="299" t="s">
        <v>166</v>
      </c>
      <c r="J180" s="299" t="s">
        <v>1011</v>
      </c>
      <c r="K180" s="299" t="s">
        <v>167</v>
      </c>
      <c r="L180" s="264">
        <v>7491</v>
      </c>
      <c r="M180" s="264">
        <v>7680.75</v>
      </c>
      <c r="N180" s="264">
        <v>7680.75</v>
      </c>
      <c r="O180" s="264">
        <v>7606.5</v>
      </c>
      <c r="P180" s="264">
        <v>7563.2</v>
      </c>
      <c r="Q180" s="264">
        <v>7326.85</v>
      </c>
      <c r="R180" s="264">
        <v>7503.5199999999995</v>
      </c>
      <c r="S180" s="264">
        <v>7461.57</v>
      </c>
      <c r="T180" s="264">
        <v>7910.34</v>
      </c>
      <c r="U180" s="264">
        <v>7578.85</v>
      </c>
      <c r="V180" s="264">
        <v>7646.7800000000007</v>
      </c>
      <c r="W180" s="264">
        <v>7745.06</v>
      </c>
      <c r="X180" s="264">
        <v>21522.9</v>
      </c>
      <c r="Y180" s="264">
        <v>16554.650000000001</v>
      </c>
      <c r="Z180" s="264">
        <v>17521.72</v>
      </c>
      <c r="AA180" s="577">
        <v>17555</v>
      </c>
      <c r="AB180" s="264">
        <v>0</v>
      </c>
      <c r="AC180" s="264">
        <v>0</v>
      </c>
      <c r="AD180" s="264">
        <v>0</v>
      </c>
      <c r="AE180" s="264">
        <v>0</v>
      </c>
      <c r="AF180" s="264">
        <v>0</v>
      </c>
      <c r="AG180" s="264">
        <v>0</v>
      </c>
      <c r="AH180" s="264">
        <v>0</v>
      </c>
      <c r="AI180" s="264">
        <v>0</v>
      </c>
      <c r="AJ180" s="264">
        <v>0</v>
      </c>
      <c r="AK180" s="264">
        <v>0</v>
      </c>
      <c r="AL180" s="264">
        <v>0</v>
      </c>
      <c r="AM180" s="264">
        <v>0</v>
      </c>
      <c r="AN180" s="264">
        <v>0</v>
      </c>
      <c r="AO180" s="264">
        <v>0</v>
      </c>
      <c r="AP180" s="264">
        <v>0</v>
      </c>
      <c r="AQ180" s="264">
        <v>0</v>
      </c>
      <c r="AR180" s="264">
        <v>0</v>
      </c>
      <c r="AS180" s="264">
        <v>0</v>
      </c>
      <c r="AT180" s="577">
        <v>0</v>
      </c>
      <c r="AU180" s="264">
        <v>0</v>
      </c>
      <c r="AV180" s="264">
        <v>0</v>
      </c>
      <c r="AW180" s="264">
        <v>0</v>
      </c>
      <c r="AX180" s="264">
        <v>0</v>
      </c>
      <c r="AY180" s="264">
        <v>0</v>
      </c>
      <c r="AZ180" s="264">
        <v>0</v>
      </c>
      <c r="BA180" s="264">
        <v>0</v>
      </c>
      <c r="BB180" s="264">
        <v>0</v>
      </c>
      <c r="BC180" s="264">
        <v>0</v>
      </c>
      <c r="BD180" s="264">
        <v>0</v>
      </c>
      <c r="BE180" s="264">
        <v>0</v>
      </c>
      <c r="BF180" s="264">
        <v>0</v>
      </c>
      <c r="BG180" s="264">
        <v>0</v>
      </c>
      <c r="BH180" s="264">
        <v>0</v>
      </c>
      <c r="BI180" s="264">
        <v>0</v>
      </c>
      <c r="BJ180" s="264">
        <v>0</v>
      </c>
      <c r="BK180" s="264">
        <v>0</v>
      </c>
      <c r="BL180" s="264">
        <v>0</v>
      </c>
      <c r="BM180" s="577">
        <v>0</v>
      </c>
      <c r="BN180" s="264">
        <v>0</v>
      </c>
      <c r="BO180" s="264">
        <v>0</v>
      </c>
      <c r="BP180" s="264">
        <v>0</v>
      </c>
      <c r="BQ180" s="264">
        <v>6154.5</v>
      </c>
      <c r="BR180" s="264">
        <v>6245.25</v>
      </c>
      <c r="BS180" s="264">
        <v>6748.5</v>
      </c>
      <c r="BT180" s="264">
        <v>6633</v>
      </c>
      <c r="BU180" s="264">
        <v>6520</v>
      </c>
      <c r="BV180" s="264">
        <v>6723.75</v>
      </c>
      <c r="BW180" s="264">
        <v>6650.27</v>
      </c>
      <c r="BX180" s="264">
        <v>6941.46</v>
      </c>
      <c r="BY180" s="264">
        <v>6715.6</v>
      </c>
      <c r="BZ180" s="264">
        <v>6476.55</v>
      </c>
      <c r="CA180" s="264">
        <v>6896.43</v>
      </c>
      <c r="CB180" s="264">
        <v>6797.55</v>
      </c>
      <c r="CC180" s="264">
        <v>18034.170000000002</v>
      </c>
      <c r="CD180" s="264">
        <v>14726.670000000002</v>
      </c>
      <c r="CE180" s="264">
        <v>15562.050000000001</v>
      </c>
      <c r="CF180" s="577">
        <v>15408.980000000001</v>
      </c>
      <c r="CG180" s="264">
        <v>0</v>
      </c>
      <c r="CH180" s="264">
        <v>0</v>
      </c>
      <c r="CI180" s="264">
        <v>0</v>
      </c>
      <c r="CJ180" s="264">
        <v>0</v>
      </c>
      <c r="CK180" s="264">
        <v>0</v>
      </c>
      <c r="CL180" s="264">
        <v>0</v>
      </c>
      <c r="CM180" s="264">
        <v>0</v>
      </c>
      <c r="CN180" s="264">
        <v>0</v>
      </c>
      <c r="CO180" s="264">
        <v>0</v>
      </c>
      <c r="CP180" s="264">
        <v>0</v>
      </c>
      <c r="CQ180" s="264">
        <v>0</v>
      </c>
      <c r="CR180" s="264">
        <v>0</v>
      </c>
      <c r="CS180" s="264">
        <v>0</v>
      </c>
      <c r="CT180" s="264">
        <v>0</v>
      </c>
      <c r="CU180" s="264">
        <v>0</v>
      </c>
      <c r="CV180" s="264">
        <v>0</v>
      </c>
      <c r="CW180" s="264">
        <v>0</v>
      </c>
      <c r="CX180" s="264">
        <v>0</v>
      </c>
      <c r="CY180" s="577">
        <v>0</v>
      </c>
      <c r="CZ180" s="264">
        <v>0</v>
      </c>
      <c r="DA180" s="264">
        <v>0</v>
      </c>
      <c r="DB180" s="264">
        <v>0</v>
      </c>
      <c r="DC180" s="428">
        <f t="shared" si="2"/>
        <v>307584.16999999993</v>
      </c>
    </row>
    <row r="181" spans="1:107" x14ac:dyDescent="0.25">
      <c r="A181" s="297">
        <v>5269</v>
      </c>
      <c r="B181" s="347">
        <v>675185</v>
      </c>
      <c r="C181" s="297">
        <v>1028707</v>
      </c>
      <c r="D181" s="14">
        <v>1982033585</v>
      </c>
      <c r="F181" s="14" t="s">
        <v>937</v>
      </c>
      <c r="G181" s="14" t="str">
        <f>INDEX(FY2019_ALL_Targets!F:F,MATCH(B181,FY2019_ALL_Targets!B:B,0))</f>
        <v>Tarrant</v>
      </c>
      <c r="H181" s="14" t="s">
        <v>3078</v>
      </c>
      <c r="I181" s="299" t="s">
        <v>2442</v>
      </c>
      <c r="J181" s="299" t="s">
        <v>966</v>
      </c>
      <c r="K181" s="299" t="s">
        <v>2443</v>
      </c>
      <c r="L181" s="264">
        <v>36119</v>
      </c>
      <c r="M181" s="264">
        <v>35786.5</v>
      </c>
      <c r="N181" s="264">
        <v>38370.5</v>
      </c>
      <c r="O181" s="264">
        <v>38028.5</v>
      </c>
      <c r="P181" s="264">
        <v>37407.440000000002</v>
      </c>
      <c r="Q181" s="264">
        <v>37332.400000000009</v>
      </c>
      <c r="R181" s="264">
        <v>36750.42</v>
      </c>
      <c r="S181" s="264">
        <v>37747.72</v>
      </c>
      <c r="T181" s="264">
        <v>37473.110000000008</v>
      </c>
      <c r="U181" s="264">
        <v>35382.230000000003</v>
      </c>
      <c r="V181" s="264">
        <v>35372.99</v>
      </c>
      <c r="W181" s="264">
        <v>35806.47</v>
      </c>
      <c r="X181" s="264">
        <v>103775.52</v>
      </c>
      <c r="Y181" s="264">
        <v>107812.91000000003</v>
      </c>
      <c r="Z181" s="264">
        <v>88110.180000000008</v>
      </c>
      <c r="AA181" s="577">
        <v>82289.31</v>
      </c>
      <c r="AB181" s="264">
        <v>0</v>
      </c>
      <c r="AC181" s="264">
        <v>0</v>
      </c>
      <c r="AD181" s="264">
        <v>0</v>
      </c>
      <c r="AE181" s="264">
        <v>15846</v>
      </c>
      <c r="AF181" s="264">
        <v>16454</v>
      </c>
      <c r="AG181" s="264">
        <v>16881.5</v>
      </c>
      <c r="AH181" s="264">
        <v>17128.5</v>
      </c>
      <c r="AI181" s="264">
        <v>16302.44</v>
      </c>
      <c r="AJ181" s="264">
        <v>16846.480000000003</v>
      </c>
      <c r="AK181" s="264">
        <v>16483.739999999998</v>
      </c>
      <c r="AL181" s="264">
        <v>16832.09</v>
      </c>
      <c r="AM181" s="264">
        <v>16289.22</v>
      </c>
      <c r="AN181" s="264">
        <v>15780.890000000001</v>
      </c>
      <c r="AO181" s="264">
        <v>16071.54</v>
      </c>
      <c r="AP181" s="264">
        <v>16242.2</v>
      </c>
      <c r="AQ181" s="264">
        <v>46282.38</v>
      </c>
      <c r="AR181" s="264">
        <v>48062.45</v>
      </c>
      <c r="AS181" s="264">
        <v>38968.85</v>
      </c>
      <c r="AT181" s="577">
        <v>37098.979999999996</v>
      </c>
      <c r="AU181" s="264">
        <v>0</v>
      </c>
      <c r="AV181" s="264">
        <v>0</v>
      </c>
      <c r="AW181" s="264">
        <v>0</v>
      </c>
      <c r="AX181" s="264">
        <v>0</v>
      </c>
      <c r="AY181" s="264">
        <v>0</v>
      </c>
      <c r="AZ181" s="264">
        <v>0</v>
      </c>
      <c r="BA181" s="264">
        <v>0</v>
      </c>
      <c r="BB181" s="264">
        <v>0</v>
      </c>
      <c r="BC181" s="264">
        <v>0</v>
      </c>
      <c r="BD181" s="264">
        <v>0</v>
      </c>
      <c r="BE181" s="264">
        <v>0</v>
      </c>
      <c r="BF181" s="264">
        <v>0</v>
      </c>
      <c r="BG181" s="264">
        <v>0</v>
      </c>
      <c r="BH181" s="264">
        <v>0</v>
      </c>
      <c r="BI181" s="264">
        <v>0</v>
      </c>
      <c r="BJ181" s="264">
        <v>0</v>
      </c>
      <c r="BK181" s="264">
        <v>0</v>
      </c>
      <c r="BL181" s="264">
        <v>0</v>
      </c>
      <c r="BM181" s="577">
        <v>0</v>
      </c>
      <c r="BN181" s="264">
        <v>0</v>
      </c>
      <c r="BO181" s="264">
        <v>0</v>
      </c>
      <c r="BP181" s="264">
        <v>0</v>
      </c>
      <c r="BQ181" s="264">
        <v>0</v>
      </c>
      <c r="BR181" s="264">
        <v>0</v>
      </c>
      <c r="BS181" s="264">
        <v>0</v>
      </c>
      <c r="BT181" s="264">
        <v>0</v>
      </c>
      <c r="BU181" s="264">
        <v>0</v>
      </c>
      <c r="BV181" s="264">
        <v>0</v>
      </c>
      <c r="BW181" s="264">
        <v>0</v>
      </c>
      <c r="BX181" s="264">
        <v>0</v>
      </c>
      <c r="BY181" s="264">
        <v>0</v>
      </c>
      <c r="BZ181" s="264">
        <v>0</v>
      </c>
      <c r="CA181" s="264">
        <v>0</v>
      </c>
      <c r="CB181" s="264">
        <v>0</v>
      </c>
      <c r="CC181" s="264">
        <v>0</v>
      </c>
      <c r="CD181" s="264">
        <v>0</v>
      </c>
      <c r="CE181" s="264">
        <v>0</v>
      </c>
      <c r="CF181" s="577">
        <v>0</v>
      </c>
      <c r="CG181" s="264">
        <v>0</v>
      </c>
      <c r="CH181" s="264">
        <v>0</v>
      </c>
      <c r="CI181" s="264">
        <v>0</v>
      </c>
      <c r="CJ181" s="264">
        <v>0</v>
      </c>
      <c r="CK181" s="264">
        <v>0</v>
      </c>
      <c r="CL181" s="264">
        <v>0</v>
      </c>
      <c r="CM181" s="264">
        <v>0</v>
      </c>
      <c r="CN181" s="264">
        <v>0</v>
      </c>
      <c r="CO181" s="264">
        <v>0</v>
      </c>
      <c r="CP181" s="264">
        <v>0</v>
      </c>
      <c r="CQ181" s="264">
        <v>0</v>
      </c>
      <c r="CR181" s="264">
        <v>0</v>
      </c>
      <c r="CS181" s="264">
        <v>0</v>
      </c>
      <c r="CT181" s="264">
        <v>0</v>
      </c>
      <c r="CU181" s="264">
        <v>0</v>
      </c>
      <c r="CV181" s="264">
        <v>0</v>
      </c>
      <c r="CW181" s="264">
        <v>0</v>
      </c>
      <c r="CX181" s="264">
        <v>0</v>
      </c>
      <c r="CY181" s="577">
        <v>0</v>
      </c>
      <c r="CZ181" s="264">
        <v>0</v>
      </c>
      <c r="DA181" s="264">
        <v>0</v>
      </c>
      <c r="DB181" s="264">
        <v>0</v>
      </c>
      <c r="DC181" s="428">
        <f t="shared" si="2"/>
        <v>1191136.4599999997</v>
      </c>
    </row>
    <row r="182" spans="1:107" x14ac:dyDescent="0.25">
      <c r="A182" s="311">
        <v>4589</v>
      </c>
      <c r="B182" s="347">
        <v>675196</v>
      </c>
      <c r="C182" s="311">
        <v>1028843</v>
      </c>
      <c r="D182" s="14">
        <v>1932220076</v>
      </c>
      <c r="F182" s="14" t="s">
        <v>941</v>
      </c>
      <c r="G182" s="14" t="str">
        <f>INDEX(FY2019_ALL_Targets!F:F,MATCH(B182,FY2019_ALL_Targets!B:B,0))</f>
        <v>Dallas</v>
      </c>
      <c r="H182" s="14" t="s">
        <v>3005</v>
      </c>
      <c r="I182" s="312" t="s">
        <v>2533</v>
      </c>
      <c r="J182" s="312" t="s">
        <v>966</v>
      </c>
      <c r="K182" s="312" t="s">
        <v>2534</v>
      </c>
      <c r="L182" s="264">
        <v>0</v>
      </c>
      <c r="M182" s="264">
        <v>0</v>
      </c>
      <c r="N182" s="264">
        <v>0</v>
      </c>
      <c r="O182" s="264">
        <v>0</v>
      </c>
      <c r="P182" s="264">
        <v>0</v>
      </c>
      <c r="Q182" s="264">
        <v>0</v>
      </c>
      <c r="R182" s="264">
        <v>0</v>
      </c>
      <c r="S182" s="264">
        <v>0</v>
      </c>
      <c r="T182" s="264">
        <v>0</v>
      </c>
      <c r="U182" s="264">
        <v>0</v>
      </c>
      <c r="V182" s="264">
        <v>0</v>
      </c>
      <c r="W182" s="264">
        <v>0</v>
      </c>
      <c r="X182" s="264">
        <v>0</v>
      </c>
      <c r="Y182" s="264">
        <v>0</v>
      </c>
      <c r="Z182" s="264">
        <v>0</v>
      </c>
      <c r="AA182" s="577">
        <v>0</v>
      </c>
      <c r="AB182" s="264">
        <v>0</v>
      </c>
      <c r="AC182" s="264">
        <v>0</v>
      </c>
      <c r="AD182" s="264">
        <v>0</v>
      </c>
      <c r="AE182" s="264">
        <v>0</v>
      </c>
      <c r="AF182" s="264">
        <v>0</v>
      </c>
      <c r="AG182" s="264">
        <v>0</v>
      </c>
      <c r="AH182" s="264">
        <v>0</v>
      </c>
      <c r="AI182" s="264">
        <v>0</v>
      </c>
      <c r="AJ182" s="264">
        <v>0</v>
      </c>
      <c r="AK182" s="264">
        <v>0</v>
      </c>
      <c r="AL182" s="264">
        <v>0</v>
      </c>
      <c r="AM182" s="264">
        <v>0</v>
      </c>
      <c r="AN182" s="264">
        <v>0</v>
      </c>
      <c r="AO182" s="264">
        <v>0</v>
      </c>
      <c r="AP182" s="264">
        <v>0</v>
      </c>
      <c r="AQ182" s="264">
        <v>0</v>
      </c>
      <c r="AR182" s="264">
        <v>0</v>
      </c>
      <c r="AS182" s="264">
        <v>0</v>
      </c>
      <c r="AT182" s="577">
        <v>0</v>
      </c>
      <c r="AU182" s="264">
        <v>0</v>
      </c>
      <c r="AV182" s="264">
        <v>0</v>
      </c>
      <c r="AW182" s="264">
        <v>0</v>
      </c>
      <c r="AX182" s="264">
        <v>22307.07</v>
      </c>
      <c r="AY182" s="264">
        <v>22760.69</v>
      </c>
      <c r="AZ182" s="264">
        <v>24041.86</v>
      </c>
      <c r="BA182" s="264">
        <v>24090.9</v>
      </c>
      <c r="BB182" s="264">
        <v>23397.659999999996</v>
      </c>
      <c r="BC182" s="264">
        <v>24015.78</v>
      </c>
      <c r="BD182" s="264">
        <v>22296.11</v>
      </c>
      <c r="BE182" s="264">
        <v>24504.69</v>
      </c>
      <c r="BF182" s="264">
        <v>22970.449999999997</v>
      </c>
      <c r="BG182" s="264">
        <v>21843.329999999998</v>
      </c>
      <c r="BH182" s="264">
        <v>22087.449999999997</v>
      </c>
      <c r="BI182" s="264">
        <v>22247.69</v>
      </c>
      <c r="BJ182" s="264">
        <v>50394.780000000013</v>
      </c>
      <c r="BK182" s="264">
        <v>52824.179999999993</v>
      </c>
      <c r="BL182" s="264">
        <v>68242.44</v>
      </c>
      <c r="BM182" s="577">
        <v>43028.85</v>
      </c>
      <c r="BN182" s="264">
        <v>0</v>
      </c>
      <c r="BO182" s="264">
        <v>0</v>
      </c>
      <c r="BP182" s="264">
        <v>0</v>
      </c>
      <c r="BQ182" s="264">
        <v>13884.449999999999</v>
      </c>
      <c r="BR182" s="264">
        <v>13743.46</v>
      </c>
      <c r="BS182" s="264">
        <v>14951.07</v>
      </c>
      <c r="BT182" s="264">
        <v>14724.259999999998</v>
      </c>
      <c r="BU182" s="264">
        <v>14459.159999999998</v>
      </c>
      <c r="BV182" s="264">
        <v>15095.46</v>
      </c>
      <c r="BW182" s="264">
        <v>14026.19</v>
      </c>
      <c r="BX182" s="264">
        <v>15303.72</v>
      </c>
      <c r="BY182" s="264">
        <v>14276.05</v>
      </c>
      <c r="BZ182" s="264">
        <v>13949.66</v>
      </c>
      <c r="CA182" s="264">
        <v>14116.589999999998</v>
      </c>
      <c r="CB182" s="264">
        <v>13824.89</v>
      </c>
      <c r="CC182" s="264">
        <v>31048.620000000003</v>
      </c>
      <c r="CD182" s="264">
        <v>32711.729999999996</v>
      </c>
      <c r="CE182" s="264">
        <v>42641.17</v>
      </c>
      <c r="CF182" s="577">
        <v>27258.160000000003</v>
      </c>
      <c r="CG182" s="264">
        <v>0</v>
      </c>
      <c r="CH182" s="264">
        <v>0</v>
      </c>
      <c r="CI182" s="264">
        <v>0</v>
      </c>
      <c r="CJ182" s="264">
        <v>0</v>
      </c>
      <c r="CK182" s="264">
        <v>0</v>
      </c>
      <c r="CL182" s="264">
        <v>0</v>
      </c>
      <c r="CM182" s="264">
        <v>0</v>
      </c>
      <c r="CN182" s="264">
        <v>0</v>
      </c>
      <c r="CO182" s="264">
        <v>0</v>
      </c>
      <c r="CP182" s="264">
        <v>0</v>
      </c>
      <c r="CQ182" s="264">
        <v>0</v>
      </c>
      <c r="CR182" s="264">
        <v>0</v>
      </c>
      <c r="CS182" s="264">
        <v>0</v>
      </c>
      <c r="CT182" s="264">
        <v>0</v>
      </c>
      <c r="CU182" s="264">
        <v>0</v>
      </c>
      <c r="CV182" s="264">
        <v>0</v>
      </c>
      <c r="CW182" s="264">
        <v>0</v>
      </c>
      <c r="CX182" s="264">
        <v>0</v>
      </c>
      <c r="CY182" s="577">
        <v>0</v>
      </c>
      <c r="CZ182" s="264">
        <v>0</v>
      </c>
      <c r="DA182" s="264">
        <v>0</v>
      </c>
      <c r="DB182" s="264">
        <v>0</v>
      </c>
      <c r="DC182" s="428">
        <f t="shared" si="2"/>
        <v>797068.57000000007</v>
      </c>
    </row>
    <row r="183" spans="1:107" x14ac:dyDescent="0.25">
      <c r="A183" s="313">
        <v>4936</v>
      </c>
      <c r="B183" s="347">
        <v>675202</v>
      </c>
      <c r="C183" s="313">
        <v>1014615</v>
      </c>
      <c r="D183" s="14">
        <v>1942397047</v>
      </c>
      <c r="F183" s="14" t="s">
        <v>939</v>
      </c>
      <c r="G183" s="14" t="str">
        <f>INDEX(FY2019_ALL_Targets!F:F,MATCH(B183,FY2019_ALL_Targets!B:B,0))</f>
        <v>MRSA Northeast</v>
      </c>
      <c r="H183" s="14" t="s">
        <v>3135</v>
      </c>
      <c r="I183" s="314" t="s">
        <v>2910</v>
      </c>
      <c r="J183" s="314" t="s">
        <v>1039</v>
      </c>
      <c r="K183" s="314" t="s">
        <v>2911</v>
      </c>
      <c r="L183" s="264">
        <v>0</v>
      </c>
      <c r="M183" s="264">
        <v>0</v>
      </c>
      <c r="N183" s="264">
        <v>0</v>
      </c>
      <c r="O183" s="264">
        <v>0</v>
      </c>
      <c r="P183" s="264">
        <v>0</v>
      </c>
      <c r="Q183" s="264">
        <v>0</v>
      </c>
      <c r="R183" s="264">
        <v>0</v>
      </c>
      <c r="S183" s="264">
        <v>0</v>
      </c>
      <c r="T183" s="264">
        <v>0</v>
      </c>
      <c r="U183" s="264">
        <v>0</v>
      </c>
      <c r="V183" s="264">
        <v>0</v>
      </c>
      <c r="W183" s="264">
        <v>0</v>
      </c>
      <c r="X183" s="264">
        <v>0</v>
      </c>
      <c r="Y183" s="264">
        <v>0</v>
      </c>
      <c r="Z183" s="264">
        <v>0</v>
      </c>
      <c r="AA183" s="577">
        <v>0</v>
      </c>
      <c r="AB183" s="264">
        <v>0</v>
      </c>
      <c r="AC183" s="264">
        <v>0</v>
      </c>
      <c r="AD183" s="264">
        <v>0</v>
      </c>
      <c r="AE183" s="264">
        <v>0</v>
      </c>
      <c r="AF183" s="264">
        <v>0</v>
      </c>
      <c r="AG183" s="264">
        <v>0</v>
      </c>
      <c r="AH183" s="264">
        <v>0</v>
      </c>
      <c r="AI183" s="264">
        <v>0</v>
      </c>
      <c r="AJ183" s="264">
        <v>0</v>
      </c>
      <c r="AK183" s="264">
        <v>0</v>
      </c>
      <c r="AL183" s="264">
        <v>0</v>
      </c>
      <c r="AM183" s="264">
        <v>0</v>
      </c>
      <c r="AN183" s="264">
        <v>0</v>
      </c>
      <c r="AO183" s="264">
        <v>0</v>
      </c>
      <c r="AP183" s="264">
        <v>0</v>
      </c>
      <c r="AQ183" s="264">
        <v>34318.75</v>
      </c>
      <c r="AR183" s="264">
        <v>27384.13</v>
      </c>
      <c r="AS183" s="264">
        <v>27737.670000000002</v>
      </c>
      <c r="AT183" s="577">
        <v>27775.620000000003</v>
      </c>
      <c r="AU183" s="264">
        <v>0</v>
      </c>
      <c r="AV183" s="264">
        <v>0</v>
      </c>
      <c r="AW183" s="264">
        <v>0</v>
      </c>
      <c r="AX183" s="264">
        <v>0</v>
      </c>
      <c r="AY183" s="264">
        <v>0</v>
      </c>
      <c r="AZ183" s="264">
        <v>0</v>
      </c>
      <c r="BA183" s="264">
        <v>0</v>
      </c>
      <c r="BB183" s="264">
        <v>0</v>
      </c>
      <c r="BC183" s="264">
        <v>0</v>
      </c>
      <c r="BD183" s="264">
        <v>0</v>
      </c>
      <c r="BE183" s="264">
        <v>0</v>
      </c>
      <c r="BF183" s="264">
        <v>0</v>
      </c>
      <c r="BG183" s="264">
        <v>0</v>
      </c>
      <c r="BH183" s="264">
        <v>0</v>
      </c>
      <c r="BI183" s="264">
        <v>0</v>
      </c>
      <c r="BJ183" s="264">
        <v>0</v>
      </c>
      <c r="BK183" s="264">
        <v>0</v>
      </c>
      <c r="BL183" s="264">
        <v>0</v>
      </c>
      <c r="BM183" s="577">
        <v>0</v>
      </c>
      <c r="BN183" s="264">
        <v>0</v>
      </c>
      <c r="BO183" s="264">
        <v>0</v>
      </c>
      <c r="BP183" s="264">
        <v>0</v>
      </c>
      <c r="BQ183" s="264">
        <v>0</v>
      </c>
      <c r="BR183" s="264">
        <v>0</v>
      </c>
      <c r="BS183" s="264">
        <v>0</v>
      </c>
      <c r="BT183" s="264">
        <v>0</v>
      </c>
      <c r="BU183" s="264">
        <v>0</v>
      </c>
      <c r="BV183" s="264">
        <v>0</v>
      </c>
      <c r="BW183" s="264">
        <v>0</v>
      </c>
      <c r="BX183" s="264">
        <v>0</v>
      </c>
      <c r="BY183" s="264">
        <v>0</v>
      </c>
      <c r="BZ183" s="264">
        <v>0</v>
      </c>
      <c r="CA183" s="264">
        <v>0</v>
      </c>
      <c r="CB183" s="264">
        <v>0</v>
      </c>
      <c r="CC183" s="264">
        <v>0</v>
      </c>
      <c r="CD183" s="264">
        <v>0</v>
      </c>
      <c r="CE183" s="264">
        <v>0</v>
      </c>
      <c r="CF183" s="577">
        <v>0</v>
      </c>
      <c r="CG183" s="264">
        <v>0</v>
      </c>
      <c r="CH183" s="264">
        <v>0</v>
      </c>
      <c r="CI183" s="264">
        <v>0</v>
      </c>
      <c r="CJ183" s="264">
        <v>0</v>
      </c>
      <c r="CK183" s="264">
        <v>0</v>
      </c>
      <c r="CL183" s="264">
        <v>0</v>
      </c>
      <c r="CM183" s="264">
        <v>0</v>
      </c>
      <c r="CN183" s="264">
        <v>0</v>
      </c>
      <c r="CO183" s="264">
        <v>0</v>
      </c>
      <c r="CP183" s="264">
        <v>0</v>
      </c>
      <c r="CQ183" s="264">
        <v>0</v>
      </c>
      <c r="CR183" s="264">
        <v>0</v>
      </c>
      <c r="CS183" s="264">
        <v>0</v>
      </c>
      <c r="CT183" s="264">
        <v>0</v>
      </c>
      <c r="CU183" s="264">
        <v>0</v>
      </c>
      <c r="CV183" s="264">
        <v>50041.249999999993</v>
      </c>
      <c r="CW183" s="264">
        <v>39491.879999999997</v>
      </c>
      <c r="CX183" s="264">
        <v>40944.1</v>
      </c>
      <c r="CY183" s="577">
        <v>39568.69999999999</v>
      </c>
      <c r="CZ183" s="264">
        <v>0</v>
      </c>
      <c r="DA183" s="264">
        <v>0</v>
      </c>
      <c r="DB183" s="264">
        <v>0</v>
      </c>
      <c r="DC183" s="428">
        <f t="shared" si="2"/>
        <v>287262.10000000003</v>
      </c>
    </row>
    <row r="184" spans="1:107" x14ac:dyDescent="0.25">
      <c r="A184" s="297">
        <v>4271</v>
      </c>
      <c r="B184" s="347">
        <v>675206</v>
      </c>
      <c r="C184" s="297">
        <v>1026296</v>
      </c>
      <c r="D184" s="14">
        <v>1205239266</v>
      </c>
      <c r="F184" s="14" t="s">
        <v>939</v>
      </c>
      <c r="G184" s="14" t="str">
        <f>INDEX(FY2019_ALL_Targets!F:F,MATCH(B184,FY2019_ALL_Targets!B:B,0))</f>
        <v>MRSA Northeast</v>
      </c>
      <c r="H184" s="14" t="s">
        <v>3100</v>
      </c>
      <c r="I184" s="299" t="s">
        <v>2502</v>
      </c>
      <c r="J184" s="299" t="s">
        <v>977</v>
      </c>
      <c r="K184" s="299" t="s">
        <v>2503</v>
      </c>
      <c r="L184" s="264">
        <v>0</v>
      </c>
      <c r="M184" s="264">
        <v>0</v>
      </c>
      <c r="N184" s="264">
        <v>0</v>
      </c>
      <c r="O184" s="264">
        <v>0</v>
      </c>
      <c r="P184" s="264">
        <v>0</v>
      </c>
      <c r="Q184" s="264">
        <v>0</v>
      </c>
      <c r="R184" s="264">
        <v>0</v>
      </c>
      <c r="S184" s="264">
        <v>0</v>
      </c>
      <c r="T184" s="264">
        <v>0</v>
      </c>
      <c r="U184" s="264">
        <v>0</v>
      </c>
      <c r="V184" s="264">
        <v>0</v>
      </c>
      <c r="W184" s="264">
        <v>0</v>
      </c>
      <c r="X184" s="264">
        <v>0</v>
      </c>
      <c r="Y184" s="264">
        <v>0</v>
      </c>
      <c r="Z184" s="264">
        <v>0</v>
      </c>
      <c r="AA184" s="577">
        <v>0</v>
      </c>
      <c r="AB184" s="264">
        <v>0</v>
      </c>
      <c r="AC184" s="264">
        <v>0</v>
      </c>
      <c r="AD184" s="264">
        <v>0</v>
      </c>
      <c r="AE184" s="264">
        <v>6073.6</v>
      </c>
      <c r="AF184" s="264">
        <v>6206.2000000000007</v>
      </c>
      <c r="AG184" s="264">
        <v>6505.2000000000007</v>
      </c>
      <c r="AH184" s="264">
        <v>6500</v>
      </c>
      <c r="AI184" s="264">
        <v>6499.53</v>
      </c>
      <c r="AJ184" s="264">
        <v>6322.1999999999989</v>
      </c>
      <c r="AK184" s="264">
        <v>6436.05</v>
      </c>
      <c r="AL184" s="264">
        <v>6686.37</v>
      </c>
      <c r="AM184" s="264">
        <v>6525.24</v>
      </c>
      <c r="AN184" s="264">
        <v>6550.68</v>
      </c>
      <c r="AO184" s="264">
        <v>6489.4299999999994</v>
      </c>
      <c r="AP184" s="264">
        <v>6688.73</v>
      </c>
      <c r="AQ184" s="264">
        <v>17412.25</v>
      </c>
      <c r="AR184" s="264">
        <v>18334.859999999997</v>
      </c>
      <c r="AS184" s="264">
        <v>19094.399999999998</v>
      </c>
      <c r="AT184" s="577">
        <v>19136.090000000004</v>
      </c>
      <c r="AU184" s="264">
        <v>0</v>
      </c>
      <c r="AV184" s="264">
        <v>0</v>
      </c>
      <c r="AW184" s="264">
        <v>0</v>
      </c>
      <c r="AX184" s="264">
        <v>0</v>
      </c>
      <c r="AY184" s="264">
        <v>0</v>
      </c>
      <c r="AZ184" s="264">
        <v>0</v>
      </c>
      <c r="BA184" s="264">
        <v>0</v>
      </c>
      <c r="BB184" s="264">
        <v>0</v>
      </c>
      <c r="BC184" s="264">
        <v>0</v>
      </c>
      <c r="BD184" s="264">
        <v>0</v>
      </c>
      <c r="BE184" s="264">
        <v>0</v>
      </c>
      <c r="BF184" s="264">
        <v>0</v>
      </c>
      <c r="BG184" s="264">
        <v>0</v>
      </c>
      <c r="BH184" s="264">
        <v>0</v>
      </c>
      <c r="BI184" s="264">
        <v>0</v>
      </c>
      <c r="BJ184" s="264">
        <v>0</v>
      </c>
      <c r="BK184" s="264">
        <v>0</v>
      </c>
      <c r="BL184" s="264">
        <v>0</v>
      </c>
      <c r="BM184" s="577">
        <v>0</v>
      </c>
      <c r="BN184" s="264">
        <v>0</v>
      </c>
      <c r="BO184" s="264">
        <v>0</v>
      </c>
      <c r="BP184" s="264">
        <v>0</v>
      </c>
      <c r="BQ184" s="264">
        <v>0</v>
      </c>
      <c r="BR184" s="264">
        <v>0</v>
      </c>
      <c r="BS184" s="264">
        <v>0</v>
      </c>
      <c r="BT184" s="264">
        <v>0</v>
      </c>
      <c r="BU184" s="264">
        <v>0</v>
      </c>
      <c r="BV184" s="264">
        <v>0</v>
      </c>
      <c r="BW184" s="264">
        <v>0</v>
      </c>
      <c r="BX184" s="264">
        <v>0</v>
      </c>
      <c r="BY184" s="264">
        <v>0</v>
      </c>
      <c r="BZ184" s="264">
        <v>0</v>
      </c>
      <c r="CA184" s="264">
        <v>0</v>
      </c>
      <c r="CB184" s="264">
        <v>0</v>
      </c>
      <c r="CC184" s="264">
        <v>0</v>
      </c>
      <c r="CD184" s="264">
        <v>0</v>
      </c>
      <c r="CE184" s="264">
        <v>0</v>
      </c>
      <c r="CF184" s="577">
        <v>0</v>
      </c>
      <c r="CG184" s="264">
        <v>0</v>
      </c>
      <c r="CH184" s="264">
        <v>0</v>
      </c>
      <c r="CI184" s="264">
        <v>0</v>
      </c>
      <c r="CJ184" s="264">
        <v>8985.6</v>
      </c>
      <c r="CK184" s="264">
        <v>9068.8000000000011</v>
      </c>
      <c r="CL184" s="264">
        <v>9336.6</v>
      </c>
      <c r="CM184" s="264">
        <v>9438</v>
      </c>
      <c r="CN184" s="264">
        <v>9311.1099999999988</v>
      </c>
      <c r="CO184" s="264">
        <v>9131.2100000000009</v>
      </c>
      <c r="CP184" s="264">
        <v>9613.42</v>
      </c>
      <c r="CQ184" s="264">
        <v>9819.4</v>
      </c>
      <c r="CR184" s="264">
        <v>9563.57</v>
      </c>
      <c r="CS184" s="264">
        <v>9418.4699999999993</v>
      </c>
      <c r="CT184" s="264">
        <v>9232.4500000000007</v>
      </c>
      <c r="CU184" s="264">
        <v>9455.5099999999984</v>
      </c>
      <c r="CV184" s="264">
        <v>25389.35</v>
      </c>
      <c r="CW184" s="264">
        <v>26453.899999999998</v>
      </c>
      <c r="CX184" s="264">
        <v>28178.820000000003</v>
      </c>
      <c r="CY184" s="577">
        <v>27260.71</v>
      </c>
      <c r="CZ184" s="264">
        <v>0</v>
      </c>
      <c r="DA184" s="264">
        <v>0</v>
      </c>
      <c r="DB184" s="264">
        <v>0</v>
      </c>
      <c r="DC184" s="428">
        <f t="shared" si="2"/>
        <v>371117.75</v>
      </c>
    </row>
    <row r="185" spans="1:107" x14ac:dyDescent="0.25">
      <c r="A185" s="313">
        <v>5325</v>
      </c>
      <c r="B185" s="347">
        <v>675214</v>
      </c>
      <c r="C185" s="313">
        <v>1027774</v>
      </c>
      <c r="D185" s="14">
        <v>1912352766</v>
      </c>
      <c r="F185" s="14" t="s">
        <v>930</v>
      </c>
      <c r="G185" s="14" t="str">
        <f>INDEX(FY2019_ALL_Targets!F:F,MATCH(B185,FY2019_ALL_Targets!B:B,0))</f>
        <v>Harris</v>
      </c>
      <c r="H185" s="14" t="s">
        <v>3046</v>
      </c>
      <c r="I185" s="314" t="s">
        <v>761</v>
      </c>
      <c r="J185" s="314" t="s">
        <v>978</v>
      </c>
      <c r="K185" s="314" t="s">
        <v>2387</v>
      </c>
      <c r="L185" s="264">
        <v>13888.68</v>
      </c>
      <c r="M185" s="264">
        <v>14300.06</v>
      </c>
      <c r="N185" s="264">
        <v>15638.579999999998</v>
      </c>
      <c r="O185" s="264">
        <v>15767.52</v>
      </c>
      <c r="P185" s="264">
        <v>14853.29</v>
      </c>
      <c r="Q185" s="264">
        <v>15375.310000000001</v>
      </c>
      <c r="R185" s="264">
        <v>15041.339999999998</v>
      </c>
      <c r="S185" s="264">
        <v>15864.08</v>
      </c>
      <c r="T185" s="264">
        <v>14971.15</v>
      </c>
      <c r="U185" s="264">
        <v>14870.81</v>
      </c>
      <c r="V185" s="264">
        <v>14466.44</v>
      </c>
      <c r="W185" s="264">
        <v>14994.65</v>
      </c>
      <c r="X185" s="264">
        <v>22698.84</v>
      </c>
      <c r="Y185" s="264">
        <v>42907.22</v>
      </c>
      <c r="Z185" s="264">
        <v>45159.989999999991</v>
      </c>
      <c r="AA185" s="577">
        <v>34627.599999999999</v>
      </c>
      <c r="AB185" s="264">
        <v>0</v>
      </c>
      <c r="AC185" s="264">
        <v>0</v>
      </c>
      <c r="AD185" s="264">
        <v>0</v>
      </c>
      <c r="AE185" s="264">
        <v>0</v>
      </c>
      <c r="AF185" s="264">
        <v>0</v>
      </c>
      <c r="AG185" s="264">
        <v>0</v>
      </c>
      <c r="AH185" s="264">
        <v>0</v>
      </c>
      <c r="AI185" s="264">
        <v>0</v>
      </c>
      <c r="AJ185" s="264">
        <v>0</v>
      </c>
      <c r="AK185" s="264">
        <v>0</v>
      </c>
      <c r="AL185" s="264">
        <v>0</v>
      </c>
      <c r="AM185" s="264">
        <v>0</v>
      </c>
      <c r="AN185" s="264">
        <v>0</v>
      </c>
      <c r="AO185" s="264">
        <v>0</v>
      </c>
      <c r="AP185" s="264">
        <v>0</v>
      </c>
      <c r="AQ185" s="264">
        <v>0</v>
      </c>
      <c r="AR185" s="264">
        <v>0</v>
      </c>
      <c r="AS185" s="264">
        <v>0</v>
      </c>
      <c r="AT185" s="577">
        <v>0</v>
      </c>
      <c r="AU185" s="264">
        <v>0</v>
      </c>
      <c r="AV185" s="264">
        <v>0</v>
      </c>
      <c r="AW185" s="264">
        <v>0</v>
      </c>
      <c r="AX185" s="264">
        <v>8479.34</v>
      </c>
      <c r="AY185" s="264">
        <v>8559.16</v>
      </c>
      <c r="AZ185" s="264">
        <v>8958.26</v>
      </c>
      <c r="BA185" s="264">
        <v>8933.6999999999989</v>
      </c>
      <c r="BB185" s="264">
        <v>8734.73</v>
      </c>
      <c r="BC185" s="264">
        <v>8886.48</v>
      </c>
      <c r="BD185" s="264">
        <v>8673.7999999999993</v>
      </c>
      <c r="BE185" s="264">
        <v>8494.49</v>
      </c>
      <c r="BF185" s="264">
        <v>8583.66</v>
      </c>
      <c r="BG185" s="264">
        <v>8148.63</v>
      </c>
      <c r="BH185" s="264">
        <v>8100.22</v>
      </c>
      <c r="BI185" s="264">
        <v>8303.91</v>
      </c>
      <c r="BJ185" s="264">
        <v>13464.12</v>
      </c>
      <c r="BK185" s="264">
        <v>24832.53</v>
      </c>
      <c r="BL185" s="264">
        <v>25456.18</v>
      </c>
      <c r="BM185" s="577">
        <v>19124.25</v>
      </c>
      <c r="BN185" s="264">
        <v>0</v>
      </c>
      <c r="BO185" s="264">
        <v>0</v>
      </c>
      <c r="BP185" s="264">
        <v>0</v>
      </c>
      <c r="BQ185" s="264">
        <v>0</v>
      </c>
      <c r="BR185" s="264">
        <v>0</v>
      </c>
      <c r="BS185" s="264">
        <v>0</v>
      </c>
      <c r="BT185" s="264">
        <v>0</v>
      </c>
      <c r="BU185" s="264">
        <v>0</v>
      </c>
      <c r="BV185" s="264">
        <v>0</v>
      </c>
      <c r="BW185" s="264">
        <v>0</v>
      </c>
      <c r="BX185" s="264">
        <v>0</v>
      </c>
      <c r="BY185" s="264">
        <v>0</v>
      </c>
      <c r="BZ185" s="264">
        <v>0</v>
      </c>
      <c r="CA185" s="264">
        <v>0</v>
      </c>
      <c r="CB185" s="264">
        <v>0</v>
      </c>
      <c r="CC185" s="264">
        <v>0</v>
      </c>
      <c r="CD185" s="264">
        <v>0</v>
      </c>
      <c r="CE185" s="264">
        <v>0</v>
      </c>
      <c r="CF185" s="577">
        <v>0</v>
      </c>
      <c r="CG185" s="264">
        <v>0</v>
      </c>
      <c r="CH185" s="264">
        <v>0</v>
      </c>
      <c r="CI185" s="264">
        <v>0</v>
      </c>
      <c r="CJ185" s="264">
        <v>21041.78</v>
      </c>
      <c r="CK185" s="264">
        <v>21532.98</v>
      </c>
      <c r="CL185" s="264">
        <v>23639</v>
      </c>
      <c r="CM185" s="264">
        <v>23731.1</v>
      </c>
      <c r="CN185" s="264">
        <v>22798.920000000002</v>
      </c>
      <c r="CO185" s="264">
        <v>23679.070000000003</v>
      </c>
      <c r="CP185" s="264">
        <v>23004.979999999996</v>
      </c>
      <c r="CQ185" s="264">
        <v>24509.84</v>
      </c>
      <c r="CR185" s="264">
        <v>22715.88</v>
      </c>
      <c r="CS185" s="264">
        <v>22941.35</v>
      </c>
      <c r="CT185" s="264">
        <v>22698.67</v>
      </c>
      <c r="CU185" s="264">
        <v>23437.760000000002</v>
      </c>
      <c r="CV185" s="264">
        <v>34293.119999999995</v>
      </c>
      <c r="CW185" s="264">
        <v>65493.729999999996</v>
      </c>
      <c r="CX185" s="264">
        <v>69068.37</v>
      </c>
      <c r="CY185" s="577">
        <v>54036.670000000006</v>
      </c>
      <c r="CZ185" s="264">
        <v>0</v>
      </c>
      <c r="DA185" s="264">
        <v>0</v>
      </c>
      <c r="DB185" s="264">
        <v>0</v>
      </c>
      <c r="DC185" s="428">
        <f t="shared" si="2"/>
        <v>1009782.2399999998</v>
      </c>
    </row>
    <row r="186" spans="1:107" x14ac:dyDescent="0.25">
      <c r="A186" s="311">
        <v>5201</v>
      </c>
      <c r="B186" s="347">
        <v>675220</v>
      </c>
      <c r="C186" s="311">
        <v>1028811</v>
      </c>
      <c r="D186" s="14">
        <v>1447200118</v>
      </c>
      <c r="F186" s="14" t="s">
        <v>928</v>
      </c>
      <c r="G186" s="14" t="str">
        <f>INDEX(FY2019_ALL_Targets!F:F,MATCH(B186,FY2019_ALL_Targets!B:B,0))</f>
        <v>Jefferson</v>
      </c>
      <c r="H186" s="14" t="s">
        <v>3087</v>
      </c>
      <c r="I186" s="312" t="s">
        <v>712</v>
      </c>
      <c r="J186" s="312" t="s">
        <v>2473</v>
      </c>
      <c r="K186" s="312" t="s">
        <v>2501</v>
      </c>
      <c r="L186" s="264">
        <v>8323.9</v>
      </c>
      <c r="M186" s="264">
        <v>8947.35</v>
      </c>
      <c r="N186" s="264">
        <v>9503.4000000000015</v>
      </c>
      <c r="O186" s="264">
        <v>9520.2500000000018</v>
      </c>
      <c r="P186" s="264">
        <v>9335.0400000000009</v>
      </c>
      <c r="Q186" s="264">
        <v>9301.76</v>
      </c>
      <c r="R186" s="264">
        <v>9782.0999999999985</v>
      </c>
      <c r="S186" s="264">
        <v>9024.0199999999986</v>
      </c>
      <c r="T186" s="264">
        <v>9769.92</v>
      </c>
      <c r="U186" s="264">
        <v>9345.9</v>
      </c>
      <c r="V186" s="264">
        <v>8703.1</v>
      </c>
      <c r="W186" s="264">
        <v>9215.58</v>
      </c>
      <c r="X186" s="264">
        <v>13903.75</v>
      </c>
      <c r="Y186" s="264">
        <v>14773.509999999993</v>
      </c>
      <c r="Z186" s="264">
        <v>21362.059999999998</v>
      </c>
      <c r="AA186" s="577">
        <v>20515.77</v>
      </c>
      <c r="AB186" s="264">
        <v>0</v>
      </c>
      <c r="AC186" s="264">
        <v>0</v>
      </c>
      <c r="AD186" s="264">
        <v>0</v>
      </c>
      <c r="AE186" s="264">
        <v>0</v>
      </c>
      <c r="AF186" s="264">
        <v>0</v>
      </c>
      <c r="AG186" s="264">
        <v>0</v>
      </c>
      <c r="AH186" s="264">
        <v>0</v>
      </c>
      <c r="AI186" s="264">
        <v>0</v>
      </c>
      <c r="AJ186" s="264">
        <v>0</v>
      </c>
      <c r="AK186" s="264">
        <v>0</v>
      </c>
      <c r="AL186" s="264">
        <v>0</v>
      </c>
      <c r="AM186" s="264">
        <v>0</v>
      </c>
      <c r="AN186" s="264">
        <v>0</v>
      </c>
      <c r="AO186" s="264">
        <v>0</v>
      </c>
      <c r="AP186" s="264">
        <v>0</v>
      </c>
      <c r="AQ186" s="264">
        <v>0</v>
      </c>
      <c r="AR186" s="264">
        <v>0</v>
      </c>
      <c r="AS186" s="264">
        <v>0</v>
      </c>
      <c r="AT186" s="577">
        <v>0</v>
      </c>
      <c r="AU186" s="264">
        <v>0</v>
      </c>
      <c r="AV186" s="264">
        <v>0</v>
      </c>
      <c r="AW186" s="264">
        <v>0</v>
      </c>
      <c r="AX186" s="264">
        <v>9975.2000000000007</v>
      </c>
      <c r="AY186" s="264">
        <v>10177.400000000001</v>
      </c>
      <c r="AZ186" s="264">
        <v>10767.150000000001</v>
      </c>
      <c r="BA186" s="264">
        <v>11222.100000000002</v>
      </c>
      <c r="BB186" s="264">
        <v>10599.68</v>
      </c>
      <c r="BC186" s="264">
        <v>11198.720000000001</v>
      </c>
      <c r="BD186" s="264">
        <v>10800.14</v>
      </c>
      <c r="BE186" s="264">
        <v>11520.76</v>
      </c>
      <c r="BF186" s="264">
        <v>11252.08</v>
      </c>
      <c r="BG186" s="264">
        <v>10546.4</v>
      </c>
      <c r="BH186" s="264">
        <v>11001.8</v>
      </c>
      <c r="BI186" s="264">
        <v>10570.66</v>
      </c>
      <c r="BJ186" s="264">
        <v>16056.249999999998</v>
      </c>
      <c r="BK186" s="264">
        <v>17334.489999999994</v>
      </c>
      <c r="BL186" s="264">
        <v>25066.78</v>
      </c>
      <c r="BM186" s="577">
        <v>24259.169999999995</v>
      </c>
      <c r="BN186" s="264">
        <v>0</v>
      </c>
      <c r="BO186" s="264">
        <v>0</v>
      </c>
      <c r="BP186" s="264">
        <v>0</v>
      </c>
      <c r="BQ186" s="264">
        <v>0</v>
      </c>
      <c r="BR186" s="264">
        <v>0</v>
      </c>
      <c r="BS186" s="264">
        <v>0</v>
      </c>
      <c r="BT186" s="264">
        <v>0</v>
      </c>
      <c r="BU186" s="264">
        <v>0</v>
      </c>
      <c r="BV186" s="264">
        <v>0</v>
      </c>
      <c r="BW186" s="264">
        <v>0</v>
      </c>
      <c r="BX186" s="264">
        <v>0</v>
      </c>
      <c r="BY186" s="264">
        <v>0</v>
      </c>
      <c r="BZ186" s="264">
        <v>0</v>
      </c>
      <c r="CA186" s="264">
        <v>0</v>
      </c>
      <c r="CB186" s="264">
        <v>0</v>
      </c>
      <c r="CC186" s="264">
        <v>0</v>
      </c>
      <c r="CD186" s="264">
        <v>0</v>
      </c>
      <c r="CE186" s="264">
        <v>0</v>
      </c>
      <c r="CF186" s="577">
        <v>0</v>
      </c>
      <c r="CG186" s="264">
        <v>0</v>
      </c>
      <c r="CH186" s="264">
        <v>0</v>
      </c>
      <c r="CI186" s="264">
        <v>0</v>
      </c>
      <c r="CJ186" s="264">
        <v>11205.250000000002</v>
      </c>
      <c r="CK186" s="264">
        <v>11525.400000000001</v>
      </c>
      <c r="CL186" s="264">
        <v>12519.550000000001</v>
      </c>
      <c r="CM186" s="264">
        <v>12485.85</v>
      </c>
      <c r="CN186" s="264">
        <v>11814.4</v>
      </c>
      <c r="CO186" s="264">
        <v>12979.2</v>
      </c>
      <c r="CP186" s="264">
        <v>13042.86</v>
      </c>
      <c r="CQ186" s="264">
        <v>13598.3</v>
      </c>
      <c r="CR186" s="264">
        <v>12959.48</v>
      </c>
      <c r="CS186" s="264">
        <v>13866.06</v>
      </c>
      <c r="CT186" s="264">
        <v>14189.5</v>
      </c>
      <c r="CU186" s="264">
        <v>14220.199999999999</v>
      </c>
      <c r="CV186" s="264">
        <v>18305</v>
      </c>
      <c r="CW186" s="264">
        <v>19568.919999999995</v>
      </c>
      <c r="CX186" s="264">
        <v>29609.420000000002</v>
      </c>
      <c r="CY186" s="577">
        <v>31832.050000000003</v>
      </c>
      <c r="CZ186" s="264">
        <v>0</v>
      </c>
      <c r="DA186" s="264">
        <v>0</v>
      </c>
      <c r="DB186" s="264">
        <v>0</v>
      </c>
      <c r="DC186" s="428">
        <f t="shared" si="2"/>
        <v>647397.63000000012</v>
      </c>
    </row>
    <row r="187" spans="1:107" x14ac:dyDescent="0.25">
      <c r="A187" s="313">
        <v>4807</v>
      </c>
      <c r="B187" s="347">
        <v>675222</v>
      </c>
      <c r="C187" s="313">
        <v>1004295</v>
      </c>
      <c r="D187" s="14">
        <v>1942296710</v>
      </c>
      <c r="F187" s="14" t="s">
        <v>930</v>
      </c>
      <c r="G187" s="14" t="str">
        <f>INDEX(FY2019_ALL_Targets!F:F,MATCH(B187,FY2019_ALL_Targets!B:B,0))</f>
        <v>Harris</v>
      </c>
      <c r="H187" s="14" t="s">
        <v>3046</v>
      </c>
      <c r="I187" s="314" t="s">
        <v>595</v>
      </c>
      <c r="J187" s="314" t="s">
        <v>595</v>
      </c>
      <c r="K187" s="314" t="s">
        <v>596</v>
      </c>
      <c r="L187" s="264">
        <v>0</v>
      </c>
      <c r="M187" s="264">
        <v>0</v>
      </c>
      <c r="N187" s="264">
        <v>0</v>
      </c>
      <c r="O187" s="264">
        <v>0</v>
      </c>
      <c r="P187" s="264">
        <v>0</v>
      </c>
      <c r="Q187" s="264">
        <v>0</v>
      </c>
      <c r="R187" s="264">
        <v>0</v>
      </c>
      <c r="S187" s="264">
        <v>0</v>
      </c>
      <c r="T187" s="264">
        <v>0</v>
      </c>
      <c r="U187" s="264">
        <v>0</v>
      </c>
      <c r="V187" s="264">
        <v>0</v>
      </c>
      <c r="W187" s="264">
        <v>0</v>
      </c>
      <c r="X187" s="264">
        <v>19772.259999999998</v>
      </c>
      <c r="Y187" s="264">
        <v>21123.96</v>
      </c>
      <c r="Z187" s="264">
        <v>16227.03</v>
      </c>
      <c r="AA187" s="577">
        <v>17080.550000000003</v>
      </c>
      <c r="AB187" s="264">
        <v>0</v>
      </c>
      <c r="AC187" s="264">
        <v>0</v>
      </c>
      <c r="AD187" s="264">
        <v>0</v>
      </c>
      <c r="AE187" s="264">
        <v>0</v>
      </c>
      <c r="AF187" s="264">
        <v>0</v>
      </c>
      <c r="AG187" s="264">
        <v>0</v>
      </c>
      <c r="AH187" s="264">
        <v>0</v>
      </c>
      <c r="AI187" s="264">
        <v>0</v>
      </c>
      <c r="AJ187" s="264">
        <v>0</v>
      </c>
      <c r="AK187" s="264">
        <v>0</v>
      </c>
      <c r="AL187" s="264">
        <v>0</v>
      </c>
      <c r="AM187" s="264">
        <v>0</v>
      </c>
      <c r="AN187" s="264">
        <v>0</v>
      </c>
      <c r="AO187" s="264">
        <v>0</v>
      </c>
      <c r="AP187" s="264">
        <v>0</v>
      </c>
      <c r="AQ187" s="264">
        <v>0</v>
      </c>
      <c r="AR187" s="264">
        <v>0</v>
      </c>
      <c r="AS187" s="264">
        <v>0</v>
      </c>
      <c r="AT187" s="577">
        <v>0</v>
      </c>
      <c r="AU187" s="264">
        <v>0</v>
      </c>
      <c r="AV187" s="264">
        <v>0</v>
      </c>
      <c r="AW187" s="264">
        <v>0</v>
      </c>
      <c r="AX187" s="264">
        <v>0</v>
      </c>
      <c r="AY187" s="264">
        <v>0</v>
      </c>
      <c r="AZ187" s="264">
        <v>0</v>
      </c>
      <c r="BA187" s="264">
        <v>0</v>
      </c>
      <c r="BB187" s="264">
        <v>0</v>
      </c>
      <c r="BC187" s="264">
        <v>0</v>
      </c>
      <c r="BD187" s="264">
        <v>0</v>
      </c>
      <c r="BE187" s="264">
        <v>0</v>
      </c>
      <c r="BF187" s="264">
        <v>0</v>
      </c>
      <c r="BG187" s="264">
        <v>0</v>
      </c>
      <c r="BH187" s="264">
        <v>0</v>
      </c>
      <c r="BI187" s="264">
        <v>0</v>
      </c>
      <c r="BJ187" s="264">
        <v>11728.18</v>
      </c>
      <c r="BK187" s="264">
        <v>12197.09</v>
      </c>
      <c r="BL187" s="264">
        <v>9051.4300000000021</v>
      </c>
      <c r="BM187" s="577">
        <v>9458.6700000000019</v>
      </c>
      <c r="BN187" s="264">
        <v>0</v>
      </c>
      <c r="BO187" s="264">
        <v>0</v>
      </c>
      <c r="BP187" s="264">
        <v>0</v>
      </c>
      <c r="BQ187" s="264">
        <v>0</v>
      </c>
      <c r="BR187" s="264">
        <v>0</v>
      </c>
      <c r="BS187" s="264">
        <v>0</v>
      </c>
      <c r="BT187" s="264">
        <v>0</v>
      </c>
      <c r="BU187" s="264">
        <v>0</v>
      </c>
      <c r="BV187" s="264">
        <v>0</v>
      </c>
      <c r="BW187" s="264">
        <v>0</v>
      </c>
      <c r="BX187" s="264">
        <v>0</v>
      </c>
      <c r="BY187" s="264">
        <v>0</v>
      </c>
      <c r="BZ187" s="264">
        <v>0</v>
      </c>
      <c r="CA187" s="264">
        <v>0</v>
      </c>
      <c r="CB187" s="264">
        <v>0</v>
      </c>
      <c r="CC187" s="264">
        <v>0</v>
      </c>
      <c r="CD187" s="264">
        <v>0</v>
      </c>
      <c r="CE187" s="264">
        <v>0</v>
      </c>
      <c r="CF187" s="577">
        <v>0</v>
      </c>
      <c r="CG187" s="264">
        <v>0</v>
      </c>
      <c r="CH187" s="264">
        <v>0</v>
      </c>
      <c r="CI187" s="264">
        <v>0</v>
      </c>
      <c r="CJ187" s="264">
        <v>0</v>
      </c>
      <c r="CK187" s="264">
        <v>0</v>
      </c>
      <c r="CL187" s="264">
        <v>0</v>
      </c>
      <c r="CM187" s="264">
        <v>0</v>
      </c>
      <c r="CN187" s="264">
        <v>0</v>
      </c>
      <c r="CO187" s="264">
        <v>0</v>
      </c>
      <c r="CP187" s="264">
        <v>0</v>
      </c>
      <c r="CQ187" s="264">
        <v>0</v>
      </c>
      <c r="CR187" s="264">
        <v>0</v>
      </c>
      <c r="CS187" s="264">
        <v>0</v>
      </c>
      <c r="CT187" s="264">
        <v>0</v>
      </c>
      <c r="CU187" s="264">
        <v>0</v>
      </c>
      <c r="CV187" s="264">
        <v>29871.68</v>
      </c>
      <c r="CW187" s="264">
        <v>32245.489999999998</v>
      </c>
      <c r="CX187" s="264">
        <v>24875.050000000007</v>
      </c>
      <c r="CY187" s="577">
        <v>26595.43</v>
      </c>
      <c r="CZ187" s="264">
        <v>0</v>
      </c>
      <c r="DA187" s="264">
        <v>0</v>
      </c>
      <c r="DB187" s="264">
        <v>0</v>
      </c>
      <c r="DC187" s="428">
        <f t="shared" si="2"/>
        <v>230226.82</v>
      </c>
    </row>
    <row r="188" spans="1:107" x14ac:dyDescent="0.25">
      <c r="A188" s="297">
        <v>4701</v>
      </c>
      <c r="B188" s="347">
        <v>675226</v>
      </c>
      <c r="C188" s="297">
        <v>1025711</v>
      </c>
      <c r="D188" s="14">
        <v>1861813958</v>
      </c>
      <c r="F188" s="14" t="s">
        <v>925</v>
      </c>
      <c r="G188" s="14" t="str">
        <f>INDEX(FY2019_ALL_Targets!F:F,MATCH(B188,FY2019_ALL_Targets!B:B,0))</f>
        <v>MRSA Central</v>
      </c>
      <c r="H188" s="14" t="s">
        <v>3024</v>
      </c>
      <c r="I188" s="299" t="s">
        <v>569</v>
      </c>
      <c r="J188" s="299" t="s">
        <v>933</v>
      </c>
      <c r="K188" s="299" t="s">
        <v>570</v>
      </c>
      <c r="L188" s="264">
        <v>0</v>
      </c>
      <c r="M188" s="264">
        <v>0</v>
      </c>
      <c r="N188" s="264">
        <v>0</v>
      </c>
      <c r="O188" s="264">
        <v>0</v>
      </c>
      <c r="P188" s="264">
        <v>0</v>
      </c>
      <c r="Q188" s="264">
        <v>0</v>
      </c>
      <c r="R188" s="264">
        <v>0</v>
      </c>
      <c r="S188" s="264">
        <v>0</v>
      </c>
      <c r="T188" s="264">
        <v>0</v>
      </c>
      <c r="U188" s="264">
        <v>0</v>
      </c>
      <c r="V188" s="264">
        <v>0</v>
      </c>
      <c r="W188" s="264">
        <v>0</v>
      </c>
      <c r="X188" s="264">
        <v>0</v>
      </c>
      <c r="Y188" s="264">
        <v>0</v>
      </c>
      <c r="Z188" s="264">
        <v>0</v>
      </c>
      <c r="AA188" s="577">
        <v>0</v>
      </c>
      <c r="AB188" s="264">
        <v>0</v>
      </c>
      <c r="AC188" s="264">
        <v>0</v>
      </c>
      <c r="AD188" s="264">
        <v>0</v>
      </c>
      <c r="AE188" s="264">
        <v>0</v>
      </c>
      <c r="AF188" s="264">
        <v>0</v>
      </c>
      <c r="AG188" s="264">
        <v>0</v>
      </c>
      <c r="AH188" s="264">
        <v>0</v>
      </c>
      <c r="AI188" s="264">
        <v>0</v>
      </c>
      <c r="AJ188" s="264">
        <v>0</v>
      </c>
      <c r="AK188" s="264">
        <v>0</v>
      </c>
      <c r="AL188" s="264">
        <v>0</v>
      </c>
      <c r="AM188" s="264">
        <v>0</v>
      </c>
      <c r="AN188" s="264">
        <v>0</v>
      </c>
      <c r="AO188" s="264">
        <v>0</v>
      </c>
      <c r="AP188" s="264">
        <v>0</v>
      </c>
      <c r="AQ188" s="264">
        <v>0</v>
      </c>
      <c r="AR188" s="264">
        <v>0</v>
      </c>
      <c r="AS188" s="264">
        <v>0</v>
      </c>
      <c r="AT188" s="577">
        <v>0</v>
      </c>
      <c r="AU188" s="264">
        <v>0</v>
      </c>
      <c r="AV188" s="264">
        <v>0</v>
      </c>
      <c r="AW188" s="264">
        <v>0</v>
      </c>
      <c r="AX188" s="264">
        <v>0</v>
      </c>
      <c r="AY188" s="264">
        <v>0</v>
      </c>
      <c r="AZ188" s="264">
        <v>0</v>
      </c>
      <c r="BA188" s="264">
        <v>0</v>
      </c>
      <c r="BB188" s="264">
        <v>0</v>
      </c>
      <c r="BC188" s="264">
        <v>0</v>
      </c>
      <c r="BD188" s="264">
        <v>0</v>
      </c>
      <c r="BE188" s="264">
        <v>0</v>
      </c>
      <c r="BF188" s="264">
        <v>0</v>
      </c>
      <c r="BG188" s="264">
        <v>0</v>
      </c>
      <c r="BH188" s="264">
        <v>0</v>
      </c>
      <c r="BI188" s="264">
        <v>0</v>
      </c>
      <c r="BJ188" s="264">
        <v>0</v>
      </c>
      <c r="BK188" s="264">
        <v>0</v>
      </c>
      <c r="BL188" s="264">
        <v>0</v>
      </c>
      <c r="BM188" s="577">
        <v>0</v>
      </c>
      <c r="BN188" s="264">
        <v>0</v>
      </c>
      <c r="BO188" s="264">
        <v>0</v>
      </c>
      <c r="BP188" s="264">
        <v>0</v>
      </c>
      <c r="BQ188" s="264">
        <v>19511.259999999998</v>
      </c>
      <c r="BR188" s="264">
        <v>19679.38</v>
      </c>
      <c r="BS188" s="264">
        <v>20407.899999999998</v>
      </c>
      <c r="BT188" s="264">
        <v>20071.66</v>
      </c>
      <c r="BU188" s="264">
        <v>20145.7</v>
      </c>
      <c r="BV188" s="264">
        <v>20376.2</v>
      </c>
      <c r="BW188" s="264">
        <v>20117.719999999998</v>
      </c>
      <c r="BX188" s="264">
        <v>20298.850000000002</v>
      </c>
      <c r="BY188" s="264">
        <v>20542.280000000002</v>
      </c>
      <c r="BZ188" s="264">
        <v>20254.189999999999</v>
      </c>
      <c r="CA188" s="264">
        <v>20383.439999999999</v>
      </c>
      <c r="CB188" s="264">
        <v>20623.77</v>
      </c>
      <c r="CC188" s="264">
        <v>43582.23</v>
      </c>
      <c r="CD188" s="264">
        <v>44483.640000000007</v>
      </c>
      <c r="CE188" s="264">
        <v>46879.909999999996</v>
      </c>
      <c r="CF188" s="577">
        <v>46946.33</v>
      </c>
      <c r="CG188" s="264">
        <v>0</v>
      </c>
      <c r="CH188" s="264">
        <v>0</v>
      </c>
      <c r="CI188" s="264">
        <v>0</v>
      </c>
      <c r="CJ188" s="264">
        <v>22107.78</v>
      </c>
      <c r="CK188" s="264">
        <v>22051.74</v>
      </c>
      <c r="CL188" s="264">
        <v>23462.080000000002</v>
      </c>
      <c r="CM188" s="264">
        <v>23518.12</v>
      </c>
      <c r="CN188" s="264">
        <v>22782.62</v>
      </c>
      <c r="CO188" s="264">
        <v>23446.460000000003</v>
      </c>
      <c r="CP188" s="264">
        <v>22899.42</v>
      </c>
      <c r="CQ188" s="264">
        <v>23071.72</v>
      </c>
      <c r="CR188" s="264">
        <v>22926.140000000003</v>
      </c>
      <c r="CS188" s="264">
        <v>22416.53</v>
      </c>
      <c r="CT188" s="264">
        <v>22619.590000000004</v>
      </c>
      <c r="CU188" s="264">
        <v>22952.2</v>
      </c>
      <c r="CV188" s="264">
        <v>49449.19999999999</v>
      </c>
      <c r="CW188" s="264">
        <v>51215.490000000013</v>
      </c>
      <c r="CX188" s="264">
        <v>52993.760000000002</v>
      </c>
      <c r="CY188" s="577">
        <v>52101.62</v>
      </c>
      <c r="CZ188" s="264">
        <v>0</v>
      </c>
      <c r="DA188" s="264">
        <v>0</v>
      </c>
      <c r="DB188" s="264">
        <v>0</v>
      </c>
      <c r="DC188" s="428">
        <f t="shared" si="2"/>
        <v>904318.92999999993</v>
      </c>
    </row>
    <row r="189" spans="1:107" x14ac:dyDescent="0.25">
      <c r="A189" s="297">
        <v>5222</v>
      </c>
      <c r="B189" s="347">
        <v>675230</v>
      </c>
      <c r="C189" s="297">
        <v>1028743</v>
      </c>
      <c r="D189" s="14">
        <v>1326032186</v>
      </c>
      <c r="F189" s="14" t="s">
        <v>1003</v>
      </c>
      <c r="G189" s="14" t="str">
        <f>INDEX(FY2019_ALL_Targets!F:F,MATCH(B189,FY2019_ALL_Targets!B:B,0))</f>
        <v>MRSA Northeast</v>
      </c>
      <c r="H189" s="14" t="s">
        <v>3026</v>
      </c>
      <c r="I189" s="299" t="s">
        <v>727</v>
      </c>
      <c r="J189" s="299" t="s">
        <v>978</v>
      </c>
      <c r="K189" s="299" t="s">
        <v>2633</v>
      </c>
      <c r="L189" s="264">
        <v>0</v>
      </c>
      <c r="M189" s="264">
        <v>0</v>
      </c>
      <c r="N189" s="264">
        <v>0</v>
      </c>
      <c r="O189" s="264">
        <v>0</v>
      </c>
      <c r="P189" s="264">
        <v>0</v>
      </c>
      <c r="Q189" s="264">
        <v>0</v>
      </c>
      <c r="R189" s="264">
        <v>0</v>
      </c>
      <c r="S189" s="264">
        <v>0</v>
      </c>
      <c r="T189" s="264">
        <v>0</v>
      </c>
      <c r="U189" s="264">
        <v>0</v>
      </c>
      <c r="V189" s="264">
        <v>0</v>
      </c>
      <c r="W189" s="264">
        <v>0</v>
      </c>
      <c r="X189" s="264">
        <v>0</v>
      </c>
      <c r="Y189" s="264">
        <v>0</v>
      </c>
      <c r="Z189" s="264">
        <v>0</v>
      </c>
      <c r="AA189" s="577">
        <v>0</v>
      </c>
      <c r="AB189" s="264">
        <v>0</v>
      </c>
      <c r="AC189" s="264">
        <v>0</v>
      </c>
      <c r="AD189" s="264">
        <v>0</v>
      </c>
      <c r="AE189" s="264">
        <v>6393.76</v>
      </c>
      <c r="AF189" s="264">
        <v>6214.16</v>
      </c>
      <c r="AG189" s="264">
        <v>7713.8200000000006</v>
      </c>
      <c r="AH189" s="264">
        <v>7228.9000000000005</v>
      </c>
      <c r="AI189" s="264">
        <v>6812.1599999999989</v>
      </c>
      <c r="AJ189" s="264">
        <v>7007.2999999999993</v>
      </c>
      <c r="AK189" s="264">
        <v>10654.989999999998</v>
      </c>
      <c r="AL189" s="264">
        <v>11365.61</v>
      </c>
      <c r="AM189" s="264">
        <v>10306.170000000002</v>
      </c>
      <c r="AN189" s="264">
        <v>10204.040000000001</v>
      </c>
      <c r="AO189" s="264">
        <v>10118.5</v>
      </c>
      <c r="AP189" s="264">
        <v>10394.23</v>
      </c>
      <c r="AQ189" s="264">
        <v>19122.349999999999</v>
      </c>
      <c r="AR189" s="264">
        <v>20121.530000000002</v>
      </c>
      <c r="AS189" s="264">
        <v>38823.160000000003</v>
      </c>
      <c r="AT189" s="577">
        <v>37419.780000000006</v>
      </c>
      <c r="AU189" s="264">
        <v>0</v>
      </c>
      <c r="AV189" s="264">
        <v>0</v>
      </c>
      <c r="AW189" s="264">
        <v>0</v>
      </c>
      <c r="AX189" s="264">
        <v>7543.2000000000007</v>
      </c>
      <c r="AY189" s="264">
        <v>7776.68</v>
      </c>
      <c r="AZ189" s="264">
        <v>8486.1</v>
      </c>
      <c r="BA189" s="264">
        <v>7929.3400000000011</v>
      </c>
      <c r="BB189" s="264">
        <v>8399.89</v>
      </c>
      <c r="BC189" s="264">
        <v>7982.9999999999991</v>
      </c>
      <c r="BD189" s="264">
        <v>0</v>
      </c>
      <c r="BE189" s="264">
        <v>0</v>
      </c>
      <c r="BF189" s="264">
        <v>0</v>
      </c>
      <c r="BG189" s="264">
        <v>0</v>
      </c>
      <c r="BH189" s="264">
        <v>0</v>
      </c>
      <c r="BI189" s="264">
        <v>0</v>
      </c>
      <c r="BJ189" s="264">
        <v>22400.95</v>
      </c>
      <c r="BK189" s="264">
        <v>23256.169999999995</v>
      </c>
      <c r="BL189" s="264">
        <v>0</v>
      </c>
      <c r="BM189" s="577">
        <v>0</v>
      </c>
      <c r="BN189" s="264">
        <v>0</v>
      </c>
      <c r="BO189" s="264">
        <v>0</v>
      </c>
      <c r="BP189" s="264">
        <v>0</v>
      </c>
      <c r="BQ189" s="264">
        <v>9842.08</v>
      </c>
      <c r="BR189" s="264">
        <v>9743.2999999999993</v>
      </c>
      <c r="BS189" s="264">
        <v>11350.720000000001</v>
      </c>
      <c r="BT189" s="264">
        <v>11611.140000000001</v>
      </c>
      <c r="BU189" s="264">
        <v>11264.9</v>
      </c>
      <c r="BV189" s="264">
        <v>11557.609999999999</v>
      </c>
      <c r="BW189" s="264">
        <v>0</v>
      </c>
      <c r="BX189" s="264">
        <v>0</v>
      </c>
      <c r="BY189" s="264">
        <v>0</v>
      </c>
      <c r="BZ189" s="264">
        <v>0</v>
      </c>
      <c r="CA189" s="264">
        <v>0</v>
      </c>
      <c r="CB189" s="264">
        <v>0</v>
      </c>
      <c r="CC189" s="264">
        <v>29110.250000000007</v>
      </c>
      <c r="CD189" s="264">
        <v>32934.029999999992</v>
      </c>
      <c r="CE189" s="264">
        <v>0</v>
      </c>
      <c r="CF189" s="577">
        <v>0</v>
      </c>
      <c r="CG189" s="264">
        <v>0</v>
      </c>
      <c r="CH189" s="264">
        <v>0</v>
      </c>
      <c r="CI189" s="264">
        <v>0</v>
      </c>
      <c r="CJ189" s="264">
        <v>0</v>
      </c>
      <c r="CK189" s="264">
        <v>0</v>
      </c>
      <c r="CL189" s="264">
        <v>0</v>
      </c>
      <c r="CM189" s="264">
        <v>0</v>
      </c>
      <c r="CN189" s="264">
        <v>0</v>
      </c>
      <c r="CO189" s="264">
        <v>0</v>
      </c>
      <c r="CP189" s="264">
        <v>16247.939999999999</v>
      </c>
      <c r="CQ189" s="264">
        <v>16538.97</v>
      </c>
      <c r="CR189" s="264">
        <v>15117.75</v>
      </c>
      <c r="CS189" s="264">
        <v>14794.25</v>
      </c>
      <c r="CT189" s="264">
        <v>14368.51</v>
      </c>
      <c r="CU189" s="264">
        <v>14686.05</v>
      </c>
      <c r="CV189" s="264">
        <v>0</v>
      </c>
      <c r="CW189" s="264">
        <v>0</v>
      </c>
      <c r="CX189" s="264">
        <v>57446.16</v>
      </c>
      <c r="CY189" s="577">
        <v>53374.179999999993</v>
      </c>
      <c r="CZ189" s="264">
        <v>0</v>
      </c>
      <c r="DA189" s="264">
        <v>0</v>
      </c>
      <c r="DB189" s="264">
        <v>0</v>
      </c>
      <c r="DC189" s="428">
        <f t="shared" si="2"/>
        <v>643663.63000000012</v>
      </c>
    </row>
    <row r="190" spans="1:107" x14ac:dyDescent="0.25">
      <c r="A190" s="313">
        <v>4823</v>
      </c>
      <c r="B190" s="347">
        <v>675231</v>
      </c>
      <c r="C190" s="313">
        <v>1014494</v>
      </c>
      <c r="D190" s="14">
        <v>1598282139</v>
      </c>
      <c r="F190" s="14" t="s">
        <v>930</v>
      </c>
      <c r="G190" s="14" t="str">
        <f>INDEX(FY2019_ALL_Targets!F:F,MATCH(B190,FY2019_ALL_Targets!B:B,0))</f>
        <v>Harris</v>
      </c>
      <c r="H190" s="14" t="s">
        <v>3016</v>
      </c>
      <c r="I190" s="314" t="s">
        <v>2898</v>
      </c>
      <c r="J190" s="314" t="s">
        <v>2898</v>
      </c>
      <c r="K190" s="314" t="s">
        <v>2899</v>
      </c>
      <c r="L190" s="264">
        <v>0</v>
      </c>
      <c r="M190" s="264">
        <v>0</v>
      </c>
      <c r="N190" s="264">
        <v>0</v>
      </c>
      <c r="O190" s="264">
        <v>0</v>
      </c>
      <c r="P190" s="264">
        <v>0</v>
      </c>
      <c r="Q190" s="264">
        <v>0</v>
      </c>
      <c r="R190" s="264">
        <v>0</v>
      </c>
      <c r="S190" s="264">
        <v>0</v>
      </c>
      <c r="T190" s="264">
        <v>0</v>
      </c>
      <c r="U190" s="264">
        <v>0</v>
      </c>
      <c r="V190" s="264">
        <v>0</v>
      </c>
      <c r="W190" s="264">
        <v>0</v>
      </c>
      <c r="X190" s="264">
        <v>32977.560000000005</v>
      </c>
      <c r="Y190" s="264">
        <v>24071.759999999998</v>
      </c>
      <c r="Z190" s="264">
        <v>23864.95</v>
      </c>
      <c r="AA190" s="577">
        <v>22981.62</v>
      </c>
      <c r="AB190" s="264">
        <v>0</v>
      </c>
      <c r="AC190" s="264">
        <v>0</v>
      </c>
      <c r="AD190" s="264">
        <v>0</v>
      </c>
      <c r="AE190" s="264">
        <v>0</v>
      </c>
      <c r="AF190" s="264">
        <v>0</v>
      </c>
      <c r="AG190" s="264">
        <v>0</v>
      </c>
      <c r="AH190" s="264">
        <v>0</v>
      </c>
      <c r="AI190" s="264">
        <v>0</v>
      </c>
      <c r="AJ190" s="264">
        <v>0</v>
      </c>
      <c r="AK190" s="264">
        <v>0</v>
      </c>
      <c r="AL190" s="264">
        <v>0</v>
      </c>
      <c r="AM190" s="264">
        <v>0</v>
      </c>
      <c r="AN190" s="264">
        <v>0</v>
      </c>
      <c r="AO190" s="264">
        <v>0</v>
      </c>
      <c r="AP190" s="264">
        <v>0</v>
      </c>
      <c r="AQ190" s="264">
        <v>0</v>
      </c>
      <c r="AR190" s="264">
        <v>0</v>
      </c>
      <c r="AS190" s="264">
        <v>0</v>
      </c>
      <c r="AT190" s="577">
        <v>0</v>
      </c>
      <c r="AU190" s="264">
        <v>0</v>
      </c>
      <c r="AV190" s="264">
        <v>0</v>
      </c>
      <c r="AW190" s="264">
        <v>0</v>
      </c>
      <c r="AX190" s="264">
        <v>0</v>
      </c>
      <c r="AY190" s="264">
        <v>0</v>
      </c>
      <c r="AZ190" s="264">
        <v>0</v>
      </c>
      <c r="BA190" s="264">
        <v>0</v>
      </c>
      <c r="BB190" s="264">
        <v>0</v>
      </c>
      <c r="BC190" s="264">
        <v>0</v>
      </c>
      <c r="BD190" s="264">
        <v>0</v>
      </c>
      <c r="BE190" s="264">
        <v>0</v>
      </c>
      <c r="BF190" s="264">
        <v>0</v>
      </c>
      <c r="BG190" s="264">
        <v>0</v>
      </c>
      <c r="BH190" s="264">
        <v>0</v>
      </c>
      <c r="BI190" s="264">
        <v>0</v>
      </c>
      <c r="BJ190" s="264">
        <v>19561.079999999998</v>
      </c>
      <c r="BK190" s="264">
        <v>13862.460000000001</v>
      </c>
      <c r="BL190" s="264">
        <v>13344.78</v>
      </c>
      <c r="BM190" s="577">
        <v>12724.679999999998</v>
      </c>
      <c r="BN190" s="264">
        <v>0</v>
      </c>
      <c r="BO190" s="264">
        <v>0</v>
      </c>
      <c r="BP190" s="264">
        <v>0</v>
      </c>
      <c r="BQ190" s="264">
        <v>0</v>
      </c>
      <c r="BR190" s="264">
        <v>0</v>
      </c>
      <c r="BS190" s="264">
        <v>0</v>
      </c>
      <c r="BT190" s="264">
        <v>0</v>
      </c>
      <c r="BU190" s="264">
        <v>0</v>
      </c>
      <c r="BV190" s="264">
        <v>0</v>
      </c>
      <c r="BW190" s="264">
        <v>0</v>
      </c>
      <c r="BX190" s="264">
        <v>0</v>
      </c>
      <c r="BY190" s="264">
        <v>0</v>
      </c>
      <c r="BZ190" s="264">
        <v>0</v>
      </c>
      <c r="CA190" s="264">
        <v>0</v>
      </c>
      <c r="CB190" s="264">
        <v>0</v>
      </c>
      <c r="CC190" s="264">
        <v>0</v>
      </c>
      <c r="CD190" s="264">
        <v>0</v>
      </c>
      <c r="CE190" s="264">
        <v>0</v>
      </c>
      <c r="CF190" s="577">
        <v>0</v>
      </c>
      <c r="CG190" s="264">
        <v>0</v>
      </c>
      <c r="CH190" s="264">
        <v>0</v>
      </c>
      <c r="CI190" s="264">
        <v>0</v>
      </c>
      <c r="CJ190" s="264">
        <v>0</v>
      </c>
      <c r="CK190" s="264">
        <v>0</v>
      </c>
      <c r="CL190" s="264">
        <v>0</v>
      </c>
      <c r="CM190" s="264">
        <v>0</v>
      </c>
      <c r="CN190" s="264">
        <v>0</v>
      </c>
      <c r="CO190" s="264">
        <v>0</v>
      </c>
      <c r="CP190" s="264">
        <v>0</v>
      </c>
      <c r="CQ190" s="264">
        <v>0</v>
      </c>
      <c r="CR190" s="264">
        <v>0</v>
      </c>
      <c r="CS190" s="264">
        <v>0</v>
      </c>
      <c r="CT190" s="264">
        <v>0</v>
      </c>
      <c r="CU190" s="264">
        <v>0</v>
      </c>
      <c r="CV190" s="264">
        <v>49822.080000000002</v>
      </c>
      <c r="CW190" s="264">
        <v>36754.14</v>
      </c>
      <c r="CX190" s="264">
        <v>36565.67</v>
      </c>
      <c r="CY190" s="577">
        <v>35819.480000000003</v>
      </c>
      <c r="CZ190" s="264">
        <v>0</v>
      </c>
      <c r="DA190" s="264">
        <v>0</v>
      </c>
      <c r="DB190" s="264">
        <v>0</v>
      </c>
      <c r="DC190" s="428">
        <f t="shared" si="2"/>
        <v>322350.25999999995</v>
      </c>
    </row>
    <row r="191" spans="1:107" x14ac:dyDescent="0.25">
      <c r="A191" s="297">
        <v>5288</v>
      </c>
      <c r="B191" s="347">
        <v>675241</v>
      </c>
      <c r="C191" s="297">
        <v>1027180</v>
      </c>
      <c r="D191" s="14">
        <v>1124495486</v>
      </c>
      <c r="F191" s="14" t="s">
        <v>939</v>
      </c>
      <c r="G191" s="14" t="str">
        <f>INDEX(FY2019_ALL_Targets!F:F,MATCH(B191,FY2019_ALL_Targets!B:B,0))</f>
        <v>MRSA Northeast</v>
      </c>
      <c r="H191" s="14" t="s">
        <v>3113</v>
      </c>
      <c r="I191" s="299" t="s">
        <v>2541</v>
      </c>
      <c r="J191" s="299" t="s">
        <v>966</v>
      </c>
      <c r="K191" s="299" t="s">
        <v>2542</v>
      </c>
      <c r="L191" s="264">
        <v>0</v>
      </c>
      <c r="M191" s="264">
        <v>0</v>
      </c>
      <c r="N191" s="264">
        <v>0</v>
      </c>
      <c r="O191" s="264">
        <v>0</v>
      </c>
      <c r="P191" s="264">
        <v>0</v>
      </c>
      <c r="Q191" s="264">
        <v>0</v>
      </c>
      <c r="R191" s="264">
        <v>0</v>
      </c>
      <c r="S191" s="264">
        <v>0</v>
      </c>
      <c r="T191" s="264">
        <v>0</v>
      </c>
      <c r="U191" s="264">
        <v>0</v>
      </c>
      <c r="V191" s="264">
        <v>0</v>
      </c>
      <c r="W191" s="264">
        <v>0</v>
      </c>
      <c r="X191" s="264">
        <v>0</v>
      </c>
      <c r="Y191" s="264">
        <v>0</v>
      </c>
      <c r="Z191" s="264">
        <v>0</v>
      </c>
      <c r="AA191" s="577">
        <v>0</v>
      </c>
      <c r="AB191" s="264">
        <v>0</v>
      </c>
      <c r="AC191" s="264">
        <v>0</v>
      </c>
      <c r="AD191" s="264">
        <v>0</v>
      </c>
      <c r="AE191" s="264">
        <v>9180.48</v>
      </c>
      <c r="AF191" s="264">
        <v>9380.9100000000017</v>
      </c>
      <c r="AG191" s="264">
        <v>9832.86</v>
      </c>
      <c r="AH191" s="264">
        <v>9825</v>
      </c>
      <c r="AI191" s="264">
        <v>9812.5199999999986</v>
      </c>
      <c r="AJ191" s="264">
        <v>9544.7999999999993</v>
      </c>
      <c r="AK191" s="264">
        <v>9726.14</v>
      </c>
      <c r="AL191" s="264">
        <v>10115.859999999999</v>
      </c>
      <c r="AM191" s="264">
        <v>9873.27</v>
      </c>
      <c r="AN191" s="264">
        <v>9912.4</v>
      </c>
      <c r="AO191" s="264">
        <v>9819.77</v>
      </c>
      <c r="AP191" s="264">
        <v>10121.419999999998</v>
      </c>
      <c r="AQ191" s="264">
        <v>20663.500000000004</v>
      </c>
      <c r="AR191" s="264">
        <v>15545.039999999999</v>
      </c>
      <c r="AS191" s="264">
        <v>22380.360000000004</v>
      </c>
      <c r="AT191" s="577">
        <v>24832.37</v>
      </c>
      <c r="AU191" s="264">
        <v>0</v>
      </c>
      <c r="AV191" s="264">
        <v>0</v>
      </c>
      <c r="AW191" s="264">
        <v>0</v>
      </c>
      <c r="AX191" s="264">
        <v>0</v>
      </c>
      <c r="AY191" s="264">
        <v>0</v>
      </c>
      <c r="AZ191" s="264">
        <v>0</v>
      </c>
      <c r="BA191" s="264">
        <v>0</v>
      </c>
      <c r="BB191" s="264">
        <v>0</v>
      </c>
      <c r="BC191" s="264">
        <v>0</v>
      </c>
      <c r="BD191" s="264">
        <v>0</v>
      </c>
      <c r="BE191" s="264">
        <v>0</v>
      </c>
      <c r="BF191" s="264">
        <v>0</v>
      </c>
      <c r="BG191" s="264">
        <v>0</v>
      </c>
      <c r="BH191" s="264">
        <v>0</v>
      </c>
      <c r="BI191" s="264">
        <v>0</v>
      </c>
      <c r="BJ191" s="264">
        <v>0</v>
      </c>
      <c r="BK191" s="264">
        <v>0</v>
      </c>
      <c r="BL191" s="264">
        <v>0</v>
      </c>
      <c r="BM191" s="577">
        <v>0</v>
      </c>
      <c r="BN191" s="264">
        <v>0</v>
      </c>
      <c r="BO191" s="264">
        <v>0</v>
      </c>
      <c r="BP191" s="264">
        <v>0</v>
      </c>
      <c r="BQ191" s="264">
        <v>0</v>
      </c>
      <c r="BR191" s="264">
        <v>0</v>
      </c>
      <c r="BS191" s="264">
        <v>0</v>
      </c>
      <c r="BT191" s="264">
        <v>0</v>
      </c>
      <c r="BU191" s="264">
        <v>0</v>
      </c>
      <c r="BV191" s="264">
        <v>0</v>
      </c>
      <c r="BW191" s="264">
        <v>0</v>
      </c>
      <c r="BX191" s="264">
        <v>0</v>
      </c>
      <c r="BY191" s="264">
        <v>0</v>
      </c>
      <c r="BZ191" s="264">
        <v>0</v>
      </c>
      <c r="CA191" s="264">
        <v>0</v>
      </c>
      <c r="CB191" s="264">
        <v>0</v>
      </c>
      <c r="CC191" s="264">
        <v>0</v>
      </c>
      <c r="CD191" s="264">
        <v>0</v>
      </c>
      <c r="CE191" s="264">
        <v>0</v>
      </c>
      <c r="CF191" s="577">
        <v>0</v>
      </c>
      <c r="CG191" s="264">
        <v>0</v>
      </c>
      <c r="CH191" s="264">
        <v>0</v>
      </c>
      <c r="CI191" s="264">
        <v>0</v>
      </c>
      <c r="CJ191" s="264">
        <v>13582.08</v>
      </c>
      <c r="CK191" s="264">
        <v>13707.840000000002</v>
      </c>
      <c r="CL191" s="264">
        <v>14112.630000000001</v>
      </c>
      <c r="CM191" s="264">
        <v>14265.9</v>
      </c>
      <c r="CN191" s="264">
        <v>14057.24</v>
      </c>
      <c r="CO191" s="264">
        <v>13785.64</v>
      </c>
      <c r="CP191" s="264">
        <v>14527.499999999998</v>
      </c>
      <c r="CQ191" s="264">
        <v>14856.029999999999</v>
      </c>
      <c r="CR191" s="264">
        <v>14470.619999999999</v>
      </c>
      <c r="CS191" s="264">
        <v>14251.72</v>
      </c>
      <c r="CT191" s="264">
        <v>13970.539999999999</v>
      </c>
      <c r="CU191" s="264">
        <v>14308.14</v>
      </c>
      <c r="CV191" s="264">
        <v>30130.1</v>
      </c>
      <c r="CW191" s="264">
        <v>22409.659999999989</v>
      </c>
      <c r="CX191" s="264">
        <v>33000.80999999999</v>
      </c>
      <c r="CY191" s="577">
        <v>35389.26</v>
      </c>
      <c r="CZ191" s="264">
        <v>0</v>
      </c>
      <c r="DA191" s="264">
        <v>0</v>
      </c>
      <c r="DB191" s="264">
        <v>0</v>
      </c>
      <c r="DC191" s="428">
        <f t="shared" si="2"/>
        <v>491392.41</v>
      </c>
    </row>
    <row r="192" spans="1:107" x14ac:dyDescent="0.25">
      <c r="A192" s="311">
        <v>4977</v>
      </c>
      <c r="B192" s="347">
        <v>675251</v>
      </c>
      <c r="C192" s="311">
        <v>1016199</v>
      </c>
      <c r="D192" s="14">
        <v>1417119116</v>
      </c>
      <c r="F192" s="14" t="s">
        <v>941</v>
      </c>
      <c r="G192" s="14" t="str">
        <f>INDEX(FY2019_ALL_Targets!F:F,MATCH(B192,FY2019_ALL_Targets!B:B,0))</f>
        <v>Dallas</v>
      </c>
      <c r="H192" s="14" t="s">
        <v>3181</v>
      </c>
      <c r="I192" s="312" t="s">
        <v>630</v>
      </c>
      <c r="J192" s="312" t="s">
        <v>1023</v>
      </c>
      <c r="K192" s="312" t="s">
        <v>2845</v>
      </c>
      <c r="L192" s="264">
        <v>0</v>
      </c>
      <c r="M192" s="264">
        <v>0</v>
      </c>
      <c r="N192" s="264">
        <v>0</v>
      </c>
      <c r="O192" s="264">
        <v>0</v>
      </c>
      <c r="P192" s="264">
        <v>0</v>
      </c>
      <c r="Q192" s="264">
        <v>0</v>
      </c>
      <c r="R192" s="264">
        <v>0</v>
      </c>
      <c r="S192" s="264">
        <v>0</v>
      </c>
      <c r="T192" s="264">
        <v>0</v>
      </c>
      <c r="U192" s="264">
        <v>0</v>
      </c>
      <c r="V192" s="264">
        <v>0</v>
      </c>
      <c r="W192" s="264">
        <v>0</v>
      </c>
      <c r="X192" s="264">
        <v>0</v>
      </c>
      <c r="Y192" s="264">
        <v>0</v>
      </c>
      <c r="Z192" s="264">
        <v>0</v>
      </c>
      <c r="AA192" s="577">
        <v>0</v>
      </c>
      <c r="AB192" s="264">
        <v>0</v>
      </c>
      <c r="AC192" s="264">
        <v>0</v>
      </c>
      <c r="AD192" s="264">
        <v>0</v>
      </c>
      <c r="AE192" s="264">
        <v>0</v>
      </c>
      <c r="AF192" s="264">
        <v>0</v>
      </c>
      <c r="AG192" s="264">
        <v>0</v>
      </c>
      <c r="AH192" s="264">
        <v>0</v>
      </c>
      <c r="AI192" s="264">
        <v>0</v>
      </c>
      <c r="AJ192" s="264">
        <v>0</v>
      </c>
      <c r="AK192" s="264">
        <v>0</v>
      </c>
      <c r="AL192" s="264">
        <v>0</v>
      </c>
      <c r="AM192" s="264">
        <v>0</v>
      </c>
      <c r="AN192" s="264">
        <v>0</v>
      </c>
      <c r="AO192" s="264">
        <v>0</v>
      </c>
      <c r="AP192" s="264">
        <v>0</v>
      </c>
      <c r="AQ192" s="264">
        <v>0</v>
      </c>
      <c r="AR192" s="264">
        <v>0</v>
      </c>
      <c r="AS192" s="264">
        <v>0</v>
      </c>
      <c r="AT192" s="577">
        <v>0</v>
      </c>
      <c r="AU192" s="264">
        <v>0</v>
      </c>
      <c r="AV192" s="264">
        <v>0</v>
      </c>
      <c r="AW192" s="264">
        <v>0</v>
      </c>
      <c r="AX192" s="264">
        <v>0</v>
      </c>
      <c r="AY192" s="264">
        <v>0</v>
      </c>
      <c r="AZ192" s="264">
        <v>0</v>
      </c>
      <c r="BA192" s="264">
        <v>0</v>
      </c>
      <c r="BB192" s="264">
        <v>0</v>
      </c>
      <c r="BC192" s="264">
        <v>0</v>
      </c>
      <c r="BD192" s="264">
        <v>0</v>
      </c>
      <c r="BE192" s="264">
        <v>0</v>
      </c>
      <c r="BF192" s="264">
        <v>0</v>
      </c>
      <c r="BG192" s="264">
        <v>0</v>
      </c>
      <c r="BH192" s="264">
        <v>0</v>
      </c>
      <c r="BI192" s="264">
        <v>0</v>
      </c>
      <c r="BJ192" s="264">
        <v>27508.560000000001</v>
      </c>
      <c r="BK192" s="264">
        <v>56764.759999999995</v>
      </c>
      <c r="BL192" s="264">
        <v>56283.48</v>
      </c>
      <c r="BM192" s="577">
        <v>53721.839999999989</v>
      </c>
      <c r="BN192" s="264">
        <v>0</v>
      </c>
      <c r="BO192" s="264">
        <v>0</v>
      </c>
      <c r="BP192" s="264">
        <v>0</v>
      </c>
      <c r="BQ192" s="264">
        <v>0</v>
      </c>
      <c r="BR192" s="264">
        <v>0</v>
      </c>
      <c r="BS192" s="264">
        <v>0</v>
      </c>
      <c r="BT192" s="264">
        <v>0</v>
      </c>
      <c r="BU192" s="264">
        <v>0</v>
      </c>
      <c r="BV192" s="264">
        <v>0</v>
      </c>
      <c r="BW192" s="264">
        <v>0</v>
      </c>
      <c r="BX192" s="264">
        <v>0</v>
      </c>
      <c r="BY192" s="264">
        <v>0</v>
      </c>
      <c r="BZ192" s="264">
        <v>0</v>
      </c>
      <c r="CA192" s="264">
        <v>0</v>
      </c>
      <c r="CB192" s="264">
        <v>0</v>
      </c>
      <c r="CC192" s="264">
        <v>16948.240000000002</v>
      </c>
      <c r="CD192" s="264">
        <v>35030.759999999995</v>
      </c>
      <c r="CE192" s="264">
        <v>35244.160000000003</v>
      </c>
      <c r="CF192" s="577">
        <v>33994.870000000003</v>
      </c>
      <c r="CG192" s="264">
        <v>0</v>
      </c>
      <c r="CH192" s="264">
        <v>0</v>
      </c>
      <c r="CI192" s="264">
        <v>0</v>
      </c>
      <c r="CJ192" s="264">
        <v>0</v>
      </c>
      <c r="CK192" s="264">
        <v>0</v>
      </c>
      <c r="CL192" s="264">
        <v>0</v>
      </c>
      <c r="CM192" s="264">
        <v>0</v>
      </c>
      <c r="CN192" s="264">
        <v>0</v>
      </c>
      <c r="CO192" s="264">
        <v>0</v>
      </c>
      <c r="CP192" s="264">
        <v>0</v>
      </c>
      <c r="CQ192" s="264">
        <v>0</v>
      </c>
      <c r="CR192" s="264">
        <v>0</v>
      </c>
      <c r="CS192" s="264">
        <v>0</v>
      </c>
      <c r="CT192" s="264">
        <v>0</v>
      </c>
      <c r="CU192" s="264">
        <v>0</v>
      </c>
      <c r="CV192" s="264">
        <v>0</v>
      </c>
      <c r="CW192" s="264">
        <v>0</v>
      </c>
      <c r="CX192" s="264">
        <v>0</v>
      </c>
      <c r="CY192" s="577">
        <v>0</v>
      </c>
      <c r="CZ192" s="264">
        <v>0</v>
      </c>
      <c r="DA192" s="264">
        <v>0</v>
      </c>
      <c r="DB192" s="264">
        <v>0</v>
      </c>
      <c r="DC192" s="428">
        <f t="shared" si="2"/>
        <v>315496.66999999993</v>
      </c>
    </row>
    <row r="193" spans="1:107" x14ac:dyDescent="0.25">
      <c r="A193" s="311">
        <v>4559</v>
      </c>
      <c r="B193" s="347">
        <v>675256</v>
      </c>
      <c r="C193" s="311">
        <v>1025489</v>
      </c>
      <c r="D193" s="14">
        <v>1164856803</v>
      </c>
      <c r="F193" s="14" t="s">
        <v>923</v>
      </c>
      <c r="G193" s="14" t="str">
        <f>INDEX(FY2019_ALL_Targets!F:F,MATCH(B193,FY2019_ALL_Targets!B:B,0))</f>
        <v>Lubbock</v>
      </c>
      <c r="H193" s="14" t="s">
        <v>3071</v>
      </c>
      <c r="I193" s="312" t="s">
        <v>2673</v>
      </c>
      <c r="J193" s="312" t="s">
        <v>932</v>
      </c>
      <c r="K193" s="312" t="s">
        <v>2674</v>
      </c>
      <c r="L193" s="264">
        <v>6873.56</v>
      </c>
      <c r="M193" s="264">
        <v>7047.67</v>
      </c>
      <c r="N193" s="264">
        <v>7047.67</v>
      </c>
      <c r="O193" s="264">
        <v>6979.54</v>
      </c>
      <c r="P193" s="264">
        <v>6941.4400000000005</v>
      </c>
      <c r="Q193" s="264">
        <v>6724.52</v>
      </c>
      <c r="R193" s="264">
        <v>6886.55</v>
      </c>
      <c r="S193" s="264">
        <v>6845.95</v>
      </c>
      <c r="T193" s="264">
        <v>7257.6799999999994</v>
      </c>
      <c r="U193" s="264">
        <v>6953.48</v>
      </c>
      <c r="V193" s="264">
        <v>7015.74</v>
      </c>
      <c r="W193" s="264">
        <v>7105.93</v>
      </c>
      <c r="X193" s="264">
        <v>19750.099999999999</v>
      </c>
      <c r="Y193" s="264">
        <v>19727.430000000004</v>
      </c>
      <c r="Z193" s="264">
        <v>20513.330000000002</v>
      </c>
      <c r="AA193" s="577">
        <v>20572.629999999997</v>
      </c>
      <c r="AB193" s="264">
        <v>0</v>
      </c>
      <c r="AC193" s="264">
        <v>0</v>
      </c>
      <c r="AD193" s="264">
        <v>0</v>
      </c>
      <c r="AE193" s="264">
        <v>0</v>
      </c>
      <c r="AF193" s="264">
        <v>0</v>
      </c>
      <c r="AG193" s="264">
        <v>0</v>
      </c>
      <c r="AH193" s="264">
        <v>0</v>
      </c>
      <c r="AI193" s="264">
        <v>0</v>
      </c>
      <c r="AJ193" s="264">
        <v>0</v>
      </c>
      <c r="AK193" s="264">
        <v>0</v>
      </c>
      <c r="AL193" s="264">
        <v>0</v>
      </c>
      <c r="AM193" s="264">
        <v>0</v>
      </c>
      <c r="AN193" s="264">
        <v>0</v>
      </c>
      <c r="AO193" s="264">
        <v>0</v>
      </c>
      <c r="AP193" s="264">
        <v>0</v>
      </c>
      <c r="AQ193" s="264">
        <v>0</v>
      </c>
      <c r="AR193" s="264">
        <v>0</v>
      </c>
      <c r="AS193" s="264">
        <v>0</v>
      </c>
      <c r="AT193" s="577">
        <v>0</v>
      </c>
      <c r="AU193" s="264">
        <v>0</v>
      </c>
      <c r="AV193" s="264">
        <v>0</v>
      </c>
      <c r="AW193" s="264">
        <v>0</v>
      </c>
      <c r="AX193" s="264">
        <v>0</v>
      </c>
      <c r="AY193" s="264">
        <v>0</v>
      </c>
      <c r="AZ193" s="264">
        <v>0</v>
      </c>
      <c r="BA193" s="264">
        <v>0</v>
      </c>
      <c r="BB193" s="264">
        <v>0</v>
      </c>
      <c r="BC193" s="264">
        <v>0</v>
      </c>
      <c r="BD193" s="264">
        <v>0</v>
      </c>
      <c r="BE193" s="264">
        <v>0</v>
      </c>
      <c r="BF193" s="264">
        <v>0</v>
      </c>
      <c r="BG193" s="264">
        <v>0</v>
      </c>
      <c r="BH193" s="264">
        <v>0</v>
      </c>
      <c r="BI193" s="264">
        <v>0</v>
      </c>
      <c r="BJ193" s="264">
        <v>0</v>
      </c>
      <c r="BK193" s="264">
        <v>0</v>
      </c>
      <c r="BL193" s="264">
        <v>0</v>
      </c>
      <c r="BM193" s="577">
        <v>0</v>
      </c>
      <c r="BN193" s="264">
        <v>0</v>
      </c>
      <c r="BO193" s="264">
        <v>0</v>
      </c>
      <c r="BP193" s="264">
        <v>0</v>
      </c>
      <c r="BQ193" s="264">
        <v>5647.22</v>
      </c>
      <c r="BR193" s="264">
        <v>5730.49</v>
      </c>
      <c r="BS193" s="264">
        <v>6192.26</v>
      </c>
      <c r="BT193" s="264">
        <v>6086.28</v>
      </c>
      <c r="BU193" s="264">
        <v>5984</v>
      </c>
      <c r="BV193" s="264">
        <v>6171</v>
      </c>
      <c r="BW193" s="264">
        <v>6103.46</v>
      </c>
      <c r="BX193" s="264">
        <v>6368.84</v>
      </c>
      <c r="BY193" s="264">
        <v>6161.51</v>
      </c>
      <c r="BZ193" s="264">
        <v>5942.0899999999992</v>
      </c>
      <c r="CA193" s="264">
        <v>6327.33</v>
      </c>
      <c r="CB193" s="264">
        <v>6236.5999999999995</v>
      </c>
      <c r="CC193" s="264">
        <v>16548.73</v>
      </c>
      <c r="CD193" s="264">
        <v>17434.64</v>
      </c>
      <c r="CE193" s="264">
        <v>18208.75</v>
      </c>
      <c r="CF193" s="577">
        <v>18065.71</v>
      </c>
      <c r="CG193" s="264">
        <v>0</v>
      </c>
      <c r="CH193" s="264">
        <v>0</v>
      </c>
      <c r="CI193" s="264">
        <v>0</v>
      </c>
      <c r="CJ193" s="264">
        <v>0</v>
      </c>
      <c r="CK193" s="264">
        <v>0</v>
      </c>
      <c r="CL193" s="264">
        <v>0</v>
      </c>
      <c r="CM193" s="264">
        <v>0</v>
      </c>
      <c r="CN193" s="264">
        <v>0</v>
      </c>
      <c r="CO193" s="264">
        <v>0</v>
      </c>
      <c r="CP193" s="264">
        <v>0</v>
      </c>
      <c r="CQ193" s="264">
        <v>0</v>
      </c>
      <c r="CR193" s="264">
        <v>0</v>
      </c>
      <c r="CS193" s="264">
        <v>0</v>
      </c>
      <c r="CT193" s="264">
        <v>0</v>
      </c>
      <c r="CU193" s="264">
        <v>0</v>
      </c>
      <c r="CV193" s="264">
        <v>0</v>
      </c>
      <c r="CW193" s="264">
        <v>0</v>
      </c>
      <c r="CX193" s="264">
        <v>0</v>
      </c>
      <c r="CY193" s="577">
        <v>0</v>
      </c>
      <c r="CZ193" s="264">
        <v>0</v>
      </c>
      <c r="DA193" s="264">
        <v>0</v>
      </c>
      <c r="DB193" s="264">
        <v>0</v>
      </c>
      <c r="DC193" s="428">
        <f t="shared" si="2"/>
        <v>307452.13000000006</v>
      </c>
    </row>
    <row r="194" spans="1:107" x14ac:dyDescent="0.25">
      <c r="A194" s="297">
        <v>4250</v>
      </c>
      <c r="B194" s="347">
        <v>675259</v>
      </c>
      <c r="C194" s="297">
        <v>1026673</v>
      </c>
      <c r="D194" s="14">
        <v>1306249362</v>
      </c>
      <c r="F194" s="14" t="s">
        <v>913</v>
      </c>
      <c r="G194" s="14" t="str">
        <f>INDEX(FY2019_ALL_Targets!F:F,MATCH(B194,FY2019_ALL_Targets!B:B,0))</f>
        <v>MRSA West</v>
      </c>
      <c r="H194" s="14" t="s">
        <v>3077</v>
      </c>
      <c r="I194" s="299" t="s">
        <v>2441</v>
      </c>
      <c r="J194" s="299" t="s">
        <v>965</v>
      </c>
      <c r="K194" s="299" t="s">
        <v>454</v>
      </c>
      <c r="L194" s="264">
        <v>13091.7</v>
      </c>
      <c r="M194" s="264">
        <v>12768.02</v>
      </c>
      <c r="N194" s="264">
        <v>13958.7</v>
      </c>
      <c r="O194" s="264">
        <v>13392.26</v>
      </c>
      <c r="P194" s="264">
        <v>13605.900000000001</v>
      </c>
      <c r="Q194" s="264">
        <v>13377.900000000001</v>
      </c>
      <c r="R194" s="264">
        <v>13013.099999999999</v>
      </c>
      <c r="S194" s="264">
        <v>13540.38</v>
      </c>
      <c r="T194" s="264">
        <v>13068.499999999998</v>
      </c>
      <c r="U194" s="264">
        <v>13121.56</v>
      </c>
      <c r="V194" s="264">
        <v>12828.439999999999</v>
      </c>
      <c r="W194" s="264">
        <v>13213.079999999998</v>
      </c>
      <c r="X194" s="264">
        <v>29140.47</v>
      </c>
      <c r="Y194" s="264">
        <v>29905.369999999992</v>
      </c>
      <c r="Z194" s="264">
        <v>30643.32</v>
      </c>
      <c r="AA194" s="577">
        <v>30218.42</v>
      </c>
      <c r="AB194" s="264">
        <v>0</v>
      </c>
      <c r="AC194" s="264">
        <v>0</v>
      </c>
      <c r="AD194" s="264">
        <v>0</v>
      </c>
      <c r="AE194" s="264">
        <v>0</v>
      </c>
      <c r="AF194" s="264">
        <v>0</v>
      </c>
      <c r="AG194" s="264">
        <v>0</v>
      </c>
      <c r="AH194" s="264">
        <v>0</v>
      </c>
      <c r="AI194" s="264">
        <v>0</v>
      </c>
      <c r="AJ194" s="264">
        <v>0</v>
      </c>
      <c r="AK194" s="264">
        <v>0</v>
      </c>
      <c r="AL194" s="264">
        <v>0</v>
      </c>
      <c r="AM194" s="264">
        <v>0</v>
      </c>
      <c r="AN194" s="264">
        <v>0</v>
      </c>
      <c r="AO194" s="264">
        <v>0</v>
      </c>
      <c r="AP194" s="264">
        <v>0</v>
      </c>
      <c r="AQ194" s="264">
        <v>0</v>
      </c>
      <c r="AR194" s="264">
        <v>0</v>
      </c>
      <c r="AS194" s="264">
        <v>0</v>
      </c>
      <c r="AT194" s="577">
        <v>0</v>
      </c>
      <c r="AU194" s="264">
        <v>0</v>
      </c>
      <c r="AV194" s="264">
        <v>0</v>
      </c>
      <c r="AW194" s="264">
        <v>0</v>
      </c>
      <c r="AX194" s="264">
        <v>0</v>
      </c>
      <c r="AY194" s="264">
        <v>0</v>
      </c>
      <c r="AZ194" s="264">
        <v>0</v>
      </c>
      <c r="BA194" s="264">
        <v>0</v>
      </c>
      <c r="BB194" s="264">
        <v>0</v>
      </c>
      <c r="BC194" s="264">
        <v>0</v>
      </c>
      <c r="BD194" s="264">
        <v>0</v>
      </c>
      <c r="BE194" s="264">
        <v>0</v>
      </c>
      <c r="BF194" s="264">
        <v>0</v>
      </c>
      <c r="BG194" s="264">
        <v>0</v>
      </c>
      <c r="BH194" s="264">
        <v>0</v>
      </c>
      <c r="BI194" s="264">
        <v>0</v>
      </c>
      <c r="BJ194" s="264">
        <v>0</v>
      </c>
      <c r="BK194" s="264">
        <v>0</v>
      </c>
      <c r="BL194" s="264">
        <v>0</v>
      </c>
      <c r="BM194" s="577">
        <v>0</v>
      </c>
      <c r="BN194" s="264">
        <v>0</v>
      </c>
      <c r="BO194" s="264">
        <v>0</v>
      </c>
      <c r="BP194" s="264">
        <v>0</v>
      </c>
      <c r="BQ194" s="264">
        <v>14525.140000000001</v>
      </c>
      <c r="BR194" s="264">
        <v>14646.52</v>
      </c>
      <c r="BS194" s="264">
        <v>15270.76</v>
      </c>
      <c r="BT194" s="264">
        <v>15207.18</v>
      </c>
      <c r="BU194" s="264">
        <v>15053.7</v>
      </c>
      <c r="BV194" s="264">
        <v>15013.8</v>
      </c>
      <c r="BW194" s="264">
        <v>14817.84</v>
      </c>
      <c r="BX194" s="264">
        <v>14812.64</v>
      </c>
      <c r="BY194" s="264">
        <v>15092.119999999999</v>
      </c>
      <c r="BZ194" s="264">
        <v>14592.22</v>
      </c>
      <c r="CA194" s="264">
        <v>14557.46</v>
      </c>
      <c r="CB194" s="264">
        <v>14996.479999999998</v>
      </c>
      <c r="CC194" s="264">
        <v>32524.470000000005</v>
      </c>
      <c r="CD194" s="264">
        <v>33532.380000000005</v>
      </c>
      <c r="CE194" s="264">
        <v>34598.269999999997</v>
      </c>
      <c r="CF194" s="577">
        <v>34068.160000000003</v>
      </c>
      <c r="CG194" s="264">
        <v>0</v>
      </c>
      <c r="CH194" s="264">
        <v>0</v>
      </c>
      <c r="CI194" s="264">
        <v>0</v>
      </c>
      <c r="CJ194" s="264">
        <v>0</v>
      </c>
      <c r="CK194" s="264">
        <v>0</v>
      </c>
      <c r="CL194" s="264">
        <v>0</v>
      </c>
      <c r="CM194" s="264">
        <v>0</v>
      </c>
      <c r="CN194" s="264">
        <v>0</v>
      </c>
      <c r="CO194" s="264">
        <v>0</v>
      </c>
      <c r="CP194" s="264">
        <v>0</v>
      </c>
      <c r="CQ194" s="264">
        <v>0</v>
      </c>
      <c r="CR194" s="264">
        <v>0</v>
      </c>
      <c r="CS194" s="264">
        <v>0</v>
      </c>
      <c r="CT194" s="264">
        <v>0</v>
      </c>
      <c r="CU194" s="264">
        <v>0</v>
      </c>
      <c r="CV194" s="264">
        <v>0</v>
      </c>
      <c r="CW194" s="264">
        <v>0</v>
      </c>
      <c r="CX194" s="264">
        <v>0</v>
      </c>
      <c r="CY194" s="577">
        <v>0</v>
      </c>
      <c r="CZ194" s="264">
        <v>0</v>
      </c>
      <c r="DA194" s="264">
        <v>0</v>
      </c>
      <c r="DB194" s="264">
        <v>0</v>
      </c>
      <c r="DC194" s="428">
        <f t="shared" si="2"/>
        <v>592196.26000000013</v>
      </c>
    </row>
    <row r="195" spans="1:107" x14ac:dyDescent="0.25">
      <c r="A195" s="313">
        <v>4009</v>
      </c>
      <c r="B195" s="347">
        <v>675264</v>
      </c>
      <c r="C195" s="313">
        <v>1017022</v>
      </c>
      <c r="D195" s="14">
        <v>1063655272</v>
      </c>
      <c r="F195" s="14" t="s">
        <v>939</v>
      </c>
      <c r="G195" s="14" t="str">
        <f>INDEX(FY2019_ALL_Targets!F:F,MATCH(B195,FY2019_ALL_Targets!B:B,0))</f>
        <v>MRSA Northeast</v>
      </c>
      <c r="H195" s="14" t="s">
        <v>3055</v>
      </c>
      <c r="I195" s="314" t="s">
        <v>2870</v>
      </c>
      <c r="J195" s="314" t="s">
        <v>2871</v>
      </c>
      <c r="K195" s="314" t="s">
        <v>2872</v>
      </c>
      <c r="L195" s="264">
        <v>0</v>
      </c>
      <c r="M195" s="264">
        <v>0</v>
      </c>
      <c r="N195" s="264">
        <v>0</v>
      </c>
      <c r="O195" s="264">
        <v>0</v>
      </c>
      <c r="P195" s="264">
        <v>0</v>
      </c>
      <c r="Q195" s="264">
        <v>0</v>
      </c>
      <c r="R195" s="264">
        <v>0</v>
      </c>
      <c r="S195" s="264">
        <v>0</v>
      </c>
      <c r="T195" s="264">
        <v>0</v>
      </c>
      <c r="U195" s="264">
        <v>0</v>
      </c>
      <c r="V195" s="264">
        <v>0</v>
      </c>
      <c r="W195" s="264">
        <v>0</v>
      </c>
      <c r="X195" s="264">
        <v>0</v>
      </c>
      <c r="Y195" s="264">
        <v>0</v>
      </c>
      <c r="Z195" s="264">
        <v>0</v>
      </c>
      <c r="AA195" s="577">
        <v>0</v>
      </c>
      <c r="AB195" s="264">
        <v>0</v>
      </c>
      <c r="AC195" s="264">
        <v>0</v>
      </c>
      <c r="AD195" s="264">
        <v>0</v>
      </c>
      <c r="AE195" s="264">
        <v>0</v>
      </c>
      <c r="AF195" s="264">
        <v>0</v>
      </c>
      <c r="AG195" s="264">
        <v>0</v>
      </c>
      <c r="AH195" s="264">
        <v>0</v>
      </c>
      <c r="AI195" s="264">
        <v>0</v>
      </c>
      <c r="AJ195" s="264">
        <v>0</v>
      </c>
      <c r="AK195" s="264">
        <v>0</v>
      </c>
      <c r="AL195" s="264">
        <v>0</v>
      </c>
      <c r="AM195" s="264">
        <v>0</v>
      </c>
      <c r="AN195" s="264">
        <v>0</v>
      </c>
      <c r="AO195" s="264">
        <v>0</v>
      </c>
      <c r="AP195" s="264">
        <v>0</v>
      </c>
      <c r="AQ195" s="264">
        <v>24492.75</v>
      </c>
      <c r="AR195" s="264">
        <v>25675.030000000002</v>
      </c>
      <c r="AS195" s="264">
        <v>20074.880000000005</v>
      </c>
      <c r="AT195" s="577">
        <v>22083.7</v>
      </c>
      <c r="AU195" s="264">
        <v>0</v>
      </c>
      <c r="AV195" s="264">
        <v>0</v>
      </c>
      <c r="AW195" s="264">
        <v>0</v>
      </c>
      <c r="AX195" s="264">
        <v>0</v>
      </c>
      <c r="AY195" s="264">
        <v>0</v>
      </c>
      <c r="AZ195" s="264">
        <v>0</v>
      </c>
      <c r="BA195" s="264">
        <v>0</v>
      </c>
      <c r="BB195" s="264">
        <v>0</v>
      </c>
      <c r="BC195" s="264">
        <v>0</v>
      </c>
      <c r="BD195" s="264">
        <v>0</v>
      </c>
      <c r="BE195" s="264">
        <v>0</v>
      </c>
      <c r="BF195" s="264">
        <v>0</v>
      </c>
      <c r="BG195" s="264">
        <v>0</v>
      </c>
      <c r="BH195" s="264">
        <v>0</v>
      </c>
      <c r="BI195" s="264">
        <v>0</v>
      </c>
      <c r="BJ195" s="264">
        <v>0</v>
      </c>
      <c r="BK195" s="264">
        <v>0</v>
      </c>
      <c r="BL195" s="264">
        <v>0</v>
      </c>
      <c r="BM195" s="577">
        <v>0</v>
      </c>
      <c r="BN195" s="264">
        <v>0</v>
      </c>
      <c r="BO195" s="264">
        <v>0</v>
      </c>
      <c r="BP195" s="264">
        <v>0</v>
      </c>
      <c r="BQ195" s="264">
        <v>0</v>
      </c>
      <c r="BR195" s="264">
        <v>0</v>
      </c>
      <c r="BS195" s="264">
        <v>0</v>
      </c>
      <c r="BT195" s="264">
        <v>0</v>
      </c>
      <c r="BU195" s="264">
        <v>0</v>
      </c>
      <c r="BV195" s="264">
        <v>0</v>
      </c>
      <c r="BW195" s="264">
        <v>0</v>
      </c>
      <c r="BX195" s="264">
        <v>0</v>
      </c>
      <c r="BY195" s="264">
        <v>0</v>
      </c>
      <c r="BZ195" s="264">
        <v>0</v>
      </c>
      <c r="CA195" s="264">
        <v>0</v>
      </c>
      <c r="CB195" s="264">
        <v>0</v>
      </c>
      <c r="CC195" s="264">
        <v>0</v>
      </c>
      <c r="CD195" s="264">
        <v>0</v>
      </c>
      <c r="CE195" s="264">
        <v>0</v>
      </c>
      <c r="CF195" s="577">
        <v>0</v>
      </c>
      <c r="CG195" s="264">
        <v>0</v>
      </c>
      <c r="CH195" s="264">
        <v>0</v>
      </c>
      <c r="CI195" s="264">
        <v>0</v>
      </c>
      <c r="CJ195" s="264">
        <v>0</v>
      </c>
      <c r="CK195" s="264">
        <v>0</v>
      </c>
      <c r="CL195" s="264">
        <v>0</v>
      </c>
      <c r="CM195" s="264">
        <v>0</v>
      </c>
      <c r="CN195" s="264">
        <v>0</v>
      </c>
      <c r="CO195" s="264">
        <v>0</v>
      </c>
      <c r="CP195" s="264">
        <v>0</v>
      </c>
      <c r="CQ195" s="264">
        <v>0</v>
      </c>
      <c r="CR195" s="264">
        <v>0</v>
      </c>
      <c r="CS195" s="264">
        <v>0</v>
      </c>
      <c r="CT195" s="264">
        <v>0</v>
      </c>
      <c r="CU195" s="264">
        <v>0</v>
      </c>
      <c r="CV195" s="264">
        <v>35713.65</v>
      </c>
      <c r="CW195" s="264">
        <v>37047.659999999996</v>
      </c>
      <c r="CX195" s="264">
        <v>29660.74</v>
      </c>
      <c r="CY195" s="577">
        <v>31506.400000000001</v>
      </c>
      <c r="CZ195" s="264">
        <v>0</v>
      </c>
      <c r="DA195" s="264">
        <v>0</v>
      </c>
      <c r="DB195" s="264">
        <v>0</v>
      </c>
      <c r="DC195" s="428">
        <f t="shared" si="2"/>
        <v>226254.81</v>
      </c>
    </row>
    <row r="196" spans="1:107" x14ac:dyDescent="0.25">
      <c r="A196" s="313">
        <v>4403</v>
      </c>
      <c r="B196" s="347">
        <v>675270</v>
      </c>
      <c r="C196" s="313">
        <v>1028328</v>
      </c>
      <c r="D196" s="14">
        <v>1861943110</v>
      </c>
      <c r="F196" s="14" t="s">
        <v>937</v>
      </c>
      <c r="G196" s="14" t="str">
        <f>INDEX(FY2019_ALL_Targets!F:F,MATCH(B196,FY2019_ALL_Targets!B:B,0))</f>
        <v>Tarrant</v>
      </c>
      <c r="H196" s="14" t="s">
        <v>3009</v>
      </c>
      <c r="I196" s="314" t="s">
        <v>2851</v>
      </c>
      <c r="J196" s="314" t="s">
        <v>1056</v>
      </c>
      <c r="K196" s="314" t="s">
        <v>2852</v>
      </c>
      <c r="L196" s="264">
        <v>0</v>
      </c>
      <c r="M196" s="264">
        <v>0</v>
      </c>
      <c r="N196" s="264">
        <v>0</v>
      </c>
      <c r="O196" s="264">
        <v>0</v>
      </c>
      <c r="P196" s="264">
        <v>0</v>
      </c>
      <c r="Q196" s="264">
        <v>0</v>
      </c>
      <c r="R196" s="264">
        <v>0</v>
      </c>
      <c r="S196" s="264">
        <v>0</v>
      </c>
      <c r="T196" s="264">
        <v>0</v>
      </c>
      <c r="U196" s="264">
        <v>0</v>
      </c>
      <c r="V196" s="264">
        <v>0</v>
      </c>
      <c r="W196" s="264">
        <v>0</v>
      </c>
      <c r="X196" s="264">
        <v>41440.560000000012</v>
      </c>
      <c r="Y196" s="264">
        <v>39038.46</v>
      </c>
      <c r="Z196" s="264">
        <v>26994.820000000003</v>
      </c>
      <c r="AA196" s="577">
        <v>29004.420000000006</v>
      </c>
      <c r="AB196" s="264">
        <v>0</v>
      </c>
      <c r="AC196" s="264">
        <v>0</v>
      </c>
      <c r="AD196" s="264">
        <v>0</v>
      </c>
      <c r="AE196" s="264">
        <v>0</v>
      </c>
      <c r="AF196" s="264">
        <v>0</v>
      </c>
      <c r="AG196" s="264">
        <v>0</v>
      </c>
      <c r="AH196" s="264">
        <v>0</v>
      </c>
      <c r="AI196" s="264">
        <v>0</v>
      </c>
      <c r="AJ196" s="264">
        <v>0</v>
      </c>
      <c r="AK196" s="264">
        <v>0</v>
      </c>
      <c r="AL196" s="264">
        <v>0</v>
      </c>
      <c r="AM196" s="264">
        <v>0</v>
      </c>
      <c r="AN196" s="264">
        <v>0</v>
      </c>
      <c r="AO196" s="264">
        <v>0</v>
      </c>
      <c r="AP196" s="264">
        <v>0</v>
      </c>
      <c r="AQ196" s="264">
        <v>18481.89</v>
      </c>
      <c r="AR196" s="264">
        <v>17406.210000000003</v>
      </c>
      <c r="AS196" s="264">
        <v>11917.74</v>
      </c>
      <c r="AT196" s="577">
        <v>13086.279999999999</v>
      </c>
      <c r="AU196" s="264">
        <v>0</v>
      </c>
      <c r="AV196" s="264">
        <v>0</v>
      </c>
      <c r="AW196" s="264">
        <v>0</v>
      </c>
      <c r="AX196" s="264">
        <v>0</v>
      </c>
      <c r="AY196" s="264">
        <v>0</v>
      </c>
      <c r="AZ196" s="264">
        <v>0</v>
      </c>
      <c r="BA196" s="264">
        <v>0</v>
      </c>
      <c r="BB196" s="264">
        <v>0</v>
      </c>
      <c r="BC196" s="264">
        <v>0</v>
      </c>
      <c r="BD196" s="264">
        <v>0</v>
      </c>
      <c r="BE196" s="264">
        <v>0</v>
      </c>
      <c r="BF196" s="264">
        <v>0</v>
      </c>
      <c r="BG196" s="264">
        <v>0</v>
      </c>
      <c r="BH196" s="264">
        <v>0</v>
      </c>
      <c r="BI196" s="264">
        <v>0</v>
      </c>
      <c r="BJ196" s="264">
        <v>0</v>
      </c>
      <c r="BK196" s="264">
        <v>0</v>
      </c>
      <c r="BL196" s="264">
        <v>0</v>
      </c>
      <c r="BM196" s="577">
        <v>0</v>
      </c>
      <c r="BN196" s="264">
        <v>0</v>
      </c>
      <c r="BO196" s="264">
        <v>0</v>
      </c>
      <c r="BP196" s="264">
        <v>0</v>
      </c>
      <c r="BQ196" s="264">
        <v>0</v>
      </c>
      <c r="BR196" s="264">
        <v>0</v>
      </c>
      <c r="BS196" s="264">
        <v>0</v>
      </c>
      <c r="BT196" s="264">
        <v>0</v>
      </c>
      <c r="BU196" s="264">
        <v>0</v>
      </c>
      <c r="BV196" s="264">
        <v>0</v>
      </c>
      <c r="BW196" s="264">
        <v>0</v>
      </c>
      <c r="BX196" s="264">
        <v>0</v>
      </c>
      <c r="BY196" s="264">
        <v>0</v>
      </c>
      <c r="BZ196" s="264">
        <v>0</v>
      </c>
      <c r="CA196" s="264">
        <v>0</v>
      </c>
      <c r="CB196" s="264">
        <v>0</v>
      </c>
      <c r="CC196" s="264">
        <v>0</v>
      </c>
      <c r="CD196" s="264">
        <v>0</v>
      </c>
      <c r="CE196" s="264">
        <v>0</v>
      </c>
      <c r="CF196" s="577">
        <v>0</v>
      </c>
      <c r="CG196" s="264">
        <v>0</v>
      </c>
      <c r="CH196" s="264">
        <v>0</v>
      </c>
      <c r="CI196" s="264">
        <v>0</v>
      </c>
      <c r="CJ196" s="264">
        <v>0</v>
      </c>
      <c r="CK196" s="264">
        <v>0</v>
      </c>
      <c r="CL196" s="264">
        <v>0</v>
      </c>
      <c r="CM196" s="264">
        <v>0</v>
      </c>
      <c r="CN196" s="264">
        <v>0</v>
      </c>
      <c r="CO196" s="264">
        <v>0</v>
      </c>
      <c r="CP196" s="264">
        <v>0</v>
      </c>
      <c r="CQ196" s="264">
        <v>0</v>
      </c>
      <c r="CR196" s="264">
        <v>0</v>
      </c>
      <c r="CS196" s="264">
        <v>0</v>
      </c>
      <c r="CT196" s="264">
        <v>0</v>
      </c>
      <c r="CU196" s="264">
        <v>0</v>
      </c>
      <c r="CV196" s="264">
        <v>0</v>
      </c>
      <c r="CW196" s="264">
        <v>0</v>
      </c>
      <c r="CX196" s="264">
        <v>0</v>
      </c>
      <c r="CY196" s="577">
        <v>0</v>
      </c>
      <c r="CZ196" s="264">
        <v>0</v>
      </c>
      <c r="DA196" s="264">
        <v>0</v>
      </c>
      <c r="DB196" s="264">
        <v>0</v>
      </c>
      <c r="DC196" s="428">
        <f t="shared" ref="DC196:DC259" si="3">SUM(L196:DB196)</f>
        <v>197370.38</v>
      </c>
    </row>
    <row r="197" spans="1:107" x14ac:dyDescent="0.25">
      <c r="A197" s="297">
        <v>4532</v>
      </c>
      <c r="B197" s="347">
        <v>675272</v>
      </c>
      <c r="C197" s="297">
        <v>1026721</v>
      </c>
      <c r="D197" s="14">
        <v>1477695641</v>
      </c>
      <c r="F197" s="14" t="s">
        <v>941</v>
      </c>
      <c r="G197" s="14" t="str">
        <f>INDEX(FY2019_ALL_Targets!F:F,MATCH(B197,FY2019_ALL_Targets!B:B,0))</f>
        <v>Dallas</v>
      </c>
      <c r="H197" s="14" t="s">
        <v>3013</v>
      </c>
      <c r="I197" s="299" t="s">
        <v>2668</v>
      </c>
      <c r="J197" s="299" t="s">
        <v>965</v>
      </c>
      <c r="K197" s="299" t="s">
        <v>519</v>
      </c>
      <c r="L197" s="264">
        <v>0</v>
      </c>
      <c r="M197" s="264">
        <v>0</v>
      </c>
      <c r="N197" s="264">
        <v>0</v>
      </c>
      <c r="O197" s="264">
        <v>0</v>
      </c>
      <c r="P197" s="264">
        <v>0</v>
      </c>
      <c r="Q197" s="264">
        <v>0</v>
      </c>
      <c r="R197" s="264">
        <v>0</v>
      </c>
      <c r="S197" s="264">
        <v>0</v>
      </c>
      <c r="T197" s="264">
        <v>0</v>
      </c>
      <c r="U197" s="264">
        <v>0</v>
      </c>
      <c r="V197" s="264">
        <v>0</v>
      </c>
      <c r="W197" s="264">
        <v>0</v>
      </c>
      <c r="X197" s="264">
        <v>0</v>
      </c>
      <c r="Y197" s="264">
        <v>0</v>
      </c>
      <c r="Z197" s="264">
        <v>0</v>
      </c>
      <c r="AA197" s="577">
        <v>0</v>
      </c>
      <c r="AB197" s="264">
        <v>0</v>
      </c>
      <c r="AC197" s="264">
        <v>0</v>
      </c>
      <c r="AD197" s="264">
        <v>0</v>
      </c>
      <c r="AE197" s="264">
        <v>0</v>
      </c>
      <c r="AF197" s="264">
        <v>0</v>
      </c>
      <c r="AG197" s="264">
        <v>0</v>
      </c>
      <c r="AH197" s="264">
        <v>0</v>
      </c>
      <c r="AI197" s="264">
        <v>0</v>
      </c>
      <c r="AJ197" s="264">
        <v>0</v>
      </c>
      <c r="AK197" s="264">
        <v>0</v>
      </c>
      <c r="AL197" s="264">
        <v>0</v>
      </c>
      <c r="AM197" s="264">
        <v>0</v>
      </c>
      <c r="AN197" s="264">
        <v>0</v>
      </c>
      <c r="AO197" s="264">
        <v>0</v>
      </c>
      <c r="AP197" s="264">
        <v>0</v>
      </c>
      <c r="AQ197" s="264">
        <v>0</v>
      </c>
      <c r="AR197" s="264">
        <v>0</v>
      </c>
      <c r="AS197" s="264">
        <v>0</v>
      </c>
      <c r="AT197" s="577">
        <v>0</v>
      </c>
      <c r="AU197" s="264">
        <v>0</v>
      </c>
      <c r="AV197" s="264">
        <v>0</v>
      </c>
      <c r="AW197" s="264">
        <v>0</v>
      </c>
      <c r="AX197" s="264">
        <v>31186.23</v>
      </c>
      <c r="AY197" s="264">
        <v>31820.41</v>
      </c>
      <c r="AZ197" s="264">
        <v>33611.54</v>
      </c>
      <c r="BA197" s="264">
        <v>33680.1</v>
      </c>
      <c r="BB197" s="264">
        <v>32664.060000000005</v>
      </c>
      <c r="BC197" s="264">
        <v>33526.980000000003</v>
      </c>
      <c r="BD197" s="264">
        <v>31144.959999999995</v>
      </c>
      <c r="BE197" s="264">
        <v>34221.43</v>
      </c>
      <c r="BF197" s="264">
        <v>32080.089999999997</v>
      </c>
      <c r="BG197" s="264">
        <v>30505.98</v>
      </c>
      <c r="BH197" s="264">
        <v>30846.9</v>
      </c>
      <c r="BI197" s="264">
        <v>31070.719999999998</v>
      </c>
      <c r="BJ197" s="264">
        <v>90417.48000000001</v>
      </c>
      <c r="BK197" s="264">
        <v>94841.439999999988</v>
      </c>
      <c r="BL197" s="264">
        <v>96656.390000000014</v>
      </c>
      <c r="BM197" s="577">
        <v>91636.87</v>
      </c>
      <c r="BN197" s="264">
        <v>0</v>
      </c>
      <c r="BO197" s="264">
        <v>0</v>
      </c>
      <c r="BP197" s="264">
        <v>0</v>
      </c>
      <c r="BQ197" s="264">
        <v>19411.05</v>
      </c>
      <c r="BR197" s="264">
        <v>19213.940000000002</v>
      </c>
      <c r="BS197" s="264">
        <v>20902.23</v>
      </c>
      <c r="BT197" s="264">
        <v>20585.140000000003</v>
      </c>
      <c r="BU197" s="264">
        <v>20185.560000000001</v>
      </c>
      <c r="BV197" s="264">
        <v>21073.86</v>
      </c>
      <c r="BW197" s="264">
        <v>19592.740000000002</v>
      </c>
      <c r="BX197" s="264">
        <v>21372.2</v>
      </c>
      <c r="BY197" s="264">
        <v>19937.59</v>
      </c>
      <c r="BZ197" s="264">
        <v>19481.82</v>
      </c>
      <c r="CA197" s="264">
        <v>19714.969999999998</v>
      </c>
      <c r="CB197" s="264">
        <v>19307.57</v>
      </c>
      <c r="CC197" s="264">
        <v>55706.92</v>
      </c>
      <c r="CD197" s="264">
        <v>58730.900000000009</v>
      </c>
      <c r="CE197" s="264">
        <v>60412.380000000005</v>
      </c>
      <c r="CF197" s="577">
        <v>58006.409999999996</v>
      </c>
      <c r="CG197" s="264">
        <v>0</v>
      </c>
      <c r="CH197" s="264">
        <v>0</v>
      </c>
      <c r="CI197" s="264">
        <v>0</v>
      </c>
      <c r="CJ197" s="264">
        <v>0</v>
      </c>
      <c r="CK197" s="264">
        <v>0</v>
      </c>
      <c r="CL197" s="264">
        <v>0</v>
      </c>
      <c r="CM197" s="264">
        <v>0</v>
      </c>
      <c r="CN197" s="264">
        <v>0</v>
      </c>
      <c r="CO197" s="264">
        <v>0</v>
      </c>
      <c r="CP197" s="264">
        <v>0</v>
      </c>
      <c r="CQ197" s="264">
        <v>0</v>
      </c>
      <c r="CR197" s="264">
        <v>0</v>
      </c>
      <c r="CS197" s="264">
        <v>0</v>
      </c>
      <c r="CT197" s="264">
        <v>0</v>
      </c>
      <c r="CU197" s="264">
        <v>0</v>
      </c>
      <c r="CV197" s="264">
        <v>0</v>
      </c>
      <c r="CW197" s="264">
        <v>0</v>
      </c>
      <c r="CX197" s="264">
        <v>0</v>
      </c>
      <c r="CY197" s="577">
        <v>0</v>
      </c>
      <c r="CZ197" s="264">
        <v>0</v>
      </c>
      <c r="DA197" s="264">
        <v>0</v>
      </c>
      <c r="DB197" s="264">
        <v>0</v>
      </c>
      <c r="DC197" s="428">
        <f t="shared" si="3"/>
        <v>1233546.8599999996</v>
      </c>
    </row>
    <row r="198" spans="1:107" x14ac:dyDescent="0.25">
      <c r="A198" s="313">
        <v>5061</v>
      </c>
      <c r="B198" s="347">
        <v>675274</v>
      </c>
      <c r="C198" s="313">
        <v>1004487</v>
      </c>
      <c r="D198" s="14">
        <v>1770579559</v>
      </c>
      <c r="F198" s="14" t="s">
        <v>930</v>
      </c>
      <c r="G198" s="14" t="str">
        <f>INDEX(FY2019_ALL_Targets!F:F,MATCH(B198,FY2019_ALL_Targets!B:B,0))</f>
        <v>Harris</v>
      </c>
      <c r="H198" s="14" t="s">
        <v>3065</v>
      </c>
      <c r="I198" s="314" t="s">
        <v>659</v>
      </c>
      <c r="J198" s="314" t="s">
        <v>659</v>
      </c>
      <c r="K198" s="314" t="s">
        <v>660</v>
      </c>
      <c r="L198" s="264">
        <v>0</v>
      </c>
      <c r="M198" s="264">
        <v>0</v>
      </c>
      <c r="N198" s="264">
        <v>0</v>
      </c>
      <c r="O198" s="264">
        <v>0</v>
      </c>
      <c r="P198" s="264">
        <v>0</v>
      </c>
      <c r="Q198" s="264">
        <v>0</v>
      </c>
      <c r="R198" s="264">
        <v>0</v>
      </c>
      <c r="S198" s="264">
        <v>0</v>
      </c>
      <c r="T198" s="264">
        <v>0</v>
      </c>
      <c r="U198" s="264">
        <v>0</v>
      </c>
      <c r="V198" s="264">
        <v>0</v>
      </c>
      <c r="W198" s="264">
        <v>0</v>
      </c>
      <c r="X198" s="264">
        <v>34191.019999999997</v>
      </c>
      <c r="Y198" s="264">
        <v>36661.780000000006</v>
      </c>
      <c r="Z198" s="264">
        <v>19663.280000000002</v>
      </c>
      <c r="AA198" s="577">
        <v>26395.329999999998</v>
      </c>
      <c r="AB198" s="264">
        <v>0</v>
      </c>
      <c r="AC198" s="264">
        <v>0</v>
      </c>
      <c r="AD198" s="264">
        <v>0</v>
      </c>
      <c r="AE198" s="264">
        <v>0</v>
      </c>
      <c r="AF198" s="264">
        <v>0</v>
      </c>
      <c r="AG198" s="264">
        <v>0</v>
      </c>
      <c r="AH198" s="264">
        <v>0</v>
      </c>
      <c r="AI198" s="264">
        <v>0</v>
      </c>
      <c r="AJ198" s="264">
        <v>0</v>
      </c>
      <c r="AK198" s="264">
        <v>0</v>
      </c>
      <c r="AL198" s="264">
        <v>0</v>
      </c>
      <c r="AM198" s="264">
        <v>0</v>
      </c>
      <c r="AN198" s="264">
        <v>0</v>
      </c>
      <c r="AO198" s="264">
        <v>0</v>
      </c>
      <c r="AP198" s="264">
        <v>0</v>
      </c>
      <c r="AQ198" s="264">
        <v>0</v>
      </c>
      <c r="AR198" s="264">
        <v>0</v>
      </c>
      <c r="AS198" s="264">
        <v>0</v>
      </c>
      <c r="AT198" s="577">
        <v>0</v>
      </c>
      <c r="AU198" s="264">
        <v>0</v>
      </c>
      <c r="AV198" s="264">
        <v>0</v>
      </c>
      <c r="AW198" s="264">
        <v>0</v>
      </c>
      <c r="AX198" s="264">
        <v>0</v>
      </c>
      <c r="AY198" s="264">
        <v>0</v>
      </c>
      <c r="AZ198" s="264">
        <v>0</v>
      </c>
      <c r="BA198" s="264">
        <v>0</v>
      </c>
      <c r="BB198" s="264">
        <v>0</v>
      </c>
      <c r="BC198" s="264">
        <v>0</v>
      </c>
      <c r="BD198" s="264">
        <v>0</v>
      </c>
      <c r="BE198" s="264">
        <v>0</v>
      </c>
      <c r="BF198" s="264">
        <v>0</v>
      </c>
      <c r="BG198" s="264">
        <v>0</v>
      </c>
      <c r="BH198" s="264">
        <v>0</v>
      </c>
      <c r="BI198" s="264">
        <v>0</v>
      </c>
      <c r="BJ198" s="264">
        <v>20280.86</v>
      </c>
      <c r="BK198" s="264">
        <v>21169.79</v>
      </c>
      <c r="BL198" s="264">
        <v>10838.139999999998</v>
      </c>
      <c r="BM198" s="577">
        <v>14632.070000000002</v>
      </c>
      <c r="BN198" s="264">
        <v>0</v>
      </c>
      <c r="BO198" s="264">
        <v>0</v>
      </c>
      <c r="BP198" s="264">
        <v>0</v>
      </c>
      <c r="BQ198" s="264">
        <v>0</v>
      </c>
      <c r="BR198" s="264">
        <v>0</v>
      </c>
      <c r="BS198" s="264">
        <v>0</v>
      </c>
      <c r="BT198" s="264">
        <v>0</v>
      </c>
      <c r="BU198" s="264">
        <v>0</v>
      </c>
      <c r="BV198" s="264">
        <v>0</v>
      </c>
      <c r="BW198" s="264">
        <v>0</v>
      </c>
      <c r="BX198" s="264">
        <v>0</v>
      </c>
      <c r="BY198" s="264">
        <v>0</v>
      </c>
      <c r="BZ198" s="264">
        <v>0</v>
      </c>
      <c r="CA198" s="264">
        <v>0</v>
      </c>
      <c r="CB198" s="264">
        <v>0</v>
      </c>
      <c r="CC198" s="264">
        <v>0</v>
      </c>
      <c r="CD198" s="264">
        <v>0</v>
      </c>
      <c r="CE198" s="264">
        <v>0</v>
      </c>
      <c r="CF198" s="577">
        <v>0</v>
      </c>
      <c r="CG198" s="264">
        <v>0</v>
      </c>
      <c r="CH198" s="264">
        <v>0</v>
      </c>
      <c r="CI198" s="264">
        <v>0</v>
      </c>
      <c r="CJ198" s="264">
        <v>0</v>
      </c>
      <c r="CK198" s="264">
        <v>0</v>
      </c>
      <c r="CL198" s="264">
        <v>0</v>
      </c>
      <c r="CM198" s="264">
        <v>0</v>
      </c>
      <c r="CN198" s="264">
        <v>0</v>
      </c>
      <c r="CO198" s="264">
        <v>0</v>
      </c>
      <c r="CP198" s="264">
        <v>0</v>
      </c>
      <c r="CQ198" s="264">
        <v>0</v>
      </c>
      <c r="CR198" s="264">
        <v>0</v>
      </c>
      <c r="CS198" s="264">
        <v>0</v>
      </c>
      <c r="CT198" s="264">
        <v>0</v>
      </c>
      <c r="CU198" s="264">
        <v>0</v>
      </c>
      <c r="CV198" s="264">
        <v>51655.360000000001</v>
      </c>
      <c r="CW198" s="264">
        <v>55962.689999999995</v>
      </c>
      <c r="CX198" s="264">
        <v>30219.129999999997</v>
      </c>
      <c r="CY198" s="577">
        <v>41035.269999999997</v>
      </c>
      <c r="CZ198" s="264">
        <v>0</v>
      </c>
      <c r="DA198" s="264">
        <v>0</v>
      </c>
      <c r="DB198" s="264">
        <v>0</v>
      </c>
      <c r="DC198" s="428">
        <f t="shared" si="3"/>
        <v>362704.72000000003</v>
      </c>
    </row>
    <row r="199" spans="1:107" x14ac:dyDescent="0.25">
      <c r="A199" s="311">
        <v>4832</v>
      </c>
      <c r="B199" s="347">
        <v>675277</v>
      </c>
      <c r="C199" s="311">
        <v>1028533</v>
      </c>
      <c r="D199" s="14">
        <v>1588785992</v>
      </c>
      <c r="F199" s="14" t="s">
        <v>940</v>
      </c>
      <c r="G199" s="14" t="str">
        <f>INDEX(FY2019_ALL_Targets!F:F,MATCH(B199,FY2019_ALL_Targets!B:B,0))</f>
        <v>Travis</v>
      </c>
      <c r="H199" s="14" t="s">
        <v>3121</v>
      </c>
      <c r="I199" s="312" t="s">
        <v>604</v>
      </c>
      <c r="J199" s="312" t="s">
        <v>995</v>
      </c>
      <c r="K199" s="312" t="s">
        <v>605</v>
      </c>
      <c r="L199" s="264">
        <v>9031.5</v>
      </c>
      <c r="M199" s="264">
        <v>9145.23</v>
      </c>
      <c r="N199" s="264">
        <v>9285.7200000000012</v>
      </c>
      <c r="O199" s="264">
        <v>9044.880000000001</v>
      </c>
      <c r="P199" s="264">
        <v>8738.4</v>
      </c>
      <c r="Q199" s="264">
        <v>9081.5999999999985</v>
      </c>
      <c r="R199" s="264">
        <v>8912.2999999999993</v>
      </c>
      <c r="S199" s="264">
        <v>9573.36</v>
      </c>
      <c r="T199" s="264">
        <v>9506.18</v>
      </c>
      <c r="U199" s="264">
        <v>8910.86</v>
      </c>
      <c r="V199" s="264">
        <v>8872.4000000000015</v>
      </c>
      <c r="W199" s="264">
        <v>9493.34</v>
      </c>
      <c r="X199" s="264">
        <v>25820.45</v>
      </c>
      <c r="Y199" s="264">
        <v>25629.069999999992</v>
      </c>
      <c r="Z199" s="264">
        <v>27677.320000000003</v>
      </c>
      <c r="AA199" s="577">
        <v>21216.269999999997</v>
      </c>
      <c r="AB199" s="264">
        <v>0</v>
      </c>
      <c r="AC199" s="264">
        <v>0</v>
      </c>
      <c r="AD199" s="264">
        <v>0</v>
      </c>
      <c r="AE199" s="264">
        <v>0</v>
      </c>
      <c r="AF199" s="264">
        <v>0</v>
      </c>
      <c r="AG199" s="264">
        <v>0</v>
      </c>
      <c r="AH199" s="264">
        <v>0</v>
      </c>
      <c r="AI199" s="264">
        <v>0</v>
      </c>
      <c r="AJ199" s="264">
        <v>0</v>
      </c>
      <c r="AK199" s="264">
        <v>0</v>
      </c>
      <c r="AL199" s="264">
        <v>0</v>
      </c>
      <c r="AM199" s="264">
        <v>0</v>
      </c>
      <c r="AN199" s="264">
        <v>0</v>
      </c>
      <c r="AO199" s="264">
        <v>0</v>
      </c>
      <c r="AP199" s="264">
        <v>0</v>
      </c>
      <c r="AQ199" s="264">
        <v>0</v>
      </c>
      <c r="AR199" s="264">
        <v>0</v>
      </c>
      <c r="AS199" s="264">
        <v>0</v>
      </c>
      <c r="AT199" s="577">
        <v>0</v>
      </c>
      <c r="AU199" s="264">
        <v>0</v>
      </c>
      <c r="AV199" s="264">
        <v>0</v>
      </c>
      <c r="AW199" s="264">
        <v>0</v>
      </c>
      <c r="AX199" s="264">
        <v>0</v>
      </c>
      <c r="AY199" s="264">
        <v>0</v>
      </c>
      <c r="AZ199" s="264">
        <v>0</v>
      </c>
      <c r="BA199" s="264">
        <v>0</v>
      </c>
      <c r="BB199" s="264">
        <v>0</v>
      </c>
      <c r="BC199" s="264">
        <v>0</v>
      </c>
      <c r="BD199" s="264">
        <v>0</v>
      </c>
      <c r="BE199" s="264">
        <v>0</v>
      </c>
      <c r="BF199" s="264">
        <v>0</v>
      </c>
      <c r="BG199" s="264">
        <v>0</v>
      </c>
      <c r="BH199" s="264">
        <v>0</v>
      </c>
      <c r="BI199" s="264">
        <v>0</v>
      </c>
      <c r="BJ199" s="264">
        <v>0</v>
      </c>
      <c r="BK199" s="264">
        <v>0</v>
      </c>
      <c r="BL199" s="264">
        <v>0</v>
      </c>
      <c r="BM199" s="577">
        <v>0</v>
      </c>
      <c r="BN199" s="264">
        <v>0</v>
      </c>
      <c r="BO199" s="264">
        <v>0</v>
      </c>
      <c r="BP199" s="264">
        <v>0</v>
      </c>
      <c r="BQ199" s="264">
        <v>0</v>
      </c>
      <c r="BR199" s="264">
        <v>0</v>
      </c>
      <c r="BS199" s="264">
        <v>0</v>
      </c>
      <c r="BT199" s="264">
        <v>0</v>
      </c>
      <c r="BU199" s="264">
        <v>0</v>
      </c>
      <c r="BV199" s="264">
        <v>0</v>
      </c>
      <c r="BW199" s="264">
        <v>0</v>
      </c>
      <c r="BX199" s="264">
        <v>0</v>
      </c>
      <c r="BY199" s="264">
        <v>0</v>
      </c>
      <c r="BZ199" s="264">
        <v>0</v>
      </c>
      <c r="CA199" s="264">
        <v>0</v>
      </c>
      <c r="CB199" s="264">
        <v>0</v>
      </c>
      <c r="CC199" s="264">
        <v>0</v>
      </c>
      <c r="CD199" s="264">
        <v>0</v>
      </c>
      <c r="CE199" s="264">
        <v>0</v>
      </c>
      <c r="CF199" s="577">
        <v>0</v>
      </c>
      <c r="CG199" s="264">
        <v>0</v>
      </c>
      <c r="CH199" s="264">
        <v>0</v>
      </c>
      <c r="CI199" s="264">
        <v>0</v>
      </c>
      <c r="CJ199" s="264">
        <v>12122.28</v>
      </c>
      <c r="CK199" s="264">
        <v>12115.59</v>
      </c>
      <c r="CL199" s="264">
        <v>12878.25</v>
      </c>
      <c r="CM199" s="264">
        <v>12416.640000000001</v>
      </c>
      <c r="CN199" s="264">
        <v>12612.599999999999</v>
      </c>
      <c r="CO199" s="264">
        <v>12269.4</v>
      </c>
      <c r="CP199" s="264">
        <v>12701.6</v>
      </c>
      <c r="CQ199" s="264">
        <v>13472.140000000001</v>
      </c>
      <c r="CR199" s="264">
        <v>12420.220000000001</v>
      </c>
      <c r="CS199" s="264">
        <v>12821.140000000001</v>
      </c>
      <c r="CT199" s="264">
        <v>12578.980000000001</v>
      </c>
      <c r="CU199" s="264">
        <v>12636.28</v>
      </c>
      <c r="CV199" s="264">
        <v>34896.92</v>
      </c>
      <c r="CW199" s="264">
        <v>35593.819999999992</v>
      </c>
      <c r="CX199" s="264">
        <v>38154.71</v>
      </c>
      <c r="CY199" s="577">
        <v>29664.509999999995</v>
      </c>
      <c r="CZ199" s="264">
        <v>0</v>
      </c>
      <c r="DA199" s="264">
        <v>0</v>
      </c>
      <c r="DB199" s="264">
        <v>0</v>
      </c>
      <c r="DC199" s="428">
        <f t="shared" si="3"/>
        <v>499293.96000000014</v>
      </c>
    </row>
    <row r="200" spans="1:107" x14ac:dyDescent="0.25">
      <c r="A200" s="297">
        <v>4773</v>
      </c>
      <c r="B200" s="347">
        <v>675279</v>
      </c>
      <c r="C200" s="297">
        <v>1028815</v>
      </c>
      <c r="D200" s="14">
        <v>1770780223</v>
      </c>
      <c r="F200" s="14" t="s">
        <v>913</v>
      </c>
      <c r="G200" s="14" t="str">
        <f>INDEX(FY2019_ALL_Targets!F:F,MATCH(B200,FY2019_ALL_Targets!B:B,0))</f>
        <v>MRSA West</v>
      </c>
      <c r="H200" s="14" t="s">
        <v>3048</v>
      </c>
      <c r="I200" s="299" t="s">
        <v>212</v>
      </c>
      <c r="J200" s="299" t="s">
        <v>932</v>
      </c>
      <c r="K200" s="299" t="s">
        <v>213</v>
      </c>
      <c r="L200" s="264">
        <v>5956.95</v>
      </c>
      <c r="M200" s="264">
        <v>5809.6699999999992</v>
      </c>
      <c r="N200" s="264">
        <v>6351.4499999999989</v>
      </c>
      <c r="O200" s="264">
        <v>6093.71</v>
      </c>
      <c r="P200" s="264">
        <v>6206.2000000000007</v>
      </c>
      <c r="Q200" s="264">
        <v>6102.2000000000007</v>
      </c>
      <c r="R200" s="264">
        <v>5924.2999999999993</v>
      </c>
      <c r="S200" s="264">
        <v>6162.69</v>
      </c>
      <c r="T200" s="264">
        <v>5946.9999999999991</v>
      </c>
      <c r="U200" s="264">
        <v>5971.03</v>
      </c>
      <c r="V200" s="264">
        <v>5837.4699999999993</v>
      </c>
      <c r="W200" s="264">
        <v>6012.5399999999991</v>
      </c>
      <c r="X200" s="264">
        <v>17222.5</v>
      </c>
      <c r="Y200" s="264">
        <v>17759.380000000005</v>
      </c>
      <c r="Z200" s="264">
        <v>14096.98</v>
      </c>
      <c r="AA200" s="577">
        <v>13769.49</v>
      </c>
      <c r="AB200" s="264">
        <v>0</v>
      </c>
      <c r="AC200" s="264">
        <v>0</v>
      </c>
      <c r="AD200" s="264">
        <v>0</v>
      </c>
      <c r="AE200" s="264">
        <v>0</v>
      </c>
      <c r="AF200" s="264">
        <v>0</v>
      </c>
      <c r="AG200" s="264">
        <v>0</v>
      </c>
      <c r="AH200" s="264">
        <v>0</v>
      </c>
      <c r="AI200" s="264">
        <v>0</v>
      </c>
      <c r="AJ200" s="264">
        <v>0</v>
      </c>
      <c r="AK200" s="264">
        <v>0</v>
      </c>
      <c r="AL200" s="264">
        <v>0</v>
      </c>
      <c r="AM200" s="264">
        <v>0</v>
      </c>
      <c r="AN200" s="264">
        <v>0</v>
      </c>
      <c r="AO200" s="264">
        <v>0</v>
      </c>
      <c r="AP200" s="264">
        <v>0</v>
      </c>
      <c r="AQ200" s="264">
        <v>0</v>
      </c>
      <c r="AR200" s="264">
        <v>0</v>
      </c>
      <c r="AS200" s="264">
        <v>0</v>
      </c>
      <c r="AT200" s="577">
        <v>0</v>
      </c>
      <c r="AU200" s="264">
        <v>0</v>
      </c>
      <c r="AV200" s="264">
        <v>0</v>
      </c>
      <c r="AW200" s="264">
        <v>0</v>
      </c>
      <c r="AX200" s="264">
        <v>0</v>
      </c>
      <c r="AY200" s="264">
        <v>0</v>
      </c>
      <c r="AZ200" s="264">
        <v>0</v>
      </c>
      <c r="BA200" s="264">
        <v>0</v>
      </c>
      <c r="BB200" s="264">
        <v>0</v>
      </c>
      <c r="BC200" s="264">
        <v>0</v>
      </c>
      <c r="BD200" s="264">
        <v>0</v>
      </c>
      <c r="BE200" s="264">
        <v>0</v>
      </c>
      <c r="BF200" s="264">
        <v>0</v>
      </c>
      <c r="BG200" s="264">
        <v>0</v>
      </c>
      <c r="BH200" s="264">
        <v>0</v>
      </c>
      <c r="BI200" s="264">
        <v>0</v>
      </c>
      <c r="BJ200" s="264">
        <v>0</v>
      </c>
      <c r="BK200" s="264">
        <v>0</v>
      </c>
      <c r="BL200" s="264">
        <v>0</v>
      </c>
      <c r="BM200" s="577">
        <v>0</v>
      </c>
      <c r="BN200" s="264">
        <v>0</v>
      </c>
      <c r="BO200" s="264">
        <v>0</v>
      </c>
      <c r="BP200" s="264">
        <v>0</v>
      </c>
      <c r="BQ200" s="264">
        <v>6609.19</v>
      </c>
      <c r="BR200" s="264">
        <v>6664.42</v>
      </c>
      <c r="BS200" s="264">
        <v>6948.4599999999991</v>
      </c>
      <c r="BT200" s="264">
        <v>6919.53</v>
      </c>
      <c r="BU200" s="264">
        <v>6866.6</v>
      </c>
      <c r="BV200" s="264">
        <v>6848.4</v>
      </c>
      <c r="BW200" s="264">
        <v>6745.92</v>
      </c>
      <c r="BX200" s="264">
        <v>6741.32</v>
      </c>
      <c r="BY200" s="264">
        <v>6867.8099999999995</v>
      </c>
      <c r="BZ200" s="264">
        <v>6639.86</v>
      </c>
      <c r="CA200" s="264">
        <v>6624.23</v>
      </c>
      <c r="CB200" s="264">
        <v>6823.9899999999989</v>
      </c>
      <c r="CC200" s="264">
        <v>19222.5</v>
      </c>
      <c r="CD200" s="264">
        <v>19913.200000000004</v>
      </c>
      <c r="CE200" s="264">
        <v>15869.360000000002</v>
      </c>
      <c r="CF200" s="577">
        <v>15480.68</v>
      </c>
      <c r="CG200" s="264">
        <v>0</v>
      </c>
      <c r="CH200" s="264">
        <v>0</v>
      </c>
      <c r="CI200" s="264">
        <v>0</v>
      </c>
      <c r="CJ200" s="264">
        <v>0</v>
      </c>
      <c r="CK200" s="264">
        <v>0</v>
      </c>
      <c r="CL200" s="264">
        <v>0</v>
      </c>
      <c r="CM200" s="264">
        <v>0</v>
      </c>
      <c r="CN200" s="264">
        <v>0</v>
      </c>
      <c r="CO200" s="264">
        <v>0</v>
      </c>
      <c r="CP200" s="264">
        <v>0</v>
      </c>
      <c r="CQ200" s="264">
        <v>0</v>
      </c>
      <c r="CR200" s="264">
        <v>0</v>
      </c>
      <c r="CS200" s="264">
        <v>0</v>
      </c>
      <c r="CT200" s="264">
        <v>0</v>
      </c>
      <c r="CU200" s="264">
        <v>0</v>
      </c>
      <c r="CV200" s="264">
        <v>0</v>
      </c>
      <c r="CW200" s="264">
        <v>0</v>
      </c>
      <c r="CX200" s="264">
        <v>0</v>
      </c>
      <c r="CY200" s="577">
        <v>0</v>
      </c>
      <c r="CZ200" s="264">
        <v>0</v>
      </c>
      <c r="DA200" s="264">
        <v>0</v>
      </c>
      <c r="DB200" s="264">
        <v>0</v>
      </c>
      <c r="DC200" s="428">
        <f t="shared" si="3"/>
        <v>287009.03000000003</v>
      </c>
    </row>
    <row r="201" spans="1:107" x14ac:dyDescent="0.25">
      <c r="A201" s="313">
        <v>4731</v>
      </c>
      <c r="B201" s="347">
        <v>675282</v>
      </c>
      <c r="C201" s="313">
        <v>1004469</v>
      </c>
      <c r="D201" s="14">
        <v>1831186329</v>
      </c>
      <c r="F201" s="14" t="s">
        <v>923</v>
      </c>
      <c r="G201" s="14" t="str">
        <f>INDEX(FY2019_ALL_Targets!F:F,MATCH(B201,FY2019_ALL_Targets!B:B,0))</f>
        <v>Lubbock</v>
      </c>
      <c r="H201" s="14" t="s">
        <v>3071</v>
      </c>
      <c r="I201" s="314" t="s">
        <v>206</v>
      </c>
      <c r="J201" s="314" t="s">
        <v>206</v>
      </c>
      <c r="K201" s="314" t="s">
        <v>2867</v>
      </c>
      <c r="L201" s="264">
        <v>0</v>
      </c>
      <c r="M201" s="264">
        <v>0</v>
      </c>
      <c r="N201" s="264">
        <v>0</v>
      </c>
      <c r="O201" s="264">
        <v>0</v>
      </c>
      <c r="P201" s="264">
        <v>0</v>
      </c>
      <c r="Q201" s="264">
        <v>0</v>
      </c>
      <c r="R201" s="264">
        <v>0</v>
      </c>
      <c r="S201" s="264">
        <v>0</v>
      </c>
      <c r="T201" s="264">
        <v>0</v>
      </c>
      <c r="U201" s="264">
        <v>0</v>
      </c>
      <c r="V201" s="264">
        <v>0</v>
      </c>
      <c r="W201" s="264">
        <v>0</v>
      </c>
      <c r="X201" s="264">
        <v>29223.5</v>
      </c>
      <c r="Y201" s="264">
        <v>29381.38</v>
      </c>
      <c r="Z201" s="264">
        <v>39731.729999999989</v>
      </c>
      <c r="AA201" s="577">
        <v>30515.58</v>
      </c>
      <c r="AB201" s="264">
        <v>0</v>
      </c>
      <c r="AC201" s="264">
        <v>0</v>
      </c>
      <c r="AD201" s="264">
        <v>0</v>
      </c>
      <c r="AE201" s="264">
        <v>0</v>
      </c>
      <c r="AF201" s="264">
        <v>0</v>
      </c>
      <c r="AG201" s="264">
        <v>0</v>
      </c>
      <c r="AH201" s="264">
        <v>0</v>
      </c>
      <c r="AI201" s="264">
        <v>0</v>
      </c>
      <c r="AJ201" s="264">
        <v>0</v>
      </c>
      <c r="AK201" s="264">
        <v>0</v>
      </c>
      <c r="AL201" s="264">
        <v>0</v>
      </c>
      <c r="AM201" s="264">
        <v>0</v>
      </c>
      <c r="AN201" s="264">
        <v>0</v>
      </c>
      <c r="AO201" s="264">
        <v>0</v>
      </c>
      <c r="AP201" s="264">
        <v>0</v>
      </c>
      <c r="AQ201" s="264">
        <v>0</v>
      </c>
      <c r="AR201" s="264">
        <v>0</v>
      </c>
      <c r="AS201" s="264">
        <v>0</v>
      </c>
      <c r="AT201" s="577">
        <v>0</v>
      </c>
      <c r="AU201" s="264">
        <v>0</v>
      </c>
      <c r="AV201" s="264">
        <v>0</v>
      </c>
      <c r="AW201" s="264">
        <v>0</v>
      </c>
      <c r="AX201" s="264">
        <v>0</v>
      </c>
      <c r="AY201" s="264">
        <v>0</v>
      </c>
      <c r="AZ201" s="264">
        <v>0</v>
      </c>
      <c r="BA201" s="264">
        <v>0</v>
      </c>
      <c r="BB201" s="264">
        <v>0</v>
      </c>
      <c r="BC201" s="264">
        <v>0</v>
      </c>
      <c r="BD201" s="264">
        <v>0</v>
      </c>
      <c r="BE201" s="264">
        <v>0</v>
      </c>
      <c r="BF201" s="264">
        <v>0</v>
      </c>
      <c r="BG201" s="264">
        <v>0</v>
      </c>
      <c r="BH201" s="264">
        <v>0</v>
      </c>
      <c r="BI201" s="264">
        <v>0</v>
      </c>
      <c r="BJ201" s="264">
        <v>0</v>
      </c>
      <c r="BK201" s="264">
        <v>0</v>
      </c>
      <c r="BL201" s="264">
        <v>0</v>
      </c>
      <c r="BM201" s="577">
        <v>0</v>
      </c>
      <c r="BN201" s="264">
        <v>0</v>
      </c>
      <c r="BO201" s="264">
        <v>0</v>
      </c>
      <c r="BP201" s="264">
        <v>0</v>
      </c>
      <c r="BQ201" s="264">
        <v>0</v>
      </c>
      <c r="BR201" s="264">
        <v>0</v>
      </c>
      <c r="BS201" s="264">
        <v>0</v>
      </c>
      <c r="BT201" s="264">
        <v>0</v>
      </c>
      <c r="BU201" s="264">
        <v>0</v>
      </c>
      <c r="BV201" s="264">
        <v>0</v>
      </c>
      <c r="BW201" s="264">
        <v>0</v>
      </c>
      <c r="BX201" s="264">
        <v>0</v>
      </c>
      <c r="BY201" s="264">
        <v>0</v>
      </c>
      <c r="BZ201" s="264">
        <v>0</v>
      </c>
      <c r="CA201" s="264">
        <v>0</v>
      </c>
      <c r="CB201" s="264">
        <v>0</v>
      </c>
      <c r="CC201" s="264">
        <v>24486.55</v>
      </c>
      <c r="CD201" s="264">
        <v>25953.770000000004</v>
      </c>
      <c r="CE201" s="264">
        <v>35136.329999999994</v>
      </c>
      <c r="CF201" s="577">
        <v>26818.449999999993</v>
      </c>
      <c r="CG201" s="264">
        <v>0</v>
      </c>
      <c r="CH201" s="264">
        <v>0</v>
      </c>
      <c r="CI201" s="264">
        <v>0</v>
      </c>
      <c r="CJ201" s="264">
        <v>0</v>
      </c>
      <c r="CK201" s="264">
        <v>0</v>
      </c>
      <c r="CL201" s="264">
        <v>0</v>
      </c>
      <c r="CM201" s="264">
        <v>0</v>
      </c>
      <c r="CN201" s="264">
        <v>0</v>
      </c>
      <c r="CO201" s="264">
        <v>0</v>
      </c>
      <c r="CP201" s="264">
        <v>0</v>
      </c>
      <c r="CQ201" s="264">
        <v>0</v>
      </c>
      <c r="CR201" s="264">
        <v>0</v>
      </c>
      <c r="CS201" s="264">
        <v>0</v>
      </c>
      <c r="CT201" s="264">
        <v>0</v>
      </c>
      <c r="CU201" s="264">
        <v>0</v>
      </c>
      <c r="CV201" s="264">
        <v>0</v>
      </c>
      <c r="CW201" s="264">
        <v>0</v>
      </c>
      <c r="CX201" s="264">
        <v>0</v>
      </c>
      <c r="CY201" s="577">
        <v>0</v>
      </c>
      <c r="CZ201" s="264">
        <v>0</v>
      </c>
      <c r="DA201" s="264">
        <v>0</v>
      </c>
      <c r="DB201" s="264">
        <v>0</v>
      </c>
      <c r="DC201" s="428">
        <f t="shared" si="3"/>
        <v>241247.28999999998</v>
      </c>
    </row>
    <row r="202" spans="1:107" x14ac:dyDescent="0.25">
      <c r="A202" s="313">
        <v>5181</v>
      </c>
      <c r="B202" s="347">
        <v>675289</v>
      </c>
      <c r="C202" s="313">
        <v>1028176</v>
      </c>
      <c r="D202" s="14">
        <v>1518413731</v>
      </c>
      <c r="F202" s="14" t="s">
        <v>939</v>
      </c>
      <c r="G202" s="14" t="str">
        <f>INDEX(FY2019_ALL_Targets!F:F,MATCH(B202,FY2019_ALL_Targets!B:B,0))</f>
        <v>MRSA Northeast</v>
      </c>
      <c r="H202" s="14" t="s">
        <v>3067</v>
      </c>
      <c r="I202" s="314" t="s">
        <v>2830</v>
      </c>
      <c r="J202" s="314" t="s">
        <v>2831</v>
      </c>
      <c r="K202" s="314" t="s">
        <v>2832</v>
      </c>
      <c r="L202" s="264">
        <v>0</v>
      </c>
      <c r="M202" s="264">
        <v>0</v>
      </c>
      <c r="N202" s="264">
        <v>0</v>
      </c>
      <c r="O202" s="264">
        <v>0</v>
      </c>
      <c r="P202" s="264">
        <v>0</v>
      </c>
      <c r="Q202" s="264">
        <v>0</v>
      </c>
      <c r="R202" s="264">
        <v>0</v>
      </c>
      <c r="S202" s="264">
        <v>0</v>
      </c>
      <c r="T202" s="264">
        <v>0</v>
      </c>
      <c r="U202" s="264">
        <v>0</v>
      </c>
      <c r="V202" s="264">
        <v>0</v>
      </c>
      <c r="W202" s="264">
        <v>0</v>
      </c>
      <c r="X202" s="264">
        <v>0</v>
      </c>
      <c r="Y202" s="264">
        <v>0</v>
      </c>
      <c r="Z202" s="264">
        <v>0</v>
      </c>
      <c r="AA202" s="577">
        <v>0</v>
      </c>
      <c r="AB202" s="264">
        <v>0</v>
      </c>
      <c r="AC202" s="264">
        <v>0</v>
      </c>
      <c r="AD202" s="264">
        <v>0</v>
      </c>
      <c r="AE202" s="264">
        <v>0</v>
      </c>
      <c r="AF202" s="264">
        <v>0</v>
      </c>
      <c r="AG202" s="264">
        <v>0</v>
      </c>
      <c r="AH202" s="264">
        <v>0</v>
      </c>
      <c r="AI202" s="264">
        <v>0</v>
      </c>
      <c r="AJ202" s="264">
        <v>0</v>
      </c>
      <c r="AK202" s="264">
        <v>0</v>
      </c>
      <c r="AL202" s="264">
        <v>0</v>
      </c>
      <c r="AM202" s="264">
        <v>0</v>
      </c>
      <c r="AN202" s="264">
        <v>0</v>
      </c>
      <c r="AO202" s="264">
        <v>0</v>
      </c>
      <c r="AP202" s="264">
        <v>0</v>
      </c>
      <c r="AQ202" s="264">
        <v>42121.75</v>
      </c>
      <c r="AR202" s="264">
        <v>34746.989999999991</v>
      </c>
      <c r="AS202" s="264">
        <v>44607.270000000004</v>
      </c>
      <c r="AT202" s="577">
        <v>59583.83</v>
      </c>
      <c r="AU202" s="264">
        <v>0</v>
      </c>
      <c r="AV202" s="264">
        <v>0</v>
      </c>
      <c r="AW202" s="264">
        <v>0</v>
      </c>
      <c r="AX202" s="264">
        <v>0</v>
      </c>
      <c r="AY202" s="264">
        <v>0</v>
      </c>
      <c r="AZ202" s="264">
        <v>0</v>
      </c>
      <c r="BA202" s="264">
        <v>0</v>
      </c>
      <c r="BB202" s="264">
        <v>0</v>
      </c>
      <c r="BC202" s="264">
        <v>0</v>
      </c>
      <c r="BD202" s="264">
        <v>0</v>
      </c>
      <c r="BE202" s="264">
        <v>0</v>
      </c>
      <c r="BF202" s="264">
        <v>0</v>
      </c>
      <c r="BG202" s="264">
        <v>0</v>
      </c>
      <c r="BH202" s="264">
        <v>0</v>
      </c>
      <c r="BI202" s="264">
        <v>0</v>
      </c>
      <c r="BJ202" s="264">
        <v>0</v>
      </c>
      <c r="BK202" s="264">
        <v>0</v>
      </c>
      <c r="BL202" s="264">
        <v>0</v>
      </c>
      <c r="BM202" s="577">
        <v>0</v>
      </c>
      <c r="BN202" s="264">
        <v>0</v>
      </c>
      <c r="BO202" s="264">
        <v>0</v>
      </c>
      <c r="BP202" s="264">
        <v>0</v>
      </c>
      <c r="BQ202" s="264">
        <v>0</v>
      </c>
      <c r="BR202" s="264">
        <v>0</v>
      </c>
      <c r="BS202" s="264">
        <v>0</v>
      </c>
      <c r="BT202" s="264">
        <v>0</v>
      </c>
      <c r="BU202" s="264">
        <v>0</v>
      </c>
      <c r="BV202" s="264">
        <v>0</v>
      </c>
      <c r="BW202" s="264">
        <v>0</v>
      </c>
      <c r="BX202" s="264">
        <v>0</v>
      </c>
      <c r="BY202" s="264">
        <v>0</v>
      </c>
      <c r="BZ202" s="264">
        <v>0</v>
      </c>
      <c r="CA202" s="264">
        <v>0</v>
      </c>
      <c r="CB202" s="264">
        <v>0</v>
      </c>
      <c r="CC202" s="264">
        <v>0</v>
      </c>
      <c r="CD202" s="264">
        <v>0</v>
      </c>
      <c r="CE202" s="264">
        <v>0</v>
      </c>
      <c r="CF202" s="577">
        <v>0</v>
      </c>
      <c r="CG202" s="264">
        <v>0</v>
      </c>
      <c r="CH202" s="264">
        <v>0</v>
      </c>
      <c r="CI202" s="264">
        <v>0</v>
      </c>
      <c r="CJ202" s="264">
        <v>0</v>
      </c>
      <c r="CK202" s="264">
        <v>0</v>
      </c>
      <c r="CL202" s="264">
        <v>0</v>
      </c>
      <c r="CM202" s="264">
        <v>0</v>
      </c>
      <c r="CN202" s="264">
        <v>0</v>
      </c>
      <c r="CO202" s="264">
        <v>0</v>
      </c>
      <c r="CP202" s="264">
        <v>0</v>
      </c>
      <c r="CQ202" s="264">
        <v>0</v>
      </c>
      <c r="CR202" s="264">
        <v>0</v>
      </c>
      <c r="CS202" s="264">
        <v>0</v>
      </c>
      <c r="CT202" s="264">
        <v>0</v>
      </c>
      <c r="CU202" s="264">
        <v>0</v>
      </c>
      <c r="CV202" s="264">
        <v>61419.049999999996</v>
      </c>
      <c r="CW202" s="264">
        <v>50112.560000000012</v>
      </c>
      <c r="CX202" s="264">
        <v>65790.159999999989</v>
      </c>
      <c r="CY202" s="577">
        <v>85055.81</v>
      </c>
      <c r="CZ202" s="264">
        <v>0</v>
      </c>
      <c r="DA202" s="264">
        <v>0</v>
      </c>
      <c r="DB202" s="264">
        <v>0</v>
      </c>
      <c r="DC202" s="428">
        <f t="shared" si="3"/>
        <v>443437.42</v>
      </c>
    </row>
    <row r="203" spans="1:107" x14ac:dyDescent="0.25">
      <c r="A203" s="297">
        <v>4370</v>
      </c>
      <c r="B203" s="347">
        <v>675291</v>
      </c>
      <c r="C203" s="297">
        <v>1028745</v>
      </c>
      <c r="D203" s="14">
        <v>1578769147</v>
      </c>
      <c r="F203" s="14" t="s">
        <v>923</v>
      </c>
      <c r="G203" s="14" t="str">
        <f>INDEX(FY2019_ALL_Targets!F:F,MATCH(B203,FY2019_ALL_Targets!B:B,0))</f>
        <v>Lubbock</v>
      </c>
      <c r="H203" s="14" t="s">
        <v>3138</v>
      </c>
      <c r="I203" s="299" t="s">
        <v>181</v>
      </c>
      <c r="J203" s="299" t="s">
        <v>924</v>
      </c>
      <c r="K203" s="299" t="s">
        <v>182</v>
      </c>
      <c r="L203" s="264">
        <v>5911.08</v>
      </c>
      <c r="M203" s="264">
        <v>6060.8099999999995</v>
      </c>
      <c r="N203" s="264">
        <v>6060.8099999999995</v>
      </c>
      <c r="O203" s="264">
        <v>6002.2199999999993</v>
      </c>
      <c r="P203" s="264">
        <v>5967.0399999999991</v>
      </c>
      <c r="Q203" s="264">
        <v>5780.57</v>
      </c>
      <c r="R203" s="264">
        <v>5915.9299999999994</v>
      </c>
      <c r="S203" s="264">
        <v>5885.96</v>
      </c>
      <c r="T203" s="264">
        <v>6239.82</v>
      </c>
      <c r="U203" s="264">
        <v>5978.47</v>
      </c>
      <c r="V203" s="264">
        <v>6032.04</v>
      </c>
      <c r="W203" s="264">
        <v>6109.57</v>
      </c>
      <c r="X203" s="264">
        <v>13212.900000000001</v>
      </c>
      <c r="Y203" s="264">
        <v>13168.63</v>
      </c>
      <c r="Z203" s="264">
        <v>13803.230000000001</v>
      </c>
      <c r="AA203" s="577">
        <v>15107.43</v>
      </c>
      <c r="AB203" s="264">
        <v>0</v>
      </c>
      <c r="AC203" s="264">
        <v>0</v>
      </c>
      <c r="AD203" s="264">
        <v>0</v>
      </c>
      <c r="AE203" s="264">
        <v>0</v>
      </c>
      <c r="AF203" s="264">
        <v>0</v>
      </c>
      <c r="AG203" s="264">
        <v>0</v>
      </c>
      <c r="AH203" s="264">
        <v>0</v>
      </c>
      <c r="AI203" s="264">
        <v>0</v>
      </c>
      <c r="AJ203" s="264">
        <v>0</v>
      </c>
      <c r="AK203" s="264">
        <v>0</v>
      </c>
      <c r="AL203" s="264">
        <v>0</v>
      </c>
      <c r="AM203" s="264">
        <v>0</v>
      </c>
      <c r="AN203" s="264">
        <v>0</v>
      </c>
      <c r="AO203" s="264">
        <v>0</v>
      </c>
      <c r="AP203" s="264">
        <v>0</v>
      </c>
      <c r="AQ203" s="264">
        <v>0</v>
      </c>
      <c r="AR203" s="264">
        <v>0</v>
      </c>
      <c r="AS203" s="264">
        <v>0</v>
      </c>
      <c r="AT203" s="577">
        <v>0</v>
      </c>
      <c r="AU203" s="264">
        <v>0</v>
      </c>
      <c r="AV203" s="264">
        <v>0</v>
      </c>
      <c r="AW203" s="264">
        <v>0</v>
      </c>
      <c r="AX203" s="264">
        <v>0</v>
      </c>
      <c r="AY203" s="264">
        <v>0</v>
      </c>
      <c r="AZ203" s="264">
        <v>0</v>
      </c>
      <c r="BA203" s="264">
        <v>0</v>
      </c>
      <c r="BB203" s="264">
        <v>0</v>
      </c>
      <c r="BC203" s="264">
        <v>0</v>
      </c>
      <c r="BD203" s="264">
        <v>0</v>
      </c>
      <c r="BE203" s="264">
        <v>0</v>
      </c>
      <c r="BF203" s="264">
        <v>0</v>
      </c>
      <c r="BG203" s="264">
        <v>0</v>
      </c>
      <c r="BH203" s="264">
        <v>0</v>
      </c>
      <c r="BI203" s="264">
        <v>0</v>
      </c>
      <c r="BJ203" s="264">
        <v>0</v>
      </c>
      <c r="BK203" s="264">
        <v>0</v>
      </c>
      <c r="BL203" s="264">
        <v>0</v>
      </c>
      <c r="BM203" s="577">
        <v>0</v>
      </c>
      <c r="BN203" s="264">
        <v>0</v>
      </c>
      <c r="BO203" s="264">
        <v>0</v>
      </c>
      <c r="BP203" s="264">
        <v>0</v>
      </c>
      <c r="BQ203" s="264">
        <v>4856.46</v>
      </c>
      <c r="BR203" s="264">
        <v>4928.0700000000006</v>
      </c>
      <c r="BS203" s="264">
        <v>5325.1799999999994</v>
      </c>
      <c r="BT203" s="264">
        <v>5234.04</v>
      </c>
      <c r="BU203" s="264">
        <v>5144</v>
      </c>
      <c r="BV203" s="264">
        <v>5304.7499999999991</v>
      </c>
      <c r="BW203" s="264">
        <v>5243.29</v>
      </c>
      <c r="BX203" s="264">
        <v>5475.64</v>
      </c>
      <c r="BY203" s="264">
        <v>5297.39</v>
      </c>
      <c r="BZ203" s="264">
        <v>5108.92</v>
      </c>
      <c r="CA203" s="264">
        <v>5440.14</v>
      </c>
      <c r="CB203" s="264">
        <v>5362.15</v>
      </c>
      <c r="CC203" s="264">
        <v>11071.17</v>
      </c>
      <c r="CD203" s="264">
        <v>11640.01</v>
      </c>
      <c r="CE203" s="264">
        <v>12251.93</v>
      </c>
      <c r="CF203" s="577">
        <v>13270.090000000002</v>
      </c>
      <c r="CG203" s="264">
        <v>0</v>
      </c>
      <c r="CH203" s="264">
        <v>0</v>
      </c>
      <c r="CI203" s="264">
        <v>0</v>
      </c>
      <c r="CJ203" s="264">
        <v>0</v>
      </c>
      <c r="CK203" s="264">
        <v>0</v>
      </c>
      <c r="CL203" s="264">
        <v>0</v>
      </c>
      <c r="CM203" s="264">
        <v>0</v>
      </c>
      <c r="CN203" s="264">
        <v>0</v>
      </c>
      <c r="CO203" s="264">
        <v>0</v>
      </c>
      <c r="CP203" s="264">
        <v>0</v>
      </c>
      <c r="CQ203" s="264">
        <v>0</v>
      </c>
      <c r="CR203" s="264">
        <v>0</v>
      </c>
      <c r="CS203" s="264">
        <v>0</v>
      </c>
      <c r="CT203" s="264">
        <v>0</v>
      </c>
      <c r="CU203" s="264">
        <v>0</v>
      </c>
      <c r="CV203" s="264">
        <v>0</v>
      </c>
      <c r="CW203" s="264">
        <v>0</v>
      </c>
      <c r="CX203" s="264">
        <v>0</v>
      </c>
      <c r="CY203" s="577">
        <v>0</v>
      </c>
      <c r="CZ203" s="264">
        <v>0</v>
      </c>
      <c r="DA203" s="264">
        <v>0</v>
      </c>
      <c r="DB203" s="264">
        <v>0</v>
      </c>
      <c r="DC203" s="428">
        <f t="shared" si="3"/>
        <v>238189.74000000008</v>
      </c>
    </row>
    <row r="204" spans="1:107" x14ac:dyDescent="0.25">
      <c r="A204" s="313">
        <v>4149</v>
      </c>
      <c r="B204" s="347">
        <v>675295</v>
      </c>
      <c r="C204" s="313">
        <v>1016127</v>
      </c>
      <c r="D204" s="14">
        <v>1699932889</v>
      </c>
      <c r="F204" s="14" t="s">
        <v>920</v>
      </c>
      <c r="G204" s="14" t="str">
        <f>INDEX(FY2019_ALL_Targets!F:F,MATCH(B204,FY2019_ALL_Targets!B:B,0))</f>
        <v>Bexar</v>
      </c>
      <c r="H204" s="14" t="s">
        <v>3032</v>
      </c>
      <c r="I204" s="314" t="s">
        <v>435</v>
      </c>
      <c r="J204" s="314" t="s">
        <v>1030</v>
      </c>
      <c r="K204" s="314" t="s">
        <v>2858</v>
      </c>
      <c r="L204" s="264">
        <v>0</v>
      </c>
      <c r="M204" s="264">
        <v>0</v>
      </c>
      <c r="N204" s="264">
        <v>0</v>
      </c>
      <c r="O204" s="264">
        <v>0</v>
      </c>
      <c r="P204" s="264">
        <v>0</v>
      </c>
      <c r="Q204" s="264">
        <v>0</v>
      </c>
      <c r="R204" s="264">
        <v>0</v>
      </c>
      <c r="S204" s="264">
        <v>0</v>
      </c>
      <c r="T204" s="264">
        <v>0</v>
      </c>
      <c r="U204" s="264">
        <v>0</v>
      </c>
      <c r="V204" s="264">
        <v>0</v>
      </c>
      <c r="W204" s="264">
        <v>0</v>
      </c>
      <c r="X204" s="264">
        <v>18919.739999999998</v>
      </c>
      <c r="Y204" s="264">
        <v>10445.600000000002</v>
      </c>
      <c r="Z204" s="264">
        <v>14245.45</v>
      </c>
      <c r="AA204" s="577">
        <v>5228.5</v>
      </c>
      <c r="AB204" s="264">
        <v>0</v>
      </c>
      <c r="AC204" s="264">
        <v>0</v>
      </c>
      <c r="AD204" s="264">
        <v>0</v>
      </c>
      <c r="AE204" s="264">
        <v>0</v>
      </c>
      <c r="AF204" s="264">
        <v>0</v>
      </c>
      <c r="AG204" s="264">
        <v>0</v>
      </c>
      <c r="AH204" s="264">
        <v>0</v>
      </c>
      <c r="AI204" s="264">
        <v>0</v>
      </c>
      <c r="AJ204" s="264">
        <v>0</v>
      </c>
      <c r="AK204" s="264">
        <v>0</v>
      </c>
      <c r="AL204" s="264">
        <v>0</v>
      </c>
      <c r="AM204" s="264">
        <v>0</v>
      </c>
      <c r="AN204" s="264">
        <v>0</v>
      </c>
      <c r="AO204" s="264">
        <v>0</v>
      </c>
      <c r="AP204" s="264">
        <v>0</v>
      </c>
      <c r="AQ204" s="264">
        <v>0</v>
      </c>
      <c r="AR204" s="264">
        <v>0</v>
      </c>
      <c r="AS204" s="264">
        <v>0</v>
      </c>
      <c r="AT204" s="577">
        <v>0</v>
      </c>
      <c r="AU204" s="264">
        <v>0</v>
      </c>
      <c r="AV204" s="264">
        <v>0</v>
      </c>
      <c r="AW204" s="264">
        <v>0</v>
      </c>
      <c r="AX204" s="264">
        <v>0</v>
      </c>
      <c r="AY204" s="264">
        <v>0</v>
      </c>
      <c r="AZ204" s="264">
        <v>0</v>
      </c>
      <c r="BA204" s="264">
        <v>0</v>
      </c>
      <c r="BB204" s="264">
        <v>0</v>
      </c>
      <c r="BC204" s="264">
        <v>0</v>
      </c>
      <c r="BD204" s="264">
        <v>0</v>
      </c>
      <c r="BE204" s="264">
        <v>0</v>
      </c>
      <c r="BF204" s="264">
        <v>0</v>
      </c>
      <c r="BG204" s="264">
        <v>0</v>
      </c>
      <c r="BH204" s="264">
        <v>0</v>
      </c>
      <c r="BI204" s="264">
        <v>0</v>
      </c>
      <c r="BJ204" s="264">
        <v>24299.7</v>
      </c>
      <c r="BK204" s="264">
        <v>13347.560000000003</v>
      </c>
      <c r="BL204" s="264">
        <v>18777.439999999999</v>
      </c>
      <c r="BM204" s="577">
        <v>6576.1500000000015</v>
      </c>
      <c r="BN204" s="264">
        <v>0</v>
      </c>
      <c r="BO204" s="264">
        <v>0</v>
      </c>
      <c r="BP204" s="264">
        <v>0</v>
      </c>
      <c r="BQ204" s="264">
        <v>0</v>
      </c>
      <c r="BR204" s="264">
        <v>0</v>
      </c>
      <c r="BS204" s="264">
        <v>0</v>
      </c>
      <c r="BT204" s="264">
        <v>0</v>
      </c>
      <c r="BU204" s="264">
        <v>0</v>
      </c>
      <c r="BV204" s="264">
        <v>0</v>
      </c>
      <c r="BW204" s="264">
        <v>0</v>
      </c>
      <c r="BX204" s="264">
        <v>0</v>
      </c>
      <c r="BY204" s="264">
        <v>0</v>
      </c>
      <c r="BZ204" s="264">
        <v>0</v>
      </c>
      <c r="CA204" s="264">
        <v>0</v>
      </c>
      <c r="CB204" s="264">
        <v>0</v>
      </c>
      <c r="CC204" s="264">
        <v>41408.999999999993</v>
      </c>
      <c r="CD204" s="264">
        <v>22507.260000000006</v>
      </c>
      <c r="CE204" s="264">
        <v>32530.399999999998</v>
      </c>
      <c r="CF204" s="577">
        <v>11184.859999999999</v>
      </c>
      <c r="CG204" s="264">
        <v>0</v>
      </c>
      <c r="CH204" s="264">
        <v>0</v>
      </c>
      <c r="CI204" s="264">
        <v>0</v>
      </c>
      <c r="CJ204" s="264">
        <v>0</v>
      </c>
      <c r="CK204" s="264">
        <v>0</v>
      </c>
      <c r="CL204" s="264">
        <v>0</v>
      </c>
      <c r="CM204" s="264">
        <v>0</v>
      </c>
      <c r="CN204" s="264">
        <v>0</v>
      </c>
      <c r="CO204" s="264">
        <v>0</v>
      </c>
      <c r="CP204" s="264">
        <v>0</v>
      </c>
      <c r="CQ204" s="264">
        <v>0</v>
      </c>
      <c r="CR204" s="264">
        <v>0</v>
      </c>
      <c r="CS204" s="264">
        <v>0</v>
      </c>
      <c r="CT204" s="264">
        <v>0</v>
      </c>
      <c r="CU204" s="264">
        <v>0</v>
      </c>
      <c r="CV204" s="264">
        <v>0</v>
      </c>
      <c r="CW204" s="264">
        <v>0</v>
      </c>
      <c r="CX204" s="264">
        <v>0</v>
      </c>
      <c r="CY204" s="577">
        <v>0</v>
      </c>
      <c r="CZ204" s="264">
        <v>0</v>
      </c>
      <c r="DA204" s="264">
        <v>0</v>
      </c>
      <c r="DB204" s="264">
        <v>0</v>
      </c>
      <c r="DC204" s="428">
        <f t="shared" si="3"/>
        <v>219471.66</v>
      </c>
    </row>
    <row r="205" spans="1:107" x14ac:dyDescent="0.25">
      <c r="A205" s="297">
        <v>4746</v>
      </c>
      <c r="B205" s="347">
        <v>675307</v>
      </c>
      <c r="C205" s="297">
        <v>1026184</v>
      </c>
      <c r="D205" s="14">
        <v>1083021570</v>
      </c>
      <c r="F205" s="14" t="s">
        <v>925</v>
      </c>
      <c r="G205" s="14" t="str">
        <f>INDEX(FY2019_ALL_Targets!F:F,MATCH(B205,FY2019_ALL_Targets!B:B,0))</f>
        <v>MRSA Central</v>
      </c>
      <c r="H205" s="14" t="s">
        <v>3079</v>
      </c>
      <c r="I205" s="299" t="s">
        <v>582</v>
      </c>
      <c r="J205" s="299" t="s">
        <v>938</v>
      </c>
      <c r="K205" s="299" t="s">
        <v>2458</v>
      </c>
      <c r="L205" s="264">
        <v>0</v>
      </c>
      <c r="M205" s="264">
        <v>0</v>
      </c>
      <c r="N205" s="264">
        <v>0</v>
      </c>
      <c r="O205" s="264">
        <v>0</v>
      </c>
      <c r="P205" s="264">
        <v>0</v>
      </c>
      <c r="Q205" s="264">
        <v>0</v>
      </c>
      <c r="R205" s="264">
        <v>0</v>
      </c>
      <c r="S205" s="264">
        <v>0</v>
      </c>
      <c r="T205" s="264">
        <v>0</v>
      </c>
      <c r="U205" s="264">
        <v>0</v>
      </c>
      <c r="V205" s="264">
        <v>0</v>
      </c>
      <c r="W205" s="264">
        <v>0</v>
      </c>
      <c r="X205" s="264">
        <v>0</v>
      </c>
      <c r="Y205" s="264">
        <v>0</v>
      </c>
      <c r="Z205" s="264">
        <v>0</v>
      </c>
      <c r="AA205" s="577">
        <v>0</v>
      </c>
      <c r="AB205" s="264">
        <v>0</v>
      </c>
      <c r="AC205" s="264">
        <v>0</v>
      </c>
      <c r="AD205" s="264">
        <v>0</v>
      </c>
      <c r="AE205" s="264">
        <v>0</v>
      </c>
      <c r="AF205" s="264">
        <v>0</v>
      </c>
      <c r="AG205" s="264">
        <v>0</v>
      </c>
      <c r="AH205" s="264">
        <v>0</v>
      </c>
      <c r="AI205" s="264">
        <v>0</v>
      </c>
      <c r="AJ205" s="264">
        <v>0</v>
      </c>
      <c r="AK205" s="264">
        <v>0</v>
      </c>
      <c r="AL205" s="264">
        <v>0</v>
      </c>
      <c r="AM205" s="264">
        <v>0</v>
      </c>
      <c r="AN205" s="264">
        <v>0</v>
      </c>
      <c r="AO205" s="264">
        <v>0</v>
      </c>
      <c r="AP205" s="264">
        <v>0</v>
      </c>
      <c r="AQ205" s="264">
        <v>0</v>
      </c>
      <c r="AR205" s="264">
        <v>0</v>
      </c>
      <c r="AS205" s="264">
        <v>0</v>
      </c>
      <c r="AT205" s="577">
        <v>0</v>
      </c>
      <c r="AU205" s="264">
        <v>0</v>
      </c>
      <c r="AV205" s="264">
        <v>0</v>
      </c>
      <c r="AW205" s="264">
        <v>0</v>
      </c>
      <c r="AX205" s="264">
        <v>0</v>
      </c>
      <c r="AY205" s="264">
        <v>0</v>
      </c>
      <c r="AZ205" s="264">
        <v>0</v>
      </c>
      <c r="BA205" s="264">
        <v>0</v>
      </c>
      <c r="BB205" s="264">
        <v>0</v>
      </c>
      <c r="BC205" s="264">
        <v>0</v>
      </c>
      <c r="BD205" s="264">
        <v>0</v>
      </c>
      <c r="BE205" s="264">
        <v>0</v>
      </c>
      <c r="BF205" s="264">
        <v>0</v>
      </c>
      <c r="BG205" s="264">
        <v>0</v>
      </c>
      <c r="BH205" s="264">
        <v>0</v>
      </c>
      <c r="BI205" s="264">
        <v>0</v>
      </c>
      <c r="BJ205" s="264">
        <v>0</v>
      </c>
      <c r="BK205" s="264">
        <v>0</v>
      </c>
      <c r="BL205" s="264">
        <v>0</v>
      </c>
      <c r="BM205" s="577">
        <v>0</v>
      </c>
      <c r="BN205" s="264">
        <v>0</v>
      </c>
      <c r="BO205" s="264">
        <v>0</v>
      </c>
      <c r="BP205" s="264">
        <v>0</v>
      </c>
      <c r="BQ205" s="264">
        <v>8000.87</v>
      </c>
      <c r="BR205" s="264">
        <v>8069.8099999999995</v>
      </c>
      <c r="BS205" s="264">
        <v>8368.5500000000011</v>
      </c>
      <c r="BT205" s="264">
        <v>8230.67</v>
      </c>
      <c r="BU205" s="264">
        <v>8281.15</v>
      </c>
      <c r="BV205" s="264">
        <v>8375.9</v>
      </c>
      <c r="BW205" s="264">
        <v>8268.5299999999988</v>
      </c>
      <c r="BX205" s="264">
        <v>660.28</v>
      </c>
      <c r="BY205" s="264">
        <v>369.11</v>
      </c>
      <c r="BZ205" s="264">
        <v>121.58000000000001</v>
      </c>
      <c r="CA205" s="264">
        <v>75.960000000000008</v>
      </c>
      <c r="CB205" s="264">
        <v>49.410000000000004</v>
      </c>
      <c r="CC205" s="264">
        <v>12762</v>
      </c>
      <c r="CD205" s="264">
        <v>15019.48</v>
      </c>
      <c r="CE205" s="264">
        <v>17173.28</v>
      </c>
      <c r="CF205" s="577">
        <v>13931.6</v>
      </c>
      <c r="CG205" s="264">
        <v>0</v>
      </c>
      <c r="CH205" s="264">
        <v>0</v>
      </c>
      <c r="CI205" s="264">
        <v>0</v>
      </c>
      <c r="CJ205" s="264">
        <v>9065.61</v>
      </c>
      <c r="CK205" s="264">
        <v>9042.6299999999992</v>
      </c>
      <c r="CL205" s="264">
        <v>9620.9599999999991</v>
      </c>
      <c r="CM205" s="264">
        <v>9643.94</v>
      </c>
      <c r="CN205" s="264">
        <v>9365.09</v>
      </c>
      <c r="CO205" s="264">
        <v>9637.9699999999993</v>
      </c>
      <c r="CP205" s="264">
        <v>9411.81</v>
      </c>
      <c r="CQ205" s="264">
        <v>656.83</v>
      </c>
      <c r="CR205" s="264">
        <v>418.46000000000004</v>
      </c>
      <c r="CS205" s="264">
        <v>144.44</v>
      </c>
      <c r="CT205" s="264">
        <v>53.2</v>
      </c>
      <c r="CU205" s="264">
        <v>87.37</v>
      </c>
      <c r="CV205" s="264">
        <v>14480.000000000002</v>
      </c>
      <c r="CW205" s="264">
        <v>17299.88</v>
      </c>
      <c r="CX205" s="264">
        <v>19430.819999999996</v>
      </c>
      <c r="CY205" s="577">
        <v>15460.800000000001</v>
      </c>
      <c r="CZ205" s="264">
        <v>0</v>
      </c>
      <c r="DA205" s="264">
        <v>0</v>
      </c>
      <c r="DB205" s="264">
        <v>0</v>
      </c>
      <c r="DC205" s="428">
        <f t="shared" si="3"/>
        <v>251577.99</v>
      </c>
    </row>
    <row r="206" spans="1:107" x14ac:dyDescent="0.25">
      <c r="A206" s="297">
        <v>4833</v>
      </c>
      <c r="B206" s="347">
        <v>675309</v>
      </c>
      <c r="C206" s="297">
        <v>1026678</v>
      </c>
      <c r="D206" s="14">
        <v>1437270865</v>
      </c>
      <c r="F206" s="14" t="s">
        <v>935</v>
      </c>
      <c r="G206" s="14" t="str">
        <f>INDEX(FY2019_ALL_Targets!F:F,MATCH(B206,FY2019_ALL_Targets!B:B,0))</f>
        <v>Nueces</v>
      </c>
      <c r="H206" s="14" t="s">
        <v>3033</v>
      </c>
      <c r="I206" s="299" t="s">
        <v>2329</v>
      </c>
      <c r="J206" s="299" t="s">
        <v>1016</v>
      </c>
      <c r="K206" s="299" t="s">
        <v>606</v>
      </c>
      <c r="L206" s="264">
        <v>0</v>
      </c>
      <c r="M206" s="264">
        <v>0</v>
      </c>
      <c r="N206" s="264">
        <v>0</v>
      </c>
      <c r="O206" s="264">
        <v>0</v>
      </c>
      <c r="P206" s="264">
        <v>0</v>
      </c>
      <c r="Q206" s="264">
        <v>0</v>
      </c>
      <c r="R206" s="264">
        <v>0</v>
      </c>
      <c r="S206" s="264">
        <v>0</v>
      </c>
      <c r="T206" s="264">
        <v>0</v>
      </c>
      <c r="U206" s="264">
        <v>0</v>
      </c>
      <c r="V206" s="264">
        <v>0</v>
      </c>
      <c r="W206" s="264">
        <v>0</v>
      </c>
      <c r="X206" s="264">
        <v>0</v>
      </c>
      <c r="Y206" s="264">
        <v>0</v>
      </c>
      <c r="Z206" s="264">
        <v>0</v>
      </c>
      <c r="AA206" s="577">
        <v>0</v>
      </c>
      <c r="AB206" s="264">
        <v>0</v>
      </c>
      <c r="AC206" s="264">
        <v>0</v>
      </c>
      <c r="AD206" s="264">
        <v>0</v>
      </c>
      <c r="AE206" s="264">
        <v>0</v>
      </c>
      <c r="AF206" s="264">
        <v>0</v>
      </c>
      <c r="AG206" s="264">
        <v>0</v>
      </c>
      <c r="AH206" s="264">
        <v>0</v>
      </c>
      <c r="AI206" s="264">
        <v>0</v>
      </c>
      <c r="AJ206" s="264">
        <v>0</v>
      </c>
      <c r="AK206" s="264">
        <v>0</v>
      </c>
      <c r="AL206" s="264">
        <v>0</v>
      </c>
      <c r="AM206" s="264">
        <v>0</v>
      </c>
      <c r="AN206" s="264">
        <v>0</v>
      </c>
      <c r="AO206" s="264">
        <v>0</v>
      </c>
      <c r="AP206" s="264">
        <v>0</v>
      </c>
      <c r="AQ206" s="264">
        <v>0</v>
      </c>
      <c r="AR206" s="264">
        <v>0</v>
      </c>
      <c r="AS206" s="264">
        <v>0</v>
      </c>
      <c r="AT206" s="577">
        <v>0</v>
      </c>
      <c r="AU206" s="264">
        <v>0</v>
      </c>
      <c r="AV206" s="264">
        <v>0</v>
      </c>
      <c r="AW206" s="264">
        <v>0</v>
      </c>
      <c r="AX206" s="264">
        <v>0</v>
      </c>
      <c r="AY206" s="264">
        <v>0</v>
      </c>
      <c r="AZ206" s="264">
        <v>0</v>
      </c>
      <c r="BA206" s="264">
        <v>0</v>
      </c>
      <c r="BB206" s="264">
        <v>0</v>
      </c>
      <c r="BC206" s="264">
        <v>0</v>
      </c>
      <c r="BD206" s="264">
        <v>0</v>
      </c>
      <c r="BE206" s="264">
        <v>0</v>
      </c>
      <c r="BF206" s="264">
        <v>0</v>
      </c>
      <c r="BG206" s="264">
        <v>0</v>
      </c>
      <c r="BH206" s="264">
        <v>0</v>
      </c>
      <c r="BI206" s="264">
        <v>0</v>
      </c>
      <c r="BJ206" s="264">
        <v>0</v>
      </c>
      <c r="BK206" s="264">
        <v>0</v>
      </c>
      <c r="BL206" s="264">
        <v>0</v>
      </c>
      <c r="BM206" s="577">
        <v>0</v>
      </c>
      <c r="BN206" s="264">
        <v>0</v>
      </c>
      <c r="BO206" s="264">
        <v>0</v>
      </c>
      <c r="BP206" s="264">
        <v>0</v>
      </c>
      <c r="BQ206" s="264">
        <v>24733.649999999998</v>
      </c>
      <c r="BR206" s="264">
        <v>25006.95</v>
      </c>
      <c r="BS206" s="264">
        <v>26701.409999999996</v>
      </c>
      <c r="BT206" s="264">
        <v>27821.94</v>
      </c>
      <c r="BU206" s="264">
        <v>27708.46</v>
      </c>
      <c r="BV206" s="264">
        <v>27303.760000000002</v>
      </c>
      <c r="BW206" s="264">
        <v>26300.11</v>
      </c>
      <c r="BX206" s="264">
        <v>25898.57</v>
      </c>
      <c r="BY206" s="264">
        <v>24656.159999999996</v>
      </c>
      <c r="BZ206" s="264">
        <v>23720.77</v>
      </c>
      <c r="CA206" s="264">
        <v>22943.5</v>
      </c>
      <c r="CB206" s="264">
        <v>24821.239999999998</v>
      </c>
      <c r="CC206" s="264">
        <v>39689.430000000008</v>
      </c>
      <c r="CD206" s="264">
        <v>76944.600000000006</v>
      </c>
      <c r="CE206" s="264">
        <v>75993.94</v>
      </c>
      <c r="CF206" s="577">
        <v>70855.58</v>
      </c>
      <c r="CG206" s="264">
        <v>0</v>
      </c>
      <c r="CH206" s="264">
        <v>0</v>
      </c>
      <c r="CI206" s="264">
        <v>0</v>
      </c>
      <c r="CJ206" s="264">
        <v>26564.76</v>
      </c>
      <c r="CK206" s="264">
        <v>27903.93</v>
      </c>
      <c r="CL206" s="264">
        <v>28669.17</v>
      </c>
      <c r="CM206" s="264">
        <v>29133.78</v>
      </c>
      <c r="CN206" s="264">
        <v>28517.86</v>
      </c>
      <c r="CO206" s="264">
        <v>29111.420000000002</v>
      </c>
      <c r="CP206" s="264">
        <v>26170.03</v>
      </c>
      <c r="CQ206" s="264">
        <v>27310.94</v>
      </c>
      <c r="CR206" s="264">
        <v>25139.62</v>
      </c>
      <c r="CS206" s="264">
        <v>25450.85</v>
      </c>
      <c r="CT206" s="264">
        <v>25254.7</v>
      </c>
      <c r="CU206" s="264">
        <v>26931.81</v>
      </c>
      <c r="CV206" s="264">
        <v>43165.98</v>
      </c>
      <c r="CW206" s="264">
        <v>80994.630000000019</v>
      </c>
      <c r="CX206" s="264">
        <v>77655.950000000012</v>
      </c>
      <c r="CY206" s="577">
        <v>77019.929999999993</v>
      </c>
      <c r="CZ206" s="264">
        <v>0</v>
      </c>
      <c r="DA206" s="264">
        <v>0</v>
      </c>
      <c r="DB206" s="264">
        <v>0</v>
      </c>
      <c r="DC206" s="428">
        <f t="shared" si="3"/>
        <v>1176095.4300000002</v>
      </c>
    </row>
    <row r="207" spans="1:107" x14ac:dyDescent="0.25">
      <c r="A207" s="297">
        <v>4425</v>
      </c>
      <c r="B207" s="347">
        <v>675311</v>
      </c>
      <c r="C207" s="297">
        <v>1026191</v>
      </c>
      <c r="D207" s="14">
        <v>1588071971</v>
      </c>
      <c r="F207" s="14" t="s">
        <v>925</v>
      </c>
      <c r="G207" s="14" t="str">
        <f>INDEX(FY2019_ALL_Targets!F:F,MATCH(B207,FY2019_ALL_Targets!B:B,0))</f>
        <v>MRSA Central</v>
      </c>
      <c r="H207" s="14" t="s">
        <v>3098</v>
      </c>
      <c r="I207" s="299" t="s">
        <v>186</v>
      </c>
      <c r="J207" s="299" t="s">
        <v>938</v>
      </c>
      <c r="K207" s="299" t="s">
        <v>2656</v>
      </c>
      <c r="L207" s="264">
        <v>0</v>
      </c>
      <c r="M207" s="264">
        <v>0</v>
      </c>
      <c r="N207" s="264">
        <v>0</v>
      </c>
      <c r="O207" s="264">
        <v>0</v>
      </c>
      <c r="P207" s="264">
        <v>0</v>
      </c>
      <c r="Q207" s="264">
        <v>0</v>
      </c>
      <c r="R207" s="264">
        <v>0</v>
      </c>
      <c r="S207" s="264">
        <v>0</v>
      </c>
      <c r="T207" s="264">
        <v>0</v>
      </c>
      <c r="U207" s="264">
        <v>0</v>
      </c>
      <c r="V207" s="264">
        <v>0</v>
      </c>
      <c r="W207" s="264">
        <v>0</v>
      </c>
      <c r="X207" s="264">
        <v>0</v>
      </c>
      <c r="Y207" s="264">
        <v>0</v>
      </c>
      <c r="Z207" s="264">
        <v>0</v>
      </c>
      <c r="AA207" s="577">
        <v>0</v>
      </c>
      <c r="AB207" s="264">
        <v>0</v>
      </c>
      <c r="AC207" s="264">
        <v>0</v>
      </c>
      <c r="AD207" s="264">
        <v>0</v>
      </c>
      <c r="AE207" s="264">
        <v>0</v>
      </c>
      <c r="AF207" s="264">
        <v>0</v>
      </c>
      <c r="AG207" s="264">
        <v>0</v>
      </c>
      <c r="AH207" s="264">
        <v>0</v>
      </c>
      <c r="AI207" s="264">
        <v>0</v>
      </c>
      <c r="AJ207" s="264">
        <v>0</v>
      </c>
      <c r="AK207" s="264">
        <v>0</v>
      </c>
      <c r="AL207" s="264">
        <v>0</v>
      </c>
      <c r="AM207" s="264">
        <v>0</v>
      </c>
      <c r="AN207" s="264">
        <v>0</v>
      </c>
      <c r="AO207" s="264">
        <v>0</v>
      </c>
      <c r="AP207" s="264">
        <v>0</v>
      </c>
      <c r="AQ207" s="264">
        <v>0</v>
      </c>
      <c r="AR207" s="264">
        <v>0</v>
      </c>
      <c r="AS207" s="264">
        <v>0</v>
      </c>
      <c r="AT207" s="577">
        <v>0</v>
      </c>
      <c r="AU207" s="264">
        <v>0</v>
      </c>
      <c r="AV207" s="264">
        <v>0</v>
      </c>
      <c r="AW207" s="264">
        <v>0</v>
      </c>
      <c r="AX207" s="264">
        <v>0</v>
      </c>
      <c r="AY207" s="264">
        <v>0</v>
      </c>
      <c r="AZ207" s="264">
        <v>0</v>
      </c>
      <c r="BA207" s="264">
        <v>0</v>
      </c>
      <c r="BB207" s="264">
        <v>0</v>
      </c>
      <c r="BC207" s="264">
        <v>0</v>
      </c>
      <c r="BD207" s="264">
        <v>0</v>
      </c>
      <c r="BE207" s="264">
        <v>0</v>
      </c>
      <c r="BF207" s="264">
        <v>0</v>
      </c>
      <c r="BG207" s="264">
        <v>0</v>
      </c>
      <c r="BH207" s="264">
        <v>0</v>
      </c>
      <c r="BI207" s="264">
        <v>0</v>
      </c>
      <c r="BJ207" s="264">
        <v>0</v>
      </c>
      <c r="BK207" s="264">
        <v>0</v>
      </c>
      <c r="BL207" s="264">
        <v>0</v>
      </c>
      <c r="BM207" s="577">
        <v>0</v>
      </c>
      <c r="BN207" s="264">
        <v>0</v>
      </c>
      <c r="BO207" s="264">
        <v>0</v>
      </c>
      <c r="BP207" s="264">
        <v>0</v>
      </c>
      <c r="BQ207" s="264">
        <v>11009.029999999999</v>
      </c>
      <c r="BR207" s="264">
        <v>11103.89</v>
      </c>
      <c r="BS207" s="264">
        <v>11514.949999999999</v>
      </c>
      <c r="BT207" s="264">
        <v>11325.23</v>
      </c>
      <c r="BU207" s="264">
        <v>11383.85</v>
      </c>
      <c r="BV207" s="264">
        <v>11514.1</v>
      </c>
      <c r="BW207" s="264">
        <v>11371.57</v>
      </c>
      <c r="BX207" s="264">
        <v>907.7700000000001</v>
      </c>
      <c r="BY207" s="264">
        <v>507.59</v>
      </c>
      <c r="BZ207" s="264">
        <v>167.17000000000002</v>
      </c>
      <c r="CA207" s="264">
        <v>104.44</v>
      </c>
      <c r="CB207" s="264">
        <v>67.94</v>
      </c>
      <c r="CC207" s="264">
        <v>17483.939999999999</v>
      </c>
      <c r="CD207" s="264">
        <v>25120.620000000003</v>
      </c>
      <c r="CE207" s="264">
        <v>31075.479999999996</v>
      </c>
      <c r="CF207" s="577">
        <v>16986.710000000003</v>
      </c>
      <c r="CG207" s="264">
        <v>0</v>
      </c>
      <c r="CH207" s="264">
        <v>0</v>
      </c>
      <c r="CI207" s="264">
        <v>0</v>
      </c>
      <c r="CJ207" s="264">
        <v>12474.089999999998</v>
      </c>
      <c r="CK207" s="264">
        <v>12442.469999999998</v>
      </c>
      <c r="CL207" s="264">
        <v>13238.239999999998</v>
      </c>
      <c r="CM207" s="264">
        <v>13269.859999999999</v>
      </c>
      <c r="CN207" s="264">
        <v>12873.91</v>
      </c>
      <c r="CO207" s="264">
        <v>13249.03</v>
      </c>
      <c r="CP207" s="264">
        <v>12943.990000000002</v>
      </c>
      <c r="CQ207" s="264">
        <v>903.06999999999994</v>
      </c>
      <c r="CR207" s="264">
        <v>575.44000000000005</v>
      </c>
      <c r="CS207" s="264">
        <v>198.61</v>
      </c>
      <c r="CT207" s="264">
        <v>73.150000000000006</v>
      </c>
      <c r="CU207" s="264">
        <v>120.13</v>
      </c>
      <c r="CV207" s="264">
        <v>19837.599999999999</v>
      </c>
      <c r="CW207" s="264">
        <v>28952.100000000006</v>
      </c>
      <c r="CX207" s="264">
        <v>35190.159999999996</v>
      </c>
      <c r="CY207" s="577">
        <v>18848.61</v>
      </c>
      <c r="CZ207" s="264">
        <v>0</v>
      </c>
      <c r="DA207" s="264">
        <v>0</v>
      </c>
      <c r="DB207" s="264">
        <v>0</v>
      </c>
      <c r="DC207" s="428">
        <f t="shared" si="3"/>
        <v>366834.73999999993</v>
      </c>
    </row>
    <row r="208" spans="1:107" x14ac:dyDescent="0.25">
      <c r="A208" s="297">
        <v>5267</v>
      </c>
      <c r="B208" s="347">
        <v>675312</v>
      </c>
      <c r="C208" s="297">
        <v>1026518</v>
      </c>
      <c r="D208" s="14">
        <v>1083002893</v>
      </c>
      <c r="F208" s="14" t="s">
        <v>935</v>
      </c>
      <c r="G208" s="14" t="str">
        <f>INDEX(FY2019_ALL_Targets!F:F,MATCH(B208,FY2019_ALL_Targets!B:B,0))</f>
        <v>Nueces</v>
      </c>
      <c r="H208" s="14" t="s">
        <v>3043</v>
      </c>
      <c r="I208" s="299" t="s">
        <v>748</v>
      </c>
      <c r="J208" s="299" t="s">
        <v>1016</v>
      </c>
      <c r="K208" s="299" t="s">
        <v>749</v>
      </c>
      <c r="L208" s="264">
        <v>0</v>
      </c>
      <c r="M208" s="264">
        <v>0</v>
      </c>
      <c r="N208" s="264">
        <v>0</v>
      </c>
      <c r="O208" s="264">
        <v>0</v>
      </c>
      <c r="P208" s="264">
        <v>0</v>
      </c>
      <c r="Q208" s="264">
        <v>0</v>
      </c>
      <c r="R208" s="264">
        <v>0</v>
      </c>
      <c r="S208" s="264">
        <v>0</v>
      </c>
      <c r="T208" s="264">
        <v>0</v>
      </c>
      <c r="U208" s="264">
        <v>0</v>
      </c>
      <c r="V208" s="264">
        <v>0</v>
      </c>
      <c r="W208" s="264">
        <v>0</v>
      </c>
      <c r="X208" s="264">
        <v>0</v>
      </c>
      <c r="Y208" s="264">
        <v>0</v>
      </c>
      <c r="Z208" s="264">
        <v>0</v>
      </c>
      <c r="AA208" s="577">
        <v>0</v>
      </c>
      <c r="AB208" s="264">
        <v>0</v>
      </c>
      <c r="AC208" s="264">
        <v>0</v>
      </c>
      <c r="AD208" s="264">
        <v>0</v>
      </c>
      <c r="AE208" s="264">
        <v>0</v>
      </c>
      <c r="AF208" s="264">
        <v>0</v>
      </c>
      <c r="AG208" s="264">
        <v>0</v>
      </c>
      <c r="AH208" s="264">
        <v>0</v>
      </c>
      <c r="AI208" s="264">
        <v>0</v>
      </c>
      <c r="AJ208" s="264">
        <v>0</v>
      </c>
      <c r="AK208" s="264">
        <v>0</v>
      </c>
      <c r="AL208" s="264">
        <v>0</v>
      </c>
      <c r="AM208" s="264">
        <v>0</v>
      </c>
      <c r="AN208" s="264">
        <v>0</v>
      </c>
      <c r="AO208" s="264">
        <v>0</v>
      </c>
      <c r="AP208" s="264">
        <v>0</v>
      </c>
      <c r="AQ208" s="264">
        <v>0</v>
      </c>
      <c r="AR208" s="264">
        <v>0</v>
      </c>
      <c r="AS208" s="264">
        <v>0</v>
      </c>
      <c r="AT208" s="577">
        <v>0</v>
      </c>
      <c r="AU208" s="264">
        <v>0</v>
      </c>
      <c r="AV208" s="264">
        <v>0</v>
      </c>
      <c r="AW208" s="264">
        <v>0</v>
      </c>
      <c r="AX208" s="264">
        <v>0</v>
      </c>
      <c r="AY208" s="264">
        <v>0</v>
      </c>
      <c r="AZ208" s="264">
        <v>0</v>
      </c>
      <c r="BA208" s="264">
        <v>0</v>
      </c>
      <c r="BB208" s="264">
        <v>0</v>
      </c>
      <c r="BC208" s="264">
        <v>0</v>
      </c>
      <c r="BD208" s="264">
        <v>0</v>
      </c>
      <c r="BE208" s="264">
        <v>0</v>
      </c>
      <c r="BF208" s="264">
        <v>0</v>
      </c>
      <c r="BG208" s="264">
        <v>0</v>
      </c>
      <c r="BH208" s="264">
        <v>0</v>
      </c>
      <c r="BI208" s="264">
        <v>0</v>
      </c>
      <c r="BJ208" s="264">
        <v>0</v>
      </c>
      <c r="BK208" s="264">
        <v>0</v>
      </c>
      <c r="BL208" s="264">
        <v>0</v>
      </c>
      <c r="BM208" s="577">
        <v>0</v>
      </c>
      <c r="BN208" s="264">
        <v>0</v>
      </c>
      <c r="BO208" s="264">
        <v>0</v>
      </c>
      <c r="BP208" s="264">
        <v>0</v>
      </c>
      <c r="BQ208" s="264">
        <v>17566.05</v>
      </c>
      <c r="BR208" s="264">
        <v>17760.150000000001</v>
      </c>
      <c r="BS208" s="264">
        <v>18963.57</v>
      </c>
      <c r="BT208" s="264">
        <v>19759.38</v>
      </c>
      <c r="BU208" s="264">
        <v>19677.32</v>
      </c>
      <c r="BV208" s="264">
        <v>19389.920000000002</v>
      </c>
      <c r="BW208" s="264">
        <v>18677.989999999998</v>
      </c>
      <c r="BX208" s="264">
        <v>18396.439999999999</v>
      </c>
      <c r="BY208" s="264">
        <v>17513.97</v>
      </c>
      <c r="BZ208" s="264">
        <v>16849.810000000001</v>
      </c>
      <c r="CA208" s="264">
        <v>16297.73</v>
      </c>
      <c r="CB208" s="264">
        <v>17631.559999999998</v>
      </c>
      <c r="CC208" s="264">
        <v>39605.519999999997</v>
      </c>
      <c r="CD208" s="264">
        <v>43515.89</v>
      </c>
      <c r="CE208" s="264">
        <v>42340.419999999991</v>
      </c>
      <c r="CF208" s="577">
        <v>49897.009999999995</v>
      </c>
      <c r="CG208" s="264">
        <v>0</v>
      </c>
      <c r="CH208" s="264">
        <v>0</v>
      </c>
      <c r="CI208" s="264">
        <v>0</v>
      </c>
      <c r="CJ208" s="264">
        <v>18866.52</v>
      </c>
      <c r="CK208" s="264">
        <v>19817.61</v>
      </c>
      <c r="CL208" s="264">
        <v>20361.090000000004</v>
      </c>
      <c r="CM208" s="264">
        <v>20691.060000000001</v>
      </c>
      <c r="CN208" s="264">
        <v>20252.12</v>
      </c>
      <c r="CO208" s="264">
        <v>20673.640000000003</v>
      </c>
      <c r="CP208" s="264">
        <v>18585.649999999998</v>
      </c>
      <c r="CQ208" s="264">
        <v>19399.63</v>
      </c>
      <c r="CR208" s="264">
        <v>17857.420000000002</v>
      </c>
      <c r="CS208" s="264">
        <v>18078.71</v>
      </c>
      <c r="CT208" s="264">
        <v>17939.48</v>
      </c>
      <c r="CU208" s="264">
        <v>19130.769999999997</v>
      </c>
      <c r="CV208" s="264">
        <v>43074.720000000008</v>
      </c>
      <c r="CW208" s="264">
        <v>45567.21</v>
      </c>
      <c r="CX208" s="264">
        <v>43321.110000000008</v>
      </c>
      <c r="CY208" s="577">
        <v>53945.829999999987</v>
      </c>
      <c r="CZ208" s="264">
        <v>0</v>
      </c>
      <c r="DA208" s="264">
        <v>0</v>
      </c>
      <c r="DB208" s="264">
        <v>0</v>
      </c>
      <c r="DC208" s="428">
        <f t="shared" si="3"/>
        <v>811405.29999999993</v>
      </c>
    </row>
    <row r="209" spans="1:107" x14ac:dyDescent="0.25">
      <c r="A209" s="313">
        <v>4180</v>
      </c>
      <c r="B209" s="347">
        <v>675320</v>
      </c>
      <c r="C209" s="313">
        <v>418002</v>
      </c>
      <c r="D209" s="14">
        <v>1922181460</v>
      </c>
      <c r="F209" s="14" t="s">
        <v>939</v>
      </c>
      <c r="G209" s="14" t="str">
        <f>INDEX(FY2019_ALL_Targets!F:F,MATCH(B209,FY2019_ALL_Targets!B:B,0))</f>
        <v>MRSA Northeast</v>
      </c>
      <c r="H209" s="14" t="s">
        <v>3149</v>
      </c>
      <c r="I209" s="314" t="s">
        <v>2963</v>
      </c>
      <c r="J209" s="314" t="s">
        <v>2964</v>
      </c>
      <c r="K209" s="314" t="s">
        <v>2965</v>
      </c>
      <c r="L209" s="264">
        <v>0</v>
      </c>
      <c r="M209" s="264">
        <v>0</v>
      </c>
      <c r="N209" s="264">
        <v>0</v>
      </c>
      <c r="O209" s="264">
        <v>0</v>
      </c>
      <c r="P209" s="264">
        <v>0</v>
      </c>
      <c r="Q209" s="264">
        <v>0</v>
      </c>
      <c r="R209" s="264">
        <v>0</v>
      </c>
      <c r="S209" s="264">
        <v>0</v>
      </c>
      <c r="T209" s="264">
        <v>0</v>
      </c>
      <c r="U209" s="264">
        <v>0</v>
      </c>
      <c r="V209" s="264">
        <v>0</v>
      </c>
      <c r="W209" s="264">
        <v>0</v>
      </c>
      <c r="X209" s="264">
        <v>0</v>
      </c>
      <c r="Y209" s="264">
        <v>0</v>
      </c>
      <c r="Z209" s="264">
        <v>0</v>
      </c>
      <c r="AA209" s="577">
        <v>0</v>
      </c>
      <c r="AB209" s="264">
        <v>0</v>
      </c>
      <c r="AC209" s="264">
        <v>0</v>
      </c>
      <c r="AD209" s="264">
        <v>0</v>
      </c>
      <c r="AE209" s="264">
        <v>0</v>
      </c>
      <c r="AF209" s="264">
        <v>0</v>
      </c>
      <c r="AG209" s="264">
        <v>0</v>
      </c>
      <c r="AH209" s="264">
        <v>0</v>
      </c>
      <c r="AI209" s="264">
        <v>0</v>
      </c>
      <c r="AJ209" s="264">
        <v>0</v>
      </c>
      <c r="AK209" s="264">
        <v>0</v>
      </c>
      <c r="AL209" s="264">
        <v>0</v>
      </c>
      <c r="AM209" s="264">
        <v>0</v>
      </c>
      <c r="AN209" s="264">
        <v>0</v>
      </c>
      <c r="AO209" s="264">
        <v>0</v>
      </c>
      <c r="AP209" s="264">
        <v>0</v>
      </c>
      <c r="AQ209" s="264">
        <v>16400.75</v>
      </c>
      <c r="AR209" s="264">
        <v>22821.74</v>
      </c>
      <c r="AS209" s="264">
        <v>23367.919999999998</v>
      </c>
      <c r="AT209" s="577">
        <v>23523.020000000004</v>
      </c>
      <c r="AU209" s="264">
        <v>0</v>
      </c>
      <c r="AV209" s="264">
        <v>0</v>
      </c>
      <c r="AW209" s="264">
        <v>0</v>
      </c>
      <c r="AX209" s="264">
        <v>0</v>
      </c>
      <c r="AY209" s="264">
        <v>0</v>
      </c>
      <c r="AZ209" s="264">
        <v>0</v>
      </c>
      <c r="BA209" s="264">
        <v>0</v>
      </c>
      <c r="BB209" s="264">
        <v>0</v>
      </c>
      <c r="BC209" s="264">
        <v>0</v>
      </c>
      <c r="BD209" s="264">
        <v>0</v>
      </c>
      <c r="BE209" s="264">
        <v>0</v>
      </c>
      <c r="BF209" s="264">
        <v>0</v>
      </c>
      <c r="BG209" s="264">
        <v>0</v>
      </c>
      <c r="BH209" s="264">
        <v>0</v>
      </c>
      <c r="BI209" s="264">
        <v>0</v>
      </c>
      <c r="BJ209" s="264">
        <v>0</v>
      </c>
      <c r="BK209" s="264">
        <v>0</v>
      </c>
      <c r="BL209" s="264">
        <v>0</v>
      </c>
      <c r="BM209" s="577">
        <v>0</v>
      </c>
      <c r="BN209" s="264">
        <v>0</v>
      </c>
      <c r="BO209" s="264">
        <v>0</v>
      </c>
      <c r="BP209" s="264">
        <v>0</v>
      </c>
      <c r="BQ209" s="264">
        <v>0</v>
      </c>
      <c r="BR209" s="264">
        <v>0</v>
      </c>
      <c r="BS209" s="264">
        <v>0</v>
      </c>
      <c r="BT209" s="264">
        <v>0</v>
      </c>
      <c r="BU209" s="264">
        <v>0</v>
      </c>
      <c r="BV209" s="264">
        <v>0</v>
      </c>
      <c r="BW209" s="264">
        <v>0</v>
      </c>
      <c r="BX209" s="264">
        <v>0</v>
      </c>
      <c r="BY209" s="264">
        <v>0</v>
      </c>
      <c r="BZ209" s="264">
        <v>0</v>
      </c>
      <c r="CA209" s="264">
        <v>0</v>
      </c>
      <c r="CB209" s="264">
        <v>0</v>
      </c>
      <c r="CC209" s="264">
        <v>0</v>
      </c>
      <c r="CD209" s="264">
        <v>0</v>
      </c>
      <c r="CE209" s="264">
        <v>0</v>
      </c>
      <c r="CF209" s="577">
        <v>0</v>
      </c>
      <c r="CG209" s="264">
        <v>0</v>
      </c>
      <c r="CH209" s="264">
        <v>0</v>
      </c>
      <c r="CI209" s="264">
        <v>0</v>
      </c>
      <c r="CJ209" s="264">
        <v>0</v>
      </c>
      <c r="CK209" s="264">
        <v>0</v>
      </c>
      <c r="CL209" s="264">
        <v>0</v>
      </c>
      <c r="CM209" s="264">
        <v>0</v>
      </c>
      <c r="CN209" s="264">
        <v>0</v>
      </c>
      <c r="CO209" s="264">
        <v>0</v>
      </c>
      <c r="CP209" s="264">
        <v>0</v>
      </c>
      <c r="CQ209" s="264">
        <v>0</v>
      </c>
      <c r="CR209" s="264">
        <v>0</v>
      </c>
      <c r="CS209" s="264">
        <v>0</v>
      </c>
      <c r="CT209" s="264">
        <v>0</v>
      </c>
      <c r="CU209" s="264">
        <v>0</v>
      </c>
      <c r="CV209" s="264">
        <v>23914.449999999997</v>
      </c>
      <c r="CW209" s="264">
        <v>32945.599999999999</v>
      </c>
      <c r="CX209" s="264">
        <v>34481.43</v>
      </c>
      <c r="CY209" s="577">
        <v>33512.17</v>
      </c>
      <c r="CZ209" s="264">
        <v>0</v>
      </c>
      <c r="DA209" s="264">
        <v>0</v>
      </c>
      <c r="DB209" s="264">
        <v>0</v>
      </c>
      <c r="DC209" s="428">
        <f t="shared" si="3"/>
        <v>210967.08000000002</v>
      </c>
    </row>
    <row r="210" spans="1:107" x14ac:dyDescent="0.25">
      <c r="A210" s="313">
        <v>4368</v>
      </c>
      <c r="B210" s="347">
        <v>675321</v>
      </c>
      <c r="C210" s="313">
        <v>1012932</v>
      </c>
      <c r="D210" s="14">
        <v>1104947647</v>
      </c>
      <c r="F210" s="14" t="s">
        <v>930</v>
      </c>
      <c r="G210" s="14" t="str">
        <f>INDEX(FY2019_ALL_Targets!F:F,MATCH(B210,FY2019_ALL_Targets!B:B,0))</f>
        <v>Harris</v>
      </c>
      <c r="H210" s="14" t="s">
        <v>3016</v>
      </c>
      <c r="I210" s="314" t="s">
        <v>2901</v>
      </c>
      <c r="J210" s="314" t="s">
        <v>2902</v>
      </c>
      <c r="K210" s="314" t="s">
        <v>470</v>
      </c>
      <c r="L210" s="264">
        <v>0</v>
      </c>
      <c r="M210" s="264">
        <v>0</v>
      </c>
      <c r="N210" s="264">
        <v>0</v>
      </c>
      <c r="O210" s="264">
        <v>0</v>
      </c>
      <c r="P210" s="264">
        <v>0</v>
      </c>
      <c r="Q210" s="264">
        <v>0</v>
      </c>
      <c r="R210" s="264">
        <v>0</v>
      </c>
      <c r="S210" s="264">
        <v>0</v>
      </c>
      <c r="T210" s="264">
        <v>0</v>
      </c>
      <c r="U210" s="264">
        <v>0</v>
      </c>
      <c r="V210" s="264">
        <v>0</v>
      </c>
      <c r="W210" s="264">
        <v>0</v>
      </c>
      <c r="X210" s="264">
        <v>35047.58</v>
      </c>
      <c r="Y210" s="264">
        <v>37639.54</v>
      </c>
      <c r="Z210" s="264">
        <v>37930.990000000005</v>
      </c>
      <c r="AA210" s="577">
        <v>48211.74</v>
      </c>
      <c r="AB210" s="264">
        <v>0</v>
      </c>
      <c r="AC210" s="264">
        <v>0</v>
      </c>
      <c r="AD210" s="264">
        <v>0</v>
      </c>
      <c r="AE210" s="264">
        <v>0</v>
      </c>
      <c r="AF210" s="264">
        <v>0</v>
      </c>
      <c r="AG210" s="264">
        <v>0</v>
      </c>
      <c r="AH210" s="264">
        <v>0</v>
      </c>
      <c r="AI210" s="264">
        <v>0</v>
      </c>
      <c r="AJ210" s="264">
        <v>0</v>
      </c>
      <c r="AK210" s="264">
        <v>0</v>
      </c>
      <c r="AL210" s="264">
        <v>0</v>
      </c>
      <c r="AM210" s="264">
        <v>0</v>
      </c>
      <c r="AN210" s="264">
        <v>0</v>
      </c>
      <c r="AO210" s="264">
        <v>0</v>
      </c>
      <c r="AP210" s="264">
        <v>0</v>
      </c>
      <c r="AQ210" s="264">
        <v>0</v>
      </c>
      <c r="AR210" s="264">
        <v>0</v>
      </c>
      <c r="AS210" s="264">
        <v>0</v>
      </c>
      <c r="AT210" s="577">
        <v>0</v>
      </c>
      <c r="AU210" s="264">
        <v>0</v>
      </c>
      <c r="AV210" s="264">
        <v>0</v>
      </c>
      <c r="AW210" s="264">
        <v>0</v>
      </c>
      <c r="AX210" s="264">
        <v>0</v>
      </c>
      <c r="AY210" s="264">
        <v>0</v>
      </c>
      <c r="AZ210" s="264">
        <v>0</v>
      </c>
      <c r="BA210" s="264">
        <v>0</v>
      </c>
      <c r="BB210" s="264">
        <v>0</v>
      </c>
      <c r="BC210" s="264">
        <v>0</v>
      </c>
      <c r="BD210" s="264">
        <v>0</v>
      </c>
      <c r="BE210" s="264">
        <v>0</v>
      </c>
      <c r="BF210" s="264">
        <v>0</v>
      </c>
      <c r="BG210" s="264">
        <v>0</v>
      </c>
      <c r="BH210" s="264">
        <v>0</v>
      </c>
      <c r="BI210" s="264">
        <v>0</v>
      </c>
      <c r="BJ210" s="264">
        <v>20788.939999999999</v>
      </c>
      <c r="BK210" s="264">
        <v>21734.559999999998</v>
      </c>
      <c r="BL210" s="264">
        <v>21297.72</v>
      </c>
      <c r="BM210" s="577">
        <v>26780.920000000002</v>
      </c>
      <c r="BN210" s="264">
        <v>0</v>
      </c>
      <c r="BO210" s="264">
        <v>0</v>
      </c>
      <c r="BP210" s="264">
        <v>0</v>
      </c>
      <c r="BQ210" s="264">
        <v>0</v>
      </c>
      <c r="BR210" s="264">
        <v>0</v>
      </c>
      <c r="BS210" s="264">
        <v>0</v>
      </c>
      <c r="BT210" s="264">
        <v>0</v>
      </c>
      <c r="BU210" s="264">
        <v>0</v>
      </c>
      <c r="BV210" s="264">
        <v>0</v>
      </c>
      <c r="BW210" s="264">
        <v>0</v>
      </c>
      <c r="BX210" s="264">
        <v>0</v>
      </c>
      <c r="BY210" s="264">
        <v>0</v>
      </c>
      <c r="BZ210" s="264">
        <v>0</v>
      </c>
      <c r="CA210" s="264">
        <v>0</v>
      </c>
      <c r="CB210" s="264">
        <v>0</v>
      </c>
      <c r="CC210" s="264">
        <v>0</v>
      </c>
      <c r="CD210" s="264">
        <v>0</v>
      </c>
      <c r="CE210" s="264">
        <v>0</v>
      </c>
      <c r="CF210" s="577">
        <v>0</v>
      </c>
      <c r="CG210" s="264">
        <v>0</v>
      </c>
      <c r="CH210" s="264">
        <v>0</v>
      </c>
      <c r="CI210" s="264">
        <v>0</v>
      </c>
      <c r="CJ210" s="264">
        <v>0</v>
      </c>
      <c r="CK210" s="264">
        <v>0</v>
      </c>
      <c r="CL210" s="264">
        <v>0</v>
      </c>
      <c r="CM210" s="264">
        <v>0</v>
      </c>
      <c r="CN210" s="264">
        <v>0</v>
      </c>
      <c r="CO210" s="264">
        <v>0</v>
      </c>
      <c r="CP210" s="264">
        <v>0</v>
      </c>
      <c r="CQ210" s="264">
        <v>0</v>
      </c>
      <c r="CR210" s="264">
        <v>0</v>
      </c>
      <c r="CS210" s="264">
        <v>0</v>
      </c>
      <c r="CT210" s="264">
        <v>0</v>
      </c>
      <c r="CU210" s="264">
        <v>0</v>
      </c>
      <c r="CV210" s="264">
        <v>52949.440000000002</v>
      </c>
      <c r="CW210" s="264">
        <v>57455.180000000008</v>
      </c>
      <c r="CX210" s="264">
        <v>58063.610000000008</v>
      </c>
      <c r="CY210" s="577">
        <v>75003.72</v>
      </c>
      <c r="CZ210" s="264">
        <v>0</v>
      </c>
      <c r="DA210" s="264">
        <v>0</v>
      </c>
      <c r="DB210" s="264">
        <v>0</v>
      </c>
      <c r="DC210" s="428">
        <f t="shared" si="3"/>
        <v>492903.94000000006</v>
      </c>
    </row>
    <row r="211" spans="1:107" x14ac:dyDescent="0.25">
      <c r="A211" s="313">
        <v>4361</v>
      </c>
      <c r="B211" s="347">
        <v>675327</v>
      </c>
      <c r="C211" s="313">
        <v>1026245</v>
      </c>
      <c r="D211" s="14">
        <v>1740301209</v>
      </c>
      <c r="F211" s="14" t="s">
        <v>913</v>
      </c>
      <c r="G211" s="14" t="str">
        <f>INDEX(FY2019_ALL_Targets!F:F,MATCH(B211,FY2019_ALL_Targets!B:B,0))</f>
        <v>MRSA West</v>
      </c>
      <c r="H211" s="14" t="s">
        <v>3140</v>
      </c>
      <c r="I211" s="314" t="s">
        <v>179</v>
      </c>
      <c r="J211" s="314" t="s">
        <v>2344</v>
      </c>
      <c r="K211" s="314" t="s">
        <v>180</v>
      </c>
      <c r="L211" s="264">
        <v>8018.1</v>
      </c>
      <c r="M211" s="264">
        <v>7819.8600000000006</v>
      </c>
      <c r="N211" s="264">
        <v>8549.1</v>
      </c>
      <c r="O211" s="264">
        <v>8202.18</v>
      </c>
      <c r="P211" s="264">
        <v>8330.630000000001</v>
      </c>
      <c r="Q211" s="264">
        <v>8191.03</v>
      </c>
      <c r="R211" s="264">
        <v>7975.26</v>
      </c>
      <c r="S211" s="264">
        <v>8303.1200000000008</v>
      </c>
      <c r="T211" s="264">
        <v>8014.59</v>
      </c>
      <c r="U211" s="264">
        <v>8047.31</v>
      </c>
      <c r="V211" s="264">
        <v>7867.7300000000005</v>
      </c>
      <c r="W211" s="264">
        <v>8103.59</v>
      </c>
      <c r="X211" s="264">
        <v>23009.260000000002</v>
      </c>
      <c r="Y211" s="264">
        <v>23634.120000000003</v>
      </c>
      <c r="Z211" s="264">
        <v>23968.379999999997</v>
      </c>
      <c r="AA211" s="577">
        <v>20464.29</v>
      </c>
      <c r="AB211" s="264">
        <v>0</v>
      </c>
      <c r="AC211" s="264">
        <v>0</v>
      </c>
      <c r="AD211" s="264">
        <v>0</v>
      </c>
      <c r="AE211" s="264">
        <v>0</v>
      </c>
      <c r="AF211" s="264">
        <v>0</v>
      </c>
      <c r="AG211" s="264">
        <v>0</v>
      </c>
      <c r="AH211" s="264">
        <v>0</v>
      </c>
      <c r="AI211" s="264">
        <v>0</v>
      </c>
      <c r="AJ211" s="264">
        <v>0</v>
      </c>
      <c r="AK211" s="264">
        <v>0</v>
      </c>
      <c r="AL211" s="264">
        <v>0</v>
      </c>
      <c r="AM211" s="264">
        <v>0</v>
      </c>
      <c r="AN211" s="264">
        <v>0</v>
      </c>
      <c r="AO211" s="264">
        <v>0</v>
      </c>
      <c r="AP211" s="264">
        <v>0</v>
      </c>
      <c r="AQ211" s="264">
        <v>0</v>
      </c>
      <c r="AR211" s="264">
        <v>0</v>
      </c>
      <c r="AS211" s="264">
        <v>0</v>
      </c>
      <c r="AT211" s="577">
        <v>0</v>
      </c>
      <c r="AU211" s="264">
        <v>0</v>
      </c>
      <c r="AV211" s="264">
        <v>0</v>
      </c>
      <c r="AW211" s="264">
        <v>0</v>
      </c>
      <c r="AX211" s="264">
        <v>0</v>
      </c>
      <c r="AY211" s="264">
        <v>0</v>
      </c>
      <c r="AZ211" s="264">
        <v>0</v>
      </c>
      <c r="BA211" s="264">
        <v>0</v>
      </c>
      <c r="BB211" s="264">
        <v>0</v>
      </c>
      <c r="BC211" s="264">
        <v>0</v>
      </c>
      <c r="BD211" s="264">
        <v>0</v>
      </c>
      <c r="BE211" s="264">
        <v>0</v>
      </c>
      <c r="BF211" s="264">
        <v>0</v>
      </c>
      <c r="BG211" s="264">
        <v>0</v>
      </c>
      <c r="BH211" s="264">
        <v>0</v>
      </c>
      <c r="BI211" s="264">
        <v>0</v>
      </c>
      <c r="BJ211" s="264">
        <v>0</v>
      </c>
      <c r="BK211" s="264">
        <v>0</v>
      </c>
      <c r="BL211" s="264">
        <v>0</v>
      </c>
      <c r="BM211" s="577">
        <v>0</v>
      </c>
      <c r="BN211" s="264">
        <v>0</v>
      </c>
      <c r="BO211" s="264">
        <v>0</v>
      </c>
      <c r="BP211" s="264">
        <v>0</v>
      </c>
      <c r="BQ211" s="264">
        <v>8896.02</v>
      </c>
      <c r="BR211" s="264">
        <v>8970.36</v>
      </c>
      <c r="BS211" s="264">
        <v>9352.68</v>
      </c>
      <c r="BT211" s="264">
        <v>9313.74</v>
      </c>
      <c r="BU211" s="264">
        <v>9217.09</v>
      </c>
      <c r="BV211" s="264">
        <v>9192.66</v>
      </c>
      <c r="BW211" s="264">
        <v>9081.32</v>
      </c>
      <c r="BX211" s="264">
        <v>9083.7100000000009</v>
      </c>
      <c r="BY211" s="264">
        <v>9255.67</v>
      </c>
      <c r="BZ211" s="264">
        <v>8949.6500000000015</v>
      </c>
      <c r="CA211" s="264">
        <v>8928.16</v>
      </c>
      <c r="CB211" s="264">
        <v>9197.43</v>
      </c>
      <c r="CC211" s="264">
        <v>25681.260000000002</v>
      </c>
      <c r="CD211" s="264">
        <v>26500.440000000002</v>
      </c>
      <c r="CE211" s="264">
        <v>27059.780000000002</v>
      </c>
      <c r="CF211" s="577">
        <v>23001.420000000002</v>
      </c>
      <c r="CG211" s="264">
        <v>0</v>
      </c>
      <c r="CH211" s="264">
        <v>0</v>
      </c>
      <c r="CI211" s="264">
        <v>0</v>
      </c>
      <c r="CJ211" s="264">
        <v>0</v>
      </c>
      <c r="CK211" s="264">
        <v>0</v>
      </c>
      <c r="CL211" s="264">
        <v>0</v>
      </c>
      <c r="CM211" s="264">
        <v>0</v>
      </c>
      <c r="CN211" s="264">
        <v>0</v>
      </c>
      <c r="CO211" s="264">
        <v>0</v>
      </c>
      <c r="CP211" s="264">
        <v>0</v>
      </c>
      <c r="CQ211" s="264">
        <v>0</v>
      </c>
      <c r="CR211" s="264">
        <v>0</v>
      </c>
      <c r="CS211" s="264">
        <v>0</v>
      </c>
      <c r="CT211" s="264">
        <v>0</v>
      </c>
      <c r="CU211" s="264">
        <v>0</v>
      </c>
      <c r="CV211" s="264">
        <v>0</v>
      </c>
      <c r="CW211" s="264">
        <v>0</v>
      </c>
      <c r="CX211" s="264">
        <v>0</v>
      </c>
      <c r="CY211" s="577">
        <v>0</v>
      </c>
      <c r="CZ211" s="264">
        <v>0</v>
      </c>
      <c r="DA211" s="264">
        <v>0</v>
      </c>
      <c r="DB211" s="264">
        <v>0</v>
      </c>
      <c r="DC211" s="428">
        <f t="shared" si="3"/>
        <v>400179.94</v>
      </c>
    </row>
    <row r="212" spans="1:107" x14ac:dyDescent="0.25">
      <c r="A212" s="311">
        <v>4594</v>
      </c>
      <c r="B212" s="347">
        <v>675329</v>
      </c>
      <c r="C212" s="311">
        <v>1026247</v>
      </c>
      <c r="D212" s="14">
        <v>1063533511</v>
      </c>
      <c r="F212" s="14" t="s">
        <v>923</v>
      </c>
      <c r="G212" s="14" t="str">
        <f>INDEX(FY2019_ALL_Targets!F:F,MATCH(B212,FY2019_ALL_Targets!B:B,0))</f>
        <v>Lubbock</v>
      </c>
      <c r="H212" s="14" t="s">
        <v>3147</v>
      </c>
      <c r="I212" s="312" t="s">
        <v>539</v>
      </c>
      <c r="J212" s="312" t="s">
        <v>2658</v>
      </c>
      <c r="K212" s="312" t="s">
        <v>540</v>
      </c>
      <c r="L212" s="264">
        <v>12276.16</v>
      </c>
      <c r="M212" s="264">
        <v>12587.119999999999</v>
      </c>
      <c r="N212" s="264">
        <v>12587.119999999999</v>
      </c>
      <c r="O212" s="264">
        <v>12465.439999999999</v>
      </c>
      <c r="P212" s="264">
        <v>12388.8</v>
      </c>
      <c r="Q212" s="264">
        <v>12001.65</v>
      </c>
      <c r="R212" s="264">
        <v>12285.39</v>
      </c>
      <c r="S212" s="264">
        <v>12224.46</v>
      </c>
      <c r="T212" s="264">
        <v>12959.5</v>
      </c>
      <c r="U212" s="264">
        <v>12416.71</v>
      </c>
      <c r="V212" s="264">
        <v>12528.08</v>
      </c>
      <c r="W212" s="264">
        <v>12689.07</v>
      </c>
      <c r="X212" s="264">
        <v>27284.500000000004</v>
      </c>
      <c r="Y212" s="264">
        <v>27234.74</v>
      </c>
      <c r="Z212" s="264">
        <v>36469.33</v>
      </c>
      <c r="AA212" s="577">
        <v>28975.089999999997</v>
      </c>
      <c r="AB212" s="264">
        <v>0</v>
      </c>
      <c r="AC212" s="264">
        <v>0</v>
      </c>
      <c r="AD212" s="264">
        <v>0</v>
      </c>
      <c r="AE212" s="264">
        <v>0</v>
      </c>
      <c r="AF212" s="264">
        <v>0</v>
      </c>
      <c r="AG212" s="264">
        <v>0</v>
      </c>
      <c r="AH212" s="264">
        <v>0</v>
      </c>
      <c r="AI212" s="264">
        <v>0</v>
      </c>
      <c r="AJ212" s="264">
        <v>0</v>
      </c>
      <c r="AK212" s="264">
        <v>0</v>
      </c>
      <c r="AL212" s="264">
        <v>0</v>
      </c>
      <c r="AM212" s="264">
        <v>0</v>
      </c>
      <c r="AN212" s="264">
        <v>0</v>
      </c>
      <c r="AO212" s="264">
        <v>0</v>
      </c>
      <c r="AP212" s="264">
        <v>0</v>
      </c>
      <c r="AQ212" s="264">
        <v>0</v>
      </c>
      <c r="AR212" s="264">
        <v>0</v>
      </c>
      <c r="AS212" s="264">
        <v>0</v>
      </c>
      <c r="AT212" s="577">
        <v>0</v>
      </c>
      <c r="AU212" s="264">
        <v>0</v>
      </c>
      <c r="AV212" s="264">
        <v>0</v>
      </c>
      <c r="AW212" s="264">
        <v>0</v>
      </c>
      <c r="AX212" s="264">
        <v>0</v>
      </c>
      <c r="AY212" s="264">
        <v>0</v>
      </c>
      <c r="AZ212" s="264">
        <v>0</v>
      </c>
      <c r="BA212" s="264">
        <v>0</v>
      </c>
      <c r="BB212" s="264">
        <v>0</v>
      </c>
      <c r="BC212" s="264">
        <v>0</v>
      </c>
      <c r="BD212" s="264">
        <v>0</v>
      </c>
      <c r="BE212" s="264">
        <v>0</v>
      </c>
      <c r="BF212" s="264">
        <v>0</v>
      </c>
      <c r="BG212" s="264">
        <v>0</v>
      </c>
      <c r="BH212" s="264">
        <v>0</v>
      </c>
      <c r="BI212" s="264">
        <v>0</v>
      </c>
      <c r="BJ212" s="264">
        <v>0</v>
      </c>
      <c r="BK212" s="264">
        <v>0</v>
      </c>
      <c r="BL212" s="264">
        <v>0</v>
      </c>
      <c r="BM212" s="577">
        <v>0</v>
      </c>
      <c r="BN212" s="264">
        <v>0</v>
      </c>
      <c r="BO212" s="264">
        <v>0</v>
      </c>
      <c r="BP212" s="264">
        <v>0</v>
      </c>
      <c r="BQ212" s="264">
        <v>10085.92</v>
      </c>
      <c r="BR212" s="264">
        <v>10234.640000000001</v>
      </c>
      <c r="BS212" s="264">
        <v>11059.359999999999</v>
      </c>
      <c r="BT212" s="264">
        <v>10870.08</v>
      </c>
      <c r="BU212" s="264">
        <v>10680</v>
      </c>
      <c r="BV212" s="264">
        <v>11013.75</v>
      </c>
      <c r="BW212" s="264">
        <v>10888.49</v>
      </c>
      <c r="BX212" s="264">
        <v>11372.16</v>
      </c>
      <c r="BY212" s="264">
        <v>11002.17</v>
      </c>
      <c r="BZ212" s="264">
        <v>10610.82</v>
      </c>
      <c r="CA212" s="264">
        <v>11298.72</v>
      </c>
      <c r="CB212" s="264">
        <v>11136.75</v>
      </c>
      <c r="CC212" s="264">
        <v>22861.850000000002</v>
      </c>
      <c r="CD212" s="264">
        <v>24072.619999999995</v>
      </c>
      <c r="CE212" s="264">
        <v>32262.780000000002</v>
      </c>
      <c r="CF212" s="577">
        <v>25462.749999999996</v>
      </c>
      <c r="CG212" s="264">
        <v>0</v>
      </c>
      <c r="CH212" s="264">
        <v>0</v>
      </c>
      <c r="CI212" s="264">
        <v>0</v>
      </c>
      <c r="CJ212" s="264">
        <v>0</v>
      </c>
      <c r="CK212" s="264">
        <v>0</v>
      </c>
      <c r="CL212" s="264">
        <v>0</v>
      </c>
      <c r="CM212" s="264">
        <v>0</v>
      </c>
      <c r="CN212" s="264">
        <v>0</v>
      </c>
      <c r="CO212" s="264">
        <v>0</v>
      </c>
      <c r="CP212" s="264">
        <v>0</v>
      </c>
      <c r="CQ212" s="264">
        <v>0</v>
      </c>
      <c r="CR212" s="264">
        <v>0</v>
      </c>
      <c r="CS212" s="264">
        <v>0</v>
      </c>
      <c r="CT212" s="264">
        <v>0</v>
      </c>
      <c r="CU212" s="264">
        <v>0</v>
      </c>
      <c r="CV212" s="264">
        <v>0</v>
      </c>
      <c r="CW212" s="264">
        <v>0</v>
      </c>
      <c r="CX212" s="264">
        <v>0</v>
      </c>
      <c r="CY212" s="577">
        <v>0</v>
      </c>
      <c r="CZ212" s="264">
        <v>0</v>
      </c>
      <c r="DA212" s="264">
        <v>0</v>
      </c>
      <c r="DB212" s="264">
        <v>0</v>
      </c>
      <c r="DC212" s="428">
        <f t="shared" si="3"/>
        <v>504286.01999999984</v>
      </c>
    </row>
    <row r="213" spans="1:107" x14ac:dyDescent="0.25">
      <c r="A213" s="297">
        <v>4846</v>
      </c>
      <c r="B213" s="347">
        <v>675336</v>
      </c>
      <c r="C213" s="297">
        <v>1028736</v>
      </c>
      <c r="D213" s="14">
        <v>1174729750</v>
      </c>
      <c r="F213" s="14" t="s">
        <v>923</v>
      </c>
      <c r="G213" s="14" t="str">
        <f>INDEX(FY2019_ALL_Targets!F:F,MATCH(B213,FY2019_ALL_Targets!B:B,0))</f>
        <v>Lubbock</v>
      </c>
      <c r="H213" s="14" t="s">
        <v>3071</v>
      </c>
      <c r="I213" s="299" t="s">
        <v>222</v>
      </c>
      <c r="J213" s="299" t="s">
        <v>1011</v>
      </c>
      <c r="K213" s="299" t="s">
        <v>223</v>
      </c>
      <c r="L213" s="264">
        <v>14055.84</v>
      </c>
      <c r="M213" s="264">
        <v>14411.880000000001</v>
      </c>
      <c r="N213" s="264">
        <v>14411.880000000001</v>
      </c>
      <c r="O213" s="264">
        <v>14272.560000000001</v>
      </c>
      <c r="P213" s="264">
        <v>14179.84</v>
      </c>
      <c r="Q213" s="264">
        <v>13736.72</v>
      </c>
      <c r="R213" s="264">
        <v>14063.66</v>
      </c>
      <c r="S213" s="264">
        <v>13990.329999999998</v>
      </c>
      <c r="T213" s="264">
        <v>14831.619999999999</v>
      </c>
      <c r="U213" s="264">
        <v>14210.289999999999</v>
      </c>
      <c r="V213" s="264">
        <v>14337.699999999999</v>
      </c>
      <c r="W213" s="264">
        <v>14521.96</v>
      </c>
      <c r="X213" s="264">
        <v>40303.500000000007</v>
      </c>
      <c r="Y213" s="264">
        <v>31177.119999999988</v>
      </c>
      <c r="Z213" s="264">
        <v>32878.94</v>
      </c>
      <c r="AA213" s="577">
        <v>36028.67</v>
      </c>
      <c r="AB213" s="264">
        <v>0</v>
      </c>
      <c r="AC213" s="264">
        <v>0</v>
      </c>
      <c r="AD213" s="264">
        <v>0</v>
      </c>
      <c r="AE213" s="264">
        <v>0</v>
      </c>
      <c r="AF213" s="264">
        <v>0</v>
      </c>
      <c r="AG213" s="264">
        <v>0</v>
      </c>
      <c r="AH213" s="264">
        <v>0</v>
      </c>
      <c r="AI213" s="264">
        <v>0</v>
      </c>
      <c r="AJ213" s="264">
        <v>0</v>
      </c>
      <c r="AK213" s="264">
        <v>0</v>
      </c>
      <c r="AL213" s="264">
        <v>0</v>
      </c>
      <c r="AM213" s="264">
        <v>0</v>
      </c>
      <c r="AN213" s="264">
        <v>0</v>
      </c>
      <c r="AO213" s="264">
        <v>0</v>
      </c>
      <c r="AP213" s="264">
        <v>0</v>
      </c>
      <c r="AQ213" s="264">
        <v>0</v>
      </c>
      <c r="AR213" s="264">
        <v>0</v>
      </c>
      <c r="AS213" s="264">
        <v>0</v>
      </c>
      <c r="AT213" s="577">
        <v>0</v>
      </c>
      <c r="AU213" s="264">
        <v>0</v>
      </c>
      <c r="AV213" s="264">
        <v>0</v>
      </c>
      <c r="AW213" s="264">
        <v>0</v>
      </c>
      <c r="AX213" s="264">
        <v>0</v>
      </c>
      <c r="AY213" s="264">
        <v>0</v>
      </c>
      <c r="AZ213" s="264">
        <v>0</v>
      </c>
      <c r="BA213" s="264">
        <v>0</v>
      </c>
      <c r="BB213" s="264">
        <v>0</v>
      </c>
      <c r="BC213" s="264">
        <v>0</v>
      </c>
      <c r="BD213" s="264">
        <v>0</v>
      </c>
      <c r="BE213" s="264">
        <v>0</v>
      </c>
      <c r="BF213" s="264">
        <v>0</v>
      </c>
      <c r="BG213" s="264">
        <v>0</v>
      </c>
      <c r="BH213" s="264">
        <v>0</v>
      </c>
      <c r="BI213" s="264">
        <v>0</v>
      </c>
      <c r="BJ213" s="264">
        <v>0</v>
      </c>
      <c r="BK213" s="264">
        <v>0</v>
      </c>
      <c r="BL213" s="264">
        <v>0</v>
      </c>
      <c r="BM213" s="577">
        <v>0</v>
      </c>
      <c r="BN213" s="264">
        <v>0</v>
      </c>
      <c r="BO213" s="264">
        <v>0</v>
      </c>
      <c r="BP213" s="264">
        <v>0</v>
      </c>
      <c r="BQ213" s="264">
        <v>11548.08</v>
      </c>
      <c r="BR213" s="264">
        <v>11718.359999999999</v>
      </c>
      <c r="BS213" s="264">
        <v>12662.640000000001</v>
      </c>
      <c r="BT213" s="264">
        <v>12445.92</v>
      </c>
      <c r="BU213" s="264">
        <v>12224</v>
      </c>
      <c r="BV213" s="264">
        <v>12605.999999999998</v>
      </c>
      <c r="BW213" s="264">
        <v>12464.52</v>
      </c>
      <c r="BX213" s="264">
        <v>13015.01</v>
      </c>
      <c r="BY213" s="264">
        <v>12591.529999999999</v>
      </c>
      <c r="BZ213" s="264">
        <v>12143.51</v>
      </c>
      <c r="CA213" s="264">
        <v>12930.779999999999</v>
      </c>
      <c r="CB213" s="264">
        <v>12745.4</v>
      </c>
      <c r="CC213" s="264">
        <v>33770.550000000003</v>
      </c>
      <c r="CD213" s="264">
        <v>27729.969999999994</v>
      </c>
      <c r="CE213" s="264">
        <v>29202.169999999995</v>
      </c>
      <c r="CF213" s="577">
        <v>31633.58</v>
      </c>
      <c r="CG213" s="264">
        <v>0</v>
      </c>
      <c r="CH213" s="264">
        <v>0</v>
      </c>
      <c r="CI213" s="264">
        <v>0</v>
      </c>
      <c r="CJ213" s="264">
        <v>0</v>
      </c>
      <c r="CK213" s="264">
        <v>0</v>
      </c>
      <c r="CL213" s="264">
        <v>0</v>
      </c>
      <c r="CM213" s="264">
        <v>0</v>
      </c>
      <c r="CN213" s="264">
        <v>0</v>
      </c>
      <c r="CO213" s="264">
        <v>0</v>
      </c>
      <c r="CP213" s="264">
        <v>0</v>
      </c>
      <c r="CQ213" s="264">
        <v>0</v>
      </c>
      <c r="CR213" s="264">
        <v>0</v>
      </c>
      <c r="CS213" s="264">
        <v>0</v>
      </c>
      <c r="CT213" s="264">
        <v>0</v>
      </c>
      <c r="CU213" s="264">
        <v>0</v>
      </c>
      <c r="CV213" s="264">
        <v>0</v>
      </c>
      <c r="CW213" s="264">
        <v>0</v>
      </c>
      <c r="CX213" s="264">
        <v>0</v>
      </c>
      <c r="CY213" s="577">
        <v>0</v>
      </c>
      <c r="CZ213" s="264">
        <v>0</v>
      </c>
      <c r="DA213" s="264">
        <v>0</v>
      </c>
      <c r="DB213" s="264">
        <v>0</v>
      </c>
      <c r="DC213" s="428">
        <f t="shared" si="3"/>
        <v>582844.52999999991</v>
      </c>
    </row>
    <row r="214" spans="1:107" x14ac:dyDescent="0.25">
      <c r="A214" s="313">
        <v>4655</v>
      </c>
      <c r="B214" s="347">
        <v>675338</v>
      </c>
      <c r="C214" s="313">
        <v>1026606</v>
      </c>
      <c r="D214" s="14">
        <v>1639567415</v>
      </c>
      <c r="F214" s="14" t="s">
        <v>928</v>
      </c>
      <c r="G214" s="14" t="str">
        <f>INDEX(FY2019_ALL_Targets!F:F,MATCH(B214,FY2019_ALL_Targets!B:B,0))</f>
        <v>Jefferson</v>
      </c>
      <c r="H214" s="14" t="s">
        <v>3042</v>
      </c>
      <c r="I214" s="314" t="s">
        <v>562</v>
      </c>
      <c r="J214" s="314" t="s">
        <v>2564</v>
      </c>
      <c r="K214" s="314" t="s">
        <v>563</v>
      </c>
      <c r="L214" s="264">
        <v>4149.6000000000004</v>
      </c>
      <c r="M214" s="264">
        <v>4460.3999999999996</v>
      </c>
      <c r="N214" s="264">
        <v>4737.6000000000004</v>
      </c>
      <c r="O214" s="264">
        <v>4746</v>
      </c>
      <c r="P214" s="264">
        <v>4650.6899999999996</v>
      </c>
      <c r="Q214" s="264">
        <v>4634.1099999999997</v>
      </c>
      <c r="R214" s="264">
        <v>4874.28</v>
      </c>
      <c r="S214" s="264">
        <v>4496.53</v>
      </c>
      <c r="T214" s="264">
        <v>4868.22</v>
      </c>
      <c r="U214" s="264">
        <v>4656.93</v>
      </c>
      <c r="V214" s="264">
        <v>4336.6400000000003</v>
      </c>
      <c r="W214" s="264">
        <v>4592.01</v>
      </c>
      <c r="X214" s="264">
        <v>12505.429999999998</v>
      </c>
      <c r="Y214" s="264">
        <v>10468.879999999999</v>
      </c>
      <c r="Z214" s="264">
        <v>7825.06</v>
      </c>
      <c r="AA214" s="577">
        <v>12871.52</v>
      </c>
      <c r="AB214" s="264">
        <v>0</v>
      </c>
      <c r="AC214" s="264">
        <v>0</v>
      </c>
      <c r="AD214" s="264">
        <v>0</v>
      </c>
      <c r="AE214" s="264">
        <v>0</v>
      </c>
      <c r="AF214" s="264">
        <v>0</v>
      </c>
      <c r="AG214" s="264">
        <v>0</v>
      </c>
      <c r="AH214" s="264">
        <v>0</v>
      </c>
      <c r="AI214" s="264">
        <v>0</v>
      </c>
      <c r="AJ214" s="264">
        <v>0</v>
      </c>
      <c r="AK214" s="264">
        <v>0</v>
      </c>
      <c r="AL214" s="264">
        <v>0</v>
      </c>
      <c r="AM214" s="264">
        <v>0</v>
      </c>
      <c r="AN214" s="264">
        <v>0</v>
      </c>
      <c r="AO214" s="264">
        <v>0</v>
      </c>
      <c r="AP214" s="264">
        <v>0</v>
      </c>
      <c r="AQ214" s="264">
        <v>0</v>
      </c>
      <c r="AR214" s="264">
        <v>0</v>
      </c>
      <c r="AS214" s="264">
        <v>0</v>
      </c>
      <c r="AT214" s="577">
        <v>0</v>
      </c>
      <c r="AU214" s="264">
        <v>0</v>
      </c>
      <c r="AV214" s="264">
        <v>0</v>
      </c>
      <c r="AW214" s="264">
        <v>0</v>
      </c>
      <c r="AX214" s="264">
        <v>4972.8</v>
      </c>
      <c r="AY214" s="264">
        <v>5073.6000000000004</v>
      </c>
      <c r="AZ214" s="264">
        <v>5367.6</v>
      </c>
      <c r="BA214" s="264">
        <v>5594.4000000000005</v>
      </c>
      <c r="BB214" s="264">
        <v>5280.73</v>
      </c>
      <c r="BC214" s="264">
        <v>5579.1699999999992</v>
      </c>
      <c r="BD214" s="264">
        <v>5381.5899999999992</v>
      </c>
      <c r="BE214" s="264">
        <v>5740.5800000000008</v>
      </c>
      <c r="BF214" s="264">
        <v>5606.75</v>
      </c>
      <c r="BG214" s="264">
        <v>5255.14</v>
      </c>
      <c r="BH214" s="264">
        <v>5482.06</v>
      </c>
      <c r="BI214" s="264">
        <v>5267.2400000000007</v>
      </c>
      <c r="BJ214" s="264">
        <v>14441.45</v>
      </c>
      <c r="BK214" s="264">
        <v>12256.599999999997</v>
      </c>
      <c r="BL214" s="264">
        <v>9208.2499999999982</v>
      </c>
      <c r="BM214" s="577">
        <v>15225.130000000001</v>
      </c>
      <c r="BN214" s="264">
        <v>0</v>
      </c>
      <c r="BO214" s="264">
        <v>0</v>
      </c>
      <c r="BP214" s="264">
        <v>0</v>
      </c>
      <c r="BQ214" s="264">
        <v>0</v>
      </c>
      <c r="BR214" s="264">
        <v>0</v>
      </c>
      <c r="BS214" s="264">
        <v>0</v>
      </c>
      <c r="BT214" s="264">
        <v>0</v>
      </c>
      <c r="BU214" s="264">
        <v>0</v>
      </c>
      <c r="BV214" s="264">
        <v>0</v>
      </c>
      <c r="BW214" s="264">
        <v>0</v>
      </c>
      <c r="BX214" s="264">
        <v>0</v>
      </c>
      <c r="BY214" s="264">
        <v>0</v>
      </c>
      <c r="BZ214" s="264">
        <v>0</v>
      </c>
      <c r="CA214" s="264">
        <v>0</v>
      </c>
      <c r="CB214" s="264">
        <v>0</v>
      </c>
      <c r="CC214" s="264">
        <v>0</v>
      </c>
      <c r="CD214" s="264">
        <v>0</v>
      </c>
      <c r="CE214" s="264">
        <v>0</v>
      </c>
      <c r="CF214" s="577">
        <v>0</v>
      </c>
      <c r="CG214" s="264">
        <v>0</v>
      </c>
      <c r="CH214" s="264">
        <v>0</v>
      </c>
      <c r="CI214" s="264">
        <v>0</v>
      </c>
      <c r="CJ214" s="264">
        <v>5586</v>
      </c>
      <c r="CK214" s="264">
        <v>5745.6</v>
      </c>
      <c r="CL214" s="264">
        <v>6241.2</v>
      </c>
      <c r="CM214" s="264">
        <v>6224.4</v>
      </c>
      <c r="CN214" s="264">
        <v>5885.8999999999987</v>
      </c>
      <c r="CO214" s="264">
        <v>6466.2</v>
      </c>
      <c r="CP214" s="264">
        <v>6499.1100000000006</v>
      </c>
      <c r="CQ214" s="264">
        <v>6775.78</v>
      </c>
      <c r="CR214" s="264">
        <v>6457.54</v>
      </c>
      <c r="CS214" s="264">
        <v>6909.2699999999995</v>
      </c>
      <c r="CT214" s="264">
        <v>7070.4500000000007</v>
      </c>
      <c r="CU214" s="264">
        <v>7085.7400000000007</v>
      </c>
      <c r="CV214" s="264">
        <v>16464.039999999997</v>
      </c>
      <c r="CW214" s="264">
        <v>13840.560000000001</v>
      </c>
      <c r="CX214" s="264">
        <v>10839.500000000002</v>
      </c>
      <c r="CY214" s="577">
        <v>19916.43</v>
      </c>
      <c r="CZ214" s="264">
        <v>0</v>
      </c>
      <c r="DA214" s="264">
        <v>0</v>
      </c>
      <c r="DB214" s="264">
        <v>0</v>
      </c>
      <c r="DC214" s="428">
        <f t="shared" si="3"/>
        <v>352614.71</v>
      </c>
    </row>
    <row r="215" spans="1:107" x14ac:dyDescent="0.25">
      <c r="A215" s="311">
        <v>5017</v>
      </c>
      <c r="B215" s="347">
        <v>675344</v>
      </c>
      <c r="C215" s="311">
        <v>1027008</v>
      </c>
      <c r="D215" s="14">
        <v>1952422412</v>
      </c>
      <c r="F215" s="14" t="s">
        <v>930</v>
      </c>
      <c r="G215" s="14" t="str">
        <f>INDEX(FY2019_ALL_Targets!F:F,MATCH(B215,FY2019_ALL_Targets!B:B,0))</f>
        <v>Harris</v>
      </c>
      <c r="H215" s="14" t="s">
        <v>3031</v>
      </c>
      <c r="I215" s="312" t="s">
        <v>642</v>
      </c>
      <c r="J215" s="312" t="s">
        <v>1054</v>
      </c>
      <c r="K215" s="312" t="s">
        <v>2919</v>
      </c>
      <c r="L215" s="264">
        <v>0</v>
      </c>
      <c r="M215" s="264">
        <v>0</v>
      </c>
      <c r="N215" s="264">
        <v>0</v>
      </c>
      <c r="O215" s="264">
        <v>0</v>
      </c>
      <c r="P215" s="264">
        <v>0</v>
      </c>
      <c r="Q215" s="264">
        <v>0</v>
      </c>
      <c r="R215" s="264">
        <v>0</v>
      </c>
      <c r="S215" s="264">
        <v>0</v>
      </c>
      <c r="T215" s="264">
        <v>0</v>
      </c>
      <c r="U215" s="264">
        <v>0</v>
      </c>
      <c r="V215" s="264">
        <v>0</v>
      </c>
      <c r="W215" s="264">
        <v>0</v>
      </c>
      <c r="X215" s="264">
        <v>23555.399999999998</v>
      </c>
      <c r="Y215" s="264">
        <v>9140.3999999999978</v>
      </c>
      <c r="Z215" s="264">
        <v>16720.36</v>
      </c>
      <c r="AA215" s="577">
        <v>24284.849999999995</v>
      </c>
      <c r="AB215" s="264">
        <v>0</v>
      </c>
      <c r="AC215" s="264">
        <v>0</v>
      </c>
      <c r="AD215" s="264">
        <v>0</v>
      </c>
      <c r="AE215" s="264">
        <v>0</v>
      </c>
      <c r="AF215" s="264">
        <v>0</v>
      </c>
      <c r="AG215" s="264">
        <v>0</v>
      </c>
      <c r="AH215" s="264">
        <v>0</v>
      </c>
      <c r="AI215" s="264">
        <v>0</v>
      </c>
      <c r="AJ215" s="264">
        <v>0</v>
      </c>
      <c r="AK215" s="264">
        <v>0</v>
      </c>
      <c r="AL215" s="264">
        <v>0</v>
      </c>
      <c r="AM215" s="264">
        <v>0</v>
      </c>
      <c r="AN215" s="264">
        <v>0</v>
      </c>
      <c r="AO215" s="264">
        <v>0</v>
      </c>
      <c r="AP215" s="264">
        <v>0</v>
      </c>
      <c r="AQ215" s="264">
        <v>0</v>
      </c>
      <c r="AR215" s="264">
        <v>0</v>
      </c>
      <c r="AS215" s="264">
        <v>0</v>
      </c>
      <c r="AT215" s="577">
        <v>0</v>
      </c>
      <c r="AU215" s="264">
        <v>0</v>
      </c>
      <c r="AV215" s="264">
        <v>0</v>
      </c>
      <c r="AW215" s="264">
        <v>0</v>
      </c>
      <c r="AX215" s="264">
        <v>0</v>
      </c>
      <c r="AY215" s="264">
        <v>0</v>
      </c>
      <c r="AZ215" s="264">
        <v>0</v>
      </c>
      <c r="BA215" s="264">
        <v>0</v>
      </c>
      <c r="BB215" s="264">
        <v>0</v>
      </c>
      <c r="BC215" s="264">
        <v>0</v>
      </c>
      <c r="BD215" s="264">
        <v>0</v>
      </c>
      <c r="BE215" s="264">
        <v>0</v>
      </c>
      <c r="BF215" s="264">
        <v>0</v>
      </c>
      <c r="BG215" s="264">
        <v>0</v>
      </c>
      <c r="BH215" s="264">
        <v>0</v>
      </c>
      <c r="BI215" s="264">
        <v>0</v>
      </c>
      <c r="BJ215" s="264">
        <v>13972.2</v>
      </c>
      <c r="BK215" s="264">
        <v>5225.01</v>
      </c>
      <c r="BL215" s="264">
        <v>9404.4</v>
      </c>
      <c r="BM215" s="577">
        <v>13518.3</v>
      </c>
      <c r="BN215" s="264">
        <v>0</v>
      </c>
      <c r="BO215" s="264">
        <v>0</v>
      </c>
      <c r="BP215" s="264">
        <v>0</v>
      </c>
      <c r="BQ215" s="264">
        <v>0</v>
      </c>
      <c r="BR215" s="264">
        <v>0</v>
      </c>
      <c r="BS215" s="264">
        <v>0</v>
      </c>
      <c r="BT215" s="264">
        <v>0</v>
      </c>
      <c r="BU215" s="264">
        <v>0</v>
      </c>
      <c r="BV215" s="264">
        <v>0</v>
      </c>
      <c r="BW215" s="264">
        <v>0</v>
      </c>
      <c r="BX215" s="264">
        <v>0</v>
      </c>
      <c r="BY215" s="264">
        <v>0</v>
      </c>
      <c r="BZ215" s="264">
        <v>0</v>
      </c>
      <c r="CA215" s="264">
        <v>0</v>
      </c>
      <c r="CB215" s="264">
        <v>0</v>
      </c>
      <c r="CC215" s="264">
        <v>0</v>
      </c>
      <c r="CD215" s="264">
        <v>0</v>
      </c>
      <c r="CE215" s="264">
        <v>0</v>
      </c>
      <c r="CF215" s="577">
        <v>0</v>
      </c>
      <c r="CG215" s="264">
        <v>0</v>
      </c>
      <c r="CH215" s="264">
        <v>0</v>
      </c>
      <c r="CI215" s="264">
        <v>0</v>
      </c>
      <c r="CJ215" s="264">
        <v>0</v>
      </c>
      <c r="CK215" s="264">
        <v>0</v>
      </c>
      <c r="CL215" s="264">
        <v>0</v>
      </c>
      <c r="CM215" s="264">
        <v>0</v>
      </c>
      <c r="CN215" s="264">
        <v>0</v>
      </c>
      <c r="CO215" s="264">
        <v>0</v>
      </c>
      <c r="CP215" s="264">
        <v>0</v>
      </c>
      <c r="CQ215" s="264">
        <v>0</v>
      </c>
      <c r="CR215" s="264">
        <v>0</v>
      </c>
      <c r="CS215" s="264">
        <v>0</v>
      </c>
      <c r="CT215" s="264">
        <v>0</v>
      </c>
      <c r="CU215" s="264">
        <v>0</v>
      </c>
      <c r="CV215" s="264">
        <v>35587.199999999997</v>
      </c>
      <c r="CW215" s="264">
        <v>13965.45</v>
      </c>
      <c r="CX215" s="264">
        <v>25587.710000000003</v>
      </c>
      <c r="CY215" s="577">
        <v>37776.559999999998</v>
      </c>
      <c r="CZ215" s="264">
        <v>0</v>
      </c>
      <c r="DA215" s="264">
        <v>0</v>
      </c>
      <c r="DB215" s="264">
        <v>0</v>
      </c>
      <c r="DC215" s="428">
        <f t="shared" si="3"/>
        <v>228737.84</v>
      </c>
    </row>
    <row r="216" spans="1:107" x14ac:dyDescent="0.25">
      <c r="A216" s="297">
        <v>5338</v>
      </c>
      <c r="B216" s="347">
        <v>675346</v>
      </c>
      <c r="C216" s="297">
        <v>1026081</v>
      </c>
      <c r="D216" s="14">
        <v>1215977582</v>
      </c>
      <c r="F216" s="14" t="s">
        <v>923</v>
      </c>
      <c r="G216" s="14" t="str">
        <f>INDEX(FY2019_ALL_Targets!F:F,MATCH(B216,FY2019_ALL_Targets!B:B,0))</f>
        <v>Lubbock</v>
      </c>
      <c r="H216" s="14" t="s">
        <v>3030</v>
      </c>
      <c r="I216" s="299" t="s">
        <v>2354</v>
      </c>
      <c r="J216" s="299" t="s">
        <v>1011</v>
      </c>
      <c r="K216" s="299" t="s">
        <v>770</v>
      </c>
      <c r="L216" s="264">
        <v>35557.279999999999</v>
      </c>
      <c r="M216" s="264">
        <v>36457.959999999992</v>
      </c>
      <c r="N216" s="264">
        <v>36457.96</v>
      </c>
      <c r="O216" s="264">
        <v>36105.519999999997</v>
      </c>
      <c r="P216" s="264">
        <v>35885.760000000002</v>
      </c>
      <c r="Q216" s="264">
        <v>34764.33</v>
      </c>
      <c r="R216" s="264">
        <v>35585.909999999996</v>
      </c>
      <c r="S216" s="264">
        <v>35388.880000000005</v>
      </c>
      <c r="T216" s="264">
        <v>37516.660000000003</v>
      </c>
      <c r="U216" s="264">
        <v>35944.729999999996</v>
      </c>
      <c r="V216" s="264">
        <v>36266.519999999997</v>
      </c>
      <c r="W216" s="264">
        <v>36732.749999999993</v>
      </c>
      <c r="X216" s="264">
        <v>79111.200000000012</v>
      </c>
      <c r="Y216" s="264">
        <v>56384.470000000023</v>
      </c>
      <c r="Z216" s="264">
        <v>82231.859999999986</v>
      </c>
      <c r="AA216" s="577">
        <v>82929.01999999999</v>
      </c>
      <c r="AB216" s="264">
        <v>0</v>
      </c>
      <c r="AC216" s="264">
        <v>0</v>
      </c>
      <c r="AD216" s="264">
        <v>0</v>
      </c>
      <c r="AE216" s="264">
        <v>0</v>
      </c>
      <c r="AF216" s="264">
        <v>0</v>
      </c>
      <c r="AG216" s="264">
        <v>0</v>
      </c>
      <c r="AH216" s="264">
        <v>0</v>
      </c>
      <c r="AI216" s="264">
        <v>0</v>
      </c>
      <c r="AJ216" s="264">
        <v>0</v>
      </c>
      <c r="AK216" s="264">
        <v>0</v>
      </c>
      <c r="AL216" s="264">
        <v>0</v>
      </c>
      <c r="AM216" s="264">
        <v>0</v>
      </c>
      <c r="AN216" s="264">
        <v>0</v>
      </c>
      <c r="AO216" s="264">
        <v>0</v>
      </c>
      <c r="AP216" s="264">
        <v>0</v>
      </c>
      <c r="AQ216" s="264">
        <v>0</v>
      </c>
      <c r="AR216" s="264">
        <v>0</v>
      </c>
      <c r="AS216" s="264">
        <v>0</v>
      </c>
      <c r="AT216" s="577">
        <v>0</v>
      </c>
      <c r="AU216" s="264">
        <v>0</v>
      </c>
      <c r="AV216" s="264">
        <v>0</v>
      </c>
      <c r="AW216" s="264">
        <v>0</v>
      </c>
      <c r="AX216" s="264">
        <v>0</v>
      </c>
      <c r="AY216" s="264">
        <v>0</v>
      </c>
      <c r="AZ216" s="264">
        <v>0</v>
      </c>
      <c r="BA216" s="264">
        <v>0</v>
      </c>
      <c r="BB216" s="264">
        <v>0</v>
      </c>
      <c r="BC216" s="264">
        <v>0</v>
      </c>
      <c r="BD216" s="264">
        <v>0</v>
      </c>
      <c r="BE216" s="264">
        <v>0</v>
      </c>
      <c r="BF216" s="264">
        <v>0</v>
      </c>
      <c r="BG216" s="264">
        <v>0</v>
      </c>
      <c r="BH216" s="264">
        <v>0</v>
      </c>
      <c r="BI216" s="264">
        <v>0</v>
      </c>
      <c r="BJ216" s="264">
        <v>0</v>
      </c>
      <c r="BK216" s="264">
        <v>0</v>
      </c>
      <c r="BL216" s="264">
        <v>0</v>
      </c>
      <c r="BM216" s="577">
        <v>0</v>
      </c>
      <c r="BN216" s="264">
        <v>0</v>
      </c>
      <c r="BO216" s="264">
        <v>0</v>
      </c>
      <c r="BP216" s="264">
        <v>0</v>
      </c>
      <c r="BQ216" s="264">
        <v>29213.359999999997</v>
      </c>
      <c r="BR216" s="264">
        <v>29644.12</v>
      </c>
      <c r="BS216" s="264">
        <v>32032.879999999997</v>
      </c>
      <c r="BT216" s="264">
        <v>31484.639999999999</v>
      </c>
      <c r="BU216" s="264">
        <v>30936</v>
      </c>
      <c r="BV216" s="264">
        <v>31902.75</v>
      </c>
      <c r="BW216" s="264">
        <v>31539.649999999998</v>
      </c>
      <c r="BX216" s="264">
        <v>32922.379999999997</v>
      </c>
      <c r="BY216" s="264">
        <v>31850.31</v>
      </c>
      <c r="BZ216" s="264">
        <v>30716.48</v>
      </c>
      <c r="CA216" s="264">
        <v>32707.919999999998</v>
      </c>
      <c r="CB216" s="264">
        <v>32238.949999999997</v>
      </c>
      <c r="CC216" s="264">
        <v>66287.760000000009</v>
      </c>
      <c r="CD216" s="264">
        <v>50275.05</v>
      </c>
      <c r="CE216" s="264">
        <v>72731.289999999979</v>
      </c>
      <c r="CF216" s="577">
        <v>72900.219999999987</v>
      </c>
      <c r="CG216" s="264">
        <v>0</v>
      </c>
      <c r="CH216" s="264">
        <v>0</v>
      </c>
      <c r="CI216" s="264">
        <v>0</v>
      </c>
      <c r="CJ216" s="264">
        <v>0</v>
      </c>
      <c r="CK216" s="264">
        <v>0</v>
      </c>
      <c r="CL216" s="264">
        <v>0</v>
      </c>
      <c r="CM216" s="264">
        <v>0</v>
      </c>
      <c r="CN216" s="264">
        <v>0</v>
      </c>
      <c r="CO216" s="264">
        <v>0</v>
      </c>
      <c r="CP216" s="264">
        <v>0</v>
      </c>
      <c r="CQ216" s="264">
        <v>0</v>
      </c>
      <c r="CR216" s="264">
        <v>0</v>
      </c>
      <c r="CS216" s="264">
        <v>0</v>
      </c>
      <c r="CT216" s="264">
        <v>0</v>
      </c>
      <c r="CU216" s="264">
        <v>0</v>
      </c>
      <c r="CV216" s="264">
        <v>0</v>
      </c>
      <c r="CW216" s="264">
        <v>0</v>
      </c>
      <c r="CX216" s="264">
        <v>0</v>
      </c>
      <c r="CY216" s="577">
        <v>0</v>
      </c>
      <c r="CZ216" s="264">
        <v>0</v>
      </c>
      <c r="DA216" s="264">
        <v>0</v>
      </c>
      <c r="DB216" s="264">
        <v>0</v>
      </c>
      <c r="DC216" s="428">
        <f t="shared" si="3"/>
        <v>1372704.57</v>
      </c>
    </row>
    <row r="217" spans="1:107" x14ac:dyDescent="0.25">
      <c r="A217" s="297">
        <v>4205</v>
      </c>
      <c r="B217" s="347">
        <v>675350</v>
      </c>
      <c r="C217" s="297">
        <v>1028730</v>
      </c>
      <c r="D217" s="14">
        <v>1699811794</v>
      </c>
      <c r="F217" s="14" t="s">
        <v>913</v>
      </c>
      <c r="G217" s="14" t="str">
        <f>INDEX(FY2019_ALL_Targets!F:F,MATCH(B217,FY2019_ALL_Targets!B:B,0))</f>
        <v>MRSA West</v>
      </c>
      <c r="H217" s="14" t="s">
        <v>3069</v>
      </c>
      <c r="I217" s="299" t="s">
        <v>443</v>
      </c>
      <c r="J217" s="299" t="s">
        <v>932</v>
      </c>
      <c r="K217" s="299" t="s">
        <v>444</v>
      </c>
      <c r="L217" s="264">
        <v>10328.4</v>
      </c>
      <c r="M217" s="264">
        <v>10073.039999999999</v>
      </c>
      <c r="N217" s="264">
        <v>11012.4</v>
      </c>
      <c r="O217" s="264">
        <v>10565.52</v>
      </c>
      <c r="P217" s="264">
        <v>10765.369999999999</v>
      </c>
      <c r="Q217" s="264">
        <v>10584.97</v>
      </c>
      <c r="R217" s="264">
        <v>10285.290000000001</v>
      </c>
      <c r="S217" s="264">
        <v>10693.22</v>
      </c>
      <c r="T217" s="264">
        <v>10319.23</v>
      </c>
      <c r="U217" s="264">
        <v>10360.81</v>
      </c>
      <c r="V217" s="264">
        <v>10129.049999999999</v>
      </c>
      <c r="W217" s="264">
        <v>10432.82</v>
      </c>
      <c r="X217" s="264">
        <v>29760.480000000003</v>
      </c>
      <c r="Y217" s="264">
        <v>30748.129999999994</v>
      </c>
      <c r="Z217" s="264">
        <v>24498.619999999995</v>
      </c>
      <c r="AA217" s="577">
        <v>30141.32</v>
      </c>
      <c r="AB217" s="264">
        <v>0</v>
      </c>
      <c r="AC217" s="264">
        <v>0</v>
      </c>
      <c r="AD217" s="264">
        <v>0</v>
      </c>
      <c r="AE217" s="264">
        <v>0</v>
      </c>
      <c r="AF217" s="264">
        <v>0</v>
      </c>
      <c r="AG217" s="264">
        <v>0</v>
      </c>
      <c r="AH217" s="264">
        <v>0</v>
      </c>
      <c r="AI217" s="264">
        <v>0</v>
      </c>
      <c r="AJ217" s="264">
        <v>0</v>
      </c>
      <c r="AK217" s="264">
        <v>0</v>
      </c>
      <c r="AL217" s="264">
        <v>0</v>
      </c>
      <c r="AM217" s="264">
        <v>0</v>
      </c>
      <c r="AN217" s="264">
        <v>0</v>
      </c>
      <c r="AO217" s="264">
        <v>0</v>
      </c>
      <c r="AP217" s="264">
        <v>0</v>
      </c>
      <c r="AQ217" s="264">
        <v>0</v>
      </c>
      <c r="AR217" s="264">
        <v>0</v>
      </c>
      <c r="AS217" s="264">
        <v>0</v>
      </c>
      <c r="AT217" s="577">
        <v>0</v>
      </c>
      <c r="AU217" s="264">
        <v>0</v>
      </c>
      <c r="AV217" s="264">
        <v>0</v>
      </c>
      <c r="AW217" s="264">
        <v>0</v>
      </c>
      <c r="AX217" s="264">
        <v>0</v>
      </c>
      <c r="AY217" s="264">
        <v>0</v>
      </c>
      <c r="AZ217" s="264">
        <v>0</v>
      </c>
      <c r="BA217" s="264">
        <v>0</v>
      </c>
      <c r="BB217" s="264">
        <v>0</v>
      </c>
      <c r="BC217" s="264">
        <v>0</v>
      </c>
      <c r="BD217" s="264">
        <v>0</v>
      </c>
      <c r="BE217" s="264">
        <v>0</v>
      </c>
      <c r="BF217" s="264">
        <v>0</v>
      </c>
      <c r="BG217" s="264">
        <v>0</v>
      </c>
      <c r="BH217" s="264">
        <v>0</v>
      </c>
      <c r="BI217" s="264">
        <v>0</v>
      </c>
      <c r="BJ217" s="264">
        <v>0</v>
      </c>
      <c r="BK217" s="264">
        <v>0</v>
      </c>
      <c r="BL217" s="264">
        <v>0</v>
      </c>
      <c r="BM217" s="577">
        <v>0</v>
      </c>
      <c r="BN217" s="264">
        <v>0</v>
      </c>
      <c r="BO217" s="264">
        <v>0</v>
      </c>
      <c r="BP217" s="264">
        <v>0</v>
      </c>
      <c r="BQ217" s="264">
        <v>11459.279999999999</v>
      </c>
      <c r="BR217" s="264">
        <v>11555.039999999999</v>
      </c>
      <c r="BS217" s="264">
        <v>12047.519999999999</v>
      </c>
      <c r="BT217" s="264">
        <v>11997.359999999999</v>
      </c>
      <c r="BU217" s="264">
        <v>11910.91</v>
      </c>
      <c r="BV217" s="264">
        <v>11879.34</v>
      </c>
      <c r="BW217" s="264">
        <v>11711.72</v>
      </c>
      <c r="BX217" s="264">
        <v>11697.259999999998</v>
      </c>
      <c r="BY217" s="264">
        <v>11917.069999999998</v>
      </c>
      <c r="BZ217" s="264">
        <v>11521.389999999998</v>
      </c>
      <c r="CA217" s="264">
        <v>11494.22</v>
      </c>
      <c r="CB217" s="264">
        <v>11840.829999999998</v>
      </c>
      <c r="CC217" s="264">
        <v>33216.480000000003</v>
      </c>
      <c r="CD217" s="264">
        <v>34477.219999999994</v>
      </c>
      <c r="CE217" s="264">
        <v>27580.61</v>
      </c>
      <c r="CF217" s="577">
        <v>34042.04</v>
      </c>
      <c r="CG217" s="264">
        <v>0</v>
      </c>
      <c r="CH217" s="264">
        <v>0</v>
      </c>
      <c r="CI217" s="264">
        <v>0</v>
      </c>
      <c r="CJ217" s="264">
        <v>0</v>
      </c>
      <c r="CK217" s="264">
        <v>0</v>
      </c>
      <c r="CL217" s="264">
        <v>0</v>
      </c>
      <c r="CM217" s="264">
        <v>0</v>
      </c>
      <c r="CN217" s="264">
        <v>0</v>
      </c>
      <c r="CO217" s="264">
        <v>0</v>
      </c>
      <c r="CP217" s="264">
        <v>0</v>
      </c>
      <c r="CQ217" s="264">
        <v>0</v>
      </c>
      <c r="CR217" s="264">
        <v>0</v>
      </c>
      <c r="CS217" s="264">
        <v>0</v>
      </c>
      <c r="CT217" s="264">
        <v>0</v>
      </c>
      <c r="CU217" s="264">
        <v>0</v>
      </c>
      <c r="CV217" s="264">
        <v>0</v>
      </c>
      <c r="CW217" s="264">
        <v>0</v>
      </c>
      <c r="CX217" s="264">
        <v>0</v>
      </c>
      <c r="CY217" s="577">
        <v>0</v>
      </c>
      <c r="CZ217" s="264">
        <v>0</v>
      </c>
      <c r="DA217" s="264">
        <v>0</v>
      </c>
      <c r="DB217" s="264">
        <v>0</v>
      </c>
      <c r="DC217" s="428">
        <f t="shared" si="3"/>
        <v>511046.9599999999</v>
      </c>
    </row>
    <row r="218" spans="1:107" x14ac:dyDescent="0.25">
      <c r="A218" s="297">
        <v>4988</v>
      </c>
      <c r="B218" s="347">
        <v>675352</v>
      </c>
      <c r="C218" s="297">
        <v>1026648</v>
      </c>
      <c r="D218" s="14">
        <v>1053700617</v>
      </c>
      <c r="F218" s="14" t="s">
        <v>941</v>
      </c>
      <c r="G218" s="14" t="str">
        <f>INDEX(FY2019_ALL_Targets!F:F,MATCH(B218,FY2019_ALL_Targets!B:B,0))</f>
        <v>Dallas</v>
      </c>
      <c r="H218" s="14" t="s">
        <v>3013</v>
      </c>
      <c r="I218" s="299" t="s">
        <v>635</v>
      </c>
      <c r="J218" s="299" t="s">
        <v>938</v>
      </c>
      <c r="K218" s="299" t="s">
        <v>2307</v>
      </c>
      <c r="L218" s="264">
        <v>0</v>
      </c>
      <c r="M218" s="264">
        <v>0</v>
      </c>
      <c r="N218" s="264">
        <v>0</v>
      </c>
      <c r="O218" s="264">
        <v>0</v>
      </c>
      <c r="P218" s="264">
        <v>0</v>
      </c>
      <c r="Q218" s="264">
        <v>0</v>
      </c>
      <c r="R218" s="264">
        <v>0</v>
      </c>
      <c r="S218" s="264">
        <v>0</v>
      </c>
      <c r="T218" s="264">
        <v>0</v>
      </c>
      <c r="U218" s="264">
        <v>0</v>
      </c>
      <c r="V218" s="264">
        <v>0</v>
      </c>
      <c r="W218" s="264">
        <v>0</v>
      </c>
      <c r="X218" s="264">
        <v>0</v>
      </c>
      <c r="Y218" s="264">
        <v>0</v>
      </c>
      <c r="Z218" s="264">
        <v>0</v>
      </c>
      <c r="AA218" s="577">
        <v>0</v>
      </c>
      <c r="AB218" s="264">
        <v>0</v>
      </c>
      <c r="AC218" s="264">
        <v>0</v>
      </c>
      <c r="AD218" s="264">
        <v>0</v>
      </c>
      <c r="AE218" s="264">
        <v>0</v>
      </c>
      <c r="AF218" s="264">
        <v>0</v>
      </c>
      <c r="AG218" s="264">
        <v>0</v>
      </c>
      <c r="AH218" s="264">
        <v>0</v>
      </c>
      <c r="AI218" s="264">
        <v>0</v>
      </c>
      <c r="AJ218" s="264">
        <v>0</v>
      </c>
      <c r="AK218" s="264">
        <v>0</v>
      </c>
      <c r="AL218" s="264">
        <v>0</v>
      </c>
      <c r="AM218" s="264">
        <v>0</v>
      </c>
      <c r="AN218" s="264">
        <v>0</v>
      </c>
      <c r="AO218" s="264">
        <v>0</v>
      </c>
      <c r="AP218" s="264">
        <v>0</v>
      </c>
      <c r="AQ218" s="264">
        <v>0</v>
      </c>
      <c r="AR218" s="264">
        <v>0</v>
      </c>
      <c r="AS218" s="264">
        <v>0</v>
      </c>
      <c r="AT218" s="577">
        <v>0</v>
      </c>
      <c r="AU218" s="264">
        <v>0</v>
      </c>
      <c r="AV218" s="264">
        <v>0</v>
      </c>
      <c r="AW218" s="264">
        <v>0</v>
      </c>
      <c r="AX218" s="264">
        <v>34825.230000000003</v>
      </c>
      <c r="AY218" s="264">
        <v>35533.410000000003</v>
      </c>
      <c r="AZ218" s="264">
        <v>37533.54</v>
      </c>
      <c r="BA218" s="264">
        <v>37610.1</v>
      </c>
      <c r="BB218" s="264">
        <v>36486.449999999997</v>
      </c>
      <c r="BC218" s="264">
        <v>37450.35</v>
      </c>
      <c r="BD218" s="264">
        <v>34791.1</v>
      </c>
      <c r="BE218" s="264">
        <v>38240.170000000006</v>
      </c>
      <c r="BF218" s="264">
        <v>35848.54</v>
      </c>
      <c r="BG218" s="264">
        <v>34090.32</v>
      </c>
      <c r="BH218" s="264">
        <v>34471.380000000005</v>
      </c>
      <c r="BI218" s="264">
        <v>34721.599999999999</v>
      </c>
      <c r="BJ218" s="264">
        <v>56031.780000000006</v>
      </c>
      <c r="BK218" s="264">
        <v>81420.039999999979</v>
      </c>
      <c r="BL218" s="264">
        <v>83838.69</v>
      </c>
      <c r="BM218" s="577">
        <v>58390.35</v>
      </c>
      <c r="BN218" s="264">
        <v>0</v>
      </c>
      <c r="BO218" s="264">
        <v>0</v>
      </c>
      <c r="BP218" s="264">
        <v>0</v>
      </c>
      <c r="BQ218" s="264">
        <v>21676.05</v>
      </c>
      <c r="BR218" s="264">
        <v>21455.940000000002</v>
      </c>
      <c r="BS218" s="264">
        <v>23341.23</v>
      </c>
      <c r="BT218" s="264">
        <v>22987.140000000003</v>
      </c>
      <c r="BU218" s="264">
        <v>22547.7</v>
      </c>
      <c r="BV218" s="264">
        <v>23539.949999999997</v>
      </c>
      <c r="BW218" s="264">
        <v>21886.45</v>
      </c>
      <c r="BX218" s="264">
        <v>23882.06</v>
      </c>
      <c r="BY218" s="264">
        <v>22279.63</v>
      </c>
      <c r="BZ218" s="264">
        <v>21770.880000000001</v>
      </c>
      <c r="CA218" s="264">
        <v>22031.510000000002</v>
      </c>
      <c r="CB218" s="264">
        <v>21576.230000000003</v>
      </c>
      <c r="CC218" s="264">
        <v>34521.620000000003</v>
      </c>
      <c r="CD218" s="264">
        <v>50321.549999999988</v>
      </c>
      <c r="CE218" s="264">
        <v>52456.450000000004</v>
      </c>
      <c r="CF218" s="577">
        <v>36968.92</v>
      </c>
      <c r="CG218" s="264">
        <v>0</v>
      </c>
      <c r="CH218" s="264">
        <v>0</v>
      </c>
      <c r="CI218" s="264">
        <v>0</v>
      </c>
      <c r="CJ218" s="264">
        <v>0</v>
      </c>
      <c r="CK218" s="264">
        <v>0</v>
      </c>
      <c r="CL218" s="264">
        <v>0</v>
      </c>
      <c r="CM218" s="264">
        <v>0</v>
      </c>
      <c r="CN218" s="264">
        <v>0</v>
      </c>
      <c r="CO218" s="264">
        <v>0</v>
      </c>
      <c r="CP218" s="264">
        <v>0</v>
      </c>
      <c r="CQ218" s="264">
        <v>0</v>
      </c>
      <c r="CR218" s="264">
        <v>0</v>
      </c>
      <c r="CS218" s="264">
        <v>0</v>
      </c>
      <c r="CT218" s="264">
        <v>0</v>
      </c>
      <c r="CU218" s="264">
        <v>0</v>
      </c>
      <c r="CV218" s="264">
        <v>0</v>
      </c>
      <c r="CW218" s="264">
        <v>0</v>
      </c>
      <c r="CX218" s="264">
        <v>0</v>
      </c>
      <c r="CY218" s="577">
        <v>0</v>
      </c>
      <c r="CZ218" s="264">
        <v>0</v>
      </c>
      <c r="DA218" s="264">
        <v>0</v>
      </c>
      <c r="DB218" s="264">
        <v>0</v>
      </c>
      <c r="DC218" s="428">
        <f t="shared" si="3"/>
        <v>1154526.3599999999</v>
      </c>
    </row>
    <row r="219" spans="1:107" x14ac:dyDescent="0.25">
      <c r="A219" s="313">
        <v>4874</v>
      </c>
      <c r="B219" s="347">
        <v>675356</v>
      </c>
      <c r="C219" s="313">
        <v>1028604</v>
      </c>
      <c r="D219" s="14">
        <v>1154442143</v>
      </c>
      <c r="F219" s="14" t="s">
        <v>940</v>
      </c>
      <c r="G219" s="14" t="str">
        <f>INDEX(FY2019_ALL_Targets!F:F,MATCH(B219,FY2019_ALL_Targets!B:B,0))</f>
        <v>Travis</v>
      </c>
      <c r="H219" s="14" t="s">
        <v>3051</v>
      </c>
      <c r="I219" s="314" t="s">
        <v>611</v>
      </c>
      <c r="J219" s="314" t="s">
        <v>995</v>
      </c>
      <c r="K219" s="314" t="s">
        <v>612</v>
      </c>
      <c r="L219" s="264">
        <v>14107.5</v>
      </c>
      <c r="M219" s="264">
        <v>14285.149999999998</v>
      </c>
      <c r="N219" s="264">
        <v>14504.599999999999</v>
      </c>
      <c r="O219" s="264">
        <v>14128.399999999998</v>
      </c>
      <c r="P219" s="264">
        <v>13650.440000000002</v>
      </c>
      <c r="Q219" s="264">
        <v>14186.560000000001</v>
      </c>
      <c r="R219" s="264">
        <v>13930.15</v>
      </c>
      <c r="S219" s="264">
        <v>14951.619999999999</v>
      </c>
      <c r="T219" s="264">
        <v>14846.57</v>
      </c>
      <c r="U219" s="264">
        <v>13916.47</v>
      </c>
      <c r="V219" s="264">
        <v>13856.39</v>
      </c>
      <c r="W219" s="264">
        <v>14826.029999999999</v>
      </c>
      <c r="X219" s="264">
        <v>40352.15</v>
      </c>
      <c r="Y219" s="264">
        <v>31192.750000000007</v>
      </c>
      <c r="Z219" s="264">
        <v>33839.14</v>
      </c>
      <c r="AA219" s="577">
        <v>27031.01</v>
      </c>
      <c r="AB219" s="264">
        <v>0</v>
      </c>
      <c r="AC219" s="264">
        <v>0</v>
      </c>
      <c r="AD219" s="264">
        <v>0</v>
      </c>
      <c r="AE219" s="264">
        <v>0</v>
      </c>
      <c r="AF219" s="264">
        <v>0</v>
      </c>
      <c r="AG219" s="264">
        <v>0</v>
      </c>
      <c r="AH219" s="264">
        <v>0</v>
      </c>
      <c r="AI219" s="264">
        <v>0</v>
      </c>
      <c r="AJ219" s="264">
        <v>0</v>
      </c>
      <c r="AK219" s="264">
        <v>0</v>
      </c>
      <c r="AL219" s="264">
        <v>0</v>
      </c>
      <c r="AM219" s="264">
        <v>0</v>
      </c>
      <c r="AN219" s="264">
        <v>0</v>
      </c>
      <c r="AO219" s="264">
        <v>0</v>
      </c>
      <c r="AP219" s="264">
        <v>0</v>
      </c>
      <c r="AQ219" s="264">
        <v>0</v>
      </c>
      <c r="AR219" s="264">
        <v>0</v>
      </c>
      <c r="AS219" s="264">
        <v>0</v>
      </c>
      <c r="AT219" s="577">
        <v>0</v>
      </c>
      <c r="AU219" s="264">
        <v>0</v>
      </c>
      <c r="AV219" s="264">
        <v>0</v>
      </c>
      <c r="AW219" s="264">
        <v>0</v>
      </c>
      <c r="AX219" s="264">
        <v>0</v>
      </c>
      <c r="AY219" s="264">
        <v>0</v>
      </c>
      <c r="AZ219" s="264">
        <v>0</v>
      </c>
      <c r="BA219" s="264">
        <v>0</v>
      </c>
      <c r="BB219" s="264">
        <v>0</v>
      </c>
      <c r="BC219" s="264">
        <v>0</v>
      </c>
      <c r="BD219" s="264">
        <v>0</v>
      </c>
      <c r="BE219" s="264">
        <v>0</v>
      </c>
      <c r="BF219" s="264">
        <v>0</v>
      </c>
      <c r="BG219" s="264">
        <v>0</v>
      </c>
      <c r="BH219" s="264">
        <v>0</v>
      </c>
      <c r="BI219" s="264">
        <v>0</v>
      </c>
      <c r="BJ219" s="264">
        <v>0</v>
      </c>
      <c r="BK219" s="264">
        <v>0</v>
      </c>
      <c r="BL219" s="264">
        <v>0</v>
      </c>
      <c r="BM219" s="577">
        <v>0</v>
      </c>
      <c r="BN219" s="264">
        <v>0</v>
      </c>
      <c r="BO219" s="264">
        <v>0</v>
      </c>
      <c r="BP219" s="264">
        <v>0</v>
      </c>
      <c r="BQ219" s="264">
        <v>0</v>
      </c>
      <c r="BR219" s="264">
        <v>0</v>
      </c>
      <c r="BS219" s="264">
        <v>0</v>
      </c>
      <c r="BT219" s="264">
        <v>0</v>
      </c>
      <c r="BU219" s="264">
        <v>0</v>
      </c>
      <c r="BV219" s="264">
        <v>0</v>
      </c>
      <c r="BW219" s="264">
        <v>0</v>
      </c>
      <c r="BX219" s="264">
        <v>0</v>
      </c>
      <c r="BY219" s="264">
        <v>0</v>
      </c>
      <c r="BZ219" s="264">
        <v>0</v>
      </c>
      <c r="CA219" s="264">
        <v>0</v>
      </c>
      <c r="CB219" s="264">
        <v>0</v>
      </c>
      <c r="CC219" s="264">
        <v>0</v>
      </c>
      <c r="CD219" s="264">
        <v>0</v>
      </c>
      <c r="CE219" s="264">
        <v>0</v>
      </c>
      <c r="CF219" s="577">
        <v>0</v>
      </c>
      <c r="CG219" s="264">
        <v>0</v>
      </c>
      <c r="CH219" s="264">
        <v>0</v>
      </c>
      <c r="CI219" s="264">
        <v>0</v>
      </c>
      <c r="CJ219" s="264">
        <v>18935.399999999998</v>
      </c>
      <c r="CK219" s="264">
        <v>18924.949999999997</v>
      </c>
      <c r="CL219" s="264">
        <v>20116.25</v>
      </c>
      <c r="CM219" s="264">
        <v>19395.199999999997</v>
      </c>
      <c r="CN219" s="264">
        <v>19702.41</v>
      </c>
      <c r="CO219" s="264">
        <v>19166.29</v>
      </c>
      <c r="CP219" s="264">
        <v>19852.72</v>
      </c>
      <c r="CQ219" s="264">
        <v>21040.579999999998</v>
      </c>
      <c r="CR219" s="264">
        <v>19397.55</v>
      </c>
      <c r="CS219" s="264">
        <v>20023.409999999996</v>
      </c>
      <c r="CT219" s="264">
        <v>19645.019999999997</v>
      </c>
      <c r="CU219" s="264">
        <v>19734.459999999995</v>
      </c>
      <c r="CV219" s="264">
        <v>54536.839999999989</v>
      </c>
      <c r="CW219" s="264">
        <v>43413.560000000019</v>
      </c>
      <c r="CX219" s="264">
        <v>46670.81</v>
      </c>
      <c r="CY219" s="577">
        <v>37796.699999999997</v>
      </c>
      <c r="CZ219" s="264">
        <v>0</v>
      </c>
      <c r="DA219" s="264">
        <v>0</v>
      </c>
      <c r="DB219" s="264">
        <v>0</v>
      </c>
      <c r="DC219" s="428">
        <f t="shared" si="3"/>
        <v>721957.08000000007</v>
      </c>
    </row>
    <row r="220" spans="1:107" x14ac:dyDescent="0.25">
      <c r="A220" s="313">
        <v>4170</v>
      </c>
      <c r="B220" s="347">
        <v>675358</v>
      </c>
      <c r="C220" s="313">
        <v>1028767</v>
      </c>
      <c r="D220" s="14">
        <v>1962496836</v>
      </c>
      <c r="F220" s="14" t="s">
        <v>1003</v>
      </c>
      <c r="G220" s="14" t="str">
        <f>INDEX(FY2019_ALL_Targets!F:F,MATCH(B220,FY2019_ALL_Targets!B:B,0))</f>
        <v>MRSA Northeast</v>
      </c>
      <c r="H220" s="14" t="s">
        <v>3026</v>
      </c>
      <c r="I220" s="314" t="s">
        <v>439</v>
      </c>
      <c r="J220" s="314" t="s">
        <v>978</v>
      </c>
      <c r="K220" s="314" t="s">
        <v>440</v>
      </c>
      <c r="L220" s="264">
        <v>0</v>
      </c>
      <c r="M220" s="264">
        <v>0</v>
      </c>
      <c r="N220" s="264">
        <v>0</v>
      </c>
      <c r="O220" s="264">
        <v>0</v>
      </c>
      <c r="P220" s="264">
        <v>0</v>
      </c>
      <c r="Q220" s="264">
        <v>0</v>
      </c>
      <c r="R220" s="264">
        <v>0</v>
      </c>
      <c r="S220" s="264">
        <v>0</v>
      </c>
      <c r="T220" s="264">
        <v>0</v>
      </c>
      <c r="U220" s="264">
        <v>0</v>
      </c>
      <c r="V220" s="264">
        <v>0</v>
      </c>
      <c r="W220" s="264">
        <v>0</v>
      </c>
      <c r="X220" s="264">
        <v>0</v>
      </c>
      <c r="Y220" s="264">
        <v>0</v>
      </c>
      <c r="Z220" s="264">
        <v>0</v>
      </c>
      <c r="AA220" s="577">
        <v>0</v>
      </c>
      <c r="AB220" s="264">
        <v>0</v>
      </c>
      <c r="AC220" s="264">
        <v>0</v>
      </c>
      <c r="AD220" s="264">
        <v>0</v>
      </c>
      <c r="AE220" s="264">
        <v>7903.2</v>
      </c>
      <c r="AF220" s="264">
        <v>7681.2</v>
      </c>
      <c r="AG220" s="264">
        <v>9534.9</v>
      </c>
      <c r="AH220" s="264">
        <v>8935.5</v>
      </c>
      <c r="AI220" s="264">
        <v>8417.2800000000007</v>
      </c>
      <c r="AJ220" s="264">
        <v>8658.4</v>
      </c>
      <c r="AK220" s="264">
        <v>13175.92</v>
      </c>
      <c r="AL220" s="264">
        <v>14064.919999999998</v>
      </c>
      <c r="AM220" s="264">
        <v>12756.539999999999</v>
      </c>
      <c r="AN220" s="264">
        <v>12631.04</v>
      </c>
      <c r="AO220" s="264">
        <v>12525.18</v>
      </c>
      <c r="AP220" s="264">
        <v>12866.64</v>
      </c>
      <c r="AQ220" s="264">
        <v>18307.669999999998</v>
      </c>
      <c r="AR220" s="264">
        <v>13967.630000000003</v>
      </c>
      <c r="AS220" s="264">
        <v>30749.620000000003</v>
      </c>
      <c r="AT220" s="577">
        <v>37691.01</v>
      </c>
      <c r="AU220" s="264">
        <v>0</v>
      </c>
      <c r="AV220" s="264">
        <v>0</v>
      </c>
      <c r="AW220" s="264">
        <v>0</v>
      </c>
      <c r="AX220" s="264">
        <v>9324</v>
      </c>
      <c r="AY220" s="264">
        <v>9612.5999999999985</v>
      </c>
      <c r="AZ220" s="264">
        <v>10489.5</v>
      </c>
      <c r="BA220" s="264">
        <v>9801.2999999999993</v>
      </c>
      <c r="BB220" s="264">
        <v>10379.120000000001</v>
      </c>
      <c r="BC220" s="264">
        <v>9864</v>
      </c>
      <c r="BD220" s="264">
        <v>0</v>
      </c>
      <c r="BE220" s="264">
        <v>0</v>
      </c>
      <c r="BF220" s="264">
        <v>0</v>
      </c>
      <c r="BG220" s="264">
        <v>0</v>
      </c>
      <c r="BH220" s="264">
        <v>0</v>
      </c>
      <c r="BI220" s="264">
        <v>0</v>
      </c>
      <c r="BJ220" s="264">
        <v>21446.59</v>
      </c>
      <c r="BK220" s="264">
        <v>16052.930000000006</v>
      </c>
      <c r="BL220" s="264">
        <v>0</v>
      </c>
      <c r="BM220" s="577">
        <v>0</v>
      </c>
      <c r="BN220" s="264">
        <v>0</v>
      </c>
      <c r="BO220" s="264">
        <v>0</v>
      </c>
      <c r="BP220" s="264">
        <v>0</v>
      </c>
      <c r="BQ220" s="264">
        <v>12165.6</v>
      </c>
      <c r="BR220" s="264">
        <v>12043.5</v>
      </c>
      <c r="BS220" s="264">
        <v>14030.4</v>
      </c>
      <c r="BT220" s="264">
        <v>14352.3</v>
      </c>
      <c r="BU220" s="264">
        <v>13919.2</v>
      </c>
      <c r="BV220" s="264">
        <v>14280.880000000001</v>
      </c>
      <c r="BW220" s="264">
        <v>0</v>
      </c>
      <c r="BX220" s="264">
        <v>0</v>
      </c>
      <c r="BY220" s="264">
        <v>0</v>
      </c>
      <c r="BZ220" s="264">
        <v>0</v>
      </c>
      <c r="CA220" s="264">
        <v>0</v>
      </c>
      <c r="CB220" s="264">
        <v>0</v>
      </c>
      <c r="CC220" s="264">
        <v>27870.05</v>
      </c>
      <c r="CD220" s="264">
        <v>23041.650000000005</v>
      </c>
      <c r="CE220" s="264">
        <v>0</v>
      </c>
      <c r="CF220" s="577">
        <v>0</v>
      </c>
      <c r="CG220" s="264">
        <v>0</v>
      </c>
      <c r="CH220" s="264">
        <v>0</v>
      </c>
      <c r="CI220" s="264">
        <v>0</v>
      </c>
      <c r="CJ220" s="264">
        <v>0</v>
      </c>
      <c r="CK220" s="264">
        <v>0</v>
      </c>
      <c r="CL220" s="264">
        <v>0</v>
      </c>
      <c r="CM220" s="264">
        <v>0</v>
      </c>
      <c r="CN220" s="264">
        <v>0</v>
      </c>
      <c r="CO220" s="264">
        <v>0</v>
      </c>
      <c r="CP220" s="264">
        <v>20091.52</v>
      </c>
      <c r="CQ220" s="264">
        <v>20467.419999999998</v>
      </c>
      <c r="CR220" s="264">
        <v>18712.16</v>
      </c>
      <c r="CS220" s="264">
        <v>18312.559999999998</v>
      </c>
      <c r="CT220" s="264">
        <v>17786.16</v>
      </c>
      <c r="CU220" s="264">
        <v>18179.359999999997</v>
      </c>
      <c r="CV220" s="264">
        <v>0</v>
      </c>
      <c r="CW220" s="264">
        <v>0</v>
      </c>
      <c r="CX220" s="264">
        <v>45479.700000000004</v>
      </c>
      <c r="CY220" s="577">
        <v>53835.43</v>
      </c>
      <c r="CZ220" s="264">
        <v>0</v>
      </c>
      <c r="DA220" s="264">
        <v>0</v>
      </c>
      <c r="DB220" s="264">
        <v>0</v>
      </c>
      <c r="DC220" s="428">
        <f t="shared" si="3"/>
        <v>671404.58</v>
      </c>
    </row>
    <row r="221" spans="1:107" x14ac:dyDescent="0.25">
      <c r="A221" s="313">
        <v>4029</v>
      </c>
      <c r="B221" s="347">
        <v>675360</v>
      </c>
      <c r="C221" s="313">
        <v>1026602</v>
      </c>
      <c r="D221" s="14">
        <v>1871991802</v>
      </c>
      <c r="F221" s="14" t="s">
        <v>925</v>
      </c>
      <c r="G221" s="14" t="str">
        <f>INDEX(FY2019_ALL_Targets!F:F,MATCH(B221,FY2019_ALL_Targets!B:B,0))</f>
        <v>MRSA Central</v>
      </c>
      <c r="H221" s="14" t="s">
        <v>3038</v>
      </c>
      <c r="I221" s="314" t="s">
        <v>152</v>
      </c>
      <c r="J221" s="314" t="s">
        <v>1002</v>
      </c>
      <c r="K221" s="314" t="s">
        <v>153</v>
      </c>
      <c r="L221" s="264">
        <v>0</v>
      </c>
      <c r="M221" s="264">
        <v>0</v>
      </c>
      <c r="N221" s="264">
        <v>0</v>
      </c>
      <c r="O221" s="264">
        <v>0</v>
      </c>
      <c r="P221" s="264">
        <v>0</v>
      </c>
      <c r="Q221" s="264">
        <v>0</v>
      </c>
      <c r="R221" s="264">
        <v>0</v>
      </c>
      <c r="S221" s="264">
        <v>0</v>
      </c>
      <c r="T221" s="264">
        <v>0</v>
      </c>
      <c r="U221" s="264">
        <v>0</v>
      </c>
      <c r="V221" s="264">
        <v>0</v>
      </c>
      <c r="W221" s="264">
        <v>0</v>
      </c>
      <c r="X221" s="264">
        <v>0</v>
      </c>
      <c r="Y221" s="264">
        <v>0</v>
      </c>
      <c r="Z221" s="264">
        <v>0</v>
      </c>
      <c r="AA221" s="577">
        <v>0</v>
      </c>
      <c r="AB221" s="264">
        <v>0</v>
      </c>
      <c r="AC221" s="264">
        <v>0</v>
      </c>
      <c r="AD221" s="264">
        <v>0</v>
      </c>
      <c r="AE221" s="264">
        <v>0</v>
      </c>
      <c r="AF221" s="264">
        <v>0</v>
      </c>
      <c r="AG221" s="264">
        <v>0</v>
      </c>
      <c r="AH221" s="264">
        <v>0</v>
      </c>
      <c r="AI221" s="264">
        <v>0</v>
      </c>
      <c r="AJ221" s="264">
        <v>0</v>
      </c>
      <c r="AK221" s="264">
        <v>0</v>
      </c>
      <c r="AL221" s="264">
        <v>0</v>
      </c>
      <c r="AM221" s="264">
        <v>0</v>
      </c>
      <c r="AN221" s="264">
        <v>0</v>
      </c>
      <c r="AO221" s="264">
        <v>0</v>
      </c>
      <c r="AP221" s="264">
        <v>0</v>
      </c>
      <c r="AQ221" s="264">
        <v>0</v>
      </c>
      <c r="AR221" s="264">
        <v>0</v>
      </c>
      <c r="AS221" s="264">
        <v>0</v>
      </c>
      <c r="AT221" s="577">
        <v>0</v>
      </c>
      <c r="AU221" s="264">
        <v>0</v>
      </c>
      <c r="AV221" s="264">
        <v>0</v>
      </c>
      <c r="AW221" s="264">
        <v>0</v>
      </c>
      <c r="AX221" s="264">
        <v>0</v>
      </c>
      <c r="AY221" s="264">
        <v>0</v>
      </c>
      <c r="AZ221" s="264">
        <v>0</v>
      </c>
      <c r="BA221" s="264">
        <v>0</v>
      </c>
      <c r="BB221" s="264">
        <v>0</v>
      </c>
      <c r="BC221" s="264">
        <v>0</v>
      </c>
      <c r="BD221" s="264">
        <v>0</v>
      </c>
      <c r="BE221" s="264">
        <v>0</v>
      </c>
      <c r="BF221" s="264">
        <v>0</v>
      </c>
      <c r="BG221" s="264">
        <v>0</v>
      </c>
      <c r="BH221" s="264">
        <v>0</v>
      </c>
      <c r="BI221" s="264">
        <v>0</v>
      </c>
      <c r="BJ221" s="264">
        <v>0</v>
      </c>
      <c r="BK221" s="264">
        <v>0</v>
      </c>
      <c r="BL221" s="264">
        <v>0</v>
      </c>
      <c r="BM221" s="577">
        <v>0</v>
      </c>
      <c r="BN221" s="264">
        <v>0</v>
      </c>
      <c r="BO221" s="264">
        <v>0</v>
      </c>
      <c r="BP221" s="264">
        <v>0</v>
      </c>
      <c r="BQ221" s="264">
        <v>21015.34</v>
      </c>
      <c r="BR221" s="264">
        <v>21196.420000000002</v>
      </c>
      <c r="BS221" s="264">
        <v>21981.1</v>
      </c>
      <c r="BT221" s="264">
        <v>21618.940000000002</v>
      </c>
      <c r="BU221" s="264">
        <v>21697.05</v>
      </c>
      <c r="BV221" s="264">
        <v>21945.3</v>
      </c>
      <c r="BW221" s="264">
        <v>21679.35</v>
      </c>
      <c r="BX221" s="264">
        <v>21879.360000000001</v>
      </c>
      <c r="BY221" s="264">
        <v>22142.610000000004</v>
      </c>
      <c r="BZ221" s="264">
        <v>21832.260000000002</v>
      </c>
      <c r="CA221" s="264">
        <v>21971.64</v>
      </c>
      <c r="CB221" s="264">
        <v>22230.750000000004</v>
      </c>
      <c r="CC221" s="264">
        <v>60236.639999999999</v>
      </c>
      <c r="CD221" s="264">
        <v>48737.88</v>
      </c>
      <c r="CE221" s="264">
        <v>50597.359999999993</v>
      </c>
      <c r="CF221" s="577">
        <v>50601.23</v>
      </c>
      <c r="CG221" s="264">
        <v>0</v>
      </c>
      <c r="CH221" s="264">
        <v>0</v>
      </c>
      <c r="CI221" s="264">
        <v>0</v>
      </c>
      <c r="CJ221" s="264">
        <v>23812.02</v>
      </c>
      <c r="CK221" s="264">
        <v>23751.66</v>
      </c>
      <c r="CL221" s="264">
        <v>25270.720000000001</v>
      </c>
      <c r="CM221" s="264">
        <v>25331.08</v>
      </c>
      <c r="CN221" s="264">
        <v>24537.03</v>
      </c>
      <c r="CO221" s="264">
        <v>25251.989999999998</v>
      </c>
      <c r="CP221" s="264">
        <v>24677.19</v>
      </c>
      <c r="CQ221" s="264">
        <v>24868.41</v>
      </c>
      <c r="CR221" s="264">
        <v>24712.140000000003</v>
      </c>
      <c r="CS221" s="264">
        <v>24163.08</v>
      </c>
      <c r="CT221" s="264">
        <v>24382.080000000002</v>
      </c>
      <c r="CU221" s="264">
        <v>24740.55</v>
      </c>
      <c r="CV221" s="264">
        <v>68345.599999999991</v>
      </c>
      <c r="CW221" s="264">
        <v>56047.81</v>
      </c>
      <c r="CX221" s="264">
        <v>57162.110000000008</v>
      </c>
      <c r="CY221" s="577">
        <v>56154.820000000007</v>
      </c>
      <c r="CZ221" s="264">
        <v>0</v>
      </c>
      <c r="DA221" s="264">
        <v>0</v>
      </c>
      <c r="DB221" s="264">
        <v>0</v>
      </c>
      <c r="DC221" s="428">
        <f t="shared" si="3"/>
        <v>1004571.5199999998</v>
      </c>
    </row>
    <row r="222" spans="1:107" x14ac:dyDescent="0.25">
      <c r="A222" s="311">
        <v>4115</v>
      </c>
      <c r="B222" s="347">
        <v>675361</v>
      </c>
      <c r="C222" s="311">
        <v>1025686</v>
      </c>
      <c r="D222" s="14">
        <v>1932520020</v>
      </c>
      <c r="F222" s="14" t="s">
        <v>930</v>
      </c>
      <c r="G222" s="14" t="str">
        <f>INDEX(FY2019_ALL_Targets!F:F,MATCH(B222,FY2019_ALL_Targets!B:B,0))</f>
        <v>Harris</v>
      </c>
      <c r="H222" s="14" t="s">
        <v>3014</v>
      </c>
      <c r="I222" s="312" t="s">
        <v>429</v>
      </c>
      <c r="J222" s="312" t="s">
        <v>933</v>
      </c>
      <c r="K222" s="312" t="s">
        <v>430</v>
      </c>
      <c r="L222" s="264">
        <v>14567.28</v>
      </c>
      <c r="M222" s="264">
        <v>14998.76</v>
      </c>
      <c r="N222" s="264">
        <v>16402.68</v>
      </c>
      <c r="O222" s="264">
        <v>16537.920000000002</v>
      </c>
      <c r="P222" s="264">
        <v>15562.920000000002</v>
      </c>
      <c r="Q222" s="264">
        <v>16109.880000000001</v>
      </c>
      <c r="R222" s="264">
        <v>15765.47</v>
      </c>
      <c r="S222" s="264">
        <v>16606.8</v>
      </c>
      <c r="T222" s="264">
        <v>15671.220000000001</v>
      </c>
      <c r="U222" s="264">
        <v>15565.23</v>
      </c>
      <c r="V222" s="264">
        <v>15141.64</v>
      </c>
      <c r="W222" s="264">
        <v>15694.52</v>
      </c>
      <c r="X222" s="264">
        <v>33548.6</v>
      </c>
      <c r="Y222" s="264">
        <v>25771.119999999999</v>
      </c>
      <c r="Z222" s="264">
        <v>36361.46</v>
      </c>
      <c r="AA222" s="577">
        <v>26029.880000000005</v>
      </c>
      <c r="AB222" s="264">
        <v>0</v>
      </c>
      <c r="AC222" s="264">
        <v>0</v>
      </c>
      <c r="AD222" s="264">
        <v>0</v>
      </c>
      <c r="AE222" s="264">
        <v>0</v>
      </c>
      <c r="AF222" s="264">
        <v>0</v>
      </c>
      <c r="AG222" s="264">
        <v>0</v>
      </c>
      <c r="AH222" s="264">
        <v>0</v>
      </c>
      <c r="AI222" s="264">
        <v>0</v>
      </c>
      <c r="AJ222" s="264">
        <v>0</v>
      </c>
      <c r="AK222" s="264">
        <v>0</v>
      </c>
      <c r="AL222" s="264">
        <v>0</v>
      </c>
      <c r="AM222" s="264">
        <v>0</v>
      </c>
      <c r="AN222" s="264">
        <v>0</v>
      </c>
      <c r="AO222" s="264">
        <v>0</v>
      </c>
      <c r="AP222" s="264">
        <v>0</v>
      </c>
      <c r="AQ222" s="264">
        <v>0</v>
      </c>
      <c r="AR222" s="264">
        <v>0</v>
      </c>
      <c r="AS222" s="264">
        <v>0</v>
      </c>
      <c r="AT222" s="577">
        <v>0</v>
      </c>
      <c r="AU222" s="264">
        <v>0</v>
      </c>
      <c r="AV222" s="264">
        <v>0</v>
      </c>
      <c r="AW222" s="264">
        <v>0</v>
      </c>
      <c r="AX222" s="264">
        <v>8893.6400000000012</v>
      </c>
      <c r="AY222" s="264">
        <v>8977.36</v>
      </c>
      <c r="AZ222" s="264">
        <v>9395.9600000000009</v>
      </c>
      <c r="BA222" s="264">
        <v>9370.2000000000007</v>
      </c>
      <c r="BB222" s="264">
        <v>9152.0400000000009</v>
      </c>
      <c r="BC222" s="264">
        <v>9311.0400000000009</v>
      </c>
      <c r="BD222" s="264">
        <v>9091.4</v>
      </c>
      <c r="BE222" s="264">
        <v>8891.61</v>
      </c>
      <c r="BF222" s="264">
        <v>8984.8900000000012</v>
      </c>
      <c r="BG222" s="264">
        <v>8529.06</v>
      </c>
      <c r="BH222" s="264">
        <v>8478.2800000000007</v>
      </c>
      <c r="BI222" s="264">
        <v>8691.41</v>
      </c>
      <c r="BJ222" s="264">
        <v>19899.800000000003</v>
      </c>
      <c r="BK222" s="264">
        <v>14843.039999999997</v>
      </c>
      <c r="BL222" s="264">
        <v>20486.7</v>
      </c>
      <c r="BM222" s="577">
        <v>14373.740000000002</v>
      </c>
      <c r="BN222" s="264">
        <v>0</v>
      </c>
      <c r="BO222" s="264">
        <v>0</v>
      </c>
      <c r="BP222" s="264">
        <v>0</v>
      </c>
      <c r="BQ222" s="264">
        <v>0</v>
      </c>
      <c r="BR222" s="264">
        <v>0</v>
      </c>
      <c r="BS222" s="264">
        <v>0</v>
      </c>
      <c r="BT222" s="264">
        <v>0</v>
      </c>
      <c r="BU222" s="264">
        <v>0</v>
      </c>
      <c r="BV222" s="264">
        <v>0</v>
      </c>
      <c r="BW222" s="264">
        <v>0</v>
      </c>
      <c r="BX222" s="264">
        <v>0</v>
      </c>
      <c r="BY222" s="264">
        <v>0</v>
      </c>
      <c r="BZ222" s="264">
        <v>0</v>
      </c>
      <c r="CA222" s="264">
        <v>0</v>
      </c>
      <c r="CB222" s="264">
        <v>0</v>
      </c>
      <c r="CC222" s="264">
        <v>0</v>
      </c>
      <c r="CD222" s="264">
        <v>0</v>
      </c>
      <c r="CE222" s="264">
        <v>0</v>
      </c>
      <c r="CF222" s="577">
        <v>0</v>
      </c>
      <c r="CG222" s="264">
        <v>0</v>
      </c>
      <c r="CH222" s="264">
        <v>0</v>
      </c>
      <c r="CI222" s="264">
        <v>0</v>
      </c>
      <c r="CJ222" s="264">
        <v>22069.88</v>
      </c>
      <c r="CK222" s="264">
        <v>22585.08</v>
      </c>
      <c r="CL222" s="264">
        <v>24794</v>
      </c>
      <c r="CM222" s="264">
        <v>24890.6</v>
      </c>
      <c r="CN222" s="264">
        <v>23888.160000000003</v>
      </c>
      <c r="CO222" s="264">
        <v>24810.36</v>
      </c>
      <c r="CP222" s="264">
        <v>24112.489999999998</v>
      </c>
      <c r="CQ222" s="264">
        <v>25657.61</v>
      </c>
      <c r="CR222" s="264">
        <v>23778.09</v>
      </c>
      <c r="CS222" s="264">
        <v>24012.54</v>
      </c>
      <c r="CT222" s="264">
        <v>23758.07</v>
      </c>
      <c r="CU222" s="264">
        <v>24531.77</v>
      </c>
      <c r="CV222" s="264">
        <v>50684.800000000003</v>
      </c>
      <c r="CW222" s="264">
        <v>39360.080000000002</v>
      </c>
      <c r="CX222" s="264">
        <v>55620.959999999999</v>
      </c>
      <c r="CY222" s="577">
        <v>40671.78</v>
      </c>
      <c r="CZ222" s="264">
        <v>0</v>
      </c>
      <c r="DA222" s="264">
        <v>0</v>
      </c>
      <c r="DB222" s="264">
        <v>0</v>
      </c>
      <c r="DC222" s="428">
        <f t="shared" si="3"/>
        <v>962931.82</v>
      </c>
    </row>
    <row r="223" spans="1:107" x14ac:dyDescent="0.25">
      <c r="A223" s="313">
        <v>5032</v>
      </c>
      <c r="B223" s="347">
        <v>675363</v>
      </c>
      <c r="C223" s="313">
        <v>1027203</v>
      </c>
      <c r="D223" s="14">
        <v>1134240427</v>
      </c>
      <c r="F223" s="14" t="s">
        <v>1003</v>
      </c>
      <c r="G223" s="14" t="str">
        <f>INDEX(FY2019_ALL_Targets!F:F,MATCH(B223,FY2019_ALL_Targets!B:B,0))</f>
        <v>Hidalgo</v>
      </c>
      <c r="H223" s="14" t="s">
        <v>3026</v>
      </c>
      <c r="I223" s="314" t="s">
        <v>645</v>
      </c>
      <c r="J223" s="314" t="s">
        <v>1055</v>
      </c>
      <c r="K223" s="314" t="s">
        <v>2938</v>
      </c>
      <c r="L223" s="264">
        <v>0</v>
      </c>
      <c r="M223" s="264">
        <v>0</v>
      </c>
      <c r="N223" s="264">
        <v>0</v>
      </c>
      <c r="O223" s="264">
        <v>0</v>
      </c>
      <c r="P223" s="264">
        <v>0</v>
      </c>
      <c r="Q223" s="264">
        <v>0</v>
      </c>
      <c r="R223" s="264">
        <v>0</v>
      </c>
      <c r="S223" s="264">
        <v>0</v>
      </c>
      <c r="T223" s="264">
        <v>0</v>
      </c>
      <c r="U223" s="264">
        <v>0</v>
      </c>
      <c r="V223" s="264">
        <v>0</v>
      </c>
      <c r="W223" s="264">
        <v>0</v>
      </c>
      <c r="X223" s="264">
        <v>0</v>
      </c>
      <c r="Y223" s="264">
        <v>0</v>
      </c>
      <c r="Z223" s="264">
        <v>0</v>
      </c>
      <c r="AA223" s="577">
        <v>0</v>
      </c>
      <c r="AB223" s="264">
        <v>0</v>
      </c>
      <c r="AC223" s="264">
        <v>0</v>
      </c>
      <c r="AD223" s="264">
        <v>0</v>
      </c>
      <c r="AE223" s="264">
        <v>0</v>
      </c>
      <c r="AF223" s="264">
        <v>0</v>
      </c>
      <c r="AG223" s="264">
        <v>0</v>
      </c>
      <c r="AH223" s="264">
        <v>0</v>
      </c>
      <c r="AI223" s="264">
        <v>0</v>
      </c>
      <c r="AJ223" s="264">
        <v>0</v>
      </c>
      <c r="AK223" s="264">
        <v>0</v>
      </c>
      <c r="AL223" s="264">
        <v>0</v>
      </c>
      <c r="AM223" s="264">
        <v>0</v>
      </c>
      <c r="AN223" s="264">
        <v>0</v>
      </c>
      <c r="AO223" s="264">
        <v>0</v>
      </c>
      <c r="AP223" s="264">
        <v>0</v>
      </c>
      <c r="AQ223" s="264">
        <v>18963.939999999995</v>
      </c>
      <c r="AR223" s="264">
        <v>22229.37</v>
      </c>
      <c r="AS223" s="264">
        <v>22885.050000000003</v>
      </c>
      <c r="AT223" s="577">
        <v>27517.440000000002</v>
      </c>
      <c r="AU223" s="264">
        <v>0</v>
      </c>
      <c r="AV223" s="264">
        <v>0</v>
      </c>
      <c r="AW223" s="264">
        <v>0</v>
      </c>
      <c r="AX223" s="264">
        <v>0</v>
      </c>
      <c r="AY223" s="264">
        <v>0</v>
      </c>
      <c r="AZ223" s="264">
        <v>0</v>
      </c>
      <c r="BA223" s="264">
        <v>0</v>
      </c>
      <c r="BB223" s="264">
        <v>0</v>
      </c>
      <c r="BC223" s="264">
        <v>0</v>
      </c>
      <c r="BD223" s="264">
        <v>0</v>
      </c>
      <c r="BE223" s="264">
        <v>0</v>
      </c>
      <c r="BF223" s="264">
        <v>0</v>
      </c>
      <c r="BG223" s="264">
        <v>0</v>
      </c>
      <c r="BH223" s="264">
        <v>0</v>
      </c>
      <c r="BI223" s="264">
        <v>0</v>
      </c>
      <c r="BJ223" s="264">
        <v>22215.38</v>
      </c>
      <c r="BK223" s="264">
        <v>25725.57</v>
      </c>
      <c r="BL223" s="264">
        <v>25366.570000000003</v>
      </c>
      <c r="BM223" s="577">
        <v>29481.340000000004</v>
      </c>
      <c r="BN223" s="264">
        <v>0</v>
      </c>
      <c r="BO223" s="264">
        <v>0</v>
      </c>
      <c r="BP223" s="264">
        <v>0</v>
      </c>
      <c r="BQ223" s="264">
        <v>0</v>
      </c>
      <c r="BR223" s="264">
        <v>0</v>
      </c>
      <c r="BS223" s="264">
        <v>0</v>
      </c>
      <c r="BT223" s="264">
        <v>0</v>
      </c>
      <c r="BU223" s="264">
        <v>0</v>
      </c>
      <c r="BV223" s="264">
        <v>0</v>
      </c>
      <c r="BW223" s="264">
        <v>0</v>
      </c>
      <c r="BX223" s="264">
        <v>0</v>
      </c>
      <c r="BY223" s="264">
        <v>0</v>
      </c>
      <c r="BZ223" s="264">
        <v>0</v>
      </c>
      <c r="CA223" s="264">
        <v>0</v>
      </c>
      <c r="CB223" s="264">
        <v>0</v>
      </c>
      <c r="CC223" s="264">
        <v>28869.099999999995</v>
      </c>
      <c r="CD223" s="264">
        <v>36290.559999999998</v>
      </c>
      <c r="CE223" s="264">
        <v>39400.979999999996</v>
      </c>
      <c r="CF223" s="577">
        <v>44373.35</v>
      </c>
      <c r="CG223" s="264">
        <v>0</v>
      </c>
      <c r="CH223" s="264">
        <v>0</v>
      </c>
      <c r="CI223" s="264">
        <v>0</v>
      </c>
      <c r="CJ223" s="264">
        <v>0</v>
      </c>
      <c r="CK223" s="264">
        <v>0</v>
      </c>
      <c r="CL223" s="264">
        <v>0</v>
      </c>
      <c r="CM223" s="264">
        <v>0</v>
      </c>
      <c r="CN223" s="264">
        <v>0</v>
      </c>
      <c r="CO223" s="264">
        <v>0</v>
      </c>
      <c r="CP223" s="264">
        <v>0</v>
      </c>
      <c r="CQ223" s="264">
        <v>0</v>
      </c>
      <c r="CR223" s="264">
        <v>0</v>
      </c>
      <c r="CS223" s="264">
        <v>0</v>
      </c>
      <c r="CT223" s="264">
        <v>0</v>
      </c>
      <c r="CU223" s="264">
        <v>0</v>
      </c>
      <c r="CV223" s="264">
        <v>0</v>
      </c>
      <c r="CW223" s="264">
        <v>0</v>
      </c>
      <c r="CX223" s="264">
        <v>0</v>
      </c>
      <c r="CY223" s="577">
        <v>0</v>
      </c>
      <c r="CZ223" s="264">
        <v>0</v>
      </c>
      <c r="DA223" s="264">
        <v>0</v>
      </c>
      <c r="DB223" s="264">
        <v>0</v>
      </c>
      <c r="DC223" s="428">
        <f t="shared" si="3"/>
        <v>343318.64999999997</v>
      </c>
    </row>
    <row r="224" spans="1:107" x14ac:dyDescent="0.25">
      <c r="A224" s="297">
        <v>4247</v>
      </c>
      <c r="B224" s="347">
        <v>675364</v>
      </c>
      <c r="C224" s="297">
        <v>1028570</v>
      </c>
      <c r="D224" s="14">
        <v>1831593029</v>
      </c>
      <c r="F224" s="14" t="s">
        <v>913</v>
      </c>
      <c r="G224" s="14" t="str">
        <f>INDEX(FY2019_ALL_Targets!F:F,MATCH(B224,FY2019_ALL_Targets!B:B,0))</f>
        <v>MRSA West</v>
      </c>
      <c r="H224" s="14" t="s">
        <v>3111</v>
      </c>
      <c r="I224" s="299" t="s">
        <v>2590</v>
      </c>
      <c r="J224" s="299" t="s">
        <v>1010</v>
      </c>
      <c r="K224" s="299" t="s">
        <v>2591</v>
      </c>
      <c r="L224" s="264">
        <v>6613.8</v>
      </c>
      <c r="M224" s="264">
        <v>6450.28</v>
      </c>
      <c r="N224" s="264">
        <v>7051.8</v>
      </c>
      <c r="O224" s="264">
        <v>6765.64</v>
      </c>
      <c r="P224" s="264">
        <v>6898.43</v>
      </c>
      <c r="Q224" s="264">
        <v>6782.83</v>
      </c>
      <c r="R224" s="264">
        <v>6599.71</v>
      </c>
      <c r="S224" s="264">
        <v>6867.39</v>
      </c>
      <c r="T224" s="264">
        <v>6628.21</v>
      </c>
      <c r="U224" s="264">
        <v>6655.14</v>
      </c>
      <c r="V224" s="264">
        <v>6506.4999999999991</v>
      </c>
      <c r="W224" s="264">
        <v>6701.58</v>
      </c>
      <c r="X224" s="264">
        <v>14742.46</v>
      </c>
      <c r="Y224" s="264">
        <v>15221.02</v>
      </c>
      <c r="Z224" s="264">
        <v>19662.039999999994</v>
      </c>
      <c r="AA224" s="577">
        <v>19612.239999999998</v>
      </c>
      <c r="AB224" s="264">
        <v>0</v>
      </c>
      <c r="AC224" s="264">
        <v>0</v>
      </c>
      <c r="AD224" s="264">
        <v>0</v>
      </c>
      <c r="AE224" s="264">
        <v>0</v>
      </c>
      <c r="AF224" s="264">
        <v>0</v>
      </c>
      <c r="AG224" s="264">
        <v>0</v>
      </c>
      <c r="AH224" s="264">
        <v>0</v>
      </c>
      <c r="AI224" s="264">
        <v>0</v>
      </c>
      <c r="AJ224" s="264">
        <v>0</v>
      </c>
      <c r="AK224" s="264">
        <v>0</v>
      </c>
      <c r="AL224" s="264">
        <v>0</v>
      </c>
      <c r="AM224" s="264">
        <v>0</v>
      </c>
      <c r="AN224" s="264">
        <v>0</v>
      </c>
      <c r="AO224" s="264">
        <v>0</v>
      </c>
      <c r="AP224" s="264">
        <v>0</v>
      </c>
      <c r="AQ224" s="264">
        <v>0</v>
      </c>
      <c r="AR224" s="264">
        <v>0</v>
      </c>
      <c r="AS224" s="264">
        <v>0</v>
      </c>
      <c r="AT224" s="577">
        <v>0</v>
      </c>
      <c r="AU224" s="264">
        <v>0</v>
      </c>
      <c r="AV224" s="264">
        <v>0</v>
      </c>
      <c r="AW224" s="264">
        <v>0</v>
      </c>
      <c r="AX224" s="264">
        <v>0</v>
      </c>
      <c r="AY224" s="264">
        <v>0</v>
      </c>
      <c r="AZ224" s="264">
        <v>0</v>
      </c>
      <c r="BA224" s="264">
        <v>0</v>
      </c>
      <c r="BB224" s="264">
        <v>0</v>
      </c>
      <c r="BC224" s="264">
        <v>0</v>
      </c>
      <c r="BD224" s="264">
        <v>0</v>
      </c>
      <c r="BE224" s="264">
        <v>0</v>
      </c>
      <c r="BF224" s="264">
        <v>0</v>
      </c>
      <c r="BG224" s="264">
        <v>0</v>
      </c>
      <c r="BH224" s="264">
        <v>0</v>
      </c>
      <c r="BI224" s="264">
        <v>0</v>
      </c>
      <c r="BJ224" s="264">
        <v>0</v>
      </c>
      <c r="BK224" s="264">
        <v>0</v>
      </c>
      <c r="BL224" s="264">
        <v>0</v>
      </c>
      <c r="BM224" s="577">
        <v>0</v>
      </c>
      <c r="BN224" s="264">
        <v>0</v>
      </c>
      <c r="BO224" s="264">
        <v>0</v>
      </c>
      <c r="BP224" s="264">
        <v>0</v>
      </c>
      <c r="BQ224" s="264">
        <v>7337.96</v>
      </c>
      <c r="BR224" s="264">
        <v>7399.28</v>
      </c>
      <c r="BS224" s="264">
        <v>7714.64</v>
      </c>
      <c r="BT224" s="264">
        <v>7682.52</v>
      </c>
      <c r="BU224" s="264">
        <v>7632.4900000000007</v>
      </c>
      <c r="BV224" s="264">
        <v>7612.26</v>
      </c>
      <c r="BW224" s="264">
        <v>7515</v>
      </c>
      <c r="BX224" s="264">
        <v>7512.7199999999993</v>
      </c>
      <c r="BY224" s="264">
        <v>7654.579999999999</v>
      </c>
      <c r="BZ224" s="264">
        <v>7401.1099999999988</v>
      </c>
      <c r="CA224" s="264">
        <v>7383.4499999999989</v>
      </c>
      <c r="CB224" s="264">
        <v>7606.119999999999</v>
      </c>
      <c r="CC224" s="264">
        <v>16454.46</v>
      </c>
      <c r="CD224" s="264">
        <v>17067.040000000005</v>
      </c>
      <c r="CE224" s="264">
        <v>22248.960000000003</v>
      </c>
      <c r="CF224" s="577">
        <v>22157.860000000004</v>
      </c>
      <c r="CG224" s="264">
        <v>0</v>
      </c>
      <c r="CH224" s="264">
        <v>0</v>
      </c>
      <c r="CI224" s="264">
        <v>0</v>
      </c>
      <c r="CJ224" s="264">
        <v>0</v>
      </c>
      <c r="CK224" s="264">
        <v>0</v>
      </c>
      <c r="CL224" s="264">
        <v>0</v>
      </c>
      <c r="CM224" s="264">
        <v>0</v>
      </c>
      <c r="CN224" s="264">
        <v>0</v>
      </c>
      <c r="CO224" s="264">
        <v>0</v>
      </c>
      <c r="CP224" s="264">
        <v>0</v>
      </c>
      <c r="CQ224" s="264">
        <v>0</v>
      </c>
      <c r="CR224" s="264">
        <v>0</v>
      </c>
      <c r="CS224" s="264">
        <v>0</v>
      </c>
      <c r="CT224" s="264">
        <v>0</v>
      </c>
      <c r="CU224" s="264">
        <v>0</v>
      </c>
      <c r="CV224" s="264">
        <v>0</v>
      </c>
      <c r="CW224" s="264">
        <v>0</v>
      </c>
      <c r="CX224" s="264">
        <v>0</v>
      </c>
      <c r="CY224" s="577">
        <v>0</v>
      </c>
      <c r="CZ224" s="264">
        <v>0</v>
      </c>
      <c r="DA224" s="264">
        <v>0</v>
      </c>
      <c r="DB224" s="264">
        <v>0</v>
      </c>
      <c r="DC224" s="428">
        <f t="shared" si="3"/>
        <v>318139.51999999996</v>
      </c>
    </row>
    <row r="225" spans="1:107" x14ac:dyDescent="0.25">
      <c r="A225" s="311">
        <v>4381</v>
      </c>
      <c r="B225" s="347">
        <v>675367</v>
      </c>
      <c r="C225" s="311">
        <v>1026653</v>
      </c>
      <c r="D225" s="14">
        <v>1790174357</v>
      </c>
      <c r="F225" s="14" t="s">
        <v>941</v>
      </c>
      <c r="G225" s="14" t="str">
        <f>INDEX(FY2019_ALL_Targets!F:F,MATCH(B225,FY2019_ALL_Targets!B:B,0))</f>
        <v>Dallas</v>
      </c>
      <c r="H225" s="14" t="s">
        <v>3148</v>
      </c>
      <c r="I225" s="312" t="s">
        <v>476</v>
      </c>
      <c r="J225" s="312" t="s">
        <v>994</v>
      </c>
      <c r="K225" s="312" t="s">
        <v>2705</v>
      </c>
      <c r="L225" s="264">
        <v>0</v>
      </c>
      <c r="M225" s="264">
        <v>0</v>
      </c>
      <c r="N225" s="264">
        <v>0</v>
      </c>
      <c r="O225" s="264">
        <v>0</v>
      </c>
      <c r="P225" s="264">
        <v>0</v>
      </c>
      <c r="Q225" s="264">
        <v>0</v>
      </c>
      <c r="R225" s="264">
        <v>0</v>
      </c>
      <c r="S225" s="264">
        <v>0</v>
      </c>
      <c r="T225" s="264">
        <v>0</v>
      </c>
      <c r="U225" s="264">
        <v>0</v>
      </c>
      <c r="V225" s="264">
        <v>0</v>
      </c>
      <c r="W225" s="264">
        <v>0</v>
      </c>
      <c r="X225" s="264">
        <v>0</v>
      </c>
      <c r="Y225" s="264">
        <v>0</v>
      </c>
      <c r="Z225" s="264">
        <v>0</v>
      </c>
      <c r="AA225" s="577">
        <v>0</v>
      </c>
      <c r="AB225" s="264">
        <v>0</v>
      </c>
      <c r="AC225" s="264">
        <v>0</v>
      </c>
      <c r="AD225" s="264">
        <v>0</v>
      </c>
      <c r="AE225" s="264">
        <v>0</v>
      </c>
      <c r="AF225" s="264">
        <v>0</v>
      </c>
      <c r="AG225" s="264">
        <v>0</v>
      </c>
      <c r="AH225" s="264">
        <v>0</v>
      </c>
      <c r="AI225" s="264">
        <v>0</v>
      </c>
      <c r="AJ225" s="264">
        <v>0</v>
      </c>
      <c r="AK225" s="264">
        <v>0</v>
      </c>
      <c r="AL225" s="264">
        <v>0</v>
      </c>
      <c r="AM225" s="264">
        <v>0</v>
      </c>
      <c r="AN225" s="264">
        <v>0</v>
      </c>
      <c r="AO225" s="264">
        <v>0</v>
      </c>
      <c r="AP225" s="264">
        <v>0</v>
      </c>
      <c r="AQ225" s="264">
        <v>0</v>
      </c>
      <c r="AR225" s="264">
        <v>0</v>
      </c>
      <c r="AS225" s="264">
        <v>0</v>
      </c>
      <c r="AT225" s="577">
        <v>0</v>
      </c>
      <c r="AU225" s="264">
        <v>0</v>
      </c>
      <c r="AV225" s="264">
        <v>0</v>
      </c>
      <c r="AW225" s="264">
        <v>0</v>
      </c>
      <c r="AX225" s="264">
        <v>13318.74</v>
      </c>
      <c r="AY225" s="264">
        <v>13589.58</v>
      </c>
      <c r="AZ225" s="264">
        <v>14354.52</v>
      </c>
      <c r="BA225" s="264">
        <v>14383.8</v>
      </c>
      <c r="BB225" s="264">
        <v>13938.21</v>
      </c>
      <c r="BC225" s="264">
        <v>14306.43</v>
      </c>
      <c r="BD225" s="264">
        <v>13293.36</v>
      </c>
      <c r="BE225" s="264">
        <v>14616.25</v>
      </c>
      <c r="BF225" s="264">
        <v>13702.820000000002</v>
      </c>
      <c r="BG225" s="264">
        <v>13031.140000000001</v>
      </c>
      <c r="BH225" s="264">
        <v>13176.84</v>
      </c>
      <c r="BI225" s="264">
        <v>13272.54</v>
      </c>
      <c r="BJ225" s="264">
        <v>24802.799999999999</v>
      </c>
      <c r="BK225" s="264">
        <v>31041.42</v>
      </c>
      <c r="BL225" s="264">
        <v>32250.560000000001</v>
      </c>
      <c r="BM225" s="577">
        <v>33459.57</v>
      </c>
      <c r="BN225" s="264">
        <v>0</v>
      </c>
      <c r="BO225" s="264">
        <v>0</v>
      </c>
      <c r="BP225" s="264">
        <v>0</v>
      </c>
      <c r="BQ225" s="264">
        <v>8289.9</v>
      </c>
      <c r="BR225" s="264">
        <v>8205.7200000000012</v>
      </c>
      <c r="BS225" s="264">
        <v>8926.74</v>
      </c>
      <c r="BT225" s="264">
        <v>8791.32</v>
      </c>
      <c r="BU225" s="264">
        <v>8613.4599999999991</v>
      </c>
      <c r="BV225" s="264">
        <v>8992.51</v>
      </c>
      <c r="BW225" s="264">
        <v>8362.59</v>
      </c>
      <c r="BX225" s="264">
        <v>9128.2999999999993</v>
      </c>
      <c r="BY225" s="264">
        <v>8516.19</v>
      </c>
      <c r="BZ225" s="264">
        <v>8322</v>
      </c>
      <c r="CA225" s="264">
        <v>8421.67</v>
      </c>
      <c r="CB225" s="264">
        <v>8247.630000000001</v>
      </c>
      <c r="CC225" s="264">
        <v>15281.2</v>
      </c>
      <c r="CD225" s="264">
        <v>19199.46</v>
      </c>
      <c r="CE225" s="264">
        <v>20170.960000000003</v>
      </c>
      <c r="CF225" s="577">
        <v>21175.48</v>
      </c>
      <c r="CG225" s="264">
        <v>0</v>
      </c>
      <c r="CH225" s="264">
        <v>0</v>
      </c>
      <c r="CI225" s="264">
        <v>0</v>
      </c>
      <c r="CJ225" s="264">
        <v>0</v>
      </c>
      <c r="CK225" s="264">
        <v>0</v>
      </c>
      <c r="CL225" s="264">
        <v>0</v>
      </c>
      <c r="CM225" s="264">
        <v>0</v>
      </c>
      <c r="CN225" s="264">
        <v>0</v>
      </c>
      <c r="CO225" s="264">
        <v>0</v>
      </c>
      <c r="CP225" s="264">
        <v>0</v>
      </c>
      <c r="CQ225" s="264">
        <v>0</v>
      </c>
      <c r="CR225" s="264">
        <v>0</v>
      </c>
      <c r="CS225" s="264">
        <v>0</v>
      </c>
      <c r="CT225" s="264">
        <v>0</v>
      </c>
      <c r="CU225" s="264">
        <v>0</v>
      </c>
      <c r="CV225" s="264">
        <v>0</v>
      </c>
      <c r="CW225" s="264">
        <v>0</v>
      </c>
      <c r="CX225" s="264">
        <v>0</v>
      </c>
      <c r="CY225" s="577">
        <v>0</v>
      </c>
      <c r="CZ225" s="264">
        <v>0</v>
      </c>
      <c r="DA225" s="264">
        <v>0</v>
      </c>
      <c r="DB225" s="264">
        <v>0</v>
      </c>
      <c r="DC225" s="428">
        <f t="shared" si="3"/>
        <v>465183.71000000014</v>
      </c>
    </row>
    <row r="226" spans="1:107" x14ac:dyDescent="0.25">
      <c r="A226" s="313">
        <v>4768</v>
      </c>
      <c r="B226" s="347">
        <v>675373</v>
      </c>
      <c r="C226" s="313">
        <v>1004350</v>
      </c>
      <c r="D226" s="14">
        <v>1649267147</v>
      </c>
      <c r="F226" s="14" t="s">
        <v>913</v>
      </c>
      <c r="G226" s="14" t="str">
        <f>INDEX(FY2019_ALL_Targets!F:F,MATCH(B226,FY2019_ALL_Targets!B:B,0))</f>
        <v>MRSA West</v>
      </c>
      <c r="H226" s="14" t="s">
        <v>3187</v>
      </c>
      <c r="I226" s="314" t="s">
        <v>587</v>
      </c>
      <c r="J226" s="314" t="s">
        <v>587</v>
      </c>
      <c r="K226" s="314" t="s">
        <v>588</v>
      </c>
      <c r="L226" s="264">
        <v>0</v>
      </c>
      <c r="M226" s="264">
        <v>0</v>
      </c>
      <c r="N226" s="264">
        <v>0</v>
      </c>
      <c r="O226" s="264">
        <v>0</v>
      </c>
      <c r="P226" s="264">
        <v>0</v>
      </c>
      <c r="Q226" s="264">
        <v>0</v>
      </c>
      <c r="R226" s="264">
        <v>0</v>
      </c>
      <c r="S226" s="264">
        <v>0</v>
      </c>
      <c r="T226" s="264">
        <v>0</v>
      </c>
      <c r="U226" s="264">
        <v>0</v>
      </c>
      <c r="V226" s="264">
        <v>0</v>
      </c>
      <c r="W226" s="264">
        <v>0</v>
      </c>
      <c r="X226" s="264">
        <v>33618.319999999992</v>
      </c>
      <c r="Y226" s="264">
        <v>34816.94</v>
      </c>
      <c r="Z226" s="264">
        <v>26314.219999999998</v>
      </c>
      <c r="AA226" s="577">
        <v>25644.15</v>
      </c>
      <c r="AB226" s="264">
        <v>0</v>
      </c>
      <c r="AC226" s="264">
        <v>0</v>
      </c>
      <c r="AD226" s="264">
        <v>0</v>
      </c>
      <c r="AE226" s="264">
        <v>0</v>
      </c>
      <c r="AF226" s="264">
        <v>0</v>
      </c>
      <c r="AG226" s="264">
        <v>0</v>
      </c>
      <c r="AH226" s="264">
        <v>0</v>
      </c>
      <c r="AI226" s="264">
        <v>0</v>
      </c>
      <c r="AJ226" s="264">
        <v>0</v>
      </c>
      <c r="AK226" s="264">
        <v>0</v>
      </c>
      <c r="AL226" s="264">
        <v>0</v>
      </c>
      <c r="AM226" s="264">
        <v>0</v>
      </c>
      <c r="AN226" s="264">
        <v>0</v>
      </c>
      <c r="AO226" s="264">
        <v>0</v>
      </c>
      <c r="AP226" s="264">
        <v>0</v>
      </c>
      <c r="AQ226" s="264">
        <v>0</v>
      </c>
      <c r="AR226" s="264">
        <v>0</v>
      </c>
      <c r="AS226" s="264">
        <v>0</v>
      </c>
      <c r="AT226" s="577">
        <v>0</v>
      </c>
      <c r="AU226" s="264">
        <v>0</v>
      </c>
      <c r="AV226" s="264">
        <v>0</v>
      </c>
      <c r="AW226" s="264">
        <v>0</v>
      </c>
      <c r="AX226" s="264">
        <v>0</v>
      </c>
      <c r="AY226" s="264">
        <v>0</v>
      </c>
      <c r="AZ226" s="264">
        <v>0</v>
      </c>
      <c r="BA226" s="264">
        <v>0</v>
      </c>
      <c r="BB226" s="264">
        <v>0</v>
      </c>
      <c r="BC226" s="264">
        <v>0</v>
      </c>
      <c r="BD226" s="264">
        <v>0</v>
      </c>
      <c r="BE226" s="264">
        <v>0</v>
      </c>
      <c r="BF226" s="264">
        <v>0</v>
      </c>
      <c r="BG226" s="264">
        <v>0</v>
      </c>
      <c r="BH226" s="264">
        <v>0</v>
      </c>
      <c r="BI226" s="264">
        <v>0</v>
      </c>
      <c r="BJ226" s="264">
        <v>0</v>
      </c>
      <c r="BK226" s="264">
        <v>0</v>
      </c>
      <c r="BL226" s="264">
        <v>0</v>
      </c>
      <c r="BM226" s="577">
        <v>0</v>
      </c>
      <c r="BN226" s="264">
        <v>0</v>
      </c>
      <c r="BO226" s="264">
        <v>0</v>
      </c>
      <c r="BP226" s="264">
        <v>0</v>
      </c>
      <c r="BQ226" s="264">
        <v>0</v>
      </c>
      <c r="BR226" s="264">
        <v>0</v>
      </c>
      <c r="BS226" s="264">
        <v>0</v>
      </c>
      <c r="BT226" s="264">
        <v>0</v>
      </c>
      <c r="BU226" s="264">
        <v>0</v>
      </c>
      <c r="BV226" s="264">
        <v>0</v>
      </c>
      <c r="BW226" s="264">
        <v>0</v>
      </c>
      <c r="BX226" s="264">
        <v>0</v>
      </c>
      <c r="BY226" s="264">
        <v>0</v>
      </c>
      <c r="BZ226" s="264">
        <v>0</v>
      </c>
      <c r="CA226" s="264">
        <v>0</v>
      </c>
      <c r="CB226" s="264">
        <v>0</v>
      </c>
      <c r="CC226" s="264">
        <v>37522.32</v>
      </c>
      <c r="CD226" s="264">
        <v>39039.08</v>
      </c>
      <c r="CE226" s="264">
        <v>29606.86</v>
      </c>
      <c r="CF226" s="577">
        <v>28817.079999999998</v>
      </c>
      <c r="CG226" s="264">
        <v>0</v>
      </c>
      <c r="CH226" s="264">
        <v>0</v>
      </c>
      <c r="CI226" s="264">
        <v>0</v>
      </c>
      <c r="CJ226" s="264">
        <v>0</v>
      </c>
      <c r="CK226" s="264">
        <v>0</v>
      </c>
      <c r="CL226" s="264">
        <v>0</v>
      </c>
      <c r="CM226" s="264">
        <v>0</v>
      </c>
      <c r="CN226" s="264">
        <v>0</v>
      </c>
      <c r="CO226" s="264">
        <v>0</v>
      </c>
      <c r="CP226" s="264">
        <v>0</v>
      </c>
      <c r="CQ226" s="264">
        <v>0</v>
      </c>
      <c r="CR226" s="264">
        <v>0</v>
      </c>
      <c r="CS226" s="264">
        <v>0</v>
      </c>
      <c r="CT226" s="264">
        <v>0</v>
      </c>
      <c r="CU226" s="264">
        <v>0</v>
      </c>
      <c r="CV226" s="264">
        <v>0</v>
      </c>
      <c r="CW226" s="264">
        <v>0</v>
      </c>
      <c r="CX226" s="264">
        <v>0</v>
      </c>
      <c r="CY226" s="577">
        <v>0</v>
      </c>
      <c r="CZ226" s="264">
        <v>0</v>
      </c>
      <c r="DA226" s="264">
        <v>0</v>
      </c>
      <c r="DB226" s="264">
        <v>0</v>
      </c>
      <c r="DC226" s="428">
        <f t="shared" si="3"/>
        <v>255378.97</v>
      </c>
    </row>
    <row r="227" spans="1:107" x14ac:dyDescent="0.25">
      <c r="A227" s="313">
        <v>4884</v>
      </c>
      <c r="B227" s="347">
        <v>675374</v>
      </c>
      <c r="C227" s="313">
        <v>1004877</v>
      </c>
      <c r="D227" s="14">
        <v>1063408847</v>
      </c>
      <c r="F227" s="14" t="s">
        <v>941</v>
      </c>
      <c r="G227" s="14" t="str">
        <f>INDEX(FY2019_ALL_Targets!F:F,MATCH(B227,FY2019_ALL_Targets!B:B,0))</f>
        <v>Dallas</v>
      </c>
      <c r="H227" s="14" t="s">
        <v>3013</v>
      </c>
      <c r="I227" s="314" t="s">
        <v>614</v>
      </c>
      <c r="J227" s="314" t="s">
        <v>614</v>
      </c>
      <c r="K227" s="314" t="s">
        <v>2847</v>
      </c>
      <c r="L227" s="264">
        <v>0</v>
      </c>
      <c r="M227" s="264">
        <v>0</v>
      </c>
      <c r="N227" s="264">
        <v>0</v>
      </c>
      <c r="O227" s="264">
        <v>0</v>
      </c>
      <c r="P227" s="264">
        <v>0</v>
      </c>
      <c r="Q227" s="264">
        <v>0</v>
      </c>
      <c r="R227" s="264">
        <v>0</v>
      </c>
      <c r="S227" s="264">
        <v>0</v>
      </c>
      <c r="T227" s="264">
        <v>0</v>
      </c>
      <c r="U227" s="264">
        <v>0</v>
      </c>
      <c r="V227" s="264">
        <v>0</v>
      </c>
      <c r="W227" s="264">
        <v>0</v>
      </c>
      <c r="X227" s="264">
        <v>0</v>
      </c>
      <c r="Y227" s="264">
        <v>0</v>
      </c>
      <c r="Z227" s="264">
        <v>0</v>
      </c>
      <c r="AA227" s="577">
        <v>0</v>
      </c>
      <c r="AB227" s="264">
        <v>0</v>
      </c>
      <c r="AC227" s="264">
        <v>0</v>
      </c>
      <c r="AD227" s="264">
        <v>0</v>
      </c>
      <c r="AE227" s="264">
        <v>0</v>
      </c>
      <c r="AF227" s="264">
        <v>0</v>
      </c>
      <c r="AG227" s="264">
        <v>0</v>
      </c>
      <c r="AH227" s="264">
        <v>0</v>
      </c>
      <c r="AI227" s="264">
        <v>0</v>
      </c>
      <c r="AJ227" s="264">
        <v>0</v>
      </c>
      <c r="AK227" s="264">
        <v>0</v>
      </c>
      <c r="AL227" s="264">
        <v>0</v>
      </c>
      <c r="AM227" s="264">
        <v>0</v>
      </c>
      <c r="AN227" s="264">
        <v>0</v>
      </c>
      <c r="AO227" s="264">
        <v>0</v>
      </c>
      <c r="AP227" s="264">
        <v>0</v>
      </c>
      <c r="AQ227" s="264">
        <v>0</v>
      </c>
      <c r="AR227" s="264">
        <v>0</v>
      </c>
      <c r="AS227" s="264">
        <v>0</v>
      </c>
      <c r="AT227" s="577">
        <v>0</v>
      </c>
      <c r="AU227" s="264">
        <v>0</v>
      </c>
      <c r="AV227" s="264">
        <v>0</v>
      </c>
      <c r="AW227" s="264">
        <v>0</v>
      </c>
      <c r="AX227" s="264">
        <v>0</v>
      </c>
      <c r="AY227" s="264">
        <v>0</v>
      </c>
      <c r="AZ227" s="264">
        <v>0</v>
      </c>
      <c r="BA227" s="264">
        <v>0</v>
      </c>
      <c r="BB227" s="264">
        <v>0</v>
      </c>
      <c r="BC227" s="264">
        <v>0</v>
      </c>
      <c r="BD227" s="264">
        <v>0</v>
      </c>
      <c r="BE227" s="264">
        <v>0</v>
      </c>
      <c r="BF227" s="264">
        <v>0</v>
      </c>
      <c r="BG227" s="264">
        <v>0</v>
      </c>
      <c r="BH227" s="264">
        <v>0</v>
      </c>
      <c r="BI227" s="264">
        <v>0</v>
      </c>
      <c r="BJ227" s="264">
        <v>42390.239999999998</v>
      </c>
      <c r="BK227" s="264">
        <v>49699.7</v>
      </c>
      <c r="BL227" s="264">
        <v>58496.76</v>
      </c>
      <c r="BM227" s="577">
        <v>56189.75</v>
      </c>
      <c r="BN227" s="264">
        <v>0</v>
      </c>
      <c r="BO227" s="264">
        <v>0</v>
      </c>
      <c r="BP227" s="264">
        <v>0</v>
      </c>
      <c r="BQ227" s="264">
        <v>0</v>
      </c>
      <c r="BR227" s="264">
        <v>0</v>
      </c>
      <c r="BS227" s="264">
        <v>0</v>
      </c>
      <c r="BT227" s="264">
        <v>0</v>
      </c>
      <c r="BU227" s="264">
        <v>0</v>
      </c>
      <c r="BV227" s="264">
        <v>0</v>
      </c>
      <c r="BW227" s="264">
        <v>0</v>
      </c>
      <c r="BX227" s="264">
        <v>0</v>
      </c>
      <c r="BY227" s="264">
        <v>0</v>
      </c>
      <c r="BZ227" s="264">
        <v>0</v>
      </c>
      <c r="CA227" s="264">
        <v>0</v>
      </c>
      <c r="CB227" s="264">
        <v>0</v>
      </c>
      <c r="CC227" s="264">
        <v>26116.959999999992</v>
      </c>
      <c r="CD227" s="264">
        <v>30753.959999999995</v>
      </c>
      <c r="CE227" s="264">
        <v>36564.980000000003</v>
      </c>
      <c r="CF227" s="577">
        <v>35568.14</v>
      </c>
      <c r="CG227" s="264">
        <v>0</v>
      </c>
      <c r="CH227" s="264">
        <v>0</v>
      </c>
      <c r="CI227" s="264">
        <v>0</v>
      </c>
      <c r="CJ227" s="264">
        <v>0</v>
      </c>
      <c r="CK227" s="264">
        <v>0</v>
      </c>
      <c r="CL227" s="264">
        <v>0</v>
      </c>
      <c r="CM227" s="264">
        <v>0</v>
      </c>
      <c r="CN227" s="264">
        <v>0</v>
      </c>
      <c r="CO227" s="264">
        <v>0</v>
      </c>
      <c r="CP227" s="264">
        <v>0</v>
      </c>
      <c r="CQ227" s="264">
        <v>0</v>
      </c>
      <c r="CR227" s="264">
        <v>0</v>
      </c>
      <c r="CS227" s="264">
        <v>0</v>
      </c>
      <c r="CT227" s="264">
        <v>0</v>
      </c>
      <c r="CU227" s="264">
        <v>0</v>
      </c>
      <c r="CV227" s="264">
        <v>0</v>
      </c>
      <c r="CW227" s="264">
        <v>0</v>
      </c>
      <c r="CX227" s="264">
        <v>0</v>
      </c>
      <c r="CY227" s="577">
        <v>0</v>
      </c>
      <c r="CZ227" s="264">
        <v>0</v>
      </c>
      <c r="DA227" s="264">
        <v>0</v>
      </c>
      <c r="DB227" s="264">
        <v>0</v>
      </c>
      <c r="DC227" s="428">
        <f t="shared" si="3"/>
        <v>335780.49</v>
      </c>
    </row>
    <row r="228" spans="1:107" x14ac:dyDescent="0.25">
      <c r="A228" s="297">
        <v>4572</v>
      </c>
      <c r="B228" s="347">
        <v>675380</v>
      </c>
      <c r="C228" s="297">
        <v>1026414</v>
      </c>
      <c r="D228" s="14">
        <v>1487891669</v>
      </c>
      <c r="F228" s="14" t="s">
        <v>920</v>
      </c>
      <c r="G228" s="14" t="str">
        <f>INDEX(FY2019_ALL_Targets!F:F,MATCH(B228,FY2019_ALL_Targets!B:B,0))</f>
        <v>Bexar</v>
      </c>
      <c r="H228" s="14" t="s">
        <v>3047</v>
      </c>
      <c r="I228" s="299" t="s">
        <v>533</v>
      </c>
      <c r="J228" s="299" t="s">
        <v>2362</v>
      </c>
      <c r="K228" s="299" t="s">
        <v>534</v>
      </c>
      <c r="L228" s="264">
        <v>11031.6</v>
      </c>
      <c r="M228" s="264">
        <v>11321.6</v>
      </c>
      <c r="N228" s="264">
        <v>11832</v>
      </c>
      <c r="O228" s="264">
        <v>11924.8</v>
      </c>
      <c r="P228" s="264">
        <v>11724.8</v>
      </c>
      <c r="Q228" s="264">
        <v>11621.749999999998</v>
      </c>
      <c r="R228" s="264">
        <v>10630.859999999999</v>
      </c>
      <c r="S228" s="264">
        <v>11110.41</v>
      </c>
      <c r="T228" s="264">
        <v>11622.12</v>
      </c>
      <c r="U228" s="264">
        <v>10734.51</v>
      </c>
      <c r="V228" s="264">
        <v>10881.36</v>
      </c>
      <c r="W228" s="264">
        <v>11623.99</v>
      </c>
      <c r="X228" s="264">
        <v>24961.09</v>
      </c>
      <c r="Y228" s="264">
        <v>26083.479999999996</v>
      </c>
      <c r="Z228" s="264">
        <v>25703.409999999996</v>
      </c>
      <c r="AA228" s="577">
        <v>18714.249999999996</v>
      </c>
      <c r="AB228" s="264">
        <v>0</v>
      </c>
      <c r="AC228" s="264">
        <v>0</v>
      </c>
      <c r="AD228" s="264">
        <v>0</v>
      </c>
      <c r="AE228" s="264">
        <v>0</v>
      </c>
      <c r="AF228" s="264">
        <v>0</v>
      </c>
      <c r="AG228" s="264">
        <v>0</v>
      </c>
      <c r="AH228" s="264">
        <v>0</v>
      </c>
      <c r="AI228" s="264">
        <v>0</v>
      </c>
      <c r="AJ228" s="264">
        <v>0</v>
      </c>
      <c r="AK228" s="264">
        <v>0</v>
      </c>
      <c r="AL228" s="264">
        <v>0</v>
      </c>
      <c r="AM228" s="264">
        <v>0</v>
      </c>
      <c r="AN228" s="264">
        <v>0</v>
      </c>
      <c r="AO228" s="264">
        <v>0</v>
      </c>
      <c r="AP228" s="264">
        <v>0</v>
      </c>
      <c r="AQ228" s="264">
        <v>0</v>
      </c>
      <c r="AR228" s="264">
        <v>0</v>
      </c>
      <c r="AS228" s="264">
        <v>0</v>
      </c>
      <c r="AT228" s="577">
        <v>0</v>
      </c>
      <c r="AU228" s="264">
        <v>0</v>
      </c>
      <c r="AV228" s="264">
        <v>0</v>
      </c>
      <c r="AW228" s="264">
        <v>0</v>
      </c>
      <c r="AX228" s="264">
        <v>14418.8</v>
      </c>
      <c r="AY228" s="264">
        <v>14894.4</v>
      </c>
      <c r="AZ228" s="264">
        <v>14592.8</v>
      </c>
      <c r="BA228" s="264">
        <v>15184.399999999998</v>
      </c>
      <c r="BB228" s="264">
        <v>14713.249999999998</v>
      </c>
      <c r="BC228" s="264">
        <v>15262.849999999999</v>
      </c>
      <c r="BD228" s="264">
        <v>14576.419999999998</v>
      </c>
      <c r="BE228" s="264">
        <v>14993.58</v>
      </c>
      <c r="BF228" s="264">
        <v>14618.2</v>
      </c>
      <c r="BG228" s="264">
        <v>14095.74</v>
      </c>
      <c r="BH228" s="264">
        <v>13814.88</v>
      </c>
      <c r="BI228" s="264">
        <v>14848.330000000002</v>
      </c>
      <c r="BJ228" s="264">
        <v>32058.95</v>
      </c>
      <c r="BK228" s="264">
        <v>33398.79</v>
      </c>
      <c r="BL228" s="264">
        <v>34049.480000000003</v>
      </c>
      <c r="BM228" s="577">
        <v>23932.83</v>
      </c>
      <c r="BN228" s="264">
        <v>0</v>
      </c>
      <c r="BO228" s="264">
        <v>0</v>
      </c>
      <c r="BP228" s="264">
        <v>0</v>
      </c>
      <c r="BQ228" s="264">
        <v>24209.200000000001</v>
      </c>
      <c r="BR228" s="264">
        <v>24336.799999999999</v>
      </c>
      <c r="BS228" s="264">
        <v>26274</v>
      </c>
      <c r="BT228" s="264">
        <v>25705.599999999999</v>
      </c>
      <c r="BU228" s="264">
        <v>25487.699999999997</v>
      </c>
      <c r="BV228" s="264">
        <v>25327.399999999998</v>
      </c>
      <c r="BW228" s="264">
        <v>25218.33</v>
      </c>
      <c r="BX228" s="264">
        <v>25271.309999999998</v>
      </c>
      <c r="BY228" s="264">
        <v>26124</v>
      </c>
      <c r="BZ228" s="264">
        <v>24058.43</v>
      </c>
      <c r="CA228" s="264">
        <v>24064.71</v>
      </c>
      <c r="CB228" s="264">
        <v>24298.06</v>
      </c>
      <c r="CC228" s="264">
        <v>54631.5</v>
      </c>
      <c r="CD228" s="264">
        <v>56594.759999999995</v>
      </c>
      <c r="CE228" s="264">
        <v>59012.480000000003</v>
      </c>
      <c r="CF228" s="577">
        <v>40594.549999999996</v>
      </c>
      <c r="CG228" s="264">
        <v>0</v>
      </c>
      <c r="CH228" s="264">
        <v>0</v>
      </c>
      <c r="CI228" s="264">
        <v>0</v>
      </c>
      <c r="CJ228" s="264">
        <v>0</v>
      </c>
      <c r="CK228" s="264">
        <v>0</v>
      </c>
      <c r="CL228" s="264">
        <v>0</v>
      </c>
      <c r="CM228" s="264">
        <v>0</v>
      </c>
      <c r="CN228" s="264">
        <v>0</v>
      </c>
      <c r="CO228" s="264">
        <v>0</v>
      </c>
      <c r="CP228" s="264">
        <v>0</v>
      </c>
      <c r="CQ228" s="264">
        <v>0</v>
      </c>
      <c r="CR228" s="264">
        <v>0</v>
      </c>
      <c r="CS228" s="264">
        <v>0</v>
      </c>
      <c r="CT228" s="264">
        <v>0</v>
      </c>
      <c r="CU228" s="264">
        <v>0</v>
      </c>
      <c r="CV228" s="264">
        <v>0</v>
      </c>
      <c r="CW228" s="264">
        <v>0</v>
      </c>
      <c r="CX228" s="264">
        <v>0</v>
      </c>
      <c r="CY228" s="577">
        <v>0</v>
      </c>
      <c r="CZ228" s="264">
        <v>0</v>
      </c>
      <c r="DA228" s="264">
        <v>0</v>
      </c>
      <c r="DB228" s="264">
        <v>0</v>
      </c>
      <c r="DC228" s="428">
        <f t="shared" si="3"/>
        <v>1042184.5599999999</v>
      </c>
    </row>
    <row r="229" spans="1:107" x14ac:dyDescent="0.25">
      <c r="A229" s="313">
        <v>5340</v>
      </c>
      <c r="B229" s="347">
        <v>675391</v>
      </c>
      <c r="C229" s="313">
        <v>1028615</v>
      </c>
      <c r="D229" s="14">
        <v>1043331101</v>
      </c>
      <c r="F229" s="14" t="s">
        <v>928</v>
      </c>
      <c r="G229" s="14" t="str">
        <f>INDEX(FY2019_ALL_Targets!F:F,MATCH(B229,FY2019_ALL_Targets!B:B,0))</f>
        <v>Jefferson</v>
      </c>
      <c r="H229" s="14" t="s">
        <v>3042</v>
      </c>
      <c r="I229" s="314" t="s">
        <v>771</v>
      </c>
      <c r="J229" s="314" t="s">
        <v>995</v>
      </c>
      <c r="K229" s="314" t="s">
        <v>772</v>
      </c>
      <c r="L229" s="264">
        <v>6456.58</v>
      </c>
      <c r="M229" s="264">
        <v>6940.17</v>
      </c>
      <c r="N229" s="264">
        <v>7371.48</v>
      </c>
      <c r="O229" s="264">
        <v>7384.5500000000011</v>
      </c>
      <c r="P229" s="264">
        <v>7242.51</v>
      </c>
      <c r="Q229" s="264">
        <v>7216.6900000000005</v>
      </c>
      <c r="R229" s="264">
        <v>7589.72</v>
      </c>
      <c r="S229" s="264">
        <v>6999.8700000000008</v>
      </c>
      <c r="T229" s="264">
        <v>7578.5</v>
      </c>
      <c r="U229" s="264">
        <v>7249.5499999999993</v>
      </c>
      <c r="V229" s="264">
        <v>6750.8799999999992</v>
      </c>
      <c r="W229" s="264">
        <v>7148.39</v>
      </c>
      <c r="X229" s="264">
        <v>19465.250000000004</v>
      </c>
      <c r="Y229" s="264">
        <v>16343.990000000002</v>
      </c>
      <c r="Z229" s="264">
        <v>16771.560000000001</v>
      </c>
      <c r="AA229" s="577">
        <v>15948.660000000003</v>
      </c>
      <c r="AB229" s="264">
        <v>0</v>
      </c>
      <c r="AC229" s="264">
        <v>0</v>
      </c>
      <c r="AD229" s="264">
        <v>0</v>
      </c>
      <c r="AE229" s="264">
        <v>0</v>
      </c>
      <c r="AF229" s="264">
        <v>0</v>
      </c>
      <c r="AG229" s="264">
        <v>0</v>
      </c>
      <c r="AH229" s="264">
        <v>0</v>
      </c>
      <c r="AI229" s="264">
        <v>0</v>
      </c>
      <c r="AJ229" s="264">
        <v>0</v>
      </c>
      <c r="AK229" s="264">
        <v>0</v>
      </c>
      <c r="AL229" s="264">
        <v>0</v>
      </c>
      <c r="AM229" s="264">
        <v>0</v>
      </c>
      <c r="AN229" s="264">
        <v>0</v>
      </c>
      <c r="AO229" s="264">
        <v>0</v>
      </c>
      <c r="AP229" s="264">
        <v>0</v>
      </c>
      <c r="AQ229" s="264">
        <v>0</v>
      </c>
      <c r="AR229" s="264">
        <v>0</v>
      </c>
      <c r="AS229" s="264">
        <v>0</v>
      </c>
      <c r="AT229" s="577">
        <v>0</v>
      </c>
      <c r="AU229" s="264">
        <v>0</v>
      </c>
      <c r="AV229" s="264">
        <v>0</v>
      </c>
      <c r="AW229" s="264">
        <v>0</v>
      </c>
      <c r="AX229" s="264">
        <v>7737.4400000000005</v>
      </c>
      <c r="AY229" s="264">
        <v>7894.2800000000007</v>
      </c>
      <c r="AZ229" s="264">
        <v>8351.73</v>
      </c>
      <c r="BA229" s="264">
        <v>8704.6200000000008</v>
      </c>
      <c r="BB229" s="264">
        <v>8223.67</v>
      </c>
      <c r="BC229" s="264">
        <v>8688.43</v>
      </c>
      <c r="BD229" s="264">
        <v>8379.61</v>
      </c>
      <c r="BE229" s="264">
        <v>8936.6999999999989</v>
      </c>
      <c r="BF229" s="264">
        <v>8728.2100000000009</v>
      </c>
      <c r="BG229" s="264">
        <v>8180.7</v>
      </c>
      <c r="BH229" s="264">
        <v>8533.94</v>
      </c>
      <c r="BI229" s="264">
        <v>8199.48</v>
      </c>
      <c r="BJ229" s="264">
        <v>22478.750000000004</v>
      </c>
      <c r="BK229" s="264">
        <v>19134.43</v>
      </c>
      <c r="BL229" s="264">
        <v>19703.120000000003</v>
      </c>
      <c r="BM229" s="577">
        <v>18762.86</v>
      </c>
      <c r="BN229" s="264">
        <v>0</v>
      </c>
      <c r="BO229" s="264">
        <v>0</v>
      </c>
      <c r="BP229" s="264">
        <v>0</v>
      </c>
      <c r="BQ229" s="264">
        <v>0</v>
      </c>
      <c r="BR229" s="264">
        <v>0</v>
      </c>
      <c r="BS229" s="264">
        <v>0</v>
      </c>
      <c r="BT229" s="264">
        <v>0</v>
      </c>
      <c r="BU229" s="264">
        <v>0</v>
      </c>
      <c r="BV229" s="264">
        <v>0</v>
      </c>
      <c r="BW229" s="264">
        <v>0</v>
      </c>
      <c r="BX229" s="264">
        <v>0</v>
      </c>
      <c r="BY229" s="264">
        <v>0</v>
      </c>
      <c r="BZ229" s="264">
        <v>0</v>
      </c>
      <c r="CA229" s="264">
        <v>0</v>
      </c>
      <c r="CB229" s="264">
        <v>0</v>
      </c>
      <c r="CC229" s="264">
        <v>0</v>
      </c>
      <c r="CD229" s="264">
        <v>0</v>
      </c>
      <c r="CE229" s="264">
        <v>0</v>
      </c>
      <c r="CF229" s="577">
        <v>0</v>
      </c>
      <c r="CG229" s="264">
        <v>0</v>
      </c>
      <c r="CH229" s="264">
        <v>0</v>
      </c>
      <c r="CI229" s="264">
        <v>0</v>
      </c>
      <c r="CJ229" s="264">
        <v>8691.5500000000011</v>
      </c>
      <c r="CK229" s="264">
        <v>8939.8799999999992</v>
      </c>
      <c r="CL229" s="264">
        <v>9711.01</v>
      </c>
      <c r="CM229" s="264">
        <v>9684.8700000000008</v>
      </c>
      <c r="CN229" s="264">
        <v>9166.1</v>
      </c>
      <c r="CO229" s="264">
        <v>10069.799999999999</v>
      </c>
      <c r="CP229" s="264">
        <v>10119.69</v>
      </c>
      <c r="CQ229" s="264">
        <v>10548.22</v>
      </c>
      <c r="CR229" s="264">
        <v>10052.540000000001</v>
      </c>
      <c r="CS229" s="264">
        <v>10755.77</v>
      </c>
      <c r="CT229" s="264">
        <v>11006.59</v>
      </c>
      <c r="CU229" s="264">
        <v>11030.42</v>
      </c>
      <c r="CV229" s="264">
        <v>25627</v>
      </c>
      <c r="CW229" s="264">
        <v>21607.54</v>
      </c>
      <c r="CX229" s="264">
        <v>23238.920000000006</v>
      </c>
      <c r="CY229" s="577">
        <v>24722.100000000002</v>
      </c>
      <c r="CZ229" s="264">
        <v>0</v>
      </c>
      <c r="DA229" s="264">
        <v>0</v>
      </c>
      <c r="DB229" s="264">
        <v>0</v>
      </c>
      <c r="DC229" s="428">
        <f t="shared" si="3"/>
        <v>550068.31999999995</v>
      </c>
    </row>
    <row r="230" spans="1:107" x14ac:dyDescent="0.25">
      <c r="A230" s="297">
        <v>4753</v>
      </c>
      <c r="B230" s="347">
        <v>675394</v>
      </c>
      <c r="C230" s="297">
        <v>1028691</v>
      </c>
      <c r="D230" s="14">
        <v>1477091429</v>
      </c>
      <c r="F230" s="14" t="s">
        <v>928</v>
      </c>
      <c r="G230" s="14" t="str">
        <f>INDEX(FY2019_ALL_Targets!F:F,MATCH(B230,FY2019_ALL_Targets!B:B,0))</f>
        <v>Jefferson</v>
      </c>
      <c r="H230" s="14" t="s">
        <v>3150</v>
      </c>
      <c r="I230" s="299" t="s">
        <v>584</v>
      </c>
      <c r="J230" s="299" t="s">
        <v>1014</v>
      </c>
      <c r="K230" s="299" t="s">
        <v>2662</v>
      </c>
      <c r="L230" s="264">
        <v>7948.46</v>
      </c>
      <c r="M230" s="264">
        <v>8543.7899999999991</v>
      </c>
      <c r="N230" s="264">
        <v>9074.76</v>
      </c>
      <c r="O230" s="264">
        <v>9090.85</v>
      </c>
      <c r="P230" s="264">
        <v>8914.2900000000009</v>
      </c>
      <c r="Q230" s="264">
        <v>8882.51</v>
      </c>
      <c r="R230" s="264">
        <v>9342.409999999998</v>
      </c>
      <c r="S230" s="264">
        <v>8617.1400000000012</v>
      </c>
      <c r="T230" s="264">
        <v>9329.4599999999991</v>
      </c>
      <c r="U230" s="264">
        <v>8924.52</v>
      </c>
      <c r="V230" s="264">
        <v>8310.67</v>
      </c>
      <c r="W230" s="264">
        <v>8800.0399999999991</v>
      </c>
      <c r="X230" s="264">
        <v>24057.459999999995</v>
      </c>
      <c r="Y230" s="264">
        <v>25691.360000000004</v>
      </c>
      <c r="Z230" s="264">
        <v>26585.760000000002</v>
      </c>
      <c r="AA230" s="577">
        <v>25306.949999999997</v>
      </c>
      <c r="AB230" s="264">
        <v>0</v>
      </c>
      <c r="AC230" s="264">
        <v>0</v>
      </c>
      <c r="AD230" s="264">
        <v>0</v>
      </c>
      <c r="AE230" s="264">
        <v>0</v>
      </c>
      <c r="AF230" s="264">
        <v>0</v>
      </c>
      <c r="AG230" s="264">
        <v>0</v>
      </c>
      <c r="AH230" s="264">
        <v>0</v>
      </c>
      <c r="AI230" s="264">
        <v>0</v>
      </c>
      <c r="AJ230" s="264">
        <v>0</v>
      </c>
      <c r="AK230" s="264">
        <v>0</v>
      </c>
      <c r="AL230" s="264">
        <v>0</v>
      </c>
      <c r="AM230" s="264">
        <v>0</v>
      </c>
      <c r="AN230" s="264">
        <v>0</v>
      </c>
      <c r="AO230" s="264">
        <v>0</v>
      </c>
      <c r="AP230" s="264">
        <v>0</v>
      </c>
      <c r="AQ230" s="264">
        <v>0</v>
      </c>
      <c r="AR230" s="264">
        <v>0</v>
      </c>
      <c r="AS230" s="264">
        <v>0</v>
      </c>
      <c r="AT230" s="577">
        <v>0</v>
      </c>
      <c r="AU230" s="264">
        <v>0</v>
      </c>
      <c r="AV230" s="264">
        <v>0</v>
      </c>
      <c r="AW230" s="264">
        <v>0</v>
      </c>
      <c r="AX230" s="264">
        <v>9525.2800000000007</v>
      </c>
      <c r="AY230" s="264">
        <v>9718.36</v>
      </c>
      <c r="AZ230" s="264">
        <v>10281.51</v>
      </c>
      <c r="BA230" s="264">
        <v>10715.94</v>
      </c>
      <c r="BB230" s="264">
        <v>10121.93</v>
      </c>
      <c r="BC230" s="264">
        <v>10693.970000000001</v>
      </c>
      <c r="BD230" s="264">
        <v>10314.74</v>
      </c>
      <c r="BE230" s="264">
        <v>11001.36</v>
      </c>
      <c r="BF230" s="264">
        <v>10744.789999999999</v>
      </c>
      <c r="BG230" s="264">
        <v>10070.86</v>
      </c>
      <c r="BH230" s="264">
        <v>10505.720000000001</v>
      </c>
      <c r="BI230" s="264">
        <v>10094.01</v>
      </c>
      <c r="BJ230" s="264">
        <v>27781.899999999998</v>
      </c>
      <c r="BK230" s="264">
        <v>30138.190000000002</v>
      </c>
      <c r="BL230" s="264">
        <v>31235.1</v>
      </c>
      <c r="BM230" s="577">
        <v>29814.690000000002</v>
      </c>
      <c r="BN230" s="264">
        <v>0</v>
      </c>
      <c r="BO230" s="264">
        <v>0</v>
      </c>
      <c r="BP230" s="264">
        <v>0</v>
      </c>
      <c r="BQ230" s="264">
        <v>0</v>
      </c>
      <c r="BR230" s="264">
        <v>0</v>
      </c>
      <c r="BS230" s="264">
        <v>0</v>
      </c>
      <c r="BT230" s="264">
        <v>0</v>
      </c>
      <c r="BU230" s="264">
        <v>0</v>
      </c>
      <c r="BV230" s="264">
        <v>0</v>
      </c>
      <c r="BW230" s="264">
        <v>0</v>
      </c>
      <c r="BX230" s="264">
        <v>0</v>
      </c>
      <c r="BY230" s="264">
        <v>0</v>
      </c>
      <c r="BZ230" s="264">
        <v>0</v>
      </c>
      <c r="CA230" s="264">
        <v>0</v>
      </c>
      <c r="CB230" s="264">
        <v>0</v>
      </c>
      <c r="CC230" s="264">
        <v>0</v>
      </c>
      <c r="CD230" s="264">
        <v>0</v>
      </c>
      <c r="CE230" s="264">
        <v>0</v>
      </c>
      <c r="CF230" s="577">
        <v>0</v>
      </c>
      <c r="CG230" s="264">
        <v>0</v>
      </c>
      <c r="CH230" s="264">
        <v>0</v>
      </c>
      <c r="CI230" s="264">
        <v>0</v>
      </c>
      <c r="CJ230" s="264">
        <v>10699.85</v>
      </c>
      <c r="CK230" s="264">
        <v>11005.56</v>
      </c>
      <c r="CL230" s="264">
        <v>11954.869999999999</v>
      </c>
      <c r="CM230" s="264">
        <v>11922.69</v>
      </c>
      <c r="CN230" s="264">
        <v>11281.9</v>
      </c>
      <c r="CO230" s="264">
        <v>12394.2</v>
      </c>
      <c r="CP230" s="264">
        <v>12456.66</v>
      </c>
      <c r="CQ230" s="264">
        <v>12985.21</v>
      </c>
      <c r="CR230" s="264">
        <v>12375.160000000002</v>
      </c>
      <c r="CS230" s="264">
        <v>13240.86</v>
      </c>
      <c r="CT230" s="264">
        <v>13549.68</v>
      </c>
      <c r="CU230" s="264">
        <v>13579</v>
      </c>
      <c r="CV230" s="264">
        <v>31672.880000000001</v>
      </c>
      <c r="CW230" s="264">
        <v>34025.089999999997</v>
      </c>
      <c r="CX230" s="264">
        <v>36843.96</v>
      </c>
      <c r="CY230" s="577">
        <v>39242.250000000007</v>
      </c>
      <c r="CZ230" s="264">
        <v>0</v>
      </c>
      <c r="DA230" s="264">
        <v>0</v>
      </c>
      <c r="DB230" s="264">
        <v>0</v>
      </c>
      <c r="DC230" s="428">
        <f t="shared" si="3"/>
        <v>739408.6</v>
      </c>
    </row>
    <row r="231" spans="1:107" x14ac:dyDescent="0.25">
      <c r="A231" s="313">
        <v>4543</v>
      </c>
      <c r="B231" s="347">
        <v>675395</v>
      </c>
      <c r="C231" s="313">
        <v>1026413</v>
      </c>
      <c r="D231" s="14">
        <v>1023255205</v>
      </c>
      <c r="F231" s="14" t="s">
        <v>913</v>
      </c>
      <c r="G231" s="14" t="str">
        <f>INDEX(FY2019_ALL_Targets!F:F,MATCH(B231,FY2019_ALL_Targets!B:B,0))</f>
        <v>MRSA West</v>
      </c>
      <c r="H231" s="14" t="s">
        <v>3019</v>
      </c>
      <c r="I231" s="314" t="s">
        <v>522</v>
      </c>
      <c r="J231" s="314" t="s">
        <v>2299</v>
      </c>
      <c r="K231" s="314" t="s">
        <v>2300</v>
      </c>
      <c r="L231" s="264">
        <v>0</v>
      </c>
      <c r="M231" s="264">
        <v>0</v>
      </c>
      <c r="N231" s="264">
        <v>0</v>
      </c>
      <c r="O231" s="264">
        <v>0</v>
      </c>
      <c r="P231" s="264">
        <v>0</v>
      </c>
      <c r="Q231" s="264">
        <v>0</v>
      </c>
      <c r="R231" s="264">
        <v>0</v>
      </c>
      <c r="S231" s="264">
        <v>0</v>
      </c>
      <c r="T231" s="264">
        <v>0</v>
      </c>
      <c r="U231" s="264">
        <v>0</v>
      </c>
      <c r="V231" s="264">
        <v>0</v>
      </c>
      <c r="W231" s="264">
        <v>0</v>
      </c>
      <c r="X231" s="264">
        <v>44778.499999999993</v>
      </c>
      <c r="Y231" s="264">
        <v>46514.98000000001</v>
      </c>
      <c r="Z231" s="264">
        <v>35086.939999999995</v>
      </c>
      <c r="AA231" s="577">
        <v>23450.489999999994</v>
      </c>
      <c r="AB231" s="264">
        <v>0</v>
      </c>
      <c r="AC231" s="264">
        <v>0</v>
      </c>
      <c r="AD231" s="264">
        <v>0</v>
      </c>
      <c r="AE231" s="264">
        <v>0</v>
      </c>
      <c r="AF231" s="264">
        <v>0</v>
      </c>
      <c r="AG231" s="264">
        <v>0</v>
      </c>
      <c r="AH231" s="264">
        <v>0</v>
      </c>
      <c r="AI231" s="264">
        <v>0</v>
      </c>
      <c r="AJ231" s="264">
        <v>0</v>
      </c>
      <c r="AK231" s="264">
        <v>0</v>
      </c>
      <c r="AL231" s="264">
        <v>0</v>
      </c>
      <c r="AM231" s="264">
        <v>0</v>
      </c>
      <c r="AN231" s="264">
        <v>0</v>
      </c>
      <c r="AO231" s="264">
        <v>0</v>
      </c>
      <c r="AP231" s="264">
        <v>0</v>
      </c>
      <c r="AQ231" s="264">
        <v>0</v>
      </c>
      <c r="AR231" s="264">
        <v>0</v>
      </c>
      <c r="AS231" s="264">
        <v>0</v>
      </c>
      <c r="AT231" s="577">
        <v>0</v>
      </c>
      <c r="AU231" s="264">
        <v>0</v>
      </c>
      <c r="AV231" s="264">
        <v>0</v>
      </c>
      <c r="AW231" s="264">
        <v>0</v>
      </c>
      <c r="AX231" s="264">
        <v>0</v>
      </c>
      <c r="AY231" s="264">
        <v>0</v>
      </c>
      <c r="AZ231" s="264">
        <v>0</v>
      </c>
      <c r="BA231" s="264">
        <v>0</v>
      </c>
      <c r="BB231" s="264">
        <v>0</v>
      </c>
      <c r="BC231" s="264">
        <v>0</v>
      </c>
      <c r="BD231" s="264">
        <v>0</v>
      </c>
      <c r="BE231" s="264">
        <v>0</v>
      </c>
      <c r="BF231" s="264">
        <v>0</v>
      </c>
      <c r="BG231" s="264">
        <v>0</v>
      </c>
      <c r="BH231" s="264">
        <v>0</v>
      </c>
      <c r="BI231" s="264">
        <v>0</v>
      </c>
      <c r="BJ231" s="264">
        <v>0</v>
      </c>
      <c r="BK231" s="264">
        <v>0</v>
      </c>
      <c r="BL231" s="264">
        <v>0</v>
      </c>
      <c r="BM231" s="577">
        <v>0</v>
      </c>
      <c r="BN231" s="264">
        <v>0</v>
      </c>
      <c r="BO231" s="264">
        <v>0</v>
      </c>
      <c r="BP231" s="264">
        <v>0</v>
      </c>
      <c r="BQ231" s="264">
        <v>0</v>
      </c>
      <c r="BR231" s="264">
        <v>0</v>
      </c>
      <c r="BS231" s="264">
        <v>0</v>
      </c>
      <c r="BT231" s="264">
        <v>0</v>
      </c>
      <c r="BU231" s="264">
        <v>0</v>
      </c>
      <c r="BV231" s="264">
        <v>0</v>
      </c>
      <c r="BW231" s="264">
        <v>0</v>
      </c>
      <c r="BX231" s="264">
        <v>0</v>
      </c>
      <c r="BY231" s="264">
        <v>0</v>
      </c>
      <c r="BZ231" s="264">
        <v>0</v>
      </c>
      <c r="CA231" s="264">
        <v>0</v>
      </c>
      <c r="CB231" s="264">
        <v>0</v>
      </c>
      <c r="CC231" s="264">
        <v>49978.5</v>
      </c>
      <c r="CD231" s="264">
        <v>52155.349999999991</v>
      </c>
      <c r="CE231" s="264">
        <v>39477.030000000006</v>
      </c>
      <c r="CF231" s="577">
        <v>26080.499999999996</v>
      </c>
      <c r="CG231" s="264">
        <v>0</v>
      </c>
      <c r="CH231" s="264">
        <v>0</v>
      </c>
      <c r="CI231" s="264">
        <v>0</v>
      </c>
      <c r="CJ231" s="264">
        <v>0</v>
      </c>
      <c r="CK231" s="264">
        <v>0</v>
      </c>
      <c r="CL231" s="264">
        <v>0</v>
      </c>
      <c r="CM231" s="264">
        <v>0</v>
      </c>
      <c r="CN231" s="264">
        <v>0</v>
      </c>
      <c r="CO231" s="264">
        <v>0</v>
      </c>
      <c r="CP231" s="264">
        <v>0</v>
      </c>
      <c r="CQ231" s="264">
        <v>0</v>
      </c>
      <c r="CR231" s="264">
        <v>0</v>
      </c>
      <c r="CS231" s="264">
        <v>0</v>
      </c>
      <c r="CT231" s="264">
        <v>0</v>
      </c>
      <c r="CU231" s="264">
        <v>0</v>
      </c>
      <c r="CV231" s="264">
        <v>0</v>
      </c>
      <c r="CW231" s="264">
        <v>0</v>
      </c>
      <c r="CX231" s="264">
        <v>0</v>
      </c>
      <c r="CY231" s="577">
        <v>0</v>
      </c>
      <c r="CZ231" s="264">
        <v>0</v>
      </c>
      <c r="DA231" s="264">
        <v>0</v>
      </c>
      <c r="DB231" s="264">
        <v>0</v>
      </c>
      <c r="DC231" s="428">
        <f t="shared" si="3"/>
        <v>317522.29000000004</v>
      </c>
    </row>
    <row r="232" spans="1:107" x14ac:dyDescent="0.25">
      <c r="A232" s="297">
        <v>5042</v>
      </c>
      <c r="B232" s="347">
        <v>675396</v>
      </c>
      <c r="C232" s="297">
        <v>1026582</v>
      </c>
      <c r="D232" s="14">
        <v>1598886947</v>
      </c>
      <c r="F232" s="14" t="s">
        <v>1003</v>
      </c>
      <c r="G232" s="14" t="str">
        <f>INDEX(FY2019_ALL_Targets!F:F,MATCH(B232,FY2019_ALL_Targets!B:B,0))</f>
        <v>Hidalgo</v>
      </c>
      <c r="H232" s="14" t="s">
        <v>3035</v>
      </c>
      <c r="I232" s="299" t="s">
        <v>242</v>
      </c>
      <c r="J232" s="299" t="s">
        <v>1016</v>
      </c>
      <c r="K232" s="299" t="s">
        <v>2365</v>
      </c>
      <c r="L232" s="264">
        <v>0</v>
      </c>
      <c r="M232" s="264">
        <v>0</v>
      </c>
      <c r="N232" s="264">
        <v>0</v>
      </c>
      <c r="O232" s="264">
        <v>0</v>
      </c>
      <c r="P232" s="264">
        <v>0</v>
      </c>
      <c r="Q232" s="264">
        <v>0</v>
      </c>
      <c r="R232" s="264">
        <v>0</v>
      </c>
      <c r="S232" s="264">
        <v>0</v>
      </c>
      <c r="T232" s="264">
        <v>0</v>
      </c>
      <c r="U232" s="264">
        <v>0</v>
      </c>
      <c r="V232" s="264">
        <v>0</v>
      </c>
      <c r="W232" s="264">
        <v>0</v>
      </c>
      <c r="X232" s="264">
        <v>0</v>
      </c>
      <c r="Y232" s="264">
        <v>0</v>
      </c>
      <c r="Z232" s="264">
        <v>0</v>
      </c>
      <c r="AA232" s="577">
        <v>0</v>
      </c>
      <c r="AB232" s="264">
        <v>0</v>
      </c>
      <c r="AC232" s="264">
        <v>0</v>
      </c>
      <c r="AD232" s="264">
        <v>0</v>
      </c>
      <c r="AE232" s="264">
        <v>10914.960000000001</v>
      </c>
      <c r="AF232" s="264">
        <v>10608.36</v>
      </c>
      <c r="AG232" s="264">
        <v>13168.47</v>
      </c>
      <c r="AH232" s="264">
        <v>12340.65</v>
      </c>
      <c r="AI232" s="264">
        <v>11619.84</v>
      </c>
      <c r="AJ232" s="264">
        <v>11952.7</v>
      </c>
      <c r="AK232" s="264">
        <v>11463.050000000001</v>
      </c>
      <c r="AL232" s="264">
        <v>12585.11</v>
      </c>
      <c r="AM232" s="264">
        <v>12165.060000000001</v>
      </c>
      <c r="AN232" s="264">
        <v>11675.15</v>
      </c>
      <c r="AO232" s="264">
        <v>11993.15</v>
      </c>
      <c r="AP232" s="264">
        <v>13230.720000000001</v>
      </c>
      <c r="AQ232" s="264">
        <v>32609.829999999998</v>
      </c>
      <c r="AR232" s="264">
        <v>34031.640000000007</v>
      </c>
      <c r="AS232" s="264">
        <v>35868.430000000008</v>
      </c>
      <c r="AT232" s="577">
        <v>36505.159999999996</v>
      </c>
      <c r="AU232" s="264">
        <v>0</v>
      </c>
      <c r="AV232" s="264">
        <v>0</v>
      </c>
      <c r="AW232" s="264">
        <v>0</v>
      </c>
      <c r="AX232" s="264">
        <v>12877.2</v>
      </c>
      <c r="AY232" s="264">
        <v>13275.78</v>
      </c>
      <c r="AZ232" s="264">
        <v>14486.85</v>
      </c>
      <c r="BA232" s="264">
        <v>13536.390000000001</v>
      </c>
      <c r="BB232" s="264">
        <v>14328.11</v>
      </c>
      <c r="BC232" s="264">
        <v>13617.000000000002</v>
      </c>
      <c r="BD232" s="264">
        <v>13285.93</v>
      </c>
      <c r="BE232" s="264">
        <v>14104.51</v>
      </c>
      <c r="BF232" s="264">
        <v>12785.900000000001</v>
      </c>
      <c r="BG232" s="264">
        <v>13511</v>
      </c>
      <c r="BH232" s="264">
        <v>12901.19</v>
      </c>
      <c r="BI232" s="264">
        <v>13093.26</v>
      </c>
      <c r="BJ232" s="264">
        <v>38200.910000000003</v>
      </c>
      <c r="BK232" s="264">
        <v>39331.81</v>
      </c>
      <c r="BL232" s="264">
        <v>39790.559999999998</v>
      </c>
      <c r="BM232" s="577">
        <v>39077.589999999997</v>
      </c>
      <c r="BN232" s="264">
        <v>0</v>
      </c>
      <c r="BO232" s="264">
        <v>0</v>
      </c>
      <c r="BP232" s="264">
        <v>0</v>
      </c>
      <c r="BQ232" s="264">
        <v>16801.68</v>
      </c>
      <c r="BR232" s="264">
        <v>16633.05</v>
      </c>
      <c r="BS232" s="264">
        <v>19377.12</v>
      </c>
      <c r="BT232" s="264">
        <v>19821.690000000002</v>
      </c>
      <c r="BU232" s="264">
        <v>19215.100000000002</v>
      </c>
      <c r="BV232" s="264">
        <v>19714.39</v>
      </c>
      <c r="BW232" s="264">
        <v>19319.519999999997</v>
      </c>
      <c r="BX232" s="264">
        <v>21939.46</v>
      </c>
      <c r="BY232" s="264">
        <v>21191.61</v>
      </c>
      <c r="BZ232" s="264">
        <v>19835.91</v>
      </c>
      <c r="CA232" s="264">
        <v>19625.64</v>
      </c>
      <c r="CB232" s="264">
        <v>19974.650000000001</v>
      </c>
      <c r="CC232" s="264">
        <v>49642.450000000004</v>
      </c>
      <c r="CD232" s="264">
        <v>55719.22</v>
      </c>
      <c r="CE232" s="264">
        <v>61807.39</v>
      </c>
      <c r="CF232" s="577">
        <v>58797.270000000019</v>
      </c>
      <c r="CG232" s="264">
        <v>0</v>
      </c>
      <c r="CH232" s="264">
        <v>0</v>
      </c>
      <c r="CI232" s="264">
        <v>0</v>
      </c>
      <c r="CJ232" s="264">
        <v>0</v>
      </c>
      <c r="CK232" s="264">
        <v>0</v>
      </c>
      <c r="CL232" s="264">
        <v>0</v>
      </c>
      <c r="CM232" s="264">
        <v>0</v>
      </c>
      <c r="CN232" s="264">
        <v>0</v>
      </c>
      <c r="CO232" s="264">
        <v>0</v>
      </c>
      <c r="CP232" s="264">
        <v>0</v>
      </c>
      <c r="CQ232" s="264">
        <v>0</v>
      </c>
      <c r="CR232" s="264">
        <v>0</v>
      </c>
      <c r="CS232" s="264">
        <v>0</v>
      </c>
      <c r="CT232" s="264">
        <v>0</v>
      </c>
      <c r="CU232" s="264">
        <v>0</v>
      </c>
      <c r="CV232" s="264">
        <v>0</v>
      </c>
      <c r="CW232" s="264">
        <v>0</v>
      </c>
      <c r="CX232" s="264">
        <v>0</v>
      </c>
      <c r="CY232" s="577">
        <v>0</v>
      </c>
      <c r="CZ232" s="264">
        <v>0</v>
      </c>
      <c r="DA232" s="264">
        <v>0</v>
      </c>
      <c r="DB232" s="264">
        <v>0</v>
      </c>
      <c r="DC232" s="428">
        <f t="shared" si="3"/>
        <v>1060352.42</v>
      </c>
    </row>
    <row r="233" spans="1:107" x14ac:dyDescent="0.25">
      <c r="A233" s="313">
        <v>4649</v>
      </c>
      <c r="B233" s="347">
        <v>675399</v>
      </c>
      <c r="C233" s="313">
        <v>1004118</v>
      </c>
      <c r="D233" s="14">
        <v>1568458347</v>
      </c>
      <c r="F233" s="14" t="s">
        <v>925</v>
      </c>
      <c r="G233" s="14" t="str">
        <f>INDEX(FY2019_ALL_Targets!F:F,MATCH(B233,FY2019_ALL_Targets!B:B,0))</f>
        <v>MRSA Central</v>
      </c>
      <c r="H233" s="14" t="s">
        <v>3054</v>
      </c>
      <c r="I233" s="314" t="s">
        <v>558</v>
      </c>
      <c r="J233" s="314" t="s">
        <v>558</v>
      </c>
      <c r="K233" s="314" t="s">
        <v>559</v>
      </c>
      <c r="L233" s="264">
        <v>0</v>
      </c>
      <c r="M233" s="264">
        <v>0</v>
      </c>
      <c r="N233" s="264">
        <v>0</v>
      </c>
      <c r="O233" s="264">
        <v>0</v>
      </c>
      <c r="P233" s="264">
        <v>0</v>
      </c>
      <c r="Q233" s="264">
        <v>0</v>
      </c>
      <c r="R233" s="264">
        <v>0</v>
      </c>
      <c r="S233" s="264">
        <v>0</v>
      </c>
      <c r="T233" s="264">
        <v>0</v>
      </c>
      <c r="U233" s="264">
        <v>0</v>
      </c>
      <c r="V233" s="264">
        <v>0</v>
      </c>
      <c r="W233" s="264">
        <v>0</v>
      </c>
      <c r="X233" s="264">
        <v>0</v>
      </c>
      <c r="Y233" s="264">
        <v>0</v>
      </c>
      <c r="Z233" s="264">
        <v>0</v>
      </c>
      <c r="AA233" s="577">
        <v>0</v>
      </c>
      <c r="AB233" s="264">
        <v>0</v>
      </c>
      <c r="AC233" s="264">
        <v>0</v>
      </c>
      <c r="AD233" s="264">
        <v>0</v>
      </c>
      <c r="AE233" s="264">
        <v>0</v>
      </c>
      <c r="AF233" s="264">
        <v>0</v>
      </c>
      <c r="AG233" s="264">
        <v>0</v>
      </c>
      <c r="AH233" s="264">
        <v>0</v>
      </c>
      <c r="AI233" s="264">
        <v>0</v>
      </c>
      <c r="AJ233" s="264">
        <v>0</v>
      </c>
      <c r="AK233" s="264">
        <v>0</v>
      </c>
      <c r="AL233" s="264">
        <v>0</v>
      </c>
      <c r="AM233" s="264">
        <v>0</v>
      </c>
      <c r="AN233" s="264">
        <v>0</v>
      </c>
      <c r="AO233" s="264">
        <v>0</v>
      </c>
      <c r="AP233" s="264">
        <v>0</v>
      </c>
      <c r="AQ233" s="264">
        <v>0</v>
      </c>
      <c r="AR233" s="264">
        <v>0</v>
      </c>
      <c r="AS233" s="264">
        <v>0</v>
      </c>
      <c r="AT233" s="577">
        <v>0</v>
      </c>
      <c r="AU233" s="264">
        <v>0</v>
      </c>
      <c r="AV233" s="264">
        <v>0</v>
      </c>
      <c r="AW233" s="264">
        <v>0</v>
      </c>
      <c r="AX233" s="264">
        <v>0</v>
      </c>
      <c r="AY233" s="264">
        <v>0</v>
      </c>
      <c r="AZ233" s="264">
        <v>0</v>
      </c>
      <c r="BA233" s="264">
        <v>0</v>
      </c>
      <c r="BB233" s="264">
        <v>0</v>
      </c>
      <c r="BC233" s="264">
        <v>0</v>
      </c>
      <c r="BD233" s="264">
        <v>0</v>
      </c>
      <c r="BE233" s="264">
        <v>0</v>
      </c>
      <c r="BF233" s="264">
        <v>0</v>
      </c>
      <c r="BG233" s="264">
        <v>0</v>
      </c>
      <c r="BH233" s="264">
        <v>0</v>
      </c>
      <c r="BI233" s="264">
        <v>0</v>
      </c>
      <c r="BJ233" s="264">
        <v>0</v>
      </c>
      <c r="BK233" s="264">
        <v>0</v>
      </c>
      <c r="BL233" s="264">
        <v>0</v>
      </c>
      <c r="BM233" s="577">
        <v>0</v>
      </c>
      <c r="BN233" s="264">
        <v>0</v>
      </c>
      <c r="BO233" s="264">
        <v>0</v>
      </c>
      <c r="BP233" s="264">
        <v>0</v>
      </c>
      <c r="BQ233" s="264">
        <v>0</v>
      </c>
      <c r="BR233" s="264">
        <v>0</v>
      </c>
      <c r="BS233" s="264">
        <v>0</v>
      </c>
      <c r="BT233" s="264">
        <v>0</v>
      </c>
      <c r="BU233" s="264">
        <v>0</v>
      </c>
      <c r="BV233" s="264">
        <v>0</v>
      </c>
      <c r="BW233" s="264">
        <v>0</v>
      </c>
      <c r="BX233" s="264">
        <v>0</v>
      </c>
      <c r="BY233" s="264">
        <v>0</v>
      </c>
      <c r="BZ233" s="264">
        <v>0</v>
      </c>
      <c r="CA233" s="264">
        <v>0</v>
      </c>
      <c r="CB233" s="264">
        <v>0</v>
      </c>
      <c r="CC233" s="264">
        <v>55004.22</v>
      </c>
      <c r="CD233" s="264">
        <v>29582.019999999993</v>
      </c>
      <c r="CE233" s="264">
        <v>15346.879999999997</v>
      </c>
      <c r="CF233" s="577">
        <v>14615.189999999999</v>
      </c>
      <c r="CG233" s="264">
        <v>0</v>
      </c>
      <c r="CH233" s="264">
        <v>0</v>
      </c>
      <c r="CI233" s="264">
        <v>0</v>
      </c>
      <c r="CJ233" s="264">
        <v>0</v>
      </c>
      <c r="CK233" s="264">
        <v>0</v>
      </c>
      <c r="CL233" s="264">
        <v>0</v>
      </c>
      <c r="CM233" s="264">
        <v>0</v>
      </c>
      <c r="CN233" s="264">
        <v>0</v>
      </c>
      <c r="CO233" s="264">
        <v>0</v>
      </c>
      <c r="CP233" s="264">
        <v>0</v>
      </c>
      <c r="CQ233" s="264">
        <v>0</v>
      </c>
      <c r="CR233" s="264">
        <v>0</v>
      </c>
      <c r="CS233" s="264">
        <v>0</v>
      </c>
      <c r="CT233" s="264">
        <v>0</v>
      </c>
      <c r="CU233" s="264">
        <v>0</v>
      </c>
      <c r="CV233" s="264">
        <v>62408.800000000003</v>
      </c>
      <c r="CW233" s="264">
        <v>33923.910000000003</v>
      </c>
      <c r="CX233" s="264">
        <v>17142.100000000002</v>
      </c>
      <c r="CY233" s="577">
        <v>16209.839999999997</v>
      </c>
      <c r="CZ233" s="264">
        <v>0</v>
      </c>
      <c r="DA233" s="264">
        <v>0</v>
      </c>
      <c r="DB233" s="264">
        <v>0</v>
      </c>
      <c r="DC233" s="428">
        <f t="shared" si="3"/>
        <v>244232.95999999999</v>
      </c>
    </row>
    <row r="234" spans="1:107" x14ac:dyDescent="0.25">
      <c r="A234" s="297">
        <v>4094</v>
      </c>
      <c r="B234" s="347">
        <v>675406</v>
      </c>
      <c r="C234" s="297">
        <v>1026246</v>
      </c>
      <c r="D234" s="14">
        <v>1366563793</v>
      </c>
      <c r="F234" s="14" t="s">
        <v>925</v>
      </c>
      <c r="G234" s="14" t="str">
        <f>INDEX(FY2019_ALL_Targets!F:F,MATCH(B234,FY2019_ALL_Targets!B:B,0))</f>
        <v>MRSA Central</v>
      </c>
      <c r="H234" s="14" t="s">
        <v>3127</v>
      </c>
      <c r="I234" s="299" t="s">
        <v>158</v>
      </c>
      <c r="J234" s="299" t="s">
        <v>2344</v>
      </c>
      <c r="K234" s="299" t="s">
        <v>159</v>
      </c>
      <c r="L234" s="264">
        <v>0</v>
      </c>
      <c r="M234" s="264">
        <v>0</v>
      </c>
      <c r="N234" s="264">
        <v>0</v>
      </c>
      <c r="O234" s="264">
        <v>0</v>
      </c>
      <c r="P234" s="264">
        <v>0</v>
      </c>
      <c r="Q234" s="264">
        <v>0</v>
      </c>
      <c r="R234" s="264">
        <v>0</v>
      </c>
      <c r="S234" s="264">
        <v>0</v>
      </c>
      <c r="T234" s="264">
        <v>0</v>
      </c>
      <c r="U234" s="264">
        <v>0</v>
      </c>
      <c r="V234" s="264">
        <v>0</v>
      </c>
      <c r="W234" s="264">
        <v>0</v>
      </c>
      <c r="X234" s="264">
        <v>0</v>
      </c>
      <c r="Y234" s="264">
        <v>0</v>
      </c>
      <c r="Z234" s="264">
        <v>0</v>
      </c>
      <c r="AA234" s="577">
        <v>0</v>
      </c>
      <c r="AB234" s="264">
        <v>0</v>
      </c>
      <c r="AC234" s="264">
        <v>0</v>
      </c>
      <c r="AD234" s="264">
        <v>0</v>
      </c>
      <c r="AE234" s="264">
        <v>0</v>
      </c>
      <c r="AF234" s="264">
        <v>0</v>
      </c>
      <c r="AG234" s="264">
        <v>0</v>
      </c>
      <c r="AH234" s="264">
        <v>0</v>
      </c>
      <c r="AI234" s="264">
        <v>0</v>
      </c>
      <c r="AJ234" s="264">
        <v>0</v>
      </c>
      <c r="AK234" s="264">
        <v>0</v>
      </c>
      <c r="AL234" s="264">
        <v>0</v>
      </c>
      <c r="AM234" s="264">
        <v>0</v>
      </c>
      <c r="AN234" s="264">
        <v>0</v>
      </c>
      <c r="AO234" s="264">
        <v>0</v>
      </c>
      <c r="AP234" s="264">
        <v>0</v>
      </c>
      <c r="AQ234" s="264">
        <v>0</v>
      </c>
      <c r="AR234" s="264">
        <v>0</v>
      </c>
      <c r="AS234" s="264">
        <v>0</v>
      </c>
      <c r="AT234" s="577">
        <v>0</v>
      </c>
      <c r="AU234" s="264">
        <v>0</v>
      </c>
      <c r="AV234" s="264">
        <v>0</v>
      </c>
      <c r="AW234" s="264">
        <v>0</v>
      </c>
      <c r="AX234" s="264">
        <v>0</v>
      </c>
      <c r="AY234" s="264">
        <v>0</v>
      </c>
      <c r="AZ234" s="264">
        <v>0</v>
      </c>
      <c r="BA234" s="264">
        <v>0</v>
      </c>
      <c r="BB234" s="264">
        <v>0</v>
      </c>
      <c r="BC234" s="264">
        <v>0</v>
      </c>
      <c r="BD234" s="264">
        <v>0</v>
      </c>
      <c r="BE234" s="264">
        <v>0</v>
      </c>
      <c r="BF234" s="264">
        <v>0</v>
      </c>
      <c r="BG234" s="264">
        <v>0</v>
      </c>
      <c r="BH234" s="264">
        <v>0</v>
      </c>
      <c r="BI234" s="264">
        <v>0</v>
      </c>
      <c r="BJ234" s="264">
        <v>0</v>
      </c>
      <c r="BK234" s="264">
        <v>0</v>
      </c>
      <c r="BL234" s="264">
        <v>0</v>
      </c>
      <c r="BM234" s="577">
        <v>0</v>
      </c>
      <c r="BN234" s="264">
        <v>0</v>
      </c>
      <c r="BO234" s="264">
        <v>0</v>
      </c>
      <c r="BP234" s="264">
        <v>0</v>
      </c>
      <c r="BQ234" s="264">
        <v>8648.4599999999991</v>
      </c>
      <c r="BR234" s="264">
        <v>8722.98</v>
      </c>
      <c r="BS234" s="264">
        <v>9045.9</v>
      </c>
      <c r="BT234" s="264">
        <v>8896.8599999999988</v>
      </c>
      <c r="BU234" s="264">
        <v>8936.65</v>
      </c>
      <c r="BV234" s="264">
        <v>9038.9</v>
      </c>
      <c r="BW234" s="264">
        <v>8919.83</v>
      </c>
      <c r="BX234" s="264">
        <v>9006.7799999999988</v>
      </c>
      <c r="BY234" s="264">
        <v>9114.81</v>
      </c>
      <c r="BZ234" s="264">
        <v>8987.1799999999985</v>
      </c>
      <c r="CA234" s="264">
        <v>9044.5599999999977</v>
      </c>
      <c r="CB234" s="264">
        <v>9151.2099999999991</v>
      </c>
      <c r="CC234" s="264">
        <v>25077.33</v>
      </c>
      <c r="CD234" s="264">
        <v>19787.150000000005</v>
      </c>
      <c r="CE234" s="264">
        <v>15249.480000000001</v>
      </c>
      <c r="CF234" s="577">
        <v>16987.009999999998</v>
      </c>
      <c r="CG234" s="264">
        <v>0</v>
      </c>
      <c r="CH234" s="264">
        <v>0</v>
      </c>
      <c r="CI234" s="264">
        <v>0</v>
      </c>
      <c r="CJ234" s="264">
        <v>9799.3799999999992</v>
      </c>
      <c r="CK234" s="264">
        <v>9774.5399999999991</v>
      </c>
      <c r="CL234" s="264">
        <v>10399.679999999998</v>
      </c>
      <c r="CM234" s="264">
        <v>10424.519999999999</v>
      </c>
      <c r="CN234" s="264">
        <v>10106.39</v>
      </c>
      <c r="CO234" s="264">
        <v>10400.869999999999</v>
      </c>
      <c r="CP234" s="264">
        <v>10153.11</v>
      </c>
      <c r="CQ234" s="264">
        <v>10237.129999999999</v>
      </c>
      <c r="CR234" s="264">
        <v>10172.56</v>
      </c>
      <c r="CS234" s="264">
        <v>9946.64</v>
      </c>
      <c r="CT234" s="264">
        <v>10036.799999999999</v>
      </c>
      <c r="CU234" s="264">
        <v>10184.369999999999</v>
      </c>
      <c r="CV234" s="264">
        <v>28453.199999999997</v>
      </c>
      <c r="CW234" s="264">
        <v>22758.93</v>
      </c>
      <c r="CX234" s="264">
        <v>17170.150000000001</v>
      </c>
      <c r="CY234" s="577">
        <v>18850.439999999999</v>
      </c>
      <c r="CZ234" s="264">
        <v>0</v>
      </c>
      <c r="DA234" s="264">
        <v>0</v>
      </c>
      <c r="DB234" s="264">
        <v>0</v>
      </c>
      <c r="DC234" s="428">
        <f t="shared" si="3"/>
        <v>393483.80000000005</v>
      </c>
    </row>
    <row r="235" spans="1:107" x14ac:dyDescent="0.25">
      <c r="A235" s="311">
        <v>4332</v>
      </c>
      <c r="B235" s="347">
        <v>675407</v>
      </c>
      <c r="C235" s="311">
        <v>1026417</v>
      </c>
      <c r="D235" s="14">
        <v>1578968707</v>
      </c>
      <c r="F235" s="14" t="s">
        <v>923</v>
      </c>
      <c r="G235" s="14" t="str">
        <f>INDEX(FY2019_ALL_Targets!F:F,MATCH(B235,FY2019_ALL_Targets!B:B,0))</f>
        <v>Lubbock</v>
      </c>
      <c r="H235" s="14" t="s">
        <v>3138</v>
      </c>
      <c r="I235" s="312" t="s">
        <v>2789</v>
      </c>
      <c r="J235" s="312" t="s">
        <v>932</v>
      </c>
      <c r="K235" s="312" t="s">
        <v>2790</v>
      </c>
      <c r="L235" s="264">
        <v>3740.96</v>
      </c>
      <c r="M235" s="264">
        <v>3835.7200000000003</v>
      </c>
      <c r="N235" s="264">
        <v>3835.7200000000003</v>
      </c>
      <c r="O235" s="264">
        <v>3798.6400000000003</v>
      </c>
      <c r="P235" s="264">
        <v>3776.96</v>
      </c>
      <c r="Q235" s="264">
        <v>3658.9300000000003</v>
      </c>
      <c r="R235" s="264">
        <v>3747.22</v>
      </c>
      <c r="S235" s="264">
        <v>3722</v>
      </c>
      <c r="T235" s="264">
        <v>3945.84</v>
      </c>
      <c r="U235" s="264">
        <v>3780.3600000000006</v>
      </c>
      <c r="V235" s="264">
        <v>3814.1200000000003</v>
      </c>
      <c r="W235" s="264">
        <v>3863.1800000000003</v>
      </c>
      <c r="X235" s="264">
        <v>8337.7000000000007</v>
      </c>
      <c r="Y235" s="264">
        <v>10710.83</v>
      </c>
      <c r="Z235" s="264">
        <v>11206.84</v>
      </c>
      <c r="AA235" s="577">
        <v>9702.5700000000015</v>
      </c>
      <c r="AB235" s="264">
        <v>0</v>
      </c>
      <c r="AC235" s="264">
        <v>0</v>
      </c>
      <c r="AD235" s="264">
        <v>0</v>
      </c>
      <c r="AE235" s="264">
        <v>0</v>
      </c>
      <c r="AF235" s="264">
        <v>0</v>
      </c>
      <c r="AG235" s="264">
        <v>0</v>
      </c>
      <c r="AH235" s="264">
        <v>0</v>
      </c>
      <c r="AI235" s="264">
        <v>0</v>
      </c>
      <c r="AJ235" s="264">
        <v>0</v>
      </c>
      <c r="AK235" s="264">
        <v>0</v>
      </c>
      <c r="AL235" s="264">
        <v>0</v>
      </c>
      <c r="AM235" s="264">
        <v>0</v>
      </c>
      <c r="AN235" s="264">
        <v>0</v>
      </c>
      <c r="AO235" s="264">
        <v>0</v>
      </c>
      <c r="AP235" s="264">
        <v>0</v>
      </c>
      <c r="AQ235" s="264">
        <v>0</v>
      </c>
      <c r="AR235" s="264">
        <v>0</v>
      </c>
      <c r="AS235" s="264">
        <v>0</v>
      </c>
      <c r="AT235" s="577">
        <v>0</v>
      </c>
      <c r="AU235" s="264">
        <v>0</v>
      </c>
      <c r="AV235" s="264">
        <v>0</v>
      </c>
      <c r="AW235" s="264">
        <v>0</v>
      </c>
      <c r="AX235" s="264">
        <v>0</v>
      </c>
      <c r="AY235" s="264">
        <v>0</v>
      </c>
      <c r="AZ235" s="264">
        <v>0</v>
      </c>
      <c r="BA235" s="264">
        <v>0</v>
      </c>
      <c r="BB235" s="264">
        <v>0</v>
      </c>
      <c r="BC235" s="264">
        <v>0</v>
      </c>
      <c r="BD235" s="264">
        <v>0</v>
      </c>
      <c r="BE235" s="264">
        <v>0</v>
      </c>
      <c r="BF235" s="264">
        <v>0</v>
      </c>
      <c r="BG235" s="264">
        <v>0</v>
      </c>
      <c r="BH235" s="264">
        <v>0</v>
      </c>
      <c r="BI235" s="264">
        <v>0</v>
      </c>
      <c r="BJ235" s="264">
        <v>0</v>
      </c>
      <c r="BK235" s="264">
        <v>0</v>
      </c>
      <c r="BL235" s="264">
        <v>0</v>
      </c>
      <c r="BM235" s="577">
        <v>0</v>
      </c>
      <c r="BN235" s="264">
        <v>0</v>
      </c>
      <c r="BO235" s="264">
        <v>0</v>
      </c>
      <c r="BP235" s="264">
        <v>0</v>
      </c>
      <c r="BQ235" s="264">
        <v>3073.52</v>
      </c>
      <c r="BR235" s="264">
        <v>3118.8399999999997</v>
      </c>
      <c r="BS235" s="264">
        <v>3370.1600000000003</v>
      </c>
      <c r="BT235" s="264">
        <v>3312.48</v>
      </c>
      <c r="BU235" s="264">
        <v>3256</v>
      </c>
      <c r="BV235" s="264">
        <v>3357.75</v>
      </c>
      <c r="BW235" s="264">
        <v>3321.11</v>
      </c>
      <c r="BX235" s="264">
        <v>3462.7300000000005</v>
      </c>
      <c r="BY235" s="264">
        <v>3349.87</v>
      </c>
      <c r="BZ235" s="264">
        <v>3230.4400000000005</v>
      </c>
      <c r="CA235" s="264">
        <v>3439.8900000000003</v>
      </c>
      <c r="CB235" s="264">
        <v>3390.55</v>
      </c>
      <c r="CC235" s="264">
        <v>6986.2099999999991</v>
      </c>
      <c r="CD235" s="264">
        <v>9420.9600000000028</v>
      </c>
      <c r="CE235" s="264">
        <v>9941.66</v>
      </c>
      <c r="CF235" s="577">
        <v>8520.2000000000007</v>
      </c>
      <c r="CG235" s="264">
        <v>0</v>
      </c>
      <c r="CH235" s="264">
        <v>0</v>
      </c>
      <c r="CI235" s="264">
        <v>0</v>
      </c>
      <c r="CJ235" s="264">
        <v>0</v>
      </c>
      <c r="CK235" s="264">
        <v>0</v>
      </c>
      <c r="CL235" s="264">
        <v>0</v>
      </c>
      <c r="CM235" s="264">
        <v>0</v>
      </c>
      <c r="CN235" s="264">
        <v>0</v>
      </c>
      <c r="CO235" s="264">
        <v>0</v>
      </c>
      <c r="CP235" s="264">
        <v>0</v>
      </c>
      <c r="CQ235" s="264">
        <v>0</v>
      </c>
      <c r="CR235" s="264">
        <v>0</v>
      </c>
      <c r="CS235" s="264">
        <v>0</v>
      </c>
      <c r="CT235" s="264">
        <v>0</v>
      </c>
      <c r="CU235" s="264">
        <v>0</v>
      </c>
      <c r="CV235" s="264">
        <v>0</v>
      </c>
      <c r="CW235" s="264">
        <v>0</v>
      </c>
      <c r="CX235" s="264">
        <v>0</v>
      </c>
      <c r="CY235" s="577">
        <v>0</v>
      </c>
      <c r="CZ235" s="264">
        <v>0</v>
      </c>
      <c r="DA235" s="264">
        <v>0</v>
      </c>
      <c r="DB235" s="264">
        <v>0</v>
      </c>
      <c r="DC235" s="428">
        <f t="shared" si="3"/>
        <v>160029.96000000002</v>
      </c>
    </row>
    <row r="236" spans="1:107" x14ac:dyDescent="0.25">
      <c r="A236" s="313">
        <v>5051</v>
      </c>
      <c r="B236" s="347">
        <v>675409</v>
      </c>
      <c r="C236" s="313">
        <v>1026484</v>
      </c>
      <c r="D236" s="14">
        <v>1801160593</v>
      </c>
      <c r="F236" s="14" t="s">
        <v>920</v>
      </c>
      <c r="G236" s="14" t="str">
        <f>INDEX(FY2019_ALL_Targets!F:F,MATCH(B236,FY2019_ALL_Targets!B:B,0))</f>
        <v>Bexar</v>
      </c>
      <c r="H236" s="14" t="s">
        <v>3017</v>
      </c>
      <c r="I236" s="314" t="s">
        <v>249</v>
      </c>
      <c r="J236" s="314" t="s">
        <v>2298</v>
      </c>
      <c r="K236" s="314" t="s">
        <v>250</v>
      </c>
      <c r="L236" s="264">
        <v>0</v>
      </c>
      <c r="M236" s="264">
        <v>0</v>
      </c>
      <c r="N236" s="264">
        <v>0</v>
      </c>
      <c r="O236" s="264">
        <v>0</v>
      </c>
      <c r="P236" s="264">
        <v>0</v>
      </c>
      <c r="Q236" s="264">
        <v>0</v>
      </c>
      <c r="R236" s="264">
        <v>0</v>
      </c>
      <c r="S236" s="264">
        <v>0</v>
      </c>
      <c r="T236" s="264">
        <v>0</v>
      </c>
      <c r="U236" s="264">
        <v>0</v>
      </c>
      <c r="V236" s="264">
        <v>0</v>
      </c>
      <c r="W236" s="264">
        <v>0</v>
      </c>
      <c r="X236" s="264">
        <v>22426.669999999995</v>
      </c>
      <c r="Y236" s="264">
        <v>23603.21</v>
      </c>
      <c r="Z236" s="264">
        <v>22606.400000000001</v>
      </c>
      <c r="AA236" s="577">
        <v>29994.3</v>
      </c>
      <c r="AB236" s="264">
        <v>0</v>
      </c>
      <c r="AC236" s="264">
        <v>0</v>
      </c>
      <c r="AD236" s="264">
        <v>0</v>
      </c>
      <c r="AE236" s="264">
        <v>0</v>
      </c>
      <c r="AF236" s="264">
        <v>0</v>
      </c>
      <c r="AG236" s="264">
        <v>0</v>
      </c>
      <c r="AH236" s="264">
        <v>0</v>
      </c>
      <c r="AI236" s="264">
        <v>0</v>
      </c>
      <c r="AJ236" s="264">
        <v>0</v>
      </c>
      <c r="AK236" s="264">
        <v>0</v>
      </c>
      <c r="AL236" s="264">
        <v>0</v>
      </c>
      <c r="AM236" s="264">
        <v>0</v>
      </c>
      <c r="AN236" s="264">
        <v>0</v>
      </c>
      <c r="AO236" s="264">
        <v>0</v>
      </c>
      <c r="AP236" s="264">
        <v>0</v>
      </c>
      <c r="AQ236" s="264">
        <v>0</v>
      </c>
      <c r="AR236" s="264">
        <v>0</v>
      </c>
      <c r="AS236" s="264">
        <v>0</v>
      </c>
      <c r="AT236" s="577">
        <v>0</v>
      </c>
      <c r="AU236" s="264">
        <v>0</v>
      </c>
      <c r="AV236" s="264">
        <v>0</v>
      </c>
      <c r="AW236" s="264">
        <v>0</v>
      </c>
      <c r="AX236" s="264">
        <v>0</v>
      </c>
      <c r="AY236" s="264">
        <v>0</v>
      </c>
      <c r="AZ236" s="264">
        <v>0</v>
      </c>
      <c r="BA236" s="264">
        <v>0</v>
      </c>
      <c r="BB236" s="264">
        <v>0</v>
      </c>
      <c r="BC236" s="264">
        <v>0</v>
      </c>
      <c r="BD236" s="264">
        <v>0</v>
      </c>
      <c r="BE236" s="264">
        <v>0</v>
      </c>
      <c r="BF236" s="264">
        <v>0</v>
      </c>
      <c r="BG236" s="264">
        <v>0</v>
      </c>
      <c r="BH236" s="264">
        <v>0</v>
      </c>
      <c r="BI236" s="264">
        <v>0</v>
      </c>
      <c r="BJ236" s="264">
        <v>28803.85</v>
      </c>
      <c r="BK236" s="264">
        <v>30222.420000000002</v>
      </c>
      <c r="BL236" s="264">
        <v>29943.43</v>
      </c>
      <c r="BM236" s="577">
        <v>38734.39</v>
      </c>
      <c r="BN236" s="264">
        <v>0</v>
      </c>
      <c r="BO236" s="264">
        <v>0</v>
      </c>
      <c r="BP236" s="264">
        <v>0</v>
      </c>
      <c r="BQ236" s="264">
        <v>0</v>
      </c>
      <c r="BR236" s="264">
        <v>0</v>
      </c>
      <c r="BS236" s="264">
        <v>0</v>
      </c>
      <c r="BT236" s="264">
        <v>0</v>
      </c>
      <c r="BU236" s="264">
        <v>0</v>
      </c>
      <c r="BV236" s="264">
        <v>0</v>
      </c>
      <c r="BW236" s="264">
        <v>0</v>
      </c>
      <c r="BX236" s="264">
        <v>0</v>
      </c>
      <c r="BY236" s="264">
        <v>0</v>
      </c>
      <c r="BZ236" s="264">
        <v>0</v>
      </c>
      <c r="CA236" s="264">
        <v>0</v>
      </c>
      <c r="CB236" s="264">
        <v>0</v>
      </c>
      <c r="CC236" s="264">
        <v>49084.5</v>
      </c>
      <c r="CD236" s="264">
        <v>51212.67</v>
      </c>
      <c r="CE236" s="264">
        <v>51906</v>
      </c>
      <c r="CF236" s="577">
        <v>65547.03</v>
      </c>
      <c r="CG236" s="264">
        <v>0</v>
      </c>
      <c r="CH236" s="264">
        <v>0</v>
      </c>
      <c r="CI236" s="264">
        <v>0</v>
      </c>
      <c r="CJ236" s="264">
        <v>0</v>
      </c>
      <c r="CK236" s="264">
        <v>0</v>
      </c>
      <c r="CL236" s="264">
        <v>0</v>
      </c>
      <c r="CM236" s="264">
        <v>0</v>
      </c>
      <c r="CN236" s="264">
        <v>0</v>
      </c>
      <c r="CO236" s="264">
        <v>0</v>
      </c>
      <c r="CP236" s="264">
        <v>0</v>
      </c>
      <c r="CQ236" s="264">
        <v>0</v>
      </c>
      <c r="CR236" s="264">
        <v>0</v>
      </c>
      <c r="CS236" s="264">
        <v>0</v>
      </c>
      <c r="CT236" s="264">
        <v>0</v>
      </c>
      <c r="CU236" s="264">
        <v>0</v>
      </c>
      <c r="CV236" s="264">
        <v>0</v>
      </c>
      <c r="CW236" s="264">
        <v>0</v>
      </c>
      <c r="CX236" s="264">
        <v>0</v>
      </c>
      <c r="CY236" s="577">
        <v>0</v>
      </c>
      <c r="CZ236" s="264">
        <v>0</v>
      </c>
      <c r="DA236" s="264">
        <v>0</v>
      </c>
      <c r="DB236" s="264">
        <v>0</v>
      </c>
      <c r="DC236" s="428">
        <f t="shared" si="3"/>
        <v>444084.87</v>
      </c>
    </row>
    <row r="237" spans="1:107" x14ac:dyDescent="0.25">
      <c r="A237" s="297">
        <v>4738</v>
      </c>
      <c r="B237" s="347">
        <v>675414</v>
      </c>
      <c r="C237" s="297">
        <v>1027060</v>
      </c>
      <c r="D237" s="14">
        <v>1740301175</v>
      </c>
      <c r="F237" s="14" t="s">
        <v>1003</v>
      </c>
      <c r="G237" s="14" t="str">
        <f>INDEX(FY2019_ALL_Targets!F:F,MATCH(B237,FY2019_ALL_Targets!B:B,0))</f>
        <v>Hidalgo</v>
      </c>
      <c r="H237" s="14" t="s">
        <v>3026</v>
      </c>
      <c r="I237" s="299" t="s">
        <v>2906</v>
      </c>
      <c r="J237" s="299" t="s">
        <v>1050</v>
      </c>
      <c r="K237" s="299" t="s">
        <v>208</v>
      </c>
      <c r="L237" s="264">
        <v>0</v>
      </c>
      <c r="M237" s="264">
        <v>0</v>
      </c>
      <c r="N237" s="264">
        <v>0</v>
      </c>
      <c r="O237" s="264">
        <v>0</v>
      </c>
      <c r="P237" s="264">
        <v>0</v>
      </c>
      <c r="Q237" s="264">
        <v>0</v>
      </c>
      <c r="R237" s="264">
        <v>0</v>
      </c>
      <c r="S237" s="264">
        <v>0</v>
      </c>
      <c r="T237" s="264">
        <v>0</v>
      </c>
      <c r="U237" s="264">
        <v>0</v>
      </c>
      <c r="V237" s="264">
        <v>0</v>
      </c>
      <c r="W237" s="264">
        <v>0</v>
      </c>
      <c r="X237" s="264">
        <v>0</v>
      </c>
      <c r="Y237" s="264">
        <v>0</v>
      </c>
      <c r="Z237" s="264">
        <v>0</v>
      </c>
      <c r="AA237" s="577">
        <v>0</v>
      </c>
      <c r="AB237" s="264">
        <v>0</v>
      </c>
      <c r="AC237" s="264">
        <v>0</v>
      </c>
      <c r="AD237" s="264">
        <v>0</v>
      </c>
      <c r="AE237" s="264">
        <v>0</v>
      </c>
      <c r="AF237" s="264">
        <v>0</v>
      </c>
      <c r="AG237" s="264">
        <v>0</v>
      </c>
      <c r="AH237" s="264">
        <v>0</v>
      </c>
      <c r="AI237" s="264">
        <v>0</v>
      </c>
      <c r="AJ237" s="264">
        <v>0</v>
      </c>
      <c r="AK237" s="264">
        <v>0</v>
      </c>
      <c r="AL237" s="264">
        <v>0</v>
      </c>
      <c r="AM237" s="264">
        <v>0</v>
      </c>
      <c r="AN237" s="264">
        <v>0</v>
      </c>
      <c r="AO237" s="264">
        <v>0</v>
      </c>
      <c r="AP237" s="264">
        <v>0</v>
      </c>
      <c r="AQ237" s="264">
        <v>23286.27</v>
      </c>
      <c r="AR237" s="264">
        <v>18816.3</v>
      </c>
      <c r="AS237" s="264">
        <v>18899.87</v>
      </c>
      <c r="AT237" s="577">
        <v>19206.559999999998</v>
      </c>
      <c r="AU237" s="264">
        <v>0</v>
      </c>
      <c r="AV237" s="264">
        <v>0</v>
      </c>
      <c r="AW237" s="264">
        <v>0</v>
      </c>
      <c r="AX237" s="264">
        <v>0</v>
      </c>
      <c r="AY237" s="264">
        <v>0</v>
      </c>
      <c r="AZ237" s="264">
        <v>0</v>
      </c>
      <c r="BA237" s="264">
        <v>0</v>
      </c>
      <c r="BB237" s="264">
        <v>0</v>
      </c>
      <c r="BC237" s="264">
        <v>0</v>
      </c>
      <c r="BD237" s="264">
        <v>0</v>
      </c>
      <c r="BE237" s="264">
        <v>0</v>
      </c>
      <c r="BF237" s="264">
        <v>0</v>
      </c>
      <c r="BG237" s="264">
        <v>0</v>
      </c>
      <c r="BH237" s="264">
        <v>0</v>
      </c>
      <c r="BI237" s="264">
        <v>0</v>
      </c>
      <c r="BJ237" s="264">
        <v>27278.79</v>
      </c>
      <c r="BK237" s="264">
        <v>21639.14</v>
      </c>
      <c r="BL237" s="264">
        <v>21026.070000000003</v>
      </c>
      <c r="BM237" s="577">
        <v>20588.22</v>
      </c>
      <c r="BN237" s="264">
        <v>0</v>
      </c>
      <c r="BO237" s="264">
        <v>0</v>
      </c>
      <c r="BP237" s="264">
        <v>0</v>
      </c>
      <c r="BQ237" s="264">
        <v>0</v>
      </c>
      <c r="BR237" s="264">
        <v>0</v>
      </c>
      <c r="BS237" s="264">
        <v>0</v>
      </c>
      <c r="BT237" s="264">
        <v>0</v>
      </c>
      <c r="BU237" s="264">
        <v>0</v>
      </c>
      <c r="BV237" s="264">
        <v>0</v>
      </c>
      <c r="BW237" s="264">
        <v>0</v>
      </c>
      <c r="BX237" s="264">
        <v>0</v>
      </c>
      <c r="BY237" s="264">
        <v>0</v>
      </c>
      <c r="BZ237" s="264">
        <v>0</v>
      </c>
      <c r="CA237" s="264">
        <v>0</v>
      </c>
      <c r="CB237" s="264">
        <v>0</v>
      </c>
      <c r="CC237" s="264">
        <v>35449.049999999996</v>
      </c>
      <c r="CD237" s="264">
        <v>30959.970000000005</v>
      </c>
      <c r="CE237" s="264">
        <v>32707.620000000003</v>
      </c>
      <c r="CF237" s="577">
        <v>30968.53</v>
      </c>
      <c r="CG237" s="264">
        <v>0</v>
      </c>
      <c r="CH237" s="264">
        <v>0</v>
      </c>
      <c r="CI237" s="264">
        <v>0</v>
      </c>
      <c r="CJ237" s="264">
        <v>0</v>
      </c>
      <c r="CK237" s="264">
        <v>0</v>
      </c>
      <c r="CL237" s="264">
        <v>0</v>
      </c>
      <c r="CM237" s="264">
        <v>0</v>
      </c>
      <c r="CN237" s="264">
        <v>0</v>
      </c>
      <c r="CO237" s="264">
        <v>0</v>
      </c>
      <c r="CP237" s="264">
        <v>0</v>
      </c>
      <c r="CQ237" s="264">
        <v>0</v>
      </c>
      <c r="CR237" s="264">
        <v>0</v>
      </c>
      <c r="CS237" s="264">
        <v>0</v>
      </c>
      <c r="CT237" s="264">
        <v>0</v>
      </c>
      <c r="CU237" s="264">
        <v>0</v>
      </c>
      <c r="CV237" s="264">
        <v>0</v>
      </c>
      <c r="CW237" s="264">
        <v>0</v>
      </c>
      <c r="CX237" s="264">
        <v>0</v>
      </c>
      <c r="CY237" s="577">
        <v>0</v>
      </c>
      <c r="CZ237" s="264">
        <v>0</v>
      </c>
      <c r="DA237" s="264">
        <v>0</v>
      </c>
      <c r="DB237" s="264">
        <v>0</v>
      </c>
      <c r="DC237" s="428">
        <f t="shared" si="3"/>
        <v>300826.39</v>
      </c>
    </row>
    <row r="238" spans="1:107" x14ac:dyDescent="0.25">
      <c r="A238" s="297">
        <v>4223</v>
      </c>
      <c r="B238" s="347">
        <v>675418</v>
      </c>
      <c r="C238" s="297">
        <v>1026751</v>
      </c>
      <c r="D238" s="14">
        <v>1629466909</v>
      </c>
      <c r="F238" s="14" t="s">
        <v>941</v>
      </c>
      <c r="G238" s="14" t="str">
        <f>INDEX(FY2019_ALL_Targets!F:F,MATCH(B238,FY2019_ALL_Targets!B:B,0))</f>
        <v>Dallas</v>
      </c>
      <c r="H238" s="14" t="s">
        <v>3013</v>
      </c>
      <c r="I238" s="299" t="s">
        <v>447</v>
      </c>
      <c r="J238" s="299" t="s">
        <v>945</v>
      </c>
      <c r="K238" s="299" t="s">
        <v>448</v>
      </c>
      <c r="L238" s="264">
        <v>0</v>
      </c>
      <c r="M238" s="264">
        <v>0</v>
      </c>
      <c r="N238" s="264">
        <v>0</v>
      </c>
      <c r="O238" s="264">
        <v>0</v>
      </c>
      <c r="P238" s="264">
        <v>0</v>
      </c>
      <c r="Q238" s="264">
        <v>0</v>
      </c>
      <c r="R238" s="264">
        <v>0</v>
      </c>
      <c r="S238" s="264">
        <v>0</v>
      </c>
      <c r="T238" s="264">
        <v>0</v>
      </c>
      <c r="U238" s="264">
        <v>0</v>
      </c>
      <c r="V238" s="264">
        <v>0</v>
      </c>
      <c r="W238" s="264">
        <v>0</v>
      </c>
      <c r="X238" s="264">
        <v>0</v>
      </c>
      <c r="Y238" s="264">
        <v>0</v>
      </c>
      <c r="Z238" s="264">
        <v>0</v>
      </c>
      <c r="AA238" s="577">
        <v>0</v>
      </c>
      <c r="AB238" s="264">
        <v>0</v>
      </c>
      <c r="AC238" s="264">
        <v>0</v>
      </c>
      <c r="AD238" s="264">
        <v>0</v>
      </c>
      <c r="AE238" s="264">
        <v>0</v>
      </c>
      <c r="AF238" s="264">
        <v>0</v>
      </c>
      <c r="AG238" s="264">
        <v>0</v>
      </c>
      <c r="AH238" s="264">
        <v>0</v>
      </c>
      <c r="AI238" s="264">
        <v>0</v>
      </c>
      <c r="AJ238" s="264">
        <v>0</v>
      </c>
      <c r="AK238" s="264">
        <v>0</v>
      </c>
      <c r="AL238" s="264">
        <v>0</v>
      </c>
      <c r="AM238" s="264">
        <v>0</v>
      </c>
      <c r="AN238" s="264">
        <v>0</v>
      </c>
      <c r="AO238" s="264">
        <v>0</v>
      </c>
      <c r="AP238" s="264">
        <v>0</v>
      </c>
      <c r="AQ238" s="264">
        <v>0</v>
      </c>
      <c r="AR238" s="264">
        <v>0</v>
      </c>
      <c r="AS238" s="264">
        <v>0</v>
      </c>
      <c r="AT238" s="577">
        <v>0</v>
      </c>
      <c r="AU238" s="264">
        <v>0</v>
      </c>
      <c r="AV238" s="264">
        <v>0</v>
      </c>
      <c r="AW238" s="264">
        <v>0</v>
      </c>
      <c r="AX238" s="264">
        <v>19868.939999999999</v>
      </c>
      <c r="AY238" s="264">
        <v>20272.98</v>
      </c>
      <c r="AZ238" s="264">
        <v>21414.12</v>
      </c>
      <c r="BA238" s="264">
        <v>21457.8</v>
      </c>
      <c r="BB238" s="264">
        <v>20810.79</v>
      </c>
      <c r="BC238" s="264">
        <v>21360.57</v>
      </c>
      <c r="BD238" s="264">
        <v>19863.09</v>
      </c>
      <c r="BE238" s="264">
        <v>21820.67</v>
      </c>
      <c r="BF238" s="264">
        <v>20457.04</v>
      </c>
      <c r="BG238" s="264">
        <v>19453.55</v>
      </c>
      <c r="BH238" s="264">
        <v>19670.969999999998</v>
      </c>
      <c r="BI238" s="264">
        <v>19813.77</v>
      </c>
      <c r="BJ238" s="264">
        <v>45096</v>
      </c>
      <c r="BK238" s="264">
        <v>47187.460000000006</v>
      </c>
      <c r="BL238" s="264">
        <v>60548.87</v>
      </c>
      <c r="BM238" s="577">
        <v>46032.92</v>
      </c>
      <c r="BN238" s="264">
        <v>0</v>
      </c>
      <c r="BO238" s="264">
        <v>0</v>
      </c>
      <c r="BP238" s="264">
        <v>0</v>
      </c>
      <c r="BQ238" s="264">
        <v>12366.9</v>
      </c>
      <c r="BR238" s="264">
        <v>12241.32</v>
      </c>
      <c r="BS238" s="264">
        <v>13316.939999999999</v>
      </c>
      <c r="BT238" s="264">
        <v>13114.92</v>
      </c>
      <c r="BU238" s="264">
        <v>12860.539999999999</v>
      </c>
      <c r="BV238" s="264">
        <v>13426.489999999998</v>
      </c>
      <c r="BW238" s="264">
        <v>12495.36</v>
      </c>
      <c r="BX238" s="264">
        <v>13627.779999999999</v>
      </c>
      <c r="BY238" s="264">
        <v>12713.85</v>
      </c>
      <c r="BZ238" s="264">
        <v>12423.48</v>
      </c>
      <c r="CA238" s="264">
        <v>12572.21</v>
      </c>
      <c r="CB238" s="264">
        <v>12312.390000000001</v>
      </c>
      <c r="CC238" s="264">
        <v>27784.000000000004</v>
      </c>
      <c r="CD238" s="264">
        <v>29221.52</v>
      </c>
      <c r="CE238" s="264">
        <v>37834.299999999996</v>
      </c>
      <c r="CF238" s="577">
        <v>29151.039999999994</v>
      </c>
      <c r="CG238" s="264">
        <v>0</v>
      </c>
      <c r="CH238" s="264">
        <v>0</v>
      </c>
      <c r="CI238" s="264">
        <v>0</v>
      </c>
      <c r="CJ238" s="264">
        <v>0</v>
      </c>
      <c r="CK238" s="264">
        <v>0</v>
      </c>
      <c r="CL238" s="264">
        <v>0</v>
      </c>
      <c r="CM238" s="264">
        <v>0</v>
      </c>
      <c r="CN238" s="264">
        <v>0</v>
      </c>
      <c r="CO238" s="264">
        <v>0</v>
      </c>
      <c r="CP238" s="264">
        <v>0</v>
      </c>
      <c r="CQ238" s="264">
        <v>0</v>
      </c>
      <c r="CR238" s="264">
        <v>0</v>
      </c>
      <c r="CS238" s="264">
        <v>0</v>
      </c>
      <c r="CT238" s="264">
        <v>0</v>
      </c>
      <c r="CU238" s="264">
        <v>0</v>
      </c>
      <c r="CV238" s="264">
        <v>0</v>
      </c>
      <c r="CW238" s="264">
        <v>0</v>
      </c>
      <c r="CX238" s="264">
        <v>0</v>
      </c>
      <c r="CY238" s="577">
        <v>0</v>
      </c>
      <c r="CZ238" s="264">
        <v>0</v>
      </c>
      <c r="DA238" s="264">
        <v>0</v>
      </c>
      <c r="DB238" s="264">
        <v>0</v>
      </c>
      <c r="DC238" s="428">
        <f t="shared" si="3"/>
        <v>722592.58000000007</v>
      </c>
    </row>
    <row r="239" spans="1:107" x14ac:dyDescent="0.25">
      <c r="A239" s="297">
        <v>4751</v>
      </c>
      <c r="B239" s="347">
        <v>675420</v>
      </c>
      <c r="C239" s="297">
        <v>1026698</v>
      </c>
      <c r="D239" s="14">
        <v>1528189008</v>
      </c>
      <c r="F239" s="14" t="s">
        <v>930</v>
      </c>
      <c r="G239" s="14" t="str">
        <f>INDEX(FY2019_ALL_Targets!F:F,MATCH(B239,FY2019_ALL_Targets!B:B,0))</f>
        <v>Harris</v>
      </c>
      <c r="H239" s="14" t="s">
        <v>3010</v>
      </c>
      <c r="I239" s="299" t="s">
        <v>209</v>
      </c>
      <c r="J239" s="299" t="s">
        <v>995</v>
      </c>
      <c r="K239" s="299" t="s">
        <v>210</v>
      </c>
      <c r="L239" s="264">
        <v>7441.98</v>
      </c>
      <c r="M239" s="264">
        <v>7662.4100000000008</v>
      </c>
      <c r="N239" s="264">
        <v>8379.630000000001</v>
      </c>
      <c r="O239" s="264">
        <v>8448.7199999999993</v>
      </c>
      <c r="P239" s="264">
        <v>7952.75</v>
      </c>
      <c r="Q239" s="264">
        <v>8232.25</v>
      </c>
      <c r="R239" s="264">
        <v>8045.9800000000005</v>
      </c>
      <c r="S239" s="264">
        <v>8487.81</v>
      </c>
      <c r="T239" s="264">
        <v>8009.68</v>
      </c>
      <c r="U239" s="264">
        <v>7955.95</v>
      </c>
      <c r="V239" s="264">
        <v>7739.55</v>
      </c>
      <c r="W239" s="264">
        <v>8022.15</v>
      </c>
      <c r="X239" s="264">
        <v>17131.2</v>
      </c>
      <c r="Y239" s="264">
        <v>23270.960000000003</v>
      </c>
      <c r="Z239" s="264">
        <v>24343.699999999997</v>
      </c>
      <c r="AA239" s="577">
        <v>23567.889999999996</v>
      </c>
      <c r="AB239" s="264">
        <v>0</v>
      </c>
      <c r="AC239" s="264">
        <v>0</v>
      </c>
      <c r="AD239" s="264">
        <v>0</v>
      </c>
      <c r="AE239" s="264">
        <v>0</v>
      </c>
      <c r="AF239" s="264">
        <v>0</v>
      </c>
      <c r="AG239" s="264">
        <v>0</v>
      </c>
      <c r="AH239" s="264">
        <v>0</v>
      </c>
      <c r="AI239" s="264">
        <v>0</v>
      </c>
      <c r="AJ239" s="264">
        <v>0</v>
      </c>
      <c r="AK239" s="264">
        <v>0</v>
      </c>
      <c r="AL239" s="264">
        <v>0</v>
      </c>
      <c r="AM239" s="264">
        <v>0</v>
      </c>
      <c r="AN239" s="264">
        <v>0</v>
      </c>
      <c r="AO239" s="264">
        <v>0</v>
      </c>
      <c r="AP239" s="264">
        <v>0</v>
      </c>
      <c r="AQ239" s="264">
        <v>0</v>
      </c>
      <c r="AR239" s="264">
        <v>0</v>
      </c>
      <c r="AS239" s="264">
        <v>0</v>
      </c>
      <c r="AT239" s="577">
        <v>0</v>
      </c>
      <c r="AU239" s="264">
        <v>0</v>
      </c>
      <c r="AV239" s="264">
        <v>0</v>
      </c>
      <c r="AW239" s="264">
        <v>0</v>
      </c>
      <c r="AX239" s="264">
        <v>4543.49</v>
      </c>
      <c r="AY239" s="264">
        <v>4586.26</v>
      </c>
      <c r="AZ239" s="264">
        <v>4800.1100000000006</v>
      </c>
      <c r="BA239" s="264">
        <v>4786.95</v>
      </c>
      <c r="BB239" s="264">
        <v>4676.75</v>
      </c>
      <c r="BC239" s="264">
        <v>4758</v>
      </c>
      <c r="BD239" s="264">
        <v>4639.8</v>
      </c>
      <c r="BE239" s="264">
        <v>4544.66</v>
      </c>
      <c r="BF239" s="264">
        <v>4592.33</v>
      </c>
      <c r="BG239" s="264">
        <v>4359.5200000000004</v>
      </c>
      <c r="BH239" s="264">
        <v>4333.62</v>
      </c>
      <c r="BI239" s="264">
        <v>4442.59</v>
      </c>
      <c r="BJ239" s="264">
        <v>10161.6</v>
      </c>
      <c r="BK239" s="264">
        <v>13451.010000000002</v>
      </c>
      <c r="BL239" s="264">
        <v>13697.739999999998</v>
      </c>
      <c r="BM239" s="577">
        <v>13055.700000000003</v>
      </c>
      <c r="BN239" s="264">
        <v>0</v>
      </c>
      <c r="BO239" s="264">
        <v>0</v>
      </c>
      <c r="BP239" s="264">
        <v>0</v>
      </c>
      <c r="BQ239" s="264">
        <v>0</v>
      </c>
      <c r="BR239" s="264">
        <v>0</v>
      </c>
      <c r="BS239" s="264">
        <v>0</v>
      </c>
      <c r="BT239" s="264">
        <v>0</v>
      </c>
      <c r="BU239" s="264">
        <v>0</v>
      </c>
      <c r="BV239" s="264">
        <v>0</v>
      </c>
      <c r="BW239" s="264">
        <v>0</v>
      </c>
      <c r="BX239" s="264">
        <v>0</v>
      </c>
      <c r="BY239" s="264">
        <v>0</v>
      </c>
      <c r="BZ239" s="264">
        <v>0</v>
      </c>
      <c r="CA239" s="264">
        <v>0</v>
      </c>
      <c r="CB239" s="264">
        <v>0</v>
      </c>
      <c r="CC239" s="264">
        <v>0</v>
      </c>
      <c r="CD239" s="264">
        <v>0</v>
      </c>
      <c r="CE239" s="264">
        <v>0</v>
      </c>
      <c r="CF239" s="577">
        <v>0</v>
      </c>
      <c r="CG239" s="264">
        <v>0</v>
      </c>
      <c r="CH239" s="264">
        <v>0</v>
      </c>
      <c r="CI239" s="264">
        <v>0</v>
      </c>
      <c r="CJ239" s="264">
        <v>11274.83</v>
      </c>
      <c r="CK239" s="264">
        <v>11538.03</v>
      </c>
      <c r="CL239" s="264">
        <v>12666.5</v>
      </c>
      <c r="CM239" s="264">
        <v>12715.85</v>
      </c>
      <c r="CN239" s="264">
        <v>12207</v>
      </c>
      <c r="CO239" s="264">
        <v>12678.25</v>
      </c>
      <c r="CP239" s="264">
        <v>12305.94</v>
      </c>
      <c r="CQ239" s="264">
        <v>13113.630000000001</v>
      </c>
      <c r="CR239" s="264">
        <v>12153.23</v>
      </c>
      <c r="CS239" s="264">
        <v>12273.689999999999</v>
      </c>
      <c r="CT239" s="264">
        <v>12143.8</v>
      </c>
      <c r="CU239" s="264">
        <v>12539.25</v>
      </c>
      <c r="CV239" s="264">
        <v>25881.600000000002</v>
      </c>
      <c r="CW239" s="264">
        <v>35525.289999999994</v>
      </c>
      <c r="CX239" s="264">
        <v>37246.75</v>
      </c>
      <c r="CY239" s="577">
        <v>36719.479999999996</v>
      </c>
      <c r="CZ239" s="264">
        <v>0</v>
      </c>
      <c r="DA239" s="264">
        <v>0</v>
      </c>
      <c r="DB239" s="264">
        <v>0</v>
      </c>
      <c r="DC239" s="428">
        <f t="shared" si="3"/>
        <v>573105.85999999987</v>
      </c>
    </row>
    <row r="240" spans="1:107" x14ac:dyDescent="0.25">
      <c r="A240" s="313">
        <v>4995</v>
      </c>
      <c r="B240" s="347">
        <v>675421</v>
      </c>
      <c r="C240" s="313">
        <v>1013355</v>
      </c>
      <c r="D240" s="14">
        <v>1730201708</v>
      </c>
      <c r="F240" s="14" t="s">
        <v>1003</v>
      </c>
      <c r="G240" s="14" t="str">
        <f>INDEX(FY2019_ALL_Targets!F:F,MATCH(B240,FY2019_ALL_Targets!B:B,0))</f>
        <v>Hidalgo</v>
      </c>
      <c r="H240" s="14" t="s">
        <v>3018</v>
      </c>
      <c r="I240" s="314" t="s">
        <v>636</v>
      </c>
      <c r="J240" s="314" t="s">
        <v>1052</v>
      </c>
      <c r="K240" s="314" t="s">
        <v>2962</v>
      </c>
      <c r="L240" s="264">
        <v>0</v>
      </c>
      <c r="M240" s="264">
        <v>0</v>
      </c>
      <c r="N240" s="264">
        <v>0</v>
      </c>
      <c r="O240" s="264">
        <v>0</v>
      </c>
      <c r="P240" s="264">
        <v>0</v>
      </c>
      <c r="Q240" s="264">
        <v>0</v>
      </c>
      <c r="R240" s="264">
        <v>0</v>
      </c>
      <c r="S240" s="264">
        <v>0</v>
      </c>
      <c r="T240" s="264">
        <v>0</v>
      </c>
      <c r="U240" s="264">
        <v>0</v>
      </c>
      <c r="V240" s="264">
        <v>0</v>
      </c>
      <c r="W240" s="264">
        <v>0</v>
      </c>
      <c r="X240" s="264">
        <v>0</v>
      </c>
      <c r="Y240" s="264">
        <v>0</v>
      </c>
      <c r="Z240" s="264">
        <v>0</v>
      </c>
      <c r="AA240" s="577">
        <v>0</v>
      </c>
      <c r="AB240" s="264">
        <v>0</v>
      </c>
      <c r="AC240" s="264">
        <v>0</v>
      </c>
      <c r="AD240" s="264">
        <v>0</v>
      </c>
      <c r="AE240" s="264">
        <v>0</v>
      </c>
      <c r="AF240" s="264">
        <v>0</v>
      </c>
      <c r="AG240" s="264">
        <v>0</v>
      </c>
      <c r="AH240" s="264">
        <v>0</v>
      </c>
      <c r="AI240" s="264">
        <v>0</v>
      </c>
      <c r="AJ240" s="264">
        <v>0</v>
      </c>
      <c r="AK240" s="264">
        <v>0</v>
      </c>
      <c r="AL240" s="264">
        <v>0</v>
      </c>
      <c r="AM240" s="264">
        <v>0</v>
      </c>
      <c r="AN240" s="264">
        <v>0</v>
      </c>
      <c r="AO240" s="264">
        <v>0</v>
      </c>
      <c r="AP240" s="264">
        <v>0</v>
      </c>
      <c r="AQ240" s="264">
        <v>24870.370000000003</v>
      </c>
      <c r="AR240" s="264">
        <v>19951.309999999994</v>
      </c>
      <c r="AS240" s="264">
        <v>16126.460000000001</v>
      </c>
      <c r="AT240" s="577">
        <v>20180.600000000002</v>
      </c>
      <c r="AU240" s="264">
        <v>0</v>
      </c>
      <c r="AV240" s="264">
        <v>0</v>
      </c>
      <c r="AW240" s="264">
        <v>0</v>
      </c>
      <c r="AX240" s="264">
        <v>0</v>
      </c>
      <c r="AY240" s="264">
        <v>0</v>
      </c>
      <c r="AZ240" s="264">
        <v>0</v>
      </c>
      <c r="BA240" s="264">
        <v>0</v>
      </c>
      <c r="BB240" s="264">
        <v>0</v>
      </c>
      <c r="BC240" s="264">
        <v>0</v>
      </c>
      <c r="BD240" s="264">
        <v>0</v>
      </c>
      <c r="BE240" s="264">
        <v>0</v>
      </c>
      <c r="BF240" s="264">
        <v>0</v>
      </c>
      <c r="BG240" s="264">
        <v>0</v>
      </c>
      <c r="BH240" s="264">
        <v>0</v>
      </c>
      <c r="BI240" s="264">
        <v>0</v>
      </c>
      <c r="BJ240" s="264">
        <v>29134.489999999998</v>
      </c>
      <c r="BK240" s="264">
        <v>22942.95</v>
      </c>
      <c r="BL240" s="264">
        <v>17924.400000000001</v>
      </c>
      <c r="BM240" s="577">
        <v>21677.039999999997</v>
      </c>
      <c r="BN240" s="264">
        <v>0</v>
      </c>
      <c r="BO240" s="264">
        <v>0</v>
      </c>
      <c r="BP240" s="264">
        <v>0</v>
      </c>
      <c r="BQ240" s="264">
        <v>0</v>
      </c>
      <c r="BR240" s="264">
        <v>0</v>
      </c>
      <c r="BS240" s="264">
        <v>0</v>
      </c>
      <c r="BT240" s="264">
        <v>0</v>
      </c>
      <c r="BU240" s="264">
        <v>0</v>
      </c>
      <c r="BV240" s="264">
        <v>0</v>
      </c>
      <c r="BW240" s="264">
        <v>0</v>
      </c>
      <c r="BX240" s="264">
        <v>0</v>
      </c>
      <c r="BY240" s="264">
        <v>0</v>
      </c>
      <c r="BZ240" s="264">
        <v>0</v>
      </c>
      <c r="CA240" s="264">
        <v>0</v>
      </c>
      <c r="CB240" s="264">
        <v>0</v>
      </c>
      <c r="CC240" s="264">
        <v>37860.55000000001</v>
      </c>
      <c r="CD240" s="264">
        <v>32837.929999999993</v>
      </c>
      <c r="CE240" s="264">
        <v>28132.98</v>
      </c>
      <c r="CF240" s="577">
        <v>32592.639999999999</v>
      </c>
      <c r="CG240" s="264">
        <v>0</v>
      </c>
      <c r="CH240" s="264">
        <v>0</v>
      </c>
      <c r="CI240" s="264">
        <v>0</v>
      </c>
      <c r="CJ240" s="264">
        <v>0</v>
      </c>
      <c r="CK240" s="264">
        <v>0</v>
      </c>
      <c r="CL240" s="264">
        <v>0</v>
      </c>
      <c r="CM240" s="264">
        <v>0</v>
      </c>
      <c r="CN240" s="264">
        <v>0</v>
      </c>
      <c r="CO240" s="264">
        <v>0</v>
      </c>
      <c r="CP240" s="264">
        <v>0</v>
      </c>
      <c r="CQ240" s="264">
        <v>0</v>
      </c>
      <c r="CR240" s="264">
        <v>0</v>
      </c>
      <c r="CS240" s="264">
        <v>0</v>
      </c>
      <c r="CT240" s="264">
        <v>0</v>
      </c>
      <c r="CU240" s="264">
        <v>0</v>
      </c>
      <c r="CV240" s="264">
        <v>0</v>
      </c>
      <c r="CW240" s="264">
        <v>0</v>
      </c>
      <c r="CX240" s="264">
        <v>0</v>
      </c>
      <c r="CY240" s="577">
        <v>0</v>
      </c>
      <c r="CZ240" s="264">
        <v>0</v>
      </c>
      <c r="DA240" s="264">
        <v>0</v>
      </c>
      <c r="DB240" s="264">
        <v>0</v>
      </c>
      <c r="DC240" s="428">
        <f t="shared" si="3"/>
        <v>304231.72000000003</v>
      </c>
    </row>
    <row r="241" spans="1:107" x14ac:dyDescent="0.25">
      <c r="A241" s="311">
        <v>4811</v>
      </c>
      <c r="B241" s="347">
        <v>675423</v>
      </c>
      <c r="C241" s="311">
        <v>1026516</v>
      </c>
      <c r="D241" s="14">
        <v>1326436189</v>
      </c>
      <c r="F241" s="14" t="s">
        <v>930</v>
      </c>
      <c r="G241" s="14" t="str">
        <f>INDEX(FY2019_ALL_Targets!F:F,MATCH(B241,FY2019_ALL_Targets!B:B,0))</f>
        <v>Harris</v>
      </c>
      <c r="H241" s="14" t="s">
        <v>3016</v>
      </c>
      <c r="I241" s="312" t="s">
        <v>597</v>
      </c>
      <c r="J241" s="312" t="s">
        <v>982</v>
      </c>
      <c r="K241" s="312" t="s">
        <v>598</v>
      </c>
      <c r="L241" s="264">
        <v>19860.36</v>
      </c>
      <c r="M241" s="264">
        <v>20448.62</v>
      </c>
      <c r="N241" s="264">
        <v>22362.659999999996</v>
      </c>
      <c r="O241" s="264">
        <v>22547.039999999997</v>
      </c>
      <c r="P241" s="264">
        <v>21215.489999999998</v>
      </c>
      <c r="Q241" s="264">
        <v>21961.11</v>
      </c>
      <c r="R241" s="264">
        <v>21487.359999999997</v>
      </c>
      <c r="S241" s="264">
        <v>22659.33</v>
      </c>
      <c r="T241" s="264">
        <v>21383.94</v>
      </c>
      <c r="U241" s="264">
        <v>21240.510000000002</v>
      </c>
      <c r="V241" s="264">
        <v>20662.91</v>
      </c>
      <c r="W241" s="264">
        <v>21417.37</v>
      </c>
      <c r="X241" s="264">
        <v>58959.88</v>
      </c>
      <c r="Y241" s="264">
        <v>62718.820000000022</v>
      </c>
      <c r="Z241" s="264">
        <v>64478.729999999996</v>
      </c>
      <c r="AA241" s="577">
        <v>62218.19999999999</v>
      </c>
      <c r="AB241" s="264">
        <v>0</v>
      </c>
      <c r="AC241" s="264">
        <v>0</v>
      </c>
      <c r="AD241" s="264">
        <v>0</v>
      </c>
      <c r="AE241" s="264">
        <v>0</v>
      </c>
      <c r="AF241" s="264">
        <v>0</v>
      </c>
      <c r="AG241" s="264">
        <v>0</v>
      </c>
      <c r="AH241" s="264">
        <v>0</v>
      </c>
      <c r="AI241" s="264">
        <v>0</v>
      </c>
      <c r="AJ241" s="264">
        <v>0</v>
      </c>
      <c r="AK241" s="264">
        <v>0</v>
      </c>
      <c r="AL241" s="264">
        <v>0</v>
      </c>
      <c r="AM241" s="264">
        <v>0</v>
      </c>
      <c r="AN241" s="264">
        <v>0</v>
      </c>
      <c r="AO241" s="264">
        <v>0</v>
      </c>
      <c r="AP241" s="264">
        <v>0</v>
      </c>
      <c r="AQ241" s="264">
        <v>0</v>
      </c>
      <c r="AR241" s="264">
        <v>0</v>
      </c>
      <c r="AS241" s="264">
        <v>0</v>
      </c>
      <c r="AT241" s="577">
        <v>0</v>
      </c>
      <c r="AU241" s="264">
        <v>0</v>
      </c>
      <c r="AV241" s="264">
        <v>0</v>
      </c>
      <c r="AW241" s="264">
        <v>0</v>
      </c>
      <c r="AX241" s="264">
        <v>12125.179999999998</v>
      </c>
      <c r="AY241" s="264">
        <v>12239.319999999998</v>
      </c>
      <c r="AZ241" s="264">
        <v>12810.02</v>
      </c>
      <c r="BA241" s="264">
        <v>12774.899999999998</v>
      </c>
      <c r="BB241" s="264">
        <v>12476.130000000001</v>
      </c>
      <c r="BC241" s="264">
        <v>12692.88</v>
      </c>
      <c r="BD241" s="264">
        <v>12391</v>
      </c>
      <c r="BE241" s="264">
        <v>12133.02</v>
      </c>
      <c r="BF241" s="264">
        <v>12260.39</v>
      </c>
      <c r="BG241" s="264">
        <v>11638.98</v>
      </c>
      <c r="BH241" s="264">
        <v>11569.820000000002</v>
      </c>
      <c r="BI241" s="264">
        <v>11860.75</v>
      </c>
      <c r="BJ241" s="264">
        <v>34972.840000000004</v>
      </c>
      <c r="BK241" s="264">
        <v>36207.490000000005</v>
      </c>
      <c r="BL241" s="264">
        <v>36207.980000000003</v>
      </c>
      <c r="BM241" s="577">
        <v>34459.79</v>
      </c>
      <c r="BN241" s="264">
        <v>0</v>
      </c>
      <c r="BO241" s="264">
        <v>0</v>
      </c>
      <c r="BP241" s="264">
        <v>0</v>
      </c>
      <c r="BQ241" s="264">
        <v>0</v>
      </c>
      <c r="BR241" s="264">
        <v>0</v>
      </c>
      <c r="BS241" s="264">
        <v>0</v>
      </c>
      <c r="BT241" s="264">
        <v>0</v>
      </c>
      <c r="BU241" s="264">
        <v>0</v>
      </c>
      <c r="BV241" s="264">
        <v>0</v>
      </c>
      <c r="BW241" s="264">
        <v>0</v>
      </c>
      <c r="BX241" s="264">
        <v>0</v>
      </c>
      <c r="BY241" s="264">
        <v>0</v>
      </c>
      <c r="BZ241" s="264">
        <v>0</v>
      </c>
      <c r="CA241" s="264">
        <v>0</v>
      </c>
      <c r="CB241" s="264">
        <v>0</v>
      </c>
      <c r="CC241" s="264">
        <v>0</v>
      </c>
      <c r="CD241" s="264">
        <v>0</v>
      </c>
      <c r="CE241" s="264">
        <v>0</v>
      </c>
      <c r="CF241" s="577">
        <v>0</v>
      </c>
      <c r="CG241" s="264">
        <v>0</v>
      </c>
      <c r="CH241" s="264">
        <v>0</v>
      </c>
      <c r="CI241" s="264">
        <v>0</v>
      </c>
      <c r="CJ241" s="264">
        <v>30089.059999999998</v>
      </c>
      <c r="CK241" s="264">
        <v>30791.46</v>
      </c>
      <c r="CL241" s="264">
        <v>33803</v>
      </c>
      <c r="CM241" s="264">
        <v>33934.699999999997</v>
      </c>
      <c r="CN241" s="264">
        <v>32564.519999999997</v>
      </c>
      <c r="CO241" s="264">
        <v>33821.67</v>
      </c>
      <c r="CP241" s="264">
        <v>32863.839999999997</v>
      </c>
      <c r="CQ241" s="264">
        <v>35008.450000000004</v>
      </c>
      <c r="CR241" s="264">
        <v>32446.050000000003</v>
      </c>
      <c r="CS241" s="264">
        <v>32767.950000000004</v>
      </c>
      <c r="CT241" s="264">
        <v>32421.280000000002</v>
      </c>
      <c r="CU241" s="264">
        <v>33476.949999999997</v>
      </c>
      <c r="CV241" s="264">
        <v>89075.839999999997</v>
      </c>
      <c r="CW241" s="264">
        <v>95757.33</v>
      </c>
      <c r="CX241" s="264">
        <v>98699.59</v>
      </c>
      <c r="CY241" s="577">
        <v>96949.450000000012</v>
      </c>
      <c r="CZ241" s="264">
        <v>0</v>
      </c>
      <c r="DA241" s="264">
        <v>0</v>
      </c>
      <c r="DB241" s="264">
        <v>0</v>
      </c>
      <c r="DC241" s="428">
        <f t="shared" si="3"/>
        <v>1568913.96</v>
      </c>
    </row>
    <row r="242" spans="1:107" x14ac:dyDescent="0.25">
      <c r="A242" s="297">
        <v>5079</v>
      </c>
      <c r="B242" s="347">
        <v>675424</v>
      </c>
      <c r="C242" s="297">
        <v>1021254</v>
      </c>
      <c r="D242" s="14">
        <v>1780124594</v>
      </c>
      <c r="F242" s="14" t="s">
        <v>939</v>
      </c>
      <c r="G242" s="14" t="str">
        <f>INDEX(FY2019_ALL_Targets!F:F,MATCH(B242,FY2019_ALL_Targets!B:B,0))</f>
        <v>MRSA Northeast</v>
      </c>
      <c r="H242" s="14" t="s">
        <v>3055</v>
      </c>
      <c r="I242" s="299" t="s">
        <v>663</v>
      </c>
      <c r="J242" s="299" t="s">
        <v>938</v>
      </c>
      <c r="K242" s="299" t="s">
        <v>664</v>
      </c>
      <c r="L242" s="264">
        <v>0</v>
      </c>
      <c r="M242" s="264">
        <v>0</v>
      </c>
      <c r="N242" s="264">
        <v>0</v>
      </c>
      <c r="O242" s="264">
        <v>0</v>
      </c>
      <c r="P242" s="264">
        <v>0</v>
      </c>
      <c r="Q242" s="264">
        <v>0</v>
      </c>
      <c r="R242" s="264">
        <v>0</v>
      </c>
      <c r="S242" s="264">
        <v>0</v>
      </c>
      <c r="T242" s="264">
        <v>0</v>
      </c>
      <c r="U242" s="264">
        <v>0</v>
      </c>
      <c r="V242" s="264">
        <v>0</v>
      </c>
      <c r="W242" s="264">
        <v>0</v>
      </c>
      <c r="X242" s="264">
        <v>0</v>
      </c>
      <c r="Y242" s="264">
        <v>0</v>
      </c>
      <c r="Z242" s="264">
        <v>0</v>
      </c>
      <c r="AA242" s="577">
        <v>0</v>
      </c>
      <c r="AB242" s="264">
        <v>0</v>
      </c>
      <c r="AC242" s="264">
        <v>0</v>
      </c>
      <c r="AD242" s="264">
        <v>0</v>
      </c>
      <c r="AE242" s="264">
        <v>10628.8</v>
      </c>
      <c r="AF242" s="264">
        <v>10860.849999999999</v>
      </c>
      <c r="AG242" s="264">
        <v>11384.099999999999</v>
      </c>
      <c r="AH242" s="264">
        <v>11375</v>
      </c>
      <c r="AI242" s="264">
        <v>11355.210000000001</v>
      </c>
      <c r="AJ242" s="264">
        <v>11045.400000000001</v>
      </c>
      <c r="AK242" s="264">
        <v>11250.640000000001</v>
      </c>
      <c r="AL242" s="264">
        <v>11682.29</v>
      </c>
      <c r="AM242" s="264">
        <v>11400.929999999998</v>
      </c>
      <c r="AN242" s="264">
        <v>11445.2</v>
      </c>
      <c r="AO242" s="264">
        <v>11338.15</v>
      </c>
      <c r="AP242" s="264">
        <v>11686.359999999999</v>
      </c>
      <c r="AQ242" s="264">
        <v>31211.999999999996</v>
      </c>
      <c r="AR242" s="264">
        <v>31898.720000000008</v>
      </c>
      <c r="AS242" s="264">
        <v>33888.380000000005</v>
      </c>
      <c r="AT242" s="577">
        <v>33954.14</v>
      </c>
      <c r="AU242" s="264">
        <v>0</v>
      </c>
      <c r="AV242" s="264">
        <v>0</v>
      </c>
      <c r="AW242" s="264">
        <v>0</v>
      </c>
      <c r="AX242" s="264">
        <v>0</v>
      </c>
      <c r="AY242" s="264">
        <v>0</v>
      </c>
      <c r="AZ242" s="264">
        <v>0</v>
      </c>
      <c r="BA242" s="264">
        <v>0</v>
      </c>
      <c r="BB242" s="264">
        <v>0</v>
      </c>
      <c r="BC242" s="264">
        <v>0</v>
      </c>
      <c r="BD242" s="264">
        <v>0</v>
      </c>
      <c r="BE242" s="264">
        <v>0</v>
      </c>
      <c r="BF242" s="264">
        <v>0</v>
      </c>
      <c r="BG242" s="264">
        <v>0</v>
      </c>
      <c r="BH242" s="264">
        <v>0</v>
      </c>
      <c r="BI242" s="264">
        <v>0</v>
      </c>
      <c r="BJ242" s="264">
        <v>0</v>
      </c>
      <c r="BK242" s="264">
        <v>0</v>
      </c>
      <c r="BL242" s="264">
        <v>0</v>
      </c>
      <c r="BM242" s="577">
        <v>0</v>
      </c>
      <c r="BN242" s="264">
        <v>0</v>
      </c>
      <c r="BO242" s="264">
        <v>0</v>
      </c>
      <c r="BP242" s="264">
        <v>0</v>
      </c>
      <c r="BQ242" s="264">
        <v>0</v>
      </c>
      <c r="BR242" s="264">
        <v>0</v>
      </c>
      <c r="BS242" s="264">
        <v>0</v>
      </c>
      <c r="BT242" s="264">
        <v>0</v>
      </c>
      <c r="BU242" s="264">
        <v>0</v>
      </c>
      <c r="BV242" s="264">
        <v>0</v>
      </c>
      <c r="BW242" s="264">
        <v>0</v>
      </c>
      <c r="BX242" s="264">
        <v>0</v>
      </c>
      <c r="BY242" s="264">
        <v>0</v>
      </c>
      <c r="BZ242" s="264">
        <v>0</v>
      </c>
      <c r="CA242" s="264">
        <v>0</v>
      </c>
      <c r="CB242" s="264">
        <v>0</v>
      </c>
      <c r="CC242" s="264">
        <v>0</v>
      </c>
      <c r="CD242" s="264">
        <v>0</v>
      </c>
      <c r="CE242" s="264">
        <v>0</v>
      </c>
      <c r="CF242" s="577">
        <v>0</v>
      </c>
      <c r="CG242" s="264">
        <v>0</v>
      </c>
      <c r="CH242" s="264">
        <v>0</v>
      </c>
      <c r="CI242" s="264">
        <v>0</v>
      </c>
      <c r="CJ242" s="264">
        <v>15724.8</v>
      </c>
      <c r="CK242" s="264">
        <v>15870.399999999998</v>
      </c>
      <c r="CL242" s="264">
        <v>16339.05</v>
      </c>
      <c r="CM242" s="264">
        <v>16516.5</v>
      </c>
      <c r="CN242" s="264">
        <v>16267.27</v>
      </c>
      <c r="CO242" s="264">
        <v>15952.970000000001</v>
      </c>
      <c r="CP242" s="264">
        <v>16804.71</v>
      </c>
      <c r="CQ242" s="264">
        <v>17156.309999999998</v>
      </c>
      <c r="CR242" s="264">
        <v>16709.46</v>
      </c>
      <c r="CS242" s="264">
        <v>16455.71</v>
      </c>
      <c r="CT242" s="264">
        <v>16130.679999999998</v>
      </c>
      <c r="CU242" s="264">
        <v>16520.400000000001</v>
      </c>
      <c r="CV242" s="264">
        <v>45511.200000000004</v>
      </c>
      <c r="CW242" s="264">
        <v>46016.68</v>
      </c>
      <c r="CX242" s="264">
        <v>50010.38</v>
      </c>
      <c r="CY242" s="577">
        <v>48369.440000000002</v>
      </c>
      <c r="CZ242" s="264">
        <v>0</v>
      </c>
      <c r="DA242" s="264">
        <v>0</v>
      </c>
      <c r="DB242" s="264">
        <v>0</v>
      </c>
      <c r="DC242" s="428">
        <f t="shared" si="3"/>
        <v>652762.13000000012</v>
      </c>
    </row>
    <row r="243" spans="1:107" x14ac:dyDescent="0.25">
      <c r="A243" s="313">
        <v>4737</v>
      </c>
      <c r="B243" s="347">
        <v>675428</v>
      </c>
      <c r="C243" s="313">
        <v>1026578</v>
      </c>
      <c r="D243" s="14">
        <v>1831210103</v>
      </c>
      <c r="F243" s="14" t="s">
        <v>920</v>
      </c>
      <c r="G243" s="14" t="str">
        <f>INDEX(FY2019_ALL_Targets!F:F,MATCH(B243,FY2019_ALL_Targets!B:B,0))</f>
        <v>Bexar</v>
      </c>
      <c r="H243" s="14" t="s">
        <v>3032</v>
      </c>
      <c r="I243" s="314" t="s">
        <v>2326</v>
      </c>
      <c r="J243" s="314" t="s">
        <v>963</v>
      </c>
      <c r="K243" s="314" t="s">
        <v>2327</v>
      </c>
      <c r="L243" s="264">
        <v>7531.92</v>
      </c>
      <c r="M243" s="264">
        <v>7729.92</v>
      </c>
      <c r="N243" s="264">
        <v>8078.4000000000005</v>
      </c>
      <c r="O243" s="264">
        <v>8141.7599999999993</v>
      </c>
      <c r="P243" s="264">
        <v>8007.68</v>
      </c>
      <c r="Q243" s="264">
        <v>7937.3</v>
      </c>
      <c r="R243" s="264">
        <v>7257.0000000000009</v>
      </c>
      <c r="S243" s="264">
        <v>7591.119999999999</v>
      </c>
      <c r="T243" s="264">
        <v>7940.58</v>
      </c>
      <c r="U243" s="264">
        <v>7334.52</v>
      </c>
      <c r="V243" s="264">
        <v>7434.9</v>
      </c>
      <c r="W243" s="264">
        <v>7942.28</v>
      </c>
      <c r="X243" s="264">
        <v>21896.209999999995</v>
      </c>
      <c r="Y243" s="264">
        <v>22916.990000000005</v>
      </c>
      <c r="Z243" s="264">
        <v>22504.25</v>
      </c>
      <c r="AA243" s="577">
        <v>19320.68</v>
      </c>
      <c r="AB243" s="264">
        <v>0</v>
      </c>
      <c r="AC243" s="264">
        <v>0</v>
      </c>
      <c r="AD243" s="264">
        <v>0</v>
      </c>
      <c r="AE243" s="264">
        <v>0</v>
      </c>
      <c r="AF243" s="264">
        <v>0</v>
      </c>
      <c r="AG243" s="264">
        <v>0</v>
      </c>
      <c r="AH243" s="264">
        <v>0</v>
      </c>
      <c r="AI243" s="264">
        <v>0</v>
      </c>
      <c r="AJ243" s="264">
        <v>0</v>
      </c>
      <c r="AK243" s="264">
        <v>0</v>
      </c>
      <c r="AL243" s="264">
        <v>0</v>
      </c>
      <c r="AM243" s="264">
        <v>0</v>
      </c>
      <c r="AN243" s="264">
        <v>0</v>
      </c>
      <c r="AO243" s="264">
        <v>0</v>
      </c>
      <c r="AP243" s="264">
        <v>0</v>
      </c>
      <c r="AQ243" s="264">
        <v>0</v>
      </c>
      <c r="AR243" s="264">
        <v>0</v>
      </c>
      <c r="AS243" s="264">
        <v>0</v>
      </c>
      <c r="AT243" s="577">
        <v>0</v>
      </c>
      <c r="AU243" s="264">
        <v>0</v>
      </c>
      <c r="AV243" s="264">
        <v>0</v>
      </c>
      <c r="AW243" s="264">
        <v>0</v>
      </c>
      <c r="AX243" s="264">
        <v>9844.56</v>
      </c>
      <c r="AY243" s="264">
        <v>10169.279999999999</v>
      </c>
      <c r="AZ243" s="264">
        <v>9963.3599999999988</v>
      </c>
      <c r="BA243" s="264">
        <v>10367.279999999999</v>
      </c>
      <c r="BB243" s="264">
        <v>10048.700000000001</v>
      </c>
      <c r="BC243" s="264">
        <v>10424.06</v>
      </c>
      <c r="BD243" s="264">
        <v>9950.5400000000009</v>
      </c>
      <c r="BE243" s="264">
        <v>10244.14</v>
      </c>
      <c r="BF243" s="264">
        <v>9987.7999999999993</v>
      </c>
      <c r="BG243" s="264">
        <v>9631.18</v>
      </c>
      <c r="BH243" s="264">
        <v>9439.3199999999979</v>
      </c>
      <c r="BI243" s="264">
        <v>10145.460000000001</v>
      </c>
      <c r="BJ243" s="264">
        <v>28122.55</v>
      </c>
      <c r="BK243" s="264">
        <v>29344.110000000008</v>
      </c>
      <c r="BL243" s="264">
        <v>29810.68</v>
      </c>
      <c r="BM243" s="577">
        <v>24790.03</v>
      </c>
      <c r="BN243" s="264">
        <v>0</v>
      </c>
      <c r="BO243" s="264">
        <v>0</v>
      </c>
      <c r="BP243" s="264">
        <v>0</v>
      </c>
      <c r="BQ243" s="264">
        <v>16529.04</v>
      </c>
      <c r="BR243" s="264">
        <v>16616.16</v>
      </c>
      <c r="BS243" s="264">
        <v>17938.8</v>
      </c>
      <c r="BT243" s="264">
        <v>17550.72</v>
      </c>
      <c r="BU243" s="264">
        <v>17407.32</v>
      </c>
      <c r="BV243" s="264">
        <v>17297.84</v>
      </c>
      <c r="BW243" s="264">
        <v>17215.34</v>
      </c>
      <c r="BX243" s="264">
        <v>17266.34</v>
      </c>
      <c r="BY243" s="264">
        <v>17848.82</v>
      </c>
      <c r="BZ243" s="264">
        <v>16438.28</v>
      </c>
      <c r="CA243" s="264">
        <v>16442.78</v>
      </c>
      <c r="CB243" s="264">
        <v>16602.259999999998</v>
      </c>
      <c r="CC243" s="264">
        <v>47923.5</v>
      </c>
      <c r="CD243" s="264">
        <v>49724.079999999994</v>
      </c>
      <c r="CE243" s="264">
        <v>51665.760000000002</v>
      </c>
      <c r="CF243" s="577">
        <v>42015.360000000008</v>
      </c>
      <c r="CG243" s="264">
        <v>0</v>
      </c>
      <c r="CH243" s="264">
        <v>0</v>
      </c>
      <c r="CI243" s="264">
        <v>0</v>
      </c>
      <c r="CJ243" s="264">
        <v>0</v>
      </c>
      <c r="CK243" s="264">
        <v>0</v>
      </c>
      <c r="CL243" s="264">
        <v>0</v>
      </c>
      <c r="CM243" s="264">
        <v>0</v>
      </c>
      <c r="CN243" s="264">
        <v>0</v>
      </c>
      <c r="CO243" s="264">
        <v>0</v>
      </c>
      <c r="CP243" s="264">
        <v>0</v>
      </c>
      <c r="CQ243" s="264">
        <v>0</v>
      </c>
      <c r="CR243" s="264">
        <v>0</v>
      </c>
      <c r="CS243" s="264">
        <v>0</v>
      </c>
      <c r="CT243" s="264">
        <v>0</v>
      </c>
      <c r="CU243" s="264">
        <v>0</v>
      </c>
      <c r="CV243" s="264">
        <v>0</v>
      </c>
      <c r="CW243" s="264">
        <v>0</v>
      </c>
      <c r="CX243" s="264">
        <v>0</v>
      </c>
      <c r="CY243" s="577">
        <v>0</v>
      </c>
      <c r="CZ243" s="264">
        <v>0</v>
      </c>
      <c r="DA243" s="264">
        <v>0</v>
      </c>
      <c r="DB243" s="264">
        <v>0</v>
      </c>
      <c r="DC243" s="428">
        <f t="shared" si="3"/>
        <v>808330.95999999985</v>
      </c>
    </row>
    <row r="244" spans="1:107" x14ac:dyDescent="0.25">
      <c r="A244" s="313">
        <v>5247</v>
      </c>
      <c r="B244" s="347">
        <v>675434</v>
      </c>
      <c r="C244" s="313">
        <v>1004520</v>
      </c>
      <c r="D244" s="14">
        <v>1588162390</v>
      </c>
      <c r="F244" s="14" t="s">
        <v>940</v>
      </c>
      <c r="G244" s="14" t="str">
        <f>INDEX(FY2019_ALL_Targets!F:F,MATCH(B244,FY2019_ALL_Targets!B:B,0))</f>
        <v>Travis</v>
      </c>
      <c r="H244" s="14" t="s">
        <v>3051</v>
      </c>
      <c r="I244" s="314" t="s">
        <v>2716</v>
      </c>
      <c r="J244" s="314" t="s">
        <v>2717</v>
      </c>
      <c r="K244" s="314" t="s">
        <v>2718</v>
      </c>
      <c r="L244" s="264">
        <v>8896.5</v>
      </c>
      <c r="M244" s="264">
        <v>9008.5299999999988</v>
      </c>
      <c r="N244" s="264">
        <v>9146.92</v>
      </c>
      <c r="O244" s="264">
        <v>8909.6799999999985</v>
      </c>
      <c r="P244" s="264">
        <v>8606</v>
      </c>
      <c r="Q244" s="264">
        <v>8944</v>
      </c>
      <c r="R244" s="264">
        <v>8775.3000000000011</v>
      </c>
      <c r="S244" s="264">
        <v>9425.8599999999988</v>
      </c>
      <c r="T244" s="264">
        <v>9359.5799999999981</v>
      </c>
      <c r="U244" s="264">
        <v>8773.3599999999988</v>
      </c>
      <c r="V244" s="264">
        <v>8735.5</v>
      </c>
      <c r="W244" s="264">
        <v>9346.8399999999983</v>
      </c>
      <c r="X244" s="264">
        <v>25409.949999999997</v>
      </c>
      <c r="Y244" s="264">
        <v>21625.430000000004</v>
      </c>
      <c r="Z244" s="264">
        <v>21405.8</v>
      </c>
      <c r="AA244" s="577">
        <v>26320.84</v>
      </c>
      <c r="AB244" s="264">
        <v>0</v>
      </c>
      <c r="AC244" s="264">
        <v>0</v>
      </c>
      <c r="AD244" s="264">
        <v>0</v>
      </c>
      <c r="AE244" s="264">
        <v>0</v>
      </c>
      <c r="AF244" s="264">
        <v>0</v>
      </c>
      <c r="AG244" s="264">
        <v>0</v>
      </c>
      <c r="AH244" s="264">
        <v>0</v>
      </c>
      <c r="AI244" s="264">
        <v>0</v>
      </c>
      <c r="AJ244" s="264">
        <v>0</v>
      </c>
      <c r="AK244" s="264">
        <v>0</v>
      </c>
      <c r="AL244" s="264">
        <v>0</v>
      </c>
      <c r="AM244" s="264">
        <v>0</v>
      </c>
      <c r="AN244" s="264">
        <v>0</v>
      </c>
      <c r="AO244" s="264">
        <v>0</v>
      </c>
      <c r="AP244" s="264">
        <v>0</v>
      </c>
      <c r="AQ244" s="264">
        <v>0</v>
      </c>
      <c r="AR244" s="264">
        <v>0</v>
      </c>
      <c r="AS244" s="264">
        <v>0</v>
      </c>
      <c r="AT244" s="577">
        <v>0</v>
      </c>
      <c r="AU244" s="264">
        <v>0</v>
      </c>
      <c r="AV244" s="264">
        <v>0</v>
      </c>
      <c r="AW244" s="264">
        <v>0</v>
      </c>
      <c r="AX244" s="264">
        <v>0</v>
      </c>
      <c r="AY244" s="264">
        <v>0</v>
      </c>
      <c r="AZ244" s="264">
        <v>0</v>
      </c>
      <c r="BA244" s="264">
        <v>0</v>
      </c>
      <c r="BB244" s="264">
        <v>0</v>
      </c>
      <c r="BC244" s="264">
        <v>0</v>
      </c>
      <c r="BD244" s="264">
        <v>0</v>
      </c>
      <c r="BE244" s="264">
        <v>0</v>
      </c>
      <c r="BF244" s="264">
        <v>0</v>
      </c>
      <c r="BG244" s="264">
        <v>0</v>
      </c>
      <c r="BH244" s="264">
        <v>0</v>
      </c>
      <c r="BI244" s="264">
        <v>0</v>
      </c>
      <c r="BJ244" s="264">
        <v>0</v>
      </c>
      <c r="BK244" s="264">
        <v>0</v>
      </c>
      <c r="BL244" s="264">
        <v>0</v>
      </c>
      <c r="BM244" s="577">
        <v>0</v>
      </c>
      <c r="BN244" s="264">
        <v>0</v>
      </c>
      <c r="BO244" s="264">
        <v>0</v>
      </c>
      <c r="BP244" s="264">
        <v>0</v>
      </c>
      <c r="BQ244" s="264">
        <v>0</v>
      </c>
      <c r="BR244" s="264">
        <v>0</v>
      </c>
      <c r="BS244" s="264">
        <v>0</v>
      </c>
      <c r="BT244" s="264">
        <v>0</v>
      </c>
      <c r="BU244" s="264">
        <v>0</v>
      </c>
      <c r="BV244" s="264">
        <v>0</v>
      </c>
      <c r="BW244" s="264">
        <v>0</v>
      </c>
      <c r="BX244" s="264">
        <v>0</v>
      </c>
      <c r="BY244" s="264">
        <v>0</v>
      </c>
      <c r="BZ244" s="264">
        <v>0</v>
      </c>
      <c r="CA244" s="264">
        <v>0</v>
      </c>
      <c r="CB244" s="264">
        <v>0</v>
      </c>
      <c r="CC244" s="264">
        <v>0</v>
      </c>
      <c r="CD244" s="264">
        <v>0</v>
      </c>
      <c r="CE244" s="264">
        <v>0</v>
      </c>
      <c r="CF244" s="577">
        <v>0</v>
      </c>
      <c r="CG244" s="264">
        <v>0</v>
      </c>
      <c r="CH244" s="264">
        <v>0</v>
      </c>
      <c r="CI244" s="264">
        <v>0</v>
      </c>
      <c r="CJ244" s="264">
        <v>11941.08</v>
      </c>
      <c r="CK244" s="264">
        <v>11934.49</v>
      </c>
      <c r="CL244" s="264">
        <v>12685.75</v>
      </c>
      <c r="CM244" s="264">
        <v>12231.04</v>
      </c>
      <c r="CN244" s="264">
        <v>12421.5</v>
      </c>
      <c r="CO244" s="264">
        <v>12083.5</v>
      </c>
      <c r="CP244" s="264">
        <v>12506.400000000001</v>
      </c>
      <c r="CQ244" s="264">
        <v>13264.640000000001</v>
      </c>
      <c r="CR244" s="264">
        <v>12228.62</v>
      </c>
      <c r="CS244" s="264">
        <v>12623.34</v>
      </c>
      <c r="CT244" s="264">
        <v>12384.88</v>
      </c>
      <c r="CU244" s="264">
        <v>12441.279999999999</v>
      </c>
      <c r="CV244" s="264">
        <v>34342.119999999995</v>
      </c>
      <c r="CW244" s="264">
        <v>30070.739999999998</v>
      </c>
      <c r="CX244" s="264">
        <v>29540.080000000002</v>
      </c>
      <c r="CY244" s="577">
        <v>36640.39</v>
      </c>
      <c r="CZ244" s="264">
        <v>0</v>
      </c>
      <c r="DA244" s="264">
        <v>0</v>
      </c>
      <c r="DB244" s="264">
        <v>0</v>
      </c>
      <c r="DC244" s="428">
        <f t="shared" si="3"/>
        <v>482029.94</v>
      </c>
    </row>
    <row r="245" spans="1:107" x14ac:dyDescent="0.25">
      <c r="A245" s="311">
        <v>4390</v>
      </c>
      <c r="B245" s="347">
        <v>675438</v>
      </c>
      <c r="C245" s="311">
        <v>1026252</v>
      </c>
      <c r="D245" s="14">
        <v>1609997279</v>
      </c>
      <c r="F245" s="14" t="s">
        <v>925</v>
      </c>
      <c r="G245" s="14" t="str">
        <f>INDEX(FY2019_ALL_Targets!F:F,MATCH(B245,FY2019_ALL_Targets!B:B,0))</f>
        <v>MRSA Central</v>
      </c>
      <c r="H245" s="14" t="s">
        <v>3038</v>
      </c>
      <c r="I245" s="312" t="s">
        <v>482</v>
      </c>
      <c r="J245" s="312" t="s">
        <v>2344</v>
      </c>
      <c r="K245" s="312" t="s">
        <v>483</v>
      </c>
      <c r="L245" s="264">
        <v>0</v>
      </c>
      <c r="M245" s="264">
        <v>0</v>
      </c>
      <c r="N245" s="264">
        <v>0</v>
      </c>
      <c r="O245" s="264">
        <v>0</v>
      </c>
      <c r="P245" s="264">
        <v>0</v>
      </c>
      <c r="Q245" s="264">
        <v>0</v>
      </c>
      <c r="R245" s="264">
        <v>0</v>
      </c>
      <c r="S245" s="264">
        <v>0</v>
      </c>
      <c r="T245" s="264">
        <v>0</v>
      </c>
      <c r="U245" s="264">
        <v>0</v>
      </c>
      <c r="V245" s="264">
        <v>0</v>
      </c>
      <c r="W245" s="264">
        <v>0</v>
      </c>
      <c r="X245" s="264">
        <v>0</v>
      </c>
      <c r="Y245" s="264">
        <v>0</v>
      </c>
      <c r="Z245" s="264">
        <v>0</v>
      </c>
      <c r="AA245" s="577">
        <v>0</v>
      </c>
      <c r="AB245" s="264">
        <v>0</v>
      </c>
      <c r="AC245" s="264">
        <v>0</v>
      </c>
      <c r="AD245" s="264">
        <v>0</v>
      </c>
      <c r="AE245" s="264">
        <v>0</v>
      </c>
      <c r="AF245" s="264">
        <v>0</v>
      </c>
      <c r="AG245" s="264">
        <v>0</v>
      </c>
      <c r="AH245" s="264">
        <v>0</v>
      </c>
      <c r="AI245" s="264">
        <v>0</v>
      </c>
      <c r="AJ245" s="264">
        <v>0</v>
      </c>
      <c r="AK245" s="264">
        <v>0</v>
      </c>
      <c r="AL245" s="264">
        <v>0</v>
      </c>
      <c r="AM245" s="264">
        <v>0</v>
      </c>
      <c r="AN245" s="264">
        <v>0</v>
      </c>
      <c r="AO245" s="264">
        <v>0</v>
      </c>
      <c r="AP245" s="264">
        <v>0</v>
      </c>
      <c r="AQ245" s="264">
        <v>0</v>
      </c>
      <c r="AR245" s="264">
        <v>0</v>
      </c>
      <c r="AS245" s="264">
        <v>0</v>
      </c>
      <c r="AT245" s="577">
        <v>0</v>
      </c>
      <c r="AU245" s="264">
        <v>0</v>
      </c>
      <c r="AV245" s="264">
        <v>0</v>
      </c>
      <c r="AW245" s="264">
        <v>0</v>
      </c>
      <c r="AX245" s="264">
        <v>0</v>
      </c>
      <c r="AY245" s="264">
        <v>0</v>
      </c>
      <c r="AZ245" s="264">
        <v>0</v>
      </c>
      <c r="BA245" s="264">
        <v>0</v>
      </c>
      <c r="BB245" s="264">
        <v>0</v>
      </c>
      <c r="BC245" s="264">
        <v>0</v>
      </c>
      <c r="BD245" s="264">
        <v>0</v>
      </c>
      <c r="BE245" s="264">
        <v>0</v>
      </c>
      <c r="BF245" s="264">
        <v>0</v>
      </c>
      <c r="BG245" s="264">
        <v>0</v>
      </c>
      <c r="BH245" s="264">
        <v>0</v>
      </c>
      <c r="BI245" s="264">
        <v>0</v>
      </c>
      <c r="BJ245" s="264">
        <v>0</v>
      </c>
      <c r="BK245" s="264">
        <v>0</v>
      </c>
      <c r="BL245" s="264">
        <v>0</v>
      </c>
      <c r="BM245" s="577">
        <v>0</v>
      </c>
      <c r="BN245" s="264">
        <v>0</v>
      </c>
      <c r="BO245" s="264">
        <v>0</v>
      </c>
      <c r="BP245" s="264">
        <v>0</v>
      </c>
      <c r="BQ245" s="264">
        <v>24859.100000000002</v>
      </c>
      <c r="BR245" s="264">
        <v>25073.300000000003</v>
      </c>
      <c r="BS245" s="264">
        <v>26001.500000000004</v>
      </c>
      <c r="BT245" s="264">
        <v>25573.1</v>
      </c>
      <c r="BU245" s="264">
        <v>25673.75</v>
      </c>
      <c r="BV245" s="264">
        <v>25967.5</v>
      </c>
      <c r="BW245" s="264">
        <v>25650.79</v>
      </c>
      <c r="BX245" s="264">
        <v>25878.309999999998</v>
      </c>
      <c r="BY245" s="264">
        <v>26189.21</v>
      </c>
      <c r="BZ245" s="264">
        <v>25821.85</v>
      </c>
      <c r="CA245" s="264">
        <v>25986.639999999999</v>
      </c>
      <c r="CB245" s="264">
        <v>26293.059999999998</v>
      </c>
      <c r="CC245" s="264">
        <v>61129.98</v>
      </c>
      <c r="CD245" s="264">
        <v>73406.720000000001</v>
      </c>
      <c r="CE245" s="264">
        <v>76461.119999999995</v>
      </c>
      <c r="CF245" s="577">
        <v>76710.650000000009</v>
      </c>
      <c r="CG245" s="264">
        <v>0</v>
      </c>
      <c r="CH245" s="264">
        <v>0</v>
      </c>
      <c r="CI245" s="264">
        <v>0</v>
      </c>
      <c r="CJ245" s="264">
        <v>28167.3</v>
      </c>
      <c r="CK245" s="264">
        <v>28095.9</v>
      </c>
      <c r="CL245" s="264">
        <v>29892.800000000003</v>
      </c>
      <c r="CM245" s="264">
        <v>29964.2</v>
      </c>
      <c r="CN245" s="264">
        <v>29034.25</v>
      </c>
      <c r="CO245" s="264">
        <v>29880.25</v>
      </c>
      <c r="CP245" s="264">
        <v>29197.77</v>
      </c>
      <c r="CQ245" s="264">
        <v>29413.53</v>
      </c>
      <c r="CR245" s="264">
        <v>29228.339999999997</v>
      </c>
      <c r="CS245" s="264">
        <v>28578.61</v>
      </c>
      <c r="CT245" s="264">
        <v>28837.51</v>
      </c>
      <c r="CU245" s="264">
        <v>29261.529999999995</v>
      </c>
      <c r="CV245" s="264">
        <v>69359.199999999983</v>
      </c>
      <c r="CW245" s="264">
        <v>84553.359999999986</v>
      </c>
      <c r="CX245" s="264">
        <v>86453.299999999988</v>
      </c>
      <c r="CY245" s="577">
        <v>85136.62999999999</v>
      </c>
      <c r="CZ245" s="264">
        <v>0</v>
      </c>
      <c r="DA245" s="264">
        <v>0</v>
      </c>
      <c r="DB245" s="264">
        <v>0</v>
      </c>
      <c r="DC245" s="428">
        <f t="shared" si="3"/>
        <v>1271731.0599999998</v>
      </c>
    </row>
    <row r="246" spans="1:107" x14ac:dyDescent="0.25">
      <c r="A246" s="311">
        <v>4607</v>
      </c>
      <c r="B246" s="347">
        <v>675440</v>
      </c>
      <c r="C246" s="311">
        <v>1019340</v>
      </c>
      <c r="D246" s="14">
        <v>1346544855</v>
      </c>
      <c r="F246" s="14" t="s">
        <v>941</v>
      </c>
      <c r="G246" s="14" t="str">
        <f>INDEX(FY2019_ALL_Targets!F:F,MATCH(B246,FY2019_ALL_Targets!B:B,0))</f>
        <v>Dallas</v>
      </c>
      <c r="H246" s="14" t="s">
        <v>3013</v>
      </c>
      <c r="I246" s="312" t="s">
        <v>2903</v>
      </c>
      <c r="J246" s="312" t="s">
        <v>2904</v>
      </c>
      <c r="K246" s="312" t="s">
        <v>2905</v>
      </c>
      <c r="L246" s="264">
        <v>0</v>
      </c>
      <c r="M246" s="264">
        <v>0</v>
      </c>
      <c r="N246" s="264">
        <v>0</v>
      </c>
      <c r="O246" s="264">
        <v>0</v>
      </c>
      <c r="P246" s="264">
        <v>0</v>
      </c>
      <c r="Q246" s="264">
        <v>0</v>
      </c>
      <c r="R246" s="264">
        <v>0</v>
      </c>
      <c r="S246" s="264">
        <v>0</v>
      </c>
      <c r="T246" s="264">
        <v>0</v>
      </c>
      <c r="U246" s="264">
        <v>0</v>
      </c>
      <c r="V246" s="264">
        <v>0</v>
      </c>
      <c r="W246" s="264">
        <v>0</v>
      </c>
      <c r="X246" s="264">
        <v>0</v>
      </c>
      <c r="Y246" s="264">
        <v>0</v>
      </c>
      <c r="Z246" s="264">
        <v>0</v>
      </c>
      <c r="AA246" s="577">
        <v>0</v>
      </c>
      <c r="AB246" s="264">
        <v>0</v>
      </c>
      <c r="AC246" s="264">
        <v>0</v>
      </c>
      <c r="AD246" s="264">
        <v>0</v>
      </c>
      <c r="AE246" s="264">
        <v>0</v>
      </c>
      <c r="AF246" s="264">
        <v>0</v>
      </c>
      <c r="AG246" s="264">
        <v>0</v>
      </c>
      <c r="AH246" s="264">
        <v>0</v>
      </c>
      <c r="AI246" s="264">
        <v>0</v>
      </c>
      <c r="AJ246" s="264">
        <v>0</v>
      </c>
      <c r="AK246" s="264">
        <v>0</v>
      </c>
      <c r="AL246" s="264">
        <v>0</v>
      </c>
      <c r="AM246" s="264">
        <v>0</v>
      </c>
      <c r="AN246" s="264">
        <v>0</v>
      </c>
      <c r="AO246" s="264">
        <v>0</v>
      </c>
      <c r="AP246" s="264">
        <v>0</v>
      </c>
      <c r="AQ246" s="264">
        <v>0</v>
      </c>
      <c r="AR246" s="264">
        <v>0</v>
      </c>
      <c r="AS246" s="264">
        <v>0</v>
      </c>
      <c r="AT246" s="577">
        <v>0</v>
      </c>
      <c r="AU246" s="264">
        <v>0</v>
      </c>
      <c r="AV246" s="264">
        <v>0</v>
      </c>
      <c r="AW246" s="264">
        <v>0</v>
      </c>
      <c r="AX246" s="264">
        <v>0</v>
      </c>
      <c r="AY246" s="264">
        <v>0</v>
      </c>
      <c r="AZ246" s="264">
        <v>0</v>
      </c>
      <c r="BA246" s="264">
        <v>0</v>
      </c>
      <c r="BB246" s="264">
        <v>0</v>
      </c>
      <c r="BC246" s="264">
        <v>0</v>
      </c>
      <c r="BD246" s="264">
        <v>0</v>
      </c>
      <c r="BE246" s="264">
        <v>0</v>
      </c>
      <c r="BF246" s="264">
        <v>0</v>
      </c>
      <c r="BG246" s="264">
        <v>0</v>
      </c>
      <c r="BH246" s="264">
        <v>0</v>
      </c>
      <c r="BI246" s="264">
        <v>0</v>
      </c>
      <c r="BJ246" s="264">
        <v>68884.139999999985</v>
      </c>
      <c r="BK246" s="264">
        <v>72833.600000000006</v>
      </c>
      <c r="BL246" s="264">
        <v>60829.7</v>
      </c>
      <c r="BM246" s="577">
        <v>51334.069999999992</v>
      </c>
      <c r="BN246" s="264">
        <v>0</v>
      </c>
      <c r="BO246" s="264">
        <v>0</v>
      </c>
      <c r="BP246" s="264">
        <v>0</v>
      </c>
      <c r="BQ246" s="264">
        <v>0</v>
      </c>
      <c r="BR246" s="264">
        <v>0</v>
      </c>
      <c r="BS246" s="264">
        <v>0</v>
      </c>
      <c r="BT246" s="264">
        <v>0</v>
      </c>
      <c r="BU246" s="264">
        <v>0</v>
      </c>
      <c r="BV246" s="264">
        <v>0</v>
      </c>
      <c r="BW246" s="264">
        <v>0</v>
      </c>
      <c r="BX246" s="264">
        <v>0</v>
      </c>
      <c r="BY246" s="264">
        <v>0</v>
      </c>
      <c r="BZ246" s="264">
        <v>0</v>
      </c>
      <c r="CA246" s="264">
        <v>0</v>
      </c>
      <c r="CB246" s="264">
        <v>0</v>
      </c>
      <c r="CC246" s="264">
        <v>42440.06</v>
      </c>
      <c r="CD246" s="264">
        <v>45100.5</v>
      </c>
      <c r="CE246" s="264">
        <v>38027.859999999993</v>
      </c>
      <c r="CF246" s="577">
        <v>32496.999999999996</v>
      </c>
      <c r="CG246" s="264">
        <v>0</v>
      </c>
      <c r="CH246" s="264">
        <v>0</v>
      </c>
      <c r="CI246" s="264">
        <v>0</v>
      </c>
      <c r="CJ246" s="264">
        <v>0</v>
      </c>
      <c r="CK246" s="264">
        <v>0</v>
      </c>
      <c r="CL246" s="264">
        <v>0</v>
      </c>
      <c r="CM246" s="264">
        <v>0</v>
      </c>
      <c r="CN246" s="264">
        <v>0</v>
      </c>
      <c r="CO246" s="264">
        <v>0</v>
      </c>
      <c r="CP246" s="264">
        <v>0</v>
      </c>
      <c r="CQ246" s="264">
        <v>0</v>
      </c>
      <c r="CR246" s="264">
        <v>0</v>
      </c>
      <c r="CS246" s="264">
        <v>0</v>
      </c>
      <c r="CT246" s="264">
        <v>0</v>
      </c>
      <c r="CU246" s="264">
        <v>0</v>
      </c>
      <c r="CV246" s="264">
        <v>0</v>
      </c>
      <c r="CW246" s="264">
        <v>0</v>
      </c>
      <c r="CX246" s="264">
        <v>0</v>
      </c>
      <c r="CY246" s="577">
        <v>0</v>
      </c>
      <c r="CZ246" s="264">
        <v>0</v>
      </c>
      <c r="DA246" s="264">
        <v>0</v>
      </c>
      <c r="DB246" s="264">
        <v>0</v>
      </c>
      <c r="DC246" s="428">
        <f t="shared" si="3"/>
        <v>411946.93</v>
      </c>
    </row>
    <row r="247" spans="1:107" x14ac:dyDescent="0.25">
      <c r="A247" s="297">
        <v>4335</v>
      </c>
      <c r="B247" s="347">
        <v>675441</v>
      </c>
      <c r="C247" s="297">
        <v>1026715</v>
      </c>
      <c r="D247" s="14">
        <v>1235529462</v>
      </c>
      <c r="F247" s="14" t="s">
        <v>939</v>
      </c>
      <c r="G247" s="14" t="str">
        <f>INDEX(FY2019_ALL_Targets!F:F,MATCH(B247,FY2019_ALL_Targets!B:B,0))</f>
        <v>MRSA Northeast</v>
      </c>
      <c r="H247" s="14" t="s">
        <v>3089</v>
      </c>
      <c r="I247" s="299" t="s">
        <v>174</v>
      </c>
      <c r="J247" s="299" t="s">
        <v>956</v>
      </c>
      <c r="K247" s="299" t="s">
        <v>175</v>
      </c>
      <c r="L247" s="264">
        <v>0</v>
      </c>
      <c r="M247" s="264">
        <v>0</v>
      </c>
      <c r="N247" s="264">
        <v>0</v>
      </c>
      <c r="O247" s="264">
        <v>0</v>
      </c>
      <c r="P247" s="264">
        <v>0</v>
      </c>
      <c r="Q247" s="264">
        <v>0</v>
      </c>
      <c r="R247" s="264">
        <v>0</v>
      </c>
      <c r="S247" s="264">
        <v>0</v>
      </c>
      <c r="T247" s="264">
        <v>0</v>
      </c>
      <c r="U247" s="264">
        <v>0</v>
      </c>
      <c r="V247" s="264">
        <v>0</v>
      </c>
      <c r="W247" s="264">
        <v>0</v>
      </c>
      <c r="X247" s="264">
        <v>0</v>
      </c>
      <c r="Y247" s="264">
        <v>0</v>
      </c>
      <c r="Z247" s="264">
        <v>0</v>
      </c>
      <c r="AA247" s="577">
        <v>0</v>
      </c>
      <c r="AB247" s="264">
        <v>0</v>
      </c>
      <c r="AC247" s="264">
        <v>0</v>
      </c>
      <c r="AD247" s="264">
        <v>0</v>
      </c>
      <c r="AE247" s="264">
        <v>8573.119999999999</v>
      </c>
      <c r="AF247" s="264">
        <v>8760.2899999999991</v>
      </c>
      <c r="AG247" s="264">
        <v>9182.34</v>
      </c>
      <c r="AH247" s="264">
        <v>9175</v>
      </c>
      <c r="AI247" s="264">
        <v>9154.9800000000014</v>
      </c>
      <c r="AJ247" s="264">
        <v>8905.2000000000007</v>
      </c>
      <c r="AK247" s="264">
        <v>9072.9699999999993</v>
      </c>
      <c r="AL247" s="264">
        <v>9435.02</v>
      </c>
      <c r="AM247" s="264">
        <v>9208.59</v>
      </c>
      <c r="AN247" s="264">
        <v>9245</v>
      </c>
      <c r="AO247" s="264">
        <v>9158.6</v>
      </c>
      <c r="AP247" s="264">
        <v>9439.9300000000021</v>
      </c>
      <c r="AQ247" s="264">
        <v>25143</v>
      </c>
      <c r="AR247" s="264">
        <v>26221.940000000002</v>
      </c>
      <c r="AS247" s="264">
        <v>26964.959999999999</v>
      </c>
      <c r="AT247" s="577">
        <v>21282.640000000003</v>
      </c>
      <c r="AU247" s="264">
        <v>0</v>
      </c>
      <c r="AV247" s="264">
        <v>0</v>
      </c>
      <c r="AW247" s="264">
        <v>0</v>
      </c>
      <c r="AX247" s="264">
        <v>0</v>
      </c>
      <c r="AY247" s="264">
        <v>0</v>
      </c>
      <c r="AZ247" s="264">
        <v>0</v>
      </c>
      <c r="BA247" s="264">
        <v>0</v>
      </c>
      <c r="BB247" s="264">
        <v>0</v>
      </c>
      <c r="BC247" s="264">
        <v>0</v>
      </c>
      <c r="BD247" s="264">
        <v>0</v>
      </c>
      <c r="BE247" s="264">
        <v>0</v>
      </c>
      <c r="BF247" s="264">
        <v>0</v>
      </c>
      <c r="BG247" s="264">
        <v>0</v>
      </c>
      <c r="BH247" s="264">
        <v>0</v>
      </c>
      <c r="BI247" s="264">
        <v>0</v>
      </c>
      <c r="BJ247" s="264">
        <v>0</v>
      </c>
      <c r="BK247" s="264">
        <v>0</v>
      </c>
      <c r="BL247" s="264">
        <v>0</v>
      </c>
      <c r="BM247" s="577">
        <v>0</v>
      </c>
      <c r="BN247" s="264">
        <v>0</v>
      </c>
      <c r="BO247" s="264">
        <v>0</v>
      </c>
      <c r="BP247" s="264">
        <v>0</v>
      </c>
      <c r="BQ247" s="264">
        <v>0</v>
      </c>
      <c r="BR247" s="264">
        <v>0</v>
      </c>
      <c r="BS247" s="264">
        <v>0</v>
      </c>
      <c r="BT247" s="264">
        <v>0</v>
      </c>
      <c r="BU247" s="264">
        <v>0</v>
      </c>
      <c r="BV247" s="264">
        <v>0</v>
      </c>
      <c r="BW247" s="264">
        <v>0</v>
      </c>
      <c r="BX247" s="264">
        <v>0</v>
      </c>
      <c r="BY247" s="264">
        <v>0</v>
      </c>
      <c r="BZ247" s="264">
        <v>0</v>
      </c>
      <c r="CA247" s="264">
        <v>0</v>
      </c>
      <c r="CB247" s="264">
        <v>0</v>
      </c>
      <c r="CC247" s="264">
        <v>0</v>
      </c>
      <c r="CD247" s="264">
        <v>0</v>
      </c>
      <c r="CE247" s="264">
        <v>0</v>
      </c>
      <c r="CF247" s="577">
        <v>0</v>
      </c>
      <c r="CG247" s="264">
        <v>0</v>
      </c>
      <c r="CH247" s="264">
        <v>0</v>
      </c>
      <c r="CI247" s="264">
        <v>0</v>
      </c>
      <c r="CJ247" s="264">
        <v>12683.52</v>
      </c>
      <c r="CK247" s="264">
        <v>12800.96</v>
      </c>
      <c r="CL247" s="264">
        <v>13178.97</v>
      </c>
      <c r="CM247" s="264">
        <v>13322.1</v>
      </c>
      <c r="CN247" s="264">
        <v>13115.26</v>
      </c>
      <c r="CO247" s="264">
        <v>12861.86</v>
      </c>
      <c r="CP247" s="264">
        <v>13551.93</v>
      </c>
      <c r="CQ247" s="264">
        <v>13856.130000000001</v>
      </c>
      <c r="CR247" s="264">
        <v>13496.43</v>
      </c>
      <c r="CS247" s="264">
        <v>13292.18</v>
      </c>
      <c r="CT247" s="264">
        <v>13029.890000000001</v>
      </c>
      <c r="CU247" s="264">
        <v>13344.750000000002</v>
      </c>
      <c r="CV247" s="264">
        <v>36661.800000000003</v>
      </c>
      <c r="CW247" s="264">
        <v>37831.100000000013</v>
      </c>
      <c r="CX247" s="264">
        <v>39796.730000000003</v>
      </c>
      <c r="CY247" s="577">
        <v>30242.129999999997</v>
      </c>
      <c r="CZ247" s="264">
        <v>0</v>
      </c>
      <c r="DA247" s="264">
        <v>0</v>
      </c>
      <c r="DB247" s="264">
        <v>0</v>
      </c>
      <c r="DC247" s="428">
        <f t="shared" si="3"/>
        <v>511989.32</v>
      </c>
    </row>
    <row r="248" spans="1:107" x14ac:dyDescent="0.25">
      <c r="A248" s="313">
        <v>5095</v>
      </c>
      <c r="B248" s="347">
        <v>675443</v>
      </c>
      <c r="C248" s="313">
        <v>1027596</v>
      </c>
      <c r="D248" s="14">
        <v>1235599887</v>
      </c>
      <c r="F248" s="14" t="s">
        <v>913</v>
      </c>
      <c r="G248" s="14" t="str">
        <f>INDEX(FY2019_ALL_Targets!F:F,MATCH(B248,FY2019_ALL_Targets!B:B,0))</f>
        <v>MRSA West</v>
      </c>
      <c r="H248" s="14" t="s">
        <v>3093</v>
      </c>
      <c r="I248" s="314" t="s">
        <v>254</v>
      </c>
      <c r="J248" s="314" t="s">
        <v>999</v>
      </c>
      <c r="K248" s="314" t="s">
        <v>2484</v>
      </c>
      <c r="L248" s="264">
        <v>8607</v>
      </c>
      <c r="M248" s="264">
        <v>8394.2000000000007</v>
      </c>
      <c r="N248" s="264">
        <v>9177</v>
      </c>
      <c r="O248" s="264">
        <v>8804.6</v>
      </c>
      <c r="P248" s="264">
        <v>8951.25</v>
      </c>
      <c r="Q248" s="264">
        <v>8801.25</v>
      </c>
      <c r="R248" s="264">
        <v>8558.9500000000007</v>
      </c>
      <c r="S248" s="264">
        <v>8912.65</v>
      </c>
      <c r="T248" s="264">
        <v>8602.3100000000013</v>
      </c>
      <c r="U248" s="264">
        <v>8637.42</v>
      </c>
      <c r="V248" s="264">
        <v>8444.58</v>
      </c>
      <c r="W248" s="264">
        <v>8697.76</v>
      </c>
      <c r="X248" s="264">
        <v>24731.509999999995</v>
      </c>
      <c r="Y248" s="264">
        <v>24839.269999999997</v>
      </c>
      <c r="Z248" s="264">
        <v>25729.62</v>
      </c>
      <c r="AA248" s="577">
        <v>20153.95</v>
      </c>
      <c r="AB248" s="264">
        <v>0</v>
      </c>
      <c r="AC248" s="264">
        <v>0</v>
      </c>
      <c r="AD248" s="264">
        <v>0</v>
      </c>
      <c r="AE248" s="264">
        <v>0</v>
      </c>
      <c r="AF248" s="264">
        <v>0</v>
      </c>
      <c r="AG248" s="264">
        <v>0</v>
      </c>
      <c r="AH248" s="264">
        <v>0</v>
      </c>
      <c r="AI248" s="264">
        <v>0</v>
      </c>
      <c r="AJ248" s="264">
        <v>0</v>
      </c>
      <c r="AK248" s="264">
        <v>0</v>
      </c>
      <c r="AL248" s="264">
        <v>0</v>
      </c>
      <c r="AM248" s="264">
        <v>0</v>
      </c>
      <c r="AN248" s="264">
        <v>0</v>
      </c>
      <c r="AO248" s="264">
        <v>0</v>
      </c>
      <c r="AP248" s="264">
        <v>0</v>
      </c>
      <c r="AQ248" s="264">
        <v>0</v>
      </c>
      <c r="AR248" s="264">
        <v>0</v>
      </c>
      <c r="AS248" s="264">
        <v>0</v>
      </c>
      <c r="AT248" s="577">
        <v>0</v>
      </c>
      <c r="AU248" s="264">
        <v>0</v>
      </c>
      <c r="AV248" s="264">
        <v>0</v>
      </c>
      <c r="AW248" s="264">
        <v>0</v>
      </c>
      <c r="AX248" s="264">
        <v>0</v>
      </c>
      <c r="AY248" s="264">
        <v>0</v>
      </c>
      <c r="AZ248" s="264">
        <v>0</v>
      </c>
      <c r="BA248" s="264">
        <v>0</v>
      </c>
      <c r="BB248" s="264">
        <v>0</v>
      </c>
      <c r="BC248" s="264">
        <v>0</v>
      </c>
      <c r="BD248" s="264">
        <v>0</v>
      </c>
      <c r="BE248" s="264">
        <v>0</v>
      </c>
      <c r="BF248" s="264">
        <v>0</v>
      </c>
      <c r="BG248" s="264">
        <v>0</v>
      </c>
      <c r="BH248" s="264">
        <v>0</v>
      </c>
      <c r="BI248" s="264">
        <v>0</v>
      </c>
      <c r="BJ248" s="264">
        <v>0</v>
      </c>
      <c r="BK248" s="264">
        <v>0</v>
      </c>
      <c r="BL248" s="264">
        <v>0</v>
      </c>
      <c r="BM248" s="577">
        <v>0</v>
      </c>
      <c r="BN248" s="264">
        <v>0</v>
      </c>
      <c r="BO248" s="264">
        <v>0</v>
      </c>
      <c r="BP248" s="264">
        <v>0</v>
      </c>
      <c r="BQ248" s="264">
        <v>9549.4</v>
      </c>
      <c r="BR248" s="264">
        <v>9629.1999999999989</v>
      </c>
      <c r="BS248" s="264">
        <v>10039.6</v>
      </c>
      <c r="BT248" s="264">
        <v>9997.7999999999993</v>
      </c>
      <c r="BU248" s="264">
        <v>9903.75</v>
      </c>
      <c r="BV248" s="264">
        <v>9877.5</v>
      </c>
      <c r="BW248" s="264">
        <v>9745.9599999999991</v>
      </c>
      <c r="BX248" s="264">
        <v>9750.2999999999993</v>
      </c>
      <c r="BY248" s="264">
        <v>9934.34</v>
      </c>
      <c r="BZ248" s="264">
        <v>9605.69</v>
      </c>
      <c r="CA248" s="264">
        <v>9582.75</v>
      </c>
      <c r="CB248" s="264">
        <v>9871.76</v>
      </c>
      <c r="CC248" s="264">
        <v>27603.509999999995</v>
      </c>
      <c r="CD248" s="264">
        <v>27853.140000000007</v>
      </c>
      <c r="CE248" s="264">
        <v>29051.43</v>
      </c>
      <c r="CF248" s="577">
        <v>22610.120000000003</v>
      </c>
      <c r="CG248" s="264">
        <v>0</v>
      </c>
      <c r="CH248" s="264">
        <v>0</v>
      </c>
      <c r="CI248" s="264">
        <v>0</v>
      </c>
      <c r="CJ248" s="264">
        <v>0</v>
      </c>
      <c r="CK248" s="264">
        <v>0</v>
      </c>
      <c r="CL248" s="264">
        <v>0</v>
      </c>
      <c r="CM248" s="264">
        <v>0</v>
      </c>
      <c r="CN248" s="264">
        <v>0</v>
      </c>
      <c r="CO248" s="264">
        <v>0</v>
      </c>
      <c r="CP248" s="264">
        <v>0</v>
      </c>
      <c r="CQ248" s="264">
        <v>0</v>
      </c>
      <c r="CR248" s="264">
        <v>0</v>
      </c>
      <c r="CS248" s="264">
        <v>0</v>
      </c>
      <c r="CT248" s="264">
        <v>0</v>
      </c>
      <c r="CU248" s="264">
        <v>0</v>
      </c>
      <c r="CV248" s="264">
        <v>0</v>
      </c>
      <c r="CW248" s="264">
        <v>0</v>
      </c>
      <c r="CX248" s="264">
        <v>0</v>
      </c>
      <c r="CY248" s="577">
        <v>0</v>
      </c>
      <c r="CZ248" s="264">
        <v>0</v>
      </c>
      <c r="DA248" s="264">
        <v>0</v>
      </c>
      <c r="DB248" s="264">
        <v>0</v>
      </c>
      <c r="DC248" s="428">
        <f t="shared" si="3"/>
        <v>424649.57</v>
      </c>
    </row>
    <row r="249" spans="1:107" x14ac:dyDescent="0.25">
      <c r="A249" s="297">
        <v>5346</v>
      </c>
      <c r="B249" s="347">
        <v>675444</v>
      </c>
      <c r="C249" s="297">
        <v>1028864</v>
      </c>
      <c r="D249" s="14">
        <v>1790779452</v>
      </c>
      <c r="F249" s="14" t="s">
        <v>939</v>
      </c>
      <c r="G249" s="14" t="str">
        <f>INDEX(FY2019_ALL_Targets!F:F,MATCH(B249,FY2019_ALL_Targets!B:B,0))</f>
        <v>MRSA Northeast</v>
      </c>
      <c r="H249" s="14" t="s">
        <v>3083</v>
      </c>
      <c r="I249" s="299" t="s">
        <v>276</v>
      </c>
      <c r="J249" s="299" t="s">
        <v>966</v>
      </c>
      <c r="K249" s="299" t="s">
        <v>277</v>
      </c>
      <c r="L249" s="264">
        <v>0</v>
      </c>
      <c r="M249" s="264">
        <v>0</v>
      </c>
      <c r="N249" s="264">
        <v>0</v>
      </c>
      <c r="O249" s="264">
        <v>0</v>
      </c>
      <c r="P249" s="264">
        <v>0</v>
      </c>
      <c r="Q249" s="264">
        <v>0</v>
      </c>
      <c r="R249" s="264">
        <v>0</v>
      </c>
      <c r="S249" s="264">
        <v>0</v>
      </c>
      <c r="T249" s="264">
        <v>0</v>
      </c>
      <c r="U249" s="264">
        <v>0</v>
      </c>
      <c r="V249" s="264">
        <v>0</v>
      </c>
      <c r="W249" s="264">
        <v>0</v>
      </c>
      <c r="X249" s="264">
        <v>0</v>
      </c>
      <c r="Y249" s="264">
        <v>0</v>
      </c>
      <c r="Z249" s="264">
        <v>0</v>
      </c>
      <c r="AA249" s="577">
        <v>0</v>
      </c>
      <c r="AB249" s="264">
        <v>0</v>
      </c>
      <c r="AC249" s="264">
        <v>0</v>
      </c>
      <c r="AD249" s="264">
        <v>0</v>
      </c>
      <c r="AE249" s="264">
        <v>12801.28</v>
      </c>
      <c r="AF249" s="264">
        <v>13080.76</v>
      </c>
      <c r="AG249" s="264">
        <v>13710.960000000003</v>
      </c>
      <c r="AH249" s="264">
        <v>13700.000000000002</v>
      </c>
      <c r="AI249" s="264">
        <v>13681.89</v>
      </c>
      <c r="AJ249" s="264">
        <v>13308.6</v>
      </c>
      <c r="AK249" s="264">
        <v>13549.509999999998</v>
      </c>
      <c r="AL249" s="264">
        <v>14078.87</v>
      </c>
      <c r="AM249" s="264">
        <v>13739.789999999999</v>
      </c>
      <c r="AN249" s="264">
        <v>13793.48</v>
      </c>
      <c r="AO249" s="264">
        <v>13664.52</v>
      </c>
      <c r="AP249" s="264">
        <v>14084.19</v>
      </c>
      <c r="AQ249" s="264">
        <v>28972.25</v>
      </c>
      <c r="AR249" s="264">
        <v>38544.37999999999</v>
      </c>
      <c r="AS249" s="264">
        <v>40304.080000000002</v>
      </c>
      <c r="AT249" s="577">
        <v>40428.11</v>
      </c>
      <c r="AU249" s="264">
        <v>0</v>
      </c>
      <c r="AV249" s="264">
        <v>0</v>
      </c>
      <c r="AW249" s="264">
        <v>0</v>
      </c>
      <c r="AX249" s="264">
        <v>0</v>
      </c>
      <c r="AY249" s="264">
        <v>0</v>
      </c>
      <c r="AZ249" s="264">
        <v>0</v>
      </c>
      <c r="BA249" s="264">
        <v>0</v>
      </c>
      <c r="BB249" s="264">
        <v>0</v>
      </c>
      <c r="BC249" s="264">
        <v>0</v>
      </c>
      <c r="BD249" s="264">
        <v>0</v>
      </c>
      <c r="BE249" s="264">
        <v>0</v>
      </c>
      <c r="BF249" s="264">
        <v>0</v>
      </c>
      <c r="BG249" s="264">
        <v>0</v>
      </c>
      <c r="BH249" s="264">
        <v>0</v>
      </c>
      <c r="BI249" s="264">
        <v>0</v>
      </c>
      <c r="BJ249" s="264">
        <v>0</v>
      </c>
      <c r="BK249" s="264">
        <v>0</v>
      </c>
      <c r="BL249" s="264">
        <v>0</v>
      </c>
      <c r="BM249" s="577">
        <v>0</v>
      </c>
      <c r="BN249" s="264">
        <v>0</v>
      </c>
      <c r="BO249" s="264">
        <v>0</v>
      </c>
      <c r="BP249" s="264">
        <v>0</v>
      </c>
      <c r="BQ249" s="264">
        <v>0</v>
      </c>
      <c r="BR249" s="264">
        <v>0</v>
      </c>
      <c r="BS249" s="264">
        <v>0</v>
      </c>
      <c r="BT249" s="264">
        <v>0</v>
      </c>
      <c r="BU249" s="264">
        <v>0</v>
      </c>
      <c r="BV249" s="264">
        <v>0</v>
      </c>
      <c r="BW249" s="264">
        <v>0</v>
      </c>
      <c r="BX249" s="264">
        <v>0</v>
      </c>
      <c r="BY249" s="264">
        <v>0</v>
      </c>
      <c r="BZ249" s="264">
        <v>0</v>
      </c>
      <c r="CA249" s="264">
        <v>0</v>
      </c>
      <c r="CB249" s="264">
        <v>0</v>
      </c>
      <c r="CC249" s="264">
        <v>0</v>
      </c>
      <c r="CD249" s="264">
        <v>0</v>
      </c>
      <c r="CE249" s="264">
        <v>0</v>
      </c>
      <c r="CF249" s="577">
        <v>0</v>
      </c>
      <c r="CG249" s="264">
        <v>0</v>
      </c>
      <c r="CH249" s="264">
        <v>0</v>
      </c>
      <c r="CI249" s="264">
        <v>0</v>
      </c>
      <c r="CJ249" s="264">
        <v>18938.88</v>
      </c>
      <c r="CK249" s="264">
        <v>19114.240000000002</v>
      </c>
      <c r="CL249" s="264">
        <v>19678.68</v>
      </c>
      <c r="CM249" s="264">
        <v>19892.400000000001</v>
      </c>
      <c r="CN249" s="264">
        <v>19600.43</v>
      </c>
      <c r="CO249" s="264">
        <v>19221.73</v>
      </c>
      <c r="CP249" s="264">
        <v>20238.64</v>
      </c>
      <c r="CQ249" s="264">
        <v>20675.830000000002</v>
      </c>
      <c r="CR249" s="264">
        <v>20137.43</v>
      </c>
      <c r="CS249" s="264">
        <v>19832.03</v>
      </c>
      <c r="CT249" s="264">
        <v>19440.39</v>
      </c>
      <c r="CU249" s="264">
        <v>19910.09</v>
      </c>
      <c r="CV249" s="264">
        <v>42245.350000000006</v>
      </c>
      <c r="CW249" s="264">
        <v>55630.75</v>
      </c>
      <c r="CX249" s="264">
        <v>59472.659999999996</v>
      </c>
      <c r="CY249" s="577">
        <v>57594.05</v>
      </c>
      <c r="CZ249" s="264">
        <v>0</v>
      </c>
      <c r="DA249" s="264">
        <v>0</v>
      </c>
      <c r="DB249" s="264">
        <v>0</v>
      </c>
      <c r="DC249" s="428">
        <f t="shared" si="3"/>
        <v>763066.25</v>
      </c>
    </row>
    <row r="250" spans="1:107" x14ac:dyDescent="0.25">
      <c r="A250" s="311">
        <v>5166</v>
      </c>
      <c r="B250" s="347">
        <v>675445</v>
      </c>
      <c r="C250" s="311">
        <v>1026152</v>
      </c>
      <c r="D250" s="14">
        <v>1952359499</v>
      </c>
      <c r="F250" s="14" t="s">
        <v>940</v>
      </c>
      <c r="G250" s="14" t="str">
        <f>INDEX(FY2019_ALL_Targets!F:F,MATCH(B250,FY2019_ALL_Targets!B:B,0))</f>
        <v>Travis</v>
      </c>
      <c r="H250" s="14" t="s">
        <v>3121</v>
      </c>
      <c r="I250" s="312" t="s">
        <v>2562</v>
      </c>
      <c r="J250" s="312" t="s">
        <v>1020</v>
      </c>
      <c r="K250" s="312" t="s">
        <v>2563</v>
      </c>
      <c r="L250" s="264">
        <v>7506</v>
      </c>
      <c r="M250" s="264">
        <v>7600.5199999999995</v>
      </c>
      <c r="N250" s="264">
        <v>7717.28</v>
      </c>
      <c r="O250" s="264">
        <v>7517.12</v>
      </c>
      <c r="P250" s="264">
        <v>7268.76</v>
      </c>
      <c r="Q250" s="264">
        <v>7554.24</v>
      </c>
      <c r="R250" s="264">
        <v>7417.5400000000009</v>
      </c>
      <c r="S250" s="264">
        <v>7963.1699999999992</v>
      </c>
      <c r="T250" s="264">
        <v>7907.3</v>
      </c>
      <c r="U250" s="264">
        <v>7412.0099999999993</v>
      </c>
      <c r="V250" s="264">
        <v>7380.0099999999993</v>
      </c>
      <c r="W250" s="264">
        <v>7896.4699999999993</v>
      </c>
      <c r="X250" s="264">
        <v>21387.050000000003</v>
      </c>
      <c r="Y250" s="264">
        <v>21285.340000000004</v>
      </c>
      <c r="Z250" s="264">
        <v>23056.510000000002</v>
      </c>
      <c r="AA250" s="577">
        <v>17645.88</v>
      </c>
      <c r="AB250" s="264">
        <v>0</v>
      </c>
      <c r="AC250" s="264">
        <v>0</v>
      </c>
      <c r="AD250" s="264">
        <v>0</v>
      </c>
      <c r="AE250" s="264">
        <v>0</v>
      </c>
      <c r="AF250" s="264">
        <v>0</v>
      </c>
      <c r="AG250" s="264">
        <v>0</v>
      </c>
      <c r="AH250" s="264">
        <v>0</v>
      </c>
      <c r="AI250" s="264">
        <v>0</v>
      </c>
      <c r="AJ250" s="264">
        <v>0</v>
      </c>
      <c r="AK250" s="264">
        <v>0</v>
      </c>
      <c r="AL250" s="264">
        <v>0</v>
      </c>
      <c r="AM250" s="264">
        <v>0</v>
      </c>
      <c r="AN250" s="264">
        <v>0</v>
      </c>
      <c r="AO250" s="264">
        <v>0</v>
      </c>
      <c r="AP250" s="264">
        <v>0</v>
      </c>
      <c r="AQ250" s="264">
        <v>0</v>
      </c>
      <c r="AR250" s="264">
        <v>0</v>
      </c>
      <c r="AS250" s="264">
        <v>0</v>
      </c>
      <c r="AT250" s="577">
        <v>0</v>
      </c>
      <c r="AU250" s="264">
        <v>0</v>
      </c>
      <c r="AV250" s="264">
        <v>0</v>
      </c>
      <c r="AW250" s="264">
        <v>0</v>
      </c>
      <c r="AX250" s="264">
        <v>0</v>
      </c>
      <c r="AY250" s="264">
        <v>0</v>
      </c>
      <c r="AZ250" s="264">
        <v>0</v>
      </c>
      <c r="BA250" s="264">
        <v>0</v>
      </c>
      <c r="BB250" s="264">
        <v>0</v>
      </c>
      <c r="BC250" s="264">
        <v>0</v>
      </c>
      <c r="BD250" s="264">
        <v>0</v>
      </c>
      <c r="BE250" s="264">
        <v>0</v>
      </c>
      <c r="BF250" s="264">
        <v>0</v>
      </c>
      <c r="BG250" s="264">
        <v>0</v>
      </c>
      <c r="BH250" s="264">
        <v>0</v>
      </c>
      <c r="BI250" s="264">
        <v>0</v>
      </c>
      <c r="BJ250" s="264">
        <v>0</v>
      </c>
      <c r="BK250" s="264">
        <v>0</v>
      </c>
      <c r="BL250" s="264">
        <v>0</v>
      </c>
      <c r="BM250" s="577">
        <v>0</v>
      </c>
      <c r="BN250" s="264">
        <v>0</v>
      </c>
      <c r="BO250" s="264">
        <v>0</v>
      </c>
      <c r="BP250" s="264">
        <v>0</v>
      </c>
      <c r="BQ250" s="264">
        <v>0</v>
      </c>
      <c r="BR250" s="264">
        <v>0</v>
      </c>
      <c r="BS250" s="264">
        <v>0</v>
      </c>
      <c r="BT250" s="264">
        <v>0</v>
      </c>
      <c r="BU250" s="264">
        <v>0</v>
      </c>
      <c r="BV250" s="264">
        <v>0</v>
      </c>
      <c r="BW250" s="264">
        <v>0</v>
      </c>
      <c r="BX250" s="264">
        <v>0</v>
      </c>
      <c r="BY250" s="264">
        <v>0</v>
      </c>
      <c r="BZ250" s="264">
        <v>0</v>
      </c>
      <c r="CA250" s="264">
        <v>0</v>
      </c>
      <c r="CB250" s="264">
        <v>0</v>
      </c>
      <c r="CC250" s="264">
        <v>0</v>
      </c>
      <c r="CD250" s="264">
        <v>0</v>
      </c>
      <c r="CE250" s="264">
        <v>0</v>
      </c>
      <c r="CF250" s="577">
        <v>0</v>
      </c>
      <c r="CG250" s="264">
        <v>0</v>
      </c>
      <c r="CH250" s="264">
        <v>0</v>
      </c>
      <c r="CI250" s="264">
        <v>0</v>
      </c>
      <c r="CJ250" s="264">
        <v>10074.719999999999</v>
      </c>
      <c r="CK250" s="264">
        <v>10069.16</v>
      </c>
      <c r="CL250" s="264">
        <v>10703</v>
      </c>
      <c r="CM250" s="264">
        <v>10319.359999999999</v>
      </c>
      <c r="CN250" s="264">
        <v>10491.390000000001</v>
      </c>
      <c r="CO250" s="264">
        <v>10205.910000000002</v>
      </c>
      <c r="CP250" s="264">
        <v>10571.199999999999</v>
      </c>
      <c r="CQ250" s="264">
        <v>11206.11</v>
      </c>
      <c r="CR250" s="264">
        <v>10331.199999999999</v>
      </c>
      <c r="CS250" s="264">
        <v>10664.58</v>
      </c>
      <c r="CT250" s="264">
        <v>10463.09</v>
      </c>
      <c r="CU250" s="264">
        <v>10510.74</v>
      </c>
      <c r="CV250" s="264">
        <v>28905.08</v>
      </c>
      <c r="CW250" s="264">
        <v>29559.399999999994</v>
      </c>
      <c r="CX250" s="264">
        <v>31783.22</v>
      </c>
      <c r="CY250" s="577">
        <v>24672.519999999997</v>
      </c>
      <c r="CZ250" s="264">
        <v>0</v>
      </c>
      <c r="DA250" s="264">
        <v>0</v>
      </c>
      <c r="DB250" s="264">
        <v>0</v>
      </c>
      <c r="DC250" s="428">
        <f t="shared" si="3"/>
        <v>415045.88000000012</v>
      </c>
    </row>
    <row r="251" spans="1:107" x14ac:dyDescent="0.25">
      <c r="A251" s="313">
        <v>5127</v>
      </c>
      <c r="B251" s="347">
        <v>675447</v>
      </c>
      <c r="C251" s="313">
        <v>1020781</v>
      </c>
      <c r="D251" s="14">
        <v>1750882510</v>
      </c>
      <c r="F251" s="14" t="s">
        <v>941</v>
      </c>
      <c r="G251" s="14" t="str">
        <f>INDEX(FY2019_ALL_Targets!F:F,MATCH(B251,FY2019_ALL_Targets!B:B,0))</f>
        <v>Dallas</v>
      </c>
      <c r="H251" s="14" t="s">
        <v>3013</v>
      </c>
      <c r="I251" s="314" t="s">
        <v>2371</v>
      </c>
      <c r="J251" s="314" t="s">
        <v>994</v>
      </c>
      <c r="K251" s="314" t="s">
        <v>2372</v>
      </c>
      <c r="L251" s="264">
        <v>0</v>
      </c>
      <c r="M251" s="264">
        <v>0</v>
      </c>
      <c r="N251" s="264">
        <v>0</v>
      </c>
      <c r="O251" s="264">
        <v>0</v>
      </c>
      <c r="P251" s="264">
        <v>0</v>
      </c>
      <c r="Q251" s="264">
        <v>0</v>
      </c>
      <c r="R251" s="264">
        <v>0</v>
      </c>
      <c r="S251" s="264">
        <v>0</v>
      </c>
      <c r="T251" s="264">
        <v>0</v>
      </c>
      <c r="U251" s="264">
        <v>0</v>
      </c>
      <c r="V251" s="264">
        <v>0</v>
      </c>
      <c r="W251" s="264">
        <v>0</v>
      </c>
      <c r="X251" s="264">
        <v>0</v>
      </c>
      <c r="Y251" s="264">
        <v>0</v>
      </c>
      <c r="Z251" s="264">
        <v>0</v>
      </c>
      <c r="AA251" s="577">
        <v>0</v>
      </c>
      <c r="AB251" s="264">
        <v>0</v>
      </c>
      <c r="AC251" s="264">
        <v>0</v>
      </c>
      <c r="AD251" s="264">
        <v>0</v>
      </c>
      <c r="AE251" s="264">
        <v>0</v>
      </c>
      <c r="AF251" s="264">
        <v>0</v>
      </c>
      <c r="AG251" s="264">
        <v>0</v>
      </c>
      <c r="AH251" s="264">
        <v>0</v>
      </c>
      <c r="AI251" s="264">
        <v>0</v>
      </c>
      <c r="AJ251" s="264">
        <v>0</v>
      </c>
      <c r="AK251" s="264">
        <v>0</v>
      </c>
      <c r="AL251" s="264">
        <v>0</v>
      </c>
      <c r="AM251" s="264">
        <v>0</v>
      </c>
      <c r="AN251" s="264">
        <v>0</v>
      </c>
      <c r="AO251" s="264">
        <v>0</v>
      </c>
      <c r="AP251" s="264">
        <v>0</v>
      </c>
      <c r="AQ251" s="264">
        <v>0</v>
      </c>
      <c r="AR251" s="264">
        <v>0</v>
      </c>
      <c r="AS251" s="264">
        <v>0</v>
      </c>
      <c r="AT251" s="577">
        <v>0</v>
      </c>
      <c r="AU251" s="264">
        <v>0</v>
      </c>
      <c r="AV251" s="264">
        <v>0</v>
      </c>
      <c r="AW251" s="264">
        <v>0</v>
      </c>
      <c r="AX251" s="264">
        <v>28748.100000000002</v>
      </c>
      <c r="AY251" s="264">
        <v>29332.7</v>
      </c>
      <c r="AZ251" s="264">
        <v>30983.8</v>
      </c>
      <c r="BA251" s="264">
        <v>31047</v>
      </c>
      <c r="BB251" s="264">
        <v>30115.8</v>
      </c>
      <c r="BC251" s="264">
        <v>30911.399999999998</v>
      </c>
      <c r="BD251" s="264">
        <v>28714.199999999997</v>
      </c>
      <c r="BE251" s="264">
        <v>31577.98</v>
      </c>
      <c r="BF251" s="264">
        <v>29604.18</v>
      </c>
      <c r="BG251" s="264">
        <v>28153.200000000001</v>
      </c>
      <c r="BH251" s="264">
        <v>28468</v>
      </c>
      <c r="BI251" s="264">
        <v>28674.760000000002</v>
      </c>
      <c r="BJ251" s="264">
        <v>83653.08</v>
      </c>
      <c r="BK251" s="264">
        <v>87946.680000000022</v>
      </c>
      <c r="BL251" s="264">
        <v>88857.560000000012</v>
      </c>
      <c r="BM251" s="577">
        <v>84173.65</v>
      </c>
      <c r="BN251" s="264">
        <v>0</v>
      </c>
      <c r="BO251" s="264">
        <v>0</v>
      </c>
      <c r="BP251" s="264">
        <v>0</v>
      </c>
      <c r="BQ251" s="264">
        <v>17893.5</v>
      </c>
      <c r="BR251" s="264">
        <v>17711.8</v>
      </c>
      <c r="BS251" s="264">
        <v>19268.100000000002</v>
      </c>
      <c r="BT251" s="264">
        <v>18975.800000000003</v>
      </c>
      <c r="BU251" s="264">
        <v>18610.8</v>
      </c>
      <c r="BV251" s="264">
        <v>19429.8</v>
      </c>
      <c r="BW251" s="264">
        <v>18063.599999999999</v>
      </c>
      <c r="BX251" s="264">
        <v>19721.36</v>
      </c>
      <c r="BY251" s="264">
        <v>18398.78</v>
      </c>
      <c r="BZ251" s="264">
        <v>17979.32</v>
      </c>
      <c r="CA251" s="264">
        <v>18194.66</v>
      </c>
      <c r="CB251" s="264">
        <v>17818.66</v>
      </c>
      <c r="CC251" s="264">
        <v>51539.319999999992</v>
      </c>
      <c r="CD251" s="264">
        <v>54461.069999999992</v>
      </c>
      <c r="CE251" s="264">
        <v>55538.330000000009</v>
      </c>
      <c r="CF251" s="577">
        <v>53282.090000000004</v>
      </c>
      <c r="CG251" s="264">
        <v>0</v>
      </c>
      <c r="CH251" s="264">
        <v>0</v>
      </c>
      <c r="CI251" s="264">
        <v>0</v>
      </c>
      <c r="CJ251" s="264">
        <v>0</v>
      </c>
      <c r="CK251" s="264">
        <v>0</v>
      </c>
      <c r="CL251" s="264">
        <v>0</v>
      </c>
      <c r="CM251" s="264">
        <v>0</v>
      </c>
      <c r="CN251" s="264">
        <v>0</v>
      </c>
      <c r="CO251" s="264">
        <v>0</v>
      </c>
      <c r="CP251" s="264">
        <v>0</v>
      </c>
      <c r="CQ251" s="264">
        <v>0</v>
      </c>
      <c r="CR251" s="264">
        <v>0</v>
      </c>
      <c r="CS251" s="264">
        <v>0</v>
      </c>
      <c r="CT251" s="264">
        <v>0</v>
      </c>
      <c r="CU251" s="264">
        <v>0</v>
      </c>
      <c r="CV251" s="264">
        <v>0</v>
      </c>
      <c r="CW251" s="264">
        <v>0</v>
      </c>
      <c r="CX251" s="264">
        <v>0</v>
      </c>
      <c r="CY251" s="577">
        <v>0</v>
      </c>
      <c r="CZ251" s="264">
        <v>0</v>
      </c>
      <c r="DA251" s="264">
        <v>0</v>
      </c>
      <c r="DB251" s="264">
        <v>0</v>
      </c>
      <c r="DC251" s="428">
        <f t="shared" si="3"/>
        <v>1137849.0800000003</v>
      </c>
    </row>
    <row r="252" spans="1:107" x14ac:dyDescent="0.25">
      <c r="A252" s="297">
        <v>5343</v>
      </c>
      <c r="B252" s="347">
        <v>675452</v>
      </c>
      <c r="C252" s="297">
        <v>1026720</v>
      </c>
      <c r="D252" s="14">
        <v>1669862876</v>
      </c>
      <c r="F252" s="14" t="s">
        <v>920</v>
      </c>
      <c r="G252" s="14" t="str">
        <f>INDEX(FY2019_ALL_Targets!F:F,MATCH(B252,FY2019_ALL_Targets!B:B,0))</f>
        <v>Bexar</v>
      </c>
      <c r="H252" s="14" t="s">
        <v>3017</v>
      </c>
      <c r="I252" s="299" t="s">
        <v>773</v>
      </c>
      <c r="J252" s="299" t="s">
        <v>980</v>
      </c>
      <c r="K252" s="299" t="s">
        <v>774</v>
      </c>
      <c r="L252" s="264">
        <v>8958.42</v>
      </c>
      <c r="M252" s="264">
        <v>9193.92</v>
      </c>
      <c r="N252" s="264">
        <v>9608.4</v>
      </c>
      <c r="O252" s="264">
        <v>9683.76</v>
      </c>
      <c r="P252" s="264">
        <v>9523.2000000000007</v>
      </c>
      <c r="Q252" s="264">
        <v>9439.5000000000018</v>
      </c>
      <c r="R252" s="264">
        <v>8632.92</v>
      </c>
      <c r="S252" s="264">
        <v>9015.66</v>
      </c>
      <c r="T252" s="264">
        <v>9430.84</v>
      </c>
      <c r="U252" s="264">
        <v>8709.9399999999987</v>
      </c>
      <c r="V252" s="264">
        <v>8829.08</v>
      </c>
      <c r="W252" s="264">
        <v>9431.6999999999989</v>
      </c>
      <c r="X252" s="264">
        <v>26080.950000000004</v>
      </c>
      <c r="Y252" s="264">
        <v>27309.670000000006</v>
      </c>
      <c r="Z252" s="264">
        <v>23116.37</v>
      </c>
      <c r="AA252" s="577">
        <v>26419.45</v>
      </c>
      <c r="AB252" s="264">
        <v>0</v>
      </c>
      <c r="AC252" s="264">
        <v>0</v>
      </c>
      <c r="AD252" s="264">
        <v>0</v>
      </c>
      <c r="AE252" s="264">
        <v>0</v>
      </c>
      <c r="AF252" s="264">
        <v>0</v>
      </c>
      <c r="AG252" s="264">
        <v>0</v>
      </c>
      <c r="AH252" s="264">
        <v>0</v>
      </c>
      <c r="AI252" s="264">
        <v>0</v>
      </c>
      <c r="AJ252" s="264">
        <v>0</v>
      </c>
      <c r="AK252" s="264">
        <v>0</v>
      </c>
      <c r="AL252" s="264">
        <v>0</v>
      </c>
      <c r="AM252" s="264">
        <v>0</v>
      </c>
      <c r="AN252" s="264">
        <v>0</v>
      </c>
      <c r="AO252" s="264">
        <v>0</v>
      </c>
      <c r="AP252" s="264">
        <v>0</v>
      </c>
      <c r="AQ252" s="264">
        <v>0</v>
      </c>
      <c r="AR252" s="264">
        <v>0</v>
      </c>
      <c r="AS252" s="264">
        <v>0</v>
      </c>
      <c r="AT252" s="577">
        <v>0</v>
      </c>
      <c r="AU252" s="264">
        <v>0</v>
      </c>
      <c r="AV252" s="264">
        <v>0</v>
      </c>
      <c r="AW252" s="264">
        <v>0</v>
      </c>
      <c r="AX252" s="264">
        <v>11709.06</v>
      </c>
      <c r="AY252" s="264">
        <v>12095.279999999999</v>
      </c>
      <c r="AZ252" s="264">
        <v>11850.359999999999</v>
      </c>
      <c r="BA252" s="264">
        <v>12330.779999999999</v>
      </c>
      <c r="BB252" s="264">
        <v>11950.500000000002</v>
      </c>
      <c r="BC252" s="264">
        <v>12396.900000000001</v>
      </c>
      <c r="BD252" s="264">
        <v>11837.04</v>
      </c>
      <c r="BE252" s="264">
        <v>12166.8</v>
      </c>
      <c r="BF252" s="264">
        <v>11861.599999999999</v>
      </c>
      <c r="BG252" s="264">
        <v>11437.199999999999</v>
      </c>
      <c r="BH252" s="264">
        <v>11209.279999999999</v>
      </c>
      <c r="BI252" s="264">
        <v>12047.779999999999</v>
      </c>
      <c r="BJ252" s="264">
        <v>33497.25</v>
      </c>
      <c r="BK252" s="264">
        <v>34968.770000000011</v>
      </c>
      <c r="BL252" s="264">
        <v>30622.539999999997</v>
      </c>
      <c r="BM252" s="577">
        <v>34048.449999999997</v>
      </c>
      <c r="BN252" s="264">
        <v>0</v>
      </c>
      <c r="BO252" s="264">
        <v>0</v>
      </c>
      <c r="BP252" s="264">
        <v>0</v>
      </c>
      <c r="BQ252" s="264">
        <v>19659.54</v>
      </c>
      <c r="BR252" s="264">
        <v>19763.16</v>
      </c>
      <c r="BS252" s="264">
        <v>21336.3</v>
      </c>
      <c r="BT252" s="264">
        <v>20874.72</v>
      </c>
      <c r="BU252" s="264">
        <v>20701.800000000003</v>
      </c>
      <c r="BV252" s="264">
        <v>20571.600000000002</v>
      </c>
      <c r="BW252" s="264">
        <v>20479.059999999998</v>
      </c>
      <c r="BX252" s="264">
        <v>20506.78</v>
      </c>
      <c r="BY252" s="264">
        <v>21198.36</v>
      </c>
      <c r="BZ252" s="264">
        <v>19521.059999999998</v>
      </c>
      <c r="CA252" s="264">
        <v>19525.82</v>
      </c>
      <c r="CB252" s="264">
        <v>19715.039999999997</v>
      </c>
      <c r="CC252" s="264">
        <v>57082.5</v>
      </c>
      <c r="CD252" s="264">
        <v>59255.320000000007</v>
      </c>
      <c r="CE252" s="264">
        <v>53204.959999999992</v>
      </c>
      <c r="CF252" s="577">
        <v>57633.329999999987</v>
      </c>
      <c r="CG252" s="264">
        <v>0</v>
      </c>
      <c r="CH252" s="264">
        <v>0</v>
      </c>
      <c r="CI252" s="264">
        <v>0</v>
      </c>
      <c r="CJ252" s="264">
        <v>0</v>
      </c>
      <c r="CK252" s="264">
        <v>0</v>
      </c>
      <c r="CL252" s="264">
        <v>0</v>
      </c>
      <c r="CM252" s="264">
        <v>0</v>
      </c>
      <c r="CN252" s="264">
        <v>0</v>
      </c>
      <c r="CO252" s="264">
        <v>0</v>
      </c>
      <c r="CP252" s="264">
        <v>0</v>
      </c>
      <c r="CQ252" s="264">
        <v>0</v>
      </c>
      <c r="CR252" s="264">
        <v>0</v>
      </c>
      <c r="CS252" s="264">
        <v>0</v>
      </c>
      <c r="CT252" s="264">
        <v>0</v>
      </c>
      <c r="CU252" s="264">
        <v>0</v>
      </c>
      <c r="CV252" s="264">
        <v>0</v>
      </c>
      <c r="CW252" s="264">
        <v>0</v>
      </c>
      <c r="CX252" s="264">
        <v>0</v>
      </c>
      <c r="CY252" s="577">
        <v>0</v>
      </c>
      <c r="CZ252" s="264">
        <v>0</v>
      </c>
      <c r="DA252" s="264">
        <v>0</v>
      </c>
      <c r="DB252" s="264">
        <v>0</v>
      </c>
      <c r="DC252" s="428">
        <f t="shared" si="3"/>
        <v>960442.71999999986</v>
      </c>
    </row>
    <row r="253" spans="1:107" x14ac:dyDescent="0.25">
      <c r="A253" s="297">
        <v>4570</v>
      </c>
      <c r="B253" s="347">
        <v>675459</v>
      </c>
      <c r="C253" s="297">
        <v>1026215</v>
      </c>
      <c r="D253" s="14">
        <v>1962810465</v>
      </c>
      <c r="F253" s="14" t="s">
        <v>940</v>
      </c>
      <c r="G253" s="14" t="str">
        <f>INDEX(FY2019_ALL_Targets!F:F,MATCH(B253,FY2019_ALL_Targets!B:B,0))</f>
        <v>Travis</v>
      </c>
      <c r="H253" s="14" t="s">
        <v>3022</v>
      </c>
      <c r="I253" s="299" t="s">
        <v>531</v>
      </c>
      <c r="J253" s="299" t="s">
        <v>938</v>
      </c>
      <c r="K253" s="299" t="s">
        <v>532</v>
      </c>
      <c r="L253" s="264">
        <v>16146</v>
      </c>
      <c r="M253" s="264">
        <v>16349.320000000002</v>
      </c>
      <c r="N253" s="264">
        <v>16600.480000000003</v>
      </c>
      <c r="O253" s="264">
        <v>16169.92</v>
      </c>
      <c r="P253" s="264">
        <v>15636.440000000002</v>
      </c>
      <c r="Q253" s="264">
        <v>16250.560000000001</v>
      </c>
      <c r="R253" s="264">
        <v>15946.24</v>
      </c>
      <c r="S253" s="264">
        <v>17123.53</v>
      </c>
      <c r="T253" s="264">
        <v>17003</v>
      </c>
      <c r="U253" s="264">
        <v>15937.87</v>
      </c>
      <c r="V253" s="264">
        <v>15869.089999999998</v>
      </c>
      <c r="W253" s="264">
        <v>16979.61</v>
      </c>
      <c r="X253" s="264">
        <v>35877.699999999997</v>
      </c>
      <c r="Y253" s="264">
        <v>35300.899999999994</v>
      </c>
      <c r="Z253" s="264">
        <v>28360.42</v>
      </c>
      <c r="AA253" s="577">
        <v>26980.969999999998</v>
      </c>
      <c r="AB253" s="264">
        <v>0</v>
      </c>
      <c r="AC253" s="264">
        <v>0</v>
      </c>
      <c r="AD253" s="264">
        <v>0</v>
      </c>
      <c r="AE253" s="264">
        <v>0</v>
      </c>
      <c r="AF253" s="264">
        <v>0</v>
      </c>
      <c r="AG253" s="264">
        <v>0</v>
      </c>
      <c r="AH253" s="264">
        <v>0</v>
      </c>
      <c r="AI253" s="264">
        <v>0</v>
      </c>
      <c r="AJ253" s="264">
        <v>0</v>
      </c>
      <c r="AK253" s="264">
        <v>0</v>
      </c>
      <c r="AL253" s="264">
        <v>0</v>
      </c>
      <c r="AM253" s="264">
        <v>0</v>
      </c>
      <c r="AN253" s="264">
        <v>0</v>
      </c>
      <c r="AO253" s="264">
        <v>0</v>
      </c>
      <c r="AP253" s="264">
        <v>0</v>
      </c>
      <c r="AQ253" s="264">
        <v>0</v>
      </c>
      <c r="AR253" s="264">
        <v>0</v>
      </c>
      <c r="AS253" s="264">
        <v>0</v>
      </c>
      <c r="AT253" s="577">
        <v>0</v>
      </c>
      <c r="AU253" s="264">
        <v>0</v>
      </c>
      <c r="AV253" s="264">
        <v>0</v>
      </c>
      <c r="AW253" s="264">
        <v>0</v>
      </c>
      <c r="AX253" s="264">
        <v>0</v>
      </c>
      <c r="AY253" s="264">
        <v>0</v>
      </c>
      <c r="AZ253" s="264">
        <v>0</v>
      </c>
      <c r="BA253" s="264">
        <v>0</v>
      </c>
      <c r="BB253" s="264">
        <v>0</v>
      </c>
      <c r="BC253" s="264">
        <v>0</v>
      </c>
      <c r="BD253" s="264">
        <v>0</v>
      </c>
      <c r="BE253" s="264">
        <v>0</v>
      </c>
      <c r="BF253" s="264">
        <v>0</v>
      </c>
      <c r="BG253" s="264">
        <v>0</v>
      </c>
      <c r="BH253" s="264">
        <v>0</v>
      </c>
      <c r="BI253" s="264">
        <v>0</v>
      </c>
      <c r="BJ253" s="264">
        <v>0</v>
      </c>
      <c r="BK253" s="264">
        <v>0</v>
      </c>
      <c r="BL253" s="264">
        <v>0</v>
      </c>
      <c r="BM253" s="577">
        <v>0</v>
      </c>
      <c r="BN253" s="264">
        <v>0</v>
      </c>
      <c r="BO253" s="264">
        <v>0</v>
      </c>
      <c r="BP253" s="264">
        <v>0</v>
      </c>
      <c r="BQ253" s="264">
        <v>0</v>
      </c>
      <c r="BR253" s="264">
        <v>0</v>
      </c>
      <c r="BS253" s="264">
        <v>0</v>
      </c>
      <c r="BT253" s="264">
        <v>0</v>
      </c>
      <c r="BU253" s="264">
        <v>0</v>
      </c>
      <c r="BV253" s="264">
        <v>0</v>
      </c>
      <c r="BW253" s="264">
        <v>0</v>
      </c>
      <c r="BX253" s="264">
        <v>0</v>
      </c>
      <c r="BY253" s="264">
        <v>0</v>
      </c>
      <c r="BZ253" s="264">
        <v>0</v>
      </c>
      <c r="CA253" s="264">
        <v>0</v>
      </c>
      <c r="CB253" s="264">
        <v>0</v>
      </c>
      <c r="CC253" s="264">
        <v>0</v>
      </c>
      <c r="CD253" s="264">
        <v>0</v>
      </c>
      <c r="CE253" s="264">
        <v>0</v>
      </c>
      <c r="CF253" s="577">
        <v>0</v>
      </c>
      <c r="CG253" s="264">
        <v>0</v>
      </c>
      <c r="CH253" s="264">
        <v>0</v>
      </c>
      <c r="CI253" s="264">
        <v>0</v>
      </c>
      <c r="CJ253" s="264">
        <v>21671.52</v>
      </c>
      <c r="CK253" s="264">
        <v>21659.56</v>
      </c>
      <c r="CL253" s="264">
        <v>23023.000000000004</v>
      </c>
      <c r="CM253" s="264">
        <v>22197.760000000002</v>
      </c>
      <c r="CN253" s="264">
        <v>22568.91</v>
      </c>
      <c r="CO253" s="264">
        <v>21954.79</v>
      </c>
      <c r="CP253" s="264">
        <v>22726.240000000002</v>
      </c>
      <c r="CQ253" s="264">
        <v>24097.25</v>
      </c>
      <c r="CR253" s="264">
        <v>22214.94</v>
      </c>
      <c r="CS253" s="264">
        <v>22931.88</v>
      </c>
      <c r="CT253" s="264">
        <v>22498.59</v>
      </c>
      <c r="CU253" s="264">
        <v>22601.02</v>
      </c>
      <c r="CV253" s="264">
        <v>48489.520000000004</v>
      </c>
      <c r="CW253" s="264">
        <v>49034.380000000005</v>
      </c>
      <c r="CX253" s="264">
        <v>39208.129999999997</v>
      </c>
      <c r="CY253" s="577">
        <v>37667.21</v>
      </c>
      <c r="CZ253" s="264">
        <v>0</v>
      </c>
      <c r="DA253" s="264">
        <v>0</v>
      </c>
      <c r="DB253" s="264">
        <v>0</v>
      </c>
      <c r="DC253" s="428">
        <f t="shared" si="3"/>
        <v>767076.74999999988</v>
      </c>
    </row>
    <row r="254" spans="1:107" x14ac:dyDescent="0.25">
      <c r="A254" s="297">
        <v>4634</v>
      </c>
      <c r="B254" s="347">
        <v>675460</v>
      </c>
      <c r="C254" s="297">
        <v>1028611</v>
      </c>
      <c r="D254" s="14">
        <v>1710008263</v>
      </c>
      <c r="F254" s="14" t="s">
        <v>939</v>
      </c>
      <c r="G254" s="14" t="str">
        <f>INDEX(FY2019_ALL_Targets!F:F,MATCH(B254,FY2019_ALL_Targets!B:B,0))</f>
        <v>MRSA Northeast</v>
      </c>
      <c r="H254" s="14" t="s">
        <v>3055</v>
      </c>
      <c r="I254" s="299" t="s">
        <v>2573</v>
      </c>
      <c r="J254" s="299" t="s">
        <v>966</v>
      </c>
      <c r="K254" s="299" t="s">
        <v>555</v>
      </c>
      <c r="L254" s="264">
        <v>0</v>
      </c>
      <c r="M254" s="264">
        <v>0</v>
      </c>
      <c r="N254" s="264">
        <v>0</v>
      </c>
      <c r="O254" s="264">
        <v>0</v>
      </c>
      <c r="P254" s="264">
        <v>0</v>
      </c>
      <c r="Q254" s="264">
        <v>0</v>
      </c>
      <c r="R254" s="264">
        <v>0</v>
      </c>
      <c r="S254" s="264">
        <v>0</v>
      </c>
      <c r="T254" s="264">
        <v>0</v>
      </c>
      <c r="U254" s="264">
        <v>0</v>
      </c>
      <c r="V254" s="264">
        <v>0</v>
      </c>
      <c r="W254" s="264">
        <v>0</v>
      </c>
      <c r="X254" s="264">
        <v>0</v>
      </c>
      <c r="Y254" s="264">
        <v>0</v>
      </c>
      <c r="Z254" s="264">
        <v>0</v>
      </c>
      <c r="AA254" s="577">
        <v>0</v>
      </c>
      <c r="AB254" s="264">
        <v>0</v>
      </c>
      <c r="AC254" s="264">
        <v>0</v>
      </c>
      <c r="AD254" s="264">
        <v>0</v>
      </c>
      <c r="AE254" s="264">
        <v>15744.640000000001</v>
      </c>
      <c r="AF254" s="264">
        <v>16088.380000000001</v>
      </c>
      <c r="AG254" s="264">
        <v>16863.48</v>
      </c>
      <c r="AH254" s="264">
        <v>16850</v>
      </c>
      <c r="AI254" s="264">
        <v>16817.850000000002</v>
      </c>
      <c r="AJ254" s="264">
        <v>16359.000000000002</v>
      </c>
      <c r="AK254" s="264">
        <v>16669.919999999998</v>
      </c>
      <c r="AL254" s="264">
        <v>17331.329999999998</v>
      </c>
      <c r="AM254" s="264">
        <v>16915.41</v>
      </c>
      <c r="AN254" s="264">
        <v>16982.16</v>
      </c>
      <c r="AO254" s="264">
        <v>16823.43</v>
      </c>
      <c r="AP254" s="264">
        <v>17340.2</v>
      </c>
      <c r="AQ254" s="264">
        <v>35547</v>
      </c>
      <c r="AR254" s="264">
        <v>30224.23</v>
      </c>
      <c r="AS254" s="264">
        <v>38558.21</v>
      </c>
      <c r="AT254" s="577">
        <v>49576.119999999988</v>
      </c>
      <c r="AU254" s="264">
        <v>0</v>
      </c>
      <c r="AV254" s="264">
        <v>0</v>
      </c>
      <c r="AW254" s="264">
        <v>0</v>
      </c>
      <c r="AX254" s="264">
        <v>0</v>
      </c>
      <c r="AY254" s="264">
        <v>0</v>
      </c>
      <c r="AZ254" s="264">
        <v>0</v>
      </c>
      <c r="BA254" s="264">
        <v>0</v>
      </c>
      <c r="BB254" s="264">
        <v>0</v>
      </c>
      <c r="BC254" s="264">
        <v>0</v>
      </c>
      <c r="BD254" s="264">
        <v>0</v>
      </c>
      <c r="BE254" s="264">
        <v>0</v>
      </c>
      <c r="BF254" s="264">
        <v>0</v>
      </c>
      <c r="BG254" s="264">
        <v>0</v>
      </c>
      <c r="BH254" s="264">
        <v>0</v>
      </c>
      <c r="BI254" s="264">
        <v>0</v>
      </c>
      <c r="BJ254" s="264">
        <v>0</v>
      </c>
      <c r="BK254" s="264">
        <v>0</v>
      </c>
      <c r="BL254" s="264">
        <v>0</v>
      </c>
      <c r="BM254" s="577">
        <v>0</v>
      </c>
      <c r="BN254" s="264">
        <v>0</v>
      </c>
      <c r="BO254" s="264">
        <v>0</v>
      </c>
      <c r="BP254" s="264">
        <v>0</v>
      </c>
      <c r="BQ254" s="264">
        <v>0</v>
      </c>
      <c r="BR254" s="264">
        <v>0</v>
      </c>
      <c r="BS254" s="264">
        <v>0</v>
      </c>
      <c r="BT254" s="264">
        <v>0</v>
      </c>
      <c r="BU254" s="264">
        <v>0</v>
      </c>
      <c r="BV254" s="264">
        <v>0</v>
      </c>
      <c r="BW254" s="264">
        <v>0</v>
      </c>
      <c r="BX254" s="264">
        <v>0</v>
      </c>
      <c r="BY254" s="264">
        <v>0</v>
      </c>
      <c r="BZ254" s="264">
        <v>0</v>
      </c>
      <c r="CA254" s="264">
        <v>0</v>
      </c>
      <c r="CB254" s="264">
        <v>0</v>
      </c>
      <c r="CC254" s="264">
        <v>0</v>
      </c>
      <c r="CD254" s="264">
        <v>0</v>
      </c>
      <c r="CE254" s="264">
        <v>0</v>
      </c>
      <c r="CF254" s="577">
        <v>0</v>
      </c>
      <c r="CG254" s="264">
        <v>0</v>
      </c>
      <c r="CH254" s="264">
        <v>0</v>
      </c>
      <c r="CI254" s="264">
        <v>0</v>
      </c>
      <c r="CJ254" s="264">
        <v>23293.440000000002</v>
      </c>
      <c r="CK254" s="264">
        <v>23509.120000000003</v>
      </c>
      <c r="CL254" s="264">
        <v>24203.340000000004</v>
      </c>
      <c r="CM254" s="264">
        <v>24466.2</v>
      </c>
      <c r="CN254" s="264">
        <v>24092.95</v>
      </c>
      <c r="CO254" s="264">
        <v>23627.45</v>
      </c>
      <c r="CP254" s="264">
        <v>24899.109999999997</v>
      </c>
      <c r="CQ254" s="264">
        <v>25452.55</v>
      </c>
      <c r="CR254" s="264">
        <v>24791.78</v>
      </c>
      <c r="CS254" s="264">
        <v>24416.43</v>
      </c>
      <c r="CT254" s="264">
        <v>23934.600000000002</v>
      </c>
      <c r="CU254" s="264">
        <v>24512.960000000003</v>
      </c>
      <c r="CV254" s="264">
        <v>51832.200000000012</v>
      </c>
      <c r="CW254" s="264">
        <v>43584.26999999999</v>
      </c>
      <c r="CX254" s="264">
        <v>56872.420000000006</v>
      </c>
      <c r="CY254" s="577">
        <v>70752.399999999994</v>
      </c>
      <c r="CZ254" s="264">
        <v>0</v>
      </c>
      <c r="DA254" s="264">
        <v>0</v>
      </c>
      <c r="DB254" s="264">
        <v>0</v>
      </c>
      <c r="DC254" s="428">
        <f t="shared" si="3"/>
        <v>868932.58000000031</v>
      </c>
    </row>
    <row r="255" spans="1:107" x14ac:dyDescent="0.25">
      <c r="A255" s="311">
        <v>4552</v>
      </c>
      <c r="B255" s="347">
        <v>675469</v>
      </c>
      <c r="C255" s="297">
        <v>1026260</v>
      </c>
      <c r="D255" s="14">
        <v>1003215492</v>
      </c>
      <c r="F255" s="14" t="s">
        <v>920</v>
      </c>
      <c r="G255" s="14" t="str">
        <f>INDEX(FY2019_ALL_Targets!F:F,MATCH(B255,FY2019_ALL_Targets!B:B,0))</f>
        <v>Bexar</v>
      </c>
      <c r="H255" s="14" t="s">
        <v>3101</v>
      </c>
      <c r="I255" s="312" t="s">
        <v>2634</v>
      </c>
      <c r="J255" s="312" t="s">
        <v>961</v>
      </c>
      <c r="K255" s="312" t="s">
        <v>2635</v>
      </c>
      <c r="L255" s="264">
        <v>8625.57</v>
      </c>
      <c r="M255" s="264">
        <v>8852.3200000000015</v>
      </c>
      <c r="N255" s="264">
        <v>9251.4000000000015</v>
      </c>
      <c r="O255" s="264">
        <v>9323.9599999999991</v>
      </c>
      <c r="P255" s="264">
        <v>9175.0400000000009</v>
      </c>
      <c r="Q255" s="264">
        <v>9094.4000000000015</v>
      </c>
      <c r="R255" s="264">
        <v>8312.64</v>
      </c>
      <c r="S255" s="264">
        <v>8689.0899999999983</v>
      </c>
      <c r="T255" s="264">
        <v>9089.0199999999986</v>
      </c>
      <c r="U255" s="264">
        <v>8394.6699999999983</v>
      </c>
      <c r="V255" s="264">
        <v>8509.5499999999993</v>
      </c>
      <c r="W255" s="264">
        <v>9090.32</v>
      </c>
      <c r="X255" s="264">
        <v>25196.849999999995</v>
      </c>
      <c r="Y255" s="264">
        <v>20723.620000000003</v>
      </c>
      <c r="Z255" s="264">
        <v>20225.929999999997</v>
      </c>
      <c r="AA255" s="577">
        <v>20021.620000000003</v>
      </c>
      <c r="AB255" s="264">
        <v>0</v>
      </c>
      <c r="AC255" s="264">
        <v>0</v>
      </c>
      <c r="AD255" s="264">
        <v>0</v>
      </c>
      <c r="AE255" s="264">
        <v>0</v>
      </c>
      <c r="AF255" s="264">
        <v>0</v>
      </c>
      <c r="AG255" s="264">
        <v>0</v>
      </c>
      <c r="AH255" s="264">
        <v>0</v>
      </c>
      <c r="AI255" s="264">
        <v>0</v>
      </c>
      <c r="AJ255" s="264">
        <v>0</v>
      </c>
      <c r="AK255" s="264">
        <v>0</v>
      </c>
      <c r="AL255" s="264">
        <v>0</v>
      </c>
      <c r="AM255" s="264">
        <v>0</v>
      </c>
      <c r="AN255" s="264">
        <v>0</v>
      </c>
      <c r="AO255" s="264">
        <v>0</v>
      </c>
      <c r="AP255" s="264">
        <v>0</v>
      </c>
      <c r="AQ255" s="264">
        <v>0</v>
      </c>
      <c r="AR255" s="264">
        <v>0</v>
      </c>
      <c r="AS255" s="264">
        <v>0</v>
      </c>
      <c r="AT255" s="577">
        <v>0</v>
      </c>
      <c r="AU255" s="264">
        <v>0</v>
      </c>
      <c r="AV255" s="264">
        <v>0</v>
      </c>
      <c r="AW255" s="264">
        <v>0</v>
      </c>
      <c r="AX255" s="264">
        <v>11274.01</v>
      </c>
      <c r="AY255" s="264">
        <v>11645.880000000001</v>
      </c>
      <c r="AZ255" s="264">
        <v>11410.06</v>
      </c>
      <c r="BA255" s="264">
        <v>11872.630000000001</v>
      </c>
      <c r="BB255" s="264">
        <v>11513.6</v>
      </c>
      <c r="BC255" s="264">
        <v>11943.680000000002</v>
      </c>
      <c r="BD255" s="264">
        <v>11398.1</v>
      </c>
      <c r="BE255" s="264">
        <v>11725.929999999998</v>
      </c>
      <c r="BF255" s="264">
        <v>11431.9</v>
      </c>
      <c r="BG255" s="264">
        <v>11023.269999999999</v>
      </c>
      <c r="BH255" s="264">
        <v>10803.649999999998</v>
      </c>
      <c r="BI255" s="264">
        <v>11611.819999999998</v>
      </c>
      <c r="BJ255" s="264">
        <v>32361.75</v>
      </c>
      <c r="BK255" s="264">
        <v>26519.360000000001</v>
      </c>
      <c r="BL255" s="264">
        <v>26739.22</v>
      </c>
      <c r="BM255" s="577">
        <v>25767.379999999997</v>
      </c>
      <c r="BN255" s="264">
        <v>0</v>
      </c>
      <c r="BO255" s="264">
        <v>0</v>
      </c>
      <c r="BP255" s="264">
        <v>0</v>
      </c>
      <c r="BQ255" s="264">
        <v>18929.09</v>
      </c>
      <c r="BR255" s="264">
        <v>19028.86</v>
      </c>
      <c r="BS255" s="264">
        <v>20543.55</v>
      </c>
      <c r="BT255" s="264">
        <v>20099.120000000003</v>
      </c>
      <c r="BU255" s="264">
        <v>19944.96</v>
      </c>
      <c r="BV255" s="264">
        <v>19819.520000000004</v>
      </c>
      <c r="BW255" s="264">
        <v>19719.840000000004</v>
      </c>
      <c r="BX255" s="264">
        <v>19763.819999999996</v>
      </c>
      <c r="BY255" s="264">
        <v>20430.169999999998</v>
      </c>
      <c r="BZ255" s="264">
        <v>18814.46</v>
      </c>
      <c r="CA255" s="264">
        <v>18819.28</v>
      </c>
      <c r="CB255" s="264">
        <v>19001.689999999999</v>
      </c>
      <c r="CC255" s="264">
        <v>55147.5</v>
      </c>
      <c r="CD255" s="264">
        <v>44871.62999999999</v>
      </c>
      <c r="CE255" s="264">
        <v>46428.880000000005</v>
      </c>
      <c r="CF255" s="577">
        <v>43622.81</v>
      </c>
      <c r="CG255" s="264">
        <v>0</v>
      </c>
      <c r="CH255" s="264">
        <v>0</v>
      </c>
      <c r="CI255" s="264">
        <v>0</v>
      </c>
      <c r="CJ255" s="264">
        <v>0</v>
      </c>
      <c r="CK255" s="264">
        <v>0</v>
      </c>
      <c r="CL255" s="264">
        <v>0</v>
      </c>
      <c r="CM255" s="264">
        <v>0</v>
      </c>
      <c r="CN255" s="264">
        <v>0</v>
      </c>
      <c r="CO255" s="264">
        <v>0</v>
      </c>
      <c r="CP255" s="264">
        <v>0</v>
      </c>
      <c r="CQ255" s="264">
        <v>0</v>
      </c>
      <c r="CR255" s="264">
        <v>0</v>
      </c>
      <c r="CS255" s="264">
        <v>0</v>
      </c>
      <c r="CT255" s="264">
        <v>0</v>
      </c>
      <c r="CU255" s="264">
        <v>0</v>
      </c>
      <c r="CV255" s="264">
        <v>0</v>
      </c>
      <c r="CW255" s="264">
        <v>0</v>
      </c>
      <c r="CX255" s="264">
        <v>0</v>
      </c>
      <c r="CY255" s="577">
        <v>0</v>
      </c>
      <c r="CZ255" s="264">
        <v>0</v>
      </c>
      <c r="DA255" s="264">
        <v>0</v>
      </c>
      <c r="DB255" s="264">
        <v>0</v>
      </c>
      <c r="DC255" s="428">
        <f t="shared" si="3"/>
        <v>866603.41999999993</v>
      </c>
    </row>
    <row r="256" spans="1:107" x14ac:dyDescent="0.25">
      <c r="A256" s="313">
        <v>5043</v>
      </c>
      <c r="B256" s="347">
        <v>675471</v>
      </c>
      <c r="C256" s="313">
        <v>1004488</v>
      </c>
      <c r="D256" s="14">
        <v>1750378246</v>
      </c>
      <c r="F256" s="14" t="s">
        <v>939</v>
      </c>
      <c r="G256" s="14" t="str">
        <f>INDEX(FY2019_ALL_Targets!F:F,MATCH(B256,FY2019_ALL_Targets!B:B,0))</f>
        <v>MRSA Northeast</v>
      </c>
      <c r="H256" s="14" t="s">
        <v>3186</v>
      </c>
      <c r="I256" s="314" t="s">
        <v>243</v>
      </c>
      <c r="J256" s="314" t="s">
        <v>243</v>
      </c>
      <c r="K256" s="314" t="s">
        <v>244</v>
      </c>
      <c r="L256" s="264">
        <v>0</v>
      </c>
      <c r="M256" s="264">
        <v>0</v>
      </c>
      <c r="N256" s="264">
        <v>0</v>
      </c>
      <c r="O256" s="264">
        <v>0</v>
      </c>
      <c r="P256" s="264">
        <v>0</v>
      </c>
      <c r="Q256" s="264">
        <v>0</v>
      </c>
      <c r="R256" s="264">
        <v>0</v>
      </c>
      <c r="S256" s="264">
        <v>0</v>
      </c>
      <c r="T256" s="264">
        <v>0</v>
      </c>
      <c r="U256" s="264">
        <v>0</v>
      </c>
      <c r="V256" s="264">
        <v>0</v>
      </c>
      <c r="W256" s="264">
        <v>0</v>
      </c>
      <c r="X256" s="264">
        <v>0</v>
      </c>
      <c r="Y256" s="264">
        <v>0</v>
      </c>
      <c r="Z256" s="264">
        <v>0</v>
      </c>
      <c r="AA256" s="577">
        <v>0</v>
      </c>
      <c r="AB256" s="264">
        <v>0</v>
      </c>
      <c r="AC256" s="264">
        <v>0</v>
      </c>
      <c r="AD256" s="264">
        <v>0</v>
      </c>
      <c r="AE256" s="264">
        <v>0</v>
      </c>
      <c r="AF256" s="264">
        <v>0</v>
      </c>
      <c r="AG256" s="264">
        <v>0</v>
      </c>
      <c r="AH256" s="264">
        <v>0</v>
      </c>
      <c r="AI256" s="264">
        <v>0</v>
      </c>
      <c r="AJ256" s="264">
        <v>0</v>
      </c>
      <c r="AK256" s="264">
        <v>0</v>
      </c>
      <c r="AL256" s="264">
        <v>0</v>
      </c>
      <c r="AM256" s="264">
        <v>0</v>
      </c>
      <c r="AN256" s="264">
        <v>0</v>
      </c>
      <c r="AO256" s="264">
        <v>0</v>
      </c>
      <c r="AP256" s="264">
        <v>0</v>
      </c>
      <c r="AQ256" s="264">
        <v>19724.25</v>
      </c>
      <c r="AR256" s="264">
        <v>15704.190000000002</v>
      </c>
      <c r="AS256" s="264">
        <v>15873.210000000001</v>
      </c>
      <c r="AT256" s="577">
        <v>10826.69</v>
      </c>
      <c r="AU256" s="264">
        <v>0</v>
      </c>
      <c r="AV256" s="264">
        <v>0</v>
      </c>
      <c r="AW256" s="264">
        <v>0</v>
      </c>
      <c r="AX256" s="264">
        <v>0</v>
      </c>
      <c r="AY256" s="264">
        <v>0</v>
      </c>
      <c r="AZ256" s="264">
        <v>0</v>
      </c>
      <c r="BA256" s="264">
        <v>0</v>
      </c>
      <c r="BB256" s="264">
        <v>0</v>
      </c>
      <c r="BC256" s="264">
        <v>0</v>
      </c>
      <c r="BD256" s="264">
        <v>0</v>
      </c>
      <c r="BE256" s="264">
        <v>0</v>
      </c>
      <c r="BF256" s="264">
        <v>0</v>
      </c>
      <c r="BG256" s="264">
        <v>0</v>
      </c>
      <c r="BH256" s="264">
        <v>0</v>
      </c>
      <c r="BI256" s="264">
        <v>0</v>
      </c>
      <c r="BJ256" s="264">
        <v>0</v>
      </c>
      <c r="BK256" s="264">
        <v>0</v>
      </c>
      <c r="BL256" s="264">
        <v>0</v>
      </c>
      <c r="BM256" s="577">
        <v>0</v>
      </c>
      <c r="BN256" s="264">
        <v>0</v>
      </c>
      <c r="BO256" s="264">
        <v>0</v>
      </c>
      <c r="BP256" s="264">
        <v>0</v>
      </c>
      <c r="BQ256" s="264">
        <v>0</v>
      </c>
      <c r="BR256" s="264">
        <v>0</v>
      </c>
      <c r="BS256" s="264">
        <v>0</v>
      </c>
      <c r="BT256" s="264">
        <v>0</v>
      </c>
      <c r="BU256" s="264">
        <v>0</v>
      </c>
      <c r="BV256" s="264">
        <v>0</v>
      </c>
      <c r="BW256" s="264">
        <v>0</v>
      </c>
      <c r="BX256" s="264">
        <v>0</v>
      </c>
      <c r="BY256" s="264">
        <v>0</v>
      </c>
      <c r="BZ256" s="264">
        <v>0</v>
      </c>
      <c r="CA256" s="264">
        <v>0</v>
      </c>
      <c r="CB256" s="264">
        <v>0</v>
      </c>
      <c r="CC256" s="264">
        <v>0</v>
      </c>
      <c r="CD256" s="264">
        <v>0</v>
      </c>
      <c r="CE256" s="264">
        <v>0</v>
      </c>
      <c r="CF256" s="577">
        <v>0</v>
      </c>
      <c r="CG256" s="264">
        <v>0</v>
      </c>
      <c r="CH256" s="264">
        <v>0</v>
      </c>
      <c r="CI256" s="264">
        <v>0</v>
      </c>
      <c r="CJ256" s="264">
        <v>0</v>
      </c>
      <c r="CK256" s="264">
        <v>0</v>
      </c>
      <c r="CL256" s="264">
        <v>0</v>
      </c>
      <c r="CM256" s="264">
        <v>0</v>
      </c>
      <c r="CN256" s="264">
        <v>0</v>
      </c>
      <c r="CO256" s="264">
        <v>0</v>
      </c>
      <c r="CP256" s="264">
        <v>0</v>
      </c>
      <c r="CQ256" s="264">
        <v>0</v>
      </c>
      <c r="CR256" s="264">
        <v>0</v>
      </c>
      <c r="CS256" s="264">
        <v>0</v>
      </c>
      <c r="CT256" s="264">
        <v>0</v>
      </c>
      <c r="CU256" s="264">
        <v>0</v>
      </c>
      <c r="CV256" s="264">
        <v>28760.550000000003</v>
      </c>
      <c r="CW256" s="264">
        <v>22647.600000000002</v>
      </c>
      <c r="CX256" s="264">
        <v>23430.98</v>
      </c>
      <c r="CY256" s="577">
        <v>15354.730000000001</v>
      </c>
      <c r="CZ256" s="264">
        <v>0</v>
      </c>
      <c r="DA256" s="264">
        <v>0</v>
      </c>
      <c r="DB256" s="264">
        <v>0</v>
      </c>
      <c r="DC256" s="428">
        <f t="shared" si="3"/>
        <v>152322.20000000004</v>
      </c>
    </row>
    <row r="257" spans="1:107" x14ac:dyDescent="0.25">
      <c r="A257" s="297">
        <v>4542</v>
      </c>
      <c r="B257" s="347">
        <v>675475</v>
      </c>
      <c r="C257" s="297">
        <v>1013407</v>
      </c>
      <c r="D257" s="14">
        <v>1205957503</v>
      </c>
      <c r="F257" s="14" t="s">
        <v>1003</v>
      </c>
      <c r="G257" s="14" t="str">
        <f>INDEX(FY2019_ALL_Targets!F:F,MATCH(B257,FY2019_ALL_Targets!B:B,0))</f>
        <v>Hidalgo</v>
      </c>
      <c r="H257" s="14" t="s">
        <v>3082</v>
      </c>
      <c r="I257" s="299" t="s">
        <v>2462</v>
      </c>
      <c r="J257" s="299" t="s">
        <v>2350</v>
      </c>
      <c r="K257" s="299" t="s">
        <v>2463</v>
      </c>
      <c r="L257" s="264">
        <v>0</v>
      </c>
      <c r="M257" s="264">
        <v>0</v>
      </c>
      <c r="N257" s="264">
        <v>0</v>
      </c>
      <c r="O257" s="264">
        <v>0</v>
      </c>
      <c r="P257" s="264">
        <v>0</v>
      </c>
      <c r="Q257" s="264">
        <v>0</v>
      </c>
      <c r="R257" s="264">
        <v>0</v>
      </c>
      <c r="S257" s="264">
        <v>0</v>
      </c>
      <c r="T257" s="264">
        <v>0</v>
      </c>
      <c r="U257" s="264">
        <v>0</v>
      </c>
      <c r="V257" s="264">
        <v>0</v>
      </c>
      <c r="W257" s="264">
        <v>0</v>
      </c>
      <c r="X257" s="264">
        <v>0</v>
      </c>
      <c r="Y257" s="264">
        <v>0</v>
      </c>
      <c r="Z257" s="264">
        <v>0</v>
      </c>
      <c r="AA257" s="577">
        <v>0</v>
      </c>
      <c r="AB257" s="264">
        <v>0</v>
      </c>
      <c r="AC257" s="264">
        <v>0</v>
      </c>
      <c r="AD257" s="264">
        <v>0</v>
      </c>
      <c r="AE257" s="264">
        <v>7490.24</v>
      </c>
      <c r="AF257" s="264">
        <v>7279.84</v>
      </c>
      <c r="AG257" s="264">
        <v>9036.68</v>
      </c>
      <c r="AH257" s="264">
        <v>8468.5999999999985</v>
      </c>
      <c r="AI257" s="264">
        <v>7971.8400000000011</v>
      </c>
      <c r="AJ257" s="264">
        <v>8200.2000000000007</v>
      </c>
      <c r="AK257" s="264">
        <v>7867</v>
      </c>
      <c r="AL257" s="264">
        <v>8640.14</v>
      </c>
      <c r="AM257" s="264">
        <v>8352.2000000000007</v>
      </c>
      <c r="AN257" s="264">
        <v>8016.3099999999995</v>
      </c>
      <c r="AO257" s="264">
        <v>8234.48</v>
      </c>
      <c r="AP257" s="264">
        <v>9084.15</v>
      </c>
      <c r="AQ257" s="264">
        <v>22358.44</v>
      </c>
      <c r="AR257" s="264">
        <v>23497.660000000003</v>
      </c>
      <c r="AS257" s="264">
        <v>19600.89</v>
      </c>
      <c r="AT257" s="577">
        <v>24637.84</v>
      </c>
      <c r="AU257" s="264">
        <v>0</v>
      </c>
      <c r="AV257" s="264">
        <v>0</v>
      </c>
      <c r="AW257" s="264">
        <v>0</v>
      </c>
      <c r="AX257" s="264">
        <v>8836.7999999999993</v>
      </c>
      <c r="AY257" s="264">
        <v>9110.32</v>
      </c>
      <c r="AZ257" s="264">
        <v>9941.4</v>
      </c>
      <c r="BA257" s="264">
        <v>9289.16</v>
      </c>
      <c r="BB257" s="264">
        <v>9829.86</v>
      </c>
      <c r="BC257" s="264">
        <v>9342.0000000000018</v>
      </c>
      <c r="BD257" s="264">
        <v>9117.9900000000016</v>
      </c>
      <c r="BE257" s="264">
        <v>9683.31</v>
      </c>
      <c r="BF257" s="264">
        <v>8778.73</v>
      </c>
      <c r="BG257" s="264">
        <v>9276.58</v>
      </c>
      <c r="BH257" s="264">
        <v>8858.0399999999991</v>
      </c>
      <c r="BI257" s="264">
        <v>8989.9</v>
      </c>
      <c r="BJ257" s="264">
        <v>26191.879999999997</v>
      </c>
      <c r="BK257" s="264">
        <v>27158.570000000007</v>
      </c>
      <c r="BL257" s="264">
        <v>21707.95</v>
      </c>
      <c r="BM257" s="577">
        <v>26429.360000000004</v>
      </c>
      <c r="BN257" s="264">
        <v>0</v>
      </c>
      <c r="BO257" s="264">
        <v>0</v>
      </c>
      <c r="BP257" s="264">
        <v>0</v>
      </c>
      <c r="BQ257" s="264">
        <v>11529.92</v>
      </c>
      <c r="BR257" s="264">
        <v>11414.2</v>
      </c>
      <c r="BS257" s="264">
        <v>13297.279999999999</v>
      </c>
      <c r="BT257" s="264">
        <v>13602.359999999999</v>
      </c>
      <c r="BU257" s="264">
        <v>13182.6</v>
      </c>
      <c r="BV257" s="264">
        <v>13525.140000000001</v>
      </c>
      <c r="BW257" s="264">
        <v>13258.650000000001</v>
      </c>
      <c r="BX257" s="264">
        <v>15061.67</v>
      </c>
      <c r="BY257" s="264">
        <v>14549.539999999999</v>
      </c>
      <c r="BZ257" s="264">
        <v>13619.289999999999</v>
      </c>
      <c r="CA257" s="264">
        <v>13475.039999999999</v>
      </c>
      <c r="CB257" s="264">
        <v>13714.77</v>
      </c>
      <c r="CC257" s="264">
        <v>34036.600000000006</v>
      </c>
      <c r="CD257" s="264">
        <v>38463.15</v>
      </c>
      <c r="CE257" s="264">
        <v>34024.18</v>
      </c>
      <c r="CF257" s="577">
        <v>39748.709999999992</v>
      </c>
      <c r="CG257" s="264">
        <v>0</v>
      </c>
      <c r="CH257" s="264">
        <v>0</v>
      </c>
      <c r="CI257" s="264">
        <v>0</v>
      </c>
      <c r="CJ257" s="264">
        <v>0</v>
      </c>
      <c r="CK257" s="264">
        <v>0</v>
      </c>
      <c r="CL257" s="264">
        <v>0</v>
      </c>
      <c r="CM257" s="264">
        <v>0</v>
      </c>
      <c r="CN257" s="264">
        <v>0</v>
      </c>
      <c r="CO257" s="264">
        <v>0</v>
      </c>
      <c r="CP257" s="264">
        <v>0</v>
      </c>
      <c r="CQ257" s="264">
        <v>0</v>
      </c>
      <c r="CR257" s="264">
        <v>0</v>
      </c>
      <c r="CS257" s="264">
        <v>0</v>
      </c>
      <c r="CT257" s="264">
        <v>0</v>
      </c>
      <c r="CU257" s="264">
        <v>0</v>
      </c>
      <c r="CV257" s="264">
        <v>0</v>
      </c>
      <c r="CW257" s="264">
        <v>0</v>
      </c>
      <c r="CX257" s="264">
        <v>0</v>
      </c>
      <c r="CY257" s="577">
        <v>0</v>
      </c>
      <c r="CZ257" s="264">
        <v>0</v>
      </c>
      <c r="DA257" s="264">
        <v>0</v>
      </c>
      <c r="DB257" s="264">
        <v>0</v>
      </c>
      <c r="DC257" s="428">
        <f t="shared" si="3"/>
        <v>707781.46000000008</v>
      </c>
    </row>
    <row r="258" spans="1:107" x14ac:dyDescent="0.25">
      <c r="A258" s="311">
        <v>4277</v>
      </c>
      <c r="B258" s="347">
        <v>675477</v>
      </c>
      <c r="C258" s="311">
        <v>1026281</v>
      </c>
      <c r="D258" s="14">
        <v>1912306309</v>
      </c>
      <c r="F258" s="14" t="s">
        <v>920</v>
      </c>
      <c r="G258" s="14" t="str">
        <f>INDEX(FY2019_ALL_Targets!F:F,MATCH(B258,FY2019_ALL_Targets!B:B,0))</f>
        <v>Bexar</v>
      </c>
      <c r="H258" s="14" t="s">
        <v>3101</v>
      </c>
      <c r="I258" s="312" t="s">
        <v>165</v>
      </c>
      <c r="J258" s="312" t="s">
        <v>961</v>
      </c>
      <c r="K258" s="312" t="s">
        <v>2500</v>
      </c>
      <c r="L258" s="264">
        <v>3851.55</v>
      </c>
      <c r="M258" s="264">
        <v>3952.7999999999997</v>
      </c>
      <c r="N258" s="264">
        <v>4131</v>
      </c>
      <c r="O258" s="264">
        <v>4163.3999999999996</v>
      </c>
      <c r="P258" s="264">
        <v>4096</v>
      </c>
      <c r="Q258" s="264">
        <v>4060</v>
      </c>
      <c r="R258" s="264">
        <v>3704.1600000000003</v>
      </c>
      <c r="S258" s="264">
        <v>3875.29</v>
      </c>
      <c r="T258" s="264">
        <v>4053.3700000000003</v>
      </c>
      <c r="U258" s="264">
        <v>3743.6499999999996</v>
      </c>
      <c r="V258" s="264">
        <v>3794.93</v>
      </c>
      <c r="W258" s="264">
        <v>4053.9300000000003</v>
      </c>
      <c r="X258" s="264">
        <v>8664.18</v>
      </c>
      <c r="Y258" s="264">
        <v>6565.2100000000009</v>
      </c>
      <c r="Z258" s="264">
        <v>8937.41</v>
      </c>
      <c r="AA258" s="577">
        <v>8981.130000000001</v>
      </c>
      <c r="AB258" s="264">
        <v>0</v>
      </c>
      <c r="AC258" s="264">
        <v>0</v>
      </c>
      <c r="AD258" s="264">
        <v>0</v>
      </c>
      <c r="AE258" s="264">
        <v>0</v>
      </c>
      <c r="AF258" s="264">
        <v>0</v>
      </c>
      <c r="AG258" s="264">
        <v>0</v>
      </c>
      <c r="AH258" s="264">
        <v>0</v>
      </c>
      <c r="AI258" s="264">
        <v>0</v>
      </c>
      <c r="AJ258" s="264">
        <v>0</v>
      </c>
      <c r="AK258" s="264">
        <v>0</v>
      </c>
      <c r="AL258" s="264">
        <v>0</v>
      </c>
      <c r="AM258" s="264">
        <v>0</v>
      </c>
      <c r="AN258" s="264">
        <v>0</v>
      </c>
      <c r="AO258" s="264">
        <v>0</v>
      </c>
      <c r="AP258" s="264">
        <v>0</v>
      </c>
      <c r="AQ258" s="264">
        <v>0</v>
      </c>
      <c r="AR258" s="264">
        <v>0</v>
      </c>
      <c r="AS258" s="264">
        <v>0</v>
      </c>
      <c r="AT258" s="577">
        <v>0</v>
      </c>
      <c r="AU258" s="264">
        <v>0</v>
      </c>
      <c r="AV258" s="264">
        <v>0</v>
      </c>
      <c r="AW258" s="264">
        <v>0</v>
      </c>
      <c r="AX258" s="264">
        <v>5034.1499999999996</v>
      </c>
      <c r="AY258" s="264">
        <v>5200.2</v>
      </c>
      <c r="AZ258" s="264">
        <v>5094.8999999999996</v>
      </c>
      <c r="BA258" s="264">
        <v>5301.45</v>
      </c>
      <c r="BB258" s="264">
        <v>5140</v>
      </c>
      <c r="BC258" s="264">
        <v>5332</v>
      </c>
      <c r="BD258" s="264">
        <v>5079.37</v>
      </c>
      <c r="BE258" s="264">
        <v>5229.6100000000006</v>
      </c>
      <c r="BF258" s="264">
        <v>5098.1000000000004</v>
      </c>
      <c r="BG258" s="264">
        <v>4915.9299999999994</v>
      </c>
      <c r="BH258" s="264">
        <v>4818.0200000000004</v>
      </c>
      <c r="BI258" s="264">
        <v>5178.42</v>
      </c>
      <c r="BJ258" s="264">
        <v>11127.900000000001</v>
      </c>
      <c r="BK258" s="264">
        <v>8399.3300000000017</v>
      </c>
      <c r="BL258" s="264">
        <v>11815.33</v>
      </c>
      <c r="BM258" s="577">
        <v>11563.880000000001</v>
      </c>
      <c r="BN258" s="264">
        <v>0</v>
      </c>
      <c r="BO258" s="264">
        <v>0</v>
      </c>
      <c r="BP258" s="264">
        <v>0</v>
      </c>
      <c r="BQ258" s="264">
        <v>8452.35</v>
      </c>
      <c r="BR258" s="264">
        <v>8496.9</v>
      </c>
      <c r="BS258" s="264">
        <v>9173.25</v>
      </c>
      <c r="BT258" s="264">
        <v>8974.7999999999993</v>
      </c>
      <c r="BU258" s="264">
        <v>8904</v>
      </c>
      <c r="BV258" s="264">
        <v>8848</v>
      </c>
      <c r="BW258" s="264">
        <v>8788.08</v>
      </c>
      <c r="BX258" s="264">
        <v>8814.48</v>
      </c>
      <c r="BY258" s="264">
        <v>9111.17</v>
      </c>
      <c r="BZ258" s="264">
        <v>8390.5300000000007</v>
      </c>
      <c r="CA258" s="264">
        <v>8392.66</v>
      </c>
      <c r="CB258" s="264">
        <v>8473.9500000000007</v>
      </c>
      <c r="CC258" s="264">
        <v>18963</v>
      </c>
      <c r="CD258" s="264">
        <v>14203.769999999999</v>
      </c>
      <c r="CE258" s="264">
        <v>20425.84</v>
      </c>
      <c r="CF258" s="577">
        <v>19584.02</v>
      </c>
      <c r="CG258" s="264">
        <v>0</v>
      </c>
      <c r="CH258" s="264">
        <v>0</v>
      </c>
      <c r="CI258" s="264">
        <v>0</v>
      </c>
      <c r="CJ258" s="264">
        <v>0</v>
      </c>
      <c r="CK258" s="264">
        <v>0</v>
      </c>
      <c r="CL258" s="264">
        <v>0</v>
      </c>
      <c r="CM258" s="264">
        <v>0</v>
      </c>
      <c r="CN258" s="264">
        <v>0</v>
      </c>
      <c r="CO258" s="264">
        <v>0</v>
      </c>
      <c r="CP258" s="264">
        <v>0</v>
      </c>
      <c r="CQ258" s="264">
        <v>0</v>
      </c>
      <c r="CR258" s="264">
        <v>0</v>
      </c>
      <c r="CS258" s="264">
        <v>0</v>
      </c>
      <c r="CT258" s="264">
        <v>0</v>
      </c>
      <c r="CU258" s="264">
        <v>0</v>
      </c>
      <c r="CV258" s="264">
        <v>0</v>
      </c>
      <c r="CW258" s="264">
        <v>0</v>
      </c>
      <c r="CX258" s="264">
        <v>0</v>
      </c>
      <c r="CY258" s="577">
        <v>0</v>
      </c>
      <c r="CZ258" s="264">
        <v>0</v>
      </c>
      <c r="DA258" s="264">
        <v>0</v>
      </c>
      <c r="DB258" s="264">
        <v>0</v>
      </c>
      <c r="DC258" s="428">
        <f t="shared" si="3"/>
        <v>362953.40000000008</v>
      </c>
    </row>
    <row r="259" spans="1:107" x14ac:dyDescent="0.25">
      <c r="A259" s="311">
        <v>5328</v>
      </c>
      <c r="B259" s="347">
        <v>675478</v>
      </c>
      <c r="C259" s="311">
        <v>1026235</v>
      </c>
      <c r="D259" s="14">
        <v>1336557529</v>
      </c>
      <c r="F259" s="14" t="s">
        <v>923</v>
      </c>
      <c r="G259" s="14" t="str">
        <f>INDEX(FY2019_ALL_Targets!F:F,MATCH(B259,FY2019_ALL_Targets!B:B,0))</f>
        <v>Lubbock</v>
      </c>
      <c r="H259" s="14" t="s">
        <v>3064</v>
      </c>
      <c r="I259" s="312" t="s">
        <v>2406</v>
      </c>
      <c r="J259" s="312" t="s">
        <v>932</v>
      </c>
      <c r="K259" s="312" t="s">
        <v>2407</v>
      </c>
      <c r="L259" s="264">
        <v>28674.639999999999</v>
      </c>
      <c r="M259" s="264">
        <v>29400.979999999996</v>
      </c>
      <c r="N259" s="264">
        <v>29400.98</v>
      </c>
      <c r="O259" s="264">
        <v>29116.76</v>
      </c>
      <c r="P259" s="264">
        <v>28935.040000000001</v>
      </c>
      <c r="Q259" s="264">
        <v>28030.82</v>
      </c>
      <c r="R259" s="264">
        <v>28698.89</v>
      </c>
      <c r="S259" s="264">
        <v>28542.47</v>
      </c>
      <c r="T259" s="264">
        <v>30258.84</v>
      </c>
      <c r="U259" s="264">
        <v>28991.02</v>
      </c>
      <c r="V259" s="264">
        <v>29250.78</v>
      </c>
      <c r="W259" s="264">
        <v>29626.75</v>
      </c>
      <c r="X259" s="264">
        <v>45428</v>
      </c>
      <c r="Y259" s="264">
        <v>45091.750000000007</v>
      </c>
      <c r="Z259" s="264">
        <v>11483.960000000001</v>
      </c>
      <c r="AA259" s="577">
        <v>64913.45</v>
      </c>
      <c r="AB259" s="264">
        <v>0</v>
      </c>
      <c r="AC259" s="264">
        <v>0</v>
      </c>
      <c r="AD259" s="264">
        <v>0</v>
      </c>
      <c r="AE259" s="264">
        <v>0</v>
      </c>
      <c r="AF259" s="264">
        <v>0</v>
      </c>
      <c r="AG259" s="264">
        <v>0</v>
      </c>
      <c r="AH259" s="264">
        <v>0</v>
      </c>
      <c r="AI259" s="264">
        <v>0</v>
      </c>
      <c r="AJ259" s="264">
        <v>0</v>
      </c>
      <c r="AK259" s="264">
        <v>0</v>
      </c>
      <c r="AL259" s="264">
        <v>0</v>
      </c>
      <c r="AM259" s="264">
        <v>0</v>
      </c>
      <c r="AN259" s="264">
        <v>0</v>
      </c>
      <c r="AO259" s="264">
        <v>0</v>
      </c>
      <c r="AP259" s="264">
        <v>0</v>
      </c>
      <c r="AQ259" s="264">
        <v>0</v>
      </c>
      <c r="AR259" s="264">
        <v>0</v>
      </c>
      <c r="AS259" s="264">
        <v>0</v>
      </c>
      <c r="AT259" s="577">
        <v>0</v>
      </c>
      <c r="AU259" s="264">
        <v>0</v>
      </c>
      <c r="AV259" s="264">
        <v>0</v>
      </c>
      <c r="AW259" s="264">
        <v>0</v>
      </c>
      <c r="AX259" s="264">
        <v>0</v>
      </c>
      <c r="AY259" s="264">
        <v>0</v>
      </c>
      <c r="AZ259" s="264">
        <v>0</v>
      </c>
      <c r="BA259" s="264">
        <v>0</v>
      </c>
      <c r="BB259" s="264">
        <v>0</v>
      </c>
      <c r="BC259" s="264">
        <v>0</v>
      </c>
      <c r="BD259" s="264">
        <v>0</v>
      </c>
      <c r="BE259" s="264">
        <v>0</v>
      </c>
      <c r="BF259" s="264">
        <v>0</v>
      </c>
      <c r="BG259" s="264">
        <v>0</v>
      </c>
      <c r="BH259" s="264">
        <v>0</v>
      </c>
      <c r="BI259" s="264">
        <v>0</v>
      </c>
      <c r="BJ259" s="264">
        <v>0</v>
      </c>
      <c r="BK259" s="264">
        <v>0</v>
      </c>
      <c r="BL259" s="264">
        <v>0</v>
      </c>
      <c r="BM259" s="577">
        <v>0</v>
      </c>
      <c r="BN259" s="264">
        <v>0</v>
      </c>
      <c r="BO259" s="264">
        <v>0</v>
      </c>
      <c r="BP259" s="264">
        <v>0</v>
      </c>
      <c r="BQ259" s="264">
        <v>23558.68</v>
      </c>
      <c r="BR259" s="264">
        <v>23906.059999999998</v>
      </c>
      <c r="BS259" s="264">
        <v>25832.44</v>
      </c>
      <c r="BT259" s="264">
        <v>25390.319999999996</v>
      </c>
      <c r="BU259" s="264">
        <v>24944</v>
      </c>
      <c r="BV259" s="264">
        <v>25723.5</v>
      </c>
      <c r="BW259" s="264">
        <v>25435.599999999999</v>
      </c>
      <c r="BX259" s="264">
        <v>26552.92</v>
      </c>
      <c r="BY259" s="264">
        <v>25688.69</v>
      </c>
      <c r="BZ259" s="264">
        <v>24774.370000000003</v>
      </c>
      <c r="CA259" s="264">
        <v>26380.530000000002</v>
      </c>
      <c r="CB259" s="264">
        <v>26002.3</v>
      </c>
      <c r="CC259" s="264">
        <v>38064.400000000001</v>
      </c>
      <c r="CD259" s="264">
        <v>39869.62000000001</v>
      </c>
      <c r="CE259" s="264">
        <v>10686</v>
      </c>
      <c r="CF259" s="577">
        <v>56972.04</v>
      </c>
      <c r="CG259" s="264">
        <v>0</v>
      </c>
      <c r="CH259" s="264">
        <v>0</v>
      </c>
      <c r="CI259" s="264">
        <v>0</v>
      </c>
      <c r="CJ259" s="264">
        <v>0</v>
      </c>
      <c r="CK259" s="264">
        <v>0</v>
      </c>
      <c r="CL259" s="264">
        <v>0</v>
      </c>
      <c r="CM259" s="264">
        <v>0</v>
      </c>
      <c r="CN259" s="264">
        <v>0</v>
      </c>
      <c r="CO259" s="264">
        <v>0</v>
      </c>
      <c r="CP259" s="264">
        <v>0</v>
      </c>
      <c r="CQ259" s="264">
        <v>0</v>
      </c>
      <c r="CR259" s="264">
        <v>0</v>
      </c>
      <c r="CS259" s="264">
        <v>0</v>
      </c>
      <c r="CT259" s="264">
        <v>0</v>
      </c>
      <c r="CU259" s="264">
        <v>0</v>
      </c>
      <c r="CV259" s="264">
        <v>0</v>
      </c>
      <c r="CW259" s="264">
        <v>0</v>
      </c>
      <c r="CX259" s="264">
        <v>0</v>
      </c>
      <c r="CY259" s="577">
        <v>0</v>
      </c>
      <c r="CZ259" s="264">
        <v>0</v>
      </c>
      <c r="DA259" s="264">
        <v>0</v>
      </c>
      <c r="DB259" s="264">
        <v>0</v>
      </c>
      <c r="DC259" s="428">
        <f t="shared" si="3"/>
        <v>965626.60000000009</v>
      </c>
    </row>
    <row r="260" spans="1:107" x14ac:dyDescent="0.25">
      <c r="A260" s="297">
        <v>4386</v>
      </c>
      <c r="B260" s="347">
        <v>675483</v>
      </c>
      <c r="C260" s="297">
        <v>1015052</v>
      </c>
      <c r="D260" s="14">
        <v>1881722890</v>
      </c>
      <c r="F260" s="14" t="s">
        <v>913</v>
      </c>
      <c r="G260" s="14" t="str">
        <f>INDEX(FY2019_ALL_Targets!F:F,MATCH(B260,FY2019_ALL_Targets!B:B,0))</f>
        <v>MRSA West</v>
      </c>
      <c r="H260" s="14" t="s">
        <v>3021</v>
      </c>
      <c r="I260" s="299" t="s">
        <v>480</v>
      </c>
      <c r="J260" s="299" t="s">
        <v>932</v>
      </c>
      <c r="K260" s="299" t="s">
        <v>481</v>
      </c>
      <c r="L260" s="264">
        <v>7112.1</v>
      </c>
      <c r="M260" s="264">
        <v>6936.26</v>
      </c>
      <c r="N260" s="264">
        <v>7583.1</v>
      </c>
      <c r="O260" s="264">
        <v>7275.38</v>
      </c>
      <c r="P260" s="264">
        <v>7399.7000000000007</v>
      </c>
      <c r="Q260" s="264">
        <v>7275.7000000000007</v>
      </c>
      <c r="R260" s="264">
        <v>7066.9499999999989</v>
      </c>
      <c r="S260" s="264">
        <v>7355.42</v>
      </c>
      <c r="T260" s="264">
        <v>7098.48</v>
      </c>
      <c r="U260" s="264">
        <v>7127.3</v>
      </c>
      <c r="V260" s="264">
        <v>6968</v>
      </c>
      <c r="W260" s="264">
        <v>7176.95</v>
      </c>
      <c r="X260" s="264">
        <v>15775.809999999998</v>
      </c>
      <c r="Y260" s="264">
        <v>20743.28</v>
      </c>
      <c r="Z260" s="264">
        <v>21350.84</v>
      </c>
      <c r="AA260" s="577">
        <v>12313.07</v>
      </c>
      <c r="AB260" s="264">
        <v>0</v>
      </c>
      <c r="AC260" s="264">
        <v>0</v>
      </c>
      <c r="AD260" s="264">
        <v>0</v>
      </c>
      <c r="AE260" s="264">
        <v>0</v>
      </c>
      <c r="AF260" s="264">
        <v>0</v>
      </c>
      <c r="AG260" s="264">
        <v>0</v>
      </c>
      <c r="AH260" s="264">
        <v>0</v>
      </c>
      <c r="AI260" s="264">
        <v>0</v>
      </c>
      <c r="AJ260" s="264">
        <v>0</v>
      </c>
      <c r="AK260" s="264">
        <v>0</v>
      </c>
      <c r="AL260" s="264">
        <v>0</v>
      </c>
      <c r="AM260" s="264">
        <v>0</v>
      </c>
      <c r="AN260" s="264">
        <v>0</v>
      </c>
      <c r="AO260" s="264">
        <v>0</v>
      </c>
      <c r="AP260" s="264">
        <v>0</v>
      </c>
      <c r="AQ260" s="264">
        <v>0</v>
      </c>
      <c r="AR260" s="264">
        <v>0</v>
      </c>
      <c r="AS260" s="264">
        <v>0</v>
      </c>
      <c r="AT260" s="577">
        <v>0</v>
      </c>
      <c r="AU260" s="264">
        <v>0</v>
      </c>
      <c r="AV260" s="264">
        <v>0</v>
      </c>
      <c r="AW260" s="264">
        <v>0</v>
      </c>
      <c r="AX260" s="264">
        <v>0</v>
      </c>
      <c r="AY260" s="264">
        <v>0</v>
      </c>
      <c r="AZ260" s="264">
        <v>0</v>
      </c>
      <c r="BA260" s="264">
        <v>0</v>
      </c>
      <c r="BB260" s="264">
        <v>0</v>
      </c>
      <c r="BC260" s="264">
        <v>0</v>
      </c>
      <c r="BD260" s="264">
        <v>0</v>
      </c>
      <c r="BE260" s="264">
        <v>0</v>
      </c>
      <c r="BF260" s="264">
        <v>0</v>
      </c>
      <c r="BG260" s="264">
        <v>0</v>
      </c>
      <c r="BH260" s="264">
        <v>0</v>
      </c>
      <c r="BI260" s="264">
        <v>0</v>
      </c>
      <c r="BJ260" s="264">
        <v>0</v>
      </c>
      <c r="BK260" s="264">
        <v>0</v>
      </c>
      <c r="BL260" s="264">
        <v>0</v>
      </c>
      <c r="BM260" s="577">
        <v>0</v>
      </c>
      <c r="BN260" s="264">
        <v>0</v>
      </c>
      <c r="BO260" s="264">
        <v>0</v>
      </c>
      <c r="BP260" s="264">
        <v>0</v>
      </c>
      <c r="BQ260" s="264">
        <v>7890.8200000000006</v>
      </c>
      <c r="BR260" s="264">
        <v>7956.76</v>
      </c>
      <c r="BS260" s="264">
        <v>8295.880000000001</v>
      </c>
      <c r="BT260" s="264">
        <v>8261.34</v>
      </c>
      <c r="BU260" s="264">
        <v>8187.1</v>
      </c>
      <c r="BV260" s="264">
        <v>8165.4</v>
      </c>
      <c r="BW260" s="264">
        <v>8047.0399999999991</v>
      </c>
      <c r="BX260" s="264">
        <v>8046.3099999999995</v>
      </c>
      <c r="BY260" s="264">
        <v>8197.6</v>
      </c>
      <c r="BZ260" s="264">
        <v>7925.9000000000005</v>
      </c>
      <c r="CA260" s="264">
        <v>7907.14</v>
      </c>
      <c r="CB260" s="264">
        <v>8145.6</v>
      </c>
      <c r="CC260" s="264">
        <v>17607.809999999998</v>
      </c>
      <c r="CD260" s="264">
        <v>23261.840000000004</v>
      </c>
      <c r="CE260" s="264">
        <v>24134.080000000002</v>
      </c>
      <c r="CF260" s="577">
        <v>13705.04</v>
      </c>
      <c r="CG260" s="264">
        <v>0</v>
      </c>
      <c r="CH260" s="264">
        <v>0</v>
      </c>
      <c r="CI260" s="264">
        <v>0</v>
      </c>
      <c r="CJ260" s="264">
        <v>0</v>
      </c>
      <c r="CK260" s="264">
        <v>0</v>
      </c>
      <c r="CL260" s="264">
        <v>0</v>
      </c>
      <c r="CM260" s="264">
        <v>0</v>
      </c>
      <c r="CN260" s="264">
        <v>0</v>
      </c>
      <c r="CO260" s="264">
        <v>0</v>
      </c>
      <c r="CP260" s="264">
        <v>0</v>
      </c>
      <c r="CQ260" s="264">
        <v>0</v>
      </c>
      <c r="CR260" s="264">
        <v>0</v>
      </c>
      <c r="CS260" s="264">
        <v>0</v>
      </c>
      <c r="CT260" s="264">
        <v>0</v>
      </c>
      <c r="CU260" s="264">
        <v>0</v>
      </c>
      <c r="CV260" s="264">
        <v>0</v>
      </c>
      <c r="CW260" s="264">
        <v>0</v>
      </c>
      <c r="CX260" s="264">
        <v>0</v>
      </c>
      <c r="CY260" s="577">
        <v>0</v>
      </c>
      <c r="CZ260" s="264">
        <v>0</v>
      </c>
      <c r="DA260" s="264">
        <v>0</v>
      </c>
      <c r="DB260" s="264">
        <v>0</v>
      </c>
      <c r="DC260" s="428">
        <f t="shared" ref="DC260:DC323" si="4">SUM(L260:DB260)</f>
        <v>332294.00000000006</v>
      </c>
    </row>
    <row r="261" spans="1:107" x14ac:dyDescent="0.25">
      <c r="A261" s="313">
        <v>5350</v>
      </c>
      <c r="B261" s="347">
        <v>675484</v>
      </c>
      <c r="C261" s="313">
        <v>1028068</v>
      </c>
      <c r="D261" s="14">
        <v>1326490541</v>
      </c>
      <c r="F261" s="14" t="s">
        <v>928</v>
      </c>
      <c r="G261" s="14" t="str">
        <f>INDEX(FY2019_ALL_Targets!F:F,MATCH(B261,FY2019_ALL_Targets!B:B,0))</f>
        <v>Jefferson</v>
      </c>
      <c r="H261" s="14" t="s">
        <v>3189</v>
      </c>
      <c r="I261" s="314" t="s">
        <v>2957</v>
      </c>
      <c r="J261" s="314" t="s">
        <v>2957</v>
      </c>
      <c r="K261" s="314" t="s">
        <v>2958</v>
      </c>
      <c r="L261" s="264">
        <v>0</v>
      </c>
      <c r="M261" s="264">
        <v>0</v>
      </c>
      <c r="N261" s="264">
        <v>0</v>
      </c>
      <c r="O261" s="264">
        <v>0</v>
      </c>
      <c r="P261" s="264">
        <v>0</v>
      </c>
      <c r="Q261" s="264">
        <v>0</v>
      </c>
      <c r="R261" s="264">
        <v>0</v>
      </c>
      <c r="S261" s="264">
        <v>0</v>
      </c>
      <c r="T261" s="264">
        <v>0</v>
      </c>
      <c r="U261" s="264">
        <v>0</v>
      </c>
      <c r="V261" s="264">
        <v>0</v>
      </c>
      <c r="W261" s="264">
        <v>0</v>
      </c>
      <c r="X261" s="264">
        <v>11567.92</v>
      </c>
      <c r="Y261" s="264">
        <v>18325.189999999999</v>
      </c>
      <c r="Z261" s="264">
        <v>18898.210000000003</v>
      </c>
      <c r="AA261" s="577">
        <v>23748.729999999996</v>
      </c>
      <c r="AB261" s="264">
        <v>0</v>
      </c>
      <c r="AC261" s="264">
        <v>0</v>
      </c>
      <c r="AD261" s="264">
        <v>0</v>
      </c>
      <c r="AE261" s="264">
        <v>0</v>
      </c>
      <c r="AF261" s="264">
        <v>0</v>
      </c>
      <c r="AG261" s="264">
        <v>0</v>
      </c>
      <c r="AH261" s="264">
        <v>0</v>
      </c>
      <c r="AI261" s="264">
        <v>0</v>
      </c>
      <c r="AJ261" s="264">
        <v>0</v>
      </c>
      <c r="AK261" s="264">
        <v>0</v>
      </c>
      <c r="AL261" s="264">
        <v>0</v>
      </c>
      <c r="AM261" s="264">
        <v>0</v>
      </c>
      <c r="AN261" s="264">
        <v>0</v>
      </c>
      <c r="AO261" s="264">
        <v>0</v>
      </c>
      <c r="AP261" s="264">
        <v>0</v>
      </c>
      <c r="AQ261" s="264">
        <v>0</v>
      </c>
      <c r="AR261" s="264">
        <v>0</v>
      </c>
      <c r="AS261" s="264">
        <v>0</v>
      </c>
      <c r="AT261" s="577">
        <v>0</v>
      </c>
      <c r="AU261" s="264">
        <v>0</v>
      </c>
      <c r="AV261" s="264">
        <v>0</v>
      </c>
      <c r="AW261" s="264">
        <v>0</v>
      </c>
      <c r="AX261" s="264">
        <v>0</v>
      </c>
      <c r="AY261" s="264">
        <v>0</v>
      </c>
      <c r="AZ261" s="264">
        <v>0</v>
      </c>
      <c r="BA261" s="264">
        <v>0</v>
      </c>
      <c r="BB261" s="264">
        <v>0</v>
      </c>
      <c r="BC261" s="264">
        <v>0</v>
      </c>
      <c r="BD261" s="264">
        <v>0</v>
      </c>
      <c r="BE261" s="264">
        <v>0</v>
      </c>
      <c r="BF261" s="264">
        <v>0</v>
      </c>
      <c r="BG261" s="264">
        <v>0</v>
      </c>
      <c r="BH261" s="264">
        <v>0</v>
      </c>
      <c r="BI261" s="264">
        <v>0</v>
      </c>
      <c r="BJ261" s="264">
        <v>13358.8</v>
      </c>
      <c r="BK261" s="264">
        <v>21544.509999999995</v>
      </c>
      <c r="BL261" s="264">
        <v>22205.219999999998</v>
      </c>
      <c r="BM261" s="577">
        <v>28140.1</v>
      </c>
      <c r="BN261" s="264">
        <v>0</v>
      </c>
      <c r="BO261" s="264">
        <v>0</v>
      </c>
      <c r="BP261" s="264">
        <v>0</v>
      </c>
      <c r="BQ261" s="264">
        <v>0</v>
      </c>
      <c r="BR261" s="264">
        <v>0</v>
      </c>
      <c r="BS261" s="264">
        <v>0</v>
      </c>
      <c r="BT261" s="264">
        <v>0</v>
      </c>
      <c r="BU261" s="264">
        <v>0</v>
      </c>
      <c r="BV261" s="264">
        <v>0</v>
      </c>
      <c r="BW261" s="264">
        <v>0</v>
      </c>
      <c r="BX261" s="264">
        <v>0</v>
      </c>
      <c r="BY261" s="264">
        <v>0</v>
      </c>
      <c r="BZ261" s="264">
        <v>0</v>
      </c>
      <c r="CA261" s="264">
        <v>0</v>
      </c>
      <c r="CB261" s="264">
        <v>0</v>
      </c>
      <c r="CC261" s="264">
        <v>0</v>
      </c>
      <c r="CD261" s="264">
        <v>0</v>
      </c>
      <c r="CE261" s="264">
        <v>0</v>
      </c>
      <c r="CF261" s="577">
        <v>0</v>
      </c>
      <c r="CG261" s="264">
        <v>0</v>
      </c>
      <c r="CH261" s="264">
        <v>0</v>
      </c>
      <c r="CI261" s="264">
        <v>0</v>
      </c>
      <c r="CJ261" s="264">
        <v>0</v>
      </c>
      <c r="CK261" s="264">
        <v>0</v>
      </c>
      <c r="CL261" s="264">
        <v>0</v>
      </c>
      <c r="CM261" s="264">
        <v>0</v>
      </c>
      <c r="CN261" s="264">
        <v>0</v>
      </c>
      <c r="CO261" s="264">
        <v>0</v>
      </c>
      <c r="CP261" s="264">
        <v>0</v>
      </c>
      <c r="CQ261" s="264">
        <v>0</v>
      </c>
      <c r="CR261" s="264">
        <v>0</v>
      </c>
      <c r="CS261" s="264">
        <v>0</v>
      </c>
      <c r="CT261" s="264">
        <v>0</v>
      </c>
      <c r="CU261" s="264">
        <v>0</v>
      </c>
      <c r="CV261" s="264">
        <v>15229.759999999998</v>
      </c>
      <c r="CW261" s="264">
        <v>24317.02</v>
      </c>
      <c r="CX261" s="264">
        <v>26195.309999999998</v>
      </c>
      <c r="CY261" s="577">
        <v>36808.43</v>
      </c>
      <c r="CZ261" s="264">
        <v>0</v>
      </c>
      <c r="DA261" s="264">
        <v>0</v>
      </c>
      <c r="DB261" s="264">
        <v>0</v>
      </c>
      <c r="DC261" s="428">
        <f t="shared" si="4"/>
        <v>260339.19999999998</v>
      </c>
    </row>
    <row r="262" spans="1:107" x14ac:dyDescent="0.25">
      <c r="A262" s="297">
        <v>4514</v>
      </c>
      <c r="B262" s="347">
        <v>675485</v>
      </c>
      <c r="C262" s="297">
        <v>1025439</v>
      </c>
      <c r="D262" s="14">
        <v>1174957732</v>
      </c>
      <c r="F262" s="14" t="s">
        <v>923</v>
      </c>
      <c r="G262" s="14" t="str">
        <f>INDEX(FY2019_ALL_Targets!F:F,MATCH(B262,FY2019_ALL_Targets!B:B,0))</f>
        <v>Lubbock</v>
      </c>
      <c r="H262" s="14" t="s">
        <v>3062</v>
      </c>
      <c r="I262" s="299" t="s">
        <v>2398</v>
      </c>
      <c r="J262" s="299" t="s">
        <v>932</v>
      </c>
      <c r="K262" s="299" t="s">
        <v>2399</v>
      </c>
      <c r="L262" s="264">
        <v>7972.24</v>
      </c>
      <c r="M262" s="264">
        <v>8174.1799999999994</v>
      </c>
      <c r="N262" s="264">
        <v>8174.1799999999994</v>
      </c>
      <c r="O262" s="264">
        <v>8095.1599999999989</v>
      </c>
      <c r="P262" s="264">
        <v>8045.76</v>
      </c>
      <c r="Q262" s="264">
        <v>7794.33</v>
      </c>
      <c r="R262" s="264">
        <v>7984.29</v>
      </c>
      <c r="S262" s="264">
        <v>7941.2899999999991</v>
      </c>
      <c r="T262" s="264">
        <v>8419</v>
      </c>
      <c r="U262" s="264">
        <v>8066.2199999999993</v>
      </c>
      <c r="V262" s="264">
        <v>8138.62</v>
      </c>
      <c r="W262" s="264">
        <v>8243.19</v>
      </c>
      <c r="X262" s="264">
        <v>12658.900000000001</v>
      </c>
      <c r="Y262" s="264">
        <v>15885.570000000003</v>
      </c>
      <c r="Z262" s="264">
        <v>18583.25</v>
      </c>
      <c r="AA262" s="577">
        <v>19203.04</v>
      </c>
      <c r="AB262" s="264">
        <v>0</v>
      </c>
      <c r="AC262" s="264">
        <v>0</v>
      </c>
      <c r="AD262" s="264">
        <v>0</v>
      </c>
      <c r="AE262" s="264">
        <v>0</v>
      </c>
      <c r="AF262" s="264">
        <v>0</v>
      </c>
      <c r="AG262" s="264">
        <v>0</v>
      </c>
      <c r="AH262" s="264">
        <v>0</v>
      </c>
      <c r="AI262" s="264">
        <v>0</v>
      </c>
      <c r="AJ262" s="264">
        <v>0</v>
      </c>
      <c r="AK262" s="264">
        <v>0</v>
      </c>
      <c r="AL262" s="264">
        <v>0</v>
      </c>
      <c r="AM262" s="264">
        <v>0</v>
      </c>
      <c r="AN262" s="264">
        <v>0</v>
      </c>
      <c r="AO262" s="264">
        <v>0</v>
      </c>
      <c r="AP262" s="264">
        <v>0</v>
      </c>
      <c r="AQ262" s="264">
        <v>0</v>
      </c>
      <c r="AR262" s="264">
        <v>0</v>
      </c>
      <c r="AS262" s="264">
        <v>0</v>
      </c>
      <c r="AT262" s="577">
        <v>0</v>
      </c>
      <c r="AU262" s="264">
        <v>0</v>
      </c>
      <c r="AV262" s="264">
        <v>0</v>
      </c>
      <c r="AW262" s="264">
        <v>0</v>
      </c>
      <c r="AX262" s="264">
        <v>0</v>
      </c>
      <c r="AY262" s="264">
        <v>0</v>
      </c>
      <c r="AZ262" s="264">
        <v>0</v>
      </c>
      <c r="BA262" s="264">
        <v>0</v>
      </c>
      <c r="BB262" s="264">
        <v>0</v>
      </c>
      <c r="BC262" s="264">
        <v>0</v>
      </c>
      <c r="BD262" s="264">
        <v>0</v>
      </c>
      <c r="BE262" s="264">
        <v>0</v>
      </c>
      <c r="BF262" s="264">
        <v>0</v>
      </c>
      <c r="BG262" s="264">
        <v>0</v>
      </c>
      <c r="BH262" s="264">
        <v>0</v>
      </c>
      <c r="BI262" s="264">
        <v>0</v>
      </c>
      <c r="BJ262" s="264">
        <v>0</v>
      </c>
      <c r="BK262" s="264">
        <v>0</v>
      </c>
      <c r="BL262" s="264">
        <v>0</v>
      </c>
      <c r="BM262" s="577">
        <v>0</v>
      </c>
      <c r="BN262" s="264">
        <v>0</v>
      </c>
      <c r="BO262" s="264">
        <v>0</v>
      </c>
      <c r="BP262" s="264">
        <v>0</v>
      </c>
      <c r="BQ262" s="264">
        <v>6549.8799999999992</v>
      </c>
      <c r="BR262" s="264">
        <v>6646.46</v>
      </c>
      <c r="BS262" s="264">
        <v>7182.0399999999991</v>
      </c>
      <c r="BT262" s="264">
        <v>7059.119999999999</v>
      </c>
      <c r="BU262" s="264">
        <v>6936</v>
      </c>
      <c r="BV262" s="264">
        <v>7152.75</v>
      </c>
      <c r="BW262" s="264">
        <v>7076.33</v>
      </c>
      <c r="BX262" s="264">
        <v>7387.6299999999992</v>
      </c>
      <c r="BY262" s="264">
        <v>7147.44</v>
      </c>
      <c r="BZ262" s="264">
        <v>6893.11</v>
      </c>
      <c r="CA262" s="264">
        <v>7339.9800000000005</v>
      </c>
      <c r="CB262" s="264">
        <v>7234.7499999999991</v>
      </c>
      <c r="CC262" s="264">
        <v>10606.97</v>
      </c>
      <c r="CD262" s="264">
        <v>13980.460000000003</v>
      </c>
      <c r="CE262" s="264">
        <v>16461.84</v>
      </c>
      <c r="CF262" s="577">
        <v>16879.09</v>
      </c>
      <c r="CG262" s="264">
        <v>0</v>
      </c>
      <c r="CH262" s="264">
        <v>0</v>
      </c>
      <c r="CI262" s="264">
        <v>0</v>
      </c>
      <c r="CJ262" s="264">
        <v>0</v>
      </c>
      <c r="CK262" s="264">
        <v>0</v>
      </c>
      <c r="CL262" s="264">
        <v>0</v>
      </c>
      <c r="CM262" s="264">
        <v>0</v>
      </c>
      <c r="CN262" s="264">
        <v>0</v>
      </c>
      <c r="CO262" s="264">
        <v>0</v>
      </c>
      <c r="CP262" s="264">
        <v>0</v>
      </c>
      <c r="CQ262" s="264">
        <v>0</v>
      </c>
      <c r="CR262" s="264">
        <v>0</v>
      </c>
      <c r="CS262" s="264">
        <v>0</v>
      </c>
      <c r="CT262" s="264">
        <v>0</v>
      </c>
      <c r="CU262" s="264">
        <v>0</v>
      </c>
      <c r="CV262" s="264">
        <v>0</v>
      </c>
      <c r="CW262" s="264">
        <v>0</v>
      </c>
      <c r="CX262" s="264">
        <v>0</v>
      </c>
      <c r="CY262" s="577">
        <v>0</v>
      </c>
      <c r="CZ262" s="264">
        <v>0</v>
      </c>
      <c r="DA262" s="264">
        <v>0</v>
      </c>
      <c r="DB262" s="264">
        <v>0</v>
      </c>
      <c r="DC262" s="428">
        <f t="shared" si="4"/>
        <v>305913.07000000007</v>
      </c>
    </row>
    <row r="263" spans="1:107" x14ac:dyDescent="0.25">
      <c r="A263" s="297">
        <v>4376</v>
      </c>
      <c r="B263" s="347">
        <v>675490</v>
      </c>
      <c r="C263" s="297">
        <v>1026193</v>
      </c>
      <c r="D263" s="14">
        <v>1447521943</v>
      </c>
      <c r="F263" s="14" t="s">
        <v>939</v>
      </c>
      <c r="G263" s="14" t="str">
        <f>INDEX(FY2019_ALL_Targets!F:F,MATCH(B263,FY2019_ALL_Targets!B:B,0))</f>
        <v>MRSA Northeast</v>
      </c>
      <c r="H263" s="14" t="s">
        <v>3135</v>
      </c>
      <c r="I263" s="299" t="s">
        <v>474</v>
      </c>
      <c r="J263" s="299" t="s">
        <v>1020</v>
      </c>
      <c r="K263" s="299" t="s">
        <v>475</v>
      </c>
      <c r="L263" s="264">
        <v>0</v>
      </c>
      <c r="M263" s="264">
        <v>0</v>
      </c>
      <c r="N263" s="264">
        <v>0</v>
      </c>
      <c r="O263" s="264">
        <v>0</v>
      </c>
      <c r="P263" s="264">
        <v>0</v>
      </c>
      <c r="Q263" s="264">
        <v>0</v>
      </c>
      <c r="R263" s="264">
        <v>0</v>
      </c>
      <c r="S263" s="264">
        <v>0</v>
      </c>
      <c r="T263" s="264">
        <v>0</v>
      </c>
      <c r="U263" s="264">
        <v>0</v>
      </c>
      <c r="V263" s="264">
        <v>0</v>
      </c>
      <c r="W263" s="264">
        <v>0</v>
      </c>
      <c r="X263" s="264">
        <v>0</v>
      </c>
      <c r="Y263" s="264">
        <v>0</v>
      </c>
      <c r="Z263" s="264">
        <v>0</v>
      </c>
      <c r="AA263" s="577">
        <v>0</v>
      </c>
      <c r="AB263" s="264">
        <v>0</v>
      </c>
      <c r="AC263" s="264">
        <v>0</v>
      </c>
      <c r="AD263" s="264">
        <v>0</v>
      </c>
      <c r="AE263" s="264">
        <v>12754.56</v>
      </c>
      <c r="AF263" s="264">
        <v>13033.02</v>
      </c>
      <c r="AG263" s="264">
        <v>13660.92</v>
      </c>
      <c r="AH263" s="264">
        <v>13650</v>
      </c>
      <c r="AI263" s="264">
        <v>13656.6</v>
      </c>
      <c r="AJ263" s="264">
        <v>13284.000000000002</v>
      </c>
      <c r="AK263" s="264">
        <v>13525.269999999999</v>
      </c>
      <c r="AL263" s="264">
        <v>14053.58</v>
      </c>
      <c r="AM263" s="264">
        <v>13715.160000000002</v>
      </c>
      <c r="AN263" s="264">
        <v>13768.76</v>
      </c>
      <c r="AO263" s="264">
        <v>13640.03</v>
      </c>
      <c r="AP263" s="264">
        <v>14058.95</v>
      </c>
      <c r="AQ263" s="264">
        <v>37281</v>
      </c>
      <c r="AR263" s="264">
        <v>38921.700000000012</v>
      </c>
      <c r="AS263" s="264">
        <v>40350.329999999994</v>
      </c>
      <c r="AT263" s="577">
        <v>40431.500000000007</v>
      </c>
      <c r="AU263" s="264">
        <v>0</v>
      </c>
      <c r="AV263" s="264">
        <v>0</v>
      </c>
      <c r="AW263" s="264">
        <v>0</v>
      </c>
      <c r="AX263" s="264">
        <v>0</v>
      </c>
      <c r="AY263" s="264">
        <v>0</v>
      </c>
      <c r="AZ263" s="264">
        <v>0</v>
      </c>
      <c r="BA263" s="264">
        <v>0</v>
      </c>
      <c r="BB263" s="264">
        <v>0</v>
      </c>
      <c r="BC263" s="264">
        <v>0</v>
      </c>
      <c r="BD263" s="264">
        <v>0</v>
      </c>
      <c r="BE263" s="264">
        <v>0</v>
      </c>
      <c r="BF263" s="264">
        <v>0</v>
      </c>
      <c r="BG263" s="264">
        <v>0</v>
      </c>
      <c r="BH263" s="264">
        <v>0</v>
      </c>
      <c r="BI263" s="264">
        <v>0</v>
      </c>
      <c r="BJ263" s="264">
        <v>0</v>
      </c>
      <c r="BK263" s="264">
        <v>0</v>
      </c>
      <c r="BL263" s="264">
        <v>0</v>
      </c>
      <c r="BM263" s="577">
        <v>0</v>
      </c>
      <c r="BN263" s="264">
        <v>0</v>
      </c>
      <c r="BO263" s="264">
        <v>0</v>
      </c>
      <c r="BP263" s="264">
        <v>0</v>
      </c>
      <c r="BQ263" s="264">
        <v>0</v>
      </c>
      <c r="BR263" s="264">
        <v>0</v>
      </c>
      <c r="BS263" s="264">
        <v>0</v>
      </c>
      <c r="BT263" s="264">
        <v>0</v>
      </c>
      <c r="BU263" s="264">
        <v>0</v>
      </c>
      <c r="BV263" s="264">
        <v>0</v>
      </c>
      <c r="BW263" s="264">
        <v>0</v>
      </c>
      <c r="BX263" s="264">
        <v>0</v>
      </c>
      <c r="BY263" s="264">
        <v>0</v>
      </c>
      <c r="BZ263" s="264">
        <v>0</v>
      </c>
      <c r="CA263" s="264">
        <v>0</v>
      </c>
      <c r="CB263" s="264">
        <v>0</v>
      </c>
      <c r="CC263" s="264">
        <v>0</v>
      </c>
      <c r="CD263" s="264">
        <v>0</v>
      </c>
      <c r="CE263" s="264">
        <v>0</v>
      </c>
      <c r="CF263" s="577">
        <v>0</v>
      </c>
      <c r="CG263" s="264">
        <v>0</v>
      </c>
      <c r="CH263" s="264">
        <v>0</v>
      </c>
      <c r="CI263" s="264">
        <v>0</v>
      </c>
      <c r="CJ263" s="264">
        <v>18869.759999999998</v>
      </c>
      <c r="CK263" s="264">
        <v>19044.48</v>
      </c>
      <c r="CL263" s="264">
        <v>19606.86</v>
      </c>
      <c r="CM263" s="264">
        <v>19819.8</v>
      </c>
      <c r="CN263" s="264">
        <v>19564.2</v>
      </c>
      <c r="CO263" s="264">
        <v>19186.2</v>
      </c>
      <c r="CP263" s="264">
        <v>20202.41</v>
      </c>
      <c r="CQ263" s="264">
        <v>20638.7</v>
      </c>
      <c r="CR263" s="264">
        <v>20101.330000000002</v>
      </c>
      <c r="CS263" s="264">
        <v>19796.480000000003</v>
      </c>
      <c r="CT263" s="264">
        <v>19405.55</v>
      </c>
      <c r="CU263" s="264">
        <v>19874.41</v>
      </c>
      <c r="CV263" s="264">
        <v>54360.600000000006</v>
      </c>
      <c r="CW263" s="264">
        <v>56155.020000000004</v>
      </c>
      <c r="CX263" s="264">
        <v>59549.259999999995</v>
      </c>
      <c r="CY263" s="577">
        <v>57598.37999999999</v>
      </c>
      <c r="CZ263" s="264">
        <v>0</v>
      </c>
      <c r="DA263" s="264">
        <v>0</v>
      </c>
      <c r="DB263" s="264">
        <v>0</v>
      </c>
      <c r="DC263" s="428">
        <f t="shared" si="4"/>
        <v>783558.82000000007</v>
      </c>
    </row>
    <row r="264" spans="1:107" x14ac:dyDescent="0.25">
      <c r="A264" s="313">
        <v>4062</v>
      </c>
      <c r="B264" s="347">
        <v>675493</v>
      </c>
      <c r="C264" s="313">
        <v>1026169</v>
      </c>
      <c r="D264" s="14">
        <v>1235538513</v>
      </c>
      <c r="F264" s="14" t="s">
        <v>930</v>
      </c>
      <c r="G264" s="14" t="str">
        <f>INDEX(FY2019_ALL_Targets!F:F,MATCH(B264,FY2019_ALL_Targets!B:B,0))</f>
        <v>Harris</v>
      </c>
      <c r="H264" s="14" t="s">
        <v>3016</v>
      </c>
      <c r="I264" s="314" t="s">
        <v>154</v>
      </c>
      <c r="J264" s="314" t="s">
        <v>1020</v>
      </c>
      <c r="K264" s="314" t="s">
        <v>155</v>
      </c>
      <c r="L264" s="264">
        <v>6831.24</v>
      </c>
      <c r="M264" s="264">
        <v>7033.58</v>
      </c>
      <c r="N264" s="264">
        <v>7691.94</v>
      </c>
      <c r="O264" s="264">
        <v>7755.36</v>
      </c>
      <c r="P264" s="264">
        <v>7292.0599999999995</v>
      </c>
      <c r="Q264" s="264">
        <v>7548.34</v>
      </c>
      <c r="R264" s="264">
        <v>7394.88</v>
      </c>
      <c r="S264" s="264">
        <v>7775.66</v>
      </c>
      <c r="T264" s="264">
        <v>7337.3200000000006</v>
      </c>
      <c r="U264" s="264">
        <v>7287.1399999999994</v>
      </c>
      <c r="V264" s="264">
        <v>7088.66</v>
      </c>
      <c r="W264" s="264">
        <v>7347.5</v>
      </c>
      <c r="X264" s="264">
        <v>20343.3</v>
      </c>
      <c r="Y264" s="264">
        <v>21627.56</v>
      </c>
      <c r="Z264" s="264">
        <v>22136.850000000002</v>
      </c>
      <c r="AA264" s="577">
        <v>21355.79</v>
      </c>
      <c r="AB264" s="264">
        <v>0</v>
      </c>
      <c r="AC264" s="264">
        <v>0</v>
      </c>
      <c r="AD264" s="264">
        <v>0</v>
      </c>
      <c r="AE264" s="264">
        <v>0</v>
      </c>
      <c r="AF264" s="264">
        <v>0</v>
      </c>
      <c r="AG264" s="264">
        <v>0</v>
      </c>
      <c r="AH264" s="264">
        <v>0</v>
      </c>
      <c r="AI264" s="264">
        <v>0</v>
      </c>
      <c r="AJ264" s="264">
        <v>0</v>
      </c>
      <c r="AK264" s="264">
        <v>0</v>
      </c>
      <c r="AL264" s="264">
        <v>0</v>
      </c>
      <c r="AM264" s="264">
        <v>0</v>
      </c>
      <c r="AN264" s="264">
        <v>0</v>
      </c>
      <c r="AO264" s="264">
        <v>0</v>
      </c>
      <c r="AP264" s="264">
        <v>0</v>
      </c>
      <c r="AQ264" s="264">
        <v>0</v>
      </c>
      <c r="AR264" s="264">
        <v>0</v>
      </c>
      <c r="AS264" s="264">
        <v>0</v>
      </c>
      <c r="AT264" s="577">
        <v>0</v>
      </c>
      <c r="AU264" s="264">
        <v>0</v>
      </c>
      <c r="AV264" s="264">
        <v>0</v>
      </c>
      <c r="AW264" s="264">
        <v>0</v>
      </c>
      <c r="AX264" s="264">
        <v>4170.62</v>
      </c>
      <c r="AY264" s="264">
        <v>4209.88</v>
      </c>
      <c r="AZ264" s="264">
        <v>4406.1799999999994</v>
      </c>
      <c r="BA264" s="264">
        <v>4394.0999999999995</v>
      </c>
      <c r="BB264" s="264">
        <v>4288.22</v>
      </c>
      <c r="BC264" s="264">
        <v>4362.72</v>
      </c>
      <c r="BD264" s="264">
        <v>4264.3999999999996</v>
      </c>
      <c r="BE264" s="264">
        <v>4163</v>
      </c>
      <c r="BF264" s="264">
        <v>4206.66</v>
      </c>
      <c r="BG264" s="264">
        <v>3993</v>
      </c>
      <c r="BH264" s="264">
        <v>3969.16</v>
      </c>
      <c r="BI264" s="264">
        <v>4068.9</v>
      </c>
      <c r="BJ264" s="264">
        <v>12066.900000000001</v>
      </c>
      <c r="BK264" s="264">
        <v>12485.41</v>
      </c>
      <c r="BL264" s="264">
        <v>12429.59</v>
      </c>
      <c r="BM264" s="577">
        <v>11827.699999999999</v>
      </c>
      <c r="BN264" s="264">
        <v>0</v>
      </c>
      <c r="BO264" s="264">
        <v>0</v>
      </c>
      <c r="BP264" s="264">
        <v>0</v>
      </c>
      <c r="BQ264" s="264">
        <v>0</v>
      </c>
      <c r="BR264" s="264">
        <v>0</v>
      </c>
      <c r="BS264" s="264">
        <v>0</v>
      </c>
      <c r="BT264" s="264">
        <v>0</v>
      </c>
      <c r="BU264" s="264">
        <v>0</v>
      </c>
      <c r="BV264" s="264">
        <v>0</v>
      </c>
      <c r="BW264" s="264">
        <v>0</v>
      </c>
      <c r="BX264" s="264">
        <v>0</v>
      </c>
      <c r="BY264" s="264">
        <v>0</v>
      </c>
      <c r="BZ264" s="264">
        <v>0</v>
      </c>
      <c r="CA264" s="264">
        <v>0</v>
      </c>
      <c r="CB264" s="264">
        <v>0</v>
      </c>
      <c r="CC264" s="264">
        <v>0</v>
      </c>
      <c r="CD264" s="264">
        <v>0</v>
      </c>
      <c r="CE264" s="264">
        <v>0</v>
      </c>
      <c r="CF264" s="577">
        <v>0</v>
      </c>
      <c r="CG264" s="264">
        <v>0</v>
      </c>
      <c r="CH264" s="264">
        <v>0</v>
      </c>
      <c r="CI264" s="264">
        <v>0</v>
      </c>
      <c r="CJ264" s="264">
        <v>10349.540000000001</v>
      </c>
      <c r="CK264" s="264">
        <v>10591.14</v>
      </c>
      <c r="CL264" s="264">
        <v>11627</v>
      </c>
      <c r="CM264" s="264">
        <v>11672.3</v>
      </c>
      <c r="CN264" s="264">
        <v>11192.880000000001</v>
      </c>
      <c r="CO264" s="264">
        <v>11624.98</v>
      </c>
      <c r="CP264" s="264">
        <v>11310.08</v>
      </c>
      <c r="CQ264" s="264">
        <v>12013.58</v>
      </c>
      <c r="CR264" s="264">
        <v>11132.94</v>
      </c>
      <c r="CS264" s="264">
        <v>11241.86</v>
      </c>
      <c r="CT264" s="264">
        <v>11122.48</v>
      </c>
      <c r="CU264" s="264">
        <v>11484.740000000002</v>
      </c>
      <c r="CV264" s="264">
        <v>30734.400000000001</v>
      </c>
      <c r="CW264" s="264">
        <v>33020.69</v>
      </c>
      <c r="CX264" s="264">
        <v>33886.35</v>
      </c>
      <c r="CY264" s="577">
        <v>33276.879999999997</v>
      </c>
      <c r="CZ264" s="264">
        <v>0</v>
      </c>
      <c r="DA264" s="264">
        <v>0</v>
      </c>
      <c r="DB264" s="264">
        <v>0</v>
      </c>
      <c r="DC264" s="428">
        <f t="shared" si="4"/>
        <v>539435.46</v>
      </c>
    </row>
    <row r="265" spans="1:107" x14ac:dyDescent="0.25">
      <c r="A265" s="311">
        <v>4705</v>
      </c>
      <c r="B265" s="347">
        <v>675495</v>
      </c>
      <c r="C265" s="311">
        <v>1026681</v>
      </c>
      <c r="D265" s="14">
        <v>1992193767</v>
      </c>
      <c r="F265" s="14" t="s">
        <v>930</v>
      </c>
      <c r="G265" s="14" t="str">
        <f>INDEX(FY2019_ALL_Targets!F:F,MATCH(B265,FY2019_ALL_Targets!B:B,0))</f>
        <v>Harris</v>
      </c>
      <c r="H265" s="14" t="s">
        <v>3031</v>
      </c>
      <c r="I265" s="312" t="s">
        <v>571</v>
      </c>
      <c r="J265" s="312" t="s">
        <v>2507</v>
      </c>
      <c r="K265" s="312" t="s">
        <v>2508</v>
      </c>
      <c r="L265" s="264">
        <v>15087.54</v>
      </c>
      <c r="M265" s="264">
        <v>15534.429999999998</v>
      </c>
      <c r="N265" s="264">
        <v>16988.489999999998</v>
      </c>
      <c r="O265" s="264">
        <v>17128.560000000001</v>
      </c>
      <c r="P265" s="264">
        <v>16101.26</v>
      </c>
      <c r="Q265" s="264">
        <v>16667.14</v>
      </c>
      <c r="R265" s="264">
        <v>16314.810000000001</v>
      </c>
      <c r="S265" s="264">
        <v>17210.989999999998</v>
      </c>
      <c r="T265" s="264">
        <v>16243.09</v>
      </c>
      <c r="U265" s="264">
        <v>16134.589999999998</v>
      </c>
      <c r="V265" s="264">
        <v>15696.05</v>
      </c>
      <c r="W265" s="264">
        <v>16269.14</v>
      </c>
      <c r="X265" s="264">
        <v>34833.439999999995</v>
      </c>
      <c r="Y265" s="264">
        <v>40568.700000000012</v>
      </c>
      <c r="Z265" s="264">
        <v>48500.62</v>
      </c>
      <c r="AA265" s="577">
        <v>37368</v>
      </c>
      <c r="AB265" s="264">
        <v>0</v>
      </c>
      <c r="AC265" s="264">
        <v>0</v>
      </c>
      <c r="AD265" s="264">
        <v>0</v>
      </c>
      <c r="AE265" s="264">
        <v>0</v>
      </c>
      <c r="AF265" s="264">
        <v>0</v>
      </c>
      <c r="AG265" s="264">
        <v>0</v>
      </c>
      <c r="AH265" s="264">
        <v>0</v>
      </c>
      <c r="AI265" s="264">
        <v>0</v>
      </c>
      <c r="AJ265" s="264">
        <v>0</v>
      </c>
      <c r="AK265" s="264">
        <v>0</v>
      </c>
      <c r="AL265" s="264">
        <v>0</v>
      </c>
      <c r="AM265" s="264">
        <v>0</v>
      </c>
      <c r="AN265" s="264">
        <v>0</v>
      </c>
      <c r="AO265" s="264">
        <v>0</v>
      </c>
      <c r="AP265" s="264">
        <v>0</v>
      </c>
      <c r="AQ265" s="264">
        <v>0</v>
      </c>
      <c r="AR265" s="264">
        <v>0</v>
      </c>
      <c r="AS265" s="264">
        <v>0</v>
      </c>
      <c r="AT265" s="577">
        <v>0</v>
      </c>
      <c r="AU265" s="264">
        <v>0</v>
      </c>
      <c r="AV265" s="264">
        <v>0</v>
      </c>
      <c r="AW265" s="264">
        <v>0</v>
      </c>
      <c r="AX265" s="264">
        <v>9211.27</v>
      </c>
      <c r="AY265" s="264">
        <v>9297.98</v>
      </c>
      <c r="AZ265" s="264">
        <v>9731.5299999999988</v>
      </c>
      <c r="BA265" s="264">
        <v>9704.85</v>
      </c>
      <c r="BB265" s="264">
        <v>9468.619999999999</v>
      </c>
      <c r="BC265" s="264">
        <v>9633.1200000000008</v>
      </c>
      <c r="BD265" s="264">
        <v>9408.2000000000007</v>
      </c>
      <c r="BE265" s="264">
        <v>9216.14</v>
      </c>
      <c r="BF265" s="264">
        <v>9312.9600000000009</v>
      </c>
      <c r="BG265" s="264">
        <v>8841.2099999999991</v>
      </c>
      <c r="BH265" s="264">
        <v>8788.7200000000012</v>
      </c>
      <c r="BI265" s="264">
        <v>9009.75</v>
      </c>
      <c r="BJ265" s="264">
        <v>20661.919999999998</v>
      </c>
      <c r="BK265" s="264">
        <v>23430.870000000003</v>
      </c>
      <c r="BL265" s="264">
        <v>27328.960000000003</v>
      </c>
      <c r="BM265" s="577">
        <v>20647.41</v>
      </c>
      <c r="BN265" s="264">
        <v>0</v>
      </c>
      <c r="BO265" s="264">
        <v>0</v>
      </c>
      <c r="BP265" s="264">
        <v>0</v>
      </c>
      <c r="BQ265" s="264">
        <v>0</v>
      </c>
      <c r="BR265" s="264">
        <v>0</v>
      </c>
      <c r="BS265" s="264">
        <v>0</v>
      </c>
      <c r="BT265" s="264">
        <v>0</v>
      </c>
      <c r="BU265" s="264">
        <v>0</v>
      </c>
      <c r="BV265" s="264">
        <v>0</v>
      </c>
      <c r="BW265" s="264">
        <v>0</v>
      </c>
      <c r="BX265" s="264">
        <v>0</v>
      </c>
      <c r="BY265" s="264">
        <v>0</v>
      </c>
      <c r="BZ265" s="264">
        <v>0</v>
      </c>
      <c r="CA265" s="264">
        <v>0</v>
      </c>
      <c r="CB265" s="264">
        <v>0</v>
      </c>
      <c r="CC265" s="264">
        <v>0</v>
      </c>
      <c r="CD265" s="264">
        <v>0</v>
      </c>
      <c r="CE265" s="264">
        <v>0</v>
      </c>
      <c r="CF265" s="577">
        <v>0</v>
      </c>
      <c r="CG265" s="264">
        <v>0</v>
      </c>
      <c r="CH265" s="264">
        <v>0</v>
      </c>
      <c r="CI265" s="264">
        <v>0</v>
      </c>
      <c r="CJ265" s="264">
        <v>22858.09</v>
      </c>
      <c r="CK265" s="264">
        <v>23391.69</v>
      </c>
      <c r="CL265" s="264">
        <v>25679.5</v>
      </c>
      <c r="CM265" s="264">
        <v>25779.55</v>
      </c>
      <c r="CN265" s="264">
        <v>24714.480000000003</v>
      </c>
      <c r="CO265" s="264">
        <v>25668.579999999998</v>
      </c>
      <c r="CP265" s="264">
        <v>24952.670000000002</v>
      </c>
      <c r="CQ265" s="264">
        <v>26590.639999999999</v>
      </c>
      <c r="CR265" s="264">
        <v>24645.719999999998</v>
      </c>
      <c r="CS265" s="264">
        <v>24891.079999999998</v>
      </c>
      <c r="CT265" s="264">
        <v>24628</v>
      </c>
      <c r="CU265" s="264">
        <v>25429.82</v>
      </c>
      <c r="CV265" s="264">
        <v>52625.919999999998</v>
      </c>
      <c r="CW265" s="264">
        <v>61939.35</v>
      </c>
      <c r="CX265" s="264">
        <v>74185.899999999994</v>
      </c>
      <c r="CY265" s="577">
        <v>58329.39</v>
      </c>
      <c r="CZ265" s="264">
        <v>0</v>
      </c>
      <c r="DA265" s="264">
        <v>0</v>
      </c>
      <c r="DB265" s="264">
        <v>0</v>
      </c>
      <c r="DC265" s="428">
        <f t="shared" si="4"/>
        <v>1106650.74</v>
      </c>
    </row>
    <row r="266" spans="1:107" x14ac:dyDescent="0.25">
      <c r="A266" s="313">
        <v>4200</v>
      </c>
      <c r="B266" s="347">
        <v>675497</v>
      </c>
      <c r="C266" s="313">
        <v>1015118</v>
      </c>
      <c r="D266" s="14">
        <v>1295934354</v>
      </c>
      <c r="F266" s="14" t="s">
        <v>913</v>
      </c>
      <c r="G266" s="14" t="str">
        <f>INDEX(FY2019_ALL_Targets!F:F,MATCH(B266,FY2019_ALL_Targets!B:B,0))</f>
        <v>MRSA West</v>
      </c>
      <c r="H266" s="14" t="s">
        <v>3021</v>
      </c>
      <c r="I266" s="314" t="s">
        <v>163</v>
      </c>
      <c r="J266" s="314" t="s">
        <v>1034</v>
      </c>
      <c r="K266" s="314" t="s">
        <v>2844</v>
      </c>
      <c r="L266" s="264">
        <v>0</v>
      </c>
      <c r="M266" s="264">
        <v>0</v>
      </c>
      <c r="N266" s="264">
        <v>0</v>
      </c>
      <c r="O266" s="264">
        <v>0</v>
      </c>
      <c r="P266" s="264">
        <v>0</v>
      </c>
      <c r="Q266" s="264">
        <v>0</v>
      </c>
      <c r="R266" s="264">
        <v>0</v>
      </c>
      <c r="S266" s="264">
        <v>0</v>
      </c>
      <c r="T266" s="264">
        <v>0</v>
      </c>
      <c r="U266" s="264">
        <v>0</v>
      </c>
      <c r="V266" s="264">
        <v>0</v>
      </c>
      <c r="W266" s="264">
        <v>0</v>
      </c>
      <c r="X266" s="264">
        <v>27624.890000000003</v>
      </c>
      <c r="Y266" s="264">
        <v>28753.959999999995</v>
      </c>
      <c r="Z266" s="264">
        <v>34096.04</v>
      </c>
      <c r="AA266" s="577">
        <v>33967.35</v>
      </c>
      <c r="AB266" s="264">
        <v>0</v>
      </c>
      <c r="AC266" s="264">
        <v>0</v>
      </c>
      <c r="AD266" s="264">
        <v>0</v>
      </c>
      <c r="AE266" s="264">
        <v>0</v>
      </c>
      <c r="AF266" s="264">
        <v>0</v>
      </c>
      <c r="AG266" s="264">
        <v>0</v>
      </c>
      <c r="AH266" s="264">
        <v>0</v>
      </c>
      <c r="AI266" s="264">
        <v>0</v>
      </c>
      <c r="AJ266" s="264">
        <v>0</v>
      </c>
      <c r="AK266" s="264">
        <v>0</v>
      </c>
      <c r="AL266" s="264">
        <v>0</v>
      </c>
      <c r="AM266" s="264">
        <v>0</v>
      </c>
      <c r="AN266" s="264">
        <v>0</v>
      </c>
      <c r="AO266" s="264">
        <v>0</v>
      </c>
      <c r="AP266" s="264">
        <v>0</v>
      </c>
      <c r="AQ266" s="264">
        <v>0</v>
      </c>
      <c r="AR266" s="264">
        <v>0</v>
      </c>
      <c r="AS266" s="264">
        <v>0</v>
      </c>
      <c r="AT266" s="577">
        <v>0</v>
      </c>
      <c r="AU266" s="264">
        <v>0</v>
      </c>
      <c r="AV266" s="264">
        <v>0</v>
      </c>
      <c r="AW266" s="264">
        <v>0</v>
      </c>
      <c r="AX266" s="264">
        <v>0</v>
      </c>
      <c r="AY266" s="264">
        <v>0</v>
      </c>
      <c r="AZ266" s="264">
        <v>0</v>
      </c>
      <c r="BA266" s="264">
        <v>0</v>
      </c>
      <c r="BB266" s="264">
        <v>0</v>
      </c>
      <c r="BC266" s="264">
        <v>0</v>
      </c>
      <c r="BD266" s="264">
        <v>0</v>
      </c>
      <c r="BE266" s="264">
        <v>0</v>
      </c>
      <c r="BF266" s="264">
        <v>0</v>
      </c>
      <c r="BG266" s="264">
        <v>0</v>
      </c>
      <c r="BH266" s="264">
        <v>0</v>
      </c>
      <c r="BI266" s="264">
        <v>0</v>
      </c>
      <c r="BJ266" s="264">
        <v>0</v>
      </c>
      <c r="BK266" s="264">
        <v>0</v>
      </c>
      <c r="BL266" s="264">
        <v>0</v>
      </c>
      <c r="BM266" s="577">
        <v>0</v>
      </c>
      <c r="BN266" s="264">
        <v>0</v>
      </c>
      <c r="BO266" s="264">
        <v>0</v>
      </c>
      <c r="BP266" s="264">
        <v>0</v>
      </c>
      <c r="BQ266" s="264">
        <v>0</v>
      </c>
      <c r="BR266" s="264">
        <v>0</v>
      </c>
      <c r="BS266" s="264">
        <v>0</v>
      </c>
      <c r="BT266" s="264">
        <v>0</v>
      </c>
      <c r="BU266" s="264">
        <v>0</v>
      </c>
      <c r="BV266" s="264">
        <v>0</v>
      </c>
      <c r="BW266" s="264">
        <v>0</v>
      </c>
      <c r="BX266" s="264">
        <v>0</v>
      </c>
      <c r="BY266" s="264">
        <v>0</v>
      </c>
      <c r="BZ266" s="264">
        <v>0</v>
      </c>
      <c r="CA266" s="264">
        <v>0</v>
      </c>
      <c r="CB266" s="264">
        <v>0</v>
      </c>
      <c r="CC266" s="264">
        <v>30832.89</v>
      </c>
      <c r="CD266" s="264">
        <v>32240.510000000002</v>
      </c>
      <c r="CE266" s="264">
        <v>38558.25</v>
      </c>
      <c r="CF266" s="577">
        <v>38356.120000000003</v>
      </c>
      <c r="CG266" s="264">
        <v>0</v>
      </c>
      <c r="CH266" s="264">
        <v>0</v>
      </c>
      <c r="CI266" s="264">
        <v>0</v>
      </c>
      <c r="CJ266" s="264">
        <v>0</v>
      </c>
      <c r="CK266" s="264">
        <v>0</v>
      </c>
      <c r="CL266" s="264">
        <v>0</v>
      </c>
      <c r="CM266" s="264">
        <v>0</v>
      </c>
      <c r="CN266" s="264">
        <v>0</v>
      </c>
      <c r="CO266" s="264">
        <v>0</v>
      </c>
      <c r="CP266" s="264">
        <v>0</v>
      </c>
      <c r="CQ266" s="264">
        <v>0</v>
      </c>
      <c r="CR266" s="264">
        <v>0</v>
      </c>
      <c r="CS266" s="264">
        <v>0</v>
      </c>
      <c r="CT266" s="264">
        <v>0</v>
      </c>
      <c r="CU266" s="264">
        <v>0</v>
      </c>
      <c r="CV266" s="264">
        <v>0</v>
      </c>
      <c r="CW266" s="264">
        <v>0</v>
      </c>
      <c r="CX266" s="264">
        <v>0</v>
      </c>
      <c r="CY266" s="577">
        <v>0</v>
      </c>
      <c r="CZ266" s="264">
        <v>0</v>
      </c>
      <c r="DA266" s="264">
        <v>0</v>
      </c>
      <c r="DB266" s="264">
        <v>0</v>
      </c>
      <c r="DC266" s="428">
        <f t="shared" si="4"/>
        <v>264430.01</v>
      </c>
    </row>
    <row r="267" spans="1:107" x14ac:dyDescent="0.25">
      <c r="A267" s="297">
        <v>4383</v>
      </c>
      <c r="B267" s="347">
        <v>675498</v>
      </c>
      <c r="C267" s="297">
        <v>1026314</v>
      </c>
      <c r="D267" s="14">
        <v>1063509248</v>
      </c>
      <c r="F267" s="14" t="s">
        <v>923</v>
      </c>
      <c r="G267" s="14" t="str">
        <f>INDEX(FY2019_ALL_Targets!F:F,MATCH(B267,FY2019_ALL_Targets!B:B,0))</f>
        <v>Lubbock</v>
      </c>
      <c r="H267" s="14" t="s">
        <v>3116</v>
      </c>
      <c r="I267" s="299" t="s">
        <v>477</v>
      </c>
      <c r="J267" s="299" t="s">
        <v>1011</v>
      </c>
      <c r="K267" s="299" t="s">
        <v>478</v>
      </c>
      <c r="L267" s="264">
        <v>19249.599999999999</v>
      </c>
      <c r="M267" s="264">
        <v>19737.2</v>
      </c>
      <c r="N267" s="264">
        <v>19737.2</v>
      </c>
      <c r="O267" s="264">
        <v>19546.400000000001</v>
      </c>
      <c r="P267" s="264">
        <v>19423.04</v>
      </c>
      <c r="Q267" s="264">
        <v>18816.07</v>
      </c>
      <c r="R267" s="264">
        <v>19262.739999999998</v>
      </c>
      <c r="S267" s="264">
        <v>19161.009999999998</v>
      </c>
      <c r="T267" s="264">
        <v>20313.18</v>
      </c>
      <c r="U267" s="264">
        <v>19462.190000000002</v>
      </c>
      <c r="V267" s="264">
        <v>19636.62</v>
      </c>
      <c r="W267" s="264">
        <v>19889</v>
      </c>
      <c r="X267" s="264">
        <v>55150.700000000004</v>
      </c>
      <c r="Y267" s="264">
        <v>55087.9</v>
      </c>
      <c r="Z267" s="264">
        <v>57699.659999999996</v>
      </c>
      <c r="AA267" s="577">
        <v>37617.119999999995</v>
      </c>
      <c r="AB267" s="264">
        <v>0</v>
      </c>
      <c r="AC267" s="264">
        <v>0</v>
      </c>
      <c r="AD267" s="264">
        <v>0</v>
      </c>
      <c r="AE267" s="264">
        <v>0</v>
      </c>
      <c r="AF267" s="264">
        <v>0</v>
      </c>
      <c r="AG267" s="264">
        <v>0</v>
      </c>
      <c r="AH267" s="264">
        <v>0</v>
      </c>
      <c r="AI267" s="264">
        <v>0</v>
      </c>
      <c r="AJ267" s="264">
        <v>0</v>
      </c>
      <c r="AK267" s="264">
        <v>0</v>
      </c>
      <c r="AL267" s="264">
        <v>0</v>
      </c>
      <c r="AM267" s="264">
        <v>0</v>
      </c>
      <c r="AN267" s="264">
        <v>0</v>
      </c>
      <c r="AO267" s="264">
        <v>0</v>
      </c>
      <c r="AP267" s="264">
        <v>0</v>
      </c>
      <c r="AQ267" s="264">
        <v>0</v>
      </c>
      <c r="AR267" s="264">
        <v>0</v>
      </c>
      <c r="AS267" s="264">
        <v>0</v>
      </c>
      <c r="AT267" s="577">
        <v>0</v>
      </c>
      <c r="AU267" s="264">
        <v>0</v>
      </c>
      <c r="AV267" s="264">
        <v>0</v>
      </c>
      <c r="AW267" s="264">
        <v>0</v>
      </c>
      <c r="AX267" s="264">
        <v>0</v>
      </c>
      <c r="AY267" s="264">
        <v>0</v>
      </c>
      <c r="AZ267" s="264">
        <v>0</v>
      </c>
      <c r="BA267" s="264">
        <v>0</v>
      </c>
      <c r="BB267" s="264">
        <v>0</v>
      </c>
      <c r="BC267" s="264">
        <v>0</v>
      </c>
      <c r="BD267" s="264">
        <v>0</v>
      </c>
      <c r="BE267" s="264">
        <v>0</v>
      </c>
      <c r="BF267" s="264">
        <v>0</v>
      </c>
      <c r="BG267" s="264">
        <v>0</v>
      </c>
      <c r="BH267" s="264">
        <v>0</v>
      </c>
      <c r="BI267" s="264">
        <v>0</v>
      </c>
      <c r="BJ267" s="264">
        <v>0</v>
      </c>
      <c r="BK267" s="264">
        <v>0</v>
      </c>
      <c r="BL267" s="264">
        <v>0</v>
      </c>
      <c r="BM267" s="577">
        <v>0</v>
      </c>
      <c r="BN267" s="264">
        <v>0</v>
      </c>
      <c r="BO267" s="264">
        <v>0</v>
      </c>
      <c r="BP267" s="264">
        <v>0</v>
      </c>
      <c r="BQ267" s="264">
        <v>15815.199999999999</v>
      </c>
      <c r="BR267" s="264">
        <v>16048.4</v>
      </c>
      <c r="BS267" s="264">
        <v>17341.599999999999</v>
      </c>
      <c r="BT267" s="264">
        <v>17044.8</v>
      </c>
      <c r="BU267" s="264">
        <v>16744</v>
      </c>
      <c r="BV267" s="264">
        <v>17267.25</v>
      </c>
      <c r="BW267" s="264">
        <v>17072.45</v>
      </c>
      <c r="BX267" s="264">
        <v>17825.3</v>
      </c>
      <c r="BY267" s="264">
        <v>17245.18</v>
      </c>
      <c r="BZ267" s="264">
        <v>16631.509999999998</v>
      </c>
      <c r="CA267" s="264">
        <v>17709.75</v>
      </c>
      <c r="CB267" s="264">
        <v>17455.849999999999</v>
      </c>
      <c r="CC267" s="264">
        <v>46211.11</v>
      </c>
      <c r="CD267" s="264">
        <v>48686.420000000013</v>
      </c>
      <c r="CE267" s="264">
        <v>51212.219999999994</v>
      </c>
      <c r="CF267" s="577">
        <v>32981.040000000001</v>
      </c>
      <c r="CG267" s="264">
        <v>0</v>
      </c>
      <c r="CH267" s="264">
        <v>0</v>
      </c>
      <c r="CI267" s="264">
        <v>0</v>
      </c>
      <c r="CJ267" s="264">
        <v>0</v>
      </c>
      <c r="CK267" s="264">
        <v>0</v>
      </c>
      <c r="CL267" s="264">
        <v>0</v>
      </c>
      <c r="CM267" s="264">
        <v>0</v>
      </c>
      <c r="CN267" s="264">
        <v>0</v>
      </c>
      <c r="CO267" s="264">
        <v>0</v>
      </c>
      <c r="CP267" s="264">
        <v>0</v>
      </c>
      <c r="CQ267" s="264">
        <v>0</v>
      </c>
      <c r="CR267" s="264">
        <v>0</v>
      </c>
      <c r="CS267" s="264">
        <v>0</v>
      </c>
      <c r="CT267" s="264">
        <v>0</v>
      </c>
      <c r="CU267" s="264">
        <v>0</v>
      </c>
      <c r="CV267" s="264">
        <v>0</v>
      </c>
      <c r="CW267" s="264">
        <v>0</v>
      </c>
      <c r="CX267" s="264">
        <v>0</v>
      </c>
      <c r="CY267" s="577">
        <v>0</v>
      </c>
      <c r="CZ267" s="264">
        <v>0</v>
      </c>
      <c r="DA267" s="264">
        <v>0</v>
      </c>
      <c r="DB267" s="264">
        <v>0</v>
      </c>
      <c r="DC267" s="428">
        <f t="shared" si="4"/>
        <v>823081.71000000008</v>
      </c>
    </row>
    <row r="268" spans="1:107" x14ac:dyDescent="0.25">
      <c r="A268" s="311">
        <v>4502</v>
      </c>
      <c r="B268" s="347">
        <v>675502</v>
      </c>
      <c r="C268" s="311">
        <v>1026686</v>
      </c>
      <c r="D268" s="14">
        <v>1811018286</v>
      </c>
      <c r="F268" s="14" t="s">
        <v>920</v>
      </c>
      <c r="G268" s="14" t="str">
        <f>INDEX(FY2019_ALL_Targets!F:F,MATCH(B268,FY2019_ALL_Targets!B:B,0))</f>
        <v>Bexar</v>
      </c>
      <c r="H268" s="14" t="s">
        <v>3032</v>
      </c>
      <c r="I268" s="312" t="s">
        <v>2375</v>
      </c>
      <c r="J268" s="312" t="s">
        <v>963</v>
      </c>
      <c r="K268" s="312" t="s">
        <v>2376</v>
      </c>
      <c r="L268" s="264">
        <v>4574.3100000000004</v>
      </c>
      <c r="M268" s="264">
        <v>4694.5599999999995</v>
      </c>
      <c r="N268" s="264">
        <v>4906.1999999999989</v>
      </c>
      <c r="O268" s="264">
        <v>4944.6799999999994</v>
      </c>
      <c r="P268" s="264">
        <v>4864</v>
      </c>
      <c r="Q268" s="264">
        <v>4821.25</v>
      </c>
      <c r="R268" s="264">
        <v>4410.66</v>
      </c>
      <c r="S268" s="264">
        <v>4606.53</v>
      </c>
      <c r="T268" s="264">
        <v>4818.7199999999993</v>
      </c>
      <c r="U268" s="264">
        <v>4450.47</v>
      </c>
      <c r="V268" s="264">
        <v>4511.34</v>
      </c>
      <c r="W268" s="264">
        <v>4819.25</v>
      </c>
      <c r="X268" s="264">
        <v>10343.969999999999</v>
      </c>
      <c r="Y268" s="264">
        <v>10819.269999999999</v>
      </c>
      <c r="Z268" s="264">
        <v>10716.230000000001</v>
      </c>
      <c r="AA268" s="577">
        <v>10648.04</v>
      </c>
      <c r="AB268" s="264">
        <v>0</v>
      </c>
      <c r="AC268" s="264">
        <v>0</v>
      </c>
      <c r="AD268" s="264">
        <v>0</v>
      </c>
      <c r="AE268" s="264">
        <v>0</v>
      </c>
      <c r="AF268" s="264">
        <v>0</v>
      </c>
      <c r="AG268" s="264">
        <v>0</v>
      </c>
      <c r="AH268" s="264">
        <v>0</v>
      </c>
      <c r="AI268" s="264">
        <v>0</v>
      </c>
      <c r="AJ268" s="264">
        <v>0</v>
      </c>
      <c r="AK268" s="264">
        <v>0</v>
      </c>
      <c r="AL268" s="264">
        <v>0</v>
      </c>
      <c r="AM268" s="264">
        <v>0</v>
      </c>
      <c r="AN268" s="264">
        <v>0</v>
      </c>
      <c r="AO268" s="264">
        <v>0</v>
      </c>
      <c r="AP268" s="264">
        <v>0</v>
      </c>
      <c r="AQ268" s="264">
        <v>0</v>
      </c>
      <c r="AR268" s="264">
        <v>0</v>
      </c>
      <c r="AS268" s="264">
        <v>0</v>
      </c>
      <c r="AT268" s="577">
        <v>0</v>
      </c>
      <c r="AU268" s="264">
        <v>0</v>
      </c>
      <c r="AV268" s="264">
        <v>0</v>
      </c>
      <c r="AW268" s="264">
        <v>0</v>
      </c>
      <c r="AX268" s="264">
        <v>5978.83</v>
      </c>
      <c r="AY268" s="264">
        <v>6176.0399999999991</v>
      </c>
      <c r="AZ268" s="264">
        <v>6050.98</v>
      </c>
      <c r="BA268" s="264">
        <v>6296.2899999999991</v>
      </c>
      <c r="BB268" s="264">
        <v>6103.75</v>
      </c>
      <c r="BC268" s="264">
        <v>6331.75</v>
      </c>
      <c r="BD268" s="264">
        <v>6047.62</v>
      </c>
      <c r="BE268" s="264">
        <v>6216.6</v>
      </c>
      <c r="BF268" s="264">
        <v>6060.8</v>
      </c>
      <c r="BG268" s="264">
        <v>5844</v>
      </c>
      <c r="BH268" s="264">
        <v>5727.5400000000009</v>
      </c>
      <c r="BI268" s="264">
        <v>6155.99</v>
      </c>
      <c r="BJ268" s="264">
        <v>13285.35</v>
      </c>
      <c r="BK268" s="264">
        <v>13853.630000000001</v>
      </c>
      <c r="BL268" s="264">
        <v>14195.86</v>
      </c>
      <c r="BM268" s="577">
        <v>13696.25</v>
      </c>
      <c r="BN268" s="264">
        <v>0</v>
      </c>
      <c r="BO268" s="264">
        <v>0</v>
      </c>
      <c r="BP268" s="264">
        <v>0</v>
      </c>
      <c r="BQ268" s="264">
        <v>10038.469999999999</v>
      </c>
      <c r="BR268" s="264">
        <v>10091.379999999999</v>
      </c>
      <c r="BS268" s="264">
        <v>10894.65</v>
      </c>
      <c r="BT268" s="264">
        <v>10658.96</v>
      </c>
      <c r="BU268" s="264">
        <v>10573.5</v>
      </c>
      <c r="BV268" s="264">
        <v>10507</v>
      </c>
      <c r="BW268" s="264">
        <v>10462.83</v>
      </c>
      <c r="BX268" s="264">
        <v>10477.890000000001</v>
      </c>
      <c r="BY268" s="264">
        <v>10831.380000000001</v>
      </c>
      <c r="BZ268" s="264">
        <v>9974.5299999999988</v>
      </c>
      <c r="CA268" s="264">
        <v>9977.01</v>
      </c>
      <c r="CB268" s="264">
        <v>10073.719999999999</v>
      </c>
      <c r="CC268" s="264">
        <v>22639.499999999996</v>
      </c>
      <c r="CD268" s="264">
        <v>23475.279999999999</v>
      </c>
      <c r="CE268" s="264">
        <v>24601.120000000003</v>
      </c>
      <c r="CF268" s="577">
        <v>23199.680000000004</v>
      </c>
      <c r="CG268" s="264">
        <v>0</v>
      </c>
      <c r="CH268" s="264">
        <v>0</v>
      </c>
      <c r="CI268" s="264">
        <v>0</v>
      </c>
      <c r="CJ268" s="264">
        <v>0</v>
      </c>
      <c r="CK268" s="264">
        <v>0</v>
      </c>
      <c r="CL268" s="264">
        <v>0</v>
      </c>
      <c r="CM268" s="264">
        <v>0</v>
      </c>
      <c r="CN268" s="264">
        <v>0</v>
      </c>
      <c r="CO268" s="264">
        <v>0</v>
      </c>
      <c r="CP268" s="264">
        <v>0</v>
      </c>
      <c r="CQ268" s="264">
        <v>0</v>
      </c>
      <c r="CR268" s="264">
        <v>0</v>
      </c>
      <c r="CS268" s="264">
        <v>0</v>
      </c>
      <c r="CT268" s="264">
        <v>0</v>
      </c>
      <c r="CU268" s="264">
        <v>0</v>
      </c>
      <c r="CV268" s="264">
        <v>0</v>
      </c>
      <c r="CW268" s="264">
        <v>0</v>
      </c>
      <c r="CX268" s="264">
        <v>0</v>
      </c>
      <c r="CY268" s="577">
        <v>0</v>
      </c>
      <c r="CZ268" s="264">
        <v>0</v>
      </c>
      <c r="DA268" s="264">
        <v>0</v>
      </c>
      <c r="DB268" s="264">
        <v>0</v>
      </c>
      <c r="DC268" s="428">
        <f t="shared" si="4"/>
        <v>445447.66000000009</v>
      </c>
    </row>
    <row r="269" spans="1:107" x14ac:dyDescent="0.25">
      <c r="A269" s="297">
        <v>4344</v>
      </c>
      <c r="B269" s="347">
        <v>675503</v>
      </c>
      <c r="C269" s="297">
        <v>1026747</v>
      </c>
      <c r="D269" s="14">
        <v>1790175925</v>
      </c>
      <c r="F269" s="14" t="s">
        <v>939</v>
      </c>
      <c r="G269" s="14" t="str">
        <f>INDEX(FY2019_ALL_Targets!F:F,MATCH(B269,FY2019_ALL_Targets!B:B,0))</f>
        <v>MRSA Northeast</v>
      </c>
      <c r="H269" s="14" t="s">
        <v>3100</v>
      </c>
      <c r="I269" s="299" t="s">
        <v>466</v>
      </c>
      <c r="J269" s="299" t="s">
        <v>948</v>
      </c>
      <c r="K269" s="299" t="s">
        <v>2736</v>
      </c>
      <c r="L269" s="264">
        <v>0</v>
      </c>
      <c r="M269" s="264">
        <v>0</v>
      </c>
      <c r="N269" s="264">
        <v>0</v>
      </c>
      <c r="O269" s="264">
        <v>0</v>
      </c>
      <c r="P269" s="264">
        <v>0</v>
      </c>
      <c r="Q269" s="264">
        <v>0</v>
      </c>
      <c r="R269" s="264">
        <v>0</v>
      </c>
      <c r="S269" s="264">
        <v>0</v>
      </c>
      <c r="T269" s="264">
        <v>0</v>
      </c>
      <c r="U269" s="264">
        <v>0</v>
      </c>
      <c r="V269" s="264">
        <v>0</v>
      </c>
      <c r="W269" s="264">
        <v>0</v>
      </c>
      <c r="X269" s="264">
        <v>0</v>
      </c>
      <c r="Y269" s="264">
        <v>0</v>
      </c>
      <c r="Z269" s="264">
        <v>0</v>
      </c>
      <c r="AA269" s="577">
        <v>0</v>
      </c>
      <c r="AB269" s="264">
        <v>0</v>
      </c>
      <c r="AC269" s="264">
        <v>0</v>
      </c>
      <c r="AD269" s="264">
        <v>0</v>
      </c>
      <c r="AE269" s="264">
        <v>14927.039999999999</v>
      </c>
      <c r="AF269" s="264">
        <v>15252.93</v>
      </c>
      <c r="AG269" s="264">
        <v>15987.779999999999</v>
      </c>
      <c r="AH269" s="264">
        <v>15974.999999999998</v>
      </c>
      <c r="AI269" s="264">
        <v>15957.989999999998</v>
      </c>
      <c r="AJ269" s="264">
        <v>15522.599999999999</v>
      </c>
      <c r="AK269" s="264">
        <v>15799.900000000001</v>
      </c>
      <c r="AL269" s="264">
        <v>16424.87</v>
      </c>
      <c r="AM269" s="264">
        <v>16029.39</v>
      </c>
      <c r="AN269" s="264">
        <v>16092.32</v>
      </c>
      <c r="AO269" s="264">
        <v>15941.91</v>
      </c>
      <c r="AP269" s="264">
        <v>16431.539999999997</v>
      </c>
      <c r="AQ269" s="264">
        <v>43350</v>
      </c>
      <c r="AR269" s="264">
        <v>45233.450000000004</v>
      </c>
      <c r="AS269" s="264">
        <v>37138.350000000006</v>
      </c>
      <c r="AT269" s="577">
        <v>46722.37</v>
      </c>
      <c r="AU269" s="264">
        <v>0</v>
      </c>
      <c r="AV269" s="264">
        <v>0</v>
      </c>
      <c r="AW269" s="264">
        <v>0</v>
      </c>
      <c r="AX269" s="264">
        <v>0</v>
      </c>
      <c r="AY269" s="264">
        <v>0</v>
      </c>
      <c r="AZ269" s="264">
        <v>0</v>
      </c>
      <c r="BA269" s="264">
        <v>0</v>
      </c>
      <c r="BB269" s="264">
        <v>0</v>
      </c>
      <c r="BC269" s="264">
        <v>0</v>
      </c>
      <c r="BD269" s="264">
        <v>0</v>
      </c>
      <c r="BE269" s="264">
        <v>0</v>
      </c>
      <c r="BF269" s="264">
        <v>0</v>
      </c>
      <c r="BG269" s="264">
        <v>0</v>
      </c>
      <c r="BH269" s="264">
        <v>0</v>
      </c>
      <c r="BI269" s="264">
        <v>0</v>
      </c>
      <c r="BJ269" s="264">
        <v>0</v>
      </c>
      <c r="BK269" s="264">
        <v>0</v>
      </c>
      <c r="BL269" s="264">
        <v>0</v>
      </c>
      <c r="BM269" s="577">
        <v>0</v>
      </c>
      <c r="BN269" s="264">
        <v>0</v>
      </c>
      <c r="BO269" s="264">
        <v>0</v>
      </c>
      <c r="BP269" s="264">
        <v>0</v>
      </c>
      <c r="BQ269" s="264">
        <v>0</v>
      </c>
      <c r="BR269" s="264">
        <v>0</v>
      </c>
      <c r="BS269" s="264">
        <v>0</v>
      </c>
      <c r="BT269" s="264">
        <v>0</v>
      </c>
      <c r="BU269" s="264">
        <v>0</v>
      </c>
      <c r="BV269" s="264">
        <v>0</v>
      </c>
      <c r="BW269" s="264">
        <v>0</v>
      </c>
      <c r="BX269" s="264">
        <v>0</v>
      </c>
      <c r="BY269" s="264">
        <v>0</v>
      </c>
      <c r="BZ269" s="264">
        <v>0</v>
      </c>
      <c r="CA269" s="264">
        <v>0</v>
      </c>
      <c r="CB269" s="264">
        <v>0</v>
      </c>
      <c r="CC269" s="264">
        <v>0</v>
      </c>
      <c r="CD269" s="264">
        <v>0</v>
      </c>
      <c r="CE269" s="264">
        <v>0</v>
      </c>
      <c r="CF269" s="577">
        <v>0</v>
      </c>
      <c r="CG269" s="264">
        <v>0</v>
      </c>
      <c r="CH269" s="264">
        <v>0</v>
      </c>
      <c r="CI269" s="264">
        <v>0</v>
      </c>
      <c r="CJ269" s="264">
        <v>22083.84</v>
      </c>
      <c r="CK269" s="264">
        <v>22288.319999999996</v>
      </c>
      <c r="CL269" s="264">
        <v>22946.489999999998</v>
      </c>
      <c r="CM269" s="264">
        <v>23195.7</v>
      </c>
      <c r="CN269" s="264">
        <v>22861.13</v>
      </c>
      <c r="CO269" s="264">
        <v>22419.43</v>
      </c>
      <c r="CP269" s="264">
        <v>23600.11</v>
      </c>
      <c r="CQ269" s="264">
        <v>24121.089999999997</v>
      </c>
      <c r="CR269" s="264">
        <v>23493.199999999997</v>
      </c>
      <c r="CS269" s="264">
        <v>23137.25</v>
      </c>
      <c r="CT269" s="264">
        <v>22680.42</v>
      </c>
      <c r="CU269" s="264">
        <v>23228.420000000002</v>
      </c>
      <c r="CV269" s="264">
        <v>63210</v>
      </c>
      <c r="CW269" s="264">
        <v>65260.249999999993</v>
      </c>
      <c r="CX269" s="264">
        <v>54863.25</v>
      </c>
      <c r="CY269" s="577">
        <v>66720.639999999999</v>
      </c>
      <c r="CZ269" s="264">
        <v>0</v>
      </c>
      <c r="DA269" s="264">
        <v>0</v>
      </c>
      <c r="DB269" s="264">
        <v>0</v>
      </c>
      <c r="DC269" s="428">
        <f t="shared" si="4"/>
        <v>888896.9800000001</v>
      </c>
    </row>
    <row r="270" spans="1:107" x14ac:dyDescent="0.25">
      <c r="A270" s="313">
        <v>127</v>
      </c>
      <c r="B270" s="347">
        <v>675506</v>
      </c>
      <c r="C270" s="313">
        <v>1026665</v>
      </c>
      <c r="D270" s="14">
        <v>1720100050</v>
      </c>
      <c r="F270" s="14" t="s">
        <v>913</v>
      </c>
      <c r="G270" s="14" t="str">
        <f>INDEX(FY2019_ALL_Targets!F:F,MATCH(B270,FY2019_ALL_Targets!B:B,0))</f>
        <v>MRSA West</v>
      </c>
      <c r="H270" s="14" t="s">
        <v>3109</v>
      </c>
      <c r="I270" s="314" t="s">
        <v>148</v>
      </c>
      <c r="J270" s="314" t="s">
        <v>1016</v>
      </c>
      <c r="K270" s="314" t="s">
        <v>149</v>
      </c>
      <c r="L270" s="264">
        <v>5436</v>
      </c>
      <c r="M270" s="264">
        <v>5301.6</v>
      </c>
      <c r="N270" s="264">
        <v>5796</v>
      </c>
      <c r="O270" s="264">
        <v>5560.8</v>
      </c>
      <c r="P270" s="264">
        <v>5657.1900000000005</v>
      </c>
      <c r="Q270" s="264">
        <v>5562.39</v>
      </c>
      <c r="R270" s="264">
        <v>5410.48</v>
      </c>
      <c r="S270" s="264">
        <v>5626.06</v>
      </c>
      <c r="T270" s="264">
        <v>5429.75</v>
      </c>
      <c r="U270" s="264">
        <v>5451.69</v>
      </c>
      <c r="V270" s="264">
        <v>5329.83</v>
      </c>
      <c r="W270" s="264">
        <v>5489.6500000000005</v>
      </c>
      <c r="X270" s="264">
        <v>12055.749999999998</v>
      </c>
      <c r="Y270" s="264">
        <v>12474.510000000006</v>
      </c>
      <c r="Z270" s="264">
        <v>16148.759999999998</v>
      </c>
      <c r="AA270" s="577">
        <v>13896.06</v>
      </c>
      <c r="AB270" s="264">
        <v>0</v>
      </c>
      <c r="AC270" s="264">
        <v>0</v>
      </c>
      <c r="AD270" s="264">
        <v>0</v>
      </c>
      <c r="AE270" s="264">
        <v>0</v>
      </c>
      <c r="AF270" s="264">
        <v>0</v>
      </c>
      <c r="AG270" s="264">
        <v>0</v>
      </c>
      <c r="AH270" s="264">
        <v>0</v>
      </c>
      <c r="AI270" s="264">
        <v>0</v>
      </c>
      <c r="AJ270" s="264">
        <v>0</v>
      </c>
      <c r="AK270" s="264">
        <v>0</v>
      </c>
      <c r="AL270" s="264">
        <v>0</v>
      </c>
      <c r="AM270" s="264">
        <v>0</v>
      </c>
      <c r="AN270" s="264">
        <v>0</v>
      </c>
      <c r="AO270" s="264">
        <v>0</v>
      </c>
      <c r="AP270" s="264">
        <v>0</v>
      </c>
      <c r="AQ270" s="264">
        <v>0</v>
      </c>
      <c r="AR270" s="264">
        <v>0</v>
      </c>
      <c r="AS270" s="264">
        <v>0</v>
      </c>
      <c r="AT270" s="577">
        <v>0</v>
      </c>
      <c r="AU270" s="264">
        <v>0</v>
      </c>
      <c r="AV270" s="264">
        <v>0</v>
      </c>
      <c r="AW270" s="264">
        <v>0</v>
      </c>
      <c r="AX270" s="264">
        <v>0</v>
      </c>
      <c r="AY270" s="264">
        <v>0</v>
      </c>
      <c r="AZ270" s="264">
        <v>0</v>
      </c>
      <c r="BA270" s="264">
        <v>0</v>
      </c>
      <c r="BB270" s="264">
        <v>0</v>
      </c>
      <c r="BC270" s="264">
        <v>0</v>
      </c>
      <c r="BD270" s="264">
        <v>0</v>
      </c>
      <c r="BE270" s="264">
        <v>0</v>
      </c>
      <c r="BF270" s="264">
        <v>0</v>
      </c>
      <c r="BG270" s="264">
        <v>0</v>
      </c>
      <c r="BH270" s="264">
        <v>0</v>
      </c>
      <c r="BI270" s="264">
        <v>0</v>
      </c>
      <c r="BJ270" s="264">
        <v>0</v>
      </c>
      <c r="BK270" s="264">
        <v>0</v>
      </c>
      <c r="BL270" s="264">
        <v>0</v>
      </c>
      <c r="BM270" s="577">
        <v>0</v>
      </c>
      <c r="BN270" s="264">
        <v>0</v>
      </c>
      <c r="BO270" s="264">
        <v>0</v>
      </c>
      <c r="BP270" s="264">
        <v>0</v>
      </c>
      <c r="BQ270" s="264">
        <v>6031.2</v>
      </c>
      <c r="BR270" s="264">
        <v>6081.5999999999995</v>
      </c>
      <c r="BS270" s="264">
        <v>6340.8</v>
      </c>
      <c r="BT270" s="264">
        <v>6314.4</v>
      </c>
      <c r="BU270" s="264">
        <v>6259.17</v>
      </c>
      <c r="BV270" s="264">
        <v>6242.58</v>
      </c>
      <c r="BW270" s="264">
        <v>6160.84</v>
      </c>
      <c r="BX270" s="264">
        <v>6154.5300000000007</v>
      </c>
      <c r="BY270" s="264">
        <v>6270.5300000000007</v>
      </c>
      <c r="BZ270" s="264">
        <v>6062.57</v>
      </c>
      <c r="CA270" s="264">
        <v>6048.18</v>
      </c>
      <c r="CB270" s="264">
        <v>6230.5700000000006</v>
      </c>
      <c r="CC270" s="264">
        <v>13455.75</v>
      </c>
      <c r="CD270" s="264">
        <v>13987.05</v>
      </c>
      <c r="CE270" s="264">
        <v>18273.64</v>
      </c>
      <c r="CF270" s="577">
        <v>15657.64</v>
      </c>
      <c r="CG270" s="264">
        <v>0</v>
      </c>
      <c r="CH270" s="264">
        <v>0</v>
      </c>
      <c r="CI270" s="264">
        <v>0</v>
      </c>
      <c r="CJ270" s="264">
        <v>0</v>
      </c>
      <c r="CK270" s="264">
        <v>0</v>
      </c>
      <c r="CL270" s="264">
        <v>0</v>
      </c>
      <c r="CM270" s="264">
        <v>0</v>
      </c>
      <c r="CN270" s="264">
        <v>0</v>
      </c>
      <c r="CO270" s="264">
        <v>0</v>
      </c>
      <c r="CP270" s="264">
        <v>0</v>
      </c>
      <c r="CQ270" s="264">
        <v>0</v>
      </c>
      <c r="CR270" s="264">
        <v>0</v>
      </c>
      <c r="CS270" s="264">
        <v>0</v>
      </c>
      <c r="CT270" s="264">
        <v>0</v>
      </c>
      <c r="CU270" s="264">
        <v>0</v>
      </c>
      <c r="CV270" s="264">
        <v>0</v>
      </c>
      <c r="CW270" s="264">
        <v>0</v>
      </c>
      <c r="CX270" s="264">
        <v>0</v>
      </c>
      <c r="CY270" s="577">
        <v>0</v>
      </c>
      <c r="CZ270" s="264">
        <v>0</v>
      </c>
      <c r="DA270" s="264">
        <v>0</v>
      </c>
      <c r="DB270" s="264">
        <v>0</v>
      </c>
      <c r="DC270" s="428">
        <f t="shared" si="4"/>
        <v>256197.56999999995</v>
      </c>
    </row>
    <row r="271" spans="1:107" x14ac:dyDescent="0.25">
      <c r="A271" s="311">
        <v>4441</v>
      </c>
      <c r="B271" s="347">
        <v>675519</v>
      </c>
      <c r="C271" s="311">
        <v>1028623</v>
      </c>
      <c r="D271" s="14">
        <v>1942667928</v>
      </c>
      <c r="F271" s="14" t="s">
        <v>939</v>
      </c>
      <c r="G271" s="14" t="str">
        <f>INDEX(FY2019_ALL_Targets!F:F,MATCH(B271,FY2019_ALL_Targets!B:B,0))</f>
        <v>MRSA Northeast</v>
      </c>
      <c r="H271" s="14" t="s">
        <v>3094</v>
      </c>
      <c r="I271" s="312" t="s">
        <v>493</v>
      </c>
      <c r="J271" s="312" t="s">
        <v>2585</v>
      </c>
      <c r="K271" s="312" t="s">
        <v>494</v>
      </c>
      <c r="L271" s="264">
        <v>0</v>
      </c>
      <c r="M271" s="264">
        <v>0</v>
      </c>
      <c r="N271" s="264">
        <v>0</v>
      </c>
      <c r="O271" s="264">
        <v>0</v>
      </c>
      <c r="P271" s="264">
        <v>0</v>
      </c>
      <c r="Q271" s="264">
        <v>0</v>
      </c>
      <c r="R271" s="264">
        <v>0</v>
      </c>
      <c r="S271" s="264">
        <v>0</v>
      </c>
      <c r="T271" s="264">
        <v>0</v>
      </c>
      <c r="U271" s="264">
        <v>0</v>
      </c>
      <c r="V271" s="264">
        <v>0</v>
      </c>
      <c r="W271" s="264">
        <v>0</v>
      </c>
      <c r="X271" s="264">
        <v>0</v>
      </c>
      <c r="Y271" s="264">
        <v>0</v>
      </c>
      <c r="Z271" s="264">
        <v>0</v>
      </c>
      <c r="AA271" s="577">
        <v>0</v>
      </c>
      <c r="AB271" s="264">
        <v>0</v>
      </c>
      <c r="AC271" s="264">
        <v>0</v>
      </c>
      <c r="AD271" s="264">
        <v>0</v>
      </c>
      <c r="AE271" s="264">
        <v>15230.72</v>
      </c>
      <c r="AF271" s="264">
        <v>15563.24</v>
      </c>
      <c r="AG271" s="264">
        <v>16313.039999999997</v>
      </c>
      <c r="AH271" s="264">
        <v>16300</v>
      </c>
      <c r="AI271" s="264">
        <v>16261.47</v>
      </c>
      <c r="AJ271" s="264">
        <v>15817.8</v>
      </c>
      <c r="AK271" s="264">
        <v>16113.710000000001</v>
      </c>
      <c r="AL271" s="264">
        <v>16751.649999999998</v>
      </c>
      <c r="AM271" s="264">
        <v>16349.249999999998</v>
      </c>
      <c r="AN271" s="264">
        <v>16413.64</v>
      </c>
      <c r="AO271" s="264">
        <v>16260.22</v>
      </c>
      <c r="AP271" s="264">
        <v>16759.669999999998</v>
      </c>
      <c r="AQ271" s="264">
        <v>34463.25</v>
      </c>
      <c r="AR271" s="264">
        <v>45765.440000000002</v>
      </c>
      <c r="AS271" s="264">
        <v>37906.089999999997</v>
      </c>
      <c r="AT271" s="577">
        <v>47750.270000000004</v>
      </c>
      <c r="AU271" s="264">
        <v>0</v>
      </c>
      <c r="AV271" s="264">
        <v>0</v>
      </c>
      <c r="AW271" s="264">
        <v>0</v>
      </c>
      <c r="AX271" s="264">
        <v>0</v>
      </c>
      <c r="AY271" s="264">
        <v>0</v>
      </c>
      <c r="AZ271" s="264">
        <v>0</v>
      </c>
      <c r="BA271" s="264">
        <v>0</v>
      </c>
      <c r="BB271" s="264">
        <v>0</v>
      </c>
      <c r="BC271" s="264">
        <v>0</v>
      </c>
      <c r="BD271" s="264">
        <v>0</v>
      </c>
      <c r="BE271" s="264">
        <v>0</v>
      </c>
      <c r="BF271" s="264">
        <v>0</v>
      </c>
      <c r="BG271" s="264">
        <v>0</v>
      </c>
      <c r="BH271" s="264">
        <v>0</v>
      </c>
      <c r="BI271" s="264">
        <v>0</v>
      </c>
      <c r="BJ271" s="264">
        <v>0</v>
      </c>
      <c r="BK271" s="264">
        <v>0</v>
      </c>
      <c r="BL271" s="264">
        <v>0</v>
      </c>
      <c r="BM271" s="577">
        <v>0</v>
      </c>
      <c r="BN271" s="264">
        <v>0</v>
      </c>
      <c r="BO271" s="264">
        <v>0</v>
      </c>
      <c r="BP271" s="264">
        <v>0</v>
      </c>
      <c r="BQ271" s="264">
        <v>0</v>
      </c>
      <c r="BR271" s="264">
        <v>0</v>
      </c>
      <c r="BS271" s="264">
        <v>0</v>
      </c>
      <c r="BT271" s="264">
        <v>0</v>
      </c>
      <c r="BU271" s="264">
        <v>0</v>
      </c>
      <c r="BV271" s="264">
        <v>0</v>
      </c>
      <c r="BW271" s="264">
        <v>0</v>
      </c>
      <c r="BX271" s="264">
        <v>0</v>
      </c>
      <c r="BY271" s="264">
        <v>0</v>
      </c>
      <c r="BZ271" s="264">
        <v>0</v>
      </c>
      <c r="CA271" s="264">
        <v>0</v>
      </c>
      <c r="CB271" s="264">
        <v>0</v>
      </c>
      <c r="CC271" s="264">
        <v>0</v>
      </c>
      <c r="CD271" s="264">
        <v>0</v>
      </c>
      <c r="CE271" s="264">
        <v>0</v>
      </c>
      <c r="CF271" s="577">
        <v>0</v>
      </c>
      <c r="CG271" s="264">
        <v>0</v>
      </c>
      <c r="CH271" s="264">
        <v>0</v>
      </c>
      <c r="CI271" s="264">
        <v>0</v>
      </c>
      <c r="CJ271" s="264">
        <v>22533.119999999999</v>
      </c>
      <c r="CK271" s="264">
        <v>22741.759999999998</v>
      </c>
      <c r="CL271" s="264">
        <v>23413.32</v>
      </c>
      <c r="CM271" s="264">
        <v>23667.599999999999</v>
      </c>
      <c r="CN271" s="264">
        <v>23295.89</v>
      </c>
      <c r="CO271" s="264">
        <v>22845.79</v>
      </c>
      <c r="CP271" s="264">
        <v>24068.46</v>
      </c>
      <c r="CQ271" s="264">
        <v>24601.17</v>
      </c>
      <c r="CR271" s="264">
        <v>23961.989999999998</v>
      </c>
      <c r="CS271" s="264">
        <v>23599.089999999997</v>
      </c>
      <c r="CT271" s="264">
        <v>23133.309999999998</v>
      </c>
      <c r="CU271" s="264">
        <v>23692.289999999997</v>
      </c>
      <c r="CV271" s="264">
        <v>50251.950000000004</v>
      </c>
      <c r="CW271" s="264">
        <v>66051.929999999993</v>
      </c>
      <c r="CX271" s="264">
        <v>55987.32</v>
      </c>
      <c r="CY271" s="577">
        <v>68188.89</v>
      </c>
      <c r="CZ271" s="264">
        <v>0</v>
      </c>
      <c r="DA271" s="264">
        <v>0</v>
      </c>
      <c r="DB271" s="264">
        <v>0</v>
      </c>
      <c r="DC271" s="428">
        <f t="shared" si="4"/>
        <v>882053.33999999985</v>
      </c>
    </row>
    <row r="272" spans="1:107" x14ac:dyDescent="0.25">
      <c r="A272" s="297">
        <v>5164</v>
      </c>
      <c r="B272" s="347">
        <v>675522</v>
      </c>
      <c r="C272" s="297">
        <v>1028608</v>
      </c>
      <c r="D272" s="14">
        <v>1306251053</v>
      </c>
      <c r="F272" s="14" t="s">
        <v>913</v>
      </c>
      <c r="G272" s="14" t="str">
        <f>INDEX(FY2019_ALL_Targets!F:F,MATCH(B272,FY2019_ALL_Targets!B:B,0))</f>
        <v>MRSA West</v>
      </c>
      <c r="H272" s="14" t="s">
        <v>3120</v>
      </c>
      <c r="I272" s="299" t="s">
        <v>696</v>
      </c>
      <c r="J272" s="299" t="s">
        <v>986</v>
      </c>
      <c r="K272" s="299" t="s">
        <v>2556</v>
      </c>
      <c r="L272" s="264">
        <v>12208.35</v>
      </c>
      <c r="M272" s="264">
        <v>11906.509999999998</v>
      </c>
      <c r="N272" s="264">
        <v>13016.849999999999</v>
      </c>
      <c r="O272" s="264">
        <v>12488.63</v>
      </c>
      <c r="P272" s="264">
        <v>12698.84</v>
      </c>
      <c r="Q272" s="264">
        <v>12486.04</v>
      </c>
      <c r="R272" s="264">
        <v>12149.93</v>
      </c>
      <c r="S272" s="264">
        <v>12639.25</v>
      </c>
      <c r="T272" s="264">
        <v>12198.900000000001</v>
      </c>
      <c r="U272" s="264">
        <v>12248.37</v>
      </c>
      <c r="V272" s="264">
        <v>11974.75</v>
      </c>
      <c r="W272" s="264">
        <v>12333.79</v>
      </c>
      <c r="X272" s="264">
        <v>27073.77</v>
      </c>
      <c r="Y272" s="264">
        <v>27814.12000000001</v>
      </c>
      <c r="Z272" s="264">
        <v>28574.78</v>
      </c>
      <c r="AA272" s="577">
        <v>28175.119999999999</v>
      </c>
      <c r="AB272" s="264">
        <v>0</v>
      </c>
      <c r="AC272" s="264">
        <v>0</v>
      </c>
      <c r="AD272" s="264">
        <v>0</v>
      </c>
      <c r="AE272" s="264">
        <v>0</v>
      </c>
      <c r="AF272" s="264">
        <v>0</v>
      </c>
      <c r="AG272" s="264">
        <v>0</v>
      </c>
      <c r="AH272" s="264">
        <v>0</v>
      </c>
      <c r="AI272" s="264">
        <v>0</v>
      </c>
      <c r="AJ272" s="264">
        <v>0</v>
      </c>
      <c r="AK272" s="264">
        <v>0</v>
      </c>
      <c r="AL272" s="264">
        <v>0</v>
      </c>
      <c r="AM272" s="264">
        <v>0</v>
      </c>
      <c r="AN272" s="264">
        <v>0</v>
      </c>
      <c r="AO272" s="264">
        <v>0</v>
      </c>
      <c r="AP272" s="264">
        <v>0</v>
      </c>
      <c r="AQ272" s="264">
        <v>0</v>
      </c>
      <c r="AR272" s="264">
        <v>0</v>
      </c>
      <c r="AS272" s="264">
        <v>0</v>
      </c>
      <c r="AT272" s="577">
        <v>0</v>
      </c>
      <c r="AU272" s="264">
        <v>0</v>
      </c>
      <c r="AV272" s="264">
        <v>0</v>
      </c>
      <c r="AW272" s="264">
        <v>0</v>
      </c>
      <c r="AX272" s="264">
        <v>0</v>
      </c>
      <c r="AY272" s="264">
        <v>0</v>
      </c>
      <c r="AZ272" s="264">
        <v>0</v>
      </c>
      <c r="BA272" s="264">
        <v>0</v>
      </c>
      <c r="BB272" s="264">
        <v>0</v>
      </c>
      <c r="BC272" s="264">
        <v>0</v>
      </c>
      <c r="BD272" s="264">
        <v>0</v>
      </c>
      <c r="BE272" s="264">
        <v>0</v>
      </c>
      <c r="BF272" s="264">
        <v>0</v>
      </c>
      <c r="BG272" s="264">
        <v>0</v>
      </c>
      <c r="BH272" s="264">
        <v>0</v>
      </c>
      <c r="BI272" s="264">
        <v>0</v>
      </c>
      <c r="BJ272" s="264">
        <v>0</v>
      </c>
      <c r="BK272" s="264">
        <v>0</v>
      </c>
      <c r="BL272" s="264">
        <v>0</v>
      </c>
      <c r="BM272" s="577">
        <v>0</v>
      </c>
      <c r="BN272" s="264">
        <v>0</v>
      </c>
      <c r="BO272" s="264">
        <v>0</v>
      </c>
      <c r="BP272" s="264">
        <v>0</v>
      </c>
      <c r="BQ272" s="264">
        <v>13545.07</v>
      </c>
      <c r="BR272" s="264">
        <v>13658.259999999998</v>
      </c>
      <c r="BS272" s="264">
        <v>14240.38</v>
      </c>
      <c r="BT272" s="264">
        <v>14181.09</v>
      </c>
      <c r="BU272" s="264">
        <v>14050.12</v>
      </c>
      <c r="BV272" s="264">
        <v>14012.880000000001</v>
      </c>
      <c r="BW272" s="264">
        <v>13834.96</v>
      </c>
      <c r="BX272" s="264">
        <v>13826.85</v>
      </c>
      <c r="BY272" s="264">
        <v>14087.89</v>
      </c>
      <c r="BZ272" s="264">
        <v>13621.18</v>
      </c>
      <c r="CA272" s="264">
        <v>13588.710000000001</v>
      </c>
      <c r="CB272" s="264">
        <v>13998.510000000002</v>
      </c>
      <c r="CC272" s="264">
        <v>30217.770000000008</v>
      </c>
      <c r="CD272" s="264">
        <v>31187.480000000003</v>
      </c>
      <c r="CE272" s="264">
        <v>32264.059999999998</v>
      </c>
      <c r="CF272" s="577">
        <v>31765.62</v>
      </c>
      <c r="CG272" s="264">
        <v>0</v>
      </c>
      <c r="CH272" s="264">
        <v>0</v>
      </c>
      <c r="CI272" s="264">
        <v>0</v>
      </c>
      <c r="CJ272" s="264">
        <v>0</v>
      </c>
      <c r="CK272" s="264">
        <v>0</v>
      </c>
      <c r="CL272" s="264">
        <v>0</v>
      </c>
      <c r="CM272" s="264">
        <v>0</v>
      </c>
      <c r="CN272" s="264">
        <v>0</v>
      </c>
      <c r="CO272" s="264">
        <v>0</v>
      </c>
      <c r="CP272" s="264">
        <v>0</v>
      </c>
      <c r="CQ272" s="264">
        <v>0</v>
      </c>
      <c r="CR272" s="264">
        <v>0</v>
      </c>
      <c r="CS272" s="264">
        <v>0</v>
      </c>
      <c r="CT272" s="264">
        <v>0</v>
      </c>
      <c r="CU272" s="264">
        <v>0</v>
      </c>
      <c r="CV272" s="264">
        <v>0</v>
      </c>
      <c r="CW272" s="264">
        <v>0</v>
      </c>
      <c r="CX272" s="264">
        <v>0</v>
      </c>
      <c r="CY272" s="577">
        <v>0</v>
      </c>
      <c r="CZ272" s="264">
        <v>0</v>
      </c>
      <c r="DA272" s="264">
        <v>0</v>
      </c>
      <c r="DB272" s="264">
        <v>0</v>
      </c>
      <c r="DC272" s="428">
        <f t="shared" si="4"/>
        <v>552068.83000000007</v>
      </c>
    </row>
    <row r="273" spans="1:107" x14ac:dyDescent="0.25">
      <c r="A273" s="297">
        <v>4658</v>
      </c>
      <c r="B273" s="347">
        <v>675539</v>
      </c>
      <c r="C273" s="297">
        <v>1028610</v>
      </c>
      <c r="D273" s="14">
        <v>1265970214</v>
      </c>
      <c r="F273" s="14" t="s">
        <v>928</v>
      </c>
      <c r="G273" s="14" t="str">
        <f>INDEX(FY2019_ALL_Targets!F:F,MATCH(B273,FY2019_ALL_Targets!B:B,0))</f>
        <v>Jefferson</v>
      </c>
      <c r="H273" s="14" t="s">
        <v>3090</v>
      </c>
      <c r="I273" s="299" t="s">
        <v>564</v>
      </c>
      <c r="J273" s="299" t="s">
        <v>2479</v>
      </c>
      <c r="K273" s="299" t="s">
        <v>2480</v>
      </c>
      <c r="L273" s="264">
        <v>11520.08</v>
      </c>
      <c r="M273" s="264">
        <v>12382.92</v>
      </c>
      <c r="N273" s="264">
        <v>13152.480000000001</v>
      </c>
      <c r="O273" s="264">
        <v>13175.800000000001</v>
      </c>
      <c r="P273" s="264">
        <v>12919.83</v>
      </c>
      <c r="Q273" s="264">
        <v>12873.770000000002</v>
      </c>
      <c r="R273" s="264">
        <v>13538.07</v>
      </c>
      <c r="S273" s="264">
        <v>12485.48</v>
      </c>
      <c r="T273" s="264">
        <v>13517.55</v>
      </c>
      <c r="U273" s="264">
        <v>12930.81</v>
      </c>
      <c r="V273" s="264">
        <v>12041.32</v>
      </c>
      <c r="W273" s="264">
        <v>12750.329999999998</v>
      </c>
      <c r="X273" s="264">
        <v>27044.78</v>
      </c>
      <c r="Y273" s="264">
        <v>28743.85</v>
      </c>
      <c r="Z273" s="264">
        <v>21751.33</v>
      </c>
      <c r="AA273" s="577">
        <v>35840.51</v>
      </c>
      <c r="AB273" s="264">
        <v>0</v>
      </c>
      <c r="AC273" s="264">
        <v>0</v>
      </c>
      <c r="AD273" s="264">
        <v>0</v>
      </c>
      <c r="AE273" s="264">
        <v>0</v>
      </c>
      <c r="AF273" s="264">
        <v>0</v>
      </c>
      <c r="AG273" s="264">
        <v>0</v>
      </c>
      <c r="AH273" s="264">
        <v>0</v>
      </c>
      <c r="AI273" s="264">
        <v>0</v>
      </c>
      <c r="AJ273" s="264">
        <v>0</v>
      </c>
      <c r="AK273" s="264">
        <v>0</v>
      </c>
      <c r="AL273" s="264">
        <v>0</v>
      </c>
      <c r="AM273" s="264">
        <v>0</v>
      </c>
      <c r="AN273" s="264">
        <v>0</v>
      </c>
      <c r="AO273" s="264">
        <v>0</v>
      </c>
      <c r="AP273" s="264">
        <v>0</v>
      </c>
      <c r="AQ273" s="264">
        <v>0</v>
      </c>
      <c r="AR273" s="264">
        <v>0</v>
      </c>
      <c r="AS273" s="264">
        <v>0</v>
      </c>
      <c r="AT273" s="577">
        <v>0</v>
      </c>
      <c r="AU273" s="264">
        <v>0</v>
      </c>
      <c r="AV273" s="264">
        <v>0</v>
      </c>
      <c r="AW273" s="264">
        <v>0</v>
      </c>
      <c r="AX273" s="264">
        <v>13805.44</v>
      </c>
      <c r="AY273" s="264">
        <v>14085.28</v>
      </c>
      <c r="AZ273" s="264">
        <v>14901.48</v>
      </c>
      <c r="BA273" s="264">
        <v>15531.12</v>
      </c>
      <c r="BB273" s="264">
        <v>14670.11</v>
      </c>
      <c r="BC273" s="264">
        <v>15499.19</v>
      </c>
      <c r="BD273" s="264">
        <v>14946.98</v>
      </c>
      <c r="BE273" s="264">
        <v>15940.24</v>
      </c>
      <c r="BF273" s="264">
        <v>15568.27</v>
      </c>
      <c r="BG273" s="264">
        <v>14591.629999999997</v>
      </c>
      <c r="BH273" s="264">
        <v>15221.689999999999</v>
      </c>
      <c r="BI273" s="264">
        <v>14625.099999999999</v>
      </c>
      <c r="BJ273" s="264">
        <v>31231.7</v>
      </c>
      <c r="BK273" s="264">
        <v>33722.539999999994</v>
      </c>
      <c r="BL273" s="264">
        <v>25598.879999999997</v>
      </c>
      <c r="BM273" s="577">
        <v>42442.460000000006</v>
      </c>
      <c r="BN273" s="264">
        <v>0</v>
      </c>
      <c r="BO273" s="264">
        <v>0</v>
      </c>
      <c r="BP273" s="264">
        <v>0</v>
      </c>
      <c r="BQ273" s="264">
        <v>0</v>
      </c>
      <c r="BR273" s="264">
        <v>0</v>
      </c>
      <c r="BS273" s="264">
        <v>0</v>
      </c>
      <c r="BT273" s="264">
        <v>0</v>
      </c>
      <c r="BU273" s="264">
        <v>0</v>
      </c>
      <c r="BV273" s="264">
        <v>0</v>
      </c>
      <c r="BW273" s="264">
        <v>0</v>
      </c>
      <c r="BX273" s="264">
        <v>0</v>
      </c>
      <c r="BY273" s="264">
        <v>0</v>
      </c>
      <c r="BZ273" s="264">
        <v>0</v>
      </c>
      <c r="CA273" s="264">
        <v>0</v>
      </c>
      <c r="CB273" s="264">
        <v>0</v>
      </c>
      <c r="CC273" s="264">
        <v>0</v>
      </c>
      <c r="CD273" s="264">
        <v>0</v>
      </c>
      <c r="CE273" s="264">
        <v>0</v>
      </c>
      <c r="CF273" s="577">
        <v>0</v>
      </c>
      <c r="CG273" s="264">
        <v>0</v>
      </c>
      <c r="CH273" s="264">
        <v>0</v>
      </c>
      <c r="CI273" s="264">
        <v>0</v>
      </c>
      <c r="CJ273" s="264">
        <v>15507.800000000001</v>
      </c>
      <c r="CK273" s="264">
        <v>15950.88</v>
      </c>
      <c r="CL273" s="264">
        <v>17326.760000000002</v>
      </c>
      <c r="CM273" s="264">
        <v>17280.12</v>
      </c>
      <c r="CN273" s="264">
        <v>16351.3</v>
      </c>
      <c r="CO273" s="264">
        <v>17963.400000000001</v>
      </c>
      <c r="CP273" s="264">
        <v>18050.82</v>
      </c>
      <c r="CQ273" s="264">
        <v>18814.669999999998</v>
      </c>
      <c r="CR273" s="264">
        <v>17930.39</v>
      </c>
      <c r="CS273" s="264">
        <v>19184.73</v>
      </c>
      <c r="CT273" s="264">
        <v>19632.07</v>
      </c>
      <c r="CU273" s="264">
        <v>19674.59</v>
      </c>
      <c r="CV273" s="264">
        <v>35605.839999999997</v>
      </c>
      <c r="CW273" s="264">
        <v>38070.329999999994</v>
      </c>
      <c r="CX273" s="264">
        <v>30137.789999999997</v>
      </c>
      <c r="CY273" s="577">
        <v>55472.67</v>
      </c>
      <c r="CZ273" s="264">
        <v>0</v>
      </c>
      <c r="DA273" s="264">
        <v>0</v>
      </c>
      <c r="DB273" s="264">
        <v>0</v>
      </c>
      <c r="DC273" s="428">
        <f t="shared" si="4"/>
        <v>952005.17999999993</v>
      </c>
    </row>
    <row r="274" spans="1:107" x14ac:dyDescent="0.25">
      <c r="A274" s="313">
        <v>4630</v>
      </c>
      <c r="B274" s="347">
        <v>675541</v>
      </c>
      <c r="C274" s="313">
        <v>1026487</v>
      </c>
      <c r="D274" s="14">
        <v>1942623459</v>
      </c>
      <c r="F274" s="14" t="s">
        <v>928</v>
      </c>
      <c r="G274" s="14" t="str">
        <f>INDEX(FY2019_ALL_Targets!F:F,MATCH(B274,FY2019_ALL_Targets!B:B,0))</f>
        <v>Jefferson</v>
      </c>
      <c r="H274" s="14" t="s">
        <v>3087</v>
      </c>
      <c r="I274" s="314" t="s">
        <v>553</v>
      </c>
      <c r="J274" s="314" t="s">
        <v>2473</v>
      </c>
      <c r="K274" s="314" t="s">
        <v>2538</v>
      </c>
      <c r="L274" s="264">
        <v>14306.24</v>
      </c>
      <c r="M274" s="264">
        <v>15377.76</v>
      </c>
      <c r="N274" s="264">
        <v>16333.44</v>
      </c>
      <c r="O274" s="264">
        <v>16362.4</v>
      </c>
      <c r="P274" s="264">
        <v>16038.99</v>
      </c>
      <c r="Q274" s="264">
        <v>15981.810000000001</v>
      </c>
      <c r="R274" s="264">
        <v>16809.63</v>
      </c>
      <c r="S274" s="264">
        <v>15508.58</v>
      </c>
      <c r="T274" s="264">
        <v>16790.5</v>
      </c>
      <c r="U274" s="264">
        <v>16061.8</v>
      </c>
      <c r="V274" s="264">
        <v>14957.17</v>
      </c>
      <c r="W274" s="264">
        <v>15837.96</v>
      </c>
      <c r="X274" s="264">
        <v>33591.46</v>
      </c>
      <c r="Y274" s="264">
        <v>45475.329999999994</v>
      </c>
      <c r="Z274" s="264">
        <v>47673.850000000006</v>
      </c>
      <c r="AA274" s="577">
        <v>45406.540000000008</v>
      </c>
      <c r="AB274" s="264">
        <v>0</v>
      </c>
      <c r="AC274" s="264">
        <v>0</v>
      </c>
      <c r="AD274" s="264">
        <v>0</v>
      </c>
      <c r="AE274" s="264">
        <v>0</v>
      </c>
      <c r="AF274" s="264">
        <v>0</v>
      </c>
      <c r="AG274" s="264">
        <v>0</v>
      </c>
      <c r="AH274" s="264">
        <v>0</v>
      </c>
      <c r="AI274" s="264">
        <v>0</v>
      </c>
      <c r="AJ274" s="264">
        <v>0</v>
      </c>
      <c r="AK274" s="264">
        <v>0</v>
      </c>
      <c r="AL274" s="264">
        <v>0</v>
      </c>
      <c r="AM274" s="264">
        <v>0</v>
      </c>
      <c r="AN274" s="264">
        <v>0</v>
      </c>
      <c r="AO274" s="264">
        <v>0</v>
      </c>
      <c r="AP274" s="264">
        <v>0</v>
      </c>
      <c r="AQ274" s="264">
        <v>0</v>
      </c>
      <c r="AR274" s="264">
        <v>0</v>
      </c>
      <c r="AS274" s="264">
        <v>0</v>
      </c>
      <c r="AT274" s="577">
        <v>0</v>
      </c>
      <c r="AU274" s="264">
        <v>0</v>
      </c>
      <c r="AV274" s="264">
        <v>0</v>
      </c>
      <c r="AW274" s="264">
        <v>0</v>
      </c>
      <c r="AX274" s="264">
        <v>17144.32</v>
      </c>
      <c r="AY274" s="264">
        <v>17491.84</v>
      </c>
      <c r="AZ274" s="264">
        <v>18505.440000000002</v>
      </c>
      <c r="BA274" s="264">
        <v>19287.36</v>
      </c>
      <c r="BB274" s="264">
        <v>18211.829999999998</v>
      </c>
      <c r="BC274" s="264">
        <v>19241.07</v>
      </c>
      <c r="BD274" s="264">
        <v>18559.140000000003</v>
      </c>
      <c r="BE274" s="264">
        <v>19799.199999999997</v>
      </c>
      <c r="BF274" s="264">
        <v>19337.690000000002</v>
      </c>
      <c r="BG274" s="264">
        <v>18125.099999999999</v>
      </c>
      <c r="BH274" s="264">
        <v>18907.759999999998</v>
      </c>
      <c r="BI274" s="264">
        <v>18166.87</v>
      </c>
      <c r="BJ274" s="264">
        <v>38791.9</v>
      </c>
      <c r="BK274" s="264">
        <v>53436.99</v>
      </c>
      <c r="BL274" s="264">
        <v>56014.36</v>
      </c>
      <c r="BM274" s="577">
        <v>53554.12999999999</v>
      </c>
      <c r="BN274" s="264">
        <v>0</v>
      </c>
      <c r="BO274" s="264">
        <v>0</v>
      </c>
      <c r="BP274" s="264">
        <v>0</v>
      </c>
      <c r="BQ274" s="264">
        <v>0</v>
      </c>
      <c r="BR274" s="264">
        <v>0</v>
      </c>
      <c r="BS274" s="264">
        <v>0</v>
      </c>
      <c r="BT274" s="264">
        <v>0</v>
      </c>
      <c r="BU274" s="264">
        <v>0</v>
      </c>
      <c r="BV274" s="264">
        <v>0</v>
      </c>
      <c r="BW274" s="264">
        <v>0</v>
      </c>
      <c r="BX274" s="264">
        <v>0</v>
      </c>
      <c r="BY274" s="264">
        <v>0</v>
      </c>
      <c r="BZ274" s="264">
        <v>0</v>
      </c>
      <c r="CA274" s="264">
        <v>0</v>
      </c>
      <c r="CB274" s="264">
        <v>0</v>
      </c>
      <c r="CC274" s="264">
        <v>0</v>
      </c>
      <c r="CD274" s="264">
        <v>0</v>
      </c>
      <c r="CE274" s="264">
        <v>0</v>
      </c>
      <c r="CF274" s="577">
        <v>0</v>
      </c>
      <c r="CG274" s="264">
        <v>0</v>
      </c>
      <c r="CH274" s="264">
        <v>0</v>
      </c>
      <c r="CI274" s="264">
        <v>0</v>
      </c>
      <c r="CJ274" s="264">
        <v>19258.400000000001</v>
      </c>
      <c r="CK274" s="264">
        <v>19808.64</v>
      </c>
      <c r="CL274" s="264">
        <v>21517.279999999999</v>
      </c>
      <c r="CM274" s="264">
        <v>21459.360000000001</v>
      </c>
      <c r="CN274" s="264">
        <v>20298.900000000001</v>
      </c>
      <c r="CO274" s="264">
        <v>22300.2</v>
      </c>
      <c r="CP274" s="264">
        <v>22413.059999999998</v>
      </c>
      <c r="CQ274" s="264">
        <v>23369.63</v>
      </c>
      <c r="CR274" s="264">
        <v>22272.16</v>
      </c>
      <c r="CS274" s="264">
        <v>23830.18</v>
      </c>
      <c r="CT274" s="264">
        <v>24386.16</v>
      </c>
      <c r="CU274" s="264">
        <v>24438.879999999997</v>
      </c>
      <c r="CV274" s="264">
        <v>44224.880000000005</v>
      </c>
      <c r="CW274" s="264">
        <v>60314.639999999978</v>
      </c>
      <c r="CX274" s="264">
        <v>66077.95</v>
      </c>
      <c r="CY274" s="577">
        <v>70429.340000000011</v>
      </c>
      <c r="CZ274" s="264">
        <v>0</v>
      </c>
      <c r="DA274" s="264">
        <v>0</v>
      </c>
      <c r="DB274" s="264">
        <v>0</v>
      </c>
      <c r="DC274" s="428">
        <f t="shared" si="4"/>
        <v>1293488.1199999999</v>
      </c>
    </row>
    <row r="275" spans="1:107" x14ac:dyDescent="0.25">
      <c r="A275" s="313">
        <v>4038</v>
      </c>
      <c r="B275" s="347">
        <v>675546</v>
      </c>
      <c r="C275" s="313">
        <v>1025583</v>
      </c>
      <c r="D275" s="14">
        <v>1366870107</v>
      </c>
      <c r="F275" s="14" t="s">
        <v>940</v>
      </c>
      <c r="G275" s="14" t="str">
        <f>INDEX(FY2019_ALL_Targets!F:F,MATCH(B275,FY2019_ALL_Targets!B:B,0))</f>
        <v>Travis</v>
      </c>
      <c r="H275" s="14" t="s">
        <v>3092</v>
      </c>
      <c r="I275" s="314" t="s">
        <v>2912</v>
      </c>
      <c r="J275" s="314" t="s">
        <v>2913</v>
      </c>
      <c r="K275" s="314" t="s">
        <v>2914</v>
      </c>
      <c r="L275" s="264">
        <v>0</v>
      </c>
      <c r="M275" s="264">
        <v>0</v>
      </c>
      <c r="N275" s="264">
        <v>0</v>
      </c>
      <c r="O275" s="264">
        <v>0</v>
      </c>
      <c r="P275" s="264">
        <v>0</v>
      </c>
      <c r="Q275" s="264">
        <v>0</v>
      </c>
      <c r="R275" s="264">
        <v>0</v>
      </c>
      <c r="S275" s="264">
        <v>0</v>
      </c>
      <c r="T275" s="264">
        <v>0</v>
      </c>
      <c r="U275" s="264">
        <v>0</v>
      </c>
      <c r="V275" s="264">
        <v>0</v>
      </c>
      <c r="W275" s="264">
        <v>0</v>
      </c>
      <c r="X275" s="264">
        <v>77789.749999999985</v>
      </c>
      <c r="Y275" s="264">
        <v>77819.08</v>
      </c>
      <c r="Z275" s="264">
        <v>81742.510000000009</v>
      </c>
      <c r="AA275" s="577">
        <v>79642.13</v>
      </c>
      <c r="AB275" s="264">
        <v>0</v>
      </c>
      <c r="AC275" s="264">
        <v>0</v>
      </c>
      <c r="AD275" s="264">
        <v>0</v>
      </c>
      <c r="AE275" s="264">
        <v>0</v>
      </c>
      <c r="AF275" s="264">
        <v>0</v>
      </c>
      <c r="AG275" s="264">
        <v>0</v>
      </c>
      <c r="AH275" s="264">
        <v>0</v>
      </c>
      <c r="AI275" s="264">
        <v>0</v>
      </c>
      <c r="AJ275" s="264">
        <v>0</v>
      </c>
      <c r="AK275" s="264">
        <v>0</v>
      </c>
      <c r="AL275" s="264">
        <v>0</v>
      </c>
      <c r="AM275" s="264">
        <v>0</v>
      </c>
      <c r="AN275" s="264">
        <v>0</v>
      </c>
      <c r="AO275" s="264">
        <v>0</v>
      </c>
      <c r="AP275" s="264">
        <v>0</v>
      </c>
      <c r="AQ275" s="264">
        <v>0</v>
      </c>
      <c r="AR275" s="264">
        <v>0</v>
      </c>
      <c r="AS275" s="264">
        <v>0</v>
      </c>
      <c r="AT275" s="577">
        <v>0</v>
      </c>
      <c r="AU275" s="264">
        <v>0</v>
      </c>
      <c r="AV275" s="264">
        <v>0</v>
      </c>
      <c r="AW275" s="264">
        <v>0</v>
      </c>
      <c r="AX275" s="264">
        <v>0</v>
      </c>
      <c r="AY275" s="264">
        <v>0</v>
      </c>
      <c r="AZ275" s="264">
        <v>0</v>
      </c>
      <c r="BA275" s="264">
        <v>0</v>
      </c>
      <c r="BB275" s="264">
        <v>0</v>
      </c>
      <c r="BC275" s="264">
        <v>0</v>
      </c>
      <c r="BD275" s="264">
        <v>0</v>
      </c>
      <c r="BE275" s="264">
        <v>0</v>
      </c>
      <c r="BF275" s="264">
        <v>0</v>
      </c>
      <c r="BG275" s="264">
        <v>0</v>
      </c>
      <c r="BH275" s="264">
        <v>0</v>
      </c>
      <c r="BI275" s="264">
        <v>0</v>
      </c>
      <c r="BJ275" s="264">
        <v>0</v>
      </c>
      <c r="BK275" s="264">
        <v>0</v>
      </c>
      <c r="BL275" s="264">
        <v>0</v>
      </c>
      <c r="BM275" s="577">
        <v>0</v>
      </c>
      <c r="BN275" s="264">
        <v>0</v>
      </c>
      <c r="BO275" s="264">
        <v>0</v>
      </c>
      <c r="BP275" s="264">
        <v>0</v>
      </c>
      <c r="BQ275" s="264">
        <v>0</v>
      </c>
      <c r="BR275" s="264">
        <v>0</v>
      </c>
      <c r="BS275" s="264">
        <v>0</v>
      </c>
      <c r="BT275" s="264">
        <v>0</v>
      </c>
      <c r="BU275" s="264">
        <v>0</v>
      </c>
      <c r="BV275" s="264">
        <v>0</v>
      </c>
      <c r="BW275" s="264">
        <v>0</v>
      </c>
      <c r="BX275" s="264">
        <v>0</v>
      </c>
      <c r="BY275" s="264">
        <v>0</v>
      </c>
      <c r="BZ275" s="264">
        <v>0</v>
      </c>
      <c r="CA275" s="264">
        <v>0</v>
      </c>
      <c r="CB275" s="264">
        <v>0</v>
      </c>
      <c r="CC275" s="264">
        <v>0</v>
      </c>
      <c r="CD275" s="264">
        <v>0</v>
      </c>
      <c r="CE275" s="264">
        <v>0</v>
      </c>
      <c r="CF275" s="577">
        <v>0</v>
      </c>
      <c r="CG275" s="264">
        <v>0</v>
      </c>
      <c r="CH275" s="264">
        <v>0</v>
      </c>
      <c r="CI275" s="264">
        <v>0</v>
      </c>
      <c r="CJ275" s="264">
        <v>0</v>
      </c>
      <c r="CK275" s="264">
        <v>0</v>
      </c>
      <c r="CL275" s="264">
        <v>0</v>
      </c>
      <c r="CM275" s="264">
        <v>0</v>
      </c>
      <c r="CN275" s="264">
        <v>0</v>
      </c>
      <c r="CO275" s="264">
        <v>0</v>
      </c>
      <c r="CP275" s="264">
        <v>0</v>
      </c>
      <c r="CQ275" s="264">
        <v>0</v>
      </c>
      <c r="CR275" s="264">
        <v>0</v>
      </c>
      <c r="CS275" s="264">
        <v>0</v>
      </c>
      <c r="CT275" s="264">
        <v>0</v>
      </c>
      <c r="CU275" s="264">
        <v>0</v>
      </c>
      <c r="CV275" s="264">
        <v>105134.59999999999</v>
      </c>
      <c r="CW275" s="264">
        <v>108036.06</v>
      </c>
      <c r="CX275" s="264">
        <v>112696.07000000002</v>
      </c>
      <c r="CY275" s="577">
        <v>111056.14999999998</v>
      </c>
      <c r="CZ275" s="264">
        <v>0</v>
      </c>
      <c r="DA275" s="264">
        <v>0</v>
      </c>
      <c r="DB275" s="264">
        <v>0</v>
      </c>
      <c r="DC275" s="428">
        <f t="shared" si="4"/>
        <v>753916.35</v>
      </c>
    </row>
    <row r="276" spans="1:107" x14ac:dyDescent="0.25">
      <c r="A276" s="297">
        <v>4817</v>
      </c>
      <c r="B276" s="347">
        <v>675554</v>
      </c>
      <c r="C276" s="297">
        <v>1026241</v>
      </c>
      <c r="D276" s="14">
        <v>1932517190</v>
      </c>
      <c r="F276" s="14" t="s">
        <v>939</v>
      </c>
      <c r="G276" s="14" t="str">
        <f>INDEX(FY2019_ALL_Targets!F:F,MATCH(B276,FY2019_ALL_Targets!B:B,0))</f>
        <v>MRSA Northeast</v>
      </c>
      <c r="H276" s="14" t="s">
        <v>3056</v>
      </c>
      <c r="I276" s="299" t="s">
        <v>601</v>
      </c>
      <c r="J276" s="299" t="s">
        <v>994</v>
      </c>
      <c r="K276" s="299" t="s">
        <v>602</v>
      </c>
      <c r="L276" s="264">
        <v>0</v>
      </c>
      <c r="M276" s="264">
        <v>0</v>
      </c>
      <c r="N276" s="264">
        <v>0</v>
      </c>
      <c r="O276" s="264">
        <v>0</v>
      </c>
      <c r="P276" s="264">
        <v>0</v>
      </c>
      <c r="Q276" s="264">
        <v>0</v>
      </c>
      <c r="R276" s="264">
        <v>0</v>
      </c>
      <c r="S276" s="264">
        <v>0</v>
      </c>
      <c r="T276" s="264">
        <v>0</v>
      </c>
      <c r="U276" s="264">
        <v>0</v>
      </c>
      <c r="V276" s="264">
        <v>0</v>
      </c>
      <c r="W276" s="264">
        <v>0</v>
      </c>
      <c r="X276" s="264">
        <v>0</v>
      </c>
      <c r="Y276" s="264">
        <v>0</v>
      </c>
      <c r="Z276" s="264">
        <v>0</v>
      </c>
      <c r="AA276" s="577">
        <v>0</v>
      </c>
      <c r="AB276" s="264">
        <v>0</v>
      </c>
      <c r="AC276" s="264">
        <v>0</v>
      </c>
      <c r="AD276" s="264">
        <v>0</v>
      </c>
      <c r="AE276" s="264">
        <v>6657.6</v>
      </c>
      <c r="AF276" s="264">
        <v>6802.9500000000007</v>
      </c>
      <c r="AG276" s="264">
        <v>7130.7000000000007</v>
      </c>
      <c r="AH276" s="264">
        <v>7125</v>
      </c>
      <c r="AI276" s="264">
        <v>7131.78</v>
      </c>
      <c r="AJ276" s="264">
        <v>6937.1999999999989</v>
      </c>
      <c r="AK276" s="264">
        <v>7064.98</v>
      </c>
      <c r="AL276" s="264">
        <v>7341.92</v>
      </c>
      <c r="AM276" s="264">
        <v>7165.2900000000009</v>
      </c>
      <c r="AN276" s="264">
        <v>7193.36</v>
      </c>
      <c r="AO276" s="264">
        <v>7126.1100000000006</v>
      </c>
      <c r="AP276" s="264">
        <v>7344.9800000000005</v>
      </c>
      <c r="AQ276" s="264">
        <v>15172.5</v>
      </c>
      <c r="AR276" s="264">
        <v>15352.879999999994</v>
      </c>
      <c r="AS276" s="264">
        <v>21009.52</v>
      </c>
      <c r="AT276" s="577">
        <v>12281.21</v>
      </c>
      <c r="AU276" s="264">
        <v>0</v>
      </c>
      <c r="AV276" s="264">
        <v>0</v>
      </c>
      <c r="AW276" s="264">
        <v>0</v>
      </c>
      <c r="AX276" s="264">
        <v>0</v>
      </c>
      <c r="AY276" s="264">
        <v>0</v>
      </c>
      <c r="AZ276" s="264">
        <v>0</v>
      </c>
      <c r="BA276" s="264">
        <v>0</v>
      </c>
      <c r="BB276" s="264">
        <v>0</v>
      </c>
      <c r="BC276" s="264">
        <v>0</v>
      </c>
      <c r="BD276" s="264">
        <v>0</v>
      </c>
      <c r="BE276" s="264">
        <v>0</v>
      </c>
      <c r="BF276" s="264">
        <v>0</v>
      </c>
      <c r="BG276" s="264">
        <v>0</v>
      </c>
      <c r="BH276" s="264">
        <v>0</v>
      </c>
      <c r="BI276" s="264">
        <v>0</v>
      </c>
      <c r="BJ276" s="264">
        <v>0</v>
      </c>
      <c r="BK276" s="264">
        <v>0</v>
      </c>
      <c r="BL276" s="264">
        <v>0</v>
      </c>
      <c r="BM276" s="577">
        <v>0</v>
      </c>
      <c r="BN276" s="264">
        <v>0</v>
      </c>
      <c r="BO276" s="264">
        <v>0</v>
      </c>
      <c r="BP276" s="264">
        <v>0</v>
      </c>
      <c r="BQ276" s="264">
        <v>0</v>
      </c>
      <c r="BR276" s="264">
        <v>0</v>
      </c>
      <c r="BS276" s="264">
        <v>0</v>
      </c>
      <c r="BT276" s="264">
        <v>0</v>
      </c>
      <c r="BU276" s="264">
        <v>0</v>
      </c>
      <c r="BV276" s="264">
        <v>0</v>
      </c>
      <c r="BW276" s="264">
        <v>0</v>
      </c>
      <c r="BX276" s="264">
        <v>0</v>
      </c>
      <c r="BY276" s="264">
        <v>0</v>
      </c>
      <c r="BZ276" s="264">
        <v>0</v>
      </c>
      <c r="CA276" s="264">
        <v>0</v>
      </c>
      <c r="CB276" s="264">
        <v>0</v>
      </c>
      <c r="CC276" s="264">
        <v>0</v>
      </c>
      <c r="CD276" s="264">
        <v>0</v>
      </c>
      <c r="CE276" s="264">
        <v>0</v>
      </c>
      <c r="CF276" s="577">
        <v>0</v>
      </c>
      <c r="CG276" s="264">
        <v>0</v>
      </c>
      <c r="CH276" s="264">
        <v>0</v>
      </c>
      <c r="CI276" s="264">
        <v>0</v>
      </c>
      <c r="CJ276" s="264">
        <v>9849.6</v>
      </c>
      <c r="CK276" s="264">
        <v>9940.8000000000011</v>
      </c>
      <c r="CL276" s="264">
        <v>10234.35</v>
      </c>
      <c r="CM276" s="264">
        <v>10345.5</v>
      </c>
      <c r="CN276" s="264">
        <v>10216.859999999999</v>
      </c>
      <c r="CO276" s="264">
        <v>10019.460000000001</v>
      </c>
      <c r="CP276" s="264">
        <v>10552.76</v>
      </c>
      <c r="CQ276" s="264">
        <v>10782.17</v>
      </c>
      <c r="CR276" s="264">
        <v>10501.66</v>
      </c>
      <c r="CS276" s="264">
        <v>10342.460000000001</v>
      </c>
      <c r="CT276" s="264">
        <v>10138.26</v>
      </c>
      <c r="CU276" s="264">
        <v>10383.219999999999</v>
      </c>
      <c r="CV276" s="264">
        <v>22123.5</v>
      </c>
      <c r="CW276" s="264">
        <v>22146.569999999992</v>
      </c>
      <c r="CX276" s="264">
        <v>30979.469999999998</v>
      </c>
      <c r="CY276" s="577">
        <v>17361.36</v>
      </c>
      <c r="CZ276" s="264">
        <v>0</v>
      </c>
      <c r="DA276" s="264">
        <v>0</v>
      </c>
      <c r="DB276" s="264">
        <v>0</v>
      </c>
      <c r="DC276" s="428">
        <f t="shared" si="4"/>
        <v>364755.97999999992</v>
      </c>
    </row>
    <row r="277" spans="1:107" x14ac:dyDescent="0.25">
      <c r="A277" s="297">
        <v>5103</v>
      </c>
      <c r="B277" s="347">
        <v>675560</v>
      </c>
      <c r="C277" s="297">
        <v>1028612</v>
      </c>
      <c r="D277" s="14">
        <v>1881736056</v>
      </c>
      <c r="F277" s="14" t="s">
        <v>937</v>
      </c>
      <c r="G277" s="14" t="str">
        <f>INDEX(FY2019_ALL_Targets!F:F,MATCH(B277,FY2019_ALL_Targets!B:B,0))</f>
        <v>Tarrant</v>
      </c>
      <c r="H277" s="14" t="s">
        <v>3078</v>
      </c>
      <c r="I277" s="299" t="s">
        <v>2626</v>
      </c>
      <c r="J277" s="299" t="s">
        <v>965</v>
      </c>
      <c r="K277" s="299" t="s">
        <v>670</v>
      </c>
      <c r="L277" s="264">
        <v>20987.040000000001</v>
      </c>
      <c r="M277" s="264">
        <v>20793.84</v>
      </c>
      <c r="N277" s="264">
        <v>22295.279999999999</v>
      </c>
      <c r="O277" s="264">
        <v>22096.559999999998</v>
      </c>
      <c r="P277" s="264">
        <v>21734.600000000002</v>
      </c>
      <c r="Q277" s="264">
        <v>21691</v>
      </c>
      <c r="R277" s="264">
        <v>21362.85</v>
      </c>
      <c r="S277" s="264">
        <v>21932.989999999998</v>
      </c>
      <c r="T277" s="264">
        <v>21773.599999999999</v>
      </c>
      <c r="U277" s="264">
        <v>20558.43</v>
      </c>
      <c r="V277" s="264">
        <v>20553.019999999997</v>
      </c>
      <c r="W277" s="264">
        <v>20804.89</v>
      </c>
      <c r="X277" s="264">
        <v>60477.68</v>
      </c>
      <c r="Y277" s="264">
        <v>62664.540000000008</v>
      </c>
      <c r="Z277" s="264">
        <v>64765.710000000006</v>
      </c>
      <c r="AA277" s="577">
        <v>61569.39</v>
      </c>
      <c r="AB277" s="264">
        <v>0</v>
      </c>
      <c r="AC277" s="264">
        <v>0</v>
      </c>
      <c r="AD277" s="264">
        <v>0</v>
      </c>
      <c r="AE277" s="264">
        <v>9207.3599999999988</v>
      </c>
      <c r="AF277" s="264">
        <v>9560.64</v>
      </c>
      <c r="AG277" s="264">
        <v>9809.0399999999991</v>
      </c>
      <c r="AH277" s="264">
        <v>9952.56</v>
      </c>
      <c r="AI277" s="264">
        <v>9472.1</v>
      </c>
      <c r="AJ277" s="264">
        <v>9788.2000000000007</v>
      </c>
      <c r="AK277" s="264">
        <v>9581.91</v>
      </c>
      <c r="AL277" s="264">
        <v>9780.1299999999992</v>
      </c>
      <c r="AM277" s="264">
        <v>9464.7499999999982</v>
      </c>
      <c r="AN277" s="264">
        <v>9169.2999999999993</v>
      </c>
      <c r="AO277" s="264">
        <v>9338.16</v>
      </c>
      <c r="AP277" s="264">
        <v>9437.31</v>
      </c>
      <c r="AQ277" s="264">
        <v>26972.17</v>
      </c>
      <c r="AR277" s="264">
        <v>27935.53</v>
      </c>
      <c r="AS277" s="264">
        <v>28697.629999999997</v>
      </c>
      <c r="AT277" s="577">
        <v>27790.43</v>
      </c>
      <c r="AU277" s="264">
        <v>0</v>
      </c>
      <c r="AV277" s="264">
        <v>0</v>
      </c>
      <c r="AW277" s="264">
        <v>0</v>
      </c>
      <c r="AX277" s="264">
        <v>0</v>
      </c>
      <c r="AY277" s="264">
        <v>0</v>
      </c>
      <c r="AZ277" s="264">
        <v>0</v>
      </c>
      <c r="BA277" s="264">
        <v>0</v>
      </c>
      <c r="BB277" s="264">
        <v>0</v>
      </c>
      <c r="BC277" s="264">
        <v>0</v>
      </c>
      <c r="BD277" s="264">
        <v>0</v>
      </c>
      <c r="BE277" s="264">
        <v>0</v>
      </c>
      <c r="BF277" s="264">
        <v>0</v>
      </c>
      <c r="BG277" s="264">
        <v>0</v>
      </c>
      <c r="BH277" s="264">
        <v>0</v>
      </c>
      <c r="BI277" s="264">
        <v>0</v>
      </c>
      <c r="BJ277" s="264">
        <v>0</v>
      </c>
      <c r="BK277" s="264">
        <v>0</v>
      </c>
      <c r="BL277" s="264">
        <v>0</v>
      </c>
      <c r="BM277" s="577">
        <v>0</v>
      </c>
      <c r="BN277" s="264">
        <v>0</v>
      </c>
      <c r="BO277" s="264">
        <v>0</v>
      </c>
      <c r="BP277" s="264">
        <v>0</v>
      </c>
      <c r="BQ277" s="264">
        <v>0</v>
      </c>
      <c r="BR277" s="264">
        <v>0</v>
      </c>
      <c r="BS277" s="264">
        <v>0</v>
      </c>
      <c r="BT277" s="264">
        <v>0</v>
      </c>
      <c r="BU277" s="264">
        <v>0</v>
      </c>
      <c r="BV277" s="264">
        <v>0</v>
      </c>
      <c r="BW277" s="264">
        <v>0</v>
      </c>
      <c r="BX277" s="264">
        <v>0</v>
      </c>
      <c r="BY277" s="264">
        <v>0</v>
      </c>
      <c r="BZ277" s="264">
        <v>0</v>
      </c>
      <c r="CA277" s="264">
        <v>0</v>
      </c>
      <c r="CB277" s="264">
        <v>0</v>
      </c>
      <c r="CC277" s="264">
        <v>0</v>
      </c>
      <c r="CD277" s="264">
        <v>0</v>
      </c>
      <c r="CE277" s="264">
        <v>0</v>
      </c>
      <c r="CF277" s="577">
        <v>0</v>
      </c>
      <c r="CG277" s="264">
        <v>0</v>
      </c>
      <c r="CH277" s="264">
        <v>0</v>
      </c>
      <c r="CI277" s="264">
        <v>0</v>
      </c>
      <c r="CJ277" s="264">
        <v>0</v>
      </c>
      <c r="CK277" s="264">
        <v>0</v>
      </c>
      <c r="CL277" s="264">
        <v>0</v>
      </c>
      <c r="CM277" s="264">
        <v>0</v>
      </c>
      <c r="CN277" s="264">
        <v>0</v>
      </c>
      <c r="CO277" s="264">
        <v>0</v>
      </c>
      <c r="CP277" s="264">
        <v>0</v>
      </c>
      <c r="CQ277" s="264">
        <v>0</v>
      </c>
      <c r="CR277" s="264">
        <v>0</v>
      </c>
      <c r="CS277" s="264">
        <v>0</v>
      </c>
      <c r="CT277" s="264">
        <v>0</v>
      </c>
      <c r="CU277" s="264">
        <v>0</v>
      </c>
      <c r="CV277" s="264">
        <v>0</v>
      </c>
      <c r="CW277" s="264">
        <v>0</v>
      </c>
      <c r="CX277" s="264">
        <v>0</v>
      </c>
      <c r="CY277" s="577">
        <v>0</v>
      </c>
      <c r="CZ277" s="264">
        <v>0</v>
      </c>
      <c r="DA277" s="264">
        <v>0</v>
      </c>
      <c r="DB277" s="264">
        <v>0</v>
      </c>
      <c r="DC277" s="428">
        <f t="shared" si="4"/>
        <v>732018.64000000025</v>
      </c>
    </row>
    <row r="278" spans="1:107" x14ac:dyDescent="0.25">
      <c r="A278" s="297">
        <v>5345</v>
      </c>
      <c r="B278" s="347">
        <v>675561</v>
      </c>
      <c r="C278" s="297">
        <v>1028769</v>
      </c>
      <c r="D278" s="14">
        <v>1134113947</v>
      </c>
      <c r="F278" s="14" t="s">
        <v>939</v>
      </c>
      <c r="G278" s="14" t="str">
        <f>INDEX(FY2019_ALL_Targets!F:F,MATCH(B278,FY2019_ALL_Targets!B:B,0))</f>
        <v>MRSA Northeast</v>
      </c>
      <c r="H278" s="14" t="s">
        <v>3083</v>
      </c>
      <c r="I278" s="299" t="s">
        <v>775</v>
      </c>
      <c r="J278" s="299" t="s">
        <v>966</v>
      </c>
      <c r="K278" s="299" t="s">
        <v>776</v>
      </c>
      <c r="L278" s="264">
        <v>0</v>
      </c>
      <c r="M278" s="264">
        <v>0</v>
      </c>
      <c r="N278" s="264">
        <v>0</v>
      </c>
      <c r="O278" s="264">
        <v>0</v>
      </c>
      <c r="P278" s="264">
        <v>0</v>
      </c>
      <c r="Q278" s="264">
        <v>0</v>
      </c>
      <c r="R278" s="264">
        <v>0</v>
      </c>
      <c r="S278" s="264">
        <v>0</v>
      </c>
      <c r="T278" s="264">
        <v>0</v>
      </c>
      <c r="U278" s="264">
        <v>0</v>
      </c>
      <c r="V278" s="264">
        <v>0</v>
      </c>
      <c r="W278" s="264">
        <v>0</v>
      </c>
      <c r="X278" s="264">
        <v>0</v>
      </c>
      <c r="Y278" s="264">
        <v>0</v>
      </c>
      <c r="Z278" s="264">
        <v>0</v>
      </c>
      <c r="AA278" s="577">
        <v>0</v>
      </c>
      <c r="AB278" s="264">
        <v>0</v>
      </c>
      <c r="AC278" s="264">
        <v>0</v>
      </c>
      <c r="AD278" s="264">
        <v>0</v>
      </c>
      <c r="AE278" s="264">
        <v>14740.16</v>
      </c>
      <c r="AF278" s="264">
        <v>15061.97</v>
      </c>
      <c r="AG278" s="264">
        <v>15787.619999999999</v>
      </c>
      <c r="AH278" s="264">
        <v>15774.999999999998</v>
      </c>
      <c r="AI278" s="264">
        <v>15755.67</v>
      </c>
      <c r="AJ278" s="264">
        <v>15325.800000000001</v>
      </c>
      <c r="AK278" s="264">
        <v>15605.98</v>
      </c>
      <c r="AL278" s="264">
        <v>16222.55</v>
      </c>
      <c r="AM278" s="264">
        <v>15832.349999999999</v>
      </c>
      <c r="AN278" s="264">
        <v>15894.56</v>
      </c>
      <c r="AO278" s="264">
        <v>15745.99</v>
      </c>
      <c r="AP278" s="264">
        <v>16229.619999999999</v>
      </c>
      <c r="AQ278" s="264">
        <v>23625.75</v>
      </c>
      <c r="AR278" s="264">
        <v>24501.160000000011</v>
      </c>
      <c r="AS278" s="264">
        <v>25978.240000000005</v>
      </c>
      <c r="AT278" s="577">
        <v>25988.59</v>
      </c>
      <c r="AU278" s="264">
        <v>0</v>
      </c>
      <c r="AV278" s="264">
        <v>0</v>
      </c>
      <c r="AW278" s="264">
        <v>0</v>
      </c>
      <c r="AX278" s="264">
        <v>0</v>
      </c>
      <c r="AY278" s="264">
        <v>0</v>
      </c>
      <c r="AZ278" s="264">
        <v>0</v>
      </c>
      <c r="BA278" s="264">
        <v>0</v>
      </c>
      <c r="BB278" s="264">
        <v>0</v>
      </c>
      <c r="BC278" s="264">
        <v>0</v>
      </c>
      <c r="BD278" s="264">
        <v>0</v>
      </c>
      <c r="BE278" s="264">
        <v>0</v>
      </c>
      <c r="BF278" s="264">
        <v>0</v>
      </c>
      <c r="BG278" s="264">
        <v>0</v>
      </c>
      <c r="BH278" s="264">
        <v>0</v>
      </c>
      <c r="BI278" s="264">
        <v>0</v>
      </c>
      <c r="BJ278" s="264">
        <v>0</v>
      </c>
      <c r="BK278" s="264">
        <v>0</v>
      </c>
      <c r="BL278" s="264">
        <v>0</v>
      </c>
      <c r="BM278" s="577">
        <v>0</v>
      </c>
      <c r="BN278" s="264">
        <v>0</v>
      </c>
      <c r="BO278" s="264">
        <v>0</v>
      </c>
      <c r="BP278" s="264">
        <v>0</v>
      </c>
      <c r="BQ278" s="264">
        <v>0</v>
      </c>
      <c r="BR278" s="264">
        <v>0</v>
      </c>
      <c r="BS278" s="264">
        <v>0</v>
      </c>
      <c r="BT278" s="264">
        <v>0</v>
      </c>
      <c r="BU278" s="264">
        <v>0</v>
      </c>
      <c r="BV278" s="264">
        <v>0</v>
      </c>
      <c r="BW278" s="264">
        <v>0</v>
      </c>
      <c r="BX278" s="264">
        <v>0</v>
      </c>
      <c r="BY278" s="264">
        <v>0</v>
      </c>
      <c r="BZ278" s="264">
        <v>0</v>
      </c>
      <c r="CA278" s="264">
        <v>0</v>
      </c>
      <c r="CB278" s="264">
        <v>0</v>
      </c>
      <c r="CC278" s="264">
        <v>0</v>
      </c>
      <c r="CD278" s="264">
        <v>0</v>
      </c>
      <c r="CE278" s="264">
        <v>0</v>
      </c>
      <c r="CF278" s="577">
        <v>0</v>
      </c>
      <c r="CG278" s="264">
        <v>0</v>
      </c>
      <c r="CH278" s="264">
        <v>0</v>
      </c>
      <c r="CI278" s="264">
        <v>0</v>
      </c>
      <c r="CJ278" s="264">
        <v>21807.359999999997</v>
      </c>
      <c r="CK278" s="264">
        <v>22009.279999999999</v>
      </c>
      <c r="CL278" s="264">
        <v>22659.21</v>
      </c>
      <c r="CM278" s="264">
        <v>22905.299999999996</v>
      </c>
      <c r="CN278" s="264">
        <v>22571.29</v>
      </c>
      <c r="CO278" s="264">
        <v>22135.190000000002</v>
      </c>
      <c r="CP278" s="264">
        <v>23310.27</v>
      </c>
      <c r="CQ278" s="264">
        <v>23824.05</v>
      </c>
      <c r="CR278" s="264">
        <v>23204.399999999998</v>
      </c>
      <c r="CS278" s="264">
        <v>22852.85</v>
      </c>
      <c r="CT278" s="264">
        <v>22401.7</v>
      </c>
      <c r="CU278" s="264">
        <v>22942.98</v>
      </c>
      <c r="CV278" s="264">
        <v>34449.450000000004</v>
      </c>
      <c r="CW278" s="264">
        <v>35344.550000000017</v>
      </c>
      <c r="CX278" s="264">
        <v>38337.769999999997</v>
      </c>
      <c r="CY278" s="577">
        <v>37022.080000000002</v>
      </c>
      <c r="CZ278" s="264">
        <v>0</v>
      </c>
      <c r="DA278" s="264">
        <v>0</v>
      </c>
      <c r="DB278" s="264">
        <v>0</v>
      </c>
      <c r="DC278" s="428">
        <f t="shared" si="4"/>
        <v>705848.74</v>
      </c>
    </row>
    <row r="279" spans="1:107" x14ac:dyDescent="0.25">
      <c r="A279" s="297">
        <v>5213</v>
      </c>
      <c r="B279" s="347">
        <v>675563</v>
      </c>
      <c r="C279" s="297">
        <v>1028694</v>
      </c>
      <c r="D279" s="14">
        <v>1073900882</v>
      </c>
      <c r="F279" s="14" t="s">
        <v>939</v>
      </c>
      <c r="G279" s="14" t="str">
        <f>INDEX(FY2019_ALL_Targets!F:F,MATCH(B279,FY2019_ALL_Targets!B:B,0))</f>
        <v>MRSA Northeast</v>
      </c>
      <c r="H279" s="14" t="s">
        <v>3067</v>
      </c>
      <c r="I279" s="299" t="s">
        <v>721</v>
      </c>
      <c r="J279" s="299" t="s">
        <v>976</v>
      </c>
      <c r="K279" s="299" t="s">
        <v>722</v>
      </c>
      <c r="L279" s="264">
        <v>0</v>
      </c>
      <c r="M279" s="264">
        <v>0</v>
      </c>
      <c r="N279" s="264">
        <v>0</v>
      </c>
      <c r="O279" s="264">
        <v>0</v>
      </c>
      <c r="P279" s="264">
        <v>0</v>
      </c>
      <c r="Q279" s="264">
        <v>0</v>
      </c>
      <c r="R279" s="264">
        <v>0</v>
      </c>
      <c r="S279" s="264">
        <v>0</v>
      </c>
      <c r="T279" s="264">
        <v>0</v>
      </c>
      <c r="U279" s="264">
        <v>0</v>
      </c>
      <c r="V279" s="264">
        <v>0</v>
      </c>
      <c r="W279" s="264">
        <v>0</v>
      </c>
      <c r="X279" s="264">
        <v>0</v>
      </c>
      <c r="Y279" s="264">
        <v>0</v>
      </c>
      <c r="Z279" s="264">
        <v>0</v>
      </c>
      <c r="AA279" s="577">
        <v>0</v>
      </c>
      <c r="AB279" s="264">
        <v>0</v>
      </c>
      <c r="AC279" s="264">
        <v>0</v>
      </c>
      <c r="AD279" s="264">
        <v>0</v>
      </c>
      <c r="AE279" s="264">
        <v>6727.6799999999994</v>
      </c>
      <c r="AF279" s="264">
        <v>6874.5599999999995</v>
      </c>
      <c r="AG279" s="264">
        <v>7205.7599999999993</v>
      </c>
      <c r="AH279" s="264">
        <v>7199.9999999999991</v>
      </c>
      <c r="AI279" s="264">
        <v>7182.36</v>
      </c>
      <c r="AJ279" s="264">
        <v>6986.4</v>
      </c>
      <c r="AK279" s="264">
        <v>7113.46</v>
      </c>
      <c r="AL279" s="264">
        <v>7392.5</v>
      </c>
      <c r="AM279" s="264">
        <v>7214.55</v>
      </c>
      <c r="AN279" s="264">
        <v>7242.8</v>
      </c>
      <c r="AO279" s="264">
        <v>7175.09</v>
      </c>
      <c r="AP279" s="264">
        <v>7395.46</v>
      </c>
      <c r="AQ279" s="264">
        <v>19507.5</v>
      </c>
      <c r="AR279" s="264">
        <v>16027.79</v>
      </c>
      <c r="AS279" s="264">
        <v>16606.45</v>
      </c>
      <c r="AT279" s="577">
        <v>16606.800000000003</v>
      </c>
      <c r="AU279" s="264">
        <v>0</v>
      </c>
      <c r="AV279" s="264">
        <v>0</v>
      </c>
      <c r="AW279" s="264">
        <v>0</v>
      </c>
      <c r="AX279" s="264">
        <v>0</v>
      </c>
      <c r="AY279" s="264">
        <v>0</v>
      </c>
      <c r="AZ279" s="264">
        <v>0</v>
      </c>
      <c r="BA279" s="264">
        <v>0</v>
      </c>
      <c r="BB279" s="264">
        <v>0</v>
      </c>
      <c r="BC279" s="264">
        <v>0</v>
      </c>
      <c r="BD279" s="264">
        <v>0</v>
      </c>
      <c r="BE279" s="264">
        <v>0</v>
      </c>
      <c r="BF279" s="264">
        <v>0</v>
      </c>
      <c r="BG279" s="264">
        <v>0</v>
      </c>
      <c r="BH279" s="264">
        <v>0</v>
      </c>
      <c r="BI279" s="264">
        <v>0</v>
      </c>
      <c r="BJ279" s="264">
        <v>0</v>
      </c>
      <c r="BK279" s="264">
        <v>0</v>
      </c>
      <c r="BL279" s="264">
        <v>0</v>
      </c>
      <c r="BM279" s="577">
        <v>0</v>
      </c>
      <c r="BN279" s="264">
        <v>0</v>
      </c>
      <c r="BO279" s="264">
        <v>0</v>
      </c>
      <c r="BP279" s="264">
        <v>0</v>
      </c>
      <c r="BQ279" s="264">
        <v>0</v>
      </c>
      <c r="BR279" s="264">
        <v>0</v>
      </c>
      <c r="BS279" s="264">
        <v>0</v>
      </c>
      <c r="BT279" s="264">
        <v>0</v>
      </c>
      <c r="BU279" s="264">
        <v>0</v>
      </c>
      <c r="BV279" s="264">
        <v>0</v>
      </c>
      <c r="BW279" s="264">
        <v>0</v>
      </c>
      <c r="BX279" s="264">
        <v>0</v>
      </c>
      <c r="BY279" s="264">
        <v>0</v>
      </c>
      <c r="BZ279" s="264">
        <v>0</v>
      </c>
      <c r="CA279" s="264">
        <v>0</v>
      </c>
      <c r="CB279" s="264">
        <v>0</v>
      </c>
      <c r="CC279" s="264">
        <v>0</v>
      </c>
      <c r="CD279" s="264">
        <v>0</v>
      </c>
      <c r="CE279" s="264">
        <v>0</v>
      </c>
      <c r="CF279" s="577">
        <v>0</v>
      </c>
      <c r="CG279" s="264">
        <v>0</v>
      </c>
      <c r="CH279" s="264">
        <v>0</v>
      </c>
      <c r="CI279" s="264">
        <v>0</v>
      </c>
      <c r="CJ279" s="264">
        <v>9953.2799999999988</v>
      </c>
      <c r="CK279" s="264">
        <v>10045.439999999999</v>
      </c>
      <c r="CL279" s="264">
        <v>10342.079999999998</v>
      </c>
      <c r="CM279" s="264">
        <v>10454.4</v>
      </c>
      <c r="CN279" s="264">
        <v>10289.32</v>
      </c>
      <c r="CO279" s="264">
        <v>10090.52</v>
      </c>
      <c r="CP279" s="264">
        <v>10625.22</v>
      </c>
      <c r="CQ279" s="264">
        <v>10856.43</v>
      </c>
      <c r="CR279" s="264">
        <v>10573.86</v>
      </c>
      <c r="CS279" s="264">
        <v>10413.560000000001</v>
      </c>
      <c r="CT279" s="264">
        <v>10207.94</v>
      </c>
      <c r="CU279" s="264">
        <v>10454.58</v>
      </c>
      <c r="CV279" s="264">
        <v>28444.5</v>
      </c>
      <c r="CW279" s="264">
        <v>23112.360000000004</v>
      </c>
      <c r="CX279" s="264">
        <v>24512.010000000002</v>
      </c>
      <c r="CY279" s="577">
        <v>23657.39</v>
      </c>
      <c r="CZ279" s="264">
        <v>0</v>
      </c>
      <c r="DA279" s="264">
        <v>0</v>
      </c>
      <c r="DB279" s="264">
        <v>0</v>
      </c>
      <c r="DC279" s="428">
        <f t="shared" si="4"/>
        <v>378492.05000000005</v>
      </c>
    </row>
    <row r="280" spans="1:107" x14ac:dyDescent="0.25">
      <c r="A280" s="313">
        <v>4775</v>
      </c>
      <c r="B280" s="347">
        <v>675564</v>
      </c>
      <c r="C280" s="313">
        <v>1025635</v>
      </c>
      <c r="D280" s="14">
        <v>1669893871</v>
      </c>
      <c r="F280" s="14" t="s">
        <v>940</v>
      </c>
      <c r="G280" s="14" t="str">
        <f>INDEX(FY2019_ALL_Targets!F:F,MATCH(B280,FY2019_ALL_Targets!B:B,0))</f>
        <v>Travis</v>
      </c>
      <c r="H280" s="14" t="s">
        <v>3114</v>
      </c>
      <c r="I280" s="314" t="s">
        <v>2598</v>
      </c>
      <c r="J280" s="314" t="s">
        <v>938</v>
      </c>
      <c r="K280" s="314" t="s">
        <v>2599</v>
      </c>
      <c r="L280" s="264">
        <v>9801</v>
      </c>
      <c r="M280" s="264">
        <v>9924.42</v>
      </c>
      <c r="N280" s="264">
        <v>10076.879999999999</v>
      </c>
      <c r="O280" s="264">
        <v>9815.52</v>
      </c>
      <c r="P280" s="264">
        <v>9493.08</v>
      </c>
      <c r="Q280" s="264">
        <v>9865.92</v>
      </c>
      <c r="R280" s="264">
        <v>9680.23</v>
      </c>
      <c r="S280" s="264">
        <v>10387.41</v>
      </c>
      <c r="T280" s="264">
        <v>10313.85</v>
      </c>
      <c r="U280" s="264">
        <v>9667.34</v>
      </c>
      <c r="V280" s="264">
        <v>9625.630000000001</v>
      </c>
      <c r="W280" s="264">
        <v>10299.119999999999</v>
      </c>
      <c r="X280" s="264">
        <v>28037.149999999998</v>
      </c>
      <c r="Y280" s="264">
        <v>21765.37</v>
      </c>
      <c r="Z280" s="264">
        <v>23551.94</v>
      </c>
      <c r="AA280" s="577">
        <v>22818.639999999999</v>
      </c>
      <c r="AB280" s="264">
        <v>0</v>
      </c>
      <c r="AC280" s="264">
        <v>0</v>
      </c>
      <c r="AD280" s="264">
        <v>0</v>
      </c>
      <c r="AE280" s="264">
        <v>0</v>
      </c>
      <c r="AF280" s="264">
        <v>0</v>
      </c>
      <c r="AG280" s="264">
        <v>0</v>
      </c>
      <c r="AH280" s="264">
        <v>0</v>
      </c>
      <c r="AI280" s="264">
        <v>0</v>
      </c>
      <c r="AJ280" s="264">
        <v>0</v>
      </c>
      <c r="AK280" s="264">
        <v>0</v>
      </c>
      <c r="AL280" s="264">
        <v>0</v>
      </c>
      <c r="AM280" s="264">
        <v>0</v>
      </c>
      <c r="AN280" s="264">
        <v>0</v>
      </c>
      <c r="AO280" s="264">
        <v>0</v>
      </c>
      <c r="AP280" s="264">
        <v>0</v>
      </c>
      <c r="AQ280" s="264">
        <v>0</v>
      </c>
      <c r="AR280" s="264">
        <v>0</v>
      </c>
      <c r="AS280" s="264">
        <v>0</v>
      </c>
      <c r="AT280" s="577">
        <v>0</v>
      </c>
      <c r="AU280" s="264">
        <v>0</v>
      </c>
      <c r="AV280" s="264">
        <v>0</v>
      </c>
      <c r="AW280" s="264">
        <v>0</v>
      </c>
      <c r="AX280" s="264">
        <v>0</v>
      </c>
      <c r="AY280" s="264">
        <v>0</v>
      </c>
      <c r="AZ280" s="264">
        <v>0</v>
      </c>
      <c r="BA280" s="264">
        <v>0</v>
      </c>
      <c r="BB280" s="264">
        <v>0</v>
      </c>
      <c r="BC280" s="264">
        <v>0</v>
      </c>
      <c r="BD280" s="264">
        <v>0</v>
      </c>
      <c r="BE280" s="264">
        <v>0</v>
      </c>
      <c r="BF280" s="264">
        <v>0</v>
      </c>
      <c r="BG280" s="264">
        <v>0</v>
      </c>
      <c r="BH280" s="264">
        <v>0</v>
      </c>
      <c r="BI280" s="264">
        <v>0</v>
      </c>
      <c r="BJ280" s="264">
        <v>0</v>
      </c>
      <c r="BK280" s="264">
        <v>0</v>
      </c>
      <c r="BL280" s="264">
        <v>0</v>
      </c>
      <c r="BM280" s="577">
        <v>0</v>
      </c>
      <c r="BN280" s="264">
        <v>0</v>
      </c>
      <c r="BO280" s="264">
        <v>0</v>
      </c>
      <c r="BP280" s="264">
        <v>0</v>
      </c>
      <c r="BQ280" s="264">
        <v>0</v>
      </c>
      <c r="BR280" s="264">
        <v>0</v>
      </c>
      <c r="BS280" s="264">
        <v>0</v>
      </c>
      <c r="BT280" s="264">
        <v>0</v>
      </c>
      <c r="BU280" s="264">
        <v>0</v>
      </c>
      <c r="BV280" s="264">
        <v>0</v>
      </c>
      <c r="BW280" s="264">
        <v>0</v>
      </c>
      <c r="BX280" s="264">
        <v>0</v>
      </c>
      <c r="BY280" s="264">
        <v>0</v>
      </c>
      <c r="BZ280" s="264">
        <v>0</v>
      </c>
      <c r="CA280" s="264">
        <v>0</v>
      </c>
      <c r="CB280" s="264">
        <v>0</v>
      </c>
      <c r="CC280" s="264">
        <v>0</v>
      </c>
      <c r="CD280" s="264">
        <v>0</v>
      </c>
      <c r="CE280" s="264">
        <v>0</v>
      </c>
      <c r="CF280" s="577">
        <v>0</v>
      </c>
      <c r="CG280" s="264">
        <v>0</v>
      </c>
      <c r="CH280" s="264">
        <v>0</v>
      </c>
      <c r="CI280" s="264">
        <v>0</v>
      </c>
      <c r="CJ280" s="264">
        <v>13155.119999999999</v>
      </c>
      <c r="CK280" s="264">
        <v>13147.86</v>
      </c>
      <c r="CL280" s="264">
        <v>13975.5</v>
      </c>
      <c r="CM280" s="264">
        <v>13474.560000000001</v>
      </c>
      <c r="CN280" s="264">
        <v>13701.869999999999</v>
      </c>
      <c r="CO280" s="264">
        <v>13329.029999999999</v>
      </c>
      <c r="CP280" s="264">
        <v>13796.08</v>
      </c>
      <c r="CQ280" s="264">
        <v>14617.900000000001</v>
      </c>
      <c r="CR280" s="264">
        <v>13475.130000000001</v>
      </c>
      <c r="CS280" s="264">
        <v>13909.810000000001</v>
      </c>
      <c r="CT280" s="264">
        <v>13646.78</v>
      </c>
      <c r="CU280" s="264">
        <v>13708.840000000002</v>
      </c>
      <c r="CV280" s="264">
        <v>37892.839999999997</v>
      </c>
      <c r="CW280" s="264">
        <v>30289.900000000005</v>
      </c>
      <c r="CX280" s="264">
        <v>32482.48</v>
      </c>
      <c r="CY280" s="577">
        <v>31834.61</v>
      </c>
      <c r="CZ280" s="264">
        <v>0</v>
      </c>
      <c r="DA280" s="264">
        <v>0</v>
      </c>
      <c r="DB280" s="264">
        <v>0</v>
      </c>
      <c r="DC280" s="428">
        <f t="shared" si="4"/>
        <v>511561.81000000006</v>
      </c>
    </row>
    <row r="281" spans="1:107" x14ac:dyDescent="0.25">
      <c r="A281" s="311">
        <v>4619</v>
      </c>
      <c r="B281" s="347">
        <v>675568</v>
      </c>
      <c r="C281" s="311">
        <v>1016941</v>
      </c>
      <c r="D281" s="14">
        <v>1801036561</v>
      </c>
      <c r="F281" s="14" t="s">
        <v>1024</v>
      </c>
      <c r="G281" s="14" t="str">
        <f>INDEX(FY2019_ALL_Targets!F:F,MATCH(B281,FY2019_ALL_Targets!B:B,0))</f>
        <v>El Paso</v>
      </c>
      <c r="H281" s="14" t="s">
        <v>3185</v>
      </c>
      <c r="I281" s="312" t="s">
        <v>2935</v>
      </c>
      <c r="J281" s="312" t="s">
        <v>2936</v>
      </c>
      <c r="K281" s="312" t="s">
        <v>2937</v>
      </c>
      <c r="L281" s="264">
        <v>0</v>
      </c>
      <c r="M281" s="264">
        <v>0</v>
      </c>
      <c r="N281" s="264">
        <v>0</v>
      </c>
      <c r="O281" s="264">
        <v>0</v>
      </c>
      <c r="P281" s="264">
        <v>0</v>
      </c>
      <c r="Q281" s="264">
        <v>0</v>
      </c>
      <c r="R281" s="264">
        <v>0</v>
      </c>
      <c r="S281" s="264">
        <v>0</v>
      </c>
      <c r="T281" s="264">
        <v>0</v>
      </c>
      <c r="U281" s="264">
        <v>0</v>
      </c>
      <c r="V281" s="264">
        <v>0</v>
      </c>
      <c r="W281" s="264">
        <v>0</v>
      </c>
      <c r="X281" s="264">
        <v>79958.749999999985</v>
      </c>
      <c r="Y281" s="264">
        <v>67492.970000000016</v>
      </c>
      <c r="Z281" s="264">
        <v>64571.78</v>
      </c>
      <c r="AA281" s="577">
        <v>79029.679999999993</v>
      </c>
      <c r="AB281" s="264">
        <v>0</v>
      </c>
      <c r="AC281" s="264">
        <v>0</v>
      </c>
      <c r="AD281" s="264">
        <v>0</v>
      </c>
      <c r="AE281" s="264">
        <v>0</v>
      </c>
      <c r="AF281" s="264">
        <v>0</v>
      </c>
      <c r="AG281" s="264">
        <v>0</v>
      </c>
      <c r="AH281" s="264">
        <v>0</v>
      </c>
      <c r="AI281" s="264">
        <v>0</v>
      </c>
      <c r="AJ281" s="264">
        <v>0</v>
      </c>
      <c r="AK281" s="264">
        <v>0</v>
      </c>
      <c r="AL281" s="264">
        <v>0</v>
      </c>
      <c r="AM281" s="264">
        <v>0</v>
      </c>
      <c r="AN281" s="264">
        <v>0</v>
      </c>
      <c r="AO281" s="264">
        <v>0</v>
      </c>
      <c r="AP281" s="264">
        <v>0</v>
      </c>
      <c r="AQ281" s="264">
        <v>0</v>
      </c>
      <c r="AR281" s="264">
        <v>0</v>
      </c>
      <c r="AS281" s="264">
        <v>0</v>
      </c>
      <c r="AT281" s="577">
        <v>0</v>
      </c>
      <c r="AU281" s="264">
        <v>0</v>
      </c>
      <c r="AV281" s="264">
        <v>0</v>
      </c>
      <c r="AW281" s="264">
        <v>0</v>
      </c>
      <c r="AX281" s="264">
        <v>0</v>
      </c>
      <c r="AY281" s="264">
        <v>0</v>
      </c>
      <c r="AZ281" s="264">
        <v>0</v>
      </c>
      <c r="BA281" s="264">
        <v>0</v>
      </c>
      <c r="BB281" s="264">
        <v>0</v>
      </c>
      <c r="BC281" s="264">
        <v>0</v>
      </c>
      <c r="BD281" s="264">
        <v>0</v>
      </c>
      <c r="BE281" s="264">
        <v>0</v>
      </c>
      <c r="BF281" s="264">
        <v>0</v>
      </c>
      <c r="BG281" s="264">
        <v>0</v>
      </c>
      <c r="BH281" s="264">
        <v>0</v>
      </c>
      <c r="BI281" s="264">
        <v>0</v>
      </c>
      <c r="BJ281" s="264">
        <v>83307.5</v>
      </c>
      <c r="BK281" s="264">
        <v>68044.87000000001</v>
      </c>
      <c r="BL281" s="264">
        <v>65034.669999999991</v>
      </c>
      <c r="BM281" s="577">
        <v>80244.12000000001</v>
      </c>
      <c r="BN281" s="264">
        <v>0</v>
      </c>
      <c r="BO281" s="264">
        <v>0</v>
      </c>
      <c r="BP281" s="264">
        <v>0</v>
      </c>
      <c r="BQ281" s="264">
        <v>0</v>
      </c>
      <c r="BR281" s="264">
        <v>0</v>
      </c>
      <c r="BS281" s="264">
        <v>0</v>
      </c>
      <c r="BT281" s="264">
        <v>0</v>
      </c>
      <c r="BU281" s="264">
        <v>0</v>
      </c>
      <c r="BV281" s="264">
        <v>0</v>
      </c>
      <c r="BW281" s="264">
        <v>0</v>
      </c>
      <c r="BX281" s="264">
        <v>0</v>
      </c>
      <c r="BY281" s="264">
        <v>0</v>
      </c>
      <c r="BZ281" s="264">
        <v>0</v>
      </c>
      <c r="CA281" s="264">
        <v>0</v>
      </c>
      <c r="CB281" s="264">
        <v>0</v>
      </c>
      <c r="CC281" s="264">
        <v>0</v>
      </c>
      <c r="CD281" s="264">
        <v>0</v>
      </c>
      <c r="CE281" s="264">
        <v>0</v>
      </c>
      <c r="CF281" s="577">
        <v>0</v>
      </c>
      <c r="CG281" s="264">
        <v>0</v>
      </c>
      <c r="CH281" s="264">
        <v>0</v>
      </c>
      <c r="CI281" s="264">
        <v>0</v>
      </c>
      <c r="CJ281" s="264">
        <v>0</v>
      </c>
      <c r="CK281" s="264">
        <v>0</v>
      </c>
      <c r="CL281" s="264">
        <v>0</v>
      </c>
      <c r="CM281" s="264">
        <v>0</v>
      </c>
      <c r="CN281" s="264">
        <v>0</v>
      </c>
      <c r="CO281" s="264">
        <v>0</v>
      </c>
      <c r="CP281" s="264">
        <v>0</v>
      </c>
      <c r="CQ281" s="264">
        <v>0</v>
      </c>
      <c r="CR281" s="264">
        <v>0</v>
      </c>
      <c r="CS281" s="264">
        <v>0</v>
      </c>
      <c r="CT281" s="264">
        <v>0</v>
      </c>
      <c r="CU281" s="264">
        <v>0</v>
      </c>
      <c r="CV281" s="264">
        <v>0</v>
      </c>
      <c r="CW281" s="264">
        <v>0</v>
      </c>
      <c r="CX281" s="264">
        <v>0</v>
      </c>
      <c r="CY281" s="577">
        <v>0</v>
      </c>
      <c r="CZ281" s="264">
        <v>0</v>
      </c>
      <c r="DA281" s="264">
        <v>0</v>
      </c>
      <c r="DB281" s="264">
        <v>0</v>
      </c>
      <c r="DC281" s="428">
        <f t="shared" si="4"/>
        <v>587684.34</v>
      </c>
    </row>
    <row r="282" spans="1:107" x14ac:dyDescent="0.25">
      <c r="A282" s="297">
        <v>4748</v>
      </c>
      <c r="B282" s="347">
        <v>675587</v>
      </c>
      <c r="C282" s="297">
        <v>1026198</v>
      </c>
      <c r="D282" s="14">
        <v>1346292638</v>
      </c>
      <c r="F282" s="14" t="s">
        <v>925</v>
      </c>
      <c r="G282" s="14" t="str">
        <f>INDEX(FY2019_ALL_Targets!F:F,MATCH(B282,FY2019_ALL_Targets!B:B,0))</f>
        <v>MRSA Central</v>
      </c>
      <c r="H282" s="14" t="s">
        <v>3112</v>
      </c>
      <c r="I282" s="299" t="s">
        <v>583</v>
      </c>
      <c r="J282" s="299" t="s">
        <v>971</v>
      </c>
      <c r="K282" s="299" t="s">
        <v>2540</v>
      </c>
      <c r="L282" s="264">
        <v>0</v>
      </c>
      <c r="M282" s="264">
        <v>0</v>
      </c>
      <c r="N282" s="264">
        <v>0</v>
      </c>
      <c r="O282" s="264">
        <v>0</v>
      </c>
      <c r="P282" s="264">
        <v>0</v>
      </c>
      <c r="Q282" s="264">
        <v>0</v>
      </c>
      <c r="R282" s="264">
        <v>0</v>
      </c>
      <c r="S282" s="264">
        <v>0</v>
      </c>
      <c r="T282" s="264">
        <v>0</v>
      </c>
      <c r="U282" s="264">
        <v>0</v>
      </c>
      <c r="V282" s="264">
        <v>0</v>
      </c>
      <c r="W282" s="264">
        <v>0</v>
      </c>
      <c r="X282" s="264">
        <v>0</v>
      </c>
      <c r="Y282" s="264">
        <v>0</v>
      </c>
      <c r="Z282" s="264">
        <v>0</v>
      </c>
      <c r="AA282" s="577">
        <v>0</v>
      </c>
      <c r="AB282" s="264">
        <v>0</v>
      </c>
      <c r="AC282" s="264">
        <v>0</v>
      </c>
      <c r="AD282" s="264">
        <v>0</v>
      </c>
      <c r="AE282" s="264">
        <v>0</v>
      </c>
      <c r="AF282" s="264">
        <v>0</v>
      </c>
      <c r="AG282" s="264">
        <v>0</v>
      </c>
      <c r="AH282" s="264">
        <v>0</v>
      </c>
      <c r="AI282" s="264">
        <v>0</v>
      </c>
      <c r="AJ282" s="264">
        <v>0</v>
      </c>
      <c r="AK282" s="264">
        <v>0</v>
      </c>
      <c r="AL282" s="264">
        <v>0</v>
      </c>
      <c r="AM282" s="264">
        <v>0</v>
      </c>
      <c r="AN282" s="264">
        <v>0</v>
      </c>
      <c r="AO282" s="264">
        <v>0</v>
      </c>
      <c r="AP282" s="264">
        <v>0</v>
      </c>
      <c r="AQ282" s="264">
        <v>0</v>
      </c>
      <c r="AR282" s="264">
        <v>0</v>
      </c>
      <c r="AS282" s="264">
        <v>0</v>
      </c>
      <c r="AT282" s="577">
        <v>0</v>
      </c>
      <c r="AU282" s="264">
        <v>0</v>
      </c>
      <c r="AV282" s="264">
        <v>0</v>
      </c>
      <c r="AW282" s="264">
        <v>0</v>
      </c>
      <c r="AX282" s="264">
        <v>0</v>
      </c>
      <c r="AY282" s="264">
        <v>0</v>
      </c>
      <c r="AZ282" s="264">
        <v>0</v>
      </c>
      <c r="BA282" s="264">
        <v>0</v>
      </c>
      <c r="BB282" s="264">
        <v>0</v>
      </c>
      <c r="BC282" s="264">
        <v>0</v>
      </c>
      <c r="BD282" s="264">
        <v>0</v>
      </c>
      <c r="BE282" s="264">
        <v>0</v>
      </c>
      <c r="BF282" s="264">
        <v>0</v>
      </c>
      <c r="BG282" s="264">
        <v>0</v>
      </c>
      <c r="BH282" s="264">
        <v>0</v>
      </c>
      <c r="BI282" s="264">
        <v>0</v>
      </c>
      <c r="BJ282" s="264">
        <v>0</v>
      </c>
      <c r="BK282" s="264">
        <v>0</v>
      </c>
      <c r="BL282" s="264">
        <v>0</v>
      </c>
      <c r="BM282" s="577">
        <v>0</v>
      </c>
      <c r="BN282" s="264">
        <v>0</v>
      </c>
      <c r="BO282" s="264">
        <v>0</v>
      </c>
      <c r="BP282" s="264">
        <v>0</v>
      </c>
      <c r="BQ282" s="264">
        <v>18759.22</v>
      </c>
      <c r="BR282" s="264">
        <v>18920.86</v>
      </c>
      <c r="BS282" s="264">
        <v>19621.300000000003</v>
      </c>
      <c r="BT282" s="264">
        <v>19298.020000000004</v>
      </c>
      <c r="BU282" s="264">
        <v>19380.949999999997</v>
      </c>
      <c r="BV282" s="264">
        <v>19602.699999999997</v>
      </c>
      <c r="BW282" s="264">
        <v>19357.870000000003</v>
      </c>
      <c r="BX282" s="264">
        <v>19529.900000000001</v>
      </c>
      <c r="BY282" s="264">
        <v>19764.23</v>
      </c>
      <c r="BZ282" s="264">
        <v>19486.990000000002</v>
      </c>
      <c r="CA282" s="264">
        <v>19611.34</v>
      </c>
      <c r="CB282" s="264">
        <v>19842.570000000003</v>
      </c>
      <c r="CC282" s="264">
        <v>53919.45</v>
      </c>
      <c r="CD282" s="264">
        <v>31571.55999999999</v>
      </c>
      <c r="CE282" s="264">
        <v>32371.410000000003</v>
      </c>
      <c r="CF282" s="577">
        <v>56622.80999999999</v>
      </c>
      <c r="CG282" s="264">
        <v>0</v>
      </c>
      <c r="CH282" s="264">
        <v>0</v>
      </c>
      <c r="CI282" s="264">
        <v>0</v>
      </c>
      <c r="CJ282" s="264">
        <v>21255.66</v>
      </c>
      <c r="CK282" s="264">
        <v>21201.780000000002</v>
      </c>
      <c r="CL282" s="264">
        <v>22557.759999999998</v>
      </c>
      <c r="CM282" s="264">
        <v>22611.640000000003</v>
      </c>
      <c r="CN282" s="264">
        <v>21917.77</v>
      </c>
      <c r="CO282" s="264">
        <v>22556.41</v>
      </c>
      <c r="CP282" s="264">
        <v>22034.57</v>
      </c>
      <c r="CQ282" s="264">
        <v>22197.77</v>
      </c>
      <c r="CR282" s="264">
        <v>22057.79</v>
      </c>
      <c r="CS282" s="264">
        <v>21567.43</v>
      </c>
      <c r="CT282" s="264">
        <v>21762.79</v>
      </c>
      <c r="CU282" s="264">
        <v>22082.799999999999</v>
      </c>
      <c r="CV282" s="264">
        <v>61178</v>
      </c>
      <c r="CW282" s="264">
        <v>36238.89</v>
      </c>
      <c r="CX282" s="264">
        <v>36532.11</v>
      </c>
      <c r="CY282" s="577">
        <v>62845.98</v>
      </c>
      <c r="CZ282" s="264">
        <v>0</v>
      </c>
      <c r="DA282" s="264">
        <v>0</v>
      </c>
      <c r="DB282" s="264">
        <v>0</v>
      </c>
      <c r="DC282" s="428">
        <f t="shared" si="4"/>
        <v>868260.33000000019</v>
      </c>
    </row>
    <row r="283" spans="1:107" x14ac:dyDescent="0.25">
      <c r="A283" s="297">
        <v>5167</v>
      </c>
      <c r="B283" s="347">
        <v>675593</v>
      </c>
      <c r="C283" s="297">
        <v>1026605</v>
      </c>
      <c r="D283" s="14">
        <v>1417259490</v>
      </c>
      <c r="F283" s="14" t="s">
        <v>913</v>
      </c>
      <c r="G283" s="14" t="str">
        <f>INDEX(FY2019_ALL_Targets!F:F,MATCH(B283,FY2019_ALL_Targets!B:B,0))</f>
        <v>MRSA West</v>
      </c>
      <c r="H283" s="14" t="s">
        <v>3069</v>
      </c>
      <c r="I283" s="299" t="s">
        <v>697</v>
      </c>
      <c r="J283" s="299" t="s">
        <v>965</v>
      </c>
      <c r="K283" s="299" t="s">
        <v>698</v>
      </c>
      <c r="L283" s="264">
        <v>7112.1</v>
      </c>
      <c r="M283" s="264">
        <v>6936.26</v>
      </c>
      <c r="N283" s="264">
        <v>7583.1</v>
      </c>
      <c r="O283" s="264">
        <v>7275.38</v>
      </c>
      <c r="P283" s="264">
        <v>7399.7000000000007</v>
      </c>
      <c r="Q283" s="264">
        <v>7275.7000000000007</v>
      </c>
      <c r="R283" s="264">
        <v>7066.9499999999989</v>
      </c>
      <c r="S283" s="264">
        <v>7355.42</v>
      </c>
      <c r="T283" s="264">
        <v>7098.48</v>
      </c>
      <c r="U283" s="264">
        <v>7127.3</v>
      </c>
      <c r="V283" s="264">
        <v>6968</v>
      </c>
      <c r="W283" s="264">
        <v>7176.95</v>
      </c>
      <c r="X283" s="264">
        <v>20322.550000000003</v>
      </c>
      <c r="Y283" s="264">
        <v>20908.279999999995</v>
      </c>
      <c r="Z283" s="264">
        <v>21394.399999999998</v>
      </c>
      <c r="AA283" s="577">
        <v>21129.35</v>
      </c>
      <c r="AB283" s="264">
        <v>0</v>
      </c>
      <c r="AC283" s="264">
        <v>0</v>
      </c>
      <c r="AD283" s="264">
        <v>0</v>
      </c>
      <c r="AE283" s="264">
        <v>0</v>
      </c>
      <c r="AF283" s="264">
        <v>0</v>
      </c>
      <c r="AG283" s="264">
        <v>0</v>
      </c>
      <c r="AH283" s="264">
        <v>0</v>
      </c>
      <c r="AI283" s="264">
        <v>0</v>
      </c>
      <c r="AJ283" s="264">
        <v>0</v>
      </c>
      <c r="AK283" s="264">
        <v>0</v>
      </c>
      <c r="AL283" s="264">
        <v>0</v>
      </c>
      <c r="AM283" s="264">
        <v>0</v>
      </c>
      <c r="AN283" s="264">
        <v>0</v>
      </c>
      <c r="AO283" s="264">
        <v>0</v>
      </c>
      <c r="AP283" s="264">
        <v>0</v>
      </c>
      <c r="AQ283" s="264">
        <v>0</v>
      </c>
      <c r="AR283" s="264">
        <v>0</v>
      </c>
      <c r="AS283" s="264">
        <v>0</v>
      </c>
      <c r="AT283" s="577">
        <v>0</v>
      </c>
      <c r="AU283" s="264">
        <v>0</v>
      </c>
      <c r="AV283" s="264">
        <v>0</v>
      </c>
      <c r="AW283" s="264">
        <v>0</v>
      </c>
      <c r="AX283" s="264">
        <v>0</v>
      </c>
      <c r="AY283" s="264">
        <v>0</v>
      </c>
      <c r="AZ283" s="264">
        <v>0</v>
      </c>
      <c r="BA283" s="264">
        <v>0</v>
      </c>
      <c r="BB283" s="264">
        <v>0</v>
      </c>
      <c r="BC283" s="264">
        <v>0</v>
      </c>
      <c r="BD283" s="264">
        <v>0</v>
      </c>
      <c r="BE283" s="264">
        <v>0</v>
      </c>
      <c r="BF283" s="264">
        <v>0</v>
      </c>
      <c r="BG283" s="264">
        <v>0</v>
      </c>
      <c r="BH283" s="264">
        <v>0</v>
      </c>
      <c r="BI283" s="264">
        <v>0</v>
      </c>
      <c r="BJ283" s="264">
        <v>0</v>
      </c>
      <c r="BK283" s="264">
        <v>0</v>
      </c>
      <c r="BL283" s="264">
        <v>0</v>
      </c>
      <c r="BM283" s="577">
        <v>0</v>
      </c>
      <c r="BN283" s="264">
        <v>0</v>
      </c>
      <c r="BO283" s="264">
        <v>0</v>
      </c>
      <c r="BP283" s="264">
        <v>0</v>
      </c>
      <c r="BQ283" s="264">
        <v>7890.8200000000006</v>
      </c>
      <c r="BR283" s="264">
        <v>7956.76</v>
      </c>
      <c r="BS283" s="264">
        <v>8295.880000000001</v>
      </c>
      <c r="BT283" s="264">
        <v>8261.34</v>
      </c>
      <c r="BU283" s="264">
        <v>8187.1</v>
      </c>
      <c r="BV283" s="264">
        <v>8165.4</v>
      </c>
      <c r="BW283" s="264">
        <v>8047.0399999999991</v>
      </c>
      <c r="BX283" s="264">
        <v>8046.3099999999995</v>
      </c>
      <c r="BY283" s="264">
        <v>8197.6</v>
      </c>
      <c r="BZ283" s="264">
        <v>7925.9000000000005</v>
      </c>
      <c r="CA283" s="264">
        <v>7907.14</v>
      </c>
      <c r="CB283" s="264">
        <v>8145.6</v>
      </c>
      <c r="CC283" s="264">
        <v>22682.55</v>
      </c>
      <c r="CD283" s="264">
        <v>23444</v>
      </c>
      <c r="CE283" s="264">
        <v>24156.519999999997</v>
      </c>
      <c r="CF283" s="577">
        <v>23822.839999999997</v>
      </c>
      <c r="CG283" s="264">
        <v>0</v>
      </c>
      <c r="CH283" s="264">
        <v>0</v>
      </c>
      <c r="CI283" s="264">
        <v>0</v>
      </c>
      <c r="CJ283" s="264">
        <v>0</v>
      </c>
      <c r="CK283" s="264">
        <v>0</v>
      </c>
      <c r="CL283" s="264">
        <v>0</v>
      </c>
      <c r="CM283" s="264">
        <v>0</v>
      </c>
      <c r="CN283" s="264">
        <v>0</v>
      </c>
      <c r="CO283" s="264">
        <v>0</v>
      </c>
      <c r="CP283" s="264">
        <v>0</v>
      </c>
      <c r="CQ283" s="264">
        <v>0</v>
      </c>
      <c r="CR283" s="264">
        <v>0</v>
      </c>
      <c r="CS283" s="264">
        <v>0</v>
      </c>
      <c r="CT283" s="264">
        <v>0</v>
      </c>
      <c r="CU283" s="264">
        <v>0</v>
      </c>
      <c r="CV283" s="264">
        <v>0</v>
      </c>
      <c r="CW283" s="264">
        <v>0</v>
      </c>
      <c r="CX283" s="264">
        <v>0</v>
      </c>
      <c r="CY283" s="577">
        <v>0</v>
      </c>
      <c r="CZ283" s="264">
        <v>0</v>
      </c>
      <c r="DA283" s="264">
        <v>0</v>
      </c>
      <c r="DB283" s="264">
        <v>0</v>
      </c>
      <c r="DC283" s="428">
        <f t="shared" si="4"/>
        <v>361262.72000000009</v>
      </c>
    </row>
    <row r="284" spans="1:107" x14ac:dyDescent="0.25">
      <c r="A284" s="313">
        <v>5136</v>
      </c>
      <c r="B284" s="347">
        <v>675594</v>
      </c>
      <c r="C284" s="313">
        <v>1004051</v>
      </c>
      <c r="D284" s="14">
        <v>1124014998</v>
      </c>
      <c r="F284" s="14" t="s">
        <v>913</v>
      </c>
      <c r="G284" s="14" t="str">
        <f>INDEX(FY2019_ALL_Targets!F:F,MATCH(B284,FY2019_ALL_Targets!B:B,0))</f>
        <v>MRSA West</v>
      </c>
      <c r="H284" s="14" t="s">
        <v>3011</v>
      </c>
      <c r="I284" s="314" t="s">
        <v>2932</v>
      </c>
      <c r="J284" s="314" t="s">
        <v>2932</v>
      </c>
      <c r="K284" s="314" t="s">
        <v>2933</v>
      </c>
      <c r="L284" s="264">
        <v>0</v>
      </c>
      <c r="M284" s="264">
        <v>0</v>
      </c>
      <c r="N284" s="264">
        <v>0</v>
      </c>
      <c r="O284" s="264">
        <v>0</v>
      </c>
      <c r="P284" s="264">
        <v>0</v>
      </c>
      <c r="Q284" s="264">
        <v>0</v>
      </c>
      <c r="R284" s="264">
        <v>0</v>
      </c>
      <c r="S284" s="264">
        <v>0</v>
      </c>
      <c r="T284" s="264">
        <v>0</v>
      </c>
      <c r="U284" s="264">
        <v>0</v>
      </c>
      <c r="V284" s="264">
        <v>0</v>
      </c>
      <c r="W284" s="264">
        <v>0</v>
      </c>
      <c r="X284" s="264">
        <v>32998.31</v>
      </c>
      <c r="Y284" s="264">
        <v>34253.74</v>
      </c>
      <c r="Z284" s="264">
        <v>23728.1</v>
      </c>
      <c r="AA284" s="577">
        <v>33261.479999999996</v>
      </c>
      <c r="AB284" s="264">
        <v>0</v>
      </c>
      <c r="AC284" s="264">
        <v>0</v>
      </c>
      <c r="AD284" s="264">
        <v>0</v>
      </c>
      <c r="AE284" s="264">
        <v>0</v>
      </c>
      <c r="AF284" s="264">
        <v>0</v>
      </c>
      <c r="AG284" s="264">
        <v>0</v>
      </c>
      <c r="AH284" s="264">
        <v>0</v>
      </c>
      <c r="AI284" s="264">
        <v>0</v>
      </c>
      <c r="AJ284" s="264">
        <v>0</v>
      </c>
      <c r="AK284" s="264">
        <v>0</v>
      </c>
      <c r="AL284" s="264">
        <v>0</v>
      </c>
      <c r="AM284" s="264">
        <v>0</v>
      </c>
      <c r="AN284" s="264">
        <v>0</v>
      </c>
      <c r="AO284" s="264">
        <v>0</v>
      </c>
      <c r="AP284" s="264">
        <v>0</v>
      </c>
      <c r="AQ284" s="264">
        <v>0</v>
      </c>
      <c r="AR284" s="264">
        <v>0</v>
      </c>
      <c r="AS284" s="264">
        <v>0</v>
      </c>
      <c r="AT284" s="577">
        <v>0</v>
      </c>
      <c r="AU284" s="264">
        <v>0</v>
      </c>
      <c r="AV284" s="264">
        <v>0</v>
      </c>
      <c r="AW284" s="264">
        <v>0</v>
      </c>
      <c r="AX284" s="264">
        <v>0</v>
      </c>
      <c r="AY284" s="264">
        <v>0</v>
      </c>
      <c r="AZ284" s="264">
        <v>0</v>
      </c>
      <c r="BA284" s="264">
        <v>0</v>
      </c>
      <c r="BB284" s="264">
        <v>0</v>
      </c>
      <c r="BC284" s="264">
        <v>0</v>
      </c>
      <c r="BD284" s="264">
        <v>0</v>
      </c>
      <c r="BE284" s="264">
        <v>0</v>
      </c>
      <c r="BF284" s="264">
        <v>0</v>
      </c>
      <c r="BG284" s="264">
        <v>0</v>
      </c>
      <c r="BH284" s="264">
        <v>0</v>
      </c>
      <c r="BI284" s="264">
        <v>0</v>
      </c>
      <c r="BJ284" s="264">
        <v>0</v>
      </c>
      <c r="BK284" s="264">
        <v>0</v>
      </c>
      <c r="BL284" s="264">
        <v>0</v>
      </c>
      <c r="BM284" s="577">
        <v>0</v>
      </c>
      <c r="BN284" s="264">
        <v>0</v>
      </c>
      <c r="BO284" s="264">
        <v>0</v>
      </c>
      <c r="BP284" s="264">
        <v>0</v>
      </c>
      <c r="BQ284" s="264">
        <v>0</v>
      </c>
      <c r="BR284" s="264">
        <v>0</v>
      </c>
      <c r="BS284" s="264">
        <v>0</v>
      </c>
      <c r="BT284" s="264">
        <v>0</v>
      </c>
      <c r="BU284" s="264">
        <v>0</v>
      </c>
      <c r="BV284" s="264">
        <v>0</v>
      </c>
      <c r="BW284" s="264">
        <v>0</v>
      </c>
      <c r="BX284" s="264">
        <v>0</v>
      </c>
      <c r="BY284" s="264">
        <v>0</v>
      </c>
      <c r="BZ284" s="264">
        <v>0</v>
      </c>
      <c r="CA284" s="264">
        <v>0</v>
      </c>
      <c r="CB284" s="264">
        <v>0</v>
      </c>
      <c r="CC284" s="264">
        <v>36830.31</v>
      </c>
      <c r="CD284" s="264">
        <v>38407.19000000001</v>
      </c>
      <c r="CE284" s="264">
        <v>26663.55</v>
      </c>
      <c r="CF284" s="577">
        <v>37604.339999999997</v>
      </c>
      <c r="CG284" s="264">
        <v>0</v>
      </c>
      <c r="CH284" s="264">
        <v>0</v>
      </c>
      <c r="CI284" s="264">
        <v>0</v>
      </c>
      <c r="CJ284" s="264">
        <v>0</v>
      </c>
      <c r="CK284" s="264">
        <v>0</v>
      </c>
      <c r="CL284" s="264">
        <v>0</v>
      </c>
      <c r="CM284" s="264">
        <v>0</v>
      </c>
      <c r="CN284" s="264">
        <v>0</v>
      </c>
      <c r="CO284" s="264">
        <v>0</v>
      </c>
      <c r="CP284" s="264">
        <v>0</v>
      </c>
      <c r="CQ284" s="264">
        <v>0</v>
      </c>
      <c r="CR284" s="264">
        <v>0</v>
      </c>
      <c r="CS284" s="264">
        <v>0</v>
      </c>
      <c r="CT284" s="264">
        <v>0</v>
      </c>
      <c r="CU284" s="264">
        <v>0</v>
      </c>
      <c r="CV284" s="264">
        <v>0</v>
      </c>
      <c r="CW284" s="264">
        <v>0</v>
      </c>
      <c r="CX284" s="264">
        <v>0</v>
      </c>
      <c r="CY284" s="577">
        <v>0</v>
      </c>
      <c r="CZ284" s="264">
        <v>0</v>
      </c>
      <c r="DA284" s="264">
        <v>0</v>
      </c>
      <c r="DB284" s="264">
        <v>0</v>
      </c>
      <c r="DC284" s="428">
        <f t="shared" si="4"/>
        <v>263747.02</v>
      </c>
    </row>
    <row r="285" spans="1:107" x14ac:dyDescent="0.25">
      <c r="A285" s="313">
        <v>4472</v>
      </c>
      <c r="B285" s="347">
        <v>675595</v>
      </c>
      <c r="C285" s="313">
        <v>1004117</v>
      </c>
      <c r="D285" s="14">
        <v>1164418935</v>
      </c>
      <c r="F285" s="14" t="s">
        <v>928</v>
      </c>
      <c r="G285" s="14" t="str">
        <f>INDEX(FY2019_ALL_Targets!F:F,MATCH(B285,FY2019_ALL_Targets!B:B,0))</f>
        <v>Jefferson</v>
      </c>
      <c r="H285" s="14" t="s">
        <v>3085</v>
      </c>
      <c r="I285" s="314" t="s">
        <v>506</v>
      </c>
      <c r="J285" s="314" t="s">
        <v>506</v>
      </c>
      <c r="K285" s="314" t="s">
        <v>507</v>
      </c>
      <c r="L285" s="264">
        <v>0</v>
      </c>
      <c r="M285" s="264">
        <v>0</v>
      </c>
      <c r="N285" s="264">
        <v>0</v>
      </c>
      <c r="O285" s="264">
        <v>0</v>
      </c>
      <c r="P285" s="264">
        <v>0</v>
      </c>
      <c r="Q285" s="264">
        <v>0</v>
      </c>
      <c r="R285" s="264">
        <v>0</v>
      </c>
      <c r="S285" s="264">
        <v>0</v>
      </c>
      <c r="T285" s="264">
        <v>0</v>
      </c>
      <c r="U285" s="264">
        <v>0</v>
      </c>
      <c r="V285" s="264">
        <v>0</v>
      </c>
      <c r="W285" s="264">
        <v>0</v>
      </c>
      <c r="X285" s="264">
        <v>3797.71</v>
      </c>
      <c r="Y285" s="264">
        <v>11837.17</v>
      </c>
      <c r="Z285" s="264">
        <v>11172.710000000001</v>
      </c>
      <c r="AA285" s="577">
        <v>15526.570000000002</v>
      </c>
      <c r="AB285" s="264">
        <v>0</v>
      </c>
      <c r="AC285" s="264">
        <v>0</v>
      </c>
      <c r="AD285" s="264">
        <v>0</v>
      </c>
      <c r="AE285" s="264">
        <v>0</v>
      </c>
      <c r="AF285" s="264">
        <v>0</v>
      </c>
      <c r="AG285" s="264">
        <v>0</v>
      </c>
      <c r="AH285" s="264">
        <v>0</v>
      </c>
      <c r="AI285" s="264">
        <v>0</v>
      </c>
      <c r="AJ285" s="264">
        <v>0</v>
      </c>
      <c r="AK285" s="264">
        <v>0</v>
      </c>
      <c r="AL285" s="264">
        <v>0</v>
      </c>
      <c r="AM285" s="264">
        <v>0</v>
      </c>
      <c r="AN285" s="264">
        <v>0</v>
      </c>
      <c r="AO285" s="264">
        <v>0</v>
      </c>
      <c r="AP285" s="264">
        <v>0</v>
      </c>
      <c r="AQ285" s="264">
        <v>0</v>
      </c>
      <c r="AR285" s="264">
        <v>0</v>
      </c>
      <c r="AS285" s="264">
        <v>0</v>
      </c>
      <c r="AT285" s="577">
        <v>0</v>
      </c>
      <c r="AU285" s="264">
        <v>0</v>
      </c>
      <c r="AV285" s="264">
        <v>0</v>
      </c>
      <c r="AW285" s="264">
        <v>0</v>
      </c>
      <c r="AX285" s="264">
        <v>0</v>
      </c>
      <c r="AY285" s="264">
        <v>0</v>
      </c>
      <c r="AZ285" s="264">
        <v>0</v>
      </c>
      <c r="BA285" s="264">
        <v>0</v>
      </c>
      <c r="BB285" s="264">
        <v>0</v>
      </c>
      <c r="BC285" s="264">
        <v>0</v>
      </c>
      <c r="BD285" s="264">
        <v>0</v>
      </c>
      <c r="BE285" s="264">
        <v>0</v>
      </c>
      <c r="BF285" s="264">
        <v>0</v>
      </c>
      <c r="BG285" s="264">
        <v>0</v>
      </c>
      <c r="BH285" s="264">
        <v>0</v>
      </c>
      <c r="BI285" s="264">
        <v>0</v>
      </c>
      <c r="BJ285" s="264">
        <v>4385.6499999999996</v>
      </c>
      <c r="BK285" s="264">
        <v>13951.779999999999</v>
      </c>
      <c r="BL285" s="264">
        <v>13135.75</v>
      </c>
      <c r="BM285" s="577">
        <v>18428.189999999999</v>
      </c>
      <c r="BN285" s="264">
        <v>0</v>
      </c>
      <c r="BO285" s="264">
        <v>0</v>
      </c>
      <c r="BP285" s="264">
        <v>0</v>
      </c>
      <c r="BQ285" s="264">
        <v>0</v>
      </c>
      <c r="BR285" s="264">
        <v>0</v>
      </c>
      <c r="BS285" s="264">
        <v>0</v>
      </c>
      <c r="BT285" s="264">
        <v>0</v>
      </c>
      <c r="BU285" s="264">
        <v>0</v>
      </c>
      <c r="BV285" s="264">
        <v>0</v>
      </c>
      <c r="BW285" s="264">
        <v>0</v>
      </c>
      <c r="BX285" s="264">
        <v>0</v>
      </c>
      <c r="BY285" s="264">
        <v>0</v>
      </c>
      <c r="BZ285" s="264">
        <v>0</v>
      </c>
      <c r="CA285" s="264">
        <v>0</v>
      </c>
      <c r="CB285" s="264">
        <v>0</v>
      </c>
      <c r="CC285" s="264">
        <v>0</v>
      </c>
      <c r="CD285" s="264">
        <v>0</v>
      </c>
      <c r="CE285" s="264">
        <v>0</v>
      </c>
      <c r="CF285" s="577">
        <v>0</v>
      </c>
      <c r="CG285" s="264">
        <v>0</v>
      </c>
      <c r="CH285" s="264">
        <v>0</v>
      </c>
      <c r="CI285" s="264">
        <v>0</v>
      </c>
      <c r="CJ285" s="264">
        <v>0</v>
      </c>
      <c r="CK285" s="264">
        <v>0</v>
      </c>
      <c r="CL285" s="264">
        <v>0</v>
      </c>
      <c r="CM285" s="264">
        <v>0</v>
      </c>
      <c r="CN285" s="264">
        <v>0</v>
      </c>
      <c r="CO285" s="264">
        <v>0</v>
      </c>
      <c r="CP285" s="264">
        <v>0</v>
      </c>
      <c r="CQ285" s="264">
        <v>0</v>
      </c>
      <c r="CR285" s="264">
        <v>0</v>
      </c>
      <c r="CS285" s="264">
        <v>0</v>
      </c>
      <c r="CT285" s="264">
        <v>0</v>
      </c>
      <c r="CU285" s="264">
        <v>0</v>
      </c>
      <c r="CV285" s="264">
        <v>4999.88</v>
      </c>
      <c r="CW285" s="264">
        <v>15742.209999999997</v>
      </c>
      <c r="CX285" s="264">
        <v>15489.69</v>
      </c>
      <c r="CY285" s="577">
        <v>24062.799999999999</v>
      </c>
      <c r="CZ285" s="264">
        <v>0</v>
      </c>
      <c r="DA285" s="264">
        <v>0</v>
      </c>
      <c r="DB285" s="264">
        <v>0</v>
      </c>
      <c r="DC285" s="428">
        <f t="shared" si="4"/>
        <v>152530.10999999999</v>
      </c>
    </row>
    <row r="286" spans="1:107" x14ac:dyDescent="0.25">
      <c r="A286" s="313">
        <v>4409</v>
      </c>
      <c r="B286" s="347">
        <v>675596</v>
      </c>
      <c r="C286" s="313">
        <v>1003959</v>
      </c>
      <c r="D286" s="14">
        <v>1275529059</v>
      </c>
      <c r="F286" s="14" t="s">
        <v>940</v>
      </c>
      <c r="G286" s="14" t="str">
        <f>INDEX(FY2019_ALL_Targets!F:F,MATCH(B286,FY2019_ALL_Targets!B:B,0))</f>
        <v>Travis</v>
      </c>
      <c r="H286" s="14" t="s">
        <v>3022</v>
      </c>
      <c r="I286" s="314" t="s">
        <v>2966</v>
      </c>
      <c r="J286" s="314" t="s">
        <v>2966</v>
      </c>
      <c r="K286" s="314" t="s">
        <v>2967</v>
      </c>
      <c r="L286" s="264">
        <v>0</v>
      </c>
      <c r="M286" s="264">
        <v>0</v>
      </c>
      <c r="N286" s="264">
        <v>0</v>
      </c>
      <c r="O286" s="264">
        <v>0</v>
      </c>
      <c r="P286" s="264">
        <v>0</v>
      </c>
      <c r="Q286" s="264">
        <v>0</v>
      </c>
      <c r="R286" s="264">
        <v>0</v>
      </c>
      <c r="S286" s="264">
        <v>0</v>
      </c>
      <c r="T286" s="264">
        <v>0</v>
      </c>
      <c r="U286" s="264">
        <v>0</v>
      </c>
      <c r="V286" s="264">
        <v>0</v>
      </c>
      <c r="W286" s="264">
        <v>0</v>
      </c>
      <c r="X286" s="264">
        <v>59768.800000000003</v>
      </c>
      <c r="Y286" s="264">
        <v>30588.289999999994</v>
      </c>
      <c r="Z286" s="264">
        <v>46674.98</v>
      </c>
      <c r="AA286" s="577">
        <v>60781.19</v>
      </c>
      <c r="AB286" s="264">
        <v>0</v>
      </c>
      <c r="AC286" s="264">
        <v>0</v>
      </c>
      <c r="AD286" s="264">
        <v>0</v>
      </c>
      <c r="AE286" s="264">
        <v>0</v>
      </c>
      <c r="AF286" s="264">
        <v>0</v>
      </c>
      <c r="AG286" s="264">
        <v>0</v>
      </c>
      <c r="AH286" s="264">
        <v>0</v>
      </c>
      <c r="AI286" s="264">
        <v>0</v>
      </c>
      <c r="AJ286" s="264">
        <v>0</v>
      </c>
      <c r="AK286" s="264">
        <v>0</v>
      </c>
      <c r="AL286" s="264">
        <v>0</v>
      </c>
      <c r="AM286" s="264">
        <v>0</v>
      </c>
      <c r="AN286" s="264">
        <v>0</v>
      </c>
      <c r="AO286" s="264">
        <v>0</v>
      </c>
      <c r="AP286" s="264">
        <v>0</v>
      </c>
      <c r="AQ286" s="264">
        <v>0</v>
      </c>
      <c r="AR286" s="264">
        <v>0</v>
      </c>
      <c r="AS286" s="264">
        <v>0</v>
      </c>
      <c r="AT286" s="577">
        <v>0</v>
      </c>
      <c r="AU286" s="264">
        <v>0</v>
      </c>
      <c r="AV286" s="264">
        <v>0</v>
      </c>
      <c r="AW286" s="264">
        <v>0</v>
      </c>
      <c r="AX286" s="264">
        <v>0</v>
      </c>
      <c r="AY286" s="264">
        <v>0</v>
      </c>
      <c r="AZ286" s="264">
        <v>0</v>
      </c>
      <c r="BA286" s="264">
        <v>0</v>
      </c>
      <c r="BB286" s="264">
        <v>0</v>
      </c>
      <c r="BC286" s="264">
        <v>0</v>
      </c>
      <c r="BD286" s="264">
        <v>0</v>
      </c>
      <c r="BE286" s="264">
        <v>0</v>
      </c>
      <c r="BF286" s="264">
        <v>0</v>
      </c>
      <c r="BG286" s="264">
        <v>0</v>
      </c>
      <c r="BH286" s="264">
        <v>0</v>
      </c>
      <c r="BI286" s="264">
        <v>0</v>
      </c>
      <c r="BJ286" s="264">
        <v>0</v>
      </c>
      <c r="BK286" s="264">
        <v>0</v>
      </c>
      <c r="BL286" s="264">
        <v>0</v>
      </c>
      <c r="BM286" s="577">
        <v>0</v>
      </c>
      <c r="BN286" s="264">
        <v>0</v>
      </c>
      <c r="BO286" s="264">
        <v>0</v>
      </c>
      <c r="BP286" s="264">
        <v>0</v>
      </c>
      <c r="BQ286" s="264">
        <v>0</v>
      </c>
      <c r="BR286" s="264">
        <v>0</v>
      </c>
      <c r="BS286" s="264">
        <v>0</v>
      </c>
      <c r="BT286" s="264">
        <v>0</v>
      </c>
      <c r="BU286" s="264">
        <v>0</v>
      </c>
      <c r="BV286" s="264">
        <v>0</v>
      </c>
      <c r="BW286" s="264">
        <v>0</v>
      </c>
      <c r="BX286" s="264">
        <v>0</v>
      </c>
      <c r="BY286" s="264">
        <v>0</v>
      </c>
      <c r="BZ286" s="264">
        <v>0</v>
      </c>
      <c r="CA286" s="264">
        <v>0</v>
      </c>
      <c r="CB286" s="264">
        <v>0</v>
      </c>
      <c r="CC286" s="264">
        <v>0</v>
      </c>
      <c r="CD286" s="264">
        <v>0</v>
      </c>
      <c r="CE286" s="264">
        <v>0</v>
      </c>
      <c r="CF286" s="577">
        <v>0</v>
      </c>
      <c r="CG286" s="264">
        <v>0</v>
      </c>
      <c r="CH286" s="264">
        <v>0</v>
      </c>
      <c r="CI286" s="264">
        <v>0</v>
      </c>
      <c r="CJ286" s="264">
        <v>0</v>
      </c>
      <c r="CK286" s="264">
        <v>0</v>
      </c>
      <c r="CL286" s="264">
        <v>0</v>
      </c>
      <c r="CM286" s="264">
        <v>0</v>
      </c>
      <c r="CN286" s="264">
        <v>0</v>
      </c>
      <c r="CO286" s="264">
        <v>0</v>
      </c>
      <c r="CP286" s="264">
        <v>0</v>
      </c>
      <c r="CQ286" s="264">
        <v>0</v>
      </c>
      <c r="CR286" s="264">
        <v>0</v>
      </c>
      <c r="CS286" s="264">
        <v>0</v>
      </c>
      <c r="CT286" s="264">
        <v>0</v>
      </c>
      <c r="CU286" s="264">
        <v>0</v>
      </c>
      <c r="CV286" s="264">
        <v>80778.87999999999</v>
      </c>
      <c r="CW286" s="264">
        <v>42757.500000000007</v>
      </c>
      <c r="CX286" s="264">
        <v>64257.070000000007</v>
      </c>
      <c r="CY286" s="577">
        <v>84557.109999999986</v>
      </c>
      <c r="CZ286" s="264">
        <v>0</v>
      </c>
      <c r="DA286" s="264">
        <v>0</v>
      </c>
      <c r="DB286" s="264">
        <v>0</v>
      </c>
      <c r="DC286" s="428">
        <f t="shared" si="4"/>
        <v>470163.82</v>
      </c>
    </row>
    <row r="287" spans="1:107" x14ac:dyDescent="0.25">
      <c r="A287" s="297">
        <v>4095</v>
      </c>
      <c r="B287" s="347">
        <v>675599</v>
      </c>
      <c r="C287" s="297">
        <v>409501</v>
      </c>
      <c r="D287" s="14">
        <v>1194720839</v>
      </c>
      <c r="F287" s="14" t="s">
        <v>913</v>
      </c>
      <c r="G287" s="14" t="str">
        <f>INDEX(FY2019_ALL_Targets!F:F,MATCH(B287,FY2019_ALL_Targets!B:B,0))</f>
        <v>MRSA West</v>
      </c>
      <c r="H287" s="14" t="s">
        <v>3159</v>
      </c>
      <c r="I287" s="299" t="s">
        <v>160</v>
      </c>
      <c r="J287" s="299" t="s">
        <v>1019</v>
      </c>
      <c r="K287" s="299" t="s">
        <v>2713</v>
      </c>
      <c r="L287" s="264">
        <v>5164.2</v>
      </c>
      <c r="M287" s="264">
        <v>5036.5199999999995</v>
      </c>
      <c r="N287" s="264">
        <v>5506.2</v>
      </c>
      <c r="O287" s="264">
        <v>5282.76</v>
      </c>
      <c r="P287" s="264">
        <v>5370.75</v>
      </c>
      <c r="Q287" s="264">
        <v>5280.75</v>
      </c>
      <c r="R287" s="264">
        <v>5152.8500000000004</v>
      </c>
      <c r="S287" s="264">
        <v>5356.7300000000005</v>
      </c>
      <c r="T287" s="264">
        <v>5170.8900000000003</v>
      </c>
      <c r="U287" s="264">
        <v>5191.84</v>
      </c>
      <c r="V287" s="264">
        <v>5075.9600000000009</v>
      </c>
      <c r="W287" s="264">
        <v>5228.12</v>
      </c>
      <c r="X287" s="264">
        <v>14604.679999999998</v>
      </c>
      <c r="Y287" s="264">
        <v>8483.0300000000025</v>
      </c>
      <c r="Z287" s="264">
        <v>15240.46</v>
      </c>
      <c r="AA287" s="577">
        <v>15306.259999999998</v>
      </c>
      <c r="AB287" s="264">
        <v>0</v>
      </c>
      <c r="AC287" s="264">
        <v>0</v>
      </c>
      <c r="AD287" s="264">
        <v>0</v>
      </c>
      <c r="AE287" s="264">
        <v>0</v>
      </c>
      <c r="AF287" s="264">
        <v>0</v>
      </c>
      <c r="AG287" s="264">
        <v>0</v>
      </c>
      <c r="AH287" s="264">
        <v>0</v>
      </c>
      <c r="AI287" s="264">
        <v>0</v>
      </c>
      <c r="AJ287" s="264">
        <v>0</v>
      </c>
      <c r="AK287" s="264">
        <v>0</v>
      </c>
      <c r="AL287" s="264">
        <v>0</v>
      </c>
      <c r="AM287" s="264">
        <v>0</v>
      </c>
      <c r="AN287" s="264">
        <v>0</v>
      </c>
      <c r="AO287" s="264">
        <v>0</v>
      </c>
      <c r="AP287" s="264">
        <v>0</v>
      </c>
      <c r="AQ287" s="264">
        <v>0</v>
      </c>
      <c r="AR287" s="264">
        <v>0</v>
      </c>
      <c r="AS287" s="264">
        <v>0</v>
      </c>
      <c r="AT287" s="577">
        <v>0</v>
      </c>
      <c r="AU287" s="264">
        <v>0</v>
      </c>
      <c r="AV287" s="264">
        <v>0</v>
      </c>
      <c r="AW287" s="264">
        <v>0</v>
      </c>
      <c r="AX287" s="264">
        <v>0</v>
      </c>
      <c r="AY287" s="264">
        <v>0</v>
      </c>
      <c r="AZ287" s="264">
        <v>0</v>
      </c>
      <c r="BA287" s="264">
        <v>0</v>
      </c>
      <c r="BB287" s="264">
        <v>0</v>
      </c>
      <c r="BC287" s="264">
        <v>0</v>
      </c>
      <c r="BD287" s="264">
        <v>0</v>
      </c>
      <c r="BE287" s="264">
        <v>0</v>
      </c>
      <c r="BF287" s="264">
        <v>0</v>
      </c>
      <c r="BG287" s="264">
        <v>0</v>
      </c>
      <c r="BH287" s="264">
        <v>0</v>
      </c>
      <c r="BI287" s="264">
        <v>0</v>
      </c>
      <c r="BJ287" s="264">
        <v>0</v>
      </c>
      <c r="BK287" s="264">
        <v>0</v>
      </c>
      <c r="BL287" s="264">
        <v>0</v>
      </c>
      <c r="BM287" s="577">
        <v>0</v>
      </c>
      <c r="BN287" s="264">
        <v>0</v>
      </c>
      <c r="BO287" s="264">
        <v>0</v>
      </c>
      <c r="BP287" s="264">
        <v>0</v>
      </c>
      <c r="BQ287" s="264">
        <v>5729.6399999999994</v>
      </c>
      <c r="BR287" s="264">
        <v>5777.5199999999995</v>
      </c>
      <c r="BS287" s="264">
        <v>6023.7599999999993</v>
      </c>
      <c r="BT287" s="264">
        <v>5998.6799999999994</v>
      </c>
      <c r="BU287" s="264">
        <v>5942.25</v>
      </c>
      <c r="BV287" s="264">
        <v>5926.5</v>
      </c>
      <c r="BW287" s="264">
        <v>5867.48</v>
      </c>
      <c r="BX287" s="264">
        <v>5860.34</v>
      </c>
      <c r="BY287" s="264">
        <v>5971.68</v>
      </c>
      <c r="BZ287" s="264">
        <v>5774.0300000000007</v>
      </c>
      <c r="CA287" s="264">
        <v>5760.1100000000006</v>
      </c>
      <c r="CB287" s="264">
        <v>5933.8200000000006</v>
      </c>
      <c r="CC287" s="264">
        <v>16300.680000000002</v>
      </c>
      <c r="CD287" s="264">
        <v>9507.8200000000033</v>
      </c>
      <c r="CE287" s="264">
        <v>17247.989999999998</v>
      </c>
      <c r="CF287" s="577">
        <v>17314.04</v>
      </c>
      <c r="CG287" s="264">
        <v>0</v>
      </c>
      <c r="CH287" s="264">
        <v>0</v>
      </c>
      <c r="CI287" s="264">
        <v>0</v>
      </c>
      <c r="CJ287" s="264">
        <v>0</v>
      </c>
      <c r="CK287" s="264">
        <v>0</v>
      </c>
      <c r="CL287" s="264">
        <v>0</v>
      </c>
      <c r="CM287" s="264">
        <v>0</v>
      </c>
      <c r="CN287" s="264">
        <v>0</v>
      </c>
      <c r="CO287" s="264">
        <v>0</v>
      </c>
      <c r="CP287" s="264">
        <v>0</v>
      </c>
      <c r="CQ287" s="264">
        <v>0</v>
      </c>
      <c r="CR287" s="264">
        <v>0</v>
      </c>
      <c r="CS287" s="264">
        <v>0</v>
      </c>
      <c r="CT287" s="264">
        <v>0</v>
      </c>
      <c r="CU287" s="264">
        <v>0</v>
      </c>
      <c r="CV287" s="264">
        <v>0</v>
      </c>
      <c r="CW287" s="264">
        <v>0</v>
      </c>
      <c r="CX287" s="264">
        <v>0</v>
      </c>
      <c r="CY287" s="577">
        <v>0</v>
      </c>
      <c r="CZ287" s="264">
        <v>0</v>
      </c>
      <c r="DA287" s="264">
        <v>0</v>
      </c>
      <c r="DB287" s="264">
        <v>0</v>
      </c>
      <c r="DC287" s="428">
        <f t="shared" si="4"/>
        <v>247388.34</v>
      </c>
    </row>
    <row r="288" spans="1:107" x14ac:dyDescent="0.25">
      <c r="A288" s="297">
        <v>4798</v>
      </c>
      <c r="B288" s="347">
        <v>675603</v>
      </c>
      <c r="C288" s="297">
        <v>1026050</v>
      </c>
      <c r="D288" s="14">
        <v>1073927018</v>
      </c>
      <c r="F288" s="14" t="s">
        <v>930</v>
      </c>
      <c r="G288" s="14" t="str">
        <f>INDEX(FY2019_ALL_Targets!F:F,MATCH(B288,FY2019_ALL_Targets!B:B,0))</f>
        <v>MRSA Northeast</v>
      </c>
      <c r="H288" s="14" t="s">
        <v>3016</v>
      </c>
      <c r="I288" s="299" t="s">
        <v>216</v>
      </c>
      <c r="J288" s="299" t="s">
        <v>1020</v>
      </c>
      <c r="K288" s="299" t="s">
        <v>217</v>
      </c>
      <c r="L288" s="264">
        <v>7034.82</v>
      </c>
      <c r="M288" s="264">
        <v>7243.19</v>
      </c>
      <c r="N288" s="264">
        <v>7921.17</v>
      </c>
      <c r="O288" s="264">
        <v>7986.48</v>
      </c>
      <c r="P288" s="264">
        <v>7512.2899999999991</v>
      </c>
      <c r="Q288" s="264">
        <v>7776.3099999999995</v>
      </c>
      <c r="R288" s="264">
        <v>0</v>
      </c>
      <c r="S288" s="264">
        <v>0</v>
      </c>
      <c r="T288" s="264">
        <v>0</v>
      </c>
      <c r="U288" s="264">
        <v>0</v>
      </c>
      <c r="V288" s="264">
        <v>0</v>
      </c>
      <c r="W288" s="264">
        <v>0</v>
      </c>
      <c r="X288" s="264">
        <v>20985.719999999998</v>
      </c>
      <c r="Y288" s="264">
        <v>22453.739999999998</v>
      </c>
      <c r="Z288" s="264">
        <v>0</v>
      </c>
      <c r="AA288" s="577">
        <v>0</v>
      </c>
      <c r="AB288" s="264">
        <v>0</v>
      </c>
      <c r="AC288" s="264">
        <v>0</v>
      </c>
      <c r="AD288" s="264">
        <v>0</v>
      </c>
      <c r="AE288" s="264">
        <v>0</v>
      </c>
      <c r="AF288" s="264">
        <v>0</v>
      </c>
      <c r="AG288" s="264">
        <v>0</v>
      </c>
      <c r="AH288" s="264">
        <v>0</v>
      </c>
      <c r="AI288" s="264">
        <v>0</v>
      </c>
      <c r="AJ288" s="264">
        <v>0</v>
      </c>
      <c r="AK288" s="264">
        <v>9276.08</v>
      </c>
      <c r="AL288" s="264">
        <v>9605.1699999999983</v>
      </c>
      <c r="AM288" s="264">
        <v>9482.0399999999991</v>
      </c>
      <c r="AN288" s="264">
        <v>9538.9599999999991</v>
      </c>
      <c r="AO288" s="264">
        <v>9448.4599999999991</v>
      </c>
      <c r="AP288" s="264">
        <v>9743.48</v>
      </c>
      <c r="AQ288" s="264">
        <v>0</v>
      </c>
      <c r="AR288" s="264">
        <v>0</v>
      </c>
      <c r="AS288" s="264">
        <v>20841.649999999994</v>
      </c>
      <c r="AT288" s="577">
        <v>26734.959999999995</v>
      </c>
      <c r="AU288" s="264">
        <v>0</v>
      </c>
      <c r="AV288" s="264">
        <v>0</v>
      </c>
      <c r="AW288" s="264">
        <v>0</v>
      </c>
      <c r="AX288" s="264">
        <v>4294.91</v>
      </c>
      <c r="AY288" s="264">
        <v>4335.34</v>
      </c>
      <c r="AZ288" s="264">
        <v>4537.49</v>
      </c>
      <c r="BA288" s="264">
        <v>4525.05</v>
      </c>
      <c r="BB288" s="264">
        <v>4417.7299999999996</v>
      </c>
      <c r="BC288" s="264">
        <v>4494.4799999999996</v>
      </c>
      <c r="BD288" s="264">
        <v>0</v>
      </c>
      <c r="BE288" s="264">
        <v>0</v>
      </c>
      <c r="BF288" s="264">
        <v>0</v>
      </c>
      <c r="BG288" s="264">
        <v>0</v>
      </c>
      <c r="BH288" s="264">
        <v>0</v>
      </c>
      <c r="BI288" s="264">
        <v>0</v>
      </c>
      <c r="BJ288" s="264">
        <v>12447.960000000001</v>
      </c>
      <c r="BK288" s="264">
        <v>12963.55</v>
      </c>
      <c r="BL288" s="264">
        <v>0</v>
      </c>
      <c r="BM288" s="577">
        <v>0</v>
      </c>
      <c r="BN288" s="264">
        <v>0</v>
      </c>
      <c r="BO288" s="264">
        <v>0</v>
      </c>
      <c r="BP288" s="264">
        <v>0</v>
      </c>
      <c r="BQ288" s="264">
        <v>0</v>
      </c>
      <c r="BR288" s="264">
        <v>0</v>
      </c>
      <c r="BS288" s="264">
        <v>0</v>
      </c>
      <c r="BT288" s="264">
        <v>0</v>
      </c>
      <c r="BU288" s="264">
        <v>0</v>
      </c>
      <c r="BV288" s="264">
        <v>0</v>
      </c>
      <c r="BW288" s="264">
        <v>0</v>
      </c>
      <c r="BX288" s="264">
        <v>0</v>
      </c>
      <c r="BY288" s="264">
        <v>0</v>
      </c>
      <c r="BZ288" s="264">
        <v>0</v>
      </c>
      <c r="CA288" s="264">
        <v>0</v>
      </c>
      <c r="CB288" s="264">
        <v>0</v>
      </c>
      <c r="CC288" s="264">
        <v>0</v>
      </c>
      <c r="CD288" s="264">
        <v>0</v>
      </c>
      <c r="CE288" s="264">
        <v>0</v>
      </c>
      <c r="CF288" s="577">
        <v>0</v>
      </c>
      <c r="CG288" s="264">
        <v>0</v>
      </c>
      <c r="CH288" s="264">
        <v>0</v>
      </c>
      <c r="CI288" s="264">
        <v>0</v>
      </c>
      <c r="CJ288" s="264">
        <v>10657.97</v>
      </c>
      <c r="CK288" s="264">
        <v>10906.77</v>
      </c>
      <c r="CL288" s="264">
        <v>11973.5</v>
      </c>
      <c r="CM288" s="264">
        <v>12020.15</v>
      </c>
      <c r="CN288" s="264">
        <v>11530.919999999998</v>
      </c>
      <c r="CO288" s="264">
        <v>11976.07</v>
      </c>
      <c r="CP288" s="264">
        <v>13809.81</v>
      </c>
      <c r="CQ288" s="264">
        <v>14126.82</v>
      </c>
      <c r="CR288" s="264">
        <v>13895.46</v>
      </c>
      <c r="CS288" s="264">
        <v>13698.009999999998</v>
      </c>
      <c r="CT288" s="264">
        <v>13445.960000000001</v>
      </c>
      <c r="CU288" s="264">
        <v>13774.919999999998</v>
      </c>
      <c r="CV288" s="264">
        <v>31704.959999999999</v>
      </c>
      <c r="CW288" s="264">
        <v>34280.729999999996</v>
      </c>
      <c r="CX288" s="264">
        <v>30770.55</v>
      </c>
      <c r="CY288" s="577">
        <v>38172.969999999994</v>
      </c>
      <c r="CZ288" s="264">
        <v>0</v>
      </c>
      <c r="DA288" s="264">
        <v>0</v>
      </c>
      <c r="DB288" s="264">
        <v>0</v>
      </c>
      <c r="DC288" s="428">
        <f t="shared" si="4"/>
        <v>532346.6</v>
      </c>
    </row>
    <row r="289" spans="1:107" x14ac:dyDescent="0.25">
      <c r="A289" s="313">
        <v>5358</v>
      </c>
      <c r="B289" s="347">
        <v>675606</v>
      </c>
      <c r="C289" s="313">
        <v>1027448</v>
      </c>
      <c r="D289" s="14">
        <v>1295799765</v>
      </c>
      <c r="F289" s="14" t="s">
        <v>1003</v>
      </c>
      <c r="G289" s="14" t="str">
        <f>INDEX(FY2019_ALL_Targets!F:F,MATCH(B289,FY2019_ALL_Targets!B:B,0))</f>
        <v>Hidalgo</v>
      </c>
      <c r="H289" s="14" t="s">
        <v>3026</v>
      </c>
      <c r="I289" s="314" t="s">
        <v>779</v>
      </c>
      <c r="J289" s="314" t="s">
        <v>1044</v>
      </c>
      <c r="K289" s="314" t="s">
        <v>780</v>
      </c>
      <c r="L289" s="264">
        <v>0</v>
      </c>
      <c r="M289" s="264">
        <v>0</v>
      </c>
      <c r="N289" s="264">
        <v>0</v>
      </c>
      <c r="O289" s="264">
        <v>0</v>
      </c>
      <c r="P289" s="264">
        <v>0</v>
      </c>
      <c r="Q289" s="264">
        <v>0</v>
      </c>
      <c r="R289" s="264">
        <v>0</v>
      </c>
      <c r="S289" s="264">
        <v>0</v>
      </c>
      <c r="T289" s="264">
        <v>0</v>
      </c>
      <c r="U289" s="264">
        <v>0</v>
      </c>
      <c r="V289" s="264">
        <v>0</v>
      </c>
      <c r="W289" s="264">
        <v>0</v>
      </c>
      <c r="X289" s="264">
        <v>0</v>
      </c>
      <c r="Y289" s="264">
        <v>0</v>
      </c>
      <c r="Z289" s="264">
        <v>0</v>
      </c>
      <c r="AA289" s="577">
        <v>0</v>
      </c>
      <c r="AB289" s="264">
        <v>0</v>
      </c>
      <c r="AC289" s="264">
        <v>0</v>
      </c>
      <c r="AD289" s="264">
        <v>0</v>
      </c>
      <c r="AE289" s="264">
        <v>0</v>
      </c>
      <c r="AF289" s="264">
        <v>0</v>
      </c>
      <c r="AG289" s="264">
        <v>0</v>
      </c>
      <c r="AH289" s="264">
        <v>0</v>
      </c>
      <c r="AI289" s="264">
        <v>0</v>
      </c>
      <c r="AJ289" s="264">
        <v>0</v>
      </c>
      <c r="AK289" s="264">
        <v>0</v>
      </c>
      <c r="AL289" s="264">
        <v>0</v>
      </c>
      <c r="AM289" s="264">
        <v>0</v>
      </c>
      <c r="AN289" s="264">
        <v>0</v>
      </c>
      <c r="AO289" s="264">
        <v>0</v>
      </c>
      <c r="AP289" s="264">
        <v>0</v>
      </c>
      <c r="AQ289" s="264">
        <v>23037.34</v>
      </c>
      <c r="AR289" s="264">
        <v>24276.320000000007</v>
      </c>
      <c r="AS289" s="264">
        <v>24908.970000000005</v>
      </c>
      <c r="AT289" s="577">
        <v>25386.920000000002</v>
      </c>
      <c r="AU289" s="264">
        <v>0</v>
      </c>
      <c r="AV289" s="264">
        <v>0</v>
      </c>
      <c r="AW289" s="264">
        <v>0</v>
      </c>
      <c r="AX289" s="264">
        <v>0</v>
      </c>
      <c r="AY289" s="264">
        <v>0</v>
      </c>
      <c r="AZ289" s="264">
        <v>0</v>
      </c>
      <c r="BA289" s="264">
        <v>0</v>
      </c>
      <c r="BB289" s="264">
        <v>0</v>
      </c>
      <c r="BC289" s="264">
        <v>0</v>
      </c>
      <c r="BD289" s="264">
        <v>0</v>
      </c>
      <c r="BE289" s="264">
        <v>0</v>
      </c>
      <c r="BF289" s="264">
        <v>0</v>
      </c>
      <c r="BG289" s="264">
        <v>0</v>
      </c>
      <c r="BH289" s="264">
        <v>0</v>
      </c>
      <c r="BI289" s="264">
        <v>0</v>
      </c>
      <c r="BJ289" s="264">
        <v>26987.180000000004</v>
      </c>
      <c r="BK289" s="264">
        <v>28051.15</v>
      </c>
      <c r="BL289" s="264">
        <v>27634.350000000002</v>
      </c>
      <c r="BM289" s="577">
        <v>27178.060000000005</v>
      </c>
      <c r="BN289" s="264">
        <v>0</v>
      </c>
      <c r="BO289" s="264">
        <v>0</v>
      </c>
      <c r="BP289" s="264">
        <v>0</v>
      </c>
      <c r="BQ289" s="264">
        <v>0</v>
      </c>
      <c r="BR289" s="264">
        <v>0</v>
      </c>
      <c r="BS289" s="264">
        <v>0</v>
      </c>
      <c r="BT289" s="264">
        <v>0</v>
      </c>
      <c r="BU289" s="264">
        <v>0</v>
      </c>
      <c r="BV289" s="264">
        <v>0</v>
      </c>
      <c r="BW289" s="264">
        <v>0</v>
      </c>
      <c r="BX289" s="264">
        <v>0</v>
      </c>
      <c r="BY289" s="264">
        <v>0</v>
      </c>
      <c r="BZ289" s="264">
        <v>0</v>
      </c>
      <c r="CA289" s="264">
        <v>0</v>
      </c>
      <c r="CB289" s="264">
        <v>0</v>
      </c>
      <c r="CC289" s="264">
        <v>35070.099999999991</v>
      </c>
      <c r="CD289" s="264">
        <v>39711.410000000011</v>
      </c>
      <c r="CE289" s="264">
        <v>42936.659999999996</v>
      </c>
      <c r="CF289" s="577">
        <v>40891.57</v>
      </c>
      <c r="CG289" s="264">
        <v>0</v>
      </c>
      <c r="CH289" s="264">
        <v>0</v>
      </c>
      <c r="CI289" s="264">
        <v>0</v>
      </c>
      <c r="CJ289" s="264">
        <v>0</v>
      </c>
      <c r="CK289" s="264">
        <v>0</v>
      </c>
      <c r="CL289" s="264">
        <v>0</v>
      </c>
      <c r="CM289" s="264">
        <v>0</v>
      </c>
      <c r="CN289" s="264">
        <v>0</v>
      </c>
      <c r="CO289" s="264">
        <v>0</v>
      </c>
      <c r="CP289" s="264">
        <v>0</v>
      </c>
      <c r="CQ289" s="264">
        <v>0</v>
      </c>
      <c r="CR289" s="264">
        <v>0</v>
      </c>
      <c r="CS289" s="264">
        <v>0</v>
      </c>
      <c r="CT289" s="264">
        <v>0</v>
      </c>
      <c r="CU289" s="264">
        <v>0</v>
      </c>
      <c r="CV289" s="264">
        <v>0</v>
      </c>
      <c r="CW289" s="264">
        <v>0</v>
      </c>
      <c r="CX289" s="264">
        <v>0</v>
      </c>
      <c r="CY289" s="577">
        <v>0</v>
      </c>
      <c r="CZ289" s="264">
        <v>0</v>
      </c>
      <c r="DA289" s="264">
        <v>0</v>
      </c>
      <c r="DB289" s="264">
        <v>0</v>
      </c>
      <c r="DC289" s="428">
        <f t="shared" si="4"/>
        <v>366070.03</v>
      </c>
    </row>
    <row r="290" spans="1:107" x14ac:dyDescent="0.25">
      <c r="A290" s="297">
        <v>5367</v>
      </c>
      <c r="B290" s="347">
        <v>675612</v>
      </c>
      <c r="C290" s="297">
        <v>1026700</v>
      </c>
      <c r="D290" s="14">
        <v>1871614354</v>
      </c>
      <c r="F290" s="14" t="s">
        <v>930</v>
      </c>
      <c r="G290" s="14" t="str">
        <f>INDEX(FY2019_ALL_Targets!F:F,MATCH(B290,FY2019_ALL_Targets!B:B,0))</f>
        <v>Harris</v>
      </c>
      <c r="H290" s="14" t="s">
        <v>3016</v>
      </c>
      <c r="I290" s="299" t="s">
        <v>785</v>
      </c>
      <c r="J290" s="299" t="s">
        <v>995</v>
      </c>
      <c r="K290" s="299" t="s">
        <v>786</v>
      </c>
      <c r="L290" s="264">
        <v>19113.900000000001</v>
      </c>
      <c r="M290" s="264">
        <v>19680.049999999996</v>
      </c>
      <c r="N290" s="264">
        <v>21522.149999999998</v>
      </c>
      <c r="O290" s="264">
        <v>21699.599999999999</v>
      </c>
      <c r="P290" s="264">
        <v>20432.449999999997</v>
      </c>
      <c r="Q290" s="264">
        <v>21150.55</v>
      </c>
      <c r="R290" s="264">
        <v>20688.319999999996</v>
      </c>
      <c r="S290" s="264">
        <v>21814.21</v>
      </c>
      <c r="T290" s="264">
        <v>20585.86</v>
      </c>
      <c r="U290" s="264">
        <v>20447.55</v>
      </c>
      <c r="V290" s="264">
        <v>19891.39</v>
      </c>
      <c r="W290" s="264">
        <v>20617.689999999999</v>
      </c>
      <c r="X290" s="264">
        <v>56818.48</v>
      </c>
      <c r="Y290" s="264">
        <v>47519.48000000001</v>
      </c>
      <c r="Z290" s="264">
        <v>48668.22</v>
      </c>
      <c r="AA290" s="577">
        <v>46781.829999999994</v>
      </c>
      <c r="AB290" s="264">
        <v>0</v>
      </c>
      <c r="AC290" s="264">
        <v>0</v>
      </c>
      <c r="AD290" s="264">
        <v>0</v>
      </c>
      <c r="AE290" s="264">
        <v>0</v>
      </c>
      <c r="AF290" s="264">
        <v>0</v>
      </c>
      <c r="AG290" s="264">
        <v>0</v>
      </c>
      <c r="AH290" s="264">
        <v>0</v>
      </c>
      <c r="AI290" s="264">
        <v>0</v>
      </c>
      <c r="AJ290" s="264">
        <v>0</v>
      </c>
      <c r="AK290" s="264">
        <v>0</v>
      </c>
      <c r="AL290" s="264">
        <v>0</v>
      </c>
      <c r="AM290" s="264">
        <v>0</v>
      </c>
      <c r="AN290" s="264">
        <v>0</v>
      </c>
      <c r="AO290" s="264">
        <v>0</v>
      </c>
      <c r="AP290" s="264">
        <v>0</v>
      </c>
      <c r="AQ290" s="264">
        <v>0</v>
      </c>
      <c r="AR290" s="264">
        <v>0</v>
      </c>
      <c r="AS290" s="264">
        <v>0</v>
      </c>
      <c r="AT290" s="577">
        <v>0</v>
      </c>
      <c r="AU290" s="264">
        <v>0</v>
      </c>
      <c r="AV290" s="264">
        <v>0</v>
      </c>
      <c r="AW290" s="264">
        <v>0</v>
      </c>
      <c r="AX290" s="264">
        <v>11669.449999999999</v>
      </c>
      <c r="AY290" s="264">
        <v>11779.3</v>
      </c>
      <c r="AZ290" s="264">
        <v>12328.55</v>
      </c>
      <c r="BA290" s="264">
        <v>12294.749999999998</v>
      </c>
      <c r="BB290" s="264">
        <v>12015.65</v>
      </c>
      <c r="BC290" s="264">
        <v>12224.4</v>
      </c>
      <c r="BD290" s="264">
        <v>11930.199999999999</v>
      </c>
      <c r="BE290" s="264">
        <v>11680.22</v>
      </c>
      <c r="BF290" s="264">
        <v>11802.79</v>
      </c>
      <c r="BG290" s="264">
        <v>11204.42</v>
      </c>
      <c r="BH290" s="264">
        <v>11137.82</v>
      </c>
      <c r="BI290" s="264">
        <v>11417.87</v>
      </c>
      <c r="BJ290" s="264">
        <v>33702.639999999999</v>
      </c>
      <c r="BK290" s="264">
        <v>27389.370000000003</v>
      </c>
      <c r="BL290" s="264">
        <v>27268.380000000005</v>
      </c>
      <c r="BM290" s="577">
        <v>25905.579999999998</v>
      </c>
      <c r="BN290" s="264">
        <v>0</v>
      </c>
      <c r="BO290" s="264">
        <v>0</v>
      </c>
      <c r="BP290" s="264">
        <v>0</v>
      </c>
      <c r="BQ290" s="264">
        <v>0</v>
      </c>
      <c r="BR290" s="264">
        <v>0</v>
      </c>
      <c r="BS290" s="264">
        <v>0</v>
      </c>
      <c r="BT290" s="264">
        <v>0</v>
      </c>
      <c r="BU290" s="264">
        <v>0</v>
      </c>
      <c r="BV290" s="264">
        <v>0</v>
      </c>
      <c r="BW290" s="264">
        <v>0</v>
      </c>
      <c r="BX290" s="264">
        <v>0</v>
      </c>
      <c r="BY290" s="264">
        <v>0</v>
      </c>
      <c r="BZ290" s="264">
        <v>0</v>
      </c>
      <c r="CA290" s="264">
        <v>0</v>
      </c>
      <c r="CB290" s="264">
        <v>0</v>
      </c>
      <c r="CC290" s="264">
        <v>0</v>
      </c>
      <c r="CD290" s="264">
        <v>0</v>
      </c>
      <c r="CE290" s="264">
        <v>0</v>
      </c>
      <c r="CF290" s="577">
        <v>0</v>
      </c>
      <c r="CG290" s="264">
        <v>0</v>
      </c>
      <c r="CH290" s="264">
        <v>0</v>
      </c>
      <c r="CI290" s="264">
        <v>0</v>
      </c>
      <c r="CJ290" s="264">
        <v>28958.149999999998</v>
      </c>
      <c r="CK290" s="264">
        <v>29634.149999999998</v>
      </c>
      <c r="CL290" s="264">
        <v>32532.499999999996</v>
      </c>
      <c r="CM290" s="264">
        <v>32659.25</v>
      </c>
      <c r="CN290" s="264">
        <v>31362.6</v>
      </c>
      <c r="CO290" s="264">
        <v>32573.35</v>
      </c>
      <c r="CP290" s="264">
        <v>31641.759999999998</v>
      </c>
      <c r="CQ290" s="264">
        <v>33702.85</v>
      </c>
      <c r="CR290" s="264">
        <v>31235.17</v>
      </c>
      <c r="CS290" s="264">
        <v>31544.59</v>
      </c>
      <c r="CT290" s="264">
        <v>31210.720000000001</v>
      </c>
      <c r="CU290" s="264">
        <v>32227.03</v>
      </c>
      <c r="CV290" s="264">
        <v>85840.640000000014</v>
      </c>
      <c r="CW290" s="264">
        <v>72564.37000000001</v>
      </c>
      <c r="CX290" s="264">
        <v>74535.73000000001</v>
      </c>
      <c r="CY290" s="577">
        <v>72907.960000000006</v>
      </c>
      <c r="CZ290" s="264">
        <v>0</v>
      </c>
      <c r="DA290" s="264">
        <v>0</v>
      </c>
      <c r="DB290" s="264">
        <v>0</v>
      </c>
      <c r="DC290" s="428">
        <f t="shared" si="4"/>
        <v>1388313.94</v>
      </c>
    </row>
    <row r="291" spans="1:107" x14ac:dyDescent="0.25">
      <c r="A291" s="311">
        <v>5058</v>
      </c>
      <c r="B291" s="347">
        <v>675615</v>
      </c>
      <c r="C291" s="311">
        <v>1019722</v>
      </c>
      <c r="D291" s="14">
        <v>1760775522</v>
      </c>
      <c r="F291" s="14" t="s">
        <v>920</v>
      </c>
      <c r="G291" s="14" t="str">
        <f>INDEX(FY2019_ALL_Targets!F:F,MATCH(B291,FY2019_ALL_Targets!B:B,0))</f>
        <v>Bexar</v>
      </c>
      <c r="H291" s="14" t="s">
        <v>3017</v>
      </c>
      <c r="I291" s="312" t="s">
        <v>657</v>
      </c>
      <c r="J291" s="312" t="s">
        <v>1045</v>
      </c>
      <c r="K291" s="312" t="s">
        <v>2897</v>
      </c>
      <c r="L291" s="264">
        <v>0</v>
      </c>
      <c r="M291" s="264">
        <v>0</v>
      </c>
      <c r="N291" s="264">
        <v>0</v>
      </c>
      <c r="O291" s="264">
        <v>0</v>
      </c>
      <c r="P291" s="264">
        <v>0</v>
      </c>
      <c r="Q291" s="264">
        <v>0</v>
      </c>
      <c r="R291" s="264">
        <v>0</v>
      </c>
      <c r="S291" s="264">
        <v>0</v>
      </c>
      <c r="T291" s="264">
        <v>0</v>
      </c>
      <c r="U291" s="264">
        <v>0</v>
      </c>
      <c r="V291" s="264">
        <v>0</v>
      </c>
      <c r="W291" s="264">
        <v>0</v>
      </c>
      <c r="X291" s="264">
        <v>11287.009999999998</v>
      </c>
      <c r="Y291" s="264">
        <v>11863.649999999998</v>
      </c>
      <c r="Z291" s="264">
        <v>16745.739999999998</v>
      </c>
      <c r="AA291" s="577">
        <v>16955.84</v>
      </c>
      <c r="AB291" s="264">
        <v>0</v>
      </c>
      <c r="AC291" s="264">
        <v>0</v>
      </c>
      <c r="AD291" s="264">
        <v>0</v>
      </c>
      <c r="AE291" s="264">
        <v>0</v>
      </c>
      <c r="AF291" s="264">
        <v>0</v>
      </c>
      <c r="AG291" s="264">
        <v>0</v>
      </c>
      <c r="AH291" s="264">
        <v>0</v>
      </c>
      <c r="AI291" s="264">
        <v>0</v>
      </c>
      <c r="AJ291" s="264">
        <v>0</v>
      </c>
      <c r="AK291" s="264">
        <v>0</v>
      </c>
      <c r="AL291" s="264">
        <v>0</v>
      </c>
      <c r="AM291" s="264">
        <v>0</v>
      </c>
      <c r="AN291" s="264">
        <v>0</v>
      </c>
      <c r="AO291" s="264">
        <v>0</v>
      </c>
      <c r="AP291" s="264">
        <v>0</v>
      </c>
      <c r="AQ291" s="264">
        <v>0</v>
      </c>
      <c r="AR291" s="264">
        <v>0</v>
      </c>
      <c r="AS291" s="264">
        <v>0</v>
      </c>
      <c r="AT291" s="577">
        <v>0</v>
      </c>
      <c r="AU291" s="264">
        <v>0</v>
      </c>
      <c r="AV291" s="264">
        <v>0</v>
      </c>
      <c r="AW291" s="264">
        <v>0</v>
      </c>
      <c r="AX291" s="264">
        <v>0</v>
      </c>
      <c r="AY291" s="264">
        <v>0</v>
      </c>
      <c r="AZ291" s="264">
        <v>0</v>
      </c>
      <c r="BA291" s="264">
        <v>0</v>
      </c>
      <c r="BB291" s="264">
        <v>0</v>
      </c>
      <c r="BC291" s="264">
        <v>0</v>
      </c>
      <c r="BD291" s="264">
        <v>0</v>
      </c>
      <c r="BE291" s="264">
        <v>0</v>
      </c>
      <c r="BF291" s="264">
        <v>0</v>
      </c>
      <c r="BG291" s="264">
        <v>0</v>
      </c>
      <c r="BH291" s="264">
        <v>0</v>
      </c>
      <c r="BI291" s="264">
        <v>0</v>
      </c>
      <c r="BJ291" s="264">
        <v>14496.549999999997</v>
      </c>
      <c r="BK291" s="264">
        <v>15190.61</v>
      </c>
      <c r="BL291" s="264">
        <v>22179.889999999996</v>
      </c>
      <c r="BM291" s="577">
        <v>21822.82</v>
      </c>
      <c r="BN291" s="264">
        <v>0</v>
      </c>
      <c r="BO291" s="264">
        <v>0</v>
      </c>
      <c r="BP291" s="264">
        <v>0</v>
      </c>
      <c r="BQ291" s="264">
        <v>0</v>
      </c>
      <c r="BR291" s="264">
        <v>0</v>
      </c>
      <c r="BS291" s="264">
        <v>0</v>
      </c>
      <c r="BT291" s="264">
        <v>0</v>
      </c>
      <c r="BU291" s="264">
        <v>0</v>
      </c>
      <c r="BV291" s="264">
        <v>0</v>
      </c>
      <c r="BW291" s="264">
        <v>0</v>
      </c>
      <c r="BX291" s="264">
        <v>0</v>
      </c>
      <c r="BY291" s="264">
        <v>0</v>
      </c>
      <c r="BZ291" s="264">
        <v>0</v>
      </c>
      <c r="CA291" s="264">
        <v>0</v>
      </c>
      <c r="CB291" s="264">
        <v>0</v>
      </c>
      <c r="CC291" s="264">
        <v>24703.5</v>
      </c>
      <c r="CD291" s="264">
        <v>25740.7</v>
      </c>
      <c r="CE291" s="264">
        <v>38253.600000000006</v>
      </c>
      <c r="CF291" s="577">
        <v>36977.74</v>
      </c>
      <c r="CG291" s="264">
        <v>0</v>
      </c>
      <c r="CH291" s="264">
        <v>0</v>
      </c>
      <c r="CI291" s="264">
        <v>0</v>
      </c>
      <c r="CJ291" s="264">
        <v>0</v>
      </c>
      <c r="CK291" s="264">
        <v>0</v>
      </c>
      <c r="CL291" s="264">
        <v>0</v>
      </c>
      <c r="CM291" s="264">
        <v>0</v>
      </c>
      <c r="CN291" s="264">
        <v>0</v>
      </c>
      <c r="CO291" s="264">
        <v>0</v>
      </c>
      <c r="CP291" s="264">
        <v>0</v>
      </c>
      <c r="CQ291" s="264">
        <v>0</v>
      </c>
      <c r="CR291" s="264">
        <v>0</v>
      </c>
      <c r="CS291" s="264">
        <v>0</v>
      </c>
      <c r="CT291" s="264">
        <v>0</v>
      </c>
      <c r="CU291" s="264">
        <v>0</v>
      </c>
      <c r="CV291" s="264">
        <v>0</v>
      </c>
      <c r="CW291" s="264">
        <v>0</v>
      </c>
      <c r="CX291" s="264">
        <v>0</v>
      </c>
      <c r="CY291" s="577">
        <v>0</v>
      </c>
      <c r="CZ291" s="264">
        <v>0</v>
      </c>
      <c r="DA291" s="264">
        <v>0</v>
      </c>
      <c r="DB291" s="264">
        <v>0</v>
      </c>
      <c r="DC291" s="428">
        <f t="shared" si="4"/>
        <v>256217.65</v>
      </c>
    </row>
    <row r="292" spans="1:107" x14ac:dyDescent="0.25">
      <c r="A292" s="297">
        <v>4538</v>
      </c>
      <c r="B292" s="347">
        <v>675619</v>
      </c>
      <c r="C292" s="297">
        <v>1026716</v>
      </c>
      <c r="D292" s="14">
        <v>1104216316</v>
      </c>
      <c r="F292" s="14" t="s">
        <v>940</v>
      </c>
      <c r="G292" s="14" t="str">
        <f>INDEX(FY2019_ALL_Targets!F:F,MATCH(B292,FY2019_ALL_Targets!B:B,0))</f>
        <v>Travis</v>
      </c>
      <c r="H292" s="14" t="s">
        <v>3137</v>
      </c>
      <c r="I292" s="299" t="s">
        <v>193</v>
      </c>
      <c r="J292" s="299" t="s">
        <v>980</v>
      </c>
      <c r="K292" s="299" t="s">
        <v>2606</v>
      </c>
      <c r="L292" s="264">
        <v>13311</v>
      </c>
      <c r="M292" s="264">
        <v>13478.619999999999</v>
      </c>
      <c r="N292" s="264">
        <v>13685.679999999998</v>
      </c>
      <c r="O292" s="264">
        <v>13330.72</v>
      </c>
      <c r="P292" s="264">
        <v>12882.52</v>
      </c>
      <c r="Q292" s="264">
        <v>13388.48</v>
      </c>
      <c r="R292" s="264">
        <v>13148.52</v>
      </c>
      <c r="S292" s="264">
        <v>14109.65</v>
      </c>
      <c r="T292" s="264">
        <v>14010.480000000001</v>
      </c>
      <c r="U292" s="264">
        <v>13132.67</v>
      </c>
      <c r="V292" s="264">
        <v>13075.970000000001</v>
      </c>
      <c r="W292" s="264">
        <v>13990.970000000001</v>
      </c>
      <c r="X292" s="264">
        <v>29473.899999999998</v>
      </c>
      <c r="Y292" s="264">
        <v>29175.350000000006</v>
      </c>
      <c r="Z292" s="264">
        <v>23343.46</v>
      </c>
      <c r="AA292" s="577">
        <v>30580.500000000004</v>
      </c>
      <c r="AB292" s="264">
        <v>0</v>
      </c>
      <c r="AC292" s="264">
        <v>0</v>
      </c>
      <c r="AD292" s="264">
        <v>0</v>
      </c>
      <c r="AE292" s="264">
        <v>0</v>
      </c>
      <c r="AF292" s="264">
        <v>0</v>
      </c>
      <c r="AG292" s="264">
        <v>0</v>
      </c>
      <c r="AH292" s="264">
        <v>0</v>
      </c>
      <c r="AI292" s="264">
        <v>0</v>
      </c>
      <c r="AJ292" s="264">
        <v>0</v>
      </c>
      <c r="AK292" s="264">
        <v>0</v>
      </c>
      <c r="AL292" s="264">
        <v>0</v>
      </c>
      <c r="AM292" s="264">
        <v>0</v>
      </c>
      <c r="AN292" s="264">
        <v>0</v>
      </c>
      <c r="AO292" s="264">
        <v>0</v>
      </c>
      <c r="AP292" s="264">
        <v>0</v>
      </c>
      <c r="AQ292" s="264">
        <v>0</v>
      </c>
      <c r="AR292" s="264">
        <v>0</v>
      </c>
      <c r="AS292" s="264">
        <v>0</v>
      </c>
      <c r="AT292" s="577">
        <v>0</v>
      </c>
      <c r="AU292" s="264">
        <v>0</v>
      </c>
      <c r="AV292" s="264">
        <v>0</v>
      </c>
      <c r="AW292" s="264">
        <v>0</v>
      </c>
      <c r="AX292" s="264">
        <v>0</v>
      </c>
      <c r="AY292" s="264">
        <v>0</v>
      </c>
      <c r="AZ292" s="264">
        <v>0</v>
      </c>
      <c r="BA292" s="264">
        <v>0</v>
      </c>
      <c r="BB292" s="264">
        <v>0</v>
      </c>
      <c r="BC292" s="264">
        <v>0</v>
      </c>
      <c r="BD292" s="264">
        <v>0</v>
      </c>
      <c r="BE292" s="264">
        <v>0</v>
      </c>
      <c r="BF292" s="264">
        <v>0</v>
      </c>
      <c r="BG292" s="264">
        <v>0</v>
      </c>
      <c r="BH292" s="264">
        <v>0</v>
      </c>
      <c r="BI292" s="264">
        <v>0</v>
      </c>
      <c r="BJ292" s="264">
        <v>0</v>
      </c>
      <c r="BK292" s="264">
        <v>0</v>
      </c>
      <c r="BL292" s="264">
        <v>0</v>
      </c>
      <c r="BM292" s="577">
        <v>0</v>
      </c>
      <c r="BN292" s="264">
        <v>0</v>
      </c>
      <c r="BO292" s="264">
        <v>0</v>
      </c>
      <c r="BP292" s="264">
        <v>0</v>
      </c>
      <c r="BQ292" s="264">
        <v>0</v>
      </c>
      <c r="BR292" s="264">
        <v>0</v>
      </c>
      <c r="BS292" s="264">
        <v>0</v>
      </c>
      <c r="BT292" s="264">
        <v>0</v>
      </c>
      <c r="BU292" s="264">
        <v>0</v>
      </c>
      <c r="BV292" s="264">
        <v>0</v>
      </c>
      <c r="BW292" s="264">
        <v>0</v>
      </c>
      <c r="BX292" s="264">
        <v>0</v>
      </c>
      <c r="BY292" s="264">
        <v>0</v>
      </c>
      <c r="BZ292" s="264">
        <v>0</v>
      </c>
      <c r="CA292" s="264">
        <v>0</v>
      </c>
      <c r="CB292" s="264">
        <v>0</v>
      </c>
      <c r="CC292" s="264">
        <v>0</v>
      </c>
      <c r="CD292" s="264">
        <v>0</v>
      </c>
      <c r="CE292" s="264">
        <v>0</v>
      </c>
      <c r="CF292" s="577">
        <v>0</v>
      </c>
      <c r="CG292" s="264">
        <v>0</v>
      </c>
      <c r="CH292" s="264">
        <v>0</v>
      </c>
      <c r="CI292" s="264">
        <v>0</v>
      </c>
      <c r="CJ292" s="264">
        <v>17866.32</v>
      </c>
      <c r="CK292" s="264">
        <v>17856.46</v>
      </c>
      <c r="CL292" s="264">
        <v>18980.499999999996</v>
      </c>
      <c r="CM292" s="264">
        <v>18300.159999999996</v>
      </c>
      <c r="CN292" s="264">
        <v>18594.030000000002</v>
      </c>
      <c r="CO292" s="264">
        <v>18088.070000000003</v>
      </c>
      <c r="CP292" s="264">
        <v>18738.719999999998</v>
      </c>
      <c r="CQ292" s="264">
        <v>19855.690000000002</v>
      </c>
      <c r="CR292" s="264">
        <v>18305.140000000003</v>
      </c>
      <c r="CS292" s="264">
        <v>18895.68</v>
      </c>
      <c r="CT292" s="264">
        <v>18538.55</v>
      </c>
      <c r="CU292" s="264">
        <v>18622.939999999999</v>
      </c>
      <c r="CV292" s="264">
        <v>39834.640000000007</v>
      </c>
      <c r="CW292" s="264">
        <v>40522.960000000021</v>
      </c>
      <c r="CX292" s="264">
        <v>32272.819999999996</v>
      </c>
      <c r="CY292" s="577">
        <v>42560.54</v>
      </c>
      <c r="CZ292" s="264">
        <v>0</v>
      </c>
      <c r="DA292" s="264">
        <v>0</v>
      </c>
      <c r="DB292" s="264">
        <v>0</v>
      </c>
      <c r="DC292" s="428">
        <f t="shared" si="4"/>
        <v>651951.71000000008</v>
      </c>
    </row>
    <row r="293" spans="1:107" x14ac:dyDescent="0.25">
      <c r="A293" s="297">
        <v>274</v>
      </c>
      <c r="B293" s="347">
        <v>675622</v>
      </c>
      <c r="C293" s="297">
        <v>1026056</v>
      </c>
      <c r="D293" s="14">
        <v>1033153762</v>
      </c>
      <c r="F293" s="14" t="s">
        <v>937</v>
      </c>
      <c r="G293" s="14" t="str">
        <f>INDEX(FY2019_ALL_Targets!F:F,MATCH(B293,FY2019_ALL_Targets!B:B,0))</f>
        <v>Tarrant</v>
      </c>
      <c r="H293" s="14" t="s">
        <v>3009</v>
      </c>
      <c r="I293" s="299" t="s">
        <v>414</v>
      </c>
      <c r="J293" s="299" t="s">
        <v>950</v>
      </c>
      <c r="K293" s="299" t="s">
        <v>415</v>
      </c>
      <c r="L293" s="264">
        <v>49197.88</v>
      </c>
      <c r="M293" s="264">
        <v>48744.98</v>
      </c>
      <c r="N293" s="264">
        <v>52264.659999999996</v>
      </c>
      <c r="O293" s="264">
        <v>51798.82</v>
      </c>
      <c r="P293" s="264">
        <v>50966.64</v>
      </c>
      <c r="Q293" s="264">
        <v>50864.4</v>
      </c>
      <c r="R293" s="264">
        <v>50077.02</v>
      </c>
      <c r="S293" s="264">
        <v>51439.28</v>
      </c>
      <c r="T293" s="264">
        <v>51065.4</v>
      </c>
      <c r="U293" s="264">
        <v>48216.56</v>
      </c>
      <c r="V293" s="264">
        <v>48203.979999999996</v>
      </c>
      <c r="W293" s="264">
        <v>48794.639999999992</v>
      </c>
      <c r="X293" s="264">
        <v>109811.67999999998</v>
      </c>
      <c r="Y293" s="264">
        <v>145804.99999999997</v>
      </c>
      <c r="Z293" s="264">
        <v>150723.56999999998</v>
      </c>
      <c r="AA293" s="577">
        <v>143588.82</v>
      </c>
      <c r="AB293" s="264">
        <v>0</v>
      </c>
      <c r="AC293" s="264">
        <v>0</v>
      </c>
      <c r="AD293" s="264">
        <v>0</v>
      </c>
      <c r="AE293" s="264">
        <v>21583.919999999998</v>
      </c>
      <c r="AF293" s="264">
        <v>22412.079999999998</v>
      </c>
      <c r="AG293" s="264">
        <v>22994.379999999997</v>
      </c>
      <c r="AH293" s="264">
        <v>23330.82</v>
      </c>
      <c r="AI293" s="264">
        <v>22211.64</v>
      </c>
      <c r="AJ293" s="264">
        <v>22952.879999999997</v>
      </c>
      <c r="AK293" s="264">
        <v>22461.140000000003</v>
      </c>
      <c r="AL293" s="264">
        <v>22937.3</v>
      </c>
      <c r="AM293" s="264">
        <v>22197.78</v>
      </c>
      <c r="AN293" s="264">
        <v>21505.159999999996</v>
      </c>
      <c r="AO293" s="264">
        <v>21901.239999999998</v>
      </c>
      <c r="AP293" s="264">
        <v>22133.82</v>
      </c>
      <c r="AQ293" s="264">
        <v>48974.420000000006</v>
      </c>
      <c r="AR293" s="264">
        <v>64984.81</v>
      </c>
      <c r="AS293" s="264">
        <v>66814.37999999999</v>
      </c>
      <c r="AT293" s="577">
        <v>64830.69</v>
      </c>
      <c r="AU293" s="264">
        <v>0</v>
      </c>
      <c r="AV293" s="264">
        <v>0</v>
      </c>
      <c r="AW293" s="264">
        <v>0</v>
      </c>
      <c r="AX293" s="264">
        <v>0</v>
      </c>
      <c r="AY293" s="264">
        <v>0</v>
      </c>
      <c r="AZ293" s="264">
        <v>0</v>
      </c>
      <c r="BA293" s="264">
        <v>0</v>
      </c>
      <c r="BB293" s="264">
        <v>0</v>
      </c>
      <c r="BC293" s="264">
        <v>0</v>
      </c>
      <c r="BD293" s="264">
        <v>0</v>
      </c>
      <c r="BE293" s="264">
        <v>0</v>
      </c>
      <c r="BF293" s="264">
        <v>0</v>
      </c>
      <c r="BG293" s="264">
        <v>0</v>
      </c>
      <c r="BH293" s="264">
        <v>0</v>
      </c>
      <c r="BI293" s="264">
        <v>0</v>
      </c>
      <c r="BJ293" s="264">
        <v>0</v>
      </c>
      <c r="BK293" s="264">
        <v>0</v>
      </c>
      <c r="BL293" s="264">
        <v>0</v>
      </c>
      <c r="BM293" s="577">
        <v>0</v>
      </c>
      <c r="BN293" s="264">
        <v>0</v>
      </c>
      <c r="BO293" s="264">
        <v>0</v>
      </c>
      <c r="BP293" s="264">
        <v>0</v>
      </c>
      <c r="BQ293" s="264">
        <v>0</v>
      </c>
      <c r="BR293" s="264">
        <v>0</v>
      </c>
      <c r="BS293" s="264">
        <v>0</v>
      </c>
      <c r="BT293" s="264">
        <v>0</v>
      </c>
      <c r="BU293" s="264">
        <v>0</v>
      </c>
      <c r="BV293" s="264">
        <v>0</v>
      </c>
      <c r="BW293" s="264">
        <v>0</v>
      </c>
      <c r="BX293" s="264">
        <v>0</v>
      </c>
      <c r="BY293" s="264">
        <v>0</v>
      </c>
      <c r="BZ293" s="264">
        <v>0</v>
      </c>
      <c r="CA293" s="264">
        <v>0</v>
      </c>
      <c r="CB293" s="264">
        <v>0</v>
      </c>
      <c r="CC293" s="264">
        <v>0</v>
      </c>
      <c r="CD293" s="264">
        <v>0</v>
      </c>
      <c r="CE293" s="264">
        <v>0</v>
      </c>
      <c r="CF293" s="577">
        <v>0</v>
      </c>
      <c r="CG293" s="264">
        <v>0</v>
      </c>
      <c r="CH293" s="264">
        <v>0</v>
      </c>
      <c r="CI293" s="264">
        <v>0</v>
      </c>
      <c r="CJ293" s="264">
        <v>0</v>
      </c>
      <c r="CK293" s="264">
        <v>0</v>
      </c>
      <c r="CL293" s="264">
        <v>0</v>
      </c>
      <c r="CM293" s="264">
        <v>0</v>
      </c>
      <c r="CN293" s="264">
        <v>0</v>
      </c>
      <c r="CO293" s="264">
        <v>0</v>
      </c>
      <c r="CP293" s="264">
        <v>0</v>
      </c>
      <c r="CQ293" s="264">
        <v>0</v>
      </c>
      <c r="CR293" s="264">
        <v>0</v>
      </c>
      <c r="CS293" s="264">
        <v>0</v>
      </c>
      <c r="CT293" s="264">
        <v>0</v>
      </c>
      <c r="CU293" s="264">
        <v>0</v>
      </c>
      <c r="CV293" s="264">
        <v>0</v>
      </c>
      <c r="CW293" s="264">
        <v>0</v>
      </c>
      <c r="CX293" s="264">
        <v>0</v>
      </c>
      <c r="CY293" s="577">
        <v>0</v>
      </c>
      <c r="CZ293" s="264">
        <v>0</v>
      </c>
      <c r="DA293" s="264">
        <v>0</v>
      </c>
      <c r="DB293" s="264">
        <v>0</v>
      </c>
      <c r="DC293" s="428">
        <f t="shared" si="4"/>
        <v>1665789.7899999996</v>
      </c>
    </row>
    <row r="294" spans="1:107" x14ac:dyDescent="0.25">
      <c r="A294" s="297">
        <v>4428</v>
      </c>
      <c r="B294" s="347">
        <v>675624</v>
      </c>
      <c r="C294" s="297">
        <v>1021255</v>
      </c>
      <c r="D294" s="14">
        <v>1386184190</v>
      </c>
      <c r="F294" s="14" t="s">
        <v>939</v>
      </c>
      <c r="G294" s="14" t="str">
        <f>INDEX(FY2019_ALL_Targets!F:F,MATCH(B294,FY2019_ALL_Targets!B:B,0))</f>
        <v>MRSA Northeast</v>
      </c>
      <c r="H294" s="14" t="s">
        <v>3068</v>
      </c>
      <c r="I294" s="299" t="s">
        <v>492</v>
      </c>
      <c r="J294" s="299" t="s">
        <v>938</v>
      </c>
      <c r="K294" s="299" t="s">
        <v>2414</v>
      </c>
      <c r="L294" s="264">
        <v>0</v>
      </c>
      <c r="M294" s="264">
        <v>0</v>
      </c>
      <c r="N294" s="264">
        <v>0</v>
      </c>
      <c r="O294" s="264">
        <v>0</v>
      </c>
      <c r="P294" s="264">
        <v>0</v>
      </c>
      <c r="Q294" s="264">
        <v>0</v>
      </c>
      <c r="R294" s="264">
        <v>0</v>
      </c>
      <c r="S294" s="264">
        <v>0</v>
      </c>
      <c r="T294" s="264">
        <v>0</v>
      </c>
      <c r="U294" s="264">
        <v>0</v>
      </c>
      <c r="V294" s="264">
        <v>0</v>
      </c>
      <c r="W294" s="264">
        <v>0</v>
      </c>
      <c r="X294" s="264">
        <v>0</v>
      </c>
      <c r="Y294" s="264">
        <v>0</v>
      </c>
      <c r="Z294" s="264">
        <v>0</v>
      </c>
      <c r="AA294" s="577">
        <v>0</v>
      </c>
      <c r="AB294" s="264">
        <v>0</v>
      </c>
      <c r="AC294" s="264">
        <v>0</v>
      </c>
      <c r="AD294" s="264">
        <v>0</v>
      </c>
      <c r="AE294" s="264">
        <v>12123.84</v>
      </c>
      <c r="AF294" s="264">
        <v>12388.53</v>
      </c>
      <c r="AG294" s="264">
        <v>12985.380000000001</v>
      </c>
      <c r="AH294" s="264">
        <v>12975.000000000002</v>
      </c>
      <c r="AI294" s="264">
        <v>12948.480000000001</v>
      </c>
      <c r="AJ294" s="264">
        <v>12595.2</v>
      </c>
      <c r="AK294" s="264">
        <v>12823.619999999999</v>
      </c>
      <c r="AL294" s="264">
        <v>13322.16</v>
      </c>
      <c r="AM294" s="264">
        <v>13001.22</v>
      </c>
      <c r="AN294" s="264">
        <v>13051.92</v>
      </c>
      <c r="AO294" s="264">
        <v>12929.880000000001</v>
      </c>
      <c r="AP294" s="264">
        <v>13326.98</v>
      </c>
      <c r="AQ294" s="264">
        <v>35185.749999999993</v>
      </c>
      <c r="AR294" s="264">
        <v>36652.639999999999</v>
      </c>
      <c r="AS294" s="264">
        <v>30300.329999999994</v>
      </c>
      <c r="AT294" s="577">
        <v>29944.130000000005</v>
      </c>
      <c r="AU294" s="264">
        <v>0</v>
      </c>
      <c r="AV294" s="264">
        <v>0</v>
      </c>
      <c r="AW294" s="264">
        <v>0</v>
      </c>
      <c r="AX294" s="264">
        <v>0</v>
      </c>
      <c r="AY294" s="264">
        <v>0</v>
      </c>
      <c r="AZ294" s="264">
        <v>0</v>
      </c>
      <c r="BA294" s="264">
        <v>0</v>
      </c>
      <c r="BB294" s="264">
        <v>0</v>
      </c>
      <c r="BC294" s="264">
        <v>0</v>
      </c>
      <c r="BD294" s="264">
        <v>0</v>
      </c>
      <c r="BE294" s="264">
        <v>0</v>
      </c>
      <c r="BF294" s="264">
        <v>0</v>
      </c>
      <c r="BG294" s="264">
        <v>0</v>
      </c>
      <c r="BH294" s="264">
        <v>0</v>
      </c>
      <c r="BI294" s="264">
        <v>0</v>
      </c>
      <c r="BJ294" s="264">
        <v>0</v>
      </c>
      <c r="BK294" s="264">
        <v>0</v>
      </c>
      <c r="BL294" s="264">
        <v>0</v>
      </c>
      <c r="BM294" s="577">
        <v>0</v>
      </c>
      <c r="BN294" s="264">
        <v>0</v>
      </c>
      <c r="BO294" s="264">
        <v>0</v>
      </c>
      <c r="BP294" s="264">
        <v>0</v>
      </c>
      <c r="BQ294" s="264">
        <v>0</v>
      </c>
      <c r="BR294" s="264">
        <v>0</v>
      </c>
      <c r="BS294" s="264">
        <v>0</v>
      </c>
      <c r="BT294" s="264">
        <v>0</v>
      </c>
      <c r="BU294" s="264">
        <v>0</v>
      </c>
      <c r="BV294" s="264">
        <v>0</v>
      </c>
      <c r="BW294" s="264">
        <v>0</v>
      </c>
      <c r="BX294" s="264">
        <v>0</v>
      </c>
      <c r="BY294" s="264">
        <v>0</v>
      </c>
      <c r="BZ294" s="264">
        <v>0</v>
      </c>
      <c r="CA294" s="264">
        <v>0</v>
      </c>
      <c r="CB294" s="264">
        <v>0</v>
      </c>
      <c r="CC294" s="264">
        <v>0</v>
      </c>
      <c r="CD294" s="264">
        <v>0</v>
      </c>
      <c r="CE294" s="264">
        <v>0</v>
      </c>
      <c r="CF294" s="577">
        <v>0</v>
      </c>
      <c r="CG294" s="264">
        <v>0</v>
      </c>
      <c r="CH294" s="264">
        <v>0</v>
      </c>
      <c r="CI294" s="264">
        <v>0</v>
      </c>
      <c r="CJ294" s="264">
        <v>17936.640000000003</v>
      </c>
      <c r="CK294" s="264">
        <v>18102.72</v>
      </c>
      <c r="CL294" s="264">
        <v>18637.29</v>
      </c>
      <c r="CM294" s="264">
        <v>18839.700000000004</v>
      </c>
      <c r="CN294" s="264">
        <v>18549.759999999998</v>
      </c>
      <c r="CO294" s="264">
        <v>18191.36</v>
      </c>
      <c r="CP294" s="264">
        <v>19154.38</v>
      </c>
      <c r="CQ294" s="264">
        <v>19564.54</v>
      </c>
      <c r="CR294" s="264">
        <v>19054.940000000002</v>
      </c>
      <c r="CS294" s="264">
        <v>18765.840000000004</v>
      </c>
      <c r="CT294" s="264">
        <v>18395.22</v>
      </c>
      <c r="CU294" s="264">
        <v>18839.66</v>
      </c>
      <c r="CV294" s="264">
        <v>51305.45</v>
      </c>
      <c r="CW294" s="264">
        <v>52879.62999999999</v>
      </c>
      <c r="CX294" s="264">
        <v>44760.520000000004</v>
      </c>
      <c r="CY294" s="577">
        <v>42677.23000000001</v>
      </c>
      <c r="CZ294" s="264">
        <v>0</v>
      </c>
      <c r="DA294" s="264">
        <v>0</v>
      </c>
      <c r="DB294" s="264">
        <v>0</v>
      </c>
      <c r="DC294" s="428">
        <f t="shared" si="4"/>
        <v>702209.94000000006</v>
      </c>
    </row>
    <row r="295" spans="1:107" x14ac:dyDescent="0.25">
      <c r="A295" s="313">
        <v>5259</v>
      </c>
      <c r="B295" s="347">
        <v>675635</v>
      </c>
      <c r="C295" s="313">
        <v>1027423</v>
      </c>
      <c r="D295" s="14">
        <v>1497026363</v>
      </c>
      <c r="F295" s="14" t="s">
        <v>1003</v>
      </c>
      <c r="G295" s="14" t="str">
        <f>INDEX(FY2019_ALL_Targets!F:F,MATCH(B295,FY2019_ALL_Targets!B:B,0))</f>
        <v>Hidalgo</v>
      </c>
      <c r="H295" s="14" t="s">
        <v>3026</v>
      </c>
      <c r="I295" s="314" t="s">
        <v>746</v>
      </c>
      <c r="J295" s="314" t="s">
        <v>1042</v>
      </c>
      <c r="K295" s="314" t="s">
        <v>747</v>
      </c>
      <c r="L295" s="264">
        <v>0</v>
      </c>
      <c r="M295" s="264">
        <v>0</v>
      </c>
      <c r="N295" s="264">
        <v>0</v>
      </c>
      <c r="O295" s="264">
        <v>0</v>
      </c>
      <c r="P295" s="264">
        <v>0</v>
      </c>
      <c r="Q295" s="264">
        <v>0</v>
      </c>
      <c r="R295" s="264">
        <v>0</v>
      </c>
      <c r="S295" s="264">
        <v>0</v>
      </c>
      <c r="T295" s="264">
        <v>0</v>
      </c>
      <c r="U295" s="264">
        <v>0</v>
      </c>
      <c r="V295" s="264">
        <v>0</v>
      </c>
      <c r="W295" s="264">
        <v>0</v>
      </c>
      <c r="X295" s="264">
        <v>0</v>
      </c>
      <c r="Y295" s="264">
        <v>0</v>
      </c>
      <c r="Z295" s="264">
        <v>0</v>
      </c>
      <c r="AA295" s="577">
        <v>0</v>
      </c>
      <c r="AB295" s="264">
        <v>0</v>
      </c>
      <c r="AC295" s="264">
        <v>0</v>
      </c>
      <c r="AD295" s="264">
        <v>0</v>
      </c>
      <c r="AE295" s="264">
        <v>0</v>
      </c>
      <c r="AF295" s="264">
        <v>0</v>
      </c>
      <c r="AG295" s="264">
        <v>0</v>
      </c>
      <c r="AH295" s="264">
        <v>0</v>
      </c>
      <c r="AI295" s="264">
        <v>0</v>
      </c>
      <c r="AJ295" s="264">
        <v>0</v>
      </c>
      <c r="AK295" s="264">
        <v>0</v>
      </c>
      <c r="AL295" s="264">
        <v>0</v>
      </c>
      <c r="AM295" s="264">
        <v>0</v>
      </c>
      <c r="AN295" s="264">
        <v>0</v>
      </c>
      <c r="AO295" s="264">
        <v>0</v>
      </c>
      <c r="AP295" s="264">
        <v>0</v>
      </c>
      <c r="AQ295" s="264">
        <v>31342.55</v>
      </c>
      <c r="AR295" s="264">
        <v>36782.409999999989</v>
      </c>
      <c r="AS295" s="264">
        <v>44505.04</v>
      </c>
      <c r="AT295" s="577">
        <v>45902.04</v>
      </c>
      <c r="AU295" s="264">
        <v>0</v>
      </c>
      <c r="AV295" s="264">
        <v>0</v>
      </c>
      <c r="AW295" s="264">
        <v>0</v>
      </c>
      <c r="AX295" s="264">
        <v>0</v>
      </c>
      <c r="AY295" s="264">
        <v>0</v>
      </c>
      <c r="AZ295" s="264">
        <v>0</v>
      </c>
      <c r="BA295" s="264">
        <v>0</v>
      </c>
      <c r="BB295" s="264">
        <v>0</v>
      </c>
      <c r="BC295" s="264">
        <v>0</v>
      </c>
      <c r="BD295" s="264">
        <v>0</v>
      </c>
      <c r="BE295" s="264">
        <v>0</v>
      </c>
      <c r="BF295" s="264">
        <v>0</v>
      </c>
      <c r="BG295" s="264">
        <v>0</v>
      </c>
      <c r="BH295" s="264">
        <v>0</v>
      </c>
      <c r="BI295" s="264">
        <v>0</v>
      </c>
      <c r="BJ295" s="264">
        <v>36716.35</v>
      </c>
      <c r="BK295" s="264">
        <v>42567.71</v>
      </c>
      <c r="BL295" s="264">
        <v>49384.579999999987</v>
      </c>
      <c r="BM295" s="577">
        <v>49103.320000000007</v>
      </c>
      <c r="BN295" s="264">
        <v>0</v>
      </c>
      <c r="BO295" s="264">
        <v>0</v>
      </c>
      <c r="BP295" s="264">
        <v>0</v>
      </c>
      <c r="BQ295" s="264">
        <v>0</v>
      </c>
      <c r="BR295" s="264">
        <v>0</v>
      </c>
      <c r="BS295" s="264">
        <v>0</v>
      </c>
      <c r="BT295" s="264">
        <v>0</v>
      </c>
      <c r="BU295" s="264">
        <v>0</v>
      </c>
      <c r="BV295" s="264">
        <v>0</v>
      </c>
      <c r="BW295" s="264">
        <v>0</v>
      </c>
      <c r="BX295" s="264">
        <v>0</v>
      </c>
      <c r="BY295" s="264">
        <v>0</v>
      </c>
      <c r="BZ295" s="264">
        <v>0</v>
      </c>
      <c r="CA295" s="264">
        <v>0</v>
      </c>
      <c r="CB295" s="264">
        <v>0</v>
      </c>
      <c r="CC295" s="264">
        <v>47713.25</v>
      </c>
      <c r="CD295" s="264">
        <v>60046.80999999999</v>
      </c>
      <c r="CE295" s="264">
        <v>76308.260000000009</v>
      </c>
      <c r="CF295" s="577">
        <v>73929.260000000009</v>
      </c>
      <c r="CG295" s="264">
        <v>0</v>
      </c>
      <c r="CH295" s="264">
        <v>0</v>
      </c>
      <c r="CI295" s="264">
        <v>0</v>
      </c>
      <c r="CJ295" s="264">
        <v>0</v>
      </c>
      <c r="CK295" s="264">
        <v>0</v>
      </c>
      <c r="CL295" s="264">
        <v>0</v>
      </c>
      <c r="CM295" s="264">
        <v>0</v>
      </c>
      <c r="CN295" s="264">
        <v>0</v>
      </c>
      <c r="CO295" s="264">
        <v>0</v>
      </c>
      <c r="CP295" s="264">
        <v>0</v>
      </c>
      <c r="CQ295" s="264">
        <v>0</v>
      </c>
      <c r="CR295" s="264">
        <v>0</v>
      </c>
      <c r="CS295" s="264">
        <v>0</v>
      </c>
      <c r="CT295" s="264">
        <v>0</v>
      </c>
      <c r="CU295" s="264">
        <v>0</v>
      </c>
      <c r="CV295" s="264">
        <v>0</v>
      </c>
      <c r="CW295" s="264">
        <v>0</v>
      </c>
      <c r="CX295" s="264">
        <v>0</v>
      </c>
      <c r="CY295" s="577">
        <v>0</v>
      </c>
      <c r="CZ295" s="264">
        <v>0</v>
      </c>
      <c r="DA295" s="264">
        <v>0</v>
      </c>
      <c r="DB295" s="264">
        <v>0</v>
      </c>
      <c r="DC295" s="428">
        <f t="shared" si="4"/>
        <v>594301.58000000007</v>
      </c>
    </row>
    <row r="296" spans="1:107" x14ac:dyDescent="0.25">
      <c r="A296" s="297">
        <v>4975</v>
      </c>
      <c r="B296" s="347">
        <v>675638</v>
      </c>
      <c r="C296" s="297">
        <v>1025772</v>
      </c>
      <c r="D296" s="14">
        <v>1073934949</v>
      </c>
      <c r="F296" s="14" t="s">
        <v>935</v>
      </c>
      <c r="G296" s="14" t="str">
        <f>INDEX(FY2019_ALL_Targets!F:F,MATCH(B296,FY2019_ALL_Targets!B:B,0))</f>
        <v>Nueces</v>
      </c>
      <c r="H296" s="14" t="s">
        <v>3045</v>
      </c>
      <c r="I296" s="299" t="s">
        <v>629</v>
      </c>
      <c r="J296" s="299" t="s">
        <v>933</v>
      </c>
      <c r="K296" s="299" t="s">
        <v>2490</v>
      </c>
      <c r="L296" s="264">
        <v>0</v>
      </c>
      <c r="M296" s="264">
        <v>0</v>
      </c>
      <c r="N296" s="264">
        <v>0</v>
      </c>
      <c r="O296" s="264">
        <v>0</v>
      </c>
      <c r="P296" s="264">
        <v>0</v>
      </c>
      <c r="Q296" s="264">
        <v>0</v>
      </c>
      <c r="R296" s="264">
        <v>0</v>
      </c>
      <c r="S296" s="264">
        <v>0</v>
      </c>
      <c r="T296" s="264">
        <v>0</v>
      </c>
      <c r="U296" s="264">
        <v>0</v>
      </c>
      <c r="V296" s="264">
        <v>0</v>
      </c>
      <c r="W296" s="264">
        <v>0</v>
      </c>
      <c r="X296" s="264">
        <v>0</v>
      </c>
      <c r="Y296" s="264">
        <v>0</v>
      </c>
      <c r="Z296" s="264">
        <v>0</v>
      </c>
      <c r="AA296" s="577">
        <v>0</v>
      </c>
      <c r="AB296" s="264">
        <v>0</v>
      </c>
      <c r="AC296" s="264">
        <v>0</v>
      </c>
      <c r="AD296" s="264">
        <v>0</v>
      </c>
      <c r="AE296" s="264">
        <v>0</v>
      </c>
      <c r="AF296" s="264">
        <v>0</v>
      </c>
      <c r="AG296" s="264">
        <v>0</v>
      </c>
      <c r="AH296" s="264">
        <v>0</v>
      </c>
      <c r="AI296" s="264">
        <v>0</v>
      </c>
      <c r="AJ296" s="264">
        <v>0</v>
      </c>
      <c r="AK296" s="264">
        <v>0</v>
      </c>
      <c r="AL296" s="264">
        <v>0</v>
      </c>
      <c r="AM296" s="264">
        <v>0</v>
      </c>
      <c r="AN296" s="264">
        <v>0</v>
      </c>
      <c r="AO296" s="264">
        <v>0</v>
      </c>
      <c r="AP296" s="264">
        <v>0</v>
      </c>
      <c r="AQ296" s="264">
        <v>0</v>
      </c>
      <c r="AR296" s="264">
        <v>0</v>
      </c>
      <c r="AS296" s="264">
        <v>0</v>
      </c>
      <c r="AT296" s="577">
        <v>0</v>
      </c>
      <c r="AU296" s="264">
        <v>0</v>
      </c>
      <c r="AV296" s="264">
        <v>0</v>
      </c>
      <c r="AW296" s="264">
        <v>0</v>
      </c>
      <c r="AX296" s="264">
        <v>0</v>
      </c>
      <c r="AY296" s="264">
        <v>0</v>
      </c>
      <c r="AZ296" s="264">
        <v>0</v>
      </c>
      <c r="BA296" s="264">
        <v>0</v>
      </c>
      <c r="BB296" s="264">
        <v>0</v>
      </c>
      <c r="BC296" s="264">
        <v>0</v>
      </c>
      <c r="BD296" s="264">
        <v>0</v>
      </c>
      <c r="BE296" s="264">
        <v>0</v>
      </c>
      <c r="BF296" s="264">
        <v>0</v>
      </c>
      <c r="BG296" s="264">
        <v>0</v>
      </c>
      <c r="BH296" s="264">
        <v>0</v>
      </c>
      <c r="BI296" s="264">
        <v>0</v>
      </c>
      <c r="BJ296" s="264">
        <v>0</v>
      </c>
      <c r="BK296" s="264">
        <v>0</v>
      </c>
      <c r="BL296" s="264">
        <v>0</v>
      </c>
      <c r="BM296" s="577">
        <v>0</v>
      </c>
      <c r="BN296" s="264">
        <v>0</v>
      </c>
      <c r="BO296" s="264">
        <v>0</v>
      </c>
      <c r="BP296" s="264">
        <v>0</v>
      </c>
      <c r="BQ296" s="264">
        <v>34172.799999999996</v>
      </c>
      <c r="BR296" s="264">
        <v>34550.399999999994</v>
      </c>
      <c r="BS296" s="264">
        <v>36891.519999999997</v>
      </c>
      <c r="BT296" s="264">
        <v>38439.68</v>
      </c>
      <c r="BU296" s="264">
        <v>38296.83</v>
      </c>
      <c r="BV296" s="264">
        <v>37737.479999999996</v>
      </c>
      <c r="BW296" s="264">
        <v>36347.61</v>
      </c>
      <c r="BX296" s="264">
        <v>35787.43</v>
      </c>
      <c r="BY296" s="264">
        <v>34070.519999999997</v>
      </c>
      <c r="BZ296" s="264">
        <v>32777.54</v>
      </c>
      <c r="CA296" s="264">
        <v>31703.43</v>
      </c>
      <c r="CB296" s="264">
        <v>34298.11</v>
      </c>
      <c r="CC296" s="264">
        <v>99181.620000000024</v>
      </c>
      <c r="CD296" s="264">
        <v>108911.06999999998</v>
      </c>
      <c r="CE296" s="264">
        <v>105372.68</v>
      </c>
      <c r="CF296" s="577">
        <v>97895.73000000001</v>
      </c>
      <c r="CG296" s="264">
        <v>0</v>
      </c>
      <c r="CH296" s="264">
        <v>0</v>
      </c>
      <c r="CI296" s="264">
        <v>0</v>
      </c>
      <c r="CJ296" s="264">
        <v>36702.720000000001</v>
      </c>
      <c r="CK296" s="264">
        <v>38552.959999999992</v>
      </c>
      <c r="CL296" s="264">
        <v>39610.239999999998</v>
      </c>
      <c r="CM296" s="264">
        <v>40252.159999999996</v>
      </c>
      <c r="CN296" s="264">
        <v>39415.53</v>
      </c>
      <c r="CO296" s="264">
        <v>40235.909999999996</v>
      </c>
      <c r="CP296" s="264">
        <v>36167.700000000004</v>
      </c>
      <c r="CQ296" s="264">
        <v>37739.19</v>
      </c>
      <c r="CR296" s="264">
        <v>34738.519999999997</v>
      </c>
      <c r="CS296" s="264">
        <v>35168.25</v>
      </c>
      <c r="CT296" s="264">
        <v>34897.040000000001</v>
      </c>
      <c r="CU296" s="264">
        <v>37214.53</v>
      </c>
      <c r="CV296" s="264">
        <v>107869.32000000002</v>
      </c>
      <c r="CW296" s="264">
        <v>114052.13999999998</v>
      </c>
      <c r="CX296" s="264">
        <v>107812.24000000002</v>
      </c>
      <c r="CY296" s="577">
        <v>106330.48000000001</v>
      </c>
      <c r="CZ296" s="264">
        <v>0</v>
      </c>
      <c r="DA296" s="264">
        <v>0</v>
      </c>
      <c r="DB296" s="264">
        <v>0</v>
      </c>
      <c r="DC296" s="428">
        <f t="shared" si="4"/>
        <v>1723193.38</v>
      </c>
    </row>
    <row r="297" spans="1:107" x14ac:dyDescent="0.25">
      <c r="A297" s="313">
        <v>4481</v>
      </c>
      <c r="B297" s="347">
        <v>675641</v>
      </c>
      <c r="C297" s="313">
        <v>1026614</v>
      </c>
      <c r="D297" s="14">
        <v>1316290588</v>
      </c>
      <c r="F297" s="14" t="s">
        <v>920</v>
      </c>
      <c r="G297" s="14" t="str">
        <f>INDEX(FY2019_ALL_Targets!F:F,MATCH(B297,FY2019_ALL_Targets!B:B,0))</f>
        <v>Bexar</v>
      </c>
      <c r="H297" s="14" t="s">
        <v>3047</v>
      </c>
      <c r="I297" s="314" t="s">
        <v>508</v>
      </c>
      <c r="J297" s="314" t="s">
        <v>2301</v>
      </c>
      <c r="K297" s="314" t="s">
        <v>509</v>
      </c>
      <c r="L297" s="264">
        <v>9101.07</v>
      </c>
      <c r="M297" s="264">
        <v>9340.3200000000015</v>
      </c>
      <c r="N297" s="264">
        <v>9761.4000000000015</v>
      </c>
      <c r="O297" s="264">
        <v>9837.9599999999991</v>
      </c>
      <c r="P297" s="264">
        <v>9676.7999999999993</v>
      </c>
      <c r="Q297" s="264">
        <v>9591.7499999999982</v>
      </c>
      <c r="R297" s="264">
        <v>8765.1</v>
      </c>
      <c r="S297" s="264">
        <v>9163.6200000000008</v>
      </c>
      <c r="T297" s="264">
        <v>9585.2999999999993</v>
      </c>
      <c r="U297" s="264">
        <v>8853.0600000000013</v>
      </c>
      <c r="V297" s="264">
        <v>8974.23</v>
      </c>
      <c r="W297" s="264">
        <v>9586.7099999999991</v>
      </c>
      <c r="X297" s="264">
        <v>26523.000000000004</v>
      </c>
      <c r="Y297" s="264">
        <v>27769.719999999994</v>
      </c>
      <c r="Z297" s="264">
        <v>27158.75</v>
      </c>
      <c r="AA297" s="577">
        <v>27031.96</v>
      </c>
      <c r="AB297" s="264">
        <v>0</v>
      </c>
      <c r="AC297" s="264">
        <v>0</v>
      </c>
      <c r="AD297" s="264">
        <v>0</v>
      </c>
      <c r="AE297" s="264">
        <v>0</v>
      </c>
      <c r="AF297" s="264">
        <v>0</v>
      </c>
      <c r="AG297" s="264">
        <v>0</v>
      </c>
      <c r="AH297" s="264">
        <v>0</v>
      </c>
      <c r="AI297" s="264">
        <v>0</v>
      </c>
      <c r="AJ297" s="264">
        <v>0</v>
      </c>
      <c r="AK297" s="264">
        <v>0</v>
      </c>
      <c r="AL297" s="264">
        <v>0</v>
      </c>
      <c r="AM297" s="264">
        <v>0</v>
      </c>
      <c r="AN297" s="264">
        <v>0</v>
      </c>
      <c r="AO297" s="264">
        <v>0</v>
      </c>
      <c r="AP297" s="264">
        <v>0</v>
      </c>
      <c r="AQ297" s="264">
        <v>0</v>
      </c>
      <c r="AR297" s="264">
        <v>0</v>
      </c>
      <c r="AS297" s="264">
        <v>0</v>
      </c>
      <c r="AT297" s="577">
        <v>0</v>
      </c>
      <c r="AU297" s="264">
        <v>0</v>
      </c>
      <c r="AV297" s="264">
        <v>0</v>
      </c>
      <c r="AW297" s="264">
        <v>0</v>
      </c>
      <c r="AX297" s="264">
        <v>11895.51</v>
      </c>
      <c r="AY297" s="264">
        <v>12287.880000000001</v>
      </c>
      <c r="AZ297" s="264">
        <v>12039.06</v>
      </c>
      <c r="BA297" s="264">
        <v>12527.130000000001</v>
      </c>
      <c r="BB297" s="264">
        <v>12143.249999999998</v>
      </c>
      <c r="BC297" s="264">
        <v>12596.849999999999</v>
      </c>
      <c r="BD297" s="264">
        <v>12018.6</v>
      </c>
      <c r="BE297" s="264">
        <v>12366.269999999999</v>
      </c>
      <c r="BF297" s="264">
        <v>12056.099999999999</v>
      </c>
      <c r="BG297" s="264">
        <v>11625.21</v>
      </c>
      <c r="BH297" s="264">
        <v>11393.609999999999</v>
      </c>
      <c r="BI297" s="264">
        <v>12245.91</v>
      </c>
      <c r="BJ297" s="264">
        <v>34064.999999999993</v>
      </c>
      <c r="BK297" s="264">
        <v>35557.819999999992</v>
      </c>
      <c r="BL297" s="264">
        <v>35976.429999999993</v>
      </c>
      <c r="BM297" s="577">
        <v>34771.370000000003</v>
      </c>
      <c r="BN297" s="264">
        <v>0</v>
      </c>
      <c r="BO297" s="264">
        <v>0</v>
      </c>
      <c r="BP297" s="264">
        <v>0</v>
      </c>
      <c r="BQ297" s="264">
        <v>19972.59</v>
      </c>
      <c r="BR297" s="264">
        <v>20077.86</v>
      </c>
      <c r="BS297" s="264">
        <v>21676.05</v>
      </c>
      <c r="BT297" s="264">
        <v>21207.120000000003</v>
      </c>
      <c r="BU297" s="264">
        <v>21035.699999999997</v>
      </c>
      <c r="BV297" s="264">
        <v>20903.399999999998</v>
      </c>
      <c r="BW297" s="264">
        <v>20793.450000000004</v>
      </c>
      <c r="BX297" s="264">
        <v>20843.13</v>
      </c>
      <c r="BY297" s="264">
        <v>21545.729999999996</v>
      </c>
      <c r="BZ297" s="264">
        <v>19841.849999999999</v>
      </c>
      <c r="CA297" s="264">
        <v>19846.949999999997</v>
      </c>
      <c r="CB297" s="264">
        <v>20039.309999999998</v>
      </c>
      <c r="CC297" s="264">
        <v>58050</v>
      </c>
      <c r="CD297" s="264">
        <v>60253.42</v>
      </c>
      <c r="CE297" s="264">
        <v>62355.519999999997</v>
      </c>
      <c r="CF297" s="577">
        <v>58896.739999999991</v>
      </c>
      <c r="CG297" s="264">
        <v>0</v>
      </c>
      <c r="CH297" s="264">
        <v>0</v>
      </c>
      <c r="CI297" s="264">
        <v>0</v>
      </c>
      <c r="CJ297" s="264">
        <v>0</v>
      </c>
      <c r="CK297" s="264">
        <v>0</v>
      </c>
      <c r="CL297" s="264">
        <v>0</v>
      </c>
      <c r="CM297" s="264">
        <v>0</v>
      </c>
      <c r="CN297" s="264">
        <v>0</v>
      </c>
      <c r="CO297" s="264">
        <v>0</v>
      </c>
      <c r="CP297" s="264">
        <v>0</v>
      </c>
      <c r="CQ297" s="264">
        <v>0</v>
      </c>
      <c r="CR297" s="264">
        <v>0</v>
      </c>
      <c r="CS297" s="264">
        <v>0</v>
      </c>
      <c r="CT297" s="264">
        <v>0</v>
      </c>
      <c r="CU297" s="264">
        <v>0</v>
      </c>
      <c r="CV297" s="264">
        <v>0</v>
      </c>
      <c r="CW297" s="264">
        <v>0</v>
      </c>
      <c r="CX297" s="264">
        <v>0</v>
      </c>
      <c r="CY297" s="577">
        <v>0</v>
      </c>
      <c r="CZ297" s="264">
        <v>0</v>
      </c>
      <c r="DA297" s="264">
        <v>0</v>
      </c>
      <c r="DB297" s="264">
        <v>0</v>
      </c>
      <c r="DC297" s="428">
        <f t="shared" si="4"/>
        <v>993625.57</v>
      </c>
    </row>
    <row r="298" spans="1:107" x14ac:dyDescent="0.25">
      <c r="A298" s="297">
        <v>5378</v>
      </c>
      <c r="B298" s="347">
        <v>675645</v>
      </c>
      <c r="C298" s="297">
        <v>1028631</v>
      </c>
      <c r="D298" s="14">
        <v>1134517311</v>
      </c>
      <c r="F298" s="14" t="s">
        <v>913</v>
      </c>
      <c r="G298" s="14" t="str">
        <f>INDEX(FY2019_ALL_Targets!F:F,MATCH(B298,FY2019_ALL_Targets!B:B,0))</f>
        <v>MRSA West</v>
      </c>
      <c r="H298" s="14" t="s">
        <v>3069</v>
      </c>
      <c r="I298" s="299" t="s">
        <v>280</v>
      </c>
      <c r="J298" s="299" t="s">
        <v>965</v>
      </c>
      <c r="K298" s="299" t="s">
        <v>281</v>
      </c>
      <c r="L298" s="264">
        <v>6704.4</v>
      </c>
      <c r="M298" s="264">
        <v>6538.6399999999994</v>
      </c>
      <c r="N298" s="264">
        <v>7148.4</v>
      </c>
      <c r="O298" s="264">
        <v>6858.32</v>
      </c>
      <c r="P298" s="264">
        <v>6993.91</v>
      </c>
      <c r="Q298" s="264">
        <v>6876.71</v>
      </c>
      <c r="R298" s="264">
        <v>6671.0199999999995</v>
      </c>
      <c r="S298" s="264">
        <v>6942.3200000000006</v>
      </c>
      <c r="T298" s="264">
        <v>6699.15</v>
      </c>
      <c r="U298" s="264">
        <v>6726.27</v>
      </c>
      <c r="V298" s="264">
        <v>6575.8099999999995</v>
      </c>
      <c r="W298" s="264">
        <v>6773.03</v>
      </c>
      <c r="X298" s="264">
        <v>19289.199999999997</v>
      </c>
      <c r="Y298" s="264">
        <v>19942.690000000002</v>
      </c>
      <c r="Z298" s="264">
        <v>19992.5</v>
      </c>
      <c r="AA298" s="577">
        <v>15654.18</v>
      </c>
      <c r="AB298" s="264">
        <v>0</v>
      </c>
      <c r="AC298" s="264">
        <v>0</v>
      </c>
      <c r="AD298" s="264">
        <v>0</v>
      </c>
      <c r="AE298" s="264">
        <v>0</v>
      </c>
      <c r="AF298" s="264">
        <v>0</v>
      </c>
      <c r="AG298" s="264">
        <v>0</v>
      </c>
      <c r="AH298" s="264">
        <v>0</v>
      </c>
      <c r="AI298" s="264">
        <v>0</v>
      </c>
      <c r="AJ298" s="264">
        <v>0</v>
      </c>
      <c r="AK298" s="264">
        <v>0</v>
      </c>
      <c r="AL298" s="264">
        <v>0</v>
      </c>
      <c r="AM298" s="264">
        <v>0</v>
      </c>
      <c r="AN298" s="264">
        <v>0</v>
      </c>
      <c r="AO298" s="264">
        <v>0</v>
      </c>
      <c r="AP298" s="264">
        <v>0</v>
      </c>
      <c r="AQ298" s="264">
        <v>0</v>
      </c>
      <c r="AR298" s="264">
        <v>0</v>
      </c>
      <c r="AS298" s="264">
        <v>0</v>
      </c>
      <c r="AT298" s="577">
        <v>0</v>
      </c>
      <c r="AU298" s="264">
        <v>0</v>
      </c>
      <c r="AV298" s="264">
        <v>0</v>
      </c>
      <c r="AW298" s="264">
        <v>0</v>
      </c>
      <c r="AX298" s="264">
        <v>0</v>
      </c>
      <c r="AY298" s="264">
        <v>0</v>
      </c>
      <c r="AZ298" s="264">
        <v>0</v>
      </c>
      <c r="BA298" s="264">
        <v>0</v>
      </c>
      <c r="BB298" s="264">
        <v>0</v>
      </c>
      <c r="BC298" s="264">
        <v>0</v>
      </c>
      <c r="BD298" s="264">
        <v>0</v>
      </c>
      <c r="BE298" s="264">
        <v>0</v>
      </c>
      <c r="BF298" s="264">
        <v>0</v>
      </c>
      <c r="BG298" s="264">
        <v>0</v>
      </c>
      <c r="BH298" s="264">
        <v>0</v>
      </c>
      <c r="BI298" s="264">
        <v>0</v>
      </c>
      <c r="BJ298" s="264">
        <v>0</v>
      </c>
      <c r="BK298" s="264">
        <v>0</v>
      </c>
      <c r="BL298" s="264">
        <v>0</v>
      </c>
      <c r="BM298" s="577">
        <v>0</v>
      </c>
      <c r="BN298" s="264">
        <v>0</v>
      </c>
      <c r="BO298" s="264">
        <v>0</v>
      </c>
      <c r="BP298" s="264">
        <v>0</v>
      </c>
      <c r="BQ298" s="264">
        <v>7438.48</v>
      </c>
      <c r="BR298" s="264">
        <v>7500.64</v>
      </c>
      <c r="BS298" s="264">
        <v>7820.32</v>
      </c>
      <c r="BT298" s="264">
        <v>7787.7599999999993</v>
      </c>
      <c r="BU298" s="264">
        <v>7738.13</v>
      </c>
      <c r="BV298" s="264">
        <v>7717.62</v>
      </c>
      <c r="BW298" s="264">
        <v>7596.1999999999989</v>
      </c>
      <c r="BX298" s="264">
        <v>7594.11</v>
      </c>
      <c r="BY298" s="264">
        <v>7736.39</v>
      </c>
      <c r="BZ298" s="264">
        <v>7479.6500000000005</v>
      </c>
      <c r="CA298" s="264">
        <v>7462.08</v>
      </c>
      <c r="CB298" s="264">
        <v>7687.1100000000006</v>
      </c>
      <c r="CC298" s="264">
        <v>21529.199999999997</v>
      </c>
      <c r="CD298" s="264">
        <v>22361.300000000003</v>
      </c>
      <c r="CE298" s="264">
        <v>22569.770000000004</v>
      </c>
      <c r="CF298" s="577">
        <v>17558.38</v>
      </c>
      <c r="CG298" s="264">
        <v>0</v>
      </c>
      <c r="CH298" s="264">
        <v>0</v>
      </c>
      <c r="CI298" s="264">
        <v>0</v>
      </c>
      <c r="CJ298" s="264">
        <v>0</v>
      </c>
      <c r="CK298" s="264">
        <v>0</v>
      </c>
      <c r="CL298" s="264">
        <v>0</v>
      </c>
      <c r="CM298" s="264">
        <v>0</v>
      </c>
      <c r="CN298" s="264">
        <v>0</v>
      </c>
      <c r="CO298" s="264">
        <v>0</v>
      </c>
      <c r="CP298" s="264">
        <v>0</v>
      </c>
      <c r="CQ298" s="264">
        <v>0</v>
      </c>
      <c r="CR298" s="264">
        <v>0</v>
      </c>
      <c r="CS298" s="264">
        <v>0</v>
      </c>
      <c r="CT298" s="264">
        <v>0</v>
      </c>
      <c r="CU298" s="264">
        <v>0</v>
      </c>
      <c r="CV298" s="264">
        <v>0</v>
      </c>
      <c r="CW298" s="264">
        <v>0</v>
      </c>
      <c r="CX298" s="264">
        <v>0</v>
      </c>
      <c r="CY298" s="577">
        <v>0</v>
      </c>
      <c r="CZ298" s="264">
        <v>0</v>
      </c>
      <c r="DA298" s="264">
        <v>0</v>
      </c>
      <c r="DB298" s="264">
        <v>0</v>
      </c>
      <c r="DC298" s="428">
        <f t="shared" si="4"/>
        <v>331963.69000000006</v>
      </c>
    </row>
    <row r="299" spans="1:107" x14ac:dyDescent="0.25">
      <c r="A299" s="297">
        <v>5133</v>
      </c>
      <c r="B299" s="347">
        <v>675646</v>
      </c>
      <c r="C299" s="297">
        <v>1026133</v>
      </c>
      <c r="D299" s="14">
        <v>1356758304</v>
      </c>
      <c r="F299" s="14" t="s">
        <v>913</v>
      </c>
      <c r="G299" s="14" t="str">
        <f>INDEX(FY2019_ALL_Targets!F:F,MATCH(B299,FY2019_ALL_Targets!B:B,0))</f>
        <v>MRSA West</v>
      </c>
      <c r="H299" s="14" t="s">
        <v>3057</v>
      </c>
      <c r="I299" s="299" t="s">
        <v>679</v>
      </c>
      <c r="J299" s="299" t="s">
        <v>1016</v>
      </c>
      <c r="K299" s="299" t="s">
        <v>2472</v>
      </c>
      <c r="L299" s="264">
        <v>8652.2999999999993</v>
      </c>
      <c r="M299" s="264">
        <v>8438.3799999999992</v>
      </c>
      <c r="N299" s="264">
        <v>9225.2999999999993</v>
      </c>
      <c r="O299" s="264">
        <v>8850.94</v>
      </c>
      <c r="P299" s="264">
        <v>8998.99</v>
      </c>
      <c r="Q299" s="264">
        <v>8848.19</v>
      </c>
      <c r="R299" s="264">
        <v>8605.5299999999988</v>
      </c>
      <c r="S299" s="264">
        <v>8961.25</v>
      </c>
      <c r="T299" s="264">
        <v>8649.2900000000009</v>
      </c>
      <c r="U299" s="264">
        <v>8684.6</v>
      </c>
      <c r="V299" s="264">
        <v>8490.7200000000012</v>
      </c>
      <c r="W299" s="264">
        <v>8745.2800000000007</v>
      </c>
      <c r="X299" s="264">
        <v>19220.309999999998</v>
      </c>
      <c r="Y299" s="264">
        <v>19688.060000000005</v>
      </c>
      <c r="Z299" s="264">
        <v>20122.84</v>
      </c>
      <c r="AA299" s="577">
        <v>25133.93</v>
      </c>
      <c r="AB299" s="264">
        <v>0</v>
      </c>
      <c r="AC299" s="264">
        <v>0</v>
      </c>
      <c r="AD299" s="264">
        <v>0</v>
      </c>
      <c r="AE299" s="264">
        <v>0</v>
      </c>
      <c r="AF299" s="264">
        <v>0</v>
      </c>
      <c r="AG299" s="264">
        <v>0</v>
      </c>
      <c r="AH299" s="264">
        <v>0</v>
      </c>
      <c r="AI299" s="264">
        <v>0</v>
      </c>
      <c r="AJ299" s="264">
        <v>0</v>
      </c>
      <c r="AK299" s="264">
        <v>0</v>
      </c>
      <c r="AL299" s="264">
        <v>0</v>
      </c>
      <c r="AM299" s="264">
        <v>0</v>
      </c>
      <c r="AN299" s="264">
        <v>0</v>
      </c>
      <c r="AO299" s="264">
        <v>0</v>
      </c>
      <c r="AP299" s="264">
        <v>0</v>
      </c>
      <c r="AQ299" s="264">
        <v>0</v>
      </c>
      <c r="AR299" s="264">
        <v>0</v>
      </c>
      <c r="AS299" s="264">
        <v>0</v>
      </c>
      <c r="AT299" s="577">
        <v>0</v>
      </c>
      <c r="AU299" s="264">
        <v>0</v>
      </c>
      <c r="AV299" s="264">
        <v>0</v>
      </c>
      <c r="AW299" s="264">
        <v>0</v>
      </c>
      <c r="AX299" s="264">
        <v>0</v>
      </c>
      <c r="AY299" s="264">
        <v>0</v>
      </c>
      <c r="AZ299" s="264">
        <v>0</v>
      </c>
      <c r="BA299" s="264">
        <v>0</v>
      </c>
      <c r="BB299" s="264">
        <v>0</v>
      </c>
      <c r="BC299" s="264">
        <v>0</v>
      </c>
      <c r="BD299" s="264">
        <v>0</v>
      </c>
      <c r="BE299" s="264">
        <v>0</v>
      </c>
      <c r="BF299" s="264">
        <v>0</v>
      </c>
      <c r="BG299" s="264">
        <v>0</v>
      </c>
      <c r="BH299" s="264">
        <v>0</v>
      </c>
      <c r="BI299" s="264">
        <v>0</v>
      </c>
      <c r="BJ299" s="264">
        <v>0</v>
      </c>
      <c r="BK299" s="264">
        <v>0</v>
      </c>
      <c r="BL299" s="264">
        <v>0</v>
      </c>
      <c r="BM299" s="577">
        <v>0</v>
      </c>
      <c r="BN299" s="264">
        <v>0</v>
      </c>
      <c r="BO299" s="264">
        <v>0</v>
      </c>
      <c r="BP299" s="264">
        <v>0</v>
      </c>
      <c r="BQ299" s="264">
        <v>9599.66</v>
      </c>
      <c r="BR299" s="264">
        <v>9679.8799999999992</v>
      </c>
      <c r="BS299" s="264">
        <v>10092.439999999999</v>
      </c>
      <c r="BT299" s="264">
        <v>10050.42</v>
      </c>
      <c r="BU299" s="264">
        <v>9956.57</v>
      </c>
      <c r="BV299" s="264">
        <v>9930.18</v>
      </c>
      <c r="BW299" s="264">
        <v>9799</v>
      </c>
      <c r="BX299" s="264">
        <v>9803.5</v>
      </c>
      <c r="BY299" s="264">
        <v>9988.6</v>
      </c>
      <c r="BZ299" s="264">
        <v>9658.19</v>
      </c>
      <c r="CA299" s="264">
        <v>9635.11</v>
      </c>
      <c r="CB299" s="264">
        <v>9925.7000000000007</v>
      </c>
      <c r="CC299" s="264">
        <v>21452.31</v>
      </c>
      <c r="CD299" s="264">
        <v>22075.840000000004</v>
      </c>
      <c r="CE299" s="264">
        <v>22719.32</v>
      </c>
      <c r="CF299" s="577">
        <v>28449.7</v>
      </c>
      <c r="CG299" s="264">
        <v>0</v>
      </c>
      <c r="CH299" s="264">
        <v>0</v>
      </c>
      <c r="CI299" s="264">
        <v>0</v>
      </c>
      <c r="CJ299" s="264">
        <v>0</v>
      </c>
      <c r="CK299" s="264">
        <v>0</v>
      </c>
      <c r="CL299" s="264">
        <v>0</v>
      </c>
      <c r="CM299" s="264">
        <v>0</v>
      </c>
      <c r="CN299" s="264">
        <v>0</v>
      </c>
      <c r="CO299" s="264">
        <v>0</v>
      </c>
      <c r="CP299" s="264">
        <v>0</v>
      </c>
      <c r="CQ299" s="264">
        <v>0</v>
      </c>
      <c r="CR299" s="264">
        <v>0</v>
      </c>
      <c r="CS299" s="264">
        <v>0</v>
      </c>
      <c r="CT299" s="264">
        <v>0</v>
      </c>
      <c r="CU299" s="264">
        <v>0</v>
      </c>
      <c r="CV299" s="264">
        <v>0</v>
      </c>
      <c r="CW299" s="264">
        <v>0</v>
      </c>
      <c r="CX299" s="264">
        <v>0</v>
      </c>
      <c r="CY299" s="577">
        <v>0</v>
      </c>
      <c r="CZ299" s="264">
        <v>0</v>
      </c>
      <c r="DA299" s="264">
        <v>0</v>
      </c>
      <c r="DB299" s="264">
        <v>0</v>
      </c>
      <c r="DC299" s="428">
        <f t="shared" si="4"/>
        <v>402132.33000000007</v>
      </c>
    </row>
    <row r="300" spans="1:107" x14ac:dyDescent="0.25">
      <c r="A300" s="297">
        <v>4914</v>
      </c>
      <c r="B300" s="347">
        <v>675651</v>
      </c>
      <c r="C300" s="297">
        <v>1028628</v>
      </c>
      <c r="D300" s="14">
        <v>1528308640</v>
      </c>
      <c r="F300" s="14" t="s">
        <v>940</v>
      </c>
      <c r="G300" s="14" t="str">
        <f>INDEX(FY2019_ALL_Targets!F:F,MATCH(B300,FY2019_ALL_Targets!B:B,0))</f>
        <v>Travis</v>
      </c>
      <c r="H300" s="14" t="s">
        <v>3091</v>
      </c>
      <c r="I300" s="299" t="s">
        <v>622</v>
      </c>
      <c r="J300" s="299" t="s">
        <v>2301</v>
      </c>
      <c r="K300" s="299" t="s">
        <v>623</v>
      </c>
      <c r="L300" s="264">
        <v>13486.5</v>
      </c>
      <c r="M300" s="264">
        <v>13656.33</v>
      </c>
      <c r="N300" s="264">
        <v>13866.12</v>
      </c>
      <c r="O300" s="264">
        <v>13506.48</v>
      </c>
      <c r="P300" s="264">
        <v>13054.64</v>
      </c>
      <c r="Q300" s="264">
        <v>13567.36</v>
      </c>
      <c r="R300" s="264">
        <v>13313.650000000001</v>
      </c>
      <c r="S300" s="264">
        <v>14301.039999999999</v>
      </c>
      <c r="T300" s="264">
        <v>14200.630000000001</v>
      </c>
      <c r="U300" s="264">
        <v>13311.289999999999</v>
      </c>
      <c r="V300" s="264">
        <v>13253.84</v>
      </c>
      <c r="W300" s="264">
        <v>14181.41</v>
      </c>
      <c r="X300" s="264">
        <v>38545.949999999997</v>
      </c>
      <c r="Y300" s="264">
        <v>29820.569999999996</v>
      </c>
      <c r="Z300" s="264">
        <v>32326.600000000002</v>
      </c>
      <c r="AA300" s="577">
        <v>39848.969999999994</v>
      </c>
      <c r="AB300" s="264">
        <v>0</v>
      </c>
      <c r="AC300" s="264">
        <v>0</v>
      </c>
      <c r="AD300" s="264">
        <v>0</v>
      </c>
      <c r="AE300" s="264">
        <v>0</v>
      </c>
      <c r="AF300" s="264">
        <v>0</v>
      </c>
      <c r="AG300" s="264">
        <v>0</v>
      </c>
      <c r="AH300" s="264">
        <v>0</v>
      </c>
      <c r="AI300" s="264">
        <v>0</v>
      </c>
      <c r="AJ300" s="264">
        <v>0</v>
      </c>
      <c r="AK300" s="264">
        <v>0</v>
      </c>
      <c r="AL300" s="264">
        <v>0</v>
      </c>
      <c r="AM300" s="264">
        <v>0</v>
      </c>
      <c r="AN300" s="264">
        <v>0</v>
      </c>
      <c r="AO300" s="264">
        <v>0</v>
      </c>
      <c r="AP300" s="264">
        <v>0</v>
      </c>
      <c r="AQ300" s="264">
        <v>0</v>
      </c>
      <c r="AR300" s="264">
        <v>0</v>
      </c>
      <c r="AS300" s="264">
        <v>0</v>
      </c>
      <c r="AT300" s="577">
        <v>0</v>
      </c>
      <c r="AU300" s="264">
        <v>0</v>
      </c>
      <c r="AV300" s="264">
        <v>0</v>
      </c>
      <c r="AW300" s="264">
        <v>0</v>
      </c>
      <c r="AX300" s="264">
        <v>0</v>
      </c>
      <c r="AY300" s="264">
        <v>0</v>
      </c>
      <c r="AZ300" s="264">
        <v>0</v>
      </c>
      <c r="BA300" s="264">
        <v>0</v>
      </c>
      <c r="BB300" s="264">
        <v>0</v>
      </c>
      <c r="BC300" s="264">
        <v>0</v>
      </c>
      <c r="BD300" s="264">
        <v>0</v>
      </c>
      <c r="BE300" s="264">
        <v>0</v>
      </c>
      <c r="BF300" s="264">
        <v>0</v>
      </c>
      <c r="BG300" s="264">
        <v>0</v>
      </c>
      <c r="BH300" s="264">
        <v>0</v>
      </c>
      <c r="BI300" s="264">
        <v>0</v>
      </c>
      <c r="BJ300" s="264">
        <v>0</v>
      </c>
      <c r="BK300" s="264">
        <v>0</v>
      </c>
      <c r="BL300" s="264">
        <v>0</v>
      </c>
      <c r="BM300" s="577">
        <v>0</v>
      </c>
      <c r="BN300" s="264">
        <v>0</v>
      </c>
      <c r="BO300" s="264">
        <v>0</v>
      </c>
      <c r="BP300" s="264">
        <v>0</v>
      </c>
      <c r="BQ300" s="264">
        <v>0</v>
      </c>
      <c r="BR300" s="264">
        <v>0</v>
      </c>
      <c r="BS300" s="264">
        <v>0</v>
      </c>
      <c r="BT300" s="264">
        <v>0</v>
      </c>
      <c r="BU300" s="264">
        <v>0</v>
      </c>
      <c r="BV300" s="264">
        <v>0</v>
      </c>
      <c r="BW300" s="264">
        <v>0</v>
      </c>
      <c r="BX300" s="264">
        <v>0</v>
      </c>
      <c r="BY300" s="264">
        <v>0</v>
      </c>
      <c r="BZ300" s="264">
        <v>0</v>
      </c>
      <c r="CA300" s="264">
        <v>0</v>
      </c>
      <c r="CB300" s="264">
        <v>0</v>
      </c>
      <c r="CC300" s="264">
        <v>0</v>
      </c>
      <c r="CD300" s="264">
        <v>0</v>
      </c>
      <c r="CE300" s="264">
        <v>0</v>
      </c>
      <c r="CF300" s="577">
        <v>0</v>
      </c>
      <c r="CG300" s="264">
        <v>0</v>
      </c>
      <c r="CH300" s="264">
        <v>0</v>
      </c>
      <c r="CI300" s="264">
        <v>0</v>
      </c>
      <c r="CJ300" s="264">
        <v>18101.88</v>
      </c>
      <c r="CK300" s="264">
        <v>18091.89</v>
      </c>
      <c r="CL300" s="264">
        <v>19230.75</v>
      </c>
      <c r="CM300" s="264">
        <v>18541.439999999999</v>
      </c>
      <c r="CN300" s="264">
        <v>18842.46</v>
      </c>
      <c r="CO300" s="264">
        <v>18329.739999999998</v>
      </c>
      <c r="CP300" s="264">
        <v>18974.32</v>
      </c>
      <c r="CQ300" s="264">
        <v>20125.21</v>
      </c>
      <c r="CR300" s="264">
        <v>18553.689999999999</v>
      </c>
      <c r="CS300" s="264">
        <v>19152.59</v>
      </c>
      <c r="CT300" s="264">
        <v>18790.829999999998</v>
      </c>
      <c r="CU300" s="264">
        <v>18876.419999999998</v>
      </c>
      <c r="CV300" s="264">
        <v>52095.72</v>
      </c>
      <c r="CW300" s="264">
        <v>41503.01999999999</v>
      </c>
      <c r="CX300" s="264">
        <v>44584.729999999996</v>
      </c>
      <c r="CY300" s="577">
        <v>55467.55</v>
      </c>
      <c r="CZ300" s="264">
        <v>0</v>
      </c>
      <c r="DA300" s="264">
        <v>0</v>
      </c>
      <c r="DB300" s="264">
        <v>0</v>
      </c>
      <c r="DC300" s="428">
        <f t="shared" si="4"/>
        <v>723503.62000000011</v>
      </c>
    </row>
    <row r="301" spans="1:107" x14ac:dyDescent="0.25">
      <c r="A301" s="297">
        <v>4628</v>
      </c>
      <c r="B301" s="347">
        <v>675663</v>
      </c>
      <c r="C301" s="297">
        <v>1026586</v>
      </c>
      <c r="D301" s="14">
        <v>1730577503</v>
      </c>
      <c r="F301" s="14" t="s">
        <v>930</v>
      </c>
      <c r="G301" s="14" t="str">
        <f>INDEX(FY2019_ALL_Targets!F:F,MATCH(B301,FY2019_ALL_Targets!B:B,0))</f>
        <v>Harris</v>
      </c>
      <c r="H301" s="14" t="s">
        <v>3010</v>
      </c>
      <c r="I301" s="299" t="s">
        <v>550</v>
      </c>
      <c r="J301" s="299" t="s">
        <v>983</v>
      </c>
      <c r="K301" s="299" t="s">
        <v>551</v>
      </c>
      <c r="L301" s="264">
        <v>8120.58</v>
      </c>
      <c r="M301" s="264">
        <v>8361.1099999999988</v>
      </c>
      <c r="N301" s="264">
        <v>9143.73</v>
      </c>
      <c r="O301" s="264">
        <v>9219.119999999999</v>
      </c>
      <c r="P301" s="264">
        <v>8686.8499999999985</v>
      </c>
      <c r="Q301" s="264">
        <v>8992.15</v>
      </c>
      <c r="R301" s="264">
        <v>8795.08</v>
      </c>
      <c r="S301" s="264">
        <v>9280.1099999999988</v>
      </c>
      <c r="T301" s="264">
        <v>8757.8799999999992</v>
      </c>
      <c r="U301" s="264">
        <v>8699.35</v>
      </c>
      <c r="V301" s="264">
        <v>8462.8499999999985</v>
      </c>
      <c r="W301" s="264">
        <v>8771.85</v>
      </c>
      <c r="X301" s="264">
        <v>18772.939999999999</v>
      </c>
      <c r="Y301" s="264">
        <v>25511.000000000004</v>
      </c>
      <c r="Z301" s="264">
        <v>20916.29</v>
      </c>
      <c r="AA301" s="577">
        <v>19908.880000000005</v>
      </c>
      <c r="AB301" s="264">
        <v>0</v>
      </c>
      <c r="AC301" s="264">
        <v>0</v>
      </c>
      <c r="AD301" s="264">
        <v>0</v>
      </c>
      <c r="AE301" s="264">
        <v>0</v>
      </c>
      <c r="AF301" s="264">
        <v>0</v>
      </c>
      <c r="AG301" s="264">
        <v>0</v>
      </c>
      <c r="AH301" s="264">
        <v>0</v>
      </c>
      <c r="AI301" s="264">
        <v>0</v>
      </c>
      <c r="AJ301" s="264">
        <v>0</v>
      </c>
      <c r="AK301" s="264">
        <v>0</v>
      </c>
      <c r="AL301" s="264">
        <v>0</v>
      </c>
      <c r="AM301" s="264">
        <v>0</v>
      </c>
      <c r="AN301" s="264">
        <v>0</v>
      </c>
      <c r="AO301" s="264">
        <v>0</v>
      </c>
      <c r="AP301" s="264">
        <v>0</v>
      </c>
      <c r="AQ301" s="264">
        <v>0</v>
      </c>
      <c r="AR301" s="264">
        <v>0</v>
      </c>
      <c r="AS301" s="264">
        <v>0</v>
      </c>
      <c r="AT301" s="577">
        <v>0</v>
      </c>
      <c r="AU301" s="264">
        <v>0</v>
      </c>
      <c r="AV301" s="264">
        <v>0</v>
      </c>
      <c r="AW301" s="264">
        <v>0</v>
      </c>
      <c r="AX301" s="264">
        <v>4957.79</v>
      </c>
      <c r="AY301" s="264">
        <v>5004.46</v>
      </c>
      <c r="AZ301" s="264">
        <v>5237.8099999999995</v>
      </c>
      <c r="BA301" s="264">
        <v>5223.45</v>
      </c>
      <c r="BB301" s="264">
        <v>5108.45</v>
      </c>
      <c r="BC301" s="264">
        <v>5197.2</v>
      </c>
      <c r="BD301" s="264">
        <v>5071.8</v>
      </c>
      <c r="BE301" s="264">
        <v>4969.16</v>
      </c>
      <c r="BF301" s="264">
        <v>5021.33</v>
      </c>
      <c r="BG301" s="264">
        <v>4766.92</v>
      </c>
      <c r="BH301" s="264">
        <v>4738.619999999999</v>
      </c>
      <c r="BI301" s="264">
        <v>4857.7899999999991</v>
      </c>
      <c r="BJ301" s="264">
        <v>11135.42</v>
      </c>
      <c r="BK301" s="264">
        <v>14746.019999999999</v>
      </c>
      <c r="BL301" s="264">
        <v>11708.87</v>
      </c>
      <c r="BM301" s="577">
        <v>11014.570000000002</v>
      </c>
      <c r="BN301" s="264">
        <v>0</v>
      </c>
      <c r="BO301" s="264">
        <v>0</v>
      </c>
      <c r="BP301" s="264">
        <v>0</v>
      </c>
      <c r="BQ301" s="264">
        <v>0</v>
      </c>
      <c r="BR301" s="264">
        <v>0</v>
      </c>
      <c r="BS301" s="264">
        <v>0</v>
      </c>
      <c r="BT301" s="264">
        <v>0</v>
      </c>
      <c r="BU301" s="264">
        <v>0</v>
      </c>
      <c r="BV301" s="264">
        <v>0</v>
      </c>
      <c r="BW301" s="264">
        <v>0</v>
      </c>
      <c r="BX301" s="264">
        <v>0</v>
      </c>
      <c r="BY301" s="264">
        <v>0</v>
      </c>
      <c r="BZ301" s="264">
        <v>0</v>
      </c>
      <c r="CA301" s="264">
        <v>0</v>
      </c>
      <c r="CB301" s="264">
        <v>0</v>
      </c>
      <c r="CC301" s="264">
        <v>0</v>
      </c>
      <c r="CD301" s="264">
        <v>0</v>
      </c>
      <c r="CE301" s="264">
        <v>0</v>
      </c>
      <c r="CF301" s="577">
        <v>0</v>
      </c>
      <c r="CG301" s="264">
        <v>0</v>
      </c>
      <c r="CH301" s="264">
        <v>0</v>
      </c>
      <c r="CI301" s="264">
        <v>0</v>
      </c>
      <c r="CJ301" s="264">
        <v>12302.93</v>
      </c>
      <c r="CK301" s="264">
        <v>12590.13</v>
      </c>
      <c r="CL301" s="264">
        <v>13821.5</v>
      </c>
      <c r="CM301" s="264">
        <v>13875.349999999999</v>
      </c>
      <c r="CN301" s="264">
        <v>13333.8</v>
      </c>
      <c r="CO301" s="264">
        <v>13848.55</v>
      </c>
      <c r="CP301" s="264">
        <v>13451.640000000001</v>
      </c>
      <c r="CQ301" s="264">
        <v>14337.629999999997</v>
      </c>
      <c r="CR301" s="264">
        <v>13288.43</v>
      </c>
      <c r="CS301" s="264">
        <v>13420.59</v>
      </c>
      <c r="CT301" s="264">
        <v>13278.699999999999</v>
      </c>
      <c r="CU301" s="264">
        <v>13711.05</v>
      </c>
      <c r="CV301" s="264">
        <v>28361.919999999998</v>
      </c>
      <c r="CW301" s="264">
        <v>38944.299999999996</v>
      </c>
      <c r="CX301" s="264">
        <v>32038.019999999997</v>
      </c>
      <c r="CY301" s="577">
        <v>31015.510000000002</v>
      </c>
      <c r="CZ301" s="264">
        <v>0</v>
      </c>
      <c r="DA301" s="264">
        <v>0</v>
      </c>
      <c r="DB301" s="264">
        <v>0</v>
      </c>
      <c r="DC301" s="428">
        <f t="shared" si="4"/>
        <v>590779.4800000001</v>
      </c>
    </row>
    <row r="302" spans="1:107" x14ac:dyDescent="0.25">
      <c r="A302" s="297">
        <v>5060</v>
      </c>
      <c r="B302" s="347">
        <v>675664</v>
      </c>
      <c r="C302" s="297">
        <v>1026707</v>
      </c>
      <c r="D302" s="14">
        <v>1982093548</v>
      </c>
      <c r="F302" s="14" t="s">
        <v>939</v>
      </c>
      <c r="G302" s="14" t="str">
        <f>INDEX(FY2019_ALL_Targets!F:F,MATCH(B302,FY2019_ALL_Targets!B:B,0))</f>
        <v>MRSA Northeast</v>
      </c>
      <c r="H302" s="14" t="s">
        <v>3103</v>
      </c>
      <c r="I302" s="299" t="s">
        <v>658</v>
      </c>
      <c r="J302" s="299" t="s">
        <v>994</v>
      </c>
      <c r="K302" s="299" t="s">
        <v>2515</v>
      </c>
      <c r="L302" s="264">
        <v>0</v>
      </c>
      <c r="M302" s="264">
        <v>0</v>
      </c>
      <c r="N302" s="264">
        <v>0</v>
      </c>
      <c r="O302" s="264">
        <v>0</v>
      </c>
      <c r="P302" s="264">
        <v>0</v>
      </c>
      <c r="Q302" s="264">
        <v>0</v>
      </c>
      <c r="R302" s="264">
        <v>0</v>
      </c>
      <c r="S302" s="264">
        <v>0</v>
      </c>
      <c r="T302" s="264">
        <v>0</v>
      </c>
      <c r="U302" s="264">
        <v>0</v>
      </c>
      <c r="V302" s="264">
        <v>0</v>
      </c>
      <c r="W302" s="264">
        <v>0</v>
      </c>
      <c r="X302" s="264">
        <v>0</v>
      </c>
      <c r="Y302" s="264">
        <v>0</v>
      </c>
      <c r="Z302" s="264">
        <v>0</v>
      </c>
      <c r="AA302" s="577">
        <v>0</v>
      </c>
      <c r="AB302" s="264">
        <v>0</v>
      </c>
      <c r="AC302" s="264">
        <v>0</v>
      </c>
      <c r="AD302" s="264">
        <v>0</v>
      </c>
      <c r="AE302" s="264">
        <v>8713.2800000000007</v>
      </c>
      <c r="AF302" s="264">
        <v>8903.51</v>
      </c>
      <c r="AG302" s="264">
        <v>9332.4599999999991</v>
      </c>
      <c r="AH302" s="264">
        <v>9325</v>
      </c>
      <c r="AI302" s="264">
        <v>9306.7199999999993</v>
      </c>
      <c r="AJ302" s="264">
        <v>9052.8000000000011</v>
      </c>
      <c r="AK302" s="264">
        <v>9218.41</v>
      </c>
      <c r="AL302" s="264">
        <v>9586.7599999999984</v>
      </c>
      <c r="AM302" s="264">
        <v>9356.369999999999</v>
      </c>
      <c r="AN302" s="264">
        <v>9393.32</v>
      </c>
      <c r="AO302" s="264">
        <v>9305.5399999999991</v>
      </c>
      <c r="AP302" s="264">
        <v>9591.369999999999</v>
      </c>
      <c r="AQ302" s="264">
        <v>13944.250000000002</v>
      </c>
      <c r="AR302" s="264">
        <v>20144.900000000001</v>
      </c>
      <c r="AS302" s="264">
        <v>21429.489999999998</v>
      </c>
      <c r="AT302" s="577">
        <v>21516</v>
      </c>
      <c r="AU302" s="264">
        <v>0</v>
      </c>
      <c r="AV302" s="264">
        <v>0</v>
      </c>
      <c r="AW302" s="264">
        <v>0</v>
      </c>
      <c r="AX302" s="264">
        <v>0</v>
      </c>
      <c r="AY302" s="264">
        <v>0</v>
      </c>
      <c r="AZ302" s="264">
        <v>0</v>
      </c>
      <c r="BA302" s="264">
        <v>0</v>
      </c>
      <c r="BB302" s="264">
        <v>0</v>
      </c>
      <c r="BC302" s="264">
        <v>0</v>
      </c>
      <c r="BD302" s="264">
        <v>0</v>
      </c>
      <c r="BE302" s="264">
        <v>0</v>
      </c>
      <c r="BF302" s="264">
        <v>0</v>
      </c>
      <c r="BG302" s="264">
        <v>0</v>
      </c>
      <c r="BH302" s="264">
        <v>0</v>
      </c>
      <c r="BI302" s="264">
        <v>0</v>
      </c>
      <c r="BJ302" s="264">
        <v>0</v>
      </c>
      <c r="BK302" s="264">
        <v>0</v>
      </c>
      <c r="BL302" s="264">
        <v>0</v>
      </c>
      <c r="BM302" s="577">
        <v>0</v>
      </c>
      <c r="BN302" s="264">
        <v>0</v>
      </c>
      <c r="BO302" s="264">
        <v>0</v>
      </c>
      <c r="BP302" s="264">
        <v>0</v>
      </c>
      <c r="BQ302" s="264">
        <v>0</v>
      </c>
      <c r="BR302" s="264">
        <v>0</v>
      </c>
      <c r="BS302" s="264">
        <v>0</v>
      </c>
      <c r="BT302" s="264">
        <v>0</v>
      </c>
      <c r="BU302" s="264">
        <v>0</v>
      </c>
      <c r="BV302" s="264">
        <v>0</v>
      </c>
      <c r="BW302" s="264">
        <v>0</v>
      </c>
      <c r="BX302" s="264">
        <v>0</v>
      </c>
      <c r="BY302" s="264">
        <v>0</v>
      </c>
      <c r="BZ302" s="264">
        <v>0</v>
      </c>
      <c r="CA302" s="264">
        <v>0</v>
      </c>
      <c r="CB302" s="264">
        <v>0</v>
      </c>
      <c r="CC302" s="264">
        <v>0</v>
      </c>
      <c r="CD302" s="264">
        <v>0</v>
      </c>
      <c r="CE302" s="264">
        <v>0</v>
      </c>
      <c r="CF302" s="577">
        <v>0</v>
      </c>
      <c r="CG302" s="264">
        <v>0</v>
      </c>
      <c r="CH302" s="264">
        <v>0</v>
      </c>
      <c r="CI302" s="264">
        <v>0</v>
      </c>
      <c r="CJ302" s="264">
        <v>12890.88</v>
      </c>
      <c r="CK302" s="264">
        <v>13010.24</v>
      </c>
      <c r="CL302" s="264">
        <v>13394.43</v>
      </c>
      <c r="CM302" s="264">
        <v>13539.9</v>
      </c>
      <c r="CN302" s="264">
        <v>13332.640000000001</v>
      </c>
      <c r="CO302" s="264">
        <v>13075.039999999999</v>
      </c>
      <c r="CP302" s="264">
        <v>13769.310000000001</v>
      </c>
      <c r="CQ302" s="264">
        <v>14078.91</v>
      </c>
      <c r="CR302" s="264">
        <v>13713.029999999999</v>
      </c>
      <c r="CS302" s="264">
        <v>13505.479999999998</v>
      </c>
      <c r="CT302" s="264">
        <v>13238.93</v>
      </c>
      <c r="CU302" s="264">
        <v>13558.829999999998</v>
      </c>
      <c r="CV302" s="264">
        <v>20332.550000000003</v>
      </c>
      <c r="CW302" s="264">
        <v>29076.710000000006</v>
      </c>
      <c r="CX302" s="264">
        <v>31618.979999999996</v>
      </c>
      <c r="CY302" s="577">
        <v>30651.440000000002</v>
      </c>
      <c r="CZ302" s="264">
        <v>0</v>
      </c>
      <c r="DA302" s="264">
        <v>0</v>
      </c>
      <c r="DB302" s="264">
        <v>0</v>
      </c>
      <c r="DC302" s="428">
        <f t="shared" si="4"/>
        <v>460907.47999999992</v>
      </c>
    </row>
    <row r="303" spans="1:107" x14ac:dyDescent="0.25">
      <c r="A303" s="313">
        <v>4743</v>
      </c>
      <c r="B303" s="347">
        <v>675677</v>
      </c>
      <c r="C303" s="313">
        <v>1026669</v>
      </c>
      <c r="D303" s="14">
        <v>1770972051</v>
      </c>
      <c r="F303" s="14" t="s">
        <v>913</v>
      </c>
      <c r="G303" s="14" t="str">
        <f>INDEX(FY2019_ALL_Targets!F:F,MATCH(B303,FY2019_ALL_Targets!B:B,0))</f>
        <v>MRSA West</v>
      </c>
      <c r="H303" s="14" t="s">
        <v>3019</v>
      </c>
      <c r="I303" s="314" t="s">
        <v>579</v>
      </c>
      <c r="J303" s="314" t="s">
        <v>1018</v>
      </c>
      <c r="K303" s="314" t="s">
        <v>2382</v>
      </c>
      <c r="L303" s="264">
        <v>8742.9</v>
      </c>
      <c r="M303" s="264">
        <v>8526.74</v>
      </c>
      <c r="N303" s="264">
        <v>9321.9</v>
      </c>
      <c r="O303" s="264">
        <v>8943.6200000000008</v>
      </c>
      <c r="P303" s="264">
        <v>9094.4699999999993</v>
      </c>
      <c r="Q303" s="264">
        <v>8942.07</v>
      </c>
      <c r="R303" s="264">
        <v>8698.69</v>
      </c>
      <c r="S303" s="264">
        <v>9058.4500000000007</v>
      </c>
      <c r="T303" s="264">
        <v>8743.25</v>
      </c>
      <c r="U303" s="264">
        <v>8778.9600000000009</v>
      </c>
      <c r="V303" s="264">
        <v>8583</v>
      </c>
      <c r="W303" s="264">
        <v>8840.3200000000015</v>
      </c>
      <c r="X303" s="264">
        <v>25075.96</v>
      </c>
      <c r="Y303" s="264">
        <v>20172.599999999999</v>
      </c>
      <c r="Z303" s="264">
        <v>20460.62</v>
      </c>
      <c r="AA303" s="577">
        <v>20156.069999999996</v>
      </c>
      <c r="AB303" s="264">
        <v>0</v>
      </c>
      <c r="AC303" s="264">
        <v>0</v>
      </c>
      <c r="AD303" s="264">
        <v>0</v>
      </c>
      <c r="AE303" s="264">
        <v>0</v>
      </c>
      <c r="AF303" s="264">
        <v>0</v>
      </c>
      <c r="AG303" s="264">
        <v>0</v>
      </c>
      <c r="AH303" s="264">
        <v>0</v>
      </c>
      <c r="AI303" s="264">
        <v>0</v>
      </c>
      <c r="AJ303" s="264">
        <v>0</v>
      </c>
      <c r="AK303" s="264">
        <v>0</v>
      </c>
      <c r="AL303" s="264">
        <v>0</v>
      </c>
      <c r="AM303" s="264">
        <v>0</v>
      </c>
      <c r="AN303" s="264">
        <v>0</v>
      </c>
      <c r="AO303" s="264">
        <v>0</v>
      </c>
      <c r="AP303" s="264">
        <v>0</v>
      </c>
      <c r="AQ303" s="264">
        <v>0</v>
      </c>
      <c r="AR303" s="264">
        <v>0</v>
      </c>
      <c r="AS303" s="264">
        <v>0</v>
      </c>
      <c r="AT303" s="577">
        <v>0</v>
      </c>
      <c r="AU303" s="264">
        <v>0</v>
      </c>
      <c r="AV303" s="264">
        <v>0</v>
      </c>
      <c r="AW303" s="264">
        <v>0</v>
      </c>
      <c r="AX303" s="264">
        <v>0</v>
      </c>
      <c r="AY303" s="264">
        <v>0</v>
      </c>
      <c r="AZ303" s="264">
        <v>0</v>
      </c>
      <c r="BA303" s="264">
        <v>0</v>
      </c>
      <c r="BB303" s="264">
        <v>0</v>
      </c>
      <c r="BC303" s="264">
        <v>0</v>
      </c>
      <c r="BD303" s="264">
        <v>0</v>
      </c>
      <c r="BE303" s="264">
        <v>0</v>
      </c>
      <c r="BF303" s="264">
        <v>0</v>
      </c>
      <c r="BG303" s="264">
        <v>0</v>
      </c>
      <c r="BH303" s="264">
        <v>0</v>
      </c>
      <c r="BI303" s="264">
        <v>0</v>
      </c>
      <c r="BJ303" s="264">
        <v>0</v>
      </c>
      <c r="BK303" s="264">
        <v>0</v>
      </c>
      <c r="BL303" s="264">
        <v>0</v>
      </c>
      <c r="BM303" s="577">
        <v>0</v>
      </c>
      <c r="BN303" s="264">
        <v>0</v>
      </c>
      <c r="BO303" s="264">
        <v>0</v>
      </c>
      <c r="BP303" s="264">
        <v>0</v>
      </c>
      <c r="BQ303" s="264">
        <v>9700.18</v>
      </c>
      <c r="BR303" s="264">
        <v>9781.24</v>
      </c>
      <c r="BS303" s="264">
        <v>10198.119999999999</v>
      </c>
      <c r="BT303" s="264">
        <v>10155.66</v>
      </c>
      <c r="BU303" s="264">
        <v>10062.210000000001</v>
      </c>
      <c r="BV303" s="264">
        <v>10035.540000000001</v>
      </c>
      <c r="BW303" s="264">
        <v>9905.08</v>
      </c>
      <c r="BX303" s="264">
        <v>9909.9000000000015</v>
      </c>
      <c r="BY303" s="264">
        <v>10097.120000000001</v>
      </c>
      <c r="BZ303" s="264">
        <v>9763.1900000000023</v>
      </c>
      <c r="CA303" s="264">
        <v>9739.8300000000017</v>
      </c>
      <c r="CB303" s="264">
        <v>10033.580000000002</v>
      </c>
      <c r="CC303" s="264">
        <v>27987.96</v>
      </c>
      <c r="CD303" s="264">
        <v>22615.64</v>
      </c>
      <c r="CE303" s="264">
        <v>23067.86</v>
      </c>
      <c r="CF303" s="577">
        <v>22709.54</v>
      </c>
      <c r="CG303" s="264">
        <v>0</v>
      </c>
      <c r="CH303" s="264">
        <v>0</v>
      </c>
      <c r="CI303" s="264">
        <v>0</v>
      </c>
      <c r="CJ303" s="264">
        <v>0</v>
      </c>
      <c r="CK303" s="264">
        <v>0</v>
      </c>
      <c r="CL303" s="264">
        <v>0</v>
      </c>
      <c r="CM303" s="264">
        <v>0</v>
      </c>
      <c r="CN303" s="264">
        <v>0</v>
      </c>
      <c r="CO303" s="264">
        <v>0</v>
      </c>
      <c r="CP303" s="264">
        <v>0</v>
      </c>
      <c r="CQ303" s="264">
        <v>0</v>
      </c>
      <c r="CR303" s="264">
        <v>0</v>
      </c>
      <c r="CS303" s="264">
        <v>0</v>
      </c>
      <c r="CT303" s="264">
        <v>0</v>
      </c>
      <c r="CU303" s="264">
        <v>0</v>
      </c>
      <c r="CV303" s="264">
        <v>0</v>
      </c>
      <c r="CW303" s="264">
        <v>0</v>
      </c>
      <c r="CX303" s="264">
        <v>0</v>
      </c>
      <c r="CY303" s="577">
        <v>0</v>
      </c>
      <c r="CZ303" s="264">
        <v>0</v>
      </c>
      <c r="DA303" s="264">
        <v>0</v>
      </c>
      <c r="DB303" s="264">
        <v>0</v>
      </c>
      <c r="DC303" s="428">
        <f t="shared" si="4"/>
        <v>407902.27</v>
      </c>
    </row>
    <row r="304" spans="1:107" x14ac:dyDescent="0.25">
      <c r="A304" s="297">
        <v>4008</v>
      </c>
      <c r="B304" s="347">
        <v>675678</v>
      </c>
      <c r="C304" s="297">
        <v>1026618</v>
      </c>
      <c r="D304" s="14">
        <v>1417346339</v>
      </c>
      <c r="F304" s="14" t="s">
        <v>920</v>
      </c>
      <c r="G304" s="14" t="str">
        <f>INDEX(FY2019_ALL_Targets!F:F,MATCH(B304,FY2019_ALL_Targets!B:B,0))</f>
        <v>Bexar</v>
      </c>
      <c r="H304" s="14" t="s">
        <v>3145</v>
      </c>
      <c r="I304" s="299" t="s">
        <v>417</v>
      </c>
      <c r="J304" s="299" t="s">
        <v>1016</v>
      </c>
      <c r="K304" s="299" t="s">
        <v>2702</v>
      </c>
      <c r="L304" s="264">
        <v>3956.16</v>
      </c>
      <c r="M304" s="264">
        <v>4060.1600000000003</v>
      </c>
      <c r="N304" s="264">
        <v>4243.2</v>
      </c>
      <c r="O304" s="264">
        <v>4276.4800000000005</v>
      </c>
      <c r="P304" s="264">
        <v>4208.6400000000003</v>
      </c>
      <c r="Q304" s="264">
        <v>4171.6500000000005</v>
      </c>
      <c r="R304" s="264">
        <v>3807.78</v>
      </c>
      <c r="S304" s="264">
        <v>3983.86</v>
      </c>
      <c r="T304" s="264">
        <v>4167</v>
      </c>
      <c r="U304" s="264">
        <v>3848.7000000000003</v>
      </c>
      <c r="V304" s="264">
        <v>3901.4100000000003</v>
      </c>
      <c r="W304" s="264">
        <v>4167.67</v>
      </c>
      <c r="X304" s="264">
        <v>11581.71</v>
      </c>
      <c r="Y304" s="264">
        <v>12147.160000000003</v>
      </c>
      <c r="Z304" s="264">
        <v>11791.61</v>
      </c>
      <c r="AA304" s="577">
        <v>11713.159999999998</v>
      </c>
      <c r="AB304" s="264">
        <v>0</v>
      </c>
      <c r="AC304" s="264">
        <v>0</v>
      </c>
      <c r="AD304" s="264">
        <v>0</v>
      </c>
      <c r="AE304" s="264">
        <v>0</v>
      </c>
      <c r="AF304" s="264">
        <v>0</v>
      </c>
      <c r="AG304" s="264">
        <v>0</v>
      </c>
      <c r="AH304" s="264">
        <v>0</v>
      </c>
      <c r="AI304" s="264">
        <v>0</v>
      </c>
      <c r="AJ304" s="264">
        <v>0</v>
      </c>
      <c r="AK304" s="264">
        <v>0</v>
      </c>
      <c r="AL304" s="264">
        <v>0</v>
      </c>
      <c r="AM304" s="264">
        <v>0</v>
      </c>
      <c r="AN304" s="264">
        <v>0</v>
      </c>
      <c r="AO304" s="264">
        <v>0</v>
      </c>
      <c r="AP304" s="264">
        <v>0</v>
      </c>
      <c r="AQ304" s="264">
        <v>0</v>
      </c>
      <c r="AR304" s="264">
        <v>0</v>
      </c>
      <c r="AS304" s="264">
        <v>0</v>
      </c>
      <c r="AT304" s="577">
        <v>0</v>
      </c>
      <c r="AU304" s="264">
        <v>0</v>
      </c>
      <c r="AV304" s="264">
        <v>0</v>
      </c>
      <c r="AW304" s="264">
        <v>0</v>
      </c>
      <c r="AX304" s="264">
        <v>5170.88</v>
      </c>
      <c r="AY304" s="264">
        <v>5341.4400000000005</v>
      </c>
      <c r="AZ304" s="264">
        <v>5233.28</v>
      </c>
      <c r="BA304" s="264">
        <v>5445.4400000000005</v>
      </c>
      <c r="BB304" s="264">
        <v>5281.35</v>
      </c>
      <c r="BC304" s="264">
        <v>5478.63</v>
      </c>
      <c r="BD304" s="264">
        <v>5221.38</v>
      </c>
      <c r="BE304" s="264">
        <v>5376.130000000001</v>
      </c>
      <c r="BF304" s="264">
        <v>5241.1000000000004</v>
      </c>
      <c r="BG304" s="264">
        <v>5053.8700000000008</v>
      </c>
      <c r="BH304" s="264">
        <v>4953.21</v>
      </c>
      <c r="BI304" s="264">
        <v>5323.7300000000005</v>
      </c>
      <c r="BJ304" s="264">
        <v>14875.05</v>
      </c>
      <c r="BK304" s="264">
        <v>15553.910000000003</v>
      </c>
      <c r="BL304" s="264">
        <v>15620.139999999998</v>
      </c>
      <c r="BM304" s="577">
        <v>15066.110000000002</v>
      </c>
      <c r="BN304" s="264">
        <v>0</v>
      </c>
      <c r="BO304" s="264">
        <v>0</v>
      </c>
      <c r="BP304" s="264">
        <v>0</v>
      </c>
      <c r="BQ304" s="264">
        <v>8681.92</v>
      </c>
      <c r="BR304" s="264">
        <v>8727.68</v>
      </c>
      <c r="BS304" s="264">
        <v>9422.4</v>
      </c>
      <c r="BT304" s="264">
        <v>9218.5600000000013</v>
      </c>
      <c r="BU304" s="264">
        <v>9148.86</v>
      </c>
      <c r="BV304" s="264">
        <v>9091.32</v>
      </c>
      <c r="BW304" s="264">
        <v>9033.7099999999991</v>
      </c>
      <c r="BX304" s="264">
        <v>9061.43</v>
      </c>
      <c r="BY304" s="264">
        <v>9366.59</v>
      </c>
      <c r="BZ304" s="264">
        <v>8625.93</v>
      </c>
      <c r="CA304" s="264">
        <v>8628.17</v>
      </c>
      <c r="CB304" s="264">
        <v>8711.77</v>
      </c>
      <c r="CC304" s="264">
        <v>25348.5</v>
      </c>
      <c r="CD304" s="264">
        <v>26356.62000000001</v>
      </c>
      <c r="CE304" s="264">
        <v>27076</v>
      </c>
      <c r="CF304" s="577">
        <v>25519.4</v>
      </c>
      <c r="CG304" s="264">
        <v>0</v>
      </c>
      <c r="CH304" s="264">
        <v>0</v>
      </c>
      <c r="CI304" s="264">
        <v>0</v>
      </c>
      <c r="CJ304" s="264">
        <v>0</v>
      </c>
      <c r="CK304" s="264">
        <v>0</v>
      </c>
      <c r="CL304" s="264">
        <v>0</v>
      </c>
      <c r="CM304" s="264">
        <v>0</v>
      </c>
      <c r="CN304" s="264">
        <v>0</v>
      </c>
      <c r="CO304" s="264">
        <v>0</v>
      </c>
      <c r="CP304" s="264">
        <v>0</v>
      </c>
      <c r="CQ304" s="264">
        <v>0</v>
      </c>
      <c r="CR304" s="264">
        <v>0</v>
      </c>
      <c r="CS304" s="264">
        <v>0</v>
      </c>
      <c r="CT304" s="264">
        <v>0</v>
      </c>
      <c r="CU304" s="264">
        <v>0</v>
      </c>
      <c r="CV304" s="264">
        <v>0</v>
      </c>
      <c r="CW304" s="264">
        <v>0</v>
      </c>
      <c r="CX304" s="264">
        <v>0</v>
      </c>
      <c r="CY304" s="577">
        <v>0</v>
      </c>
      <c r="CZ304" s="264">
        <v>0</v>
      </c>
      <c r="DA304" s="264">
        <v>0</v>
      </c>
      <c r="DB304" s="264">
        <v>0</v>
      </c>
      <c r="DC304" s="428">
        <f t="shared" si="4"/>
        <v>432280.8600000001</v>
      </c>
    </row>
    <row r="305" spans="1:107" x14ac:dyDescent="0.25">
      <c r="A305" s="311">
        <v>5126</v>
      </c>
      <c r="B305" s="347">
        <v>675680</v>
      </c>
      <c r="C305" s="311">
        <v>1026709</v>
      </c>
      <c r="D305" s="14">
        <v>1750770749</v>
      </c>
      <c r="F305" s="14" t="s">
        <v>941</v>
      </c>
      <c r="G305" s="14" t="str">
        <f>INDEX(FY2019_ALL_Targets!F:F,MATCH(B305,FY2019_ALL_Targets!B:B,0))</f>
        <v>Dallas</v>
      </c>
      <c r="H305" s="14" t="s">
        <v>3013</v>
      </c>
      <c r="I305" s="312" t="s">
        <v>676</v>
      </c>
      <c r="J305" s="312" t="s">
        <v>938</v>
      </c>
      <c r="K305" s="312" t="s">
        <v>2310</v>
      </c>
      <c r="L305" s="264">
        <v>0</v>
      </c>
      <c r="M305" s="264">
        <v>0</v>
      </c>
      <c r="N305" s="264">
        <v>0</v>
      </c>
      <c r="O305" s="264">
        <v>0</v>
      </c>
      <c r="P305" s="264">
        <v>0</v>
      </c>
      <c r="Q305" s="264">
        <v>0</v>
      </c>
      <c r="R305" s="264">
        <v>0</v>
      </c>
      <c r="S305" s="264">
        <v>0</v>
      </c>
      <c r="T305" s="264">
        <v>0</v>
      </c>
      <c r="U305" s="264">
        <v>0</v>
      </c>
      <c r="V305" s="264">
        <v>0</v>
      </c>
      <c r="W305" s="264">
        <v>0</v>
      </c>
      <c r="X305" s="264">
        <v>0</v>
      </c>
      <c r="Y305" s="264">
        <v>0</v>
      </c>
      <c r="Z305" s="264">
        <v>0</v>
      </c>
      <c r="AA305" s="577">
        <v>0</v>
      </c>
      <c r="AB305" s="264">
        <v>0</v>
      </c>
      <c r="AC305" s="264">
        <v>0</v>
      </c>
      <c r="AD305" s="264">
        <v>0</v>
      </c>
      <c r="AE305" s="264">
        <v>0</v>
      </c>
      <c r="AF305" s="264">
        <v>0</v>
      </c>
      <c r="AG305" s="264">
        <v>0</v>
      </c>
      <c r="AH305" s="264">
        <v>0</v>
      </c>
      <c r="AI305" s="264">
        <v>0</v>
      </c>
      <c r="AJ305" s="264">
        <v>0</v>
      </c>
      <c r="AK305" s="264">
        <v>0</v>
      </c>
      <c r="AL305" s="264">
        <v>0</v>
      </c>
      <c r="AM305" s="264">
        <v>0</v>
      </c>
      <c r="AN305" s="264">
        <v>0</v>
      </c>
      <c r="AO305" s="264">
        <v>0</v>
      </c>
      <c r="AP305" s="264">
        <v>0</v>
      </c>
      <c r="AQ305" s="264">
        <v>0</v>
      </c>
      <c r="AR305" s="264">
        <v>0</v>
      </c>
      <c r="AS305" s="264">
        <v>0</v>
      </c>
      <c r="AT305" s="577">
        <v>0</v>
      </c>
      <c r="AU305" s="264">
        <v>0</v>
      </c>
      <c r="AV305" s="264">
        <v>0</v>
      </c>
      <c r="AW305" s="264">
        <v>0</v>
      </c>
      <c r="AX305" s="264">
        <v>32714.61</v>
      </c>
      <c r="AY305" s="264">
        <v>33379.870000000003</v>
      </c>
      <c r="AZ305" s="264">
        <v>35258.78</v>
      </c>
      <c r="BA305" s="264">
        <v>35330.699999999997</v>
      </c>
      <c r="BB305" s="264">
        <v>34285.68</v>
      </c>
      <c r="BC305" s="264">
        <v>35191.440000000002</v>
      </c>
      <c r="BD305" s="264">
        <v>32701.53</v>
      </c>
      <c r="BE305" s="264">
        <v>35936.400000000001</v>
      </c>
      <c r="BF305" s="264">
        <v>33689.22</v>
      </c>
      <c r="BG305" s="264">
        <v>32036.730000000003</v>
      </c>
      <c r="BH305" s="264">
        <v>32394.809999999998</v>
      </c>
      <c r="BI305" s="264">
        <v>32629.95</v>
      </c>
      <c r="BJ305" s="264">
        <v>73957.440000000002</v>
      </c>
      <c r="BK305" s="264">
        <v>99143.140000000014</v>
      </c>
      <c r="BL305" s="264">
        <v>100784.11</v>
      </c>
      <c r="BM305" s="577">
        <v>75749.409999999989</v>
      </c>
      <c r="BN305" s="264">
        <v>0</v>
      </c>
      <c r="BO305" s="264">
        <v>0</v>
      </c>
      <c r="BP305" s="264">
        <v>0</v>
      </c>
      <c r="BQ305" s="264">
        <v>20362.350000000002</v>
      </c>
      <c r="BR305" s="264">
        <v>20155.580000000002</v>
      </c>
      <c r="BS305" s="264">
        <v>21926.61</v>
      </c>
      <c r="BT305" s="264">
        <v>21593.980000000003</v>
      </c>
      <c r="BU305" s="264">
        <v>21187.680000000004</v>
      </c>
      <c r="BV305" s="264">
        <v>22120.080000000002</v>
      </c>
      <c r="BW305" s="264">
        <v>20571.87</v>
      </c>
      <c r="BX305" s="264">
        <v>22443.360000000001</v>
      </c>
      <c r="BY305" s="264">
        <v>20937.599999999999</v>
      </c>
      <c r="BZ305" s="264">
        <v>20459.400000000001</v>
      </c>
      <c r="CA305" s="264">
        <v>20704.320000000003</v>
      </c>
      <c r="CB305" s="264">
        <v>20276.46</v>
      </c>
      <c r="CC305" s="264">
        <v>45565.760000000002</v>
      </c>
      <c r="CD305" s="264">
        <v>61301.929999999993</v>
      </c>
      <c r="CE305" s="264">
        <v>63043.89</v>
      </c>
      <c r="CF305" s="577">
        <v>47956.800000000003</v>
      </c>
      <c r="CG305" s="264">
        <v>0</v>
      </c>
      <c r="CH305" s="264">
        <v>0</v>
      </c>
      <c r="CI305" s="264">
        <v>0</v>
      </c>
      <c r="CJ305" s="264">
        <v>0</v>
      </c>
      <c r="CK305" s="264">
        <v>0</v>
      </c>
      <c r="CL305" s="264">
        <v>0</v>
      </c>
      <c r="CM305" s="264">
        <v>0</v>
      </c>
      <c r="CN305" s="264">
        <v>0</v>
      </c>
      <c r="CO305" s="264">
        <v>0</v>
      </c>
      <c r="CP305" s="264">
        <v>0</v>
      </c>
      <c r="CQ305" s="264">
        <v>0</v>
      </c>
      <c r="CR305" s="264">
        <v>0</v>
      </c>
      <c r="CS305" s="264">
        <v>0</v>
      </c>
      <c r="CT305" s="264">
        <v>0</v>
      </c>
      <c r="CU305" s="264">
        <v>0</v>
      </c>
      <c r="CV305" s="264">
        <v>0</v>
      </c>
      <c r="CW305" s="264">
        <v>0</v>
      </c>
      <c r="CX305" s="264">
        <v>0</v>
      </c>
      <c r="CY305" s="577">
        <v>0</v>
      </c>
      <c r="CZ305" s="264">
        <v>0</v>
      </c>
      <c r="DA305" s="264">
        <v>0</v>
      </c>
      <c r="DB305" s="264">
        <v>0</v>
      </c>
      <c r="DC305" s="428">
        <f t="shared" si="4"/>
        <v>1225791.4899999998</v>
      </c>
    </row>
    <row r="306" spans="1:107" x14ac:dyDescent="0.25">
      <c r="A306" s="297">
        <v>4900</v>
      </c>
      <c r="B306" s="347">
        <v>675681</v>
      </c>
      <c r="C306" s="297">
        <v>490001</v>
      </c>
      <c r="D306" s="14">
        <v>1609945708</v>
      </c>
      <c r="F306" s="14" t="s">
        <v>913</v>
      </c>
      <c r="G306" s="14" t="str">
        <f>INDEX(FY2019_ALL_Targets!F:F,MATCH(B306,FY2019_ALL_Targets!B:B,0))</f>
        <v>MRSA West</v>
      </c>
      <c r="H306" s="14" t="s">
        <v>3159</v>
      </c>
      <c r="I306" s="299" t="s">
        <v>230</v>
      </c>
      <c r="J306" s="299" t="s">
        <v>964</v>
      </c>
      <c r="K306" s="299" t="s">
        <v>2764</v>
      </c>
      <c r="L306" s="264">
        <v>5753.1</v>
      </c>
      <c r="M306" s="264">
        <v>5610.8600000000006</v>
      </c>
      <c r="N306" s="264">
        <v>6134.1</v>
      </c>
      <c r="O306" s="264">
        <v>5885.18</v>
      </c>
      <c r="P306" s="264">
        <v>5991.37</v>
      </c>
      <c r="Q306" s="264">
        <v>5890.97</v>
      </c>
      <c r="R306" s="264">
        <v>5736.54</v>
      </c>
      <c r="S306" s="264">
        <v>5966.26</v>
      </c>
      <c r="T306" s="264">
        <v>5758.61</v>
      </c>
      <c r="U306" s="264">
        <v>5781.95</v>
      </c>
      <c r="V306" s="264">
        <v>5652.81</v>
      </c>
      <c r="W306" s="264">
        <v>5822.29</v>
      </c>
      <c r="X306" s="264">
        <v>12882.43</v>
      </c>
      <c r="Y306" s="264">
        <v>13249.239999999998</v>
      </c>
      <c r="Z306" s="264">
        <v>13576.92</v>
      </c>
      <c r="AA306" s="577">
        <v>9780.5500000000011</v>
      </c>
      <c r="AB306" s="264">
        <v>0</v>
      </c>
      <c r="AC306" s="264">
        <v>0</v>
      </c>
      <c r="AD306" s="264">
        <v>0</v>
      </c>
      <c r="AE306" s="264">
        <v>0</v>
      </c>
      <c r="AF306" s="264">
        <v>0</v>
      </c>
      <c r="AG306" s="264">
        <v>0</v>
      </c>
      <c r="AH306" s="264">
        <v>0</v>
      </c>
      <c r="AI306" s="264">
        <v>0</v>
      </c>
      <c r="AJ306" s="264">
        <v>0</v>
      </c>
      <c r="AK306" s="264">
        <v>0</v>
      </c>
      <c r="AL306" s="264">
        <v>0</v>
      </c>
      <c r="AM306" s="264">
        <v>0</v>
      </c>
      <c r="AN306" s="264">
        <v>0</v>
      </c>
      <c r="AO306" s="264">
        <v>0</v>
      </c>
      <c r="AP306" s="264">
        <v>0</v>
      </c>
      <c r="AQ306" s="264">
        <v>0</v>
      </c>
      <c r="AR306" s="264">
        <v>0</v>
      </c>
      <c r="AS306" s="264">
        <v>0</v>
      </c>
      <c r="AT306" s="577">
        <v>0</v>
      </c>
      <c r="AU306" s="264">
        <v>0</v>
      </c>
      <c r="AV306" s="264">
        <v>0</v>
      </c>
      <c r="AW306" s="264">
        <v>0</v>
      </c>
      <c r="AX306" s="264">
        <v>0</v>
      </c>
      <c r="AY306" s="264">
        <v>0</v>
      </c>
      <c r="AZ306" s="264">
        <v>0</v>
      </c>
      <c r="BA306" s="264">
        <v>0</v>
      </c>
      <c r="BB306" s="264">
        <v>0</v>
      </c>
      <c r="BC306" s="264">
        <v>0</v>
      </c>
      <c r="BD306" s="264">
        <v>0</v>
      </c>
      <c r="BE306" s="264">
        <v>0</v>
      </c>
      <c r="BF306" s="264">
        <v>0</v>
      </c>
      <c r="BG306" s="264">
        <v>0</v>
      </c>
      <c r="BH306" s="264">
        <v>0</v>
      </c>
      <c r="BI306" s="264">
        <v>0</v>
      </c>
      <c r="BJ306" s="264">
        <v>0</v>
      </c>
      <c r="BK306" s="264">
        <v>0</v>
      </c>
      <c r="BL306" s="264">
        <v>0</v>
      </c>
      <c r="BM306" s="577">
        <v>0</v>
      </c>
      <c r="BN306" s="264">
        <v>0</v>
      </c>
      <c r="BO306" s="264">
        <v>0</v>
      </c>
      <c r="BP306" s="264">
        <v>0</v>
      </c>
      <c r="BQ306" s="264">
        <v>6383.02</v>
      </c>
      <c r="BR306" s="264">
        <v>6436.36</v>
      </c>
      <c r="BS306" s="264">
        <v>6710.68</v>
      </c>
      <c r="BT306" s="264">
        <v>6682.7400000000007</v>
      </c>
      <c r="BU306" s="264">
        <v>6628.91</v>
      </c>
      <c r="BV306" s="264">
        <v>6611.34</v>
      </c>
      <c r="BW306" s="264">
        <v>6532.12</v>
      </c>
      <c r="BX306" s="264">
        <v>6526.93</v>
      </c>
      <c r="BY306" s="264">
        <v>6650.35</v>
      </c>
      <c r="BZ306" s="264">
        <v>6430.0700000000006</v>
      </c>
      <c r="CA306" s="264">
        <v>6414.7000000000007</v>
      </c>
      <c r="CB306" s="264">
        <v>6608.1500000000005</v>
      </c>
      <c r="CC306" s="264">
        <v>14378.43</v>
      </c>
      <c r="CD306" s="264">
        <v>14856.119999999995</v>
      </c>
      <c r="CE306" s="264">
        <v>15329.7</v>
      </c>
      <c r="CF306" s="577">
        <v>10949.16</v>
      </c>
      <c r="CG306" s="264">
        <v>0</v>
      </c>
      <c r="CH306" s="264">
        <v>0</v>
      </c>
      <c r="CI306" s="264">
        <v>0</v>
      </c>
      <c r="CJ306" s="264">
        <v>0</v>
      </c>
      <c r="CK306" s="264">
        <v>0</v>
      </c>
      <c r="CL306" s="264">
        <v>0</v>
      </c>
      <c r="CM306" s="264">
        <v>0</v>
      </c>
      <c r="CN306" s="264">
        <v>0</v>
      </c>
      <c r="CO306" s="264">
        <v>0</v>
      </c>
      <c r="CP306" s="264">
        <v>0</v>
      </c>
      <c r="CQ306" s="264">
        <v>0</v>
      </c>
      <c r="CR306" s="264">
        <v>0</v>
      </c>
      <c r="CS306" s="264">
        <v>0</v>
      </c>
      <c r="CT306" s="264">
        <v>0</v>
      </c>
      <c r="CU306" s="264">
        <v>0</v>
      </c>
      <c r="CV306" s="264">
        <v>0</v>
      </c>
      <c r="CW306" s="264">
        <v>0</v>
      </c>
      <c r="CX306" s="264">
        <v>0</v>
      </c>
      <c r="CY306" s="577">
        <v>0</v>
      </c>
      <c r="CZ306" s="264">
        <v>0</v>
      </c>
      <c r="DA306" s="264">
        <v>0</v>
      </c>
      <c r="DB306" s="264">
        <v>0</v>
      </c>
      <c r="DC306" s="428">
        <f t="shared" si="4"/>
        <v>253601.96</v>
      </c>
    </row>
    <row r="307" spans="1:107" x14ac:dyDescent="0.25">
      <c r="A307" s="297">
        <v>4593</v>
      </c>
      <c r="B307" s="347">
        <v>675695</v>
      </c>
      <c r="C307" s="297">
        <v>1026457</v>
      </c>
      <c r="D307" s="14">
        <v>1326141557</v>
      </c>
      <c r="F307" s="14" t="s">
        <v>928</v>
      </c>
      <c r="G307" s="14" t="str">
        <f>INDEX(FY2019_ALL_Targets!F:F,MATCH(B307,FY2019_ALL_Targets!B:B,0))</f>
        <v>Jefferson</v>
      </c>
      <c r="H307" s="14" t="s">
        <v>3085</v>
      </c>
      <c r="I307" s="299" t="s">
        <v>537</v>
      </c>
      <c r="J307" s="299" t="s">
        <v>2476</v>
      </c>
      <c r="K307" s="299" t="s">
        <v>538</v>
      </c>
      <c r="L307" s="264">
        <v>4510.22</v>
      </c>
      <c r="M307" s="264">
        <v>4848.0300000000007</v>
      </c>
      <c r="N307" s="264">
        <v>5149.3200000000006</v>
      </c>
      <c r="O307" s="264">
        <v>5158.4500000000007</v>
      </c>
      <c r="P307" s="264">
        <v>5060.22</v>
      </c>
      <c r="Q307" s="264">
        <v>5042.1799999999994</v>
      </c>
      <c r="R307" s="264">
        <v>5302.79</v>
      </c>
      <c r="S307" s="264">
        <v>4888.1900000000005</v>
      </c>
      <c r="T307" s="264">
        <v>5292.3099999999995</v>
      </c>
      <c r="U307" s="264">
        <v>5062.54</v>
      </c>
      <c r="V307" s="264">
        <v>4714.22</v>
      </c>
      <c r="W307" s="264">
        <v>4991.78</v>
      </c>
      <c r="X307" s="264">
        <v>13601.839999999998</v>
      </c>
      <c r="Y307" s="264">
        <v>11406.549999999996</v>
      </c>
      <c r="Z307" s="264">
        <v>11776.189999999999</v>
      </c>
      <c r="AA307" s="577">
        <v>11197.789999999999</v>
      </c>
      <c r="AB307" s="264">
        <v>0</v>
      </c>
      <c r="AC307" s="264">
        <v>0</v>
      </c>
      <c r="AD307" s="264">
        <v>0</v>
      </c>
      <c r="AE307" s="264">
        <v>0</v>
      </c>
      <c r="AF307" s="264">
        <v>0</v>
      </c>
      <c r="AG307" s="264">
        <v>0</v>
      </c>
      <c r="AH307" s="264">
        <v>0</v>
      </c>
      <c r="AI307" s="264">
        <v>0</v>
      </c>
      <c r="AJ307" s="264">
        <v>0</v>
      </c>
      <c r="AK307" s="264">
        <v>0</v>
      </c>
      <c r="AL307" s="264">
        <v>0</v>
      </c>
      <c r="AM307" s="264">
        <v>0</v>
      </c>
      <c r="AN307" s="264">
        <v>0</v>
      </c>
      <c r="AO307" s="264">
        <v>0</v>
      </c>
      <c r="AP307" s="264">
        <v>0</v>
      </c>
      <c r="AQ307" s="264">
        <v>0</v>
      </c>
      <c r="AR307" s="264">
        <v>0</v>
      </c>
      <c r="AS307" s="264">
        <v>0</v>
      </c>
      <c r="AT307" s="577">
        <v>0</v>
      </c>
      <c r="AU307" s="264">
        <v>0</v>
      </c>
      <c r="AV307" s="264">
        <v>0</v>
      </c>
      <c r="AW307" s="264">
        <v>0</v>
      </c>
      <c r="AX307" s="264">
        <v>5404.96</v>
      </c>
      <c r="AY307" s="264">
        <v>5514.52</v>
      </c>
      <c r="AZ307" s="264">
        <v>5834.0700000000006</v>
      </c>
      <c r="BA307" s="264">
        <v>6080.5800000000008</v>
      </c>
      <c r="BB307" s="264">
        <v>5745.74</v>
      </c>
      <c r="BC307" s="264">
        <v>6070.4599999999991</v>
      </c>
      <c r="BD307" s="264">
        <v>5854.6699999999992</v>
      </c>
      <c r="BE307" s="264">
        <v>6240.94</v>
      </c>
      <c r="BF307" s="264">
        <v>6095.2</v>
      </c>
      <c r="BG307" s="264">
        <v>5712.67</v>
      </c>
      <c r="BH307" s="264">
        <v>5959.33</v>
      </c>
      <c r="BI307" s="264">
        <v>5725.72</v>
      </c>
      <c r="BJ307" s="264">
        <v>15707.599999999999</v>
      </c>
      <c r="BK307" s="264">
        <v>13354.179999999997</v>
      </c>
      <c r="BL307" s="264">
        <v>13834.26</v>
      </c>
      <c r="BM307" s="577">
        <v>13174.699999999999</v>
      </c>
      <c r="BN307" s="264">
        <v>0</v>
      </c>
      <c r="BO307" s="264">
        <v>0</v>
      </c>
      <c r="BP307" s="264">
        <v>0</v>
      </c>
      <c r="BQ307" s="264">
        <v>0</v>
      </c>
      <c r="BR307" s="264">
        <v>0</v>
      </c>
      <c r="BS307" s="264">
        <v>0</v>
      </c>
      <c r="BT307" s="264">
        <v>0</v>
      </c>
      <c r="BU307" s="264">
        <v>0</v>
      </c>
      <c r="BV307" s="264">
        <v>0</v>
      </c>
      <c r="BW307" s="264">
        <v>0</v>
      </c>
      <c r="BX307" s="264">
        <v>0</v>
      </c>
      <c r="BY307" s="264">
        <v>0</v>
      </c>
      <c r="BZ307" s="264">
        <v>0</v>
      </c>
      <c r="CA307" s="264">
        <v>0</v>
      </c>
      <c r="CB307" s="264">
        <v>0</v>
      </c>
      <c r="CC307" s="264">
        <v>0</v>
      </c>
      <c r="CD307" s="264">
        <v>0</v>
      </c>
      <c r="CE307" s="264">
        <v>0</v>
      </c>
      <c r="CF307" s="577">
        <v>0</v>
      </c>
      <c r="CG307" s="264">
        <v>0</v>
      </c>
      <c r="CH307" s="264">
        <v>0</v>
      </c>
      <c r="CI307" s="264">
        <v>0</v>
      </c>
      <c r="CJ307" s="264">
        <v>6071.4500000000007</v>
      </c>
      <c r="CK307" s="264">
        <v>6244.92</v>
      </c>
      <c r="CL307" s="264">
        <v>6783.59</v>
      </c>
      <c r="CM307" s="264">
        <v>6765.33</v>
      </c>
      <c r="CN307" s="264">
        <v>6404.2</v>
      </c>
      <c r="CO307" s="264">
        <v>7035.6</v>
      </c>
      <c r="CP307" s="264">
        <v>7070.4299999999994</v>
      </c>
      <c r="CQ307" s="264">
        <v>7366.29</v>
      </c>
      <c r="CR307" s="264">
        <v>7019.8700000000008</v>
      </c>
      <c r="CS307" s="264">
        <v>7510.96</v>
      </c>
      <c r="CT307" s="264">
        <v>7686</v>
      </c>
      <c r="CU307" s="264">
        <v>7702.67</v>
      </c>
      <c r="CV307" s="264">
        <v>17907.52</v>
      </c>
      <c r="CW307" s="264">
        <v>15080.069999999998</v>
      </c>
      <c r="CX307" s="264">
        <v>16317.33</v>
      </c>
      <c r="CY307" s="577">
        <v>17358.010000000002</v>
      </c>
      <c r="CZ307" s="264">
        <v>0</v>
      </c>
      <c r="DA307" s="264">
        <v>0</v>
      </c>
      <c r="DB307" s="264">
        <v>0</v>
      </c>
      <c r="DC307" s="428">
        <f t="shared" si="4"/>
        <v>384636.46</v>
      </c>
    </row>
    <row r="308" spans="1:107" x14ac:dyDescent="0.25">
      <c r="A308" s="311">
        <v>4501</v>
      </c>
      <c r="B308" s="347">
        <v>675700</v>
      </c>
      <c r="C308" s="311">
        <v>1026275</v>
      </c>
      <c r="D308" s="14">
        <v>1396144770</v>
      </c>
      <c r="F308" s="14" t="s">
        <v>930</v>
      </c>
      <c r="G308" s="14" t="str">
        <f>INDEX(FY2019_ALL_Targets!F:F,MATCH(B308,FY2019_ALL_Targets!B:B,0))</f>
        <v>Harris</v>
      </c>
      <c r="H308" s="14" t="s">
        <v>3170</v>
      </c>
      <c r="I308" s="312" t="s">
        <v>514</v>
      </c>
      <c r="J308" s="312" t="s">
        <v>2761</v>
      </c>
      <c r="K308" s="312" t="s">
        <v>2762</v>
      </c>
      <c r="L308" s="264">
        <v>6288.36</v>
      </c>
      <c r="M308" s="264">
        <v>6474.62</v>
      </c>
      <c r="N308" s="264">
        <v>7080.66</v>
      </c>
      <c r="O308" s="264">
        <v>7139.04</v>
      </c>
      <c r="P308" s="264">
        <v>6704.7800000000007</v>
      </c>
      <c r="Q308" s="264">
        <v>6940.420000000001</v>
      </c>
      <c r="R308" s="264">
        <v>6795.6</v>
      </c>
      <c r="S308" s="264">
        <v>7164.99</v>
      </c>
      <c r="T308" s="264">
        <v>6761.95</v>
      </c>
      <c r="U308" s="264">
        <v>6716.62</v>
      </c>
      <c r="V308" s="264">
        <v>6534.01</v>
      </c>
      <c r="W308" s="264">
        <v>6772.58</v>
      </c>
      <c r="X308" s="264">
        <v>10421.48</v>
      </c>
      <c r="Y308" s="264">
        <v>6671.8400000000029</v>
      </c>
      <c r="Z308" s="264">
        <v>7062.16</v>
      </c>
      <c r="AA308" s="577">
        <v>6728.09</v>
      </c>
      <c r="AB308" s="264">
        <v>0</v>
      </c>
      <c r="AC308" s="264">
        <v>0</v>
      </c>
      <c r="AD308" s="264">
        <v>0</v>
      </c>
      <c r="AE308" s="264">
        <v>0</v>
      </c>
      <c r="AF308" s="264">
        <v>0</v>
      </c>
      <c r="AG308" s="264">
        <v>0</v>
      </c>
      <c r="AH308" s="264">
        <v>0</v>
      </c>
      <c r="AI308" s="264">
        <v>0</v>
      </c>
      <c r="AJ308" s="264">
        <v>0</v>
      </c>
      <c r="AK308" s="264">
        <v>0</v>
      </c>
      <c r="AL308" s="264">
        <v>0</v>
      </c>
      <c r="AM308" s="264">
        <v>0</v>
      </c>
      <c r="AN308" s="264">
        <v>0</v>
      </c>
      <c r="AO308" s="264">
        <v>0</v>
      </c>
      <c r="AP308" s="264">
        <v>0</v>
      </c>
      <c r="AQ308" s="264">
        <v>0</v>
      </c>
      <c r="AR308" s="264">
        <v>0</v>
      </c>
      <c r="AS308" s="264">
        <v>0</v>
      </c>
      <c r="AT308" s="577">
        <v>0</v>
      </c>
      <c r="AU308" s="264">
        <v>0</v>
      </c>
      <c r="AV308" s="264">
        <v>0</v>
      </c>
      <c r="AW308" s="264">
        <v>0</v>
      </c>
      <c r="AX308" s="264">
        <v>3839.18</v>
      </c>
      <c r="AY308" s="264">
        <v>3875.3199999999997</v>
      </c>
      <c r="AZ308" s="264">
        <v>4056.02</v>
      </c>
      <c r="BA308" s="264">
        <v>4044.8999999999996</v>
      </c>
      <c r="BB308" s="264">
        <v>3942.8600000000006</v>
      </c>
      <c r="BC308" s="264">
        <v>4011.3600000000006</v>
      </c>
      <c r="BD308" s="264">
        <v>3918.8</v>
      </c>
      <c r="BE308" s="264">
        <v>3836.63</v>
      </c>
      <c r="BF308" s="264">
        <v>3876.93</v>
      </c>
      <c r="BG308" s="264">
        <v>3680.4700000000003</v>
      </c>
      <c r="BH308" s="264">
        <v>3658.6</v>
      </c>
      <c r="BI308" s="264">
        <v>3750.6</v>
      </c>
      <c r="BJ308" s="264">
        <v>6181.64</v>
      </c>
      <c r="BK308" s="264">
        <v>3835.570000000002</v>
      </c>
      <c r="BL308" s="264">
        <v>3946.3199999999997</v>
      </c>
      <c r="BM308" s="577">
        <v>3724.7400000000002</v>
      </c>
      <c r="BN308" s="264">
        <v>0</v>
      </c>
      <c r="BO308" s="264">
        <v>0</v>
      </c>
      <c r="BP308" s="264">
        <v>0</v>
      </c>
      <c r="BQ308" s="264">
        <v>0</v>
      </c>
      <c r="BR308" s="264">
        <v>0</v>
      </c>
      <c r="BS308" s="264">
        <v>0</v>
      </c>
      <c r="BT308" s="264">
        <v>0</v>
      </c>
      <c r="BU308" s="264">
        <v>0</v>
      </c>
      <c r="BV308" s="264">
        <v>0</v>
      </c>
      <c r="BW308" s="264">
        <v>0</v>
      </c>
      <c r="BX308" s="264">
        <v>0</v>
      </c>
      <c r="BY308" s="264">
        <v>0</v>
      </c>
      <c r="BZ308" s="264">
        <v>0</v>
      </c>
      <c r="CA308" s="264">
        <v>0</v>
      </c>
      <c r="CB308" s="264">
        <v>0</v>
      </c>
      <c r="CC308" s="264">
        <v>0</v>
      </c>
      <c r="CD308" s="264">
        <v>0</v>
      </c>
      <c r="CE308" s="264">
        <v>0</v>
      </c>
      <c r="CF308" s="577">
        <v>0</v>
      </c>
      <c r="CG308" s="264">
        <v>0</v>
      </c>
      <c r="CH308" s="264">
        <v>0</v>
      </c>
      <c r="CI308" s="264">
        <v>0</v>
      </c>
      <c r="CJ308" s="264">
        <v>9527.06</v>
      </c>
      <c r="CK308" s="264">
        <v>9749.4599999999991</v>
      </c>
      <c r="CL308" s="264">
        <v>10703</v>
      </c>
      <c r="CM308" s="264">
        <v>10744.7</v>
      </c>
      <c r="CN308" s="264">
        <v>10291.44</v>
      </c>
      <c r="CO308" s="264">
        <v>10688.74</v>
      </c>
      <c r="CP308" s="264">
        <v>10393.52</v>
      </c>
      <c r="CQ308" s="264">
        <v>11069.810000000001</v>
      </c>
      <c r="CR308" s="264">
        <v>10259.929999999998</v>
      </c>
      <c r="CS308" s="264">
        <v>10361.82</v>
      </c>
      <c r="CT308" s="264">
        <v>10252.23</v>
      </c>
      <c r="CU308" s="264">
        <v>10586.03</v>
      </c>
      <c r="CV308" s="264">
        <v>15744.64</v>
      </c>
      <c r="CW308" s="264">
        <v>10194.410000000005</v>
      </c>
      <c r="CX308" s="264">
        <v>10822.27</v>
      </c>
      <c r="CY308" s="577">
        <v>10487.960000000001</v>
      </c>
      <c r="CZ308" s="264">
        <v>0</v>
      </c>
      <c r="DA308" s="264">
        <v>0</v>
      </c>
      <c r="DB308" s="264">
        <v>0</v>
      </c>
      <c r="DC308" s="428">
        <f t="shared" si="4"/>
        <v>348314.16000000009</v>
      </c>
    </row>
    <row r="309" spans="1:107" x14ac:dyDescent="0.25">
      <c r="A309" s="297">
        <v>5148</v>
      </c>
      <c r="B309" s="347">
        <v>675702</v>
      </c>
      <c r="C309" s="297">
        <v>1026710</v>
      </c>
      <c r="D309" s="14">
        <v>1144619701</v>
      </c>
      <c r="F309" s="14" t="s">
        <v>941</v>
      </c>
      <c r="G309" s="14" t="str">
        <f>INDEX(FY2019_ALL_Targets!F:F,MATCH(B309,FY2019_ALL_Targets!B:B,0))</f>
        <v>Dallas</v>
      </c>
      <c r="H309" s="14" t="s">
        <v>3013</v>
      </c>
      <c r="I309" s="299" t="s">
        <v>686</v>
      </c>
      <c r="J309" s="299" t="s">
        <v>938</v>
      </c>
      <c r="K309" s="299" t="s">
        <v>2291</v>
      </c>
      <c r="L309" s="264">
        <v>0</v>
      </c>
      <c r="M309" s="264">
        <v>0</v>
      </c>
      <c r="N309" s="264">
        <v>0</v>
      </c>
      <c r="O309" s="264">
        <v>0</v>
      </c>
      <c r="P309" s="264">
        <v>0</v>
      </c>
      <c r="Q309" s="264">
        <v>0</v>
      </c>
      <c r="R309" s="264">
        <v>0</v>
      </c>
      <c r="S309" s="264">
        <v>0</v>
      </c>
      <c r="T309" s="264">
        <v>0</v>
      </c>
      <c r="U309" s="264">
        <v>0</v>
      </c>
      <c r="V309" s="264">
        <v>0</v>
      </c>
      <c r="W309" s="264">
        <v>0</v>
      </c>
      <c r="X309" s="264">
        <v>0</v>
      </c>
      <c r="Y309" s="264">
        <v>0</v>
      </c>
      <c r="Z309" s="264">
        <v>0</v>
      </c>
      <c r="AA309" s="577">
        <v>0</v>
      </c>
      <c r="AB309" s="264">
        <v>0</v>
      </c>
      <c r="AC309" s="264">
        <v>0</v>
      </c>
      <c r="AD309" s="264">
        <v>0</v>
      </c>
      <c r="AE309" s="264">
        <v>0</v>
      </c>
      <c r="AF309" s="264">
        <v>0</v>
      </c>
      <c r="AG309" s="264">
        <v>0</v>
      </c>
      <c r="AH309" s="264">
        <v>0</v>
      </c>
      <c r="AI309" s="264">
        <v>0</v>
      </c>
      <c r="AJ309" s="264">
        <v>0</v>
      </c>
      <c r="AK309" s="264">
        <v>0</v>
      </c>
      <c r="AL309" s="264">
        <v>0</v>
      </c>
      <c r="AM309" s="264">
        <v>0</v>
      </c>
      <c r="AN309" s="264">
        <v>0</v>
      </c>
      <c r="AO309" s="264">
        <v>0</v>
      </c>
      <c r="AP309" s="264">
        <v>0</v>
      </c>
      <c r="AQ309" s="264">
        <v>0</v>
      </c>
      <c r="AR309" s="264">
        <v>0</v>
      </c>
      <c r="AS309" s="264">
        <v>0</v>
      </c>
      <c r="AT309" s="577">
        <v>0</v>
      </c>
      <c r="AU309" s="264">
        <v>0</v>
      </c>
      <c r="AV309" s="264">
        <v>0</v>
      </c>
      <c r="AW309" s="264">
        <v>0</v>
      </c>
      <c r="AX309" s="264">
        <v>35589.42</v>
      </c>
      <c r="AY309" s="264">
        <v>36313.14</v>
      </c>
      <c r="AZ309" s="264">
        <v>38357.159999999996</v>
      </c>
      <c r="BA309" s="264">
        <v>38435.4</v>
      </c>
      <c r="BB309" s="264">
        <v>37297.259999999995</v>
      </c>
      <c r="BC309" s="264">
        <v>38282.579999999994</v>
      </c>
      <c r="BD309" s="264">
        <v>35551.56</v>
      </c>
      <c r="BE309" s="264">
        <v>39079.230000000003</v>
      </c>
      <c r="BF309" s="264">
        <v>36634.049999999996</v>
      </c>
      <c r="BG309" s="264">
        <v>34837.14</v>
      </c>
      <c r="BH309" s="264">
        <v>35226.54</v>
      </c>
      <c r="BI309" s="264">
        <v>35482.200000000004</v>
      </c>
      <c r="BJ309" s="264">
        <v>103608.06</v>
      </c>
      <c r="BK309" s="264">
        <v>107975.42</v>
      </c>
      <c r="BL309" s="264">
        <v>110106.54</v>
      </c>
      <c r="BM309" s="577">
        <v>68394.06</v>
      </c>
      <c r="BN309" s="264">
        <v>0</v>
      </c>
      <c r="BO309" s="264">
        <v>0</v>
      </c>
      <c r="BP309" s="264">
        <v>0</v>
      </c>
      <c r="BQ309" s="264">
        <v>22151.699999999997</v>
      </c>
      <c r="BR309" s="264">
        <v>21926.76</v>
      </c>
      <c r="BS309" s="264">
        <v>23853.42</v>
      </c>
      <c r="BT309" s="264">
        <v>23491.56</v>
      </c>
      <c r="BU309" s="264">
        <v>23048.760000000002</v>
      </c>
      <c r="BV309" s="264">
        <v>24063.06</v>
      </c>
      <c r="BW309" s="264">
        <v>22364.94</v>
      </c>
      <c r="BX309" s="264">
        <v>24405.96</v>
      </c>
      <c r="BY309" s="264">
        <v>22767.87</v>
      </c>
      <c r="BZ309" s="264">
        <v>22247.82</v>
      </c>
      <c r="CA309" s="264">
        <v>22514.13</v>
      </c>
      <c r="CB309" s="264">
        <v>22048.89</v>
      </c>
      <c r="CC309" s="264">
        <v>63833.740000000005</v>
      </c>
      <c r="CD309" s="264">
        <v>66865.260000000009</v>
      </c>
      <c r="CE309" s="264">
        <v>68818.960000000006</v>
      </c>
      <c r="CF309" s="577">
        <v>43322.23</v>
      </c>
      <c r="CG309" s="264">
        <v>0</v>
      </c>
      <c r="CH309" s="264">
        <v>0</v>
      </c>
      <c r="CI309" s="264">
        <v>0</v>
      </c>
      <c r="CJ309" s="264">
        <v>0</v>
      </c>
      <c r="CK309" s="264">
        <v>0</v>
      </c>
      <c r="CL309" s="264">
        <v>0</v>
      </c>
      <c r="CM309" s="264">
        <v>0</v>
      </c>
      <c r="CN309" s="264">
        <v>0</v>
      </c>
      <c r="CO309" s="264">
        <v>0</v>
      </c>
      <c r="CP309" s="264">
        <v>0</v>
      </c>
      <c r="CQ309" s="264">
        <v>0</v>
      </c>
      <c r="CR309" s="264">
        <v>0</v>
      </c>
      <c r="CS309" s="264">
        <v>0</v>
      </c>
      <c r="CT309" s="264">
        <v>0</v>
      </c>
      <c r="CU309" s="264">
        <v>0</v>
      </c>
      <c r="CV309" s="264">
        <v>0</v>
      </c>
      <c r="CW309" s="264">
        <v>0</v>
      </c>
      <c r="CX309" s="264">
        <v>0</v>
      </c>
      <c r="CY309" s="577">
        <v>0</v>
      </c>
      <c r="CZ309" s="264">
        <v>0</v>
      </c>
      <c r="DA309" s="264">
        <v>0</v>
      </c>
      <c r="DB309" s="264">
        <v>0</v>
      </c>
      <c r="DC309" s="428">
        <f t="shared" si="4"/>
        <v>1348894.8199999998</v>
      </c>
    </row>
    <row r="310" spans="1:107" x14ac:dyDescent="0.25">
      <c r="A310" s="311">
        <v>5349</v>
      </c>
      <c r="B310" s="347">
        <v>675703</v>
      </c>
      <c r="C310" s="311">
        <v>1028699</v>
      </c>
      <c r="D310" s="14">
        <v>1407817273</v>
      </c>
      <c r="F310" s="14" t="s">
        <v>937</v>
      </c>
      <c r="G310" s="14" t="str">
        <f>INDEX(FY2019_ALL_Targets!F:F,MATCH(B310,FY2019_ALL_Targets!B:B,0))</f>
        <v>Tarrant</v>
      </c>
      <c r="H310" s="14" t="s">
        <v>3078</v>
      </c>
      <c r="I310" s="312" t="s">
        <v>2703</v>
      </c>
      <c r="J310" s="312" t="s">
        <v>965</v>
      </c>
      <c r="K310" s="312" t="s">
        <v>2704</v>
      </c>
      <c r="L310" s="264">
        <v>21785.46</v>
      </c>
      <c r="M310" s="264">
        <v>21584.91</v>
      </c>
      <c r="N310" s="264">
        <v>23143.47</v>
      </c>
      <c r="O310" s="264">
        <v>22937.190000000002</v>
      </c>
      <c r="P310" s="264">
        <v>22572.080000000002</v>
      </c>
      <c r="Q310" s="264">
        <v>22526.800000000003</v>
      </c>
      <c r="R310" s="264">
        <v>22208.94</v>
      </c>
      <c r="S310" s="264">
        <v>22804.7</v>
      </c>
      <c r="T310" s="264">
        <v>22640.06</v>
      </c>
      <c r="U310" s="264">
        <v>21377.64</v>
      </c>
      <c r="V310" s="264">
        <v>21372.02</v>
      </c>
      <c r="W310" s="264">
        <v>21633.759999999998</v>
      </c>
      <c r="X310" s="264">
        <v>48405.36</v>
      </c>
      <c r="Y310" s="264">
        <v>50099</v>
      </c>
      <c r="Z310" s="264">
        <v>65810.469999999987</v>
      </c>
      <c r="AA310" s="577">
        <v>63426.07</v>
      </c>
      <c r="AB310" s="264">
        <v>0</v>
      </c>
      <c r="AC310" s="264">
        <v>0</v>
      </c>
      <c r="AD310" s="264">
        <v>0</v>
      </c>
      <c r="AE310" s="264">
        <v>9557.6400000000012</v>
      </c>
      <c r="AF310" s="264">
        <v>9924.36</v>
      </c>
      <c r="AG310" s="264">
        <v>10182.210000000001</v>
      </c>
      <c r="AH310" s="264">
        <v>10331.19</v>
      </c>
      <c r="AI310" s="264">
        <v>9837.0800000000017</v>
      </c>
      <c r="AJ310" s="264">
        <v>10165.36</v>
      </c>
      <c r="AK310" s="264">
        <v>9961.380000000001</v>
      </c>
      <c r="AL310" s="264">
        <v>10168.84</v>
      </c>
      <c r="AM310" s="264">
        <v>9841.7000000000007</v>
      </c>
      <c r="AN310" s="264">
        <v>9534.7000000000007</v>
      </c>
      <c r="AO310" s="264">
        <v>9710.2800000000007</v>
      </c>
      <c r="AP310" s="264">
        <v>9813.4200000000019</v>
      </c>
      <c r="AQ310" s="264">
        <v>21588.09</v>
      </c>
      <c r="AR310" s="264">
        <v>22333.520000000004</v>
      </c>
      <c r="AS310" s="264">
        <v>29204.01</v>
      </c>
      <c r="AT310" s="577">
        <v>28654.559999999998</v>
      </c>
      <c r="AU310" s="264">
        <v>0</v>
      </c>
      <c r="AV310" s="264">
        <v>0</v>
      </c>
      <c r="AW310" s="264">
        <v>0</v>
      </c>
      <c r="AX310" s="264">
        <v>0</v>
      </c>
      <c r="AY310" s="264">
        <v>0</v>
      </c>
      <c r="AZ310" s="264">
        <v>0</v>
      </c>
      <c r="BA310" s="264">
        <v>0</v>
      </c>
      <c r="BB310" s="264">
        <v>0</v>
      </c>
      <c r="BC310" s="264">
        <v>0</v>
      </c>
      <c r="BD310" s="264">
        <v>0</v>
      </c>
      <c r="BE310" s="264">
        <v>0</v>
      </c>
      <c r="BF310" s="264">
        <v>0</v>
      </c>
      <c r="BG310" s="264">
        <v>0</v>
      </c>
      <c r="BH310" s="264">
        <v>0</v>
      </c>
      <c r="BI310" s="264">
        <v>0</v>
      </c>
      <c r="BJ310" s="264">
        <v>0</v>
      </c>
      <c r="BK310" s="264">
        <v>0</v>
      </c>
      <c r="BL310" s="264">
        <v>0</v>
      </c>
      <c r="BM310" s="577">
        <v>0</v>
      </c>
      <c r="BN310" s="264">
        <v>0</v>
      </c>
      <c r="BO310" s="264">
        <v>0</v>
      </c>
      <c r="BP310" s="264">
        <v>0</v>
      </c>
      <c r="BQ310" s="264">
        <v>0</v>
      </c>
      <c r="BR310" s="264">
        <v>0</v>
      </c>
      <c r="BS310" s="264">
        <v>0</v>
      </c>
      <c r="BT310" s="264">
        <v>0</v>
      </c>
      <c r="BU310" s="264">
        <v>0</v>
      </c>
      <c r="BV310" s="264">
        <v>0</v>
      </c>
      <c r="BW310" s="264">
        <v>0</v>
      </c>
      <c r="BX310" s="264">
        <v>0</v>
      </c>
      <c r="BY310" s="264">
        <v>0</v>
      </c>
      <c r="BZ310" s="264">
        <v>0</v>
      </c>
      <c r="CA310" s="264">
        <v>0</v>
      </c>
      <c r="CB310" s="264">
        <v>0</v>
      </c>
      <c r="CC310" s="264">
        <v>0</v>
      </c>
      <c r="CD310" s="264">
        <v>0</v>
      </c>
      <c r="CE310" s="264">
        <v>0</v>
      </c>
      <c r="CF310" s="577">
        <v>0</v>
      </c>
      <c r="CG310" s="264">
        <v>0</v>
      </c>
      <c r="CH310" s="264">
        <v>0</v>
      </c>
      <c r="CI310" s="264">
        <v>0</v>
      </c>
      <c r="CJ310" s="264">
        <v>0</v>
      </c>
      <c r="CK310" s="264">
        <v>0</v>
      </c>
      <c r="CL310" s="264">
        <v>0</v>
      </c>
      <c r="CM310" s="264">
        <v>0</v>
      </c>
      <c r="CN310" s="264">
        <v>0</v>
      </c>
      <c r="CO310" s="264">
        <v>0</v>
      </c>
      <c r="CP310" s="264">
        <v>0</v>
      </c>
      <c r="CQ310" s="264">
        <v>0</v>
      </c>
      <c r="CR310" s="264">
        <v>0</v>
      </c>
      <c r="CS310" s="264">
        <v>0</v>
      </c>
      <c r="CT310" s="264">
        <v>0</v>
      </c>
      <c r="CU310" s="264">
        <v>0</v>
      </c>
      <c r="CV310" s="264">
        <v>0</v>
      </c>
      <c r="CW310" s="264">
        <v>0</v>
      </c>
      <c r="CX310" s="264">
        <v>0</v>
      </c>
      <c r="CY310" s="577">
        <v>0</v>
      </c>
      <c r="CZ310" s="264">
        <v>0</v>
      </c>
      <c r="DA310" s="264">
        <v>0</v>
      </c>
      <c r="DB310" s="264">
        <v>0</v>
      </c>
      <c r="DC310" s="428">
        <f t="shared" si="4"/>
        <v>715136.26999999979</v>
      </c>
    </row>
    <row r="311" spans="1:107" x14ac:dyDescent="0.25">
      <c r="A311" s="297">
        <v>4294</v>
      </c>
      <c r="B311" s="347">
        <v>675712</v>
      </c>
      <c r="C311" s="297">
        <v>1026320</v>
      </c>
      <c r="D311" s="14">
        <v>1013310861</v>
      </c>
      <c r="F311" s="14" t="s">
        <v>925</v>
      </c>
      <c r="G311" s="14" t="str">
        <f>INDEX(FY2019_ALL_Targets!F:F,MATCH(B311,FY2019_ALL_Targets!B:B,0))</f>
        <v>MRSA Central</v>
      </c>
      <c r="H311" s="14" t="s">
        <v>3023</v>
      </c>
      <c r="I311" s="299" t="s">
        <v>170</v>
      </c>
      <c r="J311" s="299" t="s">
        <v>965</v>
      </c>
      <c r="K311" s="299" t="s">
        <v>2303</v>
      </c>
      <c r="L311" s="264">
        <v>0</v>
      </c>
      <c r="M311" s="264">
        <v>0</v>
      </c>
      <c r="N311" s="264">
        <v>0</v>
      </c>
      <c r="O311" s="264">
        <v>0</v>
      </c>
      <c r="P311" s="264">
        <v>0</v>
      </c>
      <c r="Q311" s="264">
        <v>0</v>
      </c>
      <c r="R311" s="264">
        <v>0</v>
      </c>
      <c r="S311" s="264">
        <v>0</v>
      </c>
      <c r="T311" s="264">
        <v>0</v>
      </c>
      <c r="U311" s="264">
        <v>0</v>
      </c>
      <c r="V311" s="264">
        <v>0</v>
      </c>
      <c r="W311" s="264">
        <v>0</v>
      </c>
      <c r="X311" s="264">
        <v>0</v>
      </c>
      <c r="Y311" s="264">
        <v>0</v>
      </c>
      <c r="Z311" s="264">
        <v>0</v>
      </c>
      <c r="AA311" s="577">
        <v>0</v>
      </c>
      <c r="AB311" s="264">
        <v>0</v>
      </c>
      <c r="AC311" s="264">
        <v>0</v>
      </c>
      <c r="AD311" s="264">
        <v>0</v>
      </c>
      <c r="AE311" s="264">
        <v>0</v>
      </c>
      <c r="AF311" s="264">
        <v>0</v>
      </c>
      <c r="AG311" s="264">
        <v>0</v>
      </c>
      <c r="AH311" s="264">
        <v>0</v>
      </c>
      <c r="AI311" s="264">
        <v>0</v>
      </c>
      <c r="AJ311" s="264">
        <v>0</v>
      </c>
      <c r="AK311" s="264">
        <v>0</v>
      </c>
      <c r="AL311" s="264">
        <v>0</v>
      </c>
      <c r="AM311" s="264">
        <v>0</v>
      </c>
      <c r="AN311" s="264">
        <v>0</v>
      </c>
      <c r="AO311" s="264">
        <v>0</v>
      </c>
      <c r="AP311" s="264">
        <v>0</v>
      </c>
      <c r="AQ311" s="264">
        <v>0</v>
      </c>
      <c r="AR311" s="264">
        <v>0</v>
      </c>
      <c r="AS311" s="264">
        <v>0</v>
      </c>
      <c r="AT311" s="577">
        <v>0</v>
      </c>
      <c r="AU311" s="264">
        <v>0</v>
      </c>
      <c r="AV311" s="264">
        <v>0</v>
      </c>
      <c r="AW311" s="264">
        <v>0</v>
      </c>
      <c r="AX311" s="264">
        <v>0</v>
      </c>
      <c r="AY311" s="264">
        <v>0</v>
      </c>
      <c r="AZ311" s="264">
        <v>0</v>
      </c>
      <c r="BA311" s="264">
        <v>0</v>
      </c>
      <c r="BB311" s="264">
        <v>0</v>
      </c>
      <c r="BC311" s="264">
        <v>0</v>
      </c>
      <c r="BD311" s="264">
        <v>0</v>
      </c>
      <c r="BE311" s="264">
        <v>0</v>
      </c>
      <c r="BF311" s="264">
        <v>0</v>
      </c>
      <c r="BG311" s="264">
        <v>0</v>
      </c>
      <c r="BH311" s="264">
        <v>0</v>
      </c>
      <c r="BI311" s="264">
        <v>0</v>
      </c>
      <c r="BJ311" s="264">
        <v>0</v>
      </c>
      <c r="BK311" s="264">
        <v>0</v>
      </c>
      <c r="BL311" s="264">
        <v>0</v>
      </c>
      <c r="BM311" s="577">
        <v>0</v>
      </c>
      <c r="BN311" s="264">
        <v>0</v>
      </c>
      <c r="BO311" s="264">
        <v>0</v>
      </c>
      <c r="BP311" s="264">
        <v>0</v>
      </c>
      <c r="BQ311" s="264">
        <v>7436.84</v>
      </c>
      <c r="BR311" s="264">
        <v>7500.92</v>
      </c>
      <c r="BS311" s="264">
        <v>7778.6</v>
      </c>
      <c r="BT311" s="264">
        <v>7650.44</v>
      </c>
      <c r="BU311" s="264">
        <v>7691.2</v>
      </c>
      <c r="BV311" s="264">
        <v>7779.2</v>
      </c>
      <c r="BW311" s="264">
        <v>7682.3600000000006</v>
      </c>
      <c r="BX311" s="264">
        <v>7734.26</v>
      </c>
      <c r="BY311" s="264">
        <v>7826.4400000000005</v>
      </c>
      <c r="BZ311" s="264">
        <v>7716.1399999999994</v>
      </c>
      <c r="CA311" s="264">
        <v>7765.28</v>
      </c>
      <c r="CB311" s="264">
        <v>7856.78</v>
      </c>
      <c r="CC311" s="264">
        <v>16590.599999999999</v>
      </c>
      <c r="CD311" s="264">
        <v>17115.109999999997</v>
      </c>
      <c r="CE311" s="264">
        <v>17909.190000000002</v>
      </c>
      <c r="CF311" s="577">
        <v>22856.809999999998</v>
      </c>
      <c r="CG311" s="264">
        <v>0</v>
      </c>
      <c r="CH311" s="264">
        <v>0</v>
      </c>
      <c r="CI311" s="264">
        <v>0</v>
      </c>
      <c r="CJ311" s="264">
        <v>8426.52</v>
      </c>
      <c r="CK311" s="264">
        <v>8405.16</v>
      </c>
      <c r="CL311" s="264">
        <v>8942.7200000000012</v>
      </c>
      <c r="CM311" s="264">
        <v>8964.08</v>
      </c>
      <c r="CN311" s="264">
        <v>8697.92</v>
      </c>
      <c r="CO311" s="264">
        <v>8951.36</v>
      </c>
      <c r="CP311" s="264">
        <v>8744.6400000000012</v>
      </c>
      <c r="CQ311" s="264">
        <v>8790.6</v>
      </c>
      <c r="CR311" s="264">
        <v>8734.68</v>
      </c>
      <c r="CS311" s="264">
        <v>8539.9399999999987</v>
      </c>
      <c r="CT311" s="264">
        <v>8617.1</v>
      </c>
      <c r="CU311" s="264">
        <v>8743.8799999999992</v>
      </c>
      <c r="CV311" s="264">
        <v>18824.000000000004</v>
      </c>
      <c r="CW311" s="264">
        <v>19703.529999999995</v>
      </c>
      <c r="CX311" s="264">
        <v>20244.8</v>
      </c>
      <c r="CY311" s="577">
        <v>25368.940000000002</v>
      </c>
      <c r="CZ311" s="264">
        <v>0</v>
      </c>
      <c r="DA311" s="264">
        <v>0</v>
      </c>
      <c r="DB311" s="264">
        <v>0</v>
      </c>
      <c r="DC311" s="428">
        <f t="shared" si="4"/>
        <v>355590.04</v>
      </c>
    </row>
    <row r="312" spans="1:107" x14ac:dyDescent="0.25">
      <c r="A312" s="297">
        <v>4890</v>
      </c>
      <c r="B312" s="347">
        <v>675714</v>
      </c>
      <c r="C312" s="297">
        <v>1020958</v>
      </c>
      <c r="D312" s="14">
        <v>1336647866</v>
      </c>
      <c r="F312" s="14" t="s">
        <v>930</v>
      </c>
      <c r="G312" s="14" t="str">
        <f>INDEX(FY2019_ALL_Targets!F:F,MATCH(B312,FY2019_ALL_Targets!B:B,0))</f>
        <v>Harris</v>
      </c>
      <c r="H312" s="14" t="s">
        <v>3016</v>
      </c>
      <c r="I312" s="299" t="s">
        <v>2449</v>
      </c>
      <c r="J312" s="299" t="s">
        <v>2450</v>
      </c>
      <c r="K312" s="299" t="s">
        <v>2451</v>
      </c>
      <c r="L312" s="264">
        <v>14929.2</v>
      </c>
      <c r="M312" s="264">
        <v>15371.399999999998</v>
      </c>
      <c r="N312" s="264">
        <v>16810.2</v>
      </c>
      <c r="O312" s="264">
        <v>16948.8</v>
      </c>
      <c r="P312" s="264">
        <v>15954.439999999999</v>
      </c>
      <c r="Q312" s="264">
        <v>16515.16</v>
      </c>
      <c r="R312" s="264">
        <v>16141.9</v>
      </c>
      <c r="S312" s="264">
        <v>17028.440000000002</v>
      </c>
      <c r="T312" s="264">
        <v>16069.24</v>
      </c>
      <c r="U312" s="264">
        <v>15961.460000000001</v>
      </c>
      <c r="V312" s="264">
        <v>15527.32</v>
      </c>
      <c r="W312" s="264">
        <v>16094.280000000002</v>
      </c>
      <c r="X312" s="264">
        <v>44255.599999999991</v>
      </c>
      <c r="Y312" s="264">
        <v>37021.119999999988</v>
      </c>
      <c r="Z312" s="264">
        <v>37953.540000000008</v>
      </c>
      <c r="AA312" s="577">
        <v>26766.510000000002</v>
      </c>
      <c r="AB312" s="264">
        <v>0</v>
      </c>
      <c r="AC312" s="264">
        <v>0</v>
      </c>
      <c r="AD312" s="264">
        <v>0</v>
      </c>
      <c r="AE312" s="264">
        <v>0</v>
      </c>
      <c r="AF312" s="264">
        <v>0</v>
      </c>
      <c r="AG312" s="264">
        <v>0</v>
      </c>
      <c r="AH312" s="264">
        <v>0</v>
      </c>
      <c r="AI312" s="264">
        <v>0</v>
      </c>
      <c r="AJ312" s="264">
        <v>0</v>
      </c>
      <c r="AK312" s="264">
        <v>0</v>
      </c>
      <c r="AL312" s="264">
        <v>0</v>
      </c>
      <c r="AM312" s="264">
        <v>0</v>
      </c>
      <c r="AN312" s="264">
        <v>0</v>
      </c>
      <c r="AO312" s="264">
        <v>0</v>
      </c>
      <c r="AP312" s="264">
        <v>0</v>
      </c>
      <c r="AQ312" s="264">
        <v>0</v>
      </c>
      <c r="AR312" s="264">
        <v>0</v>
      </c>
      <c r="AS312" s="264">
        <v>0</v>
      </c>
      <c r="AT312" s="577">
        <v>0</v>
      </c>
      <c r="AU312" s="264">
        <v>0</v>
      </c>
      <c r="AV312" s="264">
        <v>0</v>
      </c>
      <c r="AW312" s="264">
        <v>0</v>
      </c>
      <c r="AX312" s="264">
        <v>9114.6</v>
      </c>
      <c r="AY312" s="264">
        <v>9200.4</v>
      </c>
      <c r="AZ312" s="264">
        <v>9629.4</v>
      </c>
      <c r="BA312" s="264">
        <v>9603</v>
      </c>
      <c r="BB312" s="264">
        <v>9382.2799999999988</v>
      </c>
      <c r="BC312" s="264">
        <v>9545.2799999999988</v>
      </c>
      <c r="BD312" s="264">
        <v>9308.4</v>
      </c>
      <c r="BE312" s="264">
        <v>9117.6200000000008</v>
      </c>
      <c r="BF312" s="264">
        <v>9213.26</v>
      </c>
      <c r="BG312" s="264">
        <v>8746.2000000000007</v>
      </c>
      <c r="BH312" s="264">
        <v>8694.24</v>
      </c>
      <c r="BI312" s="264">
        <v>8912.86</v>
      </c>
      <c r="BJ312" s="264">
        <v>26250.799999999999</v>
      </c>
      <c r="BK312" s="264">
        <v>21338.23</v>
      </c>
      <c r="BL312" s="264">
        <v>21265.420000000006</v>
      </c>
      <c r="BM312" s="577">
        <v>14755.119999999999</v>
      </c>
      <c r="BN312" s="264">
        <v>0</v>
      </c>
      <c r="BO312" s="264">
        <v>0</v>
      </c>
      <c r="BP312" s="264">
        <v>0</v>
      </c>
      <c r="BQ312" s="264">
        <v>0</v>
      </c>
      <c r="BR312" s="264">
        <v>0</v>
      </c>
      <c r="BS312" s="264">
        <v>0</v>
      </c>
      <c r="BT312" s="264">
        <v>0</v>
      </c>
      <c r="BU312" s="264">
        <v>0</v>
      </c>
      <c r="BV312" s="264">
        <v>0</v>
      </c>
      <c r="BW312" s="264">
        <v>0</v>
      </c>
      <c r="BX312" s="264">
        <v>0</v>
      </c>
      <c r="BY312" s="264">
        <v>0</v>
      </c>
      <c r="BZ312" s="264">
        <v>0</v>
      </c>
      <c r="CA312" s="264">
        <v>0</v>
      </c>
      <c r="CB312" s="264">
        <v>0</v>
      </c>
      <c r="CC312" s="264">
        <v>0</v>
      </c>
      <c r="CD312" s="264">
        <v>0</v>
      </c>
      <c r="CE312" s="264">
        <v>0</v>
      </c>
      <c r="CF312" s="577">
        <v>0</v>
      </c>
      <c r="CG312" s="264">
        <v>0</v>
      </c>
      <c r="CH312" s="264">
        <v>0</v>
      </c>
      <c r="CI312" s="264">
        <v>0</v>
      </c>
      <c r="CJ312" s="264">
        <v>22618.199999999997</v>
      </c>
      <c r="CK312" s="264">
        <v>23146.199999999997</v>
      </c>
      <c r="CL312" s="264">
        <v>25410</v>
      </c>
      <c r="CM312" s="264">
        <v>25509</v>
      </c>
      <c r="CN312" s="264">
        <v>24489.119999999999</v>
      </c>
      <c r="CO312" s="264">
        <v>25434.52</v>
      </c>
      <c r="CP312" s="264">
        <v>24688.26</v>
      </c>
      <c r="CQ312" s="264">
        <v>26308.86</v>
      </c>
      <c r="CR312" s="264">
        <v>24382.14</v>
      </c>
      <c r="CS312" s="264">
        <v>24623.84</v>
      </c>
      <c r="CT312" s="264">
        <v>24363.26</v>
      </c>
      <c r="CU312" s="264">
        <v>25156.620000000003</v>
      </c>
      <c r="CV312" s="264">
        <v>66860.800000000003</v>
      </c>
      <c r="CW312" s="264">
        <v>56533.229999999996</v>
      </c>
      <c r="CX312" s="264">
        <v>58125.89</v>
      </c>
      <c r="CY312" s="577">
        <v>41818.340000000011</v>
      </c>
      <c r="CZ312" s="264">
        <v>0</v>
      </c>
      <c r="DA312" s="264">
        <v>0</v>
      </c>
      <c r="DB312" s="264">
        <v>0</v>
      </c>
      <c r="DC312" s="428">
        <f t="shared" si="4"/>
        <v>1052894</v>
      </c>
    </row>
    <row r="313" spans="1:107" x14ac:dyDescent="0.25">
      <c r="A313" s="313">
        <v>4476</v>
      </c>
      <c r="B313" s="347">
        <v>675715</v>
      </c>
      <c r="C313" s="313">
        <v>1026589</v>
      </c>
      <c r="D313" s="14">
        <v>1407252448</v>
      </c>
      <c r="F313" s="14" t="s">
        <v>925</v>
      </c>
      <c r="G313" s="14" t="str">
        <f>INDEX(FY2019_ALL_Targets!F:F,MATCH(B313,FY2019_ALL_Targets!B:B,0))</f>
        <v>MRSA Central</v>
      </c>
      <c r="H313" s="14" t="s">
        <v>3143</v>
      </c>
      <c r="I313" s="314" t="s">
        <v>190</v>
      </c>
      <c r="J313" s="314" t="s">
        <v>980</v>
      </c>
      <c r="K313" s="314" t="s">
        <v>191</v>
      </c>
      <c r="L313" s="264">
        <v>0</v>
      </c>
      <c r="M313" s="264">
        <v>0</v>
      </c>
      <c r="N313" s="264">
        <v>0</v>
      </c>
      <c r="O313" s="264">
        <v>0</v>
      </c>
      <c r="P313" s="264">
        <v>0</v>
      </c>
      <c r="Q313" s="264">
        <v>0</v>
      </c>
      <c r="R313" s="264">
        <v>0</v>
      </c>
      <c r="S313" s="264">
        <v>0</v>
      </c>
      <c r="T313" s="264">
        <v>0</v>
      </c>
      <c r="U313" s="264">
        <v>0</v>
      </c>
      <c r="V313" s="264">
        <v>0</v>
      </c>
      <c r="W313" s="264">
        <v>0</v>
      </c>
      <c r="X313" s="264">
        <v>0</v>
      </c>
      <c r="Y313" s="264">
        <v>0</v>
      </c>
      <c r="Z313" s="264">
        <v>0</v>
      </c>
      <c r="AA313" s="577">
        <v>0</v>
      </c>
      <c r="AB313" s="264">
        <v>0</v>
      </c>
      <c r="AC313" s="264">
        <v>0</v>
      </c>
      <c r="AD313" s="264">
        <v>0</v>
      </c>
      <c r="AE313" s="264">
        <v>0</v>
      </c>
      <c r="AF313" s="264">
        <v>0</v>
      </c>
      <c r="AG313" s="264">
        <v>0</v>
      </c>
      <c r="AH313" s="264">
        <v>0</v>
      </c>
      <c r="AI313" s="264">
        <v>0</v>
      </c>
      <c r="AJ313" s="264">
        <v>0</v>
      </c>
      <c r="AK313" s="264">
        <v>0</v>
      </c>
      <c r="AL313" s="264">
        <v>0</v>
      </c>
      <c r="AM313" s="264">
        <v>0</v>
      </c>
      <c r="AN313" s="264">
        <v>0</v>
      </c>
      <c r="AO313" s="264">
        <v>0</v>
      </c>
      <c r="AP313" s="264">
        <v>0</v>
      </c>
      <c r="AQ313" s="264">
        <v>0</v>
      </c>
      <c r="AR313" s="264">
        <v>0</v>
      </c>
      <c r="AS313" s="264">
        <v>0</v>
      </c>
      <c r="AT313" s="577">
        <v>0</v>
      </c>
      <c r="AU313" s="264">
        <v>0</v>
      </c>
      <c r="AV313" s="264">
        <v>0</v>
      </c>
      <c r="AW313" s="264">
        <v>0</v>
      </c>
      <c r="AX313" s="264">
        <v>0</v>
      </c>
      <c r="AY313" s="264">
        <v>0</v>
      </c>
      <c r="AZ313" s="264">
        <v>0</v>
      </c>
      <c r="BA313" s="264">
        <v>0</v>
      </c>
      <c r="BB313" s="264">
        <v>0</v>
      </c>
      <c r="BC313" s="264">
        <v>0</v>
      </c>
      <c r="BD313" s="264">
        <v>0</v>
      </c>
      <c r="BE313" s="264">
        <v>0</v>
      </c>
      <c r="BF313" s="264">
        <v>0</v>
      </c>
      <c r="BG313" s="264">
        <v>0</v>
      </c>
      <c r="BH313" s="264">
        <v>0</v>
      </c>
      <c r="BI313" s="264">
        <v>0</v>
      </c>
      <c r="BJ313" s="264">
        <v>0</v>
      </c>
      <c r="BK313" s="264">
        <v>0</v>
      </c>
      <c r="BL313" s="264">
        <v>0</v>
      </c>
      <c r="BM313" s="577">
        <v>0</v>
      </c>
      <c r="BN313" s="264">
        <v>0</v>
      </c>
      <c r="BO313" s="264">
        <v>0</v>
      </c>
      <c r="BP313" s="264">
        <v>0</v>
      </c>
      <c r="BQ313" s="264">
        <v>6350.56</v>
      </c>
      <c r="BR313" s="264">
        <v>6405.28</v>
      </c>
      <c r="BS313" s="264">
        <v>6642.4000000000005</v>
      </c>
      <c r="BT313" s="264">
        <v>6532.96</v>
      </c>
      <c r="BU313" s="264">
        <v>6555</v>
      </c>
      <c r="BV313" s="264">
        <v>6630</v>
      </c>
      <c r="BW313" s="264">
        <v>6553.44</v>
      </c>
      <c r="BX313" s="264">
        <v>522.82000000000005</v>
      </c>
      <c r="BY313" s="264">
        <v>292.48</v>
      </c>
      <c r="BZ313" s="264">
        <v>96.3</v>
      </c>
      <c r="CA313" s="264">
        <v>60.16</v>
      </c>
      <c r="CB313" s="264">
        <v>39.14</v>
      </c>
      <c r="CC313" s="264">
        <v>10081.980000000001</v>
      </c>
      <c r="CD313" s="264">
        <v>10313.970000000001</v>
      </c>
      <c r="CE313" s="264">
        <v>9483.9300000000021</v>
      </c>
      <c r="CF313" s="577">
        <v>14058.980000000001</v>
      </c>
      <c r="CG313" s="264">
        <v>0</v>
      </c>
      <c r="CH313" s="264">
        <v>0</v>
      </c>
      <c r="CI313" s="264">
        <v>0</v>
      </c>
      <c r="CJ313" s="264">
        <v>7195.68</v>
      </c>
      <c r="CK313" s="264">
        <v>7177.44</v>
      </c>
      <c r="CL313" s="264">
        <v>7636.48</v>
      </c>
      <c r="CM313" s="264">
        <v>7654.72</v>
      </c>
      <c r="CN313" s="264">
        <v>7413</v>
      </c>
      <c r="CO313" s="264">
        <v>7629</v>
      </c>
      <c r="CP313" s="264">
        <v>7459.72</v>
      </c>
      <c r="CQ313" s="264">
        <v>520.16</v>
      </c>
      <c r="CR313" s="264">
        <v>331.56</v>
      </c>
      <c r="CS313" s="264">
        <v>114.42</v>
      </c>
      <c r="CT313" s="264">
        <v>42.14</v>
      </c>
      <c r="CU313" s="264">
        <v>69.2</v>
      </c>
      <c r="CV313" s="264">
        <v>11439.2</v>
      </c>
      <c r="CW313" s="264">
        <v>11874.990000000002</v>
      </c>
      <c r="CX313" s="264">
        <v>10706.77</v>
      </c>
      <c r="CY313" s="577">
        <v>15604.470000000001</v>
      </c>
      <c r="CZ313" s="264">
        <v>0</v>
      </c>
      <c r="DA313" s="264">
        <v>0</v>
      </c>
      <c r="DB313" s="264">
        <v>0</v>
      </c>
      <c r="DC313" s="428">
        <f t="shared" si="4"/>
        <v>193488.35000000006</v>
      </c>
    </row>
    <row r="314" spans="1:107" x14ac:dyDescent="0.25">
      <c r="A314" s="297">
        <v>5165</v>
      </c>
      <c r="B314" s="347">
        <v>675716</v>
      </c>
      <c r="C314" s="297">
        <v>1028697</v>
      </c>
      <c r="D314" s="14">
        <v>1780077479</v>
      </c>
      <c r="F314" s="14" t="s">
        <v>923</v>
      </c>
      <c r="G314" s="14" t="str">
        <f>INDEX(FY2019_ALL_Targets!F:F,MATCH(B314,FY2019_ALL_Targets!B:B,0))</f>
        <v>Lubbock</v>
      </c>
      <c r="H314" s="14" t="s">
        <v>3049</v>
      </c>
      <c r="I314" s="299" t="s">
        <v>259</v>
      </c>
      <c r="J314" s="299" t="s">
        <v>1011</v>
      </c>
      <c r="K314" s="299" t="s">
        <v>260</v>
      </c>
      <c r="L314" s="264">
        <v>9488.6</v>
      </c>
      <c r="M314" s="264">
        <v>9728.9500000000007</v>
      </c>
      <c r="N314" s="264">
        <v>9728.9499999999989</v>
      </c>
      <c r="O314" s="264">
        <v>9634.9</v>
      </c>
      <c r="P314" s="264">
        <v>9576.9600000000009</v>
      </c>
      <c r="Q314" s="264">
        <v>9277.68</v>
      </c>
      <c r="R314" s="264">
        <v>9499.7100000000009</v>
      </c>
      <c r="S314" s="264">
        <v>9444.880000000001</v>
      </c>
      <c r="T314" s="264">
        <v>10012.859999999999</v>
      </c>
      <c r="U314" s="264">
        <v>9593.23</v>
      </c>
      <c r="V314" s="264">
        <v>9679.119999999999</v>
      </c>
      <c r="W314" s="264">
        <v>9803.5499999999993</v>
      </c>
      <c r="X314" s="264">
        <v>27229.1</v>
      </c>
      <c r="Y314" s="264">
        <v>21192.750000000007</v>
      </c>
      <c r="Z314" s="264">
        <v>22244.2</v>
      </c>
      <c r="AA314" s="577">
        <v>16216.419999999998</v>
      </c>
      <c r="AB314" s="264">
        <v>0</v>
      </c>
      <c r="AC314" s="264">
        <v>0</v>
      </c>
      <c r="AD314" s="264">
        <v>0</v>
      </c>
      <c r="AE314" s="264">
        <v>0</v>
      </c>
      <c r="AF314" s="264">
        <v>0</v>
      </c>
      <c r="AG314" s="264">
        <v>0</v>
      </c>
      <c r="AH314" s="264">
        <v>0</v>
      </c>
      <c r="AI314" s="264">
        <v>0</v>
      </c>
      <c r="AJ314" s="264">
        <v>0</v>
      </c>
      <c r="AK314" s="264">
        <v>0</v>
      </c>
      <c r="AL314" s="264">
        <v>0</v>
      </c>
      <c r="AM314" s="264">
        <v>0</v>
      </c>
      <c r="AN314" s="264">
        <v>0</v>
      </c>
      <c r="AO314" s="264">
        <v>0</v>
      </c>
      <c r="AP314" s="264">
        <v>0</v>
      </c>
      <c r="AQ314" s="264">
        <v>0</v>
      </c>
      <c r="AR314" s="264">
        <v>0</v>
      </c>
      <c r="AS314" s="264">
        <v>0</v>
      </c>
      <c r="AT314" s="577">
        <v>0</v>
      </c>
      <c r="AU314" s="264">
        <v>0</v>
      </c>
      <c r="AV314" s="264">
        <v>0</v>
      </c>
      <c r="AW314" s="264">
        <v>0</v>
      </c>
      <c r="AX314" s="264">
        <v>0</v>
      </c>
      <c r="AY314" s="264">
        <v>0</v>
      </c>
      <c r="AZ314" s="264">
        <v>0</v>
      </c>
      <c r="BA314" s="264">
        <v>0</v>
      </c>
      <c r="BB314" s="264">
        <v>0</v>
      </c>
      <c r="BC314" s="264">
        <v>0</v>
      </c>
      <c r="BD314" s="264">
        <v>0</v>
      </c>
      <c r="BE314" s="264">
        <v>0</v>
      </c>
      <c r="BF314" s="264">
        <v>0</v>
      </c>
      <c r="BG314" s="264">
        <v>0</v>
      </c>
      <c r="BH314" s="264">
        <v>0</v>
      </c>
      <c r="BI314" s="264">
        <v>0</v>
      </c>
      <c r="BJ314" s="264">
        <v>0</v>
      </c>
      <c r="BK314" s="264">
        <v>0</v>
      </c>
      <c r="BL314" s="264">
        <v>0</v>
      </c>
      <c r="BM314" s="577">
        <v>0</v>
      </c>
      <c r="BN314" s="264">
        <v>0</v>
      </c>
      <c r="BO314" s="264">
        <v>0</v>
      </c>
      <c r="BP314" s="264">
        <v>0</v>
      </c>
      <c r="BQ314" s="264">
        <v>7795.7</v>
      </c>
      <c r="BR314" s="264">
        <v>7910.65</v>
      </c>
      <c r="BS314" s="264">
        <v>8548.1</v>
      </c>
      <c r="BT314" s="264">
        <v>8401.7999999999993</v>
      </c>
      <c r="BU314" s="264">
        <v>8256</v>
      </c>
      <c r="BV314" s="264">
        <v>8514</v>
      </c>
      <c r="BW314" s="264">
        <v>8419.5</v>
      </c>
      <c r="BX314" s="264">
        <v>8786.630000000001</v>
      </c>
      <c r="BY314" s="264">
        <v>8500.56</v>
      </c>
      <c r="BZ314" s="264">
        <v>8197.8799999999992</v>
      </c>
      <c r="CA314" s="264">
        <v>8729.3700000000008</v>
      </c>
      <c r="CB314" s="264">
        <v>8604.2000000000007</v>
      </c>
      <c r="CC314" s="264">
        <v>22815.43</v>
      </c>
      <c r="CD314" s="264">
        <v>18845.54</v>
      </c>
      <c r="CE314" s="264">
        <v>19757.009999999995</v>
      </c>
      <c r="CF314" s="577">
        <v>14215.26</v>
      </c>
      <c r="CG314" s="264">
        <v>0</v>
      </c>
      <c r="CH314" s="264">
        <v>0</v>
      </c>
      <c r="CI314" s="264">
        <v>0</v>
      </c>
      <c r="CJ314" s="264">
        <v>0</v>
      </c>
      <c r="CK314" s="264">
        <v>0</v>
      </c>
      <c r="CL314" s="264">
        <v>0</v>
      </c>
      <c r="CM314" s="264">
        <v>0</v>
      </c>
      <c r="CN314" s="264">
        <v>0</v>
      </c>
      <c r="CO314" s="264">
        <v>0</v>
      </c>
      <c r="CP314" s="264">
        <v>0</v>
      </c>
      <c r="CQ314" s="264">
        <v>0</v>
      </c>
      <c r="CR314" s="264">
        <v>0</v>
      </c>
      <c r="CS314" s="264">
        <v>0</v>
      </c>
      <c r="CT314" s="264">
        <v>0</v>
      </c>
      <c r="CU314" s="264">
        <v>0</v>
      </c>
      <c r="CV314" s="264">
        <v>0</v>
      </c>
      <c r="CW314" s="264">
        <v>0</v>
      </c>
      <c r="CX314" s="264">
        <v>0</v>
      </c>
      <c r="CY314" s="577">
        <v>0</v>
      </c>
      <c r="CZ314" s="264">
        <v>0</v>
      </c>
      <c r="DA314" s="264">
        <v>0</v>
      </c>
      <c r="DB314" s="264">
        <v>0</v>
      </c>
      <c r="DC314" s="428">
        <f t="shared" si="4"/>
        <v>378649.49</v>
      </c>
    </row>
    <row r="315" spans="1:107" x14ac:dyDescent="0.25">
      <c r="A315" s="313">
        <v>5310</v>
      </c>
      <c r="B315" s="347">
        <v>675722</v>
      </c>
      <c r="C315" s="313">
        <v>1028614</v>
      </c>
      <c r="D315" s="14">
        <v>1487085478</v>
      </c>
      <c r="F315" s="14" t="s">
        <v>913</v>
      </c>
      <c r="G315" s="14" t="str">
        <f>INDEX(FY2019_ALL_Targets!F:F,MATCH(B315,FY2019_ALL_Targets!B:B,0))</f>
        <v>MRSA West</v>
      </c>
      <c r="H315" s="14" t="s">
        <v>3119</v>
      </c>
      <c r="I315" s="314" t="s">
        <v>2553</v>
      </c>
      <c r="J315" s="314" t="s">
        <v>986</v>
      </c>
      <c r="K315" s="314" t="s">
        <v>2554</v>
      </c>
      <c r="L315" s="264">
        <v>16647.75</v>
      </c>
      <c r="M315" s="264">
        <v>16236.15</v>
      </c>
      <c r="N315" s="264">
        <v>17750.25</v>
      </c>
      <c r="O315" s="264">
        <v>17029.95</v>
      </c>
      <c r="P315" s="264">
        <v>17305.75</v>
      </c>
      <c r="Q315" s="264">
        <v>17015.75</v>
      </c>
      <c r="R315" s="264">
        <v>16557.5</v>
      </c>
      <c r="S315" s="264">
        <v>17218.38</v>
      </c>
      <c r="T315" s="264">
        <v>16618.11</v>
      </c>
      <c r="U315" s="264">
        <v>16685.330000000002</v>
      </c>
      <c r="V315" s="264">
        <v>16312.470000000001</v>
      </c>
      <c r="W315" s="264">
        <v>16801.59</v>
      </c>
      <c r="X315" s="264">
        <v>36856.15</v>
      </c>
      <c r="Y315" s="264">
        <v>37822.400000000001</v>
      </c>
      <c r="Z315" s="264">
        <v>49155.100000000006</v>
      </c>
      <c r="AA315" s="577">
        <v>48997.240000000005</v>
      </c>
      <c r="AB315" s="264">
        <v>0</v>
      </c>
      <c r="AC315" s="264">
        <v>0</v>
      </c>
      <c r="AD315" s="264">
        <v>0</v>
      </c>
      <c r="AE315" s="264">
        <v>0</v>
      </c>
      <c r="AF315" s="264">
        <v>0</v>
      </c>
      <c r="AG315" s="264">
        <v>0</v>
      </c>
      <c r="AH315" s="264">
        <v>0</v>
      </c>
      <c r="AI315" s="264">
        <v>0</v>
      </c>
      <c r="AJ315" s="264">
        <v>0</v>
      </c>
      <c r="AK315" s="264">
        <v>0</v>
      </c>
      <c r="AL315" s="264">
        <v>0</v>
      </c>
      <c r="AM315" s="264">
        <v>0</v>
      </c>
      <c r="AN315" s="264">
        <v>0</v>
      </c>
      <c r="AO315" s="264">
        <v>0</v>
      </c>
      <c r="AP315" s="264">
        <v>0</v>
      </c>
      <c r="AQ315" s="264">
        <v>0</v>
      </c>
      <c r="AR315" s="264">
        <v>0</v>
      </c>
      <c r="AS315" s="264">
        <v>0</v>
      </c>
      <c r="AT315" s="577">
        <v>0</v>
      </c>
      <c r="AU315" s="264">
        <v>0</v>
      </c>
      <c r="AV315" s="264">
        <v>0</v>
      </c>
      <c r="AW315" s="264">
        <v>0</v>
      </c>
      <c r="AX315" s="264">
        <v>0</v>
      </c>
      <c r="AY315" s="264">
        <v>0</v>
      </c>
      <c r="AZ315" s="264">
        <v>0</v>
      </c>
      <c r="BA315" s="264">
        <v>0</v>
      </c>
      <c r="BB315" s="264">
        <v>0</v>
      </c>
      <c r="BC315" s="264">
        <v>0</v>
      </c>
      <c r="BD315" s="264">
        <v>0</v>
      </c>
      <c r="BE315" s="264">
        <v>0</v>
      </c>
      <c r="BF315" s="264">
        <v>0</v>
      </c>
      <c r="BG315" s="264">
        <v>0</v>
      </c>
      <c r="BH315" s="264">
        <v>0</v>
      </c>
      <c r="BI315" s="264">
        <v>0</v>
      </c>
      <c r="BJ315" s="264">
        <v>0</v>
      </c>
      <c r="BK315" s="264">
        <v>0</v>
      </c>
      <c r="BL315" s="264">
        <v>0</v>
      </c>
      <c r="BM315" s="577">
        <v>0</v>
      </c>
      <c r="BN315" s="264">
        <v>0</v>
      </c>
      <c r="BO315" s="264">
        <v>0</v>
      </c>
      <c r="BP315" s="264">
        <v>0</v>
      </c>
      <c r="BQ315" s="264">
        <v>18470.55</v>
      </c>
      <c r="BR315" s="264">
        <v>18624.899999999998</v>
      </c>
      <c r="BS315" s="264">
        <v>19418.7</v>
      </c>
      <c r="BT315" s="264">
        <v>19337.849999999999</v>
      </c>
      <c r="BU315" s="264">
        <v>19147.25</v>
      </c>
      <c r="BV315" s="264">
        <v>19096.5</v>
      </c>
      <c r="BW315" s="264">
        <v>18853.8</v>
      </c>
      <c r="BX315" s="264">
        <v>18835.990000000002</v>
      </c>
      <c r="BY315" s="264">
        <v>19191.41</v>
      </c>
      <c r="BZ315" s="264">
        <v>18555.210000000003</v>
      </c>
      <c r="CA315" s="264">
        <v>18511.060000000001</v>
      </c>
      <c r="CB315" s="264">
        <v>19069.29</v>
      </c>
      <c r="CC315" s="264">
        <v>41136.15</v>
      </c>
      <c r="CD315" s="264">
        <v>42409.599999999991</v>
      </c>
      <c r="CE315" s="264">
        <v>55622.399999999994</v>
      </c>
      <c r="CF315" s="577">
        <v>55356.319999999992</v>
      </c>
      <c r="CG315" s="264">
        <v>0</v>
      </c>
      <c r="CH315" s="264">
        <v>0</v>
      </c>
      <c r="CI315" s="264">
        <v>0</v>
      </c>
      <c r="CJ315" s="264">
        <v>0</v>
      </c>
      <c r="CK315" s="264">
        <v>0</v>
      </c>
      <c r="CL315" s="264">
        <v>0</v>
      </c>
      <c r="CM315" s="264">
        <v>0</v>
      </c>
      <c r="CN315" s="264">
        <v>0</v>
      </c>
      <c r="CO315" s="264">
        <v>0</v>
      </c>
      <c r="CP315" s="264">
        <v>0</v>
      </c>
      <c r="CQ315" s="264">
        <v>0</v>
      </c>
      <c r="CR315" s="264">
        <v>0</v>
      </c>
      <c r="CS315" s="264">
        <v>0</v>
      </c>
      <c r="CT315" s="264">
        <v>0</v>
      </c>
      <c r="CU315" s="264">
        <v>0</v>
      </c>
      <c r="CV315" s="264">
        <v>0</v>
      </c>
      <c r="CW315" s="264">
        <v>0</v>
      </c>
      <c r="CX315" s="264">
        <v>0</v>
      </c>
      <c r="CY315" s="577">
        <v>0</v>
      </c>
      <c r="CZ315" s="264">
        <v>0</v>
      </c>
      <c r="DA315" s="264">
        <v>0</v>
      </c>
      <c r="DB315" s="264">
        <v>0</v>
      </c>
      <c r="DC315" s="428">
        <f t="shared" si="4"/>
        <v>796646.85000000009</v>
      </c>
    </row>
    <row r="316" spans="1:107" x14ac:dyDescent="0.25">
      <c r="A316" s="313">
        <v>4236</v>
      </c>
      <c r="B316" s="347">
        <v>675727</v>
      </c>
      <c r="C316" s="313">
        <v>1028629</v>
      </c>
      <c r="D316" s="14">
        <v>1265898985</v>
      </c>
      <c r="F316" s="14" t="s">
        <v>940</v>
      </c>
      <c r="G316" s="14" t="str">
        <f>INDEX(FY2019_ALL_Targets!F:F,MATCH(B316,FY2019_ALL_Targets!B:B,0))</f>
        <v>Travis</v>
      </c>
      <c r="H316" s="14" t="s">
        <v>3092</v>
      </c>
      <c r="I316" s="314" t="s">
        <v>164</v>
      </c>
      <c r="J316" s="314" t="s">
        <v>2301</v>
      </c>
      <c r="K316" s="314" t="s">
        <v>2679</v>
      </c>
      <c r="L316" s="264">
        <v>26257.5</v>
      </c>
      <c r="M316" s="264">
        <v>26588.149999999998</v>
      </c>
      <c r="N316" s="264">
        <v>26996.6</v>
      </c>
      <c r="O316" s="264">
        <v>26296.399999999998</v>
      </c>
      <c r="P316" s="264">
        <v>25434.04</v>
      </c>
      <c r="Q316" s="264">
        <v>26432.959999999999</v>
      </c>
      <c r="R316" s="264">
        <v>25928.600000000002</v>
      </c>
      <c r="S316" s="264">
        <v>27849.83</v>
      </c>
      <c r="T316" s="264">
        <v>27653.600000000002</v>
      </c>
      <c r="U316" s="264">
        <v>25921.33</v>
      </c>
      <c r="V316" s="264">
        <v>25809.49</v>
      </c>
      <c r="W316" s="264">
        <v>27615.670000000002</v>
      </c>
      <c r="X316" s="264">
        <v>75080.45</v>
      </c>
      <c r="Y316" s="264">
        <v>74297.770000000019</v>
      </c>
      <c r="Z316" s="264">
        <v>80434.899999999994</v>
      </c>
      <c r="AA316" s="577">
        <v>78215.299999999988</v>
      </c>
      <c r="AB316" s="264">
        <v>0</v>
      </c>
      <c r="AC316" s="264">
        <v>0</v>
      </c>
      <c r="AD316" s="264">
        <v>0</v>
      </c>
      <c r="AE316" s="264">
        <v>0</v>
      </c>
      <c r="AF316" s="264">
        <v>0</v>
      </c>
      <c r="AG316" s="264">
        <v>0</v>
      </c>
      <c r="AH316" s="264">
        <v>0</v>
      </c>
      <c r="AI316" s="264">
        <v>0</v>
      </c>
      <c r="AJ316" s="264">
        <v>0</v>
      </c>
      <c r="AK316" s="264">
        <v>0</v>
      </c>
      <c r="AL316" s="264">
        <v>0</v>
      </c>
      <c r="AM316" s="264">
        <v>0</v>
      </c>
      <c r="AN316" s="264">
        <v>0</v>
      </c>
      <c r="AO316" s="264">
        <v>0</v>
      </c>
      <c r="AP316" s="264">
        <v>0</v>
      </c>
      <c r="AQ316" s="264">
        <v>0</v>
      </c>
      <c r="AR316" s="264">
        <v>0</v>
      </c>
      <c r="AS316" s="264">
        <v>0</v>
      </c>
      <c r="AT316" s="577">
        <v>0</v>
      </c>
      <c r="AU316" s="264">
        <v>0</v>
      </c>
      <c r="AV316" s="264">
        <v>0</v>
      </c>
      <c r="AW316" s="264">
        <v>0</v>
      </c>
      <c r="AX316" s="264">
        <v>0</v>
      </c>
      <c r="AY316" s="264">
        <v>0</v>
      </c>
      <c r="AZ316" s="264">
        <v>0</v>
      </c>
      <c r="BA316" s="264">
        <v>0</v>
      </c>
      <c r="BB316" s="264">
        <v>0</v>
      </c>
      <c r="BC316" s="264">
        <v>0</v>
      </c>
      <c r="BD316" s="264">
        <v>0</v>
      </c>
      <c r="BE316" s="264">
        <v>0</v>
      </c>
      <c r="BF316" s="264">
        <v>0</v>
      </c>
      <c r="BG316" s="264">
        <v>0</v>
      </c>
      <c r="BH316" s="264">
        <v>0</v>
      </c>
      <c r="BI316" s="264">
        <v>0</v>
      </c>
      <c r="BJ316" s="264">
        <v>0</v>
      </c>
      <c r="BK316" s="264">
        <v>0</v>
      </c>
      <c r="BL316" s="264">
        <v>0</v>
      </c>
      <c r="BM316" s="577">
        <v>0</v>
      </c>
      <c r="BN316" s="264">
        <v>0</v>
      </c>
      <c r="BO316" s="264">
        <v>0</v>
      </c>
      <c r="BP316" s="264">
        <v>0</v>
      </c>
      <c r="BQ316" s="264">
        <v>0</v>
      </c>
      <c r="BR316" s="264">
        <v>0</v>
      </c>
      <c r="BS316" s="264">
        <v>0</v>
      </c>
      <c r="BT316" s="264">
        <v>0</v>
      </c>
      <c r="BU316" s="264">
        <v>0</v>
      </c>
      <c r="BV316" s="264">
        <v>0</v>
      </c>
      <c r="BW316" s="264">
        <v>0</v>
      </c>
      <c r="BX316" s="264">
        <v>0</v>
      </c>
      <c r="BY316" s="264">
        <v>0</v>
      </c>
      <c r="BZ316" s="264">
        <v>0</v>
      </c>
      <c r="CA316" s="264">
        <v>0</v>
      </c>
      <c r="CB316" s="264">
        <v>0</v>
      </c>
      <c r="CC316" s="264">
        <v>0</v>
      </c>
      <c r="CD316" s="264">
        <v>0</v>
      </c>
      <c r="CE316" s="264">
        <v>0</v>
      </c>
      <c r="CF316" s="577">
        <v>0</v>
      </c>
      <c r="CG316" s="264">
        <v>0</v>
      </c>
      <c r="CH316" s="264">
        <v>0</v>
      </c>
      <c r="CI316" s="264">
        <v>0</v>
      </c>
      <c r="CJ316" s="264">
        <v>35243.4</v>
      </c>
      <c r="CK316" s="264">
        <v>35223.950000000004</v>
      </c>
      <c r="CL316" s="264">
        <v>37441.249999999993</v>
      </c>
      <c r="CM316" s="264">
        <v>36099.200000000004</v>
      </c>
      <c r="CN316" s="264">
        <v>36710.310000000005</v>
      </c>
      <c r="CO316" s="264">
        <v>35711.390000000007</v>
      </c>
      <c r="CP316" s="264">
        <v>36953.119999999995</v>
      </c>
      <c r="CQ316" s="264">
        <v>39192.170000000006</v>
      </c>
      <c r="CR316" s="264">
        <v>36130.22</v>
      </c>
      <c r="CS316" s="264">
        <v>37296.400000000001</v>
      </c>
      <c r="CT316" s="264">
        <v>36591.75</v>
      </c>
      <c r="CU316" s="264">
        <v>36758.339999999997</v>
      </c>
      <c r="CV316" s="264">
        <v>101472.91999999998</v>
      </c>
      <c r="CW316" s="264">
        <v>103187.12000000002</v>
      </c>
      <c r="CX316" s="264">
        <v>110882.05999999998</v>
      </c>
      <c r="CY316" s="577">
        <v>109063.50000000001</v>
      </c>
      <c r="CZ316" s="264">
        <v>0</v>
      </c>
      <c r="DA316" s="264">
        <v>0</v>
      </c>
      <c r="DB316" s="264">
        <v>0</v>
      </c>
      <c r="DC316" s="428">
        <f t="shared" si="4"/>
        <v>1490769.6900000002</v>
      </c>
    </row>
    <row r="317" spans="1:107" x14ac:dyDescent="0.25">
      <c r="A317" s="338">
        <v>5195</v>
      </c>
      <c r="B317" s="347">
        <v>675729</v>
      </c>
      <c r="C317" s="297">
        <v>1028758</v>
      </c>
      <c r="D317" s="14">
        <v>1831192368</v>
      </c>
      <c r="F317" s="14" t="s">
        <v>939</v>
      </c>
      <c r="G317" s="14" t="str">
        <f>INDEX(FY2019_ALL_Targets!F:F,MATCH(B317,FY2019_ALL_Targets!B:B,0))</f>
        <v>MRSA Northeast</v>
      </c>
      <c r="H317" s="14" t="s">
        <v>3115</v>
      </c>
      <c r="I317" s="312" t="s">
        <v>263</v>
      </c>
      <c r="J317" s="312" t="s">
        <v>991</v>
      </c>
      <c r="K317" s="312" t="s">
        <v>264</v>
      </c>
      <c r="L317" s="264">
        <v>0</v>
      </c>
      <c r="M317" s="264">
        <v>0</v>
      </c>
      <c r="N317" s="264">
        <v>0</v>
      </c>
      <c r="O317" s="264">
        <v>0</v>
      </c>
      <c r="P317" s="264">
        <v>0</v>
      </c>
      <c r="Q317" s="264">
        <v>0</v>
      </c>
      <c r="R317" s="264">
        <v>0</v>
      </c>
      <c r="S317" s="264">
        <v>0</v>
      </c>
      <c r="T317" s="264">
        <v>0</v>
      </c>
      <c r="U317" s="264">
        <v>0</v>
      </c>
      <c r="V317" s="264">
        <v>0</v>
      </c>
      <c r="W317" s="264">
        <v>0</v>
      </c>
      <c r="X317" s="264">
        <v>0</v>
      </c>
      <c r="Y317" s="264">
        <v>0</v>
      </c>
      <c r="Z317" s="264">
        <v>0</v>
      </c>
      <c r="AA317" s="577">
        <v>0</v>
      </c>
      <c r="AB317" s="264">
        <v>0</v>
      </c>
      <c r="AC317" s="264">
        <v>0</v>
      </c>
      <c r="AD317" s="264">
        <v>0</v>
      </c>
      <c r="AE317" s="264">
        <v>0</v>
      </c>
      <c r="AF317" s="264">
        <v>0</v>
      </c>
      <c r="AG317" s="264">
        <v>33885.25</v>
      </c>
      <c r="AH317" s="264">
        <v>11725.000000000002</v>
      </c>
      <c r="AI317" s="264">
        <v>11709.269999999999</v>
      </c>
      <c r="AJ317" s="264">
        <v>11389.8</v>
      </c>
      <c r="AK317" s="264">
        <v>11590</v>
      </c>
      <c r="AL317" s="264">
        <v>12059.21</v>
      </c>
      <c r="AM317" s="264">
        <v>11769.119999999999</v>
      </c>
      <c r="AN317" s="264">
        <v>11815.76</v>
      </c>
      <c r="AO317" s="264">
        <v>11705.380000000001</v>
      </c>
      <c r="AP317" s="264">
        <v>12064.92</v>
      </c>
      <c r="AQ317" s="264">
        <v>24564.999999999996</v>
      </c>
      <c r="AR317" s="264">
        <v>25597.4</v>
      </c>
      <c r="AS317" s="264">
        <v>27009.649999999994</v>
      </c>
      <c r="AT317" s="577">
        <v>34407.46</v>
      </c>
      <c r="AU317" s="264">
        <v>0</v>
      </c>
      <c r="AV317" s="264">
        <v>0</v>
      </c>
      <c r="AW317" s="264">
        <v>0</v>
      </c>
      <c r="AX317" s="264">
        <v>0</v>
      </c>
      <c r="AY317" s="264">
        <v>0</v>
      </c>
      <c r="AZ317" s="264">
        <v>0</v>
      </c>
      <c r="BA317" s="264">
        <v>0</v>
      </c>
      <c r="BB317" s="264">
        <v>0</v>
      </c>
      <c r="BC317" s="264">
        <v>0</v>
      </c>
      <c r="BD317" s="264">
        <v>0</v>
      </c>
      <c r="BE317" s="264">
        <v>0</v>
      </c>
      <c r="BF317" s="264">
        <v>0</v>
      </c>
      <c r="BG317" s="264">
        <v>0</v>
      </c>
      <c r="BH317" s="264">
        <v>0</v>
      </c>
      <c r="BI317" s="264">
        <v>0</v>
      </c>
      <c r="BJ317" s="264">
        <v>0</v>
      </c>
      <c r="BK317" s="264">
        <v>0</v>
      </c>
      <c r="BL317" s="264">
        <v>0</v>
      </c>
      <c r="BM317" s="577">
        <v>0</v>
      </c>
      <c r="BN317" s="264">
        <v>0</v>
      </c>
      <c r="BO317" s="264">
        <v>0</v>
      </c>
      <c r="BP317" s="264">
        <v>0</v>
      </c>
      <c r="BQ317" s="264">
        <v>0</v>
      </c>
      <c r="BR317" s="264">
        <v>0</v>
      </c>
      <c r="BS317" s="264">
        <v>0</v>
      </c>
      <c r="BT317" s="264">
        <v>0</v>
      </c>
      <c r="BU317" s="264">
        <v>0</v>
      </c>
      <c r="BV317" s="264">
        <v>0</v>
      </c>
      <c r="BW317" s="264">
        <v>0</v>
      </c>
      <c r="BX317" s="264">
        <v>0</v>
      </c>
      <c r="BY317" s="264">
        <v>0</v>
      </c>
      <c r="BZ317" s="264">
        <v>0</v>
      </c>
      <c r="CA317" s="264">
        <v>0</v>
      </c>
      <c r="CB317" s="264">
        <v>0</v>
      </c>
      <c r="CC317" s="264">
        <v>0</v>
      </c>
      <c r="CD317" s="264">
        <v>0</v>
      </c>
      <c r="CE317" s="264">
        <v>0</v>
      </c>
      <c r="CF317" s="577">
        <v>0</v>
      </c>
      <c r="CG317" s="264">
        <v>0</v>
      </c>
      <c r="CH317" s="264">
        <v>0</v>
      </c>
      <c r="CI317" s="264">
        <v>0</v>
      </c>
      <c r="CJ317" s="264">
        <v>0</v>
      </c>
      <c r="CK317" s="264">
        <v>0</v>
      </c>
      <c r="CL317" s="264">
        <v>49409.15</v>
      </c>
      <c r="CM317" s="264">
        <v>17024.7</v>
      </c>
      <c r="CN317" s="264">
        <v>16774.489999999998</v>
      </c>
      <c r="CO317" s="264">
        <v>16450.39</v>
      </c>
      <c r="CP317" s="264">
        <v>17311.93</v>
      </c>
      <c r="CQ317" s="264">
        <v>17709.82</v>
      </c>
      <c r="CR317" s="264">
        <v>17249.300000000003</v>
      </c>
      <c r="CS317" s="264">
        <v>16988.45</v>
      </c>
      <c r="CT317" s="264">
        <v>16653.16</v>
      </c>
      <c r="CU317" s="264">
        <v>17055.560000000001</v>
      </c>
      <c r="CV317" s="264">
        <v>35819</v>
      </c>
      <c r="CW317" s="264">
        <v>36928.799999999988</v>
      </c>
      <c r="CX317" s="264">
        <v>39859.399999999994</v>
      </c>
      <c r="CY317" s="577">
        <v>49115.51999999999</v>
      </c>
      <c r="CZ317" s="264">
        <v>0</v>
      </c>
      <c r="DA317" s="264">
        <v>0</v>
      </c>
      <c r="DB317" s="264">
        <v>0</v>
      </c>
      <c r="DC317" s="428">
        <f t="shared" si="4"/>
        <v>615642.89</v>
      </c>
    </row>
    <row r="318" spans="1:107" x14ac:dyDescent="0.25">
      <c r="A318" s="313">
        <v>5365</v>
      </c>
      <c r="B318" s="347">
        <v>675736</v>
      </c>
      <c r="C318" s="313">
        <v>1025765</v>
      </c>
      <c r="D318" s="14">
        <v>1245651330</v>
      </c>
      <c r="F318" s="14" t="s">
        <v>925</v>
      </c>
      <c r="G318" s="14" t="str">
        <f>INDEX(FY2019_ALL_Targets!F:F,MATCH(B318,FY2019_ALL_Targets!B:B,0))</f>
        <v>MRSA Central</v>
      </c>
      <c r="H318" s="14" t="s">
        <v>3024</v>
      </c>
      <c r="I318" s="314" t="s">
        <v>783</v>
      </c>
      <c r="J318" s="314" t="s">
        <v>936</v>
      </c>
      <c r="K318" s="314" t="s">
        <v>784</v>
      </c>
      <c r="L318" s="264">
        <v>0</v>
      </c>
      <c r="M318" s="264">
        <v>0</v>
      </c>
      <c r="N318" s="264">
        <v>0</v>
      </c>
      <c r="O318" s="264">
        <v>0</v>
      </c>
      <c r="P318" s="264">
        <v>0</v>
      </c>
      <c r="Q318" s="264">
        <v>0</v>
      </c>
      <c r="R318" s="264">
        <v>0</v>
      </c>
      <c r="S318" s="264">
        <v>0</v>
      </c>
      <c r="T318" s="264">
        <v>0</v>
      </c>
      <c r="U318" s="264">
        <v>0</v>
      </c>
      <c r="V318" s="264">
        <v>0</v>
      </c>
      <c r="W318" s="264">
        <v>0</v>
      </c>
      <c r="X318" s="264">
        <v>0</v>
      </c>
      <c r="Y318" s="264">
        <v>0</v>
      </c>
      <c r="Z318" s="264">
        <v>0</v>
      </c>
      <c r="AA318" s="577">
        <v>0</v>
      </c>
      <c r="AB318" s="264">
        <v>0</v>
      </c>
      <c r="AC318" s="264">
        <v>0</v>
      </c>
      <c r="AD318" s="264">
        <v>0</v>
      </c>
      <c r="AE318" s="264">
        <v>0</v>
      </c>
      <c r="AF318" s="264">
        <v>0</v>
      </c>
      <c r="AG318" s="264">
        <v>0</v>
      </c>
      <c r="AH318" s="264">
        <v>0</v>
      </c>
      <c r="AI318" s="264">
        <v>0</v>
      </c>
      <c r="AJ318" s="264">
        <v>0</v>
      </c>
      <c r="AK318" s="264">
        <v>0</v>
      </c>
      <c r="AL318" s="264">
        <v>0</v>
      </c>
      <c r="AM318" s="264">
        <v>0</v>
      </c>
      <c r="AN318" s="264">
        <v>0</v>
      </c>
      <c r="AO318" s="264">
        <v>0</v>
      </c>
      <c r="AP318" s="264">
        <v>0</v>
      </c>
      <c r="AQ318" s="264">
        <v>0</v>
      </c>
      <c r="AR318" s="264">
        <v>0</v>
      </c>
      <c r="AS318" s="264">
        <v>0</v>
      </c>
      <c r="AT318" s="577">
        <v>0</v>
      </c>
      <c r="AU318" s="264">
        <v>0</v>
      </c>
      <c r="AV318" s="264">
        <v>0</v>
      </c>
      <c r="AW318" s="264">
        <v>0</v>
      </c>
      <c r="AX318" s="264">
        <v>0</v>
      </c>
      <c r="AY318" s="264">
        <v>0</v>
      </c>
      <c r="AZ318" s="264">
        <v>0</v>
      </c>
      <c r="BA318" s="264">
        <v>0</v>
      </c>
      <c r="BB318" s="264">
        <v>0</v>
      </c>
      <c r="BC318" s="264">
        <v>0</v>
      </c>
      <c r="BD318" s="264">
        <v>0</v>
      </c>
      <c r="BE318" s="264">
        <v>0</v>
      </c>
      <c r="BF318" s="264">
        <v>0</v>
      </c>
      <c r="BG318" s="264">
        <v>0</v>
      </c>
      <c r="BH318" s="264">
        <v>0</v>
      </c>
      <c r="BI318" s="264">
        <v>0</v>
      </c>
      <c r="BJ318" s="264">
        <v>0</v>
      </c>
      <c r="BK318" s="264">
        <v>0</v>
      </c>
      <c r="BL318" s="264">
        <v>0</v>
      </c>
      <c r="BM318" s="577">
        <v>0</v>
      </c>
      <c r="BN318" s="264">
        <v>0</v>
      </c>
      <c r="BO318" s="264">
        <v>0</v>
      </c>
      <c r="BP318" s="264">
        <v>0</v>
      </c>
      <c r="BQ318" s="264">
        <v>0</v>
      </c>
      <c r="BR318" s="264">
        <v>0</v>
      </c>
      <c r="BS318" s="264">
        <v>0</v>
      </c>
      <c r="BT318" s="264">
        <v>0</v>
      </c>
      <c r="BU318" s="264">
        <v>0</v>
      </c>
      <c r="BV318" s="264">
        <v>0</v>
      </c>
      <c r="BW318" s="264">
        <v>0</v>
      </c>
      <c r="BX318" s="264">
        <v>0</v>
      </c>
      <c r="BY318" s="264">
        <v>0</v>
      </c>
      <c r="BZ318" s="264">
        <v>0</v>
      </c>
      <c r="CA318" s="264">
        <v>0</v>
      </c>
      <c r="CB318" s="264">
        <v>0</v>
      </c>
      <c r="CC318" s="264">
        <v>63937.62</v>
      </c>
      <c r="CD318" s="264">
        <v>50422.670000000006</v>
      </c>
      <c r="CE318" s="264">
        <v>66481.87</v>
      </c>
      <c r="CF318" s="577">
        <v>67352.100000000006</v>
      </c>
      <c r="CG318" s="264">
        <v>0</v>
      </c>
      <c r="CH318" s="264">
        <v>0</v>
      </c>
      <c r="CI318" s="264">
        <v>0</v>
      </c>
      <c r="CJ318" s="264">
        <v>0</v>
      </c>
      <c r="CK318" s="264">
        <v>0</v>
      </c>
      <c r="CL318" s="264">
        <v>0</v>
      </c>
      <c r="CM318" s="264">
        <v>0</v>
      </c>
      <c r="CN318" s="264">
        <v>0</v>
      </c>
      <c r="CO318" s="264">
        <v>0</v>
      </c>
      <c r="CP318" s="264">
        <v>0</v>
      </c>
      <c r="CQ318" s="264">
        <v>0</v>
      </c>
      <c r="CR318" s="264">
        <v>0</v>
      </c>
      <c r="CS318" s="264">
        <v>0</v>
      </c>
      <c r="CT318" s="264">
        <v>0</v>
      </c>
      <c r="CU318" s="264">
        <v>0</v>
      </c>
      <c r="CV318" s="264">
        <v>72544.800000000003</v>
      </c>
      <c r="CW318" s="264">
        <v>57964.46</v>
      </c>
      <c r="CX318" s="264">
        <v>75260.03</v>
      </c>
      <c r="CY318" s="577">
        <v>74748.84</v>
      </c>
      <c r="CZ318" s="264">
        <v>0</v>
      </c>
      <c r="DA318" s="264">
        <v>0</v>
      </c>
      <c r="DB318" s="264">
        <v>0</v>
      </c>
      <c r="DC318" s="428">
        <f t="shared" si="4"/>
        <v>528712.39</v>
      </c>
    </row>
    <row r="319" spans="1:107" x14ac:dyDescent="0.25">
      <c r="A319" s="297">
        <v>5368</v>
      </c>
      <c r="B319" s="347">
        <v>675743</v>
      </c>
      <c r="C319" s="297">
        <v>1026705</v>
      </c>
      <c r="D319" s="14">
        <v>1255627238</v>
      </c>
      <c r="F319" s="14" t="s">
        <v>930</v>
      </c>
      <c r="G319" s="14" t="str">
        <f>INDEX(FY2019_ALL_Targets!F:F,MATCH(B319,FY2019_ALL_Targets!B:B,0))</f>
        <v>Harris</v>
      </c>
      <c r="H319" s="14" t="s">
        <v>3046</v>
      </c>
      <c r="I319" s="299" t="s">
        <v>787</v>
      </c>
      <c r="J319" s="299" t="s">
        <v>978</v>
      </c>
      <c r="K319" s="299" t="s">
        <v>788</v>
      </c>
      <c r="L319" s="264">
        <v>13662.48</v>
      </c>
      <c r="M319" s="264">
        <v>14067.16</v>
      </c>
      <c r="N319" s="264">
        <v>15383.88</v>
      </c>
      <c r="O319" s="264">
        <v>15510.72</v>
      </c>
      <c r="P319" s="264">
        <v>14608.59</v>
      </c>
      <c r="Q319" s="264">
        <v>15122.01</v>
      </c>
      <c r="R319" s="264">
        <v>14791.640000000001</v>
      </c>
      <c r="S319" s="264">
        <v>15599.980000000001</v>
      </c>
      <c r="T319" s="264">
        <v>14721.75</v>
      </c>
      <c r="U319" s="264">
        <v>14623.01</v>
      </c>
      <c r="V319" s="264">
        <v>14225.34</v>
      </c>
      <c r="W319" s="264">
        <v>14744.75</v>
      </c>
      <c r="X319" s="264">
        <v>40401.08</v>
      </c>
      <c r="Y319" s="264">
        <v>33834.26</v>
      </c>
      <c r="Z319" s="264">
        <v>34662.65</v>
      </c>
      <c r="AA319" s="577">
        <v>42230.62</v>
      </c>
      <c r="AB319" s="264">
        <v>0</v>
      </c>
      <c r="AC319" s="264">
        <v>0</v>
      </c>
      <c r="AD319" s="264">
        <v>0</v>
      </c>
      <c r="AE319" s="264">
        <v>0</v>
      </c>
      <c r="AF319" s="264">
        <v>0</v>
      </c>
      <c r="AG319" s="264">
        <v>0</v>
      </c>
      <c r="AH319" s="264">
        <v>0</v>
      </c>
      <c r="AI319" s="264">
        <v>0</v>
      </c>
      <c r="AJ319" s="264">
        <v>0</v>
      </c>
      <c r="AK319" s="264">
        <v>0</v>
      </c>
      <c r="AL319" s="264">
        <v>0</v>
      </c>
      <c r="AM319" s="264">
        <v>0</v>
      </c>
      <c r="AN319" s="264">
        <v>0</v>
      </c>
      <c r="AO319" s="264">
        <v>0</v>
      </c>
      <c r="AP319" s="264">
        <v>0</v>
      </c>
      <c r="AQ319" s="264">
        <v>0</v>
      </c>
      <c r="AR319" s="264">
        <v>0</v>
      </c>
      <c r="AS319" s="264">
        <v>0</v>
      </c>
      <c r="AT319" s="577">
        <v>0</v>
      </c>
      <c r="AU319" s="264">
        <v>0</v>
      </c>
      <c r="AV319" s="264">
        <v>0</v>
      </c>
      <c r="AW319" s="264">
        <v>0</v>
      </c>
      <c r="AX319" s="264">
        <v>8341.24</v>
      </c>
      <c r="AY319" s="264">
        <v>8419.76</v>
      </c>
      <c r="AZ319" s="264">
        <v>8812.3599999999988</v>
      </c>
      <c r="BA319" s="264">
        <v>8788.1999999999989</v>
      </c>
      <c r="BB319" s="264">
        <v>8590.83</v>
      </c>
      <c r="BC319" s="264">
        <v>8740.08</v>
      </c>
      <c r="BD319" s="264">
        <v>8529.7999999999993</v>
      </c>
      <c r="BE319" s="264">
        <v>8352.9900000000016</v>
      </c>
      <c r="BF319" s="264">
        <v>8440.66</v>
      </c>
      <c r="BG319" s="264">
        <v>8012.83</v>
      </c>
      <c r="BH319" s="264">
        <v>7965.22</v>
      </c>
      <c r="BI319" s="264">
        <v>8165.5100000000011</v>
      </c>
      <c r="BJ319" s="264">
        <v>23964.440000000002</v>
      </c>
      <c r="BK319" s="264">
        <v>19501.710000000006</v>
      </c>
      <c r="BL319" s="264">
        <v>19421.660000000003</v>
      </c>
      <c r="BM319" s="577">
        <v>23446.809999999998</v>
      </c>
      <c r="BN319" s="264">
        <v>0</v>
      </c>
      <c r="BO319" s="264">
        <v>0</v>
      </c>
      <c r="BP319" s="264">
        <v>0</v>
      </c>
      <c r="BQ319" s="264">
        <v>0</v>
      </c>
      <c r="BR319" s="264">
        <v>0</v>
      </c>
      <c r="BS319" s="264">
        <v>0</v>
      </c>
      <c r="BT319" s="264">
        <v>0</v>
      </c>
      <c r="BU319" s="264">
        <v>0</v>
      </c>
      <c r="BV319" s="264">
        <v>0</v>
      </c>
      <c r="BW319" s="264">
        <v>0</v>
      </c>
      <c r="BX319" s="264">
        <v>0</v>
      </c>
      <c r="BY319" s="264">
        <v>0</v>
      </c>
      <c r="BZ319" s="264">
        <v>0</v>
      </c>
      <c r="CA319" s="264">
        <v>0</v>
      </c>
      <c r="CB319" s="264">
        <v>0</v>
      </c>
      <c r="CC319" s="264">
        <v>0</v>
      </c>
      <c r="CD319" s="264">
        <v>0</v>
      </c>
      <c r="CE319" s="264">
        <v>0</v>
      </c>
      <c r="CF319" s="577">
        <v>0</v>
      </c>
      <c r="CG319" s="264">
        <v>0</v>
      </c>
      <c r="CH319" s="264">
        <v>0</v>
      </c>
      <c r="CI319" s="264">
        <v>0</v>
      </c>
      <c r="CJ319" s="264">
        <v>20699.080000000002</v>
      </c>
      <c r="CK319" s="264">
        <v>21182.28</v>
      </c>
      <c r="CL319" s="264">
        <v>23254</v>
      </c>
      <c r="CM319" s="264">
        <v>23344.6</v>
      </c>
      <c r="CN319" s="264">
        <v>22423.32</v>
      </c>
      <c r="CO319" s="264">
        <v>23288.97</v>
      </c>
      <c r="CP319" s="264">
        <v>22623.08</v>
      </c>
      <c r="CQ319" s="264">
        <v>24101.84</v>
      </c>
      <c r="CR319" s="264">
        <v>22337.480000000003</v>
      </c>
      <c r="CS319" s="264">
        <v>22559.050000000003</v>
      </c>
      <c r="CT319" s="264">
        <v>22320.370000000003</v>
      </c>
      <c r="CU319" s="264">
        <v>23047.160000000003</v>
      </c>
      <c r="CV319" s="264">
        <v>61037.440000000002</v>
      </c>
      <c r="CW319" s="264">
        <v>51666.19</v>
      </c>
      <c r="CX319" s="264">
        <v>53085.81</v>
      </c>
      <c r="CY319" s="577">
        <v>65719.990000000005</v>
      </c>
      <c r="CZ319" s="264">
        <v>0</v>
      </c>
      <c r="DA319" s="264">
        <v>0</v>
      </c>
      <c r="DB319" s="264">
        <v>0</v>
      </c>
      <c r="DC319" s="428">
        <f t="shared" si="4"/>
        <v>1018374.6799999999</v>
      </c>
    </row>
    <row r="320" spans="1:107" x14ac:dyDescent="0.25">
      <c r="A320" s="297">
        <v>4286</v>
      </c>
      <c r="B320" s="347">
        <v>675744</v>
      </c>
      <c r="C320" s="297">
        <v>1016220</v>
      </c>
      <c r="D320" s="14">
        <v>1194142042</v>
      </c>
      <c r="F320" s="14" t="s">
        <v>930</v>
      </c>
      <c r="G320" s="14" t="str">
        <f>INDEX(FY2019_ALL_Targets!F:F,MATCH(B320,FY2019_ALL_Targets!B:B,0))</f>
        <v>Harris</v>
      </c>
      <c r="H320" s="14" t="s">
        <v>3046</v>
      </c>
      <c r="I320" s="299" t="s">
        <v>2613</v>
      </c>
      <c r="J320" s="299" t="s">
        <v>2359</v>
      </c>
      <c r="K320" s="299" t="s">
        <v>2614</v>
      </c>
      <c r="L320" s="264">
        <v>13798.2</v>
      </c>
      <c r="M320" s="264">
        <v>14206.899999999998</v>
      </c>
      <c r="N320" s="264">
        <v>15536.699999999999</v>
      </c>
      <c r="O320" s="264">
        <v>15664.8</v>
      </c>
      <c r="P320" s="264">
        <v>14730.939999999999</v>
      </c>
      <c r="Q320" s="264">
        <v>15248.659999999998</v>
      </c>
      <c r="R320" s="264">
        <v>14916.49</v>
      </c>
      <c r="S320" s="264">
        <v>15732.029999999999</v>
      </c>
      <c r="T320" s="264">
        <v>14846.45</v>
      </c>
      <c r="U320" s="264">
        <v>14746.910000000002</v>
      </c>
      <c r="V320" s="264">
        <v>14345.89</v>
      </c>
      <c r="W320" s="264">
        <v>14869.7</v>
      </c>
      <c r="X320" s="264">
        <v>41043.499999999993</v>
      </c>
      <c r="Y320" s="264">
        <v>37512.519999999997</v>
      </c>
      <c r="Z320" s="264">
        <v>44663.75</v>
      </c>
      <c r="AA320" s="577">
        <v>43413.329999999994</v>
      </c>
      <c r="AB320" s="264">
        <v>0</v>
      </c>
      <c r="AC320" s="264">
        <v>0</v>
      </c>
      <c r="AD320" s="264">
        <v>0</v>
      </c>
      <c r="AE320" s="264">
        <v>0</v>
      </c>
      <c r="AF320" s="264">
        <v>0</v>
      </c>
      <c r="AG320" s="264">
        <v>0</v>
      </c>
      <c r="AH320" s="264">
        <v>0</v>
      </c>
      <c r="AI320" s="264">
        <v>0</v>
      </c>
      <c r="AJ320" s="264">
        <v>0</v>
      </c>
      <c r="AK320" s="264">
        <v>0</v>
      </c>
      <c r="AL320" s="264">
        <v>0</v>
      </c>
      <c r="AM320" s="264">
        <v>0</v>
      </c>
      <c r="AN320" s="264">
        <v>0</v>
      </c>
      <c r="AO320" s="264">
        <v>0</v>
      </c>
      <c r="AP320" s="264">
        <v>0</v>
      </c>
      <c r="AQ320" s="264">
        <v>0</v>
      </c>
      <c r="AR320" s="264">
        <v>0</v>
      </c>
      <c r="AS320" s="264">
        <v>0</v>
      </c>
      <c r="AT320" s="577">
        <v>0</v>
      </c>
      <c r="AU320" s="264">
        <v>0</v>
      </c>
      <c r="AV320" s="264">
        <v>0</v>
      </c>
      <c r="AW320" s="264">
        <v>0</v>
      </c>
      <c r="AX320" s="264">
        <v>8424.1</v>
      </c>
      <c r="AY320" s="264">
        <v>8503.4</v>
      </c>
      <c r="AZ320" s="264">
        <v>8899.9</v>
      </c>
      <c r="BA320" s="264">
        <v>8875.5</v>
      </c>
      <c r="BB320" s="264">
        <v>8662.7799999999988</v>
      </c>
      <c r="BC320" s="264">
        <v>8813.2799999999988</v>
      </c>
      <c r="BD320" s="264">
        <v>8601.7999999999993</v>
      </c>
      <c r="BE320" s="264">
        <v>8423.74</v>
      </c>
      <c r="BF320" s="264">
        <v>8512.16</v>
      </c>
      <c r="BG320" s="264">
        <v>8080.73</v>
      </c>
      <c r="BH320" s="264">
        <v>8032.72</v>
      </c>
      <c r="BI320" s="264">
        <v>8234.7100000000009</v>
      </c>
      <c r="BJ320" s="264">
        <v>24345.500000000004</v>
      </c>
      <c r="BK320" s="264">
        <v>21634.869999999995</v>
      </c>
      <c r="BL320" s="264">
        <v>25123.329999999998</v>
      </c>
      <c r="BM320" s="577">
        <v>24058.350000000002</v>
      </c>
      <c r="BN320" s="264">
        <v>0</v>
      </c>
      <c r="BO320" s="264">
        <v>0</v>
      </c>
      <c r="BP320" s="264">
        <v>0</v>
      </c>
      <c r="BQ320" s="264">
        <v>0</v>
      </c>
      <c r="BR320" s="264">
        <v>0</v>
      </c>
      <c r="BS320" s="264">
        <v>0</v>
      </c>
      <c r="BT320" s="264">
        <v>0</v>
      </c>
      <c r="BU320" s="264">
        <v>0</v>
      </c>
      <c r="BV320" s="264">
        <v>0</v>
      </c>
      <c r="BW320" s="264">
        <v>0</v>
      </c>
      <c r="BX320" s="264">
        <v>0</v>
      </c>
      <c r="BY320" s="264">
        <v>0</v>
      </c>
      <c r="BZ320" s="264">
        <v>0</v>
      </c>
      <c r="CA320" s="264">
        <v>0</v>
      </c>
      <c r="CB320" s="264">
        <v>0</v>
      </c>
      <c r="CC320" s="264">
        <v>0</v>
      </c>
      <c r="CD320" s="264">
        <v>0</v>
      </c>
      <c r="CE320" s="264">
        <v>0</v>
      </c>
      <c r="CF320" s="577">
        <v>0</v>
      </c>
      <c r="CG320" s="264">
        <v>0</v>
      </c>
      <c r="CH320" s="264">
        <v>0</v>
      </c>
      <c r="CI320" s="264">
        <v>0</v>
      </c>
      <c r="CJ320" s="264">
        <v>20904.699999999997</v>
      </c>
      <c r="CK320" s="264">
        <v>21392.699999999997</v>
      </c>
      <c r="CL320" s="264">
        <v>23485</v>
      </c>
      <c r="CM320" s="264">
        <v>23576.5</v>
      </c>
      <c r="CN320" s="264">
        <v>22611.119999999999</v>
      </c>
      <c r="CO320" s="264">
        <v>23484.02</v>
      </c>
      <c r="CP320" s="264">
        <v>22814.03</v>
      </c>
      <c r="CQ320" s="264">
        <v>24305.840000000004</v>
      </c>
      <c r="CR320" s="264">
        <v>22526.68</v>
      </c>
      <c r="CS320" s="264">
        <v>22750.2</v>
      </c>
      <c r="CT320" s="264">
        <v>22509.520000000004</v>
      </c>
      <c r="CU320" s="264">
        <v>23242.460000000003</v>
      </c>
      <c r="CV320" s="264">
        <v>62007.999999999993</v>
      </c>
      <c r="CW320" s="264">
        <v>57280.229999999996</v>
      </c>
      <c r="CX320" s="264">
        <v>68344.05</v>
      </c>
      <c r="CY320" s="577">
        <v>67654.91</v>
      </c>
      <c r="CZ320" s="264">
        <v>0</v>
      </c>
      <c r="DA320" s="264">
        <v>0</v>
      </c>
      <c r="DB320" s="264">
        <v>0</v>
      </c>
      <c r="DC320" s="428">
        <f t="shared" si="4"/>
        <v>1071393.5999999999</v>
      </c>
    </row>
    <row r="321" spans="1:107" x14ac:dyDescent="0.25">
      <c r="A321" s="297">
        <v>4028</v>
      </c>
      <c r="B321" s="347">
        <v>675746</v>
      </c>
      <c r="C321" s="297">
        <v>1026068</v>
      </c>
      <c r="D321" s="14">
        <v>1649251026</v>
      </c>
      <c r="F321" s="14" t="s">
        <v>913</v>
      </c>
      <c r="G321" s="14" t="str">
        <f>INDEX(FY2019_ALL_Targets!F:F,MATCH(B321,FY2019_ALL_Targets!B:B,0))</f>
        <v>MRSA West</v>
      </c>
      <c r="H321" s="14" t="s">
        <v>3069</v>
      </c>
      <c r="I321" s="299" t="s">
        <v>2416</v>
      </c>
      <c r="J321" s="299" t="s">
        <v>965</v>
      </c>
      <c r="K321" s="299" t="s">
        <v>419</v>
      </c>
      <c r="L321" s="264">
        <v>31415.55</v>
      </c>
      <c r="M321" s="264">
        <v>30638.829999999998</v>
      </c>
      <c r="N321" s="264">
        <v>33496.049999999996</v>
      </c>
      <c r="O321" s="264">
        <v>32136.79</v>
      </c>
      <c r="P321" s="264">
        <v>32701.899999999998</v>
      </c>
      <c r="Q321" s="264">
        <v>32153.899999999998</v>
      </c>
      <c r="R321" s="264">
        <v>31273.649999999998</v>
      </c>
      <c r="S321" s="264">
        <v>32536.720000000001</v>
      </c>
      <c r="T321" s="264">
        <v>31402.32</v>
      </c>
      <c r="U321" s="264">
        <v>31529.679999999997</v>
      </c>
      <c r="V321" s="264">
        <v>30825.22</v>
      </c>
      <c r="W321" s="264">
        <v>31749.489999999998</v>
      </c>
      <c r="X321" s="264">
        <v>89763.669999999984</v>
      </c>
      <c r="Y321" s="264">
        <v>92557.220000000016</v>
      </c>
      <c r="Z321" s="264">
        <v>93998.52</v>
      </c>
      <c r="AA321" s="577">
        <v>92765.49</v>
      </c>
      <c r="AB321" s="264">
        <v>0</v>
      </c>
      <c r="AC321" s="264">
        <v>0</v>
      </c>
      <c r="AD321" s="264">
        <v>0</v>
      </c>
      <c r="AE321" s="264">
        <v>0</v>
      </c>
      <c r="AF321" s="264">
        <v>0</v>
      </c>
      <c r="AG321" s="264">
        <v>0</v>
      </c>
      <c r="AH321" s="264">
        <v>0</v>
      </c>
      <c r="AI321" s="264">
        <v>0</v>
      </c>
      <c r="AJ321" s="264">
        <v>0</v>
      </c>
      <c r="AK321" s="264">
        <v>0</v>
      </c>
      <c r="AL321" s="264">
        <v>0</v>
      </c>
      <c r="AM321" s="264">
        <v>0</v>
      </c>
      <c r="AN321" s="264">
        <v>0</v>
      </c>
      <c r="AO321" s="264">
        <v>0</v>
      </c>
      <c r="AP321" s="264">
        <v>0</v>
      </c>
      <c r="AQ321" s="264">
        <v>0</v>
      </c>
      <c r="AR321" s="264">
        <v>0</v>
      </c>
      <c r="AS321" s="264">
        <v>0</v>
      </c>
      <c r="AT321" s="577">
        <v>0</v>
      </c>
      <c r="AU321" s="264">
        <v>0</v>
      </c>
      <c r="AV321" s="264">
        <v>0</v>
      </c>
      <c r="AW321" s="264">
        <v>0</v>
      </c>
      <c r="AX321" s="264">
        <v>0</v>
      </c>
      <c r="AY321" s="264">
        <v>0</v>
      </c>
      <c r="AZ321" s="264">
        <v>0</v>
      </c>
      <c r="BA321" s="264">
        <v>0</v>
      </c>
      <c r="BB321" s="264">
        <v>0</v>
      </c>
      <c r="BC321" s="264">
        <v>0</v>
      </c>
      <c r="BD321" s="264">
        <v>0</v>
      </c>
      <c r="BE321" s="264">
        <v>0</v>
      </c>
      <c r="BF321" s="264">
        <v>0</v>
      </c>
      <c r="BG321" s="264">
        <v>0</v>
      </c>
      <c r="BH321" s="264">
        <v>0</v>
      </c>
      <c r="BI321" s="264">
        <v>0</v>
      </c>
      <c r="BJ321" s="264">
        <v>0</v>
      </c>
      <c r="BK321" s="264">
        <v>0</v>
      </c>
      <c r="BL321" s="264">
        <v>0</v>
      </c>
      <c r="BM321" s="577">
        <v>0</v>
      </c>
      <c r="BN321" s="264">
        <v>0</v>
      </c>
      <c r="BO321" s="264">
        <v>0</v>
      </c>
      <c r="BP321" s="264">
        <v>0</v>
      </c>
      <c r="BQ321" s="264">
        <v>34855.31</v>
      </c>
      <c r="BR321" s="264">
        <v>35146.58</v>
      </c>
      <c r="BS321" s="264">
        <v>36644.54</v>
      </c>
      <c r="BT321" s="264">
        <v>36491.97</v>
      </c>
      <c r="BU321" s="264">
        <v>36181.699999999997</v>
      </c>
      <c r="BV321" s="264">
        <v>36085.800000000003</v>
      </c>
      <c r="BW321" s="264">
        <v>35610.880000000005</v>
      </c>
      <c r="BX321" s="264">
        <v>35593.61</v>
      </c>
      <c r="BY321" s="264">
        <v>36264.86</v>
      </c>
      <c r="BZ321" s="264">
        <v>35063.259999999995</v>
      </c>
      <c r="CA321" s="264">
        <v>34979.839999999997</v>
      </c>
      <c r="CB321" s="264">
        <v>36034.74</v>
      </c>
      <c r="CC321" s="264">
        <v>100187.66999999998</v>
      </c>
      <c r="CD321" s="264">
        <v>103782.02999999997</v>
      </c>
      <c r="CE321" s="264">
        <v>106127.41</v>
      </c>
      <c r="CF321" s="577">
        <v>104583.59999999998</v>
      </c>
      <c r="CG321" s="264">
        <v>0</v>
      </c>
      <c r="CH321" s="264">
        <v>0</v>
      </c>
      <c r="CI321" s="264">
        <v>0</v>
      </c>
      <c r="CJ321" s="264">
        <v>0</v>
      </c>
      <c r="CK321" s="264">
        <v>0</v>
      </c>
      <c r="CL321" s="264">
        <v>0</v>
      </c>
      <c r="CM321" s="264">
        <v>0</v>
      </c>
      <c r="CN321" s="264">
        <v>0</v>
      </c>
      <c r="CO321" s="264">
        <v>0</v>
      </c>
      <c r="CP321" s="264">
        <v>0</v>
      </c>
      <c r="CQ321" s="264">
        <v>0</v>
      </c>
      <c r="CR321" s="264">
        <v>0</v>
      </c>
      <c r="CS321" s="264">
        <v>0</v>
      </c>
      <c r="CT321" s="264">
        <v>0</v>
      </c>
      <c r="CU321" s="264">
        <v>0</v>
      </c>
      <c r="CV321" s="264">
        <v>0</v>
      </c>
      <c r="CW321" s="264">
        <v>0</v>
      </c>
      <c r="CX321" s="264">
        <v>0</v>
      </c>
      <c r="CY321" s="577">
        <v>0</v>
      </c>
      <c r="CZ321" s="264">
        <v>0</v>
      </c>
      <c r="DA321" s="264">
        <v>0</v>
      </c>
      <c r="DB321" s="264">
        <v>0</v>
      </c>
      <c r="DC321" s="428">
        <f t="shared" si="4"/>
        <v>1594578.7999999998</v>
      </c>
    </row>
    <row r="322" spans="1:107" x14ac:dyDescent="0.25">
      <c r="A322" s="297">
        <v>5012</v>
      </c>
      <c r="B322" s="347">
        <v>675751</v>
      </c>
      <c r="C322" s="297">
        <v>1028618</v>
      </c>
      <c r="D322" s="14">
        <v>1710432877</v>
      </c>
      <c r="F322" s="14" t="s">
        <v>913</v>
      </c>
      <c r="G322" s="14" t="str">
        <f>INDEX(FY2019_ALL_Targets!F:F,MATCH(B322,FY2019_ALL_Targets!B:B,0))</f>
        <v>MRSA West</v>
      </c>
      <c r="H322" s="14" t="s">
        <v>3107</v>
      </c>
      <c r="I322" s="299" t="s">
        <v>2519</v>
      </c>
      <c r="J322" s="299" t="s">
        <v>986</v>
      </c>
      <c r="K322" s="299" t="s">
        <v>2520</v>
      </c>
      <c r="L322" s="264">
        <v>7927.5</v>
      </c>
      <c r="M322" s="264">
        <v>7731.5</v>
      </c>
      <c r="N322" s="264">
        <v>8452.5</v>
      </c>
      <c r="O322" s="264">
        <v>8109.5</v>
      </c>
      <c r="P322" s="264">
        <v>8235.15</v>
      </c>
      <c r="Q322" s="264">
        <v>8097.1500000000005</v>
      </c>
      <c r="R322" s="264">
        <v>7882.1</v>
      </c>
      <c r="S322" s="264">
        <v>8205.92</v>
      </c>
      <c r="T322" s="264">
        <v>7920.63</v>
      </c>
      <c r="U322" s="264">
        <v>7952.95</v>
      </c>
      <c r="V322" s="264">
        <v>7775.4500000000007</v>
      </c>
      <c r="W322" s="264">
        <v>8008.55</v>
      </c>
      <c r="X322" s="264">
        <v>22940.370000000006</v>
      </c>
      <c r="Y322" s="264">
        <v>17973.269999999997</v>
      </c>
      <c r="Z322" s="264">
        <v>18670.46</v>
      </c>
      <c r="AA322" s="577">
        <v>18393.190000000002</v>
      </c>
      <c r="AB322" s="264">
        <v>0</v>
      </c>
      <c r="AC322" s="264">
        <v>0</v>
      </c>
      <c r="AD322" s="264">
        <v>0</v>
      </c>
      <c r="AE322" s="264">
        <v>0</v>
      </c>
      <c r="AF322" s="264">
        <v>0</v>
      </c>
      <c r="AG322" s="264">
        <v>0</v>
      </c>
      <c r="AH322" s="264">
        <v>0</v>
      </c>
      <c r="AI322" s="264">
        <v>0</v>
      </c>
      <c r="AJ322" s="264">
        <v>0</v>
      </c>
      <c r="AK322" s="264">
        <v>0</v>
      </c>
      <c r="AL322" s="264">
        <v>0</v>
      </c>
      <c r="AM322" s="264">
        <v>0</v>
      </c>
      <c r="AN322" s="264">
        <v>0</v>
      </c>
      <c r="AO322" s="264">
        <v>0</v>
      </c>
      <c r="AP322" s="264">
        <v>0</v>
      </c>
      <c r="AQ322" s="264">
        <v>0</v>
      </c>
      <c r="AR322" s="264">
        <v>0</v>
      </c>
      <c r="AS322" s="264">
        <v>0</v>
      </c>
      <c r="AT322" s="577">
        <v>0</v>
      </c>
      <c r="AU322" s="264">
        <v>0</v>
      </c>
      <c r="AV322" s="264">
        <v>0</v>
      </c>
      <c r="AW322" s="264">
        <v>0</v>
      </c>
      <c r="AX322" s="264">
        <v>0</v>
      </c>
      <c r="AY322" s="264">
        <v>0</v>
      </c>
      <c r="AZ322" s="264">
        <v>0</v>
      </c>
      <c r="BA322" s="264">
        <v>0</v>
      </c>
      <c r="BB322" s="264">
        <v>0</v>
      </c>
      <c r="BC322" s="264">
        <v>0</v>
      </c>
      <c r="BD322" s="264">
        <v>0</v>
      </c>
      <c r="BE322" s="264">
        <v>0</v>
      </c>
      <c r="BF322" s="264">
        <v>0</v>
      </c>
      <c r="BG322" s="264">
        <v>0</v>
      </c>
      <c r="BH322" s="264">
        <v>0</v>
      </c>
      <c r="BI322" s="264">
        <v>0</v>
      </c>
      <c r="BJ322" s="264">
        <v>0</v>
      </c>
      <c r="BK322" s="264">
        <v>0</v>
      </c>
      <c r="BL322" s="264">
        <v>0</v>
      </c>
      <c r="BM322" s="577">
        <v>0</v>
      </c>
      <c r="BN322" s="264">
        <v>0</v>
      </c>
      <c r="BO322" s="264">
        <v>0</v>
      </c>
      <c r="BP322" s="264">
        <v>0</v>
      </c>
      <c r="BQ322" s="264">
        <v>8795.5</v>
      </c>
      <c r="BR322" s="264">
        <v>8869</v>
      </c>
      <c r="BS322" s="264">
        <v>9247</v>
      </c>
      <c r="BT322" s="264">
        <v>9208.5</v>
      </c>
      <c r="BU322" s="264">
        <v>9111.4500000000007</v>
      </c>
      <c r="BV322" s="264">
        <v>9087.2999999999993</v>
      </c>
      <c r="BW322" s="264">
        <v>8975.24</v>
      </c>
      <c r="BX322" s="264">
        <v>8977.3100000000013</v>
      </c>
      <c r="BY322" s="264">
        <v>9147.1500000000015</v>
      </c>
      <c r="BZ322" s="264">
        <v>8844.65</v>
      </c>
      <c r="CA322" s="264">
        <v>8823.44</v>
      </c>
      <c r="CB322" s="264">
        <v>9089.5500000000011</v>
      </c>
      <c r="CC322" s="264">
        <v>25604.37</v>
      </c>
      <c r="CD322" s="264">
        <v>20151.380000000005</v>
      </c>
      <c r="CE322" s="264">
        <v>21051.590000000004</v>
      </c>
      <c r="CF322" s="577">
        <v>20724.780000000002</v>
      </c>
      <c r="CG322" s="264">
        <v>0</v>
      </c>
      <c r="CH322" s="264">
        <v>0</v>
      </c>
      <c r="CI322" s="264">
        <v>0</v>
      </c>
      <c r="CJ322" s="264">
        <v>0</v>
      </c>
      <c r="CK322" s="264">
        <v>0</v>
      </c>
      <c r="CL322" s="264">
        <v>0</v>
      </c>
      <c r="CM322" s="264">
        <v>0</v>
      </c>
      <c r="CN322" s="264">
        <v>0</v>
      </c>
      <c r="CO322" s="264">
        <v>0</v>
      </c>
      <c r="CP322" s="264">
        <v>0</v>
      </c>
      <c r="CQ322" s="264">
        <v>0</v>
      </c>
      <c r="CR322" s="264">
        <v>0</v>
      </c>
      <c r="CS322" s="264">
        <v>0</v>
      </c>
      <c r="CT322" s="264">
        <v>0</v>
      </c>
      <c r="CU322" s="264">
        <v>0</v>
      </c>
      <c r="CV322" s="264">
        <v>0</v>
      </c>
      <c r="CW322" s="264">
        <v>0</v>
      </c>
      <c r="CX322" s="264">
        <v>0</v>
      </c>
      <c r="CY322" s="577">
        <v>0</v>
      </c>
      <c r="CZ322" s="264">
        <v>0</v>
      </c>
      <c r="DA322" s="264">
        <v>0</v>
      </c>
      <c r="DB322" s="264">
        <v>0</v>
      </c>
      <c r="DC322" s="428">
        <f t="shared" si="4"/>
        <v>369984.4</v>
      </c>
    </row>
    <row r="323" spans="1:107" x14ac:dyDescent="0.25">
      <c r="A323" s="297">
        <v>113</v>
      </c>
      <c r="B323" s="347">
        <v>675754</v>
      </c>
      <c r="C323" s="297">
        <v>1028658</v>
      </c>
      <c r="D323" s="14">
        <v>1922418631</v>
      </c>
      <c r="F323" s="14" t="s">
        <v>941</v>
      </c>
      <c r="G323" s="14" t="str">
        <f>INDEX(FY2019_ALL_Targets!F:F,MATCH(B323,FY2019_ALL_Targets!B:B,0))</f>
        <v>Dallas</v>
      </c>
      <c r="H323" s="14" t="s">
        <v>3013</v>
      </c>
      <c r="I323" s="299" t="s">
        <v>412</v>
      </c>
      <c r="J323" s="299" t="s">
        <v>994</v>
      </c>
      <c r="K323" s="299" t="s">
        <v>413</v>
      </c>
      <c r="L323" s="264">
        <v>0</v>
      </c>
      <c r="M323" s="264">
        <v>0</v>
      </c>
      <c r="N323" s="264">
        <v>0</v>
      </c>
      <c r="O323" s="264">
        <v>0</v>
      </c>
      <c r="P323" s="264">
        <v>0</v>
      </c>
      <c r="Q323" s="264">
        <v>0</v>
      </c>
      <c r="R323" s="264">
        <v>0</v>
      </c>
      <c r="S323" s="264">
        <v>0</v>
      </c>
      <c r="T323" s="264">
        <v>0</v>
      </c>
      <c r="U323" s="264">
        <v>0</v>
      </c>
      <c r="V323" s="264">
        <v>0</v>
      </c>
      <c r="W323" s="264">
        <v>0</v>
      </c>
      <c r="X323" s="264">
        <v>0</v>
      </c>
      <c r="Y323" s="264">
        <v>0</v>
      </c>
      <c r="Z323" s="264">
        <v>0</v>
      </c>
      <c r="AA323" s="577">
        <v>0</v>
      </c>
      <c r="AB323" s="264">
        <v>0</v>
      </c>
      <c r="AC323" s="264">
        <v>0</v>
      </c>
      <c r="AD323" s="264">
        <v>0</v>
      </c>
      <c r="AE323" s="264">
        <v>0</v>
      </c>
      <c r="AF323" s="264">
        <v>0</v>
      </c>
      <c r="AG323" s="264">
        <v>0</v>
      </c>
      <c r="AH323" s="264">
        <v>0</v>
      </c>
      <c r="AI323" s="264">
        <v>0</v>
      </c>
      <c r="AJ323" s="264">
        <v>0</v>
      </c>
      <c r="AK323" s="264">
        <v>0</v>
      </c>
      <c r="AL323" s="264">
        <v>0</v>
      </c>
      <c r="AM323" s="264">
        <v>0</v>
      </c>
      <c r="AN323" s="264">
        <v>0</v>
      </c>
      <c r="AO323" s="264">
        <v>0</v>
      </c>
      <c r="AP323" s="264">
        <v>0</v>
      </c>
      <c r="AQ323" s="264">
        <v>0</v>
      </c>
      <c r="AR323" s="264">
        <v>0</v>
      </c>
      <c r="AS323" s="264">
        <v>0</v>
      </c>
      <c r="AT323" s="577">
        <v>0</v>
      </c>
      <c r="AU323" s="264">
        <v>0</v>
      </c>
      <c r="AV323" s="264">
        <v>0</v>
      </c>
      <c r="AW323" s="264">
        <v>0</v>
      </c>
      <c r="AX323" s="264">
        <v>8733.6</v>
      </c>
      <c r="AY323" s="264">
        <v>8911.2000000000007</v>
      </c>
      <c r="AZ323" s="264">
        <v>9412.7999999999993</v>
      </c>
      <c r="BA323" s="264">
        <v>9432</v>
      </c>
      <c r="BB323" s="264">
        <v>9150.57</v>
      </c>
      <c r="BC323" s="264">
        <v>9392.31</v>
      </c>
      <c r="BD323" s="264">
        <v>8735.1200000000008</v>
      </c>
      <c r="BE323" s="264">
        <v>9591.61</v>
      </c>
      <c r="BF323" s="264">
        <v>8991.98</v>
      </c>
      <c r="BG323" s="264">
        <v>8550.66</v>
      </c>
      <c r="BH323" s="264">
        <v>8646.2000000000007</v>
      </c>
      <c r="BI323" s="264">
        <v>8708.94</v>
      </c>
      <c r="BJ323" s="264">
        <v>25479.24</v>
      </c>
      <c r="BK323" s="264">
        <v>15210.939999999999</v>
      </c>
      <c r="BL323" s="264">
        <v>15498.169999999998</v>
      </c>
      <c r="BM323" s="577">
        <v>14490.12</v>
      </c>
      <c r="BN323" s="264">
        <v>0</v>
      </c>
      <c r="BO323" s="264">
        <v>0</v>
      </c>
      <c r="BP323" s="264">
        <v>0</v>
      </c>
      <c r="BQ323" s="264">
        <v>5436</v>
      </c>
      <c r="BR323" s="264">
        <v>5380.8</v>
      </c>
      <c r="BS323" s="264">
        <v>5853.5999999999995</v>
      </c>
      <c r="BT323" s="264">
        <v>5764.7999999999993</v>
      </c>
      <c r="BU323" s="264">
        <v>5654.8200000000006</v>
      </c>
      <c r="BV323" s="264">
        <v>5903.67</v>
      </c>
      <c r="BW323" s="264">
        <v>5495.03</v>
      </c>
      <c r="BX323" s="264">
        <v>5990.3</v>
      </c>
      <c r="BY323" s="264">
        <v>5588.43</v>
      </c>
      <c r="BZ323" s="264">
        <v>5460.64</v>
      </c>
      <c r="CA323" s="264">
        <v>5525.99</v>
      </c>
      <c r="CB323" s="264">
        <v>5411.7900000000009</v>
      </c>
      <c r="CC323" s="264">
        <v>15697.96</v>
      </c>
      <c r="CD323" s="264">
        <v>9469.3400000000038</v>
      </c>
      <c r="CE323" s="264">
        <v>9659.3999999999978</v>
      </c>
      <c r="CF323" s="577">
        <v>9176.94</v>
      </c>
      <c r="CG323" s="264">
        <v>0</v>
      </c>
      <c r="CH323" s="264">
        <v>0</v>
      </c>
      <c r="CI323" s="264">
        <v>0</v>
      </c>
      <c r="CJ323" s="264">
        <v>0</v>
      </c>
      <c r="CK323" s="264">
        <v>0</v>
      </c>
      <c r="CL323" s="264">
        <v>0</v>
      </c>
      <c r="CM323" s="264">
        <v>0</v>
      </c>
      <c r="CN323" s="264">
        <v>0</v>
      </c>
      <c r="CO323" s="264">
        <v>0</v>
      </c>
      <c r="CP323" s="264">
        <v>0</v>
      </c>
      <c r="CQ323" s="264">
        <v>0</v>
      </c>
      <c r="CR323" s="264">
        <v>0</v>
      </c>
      <c r="CS323" s="264">
        <v>0</v>
      </c>
      <c r="CT323" s="264">
        <v>0</v>
      </c>
      <c r="CU323" s="264">
        <v>0</v>
      </c>
      <c r="CV323" s="264">
        <v>0</v>
      </c>
      <c r="CW323" s="264">
        <v>0</v>
      </c>
      <c r="CX323" s="264">
        <v>0</v>
      </c>
      <c r="CY323" s="577">
        <v>0</v>
      </c>
      <c r="CZ323" s="264">
        <v>0</v>
      </c>
      <c r="DA323" s="264">
        <v>0</v>
      </c>
      <c r="DB323" s="264">
        <v>0</v>
      </c>
      <c r="DC323" s="428">
        <f t="shared" si="4"/>
        <v>290404.97000000003</v>
      </c>
    </row>
    <row r="324" spans="1:107" x14ac:dyDescent="0.25">
      <c r="A324" s="313">
        <v>5373</v>
      </c>
      <c r="B324" s="347">
        <v>675756</v>
      </c>
      <c r="C324" s="313">
        <v>1026661</v>
      </c>
      <c r="D324" s="14">
        <v>1629062369</v>
      </c>
      <c r="F324" s="14" t="s">
        <v>941</v>
      </c>
      <c r="G324" s="14" t="str">
        <f>INDEX(FY2019_ALL_Targets!F:F,MATCH(B324,FY2019_ALL_Targets!B:B,0))</f>
        <v>Dallas</v>
      </c>
      <c r="H324" s="14" t="s">
        <v>3013</v>
      </c>
      <c r="I324" s="314" t="s">
        <v>789</v>
      </c>
      <c r="J324" s="314" t="s">
        <v>945</v>
      </c>
      <c r="K324" s="314" t="s">
        <v>790</v>
      </c>
      <c r="L324" s="264">
        <v>0</v>
      </c>
      <c r="M324" s="264">
        <v>0</v>
      </c>
      <c r="N324" s="264">
        <v>0</v>
      </c>
      <c r="O324" s="264">
        <v>0</v>
      </c>
      <c r="P324" s="264">
        <v>0</v>
      </c>
      <c r="Q324" s="264">
        <v>0</v>
      </c>
      <c r="R324" s="264">
        <v>0</v>
      </c>
      <c r="S324" s="264">
        <v>0</v>
      </c>
      <c r="T324" s="264">
        <v>0</v>
      </c>
      <c r="U324" s="264">
        <v>0</v>
      </c>
      <c r="V324" s="264">
        <v>0</v>
      </c>
      <c r="W324" s="264">
        <v>0</v>
      </c>
      <c r="X324" s="264">
        <v>0</v>
      </c>
      <c r="Y324" s="264">
        <v>0</v>
      </c>
      <c r="Z324" s="264">
        <v>0</v>
      </c>
      <c r="AA324" s="577">
        <v>0</v>
      </c>
      <c r="AB324" s="264">
        <v>0</v>
      </c>
      <c r="AC324" s="264">
        <v>0</v>
      </c>
      <c r="AD324" s="264">
        <v>0</v>
      </c>
      <c r="AE324" s="264">
        <v>0</v>
      </c>
      <c r="AF324" s="264">
        <v>0</v>
      </c>
      <c r="AG324" s="264">
        <v>0</v>
      </c>
      <c r="AH324" s="264">
        <v>0</v>
      </c>
      <c r="AI324" s="264">
        <v>0</v>
      </c>
      <c r="AJ324" s="264">
        <v>0</v>
      </c>
      <c r="AK324" s="264">
        <v>0</v>
      </c>
      <c r="AL324" s="264">
        <v>0</v>
      </c>
      <c r="AM324" s="264">
        <v>0</v>
      </c>
      <c r="AN324" s="264">
        <v>0</v>
      </c>
      <c r="AO324" s="264">
        <v>0</v>
      </c>
      <c r="AP324" s="264">
        <v>0</v>
      </c>
      <c r="AQ324" s="264">
        <v>0</v>
      </c>
      <c r="AR324" s="264">
        <v>0</v>
      </c>
      <c r="AS324" s="264">
        <v>0</v>
      </c>
      <c r="AT324" s="577">
        <v>0</v>
      </c>
      <c r="AU324" s="264">
        <v>0</v>
      </c>
      <c r="AV324" s="264">
        <v>0</v>
      </c>
      <c r="AW324" s="264">
        <v>0</v>
      </c>
      <c r="AX324" s="264">
        <v>51455.46</v>
      </c>
      <c r="AY324" s="264">
        <v>52501.82</v>
      </c>
      <c r="AZ324" s="264">
        <v>55457.08</v>
      </c>
      <c r="BA324" s="264">
        <v>55570.2</v>
      </c>
      <c r="BB324" s="264">
        <v>53899.560000000005</v>
      </c>
      <c r="BC324" s="264">
        <v>55323.48</v>
      </c>
      <c r="BD324" s="264">
        <v>51389.409999999996</v>
      </c>
      <c r="BE324" s="264">
        <v>56499.770000000004</v>
      </c>
      <c r="BF324" s="264">
        <v>52966.83</v>
      </c>
      <c r="BG324" s="264">
        <v>50369.83</v>
      </c>
      <c r="BH324" s="264">
        <v>50932.95</v>
      </c>
      <c r="BI324" s="264">
        <v>51302.75</v>
      </c>
      <c r="BJ324" s="264">
        <v>116573.15999999999</v>
      </c>
      <c r="BK324" s="264">
        <v>155068.66000000003</v>
      </c>
      <c r="BL324" s="264">
        <v>158841.03</v>
      </c>
      <c r="BM324" s="577">
        <v>151012.66999999998</v>
      </c>
      <c r="BN324" s="264">
        <v>0</v>
      </c>
      <c r="BO324" s="264">
        <v>0</v>
      </c>
      <c r="BP324" s="264">
        <v>0</v>
      </c>
      <c r="BQ324" s="264">
        <v>32027.100000000002</v>
      </c>
      <c r="BR324" s="264">
        <v>31701.88</v>
      </c>
      <c r="BS324" s="264">
        <v>34487.46</v>
      </c>
      <c r="BT324" s="264">
        <v>33964.28</v>
      </c>
      <c r="BU324" s="264">
        <v>33308.560000000005</v>
      </c>
      <c r="BV324" s="264">
        <v>34774.36</v>
      </c>
      <c r="BW324" s="264">
        <v>32328.19</v>
      </c>
      <c r="BX324" s="264">
        <v>35285.68</v>
      </c>
      <c r="BY324" s="264">
        <v>32918.53</v>
      </c>
      <c r="BZ324" s="264">
        <v>32167.38</v>
      </c>
      <c r="CA324" s="264">
        <v>32552.550000000003</v>
      </c>
      <c r="CB324" s="264">
        <v>31879.850000000002</v>
      </c>
      <c r="CC324" s="264">
        <v>71821.64</v>
      </c>
      <c r="CD324" s="264">
        <v>95882.790000000023</v>
      </c>
      <c r="CE324" s="264">
        <v>99359.91</v>
      </c>
      <c r="CF324" s="577">
        <v>95577.840000000011</v>
      </c>
      <c r="CG324" s="264">
        <v>0</v>
      </c>
      <c r="CH324" s="264">
        <v>0</v>
      </c>
      <c r="CI324" s="264">
        <v>0</v>
      </c>
      <c r="CJ324" s="264">
        <v>0</v>
      </c>
      <c r="CK324" s="264">
        <v>0</v>
      </c>
      <c r="CL324" s="264">
        <v>0</v>
      </c>
      <c r="CM324" s="264">
        <v>0</v>
      </c>
      <c r="CN324" s="264">
        <v>0</v>
      </c>
      <c r="CO324" s="264">
        <v>0</v>
      </c>
      <c r="CP324" s="264">
        <v>0</v>
      </c>
      <c r="CQ324" s="264">
        <v>0</v>
      </c>
      <c r="CR324" s="264">
        <v>0</v>
      </c>
      <c r="CS324" s="264">
        <v>0</v>
      </c>
      <c r="CT324" s="264">
        <v>0</v>
      </c>
      <c r="CU324" s="264">
        <v>0</v>
      </c>
      <c r="CV324" s="264">
        <v>0</v>
      </c>
      <c r="CW324" s="264">
        <v>0</v>
      </c>
      <c r="CX324" s="264">
        <v>0</v>
      </c>
      <c r="CY324" s="577">
        <v>0</v>
      </c>
      <c r="CZ324" s="264">
        <v>0</v>
      </c>
      <c r="DA324" s="264">
        <v>0</v>
      </c>
      <c r="DB324" s="264">
        <v>0</v>
      </c>
      <c r="DC324" s="428">
        <f t="shared" ref="DC324:DC387" si="5">SUM(L324:DB324)</f>
        <v>1979202.66</v>
      </c>
    </row>
    <row r="325" spans="1:107" x14ac:dyDescent="0.25">
      <c r="A325" s="313">
        <v>5383</v>
      </c>
      <c r="B325" s="347">
        <v>675764</v>
      </c>
      <c r="C325" s="313">
        <v>1026028</v>
      </c>
      <c r="D325" s="14">
        <v>1679981765</v>
      </c>
      <c r="F325" s="14" t="s">
        <v>930</v>
      </c>
      <c r="G325" s="14" t="str">
        <f>INDEX(FY2019_ALL_Targets!F:F,MATCH(B325,FY2019_ALL_Targets!B:B,0))</f>
        <v>Harris</v>
      </c>
      <c r="H325" s="14" t="s">
        <v>3016</v>
      </c>
      <c r="I325" s="314" t="s">
        <v>791</v>
      </c>
      <c r="J325" s="314" t="s">
        <v>1020</v>
      </c>
      <c r="K325" s="314" t="s">
        <v>792</v>
      </c>
      <c r="L325" s="264">
        <v>32753.759999999998</v>
      </c>
      <c r="M325" s="264">
        <v>33723.919999999998</v>
      </c>
      <c r="N325" s="264">
        <v>36880.559999999998</v>
      </c>
      <c r="O325" s="264">
        <v>37184.639999999999</v>
      </c>
      <c r="P325" s="264">
        <v>34992.100000000006</v>
      </c>
      <c r="Q325" s="264">
        <v>36221.9</v>
      </c>
      <c r="R325" s="264">
        <v>35430.019999999997</v>
      </c>
      <c r="S325" s="264">
        <v>37361.370000000003</v>
      </c>
      <c r="T325" s="264">
        <v>35257.730000000003</v>
      </c>
      <c r="U325" s="264">
        <v>35021</v>
      </c>
      <c r="V325" s="264">
        <v>34068.51</v>
      </c>
      <c r="W325" s="264">
        <v>35312.460000000006</v>
      </c>
      <c r="X325" s="264">
        <v>97219.560000000012</v>
      </c>
      <c r="Y325" s="264">
        <v>103432.68000000002</v>
      </c>
      <c r="Z325" s="264">
        <v>106439.01</v>
      </c>
      <c r="AA325" s="577">
        <v>102711.21</v>
      </c>
      <c r="AB325" s="264">
        <v>0</v>
      </c>
      <c r="AC325" s="264">
        <v>0</v>
      </c>
      <c r="AD325" s="264">
        <v>0</v>
      </c>
      <c r="AE325" s="264">
        <v>0</v>
      </c>
      <c r="AF325" s="264">
        <v>0</v>
      </c>
      <c r="AG325" s="264">
        <v>0</v>
      </c>
      <c r="AH325" s="264">
        <v>0</v>
      </c>
      <c r="AI325" s="264">
        <v>0</v>
      </c>
      <c r="AJ325" s="264">
        <v>0</v>
      </c>
      <c r="AK325" s="264">
        <v>0</v>
      </c>
      <c r="AL325" s="264">
        <v>0</v>
      </c>
      <c r="AM325" s="264">
        <v>0</v>
      </c>
      <c r="AN325" s="264">
        <v>0</v>
      </c>
      <c r="AO325" s="264">
        <v>0</v>
      </c>
      <c r="AP325" s="264">
        <v>0</v>
      </c>
      <c r="AQ325" s="264">
        <v>0</v>
      </c>
      <c r="AR325" s="264">
        <v>0</v>
      </c>
      <c r="AS325" s="264">
        <v>0</v>
      </c>
      <c r="AT325" s="577">
        <v>0</v>
      </c>
      <c r="AU325" s="264">
        <v>0</v>
      </c>
      <c r="AV325" s="264">
        <v>0</v>
      </c>
      <c r="AW325" s="264">
        <v>0</v>
      </c>
      <c r="AX325" s="264">
        <v>19996.88</v>
      </c>
      <c r="AY325" s="264">
        <v>20185.120000000003</v>
      </c>
      <c r="AZ325" s="264">
        <v>21126.32</v>
      </c>
      <c r="BA325" s="264">
        <v>21068.400000000001</v>
      </c>
      <c r="BB325" s="264">
        <v>20577.7</v>
      </c>
      <c r="BC325" s="264">
        <v>20935.2</v>
      </c>
      <c r="BD325" s="264">
        <v>20431.2</v>
      </c>
      <c r="BE325" s="264">
        <v>20004.910000000003</v>
      </c>
      <c r="BF325" s="264">
        <v>20214.850000000002</v>
      </c>
      <c r="BG325" s="264">
        <v>19190.09</v>
      </c>
      <c r="BH325" s="264">
        <v>19076.04</v>
      </c>
      <c r="BI325" s="264">
        <v>19555.7</v>
      </c>
      <c r="BJ325" s="264">
        <v>57667.08</v>
      </c>
      <c r="BK325" s="264">
        <v>59711.670000000006</v>
      </c>
      <c r="BL325" s="264">
        <v>59772.12</v>
      </c>
      <c r="BM325" s="577">
        <v>56887.280000000006</v>
      </c>
      <c r="BN325" s="264">
        <v>0</v>
      </c>
      <c r="BO325" s="264">
        <v>0</v>
      </c>
      <c r="BP325" s="264">
        <v>0</v>
      </c>
      <c r="BQ325" s="264">
        <v>0</v>
      </c>
      <c r="BR325" s="264">
        <v>0</v>
      </c>
      <c r="BS325" s="264">
        <v>0</v>
      </c>
      <c r="BT325" s="264">
        <v>0</v>
      </c>
      <c r="BU325" s="264">
        <v>0</v>
      </c>
      <c r="BV325" s="264">
        <v>0</v>
      </c>
      <c r="BW325" s="264">
        <v>0</v>
      </c>
      <c r="BX325" s="264">
        <v>0</v>
      </c>
      <c r="BY325" s="264">
        <v>0</v>
      </c>
      <c r="BZ325" s="264">
        <v>0</v>
      </c>
      <c r="CA325" s="264">
        <v>0</v>
      </c>
      <c r="CB325" s="264">
        <v>0</v>
      </c>
      <c r="CC325" s="264">
        <v>0</v>
      </c>
      <c r="CD325" s="264">
        <v>0</v>
      </c>
      <c r="CE325" s="264">
        <v>0</v>
      </c>
      <c r="CF325" s="577">
        <v>0</v>
      </c>
      <c r="CG325" s="264">
        <v>0</v>
      </c>
      <c r="CH325" s="264">
        <v>0</v>
      </c>
      <c r="CI325" s="264">
        <v>0</v>
      </c>
      <c r="CJ325" s="264">
        <v>49622.96</v>
      </c>
      <c r="CK325" s="264">
        <v>50781.36</v>
      </c>
      <c r="CL325" s="264">
        <v>55748</v>
      </c>
      <c r="CM325" s="264">
        <v>55965.200000000004</v>
      </c>
      <c r="CN325" s="264">
        <v>53710.8</v>
      </c>
      <c r="CO325" s="264">
        <v>55784.3</v>
      </c>
      <c r="CP325" s="264">
        <v>54188.46</v>
      </c>
      <c r="CQ325" s="264">
        <v>57723.090000000004</v>
      </c>
      <c r="CR325" s="264">
        <v>53496.97</v>
      </c>
      <c r="CS325" s="264">
        <v>54027.18</v>
      </c>
      <c r="CT325" s="264">
        <v>53455.43</v>
      </c>
      <c r="CU325" s="264">
        <v>55196.070000000007</v>
      </c>
      <c r="CV325" s="264">
        <v>146878.08000000002</v>
      </c>
      <c r="CW325" s="264">
        <v>157917.87</v>
      </c>
      <c r="CX325" s="264">
        <v>162928.68</v>
      </c>
      <c r="CY325" s="577">
        <v>160046.42000000001</v>
      </c>
      <c r="CZ325" s="264">
        <v>0</v>
      </c>
      <c r="DA325" s="264">
        <v>0</v>
      </c>
      <c r="DB325" s="264">
        <v>0</v>
      </c>
      <c r="DC325" s="428">
        <f t="shared" si="5"/>
        <v>2587881.8600000003</v>
      </c>
    </row>
    <row r="326" spans="1:107" x14ac:dyDescent="0.25">
      <c r="A326" s="297">
        <v>4733</v>
      </c>
      <c r="B326" s="347">
        <v>675766</v>
      </c>
      <c r="C326" s="297">
        <v>1028624</v>
      </c>
      <c r="D326" s="14">
        <v>1639419781</v>
      </c>
      <c r="F326" s="14" t="s">
        <v>935</v>
      </c>
      <c r="G326" s="14" t="str">
        <f>INDEX(FY2019_ALL_Targets!F:F,MATCH(B326,FY2019_ALL_Targets!B:B,0))</f>
        <v>Nueces</v>
      </c>
      <c r="H326" s="14" t="s">
        <v>3045</v>
      </c>
      <c r="I326" s="299" t="s">
        <v>575</v>
      </c>
      <c r="J326" s="299" t="s">
        <v>2301</v>
      </c>
      <c r="K326" s="299" t="s">
        <v>576</v>
      </c>
      <c r="L326" s="264">
        <v>0</v>
      </c>
      <c r="M326" s="264">
        <v>0</v>
      </c>
      <c r="N326" s="264">
        <v>0</v>
      </c>
      <c r="O326" s="264">
        <v>0</v>
      </c>
      <c r="P326" s="264">
        <v>0</v>
      </c>
      <c r="Q326" s="264">
        <v>0</v>
      </c>
      <c r="R326" s="264">
        <v>0</v>
      </c>
      <c r="S326" s="264">
        <v>0</v>
      </c>
      <c r="T326" s="264">
        <v>0</v>
      </c>
      <c r="U326" s="264">
        <v>0</v>
      </c>
      <c r="V326" s="264">
        <v>0</v>
      </c>
      <c r="W326" s="264">
        <v>0</v>
      </c>
      <c r="X326" s="264">
        <v>0</v>
      </c>
      <c r="Y326" s="264">
        <v>0</v>
      </c>
      <c r="Z326" s="264">
        <v>0</v>
      </c>
      <c r="AA326" s="577">
        <v>0</v>
      </c>
      <c r="AB326" s="264">
        <v>0</v>
      </c>
      <c r="AC326" s="264">
        <v>0</v>
      </c>
      <c r="AD326" s="264">
        <v>0</v>
      </c>
      <c r="AE326" s="264">
        <v>0</v>
      </c>
      <c r="AF326" s="264">
        <v>0</v>
      </c>
      <c r="AG326" s="264">
        <v>0</v>
      </c>
      <c r="AH326" s="264">
        <v>0</v>
      </c>
      <c r="AI326" s="264">
        <v>0</v>
      </c>
      <c r="AJ326" s="264">
        <v>0</v>
      </c>
      <c r="AK326" s="264">
        <v>0</v>
      </c>
      <c r="AL326" s="264">
        <v>0</v>
      </c>
      <c r="AM326" s="264">
        <v>0</v>
      </c>
      <c r="AN326" s="264">
        <v>0</v>
      </c>
      <c r="AO326" s="264">
        <v>0</v>
      </c>
      <c r="AP326" s="264">
        <v>0</v>
      </c>
      <c r="AQ326" s="264">
        <v>0</v>
      </c>
      <c r="AR326" s="264">
        <v>0</v>
      </c>
      <c r="AS326" s="264">
        <v>0</v>
      </c>
      <c r="AT326" s="577">
        <v>0</v>
      </c>
      <c r="AU326" s="264">
        <v>0</v>
      </c>
      <c r="AV326" s="264">
        <v>0</v>
      </c>
      <c r="AW326" s="264">
        <v>0</v>
      </c>
      <c r="AX326" s="264">
        <v>0</v>
      </c>
      <c r="AY326" s="264">
        <v>0</v>
      </c>
      <c r="AZ326" s="264">
        <v>0</v>
      </c>
      <c r="BA326" s="264">
        <v>0</v>
      </c>
      <c r="BB326" s="264">
        <v>0</v>
      </c>
      <c r="BC326" s="264">
        <v>0</v>
      </c>
      <c r="BD326" s="264">
        <v>0</v>
      </c>
      <c r="BE326" s="264">
        <v>0</v>
      </c>
      <c r="BF326" s="264">
        <v>0</v>
      </c>
      <c r="BG326" s="264">
        <v>0</v>
      </c>
      <c r="BH326" s="264">
        <v>0</v>
      </c>
      <c r="BI326" s="264">
        <v>0</v>
      </c>
      <c r="BJ326" s="264">
        <v>0</v>
      </c>
      <c r="BK326" s="264">
        <v>0</v>
      </c>
      <c r="BL326" s="264">
        <v>0</v>
      </c>
      <c r="BM326" s="577">
        <v>0</v>
      </c>
      <c r="BN326" s="264">
        <v>0</v>
      </c>
      <c r="BO326" s="264">
        <v>0</v>
      </c>
      <c r="BP326" s="264">
        <v>0</v>
      </c>
      <c r="BQ326" s="264">
        <v>10072.650000000001</v>
      </c>
      <c r="BR326" s="264">
        <v>10183.950000000001</v>
      </c>
      <c r="BS326" s="264">
        <v>10874.010000000002</v>
      </c>
      <c r="BT326" s="264">
        <v>11330.34</v>
      </c>
      <c r="BU326" s="264">
        <v>11286.73</v>
      </c>
      <c r="BV326" s="264">
        <v>11121.880000000001</v>
      </c>
      <c r="BW326" s="264">
        <v>10719.16</v>
      </c>
      <c r="BX326" s="264">
        <v>10552.66</v>
      </c>
      <c r="BY326" s="264">
        <v>10046.58</v>
      </c>
      <c r="BZ326" s="264">
        <v>9665.39</v>
      </c>
      <c r="CA326" s="264">
        <v>9348.67</v>
      </c>
      <c r="CB326" s="264">
        <v>10113.790000000001</v>
      </c>
      <c r="CC326" s="264">
        <v>29284.589999999997</v>
      </c>
      <c r="CD326" s="264">
        <v>25186.329999999994</v>
      </c>
      <c r="CE326" s="264">
        <v>30696.68</v>
      </c>
      <c r="CF326" s="577">
        <v>22767.5</v>
      </c>
      <c r="CG326" s="264">
        <v>0</v>
      </c>
      <c r="CH326" s="264">
        <v>0</v>
      </c>
      <c r="CI326" s="264">
        <v>0</v>
      </c>
      <c r="CJ326" s="264">
        <v>10818.36</v>
      </c>
      <c r="CK326" s="264">
        <v>11363.730000000001</v>
      </c>
      <c r="CL326" s="264">
        <v>11675.37</v>
      </c>
      <c r="CM326" s="264">
        <v>11864.580000000002</v>
      </c>
      <c r="CN326" s="264">
        <v>11616.43</v>
      </c>
      <c r="CO326" s="264">
        <v>11858.210000000001</v>
      </c>
      <c r="CP326" s="264">
        <v>10666.449999999999</v>
      </c>
      <c r="CQ326" s="264">
        <v>11128.07</v>
      </c>
      <c r="CR326" s="264">
        <v>10243.58</v>
      </c>
      <c r="CS326" s="264">
        <v>10370.34</v>
      </c>
      <c r="CT326" s="264">
        <v>10290.42</v>
      </c>
      <c r="CU326" s="264">
        <v>10973.779999999999</v>
      </c>
      <c r="CV326" s="264">
        <v>31849.74</v>
      </c>
      <c r="CW326" s="264">
        <v>26284.559999999994</v>
      </c>
      <c r="CX326" s="264">
        <v>31507.68</v>
      </c>
      <c r="CY326" s="577">
        <v>24855.339999999997</v>
      </c>
      <c r="CZ326" s="264">
        <v>0</v>
      </c>
      <c r="DA326" s="264">
        <v>0</v>
      </c>
      <c r="DB326" s="264">
        <v>0</v>
      </c>
      <c r="DC326" s="428">
        <f t="shared" si="5"/>
        <v>480617.55000000005</v>
      </c>
    </row>
    <row r="327" spans="1:107" x14ac:dyDescent="0.25">
      <c r="A327" s="297">
        <v>4887</v>
      </c>
      <c r="B327" s="347">
        <v>675774</v>
      </c>
      <c r="C327" s="297">
        <v>1028700</v>
      </c>
      <c r="D327" s="14">
        <v>1114388089</v>
      </c>
      <c r="F327" s="14" t="s">
        <v>941</v>
      </c>
      <c r="G327" s="14" t="str">
        <f>INDEX(FY2019_ALL_Targets!F:F,MATCH(B327,FY2019_ALL_Targets!B:B,0))</f>
        <v>Dallas</v>
      </c>
      <c r="H327" s="14" t="s">
        <v>3148</v>
      </c>
      <c r="I327" s="299" t="s">
        <v>615</v>
      </c>
      <c r="J327" s="299" t="s">
        <v>966</v>
      </c>
      <c r="K327" s="299" t="s">
        <v>2661</v>
      </c>
      <c r="L327" s="264">
        <v>0</v>
      </c>
      <c r="M327" s="264">
        <v>0</v>
      </c>
      <c r="N327" s="264">
        <v>0</v>
      </c>
      <c r="O327" s="264">
        <v>0</v>
      </c>
      <c r="P327" s="264">
        <v>0</v>
      </c>
      <c r="Q327" s="264">
        <v>0</v>
      </c>
      <c r="R327" s="264">
        <v>0</v>
      </c>
      <c r="S327" s="264">
        <v>0</v>
      </c>
      <c r="T327" s="264">
        <v>0</v>
      </c>
      <c r="U327" s="264">
        <v>0</v>
      </c>
      <c r="V327" s="264">
        <v>0</v>
      </c>
      <c r="W327" s="264">
        <v>0</v>
      </c>
      <c r="X327" s="264">
        <v>0</v>
      </c>
      <c r="Y327" s="264">
        <v>0</v>
      </c>
      <c r="Z327" s="264">
        <v>0</v>
      </c>
      <c r="AA327" s="577">
        <v>0</v>
      </c>
      <c r="AB327" s="264">
        <v>0</v>
      </c>
      <c r="AC327" s="264">
        <v>0</v>
      </c>
      <c r="AD327" s="264">
        <v>0</v>
      </c>
      <c r="AE327" s="264">
        <v>0</v>
      </c>
      <c r="AF327" s="264">
        <v>0</v>
      </c>
      <c r="AG327" s="264">
        <v>0</v>
      </c>
      <c r="AH327" s="264">
        <v>0</v>
      </c>
      <c r="AI327" s="264">
        <v>0</v>
      </c>
      <c r="AJ327" s="264">
        <v>0</v>
      </c>
      <c r="AK327" s="264">
        <v>0</v>
      </c>
      <c r="AL327" s="264">
        <v>0</v>
      </c>
      <c r="AM327" s="264">
        <v>0</v>
      </c>
      <c r="AN327" s="264">
        <v>0</v>
      </c>
      <c r="AO327" s="264">
        <v>0</v>
      </c>
      <c r="AP327" s="264">
        <v>0</v>
      </c>
      <c r="AQ327" s="264">
        <v>0</v>
      </c>
      <c r="AR327" s="264">
        <v>0</v>
      </c>
      <c r="AS327" s="264">
        <v>0</v>
      </c>
      <c r="AT327" s="577">
        <v>0</v>
      </c>
      <c r="AU327" s="264">
        <v>0</v>
      </c>
      <c r="AV327" s="264">
        <v>0</v>
      </c>
      <c r="AW327" s="264">
        <v>0</v>
      </c>
      <c r="AX327" s="264">
        <v>24417.69</v>
      </c>
      <c r="AY327" s="264">
        <v>24914.23</v>
      </c>
      <c r="AZ327" s="264">
        <v>26316.62</v>
      </c>
      <c r="BA327" s="264">
        <v>26370.3</v>
      </c>
      <c r="BB327" s="264">
        <v>25598.43</v>
      </c>
      <c r="BC327" s="264">
        <v>26274.69</v>
      </c>
      <c r="BD327" s="264">
        <v>24421.33</v>
      </c>
      <c r="BE327" s="264">
        <v>26809.600000000002</v>
      </c>
      <c r="BF327" s="264">
        <v>25131.49</v>
      </c>
      <c r="BG327" s="264">
        <v>23897.25</v>
      </c>
      <c r="BH327" s="264">
        <v>24164.190000000002</v>
      </c>
      <c r="BI327" s="264">
        <v>24339.41</v>
      </c>
      <c r="BJ327" s="264">
        <v>55129.86</v>
      </c>
      <c r="BK327" s="264">
        <v>57833.5</v>
      </c>
      <c r="BL327" s="264">
        <v>43824.46</v>
      </c>
      <c r="BM327" s="577">
        <v>55544.909999999996</v>
      </c>
      <c r="BN327" s="264">
        <v>0</v>
      </c>
      <c r="BO327" s="264">
        <v>0</v>
      </c>
      <c r="BP327" s="264">
        <v>0</v>
      </c>
      <c r="BQ327" s="264">
        <v>15198.15</v>
      </c>
      <c r="BR327" s="264">
        <v>15043.82</v>
      </c>
      <c r="BS327" s="264">
        <v>16365.689999999999</v>
      </c>
      <c r="BT327" s="264">
        <v>16117.42</v>
      </c>
      <c r="BU327" s="264">
        <v>15819.18</v>
      </c>
      <c r="BV327" s="264">
        <v>16515.329999999998</v>
      </c>
      <c r="BW327" s="264">
        <v>15362.919999999998</v>
      </c>
      <c r="BX327" s="264">
        <v>16743.38</v>
      </c>
      <c r="BY327" s="264">
        <v>15619.060000000001</v>
      </c>
      <c r="BZ327" s="264">
        <v>15261.3</v>
      </c>
      <c r="CA327" s="264">
        <v>15443.840000000002</v>
      </c>
      <c r="CB327" s="264">
        <v>15124.7</v>
      </c>
      <c r="CC327" s="264">
        <v>33965.939999999995</v>
      </c>
      <c r="CD327" s="264">
        <v>35813.589999999997</v>
      </c>
      <c r="CE327" s="264">
        <v>27404.710000000003</v>
      </c>
      <c r="CF327" s="577">
        <v>35145.040000000001</v>
      </c>
      <c r="CG327" s="264">
        <v>0</v>
      </c>
      <c r="CH327" s="264">
        <v>0</v>
      </c>
      <c r="CI327" s="264">
        <v>0</v>
      </c>
      <c r="CJ327" s="264">
        <v>0</v>
      </c>
      <c r="CK327" s="264">
        <v>0</v>
      </c>
      <c r="CL327" s="264">
        <v>0</v>
      </c>
      <c r="CM327" s="264">
        <v>0</v>
      </c>
      <c r="CN327" s="264">
        <v>0</v>
      </c>
      <c r="CO327" s="264">
        <v>0</v>
      </c>
      <c r="CP327" s="264">
        <v>0</v>
      </c>
      <c r="CQ327" s="264">
        <v>0</v>
      </c>
      <c r="CR327" s="264">
        <v>0</v>
      </c>
      <c r="CS327" s="264">
        <v>0</v>
      </c>
      <c r="CT327" s="264">
        <v>0</v>
      </c>
      <c r="CU327" s="264">
        <v>0</v>
      </c>
      <c r="CV327" s="264">
        <v>0</v>
      </c>
      <c r="CW327" s="264">
        <v>0</v>
      </c>
      <c r="CX327" s="264">
        <v>0</v>
      </c>
      <c r="CY327" s="577">
        <v>0</v>
      </c>
      <c r="CZ327" s="264">
        <v>0</v>
      </c>
      <c r="DA327" s="264">
        <v>0</v>
      </c>
      <c r="DB327" s="264">
        <v>0</v>
      </c>
      <c r="DC327" s="428">
        <f t="shared" si="5"/>
        <v>835932.0299999998</v>
      </c>
    </row>
    <row r="328" spans="1:107" x14ac:dyDescent="0.25">
      <c r="A328" s="313">
        <v>5388</v>
      </c>
      <c r="B328" s="347">
        <v>675779</v>
      </c>
      <c r="C328" s="313">
        <v>1004880</v>
      </c>
      <c r="D328" s="14">
        <v>1871589648</v>
      </c>
      <c r="F328" s="14" t="s">
        <v>937</v>
      </c>
      <c r="G328" s="14" t="str">
        <f>INDEX(FY2019_ALL_Targets!F:F,MATCH(B328,FY2019_ALL_Targets!B:B,0))</f>
        <v>Tarrant</v>
      </c>
      <c r="H328" s="14" t="s">
        <v>3009</v>
      </c>
      <c r="I328" s="314" t="s">
        <v>795</v>
      </c>
      <c r="J328" s="314" t="s">
        <v>795</v>
      </c>
      <c r="K328" s="314" t="s">
        <v>2915</v>
      </c>
      <c r="L328" s="264">
        <v>0</v>
      </c>
      <c r="M328" s="264">
        <v>0</v>
      </c>
      <c r="N328" s="264">
        <v>0</v>
      </c>
      <c r="O328" s="264">
        <v>0</v>
      </c>
      <c r="P328" s="264">
        <v>0</v>
      </c>
      <c r="Q328" s="264">
        <v>0</v>
      </c>
      <c r="R328" s="264">
        <v>0</v>
      </c>
      <c r="S328" s="264">
        <v>0</v>
      </c>
      <c r="T328" s="264">
        <v>0</v>
      </c>
      <c r="U328" s="264">
        <v>0</v>
      </c>
      <c r="V328" s="264">
        <v>0</v>
      </c>
      <c r="W328" s="264">
        <v>0</v>
      </c>
      <c r="X328" s="264">
        <v>109231.27999999997</v>
      </c>
      <c r="Y328" s="264">
        <v>114155.59999999999</v>
      </c>
      <c r="Z328" s="264">
        <v>88176.910000000018</v>
      </c>
      <c r="AA328" s="577">
        <v>82174.930000000022</v>
      </c>
      <c r="AB328" s="264">
        <v>0</v>
      </c>
      <c r="AC328" s="264">
        <v>0</v>
      </c>
      <c r="AD328" s="264">
        <v>0</v>
      </c>
      <c r="AE328" s="264">
        <v>0</v>
      </c>
      <c r="AF328" s="264">
        <v>0</v>
      </c>
      <c r="AG328" s="264">
        <v>0</v>
      </c>
      <c r="AH328" s="264">
        <v>0</v>
      </c>
      <c r="AI328" s="264">
        <v>0</v>
      </c>
      <c r="AJ328" s="264">
        <v>0</v>
      </c>
      <c r="AK328" s="264">
        <v>0</v>
      </c>
      <c r="AL328" s="264">
        <v>0</v>
      </c>
      <c r="AM328" s="264">
        <v>0</v>
      </c>
      <c r="AN328" s="264">
        <v>0</v>
      </c>
      <c r="AO328" s="264">
        <v>0</v>
      </c>
      <c r="AP328" s="264">
        <v>0</v>
      </c>
      <c r="AQ328" s="264">
        <v>48715.569999999992</v>
      </c>
      <c r="AR328" s="264">
        <v>50893.14</v>
      </c>
      <c r="AS328" s="264">
        <v>38983.259999999995</v>
      </c>
      <c r="AT328" s="577">
        <v>37038.750000000007</v>
      </c>
      <c r="AU328" s="264">
        <v>0</v>
      </c>
      <c r="AV328" s="264">
        <v>0</v>
      </c>
      <c r="AW328" s="264">
        <v>0</v>
      </c>
      <c r="AX328" s="264">
        <v>0</v>
      </c>
      <c r="AY328" s="264">
        <v>0</v>
      </c>
      <c r="AZ328" s="264">
        <v>0</v>
      </c>
      <c r="BA328" s="264">
        <v>0</v>
      </c>
      <c r="BB328" s="264">
        <v>0</v>
      </c>
      <c r="BC328" s="264">
        <v>0</v>
      </c>
      <c r="BD328" s="264">
        <v>0</v>
      </c>
      <c r="BE328" s="264">
        <v>0</v>
      </c>
      <c r="BF328" s="264">
        <v>0</v>
      </c>
      <c r="BG328" s="264">
        <v>0</v>
      </c>
      <c r="BH328" s="264">
        <v>0</v>
      </c>
      <c r="BI328" s="264">
        <v>0</v>
      </c>
      <c r="BJ328" s="264">
        <v>0</v>
      </c>
      <c r="BK328" s="264">
        <v>0</v>
      </c>
      <c r="BL328" s="264">
        <v>0</v>
      </c>
      <c r="BM328" s="577">
        <v>0</v>
      </c>
      <c r="BN328" s="264">
        <v>0</v>
      </c>
      <c r="BO328" s="264">
        <v>0</v>
      </c>
      <c r="BP328" s="264">
        <v>0</v>
      </c>
      <c r="BQ328" s="264">
        <v>0</v>
      </c>
      <c r="BR328" s="264">
        <v>0</v>
      </c>
      <c r="BS328" s="264">
        <v>0</v>
      </c>
      <c r="BT328" s="264">
        <v>0</v>
      </c>
      <c r="BU328" s="264">
        <v>0</v>
      </c>
      <c r="BV328" s="264">
        <v>0</v>
      </c>
      <c r="BW328" s="264">
        <v>0</v>
      </c>
      <c r="BX328" s="264">
        <v>0</v>
      </c>
      <c r="BY328" s="264">
        <v>0</v>
      </c>
      <c r="BZ328" s="264">
        <v>0</v>
      </c>
      <c r="CA328" s="264">
        <v>0</v>
      </c>
      <c r="CB328" s="264">
        <v>0</v>
      </c>
      <c r="CC328" s="264">
        <v>0</v>
      </c>
      <c r="CD328" s="264">
        <v>0</v>
      </c>
      <c r="CE328" s="264">
        <v>0</v>
      </c>
      <c r="CF328" s="577">
        <v>0</v>
      </c>
      <c r="CG328" s="264">
        <v>0</v>
      </c>
      <c r="CH328" s="264">
        <v>0</v>
      </c>
      <c r="CI328" s="264">
        <v>0</v>
      </c>
      <c r="CJ328" s="264">
        <v>0</v>
      </c>
      <c r="CK328" s="264">
        <v>0</v>
      </c>
      <c r="CL328" s="264">
        <v>0</v>
      </c>
      <c r="CM328" s="264">
        <v>0</v>
      </c>
      <c r="CN328" s="264">
        <v>0</v>
      </c>
      <c r="CO328" s="264">
        <v>0</v>
      </c>
      <c r="CP328" s="264">
        <v>0</v>
      </c>
      <c r="CQ328" s="264">
        <v>0</v>
      </c>
      <c r="CR328" s="264">
        <v>0</v>
      </c>
      <c r="CS328" s="264">
        <v>0</v>
      </c>
      <c r="CT328" s="264">
        <v>0</v>
      </c>
      <c r="CU328" s="264">
        <v>0</v>
      </c>
      <c r="CV328" s="264">
        <v>0</v>
      </c>
      <c r="CW328" s="264">
        <v>0</v>
      </c>
      <c r="CX328" s="264">
        <v>0</v>
      </c>
      <c r="CY328" s="577">
        <v>0</v>
      </c>
      <c r="CZ328" s="264">
        <v>0</v>
      </c>
      <c r="DA328" s="264">
        <v>0</v>
      </c>
      <c r="DB328" s="264">
        <v>0</v>
      </c>
      <c r="DC328" s="428">
        <f t="shared" si="5"/>
        <v>569369.43999999994</v>
      </c>
    </row>
    <row r="329" spans="1:107" x14ac:dyDescent="0.25">
      <c r="A329" s="313">
        <v>4035</v>
      </c>
      <c r="B329" s="347">
        <v>675783</v>
      </c>
      <c r="C329" s="313">
        <v>1026565</v>
      </c>
      <c r="D329" s="14">
        <v>1699163980</v>
      </c>
      <c r="F329" s="14" t="s">
        <v>941</v>
      </c>
      <c r="G329" s="14" t="str">
        <f>INDEX(FY2019_ALL_Targets!F:F,MATCH(B329,FY2019_ALL_Targets!B:B,0))</f>
        <v>Dallas</v>
      </c>
      <c r="H329" s="14" t="s">
        <v>3013</v>
      </c>
      <c r="I329" s="314" t="s">
        <v>2551</v>
      </c>
      <c r="J329" s="314" t="s">
        <v>945</v>
      </c>
      <c r="K329" s="314" t="s">
        <v>420</v>
      </c>
      <c r="L329" s="264">
        <v>0</v>
      </c>
      <c r="M329" s="264">
        <v>0</v>
      </c>
      <c r="N329" s="264">
        <v>0</v>
      </c>
      <c r="O329" s="264">
        <v>0</v>
      </c>
      <c r="P329" s="264">
        <v>0</v>
      </c>
      <c r="Q329" s="264">
        <v>0</v>
      </c>
      <c r="R329" s="264">
        <v>0</v>
      </c>
      <c r="S329" s="264">
        <v>0</v>
      </c>
      <c r="T329" s="264">
        <v>0</v>
      </c>
      <c r="U329" s="264">
        <v>0</v>
      </c>
      <c r="V329" s="264">
        <v>0</v>
      </c>
      <c r="W329" s="264">
        <v>0</v>
      </c>
      <c r="X329" s="264">
        <v>0</v>
      </c>
      <c r="Y329" s="264">
        <v>0</v>
      </c>
      <c r="Z329" s="264">
        <v>0</v>
      </c>
      <c r="AA329" s="577">
        <v>0</v>
      </c>
      <c r="AB329" s="264">
        <v>0</v>
      </c>
      <c r="AC329" s="264">
        <v>0</v>
      </c>
      <c r="AD329" s="264">
        <v>0</v>
      </c>
      <c r="AE329" s="264">
        <v>0</v>
      </c>
      <c r="AF329" s="264">
        <v>0</v>
      </c>
      <c r="AG329" s="264">
        <v>0</v>
      </c>
      <c r="AH329" s="264">
        <v>0</v>
      </c>
      <c r="AI329" s="264">
        <v>0</v>
      </c>
      <c r="AJ329" s="264">
        <v>0</v>
      </c>
      <c r="AK329" s="264">
        <v>0</v>
      </c>
      <c r="AL329" s="264">
        <v>0</v>
      </c>
      <c r="AM329" s="264">
        <v>0</v>
      </c>
      <c r="AN329" s="264">
        <v>0</v>
      </c>
      <c r="AO329" s="264">
        <v>0</v>
      </c>
      <c r="AP329" s="264">
        <v>0</v>
      </c>
      <c r="AQ329" s="264">
        <v>0</v>
      </c>
      <c r="AR329" s="264">
        <v>0</v>
      </c>
      <c r="AS329" s="264">
        <v>0</v>
      </c>
      <c r="AT329" s="577">
        <v>0</v>
      </c>
      <c r="AU329" s="264">
        <v>0</v>
      </c>
      <c r="AV329" s="264">
        <v>0</v>
      </c>
      <c r="AW329" s="264">
        <v>0</v>
      </c>
      <c r="AX329" s="264">
        <v>23398.77</v>
      </c>
      <c r="AY329" s="264">
        <v>23874.59</v>
      </c>
      <c r="AZ329" s="264">
        <v>25218.46</v>
      </c>
      <c r="BA329" s="264">
        <v>25269.9</v>
      </c>
      <c r="BB329" s="264">
        <v>24517.35</v>
      </c>
      <c r="BC329" s="264">
        <v>25165.05</v>
      </c>
      <c r="BD329" s="264">
        <v>23359.85</v>
      </c>
      <c r="BE329" s="264">
        <v>25677.43</v>
      </c>
      <c r="BF329" s="264">
        <v>24069.72</v>
      </c>
      <c r="BG329" s="264">
        <v>22888.79</v>
      </c>
      <c r="BH329" s="264">
        <v>23144.61</v>
      </c>
      <c r="BI329" s="264">
        <v>23312.530000000002</v>
      </c>
      <c r="BJ329" s="264">
        <v>68207.7</v>
      </c>
      <c r="BK329" s="264">
        <v>56189.899999999994</v>
      </c>
      <c r="BL329" s="264">
        <v>71547.64</v>
      </c>
      <c r="BM329" s="577">
        <v>68521.069999999992</v>
      </c>
      <c r="BN329" s="264">
        <v>0</v>
      </c>
      <c r="BO329" s="264">
        <v>0</v>
      </c>
      <c r="BP329" s="264">
        <v>0</v>
      </c>
      <c r="BQ329" s="264">
        <v>14563.949999999999</v>
      </c>
      <c r="BR329" s="264">
        <v>14416.06</v>
      </c>
      <c r="BS329" s="264">
        <v>15682.77</v>
      </c>
      <c r="BT329" s="264">
        <v>15444.86</v>
      </c>
      <c r="BU329" s="264">
        <v>15151.099999999999</v>
      </c>
      <c r="BV329" s="264">
        <v>15817.849999999999</v>
      </c>
      <c r="BW329" s="264">
        <v>14695.4</v>
      </c>
      <c r="BX329" s="264">
        <v>16036.099999999999</v>
      </c>
      <c r="BY329" s="264">
        <v>14959.25</v>
      </c>
      <c r="BZ329" s="264">
        <v>14617.32</v>
      </c>
      <c r="CA329" s="264">
        <v>14792.25</v>
      </c>
      <c r="CB329" s="264">
        <v>14486.59</v>
      </c>
      <c r="CC329" s="264">
        <v>42023.299999999996</v>
      </c>
      <c r="CD329" s="264">
        <v>34862.350000000006</v>
      </c>
      <c r="CE329" s="264">
        <v>44670.270000000004</v>
      </c>
      <c r="CF329" s="577">
        <v>43383.090000000004</v>
      </c>
      <c r="CG329" s="264">
        <v>0</v>
      </c>
      <c r="CH329" s="264">
        <v>0</v>
      </c>
      <c r="CI329" s="264">
        <v>0</v>
      </c>
      <c r="CJ329" s="264">
        <v>0</v>
      </c>
      <c r="CK329" s="264">
        <v>0</v>
      </c>
      <c r="CL329" s="264">
        <v>0</v>
      </c>
      <c r="CM329" s="264">
        <v>0</v>
      </c>
      <c r="CN329" s="264">
        <v>0</v>
      </c>
      <c r="CO329" s="264">
        <v>0</v>
      </c>
      <c r="CP329" s="264">
        <v>0</v>
      </c>
      <c r="CQ329" s="264">
        <v>0</v>
      </c>
      <c r="CR329" s="264">
        <v>0</v>
      </c>
      <c r="CS329" s="264">
        <v>0</v>
      </c>
      <c r="CT329" s="264">
        <v>0</v>
      </c>
      <c r="CU329" s="264">
        <v>0</v>
      </c>
      <c r="CV329" s="264">
        <v>0</v>
      </c>
      <c r="CW329" s="264">
        <v>0</v>
      </c>
      <c r="CX329" s="264">
        <v>0</v>
      </c>
      <c r="CY329" s="577">
        <v>0</v>
      </c>
      <c r="CZ329" s="264">
        <v>0</v>
      </c>
      <c r="DA329" s="264">
        <v>0</v>
      </c>
      <c r="DB329" s="264">
        <v>0</v>
      </c>
      <c r="DC329" s="428">
        <f t="shared" si="5"/>
        <v>899965.86999999988</v>
      </c>
    </row>
    <row r="330" spans="1:107" x14ac:dyDescent="0.25">
      <c r="A330" s="311">
        <v>5392</v>
      </c>
      <c r="B330" s="347">
        <v>675785</v>
      </c>
      <c r="C330" s="311">
        <v>1027695</v>
      </c>
      <c r="D330" s="14">
        <v>1477517720</v>
      </c>
      <c r="F330" s="14" t="s">
        <v>1003</v>
      </c>
      <c r="G330" s="14" t="str">
        <f>INDEX(FY2019_ALL_Targets!F:F,MATCH(B330,FY2019_ALL_Targets!B:B,0))</f>
        <v>Hidalgo</v>
      </c>
      <c r="H330" s="14" t="s">
        <v>3026</v>
      </c>
      <c r="I330" s="312" t="s">
        <v>798</v>
      </c>
      <c r="J330" s="312" t="s">
        <v>1043</v>
      </c>
      <c r="K330" s="312" t="s">
        <v>2939</v>
      </c>
      <c r="L330" s="264">
        <v>0</v>
      </c>
      <c r="M330" s="264">
        <v>0</v>
      </c>
      <c r="N330" s="264">
        <v>0</v>
      </c>
      <c r="O330" s="264">
        <v>0</v>
      </c>
      <c r="P330" s="264">
        <v>0</v>
      </c>
      <c r="Q330" s="264">
        <v>0</v>
      </c>
      <c r="R330" s="264">
        <v>0</v>
      </c>
      <c r="S330" s="264">
        <v>0</v>
      </c>
      <c r="T330" s="264">
        <v>0</v>
      </c>
      <c r="U330" s="264">
        <v>0</v>
      </c>
      <c r="V330" s="264">
        <v>0</v>
      </c>
      <c r="W330" s="264">
        <v>0</v>
      </c>
      <c r="X330" s="264">
        <v>0</v>
      </c>
      <c r="Y330" s="264">
        <v>0</v>
      </c>
      <c r="Z330" s="264">
        <v>0</v>
      </c>
      <c r="AA330" s="577">
        <v>0</v>
      </c>
      <c r="AB330" s="264">
        <v>0</v>
      </c>
      <c r="AC330" s="264">
        <v>0</v>
      </c>
      <c r="AD330" s="264">
        <v>0</v>
      </c>
      <c r="AE330" s="264">
        <v>0</v>
      </c>
      <c r="AF330" s="264">
        <v>0</v>
      </c>
      <c r="AG330" s="264">
        <v>0</v>
      </c>
      <c r="AH330" s="264">
        <v>0</v>
      </c>
      <c r="AI330" s="264">
        <v>0</v>
      </c>
      <c r="AJ330" s="264">
        <v>0</v>
      </c>
      <c r="AK330" s="264">
        <v>0</v>
      </c>
      <c r="AL330" s="264">
        <v>0</v>
      </c>
      <c r="AM330" s="264">
        <v>0</v>
      </c>
      <c r="AN330" s="264">
        <v>0</v>
      </c>
      <c r="AO330" s="264">
        <v>0</v>
      </c>
      <c r="AP330" s="264">
        <v>0</v>
      </c>
      <c r="AQ330" s="264">
        <v>29486.89</v>
      </c>
      <c r="AR330" s="264">
        <v>31170.199999999993</v>
      </c>
      <c r="AS330" s="264">
        <v>31843.209999999995</v>
      </c>
      <c r="AT330" s="577">
        <v>42430.52</v>
      </c>
      <c r="AU330" s="264">
        <v>0</v>
      </c>
      <c r="AV330" s="264">
        <v>0</v>
      </c>
      <c r="AW330" s="264">
        <v>0</v>
      </c>
      <c r="AX330" s="264">
        <v>0</v>
      </c>
      <c r="AY330" s="264">
        <v>0</v>
      </c>
      <c r="AZ330" s="264">
        <v>0</v>
      </c>
      <c r="BA330" s="264">
        <v>0</v>
      </c>
      <c r="BB330" s="264">
        <v>0</v>
      </c>
      <c r="BC330" s="264">
        <v>0</v>
      </c>
      <c r="BD330" s="264">
        <v>0</v>
      </c>
      <c r="BE330" s="264">
        <v>0</v>
      </c>
      <c r="BF330" s="264">
        <v>0</v>
      </c>
      <c r="BG330" s="264">
        <v>0</v>
      </c>
      <c r="BH330" s="264">
        <v>0</v>
      </c>
      <c r="BI330" s="264">
        <v>0</v>
      </c>
      <c r="BJ330" s="264">
        <v>34542.53</v>
      </c>
      <c r="BK330" s="264">
        <v>36017.659999999996</v>
      </c>
      <c r="BL330" s="264">
        <v>35326.770000000004</v>
      </c>
      <c r="BM330" s="577">
        <v>45501.919999999998</v>
      </c>
      <c r="BN330" s="264">
        <v>0</v>
      </c>
      <c r="BO330" s="264">
        <v>0</v>
      </c>
      <c r="BP330" s="264">
        <v>0</v>
      </c>
      <c r="BQ330" s="264">
        <v>0</v>
      </c>
      <c r="BR330" s="264">
        <v>0</v>
      </c>
      <c r="BS330" s="264">
        <v>0</v>
      </c>
      <c r="BT330" s="264">
        <v>0</v>
      </c>
      <c r="BU330" s="264">
        <v>0</v>
      </c>
      <c r="BV330" s="264">
        <v>0</v>
      </c>
      <c r="BW330" s="264">
        <v>0</v>
      </c>
      <c r="BX330" s="264">
        <v>0</v>
      </c>
      <c r="BY330" s="264">
        <v>0</v>
      </c>
      <c r="BZ330" s="264">
        <v>0</v>
      </c>
      <c r="CA330" s="264">
        <v>0</v>
      </c>
      <c r="CB330" s="264">
        <v>0</v>
      </c>
      <c r="CC330" s="264">
        <v>44888.35</v>
      </c>
      <c r="CD330" s="264">
        <v>50982.89</v>
      </c>
      <c r="CE330" s="264">
        <v>54893.939999999995</v>
      </c>
      <c r="CF330" s="577">
        <v>68493.010000000009</v>
      </c>
      <c r="CG330" s="264">
        <v>0</v>
      </c>
      <c r="CH330" s="264">
        <v>0</v>
      </c>
      <c r="CI330" s="264">
        <v>0</v>
      </c>
      <c r="CJ330" s="264">
        <v>0</v>
      </c>
      <c r="CK330" s="264">
        <v>0</v>
      </c>
      <c r="CL330" s="264">
        <v>0</v>
      </c>
      <c r="CM330" s="264">
        <v>0</v>
      </c>
      <c r="CN330" s="264">
        <v>0</v>
      </c>
      <c r="CO330" s="264">
        <v>0</v>
      </c>
      <c r="CP330" s="264">
        <v>0</v>
      </c>
      <c r="CQ330" s="264">
        <v>0</v>
      </c>
      <c r="CR330" s="264">
        <v>0</v>
      </c>
      <c r="CS330" s="264">
        <v>0</v>
      </c>
      <c r="CT330" s="264">
        <v>0</v>
      </c>
      <c r="CU330" s="264">
        <v>0</v>
      </c>
      <c r="CV330" s="264">
        <v>0</v>
      </c>
      <c r="CW330" s="264">
        <v>0</v>
      </c>
      <c r="CX330" s="264">
        <v>0</v>
      </c>
      <c r="CY330" s="577">
        <v>0</v>
      </c>
      <c r="CZ330" s="264">
        <v>0</v>
      </c>
      <c r="DA330" s="264">
        <v>0</v>
      </c>
      <c r="DB330" s="264">
        <v>0</v>
      </c>
      <c r="DC330" s="428">
        <f t="shared" si="5"/>
        <v>505577.88999999996</v>
      </c>
    </row>
    <row r="331" spans="1:107" x14ac:dyDescent="0.25">
      <c r="A331" s="313">
        <v>4371</v>
      </c>
      <c r="B331" s="347">
        <v>675789</v>
      </c>
      <c r="C331" s="313">
        <v>1014598</v>
      </c>
      <c r="D331" s="14">
        <v>1104913276</v>
      </c>
      <c r="F331" s="14" t="s">
        <v>930</v>
      </c>
      <c r="G331" s="14" t="str">
        <f>INDEX(FY2019_ALL_Targets!F:F,MATCH(B331,FY2019_ALL_Targets!B:B,0))</f>
        <v>Harris</v>
      </c>
      <c r="H331" s="14" t="s">
        <v>3016</v>
      </c>
      <c r="I331" s="314" t="s">
        <v>471</v>
      </c>
      <c r="J331" s="314" t="s">
        <v>1039</v>
      </c>
      <c r="K331" s="314" t="s">
        <v>472</v>
      </c>
      <c r="L331" s="264">
        <v>0</v>
      </c>
      <c r="M331" s="264">
        <v>0</v>
      </c>
      <c r="N331" s="264">
        <v>0</v>
      </c>
      <c r="O331" s="264">
        <v>0</v>
      </c>
      <c r="P331" s="264">
        <v>0</v>
      </c>
      <c r="Q331" s="264">
        <v>0</v>
      </c>
      <c r="R331" s="264">
        <v>0</v>
      </c>
      <c r="S331" s="264">
        <v>0</v>
      </c>
      <c r="T331" s="264">
        <v>0</v>
      </c>
      <c r="U331" s="264">
        <v>0</v>
      </c>
      <c r="V331" s="264">
        <v>0</v>
      </c>
      <c r="W331" s="264">
        <v>0</v>
      </c>
      <c r="X331" s="264">
        <v>24126.44</v>
      </c>
      <c r="Y331" s="264">
        <v>38184.239999999991</v>
      </c>
      <c r="Z331" s="264">
        <v>14524.24</v>
      </c>
      <c r="AA331" s="577">
        <v>12705.680000000002</v>
      </c>
      <c r="AB331" s="264">
        <v>0</v>
      </c>
      <c r="AC331" s="264">
        <v>0</v>
      </c>
      <c r="AD331" s="264">
        <v>0</v>
      </c>
      <c r="AE331" s="264">
        <v>0</v>
      </c>
      <c r="AF331" s="264">
        <v>0</v>
      </c>
      <c r="AG331" s="264">
        <v>0</v>
      </c>
      <c r="AH331" s="264">
        <v>0</v>
      </c>
      <c r="AI331" s="264">
        <v>0</v>
      </c>
      <c r="AJ331" s="264">
        <v>0</v>
      </c>
      <c r="AK331" s="264">
        <v>0</v>
      </c>
      <c r="AL331" s="264">
        <v>0</v>
      </c>
      <c r="AM331" s="264">
        <v>0</v>
      </c>
      <c r="AN331" s="264">
        <v>0</v>
      </c>
      <c r="AO331" s="264">
        <v>0</v>
      </c>
      <c r="AP331" s="264">
        <v>0</v>
      </c>
      <c r="AQ331" s="264">
        <v>0</v>
      </c>
      <c r="AR331" s="264">
        <v>0</v>
      </c>
      <c r="AS331" s="264">
        <v>0</v>
      </c>
      <c r="AT331" s="577">
        <v>0</v>
      </c>
      <c r="AU331" s="264">
        <v>0</v>
      </c>
      <c r="AV331" s="264">
        <v>0</v>
      </c>
      <c r="AW331" s="264">
        <v>0</v>
      </c>
      <c r="AX331" s="264">
        <v>0</v>
      </c>
      <c r="AY331" s="264">
        <v>0</v>
      </c>
      <c r="AZ331" s="264">
        <v>0</v>
      </c>
      <c r="BA331" s="264">
        <v>0</v>
      </c>
      <c r="BB331" s="264">
        <v>0</v>
      </c>
      <c r="BC331" s="264">
        <v>0</v>
      </c>
      <c r="BD331" s="264">
        <v>0</v>
      </c>
      <c r="BE331" s="264">
        <v>0</v>
      </c>
      <c r="BF331" s="264">
        <v>0</v>
      </c>
      <c r="BG331" s="264">
        <v>0</v>
      </c>
      <c r="BH331" s="264">
        <v>0</v>
      </c>
      <c r="BI331" s="264">
        <v>0</v>
      </c>
      <c r="BJ331" s="264">
        <v>14310.920000000002</v>
      </c>
      <c r="BK331" s="264">
        <v>22088.600000000002</v>
      </c>
      <c r="BL331" s="264">
        <v>7929.0599999999995</v>
      </c>
      <c r="BM331" s="577">
        <v>6978.7999999999993</v>
      </c>
      <c r="BN331" s="264">
        <v>0</v>
      </c>
      <c r="BO331" s="264">
        <v>0</v>
      </c>
      <c r="BP331" s="264">
        <v>0</v>
      </c>
      <c r="BQ331" s="264">
        <v>0</v>
      </c>
      <c r="BR331" s="264">
        <v>0</v>
      </c>
      <c r="BS331" s="264">
        <v>0</v>
      </c>
      <c r="BT331" s="264">
        <v>0</v>
      </c>
      <c r="BU331" s="264">
        <v>0</v>
      </c>
      <c r="BV331" s="264">
        <v>0</v>
      </c>
      <c r="BW331" s="264">
        <v>0</v>
      </c>
      <c r="BX331" s="264">
        <v>0</v>
      </c>
      <c r="BY331" s="264">
        <v>0</v>
      </c>
      <c r="BZ331" s="264">
        <v>0</v>
      </c>
      <c r="CA331" s="264">
        <v>0</v>
      </c>
      <c r="CB331" s="264">
        <v>0</v>
      </c>
      <c r="CC331" s="264">
        <v>0</v>
      </c>
      <c r="CD331" s="264">
        <v>0</v>
      </c>
      <c r="CE331" s="264">
        <v>0</v>
      </c>
      <c r="CF331" s="577">
        <v>0</v>
      </c>
      <c r="CG331" s="264">
        <v>0</v>
      </c>
      <c r="CH331" s="264">
        <v>0</v>
      </c>
      <c r="CI331" s="264">
        <v>0</v>
      </c>
      <c r="CJ331" s="264">
        <v>0</v>
      </c>
      <c r="CK331" s="264">
        <v>0</v>
      </c>
      <c r="CL331" s="264">
        <v>0</v>
      </c>
      <c r="CM331" s="264">
        <v>0</v>
      </c>
      <c r="CN331" s="264">
        <v>0</v>
      </c>
      <c r="CO331" s="264">
        <v>0</v>
      </c>
      <c r="CP331" s="264">
        <v>0</v>
      </c>
      <c r="CQ331" s="264">
        <v>0</v>
      </c>
      <c r="CR331" s="264">
        <v>0</v>
      </c>
      <c r="CS331" s="264">
        <v>0</v>
      </c>
      <c r="CT331" s="264">
        <v>0</v>
      </c>
      <c r="CU331" s="264">
        <v>0</v>
      </c>
      <c r="CV331" s="264">
        <v>36449.919999999998</v>
      </c>
      <c r="CW331" s="264">
        <v>58277.960000000006</v>
      </c>
      <c r="CX331" s="264">
        <v>22364.619999999995</v>
      </c>
      <c r="CY331" s="577">
        <v>19778.080000000005</v>
      </c>
      <c r="CZ331" s="264">
        <v>0</v>
      </c>
      <c r="DA331" s="264">
        <v>0</v>
      </c>
      <c r="DB331" s="264">
        <v>0</v>
      </c>
      <c r="DC331" s="428">
        <f t="shared" si="5"/>
        <v>277718.56000000006</v>
      </c>
    </row>
    <row r="332" spans="1:107" x14ac:dyDescent="0.25">
      <c r="A332" s="313">
        <v>5389</v>
      </c>
      <c r="B332" s="347">
        <v>675796</v>
      </c>
      <c r="C332" s="313">
        <v>1016157</v>
      </c>
      <c r="D332" s="14">
        <v>1104085422</v>
      </c>
      <c r="F332" s="14" t="s">
        <v>1003</v>
      </c>
      <c r="G332" s="14" t="str">
        <f>INDEX(FY2019_ALL_Targets!F:F,MATCH(B332,FY2019_ALL_Targets!B:B,0))</f>
        <v>Hidalgo</v>
      </c>
      <c r="H332" s="14" t="s">
        <v>3188</v>
      </c>
      <c r="I332" s="314" t="s">
        <v>796</v>
      </c>
      <c r="J332" s="314" t="s">
        <v>2930</v>
      </c>
      <c r="K332" s="314" t="s">
        <v>2931</v>
      </c>
      <c r="L332" s="264">
        <v>0</v>
      </c>
      <c r="M332" s="264">
        <v>0</v>
      </c>
      <c r="N332" s="264">
        <v>0</v>
      </c>
      <c r="O332" s="264">
        <v>0</v>
      </c>
      <c r="P332" s="264">
        <v>0</v>
      </c>
      <c r="Q332" s="264">
        <v>0</v>
      </c>
      <c r="R332" s="264">
        <v>0</v>
      </c>
      <c r="S332" s="264">
        <v>0</v>
      </c>
      <c r="T332" s="264">
        <v>0</v>
      </c>
      <c r="U332" s="264">
        <v>0</v>
      </c>
      <c r="V332" s="264">
        <v>0</v>
      </c>
      <c r="W332" s="264">
        <v>0</v>
      </c>
      <c r="X332" s="264">
        <v>0</v>
      </c>
      <c r="Y332" s="264">
        <v>0</v>
      </c>
      <c r="Z332" s="264">
        <v>0</v>
      </c>
      <c r="AA332" s="577">
        <v>0</v>
      </c>
      <c r="AB332" s="264">
        <v>0</v>
      </c>
      <c r="AC332" s="264">
        <v>0</v>
      </c>
      <c r="AD332" s="264">
        <v>0</v>
      </c>
      <c r="AE332" s="264">
        <v>0</v>
      </c>
      <c r="AF332" s="264">
        <v>0</v>
      </c>
      <c r="AG332" s="264">
        <v>0</v>
      </c>
      <c r="AH332" s="264">
        <v>0</v>
      </c>
      <c r="AI332" s="264">
        <v>0</v>
      </c>
      <c r="AJ332" s="264">
        <v>0</v>
      </c>
      <c r="AK332" s="264">
        <v>0</v>
      </c>
      <c r="AL332" s="264">
        <v>0</v>
      </c>
      <c r="AM332" s="264">
        <v>0</v>
      </c>
      <c r="AN332" s="264">
        <v>0</v>
      </c>
      <c r="AO332" s="264">
        <v>0</v>
      </c>
      <c r="AP332" s="264">
        <v>0</v>
      </c>
      <c r="AQ332" s="264">
        <v>8418.3599999999988</v>
      </c>
      <c r="AR332" s="264">
        <v>13088.470000000001</v>
      </c>
      <c r="AS332" s="264">
        <v>10952.689999999999</v>
      </c>
      <c r="AT332" s="577">
        <v>15284.16</v>
      </c>
      <c r="AU332" s="264">
        <v>0</v>
      </c>
      <c r="AV332" s="264">
        <v>0</v>
      </c>
      <c r="AW332" s="264">
        <v>0</v>
      </c>
      <c r="AX332" s="264">
        <v>0</v>
      </c>
      <c r="AY332" s="264">
        <v>0</v>
      </c>
      <c r="AZ332" s="264">
        <v>0</v>
      </c>
      <c r="BA332" s="264">
        <v>0</v>
      </c>
      <c r="BB332" s="264">
        <v>0</v>
      </c>
      <c r="BC332" s="264">
        <v>0</v>
      </c>
      <c r="BD332" s="264">
        <v>0</v>
      </c>
      <c r="BE332" s="264">
        <v>0</v>
      </c>
      <c r="BF332" s="264">
        <v>0</v>
      </c>
      <c r="BG332" s="264">
        <v>0</v>
      </c>
      <c r="BH332" s="264">
        <v>0</v>
      </c>
      <c r="BI332" s="264">
        <v>0</v>
      </c>
      <c r="BJ332" s="264">
        <v>9861.7200000000012</v>
      </c>
      <c r="BK332" s="264">
        <v>15198.69</v>
      </c>
      <c r="BL332" s="264">
        <v>12089.669999999998</v>
      </c>
      <c r="BM332" s="577">
        <v>16385.160000000003</v>
      </c>
      <c r="BN332" s="264">
        <v>0</v>
      </c>
      <c r="BO332" s="264">
        <v>0</v>
      </c>
      <c r="BP332" s="264">
        <v>0</v>
      </c>
      <c r="BQ332" s="264">
        <v>0</v>
      </c>
      <c r="BR332" s="264">
        <v>0</v>
      </c>
      <c r="BS332" s="264">
        <v>0</v>
      </c>
      <c r="BT332" s="264">
        <v>0</v>
      </c>
      <c r="BU332" s="264">
        <v>0</v>
      </c>
      <c r="BV332" s="264">
        <v>0</v>
      </c>
      <c r="BW332" s="264">
        <v>0</v>
      </c>
      <c r="BX332" s="264">
        <v>0</v>
      </c>
      <c r="BY332" s="264">
        <v>0</v>
      </c>
      <c r="BZ332" s="264">
        <v>0</v>
      </c>
      <c r="CA332" s="264">
        <v>0</v>
      </c>
      <c r="CB332" s="264">
        <v>0</v>
      </c>
      <c r="CC332" s="264">
        <v>12815.399999999998</v>
      </c>
      <c r="CD332" s="264">
        <v>21275.48</v>
      </c>
      <c r="CE332" s="264">
        <v>18921.32</v>
      </c>
      <c r="CF332" s="577">
        <v>24654.190000000002</v>
      </c>
      <c r="CG332" s="264">
        <v>0</v>
      </c>
      <c r="CH332" s="264">
        <v>0</v>
      </c>
      <c r="CI332" s="264">
        <v>0</v>
      </c>
      <c r="CJ332" s="264">
        <v>0</v>
      </c>
      <c r="CK332" s="264">
        <v>0</v>
      </c>
      <c r="CL332" s="264">
        <v>0</v>
      </c>
      <c r="CM332" s="264">
        <v>0</v>
      </c>
      <c r="CN332" s="264">
        <v>0</v>
      </c>
      <c r="CO332" s="264">
        <v>0</v>
      </c>
      <c r="CP332" s="264">
        <v>0</v>
      </c>
      <c r="CQ332" s="264">
        <v>0</v>
      </c>
      <c r="CR332" s="264">
        <v>0</v>
      </c>
      <c r="CS332" s="264">
        <v>0</v>
      </c>
      <c r="CT332" s="264">
        <v>0</v>
      </c>
      <c r="CU332" s="264">
        <v>0</v>
      </c>
      <c r="CV332" s="264">
        <v>0</v>
      </c>
      <c r="CW332" s="264">
        <v>0</v>
      </c>
      <c r="CX332" s="264">
        <v>0</v>
      </c>
      <c r="CY332" s="577">
        <v>0</v>
      </c>
      <c r="CZ332" s="264">
        <v>0</v>
      </c>
      <c r="DA332" s="264">
        <v>0</v>
      </c>
      <c r="DB332" s="264">
        <v>0</v>
      </c>
      <c r="DC332" s="428">
        <f t="shared" si="5"/>
        <v>178945.31</v>
      </c>
    </row>
    <row r="333" spans="1:107" x14ac:dyDescent="0.25">
      <c r="A333" s="297">
        <v>5394</v>
      </c>
      <c r="B333" s="347">
        <v>675798</v>
      </c>
      <c r="C333" s="297">
        <v>1026727</v>
      </c>
      <c r="D333" s="14">
        <v>1598156341</v>
      </c>
      <c r="F333" s="14" t="s">
        <v>928</v>
      </c>
      <c r="G333" s="14" t="str">
        <f>INDEX(FY2019_ALL_Targets!F:F,MATCH(B333,FY2019_ALL_Targets!B:B,0))</f>
        <v>Jefferson</v>
      </c>
      <c r="H333" s="14" t="s">
        <v>3015</v>
      </c>
      <c r="I333" s="299" t="s">
        <v>800</v>
      </c>
      <c r="J333" s="299" t="s">
        <v>929</v>
      </c>
      <c r="K333" s="299" t="s">
        <v>801</v>
      </c>
      <c r="L333" s="264">
        <v>9573.7199999999993</v>
      </c>
      <c r="M333" s="264">
        <v>10290.779999999999</v>
      </c>
      <c r="N333" s="264">
        <v>10930.319999999998</v>
      </c>
      <c r="O333" s="264">
        <v>10949.699999999999</v>
      </c>
      <c r="P333" s="264">
        <v>10737.54</v>
      </c>
      <c r="Q333" s="264">
        <v>10699.26</v>
      </c>
      <c r="R333" s="264">
        <v>11251.14</v>
      </c>
      <c r="S333" s="264">
        <v>10378.700000000001</v>
      </c>
      <c r="T333" s="264">
        <v>11236.57</v>
      </c>
      <c r="U333" s="264">
        <v>10748.89</v>
      </c>
      <c r="V333" s="264">
        <v>10009.57</v>
      </c>
      <c r="W333" s="264">
        <v>10598.97</v>
      </c>
      <c r="X333" s="264">
        <v>28983.359999999997</v>
      </c>
      <c r="Y333" s="264">
        <v>24188.79</v>
      </c>
      <c r="Z333" s="264">
        <v>18108.61</v>
      </c>
      <c r="AA333" s="577">
        <v>23374.769999999997</v>
      </c>
      <c r="AB333" s="264">
        <v>0</v>
      </c>
      <c r="AC333" s="264">
        <v>0</v>
      </c>
      <c r="AD333" s="264">
        <v>0</v>
      </c>
      <c r="AE333" s="264">
        <v>0</v>
      </c>
      <c r="AF333" s="264">
        <v>0</v>
      </c>
      <c r="AG333" s="264">
        <v>0</v>
      </c>
      <c r="AH333" s="264">
        <v>0</v>
      </c>
      <c r="AI333" s="264">
        <v>0</v>
      </c>
      <c r="AJ333" s="264">
        <v>0</v>
      </c>
      <c r="AK333" s="264">
        <v>0</v>
      </c>
      <c r="AL333" s="264">
        <v>0</v>
      </c>
      <c r="AM333" s="264">
        <v>0</v>
      </c>
      <c r="AN333" s="264">
        <v>0</v>
      </c>
      <c r="AO333" s="264">
        <v>0</v>
      </c>
      <c r="AP333" s="264">
        <v>0</v>
      </c>
      <c r="AQ333" s="264">
        <v>0</v>
      </c>
      <c r="AR333" s="264">
        <v>0</v>
      </c>
      <c r="AS333" s="264">
        <v>0</v>
      </c>
      <c r="AT333" s="577">
        <v>0</v>
      </c>
      <c r="AU333" s="264">
        <v>0</v>
      </c>
      <c r="AV333" s="264">
        <v>0</v>
      </c>
      <c r="AW333" s="264">
        <v>0</v>
      </c>
      <c r="AX333" s="264">
        <v>11472.96</v>
      </c>
      <c r="AY333" s="264">
        <v>11705.519999999999</v>
      </c>
      <c r="AZ333" s="264">
        <v>12383.82</v>
      </c>
      <c r="BA333" s="264">
        <v>12907.079999999998</v>
      </c>
      <c r="BB333" s="264">
        <v>12192.18</v>
      </c>
      <c r="BC333" s="264">
        <v>12881.220000000001</v>
      </c>
      <c r="BD333" s="264">
        <v>12422.039999999999</v>
      </c>
      <c r="BE333" s="264">
        <v>13250.319999999998</v>
      </c>
      <c r="BF333" s="264">
        <v>12941.24</v>
      </c>
      <c r="BG333" s="264">
        <v>12129.57</v>
      </c>
      <c r="BH333" s="264">
        <v>12653.329999999998</v>
      </c>
      <c r="BI333" s="264">
        <v>12157.449999999999</v>
      </c>
      <c r="BJ333" s="264">
        <v>33470.400000000001</v>
      </c>
      <c r="BK333" s="264">
        <v>28320.230000000003</v>
      </c>
      <c r="BL333" s="264">
        <v>21309.54</v>
      </c>
      <c r="BM333" s="577">
        <v>27537.42</v>
      </c>
      <c r="BN333" s="264">
        <v>0</v>
      </c>
      <c r="BO333" s="264">
        <v>0</v>
      </c>
      <c r="BP333" s="264">
        <v>0</v>
      </c>
      <c r="BQ333" s="264">
        <v>0</v>
      </c>
      <c r="BR333" s="264">
        <v>0</v>
      </c>
      <c r="BS333" s="264">
        <v>0</v>
      </c>
      <c r="BT333" s="264">
        <v>0</v>
      </c>
      <c r="BU333" s="264">
        <v>0</v>
      </c>
      <c r="BV333" s="264">
        <v>0</v>
      </c>
      <c r="BW333" s="264">
        <v>0</v>
      </c>
      <c r="BX333" s="264">
        <v>0</v>
      </c>
      <c r="BY333" s="264">
        <v>0</v>
      </c>
      <c r="BZ333" s="264">
        <v>0</v>
      </c>
      <c r="CA333" s="264">
        <v>0</v>
      </c>
      <c r="CB333" s="264">
        <v>0</v>
      </c>
      <c r="CC333" s="264">
        <v>0</v>
      </c>
      <c r="CD333" s="264">
        <v>0</v>
      </c>
      <c r="CE333" s="264">
        <v>0</v>
      </c>
      <c r="CF333" s="577">
        <v>0</v>
      </c>
      <c r="CG333" s="264">
        <v>0</v>
      </c>
      <c r="CH333" s="264">
        <v>0</v>
      </c>
      <c r="CI333" s="264">
        <v>0</v>
      </c>
      <c r="CJ333" s="264">
        <v>12887.699999999999</v>
      </c>
      <c r="CK333" s="264">
        <v>13255.919999999998</v>
      </c>
      <c r="CL333" s="264">
        <v>14399.34</v>
      </c>
      <c r="CM333" s="264">
        <v>14360.58</v>
      </c>
      <c r="CN333" s="264">
        <v>13589.4</v>
      </c>
      <c r="CO333" s="264">
        <v>14929.2</v>
      </c>
      <c r="CP333" s="264">
        <v>15001.559999999998</v>
      </c>
      <c r="CQ333" s="264">
        <v>15639.739999999998</v>
      </c>
      <c r="CR333" s="264">
        <v>14904.91</v>
      </c>
      <c r="CS333" s="264">
        <v>15947.59</v>
      </c>
      <c r="CT333" s="264">
        <v>16319.55</v>
      </c>
      <c r="CU333" s="264">
        <v>16354.869999999999</v>
      </c>
      <c r="CV333" s="264">
        <v>38158.079999999994</v>
      </c>
      <c r="CW333" s="264">
        <v>31979.46000000001</v>
      </c>
      <c r="CX333" s="264">
        <v>25084.590000000004</v>
      </c>
      <c r="CY333" s="577">
        <v>36179.229999999996</v>
      </c>
      <c r="CZ333" s="264">
        <v>0</v>
      </c>
      <c r="DA333" s="264">
        <v>0</v>
      </c>
      <c r="DB333" s="264">
        <v>0</v>
      </c>
      <c r="DC333" s="428">
        <f t="shared" si="5"/>
        <v>790786.72999999986</v>
      </c>
    </row>
    <row r="334" spans="1:107" x14ac:dyDescent="0.25">
      <c r="A334" s="297">
        <v>5397</v>
      </c>
      <c r="B334" s="347">
        <v>675799</v>
      </c>
      <c r="C334" s="297">
        <v>1026702</v>
      </c>
      <c r="D334" s="14">
        <v>1154608461</v>
      </c>
      <c r="F334" s="14" t="s">
        <v>925</v>
      </c>
      <c r="G334" s="14" t="str">
        <f>INDEX(FY2019_ALL_Targets!F:F,MATCH(B334,FY2019_ALL_Targets!B:B,0))</f>
        <v>MRSA Central</v>
      </c>
      <c r="H334" s="14" t="s">
        <v>3041</v>
      </c>
      <c r="I334" s="299" t="s">
        <v>804</v>
      </c>
      <c r="J334" s="299" t="s">
        <v>2687</v>
      </c>
      <c r="K334" s="299" t="s">
        <v>805</v>
      </c>
      <c r="L334" s="264">
        <v>0</v>
      </c>
      <c r="M334" s="264">
        <v>0</v>
      </c>
      <c r="N334" s="264">
        <v>0</v>
      </c>
      <c r="O334" s="264">
        <v>0</v>
      </c>
      <c r="P334" s="264">
        <v>0</v>
      </c>
      <c r="Q334" s="264">
        <v>0</v>
      </c>
      <c r="R334" s="264">
        <v>0</v>
      </c>
      <c r="S334" s="264">
        <v>0</v>
      </c>
      <c r="T334" s="264">
        <v>0</v>
      </c>
      <c r="U334" s="264">
        <v>0</v>
      </c>
      <c r="V334" s="264">
        <v>0</v>
      </c>
      <c r="W334" s="264">
        <v>0</v>
      </c>
      <c r="X334" s="264">
        <v>0</v>
      </c>
      <c r="Y334" s="264">
        <v>0</v>
      </c>
      <c r="Z334" s="264">
        <v>0</v>
      </c>
      <c r="AA334" s="577">
        <v>0</v>
      </c>
      <c r="AB334" s="264">
        <v>0</v>
      </c>
      <c r="AC334" s="264">
        <v>0</v>
      </c>
      <c r="AD334" s="264">
        <v>0</v>
      </c>
      <c r="AE334" s="264">
        <v>0</v>
      </c>
      <c r="AF334" s="264">
        <v>0</v>
      </c>
      <c r="AG334" s="264">
        <v>0</v>
      </c>
      <c r="AH334" s="264">
        <v>0</v>
      </c>
      <c r="AI334" s="264">
        <v>0</v>
      </c>
      <c r="AJ334" s="264">
        <v>0</v>
      </c>
      <c r="AK334" s="264">
        <v>0</v>
      </c>
      <c r="AL334" s="264">
        <v>0</v>
      </c>
      <c r="AM334" s="264">
        <v>0</v>
      </c>
      <c r="AN334" s="264">
        <v>0</v>
      </c>
      <c r="AO334" s="264">
        <v>0</v>
      </c>
      <c r="AP334" s="264">
        <v>0</v>
      </c>
      <c r="AQ334" s="264">
        <v>0</v>
      </c>
      <c r="AR334" s="264">
        <v>0</v>
      </c>
      <c r="AS334" s="264">
        <v>0</v>
      </c>
      <c r="AT334" s="577">
        <v>0</v>
      </c>
      <c r="AU334" s="264">
        <v>0</v>
      </c>
      <c r="AV334" s="264">
        <v>0</v>
      </c>
      <c r="AW334" s="264">
        <v>0</v>
      </c>
      <c r="AX334" s="264">
        <v>0</v>
      </c>
      <c r="AY334" s="264">
        <v>0</v>
      </c>
      <c r="AZ334" s="264">
        <v>0</v>
      </c>
      <c r="BA334" s="264">
        <v>0</v>
      </c>
      <c r="BB334" s="264">
        <v>0</v>
      </c>
      <c r="BC334" s="264">
        <v>0</v>
      </c>
      <c r="BD334" s="264">
        <v>0</v>
      </c>
      <c r="BE334" s="264">
        <v>0</v>
      </c>
      <c r="BF334" s="264">
        <v>0</v>
      </c>
      <c r="BG334" s="264">
        <v>0</v>
      </c>
      <c r="BH334" s="264">
        <v>0</v>
      </c>
      <c r="BI334" s="264">
        <v>0</v>
      </c>
      <c r="BJ334" s="264">
        <v>0</v>
      </c>
      <c r="BK334" s="264">
        <v>0</v>
      </c>
      <c r="BL334" s="264">
        <v>0</v>
      </c>
      <c r="BM334" s="577">
        <v>0</v>
      </c>
      <c r="BN334" s="264">
        <v>0</v>
      </c>
      <c r="BO334" s="264">
        <v>0</v>
      </c>
      <c r="BP334" s="264">
        <v>0</v>
      </c>
      <c r="BQ334" s="264">
        <v>19385.919999999998</v>
      </c>
      <c r="BR334" s="264">
        <v>19552.96</v>
      </c>
      <c r="BS334" s="264">
        <v>20276.8</v>
      </c>
      <c r="BT334" s="264">
        <v>19942.719999999998</v>
      </c>
      <c r="BU334" s="264">
        <v>20036.45</v>
      </c>
      <c r="BV334" s="264">
        <v>20265.7</v>
      </c>
      <c r="BW334" s="264">
        <v>20009.169999999998</v>
      </c>
      <c r="BX334" s="264">
        <v>20189</v>
      </c>
      <c r="BY334" s="264">
        <v>20431.13</v>
      </c>
      <c r="BZ334" s="264">
        <v>20144.589999999997</v>
      </c>
      <c r="CA334" s="264">
        <v>20273.139999999996</v>
      </c>
      <c r="CB334" s="264">
        <v>20512.169999999998</v>
      </c>
      <c r="CC334" s="264">
        <v>43135.560000000005</v>
      </c>
      <c r="CD334" s="264">
        <v>32062.000000000011</v>
      </c>
      <c r="CE334" s="264">
        <v>37741.719999999994</v>
      </c>
      <c r="CF334" s="577">
        <v>46102.409999999989</v>
      </c>
      <c r="CG334" s="264">
        <v>0</v>
      </c>
      <c r="CH334" s="264">
        <v>0</v>
      </c>
      <c r="CI334" s="264">
        <v>0</v>
      </c>
      <c r="CJ334" s="264">
        <v>21965.759999999998</v>
      </c>
      <c r="CK334" s="264">
        <v>21910.079999999998</v>
      </c>
      <c r="CL334" s="264">
        <v>23311.359999999997</v>
      </c>
      <c r="CM334" s="264">
        <v>23367.039999999997</v>
      </c>
      <c r="CN334" s="264">
        <v>22659.07</v>
      </c>
      <c r="CO334" s="264">
        <v>23319.31</v>
      </c>
      <c r="CP334" s="264">
        <v>22775.870000000003</v>
      </c>
      <c r="CQ334" s="264">
        <v>22946.87</v>
      </c>
      <c r="CR334" s="264">
        <v>22802.09</v>
      </c>
      <c r="CS334" s="264">
        <v>22295.23</v>
      </c>
      <c r="CT334" s="264">
        <v>22497.190000000002</v>
      </c>
      <c r="CU334" s="264">
        <v>22828</v>
      </c>
      <c r="CV334" s="264">
        <v>48942.400000000001</v>
      </c>
      <c r="CW334" s="264">
        <v>36857.840000000004</v>
      </c>
      <c r="CX334" s="264">
        <v>42675.130000000005</v>
      </c>
      <c r="CY334" s="577">
        <v>51167.09</v>
      </c>
      <c r="CZ334" s="264">
        <v>0</v>
      </c>
      <c r="DA334" s="264">
        <v>0</v>
      </c>
      <c r="DB334" s="264">
        <v>0</v>
      </c>
      <c r="DC334" s="428">
        <f t="shared" si="5"/>
        <v>852381.76999999979</v>
      </c>
    </row>
    <row r="335" spans="1:107" x14ac:dyDescent="0.25">
      <c r="A335" s="313">
        <v>4998</v>
      </c>
      <c r="B335" s="347">
        <v>675809</v>
      </c>
      <c r="C335" s="313">
        <v>1004865</v>
      </c>
      <c r="D335" s="14">
        <v>1407842289</v>
      </c>
      <c r="F335" s="14" t="s">
        <v>941</v>
      </c>
      <c r="G335" s="14" t="str">
        <f>INDEX(FY2019_ALL_Targets!F:F,MATCH(B335,FY2019_ALL_Targets!B:B,0))</f>
        <v>Dallas</v>
      </c>
      <c r="H335" s="14" t="s">
        <v>3013</v>
      </c>
      <c r="I335" s="314" t="s">
        <v>637</v>
      </c>
      <c r="J335" s="314" t="s">
        <v>637</v>
      </c>
      <c r="K335" s="314" t="s">
        <v>638</v>
      </c>
      <c r="L335" s="264">
        <v>0</v>
      </c>
      <c r="M335" s="264">
        <v>0</v>
      </c>
      <c r="N335" s="264">
        <v>0</v>
      </c>
      <c r="O335" s="264">
        <v>0</v>
      </c>
      <c r="P335" s="264">
        <v>0</v>
      </c>
      <c r="Q335" s="264">
        <v>0</v>
      </c>
      <c r="R335" s="264">
        <v>0</v>
      </c>
      <c r="S335" s="264">
        <v>0</v>
      </c>
      <c r="T335" s="264">
        <v>0</v>
      </c>
      <c r="U335" s="264">
        <v>0</v>
      </c>
      <c r="V335" s="264">
        <v>0</v>
      </c>
      <c r="W335" s="264">
        <v>0</v>
      </c>
      <c r="X335" s="264">
        <v>0</v>
      </c>
      <c r="Y335" s="264">
        <v>0</v>
      </c>
      <c r="Z335" s="264">
        <v>0</v>
      </c>
      <c r="AA335" s="577">
        <v>0</v>
      </c>
      <c r="AB335" s="264">
        <v>0</v>
      </c>
      <c r="AC335" s="264">
        <v>0</v>
      </c>
      <c r="AD335" s="264">
        <v>0</v>
      </c>
      <c r="AE335" s="264">
        <v>0</v>
      </c>
      <c r="AF335" s="264">
        <v>0</v>
      </c>
      <c r="AG335" s="264">
        <v>0</v>
      </c>
      <c r="AH335" s="264">
        <v>0</v>
      </c>
      <c r="AI335" s="264">
        <v>0</v>
      </c>
      <c r="AJ335" s="264">
        <v>0</v>
      </c>
      <c r="AK335" s="264">
        <v>0</v>
      </c>
      <c r="AL335" s="264">
        <v>0</v>
      </c>
      <c r="AM335" s="264">
        <v>0</v>
      </c>
      <c r="AN335" s="264">
        <v>0</v>
      </c>
      <c r="AO335" s="264">
        <v>0</v>
      </c>
      <c r="AP335" s="264">
        <v>0</v>
      </c>
      <c r="AQ335" s="264">
        <v>0</v>
      </c>
      <c r="AR335" s="264">
        <v>0</v>
      </c>
      <c r="AS335" s="264">
        <v>0</v>
      </c>
      <c r="AT335" s="577">
        <v>0</v>
      </c>
      <c r="AU335" s="264">
        <v>0</v>
      </c>
      <c r="AV335" s="264">
        <v>0</v>
      </c>
      <c r="AW335" s="264">
        <v>0</v>
      </c>
      <c r="AX335" s="264">
        <v>0</v>
      </c>
      <c r="AY335" s="264">
        <v>0</v>
      </c>
      <c r="AZ335" s="264">
        <v>0</v>
      </c>
      <c r="BA335" s="264">
        <v>0</v>
      </c>
      <c r="BB335" s="264">
        <v>0</v>
      </c>
      <c r="BC335" s="264">
        <v>0</v>
      </c>
      <c r="BD335" s="264">
        <v>0</v>
      </c>
      <c r="BE335" s="264">
        <v>0</v>
      </c>
      <c r="BF335" s="264">
        <v>0</v>
      </c>
      <c r="BG335" s="264">
        <v>0</v>
      </c>
      <c r="BH335" s="264">
        <v>0</v>
      </c>
      <c r="BI335" s="264">
        <v>0</v>
      </c>
      <c r="BJ335" s="264">
        <v>52762.32</v>
      </c>
      <c r="BK335" s="264">
        <v>38050.980000000003</v>
      </c>
      <c r="BL335" s="264">
        <v>43127.410000000011</v>
      </c>
      <c r="BM335" s="577">
        <v>35340.07</v>
      </c>
      <c r="BN335" s="264">
        <v>0</v>
      </c>
      <c r="BO335" s="264">
        <v>0</v>
      </c>
      <c r="BP335" s="264">
        <v>0</v>
      </c>
      <c r="BQ335" s="264">
        <v>0</v>
      </c>
      <c r="BR335" s="264">
        <v>0</v>
      </c>
      <c r="BS335" s="264">
        <v>0</v>
      </c>
      <c r="BT335" s="264">
        <v>0</v>
      </c>
      <c r="BU335" s="264">
        <v>0</v>
      </c>
      <c r="BV335" s="264">
        <v>0</v>
      </c>
      <c r="BW335" s="264">
        <v>0</v>
      </c>
      <c r="BX335" s="264">
        <v>0</v>
      </c>
      <c r="BY335" s="264">
        <v>0</v>
      </c>
      <c r="BZ335" s="264">
        <v>0</v>
      </c>
      <c r="CA335" s="264">
        <v>0</v>
      </c>
      <c r="CB335" s="264">
        <v>0</v>
      </c>
      <c r="CC335" s="264">
        <v>32507.279999999999</v>
      </c>
      <c r="CD335" s="264">
        <v>23638.730000000003</v>
      </c>
      <c r="CE335" s="264">
        <v>26907.170000000002</v>
      </c>
      <c r="CF335" s="577">
        <v>22383.350000000002</v>
      </c>
      <c r="CG335" s="264">
        <v>0</v>
      </c>
      <c r="CH335" s="264">
        <v>0</v>
      </c>
      <c r="CI335" s="264">
        <v>0</v>
      </c>
      <c r="CJ335" s="264">
        <v>0</v>
      </c>
      <c r="CK335" s="264">
        <v>0</v>
      </c>
      <c r="CL335" s="264">
        <v>0</v>
      </c>
      <c r="CM335" s="264">
        <v>0</v>
      </c>
      <c r="CN335" s="264">
        <v>0</v>
      </c>
      <c r="CO335" s="264">
        <v>0</v>
      </c>
      <c r="CP335" s="264">
        <v>0</v>
      </c>
      <c r="CQ335" s="264">
        <v>0</v>
      </c>
      <c r="CR335" s="264">
        <v>0</v>
      </c>
      <c r="CS335" s="264">
        <v>0</v>
      </c>
      <c r="CT335" s="264">
        <v>0</v>
      </c>
      <c r="CU335" s="264">
        <v>0</v>
      </c>
      <c r="CV335" s="264">
        <v>0</v>
      </c>
      <c r="CW335" s="264">
        <v>0</v>
      </c>
      <c r="CX335" s="264">
        <v>0</v>
      </c>
      <c r="CY335" s="577">
        <v>0</v>
      </c>
      <c r="CZ335" s="264">
        <v>0</v>
      </c>
      <c r="DA335" s="264">
        <v>0</v>
      </c>
      <c r="DB335" s="264">
        <v>0</v>
      </c>
      <c r="DC335" s="428">
        <f t="shared" si="5"/>
        <v>274717.31000000006</v>
      </c>
    </row>
    <row r="336" spans="1:107" x14ac:dyDescent="0.25">
      <c r="A336" s="313">
        <v>5115</v>
      </c>
      <c r="B336" s="347">
        <v>675810</v>
      </c>
      <c r="C336" s="313">
        <v>1012079</v>
      </c>
      <c r="D336" s="14">
        <v>1215919154</v>
      </c>
      <c r="F336" s="14" t="s">
        <v>941</v>
      </c>
      <c r="G336" s="14" t="str">
        <f>INDEX(FY2019_ALL_Targets!F:F,MATCH(B336,FY2019_ALL_Targets!B:B,0))</f>
        <v>Dallas</v>
      </c>
      <c r="H336" s="14" t="s">
        <v>3013</v>
      </c>
      <c r="I336" s="314" t="s">
        <v>2943</v>
      </c>
      <c r="J336" s="314" t="s">
        <v>2944</v>
      </c>
      <c r="K336" s="314" t="s">
        <v>2945</v>
      </c>
      <c r="L336" s="264">
        <v>0</v>
      </c>
      <c r="M336" s="264">
        <v>0</v>
      </c>
      <c r="N336" s="264">
        <v>0</v>
      </c>
      <c r="O336" s="264">
        <v>0</v>
      </c>
      <c r="P336" s="264">
        <v>0</v>
      </c>
      <c r="Q336" s="264">
        <v>0</v>
      </c>
      <c r="R336" s="264">
        <v>0</v>
      </c>
      <c r="S336" s="264">
        <v>0</v>
      </c>
      <c r="T336" s="264">
        <v>0</v>
      </c>
      <c r="U336" s="264">
        <v>0</v>
      </c>
      <c r="V336" s="264">
        <v>0</v>
      </c>
      <c r="W336" s="264">
        <v>0</v>
      </c>
      <c r="X336" s="264">
        <v>0</v>
      </c>
      <c r="Y336" s="264">
        <v>0</v>
      </c>
      <c r="Z336" s="264">
        <v>0</v>
      </c>
      <c r="AA336" s="577">
        <v>0</v>
      </c>
      <c r="AB336" s="264">
        <v>0</v>
      </c>
      <c r="AC336" s="264">
        <v>0</v>
      </c>
      <c r="AD336" s="264">
        <v>0</v>
      </c>
      <c r="AE336" s="264">
        <v>0</v>
      </c>
      <c r="AF336" s="264">
        <v>0</v>
      </c>
      <c r="AG336" s="264">
        <v>0</v>
      </c>
      <c r="AH336" s="264">
        <v>0</v>
      </c>
      <c r="AI336" s="264">
        <v>0</v>
      </c>
      <c r="AJ336" s="264">
        <v>0</v>
      </c>
      <c r="AK336" s="264">
        <v>0</v>
      </c>
      <c r="AL336" s="264">
        <v>0</v>
      </c>
      <c r="AM336" s="264">
        <v>0</v>
      </c>
      <c r="AN336" s="264">
        <v>0</v>
      </c>
      <c r="AO336" s="264">
        <v>0</v>
      </c>
      <c r="AP336" s="264">
        <v>0</v>
      </c>
      <c r="AQ336" s="264">
        <v>0</v>
      </c>
      <c r="AR336" s="264">
        <v>0</v>
      </c>
      <c r="AS336" s="264">
        <v>0</v>
      </c>
      <c r="AT336" s="577">
        <v>0</v>
      </c>
      <c r="AU336" s="264">
        <v>0</v>
      </c>
      <c r="AV336" s="264">
        <v>0</v>
      </c>
      <c r="AW336" s="264">
        <v>0</v>
      </c>
      <c r="AX336" s="264">
        <v>0</v>
      </c>
      <c r="AY336" s="264">
        <v>0</v>
      </c>
      <c r="AZ336" s="264">
        <v>0</v>
      </c>
      <c r="BA336" s="264">
        <v>0</v>
      </c>
      <c r="BB336" s="264">
        <v>0</v>
      </c>
      <c r="BC336" s="264">
        <v>0</v>
      </c>
      <c r="BD336" s="264">
        <v>0</v>
      </c>
      <c r="BE336" s="264">
        <v>0</v>
      </c>
      <c r="BF336" s="264">
        <v>0</v>
      </c>
      <c r="BG336" s="264">
        <v>0</v>
      </c>
      <c r="BH336" s="264">
        <v>0</v>
      </c>
      <c r="BI336" s="264">
        <v>0</v>
      </c>
      <c r="BJ336" s="264">
        <v>64938.240000000013</v>
      </c>
      <c r="BK336" s="264">
        <v>52087.78</v>
      </c>
      <c r="BL336" s="264">
        <v>50846.229999999996</v>
      </c>
      <c r="BM336" s="577">
        <v>32769.919999999991</v>
      </c>
      <c r="BN336" s="264">
        <v>0</v>
      </c>
      <c r="BO336" s="264">
        <v>0</v>
      </c>
      <c r="BP336" s="264">
        <v>0</v>
      </c>
      <c r="BQ336" s="264">
        <v>0</v>
      </c>
      <c r="BR336" s="264">
        <v>0</v>
      </c>
      <c r="BS336" s="264">
        <v>0</v>
      </c>
      <c r="BT336" s="264">
        <v>0</v>
      </c>
      <c r="BU336" s="264">
        <v>0</v>
      </c>
      <c r="BV336" s="264">
        <v>0</v>
      </c>
      <c r="BW336" s="264">
        <v>0</v>
      </c>
      <c r="BX336" s="264">
        <v>0</v>
      </c>
      <c r="BY336" s="264">
        <v>0</v>
      </c>
      <c r="BZ336" s="264">
        <v>0</v>
      </c>
      <c r="CA336" s="264">
        <v>0</v>
      </c>
      <c r="CB336" s="264">
        <v>0</v>
      </c>
      <c r="CC336" s="264">
        <v>40008.960000000006</v>
      </c>
      <c r="CD336" s="264">
        <v>32324.920000000006</v>
      </c>
      <c r="CE336" s="264">
        <v>31740.100000000002</v>
      </c>
      <c r="CF336" s="577">
        <v>20762.170000000002</v>
      </c>
      <c r="CG336" s="264">
        <v>0</v>
      </c>
      <c r="CH336" s="264">
        <v>0</v>
      </c>
      <c r="CI336" s="264">
        <v>0</v>
      </c>
      <c r="CJ336" s="264">
        <v>0</v>
      </c>
      <c r="CK336" s="264">
        <v>0</v>
      </c>
      <c r="CL336" s="264">
        <v>0</v>
      </c>
      <c r="CM336" s="264">
        <v>0</v>
      </c>
      <c r="CN336" s="264">
        <v>0</v>
      </c>
      <c r="CO336" s="264">
        <v>0</v>
      </c>
      <c r="CP336" s="264">
        <v>0</v>
      </c>
      <c r="CQ336" s="264">
        <v>0</v>
      </c>
      <c r="CR336" s="264">
        <v>0</v>
      </c>
      <c r="CS336" s="264">
        <v>0</v>
      </c>
      <c r="CT336" s="264">
        <v>0</v>
      </c>
      <c r="CU336" s="264">
        <v>0</v>
      </c>
      <c r="CV336" s="264">
        <v>0</v>
      </c>
      <c r="CW336" s="264">
        <v>0</v>
      </c>
      <c r="CX336" s="264">
        <v>0</v>
      </c>
      <c r="CY336" s="577">
        <v>0</v>
      </c>
      <c r="CZ336" s="264">
        <v>0</v>
      </c>
      <c r="DA336" s="264">
        <v>0</v>
      </c>
      <c r="DB336" s="264">
        <v>0</v>
      </c>
      <c r="DC336" s="428">
        <f t="shared" si="5"/>
        <v>325478.31999999995</v>
      </c>
    </row>
    <row r="337" spans="1:107" x14ac:dyDescent="0.25">
      <c r="A337" s="297">
        <v>4787</v>
      </c>
      <c r="B337" s="347">
        <v>675812</v>
      </c>
      <c r="C337" s="297">
        <v>1028398</v>
      </c>
      <c r="D337" s="14">
        <v>1144771494</v>
      </c>
      <c r="F337" s="14" t="s">
        <v>939</v>
      </c>
      <c r="G337" s="14" t="str">
        <f>INDEX(FY2019_ALL_Targets!F:F,MATCH(B337,FY2019_ALL_Targets!B:B,0))</f>
        <v>MRSA Northeast</v>
      </c>
      <c r="H337" s="14" t="s">
        <v>3163</v>
      </c>
      <c r="I337" s="299" t="s">
        <v>2728</v>
      </c>
      <c r="J337" s="299" t="s">
        <v>2729</v>
      </c>
      <c r="K337" s="299" t="s">
        <v>2730</v>
      </c>
      <c r="L337" s="264">
        <v>0</v>
      </c>
      <c r="M337" s="264">
        <v>0</v>
      </c>
      <c r="N337" s="264">
        <v>0</v>
      </c>
      <c r="O337" s="264">
        <v>0</v>
      </c>
      <c r="P337" s="264">
        <v>0</v>
      </c>
      <c r="Q337" s="264">
        <v>0</v>
      </c>
      <c r="R337" s="264">
        <v>0</v>
      </c>
      <c r="S337" s="264">
        <v>0</v>
      </c>
      <c r="T337" s="264">
        <v>0</v>
      </c>
      <c r="U337" s="264">
        <v>0</v>
      </c>
      <c r="V337" s="264">
        <v>0</v>
      </c>
      <c r="W337" s="264">
        <v>0</v>
      </c>
      <c r="X337" s="264">
        <v>0</v>
      </c>
      <c r="Y337" s="264">
        <v>0</v>
      </c>
      <c r="Z337" s="264">
        <v>0</v>
      </c>
      <c r="AA337" s="577">
        <v>0</v>
      </c>
      <c r="AB337" s="264">
        <v>0</v>
      </c>
      <c r="AC337" s="264">
        <v>0</v>
      </c>
      <c r="AD337" s="264">
        <v>0</v>
      </c>
      <c r="AE337" s="264">
        <v>7848.96</v>
      </c>
      <c r="AF337" s="264">
        <v>8020.32</v>
      </c>
      <c r="AG337" s="264">
        <v>8406.7199999999993</v>
      </c>
      <c r="AH337" s="264">
        <v>8400</v>
      </c>
      <c r="AI337" s="264">
        <v>8396.2799999999988</v>
      </c>
      <c r="AJ337" s="264">
        <v>8167.1999999999989</v>
      </c>
      <c r="AK337" s="264">
        <v>8322.84</v>
      </c>
      <c r="AL337" s="264">
        <v>8653.02</v>
      </c>
      <c r="AM337" s="264">
        <v>8445.3900000000012</v>
      </c>
      <c r="AN337" s="264">
        <v>8478.7199999999993</v>
      </c>
      <c r="AO337" s="264">
        <v>8399.4700000000012</v>
      </c>
      <c r="AP337" s="264">
        <v>8657.48</v>
      </c>
      <c r="AQ337" s="264">
        <v>7586.25</v>
      </c>
      <c r="AR337" s="264">
        <v>18177.119999999995</v>
      </c>
      <c r="AS337" s="264">
        <v>13976.53</v>
      </c>
      <c r="AT337" s="577">
        <v>13778.420000000002</v>
      </c>
      <c r="AU337" s="264">
        <v>0</v>
      </c>
      <c r="AV337" s="264">
        <v>0</v>
      </c>
      <c r="AW337" s="264">
        <v>0</v>
      </c>
      <c r="AX337" s="264">
        <v>0</v>
      </c>
      <c r="AY337" s="264">
        <v>0</v>
      </c>
      <c r="AZ337" s="264">
        <v>0</v>
      </c>
      <c r="BA337" s="264">
        <v>0</v>
      </c>
      <c r="BB337" s="264">
        <v>0</v>
      </c>
      <c r="BC337" s="264">
        <v>0</v>
      </c>
      <c r="BD337" s="264">
        <v>0</v>
      </c>
      <c r="BE337" s="264">
        <v>0</v>
      </c>
      <c r="BF337" s="264">
        <v>0</v>
      </c>
      <c r="BG337" s="264">
        <v>0</v>
      </c>
      <c r="BH337" s="264">
        <v>0</v>
      </c>
      <c r="BI337" s="264">
        <v>0</v>
      </c>
      <c r="BJ337" s="264">
        <v>0</v>
      </c>
      <c r="BK337" s="264">
        <v>0</v>
      </c>
      <c r="BL337" s="264">
        <v>0</v>
      </c>
      <c r="BM337" s="577">
        <v>0</v>
      </c>
      <c r="BN337" s="264">
        <v>0</v>
      </c>
      <c r="BO337" s="264">
        <v>0</v>
      </c>
      <c r="BP337" s="264">
        <v>0</v>
      </c>
      <c r="BQ337" s="264">
        <v>0</v>
      </c>
      <c r="BR337" s="264">
        <v>0</v>
      </c>
      <c r="BS337" s="264">
        <v>0</v>
      </c>
      <c r="BT337" s="264">
        <v>0</v>
      </c>
      <c r="BU337" s="264">
        <v>0</v>
      </c>
      <c r="BV337" s="264">
        <v>0</v>
      </c>
      <c r="BW337" s="264">
        <v>0</v>
      </c>
      <c r="BX337" s="264">
        <v>0</v>
      </c>
      <c r="BY337" s="264">
        <v>0</v>
      </c>
      <c r="BZ337" s="264">
        <v>0</v>
      </c>
      <c r="CA337" s="264">
        <v>0</v>
      </c>
      <c r="CB337" s="264">
        <v>0</v>
      </c>
      <c r="CC337" s="264">
        <v>0</v>
      </c>
      <c r="CD337" s="264">
        <v>0</v>
      </c>
      <c r="CE337" s="264">
        <v>0</v>
      </c>
      <c r="CF337" s="577">
        <v>0</v>
      </c>
      <c r="CG337" s="264">
        <v>0</v>
      </c>
      <c r="CH337" s="264">
        <v>0</v>
      </c>
      <c r="CI337" s="264">
        <v>0</v>
      </c>
      <c r="CJ337" s="264">
        <v>11612.16</v>
      </c>
      <c r="CK337" s="264">
        <v>11719.679999999998</v>
      </c>
      <c r="CL337" s="264">
        <v>12065.76</v>
      </c>
      <c r="CM337" s="264">
        <v>12196.8</v>
      </c>
      <c r="CN337" s="264">
        <v>12028.359999999999</v>
      </c>
      <c r="CO337" s="264">
        <v>11795.960000000001</v>
      </c>
      <c r="CP337" s="264">
        <v>12431.439999999999</v>
      </c>
      <c r="CQ337" s="264">
        <v>12707.71</v>
      </c>
      <c r="CR337" s="264">
        <v>12377.84</v>
      </c>
      <c r="CS337" s="264">
        <v>12190.44</v>
      </c>
      <c r="CT337" s="264">
        <v>11949.880000000001</v>
      </c>
      <c r="CU337" s="264">
        <v>12238.640000000001</v>
      </c>
      <c r="CV337" s="264">
        <v>11061.75</v>
      </c>
      <c r="CW337" s="264">
        <v>26250.370000000003</v>
      </c>
      <c r="CX337" s="264">
        <v>20645.45</v>
      </c>
      <c r="CY337" s="577">
        <v>19642.13</v>
      </c>
      <c r="CZ337" s="264">
        <v>0</v>
      </c>
      <c r="DA337" s="264">
        <v>0</v>
      </c>
      <c r="DB337" s="264">
        <v>0</v>
      </c>
      <c r="DC337" s="428">
        <f t="shared" si="5"/>
        <v>376629.09</v>
      </c>
    </row>
    <row r="338" spans="1:107" x14ac:dyDescent="0.25">
      <c r="A338" s="297">
        <v>5398</v>
      </c>
      <c r="B338" s="347">
        <v>675815</v>
      </c>
      <c r="C338" s="297">
        <v>1026483</v>
      </c>
      <c r="D338" s="14">
        <v>1841254174</v>
      </c>
      <c r="F338" s="14" t="s">
        <v>935</v>
      </c>
      <c r="G338" s="14" t="str">
        <f>INDEX(FY2019_ALL_Targets!F:F,MATCH(B338,FY2019_ALL_Targets!B:B,0))</f>
        <v>Nueces</v>
      </c>
      <c r="H338" s="14" t="s">
        <v>3075</v>
      </c>
      <c r="I338" s="299" t="s">
        <v>806</v>
      </c>
      <c r="J338" s="299" t="s">
        <v>961</v>
      </c>
      <c r="K338" s="299" t="s">
        <v>2428</v>
      </c>
      <c r="L338" s="264">
        <v>0</v>
      </c>
      <c r="M338" s="264">
        <v>0</v>
      </c>
      <c r="N338" s="264">
        <v>0</v>
      </c>
      <c r="O338" s="264">
        <v>0</v>
      </c>
      <c r="P338" s="264">
        <v>0</v>
      </c>
      <c r="Q338" s="264">
        <v>0</v>
      </c>
      <c r="R338" s="264">
        <v>0</v>
      </c>
      <c r="S338" s="264">
        <v>0</v>
      </c>
      <c r="T338" s="264">
        <v>0</v>
      </c>
      <c r="U338" s="264">
        <v>0</v>
      </c>
      <c r="V338" s="264">
        <v>0</v>
      </c>
      <c r="W338" s="264">
        <v>0</v>
      </c>
      <c r="X338" s="264">
        <v>0</v>
      </c>
      <c r="Y338" s="264">
        <v>0</v>
      </c>
      <c r="Z338" s="264">
        <v>0</v>
      </c>
      <c r="AA338" s="577">
        <v>0</v>
      </c>
      <c r="AB338" s="264">
        <v>0</v>
      </c>
      <c r="AC338" s="264">
        <v>0</v>
      </c>
      <c r="AD338" s="264">
        <v>0</v>
      </c>
      <c r="AE338" s="264">
        <v>0</v>
      </c>
      <c r="AF338" s="264">
        <v>0</v>
      </c>
      <c r="AG338" s="264">
        <v>0</v>
      </c>
      <c r="AH338" s="264">
        <v>0</v>
      </c>
      <c r="AI338" s="264">
        <v>0</v>
      </c>
      <c r="AJ338" s="264">
        <v>0</v>
      </c>
      <c r="AK338" s="264">
        <v>0</v>
      </c>
      <c r="AL338" s="264">
        <v>0</v>
      </c>
      <c r="AM338" s="264">
        <v>0</v>
      </c>
      <c r="AN338" s="264">
        <v>0</v>
      </c>
      <c r="AO338" s="264">
        <v>0</v>
      </c>
      <c r="AP338" s="264">
        <v>0</v>
      </c>
      <c r="AQ338" s="264">
        <v>0</v>
      </c>
      <c r="AR338" s="264">
        <v>0</v>
      </c>
      <c r="AS338" s="264">
        <v>0</v>
      </c>
      <c r="AT338" s="577">
        <v>0</v>
      </c>
      <c r="AU338" s="264">
        <v>0</v>
      </c>
      <c r="AV338" s="264">
        <v>0</v>
      </c>
      <c r="AW338" s="264">
        <v>0</v>
      </c>
      <c r="AX338" s="264">
        <v>0</v>
      </c>
      <c r="AY338" s="264">
        <v>0</v>
      </c>
      <c r="AZ338" s="264">
        <v>0</v>
      </c>
      <c r="BA338" s="264">
        <v>0</v>
      </c>
      <c r="BB338" s="264">
        <v>0</v>
      </c>
      <c r="BC338" s="264">
        <v>0</v>
      </c>
      <c r="BD338" s="264">
        <v>0</v>
      </c>
      <c r="BE338" s="264">
        <v>0</v>
      </c>
      <c r="BF338" s="264">
        <v>0</v>
      </c>
      <c r="BG338" s="264">
        <v>0</v>
      </c>
      <c r="BH338" s="264">
        <v>0</v>
      </c>
      <c r="BI338" s="264">
        <v>0</v>
      </c>
      <c r="BJ338" s="264">
        <v>0</v>
      </c>
      <c r="BK338" s="264">
        <v>0</v>
      </c>
      <c r="BL338" s="264">
        <v>0</v>
      </c>
      <c r="BM338" s="577">
        <v>0</v>
      </c>
      <c r="BN338" s="264">
        <v>0</v>
      </c>
      <c r="BO338" s="264">
        <v>0</v>
      </c>
      <c r="BP338" s="264">
        <v>0</v>
      </c>
      <c r="BQ338" s="264">
        <v>24154.45</v>
      </c>
      <c r="BR338" s="264">
        <v>24421.350000000002</v>
      </c>
      <c r="BS338" s="264">
        <v>26076.13</v>
      </c>
      <c r="BT338" s="264">
        <v>27170.420000000002</v>
      </c>
      <c r="BU338" s="264">
        <v>27061.45</v>
      </c>
      <c r="BV338" s="264">
        <v>26666.2</v>
      </c>
      <c r="BW338" s="264">
        <v>25688.47</v>
      </c>
      <c r="BX338" s="264">
        <v>25294.43</v>
      </c>
      <c r="BY338" s="264">
        <v>24081.06</v>
      </c>
      <c r="BZ338" s="264">
        <v>23167.420000000002</v>
      </c>
      <c r="CA338" s="264">
        <v>22408.270000000004</v>
      </c>
      <c r="CB338" s="264">
        <v>24242.21</v>
      </c>
      <c r="CC338" s="264">
        <v>44192.6</v>
      </c>
      <c r="CD338" s="264">
        <v>75391.200000000026</v>
      </c>
      <c r="CE338" s="264">
        <v>59082.3</v>
      </c>
      <c r="CF338" s="577">
        <v>39616.11</v>
      </c>
      <c r="CG338" s="264">
        <v>0</v>
      </c>
      <c r="CH338" s="264">
        <v>0</v>
      </c>
      <c r="CI338" s="264">
        <v>0</v>
      </c>
      <c r="CJ338" s="264">
        <v>25942.68</v>
      </c>
      <c r="CK338" s="264">
        <v>27250.49</v>
      </c>
      <c r="CL338" s="264">
        <v>27997.81</v>
      </c>
      <c r="CM338" s="264">
        <v>28451.54</v>
      </c>
      <c r="CN338" s="264">
        <v>27851.950000000004</v>
      </c>
      <c r="CO338" s="264">
        <v>28431.65</v>
      </c>
      <c r="CP338" s="264">
        <v>25561.54</v>
      </c>
      <c r="CQ338" s="264">
        <v>26673.83</v>
      </c>
      <c r="CR338" s="264">
        <v>24553.24</v>
      </c>
      <c r="CS338" s="264">
        <v>24857.149999999998</v>
      </c>
      <c r="CT338" s="264">
        <v>24665.559999999998</v>
      </c>
      <c r="CU338" s="264">
        <v>26303.55</v>
      </c>
      <c r="CV338" s="264">
        <v>48063.600000000006</v>
      </c>
      <c r="CW338" s="264">
        <v>79286.62999999999</v>
      </c>
      <c r="CX338" s="264">
        <v>60182.15</v>
      </c>
      <c r="CY338" s="577">
        <v>43438.009999999995</v>
      </c>
      <c r="CZ338" s="264">
        <v>0</v>
      </c>
      <c r="DA338" s="264">
        <v>0</v>
      </c>
      <c r="DB338" s="264">
        <v>0</v>
      </c>
      <c r="DC338" s="428">
        <f t="shared" si="5"/>
        <v>1068225.45</v>
      </c>
    </row>
    <row r="339" spans="1:107" x14ac:dyDescent="0.25">
      <c r="A339" s="313">
        <v>5197</v>
      </c>
      <c r="B339" s="347">
        <v>675817</v>
      </c>
      <c r="C339" s="313">
        <v>1026719</v>
      </c>
      <c r="D339" s="14">
        <v>1023407012</v>
      </c>
      <c r="F339" s="14" t="s">
        <v>937</v>
      </c>
      <c r="G339" s="14" t="str">
        <f>INDEX(FY2019_ALL_Targets!F:F,MATCH(B339,FY2019_ALL_Targets!B:B,0))</f>
        <v>Tarrant</v>
      </c>
      <c r="H339" s="14" t="s">
        <v>3009</v>
      </c>
      <c r="I339" s="314" t="s">
        <v>710</v>
      </c>
      <c r="J339" s="314" t="s">
        <v>938</v>
      </c>
      <c r="K339" s="314" t="s">
        <v>2388</v>
      </c>
      <c r="L339" s="264">
        <v>58284.66</v>
      </c>
      <c r="M339" s="264">
        <v>57748.11</v>
      </c>
      <c r="N339" s="264">
        <v>61917.87</v>
      </c>
      <c r="O339" s="264">
        <v>61365.990000000005</v>
      </c>
      <c r="P339" s="264">
        <v>60378.32</v>
      </c>
      <c r="Q339" s="264">
        <v>60257.2</v>
      </c>
      <c r="R339" s="264">
        <v>59325.06</v>
      </c>
      <c r="S339" s="264">
        <v>60929.090000000004</v>
      </c>
      <c r="T339" s="264">
        <v>60485.99</v>
      </c>
      <c r="U339" s="264">
        <v>57110.94</v>
      </c>
      <c r="V339" s="264">
        <v>57096.000000000007</v>
      </c>
      <c r="W339" s="264">
        <v>57795.680000000008</v>
      </c>
      <c r="X339" s="264">
        <v>167271.28000000003</v>
      </c>
      <c r="Y339" s="264">
        <v>172642.36000000002</v>
      </c>
      <c r="Z339" s="264">
        <v>178900.78</v>
      </c>
      <c r="AA339" s="577">
        <v>170022.78</v>
      </c>
      <c r="AB339" s="264">
        <v>0</v>
      </c>
      <c r="AC339" s="264">
        <v>0</v>
      </c>
      <c r="AD339" s="264">
        <v>0</v>
      </c>
      <c r="AE339" s="264">
        <v>25570.44</v>
      </c>
      <c r="AF339" s="264">
        <v>26551.559999999998</v>
      </c>
      <c r="AG339" s="264">
        <v>27241.41</v>
      </c>
      <c r="AH339" s="264">
        <v>27639.99</v>
      </c>
      <c r="AI339" s="264">
        <v>26313.32</v>
      </c>
      <c r="AJ339" s="264">
        <v>27191.440000000002</v>
      </c>
      <c r="AK339" s="264">
        <v>26609.18</v>
      </c>
      <c r="AL339" s="264">
        <v>27168.890000000003</v>
      </c>
      <c r="AM339" s="264">
        <v>26292.7</v>
      </c>
      <c r="AN339" s="264">
        <v>25472.15</v>
      </c>
      <c r="AO339" s="264">
        <v>25941.279999999999</v>
      </c>
      <c r="AP339" s="264">
        <v>26216.74</v>
      </c>
      <c r="AQ339" s="264">
        <v>74600.569999999992</v>
      </c>
      <c r="AR339" s="264">
        <v>76962.960000000006</v>
      </c>
      <c r="AS339" s="264">
        <v>79271.109999999986</v>
      </c>
      <c r="AT339" s="577">
        <v>76742.720000000001</v>
      </c>
      <c r="AU339" s="264">
        <v>0</v>
      </c>
      <c r="AV339" s="264">
        <v>0</v>
      </c>
      <c r="AW339" s="264">
        <v>0</v>
      </c>
      <c r="AX339" s="264">
        <v>0</v>
      </c>
      <c r="AY339" s="264">
        <v>0</v>
      </c>
      <c r="AZ339" s="264">
        <v>0</v>
      </c>
      <c r="BA339" s="264">
        <v>0</v>
      </c>
      <c r="BB339" s="264">
        <v>0</v>
      </c>
      <c r="BC339" s="264">
        <v>0</v>
      </c>
      <c r="BD339" s="264">
        <v>0</v>
      </c>
      <c r="BE339" s="264">
        <v>0</v>
      </c>
      <c r="BF339" s="264">
        <v>0</v>
      </c>
      <c r="BG339" s="264">
        <v>0</v>
      </c>
      <c r="BH339" s="264">
        <v>0</v>
      </c>
      <c r="BI339" s="264">
        <v>0</v>
      </c>
      <c r="BJ339" s="264">
        <v>0</v>
      </c>
      <c r="BK339" s="264">
        <v>0</v>
      </c>
      <c r="BL339" s="264">
        <v>0</v>
      </c>
      <c r="BM339" s="577">
        <v>0</v>
      </c>
      <c r="BN339" s="264">
        <v>0</v>
      </c>
      <c r="BO339" s="264">
        <v>0</v>
      </c>
      <c r="BP339" s="264">
        <v>0</v>
      </c>
      <c r="BQ339" s="264">
        <v>0</v>
      </c>
      <c r="BR339" s="264">
        <v>0</v>
      </c>
      <c r="BS339" s="264">
        <v>0</v>
      </c>
      <c r="BT339" s="264">
        <v>0</v>
      </c>
      <c r="BU339" s="264">
        <v>0</v>
      </c>
      <c r="BV339" s="264">
        <v>0</v>
      </c>
      <c r="BW339" s="264">
        <v>0</v>
      </c>
      <c r="BX339" s="264">
        <v>0</v>
      </c>
      <c r="BY339" s="264">
        <v>0</v>
      </c>
      <c r="BZ339" s="264">
        <v>0</v>
      </c>
      <c r="CA339" s="264">
        <v>0</v>
      </c>
      <c r="CB339" s="264">
        <v>0</v>
      </c>
      <c r="CC339" s="264">
        <v>0</v>
      </c>
      <c r="CD339" s="264">
        <v>0</v>
      </c>
      <c r="CE339" s="264">
        <v>0</v>
      </c>
      <c r="CF339" s="577">
        <v>0</v>
      </c>
      <c r="CG339" s="264">
        <v>0</v>
      </c>
      <c r="CH339" s="264">
        <v>0</v>
      </c>
      <c r="CI339" s="264">
        <v>0</v>
      </c>
      <c r="CJ339" s="264">
        <v>0</v>
      </c>
      <c r="CK339" s="264">
        <v>0</v>
      </c>
      <c r="CL339" s="264">
        <v>0</v>
      </c>
      <c r="CM339" s="264">
        <v>0</v>
      </c>
      <c r="CN339" s="264">
        <v>0</v>
      </c>
      <c r="CO339" s="264">
        <v>0</v>
      </c>
      <c r="CP339" s="264">
        <v>0</v>
      </c>
      <c r="CQ339" s="264">
        <v>0</v>
      </c>
      <c r="CR339" s="264">
        <v>0</v>
      </c>
      <c r="CS339" s="264">
        <v>0</v>
      </c>
      <c r="CT339" s="264">
        <v>0</v>
      </c>
      <c r="CU339" s="264">
        <v>0</v>
      </c>
      <c r="CV339" s="264">
        <v>0</v>
      </c>
      <c r="CW339" s="264">
        <v>0</v>
      </c>
      <c r="CX339" s="264">
        <v>0</v>
      </c>
      <c r="CY339" s="577">
        <v>0</v>
      </c>
      <c r="CZ339" s="264">
        <v>0</v>
      </c>
      <c r="DA339" s="264">
        <v>0</v>
      </c>
      <c r="DB339" s="264">
        <v>0</v>
      </c>
      <c r="DC339" s="428">
        <f t="shared" si="5"/>
        <v>2027318.5699999996</v>
      </c>
    </row>
    <row r="340" spans="1:107" x14ac:dyDescent="0.25">
      <c r="A340" s="297">
        <v>4456</v>
      </c>
      <c r="B340" s="347">
        <v>675818</v>
      </c>
      <c r="C340" s="297">
        <v>1020249</v>
      </c>
      <c r="D340" s="14">
        <v>1811979115</v>
      </c>
      <c r="F340" s="14" t="s">
        <v>939</v>
      </c>
      <c r="G340" s="14" t="str">
        <f>INDEX(FY2019_ALL_Targets!F:F,MATCH(B340,FY2019_ALL_Targets!B:B,0))</f>
        <v>Harris</v>
      </c>
      <c r="H340" s="14" t="s">
        <v>3055</v>
      </c>
      <c r="I340" s="299" t="s">
        <v>500</v>
      </c>
      <c r="J340" s="299" t="s">
        <v>2359</v>
      </c>
      <c r="K340" s="299" t="s">
        <v>501</v>
      </c>
      <c r="L340" s="264">
        <v>0</v>
      </c>
      <c r="M340" s="264">
        <v>0</v>
      </c>
      <c r="N340" s="264">
        <v>0</v>
      </c>
      <c r="O340" s="264">
        <v>0</v>
      </c>
      <c r="P340" s="264">
        <v>0</v>
      </c>
      <c r="Q340" s="264">
        <v>0</v>
      </c>
      <c r="R340" s="264">
        <v>15744.6</v>
      </c>
      <c r="S340" s="264">
        <v>16652.66</v>
      </c>
      <c r="T340" s="264">
        <v>15518.619999999999</v>
      </c>
      <c r="U340" s="264">
        <v>15361.4</v>
      </c>
      <c r="V340" s="264">
        <v>14905.82</v>
      </c>
      <c r="W340" s="264">
        <v>15453.919999999998</v>
      </c>
      <c r="X340" s="264">
        <v>0</v>
      </c>
      <c r="Y340" s="264">
        <v>0</v>
      </c>
      <c r="Z340" s="264">
        <v>49276.119999999995</v>
      </c>
      <c r="AA340" s="577">
        <v>47045.18</v>
      </c>
      <c r="AB340" s="264">
        <v>0</v>
      </c>
      <c r="AC340" s="264">
        <v>0</v>
      </c>
      <c r="AD340" s="264">
        <v>0</v>
      </c>
      <c r="AE340" s="264">
        <v>17987.2</v>
      </c>
      <c r="AF340" s="264">
        <v>18379.900000000001</v>
      </c>
      <c r="AG340" s="264">
        <v>19265.399999999998</v>
      </c>
      <c r="AH340" s="264">
        <v>19250</v>
      </c>
      <c r="AI340" s="264">
        <v>19220.399999999998</v>
      </c>
      <c r="AJ340" s="264">
        <v>18696</v>
      </c>
      <c r="AK340" s="264">
        <v>0</v>
      </c>
      <c r="AL340" s="264">
        <v>0</v>
      </c>
      <c r="AM340" s="264">
        <v>0</v>
      </c>
      <c r="AN340" s="264">
        <v>0</v>
      </c>
      <c r="AO340" s="264">
        <v>0</v>
      </c>
      <c r="AP340" s="264">
        <v>0</v>
      </c>
      <c r="AQ340" s="264">
        <v>52525.749999999993</v>
      </c>
      <c r="AR340" s="264">
        <v>54765.469999999987</v>
      </c>
      <c r="AS340" s="264">
        <v>0</v>
      </c>
      <c r="AT340" s="577">
        <v>0</v>
      </c>
      <c r="AU340" s="264">
        <v>0</v>
      </c>
      <c r="AV340" s="264">
        <v>0</v>
      </c>
      <c r="AW340" s="264">
        <v>0</v>
      </c>
      <c r="AX340" s="264">
        <v>0</v>
      </c>
      <c r="AY340" s="264">
        <v>0</v>
      </c>
      <c r="AZ340" s="264">
        <v>0</v>
      </c>
      <c r="BA340" s="264">
        <v>0</v>
      </c>
      <c r="BB340" s="264">
        <v>0</v>
      </c>
      <c r="BC340" s="264">
        <v>0</v>
      </c>
      <c r="BD340" s="264">
        <v>9068</v>
      </c>
      <c r="BE340" s="264">
        <v>8820.74</v>
      </c>
      <c r="BF340" s="264">
        <v>8895.06</v>
      </c>
      <c r="BG340" s="264">
        <v>8399.82</v>
      </c>
      <c r="BH340" s="264">
        <v>8345.9199999999983</v>
      </c>
      <c r="BI340" s="264">
        <v>8551.68</v>
      </c>
      <c r="BJ340" s="264">
        <v>0</v>
      </c>
      <c r="BK340" s="264">
        <v>0</v>
      </c>
      <c r="BL340" s="264">
        <v>27583.750000000004</v>
      </c>
      <c r="BM340" s="577">
        <v>26036.55</v>
      </c>
      <c r="BN340" s="264">
        <v>0</v>
      </c>
      <c r="BO340" s="264">
        <v>0</v>
      </c>
      <c r="BP340" s="264">
        <v>0</v>
      </c>
      <c r="BQ340" s="264">
        <v>0</v>
      </c>
      <c r="BR340" s="264">
        <v>0</v>
      </c>
      <c r="BS340" s="264">
        <v>0</v>
      </c>
      <c r="BT340" s="264">
        <v>0</v>
      </c>
      <c r="BU340" s="264">
        <v>0</v>
      </c>
      <c r="BV340" s="264">
        <v>0</v>
      </c>
      <c r="BW340" s="264">
        <v>0</v>
      </c>
      <c r="BX340" s="264">
        <v>0</v>
      </c>
      <c r="BY340" s="264">
        <v>0</v>
      </c>
      <c r="BZ340" s="264">
        <v>0</v>
      </c>
      <c r="CA340" s="264">
        <v>0</v>
      </c>
      <c r="CB340" s="264">
        <v>0</v>
      </c>
      <c r="CC340" s="264">
        <v>0</v>
      </c>
      <c r="CD340" s="264">
        <v>0</v>
      </c>
      <c r="CE340" s="264">
        <v>0</v>
      </c>
      <c r="CF340" s="577">
        <v>0</v>
      </c>
      <c r="CG340" s="264">
        <v>0</v>
      </c>
      <c r="CH340" s="264">
        <v>0</v>
      </c>
      <c r="CI340" s="264">
        <v>0</v>
      </c>
      <c r="CJ340" s="264">
        <v>26611.200000000001</v>
      </c>
      <c r="CK340" s="264">
        <v>26857.600000000002</v>
      </c>
      <c r="CL340" s="264">
        <v>27650.7</v>
      </c>
      <c r="CM340" s="264">
        <v>27951</v>
      </c>
      <c r="CN340" s="264">
        <v>27534.799999999999</v>
      </c>
      <c r="CO340" s="264">
        <v>27002.799999999999</v>
      </c>
      <c r="CP340" s="264">
        <v>24086.600000000002</v>
      </c>
      <c r="CQ340" s="264">
        <v>25759.94</v>
      </c>
      <c r="CR340" s="264">
        <v>23572.5</v>
      </c>
      <c r="CS340" s="264">
        <v>23679.439999999999</v>
      </c>
      <c r="CT340" s="264">
        <v>23389.059999999998</v>
      </c>
      <c r="CU340" s="264">
        <v>24170.54</v>
      </c>
      <c r="CV340" s="264">
        <v>76589.450000000012</v>
      </c>
      <c r="CW340" s="264">
        <v>79012.059999999983</v>
      </c>
      <c r="CX340" s="264">
        <v>75479.789999999994</v>
      </c>
      <c r="CY340" s="577">
        <v>73304.250000000015</v>
      </c>
      <c r="CZ340" s="264">
        <v>0</v>
      </c>
      <c r="DA340" s="264">
        <v>0</v>
      </c>
      <c r="DB340" s="264">
        <v>0</v>
      </c>
      <c r="DC340" s="428">
        <f t="shared" si="5"/>
        <v>1128401.6899999997</v>
      </c>
    </row>
    <row r="341" spans="1:107" x14ac:dyDescent="0.25">
      <c r="A341" s="297">
        <v>5400</v>
      </c>
      <c r="B341" s="347">
        <v>675819</v>
      </c>
      <c r="C341" s="297">
        <v>1020138</v>
      </c>
      <c r="D341" s="14">
        <v>1972585271</v>
      </c>
      <c r="F341" s="14" t="s">
        <v>930</v>
      </c>
      <c r="G341" s="14" t="str">
        <f>INDEX(FY2019_ALL_Targets!F:F,MATCH(B341,FY2019_ALL_Targets!B:B,0))</f>
        <v>Harris</v>
      </c>
      <c r="H341" s="14" t="s">
        <v>3016</v>
      </c>
      <c r="I341" s="299" t="s">
        <v>2646</v>
      </c>
      <c r="J341" s="299" t="s">
        <v>2359</v>
      </c>
      <c r="K341" s="299" t="s">
        <v>2647</v>
      </c>
      <c r="L341" s="264">
        <v>12576.72</v>
      </c>
      <c r="M341" s="264">
        <v>12949.24</v>
      </c>
      <c r="N341" s="264">
        <v>14161.32</v>
      </c>
      <c r="O341" s="264">
        <v>14278.08</v>
      </c>
      <c r="P341" s="264">
        <v>13434.03</v>
      </c>
      <c r="Q341" s="264">
        <v>13906.17</v>
      </c>
      <c r="R341" s="264">
        <v>13593.080000000002</v>
      </c>
      <c r="S341" s="264">
        <v>14355.47</v>
      </c>
      <c r="T341" s="264">
        <v>13547.82</v>
      </c>
      <c r="U341" s="264">
        <v>13457.77</v>
      </c>
      <c r="V341" s="264">
        <v>13092.05</v>
      </c>
      <c r="W341" s="264">
        <v>13570.07</v>
      </c>
      <c r="X341" s="264">
        <v>37188.979999999996</v>
      </c>
      <c r="Y341" s="264">
        <v>39656.520000000011</v>
      </c>
      <c r="Z341" s="264">
        <v>40816.310000000012</v>
      </c>
      <c r="AA341" s="577">
        <v>39384.840000000011</v>
      </c>
      <c r="AB341" s="264">
        <v>0</v>
      </c>
      <c r="AC341" s="264">
        <v>0</v>
      </c>
      <c r="AD341" s="264">
        <v>0</v>
      </c>
      <c r="AE341" s="264">
        <v>0</v>
      </c>
      <c r="AF341" s="264">
        <v>0</v>
      </c>
      <c r="AG341" s="264">
        <v>0</v>
      </c>
      <c r="AH341" s="264">
        <v>0</v>
      </c>
      <c r="AI341" s="264">
        <v>0</v>
      </c>
      <c r="AJ341" s="264">
        <v>0</v>
      </c>
      <c r="AK341" s="264">
        <v>0</v>
      </c>
      <c r="AL341" s="264">
        <v>0</v>
      </c>
      <c r="AM341" s="264">
        <v>0</v>
      </c>
      <c r="AN341" s="264">
        <v>0</v>
      </c>
      <c r="AO341" s="264">
        <v>0</v>
      </c>
      <c r="AP341" s="264">
        <v>0</v>
      </c>
      <c r="AQ341" s="264">
        <v>0</v>
      </c>
      <c r="AR341" s="264">
        <v>0</v>
      </c>
      <c r="AS341" s="264">
        <v>0</v>
      </c>
      <c r="AT341" s="577">
        <v>0</v>
      </c>
      <c r="AU341" s="264">
        <v>0</v>
      </c>
      <c r="AV341" s="264">
        <v>0</v>
      </c>
      <c r="AW341" s="264">
        <v>0</v>
      </c>
      <c r="AX341" s="264">
        <v>7678.36</v>
      </c>
      <c r="AY341" s="264">
        <v>7750.6399999999994</v>
      </c>
      <c r="AZ341" s="264">
        <v>8112.04</v>
      </c>
      <c r="BA341" s="264">
        <v>8089.7999999999993</v>
      </c>
      <c r="BB341" s="264">
        <v>7900.1100000000006</v>
      </c>
      <c r="BC341" s="264">
        <v>8037.3600000000006</v>
      </c>
      <c r="BD341" s="264">
        <v>7838.6</v>
      </c>
      <c r="BE341" s="264">
        <v>7687.0199999999995</v>
      </c>
      <c r="BF341" s="264">
        <v>7767.73</v>
      </c>
      <c r="BG341" s="264">
        <v>7374.38</v>
      </c>
      <c r="BH341" s="264">
        <v>7330.6599999999989</v>
      </c>
      <c r="BI341" s="264">
        <v>7515.0499999999993</v>
      </c>
      <c r="BJ341" s="264">
        <v>22059.14</v>
      </c>
      <c r="BK341" s="264">
        <v>22894.59</v>
      </c>
      <c r="BL341" s="264">
        <v>22921.499999999996</v>
      </c>
      <c r="BM341" s="577">
        <v>21813.68</v>
      </c>
      <c r="BN341" s="264">
        <v>0</v>
      </c>
      <c r="BO341" s="264">
        <v>0</v>
      </c>
      <c r="BP341" s="264">
        <v>0</v>
      </c>
      <c r="BQ341" s="264">
        <v>0</v>
      </c>
      <c r="BR341" s="264">
        <v>0</v>
      </c>
      <c r="BS341" s="264">
        <v>0</v>
      </c>
      <c r="BT341" s="264">
        <v>0</v>
      </c>
      <c r="BU341" s="264">
        <v>0</v>
      </c>
      <c r="BV341" s="264">
        <v>0</v>
      </c>
      <c r="BW341" s="264">
        <v>0</v>
      </c>
      <c r="BX341" s="264">
        <v>0</v>
      </c>
      <c r="BY341" s="264">
        <v>0</v>
      </c>
      <c r="BZ341" s="264">
        <v>0</v>
      </c>
      <c r="CA341" s="264">
        <v>0</v>
      </c>
      <c r="CB341" s="264">
        <v>0</v>
      </c>
      <c r="CC341" s="264">
        <v>0</v>
      </c>
      <c r="CD341" s="264">
        <v>0</v>
      </c>
      <c r="CE341" s="264">
        <v>0</v>
      </c>
      <c r="CF341" s="577">
        <v>0</v>
      </c>
      <c r="CG341" s="264">
        <v>0</v>
      </c>
      <c r="CH341" s="264">
        <v>0</v>
      </c>
      <c r="CI341" s="264">
        <v>0</v>
      </c>
      <c r="CJ341" s="264">
        <v>19054.12</v>
      </c>
      <c r="CK341" s="264">
        <v>19498.919999999998</v>
      </c>
      <c r="CL341" s="264">
        <v>21406</v>
      </c>
      <c r="CM341" s="264">
        <v>21489.4</v>
      </c>
      <c r="CN341" s="264">
        <v>20620.440000000002</v>
      </c>
      <c r="CO341" s="264">
        <v>21416.49</v>
      </c>
      <c r="CP341" s="264">
        <v>20789.960000000003</v>
      </c>
      <c r="CQ341" s="264">
        <v>22178.87</v>
      </c>
      <c r="CR341" s="264">
        <v>20556.309999999998</v>
      </c>
      <c r="CS341" s="264">
        <v>20761.489999999998</v>
      </c>
      <c r="CT341" s="264">
        <v>20542.199999999997</v>
      </c>
      <c r="CU341" s="264">
        <v>21211.01</v>
      </c>
      <c r="CV341" s="264">
        <v>56184.639999999999</v>
      </c>
      <c r="CW341" s="264">
        <v>60545.45</v>
      </c>
      <c r="CX341" s="264">
        <v>62478.13</v>
      </c>
      <c r="CY341" s="577">
        <v>61370.28</v>
      </c>
      <c r="CZ341" s="264">
        <v>0</v>
      </c>
      <c r="DA341" s="264">
        <v>0</v>
      </c>
      <c r="DB341" s="264">
        <v>0</v>
      </c>
      <c r="DC341" s="428">
        <f t="shared" si="5"/>
        <v>992842.83999999985</v>
      </c>
    </row>
    <row r="342" spans="1:107" x14ac:dyDescent="0.25">
      <c r="A342" s="297">
        <v>4059</v>
      </c>
      <c r="B342" s="347">
        <v>675826</v>
      </c>
      <c r="C342" s="297">
        <v>1025615</v>
      </c>
      <c r="D342" s="14">
        <v>1740611805</v>
      </c>
      <c r="F342" s="14" t="s">
        <v>925</v>
      </c>
      <c r="G342" s="14" t="str">
        <f>INDEX(FY2019_ALL_Targets!F:F,MATCH(B342,FY2019_ALL_Targets!B:B,0))</f>
        <v>MRSA Central</v>
      </c>
      <c r="H342" s="14" t="s">
        <v>3162</v>
      </c>
      <c r="I342" s="299" t="s">
        <v>2758</v>
      </c>
      <c r="J342" s="299" t="s">
        <v>971</v>
      </c>
      <c r="K342" s="299" t="s">
        <v>2759</v>
      </c>
      <c r="L342" s="264">
        <v>0</v>
      </c>
      <c r="M342" s="264">
        <v>0</v>
      </c>
      <c r="N342" s="264">
        <v>0</v>
      </c>
      <c r="O342" s="264">
        <v>0</v>
      </c>
      <c r="P342" s="264">
        <v>0</v>
      </c>
      <c r="Q342" s="264">
        <v>0</v>
      </c>
      <c r="R342" s="264">
        <v>0</v>
      </c>
      <c r="S342" s="264">
        <v>0</v>
      </c>
      <c r="T342" s="264">
        <v>0</v>
      </c>
      <c r="U342" s="264">
        <v>0</v>
      </c>
      <c r="V342" s="264">
        <v>0</v>
      </c>
      <c r="W342" s="264">
        <v>0</v>
      </c>
      <c r="X342" s="264">
        <v>0</v>
      </c>
      <c r="Y342" s="264">
        <v>0</v>
      </c>
      <c r="Z342" s="264">
        <v>0</v>
      </c>
      <c r="AA342" s="577">
        <v>0</v>
      </c>
      <c r="AB342" s="264">
        <v>0</v>
      </c>
      <c r="AC342" s="264">
        <v>0</v>
      </c>
      <c r="AD342" s="264">
        <v>0</v>
      </c>
      <c r="AE342" s="264">
        <v>0</v>
      </c>
      <c r="AF342" s="264">
        <v>0</v>
      </c>
      <c r="AG342" s="264">
        <v>0</v>
      </c>
      <c r="AH342" s="264">
        <v>0</v>
      </c>
      <c r="AI342" s="264">
        <v>0</v>
      </c>
      <c r="AJ342" s="264">
        <v>0</v>
      </c>
      <c r="AK342" s="264">
        <v>0</v>
      </c>
      <c r="AL342" s="264">
        <v>0</v>
      </c>
      <c r="AM342" s="264">
        <v>0</v>
      </c>
      <c r="AN342" s="264">
        <v>0</v>
      </c>
      <c r="AO342" s="264">
        <v>0</v>
      </c>
      <c r="AP342" s="264">
        <v>0</v>
      </c>
      <c r="AQ342" s="264">
        <v>0</v>
      </c>
      <c r="AR342" s="264">
        <v>0</v>
      </c>
      <c r="AS342" s="264">
        <v>0</v>
      </c>
      <c r="AT342" s="577">
        <v>0</v>
      </c>
      <c r="AU342" s="264">
        <v>0</v>
      </c>
      <c r="AV342" s="264">
        <v>0</v>
      </c>
      <c r="AW342" s="264">
        <v>0</v>
      </c>
      <c r="AX342" s="264">
        <v>0</v>
      </c>
      <c r="AY342" s="264">
        <v>0</v>
      </c>
      <c r="AZ342" s="264">
        <v>0</v>
      </c>
      <c r="BA342" s="264">
        <v>0</v>
      </c>
      <c r="BB342" s="264">
        <v>0</v>
      </c>
      <c r="BC342" s="264">
        <v>0</v>
      </c>
      <c r="BD342" s="264">
        <v>0</v>
      </c>
      <c r="BE342" s="264">
        <v>0</v>
      </c>
      <c r="BF342" s="264">
        <v>0</v>
      </c>
      <c r="BG342" s="264">
        <v>0</v>
      </c>
      <c r="BH342" s="264">
        <v>0</v>
      </c>
      <c r="BI342" s="264">
        <v>0</v>
      </c>
      <c r="BJ342" s="264">
        <v>0</v>
      </c>
      <c r="BK342" s="264">
        <v>0</v>
      </c>
      <c r="BL342" s="264">
        <v>0</v>
      </c>
      <c r="BM342" s="577">
        <v>0</v>
      </c>
      <c r="BN342" s="264">
        <v>0</v>
      </c>
      <c r="BO342" s="264">
        <v>0</v>
      </c>
      <c r="BP342" s="264">
        <v>0</v>
      </c>
      <c r="BQ342" s="264">
        <v>16001.74</v>
      </c>
      <c r="BR342" s="264">
        <v>16139.619999999999</v>
      </c>
      <c r="BS342" s="264">
        <v>16737.100000000002</v>
      </c>
      <c r="BT342" s="264">
        <v>16461.34</v>
      </c>
      <c r="BU342" s="264">
        <v>16540.45</v>
      </c>
      <c r="BV342" s="264">
        <v>16729.7</v>
      </c>
      <c r="BW342" s="264">
        <v>16515.349999999999</v>
      </c>
      <c r="BX342" s="264">
        <v>16653.16</v>
      </c>
      <c r="BY342" s="264">
        <v>16852.330000000002</v>
      </c>
      <c r="BZ342" s="264">
        <v>16615.64</v>
      </c>
      <c r="CA342" s="264">
        <v>16721.600000000002</v>
      </c>
      <c r="CB342" s="264">
        <v>16918.71</v>
      </c>
      <c r="CC342" s="264">
        <v>35605.979999999996</v>
      </c>
      <c r="CD342" s="264">
        <v>36757.9</v>
      </c>
      <c r="CE342" s="264">
        <v>38516.759999999995</v>
      </c>
      <c r="CF342" s="577">
        <v>38590.54</v>
      </c>
      <c r="CG342" s="264">
        <v>0</v>
      </c>
      <c r="CH342" s="264">
        <v>0</v>
      </c>
      <c r="CI342" s="264">
        <v>0</v>
      </c>
      <c r="CJ342" s="264">
        <v>18131.22</v>
      </c>
      <c r="CK342" s="264">
        <v>18085.259999999998</v>
      </c>
      <c r="CL342" s="264">
        <v>19241.919999999998</v>
      </c>
      <c r="CM342" s="264">
        <v>19287.88</v>
      </c>
      <c r="CN342" s="264">
        <v>18705.47</v>
      </c>
      <c r="CO342" s="264">
        <v>19250.510000000002</v>
      </c>
      <c r="CP342" s="264">
        <v>18798.91</v>
      </c>
      <c r="CQ342" s="264">
        <v>18927.850000000002</v>
      </c>
      <c r="CR342" s="264">
        <v>18808</v>
      </c>
      <c r="CS342" s="264">
        <v>18389.539999999997</v>
      </c>
      <c r="CT342" s="264">
        <v>18555.98</v>
      </c>
      <c r="CU342" s="264">
        <v>18828.89</v>
      </c>
      <c r="CV342" s="264">
        <v>40399.199999999997</v>
      </c>
      <c r="CW342" s="264">
        <v>42317.540000000008</v>
      </c>
      <c r="CX342" s="264">
        <v>43540.189999999995</v>
      </c>
      <c r="CY342" s="577">
        <v>42828.28</v>
      </c>
      <c r="CZ342" s="264">
        <v>0</v>
      </c>
      <c r="DA342" s="264">
        <v>0</v>
      </c>
      <c r="DB342" s="264">
        <v>0</v>
      </c>
      <c r="DC342" s="428">
        <f t="shared" si="5"/>
        <v>742454.55999999994</v>
      </c>
    </row>
    <row r="343" spans="1:107" x14ac:dyDescent="0.25">
      <c r="A343" s="297">
        <v>4327</v>
      </c>
      <c r="B343" s="347">
        <v>675832</v>
      </c>
      <c r="C343" s="297">
        <v>1020735</v>
      </c>
      <c r="D343" s="14">
        <v>1396285268</v>
      </c>
      <c r="F343" s="14" t="s">
        <v>913</v>
      </c>
      <c r="G343" s="14" t="str">
        <f>INDEX(FY2019_ALL_Targets!F:F,MATCH(B343,FY2019_ALL_Targets!B:B,0))</f>
        <v>MRSA West</v>
      </c>
      <c r="H343" s="14" t="s">
        <v>3109</v>
      </c>
      <c r="I343" s="299" t="s">
        <v>171</v>
      </c>
      <c r="J343" s="299" t="s">
        <v>980</v>
      </c>
      <c r="K343" s="299" t="s">
        <v>2695</v>
      </c>
      <c r="L343" s="264">
        <v>7112.1</v>
      </c>
      <c r="M343" s="264">
        <v>6936.26</v>
      </c>
      <c r="N343" s="264">
        <v>7583.1</v>
      </c>
      <c r="O343" s="264">
        <v>7275.38</v>
      </c>
      <c r="P343" s="264">
        <v>7399.7000000000007</v>
      </c>
      <c r="Q343" s="264">
        <v>7275.7000000000007</v>
      </c>
      <c r="R343" s="264">
        <v>7066.9499999999989</v>
      </c>
      <c r="S343" s="264">
        <v>7355.42</v>
      </c>
      <c r="T343" s="264">
        <v>7098.48</v>
      </c>
      <c r="U343" s="264">
        <v>7127.3</v>
      </c>
      <c r="V343" s="264">
        <v>6968</v>
      </c>
      <c r="W343" s="264">
        <v>7176.95</v>
      </c>
      <c r="X343" s="264">
        <v>15775.809999999998</v>
      </c>
      <c r="Y343" s="264">
        <v>16254.619999999999</v>
      </c>
      <c r="Z343" s="264">
        <v>16703.120000000003</v>
      </c>
      <c r="AA343" s="577">
        <v>16481.63</v>
      </c>
      <c r="AB343" s="264">
        <v>0</v>
      </c>
      <c r="AC343" s="264">
        <v>0</v>
      </c>
      <c r="AD343" s="264">
        <v>0</v>
      </c>
      <c r="AE343" s="264">
        <v>0</v>
      </c>
      <c r="AF343" s="264">
        <v>0</v>
      </c>
      <c r="AG343" s="264">
        <v>0</v>
      </c>
      <c r="AH343" s="264">
        <v>0</v>
      </c>
      <c r="AI343" s="264">
        <v>0</v>
      </c>
      <c r="AJ343" s="264">
        <v>0</v>
      </c>
      <c r="AK343" s="264">
        <v>0</v>
      </c>
      <c r="AL343" s="264">
        <v>0</v>
      </c>
      <c r="AM343" s="264">
        <v>0</v>
      </c>
      <c r="AN343" s="264">
        <v>0</v>
      </c>
      <c r="AO343" s="264">
        <v>0</v>
      </c>
      <c r="AP343" s="264">
        <v>0</v>
      </c>
      <c r="AQ343" s="264">
        <v>0</v>
      </c>
      <c r="AR343" s="264">
        <v>0</v>
      </c>
      <c r="AS343" s="264">
        <v>0</v>
      </c>
      <c r="AT343" s="577">
        <v>0</v>
      </c>
      <c r="AU343" s="264">
        <v>0</v>
      </c>
      <c r="AV343" s="264">
        <v>0</v>
      </c>
      <c r="AW343" s="264">
        <v>0</v>
      </c>
      <c r="AX343" s="264">
        <v>0</v>
      </c>
      <c r="AY343" s="264">
        <v>0</v>
      </c>
      <c r="AZ343" s="264">
        <v>0</v>
      </c>
      <c r="BA343" s="264">
        <v>0</v>
      </c>
      <c r="BB343" s="264">
        <v>0</v>
      </c>
      <c r="BC343" s="264">
        <v>0</v>
      </c>
      <c r="BD343" s="264">
        <v>0</v>
      </c>
      <c r="BE343" s="264">
        <v>0</v>
      </c>
      <c r="BF343" s="264">
        <v>0</v>
      </c>
      <c r="BG343" s="264">
        <v>0</v>
      </c>
      <c r="BH343" s="264">
        <v>0</v>
      </c>
      <c r="BI343" s="264">
        <v>0</v>
      </c>
      <c r="BJ343" s="264">
        <v>0</v>
      </c>
      <c r="BK343" s="264">
        <v>0</v>
      </c>
      <c r="BL343" s="264">
        <v>0</v>
      </c>
      <c r="BM343" s="577">
        <v>0</v>
      </c>
      <c r="BN343" s="264">
        <v>0</v>
      </c>
      <c r="BO343" s="264">
        <v>0</v>
      </c>
      <c r="BP343" s="264">
        <v>0</v>
      </c>
      <c r="BQ343" s="264">
        <v>7890.8200000000006</v>
      </c>
      <c r="BR343" s="264">
        <v>7956.76</v>
      </c>
      <c r="BS343" s="264">
        <v>8295.880000000001</v>
      </c>
      <c r="BT343" s="264">
        <v>8261.34</v>
      </c>
      <c r="BU343" s="264">
        <v>8187.1</v>
      </c>
      <c r="BV343" s="264">
        <v>8165.4</v>
      </c>
      <c r="BW343" s="264">
        <v>8047.0399999999991</v>
      </c>
      <c r="BX343" s="264">
        <v>8046.3099999999995</v>
      </c>
      <c r="BY343" s="264">
        <v>8197.6</v>
      </c>
      <c r="BZ343" s="264">
        <v>7925.9000000000005</v>
      </c>
      <c r="CA343" s="264">
        <v>7907.14</v>
      </c>
      <c r="CB343" s="264">
        <v>8145.6</v>
      </c>
      <c r="CC343" s="264">
        <v>17607.809999999998</v>
      </c>
      <c r="CD343" s="264">
        <v>18226.04</v>
      </c>
      <c r="CE343" s="264">
        <v>18860.02</v>
      </c>
      <c r="CF343" s="577">
        <v>18582.440000000002</v>
      </c>
      <c r="CG343" s="264">
        <v>0</v>
      </c>
      <c r="CH343" s="264">
        <v>0</v>
      </c>
      <c r="CI343" s="264">
        <v>0</v>
      </c>
      <c r="CJ343" s="264">
        <v>0</v>
      </c>
      <c r="CK343" s="264">
        <v>0</v>
      </c>
      <c r="CL343" s="264">
        <v>0</v>
      </c>
      <c r="CM343" s="264">
        <v>0</v>
      </c>
      <c r="CN343" s="264">
        <v>0</v>
      </c>
      <c r="CO343" s="264">
        <v>0</v>
      </c>
      <c r="CP343" s="264">
        <v>0</v>
      </c>
      <c r="CQ343" s="264">
        <v>0</v>
      </c>
      <c r="CR343" s="264">
        <v>0</v>
      </c>
      <c r="CS343" s="264">
        <v>0</v>
      </c>
      <c r="CT343" s="264">
        <v>0</v>
      </c>
      <c r="CU343" s="264">
        <v>0</v>
      </c>
      <c r="CV343" s="264">
        <v>0</v>
      </c>
      <c r="CW343" s="264">
        <v>0</v>
      </c>
      <c r="CX343" s="264">
        <v>0</v>
      </c>
      <c r="CY343" s="577">
        <v>0</v>
      </c>
      <c r="CZ343" s="264">
        <v>0</v>
      </c>
      <c r="DA343" s="264">
        <v>0</v>
      </c>
      <c r="DB343" s="264">
        <v>0</v>
      </c>
      <c r="DC343" s="428">
        <f t="shared" si="5"/>
        <v>321893.72000000003</v>
      </c>
    </row>
    <row r="344" spans="1:107" x14ac:dyDescent="0.25">
      <c r="A344" s="297">
        <v>4491</v>
      </c>
      <c r="B344" s="347">
        <v>675842</v>
      </c>
      <c r="C344" s="297">
        <v>1018829</v>
      </c>
      <c r="D344" s="14">
        <v>1053624817</v>
      </c>
      <c r="F344" s="14" t="s">
        <v>923</v>
      </c>
      <c r="G344" s="14" t="str">
        <f>INDEX(FY2019_ALL_Targets!F:F,MATCH(B344,FY2019_ALL_Targets!B:B,0))</f>
        <v>Lubbock</v>
      </c>
      <c r="H344" s="14" t="s">
        <v>3030</v>
      </c>
      <c r="I344" s="299" t="s">
        <v>2323</v>
      </c>
      <c r="J344" s="299" t="s">
        <v>974</v>
      </c>
      <c r="K344" s="299" t="s">
        <v>2324</v>
      </c>
      <c r="L344" s="264">
        <v>18278.04</v>
      </c>
      <c r="M344" s="264">
        <v>18741.030000000002</v>
      </c>
      <c r="N344" s="264">
        <v>18741.03</v>
      </c>
      <c r="O344" s="264">
        <v>18559.86</v>
      </c>
      <c r="P344" s="264">
        <v>18448.64</v>
      </c>
      <c r="Q344" s="264">
        <v>17872.12</v>
      </c>
      <c r="R344" s="264">
        <v>18292.12</v>
      </c>
      <c r="S344" s="264">
        <v>18192.510000000002</v>
      </c>
      <c r="T344" s="264">
        <v>19286.259999999998</v>
      </c>
      <c r="U344" s="264">
        <v>18478.25</v>
      </c>
      <c r="V344" s="264">
        <v>18643.66</v>
      </c>
      <c r="W344" s="264">
        <v>18883.34</v>
      </c>
      <c r="X344" s="264">
        <v>52436.1</v>
      </c>
      <c r="Y344" s="264">
        <v>52386.66</v>
      </c>
      <c r="Z344" s="264">
        <v>54658.51999999999</v>
      </c>
      <c r="AA344" s="577">
        <v>47226.41</v>
      </c>
      <c r="AB344" s="264">
        <v>0</v>
      </c>
      <c r="AC344" s="264">
        <v>0</v>
      </c>
      <c r="AD344" s="264">
        <v>0</v>
      </c>
      <c r="AE344" s="264">
        <v>0</v>
      </c>
      <c r="AF344" s="264">
        <v>0</v>
      </c>
      <c r="AG344" s="264">
        <v>0</v>
      </c>
      <c r="AH344" s="264">
        <v>0</v>
      </c>
      <c r="AI344" s="264">
        <v>0</v>
      </c>
      <c r="AJ344" s="264">
        <v>0</v>
      </c>
      <c r="AK344" s="264">
        <v>0</v>
      </c>
      <c r="AL344" s="264">
        <v>0</v>
      </c>
      <c r="AM344" s="264">
        <v>0</v>
      </c>
      <c r="AN344" s="264">
        <v>0</v>
      </c>
      <c r="AO344" s="264">
        <v>0</v>
      </c>
      <c r="AP344" s="264">
        <v>0</v>
      </c>
      <c r="AQ344" s="264">
        <v>0</v>
      </c>
      <c r="AR344" s="264">
        <v>0</v>
      </c>
      <c r="AS344" s="264">
        <v>0</v>
      </c>
      <c r="AT344" s="577">
        <v>0</v>
      </c>
      <c r="AU344" s="264">
        <v>0</v>
      </c>
      <c r="AV344" s="264">
        <v>0</v>
      </c>
      <c r="AW344" s="264">
        <v>0</v>
      </c>
      <c r="AX344" s="264">
        <v>0</v>
      </c>
      <c r="AY344" s="264">
        <v>0</v>
      </c>
      <c r="AZ344" s="264">
        <v>0</v>
      </c>
      <c r="BA344" s="264">
        <v>0</v>
      </c>
      <c r="BB344" s="264">
        <v>0</v>
      </c>
      <c r="BC344" s="264">
        <v>0</v>
      </c>
      <c r="BD344" s="264">
        <v>0</v>
      </c>
      <c r="BE344" s="264">
        <v>0</v>
      </c>
      <c r="BF344" s="264">
        <v>0</v>
      </c>
      <c r="BG344" s="264">
        <v>0</v>
      </c>
      <c r="BH344" s="264">
        <v>0</v>
      </c>
      <c r="BI344" s="264">
        <v>0</v>
      </c>
      <c r="BJ344" s="264">
        <v>0</v>
      </c>
      <c r="BK344" s="264">
        <v>0</v>
      </c>
      <c r="BL344" s="264">
        <v>0</v>
      </c>
      <c r="BM344" s="577">
        <v>0</v>
      </c>
      <c r="BN344" s="264">
        <v>0</v>
      </c>
      <c r="BO344" s="264">
        <v>0</v>
      </c>
      <c r="BP344" s="264">
        <v>0</v>
      </c>
      <c r="BQ344" s="264">
        <v>15016.98</v>
      </c>
      <c r="BR344" s="264">
        <v>15238.41</v>
      </c>
      <c r="BS344" s="264">
        <v>16466.339999999997</v>
      </c>
      <c r="BT344" s="264">
        <v>16184.519999999999</v>
      </c>
      <c r="BU344" s="264">
        <v>15904</v>
      </c>
      <c r="BV344" s="264">
        <v>16401</v>
      </c>
      <c r="BW344" s="264">
        <v>16212.28</v>
      </c>
      <c r="BX344" s="264">
        <v>16924.53</v>
      </c>
      <c r="BY344" s="264">
        <v>16373.35</v>
      </c>
      <c r="BZ344" s="264">
        <v>15790.53</v>
      </c>
      <c r="CA344" s="264">
        <v>16814.28</v>
      </c>
      <c r="CB344" s="264">
        <v>16573.2</v>
      </c>
      <c r="CC344" s="264">
        <v>43936.53</v>
      </c>
      <c r="CD344" s="264">
        <v>46298.420000000006</v>
      </c>
      <c r="CE344" s="264">
        <v>48515.55</v>
      </c>
      <c r="CF344" s="577">
        <v>41452.120000000003</v>
      </c>
      <c r="CG344" s="264">
        <v>0</v>
      </c>
      <c r="CH344" s="264">
        <v>0</v>
      </c>
      <c r="CI344" s="264">
        <v>0</v>
      </c>
      <c r="CJ344" s="264">
        <v>0</v>
      </c>
      <c r="CK344" s="264">
        <v>0</v>
      </c>
      <c r="CL344" s="264">
        <v>0</v>
      </c>
      <c r="CM344" s="264">
        <v>0</v>
      </c>
      <c r="CN344" s="264">
        <v>0</v>
      </c>
      <c r="CO344" s="264">
        <v>0</v>
      </c>
      <c r="CP344" s="264">
        <v>0</v>
      </c>
      <c r="CQ344" s="264">
        <v>0</v>
      </c>
      <c r="CR344" s="264">
        <v>0</v>
      </c>
      <c r="CS344" s="264">
        <v>0</v>
      </c>
      <c r="CT344" s="264">
        <v>0</v>
      </c>
      <c r="CU344" s="264">
        <v>0</v>
      </c>
      <c r="CV344" s="264">
        <v>0</v>
      </c>
      <c r="CW344" s="264">
        <v>0</v>
      </c>
      <c r="CX344" s="264">
        <v>0</v>
      </c>
      <c r="CY344" s="577">
        <v>0</v>
      </c>
      <c r="CZ344" s="264">
        <v>0</v>
      </c>
      <c r="DA344" s="264">
        <v>0</v>
      </c>
      <c r="DB344" s="264">
        <v>0</v>
      </c>
      <c r="DC344" s="428">
        <f t="shared" si="5"/>
        <v>803226.5900000002</v>
      </c>
    </row>
    <row r="345" spans="1:107" x14ac:dyDescent="0.25">
      <c r="A345" s="311">
        <v>100023</v>
      </c>
      <c r="B345" s="347">
        <v>675846</v>
      </c>
      <c r="C345" s="311">
        <v>1028351</v>
      </c>
      <c r="D345" s="14">
        <v>1730630831</v>
      </c>
      <c r="F345" s="14" t="s">
        <v>939</v>
      </c>
      <c r="G345" s="14" t="str">
        <f>INDEX(FY2019_ALL_Targets!F:F,MATCH(B345,FY2019_ALL_Targets!B:B,0))</f>
        <v>MRSA Northeast</v>
      </c>
      <c r="H345" s="14" t="s">
        <v>3115</v>
      </c>
      <c r="I345" s="312" t="s">
        <v>2879</v>
      </c>
      <c r="J345" s="312" t="s">
        <v>1057</v>
      </c>
      <c r="K345" s="312" t="s">
        <v>2880</v>
      </c>
      <c r="L345" s="264">
        <v>0</v>
      </c>
      <c r="M345" s="264">
        <v>0</v>
      </c>
      <c r="N345" s="264">
        <v>0</v>
      </c>
      <c r="O345" s="264">
        <v>0</v>
      </c>
      <c r="P345" s="264">
        <v>0</v>
      </c>
      <c r="Q345" s="264">
        <v>0</v>
      </c>
      <c r="R345" s="264">
        <v>0</v>
      </c>
      <c r="S345" s="264">
        <v>0</v>
      </c>
      <c r="T345" s="264">
        <v>0</v>
      </c>
      <c r="U345" s="264">
        <v>0</v>
      </c>
      <c r="V345" s="264">
        <v>0</v>
      </c>
      <c r="W345" s="264">
        <v>0</v>
      </c>
      <c r="X345" s="264">
        <v>0</v>
      </c>
      <c r="Y345" s="264">
        <v>0</v>
      </c>
      <c r="Z345" s="264">
        <v>0</v>
      </c>
      <c r="AA345" s="577">
        <v>0</v>
      </c>
      <c r="AB345" s="264">
        <v>0</v>
      </c>
      <c r="AC345" s="264">
        <v>0</v>
      </c>
      <c r="AD345" s="264">
        <v>0</v>
      </c>
      <c r="AE345" s="264">
        <v>0</v>
      </c>
      <c r="AF345" s="264">
        <v>0</v>
      </c>
      <c r="AG345" s="264">
        <v>0</v>
      </c>
      <c r="AH345" s="264">
        <v>0</v>
      </c>
      <c r="AI345" s="264">
        <v>0</v>
      </c>
      <c r="AJ345" s="264">
        <v>0</v>
      </c>
      <c r="AK345" s="264">
        <v>0</v>
      </c>
      <c r="AL345" s="264">
        <v>0</v>
      </c>
      <c r="AM345" s="264">
        <v>0</v>
      </c>
      <c r="AN345" s="264">
        <v>0</v>
      </c>
      <c r="AO345" s="264">
        <v>0</v>
      </c>
      <c r="AP345" s="264">
        <v>0</v>
      </c>
      <c r="AQ345" s="264">
        <v>26010.000000000004</v>
      </c>
      <c r="AR345" s="264">
        <v>27394.86</v>
      </c>
      <c r="AS345" s="264">
        <v>28054.100000000002</v>
      </c>
      <c r="AT345" s="577">
        <v>21405.89</v>
      </c>
      <c r="AU345" s="264">
        <v>0</v>
      </c>
      <c r="AV345" s="264">
        <v>0</v>
      </c>
      <c r="AW345" s="264">
        <v>0</v>
      </c>
      <c r="AX345" s="264">
        <v>0</v>
      </c>
      <c r="AY345" s="264">
        <v>0</v>
      </c>
      <c r="AZ345" s="264">
        <v>0</v>
      </c>
      <c r="BA345" s="264">
        <v>0</v>
      </c>
      <c r="BB345" s="264">
        <v>0</v>
      </c>
      <c r="BC345" s="264">
        <v>0</v>
      </c>
      <c r="BD345" s="264">
        <v>0</v>
      </c>
      <c r="BE345" s="264">
        <v>0</v>
      </c>
      <c r="BF345" s="264">
        <v>0</v>
      </c>
      <c r="BG345" s="264">
        <v>0</v>
      </c>
      <c r="BH345" s="264">
        <v>0</v>
      </c>
      <c r="BI345" s="264">
        <v>0</v>
      </c>
      <c r="BJ345" s="264">
        <v>0</v>
      </c>
      <c r="BK345" s="264">
        <v>0</v>
      </c>
      <c r="BL345" s="264">
        <v>0</v>
      </c>
      <c r="BM345" s="577">
        <v>0</v>
      </c>
      <c r="BN345" s="264">
        <v>0</v>
      </c>
      <c r="BO345" s="264">
        <v>0</v>
      </c>
      <c r="BP345" s="264">
        <v>0</v>
      </c>
      <c r="BQ345" s="264">
        <v>0</v>
      </c>
      <c r="BR345" s="264">
        <v>0</v>
      </c>
      <c r="BS345" s="264">
        <v>0</v>
      </c>
      <c r="BT345" s="264">
        <v>0</v>
      </c>
      <c r="BU345" s="264">
        <v>0</v>
      </c>
      <c r="BV345" s="264">
        <v>0</v>
      </c>
      <c r="BW345" s="264">
        <v>0</v>
      </c>
      <c r="BX345" s="264">
        <v>0</v>
      </c>
      <c r="BY345" s="264">
        <v>0</v>
      </c>
      <c r="BZ345" s="264">
        <v>0</v>
      </c>
      <c r="CA345" s="264">
        <v>0</v>
      </c>
      <c r="CB345" s="264">
        <v>0</v>
      </c>
      <c r="CC345" s="264">
        <v>0</v>
      </c>
      <c r="CD345" s="264">
        <v>0</v>
      </c>
      <c r="CE345" s="264">
        <v>0</v>
      </c>
      <c r="CF345" s="577">
        <v>0</v>
      </c>
      <c r="CG345" s="264">
        <v>0</v>
      </c>
      <c r="CH345" s="264">
        <v>0</v>
      </c>
      <c r="CI345" s="264">
        <v>0</v>
      </c>
      <c r="CJ345" s="264">
        <v>0</v>
      </c>
      <c r="CK345" s="264">
        <v>0</v>
      </c>
      <c r="CL345" s="264">
        <v>0</v>
      </c>
      <c r="CM345" s="264">
        <v>0</v>
      </c>
      <c r="CN345" s="264">
        <v>0</v>
      </c>
      <c r="CO345" s="264">
        <v>0</v>
      </c>
      <c r="CP345" s="264">
        <v>0</v>
      </c>
      <c r="CQ345" s="264">
        <v>0</v>
      </c>
      <c r="CR345" s="264">
        <v>0</v>
      </c>
      <c r="CS345" s="264">
        <v>0</v>
      </c>
      <c r="CT345" s="264">
        <v>0</v>
      </c>
      <c r="CU345" s="264">
        <v>0</v>
      </c>
      <c r="CV345" s="264">
        <v>37926.000000000007</v>
      </c>
      <c r="CW345" s="264">
        <v>39530.33</v>
      </c>
      <c r="CX345" s="264">
        <v>41401.86</v>
      </c>
      <c r="CY345" s="577">
        <v>30403.07</v>
      </c>
      <c r="CZ345" s="264">
        <v>0</v>
      </c>
      <c r="DA345" s="264">
        <v>0</v>
      </c>
      <c r="DB345" s="264">
        <v>0</v>
      </c>
      <c r="DC345" s="428">
        <f t="shared" si="5"/>
        <v>252126.11</v>
      </c>
    </row>
    <row r="346" spans="1:107" x14ac:dyDescent="0.25">
      <c r="A346" s="297">
        <v>4742</v>
      </c>
      <c r="B346" s="347">
        <v>675852</v>
      </c>
      <c r="C346" s="297">
        <v>1026284</v>
      </c>
      <c r="D346" s="14">
        <v>1053710376</v>
      </c>
      <c r="F346" s="14" t="s">
        <v>913</v>
      </c>
      <c r="G346" s="14" t="str">
        <f>INDEX(FY2019_ALL_Targets!F:F,MATCH(B346,FY2019_ALL_Targets!B:B,0))</f>
        <v>MRSA West</v>
      </c>
      <c r="H346" s="14" t="s">
        <v>3021</v>
      </c>
      <c r="I346" s="299" t="s">
        <v>577</v>
      </c>
      <c r="J346" s="299" t="s">
        <v>919</v>
      </c>
      <c r="K346" s="299" t="s">
        <v>578</v>
      </c>
      <c r="L346" s="264">
        <v>0</v>
      </c>
      <c r="M346" s="264">
        <v>0</v>
      </c>
      <c r="N346" s="264">
        <v>0</v>
      </c>
      <c r="O346" s="264">
        <v>0</v>
      </c>
      <c r="P346" s="264">
        <v>0</v>
      </c>
      <c r="Q346" s="264">
        <v>0</v>
      </c>
      <c r="R346" s="264">
        <v>0</v>
      </c>
      <c r="S346" s="264">
        <v>0</v>
      </c>
      <c r="T346" s="264">
        <v>0</v>
      </c>
      <c r="U346" s="264">
        <v>0</v>
      </c>
      <c r="V346" s="264">
        <v>0</v>
      </c>
      <c r="W346" s="264">
        <v>0</v>
      </c>
      <c r="X346" s="264">
        <v>42229.569999999992</v>
      </c>
      <c r="Y346" s="264">
        <v>43419.9</v>
      </c>
      <c r="Z346" s="264">
        <v>43519.98</v>
      </c>
      <c r="AA346" s="577">
        <v>43033.119999999995</v>
      </c>
      <c r="AB346" s="264">
        <v>0</v>
      </c>
      <c r="AC346" s="264">
        <v>0</v>
      </c>
      <c r="AD346" s="264">
        <v>0</v>
      </c>
      <c r="AE346" s="264">
        <v>0</v>
      </c>
      <c r="AF346" s="264">
        <v>0</v>
      </c>
      <c r="AG346" s="264">
        <v>0</v>
      </c>
      <c r="AH346" s="264">
        <v>0</v>
      </c>
      <c r="AI346" s="264">
        <v>0</v>
      </c>
      <c r="AJ346" s="264">
        <v>0</v>
      </c>
      <c r="AK346" s="264">
        <v>0</v>
      </c>
      <c r="AL346" s="264">
        <v>0</v>
      </c>
      <c r="AM346" s="264">
        <v>0</v>
      </c>
      <c r="AN346" s="264">
        <v>0</v>
      </c>
      <c r="AO346" s="264">
        <v>0</v>
      </c>
      <c r="AP346" s="264">
        <v>0</v>
      </c>
      <c r="AQ346" s="264">
        <v>0</v>
      </c>
      <c r="AR346" s="264">
        <v>0</v>
      </c>
      <c r="AS346" s="264">
        <v>0</v>
      </c>
      <c r="AT346" s="577">
        <v>0</v>
      </c>
      <c r="AU346" s="264">
        <v>0</v>
      </c>
      <c r="AV346" s="264">
        <v>0</v>
      </c>
      <c r="AW346" s="264">
        <v>0</v>
      </c>
      <c r="AX346" s="264">
        <v>0</v>
      </c>
      <c r="AY346" s="264">
        <v>0</v>
      </c>
      <c r="AZ346" s="264">
        <v>0</v>
      </c>
      <c r="BA346" s="264">
        <v>0</v>
      </c>
      <c r="BB346" s="264">
        <v>0</v>
      </c>
      <c r="BC346" s="264">
        <v>0</v>
      </c>
      <c r="BD346" s="264">
        <v>0</v>
      </c>
      <c r="BE346" s="264">
        <v>0</v>
      </c>
      <c r="BF346" s="264">
        <v>0</v>
      </c>
      <c r="BG346" s="264">
        <v>0</v>
      </c>
      <c r="BH346" s="264">
        <v>0</v>
      </c>
      <c r="BI346" s="264">
        <v>0</v>
      </c>
      <c r="BJ346" s="264">
        <v>0</v>
      </c>
      <c r="BK346" s="264">
        <v>0</v>
      </c>
      <c r="BL346" s="264">
        <v>0</v>
      </c>
      <c r="BM346" s="577">
        <v>0</v>
      </c>
      <c r="BN346" s="264">
        <v>0</v>
      </c>
      <c r="BO346" s="264">
        <v>0</v>
      </c>
      <c r="BP346" s="264">
        <v>0</v>
      </c>
      <c r="BQ346" s="264">
        <v>0</v>
      </c>
      <c r="BR346" s="264">
        <v>0</v>
      </c>
      <c r="BS346" s="264">
        <v>0</v>
      </c>
      <c r="BT346" s="264">
        <v>0</v>
      </c>
      <c r="BU346" s="264">
        <v>0</v>
      </c>
      <c r="BV346" s="264">
        <v>0</v>
      </c>
      <c r="BW346" s="264">
        <v>0</v>
      </c>
      <c r="BX346" s="264">
        <v>0</v>
      </c>
      <c r="BY346" s="264">
        <v>0</v>
      </c>
      <c r="BZ346" s="264">
        <v>0</v>
      </c>
      <c r="CA346" s="264">
        <v>0</v>
      </c>
      <c r="CB346" s="264">
        <v>0</v>
      </c>
      <c r="CC346" s="264">
        <v>47133.57</v>
      </c>
      <c r="CD346" s="264">
        <v>48685.979999999989</v>
      </c>
      <c r="CE346" s="264">
        <v>49132.52</v>
      </c>
      <c r="CF346" s="577">
        <v>48516.04</v>
      </c>
      <c r="CG346" s="264">
        <v>0</v>
      </c>
      <c r="CH346" s="264">
        <v>0</v>
      </c>
      <c r="CI346" s="264">
        <v>0</v>
      </c>
      <c r="CJ346" s="264">
        <v>0</v>
      </c>
      <c r="CK346" s="264">
        <v>0</v>
      </c>
      <c r="CL346" s="264">
        <v>0</v>
      </c>
      <c r="CM346" s="264">
        <v>0</v>
      </c>
      <c r="CN346" s="264">
        <v>0</v>
      </c>
      <c r="CO346" s="264">
        <v>0</v>
      </c>
      <c r="CP346" s="264">
        <v>0</v>
      </c>
      <c r="CQ346" s="264">
        <v>0</v>
      </c>
      <c r="CR346" s="264">
        <v>0</v>
      </c>
      <c r="CS346" s="264">
        <v>0</v>
      </c>
      <c r="CT346" s="264">
        <v>0</v>
      </c>
      <c r="CU346" s="264">
        <v>0</v>
      </c>
      <c r="CV346" s="264">
        <v>0</v>
      </c>
      <c r="CW346" s="264">
        <v>0</v>
      </c>
      <c r="CX346" s="264">
        <v>0</v>
      </c>
      <c r="CY346" s="577">
        <v>0</v>
      </c>
      <c r="CZ346" s="264">
        <v>0</v>
      </c>
      <c r="DA346" s="264">
        <v>0</v>
      </c>
      <c r="DB346" s="264">
        <v>0</v>
      </c>
      <c r="DC346" s="428">
        <f t="shared" si="5"/>
        <v>365670.68</v>
      </c>
    </row>
    <row r="347" spans="1:107" x14ac:dyDescent="0.25">
      <c r="A347" s="313">
        <v>4942</v>
      </c>
      <c r="B347" s="347">
        <v>675853</v>
      </c>
      <c r="C347" s="313">
        <v>1018810</v>
      </c>
      <c r="D347" s="14">
        <v>1518270370</v>
      </c>
      <c r="F347" s="14" t="s">
        <v>923</v>
      </c>
      <c r="G347" s="14" t="str">
        <f>INDEX(FY2019_ALL_Targets!F:F,MATCH(B347,FY2019_ALL_Targets!B:B,0))</f>
        <v>Lubbock</v>
      </c>
      <c r="H347" s="14" t="s">
        <v>3030</v>
      </c>
      <c r="I347" s="314" t="s">
        <v>2393</v>
      </c>
      <c r="J347" s="314" t="s">
        <v>974</v>
      </c>
      <c r="K347" s="314" t="s">
        <v>2394</v>
      </c>
      <c r="L347" s="264">
        <v>16997.759999999998</v>
      </c>
      <c r="M347" s="264">
        <v>17428.32</v>
      </c>
      <c r="N347" s="264">
        <v>17428.32</v>
      </c>
      <c r="O347" s="264">
        <v>17259.84</v>
      </c>
      <c r="P347" s="264">
        <v>17149.439999999999</v>
      </c>
      <c r="Q347" s="264">
        <v>16613.52</v>
      </c>
      <c r="R347" s="264">
        <v>17012.310000000001</v>
      </c>
      <c r="S347" s="264">
        <v>16915.510000000002</v>
      </c>
      <c r="T347" s="264">
        <v>17932.8</v>
      </c>
      <c r="U347" s="264">
        <v>17181.28</v>
      </c>
      <c r="V347" s="264">
        <v>17335.18</v>
      </c>
      <c r="W347" s="264">
        <v>17558.009999999998</v>
      </c>
      <c r="X347" s="264">
        <v>37755.099999999991</v>
      </c>
      <c r="Y347" s="264">
        <v>30693.580000000013</v>
      </c>
      <c r="Z347" s="264">
        <v>39488.390000000007</v>
      </c>
      <c r="AA347" s="577">
        <v>39707.180000000008</v>
      </c>
      <c r="AB347" s="264">
        <v>0</v>
      </c>
      <c r="AC347" s="264">
        <v>0</v>
      </c>
      <c r="AD347" s="264">
        <v>0</v>
      </c>
      <c r="AE347" s="264">
        <v>0</v>
      </c>
      <c r="AF347" s="264">
        <v>0</v>
      </c>
      <c r="AG347" s="264">
        <v>0</v>
      </c>
      <c r="AH347" s="264">
        <v>0</v>
      </c>
      <c r="AI347" s="264">
        <v>0</v>
      </c>
      <c r="AJ347" s="264">
        <v>0</v>
      </c>
      <c r="AK347" s="264">
        <v>0</v>
      </c>
      <c r="AL347" s="264">
        <v>0</v>
      </c>
      <c r="AM347" s="264">
        <v>0</v>
      </c>
      <c r="AN347" s="264">
        <v>0</v>
      </c>
      <c r="AO347" s="264">
        <v>0</v>
      </c>
      <c r="AP347" s="264">
        <v>0</v>
      </c>
      <c r="AQ347" s="264">
        <v>0</v>
      </c>
      <c r="AR347" s="264">
        <v>0</v>
      </c>
      <c r="AS347" s="264">
        <v>0</v>
      </c>
      <c r="AT347" s="577">
        <v>0</v>
      </c>
      <c r="AU347" s="264">
        <v>0</v>
      </c>
      <c r="AV347" s="264">
        <v>0</v>
      </c>
      <c r="AW347" s="264">
        <v>0</v>
      </c>
      <c r="AX347" s="264">
        <v>0</v>
      </c>
      <c r="AY347" s="264">
        <v>0</v>
      </c>
      <c r="AZ347" s="264">
        <v>0</v>
      </c>
      <c r="BA347" s="264">
        <v>0</v>
      </c>
      <c r="BB347" s="264">
        <v>0</v>
      </c>
      <c r="BC347" s="264">
        <v>0</v>
      </c>
      <c r="BD347" s="264">
        <v>0</v>
      </c>
      <c r="BE347" s="264">
        <v>0</v>
      </c>
      <c r="BF347" s="264">
        <v>0</v>
      </c>
      <c r="BG347" s="264">
        <v>0</v>
      </c>
      <c r="BH347" s="264">
        <v>0</v>
      </c>
      <c r="BI347" s="264">
        <v>0</v>
      </c>
      <c r="BJ347" s="264">
        <v>0</v>
      </c>
      <c r="BK347" s="264">
        <v>0</v>
      </c>
      <c r="BL347" s="264">
        <v>0</v>
      </c>
      <c r="BM347" s="577">
        <v>0</v>
      </c>
      <c r="BN347" s="264">
        <v>0</v>
      </c>
      <c r="BO347" s="264">
        <v>0</v>
      </c>
      <c r="BP347" s="264">
        <v>0</v>
      </c>
      <c r="BQ347" s="264">
        <v>13965.119999999999</v>
      </c>
      <c r="BR347" s="264">
        <v>14171.039999999999</v>
      </c>
      <c r="BS347" s="264">
        <v>15312.96</v>
      </c>
      <c r="BT347" s="264">
        <v>15050.88</v>
      </c>
      <c r="BU347" s="264">
        <v>14784</v>
      </c>
      <c r="BV347" s="264">
        <v>15246</v>
      </c>
      <c r="BW347" s="264">
        <v>15077.82</v>
      </c>
      <c r="BX347" s="264">
        <v>15736.52</v>
      </c>
      <c r="BY347" s="264">
        <v>15224.31</v>
      </c>
      <c r="BZ347" s="264">
        <v>14682.289999999999</v>
      </c>
      <c r="CA347" s="264">
        <v>15634.17</v>
      </c>
      <c r="CB347" s="264">
        <v>15410</v>
      </c>
      <c r="CC347" s="264">
        <v>31635.229999999996</v>
      </c>
      <c r="CD347" s="264">
        <v>27265.570000000007</v>
      </c>
      <c r="CE347" s="264">
        <v>34968.31</v>
      </c>
      <c r="CF347" s="577">
        <v>34893.17</v>
      </c>
      <c r="CG347" s="264">
        <v>0</v>
      </c>
      <c r="CH347" s="264">
        <v>0</v>
      </c>
      <c r="CI347" s="264">
        <v>0</v>
      </c>
      <c r="CJ347" s="264">
        <v>0</v>
      </c>
      <c r="CK347" s="264">
        <v>0</v>
      </c>
      <c r="CL347" s="264">
        <v>0</v>
      </c>
      <c r="CM347" s="264">
        <v>0</v>
      </c>
      <c r="CN347" s="264">
        <v>0</v>
      </c>
      <c r="CO347" s="264">
        <v>0</v>
      </c>
      <c r="CP347" s="264">
        <v>0</v>
      </c>
      <c r="CQ347" s="264">
        <v>0</v>
      </c>
      <c r="CR347" s="264">
        <v>0</v>
      </c>
      <c r="CS347" s="264">
        <v>0</v>
      </c>
      <c r="CT347" s="264">
        <v>0</v>
      </c>
      <c r="CU347" s="264">
        <v>0</v>
      </c>
      <c r="CV347" s="264">
        <v>0</v>
      </c>
      <c r="CW347" s="264">
        <v>0</v>
      </c>
      <c r="CX347" s="264">
        <v>0</v>
      </c>
      <c r="CY347" s="577">
        <v>0</v>
      </c>
      <c r="CZ347" s="264">
        <v>0</v>
      </c>
      <c r="DA347" s="264">
        <v>0</v>
      </c>
      <c r="DB347" s="264">
        <v>0</v>
      </c>
      <c r="DC347" s="428">
        <f t="shared" si="5"/>
        <v>663513.93000000005</v>
      </c>
    </row>
    <row r="348" spans="1:107" x14ac:dyDescent="0.25">
      <c r="A348" s="313">
        <v>4621</v>
      </c>
      <c r="B348" s="347">
        <v>675867</v>
      </c>
      <c r="C348" s="313">
        <v>1027111</v>
      </c>
      <c r="D348" s="14">
        <v>1831574227</v>
      </c>
      <c r="F348" s="14" t="s">
        <v>941</v>
      </c>
      <c r="G348" s="14" t="str">
        <f>INDEX(FY2019_ALL_Targets!F:F,MATCH(B348,FY2019_ALL_Targets!B:B,0))</f>
        <v>Dallas</v>
      </c>
      <c r="H348" s="14" t="s">
        <v>3181</v>
      </c>
      <c r="I348" s="314" t="s">
        <v>199</v>
      </c>
      <c r="J348" s="314" t="s">
        <v>1026</v>
      </c>
      <c r="K348" s="314" t="s">
        <v>2873</v>
      </c>
      <c r="L348" s="264">
        <v>0</v>
      </c>
      <c r="M348" s="264">
        <v>0</v>
      </c>
      <c r="N348" s="264">
        <v>0</v>
      </c>
      <c r="O348" s="264">
        <v>0</v>
      </c>
      <c r="P348" s="264">
        <v>0</v>
      </c>
      <c r="Q348" s="264">
        <v>0</v>
      </c>
      <c r="R348" s="264">
        <v>0</v>
      </c>
      <c r="S348" s="264">
        <v>0</v>
      </c>
      <c r="T348" s="264">
        <v>0</v>
      </c>
      <c r="U348" s="264">
        <v>0</v>
      </c>
      <c r="V348" s="264">
        <v>0</v>
      </c>
      <c r="W348" s="264">
        <v>0</v>
      </c>
      <c r="X348" s="264">
        <v>0</v>
      </c>
      <c r="Y348" s="264">
        <v>0</v>
      </c>
      <c r="Z348" s="264">
        <v>0</v>
      </c>
      <c r="AA348" s="577">
        <v>0</v>
      </c>
      <c r="AB348" s="264">
        <v>0</v>
      </c>
      <c r="AC348" s="264">
        <v>0</v>
      </c>
      <c r="AD348" s="264">
        <v>0</v>
      </c>
      <c r="AE348" s="264">
        <v>0</v>
      </c>
      <c r="AF348" s="264">
        <v>0</v>
      </c>
      <c r="AG348" s="264">
        <v>0</v>
      </c>
      <c r="AH348" s="264">
        <v>0</v>
      </c>
      <c r="AI348" s="264">
        <v>0</v>
      </c>
      <c r="AJ348" s="264">
        <v>0</v>
      </c>
      <c r="AK348" s="264">
        <v>0</v>
      </c>
      <c r="AL348" s="264">
        <v>0</v>
      </c>
      <c r="AM348" s="264">
        <v>0</v>
      </c>
      <c r="AN348" s="264">
        <v>0</v>
      </c>
      <c r="AO348" s="264">
        <v>0</v>
      </c>
      <c r="AP348" s="264">
        <v>0</v>
      </c>
      <c r="AQ348" s="264">
        <v>0</v>
      </c>
      <c r="AR348" s="264">
        <v>0</v>
      </c>
      <c r="AS348" s="264">
        <v>0</v>
      </c>
      <c r="AT348" s="577">
        <v>0</v>
      </c>
      <c r="AU348" s="264">
        <v>0</v>
      </c>
      <c r="AV348" s="264">
        <v>0</v>
      </c>
      <c r="AW348" s="264">
        <v>0</v>
      </c>
      <c r="AX348" s="264">
        <v>0</v>
      </c>
      <c r="AY348" s="264">
        <v>0</v>
      </c>
      <c r="AZ348" s="264">
        <v>0</v>
      </c>
      <c r="BA348" s="264">
        <v>0</v>
      </c>
      <c r="BB348" s="264">
        <v>0</v>
      </c>
      <c r="BC348" s="264">
        <v>0</v>
      </c>
      <c r="BD348" s="264">
        <v>0</v>
      </c>
      <c r="BE348" s="264">
        <v>0</v>
      </c>
      <c r="BF348" s="264">
        <v>0</v>
      </c>
      <c r="BG348" s="264">
        <v>0</v>
      </c>
      <c r="BH348" s="264">
        <v>0</v>
      </c>
      <c r="BI348" s="264">
        <v>0</v>
      </c>
      <c r="BJ348" s="264">
        <v>36076.799999999996</v>
      </c>
      <c r="BK348" s="264">
        <v>38062.160000000003</v>
      </c>
      <c r="BL348" s="264">
        <v>30201.489999999998</v>
      </c>
      <c r="BM348" s="577">
        <v>24093.93</v>
      </c>
      <c r="BN348" s="264">
        <v>0</v>
      </c>
      <c r="BO348" s="264">
        <v>0</v>
      </c>
      <c r="BP348" s="264">
        <v>0</v>
      </c>
      <c r="BQ348" s="264">
        <v>0</v>
      </c>
      <c r="BR348" s="264">
        <v>0</v>
      </c>
      <c r="BS348" s="264">
        <v>0</v>
      </c>
      <c r="BT348" s="264">
        <v>0</v>
      </c>
      <c r="BU348" s="264">
        <v>0</v>
      </c>
      <c r="BV348" s="264">
        <v>0</v>
      </c>
      <c r="BW348" s="264">
        <v>0</v>
      </c>
      <c r="BX348" s="264">
        <v>0</v>
      </c>
      <c r="BY348" s="264">
        <v>0</v>
      </c>
      <c r="BZ348" s="264">
        <v>0</v>
      </c>
      <c r="CA348" s="264">
        <v>0</v>
      </c>
      <c r="CB348" s="264">
        <v>0</v>
      </c>
      <c r="CC348" s="264">
        <v>22227.200000000001</v>
      </c>
      <c r="CD348" s="264">
        <v>23569.120000000003</v>
      </c>
      <c r="CE348" s="264">
        <v>18882.239999999998</v>
      </c>
      <c r="CF348" s="577">
        <v>15253.32</v>
      </c>
      <c r="CG348" s="264">
        <v>0</v>
      </c>
      <c r="CH348" s="264">
        <v>0</v>
      </c>
      <c r="CI348" s="264">
        <v>0</v>
      </c>
      <c r="CJ348" s="264">
        <v>0</v>
      </c>
      <c r="CK348" s="264">
        <v>0</v>
      </c>
      <c r="CL348" s="264">
        <v>0</v>
      </c>
      <c r="CM348" s="264">
        <v>0</v>
      </c>
      <c r="CN348" s="264">
        <v>0</v>
      </c>
      <c r="CO348" s="264">
        <v>0</v>
      </c>
      <c r="CP348" s="264">
        <v>0</v>
      </c>
      <c r="CQ348" s="264">
        <v>0</v>
      </c>
      <c r="CR348" s="264">
        <v>0</v>
      </c>
      <c r="CS348" s="264">
        <v>0</v>
      </c>
      <c r="CT348" s="264">
        <v>0</v>
      </c>
      <c r="CU348" s="264">
        <v>0</v>
      </c>
      <c r="CV348" s="264">
        <v>0</v>
      </c>
      <c r="CW348" s="264">
        <v>0</v>
      </c>
      <c r="CX348" s="264">
        <v>0</v>
      </c>
      <c r="CY348" s="577">
        <v>0</v>
      </c>
      <c r="CZ348" s="264">
        <v>0</v>
      </c>
      <c r="DA348" s="264">
        <v>0</v>
      </c>
      <c r="DB348" s="264">
        <v>0</v>
      </c>
      <c r="DC348" s="428">
        <f t="shared" si="5"/>
        <v>208366.25999999998</v>
      </c>
    </row>
    <row r="349" spans="1:107" x14ac:dyDescent="0.25">
      <c r="A349" s="311">
        <v>5158</v>
      </c>
      <c r="B349" s="347">
        <v>675879</v>
      </c>
      <c r="C349" s="311">
        <v>1014736</v>
      </c>
      <c r="D349" s="14">
        <v>1497712111</v>
      </c>
      <c r="F349" s="14" t="s">
        <v>941</v>
      </c>
      <c r="G349" s="14" t="str">
        <f>INDEX(FY2019_ALL_Targets!F:F,MATCH(B349,FY2019_ALL_Targets!B:B,0))</f>
        <v>Dallas</v>
      </c>
      <c r="H349" s="14" t="s">
        <v>3037</v>
      </c>
      <c r="I349" s="312" t="s">
        <v>693</v>
      </c>
      <c r="J349" s="312" t="s">
        <v>965</v>
      </c>
      <c r="K349" s="312" t="s">
        <v>2334</v>
      </c>
      <c r="L349" s="264">
        <v>0</v>
      </c>
      <c r="M349" s="264">
        <v>0</v>
      </c>
      <c r="N349" s="264">
        <v>0</v>
      </c>
      <c r="O349" s="264">
        <v>0</v>
      </c>
      <c r="P349" s="264">
        <v>0</v>
      </c>
      <c r="Q349" s="264">
        <v>0</v>
      </c>
      <c r="R349" s="264">
        <v>0</v>
      </c>
      <c r="S349" s="264">
        <v>0</v>
      </c>
      <c r="T349" s="264">
        <v>0</v>
      </c>
      <c r="U349" s="264">
        <v>0</v>
      </c>
      <c r="V349" s="264">
        <v>0</v>
      </c>
      <c r="W349" s="264">
        <v>0</v>
      </c>
      <c r="X349" s="264">
        <v>0</v>
      </c>
      <c r="Y349" s="264">
        <v>0</v>
      </c>
      <c r="Z349" s="264">
        <v>0</v>
      </c>
      <c r="AA349" s="577">
        <v>0</v>
      </c>
      <c r="AB349" s="264">
        <v>0</v>
      </c>
      <c r="AC349" s="264">
        <v>0</v>
      </c>
      <c r="AD349" s="264">
        <v>0</v>
      </c>
      <c r="AE349" s="264">
        <v>0</v>
      </c>
      <c r="AF349" s="264">
        <v>0</v>
      </c>
      <c r="AG349" s="264">
        <v>0</v>
      </c>
      <c r="AH349" s="264">
        <v>0</v>
      </c>
      <c r="AI349" s="264">
        <v>0</v>
      </c>
      <c r="AJ349" s="264">
        <v>0</v>
      </c>
      <c r="AK349" s="264">
        <v>0</v>
      </c>
      <c r="AL349" s="264">
        <v>0</v>
      </c>
      <c r="AM349" s="264">
        <v>0</v>
      </c>
      <c r="AN349" s="264">
        <v>0</v>
      </c>
      <c r="AO349" s="264">
        <v>0</v>
      </c>
      <c r="AP349" s="264">
        <v>0</v>
      </c>
      <c r="AQ349" s="264">
        <v>0</v>
      </c>
      <c r="AR349" s="264">
        <v>0</v>
      </c>
      <c r="AS349" s="264">
        <v>0</v>
      </c>
      <c r="AT349" s="577">
        <v>0</v>
      </c>
      <c r="AU349" s="264">
        <v>0</v>
      </c>
      <c r="AV349" s="264">
        <v>0</v>
      </c>
      <c r="AW349" s="264">
        <v>0</v>
      </c>
      <c r="AX349" s="264">
        <v>19650.600000000002</v>
      </c>
      <c r="AY349" s="264">
        <v>20050.2</v>
      </c>
      <c r="AZ349" s="264">
        <v>21178.799999999999</v>
      </c>
      <c r="BA349" s="264">
        <v>21222</v>
      </c>
      <c r="BB349" s="264">
        <v>20579.129999999997</v>
      </c>
      <c r="BC349" s="264">
        <v>21122.789999999997</v>
      </c>
      <c r="BD349" s="264">
        <v>19635.629999999997</v>
      </c>
      <c r="BE349" s="264">
        <v>21570.410000000003</v>
      </c>
      <c r="BF349" s="264">
        <v>20221.72</v>
      </c>
      <c r="BG349" s="264">
        <v>19229.57</v>
      </c>
      <c r="BH349" s="264">
        <v>19444.47</v>
      </c>
      <c r="BI349" s="264">
        <v>19585.59</v>
      </c>
      <c r="BJ349" s="264">
        <v>57159.18</v>
      </c>
      <c r="BK349" s="264">
        <v>38644.320000000007</v>
      </c>
      <c r="BL349" s="264">
        <v>34877.79</v>
      </c>
      <c r="BM349" s="577">
        <v>44468.63</v>
      </c>
      <c r="BN349" s="264">
        <v>0</v>
      </c>
      <c r="BO349" s="264">
        <v>0</v>
      </c>
      <c r="BP349" s="264">
        <v>0</v>
      </c>
      <c r="BQ349" s="264">
        <v>12231</v>
      </c>
      <c r="BR349" s="264">
        <v>12106.8</v>
      </c>
      <c r="BS349" s="264">
        <v>13170.600000000002</v>
      </c>
      <c r="BT349" s="264">
        <v>12970.800000000001</v>
      </c>
      <c r="BU349" s="264">
        <v>12717.380000000001</v>
      </c>
      <c r="BV349" s="264">
        <v>13277.03</v>
      </c>
      <c r="BW349" s="264">
        <v>12352.32</v>
      </c>
      <c r="BX349" s="264">
        <v>13471.42</v>
      </c>
      <c r="BY349" s="264">
        <v>12567.630000000001</v>
      </c>
      <c r="BZ349" s="264">
        <v>12280.44</v>
      </c>
      <c r="CA349" s="264">
        <v>12427.430000000002</v>
      </c>
      <c r="CB349" s="264">
        <v>12170.61</v>
      </c>
      <c r="CC349" s="264">
        <v>35216.22</v>
      </c>
      <c r="CD349" s="264">
        <v>24023.010000000002</v>
      </c>
      <c r="CE349" s="264">
        <v>21752.79</v>
      </c>
      <c r="CF349" s="577">
        <v>28146.870000000003</v>
      </c>
      <c r="CG349" s="264">
        <v>0</v>
      </c>
      <c r="CH349" s="264">
        <v>0</v>
      </c>
      <c r="CI349" s="264">
        <v>0</v>
      </c>
      <c r="CJ349" s="264">
        <v>0</v>
      </c>
      <c r="CK349" s="264">
        <v>0</v>
      </c>
      <c r="CL349" s="264">
        <v>0</v>
      </c>
      <c r="CM349" s="264">
        <v>0</v>
      </c>
      <c r="CN349" s="264">
        <v>0</v>
      </c>
      <c r="CO349" s="264">
        <v>0</v>
      </c>
      <c r="CP349" s="264">
        <v>0</v>
      </c>
      <c r="CQ349" s="264">
        <v>0</v>
      </c>
      <c r="CR349" s="264">
        <v>0</v>
      </c>
      <c r="CS349" s="264">
        <v>0</v>
      </c>
      <c r="CT349" s="264">
        <v>0</v>
      </c>
      <c r="CU349" s="264">
        <v>0</v>
      </c>
      <c r="CV349" s="264">
        <v>0</v>
      </c>
      <c r="CW349" s="264">
        <v>0</v>
      </c>
      <c r="CX349" s="264">
        <v>0</v>
      </c>
      <c r="CY349" s="577">
        <v>0</v>
      </c>
      <c r="CZ349" s="264">
        <v>0</v>
      </c>
      <c r="DA349" s="264">
        <v>0</v>
      </c>
      <c r="DB349" s="264">
        <v>0</v>
      </c>
      <c r="DC349" s="428">
        <f t="shared" si="5"/>
        <v>679523.17999999993</v>
      </c>
    </row>
    <row r="350" spans="1:107" x14ac:dyDescent="0.25">
      <c r="A350" s="337">
        <v>4889</v>
      </c>
      <c r="B350" s="347">
        <v>675880</v>
      </c>
      <c r="C350" s="297">
        <v>488901</v>
      </c>
      <c r="D350" s="14">
        <v>1598768681</v>
      </c>
      <c r="F350" s="14" t="s">
        <v>913</v>
      </c>
      <c r="G350" s="14" t="str">
        <f>INDEX(FY2019_ALL_Targets!F:F,MATCH(B350,FY2019_ALL_Targets!B:B,0))</f>
        <v>MRSA West</v>
      </c>
      <c r="H350" s="14" t="s">
        <v>3073</v>
      </c>
      <c r="I350" s="299" t="s">
        <v>617</v>
      </c>
      <c r="J350" s="299" t="s">
        <v>617</v>
      </c>
      <c r="K350" s="299" t="s">
        <v>618</v>
      </c>
      <c r="L350" s="264">
        <v>0</v>
      </c>
      <c r="M350" s="264">
        <v>0</v>
      </c>
      <c r="N350" s="264">
        <v>0</v>
      </c>
      <c r="O350" s="264">
        <v>0</v>
      </c>
      <c r="P350" s="264">
        <v>7877.45</v>
      </c>
      <c r="Q350" s="264">
        <v>7941.3499999999995</v>
      </c>
      <c r="R350" s="264">
        <v>7936.9500000000007</v>
      </c>
      <c r="S350" s="264">
        <v>8203</v>
      </c>
      <c r="T350" s="264">
        <v>8104.1100000000006</v>
      </c>
      <c r="U350" s="264">
        <v>8115.92</v>
      </c>
      <c r="V350" s="264">
        <v>7968.98</v>
      </c>
      <c r="W350" s="264">
        <v>8194.16</v>
      </c>
      <c r="X350" s="264">
        <v>6889.0000000000009</v>
      </c>
      <c r="Y350" s="264">
        <v>14056.03</v>
      </c>
      <c r="Z350" s="264">
        <v>19396.760000000002</v>
      </c>
      <c r="AA350" s="577">
        <v>18914.61</v>
      </c>
      <c r="AB350" s="264">
        <v>0</v>
      </c>
      <c r="AC350" s="264">
        <v>0</v>
      </c>
      <c r="AD350" s="264">
        <v>0</v>
      </c>
      <c r="AE350" s="264">
        <v>0</v>
      </c>
      <c r="AF350" s="264">
        <v>0</v>
      </c>
      <c r="AG350" s="264">
        <v>0</v>
      </c>
      <c r="AH350" s="264">
        <v>0</v>
      </c>
      <c r="AI350" s="264">
        <v>0</v>
      </c>
      <c r="AJ350" s="264">
        <v>0</v>
      </c>
      <c r="AK350" s="264">
        <v>0</v>
      </c>
      <c r="AL350" s="264">
        <v>0</v>
      </c>
      <c r="AM350" s="264">
        <v>0</v>
      </c>
      <c r="AN350" s="264">
        <v>0</v>
      </c>
      <c r="AO350" s="264">
        <v>0</v>
      </c>
      <c r="AP350" s="264">
        <v>0</v>
      </c>
      <c r="AQ350" s="264">
        <v>0</v>
      </c>
      <c r="AR350" s="264">
        <v>0</v>
      </c>
      <c r="AS350" s="264">
        <v>0</v>
      </c>
      <c r="AT350" s="577">
        <v>0</v>
      </c>
      <c r="AU350" s="264">
        <v>0</v>
      </c>
      <c r="AV350" s="264">
        <v>0</v>
      </c>
      <c r="AW350" s="264">
        <v>0</v>
      </c>
      <c r="AX350" s="264">
        <v>0</v>
      </c>
      <c r="AY350" s="264">
        <v>0</v>
      </c>
      <c r="AZ350" s="264">
        <v>0</v>
      </c>
      <c r="BA350" s="264">
        <v>0</v>
      </c>
      <c r="BB350" s="264">
        <v>0</v>
      </c>
      <c r="BC350" s="264">
        <v>0</v>
      </c>
      <c r="BD350" s="264">
        <v>0</v>
      </c>
      <c r="BE350" s="264">
        <v>0</v>
      </c>
      <c r="BF350" s="264">
        <v>0</v>
      </c>
      <c r="BG350" s="264">
        <v>0</v>
      </c>
      <c r="BH350" s="264">
        <v>0</v>
      </c>
      <c r="BI350" s="264">
        <v>0</v>
      </c>
      <c r="BJ350" s="264">
        <v>0</v>
      </c>
      <c r="BK350" s="264">
        <v>0</v>
      </c>
      <c r="BL350" s="264">
        <v>0</v>
      </c>
      <c r="BM350" s="577">
        <v>0</v>
      </c>
      <c r="BN350" s="264">
        <v>0</v>
      </c>
      <c r="BO350" s="264">
        <v>0</v>
      </c>
      <c r="BP350" s="264">
        <v>0</v>
      </c>
      <c r="BQ350" s="264">
        <v>0</v>
      </c>
      <c r="BR350" s="264">
        <v>0</v>
      </c>
      <c r="BS350" s="264">
        <v>0</v>
      </c>
      <c r="BT350" s="264">
        <v>0</v>
      </c>
      <c r="BU350" s="264">
        <v>8843.0499999999993</v>
      </c>
      <c r="BV350" s="264">
        <v>8985.0500000000011</v>
      </c>
      <c r="BW350" s="264">
        <v>9094.86</v>
      </c>
      <c r="BX350" s="264">
        <v>9076.3000000000011</v>
      </c>
      <c r="BY350" s="264">
        <v>9363.34</v>
      </c>
      <c r="BZ350" s="264">
        <v>9141.0399999999991</v>
      </c>
      <c r="CA350" s="264">
        <v>9037.85</v>
      </c>
      <c r="CB350" s="264">
        <v>9307.51</v>
      </c>
      <c r="CC350" s="264">
        <v>7688.9999999999991</v>
      </c>
      <c r="CD350" s="264">
        <v>15764.9</v>
      </c>
      <c r="CE350" s="264">
        <v>22000.729999999996</v>
      </c>
      <c r="CF350" s="577">
        <v>21388.320000000003</v>
      </c>
      <c r="CG350" s="264">
        <v>0</v>
      </c>
      <c r="CH350" s="264">
        <v>0</v>
      </c>
      <c r="CI350" s="264">
        <v>0</v>
      </c>
      <c r="CJ350" s="264">
        <v>0</v>
      </c>
      <c r="CK350" s="264">
        <v>0</v>
      </c>
      <c r="CL350" s="264">
        <v>0</v>
      </c>
      <c r="CM350" s="264">
        <v>0</v>
      </c>
      <c r="CN350" s="264">
        <v>0</v>
      </c>
      <c r="CO350" s="264">
        <v>0</v>
      </c>
      <c r="CP350" s="264">
        <v>0</v>
      </c>
      <c r="CQ350" s="264">
        <v>0</v>
      </c>
      <c r="CR350" s="264">
        <v>0</v>
      </c>
      <c r="CS350" s="264">
        <v>0</v>
      </c>
      <c r="CT350" s="264">
        <v>0</v>
      </c>
      <c r="CU350" s="264">
        <v>0</v>
      </c>
      <c r="CV350" s="264">
        <v>0</v>
      </c>
      <c r="CW350" s="264">
        <v>0</v>
      </c>
      <c r="CX350" s="264">
        <v>0</v>
      </c>
      <c r="CY350" s="577">
        <v>0</v>
      </c>
      <c r="CZ350" s="264">
        <v>0</v>
      </c>
      <c r="DA350" s="264">
        <v>0</v>
      </c>
      <c r="DB350" s="264">
        <v>0</v>
      </c>
      <c r="DC350" s="428">
        <f t="shared" si="5"/>
        <v>263290.26999999996</v>
      </c>
    </row>
    <row r="351" spans="1:107" x14ac:dyDescent="0.25">
      <c r="A351" s="311">
        <v>4590</v>
      </c>
      <c r="B351" s="347">
        <v>675881</v>
      </c>
      <c r="C351" s="311">
        <v>1001918</v>
      </c>
      <c r="D351" s="14">
        <v>1770009979</v>
      </c>
      <c r="F351" s="14" t="s">
        <v>913</v>
      </c>
      <c r="G351" s="14" t="str">
        <f>INDEX(FY2019_ALL_Targets!F:F,MATCH(B351,FY2019_ALL_Targets!B:B,0))</f>
        <v>MRSA West</v>
      </c>
      <c r="H351" s="14" t="s">
        <v>3182</v>
      </c>
      <c r="I351" s="312" t="s">
        <v>2848</v>
      </c>
      <c r="J351" s="312" t="s">
        <v>2849</v>
      </c>
      <c r="K351" s="312" t="s">
        <v>2850</v>
      </c>
      <c r="L351" s="264">
        <v>0</v>
      </c>
      <c r="M351" s="264">
        <v>0</v>
      </c>
      <c r="N351" s="264">
        <v>0</v>
      </c>
      <c r="O351" s="264">
        <v>0</v>
      </c>
      <c r="P351" s="264">
        <v>0</v>
      </c>
      <c r="Q351" s="264">
        <v>0</v>
      </c>
      <c r="R351" s="264">
        <v>0</v>
      </c>
      <c r="S351" s="264">
        <v>0</v>
      </c>
      <c r="T351" s="264">
        <v>0</v>
      </c>
      <c r="U351" s="264">
        <v>0</v>
      </c>
      <c r="V351" s="264">
        <v>0</v>
      </c>
      <c r="W351" s="264">
        <v>0</v>
      </c>
      <c r="X351" s="264">
        <v>24524.84</v>
      </c>
      <c r="Y351" s="264">
        <v>25373.600000000002</v>
      </c>
      <c r="Z351" s="264">
        <v>25250.46</v>
      </c>
      <c r="AA351" s="577">
        <v>24934.97</v>
      </c>
      <c r="AB351" s="264">
        <v>0</v>
      </c>
      <c r="AC351" s="264">
        <v>0</v>
      </c>
      <c r="AD351" s="264">
        <v>0</v>
      </c>
      <c r="AE351" s="264">
        <v>0</v>
      </c>
      <c r="AF351" s="264">
        <v>0</v>
      </c>
      <c r="AG351" s="264">
        <v>0</v>
      </c>
      <c r="AH351" s="264">
        <v>0</v>
      </c>
      <c r="AI351" s="264">
        <v>0</v>
      </c>
      <c r="AJ351" s="264">
        <v>0</v>
      </c>
      <c r="AK351" s="264">
        <v>0</v>
      </c>
      <c r="AL351" s="264">
        <v>0</v>
      </c>
      <c r="AM351" s="264">
        <v>0</v>
      </c>
      <c r="AN351" s="264">
        <v>0</v>
      </c>
      <c r="AO351" s="264">
        <v>0</v>
      </c>
      <c r="AP351" s="264">
        <v>0</v>
      </c>
      <c r="AQ351" s="264">
        <v>0</v>
      </c>
      <c r="AR351" s="264">
        <v>0</v>
      </c>
      <c r="AS351" s="264">
        <v>0</v>
      </c>
      <c r="AT351" s="577">
        <v>0</v>
      </c>
      <c r="AU351" s="264">
        <v>0</v>
      </c>
      <c r="AV351" s="264">
        <v>0</v>
      </c>
      <c r="AW351" s="264">
        <v>0</v>
      </c>
      <c r="AX351" s="264">
        <v>0</v>
      </c>
      <c r="AY351" s="264">
        <v>0</v>
      </c>
      <c r="AZ351" s="264">
        <v>0</v>
      </c>
      <c r="BA351" s="264">
        <v>0</v>
      </c>
      <c r="BB351" s="264">
        <v>0</v>
      </c>
      <c r="BC351" s="264">
        <v>0</v>
      </c>
      <c r="BD351" s="264">
        <v>0</v>
      </c>
      <c r="BE351" s="264">
        <v>0</v>
      </c>
      <c r="BF351" s="264">
        <v>0</v>
      </c>
      <c r="BG351" s="264">
        <v>0</v>
      </c>
      <c r="BH351" s="264">
        <v>0</v>
      </c>
      <c r="BI351" s="264">
        <v>0</v>
      </c>
      <c r="BJ351" s="264">
        <v>0</v>
      </c>
      <c r="BK351" s="264">
        <v>0</v>
      </c>
      <c r="BL351" s="264">
        <v>0</v>
      </c>
      <c r="BM351" s="577">
        <v>0</v>
      </c>
      <c r="BN351" s="264">
        <v>0</v>
      </c>
      <c r="BO351" s="264">
        <v>0</v>
      </c>
      <c r="BP351" s="264">
        <v>0</v>
      </c>
      <c r="BQ351" s="264">
        <v>0</v>
      </c>
      <c r="BR351" s="264">
        <v>0</v>
      </c>
      <c r="BS351" s="264">
        <v>0</v>
      </c>
      <c r="BT351" s="264">
        <v>0</v>
      </c>
      <c r="BU351" s="264">
        <v>0</v>
      </c>
      <c r="BV351" s="264">
        <v>0</v>
      </c>
      <c r="BW351" s="264">
        <v>0</v>
      </c>
      <c r="BX351" s="264">
        <v>0</v>
      </c>
      <c r="BY351" s="264">
        <v>0</v>
      </c>
      <c r="BZ351" s="264">
        <v>0</v>
      </c>
      <c r="CA351" s="264">
        <v>0</v>
      </c>
      <c r="CB351" s="264">
        <v>0</v>
      </c>
      <c r="CC351" s="264">
        <v>27372.84</v>
      </c>
      <c r="CD351" s="264">
        <v>28450.560000000001</v>
      </c>
      <c r="CE351" s="264">
        <v>28505.639999999996</v>
      </c>
      <c r="CF351" s="577">
        <v>28110.22</v>
      </c>
      <c r="CG351" s="264">
        <v>0</v>
      </c>
      <c r="CH351" s="264">
        <v>0</v>
      </c>
      <c r="CI351" s="264">
        <v>0</v>
      </c>
      <c r="CJ351" s="264">
        <v>0</v>
      </c>
      <c r="CK351" s="264">
        <v>0</v>
      </c>
      <c r="CL351" s="264">
        <v>0</v>
      </c>
      <c r="CM351" s="264">
        <v>0</v>
      </c>
      <c r="CN351" s="264">
        <v>0</v>
      </c>
      <c r="CO351" s="264">
        <v>0</v>
      </c>
      <c r="CP351" s="264">
        <v>0</v>
      </c>
      <c r="CQ351" s="264">
        <v>0</v>
      </c>
      <c r="CR351" s="264">
        <v>0</v>
      </c>
      <c r="CS351" s="264">
        <v>0</v>
      </c>
      <c r="CT351" s="264">
        <v>0</v>
      </c>
      <c r="CU351" s="264">
        <v>0</v>
      </c>
      <c r="CV351" s="264">
        <v>0</v>
      </c>
      <c r="CW351" s="264">
        <v>0</v>
      </c>
      <c r="CX351" s="264">
        <v>0</v>
      </c>
      <c r="CY351" s="577">
        <v>0</v>
      </c>
      <c r="CZ351" s="264">
        <v>0</v>
      </c>
      <c r="DA351" s="264">
        <v>0</v>
      </c>
      <c r="DB351" s="264">
        <v>0</v>
      </c>
      <c r="DC351" s="428">
        <f t="shared" si="5"/>
        <v>212523.12999999998</v>
      </c>
    </row>
    <row r="352" spans="1:107" x14ac:dyDescent="0.25">
      <c r="A352" s="313">
        <v>5076</v>
      </c>
      <c r="B352" s="347">
        <v>675883</v>
      </c>
      <c r="C352" s="313">
        <v>1017865</v>
      </c>
      <c r="D352" s="14">
        <v>1952637316</v>
      </c>
      <c r="F352" s="14" t="s">
        <v>920</v>
      </c>
      <c r="G352" s="14" t="str">
        <f>INDEX(FY2019_ALL_Targets!F:F,MATCH(B352,FY2019_ALL_Targets!B:B,0))</f>
        <v>Bexar</v>
      </c>
      <c r="H352" s="14" t="s">
        <v>3017</v>
      </c>
      <c r="I352" s="314" t="s">
        <v>662</v>
      </c>
      <c r="J352" s="314" t="s">
        <v>1049</v>
      </c>
      <c r="K352" s="314" t="s">
        <v>2890</v>
      </c>
      <c r="L352" s="264">
        <v>0</v>
      </c>
      <c r="M352" s="264">
        <v>0</v>
      </c>
      <c r="N352" s="264">
        <v>0</v>
      </c>
      <c r="O352" s="264">
        <v>0</v>
      </c>
      <c r="P352" s="264">
        <v>0</v>
      </c>
      <c r="Q352" s="264">
        <v>0</v>
      </c>
      <c r="R352" s="264">
        <v>0</v>
      </c>
      <c r="S352" s="264">
        <v>0</v>
      </c>
      <c r="T352" s="264">
        <v>0</v>
      </c>
      <c r="U352" s="264">
        <v>0</v>
      </c>
      <c r="V352" s="264">
        <v>0</v>
      </c>
      <c r="W352" s="264">
        <v>0</v>
      </c>
      <c r="X352" s="264">
        <v>22839.25</v>
      </c>
      <c r="Y352" s="264">
        <v>24092.729999999992</v>
      </c>
      <c r="Z352" s="264">
        <v>15798.320000000002</v>
      </c>
      <c r="AA352" s="577">
        <v>15374.84</v>
      </c>
      <c r="AB352" s="264">
        <v>0</v>
      </c>
      <c r="AC352" s="264">
        <v>0</v>
      </c>
      <c r="AD352" s="264">
        <v>0</v>
      </c>
      <c r="AE352" s="264">
        <v>0</v>
      </c>
      <c r="AF352" s="264">
        <v>0</v>
      </c>
      <c r="AG352" s="264">
        <v>0</v>
      </c>
      <c r="AH352" s="264">
        <v>0</v>
      </c>
      <c r="AI352" s="264">
        <v>0</v>
      </c>
      <c r="AJ352" s="264">
        <v>0</v>
      </c>
      <c r="AK352" s="264">
        <v>0</v>
      </c>
      <c r="AL352" s="264">
        <v>0</v>
      </c>
      <c r="AM352" s="264">
        <v>0</v>
      </c>
      <c r="AN352" s="264">
        <v>0</v>
      </c>
      <c r="AO352" s="264">
        <v>0</v>
      </c>
      <c r="AP352" s="264">
        <v>0</v>
      </c>
      <c r="AQ352" s="264">
        <v>0</v>
      </c>
      <c r="AR352" s="264">
        <v>0</v>
      </c>
      <c r="AS352" s="264">
        <v>0</v>
      </c>
      <c r="AT352" s="577">
        <v>0</v>
      </c>
      <c r="AU352" s="264">
        <v>0</v>
      </c>
      <c r="AV352" s="264">
        <v>0</v>
      </c>
      <c r="AW352" s="264">
        <v>0</v>
      </c>
      <c r="AX352" s="264">
        <v>0</v>
      </c>
      <c r="AY352" s="264">
        <v>0</v>
      </c>
      <c r="AZ352" s="264">
        <v>0</v>
      </c>
      <c r="BA352" s="264">
        <v>0</v>
      </c>
      <c r="BB352" s="264">
        <v>0</v>
      </c>
      <c r="BC352" s="264">
        <v>0</v>
      </c>
      <c r="BD352" s="264">
        <v>0</v>
      </c>
      <c r="BE352" s="264">
        <v>0</v>
      </c>
      <c r="BF352" s="264">
        <v>0</v>
      </c>
      <c r="BG352" s="264">
        <v>0</v>
      </c>
      <c r="BH352" s="264">
        <v>0</v>
      </c>
      <c r="BI352" s="264">
        <v>0</v>
      </c>
      <c r="BJ352" s="264">
        <v>29333.749999999996</v>
      </c>
      <c r="BK352" s="264">
        <v>30849.32</v>
      </c>
      <c r="BL352" s="264">
        <v>20926.54</v>
      </c>
      <c r="BM352" s="577">
        <v>19762.030000000002</v>
      </c>
      <c r="BN352" s="264">
        <v>0</v>
      </c>
      <c r="BO352" s="264">
        <v>0</v>
      </c>
      <c r="BP352" s="264">
        <v>0</v>
      </c>
      <c r="BQ352" s="264">
        <v>0</v>
      </c>
      <c r="BR352" s="264">
        <v>0</v>
      </c>
      <c r="BS352" s="264">
        <v>0</v>
      </c>
      <c r="BT352" s="264">
        <v>0</v>
      </c>
      <c r="BU352" s="264">
        <v>0</v>
      </c>
      <c r="BV352" s="264">
        <v>0</v>
      </c>
      <c r="BW352" s="264">
        <v>0</v>
      </c>
      <c r="BX352" s="264">
        <v>0</v>
      </c>
      <c r="BY352" s="264">
        <v>0</v>
      </c>
      <c r="BZ352" s="264">
        <v>0</v>
      </c>
      <c r="CA352" s="264">
        <v>0</v>
      </c>
      <c r="CB352" s="264">
        <v>0</v>
      </c>
      <c r="CC352" s="264">
        <v>49987.499999999993</v>
      </c>
      <c r="CD352" s="264">
        <v>52275.27</v>
      </c>
      <c r="CE352" s="264">
        <v>36537.840000000004</v>
      </c>
      <c r="CF352" s="577">
        <v>33452.310000000005</v>
      </c>
      <c r="CG352" s="264">
        <v>0</v>
      </c>
      <c r="CH352" s="264">
        <v>0</v>
      </c>
      <c r="CI352" s="264">
        <v>0</v>
      </c>
      <c r="CJ352" s="264">
        <v>0</v>
      </c>
      <c r="CK352" s="264">
        <v>0</v>
      </c>
      <c r="CL352" s="264">
        <v>0</v>
      </c>
      <c r="CM352" s="264">
        <v>0</v>
      </c>
      <c r="CN352" s="264">
        <v>0</v>
      </c>
      <c r="CO352" s="264">
        <v>0</v>
      </c>
      <c r="CP352" s="264">
        <v>0</v>
      </c>
      <c r="CQ352" s="264">
        <v>0</v>
      </c>
      <c r="CR352" s="264">
        <v>0</v>
      </c>
      <c r="CS352" s="264">
        <v>0</v>
      </c>
      <c r="CT352" s="264">
        <v>0</v>
      </c>
      <c r="CU352" s="264">
        <v>0</v>
      </c>
      <c r="CV352" s="264">
        <v>0</v>
      </c>
      <c r="CW352" s="264">
        <v>0</v>
      </c>
      <c r="CX352" s="264">
        <v>0</v>
      </c>
      <c r="CY352" s="577">
        <v>0</v>
      </c>
      <c r="CZ352" s="264">
        <v>0</v>
      </c>
      <c r="DA352" s="264">
        <v>0</v>
      </c>
      <c r="DB352" s="264">
        <v>0</v>
      </c>
      <c r="DC352" s="428">
        <f t="shared" si="5"/>
        <v>351229.7</v>
      </c>
    </row>
    <row r="353" spans="1:107" x14ac:dyDescent="0.25">
      <c r="A353" s="297">
        <v>5013</v>
      </c>
      <c r="B353" s="347">
        <v>675884</v>
      </c>
      <c r="C353" s="297">
        <v>1025830</v>
      </c>
      <c r="D353" s="14">
        <v>1326585712</v>
      </c>
      <c r="F353" s="14" t="s">
        <v>925</v>
      </c>
      <c r="G353" s="14" t="str">
        <f>INDEX(FY2019_ALL_Targets!F:F,MATCH(B353,FY2019_ALL_Targets!B:B,0))</f>
        <v>MRSA Central</v>
      </c>
      <c r="H353" s="14" t="s">
        <v>3098</v>
      </c>
      <c r="I353" s="299" t="s">
        <v>2493</v>
      </c>
      <c r="J353" s="299" t="s">
        <v>1002</v>
      </c>
      <c r="K353" s="299" t="s">
        <v>2494</v>
      </c>
      <c r="L353" s="264">
        <v>0</v>
      </c>
      <c r="M353" s="264">
        <v>0</v>
      </c>
      <c r="N353" s="264">
        <v>0</v>
      </c>
      <c r="O353" s="264">
        <v>0</v>
      </c>
      <c r="P353" s="264">
        <v>0</v>
      </c>
      <c r="Q353" s="264">
        <v>0</v>
      </c>
      <c r="R353" s="264">
        <v>0</v>
      </c>
      <c r="S353" s="264">
        <v>0</v>
      </c>
      <c r="T353" s="264">
        <v>0</v>
      </c>
      <c r="U353" s="264">
        <v>0</v>
      </c>
      <c r="V353" s="264">
        <v>0</v>
      </c>
      <c r="W353" s="264">
        <v>0</v>
      </c>
      <c r="X353" s="264">
        <v>0</v>
      </c>
      <c r="Y353" s="264">
        <v>0</v>
      </c>
      <c r="Z353" s="264">
        <v>0</v>
      </c>
      <c r="AA353" s="577">
        <v>0</v>
      </c>
      <c r="AB353" s="264">
        <v>0</v>
      </c>
      <c r="AC353" s="264">
        <v>0</v>
      </c>
      <c r="AD353" s="264">
        <v>0</v>
      </c>
      <c r="AE353" s="264">
        <v>0</v>
      </c>
      <c r="AF353" s="264">
        <v>0</v>
      </c>
      <c r="AG353" s="264">
        <v>0</v>
      </c>
      <c r="AH353" s="264">
        <v>0</v>
      </c>
      <c r="AI353" s="264">
        <v>0</v>
      </c>
      <c r="AJ353" s="264">
        <v>0</v>
      </c>
      <c r="AK353" s="264">
        <v>0</v>
      </c>
      <c r="AL353" s="264">
        <v>0</v>
      </c>
      <c r="AM353" s="264">
        <v>0</v>
      </c>
      <c r="AN353" s="264">
        <v>0</v>
      </c>
      <c r="AO353" s="264">
        <v>0</v>
      </c>
      <c r="AP353" s="264">
        <v>0</v>
      </c>
      <c r="AQ353" s="264">
        <v>0</v>
      </c>
      <c r="AR353" s="264">
        <v>0</v>
      </c>
      <c r="AS353" s="264">
        <v>0</v>
      </c>
      <c r="AT353" s="577">
        <v>0</v>
      </c>
      <c r="AU353" s="264">
        <v>0</v>
      </c>
      <c r="AV353" s="264">
        <v>0</v>
      </c>
      <c r="AW353" s="264">
        <v>0</v>
      </c>
      <c r="AX353" s="264">
        <v>0</v>
      </c>
      <c r="AY353" s="264">
        <v>0</v>
      </c>
      <c r="AZ353" s="264">
        <v>0</v>
      </c>
      <c r="BA353" s="264">
        <v>0</v>
      </c>
      <c r="BB353" s="264">
        <v>0</v>
      </c>
      <c r="BC353" s="264">
        <v>0</v>
      </c>
      <c r="BD353" s="264">
        <v>0</v>
      </c>
      <c r="BE353" s="264">
        <v>0</v>
      </c>
      <c r="BF353" s="264">
        <v>0</v>
      </c>
      <c r="BG353" s="264">
        <v>0</v>
      </c>
      <c r="BH353" s="264">
        <v>0</v>
      </c>
      <c r="BI353" s="264">
        <v>0</v>
      </c>
      <c r="BJ353" s="264">
        <v>0</v>
      </c>
      <c r="BK353" s="264">
        <v>0</v>
      </c>
      <c r="BL353" s="264">
        <v>0</v>
      </c>
      <c r="BM353" s="577">
        <v>0</v>
      </c>
      <c r="BN353" s="264">
        <v>0</v>
      </c>
      <c r="BO353" s="264">
        <v>0</v>
      </c>
      <c r="BP353" s="264">
        <v>0</v>
      </c>
      <c r="BQ353" s="264">
        <v>11468.61</v>
      </c>
      <c r="BR353" s="264">
        <v>11567.43</v>
      </c>
      <c r="BS353" s="264">
        <v>11995.650000000001</v>
      </c>
      <c r="BT353" s="264">
        <v>11798.010000000002</v>
      </c>
      <c r="BU353" s="264">
        <v>11842.7</v>
      </c>
      <c r="BV353" s="264">
        <v>11978.199999999999</v>
      </c>
      <c r="BW353" s="264">
        <v>11827.48</v>
      </c>
      <c r="BX353" s="264">
        <v>11929.199999999999</v>
      </c>
      <c r="BY353" s="264">
        <v>12072.14</v>
      </c>
      <c r="BZ353" s="264">
        <v>11902.689999999999</v>
      </c>
      <c r="CA353" s="264">
        <v>11978.619999999999</v>
      </c>
      <c r="CB353" s="264">
        <v>12119.839999999998</v>
      </c>
      <c r="CC353" s="264">
        <v>25587.81</v>
      </c>
      <c r="CD353" s="264">
        <v>33724.979999999996</v>
      </c>
      <c r="CE353" s="264">
        <v>35312.949999999997</v>
      </c>
      <c r="CF353" s="577">
        <v>27976.379999999997</v>
      </c>
      <c r="CG353" s="264">
        <v>0</v>
      </c>
      <c r="CH353" s="264">
        <v>0</v>
      </c>
      <c r="CI353" s="264">
        <v>0</v>
      </c>
      <c r="CJ353" s="264">
        <v>12994.83</v>
      </c>
      <c r="CK353" s="264">
        <v>12961.890000000001</v>
      </c>
      <c r="CL353" s="264">
        <v>13790.88</v>
      </c>
      <c r="CM353" s="264">
        <v>13823.820000000002</v>
      </c>
      <c r="CN353" s="264">
        <v>13392.82</v>
      </c>
      <c r="CO353" s="264">
        <v>13783.060000000001</v>
      </c>
      <c r="CP353" s="264">
        <v>13462.900000000001</v>
      </c>
      <c r="CQ353" s="264">
        <v>13558.72</v>
      </c>
      <c r="CR353" s="264">
        <v>13473.07</v>
      </c>
      <c r="CS353" s="264">
        <v>13173.429999999998</v>
      </c>
      <c r="CT353" s="264">
        <v>13292.71</v>
      </c>
      <c r="CU353" s="264">
        <v>13488.19</v>
      </c>
      <c r="CV353" s="264">
        <v>29032.399999999998</v>
      </c>
      <c r="CW353" s="264">
        <v>38857.86</v>
      </c>
      <c r="CX353" s="264">
        <v>39935.049999999996</v>
      </c>
      <c r="CY353" s="577">
        <v>31046.86</v>
      </c>
      <c r="CZ353" s="264">
        <v>0</v>
      </c>
      <c r="DA353" s="264">
        <v>0</v>
      </c>
      <c r="DB353" s="264">
        <v>0</v>
      </c>
      <c r="DC353" s="428">
        <f t="shared" si="5"/>
        <v>565151.18000000005</v>
      </c>
    </row>
    <row r="354" spans="1:107" x14ac:dyDescent="0.25">
      <c r="A354" s="311">
        <v>5396</v>
      </c>
      <c r="B354" s="347">
        <v>675885</v>
      </c>
      <c r="C354" s="311">
        <v>1025829</v>
      </c>
      <c r="D354" s="14">
        <v>1548687171</v>
      </c>
      <c r="F354" s="14" t="s">
        <v>925</v>
      </c>
      <c r="G354" s="14" t="str">
        <f>INDEX(FY2019_ALL_Targets!F:F,MATCH(B354,FY2019_ALL_Targets!B:B,0))</f>
        <v>MRSA Central</v>
      </c>
      <c r="H354" s="14" t="s">
        <v>3131</v>
      </c>
      <c r="I354" s="312" t="s">
        <v>802</v>
      </c>
      <c r="J354" s="312" t="s">
        <v>926</v>
      </c>
      <c r="K354" s="312" t="s">
        <v>803</v>
      </c>
      <c r="L354" s="264">
        <v>0</v>
      </c>
      <c r="M354" s="264">
        <v>0</v>
      </c>
      <c r="N354" s="264">
        <v>0</v>
      </c>
      <c r="O354" s="264">
        <v>0</v>
      </c>
      <c r="P354" s="264">
        <v>0</v>
      </c>
      <c r="Q354" s="264">
        <v>0</v>
      </c>
      <c r="R354" s="264">
        <v>0</v>
      </c>
      <c r="S354" s="264">
        <v>0</v>
      </c>
      <c r="T354" s="264">
        <v>0</v>
      </c>
      <c r="U354" s="264">
        <v>0</v>
      </c>
      <c r="V354" s="264">
        <v>0</v>
      </c>
      <c r="W354" s="264">
        <v>0</v>
      </c>
      <c r="X354" s="264">
        <v>0</v>
      </c>
      <c r="Y354" s="264">
        <v>0</v>
      </c>
      <c r="Z354" s="264">
        <v>0</v>
      </c>
      <c r="AA354" s="577">
        <v>0</v>
      </c>
      <c r="AB354" s="264">
        <v>0</v>
      </c>
      <c r="AC354" s="264">
        <v>0</v>
      </c>
      <c r="AD354" s="264">
        <v>0</v>
      </c>
      <c r="AE354" s="264">
        <v>0</v>
      </c>
      <c r="AF354" s="264">
        <v>0</v>
      </c>
      <c r="AG354" s="264">
        <v>0</v>
      </c>
      <c r="AH354" s="264">
        <v>0</v>
      </c>
      <c r="AI354" s="264">
        <v>0</v>
      </c>
      <c r="AJ354" s="264">
        <v>0</v>
      </c>
      <c r="AK354" s="264">
        <v>0</v>
      </c>
      <c r="AL354" s="264">
        <v>0</v>
      </c>
      <c r="AM354" s="264">
        <v>0</v>
      </c>
      <c r="AN354" s="264">
        <v>0</v>
      </c>
      <c r="AO354" s="264">
        <v>0</v>
      </c>
      <c r="AP354" s="264">
        <v>0</v>
      </c>
      <c r="AQ354" s="264">
        <v>0</v>
      </c>
      <c r="AR354" s="264">
        <v>0</v>
      </c>
      <c r="AS354" s="264">
        <v>0</v>
      </c>
      <c r="AT354" s="577">
        <v>0</v>
      </c>
      <c r="AU354" s="264">
        <v>0</v>
      </c>
      <c r="AV354" s="264">
        <v>0</v>
      </c>
      <c r="AW354" s="264">
        <v>0</v>
      </c>
      <c r="AX354" s="264">
        <v>0</v>
      </c>
      <c r="AY354" s="264">
        <v>0</v>
      </c>
      <c r="AZ354" s="264">
        <v>0</v>
      </c>
      <c r="BA354" s="264">
        <v>0</v>
      </c>
      <c r="BB354" s="264">
        <v>0</v>
      </c>
      <c r="BC354" s="264">
        <v>0</v>
      </c>
      <c r="BD354" s="264">
        <v>0</v>
      </c>
      <c r="BE354" s="264">
        <v>0</v>
      </c>
      <c r="BF354" s="264">
        <v>0</v>
      </c>
      <c r="BG354" s="264">
        <v>0</v>
      </c>
      <c r="BH354" s="264">
        <v>0</v>
      </c>
      <c r="BI354" s="264">
        <v>0</v>
      </c>
      <c r="BJ354" s="264">
        <v>0</v>
      </c>
      <c r="BK354" s="264">
        <v>0</v>
      </c>
      <c r="BL354" s="264">
        <v>0</v>
      </c>
      <c r="BM354" s="577">
        <v>0</v>
      </c>
      <c r="BN354" s="264">
        <v>0</v>
      </c>
      <c r="BO354" s="264">
        <v>0</v>
      </c>
      <c r="BP354" s="264">
        <v>0</v>
      </c>
      <c r="BQ354" s="264">
        <v>18633.88</v>
      </c>
      <c r="BR354" s="264">
        <v>18794.439999999999</v>
      </c>
      <c r="BS354" s="264">
        <v>19490.2</v>
      </c>
      <c r="BT354" s="264">
        <v>19169.080000000002</v>
      </c>
      <c r="BU354" s="264">
        <v>19228</v>
      </c>
      <c r="BV354" s="264">
        <v>19448</v>
      </c>
      <c r="BW354" s="264">
        <v>19205.900000000001</v>
      </c>
      <c r="BX354" s="264">
        <v>19376.11</v>
      </c>
      <c r="BY354" s="264">
        <v>19608.620000000003</v>
      </c>
      <c r="BZ354" s="264">
        <v>19333.55</v>
      </c>
      <c r="CA354" s="264">
        <v>19456.919999999998</v>
      </c>
      <c r="CB354" s="264">
        <v>19686.329999999998</v>
      </c>
      <c r="CC354" s="264">
        <v>41604.120000000003</v>
      </c>
      <c r="CD354" s="264">
        <v>42779.62</v>
      </c>
      <c r="CE354" s="264">
        <v>32585.54</v>
      </c>
      <c r="CF354" s="577">
        <v>44221.600000000006</v>
      </c>
      <c r="CG354" s="264">
        <v>0</v>
      </c>
      <c r="CH354" s="264">
        <v>0</v>
      </c>
      <c r="CI354" s="264">
        <v>0</v>
      </c>
      <c r="CJ354" s="264">
        <v>21113.64</v>
      </c>
      <c r="CK354" s="264">
        <v>21060.12</v>
      </c>
      <c r="CL354" s="264">
        <v>22407.039999999997</v>
      </c>
      <c r="CM354" s="264">
        <v>22460.559999999998</v>
      </c>
      <c r="CN354" s="264">
        <v>21744.800000000003</v>
      </c>
      <c r="CO354" s="264">
        <v>22378.400000000001</v>
      </c>
      <c r="CP354" s="264">
        <v>21861.599999999999</v>
      </c>
      <c r="CQ354" s="264">
        <v>22022.98</v>
      </c>
      <c r="CR354" s="264">
        <v>21884.120000000003</v>
      </c>
      <c r="CS354" s="264">
        <v>21397.61</v>
      </c>
      <c r="CT354" s="264">
        <v>21591.43</v>
      </c>
      <c r="CU354" s="264">
        <v>21908.92</v>
      </c>
      <c r="CV354" s="264">
        <v>47204.800000000003</v>
      </c>
      <c r="CW354" s="264">
        <v>49250.780000000013</v>
      </c>
      <c r="CX354" s="264">
        <v>36714.9</v>
      </c>
      <c r="CY354" s="577">
        <v>49079.54</v>
      </c>
      <c r="CZ354" s="264">
        <v>0</v>
      </c>
      <c r="DA354" s="264">
        <v>0</v>
      </c>
      <c r="DB354" s="264">
        <v>0</v>
      </c>
      <c r="DC354" s="428">
        <f t="shared" si="5"/>
        <v>836703.15000000014</v>
      </c>
    </row>
    <row r="355" spans="1:107" x14ac:dyDescent="0.25">
      <c r="A355" s="297">
        <v>100657</v>
      </c>
      <c r="B355" s="347">
        <v>675886</v>
      </c>
      <c r="C355" s="297">
        <v>1002990</v>
      </c>
      <c r="D355" s="14">
        <v>1447296264</v>
      </c>
      <c r="F355" s="14" t="s">
        <v>925</v>
      </c>
      <c r="G355" s="14" t="str">
        <f>INDEX(FY2019_ALL_Targets!F:F,MATCH(B355,FY2019_ALL_Targets!B:B,0))</f>
        <v>MRSA Central</v>
      </c>
      <c r="H355" s="14" t="s">
        <v>3154</v>
      </c>
      <c r="I355" s="299" t="s">
        <v>126</v>
      </c>
      <c r="J355" s="299" t="s">
        <v>938</v>
      </c>
      <c r="K355" s="299" t="s">
        <v>127</v>
      </c>
      <c r="L355" s="264">
        <v>0</v>
      </c>
      <c r="M355" s="264">
        <v>0</v>
      </c>
      <c r="N355" s="264">
        <v>0</v>
      </c>
      <c r="O355" s="264">
        <v>0</v>
      </c>
      <c r="P355" s="264">
        <v>0</v>
      </c>
      <c r="Q355" s="264">
        <v>0</v>
      </c>
      <c r="R355" s="264">
        <v>0</v>
      </c>
      <c r="S355" s="264">
        <v>0</v>
      </c>
      <c r="T355" s="264">
        <v>0</v>
      </c>
      <c r="U355" s="264">
        <v>0</v>
      </c>
      <c r="V355" s="264">
        <v>0</v>
      </c>
      <c r="W355" s="264">
        <v>0</v>
      </c>
      <c r="X355" s="264">
        <v>0</v>
      </c>
      <c r="Y355" s="264">
        <v>0</v>
      </c>
      <c r="Z355" s="264">
        <v>0</v>
      </c>
      <c r="AA355" s="577">
        <v>0</v>
      </c>
      <c r="AB355" s="264">
        <v>0</v>
      </c>
      <c r="AC355" s="264">
        <v>0</v>
      </c>
      <c r="AD355" s="264">
        <v>0</v>
      </c>
      <c r="AE355" s="264">
        <v>0</v>
      </c>
      <c r="AF355" s="264">
        <v>0</v>
      </c>
      <c r="AG355" s="264">
        <v>0</v>
      </c>
      <c r="AH355" s="264">
        <v>0</v>
      </c>
      <c r="AI355" s="264">
        <v>0</v>
      </c>
      <c r="AJ355" s="264">
        <v>0</v>
      </c>
      <c r="AK355" s="264">
        <v>0</v>
      </c>
      <c r="AL355" s="264">
        <v>0</v>
      </c>
      <c r="AM355" s="264">
        <v>0</v>
      </c>
      <c r="AN355" s="264">
        <v>0</v>
      </c>
      <c r="AO355" s="264">
        <v>0</v>
      </c>
      <c r="AP355" s="264">
        <v>0</v>
      </c>
      <c r="AQ355" s="264">
        <v>0</v>
      </c>
      <c r="AR355" s="264">
        <v>0</v>
      </c>
      <c r="AS355" s="264">
        <v>0</v>
      </c>
      <c r="AT355" s="577">
        <v>0</v>
      </c>
      <c r="AU355" s="264">
        <v>0</v>
      </c>
      <c r="AV355" s="264">
        <v>0</v>
      </c>
      <c r="AW355" s="264">
        <v>0</v>
      </c>
      <c r="AX355" s="264">
        <v>0</v>
      </c>
      <c r="AY355" s="264">
        <v>0</v>
      </c>
      <c r="AZ355" s="264">
        <v>0</v>
      </c>
      <c r="BA355" s="264">
        <v>0</v>
      </c>
      <c r="BB355" s="264">
        <v>0</v>
      </c>
      <c r="BC355" s="264">
        <v>0</v>
      </c>
      <c r="BD355" s="264">
        <v>0</v>
      </c>
      <c r="BE355" s="264">
        <v>0</v>
      </c>
      <c r="BF355" s="264">
        <v>0</v>
      </c>
      <c r="BG355" s="264">
        <v>0</v>
      </c>
      <c r="BH355" s="264">
        <v>0</v>
      </c>
      <c r="BI355" s="264">
        <v>0</v>
      </c>
      <c r="BJ355" s="264">
        <v>0</v>
      </c>
      <c r="BK355" s="264">
        <v>0</v>
      </c>
      <c r="BL355" s="264">
        <v>0</v>
      </c>
      <c r="BM355" s="577">
        <v>0</v>
      </c>
      <c r="BN355" s="264">
        <v>0</v>
      </c>
      <c r="BO355" s="264">
        <v>0</v>
      </c>
      <c r="BP355" s="264">
        <v>0</v>
      </c>
      <c r="BQ355" s="264">
        <v>13390.49</v>
      </c>
      <c r="BR355" s="264">
        <v>13505.869999999999</v>
      </c>
      <c r="BS355" s="264">
        <v>14005.85</v>
      </c>
      <c r="BT355" s="264">
        <v>13775.09</v>
      </c>
      <c r="BU355" s="264">
        <v>13831.05</v>
      </c>
      <c r="BV355" s="264">
        <v>13989.300000000001</v>
      </c>
      <c r="BW355" s="264">
        <v>13823.31</v>
      </c>
      <c r="BX355" s="264">
        <v>13949.109999999999</v>
      </c>
      <c r="BY355" s="264">
        <v>14117.07</v>
      </c>
      <c r="BZ355" s="264">
        <v>13919.159999999998</v>
      </c>
      <c r="CA355" s="264">
        <v>14008.019999999999</v>
      </c>
      <c r="CB355" s="264">
        <v>14173.22</v>
      </c>
      <c r="CC355" s="264">
        <v>12698.19</v>
      </c>
      <c r="CD355" s="264">
        <v>12908.330000000002</v>
      </c>
      <c r="CE355" s="264">
        <v>13956.76</v>
      </c>
      <c r="CF355" s="577">
        <v>16974.38</v>
      </c>
      <c r="CG355" s="264">
        <v>0</v>
      </c>
      <c r="CH355" s="264">
        <v>0</v>
      </c>
      <c r="CI355" s="264">
        <v>0</v>
      </c>
      <c r="CJ355" s="264">
        <v>15172.470000000001</v>
      </c>
      <c r="CK355" s="264">
        <v>15134.010000000002</v>
      </c>
      <c r="CL355" s="264">
        <v>16101.92</v>
      </c>
      <c r="CM355" s="264">
        <v>16140.380000000001</v>
      </c>
      <c r="CN355" s="264">
        <v>15641.43</v>
      </c>
      <c r="CO355" s="264">
        <v>16097.189999999999</v>
      </c>
      <c r="CP355" s="264">
        <v>15734.869999999999</v>
      </c>
      <c r="CQ355" s="264">
        <v>15854.81</v>
      </c>
      <c r="CR355" s="264">
        <v>15755.269999999999</v>
      </c>
      <c r="CS355" s="264">
        <v>15405.179999999998</v>
      </c>
      <c r="CT355" s="264">
        <v>15544.8</v>
      </c>
      <c r="CU355" s="264">
        <v>15773.339999999998</v>
      </c>
      <c r="CV355" s="264">
        <v>14407.600000000002</v>
      </c>
      <c r="CW355" s="264">
        <v>14864.589999999995</v>
      </c>
      <c r="CX355" s="264">
        <v>15777.54</v>
      </c>
      <c r="CY355" s="577">
        <v>18839.75</v>
      </c>
      <c r="CZ355" s="264">
        <v>0</v>
      </c>
      <c r="DA355" s="264">
        <v>0</v>
      </c>
      <c r="DB355" s="264">
        <v>0</v>
      </c>
      <c r="DC355" s="428">
        <f t="shared" si="5"/>
        <v>475270.35</v>
      </c>
    </row>
    <row r="356" spans="1:107" x14ac:dyDescent="0.25">
      <c r="A356" s="297">
        <v>5393</v>
      </c>
      <c r="B356" s="347">
        <v>675887</v>
      </c>
      <c r="C356" s="297">
        <v>1025841</v>
      </c>
      <c r="D356" s="14">
        <v>1710306253</v>
      </c>
      <c r="F356" s="14" t="s">
        <v>925</v>
      </c>
      <c r="G356" s="14" t="str">
        <f>INDEX(FY2019_ALL_Targets!F:F,MATCH(B356,FY2019_ALL_Targets!B:B,0))</f>
        <v>MRSA Central</v>
      </c>
      <c r="H356" s="14" t="s">
        <v>3176</v>
      </c>
      <c r="I356" s="299" t="s">
        <v>799</v>
      </c>
      <c r="J356" s="299" t="s">
        <v>927</v>
      </c>
      <c r="K356" s="299" t="s">
        <v>2811</v>
      </c>
      <c r="L356" s="264">
        <v>0</v>
      </c>
      <c r="M356" s="264">
        <v>0</v>
      </c>
      <c r="N356" s="264">
        <v>0</v>
      </c>
      <c r="O356" s="264">
        <v>0</v>
      </c>
      <c r="P356" s="264">
        <v>0</v>
      </c>
      <c r="Q356" s="264">
        <v>0</v>
      </c>
      <c r="R356" s="264">
        <v>0</v>
      </c>
      <c r="S356" s="264">
        <v>0</v>
      </c>
      <c r="T356" s="264">
        <v>0</v>
      </c>
      <c r="U356" s="264">
        <v>0</v>
      </c>
      <c r="V356" s="264">
        <v>0</v>
      </c>
      <c r="W356" s="264">
        <v>0</v>
      </c>
      <c r="X356" s="264">
        <v>0</v>
      </c>
      <c r="Y356" s="264">
        <v>0</v>
      </c>
      <c r="Z356" s="264">
        <v>0</v>
      </c>
      <c r="AA356" s="577">
        <v>0</v>
      </c>
      <c r="AB356" s="264">
        <v>0</v>
      </c>
      <c r="AC356" s="264">
        <v>0</v>
      </c>
      <c r="AD356" s="264">
        <v>0</v>
      </c>
      <c r="AE356" s="264">
        <v>0</v>
      </c>
      <c r="AF356" s="264">
        <v>0</v>
      </c>
      <c r="AG356" s="264">
        <v>0</v>
      </c>
      <c r="AH356" s="264">
        <v>0</v>
      </c>
      <c r="AI356" s="264">
        <v>0</v>
      </c>
      <c r="AJ356" s="264">
        <v>0</v>
      </c>
      <c r="AK356" s="264">
        <v>0</v>
      </c>
      <c r="AL356" s="264">
        <v>0</v>
      </c>
      <c r="AM356" s="264">
        <v>0</v>
      </c>
      <c r="AN356" s="264">
        <v>0</v>
      </c>
      <c r="AO356" s="264">
        <v>0</v>
      </c>
      <c r="AP356" s="264">
        <v>0</v>
      </c>
      <c r="AQ356" s="264">
        <v>0</v>
      </c>
      <c r="AR356" s="264">
        <v>0</v>
      </c>
      <c r="AS356" s="264">
        <v>0</v>
      </c>
      <c r="AT356" s="577">
        <v>0</v>
      </c>
      <c r="AU356" s="264">
        <v>0</v>
      </c>
      <c r="AV356" s="264">
        <v>0</v>
      </c>
      <c r="AW356" s="264">
        <v>0</v>
      </c>
      <c r="AX356" s="264">
        <v>0</v>
      </c>
      <c r="AY356" s="264">
        <v>0</v>
      </c>
      <c r="AZ356" s="264">
        <v>0</v>
      </c>
      <c r="BA356" s="264">
        <v>0</v>
      </c>
      <c r="BB356" s="264">
        <v>0</v>
      </c>
      <c r="BC356" s="264">
        <v>0</v>
      </c>
      <c r="BD356" s="264">
        <v>0</v>
      </c>
      <c r="BE356" s="264">
        <v>0</v>
      </c>
      <c r="BF356" s="264">
        <v>0</v>
      </c>
      <c r="BG356" s="264">
        <v>0</v>
      </c>
      <c r="BH356" s="264">
        <v>0</v>
      </c>
      <c r="BI356" s="264">
        <v>0</v>
      </c>
      <c r="BJ356" s="264">
        <v>0</v>
      </c>
      <c r="BK356" s="264">
        <v>0</v>
      </c>
      <c r="BL356" s="264">
        <v>0</v>
      </c>
      <c r="BM356" s="577">
        <v>0</v>
      </c>
      <c r="BN356" s="264">
        <v>0</v>
      </c>
      <c r="BO356" s="264">
        <v>0</v>
      </c>
      <c r="BP356" s="264">
        <v>0</v>
      </c>
      <c r="BQ356" s="264">
        <v>4386.9000000000005</v>
      </c>
      <c r="BR356" s="264">
        <v>4424.7000000000007</v>
      </c>
      <c r="BS356" s="264">
        <v>4588.5000000000009</v>
      </c>
      <c r="BT356" s="264">
        <v>4512.8999999999996</v>
      </c>
      <c r="BU356" s="264">
        <v>4522.95</v>
      </c>
      <c r="BV356" s="264">
        <v>4574.7</v>
      </c>
      <c r="BW356" s="264">
        <v>4514.1900000000005</v>
      </c>
      <c r="BX356" s="264">
        <v>4568.43</v>
      </c>
      <c r="BY356" s="264">
        <v>4623.6100000000006</v>
      </c>
      <c r="BZ356" s="264">
        <v>4559.1899999999996</v>
      </c>
      <c r="CA356" s="264">
        <v>4588.3599999999997</v>
      </c>
      <c r="CB356" s="264">
        <v>4642.5</v>
      </c>
      <c r="CC356" s="264">
        <v>6955.29</v>
      </c>
      <c r="CD356" s="264">
        <v>7129.5799999999972</v>
      </c>
      <c r="CE356" s="264">
        <v>13103.470000000001</v>
      </c>
      <c r="CF356" s="577">
        <v>13427.24</v>
      </c>
      <c r="CG356" s="264">
        <v>0</v>
      </c>
      <c r="CH356" s="264">
        <v>0</v>
      </c>
      <c r="CI356" s="264">
        <v>0</v>
      </c>
      <c r="CJ356" s="264">
        <v>4970.7</v>
      </c>
      <c r="CK356" s="264">
        <v>4958.1000000000004</v>
      </c>
      <c r="CL356" s="264">
        <v>5275.2000000000007</v>
      </c>
      <c r="CM356" s="264">
        <v>5287.8</v>
      </c>
      <c r="CN356" s="264">
        <v>5114.97</v>
      </c>
      <c r="CO356" s="264">
        <v>5264.0099999999993</v>
      </c>
      <c r="CP356" s="264">
        <v>5138.33</v>
      </c>
      <c r="CQ356" s="264">
        <v>5192.6099999999997</v>
      </c>
      <c r="CR356" s="264">
        <v>5160.1600000000008</v>
      </c>
      <c r="CS356" s="264">
        <v>5045.91</v>
      </c>
      <c r="CT356" s="264">
        <v>5091.7700000000004</v>
      </c>
      <c r="CU356" s="264">
        <v>5166.59</v>
      </c>
      <c r="CV356" s="264">
        <v>7891.5999999999995</v>
      </c>
      <c r="CW356" s="264">
        <v>8208.9399999999969</v>
      </c>
      <c r="CX356" s="264">
        <v>14866.31</v>
      </c>
      <c r="CY356" s="577">
        <v>14903.320000000002</v>
      </c>
      <c r="CZ356" s="264">
        <v>0</v>
      </c>
      <c r="DA356" s="264">
        <v>0</v>
      </c>
      <c r="DB356" s="264">
        <v>0</v>
      </c>
      <c r="DC356" s="428">
        <f t="shared" si="5"/>
        <v>202658.83</v>
      </c>
    </row>
    <row r="357" spans="1:107" x14ac:dyDescent="0.25">
      <c r="A357" s="297">
        <v>100790</v>
      </c>
      <c r="B357" s="347">
        <v>675894</v>
      </c>
      <c r="C357" s="297">
        <v>1020248</v>
      </c>
      <c r="D357" s="14">
        <v>1669454963</v>
      </c>
      <c r="F357" s="14" t="s">
        <v>939</v>
      </c>
      <c r="G357" s="14" t="str">
        <f>INDEX(FY2019_ALL_Targets!F:F,MATCH(B357,FY2019_ALL_Targets!B:B,0))</f>
        <v>Harris</v>
      </c>
      <c r="H357" s="14" t="s">
        <v>3055</v>
      </c>
      <c r="I357" s="299" t="s">
        <v>284</v>
      </c>
      <c r="J357" s="299" t="s">
        <v>2359</v>
      </c>
      <c r="K357" s="299" t="s">
        <v>285</v>
      </c>
      <c r="L357" s="264">
        <v>0</v>
      </c>
      <c r="M357" s="264">
        <v>0</v>
      </c>
      <c r="N357" s="264">
        <v>0</v>
      </c>
      <c r="O357" s="264">
        <v>0</v>
      </c>
      <c r="P357" s="264">
        <v>0</v>
      </c>
      <c r="Q357" s="264">
        <v>0</v>
      </c>
      <c r="R357" s="264">
        <v>12392.16</v>
      </c>
      <c r="S357" s="264">
        <v>13096.94</v>
      </c>
      <c r="T357" s="264">
        <v>12204.640000000001</v>
      </c>
      <c r="U357" s="264">
        <v>12080.54</v>
      </c>
      <c r="V357" s="264">
        <v>11722.1</v>
      </c>
      <c r="W357" s="264">
        <v>12153.14</v>
      </c>
      <c r="X357" s="264">
        <v>0</v>
      </c>
      <c r="Y357" s="264">
        <v>0</v>
      </c>
      <c r="Z357" s="264">
        <v>38633.89</v>
      </c>
      <c r="AA357" s="577">
        <v>36909.819999999992</v>
      </c>
      <c r="AB357" s="264">
        <v>0</v>
      </c>
      <c r="AC357" s="264">
        <v>0</v>
      </c>
      <c r="AD357" s="264">
        <v>0</v>
      </c>
      <c r="AE357" s="264">
        <v>14156.16</v>
      </c>
      <c r="AF357" s="264">
        <v>14465.22</v>
      </c>
      <c r="AG357" s="264">
        <v>15162.119999999999</v>
      </c>
      <c r="AH357" s="264">
        <v>15149.999999999998</v>
      </c>
      <c r="AI357" s="264">
        <v>15123.42</v>
      </c>
      <c r="AJ357" s="264">
        <v>14710.800000000001</v>
      </c>
      <c r="AK357" s="264">
        <v>0</v>
      </c>
      <c r="AL357" s="264">
        <v>0</v>
      </c>
      <c r="AM357" s="264">
        <v>0</v>
      </c>
      <c r="AN357" s="264">
        <v>0</v>
      </c>
      <c r="AO357" s="264">
        <v>0</v>
      </c>
      <c r="AP357" s="264">
        <v>0</v>
      </c>
      <c r="AQ357" s="264">
        <v>41182.500000000007</v>
      </c>
      <c r="AR357" s="264">
        <v>42914.920000000006</v>
      </c>
      <c r="AS357" s="264">
        <v>0</v>
      </c>
      <c r="AT357" s="577">
        <v>0</v>
      </c>
      <c r="AU357" s="264">
        <v>0</v>
      </c>
      <c r="AV357" s="264">
        <v>0</v>
      </c>
      <c r="AW357" s="264">
        <v>0</v>
      </c>
      <c r="AX357" s="264">
        <v>0</v>
      </c>
      <c r="AY357" s="264">
        <v>0</v>
      </c>
      <c r="AZ357" s="264">
        <v>0</v>
      </c>
      <c r="BA357" s="264">
        <v>0</v>
      </c>
      <c r="BB357" s="264">
        <v>0</v>
      </c>
      <c r="BC357" s="264">
        <v>0</v>
      </c>
      <c r="BD357" s="264">
        <v>7137.2</v>
      </c>
      <c r="BE357" s="264">
        <v>6937.0400000000009</v>
      </c>
      <c r="BF357" s="264">
        <v>6995.46</v>
      </c>
      <c r="BG357" s="264">
        <v>6605.76</v>
      </c>
      <c r="BH357" s="264">
        <v>6563.3200000000006</v>
      </c>
      <c r="BI357" s="264">
        <v>6725.1</v>
      </c>
      <c r="BJ357" s="264">
        <v>0</v>
      </c>
      <c r="BK357" s="264">
        <v>0</v>
      </c>
      <c r="BL357" s="264">
        <v>21626.5</v>
      </c>
      <c r="BM357" s="577">
        <v>20427.460000000003</v>
      </c>
      <c r="BN357" s="264">
        <v>0</v>
      </c>
      <c r="BO357" s="264">
        <v>0</v>
      </c>
      <c r="BP357" s="264">
        <v>0</v>
      </c>
      <c r="BQ357" s="264">
        <v>0</v>
      </c>
      <c r="BR357" s="264">
        <v>0</v>
      </c>
      <c r="BS357" s="264">
        <v>0</v>
      </c>
      <c r="BT357" s="264">
        <v>0</v>
      </c>
      <c r="BU357" s="264">
        <v>0</v>
      </c>
      <c r="BV357" s="264">
        <v>0</v>
      </c>
      <c r="BW357" s="264">
        <v>0</v>
      </c>
      <c r="BX357" s="264">
        <v>0</v>
      </c>
      <c r="BY357" s="264">
        <v>0</v>
      </c>
      <c r="BZ357" s="264">
        <v>0</v>
      </c>
      <c r="CA357" s="264">
        <v>0</v>
      </c>
      <c r="CB357" s="264">
        <v>0</v>
      </c>
      <c r="CC357" s="264">
        <v>0</v>
      </c>
      <c r="CD357" s="264">
        <v>0</v>
      </c>
      <c r="CE357" s="264">
        <v>0</v>
      </c>
      <c r="CF357" s="577">
        <v>0</v>
      </c>
      <c r="CG357" s="264">
        <v>0</v>
      </c>
      <c r="CH357" s="264">
        <v>0</v>
      </c>
      <c r="CI357" s="264">
        <v>0</v>
      </c>
      <c r="CJ357" s="264">
        <v>20943.359999999997</v>
      </c>
      <c r="CK357" s="264">
        <v>21137.279999999999</v>
      </c>
      <c r="CL357" s="264">
        <v>21761.46</v>
      </c>
      <c r="CM357" s="264">
        <v>21997.799999999996</v>
      </c>
      <c r="CN357" s="264">
        <v>21665.54</v>
      </c>
      <c r="CO357" s="264">
        <v>21246.940000000002</v>
      </c>
      <c r="CP357" s="264">
        <v>18957.919999999998</v>
      </c>
      <c r="CQ357" s="264">
        <v>20259.739999999998</v>
      </c>
      <c r="CR357" s="264">
        <v>18538.620000000003</v>
      </c>
      <c r="CS357" s="264">
        <v>18621.980000000003</v>
      </c>
      <c r="CT357" s="264">
        <v>18393.400000000001</v>
      </c>
      <c r="CU357" s="264">
        <v>19008.02</v>
      </c>
      <c r="CV357" s="264">
        <v>60049.5</v>
      </c>
      <c r="CW357" s="264">
        <v>61914.62000000001</v>
      </c>
      <c r="CX357" s="264">
        <v>59178.29</v>
      </c>
      <c r="CY357" s="577">
        <v>57511.42</v>
      </c>
      <c r="CZ357" s="264">
        <v>0</v>
      </c>
      <c r="DA357" s="264">
        <v>0</v>
      </c>
      <c r="DB357" s="264">
        <v>0</v>
      </c>
      <c r="DC357" s="428">
        <f t="shared" si="5"/>
        <v>886262.10000000009</v>
      </c>
    </row>
    <row r="358" spans="1:107" x14ac:dyDescent="0.25">
      <c r="A358" s="313">
        <v>4417</v>
      </c>
      <c r="B358" s="347">
        <v>675896</v>
      </c>
      <c r="C358" s="313">
        <v>1027113</v>
      </c>
      <c r="D358" s="14">
        <v>1841676665</v>
      </c>
      <c r="F358" s="14" t="s">
        <v>920</v>
      </c>
      <c r="G358" s="14" t="str">
        <f>INDEX(FY2019_ALL_Targets!F:F,MATCH(B358,FY2019_ALL_Targets!B:B,0))</f>
        <v>Bexar</v>
      </c>
      <c r="H358" s="14" t="s">
        <v>3017</v>
      </c>
      <c r="I358" s="314" t="s">
        <v>185</v>
      </c>
      <c r="J358" s="314" t="s">
        <v>1027</v>
      </c>
      <c r="K358" s="314" t="s">
        <v>2846</v>
      </c>
      <c r="L358" s="264">
        <v>0</v>
      </c>
      <c r="M358" s="264">
        <v>0</v>
      </c>
      <c r="N358" s="264">
        <v>0</v>
      </c>
      <c r="O358" s="264">
        <v>0</v>
      </c>
      <c r="P358" s="264">
        <v>0</v>
      </c>
      <c r="Q358" s="264">
        <v>0</v>
      </c>
      <c r="R358" s="264">
        <v>0</v>
      </c>
      <c r="S358" s="264">
        <v>0</v>
      </c>
      <c r="T358" s="264">
        <v>0</v>
      </c>
      <c r="U358" s="264">
        <v>0</v>
      </c>
      <c r="V358" s="264">
        <v>0</v>
      </c>
      <c r="W358" s="264">
        <v>0</v>
      </c>
      <c r="X358" s="264">
        <v>31503.43</v>
      </c>
      <c r="Y358" s="264">
        <v>33197.489999999991</v>
      </c>
      <c r="Z358" s="264">
        <v>24312.949999999997</v>
      </c>
      <c r="AA358" s="577">
        <v>26480.41</v>
      </c>
      <c r="AB358" s="264">
        <v>0</v>
      </c>
      <c r="AC358" s="264">
        <v>0</v>
      </c>
      <c r="AD358" s="264">
        <v>0</v>
      </c>
      <c r="AE358" s="264">
        <v>0</v>
      </c>
      <c r="AF358" s="264">
        <v>0</v>
      </c>
      <c r="AG358" s="264">
        <v>0</v>
      </c>
      <c r="AH358" s="264">
        <v>0</v>
      </c>
      <c r="AI358" s="264">
        <v>0</v>
      </c>
      <c r="AJ358" s="264">
        <v>0</v>
      </c>
      <c r="AK358" s="264">
        <v>0</v>
      </c>
      <c r="AL358" s="264">
        <v>0</v>
      </c>
      <c r="AM358" s="264">
        <v>0</v>
      </c>
      <c r="AN358" s="264">
        <v>0</v>
      </c>
      <c r="AO358" s="264">
        <v>0</v>
      </c>
      <c r="AP358" s="264">
        <v>0</v>
      </c>
      <c r="AQ358" s="264">
        <v>0</v>
      </c>
      <c r="AR358" s="264">
        <v>0</v>
      </c>
      <c r="AS358" s="264">
        <v>0</v>
      </c>
      <c r="AT358" s="577">
        <v>0</v>
      </c>
      <c r="AU358" s="264">
        <v>0</v>
      </c>
      <c r="AV358" s="264">
        <v>0</v>
      </c>
      <c r="AW358" s="264">
        <v>0</v>
      </c>
      <c r="AX358" s="264">
        <v>0</v>
      </c>
      <c r="AY358" s="264">
        <v>0</v>
      </c>
      <c r="AZ358" s="264">
        <v>0</v>
      </c>
      <c r="BA358" s="264">
        <v>0</v>
      </c>
      <c r="BB358" s="264">
        <v>0</v>
      </c>
      <c r="BC358" s="264">
        <v>0</v>
      </c>
      <c r="BD358" s="264">
        <v>0</v>
      </c>
      <c r="BE358" s="264">
        <v>0</v>
      </c>
      <c r="BF358" s="264">
        <v>0</v>
      </c>
      <c r="BG358" s="264">
        <v>0</v>
      </c>
      <c r="BH358" s="264">
        <v>0</v>
      </c>
      <c r="BI358" s="264">
        <v>0</v>
      </c>
      <c r="BJ358" s="264">
        <v>40461.650000000009</v>
      </c>
      <c r="BK358" s="264">
        <v>42507.349999999991</v>
      </c>
      <c r="BL358" s="264">
        <v>32204.529999999995</v>
      </c>
      <c r="BM358" s="577">
        <v>34100.569999999992</v>
      </c>
      <c r="BN358" s="264">
        <v>0</v>
      </c>
      <c r="BO358" s="264">
        <v>0</v>
      </c>
      <c r="BP358" s="264">
        <v>0</v>
      </c>
      <c r="BQ358" s="264">
        <v>0</v>
      </c>
      <c r="BR358" s="264">
        <v>0</v>
      </c>
      <c r="BS358" s="264">
        <v>0</v>
      </c>
      <c r="BT358" s="264">
        <v>0</v>
      </c>
      <c r="BU358" s="264">
        <v>0</v>
      </c>
      <c r="BV358" s="264">
        <v>0</v>
      </c>
      <c r="BW358" s="264">
        <v>0</v>
      </c>
      <c r="BX358" s="264">
        <v>0</v>
      </c>
      <c r="BY358" s="264">
        <v>0</v>
      </c>
      <c r="BZ358" s="264">
        <v>0</v>
      </c>
      <c r="CA358" s="264">
        <v>0</v>
      </c>
      <c r="CB358" s="264">
        <v>0</v>
      </c>
      <c r="CC358" s="264">
        <v>68950.5</v>
      </c>
      <c r="CD358" s="264">
        <v>72029.94</v>
      </c>
      <c r="CE358" s="264">
        <v>56095.519999999997</v>
      </c>
      <c r="CF358" s="577">
        <v>57716.689999999988</v>
      </c>
      <c r="CG358" s="264">
        <v>0</v>
      </c>
      <c r="CH358" s="264">
        <v>0</v>
      </c>
      <c r="CI358" s="264">
        <v>0</v>
      </c>
      <c r="CJ358" s="264">
        <v>0</v>
      </c>
      <c r="CK358" s="264">
        <v>0</v>
      </c>
      <c r="CL358" s="264">
        <v>0</v>
      </c>
      <c r="CM358" s="264">
        <v>0</v>
      </c>
      <c r="CN358" s="264">
        <v>0</v>
      </c>
      <c r="CO358" s="264">
        <v>0</v>
      </c>
      <c r="CP358" s="264">
        <v>0</v>
      </c>
      <c r="CQ358" s="264">
        <v>0</v>
      </c>
      <c r="CR358" s="264">
        <v>0</v>
      </c>
      <c r="CS358" s="264">
        <v>0</v>
      </c>
      <c r="CT358" s="264">
        <v>0</v>
      </c>
      <c r="CU358" s="264">
        <v>0</v>
      </c>
      <c r="CV358" s="264">
        <v>0</v>
      </c>
      <c r="CW358" s="264">
        <v>0</v>
      </c>
      <c r="CX358" s="264">
        <v>0</v>
      </c>
      <c r="CY358" s="577">
        <v>0</v>
      </c>
      <c r="CZ358" s="264">
        <v>0</v>
      </c>
      <c r="DA358" s="264">
        <v>0</v>
      </c>
      <c r="DB358" s="264">
        <v>0</v>
      </c>
      <c r="DC358" s="428">
        <f t="shared" si="5"/>
        <v>519561.02999999997</v>
      </c>
    </row>
    <row r="359" spans="1:107" x14ac:dyDescent="0.25">
      <c r="A359" s="313">
        <v>5336</v>
      </c>
      <c r="B359" s="347">
        <v>675899</v>
      </c>
      <c r="C359" s="313">
        <v>1025779</v>
      </c>
      <c r="D359" s="14">
        <v>1629499595</v>
      </c>
      <c r="F359" s="14" t="s">
        <v>930</v>
      </c>
      <c r="G359" s="14" t="str">
        <f>INDEX(FY2019_ALL_Targets!F:F,MATCH(B359,FY2019_ALL_Targets!B:B,0))</f>
        <v>Harris</v>
      </c>
      <c r="H359" s="14" t="s">
        <v>3034</v>
      </c>
      <c r="I359" s="314" t="s">
        <v>768</v>
      </c>
      <c r="J359" s="314" t="s">
        <v>933</v>
      </c>
      <c r="K359" s="314" t="s">
        <v>769</v>
      </c>
      <c r="L359" s="264">
        <v>8595.6</v>
      </c>
      <c r="M359" s="264">
        <v>8850.1999999999989</v>
      </c>
      <c r="N359" s="264">
        <v>9678.6</v>
      </c>
      <c r="O359" s="264">
        <v>9758.4</v>
      </c>
      <c r="P359" s="264">
        <v>9176.25</v>
      </c>
      <c r="Q359" s="264">
        <v>9498.75</v>
      </c>
      <c r="R359" s="264">
        <v>9294.48</v>
      </c>
      <c r="S359" s="264">
        <v>9808.31</v>
      </c>
      <c r="T359" s="264">
        <v>9256.68</v>
      </c>
      <c r="U359" s="264">
        <v>9194.9500000000007</v>
      </c>
      <c r="V359" s="264">
        <v>8945.0499999999993</v>
      </c>
      <c r="W359" s="264">
        <v>9271.65</v>
      </c>
      <c r="X359" s="264">
        <v>14133.24</v>
      </c>
      <c r="Y359" s="264">
        <v>14670.02</v>
      </c>
      <c r="Z359" s="264">
        <v>15629.930000000002</v>
      </c>
      <c r="AA359" s="577">
        <v>20750.71</v>
      </c>
      <c r="AB359" s="264">
        <v>0</v>
      </c>
      <c r="AC359" s="264">
        <v>0</v>
      </c>
      <c r="AD359" s="264">
        <v>0</v>
      </c>
      <c r="AE359" s="264">
        <v>0</v>
      </c>
      <c r="AF359" s="264">
        <v>0</v>
      </c>
      <c r="AG359" s="264">
        <v>0</v>
      </c>
      <c r="AH359" s="264">
        <v>0</v>
      </c>
      <c r="AI359" s="264">
        <v>0</v>
      </c>
      <c r="AJ359" s="264">
        <v>0</v>
      </c>
      <c r="AK359" s="264">
        <v>0</v>
      </c>
      <c r="AL359" s="264">
        <v>0</v>
      </c>
      <c r="AM359" s="264">
        <v>0</v>
      </c>
      <c r="AN359" s="264">
        <v>0</v>
      </c>
      <c r="AO359" s="264">
        <v>0</v>
      </c>
      <c r="AP359" s="264">
        <v>0</v>
      </c>
      <c r="AQ359" s="264">
        <v>0</v>
      </c>
      <c r="AR359" s="264">
        <v>0</v>
      </c>
      <c r="AS359" s="264">
        <v>0</v>
      </c>
      <c r="AT359" s="577">
        <v>0</v>
      </c>
      <c r="AU359" s="264">
        <v>0</v>
      </c>
      <c r="AV359" s="264">
        <v>0</v>
      </c>
      <c r="AW359" s="264">
        <v>0</v>
      </c>
      <c r="AX359" s="264">
        <v>5247.8</v>
      </c>
      <c r="AY359" s="264">
        <v>5297.2</v>
      </c>
      <c r="AZ359" s="264">
        <v>5544.2</v>
      </c>
      <c r="BA359" s="264">
        <v>5529</v>
      </c>
      <c r="BB359" s="264">
        <v>5396.25</v>
      </c>
      <c r="BC359" s="264">
        <v>5490</v>
      </c>
      <c r="BD359" s="264">
        <v>5359.8</v>
      </c>
      <c r="BE359" s="264">
        <v>5252.16</v>
      </c>
      <c r="BF359" s="264">
        <v>5307.33</v>
      </c>
      <c r="BG359" s="264">
        <v>5038.5200000000004</v>
      </c>
      <c r="BH359" s="264">
        <v>5008.6200000000008</v>
      </c>
      <c r="BI359" s="264">
        <v>5134.59</v>
      </c>
      <c r="BJ359" s="264">
        <v>8383.32</v>
      </c>
      <c r="BK359" s="264">
        <v>8465.2199999999975</v>
      </c>
      <c r="BL359" s="264">
        <v>8779.619999999999</v>
      </c>
      <c r="BM359" s="577">
        <v>11531.750000000002</v>
      </c>
      <c r="BN359" s="264">
        <v>0</v>
      </c>
      <c r="BO359" s="264">
        <v>0</v>
      </c>
      <c r="BP359" s="264">
        <v>0</v>
      </c>
      <c r="BQ359" s="264">
        <v>0</v>
      </c>
      <c r="BR359" s="264">
        <v>0</v>
      </c>
      <c r="BS359" s="264">
        <v>0</v>
      </c>
      <c r="BT359" s="264">
        <v>0</v>
      </c>
      <c r="BU359" s="264">
        <v>0</v>
      </c>
      <c r="BV359" s="264">
        <v>0</v>
      </c>
      <c r="BW359" s="264">
        <v>0</v>
      </c>
      <c r="BX359" s="264">
        <v>0</v>
      </c>
      <c r="BY359" s="264">
        <v>0</v>
      </c>
      <c r="BZ359" s="264">
        <v>0</v>
      </c>
      <c r="CA359" s="264">
        <v>0</v>
      </c>
      <c r="CB359" s="264">
        <v>0</v>
      </c>
      <c r="CC359" s="264">
        <v>0</v>
      </c>
      <c r="CD359" s="264">
        <v>0</v>
      </c>
      <c r="CE359" s="264">
        <v>0</v>
      </c>
      <c r="CF359" s="577">
        <v>0</v>
      </c>
      <c r="CG359" s="264">
        <v>0</v>
      </c>
      <c r="CH359" s="264">
        <v>0</v>
      </c>
      <c r="CI359" s="264">
        <v>0</v>
      </c>
      <c r="CJ359" s="264">
        <v>13022.599999999999</v>
      </c>
      <c r="CK359" s="264">
        <v>13326.599999999999</v>
      </c>
      <c r="CL359" s="264">
        <v>14630</v>
      </c>
      <c r="CM359" s="264">
        <v>14687</v>
      </c>
      <c r="CN359" s="264">
        <v>14085</v>
      </c>
      <c r="CO359" s="264">
        <v>14628.75</v>
      </c>
      <c r="CP359" s="264">
        <v>14215.44</v>
      </c>
      <c r="CQ359" s="264">
        <v>15153.630000000001</v>
      </c>
      <c r="CR359" s="264">
        <v>14045.23</v>
      </c>
      <c r="CS359" s="264">
        <v>14185.189999999999</v>
      </c>
      <c r="CT359" s="264">
        <v>14035.3</v>
      </c>
      <c r="CU359" s="264">
        <v>14492.25</v>
      </c>
      <c r="CV359" s="264">
        <v>21352.32</v>
      </c>
      <c r="CW359" s="264">
        <v>22403.939999999995</v>
      </c>
      <c r="CX359" s="264">
        <v>23923.640000000003</v>
      </c>
      <c r="CY359" s="577">
        <v>32275.110000000004</v>
      </c>
      <c r="CZ359" s="264">
        <v>0</v>
      </c>
      <c r="DA359" s="264">
        <v>0</v>
      </c>
      <c r="DB359" s="264">
        <v>0</v>
      </c>
      <c r="DC359" s="428">
        <f t="shared" si="5"/>
        <v>547740.19999999995</v>
      </c>
    </row>
    <row r="360" spans="1:107" x14ac:dyDescent="0.25">
      <c r="A360" s="311">
        <v>5199</v>
      </c>
      <c r="B360" s="347">
        <v>675900</v>
      </c>
      <c r="C360" s="311">
        <v>1028776</v>
      </c>
      <c r="D360" s="14">
        <v>1336190347</v>
      </c>
      <c r="F360" s="14" t="s">
        <v>928</v>
      </c>
      <c r="G360" s="14" t="str">
        <f>INDEX(FY2019_ALL_Targets!F:F,MATCH(B360,FY2019_ALL_Targets!B:B,0))</f>
        <v>MRSA Northeast</v>
      </c>
      <c r="H360" s="14" t="s">
        <v>3087</v>
      </c>
      <c r="I360" s="312" t="s">
        <v>711</v>
      </c>
      <c r="J360" s="312" t="s">
        <v>2473</v>
      </c>
      <c r="K360" s="312" t="s">
        <v>2474</v>
      </c>
      <c r="L360" s="264">
        <v>9405.76</v>
      </c>
      <c r="M360" s="264">
        <v>10110.24</v>
      </c>
      <c r="N360" s="264">
        <v>10738.56</v>
      </c>
      <c r="O360" s="264">
        <v>10757.6</v>
      </c>
      <c r="P360" s="264">
        <v>10546.8</v>
      </c>
      <c r="Q360" s="264">
        <v>10509.2</v>
      </c>
      <c r="R360" s="264">
        <v>0</v>
      </c>
      <c r="S360" s="264">
        <v>0</v>
      </c>
      <c r="T360" s="264">
        <v>0</v>
      </c>
      <c r="U360" s="264">
        <v>0</v>
      </c>
      <c r="V360" s="264">
        <v>0</v>
      </c>
      <c r="W360" s="264">
        <v>0</v>
      </c>
      <c r="X360" s="264">
        <v>15683.429999999998</v>
      </c>
      <c r="Y360" s="264">
        <v>16660.37</v>
      </c>
      <c r="Z360" s="264">
        <v>0</v>
      </c>
      <c r="AA360" s="577">
        <v>0</v>
      </c>
      <c r="AB360" s="264">
        <v>0</v>
      </c>
      <c r="AC360" s="264">
        <v>0</v>
      </c>
      <c r="AD360" s="264">
        <v>0</v>
      </c>
      <c r="AE360" s="264">
        <v>0</v>
      </c>
      <c r="AF360" s="264">
        <v>0</v>
      </c>
      <c r="AG360" s="264">
        <v>0</v>
      </c>
      <c r="AH360" s="264">
        <v>0</v>
      </c>
      <c r="AI360" s="264">
        <v>0</v>
      </c>
      <c r="AJ360" s="264">
        <v>0</v>
      </c>
      <c r="AK360" s="264">
        <v>17206.79</v>
      </c>
      <c r="AL360" s="264">
        <v>18677.38</v>
      </c>
      <c r="AM360" s="264">
        <v>16198.560000000001</v>
      </c>
      <c r="AN360" s="264">
        <v>15895.48</v>
      </c>
      <c r="AO360" s="264">
        <v>15772.55</v>
      </c>
      <c r="AP360" s="264">
        <v>16166.55</v>
      </c>
      <c r="AQ360" s="264">
        <v>0</v>
      </c>
      <c r="AR360" s="264">
        <v>0</v>
      </c>
      <c r="AS360" s="264">
        <v>50453</v>
      </c>
      <c r="AT360" s="577">
        <v>55278.740000000005</v>
      </c>
      <c r="AU360" s="264">
        <v>0</v>
      </c>
      <c r="AV360" s="264">
        <v>0</v>
      </c>
      <c r="AW360" s="264">
        <v>0</v>
      </c>
      <c r="AX360" s="264">
        <v>11271.68</v>
      </c>
      <c r="AY360" s="264">
        <v>11500.16</v>
      </c>
      <c r="AZ360" s="264">
        <v>12166.56</v>
      </c>
      <c r="BA360" s="264">
        <v>12680.64</v>
      </c>
      <c r="BB360" s="264">
        <v>11975.6</v>
      </c>
      <c r="BC360" s="264">
        <v>12652.400000000001</v>
      </c>
      <c r="BD360" s="264">
        <v>0</v>
      </c>
      <c r="BE360" s="264">
        <v>0</v>
      </c>
      <c r="BF360" s="264">
        <v>0</v>
      </c>
      <c r="BG360" s="264">
        <v>0</v>
      </c>
      <c r="BH360" s="264">
        <v>0</v>
      </c>
      <c r="BI360" s="264">
        <v>0</v>
      </c>
      <c r="BJ360" s="264">
        <v>18111.449999999997</v>
      </c>
      <c r="BK360" s="264">
        <v>19548.54</v>
      </c>
      <c r="BL360" s="264">
        <v>0</v>
      </c>
      <c r="BM360" s="577">
        <v>0</v>
      </c>
      <c r="BN360" s="264">
        <v>0</v>
      </c>
      <c r="BO360" s="264">
        <v>0</v>
      </c>
      <c r="BP360" s="264">
        <v>0</v>
      </c>
      <c r="BQ360" s="264">
        <v>0</v>
      </c>
      <c r="BR360" s="264">
        <v>0</v>
      </c>
      <c r="BS360" s="264">
        <v>0</v>
      </c>
      <c r="BT360" s="264">
        <v>0</v>
      </c>
      <c r="BU360" s="264">
        <v>0</v>
      </c>
      <c r="BV360" s="264">
        <v>0</v>
      </c>
      <c r="BW360" s="264">
        <v>0</v>
      </c>
      <c r="BX360" s="264">
        <v>0</v>
      </c>
      <c r="BY360" s="264">
        <v>0</v>
      </c>
      <c r="BZ360" s="264">
        <v>0</v>
      </c>
      <c r="CA360" s="264">
        <v>0</v>
      </c>
      <c r="CB360" s="264">
        <v>0</v>
      </c>
      <c r="CC360" s="264">
        <v>0</v>
      </c>
      <c r="CD360" s="264">
        <v>0</v>
      </c>
      <c r="CE360" s="264">
        <v>0</v>
      </c>
      <c r="CF360" s="577">
        <v>0</v>
      </c>
      <c r="CG360" s="264">
        <v>0</v>
      </c>
      <c r="CH360" s="264">
        <v>0</v>
      </c>
      <c r="CI360" s="264">
        <v>0</v>
      </c>
      <c r="CJ360" s="264">
        <v>12661.599999999999</v>
      </c>
      <c r="CK360" s="264">
        <v>13023.359999999999</v>
      </c>
      <c r="CL360" s="264">
        <v>14146.72</v>
      </c>
      <c r="CM360" s="264">
        <v>14108.64</v>
      </c>
      <c r="CN360" s="264">
        <v>13348</v>
      </c>
      <c r="CO360" s="264">
        <v>14664</v>
      </c>
      <c r="CP360" s="264">
        <v>26561.57</v>
      </c>
      <c r="CQ360" s="264">
        <v>27035.78</v>
      </c>
      <c r="CR360" s="264">
        <v>23774.29</v>
      </c>
      <c r="CS360" s="264">
        <v>23172.04</v>
      </c>
      <c r="CT360" s="264">
        <v>22369.79</v>
      </c>
      <c r="CU360" s="264">
        <v>22833.85</v>
      </c>
      <c r="CV360" s="264">
        <v>20648.039999999997</v>
      </c>
      <c r="CW360" s="264">
        <v>22068.33</v>
      </c>
      <c r="CX360" s="264">
        <v>74609.919999999998</v>
      </c>
      <c r="CY360" s="577">
        <v>78900.86</v>
      </c>
      <c r="CZ360" s="264">
        <v>0</v>
      </c>
      <c r="DA360" s="264">
        <v>0</v>
      </c>
      <c r="DB360" s="264">
        <v>0</v>
      </c>
      <c r="DC360" s="428">
        <f t="shared" si="5"/>
        <v>833894.83</v>
      </c>
    </row>
    <row r="361" spans="1:107" x14ac:dyDescent="0.25">
      <c r="A361" s="311">
        <v>5333</v>
      </c>
      <c r="B361" s="347">
        <v>675901</v>
      </c>
      <c r="C361" s="311">
        <v>1026646</v>
      </c>
      <c r="D361" s="14">
        <v>1457467623</v>
      </c>
      <c r="F361" s="14" t="s">
        <v>930</v>
      </c>
      <c r="G361" s="14" t="str">
        <f>INDEX(FY2019_ALL_Targets!F:F,MATCH(B361,FY2019_ALL_Targets!B:B,0))</f>
        <v>Harris</v>
      </c>
      <c r="H361" s="14" t="s">
        <v>3010</v>
      </c>
      <c r="I361" s="312" t="s">
        <v>766</v>
      </c>
      <c r="J361" s="312" t="s">
        <v>995</v>
      </c>
      <c r="K361" s="312" t="s">
        <v>767</v>
      </c>
      <c r="L361" s="264">
        <v>12237.42</v>
      </c>
      <c r="M361" s="264">
        <v>12599.89</v>
      </c>
      <c r="N361" s="264">
        <v>13779.27</v>
      </c>
      <c r="O361" s="264">
        <v>13892.880000000001</v>
      </c>
      <c r="P361" s="264">
        <v>13091.449999999999</v>
      </c>
      <c r="Q361" s="264">
        <v>13551.55</v>
      </c>
      <c r="R361" s="264">
        <v>13243.499999999998</v>
      </c>
      <c r="S361" s="264">
        <v>13962.56</v>
      </c>
      <c r="T361" s="264">
        <v>13175.470000000001</v>
      </c>
      <c r="U361" s="264">
        <v>13086.65</v>
      </c>
      <c r="V361" s="264">
        <v>12730.52</v>
      </c>
      <c r="W361" s="264">
        <v>13195.37</v>
      </c>
      <c r="X361" s="264">
        <v>36189.660000000011</v>
      </c>
      <c r="Y361" s="264">
        <v>38549.999999999993</v>
      </c>
      <c r="Z361" s="264">
        <v>39957.070000000007</v>
      </c>
      <c r="AA361" s="577">
        <v>38570.400000000001</v>
      </c>
      <c r="AB361" s="264">
        <v>0</v>
      </c>
      <c r="AC361" s="264">
        <v>0</v>
      </c>
      <c r="AD361" s="264">
        <v>0</v>
      </c>
      <c r="AE361" s="264">
        <v>0</v>
      </c>
      <c r="AF361" s="264">
        <v>0</v>
      </c>
      <c r="AG361" s="264">
        <v>0</v>
      </c>
      <c r="AH361" s="264">
        <v>0</v>
      </c>
      <c r="AI361" s="264">
        <v>0</v>
      </c>
      <c r="AJ361" s="264">
        <v>0</v>
      </c>
      <c r="AK361" s="264">
        <v>0</v>
      </c>
      <c r="AL361" s="264">
        <v>0</v>
      </c>
      <c r="AM361" s="264">
        <v>0</v>
      </c>
      <c r="AN361" s="264">
        <v>0</v>
      </c>
      <c r="AO361" s="264">
        <v>0</v>
      </c>
      <c r="AP361" s="264">
        <v>0</v>
      </c>
      <c r="AQ361" s="264">
        <v>0</v>
      </c>
      <c r="AR361" s="264">
        <v>0</v>
      </c>
      <c r="AS361" s="264">
        <v>0</v>
      </c>
      <c r="AT361" s="577">
        <v>0</v>
      </c>
      <c r="AU361" s="264">
        <v>0</v>
      </c>
      <c r="AV361" s="264">
        <v>0</v>
      </c>
      <c r="AW361" s="264">
        <v>0</v>
      </c>
      <c r="AX361" s="264">
        <v>7471.21</v>
      </c>
      <c r="AY361" s="264">
        <v>7541.54</v>
      </c>
      <c r="AZ361" s="264">
        <v>7893.1900000000005</v>
      </c>
      <c r="BA361" s="264">
        <v>7871.55</v>
      </c>
      <c r="BB361" s="264">
        <v>7698.65</v>
      </c>
      <c r="BC361" s="264">
        <v>7832.4</v>
      </c>
      <c r="BD361" s="264">
        <v>7637</v>
      </c>
      <c r="BE361" s="264">
        <v>7475.6900000000005</v>
      </c>
      <c r="BF361" s="264">
        <v>7554.06</v>
      </c>
      <c r="BG361" s="264">
        <v>7170.87</v>
      </c>
      <c r="BH361" s="264">
        <v>7128.22</v>
      </c>
      <c r="BI361" s="264">
        <v>7307.43</v>
      </c>
      <c r="BJ361" s="264">
        <v>21466.38</v>
      </c>
      <c r="BK361" s="264">
        <v>22255.439999999999</v>
      </c>
      <c r="BL361" s="264">
        <v>22442.430000000004</v>
      </c>
      <c r="BM361" s="577">
        <v>21363.320000000003</v>
      </c>
      <c r="BN361" s="264">
        <v>0</v>
      </c>
      <c r="BO361" s="264">
        <v>0</v>
      </c>
      <c r="BP361" s="264">
        <v>0</v>
      </c>
      <c r="BQ361" s="264">
        <v>0</v>
      </c>
      <c r="BR361" s="264">
        <v>0</v>
      </c>
      <c r="BS361" s="264">
        <v>0</v>
      </c>
      <c r="BT361" s="264">
        <v>0</v>
      </c>
      <c r="BU361" s="264">
        <v>0</v>
      </c>
      <c r="BV361" s="264">
        <v>0</v>
      </c>
      <c r="BW361" s="264">
        <v>0</v>
      </c>
      <c r="BX361" s="264">
        <v>0</v>
      </c>
      <c r="BY361" s="264">
        <v>0</v>
      </c>
      <c r="BZ361" s="264">
        <v>0</v>
      </c>
      <c r="CA361" s="264">
        <v>0</v>
      </c>
      <c r="CB361" s="264">
        <v>0</v>
      </c>
      <c r="CC361" s="264">
        <v>0</v>
      </c>
      <c r="CD361" s="264">
        <v>0</v>
      </c>
      <c r="CE361" s="264">
        <v>0</v>
      </c>
      <c r="CF361" s="577">
        <v>0</v>
      </c>
      <c r="CG361" s="264">
        <v>0</v>
      </c>
      <c r="CH361" s="264">
        <v>0</v>
      </c>
      <c r="CI361" s="264">
        <v>0</v>
      </c>
      <c r="CJ361" s="264">
        <v>18540.07</v>
      </c>
      <c r="CK361" s="264">
        <v>18972.87</v>
      </c>
      <c r="CL361" s="264">
        <v>20828.5</v>
      </c>
      <c r="CM361" s="264">
        <v>20909.650000000001</v>
      </c>
      <c r="CN361" s="264">
        <v>20094.599999999999</v>
      </c>
      <c r="CO361" s="264">
        <v>20870.349999999999</v>
      </c>
      <c r="CP361" s="264">
        <v>20255.3</v>
      </c>
      <c r="CQ361" s="264">
        <v>21572.240000000002</v>
      </c>
      <c r="CR361" s="264">
        <v>19991.400000000001</v>
      </c>
      <c r="CS361" s="264">
        <v>20188.79</v>
      </c>
      <c r="CT361" s="264">
        <v>19974.91</v>
      </c>
      <c r="CU361" s="264">
        <v>20625.440000000002</v>
      </c>
      <c r="CV361" s="264">
        <v>54674.880000000005</v>
      </c>
      <c r="CW361" s="264">
        <v>58855.8</v>
      </c>
      <c r="CX361" s="264">
        <v>61160.840000000004</v>
      </c>
      <c r="CY361" s="577">
        <v>60101.320000000007</v>
      </c>
      <c r="CZ361" s="264">
        <v>0</v>
      </c>
      <c r="DA361" s="264">
        <v>0</v>
      </c>
      <c r="DB361" s="264">
        <v>0</v>
      </c>
      <c r="DC361" s="428">
        <f t="shared" si="5"/>
        <v>967540.00000000023</v>
      </c>
    </row>
    <row r="362" spans="1:107" x14ac:dyDescent="0.25">
      <c r="A362" s="297">
        <v>4868</v>
      </c>
      <c r="B362" s="347">
        <v>675903</v>
      </c>
      <c r="C362" s="297">
        <v>1018505</v>
      </c>
      <c r="D362" s="14">
        <v>1629516109</v>
      </c>
      <c r="F362" s="14" t="s">
        <v>925</v>
      </c>
      <c r="G362" s="14" t="str">
        <f>INDEX(FY2019_ALL_Targets!F:F,MATCH(B362,FY2019_ALL_Targets!B:B,0))</f>
        <v>MRSA Central</v>
      </c>
      <c r="H362" s="14" t="s">
        <v>3079</v>
      </c>
      <c r="I362" s="299" t="s">
        <v>2526</v>
      </c>
      <c r="J362" s="299" t="s">
        <v>1002</v>
      </c>
      <c r="K362" s="299" t="s">
        <v>2527</v>
      </c>
      <c r="L362" s="264">
        <v>0</v>
      </c>
      <c r="M362" s="264">
        <v>0</v>
      </c>
      <c r="N362" s="264">
        <v>0</v>
      </c>
      <c r="O362" s="264">
        <v>0</v>
      </c>
      <c r="P362" s="264">
        <v>0</v>
      </c>
      <c r="Q362" s="264">
        <v>0</v>
      </c>
      <c r="R362" s="264">
        <v>0</v>
      </c>
      <c r="S362" s="264">
        <v>0</v>
      </c>
      <c r="T362" s="264">
        <v>0</v>
      </c>
      <c r="U362" s="264">
        <v>0</v>
      </c>
      <c r="V362" s="264">
        <v>0</v>
      </c>
      <c r="W362" s="264">
        <v>0</v>
      </c>
      <c r="X362" s="264">
        <v>0</v>
      </c>
      <c r="Y362" s="264">
        <v>0</v>
      </c>
      <c r="Z362" s="264">
        <v>0</v>
      </c>
      <c r="AA362" s="577">
        <v>0</v>
      </c>
      <c r="AB362" s="264">
        <v>0</v>
      </c>
      <c r="AC362" s="264">
        <v>0</v>
      </c>
      <c r="AD362" s="264">
        <v>0</v>
      </c>
      <c r="AE362" s="264">
        <v>0</v>
      </c>
      <c r="AF362" s="264">
        <v>0</v>
      </c>
      <c r="AG362" s="264">
        <v>0</v>
      </c>
      <c r="AH362" s="264">
        <v>0</v>
      </c>
      <c r="AI362" s="264">
        <v>0</v>
      </c>
      <c r="AJ362" s="264">
        <v>0</v>
      </c>
      <c r="AK362" s="264">
        <v>0</v>
      </c>
      <c r="AL362" s="264">
        <v>0</v>
      </c>
      <c r="AM362" s="264">
        <v>0</v>
      </c>
      <c r="AN362" s="264">
        <v>0</v>
      </c>
      <c r="AO362" s="264">
        <v>0</v>
      </c>
      <c r="AP362" s="264">
        <v>0</v>
      </c>
      <c r="AQ362" s="264">
        <v>0</v>
      </c>
      <c r="AR362" s="264">
        <v>0</v>
      </c>
      <c r="AS362" s="264">
        <v>0</v>
      </c>
      <c r="AT362" s="577">
        <v>0</v>
      </c>
      <c r="AU362" s="264">
        <v>0</v>
      </c>
      <c r="AV362" s="264">
        <v>0</v>
      </c>
      <c r="AW362" s="264">
        <v>0</v>
      </c>
      <c r="AX362" s="264">
        <v>0</v>
      </c>
      <c r="AY362" s="264">
        <v>0</v>
      </c>
      <c r="AZ362" s="264">
        <v>0</v>
      </c>
      <c r="BA362" s="264">
        <v>0</v>
      </c>
      <c r="BB362" s="264">
        <v>0</v>
      </c>
      <c r="BC362" s="264">
        <v>0</v>
      </c>
      <c r="BD362" s="264">
        <v>0</v>
      </c>
      <c r="BE362" s="264">
        <v>0</v>
      </c>
      <c r="BF362" s="264">
        <v>0</v>
      </c>
      <c r="BG362" s="264">
        <v>0</v>
      </c>
      <c r="BH362" s="264">
        <v>0</v>
      </c>
      <c r="BI362" s="264">
        <v>0</v>
      </c>
      <c r="BJ362" s="264">
        <v>0</v>
      </c>
      <c r="BK362" s="264">
        <v>0</v>
      </c>
      <c r="BL362" s="264">
        <v>0</v>
      </c>
      <c r="BM362" s="577">
        <v>0</v>
      </c>
      <c r="BN362" s="264">
        <v>0</v>
      </c>
      <c r="BO362" s="264">
        <v>0</v>
      </c>
      <c r="BP362" s="264">
        <v>0</v>
      </c>
      <c r="BQ362" s="264">
        <v>11447.720000000001</v>
      </c>
      <c r="BR362" s="264">
        <v>11546.36</v>
      </c>
      <c r="BS362" s="264">
        <v>11973.800000000001</v>
      </c>
      <c r="BT362" s="264">
        <v>11776.52</v>
      </c>
      <c r="BU362" s="264">
        <v>11842.7</v>
      </c>
      <c r="BV362" s="264">
        <v>11978.199999999999</v>
      </c>
      <c r="BW362" s="264">
        <v>11827.48</v>
      </c>
      <c r="BX362" s="264">
        <v>11929.199999999999</v>
      </c>
      <c r="BY362" s="264">
        <v>12072.14</v>
      </c>
      <c r="BZ362" s="264">
        <v>11902.689999999999</v>
      </c>
      <c r="CA362" s="264">
        <v>11978.619999999999</v>
      </c>
      <c r="CB362" s="264">
        <v>12119.839999999998</v>
      </c>
      <c r="CC362" s="264">
        <v>32925.96</v>
      </c>
      <c r="CD362" s="264">
        <v>29278.049999999996</v>
      </c>
      <c r="CE362" s="264">
        <v>27747.71</v>
      </c>
      <c r="CF362" s="577">
        <v>27667.139999999996</v>
      </c>
      <c r="CG362" s="264">
        <v>0</v>
      </c>
      <c r="CH362" s="264">
        <v>0</v>
      </c>
      <c r="CI362" s="264">
        <v>0</v>
      </c>
      <c r="CJ362" s="264">
        <v>12971.160000000002</v>
      </c>
      <c r="CK362" s="264">
        <v>12938.280000000002</v>
      </c>
      <c r="CL362" s="264">
        <v>13765.760000000002</v>
      </c>
      <c r="CM362" s="264">
        <v>13798.640000000001</v>
      </c>
      <c r="CN362" s="264">
        <v>13392.82</v>
      </c>
      <c r="CO362" s="264">
        <v>13783.060000000001</v>
      </c>
      <c r="CP362" s="264">
        <v>13462.900000000001</v>
      </c>
      <c r="CQ362" s="264">
        <v>13558.72</v>
      </c>
      <c r="CR362" s="264">
        <v>13473.07</v>
      </c>
      <c r="CS362" s="264">
        <v>13173.429999999998</v>
      </c>
      <c r="CT362" s="264">
        <v>13292.71</v>
      </c>
      <c r="CU362" s="264">
        <v>13488.19</v>
      </c>
      <c r="CV362" s="264">
        <v>37358.399999999994</v>
      </c>
      <c r="CW362" s="264">
        <v>33683.789999999994</v>
      </c>
      <c r="CX362" s="264">
        <v>31328.609999999997</v>
      </c>
      <c r="CY362" s="577">
        <v>30703.51</v>
      </c>
      <c r="CZ362" s="264">
        <v>0</v>
      </c>
      <c r="DA362" s="264">
        <v>0</v>
      </c>
      <c r="DB362" s="264">
        <v>0</v>
      </c>
      <c r="DC362" s="428">
        <f t="shared" si="5"/>
        <v>554187.17999999993</v>
      </c>
    </row>
    <row r="363" spans="1:107" x14ac:dyDescent="0.25">
      <c r="A363" s="337">
        <v>5183</v>
      </c>
      <c r="B363" s="347">
        <v>675904</v>
      </c>
      <c r="C363" s="297">
        <v>1026679</v>
      </c>
      <c r="D363" s="14">
        <v>1518357680</v>
      </c>
      <c r="F363" s="14" t="s">
        <v>923</v>
      </c>
      <c r="G363" s="14" t="str">
        <f>INDEX(FY2019_ALL_Targets!F:F,MATCH(B363,FY2019_ALL_Targets!B:B,0))</f>
        <v>Lubbock</v>
      </c>
      <c r="H363" s="14" t="s">
        <v>3071</v>
      </c>
      <c r="I363" s="299" t="s">
        <v>706</v>
      </c>
      <c r="J363" s="299" t="s">
        <v>975</v>
      </c>
      <c r="K363" s="299" t="s">
        <v>2829</v>
      </c>
      <c r="L363" s="264">
        <v>935.24</v>
      </c>
      <c r="M363" s="264">
        <v>958.93000000000006</v>
      </c>
      <c r="N363" s="264">
        <v>30570.230000000003</v>
      </c>
      <c r="O363" s="264">
        <v>10805.84</v>
      </c>
      <c r="P363" s="264">
        <v>10755.52</v>
      </c>
      <c r="Q363" s="264">
        <v>10419.41</v>
      </c>
      <c r="R363" s="264">
        <v>10661.48</v>
      </c>
      <c r="S363" s="264">
        <v>10604.1</v>
      </c>
      <c r="T363" s="264">
        <v>11241.520000000002</v>
      </c>
      <c r="U363" s="264">
        <v>10770.6</v>
      </c>
      <c r="V363" s="264">
        <v>10866.96</v>
      </c>
      <c r="W363" s="264">
        <v>11006.68</v>
      </c>
      <c r="X363" s="264">
        <v>10415.200000000001</v>
      </c>
      <c r="Y363" s="264">
        <v>23081.129999999997</v>
      </c>
      <c r="Z363" s="264">
        <v>18007.650000000001</v>
      </c>
      <c r="AA363" s="577">
        <v>24654.819999999996</v>
      </c>
      <c r="AB363" s="264">
        <v>0</v>
      </c>
      <c r="AC363" s="264">
        <v>0</v>
      </c>
      <c r="AD363" s="264">
        <v>0</v>
      </c>
      <c r="AE363" s="264">
        <v>0</v>
      </c>
      <c r="AF363" s="264">
        <v>0</v>
      </c>
      <c r="AG363" s="264">
        <v>0</v>
      </c>
      <c r="AH363" s="264">
        <v>0</v>
      </c>
      <c r="AI363" s="264">
        <v>0</v>
      </c>
      <c r="AJ363" s="264">
        <v>0</v>
      </c>
      <c r="AK363" s="264">
        <v>0</v>
      </c>
      <c r="AL363" s="264">
        <v>0</v>
      </c>
      <c r="AM363" s="264">
        <v>0</v>
      </c>
      <c r="AN363" s="264">
        <v>0</v>
      </c>
      <c r="AO363" s="264">
        <v>0</v>
      </c>
      <c r="AP363" s="264">
        <v>0</v>
      </c>
      <c r="AQ363" s="264">
        <v>0</v>
      </c>
      <c r="AR363" s="264">
        <v>0</v>
      </c>
      <c r="AS363" s="264">
        <v>0</v>
      </c>
      <c r="AT363" s="577">
        <v>0</v>
      </c>
      <c r="AU363" s="264">
        <v>0</v>
      </c>
      <c r="AV363" s="264">
        <v>0</v>
      </c>
      <c r="AW363" s="264">
        <v>0</v>
      </c>
      <c r="AX363" s="264">
        <v>0</v>
      </c>
      <c r="AY363" s="264">
        <v>0</v>
      </c>
      <c r="AZ363" s="264">
        <v>0</v>
      </c>
      <c r="BA363" s="264">
        <v>0</v>
      </c>
      <c r="BB363" s="264">
        <v>0</v>
      </c>
      <c r="BC363" s="264">
        <v>0</v>
      </c>
      <c r="BD363" s="264">
        <v>0</v>
      </c>
      <c r="BE363" s="264">
        <v>0</v>
      </c>
      <c r="BF363" s="264">
        <v>0</v>
      </c>
      <c r="BG363" s="264">
        <v>0</v>
      </c>
      <c r="BH363" s="264">
        <v>0</v>
      </c>
      <c r="BI363" s="264">
        <v>0</v>
      </c>
      <c r="BJ363" s="264">
        <v>0</v>
      </c>
      <c r="BK363" s="264">
        <v>0</v>
      </c>
      <c r="BL363" s="264">
        <v>0</v>
      </c>
      <c r="BM363" s="577">
        <v>0</v>
      </c>
      <c r="BN363" s="264">
        <v>0</v>
      </c>
      <c r="BO363" s="264">
        <v>0</v>
      </c>
      <c r="BP363" s="264">
        <v>0</v>
      </c>
      <c r="BQ363" s="264">
        <v>768.38</v>
      </c>
      <c r="BR363" s="264">
        <v>779.70999999999992</v>
      </c>
      <c r="BS363" s="264">
        <v>25654.030000000002</v>
      </c>
      <c r="BT363" s="264">
        <v>9422.880000000001</v>
      </c>
      <c r="BU363" s="264">
        <v>9272</v>
      </c>
      <c r="BV363" s="264">
        <v>9561.75</v>
      </c>
      <c r="BW363" s="264">
        <v>9449.31</v>
      </c>
      <c r="BX363" s="264">
        <v>9865.0500000000011</v>
      </c>
      <c r="BY363" s="264">
        <v>9543.65</v>
      </c>
      <c r="BZ363" s="264">
        <v>9203.94</v>
      </c>
      <c r="CA363" s="264">
        <v>9800.67</v>
      </c>
      <c r="CB363" s="264">
        <v>9660.1500000000015</v>
      </c>
      <c r="CC363" s="264">
        <v>8726.9600000000009</v>
      </c>
      <c r="CD363" s="264">
        <v>20163.05</v>
      </c>
      <c r="CE363" s="264">
        <v>16042.92</v>
      </c>
      <c r="CF363" s="577">
        <v>21658.05</v>
      </c>
      <c r="CG363" s="264">
        <v>0</v>
      </c>
      <c r="CH363" s="264">
        <v>0</v>
      </c>
      <c r="CI363" s="264">
        <v>0</v>
      </c>
      <c r="CJ363" s="264">
        <v>0</v>
      </c>
      <c r="CK363" s="264">
        <v>0</v>
      </c>
      <c r="CL363" s="264">
        <v>0</v>
      </c>
      <c r="CM363" s="264">
        <v>0</v>
      </c>
      <c r="CN363" s="264">
        <v>0</v>
      </c>
      <c r="CO363" s="264">
        <v>0</v>
      </c>
      <c r="CP363" s="264">
        <v>0</v>
      </c>
      <c r="CQ363" s="264">
        <v>0</v>
      </c>
      <c r="CR363" s="264">
        <v>0</v>
      </c>
      <c r="CS363" s="264">
        <v>0</v>
      </c>
      <c r="CT363" s="264">
        <v>0</v>
      </c>
      <c r="CU363" s="264">
        <v>0</v>
      </c>
      <c r="CV363" s="264">
        <v>0</v>
      </c>
      <c r="CW363" s="264">
        <v>0</v>
      </c>
      <c r="CX363" s="264">
        <v>0</v>
      </c>
      <c r="CY363" s="577">
        <v>0</v>
      </c>
      <c r="CZ363" s="264">
        <v>0</v>
      </c>
      <c r="DA363" s="264">
        <v>0</v>
      </c>
      <c r="DB363" s="264">
        <v>0</v>
      </c>
      <c r="DC363" s="428">
        <f t="shared" si="5"/>
        <v>385327.81000000006</v>
      </c>
    </row>
    <row r="364" spans="1:107" x14ac:dyDescent="0.25">
      <c r="A364" s="337">
        <v>4606</v>
      </c>
      <c r="B364" s="347">
        <v>675906</v>
      </c>
      <c r="C364" s="297">
        <v>1026283</v>
      </c>
      <c r="D364" s="14">
        <v>1386043610</v>
      </c>
      <c r="F364" s="14" t="s">
        <v>937</v>
      </c>
      <c r="G364" s="14" t="str">
        <f>INDEX(FY2019_ALL_Targets!F:F,MATCH(B364,FY2019_ALL_Targets!B:B,0))</f>
        <v>Tarrant</v>
      </c>
      <c r="H364" s="14" t="s">
        <v>3009</v>
      </c>
      <c r="I364" s="299" t="s">
        <v>541</v>
      </c>
      <c r="J364" s="299" t="s">
        <v>997</v>
      </c>
      <c r="K364" s="299" t="s">
        <v>2306</v>
      </c>
      <c r="L364" s="264">
        <v>0</v>
      </c>
      <c r="M364" s="264">
        <v>0</v>
      </c>
      <c r="N364" s="264">
        <v>107374</v>
      </c>
      <c r="O364" s="264">
        <v>37027.75</v>
      </c>
      <c r="P364" s="264">
        <v>0</v>
      </c>
      <c r="Q364" s="264">
        <v>0</v>
      </c>
      <c r="R364" s="264">
        <v>0</v>
      </c>
      <c r="S364" s="264">
        <v>0</v>
      </c>
      <c r="T364" s="264">
        <v>0</v>
      </c>
      <c r="U364" s="264">
        <v>0</v>
      </c>
      <c r="V364" s="264">
        <v>0</v>
      </c>
      <c r="W364" s="264">
        <v>0</v>
      </c>
      <c r="X364" s="264">
        <v>78354</v>
      </c>
      <c r="Y364" s="264">
        <v>-84244.490000000034</v>
      </c>
      <c r="Z364" s="264">
        <v>93030.47</v>
      </c>
      <c r="AA364" s="577">
        <v>68325.95</v>
      </c>
      <c r="AB364" s="264">
        <v>0</v>
      </c>
      <c r="AC364" s="264">
        <v>0</v>
      </c>
      <c r="AD364" s="264">
        <v>0</v>
      </c>
      <c r="AE364" s="264">
        <v>0</v>
      </c>
      <c r="AF364" s="264">
        <v>0</v>
      </c>
      <c r="AG364" s="264">
        <v>47887.25</v>
      </c>
      <c r="AH364" s="264">
        <v>16677.75</v>
      </c>
      <c r="AI364" s="264">
        <v>0</v>
      </c>
      <c r="AJ364" s="264">
        <v>0</v>
      </c>
      <c r="AK364" s="264">
        <v>0</v>
      </c>
      <c r="AL364" s="264">
        <v>0</v>
      </c>
      <c r="AM364" s="264">
        <v>0</v>
      </c>
      <c r="AN364" s="264">
        <v>0</v>
      </c>
      <c r="AO364" s="264">
        <v>0</v>
      </c>
      <c r="AP364" s="264">
        <v>0</v>
      </c>
      <c r="AQ364" s="264">
        <v>34944.75</v>
      </c>
      <c r="AR364" s="264">
        <v>-37747.279999999992</v>
      </c>
      <c r="AS364" s="264">
        <v>41287.519999999997</v>
      </c>
      <c r="AT364" s="577">
        <v>30771.050000000003</v>
      </c>
      <c r="AU364" s="264">
        <v>0</v>
      </c>
      <c r="AV364" s="264">
        <v>0</v>
      </c>
      <c r="AW364" s="264">
        <v>0</v>
      </c>
      <c r="AX364" s="264">
        <v>0</v>
      </c>
      <c r="AY364" s="264">
        <v>0</v>
      </c>
      <c r="AZ364" s="264">
        <v>0</v>
      </c>
      <c r="BA364" s="264">
        <v>0</v>
      </c>
      <c r="BB364" s="264">
        <v>0</v>
      </c>
      <c r="BC364" s="264">
        <v>0</v>
      </c>
      <c r="BD364" s="264">
        <v>0</v>
      </c>
      <c r="BE364" s="264">
        <v>0</v>
      </c>
      <c r="BF364" s="264">
        <v>0</v>
      </c>
      <c r="BG364" s="264">
        <v>0</v>
      </c>
      <c r="BH364" s="264">
        <v>0</v>
      </c>
      <c r="BI364" s="264">
        <v>0</v>
      </c>
      <c r="BJ364" s="264">
        <v>0</v>
      </c>
      <c r="BK364" s="264">
        <v>0</v>
      </c>
      <c r="BL364" s="264">
        <v>0</v>
      </c>
      <c r="BM364" s="577">
        <v>0</v>
      </c>
      <c r="BN364" s="264">
        <v>0</v>
      </c>
      <c r="BO364" s="264">
        <v>0</v>
      </c>
      <c r="BP364" s="264">
        <v>0</v>
      </c>
      <c r="BQ364" s="264">
        <v>0</v>
      </c>
      <c r="BR364" s="264">
        <v>0</v>
      </c>
      <c r="BS364" s="264">
        <v>0</v>
      </c>
      <c r="BT364" s="264">
        <v>0</v>
      </c>
      <c r="BU364" s="264">
        <v>0</v>
      </c>
      <c r="BV364" s="264">
        <v>0</v>
      </c>
      <c r="BW364" s="264">
        <v>0</v>
      </c>
      <c r="BX364" s="264">
        <v>0</v>
      </c>
      <c r="BY364" s="264">
        <v>0</v>
      </c>
      <c r="BZ364" s="264">
        <v>0</v>
      </c>
      <c r="CA364" s="264">
        <v>0</v>
      </c>
      <c r="CB364" s="264">
        <v>0</v>
      </c>
      <c r="CC364" s="264">
        <v>0</v>
      </c>
      <c r="CD364" s="264">
        <v>0</v>
      </c>
      <c r="CE364" s="264">
        <v>0</v>
      </c>
      <c r="CF364" s="577">
        <v>0</v>
      </c>
      <c r="CG364" s="264">
        <v>0</v>
      </c>
      <c r="CH364" s="264">
        <v>0</v>
      </c>
      <c r="CI364" s="264">
        <v>0</v>
      </c>
      <c r="CJ364" s="264">
        <v>0</v>
      </c>
      <c r="CK364" s="264">
        <v>0</v>
      </c>
      <c r="CL364" s="264">
        <v>0</v>
      </c>
      <c r="CM364" s="264">
        <v>0</v>
      </c>
      <c r="CN364" s="264">
        <v>0</v>
      </c>
      <c r="CO364" s="264">
        <v>0</v>
      </c>
      <c r="CP364" s="264">
        <v>0</v>
      </c>
      <c r="CQ364" s="264">
        <v>0</v>
      </c>
      <c r="CR364" s="264">
        <v>0</v>
      </c>
      <c r="CS364" s="264">
        <v>0</v>
      </c>
      <c r="CT364" s="264">
        <v>0</v>
      </c>
      <c r="CU364" s="264">
        <v>0</v>
      </c>
      <c r="CV364" s="264">
        <v>0</v>
      </c>
      <c r="CW364" s="264">
        <v>0</v>
      </c>
      <c r="CX364" s="264">
        <v>0</v>
      </c>
      <c r="CY364" s="577">
        <v>0</v>
      </c>
      <c r="CZ364" s="264">
        <v>0</v>
      </c>
      <c r="DA364" s="264">
        <v>0</v>
      </c>
      <c r="DB364" s="264">
        <v>0</v>
      </c>
      <c r="DC364" s="428">
        <f t="shared" si="5"/>
        <v>433688.72</v>
      </c>
    </row>
    <row r="365" spans="1:107" x14ac:dyDescent="0.25">
      <c r="A365" s="313">
        <v>4280</v>
      </c>
      <c r="B365" s="347">
        <v>675910</v>
      </c>
      <c r="C365" s="313">
        <v>1028619</v>
      </c>
      <c r="D365" s="14">
        <v>1932652070</v>
      </c>
      <c r="F365" s="14" t="s">
        <v>913</v>
      </c>
      <c r="G365" s="14" t="str">
        <f>INDEX(FY2019_ALL_Targets!F:F,MATCH(B365,FY2019_ALL_Targets!B:B,0))</f>
        <v>MRSA West</v>
      </c>
      <c r="H365" s="14" t="s">
        <v>3011</v>
      </c>
      <c r="I365" s="314" t="s">
        <v>2439</v>
      </c>
      <c r="J365" s="314" t="s">
        <v>986</v>
      </c>
      <c r="K365" s="314" t="s">
        <v>463</v>
      </c>
      <c r="L365" s="264">
        <v>19048.650000000001</v>
      </c>
      <c r="M365" s="264">
        <v>18577.690000000002</v>
      </c>
      <c r="N365" s="264">
        <v>20310.150000000001</v>
      </c>
      <c r="O365" s="264">
        <v>19485.97</v>
      </c>
      <c r="P365" s="264">
        <v>19812.100000000002</v>
      </c>
      <c r="Q365" s="264">
        <v>19480.100000000002</v>
      </c>
      <c r="R365" s="264">
        <v>18937.399999999998</v>
      </c>
      <c r="S365" s="264">
        <v>19703.07</v>
      </c>
      <c r="T365" s="264">
        <v>19015.5</v>
      </c>
      <c r="U365" s="264">
        <v>19092.59</v>
      </c>
      <c r="V365" s="264">
        <v>18665.909999999996</v>
      </c>
      <c r="W365" s="264">
        <v>19225.620000000003</v>
      </c>
      <c r="X365" s="264">
        <v>42091.790000000008</v>
      </c>
      <c r="Y365" s="264">
        <v>43364.520000000004</v>
      </c>
      <c r="Z365" s="264">
        <v>56313.320000000007</v>
      </c>
      <c r="AA365" s="577">
        <v>56098.590000000004</v>
      </c>
      <c r="AB365" s="264">
        <v>0</v>
      </c>
      <c r="AC365" s="264">
        <v>0</v>
      </c>
      <c r="AD365" s="264">
        <v>0</v>
      </c>
      <c r="AE365" s="264">
        <v>0</v>
      </c>
      <c r="AF365" s="264">
        <v>0</v>
      </c>
      <c r="AG365" s="264">
        <v>0</v>
      </c>
      <c r="AH365" s="264">
        <v>0</v>
      </c>
      <c r="AI365" s="264">
        <v>0</v>
      </c>
      <c r="AJ365" s="264">
        <v>0</v>
      </c>
      <c r="AK365" s="264">
        <v>0</v>
      </c>
      <c r="AL365" s="264">
        <v>0</v>
      </c>
      <c r="AM365" s="264">
        <v>0</v>
      </c>
      <c r="AN365" s="264">
        <v>0</v>
      </c>
      <c r="AO365" s="264">
        <v>0</v>
      </c>
      <c r="AP365" s="264">
        <v>0</v>
      </c>
      <c r="AQ365" s="264">
        <v>0</v>
      </c>
      <c r="AR365" s="264">
        <v>0</v>
      </c>
      <c r="AS365" s="264">
        <v>0</v>
      </c>
      <c r="AT365" s="577">
        <v>0</v>
      </c>
      <c r="AU365" s="264">
        <v>0</v>
      </c>
      <c r="AV365" s="264">
        <v>0</v>
      </c>
      <c r="AW365" s="264">
        <v>0</v>
      </c>
      <c r="AX365" s="264">
        <v>0</v>
      </c>
      <c r="AY365" s="264">
        <v>0</v>
      </c>
      <c r="AZ365" s="264">
        <v>0</v>
      </c>
      <c r="BA365" s="264">
        <v>0</v>
      </c>
      <c r="BB365" s="264">
        <v>0</v>
      </c>
      <c r="BC365" s="264">
        <v>0</v>
      </c>
      <c r="BD365" s="264">
        <v>0</v>
      </c>
      <c r="BE365" s="264">
        <v>0</v>
      </c>
      <c r="BF365" s="264">
        <v>0</v>
      </c>
      <c r="BG365" s="264">
        <v>0</v>
      </c>
      <c r="BH365" s="264">
        <v>0</v>
      </c>
      <c r="BI365" s="264">
        <v>0</v>
      </c>
      <c r="BJ365" s="264">
        <v>0</v>
      </c>
      <c r="BK365" s="264">
        <v>0</v>
      </c>
      <c r="BL365" s="264">
        <v>0</v>
      </c>
      <c r="BM365" s="577">
        <v>0</v>
      </c>
      <c r="BN365" s="264">
        <v>0</v>
      </c>
      <c r="BO365" s="264">
        <v>0</v>
      </c>
      <c r="BP365" s="264">
        <v>0</v>
      </c>
      <c r="BQ365" s="264">
        <v>21134.33</v>
      </c>
      <c r="BR365" s="264">
        <v>21310.94</v>
      </c>
      <c r="BS365" s="264">
        <v>22219.22</v>
      </c>
      <c r="BT365" s="264">
        <v>22126.710000000003</v>
      </c>
      <c r="BU365" s="264">
        <v>21920.300000000003</v>
      </c>
      <c r="BV365" s="264">
        <v>21862.2</v>
      </c>
      <c r="BW365" s="264">
        <v>21563.759999999998</v>
      </c>
      <c r="BX365" s="264">
        <v>21553.96</v>
      </c>
      <c r="BY365" s="264">
        <v>21959.93</v>
      </c>
      <c r="BZ365" s="264">
        <v>21232.080000000002</v>
      </c>
      <c r="CA365" s="264">
        <v>21181.69</v>
      </c>
      <c r="CB365" s="264">
        <v>21820.47</v>
      </c>
      <c r="CC365" s="264">
        <v>46979.790000000008</v>
      </c>
      <c r="CD365" s="264">
        <v>48623.51</v>
      </c>
      <c r="CE365" s="264">
        <v>63723.270000000004</v>
      </c>
      <c r="CF365" s="577">
        <v>63379.42</v>
      </c>
      <c r="CG365" s="264">
        <v>0</v>
      </c>
      <c r="CH365" s="264">
        <v>0</v>
      </c>
      <c r="CI365" s="264">
        <v>0</v>
      </c>
      <c r="CJ365" s="264">
        <v>0</v>
      </c>
      <c r="CK365" s="264">
        <v>0</v>
      </c>
      <c r="CL365" s="264">
        <v>0</v>
      </c>
      <c r="CM365" s="264">
        <v>0</v>
      </c>
      <c r="CN365" s="264">
        <v>0</v>
      </c>
      <c r="CO365" s="264">
        <v>0</v>
      </c>
      <c r="CP365" s="264">
        <v>0</v>
      </c>
      <c r="CQ365" s="264">
        <v>0</v>
      </c>
      <c r="CR365" s="264">
        <v>0</v>
      </c>
      <c r="CS365" s="264">
        <v>0</v>
      </c>
      <c r="CT365" s="264">
        <v>0</v>
      </c>
      <c r="CU365" s="264">
        <v>0</v>
      </c>
      <c r="CV365" s="264">
        <v>0</v>
      </c>
      <c r="CW365" s="264">
        <v>0</v>
      </c>
      <c r="CX365" s="264">
        <v>0</v>
      </c>
      <c r="CY365" s="577">
        <v>0</v>
      </c>
      <c r="CZ365" s="264">
        <v>0</v>
      </c>
      <c r="DA365" s="264">
        <v>0</v>
      </c>
      <c r="DB365" s="264">
        <v>0</v>
      </c>
      <c r="DC365" s="428">
        <f t="shared" si="5"/>
        <v>911814.55</v>
      </c>
    </row>
    <row r="366" spans="1:107" x14ac:dyDescent="0.25">
      <c r="A366" s="313">
        <v>5300</v>
      </c>
      <c r="B366" s="347">
        <v>675913</v>
      </c>
      <c r="C366" s="313">
        <v>1028616</v>
      </c>
      <c r="D366" s="14">
        <v>1952795783</v>
      </c>
      <c r="F366" s="14" t="s">
        <v>940</v>
      </c>
      <c r="G366" s="14" t="str">
        <f>INDEX(FY2019_ALL_Targets!F:F,MATCH(B366,FY2019_ALL_Targets!B:B,0))</f>
        <v>Travis</v>
      </c>
      <c r="H366" s="14" t="s">
        <v>3022</v>
      </c>
      <c r="I366" s="314" t="s">
        <v>756</v>
      </c>
      <c r="J366" s="314" t="s">
        <v>2301</v>
      </c>
      <c r="K366" s="314" t="s">
        <v>2417</v>
      </c>
      <c r="L366" s="264">
        <v>19075.5</v>
      </c>
      <c r="M366" s="264">
        <v>19315.71</v>
      </c>
      <c r="N366" s="264">
        <v>19612.440000000002</v>
      </c>
      <c r="O366" s="264">
        <v>19103.760000000002</v>
      </c>
      <c r="P366" s="264">
        <v>18469.8</v>
      </c>
      <c r="Q366" s="264">
        <v>19195.199999999997</v>
      </c>
      <c r="R366" s="264">
        <v>18839.129999999997</v>
      </c>
      <c r="S366" s="264">
        <v>20226.27</v>
      </c>
      <c r="T366" s="264">
        <v>20083.91</v>
      </c>
      <c r="U366" s="264">
        <v>18825.7</v>
      </c>
      <c r="V366" s="264">
        <v>18744.45</v>
      </c>
      <c r="W366" s="264">
        <v>20056.16</v>
      </c>
      <c r="X366" s="264">
        <v>54514.400000000001</v>
      </c>
      <c r="Y366" s="264">
        <v>53768.259999999987</v>
      </c>
      <c r="Z366" s="264">
        <v>58444.04</v>
      </c>
      <c r="AA366" s="577">
        <v>56830.12000000001</v>
      </c>
      <c r="AB366" s="264">
        <v>0</v>
      </c>
      <c r="AC366" s="264">
        <v>0</v>
      </c>
      <c r="AD366" s="264">
        <v>0</v>
      </c>
      <c r="AE366" s="264">
        <v>0</v>
      </c>
      <c r="AF366" s="264">
        <v>0</v>
      </c>
      <c r="AG366" s="264">
        <v>0</v>
      </c>
      <c r="AH366" s="264">
        <v>0</v>
      </c>
      <c r="AI366" s="264">
        <v>0</v>
      </c>
      <c r="AJ366" s="264">
        <v>0</v>
      </c>
      <c r="AK366" s="264">
        <v>0</v>
      </c>
      <c r="AL366" s="264">
        <v>0</v>
      </c>
      <c r="AM366" s="264">
        <v>0</v>
      </c>
      <c r="AN366" s="264">
        <v>0</v>
      </c>
      <c r="AO366" s="264">
        <v>0</v>
      </c>
      <c r="AP366" s="264">
        <v>0</v>
      </c>
      <c r="AQ366" s="264">
        <v>0</v>
      </c>
      <c r="AR366" s="264">
        <v>0</v>
      </c>
      <c r="AS366" s="264">
        <v>0</v>
      </c>
      <c r="AT366" s="577">
        <v>0</v>
      </c>
      <c r="AU366" s="264">
        <v>0</v>
      </c>
      <c r="AV366" s="264">
        <v>0</v>
      </c>
      <c r="AW366" s="264">
        <v>0</v>
      </c>
      <c r="AX366" s="264">
        <v>0</v>
      </c>
      <c r="AY366" s="264">
        <v>0</v>
      </c>
      <c r="AZ366" s="264">
        <v>0</v>
      </c>
      <c r="BA366" s="264">
        <v>0</v>
      </c>
      <c r="BB366" s="264">
        <v>0</v>
      </c>
      <c r="BC366" s="264">
        <v>0</v>
      </c>
      <c r="BD366" s="264">
        <v>0</v>
      </c>
      <c r="BE366" s="264">
        <v>0</v>
      </c>
      <c r="BF366" s="264">
        <v>0</v>
      </c>
      <c r="BG366" s="264">
        <v>0</v>
      </c>
      <c r="BH366" s="264">
        <v>0</v>
      </c>
      <c r="BI366" s="264">
        <v>0</v>
      </c>
      <c r="BJ366" s="264">
        <v>0</v>
      </c>
      <c r="BK366" s="264">
        <v>0</v>
      </c>
      <c r="BL366" s="264">
        <v>0</v>
      </c>
      <c r="BM366" s="577">
        <v>0</v>
      </c>
      <c r="BN366" s="264">
        <v>0</v>
      </c>
      <c r="BO366" s="264">
        <v>0</v>
      </c>
      <c r="BP366" s="264">
        <v>0</v>
      </c>
      <c r="BQ366" s="264">
        <v>0</v>
      </c>
      <c r="BR366" s="264">
        <v>0</v>
      </c>
      <c r="BS366" s="264">
        <v>0</v>
      </c>
      <c r="BT366" s="264">
        <v>0</v>
      </c>
      <c r="BU366" s="264">
        <v>0</v>
      </c>
      <c r="BV366" s="264">
        <v>0</v>
      </c>
      <c r="BW366" s="264">
        <v>0</v>
      </c>
      <c r="BX366" s="264">
        <v>0</v>
      </c>
      <c r="BY366" s="264">
        <v>0</v>
      </c>
      <c r="BZ366" s="264">
        <v>0</v>
      </c>
      <c r="CA366" s="264">
        <v>0</v>
      </c>
      <c r="CB366" s="264">
        <v>0</v>
      </c>
      <c r="CC366" s="264">
        <v>0</v>
      </c>
      <c r="CD366" s="264">
        <v>0</v>
      </c>
      <c r="CE366" s="264">
        <v>0</v>
      </c>
      <c r="CF366" s="577">
        <v>0</v>
      </c>
      <c r="CG366" s="264">
        <v>0</v>
      </c>
      <c r="CH366" s="264">
        <v>0</v>
      </c>
      <c r="CI366" s="264">
        <v>0</v>
      </c>
      <c r="CJ366" s="264">
        <v>25603.56</v>
      </c>
      <c r="CK366" s="264">
        <v>25589.43</v>
      </c>
      <c r="CL366" s="264">
        <v>27200.25</v>
      </c>
      <c r="CM366" s="264">
        <v>26225.280000000002</v>
      </c>
      <c r="CN366" s="264">
        <v>26658.449999999997</v>
      </c>
      <c r="CO366" s="264">
        <v>25933.05</v>
      </c>
      <c r="CP366" s="264">
        <v>26849.040000000001</v>
      </c>
      <c r="CQ366" s="264">
        <v>28463.539999999997</v>
      </c>
      <c r="CR366" s="264">
        <v>26240.23</v>
      </c>
      <c r="CS366" s="264">
        <v>27086.989999999998</v>
      </c>
      <c r="CT366" s="264">
        <v>26575.14</v>
      </c>
      <c r="CU366" s="264">
        <v>26696.12</v>
      </c>
      <c r="CV366" s="264">
        <v>73677.440000000002</v>
      </c>
      <c r="CW366" s="264">
        <v>74678.879999999976</v>
      </c>
      <c r="CX366" s="264">
        <v>80565.64</v>
      </c>
      <c r="CY366" s="577">
        <v>79243.56</v>
      </c>
      <c r="CZ366" s="264">
        <v>0</v>
      </c>
      <c r="DA366" s="264">
        <v>0</v>
      </c>
      <c r="DB366" s="264">
        <v>0</v>
      </c>
      <c r="DC366" s="428">
        <f t="shared" si="5"/>
        <v>1082391.4500000002</v>
      </c>
    </row>
    <row r="367" spans="1:107" x14ac:dyDescent="0.25">
      <c r="A367" s="311">
        <v>5356</v>
      </c>
      <c r="B367" s="347">
        <v>675914</v>
      </c>
      <c r="C367" s="311">
        <v>1026024</v>
      </c>
      <c r="D367" s="14">
        <v>1689114498</v>
      </c>
      <c r="F367" s="14" t="s">
        <v>940</v>
      </c>
      <c r="G367" s="14" t="str">
        <f>INDEX(FY2019_ALL_Targets!F:F,MATCH(B367,FY2019_ALL_Targets!B:B,0))</f>
        <v>Travis</v>
      </c>
      <c r="H367" s="14" t="s">
        <v>3022</v>
      </c>
      <c r="I367" s="312" t="s">
        <v>777</v>
      </c>
      <c r="J367" s="312" t="s">
        <v>938</v>
      </c>
      <c r="K367" s="312" t="s">
        <v>778</v>
      </c>
      <c r="L367" s="264">
        <v>19116</v>
      </c>
      <c r="M367" s="264">
        <v>19356.72</v>
      </c>
      <c r="N367" s="264">
        <v>19654.080000000002</v>
      </c>
      <c r="O367" s="264">
        <v>19144.32</v>
      </c>
      <c r="P367" s="264">
        <v>18509.52</v>
      </c>
      <c r="Q367" s="264">
        <v>19236.480000000003</v>
      </c>
      <c r="R367" s="264">
        <v>18867.260000000002</v>
      </c>
      <c r="S367" s="264">
        <v>20256.989999999998</v>
      </c>
      <c r="T367" s="264">
        <v>20113.7</v>
      </c>
      <c r="U367" s="264">
        <v>18853.25</v>
      </c>
      <c r="V367" s="264">
        <v>18771.920000000002</v>
      </c>
      <c r="W367" s="264">
        <v>20085.47</v>
      </c>
      <c r="X367" s="264">
        <v>54678.6</v>
      </c>
      <c r="Y367" s="264">
        <v>54338.19</v>
      </c>
      <c r="Z367" s="264">
        <v>58465.820000000007</v>
      </c>
      <c r="AA367" s="577">
        <v>56872.069999999992</v>
      </c>
      <c r="AB367" s="264">
        <v>0</v>
      </c>
      <c r="AC367" s="264">
        <v>0</v>
      </c>
      <c r="AD367" s="264">
        <v>0</v>
      </c>
      <c r="AE367" s="264">
        <v>0</v>
      </c>
      <c r="AF367" s="264">
        <v>0</v>
      </c>
      <c r="AG367" s="264">
        <v>0</v>
      </c>
      <c r="AH367" s="264">
        <v>0</v>
      </c>
      <c r="AI367" s="264">
        <v>0</v>
      </c>
      <c r="AJ367" s="264">
        <v>0</v>
      </c>
      <c r="AK367" s="264">
        <v>0</v>
      </c>
      <c r="AL367" s="264">
        <v>0</v>
      </c>
      <c r="AM367" s="264">
        <v>0</v>
      </c>
      <c r="AN367" s="264">
        <v>0</v>
      </c>
      <c r="AO367" s="264">
        <v>0</v>
      </c>
      <c r="AP367" s="264">
        <v>0</v>
      </c>
      <c r="AQ367" s="264">
        <v>0</v>
      </c>
      <c r="AR367" s="264">
        <v>0</v>
      </c>
      <c r="AS367" s="264">
        <v>0</v>
      </c>
      <c r="AT367" s="577">
        <v>0</v>
      </c>
      <c r="AU367" s="264">
        <v>0</v>
      </c>
      <c r="AV367" s="264">
        <v>0</v>
      </c>
      <c r="AW367" s="264">
        <v>0</v>
      </c>
      <c r="AX367" s="264">
        <v>0</v>
      </c>
      <c r="AY367" s="264">
        <v>0</v>
      </c>
      <c r="AZ367" s="264">
        <v>0</v>
      </c>
      <c r="BA367" s="264">
        <v>0</v>
      </c>
      <c r="BB367" s="264">
        <v>0</v>
      </c>
      <c r="BC367" s="264">
        <v>0</v>
      </c>
      <c r="BD367" s="264">
        <v>0</v>
      </c>
      <c r="BE367" s="264">
        <v>0</v>
      </c>
      <c r="BF367" s="264">
        <v>0</v>
      </c>
      <c r="BG367" s="264">
        <v>0</v>
      </c>
      <c r="BH367" s="264">
        <v>0</v>
      </c>
      <c r="BI367" s="264">
        <v>0</v>
      </c>
      <c r="BJ367" s="264">
        <v>0</v>
      </c>
      <c r="BK367" s="264">
        <v>0</v>
      </c>
      <c r="BL367" s="264">
        <v>0</v>
      </c>
      <c r="BM367" s="577">
        <v>0</v>
      </c>
      <c r="BN367" s="264">
        <v>0</v>
      </c>
      <c r="BO367" s="264">
        <v>0</v>
      </c>
      <c r="BP367" s="264">
        <v>0</v>
      </c>
      <c r="BQ367" s="264">
        <v>0</v>
      </c>
      <c r="BR367" s="264">
        <v>0</v>
      </c>
      <c r="BS367" s="264">
        <v>0</v>
      </c>
      <c r="BT367" s="264">
        <v>0</v>
      </c>
      <c r="BU367" s="264">
        <v>0</v>
      </c>
      <c r="BV367" s="264">
        <v>0</v>
      </c>
      <c r="BW367" s="264">
        <v>0</v>
      </c>
      <c r="BX367" s="264">
        <v>0</v>
      </c>
      <c r="BY367" s="264">
        <v>0</v>
      </c>
      <c r="BZ367" s="264">
        <v>0</v>
      </c>
      <c r="CA367" s="264">
        <v>0</v>
      </c>
      <c r="CB367" s="264">
        <v>0</v>
      </c>
      <c r="CC367" s="264">
        <v>0</v>
      </c>
      <c r="CD367" s="264">
        <v>0</v>
      </c>
      <c r="CE367" s="264">
        <v>0</v>
      </c>
      <c r="CF367" s="577">
        <v>0</v>
      </c>
      <c r="CG367" s="264">
        <v>0</v>
      </c>
      <c r="CH367" s="264">
        <v>0</v>
      </c>
      <c r="CI367" s="264">
        <v>0</v>
      </c>
      <c r="CJ367" s="264">
        <v>25657.920000000002</v>
      </c>
      <c r="CK367" s="264">
        <v>25643.759999999998</v>
      </c>
      <c r="CL367" s="264">
        <v>27258</v>
      </c>
      <c r="CM367" s="264">
        <v>26280.959999999999</v>
      </c>
      <c r="CN367" s="264">
        <v>26715.780000000002</v>
      </c>
      <c r="CO367" s="264">
        <v>25988.820000000003</v>
      </c>
      <c r="CP367" s="264">
        <v>26889.439999999999</v>
      </c>
      <c r="CQ367" s="264">
        <v>28507.180000000004</v>
      </c>
      <c r="CR367" s="264">
        <v>26278.840000000004</v>
      </c>
      <c r="CS367" s="264">
        <v>27126.820000000003</v>
      </c>
      <c r="CT367" s="264">
        <v>26614.060000000005</v>
      </c>
      <c r="CU367" s="264">
        <v>26735.140000000003</v>
      </c>
      <c r="CV367" s="264">
        <v>73899.360000000001</v>
      </c>
      <c r="CW367" s="264">
        <v>75462.62</v>
      </c>
      <c r="CX367" s="264">
        <v>80599.75</v>
      </c>
      <c r="CY367" s="577">
        <v>79303.11</v>
      </c>
      <c r="CZ367" s="264">
        <v>0</v>
      </c>
      <c r="DA367" s="264">
        <v>0</v>
      </c>
      <c r="DB367" s="264">
        <v>0</v>
      </c>
      <c r="DC367" s="428">
        <f t="shared" si="5"/>
        <v>1085281.95</v>
      </c>
    </row>
    <row r="368" spans="1:107" x14ac:dyDescent="0.25">
      <c r="A368" s="297">
        <v>5364</v>
      </c>
      <c r="B368" s="347">
        <v>675915</v>
      </c>
      <c r="C368" s="299">
        <v>1028617</v>
      </c>
      <c r="D368" s="14">
        <v>1578956355</v>
      </c>
      <c r="F368" s="14" t="s">
        <v>940</v>
      </c>
      <c r="G368" s="14" t="str">
        <f>INDEX(FY2019_ALL_Targets!F:F,MATCH(B368,FY2019_ALL_Targets!B:B,0))</f>
        <v>Travis</v>
      </c>
      <c r="H368" s="14" t="s">
        <v>3092</v>
      </c>
      <c r="I368" s="299" t="s">
        <v>2622</v>
      </c>
      <c r="J368" s="299" t="s">
        <v>2301</v>
      </c>
      <c r="K368" s="299" t="s">
        <v>782</v>
      </c>
      <c r="L368" s="264">
        <v>14688</v>
      </c>
      <c r="M368" s="264">
        <v>14872.960000000001</v>
      </c>
      <c r="N368" s="264">
        <v>15101.44</v>
      </c>
      <c r="O368" s="264">
        <v>14709.76</v>
      </c>
      <c r="P368" s="264">
        <v>14219.76</v>
      </c>
      <c r="Q368" s="264">
        <v>14778.240000000002</v>
      </c>
      <c r="R368" s="264">
        <v>14506.28</v>
      </c>
      <c r="S368" s="264">
        <v>15572.339999999998</v>
      </c>
      <c r="T368" s="264">
        <v>15462.76</v>
      </c>
      <c r="U368" s="264">
        <v>14494.019999999999</v>
      </c>
      <c r="V368" s="264">
        <v>14431.46</v>
      </c>
      <c r="W368" s="264">
        <v>15441.34</v>
      </c>
      <c r="X368" s="264">
        <v>41994.150000000009</v>
      </c>
      <c r="Y368" s="264">
        <v>32496.989999999998</v>
      </c>
      <c r="Z368" s="264">
        <v>35262.629999999997</v>
      </c>
      <c r="AA368" s="577">
        <v>43482.51</v>
      </c>
      <c r="AB368" s="264">
        <v>0</v>
      </c>
      <c r="AC368" s="264">
        <v>0</v>
      </c>
      <c r="AD368" s="264">
        <v>0</v>
      </c>
      <c r="AE368" s="264">
        <v>0</v>
      </c>
      <c r="AF368" s="264">
        <v>0</v>
      </c>
      <c r="AG368" s="264">
        <v>0</v>
      </c>
      <c r="AH368" s="264">
        <v>0</v>
      </c>
      <c r="AI368" s="264">
        <v>0</v>
      </c>
      <c r="AJ368" s="264">
        <v>0</v>
      </c>
      <c r="AK368" s="264">
        <v>0</v>
      </c>
      <c r="AL368" s="264">
        <v>0</v>
      </c>
      <c r="AM368" s="264">
        <v>0</v>
      </c>
      <c r="AN368" s="264">
        <v>0</v>
      </c>
      <c r="AO368" s="264">
        <v>0</v>
      </c>
      <c r="AP368" s="264">
        <v>0</v>
      </c>
      <c r="AQ368" s="264">
        <v>0</v>
      </c>
      <c r="AR368" s="264">
        <v>0</v>
      </c>
      <c r="AS368" s="264">
        <v>0</v>
      </c>
      <c r="AT368" s="577">
        <v>0</v>
      </c>
      <c r="AU368" s="264">
        <v>0</v>
      </c>
      <c r="AV368" s="264">
        <v>0</v>
      </c>
      <c r="AW368" s="264">
        <v>0</v>
      </c>
      <c r="AX368" s="264">
        <v>0</v>
      </c>
      <c r="AY368" s="264">
        <v>0</v>
      </c>
      <c r="AZ368" s="264">
        <v>0</v>
      </c>
      <c r="BA368" s="264">
        <v>0</v>
      </c>
      <c r="BB368" s="264">
        <v>0</v>
      </c>
      <c r="BC368" s="264">
        <v>0</v>
      </c>
      <c r="BD368" s="264">
        <v>0</v>
      </c>
      <c r="BE368" s="264">
        <v>0</v>
      </c>
      <c r="BF368" s="264">
        <v>0</v>
      </c>
      <c r="BG368" s="264">
        <v>0</v>
      </c>
      <c r="BH368" s="264">
        <v>0</v>
      </c>
      <c r="BI368" s="264">
        <v>0</v>
      </c>
      <c r="BJ368" s="264">
        <v>0</v>
      </c>
      <c r="BK368" s="264">
        <v>0</v>
      </c>
      <c r="BL368" s="264">
        <v>0</v>
      </c>
      <c r="BM368" s="577">
        <v>0</v>
      </c>
      <c r="BN368" s="264">
        <v>0</v>
      </c>
      <c r="BO368" s="264">
        <v>0</v>
      </c>
      <c r="BP368" s="264">
        <v>0</v>
      </c>
      <c r="BQ368" s="264">
        <v>0</v>
      </c>
      <c r="BR368" s="264">
        <v>0</v>
      </c>
      <c r="BS368" s="264">
        <v>0</v>
      </c>
      <c r="BT368" s="264">
        <v>0</v>
      </c>
      <c r="BU368" s="264">
        <v>0</v>
      </c>
      <c r="BV368" s="264">
        <v>0</v>
      </c>
      <c r="BW368" s="264">
        <v>0</v>
      </c>
      <c r="BX368" s="264">
        <v>0</v>
      </c>
      <c r="BY368" s="264">
        <v>0</v>
      </c>
      <c r="BZ368" s="264">
        <v>0</v>
      </c>
      <c r="CA368" s="264">
        <v>0</v>
      </c>
      <c r="CB368" s="264">
        <v>0</v>
      </c>
      <c r="CC368" s="264">
        <v>0</v>
      </c>
      <c r="CD368" s="264">
        <v>0</v>
      </c>
      <c r="CE368" s="264">
        <v>0</v>
      </c>
      <c r="CF368" s="577">
        <v>0</v>
      </c>
      <c r="CG368" s="264">
        <v>0</v>
      </c>
      <c r="CH368" s="264">
        <v>0</v>
      </c>
      <c r="CI368" s="264">
        <v>0</v>
      </c>
      <c r="CJ368" s="264">
        <v>19714.560000000001</v>
      </c>
      <c r="CK368" s="264">
        <v>19703.68</v>
      </c>
      <c r="CL368" s="264">
        <v>20944</v>
      </c>
      <c r="CM368" s="264">
        <v>20193.280000000002</v>
      </c>
      <c r="CN368" s="264">
        <v>20524.14</v>
      </c>
      <c r="CO368" s="264">
        <v>19965.66</v>
      </c>
      <c r="CP368" s="264">
        <v>20673.919999999998</v>
      </c>
      <c r="CQ368" s="264">
        <v>21914.219999999998</v>
      </c>
      <c r="CR368" s="264">
        <v>20202.559999999998</v>
      </c>
      <c r="CS368" s="264">
        <v>20854.439999999995</v>
      </c>
      <c r="CT368" s="264">
        <v>20460.339999999997</v>
      </c>
      <c r="CU368" s="264">
        <v>20553.479999999996</v>
      </c>
      <c r="CV368" s="264">
        <v>56756.04</v>
      </c>
      <c r="CW368" s="264">
        <v>45227.639999999992</v>
      </c>
      <c r="CX368" s="264">
        <v>48633.57</v>
      </c>
      <c r="CY368" s="577">
        <v>60524.880000000005</v>
      </c>
      <c r="CZ368" s="264">
        <v>0</v>
      </c>
      <c r="DA368" s="264">
        <v>0</v>
      </c>
      <c r="DB368" s="264">
        <v>0</v>
      </c>
      <c r="DC368" s="428">
        <f t="shared" si="5"/>
        <v>788361.04999999993</v>
      </c>
    </row>
    <row r="369" spans="1:107" x14ac:dyDescent="0.25">
      <c r="A369" s="297">
        <v>4598</v>
      </c>
      <c r="B369" s="347">
        <v>675920</v>
      </c>
      <c r="C369" s="297">
        <v>1026317</v>
      </c>
      <c r="D369" s="14">
        <v>1700830163</v>
      </c>
      <c r="F369" s="14" t="s">
        <v>913</v>
      </c>
      <c r="G369" s="14" t="str">
        <f>INDEX(FY2019_ALL_Targets!F:F,MATCH(B369,FY2019_ALL_Targets!B:B,0))</f>
        <v>MRSA West</v>
      </c>
      <c r="H369" s="14" t="s">
        <v>3057</v>
      </c>
      <c r="I369" s="299" t="s">
        <v>197</v>
      </c>
      <c r="J369" s="299" t="s">
        <v>1011</v>
      </c>
      <c r="K369" s="299" t="s">
        <v>198</v>
      </c>
      <c r="L369" s="264">
        <v>9399.75</v>
      </c>
      <c r="M369" s="264">
        <v>9167.35</v>
      </c>
      <c r="N369" s="264">
        <v>10022.250000000002</v>
      </c>
      <c r="O369" s="264">
        <v>9615.5499999999993</v>
      </c>
      <c r="P369" s="264">
        <v>9762.83</v>
      </c>
      <c r="Q369" s="264">
        <v>9599.2300000000014</v>
      </c>
      <c r="R369" s="264">
        <v>9350.8100000000013</v>
      </c>
      <c r="S369" s="264">
        <v>9717.1600000000017</v>
      </c>
      <c r="T369" s="264">
        <v>9378.6899999999987</v>
      </c>
      <c r="U369" s="264">
        <v>9416.49</v>
      </c>
      <c r="V369" s="264">
        <v>9206.0500000000011</v>
      </c>
      <c r="W369" s="264">
        <v>863.68000000000006</v>
      </c>
      <c r="X369" s="264">
        <v>21011.45</v>
      </c>
      <c r="Y369" s="264">
        <v>21497.27</v>
      </c>
      <c r="Z369" s="264">
        <v>21907.060000000005</v>
      </c>
      <c r="AA369" s="577">
        <v>21557.95</v>
      </c>
      <c r="AB369" s="264">
        <v>0</v>
      </c>
      <c r="AC369" s="264">
        <v>0</v>
      </c>
      <c r="AD369" s="264">
        <v>0</v>
      </c>
      <c r="AE369" s="264">
        <v>0</v>
      </c>
      <c r="AF369" s="264">
        <v>0</v>
      </c>
      <c r="AG369" s="264">
        <v>0</v>
      </c>
      <c r="AH369" s="264">
        <v>0</v>
      </c>
      <c r="AI369" s="264">
        <v>0</v>
      </c>
      <c r="AJ369" s="264">
        <v>0</v>
      </c>
      <c r="AK369" s="264">
        <v>0</v>
      </c>
      <c r="AL369" s="264">
        <v>0</v>
      </c>
      <c r="AM369" s="264">
        <v>0</v>
      </c>
      <c r="AN369" s="264">
        <v>0</v>
      </c>
      <c r="AO369" s="264">
        <v>0</v>
      </c>
      <c r="AP369" s="264">
        <v>0</v>
      </c>
      <c r="AQ369" s="264">
        <v>0</v>
      </c>
      <c r="AR369" s="264">
        <v>0</v>
      </c>
      <c r="AS369" s="264">
        <v>0</v>
      </c>
      <c r="AT369" s="577">
        <v>0</v>
      </c>
      <c r="AU369" s="264">
        <v>0</v>
      </c>
      <c r="AV369" s="264">
        <v>0</v>
      </c>
      <c r="AW369" s="264">
        <v>0</v>
      </c>
      <c r="AX369" s="264">
        <v>0</v>
      </c>
      <c r="AY369" s="264">
        <v>0</v>
      </c>
      <c r="AZ369" s="264">
        <v>0</v>
      </c>
      <c r="BA369" s="264">
        <v>0</v>
      </c>
      <c r="BB369" s="264">
        <v>0</v>
      </c>
      <c r="BC369" s="264">
        <v>0</v>
      </c>
      <c r="BD369" s="264">
        <v>0</v>
      </c>
      <c r="BE369" s="264">
        <v>0</v>
      </c>
      <c r="BF369" s="264">
        <v>0</v>
      </c>
      <c r="BG369" s="264">
        <v>0</v>
      </c>
      <c r="BH369" s="264">
        <v>0</v>
      </c>
      <c r="BI369" s="264">
        <v>0</v>
      </c>
      <c r="BJ369" s="264">
        <v>0</v>
      </c>
      <c r="BK369" s="264">
        <v>0</v>
      </c>
      <c r="BL369" s="264">
        <v>0</v>
      </c>
      <c r="BM369" s="577">
        <v>0</v>
      </c>
      <c r="BN369" s="264">
        <v>0</v>
      </c>
      <c r="BO369" s="264">
        <v>0</v>
      </c>
      <c r="BP369" s="264">
        <v>0</v>
      </c>
      <c r="BQ369" s="264">
        <v>10428.950000000001</v>
      </c>
      <c r="BR369" s="264">
        <v>10516.1</v>
      </c>
      <c r="BS369" s="264">
        <v>10964.300000000001</v>
      </c>
      <c r="BT369" s="264">
        <v>10918.650000000001</v>
      </c>
      <c r="BU369" s="264">
        <v>10801.69</v>
      </c>
      <c r="BV369" s="264">
        <v>10773.06</v>
      </c>
      <c r="BW369" s="264">
        <v>10647.64</v>
      </c>
      <c r="BX369" s="264">
        <v>10630.080000000002</v>
      </c>
      <c r="BY369" s="264">
        <v>10831.03</v>
      </c>
      <c r="BZ369" s="264">
        <v>10471.81</v>
      </c>
      <c r="CA369" s="264">
        <v>10446.84</v>
      </c>
      <c r="CB369" s="264">
        <v>802.83</v>
      </c>
      <c r="CC369" s="264">
        <v>23451.45</v>
      </c>
      <c r="CD369" s="264">
        <v>24104.5</v>
      </c>
      <c r="CE369" s="264">
        <v>24732.53</v>
      </c>
      <c r="CF369" s="577">
        <v>24301.839999999997</v>
      </c>
      <c r="CG369" s="264">
        <v>0</v>
      </c>
      <c r="CH369" s="264">
        <v>0</v>
      </c>
      <c r="CI369" s="264">
        <v>0</v>
      </c>
      <c r="CJ369" s="264">
        <v>0</v>
      </c>
      <c r="CK369" s="264">
        <v>0</v>
      </c>
      <c r="CL369" s="264">
        <v>0</v>
      </c>
      <c r="CM369" s="264">
        <v>0</v>
      </c>
      <c r="CN369" s="264">
        <v>0</v>
      </c>
      <c r="CO369" s="264">
        <v>0</v>
      </c>
      <c r="CP369" s="264">
        <v>0</v>
      </c>
      <c r="CQ369" s="264">
        <v>0</v>
      </c>
      <c r="CR369" s="264">
        <v>0</v>
      </c>
      <c r="CS369" s="264">
        <v>0</v>
      </c>
      <c r="CT369" s="264">
        <v>0</v>
      </c>
      <c r="CU369" s="264">
        <v>0</v>
      </c>
      <c r="CV369" s="264">
        <v>0</v>
      </c>
      <c r="CW369" s="264">
        <v>0</v>
      </c>
      <c r="CX369" s="264">
        <v>0</v>
      </c>
      <c r="CY369" s="577">
        <v>0</v>
      </c>
      <c r="CZ369" s="264">
        <v>0</v>
      </c>
      <c r="DA369" s="264">
        <v>0</v>
      </c>
      <c r="DB369" s="264">
        <v>0</v>
      </c>
      <c r="DC369" s="428">
        <f t="shared" si="5"/>
        <v>406296.87000000011</v>
      </c>
    </row>
    <row r="370" spans="1:107" x14ac:dyDescent="0.25">
      <c r="A370" s="297">
        <v>100947</v>
      </c>
      <c r="B370" s="347">
        <v>675925</v>
      </c>
      <c r="C370" s="297">
        <v>1028621</v>
      </c>
      <c r="D370" s="14">
        <v>1255736526</v>
      </c>
      <c r="F370" s="14" t="s">
        <v>923</v>
      </c>
      <c r="G370" s="14" t="str">
        <f>INDEX(FY2019_ALL_Targets!F:F,MATCH(B370,FY2019_ALL_Targets!B:B,0))</f>
        <v>Lubbock</v>
      </c>
      <c r="H370" s="14" t="s">
        <v>3030</v>
      </c>
      <c r="I370" s="299" t="s">
        <v>128</v>
      </c>
      <c r="J370" s="299" t="s">
        <v>924</v>
      </c>
      <c r="K370" s="299" t="s">
        <v>129</v>
      </c>
      <c r="L370" s="264">
        <v>12939</v>
      </c>
      <c r="M370" s="264">
        <v>13266.75</v>
      </c>
      <c r="N370" s="264">
        <v>13266.75</v>
      </c>
      <c r="O370" s="264">
        <v>13138.5</v>
      </c>
      <c r="P370" s="264">
        <v>13056.960000000001</v>
      </c>
      <c r="Q370" s="264">
        <v>12648.93</v>
      </c>
      <c r="R370" s="264">
        <v>12947.759999999998</v>
      </c>
      <c r="S370" s="264">
        <v>12876.87</v>
      </c>
      <c r="T370" s="264">
        <v>13651.1</v>
      </c>
      <c r="U370" s="264">
        <v>13079.15</v>
      </c>
      <c r="V370" s="264">
        <v>13196.260000000002</v>
      </c>
      <c r="W370" s="264">
        <v>13365.900000000001</v>
      </c>
      <c r="X370" s="264">
        <v>37062.6</v>
      </c>
      <c r="Y370" s="264">
        <v>37008.719999999994</v>
      </c>
      <c r="Z370" s="264">
        <v>38744.700000000004</v>
      </c>
      <c r="AA370" s="577">
        <v>38830.449999999997</v>
      </c>
      <c r="AB370" s="264">
        <v>0</v>
      </c>
      <c r="AC370" s="264">
        <v>0</v>
      </c>
      <c r="AD370" s="264">
        <v>0</v>
      </c>
      <c r="AE370" s="264">
        <v>0</v>
      </c>
      <c r="AF370" s="264">
        <v>0</v>
      </c>
      <c r="AG370" s="264">
        <v>0</v>
      </c>
      <c r="AH370" s="264">
        <v>0</v>
      </c>
      <c r="AI370" s="264">
        <v>0</v>
      </c>
      <c r="AJ370" s="264">
        <v>0</v>
      </c>
      <c r="AK370" s="264">
        <v>0</v>
      </c>
      <c r="AL370" s="264">
        <v>0</v>
      </c>
      <c r="AM370" s="264">
        <v>0</v>
      </c>
      <c r="AN370" s="264">
        <v>0</v>
      </c>
      <c r="AO370" s="264">
        <v>0</v>
      </c>
      <c r="AP370" s="264">
        <v>0</v>
      </c>
      <c r="AQ370" s="264">
        <v>0</v>
      </c>
      <c r="AR370" s="264">
        <v>0</v>
      </c>
      <c r="AS370" s="264">
        <v>0</v>
      </c>
      <c r="AT370" s="577">
        <v>0</v>
      </c>
      <c r="AU370" s="264">
        <v>0</v>
      </c>
      <c r="AV370" s="264">
        <v>0</v>
      </c>
      <c r="AW370" s="264">
        <v>0</v>
      </c>
      <c r="AX370" s="264">
        <v>0</v>
      </c>
      <c r="AY370" s="264">
        <v>0</v>
      </c>
      <c r="AZ370" s="264">
        <v>0</v>
      </c>
      <c r="BA370" s="264">
        <v>0</v>
      </c>
      <c r="BB370" s="264">
        <v>0</v>
      </c>
      <c r="BC370" s="264">
        <v>0</v>
      </c>
      <c r="BD370" s="264">
        <v>0</v>
      </c>
      <c r="BE370" s="264">
        <v>0</v>
      </c>
      <c r="BF370" s="264">
        <v>0</v>
      </c>
      <c r="BG370" s="264">
        <v>0</v>
      </c>
      <c r="BH370" s="264">
        <v>0</v>
      </c>
      <c r="BI370" s="264">
        <v>0</v>
      </c>
      <c r="BJ370" s="264">
        <v>0</v>
      </c>
      <c r="BK370" s="264">
        <v>0</v>
      </c>
      <c r="BL370" s="264">
        <v>0</v>
      </c>
      <c r="BM370" s="577">
        <v>0</v>
      </c>
      <c r="BN370" s="264">
        <v>0</v>
      </c>
      <c r="BO370" s="264">
        <v>0</v>
      </c>
      <c r="BP370" s="264">
        <v>0</v>
      </c>
      <c r="BQ370" s="264">
        <v>10630.5</v>
      </c>
      <c r="BR370" s="264">
        <v>10787.25</v>
      </c>
      <c r="BS370" s="264">
        <v>11656.5</v>
      </c>
      <c r="BT370" s="264">
        <v>11457</v>
      </c>
      <c r="BU370" s="264">
        <v>11256</v>
      </c>
      <c r="BV370" s="264">
        <v>11607.75</v>
      </c>
      <c r="BW370" s="264">
        <v>11475.55</v>
      </c>
      <c r="BX370" s="264">
        <v>11979.36</v>
      </c>
      <c r="BY370" s="264">
        <v>11589.300000000001</v>
      </c>
      <c r="BZ370" s="264">
        <v>11176.77</v>
      </c>
      <c r="CA370" s="264">
        <v>11901.39</v>
      </c>
      <c r="CB370" s="264">
        <v>11730.75</v>
      </c>
      <c r="CC370" s="264">
        <v>31054.98</v>
      </c>
      <c r="CD370" s="264">
        <v>32708.400000000001</v>
      </c>
      <c r="CE370" s="264">
        <v>34388.85</v>
      </c>
      <c r="CF370" s="577">
        <v>34099.72</v>
      </c>
      <c r="CG370" s="264">
        <v>0</v>
      </c>
      <c r="CH370" s="264">
        <v>0</v>
      </c>
      <c r="CI370" s="264">
        <v>0</v>
      </c>
      <c r="CJ370" s="264">
        <v>0</v>
      </c>
      <c r="CK370" s="264">
        <v>0</v>
      </c>
      <c r="CL370" s="264">
        <v>0</v>
      </c>
      <c r="CM370" s="264">
        <v>0</v>
      </c>
      <c r="CN370" s="264">
        <v>0</v>
      </c>
      <c r="CO370" s="264">
        <v>0</v>
      </c>
      <c r="CP370" s="264">
        <v>0</v>
      </c>
      <c r="CQ370" s="264">
        <v>0</v>
      </c>
      <c r="CR370" s="264">
        <v>0</v>
      </c>
      <c r="CS370" s="264">
        <v>0</v>
      </c>
      <c r="CT370" s="264">
        <v>0</v>
      </c>
      <c r="CU370" s="264">
        <v>0</v>
      </c>
      <c r="CV370" s="264">
        <v>0</v>
      </c>
      <c r="CW370" s="264">
        <v>0</v>
      </c>
      <c r="CX370" s="264">
        <v>0</v>
      </c>
      <c r="CY370" s="577">
        <v>0</v>
      </c>
      <c r="CZ370" s="264">
        <v>0</v>
      </c>
      <c r="DA370" s="264">
        <v>0</v>
      </c>
      <c r="DB370" s="264">
        <v>0</v>
      </c>
      <c r="DC370" s="428">
        <f t="shared" si="5"/>
        <v>578580.47</v>
      </c>
    </row>
    <row r="371" spans="1:107" x14ac:dyDescent="0.25">
      <c r="A371" s="297">
        <v>4272</v>
      </c>
      <c r="B371" s="347">
        <v>675927</v>
      </c>
      <c r="C371" s="297">
        <v>1025911</v>
      </c>
      <c r="D371" s="14">
        <v>1689084840</v>
      </c>
      <c r="F371" s="14" t="s">
        <v>913</v>
      </c>
      <c r="G371" s="14" t="str">
        <f>INDEX(FY2019_ALL_Targets!F:F,MATCH(B371,FY2019_ALL_Targets!B:B,0))</f>
        <v>MRSA West</v>
      </c>
      <c r="H371" s="14" t="s">
        <v>3118</v>
      </c>
      <c r="I371" s="299" t="s">
        <v>461</v>
      </c>
      <c r="J371" s="299" t="s">
        <v>980</v>
      </c>
      <c r="K371" s="299" t="s">
        <v>462</v>
      </c>
      <c r="L371" s="264">
        <v>14541.3</v>
      </c>
      <c r="M371" s="264">
        <v>14181.779999999999</v>
      </c>
      <c r="N371" s="264">
        <v>15504.3</v>
      </c>
      <c r="O371" s="264">
        <v>14875.14</v>
      </c>
      <c r="P371" s="264">
        <v>15133.579999999998</v>
      </c>
      <c r="Q371" s="264">
        <v>14879.980000000001</v>
      </c>
      <c r="R371" s="264">
        <v>14459.96</v>
      </c>
      <c r="S371" s="264">
        <v>15051.04</v>
      </c>
      <c r="T371" s="264">
        <v>14525.82</v>
      </c>
      <c r="U371" s="264">
        <v>14584.859999999999</v>
      </c>
      <c r="V371" s="264">
        <v>14258.98</v>
      </c>
      <c r="W371" s="264">
        <v>14686.539999999999</v>
      </c>
      <c r="X371" s="264">
        <v>41678.449999999997</v>
      </c>
      <c r="Y371" s="264">
        <v>33556.840000000004</v>
      </c>
      <c r="Z371" s="264">
        <v>43137.08</v>
      </c>
      <c r="AA371" s="577">
        <v>33961.51</v>
      </c>
      <c r="AB371" s="264">
        <v>0</v>
      </c>
      <c r="AC371" s="264">
        <v>0</v>
      </c>
      <c r="AD371" s="264">
        <v>0</v>
      </c>
      <c r="AE371" s="264">
        <v>0</v>
      </c>
      <c r="AF371" s="264">
        <v>0</v>
      </c>
      <c r="AG371" s="264">
        <v>0</v>
      </c>
      <c r="AH371" s="264">
        <v>0</v>
      </c>
      <c r="AI371" s="264">
        <v>0</v>
      </c>
      <c r="AJ371" s="264">
        <v>0</v>
      </c>
      <c r="AK371" s="264">
        <v>0</v>
      </c>
      <c r="AL371" s="264">
        <v>0</v>
      </c>
      <c r="AM371" s="264">
        <v>0</v>
      </c>
      <c r="AN371" s="264">
        <v>0</v>
      </c>
      <c r="AO371" s="264">
        <v>0</v>
      </c>
      <c r="AP371" s="264">
        <v>0</v>
      </c>
      <c r="AQ371" s="264">
        <v>0</v>
      </c>
      <c r="AR371" s="264">
        <v>0</v>
      </c>
      <c r="AS371" s="264">
        <v>0</v>
      </c>
      <c r="AT371" s="577">
        <v>0</v>
      </c>
      <c r="AU371" s="264">
        <v>0</v>
      </c>
      <c r="AV371" s="264">
        <v>0</v>
      </c>
      <c r="AW371" s="264">
        <v>0</v>
      </c>
      <c r="AX371" s="264">
        <v>0</v>
      </c>
      <c r="AY371" s="264">
        <v>0</v>
      </c>
      <c r="AZ371" s="264">
        <v>0</v>
      </c>
      <c r="BA371" s="264">
        <v>0</v>
      </c>
      <c r="BB371" s="264">
        <v>0</v>
      </c>
      <c r="BC371" s="264">
        <v>0</v>
      </c>
      <c r="BD371" s="264">
        <v>0</v>
      </c>
      <c r="BE371" s="264">
        <v>0</v>
      </c>
      <c r="BF371" s="264">
        <v>0</v>
      </c>
      <c r="BG371" s="264">
        <v>0</v>
      </c>
      <c r="BH371" s="264">
        <v>0</v>
      </c>
      <c r="BI371" s="264">
        <v>0</v>
      </c>
      <c r="BJ371" s="264">
        <v>0</v>
      </c>
      <c r="BK371" s="264">
        <v>0</v>
      </c>
      <c r="BL371" s="264">
        <v>0</v>
      </c>
      <c r="BM371" s="577">
        <v>0</v>
      </c>
      <c r="BN371" s="264">
        <v>0</v>
      </c>
      <c r="BO371" s="264">
        <v>0</v>
      </c>
      <c r="BP371" s="264">
        <v>0</v>
      </c>
      <c r="BQ371" s="264">
        <v>16133.46</v>
      </c>
      <c r="BR371" s="264">
        <v>16268.28</v>
      </c>
      <c r="BS371" s="264">
        <v>16961.64</v>
      </c>
      <c r="BT371" s="264">
        <v>16891.02</v>
      </c>
      <c r="BU371" s="264">
        <v>16743.940000000002</v>
      </c>
      <c r="BV371" s="264">
        <v>16699.559999999998</v>
      </c>
      <c r="BW371" s="264">
        <v>16465.36</v>
      </c>
      <c r="BX371" s="264">
        <v>16465.02</v>
      </c>
      <c r="BY371" s="264">
        <v>16775.02</v>
      </c>
      <c r="BZ371" s="264">
        <v>16219.3</v>
      </c>
      <c r="CA371" s="264">
        <v>16180.8</v>
      </c>
      <c r="CB371" s="264">
        <v>16668.78</v>
      </c>
      <c r="CC371" s="264">
        <v>46518.45</v>
      </c>
      <c r="CD371" s="264">
        <v>37620.800000000003</v>
      </c>
      <c r="CE371" s="264">
        <v>48756.92</v>
      </c>
      <c r="CF371" s="577">
        <v>38172.559999999998</v>
      </c>
      <c r="CG371" s="264">
        <v>0</v>
      </c>
      <c r="CH371" s="264">
        <v>0</v>
      </c>
      <c r="CI371" s="264">
        <v>0</v>
      </c>
      <c r="CJ371" s="264">
        <v>0</v>
      </c>
      <c r="CK371" s="264">
        <v>0</v>
      </c>
      <c r="CL371" s="264">
        <v>0</v>
      </c>
      <c r="CM371" s="264">
        <v>0</v>
      </c>
      <c r="CN371" s="264">
        <v>0</v>
      </c>
      <c r="CO371" s="264">
        <v>0</v>
      </c>
      <c r="CP371" s="264">
        <v>0</v>
      </c>
      <c r="CQ371" s="264">
        <v>0</v>
      </c>
      <c r="CR371" s="264">
        <v>0</v>
      </c>
      <c r="CS371" s="264">
        <v>0</v>
      </c>
      <c r="CT371" s="264">
        <v>0</v>
      </c>
      <c r="CU371" s="264">
        <v>0</v>
      </c>
      <c r="CV371" s="264">
        <v>0</v>
      </c>
      <c r="CW371" s="264">
        <v>0</v>
      </c>
      <c r="CX371" s="264">
        <v>0</v>
      </c>
      <c r="CY371" s="577">
        <v>0</v>
      </c>
      <c r="CZ371" s="264">
        <v>0</v>
      </c>
      <c r="DA371" s="264">
        <v>0</v>
      </c>
      <c r="DB371" s="264">
        <v>0</v>
      </c>
      <c r="DC371" s="428">
        <f t="shared" si="5"/>
        <v>698558.07000000007</v>
      </c>
    </row>
    <row r="372" spans="1:107" x14ac:dyDescent="0.25">
      <c r="A372" s="313">
        <v>5123</v>
      </c>
      <c r="B372" s="347">
        <v>675928</v>
      </c>
      <c r="C372" s="313">
        <v>1003461</v>
      </c>
      <c r="D372" s="14">
        <v>1013903889</v>
      </c>
      <c r="F372" s="14" t="s">
        <v>913</v>
      </c>
      <c r="G372" s="14" t="str">
        <f>INDEX(FY2019_ALL_Targets!F:F,MATCH(B372,FY2019_ALL_Targets!B:B,0))</f>
        <v>MRSA West</v>
      </c>
      <c r="H372" s="14" t="s">
        <v>3107</v>
      </c>
      <c r="I372" s="314" t="s">
        <v>675</v>
      </c>
      <c r="J372" s="314" t="s">
        <v>675</v>
      </c>
      <c r="K372" s="314" t="s">
        <v>2924</v>
      </c>
      <c r="L372" s="264">
        <v>0</v>
      </c>
      <c r="M372" s="264">
        <v>0</v>
      </c>
      <c r="N372" s="264">
        <v>0</v>
      </c>
      <c r="O372" s="264">
        <v>0</v>
      </c>
      <c r="P372" s="264">
        <v>0</v>
      </c>
      <c r="Q372" s="264">
        <v>0</v>
      </c>
      <c r="R372" s="264">
        <v>0</v>
      </c>
      <c r="S372" s="264">
        <v>0</v>
      </c>
      <c r="T372" s="264">
        <v>0</v>
      </c>
      <c r="U372" s="264">
        <v>0</v>
      </c>
      <c r="V372" s="264">
        <v>0</v>
      </c>
      <c r="W372" s="264">
        <v>0</v>
      </c>
      <c r="X372" s="264">
        <v>13640.22</v>
      </c>
      <c r="Y372" s="264">
        <v>27767.01</v>
      </c>
      <c r="Z372" s="264">
        <v>14806.820000000002</v>
      </c>
      <c r="AA372" s="577">
        <v>53677.37999999999</v>
      </c>
      <c r="AB372" s="264">
        <v>0</v>
      </c>
      <c r="AC372" s="264">
        <v>0</v>
      </c>
      <c r="AD372" s="264">
        <v>0</v>
      </c>
      <c r="AE372" s="264">
        <v>0</v>
      </c>
      <c r="AF372" s="264">
        <v>0</v>
      </c>
      <c r="AG372" s="264">
        <v>0</v>
      </c>
      <c r="AH372" s="264">
        <v>0</v>
      </c>
      <c r="AI372" s="264">
        <v>0</v>
      </c>
      <c r="AJ372" s="264">
        <v>0</v>
      </c>
      <c r="AK372" s="264">
        <v>0</v>
      </c>
      <c r="AL372" s="264">
        <v>0</v>
      </c>
      <c r="AM372" s="264">
        <v>0</v>
      </c>
      <c r="AN372" s="264">
        <v>0</v>
      </c>
      <c r="AO372" s="264">
        <v>0</v>
      </c>
      <c r="AP372" s="264">
        <v>0</v>
      </c>
      <c r="AQ372" s="264">
        <v>0</v>
      </c>
      <c r="AR372" s="264">
        <v>0</v>
      </c>
      <c r="AS372" s="264">
        <v>0</v>
      </c>
      <c r="AT372" s="577">
        <v>0</v>
      </c>
      <c r="AU372" s="264">
        <v>0</v>
      </c>
      <c r="AV372" s="264">
        <v>0</v>
      </c>
      <c r="AW372" s="264">
        <v>0</v>
      </c>
      <c r="AX372" s="264">
        <v>0</v>
      </c>
      <c r="AY372" s="264">
        <v>0</v>
      </c>
      <c r="AZ372" s="264">
        <v>0</v>
      </c>
      <c r="BA372" s="264">
        <v>0</v>
      </c>
      <c r="BB372" s="264">
        <v>0</v>
      </c>
      <c r="BC372" s="264">
        <v>0</v>
      </c>
      <c r="BD372" s="264">
        <v>0</v>
      </c>
      <c r="BE372" s="264">
        <v>0</v>
      </c>
      <c r="BF372" s="264">
        <v>0</v>
      </c>
      <c r="BG372" s="264">
        <v>0</v>
      </c>
      <c r="BH372" s="264">
        <v>0</v>
      </c>
      <c r="BI372" s="264">
        <v>0</v>
      </c>
      <c r="BJ372" s="264">
        <v>0</v>
      </c>
      <c r="BK372" s="264">
        <v>0</v>
      </c>
      <c r="BL372" s="264">
        <v>0</v>
      </c>
      <c r="BM372" s="577">
        <v>0</v>
      </c>
      <c r="BN372" s="264">
        <v>0</v>
      </c>
      <c r="BO372" s="264">
        <v>0</v>
      </c>
      <c r="BP372" s="264">
        <v>0</v>
      </c>
      <c r="BQ372" s="264">
        <v>0</v>
      </c>
      <c r="BR372" s="264">
        <v>0</v>
      </c>
      <c r="BS372" s="264">
        <v>0</v>
      </c>
      <c r="BT372" s="264">
        <v>0</v>
      </c>
      <c r="BU372" s="264">
        <v>0</v>
      </c>
      <c r="BV372" s="264">
        <v>0</v>
      </c>
      <c r="BW372" s="264">
        <v>0</v>
      </c>
      <c r="BX372" s="264">
        <v>0</v>
      </c>
      <c r="BY372" s="264">
        <v>0</v>
      </c>
      <c r="BZ372" s="264">
        <v>0</v>
      </c>
      <c r="CA372" s="264">
        <v>0</v>
      </c>
      <c r="CB372" s="264">
        <v>0</v>
      </c>
      <c r="CC372" s="264">
        <v>15224.22</v>
      </c>
      <c r="CD372" s="264">
        <v>31142.779999999995</v>
      </c>
      <c r="CE372" s="264">
        <v>16638.03</v>
      </c>
      <c r="CF372" s="577">
        <v>61255.96</v>
      </c>
      <c r="CG372" s="264">
        <v>0</v>
      </c>
      <c r="CH372" s="264">
        <v>0</v>
      </c>
      <c r="CI372" s="264">
        <v>0</v>
      </c>
      <c r="CJ372" s="264">
        <v>0</v>
      </c>
      <c r="CK372" s="264">
        <v>0</v>
      </c>
      <c r="CL372" s="264">
        <v>0</v>
      </c>
      <c r="CM372" s="264">
        <v>0</v>
      </c>
      <c r="CN372" s="264">
        <v>0</v>
      </c>
      <c r="CO372" s="264">
        <v>0</v>
      </c>
      <c r="CP372" s="264">
        <v>0</v>
      </c>
      <c r="CQ372" s="264">
        <v>0</v>
      </c>
      <c r="CR372" s="264">
        <v>0</v>
      </c>
      <c r="CS372" s="264">
        <v>0</v>
      </c>
      <c r="CT372" s="264">
        <v>0</v>
      </c>
      <c r="CU372" s="264">
        <v>0</v>
      </c>
      <c r="CV372" s="264">
        <v>0</v>
      </c>
      <c r="CW372" s="264">
        <v>0</v>
      </c>
      <c r="CX372" s="264">
        <v>0</v>
      </c>
      <c r="CY372" s="577">
        <v>0</v>
      </c>
      <c r="CZ372" s="264">
        <v>0</v>
      </c>
      <c r="DA372" s="264">
        <v>0</v>
      </c>
      <c r="DB372" s="264">
        <v>0</v>
      </c>
      <c r="DC372" s="428">
        <f t="shared" si="5"/>
        <v>234152.41999999998</v>
      </c>
    </row>
    <row r="373" spans="1:107" x14ac:dyDescent="0.25">
      <c r="A373" s="311">
        <v>5273</v>
      </c>
      <c r="B373" s="347">
        <v>675931</v>
      </c>
      <c r="C373" s="311">
        <v>1025918</v>
      </c>
      <c r="D373" s="14">
        <v>1679986897</v>
      </c>
      <c r="F373" s="14" t="s">
        <v>913</v>
      </c>
      <c r="G373" s="14" t="str">
        <f>INDEX(FY2019_ALL_Targets!F:F,MATCH(B373,FY2019_ALL_Targets!B:B,0))</f>
        <v>MRSA West</v>
      </c>
      <c r="H373" s="14" t="s">
        <v>3012</v>
      </c>
      <c r="I373" s="312" t="s">
        <v>267</v>
      </c>
      <c r="J373" s="312" t="s">
        <v>1016</v>
      </c>
      <c r="K373" s="312" t="s">
        <v>268</v>
      </c>
      <c r="L373" s="264">
        <v>23284.2</v>
      </c>
      <c r="M373" s="264">
        <v>22708.519999999997</v>
      </c>
      <c r="N373" s="264">
        <v>24826.199999999997</v>
      </c>
      <c r="O373" s="264">
        <v>23818.76</v>
      </c>
      <c r="P373" s="264">
        <v>24228.050000000003</v>
      </c>
      <c r="Q373" s="264">
        <v>23822.050000000003</v>
      </c>
      <c r="R373" s="264">
        <v>23180.499999999996</v>
      </c>
      <c r="S373" s="264">
        <v>24110.070000000003</v>
      </c>
      <c r="T373" s="264">
        <v>23269.81</v>
      </c>
      <c r="U373" s="264">
        <v>23364.06</v>
      </c>
      <c r="V373" s="264">
        <v>22842.04</v>
      </c>
      <c r="W373" s="264">
        <v>23526.93</v>
      </c>
      <c r="X373" s="264">
        <v>51805.279999999999</v>
      </c>
      <c r="Y373" s="264">
        <v>53254.950000000012</v>
      </c>
      <c r="Z373" s="264">
        <v>54461</v>
      </c>
      <c r="AA373" s="577">
        <v>53676.310000000005</v>
      </c>
      <c r="AB373" s="264">
        <v>0</v>
      </c>
      <c r="AC373" s="264">
        <v>0</v>
      </c>
      <c r="AD373" s="264">
        <v>0</v>
      </c>
      <c r="AE373" s="264">
        <v>0</v>
      </c>
      <c r="AF373" s="264">
        <v>0</v>
      </c>
      <c r="AG373" s="264">
        <v>0</v>
      </c>
      <c r="AH373" s="264">
        <v>0</v>
      </c>
      <c r="AI373" s="264">
        <v>0</v>
      </c>
      <c r="AJ373" s="264">
        <v>0</v>
      </c>
      <c r="AK373" s="264">
        <v>0</v>
      </c>
      <c r="AL373" s="264">
        <v>0</v>
      </c>
      <c r="AM373" s="264">
        <v>0</v>
      </c>
      <c r="AN373" s="264">
        <v>0</v>
      </c>
      <c r="AO373" s="264">
        <v>0</v>
      </c>
      <c r="AP373" s="264">
        <v>0</v>
      </c>
      <c r="AQ373" s="264">
        <v>0</v>
      </c>
      <c r="AR373" s="264">
        <v>0</v>
      </c>
      <c r="AS373" s="264">
        <v>0</v>
      </c>
      <c r="AT373" s="577">
        <v>0</v>
      </c>
      <c r="AU373" s="264">
        <v>0</v>
      </c>
      <c r="AV373" s="264">
        <v>0</v>
      </c>
      <c r="AW373" s="264">
        <v>0</v>
      </c>
      <c r="AX373" s="264">
        <v>0</v>
      </c>
      <c r="AY373" s="264">
        <v>0</v>
      </c>
      <c r="AZ373" s="264">
        <v>0</v>
      </c>
      <c r="BA373" s="264">
        <v>0</v>
      </c>
      <c r="BB373" s="264">
        <v>0</v>
      </c>
      <c r="BC373" s="264">
        <v>0</v>
      </c>
      <c r="BD373" s="264">
        <v>0</v>
      </c>
      <c r="BE373" s="264">
        <v>0</v>
      </c>
      <c r="BF373" s="264">
        <v>0</v>
      </c>
      <c r="BG373" s="264">
        <v>0</v>
      </c>
      <c r="BH373" s="264">
        <v>0</v>
      </c>
      <c r="BI373" s="264">
        <v>0</v>
      </c>
      <c r="BJ373" s="264">
        <v>0</v>
      </c>
      <c r="BK373" s="264">
        <v>0</v>
      </c>
      <c r="BL373" s="264">
        <v>0</v>
      </c>
      <c r="BM373" s="577">
        <v>0</v>
      </c>
      <c r="BN373" s="264">
        <v>0</v>
      </c>
      <c r="BO373" s="264">
        <v>0</v>
      </c>
      <c r="BP373" s="264">
        <v>0</v>
      </c>
      <c r="BQ373" s="264">
        <v>25833.64</v>
      </c>
      <c r="BR373" s="264">
        <v>26049.519999999997</v>
      </c>
      <c r="BS373" s="264">
        <v>27159.759999999998</v>
      </c>
      <c r="BT373" s="264">
        <v>27046.68</v>
      </c>
      <c r="BU373" s="264">
        <v>26806.15</v>
      </c>
      <c r="BV373" s="264">
        <v>26735.1</v>
      </c>
      <c r="BW373" s="264">
        <v>26395.319999999996</v>
      </c>
      <c r="BX373" s="264">
        <v>26375.309999999998</v>
      </c>
      <c r="BY373" s="264">
        <v>26873.119999999999</v>
      </c>
      <c r="BZ373" s="264">
        <v>25982.570000000003</v>
      </c>
      <c r="CA373" s="264">
        <v>25920.690000000002</v>
      </c>
      <c r="CB373" s="264">
        <v>26702.38</v>
      </c>
      <c r="CC373" s="264">
        <v>57821.279999999999</v>
      </c>
      <c r="CD373" s="264">
        <v>59713.820000000007</v>
      </c>
      <c r="CE373" s="264">
        <v>61489.909999999996</v>
      </c>
      <c r="CF373" s="577">
        <v>60513.900000000009</v>
      </c>
      <c r="CG373" s="264">
        <v>0</v>
      </c>
      <c r="CH373" s="264">
        <v>0</v>
      </c>
      <c r="CI373" s="264">
        <v>0</v>
      </c>
      <c r="CJ373" s="264">
        <v>0</v>
      </c>
      <c r="CK373" s="264">
        <v>0</v>
      </c>
      <c r="CL373" s="264">
        <v>0</v>
      </c>
      <c r="CM373" s="264">
        <v>0</v>
      </c>
      <c r="CN373" s="264">
        <v>0</v>
      </c>
      <c r="CO373" s="264">
        <v>0</v>
      </c>
      <c r="CP373" s="264">
        <v>0</v>
      </c>
      <c r="CQ373" s="264">
        <v>0</v>
      </c>
      <c r="CR373" s="264">
        <v>0</v>
      </c>
      <c r="CS373" s="264">
        <v>0</v>
      </c>
      <c r="CT373" s="264">
        <v>0</v>
      </c>
      <c r="CU373" s="264">
        <v>0</v>
      </c>
      <c r="CV373" s="264">
        <v>0</v>
      </c>
      <c r="CW373" s="264">
        <v>0</v>
      </c>
      <c r="CX373" s="264">
        <v>0</v>
      </c>
      <c r="CY373" s="577">
        <v>0</v>
      </c>
      <c r="CZ373" s="264">
        <v>0</v>
      </c>
      <c r="DA373" s="264">
        <v>0</v>
      </c>
      <c r="DB373" s="264">
        <v>0</v>
      </c>
      <c r="DC373" s="428">
        <f t="shared" si="5"/>
        <v>1053597.8799999999</v>
      </c>
    </row>
    <row r="374" spans="1:107" x14ac:dyDescent="0.25">
      <c r="A374" s="297">
        <v>4815</v>
      </c>
      <c r="B374" s="347">
        <v>675932</v>
      </c>
      <c r="C374" s="297">
        <v>1026044</v>
      </c>
      <c r="D374" s="14">
        <v>1215925920</v>
      </c>
      <c r="F374" s="14" t="s">
        <v>913</v>
      </c>
      <c r="G374" s="14" t="str">
        <f>INDEX(FY2019_ALL_Targets!F:F,MATCH(B374,FY2019_ALL_Targets!B:B,0))</f>
        <v>MRSA West</v>
      </c>
      <c r="H374" s="14" t="s">
        <v>3039</v>
      </c>
      <c r="I374" s="299" t="s">
        <v>599</v>
      </c>
      <c r="J374" s="299" t="s">
        <v>1011</v>
      </c>
      <c r="K374" s="299" t="s">
        <v>600</v>
      </c>
      <c r="L374" s="264">
        <v>19116.599999999999</v>
      </c>
      <c r="M374" s="264">
        <v>18643.96</v>
      </c>
      <c r="N374" s="264">
        <v>20382.599999999999</v>
      </c>
      <c r="O374" s="264">
        <v>19555.48</v>
      </c>
      <c r="P374" s="264">
        <v>19883.71</v>
      </c>
      <c r="Q374" s="264">
        <v>19550.509999999998</v>
      </c>
      <c r="R374" s="264">
        <v>19007.27</v>
      </c>
      <c r="S374" s="264">
        <v>19797.66</v>
      </c>
      <c r="T374" s="264">
        <v>19108.250000000004</v>
      </c>
      <c r="U374" s="264">
        <v>19186.350000000002</v>
      </c>
      <c r="V374" s="264">
        <v>18758.030000000002</v>
      </c>
      <c r="W374" s="264">
        <v>19320.420000000002</v>
      </c>
      <c r="X374" s="264">
        <v>54836.439999999995</v>
      </c>
      <c r="Y374" s="264">
        <v>43674.100000000006</v>
      </c>
      <c r="Z374" s="264">
        <v>44893.88</v>
      </c>
      <c r="AA374" s="577">
        <v>44188.1</v>
      </c>
      <c r="AB374" s="264">
        <v>0</v>
      </c>
      <c r="AC374" s="264">
        <v>0</v>
      </c>
      <c r="AD374" s="264">
        <v>0</v>
      </c>
      <c r="AE374" s="264">
        <v>0</v>
      </c>
      <c r="AF374" s="264">
        <v>0</v>
      </c>
      <c r="AG374" s="264">
        <v>0</v>
      </c>
      <c r="AH374" s="264">
        <v>0</v>
      </c>
      <c r="AI374" s="264">
        <v>0</v>
      </c>
      <c r="AJ374" s="264">
        <v>0</v>
      </c>
      <c r="AK374" s="264">
        <v>0</v>
      </c>
      <c r="AL374" s="264">
        <v>0</v>
      </c>
      <c r="AM374" s="264">
        <v>0</v>
      </c>
      <c r="AN374" s="264">
        <v>0</v>
      </c>
      <c r="AO374" s="264">
        <v>0</v>
      </c>
      <c r="AP374" s="264">
        <v>0</v>
      </c>
      <c r="AQ374" s="264">
        <v>0</v>
      </c>
      <c r="AR374" s="264">
        <v>0</v>
      </c>
      <c r="AS374" s="264">
        <v>0</v>
      </c>
      <c r="AT374" s="577">
        <v>0</v>
      </c>
      <c r="AU374" s="264">
        <v>0</v>
      </c>
      <c r="AV374" s="264">
        <v>0</v>
      </c>
      <c r="AW374" s="264">
        <v>0</v>
      </c>
      <c r="AX374" s="264">
        <v>0</v>
      </c>
      <c r="AY374" s="264">
        <v>0</v>
      </c>
      <c r="AZ374" s="264">
        <v>0</v>
      </c>
      <c r="BA374" s="264">
        <v>0</v>
      </c>
      <c r="BB374" s="264">
        <v>0</v>
      </c>
      <c r="BC374" s="264">
        <v>0</v>
      </c>
      <c r="BD374" s="264">
        <v>0</v>
      </c>
      <c r="BE374" s="264">
        <v>0</v>
      </c>
      <c r="BF374" s="264">
        <v>0</v>
      </c>
      <c r="BG374" s="264">
        <v>0</v>
      </c>
      <c r="BH374" s="264">
        <v>0</v>
      </c>
      <c r="BI374" s="264">
        <v>0</v>
      </c>
      <c r="BJ374" s="264">
        <v>0</v>
      </c>
      <c r="BK374" s="264">
        <v>0</v>
      </c>
      <c r="BL374" s="264">
        <v>0</v>
      </c>
      <c r="BM374" s="577">
        <v>0</v>
      </c>
      <c r="BN374" s="264">
        <v>0</v>
      </c>
      <c r="BO374" s="264">
        <v>0</v>
      </c>
      <c r="BP374" s="264">
        <v>0</v>
      </c>
      <c r="BQ374" s="264">
        <v>21209.719999999998</v>
      </c>
      <c r="BR374" s="264">
        <v>21386.959999999999</v>
      </c>
      <c r="BS374" s="264">
        <v>22298.48</v>
      </c>
      <c r="BT374" s="264">
        <v>22205.64</v>
      </c>
      <c r="BU374" s="264">
        <v>21999.53</v>
      </c>
      <c r="BV374" s="264">
        <v>21941.22</v>
      </c>
      <c r="BW374" s="264">
        <v>21643.32</v>
      </c>
      <c r="BX374" s="264">
        <v>21658.38</v>
      </c>
      <c r="BY374" s="264">
        <v>22067.05</v>
      </c>
      <c r="BZ374" s="264">
        <v>21337.210000000003</v>
      </c>
      <c r="CA374" s="264">
        <v>21286.260000000002</v>
      </c>
      <c r="CB374" s="264">
        <v>21928.250000000004</v>
      </c>
      <c r="CC374" s="264">
        <v>61204.44</v>
      </c>
      <c r="CD374" s="264">
        <v>48964.760000000009</v>
      </c>
      <c r="CE374" s="264">
        <v>50619.200000000004</v>
      </c>
      <c r="CF374" s="577">
        <v>49788.740000000005</v>
      </c>
      <c r="CG374" s="264">
        <v>0</v>
      </c>
      <c r="CH374" s="264">
        <v>0</v>
      </c>
      <c r="CI374" s="264">
        <v>0</v>
      </c>
      <c r="CJ374" s="264">
        <v>0</v>
      </c>
      <c r="CK374" s="264">
        <v>0</v>
      </c>
      <c r="CL374" s="264">
        <v>0</v>
      </c>
      <c r="CM374" s="264">
        <v>0</v>
      </c>
      <c r="CN374" s="264">
        <v>0</v>
      </c>
      <c r="CO374" s="264">
        <v>0</v>
      </c>
      <c r="CP374" s="264">
        <v>0</v>
      </c>
      <c r="CQ374" s="264">
        <v>0</v>
      </c>
      <c r="CR374" s="264">
        <v>0</v>
      </c>
      <c r="CS374" s="264">
        <v>0</v>
      </c>
      <c r="CT374" s="264">
        <v>0</v>
      </c>
      <c r="CU374" s="264">
        <v>0</v>
      </c>
      <c r="CV374" s="264">
        <v>0</v>
      </c>
      <c r="CW374" s="264">
        <v>0</v>
      </c>
      <c r="CX374" s="264">
        <v>0</v>
      </c>
      <c r="CY374" s="577">
        <v>0</v>
      </c>
      <c r="CZ374" s="264">
        <v>0</v>
      </c>
      <c r="DA374" s="264">
        <v>0</v>
      </c>
      <c r="DB374" s="264">
        <v>0</v>
      </c>
      <c r="DC374" s="428">
        <f t="shared" si="5"/>
        <v>891442.51999999979</v>
      </c>
    </row>
    <row r="375" spans="1:107" x14ac:dyDescent="0.25">
      <c r="A375" s="297">
        <v>4341</v>
      </c>
      <c r="B375" s="347">
        <v>675934</v>
      </c>
      <c r="C375" s="297">
        <v>1028702</v>
      </c>
      <c r="D375" s="14">
        <v>1194166132</v>
      </c>
      <c r="F375" s="14" t="s">
        <v>937</v>
      </c>
      <c r="G375" s="14" t="str">
        <f>INDEX(FY2019_ALL_Targets!F:F,MATCH(B375,FY2019_ALL_Targets!B:B,0))</f>
        <v>Tarrant</v>
      </c>
      <c r="H375" s="14" t="s">
        <v>3009</v>
      </c>
      <c r="I375" s="299" t="s">
        <v>2600</v>
      </c>
      <c r="J375" s="299" t="s">
        <v>966</v>
      </c>
      <c r="K375" s="299" t="s">
        <v>176</v>
      </c>
      <c r="L375" s="264">
        <v>15892.36</v>
      </c>
      <c r="M375" s="264">
        <v>15746.059999999998</v>
      </c>
      <c r="N375" s="264">
        <v>16883.02</v>
      </c>
      <c r="O375" s="264">
        <v>16732.54</v>
      </c>
      <c r="P375" s="264">
        <v>16470.439999999999</v>
      </c>
      <c r="Q375" s="264">
        <v>16437.399999999998</v>
      </c>
      <c r="R375" s="264">
        <v>16193.369999999999</v>
      </c>
      <c r="S375" s="264">
        <v>16607.39</v>
      </c>
      <c r="T375" s="264">
        <v>16486.400000000001</v>
      </c>
      <c r="U375" s="264">
        <v>15565.23</v>
      </c>
      <c r="V375" s="264">
        <v>15561.060000000001</v>
      </c>
      <c r="W375" s="264">
        <v>15751.85</v>
      </c>
      <c r="X375" s="264">
        <v>35404.400000000001</v>
      </c>
      <c r="Y375" s="264">
        <v>36772.300000000003</v>
      </c>
      <c r="Z375" s="264">
        <v>37935.33</v>
      </c>
      <c r="AA375" s="577">
        <v>45813.020000000004</v>
      </c>
      <c r="AB375" s="264">
        <v>0</v>
      </c>
      <c r="AC375" s="264">
        <v>0</v>
      </c>
      <c r="AD375" s="264">
        <v>0</v>
      </c>
      <c r="AE375" s="264">
        <v>6972.24</v>
      </c>
      <c r="AF375" s="264">
        <v>7239.7599999999993</v>
      </c>
      <c r="AG375" s="264">
        <v>7427.86</v>
      </c>
      <c r="AH375" s="264">
        <v>7536.5399999999991</v>
      </c>
      <c r="AI375" s="264">
        <v>7177.94</v>
      </c>
      <c r="AJ375" s="264">
        <v>7417.48</v>
      </c>
      <c r="AK375" s="264">
        <v>7263.23</v>
      </c>
      <c r="AL375" s="264">
        <v>7405.37</v>
      </c>
      <c r="AM375" s="264">
        <v>7166.2300000000005</v>
      </c>
      <c r="AN375" s="264">
        <v>6942.26</v>
      </c>
      <c r="AO375" s="264">
        <v>7070.0800000000008</v>
      </c>
      <c r="AP375" s="264">
        <v>7145.1100000000006</v>
      </c>
      <c r="AQ375" s="264">
        <v>15789.849999999999</v>
      </c>
      <c r="AR375" s="264">
        <v>16392.620000000006</v>
      </c>
      <c r="AS375" s="264">
        <v>16808.649999999998</v>
      </c>
      <c r="AT375" s="577">
        <v>20727.680000000004</v>
      </c>
      <c r="AU375" s="264">
        <v>0</v>
      </c>
      <c r="AV375" s="264">
        <v>0</v>
      </c>
      <c r="AW375" s="264">
        <v>0</v>
      </c>
      <c r="AX375" s="264">
        <v>0</v>
      </c>
      <c r="AY375" s="264">
        <v>0</v>
      </c>
      <c r="AZ375" s="264">
        <v>0</v>
      </c>
      <c r="BA375" s="264">
        <v>0</v>
      </c>
      <c r="BB375" s="264">
        <v>0</v>
      </c>
      <c r="BC375" s="264">
        <v>0</v>
      </c>
      <c r="BD375" s="264">
        <v>0</v>
      </c>
      <c r="BE375" s="264">
        <v>0</v>
      </c>
      <c r="BF375" s="264">
        <v>0</v>
      </c>
      <c r="BG375" s="264">
        <v>0</v>
      </c>
      <c r="BH375" s="264">
        <v>0</v>
      </c>
      <c r="BI375" s="264">
        <v>0</v>
      </c>
      <c r="BJ375" s="264">
        <v>0</v>
      </c>
      <c r="BK375" s="264">
        <v>0</v>
      </c>
      <c r="BL375" s="264">
        <v>0</v>
      </c>
      <c r="BM375" s="577">
        <v>0</v>
      </c>
      <c r="BN375" s="264">
        <v>0</v>
      </c>
      <c r="BO375" s="264">
        <v>0</v>
      </c>
      <c r="BP375" s="264">
        <v>0</v>
      </c>
      <c r="BQ375" s="264">
        <v>0</v>
      </c>
      <c r="BR375" s="264">
        <v>0</v>
      </c>
      <c r="BS375" s="264">
        <v>0</v>
      </c>
      <c r="BT375" s="264">
        <v>0</v>
      </c>
      <c r="BU375" s="264">
        <v>0</v>
      </c>
      <c r="BV375" s="264">
        <v>0</v>
      </c>
      <c r="BW375" s="264">
        <v>0</v>
      </c>
      <c r="BX375" s="264">
        <v>0</v>
      </c>
      <c r="BY375" s="264">
        <v>0</v>
      </c>
      <c r="BZ375" s="264">
        <v>0</v>
      </c>
      <c r="CA375" s="264">
        <v>0</v>
      </c>
      <c r="CB375" s="264">
        <v>0</v>
      </c>
      <c r="CC375" s="264">
        <v>0</v>
      </c>
      <c r="CD375" s="264">
        <v>0</v>
      </c>
      <c r="CE375" s="264">
        <v>0</v>
      </c>
      <c r="CF375" s="577">
        <v>0</v>
      </c>
      <c r="CG375" s="264">
        <v>0</v>
      </c>
      <c r="CH375" s="264">
        <v>0</v>
      </c>
      <c r="CI375" s="264">
        <v>0</v>
      </c>
      <c r="CJ375" s="264">
        <v>0</v>
      </c>
      <c r="CK375" s="264">
        <v>0</v>
      </c>
      <c r="CL375" s="264">
        <v>0</v>
      </c>
      <c r="CM375" s="264">
        <v>0</v>
      </c>
      <c r="CN375" s="264">
        <v>0</v>
      </c>
      <c r="CO375" s="264">
        <v>0</v>
      </c>
      <c r="CP375" s="264">
        <v>0</v>
      </c>
      <c r="CQ375" s="264">
        <v>0</v>
      </c>
      <c r="CR375" s="264">
        <v>0</v>
      </c>
      <c r="CS375" s="264">
        <v>0</v>
      </c>
      <c r="CT375" s="264">
        <v>0</v>
      </c>
      <c r="CU375" s="264">
        <v>0</v>
      </c>
      <c r="CV375" s="264">
        <v>0</v>
      </c>
      <c r="CW375" s="264">
        <v>0</v>
      </c>
      <c r="CX375" s="264">
        <v>0</v>
      </c>
      <c r="CY375" s="577">
        <v>0</v>
      </c>
      <c r="CZ375" s="264">
        <v>0</v>
      </c>
      <c r="DA375" s="264">
        <v>0</v>
      </c>
      <c r="DB375" s="264">
        <v>0</v>
      </c>
      <c r="DC375" s="428">
        <f t="shared" si="5"/>
        <v>506735.06999999995</v>
      </c>
    </row>
    <row r="376" spans="1:107" x14ac:dyDescent="0.25">
      <c r="A376" s="337">
        <v>4553</v>
      </c>
      <c r="B376" s="347">
        <v>675936</v>
      </c>
      <c r="C376" s="297">
        <v>1028711</v>
      </c>
      <c r="D376" s="14">
        <v>1487992889</v>
      </c>
      <c r="F376" s="14" t="s">
        <v>939</v>
      </c>
      <c r="G376" s="14" t="str">
        <f>INDEX(FY2019_ALL_Targets!F:F,MATCH(B376,FY2019_ALL_Targets!B:B,0))</f>
        <v>MRSA Northeast</v>
      </c>
      <c r="H376" s="14" t="s">
        <v>3083</v>
      </c>
      <c r="I376" s="299" t="s">
        <v>525</v>
      </c>
      <c r="J376" s="299" t="s">
        <v>991</v>
      </c>
      <c r="K376" s="299" t="s">
        <v>526</v>
      </c>
      <c r="L376" s="264">
        <v>0</v>
      </c>
      <c r="M376" s="264">
        <v>0</v>
      </c>
      <c r="N376" s="264">
        <v>0</v>
      </c>
      <c r="O376" s="264">
        <v>0</v>
      </c>
      <c r="P376" s="264">
        <v>0</v>
      </c>
      <c r="Q376" s="264">
        <v>0</v>
      </c>
      <c r="R376" s="264">
        <v>0</v>
      </c>
      <c r="S376" s="264">
        <v>0</v>
      </c>
      <c r="T376" s="264">
        <v>0</v>
      </c>
      <c r="U376" s="264">
        <v>0</v>
      </c>
      <c r="V376" s="264">
        <v>0</v>
      </c>
      <c r="W376" s="264">
        <v>0</v>
      </c>
      <c r="X376" s="264">
        <v>0</v>
      </c>
      <c r="Y376" s="264">
        <v>0</v>
      </c>
      <c r="Z376" s="264">
        <v>0</v>
      </c>
      <c r="AA376" s="577">
        <v>0</v>
      </c>
      <c r="AB376" s="264">
        <v>0</v>
      </c>
      <c r="AC376" s="264">
        <v>0</v>
      </c>
      <c r="AD376" s="264">
        <v>0</v>
      </c>
      <c r="AE376" s="264">
        <v>0</v>
      </c>
      <c r="AF376" s="264">
        <v>0</v>
      </c>
      <c r="AG376" s="264">
        <v>35402.500000000007</v>
      </c>
      <c r="AH376" s="264">
        <v>12250.000000000002</v>
      </c>
      <c r="AI376" s="264">
        <v>12240.36</v>
      </c>
      <c r="AJ376" s="264">
        <v>11906.4</v>
      </c>
      <c r="AK376" s="264">
        <v>12121.970000000001</v>
      </c>
      <c r="AL376" s="264">
        <v>12613.6</v>
      </c>
      <c r="AM376" s="264">
        <v>12310.65</v>
      </c>
      <c r="AN376" s="264">
        <v>12359.56</v>
      </c>
      <c r="AO376" s="264">
        <v>12244.1</v>
      </c>
      <c r="AP376" s="264">
        <v>12620.21</v>
      </c>
      <c r="AQ376" s="264">
        <v>33379.5</v>
      </c>
      <c r="AR376" s="264">
        <v>19793.339999999989</v>
      </c>
      <c r="AS376" s="264">
        <v>27915.39</v>
      </c>
      <c r="AT376" s="577">
        <v>20558.560000000001</v>
      </c>
      <c r="AU376" s="264">
        <v>0</v>
      </c>
      <c r="AV376" s="264">
        <v>0</v>
      </c>
      <c r="AW376" s="264">
        <v>0</v>
      </c>
      <c r="AX376" s="264">
        <v>0</v>
      </c>
      <c r="AY376" s="264">
        <v>0</v>
      </c>
      <c r="AZ376" s="264">
        <v>0</v>
      </c>
      <c r="BA376" s="264">
        <v>0</v>
      </c>
      <c r="BB376" s="264">
        <v>0</v>
      </c>
      <c r="BC376" s="264">
        <v>0</v>
      </c>
      <c r="BD376" s="264">
        <v>0</v>
      </c>
      <c r="BE376" s="264">
        <v>0</v>
      </c>
      <c r="BF376" s="264">
        <v>0</v>
      </c>
      <c r="BG376" s="264">
        <v>0</v>
      </c>
      <c r="BH376" s="264">
        <v>0</v>
      </c>
      <c r="BI376" s="264">
        <v>0</v>
      </c>
      <c r="BJ376" s="264">
        <v>0</v>
      </c>
      <c r="BK376" s="264">
        <v>0</v>
      </c>
      <c r="BL376" s="264">
        <v>0</v>
      </c>
      <c r="BM376" s="577">
        <v>0</v>
      </c>
      <c r="BN376" s="264">
        <v>0</v>
      </c>
      <c r="BO376" s="264">
        <v>0</v>
      </c>
      <c r="BP376" s="264">
        <v>0</v>
      </c>
      <c r="BQ376" s="264">
        <v>0</v>
      </c>
      <c r="BR376" s="264">
        <v>0</v>
      </c>
      <c r="BS376" s="264">
        <v>0</v>
      </c>
      <c r="BT376" s="264">
        <v>0</v>
      </c>
      <c r="BU376" s="264">
        <v>0</v>
      </c>
      <c r="BV376" s="264">
        <v>0</v>
      </c>
      <c r="BW376" s="264">
        <v>0</v>
      </c>
      <c r="BX376" s="264">
        <v>0</v>
      </c>
      <c r="BY376" s="264">
        <v>0</v>
      </c>
      <c r="BZ376" s="264">
        <v>0</v>
      </c>
      <c r="CA376" s="264">
        <v>0</v>
      </c>
      <c r="CB376" s="264">
        <v>0</v>
      </c>
      <c r="CC376" s="264">
        <v>0</v>
      </c>
      <c r="CD376" s="264">
        <v>0</v>
      </c>
      <c r="CE376" s="264">
        <v>0</v>
      </c>
      <c r="CF376" s="577">
        <v>0</v>
      </c>
      <c r="CG376" s="264">
        <v>0</v>
      </c>
      <c r="CH376" s="264">
        <v>0</v>
      </c>
      <c r="CI376" s="264">
        <v>0</v>
      </c>
      <c r="CJ376" s="264">
        <v>0</v>
      </c>
      <c r="CK376" s="264">
        <v>0</v>
      </c>
      <c r="CL376" s="264">
        <v>51621.500000000007</v>
      </c>
      <c r="CM376" s="264">
        <v>17787</v>
      </c>
      <c r="CN376" s="264">
        <v>17535.32</v>
      </c>
      <c r="CO376" s="264">
        <v>17196.52</v>
      </c>
      <c r="CP376" s="264">
        <v>18106.349999999999</v>
      </c>
      <c r="CQ376" s="264">
        <v>18524.07</v>
      </c>
      <c r="CR376" s="264">
        <v>18042.990000000002</v>
      </c>
      <c r="CS376" s="264">
        <v>17770.240000000002</v>
      </c>
      <c r="CT376" s="264">
        <v>17419.61</v>
      </c>
      <c r="CU376" s="264">
        <v>17840.55</v>
      </c>
      <c r="CV376" s="264">
        <v>48671.7</v>
      </c>
      <c r="CW376" s="264">
        <v>28515.479999999992</v>
      </c>
      <c r="CX376" s="264">
        <v>41170.92</v>
      </c>
      <c r="CY376" s="577">
        <v>29163.219999999998</v>
      </c>
      <c r="CZ376" s="264">
        <v>0</v>
      </c>
      <c r="DA376" s="264">
        <v>0</v>
      </c>
      <c r="DB376" s="264">
        <v>0</v>
      </c>
      <c r="DC376" s="428">
        <f t="shared" si="5"/>
        <v>607081.61</v>
      </c>
    </row>
    <row r="377" spans="1:107" x14ac:dyDescent="0.25">
      <c r="A377" s="311">
        <v>4468</v>
      </c>
      <c r="B377" s="347">
        <v>675942</v>
      </c>
      <c r="C377" s="311">
        <v>1027527</v>
      </c>
      <c r="D377" s="14">
        <v>1063871382</v>
      </c>
      <c r="F377" s="14" t="s">
        <v>940</v>
      </c>
      <c r="G377" s="14" t="str">
        <f>INDEX(FY2019_ALL_Targets!F:F,MATCH(B377,FY2019_ALL_Targets!B:B,0))</f>
        <v>Travis</v>
      </c>
      <c r="H377" s="14" t="s">
        <v>3051</v>
      </c>
      <c r="I377" s="312" t="s">
        <v>504</v>
      </c>
      <c r="J377" s="312" t="s">
        <v>2657</v>
      </c>
      <c r="K377" s="312" t="s">
        <v>505</v>
      </c>
      <c r="L377" s="264">
        <v>13189.5</v>
      </c>
      <c r="M377" s="264">
        <v>13355.589999999998</v>
      </c>
      <c r="N377" s="264">
        <v>13560.76</v>
      </c>
      <c r="O377" s="264">
        <v>13209.039999999999</v>
      </c>
      <c r="P377" s="264">
        <v>12776.6</v>
      </c>
      <c r="Q377" s="264">
        <v>13278.400000000001</v>
      </c>
      <c r="R377" s="264">
        <v>13025.95</v>
      </c>
      <c r="S377" s="264">
        <v>13991.29</v>
      </c>
      <c r="T377" s="264">
        <v>13892.77</v>
      </c>
      <c r="U377" s="264">
        <v>13022.54</v>
      </c>
      <c r="V377" s="264">
        <v>12966.350000000002</v>
      </c>
      <c r="W377" s="264">
        <v>13873.76</v>
      </c>
      <c r="X377" s="264">
        <v>29186.55</v>
      </c>
      <c r="Y377" s="264">
        <v>31795.320000000007</v>
      </c>
      <c r="Z377" s="264">
        <v>39909.999999999993</v>
      </c>
      <c r="AA377" s="577">
        <v>39129.089999999997</v>
      </c>
      <c r="AB377" s="264">
        <v>0</v>
      </c>
      <c r="AC377" s="264">
        <v>0</v>
      </c>
      <c r="AD377" s="264">
        <v>0</v>
      </c>
      <c r="AE377" s="264">
        <v>0</v>
      </c>
      <c r="AF377" s="264">
        <v>0</v>
      </c>
      <c r="AG377" s="264">
        <v>0</v>
      </c>
      <c r="AH377" s="264">
        <v>0</v>
      </c>
      <c r="AI377" s="264">
        <v>0</v>
      </c>
      <c r="AJ377" s="264">
        <v>0</v>
      </c>
      <c r="AK377" s="264">
        <v>0</v>
      </c>
      <c r="AL377" s="264">
        <v>0</v>
      </c>
      <c r="AM377" s="264">
        <v>0</v>
      </c>
      <c r="AN377" s="264">
        <v>0</v>
      </c>
      <c r="AO377" s="264">
        <v>0</v>
      </c>
      <c r="AP377" s="264">
        <v>0</v>
      </c>
      <c r="AQ377" s="264">
        <v>0</v>
      </c>
      <c r="AR377" s="264">
        <v>0</v>
      </c>
      <c r="AS377" s="264">
        <v>0</v>
      </c>
      <c r="AT377" s="577">
        <v>0</v>
      </c>
      <c r="AU377" s="264">
        <v>0</v>
      </c>
      <c r="AV377" s="264">
        <v>0</v>
      </c>
      <c r="AW377" s="264">
        <v>0</v>
      </c>
      <c r="AX377" s="264">
        <v>0</v>
      </c>
      <c r="AY377" s="264">
        <v>0</v>
      </c>
      <c r="AZ377" s="264">
        <v>0</v>
      </c>
      <c r="BA377" s="264">
        <v>0</v>
      </c>
      <c r="BB377" s="264">
        <v>0</v>
      </c>
      <c r="BC377" s="264">
        <v>0</v>
      </c>
      <c r="BD377" s="264">
        <v>0</v>
      </c>
      <c r="BE377" s="264">
        <v>0</v>
      </c>
      <c r="BF377" s="264">
        <v>0</v>
      </c>
      <c r="BG377" s="264">
        <v>0</v>
      </c>
      <c r="BH377" s="264">
        <v>0</v>
      </c>
      <c r="BI377" s="264">
        <v>0</v>
      </c>
      <c r="BJ377" s="264">
        <v>0</v>
      </c>
      <c r="BK377" s="264">
        <v>0</v>
      </c>
      <c r="BL377" s="264">
        <v>0</v>
      </c>
      <c r="BM377" s="577">
        <v>0</v>
      </c>
      <c r="BN377" s="264">
        <v>0</v>
      </c>
      <c r="BO377" s="264">
        <v>0</v>
      </c>
      <c r="BP377" s="264">
        <v>0</v>
      </c>
      <c r="BQ377" s="264">
        <v>0</v>
      </c>
      <c r="BR377" s="264">
        <v>0</v>
      </c>
      <c r="BS377" s="264">
        <v>0</v>
      </c>
      <c r="BT377" s="264">
        <v>0</v>
      </c>
      <c r="BU377" s="264">
        <v>0</v>
      </c>
      <c r="BV377" s="264">
        <v>0</v>
      </c>
      <c r="BW377" s="264">
        <v>0</v>
      </c>
      <c r="BX377" s="264">
        <v>0</v>
      </c>
      <c r="BY377" s="264">
        <v>0</v>
      </c>
      <c r="BZ377" s="264">
        <v>0</v>
      </c>
      <c r="CA377" s="264">
        <v>0</v>
      </c>
      <c r="CB377" s="264">
        <v>0</v>
      </c>
      <c r="CC377" s="264">
        <v>0</v>
      </c>
      <c r="CD377" s="264">
        <v>0</v>
      </c>
      <c r="CE377" s="264">
        <v>0</v>
      </c>
      <c r="CF377" s="577">
        <v>0</v>
      </c>
      <c r="CG377" s="264">
        <v>0</v>
      </c>
      <c r="CH377" s="264">
        <v>0</v>
      </c>
      <c r="CI377" s="264">
        <v>0</v>
      </c>
      <c r="CJ377" s="264">
        <v>17703.239999999998</v>
      </c>
      <c r="CK377" s="264">
        <v>17693.47</v>
      </c>
      <c r="CL377" s="264">
        <v>18807.25</v>
      </c>
      <c r="CM377" s="264">
        <v>18133.120000000003</v>
      </c>
      <c r="CN377" s="264">
        <v>18441.150000000001</v>
      </c>
      <c r="CO377" s="264">
        <v>17939.349999999999</v>
      </c>
      <c r="CP377" s="264">
        <v>18564.400000000001</v>
      </c>
      <c r="CQ377" s="264">
        <v>19689.46</v>
      </c>
      <c r="CR377" s="264">
        <v>18151.330000000002</v>
      </c>
      <c r="CS377" s="264">
        <v>18737.21</v>
      </c>
      <c r="CT377" s="264">
        <v>18383.22</v>
      </c>
      <c r="CU377" s="264">
        <v>18466.920000000002</v>
      </c>
      <c r="CV377" s="264">
        <v>39446.280000000006</v>
      </c>
      <c r="CW377" s="264">
        <v>44130.06</v>
      </c>
      <c r="CX377" s="264">
        <v>54949.49</v>
      </c>
      <c r="CY377" s="577">
        <v>54530.17</v>
      </c>
      <c r="CZ377" s="264">
        <v>0</v>
      </c>
      <c r="DA377" s="264">
        <v>0</v>
      </c>
      <c r="DB377" s="264">
        <v>0</v>
      </c>
      <c r="DC377" s="428">
        <f t="shared" si="5"/>
        <v>713929.63</v>
      </c>
    </row>
    <row r="378" spans="1:107" x14ac:dyDescent="0.25">
      <c r="A378" s="297">
        <v>5242</v>
      </c>
      <c r="B378" s="347">
        <v>675943</v>
      </c>
      <c r="C378" s="297">
        <v>1020778</v>
      </c>
      <c r="D378" s="14">
        <v>1861932675</v>
      </c>
      <c r="F378" s="14" t="s">
        <v>940</v>
      </c>
      <c r="G378" s="14" t="str">
        <f>INDEX(FY2019_ALL_Targets!F:F,MATCH(B378,FY2019_ALL_Targets!B:B,0))</f>
        <v>Travis</v>
      </c>
      <c r="H378" s="14" t="s">
        <v>3092</v>
      </c>
      <c r="I378" s="299" t="s">
        <v>736</v>
      </c>
      <c r="J378" s="299" t="s">
        <v>938</v>
      </c>
      <c r="K378" s="299" t="s">
        <v>737</v>
      </c>
      <c r="L378" s="264">
        <v>19926</v>
      </c>
      <c r="M378" s="264">
        <v>20176.920000000002</v>
      </c>
      <c r="N378" s="264">
        <v>20486.88</v>
      </c>
      <c r="O378" s="264">
        <v>19955.519999999997</v>
      </c>
      <c r="P378" s="264">
        <v>19303.919999999998</v>
      </c>
      <c r="Q378" s="264">
        <v>20062.080000000002</v>
      </c>
      <c r="R378" s="264">
        <v>19676.29</v>
      </c>
      <c r="S378" s="264">
        <v>21128.460000000003</v>
      </c>
      <c r="T378" s="264">
        <v>20979.11</v>
      </c>
      <c r="U378" s="264">
        <v>19664.550000000003</v>
      </c>
      <c r="V378" s="264">
        <v>19579.72</v>
      </c>
      <c r="W378" s="264">
        <v>20949.830000000002</v>
      </c>
      <c r="X378" s="264">
        <v>56936.349999999991</v>
      </c>
      <c r="Y378" s="264">
        <v>56564.359999999993</v>
      </c>
      <c r="Z378" s="264">
        <v>60919.85</v>
      </c>
      <c r="AA378" s="577">
        <v>59230.430000000008</v>
      </c>
      <c r="AB378" s="264">
        <v>0</v>
      </c>
      <c r="AC378" s="264">
        <v>0</v>
      </c>
      <c r="AD378" s="264">
        <v>0</v>
      </c>
      <c r="AE378" s="264">
        <v>0</v>
      </c>
      <c r="AF378" s="264">
        <v>0</v>
      </c>
      <c r="AG378" s="264">
        <v>0</v>
      </c>
      <c r="AH378" s="264">
        <v>0</v>
      </c>
      <c r="AI378" s="264">
        <v>0</v>
      </c>
      <c r="AJ378" s="264">
        <v>0</v>
      </c>
      <c r="AK378" s="264">
        <v>0</v>
      </c>
      <c r="AL378" s="264">
        <v>0</v>
      </c>
      <c r="AM378" s="264">
        <v>0</v>
      </c>
      <c r="AN378" s="264">
        <v>0</v>
      </c>
      <c r="AO378" s="264">
        <v>0</v>
      </c>
      <c r="AP378" s="264">
        <v>0</v>
      </c>
      <c r="AQ378" s="264">
        <v>0</v>
      </c>
      <c r="AR378" s="264">
        <v>0</v>
      </c>
      <c r="AS378" s="264">
        <v>0</v>
      </c>
      <c r="AT378" s="577">
        <v>0</v>
      </c>
      <c r="AU378" s="264">
        <v>0</v>
      </c>
      <c r="AV378" s="264">
        <v>0</v>
      </c>
      <c r="AW378" s="264">
        <v>0</v>
      </c>
      <c r="AX378" s="264">
        <v>0</v>
      </c>
      <c r="AY378" s="264">
        <v>0</v>
      </c>
      <c r="AZ378" s="264">
        <v>0</v>
      </c>
      <c r="BA378" s="264">
        <v>0</v>
      </c>
      <c r="BB378" s="264">
        <v>0</v>
      </c>
      <c r="BC378" s="264">
        <v>0</v>
      </c>
      <c r="BD378" s="264">
        <v>0</v>
      </c>
      <c r="BE378" s="264">
        <v>0</v>
      </c>
      <c r="BF378" s="264">
        <v>0</v>
      </c>
      <c r="BG378" s="264">
        <v>0</v>
      </c>
      <c r="BH378" s="264">
        <v>0</v>
      </c>
      <c r="BI378" s="264">
        <v>0</v>
      </c>
      <c r="BJ378" s="264">
        <v>0</v>
      </c>
      <c r="BK378" s="264">
        <v>0</v>
      </c>
      <c r="BL378" s="264">
        <v>0</v>
      </c>
      <c r="BM378" s="577">
        <v>0</v>
      </c>
      <c r="BN378" s="264">
        <v>0</v>
      </c>
      <c r="BO378" s="264">
        <v>0</v>
      </c>
      <c r="BP378" s="264">
        <v>0</v>
      </c>
      <c r="BQ378" s="264">
        <v>0</v>
      </c>
      <c r="BR378" s="264">
        <v>0</v>
      </c>
      <c r="BS378" s="264">
        <v>0</v>
      </c>
      <c r="BT378" s="264">
        <v>0</v>
      </c>
      <c r="BU378" s="264">
        <v>0</v>
      </c>
      <c r="BV378" s="264">
        <v>0</v>
      </c>
      <c r="BW378" s="264">
        <v>0</v>
      </c>
      <c r="BX378" s="264">
        <v>0</v>
      </c>
      <c r="BY378" s="264">
        <v>0</v>
      </c>
      <c r="BZ378" s="264">
        <v>0</v>
      </c>
      <c r="CA378" s="264">
        <v>0</v>
      </c>
      <c r="CB378" s="264">
        <v>0</v>
      </c>
      <c r="CC378" s="264">
        <v>0</v>
      </c>
      <c r="CD378" s="264">
        <v>0</v>
      </c>
      <c r="CE378" s="264">
        <v>0</v>
      </c>
      <c r="CF378" s="577">
        <v>0</v>
      </c>
      <c r="CG378" s="264">
        <v>0</v>
      </c>
      <c r="CH378" s="264">
        <v>0</v>
      </c>
      <c r="CI378" s="264">
        <v>0</v>
      </c>
      <c r="CJ378" s="264">
        <v>26745.119999999999</v>
      </c>
      <c r="CK378" s="264">
        <v>26730.36</v>
      </c>
      <c r="CL378" s="264">
        <v>28413</v>
      </c>
      <c r="CM378" s="264">
        <v>27394.560000000001</v>
      </c>
      <c r="CN378" s="264">
        <v>27862.38</v>
      </c>
      <c r="CO378" s="264">
        <v>27104.219999999998</v>
      </c>
      <c r="CP378" s="264">
        <v>28042.48</v>
      </c>
      <c r="CQ378" s="264">
        <v>29733.57</v>
      </c>
      <c r="CR378" s="264">
        <v>27409.57</v>
      </c>
      <c r="CS378" s="264">
        <v>28294.11</v>
      </c>
      <c r="CT378" s="264">
        <v>27759.350000000002</v>
      </c>
      <c r="CU378" s="264">
        <v>27885.66</v>
      </c>
      <c r="CV378" s="264">
        <v>76950.760000000009</v>
      </c>
      <c r="CW378" s="264">
        <v>78554.260000000009</v>
      </c>
      <c r="CX378" s="264">
        <v>83982.13</v>
      </c>
      <c r="CY378" s="577">
        <v>82591.76999999999</v>
      </c>
      <c r="CZ378" s="264">
        <v>0</v>
      </c>
      <c r="DA378" s="264">
        <v>0</v>
      </c>
      <c r="DB378" s="264">
        <v>0</v>
      </c>
      <c r="DC378" s="428">
        <f t="shared" si="5"/>
        <v>1130993.5699999998</v>
      </c>
    </row>
    <row r="379" spans="1:107" x14ac:dyDescent="0.25">
      <c r="A379" s="311">
        <v>5299</v>
      </c>
      <c r="B379" s="347">
        <v>675947</v>
      </c>
      <c r="C379" s="311">
        <v>1026693</v>
      </c>
      <c r="D379" s="14">
        <v>1780073056</v>
      </c>
      <c r="F379" s="14" t="s">
        <v>920</v>
      </c>
      <c r="G379" s="14" t="str">
        <f>INDEX(FY2019_ALL_Targets!F:F,MATCH(B379,FY2019_ALL_Targets!B:B,0))</f>
        <v>Bexar</v>
      </c>
      <c r="H379" s="14" t="s">
        <v>3101</v>
      </c>
      <c r="I379" s="312" t="s">
        <v>754</v>
      </c>
      <c r="J379" s="312" t="s">
        <v>921</v>
      </c>
      <c r="K379" s="312" t="s">
        <v>755</v>
      </c>
      <c r="L379" s="264">
        <v>6000.81</v>
      </c>
      <c r="M379" s="264">
        <v>6158.5599999999995</v>
      </c>
      <c r="N379" s="264">
        <v>6436.1999999999989</v>
      </c>
      <c r="O379" s="264">
        <v>6486.6799999999994</v>
      </c>
      <c r="P379" s="264">
        <v>6379.52</v>
      </c>
      <c r="Q379" s="264">
        <v>6323.4500000000007</v>
      </c>
      <c r="R379" s="264">
        <v>5777.4599999999991</v>
      </c>
      <c r="S379" s="264">
        <v>6039.9900000000007</v>
      </c>
      <c r="T379" s="264">
        <v>6317.89</v>
      </c>
      <c r="U379" s="264">
        <v>5835.1900000000005</v>
      </c>
      <c r="V379" s="264">
        <v>5915.0599999999995</v>
      </c>
      <c r="W379" s="264">
        <v>6318.76</v>
      </c>
      <c r="X379" s="264">
        <v>13526.73</v>
      </c>
      <c r="Y379" s="264">
        <v>15485.870000000003</v>
      </c>
      <c r="Z379" s="264">
        <v>17789.11</v>
      </c>
      <c r="AA379" s="577">
        <v>17854.91</v>
      </c>
      <c r="AB379" s="264">
        <v>0</v>
      </c>
      <c r="AC379" s="264">
        <v>0</v>
      </c>
      <c r="AD379" s="264">
        <v>0</v>
      </c>
      <c r="AE379" s="264">
        <v>0</v>
      </c>
      <c r="AF379" s="264">
        <v>0</v>
      </c>
      <c r="AG379" s="264">
        <v>0</v>
      </c>
      <c r="AH379" s="264">
        <v>0</v>
      </c>
      <c r="AI379" s="264">
        <v>0</v>
      </c>
      <c r="AJ379" s="264">
        <v>0</v>
      </c>
      <c r="AK379" s="264">
        <v>0</v>
      </c>
      <c r="AL379" s="264">
        <v>0</v>
      </c>
      <c r="AM379" s="264">
        <v>0</v>
      </c>
      <c r="AN379" s="264">
        <v>0</v>
      </c>
      <c r="AO379" s="264">
        <v>0</v>
      </c>
      <c r="AP379" s="264">
        <v>0</v>
      </c>
      <c r="AQ379" s="264">
        <v>0</v>
      </c>
      <c r="AR379" s="264">
        <v>0</v>
      </c>
      <c r="AS379" s="264">
        <v>0</v>
      </c>
      <c r="AT379" s="577">
        <v>0</v>
      </c>
      <c r="AU379" s="264">
        <v>0</v>
      </c>
      <c r="AV379" s="264">
        <v>0</v>
      </c>
      <c r="AW379" s="264">
        <v>0</v>
      </c>
      <c r="AX379" s="264">
        <v>7843.33</v>
      </c>
      <c r="AY379" s="264">
        <v>8102.0399999999991</v>
      </c>
      <c r="AZ379" s="264">
        <v>7937.98</v>
      </c>
      <c r="BA379" s="264">
        <v>8259.7899999999991</v>
      </c>
      <c r="BB379" s="264">
        <v>8005.55</v>
      </c>
      <c r="BC379" s="264">
        <v>8304.59</v>
      </c>
      <c r="BD379" s="264">
        <v>7922.03</v>
      </c>
      <c r="BE379" s="264">
        <v>8150.9400000000005</v>
      </c>
      <c r="BF379" s="264">
        <v>7946.4000000000005</v>
      </c>
      <c r="BG379" s="264">
        <v>7662.3600000000006</v>
      </c>
      <c r="BH379" s="264">
        <v>7509.71</v>
      </c>
      <c r="BI379" s="264">
        <v>8071.47</v>
      </c>
      <c r="BJ379" s="264">
        <v>17373.149999999998</v>
      </c>
      <c r="BK379" s="264">
        <v>19832.86</v>
      </c>
      <c r="BL379" s="264">
        <v>23577.32</v>
      </c>
      <c r="BM379" s="577">
        <v>22968.98</v>
      </c>
      <c r="BN379" s="264">
        <v>0</v>
      </c>
      <c r="BO379" s="264">
        <v>0</v>
      </c>
      <c r="BP379" s="264">
        <v>0</v>
      </c>
      <c r="BQ379" s="264">
        <v>13168.97</v>
      </c>
      <c r="BR379" s="264">
        <v>13238.38</v>
      </c>
      <c r="BS379" s="264">
        <v>14292.15</v>
      </c>
      <c r="BT379" s="264">
        <v>13982.96</v>
      </c>
      <c r="BU379" s="264">
        <v>13867.98</v>
      </c>
      <c r="BV379" s="264">
        <v>13780.760000000002</v>
      </c>
      <c r="BW379" s="264">
        <v>13705.990000000002</v>
      </c>
      <c r="BX379" s="264">
        <v>13738.27</v>
      </c>
      <c r="BY379" s="264">
        <v>14201.28</v>
      </c>
      <c r="BZ379" s="264">
        <v>13078.1</v>
      </c>
      <c r="CA379" s="264">
        <v>13081.43</v>
      </c>
      <c r="CB379" s="264">
        <v>13208.2</v>
      </c>
      <c r="CC379" s="264">
        <v>29605.5</v>
      </c>
      <c r="CD379" s="264">
        <v>33622.81</v>
      </c>
      <c r="CE379" s="264">
        <v>40752.400000000001</v>
      </c>
      <c r="CF379" s="577">
        <v>38918.1</v>
      </c>
      <c r="CG379" s="264">
        <v>0</v>
      </c>
      <c r="CH379" s="264">
        <v>0</v>
      </c>
      <c r="CI379" s="264">
        <v>0</v>
      </c>
      <c r="CJ379" s="264">
        <v>0</v>
      </c>
      <c r="CK379" s="264">
        <v>0</v>
      </c>
      <c r="CL379" s="264">
        <v>0</v>
      </c>
      <c r="CM379" s="264">
        <v>0</v>
      </c>
      <c r="CN379" s="264">
        <v>0</v>
      </c>
      <c r="CO379" s="264">
        <v>0</v>
      </c>
      <c r="CP379" s="264">
        <v>0</v>
      </c>
      <c r="CQ379" s="264">
        <v>0</v>
      </c>
      <c r="CR379" s="264">
        <v>0</v>
      </c>
      <c r="CS379" s="264">
        <v>0</v>
      </c>
      <c r="CT379" s="264">
        <v>0</v>
      </c>
      <c r="CU379" s="264">
        <v>0</v>
      </c>
      <c r="CV379" s="264">
        <v>0</v>
      </c>
      <c r="CW379" s="264">
        <v>0</v>
      </c>
      <c r="CX379" s="264">
        <v>0</v>
      </c>
      <c r="CY379" s="577">
        <v>0</v>
      </c>
      <c r="CZ379" s="264">
        <v>0</v>
      </c>
      <c r="DA379" s="264">
        <v>0</v>
      </c>
      <c r="DB379" s="264">
        <v>0</v>
      </c>
      <c r="DC379" s="428">
        <f t="shared" si="5"/>
        <v>624357.97</v>
      </c>
    </row>
    <row r="380" spans="1:107" x14ac:dyDescent="0.25">
      <c r="A380" s="313">
        <v>4970</v>
      </c>
      <c r="B380" s="347">
        <v>675956</v>
      </c>
      <c r="C380" s="313">
        <v>1026704</v>
      </c>
      <c r="D380" s="14">
        <v>1851629430</v>
      </c>
      <c r="F380" s="14" t="s">
        <v>940</v>
      </c>
      <c r="G380" s="14" t="str">
        <f>INDEX(FY2019_ALL_Targets!F:F,MATCH(B380,FY2019_ALL_Targets!B:B,0))</f>
        <v>Travis</v>
      </c>
      <c r="H380" s="14" t="s">
        <v>3022</v>
      </c>
      <c r="I380" s="314" t="s">
        <v>236</v>
      </c>
      <c r="J380" s="314" t="s">
        <v>2302</v>
      </c>
      <c r="K380" s="314" t="s">
        <v>237</v>
      </c>
      <c r="L380" s="264">
        <v>0</v>
      </c>
      <c r="M380" s="264">
        <v>0</v>
      </c>
      <c r="N380" s="264">
        <v>0</v>
      </c>
      <c r="O380" s="264">
        <v>0</v>
      </c>
      <c r="P380" s="264">
        <v>0</v>
      </c>
      <c r="Q380" s="264">
        <v>0</v>
      </c>
      <c r="R380" s="264">
        <v>0</v>
      </c>
      <c r="S380" s="264">
        <v>0</v>
      </c>
      <c r="T380" s="264">
        <v>0</v>
      </c>
      <c r="U380" s="264">
        <v>0</v>
      </c>
      <c r="V380" s="264">
        <v>0</v>
      </c>
      <c r="W380" s="264">
        <v>0</v>
      </c>
      <c r="X380" s="264">
        <v>60261.400000000009</v>
      </c>
      <c r="Y380" s="264">
        <v>89353.849999999991</v>
      </c>
      <c r="Z380" s="264">
        <v>94957.51999999999</v>
      </c>
      <c r="AA380" s="577">
        <v>63008.82</v>
      </c>
      <c r="AB380" s="264">
        <v>0</v>
      </c>
      <c r="AC380" s="264">
        <v>0</v>
      </c>
      <c r="AD380" s="264">
        <v>0</v>
      </c>
      <c r="AE380" s="264">
        <v>0</v>
      </c>
      <c r="AF380" s="264">
        <v>0</v>
      </c>
      <c r="AG380" s="264">
        <v>0</v>
      </c>
      <c r="AH380" s="264">
        <v>0</v>
      </c>
      <c r="AI380" s="264">
        <v>0</v>
      </c>
      <c r="AJ380" s="264">
        <v>0</v>
      </c>
      <c r="AK380" s="264">
        <v>0</v>
      </c>
      <c r="AL380" s="264">
        <v>0</v>
      </c>
      <c r="AM380" s="264">
        <v>0</v>
      </c>
      <c r="AN380" s="264">
        <v>0</v>
      </c>
      <c r="AO380" s="264">
        <v>0</v>
      </c>
      <c r="AP380" s="264">
        <v>0</v>
      </c>
      <c r="AQ380" s="264">
        <v>0</v>
      </c>
      <c r="AR380" s="264">
        <v>0</v>
      </c>
      <c r="AS380" s="264">
        <v>0</v>
      </c>
      <c r="AT380" s="577">
        <v>0</v>
      </c>
      <c r="AU380" s="264">
        <v>0</v>
      </c>
      <c r="AV380" s="264">
        <v>0</v>
      </c>
      <c r="AW380" s="264">
        <v>0</v>
      </c>
      <c r="AX380" s="264">
        <v>0</v>
      </c>
      <c r="AY380" s="264">
        <v>0</v>
      </c>
      <c r="AZ380" s="264">
        <v>0</v>
      </c>
      <c r="BA380" s="264">
        <v>0</v>
      </c>
      <c r="BB380" s="264">
        <v>0</v>
      </c>
      <c r="BC380" s="264">
        <v>0</v>
      </c>
      <c r="BD380" s="264">
        <v>0</v>
      </c>
      <c r="BE380" s="264">
        <v>0</v>
      </c>
      <c r="BF380" s="264">
        <v>0</v>
      </c>
      <c r="BG380" s="264">
        <v>0</v>
      </c>
      <c r="BH380" s="264">
        <v>0</v>
      </c>
      <c r="BI380" s="264">
        <v>0</v>
      </c>
      <c r="BJ380" s="264">
        <v>0</v>
      </c>
      <c r="BK380" s="264">
        <v>0</v>
      </c>
      <c r="BL380" s="264">
        <v>0</v>
      </c>
      <c r="BM380" s="577">
        <v>0</v>
      </c>
      <c r="BN380" s="264">
        <v>0</v>
      </c>
      <c r="BO380" s="264">
        <v>0</v>
      </c>
      <c r="BP380" s="264">
        <v>0</v>
      </c>
      <c r="BQ380" s="264">
        <v>0</v>
      </c>
      <c r="BR380" s="264">
        <v>0</v>
      </c>
      <c r="BS380" s="264">
        <v>0</v>
      </c>
      <c r="BT380" s="264">
        <v>0</v>
      </c>
      <c r="BU380" s="264">
        <v>0</v>
      </c>
      <c r="BV380" s="264">
        <v>0</v>
      </c>
      <c r="BW380" s="264">
        <v>0</v>
      </c>
      <c r="BX380" s="264">
        <v>0</v>
      </c>
      <c r="BY380" s="264">
        <v>0</v>
      </c>
      <c r="BZ380" s="264">
        <v>0</v>
      </c>
      <c r="CA380" s="264">
        <v>0</v>
      </c>
      <c r="CB380" s="264">
        <v>0</v>
      </c>
      <c r="CC380" s="264">
        <v>0</v>
      </c>
      <c r="CD380" s="264">
        <v>0</v>
      </c>
      <c r="CE380" s="264">
        <v>0</v>
      </c>
      <c r="CF380" s="577">
        <v>0</v>
      </c>
      <c r="CG380" s="264">
        <v>0</v>
      </c>
      <c r="CH380" s="264">
        <v>0</v>
      </c>
      <c r="CI380" s="264">
        <v>0</v>
      </c>
      <c r="CJ380" s="264">
        <v>0</v>
      </c>
      <c r="CK380" s="264">
        <v>0</v>
      </c>
      <c r="CL380" s="264">
        <v>0</v>
      </c>
      <c r="CM380" s="264">
        <v>0</v>
      </c>
      <c r="CN380" s="264">
        <v>0</v>
      </c>
      <c r="CO380" s="264">
        <v>0</v>
      </c>
      <c r="CP380" s="264">
        <v>0</v>
      </c>
      <c r="CQ380" s="264">
        <v>0</v>
      </c>
      <c r="CR380" s="264">
        <v>0</v>
      </c>
      <c r="CS380" s="264">
        <v>0</v>
      </c>
      <c r="CT380" s="264">
        <v>0</v>
      </c>
      <c r="CU380" s="264">
        <v>0</v>
      </c>
      <c r="CV380" s="264">
        <v>81444.639999999999</v>
      </c>
      <c r="CW380" s="264">
        <v>123762.06</v>
      </c>
      <c r="CX380" s="264">
        <v>130832.98000000001</v>
      </c>
      <c r="CY380" s="577">
        <v>88203.849999999991</v>
      </c>
      <c r="CZ380" s="264">
        <v>0</v>
      </c>
      <c r="DA380" s="264">
        <v>0</v>
      </c>
      <c r="DB380" s="264">
        <v>0</v>
      </c>
      <c r="DC380" s="428">
        <f t="shared" si="5"/>
        <v>731825.12</v>
      </c>
    </row>
    <row r="381" spans="1:107" x14ac:dyDescent="0.25">
      <c r="A381" s="297">
        <v>5253</v>
      </c>
      <c r="B381" s="347">
        <v>675962</v>
      </c>
      <c r="C381" s="297">
        <v>1026683</v>
      </c>
      <c r="D381" s="14">
        <v>1639314560</v>
      </c>
      <c r="F381" s="14" t="s">
        <v>939</v>
      </c>
      <c r="G381" s="14" t="str">
        <f>INDEX(FY2019_ALL_Targets!F:F,MATCH(B381,FY2019_ALL_Targets!B:B,0))</f>
        <v>MRSA Northeast</v>
      </c>
      <c r="H381" s="14" t="s">
        <v>3094</v>
      </c>
      <c r="I381" s="299" t="s">
        <v>744</v>
      </c>
      <c r="J381" s="299" t="s">
        <v>978</v>
      </c>
      <c r="K381" s="299" t="s">
        <v>745</v>
      </c>
      <c r="L381" s="264">
        <v>0</v>
      </c>
      <c r="M381" s="264">
        <v>0</v>
      </c>
      <c r="N381" s="264">
        <v>0</v>
      </c>
      <c r="O381" s="264">
        <v>0</v>
      </c>
      <c r="P381" s="264">
        <v>0</v>
      </c>
      <c r="Q381" s="264">
        <v>0</v>
      </c>
      <c r="R381" s="264">
        <v>0</v>
      </c>
      <c r="S381" s="264">
        <v>0</v>
      </c>
      <c r="T381" s="264">
        <v>0</v>
      </c>
      <c r="U381" s="264">
        <v>0</v>
      </c>
      <c r="V381" s="264">
        <v>0</v>
      </c>
      <c r="W381" s="264">
        <v>0</v>
      </c>
      <c r="X381" s="264">
        <v>0</v>
      </c>
      <c r="Y381" s="264">
        <v>0</v>
      </c>
      <c r="Z381" s="264">
        <v>0</v>
      </c>
      <c r="AA381" s="577">
        <v>0</v>
      </c>
      <c r="AB381" s="264">
        <v>0</v>
      </c>
      <c r="AC381" s="264">
        <v>0</v>
      </c>
      <c r="AD381" s="264">
        <v>0</v>
      </c>
      <c r="AE381" s="264">
        <v>18664.64</v>
      </c>
      <c r="AF381" s="264">
        <v>19072.13</v>
      </c>
      <c r="AG381" s="264">
        <v>19990.98</v>
      </c>
      <c r="AH381" s="264">
        <v>19975</v>
      </c>
      <c r="AI381" s="264">
        <v>19953.810000000001</v>
      </c>
      <c r="AJ381" s="264">
        <v>19409.399999999998</v>
      </c>
      <c r="AK381" s="264">
        <v>19767.400000000001</v>
      </c>
      <c r="AL381" s="264">
        <v>20537.63</v>
      </c>
      <c r="AM381" s="264">
        <v>20043.360000000004</v>
      </c>
      <c r="AN381" s="264">
        <v>20121.68</v>
      </c>
      <c r="AO381" s="264">
        <v>19933.54</v>
      </c>
      <c r="AP381" s="264">
        <v>20545.760000000002</v>
      </c>
      <c r="AQ381" s="264">
        <v>54332.000000000007</v>
      </c>
      <c r="AR381" s="264">
        <v>43909.889999999985</v>
      </c>
      <c r="AS381" s="264">
        <v>58444.45</v>
      </c>
      <c r="AT381" s="577">
        <v>46626.71</v>
      </c>
      <c r="AU381" s="264">
        <v>0</v>
      </c>
      <c r="AV381" s="264">
        <v>0</v>
      </c>
      <c r="AW381" s="264">
        <v>0</v>
      </c>
      <c r="AX381" s="264">
        <v>0</v>
      </c>
      <c r="AY381" s="264">
        <v>0</v>
      </c>
      <c r="AZ381" s="264">
        <v>0</v>
      </c>
      <c r="BA381" s="264">
        <v>0</v>
      </c>
      <c r="BB381" s="264">
        <v>0</v>
      </c>
      <c r="BC381" s="264">
        <v>0</v>
      </c>
      <c r="BD381" s="264">
        <v>0</v>
      </c>
      <c r="BE381" s="264">
        <v>0</v>
      </c>
      <c r="BF381" s="264">
        <v>0</v>
      </c>
      <c r="BG381" s="264">
        <v>0</v>
      </c>
      <c r="BH381" s="264">
        <v>0</v>
      </c>
      <c r="BI381" s="264">
        <v>0</v>
      </c>
      <c r="BJ381" s="264">
        <v>0</v>
      </c>
      <c r="BK381" s="264">
        <v>0</v>
      </c>
      <c r="BL381" s="264">
        <v>0</v>
      </c>
      <c r="BM381" s="577">
        <v>0</v>
      </c>
      <c r="BN381" s="264">
        <v>0</v>
      </c>
      <c r="BO381" s="264">
        <v>0</v>
      </c>
      <c r="BP381" s="264">
        <v>0</v>
      </c>
      <c r="BQ381" s="264">
        <v>0</v>
      </c>
      <c r="BR381" s="264">
        <v>0</v>
      </c>
      <c r="BS381" s="264">
        <v>0</v>
      </c>
      <c r="BT381" s="264">
        <v>0</v>
      </c>
      <c r="BU381" s="264">
        <v>0</v>
      </c>
      <c r="BV381" s="264">
        <v>0</v>
      </c>
      <c r="BW381" s="264">
        <v>0</v>
      </c>
      <c r="BX381" s="264">
        <v>0</v>
      </c>
      <c r="BY381" s="264">
        <v>0</v>
      </c>
      <c r="BZ381" s="264">
        <v>0</v>
      </c>
      <c r="CA381" s="264">
        <v>0</v>
      </c>
      <c r="CB381" s="264">
        <v>0</v>
      </c>
      <c r="CC381" s="264">
        <v>0</v>
      </c>
      <c r="CD381" s="264">
        <v>0</v>
      </c>
      <c r="CE381" s="264">
        <v>0</v>
      </c>
      <c r="CF381" s="577">
        <v>0</v>
      </c>
      <c r="CG381" s="264">
        <v>0</v>
      </c>
      <c r="CH381" s="264">
        <v>0</v>
      </c>
      <c r="CI381" s="264">
        <v>0</v>
      </c>
      <c r="CJ381" s="264">
        <v>27613.440000000002</v>
      </c>
      <c r="CK381" s="264">
        <v>27869.120000000003</v>
      </c>
      <c r="CL381" s="264">
        <v>28692.090000000004</v>
      </c>
      <c r="CM381" s="264">
        <v>29003.7</v>
      </c>
      <c r="CN381" s="264">
        <v>28585.469999999998</v>
      </c>
      <c r="CO381" s="264">
        <v>28033.170000000002</v>
      </c>
      <c r="CP381" s="264">
        <v>29525.989999999998</v>
      </c>
      <c r="CQ381" s="264">
        <v>30161.060000000005</v>
      </c>
      <c r="CR381" s="264">
        <v>29376.100000000002</v>
      </c>
      <c r="CS381" s="264">
        <v>28930.550000000003</v>
      </c>
      <c r="CT381" s="264">
        <v>28359.280000000002</v>
      </c>
      <c r="CU381" s="264">
        <v>29044.480000000003</v>
      </c>
      <c r="CV381" s="264">
        <v>79223.199999999983</v>
      </c>
      <c r="CW381" s="264">
        <v>63312.649999999987</v>
      </c>
      <c r="CX381" s="264">
        <v>86194.83</v>
      </c>
      <c r="CY381" s="577">
        <v>66222.039999999994</v>
      </c>
      <c r="CZ381" s="264">
        <v>0</v>
      </c>
      <c r="DA381" s="264">
        <v>0</v>
      </c>
      <c r="DB381" s="264">
        <v>0</v>
      </c>
      <c r="DC381" s="428">
        <f t="shared" si="5"/>
        <v>1081475.55</v>
      </c>
    </row>
    <row r="382" spans="1:107" x14ac:dyDescent="0.25">
      <c r="A382" s="311">
        <v>4240</v>
      </c>
      <c r="B382" s="347">
        <v>675963</v>
      </c>
      <c r="C382" s="311">
        <v>1004869</v>
      </c>
      <c r="D382" s="14">
        <v>1568458339</v>
      </c>
      <c r="F382" s="14" t="s">
        <v>937</v>
      </c>
      <c r="G382" s="14" t="str">
        <f>INDEX(FY2019_ALL_Targets!F:F,MATCH(B382,FY2019_ALL_Targets!B:B,0))</f>
        <v>Tarrant</v>
      </c>
      <c r="H382" s="14" t="s">
        <v>3009</v>
      </c>
      <c r="I382" s="312" t="s">
        <v>2920</v>
      </c>
      <c r="J382" s="312" t="s">
        <v>2920</v>
      </c>
      <c r="K382" s="312" t="s">
        <v>2921</v>
      </c>
      <c r="L382" s="264">
        <v>0</v>
      </c>
      <c r="M382" s="264">
        <v>0</v>
      </c>
      <c r="N382" s="264">
        <v>0</v>
      </c>
      <c r="O382" s="264">
        <v>0</v>
      </c>
      <c r="P382" s="264">
        <v>0</v>
      </c>
      <c r="Q382" s="264">
        <v>0</v>
      </c>
      <c r="R382" s="264">
        <v>0</v>
      </c>
      <c r="S382" s="264">
        <v>0</v>
      </c>
      <c r="T382" s="264">
        <v>0</v>
      </c>
      <c r="U382" s="264">
        <v>0</v>
      </c>
      <c r="V382" s="264">
        <v>0</v>
      </c>
      <c r="W382" s="264">
        <v>0</v>
      </c>
      <c r="X382" s="264">
        <v>96462.48000000001</v>
      </c>
      <c r="Y382" s="264">
        <v>100756.1</v>
      </c>
      <c r="Z382" s="264">
        <v>101172.21000000002</v>
      </c>
      <c r="AA382" s="577">
        <v>96228.429999999978</v>
      </c>
      <c r="AB382" s="264">
        <v>0</v>
      </c>
      <c r="AC382" s="264">
        <v>0</v>
      </c>
      <c r="AD382" s="264">
        <v>0</v>
      </c>
      <c r="AE382" s="264">
        <v>0</v>
      </c>
      <c r="AF382" s="264">
        <v>0</v>
      </c>
      <c r="AG382" s="264">
        <v>0</v>
      </c>
      <c r="AH382" s="264">
        <v>0</v>
      </c>
      <c r="AI382" s="264">
        <v>0</v>
      </c>
      <c r="AJ382" s="264">
        <v>0</v>
      </c>
      <c r="AK382" s="264">
        <v>0</v>
      </c>
      <c r="AL382" s="264">
        <v>0</v>
      </c>
      <c r="AM382" s="264">
        <v>0</v>
      </c>
      <c r="AN382" s="264">
        <v>0</v>
      </c>
      <c r="AO382" s="264">
        <v>0</v>
      </c>
      <c r="AP382" s="264">
        <v>0</v>
      </c>
      <c r="AQ382" s="264">
        <v>43020.869999999995</v>
      </c>
      <c r="AR382" s="264">
        <v>44919.37999999999</v>
      </c>
      <c r="AS382" s="264">
        <v>44824.959999999999</v>
      </c>
      <c r="AT382" s="577">
        <v>43432.350000000006</v>
      </c>
      <c r="AU382" s="264">
        <v>0</v>
      </c>
      <c r="AV382" s="264">
        <v>0</v>
      </c>
      <c r="AW382" s="264">
        <v>0</v>
      </c>
      <c r="AX382" s="264">
        <v>0</v>
      </c>
      <c r="AY382" s="264">
        <v>0</v>
      </c>
      <c r="AZ382" s="264">
        <v>0</v>
      </c>
      <c r="BA382" s="264">
        <v>0</v>
      </c>
      <c r="BB382" s="264">
        <v>0</v>
      </c>
      <c r="BC382" s="264">
        <v>0</v>
      </c>
      <c r="BD382" s="264">
        <v>0</v>
      </c>
      <c r="BE382" s="264">
        <v>0</v>
      </c>
      <c r="BF382" s="264">
        <v>0</v>
      </c>
      <c r="BG382" s="264">
        <v>0</v>
      </c>
      <c r="BH382" s="264">
        <v>0</v>
      </c>
      <c r="BI382" s="264">
        <v>0</v>
      </c>
      <c r="BJ382" s="264">
        <v>0</v>
      </c>
      <c r="BK382" s="264">
        <v>0</v>
      </c>
      <c r="BL382" s="264">
        <v>0</v>
      </c>
      <c r="BM382" s="577">
        <v>0</v>
      </c>
      <c r="BN382" s="264">
        <v>0</v>
      </c>
      <c r="BO382" s="264">
        <v>0</v>
      </c>
      <c r="BP382" s="264">
        <v>0</v>
      </c>
      <c r="BQ382" s="264">
        <v>0</v>
      </c>
      <c r="BR382" s="264">
        <v>0</v>
      </c>
      <c r="BS382" s="264">
        <v>0</v>
      </c>
      <c r="BT382" s="264">
        <v>0</v>
      </c>
      <c r="BU382" s="264">
        <v>0</v>
      </c>
      <c r="BV382" s="264">
        <v>0</v>
      </c>
      <c r="BW382" s="264">
        <v>0</v>
      </c>
      <c r="BX382" s="264">
        <v>0</v>
      </c>
      <c r="BY382" s="264">
        <v>0</v>
      </c>
      <c r="BZ382" s="264">
        <v>0</v>
      </c>
      <c r="CA382" s="264">
        <v>0</v>
      </c>
      <c r="CB382" s="264">
        <v>0</v>
      </c>
      <c r="CC382" s="264">
        <v>0</v>
      </c>
      <c r="CD382" s="264">
        <v>0</v>
      </c>
      <c r="CE382" s="264">
        <v>0</v>
      </c>
      <c r="CF382" s="577">
        <v>0</v>
      </c>
      <c r="CG382" s="264">
        <v>0</v>
      </c>
      <c r="CH382" s="264">
        <v>0</v>
      </c>
      <c r="CI382" s="264">
        <v>0</v>
      </c>
      <c r="CJ382" s="264">
        <v>0</v>
      </c>
      <c r="CK382" s="264">
        <v>0</v>
      </c>
      <c r="CL382" s="264">
        <v>0</v>
      </c>
      <c r="CM382" s="264">
        <v>0</v>
      </c>
      <c r="CN382" s="264">
        <v>0</v>
      </c>
      <c r="CO382" s="264">
        <v>0</v>
      </c>
      <c r="CP382" s="264">
        <v>0</v>
      </c>
      <c r="CQ382" s="264">
        <v>0</v>
      </c>
      <c r="CR382" s="264">
        <v>0</v>
      </c>
      <c r="CS382" s="264">
        <v>0</v>
      </c>
      <c r="CT382" s="264">
        <v>0</v>
      </c>
      <c r="CU382" s="264">
        <v>0</v>
      </c>
      <c r="CV382" s="264">
        <v>0</v>
      </c>
      <c r="CW382" s="264">
        <v>0</v>
      </c>
      <c r="CX382" s="264">
        <v>0</v>
      </c>
      <c r="CY382" s="577">
        <v>0</v>
      </c>
      <c r="CZ382" s="264">
        <v>0</v>
      </c>
      <c r="DA382" s="264">
        <v>0</v>
      </c>
      <c r="DB382" s="264">
        <v>0</v>
      </c>
      <c r="DC382" s="428">
        <f t="shared" si="5"/>
        <v>570816.78</v>
      </c>
    </row>
    <row r="383" spans="1:107" x14ac:dyDescent="0.25">
      <c r="A383" s="313">
        <v>5182</v>
      </c>
      <c r="B383" s="347">
        <v>675966</v>
      </c>
      <c r="C383" s="313">
        <v>1026860</v>
      </c>
      <c r="D383" s="14">
        <v>1639569734</v>
      </c>
      <c r="F383" s="14" t="s">
        <v>939</v>
      </c>
      <c r="G383" s="14" t="str">
        <f>INDEX(FY2019_ALL_Targets!F:F,MATCH(B383,FY2019_ALL_Targets!B:B,0))</f>
        <v>MRSA Northeast</v>
      </c>
      <c r="H383" s="14" t="s">
        <v>3083</v>
      </c>
      <c r="I383" s="314" t="s">
        <v>705</v>
      </c>
      <c r="J383" s="314" t="s">
        <v>1058</v>
      </c>
      <c r="K383" s="314" t="s">
        <v>2860</v>
      </c>
      <c r="L383" s="264">
        <v>0</v>
      </c>
      <c r="M383" s="264">
        <v>0</v>
      </c>
      <c r="N383" s="264">
        <v>0</v>
      </c>
      <c r="O383" s="264">
        <v>0</v>
      </c>
      <c r="P383" s="264">
        <v>0</v>
      </c>
      <c r="Q383" s="264">
        <v>0</v>
      </c>
      <c r="R383" s="264">
        <v>0</v>
      </c>
      <c r="S383" s="264">
        <v>0</v>
      </c>
      <c r="T383" s="264">
        <v>0</v>
      </c>
      <c r="U383" s="264">
        <v>0</v>
      </c>
      <c r="V383" s="264">
        <v>0</v>
      </c>
      <c r="W383" s="264">
        <v>0</v>
      </c>
      <c r="X383" s="264">
        <v>0</v>
      </c>
      <c r="Y383" s="264">
        <v>0</v>
      </c>
      <c r="Z383" s="264">
        <v>0</v>
      </c>
      <c r="AA383" s="577">
        <v>0</v>
      </c>
      <c r="AB383" s="264">
        <v>0</v>
      </c>
      <c r="AC383" s="264">
        <v>0</v>
      </c>
      <c r="AD383" s="264">
        <v>0</v>
      </c>
      <c r="AE383" s="264">
        <v>0</v>
      </c>
      <c r="AF383" s="264">
        <v>0</v>
      </c>
      <c r="AG383" s="264">
        <v>0</v>
      </c>
      <c r="AH383" s="264">
        <v>0</v>
      </c>
      <c r="AI383" s="264">
        <v>0</v>
      </c>
      <c r="AJ383" s="264">
        <v>0</v>
      </c>
      <c r="AK383" s="264">
        <v>0</v>
      </c>
      <c r="AL383" s="264">
        <v>0</v>
      </c>
      <c r="AM383" s="264">
        <v>0</v>
      </c>
      <c r="AN383" s="264">
        <v>0</v>
      </c>
      <c r="AO383" s="264">
        <v>0</v>
      </c>
      <c r="AP383" s="264">
        <v>0</v>
      </c>
      <c r="AQ383" s="264">
        <v>52381.250000000007</v>
      </c>
      <c r="AR383" s="264">
        <v>55017.03</v>
      </c>
      <c r="AS383" s="264">
        <v>56404.840000000004</v>
      </c>
      <c r="AT383" s="577">
        <v>56586.28</v>
      </c>
      <c r="AU383" s="264">
        <v>0</v>
      </c>
      <c r="AV383" s="264">
        <v>0</v>
      </c>
      <c r="AW383" s="264">
        <v>0</v>
      </c>
      <c r="AX383" s="264">
        <v>0</v>
      </c>
      <c r="AY383" s="264">
        <v>0</v>
      </c>
      <c r="AZ383" s="264">
        <v>0</v>
      </c>
      <c r="BA383" s="264">
        <v>0</v>
      </c>
      <c r="BB383" s="264">
        <v>0</v>
      </c>
      <c r="BC383" s="264">
        <v>0</v>
      </c>
      <c r="BD383" s="264">
        <v>0</v>
      </c>
      <c r="BE383" s="264">
        <v>0</v>
      </c>
      <c r="BF383" s="264">
        <v>0</v>
      </c>
      <c r="BG383" s="264">
        <v>0</v>
      </c>
      <c r="BH383" s="264">
        <v>0</v>
      </c>
      <c r="BI383" s="264">
        <v>0</v>
      </c>
      <c r="BJ383" s="264">
        <v>0</v>
      </c>
      <c r="BK383" s="264">
        <v>0</v>
      </c>
      <c r="BL383" s="264">
        <v>0</v>
      </c>
      <c r="BM383" s="577">
        <v>0</v>
      </c>
      <c r="BN383" s="264">
        <v>0</v>
      </c>
      <c r="BO383" s="264">
        <v>0</v>
      </c>
      <c r="BP383" s="264">
        <v>0</v>
      </c>
      <c r="BQ383" s="264">
        <v>0</v>
      </c>
      <c r="BR383" s="264">
        <v>0</v>
      </c>
      <c r="BS383" s="264">
        <v>0</v>
      </c>
      <c r="BT383" s="264">
        <v>0</v>
      </c>
      <c r="BU383" s="264">
        <v>0</v>
      </c>
      <c r="BV383" s="264">
        <v>0</v>
      </c>
      <c r="BW383" s="264">
        <v>0</v>
      </c>
      <c r="BX383" s="264">
        <v>0</v>
      </c>
      <c r="BY383" s="264">
        <v>0</v>
      </c>
      <c r="BZ383" s="264">
        <v>0</v>
      </c>
      <c r="CA383" s="264">
        <v>0</v>
      </c>
      <c r="CB383" s="264">
        <v>0</v>
      </c>
      <c r="CC383" s="264">
        <v>0</v>
      </c>
      <c r="CD383" s="264">
        <v>0</v>
      </c>
      <c r="CE383" s="264">
        <v>0</v>
      </c>
      <c r="CF383" s="577">
        <v>0</v>
      </c>
      <c r="CG383" s="264">
        <v>0</v>
      </c>
      <c r="CH383" s="264">
        <v>0</v>
      </c>
      <c r="CI383" s="264">
        <v>0</v>
      </c>
      <c r="CJ383" s="264">
        <v>0</v>
      </c>
      <c r="CK383" s="264">
        <v>0</v>
      </c>
      <c r="CL383" s="264">
        <v>0</v>
      </c>
      <c r="CM383" s="264">
        <v>0</v>
      </c>
      <c r="CN383" s="264">
        <v>0</v>
      </c>
      <c r="CO383" s="264">
        <v>0</v>
      </c>
      <c r="CP383" s="264">
        <v>0</v>
      </c>
      <c r="CQ383" s="264">
        <v>0</v>
      </c>
      <c r="CR383" s="264">
        <v>0</v>
      </c>
      <c r="CS383" s="264">
        <v>0</v>
      </c>
      <c r="CT383" s="264">
        <v>0</v>
      </c>
      <c r="CU383" s="264">
        <v>0</v>
      </c>
      <c r="CV383" s="264">
        <v>76378.749999999985</v>
      </c>
      <c r="CW383" s="264">
        <v>79387.550000000032</v>
      </c>
      <c r="CX383" s="264">
        <v>83241.56</v>
      </c>
      <c r="CY383" s="577">
        <v>80612.319999999992</v>
      </c>
      <c r="CZ383" s="264">
        <v>0</v>
      </c>
      <c r="DA383" s="264">
        <v>0</v>
      </c>
      <c r="DB383" s="264">
        <v>0</v>
      </c>
      <c r="DC383" s="428">
        <f t="shared" si="5"/>
        <v>540009.57999999996</v>
      </c>
    </row>
    <row r="384" spans="1:107" x14ac:dyDescent="0.25">
      <c r="A384" s="297">
        <v>101364</v>
      </c>
      <c r="B384" s="347">
        <v>675968</v>
      </c>
      <c r="C384" s="297">
        <v>1027493</v>
      </c>
      <c r="D384" s="14">
        <v>1477910636</v>
      </c>
      <c r="F384" s="14" t="s">
        <v>920</v>
      </c>
      <c r="G384" s="14" t="str">
        <f>INDEX(FY2019_ALL_Targets!F:F,MATCH(B384,FY2019_ALL_Targets!B:B,0))</f>
        <v>Bexar</v>
      </c>
      <c r="H384" s="14" t="s">
        <v>3017</v>
      </c>
      <c r="I384" s="299" t="s">
        <v>288</v>
      </c>
      <c r="J384" s="299" t="s">
        <v>921</v>
      </c>
      <c r="K384" s="299" t="s">
        <v>289</v>
      </c>
      <c r="L384" s="264">
        <v>10850.91</v>
      </c>
      <c r="M384" s="264">
        <v>11136.16</v>
      </c>
      <c r="N384" s="264">
        <v>11638.199999999999</v>
      </c>
      <c r="O384" s="264">
        <v>11729.480000000001</v>
      </c>
      <c r="P384" s="264">
        <v>11530.24</v>
      </c>
      <c r="Q384" s="264">
        <v>11428.9</v>
      </c>
      <c r="R384" s="264">
        <v>10451.879999999999</v>
      </c>
      <c r="S384" s="264">
        <v>10922.880000000001</v>
      </c>
      <c r="T384" s="264">
        <v>11425.850000000002</v>
      </c>
      <c r="U384" s="264">
        <v>10553.060000000001</v>
      </c>
      <c r="V384" s="264">
        <v>10697.44</v>
      </c>
      <c r="W384" s="264">
        <v>11427.530000000002</v>
      </c>
      <c r="X384" s="264">
        <v>31591.839999999997</v>
      </c>
      <c r="Y384" s="264">
        <v>25961.83</v>
      </c>
      <c r="Z384" s="264">
        <v>25343.800000000003</v>
      </c>
      <c r="AA384" s="577">
        <v>25079.279999999999</v>
      </c>
      <c r="AB384" s="264">
        <v>0</v>
      </c>
      <c r="AC384" s="264">
        <v>0</v>
      </c>
      <c r="AD384" s="264">
        <v>0</v>
      </c>
      <c r="AE384" s="264">
        <v>0</v>
      </c>
      <c r="AF384" s="264">
        <v>0</v>
      </c>
      <c r="AG384" s="264">
        <v>0</v>
      </c>
      <c r="AH384" s="264">
        <v>0</v>
      </c>
      <c r="AI384" s="264">
        <v>0</v>
      </c>
      <c r="AJ384" s="264">
        <v>0</v>
      </c>
      <c r="AK384" s="264">
        <v>0</v>
      </c>
      <c r="AL384" s="264">
        <v>0</v>
      </c>
      <c r="AM384" s="264">
        <v>0</v>
      </c>
      <c r="AN384" s="264">
        <v>0</v>
      </c>
      <c r="AO384" s="264">
        <v>0</v>
      </c>
      <c r="AP384" s="264">
        <v>0</v>
      </c>
      <c r="AQ384" s="264">
        <v>0</v>
      </c>
      <c r="AR384" s="264">
        <v>0</v>
      </c>
      <c r="AS384" s="264">
        <v>0</v>
      </c>
      <c r="AT384" s="577">
        <v>0</v>
      </c>
      <c r="AU384" s="264">
        <v>0</v>
      </c>
      <c r="AV384" s="264">
        <v>0</v>
      </c>
      <c r="AW384" s="264">
        <v>0</v>
      </c>
      <c r="AX384" s="264">
        <v>14182.630000000001</v>
      </c>
      <c r="AY384" s="264">
        <v>14650.439999999999</v>
      </c>
      <c r="AZ384" s="264">
        <v>14353.78</v>
      </c>
      <c r="BA384" s="264">
        <v>14935.689999999999</v>
      </c>
      <c r="BB384" s="264">
        <v>14469.1</v>
      </c>
      <c r="BC384" s="264">
        <v>15009.58</v>
      </c>
      <c r="BD384" s="264">
        <v>14331.13</v>
      </c>
      <c r="BE384" s="264">
        <v>14740.500000000002</v>
      </c>
      <c r="BF384" s="264">
        <v>14371.2</v>
      </c>
      <c r="BG384" s="264">
        <v>13857.480000000001</v>
      </c>
      <c r="BH384" s="264">
        <v>13581.37</v>
      </c>
      <c r="BI384" s="264">
        <v>14597.340000000002</v>
      </c>
      <c r="BJ384" s="264">
        <v>40575.199999999997</v>
      </c>
      <c r="BK384" s="264">
        <v>33222.54</v>
      </c>
      <c r="BL384" s="264">
        <v>33505.399999999994</v>
      </c>
      <c r="BM384" s="577">
        <v>32276.199999999997</v>
      </c>
      <c r="BN384" s="264">
        <v>0</v>
      </c>
      <c r="BO384" s="264">
        <v>0</v>
      </c>
      <c r="BP384" s="264">
        <v>0</v>
      </c>
      <c r="BQ384" s="264">
        <v>23812.670000000002</v>
      </c>
      <c r="BR384" s="264">
        <v>23938.18</v>
      </c>
      <c r="BS384" s="264">
        <v>25843.65</v>
      </c>
      <c r="BT384" s="264">
        <v>25284.560000000001</v>
      </c>
      <c r="BU384" s="264">
        <v>25064.76</v>
      </c>
      <c r="BV384" s="264">
        <v>24907.119999999999</v>
      </c>
      <c r="BW384" s="264">
        <v>24794.06</v>
      </c>
      <c r="BX384" s="264">
        <v>24844.760000000002</v>
      </c>
      <c r="BY384" s="264">
        <v>25682.820000000003</v>
      </c>
      <c r="BZ384" s="264">
        <v>23651.83</v>
      </c>
      <c r="CA384" s="264">
        <v>23657.920000000002</v>
      </c>
      <c r="CB384" s="264">
        <v>23887.280000000002</v>
      </c>
      <c r="CC384" s="264">
        <v>69144</v>
      </c>
      <c r="CD384" s="264">
        <v>56213.459999999992</v>
      </c>
      <c r="CE384" s="264">
        <v>58178.559999999998</v>
      </c>
      <c r="CF384" s="577">
        <v>54641.919999999998</v>
      </c>
      <c r="CG384" s="264">
        <v>0</v>
      </c>
      <c r="CH384" s="264">
        <v>0</v>
      </c>
      <c r="CI384" s="264">
        <v>0</v>
      </c>
      <c r="CJ384" s="264">
        <v>0</v>
      </c>
      <c r="CK384" s="264">
        <v>0</v>
      </c>
      <c r="CL384" s="264">
        <v>0</v>
      </c>
      <c r="CM384" s="264">
        <v>0</v>
      </c>
      <c r="CN384" s="264">
        <v>0</v>
      </c>
      <c r="CO384" s="264">
        <v>0</v>
      </c>
      <c r="CP384" s="264">
        <v>0</v>
      </c>
      <c r="CQ384" s="264">
        <v>0</v>
      </c>
      <c r="CR384" s="264">
        <v>0</v>
      </c>
      <c r="CS384" s="264">
        <v>0</v>
      </c>
      <c r="CT384" s="264">
        <v>0</v>
      </c>
      <c r="CU384" s="264">
        <v>0</v>
      </c>
      <c r="CV384" s="264">
        <v>0</v>
      </c>
      <c r="CW384" s="264">
        <v>0</v>
      </c>
      <c r="CX384" s="264">
        <v>0</v>
      </c>
      <c r="CY384" s="577">
        <v>0</v>
      </c>
      <c r="CZ384" s="264">
        <v>0</v>
      </c>
      <c r="DA384" s="264">
        <v>0</v>
      </c>
      <c r="DB384" s="264">
        <v>0</v>
      </c>
      <c r="DC384" s="428">
        <f t="shared" si="5"/>
        <v>1087976.4100000001</v>
      </c>
    </row>
    <row r="385" spans="1:107" x14ac:dyDescent="0.25">
      <c r="A385" s="311">
        <v>101456</v>
      </c>
      <c r="B385" s="347">
        <v>675969</v>
      </c>
      <c r="C385" s="297">
        <v>1026689</v>
      </c>
      <c r="D385" s="14">
        <v>1295768927</v>
      </c>
      <c r="F385" s="14" t="s">
        <v>941</v>
      </c>
      <c r="G385" s="14" t="str">
        <f>INDEX(FY2019_ALL_Targets!F:F,MATCH(B385,FY2019_ALL_Targets!B:B,0))</f>
        <v>Dallas</v>
      </c>
      <c r="H385" s="14" t="s">
        <v>3005</v>
      </c>
      <c r="I385" s="312" t="s">
        <v>290</v>
      </c>
      <c r="J385" s="312" t="s">
        <v>1002</v>
      </c>
      <c r="K385" s="312" t="s">
        <v>291</v>
      </c>
      <c r="L385" s="264">
        <v>0</v>
      </c>
      <c r="M385" s="264">
        <v>0</v>
      </c>
      <c r="N385" s="264">
        <v>0</v>
      </c>
      <c r="O385" s="264">
        <v>0</v>
      </c>
      <c r="P385" s="264">
        <v>0</v>
      </c>
      <c r="Q385" s="264">
        <v>0</v>
      </c>
      <c r="R385" s="264">
        <v>0</v>
      </c>
      <c r="S385" s="264">
        <v>0</v>
      </c>
      <c r="T385" s="264">
        <v>0</v>
      </c>
      <c r="U385" s="264">
        <v>0</v>
      </c>
      <c r="V385" s="264">
        <v>0</v>
      </c>
      <c r="W385" s="264">
        <v>0</v>
      </c>
      <c r="X385" s="264">
        <v>0</v>
      </c>
      <c r="Y385" s="264">
        <v>0</v>
      </c>
      <c r="Z385" s="264">
        <v>0</v>
      </c>
      <c r="AA385" s="577">
        <v>0</v>
      </c>
      <c r="AB385" s="264">
        <v>0</v>
      </c>
      <c r="AC385" s="264">
        <v>0</v>
      </c>
      <c r="AD385" s="264">
        <v>0</v>
      </c>
      <c r="AE385" s="264">
        <v>0</v>
      </c>
      <c r="AF385" s="264">
        <v>0</v>
      </c>
      <c r="AG385" s="264">
        <v>0</v>
      </c>
      <c r="AH385" s="264">
        <v>0</v>
      </c>
      <c r="AI385" s="264">
        <v>0</v>
      </c>
      <c r="AJ385" s="264">
        <v>0</v>
      </c>
      <c r="AK385" s="264">
        <v>0</v>
      </c>
      <c r="AL385" s="264">
        <v>0</v>
      </c>
      <c r="AM385" s="264">
        <v>0</v>
      </c>
      <c r="AN385" s="264">
        <v>0</v>
      </c>
      <c r="AO385" s="264">
        <v>0</v>
      </c>
      <c r="AP385" s="264">
        <v>0</v>
      </c>
      <c r="AQ385" s="264">
        <v>0</v>
      </c>
      <c r="AR385" s="264">
        <v>0</v>
      </c>
      <c r="AS385" s="264">
        <v>0</v>
      </c>
      <c r="AT385" s="577">
        <v>0</v>
      </c>
      <c r="AU385" s="264">
        <v>0</v>
      </c>
      <c r="AV385" s="264">
        <v>0</v>
      </c>
      <c r="AW385" s="264">
        <v>0</v>
      </c>
      <c r="AX385" s="264">
        <v>23034.87</v>
      </c>
      <c r="AY385" s="264">
        <v>23503.289999999997</v>
      </c>
      <c r="AZ385" s="264">
        <v>24826.260000000002</v>
      </c>
      <c r="BA385" s="264">
        <v>24876.9</v>
      </c>
      <c r="BB385" s="264">
        <v>24131.25</v>
      </c>
      <c r="BC385" s="264">
        <v>24768.75</v>
      </c>
      <c r="BD385" s="264">
        <v>23016.399999999998</v>
      </c>
      <c r="BE385" s="264">
        <v>25297.18</v>
      </c>
      <c r="BF385" s="264">
        <v>23715.629999999997</v>
      </c>
      <c r="BG385" s="264">
        <v>22552.600000000002</v>
      </c>
      <c r="BH385" s="264">
        <v>22804.7</v>
      </c>
      <c r="BI385" s="264">
        <v>22970.260000000002</v>
      </c>
      <c r="BJ385" s="264">
        <v>67080.3</v>
      </c>
      <c r="BK385" s="264">
        <v>55239.18</v>
      </c>
      <c r="BL385" s="264">
        <v>55882.33</v>
      </c>
      <c r="BM385" s="577">
        <v>52730.82</v>
      </c>
      <c r="BN385" s="264">
        <v>0</v>
      </c>
      <c r="BO385" s="264">
        <v>0</v>
      </c>
      <c r="BP385" s="264">
        <v>0</v>
      </c>
      <c r="BQ385" s="264">
        <v>14337.45</v>
      </c>
      <c r="BR385" s="264">
        <v>14191.859999999999</v>
      </c>
      <c r="BS385" s="264">
        <v>15438.87</v>
      </c>
      <c r="BT385" s="264">
        <v>15204.66</v>
      </c>
      <c r="BU385" s="264">
        <v>14912.5</v>
      </c>
      <c r="BV385" s="264">
        <v>15568.75</v>
      </c>
      <c r="BW385" s="264">
        <v>14479.15</v>
      </c>
      <c r="BX385" s="264">
        <v>15798.86</v>
      </c>
      <c r="BY385" s="264">
        <v>14739.08</v>
      </c>
      <c r="BZ385" s="264">
        <v>14402.62</v>
      </c>
      <c r="CA385" s="264">
        <v>14575.060000000001</v>
      </c>
      <c r="CB385" s="264">
        <v>14273.859999999999</v>
      </c>
      <c r="CC385" s="264">
        <v>41328.700000000004</v>
      </c>
      <c r="CD385" s="264">
        <v>34272.61</v>
      </c>
      <c r="CE385" s="264">
        <v>34892.170000000006</v>
      </c>
      <c r="CF385" s="577">
        <v>33384.76</v>
      </c>
      <c r="CG385" s="264">
        <v>0</v>
      </c>
      <c r="CH385" s="264">
        <v>0</v>
      </c>
      <c r="CI385" s="264">
        <v>0</v>
      </c>
      <c r="CJ385" s="264">
        <v>0</v>
      </c>
      <c r="CK385" s="264">
        <v>0</v>
      </c>
      <c r="CL385" s="264">
        <v>0</v>
      </c>
      <c r="CM385" s="264">
        <v>0</v>
      </c>
      <c r="CN385" s="264">
        <v>0</v>
      </c>
      <c r="CO385" s="264">
        <v>0</v>
      </c>
      <c r="CP385" s="264">
        <v>0</v>
      </c>
      <c r="CQ385" s="264">
        <v>0</v>
      </c>
      <c r="CR385" s="264">
        <v>0</v>
      </c>
      <c r="CS385" s="264">
        <v>0</v>
      </c>
      <c r="CT385" s="264">
        <v>0</v>
      </c>
      <c r="CU385" s="264">
        <v>0</v>
      </c>
      <c r="CV385" s="264">
        <v>0</v>
      </c>
      <c r="CW385" s="264">
        <v>0</v>
      </c>
      <c r="CX385" s="264">
        <v>0</v>
      </c>
      <c r="CY385" s="577">
        <v>0</v>
      </c>
      <c r="CZ385" s="264">
        <v>0</v>
      </c>
      <c r="DA385" s="264">
        <v>0</v>
      </c>
      <c r="DB385" s="264">
        <v>0</v>
      </c>
      <c r="DC385" s="428">
        <f t="shared" si="5"/>
        <v>838231.68</v>
      </c>
    </row>
    <row r="386" spans="1:107" x14ac:dyDescent="0.25">
      <c r="A386" s="313">
        <v>4070</v>
      </c>
      <c r="B386" s="347">
        <v>675971</v>
      </c>
      <c r="C386" s="313">
        <v>1004548</v>
      </c>
      <c r="D386" s="14">
        <v>1528593258</v>
      </c>
      <c r="F386" s="14" t="s">
        <v>940</v>
      </c>
      <c r="G386" s="14" t="str">
        <f>INDEX(FY2019_ALL_Targets!F:F,MATCH(B386,FY2019_ALL_Targets!B:B,0))</f>
        <v>Travis</v>
      </c>
      <c r="H386" s="14" t="s">
        <v>3121</v>
      </c>
      <c r="I386" s="314" t="s">
        <v>424</v>
      </c>
      <c r="J386" s="314" t="s">
        <v>2838</v>
      </c>
      <c r="K386" s="314" t="s">
        <v>425</v>
      </c>
      <c r="L386" s="264">
        <v>0</v>
      </c>
      <c r="M386" s="264">
        <v>0</v>
      </c>
      <c r="N386" s="264">
        <v>0</v>
      </c>
      <c r="O386" s="264">
        <v>0</v>
      </c>
      <c r="P386" s="264">
        <v>0</v>
      </c>
      <c r="Q386" s="264">
        <v>0</v>
      </c>
      <c r="R386" s="264">
        <v>0</v>
      </c>
      <c r="S386" s="264">
        <v>0</v>
      </c>
      <c r="T386" s="264">
        <v>0</v>
      </c>
      <c r="U386" s="264">
        <v>0</v>
      </c>
      <c r="V386" s="264">
        <v>0</v>
      </c>
      <c r="W386" s="264">
        <v>0</v>
      </c>
      <c r="X386" s="264">
        <v>40598.449999999997</v>
      </c>
      <c r="Y386" s="264">
        <v>40630.69</v>
      </c>
      <c r="Z386" s="264">
        <v>42865.78</v>
      </c>
      <c r="AA386" s="577">
        <v>41757.340000000004</v>
      </c>
      <c r="AB386" s="264">
        <v>0</v>
      </c>
      <c r="AC386" s="264">
        <v>0</v>
      </c>
      <c r="AD386" s="264">
        <v>0</v>
      </c>
      <c r="AE386" s="264">
        <v>0</v>
      </c>
      <c r="AF386" s="264">
        <v>0</v>
      </c>
      <c r="AG386" s="264">
        <v>0</v>
      </c>
      <c r="AH386" s="264">
        <v>0</v>
      </c>
      <c r="AI386" s="264">
        <v>0</v>
      </c>
      <c r="AJ386" s="264">
        <v>0</v>
      </c>
      <c r="AK386" s="264">
        <v>0</v>
      </c>
      <c r="AL386" s="264">
        <v>0</v>
      </c>
      <c r="AM386" s="264">
        <v>0</v>
      </c>
      <c r="AN386" s="264">
        <v>0</v>
      </c>
      <c r="AO386" s="264">
        <v>0</v>
      </c>
      <c r="AP386" s="264">
        <v>0</v>
      </c>
      <c r="AQ386" s="264">
        <v>0</v>
      </c>
      <c r="AR386" s="264">
        <v>0</v>
      </c>
      <c r="AS386" s="264">
        <v>0</v>
      </c>
      <c r="AT386" s="577">
        <v>0</v>
      </c>
      <c r="AU386" s="264">
        <v>0</v>
      </c>
      <c r="AV386" s="264">
        <v>0</v>
      </c>
      <c r="AW386" s="264">
        <v>0</v>
      </c>
      <c r="AX386" s="264">
        <v>0</v>
      </c>
      <c r="AY386" s="264">
        <v>0</v>
      </c>
      <c r="AZ386" s="264">
        <v>0</v>
      </c>
      <c r="BA386" s="264">
        <v>0</v>
      </c>
      <c r="BB386" s="264">
        <v>0</v>
      </c>
      <c r="BC386" s="264">
        <v>0</v>
      </c>
      <c r="BD386" s="264">
        <v>0</v>
      </c>
      <c r="BE386" s="264">
        <v>0</v>
      </c>
      <c r="BF386" s="264">
        <v>0</v>
      </c>
      <c r="BG386" s="264">
        <v>0</v>
      </c>
      <c r="BH386" s="264">
        <v>0</v>
      </c>
      <c r="BI386" s="264">
        <v>0</v>
      </c>
      <c r="BJ386" s="264">
        <v>0</v>
      </c>
      <c r="BK386" s="264">
        <v>0</v>
      </c>
      <c r="BL386" s="264">
        <v>0</v>
      </c>
      <c r="BM386" s="577">
        <v>0</v>
      </c>
      <c r="BN386" s="264">
        <v>0</v>
      </c>
      <c r="BO386" s="264">
        <v>0</v>
      </c>
      <c r="BP386" s="264">
        <v>0</v>
      </c>
      <c r="BQ386" s="264">
        <v>0</v>
      </c>
      <c r="BR386" s="264">
        <v>0</v>
      </c>
      <c r="BS386" s="264">
        <v>0</v>
      </c>
      <c r="BT386" s="264">
        <v>0</v>
      </c>
      <c r="BU386" s="264">
        <v>0</v>
      </c>
      <c r="BV386" s="264">
        <v>0</v>
      </c>
      <c r="BW386" s="264">
        <v>0</v>
      </c>
      <c r="BX386" s="264">
        <v>0</v>
      </c>
      <c r="BY386" s="264">
        <v>0</v>
      </c>
      <c r="BZ386" s="264">
        <v>0</v>
      </c>
      <c r="CA386" s="264">
        <v>0</v>
      </c>
      <c r="CB386" s="264">
        <v>0</v>
      </c>
      <c r="CC386" s="264">
        <v>0</v>
      </c>
      <c r="CD386" s="264">
        <v>0</v>
      </c>
      <c r="CE386" s="264">
        <v>0</v>
      </c>
      <c r="CF386" s="577">
        <v>0</v>
      </c>
      <c r="CG386" s="264">
        <v>0</v>
      </c>
      <c r="CH386" s="264">
        <v>0</v>
      </c>
      <c r="CI386" s="264">
        <v>0</v>
      </c>
      <c r="CJ386" s="264">
        <v>0</v>
      </c>
      <c r="CK386" s="264">
        <v>0</v>
      </c>
      <c r="CL386" s="264">
        <v>0</v>
      </c>
      <c r="CM386" s="264">
        <v>0</v>
      </c>
      <c r="CN386" s="264">
        <v>0</v>
      </c>
      <c r="CO386" s="264">
        <v>0</v>
      </c>
      <c r="CP386" s="264">
        <v>0</v>
      </c>
      <c r="CQ386" s="264">
        <v>0</v>
      </c>
      <c r="CR386" s="264">
        <v>0</v>
      </c>
      <c r="CS386" s="264">
        <v>0</v>
      </c>
      <c r="CT386" s="264">
        <v>0</v>
      </c>
      <c r="CU386" s="264">
        <v>0</v>
      </c>
      <c r="CV386" s="264">
        <v>54869.72</v>
      </c>
      <c r="CW386" s="264">
        <v>56407.360000000001</v>
      </c>
      <c r="CX386" s="264">
        <v>59095.69999999999</v>
      </c>
      <c r="CY386" s="577">
        <v>58227.459999999992</v>
      </c>
      <c r="CZ386" s="264">
        <v>0</v>
      </c>
      <c r="DA386" s="264">
        <v>0</v>
      </c>
      <c r="DB386" s="264">
        <v>0</v>
      </c>
      <c r="DC386" s="428">
        <f t="shared" si="5"/>
        <v>394452.5</v>
      </c>
    </row>
    <row r="387" spans="1:107" x14ac:dyDescent="0.25">
      <c r="A387" s="311">
        <v>5062</v>
      </c>
      <c r="B387" s="347">
        <v>675972</v>
      </c>
      <c r="C387" s="311">
        <v>1028668</v>
      </c>
      <c r="D387" s="14">
        <v>1578642252</v>
      </c>
      <c r="F387" s="14" t="s">
        <v>941</v>
      </c>
      <c r="G387" s="14" t="str">
        <f>INDEX(FY2019_ALL_Targets!F:F,MATCH(B387,FY2019_ALL_Targets!B:B,0))</f>
        <v>Dallas</v>
      </c>
      <c r="H387" s="14" t="s">
        <v>3013</v>
      </c>
      <c r="I387" s="312" t="s">
        <v>2343</v>
      </c>
      <c r="J387" s="312" t="s">
        <v>965</v>
      </c>
      <c r="K387" s="312" t="s">
        <v>251</v>
      </c>
      <c r="L387" s="264">
        <v>0</v>
      </c>
      <c r="M387" s="264">
        <v>0</v>
      </c>
      <c r="N387" s="264">
        <v>0</v>
      </c>
      <c r="O387" s="264">
        <v>0</v>
      </c>
      <c r="P387" s="264">
        <v>0</v>
      </c>
      <c r="Q387" s="264">
        <v>0</v>
      </c>
      <c r="R387" s="264">
        <v>0</v>
      </c>
      <c r="S387" s="264">
        <v>0</v>
      </c>
      <c r="T387" s="264">
        <v>0</v>
      </c>
      <c r="U387" s="264">
        <v>0</v>
      </c>
      <c r="V387" s="264">
        <v>0</v>
      </c>
      <c r="W387" s="264">
        <v>0</v>
      </c>
      <c r="X387" s="264">
        <v>0</v>
      </c>
      <c r="Y387" s="264">
        <v>0</v>
      </c>
      <c r="Z387" s="264">
        <v>0</v>
      </c>
      <c r="AA387" s="577">
        <v>0</v>
      </c>
      <c r="AB387" s="264">
        <v>0</v>
      </c>
      <c r="AC387" s="264">
        <v>0</v>
      </c>
      <c r="AD387" s="264">
        <v>0</v>
      </c>
      <c r="AE387" s="264">
        <v>0</v>
      </c>
      <c r="AF387" s="264">
        <v>0</v>
      </c>
      <c r="AG387" s="264">
        <v>0</v>
      </c>
      <c r="AH387" s="264">
        <v>0</v>
      </c>
      <c r="AI387" s="264">
        <v>0</v>
      </c>
      <c r="AJ387" s="264">
        <v>0</v>
      </c>
      <c r="AK387" s="264">
        <v>0</v>
      </c>
      <c r="AL387" s="264">
        <v>0</v>
      </c>
      <c r="AM387" s="264">
        <v>0</v>
      </c>
      <c r="AN387" s="264">
        <v>0</v>
      </c>
      <c r="AO387" s="264">
        <v>0</v>
      </c>
      <c r="AP387" s="264">
        <v>0</v>
      </c>
      <c r="AQ387" s="264">
        <v>0</v>
      </c>
      <c r="AR387" s="264">
        <v>0</v>
      </c>
      <c r="AS387" s="264">
        <v>0</v>
      </c>
      <c r="AT387" s="577">
        <v>0</v>
      </c>
      <c r="AU387" s="264">
        <v>0</v>
      </c>
      <c r="AV387" s="264">
        <v>0</v>
      </c>
      <c r="AW387" s="264">
        <v>0</v>
      </c>
      <c r="AX387" s="264">
        <v>21688.44</v>
      </c>
      <c r="AY387" s="264">
        <v>22129.48</v>
      </c>
      <c r="AZ387" s="264">
        <v>23375.119999999999</v>
      </c>
      <c r="BA387" s="264">
        <v>23422.799999999999</v>
      </c>
      <c r="BB387" s="264">
        <v>22702.68</v>
      </c>
      <c r="BC387" s="264">
        <v>23302.44</v>
      </c>
      <c r="BD387" s="264">
        <v>21649.38</v>
      </c>
      <c r="BE387" s="264">
        <v>23790.76</v>
      </c>
      <c r="BF387" s="264">
        <v>22302.6</v>
      </c>
      <c r="BG387" s="264">
        <v>21208.5</v>
      </c>
      <c r="BH387" s="264">
        <v>21445.54</v>
      </c>
      <c r="BI387" s="264">
        <v>21601.18</v>
      </c>
      <c r="BJ387" s="264">
        <v>63134.399999999994</v>
      </c>
      <c r="BK387" s="264">
        <v>66296.780000000013</v>
      </c>
      <c r="BL387" s="264">
        <v>67417.399999999994</v>
      </c>
      <c r="BM387" s="577">
        <v>63919.399999999994</v>
      </c>
      <c r="BN387" s="264">
        <v>0</v>
      </c>
      <c r="BO387" s="264">
        <v>0</v>
      </c>
      <c r="BP387" s="264">
        <v>0</v>
      </c>
      <c r="BQ387" s="264">
        <v>13499.4</v>
      </c>
      <c r="BR387" s="264">
        <v>13362.32</v>
      </c>
      <c r="BS387" s="264">
        <v>14536.439999999999</v>
      </c>
      <c r="BT387" s="264">
        <v>14315.92</v>
      </c>
      <c r="BU387" s="264">
        <v>14029.68</v>
      </c>
      <c r="BV387" s="264">
        <v>14647.079999999998</v>
      </c>
      <c r="BW387" s="264">
        <v>13619.22</v>
      </c>
      <c r="BX387" s="264">
        <v>14858</v>
      </c>
      <c r="BY387" s="264">
        <v>13860.92</v>
      </c>
      <c r="BZ387" s="264">
        <v>13544.24</v>
      </c>
      <c r="CA387" s="264">
        <v>13706.359999999999</v>
      </c>
      <c r="CB387" s="264">
        <v>13423.119999999999</v>
      </c>
      <c r="CC387" s="264">
        <v>38897.599999999999</v>
      </c>
      <c r="CD387" s="264">
        <v>41054.849999999984</v>
      </c>
      <c r="CE387" s="264">
        <v>42137.170000000006</v>
      </c>
      <c r="CF387" s="577">
        <v>40461.19</v>
      </c>
      <c r="CG387" s="264">
        <v>0</v>
      </c>
      <c r="CH387" s="264">
        <v>0</v>
      </c>
      <c r="CI387" s="264">
        <v>0</v>
      </c>
      <c r="CJ387" s="264">
        <v>0</v>
      </c>
      <c r="CK387" s="264">
        <v>0</v>
      </c>
      <c r="CL387" s="264">
        <v>0</v>
      </c>
      <c r="CM387" s="264">
        <v>0</v>
      </c>
      <c r="CN387" s="264">
        <v>0</v>
      </c>
      <c r="CO387" s="264">
        <v>0</v>
      </c>
      <c r="CP387" s="264">
        <v>0</v>
      </c>
      <c r="CQ387" s="264">
        <v>0</v>
      </c>
      <c r="CR387" s="264">
        <v>0</v>
      </c>
      <c r="CS387" s="264">
        <v>0</v>
      </c>
      <c r="CT387" s="264">
        <v>0</v>
      </c>
      <c r="CU387" s="264">
        <v>0</v>
      </c>
      <c r="CV387" s="264">
        <v>0</v>
      </c>
      <c r="CW387" s="264">
        <v>0</v>
      </c>
      <c r="CX387" s="264">
        <v>0</v>
      </c>
      <c r="CY387" s="577">
        <v>0</v>
      </c>
      <c r="CZ387" s="264">
        <v>0</v>
      </c>
      <c r="DA387" s="264">
        <v>0</v>
      </c>
      <c r="DB387" s="264">
        <v>0</v>
      </c>
      <c r="DC387" s="428">
        <f t="shared" si="5"/>
        <v>859340.41000000015</v>
      </c>
    </row>
    <row r="388" spans="1:107" x14ac:dyDescent="0.25">
      <c r="A388" s="297">
        <v>5311</v>
      </c>
      <c r="B388" s="347">
        <v>675974</v>
      </c>
      <c r="C388" s="297">
        <v>1026006</v>
      </c>
      <c r="D388" s="14">
        <v>1851705685</v>
      </c>
      <c r="F388" s="14" t="s">
        <v>920</v>
      </c>
      <c r="G388" s="14" t="str">
        <f>INDEX(FY2019_ALL_Targets!F:F,MATCH(B388,FY2019_ALL_Targets!B:B,0))</f>
        <v>Bexar</v>
      </c>
      <c r="H388" s="14" t="s">
        <v>3097</v>
      </c>
      <c r="I388" s="299" t="s">
        <v>2595</v>
      </c>
      <c r="J388" s="299" t="s">
        <v>981</v>
      </c>
      <c r="K388" s="299" t="s">
        <v>2531</v>
      </c>
      <c r="L388" s="264">
        <v>8026.44</v>
      </c>
      <c r="M388" s="264">
        <v>8237.4399999999987</v>
      </c>
      <c r="N388" s="264">
        <v>8608.7999999999993</v>
      </c>
      <c r="O388" s="264">
        <v>8676.32</v>
      </c>
      <c r="P388" s="264">
        <v>8529.92</v>
      </c>
      <c r="Q388" s="264">
        <v>8454.9500000000007</v>
      </c>
      <c r="R388" s="264">
        <v>7728.2999999999993</v>
      </c>
      <c r="S388" s="264">
        <v>8076.38</v>
      </c>
      <c r="T388" s="264">
        <v>8448.119999999999</v>
      </c>
      <c r="U388" s="264">
        <v>7802.58</v>
      </c>
      <c r="V388" s="264">
        <v>7909.3499999999995</v>
      </c>
      <c r="W388" s="264">
        <v>8449.17</v>
      </c>
      <c r="X388" s="264">
        <v>18124.050000000003</v>
      </c>
      <c r="Y388" s="264">
        <v>20736.340000000004</v>
      </c>
      <c r="Z388" s="264">
        <v>23779.910000000003</v>
      </c>
      <c r="AA388" s="577">
        <v>23856.44</v>
      </c>
      <c r="AB388" s="264">
        <v>0</v>
      </c>
      <c r="AC388" s="264">
        <v>0</v>
      </c>
      <c r="AD388" s="264">
        <v>0</v>
      </c>
      <c r="AE388" s="264">
        <v>0</v>
      </c>
      <c r="AF388" s="264">
        <v>0</v>
      </c>
      <c r="AG388" s="264">
        <v>0</v>
      </c>
      <c r="AH388" s="264">
        <v>0</v>
      </c>
      <c r="AI388" s="264">
        <v>0</v>
      </c>
      <c r="AJ388" s="264">
        <v>0</v>
      </c>
      <c r="AK388" s="264">
        <v>0</v>
      </c>
      <c r="AL388" s="264">
        <v>0</v>
      </c>
      <c r="AM388" s="264">
        <v>0</v>
      </c>
      <c r="AN388" s="264">
        <v>0</v>
      </c>
      <c r="AO388" s="264">
        <v>0</v>
      </c>
      <c r="AP388" s="264">
        <v>0</v>
      </c>
      <c r="AQ388" s="264">
        <v>0</v>
      </c>
      <c r="AR388" s="264">
        <v>0</v>
      </c>
      <c r="AS388" s="264">
        <v>0</v>
      </c>
      <c r="AT388" s="577">
        <v>0</v>
      </c>
      <c r="AU388" s="264">
        <v>0</v>
      </c>
      <c r="AV388" s="264">
        <v>0</v>
      </c>
      <c r="AW388" s="264">
        <v>0</v>
      </c>
      <c r="AX388" s="264">
        <v>10490.92</v>
      </c>
      <c r="AY388" s="264">
        <v>10836.96</v>
      </c>
      <c r="AZ388" s="264">
        <v>10617.519999999999</v>
      </c>
      <c r="BA388" s="264">
        <v>11047.96</v>
      </c>
      <c r="BB388" s="264">
        <v>10704.050000000001</v>
      </c>
      <c r="BC388" s="264">
        <v>11103.890000000001</v>
      </c>
      <c r="BD388" s="264">
        <v>10596.859999999999</v>
      </c>
      <c r="BE388" s="264">
        <v>10899.11</v>
      </c>
      <c r="BF388" s="264">
        <v>10625.7</v>
      </c>
      <c r="BG388" s="264">
        <v>10245.77</v>
      </c>
      <c r="BH388" s="264">
        <v>10041.630000000001</v>
      </c>
      <c r="BI388" s="264">
        <v>10792.789999999999</v>
      </c>
      <c r="BJ388" s="264">
        <v>23277.750000000004</v>
      </c>
      <c r="BK388" s="264">
        <v>26557.160000000011</v>
      </c>
      <c r="BL388" s="264">
        <v>31517.439999999999</v>
      </c>
      <c r="BM388" s="577">
        <v>30689.200000000001</v>
      </c>
      <c r="BN388" s="264">
        <v>0</v>
      </c>
      <c r="BO388" s="264">
        <v>0</v>
      </c>
      <c r="BP388" s="264">
        <v>0</v>
      </c>
      <c r="BQ388" s="264">
        <v>17614.28</v>
      </c>
      <c r="BR388" s="264">
        <v>17707.12</v>
      </c>
      <c r="BS388" s="264">
        <v>19116.599999999999</v>
      </c>
      <c r="BT388" s="264">
        <v>18703.04</v>
      </c>
      <c r="BU388" s="264">
        <v>18542.579999999998</v>
      </c>
      <c r="BV388" s="264">
        <v>18425.960000000003</v>
      </c>
      <c r="BW388" s="264">
        <v>18333.609999999997</v>
      </c>
      <c r="BX388" s="264">
        <v>18370.21</v>
      </c>
      <c r="BY388" s="264">
        <v>18989.53</v>
      </c>
      <c r="BZ388" s="264">
        <v>17487.47</v>
      </c>
      <c r="CA388" s="264">
        <v>17491.87</v>
      </c>
      <c r="CB388" s="264">
        <v>17661.39</v>
      </c>
      <c r="CC388" s="264">
        <v>39667.500000000007</v>
      </c>
      <c r="CD388" s="264">
        <v>45022.47</v>
      </c>
      <c r="CE388" s="264">
        <v>54478.159999999996</v>
      </c>
      <c r="CF388" s="577">
        <v>51999.03</v>
      </c>
      <c r="CG388" s="264">
        <v>0</v>
      </c>
      <c r="CH388" s="264">
        <v>0</v>
      </c>
      <c r="CI388" s="264">
        <v>0</v>
      </c>
      <c r="CJ388" s="264">
        <v>0</v>
      </c>
      <c r="CK388" s="264">
        <v>0</v>
      </c>
      <c r="CL388" s="264">
        <v>0</v>
      </c>
      <c r="CM388" s="264">
        <v>0</v>
      </c>
      <c r="CN388" s="264">
        <v>0</v>
      </c>
      <c r="CO388" s="264">
        <v>0</v>
      </c>
      <c r="CP388" s="264">
        <v>0</v>
      </c>
      <c r="CQ388" s="264">
        <v>0</v>
      </c>
      <c r="CR388" s="264">
        <v>0</v>
      </c>
      <c r="CS388" s="264">
        <v>0</v>
      </c>
      <c r="CT388" s="264">
        <v>0</v>
      </c>
      <c r="CU388" s="264">
        <v>0</v>
      </c>
      <c r="CV388" s="264">
        <v>0</v>
      </c>
      <c r="CW388" s="264">
        <v>0</v>
      </c>
      <c r="CX388" s="264">
        <v>0</v>
      </c>
      <c r="CY388" s="577">
        <v>0</v>
      </c>
      <c r="CZ388" s="264">
        <v>0</v>
      </c>
      <c r="DA388" s="264">
        <v>0</v>
      </c>
      <c r="DB388" s="264">
        <v>0</v>
      </c>
      <c r="DC388" s="428">
        <f t="shared" ref="DC388:DC451" si="6">SUM(L388:DB388)</f>
        <v>835100.03999999992</v>
      </c>
    </row>
    <row r="389" spans="1:107" x14ac:dyDescent="0.25">
      <c r="A389" s="313">
        <v>5291</v>
      </c>
      <c r="B389" s="347">
        <v>675975</v>
      </c>
      <c r="C389" s="313">
        <v>1028724</v>
      </c>
      <c r="D389" s="14">
        <v>1821055542</v>
      </c>
      <c r="F389" s="14" t="s">
        <v>928</v>
      </c>
      <c r="G389" s="14" t="str">
        <f>INDEX(FY2019_ALL_Targets!F:F,MATCH(B389,FY2019_ALL_Targets!B:B,0))</f>
        <v>Jefferson</v>
      </c>
      <c r="H389" s="14" t="s">
        <v>3042</v>
      </c>
      <c r="I389" s="314" t="s">
        <v>751</v>
      </c>
      <c r="J389" s="314" t="s">
        <v>992</v>
      </c>
      <c r="K389" s="314" t="s">
        <v>752</v>
      </c>
      <c r="L389" s="264">
        <v>4856.0200000000004</v>
      </c>
      <c r="M389" s="264">
        <v>5219.7300000000005</v>
      </c>
      <c r="N389" s="264">
        <v>5544.12</v>
      </c>
      <c r="O389" s="264">
        <v>5553.95</v>
      </c>
      <c r="P389" s="264">
        <v>5441.7</v>
      </c>
      <c r="Q389" s="264">
        <v>5422.3</v>
      </c>
      <c r="R389" s="264">
        <v>5703.35</v>
      </c>
      <c r="S389" s="264">
        <v>5258.9500000000007</v>
      </c>
      <c r="T389" s="264">
        <v>5693.7100000000009</v>
      </c>
      <c r="U389" s="264">
        <v>5446.54</v>
      </c>
      <c r="V389" s="264">
        <v>5071.8600000000006</v>
      </c>
      <c r="W389" s="264">
        <v>5370.5000000000009</v>
      </c>
      <c r="X389" s="264">
        <v>11409.019999999999</v>
      </c>
      <c r="Y389" s="264">
        <v>12139.68</v>
      </c>
      <c r="Z389" s="264">
        <v>16051.229999999998</v>
      </c>
      <c r="AA389" s="577">
        <v>12144.659999999998</v>
      </c>
      <c r="AB389" s="264">
        <v>0</v>
      </c>
      <c r="AC389" s="264">
        <v>0</v>
      </c>
      <c r="AD389" s="264">
        <v>0</v>
      </c>
      <c r="AE389" s="264">
        <v>0</v>
      </c>
      <c r="AF389" s="264">
        <v>0</v>
      </c>
      <c r="AG389" s="264">
        <v>0</v>
      </c>
      <c r="AH389" s="264">
        <v>0</v>
      </c>
      <c r="AI389" s="264">
        <v>0</v>
      </c>
      <c r="AJ389" s="264">
        <v>0</v>
      </c>
      <c r="AK389" s="264">
        <v>0</v>
      </c>
      <c r="AL389" s="264">
        <v>0</v>
      </c>
      <c r="AM389" s="264">
        <v>0</v>
      </c>
      <c r="AN389" s="264">
        <v>0</v>
      </c>
      <c r="AO389" s="264">
        <v>0</v>
      </c>
      <c r="AP389" s="264">
        <v>0</v>
      </c>
      <c r="AQ389" s="264">
        <v>0</v>
      </c>
      <c r="AR389" s="264">
        <v>0</v>
      </c>
      <c r="AS389" s="264">
        <v>0</v>
      </c>
      <c r="AT389" s="577">
        <v>0</v>
      </c>
      <c r="AU389" s="264">
        <v>0</v>
      </c>
      <c r="AV389" s="264">
        <v>0</v>
      </c>
      <c r="AW389" s="264">
        <v>0</v>
      </c>
      <c r="AX389" s="264">
        <v>5819.36</v>
      </c>
      <c r="AY389" s="264">
        <v>5937.32</v>
      </c>
      <c r="AZ389" s="264">
        <v>6281.37</v>
      </c>
      <c r="BA389" s="264">
        <v>6546.78</v>
      </c>
      <c r="BB389" s="264">
        <v>6178.9</v>
      </c>
      <c r="BC389" s="264">
        <v>6528.0999999999995</v>
      </c>
      <c r="BD389" s="264">
        <v>6296.95</v>
      </c>
      <c r="BE389" s="264">
        <v>6714.14</v>
      </c>
      <c r="BF389" s="264">
        <v>6557.4800000000014</v>
      </c>
      <c r="BG389" s="264">
        <v>6146.0700000000006</v>
      </c>
      <c r="BH389" s="264">
        <v>6411.4500000000007</v>
      </c>
      <c r="BI389" s="264">
        <v>6160.1600000000008</v>
      </c>
      <c r="BJ389" s="264">
        <v>13175.300000000001</v>
      </c>
      <c r="BK389" s="264">
        <v>14242.349999999999</v>
      </c>
      <c r="BL389" s="264">
        <v>18840.190000000002</v>
      </c>
      <c r="BM389" s="577">
        <v>14287.7</v>
      </c>
      <c r="BN389" s="264">
        <v>0</v>
      </c>
      <c r="BO389" s="264">
        <v>0</v>
      </c>
      <c r="BP389" s="264">
        <v>0</v>
      </c>
      <c r="BQ389" s="264">
        <v>0</v>
      </c>
      <c r="BR389" s="264">
        <v>0</v>
      </c>
      <c r="BS389" s="264">
        <v>0</v>
      </c>
      <c r="BT389" s="264">
        <v>0</v>
      </c>
      <c r="BU389" s="264">
        <v>0</v>
      </c>
      <c r="BV389" s="264">
        <v>0</v>
      </c>
      <c r="BW389" s="264">
        <v>0</v>
      </c>
      <c r="BX389" s="264">
        <v>0</v>
      </c>
      <c r="BY389" s="264">
        <v>0</v>
      </c>
      <c r="BZ389" s="264">
        <v>0</v>
      </c>
      <c r="CA389" s="264">
        <v>0</v>
      </c>
      <c r="CB389" s="264">
        <v>0</v>
      </c>
      <c r="CC389" s="264">
        <v>0</v>
      </c>
      <c r="CD389" s="264">
        <v>0</v>
      </c>
      <c r="CE389" s="264">
        <v>0</v>
      </c>
      <c r="CF389" s="577">
        <v>0</v>
      </c>
      <c r="CG389" s="264">
        <v>0</v>
      </c>
      <c r="CH389" s="264">
        <v>0</v>
      </c>
      <c r="CI389" s="264">
        <v>0</v>
      </c>
      <c r="CJ389" s="264">
        <v>6536.95</v>
      </c>
      <c r="CK389" s="264">
        <v>6723.72</v>
      </c>
      <c r="CL389" s="264">
        <v>7303.6900000000005</v>
      </c>
      <c r="CM389" s="264">
        <v>7284.03</v>
      </c>
      <c r="CN389" s="264">
        <v>6886.9999999999991</v>
      </c>
      <c r="CO389" s="264">
        <v>7565.9999999999991</v>
      </c>
      <c r="CP389" s="264">
        <v>7604.55</v>
      </c>
      <c r="CQ389" s="264">
        <v>7924.85</v>
      </c>
      <c r="CR389" s="264">
        <v>7552.3900000000012</v>
      </c>
      <c r="CS389" s="264">
        <v>8080.7200000000012</v>
      </c>
      <c r="CT389" s="264">
        <v>8269.1200000000008</v>
      </c>
      <c r="CU389" s="264">
        <v>8287.0300000000007</v>
      </c>
      <c r="CV389" s="264">
        <v>15020.560000000001</v>
      </c>
      <c r="CW389" s="264">
        <v>16078.689999999997</v>
      </c>
      <c r="CX389" s="264">
        <v>22247.37</v>
      </c>
      <c r="CY389" s="577">
        <v>18859.48</v>
      </c>
      <c r="CZ389" s="264">
        <v>0</v>
      </c>
      <c r="DA389" s="264">
        <v>0</v>
      </c>
      <c r="DB389" s="264">
        <v>0</v>
      </c>
      <c r="DC389" s="428">
        <f t="shared" si="6"/>
        <v>414677.09000000008</v>
      </c>
    </row>
    <row r="390" spans="1:107" x14ac:dyDescent="0.25">
      <c r="A390" s="297">
        <v>5125</v>
      </c>
      <c r="B390" s="347">
        <v>675976</v>
      </c>
      <c r="C390" s="297">
        <v>1021247</v>
      </c>
      <c r="D390" s="14">
        <v>1730629544</v>
      </c>
      <c r="F390" s="14" t="s">
        <v>939</v>
      </c>
      <c r="G390" s="14" t="str">
        <f>INDEX(FY2019_ALL_Targets!F:F,MATCH(B390,FY2019_ALL_Targets!B:B,0))</f>
        <v>MRSA Northeast</v>
      </c>
      <c r="H390" s="14" t="s">
        <v>3068</v>
      </c>
      <c r="I390" s="299" t="s">
        <v>257</v>
      </c>
      <c r="J390" s="299" t="s">
        <v>938</v>
      </c>
      <c r="K390" s="299" t="s">
        <v>258</v>
      </c>
      <c r="L390" s="264">
        <v>0</v>
      </c>
      <c r="M390" s="264">
        <v>0</v>
      </c>
      <c r="N390" s="264">
        <v>0</v>
      </c>
      <c r="O390" s="264">
        <v>0</v>
      </c>
      <c r="P390" s="264">
        <v>0</v>
      </c>
      <c r="Q390" s="264">
        <v>0</v>
      </c>
      <c r="R390" s="264">
        <v>0</v>
      </c>
      <c r="S390" s="264">
        <v>0</v>
      </c>
      <c r="T390" s="264">
        <v>0</v>
      </c>
      <c r="U390" s="264">
        <v>0</v>
      </c>
      <c r="V390" s="264">
        <v>0</v>
      </c>
      <c r="W390" s="264">
        <v>0</v>
      </c>
      <c r="X390" s="264">
        <v>0</v>
      </c>
      <c r="Y390" s="264">
        <v>0</v>
      </c>
      <c r="Z390" s="264">
        <v>0</v>
      </c>
      <c r="AA390" s="577">
        <v>0</v>
      </c>
      <c r="AB390" s="264">
        <v>0</v>
      </c>
      <c r="AC390" s="264">
        <v>0</v>
      </c>
      <c r="AD390" s="264">
        <v>0</v>
      </c>
      <c r="AE390" s="264">
        <v>11025.92</v>
      </c>
      <c r="AF390" s="264">
        <v>11266.64</v>
      </c>
      <c r="AG390" s="264">
        <v>11809.439999999999</v>
      </c>
      <c r="AH390" s="264">
        <v>11799.999999999998</v>
      </c>
      <c r="AI390" s="264">
        <v>11785.14</v>
      </c>
      <c r="AJ390" s="264">
        <v>11463.6</v>
      </c>
      <c r="AK390" s="264">
        <v>11685.650000000001</v>
      </c>
      <c r="AL390" s="264">
        <v>12135.52</v>
      </c>
      <c r="AM390" s="264">
        <v>11843.939999999999</v>
      </c>
      <c r="AN390" s="264">
        <v>11890.119999999999</v>
      </c>
      <c r="AO390" s="264">
        <v>11778.91</v>
      </c>
      <c r="AP390" s="264">
        <v>12140.689999999999</v>
      </c>
      <c r="AQ390" s="264">
        <v>25070.75</v>
      </c>
      <c r="AR390" s="264">
        <v>26049.80000000001</v>
      </c>
      <c r="AS390" s="264">
        <v>19837.8</v>
      </c>
      <c r="AT390" s="577">
        <v>34412.82</v>
      </c>
      <c r="AU390" s="264">
        <v>0</v>
      </c>
      <c r="AV390" s="264">
        <v>0</v>
      </c>
      <c r="AW390" s="264">
        <v>0</v>
      </c>
      <c r="AX390" s="264">
        <v>0</v>
      </c>
      <c r="AY390" s="264">
        <v>0</v>
      </c>
      <c r="AZ390" s="264">
        <v>0</v>
      </c>
      <c r="BA390" s="264">
        <v>0</v>
      </c>
      <c r="BB390" s="264">
        <v>0</v>
      </c>
      <c r="BC390" s="264">
        <v>0</v>
      </c>
      <c r="BD390" s="264">
        <v>0</v>
      </c>
      <c r="BE390" s="264">
        <v>0</v>
      </c>
      <c r="BF390" s="264">
        <v>0</v>
      </c>
      <c r="BG390" s="264">
        <v>0</v>
      </c>
      <c r="BH390" s="264">
        <v>0</v>
      </c>
      <c r="BI390" s="264">
        <v>0</v>
      </c>
      <c r="BJ390" s="264">
        <v>0</v>
      </c>
      <c r="BK390" s="264">
        <v>0</v>
      </c>
      <c r="BL390" s="264">
        <v>0</v>
      </c>
      <c r="BM390" s="577">
        <v>0</v>
      </c>
      <c r="BN390" s="264">
        <v>0</v>
      </c>
      <c r="BO390" s="264">
        <v>0</v>
      </c>
      <c r="BP390" s="264">
        <v>0</v>
      </c>
      <c r="BQ390" s="264">
        <v>0</v>
      </c>
      <c r="BR390" s="264">
        <v>0</v>
      </c>
      <c r="BS390" s="264">
        <v>0</v>
      </c>
      <c r="BT390" s="264">
        <v>0</v>
      </c>
      <c r="BU390" s="264">
        <v>0</v>
      </c>
      <c r="BV390" s="264">
        <v>0</v>
      </c>
      <c r="BW390" s="264">
        <v>0</v>
      </c>
      <c r="BX390" s="264">
        <v>0</v>
      </c>
      <c r="BY390" s="264">
        <v>0</v>
      </c>
      <c r="BZ390" s="264">
        <v>0</v>
      </c>
      <c r="CA390" s="264">
        <v>0</v>
      </c>
      <c r="CB390" s="264">
        <v>0</v>
      </c>
      <c r="CC390" s="264">
        <v>0</v>
      </c>
      <c r="CD390" s="264">
        <v>0</v>
      </c>
      <c r="CE390" s="264">
        <v>0</v>
      </c>
      <c r="CF390" s="577">
        <v>0</v>
      </c>
      <c r="CG390" s="264">
        <v>0</v>
      </c>
      <c r="CH390" s="264">
        <v>0</v>
      </c>
      <c r="CI390" s="264">
        <v>0</v>
      </c>
      <c r="CJ390" s="264">
        <v>16312.32</v>
      </c>
      <c r="CK390" s="264">
        <v>16463.36</v>
      </c>
      <c r="CL390" s="264">
        <v>16949.52</v>
      </c>
      <c r="CM390" s="264">
        <v>17133.599999999999</v>
      </c>
      <c r="CN390" s="264">
        <v>16883.18</v>
      </c>
      <c r="CO390" s="264">
        <v>16556.98</v>
      </c>
      <c r="CP390" s="264">
        <v>17454.21</v>
      </c>
      <c r="CQ390" s="264">
        <v>17822.04</v>
      </c>
      <c r="CR390" s="264">
        <v>17358.75</v>
      </c>
      <c r="CS390" s="264">
        <v>17095.3</v>
      </c>
      <c r="CT390" s="264">
        <v>16757.769999999997</v>
      </c>
      <c r="CU390" s="264">
        <v>17162.669999999998</v>
      </c>
      <c r="CV390" s="264">
        <v>36556.449999999997</v>
      </c>
      <c r="CW390" s="264">
        <v>37581.390000000007</v>
      </c>
      <c r="CX390" s="264">
        <v>29317.269999999997</v>
      </c>
      <c r="CY390" s="577">
        <v>49244.969999999994</v>
      </c>
      <c r="CZ390" s="264">
        <v>0</v>
      </c>
      <c r="DA390" s="264">
        <v>0</v>
      </c>
      <c r="DB390" s="264">
        <v>0</v>
      </c>
      <c r="DC390" s="428">
        <f t="shared" si="6"/>
        <v>602646.5199999999</v>
      </c>
    </row>
    <row r="391" spans="1:107" x14ac:dyDescent="0.25">
      <c r="A391" s="297">
        <v>4509</v>
      </c>
      <c r="B391" s="347">
        <v>675978</v>
      </c>
      <c r="C391" s="297">
        <v>1028591</v>
      </c>
      <c r="D391" s="14">
        <v>1790222693</v>
      </c>
      <c r="F391" s="14" t="s">
        <v>923</v>
      </c>
      <c r="G391" s="14" t="str">
        <f>INDEX(FY2019_ALL_Targets!F:F,MATCH(B391,FY2019_ALL_Targets!B:B,0))</f>
        <v>Lubbock</v>
      </c>
      <c r="H391" s="14" t="s">
        <v>3190</v>
      </c>
      <c r="I391" s="299" t="s">
        <v>2959</v>
      </c>
      <c r="J391" s="299" t="s">
        <v>2960</v>
      </c>
      <c r="K391" s="299" t="s">
        <v>2961</v>
      </c>
      <c r="L391" s="264">
        <v>0</v>
      </c>
      <c r="M391" s="264">
        <v>0</v>
      </c>
      <c r="N391" s="264">
        <v>0</v>
      </c>
      <c r="O391" s="264">
        <v>0</v>
      </c>
      <c r="P391" s="264">
        <v>0</v>
      </c>
      <c r="Q391" s="264">
        <v>0</v>
      </c>
      <c r="R391" s="264">
        <v>0</v>
      </c>
      <c r="S391" s="264">
        <v>0</v>
      </c>
      <c r="T391" s="264">
        <v>0</v>
      </c>
      <c r="U391" s="264">
        <v>0</v>
      </c>
      <c r="V391" s="264">
        <v>0</v>
      </c>
      <c r="W391" s="264">
        <v>0</v>
      </c>
      <c r="X391" s="264">
        <v>33738.6</v>
      </c>
      <c r="Y391" s="264">
        <v>33943.31</v>
      </c>
      <c r="Z391" s="264">
        <v>34788.080000000002</v>
      </c>
      <c r="AA391" s="577">
        <v>34927.79</v>
      </c>
      <c r="AB391" s="264">
        <v>0</v>
      </c>
      <c r="AC391" s="264">
        <v>0</v>
      </c>
      <c r="AD391" s="264">
        <v>0</v>
      </c>
      <c r="AE391" s="264">
        <v>0</v>
      </c>
      <c r="AF391" s="264">
        <v>0</v>
      </c>
      <c r="AG391" s="264">
        <v>0</v>
      </c>
      <c r="AH391" s="264">
        <v>0</v>
      </c>
      <c r="AI391" s="264">
        <v>0</v>
      </c>
      <c r="AJ391" s="264">
        <v>0</v>
      </c>
      <c r="AK391" s="264">
        <v>0</v>
      </c>
      <c r="AL391" s="264">
        <v>0</v>
      </c>
      <c r="AM391" s="264">
        <v>0</v>
      </c>
      <c r="AN391" s="264">
        <v>0</v>
      </c>
      <c r="AO391" s="264">
        <v>0</v>
      </c>
      <c r="AP391" s="264">
        <v>0</v>
      </c>
      <c r="AQ391" s="264">
        <v>0</v>
      </c>
      <c r="AR391" s="264">
        <v>0</v>
      </c>
      <c r="AS391" s="264">
        <v>0</v>
      </c>
      <c r="AT391" s="577">
        <v>0</v>
      </c>
      <c r="AU391" s="264">
        <v>0</v>
      </c>
      <c r="AV391" s="264">
        <v>0</v>
      </c>
      <c r="AW391" s="264">
        <v>0</v>
      </c>
      <c r="AX391" s="264">
        <v>0</v>
      </c>
      <c r="AY391" s="264">
        <v>0</v>
      </c>
      <c r="AZ391" s="264">
        <v>0</v>
      </c>
      <c r="BA391" s="264">
        <v>0</v>
      </c>
      <c r="BB391" s="264">
        <v>0</v>
      </c>
      <c r="BC391" s="264">
        <v>0</v>
      </c>
      <c r="BD391" s="264">
        <v>0</v>
      </c>
      <c r="BE391" s="264">
        <v>0</v>
      </c>
      <c r="BF391" s="264">
        <v>0</v>
      </c>
      <c r="BG391" s="264">
        <v>0</v>
      </c>
      <c r="BH391" s="264">
        <v>0</v>
      </c>
      <c r="BI391" s="264">
        <v>0</v>
      </c>
      <c r="BJ391" s="264">
        <v>0</v>
      </c>
      <c r="BK391" s="264">
        <v>0</v>
      </c>
      <c r="BL391" s="264">
        <v>0</v>
      </c>
      <c r="BM391" s="577">
        <v>0</v>
      </c>
      <c r="BN391" s="264">
        <v>0</v>
      </c>
      <c r="BO391" s="264">
        <v>0</v>
      </c>
      <c r="BP391" s="264">
        <v>0</v>
      </c>
      <c r="BQ391" s="264">
        <v>0</v>
      </c>
      <c r="BR391" s="264">
        <v>0</v>
      </c>
      <c r="BS391" s="264">
        <v>0</v>
      </c>
      <c r="BT391" s="264">
        <v>0</v>
      </c>
      <c r="BU391" s="264">
        <v>0</v>
      </c>
      <c r="BV391" s="264">
        <v>0</v>
      </c>
      <c r="BW391" s="264">
        <v>0</v>
      </c>
      <c r="BX391" s="264">
        <v>0</v>
      </c>
      <c r="BY391" s="264">
        <v>0</v>
      </c>
      <c r="BZ391" s="264">
        <v>0</v>
      </c>
      <c r="CA391" s="264">
        <v>0</v>
      </c>
      <c r="CB391" s="264">
        <v>0</v>
      </c>
      <c r="CC391" s="264">
        <v>28269.78</v>
      </c>
      <c r="CD391" s="264">
        <v>29983.120000000003</v>
      </c>
      <c r="CE391" s="264">
        <v>30879.18</v>
      </c>
      <c r="CF391" s="577">
        <v>30671.619999999992</v>
      </c>
      <c r="CG391" s="264">
        <v>0</v>
      </c>
      <c r="CH391" s="264">
        <v>0</v>
      </c>
      <c r="CI391" s="264">
        <v>0</v>
      </c>
      <c r="CJ391" s="264">
        <v>0</v>
      </c>
      <c r="CK391" s="264">
        <v>0</v>
      </c>
      <c r="CL391" s="264">
        <v>0</v>
      </c>
      <c r="CM391" s="264">
        <v>0</v>
      </c>
      <c r="CN391" s="264">
        <v>0</v>
      </c>
      <c r="CO391" s="264">
        <v>0</v>
      </c>
      <c r="CP391" s="264">
        <v>0</v>
      </c>
      <c r="CQ391" s="264">
        <v>0</v>
      </c>
      <c r="CR391" s="264">
        <v>0</v>
      </c>
      <c r="CS391" s="264">
        <v>0</v>
      </c>
      <c r="CT391" s="264">
        <v>0</v>
      </c>
      <c r="CU391" s="264">
        <v>0</v>
      </c>
      <c r="CV391" s="264">
        <v>0</v>
      </c>
      <c r="CW391" s="264">
        <v>0</v>
      </c>
      <c r="CX391" s="264">
        <v>0</v>
      </c>
      <c r="CY391" s="577">
        <v>0</v>
      </c>
      <c r="CZ391" s="264">
        <v>0</v>
      </c>
      <c r="DA391" s="264">
        <v>0</v>
      </c>
      <c r="DB391" s="264">
        <v>0</v>
      </c>
      <c r="DC391" s="428">
        <f t="shared" si="6"/>
        <v>257201.47999999998</v>
      </c>
    </row>
    <row r="392" spans="1:107" x14ac:dyDescent="0.25">
      <c r="A392" s="311">
        <v>4982</v>
      </c>
      <c r="B392" s="347">
        <v>675985</v>
      </c>
      <c r="C392" s="311">
        <v>1028622</v>
      </c>
      <c r="D392" s="14">
        <v>1841664349</v>
      </c>
      <c r="F392" s="14" t="s">
        <v>913</v>
      </c>
      <c r="G392" s="14" t="str">
        <f>INDEX(FY2019_ALL_Targets!F:F,MATCH(B392,FY2019_ALL_Targets!B:B,0))</f>
        <v>MRSA West</v>
      </c>
      <c r="H392" s="14" t="s">
        <v>3011</v>
      </c>
      <c r="I392" s="312" t="s">
        <v>633</v>
      </c>
      <c r="J392" s="312" t="s">
        <v>986</v>
      </c>
      <c r="K392" s="312" t="s">
        <v>2288</v>
      </c>
      <c r="L392" s="264">
        <v>27157.35</v>
      </c>
      <c r="M392" s="264">
        <v>26485.91</v>
      </c>
      <c r="N392" s="264">
        <v>28955.85</v>
      </c>
      <c r="O392" s="264">
        <v>27780.83</v>
      </c>
      <c r="P392" s="264">
        <v>28262.079999999998</v>
      </c>
      <c r="Q392" s="264">
        <v>27788.48</v>
      </c>
      <c r="R392" s="264">
        <v>27029.11</v>
      </c>
      <c r="S392" s="264">
        <v>28127.690000000002</v>
      </c>
      <c r="T392" s="264">
        <v>27147.54</v>
      </c>
      <c r="U392" s="264">
        <v>27257.850000000002</v>
      </c>
      <c r="V392" s="264">
        <v>26648.99</v>
      </c>
      <c r="W392" s="264">
        <v>27448.010000000002</v>
      </c>
      <c r="X392" s="264">
        <v>60209.860000000015</v>
      </c>
      <c r="Y392" s="264">
        <v>62016.479999999981</v>
      </c>
      <c r="Z392" s="264">
        <v>46697.240000000005</v>
      </c>
      <c r="AA392" s="577">
        <v>61851.099999999991</v>
      </c>
      <c r="AB392" s="264">
        <v>0</v>
      </c>
      <c r="AC392" s="264">
        <v>0</v>
      </c>
      <c r="AD392" s="264">
        <v>0</v>
      </c>
      <c r="AE392" s="264">
        <v>0</v>
      </c>
      <c r="AF392" s="264">
        <v>0</v>
      </c>
      <c r="AG392" s="264">
        <v>0</v>
      </c>
      <c r="AH392" s="264">
        <v>0</v>
      </c>
      <c r="AI392" s="264">
        <v>0</v>
      </c>
      <c r="AJ392" s="264">
        <v>0</v>
      </c>
      <c r="AK392" s="264">
        <v>0</v>
      </c>
      <c r="AL392" s="264">
        <v>0</v>
      </c>
      <c r="AM392" s="264">
        <v>0</v>
      </c>
      <c r="AN392" s="264">
        <v>0</v>
      </c>
      <c r="AO392" s="264">
        <v>0</v>
      </c>
      <c r="AP392" s="264">
        <v>0</v>
      </c>
      <c r="AQ392" s="264">
        <v>0</v>
      </c>
      <c r="AR392" s="264">
        <v>0</v>
      </c>
      <c r="AS392" s="264">
        <v>0</v>
      </c>
      <c r="AT392" s="577">
        <v>0</v>
      </c>
      <c r="AU392" s="264">
        <v>0</v>
      </c>
      <c r="AV392" s="264">
        <v>0</v>
      </c>
      <c r="AW392" s="264">
        <v>0</v>
      </c>
      <c r="AX392" s="264">
        <v>0</v>
      </c>
      <c r="AY392" s="264">
        <v>0</v>
      </c>
      <c r="AZ392" s="264">
        <v>0</v>
      </c>
      <c r="BA392" s="264">
        <v>0</v>
      </c>
      <c r="BB392" s="264">
        <v>0</v>
      </c>
      <c r="BC392" s="264">
        <v>0</v>
      </c>
      <c r="BD392" s="264">
        <v>0</v>
      </c>
      <c r="BE392" s="264">
        <v>0</v>
      </c>
      <c r="BF392" s="264">
        <v>0</v>
      </c>
      <c r="BG392" s="264">
        <v>0</v>
      </c>
      <c r="BH392" s="264">
        <v>0</v>
      </c>
      <c r="BI392" s="264">
        <v>0</v>
      </c>
      <c r="BJ392" s="264">
        <v>0</v>
      </c>
      <c r="BK392" s="264">
        <v>0</v>
      </c>
      <c r="BL392" s="264">
        <v>0</v>
      </c>
      <c r="BM392" s="577">
        <v>0</v>
      </c>
      <c r="BN392" s="264">
        <v>0</v>
      </c>
      <c r="BO392" s="264">
        <v>0</v>
      </c>
      <c r="BP392" s="264">
        <v>0</v>
      </c>
      <c r="BQ392" s="264">
        <v>30130.87</v>
      </c>
      <c r="BR392" s="264">
        <v>30382.660000000003</v>
      </c>
      <c r="BS392" s="264">
        <v>31677.58</v>
      </c>
      <c r="BT392" s="264">
        <v>31545.69</v>
      </c>
      <c r="BU392" s="264">
        <v>31269.439999999999</v>
      </c>
      <c r="BV392" s="264">
        <v>31186.560000000001</v>
      </c>
      <c r="BW392" s="264">
        <v>30777.679999999997</v>
      </c>
      <c r="BX392" s="264">
        <v>30770.670000000002</v>
      </c>
      <c r="BY392" s="264">
        <v>31351.25</v>
      </c>
      <c r="BZ392" s="264">
        <v>30312.98</v>
      </c>
      <c r="CA392" s="264">
        <v>30240.750000000004</v>
      </c>
      <c r="CB392" s="264">
        <v>31152.750000000004</v>
      </c>
      <c r="CC392" s="264">
        <v>67201.86</v>
      </c>
      <c r="CD392" s="264">
        <v>69537.59</v>
      </c>
      <c r="CE392" s="264">
        <v>52526.99</v>
      </c>
      <c r="CF392" s="577">
        <v>69902.799999999988</v>
      </c>
      <c r="CG392" s="264">
        <v>0</v>
      </c>
      <c r="CH392" s="264">
        <v>0</v>
      </c>
      <c r="CI392" s="264">
        <v>0</v>
      </c>
      <c r="CJ392" s="264">
        <v>0</v>
      </c>
      <c r="CK392" s="264">
        <v>0</v>
      </c>
      <c r="CL392" s="264">
        <v>0</v>
      </c>
      <c r="CM392" s="264">
        <v>0</v>
      </c>
      <c r="CN392" s="264">
        <v>0</v>
      </c>
      <c r="CO392" s="264">
        <v>0</v>
      </c>
      <c r="CP392" s="264">
        <v>0</v>
      </c>
      <c r="CQ392" s="264">
        <v>0</v>
      </c>
      <c r="CR392" s="264">
        <v>0</v>
      </c>
      <c r="CS392" s="264">
        <v>0</v>
      </c>
      <c r="CT392" s="264">
        <v>0</v>
      </c>
      <c r="CU392" s="264">
        <v>0</v>
      </c>
      <c r="CV392" s="264">
        <v>0</v>
      </c>
      <c r="CW392" s="264">
        <v>0</v>
      </c>
      <c r="CX392" s="264">
        <v>0</v>
      </c>
      <c r="CY392" s="577">
        <v>0</v>
      </c>
      <c r="CZ392" s="264">
        <v>0</v>
      </c>
      <c r="DA392" s="264">
        <v>0</v>
      </c>
      <c r="DB392" s="264">
        <v>0</v>
      </c>
      <c r="DC392" s="428">
        <f t="shared" si="6"/>
        <v>1190832.49</v>
      </c>
    </row>
    <row r="393" spans="1:107" x14ac:dyDescent="0.25">
      <c r="A393" s="297">
        <v>101489</v>
      </c>
      <c r="B393" s="347">
        <v>675986</v>
      </c>
      <c r="C393" s="297">
        <v>1020137</v>
      </c>
      <c r="D393" s="14">
        <v>1790767002</v>
      </c>
      <c r="F393" s="14" t="s">
        <v>939</v>
      </c>
      <c r="G393" s="14" t="str">
        <f>INDEX(FY2019_ALL_Targets!F:F,MATCH(B393,FY2019_ALL_Targets!B:B,0))</f>
        <v>Harris</v>
      </c>
      <c r="H393" s="14" t="s">
        <v>3055</v>
      </c>
      <c r="I393" s="299" t="s">
        <v>292</v>
      </c>
      <c r="J393" s="299" t="s">
        <v>2359</v>
      </c>
      <c r="K393" s="299" t="s">
        <v>293</v>
      </c>
      <c r="L393" s="264">
        <v>0</v>
      </c>
      <c r="M393" s="264">
        <v>0</v>
      </c>
      <c r="N393" s="264">
        <v>0</v>
      </c>
      <c r="O393" s="264">
        <v>0</v>
      </c>
      <c r="P393" s="264">
        <v>0</v>
      </c>
      <c r="Q393" s="264">
        <v>0</v>
      </c>
      <c r="R393" s="264">
        <v>13841.77</v>
      </c>
      <c r="S393" s="264">
        <v>14634.789999999999</v>
      </c>
      <c r="T393" s="264">
        <v>13636.439999999999</v>
      </c>
      <c r="U393" s="264">
        <v>13497.619999999999</v>
      </c>
      <c r="V393" s="264">
        <v>13096.93</v>
      </c>
      <c r="W393" s="264">
        <v>13578.55</v>
      </c>
      <c r="X393" s="264">
        <v>0</v>
      </c>
      <c r="Y393" s="264">
        <v>0</v>
      </c>
      <c r="Z393" s="264">
        <v>43456.009999999995</v>
      </c>
      <c r="AA393" s="577">
        <v>41495.469999999994</v>
      </c>
      <c r="AB393" s="264">
        <v>0</v>
      </c>
      <c r="AC393" s="264">
        <v>0</v>
      </c>
      <c r="AD393" s="264">
        <v>0</v>
      </c>
      <c r="AE393" s="264">
        <v>15814.72</v>
      </c>
      <c r="AF393" s="264">
        <v>16159.99</v>
      </c>
      <c r="AG393" s="264">
        <v>16938.539999999997</v>
      </c>
      <c r="AH393" s="264">
        <v>16925</v>
      </c>
      <c r="AI393" s="264">
        <v>16919.010000000002</v>
      </c>
      <c r="AJ393" s="264">
        <v>16457.400000000001</v>
      </c>
      <c r="AK393" s="264">
        <v>0</v>
      </c>
      <c r="AL393" s="264">
        <v>0</v>
      </c>
      <c r="AM393" s="264">
        <v>0</v>
      </c>
      <c r="AN393" s="264">
        <v>0</v>
      </c>
      <c r="AO393" s="264">
        <v>0</v>
      </c>
      <c r="AP393" s="264">
        <v>0</v>
      </c>
      <c r="AQ393" s="264">
        <v>45878.749999999993</v>
      </c>
      <c r="AR393" s="264">
        <v>47854.600000000013</v>
      </c>
      <c r="AS393" s="264">
        <v>0</v>
      </c>
      <c r="AT393" s="577">
        <v>0</v>
      </c>
      <c r="AU393" s="264">
        <v>0</v>
      </c>
      <c r="AV393" s="264">
        <v>0</v>
      </c>
      <c r="AW393" s="264">
        <v>0</v>
      </c>
      <c r="AX393" s="264">
        <v>0</v>
      </c>
      <c r="AY393" s="264">
        <v>0</v>
      </c>
      <c r="AZ393" s="264">
        <v>0</v>
      </c>
      <c r="BA393" s="264">
        <v>0</v>
      </c>
      <c r="BB393" s="264">
        <v>0</v>
      </c>
      <c r="BC393" s="264">
        <v>0</v>
      </c>
      <c r="BD393" s="264">
        <v>7972</v>
      </c>
      <c r="BE393" s="264">
        <v>7751.0099999999993</v>
      </c>
      <c r="BF393" s="264">
        <v>7816.16</v>
      </c>
      <c r="BG393" s="264">
        <v>7380.52</v>
      </c>
      <c r="BH393" s="264">
        <v>7333.0999999999995</v>
      </c>
      <c r="BI393" s="264">
        <v>7513.84</v>
      </c>
      <c r="BJ393" s="264">
        <v>0</v>
      </c>
      <c r="BK393" s="264">
        <v>0</v>
      </c>
      <c r="BL393" s="264">
        <v>24331.73</v>
      </c>
      <c r="BM393" s="577">
        <v>22966.319999999996</v>
      </c>
      <c r="BN393" s="264">
        <v>0</v>
      </c>
      <c r="BO393" s="264">
        <v>0</v>
      </c>
      <c r="BP393" s="264">
        <v>0</v>
      </c>
      <c r="BQ393" s="264">
        <v>0</v>
      </c>
      <c r="BR393" s="264">
        <v>0</v>
      </c>
      <c r="BS393" s="264">
        <v>0</v>
      </c>
      <c r="BT393" s="264">
        <v>0</v>
      </c>
      <c r="BU393" s="264">
        <v>0</v>
      </c>
      <c r="BV393" s="264">
        <v>0</v>
      </c>
      <c r="BW393" s="264">
        <v>0</v>
      </c>
      <c r="BX393" s="264">
        <v>0</v>
      </c>
      <c r="BY393" s="264">
        <v>0</v>
      </c>
      <c r="BZ393" s="264">
        <v>0</v>
      </c>
      <c r="CA393" s="264">
        <v>0</v>
      </c>
      <c r="CB393" s="264">
        <v>0</v>
      </c>
      <c r="CC393" s="264">
        <v>0</v>
      </c>
      <c r="CD393" s="264">
        <v>0</v>
      </c>
      <c r="CE393" s="264">
        <v>0</v>
      </c>
      <c r="CF393" s="577">
        <v>0</v>
      </c>
      <c r="CG393" s="264">
        <v>0</v>
      </c>
      <c r="CH393" s="264">
        <v>0</v>
      </c>
      <c r="CI393" s="264">
        <v>0</v>
      </c>
      <c r="CJ393" s="264">
        <v>23397.119999999999</v>
      </c>
      <c r="CK393" s="264">
        <v>23613.759999999998</v>
      </c>
      <c r="CL393" s="264">
        <v>24311.07</v>
      </c>
      <c r="CM393" s="264">
        <v>24575.1</v>
      </c>
      <c r="CN393" s="264">
        <v>24237.87</v>
      </c>
      <c r="CO393" s="264">
        <v>23769.57</v>
      </c>
      <c r="CP393" s="264">
        <v>21175.63</v>
      </c>
      <c r="CQ393" s="264">
        <v>22638.82</v>
      </c>
      <c r="CR393" s="264">
        <v>20713.7</v>
      </c>
      <c r="CS393" s="264">
        <v>20806.269999999997</v>
      </c>
      <c r="CT393" s="264">
        <v>20550.689999999999</v>
      </c>
      <c r="CU393" s="264">
        <v>21237.52</v>
      </c>
      <c r="CV393" s="264">
        <v>66897.25</v>
      </c>
      <c r="CW393" s="264">
        <v>69042.35000000002</v>
      </c>
      <c r="CX393" s="264">
        <v>66561.209999999992</v>
      </c>
      <c r="CY393" s="577">
        <v>64657.37999999999</v>
      </c>
      <c r="CZ393" s="264">
        <v>0</v>
      </c>
      <c r="DA393" s="264">
        <v>0</v>
      </c>
      <c r="DB393" s="264">
        <v>0</v>
      </c>
      <c r="DC393" s="428">
        <f t="shared" si="6"/>
        <v>991435.57999999973</v>
      </c>
    </row>
    <row r="394" spans="1:107" x14ac:dyDescent="0.25">
      <c r="A394" s="297">
        <v>100950</v>
      </c>
      <c r="B394" s="347">
        <v>675988</v>
      </c>
      <c r="C394" s="297">
        <v>1026627</v>
      </c>
      <c r="D394" s="14">
        <v>1932364882</v>
      </c>
      <c r="F394" s="14" t="s">
        <v>937</v>
      </c>
      <c r="G394" s="14" t="str">
        <f>INDEX(FY2019_ALL_Targets!F:F,MATCH(B394,FY2019_ALL_Targets!B:B,0))</f>
        <v>Tarrant</v>
      </c>
      <c r="H394" s="14" t="s">
        <v>3025</v>
      </c>
      <c r="I394" s="299" t="s">
        <v>130</v>
      </c>
      <c r="J394" s="299" t="s">
        <v>998</v>
      </c>
      <c r="K394" s="299" t="s">
        <v>131</v>
      </c>
      <c r="L394" s="264">
        <v>23344.28</v>
      </c>
      <c r="M394" s="264">
        <v>23129.38</v>
      </c>
      <c r="N394" s="264">
        <v>24799.46</v>
      </c>
      <c r="O394" s="264">
        <v>24578.42</v>
      </c>
      <c r="P394" s="264">
        <v>24167.279999999999</v>
      </c>
      <c r="Q394" s="264">
        <v>24118.799999999996</v>
      </c>
      <c r="R394" s="264">
        <v>23746.14</v>
      </c>
      <c r="S394" s="264">
        <v>24388.240000000002</v>
      </c>
      <c r="T394" s="264">
        <v>24210.9</v>
      </c>
      <c r="U394" s="264">
        <v>22859.98</v>
      </c>
      <c r="V394" s="264">
        <v>22854.000000000004</v>
      </c>
      <c r="W394" s="264">
        <v>23134.06</v>
      </c>
      <c r="X394" s="264">
        <v>66862.079999999987</v>
      </c>
      <c r="Y394" s="264">
        <v>69323.87999999999</v>
      </c>
      <c r="Z394" s="264">
        <v>71777.23000000001</v>
      </c>
      <c r="AA394" s="577">
        <v>68152.499999999985</v>
      </c>
      <c r="AB394" s="264">
        <v>0</v>
      </c>
      <c r="AC394" s="264">
        <v>0</v>
      </c>
      <c r="AD394" s="264">
        <v>0</v>
      </c>
      <c r="AE394" s="264">
        <v>10241.519999999999</v>
      </c>
      <c r="AF394" s="264">
        <v>10634.48</v>
      </c>
      <c r="AG394" s="264">
        <v>10910.779999999999</v>
      </c>
      <c r="AH394" s="264">
        <v>11070.42</v>
      </c>
      <c r="AI394" s="264">
        <v>10532.279999999999</v>
      </c>
      <c r="AJ394" s="264">
        <v>10883.759999999998</v>
      </c>
      <c r="AK394" s="264">
        <v>10650.9</v>
      </c>
      <c r="AL394" s="264">
        <v>10874.960000000001</v>
      </c>
      <c r="AM394" s="264">
        <v>10524.26</v>
      </c>
      <c r="AN394" s="264">
        <v>10195.820000000002</v>
      </c>
      <c r="AO394" s="264">
        <v>10383.6</v>
      </c>
      <c r="AP394" s="264">
        <v>10493.86</v>
      </c>
      <c r="AQ394" s="264">
        <v>29819.52</v>
      </c>
      <c r="AR394" s="264">
        <v>30904.14</v>
      </c>
      <c r="AS394" s="264">
        <v>31804.78</v>
      </c>
      <c r="AT394" s="577">
        <v>30761.599999999999</v>
      </c>
      <c r="AU394" s="264">
        <v>0</v>
      </c>
      <c r="AV394" s="264">
        <v>0</v>
      </c>
      <c r="AW394" s="264">
        <v>0</v>
      </c>
      <c r="AX394" s="264">
        <v>0</v>
      </c>
      <c r="AY394" s="264">
        <v>0</v>
      </c>
      <c r="AZ394" s="264">
        <v>0</v>
      </c>
      <c r="BA394" s="264">
        <v>0</v>
      </c>
      <c r="BB394" s="264">
        <v>0</v>
      </c>
      <c r="BC394" s="264">
        <v>0</v>
      </c>
      <c r="BD394" s="264">
        <v>0</v>
      </c>
      <c r="BE394" s="264">
        <v>0</v>
      </c>
      <c r="BF394" s="264">
        <v>0</v>
      </c>
      <c r="BG394" s="264">
        <v>0</v>
      </c>
      <c r="BH394" s="264">
        <v>0</v>
      </c>
      <c r="BI394" s="264">
        <v>0</v>
      </c>
      <c r="BJ394" s="264">
        <v>0</v>
      </c>
      <c r="BK394" s="264">
        <v>0</v>
      </c>
      <c r="BL394" s="264">
        <v>0</v>
      </c>
      <c r="BM394" s="577">
        <v>0</v>
      </c>
      <c r="BN394" s="264">
        <v>0</v>
      </c>
      <c r="BO394" s="264">
        <v>0</v>
      </c>
      <c r="BP394" s="264">
        <v>0</v>
      </c>
      <c r="BQ394" s="264">
        <v>0</v>
      </c>
      <c r="BR394" s="264">
        <v>0</v>
      </c>
      <c r="BS394" s="264">
        <v>0</v>
      </c>
      <c r="BT394" s="264">
        <v>0</v>
      </c>
      <c r="BU394" s="264">
        <v>0</v>
      </c>
      <c r="BV394" s="264">
        <v>0</v>
      </c>
      <c r="BW394" s="264">
        <v>0</v>
      </c>
      <c r="BX394" s="264">
        <v>0</v>
      </c>
      <c r="BY394" s="264">
        <v>0</v>
      </c>
      <c r="BZ394" s="264">
        <v>0</v>
      </c>
      <c r="CA394" s="264">
        <v>0</v>
      </c>
      <c r="CB394" s="264">
        <v>0</v>
      </c>
      <c r="CC394" s="264">
        <v>0</v>
      </c>
      <c r="CD394" s="264">
        <v>0</v>
      </c>
      <c r="CE394" s="264">
        <v>0</v>
      </c>
      <c r="CF394" s="577">
        <v>0</v>
      </c>
      <c r="CG394" s="264">
        <v>0</v>
      </c>
      <c r="CH394" s="264">
        <v>0</v>
      </c>
      <c r="CI394" s="264">
        <v>0</v>
      </c>
      <c r="CJ394" s="264">
        <v>0</v>
      </c>
      <c r="CK394" s="264">
        <v>0</v>
      </c>
      <c r="CL394" s="264">
        <v>0</v>
      </c>
      <c r="CM394" s="264">
        <v>0</v>
      </c>
      <c r="CN394" s="264">
        <v>0</v>
      </c>
      <c r="CO394" s="264">
        <v>0</v>
      </c>
      <c r="CP394" s="264">
        <v>0</v>
      </c>
      <c r="CQ394" s="264">
        <v>0</v>
      </c>
      <c r="CR394" s="264">
        <v>0</v>
      </c>
      <c r="CS394" s="264">
        <v>0</v>
      </c>
      <c r="CT394" s="264">
        <v>0</v>
      </c>
      <c r="CU394" s="264">
        <v>0</v>
      </c>
      <c r="CV394" s="264">
        <v>0</v>
      </c>
      <c r="CW394" s="264">
        <v>0</v>
      </c>
      <c r="CX394" s="264">
        <v>0</v>
      </c>
      <c r="CY394" s="577">
        <v>0</v>
      </c>
      <c r="CZ394" s="264">
        <v>0</v>
      </c>
      <c r="DA394" s="264">
        <v>0</v>
      </c>
      <c r="DB394" s="264">
        <v>0</v>
      </c>
      <c r="DC394" s="428">
        <f t="shared" si="6"/>
        <v>812133.31</v>
      </c>
    </row>
    <row r="395" spans="1:107" x14ac:dyDescent="0.25">
      <c r="A395" s="313">
        <v>4248</v>
      </c>
      <c r="B395" s="347">
        <v>675989</v>
      </c>
      <c r="C395" s="313">
        <v>1028895</v>
      </c>
      <c r="D395" s="14">
        <v>1467987610</v>
      </c>
      <c r="F395" s="14" t="s">
        <v>913</v>
      </c>
      <c r="G395" s="14" t="str">
        <f>INDEX(FY2019_ALL_Targets!F:F,MATCH(B395,FY2019_ALL_Targets!B:B,0))</f>
        <v>MRSA West</v>
      </c>
      <c r="H395" s="14" t="s">
        <v>3175</v>
      </c>
      <c r="I395" s="314" t="s">
        <v>452</v>
      </c>
      <c r="J395" s="314" t="s">
        <v>2843</v>
      </c>
      <c r="K395" s="314" t="s">
        <v>453</v>
      </c>
      <c r="L395" s="264">
        <v>0</v>
      </c>
      <c r="M395" s="264">
        <v>0</v>
      </c>
      <c r="N395" s="264">
        <v>0</v>
      </c>
      <c r="O395" s="264">
        <v>0</v>
      </c>
      <c r="P395" s="264">
        <v>0</v>
      </c>
      <c r="Q395" s="264">
        <v>0</v>
      </c>
      <c r="R395" s="264">
        <v>0</v>
      </c>
      <c r="S395" s="264">
        <v>0</v>
      </c>
      <c r="T395" s="264">
        <v>0</v>
      </c>
      <c r="U395" s="264">
        <v>0</v>
      </c>
      <c r="V395" s="264">
        <v>0</v>
      </c>
      <c r="W395" s="264">
        <v>0</v>
      </c>
      <c r="X395" s="264">
        <v>28382.680000000004</v>
      </c>
      <c r="Y395" s="264">
        <v>29461.559999999998</v>
      </c>
      <c r="Z395" s="264">
        <v>29234.880000000001</v>
      </c>
      <c r="AA395" s="577">
        <v>28879.120000000003</v>
      </c>
      <c r="AB395" s="264">
        <v>0</v>
      </c>
      <c r="AC395" s="264">
        <v>0</v>
      </c>
      <c r="AD395" s="264">
        <v>0</v>
      </c>
      <c r="AE395" s="264">
        <v>0</v>
      </c>
      <c r="AF395" s="264">
        <v>0</v>
      </c>
      <c r="AG395" s="264">
        <v>0</v>
      </c>
      <c r="AH395" s="264">
        <v>0</v>
      </c>
      <c r="AI395" s="264">
        <v>0</v>
      </c>
      <c r="AJ395" s="264">
        <v>0</v>
      </c>
      <c r="AK395" s="264">
        <v>0</v>
      </c>
      <c r="AL395" s="264">
        <v>0</v>
      </c>
      <c r="AM395" s="264">
        <v>0</v>
      </c>
      <c r="AN395" s="264">
        <v>0</v>
      </c>
      <c r="AO395" s="264">
        <v>0</v>
      </c>
      <c r="AP395" s="264">
        <v>0</v>
      </c>
      <c r="AQ395" s="264">
        <v>0</v>
      </c>
      <c r="AR395" s="264">
        <v>0</v>
      </c>
      <c r="AS395" s="264">
        <v>0</v>
      </c>
      <c r="AT395" s="577">
        <v>0</v>
      </c>
      <c r="AU395" s="264">
        <v>0</v>
      </c>
      <c r="AV395" s="264">
        <v>0</v>
      </c>
      <c r="AW395" s="264">
        <v>0</v>
      </c>
      <c r="AX395" s="264">
        <v>0</v>
      </c>
      <c r="AY395" s="264">
        <v>0</v>
      </c>
      <c r="AZ395" s="264">
        <v>0</v>
      </c>
      <c r="BA395" s="264">
        <v>0</v>
      </c>
      <c r="BB395" s="264">
        <v>0</v>
      </c>
      <c r="BC395" s="264">
        <v>0</v>
      </c>
      <c r="BD395" s="264">
        <v>0</v>
      </c>
      <c r="BE395" s="264">
        <v>0</v>
      </c>
      <c r="BF395" s="264">
        <v>0</v>
      </c>
      <c r="BG395" s="264">
        <v>0</v>
      </c>
      <c r="BH395" s="264">
        <v>0</v>
      </c>
      <c r="BI395" s="264">
        <v>0</v>
      </c>
      <c r="BJ395" s="264">
        <v>0</v>
      </c>
      <c r="BK395" s="264">
        <v>0</v>
      </c>
      <c r="BL395" s="264">
        <v>0</v>
      </c>
      <c r="BM395" s="577">
        <v>0</v>
      </c>
      <c r="BN395" s="264">
        <v>0</v>
      </c>
      <c r="BO395" s="264">
        <v>0</v>
      </c>
      <c r="BP395" s="264">
        <v>0</v>
      </c>
      <c r="BQ395" s="264">
        <v>0</v>
      </c>
      <c r="BR395" s="264">
        <v>0</v>
      </c>
      <c r="BS395" s="264">
        <v>0</v>
      </c>
      <c r="BT395" s="264">
        <v>0</v>
      </c>
      <c r="BU395" s="264">
        <v>0</v>
      </c>
      <c r="BV395" s="264">
        <v>0</v>
      </c>
      <c r="BW395" s="264">
        <v>0</v>
      </c>
      <c r="BX395" s="264">
        <v>0</v>
      </c>
      <c r="BY395" s="264">
        <v>0</v>
      </c>
      <c r="BZ395" s="264">
        <v>0</v>
      </c>
      <c r="CA395" s="264">
        <v>0</v>
      </c>
      <c r="CB395" s="264">
        <v>0</v>
      </c>
      <c r="CC395" s="264">
        <v>31678.680000000008</v>
      </c>
      <c r="CD395" s="264">
        <v>33033.869999999988</v>
      </c>
      <c r="CE395" s="264">
        <v>33003.29</v>
      </c>
      <c r="CF395" s="577">
        <v>32556.579999999998</v>
      </c>
      <c r="CG395" s="264">
        <v>0</v>
      </c>
      <c r="CH395" s="264">
        <v>0</v>
      </c>
      <c r="CI395" s="264">
        <v>0</v>
      </c>
      <c r="CJ395" s="264">
        <v>0</v>
      </c>
      <c r="CK395" s="264">
        <v>0</v>
      </c>
      <c r="CL395" s="264">
        <v>0</v>
      </c>
      <c r="CM395" s="264">
        <v>0</v>
      </c>
      <c r="CN395" s="264">
        <v>0</v>
      </c>
      <c r="CO395" s="264">
        <v>0</v>
      </c>
      <c r="CP395" s="264">
        <v>0</v>
      </c>
      <c r="CQ395" s="264">
        <v>0</v>
      </c>
      <c r="CR395" s="264">
        <v>0</v>
      </c>
      <c r="CS395" s="264">
        <v>0</v>
      </c>
      <c r="CT395" s="264">
        <v>0</v>
      </c>
      <c r="CU395" s="264">
        <v>0</v>
      </c>
      <c r="CV395" s="264">
        <v>0</v>
      </c>
      <c r="CW395" s="264">
        <v>0</v>
      </c>
      <c r="CX395" s="264">
        <v>0</v>
      </c>
      <c r="CY395" s="577">
        <v>0</v>
      </c>
      <c r="CZ395" s="264">
        <v>0</v>
      </c>
      <c r="DA395" s="264">
        <v>0</v>
      </c>
      <c r="DB395" s="264">
        <v>0</v>
      </c>
      <c r="DC395" s="428">
        <f t="shared" si="6"/>
        <v>246230.66000000003</v>
      </c>
    </row>
    <row r="396" spans="1:107" x14ac:dyDescent="0.25">
      <c r="A396" s="316">
        <v>101633</v>
      </c>
      <c r="B396" s="347">
        <v>675991</v>
      </c>
      <c r="C396" s="316">
        <v>1020139</v>
      </c>
      <c r="D396" s="14">
        <v>1528040839</v>
      </c>
      <c r="F396" s="14" t="s">
        <v>939</v>
      </c>
      <c r="G396" s="14" t="str">
        <f>INDEX(FY2019_ALL_Targets!F:F,MATCH(B396,FY2019_ALL_Targets!B:B,0))</f>
        <v>Harris</v>
      </c>
      <c r="H396" s="14" t="s">
        <v>3055</v>
      </c>
      <c r="I396" s="317" t="s">
        <v>294</v>
      </c>
      <c r="J396" s="317" t="s">
        <v>2359</v>
      </c>
      <c r="K396" s="317" t="s">
        <v>295</v>
      </c>
      <c r="L396" s="264">
        <v>0</v>
      </c>
      <c r="M396" s="264">
        <v>0</v>
      </c>
      <c r="N396" s="264">
        <v>0</v>
      </c>
      <c r="O396" s="264">
        <v>0</v>
      </c>
      <c r="P396" s="264">
        <v>0</v>
      </c>
      <c r="Q396" s="264">
        <v>0</v>
      </c>
      <c r="R396" s="264">
        <v>13966.62</v>
      </c>
      <c r="S396" s="264">
        <v>14766.840000000002</v>
      </c>
      <c r="T396" s="264">
        <v>13761.14</v>
      </c>
      <c r="U396" s="264">
        <v>13621.52</v>
      </c>
      <c r="V396" s="264">
        <v>13217.480000000001</v>
      </c>
      <c r="W396" s="264">
        <v>13703.5</v>
      </c>
      <c r="X396" s="264">
        <v>0</v>
      </c>
      <c r="Y396" s="264">
        <v>0</v>
      </c>
      <c r="Z396" s="264">
        <v>43571.77</v>
      </c>
      <c r="AA396" s="577">
        <v>41572.869999999988</v>
      </c>
      <c r="AB396" s="264">
        <v>0</v>
      </c>
      <c r="AC396" s="264">
        <v>0</v>
      </c>
      <c r="AD396" s="264">
        <v>0</v>
      </c>
      <c r="AE396" s="264">
        <v>15954.880000000001</v>
      </c>
      <c r="AF396" s="264">
        <v>16303.210000000001</v>
      </c>
      <c r="AG396" s="264">
        <v>17088.66</v>
      </c>
      <c r="AH396" s="264">
        <v>17075</v>
      </c>
      <c r="AI396" s="264">
        <v>17045.46</v>
      </c>
      <c r="AJ396" s="264">
        <v>16580.400000000001</v>
      </c>
      <c r="AK396" s="264">
        <v>0</v>
      </c>
      <c r="AL396" s="264">
        <v>0</v>
      </c>
      <c r="AM396" s="264">
        <v>0</v>
      </c>
      <c r="AN396" s="264">
        <v>0</v>
      </c>
      <c r="AO396" s="264">
        <v>0</v>
      </c>
      <c r="AP396" s="264">
        <v>0</v>
      </c>
      <c r="AQ396" s="264">
        <v>46529</v>
      </c>
      <c r="AR396" s="264">
        <v>48431.360000000008</v>
      </c>
      <c r="AS396" s="264">
        <v>0</v>
      </c>
      <c r="AT396" s="577">
        <v>0</v>
      </c>
      <c r="AU396" s="264">
        <v>0</v>
      </c>
      <c r="AV396" s="264">
        <v>0</v>
      </c>
      <c r="AW396" s="264">
        <v>0</v>
      </c>
      <c r="AX396" s="264">
        <v>0</v>
      </c>
      <c r="AY396" s="264">
        <v>0</v>
      </c>
      <c r="AZ396" s="264">
        <v>0</v>
      </c>
      <c r="BA396" s="264">
        <v>0</v>
      </c>
      <c r="BB396" s="264">
        <v>0</v>
      </c>
      <c r="BC396" s="264">
        <v>0</v>
      </c>
      <c r="BD396" s="264">
        <v>8044</v>
      </c>
      <c r="BE396" s="264">
        <v>7821.7600000000011</v>
      </c>
      <c r="BF396" s="264">
        <v>7887.6600000000008</v>
      </c>
      <c r="BG396" s="264">
        <v>7448.420000000001</v>
      </c>
      <c r="BH396" s="264">
        <v>7400.6</v>
      </c>
      <c r="BI396" s="264">
        <v>7583.0400000000009</v>
      </c>
      <c r="BJ396" s="264">
        <v>0</v>
      </c>
      <c r="BK396" s="264">
        <v>0</v>
      </c>
      <c r="BL396" s="264">
        <v>24390.019999999997</v>
      </c>
      <c r="BM396" s="577">
        <v>23007.719999999998</v>
      </c>
      <c r="BN396" s="264">
        <v>0</v>
      </c>
      <c r="BO396" s="264">
        <v>0</v>
      </c>
      <c r="BP396" s="264">
        <v>0</v>
      </c>
      <c r="BQ396" s="264">
        <v>0</v>
      </c>
      <c r="BR396" s="264">
        <v>0</v>
      </c>
      <c r="BS396" s="264">
        <v>0</v>
      </c>
      <c r="BT396" s="264">
        <v>0</v>
      </c>
      <c r="BU396" s="264">
        <v>0</v>
      </c>
      <c r="BV396" s="264">
        <v>0</v>
      </c>
      <c r="BW396" s="264">
        <v>0</v>
      </c>
      <c r="BX396" s="264">
        <v>0</v>
      </c>
      <c r="BY396" s="264">
        <v>0</v>
      </c>
      <c r="BZ396" s="264">
        <v>0</v>
      </c>
      <c r="CA396" s="264">
        <v>0</v>
      </c>
      <c r="CB396" s="264">
        <v>0</v>
      </c>
      <c r="CC396" s="264">
        <v>0</v>
      </c>
      <c r="CD396" s="264">
        <v>0</v>
      </c>
      <c r="CE396" s="264">
        <v>0</v>
      </c>
      <c r="CF396" s="577">
        <v>0</v>
      </c>
      <c r="CG396" s="264">
        <v>0</v>
      </c>
      <c r="CH396" s="264">
        <v>0</v>
      </c>
      <c r="CI396" s="264">
        <v>0</v>
      </c>
      <c r="CJ396" s="264">
        <v>23604.48</v>
      </c>
      <c r="CK396" s="264">
        <v>23823.040000000001</v>
      </c>
      <c r="CL396" s="264">
        <v>24526.53</v>
      </c>
      <c r="CM396" s="264">
        <v>24792.9</v>
      </c>
      <c r="CN396" s="264">
        <v>24419.02</v>
      </c>
      <c r="CO396" s="264">
        <v>23947.22</v>
      </c>
      <c r="CP396" s="264">
        <v>21366.58</v>
      </c>
      <c r="CQ396" s="264">
        <v>22842.820000000003</v>
      </c>
      <c r="CR396" s="264">
        <v>20902.900000000001</v>
      </c>
      <c r="CS396" s="264">
        <v>20997.42</v>
      </c>
      <c r="CT396" s="264">
        <v>20739.840000000004</v>
      </c>
      <c r="CU396" s="264">
        <v>21432.820000000003</v>
      </c>
      <c r="CV396" s="264">
        <v>67845.399999999994</v>
      </c>
      <c r="CW396" s="264">
        <v>69873.240000000005</v>
      </c>
      <c r="CX396" s="264">
        <v>66742.359999999986</v>
      </c>
      <c r="CY396" s="577">
        <v>64777.78</v>
      </c>
      <c r="CZ396" s="264">
        <v>0</v>
      </c>
      <c r="DA396" s="264">
        <v>0</v>
      </c>
      <c r="DB396" s="264">
        <v>0</v>
      </c>
      <c r="DC396" s="428">
        <f t="shared" si="6"/>
        <v>999407.2799999998</v>
      </c>
    </row>
    <row r="397" spans="1:107" x14ac:dyDescent="0.25">
      <c r="A397" s="297">
        <v>5360</v>
      </c>
      <c r="B397" s="347">
        <v>675998</v>
      </c>
      <c r="C397" s="297">
        <v>536001</v>
      </c>
      <c r="D397" s="14">
        <v>1457859589</v>
      </c>
      <c r="F397" s="14" t="s">
        <v>939</v>
      </c>
      <c r="G397" s="14" t="str">
        <f>INDEX(FY2019_ALL_Targets!F:F,MATCH(B397,FY2019_ALL_Targets!B:B,0))</f>
        <v>MRSA Northeast</v>
      </c>
      <c r="H397" s="14" t="s">
        <v>3123</v>
      </c>
      <c r="I397" s="299" t="s">
        <v>2740</v>
      </c>
      <c r="J397" s="299" t="s">
        <v>2473</v>
      </c>
      <c r="K397" s="299" t="s">
        <v>2741</v>
      </c>
      <c r="L397" s="264">
        <v>0</v>
      </c>
      <c r="M397" s="264">
        <v>0</v>
      </c>
      <c r="N397" s="264">
        <v>0</v>
      </c>
      <c r="O397" s="264">
        <v>0</v>
      </c>
      <c r="P397" s="264">
        <v>0</v>
      </c>
      <c r="Q397" s="264">
        <v>0</v>
      </c>
      <c r="R397" s="264">
        <v>0</v>
      </c>
      <c r="S397" s="264">
        <v>0</v>
      </c>
      <c r="T397" s="264">
        <v>0</v>
      </c>
      <c r="U397" s="264">
        <v>0</v>
      </c>
      <c r="V397" s="264">
        <v>0</v>
      </c>
      <c r="W397" s="264">
        <v>0</v>
      </c>
      <c r="X397" s="264">
        <v>0</v>
      </c>
      <c r="Y397" s="264">
        <v>0</v>
      </c>
      <c r="Z397" s="264">
        <v>0</v>
      </c>
      <c r="AA397" s="577">
        <v>0</v>
      </c>
      <c r="AB397" s="264">
        <v>0</v>
      </c>
      <c r="AC397" s="264">
        <v>0</v>
      </c>
      <c r="AD397" s="264">
        <v>0</v>
      </c>
      <c r="AE397" s="264">
        <v>20276.48</v>
      </c>
      <c r="AF397" s="264">
        <v>20719.16</v>
      </c>
      <c r="AG397" s="264">
        <v>21717.359999999997</v>
      </c>
      <c r="AH397" s="264">
        <v>21700</v>
      </c>
      <c r="AI397" s="264">
        <v>21673.53</v>
      </c>
      <c r="AJ397" s="264">
        <v>21082.2</v>
      </c>
      <c r="AK397" s="264">
        <v>21461.58</v>
      </c>
      <c r="AL397" s="264">
        <v>22303.949999999997</v>
      </c>
      <c r="AM397" s="264">
        <v>21766.800000000003</v>
      </c>
      <c r="AN397" s="264">
        <v>21852</v>
      </c>
      <c r="AO397" s="264">
        <v>21647.72</v>
      </c>
      <c r="AP397" s="264">
        <v>22312.58</v>
      </c>
      <c r="AQ397" s="264">
        <v>45806.5</v>
      </c>
      <c r="AR397" s="264">
        <v>34414.900000000009</v>
      </c>
      <c r="AS397" s="264">
        <v>35833.01</v>
      </c>
      <c r="AT397" s="577">
        <v>35750.130000000005</v>
      </c>
      <c r="AU397" s="264">
        <v>0</v>
      </c>
      <c r="AV397" s="264">
        <v>0</v>
      </c>
      <c r="AW397" s="264">
        <v>0</v>
      </c>
      <c r="AX397" s="264">
        <v>0</v>
      </c>
      <c r="AY397" s="264">
        <v>0</v>
      </c>
      <c r="AZ397" s="264">
        <v>0</v>
      </c>
      <c r="BA397" s="264">
        <v>0</v>
      </c>
      <c r="BB397" s="264">
        <v>0</v>
      </c>
      <c r="BC397" s="264">
        <v>0</v>
      </c>
      <c r="BD397" s="264">
        <v>0</v>
      </c>
      <c r="BE397" s="264">
        <v>0</v>
      </c>
      <c r="BF397" s="264">
        <v>0</v>
      </c>
      <c r="BG397" s="264">
        <v>0</v>
      </c>
      <c r="BH397" s="264">
        <v>0</v>
      </c>
      <c r="BI397" s="264">
        <v>0</v>
      </c>
      <c r="BJ397" s="264">
        <v>0</v>
      </c>
      <c r="BK397" s="264">
        <v>0</v>
      </c>
      <c r="BL397" s="264">
        <v>0</v>
      </c>
      <c r="BM397" s="577">
        <v>0</v>
      </c>
      <c r="BN397" s="264">
        <v>0</v>
      </c>
      <c r="BO397" s="264">
        <v>0</v>
      </c>
      <c r="BP397" s="264">
        <v>0</v>
      </c>
      <c r="BQ397" s="264">
        <v>0</v>
      </c>
      <c r="BR397" s="264">
        <v>0</v>
      </c>
      <c r="BS397" s="264">
        <v>0</v>
      </c>
      <c r="BT397" s="264">
        <v>0</v>
      </c>
      <c r="BU397" s="264">
        <v>0</v>
      </c>
      <c r="BV397" s="264">
        <v>0</v>
      </c>
      <c r="BW397" s="264">
        <v>0</v>
      </c>
      <c r="BX397" s="264">
        <v>0</v>
      </c>
      <c r="BY397" s="264">
        <v>0</v>
      </c>
      <c r="BZ397" s="264">
        <v>0</v>
      </c>
      <c r="CA397" s="264">
        <v>0</v>
      </c>
      <c r="CB397" s="264">
        <v>0</v>
      </c>
      <c r="CC397" s="264">
        <v>0</v>
      </c>
      <c r="CD397" s="264">
        <v>0</v>
      </c>
      <c r="CE397" s="264">
        <v>0</v>
      </c>
      <c r="CF397" s="577">
        <v>0</v>
      </c>
      <c r="CG397" s="264">
        <v>0</v>
      </c>
      <c r="CH397" s="264">
        <v>0</v>
      </c>
      <c r="CI397" s="264">
        <v>0</v>
      </c>
      <c r="CJ397" s="264">
        <v>29998.079999999998</v>
      </c>
      <c r="CK397" s="264">
        <v>30275.839999999997</v>
      </c>
      <c r="CL397" s="264">
        <v>31169.88</v>
      </c>
      <c r="CM397" s="264">
        <v>31508.399999999998</v>
      </c>
      <c r="CN397" s="264">
        <v>31049.11</v>
      </c>
      <c r="CO397" s="264">
        <v>30449.21</v>
      </c>
      <c r="CP397" s="264">
        <v>32056.809999999998</v>
      </c>
      <c r="CQ397" s="264">
        <v>32754.94</v>
      </c>
      <c r="CR397" s="264">
        <v>31902.080000000002</v>
      </c>
      <c r="CS397" s="264">
        <v>31418.43</v>
      </c>
      <c r="CT397" s="264">
        <v>30798.019999999997</v>
      </c>
      <c r="CU397" s="264">
        <v>31542.14</v>
      </c>
      <c r="CV397" s="264">
        <v>66791.900000000009</v>
      </c>
      <c r="CW397" s="264">
        <v>49612.280000000021</v>
      </c>
      <c r="CX397" s="264">
        <v>52895.590000000011</v>
      </c>
      <c r="CY397" s="577">
        <v>50927.499999999993</v>
      </c>
      <c r="CZ397" s="264">
        <v>0</v>
      </c>
      <c r="DA397" s="264">
        <v>0</v>
      </c>
      <c r="DB397" s="264">
        <v>0</v>
      </c>
      <c r="DC397" s="428">
        <f t="shared" si="6"/>
        <v>1005468.11</v>
      </c>
    </row>
    <row r="398" spans="1:107" x14ac:dyDescent="0.25">
      <c r="A398" s="313">
        <v>5390</v>
      </c>
      <c r="B398" s="347">
        <v>676005</v>
      </c>
      <c r="C398" s="297">
        <v>1028701</v>
      </c>
      <c r="D398" s="14">
        <v>1770970543</v>
      </c>
      <c r="F398" s="14" t="s">
        <v>939</v>
      </c>
      <c r="G398" s="14" t="str">
        <f>INDEX(FY2019_ALL_Targets!F:F,MATCH(B398,FY2019_ALL_Targets!B:B,0))</f>
        <v>MRSA Northeast</v>
      </c>
      <c r="H398" s="14" t="s">
        <v>3067</v>
      </c>
      <c r="I398" s="314" t="s">
        <v>797</v>
      </c>
      <c r="J398" s="314" t="s">
        <v>976</v>
      </c>
      <c r="K398" s="314" t="s">
        <v>2733</v>
      </c>
      <c r="L398" s="264">
        <v>0</v>
      </c>
      <c r="M398" s="264">
        <v>0</v>
      </c>
      <c r="N398" s="264">
        <v>0</v>
      </c>
      <c r="O398" s="264">
        <v>0</v>
      </c>
      <c r="P398" s="264">
        <v>0</v>
      </c>
      <c r="Q398" s="264">
        <v>0</v>
      </c>
      <c r="R398" s="264">
        <v>0</v>
      </c>
      <c r="S398" s="264">
        <v>0</v>
      </c>
      <c r="T398" s="264">
        <v>0</v>
      </c>
      <c r="U398" s="264">
        <v>0</v>
      </c>
      <c r="V398" s="264">
        <v>0</v>
      </c>
      <c r="W398" s="264">
        <v>0</v>
      </c>
      <c r="X398" s="264">
        <v>0</v>
      </c>
      <c r="Y398" s="264">
        <v>0</v>
      </c>
      <c r="Z398" s="264">
        <v>0</v>
      </c>
      <c r="AA398" s="577">
        <v>0</v>
      </c>
      <c r="AB398" s="264">
        <v>0</v>
      </c>
      <c r="AC398" s="264">
        <v>0</v>
      </c>
      <c r="AD398" s="264">
        <v>0</v>
      </c>
      <c r="AE398" s="264">
        <v>11025.92</v>
      </c>
      <c r="AF398" s="264">
        <v>11266.64</v>
      </c>
      <c r="AG398" s="264">
        <v>11809.439999999999</v>
      </c>
      <c r="AH398" s="264">
        <v>11799.999999999998</v>
      </c>
      <c r="AI398" s="264">
        <v>11785.14</v>
      </c>
      <c r="AJ398" s="264">
        <v>11463.6</v>
      </c>
      <c r="AK398" s="264">
        <v>11662.720000000001</v>
      </c>
      <c r="AL398" s="264">
        <v>12112.22</v>
      </c>
      <c r="AM398" s="264">
        <v>11819.64</v>
      </c>
      <c r="AN398" s="264">
        <v>11865.44</v>
      </c>
      <c r="AO398" s="264">
        <v>11754.48</v>
      </c>
      <c r="AP398" s="264">
        <v>12115.439999999999</v>
      </c>
      <c r="AQ398" s="264">
        <v>32295.75</v>
      </c>
      <c r="AR398" s="264">
        <v>33682.460000000006</v>
      </c>
      <c r="AS398" s="264">
        <v>35018.5</v>
      </c>
      <c r="AT398" s="577">
        <v>27694.59</v>
      </c>
      <c r="AU398" s="264">
        <v>0</v>
      </c>
      <c r="AV398" s="264">
        <v>0</v>
      </c>
      <c r="AW398" s="264">
        <v>0</v>
      </c>
      <c r="AX398" s="264">
        <v>0</v>
      </c>
      <c r="AY398" s="264">
        <v>0</v>
      </c>
      <c r="AZ398" s="264">
        <v>0</v>
      </c>
      <c r="BA398" s="264">
        <v>0</v>
      </c>
      <c r="BB398" s="264">
        <v>0</v>
      </c>
      <c r="BC398" s="264">
        <v>0</v>
      </c>
      <c r="BD398" s="264">
        <v>0</v>
      </c>
      <c r="BE398" s="264">
        <v>0</v>
      </c>
      <c r="BF398" s="264">
        <v>0</v>
      </c>
      <c r="BG398" s="264">
        <v>0</v>
      </c>
      <c r="BH398" s="264">
        <v>0</v>
      </c>
      <c r="BI398" s="264">
        <v>0</v>
      </c>
      <c r="BJ398" s="264">
        <v>0</v>
      </c>
      <c r="BK398" s="264">
        <v>0</v>
      </c>
      <c r="BL398" s="264">
        <v>0</v>
      </c>
      <c r="BM398" s="577">
        <v>0</v>
      </c>
      <c r="BN398" s="264">
        <v>0</v>
      </c>
      <c r="BO398" s="264">
        <v>0</v>
      </c>
      <c r="BP398" s="264">
        <v>0</v>
      </c>
      <c r="BQ398" s="264">
        <v>0</v>
      </c>
      <c r="BR398" s="264">
        <v>0</v>
      </c>
      <c r="BS398" s="264">
        <v>0</v>
      </c>
      <c r="BT398" s="264">
        <v>0</v>
      </c>
      <c r="BU398" s="264">
        <v>0</v>
      </c>
      <c r="BV398" s="264">
        <v>0</v>
      </c>
      <c r="BW398" s="264">
        <v>0</v>
      </c>
      <c r="BX398" s="264">
        <v>0</v>
      </c>
      <c r="BY398" s="264">
        <v>0</v>
      </c>
      <c r="BZ398" s="264">
        <v>0</v>
      </c>
      <c r="CA398" s="264">
        <v>0</v>
      </c>
      <c r="CB398" s="264">
        <v>0</v>
      </c>
      <c r="CC398" s="264">
        <v>0</v>
      </c>
      <c r="CD398" s="264">
        <v>0</v>
      </c>
      <c r="CE398" s="264">
        <v>0</v>
      </c>
      <c r="CF398" s="577">
        <v>0</v>
      </c>
      <c r="CG398" s="264">
        <v>0</v>
      </c>
      <c r="CH398" s="264">
        <v>0</v>
      </c>
      <c r="CI398" s="264">
        <v>0</v>
      </c>
      <c r="CJ398" s="264">
        <v>16312.32</v>
      </c>
      <c r="CK398" s="264">
        <v>16463.36</v>
      </c>
      <c r="CL398" s="264">
        <v>16949.52</v>
      </c>
      <c r="CM398" s="264">
        <v>17133.599999999999</v>
      </c>
      <c r="CN398" s="264">
        <v>16883.18</v>
      </c>
      <c r="CO398" s="264">
        <v>16556.98</v>
      </c>
      <c r="CP398" s="264">
        <v>17420.620000000003</v>
      </c>
      <c r="CQ398" s="264">
        <v>17787.52</v>
      </c>
      <c r="CR398" s="264">
        <v>17323.16</v>
      </c>
      <c r="CS398" s="264">
        <v>17060.059999999998</v>
      </c>
      <c r="CT398" s="264">
        <v>16722.96</v>
      </c>
      <c r="CU398" s="264">
        <v>17126.96</v>
      </c>
      <c r="CV398" s="264">
        <v>47091.450000000004</v>
      </c>
      <c r="CW398" s="264">
        <v>48595.049999999996</v>
      </c>
      <c r="CX398" s="264">
        <v>51680.369999999988</v>
      </c>
      <c r="CY398" s="577">
        <v>39352.960000000006</v>
      </c>
      <c r="CZ398" s="264">
        <v>0</v>
      </c>
      <c r="DA398" s="264">
        <v>0</v>
      </c>
      <c r="DB398" s="264">
        <v>0</v>
      </c>
      <c r="DC398" s="428">
        <f t="shared" si="6"/>
        <v>659632.05000000005</v>
      </c>
    </row>
    <row r="399" spans="1:107" x14ac:dyDescent="0.25">
      <c r="A399" s="297">
        <v>4348</v>
      </c>
      <c r="B399" s="347">
        <v>676010</v>
      </c>
      <c r="C399" s="297">
        <v>1026561</v>
      </c>
      <c r="D399" s="14">
        <v>1760720684</v>
      </c>
      <c r="F399" s="14" t="s">
        <v>923</v>
      </c>
      <c r="G399" s="14" t="str">
        <f>INDEX(FY2019_ALL_Targets!F:F,MATCH(B399,FY2019_ALL_Targets!B:B,0))</f>
        <v>Lubbock</v>
      </c>
      <c r="H399" s="14" t="s">
        <v>3116</v>
      </c>
      <c r="I399" s="299" t="s">
        <v>177</v>
      </c>
      <c r="J399" s="299" t="s">
        <v>1011</v>
      </c>
      <c r="K399" s="299" t="s">
        <v>178</v>
      </c>
      <c r="L399" s="264">
        <v>21673.96</v>
      </c>
      <c r="M399" s="264">
        <v>22222.969999999998</v>
      </c>
      <c r="N399" s="264">
        <v>22222.97</v>
      </c>
      <c r="O399" s="264">
        <v>22008.14</v>
      </c>
      <c r="P399" s="264">
        <v>21872.959999999999</v>
      </c>
      <c r="Q399" s="264">
        <v>21189.43</v>
      </c>
      <c r="R399" s="264">
        <v>21694.3</v>
      </c>
      <c r="S399" s="264">
        <v>21578.739999999998</v>
      </c>
      <c r="T399" s="264">
        <v>22876.359999999997</v>
      </c>
      <c r="U399" s="264">
        <v>21917.94</v>
      </c>
      <c r="V399" s="264">
        <v>22114.400000000001</v>
      </c>
      <c r="W399" s="264">
        <v>22398.62</v>
      </c>
      <c r="X399" s="264">
        <v>62103.400000000009</v>
      </c>
      <c r="Y399" s="264">
        <v>62066.270000000004</v>
      </c>
      <c r="Z399" s="264">
        <v>64881.78</v>
      </c>
      <c r="AA399" s="577">
        <v>65006.909999999996</v>
      </c>
      <c r="AB399" s="264">
        <v>0</v>
      </c>
      <c r="AC399" s="264">
        <v>0</v>
      </c>
      <c r="AD399" s="264">
        <v>0</v>
      </c>
      <c r="AE399" s="264">
        <v>0</v>
      </c>
      <c r="AF399" s="264">
        <v>0</v>
      </c>
      <c r="AG399" s="264">
        <v>0</v>
      </c>
      <c r="AH399" s="264">
        <v>0</v>
      </c>
      <c r="AI399" s="264">
        <v>0</v>
      </c>
      <c r="AJ399" s="264">
        <v>0</v>
      </c>
      <c r="AK399" s="264">
        <v>0</v>
      </c>
      <c r="AL399" s="264">
        <v>0</v>
      </c>
      <c r="AM399" s="264">
        <v>0</v>
      </c>
      <c r="AN399" s="264">
        <v>0</v>
      </c>
      <c r="AO399" s="264">
        <v>0</v>
      </c>
      <c r="AP399" s="264">
        <v>0</v>
      </c>
      <c r="AQ399" s="264">
        <v>0</v>
      </c>
      <c r="AR399" s="264">
        <v>0</v>
      </c>
      <c r="AS399" s="264">
        <v>0</v>
      </c>
      <c r="AT399" s="577">
        <v>0</v>
      </c>
      <c r="AU399" s="264">
        <v>0</v>
      </c>
      <c r="AV399" s="264">
        <v>0</v>
      </c>
      <c r="AW399" s="264">
        <v>0</v>
      </c>
      <c r="AX399" s="264">
        <v>0</v>
      </c>
      <c r="AY399" s="264">
        <v>0</v>
      </c>
      <c r="AZ399" s="264">
        <v>0</v>
      </c>
      <c r="BA399" s="264">
        <v>0</v>
      </c>
      <c r="BB399" s="264">
        <v>0</v>
      </c>
      <c r="BC399" s="264">
        <v>0</v>
      </c>
      <c r="BD399" s="264">
        <v>0</v>
      </c>
      <c r="BE399" s="264">
        <v>0</v>
      </c>
      <c r="BF399" s="264">
        <v>0</v>
      </c>
      <c r="BG399" s="264">
        <v>0</v>
      </c>
      <c r="BH399" s="264">
        <v>0</v>
      </c>
      <c r="BI399" s="264">
        <v>0</v>
      </c>
      <c r="BJ399" s="264">
        <v>0</v>
      </c>
      <c r="BK399" s="264">
        <v>0</v>
      </c>
      <c r="BL399" s="264">
        <v>0</v>
      </c>
      <c r="BM399" s="577">
        <v>0</v>
      </c>
      <c r="BN399" s="264">
        <v>0</v>
      </c>
      <c r="BO399" s="264">
        <v>0</v>
      </c>
      <c r="BP399" s="264">
        <v>0</v>
      </c>
      <c r="BQ399" s="264">
        <v>17807.02</v>
      </c>
      <c r="BR399" s="264">
        <v>18069.59</v>
      </c>
      <c r="BS399" s="264">
        <v>19525.660000000003</v>
      </c>
      <c r="BT399" s="264">
        <v>19191.480000000003</v>
      </c>
      <c r="BU399" s="264">
        <v>18856</v>
      </c>
      <c r="BV399" s="264">
        <v>19445.25</v>
      </c>
      <c r="BW399" s="264">
        <v>19227.490000000002</v>
      </c>
      <c r="BX399" s="264">
        <v>20074.489999999998</v>
      </c>
      <c r="BY399" s="264">
        <v>19421.23</v>
      </c>
      <c r="BZ399" s="264">
        <v>18730.099999999999</v>
      </c>
      <c r="CA399" s="264">
        <v>19944.39</v>
      </c>
      <c r="CB399" s="264">
        <v>19658.449999999997</v>
      </c>
      <c r="CC399" s="264">
        <v>52036.82</v>
      </c>
      <c r="CD399" s="264">
        <v>54852.979999999996</v>
      </c>
      <c r="CE399" s="264">
        <v>57588.32</v>
      </c>
      <c r="CF399" s="577">
        <v>57086.74</v>
      </c>
      <c r="CG399" s="264">
        <v>0</v>
      </c>
      <c r="CH399" s="264">
        <v>0</v>
      </c>
      <c r="CI399" s="264">
        <v>0</v>
      </c>
      <c r="CJ399" s="264">
        <v>0</v>
      </c>
      <c r="CK399" s="264">
        <v>0</v>
      </c>
      <c r="CL399" s="264">
        <v>0</v>
      </c>
      <c r="CM399" s="264">
        <v>0</v>
      </c>
      <c r="CN399" s="264">
        <v>0</v>
      </c>
      <c r="CO399" s="264">
        <v>0</v>
      </c>
      <c r="CP399" s="264">
        <v>0</v>
      </c>
      <c r="CQ399" s="264">
        <v>0</v>
      </c>
      <c r="CR399" s="264">
        <v>0</v>
      </c>
      <c r="CS399" s="264">
        <v>0</v>
      </c>
      <c r="CT399" s="264">
        <v>0</v>
      </c>
      <c r="CU399" s="264">
        <v>0</v>
      </c>
      <c r="CV399" s="264">
        <v>0</v>
      </c>
      <c r="CW399" s="264">
        <v>0</v>
      </c>
      <c r="CX399" s="264">
        <v>0</v>
      </c>
      <c r="CY399" s="577">
        <v>0</v>
      </c>
      <c r="CZ399" s="264">
        <v>0</v>
      </c>
      <c r="DA399" s="264">
        <v>0</v>
      </c>
      <c r="DB399" s="264">
        <v>0</v>
      </c>
      <c r="DC399" s="428">
        <f t="shared" si="6"/>
        <v>969345.15999999968</v>
      </c>
    </row>
    <row r="400" spans="1:107" x14ac:dyDescent="0.25">
      <c r="A400" s="337">
        <v>4075</v>
      </c>
      <c r="B400" s="347">
        <v>676020</v>
      </c>
      <c r="C400" s="297">
        <v>407502</v>
      </c>
      <c r="D400" s="14">
        <v>1285617597</v>
      </c>
      <c r="F400" s="14" t="s">
        <v>913</v>
      </c>
      <c r="G400" s="14" t="str">
        <f>INDEX(FY2019_ALL_Targets!F:F,MATCH(B400,FY2019_ALL_Targets!B:B,0))</f>
        <v>MRSA West</v>
      </c>
      <c r="H400" s="14" t="s">
        <v>3141</v>
      </c>
      <c r="I400" s="299" t="s">
        <v>2607</v>
      </c>
      <c r="J400" s="299" t="s">
        <v>2607</v>
      </c>
      <c r="K400" s="299" t="s">
        <v>2608</v>
      </c>
      <c r="L400" s="264">
        <v>0</v>
      </c>
      <c r="M400" s="264">
        <v>0</v>
      </c>
      <c r="N400" s="264">
        <v>13915.779999999999</v>
      </c>
      <c r="O400" s="264">
        <v>4680.34</v>
      </c>
      <c r="P400" s="264">
        <v>4750.13</v>
      </c>
      <c r="Q400" s="264">
        <v>4670.53</v>
      </c>
      <c r="R400" s="264">
        <v>4547.3100000000004</v>
      </c>
      <c r="S400" s="264">
        <v>4724.9299999999994</v>
      </c>
      <c r="T400" s="264">
        <v>4560.1499999999996</v>
      </c>
      <c r="U400" s="264">
        <v>4578.5</v>
      </c>
      <c r="V400" s="264">
        <v>4476.1399999999994</v>
      </c>
      <c r="W400" s="264">
        <v>4610.3599999999997</v>
      </c>
      <c r="X400" s="264">
        <v>10195.720000000001</v>
      </c>
      <c r="Y400" s="264">
        <v>13495.17</v>
      </c>
      <c r="Z400" s="264">
        <v>13766.38</v>
      </c>
      <c r="AA400" s="577">
        <v>13589.440000000002</v>
      </c>
      <c r="AB400" s="264">
        <v>0</v>
      </c>
      <c r="AC400" s="264">
        <v>0</v>
      </c>
      <c r="AD400" s="264">
        <v>0</v>
      </c>
      <c r="AE400" s="264">
        <v>0</v>
      </c>
      <c r="AF400" s="264">
        <v>0</v>
      </c>
      <c r="AG400" s="264">
        <v>0</v>
      </c>
      <c r="AH400" s="264">
        <v>0</v>
      </c>
      <c r="AI400" s="264">
        <v>0</v>
      </c>
      <c r="AJ400" s="264">
        <v>0</v>
      </c>
      <c r="AK400" s="264">
        <v>0</v>
      </c>
      <c r="AL400" s="264">
        <v>0</v>
      </c>
      <c r="AM400" s="264">
        <v>0</v>
      </c>
      <c r="AN400" s="264">
        <v>0</v>
      </c>
      <c r="AO400" s="264">
        <v>0</v>
      </c>
      <c r="AP400" s="264">
        <v>0</v>
      </c>
      <c r="AQ400" s="264">
        <v>0</v>
      </c>
      <c r="AR400" s="264">
        <v>0</v>
      </c>
      <c r="AS400" s="264">
        <v>0</v>
      </c>
      <c r="AT400" s="577">
        <v>0</v>
      </c>
      <c r="AU400" s="264">
        <v>0</v>
      </c>
      <c r="AV400" s="264">
        <v>0</v>
      </c>
      <c r="AW400" s="264">
        <v>0</v>
      </c>
      <c r="AX400" s="264">
        <v>0</v>
      </c>
      <c r="AY400" s="264">
        <v>0</v>
      </c>
      <c r="AZ400" s="264">
        <v>0</v>
      </c>
      <c r="BA400" s="264">
        <v>0</v>
      </c>
      <c r="BB400" s="264">
        <v>0</v>
      </c>
      <c r="BC400" s="264">
        <v>0</v>
      </c>
      <c r="BD400" s="264">
        <v>0</v>
      </c>
      <c r="BE400" s="264">
        <v>0</v>
      </c>
      <c r="BF400" s="264">
        <v>0</v>
      </c>
      <c r="BG400" s="264">
        <v>0</v>
      </c>
      <c r="BH400" s="264">
        <v>0</v>
      </c>
      <c r="BI400" s="264">
        <v>0</v>
      </c>
      <c r="BJ400" s="264">
        <v>0</v>
      </c>
      <c r="BK400" s="264">
        <v>0</v>
      </c>
      <c r="BL400" s="264">
        <v>0</v>
      </c>
      <c r="BM400" s="577">
        <v>0</v>
      </c>
      <c r="BN400" s="264">
        <v>0</v>
      </c>
      <c r="BO400" s="264">
        <v>0</v>
      </c>
      <c r="BP400" s="264">
        <v>0</v>
      </c>
      <c r="BQ400" s="264">
        <v>0</v>
      </c>
      <c r="BR400" s="264">
        <v>0</v>
      </c>
      <c r="BS400" s="264">
        <v>15531.78</v>
      </c>
      <c r="BT400" s="264">
        <v>5314.62</v>
      </c>
      <c r="BU400" s="264">
        <v>5255.59</v>
      </c>
      <c r="BV400" s="264">
        <v>5241.66</v>
      </c>
      <c r="BW400" s="264">
        <v>5177.9599999999991</v>
      </c>
      <c r="BX400" s="264">
        <v>5168.74</v>
      </c>
      <c r="BY400" s="264">
        <v>5266.2999999999993</v>
      </c>
      <c r="BZ400" s="264">
        <v>5091.53</v>
      </c>
      <c r="CA400" s="264">
        <v>5079.4299999999994</v>
      </c>
      <c r="CB400" s="264">
        <v>5232.5999999999995</v>
      </c>
      <c r="CC400" s="264">
        <v>11379.720000000001</v>
      </c>
      <c r="CD400" s="264">
        <v>15133.33</v>
      </c>
      <c r="CE400" s="264">
        <v>15559.82</v>
      </c>
      <c r="CF400" s="577">
        <v>15327.8</v>
      </c>
      <c r="CG400" s="264">
        <v>0</v>
      </c>
      <c r="CH400" s="264">
        <v>0</v>
      </c>
      <c r="CI400" s="264">
        <v>0</v>
      </c>
      <c r="CJ400" s="264">
        <v>0</v>
      </c>
      <c r="CK400" s="264">
        <v>0</v>
      </c>
      <c r="CL400" s="264">
        <v>0</v>
      </c>
      <c r="CM400" s="264">
        <v>0</v>
      </c>
      <c r="CN400" s="264">
        <v>0</v>
      </c>
      <c r="CO400" s="264">
        <v>0</v>
      </c>
      <c r="CP400" s="264">
        <v>0</v>
      </c>
      <c r="CQ400" s="264">
        <v>0</v>
      </c>
      <c r="CR400" s="264">
        <v>0</v>
      </c>
      <c r="CS400" s="264">
        <v>0</v>
      </c>
      <c r="CT400" s="264">
        <v>0</v>
      </c>
      <c r="CU400" s="264">
        <v>0</v>
      </c>
      <c r="CV400" s="264">
        <v>0</v>
      </c>
      <c r="CW400" s="264">
        <v>0</v>
      </c>
      <c r="CX400" s="264">
        <v>0</v>
      </c>
      <c r="CY400" s="577">
        <v>0</v>
      </c>
      <c r="CZ400" s="264">
        <v>0</v>
      </c>
      <c r="DA400" s="264">
        <v>0</v>
      </c>
      <c r="DB400" s="264">
        <v>0</v>
      </c>
      <c r="DC400" s="428">
        <f t="shared" si="6"/>
        <v>226321.75999999995</v>
      </c>
    </row>
    <row r="401" spans="1:107" x14ac:dyDescent="0.25">
      <c r="A401" s="311">
        <v>4882</v>
      </c>
      <c r="B401" s="347">
        <v>676024</v>
      </c>
      <c r="C401" s="311">
        <v>1025959</v>
      </c>
      <c r="D401" s="14">
        <v>1215347323</v>
      </c>
      <c r="F401" s="14" t="s">
        <v>923</v>
      </c>
      <c r="G401" s="14" t="str">
        <f>INDEX(FY2019_ALL_Targets!F:F,MATCH(B401,FY2019_ALL_Targets!B:B,0))</f>
        <v>Lubbock</v>
      </c>
      <c r="H401" s="14" t="s">
        <v>3064</v>
      </c>
      <c r="I401" s="312" t="s">
        <v>2433</v>
      </c>
      <c r="J401" s="312" t="s">
        <v>2434</v>
      </c>
      <c r="K401" s="312" t="s">
        <v>2435</v>
      </c>
      <c r="L401" s="264">
        <v>3613.84</v>
      </c>
      <c r="M401" s="264">
        <v>3705.3799999999997</v>
      </c>
      <c r="N401" s="264">
        <v>3705.38</v>
      </c>
      <c r="O401" s="264">
        <v>3669.56</v>
      </c>
      <c r="P401" s="264">
        <v>3647.04</v>
      </c>
      <c r="Q401" s="264">
        <v>3533.07</v>
      </c>
      <c r="R401" s="264">
        <v>184.70999999999998</v>
      </c>
      <c r="S401" s="264">
        <v>180.78</v>
      </c>
      <c r="T401" s="264">
        <v>55.02</v>
      </c>
      <c r="U401" s="264">
        <v>90.39</v>
      </c>
      <c r="V401" s="264">
        <v>0</v>
      </c>
      <c r="W401" s="264">
        <v>27.51</v>
      </c>
      <c r="X401" s="264">
        <v>5761.5999999999995</v>
      </c>
      <c r="Y401" s="264">
        <v>3370.5700000000024</v>
      </c>
      <c r="Z401" s="264">
        <v>127.74000000000002</v>
      </c>
      <c r="AA401" s="577">
        <v>21.259999999999998</v>
      </c>
      <c r="AB401" s="264">
        <v>0</v>
      </c>
      <c r="AC401" s="264">
        <v>0</v>
      </c>
      <c r="AD401" s="264">
        <v>0</v>
      </c>
      <c r="AE401" s="264">
        <v>0</v>
      </c>
      <c r="AF401" s="264">
        <v>0</v>
      </c>
      <c r="AG401" s="264">
        <v>0</v>
      </c>
      <c r="AH401" s="264">
        <v>0</v>
      </c>
      <c r="AI401" s="264">
        <v>0</v>
      </c>
      <c r="AJ401" s="264">
        <v>0</v>
      </c>
      <c r="AK401" s="264">
        <v>0</v>
      </c>
      <c r="AL401" s="264">
        <v>0</v>
      </c>
      <c r="AM401" s="264">
        <v>0</v>
      </c>
      <c r="AN401" s="264">
        <v>0</v>
      </c>
      <c r="AO401" s="264">
        <v>0</v>
      </c>
      <c r="AP401" s="264">
        <v>0</v>
      </c>
      <c r="AQ401" s="264">
        <v>0</v>
      </c>
      <c r="AR401" s="264">
        <v>0</v>
      </c>
      <c r="AS401" s="264">
        <v>0</v>
      </c>
      <c r="AT401" s="577">
        <v>0</v>
      </c>
      <c r="AU401" s="264">
        <v>0</v>
      </c>
      <c r="AV401" s="264">
        <v>0</v>
      </c>
      <c r="AW401" s="264">
        <v>0</v>
      </c>
      <c r="AX401" s="264">
        <v>0</v>
      </c>
      <c r="AY401" s="264">
        <v>0</v>
      </c>
      <c r="AZ401" s="264">
        <v>0</v>
      </c>
      <c r="BA401" s="264">
        <v>0</v>
      </c>
      <c r="BB401" s="264">
        <v>0</v>
      </c>
      <c r="BC401" s="264">
        <v>0</v>
      </c>
      <c r="BD401" s="264">
        <v>0</v>
      </c>
      <c r="BE401" s="264">
        <v>0</v>
      </c>
      <c r="BF401" s="264">
        <v>0</v>
      </c>
      <c r="BG401" s="264">
        <v>0</v>
      </c>
      <c r="BH401" s="264">
        <v>0</v>
      </c>
      <c r="BI401" s="264">
        <v>0</v>
      </c>
      <c r="BJ401" s="264">
        <v>0</v>
      </c>
      <c r="BK401" s="264">
        <v>0</v>
      </c>
      <c r="BL401" s="264">
        <v>0</v>
      </c>
      <c r="BM401" s="577">
        <v>0</v>
      </c>
      <c r="BN401" s="264">
        <v>0</v>
      </c>
      <c r="BO401" s="264">
        <v>0</v>
      </c>
      <c r="BP401" s="264">
        <v>0</v>
      </c>
      <c r="BQ401" s="264">
        <v>2969.08</v>
      </c>
      <c r="BR401" s="264">
        <v>3012.8599999999997</v>
      </c>
      <c r="BS401" s="264">
        <v>3255.64</v>
      </c>
      <c r="BT401" s="264">
        <v>3199.9199999999996</v>
      </c>
      <c r="BU401" s="264">
        <v>3144</v>
      </c>
      <c r="BV401" s="264">
        <v>3242.2500000000005</v>
      </c>
      <c r="BW401" s="264">
        <v>231.87</v>
      </c>
      <c r="BX401" s="264">
        <v>243.66000000000003</v>
      </c>
      <c r="BY401" s="264">
        <v>43.230000000000004</v>
      </c>
      <c r="BZ401" s="264">
        <v>7.86</v>
      </c>
      <c r="CA401" s="264">
        <v>23.580000000000002</v>
      </c>
      <c r="CB401" s="264">
        <v>19.650000000000002</v>
      </c>
      <c r="CC401" s="264">
        <v>4827.68</v>
      </c>
      <c r="CD401" s="264">
        <v>3026.4900000000016</v>
      </c>
      <c r="CE401" s="264">
        <v>166.47</v>
      </c>
      <c r="CF401" s="577">
        <v>-2.1199999999999992</v>
      </c>
      <c r="CG401" s="264">
        <v>0</v>
      </c>
      <c r="CH401" s="264">
        <v>0</v>
      </c>
      <c r="CI401" s="264">
        <v>0</v>
      </c>
      <c r="CJ401" s="264">
        <v>0</v>
      </c>
      <c r="CK401" s="264">
        <v>0</v>
      </c>
      <c r="CL401" s="264">
        <v>0</v>
      </c>
      <c r="CM401" s="264">
        <v>0</v>
      </c>
      <c r="CN401" s="264">
        <v>0</v>
      </c>
      <c r="CO401" s="264">
        <v>0</v>
      </c>
      <c r="CP401" s="264">
        <v>0</v>
      </c>
      <c r="CQ401" s="264">
        <v>0</v>
      </c>
      <c r="CR401" s="264">
        <v>0</v>
      </c>
      <c r="CS401" s="264">
        <v>0</v>
      </c>
      <c r="CT401" s="264">
        <v>0</v>
      </c>
      <c r="CU401" s="264">
        <v>0</v>
      </c>
      <c r="CV401" s="264">
        <v>0</v>
      </c>
      <c r="CW401" s="264">
        <v>0</v>
      </c>
      <c r="CX401" s="264">
        <v>0</v>
      </c>
      <c r="CY401" s="577">
        <v>0</v>
      </c>
      <c r="CZ401" s="264">
        <v>0</v>
      </c>
      <c r="DA401" s="264">
        <v>0</v>
      </c>
      <c r="DB401" s="264">
        <v>0</v>
      </c>
      <c r="DC401" s="428">
        <f t="shared" si="6"/>
        <v>59105.970000000008</v>
      </c>
    </row>
    <row r="402" spans="1:107" x14ac:dyDescent="0.25">
      <c r="A402" s="313">
        <v>4235</v>
      </c>
      <c r="B402" s="347">
        <v>676028</v>
      </c>
      <c r="C402" s="313">
        <v>1020268</v>
      </c>
      <c r="D402" s="14">
        <v>1841563038</v>
      </c>
      <c r="F402" s="14" t="s">
        <v>923</v>
      </c>
      <c r="G402" s="14" t="str">
        <f>INDEX(FY2019_ALL_Targets!F:F,MATCH(B402,FY2019_ALL_Targets!B:B,0))</f>
        <v>Lubbock</v>
      </c>
      <c r="H402" s="14" t="s">
        <v>3030</v>
      </c>
      <c r="I402" s="314" t="s">
        <v>450</v>
      </c>
      <c r="J402" s="314" t="s">
        <v>1031</v>
      </c>
      <c r="K402" s="314" t="s">
        <v>451</v>
      </c>
      <c r="L402" s="264">
        <v>0</v>
      </c>
      <c r="M402" s="264">
        <v>0</v>
      </c>
      <c r="N402" s="264">
        <v>0</v>
      </c>
      <c r="O402" s="264">
        <v>0</v>
      </c>
      <c r="P402" s="264">
        <v>0</v>
      </c>
      <c r="Q402" s="264">
        <v>0</v>
      </c>
      <c r="R402" s="264">
        <v>0</v>
      </c>
      <c r="S402" s="264">
        <v>0</v>
      </c>
      <c r="T402" s="264">
        <v>0</v>
      </c>
      <c r="U402" s="264">
        <v>0</v>
      </c>
      <c r="V402" s="264">
        <v>0</v>
      </c>
      <c r="W402" s="264">
        <v>0</v>
      </c>
      <c r="X402" s="264">
        <v>64236.3</v>
      </c>
      <c r="Y402" s="264">
        <v>64561.06</v>
      </c>
      <c r="Z402" s="264">
        <v>66247.78</v>
      </c>
      <c r="AA402" s="577">
        <v>87747.519999999975</v>
      </c>
      <c r="AB402" s="264">
        <v>0</v>
      </c>
      <c r="AC402" s="264">
        <v>0</v>
      </c>
      <c r="AD402" s="264">
        <v>0</v>
      </c>
      <c r="AE402" s="264">
        <v>0</v>
      </c>
      <c r="AF402" s="264">
        <v>0</v>
      </c>
      <c r="AG402" s="264">
        <v>0</v>
      </c>
      <c r="AH402" s="264">
        <v>0</v>
      </c>
      <c r="AI402" s="264">
        <v>0</v>
      </c>
      <c r="AJ402" s="264">
        <v>0</v>
      </c>
      <c r="AK402" s="264">
        <v>0</v>
      </c>
      <c r="AL402" s="264">
        <v>0</v>
      </c>
      <c r="AM402" s="264">
        <v>0</v>
      </c>
      <c r="AN402" s="264">
        <v>0</v>
      </c>
      <c r="AO402" s="264">
        <v>0</v>
      </c>
      <c r="AP402" s="264">
        <v>0</v>
      </c>
      <c r="AQ402" s="264">
        <v>0</v>
      </c>
      <c r="AR402" s="264">
        <v>0</v>
      </c>
      <c r="AS402" s="264">
        <v>0</v>
      </c>
      <c r="AT402" s="577">
        <v>0</v>
      </c>
      <c r="AU402" s="264">
        <v>0</v>
      </c>
      <c r="AV402" s="264">
        <v>0</v>
      </c>
      <c r="AW402" s="264">
        <v>0</v>
      </c>
      <c r="AX402" s="264">
        <v>0</v>
      </c>
      <c r="AY402" s="264">
        <v>0</v>
      </c>
      <c r="AZ402" s="264">
        <v>0</v>
      </c>
      <c r="BA402" s="264">
        <v>0</v>
      </c>
      <c r="BB402" s="264">
        <v>0</v>
      </c>
      <c r="BC402" s="264">
        <v>0</v>
      </c>
      <c r="BD402" s="264">
        <v>0</v>
      </c>
      <c r="BE402" s="264">
        <v>0</v>
      </c>
      <c r="BF402" s="264">
        <v>0</v>
      </c>
      <c r="BG402" s="264">
        <v>0</v>
      </c>
      <c r="BH402" s="264">
        <v>0</v>
      </c>
      <c r="BI402" s="264">
        <v>0</v>
      </c>
      <c r="BJ402" s="264">
        <v>0</v>
      </c>
      <c r="BK402" s="264">
        <v>0</v>
      </c>
      <c r="BL402" s="264">
        <v>0</v>
      </c>
      <c r="BM402" s="577">
        <v>0</v>
      </c>
      <c r="BN402" s="264">
        <v>0</v>
      </c>
      <c r="BO402" s="264">
        <v>0</v>
      </c>
      <c r="BP402" s="264">
        <v>0</v>
      </c>
      <c r="BQ402" s="264">
        <v>0</v>
      </c>
      <c r="BR402" s="264">
        <v>0</v>
      </c>
      <c r="BS402" s="264">
        <v>0</v>
      </c>
      <c r="BT402" s="264">
        <v>0</v>
      </c>
      <c r="BU402" s="264">
        <v>0</v>
      </c>
      <c r="BV402" s="264">
        <v>0</v>
      </c>
      <c r="BW402" s="264">
        <v>0</v>
      </c>
      <c r="BX402" s="264">
        <v>0</v>
      </c>
      <c r="BY402" s="264">
        <v>0</v>
      </c>
      <c r="BZ402" s="264">
        <v>0</v>
      </c>
      <c r="CA402" s="264">
        <v>0</v>
      </c>
      <c r="CB402" s="264">
        <v>0</v>
      </c>
      <c r="CC402" s="264">
        <v>53823.99</v>
      </c>
      <c r="CD402" s="264">
        <v>57030.090000000004</v>
      </c>
      <c r="CE402" s="264">
        <v>58803.259999999995</v>
      </c>
      <c r="CF402" s="577">
        <v>77111.78</v>
      </c>
      <c r="CG402" s="264">
        <v>0</v>
      </c>
      <c r="CH402" s="264">
        <v>0</v>
      </c>
      <c r="CI402" s="264">
        <v>0</v>
      </c>
      <c r="CJ402" s="264">
        <v>0</v>
      </c>
      <c r="CK402" s="264">
        <v>0</v>
      </c>
      <c r="CL402" s="264">
        <v>0</v>
      </c>
      <c r="CM402" s="264">
        <v>0</v>
      </c>
      <c r="CN402" s="264">
        <v>0</v>
      </c>
      <c r="CO402" s="264">
        <v>0</v>
      </c>
      <c r="CP402" s="264">
        <v>0</v>
      </c>
      <c r="CQ402" s="264">
        <v>0</v>
      </c>
      <c r="CR402" s="264">
        <v>0</v>
      </c>
      <c r="CS402" s="264">
        <v>0</v>
      </c>
      <c r="CT402" s="264">
        <v>0</v>
      </c>
      <c r="CU402" s="264">
        <v>0</v>
      </c>
      <c r="CV402" s="264">
        <v>0</v>
      </c>
      <c r="CW402" s="264">
        <v>0</v>
      </c>
      <c r="CX402" s="264">
        <v>0</v>
      </c>
      <c r="CY402" s="577">
        <v>0</v>
      </c>
      <c r="CZ402" s="264">
        <v>0</v>
      </c>
      <c r="DA402" s="264">
        <v>0</v>
      </c>
      <c r="DB402" s="264">
        <v>0</v>
      </c>
      <c r="DC402" s="428">
        <f t="shared" si="6"/>
        <v>529561.78</v>
      </c>
    </row>
    <row r="403" spans="1:107" x14ac:dyDescent="0.25">
      <c r="A403" s="311">
        <v>5041</v>
      </c>
      <c r="B403" s="347">
        <v>676029</v>
      </c>
      <c r="C403" s="297">
        <v>1028683</v>
      </c>
      <c r="D403" s="14">
        <v>1851752729</v>
      </c>
      <c r="F403" s="14" t="s">
        <v>937</v>
      </c>
      <c r="G403" s="14" t="str">
        <f>INDEX(FY2019_ALL_Targets!F:F,MATCH(B403,FY2019_ALL_Targets!B:B,0))</f>
        <v>Tarrant</v>
      </c>
      <c r="H403" s="14" t="s">
        <v>3009</v>
      </c>
      <c r="I403" s="312" t="s">
        <v>2361</v>
      </c>
      <c r="J403" s="312" t="s">
        <v>965</v>
      </c>
      <c r="K403" s="312" t="s">
        <v>650</v>
      </c>
      <c r="L403" s="264">
        <v>32431.06</v>
      </c>
      <c r="M403" s="264">
        <v>32132.51</v>
      </c>
      <c r="N403" s="264">
        <v>34452.67</v>
      </c>
      <c r="O403" s="264">
        <v>34145.589999999997</v>
      </c>
      <c r="P403" s="264">
        <v>33578.959999999999</v>
      </c>
      <c r="Q403" s="264">
        <v>33511.599999999999</v>
      </c>
      <c r="R403" s="264">
        <v>33031.379999999997</v>
      </c>
      <c r="S403" s="264">
        <v>33916.480000000003</v>
      </c>
      <c r="T403" s="264">
        <v>33671.270000000004</v>
      </c>
      <c r="U403" s="264">
        <v>31793.39</v>
      </c>
      <c r="V403" s="264">
        <v>31785.03</v>
      </c>
      <c r="W403" s="264">
        <v>32174.350000000002</v>
      </c>
      <c r="X403" s="264">
        <v>72201.759999999995</v>
      </c>
      <c r="Y403" s="264">
        <v>74825.009999999995</v>
      </c>
      <c r="Z403" s="264">
        <v>77809.020000000019</v>
      </c>
      <c r="AA403" s="577">
        <v>93844.770000000019</v>
      </c>
      <c r="AB403" s="264">
        <v>0</v>
      </c>
      <c r="AC403" s="264">
        <v>0</v>
      </c>
      <c r="AD403" s="264">
        <v>0</v>
      </c>
      <c r="AE403" s="264">
        <v>14228.039999999999</v>
      </c>
      <c r="AF403" s="264">
        <v>14773.96</v>
      </c>
      <c r="AG403" s="264">
        <v>15157.809999999998</v>
      </c>
      <c r="AH403" s="264">
        <v>15379.59</v>
      </c>
      <c r="AI403" s="264">
        <v>14633.960000000001</v>
      </c>
      <c r="AJ403" s="264">
        <v>15122.32</v>
      </c>
      <c r="AK403" s="264">
        <v>14815.58</v>
      </c>
      <c r="AL403" s="264">
        <v>15123.69</v>
      </c>
      <c r="AM403" s="264">
        <v>14636.900000000001</v>
      </c>
      <c r="AN403" s="264">
        <v>14180.250000000002</v>
      </c>
      <c r="AO403" s="264">
        <v>14441.380000000001</v>
      </c>
      <c r="AP403" s="264">
        <v>14594.760000000002</v>
      </c>
      <c r="AQ403" s="264">
        <v>32200.94</v>
      </c>
      <c r="AR403" s="264">
        <v>33355.880000000005</v>
      </c>
      <c r="AS403" s="264">
        <v>34477.660000000003</v>
      </c>
      <c r="AT403" s="577">
        <v>42459.460000000006</v>
      </c>
      <c r="AU403" s="264">
        <v>0</v>
      </c>
      <c r="AV403" s="264">
        <v>0</v>
      </c>
      <c r="AW403" s="264">
        <v>0</v>
      </c>
      <c r="AX403" s="264">
        <v>0</v>
      </c>
      <c r="AY403" s="264">
        <v>0</v>
      </c>
      <c r="AZ403" s="264">
        <v>0</v>
      </c>
      <c r="BA403" s="264">
        <v>0</v>
      </c>
      <c r="BB403" s="264">
        <v>0</v>
      </c>
      <c r="BC403" s="264">
        <v>0</v>
      </c>
      <c r="BD403" s="264">
        <v>0</v>
      </c>
      <c r="BE403" s="264">
        <v>0</v>
      </c>
      <c r="BF403" s="264">
        <v>0</v>
      </c>
      <c r="BG403" s="264">
        <v>0</v>
      </c>
      <c r="BH403" s="264">
        <v>0</v>
      </c>
      <c r="BI403" s="264">
        <v>0</v>
      </c>
      <c r="BJ403" s="264">
        <v>0</v>
      </c>
      <c r="BK403" s="264">
        <v>0</v>
      </c>
      <c r="BL403" s="264">
        <v>0</v>
      </c>
      <c r="BM403" s="577">
        <v>0</v>
      </c>
      <c r="BN403" s="264">
        <v>0</v>
      </c>
      <c r="BO403" s="264">
        <v>0</v>
      </c>
      <c r="BP403" s="264">
        <v>0</v>
      </c>
      <c r="BQ403" s="264">
        <v>0</v>
      </c>
      <c r="BR403" s="264">
        <v>0</v>
      </c>
      <c r="BS403" s="264">
        <v>0</v>
      </c>
      <c r="BT403" s="264">
        <v>0</v>
      </c>
      <c r="BU403" s="264">
        <v>0</v>
      </c>
      <c r="BV403" s="264">
        <v>0</v>
      </c>
      <c r="BW403" s="264">
        <v>0</v>
      </c>
      <c r="BX403" s="264">
        <v>0</v>
      </c>
      <c r="BY403" s="264">
        <v>0</v>
      </c>
      <c r="BZ403" s="264">
        <v>0</v>
      </c>
      <c r="CA403" s="264">
        <v>0</v>
      </c>
      <c r="CB403" s="264">
        <v>0</v>
      </c>
      <c r="CC403" s="264">
        <v>0</v>
      </c>
      <c r="CD403" s="264">
        <v>0</v>
      </c>
      <c r="CE403" s="264">
        <v>0</v>
      </c>
      <c r="CF403" s="577">
        <v>0</v>
      </c>
      <c r="CG403" s="264">
        <v>0</v>
      </c>
      <c r="CH403" s="264">
        <v>0</v>
      </c>
      <c r="CI403" s="264">
        <v>0</v>
      </c>
      <c r="CJ403" s="264">
        <v>0</v>
      </c>
      <c r="CK403" s="264">
        <v>0</v>
      </c>
      <c r="CL403" s="264">
        <v>0</v>
      </c>
      <c r="CM403" s="264">
        <v>0</v>
      </c>
      <c r="CN403" s="264">
        <v>0</v>
      </c>
      <c r="CO403" s="264">
        <v>0</v>
      </c>
      <c r="CP403" s="264">
        <v>0</v>
      </c>
      <c r="CQ403" s="264">
        <v>0</v>
      </c>
      <c r="CR403" s="264">
        <v>0</v>
      </c>
      <c r="CS403" s="264">
        <v>0</v>
      </c>
      <c r="CT403" s="264">
        <v>0</v>
      </c>
      <c r="CU403" s="264">
        <v>0</v>
      </c>
      <c r="CV403" s="264">
        <v>0</v>
      </c>
      <c r="CW403" s="264">
        <v>0</v>
      </c>
      <c r="CX403" s="264">
        <v>0</v>
      </c>
      <c r="CY403" s="577">
        <v>0</v>
      </c>
      <c r="CZ403" s="264">
        <v>0</v>
      </c>
      <c r="DA403" s="264">
        <v>0</v>
      </c>
      <c r="DB403" s="264">
        <v>0</v>
      </c>
      <c r="DC403" s="428">
        <f t="shared" si="6"/>
        <v>1034887.0299999999</v>
      </c>
    </row>
    <row r="404" spans="1:107" x14ac:dyDescent="0.25">
      <c r="A404" s="297">
        <v>4627</v>
      </c>
      <c r="B404" s="347">
        <v>676030</v>
      </c>
      <c r="C404" s="297">
        <v>1025771</v>
      </c>
      <c r="D404" s="14">
        <v>1902227747</v>
      </c>
      <c r="F404" s="14" t="s">
        <v>925</v>
      </c>
      <c r="G404" s="14" t="str">
        <f>INDEX(FY2019_ALL_Targets!F:F,MATCH(B404,FY2019_ALL_Targets!B:B,0))</f>
        <v>MRSA Central</v>
      </c>
      <c r="H404" s="14" t="s">
        <v>3024</v>
      </c>
      <c r="I404" s="299" t="s">
        <v>549</v>
      </c>
      <c r="J404" s="299" t="s">
        <v>933</v>
      </c>
      <c r="K404" s="299" t="s">
        <v>2575</v>
      </c>
      <c r="L404" s="264">
        <v>0</v>
      </c>
      <c r="M404" s="264">
        <v>0</v>
      </c>
      <c r="N404" s="264">
        <v>0</v>
      </c>
      <c r="O404" s="264">
        <v>0</v>
      </c>
      <c r="P404" s="264">
        <v>0</v>
      </c>
      <c r="Q404" s="264">
        <v>0</v>
      </c>
      <c r="R404" s="264">
        <v>0</v>
      </c>
      <c r="S404" s="264">
        <v>0</v>
      </c>
      <c r="T404" s="264">
        <v>0</v>
      </c>
      <c r="U404" s="264">
        <v>0</v>
      </c>
      <c r="V404" s="264">
        <v>0</v>
      </c>
      <c r="W404" s="264">
        <v>0</v>
      </c>
      <c r="X404" s="264">
        <v>0</v>
      </c>
      <c r="Y404" s="264">
        <v>0</v>
      </c>
      <c r="Z404" s="264">
        <v>0</v>
      </c>
      <c r="AA404" s="577">
        <v>0</v>
      </c>
      <c r="AB404" s="264">
        <v>0</v>
      </c>
      <c r="AC404" s="264">
        <v>0</v>
      </c>
      <c r="AD404" s="264">
        <v>0</v>
      </c>
      <c r="AE404" s="264">
        <v>0</v>
      </c>
      <c r="AF404" s="264">
        <v>0</v>
      </c>
      <c r="AG404" s="264">
        <v>0</v>
      </c>
      <c r="AH404" s="264">
        <v>0</v>
      </c>
      <c r="AI404" s="264">
        <v>0</v>
      </c>
      <c r="AJ404" s="264">
        <v>0</v>
      </c>
      <c r="AK404" s="264">
        <v>0</v>
      </c>
      <c r="AL404" s="264">
        <v>0</v>
      </c>
      <c r="AM404" s="264">
        <v>0</v>
      </c>
      <c r="AN404" s="264">
        <v>0</v>
      </c>
      <c r="AO404" s="264">
        <v>0</v>
      </c>
      <c r="AP404" s="264">
        <v>0</v>
      </c>
      <c r="AQ404" s="264">
        <v>0</v>
      </c>
      <c r="AR404" s="264">
        <v>0</v>
      </c>
      <c r="AS404" s="264">
        <v>0</v>
      </c>
      <c r="AT404" s="577">
        <v>0</v>
      </c>
      <c r="AU404" s="264">
        <v>0</v>
      </c>
      <c r="AV404" s="264">
        <v>0</v>
      </c>
      <c r="AW404" s="264">
        <v>0</v>
      </c>
      <c r="AX404" s="264">
        <v>0</v>
      </c>
      <c r="AY404" s="264">
        <v>0</v>
      </c>
      <c r="AZ404" s="264">
        <v>0</v>
      </c>
      <c r="BA404" s="264">
        <v>0</v>
      </c>
      <c r="BB404" s="264">
        <v>0</v>
      </c>
      <c r="BC404" s="264">
        <v>0</v>
      </c>
      <c r="BD404" s="264">
        <v>0</v>
      </c>
      <c r="BE404" s="264">
        <v>0</v>
      </c>
      <c r="BF404" s="264">
        <v>0</v>
      </c>
      <c r="BG404" s="264">
        <v>0</v>
      </c>
      <c r="BH404" s="264">
        <v>0</v>
      </c>
      <c r="BI404" s="264">
        <v>0</v>
      </c>
      <c r="BJ404" s="264">
        <v>0</v>
      </c>
      <c r="BK404" s="264">
        <v>0</v>
      </c>
      <c r="BL404" s="264">
        <v>0</v>
      </c>
      <c r="BM404" s="577">
        <v>0</v>
      </c>
      <c r="BN404" s="264">
        <v>0</v>
      </c>
      <c r="BO404" s="264">
        <v>0</v>
      </c>
      <c r="BP404" s="264">
        <v>0</v>
      </c>
      <c r="BQ404" s="264">
        <v>9275.1600000000017</v>
      </c>
      <c r="BR404" s="264">
        <v>9355.08</v>
      </c>
      <c r="BS404" s="264">
        <v>9701.4000000000015</v>
      </c>
      <c r="BT404" s="264">
        <v>9541.5600000000013</v>
      </c>
      <c r="BU404" s="264">
        <v>9570.2999999999993</v>
      </c>
      <c r="BV404" s="264">
        <v>9679.7999999999993</v>
      </c>
      <c r="BW404" s="264">
        <v>9569.6400000000012</v>
      </c>
      <c r="BX404" s="264">
        <v>9644.32</v>
      </c>
      <c r="BY404" s="264">
        <v>9760.2199999999993</v>
      </c>
      <c r="BZ404" s="264">
        <v>9623.01</v>
      </c>
      <c r="CA404" s="264">
        <v>9684.3799999999992</v>
      </c>
      <c r="CB404" s="264">
        <v>9798.56</v>
      </c>
      <c r="CC404" s="264">
        <v>14740.110000000002</v>
      </c>
      <c r="CD404" s="264">
        <v>21044.1</v>
      </c>
      <c r="CE404" s="264">
        <v>28126.29</v>
      </c>
      <c r="CF404" s="577">
        <v>22444.34</v>
      </c>
      <c r="CG404" s="264">
        <v>0</v>
      </c>
      <c r="CH404" s="264">
        <v>0</v>
      </c>
      <c r="CI404" s="264">
        <v>0</v>
      </c>
      <c r="CJ404" s="264">
        <v>10509.480000000001</v>
      </c>
      <c r="CK404" s="264">
        <v>10482.84</v>
      </c>
      <c r="CL404" s="264">
        <v>11153.28</v>
      </c>
      <c r="CM404" s="264">
        <v>11179.92</v>
      </c>
      <c r="CN404" s="264">
        <v>10822.980000000001</v>
      </c>
      <c r="CO404" s="264">
        <v>11138.339999999998</v>
      </c>
      <c r="CP404" s="264">
        <v>10893.06</v>
      </c>
      <c r="CQ404" s="264">
        <v>10961.839999999998</v>
      </c>
      <c r="CR404" s="264">
        <v>10892.83</v>
      </c>
      <c r="CS404" s="264">
        <v>10650.39</v>
      </c>
      <c r="CT404" s="264">
        <v>10746.789999999999</v>
      </c>
      <c r="CU404" s="264">
        <v>10904.829999999998</v>
      </c>
      <c r="CV404" s="264">
        <v>16724.400000000001</v>
      </c>
      <c r="CW404" s="264">
        <v>24254.339999999997</v>
      </c>
      <c r="CX404" s="264">
        <v>31865.820000000003</v>
      </c>
      <c r="CY404" s="577">
        <v>24909.340000000004</v>
      </c>
      <c r="CZ404" s="264">
        <v>0</v>
      </c>
      <c r="DA404" s="264">
        <v>0</v>
      </c>
      <c r="DB404" s="264">
        <v>0</v>
      </c>
      <c r="DC404" s="428">
        <f t="shared" si="6"/>
        <v>429648.75000000012</v>
      </c>
    </row>
    <row r="405" spans="1:107" x14ac:dyDescent="0.25">
      <c r="A405" s="297">
        <v>4744</v>
      </c>
      <c r="B405" s="347">
        <v>676034</v>
      </c>
      <c r="C405" s="297">
        <v>1026090</v>
      </c>
      <c r="D405" s="14">
        <v>1710395892</v>
      </c>
      <c r="F405" s="14" t="s">
        <v>913</v>
      </c>
      <c r="G405" s="14" t="str">
        <f>INDEX(FY2019_ALL_Targets!F:F,MATCH(B405,FY2019_ALL_Targets!B:B,0))</f>
        <v>MRSA West</v>
      </c>
      <c r="H405" s="14" t="s">
        <v>3105</v>
      </c>
      <c r="I405" s="299" t="s">
        <v>580</v>
      </c>
      <c r="J405" s="299" t="s">
        <v>980</v>
      </c>
      <c r="K405" s="299" t="s">
        <v>581</v>
      </c>
      <c r="L405" s="264">
        <v>11098.5</v>
      </c>
      <c r="M405" s="264">
        <v>10824.1</v>
      </c>
      <c r="N405" s="264">
        <v>11833.500000000002</v>
      </c>
      <c r="O405" s="264">
        <v>11353.3</v>
      </c>
      <c r="P405" s="264">
        <v>11553.08</v>
      </c>
      <c r="Q405" s="264">
        <v>11359.480000000001</v>
      </c>
      <c r="R405" s="264">
        <v>11053.859999999999</v>
      </c>
      <c r="S405" s="264">
        <v>11495.12</v>
      </c>
      <c r="T405" s="264">
        <v>11094.4</v>
      </c>
      <c r="U405" s="264">
        <v>11139.279999999999</v>
      </c>
      <c r="V405" s="264">
        <v>10890.359999999999</v>
      </c>
      <c r="W405" s="264">
        <v>11216.9</v>
      </c>
      <c r="X405" s="264">
        <v>31827.180000000004</v>
      </c>
      <c r="Y405" s="264">
        <v>28146.690000000002</v>
      </c>
      <c r="Z405" s="264">
        <v>26206.559999999998</v>
      </c>
      <c r="AA405" s="577">
        <v>25739.549999999996</v>
      </c>
      <c r="AB405" s="264">
        <v>0</v>
      </c>
      <c r="AC405" s="264">
        <v>0</v>
      </c>
      <c r="AD405" s="264">
        <v>0</v>
      </c>
      <c r="AE405" s="264">
        <v>0</v>
      </c>
      <c r="AF405" s="264">
        <v>0</v>
      </c>
      <c r="AG405" s="264">
        <v>0</v>
      </c>
      <c r="AH405" s="264">
        <v>0</v>
      </c>
      <c r="AI405" s="264">
        <v>0</v>
      </c>
      <c r="AJ405" s="264">
        <v>0</v>
      </c>
      <c r="AK405" s="264">
        <v>0</v>
      </c>
      <c r="AL405" s="264">
        <v>0</v>
      </c>
      <c r="AM405" s="264">
        <v>0</v>
      </c>
      <c r="AN405" s="264">
        <v>0</v>
      </c>
      <c r="AO405" s="264">
        <v>0</v>
      </c>
      <c r="AP405" s="264">
        <v>0</v>
      </c>
      <c r="AQ405" s="264">
        <v>0</v>
      </c>
      <c r="AR405" s="264">
        <v>0</v>
      </c>
      <c r="AS405" s="264">
        <v>0</v>
      </c>
      <c r="AT405" s="577">
        <v>0</v>
      </c>
      <c r="AU405" s="264">
        <v>0</v>
      </c>
      <c r="AV405" s="264">
        <v>0</v>
      </c>
      <c r="AW405" s="264">
        <v>0</v>
      </c>
      <c r="AX405" s="264">
        <v>0</v>
      </c>
      <c r="AY405" s="264">
        <v>0</v>
      </c>
      <c r="AZ405" s="264">
        <v>0</v>
      </c>
      <c r="BA405" s="264">
        <v>0</v>
      </c>
      <c r="BB405" s="264">
        <v>0</v>
      </c>
      <c r="BC405" s="264">
        <v>0</v>
      </c>
      <c r="BD405" s="264">
        <v>0</v>
      </c>
      <c r="BE405" s="264">
        <v>0</v>
      </c>
      <c r="BF405" s="264">
        <v>0</v>
      </c>
      <c r="BG405" s="264">
        <v>0</v>
      </c>
      <c r="BH405" s="264">
        <v>0</v>
      </c>
      <c r="BI405" s="264">
        <v>0</v>
      </c>
      <c r="BJ405" s="264">
        <v>0</v>
      </c>
      <c r="BK405" s="264">
        <v>0</v>
      </c>
      <c r="BL405" s="264">
        <v>0</v>
      </c>
      <c r="BM405" s="577">
        <v>0</v>
      </c>
      <c r="BN405" s="264">
        <v>0</v>
      </c>
      <c r="BO405" s="264">
        <v>0</v>
      </c>
      <c r="BP405" s="264">
        <v>0</v>
      </c>
      <c r="BQ405" s="264">
        <v>12313.7</v>
      </c>
      <c r="BR405" s="264">
        <v>12416.6</v>
      </c>
      <c r="BS405" s="264">
        <v>12945.800000000001</v>
      </c>
      <c r="BT405" s="264">
        <v>12891.900000000001</v>
      </c>
      <c r="BU405" s="264">
        <v>12782.44</v>
      </c>
      <c r="BV405" s="264">
        <v>12748.56</v>
      </c>
      <c r="BW405" s="264">
        <v>12586.880000000001</v>
      </c>
      <c r="BX405" s="264">
        <v>12575.06</v>
      </c>
      <c r="BY405" s="264">
        <v>12812.359999999999</v>
      </c>
      <c r="BZ405" s="264">
        <v>12387.64</v>
      </c>
      <c r="CA405" s="264">
        <v>12358.16</v>
      </c>
      <c r="CB405" s="264">
        <v>12730.839999999998</v>
      </c>
      <c r="CC405" s="264">
        <v>35523.18</v>
      </c>
      <c r="CD405" s="264">
        <v>31557.42</v>
      </c>
      <c r="CE405" s="264">
        <v>29533.23</v>
      </c>
      <c r="CF405" s="577">
        <v>28981.040000000001</v>
      </c>
      <c r="CG405" s="264">
        <v>0</v>
      </c>
      <c r="CH405" s="264">
        <v>0</v>
      </c>
      <c r="CI405" s="264">
        <v>0</v>
      </c>
      <c r="CJ405" s="264">
        <v>0</v>
      </c>
      <c r="CK405" s="264">
        <v>0</v>
      </c>
      <c r="CL405" s="264">
        <v>0</v>
      </c>
      <c r="CM405" s="264">
        <v>0</v>
      </c>
      <c r="CN405" s="264">
        <v>0</v>
      </c>
      <c r="CO405" s="264">
        <v>0</v>
      </c>
      <c r="CP405" s="264">
        <v>0</v>
      </c>
      <c r="CQ405" s="264">
        <v>0</v>
      </c>
      <c r="CR405" s="264">
        <v>0</v>
      </c>
      <c r="CS405" s="264">
        <v>0</v>
      </c>
      <c r="CT405" s="264">
        <v>0</v>
      </c>
      <c r="CU405" s="264">
        <v>0</v>
      </c>
      <c r="CV405" s="264">
        <v>0</v>
      </c>
      <c r="CW405" s="264">
        <v>0</v>
      </c>
      <c r="CX405" s="264">
        <v>0</v>
      </c>
      <c r="CY405" s="577">
        <v>0</v>
      </c>
      <c r="CZ405" s="264">
        <v>0</v>
      </c>
      <c r="DA405" s="264">
        <v>0</v>
      </c>
      <c r="DB405" s="264">
        <v>0</v>
      </c>
      <c r="DC405" s="428">
        <f t="shared" si="6"/>
        <v>523976.66999999993</v>
      </c>
    </row>
    <row r="406" spans="1:107" x14ac:dyDescent="0.25">
      <c r="A406" s="297">
        <v>102010</v>
      </c>
      <c r="B406" s="347">
        <v>676037</v>
      </c>
      <c r="C406" s="297">
        <v>1028698</v>
      </c>
      <c r="D406" s="14">
        <v>1790749067</v>
      </c>
      <c r="F406" s="14" t="s">
        <v>1003</v>
      </c>
      <c r="G406" s="14" t="str">
        <f>INDEX(FY2019_ALL_Targets!F:F,MATCH(B406,FY2019_ALL_Targets!B:B,0))</f>
        <v>Hidalgo</v>
      </c>
      <c r="H406" s="14" t="s">
        <v>3026</v>
      </c>
      <c r="I406" s="299" t="s">
        <v>298</v>
      </c>
      <c r="J406" s="299" t="s">
        <v>1006</v>
      </c>
      <c r="K406" s="299" t="s">
        <v>299</v>
      </c>
      <c r="L406" s="264">
        <v>0</v>
      </c>
      <c r="M406" s="264">
        <v>0</v>
      </c>
      <c r="N406" s="264">
        <v>0</v>
      </c>
      <c r="O406" s="264">
        <v>0</v>
      </c>
      <c r="P406" s="264">
        <v>0</v>
      </c>
      <c r="Q406" s="264">
        <v>0</v>
      </c>
      <c r="R406" s="264">
        <v>0</v>
      </c>
      <c r="S406" s="264">
        <v>0</v>
      </c>
      <c r="T406" s="264">
        <v>0</v>
      </c>
      <c r="U406" s="264">
        <v>0</v>
      </c>
      <c r="V406" s="264">
        <v>0</v>
      </c>
      <c r="W406" s="264">
        <v>0</v>
      </c>
      <c r="X406" s="264">
        <v>0</v>
      </c>
      <c r="Y406" s="264">
        <v>0</v>
      </c>
      <c r="Z406" s="264">
        <v>0</v>
      </c>
      <c r="AA406" s="577">
        <v>0</v>
      </c>
      <c r="AB406" s="264">
        <v>0</v>
      </c>
      <c r="AC406" s="264">
        <v>0</v>
      </c>
      <c r="AD406" s="264">
        <v>0</v>
      </c>
      <c r="AE406" s="264">
        <v>15507.36</v>
      </c>
      <c r="AF406" s="264">
        <v>15071.76</v>
      </c>
      <c r="AG406" s="264">
        <v>18709.02</v>
      </c>
      <c r="AH406" s="264">
        <v>17532.900000000001</v>
      </c>
      <c r="AI406" s="264">
        <v>16512</v>
      </c>
      <c r="AJ406" s="264">
        <v>16985</v>
      </c>
      <c r="AK406" s="264">
        <v>16293.300000000001</v>
      </c>
      <c r="AL406" s="264">
        <v>17888.87</v>
      </c>
      <c r="AM406" s="264">
        <v>17292.16</v>
      </c>
      <c r="AN406" s="264">
        <v>16596.09</v>
      </c>
      <c r="AO406" s="264">
        <v>17047.97</v>
      </c>
      <c r="AP406" s="264">
        <v>18807.12</v>
      </c>
      <c r="AQ406" s="264">
        <v>46300.98</v>
      </c>
      <c r="AR406" s="264">
        <v>38290.429999999993</v>
      </c>
      <c r="AS406" s="264">
        <v>50156.130000000005</v>
      </c>
      <c r="AT406" s="577">
        <v>51760.560000000005</v>
      </c>
      <c r="AU406" s="264">
        <v>0</v>
      </c>
      <c r="AV406" s="264">
        <v>0</v>
      </c>
      <c r="AW406" s="264">
        <v>0</v>
      </c>
      <c r="AX406" s="264">
        <v>18295.2</v>
      </c>
      <c r="AY406" s="264">
        <v>18861.48</v>
      </c>
      <c r="AZ406" s="264">
        <v>20582.100000000002</v>
      </c>
      <c r="BA406" s="264">
        <v>19231.740000000002</v>
      </c>
      <c r="BB406" s="264">
        <v>20360.5</v>
      </c>
      <c r="BC406" s="264">
        <v>19350</v>
      </c>
      <c r="BD406" s="264">
        <v>18884.240000000002</v>
      </c>
      <c r="BE406" s="264">
        <v>20048.599999999999</v>
      </c>
      <c r="BF406" s="264">
        <v>18174.87</v>
      </c>
      <c r="BG406" s="264">
        <v>19205.519999999997</v>
      </c>
      <c r="BH406" s="264">
        <v>18338.8</v>
      </c>
      <c r="BI406" s="264">
        <v>18611.810000000001</v>
      </c>
      <c r="BJ406" s="264">
        <v>54239.460000000006</v>
      </c>
      <c r="BK406" s="264">
        <v>44074.59</v>
      </c>
      <c r="BL406" s="264">
        <v>55816.670000000006</v>
      </c>
      <c r="BM406" s="577">
        <v>55422.999999999993</v>
      </c>
      <c r="BN406" s="264">
        <v>0</v>
      </c>
      <c r="BO406" s="264">
        <v>0</v>
      </c>
      <c r="BP406" s="264">
        <v>0</v>
      </c>
      <c r="BQ406" s="264">
        <v>23870.880000000001</v>
      </c>
      <c r="BR406" s="264">
        <v>23631.3</v>
      </c>
      <c r="BS406" s="264">
        <v>27529.919999999998</v>
      </c>
      <c r="BT406" s="264">
        <v>28161.54</v>
      </c>
      <c r="BU406" s="264">
        <v>27305</v>
      </c>
      <c r="BV406" s="264">
        <v>28014.5</v>
      </c>
      <c r="BW406" s="264">
        <v>27460.02</v>
      </c>
      <c r="BX406" s="264">
        <v>31184.940000000002</v>
      </c>
      <c r="BY406" s="264">
        <v>30123.07</v>
      </c>
      <c r="BZ406" s="264">
        <v>28196.27</v>
      </c>
      <c r="CA406" s="264">
        <v>27897.45</v>
      </c>
      <c r="CB406" s="264">
        <v>28393.63</v>
      </c>
      <c r="CC406" s="264">
        <v>70484.7</v>
      </c>
      <c r="CD406" s="264">
        <v>63019.360000000015</v>
      </c>
      <c r="CE406" s="264">
        <v>86146.36</v>
      </c>
      <c r="CF406" s="577">
        <v>83445.99000000002</v>
      </c>
      <c r="CG406" s="264">
        <v>0</v>
      </c>
      <c r="CH406" s="264">
        <v>0</v>
      </c>
      <c r="CI406" s="264">
        <v>0</v>
      </c>
      <c r="CJ406" s="264">
        <v>0</v>
      </c>
      <c r="CK406" s="264">
        <v>0</v>
      </c>
      <c r="CL406" s="264">
        <v>0</v>
      </c>
      <c r="CM406" s="264">
        <v>0</v>
      </c>
      <c r="CN406" s="264">
        <v>0</v>
      </c>
      <c r="CO406" s="264">
        <v>0</v>
      </c>
      <c r="CP406" s="264">
        <v>0</v>
      </c>
      <c r="CQ406" s="264">
        <v>0</v>
      </c>
      <c r="CR406" s="264">
        <v>0</v>
      </c>
      <c r="CS406" s="264">
        <v>0</v>
      </c>
      <c r="CT406" s="264">
        <v>0</v>
      </c>
      <c r="CU406" s="264">
        <v>0</v>
      </c>
      <c r="CV406" s="264">
        <v>0</v>
      </c>
      <c r="CW406" s="264">
        <v>0</v>
      </c>
      <c r="CX406" s="264">
        <v>0</v>
      </c>
      <c r="CY406" s="577">
        <v>0</v>
      </c>
      <c r="CZ406" s="264">
        <v>0</v>
      </c>
      <c r="DA406" s="264">
        <v>0</v>
      </c>
      <c r="DB406" s="264">
        <v>0</v>
      </c>
      <c r="DC406" s="428">
        <f t="shared" si="6"/>
        <v>1465115.1600000004</v>
      </c>
    </row>
    <row r="407" spans="1:107" x14ac:dyDescent="0.25">
      <c r="A407" s="297">
        <v>5045</v>
      </c>
      <c r="B407" s="347">
        <v>676044</v>
      </c>
      <c r="C407" s="297">
        <v>1026523</v>
      </c>
      <c r="D407" s="14">
        <v>1144662990</v>
      </c>
      <c r="F407" s="14" t="s">
        <v>925</v>
      </c>
      <c r="G407" s="14" t="str">
        <f>INDEX(FY2019_ALL_Targets!F:F,MATCH(B407,FY2019_ALL_Targets!B:B,0))</f>
        <v>MRSA Central</v>
      </c>
      <c r="H407" s="14" t="s">
        <v>3076</v>
      </c>
      <c r="I407" s="299" t="s">
        <v>651</v>
      </c>
      <c r="J407" s="299" t="s">
        <v>969</v>
      </c>
      <c r="K407" s="299" t="s">
        <v>652</v>
      </c>
      <c r="L407" s="264">
        <v>0</v>
      </c>
      <c r="M407" s="264">
        <v>0</v>
      </c>
      <c r="N407" s="264">
        <v>0</v>
      </c>
      <c r="O407" s="264">
        <v>0</v>
      </c>
      <c r="P407" s="264">
        <v>0</v>
      </c>
      <c r="Q407" s="264">
        <v>0</v>
      </c>
      <c r="R407" s="264">
        <v>0</v>
      </c>
      <c r="S407" s="264">
        <v>0</v>
      </c>
      <c r="T407" s="264">
        <v>0</v>
      </c>
      <c r="U407" s="264">
        <v>0</v>
      </c>
      <c r="V407" s="264">
        <v>0</v>
      </c>
      <c r="W407" s="264">
        <v>0</v>
      </c>
      <c r="X407" s="264">
        <v>0</v>
      </c>
      <c r="Y407" s="264">
        <v>0</v>
      </c>
      <c r="Z407" s="264">
        <v>0</v>
      </c>
      <c r="AA407" s="577">
        <v>0</v>
      </c>
      <c r="AB407" s="264">
        <v>0</v>
      </c>
      <c r="AC407" s="264">
        <v>0</v>
      </c>
      <c r="AD407" s="264">
        <v>0</v>
      </c>
      <c r="AE407" s="264">
        <v>0</v>
      </c>
      <c r="AF407" s="264">
        <v>0</v>
      </c>
      <c r="AG407" s="264">
        <v>0</v>
      </c>
      <c r="AH407" s="264">
        <v>0</v>
      </c>
      <c r="AI407" s="264">
        <v>0</v>
      </c>
      <c r="AJ407" s="264">
        <v>0</v>
      </c>
      <c r="AK407" s="264">
        <v>0</v>
      </c>
      <c r="AL407" s="264">
        <v>0</v>
      </c>
      <c r="AM407" s="264">
        <v>0</v>
      </c>
      <c r="AN407" s="264">
        <v>0</v>
      </c>
      <c r="AO407" s="264">
        <v>0</v>
      </c>
      <c r="AP407" s="264">
        <v>0</v>
      </c>
      <c r="AQ407" s="264">
        <v>0</v>
      </c>
      <c r="AR407" s="264">
        <v>0</v>
      </c>
      <c r="AS407" s="264">
        <v>0</v>
      </c>
      <c r="AT407" s="577">
        <v>0</v>
      </c>
      <c r="AU407" s="264">
        <v>0</v>
      </c>
      <c r="AV407" s="264">
        <v>0</v>
      </c>
      <c r="AW407" s="264">
        <v>0</v>
      </c>
      <c r="AX407" s="264">
        <v>0</v>
      </c>
      <c r="AY407" s="264">
        <v>0</v>
      </c>
      <c r="AZ407" s="264">
        <v>0</v>
      </c>
      <c r="BA407" s="264">
        <v>0</v>
      </c>
      <c r="BB407" s="264">
        <v>0</v>
      </c>
      <c r="BC407" s="264">
        <v>0</v>
      </c>
      <c r="BD407" s="264">
        <v>0</v>
      </c>
      <c r="BE407" s="264">
        <v>0</v>
      </c>
      <c r="BF407" s="264">
        <v>0</v>
      </c>
      <c r="BG407" s="264">
        <v>0</v>
      </c>
      <c r="BH407" s="264">
        <v>0</v>
      </c>
      <c r="BI407" s="264">
        <v>0</v>
      </c>
      <c r="BJ407" s="264">
        <v>0</v>
      </c>
      <c r="BK407" s="264">
        <v>0</v>
      </c>
      <c r="BL407" s="264">
        <v>0</v>
      </c>
      <c r="BM407" s="577">
        <v>0</v>
      </c>
      <c r="BN407" s="264">
        <v>0</v>
      </c>
      <c r="BO407" s="264">
        <v>0</v>
      </c>
      <c r="BP407" s="264">
        <v>0</v>
      </c>
      <c r="BQ407" s="264">
        <v>13641.17</v>
      </c>
      <c r="BR407" s="264">
        <v>13758.710000000001</v>
      </c>
      <c r="BS407" s="264">
        <v>14268.05</v>
      </c>
      <c r="BT407" s="264">
        <v>14032.970000000001</v>
      </c>
      <c r="BU407" s="264">
        <v>14093.25</v>
      </c>
      <c r="BV407" s="264">
        <v>14254.500000000002</v>
      </c>
      <c r="BW407" s="264">
        <v>14083.83</v>
      </c>
      <c r="BX407" s="264">
        <v>14192.52</v>
      </c>
      <c r="BY407" s="264">
        <v>14362.57</v>
      </c>
      <c r="BZ407" s="264">
        <v>14160.6</v>
      </c>
      <c r="CA407" s="264">
        <v>14250.880000000001</v>
      </c>
      <c r="CB407" s="264">
        <v>14418.87</v>
      </c>
      <c r="CC407" s="264">
        <v>39179.340000000004</v>
      </c>
      <c r="CD407" s="264">
        <v>40573.960000000006</v>
      </c>
      <c r="CE407" s="264">
        <v>42082.44</v>
      </c>
      <c r="CF407" s="577">
        <v>42171.479999999996</v>
      </c>
      <c r="CG407" s="264">
        <v>0</v>
      </c>
      <c r="CH407" s="264">
        <v>0</v>
      </c>
      <c r="CI407" s="264">
        <v>0</v>
      </c>
      <c r="CJ407" s="264">
        <v>15456.51</v>
      </c>
      <c r="CK407" s="264">
        <v>15417.33</v>
      </c>
      <c r="CL407" s="264">
        <v>16403.36</v>
      </c>
      <c r="CM407" s="264">
        <v>16442.54</v>
      </c>
      <c r="CN407" s="264">
        <v>15937.949999999999</v>
      </c>
      <c r="CO407" s="264">
        <v>16402.349999999999</v>
      </c>
      <c r="CP407" s="264">
        <v>16031.390000000001</v>
      </c>
      <c r="CQ407" s="264">
        <v>16131.21</v>
      </c>
      <c r="CR407" s="264">
        <v>16029.279999999999</v>
      </c>
      <c r="CS407" s="264">
        <v>15672.42</v>
      </c>
      <c r="CT407" s="264">
        <v>15814.220000000001</v>
      </c>
      <c r="CU407" s="264">
        <v>16046.810000000001</v>
      </c>
      <c r="CV407" s="264">
        <v>44453.599999999999</v>
      </c>
      <c r="CW407" s="264">
        <v>46707.810000000012</v>
      </c>
      <c r="CX407" s="264">
        <v>47568.630000000005</v>
      </c>
      <c r="CY407" s="577">
        <v>46802.369999999995</v>
      </c>
      <c r="CZ407" s="264">
        <v>0</v>
      </c>
      <c r="DA407" s="264">
        <v>0</v>
      </c>
      <c r="DB407" s="264">
        <v>0</v>
      </c>
      <c r="DC407" s="428">
        <f t="shared" si="6"/>
        <v>710842.92000000016</v>
      </c>
    </row>
    <row r="408" spans="1:107" x14ac:dyDescent="0.25">
      <c r="A408" s="311">
        <v>5326</v>
      </c>
      <c r="B408" s="347">
        <v>676048</v>
      </c>
      <c r="C408" s="311">
        <v>1028816</v>
      </c>
      <c r="D408" s="14">
        <v>1144680471</v>
      </c>
      <c r="F408" s="14" t="s">
        <v>939</v>
      </c>
      <c r="G408" s="14" t="str">
        <f>INDEX(FY2019_ALL_Targets!F:F,MATCH(B408,FY2019_ALL_Targets!B:B,0))</f>
        <v>MRSA Northeast</v>
      </c>
      <c r="H408" s="14" t="s">
        <v>3058</v>
      </c>
      <c r="I408" s="312" t="s">
        <v>2488</v>
      </c>
      <c r="J408" s="312" t="s">
        <v>966</v>
      </c>
      <c r="K408" s="312" t="s">
        <v>763</v>
      </c>
      <c r="L408" s="264">
        <v>0</v>
      </c>
      <c r="M408" s="264">
        <v>0</v>
      </c>
      <c r="N408" s="264">
        <v>0</v>
      </c>
      <c r="O408" s="264">
        <v>0</v>
      </c>
      <c r="P408" s="264">
        <v>0</v>
      </c>
      <c r="Q408" s="264">
        <v>0</v>
      </c>
      <c r="R408" s="264">
        <v>0</v>
      </c>
      <c r="S408" s="264">
        <v>0</v>
      </c>
      <c r="T408" s="264">
        <v>0</v>
      </c>
      <c r="U408" s="264">
        <v>0</v>
      </c>
      <c r="V408" s="264">
        <v>0</v>
      </c>
      <c r="W408" s="264">
        <v>0</v>
      </c>
      <c r="X408" s="264">
        <v>0</v>
      </c>
      <c r="Y408" s="264">
        <v>0</v>
      </c>
      <c r="Z408" s="264">
        <v>0</v>
      </c>
      <c r="AA408" s="577">
        <v>0</v>
      </c>
      <c r="AB408" s="264">
        <v>0</v>
      </c>
      <c r="AC408" s="264">
        <v>0</v>
      </c>
      <c r="AD408" s="264">
        <v>0</v>
      </c>
      <c r="AE408" s="264">
        <v>13104.960000000001</v>
      </c>
      <c r="AF408" s="264">
        <v>13391.07</v>
      </c>
      <c r="AG408" s="264">
        <v>14036.220000000001</v>
      </c>
      <c r="AH408" s="264">
        <v>14025.000000000002</v>
      </c>
      <c r="AI408" s="264">
        <v>14010.660000000002</v>
      </c>
      <c r="AJ408" s="264">
        <v>13628.4</v>
      </c>
      <c r="AK408" s="264">
        <v>13887.56</v>
      </c>
      <c r="AL408" s="264">
        <v>14430.94</v>
      </c>
      <c r="AM408" s="264">
        <v>14084.28</v>
      </c>
      <c r="AN408" s="264">
        <v>14139.52</v>
      </c>
      <c r="AO408" s="264">
        <v>14007.32</v>
      </c>
      <c r="AP408" s="264">
        <v>14437.56</v>
      </c>
      <c r="AQ408" s="264">
        <v>29767</v>
      </c>
      <c r="AR408" s="264">
        <v>30964.059999999994</v>
      </c>
      <c r="AS408" s="264">
        <v>41027.560000000005</v>
      </c>
      <c r="AT408" s="577">
        <v>41537.480000000003</v>
      </c>
      <c r="AU408" s="264">
        <v>0</v>
      </c>
      <c r="AV408" s="264">
        <v>0</v>
      </c>
      <c r="AW408" s="264">
        <v>0</v>
      </c>
      <c r="AX408" s="264">
        <v>0</v>
      </c>
      <c r="AY408" s="264">
        <v>0</v>
      </c>
      <c r="AZ408" s="264">
        <v>0</v>
      </c>
      <c r="BA408" s="264">
        <v>0</v>
      </c>
      <c r="BB408" s="264">
        <v>0</v>
      </c>
      <c r="BC408" s="264">
        <v>0</v>
      </c>
      <c r="BD408" s="264">
        <v>0</v>
      </c>
      <c r="BE408" s="264">
        <v>0</v>
      </c>
      <c r="BF408" s="264">
        <v>0</v>
      </c>
      <c r="BG408" s="264">
        <v>0</v>
      </c>
      <c r="BH408" s="264">
        <v>0</v>
      </c>
      <c r="BI408" s="264">
        <v>0</v>
      </c>
      <c r="BJ408" s="264">
        <v>0</v>
      </c>
      <c r="BK408" s="264">
        <v>0</v>
      </c>
      <c r="BL408" s="264">
        <v>0</v>
      </c>
      <c r="BM408" s="577">
        <v>0</v>
      </c>
      <c r="BN408" s="264">
        <v>0</v>
      </c>
      <c r="BO408" s="264">
        <v>0</v>
      </c>
      <c r="BP408" s="264">
        <v>0</v>
      </c>
      <c r="BQ408" s="264">
        <v>0</v>
      </c>
      <c r="BR408" s="264">
        <v>0</v>
      </c>
      <c r="BS408" s="264">
        <v>0</v>
      </c>
      <c r="BT408" s="264">
        <v>0</v>
      </c>
      <c r="BU408" s="264">
        <v>0</v>
      </c>
      <c r="BV408" s="264">
        <v>0</v>
      </c>
      <c r="BW408" s="264">
        <v>0</v>
      </c>
      <c r="BX408" s="264">
        <v>0</v>
      </c>
      <c r="BY408" s="264">
        <v>0</v>
      </c>
      <c r="BZ408" s="264">
        <v>0</v>
      </c>
      <c r="CA408" s="264">
        <v>0</v>
      </c>
      <c r="CB408" s="264">
        <v>0</v>
      </c>
      <c r="CC408" s="264">
        <v>0</v>
      </c>
      <c r="CD408" s="264">
        <v>0</v>
      </c>
      <c r="CE408" s="264">
        <v>0</v>
      </c>
      <c r="CF408" s="577">
        <v>0</v>
      </c>
      <c r="CG408" s="264">
        <v>0</v>
      </c>
      <c r="CH408" s="264">
        <v>0</v>
      </c>
      <c r="CI408" s="264">
        <v>0</v>
      </c>
      <c r="CJ408" s="264">
        <v>19388.16</v>
      </c>
      <c r="CK408" s="264">
        <v>19567.680000000004</v>
      </c>
      <c r="CL408" s="264">
        <v>20145.510000000002</v>
      </c>
      <c r="CM408" s="264">
        <v>20364.3</v>
      </c>
      <c r="CN408" s="264">
        <v>20071.419999999998</v>
      </c>
      <c r="CO408" s="264">
        <v>19683.62</v>
      </c>
      <c r="CP408" s="264">
        <v>20743.22</v>
      </c>
      <c r="CQ408" s="264">
        <v>21193.040000000001</v>
      </c>
      <c r="CR408" s="264">
        <v>20642.32</v>
      </c>
      <c r="CS408" s="264">
        <v>20329.419999999998</v>
      </c>
      <c r="CT408" s="264">
        <v>19928.120000000003</v>
      </c>
      <c r="CU408" s="264">
        <v>20409.64</v>
      </c>
      <c r="CV408" s="264">
        <v>43404.2</v>
      </c>
      <c r="CW408" s="264">
        <v>44671.299999999988</v>
      </c>
      <c r="CX408" s="264">
        <v>60500.669999999991</v>
      </c>
      <c r="CY408" s="577">
        <v>59152.270000000004</v>
      </c>
      <c r="CZ408" s="264">
        <v>0</v>
      </c>
      <c r="DA408" s="264">
        <v>0</v>
      </c>
      <c r="DB408" s="264">
        <v>0</v>
      </c>
      <c r="DC408" s="428">
        <f t="shared" si="6"/>
        <v>760674.47999999986</v>
      </c>
    </row>
    <row r="409" spans="1:107" x14ac:dyDescent="0.25">
      <c r="A409" s="311">
        <v>5386</v>
      </c>
      <c r="B409" s="347">
        <v>676049</v>
      </c>
      <c r="C409" s="311">
        <v>1028842</v>
      </c>
      <c r="D409" s="14">
        <v>1093176968</v>
      </c>
      <c r="F409" s="14" t="s">
        <v>939</v>
      </c>
      <c r="G409" s="14" t="str">
        <f>INDEX(FY2019_ALL_Targets!F:F,MATCH(B409,FY2019_ALL_Targets!B:B,0))</f>
        <v>MRSA Northeast</v>
      </c>
      <c r="H409" s="14" t="s">
        <v>3066</v>
      </c>
      <c r="I409" s="312" t="s">
        <v>793</v>
      </c>
      <c r="J409" s="312" t="s">
        <v>966</v>
      </c>
      <c r="K409" s="312" t="s">
        <v>794</v>
      </c>
      <c r="L409" s="264">
        <v>0</v>
      </c>
      <c r="M409" s="264">
        <v>0</v>
      </c>
      <c r="N409" s="264">
        <v>0</v>
      </c>
      <c r="O409" s="264">
        <v>0</v>
      </c>
      <c r="P409" s="264">
        <v>0</v>
      </c>
      <c r="Q409" s="264">
        <v>0</v>
      </c>
      <c r="R409" s="264">
        <v>0</v>
      </c>
      <c r="S409" s="264">
        <v>0</v>
      </c>
      <c r="T409" s="264">
        <v>0</v>
      </c>
      <c r="U409" s="264">
        <v>0</v>
      </c>
      <c r="V409" s="264">
        <v>0</v>
      </c>
      <c r="W409" s="264">
        <v>0</v>
      </c>
      <c r="X409" s="264">
        <v>0</v>
      </c>
      <c r="Y409" s="264">
        <v>0</v>
      </c>
      <c r="Z409" s="264">
        <v>0</v>
      </c>
      <c r="AA409" s="577">
        <v>0</v>
      </c>
      <c r="AB409" s="264">
        <v>0</v>
      </c>
      <c r="AC409" s="264">
        <v>0</v>
      </c>
      <c r="AD409" s="264">
        <v>0</v>
      </c>
      <c r="AE409" s="264">
        <v>16071.68</v>
      </c>
      <c r="AF409" s="264">
        <v>16422.560000000001</v>
      </c>
      <c r="AG409" s="264">
        <v>17213.760000000002</v>
      </c>
      <c r="AH409" s="264">
        <v>17200</v>
      </c>
      <c r="AI409" s="264">
        <v>17171.91</v>
      </c>
      <c r="AJ409" s="264">
        <v>16703.400000000001</v>
      </c>
      <c r="AK409" s="264">
        <v>17009.280000000002</v>
      </c>
      <c r="AL409" s="264">
        <v>17685.39</v>
      </c>
      <c r="AM409" s="264">
        <v>17260.23</v>
      </c>
      <c r="AN409" s="264">
        <v>17328.240000000002</v>
      </c>
      <c r="AO409" s="264">
        <v>17166.29</v>
      </c>
      <c r="AP409" s="264">
        <v>17693.559999999998</v>
      </c>
      <c r="AQ409" s="264">
        <v>46890.249999999993</v>
      </c>
      <c r="AR409" s="264">
        <v>48217.249999999993</v>
      </c>
      <c r="AS409" s="264">
        <v>50772.930000000008</v>
      </c>
      <c r="AT409" s="577">
        <v>50857.120000000003</v>
      </c>
      <c r="AU409" s="264">
        <v>0</v>
      </c>
      <c r="AV409" s="264">
        <v>0</v>
      </c>
      <c r="AW409" s="264">
        <v>0</v>
      </c>
      <c r="AX409" s="264">
        <v>0</v>
      </c>
      <c r="AY409" s="264">
        <v>0</v>
      </c>
      <c r="AZ409" s="264">
        <v>0</v>
      </c>
      <c r="BA409" s="264">
        <v>0</v>
      </c>
      <c r="BB409" s="264">
        <v>0</v>
      </c>
      <c r="BC409" s="264">
        <v>0</v>
      </c>
      <c r="BD409" s="264">
        <v>0</v>
      </c>
      <c r="BE409" s="264">
        <v>0</v>
      </c>
      <c r="BF409" s="264">
        <v>0</v>
      </c>
      <c r="BG409" s="264">
        <v>0</v>
      </c>
      <c r="BH409" s="264">
        <v>0</v>
      </c>
      <c r="BI409" s="264">
        <v>0</v>
      </c>
      <c r="BJ409" s="264">
        <v>0</v>
      </c>
      <c r="BK409" s="264">
        <v>0</v>
      </c>
      <c r="BL409" s="264">
        <v>0</v>
      </c>
      <c r="BM409" s="577">
        <v>0</v>
      </c>
      <c r="BN409" s="264">
        <v>0</v>
      </c>
      <c r="BO409" s="264">
        <v>0</v>
      </c>
      <c r="BP409" s="264">
        <v>0</v>
      </c>
      <c r="BQ409" s="264">
        <v>0</v>
      </c>
      <c r="BR409" s="264">
        <v>0</v>
      </c>
      <c r="BS409" s="264">
        <v>0</v>
      </c>
      <c r="BT409" s="264">
        <v>0</v>
      </c>
      <c r="BU409" s="264">
        <v>0</v>
      </c>
      <c r="BV409" s="264">
        <v>0</v>
      </c>
      <c r="BW409" s="264">
        <v>0</v>
      </c>
      <c r="BX409" s="264">
        <v>0</v>
      </c>
      <c r="BY409" s="264">
        <v>0</v>
      </c>
      <c r="BZ409" s="264">
        <v>0</v>
      </c>
      <c r="CA409" s="264">
        <v>0</v>
      </c>
      <c r="CB409" s="264">
        <v>0</v>
      </c>
      <c r="CC409" s="264">
        <v>0</v>
      </c>
      <c r="CD409" s="264">
        <v>0</v>
      </c>
      <c r="CE409" s="264">
        <v>0</v>
      </c>
      <c r="CF409" s="577">
        <v>0</v>
      </c>
      <c r="CG409" s="264">
        <v>0</v>
      </c>
      <c r="CH409" s="264">
        <v>0</v>
      </c>
      <c r="CI409" s="264">
        <v>0</v>
      </c>
      <c r="CJ409" s="264">
        <v>23777.279999999999</v>
      </c>
      <c r="CK409" s="264">
        <v>23997.439999999999</v>
      </c>
      <c r="CL409" s="264">
        <v>24706.080000000002</v>
      </c>
      <c r="CM409" s="264">
        <v>24974.399999999998</v>
      </c>
      <c r="CN409" s="264">
        <v>24600.17</v>
      </c>
      <c r="CO409" s="264">
        <v>24124.87</v>
      </c>
      <c r="CP409" s="264">
        <v>25406.33</v>
      </c>
      <c r="CQ409" s="264">
        <v>25972.37</v>
      </c>
      <c r="CR409" s="264">
        <v>25297.179999999997</v>
      </c>
      <c r="CS409" s="264">
        <v>24914.129999999997</v>
      </c>
      <c r="CT409" s="264">
        <v>24422.359999999997</v>
      </c>
      <c r="CU409" s="264">
        <v>25012.48</v>
      </c>
      <c r="CV409" s="264">
        <v>68372.150000000009</v>
      </c>
      <c r="CW409" s="264">
        <v>69559.899999999994</v>
      </c>
      <c r="CX409" s="264">
        <v>74929.149999999994</v>
      </c>
      <c r="CY409" s="577">
        <v>72449.33</v>
      </c>
      <c r="CZ409" s="264">
        <v>0</v>
      </c>
      <c r="DA409" s="264">
        <v>0</v>
      </c>
      <c r="DB409" s="264">
        <v>0</v>
      </c>
      <c r="DC409" s="428">
        <f t="shared" si="6"/>
        <v>984179.47000000009</v>
      </c>
    </row>
    <row r="410" spans="1:107" x14ac:dyDescent="0.25">
      <c r="A410" s="311">
        <v>5329</v>
      </c>
      <c r="B410" s="347">
        <v>676051</v>
      </c>
      <c r="C410" s="297">
        <v>1028674</v>
      </c>
      <c r="D410" s="14">
        <v>1639163595</v>
      </c>
      <c r="F410" s="14" t="s">
        <v>1003</v>
      </c>
      <c r="G410" s="14" t="str">
        <f>INDEX(FY2019_ALL_Targets!F:F,MATCH(B410,FY2019_ALL_Targets!B:B,0))</f>
        <v>MRSA Northeast</v>
      </c>
      <c r="H410" s="14" t="s">
        <v>3026</v>
      </c>
      <c r="I410" s="312" t="s">
        <v>764</v>
      </c>
      <c r="J410" s="312" t="s">
        <v>978</v>
      </c>
      <c r="K410" s="312" t="s">
        <v>765</v>
      </c>
      <c r="L410" s="264">
        <v>0</v>
      </c>
      <c r="M410" s="264">
        <v>0</v>
      </c>
      <c r="N410" s="264">
        <v>0</v>
      </c>
      <c r="O410" s="264">
        <v>0</v>
      </c>
      <c r="P410" s="264">
        <v>0</v>
      </c>
      <c r="Q410" s="264">
        <v>0</v>
      </c>
      <c r="R410" s="264">
        <v>0</v>
      </c>
      <c r="S410" s="264">
        <v>0</v>
      </c>
      <c r="T410" s="264">
        <v>0</v>
      </c>
      <c r="U410" s="264">
        <v>0</v>
      </c>
      <c r="V410" s="264">
        <v>0</v>
      </c>
      <c r="W410" s="264">
        <v>0</v>
      </c>
      <c r="X410" s="264">
        <v>0</v>
      </c>
      <c r="Y410" s="264">
        <v>0</v>
      </c>
      <c r="Z410" s="264">
        <v>0</v>
      </c>
      <c r="AA410" s="577">
        <v>0</v>
      </c>
      <c r="AB410" s="264">
        <v>0</v>
      </c>
      <c r="AC410" s="264">
        <v>0</v>
      </c>
      <c r="AD410" s="264">
        <v>0</v>
      </c>
      <c r="AE410" s="264">
        <v>6265.6</v>
      </c>
      <c r="AF410" s="264">
        <v>6089.6</v>
      </c>
      <c r="AG410" s="264">
        <v>7559.2000000000007</v>
      </c>
      <c r="AH410" s="264">
        <v>7084.0000000000009</v>
      </c>
      <c r="AI410" s="264">
        <v>6673.92</v>
      </c>
      <c r="AJ410" s="264">
        <v>6865.1</v>
      </c>
      <c r="AK410" s="264">
        <v>10447.969999999999</v>
      </c>
      <c r="AL410" s="264">
        <v>11143.39</v>
      </c>
      <c r="AM410" s="264">
        <v>10105.83</v>
      </c>
      <c r="AN410" s="264">
        <v>10005.879999999999</v>
      </c>
      <c r="AO410" s="264">
        <v>9921.98</v>
      </c>
      <c r="AP410" s="264">
        <v>10192.41</v>
      </c>
      <c r="AQ410" s="264">
        <v>18692.379999999997</v>
      </c>
      <c r="AR410" s="264">
        <v>19672.559999999998</v>
      </c>
      <c r="AS410" s="264">
        <v>38189.950000000004</v>
      </c>
      <c r="AT410" s="577">
        <v>36823.19</v>
      </c>
      <c r="AU410" s="264">
        <v>0</v>
      </c>
      <c r="AV410" s="264">
        <v>0</v>
      </c>
      <c r="AW410" s="264">
        <v>0</v>
      </c>
      <c r="AX410" s="264">
        <v>7392.0000000000009</v>
      </c>
      <c r="AY410" s="264">
        <v>7620.8</v>
      </c>
      <c r="AZ410" s="264">
        <v>8316</v>
      </c>
      <c r="BA410" s="264">
        <v>7770.4000000000005</v>
      </c>
      <c r="BB410" s="264">
        <v>8229.4299999999985</v>
      </c>
      <c r="BC410" s="264">
        <v>7821</v>
      </c>
      <c r="BD410" s="264">
        <v>0</v>
      </c>
      <c r="BE410" s="264">
        <v>0</v>
      </c>
      <c r="BF410" s="264">
        <v>0</v>
      </c>
      <c r="BG410" s="264">
        <v>0</v>
      </c>
      <c r="BH410" s="264">
        <v>0</v>
      </c>
      <c r="BI410" s="264">
        <v>0</v>
      </c>
      <c r="BJ410" s="264">
        <v>21897.26</v>
      </c>
      <c r="BK410" s="264">
        <v>22737.47</v>
      </c>
      <c r="BL410" s="264">
        <v>0</v>
      </c>
      <c r="BM410" s="577">
        <v>0</v>
      </c>
      <c r="BN410" s="264">
        <v>0</v>
      </c>
      <c r="BO410" s="264">
        <v>0</v>
      </c>
      <c r="BP410" s="264">
        <v>0</v>
      </c>
      <c r="BQ410" s="264">
        <v>9644.8000000000011</v>
      </c>
      <c r="BR410" s="264">
        <v>9548.0000000000018</v>
      </c>
      <c r="BS410" s="264">
        <v>11123.2</v>
      </c>
      <c r="BT410" s="264">
        <v>11378.400000000001</v>
      </c>
      <c r="BU410" s="264">
        <v>11036.3</v>
      </c>
      <c r="BV410" s="264">
        <v>11323.07</v>
      </c>
      <c r="BW410" s="264">
        <v>0</v>
      </c>
      <c r="BX410" s="264">
        <v>0</v>
      </c>
      <c r="BY410" s="264">
        <v>0</v>
      </c>
      <c r="BZ410" s="264">
        <v>0</v>
      </c>
      <c r="CA410" s="264">
        <v>0</v>
      </c>
      <c r="CB410" s="264">
        <v>0</v>
      </c>
      <c r="CC410" s="264">
        <v>28455.700000000004</v>
      </c>
      <c r="CD410" s="264">
        <v>32199.489999999994</v>
      </c>
      <c r="CE410" s="264">
        <v>0</v>
      </c>
      <c r="CF410" s="577">
        <v>0</v>
      </c>
      <c r="CG410" s="264">
        <v>0</v>
      </c>
      <c r="CH410" s="264">
        <v>0</v>
      </c>
      <c r="CI410" s="264">
        <v>0</v>
      </c>
      <c r="CJ410" s="264">
        <v>0</v>
      </c>
      <c r="CK410" s="264">
        <v>0</v>
      </c>
      <c r="CL410" s="264">
        <v>0</v>
      </c>
      <c r="CM410" s="264">
        <v>0</v>
      </c>
      <c r="CN410" s="264">
        <v>0</v>
      </c>
      <c r="CO410" s="264">
        <v>0</v>
      </c>
      <c r="CP410" s="264">
        <v>15931.699999999999</v>
      </c>
      <c r="CQ410" s="264">
        <v>16215.83</v>
      </c>
      <c r="CR410" s="264">
        <v>14823.85</v>
      </c>
      <c r="CS410" s="264">
        <v>14506.75</v>
      </c>
      <c r="CT410" s="264">
        <v>14089.49</v>
      </c>
      <c r="CU410" s="264">
        <v>14400.91</v>
      </c>
      <c r="CV410" s="264">
        <v>0</v>
      </c>
      <c r="CW410" s="264">
        <v>0</v>
      </c>
      <c r="CX410" s="264">
        <v>56507.12</v>
      </c>
      <c r="CY410" s="577">
        <v>52522.21</v>
      </c>
      <c r="CZ410" s="264">
        <v>0</v>
      </c>
      <c r="DA410" s="264">
        <v>0</v>
      </c>
      <c r="DB410" s="264">
        <v>0</v>
      </c>
      <c r="DC410" s="428">
        <f t="shared" si="6"/>
        <v>631224.1399999999</v>
      </c>
    </row>
    <row r="411" spans="1:107" x14ac:dyDescent="0.25">
      <c r="A411" s="313">
        <v>4529</v>
      </c>
      <c r="B411" s="347">
        <v>676052</v>
      </c>
      <c r="C411" s="313">
        <v>1026850</v>
      </c>
      <c r="D411" s="14">
        <v>1306239587</v>
      </c>
      <c r="F411" s="14" t="s">
        <v>937</v>
      </c>
      <c r="G411" s="14" t="str">
        <f>INDEX(FY2019_ALL_Targets!F:F,MATCH(B411,FY2019_ALL_Targets!B:B,0))</f>
        <v>Tarrant</v>
      </c>
      <c r="H411" s="14" t="s">
        <v>3009</v>
      </c>
      <c r="I411" s="314" t="s">
        <v>2940</v>
      </c>
      <c r="J411" s="314" t="s">
        <v>2941</v>
      </c>
      <c r="K411" s="314" t="s">
        <v>2942</v>
      </c>
      <c r="L411" s="264">
        <v>0</v>
      </c>
      <c r="M411" s="264">
        <v>0</v>
      </c>
      <c r="N411" s="264">
        <v>0</v>
      </c>
      <c r="O411" s="264">
        <v>0</v>
      </c>
      <c r="P411" s="264">
        <v>0</v>
      </c>
      <c r="Q411" s="264">
        <v>0</v>
      </c>
      <c r="R411" s="264">
        <v>0</v>
      </c>
      <c r="S411" s="264">
        <v>0</v>
      </c>
      <c r="T411" s="264">
        <v>0</v>
      </c>
      <c r="U411" s="264">
        <v>0</v>
      </c>
      <c r="V411" s="264">
        <v>0</v>
      </c>
      <c r="W411" s="264">
        <v>0</v>
      </c>
      <c r="X411" s="264">
        <v>67326.400000000009</v>
      </c>
      <c r="Y411" s="264">
        <v>70477.490000000005</v>
      </c>
      <c r="Z411" s="264">
        <v>70733.389999999985</v>
      </c>
      <c r="AA411" s="577">
        <v>67322.98</v>
      </c>
      <c r="AB411" s="264">
        <v>0</v>
      </c>
      <c r="AC411" s="264">
        <v>0</v>
      </c>
      <c r="AD411" s="264">
        <v>0</v>
      </c>
      <c r="AE411" s="264">
        <v>0</v>
      </c>
      <c r="AF411" s="264">
        <v>0</v>
      </c>
      <c r="AG411" s="264">
        <v>0</v>
      </c>
      <c r="AH411" s="264">
        <v>0</v>
      </c>
      <c r="AI411" s="264">
        <v>0</v>
      </c>
      <c r="AJ411" s="264">
        <v>0</v>
      </c>
      <c r="AK411" s="264">
        <v>0</v>
      </c>
      <c r="AL411" s="264">
        <v>0</v>
      </c>
      <c r="AM411" s="264">
        <v>0</v>
      </c>
      <c r="AN411" s="264">
        <v>0</v>
      </c>
      <c r="AO411" s="264">
        <v>0</v>
      </c>
      <c r="AP411" s="264">
        <v>0</v>
      </c>
      <c r="AQ411" s="264">
        <v>30026.600000000002</v>
      </c>
      <c r="AR411" s="264">
        <v>31420.45</v>
      </c>
      <c r="AS411" s="264">
        <v>31338.93</v>
      </c>
      <c r="AT411" s="577">
        <v>30386.26</v>
      </c>
      <c r="AU411" s="264">
        <v>0</v>
      </c>
      <c r="AV411" s="264">
        <v>0</v>
      </c>
      <c r="AW411" s="264">
        <v>0</v>
      </c>
      <c r="AX411" s="264">
        <v>0</v>
      </c>
      <c r="AY411" s="264">
        <v>0</v>
      </c>
      <c r="AZ411" s="264">
        <v>0</v>
      </c>
      <c r="BA411" s="264">
        <v>0</v>
      </c>
      <c r="BB411" s="264">
        <v>0</v>
      </c>
      <c r="BC411" s="264">
        <v>0</v>
      </c>
      <c r="BD411" s="264">
        <v>0</v>
      </c>
      <c r="BE411" s="264">
        <v>0</v>
      </c>
      <c r="BF411" s="264">
        <v>0</v>
      </c>
      <c r="BG411" s="264">
        <v>0</v>
      </c>
      <c r="BH411" s="264">
        <v>0</v>
      </c>
      <c r="BI411" s="264">
        <v>0</v>
      </c>
      <c r="BJ411" s="264">
        <v>0</v>
      </c>
      <c r="BK411" s="264">
        <v>0</v>
      </c>
      <c r="BL411" s="264">
        <v>0</v>
      </c>
      <c r="BM411" s="577">
        <v>0</v>
      </c>
      <c r="BN411" s="264">
        <v>0</v>
      </c>
      <c r="BO411" s="264">
        <v>0</v>
      </c>
      <c r="BP411" s="264">
        <v>0</v>
      </c>
      <c r="BQ411" s="264">
        <v>0</v>
      </c>
      <c r="BR411" s="264">
        <v>0</v>
      </c>
      <c r="BS411" s="264">
        <v>0</v>
      </c>
      <c r="BT411" s="264">
        <v>0</v>
      </c>
      <c r="BU411" s="264">
        <v>0</v>
      </c>
      <c r="BV411" s="264">
        <v>0</v>
      </c>
      <c r="BW411" s="264">
        <v>0</v>
      </c>
      <c r="BX411" s="264">
        <v>0</v>
      </c>
      <c r="BY411" s="264">
        <v>0</v>
      </c>
      <c r="BZ411" s="264">
        <v>0</v>
      </c>
      <c r="CA411" s="264">
        <v>0</v>
      </c>
      <c r="CB411" s="264">
        <v>0</v>
      </c>
      <c r="CC411" s="264">
        <v>0</v>
      </c>
      <c r="CD411" s="264">
        <v>0</v>
      </c>
      <c r="CE411" s="264">
        <v>0</v>
      </c>
      <c r="CF411" s="577">
        <v>0</v>
      </c>
      <c r="CG411" s="264">
        <v>0</v>
      </c>
      <c r="CH411" s="264">
        <v>0</v>
      </c>
      <c r="CI411" s="264">
        <v>0</v>
      </c>
      <c r="CJ411" s="264">
        <v>0</v>
      </c>
      <c r="CK411" s="264">
        <v>0</v>
      </c>
      <c r="CL411" s="264">
        <v>0</v>
      </c>
      <c r="CM411" s="264">
        <v>0</v>
      </c>
      <c r="CN411" s="264">
        <v>0</v>
      </c>
      <c r="CO411" s="264">
        <v>0</v>
      </c>
      <c r="CP411" s="264">
        <v>0</v>
      </c>
      <c r="CQ411" s="264">
        <v>0</v>
      </c>
      <c r="CR411" s="264">
        <v>0</v>
      </c>
      <c r="CS411" s="264">
        <v>0</v>
      </c>
      <c r="CT411" s="264">
        <v>0</v>
      </c>
      <c r="CU411" s="264">
        <v>0</v>
      </c>
      <c r="CV411" s="264">
        <v>0</v>
      </c>
      <c r="CW411" s="264">
        <v>0</v>
      </c>
      <c r="CX411" s="264">
        <v>0</v>
      </c>
      <c r="CY411" s="577">
        <v>0</v>
      </c>
      <c r="CZ411" s="264">
        <v>0</v>
      </c>
      <c r="DA411" s="264">
        <v>0</v>
      </c>
      <c r="DB411" s="264">
        <v>0</v>
      </c>
      <c r="DC411" s="428">
        <f t="shared" si="6"/>
        <v>399032.5</v>
      </c>
    </row>
    <row r="412" spans="1:107" x14ac:dyDescent="0.25">
      <c r="A412" s="313">
        <v>4452</v>
      </c>
      <c r="B412" s="347">
        <v>676055</v>
      </c>
      <c r="C412" s="297">
        <v>445204</v>
      </c>
      <c r="D412" s="14">
        <v>1124241955</v>
      </c>
      <c r="F412" s="14" t="s">
        <v>928</v>
      </c>
      <c r="G412" s="14" t="str">
        <f>INDEX(FY2019_ALL_Targets!F:F,MATCH(B412,FY2019_ALL_Targets!B:B,0))</f>
        <v>Jefferson</v>
      </c>
      <c r="H412" s="14" t="s">
        <v>3183</v>
      </c>
      <c r="I412" s="314" t="s">
        <v>2853</v>
      </c>
      <c r="J412" s="314" t="s">
        <v>2854</v>
      </c>
      <c r="K412" s="314" t="s">
        <v>2855</v>
      </c>
      <c r="L412" s="264">
        <v>0</v>
      </c>
      <c r="M412" s="264">
        <v>0</v>
      </c>
      <c r="N412" s="264">
        <v>0</v>
      </c>
      <c r="O412" s="264">
        <v>0</v>
      </c>
      <c r="P412" s="264">
        <v>0</v>
      </c>
      <c r="Q412" s="264">
        <v>0</v>
      </c>
      <c r="R412" s="264">
        <v>0</v>
      </c>
      <c r="S412" s="264">
        <v>0</v>
      </c>
      <c r="T412" s="264">
        <v>0</v>
      </c>
      <c r="U412" s="264">
        <v>0</v>
      </c>
      <c r="V412" s="264">
        <v>0</v>
      </c>
      <c r="W412" s="264">
        <v>0</v>
      </c>
      <c r="X412" s="264">
        <v>24677.17</v>
      </c>
      <c r="Y412" s="264">
        <v>26506.12</v>
      </c>
      <c r="Z412" s="264">
        <v>29982.700000000004</v>
      </c>
      <c r="AA412" s="577">
        <v>33982.010000000009</v>
      </c>
      <c r="AB412" s="264">
        <v>0</v>
      </c>
      <c r="AC412" s="264">
        <v>0</v>
      </c>
      <c r="AD412" s="264">
        <v>0</v>
      </c>
      <c r="AE412" s="264">
        <v>0</v>
      </c>
      <c r="AF412" s="264">
        <v>0</v>
      </c>
      <c r="AG412" s="264">
        <v>0</v>
      </c>
      <c r="AH412" s="264">
        <v>0</v>
      </c>
      <c r="AI412" s="264">
        <v>0</v>
      </c>
      <c r="AJ412" s="264">
        <v>0</v>
      </c>
      <c r="AK412" s="264">
        <v>0</v>
      </c>
      <c r="AL412" s="264">
        <v>0</v>
      </c>
      <c r="AM412" s="264">
        <v>0</v>
      </c>
      <c r="AN412" s="264">
        <v>0</v>
      </c>
      <c r="AO412" s="264">
        <v>0</v>
      </c>
      <c r="AP412" s="264">
        <v>0</v>
      </c>
      <c r="AQ412" s="264">
        <v>0</v>
      </c>
      <c r="AR412" s="264">
        <v>0</v>
      </c>
      <c r="AS412" s="264">
        <v>0</v>
      </c>
      <c r="AT412" s="577">
        <v>0</v>
      </c>
      <c r="AU412" s="264">
        <v>0</v>
      </c>
      <c r="AV412" s="264">
        <v>0</v>
      </c>
      <c r="AW412" s="264">
        <v>0</v>
      </c>
      <c r="AX412" s="264">
        <v>0</v>
      </c>
      <c r="AY412" s="264">
        <v>0</v>
      </c>
      <c r="AZ412" s="264">
        <v>0</v>
      </c>
      <c r="BA412" s="264">
        <v>0</v>
      </c>
      <c r="BB412" s="264">
        <v>0</v>
      </c>
      <c r="BC412" s="264">
        <v>0</v>
      </c>
      <c r="BD412" s="264">
        <v>0</v>
      </c>
      <c r="BE412" s="264">
        <v>0</v>
      </c>
      <c r="BF412" s="264">
        <v>0</v>
      </c>
      <c r="BG412" s="264">
        <v>0</v>
      </c>
      <c r="BH412" s="264">
        <v>0</v>
      </c>
      <c r="BI412" s="264">
        <v>0</v>
      </c>
      <c r="BJ412" s="264">
        <v>28497.549999999996</v>
      </c>
      <c r="BK412" s="264">
        <v>31086.200000000004</v>
      </c>
      <c r="BL412" s="264">
        <v>35209.93</v>
      </c>
      <c r="BM412" s="577">
        <v>40197.259999999995</v>
      </c>
      <c r="BN412" s="264">
        <v>0</v>
      </c>
      <c r="BO412" s="264">
        <v>0</v>
      </c>
      <c r="BP412" s="264">
        <v>0</v>
      </c>
      <c r="BQ412" s="264">
        <v>0</v>
      </c>
      <c r="BR412" s="264">
        <v>0</v>
      </c>
      <c r="BS412" s="264">
        <v>0</v>
      </c>
      <c r="BT412" s="264">
        <v>0</v>
      </c>
      <c r="BU412" s="264">
        <v>0</v>
      </c>
      <c r="BV412" s="264">
        <v>0</v>
      </c>
      <c r="BW412" s="264">
        <v>0</v>
      </c>
      <c r="BX412" s="264">
        <v>0</v>
      </c>
      <c r="BY412" s="264">
        <v>0</v>
      </c>
      <c r="BZ412" s="264">
        <v>0</v>
      </c>
      <c r="CA412" s="264">
        <v>0</v>
      </c>
      <c r="CB412" s="264">
        <v>0</v>
      </c>
      <c r="CC412" s="264">
        <v>0</v>
      </c>
      <c r="CD412" s="264">
        <v>0</v>
      </c>
      <c r="CE412" s="264">
        <v>0</v>
      </c>
      <c r="CF412" s="577">
        <v>0</v>
      </c>
      <c r="CG412" s="264">
        <v>0</v>
      </c>
      <c r="CH412" s="264">
        <v>0</v>
      </c>
      <c r="CI412" s="264">
        <v>0</v>
      </c>
      <c r="CJ412" s="264">
        <v>0</v>
      </c>
      <c r="CK412" s="264">
        <v>0</v>
      </c>
      <c r="CL412" s="264">
        <v>0</v>
      </c>
      <c r="CM412" s="264">
        <v>0</v>
      </c>
      <c r="CN412" s="264">
        <v>0</v>
      </c>
      <c r="CO412" s="264">
        <v>0</v>
      </c>
      <c r="CP412" s="264">
        <v>0</v>
      </c>
      <c r="CQ412" s="264">
        <v>0</v>
      </c>
      <c r="CR412" s="264">
        <v>0</v>
      </c>
      <c r="CS412" s="264">
        <v>0</v>
      </c>
      <c r="CT412" s="264">
        <v>0</v>
      </c>
      <c r="CU412" s="264">
        <v>0</v>
      </c>
      <c r="CV412" s="264">
        <v>32488.76</v>
      </c>
      <c r="CW412" s="264">
        <v>35097.64</v>
      </c>
      <c r="CX412" s="264">
        <v>41553.74</v>
      </c>
      <c r="CY412" s="577">
        <v>52676.66</v>
      </c>
      <c r="CZ412" s="264">
        <v>0</v>
      </c>
      <c r="DA412" s="264">
        <v>0</v>
      </c>
      <c r="DB412" s="264">
        <v>0</v>
      </c>
      <c r="DC412" s="428">
        <f t="shared" si="6"/>
        <v>411955.74</v>
      </c>
    </row>
    <row r="413" spans="1:107" x14ac:dyDescent="0.25">
      <c r="A413" s="297">
        <v>102294</v>
      </c>
      <c r="B413" s="347">
        <v>676059</v>
      </c>
      <c r="C413" s="297">
        <v>1020250</v>
      </c>
      <c r="D413" s="14">
        <v>1972585289</v>
      </c>
      <c r="F413" s="14" t="s">
        <v>930</v>
      </c>
      <c r="G413" s="14" t="str">
        <f>INDEX(FY2019_ALL_Targets!F:F,MATCH(B413,FY2019_ALL_Targets!B:B,0))</f>
        <v>Harris</v>
      </c>
      <c r="H413" s="14" t="s">
        <v>3016</v>
      </c>
      <c r="I413" s="299" t="s">
        <v>300</v>
      </c>
      <c r="J413" s="299" t="s">
        <v>2359</v>
      </c>
      <c r="K413" s="299" t="s">
        <v>301</v>
      </c>
      <c r="L413" s="264">
        <v>15766.14</v>
      </c>
      <c r="M413" s="264">
        <v>16233.13</v>
      </c>
      <c r="N413" s="264">
        <v>17752.59</v>
      </c>
      <c r="O413" s="264">
        <v>17898.96</v>
      </c>
      <c r="P413" s="264">
        <v>16859.829999999998</v>
      </c>
      <c r="Q413" s="264">
        <v>17452.37</v>
      </c>
      <c r="R413" s="264">
        <v>17065.79</v>
      </c>
      <c r="S413" s="264">
        <v>18005.609999999997</v>
      </c>
      <c r="T413" s="264">
        <v>16992.02</v>
      </c>
      <c r="U413" s="264">
        <v>16878.32</v>
      </c>
      <c r="V413" s="264">
        <v>16419.39</v>
      </c>
      <c r="W413" s="264">
        <v>17018.91</v>
      </c>
      <c r="X413" s="264">
        <v>46968.039999999994</v>
      </c>
      <c r="Y413" s="264">
        <v>50041.359999999993</v>
      </c>
      <c r="Z413" s="264">
        <v>51283.62</v>
      </c>
      <c r="AA413" s="577">
        <v>49437.520000000004</v>
      </c>
      <c r="AB413" s="264">
        <v>0</v>
      </c>
      <c r="AC413" s="264">
        <v>0</v>
      </c>
      <c r="AD413" s="264">
        <v>0</v>
      </c>
      <c r="AE413" s="264">
        <v>0</v>
      </c>
      <c r="AF413" s="264">
        <v>0</v>
      </c>
      <c r="AG413" s="264">
        <v>0</v>
      </c>
      <c r="AH413" s="264">
        <v>0</v>
      </c>
      <c r="AI413" s="264">
        <v>0</v>
      </c>
      <c r="AJ413" s="264">
        <v>0</v>
      </c>
      <c r="AK413" s="264">
        <v>0</v>
      </c>
      <c r="AL413" s="264">
        <v>0</v>
      </c>
      <c r="AM413" s="264">
        <v>0</v>
      </c>
      <c r="AN413" s="264">
        <v>0</v>
      </c>
      <c r="AO413" s="264">
        <v>0</v>
      </c>
      <c r="AP413" s="264">
        <v>0</v>
      </c>
      <c r="AQ413" s="264">
        <v>0</v>
      </c>
      <c r="AR413" s="264">
        <v>0</v>
      </c>
      <c r="AS413" s="264">
        <v>0</v>
      </c>
      <c r="AT413" s="577">
        <v>0</v>
      </c>
      <c r="AU413" s="264">
        <v>0</v>
      </c>
      <c r="AV413" s="264">
        <v>0</v>
      </c>
      <c r="AW413" s="264">
        <v>0</v>
      </c>
      <c r="AX413" s="264">
        <v>9625.57</v>
      </c>
      <c r="AY413" s="264">
        <v>9716.18</v>
      </c>
      <c r="AZ413" s="264">
        <v>10169.23</v>
      </c>
      <c r="BA413" s="264">
        <v>10141.35</v>
      </c>
      <c r="BB413" s="264">
        <v>9914.7099999999991</v>
      </c>
      <c r="BC413" s="264">
        <v>10086.959999999999</v>
      </c>
      <c r="BD413" s="264">
        <v>9841.2000000000007</v>
      </c>
      <c r="BE413" s="264">
        <v>9641.1699999999983</v>
      </c>
      <c r="BF413" s="264">
        <v>9742.3599999999988</v>
      </c>
      <c r="BG413" s="264">
        <v>9248.66</v>
      </c>
      <c r="BH413" s="264">
        <v>9193.74</v>
      </c>
      <c r="BI413" s="264">
        <v>9424.94</v>
      </c>
      <c r="BJ413" s="264">
        <v>27859.719999999998</v>
      </c>
      <c r="BK413" s="264">
        <v>28889.479999999996</v>
      </c>
      <c r="BL413" s="264">
        <v>28797.3</v>
      </c>
      <c r="BM413" s="577">
        <v>27380.649999999998</v>
      </c>
      <c r="BN413" s="264">
        <v>0</v>
      </c>
      <c r="BO413" s="264">
        <v>0</v>
      </c>
      <c r="BP413" s="264">
        <v>0</v>
      </c>
      <c r="BQ413" s="264">
        <v>0</v>
      </c>
      <c r="BR413" s="264">
        <v>0</v>
      </c>
      <c r="BS413" s="264">
        <v>0</v>
      </c>
      <c r="BT413" s="264">
        <v>0</v>
      </c>
      <c r="BU413" s="264">
        <v>0</v>
      </c>
      <c r="BV413" s="264">
        <v>0</v>
      </c>
      <c r="BW413" s="264">
        <v>0</v>
      </c>
      <c r="BX413" s="264">
        <v>0</v>
      </c>
      <c r="BY413" s="264">
        <v>0</v>
      </c>
      <c r="BZ413" s="264">
        <v>0</v>
      </c>
      <c r="CA413" s="264">
        <v>0</v>
      </c>
      <c r="CB413" s="264">
        <v>0</v>
      </c>
      <c r="CC413" s="264">
        <v>0</v>
      </c>
      <c r="CD413" s="264">
        <v>0</v>
      </c>
      <c r="CE413" s="264">
        <v>0</v>
      </c>
      <c r="CF413" s="577">
        <v>0</v>
      </c>
      <c r="CG413" s="264">
        <v>0</v>
      </c>
      <c r="CH413" s="264">
        <v>0</v>
      </c>
      <c r="CI413" s="264">
        <v>0</v>
      </c>
      <c r="CJ413" s="264">
        <v>23886.19</v>
      </c>
      <c r="CK413" s="264">
        <v>24443.79</v>
      </c>
      <c r="CL413" s="264">
        <v>26834.5</v>
      </c>
      <c r="CM413" s="264">
        <v>26939.05</v>
      </c>
      <c r="CN413" s="264">
        <v>25878.839999999997</v>
      </c>
      <c r="CO413" s="264">
        <v>26877.89</v>
      </c>
      <c r="CP413" s="264">
        <v>26101.29</v>
      </c>
      <c r="CQ413" s="264">
        <v>27818.46</v>
      </c>
      <c r="CR413" s="264">
        <v>25782.22</v>
      </c>
      <c r="CS413" s="264">
        <v>26038.35</v>
      </c>
      <c r="CT413" s="264">
        <v>25762.97</v>
      </c>
      <c r="CU413" s="264">
        <v>26601.839999999997</v>
      </c>
      <c r="CV413" s="264">
        <v>70958.720000000001</v>
      </c>
      <c r="CW413" s="264">
        <v>76400.439999999988</v>
      </c>
      <c r="CX413" s="264">
        <v>78502</v>
      </c>
      <c r="CY413" s="577">
        <v>77034.789999999994</v>
      </c>
      <c r="CZ413" s="264">
        <v>0</v>
      </c>
      <c r="DA413" s="264">
        <v>0</v>
      </c>
      <c r="DB413" s="264">
        <v>0</v>
      </c>
      <c r="DC413" s="428">
        <f t="shared" si="6"/>
        <v>1247608.1599999999</v>
      </c>
    </row>
    <row r="414" spans="1:107" x14ac:dyDescent="0.25">
      <c r="A414" s="297">
        <v>4069</v>
      </c>
      <c r="B414" s="347">
        <v>676067</v>
      </c>
      <c r="C414" s="297">
        <v>1026572</v>
      </c>
      <c r="D414" s="14">
        <v>1770972572</v>
      </c>
      <c r="F414" s="14" t="s">
        <v>937</v>
      </c>
      <c r="G414" s="14" t="str">
        <f>INDEX(FY2019_ALL_Targets!F:F,MATCH(B414,FY2019_ALL_Targets!B:B,0))</f>
        <v>Tarrant</v>
      </c>
      <c r="H414" s="14" t="s">
        <v>3009</v>
      </c>
      <c r="I414" s="299" t="s">
        <v>2627</v>
      </c>
      <c r="J414" s="299" t="s">
        <v>945</v>
      </c>
      <c r="K414" s="299" t="s">
        <v>423</v>
      </c>
      <c r="L414" s="264">
        <v>24332.799999999999</v>
      </c>
      <c r="M414" s="264">
        <v>24108.800000000003</v>
      </c>
      <c r="N414" s="264">
        <v>25849.600000000002</v>
      </c>
      <c r="O414" s="264">
        <v>25619.200000000001</v>
      </c>
      <c r="P414" s="264">
        <v>25204.16</v>
      </c>
      <c r="Q414" s="264">
        <v>25153.599999999999</v>
      </c>
      <c r="R414" s="264">
        <v>24756.48</v>
      </c>
      <c r="S414" s="264">
        <v>25429.070000000003</v>
      </c>
      <c r="T414" s="264">
        <v>25243.880000000005</v>
      </c>
      <c r="U414" s="264">
        <v>23835.21</v>
      </c>
      <c r="V414" s="264">
        <v>23828.99</v>
      </c>
      <c r="W414" s="264">
        <v>24121.030000000002</v>
      </c>
      <c r="X414" s="264">
        <v>38770.720000000001</v>
      </c>
      <c r="Y414" s="264">
        <v>71005.78</v>
      </c>
      <c r="Z414" s="264">
        <v>74463.679999999993</v>
      </c>
      <c r="AA414" s="577">
        <v>71205.460000000006</v>
      </c>
      <c r="AB414" s="264">
        <v>0</v>
      </c>
      <c r="AC414" s="264">
        <v>0</v>
      </c>
      <c r="AD414" s="264">
        <v>0</v>
      </c>
      <c r="AE414" s="264">
        <v>10675.2</v>
      </c>
      <c r="AF414" s="264">
        <v>11084.8</v>
      </c>
      <c r="AG414" s="264">
        <v>11372.800000000001</v>
      </c>
      <c r="AH414" s="264">
        <v>11539.2</v>
      </c>
      <c r="AI414" s="264">
        <v>10984.16</v>
      </c>
      <c r="AJ414" s="264">
        <v>11350.720000000001</v>
      </c>
      <c r="AK414" s="264">
        <v>11104.08</v>
      </c>
      <c r="AL414" s="264">
        <v>11339.08</v>
      </c>
      <c r="AM414" s="264">
        <v>10973.24</v>
      </c>
      <c r="AN414" s="264">
        <v>10630.78</v>
      </c>
      <c r="AO414" s="264">
        <v>10826.58</v>
      </c>
      <c r="AP414" s="264">
        <v>10941.54</v>
      </c>
      <c r="AQ414" s="264">
        <v>17291.18</v>
      </c>
      <c r="AR414" s="264">
        <v>31639.89</v>
      </c>
      <c r="AS414" s="264">
        <v>33025.46</v>
      </c>
      <c r="AT414" s="577">
        <v>32160.570000000003</v>
      </c>
      <c r="AU414" s="264">
        <v>0</v>
      </c>
      <c r="AV414" s="264">
        <v>0</v>
      </c>
      <c r="AW414" s="264">
        <v>0</v>
      </c>
      <c r="AX414" s="264">
        <v>0</v>
      </c>
      <c r="AY414" s="264">
        <v>0</v>
      </c>
      <c r="AZ414" s="264">
        <v>0</v>
      </c>
      <c r="BA414" s="264">
        <v>0</v>
      </c>
      <c r="BB414" s="264">
        <v>0</v>
      </c>
      <c r="BC414" s="264">
        <v>0</v>
      </c>
      <c r="BD414" s="264">
        <v>0</v>
      </c>
      <c r="BE414" s="264">
        <v>0</v>
      </c>
      <c r="BF414" s="264">
        <v>0</v>
      </c>
      <c r="BG414" s="264">
        <v>0</v>
      </c>
      <c r="BH414" s="264">
        <v>0</v>
      </c>
      <c r="BI414" s="264">
        <v>0</v>
      </c>
      <c r="BJ414" s="264">
        <v>0</v>
      </c>
      <c r="BK414" s="264">
        <v>0</v>
      </c>
      <c r="BL414" s="264">
        <v>0</v>
      </c>
      <c r="BM414" s="577">
        <v>0</v>
      </c>
      <c r="BN414" s="264">
        <v>0</v>
      </c>
      <c r="BO414" s="264">
        <v>0</v>
      </c>
      <c r="BP414" s="264">
        <v>0</v>
      </c>
      <c r="BQ414" s="264">
        <v>0</v>
      </c>
      <c r="BR414" s="264">
        <v>0</v>
      </c>
      <c r="BS414" s="264">
        <v>0</v>
      </c>
      <c r="BT414" s="264">
        <v>0</v>
      </c>
      <c r="BU414" s="264">
        <v>0</v>
      </c>
      <c r="BV414" s="264">
        <v>0</v>
      </c>
      <c r="BW414" s="264">
        <v>0</v>
      </c>
      <c r="BX414" s="264">
        <v>0</v>
      </c>
      <c r="BY414" s="264">
        <v>0</v>
      </c>
      <c r="BZ414" s="264">
        <v>0</v>
      </c>
      <c r="CA414" s="264">
        <v>0</v>
      </c>
      <c r="CB414" s="264">
        <v>0</v>
      </c>
      <c r="CC414" s="264">
        <v>0</v>
      </c>
      <c r="CD414" s="264">
        <v>0</v>
      </c>
      <c r="CE414" s="264">
        <v>0</v>
      </c>
      <c r="CF414" s="577">
        <v>0</v>
      </c>
      <c r="CG414" s="264">
        <v>0</v>
      </c>
      <c r="CH414" s="264">
        <v>0</v>
      </c>
      <c r="CI414" s="264">
        <v>0</v>
      </c>
      <c r="CJ414" s="264">
        <v>0</v>
      </c>
      <c r="CK414" s="264">
        <v>0</v>
      </c>
      <c r="CL414" s="264">
        <v>0</v>
      </c>
      <c r="CM414" s="264">
        <v>0</v>
      </c>
      <c r="CN414" s="264">
        <v>0</v>
      </c>
      <c r="CO414" s="264">
        <v>0</v>
      </c>
      <c r="CP414" s="264">
        <v>0</v>
      </c>
      <c r="CQ414" s="264">
        <v>0</v>
      </c>
      <c r="CR414" s="264">
        <v>0</v>
      </c>
      <c r="CS414" s="264">
        <v>0</v>
      </c>
      <c r="CT414" s="264">
        <v>0</v>
      </c>
      <c r="CU414" s="264">
        <v>0</v>
      </c>
      <c r="CV414" s="264">
        <v>0</v>
      </c>
      <c r="CW414" s="264">
        <v>0</v>
      </c>
      <c r="CX414" s="264">
        <v>0</v>
      </c>
      <c r="CY414" s="577">
        <v>0</v>
      </c>
      <c r="CZ414" s="264">
        <v>0</v>
      </c>
      <c r="DA414" s="264">
        <v>0</v>
      </c>
      <c r="DB414" s="264">
        <v>0</v>
      </c>
      <c r="DC414" s="428">
        <f t="shared" si="6"/>
        <v>799867.74</v>
      </c>
    </row>
    <row r="415" spans="1:107" x14ac:dyDescent="0.25">
      <c r="A415" s="297">
        <v>4909</v>
      </c>
      <c r="B415" s="347">
        <v>676071</v>
      </c>
      <c r="C415" s="297">
        <v>1013528</v>
      </c>
      <c r="D415" s="14">
        <v>1720525116</v>
      </c>
      <c r="F415" s="14" t="s">
        <v>925</v>
      </c>
      <c r="G415" s="14" t="str">
        <f>INDEX(FY2019_ALL_Targets!F:F,MATCH(B415,FY2019_ALL_Targets!B:B,0))</f>
        <v>MRSA Central</v>
      </c>
      <c r="H415" s="14" t="s">
        <v>3079</v>
      </c>
      <c r="I415" s="299" t="s">
        <v>2559</v>
      </c>
      <c r="J415" s="299" t="s">
        <v>1002</v>
      </c>
      <c r="K415" s="299" t="s">
        <v>2560</v>
      </c>
      <c r="L415" s="264">
        <v>0</v>
      </c>
      <c r="M415" s="264">
        <v>0</v>
      </c>
      <c r="N415" s="264">
        <v>0</v>
      </c>
      <c r="O415" s="264">
        <v>0</v>
      </c>
      <c r="P415" s="264">
        <v>0</v>
      </c>
      <c r="Q415" s="264">
        <v>0</v>
      </c>
      <c r="R415" s="264">
        <v>0</v>
      </c>
      <c r="S415" s="264">
        <v>0</v>
      </c>
      <c r="T415" s="264">
        <v>0</v>
      </c>
      <c r="U415" s="264">
        <v>0</v>
      </c>
      <c r="V415" s="264">
        <v>0</v>
      </c>
      <c r="W415" s="264">
        <v>0</v>
      </c>
      <c r="X415" s="264">
        <v>0</v>
      </c>
      <c r="Y415" s="264">
        <v>0</v>
      </c>
      <c r="Z415" s="264">
        <v>0</v>
      </c>
      <c r="AA415" s="577">
        <v>0</v>
      </c>
      <c r="AB415" s="264">
        <v>0</v>
      </c>
      <c r="AC415" s="264">
        <v>0</v>
      </c>
      <c r="AD415" s="264">
        <v>0</v>
      </c>
      <c r="AE415" s="264">
        <v>0</v>
      </c>
      <c r="AF415" s="264">
        <v>0</v>
      </c>
      <c r="AG415" s="264">
        <v>0</v>
      </c>
      <c r="AH415" s="264">
        <v>0</v>
      </c>
      <c r="AI415" s="264">
        <v>0</v>
      </c>
      <c r="AJ415" s="264">
        <v>0</v>
      </c>
      <c r="AK415" s="264">
        <v>0</v>
      </c>
      <c r="AL415" s="264">
        <v>0</v>
      </c>
      <c r="AM415" s="264">
        <v>0</v>
      </c>
      <c r="AN415" s="264">
        <v>0</v>
      </c>
      <c r="AO415" s="264">
        <v>0</v>
      </c>
      <c r="AP415" s="264">
        <v>0</v>
      </c>
      <c r="AQ415" s="264">
        <v>0</v>
      </c>
      <c r="AR415" s="264">
        <v>0</v>
      </c>
      <c r="AS415" s="264">
        <v>0</v>
      </c>
      <c r="AT415" s="577">
        <v>0</v>
      </c>
      <c r="AU415" s="264">
        <v>0</v>
      </c>
      <c r="AV415" s="264">
        <v>0</v>
      </c>
      <c r="AW415" s="264">
        <v>0</v>
      </c>
      <c r="AX415" s="264">
        <v>0</v>
      </c>
      <c r="AY415" s="264">
        <v>0</v>
      </c>
      <c r="AZ415" s="264">
        <v>0</v>
      </c>
      <c r="BA415" s="264">
        <v>0</v>
      </c>
      <c r="BB415" s="264">
        <v>0</v>
      </c>
      <c r="BC415" s="264">
        <v>0</v>
      </c>
      <c r="BD415" s="264">
        <v>0</v>
      </c>
      <c r="BE415" s="264">
        <v>0</v>
      </c>
      <c r="BF415" s="264">
        <v>0</v>
      </c>
      <c r="BG415" s="264">
        <v>0</v>
      </c>
      <c r="BH415" s="264">
        <v>0</v>
      </c>
      <c r="BI415" s="264">
        <v>0</v>
      </c>
      <c r="BJ415" s="264">
        <v>0</v>
      </c>
      <c r="BK415" s="264">
        <v>0</v>
      </c>
      <c r="BL415" s="264">
        <v>0</v>
      </c>
      <c r="BM415" s="577">
        <v>0</v>
      </c>
      <c r="BN415" s="264">
        <v>0</v>
      </c>
      <c r="BO415" s="264">
        <v>0</v>
      </c>
      <c r="BP415" s="264">
        <v>0</v>
      </c>
      <c r="BQ415" s="264">
        <v>14330.54</v>
      </c>
      <c r="BR415" s="264">
        <v>14454.02</v>
      </c>
      <c r="BS415" s="264">
        <v>14989.1</v>
      </c>
      <c r="BT415" s="264">
        <v>14742.140000000001</v>
      </c>
      <c r="BU415" s="264">
        <v>14814.300000000001</v>
      </c>
      <c r="BV415" s="264">
        <v>14983.8</v>
      </c>
      <c r="BW415" s="264">
        <v>14780.039999999999</v>
      </c>
      <c r="BX415" s="264">
        <v>14917.12</v>
      </c>
      <c r="BY415" s="264">
        <v>15095.42</v>
      </c>
      <c r="BZ415" s="264">
        <v>14883.81</v>
      </c>
      <c r="CA415" s="264">
        <v>14978.779999999999</v>
      </c>
      <c r="CB415" s="264">
        <v>15155.359999999999</v>
      </c>
      <c r="CC415" s="264">
        <v>31905</v>
      </c>
      <c r="CD415" s="264">
        <v>32921.42</v>
      </c>
      <c r="CE415" s="264">
        <v>34374.460000000006</v>
      </c>
      <c r="CF415" s="577">
        <v>34478.26</v>
      </c>
      <c r="CG415" s="264">
        <v>0</v>
      </c>
      <c r="CH415" s="264">
        <v>0</v>
      </c>
      <c r="CI415" s="264">
        <v>0</v>
      </c>
      <c r="CJ415" s="264">
        <v>16237.62</v>
      </c>
      <c r="CK415" s="264">
        <v>16196.460000000001</v>
      </c>
      <c r="CL415" s="264">
        <v>17232.32</v>
      </c>
      <c r="CM415" s="264">
        <v>17273.48</v>
      </c>
      <c r="CN415" s="264">
        <v>16753.38</v>
      </c>
      <c r="CO415" s="264">
        <v>17241.54</v>
      </c>
      <c r="CP415" s="264">
        <v>16823.46</v>
      </c>
      <c r="CQ415" s="264">
        <v>16954.64</v>
      </c>
      <c r="CR415" s="264">
        <v>16847.23</v>
      </c>
      <c r="CS415" s="264">
        <v>16472.79</v>
      </c>
      <c r="CT415" s="264">
        <v>16621.989999999998</v>
      </c>
      <c r="CU415" s="264">
        <v>16866.43</v>
      </c>
      <c r="CV415" s="264">
        <v>36200</v>
      </c>
      <c r="CW415" s="264">
        <v>37900.659999999989</v>
      </c>
      <c r="CX415" s="264">
        <v>38856.460000000006</v>
      </c>
      <c r="CY415" s="577">
        <v>38264.400000000001</v>
      </c>
      <c r="CZ415" s="264">
        <v>0</v>
      </c>
      <c r="DA415" s="264">
        <v>0</v>
      </c>
      <c r="DB415" s="264">
        <v>0</v>
      </c>
      <c r="DC415" s="428">
        <f t="shared" si="6"/>
        <v>664546.42999999993</v>
      </c>
    </row>
    <row r="416" spans="1:107" x14ac:dyDescent="0.25">
      <c r="A416" s="297">
        <v>102417</v>
      </c>
      <c r="B416" s="347">
        <v>676073</v>
      </c>
      <c r="C416" s="297">
        <v>1020140</v>
      </c>
      <c r="D416" s="14">
        <v>1801878319</v>
      </c>
      <c r="F416" s="14" t="s">
        <v>939</v>
      </c>
      <c r="G416" s="14" t="str">
        <f>INDEX(FY2019_ALL_Targets!F:F,MATCH(B416,FY2019_ALL_Targets!B:B,0))</f>
        <v>Harris</v>
      </c>
      <c r="H416" s="14" t="s">
        <v>3055</v>
      </c>
      <c r="I416" s="299" t="s">
        <v>304</v>
      </c>
      <c r="J416" s="299" t="s">
        <v>2359</v>
      </c>
      <c r="K416" s="299" t="s">
        <v>305</v>
      </c>
      <c r="L416" s="264">
        <v>0</v>
      </c>
      <c r="M416" s="264">
        <v>0</v>
      </c>
      <c r="N416" s="264">
        <v>0</v>
      </c>
      <c r="O416" s="264">
        <v>0</v>
      </c>
      <c r="P416" s="264">
        <v>0</v>
      </c>
      <c r="Q416" s="264">
        <v>0</v>
      </c>
      <c r="R416" s="264">
        <v>16506.86</v>
      </c>
      <c r="S416" s="264">
        <v>17461.2</v>
      </c>
      <c r="T416" s="264">
        <v>16271.93</v>
      </c>
      <c r="U416" s="264">
        <v>16107.11</v>
      </c>
      <c r="V416" s="264">
        <v>15629.400000000001</v>
      </c>
      <c r="W416" s="264">
        <v>16204.11</v>
      </c>
      <c r="X416" s="264">
        <v>0</v>
      </c>
      <c r="Y416" s="264">
        <v>0</v>
      </c>
      <c r="Z416" s="264">
        <v>51713.429999999993</v>
      </c>
      <c r="AA416" s="577">
        <v>49408.899999999987</v>
      </c>
      <c r="AB416" s="264">
        <v>0</v>
      </c>
      <c r="AC416" s="264">
        <v>0</v>
      </c>
      <c r="AD416" s="264">
        <v>0</v>
      </c>
      <c r="AE416" s="264">
        <v>18851.52</v>
      </c>
      <c r="AF416" s="264">
        <v>19263.09</v>
      </c>
      <c r="AG416" s="264">
        <v>20191.140000000003</v>
      </c>
      <c r="AH416" s="264">
        <v>20175</v>
      </c>
      <c r="AI416" s="264">
        <v>20156.129999999997</v>
      </c>
      <c r="AJ416" s="264">
        <v>19606.199999999997</v>
      </c>
      <c r="AK416" s="264">
        <v>0</v>
      </c>
      <c r="AL416" s="264">
        <v>0</v>
      </c>
      <c r="AM416" s="264">
        <v>0</v>
      </c>
      <c r="AN416" s="264">
        <v>0</v>
      </c>
      <c r="AO416" s="264">
        <v>0</v>
      </c>
      <c r="AP416" s="264">
        <v>0</v>
      </c>
      <c r="AQ416" s="264">
        <v>54693.25</v>
      </c>
      <c r="AR416" s="264">
        <v>57159.310000000012</v>
      </c>
      <c r="AS416" s="264">
        <v>0</v>
      </c>
      <c r="AT416" s="577">
        <v>0</v>
      </c>
      <c r="AU416" s="264">
        <v>0</v>
      </c>
      <c r="AV416" s="264">
        <v>0</v>
      </c>
      <c r="AW416" s="264">
        <v>0</v>
      </c>
      <c r="AX416" s="264">
        <v>0</v>
      </c>
      <c r="AY416" s="264">
        <v>0</v>
      </c>
      <c r="AZ416" s="264">
        <v>0</v>
      </c>
      <c r="BA416" s="264">
        <v>0</v>
      </c>
      <c r="BB416" s="264">
        <v>0</v>
      </c>
      <c r="BC416" s="264">
        <v>0</v>
      </c>
      <c r="BD416" s="264">
        <v>9507</v>
      </c>
      <c r="BE416" s="264">
        <v>9248.9500000000007</v>
      </c>
      <c r="BF416" s="264">
        <v>9326.86</v>
      </c>
      <c r="BG416" s="264">
        <v>8807.57</v>
      </c>
      <c r="BH416" s="264">
        <v>8751.06</v>
      </c>
      <c r="BI416" s="264">
        <v>8966.8100000000013</v>
      </c>
      <c r="BJ416" s="264">
        <v>0</v>
      </c>
      <c r="BK416" s="264">
        <v>0</v>
      </c>
      <c r="BL416" s="264">
        <v>28953.02</v>
      </c>
      <c r="BM416" s="577">
        <v>27345.93</v>
      </c>
      <c r="BN416" s="264">
        <v>0</v>
      </c>
      <c r="BO416" s="264">
        <v>0</v>
      </c>
      <c r="BP416" s="264">
        <v>0</v>
      </c>
      <c r="BQ416" s="264">
        <v>0</v>
      </c>
      <c r="BR416" s="264">
        <v>0</v>
      </c>
      <c r="BS416" s="264">
        <v>0</v>
      </c>
      <c r="BT416" s="264">
        <v>0</v>
      </c>
      <c r="BU416" s="264">
        <v>0</v>
      </c>
      <c r="BV416" s="264">
        <v>0</v>
      </c>
      <c r="BW416" s="264">
        <v>0</v>
      </c>
      <c r="BX416" s="264">
        <v>0</v>
      </c>
      <c r="BY416" s="264">
        <v>0</v>
      </c>
      <c r="BZ416" s="264">
        <v>0</v>
      </c>
      <c r="CA416" s="264">
        <v>0</v>
      </c>
      <c r="CB416" s="264">
        <v>0</v>
      </c>
      <c r="CC416" s="264">
        <v>0</v>
      </c>
      <c r="CD416" s="264">
        <v>0</v>
      </c>
      <c r="CE416" s="264">
        <v>0</v>
      </c>
      <c r="CF416" s="577">
        <v>0</v>
      </c>
      <c r="CG416" s="264">
        <v>0</v>
      </c>
      <c r="CH416" s="264">
        <v>0</v>
      </c>
      <c r="CI416" s="264">
        <v>0</v>
      </c>
      <c r="CJ416" s="264">
        <v>27889.920000000002</v>
      </c>
      <c r="CK416" s="264">
        <v>28148.160000000003</v>
      </c>
      <c r="CL416" s="264">
        <v>28979.37</v>
      </c>
      <c r="CM416" s="264">
        <v>29294.100000000002</v>
      </c>
      <c r="CN416" s="264">
        <v>28875.309999999998</v>
      </c>
      <c r="CO416" s="264">
        <v>28317.41</v>
      </c>
      <c r="CP416" s="264">
        <v>25252.74</v>
      </c>
      <c r="CQ416" s="264">
        <v>27010.680000000004</v>
      </c>
      <c r="CR416" s="264">
        <v>24716.800000000003</v>
      </c>
      <c r="CS416" s="264">
        <v>24828.93</v>
      </c>
      <c r="CT416" s="264">
        <v>24524.450000000004</v>
      </c>
      <c r="CU416" s="264">
        <v>25343.88</v>
      </c>
      <c r="CV416" s="264">
        <v>79749.950000000012</v>
      </c>
      <c r="CW416" s="264">
        <v>82467.269999999975</v>
      </c>
      <c r="CX416" s="264">
        <v>79210.31</v>
      </c>
      <c r="CY416" s="577">
        <v>76987.429999999993</v>
      </c>
      <c r="CZ416" s="264">
        <v>0</v>
      </c>
      <c r="DA416" s="264">
        <v>0</v>
      </c>
      <c r="DB416" s="264">
        <v>0</v>
      </c>
      <c r="DC416" s="428">
        <f t="shared" si="6"/>
        <v>1181902.4900000002</v>
      </c>
    </row>
    <row r="417" spans="1:107" x14ac:dyDescent="0.25">
      <c r="A417" s="297">
        <v>5066</v>
      </c>
      <c r="B417" s="347">
        <v>676077</v>
      </c>
      <c r="C417" s="297">
        <v>1013568</v>
      </c>
      <c r="D417" s="14">
        <v>1578534772</v>
      </c>
      <c r="F417" s="14" t="s">
        <v>913</v>
      </c>
      <c r="G417" s="14" t="str">
        <f>INDEX(FY2019_ALL_Targets!F:F,MATCH(B417,FY2019_ALL_Targets!B:B,0))</f>
        <v>MRSA West</v>
      </c>
      <c r="H417" s="14" t="s">
        <v>3158</v>
      </c>
      <c r="I417" s="299" t="s">
        <v>661</v>
      </c>
      <c r="J417" s="299" t="s">
        <v>2706</v>
      </c>
      <c r="K417" s="299" t="s">
        <v>2707</v>
      </c>
      <c r="L417" s="264">
        <v>4892.3999999999996</v>
      </c>
      <c r="M417" s="264">
        <v>4771.4400000000005</v>
      </c>
      <c r="N417" s="264">
        <v>5216.4000000000005</v>
      </c>
      <c r="O417" s="264">
        <v>5004.72</v>
      </c>
      <c r="P417" s="264">
        <v>5084.3099999999995</v>
      </c>
      <c r="Q417" s="264">
        <v>4999.1099999999997</v>
      </c>
      <c r="R417" s="264">
        <v>4851.5200000000004</v>
      </c>
      <c r="S417" s="264">
        <v>5064.55</v>
      </c>
      <c r="T417" s="264">
        <v>4888.2700000000004</v>
      </c>
      <c r="U417" s="264">
        <v>4908.5200000000004</v>
      </c>
      <c r="V417" s="264">
        <v>4799.0600000000004</v>
      </c>
      <c r="W417" s="264">
        <v>4942.93</v>
      </c>
      <c r="X417" s="264">
        <v>11022.4</v>
      </c>
      <c r="Y417" s="264">
        <v>11277.46</v>
      </c>
      <c r="Z417" s="264">
        <v>8364.6200000000008</v>
      </c>
      <c r="AA417" s="577">
        <v>8061.8899999999994</v>
      </c>
      <c r="AB417" s="264">
        <v>0</v>
      </c>
      <c r="AC417" s="264">
        <v>0</v>
      </c>
      <c r="AD417" s="264">
        <v>0</v>
      </c>
      <c r="AE417" s="264">
        <v>0</v>
      </c>
      <c r="AF417" s="264">
        <v>0</v>
      </c>
      <c r="AG417" s="264">
        <v>0</v>
      </c>
      <c r="AH417" s="264">
        <v>0</v>
      </c>
      <c r="AI417" s="264">
        <v>0</v>
      </c>
      <c r="AJ417" s="264">
        <v>0</v>
      </c>
      <c r="AK417" s="264">
        <v>0</v>
      </c>
      <c r="AL417" s="264">
        <v>0</v>
      </c>
      <c r="AM417" s="264">
        <v>0</v>
      </c>
      <c r="AN417" s="264">
        <v>0</v>
      </c>
      <c r="AO417" s="264">
        <v>0</v>
      </c>
      <c r="AP417" s="264">
        <v>0</v>
      </c>
      <c r="AQ417" s="264">
        <v>0</v>
      </c>
      <c r="AR417" s="264">
        <v>0</v>
      </c>
      <c r="AS417" s="264">
        <v>0</v>
      </c>
      <c r="AT417" s="577">
        <v>0</v>
      </c>
      <c r="AU417" s="264">
        <v>0</v>
      </c>
      <c r="AV417" s="264">
        <v>0</v>
      </c>
      <c r="AW417" s="264">
        <v>0</v>
      </c>
      <c r="AX417" s="264">
        <v>0</v>
      </c>
      <c r="AY417" s="264">
        <v>0</v>
      </c>
      <c r="AZ417" s="264">
        <v>0</v>
      </c>
      <c r="BA417" s="264">
        <v>0</v>
      </c>
      <c r="BB417" s="264">
        <v>0</v>
      </c>
      <c r="BC417" s="264">
        <v>0</v>
      </c>
      <c r="BD417" s="264">
        <v>0</v>
      </c>
      <c r="BE417" s="264">
        <v>0</v>
      </c>
      <c r="BF417" s="264">
        <v>0</v>
      </c>
      <c r="BG417" s="264">
        <v>0</v>
      </c>
      <c r="BH417" s="264">
        <v>0</v>
      </c>
      <c r="BI417" s="264">
        <v>0</v>
      </c>
      <c r="BJ417" s="264">
        <v>0</v>
      </c>
      <c r="BK417" s="264">
        <v>0</v>
      </c>
      <c r="BL417" s="264">
        <v>0</v>
      </c>
      <c r="BM417" s="577">
        <v>0</v>
      </c>
      <c r="BN417" s="264">
        <v>0</v>
      </c>
      <c r="BO417" s="264">
        <v>0</v>
      </c>
      <c r="BP417" s="264">
        <v>0</v>
      </c>
      <c r="BQ417" s="264">
        <v>5428.08</v>
      </c>
      <c r="BR417" s="264">
        <v>5473.4400000000005</v>
      </c>
      <c r="BS417" s="264">
        <v>5706.72</v>
      </c>
      <c r="BT417" s="264">
        <v>5682.96</v>
      </c>
      <c r="BU417" s="264">
        <v>5625.33</v>
      </c>
      <c r="BV417" s="264">
        <v>5610.42</v>
      </c>
      <c r="BW417" s="264">
        <v>5524.36</v>
      </c>
      <c r="BX417" s="264">
        <v>5540.75</v>
      </c>
      <c r="BY417" s="264">
        <v>5645.1399999999994</v>
      </c>
      <c r="BZ417" s="264">
        <v>5458.9500000000007</v>
      </c>
      <c r="CA417" s="264">
        <v>5445.89</v>
      </c>
      <c r="CB417" s="264">
        <v>5610.16</v>
      </c>
      <c r="CC417" s="264">
        <v>12302.400000000001</v>
      </c>
      <c r="CD417" s="264">
        <v>12645.199999999997</v>
      </c>
      <c r="CE417" s="264">
        <v>9406.24</v>
      </c>
      <c r="CF417" s="577">
        <v>9052.4600000000009</v>
      </c>
      <c r="CG417" s="264">
        <v>0</v>
      </c>
      <c r="CH417" s="264">
        <v>0</v>
      </c>
      <c r="CI417" s="264">
        <v>0</v>
      </c>
      <c r="CJ417" s="264">
        <v>0</v>
      </c>
      <c r="CK417" s="264">
        <v>0</v>
      </c>
      <c r="CL417" s="264">
        <v>0</v>
      </c>
      <c r="CM417" s="264">
        <v>0</v>
      </c>
      <c r="CN417" s="264">
        <v>0</v>
      </c>
      <c r="CO417" s="264">
        <v>0</v>
      </c>
      <c r="CP417" s="264">
        <v>0</v>
      </c>
      <c r="CQ417" s="264">
        <v>0</v>
      </c>
      <c r="CR417" s="264">
        <v>0</v>
      </c>
      <c r="CS417" s="264">
        <v>0</v>
      </c>
      <c r="CT417" s="264">
        <v>0</v>
      </c>
      <c r="CU417" s="264">
        <v>0</v>
      </c>
      <c r="CV417" s="264">
        <v>0</v>
      </c>
      <c r="CW417" s="264">
        <v>0</v>
      </c>
      <c r="CX417" s="264">
        <v>0</v>
      </c>
      <c r="CY417" s="577">
        <v>0</v>
      </c>
      <c r="CZ417" s="264">
        <v>0</v>
      </c>
      <c r="DA417" s="264">
        <v>0</v>
      </c>
      <c r="DB417" s="264">
        <v>0</v>
      </c>
      <c r="DC417" s="428">
        <f t="shared" si="6"/>
        <v>208308.10000000006</v>
      </c>
    </row>
    <row r="418" spans="1:107" x14ac:dyDescent="0.25">
      <c r="A418" s="297">
        <v>4210</v>
      </c>
      <c r="B418" s="347">
        <v>676079</v>
      </c>
      <c r="C418" s="297">
        <v>421004</v>
      </c>
      <c r="D418" s="14">
        <v>1871572073</v>
      </c>
      <c r="F418" s="14" t="s">
        <v>913</v>
      </c>
      <c r="G418" s="14" t="str">
        <f>INDEX(FY2019_ALL_Targets!F:F,MATCH(B418,FY2019_ALL_Targets!B:B,0))</f>
        <v>MRSA West</v>
      </c>
      <c r="H418" s="14" t="s">
        <v>3124</v>
      </c>
      <c r="I418" s="299" t="s">
        <v>2576</v>
      </c>
      <c r="J418" s="299" t="s">
        <v>989</v>
      </c>
      <c r="K418" s="299" t="s">
        <v>2577</v>
      </c>
      <c r="L418" s="264">
        <v>9309.15</v>
      </c>
      <c r="M418" s="264">
        <v>9078.9900000000016</v>
      </c>
      <c r="N418" s="264">
        <v>9925.6500000000015</v>
      </c>
      <c r="O418" s="264">
        <v>9522.8700000000008</v>
      </c>
      <c r="P418" s="264">
        <v>9691.2199999999993</v>
      </c>
      <c r="Q418" s="264">
        <v>9528.82</v>
      </c>
      <c r="R418" s="264">
        <v>9259.09</v>
      </c>
      <c r="S418" s="264">
        <v>9643.68</v>
      </c>
      <c r="T418" s="264">
        <v>9307.48</v>
      </c>
      <c r="U418" s="264">
        <v>9345.48</v>
      </c>
      <c r="V418" s="264">
        <v>9136.7800000000007</v>
      </c>
      <c r="W418" s="264">
        <v>9410.73</v>
      </c>
      <c r="X418" s="264">
        <v>14742.459999999997</v>
      </c>
      <c r="Y418" s="264">
        <v>9188.0399999999954</v>
      </c>
      <c r="Z418" s="264">
        <v>15418.699999999999</v>
      </c>
      <c r="AA418" s="577">
        <v>15385.769999999999</v>
      </c>
      <c r="AB418" s="264">
        <v>0</v>
      </c>
      <c r="AC418" s="264">
        <v>0</v>
      </c>
      <c r="AD418" s="264">
        <v>0</v>
      </c>
      <c r="AE418" s="264">
        <v>0</v>
      </c>
      <c r="AF418" s="264">
        <v>0</v>
      </c>
      <c r="AG418" s="264">
        <v>0</v>
      </c>
      <c r="AH418" s="264">
        <v>0</v>
      </c>
      <c r="AI418" s="264">
        <v>0</v>
      </c>
      <c r="AJ418" s="264">
        <v>0</v>
      </c>
      <c r="AK418" s="264">
        <v>0</v>
      </c>
      <c r="AL418" s="264">
        <v>0</v>
      </c>
      <c r="AM418" s="264">
        <v>0</v>
      </c>
      <c r="AN418" s="264">
        <v>0</v>
      </c>
      <c r="AO418" s="264">
        <v>0</v>
      </c>
      <c r="AP418" s="264">
        <v>0</v>
      </c>
      <c r="AQ418" s="264">
        <v>0</v>
      </c>
      <c r="AR418" s="264">
        <v>0</v>
      </c>
      <c r="AS418" s="264">
        <v>0</v>
      </c>
      <c r="AT418" s="577">
        <v>0</v>
      </c>
      <c r="AU418" s="264">
        <v>0</v>
      </c>
      <c r="AV418" s="264">
        <v>0</v>
      </c>
      <c r="AW418" s="264">
        <v>0</v>
      </c>
      <c r="AX418" s="264">
        <v>0</v>
      </c>
      <c r="AY418" s="264">
        <v>0</v>
      </c>
      <c r="AZ418" s="264">
        <v>0</v>
      </c>
      <c r="BA418" s="264">
        <v>0</v>
      </c>
      <c r="BB418" s="264">
        <v>0</v>
      </c>
      <c r="BC418" s="264">
        <v>0</v>
      </c>
      <c r="BD418" s="264">
        <v>0</v>
      </c>
      <c r="BE418" s="264">
        <v>0</v>
      </c>
      <c r="BF418" s="264">
        <v>0</v>
      </c>
      <c r="BG418" s="264">
        <v>0</v>
      </c>
      <c r="BH418" s="264">
        <v>0</v>
      </c>
      <c r="BI418" s="264">
        <v>0</v>
      </c>
      <c r="BJ418" s="264">
        <v>0</v>
      </c>
      <c r="BK418" s="264">
        <v>0</v>
      </c>
      <c r="BL418" s="264">
        <v>0</v>
      </c>
      <c r="BM418" s="577">
        <v>0</v>
      </c>
      <c r="BN418" s="264">
        <v>0</v>
      </c>
      <c r="BO418" s="264">
        <v>0</v>
      </c>
      <c r="BP418" s="264">
        <v>0</v>
      </c>
      <c r="BQ418" s="264">
        <v>10328.43</v>
      </c>
      <c r="BR418" s="264">
        <v>10414.740000000002</v>
      </c>
      <c r="BS418" s="264">
        <v>10858.62</v>
      </c>
      <c r="BT418" s="264">
        <v>10813.41</v>
      </c>
      <c r="BU418" s="264">
        <v>10722.46</v>
      </c>
      <c r="BV418" s="264">
        <v>10694.039999999997</v>
      </c>
      <c r="BW418" s="264">
        <v>10543.2</v>
      </c>
      <c r="BX418" s="264">
        <v>10549.890000000001</v>
      </c>
      <c r="BY418" s="264">
        <v>10748.66</v>
      </c>
      <c r="BZ418" s="264">
        <v>10392.98</v>
      </c>
      <c r="CA418" s="264">
        <v>10368.24</v>
      </c>
      <c r="CB418" s="264">
        <v>10680.94</v>
      </c>
      <c r="CC418" s="264">
        <v>16454.460000000003</v>
      </c>
      <c r="CD418" s="264">
        <v>10298.839999999993</v>
      </c>
      <c r="CE418" s="264">
        <v>17444.900000000001</v>
      </c>
      <c r="CF418" s="577">
        <v>17395.960000000003</v>
      </c>
      <c r="CG418" s="264">
        <v>0</v>
      </c>
      <c r="CH418" s="264">
        <v>0</v>
      </c>
      <c r="CI418" s="264">
        <v>0</v>
      </c>
      <c r="CJ418" s="264">
        <v>0</v>
      </c>
      <c r="CK418" s="264">
        <v>0</v>
      </c>
      <c r="CL418" s="264">
        <v>0</v>
      </c>
      <c r="CM418" s="264">
        <v>0</v>
      </c>
      <c r="CN418" s="264">
        <v>0</v>
      </c>
      <c r="CO418" s="264">
        <v>0</v>
      </c>
      <c r="CP418" s="264">
        <v>0</v>
      </c>
      <c r="CQ418" s="264">
        <v>0</v>
      </c>
      <c r="CR418" s="264">
        <v>0</v>
      </c>
      <c r="CS418" s="264">
        <v>0</v>
      </c>
      <c r="CT418" s="264">
        <v>0</v>
      </c>
      <c r="CU418" s="264">
        <v>0</v>
      </c>
      <c r="CV418" s="264">
        <v>0</v>
      </c>
      <c r="CW418" s="264">
        <v>0</v>
      </c>
      <c r="CX418" s="264">
        <v>0</v>
      </c>
      <c r="CY418" s="577">
        <v>0</v>
      </c>
      <c r="CZ418" s="264">
        <v>0</v>
      </c>
      <c r="DA418" s="264">
        <v>0</v>
      </c>
      <c r="DB418" s="264">
        <v>0</v>
      </c>
      <c r="DC418" s="428">
        <f t="shared" si="6"/>
        <v>356604.68</v>
      </c>
    </row>
    <row r="419" spans="1:107" x14ac:dyDescent="0.25">
      <c r="A419" s="297">
        <v>102369</v>
      </c>
      <c r="B419" s="347">
        <v>676081</v>
      </c>
      <c r="C419" s="297">
        <v>1028861</v>
      </c>
      <c r="D419" s="14">
        <v>1891156733</v>
      </c>
      <c r="F419" s="14" t="s">
        <v>930</v>
      </c>
      <c r="G419" s="14" t="str">
        <f>INDEX(FY2019_ALL_Targets!F:F,MATCH(B419,FY2019_ALL_Targets!B:B,0))</f>
        <v>Harris</v>
      </c>
      <c r="H419" s="14" t="s">
        <v>3016</v>
      </c>
      <c r="I419" s="299" t="s">
        <v>302</v>
      </c>
      <c r="J419" s="299" t="s">
        <v>978</v>
      </c>
      <c r="K419" s="299" t="s">
        <v>303</v>
      </c>
      <c r="L419" s="264">
        <v>11852.88</v>
      </c>
      <c r="M419" s="264">
        <v>12203.960000000001</v>
      </c>
      <c r="N419" s="264">
        <v>13346.279999999999</v>
      </c>
      <c r="O419" s="264">
        <v>13456.320000000002</v>
      </c>
      <c r="P419" s="264">
        <v>12675.46</v>
      </c>
      <c r="Q419" s="264">
        <v>13120.939999999999</v>
      </c>
      <c r="R419" s="264">
        <v>12819.01</v>
      </c>
      <c r="S419" s="264">
        <v>13536.76</v>
      </c>
      <c r="T419" s="264">
        <v>12774.68</v>
      </c>
      <c r="U419" s="264">
        <v>12689.59</v>
      </c>
      <c r="V419" s="264">
        <v>12344.64</v>
      </c>
      <c r="W419" s="264">
        <v>12795.380000000001</v>
      </c>
      <c r="X419" s="264">
        <v>27267.16</v>
      </c>
      <c r="Y419" s="264">
        <v>37035</v>
      </c>
      <c r="Z419" s="264">
        <v>38649.58</v>
      </c>
      <c r="AA419" s="577">
        <v>29606.579999999998</v>
      </c>
      <c r="AB419" s="264">
        <v>0</v>
      </c>
      <c r="AC419" s="264">
        <v>0</v>
      </c>
      <c r="AD419" s="264">
        <v>0</v>
      </c>
      <c r="AE419" s="264">
        <v>0</v>
      </c>
      <c r="AF419" s="264">
        <v>0</v>
      </c>
      <c r="AG419" s="264">
        <v>0</v>
      </c>
      <c r="AH419" s="264">
        <v>0</v>
      </c>
      <c r="AI419" s="264">
        <v>0</v>
      </c>
      <c r="AJ419" s="264">
        <v>0</v>
      </c>
      <c r="AK419" s="264">
        <v>0</v>
      </c>
      <c r="AL419" s="264">
        <v>0</v>
      </c>
      <c r="AM419" s="264">
        <v>0</v>
      </c>
      <c r="AN419" s="264">
        <v>0</v>
      </c>
      <c r="AO419" s="264">
        <v>0</v>
      </c>
      <c r="AP419" s="264">
        <v>0</v>
      </c>
      <c r="AQ419" s="264">
        <v>0</v>
      </c>
      <c r="AR419" s="264">
        <v>0</v>
      </c>
      <c r="AS419" s="264">
        <v>0</v>
      </c>
      <c r="AT419" s="577">
        <v>0</v>
      </c>
      <c r="AU419" s="264">
        <v>0</v>
      </c>
      <c r="AV419" s="264">
        <v>0</v>
      </c>
      <c r="AW419" s="264">
        <v>0</v>
      </c>
      <c r="AX419" s="264">
        <v>7236.4400000000005</v>
      </c>
      <c r="AY419" s="264">
        <v>7304.56</v>
      </c>
      <c r="AZ419" s="264">
        <v>7645.1600000000008</v>
      </c>
      <c r="BA419" s="264">
        <v>7624.2</v>
      </c>
      <c r="BB419" s="264">
        <v>7454.0199999999995</v>
      </c>
      <c r="BC419" s="264">
        <v>7583.52</v>
      </c>
      <c r="BD419" s="264">
        <v>7392.2</v>
      </c>
      <c r="BE419" s="264">
        <v>7248.37</v>
      </c>
      <c r="BF419" s="264">
        <v>7324.4299999999994</v>
      </c>
      <c r="BG419" s="264">
        <v>6953.4</v>
      </c>
      <c r="BH419" s="264">
        <v>6912.16</v>
      </c>
      <c r="BI419" s="264">
        <v>7086.01</v>
      </c>
      <c r="BJ419" s="264">
        <v>16173.88</v>
      </c>
      <c r="BK419" s="264">
        <v>21407.039999999994</v>
      </c>
      <c r="BL419" s="264">
        <v>21746.66</v>
      </c>
      <c r="BM419" s="577">
        <v>16348.570000000002</v>
      </c>
      <c r="BN419" s="264">
        <v>0</v>
      </c>
      <c r="BO419" s="264">
        <v>0</v>
      </c>
      <c r="BP419" s="264">
        <v>0</v>
      </c>
      <c r="BQ419" s="264">
        <v>0</v>
      </c>
      <c r="BR419" s="264">
        <v>0</v>
      </c>
      <c r="BS419" s="264">
        <v>0</v>
      </c>
      <c r="BT419" s="264">
        <v>0</v>
      </c>
      <c r="BU419" s="264">
        <v>0</v>
      </c>
      <c r="BV419" s="264">
        <v>0</v>
      </c>
      <c r="BW419" s="264">
        <v>0</v>
      </c>
      <c r="BX419" s="264">
        <v>0</v>
      </c>
      <c r="BY419" s="264">
        <v>0</v>
      </c>
      <c r="BZ419" s="264">
        <v>0</v>
      </c>
      <c r="CA419" s="264">
        <v>0</v>
      </c>
      <c r="CB419" s="264">
        <v>0</v>
      </c>
      <c r="CC419" s="264">
        <v>0</v>
      </c>
      <c r="CD419" s="264">
        <v>0</v>
      </c>
      <c r="CE419" s="264">
        <v>0</v>
      </c>
      <c r="CF419" s="577">
        <v>0</v>
      </c>
      <c r="CG419" s="264">
        <v>0</v>
      </c>
      <c r="CH419" s="264">
        <v>0</v>
      </c>
      <c r="CI419" s="264">
        <v>0</v>
      </c>
      <c r="CJ419" s="264">
        <v>17957.48</v>
      </c>
      <c r="CK419" s="264">
        <v>18376.68</v>
      </c>
      <c r="CL419" s="264">
        <v>20174</v>
      </c>
      <c r="CM419" s="264">
        <v>20252.600000000002</v>
      </c>
      <c r="CN419" s="264">
        <v>19456.079999999998</v>
      </c>
      <c r="CO419" s="264">
        <v>20207.179999999997</v>
      </c>
      <c r="CP419" s="264">
        <v>19606.07</v>
      </c>
      <c r="CQ419" s="264">
        <v>20914.07</v>
      </c>
      <c r="CR419" s="264">
        <v>19383.27</v>
      </c>
      <c r="CS419" s="264">
        <v>19576.36</v>
      </c>
      <c r="CT419" s="264">
        <v>19369.47</v>
      </c>
      <c r="CU419" s="264">
        <v>20000.149999999998</v>
      </c>
      <c r="CV419" s="264">
        <v>41194.879999999997</v>
      </c>
      <c r="CW419" s="264">
        <v>56536.799999999988</v>
      </c>
      <c r="CX419" s="264">
        <v>59135.700000000012</v>
      </c>
      <c r="CY419" s="577">
        <v>46207.79</v>
      </c>
      <c r="CZ419" s="264">
        <v>0</v>
      </c>
      <c r="DA419" s="264">
        <v>0</v>
      </c>
      <c r="DB419" s="264">
        <v>0</v>
      </c>
      <c r="DC419" s="428">
        <f t="shared" si="6"/>
        <v>887963.41999999993</v>
      </c>
    </row>
    <row r="420" spans="1:107" x14ac:dyDescent="0.25">
      <c r="A420" s="313">
        <v>102455</v>
      </c>
      <c r="B420" s="347">
        <v>676083</v>
      </c>
      <c r="C420" s="313">
        <v>1027453</v>
      </c>
      <c r="D420" s="14">
        <v>1154385425</v>
      </c>
      <c r="F420" s="14" t="s">
        <v>1003</v>
      </c>
      <c r="G420" s="14" t="str">
        <f>INDEX(FY2019_ALL_Targets!F:F,MATCH(B420,FY2019_ALL_Targets!B:B,0))</f>
        <v>Hidalgo</v>
      </c>
      <c r="H420" s="14" t="s">
        <v>3026</v>
      </c>
      <c r="I420" s="314" t="s">
        <v>306</v>
      </c>
      <c r="J420" s="314" t="s">
        <v>1041</v>
      </c>
      <c r="K420" s="314" t="s">
        <v>2885</v>
      </c>
      <c r="L420" s="264">
        <v>0</v>
      </c>
      <c r="M420" s="264">
        <v>0</v>
      </c>
      <c r="N420" s="264">
        <v>0</v>
      </c>
      <c r="O420" s="264">
        <v>0</v>
      </c>
      <c r="P420" s="264">
        <v>0</v>
      </c>
      <c r="Q420" s="264">
        <v>0</v>
      </c>
      <c r="R420" s="264">
        <v>0</v>
      </c>
      <c r="S420" s="264">
        <v>0</v>
      </c>
      <c r="T420" s="264">
        <v>0</v>
      </c>
      <c r="U420" s="264">
        <v>0</v>
      </c>
      <c r="V420" s="264">
        <v>0</v>
      </c>
      <c r="W420" s="264">
        <v>0</v>
      </c>
      <c r="X420" s="264">
        <v>0</v>
      </c>
      <c r="Y420" s="264">
        <v>0</v>
      </c>
      <c r="Z420" s="264">
        <v>0</v>
      </c>
      <c r="AA420" s="577">
        <v>0</v>
      </c>
      <c r="AB420" s="264">
        <v>0</v>
      </c>
      <c r="AC420" s="264">
        <v>0</v>
      </c>
      <c r="AD420" s="264">
        <v>0</v>
      </c>
      <c r="AE420" s="264">
        <v>0</v>
      </c>
      <c r="AF420" s="264">
        <v>0</v>
      </c>
      <c r="AG420" s="264">
        <v>0</v>
      </c>
      <c r="AH420" s="264">
        <v>0</v>
      </c>
      <c r="AI420" s="264">
        <v>0</v>
      </c>
      <c r="AJ420" s="264">
        <v>0</v>
      </c>
      <c r="AK420" s="264">
        <v>0</v>
      </c>
      <c r="AL420" s="264">
        <v>0</v>
      </c>
      <c r="AM420" s="264">
        <v>0</v>
      </c>
      <c r="AN420" s="264">
        <v>0</v>
      </c>
      <c r="AO420" s="264">
        <v>0</v>
      </c>
      <c r="AP420" s="264">
        <v>0</v>
      </c>
      <c r="AQ420" s="264">
        <v>22743.149999999998</v>
      </c>
      <c r="AR420" s="264">
        <v>12726.220000000001</v>
      </c>
      <c r="AS420" s="264">
        <v>35118.499999999993</v>
      </c>
      <c r="AT420" s="577">
        <v>37436.439999999995</v>
      </c>
      <c r="AU420" s="264">
        <v>0</v>
      </c>
      <c r="AV420" s="264">
        <v>0</v>
      </c>
      <c r="AW420" s="264">
        <v>0</v>
      </c>
      <c r="AX420" s="264">
        <v>0</v>
      </c>
      <c r="AY420" s="264">
        <v>0</v>
      </c>
      <c r="AZ420" s="264">
        <v>0</v>
      </c>
      <c r="BA420" s="264">
        <v>0</v>
      </c>
      <c r="BB420" s="264">
        <v>0</v>
      </c>
      <c r="BC420" s="264">
        <v>0</v>
      </c>
      <c r="BD420" s="264">
        <v>0</v>
      </c>
      <c r="BE420" s="264">
        <v>0</v>
      </c>
      <c r="BF420" s="264">
        <v>0</v>
      </c>
      <c r="BG420" s="264">
        <v>0</v>
      </c>
      <c r="BH420" s="264">
        <v>0</v>
      </c>
      <c r="BI420" s="264">
        <v>0</v>
      </c>
      <c r="BJ420" s="264">
        <v>26642.550000000007</v>
      </c>
      <c r="BK420" s="264">
        <v>14503.7</v>
      </c>
      <c r="BL420" s="264">
        <v>39235.789999999994</v>
      </c>
      <c r="BM420" s="577">
        <v>40058.089999999997</v>
      </c>
      <c r="BN420" s="264">
        <v>0</v>
      </c>
      <c r="BO420" s="264">
        <v>0</v>
      </c>
      <c r="BP420" s="264">
        <v>0</v>
      </c>
      <c r="BQ420" s="264">
        <v>0</v>
      </c>
      <c r="BR420" s="264">
        <v>0</v>
      </c>
      <c r="BS420" s="264">
        <v>0</v>
      </c>
      <c r="BT420" s="264">
        <v>0</v>
      </c>
      <c r="BU420" s="264">
        <v>0</v>
      </c>
      <c r="BV420" s="264">
        <v>0</v>
      </c>
      <c r="BW420" s="264">
        <v>0</v>
      </c>
      <c r="BX420" s="264">
        <v>0</v>
      </c>
      <c r="BY420" s="264">
        <v>0</v>
      </c>
      <c r="BZ420" s="264">
        <v>0</v>
      </c>
      <c r="CA420" s="264">
        <v>0</v>
      </c>
      <c r="CB420" s="264">
        <v>0</v>
      </c>
      <c r="CC420" s="264">
        <v>34622.25</v>
      </c>
      <c r="CD420" s="264">
        <v>21173.57</v>
      </c>
      <c r="CE420" s="264">
        <v>59658.789999999994</v>
      </c>
      <c r="CF420" s="577">
        <v>60408.08</v>
      </c>
      <c r="CG420" s="264">
        <v>0</v>
      </c>
      <c r="CH420" s="264">
        <v>0</v>
      </c>
      <c r="CI420" s="264">
        <v>0</v>
      </c>
      <c r="CJ420" s="264">
        <v>0</v>
      </c>
      <c r="CK420" s="264">
        <v>0</v>
      </c>
      <c r="CL420" s="264">
        <v>0</v>
      </c>
      <c r="CM420" s="264">
        <v>0</v>
      </c>
      <c r="CN420" s="264">
        <v>0</v>
      </c>
      <c r="CO420" s="264">
        <v>0</v>
      </c>
      <c r="CP420" s="264">
        <v>0</v>
      </c>
      <c r="CQ420" s="264">
        <v>0</v>
      </c>
      <c r="CR420" s="264">
        <v>0</v>
      </c>
      <c r="CS420" s="264">
        <v>0</v>
      </c>
      <c r="CT420" s="264">
        <v>0</v>
      </c>
      <c r="CU420" s="264">
        <v>0</v>
      </c>
      <c r="CV420" s="264">
        <v>0</v>
      </c>
      <c r="CW420" s="264">
        <v>0</v>
      </c>
      <c r="CX420" s="264">
        <v>0</v>
      </c>
      <c r="CY420" s="577">
        <v>0</v>
      </c>
      <c r="CZ420" s="264">
        <v>0</v>
      </c>
      <c r="DA420" s="264">
        <v>0</v>
      </c>
      <c r="DB420" s="264">
        <v>0</v>
      </c>
      <c r="DC420" s="428">
        <f t="shared" si="6"/>
        <v>404327.13000000006</v>
      </c>
    </row>
    <row r="421" spans="1:107" x14ac:dyDescent="0.25">
      <c r="A421" s="311">
        <v>100313</v>
      </c>
      <c r="B421" s="347">
        <v>676091</v>
      </c>
      <c r="C421" s="311">
        <v>1026080</v>
      </c>
      <c r="D421" s="14">
        <v>1295766798</v>
      </c>
      <c r="F421" s="14" t="s">
        <v>913</v>
      </c>
      <c r="G421" s="14" t="str">
        <f>INDEX(FY2019_ALL_Targets!F:F,MATCH(B421,FY2019_ALL_Targets!B:B,0))</f>
        <v>MRSA West</v>
      </c>
      <c r="H421" s="14" t="s">
        <v>3039</v>
      </c>
      <c r="I421" s="312" t="s">
        <v>282</v>
      </c>
      <c r="J421" s="312" t="s">
        <v>2344</v>
      </c>
      <c r="K421" s="312" t="s">
        <v>283</v>
      </c>
      <c r="L421" s="264">
        <v>7859.55</v>
      </c>
      <c r="M421" s="264">
        <v>7665.2300000000005</v>
      </c>
      <c r="N421" s="264">
        <v>8380.0500000000011</v>
      </c>
      <c r="O421" s="264">
        <v>8039.99</v>
      </c>
      <c r="P421" s="264">
        <v>8187.41</v>
      </c>
      <c r="Q421" s="264">
        <v>8050.21</v>
      </c>
      <c r="R421" s="264">
        <v>7835.5199999999995</v>
      </c>
      <c r="S421" s="264">
        <v>8135.63</v>
      </c>
      <c r="T421" s="264">
        <v>7851.37</v>
      </c>
      <c r="U421" s="264">
        <v>7882.78</v>
      </c>
      <c r="V421" s="264">
        <v>7706.4</v>
      </c>
      <c r="W421" s="264">
        <v>7937.5099999999993</v>
      </c>
      <c r="X421" s="264">
        <v>22389.250000000004</v>
      </c>
      <c r="Y421" s="264">
        <v>23091.590000000004</v>
      </c>
      <c r="Z421" s="264">
        <v>23597.22</v>
      </c>
      <c r="AA421" s="577">
        <v>23245.509999999995</v>
      </c>
      <c r="AB421" s="264">
        <v>0</v>
      </c>
      <c r="AC421" s="264">
        <v>0</v>
      </c>
      <c r="AD421" s="264">
        <v>0</v>
      </c>
      <c r="AE421" s="264">
        <v>0</v>
      </c>
      <c r="AF421" s="264">
        <v>0</v>
      </c>
      <c r="AG421" s="264">
        <v>0</v>
      </c>
      <c r="AH421" s="264">
        <v>0</v>
      </c>
      <c r="AI421" s="264">
        <v>0</v>
      </c>
      <c r="AJ421" s="264">
        <v>0</v>
      </c>
      <c r="AK421" s="264">
        <v>0</v>
      </c>
      <c r="AL421" s="264">
        <v>0</v>
      </c>
      <c r="AM421" s="264">
        <v>0</v>
      </c>
      <c r="AN421" s="264">
        <v>0</v>
      </c>
      <c r="AO421" s="264">
        <v>0</v>
      </c>
      <c r="AP421" s="264">
        <v>0</v>
      </c>
      <c r="AQ421" s="264">
        <v>0</v>
      </c>
      <c r="AR421" s="264">
        <v>0</v>
      </c>
      <c r="AS421" s="264">
        <v>0</v>
      </c>
      <c r="AT421" s="577">
        <v>0</v>
      </c>
      <c r="AU421" s="264">
        <v>0</v>
      </c>
      <c r="AV421" s="264">
        <v>0</v>
      </c>
      <c r="AW421" s="264">
        <v>0</v>
      </c>
      <c r="AX421" s="264">
        <v>0</v>
      </c>
      <c r="AY421" s="264">
        <v>0</v>
      </c>
      <c r="AZ421" s="264">
        <v>0</v>
      </c>
      <c r="BA421" s="264">
        <v>0</v>
      </c>
      <c r="BB421" s="264">
        <v>0</v>
      </c>
      <c r="BC421" s="264">
        <v>0</v>
      </c>
      <c r="BD421" s="264">
        <v>0</v>
      </c>
      <c r="BE421" s="264">
        <v>0</v>
      </c>
      <c r="BF421" s="264">
        <v>0</v>
      </c>
      <c r="BG421" s="264">
        <v>0</v>
      </c>
      <c r="BH421" s="264">
        <v>0</v>
      </c>
      <c r="BI421" s="264">
        <v>0</v>
      </c>
      <c r="BJ421" s="264">
        <v>0</v>
      </c>
      <c r="BK421" s="264">
        <v>0</v>
      </c>
      <c r="BL421" s="264">
        <v>0</v>
      </c>
      <c r="BM421" s="577">
        <v>0</v>
      </c>
      <c r="BN421" s="264">
        <v>0</v>
      </c>
      <c r="BO421" s="264">
        <v>0</v>
      </c>
      <c r="BP421" s="264">
        <v>0</v>
      </c>
      <c r="BQ421" s="264">
        <v>8720.11</v>
      </c>
      <c r="BR421" s="264">
        <v>8792.98</v>
      </c>
      <c r="BS421" s="264">
        <v>9167.74</v>
      </c>
      <c r="BT421" s="264">
        <v>9129.57</v>
      </c>
      <c r="BU421" s="264">
        <v>9058.630000000001</v>
      </c>
      <c r="BV421" s="264">
        <v>9034.6200000000008</v>
      </c>
      <c r="BW421" s="264">
        <v>8922.2000000000007</v>
      </c>
      <c r="BX421" s="264">
        <v>8899.49</v>
      </c>
      <c r="BY421" s="264">
        <v>9067.16</v>
      </c>
      <c r="BZ421" s="264">
        <v>8765.7699999999986</v>
      </c>
      <c r="CA421" s="264">
        <v>8745.0499999999993</v>
      </c>
      <c r="CB421" s="264">
        <v>9008.74</v>
      </c>
      <c r="CC421" s="264">
        <v>24989.249999999996</v>
      </c>
      <c r="CD421" s="264">
        <v>25892.100000000006</v>
      </c>
      <c r="CE421" s="264">
        <v>26643.929999999997</v>
      </c>
      <c r="CF421" s="577">
        <v>26207.600000000002</v>
      </c>
      <c r="CG421" s="264">
        <v>0</v>
      </c>
      <c r="CH421" s="264">
        <v>0</v>
      </c>
      <c r="CI421" s="264">
        <v>0</v>
      </c>
      <c r="CJ421" s="264">
        <v>0</v>
      </c>
      <c r="CK421" s="264">
        <v>0</v>
      </c>
      <c r="CL421" s="264">
        <v>0</v>
      </c>
      <c r="CM421" s="264">
        <v>0</v>
      </c>
      <c r="CN421" s="264">
        <v>0</v>
      </c>
      <c r="CO421" s="264">
        <v>0</v>
      </c>
      <c r="CP421" s="264">
        <v>0</v>
      </c>
      <c r="CQ421" s="264">
        <v>0</v>
      </c>
      <c r="CR421" s="264">
        <v>0</v>
      </c>
      <c r="CS421" s="264">
        <v>0</v>
      </c>
      <c r="CT421" s="264">
        <v>0</v>
      </c>
      <c r="CU421" s="264">
        <v>0</v>
      </c>
      <c r="CV421" s="264">
        <v>0</v>
      </c>
      <c r="CW421" s="264">
        <v>0</v>
      </c>
      <c r="CX421" s="264">
        <v>0</v>
      </c>
      <c r="CY421" s="577">
        <v>0</v>
      </c>
      <c r="CZ421" s="264">
        <v>0</v>
      </c>
      <c r="DA421" s="264">
        <v>0</v>
      </c>
      <c r="DB421" s="264">
        <v>0</v>
      </c>
      <c r="DC421" s="428">
        <f t="shared" si="6"/>
        <v>398900.16</v>
      </c>
    </row>
    <row r="422" spans="1:107" x14ac:dyDescent="0.25">
      <c r="A422" s="337">
        <v>5275</v>
      </c>
      <c r="B422" s="347">
        <v>676092</v>
      </c>
      <c r="C422" s="297">
        <v>1028750</v>
      </c>
      <c r="D422" s="14">
        <v>1093131476</v>
      </c>
      <c r="F422" s="14" t="s">
        <v>939</v>
      </c>
      <c r="G422" s="14" t="str">
        <f>INDEX(FY2019_ALL_Targets!F:F,MATCH(B422,FY2019_ALL_Targets!B:B,0))</f>
        <v>MRSA Northeast</v>
      </c>
      <c r="H422" s="14" t="s">
        <v>3053</v>
      </c>
      <c r="I422" s="299" t="s">
        <v>269</v>
      </c>
      <c r="J422" s="299" t="s">
        <v>991</v>
      </c>
      <c r="K422" s="299" t="s">
        <v>270</v>
      </c>
      <c r="L422" s="264">
        <v>0</v>
      </c>
      <c r="M422" s="264">
        <v>0</v>
      </c>
      <c r="N422" s="264">
        <v>0</v>
      </c>
      <c r="O422" s="264">
        <v>0</v>
      </c>
      <c r="P422" s="264">
        <v>0</v>
      </c>
      <c r="Q422" s="264">
        <v>0</v>
      </c>
      <c r="R422" s="264">
        <v>0</v>
      </c>
      <c r="S422" s="264">
        <v>0</v>
      </c>
      <c r="T422" s="264">
        <v>0</v>
      </c>
      <c r="U422" s="264">
        <v>0</v>
      </c>
      <c r="V422" s="264">
        <v>0</v>
      </c>
      <c r="W422" s="264">
        <v>0</v>
      </c>
      <c r="X422" s="264">
        <v>0</v>
      </c>
      <c r="Y422" s="264">
        <v>0</v>
      </c>
      <c r="Z422" s="264">
        <v>0</v>
      </c>
      <c r="AA422" s="577">
        <v>0</v>
      </c>
      <c r="AB422" s="264">
        <v>0</v>
      </c>
      <c r="AC422" s="264">
        <v>0</v>
      </c>
      <c r="AD422" s="264">
        <v>0</v>
      </c>
      <c r="AE422" s="264">
        <v>0</v>
      </c>
      <c r="AF422" s="264">
        <v>0</v>
      </c>
      <c r="AG422" s="264">
        <v>26226.75</v>
      </c>
      <c r="AH422" s="264">
        <v>9075</v>
      </c>
      <c r="AI422" s="264">
        <v>9053.82</v>
      </c>
      <c r="AJ422" s="264">
        <v>8806.8000000000011</v>
      </c>
      <c r="AK422" s="264">
        <v>468.97999999999996</v>
      </c>
      <c r="AL422" s="264">
        <v>712.42000000000007</v>
      </c>
      <c r="AM422" s="264">
        <v>118.14000000000001</v>
      </c>
      <c r="AN422" s="264">
        <v>14.32</v>
      </c>
      <c r="AO422" s="264">
        <v>21.48</v>
      </c>
      <c r="AP422" s="264">
        <v>-3.58</v>
      </c>
      <c r="AQ422" s="264">
        <v>19074</v>
      </c>
      <c r="AR422" s="264">
        <v>25318.43</v>
      </c>
      <c r="AS422" s="264">
        <v>18083.789999999997</v>
      </c>
      <c r="AT422" s="577">
        <v>12622.949999999999</v>
      </c>
      <c r="AU422" s="264">
        <v>0</v>
      </c>
      <c r="AV422" s="264">
        <v>0</v>
      </c>
      <c r="AW422" s="264">
        <v>0</v>
      </c>
      <c r="AX422" s="264">
        <v>0</v>
      </c>
      <c r="AY422" s="264">
        <v>0</v>
      </c>
      <c r="AZ422" s="264">
        <v>0</v>
      </c>
      <c r="BA422" s="264">
        <v>0</v>
      </c>
      <c r="BB422" s="264">
        <v>0</v>
      </c>
      <c r="BC422" s="264">
        <v>0</v>
      </c>
      <c r="BD422" s="264">
        <v>0</v>
      </c>
      <c r="BE422" s="264">
        <v>0</v>
      </c>
      <c r="BF422" s="264">
        <v>0</v>
      </c>
      <c r="BG422" s="264">
        <v>0</v>
      </c>
      <c r="BH422" s="264">
        <v>0</v>
      </c>
      <c r="BI422" s="264">
        <v>0</v>
      </c>
      <c r="BJ422" s="264">
        <v>0</v>
      </c>
      <c r="BK422" s="264">
        <v>0</v>
      </c>
      <c r="BL422" s="264">
        <v>0</v>
      </c>
      <c r="BM422" s="577">
        <v>0</v>
      </c>
      <c r="BN422" s="264">
        <v>0</v>
      </c>
      <c r="BO422" s="264">
        <v>0</v>
      </c>
      <c r="BP422" s="264">
        <v>0</v>
      </c>
      <c r="BQ422" s="264">
        <v>0</v>
      </c>
      <c r="BR422" s="264">
        <v>0</v>
      </c>
      <c r="BS422" s="264">
        <v>0</v>
      </c>
      <c r="BT422" s="264">
        <v>0</v>
      </c>
      <c r="BU422" s="264">
        <v>0</v>
      </c>
      <c r="BV422" s="264">
        <v>0</v>
      </c>
      <c r="BW422" s="264">
        <v>0</v>
      </c>
      <c r="BX422" s="264">
        <v>0</v>
      </c>
      <c r="BY422" s="264">
        <v>0</v>
      </c>
      <c r="BZ422" s="264">
        <v>0</v>
      </c>
      <c r="CA422" s="264">
        <v>0</v>
      </c>
      <c r="CB422" s="264">
        <v>0</v>
      </c>
      <c r="CC422" s="264">
        <v>0</v>
      </c>
      <c r="CD422" s="264">
        <v>0</v>
      </c>
      <c r="CE422" s="264">
        <v>0</v>
      </c>
      <c r="CF422" s="577">
        <v>0</v>
      </c>
      <c r="CG422" s="264">
        <v>0</v>
      </c>
      <c r="CH422" s="264">
        <v>0</v>
      </c>
      <c r="CI422" s="264">
        <v>0</v>
      </c>
      <c r="CJ422" s="264">
        <v>0</v>
      </c>
      <c r="CK422" s="264">
        <v>0</v>
      </c>
      <c r="CL422" s="264">
        <v>38242.049999999996</v>
      </c>
      <c r="CM422" s="264">
        <v>13176.9</v>
      </c>
      <c r="CN422" s="264">
        <v>12970.34</v>
      </c>
      <c r="CO422" s="264">
        <v>12719.74</v>
      </c>
      <c r="CP422" s="264">
        <v>945.11999999999989</v>
      </c>
      <c r="CQ422" s="264">
        <v>934.38</v>
      </c>
      <c r="CR422" s="264">
        <v>182.58</v>
      </c>
      <c r="CS422" s="264">
        <v>110.98</v>
      </c>
      <c r="CT422" s="264">
        <v>10.74</v>
      </c>
      <c r="CU422" s="264">
        <v>-10.74</v>
      </c>
      <c r="CV422" s="264">
        <v>27812.399999999994</v>
      </c>
      <c r="CW422" s="264">
        <v>36541.31</v>
      </c>
      <c r="CX422" s="264">
        <v>26729.14</v>
      </c>
      <c r="CY422" s="577">
        <v>17934.43</v>
      </c>
      <c r="CZ422" s="264">
        <v>0</v>
      </c>
      <c r="DA422" s="264">
        <v>0</v>
      </c>
      <c r="DB422" s="264">
        <v>0</v>
      </c>
      <c r="DC422" s="428">
        <f t="shared" si="6"/>
        <v>317892.67</v>
      </c>
    </row>
    <row r="423" spans="1:107" x14ac:dyDescent="0.25">
      <c r="A423" s="313">
        <v>4184</v>
      </c>
      <c r="B423" s="347">
        <v>676093</v>
      </c>
      <c r="C423" s="313">
        <v>1027576</v>
      </c>
      <c r="D423" s="14">
        <v>1912372459</v>
      </c>
      <c r="F423" s="14" t="s">
        <v>925</v>
      </c>
      <c r="G423" s="14" t="str">
        <f>INDEX(FY2019_ALL_Targets!F:F,MATCH(B423,FY2019_ALL_Targets!B:B,0))</f>
        <v>MRSA Central</v>
      </c>
      <c r="H423" s="14" t="s">
        <v>3184</v>
      </c>
      <c r="I423" s="314" t="s">
        <v>161</v>
      </c>
      <c r="J423" s="314" t="s">
        <v>1046</v>
      </c>
      <c r="K423" s="314" t="s">
        <v>162</v>
      </c>
      <c r="L423" s="264">
        <v>0</v>
      </c>
      <c r="M423" s="264">
        <v>0</v>
      </c>
      <c r="N423" s="264">
        <v>0</v>
      </c>
      <c r="O423" s="264">
        <v>0</v>
      </c>
      <c r="P423" s="264">
        <v>0</v>
      </c>
      <c r="Q423" s="264">
        <v>0</v>
      </c>
      <c r="R423" s="264">
        <v>0</v>
      </c>
      <c r="S423" s="264">
        <v>0</v>
      </c>
      <c r="T423" s="264">
        <v>0</v>
      </c>
      <c r="U423" s="264">
        <v>0</v>
      </c>
      <c r="V423" s="264">
        <v>0</v>
      </c>
      <c r="W423" s="264">
        <v>0</v>
      </c>
      <c r="X423" s="264">
        <v>0</v>
      </c>
      <c r="Y423" s="264">
        <v>0</v>
      </c>
      <c r="Z423" s="264">
        <v>0</v>
      </c>
      <c r="AA423" s="577">
        <v>0</v>
      </c>
      <c r="AB423" s="264">
        <v>0</v>
      </c>
      <c r="AC423" s="264">
        <v>0</v>
      </c>
      <c r="AD423" s="264">
        <v>0</v>
      </c>
      <c r="AE423" s="264">
        <v>0</v>
      </c>
      <c r="AF423" s="264">
        <v>0</v>
      </c>
      <c r="AG423" s="264">
        <v>0</v>
      </c>
      <c r="AH423" s="264">
        <v>0</v>
      </c>
      <c r="AI423" s="264">
        <v>0</v>
      </c>
      <c r="AJ423" s="264">
        <v>0</v>
      </c>
      <c r="AK423" s="264">
        <v>0</v>
      </c>
      <c r="AL423" s="264">
        <v>0</v>
      </c>
      <c r="AM423" s="264">
        <v>0</v>
      </c>
      <c r="AN423" s="264">
        <v>0</v>
      </c>
      <c r="AO423" s="264">
        <v>0</v>
      </c>
      <c r="AP423" s="264">
        <v>0</v>
      </c>
      <c r="AQ423" s="264">
        <v>0</v>
      </c>
      <c r="AR423" s="264">
        <v>0</v>
      </c>
      <c r="AS423" s="264">
        <v>0</v>
      </c>
      <c r="AT423" s="577">
        <v>0</v>
      </c>
      <c r="AU423" s="264">
        <v>0</v>
      </c>
      <c r="AV423" s="264">
        <v>0</v>
      </c>
      <c r="AW423" s="264">
        <v>0</v>
      </c>
      <c r="AX423" s="264">
        <v>0</v>
      </c>
      <c r="AY423" s="264">
        <v>0</v>
      </c>
      <c r="AZ423" s="264">
        <v>0</v>
      </c>
      <c r="BA423" s="264">
        <v>0</v>
      </c>
      <c r="BB423" s="264">
        <v>0</v>
      </c>
      <c r="BC423" s="264">
        <v>0</v>
      </c>
      <c r="BD423" s="264">
        <v>0</v>
      </c>
      <c r="BE423" s="264">
        <v>0</v>
      </c>
      <c r="BF423" s="264">
        <v>0</v>
      </c>
      <c r="BG423" s="264">
        <v>0</v>
      </c>
      <c r="BH423" s="264">
        <v>0</v>
      </c>
      <c r="BI423" s="264">
        <v>0</v>
      </c>
      <c r="BJ423" s="264">
        <v>0</v>
      </c>
      <c r="BK423" s="264">
        <v>0</v>
      </c>
      <c r="BL423" s="264">
        <v>0</v>
      </c>
      <c r="BM423" s="577">
        <v>0</v>
      </c>
      <c r="BN423" s="264">
        <v>0</v>
      </c>
      <c r="BO423" s="264">
        <v>0</v>
      </c>
      <c r="BP423" s="264">
        <v>0</v>
      </c>
      <c r="BQ423" s="264">
        <v>0</v>
      </c>
      <c r="BR423" s="264">
        <v>0</v>
      </c>
      <c r="BS423" s="264">
        <v>0</v>
      </c>
      <c r="BT423" s="264">
        <v>0</v>
      </c>
      <c r="BU423" s="264">
        <v>0</v>
      </c>
      <c r="BV423" s="264">
        <v>0</v>
      </c>
      <c r="BW423" s="264">
        <v>0</v>
      </c>
      <c r="BX423" s="264">
        <v>0</v>
      </c>
      <c r="BY423" s="264">
        <v>0</v>
      </c>
      <c r="BZ423" s="264">
        <v>0</v>
      </c>
      <c r="CA423" s="264">
        <v>0</v>
      </c>
      <c r="CB423" s="264">
        <v>0</v>
      </c>
      <c r="CC423" s="264">
        <v>14421.059999999998</v>
      </c>
      <c r="CD423" s="264">
        <v>15044.95</v>
      </c>
      <c r="CE423" s="264">
        <v>15155.369999999999</v>
      </c>
      <c r="CF423" s="577">
        <v>15248.570000000003</v>
      </c>
      <c r="CG423" s="264">
        <v>0</v>
      </c>
      <c r="CH423" s="264">
        <v>0</v>
      </c>
      <c r="CI423" s="264">
        <v>0</v>
      </c>
      <c r="CJ423" s="264">
        <v>0</v>
      </c>
      <c r="CK423" s="264">
        <v>0</v>
      </c>
      <c r="CL423" s="264">
        <v>0</v>
      </c>
      <c r="CM423" s="264">
        <v>0</v>
      </c>
      <c r="CN423" s="264">
        <v>0</v>
      </c>
      <c r="CO423" s="264">
        <v>0</v>
      </c>
      <c r="CP423" s="264">
        <v>0</v>
      </c>
      <c r="CQ423" s="264">
        <v>0</v>
      </c>
      <c r="CR423" s="264">
        <v>0</v>
      </c>
      <c r="CS423" s="264">
        <v>0</v>
      </c>
      <c r="CT423" s="264">
        <v>0</v>
      </c>
      <c r="CU423" s="264">
        <v>0</v>
      </c>
      <c r="CV423" s="264">
        <v>16362.4</v>
      </c>
      <c r="CW423" s="264">
        <v>17315.940000000002</v>
      </c>
      <c r="CX423" s="264">
        <v>17129.200000000004</v>
      </c>
      <c r="CY423" s="577">
        <v>16922.97</v>
      </c>
      <c r="CZ423" s="264">
        <v>0</v>
      </c>
      <c r="DA423" s="264">
        <v>0</v>
      </c>
      <c r="DB423" s="264">
        <v>0</v>
      </c>
      <c r="DC423" s="428">
        <f t="shared" si="6"/>
        <v>127600.45999999999</v>
      </c>
    </row>
    <row r="424" spans="1:107" x14ac:dyDescent="0.25">
      <c r="A424" s="297">
        <v>102533</v>
      </c>
      <c r="B424" s="347">
        <v>676096</v>
      </c>
      <c r="C424" s="297">
        <v>1026711</v>
      </c>
      <c r="D424" s="14">
        <v>1669490496</v>
      </c>
      <c r="F424" s="14" t="s">
        <v>941</v>
      </c>
      <c r="G424" s="14" t="str">
        <f>INDEX(FY2019_ALL_Targets!F:F,MATCH(B424,FY2019_ALL_Targets!B:B,0))</f>
        <v>Dallas</v>
      </c>
      <c r="H424" s="14" t="s">
        <v>3005</v>
      </c>
      <c r="I424" s="299" t="s">
        <v>311</v>
      </c>
      <c r="J424" s="299" t="s">
        <v>1002</v>
      </c>
      <c r="K424" s="299" t="s">
        <v>312</v>
      </c>
      <c r="L424" s="264">
        <v>0</v>
      </c>
      <c r="M424" s="264">
        <v>0</v>
      </c>
      <c r="N424" s="264">
        <v>0</v>
      </c>
      <c r="O424" s="264">
        <v>0</v>
      </c>
      <c r="P424" s="264">
        <v>0</v>
      </c>
      <c r="Q424" s="264">
        <v>0</v>
      </c>
      <c r="R424" s="264">
        <v>0</v>
      </c>
      <c r="S424" s="264">
        <v>0</v>
      </c>
      <c r="T424" s="264">
        <v>0</v>
      </c>
      <c r="U424" s="264">
        <v>0</v>
      </c>
      <c r="V424" s="264">
        <v>0</v>
      </c>
      <c r="W424" s="264">
        <v>0</v>
      </c>
      <c r="X424" s="264">
        <v>0</v>
      </c>
      <c r="Y424" s="264">
        <v>0</v>
      </c>
      <c r="Z424" s="264">
        <v>0</v>
      </c>
      <c r="AA424" s="577">
        <v>0</v>
      </c>
      <c r="AB424" s="264">
        <v>0</v>
      </c>
      <c r="AC424" s="264">
        <v>0</v>
      </c>
      <c r="AD424" s="264">
        <v>0</v>
      </c>
      <c r="AE424" s="264">
        <v>0</v>
      </c>
      <c r="AF424" s="264">
        <v>0</v>
      </c>
      <c r="AG424" s="264">
        <v>0</v>
      </c>
      <c r="AH424" s="264">
        <v>0</v>
      </c>
      <c r="AI424" s="264">
        <v>0</v>
      </c>
      <c r="AJ424" s="264">
        <v>0</v>
      </c>
      <c r="AK424" s="264">
        <v>0</v>
      </c>
      <c r="AL424" s="264">
        <v>0</v>
      </c>
      <c r="AM424" s="264">
        <v>0</v>
      </c>
      <c r="AN424" s="264">
        <v>0</v>
      </c>
      <c r="AO424" s="264">
        <v>0</v>
      </c>
      <c r="AP424" s="264">
        <v>0</v>
      </c>
      <c r="AQ424" s="264">
        <v>0</v>
      </c>
      <c r="AR424" s="264">
        <v>0</v>
      </c>
      <c r="AS424" s="264">
        <v>0</v>
      </c>
      <c r="AT424" s="577">
        <v>0</v>
      </c>
      <c r="AU424" s="264">
        <v>0</v>
      </c>
      <c r="AV424" s="264">
        <v>0</v>
      </c>
      <c r="AW424" s="264">
        <v>0</v>
      </c>
      <c r="AX424" s="264">
        <v>12590.94</v>
      </c>
      <c r="AY424" s="264">
        <v>12846.980000000001</v>
      </c>
      <c r="AZ424" s="264">
        <v>13570.119999999999</v>
      </c>
      <c r="BA424" s="264">
        <v>13597.8</v>
      </c>
      <c r="BB424" s="264">
        <v>13204.619999999999</v>
      </c>
      <c r="BC424" s="264">
        <v>13553.46</v>
      </c>
      <c r="BD424" s="264">
        <v>12573.07</v>
      </c>
      <c r="BE424" s="264">
        <v>13823.759999999998</v>
      </c>
      <c r="BF424" s="264">
        <v>12957.64</v>
      </c>
      <c r="BG424" s="264">
        <v>12321.869999999999</v>
      </c>
      <c r="BH424" s="264">
        <v>12459.589999999998</v>
      </c>
      <c r="BI424" s="264">
        <v>12549.97</v>
      </c>
      <c r="BJ424" s="264">
        <v>36640.5</v>
      </c>
      <c r="BK424" s="264">
        <v>38491.05999999999</v>
      </c>
      <c r="BL424" s="264">
        <v>31374.739999999998</v>
      </c>
      <c r="BM424" s="577">
        <v>36981.11</v>
      </c>
      <c r="BN424" s="264">
        <v>0</v>
      </c>
      <c r="BO424" s="264">
        <v>0</v>
      </c>
      <c r="BP424" s="264">
        <v>0</v>
      </c>
      <c r="BQ424" s="264">
        <v>7836.9</v>
      </c>
      <c r="BR424" s="264">
        <v>7757.3200000000006</v>
      </c>
      <c r="BS424" s="264">
        <v>8438.9399999999987</v>
      </c>
      <c r="BT424" s="264">
        <v>8310.92</v>
      </c>
      <c r="BU424" s="264">
        <v>8160.12</v>
      </c>
      <c r="BV424" s="264">
        <v>8519.2199999999993</v>
      </c>
      <c r="BW424" s="264">
        <v>7909.630000000001</v>
      </c>
      <c r="BX424" s="264">
        <v>8633.16</v>
      </c>
      <c r="BY424" s="264">
        <v>8053.16</v>
      </c>
      <c r="BZ424" s="264">
        <v>7869.04</v>
      </c>
      <c r="CA424" s="264">
        <v>7963.1999999999989</v>
      </c>
      <c r="CB424" s="264">
        <v>7798.66</v>
      </c>
      <c r="CC424" s="264">
        <v>22574.500000000004</v>
      </c>
      <c r="CD424" s="264">
        <v>23835.469999999994</v>
      </c>
      <c r="CE424" s="264">
        <v>19616.469999999998</v>
      </c>
      <c r="CF424" s="577">
        <v>23401.449999999997</v>
      </c>
      <c r="CG424" s="264">
        <v>0</v>
      </c>
      <c r="CH424" s="264">
        <v>0</v>
      </c>
      <c r="CI424" s="264">
        <v>0</v>
      </c>
      <c r="CJ424" s="264">
        <v>0</v>
      </c>
      <c r="CK424" s="264">
        <v>0</v>
      </c>
      <c r="CL424" s="264">
        <v>0</v>
      </c>
      <c r="CM424" s="264">
        <v>0</v>
      </c>
      <c r="CN424" s="264">
        <v>0</v>
      </c>
      <c r="CO424" s="264">
        <v>0</v>
      </c>
      <c r="CP424" s="264">
        <v>0</v>
      </c>
      <c r="CQ424" s="264">
        <v>0</v>
      </c>
      <c r="CR424" s="264">
        <v>0</v>
      </c>
      <c r="CS424" s="264">
        <v>0</v>
      </c>
      <c r="CT424" s="264">
        <v>0</v>
      </c>
      <c r="CU424" s="264">
        <v>0</v>
      </c>
      <c r="CV424" s="264">
        <v>0</v>
      </c>
      <c r="CW424" s="264">
        <v>0</v>
      </c>
      <c r="CX424" s="264">
        <v>0</v>
      </c>
      <c r="CY424" s="577">
        <v>0</v>
      </c>
      <c r="CZ424" s="264">
        <v>0</v>
      </c>
      <c r="DA424" s="264">
        <v>0</v>
      </c>
      <c r="DB424" s="264">
        <v>0</v>
      </c>
      <c r="DC424" s="428">
        <f t="shared" si="6"/>
        <v>486215.38999999984</v>
      </c>
    </row>
    <row r="425" spans="1:107" x14ac:dyDescent="0.25">
      <c r="A425" s="297">
        <v>102540</v>
      </c>
      <c r="B425" s="347">
        <v>676097</v>
      </c>
      <c r="C425" s="297">
        <v>1028605</v>
      </c>
      <c r="D425" s="14">
        <v>1588075964</v>
      </c>
      <c r="F425" s="14" t="s">
        <v>925</v>
      </c>
      <c r="G425" s="14" t="str">
        <f>INDEX(FY2019_ALL_Targets!F:F,MATCH(B425,FY2019_ALL_Targets!B:B,0))</f>
        <v>MRSA Central</v>
      </c>
      <c r="H425" s="14" t="s">
        <v>3054</v>
      </c>
      <c r="I425" s="299" t="s">
        <v>2379</v>
      </c>
      <c r="J425" s="299" t="s">
        <v>2380</v>
      </c>
      <c r="K425" s="299" t="s">
        <v>132</v>
      </c>
      <c r="L425" s="264">
        <v>0</v>
      </c>
      <c r="M425" s="264">
        <v>0</v>
      </c>
      <c r="N425" s="264">
        <v>0</v>
      </c>
      <c r="O425" s="264">
        <v>0</v>
      </c>
      <c r="P425" s="264">
        <v>0</v>
      </c>
      <c r="Q425" s="264">
        <v>0</v>
      </c>
      <c r="R425" s="264">
        <v>0</v>
      </c>
      <c r="S425" s="264">
        <v>0</v>
      </c>
      <c r="T425" s="264">
        <v>0</v>
      </c>
      <c r="U425" s="264">
        <v>0</v>
      </c>
      <c r="V425" s="264">
        <v>0</v>
      </c>
      <c r="W425" s="264">
        <v>0</v>
      </c>
      <c r="X425" s="264">
        <v>0</v>
      </c>
      <c r="Y425" s="264">
        <v>0</v>
      </c>
      <c r="Z425" s="264">
        <v>0</v>
      </c>
      <c r="AA425" s="577">
        <v>0</v>
      </c>
      <c r="AB425" s="264">
        <v>0</v>
      </c>
      <c r="AC425" s="264">
        <v>0</v>
      </c>
      <c r="AD425" s="264">
        <v>0</v>
      </c>
      <c r="AE425" s="264">
        <v>0</v>
      </c>
      <c r="AF425" s="264">
        <v>0</v>
      </c>
      <c r="AG425" s="264">
        <v>0</v>
      </c>
      <c r="AH425" s="264">
        <v>0</v>
      </c>
      <c r="AI425" s="264">
        <v>0</v>
      </c>
      <c r="AJ425" s="264">
        <v>0</v>
      </c>
      <c r="AK425" s="264">
        <v>0</v>
      </c>
      <c r="AL425" s="264">
        <v>0</v>
      </c>
      <c r="AM425" s="264">
        <v>0</v>
      </c>
      <c r="AN425" s="264">
        <v>0</v>
      </c>
      <c r="AO425" s="264">
        <v>0</v>
      </c>
      <c r="AP425" s="264">
        <v>0</v>
      </c>
      <c r="AQ425" s="264">
        <v>0</v>
      </c>
      <c r="AR425" s="264">
        <v>0</v>
      </c>
      <c r="AS425" s="264">
        <v>0</v>
      </c>
      <c r="AT425" s="577">
        <v>0</v>
      </c>
      <c r="AU425" s="264">
        <v>0</v>
      </c>
      <c r="AV425" s="264">
        <v>0</v>
      </c>
      <c r="AW425" s="264">
        <v>0</v>
      </c>
      <c r="AX425" s="264">
        <v>0</v>
      </c>
      <c r="AY425" s="264">
        <v>0</v>
      </c>
      <c r="AZ425" s="264">
        <v>0</v>
      </c>
      <c r="BA425" s="264">
        <v>0</v>
      </c>
      <c r="BB425" s="264">
        <v>0</v>
      </c>
      <c r="BC425" s="264">
        <v>0</v>
      </c>
      <c r="BD425" s="264">
        <v>0</v>
      </c>
      <c r="BE425" s="264">
        <v>0</v>
      </c>
      <c r="BF425" s="264">
        <v>0</v>
      </c>
      <c r="BG425" s="264">
        <v>0</v>
      </c>
      <c r="BH425" s="264">
        <v>0</v>
      </c>
      <c r="BI425" s="264">
        <v>0</v>
      </c>
      <c r="BJ425" s="264">
        <v>0</v>
      </c>
      <c r="BK425" s="264">
        <v>0</v>
      </c>
      <c r="BL425" s="264">
        <v>0</v>
      </c>
      <c r="BM425" s="577">
        <v>0</v>
      </c>
      <c r="BN425" s="264">
        <v>0</v>
      </c>
      <c r="BO425" s="264">
        <v>0</v>
      </c>
      <c r="BP425" s="264">
        <v>0</v>
      </c>
      <c r="BQ425" s="264">
        <v>17401.37</v>
      </c>
      <c r="BR425" s="264">
        <v>17551.310000000001</v>
      </c>
      <c r="BS425" s="264">
        <v>18201.05</v>
      </c>
      <c r="BT425" s="264">
        <v>17901.169999999998</v>
      </c>
      <c r="BU425" s="264">
        <v>17960.7</v>
      </c>
      <c r="BV425" s="264">
        <v>18166.2</v>
      </c>
      <c r="BW425" s="264">
        <v>17946.719999999998</v>
      </c>
      <c r="BX425" s="264">
        <v>18101.850000000002</v>
      </c>
      <c r="BY425" s="264">
        <v>18319.280000000002</v>
      </c>
      <c r="BZ425" s="264">
        <v>18062.189999999999</v>
      </c>
      <c r="CA425" s="264">
        <v>18177.439999999999</v>
      </c>
      <c r="CB425" s="264">
        <v>18391.77</v>
      </c>
      <c r="CC425" s="264">
        <v>38732.67</v>
      </c>
      <c r="CD425" s="264">
        <v>51031.000000000015</v>
      </c>
      <c r="CE425" s="264">
        <v>30896.130000000005</v>
      </c>
      <c r="CF425" s="577">
        <v>41388.130000000005</v>
      </c>
      <c r="CG425" s="264">
        <v>0</v>
      </c>
      <c r="CH425" s="264">
        <v>0</v>
      </c>
      <c r="CI425" s="264">
        <v>0</v>
      </c>
      <c r="CJ425" s="264">
        <v>19717.11</v>
      </c>
      <c r="CK425" s="264">
        <v>19667.13</v>
      </c>
      <c r="CL425" s="264">
        <v>20924.960000000003</v>
      </c>
      <c r="CM425" s="264">
        <v>20974.940000000002</v>
      </c>
      <c r="CN425" s="264">
        <v>20311.62</v>
      </c>
      <c r="CO425" s="264">
        <v>20903.460000000003</v>
      </c>
      <c r="CP425" s="264">
        <v>20428.419999999998</v>
      </c>
      <c r="CQ425" s="264">
        <v>20574.72</v>
      </c>
      <c r="CR425" s="264">
        <v>20445.140000000003</v>
      </c>
      <c r="CS425" s="264">
        <v>19990.53</v>
      </c>
      <c r="CT425" s="264">
        <v>20171.590000000004</v>
      </c>
      <c r="CU425" s="264">
        <v>20468.2</v>
      </c>
      <c r="CV425" s="264">
        <v>43946.8</v>
      </c>
      <c r="CW425" s="264">
        <v>58798.160000000011</v>
      </c>
      <c r="CX425" s="264">
        <v>34731.040000000008</v>
      </c>
      <c r="CY425" s="577">
        <v>45934.130000000005</v>
      </c>
      <c r="CZ425" s="264">
        <v>0</v>
      </c>
      <c r="DA425" s="264">
        <v>0</v>
      </c>
      <c r="DB425" s="264">
        <v>0</v>
      </c>
      <c r="DC425" s="428">
        <f t="shared" si="6"/>
        <v>806216.93</v>
      </c>
    </row>
    <row r="426" spans="1:107" x14ac:dyDescent="0.25">
      <c r="A426" s="297">
        <v>102493</v>
      </c>
      <c r="B426" s="347">
        <v>676098</v>
      </c>
      <c r="C426" s="297">
        <v>1026660</v>
      </c>
      <c r="D426" s="14">
        <v>1972566867</v>
      </c>
      <c r="F426" s="14" t="s">
        <v>941</v>
      </c>
      <c r="G426" s="14" t="str">
        <f>INDEX(FY2019_ALL_Targets!F:F,MATCH(B426,FY2019_ALL_Targets!B:B,0))</f>
        <v>Dallas</v>
      </c>
      <c r="H426" s="14" t="s">
        <v>3013</v>
      </c>
      <c r="I426" s="299" t="s">
        <v>307</v>
      </c>
      <c r="J426" s="299" t="s">
        <v>945</v>
      </c>
      <c r="K426" s="299" t="s">
        <v>308</v>
      </c>
      <c r="L426" s="264">
        <v>0</v>
      </c>
      <c r="M426" s="264">
        <v>0</v>
      </c>
      <c r="N426" s="264">
        <v>0</v>
      </c>
      <c r="O426" s="264">
        <v>0</v>
      </c>
      <c r="P426" s="264">
        <v>0</v>
      </c>
      <c r="Q426" s="264">
        <v>0</v>
      </c>
      <c r="R426" s="264">
        <v>0</v>
      </c>
      <c r="S426" s="264">
        <v>0</v>
      </c>
      <c r="T426" s="264">
        <v>0</v>
      </c>
      <c r="U426" s="264">
        <v>0</v>
      </c>
      <c r="V426" s="264">
        <v>0</v>
      </c>
      <c r="W426" s="264">
        <v>0</v>
      </c>
      <c r="X426" s="264">
        <v>0</v>
      </c>
      <c r="Y426" s="264">
        <v>0</v>
      </c>
      <c r="Z426" s="264">
        <v>0</v>
      </c>
      <c r="AA426" s="577">
        <v>0</v>
      </c>
      <c r="AB426" s="264">
        <v>0</v>
      </c>
      <c r="AC426" s="264">
        <v>0</v>
      </c>
      <c r="AD426" s="264">
        <v>0</v>
      </c>
      <c r="AE426" s="264">
        <v>0</v>
      </c>
      <c r="AF426" s="264">
        <v>0</v>
      </c>
      <c r="AG426" s="264">
        <v>0</v>
      </c>
      <c r="AH426" s="264">
        <v>0</v>
      </c>
      <c r="AI426" s="264">
        <v>0</v>
      </c>
      <c r="AJ426" s="264">
        <v>0</v>
      </c>
      <c r="AK426" s="264">
        <v>0</v>
      </c>
      <c r="AL426" s="264">
        <v>0</v>
      </c>
      <c r="AM426" s="264">
        <v>0</v>
      </c>
      <c r="AN426" s="264">
        <v>0</v>
      </c>
      <c r="AO426" s="264">
        <v>0</v>
      </c>
      <c r="AP426" s="264">
        <v>0</v>
      </c>
      <c r="AQ426" s="264">
        <v>0</v>
      </c>
      <c r="AR426" s="264">
        <v>0</v>
      </c>
      <c r="AS426" s="264">
        <v>0</v>
      </c>
      <c r="AT426" s="577">
        <v>0</v>
      </c>
      <c r="AU426" s="264">
        <v>0</v>
      </c>
      <c r="AV426" s="264">
        <v>0</v>
      </c>
      <c r="AW426" s="264">
        <v>0</v>
      </c>
      <c r="AX426" s="264">
        <v>21288.149999999998</v>
      </c>
      <c r="AY426" s="264">
        <v>21721.05</v>
      </c>
      <c r="AZ426" s="264">
        <v>22943.7</v>
      </c>
      <c r="BA426" s="264">
        <v>22990.5</v>
      </c>
      <c r="BB426" s="264">
        <v>22316.58</v>
      </c>
      <c r="BC426" s="264">
        <v>22906.14</v>
      </c>
      <c r="BD426" s="264">
        <v>21270.28</v>
      </c>
      <c r="BE426" s="264">
        <v>23373.66</v>
      </c>
      <c r="BF426" s="264">
        <v>21910.400000000001</v>
      </c>
      <c r="BG426" s="264">
        <v>20835.2</v>
      </c>
      <c r="BH426" s="264">
        <v>21068.04</v>
      </c>
      <c r="BI426" s="264">
        <v>21220.880000000001</v>
      </c>
      <c r="BJ426" s="264">
        <v>62007</v>
      </c>
      <c r="BK426" s="264">
        <v>42131.38</v>
      </c>
      <c r="BL426" s="264">
        <v>51063.749999999993</v>
      </c>
      <c r="BM426" s="577">
        <v>48633.189999999995</v>
      </c>
      <c r="BN426" s="264">
        <v>0</v>
      </c>
      <c r="BO426" s="264">
        <v>0</v>
      </c>
      <c r="BP426" s="264">
        <v>0</v>
      </c>
      <c r="BQ426" s="264">
        <v>13250.25</v>
      </c>
      <c r="BR426" s="264">
        <v>13115.7</v>
      </c>
      <c r="BS426" s="264">
        <v>14268.149999999998</v>
      </c>
      <c r="BT426" s="264">
        <v>14051.699999999999</v>
      </c>
      <c r="BU426" s="264">
        <v>13791.08</v>
      </c>
      <c r="BV426" s="264">
        <v>14397.980000000001</v>
      </c>
      <c r="BW426" s="264">
        <v>13380.82</v>
      </c>
      <c r="BX426" s="264">
        <v>14597.400000000001</v>
      </c>
      <c r="BY426" s="264">
        <v>13617.22</v>
      </c>
      <c r="BZ426" s="264">
        <v>13305.84</v>
      </c>
      <c r="CA426" s="264">
        <v>13465.06</v>
      </c>
      <c r="CB426" s="264">
        <v>13186.820000000002</v>
      </c>
      <c r="CC426" s="264">
        <v>38203</v>
      </c>
      <c r="CD426" s="264">
        <v>26189.95</v>
      </c>
      <c r="CE426" s="264">
        <v>31853.95</v>
      </c>
      <c r="CF426" s="577">
        <v>30795.909999999996</v>
      </c>
      <c r="CG426" s="264">
        <v>0</v>
      </c>
      <c r="CH426" s="264">
        <v>0</v>
      </c>
      <c r="CI426" s="264">
        <v>0</v>
      </c>
      <c r="CJ426" s="264">
        <v>0</v>
      </c>
      <c r="CK426" s="264">
        <v>0</v>
      </c>
      <c r="CL426" s="264">
        <v>0</v>
      </c>
      <c r="CM426" s="264">
        <v>0</v>
      </c>
      <c r="CN426" s="264">
        <v>0</v>
      </c>
      <c r="CO426" s="264">
        <v>0</v>
      </c>
      <c r="CP426" s="264">
        <v>0</v>
      </c>
      <c r="CQ426" s="264">
        <v>0</v>
      </c>
      <c r="CR426" s="264">
        <v>0</v>
      </c>
      <c r="CS426" s="264">
        <v>0</v>
      </c>
      <c r="CT426" s="264">
        <v>0</v>
      </c>
      <c r="CU426" s="264">
        <v>0</v>
      </c>
      <c r="CV426" s="264">
        <v>0</v>
      </c>
      <c r="CW426" s="264">
        <v>0</v>
      </c>
      <c r="CX426" s="264">
        <v>0</v>
      </c>
      <c r="CY426" s="577">
        <v>0</v>
      </c>
      <c r="CZ426" s="264">
        <v>0</v>
      </c>
      <c r="DA426" s="264">
        <v>0</v>
      </c>
      <c r="DB426" s="264">
        <v>0</v>
      </c>
      <c r="DC426" s="428">
        <f t="shared" si="6"/>
        <v>759150.72999999986</v>
      </c>
    </row>
    <row r="427" spans="1:107" x14ac:dyDescent="0.25">
      <c r="A427" s="297">
        <v>102497</v>
      </c>
      <c r="B427" s="347">
        <v>676101</v>
      </c>
      <c r="C427" s="297">
        <v>1026318</v>
      </c>
      <c r="D427" s="14">
        <v>1043613748</v>
      </c>
      <c r="F427" s="14" t="s">
        <v>937</v>
      </c>
      <c r="G427" s="14" t="str">
        <f>INDEX(FY2019_ALL_Targets!F:F,MATCH(B427,FY2019_ALL_Targets!B:B,0))</f>
        <v>Tarrant</v>
      </c>
      <c r="H427" s="14" t="s">
        <v>3009</v>
      </c>
      <c r="I427" s="299" t="s">
        <v>2247</v>
      </c>
      <c r="J427" s="299" t="s">
        <v>2642</v>
      </c>
      <c r="K427" s="299" t="s">
        <v>309</v>
      </c>
      <c r="L427" s="264">
        <v>30225.9</v>
      </c>
      <c r="M427" s="264">
        <v>29947.65</v>
      </c>
      <c r="N427" s="264">
        <v>32110.050000000003</v>
      </c>
      <c r="O427" s="264">
        <v>31823.85</v>
      </c>
      <c r="P427" s="264">
        <v>31305.799999999996</v>
      </c>
      <c r="Q427" s="264">
        <v>31242.999999999996</v>
      </c>
      <c r="R427" s="264">
        <v>30772.050000000003</v>
      </c>
      <c r="S427" s="264">
        <v>31588.84</v>
      </c>
      <c r="T427" s="264">
        <v>31359.229999999996</v>
      </c>
      <c r="U427" s="264">
        <v>29608.85</v>
      </c>
      <c r="V427" s="264">
        <v>29601.040000000001</v>
      </c>
      <c r="W427" s="264">
        <v>29963.809999999998</v>
      </c>
      <c r="X427" s="264">
        <v>86711.760000000009</v>
      </c>
      <c r="Y427" s="264">
        <v>90180.659999999974</v>
      </c>
      <c r="Z427" s="264">
        <v>93083.760000000009</v>
      </c>
      <c r="AA427" s="577">
        <v>88477.15</v>
      </c>
      <c r="AB427" s="264">
        <v>0</v>
      </c>
      <c r="AC427" s="264">
        <v>0</v>
      </c>
      <c r="AD427" s="264">
        <v>0</v>
      </c>
      <c r="AE427" s="264">
        <v>13260.6</v>
      </c>
      <c r="AF427" s="264">
        <v>13769.4</v>
      </c>
      <c r="AG427" s="264">
        <v>14127.15</v>
      </c>
      <c r="AH427" s="264">
        <v>14333.85</v>
      </c>
      <c r="AI427" s="264">
        <v>13643.3</v>
      </c>
      <c r="AJ427" s="264">
        <v>14098.6</v>
      </c>
      <c r="AK427" s="264">
        <v>13802.23</v>
      </c>
      <c r="AL427" s="264">
        <v>14085.76</v>
      </c>
      <c r="AM427" s="264">
        <v>13631.47</v>
      </c>
      <c r="AN427" s="264">
        <v>13205.89</v>
      </c>
      <c r="AO427" s="264">
        <v>13449.079999999998</v>
      </c>
      <c r="AP427" s="264">
        <v>13591.869999999999</v>
      </c>
      <c r="AQ427" s="264">
        <v>38672.19</v>
      </c>
      <c r="AR427" s="264">
        <v>40202.070000000007</v>
      </c>
      <c r="AS427" s="264">
        <v>41245.440000000002</v>
      </c>
      <c r="AT427" s="577">
        <v>39935.72</v>
      </c>
      <c r="AU427" s="264">
        <v>0</v>
      </c>
      <c r="AV427" s="264">
        <v>0</v>
      </c>
      <c r="AW427" s="264">
        <v>0</v>
      </c>
      <c r="AX427" s="264">
        <v>0</v>
      </c>
      <c r="AY427" s="264">
        <v>0</v>
      </c>
      <c r="AZ427" s="264">
        <v>0</v>
      </c>
      <c r="BA427" s="264">
        <v>0</v>
      </c>
      <c r="BB427" s="264">
        <v>0</v>
      </c>
      <c r="BC427" s="264">
        <v>0</v>
      </c>
      <c r="BD427" s="264">
        <v>0</v>
      </c>
      <c r="BE427" s="264">
        <v>0</v>
      </c>
      <c r="BF427" s="264">
        <v>0</v>
      </c>
      <c r="BG427" s="264">
        <v>0</v>
      </c>
      <c r="BH427" s="264">
        <v>0</v>
      </c>
      <c r="BI427" s="264">
        <v>0</v>
      </c>
      <c r="BJ427" s="264">
        <v>0</v>
      </c>
      <c r="BK427" s="264">
        <v>0</v>
      </c>
      <c r="BL427" s="264">
        <v>0</v>
      </c>
      <c r="BM427" s="577">
        <v>0</v>
      </c>
      <c r="BN427" s="264">
        <v>0</v>
      </c>
      <c r="BO427" s="264">
        <v>0</v>
      </c>
      <c r="BP427" s="264">
        <v>0</v>
      </c>
      <c r="BQ427" s="264">
        <v>0</v>
      </c>
      <c r="BR427" s="264">
        <v>0</v>
      </c>
      <c r="BS427" s="264">
        <v>0</v>
      </c>
      <c r="BT427" s="264">
        <v>0</v>
      </c>
      <c r="BU427" s="264">
        <v>0</v>
      </c>
      <c r="BV427" s="264">
        <v>0</v>
      </c>
      <c r="BW427" s="264">
        <v>0</v>
      </c>
      <c r="BX427" s="264">
        <v>0</v>
      </c>
      <c r="BY427" s="264">
        <v>0</v>
      </c>
      <c r="BZ427" s="264">
        <v>0</v>
      </c>
      <c r="CA427" s="264">
        <v>0</v>
      </c>
      <c r="CB427" s="264">
        <v>0</v>
      </c>
      <c r="CC427" s="264">
        <v>0</v>
      </c>
      <c r="CD427" s="264">
        <v>0</v>
      </c>
      <c r="CE427" s="264">
        <v>0</v>
      </c>
      <c r="CF427" s="577">
        <v>0</v>
      </c>
      <c r="CG427" s="264">
        <v>0</v>
      </c>
      <c r="CH427" s="264">
        <v>0</v>
      </c>
      <c r="CI427" s="264">
        <v>0</v>
      </c>
      <c r="CJ427" s="264">
        <v>0</v>
      </c>
      <c r="CK427" s="264">
        <v>0</v>
      </c>
      <c r="CL427" s="264">
        <v>0</v>
      </c>
      <c r="CM427" s="264">
        <v>0</v>
      </c>
      <c r="CN427" s="264">
        <v>0</v>
      </c>
      <c r="CO427" s="264">
        <v>0</v>
      </c>
      <c r="CP427" s="264">
        <v>0</v>
      </c>
      <c r="CQ427" s="264">
        <v>0</v>
      </c>
      <c r="CR427" s="264">
        <v>0</v>
      </c>
      <c r="CS427" s="264">
        <v>0</v>
      </c>
      <c r="CT427" s="264">
        <v>0</v>
      </c>
      <c r="CU427" s="264">
        <v>0</v>
      </c>
      <c r="CV427" s="264">
        <v>0</v>
      </c>
      <c r="CW427" s="264">
        <v>0</v>
      </c>
      <c r="CX427" s="264">
        <v>0</v>
      </c>
      <c r="CY427" s="577">
        <v>0</v>
      </c>
      <c r="CZ427" s="264">
        <v>0</v>
      </c>
      <c r="DA427" s="264">
        <v>0</v>
      </c>
      <c r="DB427" s="264">
        <v>0</v>
      </c>
      <c r="DC427" s="428">
        <f t="shared" si="6"/>
        <v>1053058.02</v>
      </c>
    </row>
    <row r="428" spans="1:107" x14ac:dyDescent="0.25">
      <c r="A428" s="313">
        <v>5169</v>
      </c>
      <c r="B428" s="347">
        <v>676103</v>
      </c>
      <c r="C428" s="313">
        <v>1025632</v>
      </c>
      <c r="D428" s="14">
        <v>1467882860</v>
      </c>
      <c r="F428" s="14" t="s">
        <v>939</v>
      </c>
      <c r="G428" s="14" t="str">
        <f>INDEX(FY2019_ALL_Targets!F:F,MATCH(B428,FY2019_ALL_Targets!B:B,0))</f>
        <v>MRSA Northeast</v>
      </c>
      <c r="H428" s="14" t="s">
        <v>3053</v>
      </c>
      <c r="I428" s="314" t="s">
        <v>699</v>
      </c>
      <c r="J428" s="314" t="s">
        <v>699</v>
      </c>
      <c r="K428" s="314" t="s">
        <v>700</v>
      </c>
      <c r="L428" s="264">
        <v>0</v>
      </c>
      <c r="M428" s="264">
        <v>0</v>
      </c>
      <c r="N428" s="264">
        <v>0</v>
      </c>
      <c r="O428" s="264">
        <v>0</v>
      </c>
      <c r="P428" s="264">
        <v>0</v>
      </c>
      <c r="Q428" s="264">
        <v>0</v>
      </c>
      <c r="R428" s="264">
        <v>0</v>
      </c>
      <c r="S428" s="264">
        <v>0</v>
      </c>
      <c r="T428" s="264">
        <v>0</v>
      </c>
      <c r="U428" s="264">
        <v>0</v>
      </c>
      <c r="V428" s="264">
        <v>0</v>
      </c>
      <c r="W428" s="264">
        <v>0</v>
      </c>
      <c r="X428" s="264">
        <v>0</v>
      </c>
      <c r="Y428" s="264">
        <v>0</v>
      </c>
      <c r="Z428" s="264">
        <v>0</v>
      </c>
      <c r="AA428" s="577">
        <v>0</v>
      </c>
      <c r="AB428" s="264">
        <v>0</v>
      </c>
      <c r="AC428" s="264">
        <v>0</v>
      </c>
      <c r="AD428" s="264">
        <v>0</v>
      </c>
      <c r="AE428" s="264">
        <v>0</v>
      </c>
      <c r="AF428" s="264">
        <v>0</v>
      </c>
      <c r="AG428" s="264">
        <v>0</v>
      </c>
      <c r="AH428" s="264">
        <v>0</v>
      </c>
      <c r="AI428" s="264">
        <v>0</v>
      </c>
      <c r="AJ428" s="264">
        <v>0</v>
      </c>
      <c r="AK428" s="264">
        <v>0</v>
      </c>
      <c r="AL428" s="264">
        <v>0</v>
      </c>
      <c r="AM428" s="264">
        <v>0</v>
      </c>
      <c r="AN428" s="264">
        <v>0</v>
      </c>
      <c r="AO428" s="264">
        <v>0</v>
      </c>
      <c r="AP428" s="264">
        <v>0</v>
      </c>
      <c r="AQ428" s="264">
        <v>23553.5</v>
      </c>
      <c r="AR428" s="264">
        <v>32749.899999999998</v>
      </c>
      <c r="AS428" s="264">
        <v>33642.959999999999</v>
      </c>
      <c r="AT428" s="577">
        <v>33799.140000000007</v>
      </c>
      <c r="AU428" s="264">
        <v>0</v>
      </c>
      <c r="AV428" s="264">
        <v>0</v>
      </c>
      <c r="AW428" s="264">
        <v>0</v>
      </c>
      <c r="AX428" s="264">
        <v>0</v>
      </c>
      <c r="AY428" s="264">
        <v>0</v>
      </c>
      <c r="AZ428" s="264">
        <v>0</v>
      </c>
      <c r="BA428" s="264">
        <v>0</v>
      </c>
      <c r="BB428" s="264">
        <v>0</v>
      </c>
      <c r="BC428" s="264">
        <v>0</v>
      </c>
      <c r="BD428" s="264">
        <v>0</v>
      </c>
      <c r="BE428" s="264">
        <v>0</v>
      </c>
      <c r="BF428" s="264">
        <v>0</v>
      </c>
      <c r="BG428" s="264">
        <v>0</v>
      </c>
      <c r="BH428" s="264">
        <v>0</v>
      </c>
      <c r="BI428" s="264">
        <v>0</v>
      </c>
      <c r="BJ428" s="264">
        <v>0</v>
      </c>
      <c r="BK428" s="264">
        <v>0</v>
      </c>
      <c r="BL428" s="264">
        <v>0</v>
      </c>
      <c r="BM428" s="577">
        <v>0</v>
      </c>
      <c r="BN428" s="264">
        <v>0</v>
      </c>
      <c r="BO428" s="264">
        <v>0</v>
      </c>
      <c r="BP428" s="264">
        <v>0</v>
      </c>
      <c r="BQ428" s="264">
        <v>0</v>
      </c>
      <c r="BR428" s="264">
        <v>0</v>
      </c>
      <c r="BS428" s="264">
        <v>0</v>
      </c>
      <c r="BT428" s="264">
        <v>0</v>
      </c>
      <c r="BU428" s="264">
        <v>0</v>
      </c>
      <c r="BV428" s="264">
        <v>0</v>
      </c>
      <c r="BW428" s="264">
        <v>0</v>
      </c>
      <c r="BX428" s="264">
        <v>0</v>
      </c>
      <c r="BY428" s="264">
        <v>0</v>
      </c>
      <c r="BZ428" s="264">
        <v>0</v>
      </c>
      <c r="CA428" s="264">
        <v>0</v>
      </c>
      <c r="CB428" s="264">
        <v>0</v>
      </c>
      <c r="CC428" s="264">
        <v>0</v>
      </c>
      <c r="CD428" s="264">
        <v>0</v>
      </c>
      <c r="CE428" s="264">
        <v>0</v>
      </c>
      <c r="CF428" s="577">
        <v>0</v>
      </c>
      <c r="CG428" s="264">
        <v>0</v>
      </c>
      <c r="CH428" s="264">
        <v>0</v>
      </c>
      <c r="CI428" s="264">
        <v>0</v>
      </c>
      <c r="CJ428" s="264">
        <v>0</v>
      </c>
      <c r="CK428" s="264">
        <v>0</v>
      </c>
      <c r="CL428" s="264">
        <v>0</v>
      </c>
      <c r="CM428" s="264">
        <v>0</v>
      </c>
      <c r="CN428" s="264">
        <v>0</v>
      </c>
      <c r="CO428" s="264">
        <v>0</v>
      </c>
      <c r="CP428" s="264">
        <v>0</v>
      </c>
      <c r="CQ428" s="264">
        <v>0</v>
      </c>
      <c r="CR428" s="264">
        <v>0</v>
      </c>
      <c r="CS428" s="264">
        <v>0</v>
      </c>
      <c r="CT428" s="264">
        <v>0</v>
      </c>
      <c r="CU428" s="264">
        <v>0</v>
      </c>
      <c r="CV428" s="264">
        <v>34344.1</v>
      </c>
      <c r="CW428" s="264">
        <v>47277.590000000011</v>
      </c>
      <c r="CX428" s="264">
        <v>49642.720000000001</v>
      </c>
      <c r="CY428" s="577">
        <v>48150.94</v>
      </c>
      <c r="CZ428" s="264">
        <v>0</v>
      </c>
      <c r="DA428" s="264">
        <v>0</v>
      </c>
      <c r="DB428" s="264">
        <v>0</v>
      </c>
      <c r="DC428" s="428">
        <f t="shared" si="6"/>
        <v>303160.84999999998</v>
      </c>
    </row>
    <row r="429" spans="1:107" x14ac:dyDescent="0.25">
      <c r="A429" s="297">
        <v>102525</v>
      </c>
      <c r="B429" s="347">
        <v>676104</v>
      </c>
      <c r="C429" s="297">
        <v>1026313</v>
      </c>
      <c r="D429" s="14">
        <v>1336543081</v>
      </c>
      <c r="F429" s="14" t="s">
        <v>937</v>
      </c>
      <c r="G429" s="14" t="str">
        <f>INDEX(FY2019_ALL_Targets!F:F,MATCH(B429,FY2019_ALL_Targets!B:B,0))</f>
        <v>Tarrant</v>
      </c>
      <c r="H429" s="14" t="s">
        <v>3009</v>
      </c>
      <c r="I429" s="299" t="s">
        <v>2248</v>
      </c>
      <c r="J429" s="299" t="s">
        <v>2651</v>
      </c>
      <c r="K429" s="299" t="s">
        <v>310</v>
      </c>
      <c r="L429" s="264">
        <v>26956.18</v>
      </c>
      <c r="M429" s="264">
        <v>26708.030000000002</v>
      </c>
      <c r="N429" s="264">
        <v>28636.51</v>
      </c>
      <c r="O429" s="264">
        <v>28381.27</v>
      </c>
      <c r="P429" s="264">
        <v>27916</v>
      </c>
      <c r="Q429" s="264">
        <v>27860</v>
      </c>
      <c r="R429" s="264">
        <v>27421.8</v>
      </c>
      <c r="S429" s="264">
        <v>28174.89</v>
      </c>
      <c r="T429" s="264">
        <v>27969.999999999996</v>
      </c>
      <c r="U429" s="264">
        <v>26409.83</v>
      </c>
      <c r="V429" s="264">
        <v>26402.969999999998</v>
      </c>
      <c r="W429" s="264">
        <v>26726.49</v>
      </c>
      <c r="X429" s="264">
        <v>77077.119999999995</v>
      </c>
      <c r="Y429" s="264">
        <v>62578.649999999994</v>
      </c>
      <c r="Z429" s="264">
        <v>81573.5</v>
      </c>
      <c r="AA429" s="577">
        <v>45269.01</v>
      </c>
      <c r="AB429" s="264">
        <v>0</v>
      </c>
      <c r="AC429" s="264">
        <v>0</v>
      </c>
      <c r="AD429" s="264">
        <v>0</v>
      </c>
      <c r="AE429" s="264">
        <v>11826.119999999999</v>
      </c>
      <c r="AF429" s="264">
        <v>12279.88</v>
      </c>
      <c r="AG429" s="264">
        <v>12598.93</v>
      </c>
      <c r="AH429" s="264">
        <v>12783.269999999999</v>
      </c>
      <c r="AI429" s="264">
        <v>12166</v>
      </c>
      <c r="AJ429" s="264">
        <v>12572</v>
      </c>
      <c r="AK429" s="264">
        <v>12299.56</v>
      </c>
      <c r="AL429" s="264">
        <v>12563.48</v>
      </c>
      <c r="AM429" s="264">
        <v>12158.399999999998</v>
      </c>
      <c r="AN429" s="264">
        <v>11779.099999999999</v>
      </c>
      <c r="AO429" s="264">
        <v>11996.06</v>
      </c>
      <c r="AP429" s="264">
        <v>12123.46</v>
      </c>
      <c r="AQ429" s="264">
        <v>34375.279999999999</v>
      </c>
      <c r="AR429" s="264">
        <v>27904.460000000003</v>
      </c>
      <c r="AS429" s="264">
        <v>36181.920000000006</v>
      </c>
      <c r="AT429" s="577">
        <v>20286.079999999998</v>
      </c>
      <c r="AU429" s="264">
        <v>0</v>
      </c>
      <c r="AV429" s="264">
        <v>0</v>
      </c>
      <c r="AW429" s="264">
        <v>0</v>
      </c>
      <c r="AX429" s="264">
        <v>0</v>
      </c>
      <c r="AY429" s="264">
        <v>0</v>
      </c>
      <c r="AZ429" s="264">
        <v>0</v>
      </c>
      <c r="BA429" s="264">
        <v>0</v>
      </c>
      <c r="BB429" s="264">
        <v>0</v>
      </c>
      <c r="BC429" s="264">
        <v>0</v>
      </c>
      <c r="BD429" s="264">
        <v>0</v>
      </c>
      <c r="BE429" s="264">
        <v>0</v>
      </c>
      <c r="BF429" s="264">
        <v>0</v>
      </c>
      <c r="BG429" s="264">
        <v>0</v>
      </c>
      <c r="BH429" s="264">
        <v>0</v>
      </c>
      <c r="BI429" s="264">
        <v>0</v>
      </c>
      <c r="BJ429" s="264">
        <v>0</v>
      </c>
      <c r="BK429" s="264">
        <v>0</v>
      </c>
      <c r="BL429" s="264">
        <v>0</v>
      </c>
      <c r="BM429" s="577">
        <v>0</v>
      </c>
      <c r="BN429" s="264">
        <v>0</v>
      </c>
      <c r="BO429" s="264">
        <v>0</v>
      </c>
      <c r="BP429" s="264">
        <v>0</v>
      </c>
      <c r="BQ429" s="264">
        <v>0</v>
      </c>
      <c r="BR429" s="264">
        <v>0</v>
      </c>
      <c r="BS429" s="264">
        <v>0</v>
      </c>
      <c r="BT429" s="264">
        <v>0</v>
      </c>
      <c r="BU429" s="264">
        <v>0</v>
      </c>
      <c r="BV429" s="264">
        <v>0</v>
      </c>
      <c r="BW429" s="264">
        <v>0</v>
      </c>
      <c r="BX429" s="264">
        <v>0</v>
      </c>
      <c r="BY429" s="264">
        <v>0</v>
      </c>
      <c r="BZ429" s="264">
        <v>0</v>
      </c>
      <c r="CA429" s="264">
        <v>0</v>
      </c>
      <c r="CB429" s="264">
        <v>0</v>
      </c>
      <c r="CC429" s="264">
        <v>0</v>
      </c>
      <c r="CD429" s="264">
        <v>0</v>
      </c>
      <c r="CE429" s="264">
        <v>0</v>
      </c>
      <c r="CF429" s="577">
        <v>0</v>
      </c>
      <c r="CG429" s="264">
        <v>0</v>
      </c>
      <c r="CH429" s="264">
        <v>0</v>
      </c>
      <c r="CI429" s="264">
        <v>0</v>
      </c>
      <c r="CJ429" s="264">
        <v>0</v>
      </c>
      <c r="CK429" s="264">
        <v>0</v>
      </c>
      <c r="CL429" s="264">
        <v>0</v>
      </c>
      <c r="CM429" s="264">
        <v>0</v>
      </c>
      <c r="CN429" s="264">
        <v>0</v>
      </c>
      <c r="CO429" s="264">
        <v>0</v>
      </c>
      <c r="CP429" s="264">
        <v>0</v>
      </c>
      <c r="CQ429" s="264">
        <v>0</v>
      </c>
      <c r="CR429" s="264">
        <v>0</v>
      </c>
      <c r="CS429" s="264">
        <v>0</v>
      </c>
      <c r="CT429" s="264">
        <v>0</v>
      </c>
      <c r="CU429" s="264">
        <v>0</v>
      </c>
      <c r="CV429" s="264">
        <v>0</v>
      </c>
      <c r="CW429" s="264">
        <v>0</v>
      </c>
      <c r="CX429" s="264">
        <v>0</v>
      </c>
      <c r="CY429" s="577">
        <v>0</v>
      </c>
      <c r="CZ429" s="264">
        <v>0</v>
      </c>
      <c r="DA429" s="264">
        <v>0</v>
      </c>
      <c r="DB429" s="264">
        <v>0</v>
      </c>
      <c r="DC429" s="428">
        <f t="shared" si="6"/>
        <v>861956.25000000012</v>
      </c>
    </row>
    <row r="430" spans="1:107" x14ac:dyDescent="0.25">
      <c r="A430" s="297">
        <v>102587</v>
      </c>
      <c r="B430" s="347">
        <v>676105</v>
      </c>
      <c r="C430" s="297">
        <v>1026723</v>
      </c>
      <c r="D430" s="14">
        <v>1063461994</v>
      </c>
      <c r="F430" s="14" t="s">
        <v>923</v>
      </c>
      <c r="G430" s="14" t="str">
        <f>INDEX(FY2019_ALL_Targets!F:F,MATCH(B430,FY2019_ALL_Targets!B:B,0))</f>
        <v>Lubbock</v>
      </c>
      <c r="H430" s="14" t="s">
        <v>3030</v>
      </c>
      <c r="I430" s="299" t="s">
        <v>313</v>
      </c>
      <c r="J430" s="299" t="s">
        <v>974</v>
      </c>
      <c r="K430" s="299" t="s">
        <v>2650</v>
      </c>
      <c r="L430" s="264">
        <v>19367.64</v>
      </c>
      <c r="M430" s="264">
        <v>19858.229999999996</v>
      </c>
      <c r="N430" s="264">
        <v>19858.23</v>
      </c>
      <c r="O430" s="264">
        <v>19666.259999999998</v>
      </c>
      <c r="P430" s="264">
        <v>19543.68</v>
      </c>
      <c r="Q430" s="264">
        <v>18932.939999999999</v>
      </c>
      <c r="R430" s="264">
        <v>19380.78</v>
      </c>
      <c r="S430" s="264">
        <v>19270.280000000002</v>
      </c>
      <c r="T430" s="264">
        <v>20428.920000000002</v>
      </c>
      <c r="U430" s="264">
        <v>19572.86</v>
      </c>
      <c r="V430" s="264">
        <v>19748.000000000004</v>
      </c>
      <c r="W430" s="264">
        <v>20001.900000000001</v>
      </c>
      <c r="X430" s="264">
        <v>30719.300000000003</v>
      </c>
      <c r="Y430" s="264">
        <v>30516.33</v>
      </c>
      <c r="Z430" s="264">
        <v>32396.54</v>
      </c>
      <c r="AA430" s="577">
        <v>32420.100000000006</v>
      </c>
      <c r="AB430" s="264">
        <v>0</v>
      </c>
      <c r="AC430" s="264">
        <v>0</v>
      </c>
      <c r="AD430" s="264">
        <v>0</v>
      </c>
      <c r="AE430" s="264">
        <v>0</v>
      </c>
      <c r="AF430" s="264">
        <v>0</v>
      </c>
      <c r="AG430" s="264">
        <v>0</v>
      </c>
      <c r="AH430" s="264">
        <v>0</v>
      </c>
      <c r="AI430" s="264">
        <v>0</v>
      </c>
      <c r="AJ430" s="264">
        <v>0</v>
      </c>
      <c r="AK430" s="264">
        <v>0</v>
      </c>
      <c r="AL430" s="264">
        <v>0</v>
      </c>
      <c r="AM430" s="264">
        <v>0</v>
      </c>
      <c r="AN430" s="264">
        <v>0</v>
      </c>
      <c r="AO430" s="264">
        <v>0</v>
      </c>
      <c r="AP430" s="264">
        <v>0</v>
      </c>
      <c r="AQ430" s="264">
        <v>0</v>
      </c>
      <c r="AR430" s="264">
        <v>0</v>
      </c>
      <c r="AS430" s="264">
        <v>0</v>
      </c>
      <c r="AT430" s="577">
        <v>0</v>
      </c>
      <c r="AU430" s="264">
        <v>0</v>
      </c>
      <c r="AV430" s="264">
        <v>0</v>
      </c>
      <c r="AW430" s="264">
        <v>0</v>
      </c>
      <c r="AX430" s="264">
        <v>0</v>
      </c>
      <c r="AY430" s="264">
        <v>0</v>
      </c>
      <c r="AZ430" s="264">
        <v>0</v>
      </c>
      <c r="BA430" s="264">
        <v>0</v>
      </c>
      <c r="BB430" s="264">
        <v>0</v>
      </c>
      <c r="BC430" s="264">
        <v>0</v>
      </c>
      <c r="BD430" s="264">
        <v>0</v>
      </c>
      <c r="BE430" s="264">
        <v>0</v>
      </c>
      <c r="BF430" s="264">
        <v>0</v>
      </c>
      <c r="BG430" s="264">
        <v>0</v>
      </c>
      <c r="BH430" s="264">
        <v>0</v>
      </c>
      <c r="BI430" s="264">
        <v>0</v>
      </c>
      <c r="BJ430" s="264">
        <v>0</v>
      </c>
      <c r="BK430" s="264">
        <v>0</v>
      </c>
      <c r="BL430" s="264">
        <v>0</v>
      </c>
      <c r="BM430" s="577">
        <v>0</v>
      </c>
      <c r="BN430" s="264">
        <v>0</v>
      </c>
      <c r="BO430" s="264">
        <v>0</v>
      </c>
      <c r="BP430" s="264">
        <v>0</v>
      </c>
      <c r="BQ430" s="264">
        <v>15912.179999999998</v>
      </c>
      <c r="BR430" s="264">
        <v>16146.81</v>
      </c>
      <c r="BS430" s="264">
        <v>17447.939999999999</v>
      </c>
      <c r="BT430" s="264">
        <v>17149.32</v>
      </c>
      <c r="BU430" s="264">
        <v>16848</v>
      </c>
      <c r="BV430" s="264">
        <v>17374.5</v>
      </c>
      <c r="BW430" s="264">
        <v>17177.099999999999</v>
      </c>
      <c r="BX430" s="264">
        <v>17927.32</v>
      </c>
      <c r="BY430" s="264">
        <v>17343.420000000002</v>
      </c>
      <c r="BZ430" s="264">
        <v>16725.88</v>
      </c>
      <c r="CA430" s="264">
        <v>17810.280000000002</v>
      </c>
      <c r="CB430" s="264">
        <v>17554.900000000001</v>
      </c>
      <c r="CC430" s="264">
        <v>25739.890000000003</v>
      </c>
      <c r="CD430" s="264">
        <v>26981.539999999994</v>
      </c>
      <c r="CE430" s="264">
        <v>28753.93</v>
      </c>
      <c r="CF430" s="577">
        <v>28470.6</v>
      </c>
      <c r="CG430" s="264">
        <v>0</v>
      </c>
      <c r="CH430" s="264">
        <v>0</v>
      </c>
      <c r="CI430" s="264">
        <v>0</v>
      </c>
      <c r="CJ430" s="264">
        <v>0</v>
      </c>
      <c r="CK430" s="264">
        <v>0</v>
      </c>
      <c r="CL430" s="264">
        <v>0</v>
      </c>
      <c r="CM430" s="264">
        <v>0</v>
      </c>
      <c r="CN430" s="264">
        <v>0</v>
      </c>
      <c r="CO430" s="264">
        <v>0</v>
      </c>
      <c r="CP430" s="264">
        <v>0</v>
      </c>
      <c r="CQ430" s="264">
        <v>0</v>
      </c>
      <c r="CR430" s="264">
        <v>0</v>
      </c>
      <c r="CS430" s="264">
        <v>0</v>
      </c>
      <c r="CT430" s="264">
        <v>0</v>
      </c>
      <c r="CU430" s="264">
        <v>0</v>
      </c>
      <c r="CV430" s="264">
        <v>0</v>
      </c>
      <c r="CW430" s="264">
        <v>0</v>
      </c>
      <c r="CX430" s="264">
        <v>0</v>
      </c>
      <c r="CY430" s="577">
        <v>0</v>
      </c>
      <c r="CZ430" s="264">
        <v>0</v>
      </c>
      <c r="DA430" s="264">
        <v>0</v>
      </c>
      <c r="DB430" s="264">
        <v>0</v>
      </c>
      <c r="DC430" s="428">
        <f t="shared" si="6"/>
        <v>677045.60000000009</v>
      </c>
    </row>
    <row r="431" spans="1:107" x14ac:dyDescent="0.25">
      <c r="A431" s="311">
        <v>102639</v>
      </c>
      <c r="B431" s="347">
        <v>676107</v>
      </c>
      <c r="C431" s="311">
        <v>1026419</v>
      </c>
      <c r="D431" s="14">
        <v>1861442469</v>
      </c>
      <c r="F431" s="14" t="s">
        <v>935</v>
      </c>
      <c r="G431" s="14" t="str">
        <f>INDEX(FY2019_ALL_Targets!F:F,MATCH(B431,FY2019_ALL_Targets!B:B,0))</f>
        <v>Nueces</v>
      </c>
      <c r="H431" s="14" t="s">
        <v>3059</v>
      </c>
      <c r="I431" s="312" t="s">
        <v>314</v>
      </c>
      <c r="J431" s="312" t="s">
        <v>961</v>
      </c>
      <c r="K431" s="312" t="s">
        <v>2639</v>
      </c>
      <c r="L431" s="264">
        <v>0</v>
      </c>
      <c r="M431" s="264">
        <v>0</v>
      </c>
      <c r="N431" s="264">
        <v>0</v>
      </c>
      <c r="O431" s="264">
        <v>0</v>
      </c>
      <c r="P431" s="264">
        <v>0</v>
      </c>
      <c r="Q431" s="264">
        <v>0</v>
      </c>
      <c r="R431" s="264">
        <v>0</v>
      </c>
      <c r="S431" s="264">
        <v>0</v>
      </c>
      <c r="T431" s="264">
        <v>0</v>
      </c>
      <c r="U431" s="264">
        <v>0</v>
      </c>
      <c r="V431" s="264">
        <v>0</v>
      </c>
      <c r="W431" s="264">
        <v>0</v>
      </c>
      <c r="X431" s="264">
        <v>0</v>
      </c>
      <c r="Y431" s="264">
        <v>0</v>
      </c>
      <c r="Z431" s="264">
        <v>0</v>
      </c>
      <c r="AA431" s="577">
        <v>0</v>
      </c>
      <c r="AB431" s="264">
        <v>0</v>
      </c>
      <c r="AC431" s="264">
        <v>0</v>
      </c>
      <c r="AD431" s="264">
        <v>0</v>
      </c>
      <c r="AE431" s="264">
        <v>0</v>
      </c>
      <c r="AF431" s="264">
        <v>0</v>
      </c>
      <c r="AG431" s="264">
        <v>0</v>
      </c>
      <c r="AH431" s="264">
        <v>0</v>
      </c>
      <c r="AI431" s="264">
        <v>0</v>
      </c>
      <c r="AJ431" s="264">
        <v>0</v>
      </c>
      <c r="AK431" s="264">
        <v>0</v>
      </c>
      <c r="AL431" s="264">
        <v>0</v>
      </c>
      <c r="AM431" s="264">
        <v>0</v>
      </c>
      <c r="AN431" s="264">
        <v>0</v>
      </c>
      <c r="AO431" s="264">
        <v>0</v>
      </c>
      <c r="AP431" s="264">
        <v>0</v>
      </c>
      <c r="AQ431" s="264">
        <v>0</v>
      </c>
      <c r="AR431" s="264">
        <v>0</v>
      </c>
      <c r="AS431" s="264">
        <v>0</v>
      </c>
      <c r="AT431" s="577">
        <v>0</v>
      </c>
      <c r="AU431" s="264">
        <v>0</v>
      </c>
      <c r="AV431" s="264">
        <v>0</v>
      </c>
      <c r="AW431" s="264">
        <v>0</v>
      </c>
      <c r="AX431" s="264">
        <v>0</v>
      </c>
      <c r="AY431" s="264">
        <v>0</v>
      </c>
      <c r="AZ431" s="264">
        <v>0</v>
      </c>
      <c r="BA431" s="264">
        <v>0</v>
      </c>
      <c r="BB431" s="264">
        <v>0</v>
      </c>
      <c r="BC431" s="264">
        <v>0</v>
      </c>
      <c r="BD431" s="264">
        <v>0</v>
      </c>
      <c r="BE431" s="264">
        <v>0</v>
      </c>
      <c r="BF431" s="264">
        <v>0</v>
      </c>
      <c r="BG431" s="264">
        <v>0</v>
      </c>
      <c r="BH431" s="264">
        <v>0</v>
      </c>
      <c r="BI431" s="264">
        <v>0</v>
      </c>
      <c r="BJ431" s="264">
        <v>0</v>
      </c>
      <c r="BK431" s="264">
        <v>0</v>
      </c>
      <c r="BL431" s="264">
        <v>0</v>
      </c>
      <c r="BM431" s="577">
        <v>0</v>
      </c>
      <c r="BN431" s="264">
        <v>0</v>
      </c>
      <c r="BO431" s="264">
        <v>0</v>
      </c>
      <c r="BP431" s="264">
        <v>0</v>
      </c>
      <c r="BQ431" s="264">
        <v>19602.3</v>
      </c>
      <c r="BR431" s="264">
        <v>19818.900000000001</v>
      </c>
      <c r="BS431" s="264">
        <v>21161.82</v>
      </c>
      <c r="BT431" s="264">
        <v>22049.88</v>
      </c>
      <c r="BU431" s="264">
        <v>21967.530000000002</v>
      </c>
      <c r="BV431" s="264">
        <v>21646.68</v>
      </c>
      <c r="BW431" s="264">
        <v>20848.740000000002</v>
      </c>
      <c r="BX431" s="264">
        <v>20522.419999999998</v>
      </c>
      <c r="BY431" s="264">
        <v>19537.8</v>
      </c>
      <c r="BZ431" s="264">
        <v>18795.969999999998</v>
      </c>
      <c r="CA431" s="264">
        <v>18179.969999999998</v>
      </c>
      <c r="CB431" s="264">
        <v>19667.87</v>
      </c>
      <c r="CC431" s="264">
        <v>44192.6</v>
      </c>
      <c r="CD431" s="264">
        <v>35311.149999999994</v>
      </c>
      <c r="CE431" s="264">
        <v>46565.06</v>
      </c>
      <c r="CF431" s="577">
        <v>43839.74</v>
      </c>
      <c r="CG431" s="264">
        <v>0</v>
      </c>
      <c r="CH431" s="264">
        <v>0</v>
      </c>
      <c r="CI431" s="264">
        <v>0</v>
      </c>
      <c r="CJ431" s="264">
        <v>21053.52</v>
      </c>
      <c r="CK431" s="264">
        <v>22114.86</v>
      </c>
      <c r="CL431" s="264">
        <v>22721.340000000004</v>
      </c>
      <c r="CM431" s="264">
        <v>23089.56</v>
      </c>
      <c r="CN431" s="264">
        <v>22609.23</v>
      </c>
      <c r="CO431" s="264">
        <v>23079.809999999998</v>
      </c>
      <c r="CP431" s="264">
        <v>20745.510000000002</v>
      </c>
      <c r="CQ431" s="264">
        <v>21641.73</v>
      </c>
      <c r="CR431" s="264">
        <v>19920.82</v>
      </c>
      <c r="CS431" s="264">
        <v>20166.96</v>
      </c>
      <c r="CT431" s="264">
        <v>20011.3</v>
      </c>
      <c r="CU431" s="264">
        <v>21340.28</v>
      </c>
      <c r="CV431" s="264">
        <v>48063.600000000006</v>
      </c>
      <c r="CW431" s="264">
        <v>36805.53</v>
      </c>
      <c r="CX431" s="264">
        <v>47839.39</v>
      </c>
      <c r="CY431" s="577">
        <v>47583.41</v>
      </c>
      <c r="CZ431" s="264">
        <v>0</v>
      </c>
      <c r="DA431" s="264">
        <v>0</v>
      </c>
      <c r="DB431" s="264">
        <v>0</v>
      </c>
      <c r="DC431" s="428">
        <f t="shared" si="6"/>
        <v>852495.28</v>
      </c>
    </row>
    <row r="432" spans="1:107" x14ac:dyDescent="0.25">
      <c r="A432" s="311">
        <v>102675</v>
      </c>
      <c r="B432" s="347">
        <v>676112</v>
      </c>
      <c r="C432" s="311">
        <v>1026546</v>
      </c>
      <c r="D432" s="14">
        <v>1700274198</v>
      </c>
      <c r="F432" s="14" t="s">
        <v>941</v>
      </c>
      <c r="G432" s="14" t="str">
        <f>INDEX(FY2019_ALL_Targets!F:F,MATCH(B432,FY2019_ALL_Targets!B:B,0))</f>
        <v>Dallas</v>
      </c>
      <c r="H432" s="14" t="s">
        <v>3013</v>
      </c>
      <c r="I432" s="312" t="s">
        <v>316</v>
      </c>
      <c r="J432" s="312" t="s">
        <v>945</v>
      </c>
      <c r="K432" s="312" t="s">
        <v>317</v>
      </c>
      <c r="L432" s="264">
        <v>0</v>
      </c>
      <c r="M432" s="264">
        <v>0</v>
      </c>
      <c r="N432" s="264">
        <v>0</v>
      </c>
      <c r="O432" s="264">
        <v>0</v>
      </c>
      <c r="P432" s="264">
        <v>0</v>
      </c>
      <c r="Q432" s="264">
        <v>0</v>
      </c>
      <c r="R432" s="264">
        <v>0</v>
      </c>
      <c r="S432" s="264">
        <v>0</v>
      </c>
      <c r="T432" s="264">
        <v>0</v>
      </c>
      <c r="U432" s="264">
        <v>0</v>
      </c>
      <c r="V432" s="264">
        <v>0</v>
      </c>
      <c r="W432" s="264">
        <v>0</v>
      </c>
      <c r="X432" s="264">
        <v>0</v>
      </c>
      <c r="Y432" s="264">
        <v>0</v>
      </c>
      <c r="Z432" s="264">
        <v>0</v>
      </c>
      <c r="AA432" s="577">
        <v>0</v>
      </c>
      <c r="AB432" s="264">
        <v>0</v>
      </c>
      <c r="AC432" s="264">
        <v>0</v>
      </c>
      <c r="AD432" s="264">
        <v>0</v>
      </c>
      <c r="AE432" s="264">
        <v>0</v>
      </c>
      <c r="AF432" s="264">
        <v>0</v>
      </c>
      <c r="AG432" s="264">
        <v>0</v>
      </c>
      <c r="AH432" s="264">
        <v>0</v>
      </c>
      <c r="AI432" s="264">
        <v>0</v>
      </c>
      <c r="AJ432" s="264">
        <v>0</v>
      </c>
      <c r="AK432" s="264">
        <v>0</v>
      </c>
      <c r="AL432" s="264">
        <v>0</v>
      </c>
      <c r="AM432" s="264">
        <v>0</v>
      </c>
      <c r="AN432" s="264">
        <v>0</v>
      </c>
      <c r="AO432" s="264">
        <v>0</v>
      </c>
      <c r="AP432" s="264">
        <v>0</v>
      </c>
      <c r="AQ432" s="264">
        <v>0</v>
      </c>
      <c r="AR432" s="264">
        <v>0</v>
      </c>
      <c r="AS432" s="264">
        <v>0</v>
      </c>
      <c r="AT432" s="577">
        <v>0</v>
      </c>
      <c r="AU432" s="264">
        <v>0</v>
      </c>
      <c r="AV432" s="264">
        <v>0</v>
      </c>
      <c r="AW432" s="264">
        <v>0</v>
      </c>
      <c r="AX432" s="264">
        <v>21033.420000000002</v>
      </c>
      <c r="AY432" s="264">
        <v>21461.140000000003</v>
      </c>
      <c r="AZ432" s="264">
        <v>22669.16</v>
      </c>
      <c r="BA432" s="264">
        <v>22715.4</v>
      </c>
      <c r="BB432" s="264">
        <v>22046.31</v>
      </c>
      <c r="BC432" s="264">
        <v>22628.73</v>
      </c>
      <c r="BD432" s="264">
        <v>21004.91</v>
      </c>
      <c r="BE432" s="264">
        <v>23081.69</v>
      </c>
      <c r="BF432" s="264">
        <v>21635.86</v>
      </c>
      <c r="BG432" s="264">
        <v>20573.89</v>
      </c>
      <c r="BH432" s="264">
        <v>20803.79</v>
      </c>
      <c r="BI432" s="264">
        <v>20954.669999999998</v>
      </c>
      <c r="BJ432" s="264">
        <v>61443.299999999996</v>
      </c>
      <c r="BK432" s="264">
        <v>64685.72</v>
      </c>
      <c r="BL432" s="264">
        <v>65524.19</v>
      </c>
      <c r="BM432" s="577">
        <v>62110.02</v>
      </c>
      <c r="BN432" s="264">
        <v>0</v>
      </c>
      <c r="BO432" s="264">
        <v>0</v>
      </c>
      <c r="BP432" s="264">
        <v>0</v>
      </c>
      <c r="BQ432" s="264">
        <v>13091.7</v>
      </c>
      <c r="BR432" s="264">
        <v>12958.76</v>
      </c>
      <c r="BS432" s="264">
        <v>14097.42</v>
      </c>
      <c r="BT432" s="264">
        <v>13883.56</v>
      </c>
      <c r="BU432" s="264">
        <v>13624.060000000001</v>
      </c>
      <c r="BV432" s="264">
        <v>14223.609999999999</v>
      </c>
      <c r="BW432" s="264">
        <v>13213.94</v>
      </c>
      <c r="BX432" s="264">
        <v>14414.98</v>
      </c>
      <c r="BY432" s="264">
        <v>13446.63</v>
      </c>
      <c r="BZ432" s="264">
        <v>13138.96</v>
      </c>
      <c r="CA432" s="264">
        <v>13296.15</v>
      </c>
      <c r="CB432" s="264">
        <v>13021.41</v>
      </c>
      <c r="CC432" s="264">
        <v>37855.699999999997</v>
      </c>
      <c r="CD432" s="264">
        <v>40056.480000000003</v>
      </c>
      <c r="CE432" s="264">
        <v>40954.080000000002</v>
      </c>
      <c r="CF432" s="577">
        <v>39315.81</v>
      </c>
      <c r="CG432" s="264">
        <v>0</v>
      </c>
      <c r="CH432" s="264">
        <v>0</v>
      </c>
      <c r="CI432" s="264">
        <v>0</v>
      </c>
      <c r="CJ432" s="264">
        <v>0</v>
      </c>
      <c r="CK432" s="264">
        <v>0</v>
      </c>
      <c r="CL432" s="264">
        <v>0</v>
      </c>
      <c r="CM432" s="264">
        <v>0</v>
      </c>
      <c r="CN432" s="264">
        <v>0</v>
      </c>
      <c r="CO432" s="264">
        <v>0</v>
      </c>
      <c r="CP432" s="264">
        <v>0</v>
      </c>
      <c r="CQ432" s="264">
        <v>0</v>
      </c>
      <c r="CR432" s="264">
        <v>0</v>
      </c>
      <c r="CS432" s="264">
        <v>0</v>
      </c>
      <c r="CT432" s="264">
        <v>0</v>
      </c>
      <c r="CU432" s="264">
        <v>0</v>
      </c>
      <c r="CV432" s="264">
        <v>0</v>
      </c>
      <c r="CW432" s="264">
        <v>0</v>
      </c>
      <c r="CX432" s="264">
        <v>0</v>
      </c>
      <c r="CY432" s="577">
        <v>0</v>
      </c>
      <c r="CZ432" s="264">
        <v>0</v>
      </c>
      <c r="DA432" s="264">
        <v>0</v>
      </c>
      <c r="DB432" s="264">
        <v>0</v>
      </c>
      <c r="DC432" s="428">
        <f t="shared" si="6"/>
        <v>834965.45</v>
      </c>
    </row>
    <row r="433" spans="1:107" x14ac:dyDescent="0.25">
      <c r="A433" s="313">
        <v>102734</v>
      </c>
      <c r="B433" s="347">
        <v>676113</v>
      </c>
      <c r="C433" s="313">
        <v>1028651</v>
      </c>
      <c r="D433" s="14">
        <v>1710348685</v>
      </c>
      <c r="F433" s="14" t="s">
        <v>920</v>
      </c>
      <c r="G433" s="14" t="str">
        <f>INDEX(FY2019_ALL_Targets!F:F,MATCH(B433,FY2019_ALL_Targets!B:B,0))</f>
        <v>Bexar</v>
      </c>
      <c r="H433" s="14" t="s">
        <v>3104</v>
      </c>
      <c r="I433" s="314" t="s">
        <v>2618</v>
      </c>
      <c r="J433" s="314" t="s">
        <v>961</v>
      </c>
      <c r="K433" s="314" t="s">
        <v>318</v>
      </c>
      <c r="L433" s="264">
        <v>9557.5499999999993</v>
      </c>
      <c r="M433" s="264">
        <v>9808.8000000000011</v>
      </c>
      <c r="N433" s="264">
        <v>10251.000000000002</v>
      </c>
      <c r="O433" s="264">
        <v>10331.400000000001</v>
      </c>
      <c r="P433" s="264">
        <v>10168.32</v>
      </c>
      <c r="Q433" s="264">
        <v>10078.950000000001</v>
      </c>
      <c r="R433" s="264">
        <v>9208.14</v>
      </c>
      <c r="S433" s="264">
        <v>9628.2799999999988</v>
      </c>
      <c r="T433" s="264">
        <v>10071.25</v>
      </c>
      <c r="U433" s="264">
        <v>9301.9000000000015</v>
      </c>
      <c r="V433" s="264">
        <v>9429.23</v>
      </c>
      <c r="W433" s="264">
        <v>10072.76</v>
      </c>
      <c r="X433" s="264">
        <v>27819.679999999997</v>
      </c>
      <c r="Y433" s="264">
        <v>18879.82</v>
      </c>
      <c r="Z433" s="264">
        <v>28181.789999999997</v>
      </c>
      <c r="AA433" s="577">
        <v>22415.030000000002</v>
      </c>
      <c r="AB433" s="264">
        <v>0</v>
      </c>
      <c r="AC433" s="264">
        <v>0</v>
      </c>
      <c r="AD433" s="264">
        <v>0</v>
      </c>
      <c r="AE433" s="264">
        <v>0</v>
      </c>
      <c r="AF433" s="264">
        <v>0</v>
      </c>
      <c r="AG433" s="264">
        <v>0</v>
      </c>
      <c r="AH433" s="264">
        <v>0</v>
      </c>
      <c r="AI433" s="264">
        <v>0</v>
      </c>
      <c r="AJ433" s="264">
        <v>0</v>
      </c>
      <c r="AK433" s="264">
        <v>0</v>
      </c>
      <c r="AL433" s="264">
        <v>0</v>
      </c>
      <c r="AM433" s="264">
        <v>0</v>
      </c>
      <c r="AN433" s="264">
        <v>0</v>
      </c>
      <c r="AO433" s="264">
        <v>0</v>
      </c>
      <c r="AP433" s="264">
        <v>0</v>
      </c>
      <c r="AQ433" s="264">
        <v>0</v>
      </c>
      <c r="AR433" s="264">
        <v>0</v>
      </c>
      <c r="AS433" s="264">
        <v>0</v>
      </c>
      <c r="AT433" s="577">
        <v>0</v>
      </c>
      <c r="AU433" s="264">
        <v>0</v>
      </c>
      <c r="AV433" s="264">
        <v>0</v>
      </c>
      <c r="AW433" s="264">
        <v>0</v>
      </c>
      <c r="AX433" s="264">
        <v>12492.150000000001</v>
      </c>
      <c r="AY433" s="264">
        <v>12904.2</v>
      </c>
      <c r="AZ433" s="264">
        <v>12642.9</v>
      </c>
      <c r="BA433" s="264">
        <v>13155.45</v>
      </c>
      <c r="BB433" s="264">
        <v>12760.05</v>
      </c>
      <c r="BC433" s="264">
        <v>13236.69</v>
      </c>
      <c r="BD433" s="264">
        <v>12626.19</v>
      </c>
      <c r="BE433" s="264">
        <v>12993.289999999999</v>
      </c>
      <c r="BF433" s="264">
        <v>12667.300000000001</v>
      </c>
      <c r="BG433" s="264">
        <v>12214.609999999999</v>
      </c>
      <c r="BH433" s="264">
        <v>11971.279999999999</v>
      </c>
      <c r="BI433" s="264">
        <v>12866.79</v>
      </c>
      <c r="BJ433" s="264">
        <v>35730.400000000009</v>
      </c>
      <c r="BK433" s="264">
        <v>24145.22</v>
      </c>
      <c r="BL433" s="264">
        <v>37231.919999999998</v>
      </c>
      <c r="BM433" s="577">
        <v>28758.23</v>
      </c>
      <c r="BN433" s="264">
        <v>0</v>
      </c>
      <c r="BO433" s="264">
        <v>0</v>
      </c>
      <c r="BP433" s="264">
        <v>0</v>
      </c>
      <c r="BQ433" s="264">
        <v>20974.350000000002</v>
      </c>
      <c r="BR433" s="264">
        <v>21084.9</v>
      </c>
      <c r="BS433" s="264">
        <v>22763.25</v>
      </c>
      <c r="BT433" s="264">
        <v>22270.799999999999</v>
      </c>
      <c r="BU433" s="264">
        <v>22104.18</v>
      </c>
      <c r="BV433" s="264">
        <v>21965.16</v>
      </c>
      <c r="BW433" s="264">
        <v>21844.73</v>
      </c>
      <c r="BX433" s="264">
        <v>21899.989999999998</v>
      </c>
      <c r="BY433" s="264">
        <v>22638.07</v>
      </c>
      <c r="BZ433" s="264">
        <v>20847.84</v>
      </c>
      <c r="CA433" s="264">
        <v>20853.21</v>
      </c>
      <c r="CB433" s="264">
        <v>21055.31</v>
      </c>
      <c r="CC433" s="264">
        <v>60888.000000000007</v>
      </c>
      <c r="CD433" s="264">
        <v>40794.779999999992</v>
      </c>
      <c r="CE433" s="264">
        <v>64331.68</v>
      </c>
      <c r="CF433" s="577">
        <v>48744.91</v>
      </c>
      <c r="CG433" s="264">
        <v>0</v>
      </c>
      <c r="CH433" s="264">
        <v>0</v>
      </c>
      <c r="CI433" s="264">
        <v>0</v>
      </c>
      <c r="CJ433" s="264">
        <v>0</v>
      </c>
      <c r="CK433" s="264">
        <v>0</v>
      </c>
      <c r="CL433" s="264">
        <v>0</v>
      </c>
      <c r="CM433" s="264">
        <v>0</v>
      </c>
      <c r="CN433" s="264">
        <v>0</v>
      </c>
      <c r="CO433" s="264">
        <v>0</v>
      </c>
      <c r="CP433" s="264">
        <v>0</v>
      </c>
      <c r="CQ433" s="264">
        <v>0</v>
      </c>
      <c r="CR433" s="264">
        <v>0</v>
      </c>
      <c r="CS433" s="264">
        <v>0</v>
      </c>
      <c r="CT433" s="264">
        <v>0</v>
      </c>
      <c r="CU433" s="264">
        <v>0</v>
      </c>
      <c r="CV433" s="264">
        <v>0</v>
      </c>
      <c r="CW433" s="264">
        <v>0</v>
      </c>
      <c r="CX433" s="264">
        <v>0</v>
      </c>
      <c r="CY433" s="577">
        <v>0</v>
      </c>
      <c r="CZ433" s="264">
        <v>0</v>
      </c>
      <c r="DA433" s="264">
        <v>0</v>
      </c>
      <c r="DB433" s="264">
        <v>0</v>
      </c>
      <c r="DC433" s="428">
        <f t="shared" si="6"/>
        <v>968661.73</v>
      </c>
    </row>
    <row r="434" spans="1:107" x14ac:dyDescent="0.25">
      <c r="A434" s="313">
        <v>102667</v>
      </c>
      <c r="B434" s="347">
        <v>676114</v>
      </c>
      <c r="C434" s="313">
        <v>1028849</v>
      </c>
      <c r="D434" s="14">
        <v>1487770111</v>
      </c>
      <c r="F434" s="14" t="s">
        <v>913</v>
      </c>
      <c r="G434" s="14" t="str">
        <f>INDEX(FY2019_ALL_Targets!F:F,MATCH(B434,FY2019_ALL_Targets!B:B,0))</f>
        <v>MRSA West</v>
      </c>
      <c r="H434" s="14" t="s">
        <v>3109</v>
      </c>
      <c r="I434" s="314" t="s">
        <v>315</v>
      </c>
      <c r="J434" s="314" t="s">
        <v>1016</v>
      </c>
      <c r="K434" s="314" t="s">
        <v>2763</v>
      </c>
      <c r="L434" s="264">
        <v>12185.7</v>
      </c>
      <c r="M434" s="264">
        <v>11884.42</v>
      </c>
      <c r="N434" s="264">
        <v>12992.7</v>
      </c>
      <c r="O434" s="264">
        <v>12465.46</v>
      </c>
      <c r="P434" s="264">
        <v>12674.97</v>
      </c>
      <c r="Q434" s="264">
        <v>12462.57</v>
      </c>
      <c r="R434" s="264">
        <v>12126.64</v>
      </c>
      <c r="S434" s="264">
        <v>12614.95</v>
      </c>
      <c r="T434" s="264">
        <v>12175.41</v>
      </c>
      <c r="U434" s="264">
        <v>12224.779999999999</v>
      </c>
      <c r="V434" s="264">
        <v>11951.68</v>
      </c>
      <c r="W434" s="264">
        <v>12310.029999999999</v>
      </c>
      <c r="X434" s="264">
        <v>34858.340000000004</v>
      </c>
      <c r="Y434" s="264">
        <v>35989.160000000003</v>
      </c>
      <c r="Z434" s="264">
        <v>28825.799999999996</v>
      </c>
      <c r="AA434" s="577">
        <v>35510.699999999997</v>
      </c>
      <c r="AB434" s="264">
        <v>0</v>
      </c>
      <c r="AC434" s="264">
        <v>0</v>
      </c>
      <c r="AD434" s="264">
        <v>0</v>
      </c>
      <c r="AE434" s="264">
        <v>0</v>
      </c>
      <c r="AF434" s="264">
        <v>0</v>
      </c>
      <c r="AG434" s="264">
        <v>0</v>
      </c>
      <c r="AH434" s="264">
        <v>0</v>
      </c>
      <c r="AI434" s="264">
        <v>0</v>
      </c>
      <c r="AJ434" s="264">
        <v>0</v>
      </c>
      <c r="AK434" s="264">
        <v>0</v>
      </c>
      <c r="AL434" s="264">
        <v>0</v>
      </c>
      <c r="AM434" s="264">
        <v>0</v>
      </c>
      <c r="AN434" s="264">
        <v>0</v>
      </c>
      <c r="AO434" s="264">
        <v>0</v>
      </c>
      <c r="AP434" s="264">
        <v>0</v>
      </c>
      <c r="AQ434" s="264">
        <v>0</v>
      </c>
      <c r="AR434" s="264">
        <v>0</v>
      </c>
      <c r="AS434" s="264">
        <v>0</v>
      </c>
      <c r="AT434" s="577">
        <v>0</v>
      </c>
      <c r="AU434" s="264">
        <v>0</v>
      </c>
      <c r="AV434" s="264">
        <v>0</v>
      </c>
      <c r="AW434" s="264">
        <v>0</v>
      </c>
      <c r="AX434" s="264">
        <v>0</v>
      </c>
      <c r="AY434" s="264">
        <v>0</v>
      </c>
      <c r="AZ434" s="264">
        <v>0</v>
      </c>
      <c r="BA434" s="264">
        <v>0</v>
      </c>
      <c r="BB434" s="264">
        <v>0</v>
      </c>
      <c r="BC434" s="264">
        <v>0</v>
      </c>
      <c r="BD434" s="264">
        <v>0</v>
      </c>
      <c r="BE434" s="264">
        <v>0</v>
      </c>
      <c r="BF434" s="264">
        <v>0</v>
      </c>
      <c r="BG434" s="264">
        <v>0</v>
      </c>
      <c r="BH434" s="264">
        <v>0</v>
      </c>
      <c r="BI434" s="264">
        <v>0</v>
      </c>
      <c r="BJ434" s="264">
        <v>0</v>
      </c>
      <c r="BK434" s="264">
        <v>0</v>
      </c>
      <c r="BL434" s="264">
        <v>0</v>
      </c>
      <c r="BM434" s="577">
        <v>0</v>
      </c>
      <c r="BN434" s="264">
        <v>0</v>
      </c>
      <c r="BO434" s="264">
        <v>0</v>
      </c>
      <c r="BP434" s="264">
        <v>0</v>
      </c>
      <c r="BQ434" s="264">
        <v>13519.94</v>
      </c>
      <c r="BR434" s="264">
        <v>13632.919999999998</v>
      </c>
      <c r="BS434" s="264">
        <v>14213.96</v>
      </c>
      <c r="BT434" s="264">
        <v>14154.78</v>
      </c>
      <c r="BU434" s="264">
        <v>14023.71</v>
      </c>
      <c r="BV434" s="264">
        <v>13986.539999999997</v>
      </c>
      <c r="BW434" s="264">
        <v>13808.44</v>
      </c>
      <c r="BX434" s="264">
        <v>13800.25</v>
      </c>
      <c r="BY434" s="264">
        <v>14060.759999999998</v>
      </c>
      <c r="BZ434" s="264">
        <v>13594.929999999998</v>
      </c>
      <c r="CA434" s="264">
        <v>13562.529999999999</v>
      </c>
      <c r="CB434" s="264">
        <v>13971.539999999999</v>
      </c>
      <c r="CC434" s="264">
        <v>38906.339999999997</v>
      </c>
      <c r="CD434" s="264">
        <v>40353.510000000017</v>
      </c>
      <c r="CE434" s="264">
        <v>32453.670000000002</v>
      </c>
      <c r="CF434" s="577">
        <v>40108.639999999999</v>
      </c>
      <c r="CG434" s="264">
        <v>0</v>
      </c>
      <c r="CH434" s="264">
        <v>0</v>
      </c>
      <c r="CI434" s="264">
        <v>0</v>
      </c>
      <c r="CJ434" s="264">
        <v>0</v>
      </c>
      <c r="CK434" s="264">
        <v>0</v>
      </c>
      <c r="CL434" s="264">
        <v>0</v>
      </c>
      <c r="CM434" s="264">
        <v>0</v>
      </c>
      <c r="CN434" s="264">
        <v>0</v>
      </c>
      <c r="CO434" s="264">
        <v>0</v>
      </c>
      <c r="CP434" s="264">
        <v>0</v>
      </c>
      <c r="CQ434" s="264">
        <v>0</v>
      </c>
      <c r="CR434" s="264">
        <v>0</v>
      </c>
      <c r="CS434" s="264">
        <v>0</v>
      </c>
      <c r="CT434" s="264">
        <v>0</v>
      </c>
      <c r="CU434" s="264">
        <v>0</v>
      </c>
      <c r="CV434" s="264">
        <v>0</v>
      </c>
      <c r="CW434" s="264">
        <v>0</v>
      </c>
      <c r="CX434" s="264">
        <v>0</v>
      </c>
      <c r="CY434" s="577">
        <v>0</v>
      </c>
      <c r="CZ434" s="264">
        <v>0</v>
      </c>
      <c r="DA434" s="264">
        <v>0</v>
      </c>
      <c r="DB434" s="264">
        <v>0</v>
      </c>
      <c r="DC434" s="428">
        <f t="shared" si="6"/>
        <v>601405.77000000014</v>
      </c>
    </row>
    <row r="435" spans="1:107" x14ac:dyDescent="0.25">
      <c r="A435" s="297">
        <v>102773</v>
      </c>
      <c r="B435" s="347">
        <v>676119</v>
      </c>
      <c r="C435" s="297">
        <v>1026597</v>
      </c>
      <c r="D435" s="14">
        <v>1205945391</v>
      </c>
      <c r="F435" s="14" t="s">
        <v>1003</v>
      </c>
      <c r="G435" s="14" t="str">
        <f>INDEX(FY2019_ALL_Targets!F:F,MATCH(B435,FY2019_ALL_Targets!B:B,0))</f>
        <v>Hidalgo</v>
      </c>
      <c r="H435" s="14" t="s">
        <v>3018</v>
      </c>
      <c r="I435" s="299" t="s">
        <v>319</v>
      </c>
      <c r="J435" s="299" t="s">
        <v>1004</v>
      </c>
      <c r="K435" s="299" t="s">
        <v>320</v>
      </c>
      <c r="L435" s="264">
        <v>0</v>
      </c>
      <c r="M435" s="264">
        <v>0</v>
      </c>
      <c r="N435" s="264">
        <v>0</v>
      </c>
      <c r="O435" s="264">
        <v>0</v>
      </c>
      <c r="P435" s="264">
        <v>0</v>
      </c>
      <c r="Q435" s="264">
        <v>0</v>
      </c>
      <c r="R435" s="264">
        <v>0</v>
      </c>
      <c r="S435" s="264">
        <v>0</v>
      </c>
      <c r="T435" s="264">
        <v>0</v>
      </c>
      <c r="U435" s="264">
        <v>0</v>
      </c>
      <c r="V435" s="264">
        <v>0</v>
      </c>
      <c r="W435" s="264">
        <v>0</v>
      </c>
      <c r="X435" s="264">
        <v>0</v>
      </c>
      <c r="Y435" s="264">
        <v>0</v>
      </c>
      <c r="Z435" s="264">
        <v>0</v>
      </c>
      <c r="AA435" s="577">
        <v>0</v>
      </c>
      <c r="AB435" s="264">
        <v>0</v>
      </c>
      <c r="AC435" s="264">
        <v>0</v>
      </c>
      <c r="AD435" s="264">
        <v>0</v>
      </c>
      <c r="AE435" s="264">
        <v>16326.16</v>
      </c>
      <c r="AF435" s="264">
        <v>15867.56</v>
      </c>
      <c r="AG435" s="264">
        <v>19696.87</v>
      </c>
      <c r="AH435" s="264">
        <v>18458.650000000001</v>
      </c>
      <c r="AI435" s="264">
        <v>17387.52</v>
      </c>
      <c r="AJ435" s="264">
        <v>17885.599999999999</v>
      </c>
      <c r="AK435" s="264">
        <v>17155.5</v>
      </c>
      <c r="AL435" s="264">
        <v>18830.97</v>
      </c>
      <c r="AM435" s="264">
        <v>18202.36</v>
      </c>
      <c r="AN435" s="264">
        <v>17469.100000000002</v>
      </c>
      <c r="AO435" s="264">
        <v>17944.93</v>
      </c>
      <c r="AP435" s="264">
        <v>19796.690000000002</v>
      </c>
      <c r="AQ435" s="264">
        <v>37837.360000000001</v>
      </c>
      <c r="AR435" s="264">
        <v>39551.540000000008</v>
      </c>
      <c r="AS435" s="264">
        <v>41763.870000000003</v>
      </c>
      <c r="AT435" s="577">
        <v>20377.560000000001</v>
      </c>
      <c r="AU435" s="264">
        <v>0</v>
      </c>
      <c r="AV435" s="264">
        <v>0</v>
      </c>
      <c r="AW435" s="264">
        <v>0</v>
      </c>
      <c r="AX435" s="264">
        <v>19261.2</v>
      </c>
      <c r="AY435" s="264">
        <v>19857.38</v>
      </c>
      <c r="AZ435" s="264">
        <v>21668.85</v>
      </c>
      <c r="BA435" s="264">
        <v>20247.190000000002</v>
      </c>
      <c r="BB435" s="264">
        <v>21440.080000000002</v>
      </c>
      <c r="BC435" s="264">
        <v>20376</v>
      </c>
      <c r="BD435" s="264">
        <v>19883.57</v>
      </c>
      <c r="BE435" s="264">
        <v>21104.370000000003</v>
      </c>
      <c r="BF435" s="264">
        <v>19131.22</v>
      </c>
      <c r="BG435" s="264">
        <v>20216.060000000001</v>
      </c>
      <c r="BH435" s="264">
        <v>19303.560000000001</v>
      </c>
      <c r="BI435" s="264">
        <v>19590.95</v>
      </c>
      <c r="BJ435" s="264">
        <v>44324.719999999994</v>
      </c>
      <c r="BK435" s="264">
        <v>45715.100000000006</v>
      </c>
      <c r="BL435" s="264">
        <v>46329.120000000003</v>
      </c>
      <c r="BM435" s="577">
        <v>21639.55</v>
      </c>
      <c r="BN435" s="264">
        <v>0</v>
      </c>
      <c r="BO435" s="264">
        <v>0</v>
      </c>
      <c r="BP435" s="264">
        <v>0</v>
      </c>
      <c r="BQ435" s="264">
        <v>25131.279999999999</v>
      </c>
      <c r="BR435" s="264">
        <v>24879.05</v>
      </c>
      <c r="BS435" s="264">
        <v>28983.519999999997</v>
      </c>
      <c r="BT435" s="264">
        <v>29648.49</v>
      </c>
      <c r="BU435" s="264">
        <v>28752.800000000003</v>
      </c>
      <c r="BV435" s="264">
        <v>29499.919999999998</v>
      </c>
      <c r="BW435" s="264">
        <v>28913.25</v>
      </c>
      <c r="BX435" s="264">
        <v>32827.870000000003</v>
      </c>
      <c r="BY435" s="264">
        <v>31708.730000000003</v>
      </c>
      <c r="BZ435" s="264">
        <v>29679.82</v>
      </c>
      <c r="CA435" s="264">
        <v>29365.13</v>
      </c>
      <c r="CB435" s="264">
        <v>29887.300000000003</v>
      </c>
      <c r="CC435" s="264">
        <v>57600.400000000009</v>
      </c>
      <c r="CD435" s="264">
        <v>64762.399999999994</v>
      </c>
      <c r="CE435" s="264">
        <v>71966.09</v>
      </c>
      <c r="CF435" s="577">
        <v>32488.87</v>
      </c>
      <c r="CG435" s="264">
        <v>0</v>
      </c>
      <c r="CH435" s="264">
        <v>0</v>
      </c>
      <c r="CI435" s="264">
        <v>0</v>
      </c>
      <c r="CJ435" s="264">
        <v>0</v>
      </c>
      <c r="CK435" s="264">
        <v>0</v>
      </c>
      <c r="CL435" s="264">
        <v>0</v>
      </c>
      <c r="CM435" s="264">
        <v>0</v>
      </c>
      <c r="CN435" s="264">
        <v>0</v>
      </c>
      <c r="CO435" s="264">
        <v>0</v>
      </c>
      <c r="CP435" s="264">
        <v>0</v>
      </c>
      <c r="CQ435" s="264">
        <v>0</v>
      </c>
      <c r="CR435" s="264">
        <v>0</v>
      </c>
      <c r="CS435" s="264">
        <v>0</v>
      </c>
      <c r="CT435" s="264">
        <v>0</v>
      </c>
      <c r="CU435" s="264">
        <v>0</v>
      </c>
      <c r="CV435" s="264">
        <v>0</v>
      </c>
      <c r="CW435" s="264">
        <v>0</v>
      </c>
      <c r="CX435" s="264">
        <v>0</v>
      </c>
      <c r="CY435" s="577">
        <v>0</v>
      </c>
      <c r="CZ435" s="264">
        <v>0</v>
      </c>
      <c r="DA435" s="264">
        <v>0</v>
      </c>
      <c r="DB435" s="264">
        <v>0</v>
      </c>
      <c r="DC435" s="428">
        <f t="shared" si="6"/>
        <v>1330736.0800000003</v>
      </c>
    </row>
    <row r="436" spans="1:107" x14ac:dyDescent="0.25">
      <c r="A436" s="297">
        <v>102588</v>
      </c>
      <c r="B436" s="347">
        <v>676120</v>
      </c>
      <c r="C436" s="297">
        <v>1028762</v>
      </c>
      <c r="D436" s="14">
        <v>1093765026</v>
      </c>
      <c r="F436" s="14" t="s">
        <v>939</v>
      </c>
      <c r="G436" s="14" t="str">
        <f>INDEX(FY2019_ALL_Targets!F:F,MATCH(B436,FY2019_ALL_Targets!B:B,0))</f>
        <v>MRSA Northeast</v>
      </c>
      <c r="H436" s="14" t="s">
        <v>3100</v>
      </c>
      <c r="I436" s="299" t="s">
        <v>133</v>
      </c>
      <c r="J436" s="299" t="s">
        <v>945</v>
      </c>
      <c r="K436" s="299" t="s">
        <v>134</v>
      </c>
      <c r="L436" s="264">
        <v>0</v>
      </c>
      <c r="M436" s="264">
        <v>0</v>
      </c>
      <c r="N436" s="264">
        <v>0</v>
      </c>
      <c r="O436" s="264">
        <v>0</v>
      </c>
      <c r="P436" s="264">
        <v>0</v>
      </c>
      <c r="Q436" s="264">
        <v>0</v>
      </c>
      <c r="R436" s="264">
        <v>0</v>
      </c>
      <c r="S436" s="264">
        <v>0</v>
      </c>
      <c r="T436" s="264">
        <v>0</v>
      </c>
      <c r="U436" s="264">
        <v>0</v>
      </c>
      <c r="V436" s="264">
        <v>0</v>
      </c>
      <c r="W436" s="264">
        <v>0</v>
      </c>
      <c r="X436" s="264">
        <v>0</v>
      </c>
      <c r="Y436" s="264">
        <v>0</v>
      </c>
      <c r="Z436" s="264">
        <v>0</v>
      </c>
      <c r="AA436" s="577">
        <v>0</v>
      </c>
      <c r="AB436" s="264">
        <v>0</v>
      </c>
      <c r="AC436" s="264">
        <v>0</v>
      </c>
      <c r="AD436" s="264">
        <v>0</v>
      </c>
      <c r="AE436" s="264">
        <v>9600.9600000000009</v>
      </c>
      <c r="AF436" s="264">
        <v>9810.57</v>
      </c>
      <c r="AG436" s="264">
        <v>10283.220000000001</v>
      </c>
      <c r="AH436" s="264">
        <v>10275.000000000002</v>
      </c>
      <c r="AI436" s="264">
        <v>10267.739999999998</v>
      </c>
      <c r="AJ436" s="264">
        <v>9987.5999999999985</v>
      </c>
      <c r="AK436" s="264">
        <v>10162.460000000001</v>
      </c>
      <c r="AL436" s="264">
        <v>10571.08</v>
      </c>
      <c r="AM436" s="264">
        <v>10316.61</v>
      </c>
      <c r="AN436" s="264">
        <v>10357.36</v>
      </c>
      <c r="AO436" s="264">
        <v>10260.59</v>
      </c>
      <c r="AP436" s="264">
        <v>10575.740000000002</v>
      </c>
      <c r="AQ436" s="264">
        <v>28032.999999999996</v>
      </c>
      <c r="AR436" s="264">
        <v>22968.329999999991</v>
      </c>
      <c r="AS436" s="264">
        <v>23798.969999999998</v>
      </c>
      <c r="AT436" s="577">
        <v>23828.87</v>
      </c>
      <c r="AU436" s="264">
        <v>0</v>
      </c>
      <c r="AV436" s="264">
        <v>0</v>
      </c>
      <c r="AW436" s="264">
        <v>0</v>
      </c>
      <c r="AX436" s="264">
        <v>0</v>
      </c>
      <c r="AY436" s="264">
        <v>0</v>
      </c>
      <c r="AZ436" s="264">
        <v>0</v>
      </c>
      <c r="BA436" s="264">
        <v>0</v>
      </c>
      <c r="BB436" s="264">
        <v>0</v>
      </c>
      <c r="BC436" s="264">
        <v>0</v>
      </c>
      <c r="BD436" s="264">
        <v>0</v>
      </c>
      <c r="BE436" s="264">
        <v>0</v>
      </c>
      <c r="BF436" s="264">
        <v>0</v>
      </c>
      <c r="BG436" s="264">
        <v>0</v>
      </c>
      <c r="BH436" s="264">
        <v>0</v>
      </c>
      <c r="BI436" s="264">
        <v>0</v>
      </c>
      <c r="BJ436" s="264">
        <v>0</v>
      </c>
      <c r="BK436" s="264">
        <v>0</v>
      </c>
      <c r="BL436" s="264">
        <v>0</v>
      </c>
      <c r="BM436" s="577">
        <v>0</v>
      </c>
      <c r="BN436" s="264">
        <v>0</v>
      </c>
      <c r="BO436" s="264">
        <v>0</v>
      </c>
      <c r="BP436" s="264">
        <v>0</v>
      </c>
      <c r="BQ436" s="264">
        <v>0</v>
      </c>
      <c r="BR436" s="264">
        <v>0</v>
      </c>
      <c r="BS436" s="264">
        <v>0</v>
      </c>
      <c r="BT436" s="264">
        <v>0</v>
      </c>
      <c r="BU436" s="264">
        <v>0</v>
      </c>
      <c r="BV436" s="264">
        <v>0</v>
      </c>
      <c r="BW436" s="264">
        <v>0</v>
      </c>
      <c r="BX436" s="264">
        <v>0</v>
      </c>
      <c r="BY436" s="264">
        <v>0</v>
      </c>
      <c r="BZ436" s="264">
        <v>0</v>
      </c>
      <c r="CA436" s="264">
        <v>0</v>
      </c>
      <c r="CB436" s="264">
        <v>0</v>
      </c>
      <c r="CC436" s="264">
        <v>0</v>
      </c>
      <c r="CD436" s="264">
        <v>0</v>
      </c>
      <c r="CE436" s="264">
        <v>0</v>
      </c>
      <c r="CF436" s="577">
        <v>0</v>
      </c>
      <c r="CG436" s="264">
        <v>0</v>
      </c>
      <c r="CH436" s="264">
        <v>0</v>
      </c>
      <c r="CI436" s="264">
        <v>0</v>
      </c>
      <c r="CJ436" s="264">
        <v>14204.160000000002</v>
      </c>
      <c r="CK436" s="264">
        <v>14335.68</v>
      </c>
      <c r="CL436" s="264">
        <v>14759.010000000002</v>
      </c>
      <c r="CM436" s="264">
        <v>14919.300000000001</v>
      </c>
      <c r="CN436" s="264">
        <v>14709.38</v>
      </c>
      <c r="CO436" s="264">
        <v>14425.179999999998</v>
      </c>
      <c r="CP436" s="264">
        <v>15179.640000000001</v>
      </c>
      <c r="CQ436" s="264">
        <v>15524.37</v>
      </c>
      <c r="CR436" s="264">
        <v>15120.42</v>
      </c>
      <c r="CS436" s="264">
        <v>14891.62</v>
      </c>
      <c r="CT436" s="264">
        <v>14597.660000000002</v>
      </c>
      <c r="CU436" s="264">
        <v>14950.380000000001</v>
      </c>
      <c r="CV436" s="264">
        <v>40875.800000000003</v>
      </c>
      <c r="CW436" s="264">
        <v>33120.289999999994</v>
      </c>
      <c r="CX436" s="264">
        <v>35128.68</v>
      </c>
      <c r="CY436" s="577">
        <v>33946.17</v>
      </c>
      <c r="CZ436" s="264">
        <v>0</v>
      </c>
      <c r="DA436" s="264">
        <v>0</v>
      </c>
      <c r="DB436" s="264">
        <v>0</v>
      </c>
      <c r="DC436" s="428">
        <f t="shared" si="6"/>
        <v>541785.83999999985</v>
      </c>
    </row>
    <row r="437" spans="1:107" x14ac:dyDescent="0.25">
      <c r="A437" s="297">
        <v>4539</v>
      </c>
      <c r="B437" s="347">
        <v>676125</v>
      </c>
      <c r="C437" s="297">
        <v>1028576</v>
      </c>
      <c r="D437" s="14">
        <v>1558768259</v>
      </c>
      <c r="F437" s="14" t="s">
        <v>1003</v>
      </c>
      <c r="G437" s="14" t="str">
        <f>INDEX(FY2019_ALL_Targets!F:F,MATCH(B437,FY2019_ALL_Targets!B:B,0))</f>
        <v>Hidalgo</v>
      </c>
      <c r="H437" s="14" t="s">
        <v>3026</v>
      </c>
      <c r="I437" s="299" t="s">
        <v>520</v>
      </c>
      <c r="J437" s="299" t="s">
        <v>1008</v>
      </c>
      <c r="K437" s="299" t="s">
        <v>521</v>
      </c>
      <c r="L437" s="264">
        <v>0</v>
      </c>
      <c r="M437" s="264">
        <v>0</v>
      </c>
      <c r="N437" s="264">
        <v>0</v>
      </c>
      <c r="O437" s="264">
        <v>0</v>
      </c>
      <c r="P437" s="264">
        <v>0</v>
      </c>
      <c r="Q437" s="264">
        <v>0</v>
      </c>
      <c r="R437" s="264">
        <v>0</v>
      </c>
      <c r="S437" s="264">
        <v>0</v>
      </c>
      <c r="T437" s="264">
        <v>0</v>
      </c>
      <c r="U437" s="264">
        <v>0</v>
      </c>
      <c r="V437" s="264">
        <v>0</v>
      </c>
      <c r="W437" s="264">
        <v>0</v>
      </c>
      <c r="X437" s="264">
        <v>0</v>
      </c>
      <c r="Y437" s="264">
        <v>0</v>
      </c>
      <c r="Z437" s="264">
        <v>0</v>
      </c>
      <c r="AA437" s="577">
        <v>0</v>
      </c>
      <c r="AB437" s="264">
        <v>0</v>
      </c>
      <c r="AC437" s="264">
        <v>0</v>
      </c>
      <c r="AD437" s="264">
        <v>0</v>
      </c>
      <c r="AE437" s="264">
        <v>12346.08</v>
      </c>
      <c r="AF437" s="264">
        <v>11999.28</v>
      </c>
      <c r="AG437" s="264">
        <v>14895.06</v>
      </c>
      <c r="AH437" s="264">
        <v>13958.7</v>
      </c>
      <c r="AI437" s="264">
        <v>13148.16</v>
      </c>
      <c r="AJ437" s="264">
        <v>13524.8</v>
      </c>
      <c r="AK437" s="264">
        <v>12976.9</v>
      </c>
      <c r="AL437" s="264">
        <v>14244.569999999998</v>
      </c>
      <c r="AM437" s="264">
        <v>13769.4</v>
      </c>
      <c r="AN437" s="264">
        <v>13215</v>
      </c>
      <c r="AO437" s="264">
        <v>13574.81</v>
      </c>
      <c r="AP437" s="264">
        <v>14975.59</v>
      </c>
      <c r="AQ437" s="264">
        <v>28604.32</v>
      </c>
      <c r="AR437" s="264">
        <v>29972.809999999998</v>
      </c>
      <c r="AS437" s="264">
        <v>31645.759999999995</v>
      </c>
      <c r="AT437" s="577">
        <v>23824.880000000005</v>
      </c>
      <c r="AU437" s="264">
        <v>0</v>
      </c>
      <c r="AV437" s="264">
        <v>0</v>
      </c>
      <c r="AW437" s="264">
        <v>0</v>
      </c>
      <c r="AX437" s="264">
        <v>14565.6</v>
      </c>
      <c r="AY437" s="264">
        <v>15016.44</v>
      </c>
      <c r="AZ437" s="264">
        <v>16386.3</v>
      </c>
      <c r="BA437" s="264">
        <v>15311.220000000001</v>
      </c>
      <c r="BB437" s="264">
        <v>16212.640000000001</v>
      </c>
      <c r="BC437" s="264">
        <v>15408</v>
      </c>
      <c r="BD437" s="264">
        <v>15040.430000000002</v>
      </c>
      <c r="BE437" s="264">
        <v>15964.269999999999</v>
      </c>
      <c r="BF437" s="264">
        <v>14472.239999999998</v>
      </c>
      <c r="BG437" s="264">
        <v>15292.82</v>
      </c>
      <c r="BH437" s="264">
        <v>14602.64</v>
      </c>
      <c r="BI437" s="264">
        <v>14820.029999999999</v>
      </c>
      <c r="BJ437" s="264">
        <v>33508.639999999999</v>
      </c>
      <c r="BK437" s="264">
        <v>34644.270000000004</v>
      </c>
      <c r="BL437" s="264">
        <v>35105.17</v>
      </c>
      <c r="BM437" s="577">
        <v>25437.59</v>
      </c>
      <c r="BN437" s="264">
        <v>0</v>
      </c>
      <c r="BO437" s="264">
        <v>0</v>
      </c>
      <c r="BP437" s="264">
        <v>0</v>
      </c>
      <c r="BQ437" s="264">
        <v>19004.64</v>
      </c>
      <c r="BR437" s="264">
        <v>18813.899999999998</v>
      </c>
      <c r="BS437" s="264">
        <v>21917.759999999998</v>
      </c>
      <c r="BT437" s="264">
        <v>22420.62</v>
      </c>
      <c r="BU437" s="264">
        <v>21742.400000000001</v>
      </c>
      <c r="BV437" s="264">
        <v>22307.360000000001</v>
      </c>
      <c r="BW437" s="264">
        <v>21870.510000000002</v>
      </c>
      <c r="BX437" s="264">
        <v>24831.969999999998</v>
      </c>
      <c r="BY437" s="264">
        <v>23986.489999999998</v>
      </c>
      <c r="BZ437" s="264">
        <v>22451.919999999998</v>
      </c>
      <c r="CA437" s="264">
        <v>22213.93</v>
      </c>
      <c r="CB437" s="264">
        <v>22609</v>
      </c>
      <c r="CC437" s="264">
        <v>43544.799999999996</v>
      </c>
      <c r="CD437" s="264">
        <v>49074.080000000002</v>
      </c>
      <c r="CE437" s="264">
        <v>54529.310000000005</v>
      </c>
      <c r="CF437" s="577">
        <v>38247.520000000004</v>
      </c>
      <c r="CG437" s="264">
        <v>0</v>
      </c>
      <c r="CH437" s="264">
        <v>0</v>
      </c>
      <c r="CI437" s="264">
        <v>0</v>
      </c>
      <c r="CJ437" s="264">
        <v>0</v>
      </c>
      <c r="CK437" s="264">
        <v>0</v>
      </c>
      <c r="CL437" s="264">
        <v>0</v>
      </c>
      <c r="CM437" s="264">
        <v>0</v>
      </c>
      <c r="CN437" s="264">
        <v>0</v>
      </c>
      <c r="CO437" s="264">
        <v>0</v>
      </c>
      <c r="CP437" s="264">
        <v>0</v>
      </c>
      <c r="CQ437" s="264">
        <v>0</v>
      </c>
      <c r="CR437" s="264">
        <v>0</v>
      </c>
      <c r="CS437" s="264">
        <v>0</v>
      </c>
      <c r="CT437" s="264">
        <v>0</v>
      </c>
      <c r="CU437" s="264">
        <v>0</v>
      </c>
      <c r="CV437" s="264">
        <v>0</v>
      </c>
      <c r="CW437" s="264">
        <v>0</v>
      </c>
      <c r="CX437" s="264">
        <v>0</v>
      </c>
      <c r="CY437" s="577">
        <v>0</v>
      </c>
      <c r="CZ437" s="264">
        <v>0</v>
      </c>
      <c r="DA437" s="264">
        <v>0</v>
      </c>
      <c r="DB437" s="264">
        <v>0</v>
      </c>
      <c r="DC437" s="428">
        <f t="shared" si="6"/>
        <v>1038030.6300000002</v>
      </c>
    </row>
    <row r="438" spans="1:107" x14ac:dyDescent="0.25">
      <c r="A438" s="297">
        <v>102789</v>
      </c>
      <c r="B438" s="347">
        <v>676127</v>
      </c>
      <c r="C438" s="297">
        <v>1028779</v>
      </c>
      <c r="D438" s="14">
        <v>1366540288</v>
      </c>
      <c r="F438" s="14" t="s">
        <v>937</v>
      </c>
      <c r="G438" s="14" t="str">
        <f>INDEX(FY2019_ALL_Targets!F:F,MATCH(B438,FY2019_ALL_Targets!B:B,0))</f>
        <v>Tarrant</v>
      </c>
      <c r="H438" s="14" t="s">
        <v>3009</v>
      </c>
      <c r="I438" s="299" t="s">
        <v>323</v>
      </c>
      <c r="J438" s="299" t="s">
        <v>945</v>
      </c>
      <c r="K438" s="299" t="s">
        <v>2669</v>
      </c>
      <c r="L438" s="264">
        <v>24941.119999999999</v>
      </c>
      <c r="M438" s="264">
        <v>24711.519999999997</v>
      </c>
      <c r="N438" s="264">
        <v>26495.839999999997</v>
      </c>
      <c r="O438" s="264">
        <v>26259.68</v>
      </c>
      <c r="P438" s="264">
        <v>25802.36</v>
      </c>
      <c r="Q438" s="264">
        <v>25750.6</v>
      </c>
      <c r="R438" s="264">
        <v>25360.83</v>
      </c>
      <c r="S438" s="264">
        <v>26051.72</v>
      </c>
      <c r="T438" s="264">
        <v>25862.78</v>
      </c>
      <c r="U438" s="264">
        <v>24420.36</v>
      </c>
      <c r="V438" s="264">
        <v>24413.989999999998</v>
      </c>
      <c r="W438" s="264">
        <v>24713.079999999998</v>
      </c>
      <c r="X438" s="264">
        <v>55718.400000000001</v>
      </c>
      <c r="Y438" s="264">
        <v>57088.330000000016</v>
      </c>
      <c r="Z438" s="264">
        <v>59941.97</v>
      </c>
      <c r="AA438" s="577">
        <v>72391.83</v>
      </c>
      <c r="AB438" s="264">
        <v>0</v>
      </c>
      <c r="AC438" s="264">
        <v>0</v>
      </c>
      <c r="AD438" s="264">
        <v>0</v>
      </c>
      <c r="AE438" s="264">
        <v>10942.08</v>
      </c>
      <c r="AF438" s="264">
        <v>11361.919999999998</v>
      </c>
      <c r="AG438" s="264">
        <v>11657.119999999999</v>
      </c>
      <c r="AH438" s="264">
        <v>11827.68</v>
      </c>
      <c r="AI438" s="264">
        <v>11244.86</v>
      </c>
      <c r="AJ438" s="264">
        <v>11620.12</v>
      </c>
      <c r="AK438" s="264">
        <v>11375.13</v>
      </c>
      <c r="AL438" s="264">
        <v>11616.73</v>
      </c>
      <c r="AM438" s="264">
        <v>11242.49</v>
      </c>
      <c r="AN438" s="264">
        <v>10891.78</v>
      </c>
      <c r="AO438" s="264">
        <v>11092.38</v>
      </c>
      <c r="AP438" s="264">
        <v>11210.189999999999</v>
      </c>
      <c r="AQ438" s="264">
        <v>24849.599999999999</v>
      </c>
      <c r="AR438" s="264">
        <v>25449.010000000002</v>
      </c>
      <c r="AS438" s="264">
        <v>26561.339999999997</v>
      </c>
      <c r="AT438" s="577">
        <v>32753.93</v>
      </c>
      <c r="AU438" s="264">
        <v>0</v>
      </c>
      <c r="AV438" s="264">
        <v>0</v>
      </c>
      <c r="AW438" s="264">
        <v>0</v>
      </c>
      <c r="AX438" s="264">
        <v>0</v>
      </c>
      <c r="AY438" s="264">
        <v>0</v>
      </c>
      <c r="AZ438" s="264">
        <v>0</v>
      </c>
      <c r="BA438" s="264">
        <v>0</v>
      </c>
      <c r="BB438" s="264">
        <v>0</v>
      </c>
      <c r="BC438" s="264">
        <v>0</v>
      </c>
      <c r="BD438" s="264">
        <v>0</v>
      </c>
      <c r="BE438" s="264">
        <v>0</v>
      </c>
      <c r="BF438" s="264">
        <v>0</v>
      </c>
      <c r="BG438" s="264">
        <v>0</v>
      </c>
      <c r="BH438" s="264">
        <v>0</v>
      </c>
      <c r="BI438" s="264">
        <v>0</v>
      </c>
      <c r="BJ438" s="264">
        <v>0</v>
      </c>
      <c r="BK438" s="264">
        <v>0</v>
      </c>
      <c r="BL438" s="264">
        <v>0</v>
      </c>
      <c r="BM438" s="577">
        <v>0</v>
      </c>
      <c r="BN438" s="264">
        <v>0</v>
      </c>
      <c r="BO438" s="264">
        <v>0</v>
      </c>
      <c r="BP438" s="264">
        <v>0</v>
      </c>
      <c r="BQ438" s="264">
        <v>0</v>
      </c>
      <c r="BR438" s="264">
        <v>0</v>
      </c>
      <c r="BS438" s="264">
        <v>0</v>
      </c>
      <c r="BT438" s="264">
        <v>0</v>
      </c>
      <c r="BU438" s="264">
        <v>0</v>
      </c>
      <c r="BV438" s="264">
        <v>0</v>
      </c>
      <c r="BW438" s="264">
        <v>0</v>
      </c>
      <c r="BX438" s="264">
        <v>0</v>
      </c>
      <c r="BY438" s="264">
        <v>0</v>
      </c>
      <c r="BZ438" s="264">
        <v>0</v>
      </c>
      <c r="CA438" s="264">
        <v>0</v>
      </c>
      <c r="CB438" s="264">
        <v>0</v>
      </c>
      <c r="CC438" s="264">
        <v>0</v>
      </c>
      <c r="CD438" s="264">
        <v>0</v>
      </c>
      <c r="CE438" s="264">
        <v>0</v>
      </c>
      <c r="CF438" s="577">
        <v>0</v>
      </c>
      <c r="CG438" s="264">
        <v>0</v>
      </c>
      <c r="CH438" s="264">
        <v>0</v>
      </c>
      <c r="CI438" s="264">
        <v>0</v>
      </c>
      <c r="CJ438" s="264">
        <v>0</v>
      </c>
      <c r="CK438" s="264">
        <v>0</v>
      </c>
      <c r="CL438" s="264">
        <v>0</v>
      </c>
      <c r="CM438" s="264">
        <v>0</v>
      </c>
      <c r="CN438" s="264">
        <v>0</v>
      </c>
      <c r="CO438" s="264">
        <v>0</v>
      </c>
      <c r="CP438" s="264">
        <v>0</v>
      </c>
      <c r="CQ438" s="264">
        <v>0</v>
      </c>
      <c r="CR438" s="264">
        <v>0</v>
      </c>
      <c r="CS438" s="264">
        <v>0</v>
      </c>
      <c r="CT438" s="264">
        <v>0</v>
      </c>
      <c r="CU438" s="264">
        <v>0</v>
      </c>
      <c r="CV438" s="264">
        <v>0</v>
      </c>
      <c r="CW438" s="264">
        <v>0</v>
      </c>
      <c r="CX438" s="264">
        <v>0</v>
      </c>
      <c r="CY438" s="577">
        <v>0</v>
      </c>
      <c r="CZ438" s="264">
        <v>0</v>
      </c>
      <c r="DA438" s="264">
        <v>0</v>
      </c>
      <c r="DB438" s="264">
        <v>0</v>
      </c>
      <c r="DC438" s="428">
        <f t="shared" si="6"/>
        <v>795620.77</v>
      </c>
    </row>
    <row r="439" spans="1:107" x14ac:dyDescent="0.25">
      <c r="A439" s="297">
        <v>102861</v>
      </c>
      <c r="B439" s="347">
        <v>676128</v>
      </c>
      <c r="C439" s="297">
        <v>1026547</v>
      </c>
      <c r="D439" s="14">
        <v>1437547833</v>
      </c>
      <c r="F439" s="14" t="s">
        <v>937</v>
      </c>
      <c r="G439" s="14" t="str">
        <f>INDEX(FY2019_ALL_Targets!F:F,MATCH(B439,FY2019_ALL_Targets!B:B,0))</f>
        <v>Dallas</v>
      </c>
      <c r="H439" s="14" t="s">
        <v>3078</v>
      </c>
      <c r="I439" s="299" t="s">
        <v>325</v>
      </c>
      <c r="J439" s="299" t="s">
        <v>945</v>
      </c>
      <c r="K439" s="299" t="s">
        <v>326</v>
      </c>
      <c r="L439" s="264">
        <v>26309.84</v>
      </c>
      <c r="M439" s="264">
        <v>26067.64</v>
      </c>
      <c r="N439" s="264">
        <v>27949.88</v>
      </c>
      <c r="O439" s="264">
        <v>27700.76</v>
      </c>
      <c r="P439" s="264">
        <v>27238.04</v>
      </c>
      <c r="Q439" s="264">
        <v>27183.399999999998</v>
      </c>
      <c r="R439" s="264">
        <v>0</v>
      </c>
      <c r="S439" s="264">
        <v>0</v>
      </c>
      <c r="T439" s="264">
        <v>0</v>
      </c>
      <c r="U439" s="264">
        <v>0</v>
      </c>
      <c r="V439" s="264">
        <v>0</v>
      </c>
      <c r="W439" s="264">
        <v>0</v>
      </c>
      <c r="X439" s="264">
        <v>75335.920000000013</v>
      </c>
      <c r="Y439" s="264">
        <v>78138</v>
      </c>
      <c r="Z439" s="264">
        <v>0</v>
      </c>
      <c r="AA439" s="577">
        <v>0</v>
      </c>
      <c r="AB439" s="264">
        <v>0</v>
      </c>
      <c r="AC439" s="264">
        <v>0</v>
      </c>
      <c r="AD439" s="264">
        <v>0</v>
      </c>
      <c r="AE439" s="264">
        <v>11542.56</v>
      </c>
      <c r="AF439" s="264">
        <v>11985.44</v>
      </c>
      <c r="AG439" s="264">
        <v>12296.84</v>
      </c>
      <c r="AH439" s="264">
        <v>12476.76</v>
      </c>
      <c r="AI439" s="264">
        <v>11870.539999999999</v>
      </c>
      <c r="AJ439" s="264">
        <v>12266.68</v>
      </c>
      <c r="AK439" s="264">
        <v>0</v>
      </c>
      <c r="AL439" s="264">
        <v>0</v>
      </c>
      <c r="AM439" s="264">
        <v>0</v>
      </c>
      <c r="AN439" s="264">
        <v>0</v>
      </c>
      <c r="AO439" s="264">
        <v>0</v>
      </c>
      <c r="AP439" s="264">
        <v>0</v>
      </c>
      <c r="AQ439" s="264">
        <v>33598.730000000003</v>
      </c>
      <c r="AR439" s="264">
        <v>34833.410000000003</v>
      </c>
      <c r="AS439" s="264">
        <v>0</v>
      </c>
      <c r="AT439" s="577">
        <v>0</v>
      </c>
      <c r="AU439" s="264">
        <v>0</v>
      </c>
      <c r="AV439" s="264">
        <v>0</v>
      </c>
      <c r="AW439" s="264">
        <v>0</v>
      </c>
      <c r="AX439" s="264">
        <v>0</v>
      </c>
      <c r="AY439" s="264">
        <v>0</v>
      </c>
      <c r="AZ439" s="264">
        <v>0</v>
      </c>
      <c r="BA439" s="264">
        <v>0</v>
      </c>
      <c r="BB439" s="264">
        <v>0</v>
      </c>
      <c r="BC439" s="264">
        <v>0</v>
      </c>
      <c r="BD439" s="264">
        <v>23004.879999999997</v>
      </c>
      <c r="BE439" s="264">
        <v>25431.66</v>
      </c>
      <c r="BF439" s="264">
        <v>23627.57</v>
      </c>
      <c r="BG439" s="264">
        <v>22416.92</v>
      </c>
      <c r="BH439" s="264">
        <v>22663.62</v>
      </c>
      <c r="BI439" s="264">
        <v>22818.14</v>
      </c>
      <c r="BJ439" s="264">
        <v>0</v>
      </c>
      <c r="BK439" s="264">
        <v>0</v>
      </c>
      <c r="BL439" s="264">
        <v>73027.98000000001</v>
      </c>
      <c r="BM439" s="577">
        <v>54784.229999999996</v>
      </c>
      <c r="BN439" s="264">
        <v>0</v>
      </c>
      <c r="BO439" s="264">
        <v>0</v>
      </c>
      <c r="BP439" s="264">
        <v>0</v>
      </c>
      <c r="BQ439" s="264">
        <v>0</v>
      </c>
      <c r="BR439" s="264">
        <v>0</v>
      </c>
      <c r="BS439" s="264">
        <v>0</v>
      </c>
      <c r="BT439" s="264">
        <v>0</v>
      </c>
      <c r="BU439" s="264">
        <v>0</v>
      </c>
      <c r="BV439" s="264">
        <v>0</v>
      </c>
      <c r="BW439" s="264">
        <v>14488.57</v>
      </c>
      <c r="BX439" s="264">
        <v>15862.02</v>
      </c>
      <c r="BY439" s="264">
        <v>14693.68</v>
      </c>
      <c r="BZ439" s="264">
        <v>14315.94</v>
      </c>
      <c r="CA439" s="264">
        <v>14479.78</v>
      </c>
      <c r="CB439" s="264">
        <v>14183.06</v>
      </c>
      <c r="CC439" s="264">
        <v>0</v>
      </c>
      <c r="CD439" s="264">
        <v>0</v>
      </c>
      <c r="CE439" s="264">
        <v>45648.43</v>
      </c>
      <c r="CF439" s="577">
        <v>34688.769999999997</v>
      </c>
      <c r="CG439" s="264">
        <v>0</v>
      </c>
      <c r="CH439" s="264">
        <v>0</v>
      </c>
      <c r="CI439" s="264">
        <v>0</v>
      </c>
      <c r="CJ439" s="264">
        <v>0</v>
      </c>
      <c r="CK439" s="264">
        <v>0</v>
      </c>
      <c r="CL439" s="264">
        <v>0</v>
      </c>
      <c r="CM439" s="264">
        <v>0</v>
      </c>
      <c r="CN439" s="264">
        <v>0</v>
      </c>
      <c r="CO439" s="264">
        <v>0</v>
      </c>
      <c r="CP439" s="264">
        <v>0</v>
      </c>
      <c r="CQ439" s="264">
        <v>0</v>
      </c>
      <c r="CR439" s="264">
        <v>0</v>
      </c>
      <c r="CS439" s="264">
        <v>0</v>
      </c>
      <c r="CT439" s="264">
        <v>0</v>
      </c>
      <c r="CU439" s="264">
        <v>0</v>
      </c>
      <c r="CV439" s="264">
        <v>0</v>
      </c>
      <c r="CW439" s="264">
        <v>0</v>
      </c>
      <c r="CX439" s="264">
        <v>0</v>
      </c>
      <c r="CY439" s="577">
        <v>0</v>
      </c>
      <c r="CZ439" s="264">
        <v>0</v>
      </c>
      <c r="DA439" s="264">
        <v>0</v>
      </c>
      <c r="DB439" s="264">
        <v>0</v>
      </c>
      <c r="DC439" s="428">
        <f t="shared" si="6"/>
        <v>892929.69000000006</v>
      </c>
    </row>
    <row r="440" spans="1:107" x14ac:dyDescent="0.25">
      <c r="A440" s="313">
        <v>102791</v>
      </c>
      <c r="B440" s="347">
        <v>676132</v>
      </c>
      <c r="C440" s="313">
        <v>1014648</v>
      </c>
      <c r="D440" s="14">
        <v>1588103238</v>
      </c>
      <c r="F440" s="14" t="s">
        <v>937</v>
      </c>
      <c r="G440" s="14" t="str">
        <f>INDEX(FY2019_ALL_Targets!F:F,MATCH(B440,FY2019_ALL_Targets!B:B,0))</f>
        <v>Tarrant</v>
      </c>
      <c r="H440" s="14" t="s">
        <v>3009</v>
      </c>
      <c r="I440" s="314" t="s">
        <v>324</v>
      </c>
      <c r="J440" s="314" t="s">
        <v>965</v>
      </c>
      <c r="K440" s="314" t="s">
        <v>2783</v>
      </c>
      <c r="L440" s="264">
        <v>16348.6</v>
      </c>
      <c r="M440" s="264">
        <v>16198.099999999999</v>
      </c>
      <c r="N440" s="264">
        <v>17367.699999999997</v>
      </c>
      <c r="O440" s="264">
        <v>17212.900000000001</v>
      </c>
      <c r="P440" s="264">
        <v>16949</v>
      </c>
      <c r="Q440" s="264">
        <v>16915</v>
      </c>
      <c r="R440" s="264">
        <v>16639.650000000001</v>
      </c>
      <c r="S440" s="264">
        <v>17104.62</v>
      </c>
      <c r="T440" s="264">
        <v>16980.05</v>
      </c>
      <c r="U440" s="264">
        <v>16033.090000000002</v>
      </c>
      <c r="V440" s="264">
        <v>16028.960000000001</v>
      </c>
      <c r="W440" s="264">
        <v>16225.37</v>
      </c>
      <c r="X440" s="264">
        <v>36681.279999999999</v>
      </c>
      <c r="Y440" s="264">
        <v>47910.44</v>
      </c>
      <c r="Z440" s="264">
        <v>50217.14</v>
      </c>
      <c r="AA440" s="577">
        <v>47824.54</v>
      </c>
      <c r="AB440" s="264">
        <v>0</v>
      </c>
      <c r="AC440" s="264">
        <v>0</v>
      </c>
      <c r="AD440" s="264">
        <v>0</v>
      </c>
      <c r="AE440" s="264">
        <v>7172.4</v>
      </c>
      <c r="AF440" s="264">
        <v>7447.6</v>
      </c>
      <c r="AG440" s="264">
        <v>7641.0999999999995</v>
      </c>
      <c r="AH440" s="264">
        <v>7752.9</v>
      </c>
      <c r="AI440" s="264">
        <v>7386.5</v>
      </c>
      <c r="AJ440" s="264">
        <v>7633</v>
      </c>
      <c r="AK440" s="264">
        <v>7463.43</v>
      </c>
      <c r="AL440" s="264">
        <v>7627.14</v>
      </c>
      <c r="AM440" s="264">
        <v>7381.1500000000005</v>
      </c>
      <c r="AN440" s="264">
        <v>7150.9500000000007</v>
      </c>
      <c r="AO440" s="264">
        <v>7282.6800000000012</v>
      </c>
      <c r="AP440" s="264">
        <v>7360.0300000000007</v>
      </c>
      <c r="AQ440" s="264">
        <v>16359.32</v>
      </c>
      <c r="AR440" s="264">
        <v>21353.500000000004</v>
      </c>
      <c r="AS440" s="264">
        <v>22261.89</v>
      </c>
      <c r="AT440" s="577">
        <v>21593.350000000002</v>
      </c>
      <c r="AU440" s="264">
        <v>0</v>
      </c>
      <c r="AV440" s="264">
        <v>0</v>
      </c>
      <c r="AW440" s="264">
        <v>0</v>
      </c>
      <c r="AX440" s="264">
        <v>0</v>
      </c>
      <c r="AY440" s="264">
        <v>0</v>
      </c>
      <c r="AZ440" s="264">
        <v>0</v>
      </c>
      <c r="BA440" s="264">
        <v>0</v>
      </c>
      <c r="BB440" s="264">
        <v>0</v>
      </c>
      <c r="BC440" s="264">
        <v>0</v>
      </c>
      <c r="BD440" s="264">
        <v>0</v>
      </c>
      <c r="BE440" s="264">
        <v>0</v>
      </c>
      <c r="BF440" s="264">
        <v>0</v>
      </c>
      <c r="BG440" s="264">
        <v>0</v>
      </c>
      <c r="BH440" s="264">
        <v>0</v>
      </c>
      <c r="BI440" s="264">
        <v>0</v>
      </c>
      <c r="BJ440" s="264">
        <v>0</v>
      </c>
      <c r="BK440" s="264">
        <v>0</v>
      </c>
      <c r="BL440" s="264">
        <v>0</v>
      </c>
      <c r="BM440" s="577">
        <v>0</v>
      </c>
      <c r="BN440" s="264">
        <v>0</v>
      </c>
      <c r="BO440" s="264">
        <v>0</v>
      </c>
      <c r="BP440" s="264">
        <v>0</v>
      </c>
      <c r="BQ440" s="264">
        <v>0</v>
      </c>
      <c r="BR440" s="264">
        <v>0</v>
      </c>
      <c r="BS440" s="264">
        <v>0</v>
      </c>
      <c r="BT440" s="264">
        <v>0</v>
      </c>
      <c r="BU440" s="264">
        <v>0</v>
      </c>
      <c r="BV440" s="264">
        <v>0</v>
      </c>
      <c r="BW440" s="264">
        <v>0</v>
      </c>
      <c r="BX440" s="264">
        <v>0</v>
      </c>
      <c r="BY440" s="264">
        <v>0</v>
      </c>
      <c r="BZ440" s="264">
        <v>0</v>
      </c>
      <c r="CA440" s="264">
        <v>0</v>
      </c>
      <c r="CB440" s="264">
        <v>0</v>
      </c>
      <c r="CC440" s="264">
        <v>0</v>
      </c>
      <c r="CD440" s="264">
        <v>0</v>
      </c>
      <c r="CE440" s="264">
        <v>0</v>
      </c>
      <c r="CF440" s="577">
        <v>0</v>
      </c>
      <c r="CG440" s="264">
        <v>0</v>
      </c>
      <c r="CH440" s="264">
        <v>0</v>
      </c>
      <c r="CI440" s="264">
        <v>0</v>
      </c>
      <c r="CJ440" s="264">
        <v>0</v>
      </c>
      <c r="CK440" s="264">
        <v>0</v>
      </c>
      <c r="CL440" s="264">
        <v>0</v>
      </c>
      <c r="CM440" s="264">
        <v>0</v>
      </c>
      <c r="CN440" s="264">
        <v>0</v>
      </c>
      <c r="CO440" s="264">
        <v>0</v>
      </c>
      <c r="CP440" s="264">
        <v>0</v>
      </c>
      <c r="CQ440" s="264">
        <v>0</v>
      </c>
      <c r="CR440" s="264">
        <v>0</v>
      </c>
      <c r="CS440" s="264">
        <v>0</v>
      </c>
      <c r="CT440" s="264">
        <v>0</v>
      </c>
      <c r="CU440" s="264">
        <v>0</v>
      </c>
      <c r="CV440" s="264">
        <v>0</v>
      </c>
      <c r="CW440" s="264">
        <v>0</v>
      </c>
      <c r="CX440" s="264">
        <v>0</v>
      </c>
      <c r="CY440" s="577">
        <v>0</v>
      </c>
      <c r="CZ440" s="264">
        <v>0</v>
      </c>
      <c r="DA440" s="264">
        <v>0</v>
      </c>
      <c r="DB440" s="264">
        <v>0</v>
      </c>
      <c r="DC440" s="428">
        <f t="shared" si="6"/>
        <v>553503.38</v>
      </c>
    </row>
    <row r="441" spans="1:107" x14ac:dyDescent="0.25">
      <c r="A441" s="297">
        <v>102925</v>
      </c>
      <c r="B441" s="347">
        <v>676133</v>
      </c>
      <c r="C441" s="297">
        <v>1026607</v>
      </c>
      <c r="D441" s="14">
        <v>1184782773</v>
      </c>
      <c r="F441" s="14" t="s">
        <v>1003</v>
      </c>
      <c r="G441" s="14" t="str">
        <f>INDEX(FY2019_ALL_Targets!F:F,MATCH(B441,FY2019_ALL_Targets!B:B,0))</f>
        <v>Hidalgo</v>
      </c>
      <c r="H441" s="14" t="s">
        <v>3008</v>
      </c>
      <c r="I441" s="299" t="s">
        <v>329</v>
      </c>
      <c r="J441" s="299" t="s">
        <v>2287</v>
      </c>
      <c r="K441" s="299" t="s">
        <v>330</v>
      </c>
      <c r="L441" s="264">
        <v>0</v>
      </c>
      <c r="M441" s="264">
        <v>0</v>
      </c>
      <c r="N441" s="264">
        <v>0</v>
      </c>
      <c r="O441" s="264">
        <v>0</v>
      </c>
      <c r="P441" s="264">
        <v>0</v>
      </c>
      <c r="Q441" s="264">
        <v>0</v>
      </c>
      <c r="R441" s="264">
        <v>0</v>
      </c>
      <c r="S441" s="264">
        <v>0</v>
      </c>
      <c r="T441" s="264">
        <v>0</v>
      </c>
      <c r="U441" s="264">
        <v>0</v>
      </c>
      <c r="V441" s="264">
        <v>0</v>
      </c>
      <c r="W441" s="264">
        <v>0</v>
      </c>
      <c r="X441" s="264">
        <v>0</v>
      </c>
      <c r="Y441" s="264">
        <v>0</v>
      </c>
      <c r="Z441" s="264">
        <v>0</v>
      </c>
      <c r="AA441" s="577">
        <v>0</v>
      </c>
      <c r="AB441" s="264">
        <v>0</v>
      </c>
      <c r="AC441" s="264">
        <v>0</v>
      </c>
      <c r="AD441" s="264">
        <v>0</v>
      </c>
      <c r="AE441" s="264">
        <v>17436.879999999997</v>
      </c>
      <c r="AF441" s="264">
        <v>16947.079999999998</v>
      </c>
      <c r="AG441" s="264">
        <v>21036.91</v>
      </c>
      <c r="AH441" s="264">
        <v>19714.449999999997</v>
      </c>
      <c r="AI441" s="264">
        <v>18570.240000000002</v>
      </c>
      <c r="AJ441" s="264">
        <v>19102.199999999997</v>
      </c>
      <c r="AK441" s="264">
        <v>18320.600000000002</v>
      </c>
      <c r="AL441" s="264">
        <v>20113.830000000002</v>
      </c>
      <c r="AM441" s="264">
        <v>19442.560000000001</v>
      </c>
      <c r="AN441" s="264">
        <v>18659.62</v>
      </c>
      <c r="AO441" s="264">
        <v>19167.830000000002</v>
      </c>
      <c r="AP441" s="264">
        <v>21145.75</v>
      </c>
      <c r="AQ441" s="264">
        <v>40439.810000000005</v>
      </c>
      <c r="AR441" s="264">
        <v>19183.89000000001</v>
      </c>
      <c r="AS441" s="264">
        <v>31344.589999999997</v>
      </c>
      <c r="AT441" s="577">
        <v>32567.399999999998</v>
      </c>
      <c r="AU441" s="264">
        <v>0</v>
      </c>
      <c r="AV441" s="264">
        <v>0</v>
      </c>
      <c r="AW441" s="264">
        <v>0</v>
      </c>
      <c r="AX441" s="264">
        <v>20571.599999999999</v>
      </c>
      <c r="AY441" s="264">
        <v>21208.339999999997</v>
      </c>
      <c r="AZ441" s="264">
        <v>23143.05</v>
      </c>
      <c r="BA441" s="264">
        <v>21624.67</v>
      </c>
      <c r="BB441" s="264">
        <v>22898.46</v>
      </c>
      <c r="BC441" s="264">
        <v>21762</v>
      </c>
      <c r="BD441" s="264">
        <v>21233.969999999998</v>
      </c>
      <c r="BE441" s="264">
        <v>22542.170000000002</v>
      </c>
      <c r="BF441" s="264">
        <v>20434.840000000004</v>
      </c>
      <c r="BG441" s="264">
        <v>21593.7</v>
      </c>
      <c r="BH441" s="264">
        <v>20619.100000000002</v>
      </c>
      <c r="BI441" s="264">
        <v>20926.070000000003</v>
      </c>
      <c r="BJ441" s="264">
        <v>47373.369999999995</v>
      </c>
      <c r="BK441" s="264">
        <v>21768.600000000006</v>
      </c>
      <c r="BL441" s="264">
        <v>35085.97</v>
      </c>
      <c r="BM441" s="577">
        <v>34929.539999999994</v>
      </c>
      <c r="BN441" s="264">
        <v>0</v>
      </c>
      <c r="BO441" s="264">
        <v>0</v>
      </c>
      <c r="BP441" s="264">
        <v>0</v>
      </c>
      <c r="BQ441" s="264">
        <v>26841.039999999997</v>
      </c>
      <c r="BR441" s="264">
        <v>26571.649999999998</v>
      </c>
      <c r="BS441" s="264">
        <v>30955.359999999997</v>
      </c>
      <c r="BT441" s="264">
        <v>31665.569999999996</v>
      </c>
      <c r="BU441" s="264">
        <v>30708.6</v>
      </c>
      <c r="BV441" s="264">
        <v>31506.54</v>
      </c>
      <c r="BW441" s="264">
        <v>30876.989999999998</v>
      </c>
      <c r="BX441" s="264">
        <v>35064.090000000004</v>
      </c>
      <c r="BY441" s="264">
        <v>33869.070000000007</v>
      </c>
      <c r="BZ441" s="264">
        <v>31702.38</v>
      </c>
      <c r="CA441" s="264">
        <v>31366.33</v>
      </c>
      <c r="CB441" s="264">
        <v>31924.14</v>
      </c>
      <c r="CC441" s="264">
        <v>61562.150000000009</v>
      </c>
      <c r="CD441" s="264">
        <v>32182.400000000001</v>
      </c>
      <c r="CE441" s="264">
        <v>53931.3</v>
      </c>
      <c r="CF441" s="577">
        <v>52604.03</v>
      </c>
      <c r="CG441" s="264">
        <v>0</v>
      </c>
      <c r="CH441" s="264">
        <v>0</v>
      </c>
      <c r="CI441" s="264">
        <v>0</v>
      </c>
      <c r="CJ441" s="264">
        <v>0</v>
      </c>
      <c r="CK441" s="264">
        <v>0</v>
      </c>
      <c r="CL441" s="264">
        <v>0</v>
      </c>
      <c r="CM441" s="264">
        <v>0</v>
      </c>
      <c r="CN441" s="264">
        <v>0</v>
      </c>
      <c r="CO441" s="264">
        <v>0</v>
      </c>
      <c r="CP441" s="264">
        <v>0</v>
      </c>
      <c r="CQ441" s="264">
        <v>0</v>
      </c>
      <c r="CR441" s="264">
        <v>0</v>
      </c>
      <c r="CS441" s="264">
        <v>0</v>
      </c>
      <c r="CT441" s="264">
        <v>0</v>
      </c>
      <c r="CU441" s="264">
        <v>0</v>
      </c>
      <c r="CV441" s="264">
        <v>0</v>
      </c>
      <c r="CW441" s="264">
        <v>0</v>
      </c>
      <c r="CX441" s="264">
        <v>0</v>
      </c>
      <c r="CY441" s="577">
        <v>0</v>
      </c>
      <c r="CZ441" s="264">
        <v>0</v>
      </c>
      <c r="DA441" s="264">
        <v>0</v>
      </c>
      <c r="DB441" s="264">
        <v>0</v>
      </c>
      <c r="DC441" s="428">
        <f t="shared" si="6"/>
        <v>1324240.7299999995</v>
      </c>
    </row>
    <row r="442" spans="1:107" x14ac:dyDescent="0.25">
      <c r="A442" s="297">
        <v>102907</v>
      </c>
      <c r="B442" s="347">
        <v>676137</v>
      </c>
      <c r="C442" s="297">
        <v>1028858</v>
      </c>
      <c r="D442" s="14">
        <v>1811358229</v>
      </c>
      <c r="F442" s="14" t="s">
        <v>930</v>
      </c>
      <c r="G442" s="14" t="str">
        <f>INDEX(FY2019_ALL_Targets!F:F,MATCH(B442,FY2019_ALL_Targets!B:B,0))</f>
        <v>Harris</v>
      </c>
      <c r="H442" s="14" t="s">
        <v>3016</v>
      </c>
      <c r="I442" s="299" t="s">
        <v>327</v>
      </c>
      <c r="J442" s="299" t="s">
        <v>978</v>
      </c>
      <c r="K442" s="299" t="s">
        <v>328</v>
      </c>
      <c r="L442" s="264">
        <v>11468.34</v>
      </c>
      <c r="M442" s="264">
        <v>11808.03</v>
      </c>
      <c r="N442" s="264">
        <v>12913.29</v>
      </c>
      <c r="O442" s="264">
        <v>13019.76</v>
      </c>
      <c r="P442" s="264">
        <v>12235</v>
      </c>
      <c r="Q442" s="264">
        <v>12665</v>
      </c>
      <c r="R442" s="264">
        <v>12392.64</v>
      </c>
      <c r="S442" s="264">
        <v>13085.47</v>
      </c>
      <c r="T442" s="264">
        <v>12349.970000000001</v>
      </c>
      <c r="U442" s="264">
        <v>12268.000000000002</v>
      </c>
      <c r="V442" s="264">
        <v>11934.73</v>
      </c>
      <c r="W442" s="264">
        <v>12370.48</v>
      </c>
      <c r="X442" s="264">
        <v>26410.600000000002</v>
      </c>
      <c r="Y442" s="264">
        <v>27968.179999999997</v>
      </c>
      <c r="Z442" s="264">
        <v>29064.69</v>
      </c>
      <c r="AA442" s="577">
        <v>20508.82</v>
      </c>
      <c r="AB442" s="264">
        <v>0</v>
      </c>
      <c r="AC442" s="264">
        <v>0</v>
      </c>
      <c r="AD442" s="264">
        <v>0</v>
      </c>
      <c r="AE442" s="264">
        <v>0</v>
      </c>
      <c r="AF442" s="264">
        <v>0</v>
      </c>
      <c r="AG442" s="264">
        <v>0</v>
      </c>
      <c r="AH442" s="264">
        <v>0</v>
      </c>
      <c r="AI442" s="264">
        <v>0</v>
      </c>
      <c r="AJ442" s="264">
        <v>0</v>
      </c>
      <c r="AK442" s="264">
        <v>0</v>
      </c>
      <c r="AL442" s="264">
        <v>0</v>
      </c>
      <c r="AM442" s="264">
        <v>0</v>
      </c>
      <c r="AN442" s="264">
        <v>0</v>
      </c>
      <c r="AO442" s="264">
        <v>0</v>
      </c>
      <c r="AP442" s="264">
        <v>0</v>
      </c>
      <c r="AQ442" s="264">
        <v>0</v>
      </c>
      <c r="AR442" s="264">
        <v>0</v>
      </c>
      <c r="AS442" s="264">
        <v>0</v>
      </c>
      <c r="AT442" s="577">
        <v>0</v>
      </c>
      <c r="AU442" s="264">
        <v>0</v>
      </c>
      <c r="AV442" s="264">
        <v>0</v>
      </c>
      <c r="AW442" s="264">
        <v>0</v>
      </c>
      <c r="AX442" s="264">
        <v>7001.67</v>
      </c>
      <c r="AY442" s="264">
        <v>7067.5800000000008</v>
      </c>
      <c r="AZ442" s="264">
        <v>7397.13</v>
      </c>
      <c r="BA442" s="264">
        <v>7376.85</v>
      </c>
      <c r="BB442" s="264">
        <v>7195</v>
      </c>
      <c r="BC442" s="264">
        <v>7320</v>
      </c>
      <c r="BD442" s="264">
        <v>7146.4</v>
      </c>
      <c r="BE442" s="264">
        <v>7007.29</v>
      </c>
      <c r="BF442" s="264">
        <v>7080.93</v>
      </c>
      <c r="BG442" s="264">
        <v>6722.49</v>
      </c>
      <c r="BH442" s="264">
        <v>6682.64</v>
      </c>
      <c r="BI442" s="264">
        <v>6850.7400000000007</v>
      </c>
      <c r="BJ442" s="264">
        <v>15665.800000000001</v>
      </c>
      <c r="BK442" s="264">
        <v>16144.47</v>
      </c>
      <c r="BL442" s="264">
        <v>16322.82</v>
      </c>
      <c r="BM442" s="577">
        <v>11307.95</v>
      </c>
      <c r="BN442" s="264">
        <v>0</v>
      </c>
      <c r="BO442" s="264">
        <v>0</v>
      </c>
      <c r="BP442" s="264">
        <v>0</v>
      </c>
      <c r="BQ442" s="264">
        <v>0</v>
      </c>
      <c r="BR442" s="264">
        <v>0</v>
      </c>
      <c r="BS442" s="264">
        <v>0</v>
      </c>
      <c r="BT442" s="264">
        <v>0</v>
      </c>
      <c r="BU442" s="264">
        <v>0</v>
      </c>
      <c r="BV442" s="264">
        <v>0</v>
      </c>
      <c r="BW442" s="264">
        <v>0</v>
      </c>
      <c r="BX442" s="264">
        <v>0</v>
      </c>
      <c r="BY442" s="264">
        <v>0</v>
      </c>
      <c r="BZ442" s="264">
        <v>0</v>
      </c>
      <c r="CA442" s="264">
        <v>0</v>
      </c>
      <c r="CB442" s="264">
        <v>0</v>
      </c>
      <c r="CC442" s="264">
        <v>0</v>
      </c>
      <c r="CD442" s="264">
        <v>0</v>
      </c>
      <c r="CE442" s="264">
        <v>0</v>
      </c>
      <c r="CF442" s="577">
        <v>0</v>
      </c>
      <c r="CG442" s="264">
        <v>0</v>
      </c>
      <c r="CH442" s="264">
        <v>0</v>
      </c>
      <c r="CI442" s="264">
        <v>0</v>
      </c>
      <c r="CJ442" s="264">
        <v>17374.89</v>
      </c>
      <c r="CK442" s="264">
        <v>17780.490000000002</v>
      </c>
      <c r="CL442" s="264">
        <v>19519.5</v>
      </c>
      <c r="CM442" s="264">
        <v>19595.550000000003</v>
      </c>
      <c r="CN442" s="264">
        <v>18780</v>
      </c>
      <c r="CO442" s="264">
        <v>19505</v>
      </c>
      <c r="CP442" s="264">
        <v>18953.919999999998</v>
      </c>
      <c r="CQ442" s="264">
        <v>20216.650000000001</v>
      </c>
      <c r="CR442" s="264">
        <v>18738.690000000002</v>
      </c>
      <c r="CS442" s="264">
        <v>18926.080000000002</v>
      </c>
      <c r="CT442" s="264">
        <v>18726.29</v>
      </c>
      <c r="CU442" s="264">
        <v>19335.91</v>
      </c>
      <c r="CV442" s="264">
        <v>39900.799999999996</v>
      </c>
      <c r="CW442" s="264">
        <v>42704.47</v>
      </c>
      <c r="CX442" s="264">
        <v>44489.289999999994</v>
      </c>
      <c r="CY442" s="577">
        <v>32035.730000000007</v>
      </c>
      <c r="CZ442" s="264">
        <v>0</v>
      </c>
      <c r="DA442" s="264">
        <v>0</v>
      </c>
      <c r="DB442" s="264">
        <v>0</v>
      </c>
      <c r="DC442" s="428">
        <f t="shared" si="6"/>
        <v>783336.02</v>
      </c>
    </row>
    <row r="443" spans="1:107" x14ac:dyDescent="0.25">
      <c r="A443" s="313">
        <v>102893</v>
      </c>
      <c r="B443" s="347">
        <v>676138</v>
      </c>
      <c r="C443" s="313">
        <v>1025657</v>
      </c>
      <c r="D443" s="14">
        <v>1710318316</v>
      </c>
      <c r="F443" s="14" t="s">
        <v>925</v>
      </c>
      <c r="G443" s="14" t="str">
        <f>INDEX(FY2019_ALL_Targets!F:F,MATCH(B443,FY2019_ALL_Targets!B:B,0))</f>
        <v>MRSA Central</v>
      </c>
      <c r="H443" s="14" t="s">
        <v>3076</v>
      </c>
      <c r="I443" s="314" t="s">
        <v>2596</v>
      </c>
      <c r="J443" s="314" t="s">
        <v>970</v>
      </c>
      <c r="K443" s="314" t="s">
        <v>2597</v>
      </c>
      <c r="L443" s="264">
        <v>0</v>
      </c>
      <c r="M443" s="264">
        <v>0</v>
      </c>
      <c r="N443" s="264">
        <v>0</v>
      </c>
      <c r="O443" s="264">
        <v>0</v>
      </c>
      <c r="P443" s="264">
        <v>0</v>
      </c>
      <c r="Q443" s="264">
        <v>0</v>
      </c>
      <c r="R443" s="264">
        <v>0</v>
      </c>
      <c r="S443" s="264">
        <v>0</v>
      </c>
      <c r="T443" s="264">
        <v>0</v>
      </c>
      <c r="U443" s="264">
        <v>0</v>
      </c>
      <c r="V443" s="264">
        <v>0</v>
      </c>
      <c r="W443" s="264">
        <v>0</v>
      </c>
      <c r="X443" s="264">
        <v>0</v>
      </c>
      <c r="Y443" s="264">
        <v>0</v>
      </c>
      <c r="Z443" s="264">
        <v>0</v>
      </c>
      <c r="AA443" s="577">
        <v>0</v>
      </c>
      <c r="AB443" s="264">
        <v>0</v>
      </c>
      <c r="AC443" s="264">
        <v>0</v>
      </c>
      <c r="AD443" s="264">
        <v>0</v>
      </c>
      <c r="AE443" s="264">
        <v>0</v>
      </c>
      <c r="AF443" s="264">
        <v>0</v>
      </c>
      <c r="AG443" s="264">
        <v>0</v>
      </c>
      <c r="AH443" s="264">
        <v>0</v>
      </c>
      <c r="AI443" s="264">
        <v>0</v>
      </c>
      <c r="AJ443" s="264">
        <v>0</v>
      </c>
      <c r="AK443" s="264">
        <v>0</v>
      </c>
      <c r="AL443" s="264">
        <v>0</v>
      </c>
      <c r="AM443" s="264">
        <v>0</v>
      </c>
      <c r="AN443" s="264">
        <v>0</v>
      </c>
      <c r="AO443" s="264">
        <v>0</v>
      </c>
      <c r="AP443" s="264">
        <v>0</v>
      </c>
      <c r="AQ443" s="264">
        <v>0</v>
      </c>
      <c r="AR443" s="264">
        <v>0</v>
      </c>
      <c r="AS443" s="264">
        <v>0</v>
      </c>
      <c r="AT443" s="577">
        <v>0</v>
      </c>
      <c r="AU443" s="264">
        <v>0</v>
      </c>
      <c r="AV443" s="264">
        <v>0</v>
      </c>
      <c r="AW443" s="264">
        <v>0</v>
      </c>
      <c r="AX443" s="264">
        <v>0</v>
      </c>
      <c r="AY443" s="264">
        <v>0</v>
      </c>
      <c r="AZ443" s="264">
        <v>0</v>
      </c>
      <c r="BA443" s="264">
        <v>0</v>
      </c>
      <c r="BB443" s="264">
        <v>0</v>
      </c>
      <c r="BC443" s="264">
        <v>0</v>
      </c>
      <c r="BD443" s="264">
        <v>0</v>
      </c>
      <c r="BE443" s="264">
        <v>0</v>
      </c>
      <c r="BF443" s="264">
        <v>0</v>
      </c>
      <c r="BG443" s="264">
        <v>0</v>
      </c>
      <c r="BH443" s="264">
        <v>0</v>
      </c>
      <c r="BI443" s="264">
        <v>0</v>
      </c>
      <c r="BJ443" s="264">
        <v>0</v>
      </c>
      <c r="BK443" s="264">
        <v>0</v>
      </c>
      <c r="BL443" s="264">
        <v>0</v>
      </c>
      <c r="BM443" s="577">
        <v>0</v>
      </c>
      <c r="BN443" s="264">
        <v>0</v>
      </c>
      <c r="BO443" s="264">
        <v>0</v>
      </c>
      <c r="BP443" s="264">
        <v>0</v>
      </c>
      <c r="BQ443" s="264">
        <v>18821.89</v>
      </c>
      <c r="BR443" s="264">
        <v>18984.07</v>
      </c>
      <c r="BS443" s="264">
        <v>19686.849999999999</v>
      </c>
      <c r="BT443" s="264">
        <v>19362.490000000002</v>
      </c>
      <c r="BU443" s="264">
        <v>19446.5</v>
      </c>
      <c r="BV443" s="264">
        <v>19669.000000000004</v>
      </c>
      <c r="BW443" s="264">
        <v>19422.999999999996</v>
      </c>
      <c r="BX443" s="264">
        <v>19595.810000000001</v>
      </c>
      <c r="BY443" s="264">
        <v>19830.919999999998</v>
      </c>
      <c r="BZ443" s="264">
        <v>19552.75</v>
      </c>
      <c r="CA443" s="264">
        <v>19677.52</v>
      </c>
      <c r="CB443" s="264">
        <v>19909.530000000002</v>
      </c>
      <c r="CC443" s="264">
        <v>41923.17</v>
      </c>
      <c r="CD443" s="264">
        <v>43192.12000000001</v>
      </c>
      <c r="CE443" s="264">
        <v>45298.51</v>
      </c>
      <c r="CF443" s="577">
        <v>45418.66</v>
      </c>
      <c r="CG443" s="264">
        <v>0</v>
      </c>
      <c r="CH443" s="264">
        <v>0</v>
      </c>
      <c r="CI443" s="264">
        <v>0</v>
      </c>
      <c r="CJ443" s="264">
        <v>21326.67</v>
      </c>
      <c r="CK443" s="264">
        <v>21272.61</v>
      </c>
      <c r="CL443" s="264">
        <v>22633.119999999999</v>
      </c>
      <c r="CM443" s="264">
        <v>22687.18</v>
      </c>
      <c r="CN443" s="264">
        <v>21991.899999999998</v>
      </c>
      <c r="CO443" s="264">
        <v>22632.7</v>
      </c>
      <c r="CP443" s="264">
        <v>22108.699999999997</v>
      </c>
      <c r="CQ443" s="264">
        <v>22272.679999999997</v>
      </c>
      <c r="CR443" s="264">
        <v>22132.22</v>
      </c>
      <c r="CS443" s="264">
        <v>21640.210000000003</v>
      </c>
      <c r="CT443" s="264">
        <v>21836.23</v>
      </c>
      <c r="CU443" s="264">
        <v>22157.32</v>
      </c>
      <c r="CV443" s="264">
        <v>47566.8</v>
      </c>
      <c r="CW443" s="264">
        <v>49724.960000000006</v>
      </c>
      <c r="CX443" s="264">
        <v>51206.34</v>
      </c>
      <c r="CY443" s="577">
        <v>50406.219999999987</v>
      </c>
      <c r="CZ443" s="264">
        <v>0</v>
      </c>
      <c r="DA443" s="264">
        <v>0</v>
      </c>
      <c r="DB443" s="264">
        <v>0</v>
      </c>
      <c r="DC443" s="428">
        <f t="shared" si="6"/>
        <v>873388.64999999967</v>
      </c>
    </row>
    <row r="444" spans="1:107" x14ac:dyDescent="0.25">
      <c r="A444" s="311">
        <v>4551</v>
      </c>
      <c r="B444" s="347">
        <v>676140</v>
      </c>
      <c r="C444" s="311">
        <v>1027098</v>
      </c>
      <c r="D444" s="14">
        <v>1922483064</v>
      </c>
      <c r="F444" s="14" t="s">
        <v>935</v>
      </c>
      <c r="G444" s="14" t="str">
        <f>INDEX(FY2019_ALL_Targets!F:F,MATCH(B444,FY2019_ALL_Targets!B:B,0))</f>
        <v>Nueces</v>
      </c>
      <c r="H444" s="14" t="s">
        <v>3178</v>
      </c>
      <c r="I444" s="312" t="s">
        <v>524</v>
      </c>
      <c r="J444" s="312" t="s">
        <v>2836</v>
      </c>
      <c r="K444" s="312" t="s">
        <v>2837</v>
      </c>
      <c r="L444" s="264">
        <v>0</v>
      </c>
      <c r="M444" s="264">
        <v>0</v>
      </c>
      <c r="N444" s="264">
        <v>0</v>
      </c>
      <c r="O444" s="264">
        <v>0</v>
      </c>
      <c r="P444" s="264">
        <v>0</v>
      </c>
      <c r="Q444" s="264">
        <v>0</v>
      </c>
      <c r="R444" s="264">
        <v>0</v>
      </c>
      <c r="S444" s="264">
        <v>0</v>
      </c>
      <c r="T444" s="264">
        <v>0</v>
      </c>
      <c r="U444" s="264">
        <v>0</v>
      </c>
      <c r="V444" s="264">
        <v>0</v>
      </c>
      <c r="W444" s="264">
        <v>0</v>
      </c>
      <c r="X444" s="264">
        <v>0</v>
      </c>
      <c r="Y444" s="264">
        <v>0</v>
      </c>
      <c r="Z444" s="264">
        <v>0</v>
      </c>
      <c r="AA444" s="577">
        <v>0</v>
      </c>
      <c r="AB444" s="264">
        <v>0</v>
      </c>
      <c r="AC444" s="264">
        <v>0</v>
      </c>
      <c r="AD444" s="264">
        <v>0</v>
      </c>
      <c r="AE444" s="264">
        <v>0</v>
      </c>
      <c r="AF444" s="264">
        <v>0</v>
      </c>
      <c r="AG444" s="264">
        <v>0</v>
      </c>
      <c r="AH444" s="264">
        <v>0</v>
      </c>
      <c r="AI444" s="264">
        <v>0</v>
      </c>
      <c r="AJ444" s="264">
        <v>0</v>
      </c>
      <c r="AK444" s="264">
        <v>0</v>
      </c>
      <c r="AL444" s="264">
        <v>0</v>
      </c>
      <c r="AM444" s="264">
        <v>0</v>
      </c>
      <c r="AN444" s="264">
        <v>0</v>
      </c>
      <c r="AO444" s="264">
        <v>0</v>
      </c>
      <c r="AP444" s="264">
        <v>0</v>
      </c>
      <c r="AQ444" s="264">
        <v>0</v>
      </c>
      <c r="AR444" s="264">
        <v>0</v>
      </c>
      <c r="AS444" s="264">
        <v>0</v>
      </c>
      <c r="AT444" s="577">
        <v>0</v>
      </c>
      <c r="AU444" s="264">
        <v>0</v>
      </c>
      <c r="AV444" s="264">
        <v>0</v>
      </c>
      <c r="AW444" s="264">
        <v>0</v>
      </c>
      <c r="AX444" s="264">
        <v>0</v>
      </c>
      <c r="AY444" s="264">
        <v>0</v>
      </c>
      <c r="AZ444" s="264">
        <v>0</v>
      </c>
      <c r="BA444" s="264">
        <v>0</v>
      </c>
      <c r="BB444" s="264">
        <v>0</v>
      </c>
      <c r="BC444" s="264">
        <v>0</v>
      </c>
      <c r="BD444" s="264">
        <v>0</v>
      </c>
      <c r="BE444" s="264">
        <v>0</v>
      </c>
      <c r="BF444" s="264">
        <v>0</v>
      </c>
      <c r="BG444" s="264">
        <v>0</v>
      </c>
      <c r="BH444" s="264">
        <v>0</v>
      </c>
      <c r="BI444" s="264">
        <v>0</v>
      </c>
      <c r="BJ444" s="264">
        <v>0</v>
      </c>
      <c r="BK444" s="264">
        <v>0</v>
      </c>
      <c r="BL444" s="264">
        <v>0</v>
      </c>
      <c r="BM444" s="577">
        <v>0</v>
      </c>
      <c r="BN444" s="264">
        <v>0</v>
      </c>
      <c r="BO444" s="264">
        <v>0</v>
      </c>
      <c r="BP444" s="264">
        <v>0</v>
      </c>
      <c r="BQ444" s="264">
        <v>0</v>
      </c>
      <c r="BR444" s="264">
        <v>0</v>
      </c>
      <c r="BS444" s="264">
        <v>0</v>
      </c>
      <c r="BT444" s="264">
        <v>0</v>
      </c>
      <c r="BU444" s="264">
        <v>0</v>
      </c>
      <c r="BV444" s="264">
        <v>0</v>
      </c>
      <c r="BW444" s="264">
        <v>0</v>
      </c>
      <c r="BX444" s="264">
        <v>0</v>
      </c>
      <c r="BY444" s="264">
        <v>0</v>
      </c>
      <c r="BZ444" s="264">
        <v>0</v>
      </c>
      <c r="CA444" s="264">
        <v>0</v>
      </c>
      <c r="CB444" s="264">
        <v>0</v>
      </c>
      <c r="CC444" s="264">
        <v>28417.519999999997</v>
      </c>
      <c r="CD444" s="264">
        <v>31463.500000000007</v>
      </c>
      <c r="CE444" s="264">
        <v>32915.919999999998</v>
      </c>
      <c r="CF444" s="577">
        <v>30815.21</v>
      </c>
      <c r="CG444" s="264">
        <v>0</v>
      </c>
      <c r="CH444" s="264">
        <v>0</v>
      </c>
      <c r="CI444" s="264">
        <v>0</v>
      </c>
      <c r="CJ444" s="264">
        <v>0</v>
      </c>
      <c r="CK444" s="264">
        <v>0</v>
      </c>
      <c r="CL444" s="264">
        <v>0</v>
      </c>
      <c r="CM444" s="264">
        <v>0</v>
      </c>
      <c r="CN444" s="264">
        <v>0</v>
      </c>
      <c r="CO444" s="264">
        <v>0</v>
      </c>
      <c r="CP444" s="264">
        <v>0</v>
      </c>
      <c r="CQ444" s="264">
        <v>0</v>
      </c>
      <c r="CR444" s="264">
        <v>0</v>
      </c>
      <c r="CS444" s="264">
        <v>0</v>
      </c>
      <c r="CT444" s="264">
        <v>0</v>
      </c>
      <c r="CU444" s="264">
        <v>0</v>
      </c>
      <c r="CV444" s="264">
        <v>30906.720000000005</v>
      </c>
      <c r="CW444" s="264">
        <v>32961.359999999986</v>
      </c>
      <c r="CX444" s="264">
        <v>33717.14</v>
      </c>
      <c r="CY444" s="577">
        <v>33465.300000000003</v>
      </c>
      <c r="CZ444" s="264">
        <v>0</v>
      </c>
      <c r="DA444" s="264">
        <v>0</v>
      </c>
      <c r="DB444" s="264">
        <v>0</v>
      </c>
      <c r="DC444" s="428">
        <f t="shared" si="6"/>
        <v>254662.66999999998</v>
      </c>
    </row>
    <row r="445" spans="1:107" x14ac:dyDescent="0.25">
      <c r="A445" s="297">
        <v>102788</v>
      </c>
      <c r="B445" s="347">
        <v>676143</v>
      </c>
      <c r="C445" s="297">
        <v>1026418</v>
      </c>
      <c r="D445" s="14">
        <v>1386047645</v>
      </c>
      <c r="F445" s="14" t="s">
        <v>937</v>
      </c>
      <c r="G445" s="14" t="str">
        <f>INDEX(FY2019_ALL_Targets!F:F,MATCH(B445,FY2019_ALL_Targets!B:B,0))</f>
        <v>Tarrant</v>
      </c>
      <c r="H445" s="14" t="s">
        <v>3009</v>
      </c>
      <c r="I445" s="299" t="s">
        <v>2249</v>
      </c>
      <c r="J445" s="299" t="s">
        <v>2743</v>
      </c>
      <c r="K445" s="299" t="s">
        <v>322</v>
      </c>
      <c r="L445" s="264">
        <v>22127.64</v>
      </c>
      <c r="M445" s="264">
        <v>21923.940000000002</v>
      </c>
      <c r="N445" s="264">
        <v>23506.980000000003</v>
      </c>
      <c r="O445" s="264">
        <v>23297.460000000003</v>
      </c>
      <c r="P445" s="264">
        <v>22931</v>
      </c>
      <c r="Q445" s="264">
        <v>22885</v>
      </c>
      <c r="R445" s="264">
        <v>22534.35</v>
      </c>
      <c r="S445" s="264">
        <v>23139.859999999997</v>
      </c>
      <c r="T445" s="264">
        <v>22971.62</v>
      </c>
      <c r="U445" s="264">
        <v>21689.7</v>
      </c>
      <c r="V445" s="264">
        <v>21684.01</v>
      </c>
      <c r="W445" s="264">
        <v>21949.739999999998</v>
      </c>
      <c r="X445" s="264">
        <v>49217.919999999998</v>
      </c>
      <c r="Y445" s="264">
        <v>36705.869999999995</v>
      </c>
      <c r="Z445" s="264">
        <v>43288.93</v>
      </c>
      <c r="AA445" s="577">
        <v>63775.72</v>
      </c>
      <c r="AB445" s="264">
        <v>0</v>
      </c>
      <c r="AC445" s="264">
        <v>0</v>
      </c>
      <c r="AD445" s="264">
        <v>0</v>
      </c>
      <c r="AE445" s="264">
        <v>9707.76</v>
      </c>
      <c r="AF445" s="264">
        <v>10080.240000000002</v>
      </c>
      <c r="AG445" s="264">
        <v>10342.140000000001</v>
      </c>
      <c r="AH445" s="264">
        <v>10493.46</v>
      </c>
      <c r="AI445" s="264">
        <v>9993.5</v>
      </c>
      <c r="AJ445" s="264">
        <v>10327</v>
      </c>
      <c r="AK445" s="264">
        <v>10107.370000000001</v>
      </c>
      <c r="AL445" s="264">
        <v>10318.289999999999</v>
      </c>
      <c r="AM445" s="264">
        <v>9985.5299999999988</v>
      </c>
      <c r="AN445" s="264">
        <v>9673.8599999999988</v>
      </c>
      <c r="AO445" s="264">
        <v>9852.0199999999986</v>
      </c>
      <c r="AP445" s="264">
        <v>9956.6299999999992</v>
      </c>
      <c r="AQ445" s="264">
        <v>21950.480000000003</v>
      </c>
      <c r="AR445" s="264">
        <v>16368.919999999998</v>
      </c>
      <c r="AS445" s="264">
        <v>19184.22</v>
      </c>
      <c r="AT445" s="577">
        <v>28900.86</v>
      </c>
      <c r="AU445" s="264">
        <v>0</v>
      </c>
      <c r="AV445" s="264">
        <v>0</v>
      </c>
      <c r="AW445" s="264">
        <v>0</v>
      </c>
      <c r="AX445" s="264">
        <v>0</v>
      </c>
      <c r="AY445" s="264">
        <v>0</v>
      </c>
      <c r="AZ445" s="264">
        <v>0</v>
      </c>
      <c r="BA445" s="264">
        <v>0</v>
      </c>
      <c r="BB445" s="264">
        <v>0</v>
      </c>
      <c r="BC445" s="264">
        <v>0</v>
      </c>
      <c r="BD445" s="264">
        <v>0</v>
      </c>
      <c r="BE445" s="264">
        <v>0</v>
      </c>
      <c r="BF445" s="264">
        <v>0</v>
      </c>
      <c r="BG445" s="264">
        <v>0</v>
      </c>
      <c r="BH445" s="264">
        <v>0</v>
      </c>
      <c r="BI445" s="264">
        <v>0</v>
      </c>
      <c r="BJ445" s="264">
        <v>0</v>
      </c>
      <c r="BK445" s="264">
        <v>0</v>
      </c>
      <c r="BL445" s="264">
        <v>0</v>
      </c>
      <c r="BM445" s="577">
        <v>0</v>
      </c>
      <c r="BN445" s="264">
        <v>0</v>
      </c>
      <c r="BO445" s="264">
        <v>0</v>
      </c>
      <c r="BP445" s="264">
        <v>0</v>
      </c>
      <c r="BQ445" s="264">
        <v>0</v>
      </c>
      <c r="BR445" s="264">
        <v>0</v>
      </c>
      <c r="BS445" s="264">
        <v>0</v>
      </c>
      <c r="BT445" s="264">
        <v>0</v>
      </c>
      <c r="BU445" s="264">
        <v>0</v>
      </c>
      <c r="BV445" s="264">
        <v>0</v>
      </c>
      <c r="BW445" s="264">
        <v>0</v>
      </c>
      <c r="BX445" s="264">
        <v>0</v>
      </c>
      <c r="BY445" s="264">
        <v>0</v>
      </c>
      <c r="BZ445" s="264">
        <v>0</v>
      </c>
      <c r="CA445" s="264">
        <v>0</v>
      </c>
      <c r="CB445" s="264">
        <v>0</v>
      </c>
      <c r="CC445" s="264">
        <v>0</v>
      </c>
      <c r="CD445" s="264">
        <v>0</v>
      </c>
      <c r="CE445" s="264">
        <v>0</v>
      </c>
      <c r="CF445" s="577">
        <v>0</v>
      </c>
      <c r="CG445" s="264">
        <v>0</v>
      </c>
      <c r="CH445" s="264">
        <v>0</v>
      </c>
      <c r="CI445" s="264">
        <v>0</v>
      </c>
      <c r="CJ445" s="264">
        <v>0</v>
      </c>
      <c r="CK445" s="264">
        <v>0</v>
      </c>
      <c r="CL445" s="264">
        <v>0</v>
      </c>
      <c r="CM445" s="264">
        <v>0</v>
      </c>
      <c r="CN445" s="264">
        <v>0</v>
      </c>
      <c r="CO445" s="264">
        <v>0</v>
      </c>
      <c r="CP445" s="264">
        <v>0</v>
      </c>
      <c r="CQ445" s="264">
        <v>0</v>
      </c>
      <c r="CR445" s="264">
        <v>0</v>
      </c>
      <c r="CS445" s="264">
        <v>0</v>
      </c>
      <c r="CT445" s="264">
        <v>0</v>
      </c>
      <c r="CU445" s="264">
        <v>0</v>
      </c>
      <c r="CV445" s="264">
        <v>0</v>
      </c>
      <c r="CW445" s="264">
        <v>0</v>
      </c>
      <c r="CX445" s="264">
        <v>0</v>
      </c>
      <c r="CY445" s="577">
        <v>0</v>
      </c>
      <c r="CZ445" s="264">
        <v>0</v>
      </c>
      <c r="DA445" s="264">
        <v>0</v>
      </c>
      <c r="DB445" s="264">
        <v>0</v>
      </c>
      <c r="DC445" s="428">
        <f t="shared" si="6"/>
        <v>670872.02000000014</v>
      </c>
    </row>
    <row r="446" spans="1:107" x14ac:dyDescent="0.25">
      <c r="A446" s="297">
        <v>103091</v>
      </c>
      <c r="B446" s="347">
        <v>676144</v>
      </c>
      <c r="C446" s="297">
        <v>1026671</v>
      </c>
      <c r="D446" s="14">
        <v>1154546836</v>
      </c>
      <c r="F446" s="14" t="s">
        <v>913</v>
      </c>
      <c r="G446" s="14" t="str">
        <f>INDEX(FY2019_ALL_Targets!F:F,MATCH(B446,FY2019_ALL_Targets!B:B,0))</f>
        <v>MRSA West</v>
      </c>
      <c r="H446" s="14" t="s">
        <v>3021</v>
      </c>
      <c r="I446" s="299" t="s">
        <v>333</v>
      </c>
      <c r="J446" s="299" t="s">
        <v>994</v>
      </c>
      <c r="K446" s="299" t="s">
        <v>2677</v>
      </c>
      <c r="L446" s="264">
        <v>19841.400000000001</v>
      </c>
      <c r="M446" s="264">
        <v>19350.84</v>
      </c>
      <c r="N446" s="264">
        <v>21155.4</v>
      </c>
      <c r="O446" s="264">
        <v>20296.919999999998</v>
      </c>
      <c r="P446" s="264">
        <v>20647.550000000003</v>
      </c>
      <c r="Q446" s="264">
        <v>20301.550000000003</v>
      </c>
      <c r="R446" s="264">
        <v>19730.7</v>
      </c>
      <c r="S446" s="264">
        <v>20531.3</v>
      </c>
      <c r="T446" s="264">
        <v>19814.63</v>
      </c>
      <c r="U446" s="264">
        <v>19895.009999999998</v>
      </c>
      <c r="V446" s="264">
        <v>19450.39</v>
      </c>
      <c r="W446" s="264">
        <v>20033.629999999997</v>
      </c>
      <c r="X446" s="264">
        <v>31413.840000000004</v>
      </c>
      <c r="Y446" s="264">
        <v>32228.059999999998</v>
      </c>
      <c r="Z446" s="264">
        <v>45557.26</v>
      </c>
      <c r="AA446" s="577">
        <v>49731.609999999993</v>
      </c>
      <c r="AB446" s="264">
        <v>0</v>
      </c>
      <c r="AC446" s="264">
        <v>0</v>
      </c>
      <c r="AD446" s="264">
        <v>0</v>
      </c>
      <c r="AE446" s="264">
        <v>0</v>
      </c>
      <c r="AF446" s="264">
        <v>0</v>
      </c>
      <c r="AG446" s="264">
        <v>0</v>
      </c>
      <c r="AH446" s="264">
        <v>0</v>
      </c>
      <c r="AI446" s="264">
        <v>0</v>
      </c>
      <c r="AJ446" s="264">
        <v>0</v>
      </c>
      <c r="AK446" s="264">
        <v>0</v>
      </c>
      <c r="AL446" s="264">
        <v>0</v>
      </c>
      <c r="AM446" s="264">
        <v>0</v>
      </c>
      <c r="AN446" s="264">
        <v>0</v>
      </c>
      <c r="AO446" s="264">
        <v>0</v>
      </c>
      <c r="AP446" s="264">
        <v>0</v>
      </c>
      <c r="AQ446" s="264">
        <v>0</v>
      </c>
      <c r="AR446" s="264">
        <v>0</v>
      </c>
      <c r="AS446" s="264">
        <v>0</v>
      </c>
      <c r="AT446" s="577">
        <v>0</v>
      </c>
      <c r="AU446" s="264">
        <v>0</v>
      </c>
      <c r="AV446" s="264">
        <v>0</v>
      </c>
      <c r="AW446" s="264">
        <v>0</v>
      </c>
      <c r="AX446" s="264">
        <v>0</v>
      </c>
      <c r="AY446" s="264">
        <v>0</v>
      </c>
      <c r="AZ446" s="264">
        <v>0</v>
      </c>
      <c r="BA446" s="264">
        <v>0</v>
      </c>
      <c r="BB446" s="264">
        <v>0</v>
      </c>
      <c r="BC446" s="264">
        <v>0</v>
      </c>
      <c r="BD446" s="264">
        <v>0</v>
      </c>
      <c r="BE446" s="264">
        <v>0</v>
      </c>
      <c r="BF446" s="264">
        <v>0</v>
      </c>
      <c r="BG446" s="264">
        <v>0</v>
      </c>
      <c r="BH446" s="264">
        <v>0</v>
      </c>
      <c r="BI446" s="264">
        <v>0</v>
      </c>
      <c r="BJ446" s="264">
        <v>0</v>
      </c>
      <c r="BK446" s="264">
        <v>0</v>
      </c>
      <c r="BL446" s="264">
        <v>0</v>
      </c>
      <c r="BM446" s="577">
        <v>0</v>
      </c>
      <c r="BN446" s="264">
        <v>0</v>
      </c>
      <c r="BO446" s="264">
        <v>0</v>
      </c>
      <c r="BP446" s="264">
        <v>0</v>
      </c>
      <c r="BQ446" s="264">
        <v>22013.88</v>
      </c>
      <c r="BR446" s="264">
        <v>22197.839999999997</v>
      </c>
      <c r="BS446" s="264">
        <v>23143.919999999998</v>
      </c>
      <c r="BT446" s="264">
        <v>23047.56</v>
      </c>
      <c r="BU446" s="264">
        <v>22844.65</v>
      </c>
      <c r="BV446" s="264">
        <v>22784.1</v>
      </c>
      <c r="BW446" s="264">
        <v>22467.08</v>
      </c>
      <c r="BX446" s="264">
        <v>22459.95</v>
      </c>
      <c r="BY446" s="264">
        <v>22882.77</v>
      </c>
      <c r="BZ446" s="264">
        <v>22124.37</v>
      </c>
      <c r="CA446" s="264">
        <v>22071.899999999998</v>
      </c>
      <c r="CB446" s="264">
        <v>22737.53</v>
      </c>
      <c r="CC446" s="264">
        <v>35061.839999999997</v>
      </c>
      <c r="CD446" s="264">
        <v>36136.960000000006</v>
      </c>
      <c r="CE446" s="264">
        <v>51583.96</v>
      </c>
      <c r="CF446" s="577">
        <v>56296.48000000001</v>
      </c>
      <c r="CG446" s="264">
        <v>0</v>
      </c>
      <c r="CH446" s="264">
        <v>0</v>
      </c>
      <c r="CI446" s="264">
        <v>0</v>
      </c>
      <c r="CJ446" s="264">
        <v>0</v>
      </c>
      <c r="CK446" s="264">
        <v>0</v>
      </c>
      <c r="CL446" s="264">
        <v>0</v>
      </c>
      <c r="CM446" s="264">
        <v>0</v>
      </c>
      <c r="CN446" s="264">
        <v>0</v>
      </c>
      <c r="CO446" s="264">
        <v>0</v>
      </c>
      <c r="CP446" s="264">
        <v>0</v>
      </c>
      <c r="CQ446" s="264">
        <v>0</v>
      </c>
      <c r="CR446" s="264">
        <v>0</v>
      </c>
      <c r="CS446" s="264">
        <v>0</v>
      </c>
      <c r="CT446" s="264">
        <v>0</v>
      </c>
      <c r="CU446" s="264">
        <v>0</v>
      </c>
      <c r="CV446" s="264">
        <v>0</v>
      </c>
      <c r="CW446" s="264">
        <v>0</v>
      </c>
      <c r="CX446" s="264">
        <v>0</v>
      </c>
      <c r="CY446" s="577">
        <v>0</v>
      </c>
      <c r="CZ446" s="264">
        <v>0</v>
      </c>
      <c r="DA446" s="264">
        <v>0</v>
      </c>
      <c r="DB446" s="264">
        <v>0</v>
      </c>
      <c r="DC446" s="428">
        <f t="shared" si="6"/>
        <v>849834.87999999989</v>
      </c>
    </row>
    <row r="447" spans="1:107" x14ac:dyDescent="0.25">
      <c r="A447" s="297">
        <v>103103</v>
      </c>
      <c r="B447" s="347">
        <v>676145</v>
      </c>
      <c r="C447" s="297">
        <v>1026699</v>
      </c>
      <c r="D447" s="14">
        <v>1225426620</v>
      </c>
      <c r="F447" s="14" t="s">
        <v>941</v>
      </c>
      <c r="G447" s="14" t="str">
        <f>INDEX(FY2019_ALL_Targets!F:F,MATCH(B447,FY2019_ALL_Targets!B:B,0))</f>
        <v>Dallas</v>
      </c>
      <c r="H447" s="14" t="s">
        <v>3005</v>
      </c>
      <c r="I447" s="299" t="s">
        <v>135</v>
      </c>
      <c r="J447" s="299" t="s">
        <v>945</v>
      </c>
      <c r="K447" s="299" t="s">
        <v>2568</v>
      </c>
      <c r="L447" s="264">
        <v>0</v>
      </c>
      <c r="M447" s="264">
        <v>0</v>
      </c>
      <c r="N447" s="264">
        <v>0</v>
      </c>
      <c r="O447" s="264">
        <v>0</v>
      </c>
      <c r="P447" s="264">
        <v>0</v>
      </c>
      <c r="Q447" s="264">
        <v>0</v>
      </c>
      <c r="R447" s="264">
        <v>0</v>
      </c>
      <c r="S447" s="264">
        <v>0</v>
      </c>
      <c r="T447" s="264">
        <v>0</v>
      </c>
      <c r="U447" s="264">
        <v>0</v>
      </c>
      <c r="V447" s="264">
        <v>0</v>
      </c>
      <c r="W447" s="264">
        <v>0</v>
      </c>
      <c r="X447" s="264">
        <v>0</v>
      </c>
      <c r="Y447" s="264">
        <v>0</v>
      </c>
      <c r="Z447" s="264">
        <v>0</v>
      </c>
      <c r="AA447" s="577">
        <v>0</v>
      </c>
      <c r="AB447" s="264">
        <v>0</v>
      </c>
      <c r="AC447" s="264">
        <v>0</v>
      </c>
      <c r="AD447" s="264">
        <v>0</v>
      </c>
      <c r="AE447" s="264">
        <v>0</v>
      </c>
      <c r="AF447" s="264">
        <v>0</v>
      </c>
      <c r="AG447" s="264">
        <v>0</v>
      </c>
      <c r="AH447" s="264">
        <v>0</v>
      </c>
      <c r="AI447" s="264">
        <v>0</v>
      </c>
      <c r="AJ447" s="264">
        <v>0</v>
      </c>
      <c r="AK447" s="264">
        <v>0</v>
      </c>
      <c r="AL447" s="264">
        <v>0</v>
      </c>
      <c r="AM447" s="264">
        <v>0</v>
      </c>
      <c r="AN447" s="264">
        <v>0</v>
      </c>
      <c r="AO447" s="264">
        <v>0</v>
      </c>
      <c r="AP447" s="264">
        <v>0</v>
      </c>
      <c r="AQ447" s="264">
        <v>0</v>
      </c>
      <c r="AR447" s="264">
        <v>0</v>
      </c>
      <c r="AS447" s="264">
        <v>0</v>
      </c>
      <c r="AT447" s="577">
        <v>0</v>
      </c>
      <c r="AU447" s="264">
        <v>0</v>
      </c>
      <c r="AV447" s="264">
        <v>0</v>
      </c>
      <c r="AW447" s="264">
        <v>0</v>
      </c>
      <c r="AX447" s="264">
        <v>39119.25</v>
      </c>
      <c r="AY447" s="264">
        <v>39914.75</v>
      </c>
      <c r="AZ447" s="264">
        <v>42161.5</v>
      </c>
      <c r="BA447" s="264">
        <v>42247.5</v>
      </c>
      <c r="BB447" s="264">
        <v>41003.819999999992</v>
      </c>
      <c r="BC447" s="264">
        <v>42087.06</v>
      </c>
      <c r="BD447" s="264">
        <v>39083.97</v>
      </c>
      <c r="BE447" s="264">
        <v>42972.84</v>
      </c>
      <c r="BF447" s="264">
        <v>40284.839999999997</v>
      </c>
      <c r="BG447" s="264">
        <v>38309.490000000005</v>
      </c>
      <c r="BH447" s="264">
        <v>38737.769999999997</v>
      </c>
      <c r="BI447" s="264">
        <v>39018.990000000005</v>
      </c>
      <c r="BJ447" s="264">
        <v>114092.87999999999</v>
      </c>
      <c r="BK447" s="264">
        <v>118979.28000000003</v>
      </c>
      <c r="BL447" s="264">
        <v>121061.05</v>
      </c>
      <c r="BM447" s="577">
        <v>114718.56</v>
      </c>
      <c r="BN447" s="264">
        <v>0</v>
      </c>
      <c r="BO447" s="264">
        <v>0</v>
      </c>
      <c r="BP447" s="264">
        <v>0</v>
      </c>
      <c r="BQ447" s="264">
        <v>24348.75</v>
      </c>
      <c r="BR447" s="264">
        <v>24101.5</v>
      </c>
      <c r="BS447" s="264">
        <v>26219.25</v>
      </c>
      <c r="BT447" s="264">
        <v>25821.5</v>
      </c>
      <c r="BU447" s="264">
        <v>25339.319999999996</v>
      </c>
      <c r="BV447" s="264">
        <v>26454.42</v>
      </c>
      <c r="BW447" s="264">
        <v>24587.129999999997</v>
      </c>
      <c r="BX447" s="264">
        <v>26837.64</v>
      </c>
      <c r="BY447" s="264">
        <v>25036.800000000003</v>
      </c>
      <c r="BZ447" s="264">
        <v>24465.360000000001</v>
      </c>
      <c r="CA447" s="264">
        <v>24758.28</v>
      </c>
      <c r="CB447" s="264">
        <v>24246.66</v>
      </c>
      <c r="CC447" s="264">
        <v>70293.51999999999</v>
      </c>
      <c r="CD447" s="264">
        <v>73679.41</v>
      </c>
      <c r="CE447" s="264">
        <v>75665.87000000001</v>
      </c>
      <c r="CF447" s="577">
        <v>72617.180000000008</v>
      </c>
      <c r="CG447" s="264">
        <v>0</v>
      </c>
      <c r="CH447" s="264">
        <v>0</v>
      </c>
      <c r="CI447" s="264">
        <v>0</v>
      </c>
      <c r="CJ447" s="264">
        <v>0</v>
      </c>
      <c r="CK447" s="264">
        <v>0</v>
      </c>
      <c r="CL447" s="264">
        <v>0</v>
      </c>
      <c r="CM447" s="264">
        <v>0</v>
      </c>
      <c r="CN447" s="264">
        <v>0</v>
      </c>
      <c r="CO447" s="264">
        <v>0</v>
      </c>
      <c r="CP447" s="264">
        <v>0</v>
      </c>
      <c r="CQ447" s="264">
        <v>0</v>
      </c>
      <c r="CR447" s="264">
        <v>0</v>
      </c>
      <c r="CS447" s="264">
        <v>0</v>
      </c>
      <c r="CT447" s="264">
        <v>0</v>
      </c>
      <c r="CU447" s="264">
        <v>0</v>
      </c>
      <c r="CV447" s="264">
        <v>0</v>
      </c>
      <c r="CW447" s="264">
        <v>0</v>
      </c>
      <c r="CX447" s="264">
        <v>0</v>
      </c>
      <c r="CY447" s="577">
        <v>0</v>
      </c>
      <c r="CZ447" s="264">
        <v>0</v>
      </c>
      <c r="DA447" s="264">
        <v>0</v>
      </c>
      <c r="DB447" s="264">
        <v>0</v>
      </c>
      <c r="DC447" s="428">
        <f t="shared" si="6"/>
        <v>1548266.14</v>
      </c>
    </row>
    <row r="448" spans="1:107" x14ac:dyDescent="0.25">
      <c r="A448" s="297">
        <v>102783</v>
      </c>
      <c r="B448" s="347">
        <v>676146</v>
      </c>
      <c r="C448" s="297">
        <v>1026687</v>
      </c>
      <c r="D448" s="14">
        <v>1407879315</v>
      </c>
      <c r="F448" s="14" t="s">
        <v>941</v>
      </c>
      <c r="G448" s="14" t="str">
        <f>INDEX(FY2019_ALL_Targets!F:F,MATCH(B448,FY2019_ALL_Targets!B:B,0))</f>
        <v>Dallas</v>
      </c>
      <c r="H448" s="14" t="s">
        <v>3013</v>
      </c>
      <c r="I448" s="299" t="s">
        <v>321</v>
      </c>
      <c r="J448" s="299" t="s">
        <v>945</v>
      </c>
      <c r="K448" s="299" t="s">
        <v>2726</v>
      </c>
      <c r="L448" s="264">
        <v>0</v>
      </c>
      <c r="M448" s="264">
        <v>0</v>
      </c>
      <c r="N448" s="264">
        <v>0</v>
      </c>
      <c r="O448" s="264">
        <v>0</v>
      </c>
      <c r="P448" s="264">
        <v>0</v>
      </c>
      <c r="Q448" s="264">
        <v>0</v>
      </c>
      <c r="R448" s="264">
        <v>0</v>
      </c>
      <c r="S448" s="264">
        <v>0</v>
      </c>
      <c r="T448" s="264">
        <v>0</v>
      </c>
      <c r="U448" s="264">
        <v>0</v>
      </c>
      <c r="V448" s="264">
        <v>0</v>
      </c>
      <c r="W448" s="264">
        <v>0</v>
      </c>
      <c r="X448" s="264">
        <v>0</v>
      </c>
      <c r="Y448" s="264">
        <v>0</v>
      </c>
      <c r="Z448" s="264">
        <v>0</v>
      </c>
      <c r="AA448" s="577">
        <v>0</v>
      </c>
      <c r="AB448" s="264">
        <v>0</v>
      </c>
      <c r="AC448" s="264">
        <v>0</v>
      </c>
      <c r="AD448" s="264">
        <v>0</v>
      </c>
      <c r="AE448" s="264">
        <v>0</v>
      </c>
      <c r="AF448" s="264">
        <v>0</v>
      </c>
      <c r="AG448" s="264">
        <v>0</v>
      </c>
      <c r="AH448" s="264">
        <v>0</v>
      </c>
      <c r="AI448" s="264">
        <v>0</v>
      </c>
      <c r="AJ448" s="264">
        <v>0</v>
      </c>
      <c r="AK448" s="264">
        <v>0</v>
      </c>
      <c r="AL448" s="264">
        <v>0</v>
      </c>
      <c r="AM448" s="264">
        <v>0</v>
      </c>
      <c r="AN448" s="264">
        <v>0</v>
      </c>
      <c r="AO448" s="264">
        <v>0</v>
      </c>
      <c r="AP448" s="264">
        <v>0</v>
      </c>
      <c r="AQ448" s="264">
        <v>0</v>
      </c>
      <c r="AR448" s="264">
        <v>0</v>
      </c>
      <c r="AS448" s="264">
        <v>0</v>
      </c>
      <c r="AT448" s="577">
        <v>0</v>
      </c>
      <c r="AU448" s="264">
        <v>0</v>
      </c>
      <c r="AV448" s="264">
        <v>0</v>
      </c>
      <c r="AW448" s="264">
        <v>0</v>
      </c>
      <c r="AX448" s="264">
        <v>18631.68</v>
      </c>
      <c r="AY448" s="264">
        <v>19010.560000000001</v>
      </c>
      <c r="AZ448" s="264">
        <v>20080.64</v>
      </c>
      <c r="BA448" s="264">
        <v>20121.599999999999</v>
      </c>
      <c r="BB448" s="264">
        <v>19536.659999999996</v>
      </c>
      <c r="BC448" s="264">
        <v>20052.78</v>
      </c>
      <c r="BD448" s="264">
        <v>18612.060000000001</v>
      </c>
      <c r="BE448" s="264">
        <v>20444.239999999998</v>
      </c>
      <c r="BF448" s="264">
        <v>19162.78</v>
      </c>
      <c r="BG448" s="264">
        <v>18221.66</v>
      </c>
      <c r="BH448" s="264">
        <v>18425.22</v>
      </c>
      <c r="BI448" s="264">
        <v>18558.780000000002</v>
      </c>
      <c r="BJ448" s="264">
        <v>54340.68</v>
      </c>
      <c r="BK448" s="264">
        <v>44845.06</v>
      </c>
      <c r="BL448" s="264">
        <v>57092.820000000007</v>
      </c>
      <c r="BM448" s="577">
        <v>54724.150000000009</v>
      </c>
      <c r="BN448" s="264">
        <v>0</v>
      </c>
      <c r="BO448" s="264">
        <v>0</v>
      </c>
      <c r="BP448" s="264">
        <v>0</v>
      </c>
      <c r="BQ448" s="264">
        <v>11596.800000000001</v>
      </c>
      <c r="BR448" s="264">
        <v>11479.04</v>
      </c>
      <c r="BS448" s="264">
        <v>12487.68</v>
      </c>
      <c r="BT448" s="264">
        <v>12298.240000000002</v>
      </c>
      <c r="BU448" s="264">
        <v>12073.159999999998</v>
      </c>
      <c r="BV448" s="264">
        <v>12604.46</v>
      </c>
      <c r="BW448" s="264">
        <v>11708.64</v>
      </c>
      <c r="BX448" s="264">
        <v>12767.8</v>
      </c>
      <c r="BY448" s="264">
        <v>11909.64</v>
      </c>
      <c r="BZ448" s="264">
        <v>11636.76</v>
      </c>
      <c r="CA448" s="264">
        <v>11775.919999999998</v>
      </c>
      <c r="CB448" s="264">
        <v>11532.6</v>
      </c>
      <c r="CC448" s="264">
        <v>33479.72</v>
      </c>
      <c r="CD448" s="264">
        <v>27823.139999999992</v>
      </c>
      <c r="CE448" s="264">
        <v>35645.560000000005</v>
      </c>
      <c r="CF448" s="577">
        <v>34647.729999999996</v>
      </c>
      <c r="CG448" s="264">
        <v>0</v>
      </c>
      <c r="CH448" s="264">
        <v>0</v>
      </c>
      <c r="CI448" s="264">
        <v>0</v>
      </c>
      <c r="CJ448" s="264">
        <v>0</v>
      </c>
      <c r="CK448" s="264">
        <v>0</v>
      </c>
      <c r="CL448" s="264">
        <v>0</v>
      </c>
      <c r="CM448" s="264">
        <v>0</v>
      </c>
      <c r="CN448" s="264">
        <v>0</v>
      </c>
      <c r="CO448" s="264">
        <v>0</v>
      </c>
      <c r="CP448" s="264">
        <v>0</v>
      </c>
      <c r="CQ448" s="264">
        <v>0</v>
      </c>
      <c r="CR448" s="264">
        <v>0</v>
      </c>
      <c r="CS448" s="264">
        <v>0</v>
      </c>
      <c r="CT448" s="264">
        <v>0</v>
      </c>
      <c r="CU448" s="264">
        <v>0</v>
      </c>
      <c r="CV448" s="264">
        <v>0</v>
      </c>
      <c r="CW448" s="264">
        <v>0</v>
      </c>
      <c r="CX448" s="264">
        <v>0</v>
      </c>
      <c r="CY448" s="577">
        <v>0</v>
      </c>
      <c r="CZ448" s="264">
        <v>0</v>
      </c>
      <c r="DA448" s="264">
        <v>0</v>
      </c>
      <c r="DB448" s="264">
        <v>0</v>
      </c>
      <c r="DC448" s="428">
        <f t="shared" si="6"/>
        <v>717328.26000000013</v>
      </c>
    </row>
    <row r="449" spans="1:107" x14ac:dyDescent="0.25">
      <c r="A449" s="311">
        <v>4328</v>
      </c>
      <c r="B449" s="347">
        <v>676148</v>
      </c>
      <c r="C449" s="311">
        <v>1026267</v>
      </c>
      <c r="D449" s="14">
        <v>1760503106</v>
      </c>
      <c r="F449" s="14" t="s">
        <v>937</v>
      </c>
      <c r="G449" s="14" t="str">
        <f>INDEX(FY2019_ALL_Targets!F:F,MATCH(B449,FY2019_ALL_Targets!B:B,0))</f>
        <v>Tarrant</v>
      </c>
      <c r="H449" s="14" t="s">
        <v>3025</v>
      </c>
      <c r="I449" s="312" t="s">
        <v>172</v>
      </c>
      <c r="J449" s="312" t="s">
        <v>2344</v>
      </c>
      <c r="K449" s="312" t="s">
        <v>173</v>
      </c>
      <c r="L449" s="264">
        <v>18135.54</v>
      </c>
      <c r="M449" s="264">
        <v>17968.59</v>
      </c>
      <c r="N449" s="264">
        <v>19266.03</v>
      </c>
      <c r="O449" s="264">
        <v>19094.309999999998</v>
      </c>
      <c r="P449" s="264">
        <v>18783.48</v>
      </c>
      <c r="Q449" s="264">
        <v>18745.8</v>
      </c>
      <c r="R449" s="264">
        <v>18455.79</v>
      </c>
      <c r="S449" s="264">
        <v>18938.11</v>
      </c>
      <c r="T449" s="264">
        <v>18799.919999999998</v>
      </c>
      <c r="U449" s="264">
        <v>17749.75</v>
      </c>
      <c r="V449" s="264">
        <v>17745.04</v>
      </c>
      <c r="W449" s="264">
        <v>17962.609999999997</v>
      </c>
      <c r="X449" s="264">
        <v>40395.839999999997</v>
      </c>
      <c r="Y449" s="264">
        <v>30078.019999999997</v>
      </c>
      <c r="Z449" s="264">
        <v>43062.35</v>
      </c>
      <c r="AA449" s="577">
        <v>41459.129999999997</v>
      </c>
      <c r="AB449" s="264">
        <v>0</v>
      </c>
      <c r="AC449" s="264">
        <v>0</v>
      </c>
      <c r="AD449" s="264">
        <v>0</v>
      </c>
      <c r="AE449" s="264">
        <v>7956.36</v>
      </c>
      <c r="AF449" s="264">
        <v>8261.64</v>
      </c>
      <c r="AG449" s="264">
        <v>8476.2899999999991</v>
      </c>
      <c r="AH449" s="264">
        <v>8600.31</v>
      </c>
      <c r="AI449" s="264">
        <v>8185.9800000000005</v>
      </c>
      <c r="AJ449" s="264">
        <v>8459.16</v>
      </c>
      <c r="AK449" s="264">
        <v>8278.01</v>
      </c>
      <c r="AL449" s="264">
        <v>8444.67</v>
      </c>
      <c r="AM449" s="264">
        <v>8171.8899999999994</v>
      </c>
      <c r="AN449" s="264">
        <v>7916.58</v>
      </c>
      <c r="AO449" s="264">
        <v>8062.36</v>
      </c>
      <c r="AP449" s="264">
        <v>8147.9299999999994</v>
      </c>
      <c r="AQ449" s="264">
        <v>18015.96</v>
      </c>
      <c r="AR449" s="264">
        <v>13413.2</v>
      </c>
      <c r="AS449" s="264">
        <v>19106.939999999995</v>
      </c>
      <c r="AT449" s="577">
        <v>18727.759999999998</v>
      </c>
      <c r="AU449" s="264">
        <v>0</v>
      </c>
      <c r="AV449" s="264">
        <v>0</v>
      </c>
      <c r="AW449" s="264">
        <v>0</v>
      </c>
      <c r="AX449" s="264">
        <v>0</v>
      </c>
      <c r="AY449" s="264">
        <v>0</v>
      </c>
      <c r="AZ449" s="264">
        <v>0</v>
      </c>
      <c r="BA449" s="264">
        <v>0</v>
      </c>
      <c r="BB449" s="264">
        <v>0</v>
      </c>
      <c r="BC449" s="264">
        <v>0</v>
      </c>
      <c r="BD449" s="264">
        <v>0</v>
      </c>
      <c r="BE449" s="264">
        <v>0</v>
      </c>
      <c r="BF449" s="264">
        <v>0</v>
      </c>
      <c r="BG449" s="264">
        <v>0</v>
      </c>
      <c r="BH449" s="264">
        <v>0</v>
      </c>
      <c r="BI449" s="264">
        <v>0</v>
      </c>
      <c r="BJ449" s="264">
        <v>0</v>
      </c>
      <c r="BK449" s="264">
        <v>0</v>
      </c>
      <c r="BL449" s="264">
        <v>0</v>
      </c>
      <c r="BM449" s="577">
        <v>0</v>
      </c>
      <c r="BN449" s="264">
        <v>0</v>
      </c>
      <c r="BO449" s="264">
        <v>0</v>
      </c>
      <c r="BP449" s="264">
        <v>0</v>
      </c>
      <c r="BQ449" s="264">
        <v>0</v>
      </c>
      <c r="BR449" s="264">
        <v>0</v>
      </c>
      <c r="BS449" s="264">
        <v>0</v>
      </c>
      <c r="BT449" s="264">
        <v>0</v>
      </c>
      <c r="BU449" s="264">
        <v>0</v>
      </c>
      <c r="BV449" s="264">
        <v>0</v>
      </c>
      <c r="BW449" s="264">
        <v>0</v>
      </c>
      <c r="BX449" s="264">
        <v>0</v>
      </c>
      <c r="BY449" s="264">
        <v>0</v>
      </c>
      <c r="BZ449" s="264">
        <v>0</v>
      </c>
      <c r="CA449" s="264">
        <v>0</v>
      </c>
      <c r="CB449" s="264">
        <v>0</v>
      </c>
      <c r="CC449" s="264">
        <v>0</v>
      </c>
      <c r="CD449" s="264">
        <v>0</v>
      </c>
      <c r="CE449" s="264">
        <v>0</v>
      </c>
      <c r="CF449" s="577">
        <v>0</v>
      </c>
      <c r="CG449" s="264">
        <v>0</v>
      </c>
      <c r="CH449" s="264">
        <v>0</v>
      </c>
      <c r="CI449" s="264">
        <v>0</v>
      </c>
      <c r="CJ449" s="264">
        <v>0</v>
      </c>
      <c r="CK449" s="264">
        <v>0</v>
      </c>
      <c r="CL449" s="264">
        <v>0</v>
      </c>
      <c r="CM449" s="264">
        <v>0</v>
      </c>
      <c r="CN449" s="264">
        <v>0</v>
      </c>
      <c r="CO449" s="264">
        <v>0</v>
      </c>
      <c r="CP449" s="264">
        <v>0</v>
      </c>
      <c r="CQ449" s="264">
        <v>0</v>
      </c>
      <c r="CR449" s="264">
        <v>0</v>
      </c>
      <c r="CS449" s="264">
        <v>0</v>
      </c>
      <c r="CT449" s="264">
        <v>0</v>
      </c>
      <c r="CU449" s="264">
        <v>0</v>
      </c>
      <c r="CV449" s="264">
        <v>0</v>
      </c>
      <c r="CW449" s="264">
        <v>0</v>
      </c>
      <c r="CX449" s="264">
        <v>0</v>
      </c>
      <c r="CY449" s="577">
        <v>0</v>
      </c>
      <c r="CZ449" s="264">
        <v>0</v>
      </c>
      <c r="DA449" s="264">
        <v>0</v>
      </c>
      <c r="DB449" s="264">
        <v>0</v>
      </c>
      <c r="DC449" s="428">
        <f t="shared" si="6"/>
        <v>544865.35</v>
      </c>
    </row>
    <row r="450" spans="1:107" x14ac:dyDescent="0.25">
      <c r="A450" s="297">
        <v>103086</v>
      </c>
      <c r="B450" s="347">
        <v>676155</v>
      </c>
      <c r="C450" s="297">
        <v>1028678</v>
      </c>
      <c r="D450" s="14">
        <v>1912125683</v>
      </c>
      <c r="F450" s="14" t="s">
        <v>930</v>
      </c>
      <c r="G450" s="14" t="str">
        <f>INDEX(FY2019_ALL_Targets!F:F,MATCH(B450,FY2019_ALL_Targets!B:B,0))</f>
        <v>Harris</v>
      </c>
      <c r="H450" s="14" t="s">
        <v>3016</v>
      </c>
      <c r="I450" s="299" t="s">
        <v>331</v>
      </c>
      <c r="J450" s="299" t="s">
        <v>978</v>
      </c>
      <c r="K450" s="299" t="s">
        <v>332</v>
      </c>
      <c r="L450" s="264">
        <v>17032.86</v>
      </c>
      <c r="M450" s="264">
        <v>17537.37</v>
      </c>
      <c r="N450" s="264">
        <v>19178.91</v>
      </c>
      <c r="O450" s="264">
        <v>19337.04</v>
      </c>
      <c r="P450" s="264">
        <v>18205.68</v>
      </c>
      <c r="Q450" s="264">
        <v>18845.52</v>
      </c>
      <c r="R450" s="264">
        <v>18439.14</v>
      </c>
      <c r="S450" s="264">
        <v>19434.990000000002</v>
      </c>
      <c r="T450" s="264">
        <v>18340.53</v>
      </c>
      <c r="U450" s="264">
        <v>18217.019999999997</v>
      </c>
      <c r="V450" s="264">
        <v>17721.45</v>
      </c>
      <c r="W450" s="264">
        <v>18368.52</v>
      </c>
      <c r="X450" s="264">
        <v>50537.04</v>
      </c>
      <c r="Y450" s="264">
        <v>42270.3</v>
      </c>
      <c r="Z450" s="264">
        <v>36029.100000000006</v>
      </c>
      <c r="AA450" s="577">
        <v>52619.929999999993</v>
      </c>
      <c r="AB450" s="264">
        <v>0</v>
      </c>
      <c r="AC450" s="264">
        <v>0</v>
      </c>
      <c r="AD450" s="264">
        <v>0</v>
      </c>
      <c r="AE450" s="264">
        <v>0</v>
      </c>
      <c r="AF450" s="264">
        <v>0</v>
      </c>
      <c r="AG450" s="264">
        <v>0</v>
      </c>
      <c r="AH450" s="264">
        <v>0</v>
      </c>
      <c r="AI450" s="264">
        <v>0</v>
      </c>
      <c r="AJ450" s="264">
        <v>0</v>
      </c>
      <c r="AK450" s="264">
        <v>0</v>
      </c>
      <c r="AL450" s="264">
        <v>0</v>
      </c>
      <c r="AM450" s="264">
        <v>0</v>
      </c>
      <c r="AN450" s="264">
        <v>0</v>
      </c>
      <c r="AO450" s="264">
        <v>0</v>
      </c>
      <c r="AP450" s="264">
        <v>0</v>
      </c>
      <c r="AQ450" s="264">
        <v>0</v>
      </c>
      <c r="AR450" s="264">
        <v>0</v>
      </c>
      <c r="AS450" s="264">
        <v>0</v>
      </c>
      <c r="AT450" s="577">
        <v>0</v>
      </c>
      <c r="AU450" s="264">
        <v>0</v>
      </c>
      <c r="AV450" s="264">
        <v>0</v>
      </c>
      <c r="AW450" s="264">
        <v>0</v>
      </c>
      <c r="AX450" s="264">
        <v>10398.93</v>
      </c>
      <c r="AY450" s="264">
        <v>10496.82</v>
      </c>
      <c r="AZ450" s="264">
        <v>10986.27</v>
      </c>
      <c r="BA450" s="264">
        <v>10956.15</v>
      </c>
      <c r="BB450" s="264">
        <v>10706.16</v>
      </c>
      <c r="BC450" s="264">
        <v>10892.16</v>
      </c>
      <c r="BD450" s="264">
        <v>10633.2</v>
      </c>
      <c r="BE450" s="264">
        <v>10406.189999999999</v>
      </c>
      <c r="BF450" s="264">
        <v>10515.39</v>
      </c>
      <c r="BG450" s="264">
        <v>9982.17</v>
      </c>
      <c r="BH450" s="264">
        <v>9922.7999999999993</v>
      </c>
      <c r="BI450" s="264">
        <v>10172.279999999999</v>
      </c>
      <c r="BJ450" s="264">
        <v>29976.720000000005</v>
      </c>
      <c r="BK450" s="264">
        <v>24363.800000000003</v>
      </c>
      <c r="BL450" s="264">
        <v>20093.059999999998</v>
      </c>
      <c r="BM450" s="577">
        <v>29246.2</v>
      </c>
      <c r="BN450" s="264">
        <v>0</v>
      </c>
      <c r="BO450" s="264">
        <v>0</v>
      </c>
      <c r="BP450" s="264">
        <v>0</v>
      </c>
      <c r="BQ450" s="264">
        <v>0</v>
      </c>
      <c r="BR450" s="264">
        <v>0</v>
      </c>
      <c r="BS450" s="264">
        <v>0</v>
      </c>
      <c r="BT450" s="264">
        <v>0</v>
      </c>
      <c r="BU450" s="264">
        <v>0</v>
      </c>
      <c r="BV450" s="264">
        <v>0</v>
      </c>
      <c r="BW450" s="264">
        <v>0</v>
      </c>
      <c r="BX450" s="264">
        <v>0</v>
      </c>
      <c r="BY450" s="264">
        <v>0</v>
      </c>
      <c r="BZ450" s="264">
        <v>0</v>
      </c>
      <c r="CA450" s="264">
        <v>0</v>
      </c>
      <c r="CB450" s="264">
        <v>0</v>
      </c>
      <c r="CC450" s="264">
        <v>0</v>
      </c>
      <c r="CD450" s="264">
        <v>0</v>
      </c>
      <c r="CE450" s="264">
        <v>0</v>
      </c>
      <c r="CF450" s="577">
        <v>0</v>
      </c>
      <c r="CG450" s="264">
        <v>0</v>
      </c>
      <c r="CH450" s="264">
        <v>0</v>
      </c>
      <c r="CI450" s="264">
        <v>0</v>
      </c>
      <c r="CJ450" s="264">
        <v>25805.31</v>
      </c>
      <c r="CK450" s="264">
        <v>26407.71</v>
      </c>
      <c r="CL450" s="264">
        <v>28990.5</v>
      </c>
      <c r="CM450" s="264">
        <v>29103.45</v>
      </c>
      <c r="CN450" s="264">
        <v>27944.639999999999</v>
      </c>
      <c r="CO450" s="264">
        <v>29023.440000000002</v>
      </c>
      <c r="CP450" s="264">
        <v>28201.739999999998</v>
      </c>
      <c r="CQ450" s="264">
        <v>30027.03</v>
      </c>
      <c r="CR450" s="264">
        <v>27828.269999999997</v>
      </c>
      <c r="CS450" s="264">
        <v>28103.519999999997</v>
      </c>
      <c r="CT450" s="264">
        <v>27805.949999999997</v>
      </c>
      <c r="CU450" s="264">
        <v>28711.409999999996</v>
      </c>
      <c r="CV450" s="264">
        <v>76350.720000000001</v>
      </c>
      <c r="CW450" s="264">
        <v>64548.799999999988</v>
      </c>
      <c r="CX450" s="264">
        <v>55234.229999999996</v>
      </c>
      <c r="CY450" s="577">
        <v>81808.740000000005</v>
      </c>
      <c r="CZ450" s="264">
        <v>0</v>
      </c>
      <c r="DA450" s="264">
        <v>0</v>
      </c>
      <c r="DB450" s="264">
        <v>0</v>
      </c>
      <c r="DC450" s="428">
        <f t="shared" si="6"/>
        <v>1247759.1599999999</v>
      </c>
    </row>
    <row r="451" spans="1:107" x14ac:dyDescent="0.25">
      <c r="A451" s="297">
        <v>103093</v>
      </c>
      <c r="B451" s="347">
        <v>676156</v>
      </c>
      <c r="C451" s="297">
        <v>1028821</v>
      </c>
      <c r="D451" s="14">
        <v>1083836357</v>
      </c>
      <c r="F451" s="14" t="s">
        <v>941</v>
      </c>
      <c r="G451" s="14" t="str">
        <f>INDEX(FY2019_ALL_Targets!F:F,MATCH(B451,FY2019_ALL_Targets!B:B,0))</f>
        <v>Dallas</v>
      </c>
      <c r="H451" s="14" t="s">
        <v>3005</v>
      </c>
      <c r="I451" s="299" t="s">
        <v>2816</v>
      </c>
      <c r="J451" s="299" t="s">
        <v>945</v>
      </c>
      <c r="K451" s="299" t="s">
        <v>334</v>
      </c>
      <c r="L451" s="264">
        <v>0</v>
      </c>
      <c r="M451" s="264">
        <v>0</v>
      </c>
      <c r="N451" s="264">
        <v>0</v>
      </c>
      <c r="O451" s="264">
        <v>0</v>
      </c>
      <c r="P451" s="264">
        <v>0</v>
      </c>
      <c r="Q451" s="264">
        <v>0</v>
      </c>
      <c r="R451" s="264">
        <v>0</v>
      </c>
      <c r="S451" s="264">
        <v>0</v>
      </c>
      <c r="T451" s="264">
        <v>0</v>
      </c>
      <c r="U451" s="264">
        <v>0</v>
      </c>
      <c r="V451" s="264">
        <v>0</v>
      </c>
      <c r="W451" s="264">
        <v>0</v>
      </c>
      <c r="X451" s="264">
        <v>0</v>
      </c>
      <c r="Y451" s="264">
        <v>0</v>
      </c>
      <c r="Z451" s="264">
        <v>0</v>
      </c>
      <c r="AA451" s="577">
        <v>0</v>
      </c>
      <c r="AB451" s="264">
        <v>0</v>
      </c>
      <c r="AC451" s="264">
        <v>0</v>
      </c>
      <c r="AD451" s="264">
        <v>0</v>
      </c>
      <c r="AE451" s="264">
        <v>0</v>
      </c>
      <c r="AF451" s="264">
        <v>0</v>
      </c>
      <c r="AG451" s="264">
        <v>0</v>
      </c>
      <c r="AH451" s="264">
        <v>0</v>
      </c>
      <c r="AI451" s="264">
        <v>0</v>
      </c>
      <c r="AJ451" s="264">
        <v>0</v>
      </c>
      <c r="AK451" s="264">
        <v>0</v>
      </c>
      <c r="AL451" s="264">
        <v>0</v>
      </c>
      <c r="AM451" s="264">
        <v>0</v>
      </c>
      <c r="AN451" s="264">
        <v>0</v>
      </c>
      <c r="AO451" s="264">
        <v>0</v>
      </c>
      <c r="AP451" s="264">
        <v>0</v>
      </c>
      <c r="AQ451" s="264">
        <v>0</v>
      </c>
      <c r="AR451" s="264">
        <v>0</v>
      </c>
      <c r="AS451" s="264">
        <v>0</v>
      </c>
      <c r="AT451" s="577">
        <v>0</v>
      </c>
      <c r="AU451" s="264">
        <v>0</v>
      </c>
      <c r="AV451" s="264">
        <v>0</v>
      </c>
      <c r="AW451" s="264">
        <v>0</v>
      </c>
      <c r="AX451" s="264">
        <v>5021.82</v>
      </c>
      <c r="AY451" s="264">
        <v>5123.9399999999996</v>
      </c>
      <c r="AZ451" s="264">
        <v>5412.36</v>
      </c>
      <c r="BA451" s="264">
        <v>5423.4</v>
      </c>
      <c r="BB451" s="264">
        <v>5289.5700000000006</v>
      </c>
      <c r="BC451" s="264">
        <v>5429.31</v>
      </c>
      <c r="BD451" s="264">
        <v>5051.07</v>
      </c>
      <c r="BE451" s="264">
        <v>5531.16</v>
      </c>
      <c r="BF451" s="264">
        <v>5184.3100000000004</v>
      </c>
      <c r="BG451" s="264">
        <v>4928.9900000000007</v>
      </c>
      <c r="BH451" s="264">
        <v>4983.97</v>
      </c>
      <c r="BI451" s="264">
        <v>5020.0300000000007</v>
      </c>
      <c r="BJ451" s="264">
        <v>14430.720000000001</v>
      </c>
      <c r="BK451" s="264">
        <v>15342.440000000002</v>
      </c>
      <c r="BL451" s="264">
        <v>12582.880000000001</v>
      </c>
      <c r="BM451" s="577">
        <v>14793.880000000001</v>
      </c>
      <c r="BN451" s="264">
        <v>0</v>
      </c>
      <c r="BO451" s="264">
        <v>0</v>
      </c>
      <c r="BP451" s="264">
        <v>0</v>
      </c>
      <c r="BQ451" s="264">
        <v>3125.7</v>
      </c>
      <c r="BR451" s="264">
        <v>3093.9599999999996</v>
      </c>
      <c r="BS451" s="264">
        <v>3365.8199999999997</v>
      </c>
      <c r="BT451" s="264">
        <v>3314.7599999999998</v>
      </c>
      <c r="BU451" s="264">
        <v>3268.82</v>
      </c>
      <c r="BV451" s="264">
        <v>3412.67</v>
      </c>
      <c r="BW451" s="264">
        <v>3177.4800000000005</v>
      </c>
      <c r="BX451" s="264">
        <v>3454.38</v>
      </c>
      <c r="BY451" s="264">
        <v>3222.0200000000004</v>
      </c>
      <c r="BZ451" s="264">
        <v>3147.74</v>
      </c>
      <c r="CA451" s="264">
        <v>3185.32</v>
      </c>
      <c r="CB451" s="264">
        <v>3119.5</v>
      </c>
      <c r="CC451" s="264">
        <v>8890.880000000001</v>
      </c>
      <c r="CD451" s="264">
        <v>9499.9600000000028</v>
      </c>
      <c r="CE451" s="264">
        <v>7867.2800000000007</v>
      </c>
      <c r="CF451" s="577">
        <v>9361.52</v>
      </c>
      <c r="CG451" s="264">
        <v>0</v>
      </c>
      <c r="CH451" s="264">
        <v>0</v>
      </c>
      <c r="CI451" s="264">
        <v>0</v>
      </c>
      <c r="CJ451" s="264">
        <v>0</v>
      </c>
      <c r="CK451" s="264">
        <v>0</v>
      </c>
      <c r="CL451" s="264">
        <v>0</v>
      </c>
      <c r="CM451" s="264">
        <v>0</v>
      </c>
      <c r="CN451" s="264">
        <v>0</v>
      </c>
      <c r="CO451" s="264">
        <v>0</v>
      </c>
      <c r="CP451" s="264">
        <v>0</v>
      </c>
      <c r="CQ451" s="264">
        <v>0</v>
      </c>
      <c r="CR451" s="264">
        <v>0</v>
      </c>
      <c r="CS451" s="264">
        <v>0</v>
      </c>
      <c r="CT451" s="264">
        <v>0</v>
      </c>
      <c r="CU451" s="264">
        <v>0</v>
      </c>
      <c r="CV451" s="264">
        <v>0</v>
      </c>
      <c r="CW451" s="264">
        <v>0</v>
      </c>
      <c r="CX451" s="264">
        <v>0</v>
      </c>
      <c r="CY451" s="577">
        <v>0</v>
      </c>
      <c r="CZ451" s="264">
        <v>0</v>
      </c>
      <c r="DA451" s="264">
        <v>0</v>
      </c>
      <c r="DB451" s="264">
        <v>0</v>
      </c>
      <c r="DC451" s="428">
        <f t="shared" si="6"/>
        <v>194057.66000000003</v>
      </c>
    </row>
    <row r="452" spans="1:107" x14ac:dyDescent="0.25">
      <c r="A452" s="311">
        <v>103095</v>
      </c>
      <c r="B452" s="347">
        <v>676158</v>
      </c>
      <c r="C452" s="297">
        <v>1028695</v>
      </c>
      <c r="D452" s="14">
        <v>1801257779</v>
      </c>
      <c r="F452" s="14" t="s">
        <v>920</v>
      </c>
      <c r="G452" s="14" t="str">
        <f>INDEX(FY2019_ALL_Targets!F:F,MATCH(B452,FY2019_ALL_Targets!B:B,0))</f>
        <v>Bexar</v>
      </c>
      <c r="H452" s="14" t="s">
        <v>3104</v>
      </c>
      <c r="I452" s="312" t="s">
        <v>335</v>
      </c>
      <c r="J452" s="312" t="s">
        <v>961</v>
      </c>
      <c r="K452" s="312" t="s">
        <v>336</v>
      </c>
      <c r="L452" s="264">
        <v>7170.54</v>
      </c>
      <c r="M452" s="264">
        <v>7359.04</v>
      </c>
      <c r="N452" s="264">
        <v>7690.8</v>
      </c>
      <c r="O452" s="264">
        <v>7751.12</v>
      </c>
      <c r="P452" s="264">
        <v>7618.56</v>
      </c>
      <c r="Q452" s="264">
        <v>7551.6</v>
      </c>
      <c r="R452" s="264">
        <v>6908.16</v>
      </c>
      <c r="S452" s="264">
        <v>7216.1500000000005</v>
      </c>
      <c r="T452" s="264">
        <v>7548.53</v>
      </c>
      <c r="U452" s="264">
        <v>6971.7499999999991</v>
      </c>
      <c r="V452" s="264">
        <v>7067.1100000000006</v>
      </c>
      <c r="W452" s="264">
        <v>7549.45</v>
      </c>
      <c r="X452" s="264">
        <v>20864.760000000002</v>
      </c>
      <c r="Y452" s="264">
        <v>21814.280000000002</v>
      </c>
      <c r="Z452" s="264">
        <v>21438.400000000001</v>
      </c>
      <c r="AA452" s="577">
        <v>21324.5</v>
      </c>
      <c r="AB452" s="264">
        <v>0</v>
      </c>
      <c r="AC452" s="264">
        <v>0</v>
      </c>
      <c r="AD452" s="264">
        <v>0</v>
      </c>
      <c r="AE452" s="264">
        <v>0</v>
      </c>
      <c r="AF452" s="264">
        <v>0</v>
      </c>
      <c r="AG452" s="264">
        <v>0</v>
      </c>
      <c r="AH452" s="264">
        <v>0</v>
      </c>
      <c r="AI452" s="264">
        <v>0</v>
      </c>
      <c r="AJ452" s="264">
        <v>0</v>
      </c>
      <c r="AK452" s="264">
        <v>0</v>
      </c>
      <c r="AL452" s="264">
        <v>0</v>
      </c>
      <c r="AM452" s="264">
        <v>0</v>
      </c>
      <c r="AN452" s="264">
        <v>0</v>
      </c>
      <c r="AO452" s="264">
        <v>0</v>
      </c>
      <c r="AP452" s="264">
        <v>0</v>
      </c>
      <c r="AQ452" s="264">
        <v>0</v>
      </c>
      <c r="AR452" s="264">
        <v>0</v>
      </c>
      <c r="AS452" s="264">
        <v>0</v>
      </c>
      <c r="AT452" s="577">
        <v>0</v>
      </c>
      <c r="AU452" s="264">
        <v>0</v>
      </c>
      <c r="AV452" s="264">
        <v>0</v>
      </c>
      <c r="AW452" s="264">
        <v>0</v>
      </c>
      <c r="AX452" s="264">
        <v>9372.2199999999993</v>
      </c>
      <c r="AY452" s="264">
        <v>9681.36</v>
      </c>
      <c r="AZ452" s="264">
        <v>9485.32</v>
      </c>
      <c r="BA452" s="264">
        <v>9869.86</v>
      </c>
      <c r="BB452" s="264">
        <v>9560.4</v>
      </c>
      <c r="BC452" s="264">
        <v>9917.52</v>
      </c>
      <c r="BD452" s="264">
        <v>9472.0499999999993</v>
      </c>
      <c r="BE452" s="264">
        <v>9738.31</v>
      </c>
      <c r="BF452" s="264">
        <v>9494.2999999999993</v>
      </c>
      <c r="BG452" s="264">
        <v>9154.7499999999982</v>
      </c>
      <c r="BH452" s="264">
        <v>8972.32</v>
      </c>
      <c r="BI452" s="264">
        <v>9643.5</v>
      </c>
      <c r="BJ452" s="264">
        <v>26797.8</v>
      </c>
      <c r="BK452" s="264">
        <v>27932.11</v>
      </c>
      <c r="BL452" s="264">
        <v>28398.739999999998</v>
      </c>
      <c r="BM452" s="577">
        <v>27429.670000000002</v>
      </c>
      <c r="BN452" s="264">
        <v>0</v>
      </c>
      <c r="BO452" s="264">
        <v>0</v>
      </c>
      <c r="BP452" s="264">
        <v>0</v>
      </c>
      <c r="BQ452" s="264">
        <v>15735.98</v>
      </c>
      <c r="BR452" s="264">
        <v>15818.92</v>
      </c>
      <c r="BS452" s="264">
        <v>17078.099999999999</v>
      </c>
      <c r="BT452" s="264">
        <v>16708.64</v>
      </c>
      <c r="BU452" s="264">
        <v>16561.440000000002</v>
      </c>
      <c r="BV452" s="264">
        <v>16457.280000000002</v>
      </c>
      <c r="BW452" s="264">
        <v>16387.36</v>
      </c>
      <c r="BX452" s="264">
        <v>16413.64</v>
      </c>
      <c r="BY452" s="264">
        <v>16967.39</v>
      </c>
      <c r="BZ452" s="264">
        <v>15625.289999999999</v>
      </c>
      <c r="CA452" s="264">
        <v>15629.22</v>
      </c>
      <c r="CB452" s="264">
        <v>15780.73</v>
      </c>
      <c r="CC452" s="264">
        <v>45666</v>
      </c>
      <c r="CD452" s="264">
        <v>47331.209999999992</v>
      </c>
      <c r="CE452" s="264">
        <v>49218.799999999996</v>
      </c>
      <c r="CF452" s="577">
        <v>46461.49</v>
      </c>
      <c r="CG452" s="264">
        <v>0</v>
      </c>
      <c r="CH452" s="264">
        <v>0</v>
      </c>
      <c r="CI452" s="264">
        <v>0</v>
      </c>
      <c r="CJ452" s="264">
        <v>0</v>
      </c>
      <c r="CK452" s="264">
        <v>0</v>
      </c>
      <c r="CL452" s="264">
        <v>0</v>
      </c>
      <c r="CM452" s="264">
        <v>0</v>
      </c>
      <c r="CN452" s="264">
        <v>0</v>
      </c>
      <c r="CO452" s="264">
        <v>0</v>
      </c>
      <c r="CP452" s="264">
        <v>0</v>
      </c>
      <c r="CQ452" s="264">
        <v>0</v>
      </c>
      <c r="CR452" s="264">
        <v>0</v>
      </c>
      <c r="CS452" s="264">
        <v>0</v>
      </c>
      <c r="CT452" s="264">
        <v>0</v>
      </c>
      <c r="CU452" s="264">
        <v>0</v>
      </c>
      <c r="CV452" s="264">
        <v>0</v>
      </c>
      <c r="CW452" s="264">
        <v>0</v>
      </c>
      <c r="CX452" s="264">
        <v>0</v>
      </c>
      <c r="CY452" s="577">
        <v>0</v>
      </c>
      <c r="CZ452" s="264">
        <v>0</v>
      </c>
      <c r="DA452" s="264">
        <v>0</v>
      </c>
      <c r="DB452" s="264">
        <v>0</v>
      </c>
      <c r="DC452" s="428">
        <f t="shared" ref="DC452:DC515" si="7">SUM(L452:DB452)</f>
        <v>782606.46999999986</v>
      </c>
    </row>
    <row r="453" spans="1:107" x14ac:dyDescent="0.25">
      <c r="A453" s="297">
        <v>103112</v>
      </c>
      <c r="B453" s="347">
        <v>676161</v>
      </c>
      <c r="C453" s="297">
        <v>1028599</v>
      </c>
      <c r="D453" s="14">
        <v>1891991584</v>
      </c>
      <c r="F453" s="14" t="s">
        <v>937</v>
      </c>
      <c r="G453" s="14" t="str">
        <f>INDEX(FY2019_ALL_Targets!F:F,MATCH(B453,FY2019_ALL_Targets!B:B,0))</f>
        <v>Tarrant</v>
      </c>
      <c r="H453" s="14" t="s">
        <v>3009</v>
      </c>
      <c r="I453" s="299" t="s">
        <v>2737</v>
      </c>
      <c r="J453" s="299" t="s">
        <v>965</v>
      </c>
      <c r="K453" s="299" t="s">
        <v>2738</v>
      </c>
      <c r="L453" s="264">
        <v>21215.16</v>
      </c>
      <c r="M453" s="264">
        <v>21019.86</v>
      </c>
      <c r="N453" s="264">
        <v>22537.62</v>
      </c>
      <c r="O453" s="264">
        <v>22336.74</v>
      </c>
      <c r="P453" s="264">
        <v>21973.879999999997</v>
      </c>
      <c r="Q453" s="264">
        <v>21929.8</v>
      </c>
      <c r="R453" s="264">
        <v>21604.59</v>
      </c>
      <c r="S453" s="264">
        <v>22182.05</v>
      </c>
      <c r="T453" s="264">
        <v>22021.16</v>
      </c>
      <c r="U453" s="264">
        <v>20792.490000000002</v>
      </c>
      <c r="V453" s="264">
        <v>20787.02</v>
      </c>
      <c r="W453" s="264">
        <v>21041.71</v>
      </c>
      <c r="X453" s="264">
        <v>60593.760000000002</v>
      </c>
      <c r="Y453" s="264">
        <v>62899.949999999983</v>
      </c>
      <c r="Z453" s="264">
        <v>64894.97</v>
      </c>
      <c r="AA453" s="577">
        <v>61687.07</v>
      </c>
      <c r="AB453" s="264">
        <v>0</v>
      </c>
      <c r="AC453" s="264">
        <v>0</v>
      </c>
      <c r="AD453" s="264">
        <v>0</v>
      </c>
      <c r="AE453" s="264">
        <v>9307.44</v>
      </c>
      <c r="AF453" s="264">
        <v>9664.56</v>
      </c>
      <c r="AG453" s="264">
        <v>9915.66</v>
      </c>
      <c r="AH453" s="264">
        <v>10060.74</v>
      </c>
      <c r="AI453" s="264">
        <v>9576.3799999999992</v>
      </c>
      <c r="AJ453" s="264">
        <v>9895.9599999999991</v>
      </c>
      <c r="AK453" s="264">
        <v>9690.33</v>
      </c>
      <c r="AL453" s="264">
        <v>9891.1899999999987</v>
      </c>
      <c r="AM453" s="264">
        <v>9572.4500000000007</v>
      </c>
      <c r="AN453" s="264">
        <v>9273.7000000000007</v>
      </c>
      <c r="AO453" s="264">
        <v>9444.48</v>
      </c>
      <c r="AP453" s="264">
        <v>9544.77</v>
      </c>
      <c r="AQ453" s="264">
        <v>27023.94</v>
      </c>
      <c r="AR453" s="264">
        <v>28040.429999999997</v>
      </c>
      <c r="AS453" s="264">
        <v>28754.660000000003</v>
      </c>
      <c r="AT453" s="577">
        <v>27843.409999999996</v>
      </c>
      <c r="AU453" s="264">
        <v>0</v>
      </c>
      <c r="AV453" s="264">
        <v>0</v>
      </c>
      <c r="AW453" s="264">
        <v>0</v>
      </c>
      <c r="AX453" s="264">
        <v>0</v>
      </c>
      <c r="AY453" s="264">
        <v>0</v>
      </c>
      <c r="AZ453" s="264">
        <v>0</v>
      </c>
      <c r="BA453" s="264">
        <v>0</v>
      </c>
      <c r="BB453" s="264">
        <v>0</v>
      </c>
      <c r="BC453" s="264">
        <v>0</v>
      </c>
      <c r="BD453" s="264">
        <v>0</v>
      </c>
      <c r="BE453" s="264">
        <v>0</v>
      </c>
      <c r="BF453" s="264">
        <v>0</v>
      </c>
      <c r="BG453" s="264">
        <v>0</v>
      </c>
      <c r="BH453" s="264">
        <v>0</v>
      </c>
      <c r="BI453" s="264">
        <v>0</v>
      </c>
      <c r="BJ453" s="264">
        <v>0</v>
      </c>
      <c r="BK453" s="264">
        <v>0</v>
      </c>
      <c r="BL453" s="264">
        <v>0</v>
      </c>
      <c r="BM453" s="577">
        <v>0</v>
      </c>
      <c r="BN453" s="264">
        <v>0</v>
      </c>
      <c r="BO453" s="264">
        <v>0</v>
      </c>
      <c r="BP453" s="264">
        <v>0</v>
      </c>
      <c r="BQ453" s="264">
        <v>0</v>
      </c>
      <c r="BR453" s="264">
        <v>0</v>
      </c>
      <c r="BS453" s="264">
        <v>0</v>
      </c>
      <c r="BT453" s="264">
        <v>0</v>
      </c>
      <c r="BU453" s="264">
        <v>0</v>
      </c>
      <c r="BV453" s="264">
        <v>0</v>
      </c>
      <c r="BW453" s="264">
        <v>0</v>
      </c>
      <c r="BX453" s="264">
        <v>0</v>
      </c>
      <c r="BY453" s="264">
        <v>0</v>
      </c>
      <c r="BZ453" s="264">
        <v>0</v>
      </c>
      <c r="CA453" s="264">
        <v>0</v>
      </c>
      <c r="CB453" s="264">
        <v>0</v>
      </c>
      <c r="CC453" s="264">
        <v>0</v>
      </c>
      <c r="CD453" s="264">
        <v>0</v>
      </c>
      <c r="CE453" s="264">
        <v>0</v>
      </c>
      <c r="CF453" s="577">
        <v>0</v>
      </c>
      <c r="CG453" s="264">
        <v>0</v>
      </c>
      <c r="CH453" s="264">
        <v>0</v>
      </c>
      <c r="CI453" s="264">
        <v>0</v>
      </c>
      <c r="CJ453" s="264">
        <v>0</v>
      </c>
      <c r="CK453" s="264">
        <v>0</v>
      </c>
      <c r="CL453" s="264">
        <v>0</v>
      </c>
      <c r="CM453" s="264">
        <v>0</v>
      </c>
      <c r="CN453" s="264">
        <v>0</v>
      </c>
      <c r="CO453" s="264">
        <v>0</v>
      </c>
      <c r="CP453" s="264">
        <v>0</v>
      </c>
      <c r="CQ453" s="264">
        <v>0</v>
      </c>
      <c r="CR453" s="264">
        <v>0</v>
      </c>
      <c r="CS453" s="264">
        <v>0</v>
      </c>
      <c r="CT453" s="264">
        <v>0</v>
      </c>
      <c r="CU453" s="264">
        <v>0</v>
      </c>
      <c r="CV453" s="264">
        <v>0</v>
      </c>
      <c r="CW453" s="264">
        <v>0</v>
      </c>
      <c r="CX453" s="264">
        <v>0</v>
      </c>
      <c r="CY453" s="577">
        <v>0</v>
      </c>
      <c r="CZ453" s="264">
        <v>0</v>
      </c>
      <c r="DA453" s="264">
        <v>0</v>
      </c>
      <c r="DB453" s="264">
        <v>0</v>
      </c>
      <c r="DC453" s="428">
        <f t="shared" si="7"/>
        <v>737017.92999999982</v>
      </c>
    </row>
    <row r="454" spans="1:107" x14ac:dyDescent="0.25">
      <c r="A454" s="297">
        <v>103191</v>
      </c>
      <c r="B454" s="347">
        <v>676165</v>
      </c>
      <c r="C454" s="297">
        <v>1020142</v>
      </c>
      <c r="D454" s="14">
        <v>1750587770</v>
      </c>
      <c r="F454" s="14" t="s">
        <v>930</v>
      </c>
      <c r="G454" s="14" t="str">
        <f>INDEX(FY2019_ALL_Targets!F:F,MATCH(B454,FY2019_ALL_Targets!B:B,0))</f>
        <v>Harris</v>
      </c>
      <c r="H454" s="14" t="s">
        <v>3016</v>
      </c>
      <c r="I454" s="299" t="s">
        <v>2664</v>
      </c>
      <c r="J454" s="299" t="s">
        <v>2359</v>
      </c>
      <c r="K454" s="299" t="s">
        <v>2665</v>
      </c>
      <c r="L454" s="264">
        <v>13752.96</v>
      </c>
      <c r="M454" s="264">
        <v>14160.320000000002</v>
      </c>
      <c r="N454" s="264">
        <v>15485.76</v>
      </c>
      <c r="O454" s="264">
        <v>15613.439999999999</v>
      </c>
      <c r="P454" s="264">
        <v>14706.47</v>
      </c>
      <c r="Q454" s="264">
        <v>15223.33</v>
      </c>
      <c r="R454" s="264">
        <v>14891.519999999999</v>
      </c>
      <c r="S454" s="264">
        <v>15705.62</v>
      </c>
      <c r="T454" s="264">
        <v>14821.51</v>
      </c>
      <c r="U454" s="264">
        <v>14722.130000000001</v>
      </c>
      <c r="V454" s="264">
        <v>14321.78</v>
      </c>
      <c r="W454" s="264">
        <v>14844.710000000001</v>
      </c>
      <c r="X454" s="264">
        <v>41043.499999999993</v>
      </c>
      <c r="Y454" s="264">
        <v>43729.58</v>
      </c>
      <c r="Z454" s="264">
        <v>44726.69</v>
      </c>
      <c r="AA454" s="577">
        <v>43084.34</v>
      </c>
      <c r="AB454" s="264">
        <v>0</v>
      </c>
      <c r="AC454" s="264">
        <v>0</v>
      </c>
      <c r="AD454" s="264">
        <v>0</v>
      </c>
      <c r="AE454" s="264">
        <v>0</v>
      </c>
      <c r="AF454" s="264">
        <v>0</v>
      </c>
      <c r="AG454" s="264">
        <v>0</v>
      </c>
      <c r="AH454" s="264">
        <v>0</v>
      </c>
      <c r="AI454" s="264">
        <v>0</v>
      </c>
      <c r="AJ454" s="264">
        <v>0</v>
      </c>
      <c r="AK454" s="264">
        <v>0</v>
      </c>
      <c r="AL454" s="264">
        <v>0</v>
      </c>
      <c r="AM454" s="264">
        <v>0</v>
      </c>
      <c r="AN454" s="264">
        <v>0</v>
      </c>
      <c r="AO454" s="264">
        <v>0</v>
      </c>
      <c r="AP454" s="264">
        <v>0</v>
      </c>
      <c r="AQ454" s="264">
        <v>0</v>
      </c>
      <c r="AR454" s="264">
        <v>0</v>
      </c>
      <c r="AS454" s="264">
        <v>0</v>
      </c>
      <c r="AT454" s="577">
        <v>0</v>
      </c>
      <c r="AU454" s="264">
        <v>0</v>
      </c>
      <c r="AV454" s="264">
        <v>0</v>
      </c>
      <c r="AW454" s="264">
        <v>0</v>
      </c>
      <c r="AX454" s="264">
        <v>8396.48</v>
      </c>
      <c r="AY454" s="264">
        <v>8475.52</v>
      </c>
      <c r="AZ454" s="264">
        <v>8870.7200000000012</v>
      </c>
      <c r="BA454" s="264">
        <v>8846.4</v>
      </c>
      <c r="BB454" s="264">
        <v>8648.39</v>
      </c>
      <c r="BC454" s="264">
        <v>8798.64</v>
      </c>
      <c r="BD454" s="264">
        <v>8587.4</v>
      </c>
      <c r="BE454" s="264">
        <v>8409.59</v>
      </c>
      <c r="BF454" s="264">
        <v>8497.86</v>
      </c>
      <c r="BG454" s="264">
        <v>8067.1500000000005</v>
      </c>
      <c r="BH454" s="264">
        <v>8019.22</v>
      </c>
      <c r="BI454" s="264">
        <v>8220.8700000000008</v>
      </c>
      <c r="BJ454" s="264">
        <v>24345.500000000004</v>
      </c>
      <c r="BK454" s="264">
        <v>25245.609999999997</v>
      </c>
      <c r="BL454" s="264">
        <v>25114.35</v>
      </c>
      <c r="BM454" s="577">
        <v>23861.57</v>
      </c>
      <c r="BN454" s="264">
        <v>0</v>
      </c>
      <c r="BO454" s="264">
        <v>0</v>
      </c>
      <c r="BP454" s="264">
        <v>0</v>
      </c>
      <c r="BQ454" s="264">
        <v>0</v>
      </c>
      <c r="BR454" s="264">
        <v>0</v>
      </c>
      <c r="BS454" s="264">
        <v>0</v>
      </c>
      <c r="BT454" s="264">
        <v>0</v>
      </c>
      <c r="BU454" s="264">
        <v>0</v>
      </c>
      <c r="BV454" s="264">
        <v>0</v>
      </c>
      <c r="BW454" s="264">
        <v>0</v>
      </c>
      <c r="BX454" s="264">
        <v>0</v>
      </c>
      <c r="BY454" s="264">
        <v>0</v>
      </c>
      <c r="BZ454" s="264">
        <v>0</v>
      </c>
      <c r="CA454" s="264">
        <v>0</v>
      </c>
      <c r="CB454" s="264">
        <v>0</v>
      </c>
      <c r="CC454" s="264">
        <v>0</v>
      </c>
      <c r="CD454" s="264">
        <v>0</v>
      </c>
      <c r="CE454" s="264">
        <v>0</v>
      </c>
      <c r="CF454" s="577">
        <v>0</v>
      </c>
      <c r="CG454" s="264">
        <v>0</v>
      </c>
      <c r="CH454" s="264">
        <v>0</v>
      </c>
      <c r="CI454" s="264">
        <v>0</v>
      </c>
      <c r="CJ454" s="264">
        <v>20836.16</v>
      </c>
      <c r="CK454" s="264">
        <v>21322.560000000001</v>
      </c>
      <c r="CL454" s="264">
        <v>23408</v>
      </c>
      <c r="CM454" s="264">
        <v>23499.200000000001</v>
      </c>
      <c r="CN454" s="264">
        <v>22573.559999999998</v>
      </c>
      <c r="CO454" s="264">
        <v>23445.010000000002</v>
      </c>
      <c r="CP454" s="264">
        <v>22775.839999999997</v>
      </c>
      <c r="CQ454" s="264">
        <v>24265.040000000001</v>
      </c>
      <c r="CR454" s="264">
        <v>22488.84</v>
      </c>
      <c r="CS454" s="264">
        <v>22711.97</v>
      </c>
      <c r="CT454" s="264">
        <v>22471.69</v>
      </c>
      <c r="CU454" s="264">
        <v>23203.4</v>
      </c>
      <c r="CV454" s="264">
        <v>62007.999999999993</v>
      </c>
      <c r="CW454" s="264">
        <v>66763.969999999987</v>
      </c>
      <c r="CX454" s="264">
        <v>68465.64</v>
      </c>
      <c r="CY454" s="577">
        <v>67135.349999999991</v>
      </c>
      <c r="CZ454" s="264">
        <v>0</v>
      </c>
      <c r="DA454" s="264">
        <v>0</v>
      </c>
      <c r="DB454" s="264">
        <v>0</v>
      </c>
      <c r="DC454" s="428">
        <f t="shared" si="7"/>
        <v>1088613.1600000001</v>
      </c>
    </row>
    <row r="455" spans="1:107" x14ac:dyDescent="0.25">
      <c r="A455" s="313">
        <v>4487</v>
      </c>
      <c r="B455" s="347">
        <v>676169</v>
      </c>
      <c r="C455" s="313">
        <v>1027110</v>
      </c>
      <c r="D455" s="14">
        <v>1881079101</v>
      </c>
      <c r="F455" s="14" t="s">
        <v>935</v>
      </c>
      <c r="G455" s="14" t="str">
        <f>INDEX(FY2019_ALL_Targets!F:F,MATCH(B455,FY2019_ALL_Targets!B:B,0))</f>
        <v>Nueces</v>
      </c>
      <c r="H455" s="14" t="s">
        <v>3033</v>
      </c>
      <c r="I455" s="314" t="s">
        <v>2833</v>
      </c>
      <c r="J455" s="314" t="s">
        <v>2834</v>
      </c>
      <c r="K455" s="314" t="s">
        <v>2835</v>
      </c>
      <c r="L455" s="264">
        <v>0</v>
      </c>
      <c r="M455" s="264">
        <v>0</v>
      </c>
      <c r="N455" s="264">
        <v>0</v>
      </c>
      <c r="O455" s="264">
        <v>0</v>
      </c>
      <c r="P455" s="264">
        <v>0</v>
      </c>
      <c r="Q455" s="264">
        <v>0</v>
      </c>
      <c r="R455" s="264">
        <v>0</v>
      </c>
      <c r="S455" s="264">
        <v>0</v>
      </c>
      <c r="T455" s="264">
        <v>0</v>
      </c>
      <c r="U455" s="264">
        <v>0</v>
      </c>
      <c r="V455" s="264">
        <v>0</v>
      </c>
      <c r="W455" s="264">
        <v>0</v>
      </c>
      <c r="X455" s="264">
        <v>0</v>
      </c>
      <c r="Y455" s="264">
        <v>0</v>
      </c>
      <c r="Z455" s="264">
        <v>0</v>
      </c>
      <c r="AA455" s="577">
        <v>0</v>
      </c>
      <c r="AB455" s="264">
        <v>0</v>
      </c>
      <c r="AC455" s="264">
        <v>0</v>
      </c>
      <c r="AD455" s="264">
        <v>0</v>
      </c>
      <c r="AE455" s="264">
        <v>0</v>
      </c>
      <c r="AF455" s="264">
        <v>0</v>
      </c>
      <c r="AG455" s="264">
        <v>0</v>
      </c>
      <c r="AH455" s="264">
        <v>0</v>
      </c>
      <c r="AI455" s="264">
        <v>0</v>
      </c>
      <c r="AJ455" s="264">
        <v>0</v>
      </c>
      <c r="AK455" s="264">
        <v>0</v>
      </c>
      <c r="AL455" s="264">
        <v>0</v>
      </c>
      <c r="AM455" s="264">
        <v>0</v>
      </c>
      <c r="AN455" s="264">
        <v>0</v>
      </c>
      <c r="AO455" s="264">
        <v>0</v>
      </c>
      <c r="AP455" s="264">
        <v>0</v>
      </c>
      <c r="AQ455" s="264">
        <v>0</v>
      </c>
      <c r="AR455" s="264">
        <v>0</v>
      </c>
      <c r="AS455" s="264">
        <v>0</v>
      </c>
      <c r="AT455" s="577">
        <v>0</v>
      </c>
      <c r="AU455" s="264">
        <v>0</v>
      </c>
      <c r="AV455" s="264">
        <v>0</v>
      </c>
      <c r="AW455" s="264">
        <v>0</v>
      </c>
      <c r="AX455" s="264">
        <v>0</v>
      </c>
      <c r="AY455" s="264">
        <v>0</v>
      </c>
      <c r="AZ455" s="264">
        <v>0</v>
      </c>
      <c r="BA455" s="264">
        <v>0</v>
      </c>
      <c r="BB455" s="264">
        <v>0</v>
      </c>
      <c r="BC455" s="264">
        <v>0</v>
      </c>
      <c r="BD455" s="264">
        <v>0</v>
      </c>
      <c r="BE455" s="264">
        <v>0</v>
      </c>
      <c r="BF455" s="264">
        <v>0</v>
      </c>
      <c r="BG455" s="264">
        <v>0</v>
      </c>
      <c r="BH455" s="264">
        <v>0</v>
      </c>
      <c r="BI455" s="264">
        <v>0</v>
      </c>
      <c r="BJ455" s="264">
        <v>0</v>
      </c>
      <c r="BK455" s="264">
        <v>0</v>
      </c>
      <c r="BL455" s="264">
        <v>0</v>
      </c>
      <c r="BM455" s="577">
        <v>0</v>
      </c>
      <c r="BN455" s="264">
        <v>0</v>
      </c>
      <c r="BO455" s="264">
        <v>0</v>
      </c>
      <c r="BP455" s="264">
        <v>0</v>
      </c>
      <c r="BQ455" s="264">
        <v>0</v>
      </c>
      <c r="BR455" s="264">
        <v>0</v>
      </c>
      <c r="BS455" s="264">
        <v>0</v>
      </c>
      <c r="BT455" s="264">
        <v>0</v>
      </c>
      <c r="BU455" s="264">
        <v>0</v>
      </c>
      <c r="BV455" s="264">
        <v>0</v>
      </c>
      <c r="BW455" s="264">
        <v>0</v>
      </c>
      <c r="BX455" s="264">
        <v>0</v>
      </c>
      <c r="BY455" s="264">
        <v>0</v>
      </c>
      <c r="BZ455" s="264">
        <v>0</v>
      </c>
      <c r="CA455" s="264">
        <v>0</v>
      </c>
      <c r="CB455" s="264">
        <v>0</v>
      </c>
      <c r="CC455" s="264">
        <v>14208.759999999998</v>
      </c>
      <c r="CD455" s="264">
        <v>23109.22</v>
      </c>
      <c r="CE455" s="264">
        <v>17612.579999999994</v>
      </c>
      <c r="CF455" s="577">
        <v>20435.97</v>
      </c>
      <c r="CG455" s="264">
        <v>0</v>
      </c>
      <c r="CH455" s="264">
        <v>0</v>
      </c>
      <c r="CI455" s="264">
        <v>0</v>
      </c>
      <c r="CJ455" s="264">
        <v>0</v>
      </c>
      <c r="CK455" s="264">
        <v>0</v>
      </c>
      <c r="CL455" s="264">
        <v>0</v>
      </c>
      <c r="CM455" s="264">
        <v>0</v>
      </c>
      <c r="CN455" s="264">
        <v>0</v>
      </c>
      <c r="CO455" s="264">
        <v>0</v>
      </c>
      <c r="CP455" s="264">
        <v>0</v>
      </c>
      <c r="CQ455" s="264">
        <v>0</v>
      </c>
      <c r="CR455" s="264">
        <v>0</v>
      </c>
      <c r="CS455" s="264">
        <v>0</v>
      </c>
      <c r="CT455" s="264">
        <v>0</v>
      </c>
      <c r="CU455" s="264">
        <v>0</v>
      </c>
      <c r="CV455" s="264">
        <v>15453.360000000002</v>
      </c>
      <c r="CW455" s="264">
        <v>24300.81</v>
      </c>
      <c r="CX455" s="264">
        <v>17940.61</v>
      </c>
      <c r="CY455" s="577">
        <v>22111.989999999998</v>
      </c>
      <c r="CZ455" s="264">
        <v>0</v>
      </c>
      <c r="DA455" s="264">
        <v>0</v>
      </c>
      <c r="DB455" s="264">
        <v>0</v>
      </c>
      <c r="DC455" s="428">
        <f t="shared" si="7"/>
        <v>155173.29999999999</v>
      </c>
    </row>
    <row r="456" spans="1:107" x14ac:dyDescent="0.25">
      <c r="A456" s="311">
        <v>4449</v>
      </c>
      <c r="B456" s="347">
        <v>676173</v>
      </c>
      <c r="C456" s="311">
        <v>1018522</v>
      </c>
      <c r="D456" s="14">
        <v>1417275900</v>
      </c>
      <c r="F456" s="14" t="s">
        <v>935</v>
      </c>
      <c r="G456" s="14" t="str">
        <f>INDEX(FY2019_ALL_Targets!F:F,MATCH(B456,FY2019_ALL_Targets!B:B,0))</f>
        <v>Nueces</v>
      </c>
      <c r="H456" s="14" t="s">
        <v>3179</v>
      </c>
      <c r="I456" s="312" t="s">
        <v>188</v>
      </c>
      <c r="J456" s="312" t="s">
        <v>1029</v>
      </c>
      <c r="K456" s="312" t="s">
        <v>189</v>
      </c>
      <c r="L456" s="264">
        <v>0</v>
      </c>
      <c r="M456" s="264">
        <v>0</v>
      </c>
      <c r="N456" s="264">
        <v>0</v>
      </c>
      <c r="O456" s="264">
        <v>0</v>
      </c>
      <c r="P456" s="264">
        <v>0</v>
      </c>
      <c r="Q456" s="264">
        <v>0</v>
      </c>
      <c r="R456" s="264">
        <v>0</v>
      </c>
      <c r="S456" s="264">
        <v>0</v>
      </c>
      <c r="T456" s="264">
        <v>0</v>
      </c>
      <c r="U456" s="264">
        <v>0</v>
      </c>
      <c r="V456" s="264">
        <v>0</v>
      </c>
      <c r="W456" s="264">
        <v>0</v>
      </c>
      <c r="X456" s="264">
        <v>0</v>
      </c>
      <c r="Y456" s="264">
        <v>0</v>
      </c>
      <c r="Z456" s="264">
        <v>0</v>
      </c>
      <c r="AA456" s="577">
        <v>0</v>
      </c>
      <c r="AB456" s="264">
        <v>0</v>
      </c>
      <c r="AC456" s="264">
        <v>0</v>
      </c>
      <c r="AD456" s="264">
        <v>0</v>
      </c>
      <c r="AE456" s="264">
        <v>0</v>
      </c>
      <c r="AF456" s="264">
        <v>0</v>
      </c>
      <c r="AG456" s="264">
        <v>0</v>
      </c>
      <c r="AH456" s="264">
        <v>0</v>
      </c>
      <c r="AI456" s="264">
        <v>0</v>
      </c>
      <c r="AJ456" s="264">
        <v>0</v>
      </c>
      <c r="AK456" s="264">
        <v>0</v>
      </c>
      <c r="AL456" s="264">
        <v>0</v>
      </c>
      <c r="AM456" s="264">
        <v>0</v>
      </c>
      <c r="AN456" s="264">
        <v>0</v>
      </c>
      <c r="AO456" s="264">
        <v>0</v>
      </c>
      <c r="AP456" s="264">
        <v>0</v>
      </c>
      <c r="AQ456" s="264">
        <v>0</v>
      </c>
      <c r="AR456" s="264">
        <v>0</v>
      </c>
      <c r="AS456" s="264">
        <v>0</v>
      </c>
      <c r="AT456" s="577">
        <v>0</v>
      </c>
      <c r="AU456" s="264">
        <v>0</v>
      </c>
      <c r="AV456" s="264">
        <v>0</v>
      </c>
      <c r="AW456" s="264">
        <v>0</v>
      </c>
      <c r="AX456" s="264">
        <v>0</v>
      </c>
      <c r="AY456" s="264">
        <v>0</v>
      </c>
      <c r="AZ456" s="264">
        <v>0</v>
      </c>
      <c r="BA456" s="264">
        <v>0</v>
      </c>
      <c r="BB456" s="264">
        <v>0</v>
      </c>
      <c r="BC456" s="264">
        <v>0</v>
      </c>
      <c r="BD456" s="264">
        <v>0</v>
      </c>
      <c r="BE456" s="264">
        <v>0</v>
      </c>
      <c r="BF456" s="264">
        <v>0</v>
      </c>
      <c r="BG456" s="264">
        <v>0</v>
      </c>
      <c r="BH456" s="264">
        <v>0</v>
      </c>
      <c r="BI456" s="264">
        <v>0</v>
      </c>
      <c r="BJ456" s="264">
        <v>0</v>
      </c>
      <c r="BK456" s="264">
        <v>0</v>
      </c>
      <c r="BL456" s="264">
        <v>0</v>
      </c>
      <c r="BM456" s="577">
        <v>0</v>
      </c>
      <c r="BN456" s="264">
        <v>0</v>
      </c>
      <c r="BO456" s="264">
        <v>0</v>
      </c>
      <c r="BP456" s="264">
        <v>0</v>
      </c>
      <c r="BQ456" s="264">
        <v>0</v>
      </c>
      <c r="BR456" s="264">
        <v>0</v>
      </c>
      <c r="BS456" s="264">
        <v>0</v>
      </c>
      <c r="BT456" s="264">
        <v>0</v>
      </c>
      <c r="BU456" s="264">
        <v>0</v>
      </c>
      <c r="BV456" s="264">
        <v>0</v>
      </c>
      <c r="BW456" s="264">
        <v>0</v>
      </c>
      <c r="BX456" s="264">
        <v>0</v>
      </c>
      <c r="BY456" s="264">
        <v>0</v>
      </c>
      <c r="BZ456" s="264">
        <v>0</v>
      </c>
      <c r="CA456" s="264">
        <v>0</v>
      </c>
      <c r="CB456" s="264">
        <v>0</v>
      </c>
      <c r="CC456" s="264">
        <v>16362.45</v>
      </c>
      <c r="CD456" s="264">
        <v>26615.910000000003</v>
      </c>
      <c r="CE456" s="264">
        <v>25508.100000000002</v>
      </c>
      <c r="CF456" s="577">
        <v>23786.36</v>
      </c>
      <c r="CG456" s="264">
        <v>0</v>
      </c>
      <c r="CH456" s="264">
        <v>0</v>
      </c>
      <c r="CI456" s="264">
        <v>0</v>
      </c>
      <c r="CJ456" s="264">
        <v>0</v>
      </c>
      <c r="CK456" s="264">
        <v>0</v>
      </c>
      <c r="CL456" s="264">
        <v>0</v>
      </c>
      <c r="CM456" s="264">
        <v>0</v>
      </c>
      <c r="CN456" s="264">
        <v>0</v>
      </c>
      <c r="CO456" s="264">
        <v>0</v>
      </c>
      <c r="CP456" s="264">
        <v>0</v>
      </c>
      <c r="CQ456" s="264">
        <v>0</v>
      </c>
      <c r="CR456" s="264">
        <v>0</v>
      </c>
      <c r="CS456" s="264">
        <v>0</v>
      </c>
      <c r="CT456" s="264">
        <v>0</v>
      </c>
      <c r="CU456" s="264">
        <v>0</v>
      </c>
      <c r="CV456" s="264">
        <v>17795.700000000004</v>
      </c>
      <c r="CW456" s="264">
        <v>27988.35</v>
      </c>
      <c r="CX456" s="264">
        <v>26072.429999999993</v>
      </c>
      <c r="CY456" s="577">
        <v>25849.69</v>
      </c>
      <c r="CZ456" s="264">
        <v>0</v>
      </c>
      <c r="DA456" s="264">
        <v>0</v>
      </c>
      <c r="DB456" s="264">
        <v>0</v>
      </c>
      <c r="DC456" s="428">
        <f t="shared" si="7"/>
        <v>189978.99000000002</v>
      </c>
    </row>
    <row r="457" spans="1:107" x14ac:dyDescent="0.25">
      <c r="A457" s="297">
        <v>101351</v>
      </c>
      <c r="B457" s="347">
        <v>676175</v>
      </c>
      <c r="C457" s="297">
        <v>1004526</v>
      </c>
      <c r="D457" s="14">
        <v>1811051964</v>
      </c>
      <c r="F457" s="14" t="s">
        <v>913</v>
      </c>
      <c r="G457" s="14" t="str">
        <f>INDEX(FY2019_ALL_Targets!F:F,MATCH(B457,FY2019_ALL_Targets!B:B,0))</f>
        <v>MRSA West</v>
      </c>
      <c r="H457" s="14" t="s">
        <v>3157</v>
      </c>
      <c r="I457" s="299" t="s">
        <v>286</v>
      </c>
      <c r="J457" s="299" t="s">
        <v>914</v>
      </c>
      <c r="K457" s="299" t="s">
        <v>287</v>
      </c>
      <c r="L457" s="264">
        <v>11778</v>
      </c>
      <c r="M457" s="264">
        <v>11486.8</v>
      </c>
      <c r="N457" s="264">
        <v>12558</v>
      </c>
      <c r="O457" s="264">
        <v>12048.4</v>
      </c>
      <c r="P457" s="264">
        <v>12245.31</v>
      </c>
      <c r="Q457" s="264">
        <v>12040.11</v>
      </c>
      <c r="R457" s="264">
        <v>11707.419999999998</v>
      </c>
      <c r="S457" s="264">
        <v>12177.55</v>
      </c>
      <c r="T457" s="264">
        <v>11752.59</v>
      </c>
      <c r="U457" s="264">
        <v>11800.16</v>
      </c>
      <c r="V457" s="264">
        <v>11536.42</v>
      </c>
      <c r="W457" s="264">
        <v>11882.35</v>
      </c>
      <c r="X457" s="264">
        <v>26247.090000000004</v>
      </c>
      <c r="Y457" s="264">
        <v>29620.39</v>
      </c>
      <c r="Z457" s="264">
        <v>34899.439999999995</v>
      </c>
      <c r="AA457" s="577">
        <v>34677.14</v>
      </c>
      <c r="AB457" s="264">
        <v>0</v>
      </c>
      <c r="AC457" s="264">
        <v>0</v>
      </c>
      <c r="AD457" s="264">
        <v>0</v>
      </c>
      <c r="AE457" s="264">
        <v>0</v>
      </c>
      <c r="AF457" s="264">
        <v>0</v>
      </c>
      <c r="AG457" s="264">
        <v>0</v>
      </c>
      <c r="AH457" s="264">
        <v>0</v>
      </c>
      <c r="AI457" s="264">
        <v>0</v>
      </c>
      <c r="AJ457" s="264">
        <v>0</v>
      </c>
      <c r="AK457" s="264">
        <v>0</v>
      </c>
      <c r="AL457" s="264">
        <v>0</v>
      </c>
      <c r="AM457" s="264">
        <v>0</v>
      </c>
      <c r="AN457" s="264">
        <v>0</v>
      </c>
      <c r="AO457" s="264">
        <v>0</v>
      </c>
      <c r="AP457" s="264">
        <v>0</v>
      </c>
      <c r="AQ457" s="264">
        <v>0</v>
      </c>
      <c r="AR457" s="264">
        <v>0</v>
      </c>
      <c r="AS457" s="264">
        <v>0</v>
      </c>
      <c r="AT457" s="577">
        <v>0</v>
      </c>
      <c r="AU457" s="264">
        <v>0</v>
      </c>
      <c r="AV457" s="264">
        <v>0</v>
      </c>
      <c r="AW457" s="264">
        <v>0</v>
      </c>
      <c r="AX457" s="264">
        <v>0</v>
      </c>
      <c r="AY457" s="264">
        <v>0</v>
      </c>
      <c r="AZ457" s="264">
        <v>0</v>
      </c>
      <c r="BA457" s="264">
        <v>0</v>
      </c>
      <c r="BB457" s="264">
        <v>0</v>
      </c>
      <c r="BC457" s="264">
        <v>0</v>
      </c>
      <c r="BD457" s="264">
        <v>0</v>
      </c>
      <c r="BE457" s="264">
        <v>0</v>
      </c>
      <c r="BF457" s="264">
        <v>0</v>
      </c>
      <c r="BG457" s="264">
        <v>0</v>
      </c>
      <c r="BH457" s="264">
        <v>0</v>
      </c>
      <c r="BI457" s="264">
        <v>0</v>
      </c>
      <c r="BJ457" s="264">
        <v>0</v>
      </c>
      <c r="BK457" s="264">
        <v>0</v>
      </c>
      <c r="BL457" s="264">
        <v>0</v>
      </c>
      <c r="BM457" s="577">
        <v>0</v>
      </c>
      <c r="BN457" s="264">
        <v>0</v>
      </c>
      <c r="BO457" s="264">
        <v>0</v>
      </c>
      <c r="BP457" s="264">
        <v>0</v>
      </c>
      <c r="BQ457" s="264">
        <v>13067.6</v>
      </c>
      <c r="BR457" s="264">
        <v>13176.800000000001</v>
      </c>
      <c r="BS457" s="264">
        <v>13738.4</v>
      </c>
      <c r="BT457" s="264">
        <v>13681.2</v>
      </c>
      <c r="BU457" s="264">
        <v>13548.33</v>
      </c>
      <c r="BV457" s="264">
        <v>13512.42</v>
      </c>
      <c r="BW457" s="264">
        <v>13331.079999999998</v>
      </c>
      <c r="BX457" s="264">
        <v>13321.45</v>
      </c>
      <c r="BY457" s="264">
        <v>13572.42</v>
      </c>
      <c r="BZ457" s="264">
        <v>13122.43</v>
      </c>
      <c r="CA457" s="264">
        <v>13091.29</v>
      </c>
      <c r="CB457" s="264">
        <v>13486.08</v>
      </c>
      <c r="CC457" s="264">
        <v>29295.09</v>
      </c>
      <c r="CD457" s="264">
        <v>33214.46</v>
      </c>
      <c r="CE457" s="264">
        <v>39473.15</v>
      </c>
      <c r="CF457" s="577">
        <v>39153.240000000005</v>
      </c>
      <c r="CG457" s="264">
        <v>0</v>
      </c>
      <c r="CH457" s="264">
        <v>0</v>
      </c>
      <c r="CI457" s="264">
        <v>0</v>
      </c>
      <c r="CJ457" s="264">
        <v>0</v>
      </c>
      <c r="CK457" s="264">
        <v>0</v>
      </c>
      <c r="CL457" s="264">
        <v>0</v>
      </c>
      <c r="CM457" s="264">
        <v>0</v>
      </c>
      <c r="CN457" s="264">
        <v>0</v>
      </c>
      <c r="CO457" s="264">
        <v>0</v>
      </c>
      <c r="CP457" s="264">
        <v>0</v>
      </c>
      <c r="CQ457" s="264">
        <v>0</v>
      </c>
      <c r="CR457" s="264">
        <v>0</v>
      </c>
      <c r="CS457" s="264">
        <v>0</v>
      </c>
      <c r="CT457" s="264">
        <v>0</v>
      </c>
      <c r="CU457" s="264">
        <v>0</v>
      </c>
      <c r="CV457" s="264">
        <v>0</v>
      </c>
      <c r="CW457" s="264">
        <v>0</v>
      </c>
      <c r="CX457" s="264">
        <v>0</v>
      </c>
      <c r="CY457" s="577">
        <v>0</v>
      </c>
      <c r="CZ457" s="264">
        <v>0</v>
      </c>
      <c r="DA457" s="264">
        <v>0</v>
      </c>
      <c r="DB457" s="264">
        <v>0</v>
      </c>
      <c r="DC457" s="428">
        <f t="shared" si="7"/>
        <v>570242.6100000001</v>
      </c>
    </row>
    <row r="458" spans="1:107" x14ac:dyDescent="0.25">
      <c r="A458" s="297">
        <v>4154</v>
      </c>
      <c r="B458" s="347">
        <v>676177</v>
      </c>
      <c r="C458" s="297">
        <v>1026192</v>
      </c>
      <c r="D458" s="14">
        <v>1932517026</v>
      </c>
      <c r="F458" s="14" t="s">
        <v>939</v>
      </c>
      <c r="G458" s="14" t="str">
        <f>INDEX(FY2019_ALL_Targets!F:F,MATCH(B458,FY2019_ALL_Targets!B:B,0))</f>
        <v>MRSA Northeast</v>
      </c>
      <c r="H458" s="14" t="s">
        <v>3135</v>
      </c>
      <c r="I458" s="299" t="s">
        <v>436</v>
      </c>
      <c r="J458" s="299" t="s">
        <v>1020</v>
      </c>
      <c r="K458" s="299" t="s">
        <v>437</v>
      </c>
      <c r="L458" s="264">
        <v>0</v>
      </c>
      <c r="M458" s="264">
        <v>0</v>
      </c>
      <c r="N458" s="264">
        <v>0</v>
      </c>
      <c r="O458" s="264">
        <v>0</v>
      </c>
      <c r="P458" s="264">
        <v>0</v>
      </c>
      <c r="Q458" s="264">
        <v>0</v>
      </c>
      <c r="R458" s="264">
        <v>0</v>
      </c>
      <c r="S458" s="264">
        <v>0</v>
      </c>
      <c r="T458" s="264">
        <v>0</v>
      </c>
      <c r="U458" s="264">
        <v>0</v>
      </c>
      <c r="V458" s="264">
        <v>0</v>
      </c>
      <c r="W458" s="264">
        <v>0</v>
      </c>
      <c r="X458" s="264">
        <v>0</v>
      </c>
      <c r="Y458" s="264">
        <v>0</v>
      </c>
      <c r="Z458" s="264">
        <v>0</v>
      </c>
      <c r="AA458" s="577">
        <v>0</v>
      </c>
      <c r="AB458" s="264">
        <v>0</v>
      </c>
      <c r="AC458" s="264">
        <v>0</v>
      </c>
      <c r="AD458" s="264">
        <v>0</v>
      </c>
      <c r="AE458" s="264">
        <v>12684.48</v>
      </c>
      <c r="AF458" s="264">
        <v>12961.41</v>
      </c>
      <c r="AG458" s="264">
        <v>13585.859999999999</v>
      </c>
      <c r="AH458" s="264">
        <v>13574.999999999998</v>
      </c>
      <c r="AI458" s="264">
        <v>13580.730000000001</v>
      </c>
      <c r="AJ458" s="264">
        <v>13210.2</v>
      </c>
      <c r="AK458" s="264">
        <v>13452.55</v>
      </c>
      <c r="AL458" s="264">
        <v>13977.710000000001</v>
      </c>
      <c r="AM458" s="264">
        <v>13641.27</v>
      </c>
      <c r="AN458" s="264">
        <v>13694.6</v>
      </c>
      <c r="AO458" s="264">
        <v>13566.56</v>
      </c>
      <c r="AP458" s="264">
        <v>13983.230000000001</v>
      </c>
      <c r="AQ458" s="264">
        <v>36919.75</v>
      </c>
      <c r="AR458" s="264">
        <v>38694.390000000014</v>
      </c>
      <c r="AS458" s="264">
        <v>40265.279999999999</v>
      </c>
      <c r="AT458" s="577">
        <v>40356.780000000006</v>
      </c>
      <c r="AU458" s="264">
        <v>0</v>
      </c>
      <c r="AV458" s="264">
        <v>0</v>
      </c>
      <c r="AW458" s="264">
        <v>0</v>
      </c>
      <c r="AX458" s="264">
        <v>0</v>
      </c>
      <c r="AY458" s="264">
        <v>0</v>
      </c>
      <c r="AZ458" s="264">
        <v>0</v>
      </c>
      <c r="BA458" s="264">
        <v>0</v>
      </c>
      <c r="BB458" s="264">
        <v>0</v>
      </c>
      <c r="BC458" s="264">
        <v>0</v>
      </c>
      <c r="BD458" s="264">
        <v>0</v>
      </c>
      <c r="BE458" s="264">
        <v>0</v>
      </c>
      <c r="BF458" s="264">
        <v>0</v>
      </c>
      <c r="BG458" s="264">
        <v>0</v>
      </c>
      <c r="BH458" s="264">
        <v>0</v>
      </c>
      <c r="BI458" s="264">
        <v>0</v>
      </c>
      <c r="BJ458" s="264">
        <v>0</v>
      </c>
      <c r="BK458" s="264">
        <v>0</v>
      </c>
      <c r="BL458" s="264">
        <v>0</v>
      </c>
      <c r="BM458" s="577">
        <v>0</v>
      </c>
      <c r="BN458" s="264">
        <v>0</v>
      </c>
      <c r="BO458" s="264">
        <v>0</v>
      </c>
      <c r="BP458" s="264">
        <v>0</v>
      </c>
      <c r="BQ458" s="264">
        <v>0</v>
      </c>
      <c r="BR458" s="264">
        <v>0</v>
      </c>
      <c r="BS458" s="264">
        <v>0</v>
      </c>
      <c r="BT458" s="264">
        <v>0</v>
      </c>
      <c r="BU458" s="264">
        <v>0</v>
      </c>
      <c r="BV458" s="264">
        <v>0</v>
      </c>
      <c r="BW458" s="264">
        <v>0</v>
      </c>
      <c r="BX458" s="264">
        <v>0</v>
      </c>
      <c r="BY458" s="264">
        <v>0</v>
      </c>
      <c r="BZ458" s="264">
        <v>0</v>
      </c>
      <c r="CA458" s="264">
        <v>0</v>
      </c>
      <c r="CB458" s="264">
        <v>0</v>
      </c>
      <c r="CC458" s="264">
        <v>0</v>
      </c>
      <c r="CD458" s="264">
        <v>0</v>
      </c>
      <c r="CE458" s="264">
        <v>0</v>
      </c>
      <c r="CF458" s="577">
        <v>0</v>
      </c>
      <c r="CG458" s="264">
        <v>0</v>
      </c>
      <c r="CH458" s="264">
        <v>0</v>
      </c>
      <c r="CI458" s="264">
        <v>0</v>
      </c>
      <c r="CJ458" s="264">
        <v>18766.079999999998</v>
      </c>
      <c r="CK458" s="264">
        <v>18939.839999999997</v>
      </c>
      <c r="CL458" s="264">
        <v>19499.13</v>
      </c>
      <c r="CM458" s="264">
        <v>19710.899999999998</v>
      </c>
      <c r="CN458" s="264">
        <v>19455.509999999998</v>
      </c>
      <c r="CO458" s="264">
        <v>19079.61</v>
      </c>
      <c r="CP458" s="264">
        <v>20093.719999999998</v>
      </c>
      <c r="CQ458" s="264">
        <v>20527.309999999998</v>
      </c>
      <c r="CR458" s="264">
        <v>19993.03</v>
      </c>
      <c r="CS458" s="264">
        <v>19689.830000000002</v>
      </c>
      <c r="CT458" s="264">
        <v>19301.030000000002</v>
      </c>
      <c r="CU458" s="264">
        <v>19767.370000000003</v>
      </c>
      <c r="CV458" s="264">
        <v>53833.85</v>
      </c>
      <c r="CW458" s="264">
        <v>55828.130000000019</v>
      </c>
      <c r="CX458" s="264">
        <v>59422.52</v>
      </c>
      <c r="CY458" s="577">
        <v>57491.38</v>
      </c>
      <c r="CZ458" s="264">
        <v>0</v>
      </c>
      <c r="DA458" s="264">
        <v>0</v>
      </c>
      <c r="DB458" s="264">
        <v>0</v>
      </c>
      <c r="DC458" s="428">
        <f t="shared" si="7"/>
        <v>779549.04</v>
      </c>
    </row>
    <row r="459" spans="1:107" x14ac:dyDescent="0.25">
      <c r="A459" s="297">
        <v>103341</v>
      </c>
      <c r="B459" s="347">
        <v>676178</v>
      </c>
      <c r="C459" s="297">
        <v>1026639</v>
      </c>
      <c r="D459" s="14">
        <v>1295920221</v>
      </c>
      <c r="F459" s="14" t="s">
        <v>941</v>
      </c>
      <c r="G459" s="14" t="str">
        <f>INDEX(FY2019_ALL_Targets!F:F,MATCH(B459,FY2019_ALL_Targets!B:B,0))</f>
        <v>Dallas</v>
      </c>
      <c r="H459" s="14" t="s">
        <v>3013</v>
      </c>
      <c r="I459" s="299" t="s">
        <v>2491</v>
      </c>
      <c r="J459" s="299" t="s">
        <v>945</v>
      </c>
      <c r="K459" s="299" t="s">
        <v>2492</v>
      </c>
      <c r="L459" s="264">
        <v>0</v>
      </c>
      <c r="M459" s="264">
        <v>0</v>
      </c>
      <c r="N459" s="264">
        <v>0</v>
      </c>
      <c r="O459" s="264">
        <v>0</v>
      </c>
      <c r="P459" s="264">
        <v>0</v>
      </c>
      <c r="Q459" s="264">
        <v>0</v>
      </c>
      <c r="R459" s="264">
        <v>0</v>
      </c>
      <c r="S459" s="264">
        <v>0</v>
      </c>
      <c r="T459" s="264">
        <v>0</v>
      </c>
      <c r="U459" s="264">
        <v>0</v>
      </c>
      <c r="V459" s="264">
        <v>0</v>
      </c>
      <c r="W459" s="264">
        <v>0</v>
      </c>
      <c r="X459" s="264">
        <v>0</v>
      </c>
      <c r="Y459" s="264">
        <v>0</v>
      </c>
      <c r="Z459" s="264">
        <v>0</v>
      </c>
      <c r="AA459" s="577">
        <v>0</v>
      </c>
      <c r="AB459" s="264">
        <v>0</v>
      </c>
      <c r="AC459" s="264">
        <v>0</v>
      </c>
      <c r="AD459" s="264">
        <v>0</v>
      </c>
      <c r="AE459" s="264">
        <v>0</v>
      </c>
      <c r="AF459" s="264">
        <v>0</v>
      </c>
      <c r="AG459" s="264">
        <v>0</v>
      </c>
      <c r="AH459" s="264">
        <v>0</v>
      </c>
      <c r="AI459" s="264">
        <v>0</v>
      </c>
      <c r="AJ459" s="264">
        <v>0</v>
      </c>
      <c r="AK459" s="264">
        <v>0</v>
      </c>
      <c r="AL459" s="264">
        <v>0</v>
      </c>
      <c r="AM459" s="264">
        <v>0</v>
      </c>
      <c r="AN459" s="264">
        <v>0</v>
      </c>
      <c r="AO459" s="264">
        <v>0</v>
      </c>
      <c r="AP459" s="264">
        <v>0</v>
      </c>
      <c r="AQ459" s="264">
        <v>0</v>
      </c>
      <c r="AR459" s="264">
        <v>0</v>
      </c>
      <c r="AS459" s="264">
        <v>0</v>
      </c>
      <c r="AT459" s="577">
        <v>0</v>
      </c>
      <c r="AU459" s="264">
        <v>0</v>
      </c>
      <c r="AV459" s="264">
        <v>0</v>
      </c>
      <c r="AW459" s="264">
        <v>0</v>
      </c>
      <c r="AX459" s="264">
        <v>24199.350000000002</v>
      </c>
      <c r="AY459" s="264">
        <v>24691.45</v>
      </c>
      <c r="AZ459" s="264">
        <v>26081.3</v>
      </c>
      <c r="BA459" s="264">
        <v>26134.5</v>
      </c>
      <c r="BB459" s="264">
        <v>25366.77</v>
      </c>
      <c r="BC459" s="264">
        <v>26036.910000000003</v>
      </c>
      <c r="BD459" s="264">
        <v>24193.87</v>
      </c>
      <c r="BE459" s="264">
        <v>26559.34</v>
      </c>
      <c r="BF459" s="264">
        <v>24896.170000000002</v>
      </c>
      <c r="BG459" s="264">
        <v>23673.27</v>
      </c>
      <c r="BH459" s="264">
        <v>23937.69</v>
      </c>
      <c r="BI459" s="264">
        <v>24111.23</v>
      </c>
      <c r="BJ459" s="264">
        <v>70913.460000000006</v>
      </c>
      <c r="BK459" s="264">
        <v>74401.440000000002</v>
      </c>
      <c r="BL459" s="264">
        <v>59694.290000000008</v>
      </c>
      <c r="BM459" s="577">
        <v>55491.11</v>
      </c>
      <c r="BN459" s="264">
        <v>0</v>
      </c>
      <c r="BO459" s="264">
        <v>0</v>
      </c>
      <c r="BP459" s="264">
        <v>0</v>
      </c>
      <c r="BQ459" s="264">
        <v>15062.25</v>
      </c>
      <c r="BR459" s="264">
        <v>14909.3</v>
      </c>
      <c r="BS459" s="264">
        <v>16219.350000000002</v>
      </c>
      <c r="BT459" s="264">
        <v>15973.300000000001</v>
      </c>
      <c r="BU459" s="264">
        <v>15676.02</v>
      </c>
      <c r="BV459" s="264">
        <v>16365.87</v>
      </c>
      <c r="BW459" s="264">
        <v>15219.880000000001</v>
      </c>
      <c r="BX459" s="264">
        <v>16587.02</v>
      </c>
      <c r="BY459" s="264">
        <v>15472.84</v>
      </c>
      <c r="BZ459" s="264">
        <v>15118.26</v>
      </c>
      <c r="CA459" s="264">
        <v>15299.06</v>
      </c>
      <c r="CB459" s="264">
        <v>14982.92</v>
      </c>
      <c r="CC459" s="264">
        <v>43690.34</v>
      </c>
      <c r="CD459" s="264">
        <v>46073.27</v>
      </c>
      <c r="CE459" s="264">
        <v>37323.65</v>
      </c>
      <c r="CF459" s="577">
        <v>35122.910000000003</v>
      </c>
      <c r="CG459" s="264">
        <v>0</v>
      </c>
      <c r="CH459" s="264">
        <v>0</v>
      </c>
      <c r="CI459" s="264">
        <v>0</v>
      </c>
      <c r="CJ459" s="264">
        <v>0</v>
      </c>
      <c r="CK459" s="264">
        <v>0</v>
      </c>
      <c r="CL459" s="264">
        <v>0</v>
      </c>
      <c r="CM459" s="264">
        <v>0</v>
      </c>
      <c r="CN459" s="264">
        <v>0</v>
      </c>
      <c r="CO459" s="264">
        <v>0</v>
      </c>
      <c r="CP459" s="264">
        <v>0</v>
      </c>
      <c r="CQ459" s="264">
        <v>0</v>
      </c>
      <c r="CR459" s="264">
        <v>0</v>
      </c>
      <c r="CS459" s="264">
        <v>0</v>
      </c>
      <c r="CT459" s="264">
        <v>0</v>
      </c>
      <c r="CU459" s="264">
        <v>0</v>
      </c>
      <c r="CV459" s="264">
        <v>0</v>
      </c>
      <c r="CW459" s="264">
        <v>0</v>
      </c>
      <c r="CX459" s="264">
        <v>0</v>
      </c>
      <c r="CY459" s="577">
        <v>0</v>
      </c>
      <c r="CZ459" s="264">
        <v>0</v>
      </c>
      <c r="DA459" s="264">
        <v>0</v>
      </c>
      <c r="DB459" s="264">
        <v>0</v>
      </c>
      <c r="DC459" s="428">
        <f t="shared" si="7"/>
        <v>909478.39000000025</v>
      </c>
    </row>
    <row r="460" spans="1:107" x14ac:dyDescent="0.25">
      <c r="A460" s="313">
        <v>103284</v>
      </c>
      <c r="B460" s="347">
        <v>676180</v>
      </c>
      <c r="C460" s="313">
        <v>1026611</v>
      </c>
      <c r="D460" s="14">
        <v>1235318338</v>
      </c>
      <c r="F460" s="14" t="s">
        <v>940</v>
      </c>
      <c r="G460" s="14" t="str">
        <f>INDEX(FY2019_ALL_Targets!F:F,MATCH(B460,FY2019_ALL_Targets!B:B,0))</f>
        <v>Travis</v>
      </c>
      <c r="H460" s="14" t="s">
        <v>3051</v>
      </c>
      <c r="I460" s="314" t="s">
        <v>337</v>
      </c>
      <c r="J460" s="314" t="s">
        <v>2391</v>
      </c>
      <c r="K460" s="314" t="s">
        <v>2392</v>
      </c>
      <c r="L460" s="264">
        <v>24408</v>
      </c>
      <c r="M460" s="264">
        <v>24715.359999999997</v>
      </c>
      <c r="N460" s="264">
        <v>25095.039999999997</v>
      </c>
      <c r="O460" s="264">
        <v>24444.16</v>
      </c>
      <c r="P460" s="264">
        <v>23633.4</v>
      </c>
      <c r="Q460" s="264">
        <v>24561.600000000002</v>
      </c>
      <c r="R460" s="264">
        <v>24104.309999999998</v>
      </c>
      <c r="S460" s="264">
        <v>25884.42</v>
      </c>
      <c r="T460" s="264">
        <v>25702.41</v>
      </c>
      <c r="U460" s="264">
        <v>24092.43</v>
      </c>
      <c r="V460" s="264">
        <v>23988.449999999997</v>
      </c>
      <c r="W460" s="264">
        <v>25667.19</v>
      </c>
      <c r="X460" s="264">
        <v>69826.05</v>
      </c>
      <c r="Y460" s="264">
        <v>69047.070000000007</v>
      </c>
      <c r="Z460" s="264">
        <v>59245.139999999992</v>
      </c>
      <c r="AA460" s="577">
        <v>56761.660000000011</v>
      </c>
      <c r="AB460" s="264">
        <v>0</v>
      </c>
      <c r="AC460" s="264">
        <v>0</v>
      </c>
      <c r="AD460" s="264">
        <v>0</v>
      </c>
      <c r="AE460" s="264">
        <v>0</v>
      </c>
      <c r="AF460" s="264">
        <v>0</v>
      </c>
      <c r="AG460" s="264">
        <v>0</v>
      </c>
      <c r="AH460" s="264">
        <v>0</v>
      </c>
      <c r="AI460" s="264">
        <v>0</v>
      </c>
      <c r="AJ460" s="264">
        <v>0</v>
      </c>
      <c r="AK460" s="264">
        <v>0</v>
      </c>
      <c r="AL460" s="264">
        <v>0</v>
      </c>
      <c r="AM460" s="264">
        <v>0</v>
      </c>
      <c r="AN460" s="264">
        <v>0</v>
      </c>
      <c r="AO460" s="264">
        <v>0</v>
      </c>
      <c r="AP460" s="264">
        <v>0</v>
      </c>
      <c r="AQ460" s="264">
        <v>0</v>
      </c>
      <c r="AR460" s="264">
        <v>0</v>
      </c>
      <c r="AS460" s="264">
        <v>0</v>
      </c>
      <c r="AT460" s="577">
        <v>0</v>
      </c>
      <c r="AU460" s="264">
        <v>0</v>
      </c>
      <c r="AV460" s="264">
        <v>0</v>
      </c>
      <c r="AW460" s="264">
        <v>0</v>
      </c>
      <c r="AX460" s="264">
        <v>0</v>
      </c>
      <c r="AY460" s="264">
        <v>0</v>
      </c>
      <c r="AZ460" s="264">
        <v>0</v>
      </c>
      <c r="BA460" s="264">
        <v>0</v>
      </c>
      <c r="BB460" s="264">
        <v>0</v>
      </c>
      <c r="BC460" s="264">
        <v>0</v>
      </c>
      <c r="BD460" s="264">
        <v>0</v>
      </c>
      <c r="BE460" s="264">
        <v>0</v>
      </c>
      <c r="BF460" s="264">
        <v>0</v>
      </c>
      <c r="BG460" s="264">
        <v>0</v>
      </c>
      <c r="BH460" s="264">
        <v>0</v>
      </c>
      <c r="BI460" s="264">
        <v>0</v>
      </c>
      <c r="BJ460" s="264">
        <v>0</v>
      </c>
      <c r="BK460" s="264">
        <v>0</v>
      </c>
      <c r="BL460" s="264">
        <v>0</v>
      </c>
      <c r="BM460" s="577">
        <v>0</v>
      </c>
      <c r="BN460" s="264">
        <v>0</v>
      </c>
      <c r="BO460" s="264">
        <v>0</v>
      </c>
      <c r="BP460" s="264">
        <v>0</v>
      </c>
      <c r="BQ460" s="264">
        <v>0</v>
      </c>
      <c r="BR460" s="264">
        <v>0</v>
      </c>
      <c r="BS460" s="264">
        <v>0</v>
      </c>
      <c r="BT460" s="264">
        <v>0</v>
      </c>
      <c r="BU460" s="264">
        <v>0</v>
      </c>
      <c r="BV460" s="264">
        <v>0</v>
      </c>
      <c r="BW460" s="264">
        <v>0</v>
      </c>
      <c r="BX460" s="264">
        <v>0</v>
      </c>
      <c r="BY460" s="264">
        <v>0</v>
      </c>
      <c r="BZ460" s="264">
        <v>0</v>
      </c>
      <c r="CA460" s="264">
        <v>0</v>
      </c>
      <c r="CB460" s="264">
        <v>0</v>
      </c>
      <c r="CC460" s="264">
        <v>0</v>
      </c>
      <c r="CD460" s="264">
        <v>0</v>
      </c>
      <c r="CE460" s="264">
        <v>0</v>
      </c>
      <c r="CF460" s="577">
        <v>0</v>
      </c>
      <c r="CG460" s="264">
        <v>0</v>
      </c>
      <c r="CH460" s="264">
        <v>0</v>
      </c>
      <c r="CI460" s="264">
        <v>0</v>
      </c>
      <c r="CJ460" s="264">
        <v>32760.959999999995</v>
      </c>
      <c r="CK460" s="264">
        <v>32742.879999999997</v>
      </c>
      <c r="CL460" s="264">
        <v>34804</v>
      </c>
      <c r="CM460" s="264">
        <v>33556.479999999996</v>
      </c>
      <c r="CN460" s="264">
        <v>34111.350000000006</v>
      </c>
      <c r="CO460" s="264">
        <v>33183.15</v>
      </c>
      <c r="CP460" s="264">
        <v>34352.879999999997</v>
      </c>
      <c r="CQ460" s="264">
        <v>36426</v>
      </c>
      <c r="CR460" s="264">
        <v>33581.07</v>
      </c>
      <c r="CS460" s="264">
        <v>34664.85</v>
      </c>
      <c r="CT460" s="264">
        <v>34009.919999999998</v>
      </c>
      <c r="CU460" s="264">
        <v>34164.78</v>
      </c>
      <c r="CV460" s="264">
        <v>94371.48</v>
      </c>
      <c r="CW460" s="264">
        <v>95896.260000000024</v>
      </c>
      <c r="CX460" s="264">
        <v>81844.259999999995</v>
      </c>
      <c r="CY460" s="577">
        <v>79216.949999999983</v>
      </c>
      <c r="CZ460" s="264">
        <v>0</v>
      </c>
      <c r="DA460" s="264">
        <v>0</v>
      </c>
      <c r="DB460" s="264">
        <v>0</v>
      </c>
      <c r="DC460" s="428">
        <f t="shared" si="7"/>
        <v>1310863.96</v>
      </c>
    </row>
    <row r="461" spans="1:107" x14ac:dyDescent="0.25">
      <c r="A461" s="313">
        <v>103408</v>
      </c>
      <c r="B461" s="347">
        <v>676181</v>
      </c>
      <c r="C461" s="313">
        <v>1026694</v>
      </c>
      <c r="D461" s="14">
        <v>1235528506</v>
      </c>
      <c r="F461" s="14" t="s">
        <v>920</v>
      </c>
      <c r="G461" s="14" t="str">
        <f>INDEX(FY2019_ALL_Targets!F:F,MATCH(B461,FY2019_ALL_Targets!B:B,0))</f>
        <v>Bexar</v>
      </c>
      <c r="H461" s="14" t="s">
        <v>3032</v>
      </c>
      <c r="I461" s="314" t="s">
        <v>338</v>
      </c>
      <c r="J461" s="314" t="s">
        <v>921</v>
      </c>
      <c r="K461" s="314" t="s">
        <v>339</v>
      </c>
      <c r="L461" s="264">
        <v>7322.7</v>
      </c>
      <c r="M461" s="264">
        <v>7515.2</v>
      </c>
      <c r="N461" s="264">
        <v>7854</v>
      </c>
      <c r="O461" s="264">
        <v>7915.6</v>
      </c>
      <c r="P461" s="264">
        <v>7782.4</v>
      </c>
      <c r="Q461" s="264">
        <v>7713.9999999999991</v>
      </c>
      <c r="R461" s="264">
        <v>7049.76</v>
      </c>
      <c r="S461" s="264">
        <v>7373.9800000000005</v>
      </c>
      <c r="T461" s="264">
        <v>7713.3200000000006</v>
      </c>
      <c r="U461" s="264">
        <v>7124.42</v>
      </c>
      <c r="V461" s="264">
        <v>7221.9400000000005</v>
      </c>
      <c r="W461" s="264">
        <v>7714.8</v>
      </c>
      <c r="X461" s="264">
        <v>21424.69</v>
      </c>
      <c r="Y461" s="264">
        <v>22426.269999999997</v>
      </c>
      <c r="Z461" s="264">
        <v>21889.78</v>
      </c>
      <c r="AA461" s="577">
        <v>17208.259999999998</v>
      </c>
      <c r="AB461" s="264">
        <v>0</v>
      </c>
      <c r="AC461" s="264">
        <v>0</v>
      </c>
      <c r="AD461" s="264">
        <v>0</v>
      </c>
      <c r="AE461" s="264">
        <v>0</v>
      </c>
      <c r="AF461" s="264">
        <v>0</v>
      </c>
      <c r="AG461" s="264">
        <v>0</v>
      </c>
      <c r="AH461" s="264">
        <v>0</v>
      </c>
      <c r="AI461" s="264">
        <v>0</v>
      </c>
      <c r="AJ461" s="264">
        <v>0</v>
      </c>
      <c r="AK461" s="264">
        <v>0</v>
      </c>
      <c r="AL461" s="264">
        <v>0</v>
      </c>
      <c r="AM461" s="264">
        <v>0</v>
      </c>
      <c r="AN461" s="264">
        <v>0</v>
      </c>
      <c r="AO461" s="264">
        <v>0</v>
      </c>
      <c r="AP461" s="264">
        <v>0</v>
      </c>
      <c r="AQ461" s="264">
        <v>0</v>
      </c>
      <c r="AR461" s="264">
        <v>0</v>
      </c>
      <c r="AS461" s="264">
        <v>0</v>
      </c>
      <c r="AT461" s="577">
        <v>0</v>
      </c>
      <c r="AU461" s="264">
        <v>0</v>
      </c>
      <c r="AV461" s="264">
        <v>0</v>
      </c>
      <c r="AW461" s="264">
        <v>0</v>
      </c>
      <c r="AX461" s="264">
        <v>9571.1</v>
      </c>
      <c r="AY461" s="264">
        <v>9886.7999999999993</v>
      </c>
      <c r="AZ461" s="264">
        <v>9686.6</v>
      </c>
      <c r="BA461" s="264">
        <v>10079.299999999999</v>
      </c>
      <c r="BB461" s="264">
        <v>9766</v>
      </c>
      <c r="BC461" s="264">
        <v>10130.799999999999</v>
      </c>
      <c r="BD461" s="264">
        <v>9666.52</v>
      </c>
      <c r="BE461" s="264">
        <v>9951.0999999999985</v>
      </c>
      <c r="BF461" s="264">
        <v>9701.7999999999993</v>
      </c>
      <c r="BG461" s="264">
        <v>9355.2999999999993</v>
      </c>
      <c r="BH461" s="264">
        <v>9168.94</v>
      </c>
      <c r="BI461" s="264">
        <v>9854.84</v>
      </c>
      <c r="BJ461" s="264">
        <v>27516.949999999997</v>
      </c>
      <c r="BK461" s="264">
        <v>28715.789999999997</v>
      </c>
      <c r="BL461" s="264">
        <v>28996.85</v>
      </c>
      <c r="BM461" s="577">
        <v>22042.2</v>
      </c>
      <c r="BN461" s="264">
        <v>0</v>
      </c>
      <c r="BO461" s="264">
        <v>0</v>
      </c>
      <c r="BP461" s="264">
        <v>0</v>
      </c>
      <c r="BQ461" s="264">
        <v>16069.9</v>
      </c>
      <c r="BR461" s="264">
        <v>16154.6</v>
      </c>
      <c r="BS461" s="264">
        <v>17440.5</v>
      </c>
      <c r="BT461" s="264">
        <v>17063.2</v>
      </c>
      <c r="BU461" s="264">
        <v>16917.599999999999</v>
      </c>
      <c r="BV461" s="264">
        <v>16811.2</v>
      </c>
      <c r="BW461" s="264">
        <v>16724.080000000002</v>
      </c>
      <c r="BX461" s="264">
        <v>16772.439999999999</v>
      </c>
      <c r="BY461" s="264">
        <v>17337.98</v>
      </c>
      <c r="BZ461" s="264">
        <v>15967.48</v>
      </c>
      <c r="CA461" s="264">
        <v>15971.76</v>
      </c>
      <c r="CB461" s="264">
        <v>16126.62</v>
      </c>
      <c r="CC461" s="264">
        <v>46891.5</v>
      </c>
      <c r="CD461" s="264">
        <v>48659.439999999995</v>
      </c>
      <c r="CE461" s="264">
        <v>50260.160000000003</v>
      </c>
      <c r="CF461" s="577">
        <v>37372.82</v>
      </c>
      <c r="CG461" s="264">
        <v>0</v>
      </c>
      <c r="CH461" s="264">
        <v>0</v>
      </c>
      <c r="CI461" s="264">
        <v>0</v>
      </c>
      <c r="CJ461" s="264">
        <v>0</v>
      </c>
      <c r="CK461" s="264">
        <v>0</v>
      </c>
      <c r="CL461" s="264">
        <v>0</v>
      </c>
      <c r="CM461" s="264">
        <v>0</v>
      </c>
      <c r="CN461" s="264">
        <v>0</v>
      </c>
      <c r="CO461" s="264">
        <v>0</v>
      </c>
      <c r="CP461" s="264">
        <v>0</v>
      </c>
      <c r="CQ461" s="264">
        <v>0</v>
      </c>
      <c r="CR461" s="264">
        <v>0</v>
      </c>
      <c r="CS461" s="264">
        <v>0</v>
      </c>
      <c r="CT461" s="264">
        <v>0</v>
      </c>
      <c r="CU461" s="264">
        <v>0</v>
      </c>
      <c r="CV461" s="264">
        <v>0</v>
      </c>
      <c r="CW461" s="264">
        <v>0</v>
      </c>
      <c r="CX461" s="264">
        <v>0</v>
      </c>
      <c r="CY461" s="577">
        <v>0</v>
      </c>
      <c r="CZ461" s="264">
        <v>0</v>
      </c>
      <c r="DA461" s="264">
        <v>0</v>
      </c>
      <c r="DB461" s="264">
        <v>0</v>
      </c>
      <c r="DC461" s="428">
        <f t="shared" si="7"/>
        <v>779883.28999999992</v>
      </c>
    </row>
    <row r="462" spans="1:107" x14ac:dyDescent="0.25">
      <c r="A462" s="338">
        <v>103421</v>
      </c>
      <c r="B462" s="347">
        <v>676187</v>
      </c>
      <c r="C462" s="311">
        <v>1028727</v>
      </c>
      <c r="D462" s="14">
        <v>1306026729</v>
      </c>
      <c r="F462" s="14" t="s">
        <v>939</v>
      </c>
      <c r="G462" s="14" t="str">
        <f>INDEX(FY2019_ALL_Targets!F:F,MATCH(B462,FY2019_ALL_Targets!B:B,0))</f>
        <v>MRSA Northeast</v>
      </c>
      <c r="H462" s="14" t="s">
        <v>3052</v>
      </c>
      <c r="I462" s="312" t="s">
        <v>2536</v>
      </c>
      <c r="J462" s="312" t="s">
        <v>991</v>
      </c>
      <c r="K462" s="312" t="s">
        <v>2537</v>
      </c>
      <c r="L462" s="264">
        <v>0</v>
      </c>
      <c r="M462" s="264">
        <v>0</v>
      </c>
      <c r="N462" s="264">
        <v>0</v>
      </c>
      <c r="O462" s="264">
        <v>0</v>
      </c>
      <c r="P462" s="264">
        <v>0</v>
      </c>
      <c r="Q462" s="264">
        <v>0</v>
      </c>
      <c r="R462" s="264">
        <v>0</v>
      </c>
      <c r="S462" s="264">
        <v>0</v>
      </c>
      <c r="T462" s="264">
        <v>0</v>
      </c>
      <c r="U462" s="264">
        <v>0</v>
      </c>
      <c r="V462" s="264">
        <v>0</v>
      </c>
      <c r="W462" s="264">
        <v>0</v>
      </c>
      <c r="X462" s="264">
        <v>0</v>
      </c>
      <c r="Y462" s="264">
        <v>0</v>
      </c>
      <c r="Z462" s="264">
        <v>0</v>
      </c>
      <c r="AA462" s="577">
        <v>0</v>
      </c>
      <c r="AB462" s="264">
        <v>0</v>
      </c>
      <c r="AC462" s="264">
        <v>0</v>
      </c>
      <c r="AD462" s="264">
        <v>0</v>
      </c>
      <c r="AE462" s="264">
        <v>0</v>
      </c>
      <c r="AF462" s="264">
        <v>0</v>
      </c>
      <c r="AG462" s="264">
        <v>43928</v>
      </c>
      <c r="AH462" s="264">
        <v>15200</v>
      </c>
      <c r="AI462" s="264">
        <v>15199.29</v>
      </c>
      <c r="AJ462" s="264">
        <v>14784.599999999999</v>
      </c>
      <c r="AK462" s="264">
        <v>787.31</v>
      </c>
      <c r="AL462" s="264">
        <v>1195.9899999999998</v>
      </c>
      <c r="AM462" s="264">
        <v>198.32999999999998</v>
      </c>
      <c r="AN462" s="264">
        <v>24.04</v>
      </c>
      <c r="AO462" s="264">
        <v>36.06</v>
      </c>
      <c r="AP462" s="264">
        <v>-6.0100000000000016</v>
      </c>
      <c r="AQ462" s="264">
        <v>41543.75</v>
      </c>
      <c r="AR462" s="264">
        <v>43386.619999999988</v>
      </c>
      <c r="AS462" s="264">
        <v>39654.010000000009</v>
      </c>
      <c r="AT462" s="577">
        <v>30036.559999999998</v>
      </c>
      <c r="AU462" s="264">
        <v>0</v>
      </c>
      <c r="AV462" s="264">
        <v>0</v>
      </c>
      <c r="AW462" s="264">
        <v>0</v>
      </c>
      <c r="AX462" s="264">
        <v>0</v>
      </c>
      <c r="AY462" s="264">
        <v>0</v>
      </c>
      <c r="AZ462" s="264">
        <v>0</v>
      </c>
      <c r="BA462" s="264">
        <v>0</v>
      </c>
      <c r="BB462" s="264">
        <v>0</v>
      </c>
      <c r="BC462" s="264">
        <v>0</v>
      </c>
      <c r="BD462" s="264">
        <v>0</v>
      </c>
      <c r="BE462" s="264">
        <v>0</v>
      </c>
      <c r="BF462" s="264">
        <v>0</v>
      </c>
      <c r="BG462" s="264">
        <v>0</v>
      </c>
      <c r="BH462" s="264">
        <v>0</v>
      </c>
      <c r="BI462" s="264">
        <v>0</v>
      </c>
      <c r="BJ462" s="264">
        <v>0</v>
      </c>
      <c r="BK462" s="264">
        <v>0</v>
      </c>
      <c r="BL462" s="264">
        <v>0</v>
      </c>
      <c r="BM462" s="577">
        <v>0</v>
      </c>
      <c r="BN462" s="264">
        <v>0</v>
      </c>
      <c r="BO462" s="264">
        <v>0</v>
      </c>
      <c r="BP462" s="264">
        <v>0</v>
      </c>
      <c r="BQ462" s="264">
        <v>0</v>
      </c>
      <c r="BR462" s="264">
        <v>0</v>
      </c>
      <c r="BS462" s="264">
        <v>0</v>
      </c>
      <c r="BT462" s="264">
        <v>0</v>
      </c>
      <c r="BU462" s="264">
        <v>0</v>
      </c>
      <c r="BV462" s="264">
        <v>0</v>
      </c>
      <c r="BW462" s="264">
        <v>0</v>
      </c>
      <c r="BX462" s="264">
        <v>0</v>
      </c>
      <c r="BY462" s="264">
        <v>0</v>
      </c>
      <c r="BZ462" s="264">
        <v>0</v>
      </c>
      <c r="CA462" s="264">
        <v>0</v>
      </c>
      <c r="CB462" s="264">
        <v>0</v>
      </c>
      <c r="CC462" s="264">
        <v>0</v>
      </c>
      <c r="CD462" s="264">
        <v>0</v>
      </c>
      <c r="CE462" s="264">
        <v>0</v>
      </c>
      <c r="CF462" s="577">
        <v>0</v>
      </c>
      <c r="CG462" s="264">
        <v>0</v>
      </c>
      <c r="CH462" s="264">
        <v>0</v>
      </c>
      <c r="CI462" s="264">
        <v>0</v>
      </c>
      <c r="CJ462" s="264">
        <v>0</v>
      </c>
      <c r="CK462" s="264">
        <v>0</v>
      </c>
      <c r="CL462" s="264">
        <v>64052.800000000003</v>
      </c>
      <c r="CM462" s="264">
        <v>22070.400000000001</v>
      </c>
      <c r="CN462" s="264">
        <v>21774.23</v>
      </c>
      <c r="CO462" s="264">
        <v>21353.53</v>
      </c>
      <c r="CP462" s="264">
        <v>1586.64</v>
      </c>
      <c r="CQ462" s="264">
        <v>1568.61</v>
      </c>
      <c r="CR462" s="264">
        <v>306.51</v>
      </c>
      <c r="CS462" s="264">
        <v>186.31</v>
      </c>
      <c r="CT462" s="264">
        <v>18.03</v>
      </c>
      <c r="CU462" s="264">
        <v>-18.03</v>
      </c>
      <c r="CV462" s="264">
        <v>60576.250000000007</v>
      </c>
      <c r="CW462" s="264">
        <v>62596.569999999992</v>
      </c>
      <c r="CX462" s="264">
        <v>58551.1</v>
      </c>
      <c r="CY462" s="577">
        <v>42675</v>
      </c>
      <c r="CZ462" s="264">
        <v>0</v>
      </c>
      <c r="DA462" s="264">
        <v>0</v>
      </c>
      <c r="DB462" s="264">
        <v>0</v>
      </c>
      <c r="DC462" s="428">
        <f t="shared" si="7"/>
        <v>603266.5</v>
      </c>
    </row>
    <row r="463" spans="1:107" x14ac:dyDescent="0.25">
      <c r="A463" s="297">
        <v>4308</v>
      </c>
      <c r="B463" s="347">
        <v>676190</v>
      </c>
      <c r="C463" s="297">
        <v>1028824</v>
      </c>
      <c r="D463" s="14">
        <v>1902163686</v>
      </c>
      <c r="F463" s="14" t="s">
        <v>939</v>
      </c>
      <c r="G463" s="14" t="str">
        <f>INDEX(FY2019_ALL_Targets!F:F,MATCH(B463,FY2019_ALL_Targets!B:B,0))</f>
        <v>MRSA Northeast</v>
      </c>
      <c r="H463" s="14" t="s">
        <v>3066</v>
      </c>
      <c r="I463" s="299" t="s">
        <v>464</v>
      </c>
      <c r="J463" s="299" t="s">
        <v>966</v>
      </c>
      <c r="K463" s="299" t="s">
        <v>465</v>
      </c>
      <c r="L463" s="264">
        <v>0</v>
      </c>
      <c r="M463" s="264">
        <v>0</v>
      </c>
      <c r="N463" s="264">
        <v>0</v>
      </c>
      <c r="O463" s="264">
        <v>0</v>
      </c>
      <c r="P463" s="264">
        <v>0</v>
      </c>
      <c r="Q463" s="264">
        <v>0</v>
      </c>
      <c r="R463" s="264">
        <v>0</v>
      </c>
      <c r="S463" s="264">
        <v>0</v>
      </c>
      <c r="T463" s="264">
        <v>0</v>
      </c>
      <c r="U463" s="264">
        <v>0</v>
      </c>
      <c r="V463" s="264">
        <v>0</v>
      </c>
      <c r="W463" s="264">
        <v>0</v>
      </c>
      <c r="X463" s="264">
        <v>0</v>
      </c>
      <c r="Y463" s="264">
        <v>0</v>
      </c>
      <c r="Z463" s="264">
        <v>0</v>
      </c>
      <c r="AA463" s="577">
        <v>0</v>
      </c>
      <c r="AB463" s="264">
        <v>0</v>
      </c>
      <c r="AC463" s="264">
        <v>0</v>
      </c>
      <c r="AD463" s="264">
        <v>0</v>
      </c>
      <c r="AE463" s="264">
        <v>16749.12</v>
      </c>
      <c r="AF463" s="264">
        <v>17114.79</v>
      </c>
      <c r="AG463" s="264">
        <v>17939.34</v>
      </c>
      <c r="AH463" s="264">
        <v>17925</v>
      </c>
      <c r="AI463" s="264">
        <v>17905.320000000003</v>
      </c>
      <c r="AJ463" s="264">
        <v>17416.8</v>
      </c>
      <c r="AK463" s="264">
        <v>17735.169999999998</v>
      </c>
      <c r="AL463" s="264">
        <v>18419.239999999998</v>
      </c>
      <c r="AM463" s="264">
        <v>17975.429999999997</v>
      </c>
      <c r="AN463" s="264">
        <v>18045.32</v>
      </c>
      <c r="AO463" s="264">
        <v>17876.559999999998</v>
      </c>
      <c r="AP463" s="264">
        <v>18425.569999999996</v>
      </c>
      <c r="AQ463" s="264">
        <v>48696.5</v>
      </c>
      <c r="AR463" s="264">
        <v>50749.89</v>
      </c>
      <c r="AS463" s="264">
        <v>52997.299999999996</v>
      </c>
      <c r="AT463" s="577">
        <v>53090.59</v>
      </c>
      <c r="AU463" s="264">
        <v>0</v>
      </c>
      <c r="AV463" s="264">
        <v>0</v>
      </c>
      <c r="AW463" s="264">
        <v>0</v>
      </c>
      <c r="AX463" s="264">
        <v>0</v>
      </c>
      <c r="AY463" s="264">
        <v>0</v>
      </c>
      <c r="AZ463" s="264">
        <v>0</v>
      </c>
      <c r="BA463" s="264">
        <v>0</v>
      </c>
      <c r="BB463" s="264">
        <v>0</v>
      </c>
      <c r="BC463" s="264">
        <v>0</v>
      </c>
      <c r="BD463" s="264">
        <v>0</v>
      </c>
      <c r="BE463" s="264">
        <v>0</v>
      </c>
      <c r="BF463" s="264">
        <v>0</v>
      </c>
      <c r="BG463" s="264">
        <v>0</v>
      </c>
      <c r="BH463" s="264">
        <v>0</v>
      </c>
      <c r="BI463" s="264">
        <v>0</v>
      </c>
      <c r="BJ463" s="264">
        <v>0</v>
      </c>
      <c r="BK463" s="264">
        <v>0</v>
      </c>
      <c r="BL463" s="264">
        <v>0</v>
      </c>
      <c r="BM463" s="577">
        <v>0</v>
      </c>
      <c r="BN463" s="264">
        <v>0</v>
      </c>
      <c r="BO463" s="264">
        <v>0</v>
      </c>
      <c r="BP463" s="264">
        <v>0</v>
      </c>
      <c r="BQ463" s="264">
        <v>0</v>
      </c>
      <c r="BR463" s="264">
        <v>0</v>
      </c>
      <c r="BS463" s="264">
        <v>0</v>
      </c>
      <c r="BT463" s="264">
        <v>0</v>
      </c>
      <c r="BU463" s="264">
        <v>0</v>
      </c>
      <c r="BV463" s="264">
        <v>0</v>
      </c>
      <c r="BW463" s="264">
        <v>0</v>
      </c>
      <c r="BX463" s="264">
        <v>0</v>
      </c>
      <c r="BY463" s="264">
        <v>0</v>
      </c>
      <c r="BZ463" s="264">
        <v>0</v>
      </c>
      <c r="CA463" s="264">
        <v>0</v>
      </c>
      <c r="CB463" s="264">
        <v>0</v>
      </c>
      <c r="CC463" s="264">
        <v>0</v>
      </c>
      <c r="CD463" s="264">
        <v>0</v>
      </c>
      <c r="CE463" s="264">
        <v>0</v>
      </c>
      <c r="CF463" s="577">
        <v>0</v>
      </c>
      <c r="CG463" s="264">
        <v>0</v>
      </c>
      <c r="CH463" s="264">
        <v>0</v>
      </c>
      <c r="CI463" s="264">
        <v>0</v>
      </c>
      <c r="CJ463" s="264">
        <v>24779.52</v>
      </c>
      <c r="CK463" s="264">
        <v>25008.959999999999</v>
      </c>
      <c r="CL463" s="264">
        <v>25747.47</v>
      </c>
      <c r="CM463" s="264">
        <v>26027.1</v>
      </c>
      <c r="CN463" s="264">
        <v>25650.84</v>
      </c>
      <c r="CO463" s="264">
        <v>25155.24</v>
      </c>
      <c r="CP463" s="264">
        <v>26490.59</v>
      </c>
      <c r="CQ463" s="264">
        <v>27049.97</v>
      </c>
      <c r="CR463" s="264">
        <v>26345.229999999996</v>
      </c>
      <c r="CS463" s="264">
        <v>25945.279999999999</v>
      </c>
      <c r="CT463" s="264">
        <v>25432.81</v>
      </c>
      <c r="CU463" s="264">
        <v>26047.269999999997</v>
      </c>
      <c r="CV463" s="264">
        <v>71005.900000000009</v>
      </c>
      <c r="CW463" s="264">
        <v>73218.87</v>
      </c>
      <c r="CX463" s="264">
        <v>78212.239999999976</v>
      </c>
      <c r="CY463" s="577">
        <v>75631.39</v>
      </c>
      <c r="CZ463" s="264">
        <v>0</v>
      </c>
      <c r="DA463" s="264">
        <v>0</v>
      </c>
      <c r="DB463" s="264">
        <v>0</v>
      </c>
      <c r="DC463" s="428">
        <f t="shared" si="7"/>
        <v>1026810.6200000001</v>
      </c>
    </row>
    <row r="464" spans="1:107" x14ac:dyDescent="0.25">
      <c r="A464" s="311">
        <v>103476</v>
      </c>
      <c r="B464" s="347">
        <v>676192</v>
      </c>
      <c r="C464" s="311">
        <v>1026599</v>
      </c>
      <c r="D464" s="14">
        <v>1275704421</v>
      </c>
      <c r="F464" s="14" t="s">
        <v>941</v>
      </c>
      <c r="G464" s="14" t="str">
        <f>INDEX(FY2019_ALL_Targets!F:F,MATCH(B464,FY2019_ALL_Targets!B:B,0))</f>
        <v>Dallas</v>
      </c>
      <c r="H464" s="14" t="s">
        <v>3005</v>
      </c>
      <c r="I464" s="312" t="s">
        <v>344</v>
      </c>
      <c r="J464" s="312" t="s">
        <v>1002</v>
      </c>
      <c r="K464" s="312" t="s">
        <v>345</v>
      </c>
      <c r="L464" s="264">
        <v>0</v>
      </c>
      <c r="M464" s="264">
        <v>0</v>
      </c>
      <c r="N464" s="264">
        <v>0</v>
      </c>
      <c r="O464" s="264">
        <v>0</v>
      </c>
      <c r="P464" s="264">
        <v>0</v>
      </c>
      <c r="Q464" s="264">
        <v>0</v>
      </c>
      <c r="R464" s="264">
        <v>0</v>
      </c>
      <c r="S464" s="264">
        <v>0</v>
      </c>
      <c r="T464" s="264">
        <v>0</v>
      </c>
      <c r="U464" s="264">
        <v>0</v>
      </c>
      <c r="V464" s="264">
        <v>0</v>
      </c>
      <c r="W464" s="264">
        <v>0</v>
      </c>
      <c r="X464" s="264">
        <v>0</v>
      </c>
      <c r="Y464" s="264">
        <v>0</v>
      </c>
      <c r="Z464" s="264">
        <v>0</v>
      </c>
      <c r="AA464" s="577">
        <v>0</v>
      </c>
      <c r="AB464" s="264">
        <v>0</v>
      </c>
      <c r="AC464" s="264">
        <v>0</v>
      </c>
      <c r="AD464" s="264">
        <v>0</v>
      </c>
      <c r="AE464" s="264">
        <v>0</v>
      </c>
      <c r="AF464" s="264">
        <v>0</v>
      </c>
      <c r="AG464" s="264">
        <v>0</v>
      </c>
      <c r="AH464" s="264">
        <v>0</v>
      </c>
      <c r="AI464" s="264">
        <v>0</v>
      </c>
      <c r="AJ464" s="264">
        <v>0</v>
      </c>
      <c r="AK464" s="264">
        <v>0</v>
      </c>
      <c r="AL464" s="264">
        <v>0</v>
      </c>
      <c r="AM464" s="264">
        <v>0</v>
      </c>
      <c r="AN464" s="264">
        <v>0</v>
      </c>
      <c r="AO464" s="264">
        <v>0</v>
      </c>
      <c r="AP464" s="264">
        <v>0</v>
      </c>
      <c r="AQ464" s="264">
        <v>0</v>
      </c>
      <c r="AR464" s="264">
        <v>0</v>
      </c>
      <c r="AS464" s="264">
        <v>0</v>
      </c>
      <c r="AT464" s="577">
        <v>0</v>
      </c>
      <c r="AU464" s="264">
        <v>0</v>
      </c>
      <c r="AV464" s="264">
        <v>0</v>
      </c>
      <c r="AW464" s="264">
        <v>0</v>
      </c>
      <c r="AX464" s="264">
        <v>22088.73</v>
      </c>
      <c r="AY464" s="264">
        <v>22537.91</v>
      </c>
      <c r="AZ464" s="264">
        <v>23806.54</v>
      </c>
      <c r="BA464" s="264">
        <v>23855.1</v>
      </c>
      <c r="BB464" s="264">
        <v>23127.39</v>
      </c>
      <c r="BC464" s="264">
        <v>23738.37</v>
      </c>
      <c r="BD464" s="264">
        <v>22066.39</v>
      </c>
      <c r="BE464" s="264">
        <v>24249.57</v>
      </c>
      <c r="BF464" s="264">
        <v>22734.02</v>
      </c>
      <c r="BG464" s="264">
        <v>21619.13</v>
      </c>
      <c r="BH464" s="264">
        <v>21860.79</v>
      </c>
      <c r="BI464" s="264">
        <v>22019.510000000002</v>
      </c>
      <c r="BJ464" s="264">
        <v>49943.820000000007</v>
      </c>
      <c r="BK464" s="264">
        <v>66693.84</v>
      </c>
      <c r="BL464" s="264">
        <v>67941.919999999998</v>
      </c>
      <c r="BM464" s="577">
        <v>64590.62</v>
      </c>
      <c r="BN464" s="264">
        <v>0</v>
      </c>
      <c r="BO464" s="264">
        <v>0</v>
      </c>
      <c r="BP464" s="264">
        <v>0</v>
      </c>
      <c r="BQ464" s="264">
        <v>13748.550000000001</v>
      </c>
      <c r="BR464" s="264">
        <v>13608.94</v>
      </c>
      <c r="BS464" s="264">
        <v>14804.73</v>
      </c>
      <c r="BT464" s="264">
        <v>14580.14</v>
      </c>
      <c r="BU464" s="264">
        <v>14292.140000000001</v>
      </c>
      <c r="BV464" s="264">
        <v>14921.09</v>
      </c>
      <c r="BW464" s="264">
        <v>13881.46</v>
      </c>
      <c r="BX464" s="264">
        <v>15144.66</v>
      </c>
      <c r="BY464" s="264">
        <v>14128.99</v>
      </c>
      <c r="BZ464" s="264">
        <v>13806.48</v>
      </c>
      <c r="CA464" s="264">
        <v>13971.79</v>
      </c>
      <c r="CB464" s="264">
        <v>13683.05</v>
      </c>
      <c r="CC464" s="264">
        <v>30770.780000000002</v>
      </c>
      <c r="CD464" s="264">
        <v>41238.409999999996</v>
      </c>
      <c r="CE464" s="264">
        <v>42500.030000000006</v>
      </c>
      <c r="CF464" s="577">
        <v>40880.15</v>
      </c>
      <c r="CG464" s="264">
        <v>0</v>
      </c>
      <c r="CH464" s="264">
        <v>0</v>
      </c>
      <c r="CI464" s="264">
        <v>0</v>
      </c>
      <c r="CJ464" s="264">
        <v>0</v>
      </c>
      <c r="CK464" s="264">
        <v>0</v>
      </c>
      <c r="CL464" s="264">
        <v>0</v>
      </c>
      <c r="CM464" s="264">
        <v>0</v>
      </c>
      <c r="CN464" s="264">
        <v>0</v>
      </c>
      <c r="CO464" s="264">
        <v>0</v>
      </c>
      <c r="CP464" s="264">
        <v>0</v>
      </c>
      <c r="CQ464" s="264">
        <v>0</v>
      </c>
      <c r="CR464" s="264">
        <v>0</v>
      </c>
      <c r="CS464" s="264">
        <v>0</v>
      </c>
      <c r="CT464" s="264">
        <v>0</v>
      </c>
      <c r="CU464" s="264">
        <v>0</v>
      </c>
      <c r="CV464" s="264">
        <v>0</v>
      </c>
      <c r="CW464" s="264">
        <v>0</v>
      </c>
      <c r="CX464" s="264">
        <v>0</v>
      </c>
      <c r="CY464" s="577">
        <v>0</v>
      </c>
      <c r="CZ464" s="264">
        <v>0</v>
      </c>
      <c r="DA464" s="264">
        <v>0</v>
      </c>
      <c r="DB464" s="264">
        <v>0</v>
      </c>
      <c r="DC464" s="428">
        <f t="shared" si="7"/>
        <v>848835.04</v>
      </c>
    </row>
    <row r="465" spans="1:107" x14ac:dyDescent="0.25">
      <c r="A465" s="297">
        <v>103471</v>
      </c>
      <c r="B465" s="347">
        <v>676194</v>
      </c>
      <c r="C465" s="297">
        <v>1028856</v>
      </c>
      <c r="D465" s="14">
        <v>1659731081</v>
      </c>
      <c r="F465" s="14" t="s">
        <v>930</v>
      </c>
      <c r="G465" s="14" t="str">
        <f>INDEX(FY2019_ALL_Targets!F:F,MATCH(B465,FY2019_ALL_Targets!B:B,0))</f>
        <v>Harris</v>
      </c>
      <c r="H465" s="14" t="s">
        <v>3016</v>
      </c>
      <c r="I465" s="299" t="s">
        <v>342</v>
      </c>
      <c r="J465" s="299" t="s">
        <v>978</v>
      </c>
      <c r="K465" s="299" t="s">
        <v>343</v>
      </c>
      <c r="L465" s="264">
        <v>13481.52</v>
      </c>
      <c r="M465" s="264">
        <v>13880.84</v>
      </c>
      <c r="N465" s="264">
        <v>15180.12</v>
      </c>
      <c r="O465" s="264">
        <v>15305.28</v>
      </c>
      <c r="P465" s="264">
        <v>14388.36</v>
      </c>
      <c r="Q465" s="264">
        <v>14894.04</v>
      </c>
      <c r="R465" s="264">
        <v>14590</v>
      </c>
      <c r="S465" s="264">
        <v>15386.380000000001</v>
      </c>
      <c r="T465" s="264">
        <v>14521.5</v>
      </c>
      <c r="U465" s="264">
        <v>14424.44</v>
      </c>
      <c r="V465" s="264">
        <v>14032.42</v>
      </c>
      <c r="W465" s="264">
        <v>14544.760000000002</v>
      </c>
      <c r="X465" s="264">
        <v>31050.300000000003</v>
      </c>
      <c r="Y465" s="264">
        <v>14633.32</v>
      </c>
      <c r="Z465" s="264">
        <v>33206.460000000006</v>
      </c>
      <c r="AA465" s="577">
        <v>24026.42</v>
      </c>
      <c r="AB465" s="264">
        <v>0</v>
      </c>
      <c r="AC465" s="264">
        <v>0</v>
      </c>
      <c r="AD465" s="264">
        <v>0</v>
      </c>
      <c r="AE465" s="264">
        <v>0</v>
      </c>
      <c r="AF465" s="264">
        <v>0</v>
      </c>
      <c r="AG465" s="264">
        <v>0</v>
      </c>
      <c r="AH465" s="264">
        <v>0</v>
      </c>
      <c r="AI465" s="264">
        <v>0</v>
      </c>
      <c r="AJ465" s="264">
        <v>0</v>
      </c>
      <c r="AK465" s="264">
        <v>0</v>
      </c>
      <c r="AL465" s="264">
        <v>0</v>
      </c>
      <c r="AM465" s="264">
        <v>0</v>
      </c>
      <c r="AN465" s="264">
        <v>0</v>
      </c>
      <c r="AO465" s="264">
        <v>0</v>
      </c>
      <c r="AP465" s="264">
        <v>0</v>
      </c>
      <c r="AQ465" s="264">
        <v>0</v>
      </c>
      <c r="AR465" s="264">
        <v>0</v>
      </c>
      <c r="AS465" s="264">
        <v>0</v>
      </c>
      <c r="AT465" s="577">
        <v>0</v>
      </c>
      <c r="AU465" s="264">
        <v>0</v>
      </c>
      <c r="AV465" s="264">
        <v>0</v>
      </c>
      <c r="AW465" s="264">
        <v>0</v>
      </c>
      <c r="AX465" s="264">
        <v>8230.76</v>
      </c>
      <c r="AY465" s="264">
        <v>8308.24</v>
      </c>
      <c r="AZ465" s="264">
        <v>8695.64</v>
      </c>
      <c r="BA465" s="264">
        <v>8671.7999999999993</v>
      </c>
      <c r="BB465" s="264">
        <v>8461.32</v>
      </c>
      <c r="BC465" s="264">
        <v>8608.32</v>
      </c>
      <c r="BD465" s="264">
        <v>8413.5999999999985</v>
      </c>
      <c r="BE465" s="264">
        <v>8239.26</v>
      </c>
      <c r="BF465" s="264">
        <v>8325.86</v>
      </c>
      <c r="BG465" s="264">
        <v>7904.14</v>
      </c>
      <c r="BH465" s="264">
        <v>7857.2000000000007</v>
      </c>
      <c r="BI465" s="264">
        <v>8054.8</v>
      </c>
      <c r="BJ465" s="264">
        <v>18417.899999999998</v>
      </c>
      <c r="BK465" s="264">
        <v>8384.16</v>
      </c>
      <c r="BL465" s="264">
        <v>18772.190000000002</v>
      </c>
      <c r="BM465" s="577">
        <v>13286.890000000001</v>
      </c>
      <c r="BN465" s="264">
        <v>0</v>
      </c>
      <c r="BO465" s="264">
        <v>0</v>
      </c>
      <c r="BP465" s="264">
        <v>0</v>
      </c>
      <c r="BQ465" s="264">
        <v>0</v>
      </c>
      <c r="BR465" s="264">
        <v>0</v>
      </c>
      <c r="BS465" s="264">
        <v>0</v>
      </c>
      <c r="BT465" s="264">
        <v>0</v>
      </c>
      <c r="BU465" s="264">
        <v>0</v>
      </c>
      <c r="BV465" s="264">
        <v>0</v>
      </c>
      <c r="BW465" s="264">
        <v>0</v>
      </c>
      <c r="BX465" s="264">
        <v>0</v>
      </c>
      <c r="BY465" s="264">
        <v>0</v>
      </c>
      <c r="BZ465" s="264">
        <v>0</v>
      </c>
      <c r="CA465" s="264">
        <v>0</v>
      </c>
      <c r="CB465" s="264">
        <v>0</v>
      </c>
      <c r="CC465" s="264">
        <v>0</v>
      </c>
      <c r="CD465" s="264">
        <v>0</v>
      </c>
      <c r="CE465" s="264">
        <v>0</v>
      </c>
      <c r="CF465" s="577">
        <v>0</v>
      </c>
      <c r="CG465" s="264">
        <v>0</v>
      </c>
      <c r="CH465" s="264">
        <v>0</v>
      </c>
      <c r="CI465" s="264">
        <v>0</v>
      </c>
      <c r="CJ465" s="264">
        <v>20424.919999999998</v>
      </c>
      <c r="CK465" s="264">
        <v>20901.72</v>
      </c>
      <c r="CL465" s="264">
        <v>22946</v>
      </c>
      <c r="CM465" s="264">
        <v>23035.4</v>
      </c>
      <c r="CN465" s="264">
        <v>22085.279999999999</v>
      </c>
      <c r="CO465" s="264">
        <v>22937.879999999997</v>
      </c>
      <c r="CP465" s="264">
        <v>22314.639999999999</v>
      </c>
      <c r="CQ465" s="264">
        <v>23771.620000000003</v>
      </c>
      <c r="CR465" s="264">
        <v>22033.46</v>
      </c>
      <c r="CS465" s="264">
        <v>22252.840000000004</v>
      </c>
      <c r="CT465" s="264">
        <v>22017.660000000003</v>
      </c>
      <c r="CU465" s="264">
        <v>22734.46</v>
      </c>
      <c r="CV465" s="264">
        <v>46910.400000000001</v>
      </c>
      <c r="CW465" s="264">
        <v>22365.079999999994</v>
      </c>
      <c r="CX465" s="264">
        <v>50759.009999999995</v>
      </c>
      <c r="CY465" s="577">
        <v>37553.910000000003</v>
      </c>
      <c r="CZ465" s="264">
        <v>0</v>
      </c>
      <c r="DA465" s="264">
        <v>0</v>
      </c>
      <c r="DB465" s="264">
        <v>0</v>
      </c>
      <c r="DC465" s="428">
        <f t="shared" si="7"/>
        <v>861222.52</v>
      </c>
    </row>
    <row r="466" spans="1:107" x14ac:dyDescent="0.25">
      <c r="A466" s="297">
        <v>103468</v>
      </c>
      <c r="B466" s="347">
        <v>676197</v>
      </c>
      <c r="C466" s="297">
        <v>1028783</v>
      </c>
      <c r="D466" s="14">
        <v>1790963130</v>
      </c>
      <c r="F466" s="14" t="s">
        <v>937</v>
      </c>
      <c r="G466" s="14" t="str">
        <f>INDEX(FY2019_ALL_Targets!F:F,MATCH(B466,FY2019_ALL_Targets!B:B,0))</f>
        <v>Tarrant</v>
      </c>
      <c r="H466" s="14" t="s">
        <v>3028</v>
      </c>
      <c r="I466" s="299" t="s">
        <v>340</v>
      </c>
      <c r="J466" s="299" t="s">
        <v>945</v>
      </c>
      <c r="K466" s="299" t="s">
        <v>341</v>
      </c>
      <c r="L466" s="264">
        <v>31100.36</v>
      </c>
      <c r="M466" s="264">
        <v>30814.059999999998</v>
      </c>
      <c r="N466" s="264">
        <v>33039.019999999997</v>
      </c>
      <c r="O466" s="264">
        <v>32744.539999999997</v>
      </c>
      <c r="P466" s="264">
        <v>32223.040000000001</v>
      </c>
      <c r="Q466" s="264">
        <v>32158.399999999998</v>
      </c>
      <c r="R466" s="264">
        <v>31661.52</v>
      </c>
      <c r="S466" s="264">
        <v>32505.14</v>
      </c>
      <c r="T466" s="264">
        <v>32268.43</v>
      </c>
      <c r="U466" s="264">
        <v>30467.05</v>
      </c>
      <c r="V466" s="264">
        <v>30459.03</v>
      </c>
      <c r="W466" s="264">
        <v>30832.369999999995</v>
      </c>
      <c r="X466" s="264">
        <v>89497.680000000008</v>
      </c>
      <c r="Y466" s="264">
        <v>72806.200000000012</v>
      </c>
      <c r="Z466" s="264">
        <v>74986.26999999999</v>
      </c>
      <c r="AA466" s="577">
        <v>70970.5</v>
      </c>
      <c r="AB466" s="264">
        <v>0</v>
      </c>
      <c r="AC466" s="264">
        <v>0</v>
      </c>
      <c r="AD466" s="264">
        <v>0</v>
      </c>
      <c r="AE466" s="264">
        <v>13644.24</v>
      </c>
      <c r="AF466" s="264">
        <v>14167.759999999998</v>
      </c>
      <c r="AG466" s="264">
        <v>14535.859999999999</v>
      </c>
      <c r="AH466" s="264">
        <v>14748.54</v>
      </c>
      <c r="AI466" s="264">
        <v>14043.039999999999</v>
      </c>
      <c r="AJ466" s="264">
        <v>14511.68</v>
      </c>
      <c r="AK466" s="264">
        <v>14201.2</v>
      </c>
      <c r="AL466" s="264">
        <v>14494.35</v>
      </c>
      <c r="AM466" s="264">
        <v>14026.599999999999</v>
      </c>
      <c r="AN466" s="264">
        <v>13588.65</v>
      </c>
      <c r="AO466" s="264">
        <v>13838.899999999998</v>
      </c>
      <c r="AP466" s="264">
        <v>13985.82</v>
      </c>
      <c r="AQ466" s="264">
        <v>39914.670000000006</v>
      </c>
      <c r="AR466" s="264">
        <v>32465.199999999997</v>
      </c>
      <c r="AS466" s="264">
        <v>33207.160000000003</v>
      </c>
      <c r="AT466" s="577">
        <v>32020.509999999995</v>
      </c>
      <c r="AU466" s="264">
        <v>0</v>
      </c>
      <c r="AV466" s="264">
        <v>0</v>
      </c>
      <c r="AW466" s="264">
        <v>0</v>
      </c>
      <c r="AX466" s="264">
        <v>0</v>
      </c>
      <c r="AY466" s="264">
        <v>0</v>
      </c>
      <c r="AZ466" s="264">
        <v>0</v>
      </c>
      <c r="BA466" s="264">
        <v>0</v>
      </c>
      <c r="BB466" s="264">
        <v>0</v>
      </c>
      <c r="BC466" s="264">
        <v>0</v>
      </c>
      <c r="BD466" s="264">
        <v>0</v>
      </c>
      <c r="BE466" s="264">
        <v>0</v>
      </c>
      <c r="BF466" s="264">
        <v>0</v>
      </c>
      <c r="BG466" s="264">
        <v>0</v>
      </c>
      <c r="BH466" s="264">
        <v>0</v>
      </c>
      <c r="BI466" s="264">
        <v>0</v>
      </c>
      <c r="BJ466" s="264">
        <v>0</v>
      </c>
      <c r="BK466" s="264">
        <v>0</v>
      </c>
      <c r="BL466" s="264">
        <v>0</v>
      </c>
      <c r="BM466" s="577">
        <v>0</v>
      </c>
      <c r="BN466" s="264">
        <v>0</v>
      </c>
      <c r="BO466" s="264">
        <v>0</v>
      </c>
      <c r="BP466" s="264">
        <v>0</v>
      </c>
      <c r="BQ466" s="264">
        <v>0</v>
      </c>
      <c r="BR466" s="264">
        <v>0</v>
      </c>
      <c r="BS466" s="264">
        <v>0</v>
      </c>
      <c r="BT466" s="264">
        <v>0</v>
      </c>
      <c r="BU466" s="264">
        <v>0</v>
      </c>
      <c r="BV466" s="264">
        <v>0</v>
      </c>
      <c r="BW466" s="264">
        <v>0</v>
      </c>
      <c r="BX466" s="264">
        <v>0</v>
      </c>
      <c r="BY466" s="264">
        <v>0</v>
      </c>
      <c r="BZ466" s="264">
        <v>0</v>
      </c>
      <c r="CA466" s="264">
        <v>0</v>
      </c>
      <c r="CB466" s="264">
        <v>0</v>
      </c>
      <c r="CC466" s="264">
        <v>0</v>
      </c>
      <c r="CD466" s="264">
        <v>0</v>
      </c>
      <c r="CE466" s="264">
        <v>0</v>
      </c>
      <c r="CF466" s="577">
        <v>0</v>
      </c>
      <c r="CG466" s="264">
        <v>0</v>
      </c>
      <c r="CH466" s="264">
        <v>0</v>
      </c>
      <c r="CI466" s="264">
        <v>0</v>
      </c>
      <c r="CJ466" s="264">
        <v>0</v>
      </c>
      <c r="CK466" s="264">
        <v>0</v>
      </c>
      <c r="CL466" s="264">
        <v>0</v>
      </c>
      <c r="CM466" s="264">
        <v>0</v>
      </c>
      <c r="CN466" s="264">
        <v>0</v>
      </c>
      <c r="CO466" s="264">
        <v>0</v>
      </c>
      <c r="CP466" s="264">
        <v>0</v>
      </c>
      <c r="CQ466" s="264">
        <v>0</v>
      </c>
      <c r="CR466" s="264">
        <v>0</v>
      </c>
      <c r="CS466" s="264">
        <v>0</v>
      </c>
      <c r="CT466" s="264">
        <v>0</v>
      </c>
      <c r="CU466" s="264">
        <v>0</v>
      </c>
      <c r="CV466" s="264">
        <v>0</v>
      </c>
      <c r="CW466" s="264">
        <v>0</v>
      </c>
      <c r="CX466" s="264">
        <v>0</v>
      </c>
      <c r="CY466" s="577">
        <v>0</v>
      </c>
      <c r="CZ466" s="264">
        <v>0</v>
      </c>
      <c r="DA466" s="264">
        <v>0</v>
      </c>
      <c r="DB466" s="264">
        <v>0</v>
      </c>
      <c r="DC466" s="428">
        <f t="shared" si="7"/>
        <v>995927.79</v>
      </c>
    </row>
    <row r="467" spans="1:107" x14ac:dyDescent="0.25">
      <c r="A467" s="313">
        <v>4097</v>
      </c>
      <c r="B467" s="347">
        <v>676206</v>
      </c>
      <c r="C467" s="313">
        <v>1028637</v>
      </c>
      <c r="D467" s="14">
        <v>1902203607</v>
      </c>
      <c r="F467" s="14" t="s">
        <v>1003</v>
      </c>
      <c r="G467" s="14" t="str">
        <f>INDEX(FY2019_ALL_Targets!F:F,MATCH(B467,FY2019_ALL_Targets!B:B,0))</f>
        <v>Hidalgo</v>
      </c>
      <c r="H467" s="14" t="s">
        <v>3026</v>
      </c>
      <c r="I467" s="314" t="s">
        <v>426</v>
      </c>
      <c r="J467" s="314" t="s">
        <v>1007</v>
      </c>
      <c r="K467" s="314" t="s">
        <v>427</v>
      </c>
      <c r="L467" s="264">
        <v>0</v>
      </c>
      <c r="M467" s="264">
        <v>0</v>
      </c>
      <c r="N467" s="264">
        <v>0</v>
      </c>
      <c r="O467" s="264">
        <v>0</v>
      </c>
      <c r="P467" s="264">
        <v>0</v>
      </c>
      <c r="Q467" s="264">
        <v>0</v>
      </c>
      <c r="R467" s="264">
        <v>0</v>
      </c>
      <c r="S467" s="264">
        <v>0</v>
      </c>
      <c r="T467" s="264">
        <v>0</v>
      </c>
      <c r="U467" s="264">
        <v>0</v>
      </c>
      <c r="V467" s="264">
        <v>0</v>
      </c>
      <c r="W467" s="264">
        <v>0</v>
      </c>
      <c r="X467" s="264">
        <v>0</v>
      </c>
      <c r="Y467" s="264">
        <v>0</v>
      </c>
      <c r="Z467" s="264">
        <v>0</v>
      </c>
      <c r="AA467" s="577">
        <v>0</v>
      </c>
      <c r="AB467" s="264">
        <v>0</v>
      </c>
      <c r="AC467" s="264">
        <v>0</v>
      </c>
      <c r="AD467" s="264">
        <v>0</v>
      </c>
      <c r="AE467" s="264">
        <v>13129.28</v>
      </c>
      <c r="AF467" s="264">
        <v>12760.48</v>
      </c>
      <c r="AG467" s="264">
        <v>15839.960000000001</v>
      </c>
      <c r="AH467" s="264">
        <v>14844.2</v>
      </c>
      <c r="AI467" s="264">
        <v>13985.28</v>
      </c>
      <c r="AJ467" s="264">
        <v>14385.900000000001</v>
      </c>
      <c r="AK467" s="264">
        <v>13800.349999999999</v>
      </c>
      <c r="AL467" s="264">
        <v>15144.02</v>
      </c>
      <c r="AM467" s="264">
        <v>14638.3</v>
      </c>
      <c r="AN467" s="264">
        <v>14048.31</v>
      </c>
      <c r="AO467" s="264">
        <v>14431.019999999999</v>
      </c>
      <c r="AP467" s="264">
        <v>15920.21</v>
      </c>
      <c r="AQ467" s="264">
        <v>30414.720000000001</v>
      </c>
      <c r="AR467" s="264">
        <v>31923.329999999994</v>
      </c>
      <c r="AS467" s="264">
        <v>33636.840000000004</v>
      </c>
      <c r="AT467" s="577">
        <v>43100.759999999995</v>
      </c>
      <c r="AU467" s="264">
        <v>0</v>
      </c>
      <c r="AV467" s="264">
        <v>0</v>
      </c>
      <c r="AW467" s="264">
        <v>0</v>
      </c>
      <c r="AX467" s="264">
        <v>15489.6</v>
      </c>
      <c r="AY467" s="264">
        <v>15969.04</v>
      </c>
      <c r="AZ467" s="264">
        <v>17425.800000000003</v>
      </c>
      <c r="BA467" s="264">
        <v>16282.52</v>
      </c>
      <c r="BB467" s="264">
        <v>17244.870000000003</v>
      </c>
      <c r="BC467" s="264">
        <v>16389</v>
      </c>
      <c r="BD467" s="264">
        <v>15994.86</v>
      </c>
      <c r="BE467" s="264">
        <v>16972.239999999998</v>
      </c>
      <c r="BF467" s="264">
        <v>15385.14</v>
      </c>
      <c r="BG467" s="264">
        <v>16257.46</v>
      </c>
      <c r="BH467" s="264">
        <v>15523.55</v>
      </c>
      <c r="BI467" s="264">
        <v>15754.669999999998</v>
      </c>
      <c r="BJ467" s="264">
        <v>35629.439999999995</v>
      </c>
      <c r="BK467" s="264">
        <v>36899</v>
      </c>
      <c r="BL467" s="264">
        <v>37313.740000000005</v>
      </c>
      <c r="BM467" s="577">
        <v>46207.24</v>
      </c>
      <c r="BN467" s="264">
        <v>0</v>
      </c>
      <c r="BO467" s="264">
        <v>0</v>
      </c>
      <c r="BP467" s="264">
        <v>0</v>
      </c>
      <c r="BQ467" s="264">
        <v>20210.240000000002</v>
      </c>
      <c r="BR467" s="264">
        <v>20007.400000000001</v>
      </c>
      <c r="BS467" s="264">
        <v>23308.16</v>
      </c>
      <c r="BT467" s="264">
        <v>23842.92</v>
      </c>
      <c r="BU467" s="264">
        <v>23126.7</v>
      </c>
      <c r="BV467" s="264">
        <v>23727.63</v>
      </c>
      <c r="BW467" s="264">
        <v>23258.489999999998</v>
      </c>
      <c r="BX467" s="264">
        <v>26400.65</v>
      </c>
      <c r="BY467" s="264">
        <v>25500.199999999997</v>
      </c>
      <c r="BZ467" s="264">
        <v>23868.07</v>
      </c>
      <c r="CA467" s="264">
        <v>23614.909999999996</v>
      </c>
      <c r="CB467" s="264">
        <v>24034.77</v>
      </c>
      <c r="CC467" s="264">
        <v>46300.800000000003</v>
      </c>
      <c r="CD467" s="264">
        <v>52264.049999999996</v>
      </c>
      <c r="CE467" s="264">
        <v>57961.799999999996</v>
      </c>
      <c r="CF467" s="577">
        <v>69552.86</v>
      </c>
      <c r="CG467" s="264">
        <v>0</v>
      </c>
      <c r="CH467" s="264">
        <v>0</v>
      </c>
      <c r="CI467" s="264">
        <v>0</v>
      </c>
      <c r="CJ467" s="264">
        <v>0</v>
      </c>
      <c r="CK467" s="264">
        <v>0</v>
      </c>
      <c r="CL467" s="264">
        <v>0</v>
      </c>
      <c r="CM467" s="264">
        <v>0</v>
      </c>
      <c r="CN467" s="264">
        <v>0</v>
      </c>
      <c r="CO467" s="264">
        <v>0</v>
      </c>
      <c r="CP467" s="264">
        <v>0</v>
      </c>
      <c r="CQ467" s="264">
        <v>0</v>
      </c>
      <c r="CR467" s="264">
        <v>0</v>
      </c>
      <c r="CS467" s="264">
        <v>0</v>
      </c>
      <c r="CT467" s="264">
        <v>0</v>
      </c>
      <c r="CU467" s="264">
        <v>0</v>
      </c>
      <c r="CV467" s="264">
        <v>0</v>
      </c>
      <c r="CW467" s="264">
        <v>0</v>
      </c>
      <c r="CX467" s="264">
        <v>0</v>
      </c>
      <c r="CY467" s="577">
        <v>0</v>
      </c>
      <c r="CZ467" s="264">
        <v>0</v>
      </c>
      <c r="DA467" s="264">
        <v>0</v>
      </c>
      <c r="DB467" s="264">
        <v>0</v>
      </c>
      <c r="DC467" s="428">
        <f t="shared" si="7"/>
        <v>1169720.78</v>
      </c>
    </row>
    <row r="468" spans="1:107" x14ac:dyDescent="0.25">
      <c r="A468" s="297">
        <v>103557</v>
      </c>
      <c r="B468" s="347">
        <v>676207</v>
      </c>
      <c r="C468" s="297">
        <v>1026568</v>
      </c>
      <c r="D468" s="14">
        <v>1518355387</v>
      </c>
      <c r="F468" s="14" t="s">
        <v>930</v>
      </c>
      <c r="G468" s="14" t="str">
        <f>INDEX(FY2019_ALL_Targets!F:F,MATCH(B468,FY2019_ALL_Targets!B:B,0))</f>
        <v>Harris</v>
      </c>
      <c r="H468" s="14" t="s">
        <v>3031</v>
      </c>
      <c r="I468" s="299" t="s">
        <v>346</v>
      </c>
      <c r="J468" s="299" t="s">
        <v>2671</v>
      </c>
      <c r="K468" s="299" t="s">
        <v>347</v>
      </c>
      <c r="L468" s="264">
        <v>14454.18</v>
      </c>
      <c r="M468" s="264">
        <v>14882.31</v>
      </c>
      <c r="N468" s="264">
        <v>16275.329999999998</v>
      </c>
      <c r="O468" s="264">
        <v>16409.52</v>
      </c>
      <c r="P468" s="264">
        <v>15440.57</v>
      </c>
      <c r="Q468" s="264">
        <v>15983.23</v>
      </c>
      <c r="R468" s="264">
        <v>15640.62</v>
      </c>
      <c r="S468" s="264">
        <v>16497.919999999998</v>
      </c>
      <c r="T468" s="264">
        <v>15569.710000000001</v>
      </c>
      <c r="U468" s="264">
        <v>15465.53</v>
      </c>
      <c r="V468" s="264">
        <v>15045.08</v>
      </c>
      <c r="W468" s="264">
        <v>15594.410000000002</v>
      </c>
      <c r="X468" s="264">
        <v>36617.939999999995</v>
      </c>
      <c r="Y468" s="264">
        <v>45288.759999999995</v>
      </c>
      <c r="Z468" s="264">
        <v>46923.53</v>
      </c>
      <c r="AA468" s="577">
        <v>45366.419999999991</v>
      </c>
      <c r="AB468" s="264">
        <v>0</v>
      </c>
      <c r="AC468" s="264">
        <v>0</v>
      </c>
      <c r="AD468" s="264">
        <v>0</v>
      </c>
      <c r="AE468" s="264">
        <v>0</v>
      </c>
      <c r="AF468" s="264">
        <v>0</v>
      </c>
      <c r="AG468" s="264">
        <v>0</v>
      </c>
      <c r="AH468" s="264">
        <v>0</v>
      </c>
      <c r="AI468" s="264">
        <v>0</v>
      </c>
      <c r="AJ468" s="264">
        <v>0</v>
      </c>
      <c r="AK468" s="264">
        <v>0</v>
      </c>
      <c r="AL468" s="264">
        <v>0</v>
      </c>
      <c r="AM468" s="264">
        <v>0</v>
      </c>
      <c r="AN468" s="264">
        <v>0</v>
      </c>
      <c r="AO468" s="264">
        <v>0</v>
      </c>
      <c r="AP468" s="264">
        <v>0</v>
      </c>
      <c r="AQ468" s="264">
        <v>0</v>
      </c>
      <c r="AR468" s="264">
        <v>0</v>
      </c>
      <c r="AS468" s="264">
        <v>0</v>
      </c>
      <c r="AT468" s="577">
        <v>0</v>
      </c>
      <c r="AU468" s="264">
        <v>0</v>
      </c>
      <c r="AV468" s="264">
        <v>0</v>
      </c>
      <c r="AW468" s="264">
        <v>0</v>
      </c>
      <c r="AX468" s="264">
        <v>8824.59</v>
      </c>
      <c r="AY468" s="264">
        <v>8907.66</v>
      </c>
      <c r="AZ468" s="264">
        <v>9323.01</v>
      </c>
      <c r="BA468" s="264">
        <v>9297.4499999999989</v>
      </c>
      <c r="BB468" s="264">
        <v>9080.09</v>
      </c>
      <c r="BC468" s="264">
        <v>9237.84</v>
      </c>
      <c r="BD468" s="264">
        <v>9019.4</v>
      </c>
      <c r="BE468" s="264">
        <v>8834.09</v>
      </c>
      <c r="BF468" s="264">
        <v>8926.86</v>
      </c>
      <c r="BG468" s="264">
        <v>8474.5499999999993</v>
      </c>
      <c r="BH468" s="264">
        <v>8424.2200000000012</v>
      </c>
      <c r="BI468" s="264">
        <v>8636.07</v>
      </c>
      <c r="BJ468" s="264">
        <v>21720.420000000002</v>
      </c>
      <c r="BK468" s="264">
        <v>26166.039999999997</v>
      </c>
      <c r="BL468" s="264">
        <v>26382.45</v>
      </c>
      <c r="BM468" s="577">
        <v>25129.1</v>
      </c>
      <c r="BN468" s="264">
        <v>0</v>
      </c>
      <c r="BO468" s="264">
        <v>0</v>
      </c>
      <c r="BP468" s="264">
        <v>0</v>
      </c>
      <c r="BQ468" s="264">
        <v>0</v>
      </c>
      <c r="BR468" s="264">
        <v>0</v>
      </c>
      <c r="BS468" s="264">
        <v>0</v>
      </c>
      <c r="BT468" s="264">
        <v>0</v>
      </c>
      <c r="BU468" s="264">
        <v>0</v>
      </c>
      <c r="BV468" s="264">
        <v>0</v>
      </c>
      <c r="BW468" s="264">
        <v>0</v>
      </c>
      <c r="BX468" s="264">
        <v>0</v>
      </c>
      <c r="BY468" s="264">
        <v>0</v>
      </c>
      <c r="BZ468" s="264">
        <v>0</v>
      </c>
      <c r="CA468" s="264">
        <v>0</v>
      </c>
      <c r="CB468" s="264">
        <v>0</v>
      </c>
      <c r="CC468" s="264">
        <v>0</v>
      </c>
      <c r="CD468" s="264">
        <v>0</v>
      </c>
      <c r="CE468" s="264">
        <v>0</v>
      </c>
      <c r="CF468" s="577">
        <v>0</v>
      </c>
      <c r="CG468" s="264">
        <v>0</v>
      </c>
      <c r="CH468" s="264">
        <v>0</v>
      </c>
      <c r="CI468" s="264">
        <v>0</v>
      </c>
      <c r="CJ468" s="264">
        <v>21898.53</v>
      </c>
      <c r="CK468" s="264">
        <v>22409.73</v>
      </c>
      <c r="CL468" s="264">
        <v>24601.5</v>
      </c>
      <c r="CM468" s="264">
        <v>24697.35</v>
      </c>
      <c r="CN468" s="264">
        <v>23700.36</v>
      </c>
      <c r="CO468" s="264">
        <v>24615.309999999998</v>
      </c>
      <c r="CP468" s="264">
        <v>23921.54</v>
      </c>
      <c r="CQ468" s="264">
        <v>25489.040000000001</v>
      </c>
      <c r="CR468" s="264">
        <v>23624.04</v>
      </c>
      <c r="CS468" s="264">
        <v>23858.870000000003</v>
      </c>
      <c r="CT468" s="264">
        <v>23606.59</v>
      </c>
      <c r="CU468" s="264">
        <v>24375.200000000001</v>
      </c>
      <c r="CV468" s="264">
        <v>55321.919999999998</v>
      </c>
      <c r="CW468" s="264">
        <v>69140.640000000014</v>
      </c>
      <c r="CX468" s="264">
        <v>71807.259999999995</v>
      </c>
      <c r="CY468" s="577">
        <v>70685.099999999991</v>
      </c>
      <c r="CZ468" s="264">
        <v>0</v>
      </c>
      <c r="DA468" s="264">
        <v>0</v>
      </c>
      <c r="DB468" s="264">
        <v>0</v>
      </c>
      <c r="DC468" s="428">
        <f t="shared" si="7"/>
        <v>1121591.8800000001</v>
      </c>
    </row>
    <row r="469" spans="1:107" x14ac:dyDescent="0.25">
      <c r="A469" s="313">
        <v>101740</v>
      </c>
      <c r="B469" s="347">
        <v>676211</v>
      </c>
      <c r="C469" s="313">
        <v>1028845</v>
      </c>
      <c r="D469" s="14">
        <v>1043750854</v>
      </c>
      <c r="F469" s="14" t="s">
        <v>925</v>
      </c>
      <c r="G469" s="14" t="str">
        <f>INDEX(FY2019_ALL_Targets!F:F,MATCH(B469,FY2019_ALL_Targets!B:B,0))</f>
        <v>MRSA Central</v>
      </c>
      <c r="H469" s="14" t="s">
        <v>3038</v>
      </c>
      <c r="I469" s="314" t="s">
        <v>296</v>
      </c>
      <c r="J469" s="314" t="s">
        <v>938</v>
      </c>
      <c r="K469" s="314" t="s">
        <v>297</v>
      </c>
      <c r="L469" s="264">
        <v>0</v>
      </c>
      <c r="M469" s="264">
        <v>0</v>
      </c>
      <c r="N469" s="264">
        <v>0</v>
      </c>
      <c r="O469" s="264">
        <v>0</v>
      </c>
      <c r="P469" s="264">
        <v>0</v>
      </c>
      <c r="Q469" s="264">
        <v>0</v>
      </c>
      <c r="R469" s="264">
        <v>0</v>
      </c>
      <c r="S469" s="264">
        <v>0</v>
      </c>
      <c r="T469" s="264">
        <v>0</v>
      </c>
      <c r="U469" s="264">
        <v>0</v>
      </c>
      <c r="V469" s="264">
        <v>0</v>
      </c>
      <c r="W469" s="264">
        <v>0</v>
      </c>
      <c r="X469" s="264">
        <v>0</v>
      </c>
      <c r="Y469" s="264">
        <v>0</v>
      </c>
      <c r="Z469" s="264">
        <v>0</v>
      </c>
      <c r="AA469" s="577">
        <v>0</v>
      </c>
      <c r="AB469" s="264">
        <v>0</v>
      </c>
      <c r="AC469" s="264">
        <v>0</v>
      </c>
      <c r="AD469" s="264">
        <v>0</v>
      </c>
      <c r="AE469" s="264">
        <v>0</v>
      </c>
      <c r="AF469" s="264">
        <v>0</v>
      </c>
      <c r="AG469" s="264">
        <v>0</v>
      </c>
      <c r="AH469" s="264">
        <v>0</v>
      </c>
      <c r="AI469" s="264">
        <v>0</v>
      </c>
      <c r="AJ469" s="264">
        <v>0</v>
      </c>
      <c r="AK469" s="264">
        <v>0</v>
      </c>
      <c r="AL469" s="264">
        <v>0</v>
      </c>
      <c r="AM469" s="264">
        <v>0</v>
      </c>
      <c r="AN469" s="264">
        <v>0</v>
      </c>
      <c r="AO469" s="264">
        <v>0</v>
      </c>
      <c r="AP469" s="264">
        <v>0</v>
      </c>
      <c r="AQ469" s="264">
        <v>0</v>
      </c>
      <c r="AR469" s="264">
        <v>0</v>
      </c>
      <c r="AS469" s="264">
        <v>0</v>
      </c>
      <c r="AT469" s="577">
        <v>0</v>
      </c>
      <c r="AU469" s="264">
        <v>0</v>
      </c>
      <c r="AV469" s="264">
        <v>0</v>
      </c>
      <c r="AW469" s="264">
        <v>0</v>
      </c>
      <c r="AX469" s="264">
        <v>0</v>
      </c>
      <c r="AY469" s="264">
        <v>0</v>
      </c>
      <c r="AZ469" s="264">
        <v>0</v>
      </c>
      <c r="BA469" s="264">
        <v>0</v>
      </c>
      <c r="BB469" s="264">
        <v>0</v>
      </c>
      <c r="BC469" s="264">
        <v>0</v>
      </c>
      <c r="BD469" s="264">
        <v>0</v>
      </c>
      <c r="BE469" s="264">
        <v>0</v>
      </c>
      <c r="BF469" s="264">
        <v>0</v>
      </c>
      <c r="BG469" s="264">
        <v>0</v>
      </c>
      <c r="BH469" s="264">
        <v>0</v>
      </c>
      <c r="BI469" s="264">
        <v>0</v>
      </c>
      <c r="BJ469" s="264">
        <v>0</v>
      </c>
      <c r="BK469" s="264">
        <v>0</v>
      </c>
      <c r="BL469" s="264">
        <v>0</v>
      </c>
      <c r="BM469" s="577">
        <v>0</v>
      </c>
      <c r="BN469" s="264">
        <v>0</v>
      </c>
      <c r="BO469" s="264">
        <v>0</v>
      </c>
      <c r="BP469" s="264">
        <v>0</v>
      </c>
      <c r="BQ469" s="264">
        <v>12471.33</v>
      </c>
      <c r="BR469" s="264">
        <v>12578.789999999999</v>
      </c>
      <c r="BS469" s="264">
        <v>13044.45</v>
      </c>
      <c r="BT469" s="264">
        <v>12829.529999999999</v>
      </c>
      <c r="BU469" s="264">
        <v>12891.5</v>
      </c>
      <c r="BV469" s="264">
        <v>13039</v>
      </c>
      <c r="BW469" s="264">
        <v>12869.56</v>
      </c>
      <c r="BX469" s="264">
        <v>12983.76</v>
      </c>
      <c r="BY469" s="264">
        <v>13139.18</v>
      </c>
      <c r="BZ469" s="264">
        <v>12954.849999999999</v>
      </c>
      <c r="CA469" s="264">
        <v>13037.5</v>
      </c>
      <c r="CB469" s="264">
        <v>13191.2</v>
      </c>
      <c r="CC469" s="264">
        <v>27757.349999999995</v>
      </c>
      <c r="CD469" s="264">
        <v>28689.990000000005</v>
      </c>
      <c r="CE469" s="264">
        <v>29961.980000000003</v>
      </c>
      <c r="CF469" s="577">
        <v>30036.55</v>
      </c>
      <c r="CG469" s="264">
        <v>0</v>
      </c>
      <c r="CH469" s="264">
        <v>0</v>
      </c>
      <c r="CI469" s="264">
        <v>0</v>
      </c>
      <c r="CJ469" s="264">
        <v>14130.99</v>
      </c>
      <c r="CK469" s="264">
        <v>14095.17</v>
      </c>
      <c r="CL469" s="264">
        <v>14996.64</v>
      </c>
      <c r="CM469" s="264">
        <v>15032.46</v>
      </c>
      <c r="CN469" s="264">
        <v>14578.900000000001</v>
      </c>
      <c r="CO469" s="264">
        <v>15003.7</v>
      </c>
      <c r="CP469" s="264">
        <v>14648.98</v>
      </c>
      <c r="CQ469" s="264">
        <v>14757.28</v>
      </c>
      <c r="CR469" s="264">
        <v>14663.95</v>
      </c>
      <c r="CS469" s="264">
        <v>14337.91</v>
      </c>
      <c r="CT469" s="264">
        <v>14467.75</v>
      </c>
      <c r="CU469" s="264">
        <v>14680.51</v>
      </c>
      <c r="CV469" s="264">
        <v>31494</v>
      </c>
      <c r="CW469" s="264">
        <v>33029.490000000005</v>
      </c>
      <c r="CX469" s="264">
        <v>33868.79</v>
      </c>
      <c r="CY469" s="577">
        <v>33334.94</v>
      </c>
      <c r="CZ469" s="264">
        <v>0</v>
      </c>
      <c r="DA469" s="264">
        <v>0</v>
      </c>
      <c r="DB469" s="264">
        <v>0</v>
      </c>
      <c r="DC469" s="428">
        <f t="shared" si="7"/>
        <v>578597.98000000021</v>
      </c>
    </row>
    <row r="470" spans="1:107" x14ac:dyDescent="0.25">
      <c r="A470" s="297">
        <v>103708</v>
      </c>
      <c r="B470" s="347">
        <v>676212</v>
      </c>
      <c r="C470" s="297">
        <v>1026455</v>
      </c>
      <c r="D470" s="14">
        <v>1679721344</v>
      </c>
      <c r="F470" s="14" t="s">
        <v>937</v>
      </c>
      <c r="G470" s="14" t="str">
        <f>INDEX(FY2019_ALL_Targets!F:F,MATCH(B470,FY2019_ALL_Targets!B:B,0))</f>
        <v>Tarrant</v>
      </c>
      <c r="H470" s="14" t="s">
        <v>3025</v>
      </c>
      <c r="I470" s="299" t="s">
        <v>2720</v>
      </c>
      <c r="J470" s="299" t="s">
        <v>998</v>
      </c>
      <c r="K470" s="299" t="s">
        <v>2721</v>
      </c>
      <c r="L470" s="264">
        <v>26081.72</v>
      </c>
      <c r="M470" s="264">
        <v>25841.62</v>
      </c>
      <c r="N470" s="264">
        <v>27707.54</v>
      </c>
      <c r="O470" s="264">
        <v>27460.58</v>
      </c>
      <c r="P470" s="264">
        <v>27038.639999999999</v>
      </c>
      <c r="Q470" s="264">
        <v>26984.400000000001</v>
      </c>
      <c r="R470" s="264">
        <v>26572.62</v>
      </c>
      <c r="S470" s="264">
        <v>27262.560000000001</v>
      </c>
      <c r="T470" s="264">
        <v>27063.75</v>
      </c>
      <c r="U470" s="264">
        <v>25551.87</v>
      </c>
      <c r="V470" s="264">
        <v>25545.07</v>
      </c>
      <c r="W470" s="264">
        <v>25858.269999999997</v>
      </c>
      <c r="X470" s="264">
        <v>74755.520000000004</v>
      </c>
      <c r="Y470" s="264">
        <v>43911.16</v>
      </c>
      <c r="Z470" s="264">
        <v>62189.909999999996</v>
      </c>
      <c r="AA470" s="577">
        <v>59662.540000000008</v>
      </c>
      <c r="AB470" s="264">
        <v>0</v>
      </c>
      <c r="AC470" s="264">
        <v>0</v>
      </c>
      <c r="AD470" s="264">
        <v>0</v>
      </c>
      <c r="AE470" s="264">
        <v>11442.480000000001</v>
      </c>
      <c r="AF470" s="264">
        <v>11881.52</v>
      </c>
      <c r="AG470" s="264">
        <v>12190.220000000001</v>
      </c>
      <c r="AH470" s="264">
        <v>12368.58</v>
      </c>
      <c r="AI470" s="264">
        <v>11783.64</v>
      </c>
      <c r="AJ470" s="264">
        <v>12176.88</v>
      </c>
      <c r="AK470" s="264">
        <v>11918.660000000002</v>
      </c>
      <c r="AL470" s="264">
        <v>12156.609999999999</v>
      </c>
      <c r="AM470" s="264">
        <v>11763.98</v>
      </c>
      <c r="AN470" s="264">
        <v>11396.41</v>
      </c>
      <c r="AO470" s="264">
        <v>11606.259999999998</v>
      </c>
      <c r="AP470" s="264">
        <v>11729.44</v>
      </c>
      <c r="AQ470" s="264">
        <v>33339.879999999997</v>
      </c>
      <c r="AR470" s="264">
        <v>19589.599999999999</v>
      </c>
      <c r="AS470" s="264">
        <v>27577.819999999996</v>
      </c>
      <c r="AT470" s="577">
        <v>26939.739999999998</v>
      </c>
      <c r="AU470" s="264">
        <v>0</v>
      </c>
      <c r="AV470" s="264">
        <v>0</v>
      </c>
      <c r="AW470" s="264">
        <v>0</v>
      </c>
      <c r="AX470" s="264">
        <v>0</v>
      </c>
      <c r="AY470" s="264">
        <v>0</v>
      </c>
      <c r="AZ470" s="264">
        <v>0</v>
      </c>
      <c r="BA470" s="264">
        <v>0</v>
      </c>
      <c r="BB470" s="264">
        <v>0</v>
      </c>
      <c r="BC470" s="264">
        <v>0</v>
      </c>
      <c r="BD470" s="264">
        <v>0</v>
      </c>
      <c r="BE470" s="264">
        <v>0</v>
      </c>
      <c r="BF470" s="264">
        <v>0</v>
      </c>
      <c r="BG470" s="264">
        <v>0</v>
      </c>
      <c r="BH470" s="264">
        <v>0</v>
      </c>
      <c r="BI470" s="264">
        <v>0</v>
      </c>
      <c r="BJ470" s="264">
        <v>0</v>
      </c>
      <c r="BK470" s="264">
        <v>0</v>
      </c>
      <c r="BL470" s="264">
        <v>0</v>
      </c>
      <c r="BM470" s="577">
        <v>0</v>
      </c>
      <c r="BN470" s="264">
        <v>0</v>
      </c>
      <c r="BO470" s="264">
        <v>0</v>
      </c>
      <c r="BP470" s="264">
        <v>0</v>
      </c>
      <c r="BQ470" s="264">
        <v>0</v>
      </c>
      <c r="BR470" s="264">
        <v>0</v>
      </c>
      <c r="BS470" s="264">
        <v>0</v>
      </c>
      <c r="BT470" s="264">
        <v>0</v>
      </c>
      <c r="BU470" s="264">
        <v>0</v>
      </c>
      <c r="BV470" s="264">
        <v>0</v>
      </c>
      <c r="BW470" s="264">
        <v>0</v>
      </c>
      <c r="BX470" s="264">
        <v>0</v>
      </c>
      <c r="BY470" s="264">
        <v>0</v>
      </c>
      <c r="BZ470" s="264">
        <v>0</v>
      </c>
      <c r="CA470" s="264">
        <v>0</v>
      </c>
      <c r="CB470" s="264">
        <v>0</v>
      </c>
      <c r="CC470" s="264">
        <v>0</v>
      </c>
      <c r="CD470" s="264">
        <v>0</v>
      </c>
      <c r="CE470" s="264">
        <v>0</v>
      </c>
      <c r="CF470" s="577">
        <v>0</v>
      </c>
      <c r="CG470" s="264">
        <v>0</v>
      </c>
      <c r="CH470" s="264">
        <v>0</v>
      </c>
      <c r="CI470" s="264">
        <v>0</v>
      </c>
      <c r="CJ470" s="264">
        <v>0</v>
      </c>
      <c r="CK470" s="264">
        <v>0</v>
      </c>
      <c r="CL470" s="264">
        <v>0</v>
      </c>
      <c r="CM470" s="264">
        <v>0</v>
      </c>
      <c r="CN470" s="264">
        <v>0</v>
      </c>
      <c r="CO470" s="264">
        <v>0</v>
      </c>
      <c r="CP470" s="264">
        <v>0</v>
      </c>
      <c r="CQ470" s="264">
        <v>0</v>
      </c>
      <c r="CR470" s="264">
        <v>0</v>
      </c>
      <c r="CS470" s="264">
        <v>0</v>
      </c>
      <c r="CT470" s="264">
        <v>0</v>
      </c>
      <c r="CU470" s="264">
        <v>0</v>
      </c>
      <c r="CV470" s="264">
        <v>0</v>
      </c>
      <c r="CW470" s="264">
        <v>0</v>
      </c>
      <c r="CX470" s="264">
        <v>0</v>
      </c>
      <c r="CY470" s="577">
        <v>0</v>
      </c>
      <c r="CZ470" s="264">
        <v>0</v>
      </c>
      <c r="DA470" s="264">
        <v>0</v>
      </c>
      <c r="DB470" s="264">
        <v>0</v>
      </c>
      <c r="DC470" s="428">
        <f t="shared" si="7"/>
        <v>809349.48999999987</v>
      </c>
    </row>
    <row r="471" spans="1:107" x14ac:dyDescent="0.25">
      <c r="A471" s="297">
        <v>103739</v>
      </c>
      <c r="B471" s="347">
        <v>676218</v>
      </c>
      <c r="C471" s="297">
        <v>1026494</v>
      </c>
      <c r="D471" s="14">
        <v>1922260876</v>
      </c>
      <c r="F471" s="14" t="s">
        <v>928</v>
      </c>
      <c r="G471" s="14" t="str">
        <f>INDEX(FY2019_ALL_Targets!F:F,MATCH(B471,FY2019_ALL_Targets!B:B,0))</f>
        <v>Jefferson</v>
      </c>
      <c r="H471" s="14" t="s">
        <v>3085</v>
      </c>
      <c r="I471" s="299" t="s">
        <v>348</v>
      </c>
      <c r="J471" s="299" t="s">
        <v>2470</v>
      </c>
      <c r="K471" s="299" t="s">
        <v>2471</v>
      </c>
      <c r="L471" s="264">
        <v>10023.26</v>
      </c>
      <c r="M471" s="264">
        <v>10773.99</v>
      </c>
      <c r="N471" s="264">
        <v>11443.56</v>
      </c>
      <c r="O471" s="264">
        <v>11463.85</v>
      </c>
      <c r="P471" s="264">
        <v>11236.83</v>
      </c>
      <c r="Q471" s="264">
        <v>11196.770000000002</v>
      </c>
      <c r="R471" s="264">
        <v>11774.2</v>
      </c>
      <c r="S471" s="264">
        <v>10862.79</v>
      </c>
      <c r="T471" s="264">
        <v>11760.64</v>
      </c>
      <c r="U471" s="264">
        <v>11250.25</v>
      </c>
      <c r="V471" s="264">
        <v>10476.5</v>
      </c>
      <c r="W471" s="264">
        <v>11093.41</v>
      </c>
      <c r="X471" s="264">
        <v>23533.090000000004</v>
      </c>
      <c r="Y471" s="264">
        <v>31995.919999999998</v>
      </c>
      <c r="Z471" s="264">
        <v>19192.269999999997</v>
      </c>
      <c r="AA471" s="577">
        <v>24489.940000000002</v>
      </c>
      <c r="AB471" s="264">
        <v>0</v>
      </c>
      <c r="AC471" s="264">
        <v>0</v>
      </c>
      <c r="AD471" s="264">
        <v>0</v>
      </c>
      <c r="AE471" s="264">
        <v>0</v>
      </c>
      <c r="AF471" s="264">
        <v>0</v>
      </c>
      <c r="AG471" s="264">
        <v>0</v>
      </c>
      <c r="AH471" s="264">
        <v>0</v>
      </c>
      <c r="AI471" s="264">
        <v>0</v>
      </c>
      <c r="AJ471" s="264">
        <v>0</v>
      </c>
      <c r="AK471" s="264">
        <v>0</v>
      </c>
      <c r="AL471" s="264">
        <v>0</v>
      </c>
      <c r="AM471" s="264">
        <v>0</v>
      </c>
      <c r="AN471" s="264">
        <v>0</v>
      </c>
      <c r="AO471" s="264">
        <v>0</v>
      </c>
      <c r="AP471" s="264">
        <v>0</v>
      </c>
      <c r="AQ471" s="264">
        <v>0</v>
      </c>
      <c r="AR471" s="264">
        <v>0</v>
      </c>
      <c r="AS471" s="264">
        <v>0</v>
      </c>
      <c r="AT471" s="577">
        <v>0</v>
      </c>
      <c r="AU471" s="264">
        <v>0</v>
      </c>
      <c r="AV471" s="264">
        <v>0</v>
      </c>
      <c r="AW471" s="264">
        <v>0</v>
      </c>
      <c r="AX471" s="264">
        <v>12011.68</v>
      </c>
      <c r="AY471" s="264">
        <v>12255.16</v>
      </c>
      <c r="AZ471" s="264">
        <v>12965.31</v>
      </c>
      <c r="BA471" s="264">
        <v>13513.14</v>
      </c>
      <c r="BB471" s="264">
        <v>12759.11</v>
      </c>
      <c r="BC471" s="264">
        <v>13480.19</v>
      </c>
      <c r="BD471" s="264">
        <v>12999.53</v>
      </c>
      <c r="BE471" s="264">
        <v>13868.22</v>
      </c>
      <c r="BF471" s="264">
        <v>13544.81</v>
      </c>
      <c r="BG471" s="264">
        <v>12695.400000000001</v>
      </c>
      <c r="BH471" s="264">
        <v>13243.6</v>
      </c>
      <c r="BI471" s="264">
        <v>12724.619999999999</v>
      </c>
      <c r="BJ471" s="264">
        <v>27176.350000000002</v>
      </c>
      <c r="BK471" s="264">
        <v>37596.570000000007</v>
      </c>
      <c r="BL471" s="264">
        <v>22627.02</v>
      </c>
      <c r="BM471" s="577">
        <v>28825.77</v>
      </c>
      <c r="BN471" s="264">
        <v>0</v>
      </c>
      <c r="BO471" s="264">
        <v>0</v>
      </c>
      <c r="BP471" s="264">
        <v>0</v>
      </c>
      <c r="BQ471" s="264">
        <v>0</v>
      </c>
      <c r="BR471" s="264">
        <v>0</v>
      </c>
      <c r="BS471" s="264">
        <v>0</v>
      </c>
      <c r="BT471" s="264">
        <v>0</v>
      </c>
      <c r="BU471" s="264">
        <v>0</v>
      </c>
      <c r="BV471" s="264">
        <v>0</v>
      </c>
      <c r="BW471" s="264">
        <v>0</v>
      </c>
      <c r="BX471" s="264">
        <v>0</v>
      </c>
      <c r="BY471" s="264">
        <v>0</v>
      </c>
      <c r="BZ471" s="264">
        <v>0</v>
      </c>
      <c r="CA471" s="264">
        <v>0</v>
      </c>
      <c r="CB471" s="264">
        <v>0</v>
      </c>
      <c r="CC471" s="264">
        <v>0</v>
      </c>
      <c r="CD471" s="264">
        <v>0</v>
      </c>
      <c r="CE471" s="264">
        <v>0</v>
      </c>
      <c r="CF471" s="577">
        <v>0</v>
      </c>
      <c r="CG471" s="264">
        <v>0</v>
      </c>
      <c r="CH471" s="264">
        <v>0</v>
      </c>
      <c r="CI471" s="264">
        <v>0</v>
      </c>
      <c r="CJ471" s="264">
        <v>13492.849999999999</v>
      </c>
      <c r="CK471" s="264">
        <v>13878.359999999999</v>
      </c>
      <c r="CL471" s="264">
        <v>15075.47</v>
      </c>
      <c r="CM471" s="264">
        <v>15034.89</v>
      </c>
      <c r="CN471" s="264">
        <v>14221.3</v>
      </c>
      <c r="CO471" s="264">
        <v>15623.400000000001</v>
      </c>
      <c r="CP471" s="264">
        <v>15698.97</v>
      </c>
      <c r="CQ471" s="264">
        <v>16369.1</v>
      </c>
      <c r="CR471" s="264">
        <v>15600.16</v>
      </c>
      <c r="CS471" s="264">
        <v>16691.47</v>
      </c>
      <c r="CT471" s="264">
        <v>17080.849999999999</v>
      </c>
      <c r="CU471" s="264">
        <v>17117.8</v>
      </c>
      <c r="CV471" s="264">
        <v>30982.520000000004</v>
      </c>
      <c r="CW471" s="264">
        <v>42436.189999999995</v>
      </c>
      <c r="CX471" s="264">
        <v>26592.73</v>
      </c>
      <c r="CY471" s="577">
        <v>37909.54</v>
      </c>
      <c r="CZ471" s="264">
        <v>0</v>
      </c>
      <c r="DA471" s="264">
        <v>0</v>
      </c>
      <c r="DB471" s="264">
        <v>0</v>
      </c>
      <c r="DC471" s="428">
        <f t="shared" si="7"/>
        <v>828659.35</v>
      </c>
    </row>
    <row r="472" spans="1:107" x14ac:dyDescent="0.25">
      <c r="A472" s="313">
        <v>5347</v>
      </c>
      <c r="B472" s="347">
        <v>676219</v>
      </c>
      <c r="C472" s="313">
        <v>1027122</v>
      </c>
      <c r="D472" s="14">
        <v>1760866347</v>
      </c>
      <c r="F472" s="14" t="s">
        <v>913</v>
      </c>
      <c r="G472" s="14" t="str">
        <f>INDEX(FY2019_ALL_Targets!F:F,MATCH(B472,FY2019_ALL_Targets!B:B,0))</f>
        <v>MRSA West</v>
      </c>
      <c r="H472" s="14" t="s">
        <v>3069</v>
      </c>
      <c r="I472" s="314" t="s">
        <v>278</v>
      </c>
      <c r="J472" s="314" t="s">
        <v>997</v>
      </c>
      <c r="K472" s="314" t="s">
        <v>279</v>
      </c>
      <c r="L472" s="264">
        <v>9852.75</v>
      </c>
      <c r="M472" s="264">
        <v>9609.15</v>
      </c>
      <c r="N472" s="264">
        <v>10505.249999999998</v>
      </c>
      <c r="O472" s="264">
        <v>10078.950000000001</v>
      </c>
      <c r="P472" s="264">
        <v>10264.099999999999</v>
      </c>
      <c r="Q472" s="264">
        <v>10092.099999999999</v>
      </c>
      <c r="R472" s="264">
        <v>9818.0500000000011</v>
      </c>
      <c r="S472" s="264">
        <v>10205.19</v>
      </c>
      <c r="T472" s="264">
        <v>9848.9600000000009</v>
      </c>
      <c r="U472" s="264">
        <v>9888.6500000000015</v>
      </c>
      <c r="V472" s="264">
        <v>9667.5500000000011</v>
      </c>
      <c r="W472" s="264">
        <v>9957.4500000000007</v>
      </c>
      <c r="X472" s="264">
        <v>28107.120000000006</v>
      </c>
      <c r="Y472" s="264">
        <v>28987.880000000012</v>
      </c>
      <c r="Z472" s="264">
        <v>29704.839999999997</v>
      </c>
      <c r="AA472" s="577">
        <v>29300.719999999998</v>
      </c>
      <c r="AB472" s="264">
        <v>0</v>
      </c>
      <c r="AC472" s="264">
        <v>0</v>
      </c>
      <c r="AD472" s="264">
        <v>0</v>
      </c>
      <c r="AE472" s="264">
        <v>0</v>
      </c>
      <c r="AF472" s="264">
        <v>0</v>
      </c>
      <c r="AG472" s="264">
        <v>0</v>
      </c>
      <c r="AH472" s="264">
        <v>0</v>
      </c>
      <c r="AI472" s="264">
        <v>0</v>
      </c>
      <c r="AJ472" s="264">
        <v>0</v>
      </c>
      <c r="AK472" s="264">
        <v>0</v>
      </c>
      <c r="AL472" s="264">
        <v>0</v>
      </c>
      <c r="AM472" s="264">
        <v>0</v>
      </c>
      <c r="AN472" s="264">
        <v>0</v>
      </c>
      <c r="AO472" s="264">
        <v>0</v>
      </c>
      <c r="AP472" s="264">
        <v>0</v>
      </c>
      <c r="AQ472" s="264">
        <v>0</v>
      </c>
      <c r="AR472" s="264">
        <v>0</v>
      </c>
      <c r="AS472" s="264">
        <v>0</v>
      </c>
      <c r="AT472" s="577">
        <v>0</v>
      </c>
      <c r="AU472" s="264">
        <v>0</v>
      </c>
      <c r="AV472" s="264">
        <v>0</v>
      </c>
      <c r="AW472" s="264">
        <v>0</v>
      </c>
      <c r="AX472" s="264">
        <v>0</v>
      </c>
      <c r="AY472" s="264">
        <v>0</v>
      </c>
      <c r="AZ472" s="264">
        <v>0</v>
      </c>
      <c r="BA472" s="264">
        <v>0</v>
      </c>
      <c r="BB472" s="264">
        <v>0</v>
      </c>
      <c r="BC472" s="264">
        <v>0</v>
      </c>
      <c r="BD472" s="264">
        <v>0</v>
      </c>
      <c r="BE472" s="264">
        <v>0</v>
      </c>
      <c r="BF472" s="264">
        <v>0</v>
      </c>
      <c r="BG472" s="264">
        <v>0</v>
      </c>
      <c r="BH472" s="264">
        <v>0</v>
      </c>
      <c r="BI472" s="264">
        <v>0</v>
      </c>
      <c r="BJ472" s="264">
        <v>0</v>
      </c>
      <c r="BK472" s="264">
        <v>0</v>
      </c>
      <c r="BL472" s="264">
        <v>0</v>
      </c>
      <c r="BM472" s="577">
        <v>0</v>
      </c>
      <c r="BN472" s="264">
        <v>0</v>
      </c>
      <c r="BO472" s="264">
        <v>0</v>
      </c>
      <c r="BP472" s="264">
        <v>0</v>
      </c>
      <c r="BQ472" s="264">
        <v>10931.55</v>
      </c>
      <c r="BR472" s="264">
        <v>11022.9</v>
      </c>
      <c r="BS472" s="264">
        <v>11492.699999999999</v>
      </c>
      <c r="BT472" s="264">
        <v>11444.849999999999</v>
      </c>
      <c r="BU472" s="264">
        <v>11356.3</v>
      </c>
      <c r="BV472" s="264">
        <v>11326.2</v>
      </c>
      <c r="BW472" s="264">
        <v>11179.68</v>
      </c>
      <c r="BX472" s="264">
        <v>11163.67</v>
      </c>
      <c r="BY472" s="264">
        <v>11374.050000000001</v>
      </c>
      <c r="BZ472" s="264">
        <v>10996.6</v>
      </c>
      <c r="CA472" s="264">
        <v>10970.530000000002</v>
      </c>
      <c r="CB472" s="264">
        <v>11301.350000000002</v>
      </c>
      <c r="CC472" s="264">
        <v>31371.120000000003</v>
      </c>
      <c r="CD472" s="264">
        <v>32503.480000000003</v>
      </c>
      <c r="CE472" s="264">
        <v>33541.1</v>
      </c>
      <c r="CF472" s="577">
        <v>33036.080000000002</v>
      </c>
      <c r="CG472" s="264">
        <v>0</v>
      </c>
      <c r="CH472" s="264">
        <v>0</v>
      </c>
      <c r="CI472" s="264">
        <v>0</v>
      </c>
      <c r="CJ472" s="264">
        <v>0</v>
      </c>
      <c r="CK472" s="264">
        <v>0</v>
      </c>
      <c r="CL472" s="264">
        <v>0</v>
      </c>
      <c r="CM472" s="264">
        <v>0</v>
      </c>
      <c r="CN472" s="264">
        <v>0</v>
      </c>
      <c r="CO472" s="264">
        <v>0</v>
      </c>
      <c r="CP472" s="264">
        <v>0</v>
      </c>
      <c r="CQ472" s="264">
        <v>0</v>
      </c>
      <c r="CR472" s="264">
        <v>0</v>
      </c>
      <c r="CS472" s="264">
        <v>0</v>
      </c>
      <c r="CT472" s="264">
        <v>0</v>
      </c>
      <c r="CU472" s="264">
        <v>0</v>
      </c>
      <c r="CV472" s="264">
        <v>0</v>
      </c>
      <c r="CW472" s="264">
        <v>0</v>
      </c>
      <c r="CX472" s="264">
        <v>0</v>
      </c>
      <c r="CY472" s="577">
        <v>0</v>
      </c>
      <c r="CZ472" s="264">
        <v>0</v>
      </c>
      <c r="DA472" s="264">
        <v>0</v>
      </c>
      <c r="DB472" s="264">
        <v>0</v>
      </c>
      <c r="DC472" s="428">
        <f t="shared" si="7"/>
        <v>500900.86999999988</v>
      </c>
    </row>
    <row r="473" spans="1:107" x14ac:dyDescent="0.25">
      <c r="A473" s="297">
        <v>103751</v>
      </c>
      <c r="B473" s="347">
        <v>676220</v>
      </c>
      <c r="C473" s="297">
        <v>1028638</v>
      </c>
      <c r="D473" s="14">
        <v>1588025456</v>
      </c>
      <c r="F473" s="14" t="s">
        <v>940</v>
      </c>
      <c r="G473" s="14" t="str">
        <f>INDEX(FY2019_ALL_Targets!F:F,MATCH(B473,FY2019_ALL_Targets!B:B,0))</f>
        <v>Travis</v>
      </c>
      <c r="H473" s="14" t="s">
        <v>3137</v>
      </c>
      <c r="I473" s="299" t="s">
        <v>349</v>
      </c>
      <c r="J473" s="299" t="s">
        <v>2301</v>
      </c>
      <c r="K473" s="299" t="s">
        <v>350</v>
      </c>
      <c r="L473" s="264">
        <v>15187.5</v>
      </c>
      <c r="M473" s="264">
        <v>15378.75</v>
      </c>
      <c r="N473" s="264">
        <v>15615</v>
      </c>
      <c r="O473" s="264">
        <v>15210</v>
      </c>
      <c r="P473" s="264">
        <v>14709.64</v>
      </c>
      <c r="Q473" s="264">
        <v>15287.36</v>
      </c>
      <c r="R473" s="264">
        <v>15000.21</v>
      </c>
      <c r="S473" s="264">
        <v>16104.560000000001</v>
      </c>
      <c r="T473" s="264">
        <v>15990.990000000002</v>
      </c>
      <c r="U473" s="264">
        <v>14989.070000000002</v>
      </c>
      <c r="V473" s="264">
        <v>14924.39</v>
      </c>
      <c r="W473" s="264">
        <v>15968.75</v>
      </c>
      <c r="X473" s="264">
        <v>43389.85</v>
      </c>
      <c r="Y473" s="264">
        <v>43136.479999999996</v>
      </c>
      <c r="Z473" s="264">
        <v>36912.28</v>
      </c>
      <c r="AA473" s="577">
        <v>35395.82</v>
      </c>
      <c r="AB473" s="264">
        <v>0</v>
      </c>
      <c r="AC473" s="264">
        <v>0</v>
      </c>
      <c r="AD473" s="264">
        <v>0</v>
      </c>
      <c r="AE473" s="264">
        <v>0</v>
      </c>
      <c r="AF473" s="264">
        <v>0</v>
      </c>
      <c r="AG473" s="264">
        <v>0</v>
      </c>
      <c r="AH473" s="264">
        <v>0</v>
      </c>
      <c r="AI473" s="264">
        <v>0</v>
      </c>
      <c r="AJ473" s="264">
        <v>0</v>
      </c>
      <c r="AK473" s="264">
        <v>0</v>
      </c>
      <c r="AL473" s="264">
        <v>0</v>
      </c>
      <c r="AM473" s="264">
        <v>0</v>
      </c>
      <c r="AN473" s="264">
        <v>0</v>
      </c>
      <c r="AO473" s="264">
        <v>0</v>
      </c>
      <c r="AP473" s="264">
        <v>0</v>
      </c>
      <c r="AQ473" s="264">
        <v>0</v>
      </c>
      <c r="AR473" s="264">
        <v>0</v>
      </c>
      <c r="AS473" s="264">
        <v>0</v>
      </c>
      <c r="AT473" s="577">
        <v>0</v>
      </c>
      <c r="AU473" s="264">
        <v>0</v>
      </c>
      <c r="AV473" s="264">
        <v>0</v>
      </c>
      <c r="AW473" s="264">
        <v>0</v>
      </c>
      <c r="AX473" s="264">
        <v>0</v>
      </c>
      <c r="AY473" s="264">
        <v>0</v>
      </c>
      <c r="AZ473" s="264">
        <v>0</v>
      </c>
      <c r="BA473" s="264">
        <v>0</v>
      </c>
      <c r="BB473" s="264">
        <v>0</v>
      </c>
      <c r="BC473" s="264">
        <v>0</v>
      </c>
      <c r="BD473" s="264">
        <v>0</v>
      </c>
      <c r="BE473" s="264">
        <v>0</v>
      </c>
      <c r="BF473" s="264">
        <v>0</v>
      </c>
      <c r="BG473" s="264">
        <v>0</v>
      </c>
      <c r="BH473" s="264">
        <v>0</v>
      </c>
      <c r="BI473" s="264">
        <v>0</v>
      </c>
      <c r="BJ473" s="264">
        <v>0</v>
      </c>
      <c r="BK473" s="264">
        <v>0</v>
      </c>
      <c r="BL473" s="264">
        <v>0</v>
      </c>
      <c r="BM473" s="577">
        <v>0</v>
      </c>
      <c r="BN473" s="264">
        <v>0</v>
      </c>
      <c r="BO473" s="264">
        <v>0</v>
      </c>
      <c r="BP473" s="264">
        <v>0</v>
      </c>
      <c r="BQ473" s="264">
        <v>0</v>
      </c>
      <c r="BR473" s="264">
        <v>0</v>
      </c>
      <c r="BS473" s="264">
        <v>0</v>
      </c>
      <c r="BT473" s="264">
        <v>0</v>
      </c>
      <c r="BU473" s="264">
        <v>0</v>
      </c>
      <c r="BV473" s="264">
        <v>0</v>
      </c>
      <c r="BW473" s="264">
        <v>0</v>
      </c>
      <c r="BX473" s="264">
        <v>0</v>
      </c>
      <c r="BY473" s="264">
        <v>0</v>
      </c>
      <c r="BZ473" s="264">
        <v>0</v>
      </c>
      <c r="CA473" s="264">
        <v>0</v>
      </c>
      <c r="CB473" s="264">
        <v>0</v>
      </c>
      <c r="CC473" s="264">
        <v>0</v>
      </c>
      <c r="CD473" s="264">
        <v>0</v>
      </c>
      <c r="CE473" s="264">
        <v>0</v>
      </c>
      <c r="CF473" s="577">
        <v>0</v>
      </c>
      <c r="CG473" s="264">
        <v>0</v>
      </c>
      <c r="CH473" s="264">
        <v>0</v>
      </c>
      <c r="CI473" s="264">
        <v>0</v>
      </c>
      <c r="CJ473" s="264">
        <v>20385</v>
      </c>
      <c r="CK473" s="264">
        <v>20373.75</v>
      </c>
      <c r="CL473" s="264">
        <v>21656.25</v>
      </c>
      <c r="CM473" s="264">
        <v>20880</v>
      </c>
      <c r="CN473" s="264">
        <v>21231.21</v>
      </c>
      <c r="CO473" s="264">
        <v>20653.489999999998</v>
      </c>
      <c r="CP473" s="264">
        <v>21378</v>
      </c>
      <c r="CQ473" s="264">
        <v>22663.360000000001</v>
      </c>
      <c r="CR473" s="264">
        <v>20892.61</v>
      </c>
      <c r="CS473" s="264">
        <v>21566.79</v>
      </c>
      <c r="CT473" s="264">
        <v>21159.200000000001</v>
      </c>
      <c r="CU473" s="264">
        <v>21255.5</v>
      </c>
      <c r="CV473" s="264">
        <v>58642.359999999993</v>
      </c>
      <c r="CW473" s="264">
        <v>59905.499999999985</v>
      </c>
      <c r="CX473" s="264">
        <v>50992.340000000004</v>
      </c>
      <c r="CY473" s="577">
        <v>49398.15</v>
      </c>
      <c r="CZ473" s="264">
        <v>0</v>
      </c>
      <c r="DA473" s="264">
        <v>0</v>
      </c>
      <c r="DB473" s="264">
        <v>0</v>
      </c>
      <c r="DC473" s="428">
        <f t="shared" si="7"/>
        <v>816234.15999999992</v>
      </c>
    </row>
    <row r="474" spans="1:107" x14ac:dyDescent="0.25">
      <c r="A474" s="313">
        <v>103892</v>
      </c>
      <c r="B474" s="347">
        <v>676222</v>
      </c>
      <c r="C474" s="313">
        <v>1026514</v>
      </c>
      <c r="D474" s="14">
        <v>1477791523</v>
      </c>
      <c r="F474" s="14" t="s">
        <v>940</v>
      </c>
      <c r="G474" s="14" t="str">
        <f>INDEX(FY2019_ALL_Targets!F:F,MATCH(B474,FY2019_ALL_Targets!B:B,0))</f>
        <v>Travis</v>
      </c>
      <c r="H474" s="14" t="s">
        <v>3051</v>
      </c>
      <c r="I474" s="314" t="s">
        <v>356</v>
      </c>
      <c r="J474" s="314" t="s">
        <v>2698</v>
      </c>
      <c r="K474" s="314" t="s">
        <v>2699</v>
      </c>
      <c r="L474" s="264">
        <v>15187.5</v>
      </c>
      <c r="M474" s="264">
        <v>15378.75</v>
      </c>
      <c r="N474" s="264">
        <v>15615</v>
      </c>
      <c r="O474" s="264">
        <v>15210</v>
      </c>
      <c r="P474" s="264">
        <v>14709.64</v>
      </c>
      <c r="Q474" s="264">
        <v>15287.36</v>
      </c>
      <c r="R474" s="264">
        <v>15000.21</v>
      </c>
      <c r="S474" s="264">
        <v>16104.560000000001</v>
      </c>
      <c r="T474" s="264">
        <v>15990.990000000002</v>
      </c>
      <c r="U474" s="264">
        <v>14989.070000000002</v>
      </c>
      <c r="V474" s="264">
        <v>14924.39</v>
      </c>
      <c r="W474" s="264">
        <v>15968.75</v>
      </c>
      <c r="X474" s="264">
        <v>33702.049999999996</v>
      </c>
      <c r="Y474" s="264">
        <v>33413.049999999996</v>
      </c>
      <c r="Z474" s="264">
        <v>36334.719999999994</v>
      </c>
      <c r="AA474" s="577">
        <v>35359.99</v>
      </c>
      <c r="AB474" s="264">
        <v>0</v>
      </c>
      <c r="AC474" s="264">
        <v>0</v>
      </c>
      <c r="AD474" s="264">
        <v>0</v>
      </c>
      <c r="AE474" s="264">
        <v>0</v>
      </c>
      <c r="AF474" s="264">
        <v>0</v>
      </c>
      <c r="AG474" s="264">
        <v>0</v>
      </c>
      <c r="AH474" s="264">
        <v>0</v>
      </c>
      <c r="AI474" s="264">
        <v>0</v>
      </c>
      <c r="AJ474" s="264">
        <v>0</v>
      </c>
      <c r="AK474" s="264">
        <v>0</v>
      </c>
      <c r="AL474" s="264">
        <v>0</v>
      </c>
      <c r="AM474" s="264">
        <v>0</v>
      </c>
      <c r="AN474" s="264">
        <v>0</v>
      </c>
      <c r="AO474" s="264">
        <v>0</v>
      </c>
      <c r="AP474" s="264">
        <v>0</v>
      </c>
      <c r="AQ474" s="264">
        <v>0</v>
      </c>
      <c r="AR474" s="264">
        <v>0</v>
      </c>
      <c r="AS474" s="264">
        <v>0</v>
      </c>
      <c r="AT474" s="577">
        <v>0</v>
      </c>
      <c r="AU474" s="264">
        <v>0</v>
      </c>
      <c r="AV474" s="264">
        <v>0</v>
      </c>
      <c r="AW474" s="264">
        <v>0</v>
      </c>
      <c r="AX474" s="264">
        <v>0</v>
      </c>
      <c r="AY474" s="264">
        <v>0</v>
      </c>
      <c r="AZ474" s="264">
        <v>0</v>
      </c>
      <c r="BA474" s="264">
        <v>0</v>
      </c>
      <c r="BB474" s="264">
        <v>0</v>
      </c>
      <c r="BC474" s="264">
        <v>0</v>
      </c>
      <c r="BD474" s="264">
        <v>0</v>
      </c>
      <c r="BE474" s="264">
        <v>0</v>
      </c>
      <c r="BF474" s="264">
        <v>0</v>
      </c>
      <c r="BG474" s="264">
        <v>0</v>
      </c>
      <c r="BH474" s="264">
        <v>0</v>
      </c>
      <c r="BI474" s="264">
        <v>0</v>
      </c>
      <c r="BJ474" s="264">
        <v>0</v>
      </c>
      <c r="BK474" s="264">
        <v>0</v>
      </c>
      <c r="BL474" s="264">
        <v>0</v>
      </c>
      <c r="BM474" s="577">
        <v>0</v>
      </c>
      <c r="BN474" s="264">
        <v>0</v>
      </c>
      <c r="BO474" s="264">
        <v>0</v>
      </c>
      <c r="BP474" s="264">
        <v>0</v>
      </c>
      <c r="BQ474" s="264">
        <v>0</v>
      </c>
      <c r="BR474" s="264">
        <v>0</v>
      </c>
      <c r="BS474" s="264">
        <v>0</v>
      </c>
      <c r="BT474" s="264">
        <v>0</v>
      </c>
      <c r="BU474" s="264">
        <v>0</v>
      </c>
      <c r="BV474" s="264">
        <v>0</v>
      </c>
      <c r="BW474" s="264">
        <v>0</v>
      </c>
      <c r="BX474" s="264">
        <v>0</v>
      </c>
      <c r="BY474" s="264">
        <v>0</v>
      </c>
      <c r="BZ474" s="264">
        <v>0</v>
      </c>
      <c r="CA474" s="264">
        <v>0</v>
      </c>
      <c r="CB474" s="264">
        <v>0</v>
      </c>
      <c r="CC474" s="264">
        <v>0</v>
      </c>
      <c r="CD474" s="264">
        <v>0</v>
      </c>
      <c r="CE474" s="264">
        <v>0</v>
      </c>
      <c r="CF474" s="577">
        <v>0</v>
      </c>
      <c r="CG474" s="264">
        <v>0</v>
      </c>
      <c r="CH474" s="264">
        <v>0</v>
      </c>
      <c r="CI474" s="264">
        <v>0</v>
      </c>
      <c r="CJ474" s="264">
        <v>20385</v>
      </c>
      <c r="CK474" s="264">
        <v>20373.75</v>
      </c>
      <c r="CL474" s="264">
        <v>21656.25</v>
      </c>
      <c r="CM474" s="264">
        <v>20880</v>
      </c>
      <c r="CN474" s="264">
        <v>21231.21</v>
      </c>
      <c r="CO474" s="264">
        <v>20653.489999999998</v>
      </c>
      <c r="CP474" s="264">
        <v>21378</v>
      </c>
      <c r="CQ474" s="264">
        <v>22663.360000000001</v>
      </c>
      <c r="CR474" s="264">
        <v>20892.61</v>
      </c>
      <c r="CS474" s="264">
        <v>21566.79</v>
      </c>
      <c r="CT474" s="264">
        <v>21159.200000000001</v>
      </c>
      <c r="CU474" s="264">
        <v>21255.5</v>
      </c>
      <c r="CV474" s="264">
        <v>45549.08</v>
      </c>
      <c r="CW474" s="264">
        <v>46407.319999999978</v>
      </c>
      <c r="CX474" s="264">
        <v>50087.869999999995</v>
      </c>
      <c r="CY474" s="577">
        <v>49305.18</v>
      </c>
      <c r="CZ474" s="264">
        <v>0</v>
      </c>
      <c r="DA474" s="264">
        <v>0</v>
      </c>
      <c r="DB474" s="264">
        <v>0</v>
      </c>
      <c r="DC474" s="428">
        <f t="shared" si="7"/>
        <v>768620.63999999978</v>
      </c>
    </row>
    <row r="475" spans="1:107" x14ac:dyDescent="0.25">
      <c r="A475" s="311">
        <v>103837</v>
      </c>
      <c r="B475" s="347">
        <v>676224</v>
      </c>
      <c r="C475" s="311">
        <v>1026628</v>
      </c>
      <c r="D475" s="14">
        <v>1730578006</v>
      </c>
      <c r="F475" s="14" t="s">
        <v>920</v>
      </c>
      <c r="G475" s="14" t="str">
        <f>INDEX(FY2019_ALL_Targets!F:F,MATCH(B475,FY2019_ALL_Targets!B:B,0))</f>
        <v>Bexar</v>
      </c>
      <c r="H475" s="14" t="s">
        <v>3017</v>
      </c>
      <c r="I475" s="312" t="s">
        <v>353</v>
      </c>
      <c r="J475" s="312" t="s">
        <v>921</v>
      </c>
      <c r="K475" s="312" t="s">
        <v>354</v>
      </c>
      <c r="L475" s="264">
        <v>8806.26</v>
      </c>
      <c r="M475" s="264">
        <v>9037.7599999999984</v>
      </c>
      <c r="N475" s="264">
        <v>9445.2000000000007</v>
      </c>
      <c r="O475" s="264">
        <v>9519.2800000000007</v>
      </c>
      <c r="P475" s="264">
        <v>9359.36</v>
      </c>
      <c r="Q475" s="264">
        <v>9277.1</v>
      </c>
      <c r="R475" s="264">
        <v>8482.2000000000007</v>
      </c>
      <c r="S475" s="264">
        <v>8866.75</v>
      </c>
      <c r="T475" s="264">
        <v>9274.9600000000009</v>
      </c>
      <c r="U475" s="264">
        <v>8566.57</v>
      </c>
      <c r="V475" s="264">
        <v>8683.7900000000009</v>
      </c>
      <c r="W475" s="264">
        <v>9276.44</v>
      </c>
      <c r="X475" s="264">
        <v>25638.899999999998</v>
      </c>
      <c r="Y475" s="264">
        <v>26880.5</v>
      </c>
      <c r="Z475" s="264">
        <v>26270.62</v>
      </c>
      <c r="AA475" s="577">
        <v>20655.599999999999</v>
      </c>
      <c r="AB475" s="264">
        <v>0</v>
      </c>
      <c r="AC475" s="264">
        <v>0</v>
      </c>
      <c r="AD475" s="264">
        <v>0</v>
      </c>
      <c r="AE475" s="264">
        <v>0</v>
      </c>
      <c r="AF475" s="264">
        <v>0</v>
      </c>
      <c r="AG475" s="264">
        <v>0</v>
      </c>
      <c r="AH475" s="264">
        <v>0</v>
      </c>
      <c r="AI475" s="264">
        <v>0</v>
      </c>
      <c r="AJ475" s="264">
        <v>0</v>
      </c>
      <c r="AK475" s="264">
        <v>0</v>
      </c>
      <c r="AL475" s="264">
        <v>0</v>
      </c>
      <c r="AM475" s="264">
        <v>0</v>
      </c>
      <c r="AN475" s="264">
        <v>0</v>
      </c>
      <c r="AO475" s="264">
        <v>0</v>
      </c>
      <c r="AP475" s="264">
        <v>0</v>
      </c>
      <c r="AQ475" s="264">
        <v>0</v>
      </c>
      <c r="AR475" s="264">
        <v>0</v>
      </c>
      <c r="AS475" s="264">
        <v>0</v>
      </c>
      <c r="AT475" s="577">
        <v>0</v>
      </c>
      <c r="AU475" s="264">
        <v>0</v>
      </c>
      <c r="AV475" s="264">
        <v>0</v>
      </c>
      <c r="AW475" s="264">
        <v>0</v>
      </c>
      <c r="AX475" s="264">
        <v>11510.18</v>
      </c>
      <c r="AY475" s="264">
        <v>11889.84</v>
      </c>
      <c r="AZ475" s="264">
        <v>11649.079999999998</v>
      </c>
      <c r="BA475" s="264">
        <v>12121.34</v>
      </c>
      <c r="BB475" s="264">
        <v>11744.9</v>
      </c>
      <c r="BC475" s="264">
        <v>12183.619999999999</v>
      </c>
      <c r="BD475" s="264">
        <v>11630.48</v>
      </c>
      <c r="BE475" s="264">
        <v>11965.69</v>
      </c>
      <c r="BF475" s="264">
        <v>11665.900000000001</v>
      </c>
      <c r="BG475" s="264">
        <v>11248.99</v>
      </c>
      <c r="BH475" s="264">
        <v>11024.87</v>
      </c>
      <c r="BI475" s="264">
        <v>11849.6</v>
      </c>
      <c r="BJ475" s="264">
        <v>32929.5</v>
      </c>
      <c r="BK475" s="264">
        <v>34419.290000000008</v>
      </c>
      <c r="BL475" s="264">
        <v>34799.869999999995</v>
      </c>
      <c r="BM475" s="577">
        <v>26458.129999999997</v>
      </c>
      <c r="BN475" s="264">
        <v>0</v>
      </c>
      <c r="BO475" s="264">
        <v>0</v>
      </c>
      <c r="BP475" s="264">
        <v>0</v>
      </c>
      <c r="BQ475" s="264">
        <v>19325.62</v>
      </c>
      <c r="BR475" s="264">
        <v>19427.48</v>
      </c>
      <c r="BS475" s="264">
        <v>20973.899999999998</v>
      </c>
      <c r="BT475" s="264">
        <v>20520.16</v>
      </c>
      <c r="BU475" s="264">
        <v>20345.640000000003</v>
      </c>
      <c r="BV475" s="264">
        <v>20217.68</v>
      </c>
      <c r="BW475" s="264">
        <v>20121.78</v>
      </c>
      <c r="BX475" s="264">
        <v>20167.919999999998</v>
      </c>
      <c r="BY475" s="264">
        <v>20848.13</v>
      </c>
      <c r="BZ475" s="264">
        <v>19199.66</v>
      </c>
      <c r="CA475" s="264">
        <v>19204.66</v>
      </c>
      <c r="CB475" s="264">
        <v>19390.850000000002</v>
      </c>
      <c r="CC475" s="264">
        <v>56115.000000000007</v>
      </c>
      <c r="CD475" s="264">
        <v>58324.289999999979</v>
      </c>
      <c r="CE475" s="264">
        <v>60316.55999999999</v>
      </c>
      <c r="CF475" s="577">
        <v>44860.17</v>
      </c>
      <c r="CG475" s="264">
        <v>0</v>
      </c>
      <c r="CH475" s="264">
        <v>0</v>
      </c>
      <c r="CI475" s="264">
        <v>0</v>
      </c>
      <c r="CJ475" s="264">
        <v>0</v>
      </c>
      <c r="CK475" s="264">
        <v>0</v>
      </c>
      <c r="CL475" s="264">
        <v>0</v>
      </c>
      <c r="CM475" s="264">
        <v>0</v>
      </c>
      <c r="CN475" s="264">
        <v>0</v>
      </c>
      <c r="CO475" s="264">
        <v>0</v>
      </c>
      <c r="CP475" s="264">
        <v>0</v>
      </c>
      <c r="CQ475" s="264">
        <v>0</v>
      </c>
      <c r="CR475" s="264">
        <v>0</v>
      </c>
      <c r="CS475" s="264">
        <v>0</v>
      </c>
      <c r="CT475" s="264">
        <v>0</v>
      </c>
      <c r="CU475" s="264">
        <v>0</v>
      </c>
      <c r="CV475" s="264">
        <v>0</v>
      </c>
      <c r="CW475" s="264">
        <v>0</v>
      </c>
      <c r="CX475" s="264">
        <v>0</v>
      </c>
      <c r="CY475" s="577">
        <v>0</v>
      </c>
      <c r="CZ475" s="264">
        <v>0</v>
      </c>
      <c r="DA475" s="264">
        <v>0</v>
      </c>
      <c r="DB475" s="264">
        <v>0</v>
      </c>
      <c r="DC475" s="428">
        <f t="shared" si="7"/>
        <v>936492.07000000007</v>
      </c>
    </row>
    <row r="476" spans="1:107" x14ac:dyDescent="0.25">
      <c r="A476" s="313">
        <v>4221</v>
      </c>
      <c r="B476" s="347">
        <v>676225</v>
      </c>
      <c r="C476" s="313">
        <v>422101</v>
      </c>
      <c r="D476" s="14">
        <v>1306832092</v>
      </c>
      <c r="F476" s="14" t="s">
        <v>913</v>
      </c>
      <c r="G476" s="14" t="str">
        <f>INDEX(FY2019_ALL_Targets!F:F,MATCH(B476,FY2019_ALL_Targets!B:B,0))</f>
        <v>MRSA West</v>
      </c>
      <c r="H476" s="14" t="s">
        <v>3072</v>
      </c>
      <c r="I476" s="314" t="s">
        <v>2421</v>
      </c>
      <c r="J476" s="314" t="s">
        <v>2422</v>
      </c>
      <c r="K476" s="314" t="s">
        <v>2423</v>
      </c>
      <c r="L476" s="264">
        <v>14926.35</v>
      </c>
      <c r="M476" s="264">
        <v>14557.31</v>
      </c>
      <c r="N476" s="264">
        <v>15914.85</v>
      </c>
      <c r="O476" s="264">
        <v>15269.03</v>
      </c>
      <c r="P476" s="264">
        <v>15539.369999999999</v>
      </c>
      <c r="Q476" s="264">
        <v>15278.97</v>
      </c>
      <c r="R476" s="264">
        <v>14855.890000000001</v>
      </c>
      <c r="S476" s="264">
        <v>15464.14</v>
      </c>
      <c r="T476" s="264">
        <v>14925.15</v>
      </c>
      <c r="U476" s="264">
        <v>14985.89</v>
      </c>
      <c r="V476" s="264">
        <v>14651.169999999998</v>
      </c>
      <c r="W476" s="264">
        <v>15090.46</v>
      </c>
      <c r="X476" s="264">
        <v>42642.909999999996</v>
      </c>
      <c r="Y476" s="264">
        <v>34479.35</v>
      </c>
      <c r="Z476" s="264">
        <v>34995.26</v>
      </c>
      <c r="AA476" s="577">
        <v>34395.590000000004</v>
      </c>
      <c r="AB476" s="264">
        <v>0</v>
      </c>
      <c r="AC476" s="264">
        <v>0</v>
      </c>
      <c r="AD476" s="264">
        <v>0</v>
      </c>
      <c r="AE476" s="264">
        <v>0</v>
      </c>
      <c r="AF476" s="264">
        <v>0</v>
      </c>
      <c r="AG476" s="264">
        <v>0</v>
      </c>
      <c r="AH476" s="264">
        <v>0</v>
      </c>
      <c r="AI476" s="264">
        <v>0</v>
      </c>
      <c r="AJ476" s="264">
        <v>0</v>
      </c>
      <c r="AK476" s="264">
        <v>0</v>
      </c>
      <c r="AL476" s="264">
        <v>0</v>
      </c>
      <c r="AM476" s="264">
        <v>0</v>
      </c>
      <c r="AN476" s="264">
        <v>0</v>
      </c>
      <c r="AO476" s="264">
        <v>0</v>
      </c>
      <c r="AP476" s="264">
        <v>0</v>
      </c>
      <c r="AQ476" s="264">
        <v>0</v>
      </c>
      <c r="AR476" s="264">
        <v>0</v>
      </c>
      <c r="AS476" s="264">
        <v>0</v>
      </c>
      <c r="AT476" s="577">
        <v>0</v>
      </c>
      <c r="AU476" s="264">
        <v>0</v>
      </c>
      <c r="AV476" s="264">
        <v>0</v>
      </c>
      <c r="AW476" s="264">
        <v>0</v>
      </c>
      <c r="AX476" s="264">
        <v>0</v>
      </c>
      <c r="AY476" s="264">
        <v>0</v>
      </c>
      <c r="AZ476" s="264">
        <v>0</v>
      </c>
      <c r="BA476" s="264">
        <v>0</v>
      </c>
      <c r="BB476" s="264">
        <v>0</v>
      </c>
      <c r="BC476" s="264">
        <v>0</v>
      </c>
      <c r="BD476" s="264">
        <v>0</v>
      </c>
      <c r="BE476" s="264">
        <v>0</v>
      </c>
      <c r="BF476" s="264">
        <v>0</v>
      </c>
      <c r="BG476" s="264">
        <v>0</v>
      </c>
      <c r="BH476" s="264">
        <v>0</v>
      </c>
      <c r="BI476" s="264">
        <v>0</v>
      </c>
      <c r="BJ476" s="264">
        <v>0</v>
      </c>
      <c r="BK476" s="264">
        <v>0</v>
      </c>
      <c r="BL476" s="264">
        <v>0</v>
      </c>
      <c r="BM476" s="577">
        <v>0</v>
      </c>
      <c r="BN476" s="264">
        <v>0</v>
      </c>
      <c r="BO476" s="264">
        <v>0</v>
      </c>
      <c r="BP476" s="264">
        <v>0</v>
      </c>
      <c r="BQ476" s="264">
        <v>16560.669999999998</v>
      </c>
      <c r="BR476" s="264">
        <v>16699.059999999998</v>
      </c>
      <c r="BS476" s="264">
        <v>17410.78</v>
      </c>
      <c r="BT476" s="264">
        <v>17338.289999999997</v>
      </c>
      <c r="BU476" s="264">
        <v>17192.91</v>
      </c>
      <c r="BV476" s="264">
        <v>17147.34</v>
      </c>
      <c r="BW476" s="264">
        <v>16916.2</v>
      </c>
      <c r="BX476" s="264">
        <v>16917.219999999998</v>
      </c>
      <c r="BY476" s="264">
        <v>17236.23</v>
      </c>
      <c r="BZ476" s="264">
        <v>16665.55</v>
      </c>
      <c r="CA476" s="264">
        <v>16625.859999999997</v>
      </c>
      <c r="CB476" s="264">
        <v>17127.269999999997</v>
      </c>
      <c r="CC476" s="264">
        <v>47594.909999999996</v>
      </c>
      <c r="CD476" s="264">
        <v>38654.69000000001</v>
      </c>
      <c r="CE476" s="264">
        <v>39456.539999999994</v>
      </c>
      <c r="CF476" s="577">
        <v>38752.78</v>
      </c>
      <c r="CG476" s="264">
        <v>0</v>
      </c>
      <c r="CH476" s="264">
        <v>0</v>
      </c>
      <c r="CI476" s="264">
        <v>0</v>
      </c>
      <c r="CJ476" s="264">
        <v>0</v>
      </c>
      <c r="CK476" s="264">
        <v>0</v>
      </c>
      <c r="CL476" s="264">
        <v>0</v>
      </c>
      <c r="CM476" s="264">
        <v>0</v>
      </c>
      <c r="CN476" s="264">
        <v>0</v>
      </c>
      <c r="CO476" s="264">
        <v>0</v>
      </c>
      <c r="CP476" s="264">
        <v>0</v>
      </c>
      <c r="CQ476" s="264">
        <v>0</v>
      </c>
      <c r="CR476" s="264">
        <v>0</v>
      </c>
      <c r="CS476" s="264">
        <v>0</v>
      </c>
      <c r="CT476" s="264">
        <v>0</v>
      </c>
      <c r="CU476" s="264">
        <v>0</v>
      </c>
      <c r="CV476" s="264">
        <v>0</v>
      </c>
      <c r="CW476" s="264">
        <v>0</v>
      </c>
      <c r="CX476" s="264">
        <v>0</v>
      </c>
      <c r="CY476" s="577">
        <v>0</v>
      </c>
      <c r="CZ476" s="264">
        <v>0</v>
      </c>
      <c r="DA476" s="264">
        <v>0</v>
      </c>
      <c r="DB476" s="264">
        <v>0</v>
      </c>
      <c r="DC476" s="428">
        <f t="shared" si="7"/>
        <v>696267.99</v>
      </c>
    </row>
    <row r="477" spans="1:107" x14ac:dyDescent="0.25">
      <c r="A477" s="311">
        <v>103889</v>
      </c>
      <c r="B477" s="347">
        <v>676227</v>
      </c>
      <c r="C477" s="311">
        <v>1025580</v>
      </c>
      <c r="D477" s="14">
        <v>1548690878</v>
      </c>
      <c r="F477" s="14" t="s">
        <v>925</v>
      </c>
      <c r="G477" s="14" t="str">
        <f>INDEX(FY2019_ALL_Targets!F:F,MATCH(B477,FY2019_ALL_Targets!B:B,0))</f>
        <v>MRSA Central</v>
      </c>
      <c r="H477" s="14" t="s">
        <v>3131</v>
      </c>
      <c r="I477" s="312" t="s">
        <v>136</v>
      </c>
      <c r="J477" s="312" t="s">
        <v>938</v>
      </c>
      <c r="K477" s="312" t="s">
        <v>2584</v>
      </c>
      <c r="L477" s="264">
        <v>0</v>
      </c>
      <c r="M477" s="264">
        <v>0</v>
      </c>
      <c r="N477" s="264">
        <v>0</v>
      </c>
      <c r="O477" s="264">
        <v>0</v>
      </c>
      <c r="P477" s="264">
        <v>0</v>
      </c>
      <c r="Q477" s="264">
        <v>0</v>
      </c>
      <c r="R477" s="264">
        <v>0</v>
      </c>
      <c r="S477" s="264">
        <v>0</v>
      </c>
      <c r="T477" s="264">
        <v>0</v>
      </c>
      <c r="U477" s="264">
        <v>0</v>
      </c>
      <c r="V477" s="264">
        <v>0</v>
      </c>
      <c r="W477" s="264">
        <v>0</v>
      </c>
      <c r="X477" s="264">
        <v>0</v>
      </c>
      <c r="Y477" s="264">
        <v>0</v>
      </c>
      <c r="Z477" s="264">
        <v>0</v>
      </c>
      <c r="AA477" s="577">
        <v>0</v>
      </c>
      <c r="AB477" s="264">
        <v>0</v>
      </c>
      <c r="AC477" s="264">
        <v>0</v>
      </c>
      <c r="AD477" s="264">
        <v>0</v>
      </c>
      <c r="AE477" s="264">
        <v>0</v>
      </c>
      <c r="AF477" s="264">
        <v>0</v>
      </c>
      <c r="AG477" s="264">
        <v>0</v>
      </c>
      <c r="AH477" s="264">
        <v>0</v>
      </c>
      <c r="AI477" s="264">
        <v>0</v>
      </c>
      <c r="AJ477" s="264">
        <v>0</v>
      </c>
      <c r="AK477" s="264">
        <v>0</v>
      </c>
      <c r="AL477" s="264">
        <v>0</v>
      </c>
      <c r="AM477" s="264">
        <v>0</v>
      </c>
      <c r="AN477" s="264">
        <v>0</v>
      </c>
      <c r="AO477" s="264">
        <v>0</v>
      </c>
      <c r="AP477" s="264">
        <v>0</v>
      </c>
      <c r="AQ477" s="264">
        <v>0</v>
      </c>
      <c r="AR477" s="264">
        <v>0</v>
      </c>
      <c r="AS477" s="264">
        <v>0</v>
      </c>
      <c r="AT477" s="577">
        <v>0</v>
      </c>
      <c r="AU477" s="264">
        <v>0</v>
      </c>
      <c r="AV477" s="264">
        <v>0</v>
      </c>
      <c r="AW477" s="264">
        <v>0</v>
      </c>
      <c r="AX477" s="264">
        <v>0</v>
      </c>
      <c r="AY477" s="264">
        <v>0</v>
      </c>
      <c r="AZ477" s="264">
        <v>0</v>
      </c>
      <c r="BA477" s="264">
        <v>0</v>
      </c>
      <c r="BB477" s="264">
        <v>0</v>
      </c>
      <c r="BC477" s="264">
        <v>0</v>
      </c>
      <c r="BD477" s="264">
        <v>0</v>
      </c>
      <c r="BE477" s="264">
        <v>0</v>
      </c>
      <c r="BF477" s="264">
        <v>0</v>
      </c>
      <c r="BG477" s="264">
        <v>0</v>
      </c>
      <c r="BH477" s="264">
        <v>0</v>
      </c>
      <c r="BI477" s="264">
        <v>0</v>
      </c>
      <c r="BJ477" s="264">
        <v>0</v>
      </c>
      <c r="BK477" s="264">
        <v>0</v>
      </c>
      <c r="BL477" s="264">
        <v>0</v>
      </c>
      <c r="BM477" s="577">
        <v>0</v>
      </c>
      <c r="BN477" s="264">
        <v>0</v>
      </c>
      <c r="BO477" s="264">
        <v>0</v>
      </c>
      <c r="BP477" s="264">
        <v>0</v>
      </c>
      <c r="BQ477" s="264">
        <v>11405.94</v>
      </c>
      <c r="BR477" s="264">
        <v>11504.22</v>
      </c>
      <c r="BS477" s="264">
        <v>11930.1</v>
      </c>
      <c r="BT477" s="264">
        <v>11733.54</v>
      </c>
      <c r="BU477" s="264">
        <v>11799</v>
      </c>
      <c r="BV477" s="264">
        <v>11934</v>
      </c>
      <c r="BW477" s="264">
        <v>11784.06</v>
      </c>
      <c r="BX477" s="264">
        <v>940.83</v>
      </c>
      <c r="BY477" s="264">
        <v>526.02</v>
      </c>
      <c r="BZ477" s="264">
        <v>173.25</v>
      </c>
      <c r="CA477" s="264">
        <v>108.24000000000001</v>
      </c>
      <c r="CB477" s="264">
        <v>70.41</v>
      </c>
      <c r="CC477" s="264">
        <v>32925.96</v>
      </c>
      <c r="CD477" s="264">
        <v>26689.72</v>
      </c>
      <c r="CE477" s="264">
        <v>19971.78</v>
      </c>
      <c r="CF477" s="577">
        <v>31925.590000000004</v>
      </c>
      <c r="CG477" s="264">
        <v>0</v>
      </c>
      <c r="CH477" s="264">
        <v>0</v>
      </c>
      <c r="CI477" s="264">
        <v>0</v>
      </c>
      <c r="CJ477" s="264">
        <v>12923.82</v>
      </c>
      <c r="CK477" s="264">
        <v>12891.06</v>
      </c>
      <c r="CL477" s="264">
        <v>13715.519999999999</v>
      </c>
      <c r="CM477" s="264">
        <v>13748.279999999999</v>
      </c>
      <c r="CN477" s="264">
        <v>13343.400000000001</v>
      </c>
      <c r="CO477" s="264">
        <v>13732.2</v>
      </c>
      <c r="CP477" s="264">
        <v>13413.48</v>
      </c>
      <c r="CQ477" s="264">
        <v>935.94</v>
      </c>
      <c r="CR477" s="264">
        <v>596.33999999999992</v>
      </c>
      <c r="CS477" s="264">
        <v>205.83</v>
      </c>
      <c r="CT477" s="264">
        <v>75.81</v>
      </c>
      <c r="CU477" s="264">
        <v>124.5</v>
      </c>
      <c r="CV477" s="264">
        <v>37358.399999999994</v>
      </c>
      <c r="CW477" s="264">
        <v>30692.840000000011</v>
      </c>
      <c r="CX477" s="264">
        <v>22483.189999999995</v>
      </c>
      <c r="CY477" s="577">
        <v>35433.01</v>
      </c>
      <c r="CZ477" s="264">
        <v>0</v>
      </c>
      <c r="DA477" s="264">
        <v>0</v>
      </c>
      <c r="DB477" s="264">
        <v>0</v>
      </c>
      <c r="DC477" s="428">
        <f t="shared" si="7"/>
        <v>417096.28</v>
      </c>
    </row>
    <row r="478" spans="1:107" x14ac:dyDescent="0.25">
      <c r="A478" s="337">
        <v>103831</v>
      </c>
      <c r="B478" s="347">
        <v>676229</v>
      </c>
      <c r="C478" s="297">
        <v>1016706</v>
      </c>
      <c r="D478" s="14">
        <v>1639314982</v>
      </c>
      <c r="F478" s="14" t="s">
        <v>925</v>
      </c>
      <c r="G478" s="14" t="str">
        <f>INDEX(FY2019_ALL_Targets!F:F,MATCH(B478,FY2019_ALL_Targets!B:B,0))</f>
        <v>MRSA Central</v>
      </c>
      <c r="H478" s="14" t="s">
        <v>3172</v>
      </c>
      <c r="I478" s="299" t="s">
        <v>2776</v>
      </c>
      <c r="J478" s="299" t="s">
        <v>2293</v>
      </c>
      <c r="K478" s="299" t="s">
        <v>2777</v>
      </c>
      <c r="L478" s="264">
        <v>0</v>
      </c>
      <c r="M478" s="264">
        <v>0</v>
      </c>
      <c r="N478" s="264">
        <v>0</v>
      </c>
      <c r="O478" s="264">
        <v>0</v>
      </c>
      <c r="P478" s="264">
        <v>0</v>
      </c>
      <c r="Q478" s="264">
        <v>0</v>
      </c>
      <c r="R478" s="264">
        <v>0</v>
      </c>
      <c r="S478" s="264">
        <v>0</v>
      </c>
      <c r="T478" s="264">
        <v>0</v>
      </c>
      <c r="U478" s="264">
        <v>0</v>
      </c>
      <c r="V478" s="264">
        <v>0</v>
      </c>
      <c r="W478" s="264">
        <v>0</v>
      </c>
      <c r="X478" s="264">
        <v>0</v>
      </c>
      <c r="Y478" s="264">
        <v>0</v>
      </c>
      <c r="Z478" s="264">
        <v>0</v>
      </c>
      <c r="AA478" s="577">
        <v>0</v>
      </c>
      <c r="AB478" s="264">
        <v>0</v>
      </c>
      <c r="AC478" s="264">
        <v>0</v>
      </c>
      <c r="AD478" s="264">
        <v>0</v>
      </c>
      <c r="AE478" s="264">
        <v>0</v>
      </c>
      <c r="AF478" s="264">
        <v>0</v>
      </c>
      <c r="AG478" s="264">
        <v>0</v>
      </c>
      <c r="AH478" s="264">
        <v>0</v>
      </c>
      <c r="AI478" s="264">
        <v>0</v>
      </c>
      <c r="AJ478" s="264">
        <v>0</v>
      </c>
      <c r="AK478" s="264">
        <v>0</v>
      </c>
      <c r="AL478" s="264">
        <v>0</v>
      </c>
      <c r="AM478" s="264">
        <v>0</v>
      </c>
      <c r="AN478" s="264">
        <v>0</v>
      </c>
      <c r="AO478" s="264">
        <v>0</v>
      </c>
      <c r="AP478" s="264">
        <v>0</v>
      </c>
      <c r="AQ478" s="264">
        <v>0</v>
      </c>
      <c r="AR478" s="264">
        <v>0</v>
      </c>
      <c r="AS478" s="264">
        <v>0</v>
      </c>
      <c r="AT478" s="577">
        <v>0</v>
      </c>
      <c r="AU478" s="264">
        <v>0</v>
      </c>
      <c r="AV478" s="264">
        <v>0</v>
      </c>
      <c r="AW478" s="264">
        <v>0</v>
      </c>
      <c r="AX478" s="264">
        <v>0</v>
      </c>
      <c r="AY478" s="264">
        <v>0</v>
      </c>
      <c r="AZ478" s="264">
        <v>0</v>
      </c>
      <c r="BA478" s="264">
        <v>0</v>
      </c>
      <c r="BB478" s="264">
        <v>0</v>
      </c>
      <c r="BC478" s="264">
        <v>0</v>
      </c>
      <c r="BD478" s="264">
        <v>0</v>
      </c>
      <c r="BE478" s="264">
        <v>0</v>
      </c>
      <c r="BF478" s="264">
        <v>0</v>
      </c>
      <c r="BG478" s="264">
        <v>0</v>
      </c>
      <c r="BH478" s="264">
        <v>0</v>
      </c>
      <c r="BI478" s="264">
        <v>0</v>
      </c>
      <c r="BJ478" s="264">
        <v>0</v>
      </c>
      <c r="BK478" s="264">
        <v>0</v>
      </c>
      <c r="BL478" s="264">
        <v>0</v>
      </c>
      <c r="BM478" s="577">
        <v>0</v>
      </c>
      <c r="BN478" s="264">
        <v>0</v>
      </c>
      <c r="BO478" s="264">
        <v>0</v>
      </c>
      <c r="BP478" s="264">
        <v>0</v>
      </c>
      <c r="BQ478" s="264">
        <v>0</v>
      </c>
      <c r="BR478" s="264">
        <v>0</v>
      </c>
      <c r="BS478" s="264">
        <v>25460.190000000002</v>
      </c>
      <c r="BT478" s="264">
        <v>8574.51</v>
      </c>
      <c r="BU478" s="264">
        <v>8608.9</v>
      </c>
      <c r="BV478" s="264">
        <v>8707.4</v>
      </c>
      <c r="BW478" s="264">
        <v>8594.18</v>
      </c>
      <c r="BX478" s="264">
        <v>8677.23</v>
      </c>
      <c r="BY478" s="264">
        <v>8781.36</v>
      </c>
      <c r="BZ478" s="264">
        <v>8658.380000000001</v>
      </c>
      <c r="CA478" s="264">
        <v>8713.66</v>
      </c>
      <c r="CB478" s="264">
        <v>8816.41</v>
      </c>
      <c r="CC478" s="264">
        <v>24120.18</v>
      </c>
      <c r="CD478" s="264">
        <v>19448.809999999998</v>
      </c>
      <c r="CE478" s="264">
        <v>20061.37</v>
      </c>
      <c r="CF478" s="577">
        <v>14633.599999999999</v>
      </c>
      <c r="CG478" s="264">
        <v>0</v>
      </c>
      <c r="CH478" s="264">
        <v>0</v>
      </c>
      <c r="CI478" s="264">
        <v>0</v>
      </c>
      <c r="CJ478" s="264">
        <v>0</v>
      </c>
      <c r="CK478" s="264">
        <v>0</v>
      </c>
      <c r="CL478" s="264">
        <v>28887.599999999999</v>
      </c>
      <c r="CM478" s="264">
        <v>10046.820000000002</v>
      </c>
      <c r="CN478" s="264">
        <v>9735.74</v>
      </c>
      <c r="CO478" s="264">
        <v>10019.42</v>
      </c>
      <c r="CP478" s="264">
        <v>9782.4599999999991</v>
      </c>
      <c r="CQ478" s="264">
        <v>9862.5800000000017</v>
      </c>
      <c r="CR478" s="264">
        <v>9800.41</v>
      </c>
      <c r="CS478" s="264">
        <v>9582.74</v>
      </c>
      <c r="CT478" s="264">
        <v>9669.6</v>
      </c>
      <c r="CU478" s="264">
        <v>9811.77</v>
      </c>
      <c r="CV478" s="264">
        <v>27367.200000000004</v>
      </c>
      <c r="CW478" s="264">
        <v>22365.909999999996</v>
      </c>
      <c r="CX478" s="264">
        <v>22662.679999999997</v>
      </c>
      <c r="CY478" s="577">
        <v>16236.890000000001</v>
      </c>
      <c r="CZ478" s="264">
        <v>0</v>
      </c>
      <c r="DA478" s="264">
        <v>0</v>
      </c>
      <c r="DB478" s="264">
        <v>0</v>
      </c>
      <c r="DC478" s="428">
        <f t="shared" si="7"/>
        <v>387688</v>
      </c>
    </row>
    <row r="479" spans="1:107" x14ac:dyDescent="0.25">
      <c r="A479" s="297">
        <v>103866</v>
      </c>
      <c r="B479" s="347">
        <v>676230</v>
      </c>
      <c r="C479" s="297">
        <v>1028740</v>
      </c>
      <c r="D479" s="14">
        <v>1922469956</v>
      </c>
      <c r="F479" s="14" t="s">
        <v>930</v>
      </c>
      <c r="G479" s="14" t="str">
        <f>INDEX(FY2019_ALL_Targets!F:F,MATCH(B479,FY2019_ALL_Targets!B:B,0))</f>
        <v>Harris</v>
      </c>
      <c r="H479" s="14" t="s">
        <v>3016</v>
      </c>
      <c r="I479" s="299" t="s">
        <v>2676</v>
      </c>
      <c r="J479" s="299" t="s">
        <v>978</v>
      </c>
      <c r="K479" s="299" t="s">
        <v>355</v>
      </c>
      <c r="L479" s="264">
        <v>12802.92</v>
      </c>
      <c r="M479" s="264">
        <v>13182.14</v>
      </c>
      <c r="N479" s="264">
        <v>14416.02</v>
      </c>
      <c r="O479" s="264">
        <v>14534.880000000001</v>
      </c>
      <c r="P479" s="264">
        <v>13678.73</v>
      </c>
      <c r="Q479" s="264">
        <v>14159.47</v>
      </c>
      <c r="R479" s="264">
        <v>13865.869999999999</v>
      </c>
      <c r="S479" s="264">
        <v>14620.49</v>
      </c>
      <c r="T479" s="264">
        <v>13798.240000000002</v>
      </c>
      <c r="U479" s="264">
        <v>13705.82</v>
      </c>
      <c r="V479" s="264">
        <v>13333.23</v>
      </c>
      <c r="W479" s="264">
        <v>13820.05</v>
      </c>
      <c r="X479" s="264">
        <v>29408.559999999998</v>
      </c>
      <c r="Y479" s="264">
        <v>31357.199999999997</v>
      </c>
      <c r="Z479" s="264">
        <v>32636.11</v>
      </c>
      <c r="AA479" s="577">
        <v>39958.07</v>
      </c>
      <c r="AB479" s="264">
        <v>0</v>
      </c>
      <c r="AC479" s="264">
        <v>0</v>
      </c>
      <c r="AD479" s="264">
        <v>0</v>
      </c>
      <c r="AE479" s="264">
        <v>0</v>
      </c>
      <c r="AF479" s="264">
        <v>0</v>
      </c>
      <c r="AG479" s="264">
        <v>0</v>
      </c>
      <c r="AH479" s="264">
        <v>0</v>
      </c>
      <c r="AI479" s="264">
        <v>0</v>
      </c>
      <c r="AJ479" s="264">
        <v>0</v>
      </c>
      <c r="AK479" s="264">
        <v>0</v>
      </c>
      <c r="AL479" s="264">
        <v>0</v>
      </c>
      <c r="AM479" s="264">
        <v>0</v>
      </c>
      <c r="AN479" s="264">
        <v>0</v>
      </c>
      <c r="AO479" s="264">
        <v>0</v>
      </c>
      <c r="AP479" s="264">
        <v>0</v>
      </c>
      <c r="AQ479" s="264">
        <v>0</v>
      </c>
      <c r="AR479" s="264">
        <v>0</v>
      </c>
      <c r="AS479" s="264">
        <v>0</v>
      </c>
      <c r="AT479" s="577">
        <v>0</v>
      </c>
      <c r="AU479" s="264">
        <v>0</v>
      </c>
      <c r="AV479" s="264">
        <v>0</v>
      </c>
      <c r="AW479" s="264">
        <v>0</v>
      </c>
      <c r="AX479" s="264">
        <v>7816.46</v>
      </c>
      <c r="AY479" s="264">
        <v>7890.04</v>
      </c>
      <c r="AZ479" s="264">
        <v>8257.94</v>
      </c>
      <c r="BA479" s="264">
        <v>8235.2999999999993</v>
      </c>
      <c r="BB479" s="264">
        <v>8044.01</v>
      </c>
      <c r="BC479" s="264">
        <v>8183.76</v>
      </c>
      <c r="BD479" s="264">
        <v>7996</v>
      </c>
      <c r="BE479" s="264">
        <v>7828.9100000000008</v>
      </c>
      <c r="BF479" s="264">
        <v>7911.1600000000008</v>
      </c>
      <c r="BG479" s="264">
        <v>7510.32</v>
      </c>
      <c r="BH479" s="264">
        <v>7465.7</v>
      </c>
      <c r="BI479" s="264">
        <v>7653.4400000000005</v>
      </c>
      <c r="BJ479" s="264">
        <v>17444.079999999998</v>
      </c>
      <c r="BK479" s="264">
        <v>18102.559999999998</v>
      </c>
      <c r="BL479" s="264">
        <v>18330.87</v>
      </c>
      <c r="BM479" s="577">
        <v>22189.14</v>
      </c>
      <c r="BN479" s="264">
        <v>0</v>
      </c>
      <c r="BO479" s="264">
        <v>0</v>
      </c>
      <c r="BP479" s="264">
        <v>0</v>
      </c>
      <c r="BQ479" s="264">
        <v>0</v>
      </c>
      <c r="BR479" s="264">
        <v>0</v>
      </c>
      <c r="BS479" s="264">
        <v>0</v>
      </c>
      <c r="BT479" s="264">
        <v>0</v>
      </c>
      <c r="BU479" s="264">
        <v>0</v>
      </c>
      <c r="BV479" s="264">
        <v>0</v>
      </c>
      <c r="BW479" s="264">
        <v>0</v>
      </c>
      <c r="BX479" s="264">
        <v>0</v>
      </c>
      <c r="BY479" s="264">
        <v>0</v>
      </c>
      <c r="BZ479" s="264">
        <v>0</v>
      </c>
      <c r="CA479" s="264">
        <v>0</v>
      </c>
      <c r="CB479" s="264">
        <v>0</v>
      </c>
      <c r="CC479" s="264">
        <v>0</v>
      </c>
      <c r="CD479" s="264">
        <v>0</v>
      </c>
      <c r="CE479" s="264">
        <v>0</v>
      </c>
      <c r="CF479" s="577">
        <v>0</v>
      </c>
      <c r="CG479" s="264">
        <v>0</v>
      </c>
      <c r="CH479" s="264">
        <v>0</v>
      </c>
      <c r="CI479" s="264">
        <v>0</v>
      </c>
      <c r="CJ479" s="264">
        <v>19396.82</v>
      </c>
      <c r="CK479" s="264">
        <v>19849.62</v>
      </c>
      <c r="CL479" s="264">
        <v>21791</v>
      </c>
      <c r="CM479" s="264">
        <v>21875.9</v>
      </c>
      <c r="CN479" s="264">
        <v>20996.04</v>
      </c>
      <c r="CO479" s="264">
        <v>21806.59</v>
      </c>
      <c r="CP479" s="264">
        <v>21207.129999999997</v>
      </c>
      <c r="CQ479" s="264">
        <v>22588.420000000002</v>
      </c>
      <c r="CR479" s="264">
        <v>20936.099999999999</v>
      </c>
      <c r="CS479" s="264">
        <v>21144.170000000002</v>
      </c>
      <c r="CT479" s="264">
        <v>20920.59</v>
      </c>
      <c r="CU479" s="264">
        <v>21601.72</v>
      </c>
      <c r="CV479" s="264">
        <v>44430.080000000002</v>
      </c>
      <c r="CW479" s="264">
        <v>47876.619999999995</v>
      </c>
      <c r="CX479" s="264">
        <v>49954.69</v>
      </c>
      <c r="CY479" s="577">
        <v>62175.439999999995</v>
      </c>
      <c r="CZ479" s="264">
        <v>0</v>
      </c>
      <c r="DA479" s="264">
        <v>0</v>
      </c>
      <c r="DB479" s="264">
        <v>0</v>
      </c>
      <c r="DC479" s="428">
        <f t="shared" si="7"/>
        <v>928688.41999999993</v>
      </c>
    </row>
    <row r="480" spans="1:107" x14ac:dyDescent="0.25">
      <c r="A480" s="297">
        <v>103963</v>
      </c>
      <c r="B480" s="347">
        <v>676237</v>
      </c>
      <c r="C480" s="297">
        <v>1026722</v>
      </c>
      <c r="D480" s="14">
        <v>1962892109</v>
      </c>
      <c r="F480" s="14" t="s">
        <v>941</v>
      </c>
      <c r="G480" s="14" t="str">
        <f>INDEX(FY2019_ALL_Targets!F:F,MATCH(B480,FY2019_ALL_Targets!B:B,0))</f>
        <v>Dallas</v>
      </c>
      <c r="H480" s="14" t="s">
        <v>3005</v>
      </c>
      <c r="I480" s="299" t="s">
        <v>137</v>
      </c>
      <c r="J480" s="299" t="s">
        <v>958</v>
      </c>
      <c r="K480" s="299" t="s">
        <v>138</v>
      </c>
      <c r="L480" s="264">
        <v>0</v>
      </c>
      <c r="M480" s="264">
        <v>0</v>
      </c>
      <c r="N480" s="264">
        <v>0</v>
      </c>
      <c r="O480" s="264">
        <v>0</v>
      </c>
      <c r="P480" s="264">
        <v>0</v>
      </c>
      <c r="Q480" s="264">
        <v>0</v>
      </c>
      <c r="R480" s="264">
        <v>0</v>
      </c>
      <c r="S480" s="264">
        <v>0</v>
      </c>
      <c r="T480" s="264">
        <v>0</v>
      </c>
      <c r="U480" s="264">
        <v>0</v>
      </c>
      <c r="V480" s="264">
        <v>0</v>
      </c>
      <c r="W480" s="264">
        <v>0</v>
      </c>
      <c r="X480" s="264">
        <v>0</v>
      </c>
      <c r="Y480" s="264">
        <v>0</v>
      </c>
      <c r="Z480" s="264">
        <v>0</v>
      </c>
      <c r="AA480" s="577">
        <v>0</v>
      </c>
      <c r="AB480" s="264">
        <v>0</v>
      </c>
      <c r="AC480" s="264">
        <v>0</v>
      </c>
      <c r="AD480" s="264">
        <v>0</v>
      </c>
      <c r="AE480" s="264">
        <v>0</v>
      </c>
      <c r="AF480" s="264">
        <v>0</v>
      </c>
      <c r="AG480" s="264">
        <v>0</v>
      </c>
      <c r="AH480" s="264">
        <v>0</v>
      </c>
      <c r="AI480" s="264">
        <v>0</v>
      </c>
      <c r="AJ480" s="264">
        <v>0</v>
      </c>
      <c r="AK480" s="264">
        <v>0</v>
      </c>
      <c r="AL480" s="264">
        <v>0</v>
      </c>
      <c r="AM480" s="264">
        <v>0</v>
      </c>
      <c r="AN480" s="264">
        <v>0</v>
      </c>
      <c r="AO480" s="264">
        <v>0</v>
      </c>
      <c r="AP480" s="264">
        <v>0</v>
      </c>
      <c r="AQ480" s="264">
        <v>0</v>
      </c>
      <c r="AR480" s="264">
        <v>0</v>
      </c>
      <c r="AS480" s="264">
        <v>0</v>
      </c>
      <c r="AT480" s="577">
        <v>0</v>
      </c>
      <c r="AU480" s="264">
        <v>0</v>
      </c>
      <c r="AV480" s="264">
        <v>0</v>
      </c>
      <c r="AW480" s="264">
        <v>0</v>
      </c>
      <c r="AX480" s="264">
        <v>11098.949999999999</v>
      </c>
      <c r="AY480" s="264">
        <v>11324.65</v>
      </c>
      <c r="AZ480" s="264">
        <v>11962.1</v>
      </c>
      <c r="BA480" s="264">
        <v>11986.5</v>
      </c>
      <c r="BB480" s="264">
        <v>11621.609999999999</v>
      </c>
      <c r="BC480" s="264">
        <v>11928.63</v>
      </c>
      <c r="BD480" s="264">
        <v>11090.06</v>
      </c>
      <c r="BE480" s="264">
        <v>12187.35</v>
      </c>
      <c r="BF480" s="264">
        <v>11425.840000000002</v>
      </c>
      <c r="BG480" s="264">
        <v>10865.56</v>
      </c>
      <c r="BH480" s="264">
        <v>10987.02</v>
      </c>
      <c r="BI480" s="264">
        <v>11066.8</v>
      </c>
      <c r="BJ480" s="264">
        <v>32581.859999999997</v>
      </c>
      <c r="BK480" s="264">
        <v>33226.159999999996</v>
      </c>
      <c r="BL480" s="264">
        <v>34578.560000000005</v>
      </c>
      <c r="BM480" s="577">
        <v>32807.040000000001</v>
      </c>
      <c r="BN480" s="264">
        <v>0</v>
      </c>
      <c r="BO480" s="264">
        <v>0</v>
      </c>
      <c r="BP480" s="264">
        <v>0</v>
      </c>
      <c r="BQ480" s="264">
        <v>6908.25</v>
      </c>
      <c r="BR480" s="264">
        <v>6838.1</v>
      </c>
      <c r="BS480" s="264">
        <v>7438.9499999999989</v>
      </c>
      <c r="BT480" s="264">
        <v>7326.0999999999995</v>
      </c>
      <c r="BU480" s="264">
        <v>7181.86</v>
      </c>
      <c r="BV480" s="264">
        <v>7497.91</v>
      </c>
      <c r="BW480" s="264">
        <v>6976.49</v>
      </c>
      <c r="BX480" s="264">
        <v>7611.42</v>
      </c>
      <c r="BY480" s="264">
        <v>7101.05</v>
      </c>
      <c r="BZ480" s="264">
        <v>6939</v>
      </c>
      <c r="CA480" s="264">
        <v>7022.0900000000011</v>
      </c>
      <c r="CB480" s="264">
        <v>6876.9700000000012</v>
      </c>
      <c r="CC480" s="264">
        <v>20073.940000000002</v>
      </c>
      <c r="CD480" s="264">
        <v>20576.949999999993</v>
      </c>
      <c r="CE480" s="264">
        <v>21612.129999999997</v>
      </c>
      <c r="CF480" s="577">
        <v>20767</v>
      </c>
      <c r="CG480" s="264">
        <v>0</v>
      </c>
      <c r="CH480" s="264">
        <v>0</v>
      </c>
      <c r="CI480" s="264">
        <v>0</v>
      </c>
      <c r="CJ480" s="264">
        <v>0</v>
      </c>
      <c r="CK480" s="264">
        <v>0</v>
      </c>
      <c r="CL480" s="264">
        <v>0</v>
      </c>
      <c r="CM480" s="264">
        <v>0</v>
      </c>
      <c r="CN480" s="264">
        <v>0</v>
      </c>
      <c r="CO480" s="264">
        <v>0</v>
      </c>
      <c r="CP480" s="264">
        <v>0</v>
      </c>
      <c r="CQ480" s="264">
        <v>0</v>
      </c>
      <c r="CR480" s="264">
        <v>0</v>
      </c>
      <c r="CS480" s="264">
        <v>0</v>
      </c>
      <c r="CT480" s="264">
        <v>0</v>
      </c>
      <c r="CU480" s="264">
        <v>0</v>
      </c>
      <c r="CV480" s="264">
        <v>0</v>
      </c>
      <c r="CW480" s="264">
        <v>0</v>
      </c>
      <c r="CX480" s="264">
        <v>0</v>
      </c>
      <c r="CY480" s="577">
        <v>0</v>
      </c>
      <c r="CZ480" s="264">
        <v>0</v>
      </c>
      <c r="DA480" s="264">
        <v>0</v>
      </c>
      <c r="DB480" s="264">
        <v>0</v>
      </c>
      <c r="DC480" s="428">
        <f t="shared" si="7"/>
        <v>439486.89999999991</v>
      </c>
    </row>
    <row r="481" spans="1:107" x14ac:dyDescent="0.25">
      <c r="A481" s="297">
        <v>104003</v>
      </c>
      <c r="B481" s="347">
        <v>676238</v>
      </c>
      <c r="C481" s="297">
        <v>1028641</v>
      </c>
      <c r="D481" s="14">
        <v>1275994147</v>
      </c>
      <c r="F481" s="14" t="s">
        <v>940</v>
      </c>
      <c r="G481" s="14" t="str">
        <f>INDEX(FY2019_ALL_Targets!F:F,MATCH(B481,FY2019_ALL_Targets!B:B,0))</f>
        <v>Travis</v>
      </c>
      <c r="H481" s="14" t="s">
        <v>3092</v>
      </c>
      <c r="I481" s="299" t="s">
        <v>357</v>
      </c>
      <c r="J481" s="299" t="s">
        <v>2301</v>
      </c>
      <c r="K481" s="299" t="s">
        <v>358</v>
      </c>
      <c r="L481" s="264">
        <v>19116</v>
      </c>
      <c r="M481" s="264">
        <v>19356.72</v>
      </c>
      <c r="N481" s="264">
        <v>19654.080000000002</v>
      </c>
      <c r="O481" s="264">
        <v>19144.32</v>
      </c>
      <c r="P481" s="264">
        <v>18509.52</v>
      </c>
      <c r="Q481" s="264">
        <v>19236.480000000003</v>
      </c>
      <c r="R481" s="264">
        <v>18880.23</v>
      </c>
      <c r="S481" s="264">
        <v>20270.52</v>
      </c>
      <c r="T481" s="264">
        <v>20127.890000000003</v>
      </c>
      <c r="U481" s="264">
        <v>18866.95</v>
      </c>
      <c r="V481" s="264">
        <v>18785.52</v>
      </c>
      <c r="W481" s="264">
        <v>20100.11</v>
      </c>
      <c r="X481" s="264">
        <v>54678.6</v>
      </c>
      <c r="Y481" s="264">
        <v>54338.19</v>
      </c>
      <c r="Z481" s="264">
        <v>58465.820000000007</v>
      </c>
      <c r="AA481" s="577">
        <v>56872.069999999992</v>
      </c>
      <c r="AB481" s="264">
        <v>0</v>
      </c>
      <c r="AC481" s="264">
        <v>0</v>
      </c>
      <c r="AD481" s="264">
        <v>0</v>
      </c>
      <c r="AE481" s="264">
        <v>0</v>
      </c>
      <c r="AF481" s="264">
        <v>0</v>
      </c>
      <c r="AG481" s="264">
        <v>0</v>
      </c>
      <c r="AH481" s="264">
        <v>0</v>
      </c>
      <c r="AI481" s="264">
        <v>0</v>
      </c>
      <c r="AJ481" s="264">
        <v>0</v>
      </c>
      <c r="AK481" s="264">
        <v>0</v>
      </c>
      <c r="AL481" s="264">
        <v>0</v>
      </c>
      <c r="AM481" s="264">
        <v>0</v>
      </c>
      <c r="AN481" s="264">
        <v>0</v>
      </c>
      <c r="AO481" s="264">
        <v>0</v>
      </c>
      <c r="AP481" s="264">
        <v>0</v>
      </c>
      <c r="AQ481" s="264">
        <v>0</v>
      </c>
      <c r="AR481" s="264">
        <v>0</v>
      </c>
      <c r="AS481" s="264">
        <v>0</v>
      </c>
      <c r="AT481" s="577">
        <v>0</v>
      </c>
      <c r="AU481" s="264">
        <v>0</v>
      </c>
      <c r="AV481" s="264">
        <v>0</v>
      </c>
      <c r="AW481" s="264">
        <v>0</v>
      </c>
      <c r="AX481" s="264">
        <v>0</v>
      </c>
      <c r="AY481" s="264">
        <v>0</v>
      </c>
      <c r="AZ481" s="264">
        <v>0</v>
      </c>
      <c r="BA481" s="264">
        <v>0</v>
      </c>
      <c r="BB481" s="264">
        <v>0</v>
      </c>
      <c r="BC481" s="264">
        <v>0</v>
      </c>
      <c r="BD481" s="264">
        <v>0</v>
      </c>
      <c r="BE481" s="264">
        <v>0</v>
      </c>
      <c r="BF481" s="264">
        <v>0</v>
      </c>
      <c r="BG481" s="264">
        <v>0</v>
      </c>
      <c r="BH481" s="264">
        <v>0</v>
      </c>
      <c r="BI481" s="264">
        <v>0</v>
      </c>
      <c r="BJ481" s="264">
        <v>0</v>
      </c>
      <c r="BK481" s="264">
        <v>0</v>
      </c>
      <c r="BL481" s="264">
        <v>0</v>
      </c>
      <c r="BM481" s="577">
        <v>0</v>
      </c>
      <c r="BN481" s="264">
        <v>0</v>
      </c>
      <c r="BO481" s="264">
        <v>0</v>
      </c>
      <c r="BP481" s="264">
        <v>0</v>
      </c>
      <c r="BQ481" s="264">
        <v>0</v>
      </c>
      <c r="BR481" s="264">
        <v>0</v>
      </c>
      <c r="BS481" s="264">
        <v>0</v>
      </c>
      <c r="BT481" s="264">
        <v>0</v>
      </c>
      <c r="BU481" s="264">
        <v>0</v>
      </c>
      <c r="BV481" s="264">
        <v>0</v>
      </c>
      <c r="BW481" s="264">
        <v>0</v>
      </c>
      <c r="BX481" s="264">
        <v>0</v>
      </c>
      <c r="BY481" s="264">
        <v>0</v>
      </c>
      <c r="BZ481" s="264">
        <v>0</v>
      </c>
      <c r="CA481" s="264">
        <v>0</v>
      </c>
      <c r="CB481" s="264">
        <v>0</v>
      </c>
      <c r="CC481" s="264">
        <v>0</v>
      </c>
      <c r="CD481" s="264">
        <v>0</v>
      </c>
      <c r="CE481" s="264">
        <v>0</v>
      </c>
      <c r="CF481" s="577">
        <v>0</v>
      </c>
      <c r="CG481" s="264">
        <v>0</v>
      </c>
      <c r="CH481" s="264">
        <v>0</v>
      </c>
      <c r="CI481" s="264">
        <v>0</v>
      </c>
      <c r="CJ481" s="264">
        <v>25657.920000000002</v>
      </c>
      <c r="CK481" s="264">
        <v>25643.759999999998</v>
      </c>
      <c r="CL481" s="264">
        <v>27258</v>
      </c>
      <c r="CM481" s="264">
        <v>26280.959999999999</v>
      </c>
      <c r="CN481" s="264">
        <v>26715.780000000002</v>
      </c>
      <c r="CO481" s="264">
        <v>25988.820000000003</v>
      </c>
      <c r="CP481" s="264">
        <v>26907.599999999999</v>
      </c>
      <c r="CQ481" s="264">
        <v>28525.79</v>
      </c>
      <c r="CR481" s="264">
        <v>26297.710000000003</v>
      </c>
      <c r="CS481" s="264">
        <v>27146.329999999998</v>
      </c>
      <c r="CT481" s="264">
        <v>26633.37</v>
      </c>
      <c r="CU481" s="264">
        <v>26754.620000000003</v>
      </c>
      <c r="CV481" s="264">
        <v>73899.360000000001</v>
      </c>
      <c r="CW481" s="264">
        <v>75462.62</v>
      </c>
      <c r="CX481" s="264">
        <v>80599.75</v>
      </c>
      <c r="CY481" s="577">
        <v>79303.11</v>
      </c>
      <c r="CZ481" s="264">
        <v>0</v>
      </c>
      <c r="DA481" s="264">
        <v>0</v>
      </c>
      <c r="DB481" s="264">
        <v>0</v>
      </c>
      <c r="DC481" s="428">
        <f t="shared" si="7"/>
        <v>1085478.5199999998</v>
      </c>
    </row>
    <row r="482" spans="1:107" x14ac:dyDescent="0.25">
      <c r="A482" s="297">
        <v>103799</v>
      </c>
      <c r="B482" s="347">
        <v>676239</v>
      </c>
      <c r="C482" s="297">
        <v>1026724</v>
      </c>
      <c r="D482" s="14">
        <v>1003061821</v>
      </c>
      <c r="F482" s="14" t="s">
        <v>930</v>
      </c>
      <c r="G482" s="14" t="str">
        <f>INDEX(FY2019_ALL_Targets!F:F,MATCH(B482,FY2019_ALL_Targets!B:B,0))</f>
        <v>Harris</v>
      </c>
      <c r="H482" s="14" t="s">
        <v>3016</v>
      </c>
      <c r="I482" s="299" t="s">
        <v>351</v>
      </c>
      <c r="J482" s="299" t="s">
        <v>1002</v>
      </c>
      <c r="K482" s="299" t="s">
        <v>352</v>
      </c>
      <c r="L482" s="264">
        <v>9500.4</v>
      </c>
      <c r="M482" s="264">
        <v>9781.8000000000011</v>
      </c>
      <c r="N482" s="264">
        <v>10697.4</v>
      </c>
      <c r="O482" s="264">
        <v>10785.6</v>
      </c>
      <c r="P482" s="264">
        <v>10130.579999999998</v>
      </c>
      <c r="Q482" s="264">
        <v>10486.619999999999</v>
      </c>
      <c r="R482" s="264">
        <v>10268.310000000001</v>
      </c>
      <c r="S482" s="264">
        <v>10838.3</v>
      </c>
      <c r="T482" s="264">
        <v>10229.34</v>
      </c>
      <c r="U482" s="264">
        <v>10161.369999999999</v>
      </c>
      <c r="V482" s="264">
        <v>9885.34</v>
      </c>
      <c r="W482" s="264">
        <v>10246.259999999998</v>
      </c>
      <c r="X482" s="264">
        <v>28123.719999999998</v>
      </c>
      <c r="Y482" s="264">
        <v>23396.759999999995</v>
      </c>
      <c r="Z482" s="264">
        <v>24245.05</v>
      </c>
      <c r="AA482" s="577">
        <v>19286.32</v>
      </c>
      <c r="AB482" s="264">
        <v>0</v>
      </c>
      <c r="AC482" s="264">
        <v>0</v>
      </c>
      <c r="AD482" s="264">
        <v>0</v>
      </c>
      <c r="AE482" s="264">
        <v>0</v>
      </c>
      <c r="AF482" s="264">
        <v>0</v>
      </c>
      <c r="AG482" s="264">
        <v>0</v>
      </c>
      <c r="AH482" s="264">
        <v>0</v>
      </c>
      <c r="AI482" s="264">
        <v>0</v>
      </c>
      <c r="AJ482" s="264">
        <v>0</v>
      </c>
      <c r="AK482" s="264">
        <v>0</v>
      </c>
      <c r="AL482" s="264">
        <v>0</v>
      </c>
      <c r="AM482" s="264">
        <v>0</v>
      </c>
      <c r="AN482" s="264">
        <v>0</v>
      </c>
      <c r="AO482" s="264">
        <v>0</v>
      </c>
      <c r="AP482" s="264">
        <v>0</v>
      </c>
      <c r="AQ482" s="264">
        <v>0</v>
      </c>
      <c r="AR482" s="264">
        <v>0</v>
      </c>
      <c r="AS482" s="264">
        <v>0</v>
      </c>
      <c r="AT482" s="577">
        <v>0</v>
      </c>
      <c r="AU482" s="264">
        <v>0</v>
      </c>
      <c r="AV482" s="264">
        <v>0</v>
      </c>
      <c r="AW482" s="264">
        <v>0</v>
      </c>
      <c r="AX482" s="264">
        <v>5800.2</v>
      </c>
      <c r="AY482" s="264">
        <v>5854.8</v>
      </c>
      <c r="AZ482" s="264">
        <v>6127.8</v>
      </c>
      <c r="BA482" s="264">
        <v>6111</v>
      </c>
      <c r="BB482" s="264">
        <v>5957.46</v>
      </c>
      <c r="BC482" s="264">
        <v>6060.96</v>
      </c>
      <c r="BD482" s="264">
        <v>5921.4000000000005</v>
      </c>
      <c r="BE482" s="264">
        <v>5804.0099999999993</v>
      </c>
      <c r="BF482" s="264">
        <v>5865.03</v>
      </c>
      <c r="BG482" s="264">
        <v>5568.14</v>
      </c>
      <c r="BH482" s="264">
        <v>5535.12</v>
      </c>
      <c r="BI482" s="264">
        <v>5674.3499999999995</v>
      </c>
      <c r="BJ482" s="264">
        <v>16681.960000000003</v>
      </c>
      <c r="BK482" s="264">
        <v>13484.380000000001</v>
      </c>
      <c r="BL482" s="264">
        <v>13586.459999999997</v>
      </c>
      <c r="BM482" s="577">
        <v>10652.55</v>
      </c>
      <c r="BN482" s="264">
        <v>0</v>
      </c>
      <c r="BO482" s="264">
        <v>0</v>
      </c>
      <c r="BP482" s="264">
        <v>0</v>
      </c>
      <c r="BQ482" s="264">
        <v>0</v>
      </c>
      <c r="BR482" s="264">
        <v>0</v>
      </c>
      <c r="BS482" s="264">
        <v>0</v>
      </c>
      <c r="BT482" s="264">
        <v>0</v>
      </c>
      <c r="BU482" s="264">
        <v>0</v>
      </c>
      <c r="BV482" s="264">
        <v>0</v>
      </c>
      <c r="BW482" s="264">
        <v>0</v>
      </c>
      <c r="BX482" s="264">
        <v>0</v>
      </c>
      <c r="BY482" s="264">
        <v>0</v>
      </c>
      <c r="BZ482" s="264">
        <v>0</v>
      </c>
      <c r="CA482" s="264">
        <v>0</v>
      </c>
      <c r="CB482" s="264">
        <v>0</v>
      </c>
      <c r="CC482" s="264">
        <v>0</v>
      </c>
      <c r="CD482" s="264">
        <v>0</v>
      </c>
      <c r="CE482" s="264">
        <v>0</v>
      </c>
      <c r="CF482" s="577">
        <v>0</v>
      </c>
      <c r="CG482" s="264">
        <v>0</v>
      </c>
      <c r="CH482" s="264">
        <v>0</v>
      </c>
      <c r="CI482" s="264">
        <v>0</v>
      </c>
      <c r="CJ482" s="264">
        <v>14393.400000000001</v>
      </c>
      <c r="CK482" s="264">
        <v>14729.400000000001</v>
      </c>
      <c r="CL482" s="264">
        <v>16170</v>
      </c>
      <c r="CM482" s="264">
        <v>16233</v>
      </c>
      <c r="CN482" s="264">
        <v>15549.839999999998</v>
      </c>
      <c r="CO482" s="264">
        <v>16150.139999999998</v>
      </c>
      <c r="CP482" s="264">
        <v>15704.85</v>
      </c>
      <c r="CQ482" s="264">
        <v>16744.829999999998</v>
      </c>
      <c r="CR482" s="264">
        <v>15520.99</v>
      </c>
      <c r="CS482" s="264">
        <v>15676.16</v>
      </c>
      <c r="CT482" s="264">
        <v>15510.669999999998</v>
      </c>
      <c r="CU482" s="264">
        <v>16015.589999999998</v>
      </c>
      <c r="CV482" s="264">
        <v>42488.960000000006</v>
      </c>
      <c r="CW482" s="264">
        <v>35729.739999999991</v>
      </c>
      <c r="CX482" s="264">
        <v>37130.19</v>
      </c>
      <c r="CY482" s="577">
        <v>30100.13</v>
      </c>
      <c r="CZ482" s="264">
        <v>0</v>
      </c>
      <c r="DA482" s="264">
        <v>0</v>
      </c>
      <c r="DB482" s="264">
        <v>0</v>
      </c>
      <c r="DC482" s="428">
        <f t="shared" si="7"/>
        <v>676596.68</v>
      </c>
    </row>
    <row r="483" spans="1:107" x14ac:dyDescent="0.25">
      <c r="A483" s="297">
        <v>4883</v>
      </c>
      <c r="B483" s="347">
        <v>676242</v>
      </c>
      <c r="C483" s="297">
        <v>1025773</v>
      </c>
      <c r="D483" s="14">
        <v>1750702627</v>
      </c>
      <c r="F483" s="14" t="s">
        <v>925</v>
      </c>
      <c r="G483" s="14" t="str">
        <f>INDEX(FY2019_ALL_Targets!F:F,MATCH(B483,FY2019_ALL_Targets!B:B,0))</f>
        <v>MRSA Central</v>
      </c>
      <c r="H483" s="14" t="s">
        <v>3029</v>
      </c>
      <c r="I483" s="299" t="s">
        <v>613</v>
      </c>
      <c r="J483" s="299" t="s">
        <v>933</v>
      </c>
      <c r="K483" s="299" t="s">
        <v>2539</v>
      </c>
      <c r="L483" s="264">
        <v>0</v>
      </c>
      <c r="M483" s="264">
        <v>0</v>
      </c>
      <c r="N483" s="264">
        <v>0</v>
      </c>
      <c r="O483" s="264">
        <v>0</v>
      </c>
      <c r="P483" s="264">
        <v>0</v>
      </c>
      <c r="Q483" s="264">
        <v>0</v>
      </c>
      <c r="R483" s="264">
        <v>0</v>
      </c>
      <c r="S483" s="264">
        <v>0</v>
      </c>
      <c r="T483" s="264">
        <v>0</v>
      </c>
      <c r="U483" s="264">
        <v>0</v>
      </c>
      <c r="V483" s="264">
        <v>0</v>
      </c>
      <c r="W483" s="264">
        <v>0</v>
      </c>
      <c r="X483" s="264">
        <v>0</v>
      </c>
      <c r="Y483" s="264">
        <v>0</v>
      </c>
      <c r="Z483" s="264">
        <v>0</v>
      </c>
      <c r="AA483" s="577">
        <v>0</v>
      </c>
      <c r="AB483" s="264">
        <v>0</v>
      </c>
      <c r="AC483" s="264">
        <v>0</v>
      </c>
      <c r="AD483" s="264">
        <v>0</v>
      </c>
      <c r="AE483" s="264">
        <v>0</v>
      </c>
      <c r="AF483" s="264">
        <v>0</v>
      </c>
      <c r="AG483" s="264">
        <v>0</v>
      </c>
      <c r="AH483" s="264">
        <v>0</v>
      </c>
      <c r="AI483" s="264">
        <v>0</v>
      </c>
      <c r="AJ483" s="264">
        <v>0</v>
      </c>
      <c r="AK483" s="264">
        <v>0</v>
      </c>
      <c r="AL483" s="264">
        <v>0</v>
      </c>
      <c r="AM483" s="264">
        <v>0</v>
      </c>
      <c r="AN483" s="264">
        <v>0</v>
      </c>
      <c r="AO483" s="264">
        <v>0</v>
      </c>
      <c r="AP483" s="264">
        <v>0</v>
      </c>
      <c r="AQ483" s="264">
        <v>0</v>
      </c>
      <c r="AR483" s="264">
        <v>0</v>
      </c>
      <c r="AS483" s="264">
        <v>0</v>
      </c>
      <c r="AT483" s="577">
        <v>0</v>
      </c>
      <c r="AU483" s="264">
        <v>0</v>
      </c>
      <c r="AV483" s="264">
        <v>0</v>
      </c>
      <c r="AW483" s="264">
        <v>0</v>
      </c>
      <c r="AX483" s="264">
        <v>0</v>
      </c>
      <c r="AY483" s="264">
        <v>0</v>
      </c>
      <c r="AZ483" s="264">
        <v>0</v>
      </c>
      <c r="BA483" s="264">
        <v>0</v>
      </c>
      <c r="BB483" s="264">
        <v>0</v>
      </c>
      <c r="BC483" s="264">
        <v>0</v>
      </c>
      <c r="BD483" s="264">
        <v>0</v>
      </c>
      <c r="BE483" s="264">
        <v>0</v>
      </c>
      <c r="BF483" s="264">
        <v>0</v>
      </c>
      <c r="BG483" s="264">
        <v>0</v>
      </c>
      <c r="BH483" s="264">
        <v>0</v>
      </c>
      <c r="BI483" s="264">
        <v>0</v>
      </c>
      <c r="BJ483" s="264">
        <v>0</v>
      </c>
      <c r="BK483" s="264">
        <v>0</v>
      </c>
      <c r="BL483" s="264">
        <v>0</v>
      </c>
      <c r="BM483" s="577">
        <v>0</v>
      </c>
      <c r="BN483" s="264">
        <v>0</v>
      </c>
      <c r="BO483" s="264">
        <v>0</v>
      </c>
      <c r="BP483" s="264">
        <v>0</v>
      </c>
      <c r="BQ483" s="264">
        <v>13202.480000000001</v>
      </c>
      <c r="BR483" s="264">
        <v>13316.24</v>
      </c>
      <c r="BS483" s="264">
        <v>13809.2</v>
      </c>
      <c r="BT483" s="264">
        <v>13581.680000000002</v>
      </c>
      <c r="BU483" s="264">
        <v>13634.4</v>
      </c>
      <c r="BV483" s="264">
        <v>13790.400000000001</v>
      </c>
      <c r="BW483" s="264">
        <v>13607.699999999999</v>
      </c>
      <c r="BX483" s="264">
        <v>13730.74</v>
      </c>
      <c r="BY483" s="264">
        <v>13895</v>
      </c>
      <c r="BZ483" s="264">
        <v>13700.13</v>
      </c>
      <c r="CA483" s="264">
        <v>13787.54</v>
      </c>
      <c r="CB483" s="264">
        <v>13950.08</v>
      </c>
      <c r="CC483" s="264">
        <v>20993.49</v>
      </c>
      <c r="CD483" s="264">
        <v>21283.29</v>
      </c>
      <c r="CE483" s="264">
        <v>14163.8</v>
      </c>
      <c r="CF483" s="577">
        <v>22472.560000000001</v>
      </c>
      <c r="CG483" s="264">
        <v>0</v>
      </c>
      <c r="CH483" s="264">
        <v>0</v>
      </c>
      <c r="CI483" s="264">
        <v>0</v>
      </c>
      <c r="CJ483" s="264">
        <v>14959.44</v>
      </c>
      <c r="CK483" s="264">
        <v>14921.52</v>
      </c>
      <c r="CL483" s="264">
        <v>15875.84</v>
      </c>
      <c r="CM483" s="264">
        <v>15913.76</v>
      </c>
      <c r="CN483" s="264">
        <v>15419.04</v>
      </c>
      <c r="CO483" s="264">
        <v>15868.32</v>
      </c>
      <c r="CP483" s="264">
        <v>15489.119999999999</v>
      </c>
      <c r="CQ483" s="264">
        <v>15606.26</v>
      </c>
      <c r="CR483" s="264">
        <v>15507.49</v>
      </c>
      <c r="CS483" s="264">
        <v>15162.75</v>
      </c>
      <c r="CT483" s="264">
        <v>15300.07</v>
      </c>
      <c r="CU483" s="264">
        <v>15525.07</v>
      </c>
      <c r="CV483" s="264">
        <v>23819.599999999999</v>
      </c>
      <c r="CW483" s="264">
        <v>24506.650000000005</v>
      </c>
      <c r="CX483" s="264">
        <v>15928.45</v>
      </c>
      <c r="CY483" s="577">
        <v>24941.77</v>
      </c>
      <c r="CZ483" s="264">
        <v>0</v>
      </c>
      <c r="DA483" s="264">
        <v>0</v>
      </c>
      <c r="DB483" s="264">
        <v>0</v>
      </c>
      <c r="DC483" s="428">
        <f t="shared" si="7"/>
        <v>517663.88000000006</v>
      </c>
    </row>
    <row r="484" spans="1:107" x14ac:dyDescent="0.25">
      <c r="A484" s="313">
        <v>104157</v>
      </c>
      <c r="B484" s="347">
        <v>676245</v>
      </c>
      <c r="C484" s="313">
        <v>1026670</v>
      </c>
      <c r="D484" s="14">
        <v>1962735175</v>
      </c>
      <c r="F484" s="14" t="s">
        <v>940</v>
      </c>
      <c r="G484" s="14" t="str">
        <f>INDEX(FY2019_ALL_Targets!F:F,MATCH(B484,FY2019_ALL_Targets!B:B,0))</f>
        <v>Travis</v>
      </c>
      <c r="H484" s="14" t="s">
        <v>3022</v>
      </c>
      <c r="I484" s="314" t="s">
        <v>2308</v>
      </c>
      <c r="J484" s="314" t="s">
        <v>961</v>
      </c>
      <c r="K484" s="314" t="s">
        <v>359</v>
      </c>
      <c r="L484" s="264">
        <v>28053</v>
      </c>
      <c r="M484" s="264">
        <v>28406.260000000002</v>
      </c>
      <c r="N484" s="264">
        <v>28842.640000000003</v>
      </c>
      <c r="O484" s="264">
        <v>28094.560000000001</v>
      </c>
      <c r="P484" s="264">
        <v>27168.48</v>
      </c>
      <c r="Q484" s="264">
        <v>28235.519999999997</v>
      </c>
      <c r="R484" s="264">
        <v>27710.33</v>
      </c>
      <c r="S484" s="264">
        <v>29755.38</v>
      </c>
      <c r="T484" s="264">
        <v>29546.11</v>
      </c>
      <c r="U484" s="264">
        <v>27695.31</v>
      </c>
      <c r="V484" s="264">
        <v>27575.78</v>
      </c>
      <c r="W484" s="264">
        <v>29505.55</v>
      </c>
      <c r="X484" s="264">
        <v>80129.60000000002</v>
      </c>
      <c r="Y484" s="264">
        <v>68260.989999999976</v>
      </c>
      <c r="Z484" s="264">
        <v>56001.54</v>
      </c>
      <c r="AA484" s="577">
        <v>47151.630000000005</v>
      </c>
      <c r="AB484" s="264">
        <v>0</v>
      </c>
      <c r="AC484" s="264">
        <v>0</v>
      </c>
      <c r="AD484" s="264">
        <v>0</v>
      </c>
      <c r="AE484" s="264">
        <v>0</v>
      </c>
      <c r="AF484" s="264">
        <v>0</v>
      </c>
      <c r="AG484" s="264">
        <v>0</v>
      </c>
      <c r="AH484" s="264">
        <v>0</v>
      </c>
      <c r="AI484" s="264">
        <v>0</v>
      </c>
      <c r="AJ484" s="264">
        <v>0</v>
      </c>
      <c r="AK484" s="264">
        <v>0</v>
      </c>
      <c r="AL484" s="264">
        <v>0</v>
      </c>
      <c r="AM484" s="264">
        <v>0</v>
      </c>
      <c r="AN484" s="264">
        <v>0</v>
      </c>
      <c r="AO484" s="264">
        <v>0</v>
      </c>
      <c r="AP484" s="264">
        <v>0</v>
      </c>
      <c r="AQ484" s="264">
        <v>0</v>
      </c>
      <c r="AR484" s="264">
        <v>0</v>
      </c>
      <c r="AS484" s="264">
        <v>0</v>
      </c>
      <c r="AT484" s="577">
        <v>0</v>
      </c>
      <c r="AU484" s="264">
        <v>0</v>
      </c>
      <c r="AV484" s="264">
        <v>0</v>
      </c>
      <c r="AW484" s="264">
        <v>0</v>
      </c>
      <c r="AX484" s="264">
        <v>0</v>
      </c>
      <c r="AY484" s="264">
        <v>0</v>
      </c>
      <c r="AZ484" s="264">
        <v>0</v>
      </c>
      <c r="BA484" s="264">
        <v>0</v>
      </c>
      <c r="BB484" s="264">
        <v>0</v>
      </c>
      <c r="BC484" s="264">
        <v>0</v>
      </c>
      <c r="BD484" s="264">
        <v>0</v>
      </c>
      <c r="BE484" s="264">
        <v>0</v>
      </c>
      <c r="BF484" s="264">
        <v>0</v>
      </c>
      <c r="BG484" s="264">
        <v>0</v>
      </c>
      <c r="BH484" s="264">
        <v>0</v>
      </c>
      <c r="BI484" s="264">
        <v>0</v>
      </c>
      <c r="BJ484" s="264">
        <v>0</v>
      </c>
      <c r="BK484" s="264">
        <v>0</v>
      </c>
      <c r="BL484" s="264">
        <v>0</v>
      </c>
      <c r="BM484" s="577">
        <v>0</v>
      </c>
      <c r="BN484" s="264">
        <v>0</v>
      </c>
      <c r="BO484" s="264">
        <v>0</v>
      </c>
      <c r="BP484" s="264">
        <v>0</v>
      </c>
      <c r="BQ484" s="264">
        <v>0</v>
      </c>
      <c r="BR484" s="264">
        <v>0</v>
      </c>
      <c r="BS484" s="264">
        <v>0</v>
      </c>
      <c r="BT484" s="264">
        <v>0</v>
      </c>
      <c r="BU484" s="264">
        <v>0</v>
      </c>
      <c r="BV484" s="264">
        <v>0</v>
      </c>
      <c r="BW484" s="264">
        <v>0</v>
      </c>
      <c r="BX484" s="264">
        <v>0</v>
      </c>
      <c r="BY484" s="264">
        <v>0</v>
      </c>
      <c r="BZ484" s="264">
        <v>0</v>
      </c>
      <c r="CA484" s="264">
        <v>0</v>
      </c>
      <c r="CB484" s="264">
        <v>0</v>
      </c>
      <c r="CC484" s="264">
        <v>0</v>
      </c>
      <c r="CD484" s="264">
        <v>0</v>
      </c>
      <c r="CE484" s="264">
        <v>0</v>
      </c>
      <c r="CF484" s="577">
        <v>0</v>
      </c>
      <c r="CG484" s="264">
        <v>0</v>
      </c>
      <c r="CH484" s="264">
        <v>0</v>
      </c>
      <c r="CI484" s="264">
        <v>0</v>
      </c>
      <c r="CJ484" s="264">
        <v>37653.360000000001</v>
      </c>
      <c r="CK484" s="264">
        <v>37632.58</v>
      </c>
      <c r="CL484" s="264">
        <v>40001.500000000007</v>
      </c>
      <c r="CM484" s="264">
        <v>38567.680000000008</v>
      </c>
      <c r="CN484" s="264">
        <v>39213.72</v>
      </c>
      <c r="CO484" s="264">
        <v>38146.68</v>
      </c>
      <c r="CP484" s="264">
        <v>39492.080000000002</v>
      </c>
      <c r="CQ484" s="264">
        <v>41873.43</v>
      </c>
      <c r="CR484" s="264">
        <v>38602.97</v>
      </c>
      <c r="CS484" s="264">
        <v>39848.79</v>
      </c>
      <c r="CT484" s="264">
        <v>39095.89</v>
      </c>
      <c r="CU484" s="264">
        <v>39273.9</v>
      </c>
      <c r="CV484" s="264">
        <v>108296.96000000002</v>
      </c>
      <c r="CW484" s="264">
        <v>94916.619999999966</v>
      </c>
      <c r="CX484" s="264">
        <v>77427.150000000009</v>
      </c>
      <c r="CY484" s="577">
        <v>65944.11</v>
      </c>
      <c r="CZ484" s="264">
        <v>0</v>
      </c>
      <c r="DA484" s="264">
        <v>0</v>
      </c>
      <c r="DB484" s="264">
        <v>0</v>
      </c>
      <c r="DC484" s="428">
        <f t="shared" si="7"/>
        <v>1408120.0999999999</v>
      </c>
    </row>
    <row r="485" spans="1:107" x14ac:dyDescent="0.25">
      <c r="A485" s="297">
        <v>104250</v>
      </c>
      <c r="B485" s="347">
        <v>676247</v>
      </c>
      <c r="C485" s="297">
        <v>1025870</v>
      </c>
      <c r="D485" s="14">
        <v>1376969535</v>
      </c>
      <c r="F485" s="14" t="s">
        <v>941</v>
      </c>
      <c r="G485" s="14" t="str">
        <f>INDEX(FY2019_ALL_Targets!F:F,MATCH(B485,FY2019_ALL_Targets!B:B,0))</f>
        <v>Dallas</v>
      </c>
      <c r="H485" s="14" t="s">
        <v>3013</v>
      </c>
      <c r="I485" s="299" t="s">
        <v>362</v>
      </c>
      <c r="J485" s="299" t="s">
        <v>945</v>
      </c>
      <c r="K485" s="299" t="s">
        <v>363</v>
      </c>
      <c r="L485" s="264">
        <v>0</v>
      </c>
      <c r="M485" s="264">
        <v>0</v>
      </c>
      <c r="N485" s="264">
        <v>0</v>
      </c>
      <c r="O485" s="264">
        <v>0</v>
      </c>
      <c r="P485" s="264">
        <v>0</v>
      </c>
      <c r="Q485" s="264">
        <v>0</v>
      </c>
      <c r="R485" s="264">
        <v>0</v>
      </c>
      <c r="S485" s="264">
        <v>0</v>
      </c>
      <c r="T485" s="264">
        <v>0</v>
      </c>
      <c r="U485" s="264">
        <v>0</v>
      </c>
      <c r="V485" s="264">
        <v>0</v>
      </c>
      <c r="W485" s="264">
        <v>0</v>
      </c>
      <c r="X485" s="264">
        <v>0</v>
      </c>
      <c r="Y485" s="264">
        <v>0</v>
      </c>
      <c r="Z485" s="264">
        <v>0</v>
      </c>
      <c r="AA485" s="577">
        <v>0</v>
      </c>
      <c r="AB485" s="264">
        <v>0</v>
      </c>
      <c r="AC485" s="264">
        <v>0</v>
      </c>
      <c r="AD485" s="264">
        <v>0</v>
      </c>
      <c r="AE485" s="264">
        <v>0</v>
      </c>
      <c r="AF485" s="264">
        <v>0</v>
      </c>
      <c r="AG485" s="264">
        <v>0</v>
      </c>
      <c r="AH485" s="264">
        <v>0</v>
      </c>
      <c r="AI485" s="264">
        <v>0</v>
      </c>
      <c r="AJ485" s="264">
        <v>0</v>
      </c>
      <c r="AK485" s="264">
        <v>0</v>
      </c>
      <c r="AL485" s="264">
        <v>0</v>
      </c>
      <c r="AM485" s="264">
        <v>0</v>
      </c>
      <c r="AN485" s="264">
        <v>0</v>
      </c>
      <c r="AO485" s="264">
        <v>0</v>
      </c>
      <c r="AP485" s="264">
        <v>0</v>
      </c>
      <c r="AQ485" s="264">
        <v>0</v>
      </c>
      <c r="AR485" s="264">
        <v>0</v>
      </c>
      <c r="AS485" s="264">
        <v>0</v>
      </c>
      <c r="AT485" s="577">
        <v>0</v>
      </c>
      <c r="AU485" s="264">
        <v>0</v>
      </c>
      <c r="AV485" s="264">
        <v>0</v>
      </c>
      <c r="AW485" s="264">
        <v>0</v>
      </c>
      <c r="AX485" s="264">
        <v>21215.37</v>
      </c>
      <c r="AY485" s="264">
        <v>21646.789999999997</v>
      </c>
      <c r="AZ485" s="264">
        <v>22865.260000000002</v>
      </c>
      <c r="BA485" s="264">
        <v>22911.9</v>
      </c>
      <c r="BB485" s="264">
        <v>22239.360000000001</v>
      </c>
      <c r="BC485" s="264">
        <v>22826.880000000001</v>
      </c>
      <c r="BD485" s="264">
        <v>21230.109999999997</v>
      </c>
      <c r="BE485" s="264">
        <v>23327.09</v>
      </c>
      <c r="BF485" s="264">
        <v>21870.070000000003</v>
      </c>
      <c r="BG485" s="264">
        <v>20797.650000000001</v>
      </c>
      <c r="BH485" s="264">
        <v>21030.13</v>
      </c>
      <c r="BI485" s="264">
        <v>21182.85</v>
      </c>
      <c r="BJ485" s="264">
        <v>62007</v>
      </c>
      <c r="BK485" s="264">
        <v>64234.359999999993</v>
      </c>
      <c r="BL485" s="264">
        <v>52368.100000000006</v>
      </c>
      <c r="BM485" s="577">
        <v>61638.659999999996</v>
      </c>
      <c r="BN485" s="264">
        <v>0</v>
      </c>
      <c r="BO485" s="264">
        <v>0</v>
      </c>
      <c r="BP485" s="264">
        <v>0</v>
      </c>
      <c r="BQ485" s="264">
        <v>13204.95</v>
      </c>
      <c r="BR485" s="264">
        <v>13070.859999999999</v>
      </c>
      <c r="BS485" s="264">
        <v>14219.37</v>
      </c>
      <c r="BT485" s="264">
        <v>14003.66</v>
      </c>
      <c r="BU485" s="264">
        <v>13743.359999999999</v>
      </c>
      <c r="BV485" s="264">
        <v>14348.16</v>
      </c>
      <c r="BW485" s="264">
        <v>13355.29</v>
      </c>
      <c r="BX485" s="264">
        <v>14568.640000000001</v>
      </c>
      <c r="BY485" s="264">
        <v>13592.01</v>
      </c>
      <c r="BZ485" s="264">
        <v>13281.86</v>
      </c>
      <c r="CA485" s="264">
        <v>13440.910000000002</v>
      </c>
      <c r="CB485" s="264">
        <v>13163.130000000001</v>
      </c>
      <c r="CC485" s="264">
        <v>38203</v>
      </c>
      <c r="CD485" s="264">
        <v>39778.259999999995</v>
      </c>
      <c r="CE485" s="264">
        <v>32742.739999999998</v>
      </c>
      <c r="CF485" s="577">
        <v>39004.519999999997</v>
      </c>
      <c r="CG485" s="264">
        <v>0</v>
      </c>
      <c r="CH485" s="264">
        <v>0</v>
      </c>
      <c r="CI485" s="264">
        <v>0</v>
      </c>
      <c r="CJ485" s="264">
        <v>0</v>
      </c>
      <c r="CK485" s="264">
        <v>0</v>
      </c>
      <c r="CL485" s="264">
        <v>0</v>
      </c>
      <c r="CM485" s="264">
        <v>0</v>
      </c>
      <c r="CN485" s="264">
        <v>0</v>
      </c>
      <c r="CO485" s="264">
        <v>0</v>
      </c>
      <c r="CP485" s="264">
        <v>0</v>
      </c>
      <c r="CQ485" s="264">
        <v>0</v>
      </c>
      <c r="CR485" s="264">
        <v>0</v>
      </c>
      <c r="CS485" s="264">
        <v>0</v>
      </c>
      <c r="CT485" s="264">
        <v>0</v>
      </c>
      <c r="CU485" s="264">
        <v>0</v>
      </c>
      <c r="CV485" s="264">
        <v>0</v>
      </c>
      <c r="CW485" s="264">
        <v>0</v>
      </c>
      <c r="CX485" s="264">
        <v>0</v>
      </c>
      <c r="CY485" s="577">
        <v>0</v>
      </c>
      <c r="CZ485" s="264">
        <v>0</v>
      </c>
      <c r="DA485" s="264">
        <v>0</v>
      </c>
      <c r="DB485" s="264">
        <v>0</v>
      </c>
      <c r="DC485" s="428">
        <f t="shared" si="7"/>
        <v>817112.3</v>
      </c>
    </row>
    <row r="486" spans="1:107" x14ac:dyDescent="0.25">
      <c r="A486" s="313">
        <v>102903</v>
      </c>
      <c r="B486" s="347">
        <v>676248</v>
      </c>
      <c r="C486" s="313">
        <v>1028768</v>
      </c>
      <c r="D486" s="14">
        <v>1316270267</v>
      </c>
      <c r="F486" s="14" t="s">
        <v>941</v>
      </c>
      <c r="G486" s="14" t="str">
        <f>INDEX(FY2019_ALL_Targets!F:F,MATCH(B486,FY2019_ALL_Targets!B:B,0))</f>
        <v>Dallas</v>
      </c>
      <c r="H486" s="14" t="s">
        <v>3005</v>
      </c>
      <c r="I486" s="314" t="s">
        <v>2529</v>
      </c>
      <c r="J486" s="314" t="s">
        <v>966</v>
      </c>
      <c r="K486" s="314" t="s">
        <v>2530</v>
      </c>
      <c r="L486" s="264">
        <v>0</v>
      </c>
      <c r="M486" s="264">
        <v>0</v>
      </c>
      <c r="N486" s="264">
        <v>0</v>
      </c>
      <c r="O486" s="264">
        <v>0</v>
      </c>
      <c r="P486" s="264">
        <v>0</v>
      </c>
      <c r="Q486" s="264">
        <v>0</v>
      </c>
      <c r="R486" s="264">
        <v>0</v>
      </c>
      <c r="S486" s="264">
        <v>0</v>
      </c>
      <c r="T486" s="264">
        <v>0</v>
      </c>
      <c r="U486" s="264">
        <v>0</v>
      </c>
      <c r="V486" s="264">
        <v>0</v>
      </c>
      <c r="W486" s="264">
        <v>0</v>
      </c>
      <c r="X486" s="264">
        <v>0</v>
      </c>
      <c r="Y486" s="264">
        <v>0</v>
      </c>
      <c r="Z486" s="264">
        <v>0</v>
      </c>
      <c r="AA486" s="577">
        <v>0</v>
      </c>
      <c r="AB486" s="264">
        <v>0</v>
      </c>
      <c r="AC486" s="264">
        <v>0</v>
      </c>
      <c r="AD486" s="264">
        <v>0</v>
      </c>
      <c r="AE486" s="264">
        <v>0</v>
      </c>
      <c r="AF486" s="264">
        <v>0</v>
      </c>
      <c r="AG486" s="264">
        <v>0</v>
      </c>
      <c r="AH486" s="264">
        <v>0</v>
      </c>
      <c r="AI486" s="264">
        <v>0</v>
      </c>
      <c r="AJ486" s="264">
        <v>0</v>
      </c>
      <c r="AK486" s="264">
        <v>0</v>
      </c>
      <c r="AL486" s="264">
        <v>0</v>
      </c>
      <c r="AM486" s="264">
        <v>0</v>
      </c>
      <c r="AN486" s="264">
        <v>0</v>
      </c>
      <c r="AO486" s="264">
        <v>0</v>
      </c>
      <c r="AP486" s="264">
        <v>0</v>
      </c>
      <c r="AQ486" s="264">
        <v>0</v>
      </c>
      <c r="AR486" s="264">
        <v>0</v>
      </c>
      <c r="AS486" s="264">
        <v>0</v>
      </c>
      <c r="AT486" s="577">
        <v>0</v>
      </c>
      <c r="AU486" s="264">
        <v>0</v>
      </c>
      <c r="AV486" s="264">
        <v>0</v>
      </c>
      <c r="AW486" s="264">
        <v>0</v>
      </c>
      <c r="AX486" s="264">
        <v>22998.48</v>
      </c>
      <c r="AY486" s="264">
        <v>23466.16</v>
      </c>
      <c r="AZ486" s="264">
        <v>24787.040000000001</v>
      </c>
      <c r="BA486" s="264">
        <v>24837.599999999999</v>
      </c>
      <c r="BB486" s="264">
        <v>24131.25</v>
      </c>
      <c r="BC486" s="264">
        <v>24768.75</v>
      </c>
      <c r="BD486" s="264">
        <v>22980.75</v>
      </c>
      <c r="BE486" s="264">
        <v>25260.33</v>
      </c>
      <c r="BF486" s="264">
        <v>23677.52</v>
      </c>
      <c r="BG486" s="264">
        <v>22515.49</v>
      </c>
      <c r="BH486" s="264">
        <v>22767.11</v>
      </c>
      <c r="BI486" s="264">
        <v>22932.230000000003</v>
      </c>
      <c r="BJ486" s="264">
        <v>37091.46</v>
      </c>
      <c r="BK486" s="264">
        <v>38842.120000000003</v>
      </c>
      <c r="BL486" s="264">
        <v>40054.740000000005</v>
      </c>
      <c r="BM486" s="577">
        <v>52032.380000000005</v>
      </c>
      <c r="BN486" s="264">
        <v>0</v>
      </c>
      <c r="BO486" s="264">
        <v>0</v>
      </c>
      <c r="BP486" s="264">
        <v>0</v>
      </c>
      <c r="BQ486" s="264">
        <v>14314.800000000001</v>
      </c>
      <c r="BR486" s="264">
        <v>14169.44</v>
      </c>
      <c r="BS486" s="264">
        <v>15414.48</v>
      </c>
      <c r="BT486" s="264">
        <v>15180.64</v>
      </c>
      <c r="BU486" s="264">
        <v>14912.5</v>
      </c>
      <c r="BV486" s="264">
        <v>15568.75</v>
      </c>
      <c r="BW486" s="264">
        <v>14457</v>
      </c>
      <c r="BX486" s="264">
        <v>15775.5</v>
      </c>
      <c r="BY486" s="264">
        <v>14715.550000000001</v>
      </c>
      <c r="BZ486" s="264">
        <v>14378.92</v>
      </c>
      <c r="CA486" s="264">
        <v>14550.95</v>
      </c>
      <c r="CB486" s="264">
        <v>14250.29</v>
      </c>
      <c r="CC486" s="264">
        <v>22852.34</v>
      </c>
      <c r="CD486" s="264">
        <v>24053.43</v>
      </c>
      <c r="CE486" s="264">
        <v>25035.77</v>
      </c>
      <c r="CF486" s="577">
        <v>32925.380000000005</v>
      </c>
      <c r="CG486" s="264">
        <v>0</v>
      </c>
      <c r="CH486" s="264">
        <v>0</v>
      </c>
      <c r="CI486" s="264">
        <v>0</v>
      </c>
      <c r="CJ486" s="264">
        <v>0</v>
      </c>
      <c r="CK486" s="264">
        <v>0</v>
      </c>
      <c r="CL486" s="264">
        <v>0</v>
      </c>
      <c r="CM486" s="264">
        <v>0</v>
      </c>
      <c r="CN486" s="264">
        <v>0</v>
      </c>
      <c r="CO486" s="264">
        <v>0</v>
      </c>
      <c r="CP486" s="264">
        <v>0</v>
      </c>
      <c r="CQ486" s="264">
        <v>0</v>
      </c>
      <c r="CR486" s="264">
        <v>0</v>
      </c>
      <c r="CS486" s="264">
        <v>0</v>
      </c>
      <c r="CT486" s="264">
        <v>0</v>
      </c>
      <c r="CU486" s="264">
        <v>0</v>
      </c>
      <c r="CV486" s="264">
        <v>0</v>
      </c>
      <c r="CW486" s="264">
        <v>0</v>
      </c>
      <c r="CX486" s="264">
        <v>0</v>
      </c>
      <c r="CY486" s="577">
        <v>0</v>
      </c>
      <c r="CZ486" s="264">
        <v>0</v>
      </c>
      <c r="DA486" s="264">
        <v>0</v>
      </c>
      <c r="DB486" s="264">
        <v>0</v>
      </c>
      <c r="DC486" s="428">
        <f t="shared" si="7"/>
        <v>735699.15000000014</v>
      </c>
    </row>
    <row r="487" spans="1:107" x14ac:dyDescent="0.25">
      <c r="A487" s="297">
        <v>104244</v>
      </c>
      <c r="B487" s="347">
        <v>676249</v>
      </c>
      <c r="C487" s="297">
        <v>1026590</v>
      </c>
      <c r="D487" s="14">
        <v>1639567480</v>
      </c>
      <c r="F487" s="14" t="s">
        <v>937</v>
      </c>
      <c r="G487" s="14" t="str">
        <f>INDEX(FY2019_ALL_Targets!F:F,MATCH(B487,FY2019_ALL_Targets!B:B,0))</f>
        <v>Tarrant</v>
      </c>
      <c r="H487" s="14" t="s">
        <v>3009</v>
      </c>
      <c r="I487" s="299" t="s">
        <v>360</v>
      </c>
      <c r="J487" s="299" t="s">
        <v>959</v>
      </c>
      <c r="K487" s="299" t="s">
        <v>361</v>
      </c>
      <c r="L487" s="264">
        <v>9543.02</v>
      </c>
      <c r="M487" s="264">
        <v>9455.17</v>
      </c>
      <c r="N487" s="264">
        <v>10137.89</v>
      </c>
      <c r="O487" s="264">
        <v>10047.529999999999</v>
      </c>
      <c r="P487" s="264">
        <v>9890.24</v>
      </c>
      <c r="Q487" s="264">
        <v>9870.4</v>
      </c>
      <c r="R487" s="264">
        <v>9694.32</v>
      </c>
      <c r="S487" s="264">
        <v>9987.0400000000009</v>
      </c>
      <c r="T487" s="264">
        <v>9914.24</v>
      </c>
      <c r="U487" s="264">
        <v>9362.24</v>
      </c>
      <c r="V487" s="264">
        <v>9359.92</v>
      </c>
      <c r="W487" s="264">
        <v>9474.56</v>
      </c>
      <c r="X487" s="264">
        <v>21242.639999999996</v>
      </c>
      <c r="Y487" s="264">
        <v>22017.099999999995</v>
      </c>
      <c r="Z487" s="264">
        <v>22666.39</v>
      </c>
      <c r="AA487" s="577">
        <v>27393.900000000005</v>
      </c>
      <c r="AB487" s="264">
        <v>0</v>
      </c>
      <c r="AC487" s="264">
        <v>0</v>
      </c>
      <c r="AD487" s="264">
        <v>0</v>
      </c>
      <c r="AE487" s="264">
        <v>4186.6799999999994</v>
      </c>
      <c r="AF487" s="264">
        <v>4347.32</v>
      </c>
      <c r="AG487" s="264">
        <v>4460.2699999999995</v>
      </c>
      <c r="AH487" s="264">
        <v>4525.53</v>
      </c>
      <c r="AI487" s="264">
        <v>4310.24</v>
      </c>
      <c r="AJ487" s="264">
        <v>4454.08</v>
      </c>
      <c r="AK487" s="264">
        <v>4348.24</v>
      </c>
      <c r="AL487" s="264">
        <v>4453.3599999999997</v>
      </c>
      <c r="AM487" s="264">
        <v>4309.84</v>
      </c>
      <c r="AN487" s="264">
        <v>4175.6799999999994</v>
      </c>
      <c r="AO487" s="264">
        <v>4252.6399999999994</v>
      </c>
      <c r="AP487" s="264">
        <v>4297.84</v>
      </c>
      <c r="AQ487" s="264">
        <v>9473.91</v>
      </c>
      <c r="AR487" s="264">
        <v>9814.9600000000028</v>
      </c>
      <c r="AS487" s="264">
        <v>10042.989999999998</v>
      </c>
      <c r="AT487" s="577">
        <v>12394.099999999999</v>
      </c>
      <c r="AU487" s="264">
        <v>0</v>
      </c>
      <c r="AV487" s="264">
        <v>0</v>
      </c>
      <c r="AW487" s="264">
        <v>0</v>
      </c>
      <c r="AX487" s="264">
        <v>0</v>
      </c>
      <c r="AY487" s="264">
        <v>0</v>
      </c>
      <c r="AZ487" s="264">
        <v>0</v>
      </c>
      <c r="BA487" s="264">
        <v>0</v>
      </c>
      <c r="BB487" s="264">
        <v>0</v>
      </c>
      <c r="BC487" s="264">
        <v>0</v>
      </c>
      <c r="BD487" s="264">
        <v>0</v>
      </c>
      <c r="BE487" s="264">
        <v>0</v>
      </c>
      <c r="BF487" s="264">
        <v>0</v>
      </c>
      <c r="BG487" s="264">
        <v>0</v>
      </c>
      <c r="BH487" s="264">
        <v>0</v>
      </c>
      <c r="BI487" s="264">
        <v>0</v>
      </c>
      <c r="BJ487" s="264">
        <v>0</v>
      </c>
      <c r="BK487" s="264">
        <v>0</v>
      </c>
      <c r="BL487" s="264">
        <v>0</v>
      </c>
      <c r="BM487" s="577">
        <v>0</v>
      </c>
      <c r="BN487" s="264">
        <v>0</v>
      </c>
      <c r="BO487" s="264">
        <v>0</v>
      </c>
      <c r="BP487" s="264">
        <v>0</v>
      </c>
      <c r="BQ487" s="264">
        <v>0</v>
      </c>
      <c r="BR487" s="264">
        <v>0</v>
      </c>
      <c r="BS487" s="264">
        <v>0</v>
      </c>
      <c r="BT487" s="264">
        <v>0</v>
      </c>
      <c r="BU487" s="264">
        <v>0</v>
      </c>
      <c r="BV487" s="264">
        <v>0</v>
      </c>
      <c r="BW487" s="264">
        <v>0</v>
      </c>
      <c r="BX487" s="264">
        <v>0</v>
      </c>
      <c r="BY487" s="264">
        <v>0</v>
      </c>
      <c r="BZ487" s="264">
        <v>0</v>
      </c>
      <c r="CA487" s="264">
        <v>0</v>
      </c>
      <c r="CB487" s="264">
        <v>0</v>
      </c>
      <c r="CC487" s="264">
        <v>0</v>
      </c>
      <c r="CD487" s="264">
        <v>0</v>
      </c>
      <c r="CE487" s="264">
        <v>0</v>
      </c>
      <c r="CF487" s="577">
        <v>0</v>
      </c>
      <c r="CG487" s="264">
        <v>0</v>
      </c>
      <c r="CH487" s="264">
        <v>0</v>
      </c>
      <c r="CI487" s="264">
        <v>0</v>
      </c>
      <c r="CJ487" s="264">
        <v>0</v>
      </c>
      <c r="CK487" s="264">
        <v>0</v>
      </c>
      <c r="CL487" s="264">
        <v>0</v>
      </c>
      <c r="CM487" s="264">
        <v>0</v>
      </c>
      <c r="CN487" s="264">
        <v>0</v>
      </c>
      <c r="CO487" s="264">
        <v>0</v>
      </c>
      <c r="CP487" s="264">
        <v>0</v>
      </c>
      <c r="CQ487" s="264">
        <v>0</v>
      </c>
      <c r="CR487" s="264">
        <v>0</v>
      </c>
      <c r="CS487" s="264">
        <v>0</v>
      </c>
      <c r="CT487" s="264">
        <v>0</v>
      </c>
      <c r="CU487" s="264">
        <v>0</v>
      </c>
      <c r="CV487" s="264">
        <v>0</v>
      </c>
      <c r="CW487" s="264">
        <v>0</v>
      </c>
      <c r="CX487" s="264">
        <v>0</v>
      </c>
      <c r="CY487" s="577">
        <v>0</v>
      </c>
      <c r="CZ487" s="264">
        <v>0</v>
      </c>
      <c r="DA487" s="264">
        <v>0</v>
      </c>
      <c r="DB487" s="264">
        <v>0</v>
      </c>
      <c r="DC487" s="428">
        <f t="shared" si="7"/>
        <v>303904.27999999991</v>
      </c>
    </row>
    <row r="488" spans="1:107" x14ac:dyDescent="0.25">
      <c r="A488" s="297">
        <v>104200</v>
      </c>
      <c r="B488" s="347">
        <v>676251</v>
      </c>
      <c r="C488" s="297">
        <v>1028859</v>
      </c>
      <c r="D488" s="14">
        <v>1003276437</v>
      </c>
      <c r="F488" s="14" t="s">
        <v>930</v>
      </c>
      <c r="G488" s="14" t="str">
        <f>INDEX(FY2019_ALL_Targets!F:F,MATCH(B488,FY2019_ALL_Targets!B:B,0))</f>
        <v>Harris</v>
      </c>
      <c r="H488" s="14" t="s">
        <v>3016</v>
      </c>
      <c r="I488" s="299" t="s">
        <v>139</v>
      </c>
      <c r="J488" s="299" t="s">
        <v>978</v>
      </c>
      <c r="K488" s="299" t="s">
        <v>140</v>
      </c>
      <c r="L488" s="264">
        <v>12463.62</v>
      </c>
      <c r="M488" s="264">
        <v>12832.789999999999</v>
      </c>
      <c r="N488" s="264">
        <v>14033.970000000001</v>
      </c>
      <c r="O488" s="264">
        <v>14149.679999999998</v>
      </c>
      <c r="P488" s="264">
        <v>13311.68</v>
      </c>
      <c r="Q488" s="264">
        <v>13779.52</v>
      </c>
      <c r="R488" s="264">
        <v>13491.32</v>
      </c>
      <c r="S488" s="264">
        <v>14224.339999999998</v>
      </c>
      <c r="T488" s="264">
        <v>13424.140000000001</v>
      </c>
      <c r="U488" s="264">
        <v>13334.119999999999</v>
      </c>
      <c r="V488" s="264">
        <v>12971.58</v>
      </c>
      <c r="W488" s="264">
        <v>13445.199999999999</v>
      </c>
      <c r="X488" s="264">
        <v>28837.519999999997</v>
      </c>
      <c r="Y488" s="264">
        <v>30165.920000000006</v>
      </c>
      <c r="Z488" s="264">
        <v>31720.269999999997</v>
      </c>
      <c r="AA488" s="577">
        <v>38861.269999999997</v>
      </c>
      <c r="AB488" s="264">
        <v>0</v>
      </c>
      <c r="AC488" s="264">
        <v>0</v>
      </c>
      <c r="AD488" s="264">
        <v>0</v>
      </c>
      <c r="AE488" s="264">
        <v>0</v>
      </c>
      <c r="AF488" s="264">
        <v>0</v>
      </c>
      <c r="AG488" s="264">
        <v>0</v>
      </c>
      <c r="AH488" s="264">
        <v>0</v>
      </c>
      <c r="AI488" s="264">
        <v>0</v>
      </c>
      <c r="AJ488" s="264">
        <v>0</v>
      </c>
      <c r="AK488" s="264">
        <v>0</v>
      </c>
      <c r="AL488" s="264">
        <v>0</v>
      </c>
      <c r="AM488" s="264">
        <v>0</v>
      </c>
      <c r="AN488" s="264">
        <v>0</v>
      </c>
      <c r="AO488" s="264">
        <v>0</v>
      </c>
      <c r="AP488" s="264">
        <v>0</v>
      </c>
      <c r="AQ488" s="264">
        <v>0</v>
      </c>
      <c r="AR488" s="264">
        <v>0</v>
      </c>
      <c r="AS488" s="264">
        <v>0</v>
      </c>
      <c r="AT488" s="577">
        <v>0</v>
      </c>
      <c r="AU488" s="264">
        <v>0</v>
      </c>
      <c r="AV488" s="264">
        <v>0</v>
      </c>
      <c r="AW488" s="264">
        <v>0</v>
      </c>
      <c r="AX488" s="264">
        <v>7609.3099999999995</v>
      </c>
      <c r="AY488" s="264">
        <v>7680.94</v>
      </c>
      <c r="AZ488" s="264">
        <v>8039.0899999999992</v>
      </c>
      <c r="BA488" s="264">
        <v>8017.05</v>
      </c>
      <c r="BB488" s="264">
        <v>7828.16</v>
      </c>
      <c r="BC488" s="264">
        <v>7964.1600000000008</v>
      </c>
      <c r="BD488" s="264">
        <v>7780.0000000000009</v>
      </c>
      <c r="BE488" s="264">
        <v>7616.66</v>
      </c>
      <c r="BF488" s="264">
        <v>7696.66</v>
      </c>
      <c r="BG488" s="264">
        <v>7306.62</v>
      </c>
      <c r="BH488" s="264">
        <v>7263.2</v>
      </c>
      <c r="BI488" s="264">
        <v>7445.84</v>
      </c>
      <c r="BJ488" s="264">
        <v>17105.36</v>
      </c>
      <c r="BK488" s="264">
        <v>17410.240000000005</v>
      </c>
      <c r="BL488" s="264">
        <v>17816.670000000002</v>
      </c>
      <c r="BM488" s="577">
        <v>21580.230000000003</v>
      </c>
      <c r="BN488" s="264">
        <v>0</v>
      </c>
      <c r="BO488" s="264">
        <v>0</v>
      </c>
      <c r="BP488" s="264">
        <v>0</v>
      </c>
      <c r="BQ488" s="264">
        <v>0</v>
      </c>
      <c r="BR488" s="264">
        <v>0</v>
      </c>
      <c r="BS488" s="264">
        <v>0</v>
      </c>
      <c r="BT488" s="264">
        <v>0</v>
      </c>
      <c r="BU488" s="264">
        <v>0</v>
      </c>
      <c r="BV488" s="264">
        <v>0</v>
      </c>
      <c r="BW488" s="264">
        <v>0</v>
      </c>
      <c r="BX488" s="264">
        <v>0</v>
      </c>
      <c r="BY488" s="264">
        <v>0</v>
      </c>
      <c r="BZ488" s="264">
        <v>0</v>
      </c>
      <c r="CA488" s="264">
        <v>0</v>
      </c>
      <c r="CB488" s="264">
        <v>0</v>
      </c>
      <c r="CC488" s="264">
        <v>0</v>
      </c>
      <c r="CD488" s="264">
        <v>0</v>
      </c>
      <c r="CE488" s="264">
        <v>0</v>
      </c>
      <c r="CF488" s="577">
        <v>0</v>
      </c>
      <c r="CG488" s="264">
        <v>0</v>
      </c>
      <c r="CH488" s="264">
        <v>0</v>
      </c>
      <c r="CI488" s="264">
        <v>0</v>
      </c>
      <c r="CJ488" s="264">
        <v>18882.77</v>
      </c>
      <c r="CK488" s="264">
        <v>19323.57</v>
      </c>
      <c r="CL488" s="264">
        <v>21213.5</v>
      </c>
      <c r="CM488" s="264">
        <v>21296.149999999998</v>
      </c>
      <c r="CN488" s="264">
        <v>20432.64</v>
      </c>
      <c r="CO488" s="264">
        <v>21221.440000000002</v>
      </c>
      <c r="CP488" s="264">
        <v>20634.280000000002</v>
      </c>
      <c r="CQ488" s="264">
        <v>21976.42</v>
      </c>
      <c r="CR488" s="264">
        <v>20368.5</v>
      </c>
      <c r="CS488" s="264">
        <v>20570.719999999998</v>
      </c>
      <c r="CT488" s="264">
        <v>20353.14</v>
      </c>
      <c r="CU488" s="264">
        <v>21015.82</v>
      </c>
      <c r="CV488" s="264">
        <v>43567.359999999993</v>
      </c>
      <c r="CW488" s="264">
        <v>46062.619999999995</v>
      </c>
      <c r="CX488" s="264">
        <v>48552.73</v>
      </c>
      <c r="CY488" s="577">
        <v>60468.59</v>
      </c>
      <c r="CZ488" s="264">
        <v>0</v>
      </c>
      <c r="DA488" s="264">
        <v>0</v>
      </c>
      <c r="DB488" s="264">
        <v>0</v>
      </c>
      <c r="DC488" s="428">
        <f t="shared" si="7"/>
        <v>903147.37999999989</v>
      </c>
    </row>
    <row r="489" spans="1:107" x14ac:dyDescent="0.25">
      <c r="A489" s="297">
        <v>104339</v>
      </c>
      <c r="B489" s="347">
        <v>676253</v>
      </c>
      <c r="C489" s="297">
        <v>1028592</v>
      </c>
      <c r="D489" s="14">
        <v>1033570908</v>
      </c>
      <c r="F489" s="14" t="s">
        <v>941</v>
      </c>
      <c r="G489" s="14" t="str">
        <f>INDEX(FY2019_ALL_Targets!F:F,MATCH(B489,FY2019_ALL_Targets!B:B,0))</f>
        <v>Dallas</v>
      </c>
      <c r="H489" s="14" t="s">
        <v>3125</v>
      </c>
      <c r="I489" s="299" t="s">
        <v>143</v>
      </c>
      <c r="J489" s="299" t="s">
        <v>965</v>
      </c>
      <c r="K489" s="299" t="s">
        <v>144</v>
      </c>
      <c r="L489" s="264">
        <v>0</v>
      </c>
      <c r="M489" s="264">
        <v>0</v>
      </c>
      <c r="N489" s="264">
        <v>0</v>
      </c>
      <c r="O489" s="264">
        <v>0</v>
      </c>
      <c r="P489" s="264">
        <v>0</v>
      </c>
      <c r="Q489" s="264">
        <v>0</v>
      </c>
      <c r="R489" s="264">
        <v>0</v>
      </c>
      <c r="S489" s="264">
        <v>0</v>
      </c>
      <c r="T489" s="264">
        <v>0</v>
      </c>
      <c r="U489" s="264">
        <v>0</v>
      </c>
      <c r="V489" s="264">
        <v>0</v>
      </c>
      <c r="W489" s="264">
        <v>0</v>
      </c>
      <c r="X489" s="264">
        <v>0</v>
      </c>
      <c r="Y489" s="264">
        <v>0</v>
      </c>
      <c r="Z489" s="264">
        <v>0</v>
      </c>
      <c r="AA489" s="577">
        <v>0</v>
      </c>
      <c r="AB489" s="264">
        <v>0</v>
      </c>
      <c r="AC489" s="264">
        <v>0</v>
      </c>
      <c r="AD489" s="264">
        <v>0</v>
      </c>
      <c r="AE489" s="264">
        <v>0</v>
      </c>
      <c r="AF489" s="264">
        <v>0</v>
      </c>
      <c r="AG489" s="264">
        <v>0</v>
      </c>
      <c r="AH489" s="264">
        <v>0</v>
      </c>
      <c r="AI489" s="264">
        <v>0</v>
      </c>
      <c r="AJ489" s="264">
        <v>0</v>
      </c>
      <c r="AK489" s="264">
        <v>0</v>
      </c>
      <c r="AL489" s="264">
        <v>0</v>
      </c>
      <c r="AM489" s="264">
        <v>0</v>
      </c>
      <c r="AN489" s="264">
        <v>0</v>
      </c>
      <c r="AO489" s="264">
        <v>0</v>
      </c>
      <c r="AP489" s="264">
        <v>0</v>
      </c>
      <c r="AQ489" s="264">
        <v>0</v>
      </c>
      <c r="AR489" s="264">
        <v>0</v>
      </c>
      <c r="AS489" s="264">
        <v>0</v>
      </c>
      <c r="AT489" s="577">
        <v>0</v>
      </c>
      <c r="AU489" s="264">
        <v>0</v>
      </c>
      <c r="AV489" s="264">
        <v>0</v>
      </c>
      <c r="AW489" s="264">
        <v>0</v>
      </c>
      <c r="AX489" s="264">
        <v>25836.899999999998</v>
      </c>
      <c r="AY489" s="264">
        <v>26362.3</v>
      </c>
      <c r="AZ489" s="264">
        <v>27846.2</v>
      </c>
      <c r="BA489" s="264">
        <v>27903</v>
      </c>
      <c r="BB489" s="264">
        <v>27065.61</v>
      </c>
      <c r="BC489" s="264">
        <v>27780.63</v>
      </c>
      <c r="BD489" s="264">
        <v>25826.26</v>
      </c>
      <c r="BE489" s="264">
        <v>28393.440000000002</v>
      </c>
      <c r="BF489" s="264">
        <v>26620.13</v>
      </c>
      <c r="BG489" s="264">
        <v>25315.460000000003</v>
      </c>
      <c r="BH489" s="264">
        <v>25598.52</v>
      </c>
      <c r="BI489" s="264">
        <v>25784.480000000003</v>
      </c>
      <c r="BJ489" s="264">
        <v>75310.319999999992</v>
      </c>
      <c r="BK489" s="264">
        <v>79176.08</v>
      </c>
      <c r="BL489" s="264">
        <v>80271.62</v>
      </c>
      <c r="BM489" s="577">
        <v>60172.930000000008</v>
      </c>
      <c r="BN489" s="264">
        <v>0</v>
      </c>
      <c r="BO489" s="264">
        <v>0</v>
      </c>
      <c r="BP489" s="264">
        <v>0</v>
      </c>
      <c r="BQ489" s="264">
        <v>16081.5</v>
      </c>
      <c r="BR489" s="264">
        <v>15918.2</v>
      </c>
      <c r="BS489" s="264">
        <v>17316.899999999998</v>
      </c>
      <c r="BT489" s="264">
        <v>17054.2</v>
      </c>
      <c r="BU489" s="264">
        <v>16725.86</v>
      </c>
      <c r="BV489" s="264">
        <v>17461.91</v>
      </c>
      <c r="BW489" s="264">
        <v>16246.69</v>
      </c>
      <c r="BX489" s="264">
        <v>17732.7</v>
      </c>
      <c r="BY489" s="264">
        <v>16544.14</v>
      </c>
      <c r="BZ489" s="264">
        <v>16167.06</v>
      </c>
      <c r="CA489" s="264">
        <v>16360.720000000001</v>
      </c>
      <c r="CB489" s="264">
        <v>16022.6</v>
      </c>
      <c r="CC489" s="264">
        <v>46399.28</v>
      </c>
      <c r="CD489" s="264">
        <v>49029.929999999993</v>
      </c>
      <c r="CE489" s="264">
        <v>50171.590000000004</v>
      </c>
      <c r="CF489" s="577">
        <v>38102.26</v>
      </c>
      <c r="CG489" s="264">
        <v>0</v>
      </c>
      <c r="CH489" s="264">
        <v>0</v>
      </c>
      <c r="CI489" s="264">
        <v>0</v>
      </c>
      <c r="CJ489" s="264">
        <v>0</v>
      </c>
      <c r="CK489" s="264">
        <v>0</v>
      </c>
      <c r="CL489" s="264">
        <v>0</v>
      </c>
      <c r="CM489" s="264">
        <v>0</v>
      </c>
      <c r="CN489" s="264">
        <v>0</v>
      </c>
      <c r="CO489" s="264">
        <v>0</v>
      </c>
      <c r="CP489" s="264">
        <v>0</v>
      </c>
      <c r="CQ489" s="264">
        <v>0</v>
      </c>
      <c r="CR489" s="264">
        <v>0</v>
      </c>
      <c r="CS489" s="264">
        <v>0</v>
      </c>
      <c r="CT489" s="264">
        <v>0</v>
      </c>
      <c r="CU489" s="264">
        <v>0</v>
      </c>
      <c r="CV489" s="264">
        <v>0</v>
      </c>
      <c r="CW489" s="264">
        <v>0</v>
      </c>
      <c r="CX489" s="264">
        <v>0</v>
      </c>
      <c r="CY489" s="577">
        <v>0</v>
      </c>
      <c r="CZ489" s="264">
        <v>0</v>
      </c>
      <c r="DA489" s="264">
        <v>0</v>
      </c>
      <c r="DB489" s="264">
        <v>0</v>
      </c>
      <c r="DC489" s="428">
        <f t="shared" si="7"/>
        <v>998599.42</v>
      </c>
    </row>
    <row r="490" spans="1:107" x14ac:dyDescent="0.25">
      <c r="A490" s="297">
        <v>104379</v>
      </c>
      <c r="B490" s="347">
        <v>676255</v>
      </c>
      <c r="C490" s="297">
        <v>1026023</v>
      </c>
      <c r="D490" s="14">
        <v>1679895163</v>
      </c>
      <c r="F490" s="14" t="s">
        <v>937</v>
      </c>
      <c r="G490" s="14" t="str">
        <f>INDEX(FY2019_ALL_Targets!F:F,MATCH(B490,FY2019_ALL_Targets!B:B,0))</f>
        <v>Tarrant</v>
      </c>
      <c r="H490" s="14" t="s">
        <v>3009</v>
      </c>
      <c r="I490" s="299" t="s">
        <v>364</v>
      </c>
      <c r="J490" s="299" t="s">
        <v>952</v>
      </c>
      <c r="K490" s="299" t="s">
        <v>365</v>
      </c>
      <c r="L490" s="264">
        <v>25625.48</v>
      </c>
      <c r="M490" s="264">
        <v>25389.58</v>
      </c>
      <c r="N490" s="264">
        <v>27222.86</v>
      </c>
      <c r="O490" s="264">
        <v>26980.22</v>
      </c>
      <c r="P490" s="264">
        <v>26560.080000000002</v>
      </c>
      <c r="Q490" s="264">
        <v>26506.800000000003</v>
      </c>
      <c r="R490" s="264">
        <v>26089.14</v>
      </c>
      <c r="S490" s="264">
        <v>26801.980000000003</v>
      </c>
      <c r="T490" s="264">
        <v>26606.940000000002</v>
      </c>
      <c r="U490" s="264">
        <v>25122.52</v>
      </c>
      <c r="V490" s="264">
        <v>25115.98</v>
      </c>
      <c r="W490" s="264">
        <v>25423.760000000002</v>
      </c>
      <c r="X490" s="264">
        <v>57111.360000000001</v>
      </c>
      <c r="Y490" s="264">
        <v>59268.24</v>
      </c>
      <c r="Z490" s="264">
        <v>61440.19</v>
      </c>
      <c r="AA490" s="577">
        <v>58397.450000000004</v>
      </c>
      <c r="AB490" s="264">
        <v>0</v>
      </c>
      <c r="AC490" s="264">
        <v>0</v>
      </c>
      <c r="AD490" s="264">
        <v>0</v>
      </c>
      <c r="AE490" s="264">
        <v>11242.32</v>
      </c>
      <c r="AF490" s="264">
        <v>11673.68</v>
      </c>
      <c r="AG490" s="264">
        <v>11976.98</v>
      </c>
      <c r="AH490" s="264">
        <v>12152.22</v>
      </c>
      <c r="AI490" s="264">
        <v>11575.080000000002</v>
      </c>
      <c r="AJ490" s="264">
        <v>11961.36</v>
      </c>
      <c r="AK490" s="264">
        <v>11701.82</v>
      </c>
      <c r="AL490" s="264">
        <v>11951.28</v>
      </c>
      <c r="AM490" s="264">
        <v>11565.820000000002</v>
      </c>
      <c r="AN490" s="264">
        <v>11204.94</v>
      </c>
      <c r="AO490" s="264">
        <v>11411.320000000002</v>
      </c>
      <c r="AP490" s="264">
        <v>11532.5</v>
      </c>
      <c r="AQ490" s="264">
        <v>25470.84</v>
      </c>
      <c r="AR490" s="264">
        <v>26421.060000000012</v>
      </c>
      <c r="AS490" s="264">
        <v>27224.260000000002</v>
      </c>
      <c r="AT490" s="577">
        <v>26358.78</v>
      </c>
      <c r="AU490" s="264">
        <v>0</v>
      </c>
      <c r="AV490" s="264">
        <v>0</v>
      </c>
      <c r="AW490" s="264">
        <v>0</v>
      </c>
      <c r="AX490" s="264">
        <v>0</v>
      </c>
      <c r="AY490" s="264">
        <v>0</v>
      </c>
      <c r="AZ490" s="264">
        <v>0</v>
      </c>
      <c r="BA490" s="264">
        <v>0</v>
      </c>
      <c r="BB490" s="264">
        <v>0</v>
      </c>
      <c r="BC490" s="264">
        <v>0</v>
      </c>
      <c r="BD490" s="264">
        <v>0</v>
      </c>
      <c r="BE490" s="264">
        <v>0</v>
      </c>
      <c r="BF490" s="264">
        <v>0</v>
      </c>
      <c r="BG490" s="264">
        <v>0</v>
      </c>
      <c r="BH490" s="264">
        <v>0</v>
      </c>
      <c r="BI490" s="264">
        <v>0</v>
      </c>
      <c r="BJ490" s="264">
        <v>0</v>
      </c>
      <c r="BK490" s="264">
        <v>0</v>
      </c>
      <c r="BL490" s="264">
        <v>0</v>
      </c>
      <c r="BM490" s="577">
        <v>0</v>
      </c>
      <c r="BN490" s="264">
        <v>0</v>
      </c>
      <c r="BO490" s="264">
        <v>0</v>
      </c>
      <c r="BP490" s="264">
        <v>0</v>
      </c>
      <c r="BQ490" s="264">
        <v>0</v>
      </c>
      <c r="BR490" s="264">
        <v>0</v>
      </c>
      <c r="BS490" s="264">
        <v>0</v>
      </c>
      <c r="BT490" s="264">
        <v>0</v>
      </c>
      <c r="BU490" s="264">
        <v>0</v>
      </c>
      <c r="BV490" s="264">
        <v>0</v>
      </c>
      <c r="BW490" s="264">
        <v>0</v>
      </c>
      <c r="BX490" s="264">
        <v>0</v>
      </c>
      <c r="BY490" s="264">
        <v>0</v>
      </c>
      <c r="BZ490" s="264">
        <v>0</v>
      </c>
      <c r="CA490" s="264">
        <v>0</v>
      </c>
      <c r="CB490" s="264">
        <v>0</v>
      </c>
      <c r="CC490" s="264">
        <v>0</v>
      </c>
      <c r="CD490" s="264">
        <v>0</v>
      </c>
      <c r="CE490" s="264">
        <v>0</v>
      </c>
      <c r="CF490" s="577">
        <v>0</v>
      </c>
      <c r="CG490" s="264">
        <v>0</v>
      </c>
      <c r="CH490" s="264">
        <v>0</v>
      </c>
      <c r="CI490" s="264">
        <v>0</v>
      </c>
      <c r="CJ490" s="264">
        <v>0</v>
      </c>
      <c r="CK490" s="264">
        <v>0</v>
      </c>
      <c r="CL490" s="264">
        <v>0</v>
      </c>
      <c r="CM490" s="264">
        <v>0</v>
      </c>
      <c r="CN490" s="264">
        <v>0</v>
      </c>
      <c r="CO490" s="264">
        <v>0</v>
      </c>
      <c r="CP490" s="264">
        <v>0</v>
      </c>
      <c r="CQ490" s="264">
        <v>0</v>
      </c>
      <c r="CR490" s="264">
        <v>0</v>
      </c>
      <c r="CS490" s="264">
        <v>0</v>
      </c>
      <c r="CT490" s="264">
        <v>0</v>
      </c>
      <c r="CU490" s="264">
        <v>0</v>
      </c>
      <c r="CV490" s="264">
        <v>0</v>
      </c>
      <c r="CW490" s="264">
        <v>0</v>
      </c>
      <c r="CX490" s="264">
        <v>0</v>
      </c>
      <c r="CY490" s="577">
        <v>0</v>
      </c>
      <c r="CZ490" s="264">
        <v>0</v>
      </c>
      <c r="DA490" s="264">
        <v>0</v>
      </c>
      <c r="DB490" s="264">
        <v>0</v>
      </c>
      <c r="DC490" s="428">
        <f t="shared" si="7"/>
        <v>795086.83999999973</v>
      </c>
    </row>
    <row r="491" spans="1:107" x14ac:dyDescent="0.25">
      <c r="A491" s="297">
        <v>104410</v>
      </c>
      <c r="B491" s="347">
        <v>676256</v>
      </c>
      <c r="C491" s="297">
        <v>1026676</v>
      </c>
      <c r="D491" s="14">
        <v>1780074914</v>
      </c>
      <c r="F491" s="14" t="s">
        <v>941</v>
      </c>
      <c r="G491" s="14" t="str">
        <f>INDEX(FY2019_ALL_Targets!F:F,MATCH(B491,FY2019_ALL_Targets!B:B,0))</f>
        <v>Dallas</v>
      </c>
      <c r="H491" s="14" t="s">
        <v>3013</v>
      </c>
      <c r="I491" s="299" t="s">
        <v>366</v>
      </c>
      <c r="J491" s="299" t="s">
        <v>957</v>
      </c>
      <c r="K491" s="299" t="s">
        <v>367</v>
      </c>
      <c r="L491" s="264">
        <v>0</v>
      </c>
      <c r="M491" s="264">
        <v>0</v>
      </c>
      <c r="N491" s="264">
        <v>0</v>
      </c>
      <c r="O491" s="264">
        <v>0</v>
      </c>
      <c r="P491" s="264">
        <v>0</v>
      </c>
      <c r="Q491" s="264">
        <v>0</v>
      </c>
      <c r="R491" s="264">
        <v>0</v>
      </c>
      <c r="S491" s="264">
        <v>0</v>
      </c>
      <c r="T491" s="264">
        <v>0</v>
      </c>
      <c r="U491" s="264">
        <v>0</v>
      </c>
      <c r="V491" s="264">
        <v>0</v>
      </c>
      <c r="W491" s="264">
        <v>0</v>
      </c>
      <c r="X491" s="264">
        <v>0</v>
      </c>
      <c r="Y491" s="264">
        <v>0</v>
      </c>
      <c r="Z491" s="264">
        <v>0</v>
      </c>
      <c r="AA491" s="577">
        <v>0</v>
      </c>
      <c r="AB491" s="264">
        <v>0</v>
      </c>
      <c r="AC491" s="264">
        <v>0</v>
      </c>
      <c r="AD491" s="264">
        <v>0</v>
      </c>
      <c r="AE491" s="264">
        <v>0</v>
      </c>
      <c r="AF491" s="264">
        <v>0</v>
      </c>
      <c r="AG491" s="264">
        <v>0</v>
      </c>
      <c r="AH491" s="264">
        <v>0</v>
      </c>
      <c r="AI491" s="264">
        <v>0</v>
      </c>
      <c r="AJ491" s="264">
        <v>0</v>
      </c>
      <c r="AK491" s="264">
        <v>0</v>
      </c>
      <c r="AL491" s="264">
        <v>0</v>
      </c>
      <c r="AM491" s="264">
        <v>0</v>
      </c>
      <c r="AN491" s="264">
        <v>0</v>
      </c>
      <c r="AO491" s="264">
        <v>0</v>
      </c>
      <c r="AP491" s="264">
        <v>0</v>
      </c>
      <c r="AQ491" s="264">
        <v>0</v>
      </c>
      <c r="AR491" s="264">
        <v>0</v>
      </c>
      <c r="AS491" s="264">
        <v>0</v>
      </c>
      <c r="AT491" s="577">
        <v>0</v>
      </c>
      <c r="AU491" s="264">
        <v>0</v>
      </c>
      <c r="AV491" s="264">
        <v>0</v>
      </c>
      <c r="AW491" s="264">
        <v>0</v>
      </c>
      <c r="AX491" s="264">
        <v>4366.8</v>
      </c>
      <c r="AY491" s="264">
        <v>4455.6000000000004</v>
      </c>
      <c r="AZ491" s="264">
        <v>4706.3999999999996</v>
      </c>
      <c r="BA491" s="264">
        <v>4716</v>
      </c>
      <c r="BB491" s="264">
        <v>4555.9799999999996</v>
      </c>
      <c r="BC491" s="264">
        <v>4676.34</v>
      </c>
      <c r="BD491" s="264">
        <v>4366.43</v>
      </c>
      <c r="BE491" s="264">
        <v>4775.5199999999995</v>
      </c>
      <c r="BF491" s="264">
        <v>4477.24</v>
      </c>
      <c r="BG491" s="264">
        <v>4256.83</v>
      </c>
      <c r="BH491" s="264">
        <v>4304.3099999999995</v>
      </c>
      <c r="BI491" s="264">
        <v>4335.49</v>
      </c>
      <c r="BJ491" s="264">
        <v>12739.62</v>
      </c>
      <c r="BK491" s="264">
        <v>13314.959999999995</v>
      </c>
      <c r="BL491" s="264">
        <v>11014.999999999998</v>
      </c>
      <c r="BM491" s="577">
        <v>12998.8</v>
      </c>
      <c r="BN491" s="264">
        <v>0</v>
      </c>
      <c r="BO491" s="264">
        <v>0</v>
      </c>
      <c r="BP491" s="264">
        <v>0</v>
      </c>
      <c r="BQ491" s="264">
        <v>2718</v>
      </c>
      <c r="BR491" s="264">
        <v>2690.4</v>
      </c>
      <c r="BS491" s="264">
        <v>2926.7999999999997</v>
      </c>
      <c r="BT491" s="264">
        <v>2882.3999999999996</v>
      </c>
      <c r="BU491" s="264">
        <v>2815.48</v>
      </c>
      <c r="BV491" s="264">
        <v>2939.3799999999997</v>
      </c>
      <c r="BW491" s="264">
        <v>2746.67</v>
      </c>
      <c r="BX491" s="264">
        <v>2982.6</v>
      </c>
      <c r="BY491" s="264">
        <v>2782.52</v>
      </c>
      <c r="BZ491" s="264">
        <v>2718.48</v>
      </c>
      <c r="CA491" s="264">
        <v>2750.96</v>
      </c>
      <c r="CB491" s="264">
        <v>2694.0999999999995</v>
      </c>
      <c r="CC491" s="264">
        <v>7848.98</v>
      </c>
      <c r="CD491" s="264">
        <v>8245.5500000000011</v>
      </c>
      <c r="CE491" s="264">
        <v>6886.89</v>
      </c>
      <c r="CF491" s="577">
        <v>8225.58</v>
      </c>
      <c r="CG491" s="264">
        <v>0</v>
      </c>
      <c r="CH491" s="264">
        <v>0</v>
      </c>
      <c r="CI491" s="264">
        <v>0</v>
      </c>
      <c r="CJ491" s="264">
        <v>0</v>
      </c>
      <c r="CK491" s="264">
        <v>0</v>
      </c>
      <c r="CL491" s="264">
        <v>0</v>
      </c>
      <c r="CM491" s="264">
        <v>0</v>
      </c>
      <c r="CN491" s="264">
        <v>0</v>
      </c>
      <c r="CO491" s="264">
        <v>0</v>
      </c>
      <c r="CP491" s="264">
        <v>0</v>
      </c>
      <c r="CQ491" s="264">
        <v>0</v>
      </c>
      <c r="CR491" s="264">
        <v>0</v>
      </c>
      <c r="CS491" s="264">
        <v>0</v>
      </c>
      <c r="CT491" s="264">
        <v>0</v>
      </c>
      <c r="CU491" s="264">
        <v>0</v>
      </c>
      <c r="CV491" s="264">
        <v>0</v>
      </c>
      <c r="CW491" s="264">
        <v>0</v>
      </c>
      <c r="CX491" s="264">
        <v>0</v>
      </c>
      <c r="CY491" s="577">
        <v>0</v>
      </c>
      <c r="CZ491" s="264">
        <v>0</v>
      </c>
      <c r="DA491" s="264">
        <v>0</v>
      </c>
      <c r="DB491" s="264">
        <v>0</v>
      </c>
      <c r="DC491" s="428">
        <f t="shared" si="7"/>
        <v>168916.11</v>
      </c>
    </row>
    <row r="492" spans="1:107" x14ac:dyDescent="0.25">
      <c r="A492" s="311">
        <v>104417</v>
      </c>
      <c r="B492" s="347">
        <v>676257</v>
      </c>
      <c r="C492" s="311">
        <v>1018446</v>
      </c>
      <c r="D492" s="14">
        <v>1649402603</v>
      </c>
      <c r="F492" s="14" t="s">
        <v>939</v>
      </c>
      <c r="G492" s="14" t="str">
        <f>INDEX(FY2019_ALL_Targets!F:F,MATCH(B492,FY2019_ALL_Targets!B:B,0))</f>
        <v>MRSA Northeast</v>
      </c>
      <c r="H492" s="14" t="s">
        <v>3123</v>
      </c>
      <c r="I492" s="312" t="s">
        <v>2569</v>
      </c>
      <c r="J492" s="312" t="s">
        <v>966</v>
      </c>
      <c r="K492" s="312" t="s">
        <v>2570</v>
      </c>
      <c r="L492" s="264">
        <v>0</v>
      </c>
      <c r="M492" s="264">
        <v>0</v>
      </c>
      <c r="N492" s="264">
        <v>0</v>
      </c>
      <c r="O492" s="264">
        <v>0</v>
      </c>
      <c r="P492" s="264">
        <v>0</v>
      </c>
      <c r="Q492" s="264">
        <v>0</v>
      </c>
      <c r="R492" s="264">
        <v>0</v>
      </c>
      <c r="S492" s="264">
        <v>0</v>
      </c>
      <c r="T492" s="264">
        <v>0</v>
      </c>
      <c r="U492" s="264">
        <v>0</v>
      </c>
      <c r="V492" s="264">
        <v>0</v>
      </c>
      <c r="W492" s="264">
        <v>0</v>
      </c>
      <c r="X492" s="264">
        <v>0</v>
      </c>
      <c r="Y492" s="264">
        <v>0</v>
      </c>
      <c r="Z492" s="264">
        <v>0</v>
      </c>
      <c r="AA492" s="577">
        <v>0</v>
      </c>
      <c r="AB492" s="264">
        <v>0</v>
      </c>
      <c r="AC492" s="264">
        <v>0</v>
      </c>
      <c r="AD492" s="264">
        <v>0</v>
      </c>
      <c r="AE492" s="264">
        <v>15090.56</v>
      </c>
      <c r="AF492" s="264">
        <v>15420.02</v>
      </c>
      <c r="AG492" s="264">
        <v>16162.92</v>
      </c>
      <c r="AH492" s="264">
        <v>16150</v>
      </c>
      <c r="AI492" s="264">
        <v>16109.730000000001</v>
      </c>
      <c r="AJ492" s="264">
        <v>15670.2</v>
      </c>
      <c r="AK492" s="264">
        <v>15968.269999999999</v>
      </c>
      <c r="AL492" s="264">
        <v>16599.91</v>
      </c>
      <c r="AM492" s="264">
        <v>16201.47</v>
      </c>
      <c r="AN492" s="264">
        <v>16265.32</v>
      </c>
      <c r="AO492" s="264">
        <v>16113.28</v>
      </c>
      <c r="AP492" s="264">
        <v>16608.23</v>
      </c>
      <c r="AQ492" s="264">
        <v>33957.5</v>
      </c>
      <c r="AR492" s="264">
        <v>35256.840000000004</v>
      </c>
      <c r="AS492" s="264">
        <v>37153.759999999987</v>
      </c>
      <c r="AT492" s="577">
        <v>37229.939999999995</v>
      </c>
      <c r="AU492" s="264">
        <v>0</v>
      </c>
      <c r="AV492" s="264">
        <v>0</v>
      </c>
      <c r="AW492" s="264">
        <v>0</v>
      </c>
      <c r="AX492" s="264">
        <v>0</v>
      </c>
      <c r="AY492" s="264">
        <v>0</v>
      </c>
      <c r="AZ492" s="264">
        <v>0</v>
      </c>
      <c r="BA492" s="264">
        <v>0</v>
      </c>
      <c r="BB492" s="264">
        <v>0</v>
      </c>
      <c r="BC492" s="264">
        <v>0</v>
      </c>
      <c r="BD492" s="264">
        <v>0</v>
      </c>
      <c r="BE492" s="264">
        <v>0</v>
      </c>
      <c r="BF492" s="264">
        <v>0</v>
      </c>
      <c r="BG492" s="264">
        <v>0</v>
      </c>
      <c r="BH492" s="264">
        <v>0</v>
      </c>
      <c r="BI492" s="264">
        <v>0</v>
      </c>
      <c r="BJ492" s="264">
        <v>0</v>
      </c>
      <c r="BK492" s="264">
        <v>0</v>
      </c>
      <c r="BL492" s="264">
        <v>0</v>
      </c>
      <c r="BM492" s="577">
        <v>0</v>
      </c>
      <c r="BN492" s="264">
        <v>0</v>
      </c>
      <c r="BO492" s="264">
        <v>0</v>
      </c>
      <c r="BP492" s="264">
        <v>0</v>
      </c>
      <c r="BQ492" s="264">
        <v>0</v>
      </c>
      <c r="BR492" s="264">
        <v>0</v>
      </c>
      <c r="BS492" s="264">
        <v>0</v>
      </c>
      <c r="BT492" s="264">
        <v>0</v>
      </c>
      <c r="BU492" s="264">
        <v>0</v>
      </c>
      <c r="BV492" s="264">
        <v>0</v>
      </c>
      <c r="BW492" s="264">
        <v>0</v>
      </c>
      <c r="BX492" s="264">
        <v>0</v>
      </c>
      <c r="BY492" s="264">
        <v>0</v>
      </c>
      <c r="BZ492" s="264">
        <v>0</v>
      </c>
      <c r="CA492" s="264">
        <v>0</v>
      </c>
      <c r="CB492" s="264">
        <v>0</v>
      </c>
      <c r="CC492" s="264">
        <v>0</v>
      </c>
      <c r="CD492" s="264">
        <v>0</v>
      </c>
      <c r="CE492" s="264">
        <v>0</v>
      </c>
      <c r="CF492" s="577">
        <v>0</v>
      </c>
      <c r="CG492" s="264">
        <v>0</v>
      </c>
      <c r="CH492" s="264">
        <v>0</v>
      </c>
      <c r="CI492" s="264">
        <v>0</v>
      </c>
      <c r="CJ492" s="264">
        <v>22325.759999999998</v>
      </c>
      <c r="CK492" s="264">
        <v>22532.48</v>
      </c>
      <c r="CL492" s="264">
        <v>23197.86</v>
      </c>
      <c r="CM492" s="264">
        <v>23449.8</v>
      </c>
      <c r="CN492" s="264">
        <v>23078.51</v>
      </c>
      <c r="CO492" s="264">
        <v>22632.61</v>
      </c>
      <c r="CP492" s="264">
        <v>23851.079999999998</v>
      </c>
      <c r="CQ492" s="264">
        <v>24378.39</v>
      </c>
      <c r="CR492" s="264">
        <v>23745.39</v>
      </c>
      <c r="CS492" s="264">
        <v>23385.79</v>
      </c>
      <c r="CT492" s="264">
        <v>22924.27</v>
      </c>
      <c r="CU492" s="264">
        <v>23478.21</v>
      </c>
      <c r="CV492" s="264">
        <v>49514.5</v>
      </c>
      <c r="CW492" s="264">
        <v>50863.14</v>
      </c>
      <c r="CX492" s="264">
        <v>54830.25</v>
      </c>
      <c r="CY492" s="577">
        <v>53036.71</v>
      </c>
      <c r="CZ492" s="264">
        <v>0</v>
      </c>
      <c r="DA492" s="264">
        <v>0</v>
      </c>
      <c r="DB492" s="264">
        <v>0</v>
      </c>
      <c r="DC492" s="428">
        <f t="shared" si="7"/>
        <v>823182.7</v>
      </c>
    </row>
    <row r="493" spans="1:107" x14ac:dyDescent="0.25">
      <c r="A493" s="297">
        <v>4325</v>
      </c>
      <c r="B493" s="347">
        <v>676258</v>
      </c>
      <c r="C493" s="297">
        <v>1018675</v>
      </c>
      <c r="D493" s="14">
        <v>1710056171</v>
      </c>
      <c r="F493" s="14" t="s">
        <v>930</v>
      </c>
      <c r="G493" s="14" t="str">
        <f>INDEX(FY2019_ALL_Targets!F:F,MATCH(B493,FY2019_ALL_Targets!B:B,0))</f>
        <v>Harris</v>
      </c>
      <c r="H493" s="14" t="s">
        <v>3016</v>
      </c>
      <c r="I493" s="299" t="s">
        <v>2548</v>
      </c>
      <c r="J493" s="299" t="s">
        <v>995</v>
      </c>
      <c r="K493" s="299" t="s">
        <v>2549</v>
      </c>
      <c r="L493" s="264">
        <v>16263.78</v>
      </c>
      <c r="M493" s="264">
        <v>16745.510000000002</v>
      </c>
      <c r="N493" s="264">
        <v>18312.93</v>
      </c>
      <c r="O493" s="264">
        <v>18463.920000000002</v>
      </c>
      <c r="P493" s="264">
        <v>17373.699999999997</v>
      </c>
      <c r="Q493" s="264">
        <v>17984.3</v>
      </c>
      <c r="R493" s="264">
        <v>17613.25</v>
      </c>
      <c r="S493" s="264">
        <v>18561.14</v>
      </c>
      <c r="T493" s="264">
        <v>17516.78</v>
      </c>
      <c r="U493" s="264">
        <v>17398.95</v>
      </c>
      <c r="V493" s="264">
        <v>16925.78</v>
      </c>
      <c r="W493" s="264">
        <v>17543.78</v>
      </c>
      <c r="X493" s="264">
        <v>37331.74</v>
      </c>
      <c r="Y493" s="264">
        <v>50773.36</v>
      </c>
      <c r="Z493" s="264">
        <v>53026.85</v>
      </c>
      <c r="AA493" s="577">
        <v>51276.469999999994</v>
      </c>
      <c r="AB493" s="264">
        <v>0</v>
      </c>
      <c r="AC493" s="264">
        <v>0</v>
      </c>
      <c r="AD493" s="264">
        <v>0</v>
      </c>
      <c r="AE493" s="264">
        <v>0</v>
      </c>
      <c r="AF493" s="264">
        <v>0</v>
      </c>
      <c r="AG493" s="264">
        <v>0</v>
      </c>
      <c r="AH493" s="264">
        <v>0</v>
      </c>
      <c r="AI493" s="264">
        <v>0</v>
      </c>
      <c r="AJ493" s="264">
        <v>0</v>
      </c>
      <c r="AK493" s="264">
        <v>0</v>
      </c>
      <c r="AL493" s="264">
        <v>0</v>
      </c>
      <c r="AM493" s="264">
        <v>0</v>
      </c>
      <c r="AN493" s="264">
        <v>0</v>
      </c>
      <c r="AO493" s="264">
        <v>0</v>
      </c>
      <c r="AP493" s="264">
        <v>0</v>
      </c>
      <c r="AQ493" s="264">
        <v>0</v>
      </c>
      <c r="AR493" s="264">
        <v>0</v>
      </c>
      <c r="AS493" s="264">
        <v>0</v>
      </c>
      <c r="AT493" s="577">
        <v>0</v>
      </c>
      <c r="AU493" s="264">
        <v>0</v>
      </c>
      <c r="AV493" s="264">
        <v>0</v>
      </c>
      <c r="AW493" s="264">
        <v>0</v>
      </c>
      <c r="AX493" s="264">
        <v>9929.3900000000012</v>
      </c>
      <c r="AY493" s="264">
        <v>10022.86</v>
      </c>
      <c r="AZ493" s="264">
        <v>10490.210000000001</v>
      </c>
      <c r="BA493" s="264">
        <v>10461.450000000001</v>
      </c>
      <c r="BB493" s="264">
        <v>10216.9</v>
      </c>
      <c r="BC493" s="264">
        <v>10394.4</v>
      </c>
      <c r="BD493" s="264">
        <v>10157</v>
      </c>
      <c r="BE493" s="264">
        <v>9938.7099999999991</v>
      </c>
      <c r="BF493" s="264">
        <v>10043.09</v>
      </c>
      <c r="BG493" s="264">
        <v>9533.98</v>
      </c>
      <c r="BH493" s="264">
        <v>9477.2799999999988</v>
      </c>
      <c r="BI493" s="264">
        <v>9715.5699999999979</v>
      </c>
      <c r="BJ493" s="264">
        <v>22143.82</v>
      </c>
      <c r="BK493" s="264">
        <v>29348.51999999999</v>
      </c>
      <c r="BL493" s="264">
        <v>29836.499999999996</v>
      </c>
      <c r="BM493" s="577">
        <v>28404.679999999997</v>
      </c>
      <c r="BN493" s="264">
        <v>0</v>
      </c>
      <c r="BO493" s="264">
        <v>0</v>
      </c>
      <c r="BP493" s="264">
        <v>0</v>
      </c>
      <c r="BQ493" s="264">
        <v>0</v>
      </c>
      <c r="BR493" s="264">
        <v>0</v>
      </c>
      <c r="BS493" s="264">
        <v>0</v>
      </c>
      <c r="BT493" s="264">
        <v>0</v>
      </c>
      <c r="BU493" s="264">
        <v>0</v>
      </c>
      <c r="BV493" s="264">
        <v>0</v>
      </c>
      <c r="BW493" s="264">
        <v>0</v>
      </c>
      <c r="BX493" s="264">
        <v>0</v>
      </c>
      <c r="BY493" s="264">
        <v>0</v>
      </c>
      <c r="BZ493" s="264">
        <v>0</v>
      </c>
      <c r="CA493" s="264">
        <v>0</v>
      </c>
      <c r="CB493" s="264">
        <v>0</v>
      </c>
      <c r="CC493" s="264">
        <v>0</v>
      </c>
      <c r="CD493" s="264">
        <v>0</v>
      </c>
      <c r="CE493" s="264">
        <v>0</v>
      </c>
      <c r="CF493" s="577">
        <v>0</v>
      </c>
      <c r="CG493" s="264">
        <v>0</v>
      </c>
      <c r="CH493" s="264">
        <v>0</v>
      </c>
      <c r="CI493" s="264">
        <v>0</v>
      </c>
      <c r="CJ493" s="264">
        <v>24640.13</v>
      </c>
      <c r="CK493" s="264">
        <v>25215.33</v>
      </c>
      <c r="CL493" s="264">
        <v>27681.5</v>
      </c>
      <c r="CM493" s="264">
        <v>27789.35</v>
      </c>
      <c r="CN493" s="264">
        <v>26667.599999999999</v>
      </c>
      <c r="CO493" s="264">
        <v>27697.1</v>
      </c>
      <c r="CP493" s="264">
        <v>26938.55</v>
      </c>
      <c r="CQ493" s="264">
        <v>28676.809999999998</v>
      </c>
      <c r="CR493" s="264">
        <v>26578.25</v>
      </c>
      <c r="CS493" s="264">
        <v>26841.56</v>
      </c>
      <c r="CT493" s="264">
        <v>26557.489999999998</v>
      </c>
      <c r="CU493" s="264">
        <v>27422.21</v>
      </c>
      <c r="CV493" s="264">
        <v>56400.319999999992</v>
      </c>
      <c r="CW493" s="264">
        <v>77509.660000000018</v>
      </c>
      <c r="CX493" s="264">
        <v>81133.440000000002</v>
      </c>
      <c r="CY493" s="577">
        <v>79890.900000000009</v>
      </c>
      <c r="CZ493" s="264">
        <v>0</v>
      </c>
      <c r="DA493" s="264">
        <v>0</v>
      </c>
      <c r="DB493" s="264">
        <v>0</v>
      </c>
      <c r="DC493" s="428">
        <f t="shared" si="7"/>
        <v>1250866.7999999998</v>
      </c>
    </row>
    <row r="494" spans="1:107" x14ac:dyDescent="0.25">
      <c r="A494" s="297">
        <v>104320</v>
      </c>
      <c r="B494" s="347">
        <v>676259</v>
      </c>
      <c r="C494" s="297">
        <v>1018472</v>
      </c>
      <c r="D494" s="14">
        <v>1275863326</v>
      </c>
      <c r="F494" s="14" t="s">
        <v>913</v>
      </c>
      <c r="G494" s="14" t="str">
        <f>INDEX(FY2019_ALL_Targets!F:F,MATCH(B494,FY2019_ALL_Targets!B:B,0))</f>
        <v>MRSA West</v>
      </c>
      <c r="H494" s="14" t="s">
        <v>3129</v>
      </c>
      <c r="I494" s="299" t="s">
        <v>141</v>
      </c>
      <c r="J494" s="299" t="s">
        <v>944</v>
      </c>
      <c r="K494" s="299" t="s">
        <v>142</v>
      </c>
      <c r="L494" s="264">
        <v>10758.75</v>
      </c>
      <c r="M494" s="264">
        <v>10492.75</v>
      </c>
      <c r="N494" s="264">
        <v>11471.25</v>
      </c>
      <c r="O494" s="264">
        <v>11005.75</v>
      </c>
      <c r="P494" s="264">
        <v>11195.03</v>
      </c>
      <c r="Q494" s="264">
        <v>11007.43</v>
      </c>
      <c r="R494" s="264">
        <v>10704.51</v>
      </c>
      <c r="S494" s="264">
        <v>11152.310000000001</v>
      </c>
      <c r="T494" s="264">
        <v>10764.33</v>
      </c>
      <c r="U494" s="264">
        <v>10808.42</v>
      </c>
      <c r="V494" s="264">
        <v>10567.220000000001</v>
      </c>
      <c r="W494" s="264">
        <v>10884.019999999999</v>
      </c>
      <c r="X494" s="264">
        <v>17015.830000000002</v>
      </c>
      <c r="Y494" s="264">
        <v>17475.699999999997</v>
      </c>
      <c r="Z494" s="264">
        <v>20473.300000000003</v>
      </c>
      <c r="AA494" s="577">
        <v>20265.679999999997</v>
      </c>
      <c r="AB494" s="264">
        <v>0</v>
      </c>
      <c r="AC494" s="264">
        <v>0</v>
      </c>
      <c r="AD494" s="264">
        <v>0</v>
      </c>
      <c r="AE494" s="264">
        <v>0</v>
      </c>
      <c r="AF494" s="264">
        <v>0</v>
      </c>
      <c r="AG494" s="264">
        <v>0</v>
      </c>
      <c r="AH494" s="264">
        <v>0</v>
      </c>
      <c r="AI494" s="264">
        <v>0</v>
      </c>
      <c r="AJ494" s="264">
        <v>0</v>
      </c>
      <c r="AK494" s="264">
        <v>0</v>
      </c>
      <c r="AL494" s="264">
        <v>0</v>
      </c>
      <c r="AM494" s="264">
        <v>0</v>
      </c>
      <c r="AN494" s="264">
        <v>0</v>
      </c>
      <c r="AO494" s="264">
        <v>0</v>
      </c>
      <c r="AP494" s="264">
        <v>0</v>
      </c>
      <c r="AQ494" s="264">
        <v>0</v>
      </c>
      <c r="AR494" s="264">
        <v>0</v>
      </c>
      <c r="AS494" s="264">
        <v>0</v>
      </c>
      <c r="AT494" s="577">
        <v>0</v>
      </c>
      <c r="AU494" s="264">
        <v>0</v>
      </c>
      <c r="AV494" s="264">
        <v>0</v>
      </c>
      <c r="AW494" s="264">
        <v>0</v>
      </c>
      <c r="AX494" s="264">
        <v>0</v>
      </c>
      <c r="AY494" s="264">
        <v>0</v>
      </c>
      <c r="AZ494" s="264">
        <v>0</v>
      </c>
      <c r="BA494" s="264">
        <v>0</v>
      </c>
      <c r="BB494" s="264">
        <v>0</v>
      </c>
      <c r="BC494" s="264">
        <v>0</v>
      </c>
      <c r="BD494" s="264">
        <v>0</v>
      </c>
      <c r="BE494" s="264">
        <v>0</v>
      </c>
      <c r="BF494" s="264">
        <v>0</v>
      </c>
      <c r="BG494" s="264">
        <v>0</v>
      </c>
      <c r="BH494" s="264">
        <v>0</v>
      </c>
      <c r="BI494" s="264">
        <v>0</v>
      </c>
      <c r="BJ494" s="264">
        <v>0</v>
      </c>
      <c r="BK494" s="264">
        <v>0</v>
      </c>
      <c r="BL494" s="264">
        <v>0</v>
      </c>
      <c r="BM494" s="577">
        <v>0</v>
      </c>
      <c r="BN494" s="264">
        <v>0</v>
      </c>
      <c r="BO494" s="264">
        <v>0</v>
      </c>
      <c r="BP494" s="264">
        <v>0</v>
      </c>
      <c r="BQ494" s="264">
        <v>11936.75</v>
      </c>
      <c r="BR494" s="264">
        <v>12036.5</v>
      </c>
      <c r="BS494" s="264">
        <v>12549.5</v>
      </c>
      <c r="BT494" s="264">
        <v>12497.25</v>
      </c>
      <c r="BU494" s="264">
        <v>12386.29</v>
      </c>
      <c r="BV494" s="264">
        <v>12353.460000000003</v>
      </c>
      <c r="BW494" s="264">
        <v>12189.08</v>
      </c>
      <c r="BX494" s="264">
        <v>12200.68</v>
      </c>
      <c r="BY494" s="264">
        <v>12431.140000000001</v>
      </c>
      <c r="BZ494" s="264">
        <v>12020.269999999999</v>
      </c>
      <c r="CA494" s="264">
        <v>11991.49</v>
      </c>
      <c r="CB494" s="264">
        <v>12353.16</v>
      </c>
      <c r="CC494" s="264">
        <v>18991.829999999998</v>
      </c>
      <c r="CD494" s="264">
        <v>19595.32</v>
      </c>
      <c r="CE494" s="264">
        <v>23145.34</v>
      </c>
      <c r="CF494" s="577">
        <v>22874.219999999998</v>
      </c>
      <c r="CG494" s="264">
        <v>0</v>
      </c>
      <c r="CH494" s="264">
        <v>0</v>
      </c>
      <c r="CI494" s="264">
        <v>0</v>
      </c>
      <c r="CJ494" s="264">
        <v>0</v>
      </c>
      <c r="CK494" s="264">
        <v>0</v>
      </c>
      <c r="CL494" s="264">
        <v>0</v>
      </c>
      <c r="CM494" s="264">
        <v>0</v>
      </c>
      <c r="CN494" s="264">
        <v>0</v>
      </c>
      <c r="CO494" s="264">
        <v>0</v>
      </c>
      <c r="CP494" s="264">
        <v>0</v>
      </c>
      <c r="CQ494" s="264">
        <v>0</v>
      </c>
      <c r="CR494" s="264">
        <v>0</v>
      </c>
      <c r="CS494" s="264">
        <v>0</v>
      </c>
      <c r="CT494" s="264">
        <v>0</v>
      </c>
      <c r="CU494" s="264">
        <v>0</v>
      </c>
      <c r="CV494" s="264">
        <v>0</v>
      </c>
      <c r="CW494" s="264">
        <v>0</v>
      </c>
      <c r="CX494" s="264">
        <v>0</v>
      </c>
      <c r="CY494" s="577">
        <v>0</v>
      </c>
      <c r="CZ494" s="264">
        <v>0</v>
      </c>
      <c r="DA494" s="264">
        <v>0</v>
      </c>
      <c r="DB494" s="264">
        <v>0</v>
      </c>
      <c r="DC494" s="428">
        <f t="shared" si="7"/>
        <v>437594.56</v>
      </c>
    </row>
    <row r="495" spans="1:107" x14ac:dyDescent="0.25">
      <c r="A495" s="297">
        <v>104599</v>
      </c>
      <c r="B495" s="347">
        <v>676262</v>
      </c>
      <c r="C495" s="297">
        <v>1021337</v>
      </c>
      <c r="D495" s="14">
        <v>1487195095</v>
      </c>
      <c r="F495" s="14" t="s">
        <v>939</v>
      </c>
      <c r="G495" s="14" t="str">
        <f>INDEX(FY2019_ALL_Targets!F:F,MATCH(B495,FY2019_ALL_Targets!B:B,0))</f>
        <v>MRSA Northeast</v>
      </c>
      <c r="H495" s="14" t="s">
        <v>3067</v>
      </c>
      <c r="I495" s="299" t="s">
        <v>369</v>
      </c>
      <c r="J495" s="299" t="s">
        <v>978</v>
      </c>
      <c r="K495" s="299" t="s">
        <v>2660</v>
      </c>
      <c r="L495" s="264">
        <v>0</v>
      </c>
      <c r="M495" s="264">
        <v>0</v>
      </c>
      <c r="N495" s="264">
        <v>0</v>
      </c>
      <c r="O495" s="264">
        <v>0</v>
      </c>
      <c r="P495" s="264">
        <v>0</v>
      </c>
      <c r="Q495" s="264">
        <v>0</v>
      </c>
      <c r="R495" s="264">
        <v>0</v>
      </c>
      <c r="S495" s="264">
        <v>0</v>
      </c>
      <c r="T495" s="264">
        <v>0</v>
      </c>
      <c r="U495" s="264">
        <v>0</v>
      </c>
      <c r="V495" s="264">
        <v>0</v>
      </c>
      <c r="W495" s="264">
        <v>0</v>
      </c>
      <c r="X495" s="264">
        <v>0</v>
      </c>
      <c r="Y495" s="264">
        <v>0</v>
      </c>
      <c r="Z495" s="264">
        <v>0</v>
      </c>
      <c r="AA495" s="577">
        <v>0</v>
      </c>
      <c r="AB495" s="264">
        <v>0</v>
      </c>
      <c r="AC495" s="264">
        <v>0</v>
      </c>
      <c r="AD495" s="264">
        <v>0</v>
      </c>
      <c r="AE495" s="264">
        <v>14132.8</v>
      </c>
      <c r="AF495" s="264">
        <v>14441.349999999999</v>
      </c>
      <c r="AG495" s="264">
        <v>15137.099999999999</v>
      </c>
      <c r="AH495" s="264">
        <v>15125</v>
      </c>
      <c r="AI495" s="264">
        <v>15098.13</v>
      </c>
      <c r="AJ495" s="264">
        <v>14686.199999999999</v>
      </c>
      <c r="AK495" s="264">
        <v>14952.81</v>
      </c>
      <c r="AL495" s="264">
        <v>15541.71</v>
      </c>
      <c r="AM495" s="264">
        <v>15167.67</v>
      </c>
      <c r="AN495" s="264">
        <v>15227.16</v>
      </c>
      <c r="AO495" s="264">
        <v>15084.82</v>
      </c>
      <c r="AP495" s="264">
        <v>15548.13</v>
      </c>
      <c r="AQ495" s="264">
        <v>41182.500000000007</v>
      </c>
      <c r="AR495" s="264">
        <v>42326.36</v>
      </c>
      <c r="AS495" s="264">
        <v>35319.01</v>
      </c>
      <c r="AT495" s="577">
        <v>34933.480000000003</v>
      </c>
      <c r="AU495" s="264">
        <v>0</v>
      </c>
      <c r="AV495" s="264">
        <v>0</v>
      </c>
      <c r="AW495" s="264">
        <v>0</v>
      </c>
      <c r="AX495" s="264">
        <v>0</v>
      </c>
      <c r="AY495" s="264">
        <v>0</v>
      </c>
      <c r="AZ495" s="264">
        <v>0</v>
      </c>
      <c r="BA495" s="264">
        <v>0</v>
      </c>
      <c r="BB495" s="264">
        <v>0</v>
      </c>
      <c r="BC495" s="264">
        <v>0</v>
      </c>
      <c r="BD495" s="264">
        <v>0</v>
      </c>
      <c r="BE495" s="264">
        <v>0</v>
      </c>
      <c r="BF495" s="264">
        <v>0</v>
      </c>
      <c r="BG495" s="264">
        <v>0</v>
      </c>
      <c r="BH495" s="264">
        <v>0</v>
      </c>
      <c r="BI495" s="264">
        <v>0</v>
      </c>
      <c r="BJ495" s="264">
        <v>0</v>
      </c>
      <c r="BK495" s="264">
        <v>0</v>
      </c>
      <c r="BL495" s="264">
        <v>0</v>
      </c>
      <c r="BM495" s="577">
        <v>0</v>
      </c>
      <c r="BN495" s="264">
        <v>0</v>
      </c>
      <c r="BO495" s="264">
        <v>0</v>
      </c>
      <c r="BP495" s="264">
        <v>0</v>
      </c>
      <c r="BQ495" s="264">
        <v>0</v>
      </c>
      <c r="BR495" s="264">
        <v>0</v>
      </c>
      <c r="BS495" s="264">
        <v>0</v>
      </c>
      <c r="BT495" s="264">
        <v>0</v>
      </c>
      <c r="BU495" s="264">
        <v>0</v>
      </c>
      <c r="BV495" s="264">
        <v>0</v>
      </c>
      <c r="BW495" s="264">
        <v>0</v>
      </c>
      <c r="BX495" s="264">
        <v>0</v>
      </c>
      <c r="BY495" s="264">
        <v>0</v>
      </c>
      <c r="BZ495" s="264">
        <v>0</v>
      </c>
      <c r="CA495" s="264">
        <v>0</v>
      </c>
      <c r="CB495" s="264">
        <v>0</v>
      </c>
      <c r="CC495" s="264">
        <v>0</v>
      </c>
      <c r="CD495" s="264">
        <v>0</v>
      </c>
      <c r="CE495" s="264">
        <v>0</v>
      </c>
      <c r="CF495" s="577">
        <v>0</v>
      </c>
      <c r="CG495" s="264">
        <v>0</v>
      </c>
      <c r="CH495" s="264">
        <v>0</v>
      </c>
      <c r="CI495" s="264">
        <v>0</v>
      </c>
      <c r="CJ495" s="264">
        <v>20908.8</v>
      </c>
      <c r="CK495" s="264">
        <v>21102.399999999998</v>
      </c>
      <c r="CL495" s="264">
        <v>21725.55</v>
      </c>
      <c r="CM495" s="264">
        <v>21961.5</v>
      </c>
      <c r="CN495" s="264">
        <v>21629.309999999998</v>
      </c>
      <c r="CO495" s="264">
        <v>21211.41</v>
      </c>
      <c r="CP495" s="264">
        <v>22334.699999999997</v>
      </c>
      <c r="CQ495" s="264">
        <v>22824.15</v>
      </c>
      <c r="CR495" s="264">
        <v>22230.21</v>
      </c>
      <c r="CS495" s="264">
        <v>21893.31</v>
      </c>
      <c r="CT495" s="264">
        <v>21461.050000000003</v>
      </c>
      <c r="CU495" s="264">
        <v>21979.59</v>
      </c>
      <c r="CV495" s="264">
        <v>60049.5</v>
      </c>
      <c r="CW495" s="264">
        <v>61060.979999999996</v>
      </c>
      <c r="CX495" s="264">
        <v>52173.56</v>
      </c>
      <c r="CY495" s="577">
        <v>49788.18</v>
      </c>
      <c r="CZ495" s="264">
        <v>0</v>
      </c>
      <c r="DA495" s="264">
        <v>0</v>
      </c>
      <c r="DB495" s="264">
        <v>0</v>
      </c>
      <c r="DC495" s="428">
        <f t="shared" si="7"/>
        <v>818238.43</v>
      </c>
    </row>
    <row r="496" spans="1:107" x14ac:dyDescent="0.25">
      <c r="A496" s="297">
        <v>104541</v>
      </c>
      <c r="B496" s="347">
        <v>676263</v>
      </c>
      <c r="C496" s="297">
        <v>1020143</v>
      </c>
      <c r="D496" s="14">
        <v>1235443714</v>
      </c>
      <c r="F496" s="14" t="s">
        <v>930</v>
      </c>
      <c r="G496" s="14" t="str">
        <f>INDEX(FY2019_ALL_Targets!F:F,MATCH(B496,FY2019_ALL_Targets!B:B,0))</f>
        <v>Harris</v>
      </c>
      <c r="H496" s="14" t="s">
        <v>3016</v>
      </c>
      <c r="I496" s="299" t="s">
        <v>2579</v>
      </c>
      <c r="J496" s="299" t="s">
        <v>2359</v>
      </c>
      <c r="K496" s="299" t="s">
        <v>2580</v>
      </c>
      <c r="L496" s="264">
        <v>11739.78</v>
      </c>
      <c r="M496" s="264">
        <v>12087.51</v>
      </c>
      <c r="N496" s="264">
        <v>13218.93</v>
      </c>
      <c r="O496" s="264">
        <v>13327.92</v>
      </c>
      <c r="P496" s="264">
        <v>12528.64</v>
      </c>
      <c r="Q496" s="264">
        <v>12968.96</v>
      </c>
      <c r="R496" s="264">
        <v>12692.279999999999</v>
      </c>
      <c r="S496" s="264">
        <v>13379.22</v>
      </c>
      <c r="T496" s="264">
        <v>12626.06</v>
      </c>
      <c r="U496" s="264">
        <v>12541.16</v>
      </c>
      <c r="V496" s="264">
        <v>12200.06</v>
      </c>
      <c r="W496" s="264">
        <v>12645.519999999999</v>
      </c>
      <c r="X496" s="264">
        <v>35047.579999999994</v>
      </c>
      <c r="Y496" s="264">
        <v>36657.819999999992</v>
      </c>
      <c r="Z496" s="264">
        <v>38073.720000000008</v>
      </c>
      <c r="AA496" s="577">
        <v>36725.599999999999</v>
      </c>
      <c r="AB496" s="264">
        <v>0</v>
      </c>
      <c r="AC496" s="264">
        <v>0</v>
      </c>
      <c r="AD496" s="264">
        <v>0</v>
      </c>
      <c r="AE496" s="264">
        <v>0</v>
      </c>
      <c r="AF496" s="264">
        <v>0</v>
      </c>
      <c r="AG496" s="264">
        <v>0</v>
      </c>
      <c r="AH496" s="264">
        <v>0</v>
      </c>
      <c r="AI496" s="264">
        <v>0</v>
      </c>
      <c r="AJ496" s="264">
        <v>0</v>
      </c>
      <c r="AK496" s="264">
        <v>0</v>
      </c>
      <c r="AL496" s="264">
        <v>0</v>
      </c>
      <c r="AM496" s="264">
        <v>0</v>
      </c>
      <c r="AN496" s="264">
        <v>0</v>
      </c>
      <c r="AO496" s="264">
        <v>0</v>
      </c>
      <c r="AP496" s="264">
        <v>0</v>
      </c>
      <c r="AQ496" s="264">
        <v>0</v>
      </c>
      <c r="AR496" s="264">
        <v>0</v>
      </c>
      <c r="AS496" s="264">
        <v>0</v>
      </c>
      <c r="AT496" s="577">
        <v>0</v>
      </c>
      <c r="AU496" s="264">
        <v>0</v>
      </c>
      <c r="AV496" s="264">
        <v>0</v>
      </c>
      <c r="AW496" s="264">
        <v>0</v>
      </c>
      <c r="AX496" s="264">
        <v>7167.39</v>
      </c>
      <c r="AY496" s="264">
        <v>7234.8600000000006</v>
      </c>
      <c r="AZ496" s="264">
        <v>7572.21</v>
      </c>
      <c r="BA496" s="264">
        <v>7551.4500000000007</v>
      </c>
      <c r="BB496" s="264">
        <v>7367.6799999999994</v>
      </c>
      <c r="BC496" s="264">
        <v>7495.68</v>
      </c>
      <c r="BD496" s="264">
        <v>7319.2</v>
      </c>
      <c r="BE496" s="264">
        <v>7163.8599999999988</v>
      </c>
      <c r="BF496" s="264">
        <v>7239.0599999999995</v>
      </c>
      <c r="BG496" s="264">
        <v>6872.0599999999995</v>
      </c>
      <c r="BH496" s="264">
        <v>6831.2</v>
      </c>
      <c r="BI496" s="264">
        <v>7002.96</v>
      </c>
      <c r="BJ496" s="264">
        <v>20788.939999999999</v>
      </c>
      <c r="BK496" s="264">
        <v>21157.590000000004</v>
      </c>
      <c r="BL496" s="264">
        <v>21380.83</v>
      </c>
      <c r="BM496" s="577">
        <v>20340.62</v>
      </c>
      <c r="BN496" s="264">
        <v>0</v>
      </c>
      <c r="BO496" s="264">
        <v>0</v>
      </c>
      <c r="BP496" s="264">
        <v>0</v>
      </c>
      <c r="BQ496" s="264">
        <v>0</v>
      </c>
      <c r="BR496" s="264">
        <v>0</v>
      </c>
      <c r="BS496" s="264">
        <v>0</v>
      </c>
      <c r="BT496" s="264">
        <v>0</v>
      </c>
      <c r="BU496" s="264">
        <v>0</v>
      </c>
      <c r="BV496" s="264">
        <v>0</v>
      </c>
      <c r="BW496" s="264">
        <v>0</v>
      </c>
      <c r="BX496" s="264">
        <v>0</v>
      </c>
      <c r="BY496" s="264">
        <v>0</v>
      </c>
      <c r="BZ496" s="264">
        <v>0</v>
      </c>
      <c r="CA496" s="264">
        <v>0</v>
      </c>
      <c r="CB496" s="264">
        <v>0</v>
      </c>
      <c r="CC496" s="264">
        <v>0</v>
      </c>
      <c r="CD496" s="264">
        <v>0</v>
      </c>
      <c r="CE496" s="264">
        <v>0</v>
      </c>
      <c r="CF496" s="577">
        <v>0</v>
      </c>
      <c r="CG496" s="264">
        <v>0</v>
      </c>
      <c r="CH496" s="264">
        <v>0</v>
      </c>
      <c r="CI496" s="264">
        <v>0</v>
      </c>
      <c r="CJ496" s="264">
        <v>17786.13</v>
      </c>
      <c r="CK496" s="264">
        <v>18201.330000000002</v>
      </c>
      <c r="CL496" s="264">
        <v>19981.5</v>
      </c>
      <c r="CM496" s="264">
        <v>20059.349999999999</v>
      </c>
      <c r="CN496" s="264">
        <v>19230.72</v>
      </c>
      <c r="CO496" s="264">
        <v>19973.120000000003</v>
      </c>
      <c r="CP496" s="264">
        <v>19412.2</v>
      </c>
      <c r="CQ496" s="264">
        <v>20670.82</v>
      </c>
      <c r="CR496" s="264">
        <v>19157.62</v>
      </c>
      <c r="CS496" s="264">
        <v>19347.36</v>
      </c>
      <c r="CT496" s="264">
        <v>19142.580000000002</v>
      </c>
      <c r="CU496" s="264">
        <v>19765.899999999998</v>
      </c>
      <c r="CV496" s="264">
        <v>52949.440000000002</v>
      </c>
      <c r="CW496" s="264">
        <v>55973.549999999996</v>
      </c>
      <c r="CX496" s="264">
        <v>58280.289999999994</v>
      </c>
      <c r="CY496" s="577">
        <v>57226.62000000001</v>
      </c>
      <c r="CZ496" s="264">
        <v>0</v>
      </c>
      <c r="DA496" s="264">
        <v>0</v>
      </c>
      <c r="DB496" s="264">
        <v>0</v>
      </c>
      <c r="DC496" s="428">
        <f t="shared" si="7"/>
        <v>926104.88</v>
      </c>
    </row>
    <row r="497" spans="1:107" x14ac:dyDescent="0.25">
      <c r="A497" s="313">
        <v>5035</v>
      </c>
      <c r="B497" s="347">
        <v>676264</v>
      </c>
      <c r="C497" s="313">
        <v>1028534</v>
      </c>
      <c r="D497" s="14">
        <v>1235250705</v>
      </c>
      <c r="F497" s="14" t="s">
        <v>930</v>
      </c>
      <c r="G497" s="14" t="str">
        <f>INDEX(FY2019_ALL_Targets!F:F,MATCH(B497,FY2019_ALL_Targets!B:B,0))</f>
        <v>Harris</v>
      </c>
      <c r="H497" s="14" t="s">
        <v>3031</v>
      </c>
      <c r="I497" s="314" t="s">
        <v>646</v>
      </c>
      <c r="J497" s="314" t="s">
        <v>995</v>
      </c>
      <c r="K497" s="314" t="s">
        <v>647</v>
      </c>
      <c r="L497" s="264">
        <v>13345.8</v>
      </c>
      <c r="M497" s="264">
        <v>13741.100000000002</v>
      </c>
      <c r="N497" s="264">
        <v>15027.300000000001</v>
      </c>
      <c r="O497" s="264">
        <v>15151.2</v>
      </c>
      <c r="P497" s="264">
        <v>14266.01</v>
      </c>
      <c r="Q497" s="264">
        <v>14767.39</v>
      </c>
      <c r="R497" s="264">
        <v>14442.060000000001</v>
      </c>
      <c r="S497" s="264">
        <v>15230.24</v>
      </c>
      <c r="T497" s="264">
        <v>14372.59</v>
      </c>
      <c r="U497" s="264">
        <v>14276.089999999998</v>
      </c>
      <c r="V497" s="264">
        <v>13887.8</v>
      </c>
      <c r="W497" s="264">
        <v>14394.89</v>
      </c>
      <c r="X497" s="264">
        <v>30764.78</v>
      </c>
      <c r="Y497" s="264">
        <v>32716.460000000003</v>
      </c>
      <c r="Z497" s="264">
        <v>37012.350000000006</v>
      </c>
      <c r="AA497" s="577">
        <v>41639.68</v>
      </c>
      <c r="AB497" s="264">
        <v>0</v>
      </c>
      <c r="AC497" s="264">
        <v>0</v>
      </c>
      <c r="AD497" s="264">
        <v>0</v>
      </c>
      <c r="AE497" s="264">
        <v>0</v>
      </c>
      <c r="AF497" s="264">
        <v>0</v>
      </c>
      <c r="AG497" s="264">
        <v>0</v>
      </c>
      <c r="AH497" s="264">
        <v>0</v>
      </c>
      <c r="AI497" s="264">
        <v>0</v>
      </c>
      <c r="AJ497" s="264">
        <v>0</v>
      </c>
      <c r="AK497" s="264">
        <v>0</v>
      </c>
      <c r="AL497" s="264">
        <v>0</v>
      </c>
      <c r="AM497" s="264">
        <v>0</v>
      </c>
      <c r="AN497" s="264">
        <v>0</v>
      </c>
      <c r="AO497" s="264">
        <v>0</v>
      </c>
      <c r="AP497" s="264">
        <v>0</v>
      </c>
      <c r="AQ497" s="264">
        <v>0</v>
      </c>
      <c r="AR497" s="264">
        <v>0</v>
      </c>
      <c r="AS497" s="264">
        <v>0</v>
      </c>
      <c r="AT497" s="577">
        <v>0</v>
      </c>
      <c r="AU497" s="264">
        <v>0</v>
      </c>
      <c r="AV497" s="264">
        <v>0</v>
      </c>
      <c r="AW497" s="264">
        <v>0</v>
      </c>
      <c r="AX497" s="264">
        <v>8147.9000000000005</v>
      </c>
      <c r="AY497" s="264">
        <v>8224.6</v>
      </c>
      <c r="AZ497" s="264">
        <v>8608.1</v>
      </c>
      <c r="BA497" s="264">
        <v>8584.5000000000018</v>
      </c>
      <c r="BB497" s="264">
        <v>8389.3700000000008</v>
      </c>
      <c r="BC497" s="264">
        <v>8535.1200000000008</v>
      </c>
      <c r="BD497" s="264">
        <v>8328.2000000000007</v>
      </c>
      <c r="BE497" s="264">
        <v>8154.8899999999994</v>
      </c>
      <c r="BF497" s="264">
        <v>8240.4599999999991</v>
      </c>
      <c r="BG497" s="264">
        <v>7822.71</v>
      </c>
      <c r="BH497" s="264">
        <v>7776.2199999999993</v>
      </c>
      <c r="BI497" s="264">
        <v>7971.7499999999991</v>
      </c>
      <c r="BJ497" s="264">
        <v>18248.539999999997</v>
      </c>
      <c r="BK497" s="264">
        <v>18886.469999999994</v>
      </c>
      <c r="BL497" s="264">
        <v>20822.630000000005</v>
      </c>
      <c r="BM497" s="577">
        <v>23109.58</v>
      </c>
      <c r="BN497" s="264">
        <v>0</v>
      </c>
      <c r="BO497" s="264">
        <v>0</v>
      </c>
      <c r="BP497" s="264">
        <v>0</v>
      </c>
      <c r="BQ497" s="264">
        <v>0</v>
      </c>
      <c r="BR497" s="264">
        <v>0</v>
      </c>
      <c r="BS497" s="264">
        <v>0</v>
      </c>
      <c r="BT497" s="264">
        <v>0</v>
      </c>
      <c r="BU497" s="264">
        <v>0</v>
      </c>
      <c r="BV497" s="264">
        <v>0</v>
      </c>
      <c r="BW497" s="264">
        <v>0</v>
      </c>
      <c r="BX497" s="264">
        <v>0</v>
      </c>
      <c r="BY497" s="264">
        <v>0</v>
      </c>
      <c r="BZ497" s="264">
        <v>0</v>
      </c>
      <c r="CA497" s="264">
        <v>0</v>
      </c>
      <c r="CB497" s="264">
        <v>0</v>
      </c>
      <c r="CC497" s="264">
        <v>0</v>
      </c>
      <c r="CD497" s="264">
        <v>0</v>
      </c>
      <c r="CE497" s="264">
        <v>0</v>
      </c>
      <c r="CF497" s="577">
        <v>0</v>
      </c>
      <c r="CG497" s="264">
        <v>0</v>
      </c>
      <c r="CH497" s="264">
        <v>0</v>
      </c>
      <c r="CI497" s="264">
        <v>0</v>
      </c>
      <c r="CJ497" s="264">
        <v>20219.300000000003</v>
      </c>
      <c r="CK497" s="264">
        <v>20691.300000000003</v>
      </c>
      <c r="CL497" s="264">
        <v>22715</v>
      </c>
      <c r="CM497" s="264">
        <v>22803.5</v>
      </c>
      <c r="CN497" s="264">
        <v>21897.480000000003</v>
      </c>
      <c r="CO497" s="264">
        <v>22742.829999999998</v>
      </c>
      <c r="CP497" s="264">
        <v>22088.420000000002</v>
      </c>
      <c r="CQ497" s="264">
        <v>23530.639999999999</v>
      </c>
      <c r="CR497" s="264">
        <v>21807.719999999998</v>
      </c>
      <c r="CS497" s="264">
        <v>22023.829999999998</v>
      </c>
      <c r="CT497" s="264">
        <v>21790.75</v>
      </c>
      <c r="CU497" s="264">
        <v>22500.32</v>
      </c>
      <c r="CV497" s="264">
        <v>46479.040000000008</v>
      </c>
      <c r="CW497" s="264">
        <v>49952.59</v>
      </c>
      <c r="CX497" s="264">
        <v>56633.36</v>
      </c>
      <c r="CY497" s="577">
        <v>64825.139999999992</v>
      </c>
      <c r="CZ497" s="264">
        <v>0</v>
      </c>
      <c r="DA497" s="264">
        <v>0</v>
      </c>
      <c r="DB497" s="264">
        <v>0</v>
      </c>
      <c r="DC497" s="428">
        <f t="shared" si="7"/>
        <v>977587.99999999977</v>
      </c>
    </row>
    <row r="498" spans="1:107" x14ac:dyDescent="0.25">
      <c r="A498" s="311">
        <v>104549</v>
      </c>
      <c r="B498" s="347">
        <v>676270</v>
      </c>
      <c r="C498" s="311">
        <v>1026677</v>
      </c>
      <c r="D498" s="14">
        <v>1700193588</v>
      </c>
      <c r="F498" s="14" t="s">
        <v>941</v>
      </c>
      <c r="G498" s="14" t="str">
        <f>INDEX(FY2019_ALL_Targets!F:F,MATCH(B498,FY2019_ALL_Targets!B:B,0))</f>
        <v>Dallas</v>
      </c>
      <c r="H498" s="14" t="s">
        <v>3013</v>
      </c>
      <c r="I498" s="312" t="s">
        <v>368</v>
      </c>
      <c r="J498" s="312" t="s">
        <v>945</v>
      </c>
      <c r="K498" s="312" t="s">
        <v>2784</v>
      </c>
      <c r="L498" s="264">
        <v>0</v>
      </c>
      <c r="M498" s="264">
        <v>0</v>
      </c>
      <c r="N498" s="264">
        <v>0</v>
      </c>
      <c r="O498" s="264">
        <v>0</v>
      </c>
      <c r="P498" s="264">
        <v>0</v>
      </c>
      <c r="Q498" s="264">
        <v>0</v>
      </c>
      <c r="R498" s="264">
        <v>0</v>
      </c>
      <c r="S498" s="264">
        <v>0</v>
      </c>
      <c r="T498" s="264">
        <v>0</v>
      </c>
      <c r="U498" s="264">
        <v>0</v>
      </c>
      <c r="V498" s="264">
        <v>0</v>
      </c>
      <c r="W498" s="264">
        <v>0</v>
      </c>
      <c r="X498" s="264">
        <v>0</v>
      </c>
      <c r="Y498" s="264">
        <v>0</v>
      </c>
      <c r="Z498" s="264">
        <v>0</v>
      </c>
      <c r="AA498" s="577">
        <v>0</v>
      </c>
      <c r="AB498" s="264">
        <v>0</v>
      </c>
      <c r="AC498" s="264">
        <v>0</v>
      </c>
      <c r="AD498" s="264">
        <v>0</v>
      </c>
      <c r="AE498" s="264">
        <v>0</v>
      </c>
      <c r="AF498" s="264">
        <v>0</v>
      </c>
      <c r="AG498" s="264">
        <v>0</v>
      </c>
      <c r="AH498" s="264">
        <v>0</v>
      </c>
      <c r="AI498" s="264">
        <v>0</v>
      </c>
      <c r="AJ498" s="264">
        <v>0</v>
      </c>
      <c r="AK498" s="264">
        <v>0</v>
      </c>
      <c r="AL498" s="264">
        <v>0</v>
      </c>
      <c r="AM498" s="264">
        <v>0</v>
      </c>
      <c r="AN498" s="264">
        <v>0</v>
      </c>
      <c r="AO498" s="264">
        <v>0</v>
      </c>
      <c r="AP498" s="264">
        <v>0</v>
      </c>
      <c r="AQ498" s="264">
        <v>0</v>
      </c>
      <c r="AR498" s="264">
        <v>0</v>
      </c>
      <c r="AS498" s="264">
        <v>0</v>
      </c>
      <c r="AT498" s="577">
        <v>0</v>
      </c>
      <c r="AU498" s="264">
        <v>0</v>
      </c>
      <c r="AV498" s="264">
        <v>0</v>
      </c>
      <c r="AW498" s="264">
        <v>0</v>
      </c>
      <c r="AX498" s="264">
        <v>0</v>
      </c>
      <c r="AY498" s="264">
        <v>0</v>
      </c>
      <c r="AZ498" s="264">
        <v>0</v>
      </c>
      <c r="BA498" s="264">
        <v>0</v>
      </c>
      <c r="BB498" s="264">
        <v>0</v>
      </c>
      <c r="BC498" s="264">
        <v>0</v>
      </c>
      <c r="BD498" s="264">
        <v>0</v>
      </c>
      <c r="BE498" s="264">
        <v>4785.1400000000003</v>
      </c>
      <c r="BF498" s="264">
        <v>4876.26</v>
      </c>
      <c r="BG498" s="264">
        <v>4928.5200000000004</v>
      </c>
      <c r="BH498" s="264">
        <v>5014.2800000000007</v>
      </c>
      <c r="BI498" s="264">
        <v>5086.6400000000003</v>
      </c>
      <c r="BJ498" s="264">
        <v>0</v>
      </c>
      <c r="BK498" s="264">
        <v>0</v>
      </c>
      <c r="BL498" s="264">
        <v>1216.71</v>
      </c>
      <c r="BM498" s="577">
        <v>1240.0300000000002</v>
      </c>
      <c r="BN498" s="264">
        <v>0</v>
      </c>
      <c r="BO498" s="264">
        <v>0</v>
      </c>
      <c r="BP498" s="264">
        <v>0</v>
      </c>
      <c r="BQ498" s="264">
        <v>0</v>
      </c>
      <c r="BR498" s="264">
        <v>0</v>
      </c>
      <c r="BS498" s="264">
        <v>0</v>
      </c>
      <c r="BT498" s="264">
        <v>0</v>
      </c>
      <c r="BU498" s="264">
        <v>0</v>
      </c>
      <c r="BV498" s="264">
        <v>0</v>
      </c>
      <c r="BW498" s="264">
        <v>0</v>
      </c>
      <c r="BX498" s="264">
        <v>3001.6000000000004</v>
      </c>
      <c r="BY498" s="264">
        <v>3021.7000000000003</v>
      </c>
      <c r="BZ498" s="264">
        <v>3154.36</v>
      </c>
      <c r="CA498" s="264">
        <v>3222.7000000000003</v>
      </c>
      <c r="CB498" s="264">
        <v>3153.0200000000004</v>
      </c>
      <c r="CC498" s="264">
        <v>0</v>
      </c>
      <c r="CD498" s="264">
        <v>0</v>
      </c>
      <c r="CE498" s="264">
        <v>759.44</v>
      </c>
      <c r="CF498" s="577">
        <v>785.18000000000006</v>
      </c>
      <c r="CG498" s="264">
        <v>0</v>
      </c>
      <c r="CH498" s="264">
        <v>0</v>
      </c>
      <c r="CI498" s="264">
        <v>0</v>
      </c>
      <c r="CJ498" s="264">
        <v>0</v>
      </c>
      <c r="CK498" s="264">
        <v>0</v>
      </c>
      <c r="CL498" s="264">
        <v>0</v>
      </c>
      <c r="CM498" s="264">
        <v>0</v>
      </c>
      <c r="CN498" s="264">
        <v>0</v>
      </c>
      <c r="CO498" s="264">
        <v>0</v>
      </c>
      <c r="CP498" s="264">
        <v>0</v>
      </c>
      <c r="CQ498" s="264">
        <v>0</v>
      </c>
      <c r="CR498" s="264">
        <v>0</v>
      </c>
      <c r="CS498" s="264">
        <v>0</v>
      </c>
      <c r="CT498" s="264">
        <v>0</v>
      </c>
      <c r="CU498" s="264">
        <v>0</v>
      </c>
      <c r="CV498" s="264">
        <v>0</v>
      </c>
      <c r="CW498" s="264">
        <v>0</v>
      </c>
      <c r="CX498" s="264">
        <v>0</v>
      </c>
      <c r="CY498" s="577">
        <v>0</v>
      </c>
      <c r="CZ498" s="264">
        <v>0</v>
      </c>
      <c r="DA498" s="264">
        <v>0</v>
      </c>
      <c r="DB498" s="264">
        <v>0</v>
      </c>
      <c r="DC498" s="428">
        <f t="shared" si="7"/>
        <v>44245.579999999994</v>
      </c>
    </row>
    <row r="499" spans="1:107" x14ac:dyDescent="0.25">
      <c r="A499" s="297">
        <v>104642</v>
      </c>
      <c r="B499" s="347">
        <v>676272</v>
      </c>
      <c r="C499" s="297">
        <v>1028627</v>
      </c>
      <c r="D499" s="14">
        <v>1669832903</v>
      </c>
      <c r="F499" s="14" t="s">
        <v>940</v>
      </c>
      <c r="G499" s="14" t="str">
        <f>INDEX(FY2019_ALL_Targets!F:F,MATCH(B499,FY2019_ALL_Targets!B:B,0))</f>
        <v>Travis</v>
      </c>
      <c r="H499" s="14" t="s">
        <v>3091</v>
      </c>
      <c r="I499" s="299" t="s">
        <v>371</v>
      </c>
      <c r="J499" s="299" t="s">
        <v>2301</v>
      </c>
      <c r="K499" s="299" t="s">
        <v>372</v>
      </c>
      <c r="L499" s="264">
        <v>22099.5</v>
      </c>
      <c r="M499" s="264">
        <v>22377.79</v>
      </c>
      <c r="N499" s="264">
        <v>22721.56</v>
      </c>
      <c r="O499" s="264">
        <v>22132.240000000002</v>
      </c>
      <c r="P499" s="264">
        <v>21395.84</v>
      </c>
      <c r="Q499" s="264">
        <v>22236.16</v>
      </c>
      <c r="R499" s="264">
        <v>21827.920000000002</v>
      </c>
      <c r="S499" s="264">
        <v>23432.26</v>
      </c>
      <c r="T499" s="264">
        <v>23267.440000000002</v>
      </c>
      <c r="U499" s="264">
        <v>21809.78</v>
      </c>
      <c r="V499" s="264">
        <v>21715.64</v>
      </c>
      <c r="W499" s="264">
        <v>23235.260000000002</v>
      </c>
      <c r="X499" s="264">
        <v>63175.95</v>
      </c>
      <c r="Y499" s="264">
        <v>48621.33</v>
      </c>
      <c r="Z499" s="264">
        <v>52977.540000000008</v>
      </c>
      <c r="AA499" s="577">
        <v>51361.69</v>
      </c>
      <c r="AB499" s="264">
        <v>0</v>
      </c>
      <c r="AC499" s="264">
        <v>0</v>
      </c>
      <c r="AD499" s="264">
        <v>0</v>
      </c>
      <c r="AE499" s="264">
        <v>0</v>
      </c>
      <c r="AF499" s="264">
        <v>0</v>
      </c>
      <c r="AG499" s="264">
        <v>0</v>
      </c>
      <c r="AH499" s="264">
        <v>0</v>
      </c>
      <c r="AI499" s="264">
        <v>0</v>
      </c>
      <c r="AJ499" s="264">
        <v>0</v>
      </c>
      <c r="AK499" s="264">
        <v>0</v>
      </c>
      <c r="AL499" s="264">
        <v>0</v>
      </c>
      <c r="AM499" s="264">
        <v>0</v>
      </c>
      <c r="AN499" s="264">
        <v>0</v>
      </c>
      <c r="AO499" s="264">
        <v>0</v>
      </c>
      <c r="AP499" s="264">
        <v>0</v>
      </c>
      <c r="AQ499" s="264">
        <v>0</v>
      </c>
      <c r="AR499" s="264">
        <v>0</v>
      </c>
      <c r="AS499" s="264">
        <v>0</v>
      </c>
      <c r="AT499" s="577">
        <v>0</v>
      </c>
      <c r="AU499" s="264">
        <v>0</v>
      </c>
      <c r="AV499" s="264">
        <v>0</v>
      </c>
      <c r="AW499" s="264">
        <v>0</v>
      </c>
      <c r="AX499" s="264">
        <v>0</v>
      </c>
      <c r="AY499" s="264">
        <v>0</v>
      </c>
      <c r="AZ499" s="264">
        <v>0</v>
      </c>
      <c r="BA499" s="264">
        <v>0</v>
      </c>
      <c r="BB499" s="264">
        <v>0</v>
      </c>
      <c r="BC499" s="264">
        <v>0</v>
      </c>
      <c r="BD499" s="264">
        <v>0</v>
      </c>
      <c r="BE499" s="264">
        <v>0</v>
      </c>
      <c r="BF499" s="264">
        <v>0</v>
      </c>
      <c r="BG499" s="264">
        <v>0</v>
      </c>
      <c r="BH499" s="264">
        <v>0</v>
      </c>
      <c r="BI499" s="264">
        <v>0</v>
      </c>
      <c r="BJ499" s="264">
        <v>0</v>
      </c>
      <c r="BK499" s="264">
        <v>0</v>
      </c>
      <c r="BL499" s="264">
        <v>0</v>
      </c>
      <c r="BM499" s="577">
        <v>0</v>
      </c>
      <c r="BN499" s="264">
        <v>0</v>
      </c>
      <c r="BO499" s="264">
        <v>0</v>
      </c>
      <c r="BP499" s="264">
        <v>0</v>
      </c>
      <c r="BQ499" s="264">
        <v>0</v>
      </c>
      <c r="BR499" s="264">
        <v>0</v>
      </c>
      <c r="BS499" s="264">
        <v>0</v>
      </c>
      <c r="BT499" s="264">
        <v>0</v>
      </c>
      <c r="BU499" s="264">
        <v>0</v>
      </c>
      <c r="BV499" s="264">
        <v>0</v>
      </c>
      <c r="BW499" s="264">
        <v>0</v>
      </c>
      <c r="BX499" s="264">
        <v>0</v>
      </c>
      <c r="BY499" s="264">
        <v>0</v>
      </c>
      <c r="BZ499" s="264">
        <v>0</v>
      </c>
      <c r="CA499" s="264">
        <v>0</v>
      </c>
      <c r="CB499" s="264">
        <v>0</v>
      </c>
      <c r="CC499" s="264">
        <v>0</v>
      </c>
      <c r="CD499" s="264">
        <v>0</v>
      </c>
      <c r="CE499" s="264">
        <v>0</v>
      </c>
      <c r="CF499" s="577">
        <v>0</v>
      </c>
      <c r="CG499" s="264">
        <v>0</v>
      </c>
      <c r="CH499" s="264">
        <v>0</v>
      </c>
      <c r="CI499" s="264">
        <v>0</v>
      </c>
      <c r="CJ499" s="264">
        <v>29662.440000000002</v>
      </c>
      <c r="CK499" s="264">
        <v>29646.070000000003</v>
      </c>
      <c r="CL499" s="264">
        <v>31512.25</v>
      </c>
      <c r="CM499" s="264">
        <v>30382.720000000001</v>
      </c>
      <c r="CN499" s="264">
        <v>30881.760000000002</v>
      </c>
      <c r="CO499" s="264">
        <v>30041.440000000002</v>
      </c>
      <c r="CP499" s="264">
        <v>31108.480000000003</v>
      </c>
      <c r="CQ499" s="264">
        <v>32975.08</v>
      </c>
      <c r="CR499" s="264">
        <v>30399.64</v>
      </c>
      <c r="CS499" s="264">
        <v>31380.559999999998</v>
      </c>
      <c r="CT499" s="264">
        <v>30787.559999999998</v>
      </c>
      <c r="CU499" s="264">
        <v>30927.719999999998</v>
      </c>
      <c r="CV499" s="264">
        <v>85383.72</v>
      </c>
      <c r="CW499" s="264">
        <v>67674.939999999988</v>
      </c>
      <c r="CX499" s="264">
        <v>73065.09</v>
      </c>
      <c r="CY499" s="577">
        <v>71654.510000000009</v>
      </c>
      <c r="CZ499" s="264">
        <v>0</v>
      </c>
      <c r="DA499" s="264">
        <v>0</v>
      </c>
      <c r="DB499" s="264">
        <v>0</v>
      </c>
      <c r="DC499" s="428">
        <f t="shared" si="7"/>
        <v>1151871.8800000001</v>
      </c>
    </row>
    <row r="500" spans="1:107" x14ac:dyDescent="0.25">
      <c r="A500" s="311">
        <v>104661</v>
      </c>
      <c r="B500" s="347">
        <v>676273</v>
      </c>
      <c r="C500" s="311">
        <v>1020181</v>
      </c>
      <c r="D500" s="14">
        <v>1497069108</v>
      </c>
      <c r="F500" s="14" t="s">
        <v>939</v>
      </c>
      <c r="G500" s="14" t="str">
        <f>INDEX(FY2019_ALL_Targets!F:F,MATCH(B500,FY2019_ALL_Targets!B:B,0))</f>
        <v>Harris</v>
      </c>
      <c r="H500" s="14" t="s">
        <v>3055</v>
      </c>
      <c r="I500" s="312" t="s">
        <v>2984</v>
      </c>
      <c r="J500" s="312" t="s">
        <v>2359</v>
      </c>
      <c r="K500" s="312" t="s">
        <v>2689</v>
      </c>
      <c r="L500" s="264">
        <v>0</v>
      </c>
      <c r="M500" s="264">
        <v>0</v>
      </c>
      <c r="N500" s="264">
        <v>0</v>
      </c>
      <c r="O500" s="264">
        <v>0</v>
      </c>
      <c r="P500" s="264">
        <v>0</v>
      </c>
      <c r="Q500" s="264">
        <v>0</v>
      </c>
      <c r="R500" s="264">
        <v>12518.89</v>
      </c>
      <c r="S500" s="264">
        <v>13231.310000000001</v>
      </c>
      <c r="T500" s="264">
        <v>12330.07</v>
      </c>
      <c r="U500" s="264">
        <v>12204.77</v>
      </c>
      <c r="V500" s="264">
        <v>11842.69</v>
      </c>
      <c r="W500" s="264">
        <v>12278.16</v>
      </c>
      <c r="X500" s="264">
        <v>0</v>
      </c>
      <c r="Y500" s="264">
        <v>0</v>
      </c>
      <c r="Z500" s="264">
        <v>39015.490000000005</v>
      </c>
      <c r="AA500" s="577">
        <v>37279.22</v>
      </c>
      <c r="AB500" s="264">
        <v>0</v>
      </c>
      <c r="AC500" s="264">
        <v>0</v>
      </c>
      <c r="AD500" s="264">
        <v>0</v>
      </c>
      <c r="AE500" s="264">
        <v>14296.32</v>
      </c>
      <c r="AF500" s="264">
        <v>14608.44</v>
      </c>
      <c r="AG500" s="264">
        <v>15312.24</v>
      </c>
      <c r="AH500" s="264">
        <v>15300</v>
      </c>
      <c r="AI500" s="264">
        <v>15275.160000000002</v>
      </c>
      <c r="AJ500" s="264">
        <v>14858.4</v>
      </c>
      <c r="AK500" s="264">
        <v>0</v>
      </c>
      <c r="AL500" s="264">
        <v>0</v>
      </c>
      <c r="AM500" s="264">
        <v>0</v>
      </c>
      <c r="AN500" s="264">
        <v>0</v>
      </c>
      <c r="AO500" s="264">
        <v>0</v>
      </c>
      <c r="AP500" s="264">
        <v>0</v>
      </c>
      <c r="AQ500" s="264">
        <v>41543.75</v>
      </c>
      <c r="AR500" s="264">
        <v>43289.369999999995</v>
      </c>
      <c r="AS500" s="264">
        <v>0</v>
      </c>
      <c r="AT500" s="577">
        <v>0</v>
      </c>
      <c r="AU500" s="264">
        <v>0</v>
      </c>
      <c r="AV500" s="264">
        <v>0</v>
      </c>
      <c r="AW500" s="264">
        <v>0</v>
      </c>
      <c r="AX500" s="264">
        <v>0</v>
      </c>
      <c r="AY500" s="264">
        <v>0</v>
      </c>
      <c r="AZ500" s="264">
        <v>0</v>
      </c>
      <c r="BA500" s="264">
        <v>0</v>
      </c>
      <c r="BB500" s="264">
        <v>0</v>
      </c>
      <c r="BC500" s="264">
        <v>0</v>
      </c>
      <c r="BD500" s="264">
        <v>7210.2</v>
      </c>
      <c r="BE500" s="264">
        <v>7008.3200000000006</v>
      </c>
      <c r="BF500" s="264">
        <v>7067.36</v>
      </c>
      <c r="BG500" s="264">
        <v>6673.71</v>
      </c>
      <c r="BH500" s="264">
        <v>6630.84</v>
      </c>
      <c r="BI500" s="264">
        <v>6794.29</v>
      </c>
      <c r="BJ500" s="264">
        <v>0</v>
      </c>
      <c r="BK500" s="264">
        <v>0</v>
      </c>
      <c r="BL500" s="264">
        <v>21840.749999999996</v>
      </c>
      <c r="BM500" s="577">
        <v>20632.060000000005</v>
      </c>
      <c r="BN500" s="264">
        <v>0</v>
      </c>
      <c r="BO500" s="264">
        <v>0</v>
      </c>
      <c r="BP500" s="264">
        <v>0</v>
      </c>
      <c r="BQ500" s="264">
        <v>0</v>
      </c>
      <c r="BR500" s="264">
        <v>0</v>
      </c>
      <c r="BS500" s="264">
        <v>0</v>
      </c>
      <c r="BT500" s="264">
        <v>0</v>
      </c>
      <c r="BU500" s="264">
        <v>0</v>
      </c>
      <c r="BV500" s="264">
        <v>0</v>
      </c>
      <c r="BW500" s="264">
        <v>0</v>
      </c>
      <c r="BX500" s="264">
        <v>0</v>
      </c>
      <c r="BY500" s="264">
        <v>0</v>
      </c>
      <c r="BZ500" s="264">
        <v>0</v>
      </c>
      <c r="CA500" s="264">
        <v>0</v>
      </c>
      <c r="CB500" s="264">
        <v>0</v>
      </c>
      <c r="CC500" s="264">
        <v>0</v>
      </c>
      <c r="CD500" s="264">
        <v>0</v>
      </c>
      <c r="CE500" s="264">
        <v>0</v>
      </c>
      <c r="CF500" s="577">
        <v>0</v>
      </c>
      <c r="CG500" s="264">
        <v>0</v>
      </c>
      <c r="CH500" s="264">
        <v>0</v>
      </c>
      <c r="CI500" s="264">
        <v>0</v>
      </c>
      <c r="CJ500" s="264">
        <v>21150.720000000001</v>
      </c>
      <c r="CK500" s="264">
        <v>21346.560000000001</v>
      </c>
      <c r="CL500" s="264">
        <v>21976.92</v>
      </c>
      <c r="CM500" s="264">
        <v>22215.600000000002</v>
      </c>
      <c r="CN500" s="264">
        <v>21882.92</v>
      </c>
      <c r="CO500" s="264">
        <v>21460.12</v>
      </c>
      <c r="CP500" s="264">
        <v>19151.79</v>
      </c>
      <c r="CQ500" s="264">
        <v>20467.560000000001</v>
      </c>
      <c r="CR500" s="264">
        <v>18729.12</v>
      </c>
      <c r="CS500" s="264">
        <v>18813.5</v>
      </c>
      <c r="CT500" s="264">
        <v>18582.62</v>
      </c>
      <c r="CU500" s="264">
        <v>19203.54</v>
      </c>
      <c r="CV500" s="264">
        <v>60576.250000000007</v>
      </c>
      <c r="CW500" s="264">
        <v>62454.92</v>
      </c>
      <c r="CX500" s="264">
        <v>59762.44</v>
      </c>
      <c r="CY500" s="577">
        <v>58087.020000000004</v>
      </c>
      <c r="CZ500" s="264">
        <v>0</v>
      </c>
      <c r="DA500" s="264">
        <v>0</v>
      </c>
      <c r="DB500" s="264">
        <v>0</v>
      </c>
      <c r="DC500" s="428">
        <f t="shared" si="7"/>
        <v>894903.41000000015</v>
      </c>
    </row>
    <row r="501" spans="1:107" x14ac:dyDescent="0.25">
      <c r="A501" s="297">
        <v>104623</v>
      </c>
      <c r="B501" s="347">
        <v>676275</v>
      </c>
      <c r="C501" s="297">
        <v>1028749</v>
      </c>
      <c r="D501" s="14">
        <v>1023339900</v>
      </c>
      <c r="F501" s="14" t="s">
        <v>941</v>
      </c>
      <c r="G501" s="14" t="str">
        <f>INDEX(FY2019_ALL_Targets!F:F,MATCH(B501,FY2019_ALL_Targets!B:B,0))</f>
        <v>Dallas</v>
      </c>
      <c r="H501" s="14" t="s">
        <v>3037</v>
      </c>
      <c r="I501" s="299" t="s">
        <v>370</v>
      </c>
      <c r="J501" s="299" t="s">
        <v>945</v>
      </c>
      <c r="K501" s="299" t="s">
        <v>2739</v>
      </c>
      <c r="L501" s="264">
        <v>0</v>
      </c>
      <c r="M501" s="264">
        <v>0</v>
      </c>
      <c r="N501" s="264">
        <v>0</v>
      </c>
      <c r="O501" s="264">
        <v>0</v>
      </c>
      <c r="P501" s="264">
        <v>0</v>
      </c>
      <c r="Q501" s="264">
        <v>0</v>
      </c>
      <c r="R501" s="264">
        <v>0</v>
      </c>
      <c r="S501" s="264">
        <v>0</v>
      </c>
      <c r="T501" s="264">
        <v>0</v>
      </c>
      <c r="U501" s="264">
        <v>0</v>
      </c>
      <c r="V501" s="264">
        <v>0</v>
      </c>
      <c r="W501" s="264">
        <v>0</v>
      </c>
      <c r="X501" s="264">
        <v>0</v>
      </c>
      <c r="Y501" s="264">
        <v>0</v>
      </c>
      <c r="Z501" s="264">
        <v>0</v>
      </c>
      <c r="AA501" s="577">
        <v>0</v>
      </c>
      <c r="AB501" s="264">
        <v>0</v>
      </c>
      <c r="AC501" s="264">
        <v>0</v>
      </c>
      <c r="AD501" s="264">
        <v>0</v>
      </c>
      <c r="AE501" s="264">
        <v>0</v>
      </c>
      <c r="AF501" s="264">
        <v>0</v>
      </c>
      <c r="AG501" s="264">
        <v>0</v>
      </c>
      <c r="AH501" s="264">
        <v>0</v>
      </c>
      <c r="AI501" s="264">
        <v>0</v>
      </c>
      <c r="AJ501" s="264">
        <v>0</v>
      </c>
      <c r="AK501" s="264">
        <v>0</v>
      </c>
      <c r="AL501" s="264">
        <v>0</v>
      </c>
      <c r="AM501" s="264">
        <v>0</v>
      </c>
      <c r="AN501" s="264">
        <v>0</v>
      </c>
      <c r="AO501" s="264">
        <v>0</v>
      </c>
      <c r="AP501" s="264">
        <v>0</v>
      </c>
      <c r="AQ501" s="264">
        <v>0</v>
      </c>
      <c r="AR501" s="264">
        <v>0</v>
      </c>
      <c r="AS501" s="264">
        <v>0</v>
      </c>
      <c r="AT501" s="577">
        <v>0</v>
      </c>
      <c r="AU501" s="264">
        <v>0</v>
      </c>
      <c r="AV501" s="264">
        <v>0</v>
      </c>
      <c r="AW501" s="264">
        <v>0</v>
      </c>
      <c r="AX501" s="264">
        <v>18740.850000000002</v>
      </c>
      <c r="AY501" s="264">
        <v>19121.95</v>
      </c>
      <c r="AZ501" s="264">
        <v>20198.3</v>
      </c>
      <c r="BA501" s="264">
        <v>20239.5</v>
      </c>
      <c r="BB501" s="264">
        <v>19613.879999999997</v>
      </c>
      <c r="BC501" s="264">
        <v>20132.039999999997</v>
      </c>
      <c r="BD501" s="264">
        <v>18723.53</v>
      </c>
      <c r="BE501" s="264">
        <v>20564.510000000002</v>
      </c>
      <c r="BF501" s="264">
        <v>19279.329999999998</v>
      </c>
      <c r="BG501" s="264">
        <v>18333.43</v>
      </c>
      <c r="BH501" s="264">
        <v>18538.310000000001</v>
      </c>
      <c r="BI501" s="264">
        <v>18672.87</v>
      </c>
      <c r="BJ501" s="264">
        <v>54791.64</v>
      </c>
      <c r="BK501" s="264">
        <v>57408.240000000005</v>
      </c>
      <c r="BL501" s="264">
        <v>57834.240000000005</v>
      </c>
      <c r="BM501" s="577">
        <v>54759.460000000006</v>
      </c>
      <c r="BN501" s="264">
        <v>0</v>
      </c>
      <c r="BO501" s="264">
        <v>0</v>
      </c>
      <c r="BP501" s="264">
        <v>0</v>
      </c>
      <c r="BQ501" s="264">
        <v>11664.75</v>
      </c>
      <c r="BR501" s="264">
        <v>11546.3</v>
      </c>
      <c r="BS501" s="264">
        <v>12560.850000000002</v>
      </c>
      <c r="BT501" s="264">
        <v>12370.300000000001</v>
      </c>
      <c r="BU501" s="264">
        <v>12120.880000000001</v>
      </c>
      <c r="BV501" s="264">
        <v>12654.28</v>
      </c>
      <c r="BW501" s="264">
        <v>11778.47</v>
      </c>
      <c r="BX501" s="264">
        <v>12843.279999999999</v>
      </c>
      <c r="BY501" s="264">
        <v>11981.91</v>
      </c>
      <c r="BZ501" s="264">
        <v>11708.14</v>
      </c>
      <c r="CA501" s="264">
        <v>11848.289999999999</v>
      </c>
      <c r="CB501" s="264">
        <v>11603.43</v>
      </c>
      <c r="CC501" s="264">
        <v>33757.56</v>
      </c>
      <c r="CD501" s="264">
        <v>35550.539999999994</v>
      </c>
      <c r="CE501" s="264">
        <v>36148.26</v>
      </c>
      <c r="CF501" s="577">
        <v>34662.78</v>
      </c>
      <c r="CG501" s="264">
        <v>0</v>
      </c>
      <c r="CH501" s="264">
        <v>0</v>
      </c>
      <c r="CI501" s="264">
        <v>0</v>
      </c>
      <c r="CJ501" s="264">
        <v>0</v>
      </c>
      <c r="CK501" s="264">
        <v>0</v>
      </c>
      <c r="CL501" s="264">
        <v>0</v>
      </c>
      <c r="CM501" s="264">
        <v>0</v>
      </c>
      <c r="CN501" s="264">
        <v>0</v>
      </c>
      <c r="CO501" s="264">
        <v>0</v>
      </c>
      <c r="CP501" s="264">
        <v>0</v>
      </c>
      <c r="CQ501" s="264">
        <v>0</v>
      </c>
      <c r="CR501" s="264">
        <v>0</v>
      </c>
      <c r="CS501" s="264">
        <v>0</v>
      </c>
      <c r="CT501" s="264">
        <v>0</v>
      </c>
      <c r="CU501" s="264">
        <v>0</v>
      </c>
      <c r="CV501" s="264">
        <v>0</v>
      </c>
      <c r="CW501" s="264">
        <v>0</v>
      </c>
      <c r="CX501" s="264">
        <v>0</v>
      </c>
      <c r="CY501" s="577">
        <v>0</v>
      </c>
      <c r="CZ501" s="264">
        <v>0</v>
      </c>
      <c r="DA501" s="264">
        <v>0</v>
      </c>
      <c r="DB501" s="264">
        <v>0</v>
      </c>
      <c r="DC501" s="428">
        <f t="shared" si="7"/>
        <v>741752.10000000009</v>
      </c>
    </row>
    <row r="502" spans="1:107" x14ac:dyDescent="0.25">
      <c r="A502" s="311">
        <v>104696</v>
      </c>
      <c r="B502" s="347">
        <v>676276</v>
      </c>
      <c r="C502" s="311">
        <v>1028836</v>
      </c>
      <c r="D502" s="14">
        <v>1346550654</v>
      </c>
      <c r="F502" s="14" t="s">
        <v>941</v>
      </c>
      <c r="G502" s="14" t="str">
        <f>INDEX(FY2019_ALL_Targets!F:F,MATCH(B502,FY2019_ALL_Targets!B:B,0))</f>
        <v>Dallas</v>
      </c>
      <c r="H502" s="14" t="s">
        <v>3013</v>
      </c>
      <c r="I502" s="312" t="s">
        <v>375</v>
      </c>
      <c r="J502" s="312" t="s">
        <v>945</v>
      </c>
      <c r="K502" s="312" t="s">
        <v>376</v>
      </c>
      <c r="L502" s="264">
        <v>0</v>
      </c>
      <c r="M502" s="264">
        <v>0</v>
      </c>
      <c r="N502" s="264">
        <v>0</v>
      </c>
      <c r="O502" s="264">
        <v>0</v>
      </c>
      <c r="P502" s="264">
        <v>0</v>
      </c>
      <c r="Q502" s="264">
        <v>0</v>
      </c>
      <c r="R502" s="264">
        <v>0</v>
      </c>
      <c r="S502" s="264">
        <v>0</v>
      </c>
      <c r="T502" s="264">
        <v>0</v>
      </c>
      <c r="U502" s="264">
        <v>0</v>
      </c>
      <c r="V502" s="264">
        <v>0</v>
      </c>
      <c r="W502" s="264">
        <v>0</v>
      </c>
      <c r="X502" s="264">
        <v>0</v>
      </c>
      <c r="Y502" s="264">
        <v>0</v>
      </c>
      <c r="Z502" s="264">
        <v>0</v>
      </c>
      <c r="AA502" s="577">
        <v>0</v>
      </c>
      <c r="AB502" s="264">
        <v>0</v>
      </c>
      <c r="AC502" s="264">
        <v>0</v>
      </c>
      <c r="AD502" s="264">
        <v>0</v>
      </c>
      <c r="AE502" s="264">
        <v>0</v>
      </c>
      <c r="AF502" s="264">
        <v>0</v>
      </c>
      <c r="AG502" s="264">
        <v>0</v>
      </c>
      <c r="AH502" s="264">
        <v>0</v>
      </c>
      <c r="AI502" s="264">
        <v>0</v>
      </c>
      <c r="AJ502" s="264">
        <v>0</v>
      </c>
      <c r="AK502" s="264">
        <v>0</v>
      </c>
      <c r="AL502" s="264">
        <v>0</v>
      </c>
      <c r="AM502" s="264">
        <v>0</v>
      </c>
      <c r="AN502" s="264">
        <v>0</v>
      </c>
      <c r="AO502" s="264">
        <v>0</v>
      </c>
      <c r="AP502" s="264">
        <v>0</v>
      </c>
      <c r="AQ502" s="264">
        <v>0</v>
      </c>
      <c r="AR502" s="264">
        <v>0</v>
      </c>
      <c r="AS502" s="264">
        <v>0</v>
      </c>
      <c r="AT502" s="577">
        <v>0</v>
      </c>
      <c r="AU502" s="264">
        <v>0</v>
      </c>
      <c r="AV502" s="264">
        <v>0</v>
      </c>
      <c r="AW502" s="264">
        <v>0</v>
      </c>
      <c r="AX502" s="264">
        <v>25036.32</v>
      </c>
      <c r="AY502" s="264">
        <v>25545.439999999999</v>
      </c>
      <c r="AZ502" s="264">
        <v>26983.360000000001</v>
      </c>
      <c r="BA502" s="264">
        <v>27038.400000000001</v>
      </c>
      <c r="BB502" s="264">
        <v>26254.799999999999</v>
      </c>
      <c r="BC502" s="264">
        <v>26948.399999999998</v>
      </c>
      <c r="BD502" s="264">
        <v>25030.149999999998</v>
      </c>
      <c r="BE502" s="264">
        <v>27517.530000000002</v>
      </c>
      <c r="BF502" s="264">
        <v>25796.510000000002</v>
      </c>
      <c r="BG502" s="264">
        <v>24531.53</v>
      </c>
      <c r="BH502" s="264">
        <v>24805.77</v>
      </c>
      <c r="BI502" s="264">
        <v>24985.85</v>
      </c>
      <c r="BJ502" s="264">
        <v>73168.259999999995</v>
      </c>
      <c r="BK502" s="264">
        <v>59541.820000000007</v>
      </c>
      <c r="BL502" s="264">
        <v>60985.05999999999</v>
      </c>
      <c r="BM502" s="577">
        <v>57594.109999999993</v>
      </c>
      <c r="BN502" s="264">
        <v>0</v>
      </c>
      <c r="BO502" s="264">
        <v>0</v>
      </c>
      <c r="BP502" s="264">
        <v>0</v>
      </c>
      <c r="BQ502" s="264">
        <v>15583.199999999999</v>
      </c>
      <c r="BR502" s="264">
        <v>15424.96</v>
      </c>
      <c r="BS502" s="264">
        <v>16780.32</v>
      </c>
      <c r="BT502" s="264">
        <v>16525.759999999998</v>
      </c>
      <c r="BU502" s="264">
        <v>16224.8</v>
      </c>
      <c r="BV502" s="264">
        <v>16938.8</v>
      </c>
      <c r="BW502" s="264">
        <v>15746.05</v>
      </c>
      <c r="BX502" s="264">
        <v>17185.440000000002</v>
      </c>
      <c r="BY502" s="264">
        <v>16032.37</v>
      </c>
      <c r="BZ502" s="264">
        <v>15666.42</v>
      </c>
      <c r="CA502" s="264">
        <v>15853.990000000002</v>
      </c>
      <c r="CB502" s="264">
        <v>15526.37</v>
      </c>
      <c r="CC502" s="264">
        <v>45079.540000000008</v>
      </c>
      <c r="CD502" s="264">
        <v>36943.47</v>
      </c>
      <c r="CE502" s="264">
        <v>38078.189999999995</v>
      </c>
      <c r="CF502" s="577">
        <v>36463.799999999996</v>
      </c>
      <c r="CG502" s="264">
        <v>0</v>
      </c>
      <c r="CH502" s="264">
        <v>0</v>
      </c>
      <c r="CI502" s="264">
        <v>0</v>
      </c>
      <c r="CJ502" s="264">
        <v>0</v>
      </c>
      <c r="CK502" s="264">
        <v>0</v>
      </c>
      <c r="CL502" s="264">
        <v>0</v>
      </c>
      <c r="CM502" s="264">
        <v>0</v>
      </c>
      <c r="CN502" s="264">
        <v>0</v>
      </c>
      <c r="CO502" s="264">
        <v>0</v>
      </c>
      <c r="CP502" s="264">
        <v>0</v>
      </c>
      <c r="CQ502" s="264">
        <v>0</v>
      </c>
      <c r="CR502" s="264">
        <v>0</v>
      </c>
      <c r="CS502" s="264">
        <v>0</v>
      </c>
      <c r="CT502" s="264">
        <v>0</v>
      </c>
      <c r="CU502" s="264">
        <v>0</v>
      </c>
      <c r="CV502" s="264">
        <v>0</v>
      </c>
      <c r="CW502" s="264">
        <v>0</v>
      </c>
      <c r="CX502" s="264">
        <v>0</v>
      </c>
      <c r="CY502" s="577">
        <v>0</v>
      </c>
      <c r="CZ502" s="264">
        <v>0</v>
      </c>
      <c r="DA502" s="264">
        <v>0</v>
      </c>
      <c r="DB502" s="264">
        <v>0</v>
      </c>
      <c r="DC502" s="428">
        <f t="shared" si="7"/>
        <v>911816.79000000015</v>
      </c>
    </row>
    <row r="503" spans="1:107" x14ac:dyDescent="0.25">
      <c r="A503" s="297">
        <v>104710</v>
      </c>
      <c r="B503" s="347">
        <v>676280</v>
      </c>
      <c r="C503" s="297">
        <v>1025768</v>
      </c>
      <c r="D503" s="14">
        <v>1467878629</v>
      </c>
      <c r="F503" s="14" t="s">
        <v>940</v>
      </c>
      <c r="G503" s="14" t="str">
        <f>INDEX(FY2019_ALL_Targets!F:F,MATCH(B503,FY2019_ALL_Targets!B:B,0))</f>
        <v>Travis</v>
      </c>
      <c r="H503" s="14" t="s">
        <v>3092</v>
      </c>
      <c r="I503" s="299" t="s">
        <v>377</v>
      </c>
      <c r="J503" s="299" t="s">
        <v>1002</v>
      </c>
      <c r="K503" s="299" t="s">
        <v>2685</v>
      </c>
      <c r="L503" s="264">
        <v>13203</v>
      </c>
      <c r="M503" s="264">
        <v>13369.259999999998</v>
      </c>
      <c r="N503" s="264">
        <v>13574.64</v>
      </c>
      <c r="O503" s="264">
        <v>13222.56</v>
      </c>
      <c r="P503" s="264">
        <v>12789.84</v>
      </c>
      <c r="Q503" s="264">
        <v>13292.16</v>
      </c>
      <c r="R503" s="264">
        <v>13039.65</v>
      </c>
      <c r="S503" s="264">
        <v>14006.04</v>
      </c>
      <c r="T503" s="264">
        <v>13907.43</v>
      </c>
      <c r="U503" s="264">
        <v>13036.289999999999</v>
      </c>
      <c r="V503" s="264">
        <v>12980.04</v>
      </c>
      <c r="W503" s="264">
        <v>13888.41</v>
      </c>
      <c r="X503" s="264">
        <v>15352.7</v>
      </c>
      <c r="Y503" s="264">
        <v>20393.140000000007</v>
      </c>
      <c r="Z503" s="264">
        <v>30991.25</v>
      </c>
      <c r="AA503" s="577">
        <v>22332.370000000003</v>
      </c>
      <c r="AB503" s="264">
        <v>0</v>
      </c>
      <c r="AC503" s="264">
        <v>0</v>
      </c>
      <c r="AD503" s="264">
        <v>0</v>
      </c>
      <c r="AE503" s="264">
        <v>0</v>
      </c>
      <c r="AF503" s="264">
        <v>0</v>
      </c>
      <c r="AG503" s="264">
        <v>0</v>
      </c>
      <c r="AH503" s="264">
        <v>0</v>
      </c>
      <c r="AI503" s="264">
        <v>0</v>
      </c>
      <c r="AJ503" s="264">
        <v>0</v>
      </c>
      <c r="AK503" s="264">
        <v>0</v>
      </c>
      <c r="AL503" s="264">
        <v>0</v>
      </c>
      <c r="AM503" s="264">
        <v>0</v>
      </c>
      <c r="AN503" s="264">
        <v>0</v>
      </c>
      <c r="AO503" s="264">
        <v>0</v>
      </c>
      <c r="AP503" s="264">
        <v>0</v>
      </c>
      <c r="AQ503" s="264">
        <v>0</v>
      </c>
      <c r="AR503" s="264">
        <v>0</v>
      </c>
      <c r="AS503" s="264">
        <v>0</v>
      </c>
      <c r="AT503" s="577">
        <v>0</v>
      </c>
      <c r="AU503" s="264">
        <v>0</v>
      </c>
      <c r="AV503" s="264">
        <v>0</v>
      </c>
      <c r="AW503" s="264">
        <v>0</v>
      </c>
      <c r="AX503" s="264">
        <v>0</v>
      </c>
      <c r="AY503" s="264">
        <v>0</v>
      </c>
      <c r="AZ503" s="264">
        <v>0</v>
      </c>
      <c r="BA503" s="264">
        <v>0</v>
      </c>
      <c r="BB503" s="264">
        <v>0</v>
      </c>
      <c r="BC503" s="264">
        <v>0</v>
      </c>
      <c r="BD503" s="264">
        <v>0</v>
      </c>
      <c r="BE503" s="264">
        <v>0</v>
      </c>
      <c r="BF503" s="264">
        <v>0</v>
      </c>
      <c r="BG503" s="264">
        <v>0</v>
      </c>
      <c r="BH503" s="264">
        <v>0</v>
      </c>
      <c r="BI503" s="264">
        <v>0</v>
      </c>
      <c r="BJ503" s="264">
        <v>0</v>
      </c>
      <c r="BK503" s="264">
        <v>0</v>
      </c>
      <c r="BL503" s="264">
        <v>0</v>
      </c>
      <c r="BM503" s="577">
        <v>0</v>
      </c>
      <c r="BN503" s="264">
        <v>0</v>
      </c>
      <c r="BO503" s="264">
        <v>0</v>
      </c>
      <c r="BP503" s="264">
        <v>0</v>
      </c>
      <c r="BQ503" s="264">
        <v>0</v>
      </c>
      <c r="BR503" s="264">
        <v>0</v>
      </c>
      <c r="BS503" s="264">
        <v>0</v>
      </c>
      <c r="BT503" s="264">
        <v>0</v>
      </c>
      <c r="BU503" s="264">
        <v>0</v>
      </c>
      <c r="BV503" s="264">
        <v>0</v>
      </c>
      <c r="BW503" s="264">
        <v>0</v>
      </c>
      <c r="BX503" s="264">
        <v>0</v>
      </c>
      <c r="BY503" s="264">
        <v>0</v>
      </c>
      <c r="BZ503" s="264">
        <v>0</v>
      </c>
      <c r="CA503" s="264">
        <v>0</v>
      </c>
      <c r="CB503" s="264">
        <v>0</v>
      </c>
      <c r="CC503" s="264">
        <v>0</v>
      </c>
      <c r="CD503" s="264">
        <v>0</v>
      </c>
      <c r="CE503" s="264">
        <v>0</v>
      </c>
      <c r="CF503" s="577">
        <v>0</v>
      </c>
      <c r="CG503" s="264">
        <v>0</v>
      </c>
      <c r="CH503" s="264">
        <v>0</v>
      </c>
      <c r="CI503" s="264">
        <v>0</v>
      </c>
      <c r="CJ503" s="264">
        <v>17721.36</v>
      </c>
      <c r="CK503" s="264">
        <v>17711.579999999998</v>
      </c>
      <c r="CL503" s="264">
        <v>18826.5</v>
      </c>
      <c r="CM503" s="264">
        <v>18151.679999999997</v>
      </c>
      <c r="CN503" s="264">
        <v>18460.260000000002</v>
      </c>
      <c r="CO503" s="264">
        <v>17957.940000000002</v>
      </c>
      <c r="CP503" s="264">
        <v>18583.919999999998</v>
      </c>
      <c r="CQ503" s="264">
        <v>19710.210000000003</v>
      </c>
      <c r="CR503" s="264">
        <v>18170.489999999998</v>
      </c>
      <c r="CS503" s="264">
        <v>18756.989999999998</v>
      </c>
      <c r="CT503" s="264">
        <v>18402.63</v>
      </c>
      <c r="CU503" s="264">
        <v>18486.419999999998</v>
      </c>
      <c r="CV503" s="264">
        <v>20749.519999999997</v>
      </c>
      <c r="CW503" s="264">
        <v>28276.560000000005</v>
      </c>
      <c r="CX503" s="264">
        <v>42613.27</v>
      </c>
      <c r="CY503" s="577">
        <v>31205.519999999997</v>
      </c>
      <c r="CZ503" s="264">
        <v>0</v>
      </c>
      <c r="DA503" s="264">
        <v>0</v>
      </c>
      <c r="DB503" s="264">
        <v>0</v>
      </c>
      <c r="DC503" s="428">
        <f t="shared" si="7"/>
        <v>593163.63</v>
      </c>
    </row>
    <row r="504" spans="1:107" x14ac:dyDescent="0.25">
      <c r="A504" s="311">
        <v>104666</v>
      </c>
      <c r="B504" s="347">
        <v>676288</v>
      </c>
      <c r="C504" s="311">
        <v>1019001</v>
      </c>
      <c r="D504" s="14">
        <v>1154648459</v>
      </c>
      <c r="F504" s="14" t="s">
        <v>913</v>
      </c>
      <c r="G504" s="14" t="str">
        <f>INDEX(FY2019_ALL_Targets!F:F,MATCH(B504,FY2019_ALL_Targets!B:B,0))</f>
        <v>MRSA West</v>
      </c>
      <c r="H504" s="14" t="s">
        <v>3040</v>
      </c>
      <c r="I504" s="312" t="s">
        <v>373</v>
      </c>
      <c r="J504" s="312" t="s">
        <v>942</v>
      </c>
      <c r="K504" s="312" t="s">
        <v>374</v>
      </c>
      <c r="L504" s="264">
        <v>13340.85</v>
      </c>
      <c r="M504" s="264">
        <v>13011.009999999998</v>
      </c>
      <c r="N504" s="264">
        <v>14224.349999999999</v>
      </c>
      <c r="O504" s="264">
        <v>13647.13</v>
      </c>
      <c r="P504" s="264">
        <v>13892.34</v>
      </c>
      <c r="Q504" s="264">
        <v>13659.54</v>
      </c>
      <c r="R504" s="264">
        <v>13270.730000000001</v>
      </c>
      <c r="S504" s="264">
        <v>13809.71</v>
      </c>
      <c r="T504" s="264">
        <v>13327.36</v>
      </c>
      <c r="U504" s="264">
        <v>13381.41</v>
      </c>
      <c r="V504" s="264">
        <v>13082.31</v>
      </c>
      <c r="W504" s="264">
        <v>13474.61</v>
      </c>
      <c r="X504" s="264">
        <v>37958.389999999992</v>
      </c>
      <c r="Y504" s="264">
        <v>39158.730000000018</v>
      </c>
      <c r="Z504" s="264">
        <v>40218.1</v>
      </c>
      <c r="AA504" s="577">
        <v>31448.41</v>
      </c>
      <c r="AB504" s="264">
        <v>0</v>
      </c>
      <c r="AC504" s="264">
        <v>0</v>
      </c>
      <c r="AD504" s="264">
        <v>0</v>
      </c>
      <c r="AE504" s="264">
        <v>0</v>
      </c>
      <c r="AF504" s="264">
        <v>0</v>
      </c>
      <c r="AG504" s="264">
        <v>0</v>
      </c>
      <c r="AH504" s="264">
        <v>0</v>
      </c>
      <c r="AI504" s="264">
        <v>0</v>
      </c>
      <c r="AJ504" s="264">
        <v>0</v>
      </c>
      <c r="AK504" s="264">
        <v>0</v>
      </c>
      <c r="AL504" s="264">
        <v>0</v>
      </c>
      <c r="AM504" s="264">
        <v>0</v>
      </c>
      <c r="AN504" s="264">
        <v>0</v>
      </c>
      <c r="AO504" s="264">
        <v>0</v>
      </c>
      <c r="AP504" s="264">
        <v>0</v>
      </c>
      <c r="AQ504" s="264">
        <v>0</v>
      </c>
      <c r="AR504" s="264">
        <v>0</v>
      </c>
      <c r="AS504" s="264">
        <v>0</v>
      </c>
      <c r="AT504" s="577">
        <v>0</v>
      </c>
      <c r="AU504" s="264">
        <v>0</v>
      </c>
      <c r="AV504" s="264">
        <v>0</v>
      </c>
      <c r="AW504" s="264">
        <v>0</v>
      </c>
      <c r="AX504" s="264">
        <v>0</v>
      </c>
      <c r="AY504" s="264">
        <v>0</v>
      </c>
      <c r="AZ504" s="264">
        <v>0</v>
      </c>
      <c r="BA504" s="264">
        <v>0</v>
      </c>
      <c r="BB504" s="264">
        <v>0</v>
      </c>
      <c r="BC504" s="264">
        <v>0</v>
      </c>
      <c r="BD504" s="264">
        <v>0</v>
      </c>
      <c r="BE504" s="264">
        <v>0</v>
      </c>
      <c r="BF504" s="264">
        <v>0</v>
      </c>
      <c r="BG504" s="264">
        <v>0</v>
      </c>
      <c r="BH504" s="264">
        <v>0</v>
      </c>
      <c r="BI504" s="264">
        <v>0</v>
      </c>
      <c r="BJ504" s="264">
        <v>0</v>
      </c>
      <c r="BK504" s="264">
        <v>0</v>
      </c>
      <c r="BL504" s="264">
        <v>0</v>
      </c>
      <c r="BM504" s="577">
        <v>0</v>
      </c>
      <c r="BN504" s="264">
        <v>0</v>
      </c>
      <c r="BO504" s="264">
        <v>0</v>
      </c>
      <c r="BP504" s="264">
        <v>0</v>
      </c>
      <c r="BQ504" s="264">
        <v>14801.57</v>
      </c>
      <c r="BR504" s="264">
        <v>14925.259999999998</v>
      </c>
      <c r="BS504" s="264">
        <v>15561.380000000001</v>
      </c>
      <c r="BT504" s="264">
        <v>15496.59</v>
      </c>
      <c r="BU504" s="264">
        <v>15370.62</v>
      </c>
      <c r="BV504" s="264">
        <v>15329.880000000001</v>
      </c>
      <c r="BW504" s="264">
        <v>15111.2</v>
      </c>
      <c r="BX504" s="264">
        <v>15106.83</v>
      </c>
      <c r="BY504" s="264">
        <v>15390.97</v>
      </c>
      <c r="BZ504" s="264">
        <v>14880.76</v>
      </c>
      <c r="CA504" s="264">
        <v>14845.529999999999</v>
      </c>
      <c r="CB504" s="264">
        <v>15293.23</v>
      </c>
      <c r="CC504" s="264">
        <v>42366.390000000007</v>
      </c>
      <c r="CD504" s="264">
        <v>43907.86</v>
      </c>
      <c r="CE504" s="264">
        <v>45413.09</v>
      </c>
      <c r="CF504" s="577">
        <v>35281.56</v>
      </c>
      <c r="CG504" s="264">
        <v>0</v>
      </c>
      <c r="CH504" s="264">
        <v>0</v>
      </c>
      <c r="CI504" s="264">
        <v>0</v>
      </c>
      <c r="CJ504" s="264">
        <v>0</v>
      </c>
      <c r="CK504" s="264">
        <v>0</v>
      </c>
      <c r="CL504" s="264">
        <v>0</v>
      </c>
      <c r="CM504" s="264">
        <v>0</v>
      </c>
      <c r="CN504" s="264">
        <v>0</v>
      </c>
      <c r="CO504" s="264">
        <v>0</v>
      </c>
      <c r="CP504" s="264">
        <v>0</v>
      </c>
      <c r="CQ504" s="264">
        <v>0</v>
      </c>
      <c r="CR504" s="264">
        <v>0</v>
      </c>
      <c r="CS504" s="264">
        <v>0</v>
      </c>
      <c r="CT504" s="264">
        <v>0</v>
      </c>
      <c r="CU504" s="264">
        <v>0</v>
      </c>
      <c r="CV504" s="264">
        <v>0</v>
      </c>
      <c r="CW504" s="264">
        <v>0</v>
      </c>
      <c r="CX504" s="264">
        <v>0</v>
      </c>
      <c r="CY504" s="577">
        <v>0</v>
      </c>
      <c r="CZ504" s="264">
        <v>0</v>
      </c>
      <c r="DA504" s="264">
        <v>0</v>
      </c>
      <c r="DB504" s="264">
        <v>0</v>
      </c>
      <c r="DC504" s="428">
        <f t="shared" si="7"/>
        <v>659987.69999999995</v>
      </c>
    </row>
    <row r="505" spans="1:107" x14ac:dyDescent="0.25">
      <c r="A505" s="337">
        <v>4106</v>
      </c>
      <c r="B505" s="347">
        <v>676290</v>
      </c>
      <c r="C505" s="297">
        <v>410601</v>
      </c>
      <c r="D505" s="14">
        <v>1871633305</v>
      </c>
      <c r="F505" s="14" t="s">
        <v>940</v>
      </c>
      <c r="G505" s="14" t="str">
        <f>INDEX(FY2019_ALL_Targets!F:F,MATCH(B505,FY2019_ALL_Targets!B:B,0))</f>
        <v>Travis</v>
      </c>
      <c r="H505" s="14" t="s">
        <v>3092</v>
      </c>
      <c r="I505" s="299" t="s">
        <v>2824</v>
      </c>
      <c r="J505" s="299" t="s">
        <v>2293</v>
      </c>
      <c r="K505" s="299" t="s">
        <v>2825</v>
      </c>
      <c r="L505" s="264">
        <v>0</v>
      </c>
      <c r="M505" s="264">
        <v>0</v>
      </c>
      <c r="N505" s="264">
        <v>4515.68</v>
      </c>
      <c r="O505" s="264">
        <v>2241.1400000000003</v>
      </c>
      <c r="P505" s="264">
        <v>2181.2999999999997</v>
      </c>
      <c r="Q505" s="264">
        <v>2268.75</v>
      </c>
      <c r="R505" s="264">
        <v>2221.59</v>
      </c>
      <c r="S505" s="264">
        <v>2386.56</v>
      </c>
      <c r="T505" s="264">
        <v>2374.6800000000003</v>
      </c>
      <c r="U505" s="264">
        <v>2227.65</v>
      </c>
      <c r="V505" s="264">
        <v>2218.0500000000002</v>
      </c>
      <c r="W505" s="264">
        <v>2374.98</v>
      </c>
      <c r="X505" s="264">
        <v>4802.8499999999995</v>
      </c>
      <c r="Y505" s="264">
        <v>6163.5799999999981</v>
      </c>
      <c r="Z505" s="264">
        <v>6991.9900000000007</v>
      </c>
      <c r="AA505" s="577">
        <v>6818.4900000000007</v>
      </c>
      <c r="AB505" s="264">
        <v>0</v>
      </c>
      <c r="AC505" s="264">
        <v>0</v>
      </c>
      <c r="AD505" s="264">
        <v>0</v>
      </c>
      <c r="AE505" s="264">
        <v>0</v>
      </c>
      <c r="AF505" s="264">
        <v>0</v>
      </c>
      <c r="AG505" s="264">
        <v>0</v>
      </c>
      <c r="AH505" s="264">
        <v>0</v>
      </c>
      <c r="AI505" s="264">
        <v>0</v>
      </c>
      <c r="AJ505" s="264">
        <v>0</v>
      </c>
      <c r="AK505" s="264">
        <v>0</v>
      </c>
      <c r="AL505" s="264">
        <v>0</v>
      </c>
      <c r="AM505" s="264">
        <v>0</v>
      </c>
      <c r="AN505" s="264">
        <v>0</v>
      </c>
      <c r="AO505" s="264">
        <v>0</v>
      </c>
      <c r="AP505" s="264">
        <v>0</v>
      </c>
      <c r="AQ505" s="264">
        <v>0</v>
      </c>
      <c r="AR505" s="264">
        <v>0</v>
      </c>
      <c r="AS505" s="264">
        <v>0</v>
      </c>
      <c r="AT505" s="577">
        <v>0</v>
      </c>
      <c r="AU505" s="264">
        <v>0</v>
      </c>
      <c r="AV505" s="264">
        <v>0</v>
      </c>
      <c r="AW505" s="264">
        <v>0</v>
      </c>
      <c r="AX505" s="264">
        <v>0</v>
      </c>
      <c r="AY505" s="264">
        <v>0</v>
      </c>
      <c r="AZ505" s="264">
        <v>0</v>
      </c>
      <c r="BA505" s="264">
        <v>0</v>
      </c>
      <c r="BB505" s="264">
        <v>0</v>
      </c>
      <c r="BC505" s="264">
        <v>0</v>
      </c>
      <c r="BD505" s="264">
        <v>0</v>
      </c>
      <c r="BE505" s="264">
        <v>0</v>
      </c>
      <c r="BF505" s="264">
        <v>0</v>
      </c>
      <c r="BG505" s="264">
        <v>0</v>
      </c>
      <c r="BH505" s="264">
        <v>0</v>
      </c>
      <c r="BI505" s="264">
        <v>0</v>
      </c>
      <c r="BJ505" s="264">
        <v>0</v>
      </c>
      <c r="BK505" s="264">
        <v>0</v>
      </c>
      <c r="BL505" s="264">
        <v>0</v>
      </c>
      <c r="BM505" s="577">
        <v>0</v>
      </c>
      <c r="BN505" s="264">
        <v>0</v>
      </c>
      <c r="BO505" s="264">
        <v>0</v>
      </c>
      <c r="BP505" s="264">
        <v>0</v>
      </c>
      <c r="BQ505" s="264">
        <v>0</v>
      </c>
      <c r="BR505" s="264">
        <v>0</v>
      </c>
      <c r="BS505" s="264">
        <v>0</v>
      </c>
      <c r="BT505" s="264">
        <v>0</v>
      </c>
      <c r="BU505" s="264">
        <v>0</v>
      </c>
      <c r="BV505" s="264">
        <v>0</v>
      </c>
      <c r="BW505" s="264">
        <v>0</v>
      </c>
      <c r="BX505" s="264">
        <v>0</v>
      </c>
      <c r="BY505" s="264">
        <v>0</v>
      </c>
      <c r="BZ505" s="264">
        <v>0</v>
      </c>
      <c r="CA505" s="264">
        <v>0</v>
      </c>
      <c r="CB505" s="264">
        <v>0</v>
      </c>
      <c r="CC505" s="264">
        <v>0</v>
      </c>
      <c r="CD505" s="264">
        <v>0</v>
      </c>
      <c r="CE505" s="264">
        <v>0</v>
      </c>
      <c r="CF505" s="577">
        <v>0</v>
      </c>
      <c r="CG505" s="264">
        <v>0</v>
      </c>
      <c r="CH505" s="264">
        <v>0</v>
      </c>
      <c r="CI505" s="264">
        <v>0</v>
      </c>
      <c r="CJ505" s="264">
        <v>0</v>
      </c>
      <c r="CK505" s="264">
        <v>0</v>
      </c>
      <c r="CL505" s="264">
        <v>6112.1999999999989</v>
      </c>
      <c r="CM505" s="264">
        <v>3072.7999999999997</v>
      </c>
      <c r="CN505" s="264">
        <v>3148.2</v>
      </c>
      <c r="CO505" s="264">
        <v>3067.35</v>
      </c>
      <c r="CP505" s="264">
        <v>3153.12</v>
      </c>
      <c r="CQ505" s="264">
        <v>3356.3700000000003</v>
      </c>
      <c r="CR505" s="264">
        <v>3108.09</v>
      </c>
      <c r="CS505" s="264">
        <v>3201.8700000000003</v>
      </c>
      <c r="CT505" s="264">
        <v>3143.0700000000006</v>
      </c>
      <c r="CU505" s="264">
        <v>3157.4100000000003</v>
      </c>
      <c r="CV505" s="264">
        <v>6491.16</v>
      </c>
      <c r="CW505" s="264">
        <v>8544.94</v>
      </c>
      <c r="CX505" s="264">
        <v>9631.31</v>
      </c>
      <c r="CY505" s="577">
        <v>9502.75</v>
      </c>
      <c r="CZ505" s="264">
        <v>0</v>
      </c>
      <c r="DA505" s="264">
        <v>0</v>
      </c>
      <c r="DB505" s="264">
        <v>0</v>
      </c>
      <c r="DC505" s="428">
        <f t="shared" si="7"/>
        <v>118477.93</v>
      </c>
    </row>
    <row r="506" spans="1:107" x14ac:dyDescent="0.25">
      <c r="A506" s="313">
        <v>4177</v>
      </c>
      <c r="B506" s="347">
        <v>676292</v>
      </c>
      <c r="C506" s="313">
        <v>1028573</v>
      </c>
      <c r="D506" s="14">
        <v>1811122534</v>
      </c>
      <c r="F506" s="14" t="s">
        <v>940</v>
      </c>
      <c r="G506" s="14" t="str">
        <f>INDEX(FY2019_ALL_Targets!F:F,MATCH(B506,FY2019_ALL_Targets!B:B,0))</f>
        <v>Travis</v>
      </c>
      <c r="H506" s="14" t="s">
        <v>3020</v>
      </c>
      <c r="I506" s="314" t="s">
        <v>441</v>
      </c>
      <c r="J506" s="314" t="s">
        <v>2301</v>
      </c>
      <c r="K506" s="314" t="s">
        <v>442</v>
      </c>
      <c r="L506" s="264">
        <v>12406.5</v>
      </c>
      <c r="M506" s="264">
        <v>12562.73</v>
      </c>
      <c r="N506" s="264">
        <v>12755.72</v>
      </c>
      <c r="O506" s="264">
        <v>12424.88</v>
      </c>
      <c r="P506" s="264">
        <v>12021.92</v>
      </c>
      <c r="Q506" s="264">
        <v>12494.08</v>
      </c>
      <c r="R506" s="264">
        <v>12258.019999999999</v>
      </c>
      <c r="S506" s="264">
        <v>13164.07</v>
      </c>
      <c r="T506" s="264">
        <v>13071.34</v>
      </c>
      <c r="U506" s="264">
        <v>12252.49</v>
      </c>
      <c r="V506" s="264">
        <v>12199.62</v>
      </c>
      <c r="W506" s="264">
        <v>13053.35</v>
      </c>
      <c r="X506" s="264">
        <v>27585.599999999999</v>
      </c>
      <c r="Y506" s="264">
        <v>27381</v>
      </c>
      <c r="Z506" s="264">
        <v>29699.840000000004</v>
      </c>
      <c r="AA506" s="577">
        <v>36673.520000000004</v>
      </c>
      <c r="AB506" s="264">
        <v>0</v>
      </c>
      <c r="AC506" s="264">
        <v>0</v>
      </c>
      <c r="AD506" s="264">
        <v>0</v>
      </c>
      <c r="AE506" s="264">
        <v>0</v>
      </c>
      <c r="AF506" s="264">
        <v>0</v>
      </c>
      <c r="AG506" s="264">
        <v>0</v>
      </c>
      <c r="AH506" s="264">
        <v>0</v>
      </c>
      <c r="AI506" s="264">
        <v>0</v>
      </c>
      <c r="AJ506" s="264">
        <v>0</v>
      </c>
      <c r="AK506" s="264">
        <v>0</v>
      </c>
      <c r="AL506" s="264">
        <v>0</v>
      </c>
      <c r="AM506" s="264">
        <v>0</v>
      </c>
      <c r="AN506" s="264">
        <v>0</v>
      </c>
      <c r="AO506" s="264">
        <v>0</v>
      </c>
      <c r="AP506" s="264">
        <v>0</v>
      </c>
      <c r="AQ506" s="264">
        <v>0</v>
      </c>
      <c r="AR506" s="264">
        <v>0</v>
      </c>
      <c r="AS506" s="264">
        <v>0</v>
      </c>
      <c r="AT506" s="577">
        <v>0</v>
      </c>
      <c r="AU506" s="264">
        <v>0</v>
      </c>
      <c r="AV506" s="264">
        <v>0</v>
      </c>
      <c r="AW506" s="264">
        <v>0</v>
      </c>
      <c r="AX506" s="264">
        <v>0</v>
      </c>
      <c r="AY506" s="264">
        <v>0</v>
      </c>
      <c r="AZ506" s="264">
        <v>0</v>
      </c>
      <c r="BA506" s="264">
        <v>0</v>
      </c>
      <c r="BB506" s="264">
        <v>0</v>
      </c>
      <c r="BC506" s="264">
        <v>0</v>
      </c>
      <c r="BD506" s="264">
        <v>0</v>
      </c>
      <c r="BE506" s="264">
        <v>0</v>
      </c>
      <c r="BF506" s="264">
        <v>0</v>
      </c>
      <c r="BG506" s="264">
        <v>0</v>
      </c>
      <c r="BH506" s="264">
        <v>0</v>
      </c>
      <c r="BI506" s="264">
        <v>0</v>
      </c>
      <c r="BJ506" s="264">
        <v>0</v>
      </c>
      <c r="BK506" s="264">
        <v>0</v>
      </c>
      <c r="BL506" s="264">
        <v>0</v>
      </c>
      <c r="BM506" s="577">
        <v>0</v>
      </c>
      <c r="BN506" s="264">
        <v>0</v>
      </c>
      <c r="BO506" s="264">
        <v>0</v>
      </c>
      <c r="BP506" s="264">
        <v>0</v>
      </c>
      <c r="BQ506" s="264">
        <v>0</v>
      </c>
      <c r="BR506" s="264">
        <v>0</v>
      </c>
      <c r="BS506" s="264">
        <v>0</v>
      </c>
      <c r="BT506" s="264">
        <v>0</v>
      </c>
      <c r="BU506" s="264">
        <v>0</v>
      </c>
      <c r="BV506" s="264">
        <v>0</v>
      </c>
      <c r="BW506" s="264">
        <v>0</v>
      </c>
      <c r="BX506" s="264">
        <v>0</v>
      </c>
      <c r="BY506" s="264">
        <v>0</v>
      </c>
      <c r="BZ506" s="264">
        <v>0</v>
      </c>
      <c r="CA506" s="264">
        <v>0</v>
      </c>
      <c r="CB506" s="264">
        <v>0</v>
      </c>
      <c r="CC506" s="264">
        <v>0</v>
      </c>
      <c r="CD506" s="264">
        <v>0</v>
      </c>
      <c r="CE506" s="264">
        <v>0</v>
      </c>
      <c r="CF506" s="577">
        <v>0</v>
      </c>
      <c r="CG506" s="264">
        <v>0</v>
      </c>
      <c r="CH506" s="264">
        <v>0</v>
      </c>
      <c r="CI506" s="264">
        <v>0</v>
      </c>
      <c r="CJ506" s="264">
        <v>16652.28</v>
      </c>
      <c r="CK506" s="264">
        <v>16643.089999999997</v>
      </c>
      <c r="CL506" s="264">
        <v>17690.75</v>
      </c>
      <c r="CM506" s="264">
        <v>17056.64</v>
      </c>
      <c r="CN506" s="264">
        <v>17351.88</v>
      </c>
      <c r="CO506" s="264">
        <v>16879.72</v>
      </c>
      <c r="CP506" s="264">
        <v>17469.919999999998</v>
      </c>
      <c r="CQ506" s="264">
        <v>18525.32</v>
      </c>
      <c r="CR506" s="264">
        <v>17078.080000000002</v>
      </c>
      <c r="CS506" s="264">
        <v>17629.260000000002</v>
      </c>
      <c r="CT506" s="264">
        <v>17296.16</v>
      </c>
      <c r="CU506" s="264">
        <v>17374.900000000001</v>
      </c>
      <c r="CV506" s="264">
        <v>37282.559999999998</v>
      </c>
      <c r="CW506" s="264">
        <v>38028.54</v>
      </c>
      <c r="CX506" s="264">
        <v>40942.119999999995</v>
      </c>
      <c r="CY506" s="577">
        <v>51027.47</v>
      </c>
      <c r="CZ506" s="264">
        <v>0</v>
      </c>
      <c r="DA506" s="264">
        <v>0</v>
      </c>
      <c r="DB506" s="264">
        <v>0</v>
      </c>
      <c r="DC506" s="428">
        <f t="shared" si="7"/>
        <v>646933.36999999988</v>
      </c>
    </row>
    <row r="507" spans="1:107" x14ac:dyDescent="0.25">
      <c r="A507" s="311">
        <v>104749</v>
      </c>
      <c r="B507" s="347">
        <v>676293</v>
      </c>
      <c r="C507" s="311">
        <v>1026123</v>
      </c>
      <c r="D507" s="14">
        <v>1962802850</v>
      </c>
      <c r="F507" s="14" t="s">
        <v>941</v>
      </c>
      <c r="G507" s="14" t="str">
        <f>INDEX(FY2019_ALL_Targets!F:F,MATCH(B507,FY2019_ALL_Targets!B:B,0))</f>
        <v>Dallas</v>
      </c>
      <c r="H507" s="14" t="s">
        <v>3013</v>
      </c>
      <c r="I507" s="312" t="s">
        <v>378</v>
      </c>
      <c r="J507" s="312" t="s">
        <v>945</v>
      </c>
      <c r="K507" s="312" t="s">
        <v>2418</v>
      </c>
      <c r="L507" s="264">
        <v>0</v>
      </c>
      <c r="M507" s="264">
        <v>0</v>
      </c>
      <c r="N507" s="264">
        <v>0</v>
      </c>
      <c r="O507" s="264">
        <v>0</v>
      </c>
      <c r="P507" s="264">
        <v>0</v>
      </c>
      <c r="Q507" s="264">
        <v>0</v>
      </c>
      <c r="R507" s="264">
        <v>0</v>
      </c>
      <c r="S507" s="264">
        <v>0</v>
      </c>
      <c r="T507" s="264">
        <v>0</v>
      </c>
      <c r="U507" s="264">
        <v>0</v>
      </c>
      <c r="V507" s="264">
        <v>0</v>
      </c>
      <c r="W507" s="264">
        <v>0</v>
      </c>
      <c r="X507" s="264">
        <v>0</v>
      </c>
      <c r="Y507" s="264">
        <v>0</v>
      </c>
      <c r="Z507" s="264">
        <v>0</v>
      </c>
      <c r="AA507" s="577">
        <v>0</v>
      </c>
      <c r="AB507" s="264">
        <v>0</v>
      </c>
      <c r="AC507" s="264">
        <v>0</v>
      </c>
      <c r="AD507" s="264">
        <v>0</v>
      </c>
      <c r="AE507" s="264">
        <v>0</v>
      </c>
      <c r="AF507" s="264">
        <v>0</v>
      </c>
      <c r="AG507" s="264">
        <v>0</v>
      </c>
      <c r="AH507" s="264">
        <v>0</v>
      </c>
      <c r="AI507" s="264">
        <v>0</v>
      </c>
      <c r="AJ507" s="264">
        <v>0</v>
      </c>
      <c r="AK507" s="264">
        <v>0</v>
      </c>
      <c r="AL507" s="264">
        <v>0</v>
      </c>
      <c r="AM507" s="264">
        <v>0</v>
      </c>
      <c r="AN507" s="264">
        <v>0</v>
      </c>
      <c r="AO507" s="264">
        <v>0</v>
      </c>
      <c r="AP507" s="264">
        <v>0</v>
      </c>
      <c r="AQ507" s="264">
        <v>0</v>
      </c>
      <c r="AR507" s="264">
        <v>0</v>
      </c>
      <c r="AS507" s="264">
        <v>0</v>
      </c>
      <c r="AT507" s="577">
        <v>0</v>
      </c>
      <c r="AU507" s="264">
        <v>0</v>
      </c>
      <c r="AV507" s="264">
        <v>0</v>
      </c>
      <c r="AW507" s="264">
        <v>0</v>
      </c>
      <c r="AX507" s="264">
        <v>20487.57</v>
      </c>
      <c r="AY507" s="264">
        <v>20904.189999999999</v>
      </c>
      <c r="AZ507" s="264">
        <v>22080.86</v>
      </c>
      <c r="BA507" s="264">
        <v>22125.9</v>
      </c>
      <c r="BB507" s="264">
        <v>21467.159999999996</v>
      </c>
      <c r="BC507" s="264">
        <v>22034.28</v>
      </c>
      <c r="BD507" s="264">
        <v>20471.91</v>
      </c>
      <c r="BE507" s="264">
        <v>22492.89</v>
      </c>
      <c r="BF507" s="264">
        <v>21085.670000000002</v>
      </c>
      <c r="BG507" s="264">
        <v>20051.05</v>
      </c>
      <c r="BH507" s="264">
        <v>20275.13</v>
      </c>
      <c r="BI507" s="264">
        <v>20422.25</v>
      </c>
      <c r="BJ507" s="264">
        <v>59864.94</v>
      </c>
      <c r="BK507" s="264">
        <v>62809.880000000005</v>
      </c>
      <c r="BL507" s="264">
        <v>63741.59</v>
      </c>
      <c r="BM507" s="577">
        <v>60413.37</v>
      </c>
      <c r="BN507" s="264">
        <v>0</v>
      </c>
      <c r="BO507" s="264">
        <v>0</v>
      </c>
      <c r="BP507" s="264">
        <v>0</v>
      </c>
      <c r="BQ507" s="264">
        <v>12751.949999999999</v>
      </c>
      <c r="BR507" s="264">
        <v>12622.46</v>
      </c>
      <c r="BS507" s="264">
        <v>13731.57</v>
      </c>
      <c r="BT507" s="264">
        <v>13523.259999999998</v>
      </c>
      <c r="BU507" s="264">
        <v>13266.159999999998</v>
      </c>
      <c r="BV507" s="264">
        <v>13849.96</v>
      </c>
      <c r="BW507" s="264">
        <v>12878.489999999998</v>
      </c>
      <c r="BX507" s="264">
        <v>14047.44</v>
      </c>
      <c r="BY507" s="264">
        <v>13104.609999999999</v>
      </c>
      <c r="BZ507" s="264">
        <v>12805.06</v>
      </c>
      <c r="CA507" s="264">
        <v>12958.310000000001</v>
      </c>
      <c r="CB507" s="264">
        <v>12690.53</v>
      </c>
      <c r="CC507" s="264">
        <v>36883.259999999995</v>
      </c>
      <c r="CD507" s="264">
        <v>38895.17</v>
      </c>
      <c r="CE507" s="264">
        <v>39840.030000000006</v>
      </c>
      <c r="CF507" s="577">
        <v>38241.81</v>
      </c>
      <c r="CG507" s="264">
        <v>0</v>
      </c>
      <c r="CH507" s="264">
        <v>0</v>
      </c>
      <c r="CI507" s="264">
        <v>0</v>
      </c>
      <c r="CJ507" s="264">
        <v>0</v>
      </c>
      <c r="CK507" s="264">
        <v>0</v>
      </c>
      <c r="CL507" s="264">
        <v>0</v>
      </c>
      <c r="CM507" s="264">
        <v>0</v>
      </c>
      <c r="CN507" s="264">
        <v>0</v>
      </c>
      <c r="CO507" s="264">
        <v>0</v>
      </c>
      <c r="CP507" s="264">
        <v>0</v>
      </c>
      <c r="CQ507" s="264">
        <v>0</v>
      </c>
      <c r="CR507" s="264">
        <v>0</v>
      </c>
      <c r="CS507" s="264">
        <v>0</v>
      </c>
      <c r="CT507" s="264">
        <v>0</v>
      </c>
      <c r="CU507" s="264">
        <v>0</v>
      </c>
      <c r="CV507" s="264">
        <v>0</v>
      </c>
      <c r="CW507" s="264">
        <v>0</v>
      </c>
      <c r="CX507" s="264">
        <v>0</v>
      </c>
      <c r="CY507" s="577">
        <v>0</v>
      </c>
      <c r="CZ507" s="264">
        <v>0</v>
      </c>
      <c r="DA507" s="264">
        <v>0</v>
      </c>
      <c r="DB507" s="264">
        <v>0</v>
      </c>
      <c r="DC507" s="428">
        <f t="shared" si="7"/>
        <v>812818.7100000002</v>
      </c>
    </row>
    <row r="508" spans="1:107" x14ac:dyDescent="0.25">
      <c r="A508" s="311">
        <v>4831</v>
      </c>
      <c r="B508" s="347">
        <v>676298</v>
      </c>
      <c r="C508" s="311">
        <v>1028648</v>
      </c>
      <c r="D508" s="14">
        <v>1245214642</v>
      </c>
      <c r="F508" s="14" t="s">
        <v>930</v>
      </c>
      <c r="G508" s="14" t="str">
        <f>INDEX(FY2019_ALL_Targets!F:F,MATCH(B508,FY2019_ALL_Targets!B:B,0))</f>
        <v>Harris</v>
      </c>
      <c r="H508" s="14" t="s">
        <v>3010</v>
      </c>
      <c r="I508" s="312" t="s">
        <v>220</v>
      </c>
      <c r="J508" s="312" t="s">
        <v>2817</v>
      </c>
      <c r="K508" s="312" t="s">
        <v>221</v>
      </c>
      <c r="L508" s="264">
        <v>1402.44</v>
      </c>
      <c r="M508" s="264">
        <v>1443.98</v>
      </c>
      <c r="N508" s="264">
        <v>1579.14</v>
      </c>
      <c r="O508" s="264">
        <v>1592.16</v>
      </c>
      <c r="P508" s="264">
        <v>1492.67</v>
      </c>
      <c r="Q508" s="264">
        <v>1545.13</v>
      </c>
      <c r="R508" s="264">
        <v>1500.08</v>
      </c>
      <c r="S508" s="264">
        <v>1586.92</v>
      </c>
      <c r="T508" s="264">
        <v>1497.1299999999999</v>
      </c>
      <c r="U508" s="264">
        <v>1487.1299999999999</v>
      </c>
      <c r="V508" s="264">
        <v>1446.64</v>
      </c>
      <c r="W508" s="264">
        <v>1499.47</v>
      </c>
      <c r="X508" s="264">
        <v>2284.16</v>
      </c>
      <c r="Y508" s="264">
        <v>3398.2999999999993</v>
      </c>
      <c r="Z508" s="264">
        <v>2646.52</v>
      </c>
      <c r="AA508" s="577">
        <v>3428.23</v>
      </c>
      <c r="AB508" s="264">
        <v>0</v>
      </c>
      <c r="AC508" s="264">
        <v>0</v>
      </c>
      <c r="AD508" s="264">
        <v>0</v>
      </c>
      <c r="AE508" s="264">
        <v>0</v>
      </c>
      <c r="AF508" s="264">
        <v>0</v>
      </c>
      <c r="AG508" s="264">
        <v>0</v>
      </c>
      <c r="AH508" s="264">
        <v>0</v>
      </c>
      <c r="AI508" s="264">
        <v>0</v>
      </c>
      <c r="AJ508" s="264">
        <v>0</v>
      </c>
      <c r="AK508" s="264">
        <v>0</v>
      </c>
      <c r="AL508" s="264">
        <v>0</v>
      </c>
      <c r="AM508" s="264">
        <v>0</v>
      </c>
      <c r="AN508" s="264">
        <v>0</v>
      </c>
      <c r="AO508" s="264">
        <v>0</v>
      </c>
      <c r="AP508" s="264">
        <v>0</v>
      </c>
      <c r="AQ508" s="264">
        <v>0</v>
      </c>
      <c r="AR508" s="264">
        <v>0</v>
      </c>
      <c r="AS508" s="264">
        <v>0</v>
      </c>
      <c r="AT508" s="577">
        <v>0</v>
      </c>
      <c r="AU508" s="264">
        <v>0</v>
      </c>
      <c r="AV508" s="264">
        <v>0</v>
      </c>
      <c r="AW508" s="264">
        <v>0</v>
      </c>
      <c r="AX508" s="264">
        <v>856.22</v>
      </c>
      <c r="AY508" s="264">
        <v>864.28</v>
      </c>
      <c r="AZ508" s="264">
        <v>904.57999999999993</v>
      </c>
      <c r="BA508" s="264">
        <v>902.1</v>
      </c>
      <c r="BB508" s="264">
        <v>877.79000000000008</v>
      </c>
      <c r="BC508" s="264">
        <v>893.04</v>
      </c>
      <c r="BD508" s="264">
        <v>865</v>
      </c>
      <c r="BE508" s="264">
        <v>849.53</v>
      </c>
      <c r="BF508" s="264">
        <v>858.4</v>
      </c>
      <c r="BG508" s="264">
        <v>814.85</v>
      </c>
      <c r="BH508" s="264">
        <v>810.02</v>
      </c>
      <c r="BI508" s="264">
        <v>830.39</v>
      </c>
      <c r="BJ508" s="264">
        <v>1354.88</v>
      </c>
      <c r="BK508" s="264">
        <v>1964.8199999999997</v>
      </c>
      <c r="BL508" s="264">
        <v>1480.34</v>
      </c>
      <c r="BM508" s="577">
        <v>1902.9799999999996</v>
      </c>
      <c r="BN508" s="264">
        <v>0</v>
      </c>
      <c r="BO508" s="264">
        <v>0</v>
      </c>
      <c r="BP508" s="264">
        <v>0</v>
      </c>
      <c r="BQ508" s="264">
        <v>0</v>
      </c>
      <c r="BR508" s="264">
        <v>0</v>
      </c>
      <c r="BS508" s="264">
        <v>0</v>
      </c>
      <c r="BT508" s="264">
        <v>0</v>
      </c>
      <c r="BU508" s="264">
        <v>0</v>
      </c>
      <c r="BV508" s="264">
        <v>0</v>
      </c>
      <c r="BW508" s="264">
        <v>0</v>
      </c>
      <c r="BX508" s="264">
        <v>0</v>
      </c>
      <c r="BY508" s="264">
        <v>0</v>
      </c>
      <c r="BZ508" s="264">
        <v>0</v>
      </c>
      <c r="CA508" s="264">
        <v>0</v>
      </c>
      <c r="CB508" s="264">
        <v>0</v>
      </c>
      <c r="CC508" s="264">
        <v>0</v>
      </c>
      <c r="CD508" s="264">
        <v>0</v>
      </c>
      <c r="CE508" s="264">
        <v>0</v>
      </c>
      <c r="CF508" s="577">
        <v>0</v>
      </c>
      <c r="CG508" s="264">
        <v>0</v>
      </c>
      <c r="CH508" s="264">
        <v>0</v>
      </c>
      <c r="CI508" s="264">
        <v>0</v>
      </c>
      <c r="CJ508" s="264">
        <v>2124.7399999999998</v>
      </c>
      <c r="CK508" s="264">
        <v>2174.34</v>
      </c>
      <c r="CL508" s="264">
        <v>2387</v>
      </c>
      <c r="CM508" s="264">
        <v>2396.3000000000002</v>
      </c>
      <c r="CN508" s="264">
        <v>2291.16</v>
      </c>
      <c r="CO508" s="264">
        <v>2379.6099999999997</v>
      </c>
      <c r="CP508" s="264">
        <v>2294.3199999999997</v>
      </c>
      <c r="CQ508" s="264">
        <v>2451.8199999999997</v>
      </c>
      <c r="CR508" s="264">
        <v>2271.6999999999998</v>
      </c>
      <c r="CS508" s="264">
        <v>2294.1699999999996</v>
      </c>
      <c r="CT508" s="264">
        <v>2269.87</v>
      </c>
      <c r="CU508" s="264">
        <v>2343.8199999999997</v>
      </c>
      <c r="CV508" s="264">
        <v>3450.8799999999997</v>
      </c>
      <c r="CW508" s="264">
        <v>5188.2999999999993</v>
      </c>
      <c r="CX508" s="264">
        <v>4054.3900000000003</v>
      </c>
      <c r="CY508" s="577">
        <v>5331.119999999999</v>
      </c>
      <c r="CZ508" s="264">
        <v>0</v>
      </c>
      <c r="DA508" s="264">
        <v>0</v>
      </c>
      <c r="DB508" s="264">
        <v>0</v>
      </c>
      <c r="DC508" s="428">
        <f t="shared" si="7"/>
        <v>92562.859999999986</v>
      </c>
    </row>
    <row r="509" spans="1:107" x14ac:dyDescent="0.25">
      <c r="A509" s="311">
        <v>104778</v>
      </c>
      <c r="B509" s="347">
        <v>676299</v>
      </c>
      <c r="C509" s="311">
        <v>1026617</v>
      </c>
      <c r="D509" s="14">
        <v>1841598489</v>
      </c>
      <c r="F509" s="14" t="s">
        <v>940</v>
      </c>
      <c r="G509" s="14" t="str">
        <f>INDEX(FY2019_ALL_Targets!F:F,MATCH(B509,FY2019_ALL_Targets!B:B,0))</f>
        <v>Travis</v>
      </c>
      <c r="H509" s="14" t="s">
        <v>3022</v>
      </c>
      <c r="I509" s="312" t="s">
        <v>379</v>
      </c>
      <c r="J509" s="312" t="s">
        <v>2486</v>
      </c>
      <c r="K509" s="312" t="s">
        <v>2487</v>
      </c>
      <c r="L509" s="264">
        <v>22275</v>
      </c>
      <c r="M509" s="264">
        <v>22555.5</v>
      </c>
      <c r="N509" s="264">
        <v>22902</v>
      </c>
      <c r="O509" s="264">
        <v>22308</v>
      </c>
      <c r="P509" s="264">
        <v>21581.200000000001</v>
      </c>
      <c r="Q509" s="264">
        <v>22428.800000000003</v>
      </c>
      <c r="R509" s="264">
        <v>22006.750000000004</v>
      </c>
      <c r="S509" s="264">
        <v>23625.230000000003</v>
      </c>
      <c r="T509" s="264">
        <v>23458.49</v>
      </c>
      <c r="U509" s="264">
        <v>21988.58</v>
      </c>
      <c r="V509" s="264">
        <v>21893.699999999997</v>
      </c>
      <c r="W509" s="264">
        <v>23425.72</v>
      </c>
      <c r="X509" s="264">
        <v>49383.15</v>
      </c>
      <c r="Y509" s="264">
        <v>48999.540000000008</v>
      </c>
      <c r="Z509" s="264">
        <v>44117.189999999995</v>
      </c>
      <c r="AA509" s="577">
        <v>56471.750000000007</v>
      </c>
      <c r="AB509" s="264">
        <v>0</v>
      </c>
      <c r="AC509" s="264">
        <v>0</v>
      </c>
      <c r="AD509" s="264">
        <v>0</v>
      </c>
      <c r="AE509" s="264">
        <v>0</v>
      </c>
      <c r="AF509" s="264">
        <v>0</v>
      </c>
      <c r="AG509" s="264">
        <v>0</v>
      </c>
      <c r="AH509" s="264">
        <v>0</v>
      </c>
      <c r="AI509" s="264">
        <v>0</v>
      </c>
      <c r="AJ509" s="264">
        <v>0</v>
      </c>
      <c r="AK509" s="264">
        <v>0</v>
      </c>
      <c r="AL509" s="264">
        <v>0</v>
      </c>
      <c r="AM509" s="264">
        <v>0</v>
      </c>
      <c r="AN509" s="264">
        <v>0</v>
      </c>
      <c r="AO509" s="264">
        <v>0</v>
      </c>
      <c r="AP509" s="264">
        <v>0</v>
      </c>
      <c r="AQ509" s="264">
        <v>0</v>
      </c>
      <c r="AR509" s="264">
        <v>0</v>
      </c>
      <c r="AS509" s="264">
        <v>0</v>
      </c>
      <c r="AT509" s="577">
        <v>0</v>
      </c>
      <c r="AU509" s="264">
        <v>0</v>
      </c>
      <c r="AV509" s="264">
        <v>0</v>
      </c>
      <c r="AW509" s="264">
        <v>0</v>
      </c>
      <c r="AX509" s="264">
        <v>0</v>
      </c>
      <c r="AY509" s="264">
        <v>0</v>
      </c>
      <c r="AZ509" s="264">
        <v>0</v>
      </c>
      <c r="BA509" s="264">
        <v>0</v>
      </c>
      <c r="BB509" s="264">
        <v>0</v>
      </c>
      <c r="BC509" s="264">
        <v>0</v>
      </c>
      <c r="BD509" s="264">
        <v>0</v>
      </c>
      <c r="BE509" s="264">
        <v>0</v>
      </c>
      <c r="BF509" s="264">
        <v>0</v>
      </c>
      <c r="BG509" s="264">
        <v>0</v>
      </c>
      <c r="BH509" s="264">
        <v>0</v>
      </c>
      <c r="BI509" s="264">
        <v>0</v>
      </c>
      <c r="BJ509" s="264">
        <v>0</v>
      </c>
      <c r="BK509" s="264">
        <v>0</v>
      </c>
      <c r="BL509" s="264">
        <v>0</v>
      </c>
      <c r="BM509" s="577">
        <v>0</v>
      </c>
      <c r="BN509" s="264">
        <v>0</v>
      </c>
      <c r="BO509" s="264">
        <v>0</v>
      </c>
      <c r="BP509" s="264">
        <v>0</v>
      </c>
      <c r="BQ509" s="264">
        <v>0</v>
      </c>
      <c r="BR509" s="264">
        <v>0</v>
      </c>
      <c r="BS509" s="264">
        <v>0</v>
      </c>
      <c r="BT509" s="264">
        <v>0</v>
      </c>
      <c r="BU509" s="264">
        <v>0</v>
      </c>
      <c r="BV509" s="264">
        <v>0</v>
      </c>
      <c r="BW509" s="264">
        <v>0</v>
      </c>
      <c r="BX509" s="264">
        <v>0</v>
      </c>
      <c r="BY509" s="264">
        <v>0</v>
      </c>
      <c r="BZ509" s="264">
        <v>0</v>
      </c>
      <c r="CA509" s="264">
        <v>0</v>
      </c>
      <c r="CB509" s="264">
        <v>0</v>
      </c>
      <c r="CC509" s="264">
        <v>0</v>
      </c>
      <c r="CD509" s="264">
        <v>0</v>
      </c>
      <c r="CE509" s="264">
        <v>0</v>
      </c>
      <c r="CF509" s="577">
        <v>0</v>
      </c>
      <c r="CG509" s="264">
        <v>0</v>
      </c>
      <c r="CH509" s="264">
        <v>0</v>
      </c>
      <c r="CI509" s="264">
        <v>0</v>
      </c>
      <c r="CJ509" s="264">
        <v>29898</v>
      </c>
      <c r="CK509" s="264">
        <v>29881.5</v>
      </c>
      <c r="CL509" s="264">
        <v>31762.5</v>
      </c>
      <c r="CM509" s="264">
        <v>30624</v>
      </c>
      <c r="CN509" s="264">
        <v>31149.300000000003</v>
      </c>
      <c r="CO509" s="264">
        <v>30301.7</v>
      </c>
      <c r="CP509" s="264">
        <v>31363.600000000002</v>
      </c>
      <c r="CQ509" s="264">
        <v>33246.97</v>
      </c>
      <c r="CR509" s="264">
        <v>30649.01</v>
      </c>
      <c r="CS509" s="264">
        <v>31637.97</v>
      </c>
      <c r="CT509" s="264">
        <v>31039.989999999998</v>
      </c>
      <c r="CU509" s="264">
        <v>31181.24</v>
      </c>
      <c r="CV509" s="264">
        <v>66742.44</v>
      </c>
      <c r="CW509" s="264">
        <v>68054.340000000011</v>
      </c>
      <c r="CX509" s="264">
        <v>60917.490000000005</v>
      </c>
      <c r="CY509" s="577">
        <v>78585.329999999987</v>
      </c>
      <c r="CZ509" s="264">
        <v>0</v>
      </c>
      <c r="DA509" s="264">
        <v>0</v>
      </c>
      <c r="DB509" s="264">
        <v>0</v>
      </c>
      <c r="DC509" s="428">
        <f t="shared" si="7"/>
        <v>1116455.98</v>
      </c>
    </row>
    <row r="510" spans="1:107" x14ac:dyDescent="0.25">
      <c r="A510" s="297">
        <v>104845</v>
      </c>
      <c r="B510" s="347">
        <v>676300</v>
      </c>
      <c r="C510" s="297">
        <v>1019566</v>
      </c>
      <c r="D510" s="14">
        <v>1417255233</v>
      </c>
      <c r="F510" s="14" t="s">
        <v>939</v>
      </c>
      <c r="G510" s="14" t="str">
        <f>INDEX(FY2019_ALL_Targets!F:F,MATCH(B510,FY2019_ALL_Targets!B:B,0))</f>
        <v>MRSA Northeast</v>
      </c>
      <c r="H510" s="14" t="s">
        <v>3149</v>
      </c>
      <c r="I510" s="299" t="s">
        <v>145</v>
      </c>
      <c r="J510" s="299" t="s">
        <v>945</v>
      </c>
      <c r="K510" s="299" t="s">
        <v>146</v>
      </c>
      <c r="L510" s="264">
        <v>0</v>
      </c>
      <c r="M510" s="264">
        <v>0</v>
      </c>
      <c r="N510" s="264">
        <v>0</v>
      </c>
      <c r="O510" s="264">
        <v>0</v>
      </c>
      <c r="P510" s="264">
        <v>0</v>
      </c>
      <c r="Q510" s="264">
        <v>0</v>
      </c>
      <c r="R510" s="264">
        <v>0</v>
      </c>
      <c r="S510" s="264">
        <v>0</v>
      </c>
      <c r="T510" s="264">
        <v>0</v>
      </c>
      <c r="U510" s="264">
        <v>0</v>
      </c>
      <c r="V510" s="264">
        <v>0</v>
      </c>
      <c r="W510" s="264">
        <v>0</v>
      </c>
      <c r="X510" s="264">
        <v>0</v>
      </c>
      <c r="Y510" s="264">
        <v>0</v>
      </c>
      <c r="Z510" s="264">
        <v>0</v>
      </c>
      <c r="AA510" s="577">
        <v>0</v>
      </c>
      <c r="AB510" s="264">
        <v>0</v>
      </c>
      <c r="AC510" s="264">
        <v>0</v>
      </c>
      <c r="AD510" s="264">
        <v>0</v>
      </c>
      <c r="AE510" s="264">
        <v>13385.28</v>
      </c>
      <c r="AF510" s="264">
        <v>13677.51</v>
      </c>
      <c r="AG510" s="264">
        <v>14336.460000000003</v>
      </c>
      <c r="AH510" s="264">
        <v>14325.000000000002</v>
      </c>
      <c r="AI510" s="264">
        <v>14314.14</v>
      </c>
      <c r="AJ510" s="264">
        <v>13923.6</v>
      </c>
      <c r="AK510" s="264">
        <v>14178.440000000002</v>
      </c>
      <c r="AL510" s="264">
        <v>14734.42</v>
      </c>
      <c r="AM510" s="264">
        <v>14379.84</v>
      </c>
      <c r="AN510" s="264">
        <v>14436.16</v>
      </c>
      <c r="AO510" s="264">
        <v>14301.2</v>
      </c>
      <c r="AP510" s="264">
        <v>14740.44</v>
      </c>
      <c r="AQ510" s="264">
        <v>30128.249999999996</v>
      </c>
      <c r="AR510" s="264">
        <v>40101.76999999999</v>
      </c>
      <c r="AS510" s="264">
        <v>33466.22</v>
      </c>
      <c r="AT510" s="577">
        <v>33142.570000000007</v>
      </c>
      <c r="AU510" s="264">
        <v>0</v>
      </c>
      <c r="AV510" s="264">
        <v>0</v>
      </c>
      <c r="AW510" s="264">
        <v>0</v>
      </c>
      <c r="AX510" s="264">
        <v>0</v>
      </c>
      <c r="AY510" s="264">
        <v>0</v>
      </c>
      <c r="AZ510" s="264">
        <v>0</v>
      </c>
      <c r="BA510" s="264">
        <v>0</v>
      </c>
      <c r="BB510" s="264">
        <v>0</v>
      </c>
      <c r="BC510" s="264">
        <v>0</v>
      </c>
      <c r="BD510" s="264">
        <v>0</v>
      </c>
      <c r="BE510" s="264">
        <v>0</v>
      </c>
      <c r="BF510" s="264">
        <v>0</v>
      </c>
      <c r="BG510" s="264">
        <v>0</v>
      </c>
      <c r="BH510" s="264">
        <v>0</v>
      </c>
      <c r="BI510" s="264">
        <v>0</v>
      </c>
      <c r="BJ510" s="264">
        <v>0</v>
      </c>
      <c r="BK510" s="264">
        <v>0</v>
      </c>
      <c r="BL510" s="264">
        <v>0</v>
      </c>
      <c r="BM510" s="577">
        <v>0</v>
      </c>
      <c r="BN510" s="264">
        <v>0</v>
      </c>
      <c r="BO510" s="264">
        <v>0</v>
      </c>
      <c r="BP510" s="264">
        <v>0</v>
      </c>
      <c r="BQ510" s="264">
        <v>0</v>
      </c>
      <c r="BR510" s="264">
        <v>0</v>
      </c>
      <c r="BS510" s="264">
        <v>0</v>
      </c>
      <c r="BT510" s="264">
        <v>0</v>
      </c>
      <c r="BU510" s="264">
        <v>0</v>
      </c>
      <c r="BV510" s="264">
        <v>0</v>
      </c>
      <c r="BW510" s="264">
        <v>0</v>
      </c>
      <c r="BX510" s="264">
        <v>0</v>
      </c>
      <c r="BY510" s="264">
        <v>0</v>
      </c>
      <c r="BZ510" s="264">
        <v>0</v>
      </c>
      <c r="CA510" s="264">
        <v>0</v>
      </c>
      <c r="CB510" s="264">
        <v>0</v>
      </c>
      <c r="CC510" s="264">
        <v>0</v>
      </c>
      <c r="CD510" s="264">
        <v>0</v>
      </c>
      <c r="CE510" s="264">
        <v>0</v>
      </c>
      <c r="CF510" s="577">
        <v>0</v>
      </c>
      <c r="CG510" s="264">
        <v>0</v>
      </c>
      <c r="CH510" s="264">
        <v>0</v>
      </c>
      <c r="CI510" s="264">
        <v>0</v>
      </c>
      <c r="CJ510" s="264">
        <v>19802.88</v>
      </c>
      <c r="CK510" s="264">
        <v>19986.240000000002</v>
      </c>
      <c r="CL510" s="264">
        <v>20576.43</v>
      </c>
      <c r="CM510" s="264">
        <v>20799.900000000001</v>
      </c>
      <c r="CN510" s="264">
        <v>20506.18</v>
      </c>
      <c r="CO510" s="264">
        <v>20109.98</v>
      </c>
      <c r="CP510" s="264">
        <v>21177.980000000003</v>
      </c>
      <c r="CQ510" s="264">
        <v>21638.6</v>
      </c>
      <c r="CR510" s="264">
        <v>21075.52</v>
      </c>
      <c r="CS510" s="264">
        <v>20756.02</v>
      </c>
      <c r="CT510" s="264">
        <v>20346.199999999997</v>
      </c>
      <c r="CU510" s="264">
        <v>20837.8</v>
      </c>
      <c r="CV510" s="264">
        <v>43930.95</v>
      </c>
      <c r="CW510" s="264">
        <v>57878.859999999993</v>
      </c>
      <c r="CX510" s="264">
        <v>49427.470000000008</v>
      </c>
      <c r="CY510" s="577">
        <v>47235.880000000005</v>
      </c>
      <c r="CZ510" s="264">
        <v>0</v>
      </c>
      <c r="DA510" s="264">
        <v>0</v>
      </c>
      <c r="DB510" s="264">
        <v>0</v>
      </c>
      <c r="DC510" s="428">
        <f t="shared" si="7"/>
        <v>753658.19</v>
      </c>
    </row>
    <row r="511" spans="1:107" x14ac:dyDescent="0.25">
      <c r="A511" s="313">
        <v>4796</v>
      </c>
      <c r="B511" s="347">
        <v>676301</v>
      </c>
      <c r="C511" s="313">
        <v>1028575</v>
      </c>
      <c r="D511" s="14">
        <v>1073984407</v>
      </c>
      <c r="F511" s="14" t="s">
        <v>920</v>
      </c>
      <c r="G511" s="14" t="str">
        <f>INDEX(FY2019_ALL_Targets!F:F,MATCH(B511,FY2019_ALL_Targets!B:B,0))</f>
        <v>Bexar</v>
      </c>
      <c r="H511" s="14" t="s">
        <v>3047</v>
      </c>
      <c r="I511" s="314" t="s">
        <v>214</v>
      </c>
      <c r="J511" s="314" t="s">
        <v>2301</v>
      </c>
      <c r="K511" s="314" t="s">
        <v>215</v>
      </c>
      <c r="L511" s="264">
        <v>6913.77</v>
      </c>
      <c r="M511" s="264">
        <v>7095.5199999999995</v>
      </c>
      <c r="N511" s="264">
        <v>7415.4</v>
      </c>
      <c r="O511" s="264">
        <v>7473.5599999999995</v>
      </c>
      <c r="P511" s="264">
        <v>7352.32</v>
      </c>
      <c r="Q511" s="264">
        <v>7287.7</v>
      </c>
      <c r="R511" s="264">
        <v>6654.119999999999</v>
      </c>
      <c r="S511" s="264">
        <v>6959.44</v>
      </c>
      <c r="T511" s="264">
        <v>7279.4599999999991</v>
      </c>
      <c r="U511" s="264">
        <v>6723.32</v>
      </c>
      <c r="V511" s="264">
        <v>6815.38</v>
      </c>
      <c r="W511" s="264">
        <v>7280.5199999999995</v>
      </c>
      <c r="X511" s="264">
        <v>15648.57</v>
      </c>
      <c r="Y511" s="264">
        <v>20872.959999999995</v>
      </c>
      <c r="Z511" s="264">
        <v>20598.350000000002</v>
      </c>
      <c r="AA511" s="577">
        <v>20557.3</v>
      </c>
      <c r="AB511" s="264">
        <v>0</v>
      </c>
      <c r="AC511" s="264">
        <v>0</v>
      </c>
      <c r="AD511" s="264">
        <v>0</v>
      </c>
      <c r="AE511" s="264">
        <v>0</v>
      </c>
      <c r="AF511" s="264">
        <v>0</v>
      </c>
      <c r="AG511" s="264">
        <v>0</v>
      </c>
      <c r="AH511" s="264">
        <v>0</v>
      </c>
      <c r="AI511" s="264">
        <v>0</v>
      </c>
      <c r="AJ511" s="264">
        <v>0</v>
      </c>
      <c r="AK511" s="264">
        <v>0</v>
      </c>
      <c r="AL511" s="264">
        <v>0</v>
      </c>
      <c r="AM511" s="264">
        <v>0</v>
      </c>
      <c r="AN511" s="264">
        <v>0</v>
      </c>
      <c r="AO511" s="264">
        <v>0</v>
      </c>
      <c r="AP511" s="264">
        <v>0</v>
      </c>
      <c r="AQ511" s="264">
        <v>0</v>
      </c>
      <c r="AR511" s="264">
        <v>0</v>
      </c>
      <c r="AS511" s="264">
        <v>0</v>
      </c>
      <c r="AT511" s="577">
        <v>0</v>
      </c>
      <c r="AU511" s="264">
        <v>0</v>
      </c>
      <c r="AV511" s="264">
        <v>0</v>
      </c>
      <c r="AW511" s="264">
        <v>0</v>
      </c>
      <c r="AX511" s="264">
        <v>9036.6099999999988</v>
      </c>
      <c r="AY511" s="264">
        <v>9334.68</v>
      </c>
      <c r="AZ511" s="264">
        <v>9145.66</v>
      </c>
      <c r="BA511" s="264">
        <v>9516.43</v>
      </c>
      <c r="BB511" s="264">
        <v>9226.2999999999993</v>
      </c>
      <c r="BC511" s="264">
        <v>9570.94</v>
      </c>
      <c r="BD511" s="264">
        <v>9124.2999999999993</v>
      </c>
      <c r="BE511" s="264">
        <v>9391.6600000000017</v>
      </c>
      <c r="BF511" s="264">
        <v>9155.8000000000011</v>
      </c>
      <c r="BG511" s="264">
        <v>8828.6200000000008</v>
      </c>
      <c r="BH511" s="264">
        <v>8652.76</v>
      </c>
      <c r="BI511" s="264">
        <v>9300.02</v>
      </c>
      <c r="BJ511" s="264">
        <v>20098.349999999995</v>
      </c>
      <c r="BK511" s="264">
        <v>26739.86</v>
      </c>
      <c r="BL511" s="264">
        <v>27329.08</v>
      </c>
      <c r="BM511" s="577">
        <v>26431.579999999998</v>
      </c>
      <c r="BN511" s="264">
        <v>0</v>
      </c>
      <c r="BO511" s="264">
        <v>0</v>
      </c>
      <c r="BP511" s="264">
        <v>0</v>
      </c>
      <c r="BQ511" s="264">
        <v>15172.49</v>
      </c>
      <c r="BR511" s="264">
        <v>15252.46</v>
      </c>
      <c r="BS511" s="264">
        <v>16466.55</v>
      </c>
      <c r="BT511" s="264">
        <v>16110.32</v>
      </c>
      <c r="BU511" s="264">
        <v>15982.679999999998</v>
      </c>
      <c r="BV511" s="264">
        <v>15882.16</v>
      </c>
      <c r="BW511" s="264">
        <v>15786.22</v>
      </c>
      <c r="BX511" s="264">
        <v>15829.54</v>
      </c>
      <c r="BY511" s="264">
        <v>16362.74</v>
      </c>
      <c r="BZ511" s="264">
        <v>15068.68</v>
      </c>
      <c r="CA511" s="264">
        <v>15072.54</v>
      </c>
      <c r="CB511" s="264">
        <v>15218.58</v>
      </c>
      <c r="CC511" s="264">
        <v>34249.5</v>
      </c>
      <c r="CD511" s="264">
        <v>45363.729999999996</v>
      </c>
      <c r="CE511" s="264">
        <v>47297.2</v>
      </c>
      <c r="CF511" s="577">
        <v>44789.39</v>
      </c>
      <c r="CG511" s="264">
        <v>0</v>
      </c>
      <c r="CH511" s="264">
        <v>0</v>
      </c>
      <c r="CI511" s="264">
        <v>0</v>
      </c>
      <c r="CJ511" s="264">
        <v>0</v>
      </c>
      <c r="CK511" s="264">
        <v>0</v>
      </c>
      <c r="CL511" s="264">
        <v>0</v>
      </c>
      <c r="CM511" s="264">
        <v>0</v>
      </c>
      <c r="CN511" s="264">
        <v>0</v>
      </c>
      <c r="CO511" s="264">
        <v>0</v>
      </c>
      <c r="CP511" s="264">
        <v>0</v>
      </c>
      <c r="CQ511" s="264">
        <v>0</v>
      </c>
      <c r="CR511" s="264">
        <v>0</v>
      </c>
      <c r="CS511" s="264">
        <v>0</v>
      </c>
      <c r="CT511" s="264">
        <v>0</v>
      </c>
      <c r="CU511" s="264">
        <v>0</v>
      </c>
      <c r="CV511" s="264">
        <v>0</v>
      </c>
      <c r="CW511" s="264">
        <v>0</v>
      </c>
      <c r="CX511" s="264">
        <v>0</v>
      </c>
      <c r="CY511" s="577">
        <v>0</v>
      </c>
      <c r="CZ511" s="264">
        <v>0</v>
      </c>
      <c r="DA511" s="264">
        <v>0</v>
      </c>
      <c r="DB511" s="264">
        <v>0</v>
      </c>
      <c r="DC511" s="428">
        <f t="shared" si="7"/>
        <v>733715.11999999988</v>
      </c>
    </row>
    <row r="512" spans="1:107" x14ac:dyDescent="0.25">
      <c r="A512" s="313">
        <v>105009</v>
      </c>
      <c r="B512" s="347">
        <v>676308</v>
      </c>
      <c r="C512" s="313">
        <v>1025869</v>
      </c>
      <c r="D512" s="14">
        <v>1720404981</v>
      </c>
      <c r="F512" s="14" t="s">
        <v>940</v>
      </c>
      <c r="G512" s="14" t="str">
        <f>INDEX(FY2019_ALL_Targets!F:F,MATCH(B512,FY2019_ALL_Targets!B:B,0))</f>
        <v>Travis</v>
      </c>
      <c r="H512" s="14" t="s">
        <v>3092</v>
      </c>
      <c r="I512" s="314" t="s">
        <v>383</v>
      </c>
      <c r="J512" s="314" t="s">
        <v>1002</v>
      </c>
      <c r="K512" s="314" t="s">
        <v>2582</v>
      </c>
      <c r="L512" s="264">
        <v>16321.5</v>
      </c>
      <c r="M512" s="264">
        <v>16527.03</v>
      </c>
      <c r="N512" s="264">
        <v>16780.919999999998</v>
      </c>
      <c r="O512" s="264">
        <v>16345.68</v>
      </c>
      <c r="P512" s="264">
        <v>15795.32</v>
      </c>
      <c r="Q512" s="264">
        <v>16415.68</v>
      </c>
      <c r="R512" s="264">
        <v>16110.64</v>
      </c>
      <c r="S512" s="264">
        <v>17300.530000000002</v>
      </c>
      <c r="T512" s="264">
        <v>17178.920000000002</v>
      </c>
      <c r="U512" s="264">
        <v>16102.87</v>
      </c>
      <c r="V512" s="264">
        <v>16033.37</v>
      </c>
      <c r="W512" s="264">
        <v>17155.41</v>
      </c>
      <c r="X512" s="264">
        <v>36206.1</v>
      </c>
      <c r="Y512" s="264">
        <v>35854.770000000004</v>
      </c>
      <c r="Z512" s="264">
        <v>39090.519999999997</v>
      </c>
      <c r="AA512" s="577">
        <v>38012.979999999996</v>
      </c>
      <c r="AB512" s="264">
        <v>0</v>
      </c>
      <c r="AC512" s="264">
        <v>0</v>
      </c>
      <c r="AD512" s="264">
        <v>0</v>
      </c>
      <c r="AE512" s="264">
        <v>0</v>
      </c>
      <c r="AF512" s="264">
        <v>0</v>
      </c>
      <c r="AG512" s="264">
        <v>0</v>
      </c>
      <c r="AH512" s="264">
        <v>0</v>
      </c>
      <c r="AI512" s="264">
        <v>0</v>
      </c>
      <c r="AJ512" s="264">
        <v>0</v>
      </c>
      <c r="AK512" s="264">
        <v>0</v>
      </c>
      <c r="AL512" s="264">
        <v>0</v>
      </c>
      <c r="AM512" s="264">
        <v>0</v>
      </c>
      <c r="AN512" s="264">
        <v>0</v>
      </c>
      <c r="AO512" s="264">
        <v>0</v>
      </c>
      <c r="AP512" s="264">
        <v>0</v>
      </c>
      <c r="AQ512" s="264">
        <v>0</v>
      </c>
      <c r="AR512" s="264">
        <v>0</v>
      </c>
      <c r="AS512" s="264">
        <v>0</v>
      </c>
      <c r="AT512" s="577">
        <v>0</v>
      </c>
      <c r="AU512" s="264">
        <v>0</v>
      </c>
      <c r="AV512" s="264">
        <v>0</v>
      </c>
      <c r="AW512" s="264">
        <v>0</v>
      </c>
      <c r="AX512" s="264">
        <v>0</v>
      </c>
      <c r="AY512" s="264">
        <v>0</v>
      </c>
      <c r="AZ512" s="264">
        <v>0</v>
      </c>
      <c r="BA512" s="264">
        <v>0</v>
      </c>
      <c r="BB512" s="264">
        <v>0</v>
      </c>
      <c r="BC512" s="264">
        <v>0</v>
      </c>
      <c r="BD512" s="264">
        <v>0</v>
      </c>
      <c r="BE512" s="264">
        <v>0</v>
      </c>
      <c r="BF512" s="264">
        <v>0</v>
      </c>
      <c r="BG512" s="264">
        <v>0</v>
      </c>
      <c r="BH512" s="264">
        <v>0</v>
      </c>
      <c r="BI512" s="264">
        <v>0</v>
      </c>
      <c r="BJ512" s="264">
        <v>0</v>
      </c>
      <c r="BK512" s="264">
        <v>0</v>
      </c>
      <c r="BL512" s="264">
        <v>0</v>
      </c>
      <c r="BM512" s="577">
        <v>0</v>
      </c>
      <c r="BN512" s="264">
        <v>0</v>
      </c>
      <c r="BO512" s="264">
        <v>0</v>
      </c>
      <c r="BP512" s="264">
        <v>0</v>
      </c>
      <c r="BQ512" s="264">
        <v>0</v>
      </c>
      <c r="BR512" s="264">
        <v>0</v>
      </c>
      <c r="BS512" s="264">
        <v>0</v>
      </c>
      <c r="BT512" s="264">
        <v>0</v>
      </c>
      <c r="BU512" s="264">
        <v>0</v>
      </c>
      <c r="BV512" s="264">
        <v>0</v>
      </c>
      <c r="BW512" s="264">
        <v>0</v>
      </c>
      <c r="BX512" s="264">
        <v>0</v>
      </c>
      <c r="BY512" s="264">
        <v>0</v>
      </c>
      <c r="BZ512" s="264">
        <v>0</v>
      </c>
      <c r="CA512" s="264">
        <v>0</v>
      </c>
      <c r="CB512" s="264">
        <v>0</v>
      </c>
      <c r="CC512" s="264">
        <v>0</v>
      </c>
      <c r="CD512" s="264">
        <v>0</v>
      </c>
      <c r="CE512" s="264">
        <v>0</v>
      </c>
      <c r="CF512" s="577">
        <v>0</v>
      </c>
      <c r="CG512" s="264">
        <v>0</v>
      </c>
      <c r="CH512" s="264">
        <v>0</v>
      </c>
      <c r="CI512" s="264">
        <v>0</v>
      </c>
      <c r="CJ512" s="264">
        <v>21907.079999999998</v>
      </c>
      <c r="CK512" s="264">
        <v>21894.99</v>
      </c>
      <c r="CL512" s="264">
        <v>23273.25</v>
      </c>
      <c r="CM512" s="264">
        <v>22439.040000000001</v>
      </c>
      <c r="CN512" s="264">
        <v>22798.23</v>
      </c>
      <c r="CO512" s="264">
        <v>22177.87</v>
      </c>
      <c r="CP512" s="264">
        <v>22960.48</v>
      </c>
      <c r="CQ512" s="264">
        <v>24346.250000000004</v>
      </c>
      <c r="CR512" s="264">
        <v>22444.86</v>
      </c>
      <c r="CS512" s="264">
        <v>23169.24</v>
      </c>
      <c r="CT512" s="264">
        <v>22731.510000000002</v>
      </c>
      <c r="CU512" s="264">
        <v>22835.020000000004</v>
      </c>
      <c r="CV512" s="264">
        <v>48933.36</v>
      </c>
      <c r="CW512" s="264">
        <v>49800.180000000008</v>
      </c>
      <c r="CX512" s="264">
        <v>53886.259999999995</v>
      </c>
      <c r="CY512" s="577">
        <v>53004.670000000006</v>
      </c>
      <c r="CZ512" s="264">
        <v>0</v>
      </c>
      <c r="DA512" s="264">
        <v>0</v>
      </c>
      <c r="DB512" s="264">
        <v>0</v>
      </c>
      <c r="DC512" s="428">
        <f t="shared" si="7"/>
        <v>825834.53000000014</v>
      </c>
    </row>
    <row r="513" spans="1:107" x14ac:dyDescent="0.25">
      <c r="A513" s="311">
        <v>105006</v>
      </c>
      <c r="B513" s="347">
        <v>676310</v>
      </c>
      <c r="C513" s="311">
        <v>1026585</v>
      </c>
      <c r="D513" s="14">
        <v>1497143259</v>
      </c>
      <c r="F513" s="14" t="s">
        <v>930</v>
      </c>
      <c r="G513" s="14" t="str">
        <f>INDEX(FY2019_ALL_Targets!F:F,MATCH(B513,FY2019_ALL_Targets!B:B,0))</f>
        <v>Harris</v>
      </c>
      <c r="H513" s="14" t="s">
        <v>3016</v>
      </c>
      <c r="I513" s="312" t="s">
        <v>381</v>
      </c>
      <c r="J513" s="312" t="s">
        <v>984</v>
      </c>
      <c r="K513" s="312" t="s">
        <v>382</v>
      </c>
      <c r="L513" s="264">
        <v>5655</v>
      </c>
      <c r="M513" s="264">
        <v>5822.5</v>
      </c>
      <c r="N513" s="264">
        <v>6367.5</v>
      </c>
      <c r="O513" s="264">
        <v>6420</v>
      </c>
      <c r="P513" s="264">
        <v>6044.09</v>
      </c>
      <c r="Q513" s="264">
        <v>6256.51</v>
      </c>
      <c r="R513" s="264">
        <v>6121.41</v>
      </c>
      <c r="S513" s="264">
        <v>6451.9199999999992</v>
      </c>
      <c r="T513" s="264">
        <v>6088.5700000000006</v>
      </c>
      <c r="U513" s="264">
        <v>6047.5599999999995</v>
      </c>
      <c r="V513" s="264">
        <v>5883.04</v>
      </c>
      <c r="W513" s="264">
        <v>6097.8499999999995</v>
      </c>
      <c r="X513" s="264">
        <v>13062.539999999999</v>
      </c>
      <c r="Y513" s="264">
        <v>17769.660000000003</v>
      </c>
      <c r="Z513" s="264">
        <v>18563.25</v>
      </c>
      <c r="AA513" s="577">
        <v>17953.989999999998</v>
      </c>
      <c r="AB513" s="264">
        <v>0</v>
      </c>
      <c r="AC513" s="264">
        <v>0</v>
      </c>
      <c r="AD513" s="264">
        <v>0</v>
      </c>
      <c r="AE513" s="264">
        <v>0</v>
      </c>
      <c r="AF513" s="264">
        <v>0</v>
      </c>
      <c r="AG513" s="264">
        <v>0</v>
      </c>
      <c r="AH513" s="264">
        <v>0</v>
      </c>
      <c r="AI513" s="264">
        <v>0</v>
      </c>
      <c r="AJ513" s="264">
        <v>0</v>
      </c>
      <c r="AK513" s="264">
        <v>0</v>
      </c>
      <c r="AL513" s="264">
        <v>0</v>
      </c>
      <c r="AM513" s="264">
        <v>0</v>
      </c>
      <c r="AN513" s="264">
        <v>0</v>
      </c>
      <c r="AO513" s="264">
        <v>0</v>
      </c>
      <c r="AP513" s="264">
        <v>0</v>
      </c>
      <c r="AQ513" s="264">
        <v>0</v>
      </c>
      <c r="AR513" s="264">
        <v>0</v>
      </c>
      <c r="AS513" s="264">
        <v>0</v>
      </c>
      <c r="AT513" s="577">
        <v>0</v>
      </c>
      <c r="AU513" s="264">
        <v>0</v>
      </c>
      <c r="AV513" s="264">
        <v>0</v>
      </c>
      <c r="AW513" s="264">
        <v>0</v>
      </c>
      <c r="AX513" s="264">
        <v>3452.5</v>
      </c>
      <c r="AY513" s="264">
        <v>3485</v>
      </c>
      <c r="AZ513" s="264">
        <v>3647.5</v>
      </c>
      <c r="BA513" s="264">
        <v>3637.5</v>
      </c>
      <c r="BB513" s="264">
        <v>3554.33</v>
      </c>
      <c r="BC513" s="264">
        <v>3616.0800000000004</v>
      </c>
      <c r="BD513" s="264">
        <v>3530.0000000000005</v>
      </c>
      <c r="BE513" s="264">
        <v>3454.58</v>
      </c>
      <c r="BF513" s="264">
        <v>3490.83</v>
      </c>
      <c r="BG513" s="264">
        <v>3313.81</v>
      </c>
      <c r="BH513" s="264">
        <v>3294.1</v>
      </c>
      <c r="BI513" s="264">
        <v>3376.92</v>
      </c>
      <c r="BJ513" s="264">
        <v>7748.22</v>
      </c>
      <c r="BK513" s="264">
        <v>10271.260000000002</v>
      </c>
      <c r="BL513" s="264">
        <v>10445.049999999999</v>
      </c>
      <c r="BM513" s="577">
        <v>9945.659999999998</v>
      </c>
      <c r="BN513" s="264">
        <v>0</v>
      </c>
      <c r="BO513" s="264">
        <v>0</v>
      </c>
      <c r="BP513" s="264">
        <v>0</v>
      </c>
      <c r="BQ513" s="264">
        <v>0</v>
      </c>
      <c r="BR513" s="264">
        <v>0</v>
      </c>
      <c r="BS513" s="264">
        <v>0</v>
      </c>
      <c r="BT513" s="264">
        <v>0</v>
      </c>
      <c r="BU513" s="264">
        <v>0</v>
      </c>
      <c r="BV513" s="264">
        <v>0</v>
      </c>
      <c r="BW513" s="264">
        <v>0</v>
      </c>
      <c r="BX513" s="264">
        <v>0</v>
      </c>
      <c r="BY513" s="264">
        <v>0</v>
      </c>
      <c r="BZ513" s="264">
        <v>0</v>
      </c>
      <c r="CA513" s="264">
        <v>0</v>
      </c>
      <c r="CB513" s="264">
        <v>0</v>
      </c>
      <c r="CC513" s="264">
        <v>0</v>
      </c>
      <c r="CD513" s="264">
        <v>0</v>
      </c>
      <c r="CE513" s="264">
        <v>0</v>
      </c>
      <c r="CF513" s="577">
        <v>0</v>
      </c>
      <c r="CG513" s="264">
        <v>0</v>
      </c>
      <c r="CH513" s="264">
        <v>0</v>
      </c>
      <c r="CI513" s="264">
        <v>0</v>
      </c>
      <c r="CJ513" s="264">
        <v>8567.5</v>
      </c>
      <c r="CK513" s="264">
        <v>8767.5</v>
      </c>
      <c r="CL513" s="264">
        <v>9625</v>
      </c>
      <c r="CM513" s="264">
        <v>9662.5</v>
      </c>
      <c r="CN513" s="264">
        <v>9277.32</v>
      </c>
      <c r="CO513" s="264">
        <v>9635.4700000000012</v>
      </c>
      <c r="CP513" s="264">
        <v>9362.3900000000012</v>
      </c>
      <c r="CQ513" s="264">
        <v>9968.2099999999991</v>
      </c>
      <c r="CR513" s="264">
        <v>9238.25</v>
      </c>
      <c r="CS513" s="264">
        <v>9329.6099999999988</v>
      </c>
      <c r="CT513" s="264">
        <v>9230.82</v>
      </c>
      <c r="CU513" s="264">
        <v>9531.41</v>
      </c>
      <c r="CV513" s="264">
        <v>19734.72</v>
      </c>
      <c r="CW513" s="264">
        <v>27126.940000000002</v>
      </c>
      <c r="CX513" s="264">
        <v>28402.529999999995</v>
      </c>
      <c r="CY513" s="577">
        <v>27973.000000000004</v>
      </c>
      <c r="CZ513" s="264">
        <v>0</v>
      </c>
      <c r="DA513" s="264">
        <v>0</v>
      </c>
      <c r="DB513" s="264">
        <v>0</v>
      </c>
      <c r="DC513" s="428">
        <f t="shared" si="7"/>
        <v>436301.89999999991</v>
      </c>
    </row>
    <row r="514" spans="1:107" x14ac:dyDescent="0.25">
      <c r="A514" s="313">
        <v>104955</v>
      </c>
      <c r="B514" s="347">
        <v>676312</v>
      </c>
      <c r="C514" s="313">
        <v>1028657</v>
      </c>
      <c r="D514" s="14">
        <v>1811357155</v>
      </c>
      <c r="F514" s="14" t="s">
        <v>920</v>
      </c>
      <c r="G514" s="14" t="str">
        <f>INDEX(FY2019_ALL_Targets!F:F,MATCH(B514,FY2019_ALL_Targets!B:B,0))</f>
        <v>Bexar</v>
      </c>
      <c r="H514" s="14" t="s">
        <v>3104</v>
      </c>
      <c r="I514" s="314" t="s">
        <v>2516</v>
      </c>
      <c r="J514" s="314" t="s">
        <v>961</v>
      </c>
      <c r="K514" s="314" t="s">
        <v>380</v>
      </c>
      <c r="L514" s="264">
        <v>10508.55</v>
      </c>
      <c r="M514" s="264">
        <v>10784.800000000001</v>
      </c>
      <c r="N514" s="264">
        <v>11271.000000000002</v>
      </c>
      <c r="O514" s="264">
        <v>11359.400000000001</v>
      </c>
      <c r="P514" s="264">
        <v>11171.84</v>
      </c>
      <c r="Q514" s="264">
        <v>11073.65</v>
      </c>
      <c r="R514" s="264">
        <v>10131.299999999999</v>
      </c>
      <c r="S514" s="264">
        <v>10586.53</v>
      </c>
      <c r="T514" s="264">
        <v>11074.19</v>
      </c>
      <c r="U514" s="264">
        <v>10228.370000000001</v>
      </c>
      <c r="V514" s="264">
        <v>10368.280000000001</v>
      </c>
      <c r="W514" s="264">
        <v>11075.9</v>
      </c>
      <c r="X514" s="264">
        <v>23752.82</v>
      </c>
      <c r="Y514" s="264">
        <v>24807.239999999998</v>
      </c>
      <c r="Z514" s="264">
        <v>24515.020000000004</v>
      </c>
      <c r="AA514" s="577">
        <v>30902.379999999997</v>
      </c>
      <c r="AB514" s="264">
        <v>0</v>
      </c>
      <c r="AC514" s="264">
        <v>0</v>
      </c>
      <c r="AD514" s="264">
        <v>0</v>
      </c>
      <c r="AE514" s="264">
        <v>0</v>
      </c>
      <c r="AF514" s="264">
        <v>0</v>
      </c>
      <c r="AG514" s="264">
        <v>0</v>
      </c>
      <c r="AH514" s="264">
        <v>0</v>
      </c>
      <c r="AI514" s="264">
        <v>0</v>
      </c>
      <c r="AJ514" s="264">
        <v>0</v>
      </c>
      <c r="AK514" s="264">
        <v>0</v>
      </c>
      <c r="AL514" s="264">
        <v>0</v>
      </c>
      <c r="AM514" s="264">
        <v>0</v>
      </c>
      <c r="AN514" s="264">
        <v>0</v>
      </c>
      <c r="AO514" s="264">
        <v>0</v>
      </c>
      <c r="AP514" s="264">
        <v>0</v>
      </c>
      <c r="AQ514" s="264">
        <v>0</v>
      </c>
      <c r="AR514" s="264">
        <v>0</v>
      </c>
      <c r="AS514" s="264">
        <v>0</v>
      </c>
      <c r="AT514" s="577">
        <v>0</v>
      </c>
      <c r="AU514" s="264">
        <v>0</v>
      </c>
      <c r="AV514" s="264">
        <v>0</v>
      </c>
      <c r="AW514" s="264">
        <v>0</v>
      </c>
      <c r="AX514" s="264">
        <v>13735.150000000001</v>
      </c>
      <c r="AY514" s="264">
        <v>14188.2</v>
      </c>
      <c r="AZ514" s="264">
        <v>13900.9</v>
      </c>
      <c r="BA514" s="264">
        <v>14464.45</v>
      </c>
      <c r="BB514" s="264">
        <v>14019.35</v>
      </c>
      <c r="BC514" s="264">
        <v>14543.03</v>
      </c>
      <c r="BD514" s="264">
        <v>13891.37</v>
      </c>
      <c r="BE514" s="264">
        <v>14286.640000000001</v>
      </c>
      <c r="BF514" s="264">
        <v>13929.000000000002</v>
      </c>
      <c r="BG514" s="264">
        <v>13431.100000000002</v>
      </c>
      <c r="BH514" s="264">
        <v>13163.470000000001</v>
      </c>
      <c r="BI514" s="264">
        <v>14148.190000000002</v>
      </c>
      <c r="BJ514" s="264">
        <v>30507.100000000002</v>
      </c>
      <c r="BK514" s="264">
        <v>31764.559999999998</v>
      </c>
      <c r="BL514" s="264">
        <v>32474.959999999999</v>
      </c>
      <c r="BM514" s="577">
        <v>39881.640000000007</v>
      </c>
      <c r="BN514" s="264">
        <v>0</v>
      </c>
      <c r="BO514" s="264">
        <v>0</v>
      </c>
      <c r="BP514" s="264">
        <v>0</v>
      </c>
      <c r="BQ514" s="264">
        <v>23061.350000000002</v>
      </c>
      <c r="BR514" s="264">
        <v>23182.9</v>
      </c>
      <c r="BS514" s="264">
        <v>25028.25</v>
      </c>
      <c r="BT514" s="264">
        <v>24486.799999999999</v>
      </c>
      <c r="BU514" s="264">
        <v>24285.66</v>
      </c>
      <c r="BV514" s="264">
        <v>24132.92</v>
      </c>
      <c r="BW514" s="264">
        <v>24033.07</v>
      </c>
      <c r="BX514" s="264">
        <v>24079.750000000004</v>
      </c>
      <c r="BY514" s="264">
        <v>24892.34</v>
      </c>
      <c r="BZ514" s="264">
        <v>22924.04</v>
      </c>
      <c r="CA514" s="264">
        <v>22929.99</v>
      </c>
      <c r="CB514" s="264">
        <v>23152.340000000004</v>
      </c>
      <c r="CC514" s="264">
        <v>51987</v>
      </c>
      <c r="CD514" s="264">
        <v>53825.340000000004</v>
      </c>
      <c r="CE514" s="264">
        <v>56281.120000000003</v>
      </c>
      <c r="CF514" s="577">
        <v>67500.44</v>
      </c>
      <c r="CG514" s="264">
        <v>0</v>
      </c>
      <c r="CH514" s="264">
        <v>0</v>
      </c>
      <c r="CI514" s="264">
        <v>0</v>
      </c>
      <c r="CJ514" s="264">
        <v>0</v>
      </c>
      <c r="CK514" s="264">
        <v>0</v>
      </c>
      <c r="CL514" s="264">
        <v>0</v>
      </c>
      <c r="CM514" s="264">
        <v>0</v>
      </c>
      <c r="CN514" s="264">
        <v>0</v>
      </c>
      <c r="CO514" s="264">
        <v>0</v>
      </c>
      <c r="CP514" s="264">
        <v>0</v>
      </c>
      <c r="CQ514" s="264">
        <v>0</v>
      </c>
      <c r="CR514" s="264">
        <v>0</v>
      </c>
      <c r="CS514" s="264">
        <v>0</v>
      </c>
      <c r="CT514" s="264">
        <v>0</v>
      </c>
      <c r="CU514" s="264">
        <v>0</v>
      </c>
      <c r="CV514" s="264">
        <v>0</v>
      </c>
      <c r="CW514" s="264">
        <v>0</v>
      </c>
      <c r="CX514" s="264">
        <v>0</v>
      </c>
      <c r="CY514" s="577">
        <v>0</v>
      </c>
      <c r="CZ514" s="264">
        <v>0</v>
      </c>
      <c r="DA514" s="264">
        <v>0</v>
      </c>
      <c r="DB514" s="264">
        <v>0</v>
      </c>
      <c r="DC514" s="428">
        <f t="shared" si="7"/>
        <v>1051723.69</v>
      </c>
    </row>
    <row r="515" spans="1:107" x14ac:dyDescent="0.25">
      <c r="A515" s="297">
        <v>105179</v>
      </c>
      <c r="B515" s="347">
        <v>676313</v>
      </c>
      <c r="C515" s="297">
        <v>1026583</v>
      </c>
      <c r="D515" s="14">
        <v>1275922452</v>
      </c>
      <c r="F515" s="14" t="s">
        <v>1003</v>
      </c>
      <c r="G515" s="14" t="str">
        <f>INDEX(FY2019_ALL_Targets!F:F,MATCH(B515,FY2019_ALL_Targets!B:B,0))</f>
        <v>Hidalgo</v>
      </c>
      <c r="H515" s="14" t="s">
        <v>3035</v>
      </c>
      <c r="I515" s="299" t="s">
        <v>2518</v>
      </c>
      <c r="J515" s="299" t="s">
        <v>1016</v>
      </c>
      <c r="K515" s="299" t="s">
        <v>389</v>
      </c>
      <c r="L515" s="264">
        <v>0</v>
      </c>
      <c r="M515" s="264">
        <v>0</v>
      </c>
      <c r="N515" s="264">
        <v>0</v>
      </c>
      <c r="O515" s="264">
        <v>0</v>
      </c>
      <c r="P515" s="264">
        <v>0</v>
      </c>
      <c r="Q515" s="264">
        <v>0</v>
      </c>
      <c r="R515" s="264">
        <v>0</v>
      </c>
      <c r="S515" s="264">
        <v>0</v>
      </c>
      <c r="T515" s="264">
        <v>0</v>
      </c>
      <c r="U515" s="264">
        <v>0</v>
      </c>
      <c r="V515" s="264">
        <v>0</v>
      </c>
      <c r="W515" s="264">
        <v>0</v>
      </c>
      <c r="X515" s="264">
        <v>0</v>
      </c>
      <c r="Y515" s="264">
        <v>0</v>
      </c>
      <c r="Z515" s="264">
        <v>0</v>
      </c>
      <c r="AA515" s="577">
        <v>0</v>
      </c>
      <c r="AB515" s="264">
        <v>0</v>
      </c>
      <c r="AC515" s="264">
        <v>0</v>
      </c>
      <c r="AD515" s="264">
        <v>0</v>
      </c>
      <c r="AE515" s="264">
        <v>12075.52</v>
      </c>
      <c r="AF515" s="264">
        <v>11736.32</v>
      </c>
      <c r="AG515" s="264">
        <v>14568.640000000001</v>
      </c>
      <c r="AH515" s="264">
        <v>13652.800000000001</v>
      </c>
      <c r="AI515" s="264">
        <v>12864</v>
      </c>
      <c r="AJ515" s="264">
        <v>13232.5</v>
      </c>
      <c r="AK515" s="264">
        <v>12690.15</v>
      </c>
      <c r="AL515" s="264">
        <v>13928.96</v>
      </c>
      <c r="AM515" s="264">
        <v>13463.780000000002</v>
      </c>
      <c r="AN515" s="264">
        <v>12921.220000000001</v>
      </c>
      <c r="AO515" s="264">
        <v>13273.26</v>
      </c>
      <c r="AP515" s="264">
        <v>14642.960000000003</v>
      </c>
      <c r="AQ515" s="264">
        <v>36049.590000000004</v>
      </c>
      <c r="AR515" s="264">
        <v>37705.789999999994</v>
      </c>
      <c r="AS515" s="264">
        <v>39628.05999999999</v>
      </c>
      <c r="AT515" s="577">
        <v>40342.880000000005</v>
      </c>
      <c r="AU515" s="264">
        <v>0</v>
      </c>
      <c r="AV515" s="264">
        <v>0</v>
      </c>
      <c r="AW515" s="264">
        <v>0</v>
      </c>
      <c r="AX515" s="264">
        <v>14246.400000000001</v>
      </c>
      <c r="AY515" s="264">
        <v>14687.36</v>
      </c>
      <c r="AZ515" s="264">
        <v>16027.2</v>
      </c>
      <c r="BA515" s="264">
        <v>14975.680000000002</v>
      </c>
      <c r="BB515" s="264">
        <v>15862.25</v>
      </c>
      <c r="BC515" s="264">
        <v>15075</v>
      </c>
      <c r="BD515" s="264">
        <v>14708.17</v>
      </c>
      <c r="BE515" s="264">
        <v>15610.550000000001</v>
      </c>
      <c r="BF515" s="264">
        <v>14150.710000000001</v>
      </c>
      <c r="BG515" s="264">
        <v>14953.160000000002</v>
      </c>
      <c r="BH515" s="264">
        <v>14278.150000000001</v>
      </c>
      <c r="BI515" s="264">
        <v>14490.730000000001</v>
      </c>
      <c r="BJ515" s="264">
        <v>42230.43</v>
      </c>
      <c r="BK515" s="264">
        <v>43578.269999999982</v>
      </c>
      <c r="BL515" s="264">
        <v>43961.16</v>
      </c>
      <c r="BM515" s="577">
        <v>43186.06</v>
      </c>
      <c r="BN515" s="264">
        <v>0</v>
      </c>
      <c r="BO515" s="264">
        <v>0</v>
      </c>
      <c r="BP515" s="264">
        <v>0</v>
      </c>
      <c r="BQ515" s="264">
        <v>18588.16</v>
      </c>
      <c r="BR515" s="264">
        <v>18401.599999999999</v>
      </c>
      <c r="BS515" s="264">
        <v>21437.440000000002</v>
      </c>
      <c r="BT515" s="264">
        <v>21929.280000000002</v>
      </c>
      <c r="BU515" s="264">
        <v>21272.5</v>
      </c>
      <c r="BV515" s="264">
        <v>21825.25</v>
      </c>
      <c r="BW515" s="264">
        <v>21387.66</v>
      </c>
      <c r="BX515" s="264">
        <v>24282.52</v>
      </c>
      <c r="BY515" s="264">
        <v>23454.059999999998</v>
      </c>
      <c r="BZ515" s="264">
        <v>21953.160000000003</v>
      </c>
      <c r="CA515" s="264">
        <v>21720.350000000002</v>
      </c>
      <c r="CB515" s="264">
        <v>22106.54</v>
      </c>
      <c r="CC515" s="264">
        <v>54878.85</v>
      </c>
      <c r="CD515" s="264">
        <v>61728.43</v>
      </c>
      <c r="CE515" s="264">
        <v>68288.259999999995</v>
      </c>
      <c r="CF515" s="577">
        <v>64978.740000000005</v>
      </c>
      <c r="CG515" s="264">
        <v>0</v>
      </c>
      <c r="CH515" s="264">
        <v>0</v>
      </c>
      <c r="CI515" s="264">
        <v>0</v>
      </c>
      <c r="CJ515" s="264">
        <v>0</v>
      </c>
      <c r="CK515" s="264">
        <v>0</v>
      </c>
      <c r="CL515" s="264">
        <v>0</v>
      </c>
      <c r="CM515" s="264">
        <v>0</v>
      </c>
      <c r="CN515" s="264">
        <v>0</v>
      </c>
      <c r="CO515" s="264">
        <v>0</v>
      </c>
      <c r="CP515" s="264">
        <v>0</v>
      </c>
      <c r="CQ515" s="264">
        <v>0</v>
      </c>
      <c r="CR515" s="264">
        <v>0</v>
      </c>
      <c r="CS515" s="264">
        <v>0</v>
      </c>
      <c r="CT515" s="264">
        <v>0</v>
      </c>
      <c r="CU515" s="264">
        <v>0</v>
      </c>
      <c r="CV515" s="264">
        <v>0</v>
      </c>
      <c r="CW515" s="264">
        <v>0</v>
      </c>
      <c r="CX515" s="264">
        <v>0</v>
      </c>
      <c r="CY515" s="577">
        <v>0</v>
      </c>
      <c r="CZ515" s="264">
        <v>0</v>
      </c>
      <c r="DA515" s="264">
        <v>0</v>
      </c>
      <c r="DB515" s="264">
        <v>0</v>
      </c>
      <c r="DC515" s="428">
        <f t="shared" si="7"/>
        <v>1173030.51</v>
      </c>
    </row>
    <row r="516" spans="1:107" x14ac:dyDescent="0.25">
      <c r="A516" s="313">
        <v>105087</v>
      </c>
      <c r="B516" s="347">
        <v>676315</v>
      </c>
      <c r="C516" s="313">
        <v>1026122</v>
      </c>
      <c r="D516" s="14">
        <v>1942600838</v>
      </c>
      <c r="F516" s="14" t="s">
        <v>941</v>
      </c>
      <c r="G516" s="14" t="str">
        <f>INDEX(FY2019_ALL_Targets!F:F,MATCH(B516,FY2019_ALL_Targets!B:B,0))</f>
        <v>Dallas</v>
      </c>
      <c r="H516" s="14" t="s">
        <v>3013</v>
      </c>
      <c r="I516" s="314" t="s">
        <v>2144</v>
      </c>
      <c r="J516" s="314" t="s">
        <v>945</v>
      </c>
      <c r="K516" s="314" t="s">
        <v>384</v>
      </c>
      <c r="L516" s="264">
        <v>0</v>
      </c>
      <c r="M516" s="264">
        <v>0</v>
      </c>
      <c r="N516" s="264">
        <v>0</v>
      </c>
      <c r="O516" s="264">
        <v>0</v>
      </c>
      <c r="P516" s="264">
        <v>0</v>
      </c>
      <c r="Q516" s="264">
        <v>0</v>
      </c>
      <c r="R516" s="264">
        <v>0</v>
      </c>
      <c r="S516" s="264">
        <v>0</v>
      </c>
      <c r="T516" s="264">
        <v>0</v>
      </c>
      <c r="U516" s="264">
        <v>0</v>
      </c>
      <c r="V516" s="264">
        <v>0</v>
      </c>
      <c r="W516" s="264">
        <v>0</v>
      </c>
      <c r="X516" s="264">
        <v>0</v>
      </c>
      <c r="Y516" s="264">
        <v>0</v>
      </c>
      <c r="Z516" s="264">
        <v>0</v>
      </c>
      <c r="AA516" s="577">
        <v>0</v>
      </c>
      <c r="AB516" s="264">
        <v>0</v>
      </c>
      <c r="AC516" s="264">
        <v>0</v>
      </c>
      <c r="AD516" s="264">
        <v>0</v>
      </c>
      <c r="AE516" s="264">
        <v>0</v>
      </c>
      <c r="AF516" s="264">
        <v>0</v>
      </c>
      <c r="AG516" s="264">
        <v>0</v>
      </c>
      <c r="AH516" s="264">
        <v>0</v>
      </c>
      <c r="AI516" s="264">
        <v>0</v>
      </c>
      <c r="AJ516" s="264">
        <v>0</v>
      </c>
      <c r="AK516" s="264">
        <v>0</v>
      </c>
      <c r="AL516" s="264">
        <v>0</v>
      </c>
      <c r="AM516" s="264">
        <v>0</v>
      </c>
      <c r="AN516" s="264">
        <v>0</v>
      </c>
      <c r="AO516" s="264">
        <v>0</v>
      </c>
      <c r="AP516" s="264">
        <v>0</v>
      </c>
      <c r="AQ516" s="264">
        <v>0</v>
      </c>
      <c r="AR516" s="264">
        <v>0</v>
      </c>
      <c r="AS516" s="264">
        <v>0</v>
      </c>
      <c r="AT516" s="577">
        <v>0</v>
      </c>
      <c r="AU516" s="264">
        <v>0</v>
      </c>
      <c r="AV516" s="264">
        <v>0</v>
      </c>
      <c r="AW516" s="264">
        <v>0</v>
      </c>
      <c r="AX516" s="264">
        <v>20742.3</v>
      </c>
      <c r="AY516" s="264">
        <v>21164.1</v>
      </c>
      <c r="AZ516" s="264">
        <v>22355.4</v>
      </c>
      <c r="BA516" s="264">
        <v>22401</v>
      </c>
      <c r="BB516" s="264">
        <v>21698.82</v>
      </c>
      <c r="BC516" s="264">
        <v>22272.06</v>
      </c>
      <c r="BD516" s="264">
        <v>20699.37</v>
      </c>
      <c r="BE516" s="264">
        <v>22743.149999999998</v>
      </c>
      <c r="BF516" s="264">
        <v>21320.989999999998</v>
      </c>
      <c r="BG516" s="264">
        <v>20275.03</v>
      </c>
      <c r="BH516" s="264">
        <v>20501.63</v>
      </c>
      <c r="BI516" s="264">
        <v>20650.43</v>
      </c>
      <c r="BJ516" s="264">
        <v>60428.639999999999</v>
      </c>
      <c r="BK516" s="264">
        <v>63245.539999999994</v>
      </c>
      <c r="BL516" s="264">
        <v>64446.399999999994</v>
      </c>
      <c r="BM516" s="577">
        <v>52678.569999999992</v>
      </c>
      <c r="BN516" s="264">
        <v>0</v>
      </c>
      <c r="BO516" s="264">
        <v>0</v>
      </c>
      <c r="BP516" s="264">
        <v>0</v>
      </c>
      <c r="BQ516" s="264">
        <v>12910.5</v>
      </c>
      <c r="BR516" s="264">
        <v>12779.4</v>
      </c>
      <c r="BS516" s="264">
        <v>13902.300000000001</v>
      </c>
      <c r="BT516" s="264">
        <v>13691.400000000001</v>
      </c>
      <c r="BU516" s="264">
        <v>13409.32</v>
      </c>
      <c r="BV516" s="264">
        <v>13999.420000000002</v>
      </c>
      <c r="BW516" s="264">
        <v>13021.53</v>
      </c>
      <c r="BX516" s="264">
        <v>14203.8</v>
      </c>
      <c r="BY516" s="264">
        <v>13250.83</v>
      </c>
      <c r="BZ516" s="264">
        <v>12948.1</v>
      </c>
      <c r="CA516" s="264">
        <v>13103.089999999998</v>
      </c>
      <c r="CB516" s="264">
        <v>12832.309999999998</v>
      </c>
      <c r="CC516" s="264">
        <v>37230.559999999998</v>
      </c>
      <c r="CD516" s="264">
        <v>39165.64</v>
      </c>
      <c r="CE516" s="264">
        <v>40280.42</v>
      </c>
      <c r="CF516" s="577">
        <v>33352.370000000003</v>
      </c>
      <c r="CG516" s="264">
        <v>0</v>
      </c>
      <c r="CH516" s="264">
        <v>0</v>
      </c>
      <c r="CI516" s="264">
        <v>0</v>
      </c>
      <c r="CJ516" s="264">
        <v>0</v>
      </c>
      <c r="CK516" s="264">
        <v>0</v>
      </c>
      <c r="CL516" s="264">
        <v>0</v>
      </c>
      <c r="CM516" s="264">
        <v>0</v>
      </c>
      <c r="CN516" s="264">
        <v>0</v>
      </c>
      <c r="CO516" s="264">
        <v>0</v>
      </c>
      <c r="CP516" s="264">
        <v>0</v>
      </c>
      <c r="CQ516" s="264">
        <v>0</v>
      </c>
      <c r="CR516" s="264">
        <v>0</v>
      </c>
      <c r="CS516" s="264">
        <v>0</v>
      </c>
      <c r="CT516" s="264">
        <v>0</v>
      </c>
      <c r="CU516" s="264">
        <v>0</v>
      </c>
      <c r="CV516" s="264">
        <v>0</v>
      </c>
      <c r="CW516" s="264">
        <v>0</v>
      </c>
      <c r="CX516" s="264">
        <v>0</v>
      </c>
      <c r="CY516" s="577">
        <v>0</v>
      </c>
      <c r="CZ516" s="264">
        <v>0</v>
      </c>
      <c r="DA516" s="264">
        <v>0</v>
      </c>
      <c r="DB516" s="264">
        <v>0</v>
      </c>
      <c r="DC516" s="428">
        <f t="shared" ref="DC516:DC557" si="8">SUM(L516:DB516)</f>
        <v>807704.42</v>
      </c>
    </row>
    <row r="517" spans="1:107" x14ac:dyDescent="0.25">
      <c r="A517" s="297">
        <v>4558</v>
      </c>
      <c r="B517" s="347">
        <v>676316</v>
      </c>
      <c r="C517" s="297">
        <v>1026825</v>
      </c>
      <c r="D517" s="14">
        <v>1528458924</v>
      </c>
      <c r="F517" s="14" t="s">
        <v>925</v>
      </c>
      <c r="G517" s="14" t="str">
        <f>INDEX(FY2019_ALL_Targets!F:F,MATCH(B517,FY2019_ALL_Targets!B:B,0))</f>
        <v>MRSA Central</v>
      </c>
      <c r="H517" s="14" t="s">
        <v>3041</v>
      </c>
      <c r="I517" s="299" t="s">
        <v>527</v>
      </c>
      <c r="J517" s="299" t="s">
        <v>1002</v>
      </c>
      <c r="K517" s="299" t="s">
        <v>528</v>
      </c>
      <c r="L517" s="264">
        <v>0</v>
      </c>
      <c r="M517" s="264">
        <v>0</v>
      </c>
      <c r="N517" s="264">
        <v>0</v>
      </c>
      <c r="O517" s="264">
        <v>0</v>
      </c>
      <c r="P517" s="264">
        <v>0</v>
      </c>
      <c r="Q517" s="264">
        <v>0</v>
      </c>
      <c r="R517" s="264">
        <v>0</v>
      </c>
      <c r="S517" s="264">
        <v>0</v>
      </c>
      <c r="T517" s="264">
        <v>0</v>
      </c>
      <c r="U517" s="264">
        <v>0</v>
      </c>
      <c r="V517" s="264">
        <v>0</v>
      </c>
      <c r="W517" s="264">
        <v>0</v>
      </c>
      <c r="X517" s="264">
        <v>0</v>
      </c>
      <c r="Y517" s="264">
        <v>0</v>
      </c>
      <c r="Z517" s="264">
        <v>0</v>
      </c>
      <c r="AA517" s="577">
        <v>0</v>
      </c>
      <c r="AB517" s="264">
        <v>0</v>
      </c>
      <c r="AC517" s="264">
        <v>0</v>
      </c>
      <c r="AD517" s="264">
        <v>0</v>
      </c>
      <c r="AE517" s="264">
        <v>0</v>
      </c>
      <c r="AF517" s="264">
        <v>0</v>
      </c>
      <c r="AG517" s="264">
        <v>0</v>
      </c>
      <c r="AH517" s="264">
        <v>0</v>
      </c>
      <c r="AI517" s="264">
        <v>0</v>
      </c>
      <c r="AJ517" s="264">
        <v>0</v>
      </c>
      <c r="AK517" s="264">
        <v>0</v>
      </c>
      <c r="AL517" s="264">
        <v>0</v>
      </c>
      <c r="AM517" s="264">
        <v>0</v>
      </c>
      <c r="AN517" s="264">
        <v>0</v>
      </c>
      <c r="AO517" s="264">
        <v>0</v>
      </c>
      <c r="AP517" s="264">
        <v>0</v>
      </c>
      <c r="AQ517" s="264">
        <v>0</v>
      </c>
      <c r="AR517" s="264">
        <v>0</v>
      </c>
      <c r="AS517" s="264">
        <v>0</v>
      </c>
      <c r="AT517" s="577">
        <v>0</v>
      </c>
      <c r="AU517" s="264">
        <v>0</v>
      </c>
      <c r="AV517" s="264">
        <v>0</v>
      </c>
      <c r="AW517" s="264">
        <v>0</v>
      </c>
      <c r="AX517" s="264">
        <v>0</v>
      </c>
      <c r="AY517" s="264">
        <v>0</v>
      </c>
      <c r="AZ517" s="264">
        <v>0</v>
      </c>
      <c r="BA517" s="264">
        <v>0</v>
      </c>
      <c r="BB517" s="264">
        <v>0</v>
      </c>
      <c r="BC517" s="264">
        <v>0</v>
      </c>
      <c r="BD517" s="264">
        <v>0</v>
      </c>
      <c r="BE517" s="264">
        <v>0</v>
      </c>
      <c r="BF517" s="264">
        <v>0</v>
      </c>
      <c r="BG517" s="264">
        <v>0</v>
      </c>
      <c r="BH517" s="264">
        <v>0</v>
      </c>
      <c r="BI517" s="264">
        <v>0</v>
      </c>
      <c r="BJ517" s="264">
        <v>0</v>
      </c>
      <c r="BK517" s="264">
        <v>0</v>
      </c>
      <c r="BL517" s="264">
        <v>0</v>
      </c>
      <c r="BM517" s="577">
        <v>0</v>
      </c>
      <c r="BN517" s="264">
        <v>0</v>
      </c>
      <c r="BO517" s="264">
        <v>0</v>
      </c>
      <c r="BP517" s="264">
        <v>0</v>
      </c>
      <c r="BQ517" s="264">
        <v>14623</v>
      </c>
      <c r="BR517" s="264">
        <v>14749</v>
      </c>
      <c r="BS517" s="264">
        <v>15295</v>
      </c>
      <c r="BT517" s="264">
        <v>15043</v>
      </c>
      <c r="BU517" s="264">
        <v>15098.35</v>
      </c>
      <c r="BV517" s="264">
        <v>15271.1</v>
      </c>
      <c r="BW517" s="264">
        <v>15082.49</v>
      </c>
      <c r="BX517" s="264">
        <v>15203.14</v>
      </c>
      <c r="BY517" s="264">
        <v>15385.15</v>
      </c>
      <c r="BZ517" s="264">
        <v>15168.92</v>
      </c>
      <c r="CA517" s="264">
        <v>15265.64</v>
      </c>
      <c r="CB517" s="264">
        <v>15445.59</v>
      </c>
      <c r="CC517" s="264">
        <v>32606.910000000007</v>
      </c>
      <c r="CD517" s="264">
        <v>27495.479999999996</v>
      </c>
      <c r="CE517" s="264">
        <v>25294.19</v>
      </c>
      <c r="CF517" s="577">
        <v>28454.880000000001</v>
      </c>
      <c r="CG517" s="264">
        <v>0</v>
      </c>
      <c r="CH517" s="264">
        <v>0</v>
      </c>
      <c r="CI517" s="264">
        <v>0</v>
      </c>
      <c r="CJ517" s="264">
        <v>16569</v>
      </c>
      <c r="CK517" s="264">
        <v>16527</v>
      </c>
      <c r="CL517" s="264">
        <v>17584</v>
      </c>
      <c r="CM517" s="264">
        <v>17626</v>
      </c>
      <c r="CN517" s="264">
        <v>17074.61</v>
      </c>
      <c r="CO517" s="264">
        <v>17572.129999999997</v>
      </c>
      <c r="CP517" s="264">
        <v>17168.05</v>
      </c>
      <c r="CQ517" s="264">
        <v>17279.830000000002</v>
      </c>
      <c r="CR517" s="264">
        <v>17170.54</v>
      </c>
      <c r="CS517" s="264">
        <v>16788.38</v>
      </c>
      <c r="CT517" s="264">
        <v>16940.3</v>
      </c>
      <c r="CU517" s="264">
        <v>17189.45</v>
      </c>
      <c r="CV517" s="264">
        <v>36996.400000000001</v>
      </c>
      <c r="CW517" s="264">
        <v>31628.400000000001</v>
      </c>
      <c r="CX517" s="264">
        <v>28543.929999999997</v>
      </c>
      <c r="CY517" s="577">
        <v>31578.699999999997</v>
      </c>
      <c r="CZ517" s="264">
        <v>0</v>
      </c>
      <c r="DA517" s="264">
        <v>0</v>
      </c>
      <c r="DB517" s="264">
        <v>0</v>
      </c>
      <c r="DC517" s="428">
        <f t="shared" si="8"/>
        <v>629718.56000000006</v>
      </c>
    </row>
    <row r="518" spans="1:107" x14ac:dyDescent="0.25">
      <c r="A518" s="297">
        <v>105172</v>
      </c>
      <c r="B518" s="347">
        <v>676317</v>
      </c>
      <c r="C518" s="297">
        <v>1026532</v>
      </c>
      <c r="D518" s="14">
        <v>1538557392</v>
      </c>
      <c r="F518" s="14" t="s">
        <v>937</v>
      </c>
      <c r="G518" s="14" t="str">
        <f>INDEX(FY2019_ALL_Targets!F:F,MATCH(B518,FY2019_ALL_Targets!B:B,0))</f>
        <v>Tarrant</v>
      </c>
      <c r="H518" s="14" t="s">
        <v>3009</v>
      </c>
      <c r="I518" s="299" t="s">
        <v>387</v>
      </c>
      <c r="J518" s="299" t="s">
        <v>960</v>
      </c>
      <c r="K518" s="299" t="s">
        <v>388</v>
      </c>
      <c r="L518" s="264">
        <v>17489.2</v>
      </c>
      <c r="M518" s="264">
        <v>17328.199999999997</v>
      </c>
      <c r="N518" s="264">
        <v>18579.399999999998</v>
      </c>
      <c r="O518" s="264">
        <v>18413.8</v>
      </c>
      <c r="P518" s="264">
        <v>18105.52</v>
      </c>
      <c r="Q518" s="264">
        <v>18069.2</v>
      </c>
      <c r="R518" s="264">
        <v>17808.060000000001</v>
      </c>
      <c r="S518" s="264">
        <v>18270.87</v>
      </c>
      <c r="T518" s="264">
        <v>18138.28</v>
      </c>
      <c r="U518" s="264">
        <v>17125.609999999997</v>
      </c>
      <c r="V518" s="264">
        <v>17121.05</v>
      </c>
      <c r="W518" s="264">
        <v>17330.87</v>
      </c>
      <c r="X518" s="264">
        <v>50262.639999999985</v>
      </c>
      <c r="Y518" s="264">
        <v>52054.770000000004</v>
      </c>
      <c r="Z518" s="264">
        <v>53577.8</v>
      </c>
      <c r="AA518" s="577">
        <v>50878.879999999997</v>
      </c>
      <c r="AB518" s="264">
        <v>0</v>
      </c>
      <c r="AC518" s="264">
        <v>0</v>
      </c>
      <c r="AD518" s="264">
        <v>0</v>
      </c>
      <c r="AE518" s="264">
        <v>7672.7999999999993</v>
      </c>
      <c r="AF518" s="264">
        <v>7967.1999999999989</v>
      </c>
      <c r="AG518" s="264">
        <v>8174.1999999999989</v>
      </c>
      <c r="AH518" s="264">
        <v>8293.7999999999993</v>
      </c>
      <c r="AI518" s="264">
        <v>7890.5199999999995</v>
      </c>
      <c r="AJ518" s="264">
        <v>8153.84</v>
      </c>
      <c r="AK518" s="264">
        <v>7987.46</v>
      </c>
      <c r="AL518" s="264">
        <v>8147.1399999999994</v>
      </c>
      <c r="AM518" s="264">
        <v>7884.46</v>
      </c>
      <c r="AN518" s="264">
        <v>7638.2199999999993</v>
      </c>
      <c r="AO518" s="264">
        <v>7778.8599999999988</v>
      </c>
      <c r="AP518" s="264">
        <v>7861.4399999999987</v>
      </c>
      <c r="AQ518" s="264">
        <v>22416.41</v>
      </c>
      <c r="AR518" s="264">
        <v>23205.710000000003</v>
      </c>
      <c r="AS518" s="264">
        <v>23739.489999999998</v>
      </c>
      <c r="AT518" s="577">
        <v>22964.409999999996</v>
      </c>
      <c r="AU518" s="264">
        <v>0</v>
      </c>
      <c r="AV518" s="264">
        <v>0</v>
      </c>
      <c r="AW518" s="264">
        <v>0</v>
      </c>
      <c r="AX518" s="264">
        <v>0</v>
      </c>
      <c r="AY518" s="264">
        <v>0</v>
      </c>
      <c r="AZ518" s="264">
        <v>0</v>
      </c>
      <c r="BA518" s="264">
        <v>0</v>
      </c>
      <c r="BB518" s="264">
        <v>0</v>
      </c>
      <c r="BC518" s="264">
        <v>0</v>
      </c>
      <c r="BD518" s="264">
        <v>0</v>
      </c>
      <c r="BE518" s="264">
        <v>0</v>
      </c>
      <c r="BF518" s="264">
        <v>0</v>
      </c>
      <c r="BG518" s="264">
        <v>0</v>
      </c>
      <c r="BH518" s="264">
        <v>0</v>
      </c>
      <c r="BI518" s="264">
        <v>0</v>
      </c>
      <c r="BJ518" s="264">
        <v>0</v>
      </c>
      <c r="BK518" s="264">
        <v>0</v>
      </c>
      <c r="BL518" s="264">
        <v>0</v>
      </c>
      <c r="BM518" s="577">
        <v>0</v>
      </c>
      <c r="BN518" s="264">
        <v>0</v>
      </c>
      <c r="BO518" s="264">
        <v>0</v>
      </c>
      <c r="BP518" s="264">
        <v>0</v>
      </c>
      <c r="BQ518" s="264">
        <v>0</v>
      </c>
      <c r="BR518" s="264">
        <v>0</v>
      </c>
      <c r="BS518" s="264">
        <v>0</v>
      </c>
      <c r="BT518" s="264">
        <v>0</v>
      </c>
      <c r="BU518" s="264">
        <v>0</v>
      </c>
      <c r="BV518" s="264">
        <v>0</v>
      </c>
      <c r="BW518" s="264">
        <v>0</v>
      </c>
      <c r="BX518" s="264">
        <v>0</v>
      </c>
      <c r="BY518" s="264">
        <v>0</v>
      </c>
      <c r="BZ518" s="264">
        <v>0</v>
      </c>
      <c r="CA518" s="264">
        <v>0</v>
      </c>
      <c r="CB518" s="264">
        <v>0</v>
      </c>
      <c r="CC518" s="264">
        <v>0</v>
      </c>
      <c r="CD518" s="264">
        <v>0</v>
      </c>
      <c r="CE518" s="264">
        <v>0</v>
      </c>
      <c r="CF518" s="577">
        <v>0</v>
      </c>
      <c r="CG518" s="264">
        <v>0</v>
      </c>
      <c r="CH518" s="264">
        <v>0</v>
      </c>
      <c r="CI518" s="264">
        <v>0</v>
      </c>
      <c r="CJ518" s="264">
        <v>0</v>
      </c>
      <c r="CK518" s="264">
        <v>0</v>
      </c>
      <c r="CL518" s="264">
        <v>0</v>
      </c>
      <c r="CM518" s="264">
        <v>0</v>
      </c>
      <c r="CN518" s="264">
        <v>0</v>
      </c>
      <c r="CO518" s="264">
        <v>0</v>
      </c>
      <c r="CP518" s="264">
        <v>0</v>
      </c>
      <c r="CQ518" s="264">
        <v>0</v>
      </c>
      <c r="CR518" s="264">
        <v>0</v>
      </c>
      <c r="CS518" s="264">
        <v>0</v>
      </c>
      <c r="CT518" s="264">
        <v>0</v>
      </c>
      <c r="CU518" s="264">
        <v>0</v>
      </c>
      <c r="CV518" s="264">
        <v>0</v>
      </c>
      <c r="CW518" s="264">
        <v>0</v>
      </c>
      <c r="CX518" s="264">
        <v>0</v>
      </c>
      <c r="CY518" s="577">
        <v>0</v>
      </c>
      <c r="CZ518" s="264">
        <v>0</v>
      </c>
      <c r="DA518" s="264">
        <v>0</v>
      </c>
      <c r="DB518" s="264">
        <v>0</v>
      </c>
      <c r="DC518" s="428">
        <f t="shared" si="8"/>
        <v>608330.11</v>
      </c>
    </row>
    <row r="519" spans="1:107" x14ac:dyDescent="0.25">
      <c r="A519" s="297">
        <v>105150</v>
      </c>
      <c r="B519" s="347">
        <v>676319</v>
      </c>
      <c r="C519" s="297">
        <v>1020361</v>
      </c>
      <c r="D519" s="14">
        <v>1215206826</v>
      </c>
      <c r="F519" s="14" t="s">
        <v>937</v>
      </c>
      <c r="G519" s="14" t="str">
        <f>INDEX(FY2019_ALL_Targets!F:F,MATCH(B519,FY2019_ALL_Targets!B:B,0))</f>
        <v>Tarrant</v>
      </c>
      <c r="H519" s="14" t="s">
        <v>3078</v>
      </c>
      <c r="I519" s="299" t="s">
        <v>385</v>
      </c>
      <c r="J519" s="299" t="s">
        <v>945</v>
      </c>
      <c r="K519" s="299" t="s">
        <v>386</v>
      </c>
      <c r="L519" s="264">
        <v>19618.32</v>
      </c>
      <c r="M519" s="264">
        <v>19437.719999999998</v>
      </c>
      <c r="N519" s="264">
        <v>20841.240000000002</v>
      </c>
      <c r="O519" s="264">
        <v>20655.48</v>
      </c>
      <c r="P519" s="264">
        <v>20298.919999999998</v>
      </c>
      <c r="Q519" s="264">
        <v>20258.199999999997</v>
      </c>
      <c r="R519" s="264">
        <v>19949.610000000004</v>
      </c>
      <c r="S519" s="264">
        <v>20514.599999999999</v>
      </c>
      <c r="T519" s="264">
        <v>20366.329999999998</v>
      </c>
      <c r="U519" s="264">
        <v>19231.87</v>
      </c>
      <c r="V519" s="264">
        <v>19226.939999999999</v>
      </c>
      <c r="W519" s="264">
        <v>19462.349999999999</v>
      </c>
      <c r="X519" s="264">
        <v>43878.239999999991</v>
      </c>
      <c r="Y519" s="264">
        <v>58041.609999999993</v>
      </c>
      <c r="Z519" s="264">
        <v>60302.010000000009</v>
      </c>
      <c r="AA519" s="577">
        <v>45338.78</v>
      </c>
      <c r="AB519" s="264">
        <v>0</v>
      </c>
      <c r="AC519" s="264">
        <v>0</v>
      </c>
      <c r="AD519" s="264">
        <v>0</v>
      </c>
      <c r="AE519" s="264">
        <v>8606.880000000001</v>
      </c>
      <c r="AF519" s="264">
        <v>8937.1200000000008</v>
      </c>
      <c r="AG519" s="264">
        <v>9169.32</v>
      </c>
      <c r="AH519" s="264">
        <v>9303.4800000000014</v>
      </c>
      <c r="AI519" s="264">
        <v>8846.4199999999983</v>
      </c>
      <c r="AJ519" s="264">
        <v>9141.64</v>
      </c>
      <c r="AK519" s="264">
        <v>8948.0299999999988</v>
      </c>
      <c r="AL519" s="264">
        <v>9147.6999999999989</v>
      </c>
      <c r="AM519" s="264">
        <v>8853.51</v>
      </c>
      <c r="AN519" s="264">
        <v>8577.6699999999983</v>
      </c>
      <c r="AO519" s="264">
        <v>8735.68</v>
      </c>
      <c r="AP519" s="264">
        <v>8828.5099999999984</v>
      </c>
      <c r="AQ519" s="264">
        <v>19569.060000000001</v>
      </c>
      <c r="AR519" s="264">
        <v>25868.859999999993</v>
      </c>
      <c r="AS519" s="264">
        <v>26731.840000000004</v>
      </c>
      <c r="AT519" s="577">
        <v>20411.12</v>
      </c>
      <c r="AU519" s="264">
        <v>0</v>
      </c>
      <c r="AV519" s="264">
        <v>0</v>
      </c>
      <c r="AW519" s="264">
        <v>0</v>
      </c>
      <c r="AX519" s="264">
        <v>0</v>
      </c>
      <c r="AY519" s="264">
        <v>0</v>
      </c>
      <c r="AZ519" s="264">
        <v>0</v>
      </c>
      <c r="BA519" s="264">
        <v>0</v>
      </c>
      <c r="BB519" s="264">
        <v>0</v>
      </c>
      <c r="BC519" s="264">
        <v>0</v>
      </c>
      <c r="BD519" s="264">
        <v>0</v>
      </c>
      <c r="BE519" s="264">
        <v>0</v>
      </c>
      <c r="BF519" s="264">
        <v>0</v>
      </c>
      <c r="BG519" s="264">
        <v>0</v>
      </c>
      <c r="BH519" s="264">
        <v>0</v>
      </c>
      <c r="BI519" s="264">
        <v>0</v>
      </c>
      <c r="BJ519" s="264">
        <v>0</v>
      </c>
      <c r="BK519" s="264">
        <v>0</v>
      </c>
      <c r="BL519" s="264">
        <v>0</v>
      </c>
      <c r="BM519" s="577">
        <v>0</v>
      </c>
      <c r="BN519" s="264">
        <v>0</v>
      </c>
      <c r="BO519" s="264">
        <v>0</v>
      </c>
      <c r="BP519" s="264">
        <v>0</v>
      </c>
      <c r="BQ519" s="264">
        <v>0</v>
      </c>
      <c r="BR519" s="264">
        <v>0</v>
      </c>
      <c r="BS519" s="264">
        <v>0</v>
      </c>
      <c r="BT519" s="264">
        <v>0</v>
      </c>
      <c r="BU519" s="264">
        <v>0</v>
      </c>
      <c r="BV519" s="264">
        <v>0</v>
      </c>
      <c r="BW519" s="264">
        <v>0</v>
      </c>
      <c r="BX519" s="264">
        <v>0</v>
      </c>
      <c r="BY519" s="264">
        <v>0</v>
      </c>
      <c r="BZ519" s="264">
        <v>0</v>
      </c>
      <c r="CA519" s="264">
        <v>0</v>
      </c>
      <c r="CB519" s="264">
        <v>0</v>
      </c>
      <c r="CC519" s="264">
        <v>0</v>
      </c>
      <c r="CD519" s="264">
        <v>0</v>
      </c>
      <c r="CE519" s="264">
        <v>0</v>
      </c>
      <c r="CF519" s="577">
        <v>0</v>
      </c>
      <c r="CG519" s="264">
        <v>0</v>
      </c>
      <c r="CH519" s="264">
        <v>0</v>
      </c>
      <c r="CI519" s="264">
        <v>0</v>
      </c>
      <c r="CJ519" s="264">
        <v>0</v>
      </c>
      <c r="CK519" s="264">
        <v>0</v>
      </c>
      <c r="CL519" s="264">
        <v>0</v>
      </c>
      <c r="CM519" s="264">
        <v>0</v>
      </c>
      <c r="CN519" s="264">
        <v>0</v>
      </c>
      <c r="CO519" s="264">
        <v>0</v>
      </c>
      <c r="CP519" s="264">
        <v>0</v>
      </c>
      <c r="CQ519" s="264">
        <v>0</v>
      </c>
      <c r="CR519" s="264">
        <v>0</v>
      </c>
      <c r="CS519" s="264">
        <v>0</v>
      </c>
      <c r="CT519" s="264">
        <v>0</v>
      </c>
      <c r="CU519" s="264">
        <v>0</v>
      </c>
      <c r="CV519" s="264">
        <v>0</v>
      </c>
      <c r="CW519" s="264">
        <v>0</v>
      </c>
      <c r="CX519" s="264">
        <v>0</v>
      </c>
      <c r="CY519" s="577">
        <v>0</v>
      </c>
      <c r="CZ519" s="264">
        <v>0</v>
      </c>
      <c r="DA519" s="264">
        <v>0</v>
      </c>
      <c r="DB519" s="264">
        <v>0</v>
      </c>
      <c r="DC519" s="428">
        <f t="shared" si="8"/>
        <v>647099.06000000006</v>
      </c>
    </row>
    <row r="520" spans="1:107" x14ac:dyDescent="0.25">
      <c r="A520" s="297">
        <v>5039</v>
      </c>
      <c r="B520" s="347">
        <v>676321</v>
      </c>
      <c r="C520" s="297">
        <v>1026541</v>
      </c>
      <c r="D520" s="14">
        <v>1407127384</v>
      </c>
      <c r="F520" s="14" t="s">
        <v>935</v>
      </c>
      <c r="G520" s="14" t="str">
        <f>INDEX(FY2019_ALL_Targets!F:F,MATCH(B520,FY2019_ALL_Targets!B:B,0))</f>
        <v>Nueces</v>
      </c>
      <c r="H520" s="14" t="s">
        <v>3059</v>
      </c>
      <c r="I520" s="299" t="s">
        <v>648</v>
      </c>
      <c r="J520" s="299" t="s">
        <v>961</v>
      </c>
      <c r="K520" s="299" t="s">
        <v>1294</v>
      </c>
      <c r="L520" s="264">
        <v>0</v>
      </c>
      <c r="M520" s="264">
        <v>0</v>
      </c>
      <c r="N520" s="264">
        <v>0</v>
      </c>
      <c r="O520" s="264">
        <v>0</v>
      </c>
      <c r="P520" s="264">
        <v>0</v>
      </c>
      <c r="Q520" s="264">
        <v>0</v>
      </c>
      <c r="R520" s="264">
        <v>0</v>
      </c>
      <c r="S520" s="264">
        <v>0</v>
      </c>
      <c r="T520" s="264">
        <v>0</v>
      </c>
      <c r="U520" s="264">
        <v>0</v>
      </c>
      <c r="V520" s="264">
        <v>0</v>
      </c>
      <c r="W520" s="264">
        <v>0</v>
      </c>
      <c r="X520" s="264">
        <v>0</v>
      </c>
      <c r="Y520" s="264">
        <v>0</v>
      </c>
      <c r="Z520" s="264">
        <v>0</v>
      </c>
      <c r="AA520" s="577">
        <v>0</v>
      </c>
      <c r="AB520" s="264">
        <v>0</v>
      </c>
      <c r="AC520" s="264">
        <v>0</v>
      </c>
      <c r="AD520" s="264">
        <v>0</v>
      </c>
      <c r="AE520" s="264">
        <v>0</v>
      </c>
      <c r="AF520" s="264">
        <v>0</v>
      </c>
      <c r="AG520" s="264">
        <v>0</v>
      </c>
      <c r="AH520" s="264">
        <v>0</v>
      </c>
      <c r="AI520" s="264">
        <v>0</v>
      </c>
      <c r="AJ520" s="264">
        <v>0</v>
      </c>
      <c r="AK520" s="264">
        <v>0</v>
      </c>
      <c r="AL520" s="264">
        <v>0</v>
      </c>
      <c r="AM520" s="264">
        <v>0</v>
      </c>
      <c r="AN520" s="264">
        <v>0</v>
      </c>
      <c r="AO520" s="264">
        <v>0</v>
      </c>
      <c r="AP520" s="264">
        <v>0</v>
      </c>
      <c r="AQ520" s="264">
        <v>0</v>
      </c>
      <c r="AR520" s="264">
        <v>0</v>
      </c>
      <c r="AS520" s="264">
        <v>0</v>
      </c>
      <c r="AT520" s="577">
        <v>0</v>
      </c>
      <c r="AU520" s="264">
        <v>0</v>
      </c>
      <c r="AV520" s="264">
        <v>0</v>
      </c>
      <c r="AW520" s="264">
        <v>0</v>
      </c>
      <c r="AX520" s="264">
        <v>0</v>
      </c>
      <c r="AY520" s="264">
        <v>0</v>
      </c>
      <c r="AZ520" s="264">
        <v>0</v>
      </c>
      <c r="BA520" s="264">
        <v>0</v>
      </c>
      <c r="BB520" s="264">
        <v>0</v>
      </c>
      <c r="BC520" s="264">
        <v>0</v>
      </c>
      <c r="BD520" s="264">
        <v>0</v>
      </c>
      <c r="BE520" s="264">
        <v>0</v>
      </c>
      <c r="BF520" s="264">
        <v>0</v>
      </c>
      <c r="BG520" s="264">
        <v>0</v>
      </c>
      <c r="BH520" s="264">
        <v>0</v>
      </c>
      <c r="BI520" s="264">
        <v>0</v>
      </c>
      <c r="BJ520" s="264">
        <v>0</v>
      </c>
      <c r="BK520" s="264">
        <v>0</v>
      </c>
      <c r="BL520" s="264">
        <v>0</v>
      </c>
      <c r="BM520" s="577">
        <v>0</v>
      </c>
      <c r="BN520" s="264">
        <v>0</v>
      </c>
      <c r="BO520" s="264">
        <v>0</v>
      </c>
      <c r="BP520" s="264">
        <v>0</v>
      </c>
      <c r="BQ520" s="264">
        <v>24769.850000000002</v>
      </c>
      <c r="BR520" s="264">
        <v>25043.550000000003</v>
      </c>
      <c r="BS520" s="264">
        <v>26740.49</v>
      </c>
      <c r="BT520" s="264">
        <v>27862.66</v>
      </c>
      <c r="BU520" s="264">
        <v>27749.54</v>
      </c>
      <c r="BV520" s="264">
        <v>27344.239999999998</v>
      </c>
      <c r="BW520" s="264">
        <v>26340.71</v>
      </c>
      <c r="BX520" s="264">
        <v>25938.730000000003</v>
      </c>
      <c r="BY520" s="264">
        <v>24694.44</v>
      </c>
      <c r="BZ520" s="264">
        <v>23757.65</v>
      </c>
      <c r="CA520" s="264">
        <v>22979.180000000004</v>
      </c>
      <c r="CB520" s="264">
        <v>24859.84</v>
      </c>
      <c r="CC520" s="264">
        <v>71938.84</v>
      </c>
      <c r="CD520" s="264">
        <v>78902.010000000009</v>
      </c>
      <c r="CE520" s="264">
        <v>76434.44</v>
      </c>
      <c r="CF520" s="577">
        <v>71017.23000000001</v>
      </c>
      <c r="CG520" s="264">
        <v>0</v>
      </c>
      <c r="CH520" s="264">
        <v>0</v>
      </c>
      <c r="CI520" s="264">
        <v>0</v>
      </c>
      <c r="CJ520" s="264">
        <v>26603.64</v>
      </c>
      <c r="CK520" s="264">
        <v>27944.770000000004</v>
      </c>
      <c r="CL520" s="264">
        <v>28711.13</v>
      </c>
      <c r="CM520" s="264">
        <v>29176.420000000002</v>
      </c>
      <c r="CN520" s="264">
        <v>28560.14</v>
      </c>
      <c r="CO520" s="264">
        <v>29154.579999999998</v>
      </c>
      <c r="CP520" s="264">
        <v>26210.510000000002</v>
      </c>
      <c r="CQ520" s="264">
        <v>27353.26</v>
      </c>
      <c r="CR520" s="264">
        <v>25178.66</v>
      </c>
      <c r="CS520" s="264">
        <v>25490.410000000003</v>
      </c>
      <c r="CT520" s="264">
        <v>25293.980000000003</v>
      </c>
      <c r="CU520" s="264">
        <v>26973.690000000002</v>
      </c>
      <c r="CV520" s="264">
        <v>78240.240000000005</v>
      </c>
      <c r="CW520" s="264">
        <v>82624.419999999969</v>
      </c>
      <c r="CX520" s="264">
        <v>78204.56</v>
      </c>
      <c r="CY520" s="577">
        <v>77135.959999999992</v>
      </c>
      <c r="CZ520" s="264">
        <v>0</v>
      </c>
      <c r="DA520" s="264">
        <v>0</v>
      </c>
      <c r="DB520" s="264">
        <v>0</v>
      </c>
      <c r="DC520" s="428">
        <f t="shared" si="8"/>
        <v>1249229.7700000003</v>
      </c>
    </row>
    <row r="521" spans="1:107" x14ac:dyDescent="0.25">
      <c r="A521" s="311">
        <v>105314</v>
      </c>
      <c r="B521" s="347">
        <v>676323</v>
      </c>
      <c r="C521" s="311">
        <v>1026584</v>
      </c>
      <c r="D521" s="14">
        <v>1669860425</v>
      </c>
      <c r="F521" s="14" t="s">
        <v>930</v>
      </c>
      <c r="G521" s="14" t="str">
        <f>INDEX(FY2019_ALL_Targets!F:F,MATCH(B521,FY2019_ALL_Targets!B:B,0))</f>
        <v>Harris</v>
      </c>
      <c r="H521" s="14" t="s">
        <v>3010</v>
      </c>
      <c r="I521" s="312" t="s">
        <v>392</v>
      </c>
      <c r="J521" s="312" t="s">
        <v>985</v>
      </c>
      <c r="K521" s="312" t="s">
        <v>393</v>
      </c>
      <c r="L521" s="264">
        <v>3845.4</v>
      </c>
      <c r="M521" s="264">
        <v>3959.2999999999997</v>
      </c>
      <c r="N521" s="264">
        <v>4329.8999999999996</v>
      </c>
      <c r="O521" s="264">
        <v>4365.5999999999995</v>
      </c>
      <c r="P521" s="264">
        <v>4110.96</v>
      </c>
      <c r="Q521" s="264">
        <v>4255.4399999999996</v>
      </c>
      <c r="R521" s="264">
        <v>4148.78</v>
      </c>
      <c r="S521" s="264">
        <v>4388.7</v>
      </c>
      <c r="T521" s="264">
        <v>4141.5</v>
      </c>
      <c r="U521" s="264">
        <v>4114.1400000000003</v>
      </c>
      <c r="V521" s="264">
        <v>4002.34</v>
      </c>
      <c r="W521" s="264">
        <v>4148.4799999999996</v>
      </c>
      <c r="X521" s="264">
        <v>8779.74</v>
      </c>
      <c r="Y521" s="264">
        <v>11897.92</v>
      </c>
      <c r="Z521" s="264">
        <v>12402.859999999999</v>
      </c>
      <c r="AA521" s="577">
        <v>6995.07</v>
      </c>
      <c r="AB521" s="264">
        <v>0</v>
      </c>
      <c r="AC521" s="264">
        <v>0</v>
      </c>
      <c r="AD521" s="264">
        <v>0</v>
      </c>
      <c r="AE521" s="264">
        <v>0</v>
      </c>
      <c r="AF521" s="264">
        <v>0</v>
      </c>
      <c r="AG521" s="264">
        <v>0</v>
      </c>
      <c r="AH521" s="264">
        <v>0</v>
      </c>
      <c r="AI521" s="264">
        <v>0</v>
      </c>
      <c r="AJ521" s="264">
        <v>0</v>
      </c>
      <c r="AK521" s="264">
        <v>0</v>
      </c>
      <c r="AL521" s="264">
        <v>0</v>
      </c>
      <c r="AM521" s="264">
        <v>0</v>
      </c>
      <c r="AN521" s="264">
        <v>0</v>
      </c>
      <c r="AO521" s="264">
        <v>0</v>
      </c>
      <c r="AP521" s="264">
        <v>0</v>
      </c>
      <c r="AQ521" s="264">
        <v>0</v>
      </c>
      <c r="AR521" s="264">
        <v>0</v>
      </c>
      <c r="AS521" s="264">
        <v>0</v>
      </c>
      <c r="AT521" s="577">
        <v>0</v>
      </c>
      <c r="AU521" s="264">
        <v>0</v>
      </c>
      <c r="AV521" s="264">
        <v>0</v>
      </c>
      <c r="AW521" s="264">
        <v>0</v>
      </c>
      <c r="AX521" s="264">
        <v>2347.6999999999998</v>
      </c>
      <c r="AY521" s="264">
        <v>2369.7999999999997</v>
      </c>
      <c r="AZ521" s="264">
        <v>2480.3000000000002</v>
      </c>
      <c r="BA521" s="264">
        <v>2473.5</v>
      </c>
      <c r="BB521" s="264">
        <v>2417.52</v>
      </c>
      <c r="BC521" s="264">
        <v>2459.52</v>
      </c>
      <c r="BD521" s="264">
        <v>2392.4</v>
      </c>
      <c r="BE521" s="264">
        <v>2349.96</v>
      </c>
      <c r="BF521" s="264">
        <v>2374.6</v>
      </c>
      <c r="BG521" s="264">
        <v>2254.38</v>
      </c>
      <c r="BH521" s="264">
        <v>2241.04</v>
      </c>
      <c r="BI521" s="264">
        <v>2297.42</v>
      </c>
      <c r="BJ521" s="264">
        <v>5207.8200000000006</v>
      </c>
      <c r="BK521" s="264">
        <v>6877.15</v>
      </c>
      <c r="BL521" s="264">
        <v>6978.33</v>
      </c>
      <c r="BM521" s="577">
        <v>3841.41</v>
      </c>
      <c r="BN521" s="264">
        <v>0</v>
      </c>
      <c r="BO521" s="264">
        <v>0</v>
      </c>
      <c r="BP521" s="264">
        <v>0</v>
      </c>
      <c r="BQ521" s="264">
        <v>0</v>
      </c>
      <c r="BR521" s="264">
        <v>0</v>
      </c>
      <c r="BS521" s="264">
        <v>0</v>
      </c>
      <c r="BT521" s="264">
        <v>0</v>
      </c>
      <c r="BU521" s="264">
        <v>0</v>
      </c>
      <c r="BV521" s="264">
        <v>0</v>
      </c>
      <c r="BW521" s="264">
        <v>0</v>
      </c>
      <c r="BX521" s="264">
        <v>0</v>
      </c>
      <c r="BY521" s="264">
        <v>0</v>
      </c>
      <c r="BZ521" s="264">
        <v>0</v>
      </c>
      <c r="CA521" s="264">
        <v>0</v>
      </c>
      <c r="CB521" s="264">
        <v>0</v>
      </c>
      <c r="CC521" s="264">
        <v>0</v>
      </c>
      <c r="CD521" s="264">
        <v>0</v>
      </c>
      <c r="CE521" s="264">
        <v>0</v>
      </c>
      <c r="CF521" s="577">
        <v>0</v>
      </c>
      <c r="CG521" s="264">
        <v>0</v>
      </c>
      <c r="CH521" s="264">
        <v>0</v>
      </c>
      <c r="CI521" s="264">
        <v>0</v>
      </c>
      <c r="CJ521" s="264">
        <v>5825.9</v>
      </c>
      <c r="CK521" s="264">
        <v>5961.9</v>
      </c>
      <c r="CL521" s="264">
        <v>6545</v>
      </c>
      <c r="CM521" s="264">
        <v>6570.4999999999991</v>
      </c>
      <c r="CN521" s="264">
        <v>6310.08</v>
      </c>
      <c r="CO521" s="264">
        <v>6553.68</v>
      </c>
      <c r="CP521" s="264">
        <v>6345.3799999999992</v>
      </c>
      <c r="CQ521" s="264">
        <v>6780.4400000000005</v>
      </c>
      <c r="CR521" s="264">
        <v>6284.0399999999991</v>
      </c>
      <c r="CS521" s="264">
        <v>6346.9199999999992</v>
      </c>
      <c r="CT521" s="264">
        <v>6279.9199999999992</v>
      </c>
      <c r="CU521" s="264">
        <v>6484.4</v>
      </c>
      <c r="CV521" s="264">
        <v>13264.32</v>
      </c>
      <c r="CW521" s="264">
        <v>18163.229999999996</v>
      </c>
      <c r="CX521" s="264">
        <v>18977.14</v>
      </c>
      <c r="CY521" s="577">
        <v>10949.769999999999</v>
      </c>
      <c r="CZ521" s="264">
        <v>0</v>
      </c>
      <c r="DA521" s="264">
        <v>0</v>
      </c>
      <c r="DB521" s="264">
        <v>0</v>
      </c>
      <c r="DC521" s="428">
        <f t="shared" si="8"/>
        <v>278891.60000000003</v>
      </c>
    </row>
    <row r="522" spans="1:107" x14ac:dyDescent="0.25">
      <c r="A522" s="311">
        <v>105263</v>
      </c>
      <c r="B522" s="347">
        <v>676326</v>
      </c>
      <c r="C522" s="311">
        <v>1025812</v>
      </c>
      <c r="D522" s="14">
        <v>1821414087</v>
      </c>
      <c r="F522" s="14" t="s">
        <v>941</v>
      </c>
      <c r="G522" s="14" t="str">
        <f>INDEX(FY2019_ALL_Targets!F:F,MATCH(B522,FY2019_ALL_Targets!B:B,0))</f>
        <v>Dallas</v>
      </c>
      <c r="H522" s="14" t="s">
        <v>3013</v>
      </c>
      <c r="I522" s="312" t="s">
        <v>390</v>
      </c>
      <c r="J522" s="312" t="s">
        <v>945</v>
      </c>
      <c r="K522" s="312" t="s">
        <v>391</v>
      </c>
      <c r="L522" s="264">
        <v>0</v>
      </c>
      <c r="M522" s="264">
        <v>0</v>
      </c>
      <c r="N522" s="264">
        <v>0</v>
      </c>
      <c r="O522" s="264">
        <v>0</v>
      </c>
      <c r="P522" s="264">
        <v>0</v>
      </c>
      <c r="Q522" s="264">
        <v>0</v>
      </c>
      <c r="R522" s="264">
        <v>0</v>
      </c>
      <c r="S522" s="264">
        <v>0</v>
      </c>
      <c r="T522" s="264">
        <v>0</v>
      </c>
      <c r="U522" s="264">
        <v>0</v>
      </c>
      <c r="V522" s="264">
        <v>0</v>
      </c>
      <c r="W522" s="264">
        <v>0</v>
      </c>
      <c r="X522" s="264">
        <v>0</v>
      </c>
      <c r="Y522" s="264">
        <v>0</v>
      </c>
      <c r="Z522" s="264">
        <v>0</v>
      </c>
      <c r="AA522" s="577">
        <v>0</v>
      </c>
      <c r="AB522" s="264">
        <v>0</v>
      </c>
      <c r="AC522" s="264">
        <v>0</v>
      </c>
      <c r="AD522" s="264">
        <v>0</v>
      </c>
      <c r="AE522" s="264">
        <v>0</v>
      </c>
      <c r="AF522" s="264">
        <v>0</v>
      </c>
      <c r="AG522" s="264">
        <v>0</v>
      </c>
      <c r="AH522" s="264">
        <v>0</v>
      </c>
      <c r="AI522" s="264">
        <v>0</v>
      </c>
      <c r="AJ522" s="264">
        <v>0</v>
      </c>
      <c r="AK522" s="264">
        <v>0</v>
      </c>
      <c r="AL522" s="264">
        <v>0</v>
      </c>
      <c r="AM522" s="264">
        <v>0</v>
      </c>
      <c r="AN522" s="264">
        <v>0</v>
      </c>
      <c r="AO522" s="264">
        <v>0</v>
      </c>
      <c r="AP522" s="264">
        <v>0</v>
      </c>
      <c r="AQ522" s="264">
        <v>0</v>
      </c>
      <c r="AR522" s="264">
        <v>0</v>
      </c>
      <c r="AS522" s="264">
        <v>0</v>
      </c>
      <c r="AT522" s="577">
        <v>0</v>
      </c>
      <c r="AU522" s="264">
        <v>0</v>
      </c>
      <c r="AV522" s="264">
        <v>0</v>
      </c>
      <c r="AW522" s="264">
        <v>0</v>
      </c>
      <c r="AX522" s="264">
        <v>16666.62</v>
      </c>
      <c r="AY522" s="264">
        <v>17005.539999999997</v>
      </c>
      <c r="AZ522" s="264">
        <v>17962.760000000002</v>
      </c>
      <c r="BA522" s="264">
        <v>17999.400000000001</v>
      </c>
      <c r="BB522" s="264">
        <v>17451.719999999998</v>
      </c>
      <c r="BC522" s="264">
        <v>17912.759999999998</v>
      </c>
      <c r="BD522" s="264">
        <v>16636.219999999998</v>
      </c>
      <c r="BE522" s="264">
        <v>18301.310000000001</v>
      </c>
      <c r="BF522" s="264">
        <v>17157.510000000002</v>
      </c>
      <c r="BG522" s="264">
        <v>16316.84</v>
      </c>
      <c r="BH522" s="264">
        <v>16499.32</v>
      </c>
      <c r="BI522" s="264">
        <v>16619.18</v>
      </c>
      <c r="BJ522" s="264">
        <v>37767.9</v>
      </c>
      <c r="BK522" s="264">
        <v>39704.999999999993</v>
      </c>
      <c r="BL522" s="264">
        <v>50939.130000000005</v>
      </c>
      <c r="BM522" s="577">
        <v>48952.3</v>
      </c>
      <c r="BN522" s="264">
        <v>0</v>
      </c>
      <c r="BO522" s="264">
        <v>0</v>
      </c>
      <c r="BP522" s="264">
        <v>0</v>
      </c>
      <c r="BQ522" s="264">
        <v>10373.700000000001</v>
      </c>
      <c r="BR522" s="264">
        <v>10268.359999999999</v>
      </c>
      <c r="BS522" s="264">
        <v>11170.62</v>
      </c>
      <c r="BT522" s="264">
        <v>11001.16</v>
      </c>
      <c r="BU522" s="264">
        <v>10784.72</v>
      </c>
      <c r="BV522" s="264">
        <v>11259.32</v>
      </c>
      <c r="BW522" s="264">
        <v>10465.579999999998</v>
      </c>
      <c r="BX522" s="264">
        <v>11429.68</v>
      </c>
      <c r="BY522" s="264">
        <v>10663.27</v>
      </c>
      <c r="BZ522" s="264">
        <v>10420.34</v>
      </c>
      <c r="CA522" s="264">
        <v>10545.17</v>
      </c>
      <c r="CB522" s="264">
        <v>10327.25</v>
      </c>
      <c r="CC522" s="264">
        <v>23269.1</v>
      </c>
      <c r="CD522" s="264">
        <v>24587.739999999994</v>
      </c>
      <c r="CE522" s="264">
        <v>31829.460000000003</v>
      </c>
      <c r="CF522" s="577">
        <v>30989.010000000002</v>
      </c>
      <c r="CG522" s="264">
        <v>0</v>
      </c>
      <c r="CH522" s="264">
        <v>0</v>
      </c>
      <c r="CI522" s="264">
        <v>0</v>
      </c>
      <c r="CJ522" s="264">
        <v>0</v>
      </c>
      <c r="CK522" s="264">
        <v>0</v>
      </c>
      <c r="CL522" s="264">
        <v>0</v>
      </c>
      <c r="CM522" s="264">
        <v>0</v>
      </c>
      <c r="CN522" s="264">
        <v>0</v>
      </c>
      <c r="CO522" s="264">
        <v>0</v>
      </c>
      <c r="CP522" s="264">
        <v>0</v>
      </c>
      <c r="CQ522" s="264">
        <v>0</v>
      </c>
      <c r="CR522" s="264">
        <v>0</v>
      </c>
      <c r="CS522" s="264">
        <v>0</v>
      </c>
      <c r="CT522" s="264">
        <v>0</v>
      </c>
      <c r="CU522" s="264">
        <v>0</v>
      </c>
      <c r="CV522" s="264">
        <v>0</v>
      </c>
      <c r="CW522" s="264">
        <v>0</v>
      </c>
      <c r="CX522" s="264">
        <v>0</v>
      </c>
      <c r="CY522" s="577">
        <v>0</v>
      </c>
      <c r="CZ522" s="264">
        <v>0</v>
      </c>
      <c r="DA522" s="264">
        <v>0</v>
      </c>
      <c r="DB522" s="264">
        <v>0</v>
      </c>
      <c r="DC522" s="428">
        <f t="shared" si="8"/>
        <v>623277.99</v>
      </c>
    </row>
    <row r="523" spans="1:107" x14ac:dyDescent="0.25">
      <c r="A523" s="297">
        <v>105330</v>
      </c>
      <c r="B523" s="347">
        <v>676328</v>
      </c>
      <c r="C523" s="297">
        <v>1026558</v>
      </c>
      <c r="D523" s="14">
        <v>1194123901</v>
      </c>
      <c r="F523" s="14" t="s">
        <v>920</v>
      </c>
      <c r="G523" s="14" t="str">
        <f>INDEX(FY2019_ALL_Targets!F:F,MATCH(B523,FY2019_ALL_Targets!B:B,0))</f>
        <v>Bexar</v>
      </c>
      <c r="H523" s="14" t="s">
        <v>3097</v>
      </c>
      <c r="I523" s="299" t="s">
        <v>394</v>
      </c>
      <c r="J523" s="299" t="s">
        <v>981</v>
      </c>
      <c r="K523" s="299" t="s">
        <v>2531</v>
      </c>
      <c r="L523" s="264">
        <v>4327.05</v>
      </c>
      <c r="M523" s="264">
        <v>4440.8</v>
      </c>
      <c r="N523" s="264">
        <v>4641</v>
      </c>
      <c r="O523" s="264">
        <v>4677.3999999999996</v>
      </c>
      <c r="P523" s="264">
        <v>4597.76</v>
      </c>
      <c r="Q523" s="264">
        <v>4557.3500000000004</v>
      </c>
      <c r="R523" s="264">
        <v>4165.74</v>
      </c>
      <c r="S523" s="264">
        <v>4358.92</v>
      </c>
      <c r="T523" s="264">
        <v>4559.54</v>
      </c>
      <c r="U523" s="264">
        <v>4211.6000000000004</v>
      </c>
      <c r="V523" s="264">
        <v>4269.25</v>
      </c>
      <c r="W523" s="264">
        <v>4560.59</v>
      </c>
      <c r="X523" s="264">
        <v>12731.039999999997</v>
      </c>
      <c r="Y523" s="264">
        <v>10436.06</v>
      </c>
      <c r="Z523" s="264">
        <v>12872.980000000001</v>
      </c>
      <c r="AA523" s="577">
        <v>12885.08</v>
      </c>
      <c r="AB523" s="264">
        <v>0</v>
      </c>
      <c r="AC523" s="264">
        <v>0</v>
      </c>
      <c r="AD523" s="264">
        <v>0</v>
      </c>
      <c r="AE523" s="264">
        <v>0</v>
      </c>
      <c r="AF523" s="264">
        <v>0</v>
      </c>
      <c r="AG523" s="264">
        <v>0</v>
      </c>
      <c r="AH523" s="264">
        <v>0</v>
      </c>
      <c r="AI523" s="264">
        <v>0</v>
      </c>
      <c r="AJ523" s="264">
        <v>0</v>
      </c>
      <c r="AK523" s="264">
        <v>0</v>
      </c>
      <c r="AL523" s="264">
        <v>0</v>
      </c>
      <c r="AM523" s="264">
        <v>0</v>
      </c>
      <c r="AN523" s="264">
        <v>0</v>
      </c>
      <c r="AO523" s="264">
        <v>0</v>
      </c>
      <c r="AP523" s="264">
        <v>0</v>
      </c>
      <c r="AQ523" s="264">
        <v>0</v>
      </c>
      <c r="AR523" s="264">
        <v>0</v>
      </c>
      <c r="AS523" s="264">
        <v>0</v>
      </c>
      <c r="AT523" s="577">
        <v>0</v>
      </c>
      <c r="AU523" s="264">
        <v>0</v>
      </c>
      <c r="AV523" s="264">
        <v>0</v>
      </c>
      <c r="AW523" s="264">
        <v>0</v>
      </c>
      <c r="AX523" s="264">
        <v>5655.65</v>
      </c>
      <c r="AY523" s="264">
        <v>5842.2</v>
      </c>
      <c r="AZ523" s="264">
        <v>5723.9</v>
      </c>
      <c r="BA523" s="264">
        <v>5955.95</v>
      </c>
      <c r="BB523" s="264">
        <v>5769.6500000000005</v>
      </c>
      <c r="BC523" s="264">
        <v>5985.17</v>
      </c>
      <c r="BD523" s="264">
        <v>5711.96</v>
      </c>
      <c r="BE523" s="264">
        <v>5882.29</v>
      </c>
      <c r="BF523" s="264">
        <v>5735.1</v>
      </c>
      <c r="BG523" s="264">
        <v>5530.39</v>
      </c>
      <c r="BH523" s="264">
        <v>5420.2300000000005</v>
      </c>
      <c r="BI523" s="264">
        <v>5825.71</v>
      </c>
      <c r="BJ523" s="264">
        <v>16351.199999999999</v>
      </c>
      <c r="BK523" s="264">
        <v>13354.600000000002</v>
      </c>
      <c r="BL523" s="264">
        <v>17024.66</v>
      </c>
      <c r="BM523" s="577">
        <v>16586.660000000003</v>
      </c>
      <c r="BN523" s="264">
        <v>0</v>
      </c>
      <c r="BO523" s="264">
        <v>0</v>
      </c>
      <c r="BP523" s="264">
        <v>0</v>
      </c>
      <c r="BQ523" s="264">
        <v>9495.85</v>
      </c>
      <c r="BR523" s="264">
        <v>9545.9</v>
      </c>
      <c r="BS523" s="264">
        <v>10305.75</v>
      </c>
      <c r="BT523" s="264">
        <v>10082.799999999999</v>
      </c>
      <c r="BU523" s="264">
        <v>9994.74</v>
      </c>
      <c r="BV523" s="264">
        <v>9931.8799999999992</v>
      </c>
      <c r="BW523" s="264">
        <v>9882.25</v>
      </c>
      <c r="BX523" s="264">
        <v>9914.5300000000007</v>
      </c>
      <c r="BY523" s="264">
        <v>10248.950000000001</v>
      </c>
      <c r="BZ523" s="264">
        <v>9439.1299999999992</v>
      </c>
      <c r="CA523" s="264">
        <v>9441.75</v>
      </c>
      <c r="CB523" s="264">
        <v>9533.33</v>
      </c>
      <c r="CC523" s="264">
        <v>27864</v>
      </c>
      <c r="CD523" s="264">
        <v>22595.96</v>
      </c>
      <c r="CE523" s="264">
        <v>29454.400000000001</v>
      </c>
      <c r="CF523" s="577">
        <v>28090.680000000004</v>
      </c>
      <c r="CG523" s="264">
        <v>0</v>
      </c>
      <c r="CH523" s="264">
        <v>0</v>
      </c>
      <c r="CI523" s="264">
        <v>0</v>
      </c>
      <c r="CJ523" s="264">
        <v>0</v>
      </c>
      <c r="CK523" s="264">
        <v>0</v>
      </c>
      <c r="CL523" s="264">
        <v>0</v>
      </c>
      <c r="CM523" s="264">
        <v>0</v>
      </c>
      <c r="CN523" s="264">
        <v>0</v>
      </c>
      <c r="CO523" s="264">
        <v>0</v>
      </c>
      <c r="CP523" s="264">
        <v>0</v>
      </c>
      <c r="CQ523" s="264">
        <v>0</v>
      </c>
      <c r="CR523" s="264">
        <v>0</v>
      </c>
      <c r="CS523" s="264">
        <v>0</v>
      </c>
      <c r="CT523" s="264">
        <v>0</v>
      </c>
      <c r="CU523" s="264">
        <v>0</v>
      </c>
      <c r="CV523" s="264">
        <v>0</v>
      </c>
      <c r="CW523" s="264">
        <v>0</v>
      </c>
      <c r="CX523" s="264">
        <v>0</v>
      </c>
      <c r="CY523" s="577">
        <v>0</v>
      </c>
      <c r="CZ523" s="264">
        <v>0</v>
      </c>
      <c r="DA523" s="264">
        <v>0</v>
      </c>
      <c r="DB523" s="264">
        <v>0</v>
      </c>
      <c r="DC523" s="428">
        <f t="shared" si="8"/>
        <v>460469.38000000012</v>
      </c>
    </row>
    <row r="524" spans="1:107" x14ac:dyDescent="0.25">
      <c r="A524" s="311">
        <v>105428</v>
      </c>
      <c r="B524" s="347">
        <v>676337</v>
      </c>
      <c r="C524" s="311">
        <v>1026717</v>
      </c>
      <c r="D524" s="14">
        <v>1396098091</v>
      </c>
      <c r="F524" s="14" t="s">
        <v>930</v>
      </c>
      <c r="G524" s="14" t="str">
        <f>INDEX(FY2019_ALL_Targets!F:F,MATCH(B524,FY2019_ALL_Targets!B:B,0))</f>
        <v>Harris</v>
      </c>
      <c r="H524" s="14" t="s">
        <v>3016</v>
      </c>
      <c r="I524" s="312" t="s">
        <v>395</v>
      </c>
      <c r="J524" s="312" t="s">
        <v>995</v>
      </c>
      <c r="K524" s="312" t="s">
        <v>396</v>
      </c>
      <c r="L524" s="264">
        <v>16829.28</v>
      </c>
      <c r="M524" s="264">
        <v>17327.760000000002</v>
      </c>
      <c r="N524" s="264">
        <v>18949.68</v>
      </c>
      <c r="O524" s="264">
        <v>19105.920000000002</v>
      </c>
      <c r="P524" s="264">
        <v>17960.98</v>
      </c>
      <c r="Q524" s="264">
        <v>18592.22</v>
      </c>
      <c r="R524" s="264">
        <v>18189.440000000002</v>
      </c>
      <c r="S524" s="264">
        <v>19194.059999999998</v>
      </c>
      <c r="T524" s="264">
        <v>18114.32</v>
      </c>
      <c r="U524" s="264">
        <v>17993.419999999998</v>
      </c>
      <c r="V524" s="264">
        <v>17504.34</v>
      </c>
      <c r="W524" s="264">
        <v>18143.46</v>
      </c>
      <c r="X524" s="264">
        <v>49823.239999999991</v>
      </c>
      <c r="Y524" s="264">
        <v>53085.299999999988</v>
      </c>
      <c r="Z524" s="264">
        <v>54773.789999999994</v>
      </c>
      <c r="AA524" s="577">
        <v>45615.97</v>
      </c>
      <c r="AB524" s="264">
        <v>0</v>
      </c>
      <c r="AC524" s="264">
        <v>0</v>
      </c>
      <c r="AD524" s="264">
        <v>0</v>
      </c>
      <c r="AE524" s="264">
        <v>0</v>
      </c>
      <c r="AF524" s="264">
        <v>0</v>
      </c>
      <c r="AG524" s="264">
        <v>0</v>
      </c>
      <c r="AH524" s="264">
        <v>0</v>
      </c>
      <c r="AI524" s="264">
        <v>0</v>
      </c>
      <c r="AJ524" s="264">
        <v>0</v>
      </c>
      <c r="AK524" s="264">
        <v>0</v>
      </c>
      <c r="AL524" s="264">
        <v>0</v>
      </c>
      <c r="AM524" s="264">
        <v>0</v>
      </c>
      <c r="AN524" s="264">
        <v>0</v>
      </c>
      <c r="AO524" s="264">
        <v>0</v>
      </c>
      <c r="AP524" s="264">
        <v>0</v>
      </c>
      <c r="AQ524" s="264">
        <v>0</v>
      </c>
      <c r="AR524" s="264">
        <v>0</v>
      </c>
      <c r="AS524" s="264">
        <v>0</v>
      </c>
      <c r="AT524" s="577">
        <v>0</v>
      </c>
      <c r="AU524" s="264">
        <v>0</v>
      </c>
      <c r="AV524" s="264">
        <v>0</v>
      </c>
      <c r="AW524" s="264">
        <v>0</v>
      </c>
      <c r="AX524" s="264">
        <v>10274.640000000001</v>
      </c>
      <c r="AY524" s="264">
        <v>10371.36</v>
      </c>
      <c r="AZ524" s="264">
        <v>10854.960000000001</v>
      </c>
      <c r="BA524" s="264">
        <v>10825.2</v>
      </c>
      <c r="BB524" s="264">
        <v>10562.26</v>
      </c>
      <c r="BC524" s="264">
        <v>10745.759999999998</v>
      </c>
      <c r="BD524" s="264">
        <v>10489.2</v>
      </c>
      <c r="BE524" s="264">
        <v>10277.92</v>
      </c>
      <c r="BF524" s="264">
        <v>10385.86</v>
      </c>
      <c r="BG524" s="264">
        <v>9859.76</v>
      </c>
      <c r="BH524" s="264">
        <v>9801.24</v>
      </c>
      <c r="BI524" s="264">
        <v>10047.74</v>
      </c>
      <c r="BJ524" s="264">
        <v>29553.32</v>
      </c>
      <c r="BK524" s="264">
        <v>30646.629999999997</v>
      </c>
      <c r="BL524" s="264">
        <v>30760.570000000003</v>
      </c>
      <c r="BM524" s="577">
        <v>25215.869999999995</v>
      </c>
      <c r="BN524" s="264">
        <v>0</v>
      </c>
      <c r="BO524" s="264">
        <v>0</v>
      </c>
      <c r="BP524" s="264">
        <v>0</v>
      </c>
      <c r="BQ524" s="264">
        <v>0</v>
      </c>
      <c r="BR524" s="264">
        <v>0</v>
      </c>
      <c r="BS524" s="264">
        <v>0</v>
      </c>
      <c r="BT524" s="264">
        <v>0</v>
      </c>
      <c r="BU524" s="264">
        <v>0</v>
      </c>
      <c r="BV524" s="264">
        <v>0</v>
      </c>
      <c r="BW524" s="264">
        <v>0</v>
      </c>
      <c r="BX524" s="264">
        <v>0</v>
      </c>
      <c r="BY524" s="264">
        <v>0</v>
      </c>
      <c r="BZ524" s="264">
        <v>0</v>
      </c>
      <c r="CA524" s="264">
        <v>0</v>
      </c>
      <c r="CB524" s="264">
        <v>0</v>
      </c>
      <c r="CC524" s="264">
        <v>0</v>
      </c>
      <c r="CD524" s="264">
        <v>0</v>
      </c>
      <c r="CE524" s="264">
        <v>0</v>
      </c>
      <c r="CF524" s="577">
        <v>0</v>
      </c>
      <c r="CG524" s="264">
        <v>0</v>
      </c>
      <c r="CH524" s="264">
        <v>0</v>
      </c>
      <c r="CI524" s="264">
        <v>0</v>
      </c>
      <c r="CJ524" s="264">
        <v>25496.880000000001</v>
      </c>
      <c r="CK524" s="264">
        <v>26092.080000000002</v>
      </c>
      <c r="CL524" s="264">
        <v>28644</v>
      </c>
      <c r="CM524" s="264">
        <v>28755.599999999999</v>
      </c>
      <c r="CN524" s="264">
        <v>27569.040000000001</v>
      </c>
      <c r="CO524" s="264">
        <v>28633.34</v>
      </c>
      <c r="CP524" s="264">
        <v>27819.84</v>
      </c>
      <c r="CQ524" s="264">
        <v>29654.46</v>
      </c>
      <c r="CR524" s="264">
        <v>27485.019999999997</v>
      </c>
      <c r="CS524" s="264">
        <v>27758.699999999997</v>
      </c>
      <c r="CT524" s="264">
        <v>27465.32</v>
      </c>
      <c r="CU524" s="264">
        <v>28359.54</v>
      </c>
      <c r="CV524" s="264">
        <v>75272.320000000007</v>
      </c>
      <c r="CW524" s="264">
        <v>81049.169999999984</v>
      </c>
      <c r="CX524" s="264">
        <v>83842.53</v>
      </c>
      <c r="CY524" s="577">
        <v>71155.150000000009</v>
      </c>
      <c r="CZ524" s="264">
        <v>0</v>
      </c>
      <c r="DA524" s="264">
        <v>0</v>
      </c>
      <c r="DB524" s="264">
        <v>0</v>
      </c>
      <c r="DC524" s="428">
        <f t="shared" si="8"/>
        <v>1306928.4599999995</v>
      </c>
    </row>
    <row r="525" spans="1:107" x14ac:dyDescent="0.25">
      <c r="A525" s="297">
        <v>4079</v>
      </c>
      <c r="B525" s="347">
        <v>676338</v>
      </c>
      <c r="C525" s="297">
        <v>407904</v>
      </c>
      <c r="D525" s="14">
        <v>1205841160</v>
      </c>
      <c r="F525" s="14" t="s">
        <v>913</v>
      </c>
      <c r="G525" s="14" t="str">
        <f>INDEX(FY2019_ALL_Targets!F:F,MATCH(B525,FY2019_ALL_Targets!B:B,0))</f>
        <v>MRSA West</v>
      </c>
      <c r="H525" s="14" t="s">
        <v>3174</v>
      </c>
      <c r="I525" s="299" t="s">
        <v>156</v>
      </c>
      <c r="J525" s="299" t="s">
        <v>1559</v>
      </c>
      <c r="K525" s="299" t="s">
        <v>157</v>
      </c>
      <c r="L525" s="264">
        <v>4960.3500000000004</v>
      </c>
      <c r="M525" s="264">
        <v>4837.71</v>
      </c>
      <c r="N525" s="264">
        <v>5288.85</v>
      </c>
      <c r="O525" s="264">
        <v>5074.2299999999996</v>
      </c>
      <c r="P525" s="264">
        <v>5155.92</v>
      </c>
      <c r="Q525" s="264">
        <v>5069.5200000000004</v>
      </c>
      <c r="R525" s="264">
        <v>4943.24</v>
      </c>
      <c r="S525" s="264">
        <v>5138.0300000000007</v>
      </c>
      <c r="T525" s="264">
        <v>4959.4799999999996</v>
      </c>
      <c r="U525" s="264">
        <v>4979.53</v>
      </c>
      <c r="V525" s="264">
        <v>4868.33</v>
      </c>
      <c r="W525" s="264">
        <v>5014.28</v>
      </c>
      <c r="X525" s="264">
        <v>11022.4</v>
      </c>
      <c r="Y525" s="264">
        <v>9305.17</v>
      </c>
      <c r="Z525" s="264">
        <v>8470.92</v>
      </c>
      <c r="AA525" s="577">
        <v>9324.57</v>
      </c>
      <c r="AB525" s="264">
        <v>0</v>
      </c>
      <c r="AC525" s="264">
        <v>0</v>
      </c>
      <c r="AD525" s="264">
        <v>0</v>
      </c>
      <c r="AE525" s="264">
        <v>0</v>
      </c>
      <c r="AF525" s="264">
        <v>0</v>
      </c>
      <c r="AG525" s="264">
        <v>0</v>
      </c>
      <c r="AH525" s="264">
        <v>0</v>
      </c>
      <c r="AI525" s="264">
        <v>0</v>
      </c>
      <c r="AJ525" s="264">
        <v>0</v>
      </c>
      <c r="AK525" s="264">
        <v>0</v>
      </c>
      <c r="AL525" s="264">
        <v>0</v>
      </c>
      <c r="AM525" s="264">
        <v>0</v>
      </c>
      <c r="AN525" s="264">
        <v>0</v>
      </c>
      <c r="AO525" s="264">
        <v>0</v>
      </c>
      <c r="AP525" s="264">
        <v>0</v>
      </c>
      <c r="AQ525" s="264">
        <v>0</v>
      </c>
      <c r="AR525" s="264">
        <v>0</v>
      </c>
      <c r="AS525" s="264">
        <v>0</v>
      </c>
      <c r="AT525" s="577">
        <v>0</v>
      </c>
      <c r="AU525" s="264">
        <v>0</v>
      </c>
      <c r="AV525" s="264">
        <v>0</v>
      </c>
      <c r="AW525" s="264">
        <v>0</v>
      </c>
      <c r="AX525" s="264">
        <v>0</v>
      </c>
      <c r="AY525" s="264">
        <v>0</v>
      </c>
      <c r="AZ525" s="264">
        <v>0</v>
      </c>
      <c r="BA525" s="264">
        <v>0</v>
      </c>
      <c r="BB525" s="264">
        <v>0</v>
      </c>
      <c r="BC525" s="264">
        <v>0</v>
      </c>
      <c r="BD525" s="264">
        <v>0</v>
      </c>
      <c r="BE525" s="264">
        <v>0</v>
      </c>
      <c r="BF525" s="264">
        <v>0</v>
      </c>
      <c r="BG525" s="264">
        <v>0</v>
      </c>
      <c r="BH525" s="264">
        <v>0</v>
      </c>
      <c r="BI525" s="264">
        <v>0</v>
      </c>
      <c r="BJ525" s="264">
        <v>0</v>
      </c>
      <c r="BK525" s="264">
        <v>0</v>
      </c>
      <c r="BL525" s="264">
        <v>0</v>
      </c>
      <c r="BM525" s="577">
        <v>0</v>
      </c>
      <c r="BN525" s="264">
        <v>0</v>
      </c>
      <c r="BO525" s="264">
        <v>0</v>
      </c>
      <c r="BP525" s="264">
        <v>0</v>
      </c>
      <c r="BQ525" s="264">
        <v>5503.47</v>
      </c>
      <c r="BR525" s="264">
        <v>5549.4599999999991</v>
      </c>
      <c r="BS525" s="264">
        <v>5785.98</v>
      </c>
      <c r="BT525" s="264">
        <v>5761.89</v>
      </c>
      <c r="BU525" s="264">
        <v>5704.56</v>
      </c>
      <c r="BV525" s="264">
        <v>5689.4400000000005</v>
      </c>
      <c r="BW525" s="264">
        <v>5628.8</v>
      </c>
      <c r="BX525" s="264">
        <v>5620.94</v>
      </c>
      <c r="BY525" s="264">
        <v>5727.5099999999993</v>
      </c>
      <c r="BZ525" s="264">
        <v>5537.78</v>
      </c>
      <c r="CA525" s="264">
        <v>5524.49</v>
      </c>
      <c r="CB525" s="264">
        <v>5691.0899999999992</v>
      </c>
      <c r="CC525" s="264">
        <v>12302.400000000001</v>
      </c>
      <c r="CD525" s="264">
        <v>10432.5</v>
      </c>
      <c r="CE525" s="264">
        <v>9540.0500000000011</v>
      </c>
      <c r="CF525" s="577">
        <v>10517.920000000002</v>
      </c>
      <c r="CG525" s="264">
        <v>0</v>
      </c>
      <c r="CH525" s="264">
        <v>0</v>
      </c>
      <c r="CI525" s="264">
        <v>0</v>
      </c>
      <c r="CJ525" s="264">
        <v>0</v>
      </c>
      <c r="CK525" s="264">
        <v>0</v>
      </c>
      <c r="CL525" s="264">
        <v>0</v>
      </c>
      <c r="CM525" s="264">
        <v>0</v>
      </c>
      <c r="CN525" s="264">
        <v>0</v>
      </c>
      <c r="CO525" s="264">
        <v>0</v>
      </c>
      <c r="CP525" s="264">
        <v>0</v>
      </c>
      <c r="CQ525" s="264">
        <v>0</v>
      </c>
      <c r="CR525" s="264">
        <v>0</v>
      </c>
      <c r="CS525" s="264">
        <v>0</v>
      </c>
      <c r="CT525" s="264">
        <v>0</v>
      </c>
      <c r="CU525" s="264">
        <v>0</v>
      </c>
      <c r="CV525" s="264">
        <v>0</v>
      </c>
      <c r="CW525" s="264">
        <v>0</v>
      </c>
      <c r="CX525" s="264">
        <v>0</v>
      </c>
      <c r="CY525" s="577">
        <v>0</v>
      </c>
      <c r="CZ525" s="264">
        <v>0</v>
      </c>
      <c r="DA525" s="264">
        <v>0</v>
      </c>
      <c r="DB525" s="264">
        <v>0</v>
      </c>
      <c r="DC525" s="428">
        <f t="shared" si="8"/>
        <v>208930.80999999997</v>
      </c>
    </row>
    <row r="526" spans="1:107" x14ac:dyDescent="0.25">
      <c r="A526" s="311">
        <v>105595</v>
      </c>
      <c r="B526" s="347">
        <v>676345</v>
      </c>
      <c r="C526" s="311">
        <v>1026587</v>
      </c>
      <c r="D526" s="14">
        <v>1164810925</v>
      </c>
      <c r="F526" s="14" t="s">
        <v>940</v>
      </c>
      <c r="G526" s="14" t="str">
        <f>INDEX(FY2019_ALL_Targets!F:F,MATCH(B526,FY2019_ALL_Targets!B:B,0))</f>
        <v>Travis</v>
      </c>
      <c r="H526" s="14" t="s">
        <v>3092</v>
      </c>
      <c r="I526" s="312" t="s">
        <v>399</v>
      </c>
      <c r="J526" s="312" t="s">
        <v>2787</v>
      </c>
      <c r="K526" s="312" t="s">
        <v>400</v>
      </c>
      <c r="L526" s="264">
        <v>5737.5</v>
      </c>
      <c r="M526" s="264">
        <v>5809.75</v>
      </c>
      <c r="N526" s="264">
        <v>5899</v>
      </c>
      <c r="O526" s="264">
        <v>5746</v>
      </c>
      <c r="P526" s="264">
        <v>5560.8</v>
      </c>
      <c r="Q526" s="264">
        <v>5779.2000000000007</v>
      </c>
      <c r="R526" s="264">
        <v>5663.21</v>
      </c>
      <c r="S526" s="264">
        <v>6087.12</v>
      </c>
      <c r="T526" s="264">
        <v>6044.11</v>
      </c>
      <c r="U526" s="264">
        <v>5665.53</v>
      </c>
      <c r="V526" s="264">
        <v>5641.1</v>
      </c>
      <c r="W526" s="264">
        <v>6035.89</v>
      </c>
      <c r="X526" s="264">
        <v>9113.0999999999985</v>
      </c>
      <c r="Y526" s="264">
        <v>9039.15</v>
      </c>
      <c r="Z526" s="264">
        <v>13492.740000000002</v>
      </c>
      <c r="AA526" s="577">
        <v>13330.74</v>
      </c>
      <c r="AB526" s="264">
        <v>0</v>
      </c>
      <c r="AC526" s="264">
        <v>0</v>
      </c>
      <c r="AD526" s="264">
        <v>0</v>
      </c>
      <c r="AE526" s="264">
        <v>0</v>
      </c>
      <c r="AF526" s="264">
        <v>0</v>
      </c>
      <c r="AG526" s="264">
        <v>0</v>
      </c>
      <c r="AH526" s="264">
        <v>0</v>
      </c>
      <c r="AI526" s="264">
        <v>0</v>
      </c>
      <c r="AJ526" s="264">
        <v>0</v>
      </c>
      <c r="AK526" s="264">
        <v>0</v>
      </c>
      <c r="AL526" s="264">
        <v>0</v>
      </c>
      <c r="AM526" s="264">
        <v>0</v>
      </c>
      <c r="AN526" s="264">
        <v>0</v>
      </c>
      <c r="AO526" s="264">
        <v>0</v>
      </c>
      <c r="AP526" s="264">
        <v>0</v>
      </c>
      <c r="AQ526" s="264">
        <v>0</v>
      </c>
      <c r="AR526" s="264">
        <v>0</v>
      </c>
      <c r="AS526" s="264">
        <v>0</v>
      </c>
      <c r="AT526" s="577">
        <v>0</v>
      </c>
      <c r="AU526" s="264">
        <v>0</v>
      </c>
      <c r="AV526" s="264">
        <v>0</v>
      </c>
      <c r="AW526" s="264">
        <v>0</v>
      </c>
      <c r="AX526" s="264">
        <v>0</v>
      </c>
      <c r="AY526" s="264">
        <v>0</v>
      </c>
      <c r="AZ526" s="264">
        <v>0</v>
      </c>
      <c r="BA526" s="264">
        <v>0</v>
      </c>
      <c r="BB526" s="264">
        <v>0</v>
      </c>
      <c r="BC526" s="264">
        <v>0</v>
      </c>
      <c r="BD526" s="264">
        <v>0</v>
      </c>
      <c r="BE526" s="264">
        <v>0</v>
      </c>
      <c r="BF526" s="264">
        <v>0</v>
      </c>
      <c r="BG526" s="264">
        <v>0</v>
      </c>
      <c r="BH526" s="264">
        <v>0</v>
      </c>
      <c r="BI526" s="264">
        <v>0</v>
      </c>
      <c r="BJ526" s="264">
        <v>0</v>
      </c>
      <c r="BK526" s="264">
        <v>0</v>
      </c>
      <c r="BL526" s="264">
        <v>0</v>
      </c>
      <c r="BM526" s="577">
        <v>0</v>
      </c>
      <c r="BN526" s="264">
        <v>0</v>
      </c>
      <c r="BO526" s="264">
        <v>0</v>
      </c>
      <c r="BP526" s="264">
        <v>0</v>
      </c>
      <c r="BQ526" s="264">
        <v>0</v>
      </c>
      <c r="BR526" s="264">
        <v>0</v>
      </c>
      <c r="BS526" s="264">
        <v>0</v>
      </c>
      <c r="BT526" s="264">
        <v>0</v>
      </c>
      <c r="BU526" s="264">
        <v>0</v>
      </c>
      <c r="BV526" s="264">
        <v>0</v>
      </c>
      <c r="BW526" s="264">
        <v>0</v>
      </c>
      <c r="BX526" s="264">
        <v>0</v>
      </c>
      <c r="BY526" s="264">
        <v>0</v>
      </c>
      <c r="BZ526" s="264">
        <v>0</v>
      </c>
      <c r="CA526" s="264">
        <v>0</v>
      </c>
      <c r="CB526" s="264">
        <v>0</v>
      </c>
      <c r="CC526" s="264">
        <v>0</v>
      </c>
      <c r="CD526" s="264">
        <v>0</v>
      </c>
      <c r="CE526" s="264">
        <v>0</v>
      </c>
      <c r="CF526" s="577">
        <v>0</v>
      </c>
      <c r="CG526" s="264">
        <v>0</v>
      </c>
      <c r="CH526" s="264">
        <v>0</v>
      </c>
      <c r="CI526" s="264">
        <v>0</v>
      </c>
      <c r="CJ526" s="264">
        <v>7701</v>
      </c>
      <c r="CK526" s="264">
        <v>7696.75</v>
      </c>
      <c r="CL526" s="264">
        <v>8181.25</v>
      </c>
      <c r="CM526" s="264">
        <v>7888</v>
      </c>
      <c r="CN526" s="264">
        <v>8026.2000000000007</v>
      </c>
      <c r="CO526" s="264">
        <v>7807.8</v>
      </c>
      <c r="CP526" s="264">
        <v>8071.28</v>
      </c>
      <c r="CQ526" s="264">
        <v>8566.35</v>
      </c>
      <c r="CR526" s="264">
        <v>7896.7699999999995</v>
      </c>
      <c r="CS526" s="264">
        <v>8151.75</v>
      </c>
      <c r="CT526" s="264">
        <v>7997.7699999999995</v>
      </c>
      <c r="CU526" s="264">
        <v>8034.18</v>
      </c>
      <c r="CV526" s="264">
        <v>12316.56</v>
      </c>
      <c r="CW526" s="264">
        <v>12555.84</v>
      </c>
      <c r="CX526" s="264">
        <v>18559.86</v>
      </c>
      <c r="CY526" s="577">
        <v>18572.100000000002</v>
      </c>
      <c r="CZ526" s="264">
        <v>0</v>
      </c>
      <c r="DA526" s="264">
        <v>0</v>
      </c>
      <c r="DB526" s="264">
        <v>0</v>
      </c>
      <c r="DC526" s="428">
        <f t="shared" si="8"/>
        <v>272668.39999999997</v>
      </c>
    </row>
    <row r="527" spans="1:107" x14ac:dyDescent="0.25">
      <c r="A527" s="297">
        <v>105697</v>
      </c>
      <c r="B527" s="347">
        <v>676349</v>
      </c>
      <c r="C527" s="297">
        <v>1026712</v>
      </c>
      <c r="D527" s="14">
        <v>1629417787</v>
      </c>
      <c r="F527" s="14" t="s">
        <v>941</v>
      </c>
      <c r="G527" s="14" t="str">
        <f>INDEX(FY2019_ALL_Targets!F:F,MATCH(B527,FY2019_ALL_Targets!B:B,0))</f>
        <v>Dallas</v>
      </c>
      <c r="H527" s="14" t="s">
        <v>3005</v>
      </c>
      <c r="I527" s="299" t="s">
        <v>404</v>
      </c>
      <c r="J527" s="299" t="s">
        <v>1002</v>
      </c>
      <c r="K527" s="299" t="s">
        <v>405</v>
      </c>
      <c r="L527" s="264">
        <v>0</v>
      </c>
      <c r="M527" s="264">
        <v>0</v>
      </c>
      <c r="N527" s="264">
        <v>0</v>
      </c>
      <c r="O527" s="264">
        <v>0</v>
      </c>
      <c r="P527" s="264">
        <v>0</v>
      </c>
      <c r="Q527" s="264">
        <v>0</v>
      </c>
      <c r="R527" s="264">
        <v>0</v>
      </c>
      <c r="S527" s="264">
        <v>0</v>
      </c>
      <c r="T527" s="264">
        <v>0</v>
      </c>
      <c r="U527" s="264">
        <v>0</v>
      </c>
      <c r="V527" s="264">
        <v>0</v>
      </c>
      <c r="W527" s="264">
        <v>0</v>
      </c>
      <c r="X527" s="264">
        <v>0</v>
      </c>
      <c r="Y527" s="264">
        <v>0</v>
      </c>
      <c r="Z527" s="264">
        <v>0</v>
      </c>
      <c r="AA527" s="577">
        <v>0</v>
      </c>
      <c r="AB527" s="264">
        <v>0</v>
      </c>
      <c r="AC527" s="264">
        <v>0</v>
      </c>
      <c r="AD527" s="264">
        <v>0</v>
      </c>
      <c r="AE527" s="264">
        <v>0</v>
      </c>
      <c r="AF527" s="264">
        <v>0</v>
      </c>
      <c r="AG527" s="264">
        <v>0</v>
      </c>
      <c r="AH527" s="264">
        <v>0</v>
      </c>
      <c r="AI527" s="264">
        <v>0</v>
      </c>
      <c r="AJ527" s="264">
        <v>0</v>
      </c>
      <c r="AK527" s="264">
        <v>0</v>
      </c>
      <c r="AL527" s="264">
        <v>0</v>
      </c>
      <c r="AM527" s="264">
        <v>0</v>
      </c>
      <c r="AN527" s="264">
        <v>0</v>
      </c>
      <c r="AO527" s="264">
        <v>0</v>
      </c>
      <c r="AP527" s="264">
        <v>0</v>
      </c>
      <c r="AQ527" s="264">
        <v>0</v>
      </c>
      <c r="AR527" s="264">
        <v>0</v>
      </c>
      <c r="AS527" s="264">
        <v>0</v>
      </c>
      <c r="AT527" s="577">
        <v>0</v>
      </c>
      <c r="AU527" s="264">
        <v>0</v>
      </c>
      <c r="AV527" s="264">
        <v>0</v>
      </c>
      <c r="AW527" s="264">
        <v>0</v>
      </c>
      <c r="AX527" s="264">
        <v>6513.81</v>
      </c>
      <c r="AY527" s="264">
        <v>6646.27</v>
      </c>
      <c r="AZ527" s="264">
        <v>7020.38</v>
      </c>
      <c r="BA527" s="264">
        <v>7034.7</v>
      </c>
      <c r="BB527" s="264">
        <v>6833.9699999999993</v>
      </c>
      <c r="BC527" s="264">
        <v>7014.51</v>
      </c>
      <c r="BD527" s="264">
        <v>6496.17</v>
      </c>
      <c r="BE527" s="264">
        <v>7161.57</v>
      </c>
      <c r="BF527" s="264">
        <v>6713.2800000000007</v>
      </c>
      <c r="BG527" s="264">
        <v>6384.75</v>
      </c>
      <c r="BH527" s="264">
        <v>6456.2099999999991</v>
      </c>
      <c r="BI527" s="264">
        <v>6503.13</v>
      </c>
      <c r="BJ527" s="264">
        <v>18827.579999999998</v>
      </c>
      <c r="BK527" s="264">
        <v>20004.740000000005</v>
      </c>
      <c r="BL527" s="264">
        <v>16340.990000000002</v>
      </c>
      <c r="BM527" s="577">
        <v>15175.769999999999</v>
      </c>
      <c r="BN527" s="264">
        <v>0</v>
      </c>
      <c r="BO527" s="264">
        <v>0</v>
      </c>
      <c r="BP527" s="264">
        <v>0</v>
      </c>
      <c r="BQ527" s="264">
        <v>4054.35</v>
      </c>
      <c r="BR527" s="264">
        <v>4013.1800000000003</v>
      </c>
      <c r="BS527" s="264">
        <v>4365.8100000000004</v>
      </c>
      <c r="BT527" s="264">
        <v>4299.58</v>
      </c>
      <c r="BU527" s="264">
        <v>4223.22</v>
      </c>
      <c r="BV527" s="264">
        <v>4409.07</v>
      </c>
      <c r="BW527" s="264">
        <v>4086.78</v>
      </c>
      <c r="BX527" s="264">
        <v>4472.46</v>
      </c>
      <c r="BY527" s="264">
        <v>4172.3100000000004</v>
      </c>
      <c r="BZ527" s="264">
        <v>4077.48</v>
      </c>
      <c r="CA527" s="264">
        <v>4126.3500000000004</v>
      </c>
      <c r="CB527" s="264">
        <v>4041.09</v>
      </c>
      <c r="CC527" s="264">
        <v>11599.82</v>
      </c>
      <c r="CD527" s="264">
        <v>12387.54</v>
      </c>
      <c r="CE527" s="264">
        <v>10216.720000000001</v>
      </c>
      <c r="CF527" s="577">
        <v>9605.59</v>
      </c>
      <c r="CG527" s="264">
        <v>0</v>
      </c>
      <c r="CH527" s="264">
        <v>0</v>
      </c>
      <c r="CI527" s="264">
        <v>0</v>
      </c>
      <c r="CJ527" s="264">
        <v>0</v>
      </c>
      <c r="CK527" s="264">
        <v>0</v>
      </c>
      <c r="CL527" s="264">
        <v>0</v>
      </c>
      <c r="CM527" s="264">
        <v>0</v>
      </c>
      <c r="CN527" s="264">
        <v>0</v>
      </c>
      <c r="CO527" s="264">
        <v>0</v>
      </c>
      <c r="CP527" s="264">
        <v>0</v>
      </c>
      <c r="CQ527" s="264">
        <v>0</v>
      </c>
      <c r="CR527" s="264">
        <v>0</v>
      </c>
      <c r="CS527" s="264">
        <v>0</v>
      </c>
      <c r="CT527" s="264">
        <v>0</v>
      </c>
      <c r="CU527" s="264">
        <v>0</v>
      </c>
      <c r="CV527" s="264">
        <v>0</v>
      </c>
      <c r="CW527" s="264">
        <v>0</v>
      </c>
      <c r="CX527" s="264">
        <v>0</v>
      </c>
      <c r="CY527" s="577">
        <v>0</v>
      </c>
      <c r="CZ527" s="264">
        <v>0</v>
      </c>
      <c r="DA527" s="264">
        <v>0</v>
      </c>
      <c r="DB527" s="264">
        <v>0</v>
      </c>
      <c r="DC527" s="428">
        <f t="shared" si="8"/>
        <v>245279.18</v>
      </c>
    </row>
    <row r="528" spans="1:107" x14ac:dyDescent="0.25">
      <c r="A528" s="311">
        <v>105652</v>
      </c>
      <c r="B528" s="347">
        <v>676350</v>
      </c>
      <c r="C528" s="311">
        <v>1025506</v>
      </c>
      <c r="D528" s="14">
        <v>1144769563</v>
      </c>
      <c r="F528" s="14" t="s">
        <v>930</v>
      </c>
      <c r="G528" s="14" t="str">
        <f>INDEX(FY2019_ALL_Targets!F:F,MATCH(B528,FY2019_ALL_Targets!B:B,0))</f>
        <v>Harris</v>
      </c>
      <c r="H528" s="14" t="s">
        <v>3016</v>
      </c>
      <c r="I528" s="312" t="s">
        <v>401</v>
      </c>
      <c r="J528" s="312" t="s">
        <v>978</v>
      </c>
      <c r="K528" s="312" t="s">
        <v>2774</v>
      </c>
      <c r="L528" s="264">
        <v>6582.42</v>
      </c>
      <c r="M528" s="264">
        <v>6777.39</v>
      </c>
      <c r="N528" s="264">
        <v>7411.77</v>
      </c>
      <c r="O528" s="264">
        <v>7472.88</v>
      </c>
      <c r="P528" s="264">
        <v>7022.89</v>
      </c>
      <c r="Q528" s="264">
        <v>7269.71</v>
      </c>
      <c r="R528" s="264">
        <v>7120.2100000000009</v>
      </c>
      <c r="S528" s="264">
        <v>7508.32</v>
      </c>
      <c r="T528" s="264">
        <v>7086.17</v>
      </c>
      <c r="U528" s="264">
        <v>7038.76</v>
      </c>
      <c r="V528" s="264">
        <v>6847.44</v>
      </c>
      <c r="W528" s="264">
        <v>7097.45</v>
      </c>
      <c r="X528" s="264">
        <v>19629.500000000004</v>
      </c>
      <c r="Y528" s="264">
        <v>20872.760000000002</v>
      </c>
      <c r="Z528" s="264">
        <v>21373.649999999998</v>
      </c>
      <c r="AA528" s="577">
        <v>16342.110000000002</v>
      </c>
      <c r="AB528" s="264">
        <v>0</v>
      </c>
      <c r="AC528" s="264">
        <v>0</v>
      </c>
      <c r="AD528" s="264">
        <v>0</v>
      </c>
      <c r="AE528" s="264">
        <v>0</v>
      </c>
      <c r="AF528" s="264">
        <v>0</v>
      </c>
      <c r="AG528" s="264">
        <v>0</v>
      </c>
      <c r="AH528" s="264">
        <v>0</v>
      </c>
      <c r="AI528" s="264">
        <v>0</v>
      </c>
      <c r="AJ528" s="264">
        <v>0</v>
      </c>
      <c r="AK528" s="264">
        <v>0</v>
      </c>
      <c r="AL528" s="264">
        <v>0</v>
      </c>
      <c r="AM528" s="264">
        <v>0</v>
      </c>
      <c r="AN528" s="264">
        <v>0</v>
      </c>
      <c r="AO528" s="264">
        <v>0</v>
      </c>
      <c r="AP528" s="264">
        <v>0</v>
      </c>
      <c r="AQ528" s="264">
        <v>0</v>
      </c>
      <c r="AR528" s="264">
        <v>0</v>
      </c>
      <c r="AS528" s="264">
        <v>0</v>
      </c>
      <c r="AT528" s="577">
        <v>0</v>
      </c>
      <c r="AU528" s="264">
        <v>0</v>
      </c>
      <c r="AV528" s="264">
        <v>0</v>
      </c>
      <c r="AW528" s="264">
        <v>0</v>
      </c>
      <c r="AX528" s="264">
        <v>4018.71</v>
      </c>
      <c r="AY528" s="264">
        <v>4056.5400000000004</v>
      </c>
      <c r="AZ528" s="264">
        <v>4245.6899999999996</v>
      </c>
      <c r="BA528" s="264">
        <v>4234.05</v>
      </c>
      <c r="BB528" s="264">
        <v>4129.93</v>
      </c>
      <c r="BC528" s="264">
        <v>4201.68</v>
      </c>
      <c r="BD528" s="264">
        <v>4106</v>
      </c>
      <c r="BE528" s="264">
        <v>4020.58</v>
      </c>
      <c r="BF528" s="264">
        <v>4062.83</v>
      </c>
      <c r="BG528" s="264">
        <v>3857.01</v>
      </c>
      <c r="BH528" s="264">
        <v>3834.0999999999995</v>
      </c>
      <c r="BI528" s="264">
        <v>3930.52</v>
      </c>
      <c r="BJ528" s="264">
        <v>11643.5</v>
      </c>
      <c r="BK528" s="264">
        <v>12049.609999999999</v>
      </c>
      <c r="BL528" s="264">
        <v>12001.090000000002</v>
      </c>
      <c r="BM528" s="577">
        <v>9021.8100000000013</v>
      </c>
      <c r="BN528" s="264">
        <v>0</v>
      </c>
      <c r="BO528" s="264">
        <v>0</v>
      </c>
      <c r="BP528" s="264">
        <v>0</v>
      </c>
      <c r="BQ528" s="264">
        <v>0</v>
      </c>
      <c r="BR528" s="264">
        <v>0</v>
      </c>
      <c r="BS528" s="264">
        <v>0</v>
      </c>
      <c r="BT528" s="264">
        <v>0</v>
      </c>
      <c r="BU528" s="264">
        <v>0</v>
      </c>
      <c r="BV528" s="264">
        <v>0</v>
      </c>
      <c r="BW528" s="264">
        <v>0</v>
      </c>
      <c r="BX528" s="264">
        <v>0</v>
      </c>
      <c r="BY528" s="264">
        <v>0</v>
      </c>
      <c r="BZ528" s="264">
        <v>0</v>
      </c>
      <c r="CA528" s="264">
        <v>0</v>
      </c>
      <c r="CB528" s="264">
        <v>0</v>
      </c>
      <c r="CC528" s="264">
        <v>0</v>
      </c>
      <c r="CD528" s="264">
        <v>0</v>
      </c>
      <c r="CE528" s="264">
        <v>0</v>
      </c>
      <c r="CF528" s="577">
        <v>0</v>
      </c>
      <c r="CG528" s="264">
        <v>0</v>
      </c>
      <c r="CH528" s="264">
        <v>0</v>
      </c>
      <c r="CI528" s="264">
        <v>0</v>
      </c>
      <c r="CJ528" s="264">
        <v>9972.57</v>
      </c>
      <c r="CK528" s="264">
        <v>10205.370000000001</v>
      </c>
      <c r="CL528" s="264">
        <v>11203.5</v>
      </c>
      <c r="CM528" s="264">
        <v>11247.150000000001</v>
      </c>
      <c r="CN528" s="264">
        <v>10779.720000000001</v>
      </c>
      <c r="CO528" s="264">
        <v>11195.869999999999</v>
      </c>
      <c r="CP528" s="264">
        <v>10889.990000000002</v>
      </c>
      <c r="CQ528" s="264">
        <v>11600.21</v>
      </c>
      <c r="CR528" s="264">
        <v>10751.85</v>
      </c>
      <c r="CS528" s="264">
        <v>10858.81</v>
      </c>
      <c r="CT528" s="264">
        <v>10744.019999999999</v>
      </c>
      <c r="CU528" s="264">
        <v>11093.81</v>
      </c>
      <c r="CV528" s="264">
        <v>29656.000000000004</v>
      </c>
      <c r="CW528" s="264">
        <v>31868.489999999998</v>
      </c>
      <c r="CX528" s="264">
        <v>32718.049999999996</v>
      </c>
      <c r="CY528" s="577">
        <v>25509.010000000002</v>
      </c>
      <c r="CZ528" s="264">
        <v>0</v>
      </c>
      <c r="DA528" s="264">
        <v>0</v>
      </c>
      <c r="DB528" s="264">
        <v>0</v>
      </c>
      <c r="DC528" s="428">
        <f t="shared" si="8"/>
        <v>507161.5</v>
      </c>
    </row>
    <row r="529" spans="1:107" x14ac:dyDescent="0.25">
      <c r="A529" s="311">
        <v>105727</v>
      </c>
      <c r="B529" s="347">
        <v>676353</v>
      </c>
      <c r="C529" s="311">
        <v>1026517</v>
      </c>
      <c r="D529" s="14">
        <v>1174911986</v>
      </c>
      <c r="F529" s="14" t="s">
        <v>920</v>
      </c>
      <c r="G529" s="14" t="str">
        <f>INDEX(FY2019_ALL_Targets!F:F,MATCH(B529,FY2019_ALL_Targets!B:B,0))</f>
        <v>Bexar</v>
      </c>
      <c r="H529" s="14" t="s">
        <v>3017</v>
      </c>
      <c r="I529" s="312" t="s">
        <v>147</v>
      </c>
      <c r="J529" s="312" t="s">
        <v>1016</v>
      </c>
      <c r="K529" s="312" t="s">
        <v>2823</v>
      </c>
      <c r="L529" s="264">
        <v>1531.11</v>
      </c>
      <c r="M529" s="264">
        <v>1571.3600000000001</v>
      </c>
      <c r="N529" s="264">
        <v>1642.2000000000003</v>
      </c>
      <c r="O529" s="264">
        <v>1655.0800000000002</v>
      </c>
      <c r="P529" s="264">
        <v>1628.16</v>
      </c>
      <c r="Q529" s="264">
        <v>1613.8500000000001</v>
      </c>
      <c r="R529" s="264">
        <v>1470.42</v>
      </c>
      <c r="S529" s="264">
        <v>1542.03</v>
      </c>
      <c r="T529" s="264">
        <v>1612.8</v>
      </c>
      <c r="U529" s="264">
        <v>1489.77</v>
      </c>
      <c r="V529" s="264">
        <v>1510.2</v>
      </c>
      <c r="W529" s="264">
        <v>1613.25</v>
      </c>
      <c r="X529" s="264">
        <v>4479.4400000000005</v>
      </c>
      <c r="Y529" s="264">
        <v>4699.38</v>
      </c>
      <c r="Z529" s="264">
        <v>4646.9500000000007</v>
      </c>
      <c r="AA529" s="577">
        <v>4642.4299999999994</v>
      </c>
      <c r="AB529" s="264">
        <v>0</v>
      </c>
      <c r="AC529" s="264">
        <v>0</v>
      </c>
      <c r="AD529" s="264">
        <v>0</v>
      </c>
      <c r="AE529" s="264">
        <v>0</v>
      </c>
      <c r="AF529" s="264">
        <v>0</v>
      </c>
      <c r="AG529" s="264">
        <v>0</v>
      </c>
      <c r="AH529" s="264">
        <v>0</v>
      </c>
      <c r="AI529" s="264">
        <v>0</v>
      </c>
      <c r="AJ529" s="264">
        <v>0</v>
      </c>
      <c r="AK529" s="264">
        <v>0</v>
      </c>
      <c r="AL529" s="264">
        <v>0</v>
      </c>
      <c r="AM529" s="264">
        <v>0</v>
      </c>
      <c r="AN529" s="264">
        <v>0</v>
      </c>
      <c r="AO529" s="264">
        <v>0</v>
      </c>
      <c r="AP529" s="264">
        <v>0</v>
      </c>
      <c r="AQ529" s="264">
        <v>0</v>
      </c>
      <c r="AR529" s="264">
        <v>0</v>
      </c>
      <c r="AS529" s="264">
        <v>0</v>
      </c>
      <c r="AT529" s="577">
        <v>0</v>
      </c>
      <c r="AU529" s="264">
        <v>0</v>
      </c>
      <c r="AV529" s="264">
        <v>0</v>
      </c>
      <c r="AW529" s="264">
        <v>0</v>
      </c>
      <c r="AX529" s="264">
        <v>2001.23</v>
      </c>
      <c r="AY529" s="264">
        <v>2067.2400000000002</v>
      </c>
      <c r="AZ529" s="264">
        <v>2025.38</v>
      </c>
      <c r="BA529" s="264">
        <v>2107.4900000000002</v>
      </c>
      <c r="BB529" s="264">
        <v>2043.15</v>
      </c>
      <c r="BC529" s="264">
        <v>2119.4700000000003</v>
      </c>
      <c r="BD529" s="264">
        <v>2016.42</v>
      </c>
      <c r="BE529" s="264">
        <v>2080.86</v>
      </c>
      <c r="BF529" s="264">
        <v>2028.6000000000001</v>
      </c>
      <c r="BG529" s="264">
        <v>1956.3000000000002</v>
      </c>
      <c r="BH529" s="264">
        <v>1917.3600000000001</v>
      </c>
      <c r="BI529" s="264">
        <v>2060.79</v>
      </c>
      <c r="BJ529" s="264">
        <v>5753.2</v>
      </c>
      <c r="BK529" s="264">
        <v>6017.3599999999988</v>
      </c>
      <c r="BL529" s="264">
        <v>6155.7500000000009</v>
      </c>
      <c r="BM529" s="577">
        <v>5971.97</v>
      </c>
      <c r="BN529" s="264">
        <v>0</v>
      </c>
      <c r="BO529" s="264">
        <v>0</v>
      </c>
      <c r="BP529" s="264">
        <v>0</v>
      </c>
      <c r="BQ529" s="264">
        <v>3360.07</v>
      </c>
      <c r="BR529" s="264">
        <v>3377.78</v>
      </c>
      <c r="BS529" s="264">
        <v>3646.65</v>
      </c>
      <c r="BT529" s="264">
        <v>3567.76</v>
      </c>
      <c r="BU529" s="264">
        <v>3539.34</v>
      </c>
      <c r="BV529" s="264">
        <v>3517.08</v>
      </c>
      <c r="BW529" s="264">
        <v>3488.79</v>
      </c>
      <c r="BX529" s="264">
        <v>3507.33</v>
      </c>
      <c r="BY529" s="264">
        <v>3625.32</v>
      </c>
      <c r="BZ529" s="264">
        <v>3338.9700000000003</v>
      </c>
      <c r="CA529" s="264">
        <v>3339.9300000000003</v>
      </c>
      <c r="CB529" s="264">
        <v>3372.3</v>
      </c>
      <c r="CC529" s="264">
        <v>9804.0000000000018</v>
      </c>
      <c r="CD529" s="264">
        <v>10196.640000000001</v>
      </c>
      <c r="CE529" s="264">
        <v>10667.36</v>
      </c>
      <c r="CF529" s="577">
        <v>10115.550000000003</v>
      </c>
      <c r="CG529" s="264">
        <v>0</v>
      </c>
      <c r="CH529" s="264">
        <v>0</v>
      </c>
      <c r="CI529" s="264">
        <v>0</v>
      </c>
      <c r="CJ529" s="264">
        <v>0</v>
      </c>
      <c r="CK529" s="264">
        <v>0</v>
      </c>
      <c r="CL529" s="264">
        <v>0</v>
      </c>
      <c r="CM529" s="264">
        <v>0</v>
      </c>
      <c r="CN529" s="264">
        <v>0</v>
      </c>
      <c r="CO529" s="264">
        <v>0</v>
      </c>
      <c r="CP529" s="264">
        <v>0</v>
      </c>
      <c r="CQ529" s="264">
        <v>0</v>
      </c>
      <c r="CR529" s="264">
        <v>0</v>
      </c>
      <c r="CS529" s="264">
        <v>0</v>
      </c>
      <c r="CT529" s="264">
        <v>0</v>
      </c>
      <c r="CU529" s="264">
        <v>0</v>
      </c>
      <c r="CV529" s="264">
        <v>0</v>
      </c>
      <c r="CW529" s="264">
        <v>0</v>
      </c>
      <c r="CX529" s="264">
        <v>0</v>
      </c>
      <c r="CY529" s="577">
        <v>0</v>
      </c>
      <c r="CZ529" s="264">
        <v>0</v>
      </c>
      <c r="DA529" s="264">
        <v>0</v>
      </c>
      <c r="DB529" s="264">
        <v>0</v>
      </c>
      <c r="DC529" s="428">
        <f t="shared" si="8"/>
        <v>168135.87</v>
      </c>
    </row>
    <row r="530" spans="1:107" x14ac:dyDescent="0.25">
      <c r="A530" s="313">
        <v>105682</v>
      </c>
      <c r="B530" s="347">
        <v>676356</v>
      </c>
      <c r="C530" s="313">
        <v>1025569</v>
      </c>
      <c r="D530" s="14">
        <v>1871032292</v>
      </c>
      <c r="F530" s="14" t="s">
        <v>930</v>
      </c>
      <c r="G530" s="14" t="str">
        <f>INDEX(FY2019_ALL_Targets!F:F,MATCH(B530,FY2019_ALL_Targets!B:B,0))</f>
        <v>Harris</v>
      </c>
      <c r="H530" s="14" t="s">
        <v>3016</v>
      </c>
      <c r="I530" s="314" t="s">
        <v>402</v>
      </c>
      <c r="J530" s="314" t="s">
        <v>978</v>
      </c>
      <c r="K530" s="314" t="s">
        <v>403</v>
      </c>
      <c r="L530" s="264">
        <v>8278.92</v>
      </c>
      <c r="M530" s="264">
        <v>8524.14</v>
      </c>
      <c r="N530" s="264">
        <v>9322.02</v>
      </c>
      <c r="O530" s="264">
        <v>9398.880000000001</v>
      </c>
      <c r="P530" s="264">
        <v>8858.14</v>
      </c>
      <c r="Q530" s="264">
        <v>9169.4599999999991</v>
      </c>
      <c r="R530" s="264">
        <v>8969.869999999999</v>
      </c>
      <c r="S530" s="264">
        <v>9441.8100000000013</v>
      </c>
      <c r="T530" s="264">
        <v>8909.27</v>
      </c>
      <c r="U530" s="264">
        <v>8848.61</v>
      </c>
      <c r="V530" s="264">
        <v>8607.6299999999992</v>
      </c>
      <c r="W530" s="264">
        <v>8921.94</v>
      </c>
      <c r="X530" s="264">
        <v>24840.239999999998</v>
      </c>
      <c r="Y530" s="264">
        <v>22854.799999999996</v>
      </c>
      <c r="Z530" s="264">
        <v>26672.720000000001</v>
      </c>
      <c r="AA530" s="577">
        <v>25846.62</v>
      </c>
      <c r="AB530" s="264">
        <v>0</v>
      </c>
      <c r="AC530" s="264">
        <v>0</v>
      </c>
      <c r="AD530" s="264">
        <v>0</v>
      </c>
      <c r="AE530" s="264">
        <v>0</v>
      </c>
      <c r="AF530" s="264">
        <v>0</v>
      </c>
      <c r="AG530" s="264">
        <v>0</v>
      </c>
      <c r="AH530" s="264">
        <v>0</v>
      </c>
      <c r="AI530" s="264">
        <v>0</v>
      </c>
      <c r="AJ530" s="264">
        <v>0</v>
      </c>
      <c r="AK530" s="264">
        <v>0</v>
      </c>
      <c r="AL530" s="264">
        <v>0</v>
      </c>
      <c r="AM530" s="264">
        <v>0</v>
      </c>
      <c r="AN530" s="264">
        <v>0</v>
      </c>
      <c r="AO530" s="264">
        <v>0</v>
      </c>
      <c r="AP530" s="264">
        <v>0</v>
      </c>
      <c r="AQ530" s="264">
        <v>0</v>
      </c>
      <c r="AR530" s="264">
        <v>0</v>
      </c>
      <c r="AS530" s="264">
        <v>0</v>
      </c>
      <c r="AT530" s="577">
        <v>0</v>
      </c>
      <c r="AU530" s="264">
        <v>0</v>
      </c>
      <c r="AV530" s="264">
        <v>0</v>
      </c>
      <c r="AW530" s="264">
        <v>0</v>
      </c>
      <c r="AX530" s="264">
        <v>5054.46</v>
      </c>
      <c r="AY530" s="264">
        <v>5102.04</v>
      </c>
      <c r="AZ530" s="264">
        <v>5339.9400000000005</v>
      </c>
      <c r="BA530" s="264">
        <v>5325.3</v>
      </c>
      <c r="BB530" s="264">
        <v>5209.1799999999994</v>
      </c>
      <c r="BC530" s="264">
        <v>5299.6799999999994</v>
      </c>
      <c r="BD530" s="264">
        <v>5172.5999999999995</v>
      </c>
      <c r="BE530" s="264">
        <v>5054.9799999999996</v>
      </c>
      <c r="BF530" s="264">
        <v>5107.96</v>
      </c>
      <c r="BG530" s="264">
        <v>4848.59</v>
      </c>
      <c r="BH530" s="264">
        <v>4819.6799999999994</v>
      </c>
      <c r="BI530" s="264">
        <v>4940.8100000000004</v>
      </c>
      <c r="BJ530" s="264">
        <v>14734.32</v>
      </c>
      <c r="BK530" s="264">
        <v>13182.260000000002</v>
      </c>
      <c r="BL530" s="264">
        <v>14999.039999999999</v>
      </c>
      <c r="BM530" s="577">
        <v>14322.08</v>
      </c>
      <c r="BN530" s="264">
        <v>0</v>
      </c>
      <c r="BO530" s="264">
        <v>0</v>
      </c>
      <c r="BP530" s="264">
        <v>0</v>
      </c>
      <c r="BQ530" s="264">
        <v>0</v>
      </c>
      <c r="BR530" s="264">
        <v>0</v>
      </c>
      <c r="BS530" s="264">
        <v>0</v>
      </c>
      <c r="BT530" s="264">
        <v>0</v>
      </c>
      <c r="BU530" s="264">
        <v>0</v>
      </c>
      <c r="BV530" s="264">
        <v>0</v>
      </c>
      <c r="BW530" s="264">
        <v>0</v>
      </c>
      <c r="BX530" s="264">
        <v>0</v>
      </c>
      <c r="BY530" s="264">
        <v>0</v>
      </c>
      <c r="BZ530" s="264">
        <v>0</v>
      </c>
      <c r="CA530" s="264">
        <v>0</v>
      </c>
      <c r="CB530" s="264">
        <v>0</v>
      </c>
      <c r="CC530" s="264">
        <v>0</v>
      </c>
      <c r="CD530" s="264">
        <v>0</v>
      </c>
      <c r="CE530" s="264">
        <v>0</v>
      </c>
      <c r="CF530" s="577">
        <v>0</v>
      </c>
      <c r="CG530" s="264">
        <v>0</v>
      </c>
      <c r="CH530" s="264">
        <v>0</v>
      </c>
      <c r="CI530" s="264">
        <v>0</v>
      </c>
      <c r="CJ530" s="264">
        <v>12542.82</v>
      </c>
      <c r="CK530" s="264">
        <v>12835.62</v>
      </c>
      <c r="CL530" s="264">
        <v>14091</v>
      </c>
      <c r="CM530" s="264">
        <v>14145.900000000001</v>
      </c>
      <c r="CN530" s="264">
        <v>13596.720000000001</v>
      </c>
      <c r="CO530" s="264">
        <v>14121.62</v>
      </c>
      <c r="CP530" s="264">
        <v>13718.970000000001</v>
      </c>
      <c r="CQ530" s="264">
        <v>14587.8</v>
      </c>
      <c r="CR530" s="264">
        <v>13518.16</v>
      </c>
      <c r="CS530" s="264">
        <v>13650.72</v>
      </c>
      <c r="CT530" s="264">
        <v>13505.839999999998</v>
      </c>
      <c r="CU530" s="264">
        <v>13945.74</v>
      </c>
      <c r="CV530" s="264">
        <v>37528.320000000007</v>
      </c>
      <c r="CW530" s="264">
        <v>34896.9</v>
      </c>
      <c r="CX530" s="264">
        <v>40816.9</v>
      </c>
      <c r="CY530" s="577">
        <v>40279.56</v>
      </c>
      <c r="CZ530" s="264">
        <v>0</v>
      </c>
      <c r="DA530" s="264">
        <v>0</v>
      </c>
      <c r="DB530" s="264">
        <v>0</v>
      </c>
      <c r="DC530" s="428">
        <f t="shared" si="8"/>
        <v>643760.58000000007</v>
      </c>
    </row>
    <row r="531" spans="1:107" x14ac:dyDescent="0.25">
      <c r="A531" s="311">
        <v>105818</v>
      </c>
      <c r="B531" s="347">
        <v>676357</v>
      </c>
      <c r="C531" s="311">
        <v>1026524</v>
      </c>
      <c r="D531" s="14">
        <v>1669860433</v>
      </c>
      <c r="F531" s="14" t="s">
        <v>930</v>
      </c>
      <c r="G531" s="14" t="str">
        <f>INDEX(FY2019_ALL_Targets!F:F,MATCH(B531,FY2019_ALL_Targets!B:B,0))</f>
        <v>Harris</v>
      </c>
      <c r="H531" s="14" t="s">
        <v>3016</v>
      </c>
      <c r="I531" s="312" t="s">
        <v>2806</v>
      </c>
      <c r="J531" s="312" t="s">
        <v>2807</v>
      </c>
      <c r="K531" s="312" t="s">
        <v>2808</v>
      </c>
      <c r="L531" s="264">
        <v>3868.02</v>
      </c>
      <c r="M531" s="264">
        <v>3982.59</v>
      </c>
      <c r="N531" s="264">
        <v>4355.37</v>
      </c>
      <c r="O531" s="264">
        <v>4391.28</v>
      </c>
      <c r="P531" s="264">
        <v>4135.4299999999994</v>
      </c>
      <c r="Q531" s="264">
        <v>4280.7699999999995</v>
      </c>
      <c r="R531" s="264">
        <v>4196.84</v>
      </c>
      <c r="S531" s="264">
        <v>4416.03</v>
      </c>
      <c r="T531" s="264">
        <v>4167.46</v>
      </c>
      <c r="U531" s="264">
        <v>4139.17</v>
      </c>
      <c r="V531" s="264">
        <v>4026.5299999999997</v>
      </c>
      <c r="W531" s="264">
        <v>4173.5499999999993</v>
      </c>
      <c r="X531" s="264">
        <v>8993.880000000001</v>
      </c>
      <c r="Y531" s="264">
        <v>12196.359999999997</v>
      </c>
      <c r="Z531" s="264">
        <v>12421.749999999998</v>
      </c>
      <c r="AA531" s="577">
        <v>9519.68</v>
      </c>
      <c r="AB531" s="264">
        <v>0</v>
      </c>
      <c r="AC531" s="264">
        <v>0</v>
      </c>
      <c r="AD531" s="264">
        <v>0</v>
      </c>
      <c r="AE531" s="264">
        <v>0</v>
      </c>
      <c r="AF531" s="264">
        <v>0</v>
      </c>
      <c r="AG531" s="264">
        <v>0</v>
      </c>
      <c r="AH531" s="264">
        <v>0</v>
      </c>
      <c r="AI531" s="264">
        <v>0</v>
      </c>
      <c r="AJ531" s="264">
        <v>0</v>
      </c>
      <c r="AK531" s="264">
        <v>0</v>
      </c>
      <c r="AL531" s="264">
        <v>0</v>
      </c>
      <c r="AM531" s="264">
        <v>0</v>
      </c>
      <c r="AN531" s="264">
        <v>0</v>
      </c>
      <c r="AO531" s="264">
        <v>0</v>
      </c>
      <c r="AP531" s="264">
        <v>0</v>
      </c>
      <c r="AQ531" s="264">
        <v>0</v>
      </c>
      <c r="AR531" s="264">
        <v>0</v>
      </c>
      <c r="AS531" s="264">
        <v>0</v>
      </c>
      <c r="AT531" s="577">
        <v>0</v>
      </c>
      <c r="AU531" s="264">
        <v>0</v>
      </c>
      <c r="AV531" s="264">
        <v>0</v>
      </c>
      <c r="AW531" s="264">
        <v>0</v>
      </c>
      <c r="AX531" s="264">
        <v>2361.5099999999998</v>
      </c>
      <c r="AY531" s="264">
        <v>2383.7399999999998</v>
      </c>
      <c r="AZ531" s="264">
        <v>2494.89</v>
      </c>
      <c r="BA531" s="264">
        <v>2488.0499999999997</v>
      </c>
      <c r="BB531" s="264">
        <v>2431.9100000000003</v>
      </c>
      <c r="BC531" s="264">
        <v>2474.1600000000003</v>
      </c>
      <c r="BD531" s="264">
        <v>2420.1999999999998</v>
      </c>
      <c r="BE531" s="264">
        <v>2364.5</v>
      </c>
      <c r="BF531" s="264">
        <v>2389.33</v>
      </c>
      <c r="BG531" s="264">
        <v>2268.1</v>
      </c>
      <c r="BH531" s="264">
        <v>2254.58</v>
      </c>
      <c r="BI531" s="264">
        <v>2311.25</v>
      </c>
      <c r="BJ531" s="264">
        <v>5334.84</v>
      </c>
      <c r="BK531" s="264">
        <v>7049.7</v>
      </c>
      <c r="BL531" s="264">
        <v>6985.9399999999987</v>
      </c>
      <c r="BM531" s="577">
        <v>5256.0999999999995</v>
      </c>
      <c r="BN531" s="264">
        <v>0</v>
      </c>
      <c r="BO531" s="264">
        <v>0</v>
      </c>
      <c r="BP531" s="264">
        <v>0</v>
      </c>
      <c r="BQ531" s="264">
        <v>0</v>
      </c>
      <c r="BR531" s="264">
        <v>0</v>
      </c>
      <c r="BS531" s="264">
        <v>0</v>
      </c>
      <c r="BT531" s="264">
        <v>0</v>
      </c>
      <c r="BU531" s="264">
        <v>0</v>
      </c>
      <c r="BV531" s="264">
        <v>0</v>
      </c>
      <c r="BW531" s="264">
        <v>0</v>
      </c>
      <c r="BX531" s="264">
        <v>0</v>
      </c>
      <c r="BY531" s="264">
        <v>0</v>
      </c>
      <c r="BZ531" s="264">
        <v>0</v>
      </c>
      <c r="CA531" s="264">
        <v>0</v>
      </c>
      <c r="CB531" s="264">
        <v>0</v>
      </c>
      <c r="CC531" s="264">
        <v>0</v>
      </c>
      <c r="CD531" s="264">
        <v>0</v>
      </c>
      <c r="CE531" s="264">
        <v>0</v>
      </c>
      <c r="CF531" s="577">
        <v>0</v>
      </c>
      <c r="CG531" s="264">
        <v>0</v>
      </c>
      <c r="CH531" s="264">
        <v>0</v>
      </c>
      <c r="CI531" s="264">
        <v>0</v>
      </c>
      <c r="CJ531" s="264">
        <v>5860.17</v>
      </c>
      <c r="CK531" s="264">
        <v>5996.97</v>
      </c>
      <c r="CL531" s="264">
        <v>6583.5</v>
      </c>
      <c r="CM531" s="264">
        <v>6609.15</v>
      </c>
      <c r="CN531" s="264">
        <v>6347.6399999999994</v>
      </c>
      <c r="CO531" s="264">
        <v>6592.69</v>
      </c>
      <c r="CP531" s="264">
        <v>6418.8399999999992</v>
      </c>
      <c r="CQ531" s="264">
        <v>6822.7899999999991</v>
      </c>
      <c r="CR531" s="264">
        <v>6323.2699999999995</v>
      </c>
      <c r="CS531" s="264">
        <v>6385.53</v>
      </c>
      <c r="CT531" s="264">
        <v>6317.8399999999992</v>
      </c>
      <c r="CU531" s="264">
        <v>6523.57</v>
      </c>
      <c r="CV531" s="264">
        <v>13587.84</v>
      </c>
      <c r="CW531" s="264">
        <v>18618.739999999998</v>
      </c>
      <c r="CX531" s="264">
        <v>19007.809999999998</v>
      </c>
      <c r="CY531" s="577">
        <v>14857.22</v>
      </c>
      <c r="CZ531" s="264">
        <v>0</v>
      </c>
      <c r="DA531" s="264">
        <v>0</v>
      </c>
      <c r="DB531" s="264">
        <v>0</v>
      </c>
      <c r="DC531" s="428">
        <f t="shared" si="8"/>
        <v>289387.07999999996</v>
      </c>
    </row>
    <row r="532" spans="1:107" x14ac:dyDescent="0.25">
      <c r="A532" s="297">
        <v>105761</v>
      </c>
      <c r="B532" s="347">
        <v>676358</v>
      </c>
      <c r="C532" s="297">
        <v>1026643</v>
      </c>
      <c r="D532" s="14">
        <v>1699114785</v>
      </c>
      <c r="F532" s="14" t="s">
        <v>941</v>
      </c>
      <c r="G532" s="14" t="str">
        <f>INDEX(FY2019_ALL_Targets!F:F,MATCH(B532,FY2019_ALL_Targets!B:B,0))</f>
        <v>Dallas</v>
      </c>
      <c r="H532" s="14" t="s">
        <v>3013</v>
      </c>
      <c r="I532" s="299" t="s">
        <v>406</v>
      </c>
      <c r="J532" s="299" t="s">
        <v>1002</v>
      </c>
      <c r="K532" s="299" t="s">
        <v>407</v>
      </c>
      <c r="L532" s="264">
        <v>0</v>
      </c>
      <c r="M532" s="264">
        <v>0</v>
      </c>
      <c r="N532" s="264">
        <v>0</v>
      </c>
      <c r="O532" s="264">
        <v>0</v>
      </c>
      <c r="P532" s="264">
        <v>0</v>
      </c>
      <c r="Q532" s="264">
        <v>0</v>
      </c>
      <c r="R532" s="264">
        <v>0</v>
      </c>
      <c r="S532" s="264">
        <v>0</v>
      </c>
      <c r="T532" s="264">
        <v>0</v>
      </c>
      <c r="U532" s="264">
        <v>0</v>
      </c>
      <c r="V532" s="264">
        <v>0</v>
      </c>
      <c r="W532" s="264">
        <v>0</v>
      </c>
      <c r="X532" s="264">
        <v>0</v>
      </c>
      <c r="Y532" s="264">
        <v>0</v>
      </c>
      <c r="Z532" s="264">
        <v>0</v>
      </c>
      <c r="AA532" s="577">
        <v>0</v>
      </c>
      <c r="AB532" s="264">
        <v>0</v>
      </c>
      <c r="AC532" s="264">
        <v>0</v>
      </c>
      <c r="AD532" s="264">
        <v>0</v>
      </c>
      <c r="AE532" s="264">
        <v>0</v>
      </c>
      <c r="AF532" s="264">
        <v>0</v>
      </c>
      <c r="AG532" s="264">
        <v>0</v>
      </c>
      <c r="AH532" s="264">
        <v>0</v>
      </c>
      <c r="AI532" s="264">
        <v>0</v>
      </c>
      <c r="AJ532" s="264">
        <v>0</v>
      </c>
      <c r="AK532" s="264">
        <v>0</v>
      </c>
      <c r="AL532" s="264">
        <v>0</v>
      </c>
      <c r="AM532" s="264">
        <v>0</v>
      </c>
      <c r="AN532" s="264">
        <v>0</v>
      </c>
      <c r="AO532" s="264">
        <v>0</v>
      </c>
      <c r="AP532" s="264">
        <v>0</v>
      </c>
      <c r="AQ532" s="264">
        <v>0</v>
      </c>
      <c r="AR532" s="264">
        <v>0</v>
      </c>
      <c r="AS532" s="264">
        <v>0</v>
      </c>
      <c r="AT532" s="577">
        <v>0</v>
      </c>
      <c r="AU532" s="264">
        <v>0</v>
      </c>
      <c r="AV532" s="264">
        <v>0</v>
      </c>
      <c r="AW532" s="264">
        <v>0</v>
      </c>
      <c r="AX532" s="264">
        <v>12954.84</v>
      </c>
      <c r="AY532" s="264">
        <v>13218.28</v>
      </c>
      <c r="AZ532" s="264">
        <v>13962.32</v>
      </c>
      <c r="BA532" s="264">
        <v>13990.8</v>
      </c>
      <c r="BB532" s="264">
        <v>13590.72</v>
      </c>
      <c r="BC532" s="264">
        <v>13949.76</v>
      </c>
      <c r="BD532" s="264">
        <v>12952.17</v>
      </c>
      <c r="BE532" s="264">
        <v>14240.86</v>
      </c>
      <c r="BF532" s="264">
        <v>13349.839999999998</v>
      </c>
      <c r="BG532" s="264">
        <v>12695.17</v>
      </c>
      <c r="BH532" s="264">
        <v>12837.09</v>
      </c>
      <c r="BI532" s="264">
        <v>12930.27</v>
      </c>
      <c r="BJ532" s="264">
        <v>37655.159999999996</v>
      </c>
      <c r="BK532" s="264">
        <v>39779.200000000019</v>
      </c>
      <c r="BL532" s="264">
        <v>32010.090000000004</v>
      </c>
      <c r="BM532" s="577">
        <v>29782.639999999996</v>
      </c>
      <c r="BN532" s="264">
        <v>0</v>
      </c>
      <c r="BO532" s="264">
        <v>0</v>
      </c>
      <c r="BP532" s="264">
        <v>0</v>
      </c>
      <c r="BQ532" s="264">
        <v>8063.4000000000005</v>
      </c>
      <c r="BR532" s="264">
        <v>7981.52</v>
      </c>
      <c r="BS532" s="264">
        <v>8682.84</v>
      </c>
      <c r="BT532" s="264">
        <v>8551.1200000000008</v>
      </c>
      <c r="BU532" s="264">
        <v>8398.7199999999993</v>
      </c>
      <c r="BV532" s="264">
        <v>8768.32</v>
      </c>
      <c r="BW532" s="264">
        <v>8148.0300000000007</v>
      </c>
      <c r="BX532" s="264">
        <v>8893.76</v>
      </c>
      <c r="BY532" s="264">
        <v>8296.8599999999988</v>
      </c>
      <c r="BZ532" s="264">
        <v>8107.4400000000005</v>
      </c>
      <c r="CA532" s="264">
        <v>8204.5</v>
      </c>
      <c r="CB532" s="264">
        <v>8034.9599999999991</v>
      </c>
      <c r="CC532" s="264">
        <v>23199.64</v>
      </c>
      <c r="CD532" s="264">
        <v>24632.83</v>
      </c>
      <c r="CE532" s="264">
        <v>20013.969999999998</v>
      </c>
      <c r="CF532" s="577">
        <v>18850.870000000003</v>
      </c>
      <c r="CG532" s="264">
        <v>0</v>
      </c>
      <c r="CH532" s="264">
        <v>0</v>
      </c>
      <c r="CI532" s="264">
        <v>0</v>
      </c>
      <c r="CJ532" s="264">
        <v>0</v>
      </c>
      <c r="CK532" s="264">
        <v>0</v>
      </c>
      <c r="CL532" s="264">
        <v>0</v>
      </c>
      <c r="CM532" s="264">
        <v>0</v>
      </c>
      <c r="CN532" s="264">
        <v>0</v>
      </c>
      <c r="CO532" s="264">
        <v>0</v>
      </c>
      <c r="CP532" s="264">
        <v>0</v>
      </c>
      <c r="CQ532" s="264">
        <v>0</v>
      </c>
      <c r="CR532" s="264">
        <v>0</v>
      </c>
      <c r="CS532" s="264">
        <v>0</v>
      </c>
      <c r="CT532" s="264">
        <v>0</v>
      </c>
      <c r="CU532" s="264">
        <v>0</v>
      </c>
      <c r="CV532" s="264">
        <v>0</v>
      </c>
      <c r="CW532" s="264">
        <v>0</v>
      </c>
      <c r="CX532" s="264">
        <v>0</v>
      </c>
      <c r="CY532" s="577">
        <v>0</v>
      </c>
      <c r="CZ532" s="264">
        <v>0</v>
      </c>
      <c r="DA532" s="264">
        <v>0</v>
      </c>
      <c r="DB532" s="264">
        <v>0</v>
      </c>
      <c r="DC532" s="428">
        <f t="shared" si="8"/>
        <v>486727.99000000011</v>
      </c>
    </row>
    <row r="533" spans="1:107" x14ac:dyDescent="0.25">
      <c r="A533" s="297">
        <v>105594</v>
      </c>
      <c r="B533" s="347">
        <v>676362</v>
      </c>
      <c r="C533" s="297">
        <v>1028812</v>
      </c>
      <c r="D533" s="14">
        <v>1801239033</v>
      </c>
      <c r="F533" s="14" t="s">
        <v>930</v>
      </c>
      <c r="G533" s="14" t="str">
        <f>INDEX(FY2019_ALL_Targets!F:F,MATCH(B533,FY2019_ALL_Targets!B:B,0))</f>
        <v>Harris</v>
      </c>
      <c r="H533" s="14" t="s">
        <v>3016</v>
      </c>
      <c r="I533" s="299" t="s">
        <v>397</v>
      </c>
      <c r="J533" s="299" t="s">
        <v>978</v>
      </c>
      <c r="K533" s="299" t="s">
        <v>398</v>
      </c>
      <c r="L533" s="264">
        <v>9319.44</v>
      </c>
      <c r="M533" s="264">
        <v>9595.48</v>
      </c>
      <c r="N533" s="264">
        <v>10493.64</v>
      </c>
      <c r="O533" s="264">
        <v>10580.16</v>
      </c>
      <c r="P533" s="264">
        <v>9959.2900000000009</v>
      </c>
      <c r="Q533" s="264">
        <v>10309.310000000001</v>
      </c>
      <c r="R533" s="264">
        <v>10093.52</v>
      </c>
      <c r="S533" s="264">
        <v>10630.259999999998</v>
      </c>
      <c r="T533" s="264">
        <v>10031.57</v>
      </c>
      <c r="U533" s="264">
        <v>9963.7099999999991</v>
      </c>
      <c r="V533" s="264">
        <v>9692.5799999999981</v>
      </c>
      <c r="W533" s="264">
        <v>10046.49</v>
      </c>
      <c r="X533" s="264">
        <v>27695.440000000002</v>
      </c>
      <c r="Y533" s="264">
        <v>29520.94000000001</v>
      </c>
      <c r="Z533" s="264">
        <v>30295.669999999995</v>
      </c>
      <c r="AA533" s="577">
        <v>29260.42</v>
      </c>
      <c r="AB533" s="264">
        <v>0</v>
      </c>
      <c r="AC533" s="264">
        <v>0</v>
      </c>
      <c r="AD533" s="264">
        <v>0</v>
      </c>
      <c r="AE533" s="264">
        <v>0</v>
      </c>
      <c r="AF533" s="264">
        <v>0</v>
      </c>
      <c r="AG533" s="264">
        <v>0</v>
      </c>
      <c r="AH533" s="264">
        <v>0</v>
      </c>
      <c r="AI533" s="264">
        <v>0</v>
      </c>
      <c r="AJ533" s="264">
        <v>0</v>
      </c>
      <c r="AK533" s="264">
        <v>0</v>
      </c>
      <c r="AL533" s="264">
        <v>0</v>
      </c>
      <c r="AM533" s="264">
        <v>0</v>
      </c>
      <c r="AN533" s="264">
        <v>0</v>
      </c>
      <c r="AO533" s="264">
        <v>0</v>
      </c>
      <c r="AP533" s="264">
        <v>0</v>
      </c>
      <c r="AQ533" s="264">
        <v>0</v>
      </c>
      <c r="AR533" s="264">
        <v>0</v>
      </c>
      <c r="AS533" s="264">
        <v>0</v>
      </c>
      <c r="AT533" s="577">
        <v>0</v>
      </c>
      <c r="AU533" s="264">
        <v>0</v>
      </c>
      <c r="AV533" s="264">
        <v>0</v>
      </c>
      <c r="AW533" s="264">
        <v>0</v>
      </c>
      <c r="AX533" s="264">
        <v>5689.72</v>
      </c>
      <c r="AY533" s="264">
        <v>5743.2800000000007</v>
      </c>
      <c r="AZ533" s="264">
        <v>6011.08</v>
      </c>
      <c r="BA533" s="264">
        <v>5994.6</v>
      </c>
      <c r="BB533" s="264">
        <v>5856.7300000000005</v>
      </c>
      <c r="BC533" s="264">
        <v>5958.48</v>
      </c>
      <c r="BD533" s="264">
        <v>5820.6</v>
      </c>
      <c r="BE533" s="264">
        <v>5691.73</v>
      </c>
      <c r="BF533" s="264">
        <v>5751.4599999999991</v>
      </c>
      <c r="BG533" s="264">
        <v>5459.6899999999987</v>
      </c>
      <c r="BH533" s="264">
        <v>5427.1799999999994</v>
      </c>
      <c r="BI533" s="264">
        <v>5563.61</v>
      </c>
      <c r="BJ533" s="264">
        <v>16427.920000000002</v>
      </c>
      <c r="BK533" s="264">
        <v>17042.690000000002</v>
      </c>
      <c r="BL533" s="264">
        <v>17012.280000000002</v>
      </c>
      <c r="BM533" s="577">
        <v>16206.11</v>
      </c>
      <c r="BN533" s="264">
        <v>0</v>
      </c>
      <c r="BO533" s="264">
        <v>0</v>
      </c>
      <c r="BP533" s="264">
        <v>0</v>
      </c>
      <c r="BQ533" s="264">
        <v>0</v>
      </c>
      <c r="BR533" s="264">
        <v>0</v>
      </c>
      <c r="BS533" s="264">
        <v>0</v>
      </c>
      <c r="BT533" s="264">
        <v>0</v>
      </c>
      <c r="BU533" s="264">
        <v>0</v>
      </c>
      <c r="BV533" s="264">
        <v>0</v>
      </c>
      <c r="BW533" s="264">
        <v>0</v>
      </c>
      <c r="BX533" s="264">
        <v>0</v>
      </c>
      <c r="BY533" s="264">
        <v>0</v>
      </c>
      <c r="BZ533" s="264">
        <v>0</v>
      </c>
      <c r="CA533" s="264">
        <v>0</v>
      </c>
      <c r="CB533" s="264">
        <v>0</v>
      </c>
      <c r="CC533" s="264">
        <v>0</v>
      </c>
      <c r="CD533" s="264">
        <v>0</v>
      </c>
      <c r="CE533" s="264">
        <v>0</v>
      </c>
      <c r="CF533" s="577">
        <v>0</v>
      </c>
      <c r="CG533" s="264">
        <v>0</v>
      </c>
      <c r="CH533" s="264">
        <v>0</v>
      </c>
      <c r="CI533" s="264">
        <v>0</v>
      </c>
      <c r="CJ533" s="264">
        <v>14119.24</v>
      </c>
      <c r="CK533" s="264">
        <v>14448.84</v>
      </c>
      <c r="CL533" s="264">
        <v>15862</v>
      </c>
      <c r="CM533" s="264">
        <v>15923.800000000001</v>
      </c>
      <c r="CN533" s="264">
        <v>15286.920000000002</v>
      </c>
      <c r="CO533" s="264">
        <v>15877.070000000002</v>
      </c>
      <c r="CP533" s="264">
        <v>15437.52</v>
      </c>
      <c r="CQ533" s="264">
        <v>16423.8</v>
      </c>
      <c r="CR533" s="264">
        <v>15220.96</v>
      </c>
      <c r="CS533" s="264">
        <v>15371.069999999998</v>
      </c>
      <c r="CT533" s="264">
        <v>15208.189999999997</v>
      </c>
      <c r="CU533" s="264">
        <v>15703.439999999999</v>
      </c>
      <c r="CV533" s="264">
        <v>41841.920000000006</v>
      </c>
      <c r="CW533" s="264">
        <v>45071.41</v>
      </c>
      <c r="CX533" s="264">
        <v>46374.65</v>
      </c>
      <c r="CY533" s="577">
        <v>45593.729999999996</v>
      </c>
      <c r="CZ533" s="264">
        <v>0</v>
      </c>
      <c r="DA533" s="264">
        <v>0</v>
      </c>
      <c r="DB533" s="264">
        <v>0</v>
      </c>
      <c r="DC533" s="428">
        <f t="shared" si="8"/>
        <v>736909.6399999999</v>
      </c>
    </row>
    <row r="534" spans="1:107" x14ac:dyDescent="0.25">
      <c r="A534" s="297">
        <v>105943</v>
      </c>
      <c r="B534" s="347">
        <v>676365</v>
      </c>
      <c r="C534" s="297">
        <v>1026598</v>
      </c>
      <c r="D534" s="14">
        <v>1598183246</v>
      </c>
      <c r="F534" s="14" t="s">
        <v>937</v>
      </c>
      <c r="G534" s="14" t="str">
        <f>INDEX(FY2019_ALL_Targets!F:F,MATCH(B534,FY2019_ALL_Targets!B:B,0))</f>
        <v>Tarrant</v>
      </c>
      <c r="H534" s="14" t="s">
        <v>3025</v>
      </c>
      <c r="I534" s="299" t="s">
        <v>2708</v>
      </c>
      <c r="J534" s="299" t="s">
        <v>998</v>
      </c>
      <c r="K534" s="299" t="s">
        <v>2709</v>
      </c>
      <c r="L534" s="264">
        <v>17983.46</v>
      </c>
      <c r="M534" s="264">
        <v>17817.91</v>
      </c>
      <c r="N534" s="264">
        <v>19104.47</v>
      </c>
      <c r="O534" s="264">
        <v>18934.190000000002</v>
      </c>
      <c r="P534" s="264">
        <v>18623.96</v>
      </c>
      <c r="Q534" s="264">
        <v>18586.600000000002</v>
      </c>
      <c r="R534" s="264">
        <v>18294.63</v>
      </c>
      <c r="S534" s="264">
        <v>18772.07</v>
      </c>
      <c r="T534" s="264">
        <v>18634.88</v>
      </c>
      <c r="U534" s="264">
        <v>17593.71</v>
      </c>
      <c r="V534" s="264">
        <v>17589.04</v>
      </c>
      <c r="W534" s="264">
        <v>17804.73</v>
      </c>
      <c r="X534" s="264">
        <v>40279.760000000002</v>
      </c>
      <c r="Y534" s="264">
        <v>53445.41</v>
      </c>
      <c r="Z534" s="264">
        <v>43851.66</v>
      </c>
      <c r="AA534" s="577">
        <v>41143.649999999994</v>
      </c>
      <c r="AB534" s="264">
        <v>0</v>
      </c>
      <c r="AC534" s="264">
        <v>0</v>
      </c>
      <c r="AD534" s="264">
        <v>0</v>
      </c>
      <c r="AE534" s="264">
        <v>7889.64</v>
      </c>
      <c r="AF534" s="264">
        <v>8192.36</v>
      </c>
      <c r="AG534" s="264">
        <v>8405.2100000000009</v>
      </c>
      <c r="AH534" s="264">
        <v>8528.19</v>
      </c>
      <c r="AI534" s="264">
        <v>8116.4599999999991</v>
      </c>
      <c r="AJ534" s="264">
        <v>8387.32</v>
      </c>
      <c r="AK534" s="264">
        <v>8205.73</v>
      </c>
      <c r="AL534" s="264">
        <v>8370.6299999999992</v>
      </c>
      <c r="AM534" s="264">
        <v>8100.0899999999992</v>
      </c>
      <c r="AN534" s="264">
        <v>7846.98</v>
      </c>
      <c r="AO534" s="264">
        <v>7991.48</v>
      </c>
      <c r="AP534" s="264">
        <v>8076.2899999999991</v>
      </c>
      <c r="AQ534" s="264">
        <v>17964.189999999999</v>
      </c>
      <c r="AR534" s="264">
        <v>23820.419999999995</v>
      </c>
      <c r="AS534" s="264">
        <v>19405.409999999996</v>
      </c>
      <c r="AT534" s="577">
        <v>18556.8</v>
      </c>
      <c r="AU534" s="264">
        <v>0</v>
      </c>
      <c r="AV534" s="264">
        <v>0</v>
      </c>
      <c r="AW534" s="264">
        <v>0</v>
      </c>
      <c r="AX534" s="264">
        <v>0</v>
      </c>
      <c r="AY534" s="264">
        <v>0</v>
      </c>
      <c r="AZ534" s="264">
        <v>0</v>
      </c>
      <c r="BA534" s="264">
        <v>0</v>
      </c>
      <c r="BB534" s="264">
        <v>0</v>
      </c>
      <c r="BC534" s="264">
        <v>0</v>
      </c>
      <c r="BD534" s="264">
        <v>0</v>
      </c>
      <c r="BE534" s="264">
        <v>0</v>
      </c>
      <c r="BF534" s="264">
        <v>0</v>
      </c>
      <c r="BG534" s="264">
        <v>0</v>
      </c>
      <c r="BH534" s="264">
        <v>0</v>
      </c>
      <c r="BI534" s="264">
        <v>0</v>
      </c>
      <c r="BJ534" s="264">
        <v>0</v>
      </c>
      <c r="BK534" s="264">
        <v>0</v>
      </c>
      <c r="BL534" s="264">
        <v>0</v>
      </c>
      <c r="BM534" s="577">
        <v>0</v>
      </c>
      <c r="BN534" s="264">
        <v>0</v>
      </c>
      <c r="BO534" s="264">
        <v>0</v>
      </c>
      <c r="BP534" s="264">
        <v>0</v>
      </c>
      <c r="BQ534" s="264">
        <v>0</v>
      </c>
      <c r="BR534" s="264">
        <v>0</v>
      </c>
      <c r="BS534" s="264">
        <v>0</v>
      </c>
      <c r="BT534" s="264">
        <v>0</v>
      </c>
      <c r="BU534" s="264">
        <v>0</v>
      </c>
      <c r="BV534" s="264">
        <v>0</v>
      </c>
      <c r="BW534" s="264">
        <v>0</v>
      </c>
      <c r="BX534" s="264">
        <v>0</v>
      </c>
      <c r="BY534" s="264">
        <v>0</v>
      </c>
      <c r="BZ534" s="264">
        <v>0</v>
      </c>
      <c r="CA534" s="264">
        <v>0</v>
      </c>
      <c r="CB534" s="264">
        <v>0</v>
      </c>
      <c r="CC534" s="264">
        <v>0</v>
      </c>
      <c r="CD534" s="264">
        <v>0</v>
      </c>
      <c r="CE534" s="264">
        <v>0</v>
      </c>
      <c r="CF534" s="577">
        <v>0</v>
      </c>
      <c r="CG534" s="264">
        <v>0</v>
      </c>
      <c r="CH534" s="264">
        <v>0</v>
      </c>
      <c r="CI534" s="264">
        <v>0</v>
      </c>
      <c r="CJ534" s="264">
        <v>0</v>
      </c>
      <c r="CK534" s="264">
        <v>0</v>
      </c>
      <c r="CL534" s="264">
        <v>0</v>
      </c>
      <c r="CM534" s="264">
        <v>0</v>
      </c>
      <c r="CN534" s="264">
        <v>0</v>
      </c>
      <c r="CO534" s="264">
        <v>0</v>
      </c>
      <c r="CP534" s="264">
        <v>0</v>
      </c>
      <c r="CQ534" s="264">
        <v>0</v>
      </c>
      <c r="CR534" s="264">
        <v>0</v>
      </c>
      <c r="CS534" s="264">
        <v>0</v>
      </c>
      <c r="CT534" s="264">
        <v>0</v>
      </c>
      <c r="CU534" s="264">
        <v>0</v>
      </c>
      <c r="CV534" s="264">
        <v>0</v>
      </c>
      <c r="CW534" s="264">
        <v>0</v>
      </c>
      <c r="CX534" s="264">
        <v>0</v>
      </c>
      <c r="CY534" s="577">
        <v>0</v>
      </c>
      <c r="CZ534" s="264">
        <v>0</v>
      </c>
      <c r="DA534" s="264">
        <v>0</v>
      </c>
      <c r="DB534" s="264">
        <v>0</v>
      </c>
      <c r="DC534" s="428">
        <f t="shared" si="8"/>
        <v>576317.33000000019</v>
      </c>
    </row>
    <row r="535" spans="1:107" x14ac:dyDescent="0.25">
      <c r="A535" s="297">
        <v>105966</v>
      </c>
      <c r="B535" s="347">
        <v>676368</v>
      </c>
      <c r="C535" s="297">
        <v>1026807</v>
      </c>
      <c r="D535" s="14">
        <v>1861818635</v>
      </c>
      <c r="F535" s="14" t="s">
        <v>939</v>
      </c>
      <c r="G535" s="14" t="str">
        <f>INDEX(FY2019_ALL_Targets!F:F,MATCH(B535,FY2019_ALL_Targets!B:B,0))</f>
        <v>MRSA Northeast</v>
      </c>
      <c r="H535" s="14" t="s">
        <v>3058</v>
      </c>
      <c r="I535" s="299" t="s">
        <v>410</v>
      </c>
      <c r="J535" s="299" t="s">
        <v>976</v>
      </c>
      <c r="K535" s="299" t="s">
        <v>411</v>
      </c>
      <c r="L535" s="264">
        <v>0</v>
      </c>
      <c r="M535" s="264">
        <v>0</v>
      </c>
      <c r="N535" s="264">
        <v>0</v>
      </c>
      <c r="O535" s="264">
        <v>0</v>
      </c>
      <c r="P535" s="264">
        <v>0</v>
      </c>
      <c r="Q535" s="264">
        <v>0</v>
      </c>
      <c r="R535" s="264">
        <v>0</v>
      </c>
      <c r="S535" s="264">
        <v>0</v>
      </c>
      <c r="T535" s="264">
        <v>0</v>
      </c>
      <c r="U535" s="264">
        <v>0</v>
      </c>
      <c r="V535" s="264">
        <v>0</v>
      </c>
      <c r="W535" s="264">
        <v>0</v>
      </c>
      <c r="X535" s="264">
        <v>0</v>
      </c>
      <c r="Y535" s="264">
        <v>0</v>
      </c>
      <c r="Z535" s="264">
        <v>0</v>
      </c>
      <c r="AA535" s="577">
        <v>0</v>
      </c>
      <c r="AB535" s="264">
        <v>0</v>
      </c>
      <c r="AC535" s="264">
        <v>0</v>
      </c>
      <c r="AD535" s="264">
        <v>0</v>
      </c>
      <c r="AE535" s="264">
        <v>6751.04</v>
      </c>
      <c r="AF535" s="264">
        <v>6898.43</v>
      </c>
      <c r="AG535" s="264">
        <v>7230.7800000000007</v>
      </c>
      <c r="AH535" s="264">
        <v>7225.0000000000009</v>
      </c>
      <c r="AI535" s="264">
        <v>7207.6500000000005</v>
      </c>
      <c r="AJ535" s="264">
        <v>7011</v>
      </c>
      <c r="AK535" s="264">
        <v>7160.63</v>
      </c>
      <c r="AL535" s="264">
        <v>7418.2300000000005</v>
      </c>
      <c r="AM535" s="264">
        <v>7240.11</v>
      </c>
      <c r="AN535" s="264">
        <v>7267.72</v>
      </c>
      <c r="AO535" s="264">
        <v>7199.6399999999994</v>
      </c>
      <c r="AP535" s="264">
        <v>7420.75</v>
      </c>
      <c r="AQ535" s="264">
        <v>19579.749999999996</v>
      </c>
      <c r="AR535" s="264">
        <v>15955.540000000003</v>
      </c>
      <c r="AS535" s="264">
        <v>21120.370000000003</v>
      </c>
      <c r="AT535" s="577">
        <v>21294.910000000003</v>
      </c>
      <c r="AU535" s="264">
        <v>0</v>
      </c>
      <c r="AV535" s="264">
        <v>0</v>
      </c>
      <c r="AW535" s="264">
        <v>0</v>
      </c>
      <c r="AX535" s="264">
        <v>0</v>
      </c>
      <c r="AY535" s="264">
        <v>0</v>
      </c>
      <c r="AZ535" s="264">
        <v>0</v>
      </c>
      <c r="BA535" s="264">
        <v>0</v>
      </c>
      <c r="BB535" s="264">
        <v>0</v>
      </c>
      <c r="BC535" s="264">
        <v>0</v>
      </c>
      <c r="BD535" s="264">
        <v>0</v>
      </c>
      <c r="BE535" s="264">
        <v>0</v>
      </c>
      <c r="BF535" s="264">
        <v>0</v>
      </c>
      <c r="BG535" s="264">
        <v>0</v>
      </c>
      <c r="BH535" s="264">
        <v>0</v>
      </c>
      <c r="BI535" s="264">
        <v>0</v>
      </c>
      <c r="BJ535" s="264">
        <v>0</v>
      </c>
      <c r="BK535" s="264">
        <v>0</v>
      </c>
      <c r="BL535" s="264">
        <v>0</v>
      </c>
      <c r="BM535" s="577">
        <v>0</v>
      </c>
      <c r="BN535" s="264">
        <v>0</v>
      </c>
      <c r="BO535" s="264">
        <v>0</v>
      </c>
      <c r="BP535" s="264">
        <v>0</v>
      </c>
      <c r="BQ535" s="264">
        <v>0</v>
      </c>
      <c r="BR535" s="264">
        <v>0</v>
      </c>
      <c r="BS535" s="264">
        <v>0</v>
      </c>
      <c r="BT535" s="264">
        <v>0</v>
      </c>
      <c r="BU535" s="264">
        <v>0</v>
      </c>
      <c r="BV535" s="264">
        <v>0</v>
      </c>
      <c r="BW535" s="264">
        <v>0</v>
      </c>
      <c r="BX535" s="264">
        <v>0</v>
      </c>
      <c r="BY535" s="264">
        <v>0</v>
      </c>
      <c r="BZ535" s="264">
        <v>0</v>
      </c>
      <c r="CA535" s="264">
        <v>0</v>
      </c>
      <c r="CB535" s="264">
        <v>0</v>
      </c>
      <c r="CC535" s="264">
        <v>0</v>
      </c>
      <c r="CD535" s="264">
        <v>0</v>
      </c>
      <c r="CE535" s="264">
        <v>0</v>
      </c>
      <c r="CF535" s="577">
        <v>0</v>
      </c>
      <c r="CG535" s="264">
        <v>0</v>
      </c>
      <c r="CH535" s="264">
        <v>0</v>
      </c>
      <c r="CI535" s="264">
        <v>0</v>
      </c>
      <c r="CJ535" s="264">
        <v>9987.84</v>
      </c>
      <c r="CK535" s="264">
        <v>10080.320000000002</v>
      </c>
      <c r="CL535" s="264">
        <v>10377.99</v>
      </c>
      <c r="CM535" s="264">
        <v>10490.7</v>
      </c>
      <c r="CN535" s="264">
        <v>10325.550000000001</v>
      </c>
      <c r="CO535" s="264">
        <v>10126.049999999999</v>
      </c>
      <c r="CP535" s="264">
        <v>10695.039999999999</v>
      </c>
      <c r="CQ535" s="264">
        <v>10894.390000000001</v>
      </c>
      <c r="CR535" s="264">
        <v>10611.11</v>
      </c>
      <c r="CS535" s="264">
        <v>10449.31</v>
      </c>
      <c r="CT535" s="264">
        <v>10242.869999999999</v>
      </c>
      <c r="CU535" s="264">
        <v>10490.33</v>
      </c>
      <c r="CV535" s="264">
        <v>28549.850000000002</v>
      </c>
      <c r="CW535" s="264">
        <v>23007.010000000002</v>
      </c>
      <c r="CX535" s="264">
        <v>31148.81</v>
      </c>
      <c r="CY535" s="577">
        <v>30324.019999999997</v>
      </c>
      <c r="CZ535" s="264">
        <v>0</v>
      </c>
      <c r="DA535" s="264">
        <v>0</v>
      </c>
      <c r="DB535" s="264">
        <v>0</v>
      </c>
      <c r="DC535" s="428">
        <f t="shared" si="8"/>
        <v>401782.74000000005</v>
      </c>
    </row>
    <row r="536" spans="1:107" x14ac:dyDescent="0.25">
      <c r="A536" s="297">
        <v>105988</v>
      </c>
      <c r="B536" s="347">
        <v>676369</v>
      </c>
      <c r="C536" s="297">
        <v>1026672</v>
      </c>
      <c r="D536" s="14">
        <v>1336539568</v>
      </c>
      <c r="F536" s="14" t="s">
        <v>937</v>
      </c>
      <c r="G536" s="14" t="str">
        <f>INDEX(FY2019_ALL_Targets!F:F,MATCH(B536,FY2019_ALL_Targets!B:B,0))</f>
        <v>Tarrant</v>
      </c>
      <c r="H536" s="14" t="s">
        <v>3078</v>
      </c>
      <c r="I536" s="299" t="s">
        <v>2799</v>
      </c>
      <c r="J536" s="299" t="s">
        <v>2800</v>
      </c>
      <c r="K536" s="299" t="s">
        <v>2801</v>
      </c>
      <c r="L536" s="264">
        <v>8706.58</v>
      </c>
      <c r="M536" s="264">
        <v>8626.43</v>
      </c>
      <c r="N536" s="264">
        <v>9249.31</v>
      </c>
      <c r="O536" s="264">
        <v>9166.8700000000008</v>
      </c>
      <c r="P536" s="264">
        <v>9012.8799999999992</v>
      </c>
      <c r="Q536" s="264">
        <v>8994.7999999999993</v>
      </c>
      <c r="R536" s="264">
        <v>8845.14</v>
      </c>
      <c r="S536" s="264">
        <v>9074.7100000000009</v>
      </c>
      <c r="T536" s="264">
        <v>9007.99</v>
      </c>
      <c r="U536" s="264">
        <v>8504.2800000000007</v>
      </c>
      <c r="V536" s="264">
        <v>8502.02</v>
      </c>
      <c r="W536" s="264">
        <v>8606.34</v>
      </c>
      <c r="X536" s="264">
        <v>24608.959999999999</v>
      </c>
      <c r="Y536" s="264">
        <v>19935.089999999997</v>
      </c>
      <c r="Z536" s="264">
        <v>21090.309999999998</v>
      </c>
      <c r="AA536" s="577">
        <v>14538.039999999999</v>
      </c>
      <c r="AB536" s="264">
        <v>0</v>
      </c>
      <c r="AC536" s="264">
        <v>0</v>
      </c>
      <c r="AD536" s="264">
        <v>0</v>
      </c>
      <c r="AE536" s="264">
        <v>3819.7200000000003</v>
      </c>
      <c r="AF536" s="264">
        <v>3966.28</v>
      </c>
      <c r="AG536" s="264">
        <v>4069.33</v>
      </c>
      <c r="AH536" s="264">
        <v>4128.87</v>
      </c>
      <c r="AI536" s="264">
        <v>3927.8799999999997</v>
      </c>
      <c r="AJ536" s="264">
        <v>4058.9599999999996</v>
      </c>
      <c r="AK536" s="264">
        <v>3967.3399999999997</v>
      </c>
      <c r="AL536" s="264">
        <v>4046.4900000000002</v>
      </c>
      <c r="AM536" s="264">
        <v>3915.42</v>
      </c>
      <c r="AN536" s="264">
        <v>3792.9900000000002</v>
      </c>
      <c r="AO536" s="264">
        <v>3862.8400000000006</v>
      </c>
      <c r="AP536" s="264">
        <v>3903.8200000000006</v>
      </c>
      <c r="AQ536" s="264">
        <v>10975.24</v>
      </c>
      <c r="AR536" s="264">
        <v>8889.2499999999982</v>
      </c>
      <c r="AS536" s="264">
        <v>9341.36</v>
      </c>
      <c r="AT536" s="577">
        <v>6531.65</v>
      </c>
      <c r="AU536" s="264">
        <v>0</v>
      </c>
      <c r="AV536" s="264">
        <v>0</v>
      </c>
      <c r="AW536" s="264">
        <v>0</v>
      </c>
      <c r="AX536" s="264">
        <v>0</v>
      </c>
      <c r="AY536" s="264">
        <v>0</v>
      </c>
      <c r="AZ536" s="264">
        <v>0</v>
      </c>
      <c r="BA536" s="264">
        <v>0</v>
      </c>
      <c r="BB536" s="264">
        <v>0</v>
      </c>
      <c r="BC536" s="264">
        <v>0</v>
      </c>
      <c r="BD536" s="264">
        <v>0</v>
      </c>
      <c r="BE536" s="264">
        <v>0</v>
      </c>
      <c r="BF536" s="264">
        <v>0</v>
      </c>
      <c r="BG536" s="264">
        <v>0</v>
      </c>
      <c r="BH536" s="264">
        <v>0</v>
      </c>
      <c r="BI536" s="264">
        <v>0</v>
      </c>
      <c r="BJ536" s="264">
        <v>0</v>
      </c>
      <c r="BK536" s="264">
        <v>0</v>
      </c>
      <c r="BL536" s="264">
        <v>0</v>
      </c>
      <c r="BM536" s="577">
        <v>0</v>
      </c>
      <c r="BN536" s="264">
        <v>0</v>
      </c>
      <c r="BO536" s="264">
        <v>0</v>
      </c>
      <c r="BP536" s="264">
        <v>0</v>
      </c>
      <c r="BQ536" s="264">
        <v>0</v>
      </c>
      <c r="BR536" s="264">
        <v>0</v>
      </c>
      <c r="BS536" s="264">
        <v>0</v>
      </c>
      <c r="BT536" s="264">
        <v>0</v>
      </c>
      <c r="BU536" s="264">
        <v>0</v>
      </c>
      <c r="BV536" s="264">
        <v>0</v>
      </c>
      <c r="BW536" s="264">
        <v>0</v>
      </c>
      <c r="BX536" s="264">
        <v>0</v>
      </c>
      <c r="BY536" s="264">
        <v>0</v>
      </c>
      <c r="BZ536" s="264">
        <v>0</v>
      </c>
      <c r="CA536" s="264">
        <v>0</v>
      </c>
      <c r="CB536" s="264">
        <v>0</v>
      </c>
      <c r="CC536" s="264">
        <v>0</v>
      </c>
      <c r="CD536" s="264">
        <v>0</v>
      </c>
      <c r="CE536" s="264">
        <v>0</v>
      </c>
      <c r="CF536" s="577">
        <v>0</v>
      </c>
      <c r="CG536" s="264">
        <v>0</v>
      </c>
      <c r="CH536" s="264">
        <v>0</v>
      </c>
      <c r="CI536" s="264">
        <v>0</v>
      </c>
      <c r="CJ536" s="264">
        <v>0</v>
      </c>
      <c r="CK536" s="264">
        <v>0</v>
      </c>
      <c r="CL536" s="264">
        <v>0</v>
      </c>
      <c r="CM536" s="264">
        <v>0</v>
      </c>
      <c r="CN536" s="264">
        <v>0</v>
      </c>
      <c r="CO536" s="264">
        <v>0</v>
      </c>
      <c r="CP536" s="264">
        <v>0</v>
      </c>
      <c r="CQ536" s="264">
        <v>0</v>
      </c>
      <c r="CR536" s="264">
        <v>0</v>
      </c>
      <c r="CS536" s="264">
        <v>0</v>
      </c>
      <c r="CT536" s="264">
        <v>0</v>
      </c>
      <c r="CU536" s="264">
        <v>0</v>
      </c>
      <c r="CV536" s="264">
        <v>0</v>
      </c>
      <c r="CW536" s="264">
        <v>0</v>
      </c>
      <c r="CX536" s="264">
        <v>0</v>
      </c>
      <c r="CY536" s="577">
        <v>0</v>
      </c>
      <c r="CZ536" s="264">
        <v>0</v>
      </c>
      <c r="DA536" s="264">
        <v>0</v>
      </c>
      <c r="DB536" s="264">
        <v>0</v>
      </c>
      <c r="DC536" s="428">
        <f t="shared" si="8"/>
        <v>269667.19</v>
      </c>
    </row>
    <row r="537" spans="1:107" x14ac:dyDescent="0.25">
      <c r="A537" s="297">
        <v>105892</v>
      </c>
      <c r="B537" s="347">
        <v>676371</v>
      </c>
      <c r="C537" s="297">
        <v>1026726</v>
      </c>
      <c r="D537" s="14">
        <v>1508288648</v>
      </c>
      <c r="F537" s="14" t="s">
        <v>930</v>
      </c>
      <c r="G537" s="14" t="str">
        <f>INDEX(FY2019_ALL_Targets!F:F,MATCH(B537,FY2019_ALL_Targets!B:B,0))</f>
        <v>Harris</v>
      </c>
      <c r="H537" s="14" t="s">
        <v>3010</v>
      </c>
      <c r="I537" s="299" t="s">
        <v>408</v>
      </c>
      <c r="J537" s="299" t="s">
        <v>2574</v>
      </c>
      <c r="K537" s="299" t="s">
        <v>409</v>
      </c>
      <c r="L537" s="264">
        <v>11807.64</v>
      </c>
      <c r="M537" s="264">
        <v>12157.38</v>
      </c>
      <c r="N537" s="264">
        <v>13295.34</v>
      </c>
      <c r="O537" s="264">
        <v>13404.96</v>
      </c>
      <c r="P537" s="264">
        <v>12626.52</v>
      </c>
      <c r="Q537" s="264">
        <v>13070.28</v>
      </c>
      <c r="R537" s="264">
        <v>12769.070000000002</v>
      </c>
      <c r="S537" s="264">
        <v>13483.939999999999</v>
      </c>
      <c r="T537" s="264">
        <v>12724.8</v>
      </c>
      <c r="U537" s="264">
        <v>12640.029999999999</v>
      </c>
      <c r="V537" s="264">
        <v>12296.42</v>
      </c>
      <c r="W537" s="264">
        <v>12745.4</v>
      </c>
      <c r="X537" s="264">
        <v>29979.600000000006</v>
      </c>
      <c r="Y537" s="264">
        <v>37167.240000000005</v>
      </c>
      <c r="Z537" s="264">
        <v>38395.56</v>
      </c>
      <c r="AA537" s="577">
        <v>37092.840000000004</v>
      </c>
      <c r="AB537" s="264">
        <v>0</v>
      </c>
      <c r="AC537" s="264">
        <v>0</v>
      </c>
      <c r="AD537" s="264">
        <v>0</v>
      </c>
      <c r="AE537" s="264">
        <v>0</v>
      </c>
      <c r="AF537" s="264">
        <v>0</v>
      </c>
      <c r="AG537" s="264">
        <v>0</v>
      </c>
      <c r="AH537" s="264">
        <v>0</v>
      </c>
      <c r="AI537" s="264">
        <v>0</v>
      </c>
      <c r="AJ537" s="264">
        <v>0</v>
      </c>
      <c r="AK537" s="264">
        <v>0</v>
      </c>
      <c r="AL537" s="264">
        <v>0</v>
      </c>
      <c r="AM537" s="264">
        <v>0</v>
      </c>
      <c r="AN537" s="264">
        <v>0</v>
      </c>
      <c r="AO537" s="264">
        <v>0</v>
      </c>
      <c r="AP537" s="264">
        <v>0</v>
      </c>
      <c r="AQ537" s="264">
        <v>0</v>
      </c>
      <c r="AR537" s="264">
        <v>0</v>
      </c>
      <c r="AS537" s="264">
        <v>0</v>
      </c>
      <c r="AT537" s="577">
        <v>0</v>
      </c>
      <c r="AU537" s="264">
        <v>0</v>
      </c>
      <c r="AV537" s="264">
        <v>0</v>
      </c>
      <c r="AW537" s="264">
        <v>0</v>
      </c>
      <c r="AX537" s="264">
        <v>7208.82</v>
      </c>
      <c r="AY537" s="264">
        <v>7276.6799999999994</v>
      </c>
      <c r="AZ537" s="264">
        <v>7615.98</v>
      </c>
      <c r="BA537" s="264">
        <v>7595.0999999999995</v>
      </c>
      <c r="BB537" s="264">
        <v>7425.24</v>
      </c>
      <c r="BC537" s="264">
        <v>7554.24</v>
      </c>
      <c r="BD537" s="264">
        <v>7363.4000000000005</v>
      </c>
      <c r="BE537" s="264">
        <v>7220.07</v>
      </c>
      <c r="BF537" s="264">
        <v>7295.83</v>
      </c>
      <c r="BG537" s="264">
        <v>6926.24</v>
      </c>
      <c r="BH537" s="264">
        <v>6885.16</v>
      </c>
      <c r="BI537" s="264">
        <v>7058.329999999999</v>
      </c>
      <c r="BJ537" s="264">
        <v>17782.800000000003</v>
      </c>
      <c r="BK537" s="264">
        <v>21474.3</v>
      </c>
      <c r="BL537" s="264">
        <v>21587.159999999996</v>
      </c>
      <c r="BM537" s="577">
        <v>20545.939999999999</v>
      </c>
      <c r="BN537" s="264">
        <v>0</v>
      </c>
      <c r="BO537" s="264">
        <v>0</v>
      </c>
      <c r="BP537" s="264">
        <v>0</v>
      </c>
      <c r="BQ537" s="264">
        <v>0</v>
      </c>
      <c r="BR537" s="264">
        <v>0</v>
      </c>
      <c r="BS537" s="264">
        <v>0</v>
      </c>
      <c r="BT537" s="264">
        <v>0</v>
      </c>
      <c r="BU537" s="264">
        <v>0</v>
      </c>
      <c r="BV537" s="264">
        <v>0</v>
      </c>
      <c r="BW537" s="264">
        <v>0</v>
      </c>
      <c r="BX537" s="264">
        <v>0</v>
      </c>
      <c r="BY537" s="264">
        <v>0</v>
      </c>
      <c r="BZ537" s="264">
        <v>0</v>
      </c>
      <c r="CA537" s="264">
        <v>0</v>
      </c>
      <c r="CB537" s="264">
        <v>0</v>
      </c>
      <c r="CC537" s="264">
        <v>0</v>
      </c>
      <c r="CD537" s="264">
        <v>0</v>
      </c>
      <c r="CE537" s="264">
        <v>0</v>
      </c>
      <c r="CF537" s="577">
        <v>0</v>
      </c>
      <c r="CG537" s="264">
        <v>0</v>
      </c>
      <c r="CH537" s="264">
        <v>0</v>
      </c>
      <c r="CI537" s="264">
        <v>0</v>
      </c>
      <c r="CJ537" s="264">
        <v>17888.939999999999</v>
      </c>
      <c r="CK537" s="264">
        <v>18306.54</v>
      </c>
      <c r="CL537" s="264">
        <v>20097</v>
      </c>
      <c r="CM537" s="264">
        <v>20175.3</v>
      </c>
      <c r="CN537" s="264">
        <v>19380.96</v>
      </c>
      <c r="CO537" s="264">
        <v>20129.16</v>
      </c>
      <c r="CP537" s="264">
        <v>19529.690000000002</v>
      </c>
      <c r="CQ537" s="264">
        <v>20832.47</v>
      </c>
      <c r="CR537" s="264">
        <v>19307.589999999997</v>
      </c>
      <c r="CS537" s="264">
        <v>19499.899999999998</v>
      </c>
      <c r="CT537" s="264">
        <v>19293.809999999998</v>
      </c>
      <c r="CU537" s="264">
        <v>19922.03</v>
      </c>
      <c r="CV537" s="264">
        <v>45292.799999999996</v>
      </c>
      <c r="CW537" s="264">
        <v>56740.86</v>
      </c>
      <c r="CX537" s="264">
        <v>58757.16</v>
      </c>
      <c r="CY537" s="577">
        <v>57794.299999999996</v>
      </c>
      <c r="CZ537" s="264">
        <v>0</v>
      </c>
      <c r="DA537" s="264">
        <v>0</v>
      </c>
      <c r="DB537" s="264">
        <v>0</v>
      </c>
      <c r="DC537" s="428">
        <f t="shared" si="8"/>
        <v>917420.82000000007</v>
      </c>
    </row>
    <row r="538" spans="1:107" x14ac:dyDescent="0.25">
      <c r="A538" s="311">
        <v>106081</v>
      </c>
      <c r="B538" s="347">
        <v>676378</v>
      </c>
      <c r="C538" s="297">
        <v>1026354</v>
      </c>
      <c r="D538" s="14">
        <v>1538557343</v>
      </c>
      <c r="F538" s="14" t="s">
        <v>920</v>
      </c>
      <c r="G538" s="14" t="str">
        <f>INDEX(FY2019_ALL_Targets!F:F,MATCH(B538,FY2019_ALL_Targets!B:B,0))</f>
        <v>Bexar</v>
      </c>
      <c r="H538" s="14" t="s">
        <v>3017</v>
      </c>
      <c r="I538" s="312" t="s">
        <v>2812</v>
      </c>
      <c r="J538" s="312" t="s">
        <v>1016</v>
      </c>
      <c r="K538" s="312" t="s">
        <v>2813</v>
      </c>
      <c r="L538" s="264">
        <v>2139.75</v>
      </c>
      <c r="M538" s="264">
        <v>2196</v>
      </c>
      <c r="N538" s="264">
        <v>2295</v>
      </c>
      <c r="O538" s="264">
        <v>2313</v>
      </c>
      <c r="P538" s="264">
        <v>2273.2800000000002</v>
      </c>
      <c r="Q538" s="264">
        <v>2253.3000000000002</v>
      </c>
      <c r="R538" s="264">
        <v>2054.7600000000002</v>
      </c>
      <c r="S538" s="264">
        <v>2154.7400000000002</v>
      </c>
      <c r="T538" s="264">
        <v>2253.6999999999998</v>
      </c>
      <c r="U538" s="264">
        <v>2081.86</v>
      </c>
      <c r="V538" s="264">
        <v>2110.4</v>
      </c>
      <c r="W538" s="264">
        <v>2254.4</v>
      </c>
      <c r="X538" s="264">
        <v>6218.170000000001</v>
      </c>
      <c r="Y538" s="264">
        <v>6527.6800000000021</v>
      </c>
      <c r="Z538" s="264">
        <v>6452.829999999999</v>
      </c>
      <c r="AA538" s="577">
        <v>6418.07</v>
      </c>
      <c r="AB538" s="264">
        <v>0</v>
      </c>
      <c r="AC538" s="264">
        <v>0</v>
      </c>
      <c r="AD538" s="264">
        <v>0</v>
      </c>
      <c r="AE538" s="264">
        <v>0</v>
      </c>
      <c r="AF538" s="264">
        <v>0</v>
      </c>
      <c r="AG538" s="264">
        <v>0</v>
      </c>
      <c r="AH538" s="264">
        <v>0</v>
      </c>
      <c r="AI538" s="264">
        <v>0</v>
      </c>
      <c r="AJ538" s="264">
        <v>0</v>
      </c>
      <c r="AK538" s="264">
        <v>0</v>
      </c>
      <c r="AL538" s="264">
        <v>0</v>
      </c>
      <c r="AM538" s="264">
        <v>0</v>
      </c>
      <c r="AN538" s="264">
        <v>0</v>
      </c>
      <c r="AO538" s="264">
        <v>0</v>
      </c>
      <c r="AP538" s="264">
        <v>0</v>
      </c>
      <c r="AQ538" s="264">
        <v>0</v>
      </c>
      <c r="AR538" s="264">
        <v>0</v>
      </c>
      <c r="AS538" s="264">
        <v>0</v>
      </c>
      <c r="AT538" s="577">
        <v>0</v>
      </c>
      <c r="AU538" s="264">
        <v>0</v>
      </c>
      <c r="AV538" s="264">
        <v>0</v>
      </c>
      <c r="AW538" s="264">
        <v>0</v>
      </c>
      <c r="AX538" s="264">
        <v>2796.75</v>
      </c>
      <c r="AY538" s="264">
        <v>2889</v>
      </c>
      <c r="AZ538" s="264">
        <v>2830.5</v>
      </c>
      <c r="BA538" s="264">
        <v>2945.25</v>
      </c>
      <c r="BB538" s="264">
        <v>2852.7</v>
      </c>
      <c r="BC538" s="264">
        <v>2959.26</v>
      </c>
      <c r="BD538" s="264">
        <v>2817.6600000000003</v>
      </c>
      <c r="BE538" s="264">
        <v>2907.6800000000003</v>
      </c>
      <c r="BF538" s="264">
        <v>2834.8000000000006</v>
      </c>
      <c r="BG538" s="264">
        <v>2733.8</v>
      </c>
      <c r="BH538" s="264">
        <v>2679.38</v>
      </c>
      <c r="BI538" s="264">
        <v>2879.82</v>
      </c>
      <c r="BJ538" s="264">
        <v>7986.35</v>
      </c>
      <c r="BK538" s="264">
        <v>8358.4500000000007</v>
      </c>
      <c r="BL538" s="264">
        <v>8548.1</v>
      </c>
      <c r="BM538" s="577">
        <v>8255.51</v>
      </c>
      <c r="BN538" s="264">
        <v>0</v>
      </c>
      <c r="BO538" s="264">
        <v>0</v>
      </c>
      <c r="BP538" s="264">
        <v>0</v>
      </c>
      <c r="BQ538" s="264">
        <v>4695.75</v>
      </c>
      <c r="BR538" s="264">
        <v>4720.5</v>
      </c>
      <c r="BS538" s="264">
        <v>5096.25</v>
      </c>
      <c r="BT538" s="264">
        <v>4986</v>
      </c>
      <c r="BU538" s="264">
        <v>4941.72</v>
      </c>
      <c r="BV538" s="264">
        <v>4910.6400000000003</v>
      </c>
      <c r="BW538" s="264">
        <v>4875.0200000000004</v>
      </c>
      <c r="BX538" s="264">
        <v>4900.9399999999996</v>
      </c>
      <c r="BY538" s="264">
        <v>5065.9600000000009</v>
      </c>
      <c r="BZ538" s="264">
        <v>4665.96</v>
      </c>
      <c r="CA538" s="264">
        <v>4667.34</v>
      </c>
      <c r="CB538" s="264">
        <v>4712.6000000000004</v>
      </c>
      <c r="CC538" s="264">
        <v>13609.5</v>
      </c>
      <c r="CD538" s="264">
        <v>14163.779999999999</v>
      </c>
      <c r="CE538" s="264">
        <v>14813.28</v>
      </c>
      <c r="CF538" s="577">
        <v>13983.75</v>
      </c>
      <c r="CG538" s="264">
        <v>0</v>
      </c>
      <c r="CH538" s="264">
        <v>0</v>
      </c>
      <c r="CI538" s="264">
        <v>0</v>
      </c>
      <c r="CJ538" s="264">
        <v>0</v>
      </c>
      <c r="CK538" s="264">
        <v>0</v>
      </c>
      <c r="CL538" s="264">
        <v>0</v>
      </c>
      <c r="CM538" s="264">
        <v>0</v>
      </c>
      <c r="CN538" s="264">
        <v>0</v>
      </c>
      <c r="CO538" s="264">
        <v>0</v>
      </c>
      <c r="CP538" s="264">
        <v>0</v>
      </c>
      <c r="CQ538" s="264">
        <v>0</v>
      </c>
      <c r="CR538" s="264">
        <v>0</v>
      </c>
      <c r="CS538" s="264">
        <v>0</v>
      </c>
      <c r="CT538" s="264">
        <v>0</v>
      </c>
      <c r="CU538" s="264">
        <v>0</v>
      </c>
      <c r="CV538" s="264">
        <v>0</v>
      </c>
      <c r="CW538" s="264">
        <v>0</v>
      </c>
      <c r="CX538" s="264">
        <v>0</v>
      </c>
      <c r="CY538" s="577">
        <v>0</v>
      </c>
      <c r="CZ538" s="264">
        <v>0</v>
      </c>
      <c r="DA538" s="264">
        <v>0</v>
      </c>
      <c r="DB538" s="264">
        <v>0</v>
      </c>
      <c r="DC538" s="428">
        <f t="shared" si="8"/>
        <v>234080.94000000003</v>
      </c>
    </row>
    <row r="539" spans="1:107" x14ac:dyDescent="0.25">
      <c r="A539" s="297">
        <v>102868</v>
      </c>
      <c r="B539" s="347">
        <v>676389</v>
      </c>
      <c r="C539" s="297">
        <v>1026903</v>
      </c>
      <c r="D539" s="14">
        <v>1548653082</v>
      </c>
      <c r="F539" s="14" t="s">
        <v>913</v>
      </c>
      <c r="G539" s="14" t="str">
        <f>INDEX(FY2019_ALL_Targets!F:F,MATCH(B539,FY2019_ALL_Targets!B:B,0))</f>
        <v>MRSA West</v>
      </c>
      <c r="H539" s="14" t="s">
        <v>3006</v>
      </c>
      <c r="I539" s="299" t="s">
        <v>2281</v>
      </c>
      <c r="J539" s="299" t="s">
        <v>932</v>
      </c>
      <c r="K539" s="299" t="s">
        <v>2282</v>
      </c>
      <c r="L539" s="264">
        <v>656.85</v>
      </c>
      <c r="M539" s="264">
        <v>640.6099999999999</v>
      </c>
      <c r="N539" s="264">
        <v>700.34999999999991</v>
      </c>
      <c r="O539" s="264">
        <v>671.93</v>
      </c>
      <c r="P539" s="264">
        <v>692.23</v>
      </c>
      <c r="Q539" s="264">
        <v>680.63</v>
      </c>
      <c r="R539" s="264">
        <v>653.56000000000006</v>
      </c>
      <c r="S539" s="264">
        <v>682.43000000000006</v>
      </c>
      <c r="T539" s="264">
        <v>658.19</v>
      </c>
      <c r="U539" s="264">
        <v>660.88000000000011</v>
      </c>
      <c r="V539" s="264">
        <v>646.06000000000006</v>
      </c>
      <c r="W539" s="264">
        <v>665.45</v>
      </c>
      <c r="X539" s="264">
        <v>1515.5799999999997</v>
      </c>
      <c r="Y539" s="264">
        <v>2166.69</v>
      </c>
      <c r="Z539" s="264">
        <v>1187.8199999999997</v>
      </c>
      <c r="AA539" s="577">
        <v>1134.56</v>
      </c>
      <c r="AB539" s="264">
        <v>0</v>
      </c>
      <c r="AC539" s="264">
        <v>0</v>
      </c>
      <c r="AD539" s="264">
        <v>0</v>
      </c>
      <c r="AE539" s="264">
        <v>0</v>
      </c>
      <c r="AF539" s="264">
        <v>0</v>
      </c>
      <c r="AG539" s="264">
        <v>0</v>
      </c>
      <c r="AH539" s="264">
        <v>0</v>
      </c>
      <c r="AI539" s="264">
        <v>0</v>
      </c>
      <c r="AJ539" s="264">
        <v>0</v>
      </c>
      <c r="AK539" s="264">
        <v>0</v>
      </c>
      <c r="AL539" s="264">
        <v>0</v>
      </c>
      <c r="AM539" s="264">
        <v>0</v>
      </c>
      <c r="AN539" s="264">
        <v>0</v>
      </c>
      <c r="AO539" s="264">
        <v>0</v>
      </c>
      <c r="AP539" s="264">
        <v>0</v>
      </c>
      <c r="AQ539" s="264">
        <v>0</v>
      </c>
      <c r="AR539" s="264">
        <v>0</v>
      </c>
      <c r="AS539" s="264">
        <v>0</v>
      </c>
      <c r="AT539" s="577">
        <v>0</v>
      </c>
      <c r="AU539" s="264">
        <v>0</v>
      </c>
      <c r="AV539" s="264">
        <v>0</v>
      </c>
      <c r="AW539" s="264">
        <v>0</v>
      </c>
      <c r="AX539" s="264">
        <v>0</v>
      </c>
      <c r="AY539" s="264">
        <v>0</v>
      </c>
      <c r="AZ539" s="264">
        <v>0</v>
      </c>
      <c r="BA539" s="264">
        <v>0</v>
      </c>
      <c r="BB539" s="264">
        <v>0</v>
      </c>
      <c r="BC539" s="264">
        <v>0</v>
      </c>
      <c r="BD539" s="264">
        <v>0</v>
      </c>
      <c r="BE539" s="264">
        <v>0</v>
      </c>
      <c r="BF539" s="264">
        <v>0</v>
      </c>
      <c r="BG539" s="264">
        <v>0</v>
      </c>
      <c r="BH539" s="264">
        <v>0</v>
      </c>
      <c r="BI539" s="264">
        <v>0</v>
      </c>
      <c r="BJ539" s="264">
        <v>0</v>
      </c>
      <c r="BK539" s="264">
        <v>0</v>
      </c>
      <c r="BL539" s="264">
        <v>0</v>
      </c>
      <c r="BM539" s="577">
        <v>0</v>
      </c>
      <c r="BN539" s="264">
        <v>0</v>
      </c>
      <c r="BO539" s="264">
        <v>0</v>
      </c>
      <c r="BP539" s="264">
        <v>0</v>
      </c>
      <c r="BQ539" s="264">
        <v>728.77</v>
      </c>
      <c r="BR539" s="264">
        <v>734.8599999999999</v>
      </c>
      <c r="BS539" s="264">
        <v>766.18</v>
      </c>
      <c r="BT539" s="264">
        <v>762.99</v>
      </c>
      <c r="BU539" s="264">
        <v>765.89</v>
      </c>
      <c r="BV539" s="264">
        <v>763.86</v>
      </c>
      <c r="BW539" s="264">
        <v>744.2</v>
      </c>
      <c r="BX539" s="264">
        <v>746.39</v>
      </c>
      <c r="BY539" s="264">
        <v>760.06000000000006</v>
      </c>
      <c r="BZ539" s="264">
        <v>734.79000000000008</v>
      </c>
      <c r="CA539" s="264">
        <v>733.13000000000011</v>
      </c>
      <c r="CB539" s="264">
        <v>755.24000000000012</v>
      </c>
      <c r="CC539" s="264">
        <v>1691.5800000000002</v>
      </c>
      <c r="CD539" s="264">
        <v>2429.37</v>
      </c>
      <c r="CE539" s="264">
        <v>1332.7199999999998</v>
      </c>
      <c r="CF539" s="577">
        <v>1269.98</v>
      </c>
      <c r="CG539" s="264">
        <v>0</v>
      </c>
      <c r="CH539" s="264">
        <v>0</v>
      </c>
      <c r="CI539" s="264">
        <v>0</v>
      </c>
      <c r="CJ539" s="264">
        <v>0</v>
      </c>
      <c r="CK539" s="264">
        <v>0</v>
      </c>
      <c r="CL539" s="264">
        <v>0</v>
      </c>
      <c r="CM539" s="264">
        <v>0</v>
      </c>
      <c r="CN539" s="264">
        <v>0</v>
      </c>
      <c r="CO539" s="264">
        <v>0</v>
      </c>
      <c r="CP539" s="264">
        <v>0</v>
      </c>
      <c r="CQ539" s="264">
        <v>0</v>
      </c>
      <c r="CR539" s="264">
        <v>0</v>
      </c>
      <c r="CS539" s="264">
        <v>0</v>
      </c>
      <c r="CT539" s="264">
        <v>0</v>
      </c>
      <c r="CU539" s="264">
        <v>0</v>
      </c>
      <c r="CV539" s="264">
        <v>0</v>
      </c>
      <c r="CW539" s="264">
        <v>0</v>
      </c>
      <c r="CX539" s="264">
        <v>0</v>
      </c>
      <c r="CY539" s="577">
        <v>0</v>
      </c>
      <c r="CZ539" s="264">
        <v>0</v>
      </c>
      <c r="DA539" s="264">
        <v>0</v>
      </c>
      <c r="DB539" s="264">
        <v>0</v>
      </c>
      <c r="DC539" s="428">
        <f t="shared" si="8"/>
        <v>29733.830000000009</v>
      </c>
    </row>
    <row r="540" spans="1:107" x14ac:dyDescent="0.25">
      <c r="A540" s="338">
        <v>4105</v>
      </c>
      <c r="B540" s="347">
        <v>676396</v>
      </c>
      <c r="C540" s="311">
        <v>1027401</v>
      </c>
      <c r="D540" s="14">
        <v>1225402753</v>
      </c>
      <c r="F540" s="14" t="s">
        <v>930</v>
      </c>
      <c r="G540" s="14" t="str">
        <f>INDEX(FY2019_ALL_Targets!F:F,MATCH(B540,FY2019_ALL_Targets!B:B,0))</f>
        <v>Harris</v>
      </c>
      <c r="H540" s="14" t="s">
        <v>3014</v>
      </c>
      <c r="I540" s="312" t="s">
        <v>2292</v>
      </c>
      <c r="J540" s="312" t="s">
        <v>2293</v>
      </c>
      <c r="K540" s="312" t="s">
        <v>2294</v>
      </c>
      <c r="L540" s="264">
        <v>0</v>
      </c>
      <c r="M540" s="264">
        <v>0</v>
      </c>
      <c r="N540" s="264">
        <v>14204.619999999999</v>
      </c>
      <c r="O540" s="264">
        <v>5110.32</v>
      </c>
      <c r="P540" s="264">
        <v>4820.59</v>
      </c>
      <c r="Q540" s="264">
        <v>4990.01</v>
      </c>
      <c r="R540" s="264">
        <v>4872.91</v>
      </c>
      <c r="S540" s="264">
        <v>5131.4199999999992</v>
      </c>
      <c r="T540" s="264">
        <v>4841.5700000000006</v>
      </c>
      <c r="U540" s="264">
        <v>4808.5599999999995</v>
      </c>
      <c r="V540" s="264">
        <v>4677.54</v>
      </c>
      <c r="W540" s="264">
        <v>4848.3499999999995</v>
      </c>
      <c r="X540" s="264">
        <v>7352.1399999999994</v>
      </c>
      <c r="Y540" s="264">
        <v>3412.1800000000012</v>
      </c>
      <c r="Z540" s="264">
        <v>12303.539999999999</v>
      </c>
      <c r="AA540" s="577">
        <v>12094.480000000001</v>
      </c>
      <c r="AB540" s="264">
        <v>0</v>
      </c>
      <c r="AC540" s="264">
        <v>0</v>
      </c>
      <c r="AD540" s="264">
        <v>0</v>
      </c>
      <c r="AE540" s="264">
        <v>0</v>
      </c>
      <c r="AF540" s="264">
        <v>0</v>
      </c>
      <c r="AG540" s="264">
        <v>0</v>
      </c>
      <c r="AH540" s="264">
        <v>0</v>
      </c>
      <c r="AI540" s="264">
        <v>0</v>
      </c>
      <c r="AJ540" s="264">
        <v>0</v>
      </c>
      <c r="AK540" s="264">
        <v>0</v>
      </c>
      <c r="AL540" s="264">
        <v>0</v>
      </c>
      <c r="AM540" s="264">
        <v>0</v>
      </c>
      <c r="AN540" s="264">
        <v>0</v>
      </c>
      <c r="AO540" s="264">
        <v>0</v>
      </c>
      <c r="AP540" s="264">
        <v>0</v>
      </c>
      <c r="AQ540" s="264">
        <v>0</v>
      </c>
      <c r="AR540" s="264">
        <v>0</v>
      </c>
      <c r="AS540" s="264">
        <v>0</v>
      </c>
      <c r="AT540" s="577">
        <v>0</v>
      </c>
      <c r="AU540" s="264">
        <v>0</v>
      </c>
      <c r="AV540" s="264">
        <v>0</v>
      </c>
      <c r="AW540" s="264">
        <v>0</v>
      </c>
      <c r="AX540" s="264">
        <v>0</v>
      </c>
      <c r="AY540" s="264">
        <v>0</v>
      </c>
      <c r="AZ540" s="264">
        <v>8425.66</v>
      </c>
      <c r="BA540" s="264">
        <v>2895.4500000000003</v>
      </c>
      <c r="BB540" s="264">
        <v>2834.83</v>
      </c>
      <c r="BC540" s="264">
        <v>2884.08</v>
      </c>
      <c r="BD540" s="264">
        <v>2810</v>
      </c>
      <c r="BE540" s="264">
        <v>2747.08</v>
      </c>
      <c r="BF540" s="264">
        <v>2775.83</v>
      </c>
      <c r="BG540" s="264">
        <v>2634.81</v>
      </c>
      <c r="BH540" s="264">
        <v>2619.1</v>
      </c>
      <c r="BI540" s="264">
        <v>2684.92</v>
      </c>
      <c r="BJ540" s="264">
        <v>4361.0200000000004</v>
      </c>
      <c r="BK540" s="264">
        <v>4542.1999999999989</v>
      </c>
      <c r="BL540" s="264">
        <v>6957.87</v>
      </c>
      <c r="BM540" s="577">
        <v>6709.07</v>
      </c>
      <c r="BN540" s="264">
        <v>0</v>
      </c>
      <c r="BO540" s="264">
        <v>0</v>
      </c>
      <c r="BP540" s="264">
        <v>0</v>
      </c>
      <c r="BQ540" s="264">
        <v>0</v>
      </c>
      <c r="BR540" s="264">
        <v>0</v>
      </c>
      <c r="BS540" s="264">
        <v>0</v>
      </c>
      <c r="BT540" s="264">
        <v>0</v>
      </c>
      <c r="BU540" s="264">
        <v>0</v>
      </c>
      <c r="BV540" s="264">
        <v>0</v>
      </c>
      <c r="BW540" s="264">
        <v>0</v>
      </c>
      <c r="BX540" s="264">
        <v>0</v>
      </c>
      <c r="BY540" s="264">
        <v>0</v>
      </c>
      <c r="BZ540" s="264">
        <v>0</v>
      </c>
      <c r="CA540" s="264">
        <v>0</v>
      </c>
      <c r="CB540" s="264">
        <v>0</v>
      </c>
      <c r="CC540" s="264">
        <v>0</v>
      </c>
      <c r="CD540" s="264">
        <v>0</v>
      </c>
      <c r="CE540" s="264">
        <v>0</v>
      </c>
      <c r="CF540" s="577">
        <v>0</v>
      </c>
      <c r="CG540" s="264">
        <v>0</v>
      </c>
      <c r="CH540" s="264">
        <v>0</v>
      </c>
      <c r="CI540" s="264">
        <v>0</v>
      </c>
      <c r="CJ540" s="264">
        <v>0</v>
      </c>
      <c r="CK540" s="264">
        <v>0</v>
      </c>
      <c r="CL540" s="264">
        <v>21460.16</v>
      </c>
      <c r="CM540" s="264">
        <v>7691.35</v>
      </c>
      <c r="CN540" s="264">
        <v>7399.32</v>
      </c>
      <c r="CO540" s="264">
        <v>7684.9699999999993</v>
      </c>
      <c r="CP540" s="264">
        <v>7452.8899999999994</v>
      </c>
      <c r="CQ540" s="264">
        <v>7928.21</v>
      </c>
      <c r="CR540" s="264">
        <v>7346.2499999999991</v>
      </c>
      <c r="CS540" s="264">
        <v>7418.11</v>
      </c>
      <c r="CT540" s="264">
        <v>7339.32</v>
      </c>
      <c r="CU540" s="264">
        <v>7578.41</v>
      </c>
      <c r="CV540" s="264">
        <v>11107.52</v>
      </c>
      <c r="CW540" s="264">
        <v>12014.080000000002</v>
      </c>
      <c r="CX540" s="264">
        <v>18804.670000000002</v>
      </c>
      <c r="CY540" s="577">
        <v>18847.61</v>
      </c>
      <c r="CZ540" s="264">
        <v>0</v>
      </c>
      <c r="DA540" s="264">
        <v>0</v>
      </c>
      <c r="DB540" s="264">
        <v>0</v>
      </c>
      <c r="DC540" s="428">
        <f t="shared" si="8"/>
        <v>299423.01999999996</v>
      </c>
    </row>
    <row r="541" spans="1:107" x14ac:dyDescent="0.25">
      <c r="A541" s="313">
        <v>4489</v>
      </c>
      <c r="B541" s="347">
        <v>676397</v>
      </c>
      <c r="C541" s="313">
        <v>1027222</v>
      </c>
      <c r="D541" s="14">
        <v>1063881647</v>
      </c>
      <c r="F541" s="14" t="s">
        <v>930</v>
      </c>
      <c r="G541" s="14" t="str">
        <f>INDEX(FY2019_ALL_Targets!F:F,MATCH(B541,FY2019_ALL_Targets!B:B,0))</f>
        <v>Harris</v>
      </c>
      <c r="H541" s="14" t="s">
        <v>3065</v>
      </c>
      <c r="I541" s="314" t="s">
        <v>512</v>
      </c>
      <c r="J541" s="314" t="s">
        <v>1061</v>
      </c>
      <c r="K541" s="314" t="s">
        <v>513</v>
      </c>
      <c r="L541" s="264">
        <v>0</v>
      </c>
      <c r="M541" s="264">
        <v>0</v>
      </c>
      <c r="N541" s="264">
        <v>0</v>
      </c>
      <c r="O541" s="264">
        <v>0</v>
      </c>
      <c r="P541" s="264">
        <v>0</v>
      </c>
      <c r="Q541" s="264">
        <v>0</v>
      </c>
      <c r="R541" s="264">
        <v>0</v>
      </c>
      <c r="S541" s="264">
        <v>0</v>
      </c>
      <c r="T541" s="264">
        <v>0</v>
      </c>
      <c r="U541" s="264">
        <v>0</v>
      </c>
      <c r="V541" s="264">
        <v>0</v>
      </c>
      <c r="W541" s="264">
        <v>0</v>
      </c>
      <c r="X541" s="264">
        <v>54962.600000000006</v>
      </c>
      <c r="Y541" s="264">
        <v>58767.6</v>
      </c>
      <c r="Z541" s="264">
        <v>59445.810000000005</v>
      </c>
      <c r="AA541" s="577">
        <v>57412.089999999989</v>
      </c>
      <c r="AB541" s="264">
        <v>0</v>
      </c>
      <c r="AC541" s="264">
        <v>0</v>
      </c>
      <c r="AD541" s="264">
        <v>0</v>
      </c>
      <c r="AE541" s="264">
        <v>0</v>
      </c>
      <c r="AF541" s="264">
        <v>0</v>
      </c>
      <c r="AG541" s="264">
        <v>0</v>
      </c>
      <c r="AH541" s="264">
        <v>0</v>
      </c>
      <c r="AI541" s="264">
        <v>0</v>
      </c>
      <c r="AJ541" s="264">
        <v>0</v>
      </c>
      <c r="AK541" s="264">
        <v>0</v>
      </c>
      <c r="AL541" s="264">
        <v>0</v>
      </c>
      <c r="AM541" s="264">
        <v>0</v>
      </c>
      <c r="AN541" s="264">
        <v>0</v>
      </c>
      <c r="AO541" s="264">
        <v>0</v>
      </c>
      <c r="AP541" s="264">
        <v>0</v>
      </c>
      <c r="AQ541" s="264">
        <v>0</v>
      </c>
      <c r="AR541" s="264">
        <v>0</v>
      </c>
      <c r="AS541" s="264">
        <v>0</v>
      </c>
      <c r="AT541" s="577">
        <v>0</v>
      </c>
      <c r="AU541" s="264">
        <v>0</v>
      </c>
      <c r="AV541" s="264">
        <v>0</v>
      </c>
      <c r="AW541" s="264">
        <v>0</v>
      </c>
      <c r="AX541" s="264">
        <v>0</v>
      </c>
      <c r="AY541" s="264">
        <v>0</v>
      </c>
      <c r="AZ541" s="264">
        <v>0</v>
      </c>
      <c r="BA541" s="264">
        <v>0</v>
      </c>
      <c r="BB541" s="264">
        <v>0</v>
      </c>
      <c r="BC541" s="264">
        <v>0</v>
      </c>
      <c r="BD541" s="264">
        <v>0</v>
      </c>
      <c r="BE541" s="264">
        <v>0</v>
      </c>
      <c r="BF541" s="264">
        <v>0</v>
      </c>
      <c r="BG541" s="264">
        <v>0</v>
      </c>
      <c r="BH541" s="264">
        <v>0</v>
      </c>
      <c r="BI541" s="264">
        <v>0</v>
      </c>
      <c r="BJ541" s="264">
        <v>32601.8</v>
      </c>
      <c r="BK541" s="264">
        <v>33932.89</v>
      </c>
      <c r="BL541" s="264">
        <v>33379.159999999996</v>
      </c>
      <c r="BM541" s="577">
        <v>31798.189999999995</v>
      </c>
      <c r="BN541" s="264">
        <v>0</v>
      </c>
      <c r="BO541" s="264">
        <v>0</v>
      </c>
      <c r="BP541" s="264">
        <v>0</v>
      </c>
      <c r="BQ541" s="264">
        <v>0</v>
      </c>
      <c r="BR541" s="264">
        <v>0</v>
      </c>
      <c r="BS541" s="264">
        <v>0</v>
      </c>
      <c r="BT541" s="264">
        <v>0</v>
      </c>
      <c r="BU541" s="264">
        <v>0</v>
      </c>
      <c r="BV541" s="264">
        <v>0</v>
      </c>
      <c r="BW541" s="264">
        <v>0</v>
      </c>
      <c r="BX541" s="264">
        <v>0</v>
      </c>
      <c r="BY541" s="264">
        <v>0</v>
      </c>
      <c r="BZ541" s="264">
        <v>0</v>
      </c>
      <c r="CA541" s="264">
        <v>0</v>
      </c>
      <c r="CB541" s="264">
        <v>0</v>
      </c>
      <c r="CC541" s="264">
        <v>0</v>
      </c>
      <c r="CD541" s="264">
        <v>0</v>
      </c>
      <c r="CE541" s="264">
        <v>0</v>
      </c>
      <c r="CF541" s="577">
        <v>0</v>
      </c>
      <c r="CG541" s="264">
        <v>0</v>
      </c>
      <c r="CH541" s="264">
        <v>0</v>
      </c>
      <c r="CI541" s="264">
        <v>0</v>
      </c>
      <c r="CJ541" s="264">
        <v>0</v>
      </c>
      <c r="CK541" s="264">
        <v>0</v>
      </c>
      <c r="CL541" s="264">
        <v>0</v>
      </c>
      <c r="CM541" s="264">
        <v>0</v>
      </c>
      <c r="CN541" s="264">
        <v>0</v>
      </c>
      <c r="CO541" s="264">
        <v>0</v>
      </c>
      <c r="CP541" s="264">
        <v>0</v>
      </c>
      <c r="CQ541" s="264">
        <v>0</v>
      </c>
      <c r="CR541" s="264">
        <v>0</v>
      </c>
      <c r="CS541" s="264">
        <v>0</v>
      </c>
      <c r="CT541" s="264">
        <v>0</v>
      </c>
      <c r="CU541" s="264">
        <v>0</v>
      </c>
      <c r="CV541" s="264">
        <v>83036.799999999988</v>
      </c>
      <c r="CW541" s="264">
        <v>89708.049999999988</v>
      </c>
      <c r="CX541" s="264">
        <v>90997.16</v>
      </c>
      <c r="CY541" s="577">
        <v>89460.55</v>
      </c>
      <c r="CZ541" s="264">
        <v>0</v>
      </c>
      <c r="DA541" s="264">
        <v>0</v>
      </c>
      <c r="DB541" s="264">
        <v>0</v>
      </c>
      <c r="DC541" s="428">
        <f t="shared" si="8"/>
        <v>715502.70000000007</v>
      </c>
    </row>
    <row r="542" spans="1:107" x14ac:dyDescent="0.25">
      <c r="A542" s="297">
        <v>4668</v>
      </c>
      <c r="B542" s="347">
        <v>676424</v>
      </c>
      <c r="C542" s="297">
        <v>1028704</v>
      </c>
      <c r="D542" s="14">
        <v>1003860388</v>
      </c>
      <c r="F542" s="14" t="s">
        <v>941</v>
      </c>
      <c r="G542" s="14" t="str">
        <f>INDEX(FY2019_ALL_Targets!F:F,MATCH(B542,FY2019_ALL_Targets!B:B,0))</f>
        <v>Dallas</v>
      </c>
      <c r="H542" s="14" t="s">
        <v>3005</v>
      </c>
      <c r="I542" s="299" t="s">
        <v>565</v>
      </c>
      <c r="J542" s="299" t="s">
        <v>994</v>
      </c>
      <c r="K542" s="299" t="s">
        <v>566</v>
      </c>
      <c r="L542" s="264">
        <v>0</v>
      </c>
      <c r="M542" s="264">
        <v>0</v>
      </c>
      <c r="N542" s="264">
        <v>0</v>
      </c>
      <c r="O542" s="264">
        <v>0</v>
      </c>
      <c r="P542" s="264">
        <v>0</v>
      </c>
      <c r="Q542" s="264">
        <v>0</v>
      </c>
      <c r="R542" s="264">
        <v>0</v>
      </c>
      <c r="S542" s="264">
        <v>0</v>
      </c>
      <c r="T542" s="264">
        <v>0</v>
      </c>
      <c r="U542" s="264">
        <v>0</v>
      </c>
      <c r="V542" s="264">
        <v>0</v>
      </c>
      <c r="W542" s="264">
        <v>0</v>
      </c>
      <c r="X542" s="264">
        <v>0</v>
      </c>
      <c r="Y542" s="264">
        <v>0</v>
      </c>
      <c r="Z542" s="264">
        <v>0</v>
      </c>
      <c r="AA542" s="577">
        <v>0</v>
      </c>
      <c r="AB542" s="264">
        <v>0</v>
      </c>
      <c r="AC542" s="264">
        <v>0</v>
      </c>
      <c r="AD542" s="264">
        <v>0</v>
      </c>
      <c r="AE542" s="264">
        <v>0</v>
      </c>
      <c r="AF542" s="264">
        <v>0</v>
      </c>
      <c r="AG542" s="264">
        <v>0</v>
      </c>
      <c r="AH542" s="264">
        <v>0</v>
      </c>
      <c r="AI542" s="264">
        <v>0</v>
      </c>
      <c r="AJ542" s="264">
        <v>0</v>
      </c>
      <c r="AK542" s="264">
        <v>0</v>
      </c>
      <c r="AL542" s="264">
        <v>0</v>
      </c>
      <c r="AM542" s="264">
        <v>0</v>
      </c>
      <c r="AN542" s="264">
        <v>0</v>
      </c>
      <c r="AO542" s="264">
        <v>0</v>
      </c>
      <c r="AP542" s="264">
        <v>0</v>
      </c>
      <c r="AQ542" s="264">
        <v>0</v>
      </c>
      <c r="AR542" s="264">
        <v>0</v>
      </c>
      <c r="AS542" s="264">
        <v>0</v>
      </c>
      <c r="AT542" s="577">
        <v>0</v>
      </c>
      <c r="AU542" s="264">
        <v>0</v>
      </c>
      <c r="AV542" s="264">
        <v>0</v>
      </c>
      <c r="AW542" s="264">
        <v>0</v>
      </c>
      <c r="AX542" s="264">
        <v>6368.25</v>
      </c>
      <c r="AY542" s="264">
        <v>6497.75</v>
      </c>
      <c r="AZ542" s="264">
        <v>6863.5</v>
      </c>
      <c r="BA542" s="264">
        <v>6877.5</v>
      </c>
      <c r="BB542" s="264">
        <v>6679.5300000000007</v>
      </c>
      <c r="BC542" s="264">
        <v>6855.99</v>
      </c>
      <c r="BD542" s="264">
        <v>6380.18</v>
      </c>
      <c r="BE542" s="264">
        <v>6995.87</v>
      </c>
      <c r="BF542" s="264">
        <v>6558.119999999999</v>
      </c>
      <c r="BG542" s="264">
        <v>6235.76</v>
      </c>
      <c r="BH542" s="264">
        <v>6305.38</v>
      </c>
      <c r="BI542" s="264">
        <v>6351.08</v>
      </c>
      <c r="BJ542" s="264">
        <v>10372.080000000002</v>
      </c>
      <c r="BK542" s="264">
        <v>15115.54</v>
      </c>
      <c r="BL542" s="264">
        <v>15292.35</v>
      </c>
      <c r="BM542" s="577">
        <v>18364.940000000002</v>
      </c>
      <c r="BN542" s="264">
        <v>0</v>
      </c>
      <c r="BO542" s="264">
        <v>0</v>
      </c>
      <c r="BP542" s="264">
        <v>0</v>
      </c>
      <c r="BQ542" s="264">
        <v>3963.75</v>
      </c>
      <c r="BR542" s="264">
        <v>3923.5</v>
      </c>
      <c r="BS542" s="264">
        <v>4268.25</v>
      </c>
      <c r="BT542" s="264">
        <v>4203.5</v>
      </c>
      <c r="BU542" s="264">
        <v>4127.78</v>
      </c>
      <c r="BV542" s="264">
        <v>4309.43</v>
      </c>
      <c r="BW542" s="264">
        <v>4013.5699999999997</v>
      </c>
      <c r="BX542" s="264">
        <v>4369.1799999999994</v>
      </c>
      <c r="BY542" s="264">
        <v>4075.81</v>
      </c>
      <c r="BZ542" s="264">
        <v>3982.2799999999997</v>
      </c>
      <c r="CA542" s="264">
        <v>4029.8899999999994</v>
      </c>
      <c r="CB542" s="264">
        <v>3946.6099999999997</v>
      </c>
      <c r="CC542" s="264">
        <v>6390.32</v>
      </c>
      <c r="CD542" s="264">
        <v>9341.9999999999982</v>
      </c>
      <c r="CE542" s="264">
        <v>9568.5400000000009</v>
      </c>
      <c r="CF542" s="577">
        <v>11620.24</v>
      </c>
      <c r="CG542" s="264">
        <v>0</v>
      </c>
      <c r="CH542" s="264">
        <v>0</v>
      </c>
      <c r="CI542" s="264">
        <v>0</v>
      </c>
      <c r="CJ542" s="264">
        <v>0</v>
      </c>
      <c r="CK542" s="264">
        <v>0</v>
      </c>
      <c r="CL542" s="264">
        <v>0</v>
      </c>
      <c r="CM542" s="264">
        <v>0</v>
      </c>
      <c r="CN542" s="264">
        <v>0</v>
      </c>
      <c r="CO542" s="264">
        <v>0</v>
      </c>
      <c r="CP542" s="264">
        <v>0</v>
      </c>
      <c r="CQ542" s="264">
        <v>0</v>
      </c>
      <c r="CR542" s="264">
        <v>0</v>
      </c>
      <c r="CS542" s="264">
        <v>0</v>
      </c>
      <c r="CT542" s="264">
        <v>0</v>
      </c>
      <c r="CU542" s="264">
        <v>0</v>
      </c>
      <c r="CV542" s="264">
        <v>0</v>
      </c>
      <c r="CW542" s="264">
        <v>0</v>
      </c>
      <c r="CX542" s="264">
        <v>0</v>
      </c>
      <c r="CY542" s="577">
        <v>0</v>
      </c>
      <c r="CZ542" s="264">
        <v>0</v>
      </c>
      <c r="DA542" s="264">
        <v>0</v>
      </c>
      <c r="DB542" s="264">
        <v>0</v>
      </c>
      <c r="DC542" s="428">
        <f t="shared" si="8"/>
        <v>224248.47</v>
      </c>
    </row>
    <row r="543" spans="1:107" x14ac:dyDescent="0.25">
      <c r="A543" s="313">
        <v>4179</v>
      </c>
      <c r="B543" s="298" t="s">
        <v>2886</v>
      </c>
      <c r="C543" s="313">
        <v>417903</v>
      </c>
      <c r="D543" s="14">
        <v>1396875670</v>
      </c>
      <c r="F543" s="14" t="s">
        <v>920</v>
      </c>
      <c r="G543" s="14" t="str">
        <f>INDEX(FY2019_ALL_Targets!F:F,MATCH(B543,FY2019_ALL_Targets!B:B,0))</f>
        <v>Bexar</v>
      </c>
      <c r="H543" s="14" t="s">
        <v>3017</v>
      </c>
      <c r="I543" s="314" t="s">
        <v>2887</v>
      </c>
      <c r="J543" s="314" t="s">
        <v>2888</v>
      </c>
      <c r="K543" s="314" t="s">
        <v>2889</v>
      </c>
      <c r="L543" s="264">
        <v>0</v>
      </c>
      <c r="M543" s="264">
        <v>0</v>
      </c>
      <c r="N543" s="264">
        <v>0</v>
      </c>
      <c r="O543" s="264">
        <v>0</v>
      </c>
      <c r="P543" s="264">
        <v>0</v>
      </c>
      <c r="Q543" s="264">
        <v>0</v>
      </c>
      <c r="R543" s="264">
        <v>0</v>
      </c>
      <c r="S543" s="264">
        <v>0</v>
      </c>
      <c r="T543" s="264">
        <v>0</v>
      </c>
      <c r="U543" s="264">
        <v>0</v>
      </c>
      <c r="V543" s="264">
        <v>0</v>
      </c>
      <c r="W543" s="264">
        <v>0</v>
      </c>
      <c r="X543" s="264">
        <v>16208.5</v>
      </c>
      <c r="Y543" s="264">
        <v>17073.32</v>
      </c>
      <c r="Z543" s="264">
        <v>16326.390000000001</v>
      </c>
      <c r="AA543" s="577">
        <v>12409.04</v>
      </c>
      <c r="AB543" s="264">
        <v>0</v>
      </c>
      <c r="AC543" s="264">
        <v>0</v>
      </c>
      <c r="AD543" s="264">
        <v>0</v>
      </c>
      <c r="AE543" s="264">
        <v>0</v>
      </c>
      <c r="AF543" s="264">
        <v>0</v>
      </c>
      <c r="AG543" s="264">
        <v>0</v>
      </c>
      <c r="AH543" s="264">
        <v>0</v>
      </c>
      <c r="AI543" s="264">
        <v>0</v>
      </c>
      <c r="AJ543" s="264">
        <v>0</v>
      </c>
      <c r="AK543" s="264">
        <v>0</v>
      </c>
      <c r="AL543" s="264">
        <v>0</v>
      </c>
      <c r="AM543" s="264">
        <v>0</v>
      </c>
      <c r="AN543" s="264">
        <v>0</v>
      </c>
      <c r="AO543" s="264">
        <v>0</v>
      </c>
      <c r="AP543" s="264">
        <v>0</v>
      </c>
      <c r="AQ543" s="264">
        <v>0</v>
      </c>
      <c r="AR543" s="264">
        <v>0</v>
      </c>
      <c r="AS543" s="264">
        <v>0</v>
      </c>
      <c r="AT543" s="577">
        <v>0</v>
      </c>
      <c r="AU543" s="264">
        <v>0</v>
      </c>
      <c r="AV543" s="264">
        <v>0</v>
      </c>
      <c r="AW543" s="264">
        <v>0</v>
      </c>
      <c r="AX543" s="264">
        <v>0</v>
      </c>
      <c r="AY543" s="264">
        <v>0</v>
      </c>
      <c r="AZ543" s="264">
        <v>0</v>
      </c>
      <c r="BA543" s="264">
        <v>0</v>
      </c>
      <c r="BB543" s="264">
        <v>0</v>
      </c>
      <c r="BC543" s="264">
        <v>0</v>
      </c>
      <c r="BD543" s="264">
        <v>0</v>
      </c>
      <c r="BE543" s="264">
        <v>0</v>
      </c>
      <c r="BF543" s="264">
        <v>0</v>
      </c>
      <c r="BG543" s="264">
        <v>0</v>
      </c>
      <c r="BH543" s="264">
        <v>0</v>
      </c>
      <c r="BI543" s="264">
        <v>0</v>
      </c>
      <c r="BJ543" s="264">
        <v>20817.5</v>
      </c>
      <c r="BK543" s="264">
        <v>21861.35</v>
      </c>
      <c r="BL543" s="264">
        <v>21625.35</v>
      </c>
      <c r="BM543" s="577">
        <v>15884.4</v>
      </c>
      <c r="BN543" s="264">
        <v>0</v>
      </c>
      <c r="BO543" s="264">
        <v>0</v>
      </c>
      <c r="BP543" s="264">
        <v>0</v>
      </c>
      <c r="BQ543" s="264">
        <v>0</v>
      </c>
      <c r="BR543" s="264">
        <v>0</v>
      </c>
      <c r="BS543" s="264">
        <v>0</v>
      </c>
      <c r="BT543" s="264">
        <v>0</v>
      </c>
      <c r="BU543" s="264">
        <v>0</v>
      </c>
      <c r="BV543" s="264">
        <v>0</v>
      </c>
      <c r="BW543" s="264">
        <v>0</v>
      </c>
      <c r="BX543" s="264">
        <v>0</v>
      </c>
      <c r="BY543" s="264">
        <v>0</v>
      </c>
      <c r="BZ543" s="264">
        <v>0</v>
      </c>
      <c r="CA543" s="264">
        <v>0</v>
      </c>
      <c r="CB543" s="264">
        <v>0</v>
      </c>
      <c r="CC543" s="264">
        <v>35475</v>
      </c>
      <c r="CD543" s="264">
        <v>37044.79</v>
      </c>
      <c r="CE543" s="264">
        <v>37487.599999999999</v>
      </c>
      <c r="CF543" s="577">
        <v>26935.650000000005</v>
      </c>
      <c r="CG543" s="264">
        <v>0</v>
      </c>
      <c r="CH543" s="264">
        <v>0</v>
      </c>
      <c r="CI543" s="264">
        <v>0</v>
      </c>
      <c r="CJ543" s="264">
        <v>0</v>
      </c>
      <c r="CK543" s="264">
        <v>0</v>
      </c>
      <c r="CL543" s="264">
        <v>0</v>
      </c>
      <c r="CM543" s="264">
        <v>0</v>
      </c>
      <c r="CN543" s="264">
        <v>0</v>
      </c>
      <c r="CO543" s="264">
        <v>0</v>
      </c>
      <c r="CP543" s="264">
        <v>0</v>
      </c>
      <c r="CQ543" s="264">
        <v>0</v>
      </c>
      <c r="CR543" s="264">
        <v>0</v>
      </c>
      <c r="CS543" s="264">
        <v>0</v>
      </c>
      <c r="CT543" s="264">
        <v>0</v>
      </c>
      <c r="CU543" s="264">
        <v>0</v>
      </c>
      <c r="CV543" s="264">
        <v>0</v>
      </c>
      <c r="CW543" s="264">
        <v>0</v>
      </c>
      <c r="CX543" s="264">
        <v>0</v>
      </c>
      <c r="CY543" s="577">
        <v>0</v>
      </c>
      <c r="CZ543" s="264">
        <v>0</v>
      </c>
      <c r="DA543" s="264">
        <v>0</v>
      </c>
      <c r="DB543" s="264">
        <v>0</v>
      </c>
      <c r="DC543" s="428">
        <f t="shared" si="8"/>
        <v>279148.89</v>
      </c>
    </row>
    <row r="544" spans="1:107" x14ac:dyDescent="0.25">
      <c r="A544" s="313">
        <v>4159</v>
      </c>
      <c r="B544" s="298" t="s">
        <v>2863</v>
      </c>
      <c r="C544" s="313">
        <v>415903</v>
      </c>
      <c r="D544" s="14">
        <v>1376674192</v>
      </c>
      <c r="F544" s="14" t="s">
        <v>920</v>
      </c>
      <c r="G544" s="14" t="str">
        <f>INDEX(FY2019_ALL_Targets!F:F,MATCH(B544,FY2019_ALL_Targets!B:B,0))</f>
        <v>Bexar</v>
      </c>
      <c r="H544" s="14" t="s">
        <v>3017</v>
      </c>
      <c r="I544" s="314" t="s">
        <v>2864</v>
      </c>
      <c r="J544" s="314" t="s">
        <v>2865</v>
      </c>
      <c r="K544" s="314" t="s">
        <v>2866</v>
      </c>
      <c r="L544" s="264">
        <v>0</v>
      </c>
      <c r="M544" s="264">
        <v>0</v>
      </c>
      <c r="N544" s="264">
        <v>0</v>
      </c>
      <c r="O544" s="264">
        <v>0</v>
      </c>
      <c r="P544" s="264">
        <v>0</v>
      </c>
      <c r="Q544" s="264">
        <v>0</v>
      </c>
      <c r="R544" s="264">
        <v>0</v>
      </c>
      <c r="S544" s="264">
        <v>0</v>
      </c>
      <c r="T544" s="264">
        <v>0</v>
      </c>
      <c r="U544" s="264">
        <v>0</v>
      </c>
      <c r="V544" s="264">
        <v>0</v>
      </c>
      <c r="W544" s="264">
        <v>0</v>
      </c>
      <c r="X544" s="264">
        <v>11935.350000000002</v>
      </c>
      <c r="Y544" s="264">
        <v>9994.3899999999976</v>
      </c>
      <c r="Z544" s="264">
        <v>11881.100000000002</v>
      </c>
      <c r="AA544" s="577">
        <v>15681.079999999998</v>
      </c>
      <c r="AB544" s="264">
        <v>0</v>
      </c>
      <c r="AC544" s="264">
        <v>0</v>
      </c>
      <c r="AD544" s="264">
        <v>0</v>
      </c>
      <c r="AE544" s="264">
        <v>0</v>
      </c>
      <c r="AF544" s="264">
        <v>0</v>
      </c>
      <c r="AG544" s="264">
        <v>0</v>
      </c>
      <c r="AH544" s="264">
        <v>0</v>
      </c>
      <c r="AI544" s="264">
        <v>0</v>
      </c>
      <c r="AJ544" s="264">
        <v>0</v>
      </c>
      <c r="AK544" s="264">
        <v>0</v>
      </c>
      <c r="AL544" s="264">
        <v>0</v>
      </c>
      <c r="AM544" s="264">
        <v>0</v>
      </c>
      <c r="AN544" s="264">
        <v>0</v>
      </c>
      <c r="AO544" s="264">
        <v>0</v>
      </c>
      <c r="AP544" s="264">
        <v>0</v>
      </c>
      <c r="AQ544" s="264">
        <v>0</v>
      </c>
      <c r="AR544" s="264">
        <v>0</v>
      </c>
      <c r="AS544" s="264">
        <v>0</v>
      </c>
      <c r="AT544" s="577">
        <v>0</v>
      </c>
      <c r="AU544" s="264">
        <v>0</v>
      </c>
      <c r="AV544" s="264">
        <v>0</v>
      </c>
      <c r="AW544" s="264">
        <v>0</v>
      </c>
      <c r="AX544" s="264">
        <v>0</v>
      </c>
      <c r="AY544" s="264">
        <v>0</v>
      </c>
      <c r="AZ544" s="264">
        <v>0</v>
      </c>
      <c r="BA544" s="264">
        <v>0</v>
      </c>
      <c r="BB544" s="264">
        <v>0</v>
      </c>
      <c r="BC544" s="264">
        <v>0</v>
      </c>
      <c r="BD544" s="264">
        <v>0</v>
      </c>
      <c r="BE544" s="264">
        <v>0</v>
      </c>
      <c r="BF544" s="264">
        <v>0</v>
      </c>
      <c r="BG544" s="264">
        <v>0</v>
      </c>
      <c r="BH544" s="264">
        <v>0</v>
      </c>
      <c r="BI544" s="264">
        <v>0</v>
      </c>
      <c r="BJ544" s="264">
        <v>15329.25</v>
      </c>
      <c r="BK544" s="264">
        <v>12789.720000000001</v>
      </c>
      <c r="BL544" s="264">
        <v>15711.819999999998</v>
      </c>
      <c r="BM544" s="577">
        <v>20259.190000000002</v>
      </c>
      <c r="BN544" s="264">
        <v>0</v>
      </c>
      <c r="BO544" s="264">
        <v>0</v>
      </c>
      <c r="BP544" s="264">
        <v>0</v>
      </c>
      <c r="BQ544" s="264">
        <v>0</v>
      </c>
      <c r="BR544" s="264">
        <v>0</v>
      </c>
      <c r="BS544" s="264">
        <v>0</v>
      </c>
      <c r="BT544" s="264">
        <v>0</v>
      </c>
      <c r="BU544" s="264">
        <v>0</v>
      </c>
      <c r="BV544" s="264">
        <v>0</v>
      </c>
      <c r="BW544" s="264">
        <v>0</v>
      </c>
      <c r="BX544" s="264">
        <v>0</v>
      </c>
      <c r="BY544" s="264">
        <v>0</v>
      </c>
      <c r="BZ544" s="264">
        <v>0</v>
      </c>
      <c r="CA544" s="264">
        <v>0</v>
      </c>
      <c r="CB544" s="264">
        <v>0</v>
      </c>
      <c r="CC544" s="264">
        <v>26122.5</v>
      </c>
      <c r="CD544" s="264">
        <v>21642.289999999997</v>
      </c>
      <c r="CE544" s="264">
        <v>27188.560000000001</v>
      </c>
      <c r="CF544" s="577">
        <v>34280.01</v>
      </c>
      <c r="CG544" s="264">
        <v>0</v>
      </c>
      <c r="CH544" s="264">
        <v>0</v>
      </c>
      <c r="CI544" s="264">
        <v>0</v>
      </c>
      <c r="CJ544" s="264">
        <v>0</v>
      </c>
      <c r="CK544" s="264">
        <v>0</v>
      </c>
      <c r="CL544" s="264">
        <v>0</v>
      </c>
      <c r="CM544" s="264">
        <v>0</v>
      </c>
      <c r="CN544" s="264">
        <v>0</v>
      </c>
      <c r="CO544" s="264">
        <v>0</v>
      </c>
      <c r="CP544" s="264">
        <v>0</v>
      </c>
      <c r="CQ544" s="264">
        <v>0</v>
      </c>
      <c r="CR544" s="264">
        <v>0</v>
      </c>
      <c r="CS544" s="264">
        <v>0</v>
      </c>
      <c r="CT544" s="264">
        <v>0</v>
      </c>
      <c r="CU544" s="264">
        <v>0</v>
      </c>
      <c r="CV544" s="264">
        <v>0</v>
      </c>
      <c r="CW544" s="264">
        <v>0</v>
      </c>
      <c r="CX544" s="264">
        <v>0</v>
      </c>
      <c r="CY544" s="577">
        <v>0</v>
      </c>
      <c r="CZ544" s="264">
        <v>0</v>
      </c>
      <c r="DA544" s="264">
        <v>0</v>
      </c>
      <c r="DB544" s="264">
        <v>0</v>
      </c>
      <c r="DC544" s="428">
        <f t="shared" si="8"/>
        <v>222815.26</v>
      </c>
    </row>
    <row r="545" spans="1:107" x14ac:dyDescent="0.25">
      <c r="A545" s="312">
        <v>4202</v>
      </c>
      <c r="B545" s="298" t="s">
        <v>2766</v>
      </c>
      <c r="C545" s="312">
        <v>420206</v>
      </c>
      <c r="D545" s="14">
        <v>1477507374</v>
      </c>
      <c r="F545" s="14" t="s">
        <v>913</v>
      </c>
      <c r="G545" s="14" t="str">
        <f>INDEX(FY2019_ALL_Targets!F:F,MATCH(B545,FY2019_ALL_Targets!B:B,0))</f>
        <v>MRSA West</v>
      </c>
      <c r="H545" s="14" t="s">
        <v>3171</v>
      </c>
      <c r="I545" s="312" t="s">
        <v>2767</v>
      </c>
      <c r="J545" s="312" t="s">
        <v>2768</v>
      </c>
      <c r="K545" s="312" t="s">
        <v>2769</v>
      </c>
      <c r="L545" s="264">
        <v>5232.1499999999996</v>
      </c>
      <c r="M545" s="264">
        <v>5102.79</v>
      </c>
      <c r="N545" s="264">
        <v>5578.65</v>
      </c>
      <c r="O545" s="264">
        <v>5352.27</v>
      </c>
      <c r="P545" s="264">
        <v>5442.36</v>
      </c>
      <c r="Q545" s="264">
        <v>5351.16</v>
      </c>
      <c r="R545" s="264">
        <v>5200.87</v>
      </c>
      <c r="S545" s="264">
        <v>5407.3600000000006</v>
      </c>
      <c r="T545" s="264">
        <v>5218.3400000000011</v>
      </c>
      <c r="U545" s="264">
        <v>5239.38</v>
      </c>
      <c r="V545" s="264">
        <v>5122.2000000000007</v>
      </c>
      <c r="W545" s="264">
        <v>5275.81</v>
      </c>
      <c r="X545" s="264">
        <v>15155.8</v>
      </c>
      <c r="Y545" s="264">
        <v>15783.419999999998</v>
      </c>
      <c r="Z545" s="264">
        <v>12435.22</v>
      </c>
      <c r="AA545" s="577">
        <v>12078.839999999998</v>
      </c>
      <c r="AB545" s="264">
        <v>0</v>
      </c>
      <c r="AC545" s="264">
        <v>0</v>
      </c>
      <c r="AD545" s="264">
        <v>0</v>
      </c>
      <c r="AE545" s="264">
        <v>0</v>
      </c>
      <c r="AF545" s="264">
        <v>0</v>
      </c>
      <c r="AG545" s="264">
        <v>0</v>
      </c>
      <c r="AH545" s="264">
        <v>0</v>
      </c>
      <c r="AI545" s="264">
        <v>0</v>
      </c>
      <c r="AJ545" s="264">
        <v>0</v>
      </c>
      <c r="AK545" s="264">
        <v>0</v>
      </c>
      <c r="AL545" s="264">
        <v>0</v>
      </c>
      <c r="AM545" s="264">
        <v>0</v>
      </c>
      <c r="AN545" s="264">
        <v>0</v>
      </c>
      <c r="AO545" s="264">
        <v>0</v>
      </c>
      <c r="AP545" s="264">
        <v>0</v>
      </c>
      <c r="AQ545" s="264">
        <v>0</v>
      </c>
      <c r="AR545" s="264">
        <v>0</v>
      </c>
      <c r="AS545" s="264">
        <v>0</v>
      </c>
      <c r="AT545" s="577">
        <v>0</v>
      </c>
      <c r="AU545" s="264">
        <v>0</v>
      </c>
      <c r="AV545" s="264">
        <v>0</v>
      </c>
      <c r="AW545" s="264">
        <v>0</v>
      </c>
      <c r="AX545" s="264">
        <v>0</v>
      </c>
      <c r="AY545" s="264">
        <v>0</v>
      </c>
      <c r="AZ545" s="264">
        <v>0</v>
      </c>
      <c r="BA545" s="264">
        <v>0</v>
      </c>
      <c r="BB545" s="264">
        <v>0</v>
      </c>
      <c r="BC545" s="264">
        <v>0</v>
      </c>
      <c r="BD545" s="264">
        <v>0</v>
      </c>
      <c r="BE545" s="264">
        <v>0</v>
      </c>
      <c r="BF545" s="264">
        <v>0</v>
      </c>
      <c r="BG545" s="264">
        <v>0</v>
      </c>
      <c r="BH545" s="264">
        <v>0</v>
      </c>
      <c r="BI545" s="264">
        <v>0</v>
      </c>
      <c r="BJ545" s="264">
        <v>0</v>
      </c>
      <c r="BK545" s="264">
        <v>0</v>
      </c>
      <c r="BL545" s="264">
        <v>0</v>
      </c>
      <c r="BM545" s="577">
        <v>0</v>
      </c>
      <c r="BN545" s="264">
        <v>0</v>
      </c>
      <c r="BO545" s="264">
        <v>0</v>
      </c>
      <c r="BP545" s="264">
        <v>0</v>
      </c>
      <c r="BQ545" s="264">
        <v>5805.03</v>
      </c>
      <c r="BR545" s="264">
        <v>5853.5400000000009</v>
      </c>
      <c r="BS545" s="264">
        <v>6103.02</v>
      </c>
      <c r="BT545" s="264">
        <v>6077.61</v>
      </c>
      <c r="BU545" s="264">
        <v>6021.48</v>
      </c>
      <c r="BV545" s="264">
        <v>6005.5199999999986</v>
      </c>
      <c r="BW545" s="264">
        <v>5922.16</v>
      </c>
      <c r="BX545" s="264">
        <v>5915.13</v>
      </c>
      <c r="BY545" s="264">
        <v>6026.3600000000006</v>
      </c>
      <c r="BZ545" s="264">
        <v>5826.3200000000006</v>
      </c>
      <c r="CA545" s="264">
        <v>5812.56</v>
      </c>
      <c r="CB545" s="264">
        <v>5987.8400000000011</v>
      </c>
      <c r="CC545" s="264">
        <v>16915.8</v>
      </c>
      <c r="CD545" s="264">
        <v>17621.05</v>
      </c>
      <c r="CE545" s="264">
        <v>13998.399999999998</v>
      </c>
      <c r="CF545" s="577">
        <v>13578.080000000002</v>
      </c>
      <c r="CG545" s="264">
        <v>0</v>
      </c>
      <c r="CH545" s="264">
        <v>0</v>
      </c>
      <c r="CI545" s="264">
        <v>0</v>
      </c>
      <c r="CJ545" s="264">
        <v>0</v>
      </c>
      <c r="CK545" s="264">
        <v>0</v>
      </c>
      <c r="CL545" s="264">
        <v>0</v>
      </c>
      <c r="CM545" s="264">
        <v>0</v>
      </c>
      <c r="CN545" s="264">
        <v>0</v>
      </c>
      <c r="CO545" s="264">
        <v>0</v>
      </c>
      <c r="CP545" s="264">
        <v>0</v>
      </c>
      <c r="CQ545" s="264">
        <v>0</v>
      </c>
      <c r="CR545" s="264">
        <v>0</v>
      </c>
      <c r="CS545" s="264">
        <v>0</v>
      </c>
      <c r="CT545" s="264">
        <v>0</v>
      </c>
      <c r="CU545" s="264">
        <v>0</v>
      </c>
      <c r="CV545" s="264">
        <v>0</v>
      </c>
      <c r="CW545" s="264">
        <v>0</v>
      </c>
      <c r="CX545" s="264">
        <v>0</v>
      </c>
      <c r="CY545" s="577">
        <v>0</v>
      </c>
      <c r="CZ545" s="264">
        <v>0</v>
      </c>
      <c r="DA545" s="264">
        <v>0</v>
      </c>
      <c r="DB545" s="264">
        <v>0</v>
      </c>
      <c r="DC545" s="428">
        <f t="shared" si="8"/>
        <v>252446.51999999996</v>
      </c>
    </row>
    <row r="546" spans="1:107" x14ac:dyDescent="0.25">
      <c r="A546" s="313">
        <v>4373</v>
      </c>
      <c r="B546" s="298" t="s">
        <v>1188</v>
      </c>
      <c r="C546" s="313">
        <v>437301</v>
      </c>
      <c r="D546" s="14">
        <v>1609873272</v>
      </c>
      <c r="F546" s="14" t="s">
        <v>920</v>
      </c>
      <c r="G546" s="14" t="str">
        <f>INDEX(FY2019_ALL_Targets!F:F,MATCH(B546,FY2019_ALL_Targets!B:B,0))</f>
        <v>Bexar</v>
      </c>
      <c r="H546" s="14" t="s">
        <v>3017</v>
      </c>
      <c r="I546" s="314" t="s">
        <v>1059</v>
      </c>
      <c r="J546" s="314" t="s">
        <v>1059</v>
      </c>
      <c r="K546" s="314" t="s">
        <v>473</v>
      </c>
      <c r="L546" s="264">
        <v>0</v>
      </c>
      <c r="M546" s="264">
        <v>0</v>
      </c>
      <c r="N546" s="264">
        <v>0</v>
      </c>
      <c r="O546" s="264">
        <v>0</v>
      </c>
      <c r="P546" s="264">
        <v>0</v>
      </c>
      <c r="Q546" s="264">
        <v>0</v>
      </c>
      <c r="R546" s="264">
        <v>0</v>
      </c>
      <c r="S546" s="264">
        <v>0</v>
      </c>
      <c r="T546" s="264">
        <v>0</v>
      </c>
      <c r="U546" s="264">
        <v>0</v>
      </c>
      <c r="V546" s="264">
        <v>0</v>
      </c>
      <c r="W546" s="264">
        <v>0</v>
      </c>
      <c r="X546" s="264">
        <v>13880.369999999999</v>
      </c>
      <c r="Y546" s="264">
        <v>5225.430000000003</v>
      </c>
      <c r="Z546" s="264">
        <v>6344.07</v>
      </c>
      <c r="AA546" s="577">
        <v>6260.33</v>
      </c>
      <c r="AB546" s="264">
        <v>0</v>
      </c>
      <c r="AC546" s="264">
        <v>0</v>
      </c>
      <c r="AD546" s="264">
        <v>0</v>
      </c>
      <c r="AE546" s="264">
        <v>0</v>
      </c>
      <c r="AF546" s="264">
        <v>0</v>
      </c>
      <c r="AG546" s="264">
        <v>0</v>
      </c>
      <c r="AH546" s="264">
        <v>0</v>
      </c>
      <c r="AI546" s="264">
        <v>0</v>
      </c>
      <c r="AJ546" s="264">
        <v>0</v>
      </c>
      <c r="AK546" s="264">
        <v>0</v>
      </c>
      <c r="AL546" s="264">
        <v>0</v>
      </c>
      <c r="AM546" s="264">
        <v>0</v>
      </c>
      <c r="AN546" s="264">
        <v>0</v>
      </c>
      <c r="AO546" s="264">
        <v>0</v>
      </c>
      <c r="AP546" s="264">
        <v>0</v>
      </c>
      <c r="AQ546" s="264">
        <v>0</v>
      </c>
      <c r="AR546" s="264">
        <v>0</v>
      </c>
      <c r="AS546" s="264">
        <v>0</v>
      </c>
      <c r="AT546" s="577">
        <v>0</v>
      </c>
      <c r="AU546" s="264">
        <v>0</v>
      </c>
      <c r="AV546" s="264">
        <v>0</v>
      </c>
      <c r="AW546" s="264">
        <v>0</v>
      </c>
      <c r="AX546" s="264">
        <v>0</v>
      </c>
      <c r="AY546" s="264">
        <v>0</v>
      </c>
      <c r="AZ546" s="264">
        <v>0</v>
      </c>
      <c r="BA546" s="264">
        <v>0</v>
      </c>
      <c r="BB546" s="264">
        <v>0</v>
      </c>
      <c r="BC546" s="264">
        <v>0</v>
      </c>
      <c r="BD546" s="264">
        <v>0</v>
      </c>
      <c r="BE546" s="264">
        <v>0</v>
      </c>
      <c r="BF546" s="264">
        <v>0</v>
      </c>
      <c r="BG546" s="264">
        <v>0</v>
      </c>
      <c r="BH546" s="264">
        <v>0</v>
      </c>
      <c r="BI546" s="264">
        <v>0</v>
      </c>
      <c r="BJ546" s="264">
        <v>17827.350000000002</v>
      </c>
      <c r="BK546" s="264">
        <v>6663.8799999999956</v>
      </c>
      <c r="BL546" s="264">
        <v>8314.5</v>
      </c>
      <c r="BM546" s="577">
        <v>8079.36</v>
      </c>
      <c r="BN546" s="264">
        <v>0</v>
      </c>
      <c r="BO546" s="264">
        <v>0</v>
      </c>
      <c r="BP546" s="264">
        <v>0</v>
      </c>
      <c r="BQ546" s="264">
        <v>0</v>
      </c>
      <c r="BR546" s="264">
        <v>0</v>
      </c>
      <c r="BS546" s="264">
        <v>0</v>
      </c>
      <c r="BT546" s="264">
        <v>0</v>
      </c>
      <c r="BU546" s="264">
        <v>0</v>
      </c>
      <c r="BV546" s="264">
        <v>0</v>
      </c>
      <c r="BW546" s="264">
        <v>0</v>
      </c>
      <c r="BX546" s="264">
        <v>0</v>
      </c>
      <c r="BY546" s="264">
        <v>0</v>
      </c>
      <c r="BZ546" s="264">
        <v>0</v>
      </c>
      <c r="CA546" s="264">
        <v>0</v>
      </c>
      <c r="CB546" s="264">
        <v>0</v>
      </c>
      <c r="CC546" s="264">
        <v>30379.5</v>
      </c>
      <c r="CD546" s="264">
        <v>11183.590000000006</v>
      </c>
      <c r="CE546" s="264">
        <v>14497.519999999999</v>
      </c>
      <c r="CF546" s="577">
        <v>13650.779999999997</v>
      </c>
      <c r="CG546" s="264">
        <v>0</v>
      </c>
      <c r="CH546" s="264">
        <v>0</v>
      </c>
      <c r="CI546" s="264">
        <v>0</v>
      </c>
      <c r="CJ546" s="264">
        <v>0</v>
      </c>
      <c r="CK546" s="264">
        <v>0</v>
      </c>
      <c r="CL546" s="264">
        <v>0</v>
      </c>
      <c r="CM546" s="264">
        <v>0</v>
      </c>
      <c r="CN546" s="264">
        <v>0</v>
      </c>
      <c r="CO546" s="264">
        <v>0</v>
      </c>
      <c r="CP546" s="264">
        <v>0</v>
      </c>
      <c r="CQ546" s="264">
        <v>0</v>
      </c>
      <c r="CR546" s="264">
        <v>0</v>
      </c>
      <c r="CS546" s="264">
        <v>0</v>
      </c>
      <c r="CT546" s="264">
        <v>0</v>
      </c>
      <c r="CU546" s="264">
        <v>0</v>
      </c>
      <c r="CV546" s="264">
        <v>0</v>
      </c>
      <c r="CW546" s="264">
        <v>0</v>
      </c>
      <c r="CX546" s="264">
        <v>0</v>
      </c>
      <c r="CY546" s="577">
        <v>0</v>
      </c>
      <c r="CZ546" s="264">
        <v>0</v>
      </c>
      <c r="DA546" s="264">
        <v>0</v>
      </c>
      <c r="DB546" s="264">
        <v>0</v>
      </c>
      <c r="DC546" s="428">
        <f t="shared" si="8"/>
        <v>142306.68</v>
      </c>
    </row>
    <row r="547" spans="1:107" x14ac:dyDescent="0.25">
      <c r="A547" s="297">
        <v>4675</v>
      </c>
      <c r="B547" s="298" t="s">
        <v>1183</v>
      </c>
      <c r="C547" s="297">
        <v>467501</v>
      </c>
      <c r="D547" s="14">
        <v>1467495598</v>
      </c>
      <c r="F547" s="14" t="s">
        <v>913</v>
      </c>
      <c r="G547" s="14" t="str">
        <f>INDEX(FY2019_ALL_Targets!F:F,MATCH(B547,FY2019_ALL_Targets!B:B,0))</f>
        <v>MRSA West</v>
      </c>
      <c r="H547" s="14" t="s">
        <v>3142</v>
      </c>
      <c r="I547" s="299" t="s">
        <v>2623</v>
      </c>
      <c r="J547" s="299" t="s">
        <v>1000</v>
      </c>
      <c r="K547" s="299" t="s">
        <v>2624</v>
      </c>
      <c r="L547" s="264">
        <v>6251.4</v>
      </c>
      <c r="M547" s="264">
        <v>6096.84</v>
      </c>
      <c r="N547" s="264">
        <v>6665.4</v>
      </c>
      <c r="O547" s="264">
        <v>6394.9199999999992</v>
      </c>
      <c r="P547" s="264">
        <v>6516.51</v>
      </c>
      <c r="Q547" s="264">
        <v>6407.31</v>
      </c>
      <c r="R547" s="264">
        <v>6227.07</v>
      </c>
      <c r="S547" s="264">
        <v>6478.59</v>
      </c>
      <c r="T547" s="264">
        <v>6252.3700000000008</v>
      </c>
      <c r="U547" s="264">
        <v>6277.7000000000007</v>
      </c>
      <c r="V547" s="264">
        <v>6137.38</v>
      </c>
      <c r="W547" s="264">
        <v>6321.42</v>
      </c>
      <c r="X547" s="264">
        <v>9920.16</v>
      </c>
      <c r="Y547" s="264">
        <v>14297.850000000002</v>
      </c>
      <c r="Z547" s="264">
        <v>10781.140000000001</v>
      </c>
      <c r="AA547" s="577">
        <v>7918.71</v>
      </c>
      <c r="AB547" s="264">
        <v>0</v>
      </c>
      <c r="AC547" s="264">
        <v>0</v>
      </c>
      <c r="AD547" s="264">
        <v>0</v>
      </c>
      <c r="AE547" s="264">
        <v>0</v>
      </c>
      <c r="AF547" s="264">
        <v>0</v>
      </c>
      <c r="AG547" s="264">
        <v>0</v>
      </c>
      <c r="AH547" s="264">
        <v>0</v>
      </c>
      <c r="AI547" s="264">
        <v>0</v>
      </c>
      <c r="AJ547" s="264">
        <v>0</v>
      </c>
      <c r="AK547" s="264">
        <v>0</v>
      </c>
      <c r="AL547" s="264">
        <v>0</v>
      </c>
      <c r="AM547" s="264">
        <v>0</v>
      </c>
      <c r="AN547" s="264">
        <v>0</v>
      </c>
      <c r="AO547" s="264">
        <v>0</v>
      </c>
      <c r="AP547" s="264">
        <v>0</v>
      </c>
      <c r="AQ547" s="264">
        <v>0</v>
      </c>
      <c r="AR547" s="264">
        <v>0</v>
      </c>
      <c r="AS547" s="264">
        <v>0</v>
      </c>
      <c r="AT547" s="577">
        <v>0</v>
      </c>
      <c r="AU547" s="264">
        <v>0</v>
      </c>
      <c r="AV547" s="264">
        <v>0</v>
      </c>
      <c r="AW547" s="264">
        <v>0</v>
      </c>
      <c r="AX547" s="264">
        <v>0</v>
      </c>
      <c r="AY547" s="264">
        <v>0</v>
      </c>
      <c r="AZ547" s="264">
        <v>0</v>
      </c>
      <c r="BA547" s="264">
        <v>0</v>
      </c>
      <c r="BB547" s="264">
        <v>0</v>
      </c>
      <c r="BC547" s="264">
        <v>0</v>
      </c>
      <c r="BD547" s="264">
        <v>0</v>
      </c>
      <c r="BE547" s="264">
        <v>0</v>
      </c>
      <c r="BF547" s="264">
        <v>0</v>
      </c>
      <c r="BG547" s="264">
        <v>0</v>
      </c>
      <c r="BH547" s="264">
        <v>0</v>
      </c>
      <c r="BI547" s="264">
        <v>0</v>
      </c>
      <c r="BJ547" s="264">
        <v>0</v>
      </c>
      <c r="BK547" s="264">
        <v>0</v>
      </c>
      <c r="BL547" s="264">
        <v>0</v>
      </c>
      <c r="BM547" s="577">
        <v>0</v>
      </c>
      <c r="BN547" s="264">
        <v>0</v>
      </c>
      <c r="BO547" s="264">
        <v>0</v>
      </c>
      <c r="BP547" s="264">
        <v>0</v>
      </c>
      <c r="BQ547" s="264">
        <v>6935.8799999999992</v>
      </c>
      <c r="BR547" s="264">
        <v>6993.8399999999992</v>
      </c>
      <c r="BS547" s="264">
        <v>7291.92</v>
      </c>
      <c r="BT547" s="264">
        <v>7261.5599999999995</v>
      </c>
      <c r="BU547" s="264">
        <v>7209.93</v>
      </c>
      <c r="BV547" s="264">
        <v>7190.82</v>
      </c>
      <c r="BW547" s="264">
        <v>7090.68</v>
      </c>
      <c r="BX547" s="264">
        <v>7087.12</v>
      </c>
      <c r="BY547" s="264">
        <v>7220.5</v>
      </c>
      <c r="BZ547" s="264">
        <v>6981.1100000000006</v>
      </c>
      <c r="CA547" s="264">
        <v>6964.5700000000006</v>
      </c>
      <c r="CB547" s="264">
        <v>7174.6</v>
      </c>
      <c r="CC547" s="264">
        <v>11072.16</v>
      </c>
      <c r="CD547" s="264">
        <v>15958.239999999998</v>
      </c>
      <c r="CE547" s="264">
        <v>12150.84</v>
      </c>
      <c r="CF547" s="577">
        <v>8839.7800000000007</v>
      </c>
      <c r="CG547" s="264">
        <v>0</v>
      </c>
      <c r="CH547" s="264">
        <v>0</v>
      </c>
      <c r="CI547" s="264">
        <v>0</v>
      </c>
      <c r="CJ547" s="264">
        <v>0</v>
      </c>
      <c r="CK547" s="264">
        <v>0</v>
      </c>
      <c r="CL547" s="264">
        <v>0</v>
      </c>
      <c r="CM547" s="264">
        <v>0</v>
      </c>
      <c r="CN547" s="264">
        <v>0</v>
      </c>
      <c r="CO547" s="264">
        <v>0</v>
      </c>
      <c r="CP547" s="264">
        <v>0</v>
      </c>
      <c r="CQ547" s="264">
        <v>0</v>
      </c>
      <c r="CR547" s="264">
        <v>0</v>
      </c>
      <c r="CS547" s="264">
        <v>0</v>
      </c>
      <c r="CT547" s="264">
        <v>0</v>
      </c>
      <c r="CU547" s="264">
        <v>0</v>
      </c>
      <c r="CV547" s="264">
        <v>0</v>
      </c>
      <c r="CW547" s="264">
        <v>0</v>
      </c>
      <c r="CX547" s="264">
        <v>0</v>
      </c>
      <c r="CY547" s="577">
        <v>0</v>
      </c>
      <c r="CZ547" s="264">
        <v>0</v>
      </c>
      <c r="DA547" s="264">
        <v>0</v>
      </c>
      <c r="DB547" s="264">
        <v>0</v>
      </c>
      <c r="DC547" s="428">
        <f t="shared" si="8"/>
        <v>252368.32</v>
      </c>
    </row>
    <row r="548" spans="1:107" x14ac:dyDescent="0.25">
      <c r="A548" s="297">
        <v>5024</v>
      </c>
      <c r="B548" s="298" t="s">
        <v>1184</v>
      </c>
      <c r="C548" s="297">
        <v>502401</v>
      </c>
      <c r="D548" s="14">
        <v>1629181565</v>
      </c>
      <c r="F548" s="14" t="s">
        <v>913</v>
      </c>
      <c r="G548" s="14" t="str">
        <f>INDEX(FY2019_ALL_Targets!F:F,MATCH(B548,FY2019_ALL_Targets!B:B,0))</f>
        <v>MRSA West</v>
      </c>
      <c r="H548" s="14" t="s">
        <v>3004</v>
      </c>
      <c r="I548" s="299" t="s">
        <v>240</v>
      </c>
      <c r="J548" s="299" t="s">
        <v>979</v>
      </c>
      <c r="K548" s="299" t="s">
        <v>241</v>
      </c>
      <c r="L548" s="264">
        <v>6545.85</v>
      </c>
      <c r="M548" s="264">
        <v>6384.01</v>
      </c>
      <c r="N548" s="264">
        <v>6979.35</v>
      </c>
      <c r="O548" s="264">
        <v>6696.13</v>
      </c>
      <c r="P548" s="264">
        <v>6802.9500000000007</v>
      </c>
      <c r="Q548" s="264">
        <v>6688.9500000000007</v>
      </c>
      <c r="R548" s="264">
        <v>6506.5499999999993</v>
      </c>
      <c r="S548" s="264">
        <v>6770.19</v>
      </c>
      <c r="T548" s="264">
        <v>6534.2499999999991</v>
      </c>
      <c r="U548" s="264">
        <v>6560.78</v>
      </c>
      <c r="V548" s="264">
        <v>6414.2199999999993</v>
      </c>
      <c r="W548" s="264">
        <v>6606.5399999999991</v>
      </c>
      <c r="X548" s="264">
        <v>14466.900000000001</v>
      </c>
      <c r="Y548" s="264">
        <v>19086.130000000005</v>
      </c>
      <c r="Z548" s="264">
        <v>19577.8</v>
      </c>
      <c r="AA548" s="577">
        <v>15290.53</v>
      </c>
      <c r="AB548" s="264">
        <v>0</v>
      </c>
      <c r="AC548" s="264">
        <v>0</v>
      </c>
      <c r="AD548" s="264">
        <v>0</v>
      </c>
      <c r="AE548" s="264">
        <v>0</v>
      </c>
      <c r="AF548" s="264">
        <v>0</v>
      </c>
      <c r="AG548" s="264">
        <v>0</v>
      </c>
      <c r="AH548" s="264">
        <v>0</v>
      </c>
      <c r="AI548" s="264">
        <v>0</v>
      </c>
      <c r="AJ548" s="264">
        <v>0</v>
      </c>
      <c r="AK548" s="264">
        <v>0</v>
      </c>
      <c r="AL548" s="264">
        <v>0</v>
      </c>
      <c r="AM548" s="264">
        <v>0</v>
      </c>
      <c r="AN548" s="264">
        <v>0</v>
      </c>
      <c r="AO548" s="264">
        <v>0</v>
      </c>
      <c r="AP548" s="264">
        <v>0</v>
      </c>
      <c r="AQ548" s="264">
        <v>0</v>
      </c>
      <c r="AR548" s="264">
        <v>0</v>
      </c>
      <c r="AS548" s="264">
        <v>0</v>
      </c>
      <c r="AT548" s="577">
        <v>0</v>
      </c>
      <c r="AU548" s="264">
        <v>0</v>
      </c>
      <c r="AV548" s="264">
        <v>0</v>
      </c>
      <c r="AW548" s="264">
        <v>0</v>
      </c>
      <c r="AX548" s="264">
        <v>0</v>
      </c>
      <c r="AY548" s="264">
        <v>0</v>
      </c>
      <c r="AZ548" s="264">
        <v>0</v>
      </c>
      <c r="BA548" s="264">
        <v>0</v>
      </c>
      <c r="BB548" s="264">
        <v>0</v>
      </c>
      <c r="BC548" s="264">
        <v>0</v>
      </c>
      <c r="BD548" s="264">
        <v>0</v>
      </c>
      <c r="BE548" s="264">
        <v>0</v>
      </c>
      <c r="BF548" s="264">
        <v>0</v>
      </c>
      <c r="BG548" s="264">
        <v>0</v>
      </c>
      <c r="BH548" s="264">
        <v>0</v>
      </c>
      <c r="BI548" s="264">
        <v>0</v>
      </c>
      <c r="BJ548" s="264">
        <v>0</v>
      </c>
      <c r="BK548" s="264">
        <v>0</v>
      </c>
      <c r="BL548" s="264">
        <v>0</v>
      </c>
      <c r="BM548" s="577">
        <v>0</v>
      </c>
      <c r="BN548" s="264">
        <v>0</v>
      </c>
      <c r="BO548" s="264">
        <v>0</v>
      </c>
      <c r="BP548" s="264">
        <v>0</v>
      </c>
      <c r="BQ548" s="264">
        <v>7262.5700000000006</v>
      </c>
      <c r="BR548" s="264">
        <v>7323.26</v>
      </c>
      <c r="BS548" s="264">
        <v>7635.38</v>
      </c>
      <c r="BT548" s="264">
        <v>7603.59</v>
      </c>
      <c r="BU548" s="264">
        <v>7526.85</v>
      </c>
      <c r="BV548" s="264">
        <v>7506.9</v>
      </c>
      <c r="BW548" s="264">
        <v>7408.92</v>
      </c>
      <c r="BX548" s="264">
        <v>7406.32</v>
      </c>
      <c r="BY548" s="264">
        <v>7546.0599999999995</v>
      </c>
      <c r="BZ548" s="264">
        <v>7296.11</v>
      </c>
      <c r="CA548" s="264">
        <v>7278.73</v>
      </c>
      <c r="CB548" s="264">
        <v>7498.2399999999989</v>
      </c>
      <c r="CC548" s="264">
        <v>16146.900000000003</v>
      </c>
      <c r="CD548" s="264">
        <v>21301.9</v>
      </c>
      <c r="CE548" s="264">
        <v>22129.870000000003</v>
      </c>
      <c r="CF548" s="577">
        <v>17162.780000000002</v>
      </c>
      <c r="CG548" s="264">
        <v>0</v>
      </c>
      <c r="CH548" s="264">
        <v>0</v>
      </c>
      <c r="CI548" s="264">
        <v>0</v>
      </c>
      <c r="CJ548" s="264">
        <v>0</v>
      </c>
      <c r="CK548" s="264">
        <v>0</v>
      </c>
      <c r="CL548" s="264">
        <v>0</v>
      </c>
      <c r="CM548" s="264">
        <v>0</v>
      </c>
      <c r="CN548" s="264">
        <v>0</v>
      </c>
      <c r="CO548" s="264">
        <v>0</v>
      </c>
      <c r="CP548" s="264">
        <v>0</v>
      </c>
      <c r="CQ548" s="264">
        <v>0</v>
      </c>
      <c r="CR548" s="264">
        <v>0</v>
      </c>
      <c r="CS548" s="264">
        <v>0</v>
      </c>
      <c r="CT548" s="264">
        <v>0</v>
      </c>
      <c r="CU548" s="264">
        <v>0</v>
      </c>
      <c r="CV548" s="264">
        <v>0</v>
      </c>
      <c r="CW548" s="264">
        <v>0</v>
      </c>
      <c r="CX548" s="264">
        <v>0</v>
      </c>
      <c r="CY548" s="577">
        <v>0</v>
      </c>
      <c r="CZ548" s="264">
        <v>0</v>
      </c>
      <c r="DA548" s="264">
        <v>0</v>
      </c>
      <c r="DB548" s="264">
        <v>0</v>
      </c>
      <c r="DC548" s="428">
        <f t="shared" si="8"/>
        <v>313945.51000000007</v>
      </c>
    </row>
    <row r="549" spans="1:107" x14ac:dyDescent="0.25">
      <c r="A549" s="313">
        <v>5064</v>
      </c>
      <c r="B549" s="298" t="s">
        <v>1185</v>
      </c>
      <c r="C549" s="313">
        <v>506401</v>
      </c>
      <c r="D549" s="14">
        <v>1134205958</v>
      </c>
      <c r="F549" s="14" t="s">
        <v>913</v>
      </c>
      <c r="G549" s="14" t="str">
        <f>INDEX(FY2019_ALL_Targets!F:F,MATCH(B549,FY2019_ALL_Targets!B:B,0))</f>
        <v>MRSA West</v>
      </c>
      <c r="H549" s="14" t="s">
        <v>3095</v>
      </c>
      <c r="I549" s="314" t="s">
        <v>252</v>
      </c>
      <c r="J549" s="314" t="s">
        <v>252</v>
      </c>
      <c r="K549" s="314" t="s">
        <v>253</v>
      </c>
      <c r="L549" s="264">
        <v>8584.35</v>
      </c>
      <c r="M549" s="264">
        <v>8372.1099999999988</v>
      </c>
      <c r="N549" s="264">
        <v>9152.85</v>
      </c>
      <c r="O549" s="264">
        <v>8781.43</v>
      </c>
      <c r="P549" s="264">
        <v>8927.380000000001</v>
      </c>
      <c r="Q549" s="264">
        <v>8777.7800000000007</v>
      </c>
      <c r="R549" s="264">
        <v>8557.51</v>
      </c>
      <c r="S549" s="264">
        <v>8888.93</v>
      </c>
      <c r="T549" s="264">
        <v>8579.56</v>
      </c>
      <c r="U549" s="264">
        <v>8614.07</v>
      </c>
      <c r="V549" s="264">
        <v>8421.57</v>
      </c>
      <c r="W549" s="264">
        <v>8674.07</v>
      </c>
      <c r="X549" s="264">
        <v>18944.75</v>
      </c>
      <c r="Y549" s="264">
        <v>14146.480000000003</v>
      </c>
      <c r="Z549" s="264">
        <v>19847.960000000003</v>
      </c>
      <c r="AA549" s="577">
        <v>25092.699999999997</v>
      </c>
      <c r="AB549" s="264">
        <v>0</v>
      </c>
      <c r="AC549" s="264">
        <v>0</v>
      </c>
      <c r="AD549" s="264">
        <v>0</v>
      </c>
      <c r="AE549" s="264">
        <v>0</v>
      </c>
      <c r="AF549" s="264">
        <v>0</v>
      </c>
      <c r="AG549" s="264">
        <v>0</v>
      </c>
      <c r="AH549" s="264">
        <v>0</v>
      </c>
      <c r="AI549" s="264">
        <v>0</v>
      </c>
      <c r="AJ549" s="264">
        <v>0</v>
      </c>
      <c r="AK549" s="264">
        <v>0</v>
      </c>
      <c r="AL549" s="264">
        <v>0</v>
      </c>
      <c r="AM549" s="264">
        <v>0</v>
      </c>
      <c r="AN549" s="264">
        <v>0</v>
      </c>
      <c r="AO549" s="264">
        <v>0</v>
      </c>
      <c r="AP549" s="264">
        <v>0</v>
      </c>
      <c r="AQ549" s="264">
        <v>0</v>
      </c>
      <c r="AR549" s="264">
        <v>0</v>
      </c>
      <c r="AS549" s="264">
        <v>0</v>
      </c>
      <c r="AT549" s="577">
        <v>0</v>
      </c>
      <c r="AU549" s="264">
        <v>0</v>
      </c>
      <c r="AV549" s="264">
        <v>0</v>
      </c>
      <c r="AW549" s="264">
        <v>0</v>
      </c>
      <c r="AX549" s="264">
        <v>0</v>
      </c>
      <c r="AY549" s="264">
        <v>0</v>
      </c>
      <c r="AZ549" s="264">
        <v>0</v>
      </c>
      <c r="BA549" s="264">
        <v>0</v>
      </c>
      <c r="BB549" s="264">
        <v>0</v>
      </c>
      <c r="BC549" s="264">
        <v>0</v>
      </c>
      <c r="BD549" s="264">
        <v>0</v>
      </c>
      <c r="BE549" s="264">
        <v>0</v>
      </c>
      <c r="BF549" s="264">
        <v>0</v>
      </c>
      <c r="BG549" s="264">
        <v>0</v>
      </c>
      <c r="BH549" s="264">
        <v>0</v>
      </c>
      <c r="BI549" s="264">
        <v>0</v>
      </c>
      <c r="BJ549" s="264">
        <v>0</v>
      </c>
      <c r="BK549" s="264">
        <v>0</v>
      </c>
      <c r="BL549" s="264">
        <v>0</v>
      </c>
      <c r="BM549" s="577">
        <v>0</v>
      </c>
      <c r="BN549" s="264">
        <v>0</v>
      </c>
      <c r="BO549" s="264">
        <v>0</v>
      </c>
      <c r="BP549" s="264">
        <v>0</v>
      </c>
      <c r="BQ549" s="264">
        <v>9524.27</v>
      </c>
      <c r="BR549" s="264">
        <v>9603.86</v>
      </c>
      <c r="BS549" s="264">
        <v>10013.18</v>
      </c>
      <c r="BT549" s="264">
        <v>9971.49</v>
      </c>
      <c r="BU549" s="264">
        <v>9877.34</v>
      </c>
      <c r="BV549" s="264">
        <v>9851.16</v>
      </c>
      <c r="BW549" s="264">
        <v>9744.32</v>
      </c>
      <c r="BX549" s="264">
        <v>9724.09</v>
      </c>
      <c r="BY549" s="264">
        <v>9908.19</v>
      </c>
      <c r="BZ549" s="264">
        <v>9579.52</v>
      </c>
      <c r="CA549" s="264">
        <v>9556.6299999999992</v>
      </c>
      <c r="CB549" s="264">
        <v>9844.81</v>
      </c>
      <c r="CC549" s="264">
        <v>21144.75</v>
      </c>
      <c r="CD549" s="264">
        <v>15731.900000000003</v>
      </c>
      <c r="CE549" s="264">
        <v>22443.23</v>
      </c>
      <c r="CF549" s="577">
        <v>28451.439999999999</v>
      </c>
      <c r="CG549" s="264">
        <v>0</v>
      </c>
      <c r="CH549" s="264">
        <v>0</v>
      </c>
      <c r="CI549" s="264">
        <v>0</v>
      </c>
      <c r="CJ549" s="264">
        <v>0</v>
      </c>
      <c r="CK549" s="264">
        <v>0</v>
      </c>
      <c r="CL549" s="264">
        <v>0</v>
      </c>
      <c r="CM549" s="264">
        <v>0</v>
      </c>
      <c r="CN549" s="264">
        <v>0</v>
      </c>
      <c r="CO549" s="264">
        <v>0</v>
      </c>
      <c r="CP549" s="264">
        <v>0</v>
      </c>
      <c r="CQ549" s="264">
        <v>0</v>
      </c>
      <c r="CR549" s="264">
        <v>0</v>
      </c>
      <c r="CS549" s="264">
        <v>0</v>
      </c>
      <c r="CT549" s="264">
        <v>0</v>
      </c>
      <c r="CU549" s="264">
        <v>0</v>
      </c>
      <c r="CV549" s="264">
        <v>0</v>
      </c>
      <c r="CW549" s="264">
        <v>0</v>
      </c>
      <c r="CX549" s="264">
        <v>0</v>
      </c>
      <c r="CY549" s="577">
        <v>0</v>
      </c>
      <c r="CZ549" s="264">
        <v>0</v>
      </c>
      <c r="DA549" s="264">
        <v>0</v>
      </c>
      <c r="DB549" s="264">
        <v>0</v>
      </c>
      <c r="DC549" s="428">
        <f t="shared" si="8"/>
        <v>387333.68</v>
      </c>
    </row>
    <row r="550" spans="1:107" x14ac:dyDescent="0.25">
      <c r="A550" s="311">
        <v>5110</v>
      </c>
      <c r="B550" s="298" t="s">
        <v>1189</v>
      </c>
      <c r="C550" s="311">
        <v>511001</v>
      </c>
      <c r="D550" s="14">
        <v>1558491506</v>
      </c>
      <c r="F550" s="14" t="s">
        <v>913</v>
      </c>
      <c r="G550" s="14" t="str">
        <f>INDEX(FY2019_ALL_Targets!F:F,MATCH(B550,FY2019_ALL_Targets!B:B,0))</f>
        <v>MRSA West</v>
      </c>
      <c r="H550" s="14" t="s">
        <v>3177</v>
      </c>
      <c r="I550" s="312" t="s">
        <v>2820</v>
      </c>
      <c r="J550" s="312" t="s">
        <v>1011</v>
      </c>
      <c r="K550" s="312" t="s">
        <v>2821</v>
      </c>
      <c r="L550" s="264">
        <v>792.75</v>
      </c>
      <c r="M550" s="264">
        <v>773.15</v>
      </c>
      <c r="N550" s="264">
        <v>845.24999999999989</v>
      </c>
      <c r="O550" s="264">
        <v>810.95</v>
      </c>
      <c r="P550" s="264">
        <v>811.58</v>
      </c>
      <c r="Q550" s="264">
        <v>797.98</v>
      </c>
      <c r="R550" s="264">
        <v>770.0100000000001</v>
      </c>
      <c r="S550" s="264">
        <v>803.93</v>
      </c>
      <c r="T550" s="264">
        <v>775.6400000000001</v>
      </c>
      <c r="U550" s="264">
        <v>778.83</v>
      </c>
      <c r="V550" s="264">
        <v>761.41000000000008</v>
      </c>
      <c r="W550" s="264">
        <v>784.25</v>
      </c>
      <c r="X550" s="264">
        <v>2066.7000000000003</v>
      </c>
      <c r="Y550" s="264">
        <v>2113.9</v>
      </c>
      <c r="Z550" s="264">
        <v>2202.8200000000002</v>
      </c>
      <c r="AA550" s="577">
        <v>1782.56</v>
      </c>
      <c r="AB550" s="264">
        <v>0</v>
      </c>
      <c r="AC550" s="264">
        <v>0</v>
      </c>
      <c r="AD550" s="264">
        <v>0</v>
      </c>
      <c r="AE550" s="264">
        <v>0</v>
      </c>
      <c r="AF550" s="264">
        <v>0</v>
      </c>
      <c r="AG550" s="264">
        <v>0</v>
      </c>
      <c r="AH550" s="264">
        <v>0</v>
      </c>
      <c r="AI550" s="264">
        <v>0</v>
      </c>
      <c r="AJ550" s="264">
        <v>0</v>
      </c>
      <c r="AK550" s="264">
        <v>0</v>
      </c>
      <c r="AL550" s="264">
        <v>0</v>
      </c>
      <c r="AM550" s="264">
        <v>0</v>
      </c>
      <c r="AN550" s="264">
        <v>0</v>
      </c>
      <c r="AO550" s="264">
        <v>0</v>
      </c>
      <c r="AP550" s="264">
        <v>0</v>
      </c>
      <c r="AQ550" s="264">
        <v>0</v>
      </c>
      <c r="AR550" s="264">
        <v>0</v>
      </c>
      <c r="AS550" s="264">
        <v>0</v>
      </c>
      <c r="AT550" s="577">
        <v>0</v>
      </c>
      <c r="AU550" s="264">
        <v>0</v>
      </c>
      <c r="AV550" s="264">
        <v>0</v>
      </c>
      <c r="AW550" s="264">
        <v>0</v>
      </c>
      <c r="AX550" s="264">
        <v>0</v>
      </c>
      <c r="AY550" s="264">
        <v>0</v>
      </c>
      <c r="AZ550" s="264">
        <v>0</v>
      </c>
      <c r="BA550" s="264">
        <v>0</v>
      </c>
      <c r="BB550" s="264">
        <v>0</v>
      </c>
      <c r="BC550" s="264">
        <v>0</v>
      </c>
      <c r="BD550" s="264">
        <v>0</v>
      </c>
      <c r="BE550" s="264">
        <v>0</v>
      </c>
      <c r="BF550" s="264">
        <v>0</v>
      </c>
      <c r="BG550" s="264">
        <v>0</v>
      </c>
      <c r="BH550" s="264">
        <v>0</v>
      </c>
      <c r="BI550" s="264">
        <v>0</v>
      </c>
      <c r="BJ550" s="264">
        <v>0</v>
      </c>
      <c r="BK550" s="264">
        <v>0</v>
      </c>
      <c r="BL550" s="264">
        <v>0</v>
      </c>
      <c r="BM550" s="577">
        <v>0</v>
      </c>
      <c r="BN550" s="264">
        <v>0</v>
      </c>
      <c r="BO550" s="264">
        <v>0</v>
      </c>
      <c r="BP550" s="264">
        <v>0</v>
      </c>
      <c r="BQ550" s="264">
        <v>879.55</v>
      </c>
      <c r="BR550" s="264">
        <v>886.9</v>
      </c>
      <c r="BS550" s="264">
        <v>924.69999999999993</v>
      </c>
      <c r="BT550" s="264">
        <v>920.84999999999991</v>
      </c>
      <c r="BU550" s="264">
        <v>897.94</v>
      </c>
      <c r="BV550" s="264">
        <v>895.56000000000017</v>
      </c>
      <c r="BW550" s="264">
        <v>876.80000000000007</v>
      </c>
      <c r="BX550" s="264">
        <v>879.3900000000001</v>
      </c>
      <c r="BY550" s="264">
        <v>895.71</v>
      </c>
      <c r="BZ550" s="264">
        <v>866.04000000000008</v>
      </c>
      <c r="CA550" s="264">
        <v>864.03000000000009</v>
      </c>
      <c r="CB550" s="264">
        <v>890.09</v>
      </c>
      <c r="CC550" s="264">
        <v>2306.7000000000003</v>
      </c>
      <c r="CD550" s="264">
        <v>2344.900000000001</v>
      </c>
      <c r="CE550" s="264">
        <v>2487.4100000000003</v>
      </c>
      <c r="CF550" s="577">
        <v>2001.46</v>
      </c>
      <c r="CG550" s="264">
        <v>0</v>
      </c>
      <c r="CH550" s="264">
        <v>0</v>
      </c>
      <c r="CI550" s="264">
        <v>0</v>
      </c>
      <c r="CJ550" s="264">
        <v>0</v>
      </c>
      <c r="CK550" s="264">
        <v>0</v>
      </c>
      <c r="CL550" s="264">
        <v>0</v>
      </c>
      <c r="CM550" s="264">
        <v>0</v>
      </c>
      <c r="CN550" s="264">
        <v>0</v>
      </c>
      <c r="CO550" s="264">
        <v>0</v>
      </c>
      <c r="CP550" s="264">
        <v>0</v>
      </c>
      <c r="CQ550" s="264">
        <v>0</v>
      </c>
      <c r="CR550" s="264">
        <v>0</v>
      </c>
      <c r="CS550" s="264">
        <v>0</v>
      </c>
      <c r="CT550" s="264">
        <v>0</v>
      </c>
      <c r="CU550" s="264">
        <v>0</v>
      </c>
      <c r="CV550" s="264">
        <v>0</v>
      </c>
      <c r="CW550" s="264">
        <v>0</v>
      </c>
      <c r="CX550" s="264">
        <v>0</v>
      </c>
      <c r="CY550" s="577">
        <v>0</v>
      </c>
      <c r="CZ550" s="264">
        <v>0</v>
      </c>
      <c r="DA550" s="264">
        <v>0</v>
      </c>
      <c r="DB550" s="264">
        <v>0</v>
      </c>
      <c r="DC550" s="428">
        <f t="shared" si="8"/>
        <v>37489.740000000005</v>
      </c>
    </row>
    <row r="551" spans="1:107" x14ac:dyDescent="0.25">
      <c r="A551" s="297">
        <v>5187</v>
      </c>
      <c r="B551" s="298" t="s">
        <v>2745</v>
      </c>
      <c r="C551" s="297">
        <v>518701</v>
      </c>
      <c r="D551" s="14">
        <v>1659336840</v>
      </c>
      <c r="F551" s="14" t="s">
        <v>913</v>
      </c>
      <c r="G551" s="14" t="str">
        <f>INDEX(FY2019_ALL_Targets!F:F,MATCH(B551,FY2019_ALL_Targets!B:B,0))</f>
        <v>MRSA West</v>
      </c>
      <c r="H551" s="14" t="s">
        <v>3167</v>
      </c>
      <c r="I551" s="299" t="s">
        <v>2746</v>
      </c>
      <c r="J551" s="299" t="s">
        <v>2747</v>
      </c>
      <c r="K551" s="299" t="s">
        <v>2748</v>
      </c>
      <c r="L551" s="264">
        <v>5662.5</v>
      </c>
      <c r="M551" s="264">
        <v>5522.5</v>
      </c>
      <c r="N551" s="264">
        <v>6037.5</v>
      </c>
      <c r="O551" s="264">
        <v>5792.5</v>
      </c>
      <c r="P551" s="264">
        <v>5895.89</v>
      </c>
      <c r="Q551" s="264">
        <v>5797.09</v>
      </c>
      <c r="R551" s="264">
        <v>5643.38</v>
      </c>
      <c r="S551" s="264">
        <v>5869.06</v>
      </c>
      <c r="T551" s="264">
        <v>5664.6500000000005</v>
      </c>
      <c r="U551" s="264">
        <v>5687.59</v>
      </c>
      <c r="V551" s="264">
        <v>5560.53</v>
      </c>
      <c r="W551" s="264">
        <v>5727.25</v>
      </c>
      <c r="X551" s="264">
        <v>12606.87</v>
      </c>
      <c r="Y551" s="264">
        <v>16707.689999999999</v>
      </c>
      <c r="Z551" s="264">
        <v>16759.579999999998</v>
      </c>
      <c r="AA551" s="577">
        <v>13078.48</v>
      </c>
      <c r="AB551" s="264">
        <v>0</v>
      </c>
      <c r="AC551" s="264">
        <v>0</v>
      </c>
      <c r="AD551" s="264">
        <v>0</v>
      </c>
      <c r="AE551" s="264">
        <v>0</v>
      </c>
      <c r="AF551" s="264">
        <v>0</v>
      </c>
      <c r="AG551" s="264">
        <v>0</v>
      </c>
      <c r="AH551" s="264">
        <v>0</v>
      </c>
      <c r="AI551" s="264">
        <v>0</v>
      </c>
      <c r="AJ551" s="264">
        <v>0</v>
      </c>
      <c r="AK551" s="264">
        <v>0</v>
      </c>
      <c r="AL551" s="264">
        <v>0</v>
      </c>
      <c r="AM551" s="264">
        <v>0</v>
      </c>
      <c r="AN551" s="264">
        <v>0</v>
      </c>
      <c r="AO551" s="264">
        <v>0</v>
      </c>
      <c r="AP551" s="264">
        <v>0</v>
      </c>
      <c r="AQ551" s="264">
        <v>0</v>
      </c>
      <c r="AR551" s="264">
        <v>0</v>
      </c>
      <c r="AS551" s="264">
        <v>0</v>
      </c>
      <c r="AT551" s="577">
        <v>0</v>
      </c>
      <c r="AU551" s="264">
        <v>0</v>
      </c>
      <c r="AV551" s="264">
        <v>0</v>
      </c>
      <c r="AW551" s="264">
        <v>0</v>
      </c>
      <c r="AX551" s="264">
        <v>0</v>
      </c>
      <c r="AY551" s="264">
        <v>0</v>
      </c>
      <c r="AZ551" s="264">
        <v>0</v>
      </c>
      <c r="BA551" s="264">
        <v>0</v>
      </c>
      <c r="BB551" s="264">
        <v>0</v>
      </c>
      <c r="BC551" s="264">
        <v>0</v>
      </c>
      <c r="BD551" s="264">
        <v>0</v>
      </c>
      <c r="BE551" s="264">
        <v>0</v>
      </c>
      <c r="BF551" s="264">
        <v>0</v>
      </c>
      <c r="BG551" s="264">
        <v>0</v>
      </c>
      <c r="BH551" s="264">
        <v>0</v>
      </c>
      <c r="BI551" s="264">
        <v>0</v>
      </c>
      <c r="BJ551" s="264">
        <v>0</v>
      </c>
      <c r="BK551" s="264">
        <v>0</v>
      </c>
      <c r="BL551" s="264">
        <v>0</v>
      </c>
      <c r="BM551" s="577">
        <v>0</v>
      </c>
      <c r="BN551" s="264">
        <v>0</v>
      </c>
      <c r="BO551" s="264">
        <v>0</v>
      </c>
      <c r="BP551" s="264">
        <v>0</v>
      </c>
      <c r="BQ551" s="264">
        <v>6282.5</v>
      </c>
      <c r="BR551" s="264">
        <v>6335</v>
      </c>
      <c r="BS551" s="264">
        <v>6605</v>
      </c>
      <c r="BT551" s="264">
        <v>6577.5</v>
      </c>
      <c r="BU551" s="264">
        <v>6523.27</v>
      </c>
      <c r="BV551" s="264">
        <v>6505.9800000000014</v>
      </c>
      <c r="BW551" s="264">
        <v>6426.04</v>
      </c>
      <c r="BX551" s="264">
        <v>6420.53</v>
      </c>
      <c r="BY551" s="264">
        <v>6541.8300000000008</v>
      </c>
      <c r="BZ551" s="264">
        <v>6325.0700000000006</v>
      </c>
      <c r="CA551" s="264">
        <v>6309.9800000000005</v>
      </c>
      <c r="CB551" s="264">
        <v>6500.27</v>
      </c>
      <c r="CC551" s="264">
        <v>14070.869999999999</v>
      </c>
      <c r="CD551" s="264">
        <v>18660.080000000002</v>
      </c>
      <c r="CE551" s="264">
        <v>18940.84</v>
      </c>
      <c r="CF551" s="577">
        <v>14676.359999999997</v>
      </c>
      <c r="CG551" s="264">
        <v>0</v>
      </c>
      <c r="CH551" s="264">
        <v>0</v>
      </c>
      <c r="CI551" s="264">
        <v>0</v>
      </c>
      <c r="CJ551" s="264">
        <v>0</v>
      </c>
      <c r="CK551" s="264">
        <v>0</v>
      </c>
      <c r="CL551" s="264">
        <v>0</v>
      </c>
      <c r="CM551" s="264">
        <v>0</v>
      </c>
      <c r="CN551" s="264">
        <v>0</v>
      </c>
      <c r="CO551" s="264">
        <v>0</v>
      </c>
      <c r="CP551" s="264">
        <v>0</v>
      </c>
      <c r="CQ551" s="264">
        <v>0</v>
      </c>
      <c r="CR551" s="264">
        <v>0</v>
      </c>
      <c r="CS551" s="264">
        <v>0</v>
      </c>
      <c r="CT551" s="264">
        <v>0</v>
      </c>
      <c r="CU551" s="264">
        <v>0</v>
      </c>
      <c r="CV551" s="264">
        <v>0</v>
      </c>
      <c r="CW551" s="264">
        <v>0</v>
      </c>
      <c r="CX551" s="264">
        <v>0</v>
      </c>
      <c r="CY551" s="577">
        <v>0</v>
      </c>
      <c r="CZ551" s="264">
        <v>0</v>
      </c>
      <c r="DA551" s="264">
        <v>0</v>
      </c>
      <c r="DB551" s="264">
        <v>0</v>
      </c>
      <c r="DC551" s="428">
        <f t="shared" si="8"/>
        <v>271714.18</v>
      </c>
    </row>
    <row r="552" spans="1:107" x14ac:dyDescent="0.25">
      <c r="A552" s="297">
        <v>5246</v>
      </c>
      <c r="B552" s="298" t="s">
        <v>1190</v>
      </c>
      <c r="C552" s="297">
        <v>524601</v>
      </c>
      <c r="D552" s="14">
        <v>1851476725</v>
      </c>
      <c r="F552" s="14" t="s">
        <v>913</v>
      </c>
      <c r="G552" s="14" t="str">
        <f>INDEX(FY2019_ALL_Targets!F:F,MATCH(B552,FY2019_ALL_Targets!B:B,0))</f>
        <v>MRSA West</v>
      </c>
      <c r="H552" s="14" t="s">
        <v>3136</v>
      </c>
      <c r="I552" s="299" t="s">
        <v>741</v>
      </c>
      <c r="J552" s="299" t="s">
        <v>924</v>
      </c>
      <c r="K552" s="299" t="s">
        <v>2602</v>
      </c>
      <c r="L552" s="264">
        <v>7361.25</v>
      </c>
      <c r="M552" s="264">
        <v>7179.25</v>
      </c>
      <c r="N552" s="264">
        <v>7848.75</v>
      </c>
      <c r="O552" s="264">
        <v>7530.25</v>
      </c>
      <c r="P552" s="264">
        <v>7662.2699999999995</v>
      </c>
      <c r="Q552" s="264">
        <v>7533.87</v>
      </c>
      <c r="R552" s="264">
        <v>7323.14</v>
      </c>
      <c r="S552" s="264">
        <v>7622.7199999999993</v>
      </c>
      <c r="T552" s="264">
        <v>7356.87</v>
      </c>
      <c r="U552" s="264">
        <v>7386.79</v>
      </c>
      <c r="V552" s="264">
        <v>7221.7699999999995</v>
      </c>
      <c r="W552" s="264">
        <v>7438.31</v>
      </c>
      <c r="X552" s="264">
        <v>16533.599999999999</v>
      </c>
      <c r="Y552" s="264">
        <v>16634.620000000003</v>
      </c>
      <c r="Z552" s="264">
        <v>17268.48</v>
      </c>
      <c r="AA552" s="577">
        <v>17044.5</v>
      </c>
      <c r="AB552" s="264">
        <v>0</v>
      </c>
      <c r="AC552" s="264">
        <v>0</v>
      </c>
      <c r="AD552" s="264">
        <v>0</v>
      </c>
      <c r="AE552" s="264">
        <v>0</v>
      </c>
      <c r="AF552" s="264">
        <v>0</v>
      </c>
      <c r="AG552" s="264">
        <v>0</v>
      </c>
      <c r="AH552" s="264">
        <v>0</v>
      </c>
      <c r="AI552" s="264">
        <v>0</v>
      </c>
      <c r="AJ552" s="264">
        <v>0</v>
      </c>
      <c r="AK552" s="264">
        <v>0</v>
      </c>
      <c r="AL552" s="264">
        <v>0</v>
      </c>
      <c r="AM552" s="264">
        <v>0</v>
      </c>
      <c r="AN552" s="264">
        <v>0</v>
      </c>
      <c r="AO552" s="264">
        <v>0</v>
      </c>
      <c r="AP552" s="264">
        <v>0</v>
      </c>
      <c r="AQ552" s="264">
        <v>0</v>
      </c>
      <c r="AR552" s="264">
        <v>0</v>
      </c>
      <c r="AS552" s="264">
        <v>0</v>
      </c>
      <c r="AT552" s="577">
        <v>0</v>
      </c>
      <c r="AU552" s="264">
        <v>0</v>
      </c>
      <c r="AV552" s="264">
        <v>0</v>
      </c>
      <c r="AW552" s="264">
        <v>0</v>
      </c>
      <c r="AX552" s="264">
        <v>0</v>
      </c>
      <c r="AY552" s="264">
        <v>0</v>
      </c>
      <c r="AZ552" s="264">
        <v>0</v>
      </c>
      <c r="BA552" s="264">
        <v>0</v>
      </c>
      <c r="BB552" s="264">
        <v>0</v>
      </c>
      <c r="BC552" s="264">
        <v>0</v>
      </c>
      <c r="BD552" s="264">
        <v>0</v>
      </c>
      <c r="BE552" s="264">
        <v>0</v>
      </c>
      <c r="BF552" s="264">
        <v>0</v>
      </c>
      <c r="BG552" s="264">
        <v>0</v>
      </c>
      <c r="BH552" s="264">
        <v>0</v>
      </c>
      <c r="BI552" s="264">
        <v>0</v>
      </c>
      <c r="BJ552" s="264">
        <v>0</v>
      </c>
      <c r="BK552" s="264">
        <v>0</v>
      </c>
      <c r="BL552" s="264">
        <v>0</v>
      </c>
      <c r="BM552" s="577">
        <v>0</v>
      </c>
      <c r="BN552" s="264">
        <v>0</v>
      </c>
      <c r="BO552" s="264">
        <v>0</v>
      </c>
      <c r="BP552" s="264">
        <v>0</v>
      </c>
      <c r="BQ552" s="264">
        <v>8167.25</v>
      </c>
      <c r="BR552" s="264">
        <v>8235.5</v>
      </c>
      <c r="BS552" s="264">
        <v>8586.5</v>
      </c>
      <c r="BT552" s="264">
        <v>8550.75</v>
      </c>
      <c r="BU552" s="264">
        <v>8477.61</v>
      </c>
      <c r="BV552" s="264">
        <v>8455.14</v>
      </c>
      <c r="BW552" s="264">
        <v>8338.76</v>
      </c>
      <c r="BX552" s="264">
        <v>8338.91</v>
      </c>
      <c r="BY552" s="264">
        <v>8496.0299999999988</v>
      </c>
      <c r="BZ552" s="264">
        <v>8214.65</v>
      </c>
      <c r="CA552" s="264">
        <v>8195.119999999999</v>
      </c>
      <c r="CB552" s="264">
        <v>8442.27</v>
      </c>
      <c r="CC552" s="264">
        <v>18453.599999999999</v>
      </c>
      <c r="CD552" s="264">
        <v>18551.550000000007</v>
      </c>
      <c r="CE552" s="264">
        <v>19498.71</v>
      </c>
      <c r="CF552" s="577">
        <v>19217.66</v>
      </c>
      <c r="CG552" s="264">
        <v>0</v>
      </c>
      <c r="CH552" s="264">
        <v>0</v>
      </c>
      <c r="CI552" s="264">
        <v>0</v>
      </c>
      <c r="CJ552" s="264">
        <v>0</v>
      </c>
      <c r="CK552" s="264">
        <v>0</v>
      </c>
      <c r="CL552" s="264">
        <v>0</v>
      </c>
      <c r="CM552" s="264">
        <v>0</v>
      </c>
      <c r="CN552" s="264">
        <v>0</v>
      </c>
      <c r="CO552" s="264">
        <v>0</v>
      </c>
      <c r="CP552" s="264">
        <v>0</v>
      </c>
      <c r="CQ552" s="264">
        <v>0</v>
      </c>
      <c r="CR552" s="264">
        <v>0</v>
      </c>
      <c r="CS552" s="264">
        <v>0</v>
      </c>
      <c r="CT552" s="264">
        <v>0</v>
      </c>
      <c r="CU552" s="264">
        <v>0</v>
      </c>
      <c r="CV552" s="264">
        <v>0</v>
      </c>
      <c r="CW552" s="264">
        <v>0</v>
      </c>
      <c r="CX552" s="264">
        <v>0</v>
      </c>
      <c r="CY552" s="577">
        <v>0</v>
      </c>
      <c r="CZ552" s="264">
        <v>0</v>
      </c>
      <c r="DA552" s="264">
        <v>0</v>
      </c>
      <c r="DB552" s="264">
        <v>0</v>
      </c>
      <c r="DC552" s="428">
        <f t="shared" si="8"/>
        <v>333166.44999999995</v>
      </c>
    </row>
    <row r="553" spans="1:107" x14ac:dyDescent="0.25">
      <c r="A553" s="297">
        <v>5249</v>
      </c>
      <c r="B553" s="298" t="s">
        <v>1191</v>
      </c>
      <c r="C553" s="297">
        <v>524901</v>
      </c>
      <c r="D553" s="14">
        <v>1700991700</v>
      </c>
      <c r="F553" s="14" t="s">
        <v>913</v>
      </c>
      <c r="G553" s="14" t="str">
        <f>INDEX(FY2019_ALL_Targets!F:F,MATCH(B553,FY2019_ALL_Targets!B:B,0))</f>
        <v>MRSA West</v>
      </c>
      <c r="H553" s="14" t="s">
        <v>3156</v>
      </c>
      <c r="I553" s="299" t="s">
        <v>742</v>
      </c>
      <c r="J553" s="299" t="s">
        <v>2681</v>
      </c>
      <c r="K553" s="299" t="s">
        <v>743</v>
      </c>
      <c r="L553" s="264">
        <v>5821.05</v>
      </c>
      <c r="M553" s="264">
        <v>5677.1299999999992</v>
      </c>
      <c r="N553" s="264">
        <v>6206.5499999999993</v>
      </c>
      <c r="O553" s="264">
        <v>5954.69</v>
      </c>
      <c r="P553" s="264">
        <v>6062.9800000000005</v>
      </c>
      <c r="Q553" s="264">
        <v>5961.38</v>
      </c>
      <c r="R553" s="264">
        <v>5806.4100000000008</v>
      </c>
      <c r="S553" s="264">
        <v>6039.16</v>
      </c>
      <c r="T553" s="264">
        <v>5829.08</v>
      </c>
      <c r="U553" s="264">
        <v>5852.7199999999993</v>
      </c>
      <c r="V553" s="264">
        <v>5722.02</v>
      </c>
      <c r="W553" s="264">
        <v>5893.57</v>
      </c>
      <c r="X553" s="264">
        <v>9162.3700000000008</v>
      </c>
      <c r="Y553" s="264">
        <v>9509.6500000000051</v>
      </c>
      <c r="Z553" s="264">
        <v>16989.72</v>
      </c>
      <c r="AA553" s="577">
        <v>17118.070000000003</v>
      </c>
      <c r="AB553" s="264">
        <v>0</v>
      </c>
      <c r="AC553" s="264">
        <v>0</v>
      </c>
      <c r="AD553" s="264">
        <v>0</v>
      </c>
      <c r="AE553" s="264">
        <v>0</v>
      </c>
      <c r="AF553" s="264">
        <v>0</v>
      </c>
      <c r="AG553" s="264">
        <v>0</v>
      </c>
      <c r="AH553" s="264">
        <v>0</v>
      </c>
      <c r="AI553" s="264">
        <v>0</v>
      </c>
      <c r="AJ553" s="264">
        <v>0</v>
      </c>
      <c r="AK553" s="264">
        <v>0</v>
      </c>
      <c r="AL553" s="264">
        <v>0</v>
      </c>
      <c r="AM553" s="264">
        <v>0</v>
      </c>
      <c r="AN553" s="264">
        <v>0</v>
      </c>
      <c r="AO553" s="264">
        <v>0</v>
      </c>
      <c r="AP553" s="264">
        <v>0</v>
      </c>
      <c r="AQ553" s="264">
        <v>0</v>
      </c>
      <c r="AR553" s="264">
        <v>0</v>
      </c>
      <c r="AS553" s="264">
        <v>0</v>
      </c>
      <c r="AT553" s="577">
        <v>0</v>
      </c>
      <c r="AU553" s="264">
        <v>0</v>
      </c>
      <c r="AV553" s="264">
        <v>0</v>
      </c>
      <c r="AW553" s="264">
        <v>0</v>
      </c>
      <c r="AX553" s="264">
        <v>0</v>
      </c>
      <c r="AY553" s="264">
        <v>0</v>
      </c>
      <c r="AZ553" s="264">
        <v>0</v>
      </c>
      <c r="BA553" s="264">
        <v>0</v>
      </c>
      <c r="BB553" s="264">
        <v>0</v>
      </c>
      <c r="BC553" s="264">
        <v>0</v>
      </c>
      <c r="BD553" s="264">
        <v>0</v>
      </c>
      <c r="BE553" s="264">
        <v>0</v>
      </c>
      <c r="BF553" s="264">
        <v>0</v>
      </c>
      <c r="BG553" s="264">
        <v>0</v>
      </c>
      <c r="BH553" s="264">
        <v>0</v>
      </c>
      <c r="BI553" s="264">
        <v>0</v>
      </c>
      <c r="BJ553" s="264">
        <v>0</v>
      </c>
      <c r="BK553" s="264">
        <v>0</v>
      </c>
      <c r="BL553" s="264">
        <v>0</v>
      </c>
      <c r="BM553" s="577">
        <v>0</v>
      </c>
      <c r="BN553" s="264">
        <v>0</v>
      </c>
      <c r="BO553" s="264">
        <v>0</v>
      </c>
      <c r="BP553" s="264">
        <v>0</v>
      </c>
      <c r="BQ553" s="264">
        <v>6458.41</v>
      </c>
      <c r="BR553" s="264">
        <v>6512.3799999999992</v>
      </c>
      <c r="BS553" s="264">
        <v>6789.94</v>
      </c>
      <c r="BT553" s="264">
        <v>6761.67</v>
      </c>
      <c r="BU553" s="264">
        <v>6708.14</v>
      </c>
      <c r="BV553" s="264">
        <v>6690.36</v>
      </c>
      <c r="BW553" s="264">
        <v>6611.6800000000012</v>
      </c>
      <c r="BX553" s="264">
        <v>6606.7300000000005</v>
      </c>
      <c r="BY553" s="264">
        <v>6731.74</v>
      </c>
      <c r="BZ553" s="264">
        <v>6508.82</v>
      </c>
      <c r="CA553" s="264">
        <v>6493.24</v>
      </c>
      <c r="CB553" s="264">
        <v>6689.0599999999995</v>
      </c>
      <c r="CC553" s="264">
        <v>10226.370000000001</v>
      </c>
      <c r="CD553" s="264">
        <v>10586.880000000005</v>
      </c>
      <c r="CE553" s="264">
        <v>19269</v>
      </c>
      <c r="CF553" s="577">
        <v>19380.72</v>
      </c>
      <c r="CG553" s="264">
        <v>0</v>
      </c>
      <c r="CH553" s="264">
        <v>0</v>
      </c>
      <c r="CI553" s="264">
        <v>0</v>
      </c>
      <c r="CJ553" s="264">
        <v>0</v>
      </c>
      <c r="CK553" s="264">
        <v>0</v>
      </c>
      <c r="CL553" s="264">
        <v>0</v>
      </c>
      <c r="CM553" s="264">
        <v>0</v>
      </c>
      <c r="CN553" s="264">
        <v>0</v>
      </c>
      <c r="CO553" s="264">
        <v>0</v>
      </c>
      <c r="CP553" s="264">
        <v>0</v>
      </c>
      <c r="CQ553" s="264">
        <v>0</v>
      </c>
      <c r="CR553" s="264">
        <v>0</v>
      </c>
      <c r="CS553" s="264">
        <v>0</v>
      </c>
      <c r="CT553" s="264">
        <v>0</v>
      </c>
      <c r="CU553" s="264">
        <v>0</v>
      </c>
      <c r="CV553" s="264">
        <v>0</v>
      </c>
      <c r="CW553" s="264">
        <v>0</v>
      </c>
      <c r="CX553" s="264">
        <v>0</v>
      </c>
      <c r="CY553" s="577">
        <v>0</v>
      </c>
      <c r="CZ553" s="264">
        <v>0</v>
      </c>
      <c r="DA553" s="264">
        <v>0</v>
      </c>
      <c r="DB553" s="264">
        <v>0</v>
      </c>
      <c r="DC553" s="428">
        <f t="shared" si="8"/>
        <v>262631.69000000006</v>
      </c>
    </row>
    <row r="554" spans="1:107" x14ac:dyDescent="0.25">
      <c r="A554" s="297">
        <v>5355</v>
      </c>
      <c r="B554" s="298" t="s">
        <v>1187</v>
      </c>
      <c r="C554" s="297">
        <v>1020889</v>
      </c>
      <c r="D554" s="14">
        <v>1023038379</v>
      </c>
      <c r="F554" s="14" t="s">
        <v>925</v>
      </c>
      <c r="G554" s="14" t="str">
        <f>INDEX(FY2019_ALL_Targets!F:F,MATCH(B554,FY2019_ALL_Targets!B:B,0))</f>
        <v>MRSA Central</v>
      </c>
      <c r="H554" s="14" t="s">
        <v>3162</v>
      </c>
      <c r="I554" s="299" t="s">
        <v>2722</v>
      </c>
      <c r="J554" s="299" t="s">
        <v>971</v>
      </c>
      <c r="K554" s="299" t="s">
        <v>2723</v>
      </c>
      <c r="L554" s="264">
        <v>0</v>
      </c>
      <c r="M554" s="264">
        <v>0</v>
      </c>
      <c r="N554" s="264">
        <v>0</v>
      </c>
      <c r="O554" s="264">
        <v>0</v>
      </c>
      <c r="P554" s="264">
        <v>0</v>
      </c>
      <c r="Q554" s="264">
        <v>0</v>
      </c>
      <c r="R554" s="264">
        <v>0</v>
      </c>
      <c r="S554" s="264">
        <v>0</v>
      </c>
      <c r="T554" s="264">
        <v>0</v>
      </c>
      <c r="U554" s="264">
        <v>0</v>
      </c>
      <c r="V554" s="264">
        <v>0</v>
      </c>
      <c r="W554" s="264">
        <v>0</v>
      </c>
      <c r="X554" s="264">
        <v>0</v>
      </c>
      <c r="Y554" s="264">
        <v>0</v>
      </c>
      <c r="Z554" s="264">
        <v>0</v>
      </c>
      <c r="AA554" s="577">
        <v>0</v>
      </c>
      <c r="AB554" s="264">
        <v>0</v>
      </c>
      <c r="AC554" s="264">
        <v>0</v>
      </c>
      <c r="AD554" s="264">
        <v>0</v>
      </c>
      <c r="AE554" s="264">
        <v>0</v>
      </c>
      <c r="AF554" s="264">
        <v>0</v>
      </c>
      <c r="AG554" s="264">
        <v>0</v>
      </c>
      <c r="AH554" s="264">
        <v>0</v>
      </c>
      <c r="AI554" s="264">
        <v>0</v>
      </c>
      <c r="AJ554" s="264">
        <v>0</v>
      </c>
      <c r="AK554" s="264">
        <v>0</v>
      </c>
      <c r="AL554" s="264">
        <v>0</v>
      </c>
      <c r="AM554" s="264">
        <v>0</v>
      </c>
      <c r="AN554" s="264">
        <v>0</v>
      </c>
      <c r="AO554" s="264">
        <v>0</v>
      </c>
      <c r="AP554" s="264">
        <v>0</v>
      </c>
      <c r="AQ554" s="264">
        <v>0</v>
      </c>
      <c r="AR554" s="264">
        <v>0</v>
      </c>
      <c r="AS554" s="264">
        <v>0</v>
      </c>
      <c r="AT554" s="577">
        <v>0</v>
      </c>
      <c r="AU554" s="264">
        <v>0</v>
      </c>
      <c r="AV554" s="264">
        <v>0</v>
      </c>
      <c r="AW554" s="264">
        <v>0</v>
      </c>
      <c r="AX554" s="264">
        <v>0</v>
      </c>
      <c r="AY554" s="264">
        <v>0</v>
      </c>
      <c r="AZ554" s="264">
        <v>0</v>
      </c>
      <c r="BA554" s="264">
        <v>0</v>
      </c>
      <c r="BB554" s="264">
        <v>0</v>
      </c>
      <c r="BC554" s="264">
        <v>0</v>
      </c>
      <c r="BD554" s="264">
        <v>0</v>
      </c>
      <c r="BE554" s="264">
        <v>0</v>
      </c>
      <c r="BF554" s="264">
        <v>0</v>
      </c>
      <c r="BG554" s="264">
        <v>0</v>
      </c>
      <c r="BH554" s="264">
        <v>0</v>
      </c>
      <c r="BI554" s="264">
        <v>0</v>
      </c>
      <c r="BJ554" s="264">
        <v>0</v>
      </c>
      <c r="BK554" s="264">
        <v>0</v>
      </c>
      <c r="BL554" s="264">
        <v>0</v>
      </c>
      <c r="BM554" s="577">
        <v>0</v>
      </c>
      <c r="BN554" s="264">
        <v>0</v>
      </c>
      <c r="BO554" s="264">
        <v>0</v>
      </c>
      <c r="BP554" s="264">
        <v>0</v>
      </c>
      <c r="BQ554" s="264">
        <v>4846.4799999999996</v>
      </c>
      <c r="BR554" s="264">
        <v>4888.24</v>
      </c>
      <c r="BS554" s="264">
        <v>5069.2</v>
      </c>
      <c r="BT554" s="264">
        <v>4985.6799999999994</v>
      </c>
      <c r="BU554" s="264">
        <v>5003.6499999999996</v>
      </c>
      <c r="BV554" s="264">
        <v>5060.9000000000005</v>
      </c>
      <c r="BW554" s="264">
        <v>5012.03</v>
      </c>
      <c r="BX554" s="264">
        <v>5052.1799999999994</v>
      </c>
      <c r="BY554" s="264">
        <v>5113.41</v>
      </c>
      <c r="BZ554" s="264">
        <v>5041.579999999999</v>
      </c>
      <c r="CA554" s="264">
        <v>5073.7599999999993</v>
      </c>
      <c r="CB554" s="264">
        <v>5133.6099999999997</v>
      </c>
      <c r="CC554" s="264">
        <v>10911.51</v>
      </c>
      <c r="CD554" s="264">
        <v>11249.990000000002</v>
      </c>
      <c r="CE554" s="264">
        <v>11723.679999999998</v>
      </c>
      <c r="CF554" s="577">
        <v>12879.83</v>
      </c>
      <c r="CG554" s="264">
        <v>0</v>
      </c>
      <c r="CH554" s="264">
        <v>0</v>
      </c>
      <c r="CI554" s="264">
        <v>0</v>
      </c>
      <c r="CJ554" s="264">
        <v>5491.44</v>
      </c>
      <c r="CK554" s="264">
        <v>5477.5199999999995</v>
      </c>
      <c r="CL554" s="264">
        <v>5827.8399999999992</v>
      </c>
      <c r="CM554" s="264">
        <v>5841.7599999999993</v>
      </c>
      <c r="CN554" s="264">
        <v>5658.59</v>
      </c>
      <c r="CO554" s="264">
        <v>5823.4699999999993</v>
      </c>
      <c r="CP554" s="264">
        <v>5705.3099999999995</v>
      </c>
      <c r="CQ554" s="264">
        <v>5742.53</v>
      </c>
      <c r="CR554" s="264">
        <v>5706.7599999999993</v>
      </c>
      <c r="CS554" s="264">
        <v>5579.8399999999992</v>
      </c>
      <c r="CT554" s="264">
        <v>5630.4</v>
      </c>
      <c r="CU554" s="264">
        <v>5713.1699999999992</v>
      </c>
      <c r="CV554" s="264">
        <v>12380.4</v>
      </c>
      <c r="CW554" s="264">
        <v>12951.730000000001</v>
      </c>
      <c r="CX554" s="264">
        <v>13251.879999999997</v>
      </c>
      <c r="CY554" s="577">
        <v>14294.68</v>
      </c>
      <c r="CZ554" s="264">
        <v>0</v>
      </c>
      <c r="DA554" s="264">
        <v>0</v>
      </c>
      <c r="DB554" s="264">
        <v>0</v>
      </c>
      <c r="DC554" s="428">
        <f t="shared" si="8"/>
        <v>228123.05000000002</v>
      </c>
    </row>
    <row r="555" spans="1:107" x14ac:dyDescent="0.25">
      <c r="A555" s="297">
        <v>5332</v>
      </c>
      <c r="B555" s="298" t="s">
        <v>1192</v>
      </c>
      <c r="C555" s="297">
        <v>533201</v>
      </c>
      <c r="D555" s="14">
        <v>1558350751</v>
      </c>
      <c r="F555" s="14" t="s">
        <v>913</v>
      </c>
      <c r="G555" s="14" t="str">
        <f>INDEX(FY2019_ALL_Targets!F:F,MATCH(B555,FY2019_ALL_Targets!B:B,0))</f>
        <v>MRSA West</v>
      </c>
      <c r="H555" s="14" t="s">
        <v>3050</v>
      </c>
      <c r="I555" s="299" t="s">
        <v>2367</v>
      </c>
      <c r="J555" s="299" t="s">
        <v>2344</v>
      </c>
      <c r="K555" s="299" t="s">
        <v>2368</v>
      </c>
      <c r="L555" s="264">
        <v>12276.3</v>
      </c>
      <c r="M555" s="264">
        <v>11972.779999999999</v>
      </c>
      <c r="N555" s="264">
        <v>13089.3</v>
      </c>
      <c r="O555" s="264">
        <v>12558.14</v>
      </c>
      <c r="P555" s="264">
        <v>12770.449999999999</v>
      </c>
      <c r="Q555" s="264">
        <v>12556.449999999999</v>
      </c>
      <c r="R555" s="264">
        <v>12197.95</v>
      </c>
      <c r="S555" s="264">
        <v>12711.57</v>
      </c>
      <c r="T555" s="264">
        <v>12268.63</v>
      </c>
      <c r="U555" s="264">
        <v>12318.9</v>
      </c>
      <c r="V555" s="264">
        <v>12043.9</v>
      </c>
      <c r="W555" s="264">
        <v>12404.999999999998</v>
      </c>
      <c r="X555" s="264">
        <v>34927.230000000003</v>
      </c>
      <c r="Y555" s="264">
        <v>36146.83</v>
      </c>
      <c r="Z555" s="264">
        <v>36953.020000000004</v>
      </c>
      <c r="AA555" s="577">
        <v>36483.140000000007</v>
      </c>
      <c r="AB555" s="264">
        <v>0</v>
      </c>
      <c r="AC555" s="264">
        <v>0</v>
      </c>
      <c r="AD555" s="264">
        <v>0</v>
      </c>
      <c r="AE555" s="264">
        <v>0</v>
      </c>
      <c r="AF555" s="264">
        <v>0</v>
      </c>
      <c r="AG555" s="264">
        <v>0</v>
      </c>
      <c r="AH555" s="264">
        <v>0</v>
      </c>
      <c r="AI555" s="264">
        <v>0</v>
      </c>
      <c r="AJ555" s="264">
        <v>0</v>
      </c>
      <c r="AK555" s="264">
        <v>0</v>
      </c>
      <c r="AL555" s="264">
        <v>0</v>
      </c>
      <c r="AM555" s="264">
        <v>0</v>
      </c>
      <c r="AN555" s="264">
        <v>0</v>
      </c>
      <c r="AO555" s="264">
        <v>0</v>
      </c>
      <c r="AP555" s="264">
        <v>0</v>
      </c>
      <c r="AQ555" s="264">
        <v>0</v>
      </c>
      <c r="AR555" s="264">
        <v>0</v>
      </c>
      <c r="AS555" s="264">
        <v>0</v>
      </c>
      <c r="AT555" s="577">
        <v>0</v>
      </c>
      <c r="AU555" s="264">
        <v>0</v>
      </c>
      <c r="AV555" s="264">
        <v>0</v>
      </c>
      <c r="AW555" s="264">
        <v>0</v>
      </c>
      <c r="AX555" s="264">
        <v>0</v>
      </c>
      <c r="AY555" s="264">
        <v>0</v>
      </c>
      <c r="AZ555" s="264">
        <v>0</v>
      </c>
      <c r="BA555" s="264">
        <v>0</v>
      </c>
      <c r="BB555" s="264">
        <v>0</v>
      </c>
      <c r="BC555" s="264">
        <v>0</v>
      </c>
      <c r="BD555" s="264">
        <v>0</v>
      </c>
      <c r="BE555" s="264">
        <v>0</v>
      </c>
      <c r="BF555" s="264">
        <v>0</v>
      </c>
      <c r="BG555" s="264">
        <v>0</v>
      </c>
      <c r="BH555" s="264">
        <v>0</v>
      </c>
      <c r="BI555" s="264">
        <v>0</v>
      </c>
      <c r="BJ555" s="264">
        <v>0</v>
      </c>
      <c r="BK555" s="264">
        <v>0</v>
      </c>
      <c r="BL555" s="264">
        <v>0</v>
      </c>
      <c r="BM555" s="577">
        <v>0</v>
      </c>
      <c r="BN555" s="264">
        <v>0</v>
      </c>
      <c r="BO555" s="264">
        <v>0</v>
      </c>
      <c r="BP555" s="264">
        <v>0</v>
      </c>
      <c r="BQ555" s="264">
        <v>13620.46</v>
      </c>
      <c r="BR555" s="264">
        <v>13734.28</v>
      </c>
      <c r="BS555" s="264">
        <v>14319.64</v>
      </c>
      <c r="BT555" s="264">
        <v>14260.019999999999</v>
      </c>
      <c r="BU555" s="264">
        <v>14129.349999999999</v>
      </c>
      <c r="BV555" s="264">
        <v>14091.9</v>
      </c>
      <c r="BW555" s="264">
        <v>13889.640000000001</v>
      </c>
      <c r="BX555" s="264">
        <v>13906.259999999998</v>
      </c>
      <c r="BY555" s="264">
        <v>14168.3</v>
      </c>
      <c r="BZ555" s="264">
        <v>13699.85</v>
      </c>
      <c r="CA555" s="264">
        <v>13667.189999999999</v>
      </c>
      <c r="CB555" s="264">
        <v>14079.4</v>
      </c>
      <c r="CC555" s="264">
        <v>38983.23000000001</v>
      </c>
      <c r="CD555" s="264">
        <v>40352.92</v>
      </c>
      <c r="CE555" s="264">
        <v>41725.58</v>
      </c>
      <c r="CF555" s="577">
        <v>41134.94</v>
      </c>
      <c r="CG555" s="264">
        <v>0</v>
      </c>
      <c r="CH555" s="264">
        <v>0</v>
      </c>
      <c r="CI555" s="264">
        <v>0</v>
      </c>
      <c r="CJ555" s="264">
        <v>0</v>
      </c>
      <c r="CK555" s="264">
        <v>0</v>
      </c>
      <c r="CL555" s="264">
        <v>0</v>
      </c>
      <c r="CM555" s="264">
        <v>0</v>
      </c>
      <c r="CN555" s="264">
        <v>0</v>
      </c>
      <c r="CO555" s="264">
        <v>0</v>
      </c>
      <c r="CP555" s="264">
        <v>0</v>
      </c>
      <c r="CQ555" s="264">
        <v>0</v>
      </c>
      <c r="CR555" s="264">
        <v>0</v>
      </c>
      <c r="CS555" s="264">
        <v>0</v>
      </c>
      <c r="CT555" s="264">
        <v>0</v>
      </c>
      <c r="CU555" s="264">
        <v>0</v>
      </c>
      <c r="CV555" s="264">
        <v>0</v>
      </c>
      <c r="CW555" s="264">
        <v>0</v>
      </c>
      <c r="CX555" s="264">
        <v>0</v>
      </c>
      <c r="CY555" s="577">
        <v>0</v>
      </c>
      <c r="CZ555" s="264">
        <v>0</v>
      </c>
      <c r="DA555" s="264">
        <v>0</v>
      </c>
      <c r="DB555" s="264">
        <v>0</v>
      </c>
      <c r="DC555" s="428">
        <f t="shared" si="8"/>
        <v>623442.55000000005</v>
      </c>
    </row>
    <row r="556" spans="1:107" x14ac:dyDescent="0.25">
      <c r="A556" s="297">
        <v>5176</v>
      </c>
      <c r="B556" s="298" t="s">
        <v>1186</v>
      </c>
      <c r="C556" s="297">
        <v>517601</v>
      </c>
      <c r="D556" s="14">
        <v>1528059433</v>
      </c>
      <c r="F556" s="14" t="s">
        <v>913</v>
      </c>
      <c r="G556" s="14" t="str">
        <f>INDEX(FY2019_ALL_Targets!F:F,MATCH(B556,FY2019_ALL_Targets!B:B,0))</f>
        <v>MRSA West</v>
      </c>
      <c r="H556" s="14" t="s">
        <v>3169</v>
      </c>
      <c r="I556" s="299" t="s">
        <v>261</v>
      </c>
      <c r="J556" s="299" t="s">
        <v>974</v>
      </c>
      <c r="K556" s="299" t="s">
        <v>262</v>
      </c>
      <c r="L556" s="264">
        <v>7972.8</v>
      </c>
      <c r="M556" s="264">
        <v>7775.6799999999994</v>
      </c>
      <c r="N556" s="264">
        <v>8500.7999999999993</v>
      </c>
      <c r="O556" s="264">
        <v>8155.84</v>
      </c>
      <c r="P556" s="264">
        <v>8282.89</v>
      </c>
      <c r="Q556" s="264">
        <v>8144.09</v>
      </c>
      <c r="R556" s="264">
        <v>7928.68</v>
      </c>
      <c r="S556" s="264">
        <v>8254.52</v>
      </c>
      <c r="T556" s="264">
        <v>7967.6100000000006</v>
      </c>
      <c r="U556" s="264">
        <v>8000.13</v>
      </c>
      <c r="V556" s="264">
        <v>7821.59</v>
      </c>
      <c r="W556" s="264">
        <v>8056.0700000000006</v>
      </c>
      <c r="X556" s="264">
        <v>23009.260000000002</v>
      </c>
      <c r="Y556" s="264">
        <v>23747.370000000003</v>
      </c>
      <c r="Z556" s="264">
        <v>23968.379999999997</v>
      </c>
      <c r="AA556" s="577">
        <v>23600.129999999994</v>
      </c>
      <c r="AB556" s="264">
        <v>0</v>
      </c>
      <c r="AC556" s="264">
        <v>0</v>
      </c>
      <c r="AD556" s="264">
        <v>0</v>
      </c>
      <c r="AE556" s="264">
        <v>0</v>
      </c>
      <c r="AF556" s="264">
        <v>0</v>
      </c>
      <c r="AG556" s="264">
        <v>0</v>
      </c>
      <c r="AH556" s="264">
        <v>0</v>
      </c>
      <c r="AI556" s="264">
        <v>0</v>
      </c>
      <c r="AJ556" s="264">
        <v>0</v>
      </c>
      <c r="AK556" s="264">
        <v>0</v>
      </c>
      <c r="AL556" s="264">
        <v>0</v>
      </c>
      <c r="AM556" s="264">
        <v>0</v>
      </c>
      <c r="AN556" s="264">
        <v>0</v>
      </c>
      <c r="AO556" s="264">
        <v>0</v>
      </c>
      <c r="AP556" s="264">
        <v>0</v>
      </c>
      <c r="AQ556" s="264">
        <v>0</v>
      </c>
      <c r="AR556" s="264">
        <v>0</v>
      </c>
      <c r="AS556" s="264">
        <v>0</v>
      </c>
      <c r="AT556" s="577">
        <v>0</v>
      </c>
      <c r="AU556" s="264">
        <v>0</v>
      </c>
      <c r="AV556" s="264">
        <v>0</v>
      </c>
      <c r="AW556" s="264">
        <v>0</v>
      </c>
      <c r="AX556" s="264">
        <v>0</v>
      </c>
      <c r="AY556" s="264">
        <v>0</v>
      </c>
      <c r="AZ556" s="264">
        <v>0</v>
      </c>
      <c r="BA556" s="264">
        <v>0</v>
      </c>
      <c r="BB556" s="264">
        <v>0</v>
      </c>
      <c r="BC556" s="264">
        <v>0</v>
      </c>
      <c r="BD556" s="264">
        <v>0</v>
      </c>
      <c r="BE556" s="264">
        <v>0</v>
      </c>
      <c r="BF556" s="264">
        <v>0</v>
      </c>
      <c r="BG556" s="264">
        <v>0</v>
      </c>
      <c r="BH556" s="264">
        <v>0</v>
      </c>
      <c r="BI556" s="264">
        <v>0</v>
      </c>
      <c r="BJ556" s="264">
        <v>0</v>
      </c>
      <c r="BK556" s="264">
        <v>0</v>
      </c>
      <c r="BL556" s="264">
        <v>0</v>
      </c>
      <c r="BM556" s="577">
        <v>0</v>
      </c>
      <c r="BN556" s="264">
        <v>0</v>
      </c>
      <c r="BO556" s="264">
        <v>0</v>
      </c>
      <c r="BP556" s="264">
        <v>0</v>
      </c>
      <c r="BQ556" s="264">
        <v>8845.76</v>
      </c>
      <c r="BR556" s="264">
        <v>8919.68</v>
      </c>
      <c r="BS556" s="264">
        <v>9299.84</v>
      </c>
      <c r="BT556" s="264">
        <v>9261.1200000000008</v>
      </c>
      <c r="BU556" s="264">
        <v>9164.27</v>
      </c>
      <c r="BV556" s="264">
        <v>9139.9800000000014</v>
      </c>
      <c r="BW556" s="264">
        <v>9028.2799999999988</v>
      </c>
      <c r="BX556" s="264">
        <v>9030.51</v>
      </c>
      <c r="BY556" s="264">
        <v>9201.41</v>
      </c>
      <c r="BZ556" s="264">
        <v>8897.15</v>
      </c>
      <c r="CA556" s="264">
        <v>8875.8000000000011</v>
      </c>
      <c r="CB556" s="264">
        <v>9143.49</v>
      </c>
      <c r="CC556" s="264">
        <v>25681.260000000002</v>
      </c>
      <c r="CD556" s="264">
        <v>26500.439999999995</v>
      </c>
      <c r="CE556" s="264">
        <v>27059.780000000002</v>
      </c>
      <c r="CF556" s="577">
        <v>26604.44</v>
      </c>
      <c r="CG556" s="264">
        <v>0</v>
      </c>
      <c r="CH556" s="264">
        <v>0</v>
      </c>
      <c r="CI556" s="264">
        <v>0</v>
      </c>
      <c r="CJ556" s="264">
        <v>0</v>
      </c>
      <c r="CK556" s="264">
        <v>0</v>
      </c>
      <c r="CL556" s="264">
        <v>0</v>
      </c>
      <c r="CM556" s="264">
        <v>0</v>
      </c>
      <c r="CN556" s="264">
        <v>0</v>
      </c>
      <c r="CO556" s="264">
        <v>0</v>
      </c>
      <c r="CP556" s="264">
        <v>0</v>
      </c>
      <c r="CQ556" s="264">
        <v>0</v>
      </c>
      <c r="CR556" s="264">
        <v>0</v>
      </c>
      <c r="CS556" s="264">
        <v>0</v>
      </c>
      <c r="CT556" s="264">
        <v>0</v>
      </c>
      <c r="CU556" s="264">
        <v>0</v>
      </c>
      <c r="CV556" s="264">
        <v>0</v>
      </c>
      <c r="CW556" s="264">
        <v>0</v>
      </c>
      <c r="CX556" s="264">
        <v>0</v>
      </c>
      <c r="CY556" s="577">
        <v>0</v>
      </c>
      <c r="CZ556" s="264">
        <v>0</v>
      </c>
      <c r="DA556" s="264">
        <v>0</v>
      </c>
      <c r="DB556" s="264">
        <v>0</v>
      </c>
      <c r="DC556" s="428">
        <f t="shared" si="8"/>
        <v>405839.05</v>
      </c>
    </row>
    <row r="557" spans="1:107" x14ac:dyDescent="0.25">
      <c r="A557" s="313">
        <v>4437</v>
      </c>
      <c r="B557" s="298" t="s">
        <v>1182</v>
      </c>
      <c r="C557" s="313">
        <v>1026432</v>
      </c>
      <c r="D557" s="14">
        <v>1659327930</v>
      </c>
      <c r="F557" s="14" t="s">
        <v>913</v>
      </c>
      <c r="G557" s="14" t="str">
        <f>INDEX(FY2019_ALL_Targets!F:F,MATCH(B557,FY2019_ALL_Targets!B:B,0))</f>
        <v>MRSA West</v>
      </c>
      <c r="H557" s="14" t="s">
        <v>3134</v>
      </c>
      <c r="I557" s="314" t="s">
        <v>187</v>
      </c>
      <c r="J557" s="314" t="s">
        <v>975</v>
      </c>
      <c r="K557" s="314" t="s">
        <v>2593</v>
      </c>
      <c r="L557" s="264">
        <v>7904.85</v>
      </c>
      <c r="M557" s="264">
        <v>7709.41</v>
      </c>
      <c r="N557" s="264">
        <v>8428.35</v>
      </c>
      <c r="O557" s="264">
        <v>8086.3300000000008</v>
      </c>
      <c r="P557" s="264">
        <v>8211.2799999999988</v>
      </c>
      <c r="Q557" s="264">
        <v>8073.68</v>
      </c>
      <c r="R557" s="264">
        <v>7858.8099999999995</v>
      </c>
      <c r="S557" s="264">
        <v>8181.62</v>
      </c>
      <c r="T557" s="264">
        <v>7897.1399999999994</v>
      </c>
      <c r="U557" s="264">
        <v>7929.36</v>
      </c>
      <c r="V557" s="264">
        <v>7752.3799999999992</v>
      </c>
      <c r="W557" s="264">
        <v>7984.7899999999991</v>
      </c>
      <c r="X557" s="264">
        <v>17429.170000000002</v>
      </c>
      <c r="Y557" s="264">
        <v>17968.049999999996</v>
      </c>
      <c r="Z557" s="264">
        <v>13574.96</v>
      </c>
      <c r="AA557" s="577">
        <v>13146.83</v>
      </c>
      <c r="AB557" s="264">
        <v>0</v>
      </c>
      <c r="AC557" s="264">
        <v>0</v>
      </c>
      <c r="AD557" s="264">
        <v>0</v>
      </c>
      <c r="AE557" s="264">
        <v>0</v>
      </c>
      <c r="AF557" s="264">
        <v>0</v>
      </c>
      <c r="AG557" s="264">
        <v>0</v>
      </c>
      <c r="AH557" s="264">
        <v>0</v>
      </c>
      <c r="AI557" s="264">
        <v>0</v>
      </c>
      <c r="AJ557" s="264">
        <v>0</v>
      </c>
      <c r="AK557" s="264">
        <v>0</v>
      </c>
      <c r="AL557" s="264">
        <v>0</v>
      </c>
      <c r="AM557" s="264">
        <v>0</v>
      </c>
      <c r="AN557" s="264">
        <v>0</v>
      </c>
      <c r="AO557" s="264">
        <v>0</v>
      </c>
      <c r="AP557" s="264">
        <v>0</v>
      </c>
      <c r="AQ557" s="264">
        <v>0</v>
      </c>
      <c r="AR557" s="264">
        <v>0</v>
      </c>
      <c r="AS557" s="264">
        <v>0</v>
      </c>
      <c r="AT557" s="577">
        <v>0</v>
      </c>
      <c r="AU557" s="264">
        <v>0</v>
      </c>
      <c r="AV557" s="264">
        <v>0</v>
      </c>
      <c r="AW557" s="264">
        <v>0</v>
      </c>
      <c r="AX557" s="264">
        <v>0</v>
      </c>
      <c r="AY557" s="264">
        <v>0</v>
      </c>
      <c r="AZ557" s="264">
        <v>0</v>
      </c>
      <c r="BA557" s="264">
        <v>0</v>
      </c>
      <c r="BB557" s="264">
        <v>0</v>
      </c>
      <c r="BC557" s="264">
        <v>0</v>
      </c>
      <c r="BD557" s="264">
        <v>0</v>
      </c>
      <c r="BE557" s="264">
        <v>0</v>
      </c>
      <c r="BF557" s="264">
        <v>0</v>
      </c>
      <c r="BG557" s="264">
        <v>0</v>
      </c>
      <c r="BH557" s="264">
        <v>0</v>
      </c>
      <c r="BI557" s="264">
        <v>0</v>
      </c>
      <c r="BJ557" s="264">
        <v>0</v>
      </c>
      <c r="BK557" s="264">
        <v>0</v>
      </c>
      <c r="BL557" s="264">
        <v>0</v>
      </c>
      <c r="BM557" s="577">
        <v>0</v>
      </c>
      <c r="BN557" s="264">
        <v>0</v>
      </c>
      <c r="BO557" s="264">
        <v>0</v>
      </c>
      <c r="BP557" s="264">
        <v>0</v>
      </c>
      <c r="BQ557" s="264">
        <v>8770.3700000000008</v>
      </c>
      <c r="BR557" s="264">
        <v>8843.66</v>
      </c>
      <c r="BS557" s="264">
        <v>9220.5800000000017</v>
      </c>
      <c r="BT557" s="264">
        <v>9182.19</v>
      </c>
      <c r="BU557" s="264">
        <v>9085.0399999999991</v>
      </c>
      <c r="BV557" s="264">
        <v>9060.9599999999991</v>
      </c>
      <c r="BW557" s="264">
        <v>8948.7199999999993</v>
      </c>
      <c r="BX557" s="264">
        <v>8950.7099999999991</v>
      </c>
      <c r="BY557" s="264">
        <v>9120.02</v>
      </c>
      <c r="BZ557" s="264">
        <v>8818.4</v>
      </c>
      <c r="CA557" s="264">
        <v>8797.26</v>
      </c>
      <c r="CB557" s="264">
        <v>9062.58</v>
      </c>
      <c r="CC557" s="264">
        <v>19453.170000000002</v>
      </c>
      <c r="CD557" s="264">
        <v>20020.28</v>
      </c>
      <c r="CE557" s="264">
        <v>15270.820000000002</v>
      </c>
      <c r="CF557" s="577">
        <v>14768.360000000002</v>
      </c>
      <c r="CG557" s="264">
        <v>0</v>
      </c>
      <c r="CH557" s="264">
        <v>0</v>
      </c>
      <c r="CI557" s="264">
        <v>0</v>
      </c>
      <c r="CJ557" s="264">
        <v>0</v>
      </c>
      <c r="CK557" s="264">
        <v>0</v>
      </c>
      <c r="CL557" s="264">
        <v>0</v>
      </c>
      <c r="CM557" s="264">
        <v>0</v>
      </c>
      <c r="CN557" s="264">
        <v>0</v>
      </c>
      <c r="CO557" s="264">
        <v>0</v>
      </c>
      <c r="CP557" s="264">
        <v>0</v>
      </c>
      <c r="CQ557" s="264">
        <v>0</v>
      </c>
      <c r="CR557" s="264">
        <v>0</v>
      </c>
      <c r="CS557" s="264">
        <v>0</v>
      </c>
      <c r="CT557" s="264">
        <v>0</v>
      </c>
      <c r="CU557" s="264">
        <v>0</v>
      </c>
      <c r="CV557" s="264">
        <v>0</v>
      </c>
      <c r="CW557" s="264">
        <v>0</v>
      </c>
      <c r="CX557" s="264">
        <v>0</v>
      </c>
      <c r="CY557" s="577">
        <v>0</v>
      </c>
      <c r="CZ557" s="264">
        <v>0</v>
      </c>
      <c r="DA557" s="264">
        <v>0</v>
      </c>
      <c r="DB557" s="264">
        <v>0</v>
      </c>
      <c r="DC557" s="428">
        <f t="shared" si="8"/>
        <v>335510.12999999995</v>
      </c>
    </row>
    <row r="560" spans="1:107" x14ac:dyDescent="0.25">
      <c r="AS560" s="428"/>
      <c r="BL560" s="428"/>
      <c r="CE560" s="428"/>
    </row>
    <row r="562" spans="35:73" x14ac:dyDescent="0.25">
      <c r="BL562" s="428"/>
    </row>
    <row r="563" spans="35:73" x14ac:dyDescent="0.25">
      <c r="BA563" s="428"/>
    </row>
    <row r="564" spans="35:73" x14ac:dyDescent="0.25">
      <c r="BA564" s="428"/>
    </row>
    <row r="565" spans="35:73" x14ac:dyDescent="0.25">
      <c r="AI565" s="428"/>
    </row>
    <row r="566" spans="35:73" x14ac:dyDescent="0.25">
      <c r="AI566" s="428"/>
      <c r="BU566" s="428"/>
    </row>
    <row r="567" spans="35:73" x14ac:dyDescent="0.25">
      <c r="BU567" s="428"/>
    </row>
  </sheetData>
  <sheetProtection sheet="1" formatCells="0" formatColumns="0" formatRows="0" insertColumns="0" insertRows="0" insertHyperlinks="0" deleteColumns="0" deleteRows="0" autoFilter="0" pivotTables="0"/>
  <autoFilter ref="A2:DB557" xr:uid="{00000000-0009-0000-0000-000004000000}"/>
  <mergeCells count="5">
    <mergeCell ref="L1:AD1"/>
    <mergeCell ref="AE1:AW1"/>
    <mergeCell ref="AX1:BP1"/>
    <mergeCell ref="BQ1:CI1"/>
    <mergeCell ref="CJ1:DB1"/>
  </mergeCells>
  <printOptions gridLines="1"/>
  <pageMargins left="0.7" right="0.7" top="0.75" bottom="0.75" header="0.3" footer="0.3"/>
  <pageSetup pageOrder="overThenDown"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I579"/>
  <sheetViews>
    <sheetView zoomScaleNormal="100" workbookViewId="0">
      <pane xSplit="3" ySplit="4" topLeftCell="D5" activePane="bottomRight" state="frozen"/>
      <selection pane="topRight" activeCell="D1" sqref="D1"/>
      <selection pane="bottomLeft" activeCell="A5" sqref="A5"/>
      <selection pane="bottomRight" activeCell="BK12" sqref="BK12"/>
    </sheetView>
  </sheetViews>
  <sheetFormatPr defaultColWidth="9.140625"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0" customWidth="1"/>
    <col min="8" max="8" width="35.140625" style="12" customWidth="1"/>
    <col min="9" max="13" width="7.28515625" style="20" customWidth="1"/>
    <col min="14" max="14" width="8.28515625" style="20" customWidth="1"/>
    <col min="15" max="15" width="12.28515625" style="20" customWidth="1"/>
    <col min="16" max="16" width="12.28515625" style="61" customWidth="1"/>
    <col min="17" max="17" width="16.42578125" style="61" customWidth="1"/>
    <col min="18" max="18" width="14.28515625" style="61" customWidth="1"/>
    <col min="19" max="19" width="17.7109375" style="61" customWidth="1"/>
    <col min="20" max="20" width="12.28515625" style="61" customWidth="1"/>
    <col min="21" max="21" width="11.5703125" style="12" customWidth="1"/>
    <col min="22" max="22" width="11.85546875" style="12" customWidth="1"/>
    <col min="23" max="24" width="15.28515625" style="12" customWidth="1"/>
    <col min="25" max="25" width="16.85546875" style="12" bestFit="1" customWidth="1"/>
    <col min="26" max="35" width="13" style="12" customWidth="1"/>
    <col min="36" max="36" width="17.85546875" style="12" bestFit="1" customWidth="1"/>
    <col min="37" max="37" width="17" style="12" bestFit="1" customWidth="1"/>
    <col min="38" max="40" width="10.5703125" style="12" customWidth="1"/>
    <col min="41" max="41" width="13.28515625" style="12" customWidth="1"/>
    <col min="42" max="42" width="11.85546875" style="12" customWidth="1"/>
    <col min="43" max="43" width="12.7109375" style="12" customWidth="1"/>
    <col min="44" max="46" width="11.85546875" style="12" customWidth="1"/>
    <col min="47" max="47" width="12.5703125" style="12" customWidth="1"/>
    <col min="48" max="50" width="11.85546875" style="12" customWidth="1"/>
    <col min="51" max="51" width="11" style="12" customWidth="1"/>
    <col min="52" max="52" width="11.85546875" style="12" customWidth="1"/>
    <col min="53" max="53" width="12.85546875" style="20" bestFit="1" customWidth="1"/>
    <col min="54" max="54" width="11.42578125" style="12" customWidth="1"/>
    <col min="55" max="55" width="11.28515625" style="12" customWidth="1"/>
    <col min="56" max="56" width="11.85546875" style="12" customWidth="1"/>
    <col min="57" max="57" width="9.140625" style="20" customWidth="1"/>
    <col min="58" max="60" width="11.85546875" style="12" customWidth="1"/>
    <col min="61" max="61" width="9.140625" style="20" customWidth="1"/>
    <col min="62" max="64" width="11.85546875" style="12" customWidth="1"/>
    <col min="65" max="65" width="9.140625" style="20" customWidth="1"/>
    <col min="66" max="67" width="11.85546875" style="12" customWidth="1"/>
    <col min="68" max="68" width="9.140625" style="12" customWidth="1"/>
    <col min="69" max="70" width="9.140625" style="12"/>
    <col min="71" max="72" width="9.42578125" style="12" customWidth="1"/>
    <col min="73" max="73" width="10.7109375" style="12" bestFit="1" customWidth="1"/>
    <col min="74" max="74" width="9.140625" style="12"/>
    <col min="75" max="75" width="13.28515625" style="12" bestFit="1" customWidth="1"/>
    <col min="76" max="76" width="13.42578125" style="12" customWidth="1"/>
    <col min="77" max="77" width="14.28515625" style="12" bestFit="1" customWidth="1"/>
    <col min="78" max="78" width="9.5703125" style="12" customWidth="1"/>
    <col min="79" max="79" width="14.7109375" style="12" customWidth="1"/>
    <col min="80" max="80" width="9.140625" style="12"/>
    <col min="81" max="81" width="13.140625" style="12" customWidth="1"/>
    <col min="82" max="82" width="15.140625" style="12" customWidth="1"/>
    <col min="83" max="83" width="13.28515625" style="12" customWidth="1"/>
    <col min="84" max="84" width="11.5703125" style="12" customWidth="1"/>
    <col min="85" max="85" width="14.7109375" style="258" customWidth="1"/>
    <col min="86" max="86" width="12.28515625" style="258" customWidth="1"/>
    <col min="87" max="87" width="10.7109375" style="12" customWidth="1"/>
    <col min="88" max="16384" width="9.140625" style="12"/>
  </cols>
  <sheetData>
    <row r="1" spans="1:87"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Y1" s="12">
        <f>COLUMN()</f>
        <v>25</v>
      </c>
    </row>
    <row r="2" spans="1:87" ht="45" customHeight="1" thickBot="1" x14ac:dyDescent="0.3">
      <c r="O2" s="790" t="s">
        <v>870</v>
      </c>
      <c r="P2" s="791"/>
      <c r="Q2" s="791"/>
      <c r="R2" s="791"/>
      <c r="S2" s="791"/>
      <c r="T2" s="792"/>
      <c r="U2" s="21" t="s">
        <v>871</v>
      </c>
      <c r="V2" s="22" t="s">
        <v>872</v>
      </c>
      <c r="W2" s="23" t="s">
        <v>14859</v>
      </c>
      <c r="X2" s="23" t="s">
        <v>873</v>
      </c>
      <c r="Y2" s="24" t="s">
        <v>874</v>
      </c>
      <c r="Z2" s="796" t="s">
        <v>875</v>
      </c>
      <c r="AA2" s="797"/>
      <c r="AB2" s="797"/>
      <c r="AC2" s="797"/>
      <c r="AD2" s="798"/>
      <c r="AE2" s="799" t="s">
        <v>876</v>
      </c>
      <c r="AF2" s="799"/>
      <c r="AG2" s="799"/>
      <c r="AH2" s="799"/>
      <c r="AI2" s="799"/>
      <c r="AJ2" s="25" t="s">
        <v>877</v>
      </c>
      <c r="AP2" s="230" t="s">
        <v>1337</v>
      </c>
      <c r="AQ2" s="231">
        <v>7.0000000000000007E-2</v>
      </c>
      <c r="AW2" s="232" t="s">
        <v>1338</v>
      </c>
      <c r="AX2" s="233">
        <v>2</v>
      </c>
      <c r="AZ2" s="26"/>
      <c r="BA2" s="234" t="s">
        <v>1338</v>
      </c>
      <c r="BB2" s="235">
        <v>2</v>
      </c>
      <c r="BC2" s="26"/>
      <c r="BD2" s="26"/>
      <c r="BE2" s="234" t="s">
        <v>1338</v>
      </c>
      <c r="BF2" s="235">
        <v>2</v>
      </c>
      <c r="BG2" s="26"/>
      <c r="BH2" s="26"/>
      <c r="BI2" s="234" t="s">
        <v>1338</v>
      </c>
      <c r="BJ2" s="235">
        <v>2</v>
      </c>
      <c r="BK2" s="26"/>
      <c r="BL2" s="26"/>
      <c r="BM2" s="234" t="s">
        <v>1338</v>
      </c>
      <c r="BN2" s="235">
        <v>2</v>
      </c>
      <c r="BO2" s="26"/>
      <c r="BP2" s="789" t="s">
        <v>14858</v>
      </c>
      <c r="BQ2" s="789"/>
      <c r="BR2" s="789"/>
      <c r="BS2" s="789"/>
    </row>
    <row r="3" spans="1:87" ht="15.75" thickBot="1" x14ac:dyDescent="0.3">
      <c r="C3" s="344"/>
      <c r="I3" s="20">
        <f>COUNTIF(I5:I520,"yes")</f>
        <v>516</v>
      </c>
      <c r="J3" s="20">
        <f>COUNTIF(J5:J520,"yes")</f>
        <v>244</v>
      </c>
      <c r="K3" s="20">
        <f>COUNTIF(K5:K520,"yes")</f>
        <v>488</v>
      </c>
      <c r="L3" s="20">
        <f>COUNTIF(L5:L520,"yes")</f>
        <v>0</v>
      </c>
      <c r="M3" s="20">
        <f>COUNTIF(M5:M520,"yes")</f>
        <v>0</v>
      </c>
      <c r="N3" s="20">
        <f>COUNTIF(N5:N520,"&gt;0")</f>
        <v>0</v>
      </c>
      <c r="O3" s="793"/>
      <c r="P3" s="794"/>
      <c r="Q3" s="794"/>
      <c r="R3" s="794"/>
      <c r="S3" s="794"/>
      <c r="T3" s="795"/>
      <c r="U3" s="341">
        <f>+SUMIFS($S$5:$S$559,$G$5:$G$559,"NSGO")</f>
        <v>8099887</v>
      </c>
      <c r="V3" s="341">
        <f>+SUM($S$5:$S$559)</f>
        <v>10620773</v>
      </c>
      <c r="W3" s="27">
        <f>W560</f>
        <v>98614673.650308698</v>
      </c>
      <c r="X3" s="27">
        <f>X560</f>
        <v>97032807.313394904</v>
      </c>
      <c r="Y3" s="27">
        <f>X3*2</f>
        <v>194065614.62678981</v>
      </c>
      <c r="Z3" s="800">
        <v>69066013</v>
      </c>
      <c r="AA3" s="800"/>
      <c r="AB3" s="800"/>
      <c r="AC3" s="800"/>
      <c r="AD3" s="800"/>
      <c r="AE3" s="800">
        <v>128265453</v>
      </c>
      <c r="AF3" s="800"/>
      <c r="AG3" s="800"/>
      <c r="AH3" s="800"/>
      <c r="AI3" s="800"/>
      <c r="AJ3" s="28">
        <f>Y3+Z3+AE3</f>
        <v>391397080.62678981</v>
      </c>
      <c r="AK3" s="29"/>
      <c r="AO3" s="801" t="s">
        <v>1339</v>
      </c>
      <c r="AP3" s="801"/>
      <c r="AQ3" s="801"/>
      <c r="AR3" s="801"/>
      <c r="AS3" s="801"/>
      <c r="AT3" s="801"/>
      <c r="AU3" s="801"/>
      <c r="AV3" s="802" t="s">
        <v>1340</v>
      </c>
      <c r="AW3" s="802"/>
      <c r="AX3" s="802"/>
      <c r="AY3" s="803"/>
      <c r="AZ3" s="804" t="s">
        <v>2</v>
      </c>
      <c r="BA3" s="805"/>
      <c r="BB3" s="805"/>
      <c r="BC3" s="806"/>
      <c r="BD3" s="807" t="s">
        <v>3</v>
      </c>
      <c r="BE3" s="808"/>
      <c r="BF3" s="808"/>
      <c r="BG3" s="809"/>
      <c r="BH3" s="565" t="s">
        <v>15069</v>
      </c>
      <c r="BI3" s="566"/>
      <c r="BJ3" s="566"/>
      <c r="BK3" s="567"/>
      <c r="BL3" s="568" t="s">
        <v>15070</v>
      </c>
      <c r="BM3" s="569"/>
      <c r="BN3" s="569"/>
      <c r="BO3" s="570"/>
      <c r="BW3" s="255">
        <f>+BW560</f>
        <v>40696831.254965633</v>
      </c>
      <c r="BX3" s="255"/>
      <c r="BY3" s="255">
        <f>+BY560</f>
        <v>350697947.15083385</v>
      </c>
      <c r="BZ3" s="275">
        <f>+BZ560</f>
        <v>1.0000000000000013</v>
      </c>
      <c r="CA3" s="255">
        <f>+CA560</f>
        <v>40696831.299999997</v>
      </c>
    </row>
    <row r="4" spans="1:87" s="47" customFormat="1" ht="89.25" customHeight="1" x14ac:dyDescent="0.2">
      <c r="A4" s="30" t="s">
        <v>878</v>
      </c>
      <c r="B4" s="109" t="s">
        <v>1073</v>
      </c>
      <c r="C4" s="82" t="s">
        <v>1181</v>
      </c>
      <c r="D4" s="30" t="s">
        <v>879</v>
      </c>
      <c r="E4" s="31" t="s">
        <v>56</v>
      </c>
      <c r="F4" s="31" t="s">
        <v>880</v>
      </c>
      <c r="G4" s="32" t="s">
        <v>881</v>
      </c>
      <c r="H4" s="30" t="s">
        <v>882</v>
      </c>
      <c r="I4" s="33" t="s">
        <v>883</v>
      </c>
      <c r="J4" s="34" t="s">
        <v>884</v>
      </c>
      <c r="K4" s="34" t="s">
        <v>885</v>
      </c>
      <c r="L4" s="34" t="s">
        <v>886</v>
      </c>
      <c r="M4" s="34" t="s">
        <v>887</v>
      </c>
      <c r="N4" s="34" t="s">
        <v>888</v>
      </c>
      <c r="O4" s="35" t="s">
        <v>889</v>
      </c>
      <c r="P4" s="35" t="s">
        <v>890</v>
      </c>
      <c r="Q4" s="35" t="s">
        <v>891</v>
      </c>
      <c r="R4" s="35" t="s">
        <v>892</v>
      </c>
      <c r="S4" s="35" t="s">
        <v>893</v>
      </c>
      <c r="T4" s="36" t="s">
        <v>894</v>
      </c>
      <c r="U4" s="37" t="s">
        <v>895</v>
      </c>
      <c r="V4" s="38" t="s">
        <v>896</v>
      </c>
      <c r="W4" s="38" t="s">
        <v>897</v>
      </c>
      <c r="X4" s="39" t="s">
        <v>898</v>
      </c>
      <c r="Y4" s="40" t="s">
        <v>899</v>
      </c>
      <c r="Z4" s="41" t="s">
        <v>900</v>
      </c>
      <c r="AA4" s="41" t="s">
        <v>901</v>
      </c>
      <c r="AB4" s="41" t="s">
        <v>902</v>
      </c>
      <c r="AC4" s="41" t="s">
        <v>903</v>
      </c>
      <c r="AD4" s="42" t="s">
        <v>904</v>
      </c>
      <c r="AE4" s="43" t="s">
        <v>905</v>
      </c>
      <c r="AF4" s="43" t="s">
        <v>906</v>
      </c>
      <c r="AG4" s="43" t="s">
        <v>907</v>
      </c>
      <c r="AH4" s="43" t="s">
        <v>908</v>
      </c>
      <c r="AI4" s="44" t="s">
        <v>909</v>
      </c>
      <c r="AJ4" s="45" t="s">
        <v>910</v>
      </c>
      <c r="AK4" s="46" t="s">
        <v>911</v>
      </c>
      <c r="AL4" s="46" t="s">
        <v>912</v>
      </c>
      <c r="AM4" s="46" t="s">
        <v>15065</v>
      </c>
      <c r="AN4" s="46" t="s">
        <v>15066</v>
      </c>
      <c r="AO4" s="236" t="s">
        <v>1341</v>
      </c>
      <c r="AP4" s="41" t="s">
        <v>1342</v>
      </c>
      <c r="AQ4" s="43" t="s">
        <v>1343</v>
      </c>
      <c r="AR4" s="236" t="s">
        <v>1344</v>
      </c>
      <c r="AS4" s="41" t="s">
        <v>1345</v>
      </c>
      <c r="AT4" s="43" t="s">
        <v>1346</v>
      </c>
      <c r="AU4" s="45" t="s">
        <v>1347</v>
      </c>
      <c r="AV4" s="40" t="s">
        <v>1</v>
      </c>
      <c r="AW4" s="42" t="s">
        <v>44</v>
      </c>
      <c r="AX4" s="226" t="s">
        <v>45</v>
      </c>
      <c r="AY4" s="237" t="s">
        <v>1348</v>
      </c>
      <c r="AZ4" s="238" t="s">
        <v>1</v>
      </c>
      <c r="BA4" s="239" t="s">
        <v>1349</v>
      </c>
      <c r="BB4" s="42" t="s">
        <v>44</v>
      </c>
      <c r="BC4" s="240" t="s">
        <v>45</v>
      </c>
      <c r="BD4" s="241" t="s">
        <v>1</v>
      </c>
      <c r="BE4" s="239" t="s">
        <v>1349</v>
      </c>
      <c r="BF4" s="42" t="s">
        <v>44</v>
      </c>
      <c r="BG4" s="240" t="s">
        <v>45</v>
      </c>
      <c r="BH4" s="241" t="s">
        <v>1</v>
      </c>
      <c r="BI4" s="239" t="s">
        <v>1349</v>
      </c>
      <c r="BJ4" s="42" t="s">
        <v>44</v>
      </c>
      <c r="BK4" s="240" t="s">
        <v>45</v>
      </c>
      <c r="BL4" s="241" t="s">
        <v>1</v>
      </c>
      <c r="BM4" s="239" t="s">
        <v>1349</v>
      </c>
      <c r="BN4" s="42" t="s">
        <v>44</v>
      </c>
      <c r="BO4" s="278" t="s">
        <v>45</v>
      </c>
      <c r="BP4" s="280" t="s">
        <v>2261</v>
      </c>
      <c r="BQ4" s="280" t="s">
        <v>2251</v>
      </c>
      <c r="BR4" s="280" t="s">
        <v>2252</v>
      </c>
      <c r="BS4" s="280" t="s">
        <v>2269</v>
      </c>
      <c r="BT4" s="281" t="s">
        <v>14854</v>
      </c>
      <c r="BU4" s="281" t="s">
        <v>2253</v>
      </c>
      <c r="BV4" s="281" t="s">
        <v>2254</v>
      </c>
      <c r="BW4" s="281" t="s">
        <v>2255</v>
      </c>
      <c r="BX4" s="282" t="s">
        <v>2256</v>
      </c>
      <c r="BY4" s="282" t="s">
        <v>2257</v>
      </c>
      <c r="BZ4" s="282" t="s">
        <v>2258</v>
      </c>
      <c r="CA4" s="279" t="s">
        <v>2259</v>
      </c>
      <c r="CB4" s="279" t="s">
        <v>2260</v>
      </c>
      <c r="CC4" s="271" t="s">
        <v>2262</v>
      </c>
      <c r="CD4" s="272" t="s">
        <v>2263</v>
      </c>
      <c r="CE4" s="272" t="s">
        <v>2264</v>
      </c>
      <c r="CF4" s="272" t="s">
        <v>2265</v>
      </c>
      <c r="CG4" s="273" t="s">
        <v>2266</v>
      </c>
      <c r="CH4" s="273" t="s">
        <v>2267</v>
      </c>
      <c r="CI4" s="274" t="s">
        <v>2268</v>
      </c>
    </row>
    <row r="5" spans="1:87" s="57" customFormat="1" ht="15.75" customHeight="1" x14ac:dyDescent="0.25">
      <c r="A5" s="297">
        <v>1028658</v>
      </c>
      <c r="B5" s="297">
        <v>113</v>
      </c>
      <c r="C5" s="347">
        <v>675754</v>
      </c>
      <c r="D5" s="219" t="s">
        <v>941</v>
      </c>
      <c r="E5" s="299" t="s">
        <v>412</v>
      </c>
      <c r="F5" s="299" t="s">
        <v>994</v>
      </c>
      <c r="G5" s="301" t="s">
        <v>915</v>
      </c>
      <c r="H5" s="302" t="s">
        <v>994</v>
      </c>
      <c r="I5" s="48" t="s">
        <v>35</v>
      </c>
      <c r="J5" s="229" t="s">
        <v>36</v>
      </c>
      <c r="K5" s="229" t="s">
        <v>35</v>
      </c>
      <c r="L5" s="48"/>
      <c r="M5" s="48"/>
      <c r="N5" s="49"/>
      <c r="O5" s="297">
        <v>1025934</v>
      </c>
      <c r="P5" s="303">
        <v>7589</v>
      </c>
      <c r="Q5" s="304">
        <v>42005</v>
      </c>
      <c r="R5" s="304">
        <v>42369</v>
      </c>
      <c r="S5" s="303">
        <f t="shared" ref="S5:S68" si="0">+(ROUND(P5/((R5-Q5+1)/365),))</f>
        <v>7589</v>
      </c>
      <c r="T5" s="50"/>
      <c r="U5" s="346">
        <f>IF(G5="NSGO",(S5/$U$3),"")</f>
        <v>9.3692665095204415E-4</v>
      </c>
      <c r="V5" s="345">
        <f>(S5/$V$3)</f>
        <v>7.1454309399136958E-4</v>
      </c>
      <c r="W5" s="27">
        <v>92281.811568541671</v>
      </c>
      <c r="X5" s="27">
        <v>92281.811568541671</v>
      </c>
      <c r="Y5" s="305">
        <f t="shared" ref="Y5:Y68" si="1">IF(G5="NSGO",U5*$Y$3,0)</f>
        <v>181825.24637722821</v>
      </c>
      <c r="Z5" s="51">
        <f t="shared" ref="Z5:AC24" si="2">ROUND($AD5/4,2)</f>
        <v>12337.66</v>
      </c>
      <c r="AA5" s="51">
        <f t="shared" si="2"/>
        <v>12337.66</v>
      </c>
      <c r="AB5" s="51">
        <f t="shared" si="2"/>
        <v>12337.66</v>
      </c>
      <c r="AC5" s="51">
        <f t="shared" si="2"/>
        <v>12337.66</v>
      </c>
      <c r="AD5" s="52">
        <f t="shared" ref="AD5:AD68" si="3">ROUND($Z$3*V5,2)</f>
        <v>49350.64</v>
      </c>
      <c r="AE5" s="53">
        <f t="shared" ref="AE5:AH24" si="4">ROUND($AI5/4,2)</f>
        <v>22912.799999999999</v>
      </c>
      <c r="AF5" s="53">
        <f t="shared" si="4"/>
        <v>22912.799999999999</v>
      </c>
      <c r="AG5" s="53">
        <f t="shared" si="4"/>
        <v>22912.799999999999</v>
      </c>
      <c r="AH5" s="53">
        <f t="shared" si="4"/>
        <v>22912.799999999999</v>
      </c>
      <c r="AI5" s="52">
        <f t="shared" ref="AI5:AI68" si="5">$AE$3*V5</f>
        <v>91651.193638824596</v>
      </c>
      <c r="AJ5" s="55">
        <f t="shared" ref="AJ5:AJ68" si="6">Y5+AD5+AI5</f>
        <v>322827.08001605282</v>
      </c>
      <c r="AK5" s="219" t="s">
        <v>941</v>
      </c>
      <c r="AL5" s="220">
        <v>76951.060656708069</v>
      </c>
      <c r="AM5" s="242"/>
      <c r="AN5" s="242"/>
      <c r="AO5" s="242">
        <f t="shared" ref="AO5:AO68" si="7">+Y5/(1-$AQ$2)</f>
        <v>195511.01760992283</v>
      </c>
      <c r="AP5" s="243">
        <f t="shared" ref="AP5:AP68" si="8">+AD5/(1-$AQ$2)</f>
        <v>53065.204301075275</v>
      </c>
      <c r="AQ5" s="244">
        <f t="shared" ref="AQ5:AQ68" si="9">+AI5/(1-$AQ$2)</f>
        <v>98549.670579381287</v>
      </c>
      <c r="AR5" s="245">
        <f t="shared" ref="AR5:AR68" si="10">+ROUND(AO5/$AL5,$AX$2)</f>
        <v>2.54</v>
      </c>
      <c r="AS5" s="246">
        <f t="shared" ref="AS5:AS68" si="11">+ROUND(AP5/$AL5,$AX$2)</f>
        <v>0.69</v>
      </c>
      <c r="AT5" s="246">
        <f t="shared" ref="AT5:AT68" si="12">+ROUND(AQ5/$AL5,$AX$2)</f>
        <v>1.28</v>
      </c>
      <c r="AU5" s="247">
        <f t="shared" ref="AU5:AU68" si="13">+AR5+AS5+AT5</f>
        <v>4.51</v>
      </c>
      <c r="AV5" s="245">
        <f t="shared" ref="AV5:AV68" si="14">+ROUND(Y5/$AL5,$AX$2)</f>
        <v>2.36</v>
      </c>
      <c r="AW5" s="246">
        <f t="shared" ref="AW5:AW68" si="15">+ROUND(AD5/$AL5,$AX$2)</f>
        <v>0.64</v>
      </c>
      <c r="AX5" s="246">
        <f t="shared" ref="AX5:AX68" si="16">+ROUND(AI5/$AL5,$AX$2)</f>
        <v>1.19</v>
      </c>
      <c r="AY5" s="248">
        <f t="shared" ref="AY5:AY68" si="17">+AV5+AW5+AX5</f>
        <v>4.1899999999999995</v>
      </c>
      <c r="AZ5" s="249">
        <f t="shared" ref="AZ5:AZ68" si="18">+$AV5</f>
        <v>2.36</v>
      </c>
      <c r="BA5" s="56">
        <f t="shared" ref="BA5:BA68" si="19">4-BS5</f>
        <v>4</v>
      </c>
      <c r="BB5" s="246">
        <f t="shared" ref="BB5:BB68" si="20">+IF(BA5=0,0,ROUND($AW5/BA5,$BB$2))</f>
        <v>0.16</v>
      </c>
      <c r="BC5" s="250">
        <f t="shared" ref="BC5:BC68" si="21">+IF(BA5=0,0,ROUND($AX5/BA5,$BB$2))</f>
        <v>0.3</v>
      </c>
      <c r="BD5" s="246">
        <f t="shared" ref="BD5:BD68" si="22">+$AV5</f>
        <v>2.36</v>
      </c>
      <c r="BE5" s="56">
        <v>4</v>
      </c>
      <c r="BF5" s="246">
        <f t="shared" ref="BF5:BF68" si="23">+ROUND($AW5/BE5,$BF$2)</f>
        <v>0.16</v>
      </c>
      <c r="BG5" s="250">
        <f t="shared" ref="BG5:BG68" si="24">+ROUND($AX5/BE5,$BF$2)</f>
        <v>0.3</v>
      </c>
      <c r="BH5" s="246">
        <f>INDEX('Mar - Aug'!$AG:$AG,MATCH($C5,'Mar - Aug'!$C:$C,0))</f>
        <v>2.29</v>
      </c>
      <c r="BI5" s="56">
        <v>4</v>
      </c>
      <c r="BJ5" s="246">
        <f>INDEX('Mar - Aug'!$AK:$AK,MATCH($C5,'Mar - Aug'!$C:$C,0))</f>
        <v>0.16</v>
      </c>
      <c r="BK5" s="246">
        <f>INDEX('Mar - Aug'!$AL:$AL,MATCH($C5,'Mar - Aug'!$C:$C,0))</f>
        <v>0.28999999999999998</v>
      </c>
      <c r="BL5" s="246">
        <f>INDEX('Mar - Aug'!$AG:$AG,MATCH($C5,'Mar - Aug'!$C:$C,0))</f>
        <v>2.29</v>
      </c>
      <c r="BM5" s="56">
        <v>4</v>
      </c>
      <c r="BN5" s="246">
        <f>INDEX('Mar - Aug'!$AK:$AK,MATCH($C5,'Mar - Aug'!$C:$C,0))</f>
        <v>0.16</v>
      </c>
      <c r="BO5" s="246">
        <f>INDEX('Mar - Aug'!$AL:$AL,MATCH($C5,'Mar - Aug'!$C:$C,0))</f>
        <v>0.28999999999999998</v>
      </c>
      <c r="BP5" s="60">
        <f>INDEX(FY2019_ALL_Targets!EB:EB,MATCH('Final Comp Values'!B5,FY2019_ALL_Targets!A:A,0))</f>
        <v>0</v>
      </c>
      <c r="BQ5" s="60">
        <f>+INDEX(FY2019_ALL_Targets!DY:DY,MATCH(B5,FY2019_ALL_Targets!A:A,0))</f>
        <v>2</v>
      </c>
      <c r="BR5" s="60">
        <f>+INDEX(FY2019_ALL_Targets!DZ:DZ,MATCH(B5,FY2019_ALL_Targets!A:A,0))</f>
        <v>2</v>
      </c>
      <c r="BS5" s="283">
        <f>+INDEX(FY2019_ALL_Targets!EA:EA,MATCH(B5,FY2019_ALL_Targets!A:A,0))</f>
        <v>0</v>
      </c>
      <c r="BT5" s="245">
        <f>IF(BP5=3,BH5,BP5*(BH5/3))</f>
        <v>0</v>
      </c>
      <c r="BU5" s="245">
        <f>+IF(BS5=4,AW5,BQ5*BJ5)</f>
        <v>0.32</v>
      </c>
      <c r="BV5" s="246">
        <f>IF(BS5=4,AX5,+BR5*BK5)</f>
        <v>0.57999999999999996</v>
      </c>
      <c r="BW5" s="284">
        <f>+IF((BU5+BV5+BT5)=0,0,AL5*(BU5+BV5+BT5))</f>
        <v>69255.954591037254</v>
      </c>
      <c r="BX5" s="245">
        <f t="shared" ref="BX5:BX68" si="25">AY5-SUM(BT5:BV5)</f>
        <v>3.2899999999999996</v>
      </c>
      <c r="BY5" s="246">
        <f t="shared" ref="BY5:BY68" si="26">+IF(BX5="",0,BX5*AL5)</f>
        <v>253168.98956056952</v>
      </c>
      <c r="BZ5" s="285">
        <f t="shared" ref="BZ5:BZ68" si="27">+BY5/$BY$560</f>
        <v>7.2190040351642691E-4</v>
      </c>
      <c r="CA5" s="245">
        <f>+IF(BZ5=0,0,ROUND(BZ5*$BW$560,2))</f>
        <v>29379.06</v>
      </c>
      <c r="CB5" s="286">
        <f t="shared" ref="CB5:CB68" si="28">+IF(CA5=0,0,ROUND(CA5/AL5,2))</f>
        <v>0.38</v>
      </c>
      <c r="CC5" s="268">
        <f t="shared" ref="CC5:CC36" si="29">+BU5+BV5+BX5-AZ5-BB5-BC5-BB5-BC5-BB5-BC5-BB5-BC5</f>
        <v>-1.0000000000000286E-2</v>
      </c>
      <c r="CD5" s="267">
        <f t="shared" ref="CD5:CD68" si="30">+AJ5</f>
        <v>322827.08001605282</v>
      </c>
      <c r="CE5" s="268">
        <f t="shared" ref="CE5:CE68" si="31">+BY5+CA5</f>
        <v>282548.04956056952</v>
      </c>
      <c r="CF5" s="268">
        <f t="shared" ref="CF5:CF68" si="32">+CB5+BX5-AY5</f>
        <v>-0.52</v>
      </c>
      <c r="CG5" s="270">
        <f t="shared" ref="CG5:CG68" si="33">+(CF5/AY5)*AJ5</f>
        <v>-40064.458617744029</v>
      </c>
      <c r="CH5" s="270">
        <f t="shared" ref="CH5:CH68" si="34">+CE5-CD5</f>
        <v>-40279.030455483298</v>
      </c>
      <c r="CI5" s="269">
        <f t="shared" ref="CI5:CI68" si="35">+CG5-CH5</f>
        <v>214.57183773926954</v>
      </c>
    </row>
    <row r="6" spans="1:87" s="57" customFormat="1" ht="15.75" customHeight="1" x14ac:dyDescent="0.25">
      <c r="A6" s="297">
        <v>1026665</v>
      </c>
      <c r="B6" s="297">
        <v>127</v>
      </c>
      <c r="C6" s="347">
        <v>675506</v>
      </c>
      <c r="D6" s="219" t="s">
        <v>913</v>
      </c>
      <c r="E6" s="299" t="s">
        <v>148</v>
      </c>
      <c r="F6" s="299" t="s">
        <v>1016</v>
      </c>
      <c r="G6" s="301" t="s">
        <v>915</v>
      </c>
      <c r="H6" s="302" t="s">
        <v>1017</v>
      </c>
      <c r="I6" s="56" t="s">
        <v>35</v>
      </c>
      <c r="J6" s="229" t="s">
        <v>35</v>
      </c>
      <c r="K6" s="229" t="s">
        <v>35</v>
      </c>
      <c r="L6" s="56"/>
      <c r="M6" s="56"/>
      <c r="N6" s="58"/>
      <c r="O6" s="297">
        <v>1026665</v>
      </c>
      <c r="P6" s="303">
        <v>2042</v>
      </c>
      <c r="Q6" s="304">
        <v>42063</v>
      </c>
      <c r="R6" s="304">
        <v>42185</v>
      </c>
      <c r="S6" s="303">
        <f t="shared" si="0"/>
        <v>6060</v>
      </c>
      <c r="T6" s="59"/>
      <c r="U6" s="346">
        <f t="shared" ref="U6:U69" si="36">IF(G6="NSGO",(S6/$U$3),"")</f>
        <v>7.4815858542224103E-4</v>
      </c>
      <c r="V6" s="345">
        <f t="shared" ref="V6:V69" si="37">(S6/$V$3)</f>
        <v>5.7057993801392802E-4</v>
      </c>
      <c r="W6" s="27">
        <v>73689.257819510152</v>
      </c>
      <c r="X6" s="27">
        <v>73689.259999999995</v>
      </c>
      <c r="Y6" s="305">
        <f t="shared" si="1"/>
        <v>145191.85571827684</v>
      </c>
      <c r="Z6" s="53">
        <f t="shared" si="2"/>
        <v>9851.92</v>
      </c>
      <c r="AA6" s="54">
        <f t="shared" si="2"/>
        <v>9851.92</v>
      </c>
      <c r="AB6" s="54">
        <f t="shared" si="2"/>
        <v>9851.92</v>
      </c>
      <c r="AC6" s="54">
        <f t="shared" si="2"/>
        <v>9851.92</v>
      </c>
      <c r="AD6" s="52">
        <f t="shared" si="3"/>
        <v>39407.68</v>
      </c>
      <c r="AE6" s="53">
        <f t="shared" si="4"/>
        <v>18296.419999999998</v>
      </c>
      <c r="AF6" s="53">
        <f t="shared" si="4"/>
        <v>18296.419999999998</v>
      </c>
      <c r="AG6" s="53">
        <f t="shared" si="4"/>
        <v>18296.419999999998</v>
      </c>
      <c r="AH6" s="53">
        <f t="shared" si="4"/>
        <v>18296.419999999998</v>
      </c>
      <c r="AI6" s="52">
        <f t="shared" si="5"/>
        <v>73185.6942220684</v>
      </c>
      <c r="AJ6" s="55">
        <f t="shared" si="6"/>
        <v>257785.22994034522</v>
      </c>
      <c r="AK6" s="219" t="s">
        <v>913</v>
      </c>
      <c r="AL6" s="220">
        <v>61485.26180987338</v>
      </c>
      <c r="AM6" s="242"/>
      <c r="AN6" s="242"/>
      <c r="AO6" s="242">
        <f t="shared" si="7"/>
        <v>156120.27496588908</v>
      </c>
      <c r="AP6" s="243">
        <f t="shared" si="8"/>
        <v>42373.849462365593</v>
      </c>
      <c r="AQ6" s="244">
        <f t="shared" si="9"/>
        <v>78694.294862439143</v>
      </c>
      <c r="AR6" s="245">
        <f t="shared" si="10"/>
        <v>2.54</v>
      </c>
      <c r="AS6" s="246">
        <f t="shared" si="11"/>
        <v>0.69</v>
      </c>
      <c r="AT6" s="246">
        <f t="shared" si="12"/>
        <v>1.28</v>
      </c>
      <c r="AU6" s="251">
        <f t="shared" si="13"/>
        <v>4.51</v>
      </c>
      <c r="AV6" s="245">
        <f t="shared" si="14"/>
        <v>2.36</v>
      </c>
      <c r="AW6" s="246">
        <f t="shared" si="15"/>
        <v>0.64</v>
      </c>
      <c r="AX6" s="246">
        <f t="shared" si="16"/>
        <v>1.19</v>
      </c>
      <c r="AY6" s="252">
        <f t="shared" si="17"/>
        <v>4.1899999999999995</v>
      </c>
      <c r="AZ6" s="249">
        <f t="shared" si="18"/>
        <v>2.36</v>
      </c>
      <c r="BA6" s="56">
        <f t="shared" si="19"/>
        <v>4</v>
      </c>
      <c r="BB6" s="246">
        <f t="shared" si="20"/>
        <v>0.16</v>
      </c>
      <c r="BC6" s="250">
        <f t="shared" si="21"/>
        <v>0.3</v>
      </c>
      <c r="BD6" s="246">
        <f t="shared" si="22"/>
        <v>2.36</v>
      </c>
      <c r="BE6" s="56">
        <v>4</v>
      </c>
      <c r="BF6" s="246">
        <f t="shared" si="23"/>
        <v>0.16</v>
      </c>
      <c r="BG6" s="250">
        <f t="shared" si="24"/>
        <v>0.3</v>
      </c>
      <c r="BH6" s="246">
        <f>INDEX('Mar - Aug'!AG:AG,MATCH(C6,'Mar - Aug'!C:C,0))</f>
        <v>2.31</v>
      </c>
      <c r="BI6" s="56">
        <v>4</v>
      </c>
      <c r="BJ6" s="246">
        <f>INDEX('Mar - Aug'!AK:AK,MATCH($C6,'Mar - Aug'!$C:$C,0))</f>
        <v>0.16</v>
      </c>
      <c r="BK6" s="246">
        <f>INDEX('Mar - Aug'!AL:AL,MATCH($C6,'Mar - Aug'!$C:$C,0))</f>
        <v>0.28999999999999998</v>
      </c>
      <c r="BL6" s="246">
        <f>INDEX('Mar - Aug'!$AG:$AG,MATCH($C6,'Mar - Aug'!$C:$C,0))</f>
        <v>2.31</v>
      </c>
      <c r="BM6" s="56">
        <v>4</v>
      </c>
      <c r="BN6" s="246">
        <f>INDEX('Mar - Aug'!$AK:$AK,MATCH($C6,'Mar - Aug'!$C:$C,0))</f>
        <v>0.16</v>
      </c>
      <c r="BO6" s="246">
        <f>INDEX('Mar - Aug'!$AL:$AL,MATCH($C6,'Mar - Aug'!$C:$C,0))</f>
        <v>0.28999999999999998</v>
      </c>
      <c r="BP6" s="60">
        <f>INDEX(FY2019_ALL_Targets!EB:EB,MATCH('Final Comp Values'!B6,FY2019_ALL_Targets!A:A,0))</f>
        <v>0</v>
      </c>
      <c r="BQ6" s="60">
        <f>+INDEX(FY2019_ALL_Targets!DY:DY,MATCH(B6,FY2019_ALL_Targets!A:A,0))</f>
        <v>0</v>
      </c>
      <c r="BR6" s="60">
        <f>+INDEX(FY2019_ALL_Targets!DZ:DZ,MATCH(B6,FY2019_ALL_Targets!A:A,0))</f>
        <v>1</v>
      </c>
      <c r="BS6" s="283">
        <f>+INDEX(FY2019_ALL_Targets!EA:EA,MATCH(B6,FY2019_ALL_Targets!A:A,0))</f>
        <v>0</v>
      </c>
      <c r="BT6" s="245">
        <f t="shared" ref="BT6:BT69" si="38">IF(BP6=3,BH6,BP6*(BH6/3))</f>
        <v>0</v>
      </c>
      <c r="BU6" s="245">
        <f t="shared" ref="BU6:BU69" si="39">+IF(BS6=4,AW6,BQ6*BJ6)</f>
        <v>0</v>
      </c>
      <c r="BV6" s="246">
        <f t="shared" ref="BV6:BV69" si="40">IF(BS6=4,AX6,+BR6*BK6)</f>
        <v>0.28999999999999998</v>
      </c>
      <c r="BW6" s="284">
        <f t="shared" ref="BW6:BW68" si="41">+IF((BU6+BV6+BT6)=0,0,AL6*(BU6+BV6+BT6))</f>
        <v>17830.72592486328</v>
      </c>
      <c r="BX6" s="245">
        <f t="shared" si="25"/>
        <v>3.8999999999999995</v>
      </c>
      <c r="BY6" s="246">
        <f t="shared" si="26"/>
        <v>239792.52105850616</v>
      </c>
      <c r="BZ6" s="285">
        <f t="shared" si="27"/>
        <v>6.8375798320647805E-4</v>
      </c>
      <c r="CA6" s="245">
        <f t="shared" ref="CA6:CA68" si="42">+IF(BZ6=0,0,ROUND(BZ6*$BW$560,2))</f>
        <v>27826.78</v>
      </c>
      <c r="CB6" s="286">
        <f t="shared" si="28"/>
        <v>0.45</v>
      </c>
      <c r="CC6" s="268">
        <f t="shared" si="29"/>
        <v>-1.0000000000000286E-2</v>
      </c>
      <c r="CD6" s="267">
        <f t="shared" si="30"/>
        <v>257785.22994034522</v>
      </c>
      <c r="CE6" s="268">
        <f t="shared" si="31"/>
        <v>267619.30105850613</v>
      </c>
      <c r="CF6" s="268">
        <f t="shared" si="32"/>
        <v>0.16000000000000014</v>
      </c>
      <c r="CG6" s="270">
        <f t="shared" si="33"/>
        <v>9843.8273962900421</v>
      </c>
      <c r="CH6" s="270">
        <f t="shared" si="34"/>
        <v>9834.0711181609076</v>
      </c>
      <c r="CI6" s="269">
        <f t="shared" si="35"/>
        <v>9.7562781291344436</v>
      </c>
    </row>
    <row r="7" spans="1:87" s="57" customFormat="1" ht="15.75" customHeight="1" x14ac:dyDescent="0.25">
      <c r="A7" s="297">
        <v>1026056</v>
      </c>
      <c r="B7" s="297">
        <v>274</v>
      </c>
      <c r="C7" s="347">
        <v>675622</v>
      </c>
      <c r="D7" s="219" t="s">
        <v>937</v>
      </c>
      <c r="E7" s="299" t="s">
        <v>414</v>
      </c>
      <c r="F7" s="299" t="s">
        <v>950</v>
      </c>
      <c r="G7" s="301" t="s">
        <v>915</v>
      </c>
      <c r="H7" s="302" t="s">
        <v>949</v>
      </c>
      <c r="I7" s="56" t="s">
        <v>35</v>
      </c>
      <c r="J7" s="229" t="s">
        <v>35</v>
      </c>
      <c r="K7" s="229" t="s">
        <v>35</v>
      </c>
      <c r="L7" s="56"/>
      <c r="M7" s="56"/>
      <c r="N7" s="58"/>
      <c r="O7" s="297">
        <v>1026056</v>
      </c>
      <c r="P7" s="303">
        <v>37156</v>
      </c>
      <c r="Q7" s="304">
        <v>42005</v>
      </c>
      <c r="R7" s="304">
        <v>42369</v>
      </c>
      <c r="S7" s="303">
        <f t="shared" si="0"/>
        <v>37156</v>
      </c>
      <c r="T7" s="59"/>
      <c r="U7" s="346">
        <f t="shared" si="36"/>
        <v>4.587224488440394E-3</v>
      </c>
      <c r="V7" s="345">
        <f t="shared" si="37"/>
        <v>3.4984270918886977E-3</v>
      </c>
      <c r="W7" s="27">
        <v>451814.86223467335</v>
      </c>
      <c r="X7" s="27">
        <v>451815</v>
      </c>
      <c r="Y7" s="305">
        <f t="shared" si="1"/>
        <v>890222.53978024656</v>
      </c>
      <c r="Z7" s="53">
        <f t="shared" si="2"/>
        <v>60405.599999999999</v>
      </c>
      <c r="AA7" s="54">
        <f t="shared" si="2"/>
        <v>60405.599999999999</v>
      </c>
      <c r="AB7" s="54">
        <f t="shared" si="2"/>
        <v>60405.599999999999</v>
      </c>
      <c r="AC7" s="54">
        <f t="shared" si="2"/>
        <v>60405.599999999999</v>
      </c>
      <c r="AD7" s="52">
        <f t="shared" si="3"/>
        <v>241622.41</v>
      </c>
      <c r="AE7" s="53">
        <f t="shared" si="4"/>
        <v>112181.83</v>
      </c>
      <c r="AF7" s="53">
        <f t="shared" si="4"/>
        <v>112181.83</v>
      </c>
      <c r="AG7" s="53">
        <f t="shared" si="4"/>
        <v>112181.83</v>
      </c>
      <c r="AH7" s="53">
        <f t="shared" si="4"/>
        <v>112181.83</v>
      </c>
      <c r="AI7" s="52">
        <f t="shared" si="5"/>
        <v>448727.33572857647</v>
      </c>
      <c r="AJ7" s="55">
        <f t="shared" si="6"/>
        <v>1580572.2855088229</v>
      </c>
      <c r="AK7" s="219" t="s">
        <v>937</v>
      </c>
      <c r="AL7" s="220">
        <v>69918.451574351406</v>
      </c>
      <c r="AM7" s="242"/>
      <c r="AN7" s="242"/>
      <c r="AO7" s="242">
        <f t="shared" si="7"/>
        <v>957228.53739811468</v>
      </c>
      <c r="AP7" s="243">
        <f t="shared" si="8"/>
        <v>259809.04301075271</v>
      </c>
      <c r="AQ7" s="244">
        <f t="shared" si="9"/>
        <v>482502.51153610373</v>
      </c>
      <c r="AR7" s="245">
        <f t="shared" si="10"/>
        <v>13.69</v>
      </c>
      <c r="AS7" s="246">
        <f t="shared" si="11"/>
        <v>3.72</v>
      </c>
      <c r="AT7" s="246">
        <f t="shared" si="12"/>
        <v>6.9</v>
      </c>
      <c r="AU7" s="251">
        <f t="shared" si="13"/>
        <v>24.310000000000002</v>
      </c>
      <c r="AV7" s="245">
        <f t="shared" si="14"/>
        <v>12.73</v>
      </c>
      <c r="AW7" s="246">
        <f t="shared" si="15"/>
        <v>3.46</v>
      </c>
      <c r="AX7" s="246">
        <f t="shared" si="16"/>
        <v>6.42</v>
      </c>
      <c r="AY7" s="252">
        <f t="shared" si="17"/>
        <v>22.61</v>
      </c>
      <c r="AZ7" s="249">
        <f t="shared" si="18"/>
        <v>12.73</v>
      </c>
      <c r="BA7" s="56">
        <f t="shared" si="19"/>
        <v>4</v>
      </c>
      <c r="BB7" s="246">
        <f t="shared" si="20"/>
        <v>0.87</v>
      </c>
      <c r="BC7" s="250">
        <f t="shared" si="21"/>
        <v>1.61</v>
      </c>
      <c r="BD7" s="246">
        <f t="shared" si="22"/>
        <v>12.73</v>
      </c>
      <c r="BE7" s="56">
        <v>4</v>
      </c>
      <c r="BF7" s="246">
        <f t="shared" si="23"/>
        <v>0.87</v>
      </c>
      <c r="BG7" s="250">
        <f t="shared" si="24"/>
        <v>1.61</v>
      </c>
      <c r="BH7" s="246">
        <f>INDEX('Mar - Aug'!AG:AG,MATCH(C7,'Mar - Aug'!C:C,0))</f>
        <v>12.36</v>
      </c>
      <c r="BI7" s="56">
        <v>4</v>
      </c>
      <c r="BJ7" s="246">
        <f>INDEX('Mar - Aug'!AK:AK,MATCH($C7,'Mar - Aug'!$C:$C,0))</f>
        <v>0.84</v>
      </c>
      <c r="BK7" s="246">
        <f>INDEX('Mar - Aug'!AL:AL,MATCH($C7,'Mar - Aug'!$C:$C,0))</f>
        <v>1.56</v>
      </c>
      <c r="BL7" s="246">
        <f>INDEX('Mar - Aug'!$AG:$AG,MATCH($C7,'Mar - Aug'!$C:$C,0))</f>
        <v>12.36</v>
      </c>
      <c r="BM7" s="56">
        <v>4</v>
      </c>
      <c r="BN7" s="246">
        <f>INDEX('Mar - Aug'!$AK:$AK,MATCH($C7,'Mar - Aug'!$C:$C,0))</f>
        <v>0.84</v>
      </c>
      <c r="BO7" s="246">
        <f>INDEX('Mar - Aug'!$AL:$AL,MATCH($C7,'Mar - Aug'!$C:$C,0))</f>
        <v>1.56</v>
      </c>
      <c r="BP7" s="60">
        <f>INDEX(FY2019_ALL_Targets!EB:EB,MATCH('Final Comp Values'!B7,FY2019_ALL_Targets!A:A,0))</f>
        <v>0</v>
      </c>
      <c r="BQ7" s="60">
        <f>+INDEX(FY2019_ALL_Targets!DY:DY,MATCH(B7,FY2019_ALL_Targets!A:A,0))</f>
        <v>0</v>
      </c>
      <c r="BR7" s="60">
        <f>+INDEX(FY2019_ALL_Targets!DZ:DZ,MATCH(B7,FY2019_ALL_Targets!A:A,0))</f>
        <v>0</v>
      </c>
      <c r="BS7" s="283">
        <f>+INDEX(FY2019_ALL_Targets!EA:EA,MATCH(B7,FY2019_ALL_Targets!A:A,0))</f>
        <v>0</v>
      </c>
      <c r="BT7" s="245">
        <f t="shared" si="38"/>
        <v>0</v>
      </c>
      <c r="BU7" s="245">
        <f t="shared" si="39"/>
        <v>0</v>
      </c>
      <c r="BV7" s="246">
        <f t="shared" si="40"/>
        <v>0</v>
      </c>
      <c r="BW7" s="284">
        <f t="shared" si="41"/>
        <v>0</v>
      </c>
      <c r="BX7" s="245">
        <f t="shared" si="25"/>
        <v>22.61</v>
      </c>
      <c r="BY7" s="246">
        <f t="shared" si="26"/>
        <v>1580856.1900960852</v>
      </c>
      <c r="BZ7" s="285">
        <f t="shared" si="27"/>
        <v>4.5077429250424579E-3</v>
      </c>
      <c r="CA7" s="245">
        <f t="shared" si="42"/>
        <v>183450.85</v>
      </c>
      <c r="CB7" s="286">
        <f t="shared" si="28"/>
        <v>2.62</v>
      </c>
      <c r="CC7" s="268">
        <f t="shared" si="29"/>
        <v>-4.000000000000159E-2</v>
      </c>
      <c r="CD7" s="267">
        <f t="shared" si="30"/>
        <v>1580572.2855088229</v>
      </c>
      <c r="CE7" s="268">
        <f t="shared" si="31"/>
        <v>1764307.0400960853</v>
      </c>
      <c r="CF7" s="268">
        <f t="shared" si="32"/>
        <v>2.620000000000001</v>
      </c>
      <c r="CG7" s="270">
        <f t="shared" si="33"/>
        <v>183153.44484887738</v>
      </c>
      <c r="CH7" s="270">
        <f t="shared" si="34"/>
        <v>183734.7545872624</v>
      </c>
      <c r="CI7" s="269">
        <f t="shared" si="35"/>
        <v>-581.30973838502541</v>
      </c>
    </row>
    <row r="8" spans="1:87" s="57" customFormat="1" ht="15.75" customHeight="1" x14ac:dyDescent="0.25">
      <c r="A8" s="297">
        <v>1026504</v>
      </c>
      <c r="B8" s="297">
        <v>4002</v>
      </c>
      <c r="C8" s="347">
        <v>455881</v>
      </c>
      <c r="D8" s="219" t="s">
        <v>937</v>
      </c>
      <c r="E8" s="299" t="s">
        <v>2321</v>
      </c>
      <c r="F8" s="299" t="s">
        <v>951</v>
      </c>
      <c r="G8" s="301" t="s">
        <v>915</v>
      </c>
      <c r="H8" s="302" t="s">
        <v>949</v>
      </c>
      <c r="I8" s="56" t="s">
        <v>35</v>
      </c>
      <c r="J8" s="229" t="s">
        <v>35</v>
      </c>
      <c r="K8" s="229" t="s">
        <v>35</v>
      </c>
      <c r="L8" s="56"/>
      <c r="M8" s="56"/>
      <c r="N8" s="58"/>
      <c r="O8" s="297">
        <v>1026504</v>
      </c>
      <c r="P8" s="303">
        <v>20181</v>
      </c>
      <c r="Q8" s="304">
        <v>42005</v>
      </c>
      <c r="R8" s="304">
        <v>42369</v>
      </c>
      <c r="S8" s="303">
        <f t="shared" si="0"/>
        <v>20181</v>
      </c>
      <c r="T8" s="59"/>
      <c r="U8" s="346">
        <f t="shared" si="36"/>
        <v>2.4915162396709979E-3</v>
      </c>
      <c r="V8" s="345">
        <f t="shared" si="37"/>
        <v>1.9001441797127196E-3</v>
      </c>
      <c r="W8" s="27">
        <v>245399.82061046772</v>
      </c>
      <c r="X8" s="27">
        <v>245400</v>
      </c>
      <c r="Y8" s="305">
        <f t="shared" si="1"/>
        <v>483517.63040438038</v>
      </c>
      <c r="Z8" s="53">
        <f t="shared" si="2"/>
        <v>32808.85</v>
      </c>
      <c r="AA8" s="54">
        <f t="shared" si="2"/>
        <v>32808.85</v>
      </c>
      <c r="AB8" s="54">
        <f t="shared" si="2"/>
        <v>32808.85</v>
      </c>
      <c r="AC8" s="54">
        <f t="shared" si="2"/>
        <v>32808.85</v>
      </c>
      <c r="AD8" s="52">
        <f t="shared" si="3"/>
        <v>131235.38</v>
      </c>
      <c r="AE8" s="53">
        <f t="shared" si="4"/>
        <v>60930.71</v>
      </c>
      <c r="AF8" s="53">
        <f t="shared" si="4"/>
        <v>60930.71</v>
      </c>
      <c r="AG8" s="53">
        <f t="shared" si="4"/>
        <v>60930.71</v>
      </c>
      <c r="AH8" s="53">
        <f t="shared" si="4"/>
        <v>60930.71</v>
      </c>
      <c r="AI8" s="52">
        <f t="shared" si="5"/>
        <v>243722.85397616538</v>
      </c>
      <c r="AJ8" s="55">
        <f t="shared" si="6"/>
        <v>858475.8643805458</v>
      </c>
      <c r="AK8" s="219" t="s">
        <v>937</v>
      </c>
      <c r="AL8" s="220">
        <v>69918.451574351406</v>
      </c>
      <c r="AM8" s="242"/>
      <c r="AN8" s="242"/>
      <c r="AO8" s="242">
        <f t="shared" si="7"/>
        <v>519911.43054234452</v>
      </c>
      <c r="AP8" s="243">
        <f t="shared" si="8"/>
        <v>141113.31182795699</v>
      </c>
      <c r="AQ8" s="244">
        <f t="shared" si="9"/>
        <v>262067.58492060794</v>
      </c>
      <c r="AR8" s="245">
        <f t="shared" si="10"/>
        <v>7.44</v>
      </c>
      <c r="AS8" s="246">
        <f t="shared" si="11"/>
        <v>2.02</v>
      </c>
      <c r="AT8" s="246">
        <f t="shared" si="12"/>
        <v>3.75</v>
      </c>
      <c r="AU8" s="251">
        <f t="shared" si="13"/>
        <v>13.21</v>
      </c>
      <c r="AV8" s="245">
        <f t="shared" si="14"/>
        <v>6.92</v>
      </c>
      <c r="AW8" s="246">
        <f t="shared" si="15"/>
        <v>1.88</v>
      </c>
      <c r="AX8" s="246">
        <f t="shared" si="16"/>
        <v>3.49</v>
      </c>
      <c r="AY8" s="252">
        <f t="shared" si="17"/>
        <v>12.290000000000001</v>
      </c>
      <c r="AZ8" s="249">
        <f t="shared" si="18"/>
        <v>6.92</v>
      </c>
      <c r="BA8" s="56">
        <f t="shared" si="19"/>
        <v>4</v>
      </c>
      <c r="BB8" s="246">
        <f t="shared" si="20"/>
        <v>0.47</v>
      </c>
      <c r="BC8" s="250">
        <f t="shared" si="21"/>
        <v>0.87</v>
      </c>
      <c r="BD8" s="246">
        <f t="shared" si="22"/>
        <v>6.92</v>
      </c>
      <c r="BE8" s="56">
        <v>4</v>
      </c>
      <c r="BF8" s="246">
        <f t="shared" si="23"/>
        <v>0.47</v>
      </c>
      <c r="BG8" s="250">
        <f t="shared" si="24"/>
        <v>0.87</v>
      </c>
      <c r="BH8" s="246">
        <f>INDEX('Mar - Aug'!AG:AG,MATCH(C8,'Mar - Aug'!C:C,0))</f>
        <v>6.71</v>
      </c>
      <c r="BI8" s="56">
        <v>4</v>
      </c>
      <c r="BJ8" s="246">
        <f>INDEX('Mar - Aug'!AK:AK,MATCH($C8,'Mar - Aug'!$C:$C,0))</f>
        <v>0.46</v>
      </c>
      <c r="BK8" s="246">
        <f>INDEX('Mar - Aug'!AL:AL,MATCH($C8,'Mar - Aug'!$C:$C,0))</f>
        <v>0.85</v>
      </c>
      <c r="BL8" s="246">
        <f>INDEX('Mar - Aug'!$AG:$AG,MATCH($C8,'Mar - Aug'!$C:$C,0))</f>
        <v>6.71</v>
      </c>
      <c r="BM8" s="56">
        <v>4</v>
      </c>
      <c r="BN8" s="246">
        <f>INDEX('Mar - Aug'!$AK:$AK,MATCH($C8,'Mar - Aug'!$C:$C,0))</f>
        <v>0.46</v>
      </c>
      <c r="BO8" s="246">
        <f>INDEX('Mar - Aug'!$AL:$AL,MATCH($C8,'Mar - Aug'!$C:$C,0))</f>
        <v>0.85</v>
      </c>
      <c r="BP8" s="60">
        <f>INDEX(FY2019_ALL_Targets!EB:EB,MATCH('Final Comp Values'!B8,FY2019_ALL_Targets!A:A,0))</f>
        <v>0</v>
      </c>
      <c r="BQ8" s="60">
        <f>+INDEX(FY2019_ALL_Targets!DY:DY,MATCH(B8,FY2019_ALL_Targets!A:A,0))</f>
        <v>0</v>
      </c>
      <c r="BR8" s="60">
        <f>+INDEX(FY2019_ALL_Targets!DZ:DZ,MATCH(B8,FY2019_ALL_Targets!A:A,0))</f>
        <v>0</v>
      </c>
      <c r="BS8" s="283">
        <f>+INDEX(FY2019_ALL_Targets!EA:EA,MATCH(B8,FY2019_ALL_Targets!A:A,0))</f>
        <v>0</v>
      </c>
      <c r="BT8" s="245">
        <f t="shared" si="38"/>
        <v>0</v>
      </c>
      <c r="BU8" s="245">
        <f t="shared" si="39"/>
        <v>0</v>
      </c>
      <c r="BV8" s="246">
        <f t="shared" si="40"/>
        <v>0</v>
      </c>
      <c r="BW8" s="284">
        <f t="shared" si="41"/>
        <v>0</v>
      </c>
      <c r="BX8" s="245">
        <f t="shared" si="25"/>
        <v>12.290000000000001</v>
      </c>
      <c r="BY8" s="246">
        <f t="shared" si="26"/>
        <v>859297.76984877884</v>
      </c>
      <c r="BZ8" s="285">
        <f t="shared" si="27"/>
        <v>2.4502503559828315E-3</v>
      </c>
      <c r="CA8" s="245">
        <f t="shared" si="42"/>
        <v>99717.43</v>
      </c>
      <c r="CB8" s="286">
        <f t="shared" si="28"/>
        <v>1.43</v>
      </c>
      <c r="CC8" s="268">
        <f t="shared" si="29"/>
        <v>1.0000000000001452E-2</v>
      </c>
      <c r="CD8" s="267">
        <f t="shared" si="30"/>
        <v>858475.8643805458</v>
      </c>
      <c r="CE8" s="268">
        <f t="shared" si="31"/>
        <v>959015.19984877878</v>
      </c>
      <c r="CF8" s="268">
        <f t="shared" si="32"/>
        <v>1.4299999999999997</v>
      </c>
      <c r="CG8" s="270">
        <f t="shared" si="33"/>
        <v>99887.753137850304</v>
      </c>
      <c r="CH8" s="270">
        <f t="shared" si="34"/>
        <v>100539.33546823298</v>
      </c>
      <c r="CI8" s="269">
        <f t="shared" si="35"/>
        <v>-651.58233038267645</v>
      </c>
    </row>
    <row r="9" spans="1:87" s="57" customFormat="1" ht="15.75" customHeight="1" x14ac:dyDescent="0.25">
      <c r="A9" s="297">
        <v>1026618</v>
      </c>
      <c r="B9" s="297">
        <v>4008</v>
      </c>
      <c r="C9" s="347">
        <v>675678</v>
      </c>
      <c r="D9" s="219" t="s">
        <v>920</v>
      </c>
      <c r="E9" s="299" t="s">
        <v>417</v>
      </c>
      <c r="F9" s="299" t="s">
        <v>1016</v>
      </c>
      <c r="G9" s="301" t="s">
        <v>915</v>
      </c>
      <c r="H9" s="302" t="s">
        <v>1017</v>
      </c>
      <c r="I9" s="56" t="s">
        <v>35</v>
      </c>
      <c r="J9" s="229" t="s">
        <v>35</v>
      </c>
      <c r="K9" s="229" t="s">
        <v>35</v>
      </c>
      <c r="L9" s="56"/>
      <c r="M9" s="56"/>
      <c r="N9" s="58"/>
      <c r="O9" s="297">
        <v>1026618</v>
      </c>
      <c r="P9" s="303">
        <v>3275</v>
      </c>
      <c r="Q9" s="304">
        <v>42058</v>
      </c>
      <c r="R9" s="304">
        <v>42185</v>
      </c>
      <c r="S9" s="303">
        <f t="shared" si="0"/>
        <v>9339</v>
      </c>
      <c r="T9" s="59"/>
      <c r="U9" s="346">
        <f t="shared" si="36"/>
        <v>1.1529790477323944E-3</v>
      </c>
      <c r="V9" s="345">
        <f t="shared" si="37"/>
        <v>8.7931452823631576E-4</v>
      </c>
      <c r="W9" s="27">
        <v>113561.71276278968</v>
      </c>
      <c r="X9" s="27">
        <v>113561.71</v>
      </c>
      <c r="Y9" s="305">
        <f t="shared" si="1"/>
        <v>223753.58754999793</v>
      </c>
      <c r="Z9" s="53">
        <f t="shared" si="2"/>
        <v>15182.69</v>
      </c>
      <c r="AA9" s="54">
        <f t="shared" si="2"/>
        <v>15182.69</v>
      </c>
      <c r="AB9" s="54">
        <f t="shared" si="2"/>
        <v>15182.69</v>
      </c>
      <c r="AC9" s="54">
        <f t="shared" si="2"/>
        <v>15182.69</v>
      </c>
      <c r="AD9" s="52">
        <f t="shared" si="3"/>
        <v>60730.75</v>
      </c>
      <c r="AE9" s="53">
        <f t="shared" si="4"/>
        <v>28196.42</v>
      </c>
      <c r="AF9" s="53">
        <f t="shared" si="4"/>
        <v>28196.42</v>
      </c>
      <c r="AG9" s="53">
        <f t="shared" si="4"/>
        <v>28196.42</v>
      </c>
      <c r="AH9" s="53">
        <f t="shared" si="4"/>
        <v>28196.42</v>
      </c>
      <c r="AI9" s="52">
        <f t="shared" si="5"/>
        <v>112785.67629371233</v>
      </c>
      <c r="AJ9" s="55">
        <f t="shared" si="6"/>
        <v>397270.0138437103</v>
      </c>
      <c r="AK9" s="219" t="s">
        <v>920</v>
      </c>
      <c r="AL9" s="220">
        <v>54680.661225614327</v>
      </c>
      <c r="AM9" s="242"/>
      <c r="AN9" s="242"/>
      <c r="AO9" s="242">
        <f t="shared" si="7"/>
        <v>240595.25543010532</v>
      </c>
      <c r="AP9" s="243">
        <f t="shared" si="8"/>
        <v>65301.881720430109</v>
      </c>
      <c r="AQ9" s="244">
        <f t="shared" si="9"/>
        <v>121274.92074592724</v>
      </c>
      <c r="AR9" s="245">
        <f t="shared" si="10"/>
        <v>4.4000000000000004</v>
      </c>
      <c r="AS9" s="246">
        <f t="shared" si="11"/>
        <v>1.19</v>
      </c>
      <c r="AT9" s="246">
        <f t="shared" si="12"/>
        <v>2.2200000000000002</v>
      </c>
      <c r="AU9" s="251">
        <f t="shared" si="13"/>
        <v>7.8100000000000005</v>
      </c>
      <c r="AV9" s="245">
        <f t="shared" si="14"/>
        <v>4.09</v>
      </c>
      <c r="AW9" s="246">
        <f t="shared" si="15"/>
        <v>1.1100000000000001</v>
      </c>
      <c r="AX9" s="246">
        <f t="shared" si="16"/>
        <v>2.06</v>
      </c>
      <c r="AY9" s="252">
        <f t="shared" si="17"/>
        <v>7.26</v>
      </c>
      <c r="AZ9" s="249">
        <f t="shared" si="18"/>
        <v>4.09</v>
      </c>
      <c r="BA9" s="56">
        <f t="shared" si="19"/>
        <v>4</v>
      </c>
      <c r="BB9" s="246">
        <f t="shared" si="20"/>
        <v>0.28000000000000003</v>
      </c>
      <c r="BC9" s="250">
        <f t="shared" si="21"/>
        <v>0.52</v>
      </c>
      <c r="BD9" s="246">
        <f t="shared" si="22"/>
        <v>4.09</v>
      </c>
      <c r="BE9" s="56">
        <v>4</v>
      </c>
      <c r="BF9" s="246">
        <f t="shared" si="23"/>
        <v>0.28000000000000003</v>
      </c>
      <c r="BG9" s="250">
        <f t="shared" si="24"/>
        <v>0.52</v>
      </c>
      <c r="BH9" s="246">
        <f>INDEX('Mar - Aug'!AG:AG,MATCH(C9,'Mar - Aug'!C:C,0))</f>
        <v>4.03</v>
      </c>
      <c r="BI9" s="56">
        <v>4</v>
      </c>
      <c r="BJ9" s="246">
        <f>INDEX('Mar - Aug'!AK:AK,MATCH($C9,'Mar - Aug'!$C:$C,0))</f>
        <v>0.27</v>
      </c>
      <c r="BK9" s="246">
        <f>INDEX('Mar - Aug'!AL:AL,MATCH($C9,'Mar - Aug'!$C:$C,0))</f>
        <v>0.51</v>
      </c>
      <c r="BL9" s="246">
        <f>INDEX('Mar - Aug'!$AG:$AG,MATCH($C9,'Mar - Aug'!$C:$C,0))</f>
        <v>4.03</v>
      </c>
      <c r="BM9" s="56">
        <v>4</v>
      </c>
      <c r="BN9" s="246">
        <f>INDEX('Mar - Aug'!$AK:$AK,MATCH($C9,'Mar - Aug'!$C:$C,0))</f>
        <v>0.27</v>
      </c>
      <c r="BO9" s="246">
        <f>INDEX('Mar - Aug'!$AL:$AL,MATCH($C9,'Mar - Aug'!$C:$C,0))</f>
        <v>0.51</v>
      </c>
      <c r="BP9" s="60">
        <f>INDEX(FY2019_ALL_Targets!EB:EB,MATCH('Final Comp Values'!B9,FY2019_ALL_Targets!A:A,0))</f>
        <v>0</v>
      </c>
      <c r="BQ9" s="60">
        <f>+INDEX(FY2019_ALL_Targets!DY:DY,MATCH(B9,FY2019_ALL_Targets!A:A,0))</f>
        <v>0</v>
      </c>
      <c r="BR9" s="60">
        <f>+INDEX(FY2019_ALL_Targets!DZ:DZ,MATCH(B9,FY2019_ALL_Targets!A:A,0))</f>
        <v>0</v>
      </c>
      <c r="BS9" s="283">
        <f>+INDEX(FY2019_ALL_Targets!EA:EA,MATCH(B9,FY2019_ALL_Targets!A:A,0))</f>
        <v>0</v>
      </c>
      <c r="BT9" s="245">
        <f t="shared" si="38"/>
        <v>0</v>
      </c>
      <c r="BU9" s="245">
        <f t="shared" si="39"/>
        <v>0</v>
      </c>
      <c r="BV9" s="246">
        <f t="shared" si="40"/>
        <v>0</v>
      </c>
      <c r="BW9" s="284">
        <f t="shared" si="41"/>
        <v>0</v>
      </c>
      <c r="BX9" s="245">
        <f t="shared" si="25"/>
        <v>7.26</v>
      </c>
      <c r="BY9" s="246">
        <f t="shared" si="26"/>
        <v>396981.60049796</v>
      </c>
      <c r="BZ9" s="285">
        <f t="shared" si="27"/>
        <v>1.1319758319749153E-3</v>
      </c>
      <c r="CA9" s="245">
        <f t="shared" si="42"/>
        <v>46067.83</v>
      </c>
      <c r="CB9" s="286">
        <f t="shared" si="28"/>
        <v>0.84</v>
      </c>
      <c r="CC9" s="268">
        <f t="shared" si="29"/>
        <v>-3.0000000000000249E-2</v>
      </c>
      <c r="CD9" s="267">
        <f t="shared" si="30"/>
        <v>397270.0138437103</v>
      </c>
      <c r="CE9" s="268">
        <f t="shared" si="31"/>
        <v>443049.43049796001</v>
      </c>
      <c r="CF9" s="268">
        <f t="shared" si="32"/>
        <v>0.83999999999999986</v>
      </c>
      <c r="CG9" s="270">
        <f t="shared" si="33"/>
        <v>45965.125568693751</v>
      </c>
      <c r="CH9" s="270">
        <f t="shared" si="34"/>
        <v>45779.416654249711</v>
      </c>
      <c r="CI9" s="269">
        <f t="shared" si="35"/>
        <v>185.70891444403969</v>
      </c>
    </row>
    <row r="10" spans="1:87" s="57" customFormat="1" ht="15.75" customHeight="1" x14ac:dyDescent="0.25">
      <c r="A10" s="297">
        <v>1017022</v>
      </c>
      <c r="B10" s="297">
        <v>4009</v>
      </c>
      <c r="C10" s="347">
        <v>675264</v>
      </c>
      <c r="D10" s="219" t="s">
        <v>939</v>
      </c>
      <c r="E10" s="299" t="s">
        <v>2870</v>
      </c>
      <c r="F10" s="299" t="s">
        <v>2871</v>
      </c>
      <c r="G10" s="301" t="s">
        <v>1021</v>
      </c>
      <c r="H10" s="302" t="s">
        <v>917</v>
      </c>
      <c r="I10" s="56" t="s">
        <v>35</v>
      </c>
      <c r="J10" s="229" t="s">
        <v>36</v>
      </c>
      <c r="K10" s="229" t="s">
        <v>35</v>
      </c>
      <c r="L10" s="56"/>
      <c r="M10" s="56"/>
      <c r="N10" s="58"/>
      <c r="O10" s="297">
        <v>1017022</v>
      </c>
      <c r="P10" s="303">
        <v>13076</v>
      </c>
      <c r="Q10" s="304">
        <v>42005</v>
      </c>
      <c r="R10" s="304">
        <v>42369</v>
      </c>
      <c r="S10" s="303">
        <f t="shared" si="0"/>
        <v>13076</v>
      </c>
      <c r="T10" s="59"/>
      <c r="U10" s="346" t="str">
        <f t="shared" si="36"/>
        <v/>
      </c>
      <c r="V10" s="345">
        <f t="shared" si="37"/>
        <v>1.2311721566782381E-3</v>
      </c>
      <c r="W10" s="27">
        <v>0</v>
      </c>
      <c r="X10" s="27">
        <v>0</v>
      </c>
      <c r="Y10" s="305">
        <f t="shared" si="1"/>
        <v>0</v>
      </c>
      <c r="Z10" s="53">
        <f t="shared" si="2"/>
        <v>21258.04</v>
      </c>
      <c r="AA10" s="54">
        <f t="shared" si="2"/>
        <v>21258.04</v>
      </c>
      <c r="AB10" s="54">
        <f t="shared" si="2"/>
        <v>21258.04</v>
      </c>
      <c r="AC10" s="54">
        <f t="shared" si="2"/>
        <v>21258.04</v>
      </c>
      <c r="AD10" s="52">
        <f t="shared" si="3"/>
        <v>85032.15</v>
      </c>
      <c r="AE10" s="53">
        <f t="shared" si="4"/>
        <v>39479.21</v>
      </c>
      <c r="AF10" s="53">
        <f t="shared" si="4"/>
        <v>39479.21</v>
      </c>
      <c r="AG10" s="53">
        <f t="shared" si="4"/>
        <v>39479.21</v>
      </c>
      <c r="AH10" s="53">
        <f t="shared" si="4"/>
        <v>39479.21</v>
      </c>
      <c r="AI10" s="52">
        <f t="shared" si="5"/>
        <v>157916.85439732118</v>
      </c>
      <c r="AJ10" s="55">
        <f t="shared" si="6"/>
        <v>242949.00439732117</v>
      </c>
      <c r="AK10" s="219" t="s">
        <v>939</v>
      </c>
      <c r="AL10" s="220">
        <v>78822.574549228506</v>
      </c>
      <c r="AM10" s="242"/>
      <c r="AN10" s="242"/>
      <c r="AO10" s="242">
        <f t="shared" si="7"/>
        <v>0</v>
      </c>
      <c r="AP10" s="243">
        <f t="shared" si="8"/>
        <v>91432.419354838712</v>
      </c>
      <c r="AQ10" s="244">
        <f t="shared" si="9"/>
        <v>169803.06924443139</v>
      </c>
      <c r="AR10" s="245">
        <f t="shared" si="10"/>
        <v>0</v>
      </c>
      <c r="AS10" s="246">
        <f t="shared" si="11"/>
        <v>1.1599999999999999</v>
      </c>
      <c r="AT10" s="246">
        <f t="shared" si="12"/>
        <v>2.15</v>
      </c>
      <c r="AU10" s="251">
        <f t="shared" si="13"/>
        <v>3.3099999999999996</v>
      </c>
      <c r="AV10" s="245">
        <f t="shared" si="14"/>
        <v>0</v>
      </c>
      <c r="AW10" s="246">
        <f t="shared" si="15"/>
        <v>1.08</v>
      </c>
      <c r="AX10" s="246">
        <f t="shared" si="16"/>
        <v>2</v>
      </c>
      <c r="AY10" s="252">
        <f t="shared" si="17"/>
        <v>3.08</v>
      </c>
      <c r="AZ10" s="249">
        <f t="shared" si="18"/>
        <v>0</v>
      </c>
      <c r="BA10" s="56">
        <f t="shared" si="19"/>
        <v>4</v>
      </c>
      <c r="BB10" s="246">
        <f t="shared" si="20"/>
        <v>0.27</v>
      </c>
      <c r="BC10" s="250">
        <f t="shared" si="21"/>
        <v>0.5</v>
      </c>
      <c r="BD10" s="246">
        <f t="shared" si="22"/>
        <v>0</v>
      </c>
      <c r="BE10" s="56">
        <v>4</v>
      </c>
      <c r="BF10" s="246">
        <f t="shared" si="23"/>
        <v>0.27</v>
      </c>
      <c r="BG10" s="250">
        <f t="shared" si="24"/>
        <v>0.5</v>
      </c>
      <c r="BH10" s="246">
        <f>INDEX('Mar - Aug'!AG:AG,MATCH(C10,'Mar - Aug'!C:C,0))</f>
        <v>0</v>
      </c>
      <c r="BI10" s="56">
        <v>4</v>
      </c>
      <c r="BJ10" s="246">
        <f>INDEX('Mar - Aug'!AK:AK,MATCH($C10,'Mar - Aug'!$C:$C,0))</f>
        <v>0.28000000000000003</v>
      </c>
      <c r="BK10" s="246">
        <f>INDEX('Mar - Aug'!AL:AL,MATCH($C10,'Mar - Aug'!$C:$C,0))</f>
        <v>0.52</v>
      </c>
      <c r="BL10" s="246">
        <f>INDEX('Mar - Aug'!$AG:$AG,MATCH($C10,'Mar - Aug'!$C:$C,0))</f>
        <v>0</v>
      </c>
      <c r="BM10" s="56">
        <v>4</v>
      </c>
      <c r="BN10" s="246">
        <f>INDEX('Mar - Aug'!$AK:$AK,MATCH($C10,'Mar - Aug'!$C:$C,0))</f>
        <v>0.28000000000000003</v>
      </c>
      <c r="BO10" s="246">
        <f>INDEX('Mar - Aug'!$AL:$AL,MATCH($C10,'Mar - Aug'!$C:$C,0))</f>
        <v>0.52</v>
      </c>
      <c r="BP10" s="60">
        <f>INDEX(FY2019_ALL_Targets!EB:EB,MATCH('Final Comp Values'!B10,FY2019_ALL_Targets!A:A,0))</f>
        <v>3</v>
      </c>
      <c r="BQ10" s="60">
        <f>+INDEX(FY2019_ALL_Targets!DY:DY,MATCH(B10,FY2019_ALL_Targets!A:A,0))</f>
        <v>0</v>
      </c>
      <c r="BR10" s="60">
        <f>+INDEX(FY2019_ALL_Targets!DZ:DZ,MATCH(B10,FY2019_ALL_Targets!A:A,0))</f>
        <v>1</v>
      </c>
      <c r="BS10" s="283">
        <f>+INDEX(FY2019_ALL_Targets!EA:EA,MATCH(B10,FY2019_ALL_Targets!A:A,0))</f>
        <v>0</v>
      </c>
      <c r="BT10" s="245">
        <f t="shared" si="38"/>
        <v>0</v>
      </c>
      <c r="BU10" s="245">
        <f t="shared" si="39"/>
        <v>0</v>
      </c>
      <c r="BV10" s="246">
        <f t="shared" si="40"/>
        <v>0.52</v>
      </c>
      <c r="BW10" s="284">
        <f t="shared" si="41"/>
        <v>40987.738765598828</v>
      </c>
      <c r="BX10" s="245">
        <f t="shared" si="25"/>
        <v>2.56</v>
      </c>
      <c r="BY10" s="246">
        <f t="shared" si="26"/>
        <v>201785.79084602499</v>
      </c>
      <c r="BZ10" s="285">
        <f t="shared" si="27"/>
        <v>5.7538343889774091E-4</v>
      </c>
      <c r="CA10" s="245">
        <f t="shared" si="42"/>
        <v>23416.28</v>
      </c>
      <c r="CB10" s="286">
        <f t="shared" si="28"/>
        <v>0.3</v>
      </c>
      <c r="CC10" s="268">
        <f t="shared" si="29"/>
        <v>0</v>
      </c>
      <c r="CD10" s="267">
        <f t="shared" si="30"/>
        <v>242949.00439732117</v>
      </c>
      <c r="CE10" s="268">
        <f t="shared" si="31"/>
        <v>225202.07084602499</v>
      </c>
      <c r="CF10" s="268">
        <f t="shared" si="32"/>
        <v>-0.2200000000000002</v>
      </c>
      <c r="CG10" s="270">
        <f t="shared" si="33"/>
        <v>-17353.500314094385</v>
      </c>
      <c r="CH10" s="270">
        <f t="shared" si="34"/>
        <v>-17746.933551296184</v>
      </c>
      <c r="CI10" s="269">
        <f t="shared" si="35"/>
        <v>393.43323720179978</v>
      </c>
    </row>
    <row r="11" spans="1:87" s="57" customFormat="1" ht="15.75" customHeight="1" x14ac:dyDescent="0.25">
      <c r="A11" s="297">
        <v>1026187</v>
      </c>
      <c r="B11" s="297">
        <v>4025</v>
      </c>
      <c r="C11" s="347">
        <v>675141</v>
      </c>
      <c r="D11" s="219" t="s">
        <v>925</v>
      </c>
      <c r="E11" s="299" t="s">
        <v>418</v>
      </c>
      <c r="F11" s="299" t="s">
        <v>938</v>
      </c>
      <c r="G11" s="301" t="s">
        <v>915</v>
      </c>
      <c r="H11" s="302" t="s">
        <v>938</v>
      </c>
      <c r="I11" s="56" t="s">
        <v>35</v>
      </c>
      <c r="J11" s="229" t="s">
        <v>35</v>
      </c>
      <c r="K11" s="229" t="s">
        <v>35</v>
      </c>
      <c r="L11" s="56"/>
      <c r="M11" s="56"/>
      <c r="N11" s="58"/>
      <c r="O11" s="297">
        <v>1026187</v>
      </c>
      <c r="P11" s="303">
        <v>30781</v>
      </c>
      <c r="Q11" s="304">
        <v>41913</v>
      </c>
      <c r="R11" s="304">
        <v>42247</v>
      </c>
      <c r="S11" s="303">
        <f t="shared" si="0"/>
        <v>33538</v>
      </c>
      <c r="T11" s="59"/>
      <c r="U11" s="346">
        <f t="shared" si="36"/>
        <v>4.1405515904110761E-3</v>
      </c>
      <c r="V11" s="345">
        <f t="shared" si="37"/>
        <v>3.1577739209754318E-3</v>
      </c>
      <c r="W11" s="27">
        <v>407820.18647045089</v>
      </c>
      <c r="X11" s="27">
        <v>407820.19</v>
      </c>
      <c r="Y11" s="305">
        <f t="shared" si="1"/>
        <v>803538.6892870575</v>
      </c>
      <c r="Z11" s="53">
        <f t="shared" si="2"/>
        <v>54523.71</v>
      </c>
      <c r="AA11" s="54">
        <f t="shared" si="2"/>
        <v>54523.71</v>
      </c>
      <c r="AB11" s="54">
        <f t="shared" si="2"/>
        <v>54523.71</v>
      </c>
      <c r="AC11" s="54">
        <f t="shared" si="2"/>
        <v>54523.71</v>
      </c>
      <c r="AD11" s="52">
        <f t="shared" si="3"/>
        <v>218094.85</v>
      </c>
      <c r="AE11" s="53">
        <f t="shared" si="4"/>
        <v>101258.33</v>
      </c>
      <c r="AF11" s="53">
        <f t="shared" si="4"/>
        <v>101258.33</v>
      </c>
      <c r="AG11" s="53">
        <f t="shared" si="4"/>
        <v>101258.33</v>
      </c>
      <c r="AH11" s="53">
        <f t="shared" si="4"/>
        <v>101258.33</v>
      </c>
      <c r="AI11" s="52">
        <f t="shared" si="5"/>
        <v>405033.30244549998</v>
      </c>
      <c r="AJ11" s="55">
        <f t="shared" si="6"/>
        <v>1426666.8417325574</v>
      </c>
      <c r="AK11" s="219" t="s">
        <v>925</v>
      </c>
      <c r="AL11" s="220">
        <v>58482.872744368782</v>
      </c>
      <c r="AM11" s="242"/>
      <c r="AN11" s="242"/>
      <c r="AO11" s="242">
        <f t="shared" si="7"/>
        <v>864020.09600758879</v>
      </c>
      <c r="AP11" s="243">
        <f t="shared" si="8"/>
        <v>234510.59139784949</v>
      </c>
      <c r="AQ11" s="244">
        <f t="shared" si="9"/>
        <v>435519.68004892475</v>
      </c>
      <c r="AR11" s="245">
        <f t="shared" si="10"/>
        <v>14.77</v>
      </c>
      <c r="AS11" s="246">
        <f t="shared" si="11"/>
        <v>4.01</v>
      </c>
      <c r="AT11" s="246">
        <f t="shared" si="12"/>
        <v>7.45</v>
      </c>
      <c r="AU11" s="251">
        <f t="shared" si="13"/>
        <v>26.23</v>
      </c>
      <c r="AV11" s="245">
        <f t="shared" si="14"/>
        <v>13.74</v>
      </c>
      <c r="AW11" s="246">
        <f t="shared" si="15"/>
        <v>3.73</v>
      </c>
      <c r="AX11" s="246">
        <f t="shared" si="16"/>
        <v>6.93</v>
      </c>
      <c r="AY11" s="252">
        <f t="shared" si="17"/>
        <v>24.4</v>
      </c>
      <c r="AZ11" s="249">
        <f t="shared" si="18"/>
        <v>13.74</v>
      </c>
      <c r="BA11" s="56">
        <f t="shared" si="19"/>
        <v>4</v>
      </c>
      <c r="BB11" s="246">
        <f t="shared" si="20"/>
        <v>0.93</v>
      </c>
      <c r="BC11" s="250">
        <f t="shared" si="21"/>
        <v>1.73</v>
      </c>
      <c r="BD11" s="246">
        <f t="shared" si="22"/>
        <v>13.74</v>
      </c>
      <c r="BE11" s="56">
        <v>4</v>
      </c>
      <c r="BF11" s="246">
        <f t="shared" si="23"/>
        <v>0.93</v>
      </c>
      <c r="BG11" s="250">
        <f t="shared" si="24"/>
        <v>1.73</v>
      </c>
      <c r="BH11" s="246">
        <f>INDEX('Mar - Aug'!AG:AG,MATCH(C11,'Mar - Aug'!C:C,0))</f>
        <v>13.82</v>
      </c>
      <c r="BI11" s="56">
        <v>4</v>
      </c>
      <c r="BJ11" s="246">
        <f>INDEX('Mar - Aug'!AK:AK,MATCH($C11,'Mar - Aug'!$C:$C,0))</f>
        <v>0.94</v>
      </c>
      <c r="BK11" s="246">
        <f>INDEX('Mar - Aug'!AL:AL,MATCH($C11,'Mar - Aug'!$C:$C,0))</f>
        <v>1.74</v>
      </c>
      <c r="BL11" s="246">
        <f>INDEX('Mar - Aug'!$AG:$AG,MATCH($C11,'Mar - Aug'!$C:$C,0))</f>
        <v>13.82</v>
      </c>
      <c r="BM11" s="56">
        <v>4</v>
      </c>
      <c r="BN11" s="246">
        <f>INDEX('Mar - Aug'!$AK:$AK,MATCH($C11,'Mar - Aug'!$C:$C,0))</f>
        <v>0.94</v>
      </c>
      <c r="BO11" s="246">
        <f>INDEX('Mar - Aug'!$AL:$AL,MATCH($C11,'Mar - Aug'!$C:$C,0))</f>
        <v>1.74</v>
      </c>
      <c r="BP11" s="60">
        <f>INDEX(FY2019_ALL_Targets!EB:EB,MATCH('Final Comp Values'!B11,FY2019_ALL_Targets!A:A,0))</f>
        <v>2</v>
      </c>
      <c r="BQ11" s="60">
        <f>+INDEX(FY2019_ALL_Targets!DY:DY,MATCH(B11,FY2019_ALL_Targets!A:A,0))</f>
        <v>1</v>
      </c>
      <c r="BR11" s="60">
        <f>+INDEX(FY2019_ALL_Targets!DZ:DZ,MATCH(B11,FY2019_ALL_Targets!A:A,0))</f>
        <v>1</v>
      </c>
      <c r="BS11" s="283">
        <f>+INDEX(FY2019_ALL_Targets!EA:EA,MATCH(B11,FY2019_ALL_Targets!A:A,0))</f>
        <v>0</v>
      </c>
      <c r="BT11" s="245">
        <f t="shared" si="38"/>
        <v>9.2133333333333329</v>
      </c>
      <c r="BU11" s="245">
        <f t="shared" si="39"/>
        <v>0.94</v>
      </c>
      <c r="BV11" s="246">
        <f t="shared" si="40"/>
        <v>1.74</v>
      </c>
      <c r="BW11" s="284">
        <f t="shared" si="41"/>
        <v>695556.29983969266</v>
      </c>
      <c r="BX11" s="245">
        <f t="shared" si="25"/>
        <v>12.506666666666666</v>
      </c>
      <c r="BY11" s="246">
        <f t="shared" si="26"/>
        <v>731425.79512290552</v>
      </c>
      <c r="BZ11" s="285">
        <f t="shared" si="27"/>
        <v>2.0856289609483287E-3</v>
      </c>
      <c r="CA11" s="245">
        <f t="shared" si="42"/>
        <v>84878.49</v>
      </c>
      <c r="CB11" s="286">
        <f t="shared" si="28"/>
        <v>1.45</v>
      </c>
      <c r="CC11" s="268">
        <f t="shared" si="29"/>
        <v>-9.1933333333333351</v>
      </c>
      <c r="CD11" s="267">
        <f t="shared" si="30"/>
        <v>1426666.8417325574</v>
      </c>
      <c r="CE11" s="268">
        <f t="shared" si="31"/>
        <v>816304.28512290551</v>
      </c>
      <c r="CF11" s="268">
        <f t="shared" si="32"/>
        <v>-10.443333333333333</v>
      </c>
      <c r="CG11" s="270">
        <f t="shared" si="33"/>
        <v>-610621.20425520523</v>
      </c>
      <c r="CH11" s="270">
        <f t="shared" si="34"/>
        <v>-610362.55660965189</v>
      </c>
      <c r="CI11" s="269">
        <f t="shared" si="35"/>
        <v>-258.64764555334114</v>
      </c>
    </row>
    <row r="12" spans="1:87" s="57" customFormat="1" ht="15.75" customHeight="1" x14ac:dyDescent="0.25">
      <c r="A12" s="297">
        <v>1026421</v>
      </c>
      <c r="B12" s="297">
        <v>4026</v>
      </c>
      <c r="C12" s="347">
        <v>675021</v>
      </c>
      <c r="D12" s="219" t="s">
        <v>913</v>
      </c>
      <c r="E12" s="299" t="s">
        <v>150</v>
      </c>
      <c r="F12" s="299" t="s">
        <v>994</v>
      </c>
      <c r="G12" s="301" t="s">
        <v>915</v>
      </c>
      <c r="H12" s="302" t="s">
        <v>994</v>
      </c>
      <c r="I12" s="56" t="s">
        <v>35</v>
      </c>
      <c r="J12" s="229" t="s">
        <v>35</v>
      </c>
      <c r="K12" s="229" t="s">
        <v>35</v>
      </c>
      <c r="L12" s="56"/>
      <c r="M12" s="56"/>
      <c r="N12" s="58"/>
      <c r="O12" s="297">
        <v>1026421</v>
      </c>
      <c r="P12" s="303">
        <v>3844</v>
      </c>
      <c r="Q12" s="304">
        <v>41974</v>
      </c>
      <c r="R12" s="304">
        <v>42247</v>
      </c>
      <c r="S12" s="303">
        <f t="shared" si="0"/>
        <v>5121</v>
      </c>
      <c r="T12" s="59"/>
      <c r="U12" s="346">
        <f t="shared" si="36"/>
        <v>6.3223104223552749E-4</v>
      </c>
      <c r="V12" s="345">
        <f t="shared" si="37"/>
        <v>4.8216829415335401E-4</v>
      </c>
      <c r="W12" s="27">
        <v>62271.070849110802</v>
      </c>
      <c r="X12" s="27">
        <v>62271.070849110802</v>
      </c>
      <c r="Y12" s="305">
        <f t="shared" si="1"/>
        <v>122694.30579757354</v>
      </c>
      <c r="Z12" s="53">
        <f t="shared" si="2"/>
        <v>8325.36</v>
      </c>
      <c r="AA12" s="54">
        <f t="shared" si="2"/>
        <v>8325.36</v>
      </c>
      <c r="AB12" s="54">
        <f t="shared" si="2"/>
        <v>8325.36</v>
      </c>
      <c r="AC12" s="54">
        <f t="shared" si="2"/>
        <v>8325.36</v>
      </c>
      <c r="AD12" s="52">
        <f t="shared" si="3"/>
        <v>33301.440000000002</v>
      </c>
      <c r="AE12" s="53">
        <f t="shared" si="4"/>
        <v>15461.38</v>
      </c>
      <c r="AF12" s="53">
        <f t="shared" si="4"/>
        <v>15461.38</v>
      </c>
      <c r="AG12" s="53">
        <f t="shared" si="4"/>
        <v>15461.38</v>
      </c>
      <c r="AH12" s="53">
        <f t="shared" si="4"/>
        <v>15461.38</v>
      </c>
      <c r="AI12" s="52">
        <f t="shared" si="5"/>
        <v>61845.5346718172</v>
      </c>
      <c r="AJ12" s="55">
        <f t="shared" si="6"/>
        <v>217841.28046939074</v>
      </c>
      <c r="AK12" s="219" t="s">
        <v>913</v>
      </c>
      <c r="AL12" s="220">
        <v>61485.26180987338</v>
      </c>
      <c r="AM12" s="242"/>
      <c r="AN12" s="242"/>
      <c r="AO12" s="242">
        <f t="shared" si="7"/>
        <v>131929.36107265973</v>
      </c>
      <c r="AP12" s="243">
        <f t="shared" si="8"/>
        <v>35808.000000000007</v>
      </c>
      <c r="AQ12" s="244">
        <f t="shared" si="9"/>
        <v>66500.574915932477</v>
      </c>
      <c r="AR12" s="245">
        <f t="shared" si="10"/>
        <v>2.15</v>
      </c>
      <c r="AS12" s="246">
        <f t="shared" si="11"/>
        <v>0.57999999999999996</v>
      </c>
      <c r="AT12" s="246">
        <f t="shared" si="12"/>
        <v>1.08</v>
      </c>
      <c r="AU12" s="251">
        <f t="shared" si="13"/>
        <v>3.81</v>
      </c>
      <c r="AV12" s="245">
        <f t="shared" si="14"/>
        <v>2</v>
      </c>
      <c r="AW12" s="246">
        <f t="shared" si="15"/>
        <v>0.54</v>
      </c>
      <c r="AX12" s="246">
        <f t="shared" si="16"/>
        <v>1.01</v>
      </c>
      <c r="AY12" s="252">
        <f t="shared" si="17"/>
        <v>3.55</v>
      </c>
      <c r="AZ12" s="249">
        <f t="shared" si="18"/>
        <v>2</v>
      </c>
      <c r="BA12" s="56">
        <f t="shared" si="19"/>
        <v>4</v>
      </c>
      <c r="BB12" s="246">
        <f t="shared" si="20"/>
        <v>0.14000000000000001</v>
      </c>
      <c r="BC12" s="250">
        <f t="shared" si="21"/>
        <v>0.25</v>
      </c>
      <c r="BD12" s="246">
        <f t="shared" si="22"/>
        <v>2</v>
      </c>
      <c r="BE12" s="56">
        <v>4</v>
      </c>
      <c r="BF12" s="246">
        <f t="shared" si="23"/>
        <v>0.14000000000000001</v>
      </c>
      <c r="BG12" s="250">
        <f t="shared" si="24"/>
        <v>0.25</v>
      </c>
      <c r="BH12" s="246">
        <f>INDEX('Mar - Aug'!AG:AG,MATCH(C12,'Mar - Aug'!C:C,0))</f>
        <v>1.95</v>
      </c>
      <c r="BI12" s="56">
        <v>4</v>
      </c>
      <c r="BJ12" s="246">
        <f>INDEX('Mar - Aug'!AK:AK,MATCH($C12,'Mar - Aug'!$C:$C,0))</f>
        <v>0.13</v>
      </c>
      <c r="BK12" s="246">
        <f>INDEX('Mar - Aug'!AL:AL,MATCH($C12,'Mar - Aug'!$C:$C,0))</f>
        <v>0.25</v>
      </c>
      <c r="BL12" s="246">
        <f>INDEX('Mar - Aug'!$AG:$AG,MATCH($C12,'Mar - Aug'!$C:$C,0))</f>
        <v>1.95</v>
      </c>
      <c r="BM12" s="56">
        <v>4</v>
      </c>
      <c r="BN12" s="246">
        <f>INDEX('Mar - Aug'!$AK:$AK,MATCH($C12,'Mar - Aug'!$C:$C,0))</f>
        <v>0.13</v>
      </c>
      <c r="BO12" s="246">
        <f>INDEX('Mar - Aug'!$AL:$AL,MATCH($C12,'Mar - Aug'!$C:$C,0))</f>
        <v>0.25</v>
      </c>
      <c r="BP12" s="60">
        <f>INDEX(FY2019_ALL_Targets!EB:EB,MATCH('Final Comp Values'!B12,FY2019_ALL_Targets!A:A,0))</f>
        <v>0</v>
      </c>
      <c r="BQ12" s="60">
        <f>+INDEX(FY2019_ALL_Targets!DY:DY,MATCH(B12,FY2019_ALL_Targets!A:A,0))</f>
        <v>0</v>
      </c>
      <c r="BR12" s="60">
        <f>+INDEX(FY2019_ALL_Targets!DZ:DZ,MATCH(B12,FY2019_ALL_Targets!A:A,0))</f>
        <v>0</v>
      </c>
      <c r="BS12" s="283">
        <f>+INDEX(FY2019_ALL_Targets!EA:EA,MATCH(B12,FY2019_ALL_Targets!A:A,0))</f>
        <v>0</v>
      </c>
      <c r="BT12" s="245">
        <f t="shared" si="38"/>
        <v>0</v>
      </c>
      <c r="BU12" s="245">
        <f t="shared" si="39"/>
        <v>0</v>
      </c>
      <c r="BV12" s="246">
        <f t="shared" si="40"/>
        <v>0</v>
      </c>
      <c r="BW12" s="284">
        <f t="shared" si="41"/>
        <v>0</v>
      </c>
      <c r="BX12" s="245">
        <f t="shared" si="25"/>
        <v>3.55</v>
      </c>
      <c r="BY12" s="246">
        <f t="shared" si="26"/>
        <v>218272.67942505048</v>
      </c>
      <c r="BZ12" s="285">
        <f t="shared" si="27"/>
        <v>6.2239508727769146E-4</v>
      </c>
      <c r="CA12" s="245">
        <f t="shared" si="42"/>
        <v>25329.51</v>
      </c>
      <c r="CB12" s="286">
        <f t="shared" si="28"/>
        <v>0.41</v>
      </c>
      <c r="CC12" s="268">
        <f t="shared" si="29"/>
        <v>-1.0000000000000453E-2</v>
      </c>
      <c r="CD12" s="267">
        <f t="shared" si="30"/>
        <v>217841.28046939074</v>
      </c>
      <c r="CE12" s="268">
        <f t="shared" si="31"/>
        <v>243602.18942505048</v>
      </c>
      <c r="CF12" s="268">
        <f t="shared" si="32"/>
        <v>0.41000000000000014</v>
      </c>
      <c r="CG12" s="270">
        <f t="shared" si="33"/>
        <v>25159.133800690208</v>
      </c>
      <c r="CH12" s="270">
        <f t="shared" si="34"/>
        <v>25760.908955659746</v>
      </c>
      <c r="CI12" s="269">
        <f t="shared" si="35"/>
        <v>-601.77515496953856</v>
      </c>
    </row>
    <row r="13" spans="1:87" s="57" customFormat="1" ht="15.75" customHeight="1" x14ac:dyDescent="0.25">
      <c r="A13" s="297">
        <v>1026068</v>
      </c>
      <c r="B13" s="297">
        <v>4028</v>
      </c>
      <c r="C13" s="347">
        <v>675746</v>
      </c>
      <c r="D13" s="219" t="s">
        <v>913</v>
      </c>
      <c r="E13" s="299" t="s">
        <v>2416</v>
      </c>
      <c r="F13" s="299" t="s">
        <v>965</v>
      </c>
      <c r="G13" s="301" t="s">
        <v>915</v>
      </c>
      <c r="H13" s="302" t="s">
        <v>965</v>
      </c>
      <c r="I13" s="56" t="s">
        <v>35</v>
      </c>
      <c r="J13" s="229" t="s">
        <v>35</v>
      </c>
      <c r="K13" s="229" t="s">
        <v>35</v>
      </c>
      <c r="L13" s="56"/>
      <c r="M13" s="56"/>
      <c r="N13" s="58"/>
      <c r="O13" s="297">
        <v>1026068</v>
      </c>
      <c r="P13" s="303">
        <v>29079</v>
      </c>
      <c r="Q13" s="304">
        <v>41883</v>
      </c>
      <c r="R13" s="304">
        <v>42185</v>
      </c>
      <c r="S13" s="303">
        <f t="shared" si="0"/>
        <v>35029</v>
      </c>
      <c r="T13" s="59"/>
      <c r="U13" s="346">
        <f t="shared" si="36"/>
        <v>4.3246282324679343E-3</v>
      </c>
      <c r="V13" s="345">
        <f t="shared" si="37"/>
        <v>3.2981591829521258E-3</v>
      </c>
      <c r="W13" s="27">
        <v>425950.66231034993</v>
      </c>
      <c r="X13" s="27">
        <v>425950.66</v>
      </c>
      <c r="Y13" s="305">
        <f t="shared" si="1"/>
        <v>839261.63596625731</v>
      </c>
      <c r="Z13" s="53">
        <f t="shared" si="2"/>
        <v>56947.68</v>
      </c>
      <c r="AA13" s="54">
        <f t="shared" si="2"/>
        <v>56947.68</v>
      </c>
      <c r="AB13" s="54">
        <f t="shared" si="2"/>
        <v>56947.68</v>
      </c>
      <c r="AC13" s="54">
        <f t="shared" si="2"/>
        <v>56947.68</v>
      </c>
      <c r="AD13" s="52">
        <f t="shared" si="3"/>
        <v>227790.71</v>
      </c>
      <c r="AE13" s="53">
        <f t="shared" si="4"/>
        <v>105759.97</v>
      </c>
      <c r="AF13" s="53">
        <f t="shared" si="4"/>
        <v>105759.97</v>
      </c>
      <c r="AG13" s="53">
        <f t="shared" si="4"/>
        <v>105759.97</v>
      </c>
      <c r="AH13" s="53">
        <f t="shared" si="4"/>
        <v>105759.97</v>
      </c>
      <c r="AI13" s="52">
        <f t="shared" si="5"/>
        <v>423039.88166746427</v>
      </c>
      <c r="AJ13" s="55">
        <f t="shared" si="6"/>
        <v>1490092.2276337217</v>
      </c>
      <c r="AK13" s="219" t="s">
        <v>913</v>
      </c>
      <c r="AL13" s="220">
        <v>61485.26180987338</v>
      </c>
      <c r="AM13" s="242"/>
      <c r="AN13" s="242"/>
      <c r="AO13" s="242">
        <f t="shared" si="7"/>
        <v>902431.86663038423</v>
      </c>
      <c r="AP13" s="243">
        <f t="shared" si="8"/>
        <v>244936.24731182796</v>
      </c>
      <c r="AQ13" s="244">
        <f t="shared" si="9"/>
        <v>454881.59319082182</v>
      </c>
      <c r="AR13" s="245">
        <f t="shared" si="10"/>
        <v>14.68</v>
      </c>
      <c r="AS13" s="246">
        <f t="shared" si="11"/>
        <v>3.98</v>
      </c>
      <c r="AT13" s="246">
        <f t="shared" si="12"/>
        <v>7.4</v>
      </c>
      <c r="AU13" s="251">
        <f t="shared" si="13"/>
        <v>26.060000000000002</v>
      </c>
      <c r="AV13" s="245">
        <f t="shared" si="14"/>
        <v>13.65</v>
      </c>
      <c r="AW13" s="246">
        <f t="shared" si="15"/>
        <v>3.7</v>
      </c>
      <c r="AX13" s="246">
        <f t="shared" si="16"/>
        <v>6.88</v>
      </c>
      <c r="AY13" s="252">
        <f t="shared" si="17"/>
        <v>24.23</v>
      </c>
      <c r="AZ13" s="249">
        <f t="shared" si="18"/>
        <v>13.65</v>
      </c>
      <c r="BA13" s="56">
        <f t="shared" si="19"/>
        <v>4</v>
      </c>
      <c r="BB13" s="246">
        <f t="shared" si="20"/>
        <v>0.93</v>
      </c>
      <c r="BC13" s="250">
        <f t="shared" si="21"/>
        <v>1.72</v>
      </c>
      <c r="BD13" s="246">
        <f t="shared" si="22"/>
        <v>13.65</v>
      </c>
      <c r="BE13" s="56">
        <v>4</v>
      </c>
      <c r="BF13" s="246">
        <f t="shared" si="23"/>
        <v>0.93</v>
      </c>
      <c r="BG13" s="250">
        <f t="shared" si="24"/>
        <v>1.72</v>
      </c>
      <c r="BH13" s="246">
        <f>INDEX('Mar - Aug'!AG:AG,MATCH(C13,'Mar - Aug'!C:C,0))</f>
        <v>13.36</v>
      </c>
      <c r="BI13" s="56">
        <v>4</v>
      </c>
      <c r="BJ13" s="246">
        <f>INDEX('Mar - Aug'!AK:AK,MATCH($C13,'Mar - Aug'!$C:$C,0))</f>
        <v>0.91</v>
      </c>
      <c r="BK13" s="246">
        <f>INDEX('Mar - Aug'!AL:AL,MATCH($C13,'Mar - Aug'!$C:$C,0))</f>
        <v>1.68</v>
      </c>
      <c r="BL13" s="246">
        <f>INDEX('Mar - Aug'!$AG:$AG,MATCH($C13,'Mar - Aug'!$C:$C,0))</f>
        <v>13.36</v>
      </c>
      <c r="BM13" s="56">
        <v>4</v>
      </c>
      <c r="BN13" s="246">
        <f>INDEX('Mar - Aug'!$AK:$AK,MATCH($C13,'Mar - Aug'!$C:$C,0))</f>
        <v>0.91</v>
      </c>
      <c r="BO13" s="246">
        <f>INDEX('Mar - Aug'!$AL:$AL,MATCH($C13,'Mar - Aug'!$C:$C,0))</f>
        <v>1.68</v>
      </c>
      <c r="BP13" s="60">
        <f>INDEX(FY2019_ALL_Targets!EB:EB,MATCH('Final Comp Values'!B13,FY2019_ALL_Targets!A:A,0))</f>
        <v>0</v>
      </c>
      <c r="BQ13" s="60">
        <f>+INDEX(FY2019_ALL_Targets!DY:DY,MATCH(B13,FY2019_ALL_Targets!A:A,0))</f>
        <v>0</v>
      </c>
      <c r="BR13" s="60">
        <f>+INDEX(FY2019_ALL_Targets!DZ:DZ,MATCH(B13,FY2019_ALL_Targets!A:A,0))</f>
        <v>0</v>
      </c>
      <c r="BS13" s="283">
        <f>+INDEX(FY2019_ALL_Targets!EA:EA,MATCH(B13,FY2019_ALL_Targets!A:A,0))</f>
        <v>0</v>
      </c>
      <c r="BT13" s="245">
        <f t="shared" si="38"/>
        <v>0</v>
      </c>
      <c r="BU13" s="245">
        <f t="shared" si="39"/>
        <v>0</v>
      </c>
      <c r="BV13" s="246">
        <f t="shared" si="40"/>
        <v>0</v>
      </c>
      <c r="BW13" s="284">
        <f t="shared" si="41"/>
        <v>0</v>
      </c>
      <c r="BX13" s="245">
        <f t="shared" si="25"/>
        <v>24.23</v>
      </c>
      <c r="BY13" s="246">
        <f t="shared" si="26"/>
        <v>1489787.8936532321</v>
      </c>
      <c r="BZ13" s="285">
        <f t="shared" si="27"/>
        <v>4.2480656238699909E-3</v>
      </c>
      <c r="CA13" s="245">
        <f t="shared" si="42"/>
        <v>172882.81</v>
      </c>
      <c r="CB13" s="286">
        <f t="shared" si="28"/>
        <v>2.81</v>
      </c>
      <c r="CC13" s="268">
        <f t="shared" si="29"/>
        <v>-1.9999999999998463E-2</v>
      </c>
      <c r="CD13" s="267">
        <f t="shared" si="30"/>
        <v>1490092.2276337217</v>
      </c>
      <c r="CE13" s="268">
        <f t="shared" si="31"/>
        <v>1662670.7036532322</v>
      </c>
      <c r="CF13" s="268">
        <f t="shared" si="32"/>
        <v>2.8099999999999987</v>
      </c>
      <c r="CG13" s="270">
        <f t="shared" si="33"/>
        <v>172808.87988653552</v>
      </c>
      <c r="CH13" s="270">
        <f t="shared" si="34"/>
        <v>172578.47601951053</v>
      </c>
      <c r="CI13" s="269">
        <f t="shared" si="35"/>
        <v>230.40386702498654</v>
      </c>
    </row>
    <row r="14" spans="1:87" s="57" customFormat="1" ht="15.75" customHeight="1" x14ac:dyDescent="0.25">
      <c r="A14" s="297">
        <v>1026602</v>
      </c>
      <c r="B14" s="297">
        <v>4029</v>
      </c>
      <c r="C14" s="347">
        <v>675360</v>
      </c>
      <c r="D14" s="219" t="s">
        <v>925</v>
      </c>
      <c r="E14" s="299" t="s">
        <v>152</v>
      </c>
      <c r="F14" s="299" t="s">
        <v>1002</v>
      </c>
      <c r="G14" s="301" t="s">
        <v>915</v>
      </c>
      <c r="H14" s="302" t="s">
        <v>1002</v>
      </c>
      <c r="I14" s="56" t="s">
        <v>35</v>
      </c>
      <c r="J14" s="229" t="s">
        <v>35</v>
      </c>
      <c r="K14" s="229" t="s">
        <v>35</v>
      </c>
      <c r="L14" s="56"/>
      <c r="M14" s="56"/>
      <c r="N14" s="58"/>
      <c r="O14" s="297">
        <v>1026602</v>
      </c>
      <c r="P14" s="303">
        <v>16617</v>
      </c>
      <c r="Q14" s="304">
        <v>42027</v>
      </c>
      <c r="R14" s="304">
        <v>42277</v>
      </c>
      <c r="S14" s="303">
        <f t="shared" si="0"/>
        <v>24164</v>
      </c>
      <c r="T14" s="59"/>
      <c r="U14" s="346">
        <f t="shared" si="36"/>
        <v>2.9832514947430748E-3</v>
      </c>
      <c r="V14" s="345">
        <f t="shared" si="37"/>
        <v>2.2751639640542173E-3</v>
      </c>
      <c r="W14" s="27">
        <v>293832.8757597761</v>
      </c>
      <c r="X14" s="27">
        <v>293832.87</v>
      </c>
      <c r="Y14" s="305">
        <f t="shared" si="1"/>
        <v>578946.53491360426</v>
      </c>
      <c r="Z14" s="53">
        <f t="shared" si="2"/>
        <v>39284.129999999997</v>
      </c>
      <c r="AA14" s="54">
        <f t="shared" si="2"/>
        <v>39284.129999999997</v>
      </c>
      <c r="AB14" s="54">
        <f t="shared" si="2"/>
        <v>39284.129999999997</v>
      </c>
      <c r="AC14" s="54">
        <f t="shared" si="2"/>
        <v>39284.129999999997</v>
      </c>
      <c r="AD14" s="52">
        <f t="shared" si="3"/>
        <v>157136.5</v>
      </c>
      <c r="AE14" s="53">
        <f t="shared" si="4"/>
        <v>72956.23</v>
      </c>
      <c r="AF14" s="53">
        <f t="shared" si="4"/>
        <v>72956.23</v>
      </c>
      <c r="AG14" s="53">
        <f t="shared" si="4"/>
        <v>72956.23</v>
      </c>
      <c r="AH14" s="53">
        <f t="shared" si="4"/>
        <v>72956.23</v>
      </c>
      <c r="AI14" s="52">
        <f t="shared" si="5"/>
        <v>291824.93649868987</v>
      </c>
      <c r="AJ14" s="55">
        <f t="shared" si="6"/>
        <v>1027907.9714122941</v>
      </c>
      <c r="AK14" s="219" t="s">
        <v>925</v>
      </c>
      <c r="AL14" s="220">
        <v>58482.872744368782</v>
      </c>
      <c r="AM14" s="242"/>
      <c r="AN14" s="242"/>
      <c r="AO14" s="242">
        <f t="shared" si="7"/>
        <v>622523.15582107985</v>
      </c>
      <c r="AP14" s="243">
        <f t="shared" si="8"/>
        <v>168963.97849462368</v>
      </c>
      <c r="AQ14" s="244">
        <f t="shared" si="9"/>
        <v>313790.25429966656</v>
      </c>
      <c r="AR14" s="245">
        <f t="shared" si="10"/>
        <v>10.64</v>
      </c>
      <c r="AS14" s="246">
        <f t="shared" si="11"/>
        <v>2.89</v>
      </c>
      <c r="AT14" s="246">
        <f t="shared" si="12"/>
        <v>5.37</v>
      </c>
      <c r="AU14" s="251">
        <f t="shared" si="13"/>
        <v>18.900000000000002</v>
      </c>
      <c r="AV14" s="245">
        <f t="shared" si="14"/>
        <v>9.9</v>
      </c>
      <c r="AW14" s="246">
        <f t="shared" si="15"/>
        <v>2.69</v>
      </c>
      <c r="AX14" s="246">
        <f t="shared" si="16"/>
        <v>4.99</v>
      </c>
      <c r="AY14" s="252">
        <f t="shared" si="17"/>
        <v>17.579999999999998</v>
      </c>
      <c r="AZ14" s="249">
        <f t="shared" si="18"/>
        <v>9.9</v>
      </c>
      <c r="BA14" s="56">
        <f t="shared" si="19"/>
        <v>4</v>
      </c>
      <c r="BB14" s="246">
        <f t="shared" si="20"/>
        <v>0.67</v>
      </c>
      <c r="BC14" s="250">
        <f t="shared" si="21"/>
        <v>1.25</v>
      </c>
      <c r="BD14" s="246">
        <f t="shared" si="22"/>
        <v>9.9</v>
      </c>
      <c r="BE14" s="56">
        <v>4</v>
      </c>
      <c r="BF14" s="246">
        <f t="shared" si="23"/>
        <v>0.67</v>
      </c>
      <c r="BG14" s="250">
        <f t="shared" si="24"/>
        <v>1.25</v>
      </c>
      <c r="BH14" s="246">
        <f>INDEX('Mar - Aug'!AG:AG,MATCH(C14,'Mar - Aug'!C:C,0))</f>
        <v>9.9600000000000009</v>
      </c>
      <c r="BI14" s="56">
        <v>4</v>
      </c>
      <c r="BJ14" s="246">
        <f>INDEX('Mar - Aug'!AK:AK,MATCH($C14,'Mar - Aug'!$C:$C,0))</f>
        <v>0.68</v>
      </c>
      <c r="BK14" s="246">
        <f>INDEX('Mar - Aug'!AL:AL,MATCH($C14,'Mar - Aug'!$C:$C,0))</f>
        <v>1.26</v>
      </c>
      <c r="BL14" s="246">
        <f>INDEX('Mar - Aug'!$AG:$AG,MATCH($C14,'Mar - Aug'!$C:$C,0))</f>
        <v>9.9600000000000009</v>
      </c>
      <c r="BM14" s="56">
        <v>4</v>
      </c>
      <c r="BN14" s="246">
        <f>INDEX('Mar - Aug'!$AK:$AK,MATCH($C14,'Mar - Aug'!$C:$C,0))</f>
        <v>0.68</v>
      </c>
      <c r="BO14" s="246">
        <f>INDEX('Mar - Aug'!$AL:$AL,MATCH($C14,'Mar - Aug'!$C:$C,0))</f>
        <v>1.26</v>
      </c>
      <c r="BP14" s="60">
        <f>INDEX(FY2019_ALL_Targets!EB:EB,MATCH('Final Comp Values'!B14,FY2019_ALL_Targets!A:A,0))</f>
        <v>0</v>
      </c>
      <c r="BQ14" s="60">
        <f>+INDEX(FY2019_ALL_Targets!DY:DY,MATCH(B14,FY2019_ALL_Targets!A:A,0))</f>
        <v>1</v>
      </c>
      <c r="BR14" s="60">
        <f>+INDEX(FY2019_ALL_Targets!DZ:DZ,MATCH(B14,FY2019_ALL_Targets!A:A,0))</f>
        <v>1</v>
      </c>
      <c r="BS14" s="283">
        <f>+INDEX(FY2019_ALL_Targets!EA:EA,MATCH(B14,FY2019_ALL_Targets!A:A,0))</f>
        <v>0</v>
      </c>
      <c r="BT14" s="245">
        <f t="shared" si="38"/>
        <v>0</v>
      </c>
      <c r="BU14" s="245">
        <f t="shared" si="39"/>
        <v>0.68</v>
      </c>
      <c r="BV14" s="246">
        <f t="shared" si="40"/>
        <v>1.26</v>
      </c>
      <c r="BW14" s="284">
        <f t="shared" si="41"/>
        <v>113456.77312407544</v>
      </c>
      <c r="BX14" s="245">
        <f t="shared" si="25"/>
        <v>15.639999999999999</v>
      </c>
      <c r="BY14" s="246">
        <f t="shared" si="26"/>
        <v>914672.12972192769</v>
      </c>
      <c r="BZ14" s="285">
        <f t="shared" si="27"/>
        <v>2.6081479437019082E-3</v>
      </c>
      <c r="CA14" s="245">
        <f t="shared" si="42"/>
        <v>106143.36</v>
      </c>
      <c r="CB14" s="286">
        <f t="shared" si="28"/>
        <v>1.81</v>
      </c>
      <c r="CC14" s="268">
        <f t="shared" si="29"/>
        <v>-1.7763568394002505E-15</v>
      </c>
      <c r="CD14" s="267">
        <f t="shared" si="30"/>
        <v>1027907.9714122941</v>
      </c>
      <c r="CE14" s="268">
        <f t="shared" si="31"/>
        <v>1020815.4897219277</v>
      </c>
      <c r="CF14" s="268">
        <f t="shared" si="32"/>
        <v>-0.12999999999999901</v>
      </c>
      <c r="CG14" s="270">
        <f t="shared" si="33"/>
        <v>-7601.1397203411389</v>
      </c>
      <c r="CH14" s="270">
        <f t="shared" si="34"/>
        <v>-7092.4816903664032</v>
      </c>
      <c r="CI14" s="269">
        <f t="shared" si="35"/>
        <v>-508.65802997473565</v>
      </c>
    </row>
    <row r="15" spans="1:87" s="57" customFormat="1" ht="15.75" customHeight="1" x14ac:dyDescent="0.25">
      <c r="A15" s="297">
        <v>1026565</v>
      </c>
      <c r="B15" s="297">
        <v>4035</v>
      </c>
      <c r="C15" s="347">
        <v>675783</v>
      </c>
      <c r="D15" s="219" t="s">
        <v>941</v>
      </c>
      <c r="E15" s="299" t="s">
        <v>2551</v>
      </c>
      <c r="F15" s="299" t="s">
        <v>945</v>
      </c>
      <c r="G15" s="301" t="s">
        <v>915</v>
      </c>
      <c r="H15" s="302" t="s">
        <v>947</v>
      </c>
      <c r="I15" s="56" t="s">
        <v>35</v>
      </c>
      <c r="J15" s="229" t="s">
        <v>35</v>
      </c>
      <c r="K15" s="229" t="s">
        <v>35</v>
      </c>
      <c r="L15" s="56"/>
      <c r="M15" s="56"/>
      <c r="N15" s="58"/>
      <c r="O15" s="297">
        <v>1026565</v>
      </c>
      <c r="P15" s="303">
        <v>12692</v>
      </c>
      <c r="Q15" s="304">
        <v>42050</v>
      </c>
      <c r="R15" s="304">
        <v>42277</v>
      </c>
      <c r="S15" s="303">
        <f t="shared" si="0"/>
        <v>20318</v>
      </c>
      <c r="T15" s="59"/>
      <c r="U15" s="346">
        <f t="shared" si="36"/>
        <v>2.5084300558760883E-3</v>
      </c>
      <c r="V15" s="345">
        <f t="shared" si="37"/>
        <v>1.9130434291364667E-3</v>
      </c>
      <c r="W15" s="27">
        <v>247065.73284076032</v>
      </c>
      <c r="X15" s="27">
        <v>247065.73</v>
      </c>
      <c r="Y15" s="305">
        <f t="shared" si="1"/>
        <v>486800.02054190577</v>
      </c>
      <c r="Z15" s="53">
        <f t="shared" si="2"/>
        <v>33031.57</v>
      </c>
      <c r="AA15" s="54">
        <f t="shared" si="2"/>
        <v>33031.57</v>
      </c>
      <c r="AB15" s="54">
        <f t="shared" si="2"/>
        <v>33031.57</v>
      </c>
      <c r="AC15" s="54">
        <f t="shared" si="2"/>
        <v>33031.57</v>
      </c>
      <c r="AD15" s="52">
        <f t="shared" si="3"/>
        <v>132126.28</v>
      </c>
      <c r="AE15" s="53">
        <f t="shared" si="4"/>
        <v>61344.35</v>
      </c>
      <c r="AF15" s="53">
        <f t="shared" si="4"/>
        <v>61344.35</v>
      </c>
      <c r="AG15" s="53">
        <f t="shared" si="4"/>
        <v>61344.35</v>
      </c>
      <c r="AH15" s="53">
        <f t="shared" si="4"/>
        <v>61344.35</v>
      </c>
      <c r="AI15" s="52">
        <f t="shared" si="5"/>
        <v>245377.3820468623</v>
      </c>
      <c r="AJ15" s="55">
        <f t="shared" si="6"/>
        <v>864303.68258876808</v>
      </c>
      <c r="AK15" s="219" t="s">
        <v>941</v>
      </c>
      <c r="AL15" s="220">
        <v>76951.060656708069</v>
      </c>
      <c r="AM15" s="242"/>
      <c r="AN15" s="242"/>
      <c r="AO15" s="242">
        <f t="shared" si="7"/>
        <v>523440.88230312453</v>
      </c>
      <c r="AP15" s="243">
        <f t="shared" si="8"/>
        <v>142071.26881720431</v>
      </c>
      <c r="AQ15" s="244">
        <f t="shared" si="9"/>
        <v>263846.64736221754</v>
      </c>
      <c r="AR15" s="245">
        <f t="shared" si="10"/>
        <v>6.8</v>
      </c>
      <c r="AS15" s="246">
        <f t="shared" si="11"/>
        <v>1.85</v>
      </c>
      <c r="AT15" s="246">
        <f t="shared" si="12"/>
        <v>3.43</v>
      </c>
      <c r="AU15" s="251">
        <f t="shared" si="13"/>
        <v>12.08</v>
      </c>
      <c r="AV15" s="245">
        <f t="shared" si="14"/>
        <v>6.33</v>
      </c>
      <c r="AW15" s="246">
        <f t="shared" si="15"/>
        <v>1.72</v>
      </c>
      <c r="AX15" s="246">
        <f t="shared" si="16"/>
        <v>3.19</v>
      </c>
      <c r="AY15" s="252">
        <f t="shared" si="17"/>
        <v>11.24</v>
      </c>
      <c r="AZ15" s="249">
        <f t="shared" si="18"/>
        <v>6.33</v>
      </c>
      <c r="BA15" s="56">
        <f t="shared" si="19"/>
        <v>4</v>
      </c>
      <c r="BB15" s="246">
        <f t="shared" si="20"/>
        <v>0.43</v>
      </c>
      <c r="BC15" s="250">
        <f t="shared" si="21"/>
        <v>0.8</v>
      </c>
      <c r="BD15" s="246">
        <f t="shared" si="22"/>
        <v>6.33</v>
      </c>
      <c r="BE15" s="56">
        <v>4</v>
      </c>
      <c r="BF15" s="246">
        <f t="shared" si="23"/>
        <v>0.43</v>
      </c>
      <c r="BG15" s="250">
        <f t="shared" si="24"/>
        <v>0.8</v>
      </c>
      <c r="BH15" s="246">
        <f>INDEX('Mar - Aug'!AG:AG,MATCH(C15,'Mar - Aug'!C:C,0))</f>
        <v>6.13</v>
      </c>
      <c r="BI15" s="56">
        <v>4</v>
      </c>
      <c r="BJ15" s="246">
        <f>INDEX('Mar - Aug'!AK:AK,MATCH($C15,'Mar - Aug'!$C:$C,0))</f>
        <v>0.42</v>
      </c>
      <c r="BK15" s="246">
        <f>INDEX('Mar - Aug'!AL:AL,MATCH($C15,'Mar - Aug'!$C:$C,0))</f>
        <v>0.77</v>
      </c>
      <c r="BL15" s="246">
        <f>INDEX('Mar - Aug'!$AG:$AG,MATCH($C15,'Mar - Aug'!$C:$C,0))</f>
        <v>6.13</v>
      </c>
      <c r="BM15" s="56">
        <v>4</v>
      </c>
      <c r="BN15" s="246">
        <f>INDEX('Mar - Aug'!$AK:$AK,MATCH($C15,'Mar - Aug'!$C:$C,0))</f>
        <v>0.42</v>
      </c>
      <c r="BO15" s="246">
        <f>INDEX('Mar - Aug'!$AL:$AL,MATCH($C15,'Mar - Aug'!$C:$C,0))</f>
        <v>0.77</v>
      </c>
      <c r="BP15" s="60">
        <f>INDEX(FY2019_ALL_Targets!EB:EB,MATCH('Final Comp Values'!B15,FY2019_ALL_Targets!A:A,0))</f>
        <v>0</v>
      </c>
      <c r="BQ15" s="60">
        <f>+INDEX(FY2019_ALL_Targets!DY:DY,MATCH(B15,FY2019_ALL_Targets!A:A,0))</f>
        <v>0</v>
      </c>
      <c r="BR15" s="60">
        <f>+INDEX(FY2019_ALL_Targets!DZ:DZ,MATCH(B15,FY2019_ALL_Targets!A:A,0))</f>
        <v>0</v>
      </c>
      <c r="BS15" s="283">
        <f>+INDEX(FY2019_ALL_Targets!EA:EA,MATCH(B15,FY2019_ALL_Targets!A:A,0))</f>
        <v>0</v>
      </c>
      <c r="BT15" s="245">
        <f t="shared" si="38"/>
        <v>0</v>
      </c>
      <c r="BU15" s="245">
        <f t="shared" si="39"/>
        <v>0</v>
      </c>
      <c r="BV15" s="246">
        <f t="shared" si="40"/>
        <v>0</v>
      </c>
      <c r="BW15" s="284">
        <f t="shared" si="41"/>
        <v>0</v>
      </c>
      <c r="BX15" s="245">
        <f t="shared" si="25"/>
        <v>11.24</v>
      </c>
      <c r="BY15" s="246">
        <f t="shared" si="26"/>
        <v>864929.92178139871</v>
      </c>
      <c r="BZ15" s="285">
        <f t="shared" si="27"/>
        <v>2.4663101931685833E-3</v>
      </c>
      <c r="CA15" s="245">
        <f t="shared" si="42"/>
        <v>100371.01</v>
      </c>
      <c r="CB15" s="286">
        <f t="shared" si="28"/>
        <v>1.3</v>
      </c>
      <c r="CC15" s="268">
        <f t="shared" si="29"/>
        <v>-1.0000000000000009E-2</v>
      </c>
      <c r="CD15" s="267">
        <f t="shared" si="30"/>
        <v>864303.68258876808</v>
      </c>
      <c r="CE15" s="268">
        <f t="shared" si="31"/>
        <v>965300.93178139871</v>
      </c>
      <c r="CF15" s="268">
        <f t="shared" si="32"/>
        <v>1.3000000000000007</v>
      </c>
      <c r="CG15" s="270">
        <f t="shared" si="33"/>
        <v>99963.949053861128</v>
      </c>
      <c r="CH15" s="270">
        <f t="shared" si="34"/>
        <v>100997.24919263064</v>
      </c>
      <c r="CI15" s="269">
        <f t="shared" si="35"/>
        <v>-1033.3001387695112</v>
      </c>
    </row>
    <row r="16" spans="1:87" s="57" customFormat="1" ht="15.75" customHeight="1" x14ac:dyDescent="0.25">
      <c r="A16" s="297">
        <v>1025583</v>
      </c>
      <c r="B16" s="297">
        <v>4038</v>
      </c>
      <c r="C16" s="347">
        <v>675546</v>
      </c>
      <c r="D16" s="219" t="s">
        <v>940</v>
      </c>
      <c r="E16" s="299" t="s">
        <v>2912</v>
      </c>
      <c r="F16" s="299" t="s">
        <v>2913</v>
      </c>
      <c r="G16" s="301" t="s">
        <v>1021</v>
      </c>
      <c r="H16" s="302"/>
      <c r="I16" s="56" t="s">
        <v>35</v>
      </c>
      <c r="J16" s="229" t="s">
        <v>36</v>
      </c>
      <c r="K16" s="229" t="s">
        <v>35</v>
      </c>
      <c r="L16" s="56"/>
      <c r="M16" s="56"/>
      <c r="N16" s="58"/>
      <c r="O16" s="297">
        <v>1025583</v>
      </c>
      <c r="P16" s="303">
        <v>37066</v>
      </c>
      <c r="Q16" s="304">
        <v>42005</v>
      </c>
      <c r="R16" s="304">
        <v>42369</v>
      </c>
      <c r="S16" s="303">
        <f t="shared" si="0"/>
        <v>37066</v>
      </c>
      <c r="T16" s="59"/>
      <c r="U16" s="346" t="str">
        <f t="shared" si="36"/>
        <v/>
      </c>
      <c r="V16" s="345">
        <f t="shared" si="37"/>
        <v>3.4899531324132432E-3</v>
      </c>
      <c r="W16" s="27">
        <v>0</v>
      </c>
      <c r="X16" s="27">
        <v>0</v>
      </c>
      <c r="Y16" s="305">
        <f t="shared" si="1"/>
        <v>0</v>
      </c>
      <c r="Z16" s="53">
        <f t="shared" si="2"/>
        <v>60259.29</v>
      </c>
      <c r="AA16" s="54">
        <f t="shared" si="2"/>
        <v>60259.29</v>
      </c>
      <c r="AB16" s="54">
        <f t="shared" si="2"/>
        <v>60259.29</v>
      </c>
      <c r="AC16" s="54">
        <f t="shared" si="2"/>
        <v>60259.29</v>
      </c>
      <c r="AD16" s="52">
        <f t="shared" si="3"/>
        <v>241037.15</v>
      </c>
      <c r="AE16" s="53">
        <f t="shared" si="4"/>
        <v>111910.1</v>
      </c>
      <c r="AF16" s="53">
        <f t="shared" si="4"/>
        <v>111910.1</v>
      </c>
      <c r="AG16" s="53">
        <f t="shared" si="4"/>
        <v>111910.1</v>
      </c>
      <c r="AH16" s="53">
        <f t="shared" si="4"/>
        <v>111910.1</v>
      </c>
      <c r="AI16" s="52">
        <f t="shared" si="5"/>
        <v>447640.41947775363</v>
      </c>
      <c r="AJ16" s="55">
        <f t="shared" si="6"/>
        <v>688677.5694777536</v>
      </c>
      <c r="AK16" s="219" t="s">
        <v>940</v>
      </c>
      <c r="AL16" s="220">
        <v>40027.494210593126</v>
      </c>
      <c r="AM16" s="242"/>
      <c r="AN16" s="242"/>
      <c r="AO16" s="242">
        <f t="shared" si="7"/>
        <v>0</v>
      </c>
      <c r="AP16" s="243">
        <f t="shared" si="8"/>
        <v>259179.73118279572</v>
      </c>
      <c r="AQ16" s="244">
        <f t="shared" si="9"/>
        <v>481333.78438468138</v>
      </c>
      <c r="AR16" s="245">
        <f t="shared" si="10"/>
        <v>0</v>
      </c>
      <c r="AS16" s="246">
        <f t="shared" si="11"/>
        <v>6.48</v>
      </c>
      <c r="AT16" s="246">
        <f t="shared" si="12"/>
        <v>12.03</v>
      </c>
      <c r="AU16" s="251">
        <f t="shared" si="13"/>
        <v>18.509999999999998</v>
      </c>
      <c r="AV16" s="245">
        <f t="shared" si="14"/>
        <v>0</v>
      </c>
      <c r="AW16" s="246">
        <f t="shared" si="15"/>
        <v>6.02</v>
      </c>
      <c r="AX16" s="246">
        <f t="shared" si="16"/>
        <v>11.18</v>
      </c>
      <c r="AY16" s="252">
        <f t="shared" si="17"/>
        <v>17.2</v>
      </c>
      <c r="AZ16" s="249">
        <f t="shared" si="18"/>
        <v>0</v>
      </c>
      <c r="BA16" s="56">
        <f t="shared" si="19"/>
        <v>4</v>
      </c>
      <c r="BB16" s="246">
        <f t="shared" si="20"/>
        <v>1.51</v>
      </c>
      <c r="BC16" s="250">
        <f t="shared" si="21"/>
        <v>2.8</v>
      </c>
      <c r="BD16" s="246">
        <f t="shared" si="22"/>
        <v>0</v>
      </c>
      <c r="BE16" s="56">
        <v>4</v>
      </c>
      <c r="BF16" s="246">
        <f t="shared" si="23"/>
        <v>1.51</v>
      </c>
      <c r="BG16" s="250">
        <f t="shared" si="24"/>
        <v>2.8</v>
      </c>
      <c r="BH16" s="246">
        <f>INDEX('Mar - Aug'!AG:AG,MATCH(C16,'Mar - Aug'!C:C,0))</f>
        <v>0</v>
      </c>
      <c r="BI16" s="56">
        <v>4</v>
      </c>
      <c r="BJ16" s="246">
        <f>INDEX('Mar - Aug'!AK:AK,MATCH($C16,'Mar - Aug'!$C:$C,0))</f>
        <v>1.48</v>
      </c>
      <c r="BK16" s="246">
        <f>INDEX('Mar - Aug'!AL:AL,MATCH($C16,'Mar - Aug'!$C:$C,0))</f>
        <v>2.75</v>
      </c>
      <c r="BL16" s="246">
        <f>INDEX('Mar - Aug'!$AG:$AG,MATCH($C16,'Mar - Aug'!$C:$C,0))</f>
        <v>0</v>
      </c>
      <c r="BM16" s="56">
        <v>4</v>
      </c>
      <c r="BN16" s="246">
        <f>INDEX('Mar - Aug'!$AK:$AK,MATCH($C16,'Mar - Aug'!$C:$C,0))</f>
        <v>1.48</v>
      </c>
      <c r="BO16" s="246">
        <f>INDEX('Mar - Aug'!$AL:$AL,MATCH($C16,'Mar - Aug'!$C:$C,0))</f>
        <v>2.75</v>
      </c>
      <c r="BP16" s="60">
        <f>INDEX(FY2019_ALL_Targets!EB:EB,MATCH('Final Comp Values'!B16,FY2019_ALL_Targets!A:A,0))</f>
        <v>3</v>
      </c>
      <c r="BQ16" s="60">
        <f>+INDEX(FY2019_ALL_Targets!DY:DY,MATCH(B16,FY2019_ALL_Targets!A:A,0))</f>
        <v>0</v>
      </c>
      <c r="BR16" s="60">
        <f>+INDEX(FY2019_ALL_Targets!DZ:DZ,MATCH(B16,FY2019_ALL_Targets!A:A,0))</f>
        <v>0</v>
      </c>
      <c r="BS16" s="283">
        <f>+INDEX(FY2019_ALL_Targets!EA:EA,MATCH(B16,FY2019_ALL_Targets!A:A,0))</f>
        <v>0</v>
      </c>
      <c r="BT16" s="245">
        <f t="shared" si="38"/>
        <v>0</v>
      </c>
      <c r="BU16" s="245">
        <f t="shared" si="39"/>
        <v>0</v>
      </c>
      <c r="BV16" s="246">
        <f t="shared" si="40"/>
        <v>0</v>
      </c>
      <c r="BW16" s="284">
        <f t="shared" si="41"/>
        <v>0</v>
      </c>
      <c r="BX16" s="245">
        <f t="shared" si="25"/>
        <v>17.2</v>
      </c>
      <c r="BY16" s="246">
        <f t="shared" si="26"/>
        <v>688472.90042220172</v>
      </c>
      <c r="BZ16" s="285">
        <f t="shared" si="27"/>
        <v>1.9631506429266098E-3</v>
      </c>
      <c r="CA16" s="245">
        <f t="shared" si="42"/>
        <v>79894.009999999995</v>
      </c>
      <c r="CB16" s="286">
        <f t="shared" si="28"/>
        <v>2</v>
      </c>
      <c r="CC16" s="268">
        <f t="shared" si="29"/>
        <v>-3.9999999999997371E-2</v>
      </c>
      <c r="CD16" s="267">
        <f t="shared" si="30"/>
        <v>688677.5694777536</v>
      </c>
      <c r="CE16" s="268">
        <f t="shared" si="31"/>
        <v>768366.91042220173</v>
      </c>
      <c r="CF16" s="268">
        <f t="shared" si="32"/>
        <v>2</v>
      </c>
      <c r="CG16" s="270">
        <f t="shared" si="33"/>
        <v>80078.787148575997</v>
      </c>
      <c r="CH16" s="270">
        <f t="shared" si="34"/>
        <v>79689.340944448137</v>
      </c>
      <c r="CI16" s="269">
        <f t="shared" si="35"/>
        <v>389.44620412786026</v>
      </c>
    </row>
    <row r="17" spans="1:87" s="57" customFormat="1" ht="15.75" customHeight="1" x14ac:dyDescent="0.25">
      <c r="A17" s="297">
        <v>1025615</v>
      </c>
      <c r="B17" s="297">
        <v>4059</v>
      </c>
      <c r="C17" s="347">
        <v>675826</v>
      </c>
      <c r="D17" s="219" t="s">
        <v>925</v>
      </c>
      <c r="E17" s="299" t="s">
        <v>2758</v>
      </c>
      <c r="F17" s="299" t="s">
        <v>971</v>
      </c>
      <c r="G17" s="301" t="s">
        <v>915</v>
      </c>
      <c r="H17" s="302" t="s">
        <v>971</v>
      </c>
      <c r="I17" s="56" t="s">
        <v>35</v>
      </c>
      <c r="J17" s="229" t="s">
        <v>35</v>
      </c>
      <c r="K17" s="229" t="s">
        <v>35</v>
      </c>
      <c r="L17" s="56"/>
      <c r="M17" s="56"/>
      <c r="N17" s="58"/>
      <c r="O17" s="297">
        <v>1025615</v>
      </c>
      <c r="P17" s="303">
        <v>9127</v>
      </c>
      <c r="Q17" s="304">
        <v>42005</v>
      </c>
      <c r="R17" s="304">
        <v>42185</v>
      </c>
      <c r="S17" s="303">
        <f t="shared" si="0"/>
        <v>18405</v>
      </c>
      <c r="T17" s="59"/>
      <c r="U17" s="346">
        <f t="shared" si="36"/>
        <v>2.2722539215670541E-3</v>
      </c>
      <c r="V17" s="345">
        <f t="shared" si="37"/>
        <v>1.7329247127304199E-3</v>
      </c>
      <c r="W17" s="27">
        <v>223803.76085207664</v>
      </c>
      <c r="X17" s="27">
        <v>223804</v>
      </c>
      <c r="Y17" s="305">
        <f t="shared" si="1"/>
        <v>440966.35387704382</v>
      </c>
      <c r="Z17" s="53">
        <f t="shared" si="2"/>
        <v>29921.55</v>
      </c>
      <c r="AA17" s="54">
        <f t="shared" si="2"/>
        <v>29921.55</v>
      </c>
      <c r="AB17" s="54">
        <f t="shared" si="2"/>
        <v>29921.55</v>
      </c>
      <c r="AC17" s="54">
        <f t="shared" si="2"/>
        <v>29921.55</v>
      </c>
      <c r="AD17" s="52">
        <f t="shared" si="3"/>
        <v>119686.2</v>
      </c>
      <c r="AE17" s="53">
        <f t="shared" si="4"/>
        <v>55568.59</v>
      </c>
      <c r="AF17" s="53">
        <f t="shared" si="4"/>
        <v>55568.59</v>
      </c>
      <c r="AG17" s="53">
        <f t="shared" si="4"/>
        <v>55568.59</v>
      </c>
      <c r="AH17" s="53">
        <f t="shared" si="4"/>
        <v>55568.59</v>
      </c>
      <c r="AI17" s="52">
        <f t="shared" si="5"/>
        <v>222274.37329326218</v>
      </c>
      <c r="AJ17" s="55">
        <f t="shared" si="6"/>
        <v>782926.92717030598</v>
      </c>
      <c r="AK17" s="219" t="s">
        <v>925</v>
      </c>
      <c r="AL17" s="220">
        <v>58482.872744368782</v>
      </c>
      <c r="AM17" s="242"/>
      <c r="AN17" s="242"/>
      <c r="AO17" s="242">
        <f t="shared" si="7"/>
        <v>474157.3697602622</v>
      </c>
      <c r="AP17" s="243">
        <f t="shared" si="8"/>
        <v>128694.83870967742</v>
      </c>
      <c r="AQ17" s="244">
        <f t="shared" si="9"/>
        <v>239004.70246587333</v>
      </c>
      <c r="AR17" s="245">
        <f t="shared" si="10"/>
        <v>8.11</v>
      </c>
      <c r="AS17" s="246">
        <f t="shared" si="11"/>
        <v>2.2000000000000002</v>
      </c>
      <c r="AT17" s="246">
        <f t="shared" si="12"/>
        <v>4.09</v>
      </c>
      <c r="AU17" s="251">
        <f t="shared" si="13"/>
        <v>14.399999999999999</v>
      </c>
      <c r="AV17" s="245">
        <f t="shared" si="14"/>
        <v>7.54</v>
      </c>
      <c r="AW17" s="246">
        <f t="shared" si="15"/>
        <v>2.0499999999999998</v>
      </c>
      <c r="AX17" s="246">
        <f t="shared" si="16"/>
        <v>3.8</v>
      </c>
      <c r="AY17" s="252">
        <f t="shared" si="17"/>
        <v>13.39</v>
      </c>
      <c r="AZ17" s="249">
        <f t="shared" si="18"/>
        <v>7.54</v>
      </c>
      <c r="BA17" s="56">
        <f t="shared" si="19"/>
        <v>4</v>
      </c>
      <c r="BB17" s="246">
        <f t="shared" si="20"/>
        <v>0.51</v>
      </c>
      <c r="BC17" s="250">
        <f t="shared" si="21"/>
        <v>0.95</v>
      </c>
      <c r="BD17" s="246">
        <f t="shared" si="22"/>
        <v>7.54</v>
      </c>
      <c r="BE17" s="56">
        <v>4</v>
      </c>
      <c r="BF17" s="246">
        <f t="shared" si="23"/>
        <v>0.51</v>
      </c>
      <c r="BG17" s="250">
        <f t="shared" si="24"/>
        <v>0.95</v>
      </c>
      <c r="BH17" s="246">
        <f>INDEX('Mar - Aug'!AG:AG,MATCH(C17,'Mar - Aug'!C:C,0))</f>
        <v>7.58</v>
      </c>
      <c r="BI17" s="56">
        <v>4</v>
      </c>
      <c r="BJ17" s="246">
        <f>INDEX('Mar - Aug'!AK:AK,MATCH($C17,'Mar - Aug'!$C:$C,0))</f>
        <v>0.52</v>
      </c>
      <c r="BK17" s="246">
        <f>INDEX('Mar - Aug'!AL:AL,MATCH($C17,'Mar - Aug'!$C:$C,0))</f>
        <v>0.96</v>
      </c>
      <c r="BL17" s="246">
        <f>INDEX('Mar - Aug'!$AG:$AG,MATCH($C17,'Mar - Aug'!$C:$C,0))</f>
        <v>7.58</v>
      </c>
      <c r="BM17" s="56">
        <v>4</v>
      </c>
      <c r="BN17" s="246">
        <f>INDEX('Mar - Aug'!$AK:$AK,MATCH($C17,'Mar - Aug'!$C:$C,0))</f>
        <v>0.52</v>
      </c>
      <c r="BO17" s="246">
        <f>INDEX('Mar - Aug'!$AL:$AL,MATCH($C17,'Mar - Aug'!$C:$C,0))</f>
        <v>0.96</v>
      </c>
      <c r="BP17" s="60">
        <f>INDEX(FY2019_ALL_Targets!EB:EB,MATCH('Final Comp Values'!B17,FY2019_ALL_Targets!A:A,0))</f>
        <v>0</v>
      </c>
      <c r="BQ17" s="60">
        <f>+INDEX(FY2019_ALL_Targets!DY:DY,MATCH(B17,FY2019_ALL_Targets!A:A,0))</f>
        <v>1</v>
      </c>
      <c r="BR17" s="60">
        <f>+INDEX(FY2019_ALL_Targets!DZ:DZ,MATCH(B17,FY2019_ALL_Targets!A:A,0))</f>
        <v>1</v>
      </c>
      <c r="BS17" s="283">
        <f>+INDEX(FY2019_ALL_Targets!EA:EA,MATCH(B17,FY2019_ALL_Targets!A:A,0))</f>
        <v>0</v>
      </c>
      <c r="BT17" s="245">
        <f t="shared" si="38"/>
        <v>0</v>
      </c>
      <c r="BU17" s="245">
        <f t="shared" si="39"/>
        <v>0.52</v>
      </c>
      <c r="BV17" s="246">
        <f t="shared" si="40"/>
        <v>0.96</v>
      </c>
      <c r="BW17" s="284">
        <f t="shared" si="41"/>
        <v>86554.65166166579</v>
      </c>
      <c r="BX17" s="245">
        <f t="shared" si="25"/>
        <v>11.91</v>
      </c>
      <c r="BY17" s="246">
        <f t="shared" si="26"/>
        <v>696531.01438543224</v>
      </c>
      <c r="BZ17" s="285">
        <f t="shared" si="27"/>
        <v>1.9861280057218494E-3</v>
      </c>
      <c r="CA17" s="245">
        <f t="shared" si="42"/>
        <v>80829.119999999995</v>
      </c>
      <c r="CB17" s="286">
        <f t="shared" si="28"/>
        <v>1.38</v>
      </c>
      <c r="CC17" s="268">
        <f t="shared" si="29"/>
        <v>1.0000000000000897E-2</v>
      </c>
      <c r="CD17" s="267">
        <f t="shared" si="30"/>
        <v>782926.92717030598</v>
      </c>
      <c r="CE17" s="268">
        <f t="shared" si="31"/>
        <v>777360.13438543223</v>
      </c>
      <c r="CF17" s="268">
        <f t="shared" si="32"/>
        <v>-0.10000000000000142</v>
      </c>
      <c r="CG17" s="270">
        <f t="shared" si="33"/>
        <v>-5847.1017712495677</v>
      </c>
      <c r="CH17" s="270">
        <f t="shared" si="34"/>
        <v>-5566.7927848737454</v>
      </c>
      <c r="CI17" s="269">
        <f t="shared" si="35"/>
        <v>-280.30898637582231</v>
      </c>
    </row>
    <row r="18" spans="1:87" s="57" customFormat="1" ht="15.75" customHeight="1" x14ac:dyDescent="0.25">
      <c r="A18" s="297">
        <v>1013979</v>
      </c>
      <c r="B18" s="297">
        <v>4061</v>
      </c>
      <c r="C18" s="347">
        <v>455001</v>
      </c>
      <c r="D18" s="219" t="s">
        <v>928</v>
      </c>
      <c r="E18" s="299" t="s">
        <v>421</v>
      </c>
      <c r="F18" s="299" t="s">
        <v>1038</v>
      </c>
      <c r="G18" s="301" t="s">
        <v>1021</v>
      </c>
      <c r="H18" s="302"/>
      <c r="I18" s="56" t="s">
        <v>35</v>
      </c>
      <c r="J18" s="229" t="s">
        <v>36</v>
      </c>
      <c r="K18" s="229" t="s">
        <v>35</v>
      </c>
      <c r="L18" s="56"/>
      <c r="M18" s="56"/>
      <c r="N18" s="58"/>
      <c r="O18" s="297">
        <v>1013979</v>
      </c>
      <c r="P18" s="303">
        <v>35265</v>
      </c>
      <c r="Q18" s="304">
        <v>41883</v>
      </c>
      <c r="R18" s="304">
        <v>42247</v>
      </c>
      <c r="S18" s="303">
        <f t="shared" si="0"/>
        <v>35265</v>
      </c>
      <c r="T18" s="59"/>
      <c r="U18" s="346" t="str">
        <f t="shared" si="36"/>
        <v/>
      </c>
      <c r="V18" s="345">
        <f t="shared" si="37"/>
        <v>3.3203797877988731E-3</v>
      </c>
      <c r="W18" s="27">
        <v>0</v>
      </c>
      <c r="X18" s="27">
        <v>0</v>
      </c>
      <c r="Y18" s="305">
        <f t="shared" si="1"/>
        <v>0</v>
      </c>
      <c r="Z18" s="53">
        <f t="shared" si="2"/>
        <v>57331.35</v>
      </c>
      <c r="AA18" s="54">
        <f t="shared" si="2"/>
        <v>57331.35</v>
      </c>
      <c r="AB18" s="54">
        <f t="shared" si="2"/>
        <v>57331.35</v>
      </c>
      <c r="AC18" s="54">
        <f t="shared" si="2"/>
        <v>57331.35</v>
      </c>
      <c r="AD18" s="52">
        <f t="shared" si="3"/>
        <v>229325.39</v>
      </c>
      <c r="AE18" s="53">
        <f t="shared" si="4"/>
        <v>106472.5</v>
      </c>
      <c r="AF18" s="53">
        <f t="shared" si="4"/>
        <v>106472.5</v>
      </c>
      <c r="AG18" s="53">
        <f t="shared" si="4"/>
        <v>106472.5</v>
      </c>
      <c r="AH18" s="53">
        <f t="shared" si="4"/>
        <v>106472.5</v>
      </c>
      <c r="AI18" s="52">
        <f t="shared" si="5"/>
        <v>425890.01761406631</v>
      </c>
      <c r="AJ18" s="55">
        <f t="shared" si="6"/>
        <v>655215.40761406627</v>
      </c>
      <c r="AK18" s="219" t="s">
        <v>928</v>
      </c>
      <c r="AL18" s="220">
        <v>26039.070668243694</v>
      </c>
      <c r="AM18" s="242"/>
      <c r="AN18" s="242"/>
      <c r="AO18" s="242">
        <f t="shared" si="7"/>
        <v>0</v>
      </c>
      <c r="AP18" s="243">
        <f t="shared" si="8"/>
        <v>246586.44086021508</v>
      </c>
      <c r="AQ18" s="244">
        <f t="shared" si="9"/>
        <v>457946.25549899606</v>
      </c>
      <c r="AR18" s="245">
        <f t="shared" si="10"/>
        <v>0</v>
      </c>
      <c r="AS18" s="246">
        <f t="shared" si="11"/>
        <v>9.4700000000000006</v>
      </c>
      <c r="AT18" s="246">
        <f t="shared" si="12"/>
        <v>17.59</v>
      </c>
      <c r="AU18" s="251">
        <f t="shared" si="13"/>
        <v>27.060000000000002</v>
      </c>
      <c r="AV18" s="245">
        <f t="shared" si="14"/>
        <v>0</v>
      </c>
      <c r="AW18" s="246">
        <f t="shared" si="15"/>
        <v>8.81</v>
      </c>
      <c r="AX18" s="246">
        <f t="shared" si="16"/>
        <v>16.36</v>
      </c>
      <c r="AY18" s="252">
        <f t="shared" si="17"/>
        <v>25.17</v>
      </c>
      <c r="AZ18" s="249">
        <f t="shared" si="18"/>
        <v>0</v>
      </c>
      <c r="BA18" s="56">
        <f t="shared" si="19"/>
        <v>4</v>
      </c>
      <c r="BB18" s="246">
        <f t="shared" si="20"/>
        <v>2.2000000000000002</v>
      </c>
      <c r="BC18" s="250">
        <f t="shared" si="21"/>
        <v>4.09</v>
      </c>
      <c r="BD18" s="246">
        <f t="shared" si="22"/>
        <v>0</v>
      </c>
      <c r="BE18" s="56">
        <v>4</v>
      </c>
      <c r="BF18" s="246">
        <f t="shared" si="23"/>
        <v>2.2000000000000002</v>
      </c>
      <c r="BG18" s="250">
        <f t="shared" si="24"/>
        <v>4.09</v>
      </c>
      <c r="BH18" s="246">
        <f>INDEX('Mar - Aug'!AG:AG,MATCH(C18,'Mar - Aug'!C:C,0))</f>
        <v>0</v>
      </c>
      <c r="BI18" s="56">
        <v>4</v>
      </c>
      <c r="BJ18" s="246">
        <f>INDEX('Mar - Aug'!AK:AK,MATCH($C18,'Mar - Aug'!$C:$C,0))</f>
        <v>2.33</v>
      </c>
      <c r="BK18" s="246">
        <f>INDEX('Mar - Aug'!AL:AL,MATCH($C18,'Mar - Aug'!$C:$C,0))</f>
        <v>4.32</v>
      </c>
      <c r="BL18" s="246">
        <f>INDEX('Mar - Aug'!$AG:$AG,MATCH($C18,'Mar - Aug'!$C:$C,0))</f>
        <v>0</v>
      </c>
      <c r="BM18" s="56">
        <v>4</v>
      </c>
      <c r="BN18" s="246">
        <f>INDEX('Mar - Aug'!$AK:$AK,MATCH($C18,'Mar - Aug'!$C:$C,0))</f>
        <v>2.33</v>
      </c>
      <c r="BO18" s="246">
        <f>INDEX('Mar - Aug'!$AL:$AL,MATCH($C18,'Mar - Aug'!$C:$C,0))</f>
        <v>4.32</v>
      </c>
      <c r="BP18" s="60">
        <f>INDEX(FY2019_ALL_Targets!EB:EB,MATCH('Final Comp Values'!B18,FY2019_ALL_Targets!A:A,0))</f>
        <v>3</v>
      </c>
      <c r="BQ18" s="60">
        <f>+INDEX(FY2019_ALL_Targets!DY:DY,MATCH(B18,FY2019_ALL_Targets!A:A,0))</f>
        <v>1</v>
      </c>
      <c r="BR18" s="60">
        <f>+INDEX(FY2019_ALL_Targets!DZ:DZ,MATCH(B18,FY2019_ALL_Targets!A:A,0))</f>
        <v>1</v>
      </c>
      <c r="BS18" s="283">
        <f>+INDEX(FY2019_ALL_Targets!EA:EA,MATCH(B18,FY2019_ALL_Targets!A:A,0))</f>
        <v>0</v>
      </c>
      <c r="BT18" s="245">
        <f t="shared" si="38"/>
        <v>0</v>
      </c>
      <c r="BU18" s="245">
        <f t="shared" si="39"/>
        <v>2.33</v>
      </c>
      <c r="BV18" s="246">
        <f t="shared" si="40"/>
        <v>4.32</v>
      </c>
      <c r="BW18" s="284">
        <f t="shared" si="41"/>
        <v>173159.81994382056</v>
      </c>
      <c r="BX18" s="245">
        <f t="shared" si="25"/>
        <v>18.520000000000003</v>
      </c>
      <c r="BY18" s="246">
        <f t="shared" si="26"/>
        <v>482243.5887758733</v>
      </c>
      <c r="BZ18" s="285">
        <f t="shared" si="27"/>
        <v>1.3750966970116371E-3</v>
      </c>
      <c r="CA18" s="245">
        <f t="shared" si="42"/>
        <v>55962.080000000002</v>
      </c>
      <c r="CB18" s="286">
        <f t="shared" si="28"/>
        <v>2.15</v>
      </c>
      <c r="CC18" s="268">
        <f t="shared" si="29"/>
        <v>1.0000000000004228E-2</v>
      </c>
      <c r="CD18" s="267">
        <f t="shared" si="30"/>
        <v>655215.40761406627</v>
      </c>
      <c r="CE18" s="268">
        <f t="shared" si="31"/>
        <v>538205.66877587326</v>
      </c>
      <c r="CF18" s="268">
        <f t="shared" si="32"/>
        <v>-4.5</v>
      </c>
      <c r="CG18" s="270">
        <f t="shared" si="33"/>
        <v>-117142.20636723473</v>
      </c>
      <c r="CH18" s="270">
        <f t="shared" si="34"/>
        <v>-117009.73883819301</v>
      </c>
      <c r="CI18" s="269">
        <f t="shared" si="35"/>
        <v>-132.46752904172172</v>
      </c>
    </row>
    <row r="19" spans="1:87" s="57" customFormat="1" ht="15.75" customHeight="1" x14ac:dyDescent="0.25">
      <c r="A19" s="297">
        <v>1026169</v>
      </c>
      <c r="B19" s="297">
        <v>4062</v>
      </c>
      <c r="C19" s="347">
        <v>675493</v>
      </c>
      <c r="D19" s="219" t="s">
        <v>930</v>
      </c>
      <c r="E19" s="299" t="s">
        <v>154</v>
      </c>
      <c r="F19" s="299" t="s">
        <v>1020</v>
      </c>
      <c r="G19" s="301" t="s">
        <v>915</v>
      </c>
      <c r="H19" s="302" t="s">
        <v>2969</v>
      </c>
      <c r="I19" s="56" t="s">
        <v>35</v>
      </c>
      <c r="J19" s="229" t="s">
        <v>35</v>
      </c>
      <c r="K19" s="229" t="s">
        <v>35</v>
      </c>
      <c r="L19" s="56"/>
      <c r="M19" s="56"/>
      <c r="N19" s="58"/>
      <c r="O19" s="297">
        <v>1026169</v>
      </c>
      <c r="P19" s="303">
        <v>11160</v>
      </c>
      <c r="Q19" s="304">
        <v>41905</v>
      </c>
      <c r="R19" s="304">
        <v>42247</v>
      </c>
      <c r="S19" s="303">
        <f t="shared" si="0"/>
        <v>11876</v>
      </c>
      <c r="T19" s="59"/>
      <c r="U19" s="346">
        <f t="shared" si="36"/>
        <v>1.4661932938076791E-3</v>
      </c>
      <c r="V19" s="345">
        <f t="shared" si="37"/>
        <v>1.1181860303388464E-3</v>
      </c>
      <c r="W19" s="27">
        <v>144411.48949090802</v>
      </c>
      <c r="X19" s="27">
        <v>144411.49</v>
      </c>
      <c r="Y19" s="305">
        <f t="shared" si="1"/>
        <v>284537.70272446465</v>
      </c>
      <c r="Z19" s="53">
        <f t="shared" si="2"/>
        <v>19307.16</v>
      </c>
      <c r="AA19" s="54">
        <f t="shared" si="2"/>
        <v>19307.16</v>
      </c>
      <c r="AB19" s="54">
        <f t="shared" si="2"/>
        <v>19307.16</v>
      </c>
      <c r="AC19" s="54">
        <f t="shared" si="2"/>
        <v>19307.16</v>
      </c>
      <c r="AD19" s="52">
        <f t="shared" si="3"/>
        <v>77228.649999999994</v>
      </c>
      <c r="AE19" s="53">
        <f t="shared" si="4"/>
        <v>35856.160000000003</v>
      </c>
      <c r="AF19" s="53">
        <f t="shared" si="4"/>
        <v>35856.160000000003</v>
      </c>
      <c r="AG19" s="53">
        <f t="shared" si="4"/>
        <v>35856.160000000003</v>
      </c>
      <c r="AH19" s="53">
        <f t="shared" si="4"/>
        <v>35856.160000000003</v>
      </c>
      <c r="AI19" s="52">
        <f t="shared" si="5"/>
        <v>143424.63771968387</v>
      </c>
      <c r="AJ19" s="55">
        <f t="shared" si="6"/>
        <v>505190.99044414848</v>
      </c>
      <c r="AK19" s="219" t="s">
        <v>930</v>
      </c>
      <c r="AL19" s="220">
        <v>95853.985850633719</v>
      </c>
      <c r="AM19" s="242"/>
      <c r="AN19" s="242"/>
      <c r="AO19" s="242">
        <f t="shared" si="7"/>
        <v>305954.51905856415</v>
      </c>
      <c r="AP19" s="243">
        <f t="shared" si="8"/>
        <v>83041.559139784949</v>
      </c>
      <c r="AQ19" s="244">
        <f t="shared" si="9"/>
        <v>154220.04055879987</v>
      </c>
      <c r="AR19" s="245">
        <f t="shared" si="10"/>
        <v>3.19</v>
      </c>
      <c r="AS19" s="246">
        <f t="shared" si="11"/>
        <v>0.87</v>
      </c>
      <c r="AT19" s="246">
        <f t="shared" si="12"/>
        <v>1.61</v>
      </c>
      <c r="AU19" s="251">
        <f t="shared" si="13"/>
        <v>5.67</v>
      </c>
      <c r="AV19" s="245">
        <f t="shared" si="14"/>
        <v>2.97</v>
      </c>
      <c r="AW19" s="246">
        <f t="shared" si="15"/>
        <v>0.81</v>
      </c>
      <c r="AX19" s="246">
        <f t="shared" si="16"/>
        <v>1.5</v>
      </c>
      <c r="AY19" s="252">
        <f t="shared" si="17"/>
        <v>5.28</v>
      </c>
      <c r="AZ19" s="249">
        <f t="shared" si="18"/>
        <v>2.97</v>
      </c>
      <c r="BA19" s="56">
        <f t="shared" si="19"/>
        <v>4</v>
      </c>
      <c r="BB19" s="246">
        <f t="shared" si="20"/>
        <v>0.2</v>
      </c>
      <c r="BC19" s="250">
        <f t="shared" si="21"/>
        <v>0.38</v>
      </c>
      <c r="BD19" s="246">
        <f t="shared" si="22"/>
        <v>2.97</v>
      </c>
      <c r="BE19" s="56">
        <v>4</v>
      </c>
      <c r="BF19" s="246">
        <f t="shared" si="23"/>
        <v>0.2</v>
      </c>
      <c r="BG19" s="250">
        <f t="shared" si="24"/>
        <v>0.38</v>
      </c>
      <c r="BH19" s="246">
        <f>INDEX('Mar - Aug'!AG:AG,MATCH(C19,'Mar - Aug'!C:C,0))</f>
        <v>2.94</v>
      </c>
      <c r="BI19" s="56">
        <v>4</v>
      </c>
      <c r="BJ19" s="246">
        <f>INDEX('Mar - Aug'!AK:AK,MATCH($C19,'Mar - Aug'!$C:$C,0))</f>
        <v>0.2</v>
      </c>
      <c r="BK19" s="246">
        <f>INDEX('Mar - Aug'!AL:AL,MATCH($C19,'Mar - Aug'!$C:$C,0))</f>
        <v>0.37</v>
      </c>
      <c r="BL19" s="246">
        <f>INDEX('Mar - Aug'!$AG:$AG,MATCH($C19,'Mar - Aug'!$C:$C,0))</f>
        <v>2.94</v>
      </c>
      <c r="BM19" s="56">
        <v>4</v>
      </c>
      <c r="BN19" s="246">
        <f>INDEX('Mar - Aug'!$AK:$AK,MATCH($C19,'Mar - Aug'!$C:$C,0))</f>
        <v>0.2</v>
      </c>
      <c r="BO19" s="246">
        <f>INDEX('Mar - Aug'!$AL:$AL,MATCH($C19,'Mar - Aug'!$C:$C,0))</f>
        <v>0.37</v>
      </c>
      <c r="BP19" s="60">
        <f>INDEX(FY2019_ALL_Targets!EB:EB,MATCH('Final Comp Values'!B19,FY2019_ALL_Targets!A:A,0))</f>
        <v>0</v>
      </c>
      <c r="BQ19" s="60">
        <f>+INDEX(FY2019_ALL_Targets!DY:DY,MATCH(B19,FY2019_ALL_Targets!A:A,0))</f>
        <v>0</v>
      </c>
      <c r="BR19" s="60">
        <f>+INDEX(FY2019_ALL_Targets!DZ:DZ,MATCH(B19,FY2019_ALL_Targets!A:A,0))</f>
        <v>0</v>
      </c>
      <c r="BS19" s="283">
        <f>+INDEX(FY2019_ALL_Targets!EA:EA,MATCH(B19,FY2019_ALL_Targets!A:A,0))</f>
        <v>0</v>
      </c>
      <c r="BT19" s="245">
        <f t="shared" si="38"/>
        <v>0</v>
      </c>
      <c r="BU19" s="245">
        <f t="shared" si="39"/>
        <v>0</v>
      </c>
      <c r="BV19" s="246">
        <f t="shared" si="40"/>
        <v>0</v>
      </c>
      <c r="BW19" s="284">
        <f t="shared" si="41"/>
        <v>0</v>
      </c>
      <c r="BX19" s="245">
        <f t="shared" si="25"/>
        <v>5.28</v>
      </c>
      <c r="BY19" s="246">
        <f t="shared" si="26"/>
        <v>506109.04529134603</v>
      </c>
      <c r="BZ19" s="285">
        <f t="shared" si="27"/>
        <v>1.4431480121372667E-3</v>
      </c>
      <c r="CA19" s="245">
        <f t="shared" si="42"/>
        <v>58731.55</v>
      </c>
      <c r="CB19" s="286">
        <f t="shared" si="28"/>
        <v>0.61</v>
      </c>
      <c r="CC19" s="268">
        <f t="shared" si="29"/>
        <v>-1.0000000000000064E-2</v>
      </c>
      <c r="CD19" s="267">
        <f t="shared" si="30"/>
        <v>505190.99044414848</v>
      </c>
      <c r="CE19" s="268">
        <f t="shared" si="31"/>
        <v>564840.59529134608</v>
      </c>
      <c r="CF19" s="268">
        <f t="shared" si="32"/>
        <v>0.61000000000000032</v>
      </c>
      <c r="CG19" s="270">
        <f t="shared" si="33"/>
        <v>58364.868214191425</v>
      </c>
      <c r="CH19" s="270">
        <f t="shared" si="34"/>
        <v>59649.604847197596</v>
      </c>
      <c r="CI19" s="269">
        <f t="shared" si="35"/>
        <v>-1284.7366330061705</v>
      </c>
    </row>
    <row r="20" spans="1:87" s="57" customFormat="1" ht="15.75" customHeight="1" x14ac:dyDescent="0.25">
      <c r="A20" s="297">
        <v>1026572</v>
      </c>
      <c r="B20" s="297">
        <v>4069</v>
      </c>
      <c r="C20" s="347">
        <v>676067</v>
      </c>
      <c r="D20" s="219" t="s">
        <v>937</v>
      </c>
      <c r="E20" s="299" t="s">
        <v>2627</v>
      </c>
      <c r="F20" s="299" t="s">
        <v>945</v>
      </c>
      <c r="G20" s="301" t="s">
        <v>915</v>
      </c>
      <c r="H20" s="302" t="s">
        <v>947</v>
      </c>
      <c r="I20" s="56" t="s">
        <v>35</v>
      </c>
      <c r="J20" s="229" t="s">
        <v>36</v>
      </c>
      <c r="K20" s="229" t="s">
        <v>35</v>
      </c>
      <c r="L20" s="56"/>
      <c r="M20" s="56"/>
      <c r="N20" s="58"/>
      <c r="O20" s="297">
        <v>1026572</v>
      </c>
      <c r="P20" s="303">
        <v>15805</v>
      </c>
      <c r="Q20" s="304">
        <v>42056</v>
      </c>
      <c r="R20" s="304">
        <v>42369</v>
      </c>
      <c r="S20" s="303">
        <f t="shared" si="0"/>
        <v>18372</v>
      </c>
      <c r="T20" s="59"/>
      <c r="U20" s="346">
        <f t="shared" si="36"/>
        <v>2.268179790656339E-3</v>
      </c>
      <c r="V20" s="345">
        <f t="shared" si="37"/>
        <v>1.7298175942560866E-3</v>
      </c>
      <c r="W20" s="27">
        <v>223402.48277835653</v>
      </c>
      <c r="X20" s="27">
        <v>223402.48</v>
      </c>
      <c r="Y20" s="305">
        <f t="shared" si="1"/>
        <v>440175.70515778585</v>
      </c>
      <c r="Z20" s="53">
        <f t="shared" si="2"/>
        <v>29867.9</v>
      </c>
      <c r="AA20" s="54">
        <f t="shared" si="2"/>
        <v>29867.9</v>
      </c>
      <c r="AB20" s="54">
        <f t="shared" si="2"/>
        <v>29867.9</v>
      </c>
      <c r="AC20" s="54">
        <f t="shared" si="2"/>
        <v>29867.9</v>
      </c>
      <c r="AD20" s="52">
        <f t="shared" si="3"/>
        <v>119471.6</v>
      </c>
      <c r="AE20" s="53">
        <f t="shared" si="4"/>
        <v>55468.959999999999</v>
      </c>
      <c r="AF20" s="53">
        <f t="shared" si="4"/>
        <v>55468.959999999999</v>
      </c>
      <c r="AG20" s="53">
        <f t="shared" si="4"/>
        <v>55468.959999999999</v>
      </c>
      <c r="AH20" s="53">
        <f t="shared" si="4"/>
        <v>55468.959999999999</v>
      </c>
      <c r="AI20" s="52">
        <f t="shared" si="5"/>
        <v>221875.83733462714</v>
      </c>
      <c r="AJ20" s="55">
        <f t="shared" si="6"/>
        <v>781523.14249241306</v>
      </c>
      <c r="AK20" s="219" t="s">
        <v>937</v>
      </c>
      <c r="AL20" s="220">
        <v>69918.451574351406</v>
      </c>
      <c r="AM20" s="242"/>
      <c r="AN20" s="242"/>
      <c r="AO20" s="242">
        <f t="shared" si="7"/>
        <v>473307.20984708157</v>
      </c>
      <c r="AP20" s="243">
        <f t="shared" si="8"/>
        <v>128464.0860215054</v>
      </c>
      <c r="AQ20" s="244">
        <f t="shared" si="9"/>
        <v>238576.16917701846</v>
      </c>
      <c r="AR20" s="245">
        <f t="shared" si="10"/>
        <v>6.77</v>
      </c>
      <c r="AS20" s="246">
        <f t="shared" si="11"/>
        <v>1.84</v>
      </c>
      <c r="AT20" s="246">
        <f t="shared" si="12"/>
        <v>3.41</v>
      </c>
      <c r="AU20" s="251">
        <f t="shared" si="13"/>
        <v>12.02</v>
      </c>
      <c r="AV20" s="245">
        <f t="shared" si="14"/>
        <v>6.3</v>
      </c>
      <c r="AW20" s="246">
        <f t="shared" si="15"/>
        <v>1.71</v>
      </c>
      <c r="AX20" s="246">
        <f t="shared" si="16"/>
        <v>3.17</v>
      </c>
      <c r="AY20" s="252">
        <f t="shared" si="17"/>
        <v>11.18</v>
      </c>
      <c r="AZ20" s="249">
        <f t="shared" si="18"/>
        <v>6.3</v>
      </c>
      <c r="BA20" s="56">
        <f t="shared" si="19"/>
        <v>4</v>
      </c>
      <c r="BB20" s="246">
        <f t="shared" si="20"/>
        <v>0.43</v>
      </c>
      <c r="BC20" s="250">
        <f t="shared" si="21"/>
        <v>0.79</v>
      </c>
      <c r="BD20" s="246">
        <f t="shared" si="22"/>
        <v>6.3</v>
      </c>
      <c r="BE20" s="56">
        <v>4</v>
      </c>
      <c r="BF20" s="246">
        <f t="shared" si="23"/>
        <v>0.43</v>
      </c>
      <c r="BG20" s="250">
        <f t="shared" si="24"/>
        <v>0.79</v>
      </c>
      <c r="BH20" s="246">
        <f>INDEX('Mar - Aug'!AG:AG,MATCH(C20,'Mar - Aug'!C:C,0))</f>
        <v>6.11</v>
      </c>
      <c r="BI20" s="56">
        <v>4</v>
      </c>
      <c r="BJ20" s="246">
        <f>INDEX('Mar - Aug'!AK:AK,MATCH($C20,'Mar - Aug'!$C:$C,0))</f>
        <v>0.42</v>
      </c>
      <c r="BK20" s="246">
        <f>INDEX('Mar - Aug'!AL:AL,MATCH($C20,'Mar - Aug'!$C:$C,0))</f>
        <v>0.77</v>
      </c>
      <c r="BL20" s="246">
        <f>INDEX('Mar - Aug'!$AG:$AG,MATCH($C20,'Mar - Aug'!$C:$C,0))</f>
        <v>6.11</v>
      </c>
      <c r="BM20" s="56">
        <v>4</v>
      </c>
      <c r="BN20" s="246">
        <f>INDEX('Mar - Aug'!$AK:$AK,MATCH($C20,'Mar - Aug'!$C:$C,0))</f>
        <v>0.42</v>
      </c>
      <c r="BO20" s="246">
        <f>INDEX('Mar - Aug'!$AL:$AL,MATCH($C20,'Mar - Aug'!$C:$C,0))</f>
        <v>0.77</v>
      </c>
      <c r="BP20" s="60">
        <f>INDEX(FY2019_ALL_Targets!EB:EB,MATCH('Final Comp Values'!B20,FY2019_ALL_Targets!A:A,0))</f>
        <v>0</v>
      </c>
      <c r="BQ20" s="60">
        <f>+INDEX(FY2019_ALL_Targets!DY:DY,MATCH(B20,FY2019_ALL_Targets!A:A,0))</f>
        <v>0</v>
      </c>
      <c r="BR20" s="60">
        <f>+INDEX(FY2019_ALL_Targets!DZ:DZ,MATCH(B20,FY2019_ALL_Targets!A:A,0))</f>
        <v>0</v>
      </c>
      <c r="BS20" s="283">
        <f>+INDEX(FY2019_ALL_Targets!EA:EA,MATCH(B20,FY2019_ALL_Targets!A:A,0))</f>
        <v>0</v>
      </c>
      <c r="BT20" s="245">
        <f t="shared" si="38"/>
        <v>0</v>
      </c>
      <c r="BU20" s="245">
        <f t="shared" si="39"/>
        <v>0</v>
      </c>
      <c r="BV20" s="246">
        <f t="shared" si="40"/>
        <v>0</v>
      </c>
      <c r="BW20" s="284">
        <f t="shared" si="41"/>
        <v>0</v>
      </c>
      <c r="BX20" s="245">
        <f t="shared" si="25"/>
        <v>11.18</v>
      </c>
      <c r="BY20" s="246">
        <f t="shared" si="26"/>
        <v>781688.28860124864</v>
      </c>
      <c r="BZ20" s="285">
        <f t="shared" si="27"/>
        <v>2.2289502831479291E-3</v>
      </c>
      <c r="CA20" s="245">
        <f t="shared" si="42"/>
        <v>90711.21</v>
      </c>
      <c r="CB20" s="286">
        <f t="shared" si="28"/>
        <v>1.3</v>
      </c>
      <c r="CC20" s="268">
        <f t="shared" si="29"/>
        <v>0</v>
      </c>
      <c r="CD20" s="267">
        <f t="shared" si="30"/>
        <v>781523.14249241306</v>
      </c>
      <c r="CE20" s="268">
        <f t="shared" si="31"/>
        <v>872399.4986012486</v>
      </c>
      <c r="CF20" s="268">
        <f t="shared" si="32"/>
        <v>1.3000000000000007</v>
      </c>
      <c r="CG20" s="270">
        <f t="shared" si="33"/>
        <v>90874.78401074576</v>
      </c>
      <c r="CH20" s="270">
        <f t="shared" si="34"/>
        <v>90876.356108835549</v>
      </c>
      <c r="CI20" s="269">
        <f t="shared" si="35"/>
        <v>-1.572098089789506</v>
      </c>
    </row>
    <row r="21" spans="1:87" s="57" customFormat="1" ht="15.75" customHeight="1" x14ac:dyDescent="0.25">
      <c r="A21" s="297">
        <v>1004548</v>
      </c>
      <c r="B21" s="297">
        <v>4070</v>
      </c>
      <c r="C21" s="347">
        <v>675971</v>
      </c>
      <c r="D21" s="219" t="s">
        <v>940</v>
      </c>
      <c r="E21" s="299" t="s">
        <v>424</v>
      </c>
      <c r="F21" s="299" t="s">
        <v>2838</v>
      </c>
      <c r="G21" s="301" t="s">
        <v>1021</v>
      </c>
      <c r="H21" s="302" t="s">
        <v>917</v>
      </c>
      <c r="I21" s="56" t="s">
        <v>35</v>
      </c>
      <c r="J21" s="229" t="s">
        <v>36</v>
      </c>
      <c r="K21" s="229" t="s">
        <v>35</v>
      </c>
      <c r="L21" s="56"/>
      <c r="M21" s="56"/>
      <c r="N21" s="58"/>
      <c r="O21" s="297">
        <v>1004548</v>
      </c>
      <c r="P21" s="303">
        <v>19359</v>
      </c>
      <c r="Q21" s="304">
        <v>42005</v>
      </c>
      <c r="R21" s="304">
        <v>42369</v>
      </c>
      <c r="S21" s="303">
        <f t="shared" si="0"/>
        <v>19359</v>
      </c>
      <c r="T21" s="59"/>
      <c r="U21" s="346" t="str">
        <f t="shared" si="36"/>
        <v/>
      </c>
      <c r="V21" s="345">
        <f t="shared" si="37"/>
        <v>1.8227486831702362E-3</v>
      </c>
      <c r="W21" s="27">
        <v>0</v>
      </c>
      <c r="X21" s="27">
        <v>0</v>
      </c>
      <c r="Y21" s="305">
        <f t="shared" si="1"/>
        <v>0</v>
      </c>
      <c r="Z21" s="53">
        <f t="shared" si="2"/>
        <v>31472.5</v>
      </c>
      <c r="AA21" s="54">
        <f t="shared" si="2"/>
        <v>31472.5</v>
      </c>
      <c r="AB21" s="54">
        <f t="shared" si="2"/>
        <v>31472.5</v>
      </c>
      <c r="AC21" s="54">
        <f t="shared" si="2"/>
        <v>31472.5</v>
      </c>
      <c r="AD21" s="52">
        <f t="shared" si="3"/>
        <v>125889.98</v>
      </c>
      <c r="AE21" s="53">
        <f t="shared" si="4"/>
        <v>58448.92</v>
      </c>
      <c r="AF21" s="53">
        <f t="shared" si="4"/>
        <v>58448.92</v>
      </c>
      <c r="AG21" s="53">
        <f t="shared" si="4"/>
        <v>58448.92</v>
      </c>
      <c r="AH21" s="53">
        <f t="shared" si="4"/>
        <v>58448.92</v>
      </c>
      <c r="AI21" s="52">
        <f t="shared" si="5"/>
        <v>233795.68555198383</v>
      </c>
      <c r="AJ21" s="55">
        <f t="shared" si="6"/>
        <v>359685.66555198381</v>
      </c>
      <c r="AK21" s="219" t="s">
        <v>940</v>
      </c>
      <c r="AL21" s="220">
        <v>40027.494210593126</v>
      </c>
      <c r="AM21" s="242"/>
      <c r="AN21" s="242"/>
      <c r="AO21" s="242">
        <f t="shared" si="7"/>
        <v>0</v>
      </c>
      <c r="AP21" s="243">
        <f t="shared" si="8"/>
        <v>135365.56989247311</v>
      </c>
      <c r="AQ21" s="244">
        <f t="shared" si="9"/>
        <v>251393.21027095037</v>
      </c>
      <c r="AR21" s="245">
        <f t="shared" si="10"/>
        <v>0</v>
      </c>
      <c r="AS21" s="246">
        <f t="shared" si="11"/>
        <v>3.38</v>
      </c>
      <c r="AT21" s="246">
        <f t="shared" si="12"/>
        <v>6.28</v>
      </c>
      <c r="AU21" s="251">
        <f t="shared" si="13"/>
        <v>9.66</v>
      </c>
      <c r="AV21" s="245">
        <f t="shared" si="14"/>
        <v>0</v>
      </c>
      <c r="AW21" s="246">
        <f t="shared" si="15"/>
        <v>3.15</v>
      </c>
      <c r="AX21" s="246">
        <f t="shared" si="16"/>
        <v>5.84</v>
      </c>
      <c r="AY21" s="252">
        <f t="shared" si="17"/>
        <v>8.99</v>
      </c>
      <c r="AZ21" s="249">
        <f t="shared" si="18"/>
        <v>0</v>
      </c>
      <c r="BA21" s="56">
        <f t="shared" si="19"/>
        <v>4</v>
      </c>
      <c r="BB21" s="246">
        <f t="shared" si="20"/>
        <v>0.79</v>
      </c>
      <c r="BC21" s="250">
        <f t="shared" si="21"/>
        <v>1.46</v>
      </c>
      <c r="BD21" s="246">
        <f t="shared" si="22"/>
        <v>0</v>
      </c>
      <c r="BE21" s="56">
        <v>4</v>
      </c>
      <c r="BF21" s="246">
        <f t="shared" si="23"/>
        <v>0.79</v>
      </c>
      <c r="BG21" s="250">
        <f t="shared" si="24"/>
        <v>1.46</v>
      </c>
      <c r="BH21" s="246">
        <f>INDEX('Mar - Aug'!AG:AG,MATCH(C21,'Mar - Aug'!C:C,0))</f>
        <v>0</v>
      </c>
      <c r="BI21" s="56">
        <v>4</v>
      </c>
      <c r="BJ21" s="246">
        <f>INDEX('Mar - Aug'!AK:AK,MATCH($C21,'Mar - Aug'!$C:$C,0))</f>
        <v>0.78</v>
      </c>
      <c r="BK21" s="246">
        <f>INDEX('Mar - Aug'!AL:AL,MATCH($C21,'Mar - Aug'!$C:$C,0))</f>
        <v>1.44</v>
      </c>
      <c r="BL21" s="246">
        <f>INDEX('Mar - Aug'!$AG:$AG,MATCH($C21,'Mar - Aug'!$C:$C,0))</f>
        <v>0</v>
      </c>
      <c r="BM21" s="56">
        <v>4</v>
      </c>
      <c r="BN21" s="246">
        <f>INDEX('Mar - Aug'!$AK:$AK,MATCH($C21,'Mar - Aug'!$C:$C,0))</f>
        <v>0.78</v>
      </c>
      <c r="BO21" s="246">
        <f>INDEX('Mar - Aug'!$AL:$AL,MATCH($C21,'Mar - Aug'!$C:$C,0))</f>
        <v>1.44</v>
      </c>
      <c r="BP21" s="60">
        <f>INDEX(FY2019_ALL_Targets!EB:EB,MATCH('Final Comp Values'!B21,FY2019_ALL_Targets!A:A,0))</f>
        <v>3</v>
      </c>
      <c r="BQ21" s="60">
        <f>+INDEX(FY2019_ALL_Targets!DY:DY,MATCH(B21,FY2019_ALL_Targets!A:A,0))</f>
        <v>0</v>
      </c>
      <c r="BR21" s="60">
        <f>+INDEX(FY2019_ALL_Targets!DZ:DZ,MATCH(B21,FY2019_ALL_Targets!A:A,0))</f>
        <v>0</v>
      </c>
      <c r="BS21" s="283">
        <f>+INDEX(FY2019_ALL_Targets!EA:EA,MATCH(B21,FY2019_ALL_Targets!A:A,0))</f>
        <v>0</v>
      </c>
      <c r="BT21" s="245">
        <f t="shared" si="38"/>
        <v>0</v>
      </c>
      <c r="BU21" s="245">
        <f t="shared" si="39"/>
        <v>0</v>
      </c>
      <c r="BV21" s="246">
        <f t="shared" si="40"/>
        <v>0</v>
      </c>
      <c r="BW21" s="284">
        <f t="shared" si="41"/>
        <v>0</v>
      </c>
      <c r="BX21" s="245">
        <f t="shared" si="25"/>
        <v>8.99</v>
      </c>
      <c r="BY21" s="246">
        <f t="shared" si="26"/>
        <v>359847.17295323219</v>
      </c>
      <c r="BZ21" s="285">
        <f t="shared" si="27"/>
        <v>1.0260886209250131E-3</v>
      </c>
      <c r="CA21" s="245">
        <f t="shared" si="42"/>
        <v>41758.559999999998</v>
      </c>
      <c r="CB21" s="286">
        <f t="shared" si="28"/>
        <v>1.04</v>
      </c>
      <c r="CC21" s="268">
        <f t="shared" si="29"/>
        <v>-1.0000000000000675E-2</v>
      </c>
      <c r="CD21" s="267">
        <f t="shared" si="30"/>
        <v>359685.66555198381</v>
      </c>
      <c r="CE21" s="268">
        <f t="shared" si="31"/>
        <v>401605.73295323219</v>
      </c>
      <c r="CF21" s="268">
        <f t="shared" si="32"/>
        <v>1.0400000000000009</v>
      </c>
      <c r="CG21" s="270">
        <f t="shared" si="33"/>
        <v>41609.91014172008</v>
      </c>
      <c r="CH21" s="270">
        <f t="shared" si="34"/>
        <v>41920.06740124838</v>
      </c>
      <c r="CI21" s="269">
        <f t="shared" si="35"/>
        <v>-310.15725952829962</v>
      </c>
    </row>
    <row r="22" spans="1:87" s="57" customFormat="1" ht="15.75" customHeight="1" x14ac:dyDescent="0.25">
      <c r="A22" s="297">
        <v>1026685</v>
      </c>
      <c r="B22" s="297">
        <v>4073</v>
      </c>
      <c r="C22" s="347">
        <v>455817</v>
      </c>
      <c r="D22" s="219" t="s">
        <v>920</v>
      </c>
      <c r="E22" s="299" t="s">
        <v>2384</v>
      </c>
      <c r="F22" s="299" t="s">
        <v>1016</v>
      </c>
      <c r="G22" s="301" t="s">
        <v>915</v>
      </c>
      <c r="H22" s="302" t="s">
        <v>1017</v>
      </c>
      <c r="I22" s="56" t="s">
        <v>35</v>
      </c>
      <c r="J22" s="229" t="s">
        <v>35</v>
      </c>
      <c r="K22" s="229" t="s">
        <v>35</v>
      </c>
      <c r="L22" s="56"/>
      <c r="M22" s="56"/>
      <c r="N22" s="58"/>
      <c r="O22" s="297">
        <v>1026685</v>
      </c>
      <c r="P22" s="303">
        <v>9261</v>
      </c>
      <c r="Q22" s="304">
        <v>42063</v>
      </c>
      <c r="R22" s="304">
        <v>42185</v>
      </c>
      <c r="S22" s="303">
        <f t="shared" si="0"/>
        <v>27482</v>
      </c>
      <c r="T22" s="59"/>
      <c r="U22" s="346">
        <f t="shared" si="36"/>
        <v>3.3928868390386189E-3</v>
      </c>
      <c r="V22" s="345">
        <f t="shared" si="37"/>
        <v>2.5875706033826351E-3</v>
      </c>
      <c r="W22" s="27">
        <v>334179.56839927041</v>
      </c>
      <c r="X22" s="27">
        <v>334179.57</v>
      </c>
      <c r="Y22" s="305">
        <f t="shared" si="1"/>
        <v>658442.66977717564</v>
      </c>
      <c r="Z22" s="53">
        <f t="shared" si="2"/>
        <v>44678.3</v>
      </c>
      <c r="AA22" s="54">
        <f t="shared" si="2"/>
        <v>44678.3</v>
      </c>
      <c r="AB22" s="54">
        <f t="shared" si="2"/>
        <v>44678.3</v>
      </c>
      <c r="AC22" s="54">
        <f t="shared" si="2"/>
        <v>44678.3</v>
      </c>
      <c r="AD22" s="52">
        <f t="shared" si="3"/>
        <v>178713.18</v>
      </c>
      <c r="AE22" s="53">
        <f t="shared" si="4"/>
        <v>82973.98</v>
      </c>
      <c r="AF22" s="53">
        <f t="shared" si="4"/>
        <v>82973.98</v>
      </c>
      <c r="AG22" s="53">
        <f t="shared" si="4"/>
        <v>82973.98</v>
      </c>
      <c r="AH22" s="53">
        <f t="shared" si="4"/>
        <v>82973.98</v>
      </c>
      <c r="AI22" s="52">
        <f t="shared" si="5"/>
        <v>331895.91561235703</v>
      </c>
      <c r="AJ22" s="55">
        <f t="shared" si="6"/>
        <v>1169051.7653895325</v>
      </c>
      <c r="AK22" s="219" t="s">
        <v>920</v>
      </c>
      <c r="AL22" s="220">
        <v>54680.661225614327</v>
      </c>
      <c r="AM22" s="242"/>
      <c r="AN22" s="242"/>
      <c r="AO22" s="242">
        <f t="shared" si="7"/>
        <v>708002.87072814594</v>
      </c>
      <c r="AP22" s="243">
        <f t="shared" si="8"/>
        <v>192164.70967741936</v>
      </c>
      <c r="AQ22" s="244">
        <f t="shared" si="9"/>
        <v>356877.32861543767</v>
      </c>
      <c r="AR22" s="245">
        <f t="shared" si="10"/>
        <v>12.95</v>
      </c>
      <c r="AS22" s="246">
        <f t="shared" si="11"/>
        <v>3.51</v>
      </c>
      <c r="AT22" s="246">
        <f t="shared" si="12"/>
        <v>6.53</v>
      </c>
      <c r="AU22" s="251">
        <f t="shared" si="13"/>
        <v>22.990000000000002</v>
      </c>
      <c r="AV22" s="245">
        <f t="shared" si="14"/>
        <v>12.04</v>
      </c>
      <c r="AW22" s="246">
        <f t="shared" si="15"/>
        <v>3.27</v>
      </c>
      <c r="AX22" s="246">
        <f t="shared" si="16"/>
        <v>6.07</v>
      </c>
      <c r="AY22" s="252">
        <f t="shared" si="17"/>
        <v>21.38</v>
      </c>
      <c r="AZ22" s="249">
        <f t="shared" si="18"/>
        <v>12.04</v>
      </c>
      <c r="BA22" s="56">
        <f t="shared" si="19"/>
        <v>4</v>
      </c>
      <c r="BB22" s="246">
        <f t="shared" si="20"/>
        <v>0.82</v>
      </c>
      <c r="BC22" s="250">
        <f t="shared" si="21"/>
        <v>1.52</v>
      </c>
      <c r="BD22" s="246">
        <f t="shared" si="22"/>
        <v>12.04</v>
      </c>
      <c r="BE22" s="56">
        <v>4</v>
      </c>
      <c r="BF22" s="246">
        <f t="shared" si="23"/>
        <v>0.82</v>
      </c>
      <c r="BG22" s="250">
        <f t="shared" si="24"/>
        <v>1.52</v>
      </c>
      <c r="BH22" s="246">
        <f>INDEX('Mar - Aug'!AG:AG,MATCH(C22,'Mar - Aug'!C:C,0))</f>
        <v>11.86</v>
      </c>
      <c r="BI22" s="56">
        <v>4</v>
      </c>
      <c r="BJ22" s="246">
        <f>INDEX('Mar - Aug'!AK:AK,MATCH($C22,'Mar - Aug'!$C:$C,0))</f>
        <v>0.81</v>
      </c>
      <c r="BK22" s="246">
        <f>INDEX('Mar - Aug'!AL:AL,MATCH($C22,'Mar - Aug'!$C:$C,0))</f>
        <v>1.5</v>
      </c>
      <c r="BL22" s="246">
        <f>INDEX('Mar - Aug'!$AG:$AG,MATCH($C22,'Mar - Aug'!$C:$C,0))</f>
        <v>11.86</v>
      </c>
      <c r="BM22" s="56">
        <v>4</v>
      </c>
      <c r="BN22" s="246">
        <f>INDEX('Mar - Aug'!$AK:$AK,MATCH($C22,'Mar - Aug'!$C:$C,0))</f>
        <v>0.81</v>
      </c>
      <c r="BO22" s="246">
        <f>INDEX('Mar - Aug'!$AL:$AL,MATCH($C22,'Mar - Aug'!$C:$C,0))</f>
        <v>1.5</v>
      </c>
      <c r="BP22" s="60">
        <f>INDEX(FY2019_ALL_Targets!EB:EB,MATCH('Final Comp Values'!B22,FY2019_ALL_Targets!A:A,0))</f>
        <v>0</v>
      </c>
      <c r="BQ22" s="60">
        <f>+INDEX(FY2019_ALL_Targets!DY:DY,MATCH(B22,FY2019_ALL_Targets!A:A,0))</f>
        <v>1</v>
      </c>
      <c r="BR22" s="60">
        <f>+INDEX(FY2019_ALL_Targets!DZ:DZ,MATCH(B22,FY2019_ALL_Targets!A:A,0))</f>
        <v>1</v>
      </c>
      <c r="BS22" s="283">
        <f>+INDEX(FY2019_ALL_Targets!EA:EA,MATCH(B22,FY2019_ALL_Targets!A:A,0))</f>
        <v>0</v>
      </c>
      <c r="BT22" s="245">
        <f t="shared" si="38"/>
        <v>0</v>
      </c>
      <c r="BU22" s="245">
        <f t="shared" si="39"/>
        <v>0.81</v>
      </c>
      <c r="BV22" s="246">
        <f t="shared" si="40"/>
        <v>1.5</v>
      </c>
      <c r="BW22" s="284">
        <f t="shared" si="41"/>
        <v>126312.32743116911</v>
      </c>
      <c r="BX22" s="245">
        <f t="shared" si="25"/>
        <v>19.07</v>
      </c>
      <c r="BY22" s="246">
        <f t="shared" si="26"/>
        <v>1042760.2095724653</v>
      </c>
      <c r="BZ22" s="285">
        <f t="shared" si="27"/>
        <v>2.9733855531352115E-3</v>
      </c>
      <c r="CA22" s="245">
        <f t="shared" si="42"/>
        <v>121007.37</v>
      </c>
      <c r="CB22" s="286">
        <f t="shared" si="28"/>
        <v>2.21</v>
      </c>
      <c r="CC22" s="268">
        <f t="shared" si="29"/>
        <v>-1.9999999999999574E-2</v>
      </c>
      <c r="CD22" s="267">
        <f t="shared" si="30"/>
        <v>1169051.7653895325</v>
      </c>
      <c r="CE22" s="268">
        <f t="shared" si="31"/>
        <v>1163767.5795724653</v>
      </c>
      <c r="CF22" s="268">
        <f t="shared" si="32"/>
        <v>-9.9999999999997868E-2</v>
      </c>
      <c r="CG22" s="270">
        <f t="shared" si="33"/>
        <v>-5467.9689681454984</v>
      </c>
      <c r="CH22" s="270">
        <f t="shared" si="34"/>
        <v>-5284.1858170672785</v>
      </c>
      <c r="CI22" s="269">
        <f t="shared" si="35"/>
        <v>-183.78315107821982</v>
      </c>
    </row>
    <row r="23" spans="1:87" s="57" customFormat="1" ht="15.75" customHeight="1" x14ac:dyDescent="0.25">
      <c r="A23" s="297">
        <v>407502</v>
      </c>
      <c r="B23" s="297">
        <v>4075</v>
      </c>
      <c r="C23" s="347">
        <v>676020</v>
      </c>
      <c r="D23" s="219" t="s">
        <v>913</v>
      </c>
      <c r="E23" s="299" t="s">
        <v>2607</v>
      </c>
      <c r="F23" s="299" t="s">
        <v>2607</v>
      </c>
      <c r="G23" s="301" t="s">
        <v>915</v>
      </c>
      <c r="H23" s="302" t="s">
        <v>2983</v>
      </c>
      <c r="I23" s="56" t="s">
        <v>35</v>
      </c>
      <c r="J23" s="229" t="s">
        <v>35</v>
      </c>
      <c r="K23" s="229" t="s">
        <v>35</v>
      </c>
      <c r="L23" s="56"/>
      <c r="M23" s="56"/>
      <c r="N23" s="58"/>
      <c r="O23" s="297">
        <v>407502</v>
      </c>
      <c r="P23" s="303">
        <v>5096</v>
      </c>
      <c r="Q23" s="304">
        <v>41913</v>
      </c>
      <c r="R23" s="304">
        <v>42277</v>
      </c>
      <c r="S23" s="303">
        <f t="shared" si="0"/>
        <v>5096</v>
      </c>
      <c r="T23" s="59"/>
      <c r="U23" s="346">
        <f t="shared" si="36"/>
        <v>6.2914457942437967E-4</v>
      </c>
      <c r="V23" s="345">
        <f t="shared" si="37"/>
        <v>4.7981441652128335E-4</v>
      </c>
      <c r="W23" s="27">
        <v>61967.072272050122</v>
      </c>
      <c r="X23" s="27">
        <v>0</v>
      </c>
      <c r="Y23" s="305">
        <f t="shared" si="1"/>
        <v>122095.32949510541</v>
      </c>
      <c r="Z23" s="53">
        <f t="shared" si="2"/>
        <v>8284.7199999999993</v>
      </c>
      <c r="AA23" s="54">
        <f t="shared" si="2"/>
        <v>8284.7199999999993</v>
      </c>
      <c r="AB23" s="54">
        <f t="shared" si="2"/>
        <v>8284.7199999999993</v>
      </c>
      <c r="AC23" s="54">
        <f t="shared" si="2"/>
        <v>8284.7199999999993</v>
      </c>
      <c r="AD23" s="52">
        <f t="shared" si="3"/>
        <v>33138.870000000003</v>
      </c>
      <c r="AE23" s="53">
        <f t="shared" si="4"/>
        <v>15385.9</v>
      </c>
      <c r="AF23" s="53">
        <f t="shared" si="4"/>
        <v>15385.9</v>
      </c>
      <c r="AG23" s="53">
        <f t="shared" si="4"/>
        <v>15385.9</v>
      </c>
      <c r="AH23" s="53">
        <f t="shared" si="4"/>
        <v>15385.9</v>
      </c>
      <c r="AI23" s="52">
        <f t="shared" si="5"/>
        <v>61543.613491033095</v>
      </c>
      <c r="AJ23" s="55">
        <f t="shared" si="6"/>
        <v>216777.81298613851</v>
      </c>
      <c r="AK23" s="219" t="s">
        <v>913</v>
      </c>
      <c r="AL23" s="220">
        <v>61485.26180987338</v>
      </c>
      <c r="AM23" s="242"/>
      <c r="AN23" s="242"/>
      <c r="AO23" s="242">
        <f t="shared" si="7"/>
        <v>131285.30053237142</v>
      </c>
      <c r="AP23" s="243">
        <f t="shared" si="8"/>
        <v>35633.193548387098</v>
      </c>
      <c r="AQ23" s="244">
        <f t="shared" si="9"/>
        <v>66175.928484981821</v>
      </c>
      <c r="AR23" s="245">
        <f t="shared" si="10"/>
        <v>2.14</v>
      </c>
      <c r="AS23" s="246">
        <f t="shared" si="11"/>
        <v>0.57999999999999996</v>
      </c>
      <c r="AT23" s="246">
        <f t="shared" si="12"/>
        <v>1.08</v>
      </c>
      <c r="AU23" s="251">
        <f t="shared" si="13"/>
        <v>3.8000000000000003</v>
      </c>
      <c r="AV23" s="245">
        <f t="shared" si="14"/>
        <v>1.99</v>
      </c>
      <c r="AW23" s="246">
        <f t="shared" si="15"/>
        <v>0.54</v>
      </c>
      <c r="AX23" s="246">
        <f t="shared" si="16"/>
        <v>1</v>
      </c>
      <c r="AY23" s="252">
        <f t="shared" si="17"/>
        <v>3.5300000000000002</v>
      </c>
      <c r="AZ23" s="249">
        <f t="shared" si="18"/>
        <v>1.99</v>
      </c>
      <c r="BA23" s="56">
        <f t="shared" si="19"/>
        <v>4</v>
      </c>
      <c r="BB23" s="246">
        <f t="shared" si="20"/>
        <v>0.14000000000000001</v>
      </c>
      <c r="BC23" s="250">
        <f t="shared" si="21"/>
        <v>0.25</v>
      </c>
      <c r="BD23" s="246">
        <f t="shared" si="22"/>
        <v>1.99</v>
      </c>
      <c r="BE23" s="56">
        <v>4</v>
      </c>
      <c r="BF23" s="246">
        <f t="shared" si="23"/>
        <v>0.14000000000000001</v>
      </c>
      <c r="BG23" s="250">
        <f t="shared" si="24"/>
        <v>0.25</v>
      </c>
      <c r="BH23" s="246">
        <f>INDEX('Mar - Aug'!AG:AG,MATCH(C23,'Mar - Aug'!C:C,0))</f>
        <v>1.94</v>
      </c>
      <c r="BI23" s="56">
        <v>4</v>
      </c>
      <c r="BJ23" s="246">
        <f>INDEX('Mar - Aug'!AK:AK,MATCH($C23,'Mar - Aug'!$C:$C,0))</f>
        <v>0.13</v>
      </c>
      <c r="BK23" s="246">
        <f>INDEX('Mar - Aug'!AL:AL,MATCH($C23,'Mar - Aug'!$C:$C,0))</f>
        <v>0.25</v>
      </c>
      <c r="BL23" s="246">
        <f>INDEX('Mar - Aug'!$AG:$AG,MATCH($C23,'Mar - Aug'!$C:$C,0))</f>
        <v>1.94</v>
      </c>
      <c r="BM23" s="56">
        <v>4</v>
      </c>
      <c r="BN23" s="246">
        <f>INDEX('Mar - Aug'!$AK:$AK,MATCH($C23,'Mar - Aug'!$C:$C,0))</f>
        <v>0.13</v>
      </c>
      <c r="BO23" s="246">
        <f>INDEX('Mar - Aug'!$AL:$AL,MATCH($C23,'Mar - Aug'!$C:$C,0))</f>
        <v>0.25</v>
      </c>
      <c r="BP23" s="60">
        <f>INDEX(FY2019_ALL_Targets!EB:EB,MATCH('Final Comp Values'!B23,FY2019_ALL_Targets!A:A,0))</f>
        <v>0</v>
      </c>
      <c r="BQ23" s="60">
        <f>+INDEX(FY2019_ALL_Targets!DY:DY,MATCH(B23,FY2019_ALL_Targets!A:A,0))</f>
        <v>0</v>
      </c>
      <c r="BR23" s="60">
        <f>+INDEX(FY2019_ALL_Targets!DZ:DZ,MATCH(B23,FY2019_ALL_Targets!A:A,0))</f>
        <v>0</v>
      </c>
      <c r="BS23" s="283">
        <f>+INDEX(FY2019_ALL_Targets!EA:EA,MATCH(B23,FY2019_ALL_Targets!A:A,0))</f>
        <v>0</v>
      </c>
      <c r="BT23" s="245">
        <f t="shared" si="38"/>
        <v>0</v>
      </c>
      <c r="BU23" s="245">
        <f t="shared" si="39"/>
        <v>0</v>
      </c>
      <c r="BV23" s="246">
        <f t="shared" si="40"/>
        <v>0</v>
      </c>
      <c r="BW23" s="284">
        <f t="shared" si="41"/>
        <v>0</v>
      </c>
      <c r="BX23" s="245">
        <f t="shared" si="25"/>
        <v>3.5300000000000002</v>
      </c>
      <c r="BY23" s="246">
        <f t="shared" si="26"/>
        <v>217042.97418885306</v>
      </c>
      <c r="BZ23" s="285">
        <f t="shared" si="27"/>
        <v>6.1888863608176099E-4</v>
      </c>
      <c r="CA23" s="245">
        <f t="shared" si="42"/>
        <v>25186.81</v>
      </c>
      <c r="CB23" s="286">
        <f t="shared" si="28"/>
        <v>0.41</v>
      </c>
      <c r="CC23" s="268">
        <f t="shared" si="29"/>
        <v>-1.9999999999999796E-2</v>
      </c>
      <c r="CD23" s="267">
        <f t="shared" si="30"/>
        <v>216777.81298613851</v>
      </c>
      <c r="CE23" s="268">
        <f t="shared" si="31"/>
        <v>242229.78418885305</v>
      </c>
      <c r="CF23" s="268">
        <f t="shared" si="32"/>
        <v>0.41000000000000014</v>
      </c>
      <c r="CG23" s="270">
        <f t="shared" si="33"/>
        <v>25178.159581959437</v>
      </c>
      <c r="CH23" s="270">
        <f t="shared" si="34"/>
        <v>25451.971202714543</v>
      </c>
      <c r="CI23" s="269">
        <f t="shared" si="35"/>
        <v>-273.81162075510656</v>
      </c>
    </row>
    <row r="24" spans="1:87" s="57" customFormat="1" ht="15.75" customHeight="1" x14ac:dyDescent="0.25">
      <c r="A24" s="297">
        <v>407904</v>
      </c>
      <c r="B24" s="297">
        <v>4079</v>
      </c>
      <c r="C24" s="347">
        <v>676338</v>
      </c>
      <c r="D24" s="219" t="s">
        <v>913</v>
      </c>
      <c r="E24" s="299" t="s">
        <v>156</v>
      </c>
      <c r="F24" s="299" t="s">
        <v>1559</v>
      </c>
      <c r="G24" s="301" t="s">
        <v>915</v>
      </c>
      <c r="H24" s="302" t="s">
        <v>156</v>
      </c>
      <c r="I24" s="56" t="s">
        <v>35</v>
      </c>
      <c r="J24" s="229" t="s">
        <v>35</v>
      </c>
      <c r="K24" s="229" t="s">
        <v>35</v>
      </c>
      <c r="L24" s="56"/>
      <c r="M24" s="56"/>
      <c r="N24" s="58"/>
      <c r="O24" s="297">
        <v>407904</v>
      </c>
      <c r="P24" s="303">
        <v>5536</v>
      </c>
      <c r="Q24" s="304">
        <v>41852</v>
      </c>
      <c r="R24" s="304">
        <v>42216</v>
      </c>
      <c r="S24" s="303">
        <f t="shared" si="0"/>
        <v>5536</v>
      </c>
      <c r="T24" s="59"/>
      <c r="U24" s="346">
        <f t="shared" si="36"/>
        <v>6.8346632490058189E-4</v>
      </c>
      <c r="V24" s="345">
        <f t="shared" si="37"/>
        <v>5.2124266284572698E-4</v>
      </c>
      <c r="W24" s="27">
        <v>67317.447488318168</v>
      </c>
      <c r="X24" s="27">
        <v>67317</v>
      </c>
      <c r="Y24" s="305">
        <f t="shared" si="1"/>
        <v>132637.31241854464</v>
      </c>
      <c r="Z24" s="53">
        <f t="shared" si="2"/>
        <v>9000.0400000000009</v>
      </c>
      <c r="AA24" s="54">
        <f t="shared" si="2"/>
        <v>9000.0400000000009</v>
      </c>
      <c r="AB24" s="54">
        <f t="shared" si="2"/>
        <v>9000.0400000000009</v>
      </c>
      <c r="AC24" s="54">
        <f t="shared" si="2"/>
        <v>9000.0400000000009</v>
      </c>
      <c r="AD24" s="52">
        <f t="shared" si="3"/>
        <v>36000.15</v>
      </c>
      <c r="AE24" s="53">
        <f t="shared" si="4"/>
        <v>16714.36</v>
      </c>
      <c r="AF24" s="53">
        <f t="shared" si="4"/>
        <v>16714.36</v>
      </c>
      <c r="AG24" s="53">
        <f t="shared" si="4"/>
        <v>16714.36</v>
      </c>
      <c r="AH24" s="53">
        <f t="shared" si="4"/>
        <v>16714.36</v>
      </c>
      <c r="AI24" s="52">
        <f t="shared" si="5"/>
        <v>66857.426272833443</v>
      </c>
      <c r="AJ24" s="55">
        <f t="shared" si="6"/>
        <v>235494.88869137806</v>
      </c>
      <c r="AK24" s="219" t="s">
        <v>913</v>
      </c>
      <c r="AL24" s="220">
        <v>61485.26180987338</v>
      </c>
      <c r="AM24" s="242"/>
      <c r="AN24" s="242"/>
      <c r="AO24" s="242">
        <f t="shared" si="7"/>
        <v>142620.76604144587</v>
      </c>
      <c r="AP24" s="243">
        <f t="shared" si="8"/>
        <v>38709.838709677424</v>
      </c>
      <c r="AQ24" s="244">
        <f t="shared" si="9"/>
        <v>71889.705669713381</v>
      </c>
      <c r="AR24" s="245">
        <f t="shared" si="10"/>
        <v>2.3199999999999998</v>
      </c>
      <c r="AS24" s="246">
        <f t="shared" si="11"/>
        <v>0.63</v>
      </c>
      <c r="AT24" s="246">
        <f t="shared" si="12"/>
        <v>1.17</v>
      </c>
      <c r="AU24" s="251">
        <f t="shared" si="13"/>
        <v>4.1199999999999992</v>
      </c>
      <c r="AV24" s="245">
        <f t="shared" si="14"/>
        <v>2.16</v>
      </c>
      <c r="AW24" s="246">
        <f t="shared" si="15"/>
        <v>0.59</v>
      </c>
      <c r="AX24" s="246">
        <f t="shared" si="16"/>
        <v>1.0900000000000001</v>
      </c>
      <c r="AY24" s="252">
        <f t="shared" si="17"/>
        <v>3.84</v>
      </c>
      <c r="AZ24" s="249">
        <f t="shared" si="18"/>
        <v>2.16</v>
      </c>
      <c r="BA24" s="56">
        <f t="shared" si="19"/>
        <v>4</v>
      </c>
      <c r="BB24" s="246">
        <f t="shared" si="20"/>
        <v>0.15</v>
      </c>
      <c r="BC24" s="250">
        <f t="shared" si="21"/>
        <v>0.27</v>
      </c>
      <c r="BD24" s="246">
        <f t="shared" si="22"/>
        <v>2.16</v>
      </c>
      <c r="BE24" s="56">
        <v>4</v>
      </c>
      <c r="BF24" s="246">
        <f t="shared" si="23"/>
        <v>0.15</v>
      </c>
      <c r="BG24" s="250">
        <f t="shared" si="24"/>
        <v>0.27</v>
      </c>
      <c r="BH24" s="246">
        <f>INDEX('Mar - Aug'!AG:AG,MATCH(C24,'Mar - Aug'!C:C,0))</f>
        <v>2.11</v>
      </c>
      <c r="BI24" s="56">
        <v>4</v>
      </c>
      <c r="BJ24" s="246">
        <f>INDEX('Mar - Aug'!AK:AK,MATCH($C24,'Mar - Aug'!$C:$C,0))</f>
        <v>0.14000000000000001</v>
      </c>
      <c r="BK24" s="246">
        <f>INDEX('Mar - Aug'!AL:AL,MATCH($C24,'Mar - Aug'!$C:$C,0))</f>
        <v>0.27</v>
      </c>
      <c r="BL24" s="246">
        <f>INDEX('Mar - Aug'!$AG:$AG,MATCH($C24,'Mar - Aug'!$C:$C,0))</f>
        <v>2.11</v>
      </c>
      <c r="BM24" s="56">
        <v>4</v>
      </c>
      <c r="BN24" s="246">
        <f>INDEX('Mar - Aug'!$AK:$AK,MATCH($C24,'Mar - Aug'!$C:$C,0))</f>
        <v>0.14000000000000001</v>
      </c>
      <c r="BO24" s="246">
        <f>INDEX('Mar - Aug'!$AL:$AL,MATCH($C24,'Mar - Aug'!$C:$C,0))</f>
        <v>0.27</v>
      </c>
      <c r="BP24" s="60">
        <f>INDEX(FY2019_ALL_Targets!EB:EB,MATCH('Final Comp Values'!B24,FY2019_ALL_Targets!A:A,0))</f>
        <v>0</v>
      </c>
      <c r="BQ24" s="60">
        <f>+INDEX(FY2019_ALL_Targets!DY:DY,MATCH(B24,FY2019_ALL_Targets!A:A,0))</f>
        <v>1</v>
      </c>
      <c r="BR24" s="60">
        <f>+INDEX(FY2019_ALL_Targets!DZ:DZ,MATCH(B24,FY2019_ALL_Targets!A:A,0))</f>
        <v>2</v>
      </c>
      <c r="BS24" s="283">
        <f>+INDEX(FY2019_ALL_Targets!EA:EA,MATCH(B24,FY2019_ALL_Targets!A:A,0))</f>
        <v>0</v>
      </c>
      <c r="BT24" s="245">
        <f t="shared" si="38"/>
        <v>0</v>
      </c>
      <c r="BU24" s="245">
        <f t="shared" si="39"/>
        <v>0.14000000000000001</v>
      </c>
      <c r="BV24" s="246">
        <f t="shared" si="40"/>
        <v>0.54</v>
      </c>
      <c r="BW24" s="284">
        <f t="shared" si="41"/>
        <v>41809.978030713901</v>
      </c>
      <c r="BX24" s="245">
        <f t="shared" si="25"/>
        <v>3.1599999999999997</v>
      </c>
      <c r="BY24" s="246">
        <f t="shared" si="26"/>
        <v>194293.42731919987</v>
      </c>
      <c r="BZ24" s="285">
        <f t="shared" si="27"/>
        <v>5.5401928895704373E-4</v>
      </c>
      <c r="CA24" s="245">
        <f t="shared" si="42"/>
        <v>22546.83</v>
      </c>
      <c r="CB24" s="286">
        <f t="shared" si="28"/>
        <v>0.37</v>
      </c>
      <c r="CC24" s="268">
        <f t="shared" si="29"/>
        <v>0</v>
      </c>
      <c r="CD24" s="267">
        <f t="shared" si="30"/>
        <v>235494.88869137806</v>
      </c>
      <c r="CE24" s="268">
        <f t="shared" si="31"/>
        <v>216840.25731919985</v>
      </c>
      <c r="CF24" s="268">
        <f t="shared" si="32"/>
        <v>-0.31000000000000005</v>
      </c>
      <c r="CG24" s="270">
        <f t="shared" si="33"/>
        <v>-19011.30611831438</v>
      </c>
      <c r="CH24" s="270">
        <f t="shared" si="34"/>
        <v>-18654.631372178206</v>
      </c>
      <c r="CI24" s="269">
        <f t="shared" si="35"/>
        <v>-356.67474613617378</v>
      </c>
    </row>
    <row r="25" spans="1:87" s="57" customFormat="1" ht="15.75" customHeight="1" x14ac:dyDescent="0.25">
      <c r="A25" s="297">
        <v>1026246</v>
      </c>
      <c r="B25" s="297">
        <v>4094</v>
      </c>
      <c r="C25" s="347">
        <v>675406</v>
      </c>
      <c r="D25" s="219" t="s">
        <v>925</v>
      </c>
      <c r="E25" s="299" t="s">
        <v>158</v>
      </c>
      <c r="F25" s="299" t="s">
        <v>2344</v>
      </c>
      <c r="G25" s="301" t="s">
        <v>915</v>
      </c>
      <c r="H25" s="302" t="s">
        <v>2972</v>
      </c>
      <c r="I25" s="56" t="s">
        <v>35</v>
      </c>
      <c r="J25" s="229" t="s">
        <v>35</v>
      </c>
      <c r="K25" s="229" t="s">
        <v>36</v>
      </c>
      <c r="L25" s="56"/>
      <c r="M25" s="56"/>
      <c r="N25" s="58"/>
      <c r="O25" s="297">
        <v>1026246</v>
      </c>
      <c r="P25" s="303">
        <v>9944</v>
      </c>
      <c r="Q25" s="304">
        <v>41913</v>
      </c>
      <c r="R25" s="304">
        <v>42277</v>
      </c>
      <c r="S25" s="303">
        <f t="shared" si="0"/>
        <v>9944</v>
      </c>
      <c r="T25" s="59"/>
      <c r="U25" s="346">
        <f t="shared" si="36"/>
        <v>1.2276714477621724E-3</v>
      </c>
      <c r="V25" s="345">
        <f t="shared" si="37"/>
        <v>9.3627836693242576E-4</v>
      </c>
      <c r="W25" s="27">
        <v>120918.47854765828</v>
      </c>
      <c r="X25" s="27">
        <v>120918</v>
      </c>
      <c r="Y25" s="305">
        <f t="shared" si="1"/>
        <v>238248.81406972688</v>
      </c>
      <c r="Z25" s="53">
        <f t="shared" ref="Z25:AC44" si="43">ROUND($AD25/4,2)</f>
        <v>16166.25</v>
      </c>
      <c r="AA25" s="54">
        <f t="shared" si="43"/>
        <v>16166.25</v>
      </c>
      <c r="AB25" s="54">
        <f t="shared" si="43"/>
        <v>16166.25</v>
      </c>
      <c r="AC25" s="54">
        <f t="shared" si="43"/>
        <v>16166.25</v>
      </c>
      <c r="AD25" s="52">
        <f t="shared" si="3"/>
        <v>64665.01</v>
      </c>
      <c r="AE25" s="53">
        <f t="shared" ref="AE25:AH44" si="44">ROUND($AI25/4,2)</f>
        <v>30023.040000000001</v>
      </c>
      <c r="AF25" s="53">
        <f t="shared" si="44"/>
        <v>30023.040000000001</v>
      </c>
      <c r="AG25" s="53">
        <f t="shared" si="44"/>
        <v>30023.040000000001</v>
      </c>
      <c r="AH25" s="53">
        <f t="shared" si="44"/>
        <v>30023.040000000001</v>
      </c>
      <c r="AI25" s="52">
        <f t="shared" si="5"/>
        <v>120092.1688686878</v>
      </c>
      <c r="AJ25" s="55">
        <f t="shared" si="6"/>
        <v>423005.99293841468</v>
      </c>
      <c r="AK25" s="219" t="s">
        <v>925</v>
      </c>
      <c r="AL25" s="220">
        <v>58482.872744368782</v>
      </c>
      <c r="AM25" s="242"/>
      <c r="AN25" s="242"/>
      <c r="AO25" s="242">
        <f t="shared" si="7"/>
        <v>256181.52050508268</v>
      </c>
      <c r="AP25" s="243">
        <f t="shared" si="8"/>
        <v>69532.268817204313</v>
      </c>
      <c r="AQ25" s="244">
        <f t="shared" si="9"/>
        <v>129131.36437493314</v>
      </c>
      <c r="AR25" s="245">
        <f t="shared" si="10"/>
        <v>4.38</v>
      </c>
      <c r="AS25" s="246">
        <f t="shared" si="11"/>
        <v>1.19</v>
      </c>
      <c r="AT25" s="246">
        <f t="shared" si="12"/>
        <v>2.21</v>
      </c>
      <c r="AU25" s="251">
        <f t="shared" si="13"/>
        <v>7.78</v>
      </c>
      <c r="AV25" s="245">
        <f t="shared" si="14"/>
        <v>4.07</v>
      </c>
      <c r="AW25" s="246">
        <f t="shared" si="15"/>
        <v>1.1100000000000001</v>
      </c>
      <c r="AX25" s="246">
        <f t="shared" si="16"/>
        <v>2.0499999999999998</v>
      </c>
      <c r="AY25" s="252">
        <f t="shared" si="17"/>
        <v>7.23</v>
      </c>
      <c r="AZ25" s="249">
        <f t="shared" si="18"/>
        <v>4.07</v>
      </c>
      <c r="BA25" s="56">
        <f t="shared" si="19"/>
        <v>4</v>
      </c>
      <c r="BB25" s="246">
        <f t="shared" si="20"/>
        <v>0.28000000000000003</v>
      </c>
      <c r="BC25" s="250">
        <f t="shared" si="21"/>
        <v>0.51</v>
      </c>
      <c r="BD25" s="246">
        <f t="shared" si="22"/>
        <v>4.07</v>
      </c>
      <c r="BE25" s="56">
        <v>4</v>
      </c>
      <c r="BF25" s="246">
        <f t="shared" si="23"/>
        <v>0.28000000000000003</v>
      </c>
      <c r="BG25" s="250">
        <f t="shared" si="24"/>
        <v>0.51</v>
      </c>
      <c r="BH25" s="246">
        <f>INDEX('Mar - Aug'!AG:AG,MATCH(C25,'Mar - Aug'!C:C,0))</f>
        <v>4.0999999999999996</v>
      </c>
      <c r="BI25" s="56">
        <v>4</v>
      </c>
      <c r="BJ25" s="246">
        <f>INDEX('Mar - Aug'!AK:AK,MATCH($C25,'Mar - Aug'!$C:$C,0))</f>
        <v>0.28000000000000003</v>
      </c>
      <c r="BK25" s="246">
        <f>INDEX('Mar - Aug'!AL:AL,MATCH($C25,'Mar - Aug'!$C:$C,0))</f>
        <v>0.52</v>
      </c>
      <c r="BL25" s="246">
        <f>INDEX('Mar - Aug'!$AG:$AG,MATCH($C25,'Mar - Aug'!$C:$C,0))</f>
        <v>4.0999999999999996</v>
      </c>
      <c r="BM25" s="56">
        <v>4</v>
      </c>
      <c r="BN25" s="246">
        <f>INDEX('Mar - Aug'!$AK:$AK,MATCH($C25,'Mar - Aug'!$C:$C,0))</f>
        <v>0.28000000000000003</v>
      </c>
      <c r="BO25" s="246">
        <f>INDEX('Mar - Aug'!$AL:$AL,MATCH($C25,'Mar - Aug'!$C:$C,0))</f>
        <v>0.52</v>
      </c>
      <c r="BP25" s="60">
        <f>INDEX(FY2019_ALL_Targets!EB:EB,MATCH('Final Comp Values'!B25,FY2019_ALL_Targets!A:A,0))</f>
        <v>0</v>
      </c>
      <c r="BQ25" s="60">
        <f>+INDEX(FY2019_ALL_Targets!DY:DY,MATCH(B25,FY2019_ALL_Targets!A:A,0))</f>
        <v>1</v>
      </c>
      <c r="BR25" s="60">
        <f>+INDEX(FY2019_ALL_Targets!DZ:DZ,MATCH(B25,FY2019_ALL_Targets!A:A,0))</f>
        <v>2</v>
      </c>
      <c r="BS25" s="283">
        <f>+INDEX(FY2019_ALL_Targets!EA:EA,MATCH(B25,FY2019_ALL_Targets!A:A,0))</f>
        <v>0</v>
      </c>
      <c r="BT25" s="245">
        <f t="shared" si="38"/>
        <v>0</v>
      </c>
      <c r="BU25" s="245">
        <f t="shared" si="39"/>
        <v>0.28000000000000003</v>
      </c>
      <c r="BV25" s="246">
        <f t="shared" si="40"/>
        <v>1.04</v>
      </c>
      <c r="BW25" s="284">
        <f t="shared" si="41"/>
        <v>77197.392022566797</v>
      </c>
      <c r="BX25" s="245">
        <f t="shared" si="25"/>
        <v>5.91</v>
      </c>
      <c r="BY25" s="246">
        <f t="shared" si="26"/>
        <v>345633.77791921952</v>
      </c>
      <c r="BZ25" s="285">
        <f t="shared" si="27"/>
        <v>9.8555974087457024E-4</v>
      </c>
      <c r="CA25" s="245">
        <f t="shared" si="42"/>
        <v>40109.160000000003</v>
      </c>
      <c r="CB25" s="286">
        <f t="shared" si="28"/>
        <v>0.69</v>
      </c>
      <c r="CC25" s="268">
        <f t="shared" si="29"/>
        <v>0</v>
      </c>
      <c r="CD25" s="267">
        <f t="shared" si="30"/>
        <v>423005.99293841468</v>
      </c>
      <c r="CE25" s="268">
        <f t="shared" si="31"/>
        <v>385742.93791921949</v>
      </c>
      <c r="CF25" s="268">
        <f t="shared" si="32"/>
        <v>-0.63000000000000078</v>
      </c>
      <c r="CG25" s="270">
        <f t="shared" si="33"/>
        <v>-36859.443368077671</v>
      </c>
      <c r="CH25" s="270">
        <f t="shared" si="34"/>
        <v>-37263.055019195192</v>
      </c>
      <c r="CI25" s="269">
        <f t="shared" si="35"/>
        <v>403.61165111752052</v>
      </c>
    </row>
    <row r="26" spans="1:87" s="57" customFormat="1" ht="15.75" customHeight="1" x14ac:dyDescent="0.25">
      <c r="A26" s="297">
        <v>409501</v>
      </c>
      <c r="B26" s="297">
        <v>4095</v>
      </c>
      <c r="C26" s="347">
        <v>675599</v>
      </c>
      <c r="D26" s="219" t="s">
        <v>913</v>
      </c>
      <c r="E26" s="299" t="s">
        <v>160</v>
      </c>
      <c r="F26" s="299" t="s">
        <v>1019</v>
      </c>
      <c r="G26" s="301" t="s">
        <v>915</v>
      </c>
      <c r="H26" s="302" t="s">
        <v>160</v>
      </c>
      <c r="I26" s="56" t="s">
        <v>35</v>
      </c>
      <c r="J26" s="229" t="s">
        <v>35</v>
      </c>
      <c r="K26" s="229" t="s">
        <v>35</v>
      </c>
      <c r="L26" s="56"/>
      <c r="M26" s="56"/>
      <c r="N26" s="58"/>
      <c r="O26" s="297">
        <v>409501</v>
      </c>
      <c r="P26" s="303">
        <v>5762</v>
      </c>
      <c r="Q26" s="304">
        <v>41913</v>
      </c>
      <c r="R26" s="304">
        <v>42277</v>
      </c>
      <c r="S26" s="303">
        <f t="shared" si="0"/>
        <v>5762</v>
      </c>
      <c r="T26" s="59"/>
      <c r="U26" s="346">
        <f t="shared" si="36"/>
        <v>7.113679487133586E-4</v>
      </c>
      <c r="V26" s="345">
        <f t="shared" si="37"/>
        <v>5.4252171663964576E-4</v>
      </c>
      <c r="W26" s="27">
        <v>70065.594668946796</v>
      </c>
      <c r="X26" s="27">
        <v>70066</v>
      </c>
      <c r="Y26" s="305">
        <f t="shared" si="1"/>
        <v>138052.05819285664</v>
      </c>
      <c r="Z26" s="53">
        <f t="shared" si="43"/>
        <v>9367.4500000000007</v>
      </c>
      <c r="AA26" s="54">
        <f t="shared" si="43"/>
        <v>9367.4500000000007</v>
      </c>
      <c r="AB26" s="54">
        <f t="shared" si="43"/>
        <v>9367.4500000000007</v>
      </c>
      <c r="AC26" s="54">
        <f t="shared" si="43"/>
        <v>9367.4500000000007</v>
      </c>
      <c r="AD26" s="52">
        <f t="shared" si="3"/>
        <v>37469.81</v>
      </c>
      <c r="AE26" s="53">
        <f t="shared" si="44"/>
        <v>17396.7</v>
      </c>
      <c r="AF26" s="53">
        <f t="shared" si="44"/>
        <v>17396.7</v>
      </c>
      <c r="AG26" s="53">
        <f t="shared" si="44"/>
        <v>17396.7</v>
      </c>
      <c r="AH26" s="53">
        <f t="shared" si="44"/>
        <v>17396.7</v>
      </c>
      <c r="AI26" s="52">
        <f t="shared" si="5"/>
        <v>69586.793747121803</v>
      </c>
      <c r="AJ26" s="55">
        <f t="shared" si="6"/>
        <v>245108.66193997842</v>
      </c>
      <c r="AK26" s="219" t="s">
        <v>913</v>
      </c>
      <c r="AL26" s="220">
        <v>61485.26180987338</v>
      </c>
      <c r="AM26" s="242"/>
      <c r="AN26" s="242"/>
      <c r="AO26" s="242">
        <f t="shared" si="7"/>
        <v>148443.07332565231</v>
      </c>
      <c r="AP26" s="243">
        <f t="shared" si="8"/>
        <v>40290.118279569891</v>
      </c>
      <c r="AQ26" s="244">
        <f t="shared" si="9"/>
        <v>74824.509405507313</v>
      </c>
      <c r="AR26" s="245">
        <f t="shared" si="10"/>
        <v>2.41</v>
      </c>
      <c r="AS26" s="246">
        <f t="shared" si="11"/>
        <v>0.66</v>
      </c>
      <c r="AT26" s="246">
        <f t="shared" si="12"/>
        <v>1.22</v>
      </c>
      <c r="AU26" s="251">
        <f t="shared" si="13"/>
        <v>4.29</v>
      </c>
      <c r="AV26" s="245">
        <f t="shared" si="14"/>
        <v>2.25</v>
      </c>
      <c r="AW26" s="246">
        <f t="shared" si="15"/>
        <v>0.61</v>
      </c>
      <c r="AX26" s="246">
        <f t="shared" si="16"/>
        <v>1.1299999999999999</v>
      </c>
      <c r="AY26" s="252">
        <f t="shared" si="17"/>
        <v>3.9899999999999998</v>
      </c>
      <c r="AZ26" s="249">
        <f t="shared" si="18"/>
        <v>2.25</v>
      </c>
      <c r="BA26" s="56">
        <f t="shared" si="19"/>
        <v>4</v>
      </c>
      <c r="BB26" s="246">
        <f t="shared" si="20"/>
        <v>0.15</v>
      </c>
      <c r="BC26" s="250">
        <f t="shared" si="21"/>
        <v>0.28000000000000003</v>
      </c>
      <c r="BD26" s="246">
        <f t="shared" si="22"/>
        <v>2.25</v>
      </c>
      <c r="BE26" s="56">
        <v>4</v>
      </c>
      <c r="BF26" s="246">
        <f t="shared" si="23"/>
        <v>0.15</v>
      </c>
      <c r="BG26" s="250">
        <f t="shared" si="24"/>
        <v>0.28000000000000003</v>
      </c>
      <c r="BH26" s="246">
        <f>INDEX('Mar - Aug'!AG:AG,MATCH(C26,'Mar - Aug'!C:C,0))</f>
        <v>2.2000000000000002</v>
      </c>
      <c r="BI26" s="56">
        <v>4</v>
      </c>
      <c r="BJ26" s="246">
        <f>INDEX('Mar - Aug'!AK:AK,MATCH($C26,'Mar - Aug'!$C:$C,0))</f>
        <v>0.15</v>
      </c>
      <c r="BK26" s="246">
        <f>INDEX('Mar - Aug'!AL:AL,MATCH($C26,'Mar - Aug'!$C:$C,0))</f>
        <v>0.28000000000000003</v>
      </c>
      <c r="BL26" s="246">
        <f>INDEX('Mar - Aug'!$AG:$AG,MATCH($C26,'Mar - Aug'!$C:$C,0))</f>
        <v>2.2000000000000002</v>
      </c>
      <c r="BM26" s="56">
        <v>4</v>
      </c>
      <c r="BN26" s="246">
        <f>INDEX('Mar - Aug'!$AK:$AK,MATCH($C26,'Mar - Aug'!$C:$C,0))</f>
        <v>0.15</v>
      </c>
      <c r="BO26" s="246">
        <f>INDEX('Mar - Aug'!$AL:$AL,MATCH($C26,'Mar - Aug'!$C:$C,0))</f>
        <v>0.28000000000000003</v>
      </c>
      <c r="BP26" s="60">
        <f>INDEX(FY2019_ALL_Targets!EB:EB,MATCH('Final Comp Values'!B26,FY2019_ALL_Targets!A:A,0))</f>
        <v>0</v>
      </c>
      <c r="BQ26" s="60">
        <f>+INDEX(FY2019_ALL_Targets!DY:DY,MATCH(B26,FY2019_ALL_Targets!A:A,0))</f>
        <v>0</v>
      </c>
      <c r="BR26" s="60">
        <f>+INDEX(FY2019_ALL_Targets!DZ:DZ,MATCH(B26,FY2019_ALL_Targets!A:A,0))</f>
        <v>0</v>
      </c>
      <c r="BS26" s="283">
        <f>+INDEX(FY2019_ALL_Targets!EA:EA,MATCH(B26,FY2019_ALL_Targets!A:A,0))</f>
        <v>0</v>
      </c>
      <c r="BT26" s="245">
        <f t="shared" si="38"/>
        <v>0</v>
      </c>
      <c r="BU26" s="245">
        <f t="shared" si="39"/>
        <v>0</v>
      </c>
      <c r="BV26" s="246">
        <f t="shared" si="40"/>
        <v>0</v>
      </c>
      <c r="BW26" s="284">
        <f t="shared" si="41"/>
        <v>0</v>
      </c>
      <c r="BX26" s="245">
        <f t="shared" si="25"/>
        <v>3.9899999999999998</v>
      </c>
      <c r="BY26" s="246">
        <f t="shared" si="26"/>
        <v>245326.19462139477</v>
      </c>
      <c r="BZ26" s="285">
        <f t="shared" si="27"/>
        <v>6.9953701358816593E-4</v>
      </c>
      <c r="CA26" s="245">
        <f t="shared" si="42"/>
        <v>28468.94</v>
      </c>
      <c r="CB26" s="286">
        <f t="shared" si="28"/>
        <v>0.46</v>
      </c>
      <c r="CC26" s="268">
        <f t="shared" si="29"/>
        <v>1.9999999999999796E-2</v>
      </c>
      <c r="CD26" s="267">
        <f t="shared" si="30"/>
        <v>245108.66193997842</v>
      </c>
      <c r="CE26" s="268">
        <f t="shared" si="31"/>
        <v>273795.13462139474</v>
      </c>
      <c r="CF26" s="268">
        <f t="shared" si="32"/>
        <v>0.46000000000000041</v>
      </c>
      <c r="CG26" s="270">
        <f t="shared" si="33"/>
        <v>28258.141476789518</v>
      </c>
      <c r="CH26" s="270">
        <f t="shared" si="34"/>
        <v>28686.472681416315</v>
      </c>
      <c r="CI26" s="269">
        <f t="shared" si="35"/>
        <v>-428.33120462679653</v>
      </c>
    </row>
    <row r="27" spans="1:87" s="57" customFormat="1" ht="15.75" customHeight="1" x14ac:dyDescent="0.25">
      <c r="A27" s="297">
        <v>1028637</v>
      </c>
      <c r="B27" s="297">
        <v>4097</v>
      </c>
      <c r="C27" s="347">
        <v>676206</v>
      </c>
      <c r="D27" s="219" t="s">
        <v>1003</v>
      </c>
      <c r="E27" s="299" t="s">
        <v>426</v>
      </c>
      <c r="F27" s="299" t="s">
        <v>1007</v>
      </c>
      <c r="G27" s="301" t="s">
        <v>915</v>
      </c>
      <c r="H27" s="302" t="s">
        <v>1005</v>
      </c>
      <c r="I27" s="56" t="s">
        <v>35</v>
      </c>
      <c r="J27" s="229" t="s">
        <v>36</v>
      </c>
      <c r="K27" s="229" t="s">
        <v>35</v>
      </c>
      <c r="L27" s="56"/>
      <c r="M27" s="56"/>
      <c r="N27" s="58"/>
      <c r="O27" s="297">
        <v>1026427</v>
      </c>
      <c r="P27" s="303">
        <v>26903</v>
      </c>
      <c r="Q27" s="304">
        <v>42005</v>
      </c>
      <c r="R27" s="304">
        <v>42369</v>
      </c>
      <c r="S27" s="303">
        <f t="shared" si="0"/>
        <v>26903</v>
      </c>
      <c r="T27" s="59"/>
      <c r="U27" s="346">
        <f t="shared" si="36"/>
        <v>3.3214043603324341E-3</v>
      </c>
      <c r="V27" s="345">
        <f t="shared" si="37"/>
        <v>2.5330547974238785E-3</v>
      </c>
      <c r="W27" s="27">
        <v>327138.9610785449</v>
      </c>
      <c r="X27" s="27">
        <v>327138.96000000002</v>
      </c>
      <c r="Y27" s="305">
        <f t="shared" si="1"/>
        <v>644570.37861201342</v>
      </c>
      <c r="Z27" s="53">
        <f t="shared" si="43"/>
        <v>43737</v>
      </c>
      <c r="AA27" s="54">
        <f t="shared" si="43"/>
        <v>43737</v>
      </c>
      <c r="AB27" s="54">
        <f t="shared" si="43"/>
        <v>43737</v>
      </c>
      <c r="AC27" s="54">
        <f t="shared" si="43"/>
        <v>43737</v>
      </c>
      <c r="AD27" s="52">
        <f t="shared" si="3"/>
        <v>174948</v>
      </c>
      <c r="AE27" s="53">
        <f t="shared" si="44"/>
        <v>81225.86</v>
      </c>
      <c r="AF27" s="53">
        <f t="shared" si="44"/>
        <v>81225.86</v>
      </c>
      <c r="AG27" s="53">
        <f t="shared" si="44"/>
        <v>81225.86</v>
      </c>
      <c r="AH27" s="53">
        <f t="shared" si="44"/>
        <v>81225.86</v>
      </c>
      <c r="AI27" s="52">
        <f t="shared" si="5"/>
        <v>324903.42106539704</v>
      </c>
      <c r="AJ27" s="55">
        <f t="shared" si="6"/>
        <v>1144421.7996774104</v>
      </c>
      <c r="AK27" s="219" t="s">
        <v>1003</v>
      </c>
      <c r="AL27" s="220">
        <v>35521.831322741207</v>
      </c>
      <c r="AM27" s="242"/>
      <c r="AN27" s="242"/>
      <c r="AO27" s="242">
        <f t="shared" si="7"/>
        <v>693086.4286150682</v>
      </c>
      <c r="AP27" s="243">
        <f t="shared" si="8"/>
        <v>188116.12903225809</v>
      </c>
      <c r="AQ27" s="244">
        <f t="shared" si="9"/>
        <v>349358.51727462048</v>
      </c>
      <c r="AR27" s="245">
        <f t="shared" si="10"/>
        <v>19.510000000000002</v>
      </c>
      <c r="AS27" s="246">
        <f t="shared" si="11"/>
        <v>5.3</v>
      </c>
      <c r="AT27" s="246">
        <f t="shared" si="12"/>
        <v>9.84</v>
      </c>
      <c r="AU27" s="251">
        <f t="shared" si="13"/>
        <v>34.650000000000006</v>
      </c>
      <c r="AV27" s="245">
        <f t="shared" si="14"/>
        <v>18.149999999999999</v>
      </c>
      <c r="AW27" s="246">
        <f t="shared" si="15"/>
        <v>4.93</v>
      </c>
      <c r="AX27" s="246">
        <f t="shared" si="16"/>
        <v>9.15</v>
      </c>
      <c r="AY27" s="252">
        <f t="shared" si="17"/>
        <v>32.229999999999997</v>
      </c>
      <c r="AZ27" s="249">
        <f t="shared" si="18"/>
        <v>18.149999999999999</v>
      </c>
      <c r="BA27" s="56">
        <f t="shared" si="19"/>
        <v>4</v>
      </c>
      <c r="BB27" s="246">
        <f t="shared" si="20"/>
        <v>1.23</v>
      </c>
      <c r="BC27" s="250">
        <f t="shared" si="21"/>
        <v>2.29</v>
      </c>
      <c r="BD27" s="246">
        <f t="shared" si="22"/>
        <v>18.149999999999999</v>
      </c>
      <c r="BE27" s="56">
        <v>4</v>
      </c>
      <c r="BF27" s="246">
        <f t="shared" si="23"/>
        <v>1.23</v>
      </c>
      <c r="BG27" s="250">
        <f t="shared" si="24"/>
        <v>2.29</v>
      </c>
      <c r="BH27" s="246">
        <f>INDEX('Mar - Aug'!AG:AG,MATCH(C27,'Mar - Aug'!C:C,0))</f>
        <v>17.7</v>
      </c>
      <c r="BI27" s="56">
        <v>4</v>
      </c>
      <c r="BJ27" s="246">
        <f>INDEX('Mar - Aug'!AK:AK,MATCH($C27,'Mar - Aug'!$C:$C,0))</f>
        <v>1.2</v>
      </c>
      <c r="BK27" s="246">
        <f>INDEX('Mar - Aug'!AL:AL,MATCH($C27,'Mar - Aug'!$C:$C,0))</f>
        <v>2.23</v>
      </c>
      <c r="BL27" s="246">
        <f>INDEX('Mar - Aug'!$AG:$AG,MATCH($C27,'Mar - Aug'!$C:$C,0))</f>
        <v>17.7</v>
      </c>
      <c r="BM27" s="56">
        <v>4</v>
      </c>
      <c r="BN27" s="246">
        <f>INDEX('Mar - Aug'!$AK:$AK,MATCH($C27,'Mar - Aug'!$C:$C,0))</f>
        <v>1.2</v>
      </c>
      <c r="BO27" s="246">
        <f>INDEX('Mar - Aug'!$AL:$AL,MATCH($C27,'Mar - Aug'!$C:$C,0))</f>
        <v>2.23</v>
      </c>
      <c r="BP27" s="60">
        <f>INDEX(FY2019_ALL_Targets!EB:EB,MATCH('Final Comp Values'!B27,FY2019_ALL_Targets!A:A,0))</f>
        <v>0</v>
      </c>
      <c r="BQ27" s="60">
        <f>+INDEX(FY2019_ALL_Targets!DY:DY,MATCH(B27,FY2019_ALL_Targets!A:A,0))</f>
        <v>0</v>
      </c>
      <c r="BR27" s="60">
        <f>+INDEX(FY2019_ALL_Targets!DZ:DZ,MATCH(B27,FY2019_ALL_Targets!A:A,0))</f>
        <v>0</v>
      </c>
      <c r="BS27" s="283">
        <f>+INDEX(FY2019_ALL_Targets!EA:EA,MATCH(B27,FY2019_ALL_Targets!A:A,0))</f>
        <v>0</v>
      </c>
      <c r="BT27" s="245">
        <f t="shared" si="38"/>
        <v>0</v>
      </c>
      <c r="BU27" s="245">
        <f t="shared" si="39"/>
        <v>0</v>
      </c>
      <c r="BV27" s="246">
        <f t="shared" si="40"/>
        <v>0</v>
      </c>
      <c r="BW27" s="284">
        <f t="shared" si="41"/>
        <v>0</v>
      </c>
      <c r="BX27" s="245">
        <f t="shared" si="25"/>
        <v>32.229999999999997</v>
      </c>
      <c r="BY27" s="246">
        <f t="shared" si="26"/>
        <v>1144868.623531949</v>
      </c>
      <c r="BZ27" s="285">
        <f t="shared" si="27"/>
        <v>3.2645432710204756E-3</v>
      </c>
      <c r="CA27" s="245">
        <f t="shared" si="42"/>
        <v>132856.57</v>
      </c>
      <c r="CB27" s="286">
        <f t="shared" si="28"/>
        <v>3.74</v>
      </c>
      <c r="CC27" s="268">
        <f t="shared" si="29"/>
        <v>0</v>
      </c>
      <c r="CD27" s="267">
        <f t="shared" si="30"/>
        <v>1144421.7996774104</v>
      </c>
      <c r="CE27" s="268">
        <f t="shared" si="31"/>
        <v>1277725.1935319491</v>
      </c>
      <c r="CF27" s="268">
        <f t="shared" si="32"/>
        <v>3.740000000000002</v>
      </c>
      <c r="CG27" s="270">
        <f t="shared" si="33"/>
        <v>132799.79927997262</v>
      </c>
      <c r="CH27" s="270">
        <f t="shared" si="34"/>
        <v>133303.39385453868</v>
      </c>
      <c r="CI27" s="269">
        <f t="shared" si="35"/>
        <v>-503.59457456605742</v>
      </c>
    </row>
    <row r="28" spans="1:87" s="57" customFormat="1" ht="15.75" customHeight="1" x14ac:dyDescent="0.25">
      <c r="A28" s="297">
        <v>1026675</v>
      </c>
      <c r="B28" s="297">
        <v>4098</v>
      </c>
      <c r="C28" s="347">
        <v>455832</v>
      </c>
      <c r="D28" s="219" t="s">
        <v>941</v>
      </c>
      <c r="E28" s="299" t="s">
        <v>428</v>
      </c>
      <c r="F28" s="299" t="s">
        <v>945</v>
      </c>
      <c r="G28" s="301" t="s">
        <v>915</v>
      </c>
      <c r="H28" s="302" t="s">
        <v>947</v>
      </c>
      <c r="I28" s="56" t="s">
        <v>35</v>
      </c>
      <c r="J28" s="229" t="s">
        <v>35</v>
      </c>
      <c r="K28" s="229" t="s">
        <v>35</v>
      </c>
      <c r="L28" s="56"/>
      <c r="M28" s="56"/>
      <c r="N28" s="58"/>
      <c r="O28" s="297">
        <v>1026675</v>
      </c>
      <c r="P28" s="303">
        <v>18075</v>
      </c>
      <c r="Q28" s="304">
        <v>42050</v>
      </c>
      <c r="R28" s="304">
        <v>42277</v>
      </c>
      <c r="S28" s="303">
        <f t="shared" si="0"/>
        <v>28936</v>
      </c>
      <c r="T28" s="59"/>
      <c r="U28" s="346">
        <f t="shared" si="36"/>
        <v>3.572395516134978E-3</v>
      </c>
      <c r="V28" s="345">
        <f t="shared" si="37"/>
        <v>2.7244721264638649E-3</v>
      </c>
      <c r="W28" s="27">
        <v>351860.12631711981</v>
      </c>
      <c r="X28" s="27">
        <v>351860.58</v>
      </c>
      <c r="Y28" s="305">
        <f t="shared" si="1"/>
        <v>693279.13152872247</v>
      </c>
      <c r="Z28" s="53">
        <f t="shared" si="43"/>
        <v>47042.11</v>
      </c>
      <c r="AA28" s="54">
        <f t="shared" si="43"/>
        <v>47042.11</v>
      </c>
      <c r="AB28" s="54">
        <f t="shared" si="43"/>
        <v>47042.11</v>
      </c>
      <c r="AC28" s="54">
        <f t="shared" si="43"/>
        <v>47042.11</v>
      </c>
      <c r="AD28" s="52">
        <f t="shared" si="3"/>
        <v>188168.43</v>
      </c>
      <c r="AE28" s="53">
        <f t="shared" si="44"/>
        <v>87363.91</v>
      </c>
      <c r="AF28" s="53">
        <f t="shared" si="44"/>
        <v>87363.91</v>
      </c>
      <c r="AG28" s="53">
        <f t="shared" si="44"/>
        <v>87363.91</v>
      </c>
      <c r="AH28" s="53">
        <f t="shared" si="44"/>
        <v>87363.91</v>
      </c>
      <c r="AI28" s="52">
        <f t="shared" si="5"/>
        <v>349455.65148676094</v>
      </c>
      <c r="AJ28" s="55">
        <f t="shared" si="6"/>
        <v>1230903.2130154835</v>
      </c>
      <c r="AK28" s="219" t="s">
        <v>941</v>
      </c>
      <c r="AL28" s="220">
        <v>76951.060656708069</v>
      </c>
      <c r="AM28" s="242"/>
      <c r="AN28" s="242"/>
      <c r="AO28" s="242">
        <f t="shared" si="7"/>
        <v>745461.43175131455</v>
      </c>
      <c r="AP28" s="243">
        <f t="shared" si="8"/>
        <v>202331.64516129033</v>
      </c>
      <c r="AQ28" s="244">
        <f t="shared" si="9"/>
        <v>375758.76503952791</v>
      </c>
      <c r="AR28" s="245">
        <f t="shared" si="10"/>
        <v>9.69</v>
      </c>
      <c r="AS28" s="246">
        <f t="shared" si="11"/>
        <v>2.63</v>
      </c>
      <c r="AT28" s="246">
        <f t="shared" si="12"/>
        <v>4.88</v>
      </c>
      <c r="AU28" s="251">
        <f t="shared" si="13"/>
        <v>17.2</v>
      </c>
      <c r="AV28" s="245">
        <f t="shared" si="14"/>
        <v>9.01</v>
      </c>
      <c r="AW28" s="246">
        <f t="shared" si="15"/>
        <v>2.4500000000000002</v>
      </c>
      <c r="AX28" s="246">
        <f t="shared" si="16"/>
        <v>4.54</v>
      </c>
      <c r="AY28" s="252">
        <f t="shared" si="17"/>
        <v>16</v>
      </c>
      <c r="AZ28" s="249">
        <f t="shared" si="18"/>
        <v>9.01</v>
      </c>
      <c r="BA28" s="56">
        <f t="shared" si="19"/>
        <v>4</v>
      </c>
      <c r="BB28" s="246">
        <f t="shared" si="20"/>
        <v>0.61</v>
      </c>
      <c r="BC28" s="250">
        <f t="shared" si="21"/>
        <v>1.1399999999999999</v>
      </c>
      <c r="BD28" s="246">
        <f t="shared" si="22"/>
        <v>9.01</v>
      </c>
      <c r="BE28" s="56">
        <v>4</v>
      </c>
      <c r="BF28" s="246">
        <f t="shared" si="23"/>
        <v>0.61</v>
      </c>
      <c r="BG28" s="250">
        <f t="shared" si="24"/>
        <v>1.1399999999999999</v>
      </c>
      <c r="BH28" s="246">
        <f>INDEX('Mar - Aug'!AG:AG,MATCH(C28,'Mar - Aug'!C:C,0))</f>
        <v>8.73</v>
      </c>
      <c r="BI28" s="56">
        <v>4</v>
      </c>
      <c r="BJ28" s="246">
        <f>INDEX('Mar - Aug'!AK:AK,MATCH($C28,'Mar - Aug'!$C:$C,0))</f>
        <v>0.59</v>
      </c>
      <c r="BK28" s="246">
        <f>INDEX('Mar - Aug'!AL:AL,MATCH($C28,'Mar - Aug'!$C:$C,0))</f>
        <v>1.1000000000000001</v>
      </c>
      <c r="BL28" s="246">
        <f>INDEX('Mar - Aug'!$AG:$AG,MATCH($C28,'Mar - Aug'!$C:$C,0))</f>
        <v>8.73</v>
      </c>
      <c r="BM28" s="56">
        <v>4</v>
      </c>
      <c r="BN28" s="246">
        <f>INDEX('Mar - Aug'!$AK:$AK,MATCH($C28,'Mar - Aug'!$C:$C,0))</f>
        <v>0.59</v>
      </c>
      <c r="BO28" s="246">
        <f>INDEX('Mar - Aug'!$AL:$AL,MATCH($C28,'Mar - Aug'!$C:$C,0))</f>
        <v>1.1000000000000001</v>
      </c>
      <c r="BP28" s="60">
        <f>INDEX(FY2019_ALL_Targets!EB:EB,MATCH('Final Comp Values'!B28,FY2019_ALL_Targets!A:A,0))</f>
        <v>0</v>
      </c>
      <c r="BQ28" s="60">
        <f>+INDEX(FY2019_ALL_Targets!DY:DY,MATCH(B28,FY2019_ALL_Targets!A:A,0))</f>
        <v>1</v>
      </c>
      <c r="BR28" s="60">
        <f>+INDEX(FY2019_ALL_Targets!DZ:DZ,MATCH(B28,FY2019_ALL_Targets!A:A,0))</f>
        <v>1</v>
      </c>
      <c r="BS28" s="283">
        <f>+INDEX(FY2019_ALL_Targets!EA:EA,MATCH(B28,FY2019_ALL_Targets!A:A,0))</f>
        <v>0</v>
      </c>
      <c r="BT28" s="245">
        <f t="shared" si="38"/>
        <v>0</v>
      </c>
      <c r="BU28" s="245">
        <f t="shared" si="39"/>
        <v>0.59</v>
      </c>
      <c r="BV28" s="246">
        <f t="shared" si="40"/>
        <v>1.1000000000000001</v>
      </c>
      <c r="BW28" s="284">
        <f t="shared" si="41"/>
        <v>130047.29250983662</v>
      </c>
      <c r="BX28" s="245">
        <f t="shared" si="25"/>
        <v>14.31</v>
      </c>
      <c r="BY28" s="246">
        <f t="shared" si="26"/>
        <v>1101169.6779974925</v>
      </c>
      <c r="BZ28" s="285">
        <f t="shared" si="27"/>
        <v>3.1399376213738818E-3</v>
      </c>
      <c r="CA28" s="245">
        <f t="shared" si="42"/>
        <v>127785.51</v>
      </c>
      <c r="CB28" s="286">
        <f t="shared" si="28"/>
        <v>1.66</v>
      </c>
      <c r="CC28" s="268">
        <f t="shared" si="29"/>
        <v>-9.9999999999995648E-3</v>
      </c>
      <c r="CD28" s="267">
        <f t="shared" si="30"/>
        <v>1230903.2130154835</v>
      </c>
      <c r="CE28" s="268">
        <f t="shared" si="31"/>
        <v>1228955.1879974925</v>
      </c>
      <c r="CF28" s="268">
        <f t="shared" si="32"/>
        <v>-2.9999999999999361E-2</v>
      </c>
      <c r="CG28" s="270">
        <f t="shared" si="33"/>
        <v>-2307.9435244039823</v>
      </c>
      <c r="CH28" s="270">
        <f t="shared" si="34"/>
        <v>-1948.0250179909635</v>
      </c>
      <c r="CI28" s="269">
        <f t="shared" si="35"/>
        <v>-359.9185064130188</v>
      </c>
    </row>
    <row r="29" spans="1:87" s="57" customFormat="1" ht="15.75" customHeight="1" x14ac:dyDescent="0.25">
      <c r="A29" s="297">
        <v>1027401</v>
      </c>
      <c r="B29" s="297">
        <v>4105</v>
      </c>
      <c r="C29" s="347">
        <v>676396</v>
      </c>
      <c r="D29" s="219" t="s">
        <v>930</v>
      </c>
      <c r="E29" s="299" t="s">
        <v>2292</v>
      </c>
      <c r="F29" s="299" t="s">
        <v>2293</v>
      </c>
      <c r="G29" s="301" t="s">
        <v>915</v>
      </c>
      <c r="H29" s="302" t="s">
        <v>2293</v>
      </c>
      <c r="I29" s="56" t="s">
        <v>35</v>
      </c>
      <c r="J29" s="229" t="s">
        <v>36</v>
      </c>
      <c r="K29" s="229" t="s">
        <v>35</v>
      </c>
      <c r="L29" s="56"/>
      <c r="M29" s="56"/>
      <c r="N29" s="58"/>
      <c r="O29" s="297">
        <v>410501</v>
      </c>
      <c r="P29" s="303">
        <v>2621</v>
      </c>
      <c r="Q29" s="304">
        <v>42248</v>
      </c>
      <c r="R29" s="304">
        <v>42369</v>
      </c>
      <c r="S29" s="303">
        <f t="shared" si="0"/>
        <v>7842</v>
      </c>
      <c r="T29" s="59"/>
      <c r="U29" s="346">
        <f t="shared" si="36"/>
        <v>9.6816165460086043E-4</v>
      </c>
      <c r="V29" s="345">
        <f t="shared" si="37"/>
        <v>7.3836433562792468E-4</v>
      </c>
      <c r="W29" s="27">
        <v>95358.277200395809</v>
      </c>
      <c r="X29" s="27">
        <v>0</v>
      </c>
      <c r="Y29" s="305">
        <f t="shared" si="1"/>
        <v>187886.88655820576</v>
      </c>
      <c r="Z29" s="53">
        <f t="shared" si="43"/>
        <v>12748.97</v>
      </c>
      <c r="AA29" s="54">
        <f t="shared" si="43"/>
        <v>12748.97</v>
      </c>
      <c r="AB29" s="54">
        <f t="shared" si="43"/>
        <v>12748.97</v>
      </c>
      <c r="AC29" s="54">
        <f t="shared" si="43"/>
        <v>12748.97</v>
      </c>
      <c r="AD29" s="52">
        <f t="shared" si="3"/>
        <v>50995.88</v>
      </c>
      <c r="AE29" s="53">
        <f t="shared" si="44"/>
        <v>23676.66</v>
      </c>
      <c r="AF29" s="53">
        <f t="shared" si="44"/>
        <v>23676.66</v>
      </c>
      <c r="AG29" s="53">
        <f t="shared" si="44"/>
        <v>23676.66</v>
      </c>
      <c r="AH29" s="53">
        <f t="shared" si="44"/>
        <v>23676.66</v>
      </c>
      <c r="AI29" s="52">
        <f t="shared" si="5"/>
        <v>94706.635988359805</v>
      </c>
      <c r="AJ29" s="55">
        <f t="shared" si="6"/>
        <v>333589.40254656557</v>
      </c>
      <c r="AK29" s="219" t="s">
        <v>930</v>
      </c>
      <c r="AL29" s="220">
        <v>95853.985850633719</v>
      </c>
      <c r="AM29" s="242"/>
      <c r="AN29" s="242"/>
      <c r="AO29" s="242">
        <f t="shared" si="7"/>
        <v>202028.91027764062</v>
      </c>
      <c r="AP29" s="243">
        <f t="shared" si="8"/>
        <v>54834.279569892475</v>
      </c>
      <c r="AQ29" s="244">
        <f t="shared" si="9"/>
        <v>101835.09246060195</v>
      </c>
      <c r="AR29" s="245">
        <f t="shared" si="10"/>
        <v>2.11</v>
      </c>
      <c r="AS29" s="246">
        <f t="shared" si="11"/>
        <v>0.56999999999999995</v>
      </c>
      <c r="AT29" s="246">
        <f t="shared" si="12"/>
        <v>1.06</v>
      </c>
      <c r="AU29" s="251">
        <f t="shared" si="13"/>
        <v>3.7399999999999998</v>
      </c>
      <c r="AV29" s="245">
        <f t="shared" si="14"/>
        <v>1.96</v>
      </c>
      <c r="AW29" s="246">
        <f t="shared" si="15"/>
        <v>0.53</v>
      </c>
      <c r="AX29" s="246">
        <f t="shared" si="16"/>
        <v>0.99</v>
      </c>
      <c r="AY29" s="252">
        <f t="shared" si="17"/>
        <v>3.4800000000000004</v>
      </c>
      <c r="AZ29" s="249">
        <f t="shared" si="18"/>
        <v>1.96</v>
      </c>
      <c r="BA29" s="56">
        <f t="shared" si="19"/>
        <v>4</v>
      </c>
      <c r="BB29" s="246">
        <f t="shared" si="20"/>
        <v>0.13</v>
      </c>
      <c r="BC29" s="250">
        <f t="shared" si="21"/>
        <v>0.25</v>
      </c>
      <c r="BD29" s="246">
        <f t="shared" si="22"/>
        <v>1.96</v>
      </c>
      <c r="BE29" s="56">
        <v>4</v>
      </c>
      <c r="BF29" s="246">
        <f t="shared" si="23"/>
        <v>0.13</v>
      </c>
      <c r="BG29" s="250">
        <f t="shared" si="24"/>
        <v>0.25</v>
      </c>
      <c r="BH29" s="246">
        <f>INDEX('Mar - Aug'!AG:AG,MATCH(C29,'Mar - Aug'!C:C,0))</f>
        <v>1.94</v>
      </c>
      <c r="BI29" s="56">
        <v>4</v>
      </c>
      <c r="BJ29" s="246">
        <f>INDEX('Mar - Aug'!AK:AK,MATCH($C29,'Mar - Aug'!$C:$C,0))</f>
        <v>0.13</v>
      </c>
      <c r="BK29" s="246">
        <f>INDEX('Mar - Aug'!AL:AL,MATCH($C29,'Mar - Aug'!$C:$C,0))</f>
        <v>0.25</v>
      </c>
      <c r="BL29" s="246">
        <f>INDEX('Mar - Aug'!$AG:$AG,MATCH($C29,'Mar - Aug'!$C:$C,0))</f>
        <v>1.94</v>
      </c>
      <c r="BM29" s="56">
        <v>4</v>
      </c>
      <c r="BN29" s="246">
        <f>INDEX('Mar - Aug'!$AK:$AK,MATCH($C29,'Mar - Aug'!$C:$C,0))</f>
        <v>0.13</v>
      </c>
      <c r="BO29" s="246">
        <f>INDEX('Mar - Aug'!$AL:$AL,MATCH($C29,'Mar - Aug'!$C:$C,0))</f>
        <v>0.25</v>
      </c>
      <c r="BP29" s="60">
        <f>INDEX(FY2019_ALL_Targets!EB:EB,MATCH('Final Comp Values'!B29,FY2019_ALL_Targets!A:A,0))</f>
        <v>0</v>
      </c>
      <c r="BQ29" s="60">
        <f>+INDEX(FY2019_ALL_Targets!DY:DY,MATCH(B29,FY2019_ALL_Targets!A:A,0))</f>
        <v>0</v>
      </c>
      <c r="BR29" s="60">
        <f>+INDEX(FY2019_ALL_Targets!DZ:DZ,MATCH(B29,FY2019_ALL_Targets!A:A,0))</f>
        <v>1</v>
      </c>
      <c r="BS29" s="283">
        <f>+INDEX(FY2019_ALL_Targets!EA:EA,MATCH(B29,FY2019_ALL_Targets!A:A,0))</f>
        <v>0</v>
      </c>
      <c r="BT29" s="245">
        <f t="shared" si="38"/>
        <v>0</v>
      </c>
      <c r="BU29" s="245">
        <f t="shared" si="39"/>
        <v>0</v>
      </c>
      <c r="BV29" s="246">
        <f t="shared" si="40"/>
        <v>0.25</v>
      </c>
      <c r="BW29" s="284">
        <f t="shared" si="41"/>
        <v>23963.49646265843</v>
      </c>
      <c r="BX29" s="245">
        <f t="shared" si="25"/>
        <v>3.2300000000000004</v>
      </c>
      <c r="BY29" s="246">
        <f t="shared" si="26"/>
        <v>309608.37429754698</v>
      </c>
      <c r="BZ29" s="285">
        <f t="shared" si="27"/>
        <v>8.8283486348548709E-4</v>
      </c>
      <c r="CA29" s="245">
        <f t="shared" si="42"/>
        <v>35928.58</v>
      </c>
      <c r="CB29" s="286">
        <f t="shared" si="28"/>
        <v>0.37</v>
      </c>
      <c r="CC29" s="268">
        <f t="shared" si="29"/>
        <v>6.6613381477509392E-16</v>
      </c>
      <c r="CD29" s="267">
        <f t="shared" si="30"/>
        <v>333589.40254656557</v>
      </c>
      <c r="CE29" s="268">
        <f t="shared" si="31"/>
        <v>345536.954297547</v>
      </c>
      <c r="CF29" s="268">
        <f t="shared" si="32"/>
        <v>0.12000000000000011</v>
      </c>
      <c r="CG29" s="270">
        <f t="shared" si="33"/>
        <v>11503.082846433304</v>
      </c>
      <c r="CH29" s="270">
        <f t="shared" si="34"/>
        <v>11947.551750981424</v>
      </c>
      <c r="CI29" s="269">
        <f t="shared" si="35"/>
        <v>-444.4689045481191</v>
      </c>
    </row>
    <row r="30" spans="1:87" s="57" customFormat="1" ht="15.75" customHeight="1" x14ac:dyDescent="0.25">
      <c r="A30" s="297">
        <v>410601</v>
      </c>
      <c r="B30" s="297">
        <v>4106</v>
      </c>
      <c r="C30" s="347">
        <v>676290</v>
      </c>
      <c r="D30" s="219" t="s">
        <v>940</v>
      </c>
      <c r="E30" s="299" t="s">
        <v>2824</v>
      </c>
      <c r="F30" s="299" t="s">
        <v>2293</v>
      </c>
      <c r="G30" s="301" t="s">
        <v>915</v>
      </c>
      <c r="H30" s="302" t="s">
        <v>2293</v>
      </c>
      <c r="I30" s="56" t="s">
        <v>35</v>
      </c>
      <c r="J30" s="229" t="s">
        <v>36</v>
      </c>
      <c r="K30" s="229" t="s">
        <v>35</v>
      </c>
      <c r="L30" s="56"/>
      <c r="M30" s="56"/>
      <c r="N30" s="58"/>
      <c r="O30" s="297">
        <v>410601</v>
      </c>
      <c r="P30" s="303">
        <v>2747</v>
      </c>
      <c r="Q30" s="304">
        <v>42005</v>
      </c>
      <c r="R30" s="304">
        <v>42369</v>
      </c>
      <c r="S30" s="303">
        <f t="shared" si="0"/>
        <v>2747</v>
      </c>
      <c r="T30" s="59"/>
      <c r="U30" s="346">
        <f t="shared" si="36"/>
        <v>3.3914053368892675E-4</v>
      </c>
      <c r="V30" s="345">
        <f t="shared" si="37"/>
        <v>2.5864407421192413E-4</v>
      </c>
      <c r="W30" s="27">
        <v>33403.364915428116</v>
      </c>
      <c r="X30" s="27">
        <v>0</v>
      </c>
      <c r="Y30" s="305">
        <f t="shared" si="1"/>
        <v>65815.516115199091</v>
      </c>
      <c r="Z30" s="53">
        <f t="shared" si="43"/>
        <v>4465.88</v>
      </c>
      <c r="AA30" s="54">
        <f t="shared" si="43"/>
        <v>4465.88</v>
      </c>
      <c r="AB30" s="54">
        <f t="shared" si="43"/>
        <v>4465.88</v>
      </c>
      <c r="AC30" s="54">
        <f t="shared" si="43"/>
        <v>4465.88</v>
      </c>
      <c r="AD30" s="52">
        <f t="shared" si="3"/>
        <v>17863.509999999998</v>
      </c>
      <c r="AE30" s="53">
        <f t="shared" si="44"/>
        <v>8293.77</v>
      </c>
      <c r="AF30" s="53">
        <f t="shared" si="44"/>
        <v>8293.77</v>
      </c>
      <c r="AG30" s="53">
        <f t="shared" si="44"/>
        <v>8293.77</v>
      </c>
      <c r="AH30" s="53">
        <f t="shared" si="44"/>
        <v>8293.77</v>
      </c>
      <c r="AI30" s="52">
        <f t="shared" si="5"/>
        <v>33175.099344558068</v>
      </c>
      <c r="AJ30" s="55">
        <f t="shared" si="6"/>
        <v>116854.12545975715</v>
      </c>
      <c r="AK30" s="219" t="s">
        <v>940</v>
      </c>
      <c r="AL30" s="220">
        <v>40027.494210593126</v>
      </c>
      <c r="AM30" s="242"/>
      <c r="AN30" s="242"/>
      <c r="AO30" s="242">
        <f t="shared" si="7"/>
        <v>70769.372166880741</v>
      </c>
      <c r="AP30" s="243">
        <f t="shared" si="8"/>
        <v>19208.075268817203</v>
      </c>
      <c r="AQ30" s="244">
        <f t="shared" si="9"/>
        <v>35672.149832858137</v>
      </c>
      <c r="AR30" s="245">
        <f t="shared" si="10"/>
        <v>1.77</v>
      </c>
      <c r="AS30" s="246">
        <f t="shared" si="11"/>
        <v>0.48</v>
      </c>
      <c r="AT30" s="246">
        <f t="shared" si="12"/>
        <v>0.89</v>
      </c>
      <c r="AU30" s="251">
        <f t="shared" si="13"/>
        <v>3.14</v>
      </c>
      <c r="AV30" s="245">
        <f t="shared" si="14"/>
        <v>1.64</v>
      </c>
      <c r="AW30" s="246">
        <f t="shared" si="15"/>
        <v>0.45</v>
      </c>
      <c r="AX30" s="246">
        <f t="shared" si="16"/>
        <v>0.83</v>
      </c>
      <c r="AY30" s="252">
        <f t="shared" si="17"/>
        <v>2.92</v>
      </c>
      <c r="AZ30" s="249">
        <f t="shared" si="18"/>
        <v>1.64</v>
      </c>
      <c r="BA30" s="56">
        <f t="shared" si="19"/>
        <v>4</v>
      </c>
      <c r="BB30" s="246">
        <f t="shared" si="20"/>
        <v>0.11</v>
      </c>
      <c r="BC30" s="250">
        <f t="shared" si="21"/>
        <v>0.21</v>
      </c>
      <c r="BD30" s="246">
        <f t="shared" si="22"/>
        <v>1.64</v>
      </c>
      <c r="BE30" s="56">
        <v>4</v>
      </c>
      <c r="BF30" s="246">
        <f t="shared" si="23"/>
        <v>0.11</v>
      </c>
      <c r="BG30" s="250">
        <f t="shared" si="24"/>
        <v>0.21</v>
      </c>
      <c r="BH30" s="246">
        <f>INDEX('Mar - Aug'!AG:AG,MATCH(C30,'Mar - Aug'!C:C,0))</f>
        <v>1.62</v>
      </c>
      <c r="BI30" s="56">
        <v>4</v>
      </c>
      <c r="BJ30" s="246">
        <f>INDEX('Mar - Aug'!AK:AK,MATCH($C30,'Mar - Aug'!$C:$C,0))</f>
        <v>0.11</v>
      </c>
      <c r="BK30" s="246">
        <f>INDEX('Mar - Aug'!AL:AL,MATCH($C30,'Mar - Aug'!$C:$C,0))</f>
        <v>0.21</v>
      </c>
      <c r="BL30" s="246">
        <f>INDEX('Mar - Aug'!$AG:$AG,MATCH($C30,'Mar - Aug'!$C:$C,0))</f>
        <v>1.62</v>
      </c>
      <c r="BM30" s="56">
        <v>4</v>
      </c>
      <c r="BN30" s="246">
        <f>INDEX('Mar - Aug'!$AK:$AK,MATCH($C30,'Mar - Aug'!$C:$C,0))</f>
        <v>0.11</v>
      </c>
      <c r="BO30" s="246">
        <f>INDEX('Mar - Aug'!$AL:$AL,MATCH($C30,'Mar - Aug'!$C:$C,0))</f>
        <v>0.21</v>
      </c>
      <c r="BP30" s="60">
        <f>INDEX(FY2019_ALL_Targets!EB:EB,MATCH('Final Comp Values'!B30,FY2019_ALL_Targets!A:A,0))</f>
        <v>0</v>
      </c>
      <c r="BQ30" s="60">
        <f>+INDEX(FY2019_ALL_Targets!DY:DY,MATCH(B30,FY2019_ALL_Targets!A:A,0))</f>
        <v>0</v>
      </c>
      <c r="BR30" s="60">
        <f>+INDEX(FY2019_ALL_Targets!DZ:DZ,MATCH(B30,FY2019_ALL_Targets!A:A,0))</f>
        <v>0</v>
      </c>
      <c r="BS30" s="283">
        <f>+INDEX(FY2019_ALL_Targets!EA:EA,MATCH(B30,FY2019_ALL_Targets!A:A,0))</f>
        <v>0</v>
      </c>
      <c r="BT30" s="245">
        <f t="shared" si="38"/>
        <v>0</v>
      </c>
      <c r="BU30" s="245">
        <f t="shared" si="39"/>
        <v>0</v>
      </c>
      <c r="BV30" s="246">
        <f t="shared" si="40"/>
        <v>0</v>
      </c>
      <c r="BW30" s="284">
        <f t="shared" si="41"/>
        <v>0</v>
      </c>
      <c r="BX30" s="245">
        <f t="shared" si="25"/>
        <v>2.92</v>
      </c>
      <c r="BY30" s="246">
        <f t="shared" si="26"/>
        <v>116880.28309493192</v>
      </c>
      <c r="BZ30" s="285">
        <f t="shared" si="27"/>
        <v>3.3327906263637793E-4</v>
      </c>
      <c r="CA30" s="245">
        <f t="shared" si="42"/>
        <v>13563.4</v>
      </c>
      <c r="CB30" s="286">
        <f t="shared" si="28"/>
        <v>0.34</v>
      </c>
      <c r="CC30" s="268">
        <f t="shared" si="29"/>
        <v>0</v>
      </c>
      <c r="CD30" s="267">
        <f t="shared" si="30"/>
        <v>116854.12545975715</v>
      </c>
      <c r="CE30" s="268">
        <f t="shared" si="31"/>
        <v>130443.68309493191</v>
      </c>
      <c r="CF30" s="268">
        <f t="shared" si="32"/>
        <v>0.33999999999999986</v>
      </c>
      <c r="CG30" s="270">
        <f t="shared" si="33"/>
        <v>13606.302279560759</v>
      </c>
      <c r="CH30" s="270">
        <f t="shared" si="34"/>
        <v>13589.557635174759</v>
      </c>
      <c r="CI30" s="269">
        <f t="shared" si="35"/>
        <v>16.7446443860008</v>
      </c>
    </row>
    <row r="31" spans="1:87" s="57" customFormat="1" ht="15.75" customHeight="1" x14ac:dyDescent="0.25">
      <c r="A31" s="297">
        <v>1025686</v>
      </c>
      <c r="B31" s="297">
        <v>4115</v>
      </c>
      <c r="C31" s="347">
        <v>675361</v>
      </c>
      <c r="D31" s="219" t="s">
        <v>930</v>
      </c>
      <c r="E31" s="299" t="s">
        <v>429</v>
      </c>
      <c r="F31" s="299" t="s">
        <v>933</v>
      </c>
      <c r="G31" s="301" t="s">
        <v>915</v>
      </c>
      <c r="H31" s="302" t="s">
        <v>934</v>
      </c>
      <c r="I31" s="56" t="s">
        <v>35</v>
      </c>
      <c r="J31" s="229" t="s">
        <v>35</v>
      </c>
      <c r="K31" s="229" t="s">
        <v>35</v>
      </c>
      <c r="L31" s="56"/>
      <c r="M31" s="56"/>
      <c r="N31" s="58"/>
      <c r="O31" s="297">
        <v>1025686</v>
      </c>
      <c r="P31" s="303">
        <v>25343</v>
      </c>
      <c r="Q31" s="304">
        <v>41821</v>
      </c>
      <c r="R31" s="304">
        <v>42185</v>
      </c>
      <c r="S31" s="303">
        <f t="shared" si="0"/>
        <v>25343</v>
      </c>
      <c r="T31" s="59"/>
      <c r="U31" s="346">
        <f t="shared" si="36"/>
        <v>3.1288090809168077E-3</v>
      </c>
      <c r="V31" s="345">
        <f t="shared" si="37"/>
        <v>2.3861728331826693E-3</v>
      </c>
      <c r="W31" s="27">
        <v>308169.44912995811</v>
      </c>
      <c r="X31" s="27">
        <v>308169.45</v>
      </c>
      <c r="Y31" s="305">
        <f t="shared" si="1"/>
        <v>607194.25733800163</v>
      </c>
      <c r="Z31" s="53">
        <f t="shared" si="43"/>
        <v>41200.86</v>
      </c>
      <c r="AA31" s="54">
        <f t="shared" si="43"/>
        <v>41200.86</v>
      </c>
      <c r="AB31" s="54">
        <f t="shared" si="43"/>
        <v>41200.86</v>
      </c>
      <c r="AC31" s="54">
        <f t="shared" si="43"/>
        <v>41200.86</v>
      </c>
      <c r="AD31" s="52">
        <f t="shared" si="3"/>
        <v>164803.44</v>
      </c>
      <c r="AE31" s="53">
        <f t="shared" si="44"/>
        <v>76515.88</v>
      </c>
      <c r="AF31" s="53">
        <f t="shared" si="44"/>
        <v>76515.88</v>
      </c>
      <c r="AG31" s="53">
        <f t="shared" si="44"/>
        <v>76515.88</v>
      </c>
      <c r="AH31" s="53">
        <f t="shared" si="44"/>
        <v>76515.88</v>
      </c>
      <c r="AI31" s="52">
        <f t="shared" si="5"/>
        <v>306063.53938446852</v>
      </c>
      <c r="AJ31" s="55">
        <f t="shared" si="6"/>
        <v>1078061.23672247</v>
      </c>
      <c r="AK31" s="219" t="s">
        <v>930</v>
      </c>
      <c r="AL31" s="220">
        <v>95853.985850633719</v>
      </c>
      <c r="AM31" s="242"/>
      <c r="AN31" s="242"/>
      <c r="AO31" s="242">
        <f t="shared" si="7"/>
        <v>652897.05090107711</v>
      </c>
      <c r="AP31" s="243">
        <f t="shared" si="8"/>
        <v>177208</v>
      </c>
      <c r="AQ31" s="244">
        <f t="shared" si="9"/>
        <v>329100.57998329948</v>
      </c>
      <c r="AR31" s="245">
        <f t="shared" si="10"/>
        <v>6.81</v>
      </c>
      <c r="AS31" s="246">
        <f t="shared" si="11"/>
        <v>1.85</v>
      </c>
      <c r="AT31" s="246">
        <f t="shared" si="12"/>
        <v>3.43</v>
      </c>
      <c r="AU31" s="251">
        <f t="shared" si="13"/>
        <v>12.09</v>
      </c>
      <c r="AV31" s="245">
        <f t="shared" si="14"/>
        <v>6.33</v>
      </c>
      <c r="AW31" s="246">
        <f t="shared" si="15"/>
        <v>1.72</v>
      </c>
      <c r="AX31" s="246">
        <f t="shared" si="16"/>
        <v>3.19</v>
      </c>
      <c r="AY31" s="252">
        <f t="shared" si="17"/>
        <v>11.24</v>
      </c>
      <c r="AZ31" s="249">
        <f t="shared" si="18"/>
        <v>6.33</v>
      </c>
      <c r="BA31" s="56">
        <f t="shared" si="19"/>
        <v>4</v>
      </c>
      <c r="BB31" s="246">
        <f t="shared" si="20"/>
        <v>0.43</v>
      </c>
      <c r="BC31" s="250">
        <f t="shared" si="21"/>
        <v>0.8</v>
      </c>
      <c r="BD31" s="246">
        <f t="shared" si="22"/>
        <v>6.33</v>
      </c>
      <c r="BE31" s="56">
        <v>4</v>
      </c>
      <c r="BF31" s="246">
        <f t="shared" si="23"/>
        <v>0.43</v>
      </c>
      <c r="BG31" s="250">
        <f t="shared" si="24"/>
        <v>0.8</v>
      </c>
      <c r="BH31" s="246">
        <f>INDEX('Mar - Aug'!AG:AG,MATCH(C31,'Mar - Aug'!C:C,0))</f>
        <v>6.28</v>
      </c>
      <c r="BI31" s="56">
        <v>4</v>
      </c>
      <c r="BJ31" s="246">
        <f>INDEX('Mar - Aug'!AK:AK,MATCH($C31,'Mar - Aug'!$C:$C,0))</f>
        <v>0.43</v>
      </c>
      <c r="BK31" s="246">
        <f>INDEX('Mar - Aug'!AL:AL,MATCH($C31,'Mar - Aug'!$C:$C,0))</f>
        <v>0.79</v>
      </c>
      <c r="BL31" s="246">
        <f>INDEX('Mar - Aug'!$AG:$AG,MATCH($C31,'Mar - Aug'!$C:$C,0))</f>
        <v>6.28</v>
      </c>
      <c r="BM31" s="56">
        <v>4</v>
      </c>
      <c r="BN31" s="246">
        <f>INDEX('Mar - Aug'!$AK:$AK,MATCH($C31,'Mar - Aug'!$C:$C,0))</f>
        <v>0.43</v>
      </c>
      <c r="BO31" s="246">
        <f>INDEX('Mar - Aug'!$AL:$AL,MATCH($C31,'Mar - Aug'!$C:$C,0))</f>
        <v>0.79</v>
      </c>
      <c r="BP31" s="60">
        <f>INDEX(FY2019_ALL_Targets!EB:EB,MATCH('Final Comp Values'!B31,FY2019_ALL_Targets!A:A,0))</f>
        <v>0</v>
      </c>
      <c r="BQ31" s="60">
        <f>+INDEX(FY2019_ALL_Targets!DY:DY,MATCH(B31,FY2019_ALL_Targets!A:A,0))</f>
        <v>2</v>
      </c>
      <c r="BR31" s="60">
        <f>+INDEX(FY2019_ALL_Targets!DZ:DZ,MATCH(B31,FY2019_ALL_Targets!A:A,0))</f>
        <v>2</v>
      </c>
      <c r="BS31" s="283">
        <f>+INDEX(FY2019_ALL_Targets!EA:EA,MATCH(B31,FY2019_ALL_Targets!A:A,0))</f>
        <v>0</v>
      </c>
      <c r="BT31" s="245">
        <f t="shared" si="38"/>
        <v>0</v>
      </c>
      <c r="BU31" s="245">
        <f t="shared" si="39"/>
        <v>0.86</v>
      </c>
      <c r="BV31" s="246">
        <f t="shared" si="40"/>
        <v>1.58</v>
      </c>
      <c r="BW31" s="284">
        <f t="shared" si="41"/>
        <v>233883.72547554626</v>
      </c>
      <c r="BX31" s="245">
        <f t="shared" si="25"/>
        <v>8.8000000000000007</v>
      </c>
      <c r="BY31" s="246">
        <f t="shared" si="26"/>
        <v>843515.07548557676</v>
      </c>
      <c r="BZ31" s="285">
        <f t="shared" si="27"/>
        <v>2.4052466868954444E-3</v>
      </c>
      <c r="CA31" s="245">
        <f t="shared" si="42"/>
        <v>97885.92</v>
      </c>
      <c r="CB31" s="286">
        <f t="shared" si="28"/>
        <v>1.02</v>
      </c>
      <c r="CC31" s="268">
        <f t="shared" si="29"/>
        <v>-1.0000000000000009E-2</v>
      </c>
      <c r="CD31" s="267">
        <f t="shared" si="30"/>
        <v>1078061.23672247</v>
      </c>
      <c r="CE31" s="268">
        <f t="shared" si="31"/>
        <v>941400.9954855768</v>
      </c>
      <c r="CF31" s="268">
        <f t="shared" si="32"/>
        <v>-1.42</v>
      </c>
      <c r="CG31" s="270">
        <f t="shared" si="33"/>
        <v>-136196.34841155758</v>
      </c>
      <c r="CH31" s="270">
        <f t="shared" si="34"/>
        <v>-136660.24123689323</v>
      </c>
      <c r="CI31" s="269">
        <f t="shared" si="35"/>
        <v>463.89282533564256</v>
      </c>
    </row>
    <row r="32" spans="1:87" s="57" customFormat="1" ht="15.75" customHeight="1" x14ac:dyDescent="0.25">
      <c r="A32" s="297">
        <v>1026551</v>
      </c>
      <c r="B32" s="297">
        <v>4117</v>
      </c>
      <c r="C32" s="347">
        <v>675081</v>
      </c>
      <c r="D32" s="219" t="s">
        <v>941</v>
      </c>
      <c r="E32" s="299" t="s">
        <v>2460</v>
      </c>
      <c r="F32" s="299" t="s">
        <v>965</v>
      </c>
      <c r="G32" s="301" t="s">
        <v>915</v>
      </c>
      <c r="H32" s="302" t="s">
        <v>965</v>
      </c>
      <c r="I32" s="56" t="s">
        <v>35</v>
      </c>
      <c r="J32" s="229" t="s">
        <v>35</v>
      </c>
      <c r="K32" s="229" t="s">
        <v>35</v>
      </c>
      <c r="L32" s="56"/>
      <c r="M32" s="56"/>
      <c r="N32" s="58"/>
      <c r="O32" s="297">
        <v>1026551</v>
      </c>
      <c r="P32" s="303">
        <v>18978</v>
      </c>
      <c r="Q32" s="304">
        <v>42055</v>
      </c>
      <c r="R32" s="304">
        <v>42185</v>
      </c>
      <c r="S32" s="303">
        <f t="shared" si="0"/>
        <v>52878</v>
      </c>
      <c r="T32" s="59"/>
      <c r="U32" s="346">
        <f t="shared" si="36"/>
        <v>6.5282392211150602E-3</v>
      </c>
      <c r="V32" s="345">
        <f t="shared" si="37"/>
        <v>4.9787336571452947E-3</v>
      </c>
      <c r="W32" s="27">
        <v>642993.49454459699</v>
      </c>
      <c r="X32" s="27">
        <v>642993.49</v>
      </c>
      <c r="Y32" s="305">
        <f t="shared" si="1"/>
        <v>1266906.7568764098</v>
      </c>
      <c r="Z32" s="53">
        <f t="shared" si="43"/>
        <v>85965.32</v>
      </c>
      <c r="AA32" s="54">
        <f t="shared" si="43"/>
        <v>85965.32</v>
      </c>
      <c r="AB32" s="54">
        <f t="shared" si="43"/>
        <v>85965.32</v>
      </c>
      <c r="AC32" s="54">
        <f t="shared" si="43"/>
        <v>85965.32</v>
      </c>
      <c r="AD32" s="52">
        <f t="shared" si="3"/>
        <v>343861.28</v>
      </c>
      <c r="AE32" s="53">
        <f t="shared" si="44"/>
        <v>159649.88</v>
      </c>
      <c r="AF32" s="53">
        <f t="shared" si="44"/>
        <v>159649.88</v>
      </c>
      <c r="AG32" s="53">
        <f t="shared" si="44"/>
        <v>159649.88</v>
      </c>
      <c r="AH32" s="53">
        <f t="shared" si="44"/>
        <v>159649.88</v>
      </c>
      <c r="AI32" s="52">
        <f t="shared" si="5"/>
        <v>638599.52790008788</v>
      </c>
      <c r="AJ32" s="55">
        <f t="shared" si="6"/>
        <v>2249367.5647764979</v>
      </c>
      <c r="AK32" s="219" t="s">
        <v>941</v>
      </c>
      <c r="AL32" s="220">
        <v>76951.060656708069</v>
      </c>
      <c r="AM32" s="242"/>
      <c r="AN32" s="242"/>
      <c r="AO32" s="242">
        <f t="shared" si="7"/>
        <v>1362265.3299746343</v>
      </c>
      <c r="AP32" s="243">
        <f t="shared" si="8"/>
        <v>369743.31182795705</v>
      </c>
      <c r="AQ32" s="244">
        <f t="shared" si="9"/>
        <v>686666.15903235262</v>
      </c>
      <c r="AR32" s="245">
        <f t="shared" si="10"/>
        <v>17.7</v>
      </c>
      <c r="AS32" s="246">
        <f t="shared" si="11"/>
        <v>4.8</v>
      </c>
      <c r="AT32" s="246">
        <f t="shared" si="12"/>
        <v>8.92</v>
      </c>
      <c r="AU32" s="251">
        <f t="shared" si="13"/>
        <v>31.42</v>
      </c>
      <c r="AV32" s="245">
        <f t="shared" si="14"/>
        <v>16.46</v>
      </c>
      <c r="AW32" s="246">
        <f t="shared" si="15"/>
        <v>4.47</v>
      </c>
      <c r="AX32" s="246">
        <f t="shared" si="16"/>
        <v>8.3000000000000007</v>
      </c>
      <c r="AY32" s="252">
        <f t="shared" si="17"/>
        <v>29.23</v>
      </c>
      <c r="AZ32" s="249">
        <f t="shared" si="18"/>
        <v>16.46</v>
      </c>
      <c r="BA32" s="56">
        <f t="shared" si="19"/>
        <v>4</v>
      </c>
      <c r="BB32" s="246">
        <f t="shared" si="20"/>
        <v>1.1200000000000001</v>
      </c>
      <c r="BC32" s="250">
        <f t="shared" si="21"/>
        <v>2.08</v>
      </c>
      <c r="BD32" s="246">
        <f t="shared" si="22"/>
        <v>16.46</v>
      </c>
      <c r="BE32" s="56">
        <v>4</v>
      </c>
      <c r="BF32" s="246">
        <f t="shared" si="23"/>
        <v>1.1200000000000001</v>
      </c>
      <c r="BG32" s="250">
        <f t="shared" si="24"/>
        <v>2.08</v>
      </c>
      <c r="BH32" s="246">
        <f>INDEX('Mar - Aug'!AG:AG,MATCH(C32,'Mar - Aug'!C:C,0))</f>
        <v>15.96</v>
      </c>
      <c r="BI32" s="56">
        <v>4</v>
      </c>
      <c r="BJ32" s="246">
        <f>INDEX('Mar - Aug'!AK:AK,MATCH($C32,'Mar - Aug'!$C:$C,0))</f>
        <v>1.08</v>
      </c>
      <c r="BK32" s="246">
        <f>INDEX('Mar - Aug'!AL:AL,MATCH($C32,'Mar - Aug'!$C:$C,0))</f>
        <v>2.0099999999999998</v>
      </c>
      <c r="BL32" s="246">
        <f>INDEX('Mar - Aug'!$AG:$AG,MATCH($C32,'Mar - Aug'!$C:$C,0))</f>
        <v>15.96</v>
      </c>
      <c r="BM32" s="56">
        <v>4</v>
      </c>
      <c r="BN32" s="246">
        <f>INDEX('Mar - Aug'!$AK:$AK,MATCH($C32,'Mar - Aug'!$C:$C,0))</f>
        <v>1.08</v>
      </c>
      <c r="BO32" s="246">
        <f>INDEX('Mar - Aug'!$AL:$AL,MATCH($C32,'Mar - Aug'!$C:$C,0))</f>
        <v>2.0099999999999998</v>
      </c>
      <c r="BP32" s="60">
        <f>INDEX(FY2019_ALL_Targets!EB:EB,MATCH('Final Comp Values'!B32,FY2019_ALL_Targets!A:A,0))</f>
        <v>0</v>
      </c>
      <c r="BQ32" s="60">
        <f>+INDEX(FY2019_ALL_Targets!DY:DY,MATCH(B32,FY2019_ALL_Targets!A:A,0))</f>
        <v>0</v>
      </c>
      <c r="BR32" s="60">
        <f>+INDEX(FY2019_ALL_Targets!DZ:DZ,MATCH(B32,FY2019_ALL_Targets!A:A,0))</f>
        <v>0</v>
      </c>
      <c r="BS32" s="283">
        <f>+INDEX(FY2019_ALL_Targets!EA:EA,MATCH(B32,FY2019_ALL_Targets!A:A,0))</f>
        <v>0</v>
      </c>
      <c r="BT32" s="245">
        <f t="shared" si="38"/>
        <v>0</v>
      </c>
      <c r="BU32" s="245">
        <f t="shared" si="39"/>
        <v>0</v>
      </c>
      <c r="BV32" s="246">
        <f t="shared" si="40"/>
        <v>0</v>
      </c>
      <c r="BW32" s="284">
        <f t="shared" si="41"/>
        <v>0</v>
      </c>
      <c r="BX32" s="245">
        <f t="shared" si="25"/>
        <v>29.23</v>
      </c>
      <c r="BY32" s="246">
        <f t="shared" si="26"/>
        <v>2249279.5029955767</v>
      </c>
      <c r="BZ32" s="285">
        <f t="shared" si="27"/>
        <v>6.41372303792862E-3</v>
      </c>
      <c r="CA32" s="245">
        <f t="shared" si="42"/>
        <v>261018.2</v>
      </c>
      <c r="CB32" s="286">
        <f t="shared" si="28"/>
        <v>3.39</v>
      </c>
      <c r="CC32" s="268">
        <f t="shared" si="29"/>
        <v>-3.0000000000001137E-2</v>
      </c>
      <c r="CD32" s="267">
        <f t="shared" si="30"/>
        <v>2249367.5647764979</v>
      </c>
      <c r="CE32" s="268">
        <f t="shared" si="31"/>
        <v>2510297.7029955769</v>
      </c>
      <c r="CF32" s="268">
        <f t="shared" si="32"/>
        <v>3.389999999999997</v>
      </c>
      <c r="CG32" s="270">
        <f t="shared" si="33"/>
        <v>260874.30874417792</v>
      </c>
      <c r="CH32" s="270">
        <f t="shared" si="34"/>
        <v>260930.138219079</v>
      </c>
      <c r="CI32" s="269">
        <f t="shared" si="35"/>
        <v>-55.829474901081994</v>
      </c>
    </row>
    <row r="33" spans="1:87" s="57" customFormat="1" ht="15.75" customHeight="1" x14ac:dyDescent="0.25">
      <c r="A33" s="297">
        <v>1026647</v>
      </c>
      <c r="B33" s="297">
        <v>4118</v>
      </c>
      <c r="C33" s="347">
        <v>455862</v>
      </c>
      <c r="D33" s="219" t="s">
        <v>940</v>
      </c>
      <c r="E33" s="299" t="s">
        <v>431</v>
      </c>
      <c r="F33" s="299" t="s">
        <v>938</v>
      </c>
      <c r="G33" s="301" t="s">
        <v>915</v>
      </c>
      <c r="H33" s="302" t="s">
        <v>938</v>
      </c>
      <c r="I33" s="56" t="s">
        <v>35</v>
      </c>
      <c r="J33" s="229" t="s">
        <v>35</v>
      </c>
      <c r="K33" s="229" t="s">
        <v>35</v>
      </c>
      <c r="L33" s="56"/>
      <c r="M33" s="56"/>
      <c r="N33" s="58"/>
      <c r="O33" s="297">
        <v>1026647</v>
      </c>
      <c r="P33" s="303">
        <v>11768</v>
      </c>
      <c r="Q33" s="304">
        <v>42064</v>
      </c>
      <c r="R33" s="304">
        <v>42247</v>
      </c>
      <c r="S33" s="303">
        <f t="shared" si="0"/>
        <v>23344</v>
      </c>
      <c r="T33" s="59"/>
      <c r="U33" s="346">
        <f t="shared" si="36"/>
        <v>2.8820155145374252E-3</v>
      </c>
      <c r="V33" s="345">
        <f t="shared" si="37"/>
        <v>2.1979567777222994E-3</v>
      </c>
      <c r="W33" s="27">
        <v>283861.72205218562</v>
      </c>
      <c r="X33" s="27">
        <v>283861.71999999997</v>
      </c>
      <c r="Y33" s="305">
        <f t="shared" si="1"/>
        <v>559300.11219264928</v>
      </c>
      <c r="Z33" s="53">
        <f t="shared" si="43"/>
        <v>37951.03</v>
      </c>
      <c r="AA33" s="54">
        <f t="shared" si="43"/>
        <v>37951.03</v>
      </c>
      <c r="AB33" s="54">
        <f t="shared" si="43"/>
        <v>37951.03</v>
      </c>
      <c r="AC33" s="54">
        <f t="shared" si="43"/>
        <v>37951.03</v>
      </c>
      <c r="AD33" s="52">
        <f t="shared" si="3"/>
        <v>151804.10999999999</v>
      </c>
      <c r="AE33" s="53">
        <f t="shared" si="44"/>
        <v>70480.479999999996</v>
      </c>
      <c r="AF33" s="53">
        <f t="shared" si="44"/>
        <v>70480.479999999996</v>
      </c>
      <c r="AG33" s="53">
        <f t="shared" si="44"/>
        <v>70480.479999999996</v>
      </c>
      <c r="AH33" s="53">
        <f t="shared" si="44"/>
        <v>70480.479999999996</v>
      </c>
      <c r="AI33" s="52">
        <f t="shared" si="5"/>
        <v>281921.92176897102</v>
      </c>
      <c r="AJ33" s="55">
        <f t="shared" si="6"/>
        <v>993026.14396162028</v>
      </c>
      <c r="AK33" s="219" t="s">
        <v>940</v>
      </c>
      <c r="AL33" s="220">
        <v>40027.494210593126</v>
      </c>
      <c r="AM33" s="242"/>
      <c r="AN33" s="242"/>
      <c r="AO33" s="242">
        <f t="shared" si="7"/>
        <v>601397.97009962297</v>
      </c>
      <c r="AP33" s="243">
        <f t="shared" si="8"/>
        <v>163230.22580645161</v>
      </c>
      <c r="AQ33" s="244">
        <f t="shared" si="9"/>
        <v>303141.85136448499</v>
      </c>
      <c r="AR33" s="245">
        <f t="shared" si="10"/>
        <v>15.02</v>
      </c>
      <c r="AS33" s="246">
        <f t="shared" si="11"/>
        <v>4.08</v>
      </c>
      <c r="AT33" s="246">
        <f t="shared" si="12"/>
        <v>7.57</v>
      </c>
      <c r="AU33" s="251">
        <f t="shared" si="13"/>
        <v>26.67</v>
      </c>
      <c r="AV33" s="245">
        <f t="shared" si="14"/>
        <v>13.97</v>
      </c>
      <c r="AW33" s="246">
        <f t="shared" si="15"/>
        <v>3.79</v>
      </c>
      <c r="AX33" s="246">
        <f t="shared" si="16"/>
        <v>7.04</v>
      </c>
      <c r="AY33" s="252">
        <f t="shared" si="17"/>
        <v>24.8</v>
      </c>
      <c r="AZ33" s="249">
        <f t="shared" si="18"/>
        <v>13.97</v>
      </c>
      <c r="BA33" s="56">
        <f t="shared" si="19"/>
        <v>4</v>
      </c>
      <c r="BB33" s="246">
        <f t="shared" si="20"/>
        <v>0.95</v>
      </c>
      <c r="BC33" s="250">
        <f t="shared" si="21"/>
        <v>1.76</v>
      </c>
      <c r="BD33" s="246">
        <f t="shared" si="22"/>
        <v>13.97</v>
      </c>
      <c r="BE33" s="56">
        <v>4</v>
      </c>
      <c r="BF33" s="246">
        <f t="shared" si="23"/>
        <v>0.95</v>
      </c>
      <c r="BG33" s="250">
        <f t="shared" si="24"/>
        <v>1.76</v>
      </c>
      <c r="BH33" s="246">
        <f>INDEX('Mar - Aug'!AG:AG,MATCH(C33,'Mar - Aug'!C:C,0))</f>
        <v>13.76</v>
      </c>
      <c r="BI33" s="56">
        <v>4</v>
      </c>
      <c r="BJ33" s="246">
        <f>INDEX('Mar - Aug'!AK:AK,MATCH($C33,'Mar - Aug'!$C:$C,0))</f>
        <v>0.93</v>
      </c>
      <c r="BK33" s="246">
        <f>INDEX('Mar - Aug'!AL:AL,MATCH($C33,'Mar - Aug'!$C:$C,0))</f>
        <v>1.74</v>
      </c>
      <c r="BL33" s="246">
        <f>INDEX('Mar - Aug'!$AG:$AG,MATCH($C33,'Mar - Aug'!$C:$C,0))</f>
        <v>13.76</v>
      </c>
      <c r="BM33" s="56">
        <v>4</v>
      </c>
      <c r="BN33" s="246">
        <f>INDEX('Mar - Aug'!$AK:$AK,MATCH($C33,'Mar - Aug'!$C:$C,0))</f>
        <v>0.93</v>
      </c>
      <c r="BO33" s="246">
        <f>INDEX('Mar - Aug'!$AL:$AL,MATCH($C33,'Mar - Aug'!$C:$C,0))</f>
        <v>1.74</v>
      </c>
      <c r="BP33" s="60">
        <f>INDEX(FY2019_ALL_Targets!EB:EB,MATCH('Final Comp Values'!B33,FY2019_ALL_Targets!A:A,0))</f>
        <v>0</v>
      </c>
      <c r="BQ33" s="60">
        <f>+INDEX(FY2019_ALL_Targets!DY:DY,MATCH(B33,FY2019_ALL_Targets!A:A,0))</f>
        <v>0</v>
      </c>
      <c r="BR33" s="60">
        <f>+INDEX(FY2019_ALL_Targets!DZ:DZ,MATCH(B33,FY2019_ALL_Targets!A:A,0))</f>
        <v>0</v>
      </c>
      <c r="BS33" s="283">
        <f>+INDEX(FY2019_ALL_Targets!EA:EA,MATCH(B33,FY2019_ALL_Targets!A:A,0))</f>
        <v>0</v>
      </c>
      <c r="BT33" s="245">
        <f t="shared" si="38"/>
        <v>0</v>
      </c>
      <c r="BU33" s="245">
        <f t="shared" si="39"/>
        <v>0</v>
      </c>
      <c r="BV33" s="246">
        <f t="shared" si="40"/>
        <v>0</v>
      </c>
      <c r="BW33" s="284">
        <f t="shared" si="41"/>
        <v>0</v>
      </c>
      <c r="BX33" s="245">
        <f t="shared" si="25"/>
        <v>24.8</v>
      </c>
      <c r="BY33" s="246">
        <f t="shared" si="26"/>
        <v>992681.85642270953</v>
      </c>
      <c r="BZ33" s="285">
        <f t="shared" si="27"/>
        <v>2.8305892991034843E-3</v>
      </c>
      <c r="CA33" s="245">
        <f t="shared" si="42"/>
        <v>115196.02</v>
      </c>
      <c r="CB33" s="286">
        <f t="shared" si="28"/>
        <v>2.88</v>
      </c>
      <c r="CC33" s="268">
        <f t="shared" si="29"/>
        <v>-9.9999999999988987E-3</v>
      </c>
      <c r="CD33" s="267">
        <f t="shared" si="30"/>
        <v>993026.14396162028</v>
      </c>
      <c r="CE33" s="268">
        <f t="shared" si="31"/>
        <v>1107877.8764227096</v>
      </c>
      <c r="CF33" s="268">
        <f t="shared" si="32"/>
        <v>2.879999999999999</v>
      </c>
      <c r="CG33" s="270">
        <f t="shared" si="33"/>
        <v>115319.16510522038</v>
      </c>
      <c r="CH33" s="270">
        <f t="shared" si="34"/>
        <v>114851.73246108927</v>
      </c>
      <c r="CI33" s="269">
        <f t="shared" si="35"/>
        <v>467.43264413111319</v>
      </c>
    </row>
    <row r="34" spans="1:87" s="57" customFormat="1" ht="15.75" customHeight="1" x14ac:dyDescent="0.25">
      <c r="A34" s="297">
        <v>1028656</v>
      </c>
      <c r="B34" s="297">
        <v>4145</v>
      </c>
      <c r="C34" s="347">
        <v>675052</v>
      </c>
      <c r="D34" s="219" t="s">
        <v>930</v>
      </c>
      <c r="E34" s="299" t="s">
        <v>433</v>
      </c>
      <c r="F34" s="299" t="s">
        <v>2881</v>
      </c>
      <c r="G34" s="301" t="s">
        <v>1021</v>
      </c>
      <c r="H34" s="302" t="s">
        <v>917</v>
      </c>
      <c r="I34" s="56" t="s">
        <v>35</v>
      </c>
      <c r="J34" s="229" t="s">
        <v>36</v>
      </c>
      <c r="K34" s="229" t="s">
        <v>35</v>
      </c>
      <c r="L34" s="56"/>
      <c r="M34" s="56"/>
      <c r="N34" s="58"/>
      <c r="O34" s="297">
        <v>414505</v>
      </c>
      <c r="P34" s="303">
        <v>9087</v>
      </c>
      <c r="Q34" s="304">
        <v>42005</v>
      </c>
      <c r="R34" s="304">
        <v>42247</v>
      </c>
      <c r="S34" s="303">
        <f t="shared" si="0"/>
        <v>13649</v>
      </c>
      <c r="T34" s="59"/>
      <c r="U34" s="346" t="str">
        <f t="shared" si="36"/>
        <v/>
      </c>
      <c r="V34" s="345">
        <f t="shared" si="37"/>
        <v>1.2851230320052975E-3</v>
      </c>
      <c r="W34" s="27">
        <v>0</v>
      </c>
      <c r="X34" s="27">
        <v>0</v>
      </c>
      <c r="Y34" s="305">
        <f t="shared" si="1"/>
        <v>0</v>
      </c>
      <c r="Z34" s="53">
        <f t="shared" si="43"/>
        <v>22189.58</v>
      </c>
      <c r="AA34" s="54">
        <f t="shared" si="43"/>
        <v>22189.58</v>
      </c>
      <c r="AB34" s="54">
        <f t="shared" si="43"/>
        <v>22189.58</v>
      </c>
      <c r="AC34" s="54">
        <f t="shared" si="43"/>
        <v>22189.58</v>
      </c>
      <c r="AD34" s="52">
        <f t="shared" si="3"/>
        <v>88758.32</v>
      </c>
      <c r="AE34" s="53">
        <f t="shared" si="44"/>
        <v>41209.22</v>
      </c>
      <c r="AF34" s="53">
        <f t="shared" si="44"/>
        <v>41209.22</v>
      </c>
      <c r="AG34" s="53">
        <f t="shared" si="44"/>
        <v>41209.22</v>
      </c>
      <c r="AH34" s="53">
        <f t="shared" si="44"/>
        <v>41209.22</v>
      </c>
      <c r="AI34" s="52">
        <f t="shared" si="5"/>
        <v>164836.88786089298</v>
      </c>
      <c r="AJ34" s="55">
        <f t="shared" si="6"/>
        <v>253595.20786089299</v>
      </c>
      <c r="AK34" s="219" t="s">
        <v>930</v>
      </c>
      <c r="AL34" s="220">
        <v>95853.985850633719</v>
      </c>
      <c r="AM34" s="242"/>
      <c r="AN34" s="242"/>
      <c r="AO34" s="242">
        <f t="shared" si="7"/>
        <v>0</v>
      </c>
      <c r="AP34" s="243">
        <f t="shared" si="8"/>
        <v>95439.053763440868</v>
      </c>
      <c r="AQ34" s="244">
        <f t="shared" si="9"/>
        <v>177243.96544182042</v>
      </c>
      <c r="AR34" s="245">
        <f t="shared" si="10"/>
        <v>0</v>
      </c>
      <c r="AS34" s="246">
        <f t="shared" si="11"/>
        <v>1</v>
      </c>
      <c r="AT34" s="246">
        <f t="shared" si="12"/>
        <v>1.85</v>
      </c>
      <c r="AU34" s="251">
        <f t="shared" si="13"/>
        <v>2.85</v>
      </c>
      <c r="AV34" s="245">
        <f t="shared" si="14"/>
        <v>0</v>
      </c>
      <c r="AW34" s="246">
        <f t="shared" si="15"/>
        <v>0.93</v>
      </c>
      <c r="AX34" s="246">
        <f t="shared" si="16"/>
        <v>1.72</v>
      </c>
      <c r="AY34" s="252">
        <f t="shared" si="17"/>
        <v>2.65</v>
      </c>
      <c r="AZ34" s="249">
        <f t="shared" si="18"/>
        <v>0</v>
      </c>
      <c r="BA34" s="56">
        <f t="shared" si="19"/>
        <v>4</v>
      </c>
      <c r="BB34" s="246">
        <f t="shared" si="20"/>
        <v>0.23</v>
      </c>
      <c r="BC34" s="250">
        <f t="shared" si="21"/>
        <v>0.43</v>
      </c>
      <c r="BD34" s="246">
        <f t="shared" si="22"/>
        <v>0</v>
      </c>
      <c r="BE34" s="56">
        <v>4</v>
      </c>
      <c r="BF34" s="246">
        <f t="shared" si="23"/>
        <v>0.23</v>
      </c>
      <c r="BG34" s="250">
        <f t="shared" si="24"/>
        <v>0.43</v>
      </c>
      <c r="BH34" s="246">
        <f>INDEX('Mar - Aug'!AG:AG,MATCH(C34,'Mar - Aug'!C:C,0))</f>
        <v>0</v>
      </c>
      <c r="BI34" s="56">
        <v>4</v>
      </c>
      <c r="BJ34" s="246">
        <f>INDEX('Mar - Aug'!AK:AK,MATCH($C34,'Mar - Aug'!$C:$C,0))</f>
        <v>0.23</v>
      </c>
      <c r="BK34" s="246">
        <f>INDEX('Mar - Aug'!AL:AL,MATCH($C34,'Mar - Aug'!$C:$C,0))</f>
        <v>0.43</v>
      </c>
      <c r="BL34" s="246">
        <f>INDEX('Mar - Aug'!$AG:$AG,MATCH($C34,'Mar - Aug'!$C:$C,0))</f>
        <v>0</v>
      </c>
      <c r="BM34" s="56">
        <v>4</v>
      </c>
      <c r="BN34" s="246">
        <f>INDEX('Mar - Aug'!$AK:$AK,MATCH($C34,'Mar - Aug'!$C:$C,0))</f>
        <v>0.23</v>
      </c>
      <c r="BO34" s="246">
        <f>INDEX('Mar - Aug'!$AL:$AL,MATCH($C34,'Mar - Aug'!$C:$C,0))</f>
        <v>0.43</v>
      </c>
      <c r="BP34" s="60">
        <f>INDEX(FY2019_ALL_Targets!EB:EB,MATCH('Final Comp Values'!B34,FY2019_ALL_Targets!A:A,0))</f>
        <v>3</v>
      </c>
      <c r="BQ34" s="60">
        <f>+INDEX(FY2019_ALL_Targets!DY:DY,MATCH(B34,FY2019_ALL_Targets!A:A,0))</f>
        <v>3</v>
      </c>
      <c r="BR34" s="60">
        <f>+INDEX(FY2019_ALL_Targets!DZ:DZ,MATCH(B34,FY2019_ALL_Targets!A:A,0))</f>
        <v>3</v>
      </c>
      <c r="BS34" s="283">
        <f>+INDEX(FY2019_ALL_Targets!EA:EA,MATCH(B34,FY2019_ALL_Targets!A:A,0))</f>
        <v>0</v>
      </c>
      <c r="BT34" s="245">
        <f t="shared" si="38"/>
        <v>0</v>
      </c>
      <c r="BU34" s="245">
        <f t="shared" si="39"/>
        <v>0.69000000000000006</v>
      </c>
      <c r="BV34" s="246">
        <f t="shared" si="40"/>
        <v>1.29</v>
      </c>
      <c r="BW34" s="284">
        <f t="shared" si="41"/>
        <v>189790.89198425476</v>
      </c>
      <c r="BX34" s="245">
        <f t="shared" si="25"/>
        <v>0.66999999999999993</v>
      </c>
      <c r="BY34" s="246">
        <f t="shared" si="26"/>
        <v>64222.170519924584</v>
      </c>
      <c r="BZ34" s="285">
        <f t="shared" si="27"/>
        <v>1.8312673638863039E-4</v>
      </c>
      <c r="CA34" s="245">
        <f t="shared" si="42"/>
        <v>7452.68</v>
      </c>
      <c r="CB34" s="286">
        <f t="shared" si="28"/>
        <v>0.08</v>
      </c>
      <c r="CC34" s="268">
        <f t="shared" si="29"/>
        <v>1.0000000000000175E-2</v>
      </c>
      <c r="CD34" s="267">
        <f t="shared" si="30"/>
        <v>253595.20786089299</v>
      </c>
      <c r="CE34" s="268">
        <f t="shared" si="31"/>
        <v>71674.850519924585</v>
      </c>
      <c r="CF34" s="268">
        <f t="shared" si="32"/>
        <v>-1.9</v>
      </c>
      <c r="CG34" s="270">
        <f t="shared" si="33"/>
        <v>-181822.97922101759</v>
      </c>
      <c r="CH34" s="270">
        <f t="shared" si="34"/>
        <v>-181920.35734096839</v>
      </c>
      <c r="CI34" s="269">
        <f t="shared" si="35"/>
        <v>97.378119950793916</v>
      </c>
    </row>
    <row r="35" spans="1:87" s="57" customFormat="1" ht="15.75" customHeight="1" x14ac:dyDescent="0.25">
      <c r="A35" s="297">
        <v>1016127</v>
      </c>
      <c r="B35" s="297">
        <v>4149</v>
      </c>
      <c r="C35" s="347">
        <v>675295</v>
      </c>
      <c r="D35" s="219" t="s">
        <v>920</v>
      </c>
      <c r="E35" s="299" t="s">
        <v>435</v>
      </c>
      <c r="F35" s="299" t="s">
        <v>1030</v>
      </c>
      <c r="G35" s="301" t="s">
        <v>1021</v>
      </c>
      <c r="H35" s="302" t="s">
        <v>917</v>
      </c>
      <c r="I35" s="56" t="s">
        <v>35</v>
      </c>
      <c r="J35" s="229" t="s">
        <v>36</v>
      </c>
      <c r="K35" s="229" t="s">
        <v>35</v>
      </c>
      <c r="L35" s="56"/>
      <c r="M35" s="56"/>
      <c r="N35" s="58"/>
      <c r="O35" s="297">
        <v>1016127</v>
      </c>
      <c r="P35" s="303">
        <v>17207</v>
      </c>
      <c r="Q35" s="304">
        <v>42005</v>
      </c>
      <c r="R35" s="304">
        <v>42369</v>
      </c>
      <c r="S35" s="303">
        <f t="shared" si="0"/>
        <v>17207</v>
      </c>
      <c r="T35" s="59"/>
      <c r="U35" s="346" t="str">
        <f t="shared" si="36"/>
        <v/>
      </c>
      <c r="V35" s="345">
        <f t="shared" si="37"/>
        <v>1.6201268966015939E-3</v>
      </c>
      <c r="W35" s="27">
        <v>0</v>
      </c>
      <c r="X35" s="27">
        <v>0</v>
      </c>
      <c r="Y35" s="305">
        <f t="shared" si="1"/>
        <v>0</v>
      </c>
      <c r="Z35" s="53">
        <f t="shared" si="43"/>
        <v>27973.93</v>
      </c>
      <c r="AA35" s="54">
        <f t="shared" si="43"/>
        <v>27973.93</v>
      </c>
      <c r="AB35" s="54">
        <f t="shared" si="43"/>
        <v>27973.93</v>
      </c>
      <c r="AC35" s="54">
        <f t="shared" si="43"/>
        <v>27973.93</v>
      </c>
      <c r="AD35" s="52">
        <f t="shared" si="3"/>
        <v>111895.71</v>
      </c>
      <c r="AE35" s="53">
        <f t="shared" si="44"/>
        <v>51951.58</v>
      </c>
      <c r="AF35" s="53">
        <f t="shared" si="44"/>
        <v>51951.58</v>
      </c>
      <c r="AG35" s="53">
        <f t="shared" si="44"/>
        <v>51951.58</v>
      </c>
      <c r="AH35" s="53">
        <f t="shared" si="44"/>
        <v>51951.58</v>
      </c>
      <c r="AI35" s="52">
        <f t="shared" si="5"/>
        <v>207806.3103100876</v>
      </c>
      <c r="AJ35" s="55">
        <f t="shared" si="6"/>
        <v>319702.0203100876</v>
      </c>
      <c r="AK35" s="219" t="s">
        <v>920</v>
      </c>
      <c r="AL35" s="220">
        <v>54680.661225614327</v>
      </c>
      <c r="AM35" s="242"/>
      <c r="AN35" s="242"/>
      <c r="AO35" s="242">
        <f t="shared" si="7"/>
        <v>0</v>
      </c>
      <c r="AP35" s="243">
        <f t="shared" si="8"/>
        <v>120317.9677419355</v>
      </c>
      <c r="AQ35" s="244">
        <f t="shared" si="9"/>
        <v>223447.64549471787</v>
      </c>
      <c r="AR35" s="245">
        <f t="shared" si="10"/>
        <v>0</v>
      </c>
      <c r="AS35" s="246">
        <f t="shared" si="11"/>
        <v>2.2000000000000002</v>
      </c>
      <c r="AT35" s="246">
        <f t="shared" si="12"/>
        <v>4.09</v>
      </c>
      <c r="AU35" s="251">
        <f t="shared" si="13"/>
        <v>6.29</v>
      </c>
      <c r="AV35" s="245">
        <f t="shared" si="14"/>
        <v>0</v>
      </c>
      <c r="AW35" s="246">
        <f t="shared" si="15"/>
        <v>2.0499999999999998</v>
      </c>
      <c r="AX35" s="246">
        <f t="shared" si="16"/>
        <v>3.8</v>
      </c>
      <c r="AY35" s="252">
        <f t="shared" si="17"/>
        <v>5.85</v>
      </c>
      <c r="AZ35" s="249">
        <f t="shared" si="18"/>
        <v>0</v>
      </c>
      <c r="BA35" s="56">
        <f t="shared" si="19"/>
        <v>4</v>
      </c>
      <c r="BB35" s="246">
        <f t="shared" si="20"/>
        <v>0.51</v>
      </c>
      <c r="BC35" s="250">
        <f t="shared" si="21"/>
        <v>0.95</v>
      </c>
      <c r="BD35" s="246">
        <f t="shared" si="22"/>
        <v>0</v>
      </c>
      <c r="BE35" s="56">
        <v>4</v>
      </c>
      <c r="BF35" s="246">
        <f t="shared" si="23"/>
        <v>0.51</v>
      </c>
      <c r="BG35" s="250">
        <f t="shared" si="24"/>
        <v>0.95</v>
      </c>
      <c r="BH35" s="246">
        <f>INDEX('Mar - Aug'!AG:AG,MATCH(C35,'Mar - Aug'!C:C,0))</f>
        <v>0</v>
      </c>
      <c r="BI35" s="56">
        <v>4</v>
      </c>
      <c r="BJ35" s="246">
        <f>INDEX('Mar - Aug'!AK:AK,MATCH($C35,'Mar - Aug'!$C:$C,0))</f>
        <v>0.5</v>
      </c>
      <c r="BK35" s="246">
        <f>INDEX('Mar - Aug'!AL:AL,MATCH($C35,'Mar - Aug'!$C:$C,0))</f>
        <v>0.94</v>
      </c>
      <c r="BL35" s="246">
        <f>INDEX('Mar - Aug'!$AG:$AG,MATCH($C35,'Mar - Aug'!$C:$C,0))</f>
        <v>0</v>
      </c>
      <c r="BM35" s="56">
        <v>4</v>
      </c>
      <c r="BN35" s="246">
        <f>INDEX('Mar - Aug'!$AK:$AK,MATCH($C35,'Mar - Aug'!$C:$C,0))</f>
        <v>0.5</v>
      </c>
      <c r="BO35" s="246">
        <f>INDEX('Mar - Aug'!$AL:$AL,MATCH($C35,'Mar - Aug'!$C:$C,0))</f>
        <v>0.94</v>
      </c>
      <c r="BP35" s="60">
        <f>INDEX(FY2019_ALL_Targets!EB:EB,MATCH('Final Comp Values'!B35,FY2019_ALL_Targets!A:A,0))</f>
        <v>3</v>
      </c>
      <c r="BQ35" s="60">
        <f>+INDEX(FY2019_ALL_Targets!DY:DY,MATCH(B35,FY2019_ALL_Targets!A:A,0))</f>
        <v>3</v>
      </c>
      <c r="BR35" s="60">
        <f>+INDEX(FY2019_ALL_Targets!DZ:DZ,MATCH(B35,FY2019_ALL_Targets!A:A,0))</f>
        <v>3</v>
      </c>
      <c r="BS35" s="283">
        <f>+INDEX(FY2019_ALL_Targets!EA:EA,MATCH(B35,FY2019_ALL_Targets!A:A,0))</f>
        <v>0</v>
      </c>
      <c r="BT35" s="245">
        <f t="shared" si="38"/>
        <v>0</v>
      </c>
      <c r="BU35" s="245">
        <f t="shared" si="39"/>
        <v>1.5</v>
      </c>
      <c r="BV35" s="246">
        <f t="shared" si="40"/>
        <v>2.82</v>
      </c>
      <c r="BW35" s="284">
        <f t="shared" si="41"/>
        <v>236220.45649465392</v>
      </c>
      <c r="BX35" s="245">
        <f t="shared" si="25"/>
        <v>1.5299999999999994</v>
      </c>
      <c r="BY35" s="246">
        <f t="shared" si="26"/>
        <v>83661.411675189884</v>
      </c>
      <c r="BZ35" s="285">
        <f t="shared" si="27"/>
        <v>2.3855689020958949E-4</v>
      </c>
      <c r="CA35" s="245">
        <f t="shared" si="42"/>
        <v>9708.51</v>
      </c>
      <c r="CB35" s="286">
        <f t="shared" si="28"/>
        <v>0.18</v>
      </c>
      <c r="CC35" s="268">
        <f t="shared" si="29"/>
        <v>1.0000000000000009E-2</v>
      </c>
      <c r="CD35" s="267">
        <f t="shared" si="30"/>
        <v>319702.0203100876</v>
      </c>
      <c r="CE35" s="268">
        <f t="shared" si="31"/>
        <v>93369.921675189878</v>
      </c>
      <c r="CF35" s="268">
        <f t="shared" si="32"/>
        <v>-4.1400000000000006</v>
      </c>
      <c r="CG35" s="270">
        <f t="shared" si="33"/>
        <v>-226250.66052713897</v>
      </c>
      <c r="CH35" s="270">
        <f t="shared" si="34"/>
        <v>-226332.09863489773</v>
      </c>
      <c r="CI35" s="269">
        <f t="shared" si="35"/>
        <v>81.438107758760452</v>
      </c>
    </row>
    <row r="36" spans="1:87" s="57" customFormat="1" ht="15.75" customHeight="1" x14ac:dyDescent="0.25">
      <c r="A36" s="297">
        <v>1026192</v>
      </c>
      <c r="B36" s="297">
        <v>4154</v>
      </c>
      <c r="C36" s="347">
        <v>676177</v>
      </c>
      <c r="D36" s="219" t="s">
        <v>939</v>
      </c>
      <c r="E36" s="299" t="s">
        <v>436</v>
      </c>
      <c r="F36" s="299" t="s">
        <v>1020</v>
      </c>
      <c r="G36" s="301" t="s">
        <v>915</v>
      </c>
      <c r="H36" s="302" t="s">
        <v>2359</v>
      </c>
      <c r="I36" s="56" t="s">
        <v>35</v>
      </c>
      <c r="J36" s="229" t="s">
        <v>35</v>
      </c>
      <c r="K36" s="229" t="s">
        <v>35</v>
      </c>
      <c r="L36" s="56"/>
      <c r="M36" s="56"/>
      <c r="N36" s="58"/>
      <c r="O36" s="297">
        <v>1026192</v>
      </c>
      <c r="P36" s="303">
        <v>17590</v>
      </c>
      <c r="Q36" s="304">
        <v>41883</v>
      </c>
      <c r="R36" s="304">
        <v>42247</v>
      </c>
      <c r="S36" s="303">
        <f t="shared" si="0"/>
        <v>17590</v>
      </c>
      <c r="T36" s="59"/>
      <c r="U36" s="346">
        <f t="shared" si="36"/>
        <v>2.1716352339236338E-3</v>
      </c>
      <c r="V36" s="345">
        <f t="shared" si="37"/>
        <v>1.6561883019249163E-3</v>
      </c>
      <c r="W36" s="27">
        <v>213893.40687989834</v>
      </c>
      <c r="X36" s="27">
        <v>213893.41</v>
      </c>
      <c r="Y36" s="305">
        <f t="shared" si="1"/>
        <v>421439.72641658247</v>
      </c>
      <c r="Z36" s="53">
        <f t="shared" si="43"/>
        <v>28596.58</v>
      </c>
      <c r="AA36" s="54">
        <f t="shared" si="43"/>
        <v>28596.58</v>
      </c>
      <c r="AB36" s="54">
        <f t="shared" si="43"/>
        <v>28596.58</v>
      </c>
      <c r="AC36" s="54">
        <f t="shared" si="43"/>
        <v>28596.58</v>
      </c>
      <c r="AD36" s="52">
        <f t="shared" si="3"/>
        <v>114386.32</v>
      </c>
      <c r="AE36" s="53">
        <f t="shared" si="44"/>
        <v>53107.94</v>
      </c>
      <c r="AF36" s="53">
        <f t="shared" si="44"/>
        <v>53107.94</v>
      </c>
      <c r="AG36" s="53">
        <f t="shared" si="44"/>
        <v>53107.94</v>
      </c>
      <c r="AH36" s="53">
        <f t="shared" si="44"/>
        <v>53107.94</v>
      </c>
      <c r="AI36" s="52">
        <f t="shared" si="5"/>
        <v>212431.74279970018</v>
      </c>
      <c r="AJ36" s="55">
        <f t="shared" si="6"/>
        <v>748257.78921628278</v>
      </c>
      <c r="AK36" s="219" t="s">
        <v>939</v>
      </c>
      <c r="AL36" s="220">
        <v>78822.574549228506</v>
      </c>
      <c r="AM36" s="242"/>
      <c r="AN36" s="242"/>
      <c r="AO36" s="242">
        <f t="shared" si="7"/>
        <v>453160.99614686292</v>
      </c>
      <c r="AP36" s="243">
        <f t="shared" si="8"/>
        <v>122996.04301075271</v>
      </c>
      <c r="AQ36" s="244">
        <f t="shared" si="9"/>
        <v>228421.22881688192</v>
      </c>
      <c r="AR36" s="245">
        <f t="shared" si="10"/>
        <v>5.75</v>
      </c>
      <c r="AS36" s="246">
        <f t="shared" si="11"/>
        <v>1.56</v>
      </c>
      <c r="AT36" s="246">
        <f t="shared" si="12"/>
        <v>2.9</v>
      </c>
      <c r="AU36" s="251">
        <f t="shared" si="13"/>
        <v>10.210000000000001</v>
      </c>
      <c r="AV36" s="245">
        <f t="shared" si="14"/>
        <v>5.35</v>
      </c>
      <c r="AW36" s="246">
        <f t="shared" si="15"/>
        <v>1.45</v>
      </c>
      <c r="AX36" s="246">
        <f t="shared" si="16"/>
        <v>2.7</v>
      </c>
      <c r="AY36" s="252">
        <f t="shared" si="17"/>
        <v>9.5</v>
      </c>
      <c r="AZ36" s="249">
        <f t="shared" si="18"/>
        <v>5.35</v>
      </c>
      <c r="BA36" s="56">
        <f t="shared" si="19"/>
        <v>4</v>
      </c>
      <c r="BB36" s="246">
        <f t="shared" si="20"/>
        <v>0.36</v>
      </c>
      <c r="BC36" s="250">
        <f t="shared" si="21"/>
        <v>0.68</v>
      </c>
      <c r="BD36" s="246">
        <f t="shared" si="22"/>
        <v>5.35</v>
      </c>
      <c r="BE36" s="56">
        <v>4</v>
      </c>
      <c r="BF36" s="246">
        <f t="shared" si="23"/>
        <v>0.36</v>
      </c>
      <c r="BG36" s="250">
        <f t="shared" si="24"/>
        <v>0.68</v>
      </c>
      <c r="BH36" s="246">
        <f>INDEX('Mar - Aug'!AG:AG,MATCH(C36,'Mar - Aug'!C:C,0))</f>
        <v>5.54</v>
      </c>
      <c r="BI36" s="56">
        <v>4</v>
      </c>
      <c r="BJ36" s="246">
        <f>INDEX('Mar - Aug'!AK:AK,MATCH($C36,'Mar - Aug'!$C:$C,0))</f>
        <v>0.38</v>
      </c>
      <c r="BK36" s="246">
        <f>INDEX('Mar - Aug'!AL:AL,MATCH($C36,'Mar - Aug'!$C:$C,0))</f>
        <v>0.7</v>
      </c>
      <c r="BL36" s="246">
        <f>INDEX('Mar - Aug'!$AG:$AG,MATCH($C36,'Mar - Aug'!$C:$C,0))</f>
        <v>5.54</v>
      </c>
      <c r="BM36" s="56">
        <v>4</v>
      </c>
      <c r="BN36" s="246">
        <f>INDEX('Mar - Aug'!$AK:$AK,MATCH($C36,'Mar - Aug'!$C:$C,0))</f>
        <v>0.38</v>
      </c>
      <c r="BO36" s="246">
        <f>INDEX('Mar - Aug'!$AL:$AL,MATCH($C36,'Mar - Aug'!$C:$C,0))</f>
        <v>0.7</v>
      </c>
      <c r="BP36" s="60">
        <f>INDEX(FY2019_ALL_Targets!EB:EB,MATCH('Final Comp Values'!B36,FY2019_ALL_Targets!A:A,0))</f>
        <v>0</v>
      </c>
      <c r="BQ36" s="60">
        <f>+INDEX(FY2019_ALL_Targets!DY:DY,MATCH(B36,FY2019_ALL_Targets!A:A,0))</f>
        <v>0</v>
      </c>
      <c r="BR36" s="60">
        <f>+INDEX(FY2019_ALL_Targets!DZ:DZ,MATCH(B36,FY2019_ALL_Targets!A:A,0))</f>
        <v>0</v>
      </c>
      <c r="BS36" s="283">
        <f>+INDEX(FY2019_ALL_Targets!EA:EA,MATCH(B36,FY2019_ALL_Targets!A:A,0))</f>
        <v>0</v>
      </c>
      <c r="BT36" s="245">
        <f t="shared" si="38"/>
        <v>0</v>
      </c>
      <c r="BU36" s="245">
        <f t="shared" si="39"/>
        <v>0</v>
      </c>
      <c r="BV36" s="246">
        <f t="shared" si="40"/>
        <v>0</v>
      </c>
      <c r="BW36" s="284">
        <f t="shared" si="41"/>
        <v>0</v>
      </c>
      <c r="BX36" s="245">
        <f t="shared" si="25"/>
        <v>9.5</v>
      </c>
      <c r="BY36" s="246">
        <f t="shared" si="26"/>
        <v>748814.45821767079</v>
      </c>
      <c r="BZ36" s="285">
        <f t="shared" si="27"/>
        <v>2.1352119802845854E-3</v>
      </c>
      <c r="CA36" s="245">
        <f t="shared" si="42"/>
        <v>86896.36</v>
      </c>
      <c r="CB36" s="286">
        <f t="shared" si="28"/>
        <v>1.1000000000000001</v>
      </c>
      <c r="CC36" s="268">
        <f t="shared" si="29"/>
        <v>-9.9999999999997868E-3</v>
      </c>
      <c r="CD36" s="267">
        <f t="shared" si="30"/>
        <v>748257.78921628278</v>
      </c>
      <c r="CE36" s="268">
        <f t="shared" si="31"/>
        <v>835710.81821767078</v>
      </c>
      <c r="CF36" s="268">
        <f t="shared" si="32"/>
        <v>1.0999999999999996</v>
      </c>
      <c r="CG36" s="270">
        <f t="shared" si="33"/>
        <v>86640.375593464283</v>
      </c>
      <c r="CH36" s="270">
        <f t="shared" si="34"/>
        <v>87453.029001388</v>
      </c>
      <c r="CI36" s="269">
        <f t="shared" si="35"/>
        <v>-812.65340792371717</v>
      </c>
    </row>
    <row r="37" spans="1:87" s="57" customFormat="1" ht="15.75" customHeight="1" x14ac:dyDescent="0.25">
      <c r="A37" s="297">
        <v>1028607</v>
      </c>
      <c r="B37" s="297">
        <v>4155</v>
      </c>
      <c r="C37" s="347">
        <v>455597</v>
      </c>
      <c r="D37" s="219" t="s">
        <v>920</v>
      </c>
      <c r="E37" s="299" t="s">
        <v>438</v>
      </c>
      <c r="F37" s="299" t="s">
        <v>1016</v>
      </c>
      <c r="G37" s="301" t="s">
        <v>915</v>
      </c>
      <c r="H37" s="302" t="s">
        <v>1017</v>
      </c>
      <c r="I37" s="56" t="s">
        <v>35</v>
      </c>
      <c r="J37" s="229" t="s">
        <v>36</v>
      </c>
      <c r="K37" s="229" t="s">
        <v>35</v>
      </c>
      <c r="L37" s="56"/>
      <c r="M37" s="56"/>
      <c r="N37" s="58"/>
      <c r="O37" s="297">
        <v>1012921</v>
      </c>
      <c r="P37" s="303">
        <v>26719</v>
      </c>
      <c r="Q37" s="304">
        <v>41883</v>
      </c>
      <c r="R37" s="304">
        <v>42247</v>
      </c>
      <c r="S37" s="303">
        <f t="shared" si="0"/>
        <v>26719</v>
      </c>
      <c r="T37" s="59"/>
      <c r="U37" s="346">
        <f t="shared" si="36"/>
        <v>3.298687994042386E-3</v>
      </c>
      <c r="V37" s="345">
        <f t="shared" si="37"/>
        <v>2.5157302580518385E-3</v>
      </c>
      <c r="W37" s="27">
        <v>324901.53145537822</v>
      </c>
      <c r="X37" s="27">
        <v>324901.53000000003</v>
      </c>
      <c r="Y37" s="305">
        <f t="shared" si="1"/>
        <v>640161.91302584799</v>
      </c>
      <c r="Z37" s="53">
        <f t="shared" si="43"/>
        <v>43437.87</v>
      </c>
      <c r="AA37" s="54">
        <f t="shared" si="43"/>
        <v>43437.87</v>
      </c>
      <c r="AB37" s="54">
        <f t="shared" si="43"/>
        <v>43437.87</v>
      </c>
      <c r="AC37" s="54">
        <f t="shared" si="43"/>
        <v>43437.87</v>
      </c>
      <c r="AD37" s="52">
        <f t="shared" si="3"/>
        <v>173751.46</v>
      </c>
      <c r="AE37" s="53">
        <f t="shared" si="44"/>
        <v>80670.320000000007</v>
      </c>
      <c r="AF37" s="53">
        <f t="shared" si="44"/>
        <v>80670.320000000007</v>
      </c>
      <c r="AG37" s="53">
        <f t="shared" si="44"/>
        <v>80670.320000000007</v>
      </c>
      <c r="AH37" s="53">
        <f t="shared" si="44"/>
        <v>80670.320000000007</v>
      </c>
      <c r="AI37" s="52">
        <f t="shared" si="5"/>
        <v>322681.28117482597</v>
      </c>
      <c r="AJ37" s="55">
        <f t="shared" si="6"/>
        <v>1136594.654200674</v>
      </c>
      <c r="AK37" s="219" t="s">
        <v>920</v>
      </c>
      <c r="AL37" s="220">
        <v>54680.661225614327</v>
      </c>
      <c r="AM37" s="242"/>
      <c r="AN37" s="242"/>
      <c r="AO37" s="242">
        <f t="shared" si="7"/>
        <v>688346.14303854632</v>
      </c>
      <c r="AP37" s="243">
        <f t="shared" si="8"/>
        <v>186829.52688172043</v>
      </c>
      <c r="AQ37" s="244">
        <f t="shared" si="9"/>
        <v>346969.11954282364</v>
      </c>
      <c r="AR37" s="245">
        <f t="shared" si="10"/>
        <v>12.59</v>
      </c>
      <c r="AS37" s="246">
        <f t="shared" si="11"/>
        <v>3.42</v>
      </c>
      <c r="AT37" s="246">
        <f t="shared" si="12"/>
        <v>6.35</v>
      </c>
      <c r="AU37" s="251">
        <f t="shared" si="13"/>
        <v>22.36</v>
      </c>
      <c r="AV37" s="245">
        <f t="shared" si="14"/>
        <v>11.71</v>
      </c>
      <c r="AW37" s="246">
        <f t="shared" si="15"/>
        <v>3.18</v>
      </c>
      <c r="AX37" s="246">
        <f t="shared" si="16"/>
        <v>5.9</v>
      </c>
      <c r="AY37" s="252">
        <f t="shared" si="17"/>
        <v>20.79</v>
      </c>
      <c r="AZ37" s="249">
        <f t="shared" si="18"/>
        <v>11.71</v>
      </c>
      <c r="BA37" s="56">
        <f t="shared" si="19"/>
        <v>4</v>
      </c>
      <c r="BB37" s="246">
        <f t="shared" si="20"/>
        <v>0.8</v>
      </c>
      <c r="BC37" s="250">
        <f t="shared" si="21"/>
        <v>1.48</v>
      </c>
      <c r="BD37" s="246">
        <f t="shared" si="22"/>
        <v>11.71</v>
      </c>
      <c r="BE37" s="56">
        <v>4</v>
      </c>
      <c r="BF37" s="246">
        <f t="shared" si="23"/>
        <v>0.8</v>
      </c>
      <c r="BG37" s="250">
        <f t="shared" si="24"/>
        <v>1.48</v>
      </c>
      <c r="BH37" s="246">
        <f>INDEX('Mar - Aug'!AG:AG,MATCH(C37,'Mar - Aug'!C:C,0))</f>
        <v>11.53</v>
      </c>
      <c r="BI37" s="56">
        <v>4</v>
      </c>
      <c r="BJ37" s="246">
        <f>INDEX('Mar - Aug'!AK:AK,MATCH($C37,'Mar - Aug'!$C:$C,0))</f>
        <v>0.78</v>
      </c>
      <c r="BK37" s="246">
        <f>INDEX('Mar - Aug'!AL:AL,MATCH($C37,'Mar - Aug'!$C:$C,0))</f>
        <v>1.45</v>
      </c>
      <c r="BL37" s="246">
        <f>INDEX('Mar - Aug'!$AG:$AG,MATCH($C37,'Mar - Aug'!$C:$C,0))</f>
        <v>11.53</v>
      </c>
      <c r="BM37" s="56">
        <v>4</v>
      </c>
      <c r="BN37" s="246">
        <f>INDEX('Mar - Aug'!$AK:$AK,MATCH($C37,'Mar - Aug'!$C:$C,0))</f>
        <v>0.78</v>
      </c>
      <c r="BO37" s="246">
        <f>INDEX('Mar - Aug'!$AL:$AL,MATCH($C37,'Mar - Aug'!$C:$C,0))</f>
        <v>1.45</v>
      </c>
      <c r="BP37" s="60">
        <f>INDEX(FY2019_ALL_Targets!EB:EB,MATCH('Final Comp Values'!B37,FY2019_ALL_Targets!A:A,0))</f>
        <v>0</v>
      </c>
      <c r="BQ37" s="60">
        <f>+INDEX(FY2019_ALL_Targets!DY:DY,MATCH(B37,FY2019_ALL_Targets!A:A,0))</f>
        <v>1</v>
      </c>
      <c r="BR37" s="60">
        <f>+INDEX(FY2019_ALL_Targets!DZ:DZ,MATCH(B37,FY2019_ALL_Targets!A:A,0))</f>
        <v>1</v>
      </c>
      <c r="BS37" s="283">
        <f>+INDEX(FY2019_ALL_Targets!EA:EA,MATCH(B37,FY2019_ALL_Targets!A:A,0))</f>
        <v>0</v>
      </c>
      <c r="BT37" s="245">
        <f t="shared" si="38"/>
        <v>0</v>
      </c>
      <c r="BU37" s="245">
        <f t="shared" si="39"/>
        <v>0.78</v>
      </c>
      <c r="BV37" s="246">
        <f t="shared" si="40"/>
        <v>1.45</v>
      </c>
      <c r="BW37" s="284">
        <f t="shared" si="41"/>
        <v>121937.87453311995</v>
      </c>
      <c r="BX37" s="245">
        <f t="shared" si="25"/>
        <v>18.559999999999999</v>
      </c>
      <c r="BY37" s="246">
        <f t="shared" si="26"/>
        <v>1014873.0723474019</v>
      </c>
      <c r="BZ37" s="285">
        <f t="shared" si="27"/>
        <v>2.8938665897320147E-3</v>
      </c>
      <c r="CA37" s="245">
        <f t="shared" si="42"/>
        <v>117771.2</v>
      </c>
      <c r="CB37" s="286">
        <f t="shared" si="28"/>
        <v>2.15</v>
      </c>
      <c r="CC37" s="268">
        <f t="shared" ref="CC37:CC68" si="45">+BU37+BV37+BX37-AZ37-BB37-BC37-BB37-BC37-BB37-BC37-BB37-BC37</f>
        <v>-4.0000000000002034E-2</v>
      </c>
      <c r="CD37" s="267">
        <f t="shared" si="30"/>
        <v>1136594.654200674</v>
      </c>
      <c r="CE37" s="268">
        <f t="shared" si="31"/>
        <v>1132644.2723474018</v>
      </c>
      <c r="CF37" s="268">
        <f t="shared" si="32"/>
        <v>-8.0000000000001847E-2</v>
      </c>
      <c r="CG37" s="270">
        <f t="shared" si="33"/>
        <v>-4373.6206029848981</v>
      </c>
      <c r="CH37" s="270">
        <f t="shared" si="34"/>
        <v>-3950.3818532722071</v>
      </c>
      <c r="CI37" s="269">
        <f t="shared" si="35"/>
        <v>-423.23874971269106</v>
      </c>
    </row>
    <row r="38" spans="1:87" s="57" customFormat="1" ht="15.75" customHeight="1" x14ac:dyDescent="0.25">
      <c r="A38" s="297">
        <v>415903</v>
      </c>
      <c r="B38" s="297">
        <v>4159</v>
      </c>
      <c r="C38" s="298" t="s">
        <v>2863</v>
      </c>
      <c r="D38" s="219" t="s">
        <v>920</v>
      </c>
      <c r="E38" s="299" t="s">
        <v>2864</v>
      </c>
      <c r="F38" s="299" t="s">
        <v>2865</v>
      </c>
      <c r="G38" s="301" t="s">
        <v>1021</v>
      </c>
      <c r="H38" s="302" t="s">
        <v>917</v>
      </c>
      <c r="I38" s="56" t="s">
        <v>35</v>
      </c>
      <c r="J38" s="229" t="s">
        <v>36</v>
      </c>
      <c r="K38" s="229" t="s">
        <v>35</v>
      </c>
      <c r="L38" s="56"/>
      <c r="M38" s="56"/>
      <c r="N38" s="58"/>
      <c r="O38" s="297">
        <v>415903</v>
      </c>
      <c r="P38" s="303">
        <v>14392</v>
      </c>
      <c r="Q38" s="304">
        <v>41821</v>
      </c>
      <c r="R38" s="304">
        <v>42185</v>
      </c>
      <c r="S38" s="303">
        <f t="shared" si="0"/>
        <v>14392</v>
      </c>
      <c r="T38" s="59"/>
      <c r="U38" s="346" t="str">
        <f t="shared" si="36"/>
        <v/>
      </c>
      <c r="V38" s="345">
        <f t="shared" si="37"/>
        <v>1.3550802752304377E-3</v>
      </c>
      <c r="W38" s="27">
        <v>0</v>
      </c>
      <c r="X38" s="27">
        <v>0</v>
      </c>
      <c r="Y38" s="305">
        <f t="shared" si="1"/>
        <v>0</v>
      </c>
      <c r="Z38" s="53">
        <f t="shared" si="43"/>
        <v>23397.5</v>
      </c>
      <c r="AA38" s="54">
        <f t="shared" si="43"/>
        <v>23397.5</v>
      </c>
      <c r="AB38" s="54">
        <f t="shared" si="43"/>
        <v>23397.5</v>
      </c>
      <c r="AC38" s="54">
        <f t="shared" si="43"/>
        <v>23397.5</v>
      </c>
      <c r="AD38" s="52">
        <f t="shared" si="3"/>
        <v>93589.99</v>
      </c>
      <c r="AE38" s="53">
        <f t="shared" si="44"/>
        <v>43452.5</v>
      </c>
      <c r="AF38" s="53">
        <f t="shared" si="44"/>
        <v>43452.5</v>
      </c>
      <c r="AG38" s="53">
        <f t="shared" si="44"/>
        <v>43452.5</v>
      </c>
      <c r="AH38" s="53">
        <f t="shared" si="44"/>
        <v>43452.5</v>
      </c>
      <c r="AI38" s="52">
        <f t="shared" si="5"/>
        <v>173809.98535379677</v>
      </c>
      <c r="AJ38" s="55">
        <f t="shared" si="6"/>
        <v>267399.97535379679</v>
      </c>
      <c r="AK38" s="219" t="s">
        <v>920</v>
      </c>
      <c r="AL38" s="220">
        <v>54680.661225614327</v>
      </c>
      <c r="AM38" s="242"/>
      <c r="AN38" s="242"/>
      <c r="AO38" s="242">
        <f t="shared" si="7"/>
        <v>0</v>
      </c>
      <c r="AP38" s="243">
        <f t="shared" si="8"/>
        <v>100634.39784946237</v>
      </c>
      <c r="AQ38" s="244">
        <f t="shared" si="9"/>
        <v>186892.45736967397</v>
      </c>
      <c r="AR38" s="245">
        <f t="shared" si="10"/>
        <v>0</v>
      </c>
      <c r="AS38" s="246">
        <f t="shared" si="11"/>
        <v>1.84</v>
      </c>
      <c r="AT38" s="246">
        <f t="shared" si="12"/>
        <v>3.42</v>
      </c>
      <c r="AU38" s="251">
        <f t="shared" si="13"/>
        <v>5.26</v>
      </c>
      <c r="AV38" s="245">
        <f t="shared" si="14"/>
        <v>0</v>
      </c>
      <c r="AW38" s="246">
        <f t="shared" si="15"/>
        <v>1.71</v>
      </c>
      <c r="AX38" s="246">
        <f t="shared" si="16"/>
        <v>3.18</v>
      </c>
      <c r="AY38" s="252">
        <f t="shared" si="17"/>
        <v>4.8900000000000006</v>
      </c>
      <c r="AZ38" s="249">
        <f t="shared" si="18"/>
        <v>0</v>
      </c>
      <c r="BA38" s="56">
        <f t="shared" si="19"/>
        <v>4</v>
      </c>
      <c r="BB38" s="246">
        <f t="shared" si="20"/>
        <v>0.43</v>
      </c>
      <c r="BC38" s="250">
        <f t="shared" si="21"/>
        <v>0.8</v>
      </c>
      <c r="BD38" s="246">
        <f t="shared" si="22"/>
        <v>0</v>
      </c>
      <c r="BE38" s="56">
        <v>4</v>
      </c>
      <c r="BF38" s="246">
        <f t="shared" si="23"/>
        <v>0.43</v>
      </c>
      <c r="BG38" s="250">
        <f t="shared" si="24"/>
        <v>0.8</v>
      </c>
      <c r="BH38" s="246">
        <f>INDEX('Mar - Aug'!AG:AG,MATCH(C38,'Mar - Aug'!C:C,0))</f>
        <v>0</v>
      </c>
      <c r="BI38" s="56">
        <v>4</v>
      </c>
      <c r="BJ38" s="246">
        <f>INDEX('Mar - Aug'!AK:AK,MATCH($C38,'Mar - Aug'!$C:$C,0))</f>
        <v>0.42</v>
      </c>
      <c r="BK38" s="246">
        <f>INDEX('Mar - Aug'!AL:AL,MATCH($C38,'Mar - Aug'!$C:$C,0))</f>
        <v>0.78</v>
      </c>
      <c r="BL38" s="246">
        <f>INDEX('Mar - Aug'!$AG:$AG,MATCH($C38,'Mar - Aug'!$C:$C,0))</f>
        <v>0</v>
      </c>
      <c r="BM38" s="56">
        <v>4</v>
      </c>
      <c r="BN38" s="246">
        <f>INDEX('Mar - Aug'!$AK:$AK,MATCH($C38,'Mar - Aug'!$C:$C,0))</f>
        <v>0.42</v>
      </c>
      <c r="BO38" s="246">
        <f>INDEX('Mar - Aug'!$AL:$AL,MATCH($C38,'Mar - Aug'!$C:$C,0))</f>
        <v>0.78</v>
      </c>
      <c r="BP38" s="60">
        <f>INDEX(FY2019_ALL_Targets!EB:EB,MATCH('Final Comp Values'!B38,FY2019_ALL_Targets!A:A,0))</f>
        <v>3</v>
      </c>
      <c r="BQ38" s="60">
        <f>+INDEX(FY2019_ALL_Targets!DY:DY,MATCH(B38,FY2019_ALL_Targets!A:A,0))</f>
        <v>0</v>
      </c>
      <c r="BR38" s="60">
        <f>+INDEX(FY2019_ALL_Targets!DZ:DZ,MATCH(B38,FY2019_ALL_Targets!A:A,0))</f>
        <v>0</v>
      </c>
      <c r="BS38" s="283">
        <f>+INDEX(FY2019_ALL_Targets!EA:EA,MATCH(B38,FY2019_ALL_Targets!A:A,0))</f>
        <v>0</v>
      </c>
      <c r="BT38" s="245">
        <f t="shared" si="38"/>
        <v>0</v>
      </c>
      <c r="BU38" s="245">
        <f t="shared" si="39"/>
        <v>0</v>
      </c>
      <c r="BV38" s="246">
        <f t="shared" si="40"/>
        <v>0</v>
      </c>
      <c r="BW38" s="284">
        <f t="shared" si="41"/>
        <v>0</v>
      </c>
      <c r="BX38" s="245">
        <f t="shared" si="25"/>
        <v>4.8900000000000006</v>
      </c>
      <c r="BY38" s="246">
        <f t="shared" si="26"/>
        <v>267388.43339325412</v>
      </c>
      <c r="BZ38" s="285">
        <f t="shared" si="27"/>
        <v>7.6244653145417869E-4</v>
      </c>
      <c r="CA38" s="245">
        <f t="shared" si="42"/>
        <v>31029.16</v>
      </c>
      <c r="CB38" s="286">
        <f t="shared" si="28"/>
        <v>0.56999999999999995</v>
      </c>
      <c r="CC38" s="268">
        <f t="shared" si="45"/>
        <v>-2.9999999999999583E-2</v>
      </c>
      <c r="CD38" s="267">
        <f t="shared" si="30"/>
        <v>267399.97535379679</v>
      </c>
      <c r="CE38" s="268">
        <f t="shared" si="31"/>
        <v>298417.59339325409</v>
      </c>
      <c r="CF38" s="268">
        <f t="shared" si="32"/>
        <v>0.57000000000000028</v>
      </c>
      <c r="CG38" s="270">
        <f t="shared" si="33"/>
        <v>31169.322280503933</v>
      </c>
      <c r="CH38" s="270">
        <f t="shared" si="34"/>
        <v>31017.618039457302</v>
      </c>
      <c r="CI38" s="269">
        <f t="shared" si="35"/>
        <v>151.70424104663107</v>
      </c>
    </row>
    <row r="39" spans="1:87" s="57" customFormat="1" ht="15.75" customHeight="1" x14ac:dyDescent="0.25">
      <c r="A39" s="297">
        <v>1028767</v>
      </c>
      <c r="B39" s="297">
        <v>4170</v>
      </c>
      <c r="C39" s="347">
        <v>675358</v>
      </c>
      <c r="D39" s="219" t="s">
        <v>1003</v>
      </c>
      <c r="E39" s="299" t="s">
        <v>439</v>
      </c>
      <c r="F39" s="299" t="s">
        <v>978</v>
      </c>
      <c r="G39" s="301" t="s">
        <v>915</v>
      </c>
      <c r="H39" s="302" t="s">
        <v>978</v>
      </c>
      <c r="I39" s="56" t="s">
        <v>35</v>
      </c>
      <c r="J39" s="229" t="s">
        <v>36</v>
      </c>
      <c r="K39" s="229" t="s">
        <v>35</v>
      </c>
      <c r="L39" s="56"/>
      <c r="M39" s="56"/>
      <c r="N39" s="58"/>
      <c r="O39" s="297">
        <v>1003341</v>
      </c>
      <c r="P39" s="303">
        <v>16197</v>
      </c>
      <c r="Q39" s="304">
        <v>42005</v>
      </c>
      <c r="R39" s="304">
        <v>42369</v>
      </c>
      <c r="S39" s="303">
        <f t="shared" si="0"/>
        <v>16197</v>
      </c>
      <c r="T39" s="59"/>
      <c r="U39" s="346">
        <f t="shared" si="36"/>
        <v>1.9996575260864749E-3</v>
      </c>
      <c r="V39" s="345">
        <f t="shared" si="37"/>
        <v>1.5250302402659392E-3</v>
      </c>
      <c r="W39" s="27">
        <v>196954.60557407688</v>
      </c>
      <c r="X39" s="27">
        <v>196954.61</v>
      </c>
      <c r="Y39" s="305">
        <f t="shared" si="1"/>
        <v>388064.7668430577</v>
      </c>
      <c r="Z39" s="53">
        <f t="shared" si="43"/>
        <v>26331.94</v>
      </c>
      <c r="AA39" s="54">
        <f t="shared" si="43"/>
        <v>26331.94</v>
      </c>
      <c r="AB39" s="54">
        <f t="shared" si="43"/>
        <v>26331.94</v>
      </c>
      <c r="AC39" s="54">
        <f t="shared" si="43"/>
        <v>26331.94</v>
      </c>
      <c r="AD39" s="52">
        <f t="shared" si="3"/>
        <v>105327.76</v>
      </c>
      <c r="AE39" s="53">
        <f t="shared" si="44"/>
        <v>48902.17</v>
      </c>
      <c r="AF39" s="53">
        <f t="shared" si="44"/>
        <v>48902.17</v>
      </c>
      <c r="AG39" s="53">
        <f t="shared" si="44"/>
        <v>48902.17</v>
      </c>
      <c r="AH39" s="53">
        <f t="shared" si="44"/>
        <v>48902.17</v>
      </c>
      <c r="AI39" s="52">
        <f t="shared" si="5"/>
        <v>195608.69460640952</v>
      </c>
      <c r="AJ39" s="55">
        <f t="shared" si="6"/>
        <v>689001.22144946724</v>
      </c>
      <c r="AK39" s="219" t="s">
        <v>1003</v>
      </c>
      <c r="AL39" s="220">
        <v>35521.831322741207</v>
      </c>
      <c r="AM39" s="242"/>
      <c r="AN39" s="242"/>
      <c r="AO39" s="242">
        <f t="shared" si="7"/>
        <v>417273.94284199754</v>
      </c>
      <c r="AP39" s="243">
        <f t="shared" si="8"/>
        <v>113255.65591397849</v>
      </c>
      <c r="AQ39" s="244">
        <f t="shared" si="9"/>
        <v>210331.92968431133</v>
      </c>
      <c r="AR39" s="245">
        <f t="shared" si="10"/>
        <v>11.75</v>
      </c>
      <c r="AS39" s="246">
        <f t="shared" si="11"/>
        <v>3.19</v>
      </c>
      <c r="AT39" s="246">
        <f t="shared" si="12"/>
        <v>5.92</v>
      </c>
      <c r="AU39" s="251">
        <f t="shared" si="13"/>
        <v>20.86</v>
      </c>
      <c r="AV39" s="245">
        <f t="shared" si="14"/>
        <v>10.92</v>
      </c>
      <c r="AW39" s="246">
        <f t="shared" si="15"/>
        <v>2.97</v>
      </c>
      <c r="AX39" s="246">
        <f t="shared" si="16"/>
        <v>5.51</v>
      </c>
      <c r="AY39" s="252">
        <f t="shared" si="17"/>
        <v>19.399999999999999</v>
      </c>
      <c r="AZ39" s="249">
        <f t="shared" si="18"/>
        <v>10.92</v>
      </c>
      <c r="BA39" s="56">
        <f t="shared" si="19"/>
        <v>4</v>
      </c>
      <c r="BB39" s="246">
        <f t="shared" si="20"/>
        <v>0.74</v>
      </c>
      <c r="BC39" s="250">
        <f t="shared" si="21"/>
        <v>1.38</v>
      </c>
      <c r="BD39" s="246">
        <f t="shared" si="22"/>
        <v>10.92</v>
      </c>
      <c r="BE39" s="56">
        <v>4</v>
      </c>
      <c r="BF39" s="246">
        <f t="shared" si="23"/>
        <v>0.74</v>
      </c>
      <c r="BG39" s="250">
        <f t="shared" si="24"/>
        <v>1.38</v>
      </c>
      <c r="BH39" s="246">
        <f>INDEX('Mar - Aug'!AG:AG,MATCH(C39,'Mar - Aug'!C:C,0))</f>
        <v>5.0999999999999996</v>
      </c>
      <c r="BI39" s="56">
        <v>4</v>
      </c>
      <c r="BJ39" s="246">
        <f>INDEX('Mar - Aug'!AK:AK,MATCH($C39,'Mar - Aug'!$C:$C,0))</f>
        <v>0.35</v>
      </c>
      <c r="BK39" s="246">
        <f>INDEX('Mar - Aug'!AL:AL,MATCH($C39,'Mar - Aug'!$C:$C,0))</f>
        <v>0.64</v>
      </c>
      <c r="BL39" s="246">
        <f>INDEX('Mar - Aug'!$AG:$AG,MATCH($C39,'Mar - Aug'!$C:$C,0))</f>
        <v>5.0999999999999996</v>
      </c>
      <c r="BM39" s="56">
        <v>4</v>
      </c>
      <c r="BN39" s="246">
        <f>INDEX('Mar - Aug'!$AK:$AK,MATCH($C39,'Mar - Aug'!$C:$C,0))</f>
        <v>0.35</v>
      </c>
      <c r="BO39" s="246">
        <f>INDEX('Mar - Aug'!$AL:$AL,MATCH($C39,'Mar - Aug'!$C:$C,0))</f>
        <v>0.64</v>
      </c>
      <c r="BP39" s="60">
        <f>INDEX(FY2019_ALL_Targets!EB:EB,MATCH('Final Comp Values'!B39,FY2019_ALL_Targets!A:A,0))</f>
        <v>0</v>
      </c>
      <c r="BQ39" s="60">
        <f>+INDEX(FY2019_ALL_Targets!DY:DY,MATCH(B39,FY2019_ALL_Targets!A:A,0))</f>
        <v>1</v>
      </c>
      <c r="BR39" s="60">
        <f>+INDEX(FY2019_ALL_Targets!DZ:DZ,MATCH(B39,FY2019_ALL_Targets!A:A,0))</f>
        <v>1</v>
      </c>
      <c r="BS39" s="283">
        <f>+INDEX(FY2019_ALL_Targets!EA:EA,MATCH(B39,FY2019_ALL_Targets!A:A,0))</f>
        <v>0</v>
      </c>
      <c r="BT39" s="245">
        <f t="shared" si="38"/>
        <v>0</v>
      </c>
      <c r="BU39" s="245">
        <f t="shared" si="39"/>
        <v>0.35</v>
      </c>
      <c r="BV39" s="246">
        <f t="shared" si="40"/>
        <v>0.64</v>
      </c>
      <c r="BW39" s="284">
        <f t="shared" si="41"/>
        <v>35166.613009513792</v>
      </c>
      <c r="BX39" s="245">
        <f t="shared" si="25"/>
        <v>18.41</v>
      </c>
      <c r="BY39" s="246">
        <f t="shared" si="26"/>
        <v>653956.9146516656</v>
      </c>
      <c r="BZ39" s="285">
        <f t="shared" si="27"/>
        <v>1.8647298051345628E-3</v>
      </c>
      <c r="CA39" s="245">
        <f t="shared" si="42"/>
        <v>75888.59</v>
      </c>
      <c r="CB39" s="286">
        <f t="shared" si="28"/>
        <v>2.14</v>
      </c>
      <c r="CC39" s="268">
        <f t="shared" si="45"/>
        <v>0</v>
      </c>
      <c r="CD39" s="267">
        <f t="shared" si="30"/>
        <v>689001.22144946724</v>
      </c>
      <c r="CE39" s="268">
        <f t="shared" si="31"/>
        <v>729845.50465166557</v>
      </c>
      <c r="CF39" s="268">
        <f t="shared" si="32"/>
        <v>1.1500000000000021</v>
      </c>
      <c r="CG39" s="270">
        <f t="shared" si="33"/>
        <v>40842.855910664373</v>
      </c>
      <c r="CH39" s="270">
        <f t="shared" si="34"/>
        <v>40844.283202198334</v>
      </c>
      <c r="CI39" s="269">
        <f t="shared" si="35"/>
        <v>-1.4272915339606698</v>
      </c>
    </row>
    <row r="40" spans="1:87" s="57" customFormat="1" ht="15.75" customHeight="1" x14ac:dyDescent="0.25">
      <c r="A40" s="297">
        <v>1028573</v>
      </c>
      <c r="B40" s="297">
        <v>4177</v>
      </c>
      <c r="C40" s="347">
        <v>676292</v>
      </c>
      <c r="D40" s="219" t="s">
        <v>940</v>
      </c>
      <c r="E40" s="299" t="s">
        <v>441</v>
      </c>
      <c r="F40" s="299" t="s">
        <v>2301</v>
      </c>
      <c r="G40" s="301" t="s">
        <v>915</v>
      </c>
      <c r="H40" s="302" t="s">
        <v>972</v>
      </c>
      <c r="I40" s="56" t="s">
        <v>35</v>
      </c>
      <c r="J40" s="229" t="s">
        <v>36</v>
      </c>
      <c r="K40" s="229" t="s">
        <v>35</v>
      </c>
      <c r="L40" s="56"/>
      <c r="M40" s="56"/>
      <c r="N40" s="58"/>
      <c r="O40" s="297">
        <v>1027069</v>
      </c>
      <c r="P40" s="303">
        <v>6335</v>
      </c>
      <c r="Q40" s="304">
        <v>42217</v>
      </c>
      <c r="R40" s="304">
        <v>42369</v>
      </c>
      <c r="S40" s="303">
        <f t="shared" si="0"/>
        <v>15113</v>
      </c>
      <c r="T40" s="59"/>
      <c r="U40" s="346">
        <f t="shared" si="36"/>
        <v>1.8658284985951039E-3</v>
      </c>
      <c r="V40" s="345">
        <f t="shared" si="37"/>
        <v>1.4229661061393555E-3</v>
      </c>
      <c r="W40" s="27">
        <v>183773.22677672561</v>
      </c>
      <c r="X40" s="27">
        <v>183773.23</v>
      </c>
      <c r="Y40" s="305">
        <f t="shared" si="1"/>
        <v>362093.15436803928</v>
      </c>
      <c r="Z40" s="53">
        <f t="shared" si="43"/>
        <v>24569.65</v>
      </c>
      <c r="AA40" s="54">
        <f t="shared" si="43"/>
        <v>24569.65</v>
      </c>
      <c r="AB40" s="54">
        <f t="shared" si="43"/>
        <v>24569.65</v>
      </c>
      <c r="AC40" s="54">
        <f t="shared" si="43"/>
        <v>24569.65</v>
      </c>
      <c r="AD40" s="52">
        <f t="shared" si="3"/>
        <v>98278.6</v>
      </c>
      <c r="AE40" s="53">
        <f t="shared" si="44"/>
        <v>45629.35</v>
      </c>
      <c r="AF40" s="53">
        <f t="shared" si="44"/>
        <v>45629.35</v>
      </c>
      <c r="AG40" s="53">
        <f t="shared" si="44"/>
        <v>45629.35</v>
      </c>
      <c r="AH40" s="53">
        <f t="shared" si="44"/>
        <v>45629.35</v>
      </c>
      <c r="AI40" s="52">
        <f t="shared" si="5"/>
        <v>182517.39220761051</v>
      </c>
      <c r="AJ40" s="55">
        <f t="shared" si="6"/>
        <v>642889.14657564985</v>
      </c>
      <c r="AK40" s="219" t="s">
        <v>940</v>
      </c>
      <c r="AL40" s="220">
        <v>40027.494210593126</v>
      </c>
      <c r="AM40" s="242"/>
      <c r="AN40" s="242"/>
      <c r="AO40" s="242">
        <f t="shared" si="7"/>
        <v>389347.47781509603</v>
      </c>
      <c r="AP40" s="243">
        <f t="shared" si="8"/>
        <v>105675.91397849463</v>
      </c>
      <c r="AQ40" s="244">
        <f t="shared" si="9"/>
        <v>196255.26043829089</v>
      </c>
      <c r="AR40" s="245">
        <f t="shared" si="10"/>
        <v>9.73</v>
      </c>
      <c r="AS40" s="246">
        <f t="shared" si="11"/>
        <v>2.64</v>
      </c>
      <c r="AT40" s="246">
        <f t="shared" si="12"/>
        <v>4.9000000000000004</v>
      </c>
      <c r="AU40" s="251">
        <f t="shared" si="13"/>
        <v>17.270000000000003</v>
      </c>
      <c r="AV40" s="245">
        <f t="shared" si="14"/>
        <v>9.0500000000000007</v>
      </c>
      <c r="AW40" s="246">
        <f t="shared" si="15"/>
        <v>2.46</v>
      </c>
      <c r="AX40" s="246">
        <f t="shared" si="16"/>
        <v>4.5599999999999996</v>
      </c>
      <c r="AY40" s="252">
        <f t="shared" si="17"/>
        <v>16.07</v>
      </c>
      <c r="AZ40" s="249">
        <f t="shared" si="18"/>
        <v>9.0500000000000007</v>
      </c>
      <c r="BA40" s="56">
        <f t="shared" si="19"/>
        <v>4</v>
      </c>
      <c r="BB40" s="246">
        <f t="shared" si="20"/>
        <v>0.62</v>
      </c>
      <c r="BC40" s="250">
        <f t="shared" si="21"/>
        <v>1.1399999999999999</v>
      </c>
      <c r="BD40" s="246">
        <f t="shared" si="22"/>
        <v>9.0500000000000007</v>
      </c>
      <c r="BE40" s="56">
        <v>4</v>
      </c>
      <c r="BF40" s="246">
        <f t="shared" si="23"/>
        <v>0.62</v>
      </c>
      <c r="BG40" s="250">
        <f t="shared" si="24"/>
        <v>1.1399999999999999</v>
      </c>
      <c r="BH40" s="246">
        <f>INDEX('Mar - Aug'!AG:AG,MATCH(C40,'Mar - Aug'!C:C,0))</f>
        <v>8.91</v>
      </c>
      <c r="BI40" s="56">
        <v>4</v>
      </c>
      <c r="BJ40" s="246">
        <f>INDEX('Mar - Aug'!AK:AK,MATCH($C40,'Mar - Aug'!$C:$C,0))</f>
        <v>0.61</v>
      </c>
      <c r="BK40" s="246">
        <f>INDEX('Mar - Aug'!AL:AL,MATCH($C40,'Mar - Aug'!$C:$C,0))</f>
        <v>1.1200000000000001</v>
      </c>
      <c r="BL40" s="246">
        <f>INDEX('Mar - Aug'!$AG:$AG,MATCH($C40,'Mar - Aug'!$C:$C,0))</f>
        <v>8.91</v>
      </c>
      <c r="BM40" s="56">
        <v>4</v>
      </c>
      <c r="BN40" s="246">
        <f>INDEX('Mar - Aug'!$AK:$AK,MATCH($C40,'Mar - Aug'!$C:$C,0))</f>
        <v>0.61</v>
      </c>
      <c r="BO40" s="246">
        <f>INDEX('Mar - Aug'!$AL:$AL,MATCH($C40,'Mar - Aug'!$C:$C,0))</f>
        <v>1.1200000000000001</v>
      </c>
      <c r="BP40" s="60">
        <f>INDEX(FY2019_ALL_Targets!EB:EB,MATCH('Final Comp Values'!B40,FY2019_ALL_Targets!A:A,0))</f>
        <v>0</v>
      </c>
      <c r="BQ40" s="60">
        <f>+INDEX(FY2019_ALL_Targets!DY:DY,MATCH(B40,FY2019_ALL_Targets!A:A,0))</f>
        <v>0</v>
      </c>
      <c r="BR40" s="60">
        <f>+INDEX(FY2019_ALL_Targets!DZ:DZ,MATCH(B40,FY2019_ALL_Targets!A:A,0))</f>
        <v>0</v>
      </c>
      <c r="BS40" s="283">
        <f>+INDEX(FY2019_ALL_Targets!EA:EA,MATCH(B40,FY2019_ALL_Targets!A:A,0))</f>
        <v>0</v>
      </c>
      <c r="BT40" s="245">
        <f t="shared" si="38"/>
        <v>0</v>
      </c>
      <c r="BU40" s="245">
        <f t="shared" si="39"/>
        <v>0</v>
      </c>
      <c r="BV40" s="246">
        <f t="shared" si="40"/>
        <v>0</v>
      </c>
      <c r="BW40" s="284">
        <f t="shared" si="41"/>
        <v>0</v>
      </c>
      <c r="BX40" s="245">
        <f t="shared" si="25"/>
        <v>16.07</v>
      </c>
      <c r="BY40" s="246">
        <f t="shared" si="26"/>
        <v>643241.83196423156</v>
      </c>
      <c r="BZ40" s="285">
        <f t="shared" si="27"/>
        <v>1.8341762111529433E-3</v>
      </c>
      <c r="CA40" s="245">
        <f t="shared" si="42"/>
        <v>74645.16</v>
      </c>
      <c r="CB40" s="286">
        <f t="shared" si="28"/>
        <v>1.86</v>
      </c>
      <c r="CC40" s="268">
        <f t="shared" si="45"/>
        <v>-1.9999999999999796E-2</v>
      </c>
      <c r="CD40" s="267">
        <f t="shared" si="30"/>
        <v>642889.14657564985</v>
      </c>
      <c r="CE40" s="268">
        <f t="shared" si="31"/>
        <v>717886.99196423159</v>
      </c>
      <c r="CF40" s="268">
        <f t="shared" si="32"/>
        <v>1.8599999999999994</v>
      </c>
      <c r="CG40" s="270">
        <f t="shared" si="33"/>
        <v>74410.318147523853</v>
      </c>
      <c r="CH40" s="270">
        <f t="shared" si="34"/>
        <v>74997.845388581743</v>
      </c>
      <c r="CI40" s="269">
        <f t="shared" si="35"/>
        <v>-587.52724105789093</v>
      </c>
    </row>
    <row r="41" spans="1:87" s="57" customFormat="1" ht="15.75" customHeight="1" x14ac:dyDescent="0.25">
      <c r="A41" s="297">
        <v>417903</v>
      </c>
      <c r="B41" s="297">
        <v>4179</v>
      </c>
      <c r="C41" s="298" t="s">
        <v>2886</v>
      </c>
      <c r="D41" s="219" t="s">
        <v>920</v>
      </c>
      <c r="E41" s="299" t="s">
        <v>2887</v>
      </c>
      <c r="F41" s="299" t="s">
        <v>2888</v>
      </c>
      <c r="G41" s="301" t="s">
        <v>1021</v>
      </c>
      <c r="H41" s="302" t="s">
        <v>917</v>
      </c>
      <c r="I41" s="56" t="s">
        <v>35</v>
      </c>
      <c r="J41" s="229" t="s">
        <v>36</v>
      </c>
      <c r="K41" s="229" t="s">
        <v>35</v>
      </c>
      <c r="L41" s="56"/>
      <c r="M41" s="56"/>
      <c r="N41" s="58"/>
      <c r="O41" s="297">
        <v>417903</v>
      </c>
      <c r="P41" s="303">
        <v>14697</v>
      </c>
      <c r="Q41" s="304">
        <v>41821</v>
      </c>
      <c r="R41" s="304">
        <v>42185</v>
      </c>
      <c r="S41" s="303">
        <f t="shared" si="0"/>
        <v>14697</v>
      </c>
      <c r="T41" s="59"/>
      <c r="U41" s="346" t="str">
        <f t="shared" si="36"/>
        <v/>
      </c>
      <c r="V41" s="345">
        <f t="shared" si="37"/>
        <v>1.3837975823416996E-3</v>
      </c>
      <c r="W41" s="27">
        <v>0</v>
      </c>
      <c r="X41" s="27">
        <v>0</v>
      </c>
      <c r="Y41" s="305">
        <f t="shared" si="1"/>
        <v>0</v>
      </c>
      <c r="Z41" s="53">
        <f t="shared" si="43"/>
        <v>23893.35</v>
      </c>
      <c r="AA41" s="54">
        <f t="shared" si="43"/>
        <v>23893.35</v>
      </c>
      <c r="AB41" s="54">
        <f t="shared" si="43"/>
        <v>23893.35</v>
      </c>
      <c r="AC41" s="54">
        <f t="shared" si="43"/>
        <v>23893.35</v>
      </c>
      <c r="AD41" s="52">
        <f t="shared" si="3"/>
        <v>95573.38</v>
      </c>
      <c r="AE41" s="53">
        <f t="shared" si="44"/>
        <v>44373.36</v>
      </c>
      <c r="AF41" s="53">
        <f t="shared" si="44"/>
        <v>44373.36</v>
      </c>
      <c r="AG41" s="53">
        <f t="shared" si="44"/>
        <v>44373.36</v>
      </c>
      <c r="AH41" s="53">
        <f t="shared" si="44"/>
        <v>44373.36</v>
      </c>
      <c r="AI41" s="52">
        <f t="shared" si="5"/>
        <v>177493.42375936289</v>
      </c>
      <c r="AJ41" s="55">
        <f t="shared" si="6"/>
        <v>273066.8037593629</v>
      </c>
      <c r="AK41" s="219" t="s">
        <v>920</v>
      </c>
      <c r="AL41" s="220">
        <v>54680.661225614327</v>
      </c>
      <c r="AM41" s="242"/>
      <c r="AN41" s="242"/>
      <c r="AO41" s="242">
        <f t="shared" si="7"/>
        <v>0</v>
      </c>
      <c r="AP41" s="243">
        <f t="shared" si="8"/>
        <v>102767.07526881722</v>
      </c>
      <c r="AQ41" s="244">
        <f t="shared" si="9"/>
        <v>190853.14382727194</v>
      </c>
      <c r="AR41" s="245">
        <f t="shared" si="10"/>
        <v>0</v>
      </c>
      <c r="AS41" s="246">
        <f t="shared" si="11"/>
        <v>1.88</v>
      </c>
      <c r="AT41" s="246">
        <f t="shared" si="12"/>
        <v>3.49</v>
      </c>
      <c r="AU41" s="251">
        <f t="shared" si="13"/>
        <v>5.37</v>
      </c>
      <c r="AV41" s="245">
        <f t="shared" si="14"/>
        <v>0</v>
      </c>
      <c r="AW41" s="246">
        <f t="shared" si="15"/>
        <v>1.75</v>
      </c>
      <c r="AX41" s="246">
        <f t="shared" si="16"/>
        <v>3.25</v>
      </c>
      <c r="AY41" s="252">
        <f t="shared" si="17"/>
        <v>5</v>
      </c>
      <c r="AZ41" s="249">
        <f t="shared" si="18"/>
        <v>0</v>
      </c>
      <c r="BA41" s="56">
        <f t="shared" si="19"/>
        <v>4</v>
      </c>
      <c r="BB41" s="246">
        <f t="shared" si="20"/>
        <v>0.44</v>
      </c>
      <c r="BC41" s="250">
        <f t="shared" si="21"/>
        <v>0.81</v>
      </c>
      <c r="BD41" s="246">
        <f t="shared" si="22"/>
        <v>0</v>
      </c>
      <c r="BE41" s="56">
        <v>4</v>
      </c>
      <c r="BF41" s="246">
        <f t="shared" si="23"/>
        <v>0.44</v>
      </c>
      <c r="BG41" s="250">
        <f t="shared" si="24"/>
        <v>0.81</v>
      </c>
      <c r="BH41" s="246">
        <f>INDEX('Mar - Aug'!AG:AG,MATCH(C41,'Mar - Aug'!C:C,0))</f>
        <v>0</v>
      </c>
      <c r="BI41" s="56">
        <v>4</v>
      </c>
      <c r="BJ41" s="246">
        <f>INDEX('Mar - Aug'!AK:AK,MATCH($C41,'Mar - Aug'!$C:$C,0))</f>
        <v>0.43</v>
      </c>
      <c r="BK41" s="246">
        <f>INDEX('Mar - Aug'!AL:AL,MATCH($C41,'Mar - Aug'!$C:$C,0))</f>
        <v>0.8</v>
      </c>
      <c r="BL41" s="246">
        <f>INDEX('Mar - Aug'!$AG:$AG,MATCH($C41,'Mar - Aug'!$C:$C,0))</f>
        <v>0</v>
      </c>
      <c r="BM41" s="56">
        <v>4</v>
      </c>
      <c r="BN41" s="246">
        <f>INDEX('Mar - Aug'!$AK:$AK,MATCH($C41,'Mar - Aug'!$C:$C,0))</f>
        <v>0.43</v>
      </c>
      <c r="BO41" s="246">
        <f>INDEX('Mar - Aug'!$AL:$AL,MATCH($C41,'Mar - Aug'!$C:$C,0))</f>
        <v>0.8</v>
      </c>
      <c r="BP41" s="60">
        <f>INDEX(FY2019_ALL_Targets!EB:EB,MATCH('Final Comp Values'!B41,FY2019_ALL_Targets!A:A,0))</f>
        <v>3</v>
      </c>
      <c r="BQ41" s="60">
        <f>+INDEX(FY2019_ALL_Targets!DY:DY,MATCH(B41,FY2019_ALL_Targets!A:A,0))</f>
        <v>1</v>
      </c>
      <c r="BR41" s="60">
        <f>+INDEX(FY2019_ALL_Targets!DZ:DZ,MATCH(B41,FY2019_ALL_Targets!A:A,0))</f>
        <v>1</v>
      </c>
      <c r="BS41" s="283">
        <f>+INDEX(FY2019_ALL_Targets!EA:EA,MATCH(B41,FY2019_ALL_Targets!A:A,0))</f>
        <v>0</v>
      </c>
      <c r="BT41" s="245">
        <f t="shared" si="38"/>
        <v>0</v>
      </c>
      <c r="BU41" s="245">
        <f t="shared" si="39"/>
        <v>0.43</v>
      </c>
      <c r="BV41" s="246">
        <f t="shared" si="40"/>
        <v>0.8</v>
      </c>
      <c r="BW41" s="284">
        <f t="shared" si="41"/>
        <v>67257.213307505619</v>
      </c>
      <c r="BX41" s="245">
        <f t="shared" si="25"/>
        <v>3.77</v>
      </c>
      <c r="BY41" s="246">
        <f t="shared" si="26"/>
        <v>206146.092820566</v>
      </c>
      <c r="BZ41" s="285">
        <f t="shared" si="27"/>
        <v>5.8781665103931546E-4</v>
      </c>
      <c r="CA41" s="245">
        <f t="shared" si="42"/>
        <v>23922.28</v>
      </c>
      <c r="CB41" s="286">
        <f t="shared" si="28"/>
        <v>0.44</v>
      </c>
      <c r="CC41" s="268">
        <f t="shared" si="45"/>
        <v>0</v>
      </c>
      <c r="CD41" s="267">
        <f t="shared" si="30"/>
        <v>273066.8037593629</v>
      </c>
      <c r="CE41" s="268">
        <f t="shared" si="31"/>
        <v>230068.372820566</v>
      </c>
      <c r="CF41" s="268">
        <f t="shared" si="32"/>
        <v>-0.79</v>
      </c>
      <c r="CG41" s="270">
        <f t="shared" si="33"/>
        <v>-43144.554993979342</v>
      </c>
      <c r="CH41" s="270">
        <f t="shared" si="34"/>
        <v>-42998.430938796897</v>
      </c>
      <c r="CI41" s="269">
        <f t="shared" si="35"/>
        <v>-146.12405518244486</v>
      </c>
    </row>
    <row r="42" spans="1:87" s="57" customFormat="1" ht="15.75" customHeight="1" x14ac:dyDescent="0.25">
      <c r="A42" s="297">
        <v>418002</v>
      </c>
      <c r="B42" s="297">
        <v>4180</v>
      </c>
      <c r="C42" s="347">
        <v>675320</v>
      </c>
      <c r="D42" s="219" t="s">
        <v>939</v>
      </c>
      <c r="E42" s="299" t="s">
        <v>2963</v>
      </c>
      <c r="F42" s="299" t="s">
        <v>2964</v>
      </c>
      <c r="G42" s="301" t="s">
        <v>1021</v>
      </c>
      <c r="H42" s="302"/>
      <c r="I42" s="56" t="s">
        <v>35</v>
      </c>
      <c r="J42" s="229" t="s">
        <v>36</v>
      </c>
      <c r="K42" s="229" t="s">
        <v>35</v>
      </c>
      <c r="L42" s="56"/>
      <c r="M42" s="56"/>
      <c r="N42" s="58"/>
      <c r="O42" s="297">
        <v>418002</v>
      </c>
      <c r="P42" s="303">
        <v>11614</v>
      </c>
      <c r="Q42" s="304">
        <v>42005</v>
      </c>
      <c r="R42" s="304">
        <v>42369</v>
      </c>
      <c r="S42" s="303">
        <f t="shared" si="0"/>
        <v>11614</v>
      </c>
      <c r="T42" s="59"/>
      <c r="U42" s="346" t="str">
        <f t="shared" si="36"/>
        <v/>
      </c>
      <c r="V42" s="345">
        <f t="shared" si="37"/>
        <v>1.0935173927547458E-3</v>
      </c>
      <c r="W42" s="27">
        <v>0</v>
      </c>
      <c r="X42" s="27">
        <v>0</v>
      </c>
      <c r="Y42" s="305">
        <f t="shared" si="1"/>
        <v>0</v>
      </c>
      <c r="Z42" s="53">
        <f t="shared" si="43"/>
        <v>18881.22</v>
      </c>
      <c r="AA42" s="54">
        <f t="shared" si="43"/>
        <v>18881.22</v>
      </c>
      <c r="AB42" s="54">
        <f t="shared" si="43"/>
        <v>18881.22</v>
      </c>
      <c r="AC42" s="54">
        <f t="shared" si="43"/>
        <v>18881.22</v>
      </c>
      <c r="AD42" s="52">
        <f t="shared" si="3"/>
        <v>75524.89</v>
      </c>
      <c r="AE42" s="53">
        <f t="shared" si="44"/>
        <v>35065.129999999997</v>
      </c>
      <c r="AF42" s="53">
        <f t="shared" si="44"/>
        <v>35065.129999999997</v>
      </c>
      <c r="AG42" s="53">
        <f t="shared" si="44"/>
        <v>35065.129999999997</v>
      </c>
      <c r="AH42" s="53">
        <f t="shared" si="44"/>
        <v>35065.129999999997</v>
      </c>
      <c r="AI42" s="52">
        <f t="shared" si="5"/>
        <v>140260.50374506638</v>
      </c>
      <c r="AJ42" s="55">
        <f t="shared" si="6"/>
        <v>215785.39374506637</v>
      </c>
      <c r="AK42" s="219" t="s">
        <v>939</v>
      </c>
      <c r="AL42" s="220">
        <v>78822.574549228506</v>
      </c>
      <c r="AM42" s="242"/>
      <c r="AN42" s="242"/>
      <c r="AO42" s="242">
        <f t="shared" si="7"/>
        <v>0</v>
      </c>
      <c r="AP42" s="243">
        <f t="shared" si="8"/>
        <v>81209.559139784949</v>
      </c>
      <c r="AQ42" s="244">
        <f t="shared" si="9"/>
        <v>150817.74596243698</v>
      </c>
      <c r="AR42" s="245">
        <f t="shared" si="10"/>
        <v>0</v>
      </c>
      <c r="AS42" s="246">
        <f t="shared" si="11"/>
        <v>1.03</v>
      </c>
      <c r="AT42" s="246">
        <f t="shared" si="12"/>
        <v>1.91</v>
      </c>
      <c r="AU42" s="251">
        <f t="shared" si="13"/>
        <v>2.94</v>
      </c>
      <c r="AV42" s="245">
        <f t="shared" si="14"/>
        <v>0</v>
      </c>
      <c r="AW42" s="246">
        <f t="shared" si="15"/>
        <v>0.96</v>
      </c>
      <c r="AX42" s="246">
        <f t="shared" si="16"/>
        <v>1.78</v>
      </c>
      <c r="AY42" s="252">
        <f t="shared" si="17"/>
        <v>2.74</v>
      </c>
      <c r="AZ42" s="249">
        <f t="shared" si="18"/>
        <v>0</v>
      </c>
      <c r="BA42" s="56">
        <f t="shared" si="19"/>
        <v>4</v>
      </c>
      <c r="BB42" s="246">
        <f t="shared" si="20"/>
        <v>0.24</v>
      </c>
      <c r="BC42" s="250">
        <f t="shared" si="21"/>
        <v>0.45</v>
      </c>
      <c r="BD42" s="246">
        <f t="shared" si="22"/>
        <v>0</v>
      </c>
      <c r="BE42" s="56">
        <v>4</v>
      </c>
      <c r="BF42" s="246">
        <f t="shared" si="23"/>
        <v>0.24</v>
      </c>
      <c r="BG42" s="250">
        <f t="shared" si="24"/>
        <v>0.45</v>
      </c>
      <c r="BH42" s="246">
        <f>INDEX('Mar - Aug'!AG:AG,MATCH(C42,'Mar - Aug'!C:C,0))</f>
        <v>0</v>
      </c>
      <c r="BI42" s="56">
        <v>4</v>
      </c>
      <c r="BJ42" s="246">
        <f>INDEX('Mar - Aug'!AK:AK,MATCH($C42,'Mar - Aug'!$C:$C,0))</f>
        <v>0.25</v>
      </c>
      <c r="BK42" s="246">
        <f>INDEX('Mar - Aug'!AL:AL,MATCH($C42,'Mar - Aug'!$C:$C,0))</f>
        <v>0.46</v>
      </c>
      <c r="BL42" s="246">
        <f>INDEX('Mar - Aug'!$AG:$AG,MATCH($C42,'Mar - Aug'!$C:$C,0))</f>
        <v>0</v>
      </c>
      <c r="BM42" s="56">
        <v>4</v>
      </c>
      <c r="BN42" s="246">
        <f>INDEX('Mar - Aug'!$AK:$AK,MATCH($C42,'Mar - Aug'!$C:$C,0))</f>
        <v>0.25</v>
      </c>
      <c r="BO42" s="246">
        <f>INDEX('Mar - Aug'!$AL:$AL,MATCH($C42,'Mar - Aug'!$C:$C,0))</f>
        <v>0.46</v>
      </c>
      <c r="BP42" s="60">
        <f>INDEX(FY2019_ALL_Targets!EB:EB,MATCH('Final Comp Values'!B42,FY2019_ALL_Targets!A:A,0))</f>
        <v>3</v>
      </c>
      <c r="BQ42" s="60">
        <f>+INDEX(FY2019_ALL_Targets!DY:DY,MATCH(B42,FY2019_ALL_Targets!A:A,0))</f>
        <v>0</v>
      </c>
      <c r="BR42" s="60">
        <f>+INDEX(FY2019_ALL_Targets!DZ:DZ,MATCH(B42,FY2019_ALL_Targets!A:A,0))</f>
        <v>0</v>
      </c>
      <c r="BS42" s="283">
        <f>+INDEX(FY2019_ALL_Targets!EA:EA,MATCH(B42,FY2019_ALL_Targets!A:A,0))</f>
        <v>0</v>
      </c>
      <c r="BT42" s="245">
        <f t="shared" si="38"/>
        <v>0</v>
      </c>
      <c r="BU42" s="245">
        <f t="shared" si="39"/>
        <v>0</v>
      </c>
      <c r="BV42" s="246">
        <f t="shared" si="40"/>
        <v>0</v>
      </c>
      <c r="BW42" s="284">
        <f t="shared" si="41"/>
        <v>0</v>
      </c>
      <c r="BX42" s="245">
        <f t="shared" si="25"/>
        <v>2.74</v>
      </c>
      <c r="BY42" s="246">
        <f t="shared" si="26"/>
        <v>215973.85426488612</v>
      </c>
      <c r="BZ42" s="285">
        <f t="shared" si="27"/>
        <v>6.1584008694523832E-4</v>
      </c>
      <c r="CA42" s="245">
        <f t="shared" si="42"/>
        <v>25062.74</v>
      </c>
      <c r="CB42" s="286">
        <f t="shared" si="28"/>
        <v>0.32</v>
      </c>
      <c r="CC42" s="268">
        <f t="shared" si="45"/>
        <v>-2.0000000000000073E-2</v>
      </c>
      <c r="CD42" s="267">
        <f t="shared" si="30"/>
        <v>215785.39374506637</v>
      </c>
      <c r="CE42" s="268">
        <f t="shared" si="31"/>
        <v>241036.59426488611</v>
      </c>
      <c r="CF42" s="268">
        <f t="shared" si="32"/>
        <v>0.31999999999999984</v>
      </c>
      <c r="CG42" s="270">
        <f t="shared" si="33"/>
        <v>25201.213868036932</v>
      </c>
      <c r="CH42" s="270">
        <f t="shared" si="34"/>
        <v>25251.200519819744</v>
      </c>
      <c r="CI42" s="269">
        <f t="shared" si="35"/>
        <v>-49.98665178281226</v>
      </c>
    </row>
    <row r="43" spans="1:87" s="57" customFormat="1" ht="15.75" customHeight="1" x14ac:dyDescent="0.25">
      <c r="A43" s="297">
        <v>1027576</v>
      </c>
      <c r="B43" s="297">
        <v>4184</v>
      </c>
      <c r="C43" s="347">
        <v>676093</v>
      </c>
      <c r="D43" s="219" t="s">
        <v>925</v>
      </c>
      <c r="E43" s="299" t="s">
        <v>161</v>
      </c>
      <c r="F43" s="299" t="s">
        <v>1046</v>
      </c>
      <c r="G43" s="301" t="s">
        <v>1021</v>
      </c>
      <c r="H43" s="302" t="s">
        <v>917</v>
      </c>
      <c r="I43" s="56" t="s">
        <v>35</v>
      </c>
      <c r="J43" s="229" t="s">
        <v>36</v>
      </c>
      <c r="K43" s="229" t="s">
        <v>35</v>
      </c>
      <c r="L43" s="56"/>
      <c r="M43" s="56"/>
      <c r="N43" s="58"/>
      <c r="O43" s="297">
        <v>418403</v>
      </c>
      <c r="P43" s="303">
        <v>12975</v>
      </c>
      <c r="Q43" s="304">
        <v>42005</v>
      </c>
      <c r="R43" s="304">
        <v>42369</v>
      </c>
      <c r="S43" s="303">
        <f t="shared" si="0"/>
        <v>12975</v>
      </c>
      <c r="T43" s="59"/>
      <c r="U43" s="346" t="str">
        <f t="shared" si="36"/>
        <v/>
      </c>
      <c r="V43" s="345">
        <f t="shared" si="37"/>
        <v>1.2216624910446725E-3</v>
      </c>
      <c r="W43" s="27">
        <v>0</v>
      </c>
      <c r="X43" s="27">
        <v>0</v>
      </c>
      <c r="Y43" s="305">
        <f t="shared" si="1"/>
        <v>0</v>
      </c>
      <c r="Z43" s="53">
        <f t="shared" si="43"/>
        <v>21093.84</v>
      </c>
      <c r="AA43" s="54">
        <f t="shared" si="43"/>
        <v>21093.84</v>
      </c>
      <c r="AB43" s="54">
        <f t="shared" si="43"/>
        <v>21093.84</v>
      </c>
      <c r="AC43" s="54">
        <f t="shared" si="43"/>
        <v>21093.84</v>
      </c>
      <c r="AD43" s="52">
        <f t="shared" si="3"/>
        <v>84375.360000000001</v>
      </c>
      <c r="AE43" s="53">
        <f t="shared" si="44"/>
        <v>39174.269999999997</v>
      </c>
      <c r="AF43" s="53">
        <f t="shared" si="44"/>
        <v>39174.269999999997</v>
      </c>
      <c r="AG43" s="53">
        <f t="shared" si="44"/>
        <v>39174.269999999997</v>
      </c>
      <c r="AH43" s="53">
        <f t="shared" si="44"/>
        <v>39174.269999999997</v>
      </c>
      <c r="AI43" s="52">
        <f t="shared" si="5"/>
        <v>156697.09282695336</v>
      </c>
      <c r="AJ43" s="55">
        <f t="shared" si="6"/>
        <v>241072.45282695338</v>
      </c>
      <c r="AK43" s="219" t="s">
        <v>925</v>
      </c>
      <c r="AL43" s="220">
        <v>58482.872744368782</v>
      </c>
      <c r="AM43" s="242"/>
      <c r="AN43" s="242"/>
      <c r="AO43" s="242">
        <f t="shared" si="7"/>
        <v>0</v>
      </c>
      <c r="AP43" s="243">
        <f t="shared" si="8"/>
        <v>90726.193548387106</v>
      </c>
      <c r="AQ43" s="244">
        <f t="shared" si="9"/>
        <v>168491.49766339074</v>
      </c>
      <c r="AR43" s="245">
        <f t="shared" si="10"/>
        <v>0</v>
      </c>
      <c r="AS43" s="246">
        <f t="shared" si="11"/>
        <v>1.55</v>
      </c>
      <c r="AT43" s="246">
        <f t="shared" si="12"/>
        <v>2.88</v>
      </c>
      <c r="AU43" s="251">
        <f t="shared" si="13"/>
        <v>4.43</v>
      </c>
      <c r="AV43" s="245">
        <f t="shared" si="14"/>
        <v>0</v>
      </c>
      <c r="AW43" s="246">
        <f t="shared" si="15"/>
        <v>1.44</v>
      </c>
      <c r="AX43" s="246">
        <f t="shared" si="16"/>
        <v>2.68</v>
      </c>
      <c r="AY43" s="252">
        <f t="shared" si="17"/>
        <v>4.12</v>
      </c>
      <c r="AZ43" s="249">
        <f t="shared" si="18"/>
        <v>0</v>
      </c>
      <c r="BA43" s="56">
        <f t="shared" si="19"/>
        <v>4</v>
      </c>
      <c r="BB43" s="246">
        <f t="shared" si="20"/>
        <v>0.36</v>
      </c>
      <c r="BC43" s="250">
        <f t="shared" si="21"/>
        <v>0.67</v>
      </c>
      <c r="BD43" s="246">
        <f t="shared" si="22"/>
        <v>0</v>
      </c>
      <c r="BE43" s="56">
        <v>4</v>
      </c>
      <c r="BF43" s="246">
        <f t="shared" si="23"/>
        <v>0.36</v>
      </c>
      <c r="BG43" s="250">
        <f t="shared" si="24"/>
        <v>0.67</v>
      </c>
      <c r="BH43" s="246">
        <f>INDEX('Mar - Aug'!AG:AG,MATCH(C43,'Mar - Aug'!C:C,0))</f>
        <v>0</v>
      </c>
      <c r="BI43" s="56">
        <v>4</v>
      </c>
      <c r="BJ43" s="246">
        <f>INDEX('Mar - Aug'!AK:AK,MATCH($C43,'Mar - Aug'!$C:$C,0))</f>
        <v>0.36</v>
      </c>
      <c r="BK43" s="246">
        <f>INDEX('Mar - Aug'!AL:AL,MATCH($C43,'Mar - Aug'!$C:$C,0))</f>
        <v>0.67</v>
      </c>
      <c r="BL43" s="246">
        <f>INDEX('Mar - Aug'!$AG:$AG,MATCH($C43,'Mar - Aug'!$C:$C,0))</f>
        <v>0</v>
      </c>
      <c r="BM43" s="56">
        <v>4</v>
      </c>
      <c r="BN43" s="246">
        <f>INDEX('Mar - Aug'!$AK:$AK,MATCH($C43,'Mar - Aug'!$C:$C,0))</f>
        <v>0.36</v>
      </c>
      <c r="BO43" s="246">
        <f>INDEX('Mar - Aug'!$AL:$AL,MATCH($C43,'Mar - Aug'!$C:$C,0))</f>
        <v>0.67</v>
      </c>
      <c r="BP43" s="60">
        <f>INDEX(FY2019_ALL_Targets!EB:EB,MATCH('Final Comp Values'!B43,FY2019_ALL_Targets!A:A,0))</f>
        <v>3</v>
      </c>
      <c r="BQ43" s="60">
        <f>+INDEX(FY2019_ALL_Targets!DY:DY,MATCH(B43,FY2019_ALL_Targets!A:A,0))</f>
        <v>2</v>
      </c>
      <c r="BR43" s="60">
        <f>+INDEX(FY2019_ALL_Targets!DZ:DZ,MATCH(B43,FY2019_ALL_Targets!A:A,0))</f>
        <v>2</v>
      </c>
      <c r="BS43" s="283">
        <f>+INDEX(FY2019_ALL_Targets!EA:EA,MATCH(B43,FY2019_ALL_Targets!A:A,0))</f>
        <v>0</v>
      </c>
      <c r="BT43" s="245">
        <f t="shared" si="38"/>
        <v>0</v>
      </c>
      <c r="BU43" s="245">
        <f t="shared" si="39"/>
        <v>0.72</v>
      </c>
      <c r="BV43" s="246">
        <f t="shared" si="40"/>
        <v>1.34</v>
      </c>
      <c r="BW43" s="284">
        <f t="shared" si="41"/>
        <v>120474.71785339969</v>
      </c>
      <c r="BX43" s="245">
        <f t="shared" si="25"/>
        <v>2.06</v>
      </c>
      <c r="BY43" s="246">
        <f t="shared" si="26"/>
        <v>120474.71785339969</v>
      </c>
      <c r="BZ43" s="285">
        <f t="shared" si="27"/>
        <v>3.4352843759756588E-4</v>
      </c>
      <c r="CA43" s="245">
        <f t="shared" si="42"/>
        <v>13980.52</v>
      </c>
      <c r="CB43" s="286">
        <f t="shared" si="28"/>
        <v>0.24</v>
      </c>
      <c r="CC43" s="268">
        <f t="shared" si="45"/>
        <v>0</v>
      </c>
      <c r="CD43" s="267">
        <f t="shared" si="30"/>
        <v>241072.45282695338</v>
      </c>
      <c r="CE43" s="268">
        <f t="shared" si="31"/>
        <v>134455.23785339968</v>
      </c>
      <c r="CF43" s="268">
        <f t="shared" si="32"/>
        <v>-1.8200000000000003</v>
      </c>
      <c r="CG43" s="270">
        <f t="shared" si="33"/>
        <v>-106493.17090899398</v>
      </c>
      <c r="CH43" s="270">
        <f t="shared" si="34"/>
        <v>-106617.2149735537</v>
      </c>
      <c r="CI43" s="269">
        <f t="shared" si="35"/>
        <v>124.04406455971184</v>
      </c>
    </row>
    <row r="44" spans="1:87" s="57" customFormat="1" ht="15.75" customHeight="1" x14ac:dyDescent="0.25">
      <c r="A44" s="297">
        <v>1015118</v>
      </c>
      <c r="B44" s="297">
        <v>4200</v>
      </c>
      <c r="C44" s="347">
        <v>675497</v>
      </c>
      <c r="D44" s="219" t="s">
        <v>913</v>
      </c>
      <c r="E44" s="299" t="s">
        <v>163</v>
      </c>
      <c r="F44" s="299" t="s">
        <v>1034</v>
      </c>
      <c r="G44" s="301" t="s">
        <v>1021</v>
      </c>
      <c r="H44" s="302" t="s">
        <v>917</v>
      </c>
      <c r="I44" s="56" t="s">
        <v>35</v>
      </c>
      <c r="J44" s="229" t="s">
        <v>36</v>
      </c>
      <c r="K44" s="229" t="s">
        <v>35</v>
      </c>
      <c r="L44" s="56"/>
      <c r="M44" s="56"/>
      <c r="N44" s="58"/>
      <c r="O44" s="297">
        <v>1015118</v>
      </c>
      <c r="P44" s="303">
        <v>14485</v>
      </c>
      <c r="Q44" s="304">
        <v>42005</v>
      </c>
      <c r="R44" s="304">
        <v>42369</v>
      </c>
      <c r="S44" s="303">
        <f t="shared" si="0"/>
        <v>14485</v>
      </c>
      <c r="T44" s="59"/>
      <c r="U44" s="346" t="str">
        <f t="shared" si="36"/>
        <v/>
      </c>
      <c r="V44" s="345">
        <f t="shared" si="37"/>
        <v>1.3638367000217404E-3</v>
      </c>
      <c r="W44" s="27">
        <v>0</v>
      </c>
      <c r="X44" s="27">
        <v>0</v>
      </c>
      <c r="Y44" s="305">
        <f t="shared" si="1"/>
        <v>0</v>
      </c>
      <c r="Z44" s="53">
        <f t="shared" si="43"/>
        <v>23548.69</v>
      </c>
      <c r="AA44" s="54">
        <f t="shared" si="43"/>
        <v>23548.69</v>
      </c>
      <c r="AB44" s="54">
        <f t="shared" si="43"/>
        <v>23548.69</v>
      </c>
      <c r="AC44" s="54">
        <f t="shared" si="43"/>
        <v>23548.69</v>
      </c>
      <c r="AD44" s="52">
        <f t="shared" si="3"/>
        <v>94194.76</v>
      </c>
      <c r="AE44" s="53">
        <f t="shared" si="44"/>
        <v>43733.279999999999</v>
      </c>
      <c r="AF44" s="53">
        <f t="shared" si="44"/>
        <v>43733.279999999999</v>
      </c>
      <c r="AG44" s="53">
        <f t="shared" si="44"/>
        <v>43733.279999999999</v>
      </c>
      <c r="AH44" s="53">
        <f t="shared" si="44"/>
        <v>43733.279999999999</v>
      </c>
      <c r="AI44" s="52">
        <f t="shared" si="5"/>
        <v>174933.13214631364</v>
      </c>
      <c r="AJ44" s="55">
        <f t="shared" si="6"/>
        <v>269127.89214631362</v>
      </c>
      <c r="AK44" s="219" t="s">
        <v>913</v>
      </c>
      <c r="AL44" s="220">
        <v>61485.26180987338</v>
      </c>
      <c r="AM44" s="242"/>
      <c r="AN44" s="242"/>
      <c r="AO44" s="242">
        <f t="shared" si="7"/>
        <v>0</v>
      </c>
      <c r="AP44" s="243">
        <f t="shared" si="8"/>
        <v>101284.68817204301</v>
      </c>
      <c r="AQ44" s="244">
        <f t="shared" si="9"/>
        <v>188100.14209281039</v>
      </c>
      <c r="AR44" s="245">
        <f t="shared" si="10"/>
        <v>0</v>
      </c>
      <c r="AS44" s="246">
        <f t="shared" si="11"/>
        <v>1.65</v>
      </c>
      <c r="AT44" s="246">
        <f t="shared" si="12"/>
        <v>3.06</v>
      </c>
      <c r="AU44" s="251">
        <f t="shared" si="13"/>
        <v>4.71</v>
      </c>
      <c r="AV44" s="245">
        <f t="shared" si="14"/>
        <v>0</v>
      </c>
      <c r="AW44" s="246">
        <f t="shared" si="15"/>
        <v>1.53</v>
      </c>
      <c r="AX44" s="246">
        <f t="shared" si="16"/>
        <v>2.85</v>
      </c>
      <c r="AY44" s="252">
        <f t="shared" si="17"/>
        <v>4.38</v>
      </c>
      <c r="AZ44" s="249">
        <f t="shared" si="18"/>
        <v>0</v>
      </c>
      <c r="BA44" s="56">
        <f t="shared" si="19"/>
        <v>4</v>
      </c>
      <c r="BB44" s="246">
        <f t="shared" si="20"/>
        <v>0.38</v>
      </c>
      <c r="BC44" s="250">
        <f t="shared" si="21"/>
        <v>0.71</v>
      </c>
      <c r="BD44" s="246">
        <f t="shared" si="22"/>
        <v>0</v>
      </c>
      <c r="BE44" s="56">
        <v>4</v>
      </c>
      <c r="BF44" s="246">
        <f t="shared" si="23"/>
        <v>0.38</v>
      </c>
      <c r="BG44" s="250">
        <f t="shared" si="24"/>
        <v>0.71</v>
      </c>
      <c r="BH44" s="246">
        <f>INDEX('Mar - Aug'!AG:AG,MATCH(C44,'Mar - Aug'!C:C,0))</f>
        <v>0</v>
      </c>
      <c r="BI44" s="56">
        <v>4</v>
      </c>
      <c r="BJ44" s="246">
        <f>INDEX('Mar - Aug'!AK:AK,MATCH($C44,'Mar - Aug'!$C:$C,0))</f>
        <v>0.38</v>
      </c>
      <c r="BK44" s="246">
        <f>INDEX('Mar - Aug'!AL:AL,MATCH($C44,'Mar - Aug'!$C:$C,0))</f>
        <v>0.7</v>
      </c>
      <c r="BL44" s="246">
        <f>INDEX('Mar - Aug'!$AG:$AG,MATCH($C44,'Mar - Aug'!$C:$C,0))</f>
        <v>0</v>
      </c>
      <c r="BM44" s="56">
        <v>4</v>
      </c>
      <c r="BN44" s="246">
        <f>INDEX('Mar - Aug'!$AK:$AK,MATCH($C44,'Mar - Aug'!$C:$C,0))</f>
        <v>0.38</v>
      </c>
      <c r="BO44" s="246">
        <f>INDEX('Mar - Aug'!$AL:$AL,MATCH($C44,'Mar - Aug'!$C:$C,0))</f>
        <v>0.7</v>
      </c>
      <c r="BP44" s="60">
        <f>INDEX(FY2019_ALL_Targets!EB:EB,MATCH('Final Comp Values'!B44,FY2019_ALL_Targets!A:A,0))</f>
        <v>3</v>
      </c>
      <c r="BQ44" s="60">
        <f>+INDEX(FY2019_ALL_Targets!DY:DY,MATCH(B44,FY2019_ALL_Targets!A:A,0))</f>
        <v>0</v>
      </c>
      <c r="BR44" s="60">
        <f>+INDEX(FY2019_ALL_Targets!DZ:DZ,MATCH(B44,FY2019_ALL_Targets!A:A,0))</f>
        <v>0</v>
      </c>
      <c r="BS44" s="283">
        <f>+INDEX(FY2019_ALL_Targets!EA:EA,MATCH(B44,FY2019_ALL_Targets!A:A,0))</f>
        <v>0</v>
      </c>
      <c r="BT44" s="245">
        <f t="shared" si="38"/>
        <v>0</v>
      </c>
      <c r="BU44" s="245">
        <f t="shared" si="39"/>
        <v>0</v>
      </c>
      <c r="BV44" s="246">
        <f t="shared" si="40"/>
        <v>0</v>
      </c>
      <c r="BW44" s="284">
        <f t="shared" si="41"/>
        <v>0</v>
      </c>
      <c r="BX44" s="245">
        <f t="shared" si="25"/>
        <v>4.38</v>
      </c>
      <c r="BY44" s="246">
        <f t="shared" si="26"/>
        <v>269305.44672724541</v>
      </c>
      <c r="BZ44" s="285">
        <f t="shared" si="27"/>
        <v>7.6791281190881388E-4</v>
      </c>
      <c r="CA44" s="245">
        <f t="shared" si="42"/>
        <v>31251.62</v>
      </c>
      <c r="CB44" s="286">
        <f t="shared" si="28"/>
        <v>0.51</v>
      </c>
      <c r="CC44" s="268">
        <f t="shared" si="45"/>
        <v>2.0000000000000351E-2</v>
      </c>
      <c r="CD44" s="267">
        <f t="shared" si="30"/>
        <v>269127.89214631362</v>
      </c>
      <c r="CE44" s="268">
        <f t="shared" si="31"/>
        <v>300557.0667272454</v>
      </c>
      <c r="CF44" s="268">
        <f t="shared" si="32"/>
        <v>0.50999999999999979</v>
      </c>
      <c r="CG44" s="270">
        <f t="shared" si="33"/>
        <v>31336.809359502258</v>
      </c>
      <c r="CH44" s="270">
        <f t="shared" si="34"/>
        <v>31429.17458093178</v>
      </c>
      <c r="CI44" s="269">
        <f t="shared" si="35"/>
        <v>-92.365221429521625</v>
      </c>
    </row>
    <row r="45" spans="1:87" s="57" customFormat="1" ht="15.75" customHeight="1" x14ac:dyDescent="0.25">
      <c r="A45" s="297">
        <v>420206</v>
      </c>
      <c r="B45" s="297">
        <v>4202</v>
      </c>
      <c r="C45" s="298" t="s">
        <v>2766</v>
      </c>
      <c r="D45" s="219" t="s">
        <v>913</v>
      </c>
      <c r="E45" s="299" t="s">
        <v>2767</v>
      </c>
      <c r="F45" s="299" t="s">
        <v>2768</v>
      </c>
      <c r="G45" s="301" t="s">
        <v>915</v>
      </c>
      <c r="H45" s="302" t="s">
        <v>2767</v>
      </c>
      <c r="I45" s="56" t="s">
        <v>35</v>
      </c>
      <c r="J45" s="229" t="s">
        <v>35</v>
      </c>
      <c r="K45" s="229" t="s">
        <v>35</v>
      </c>
      <c r="L45" s="56"/>
      <c r="M45" s="56"/>
      <c r="N45" s="58"/>
      <c r="O45" s="297">
        <v>420206</v>
      </c>
      <c r="P45" s="303">
        <v>5822</v>
      </c>
      <c r="Q45" s="304">
        <v>41913</v>
      </c>
      <c r="R45" s="304">
        <v>42277</v>
      </c>
      <c r="S45" s="303">
        <f t="shared" si="0"/>
        <v>5822</v>
      </c>
      <c r="T45" s="59"/>
      <c r="U45" s="346">
        <f t="shared" si="36"/>
        <v>7.1877545946011346E-4</v>
      </c>
      <c r="V45" s="345">
        <f t="shared" si="37"/>
        <v>5.4817102295661531E-4</v>
      </c>
      <c r="W45" s="27">
        <v>70795.191293892422</v>
      </c>
      <c r="X45" s="27">
        <v>70795</v>
      </c>
      <c r="Y45" s="305">
        <f t="shared" si="1"/>
        <v>139489.60131878016</v>
      </c>
      <c r="Z45" s="53">
        <f t="shared" ref="Z45:AC64" si="46">ROUND($AD45/4,2)</f>
        <v>9465</v>
      </c>
      <c r="AA45" s="54">
        <f t="shared" si="46"/>
        <v>9465</v>
      </c>
      <c r="AB45" s="54">
        <f t="shared" si="46"/>
        <v>9465</v>
      </c>
      <c r="AC45" s="54">
        <f t="shared" si="46"/>
        <v>9465</v>
      </c>
      <c r="AD45" s="52">
        <f t="shared" si="3"/>
        <v>37859.99</v>
      </c>
      <c r="AE45" s="53">
        <f t="shared" ref="AE45:AH64" si="47">ROUND($AI45/4,2)</f>
        <v>17577.849999999999</v>
      </c>
      <c r="AF45" s="53">
        <f t="shared" si="47"/>
        <v>17577.849999999999</v>
      </c>
      <c r="AG45" s="53">
        <f t="shared" si="47"/>
        <v>17577.849999999999</v>
      </c>
      <c r="AH45" s="53">
        <f t="shared" si="47"/>
        <v>17577.849999999999</v>
      </c>
      <c r="AI45" s="52">
        <f t="shared" si="5"/>
        <v>70311.404581003662</v>
      </c>
      <c r="AJ45" s="55">
        <f t="shared" si="6"/>
        <v>247660.9958997838</v>
      </c>
      <c r="AK45" s="219" t="s">
        <v>913</v>
      </c>
      <c r="AL45" s="220">
        <v>61485.26180987338</v>
      </c>
      <c r="AM45" s="242"/>
      <c r="AN45" s="242"/>
      <c r="AO45" s="242">
        <f t="shared" si="7"/>
        <v>149988.81862234426</v>
      </c>
      <c r="AP45" s="243">
        <f t="shared" si="8"/>
        <v>40709.666666666664</v>
      </c>
      <c r="AQ45" s="244">
        <f t="shared" si="9"/>
        <v>75603.660839788892</v>
      </c>
      <c r="AR45" s="245">
        <f t="shared" si="10"/>
        <v>2.44</v>
      </c>
      <c r="AS45" s="246">
        <f t="shared" si="11"/>
        <v>0.66</v>
      </c>
      <c r="AT45" s="246">
        <f t="shared" si="12"/>
        <v>1.23</v>
      </c>
      <c r="AU45" s="251">
        <f t="shared" si="13"/>
        <v>4.33</v>
      </c>
      <c r="AV45" s="245">
        <f t="shared" si="14"/>
        <v>2.27</v>
      </c>
      <c r="AW45" s="246">
        <f t="shared" si="15"/>
        <v>0.62</v>
      </c>
      <c r="AX45" s="246">
        <f t="shared" si="16"/>
        <v>1.1399999999999999</v>
      </c>
      <c r="AY45" s="252">
        <f t="shared" si="17"/>
        <v>4.03</v>
      </c>
      <c r="AZ45" s="249">
        <f t="shared" si="18"/>
        <v>2.27</v>
      </c>
      <c r="BA45" s="56">
        <f t="shared" si="19"/>
        <v>4</v>
      </c>
      <c r="BB45" s="246">
        <f t="shared" si="20"/>
        <v>0.16</v>
      </c>
      <c r="BC45" s="250">
        <f t="shared" si="21"/>
        <v>0.28999999999999998</v>
      </c>
      <c r="BD45" s="246">
        <f t="shared" si="22"/>
        <v>2.27</v>
      </c>
      <c r="BE45" s="56">
        <v>4</v>
      </c>
      <c r="BF45" s="246">
        <f t="shared" si="23"/>
        <v>0.16</v>
      </c>
      <c r="BG45" s="250">
        <f t="shared" si="24"/>
        <v>0.28999999999999998</v>
      </c>
      <c r="BH45" s="246">
        <f>INDEX('Mar - Aug'!AG:AG,MATCH(C45,'Mar - Aug'!C:C,0))</f>
        <v>2.2200000000000002</v>
      </c>
      <c r="BI45" s="56">
        <v>4</v>
      </c>
      <c r="BJ45" s="246">
        <f>INDEX('Mar - Aug'!AK:AK,MATCH($C45,'Mar - Aug'!$C:$C,0))</f>
        <v>0.15</v>
      </c>
      <c r="BK45" s="246">
        <f>INDEX('Mar - Aug'!AL:AL,MATCH($C45,'Mar - Aug'!$C:$C,0))</f>
        <v>0.28000000000000003</v>
      </c>
      <c r="BL45" s="246">
        <f>INDEX('Mar - Aug'!$AG:$AG,MATCH($C45,'Mar - Aug'!$C:$C,0))</f>
        <v>2.2200000000000002</v>
      </c>
      <c r="BM45" s="56">
        <v>4</v>
      </c>
      <c r="BN45" s="246">
        <f>INDEX('Mar - Aug'!$AK:$AK,MATCH($C45,'Mar - Aug'!$C:$C,0))</f>
        <v>0.15</v>
      </c>
      <c r="BO45" s="246">
        <f>INDEX('Mar - Aug'!$AL:$AL,MATCH($C45,'Mar - Aug'!$C:$C,0))</f>
        <v>0.28000000000000003</v>
      </c>
      <c r="BP45" s="60">
        <f>INDEX(FY2019_ALL_Targets!EB:EB,MATCH('Final Comp Values'!B45,FY2019_ALL_Targets!A:A,0))</f>
        <v>0</v>
      </c>
      <c r="BQ45" s="60">
        <f>+INDEX(FY2019_ALL_Targets!DY:DY,MATCH(B45,FY2019_ALL_Targets!A:A,0))</f>
        <v>1</v>
      </c>
      <c r="BR45" s="60">
        <f>+INDEX(FY2019_ALL_Targets!DZ:DZ,MATCH(B45,FY2019_ALL_Targets!A:A,0))</f>
        <v>1</v>
      </c>
      <c r="BS45" s="283">
        <f>+INDEX(FY2019_ALL_Targets!EA:EA,MATCH(B45,FY2019_ALL_Targets!A:A,0))</f>
        <v>0</v>
      </c>
      <c r="BT45" s="245">
        <f t="shared" si="38"/>
        <v>0</v>
      </c>
      <c r="BU45" s="245">
        <f t="shared" si="39"/>
        <v>0.15</v>
      </c>
      <c r="BV45" s="246">
        <f t="shared" si="40"/>
        <v>0.28000000000000003</v>
      </c>
      <c r="BW45" s="284">
        <f t="shared" si="41"/>
        <v>26438.662578245556</v>
      </c>
      <c r="BX45" s="245">
        <f t="shared" si="25"/>
        <v>3.6</v>
      </c>
      <c r="BY45" s="246">
        <f t="shared" si="26"/>
        <v>221346.94251554419</v>
      </c>
      <c r="BZ45" s="285">
        <f t="shared" si="27"/>
        <v>6.3116121526751831E-4</v>
      </c>
      <c r="CA45" s="245">
        <f t="shared" si="42"/>
        <v>25686.26</v>
      </c>
      <c r="CB45" s="286">
        <f t="shared" si="28"/>
        <v>0.42</v>
      </c>
      <c r="CC45" s="268">
        <f t="shared" si="45"/>
        <v>-3.9999999999999647E-2</v>
      </c>
      <c r="CD45" s="267">
        <f t="shared" si="30"/>
        <v>247660.9958997838</v>
      </c>
      <c r="CE45" s="268">
        <f t="shared" si="31"/>
        <v>247033.2025155442</v>
      </c>
      <c r="CF45" s="268">
        <f t="shared" si="32"/>
        <v>-9.9999999999997868E-3</v>
      </c>
      <c r="CG45" s="270">
        <f t="shared" si="33"/>
        <v>-614.54341414337102</v>
      </c>
      <c r="CH45" s="270">
        <f t="shared" si="34"/>
        <v>-627.79338423960144</v>
      </c>
      <c r="CI45" s="269">
        <f t="shared" si="35"/>
        <v>13.249970096230413</v>
      </c>
    </row>
    <row r="46" spans="1:87" s="57" customFormat="1" ht="15.75" customHeight="1" x14ac:dyDescent="0.25">
      <c r="A46" s="297">
        <v>1028730</v>
      </c>
      <c r="B46" s="297">
        <v>4205</v>
      </c>
      <c r="C46" s="347">
        <v>675350</v>
      </c>
      <c r="D46" s="219" t="s">
        <v>913</v>
      </c>
      <c r="E46" s="299" t="s">
        <v>443</v>
      </c>
      <c r="F46" s="299" t="s">
        <v>932</v>
      </c>
      <c r="G46" s="301" t="s">
        <v>915</v>
      </c>
      <c r="H46" s="302" t="s">
        <v>932</v>
      </c>
      <c r="I46" s="56" t="s">
        <v>35</v>
      </c>
      <c r="J46" s="229" t="s">
        <v>36</v>
      </c>
      <c r="K46" s="229" t="s">
        <v>35</v>
      </c>
      <c r="L46" s="56"/>
      <c r="M46" s="56"/>
      <c r="N46" s="58"/>
      <c r="O46" s="297">
        <v>1027104</v>
      </c>
      <c r="P46" s="303">
        <v>3851</v>
      </c>
      <c r="Q46" s="304">
        <v>42248</v>
      </c>
      <c r="R46" s="304">
        <v>42369</v>
      </c>
      <c r="S46" s="303">
        <f t="shared" si="0"/>
        <v>11521</v>
      </c>
      <c r="T46" s="59"/>
      <c r="U46" s="346">
        <f t="shared" si="36"/>
        <v>1.4223655218893795E-3</v>
      </c>
      <c r="V46" s="345">
        <f t="shared" si="37"/>
        <v>1.0847609679634431E-3</v>
      </c>
      <c r="W46" s="27">
        <v>140094.70957664627</v>
      </c>
      <c r="X46" s="27">
        <v>140094.71</v>
      </c>
      <c r="Y46" s="305">
        <f t="shared" si="1"/>
        <v>276032.23922941706</v>
      </c>
      <c r="Z46" s="53">
        <f t="shared" si="46"/>
        <v>18730.03</v>
      </c>
      <c r="AA46" s="54">
        <f t="shared" si="46"/>
        <v>18730.03</v>
      </c>
      <c r="AB46" s="54">
        <f t="shared" si="46"/>
        <v>18730.03</v>
      </c>
      <c r="AC46" s="54">
        <f t="shared" si="46"/>
        <v>18730.03</v>
      </c>
      <c r="AD46" s="52">
        <f t="shared" si="3"/>
        <v>74920.12</v>
      </c>
      <c r="AE46" s="53">
        <f t="shared" si="47"/>
        <v>34784.339999999997</v>
      </c>
      <c r="AF46" s="53">
        <f t="shared" si="47"/>
        <v>34784.339999999997</v>
      </c>
      <c r="AG46" s="53">
        <f t="shared" si="47"/>
        <v>34784.339999999997</v>
      </c>
      <c r="AH46" s="53">
        <f t="shared" si="47"/>
        <v>34784.339999999997</v>
      </c>
      <c r="AI46" s="52">
        <f t="shared" si="5"/>
        <v>139137.35695254951</v>
      </c>
      <c r="AJ46" s="55">
        <f t="shared" si="6"/>
        <v>490089.71618196659</v>
      </c>
      <c r="AK46" s="219" t="s">
        <v>913</v>
      </c>
      <c r="AL46" s="220">
        <v>61485.26180987338</v>
      </c>
      <c r="AM46" s="242"/>
      <c r="AN46" s="242"/>
      <c r="AO46" s="242">
        <f t="shared" si="7"/>
        <v>296808.85938646999</v>
      </c>
      <c r="AP46" s="243">
        <f t="shared" si="8"/>
        <v>80559.268817204298</v>
      </c>
      <c r="AQ46" s="244">
        <f t="shared" si="9"/>
        <v>149610.06123930056</v>
      </c>
      <c r="AR46" s="245">
        <f t="shared" si="10"/>
        <v>4.83</v>
      </c>
      <c r="AS46" s="246">
        <f t="shared" si="11"/>
        <v>1.31</v>
      </c>
      <c r="AT46" s="246">
        <f t="shared" si="12"/>
        <v>2.4300000000000002</v>
      </c>
      <c r="AU46" s="251">
        <f t="shared" si="13"/>
        <v>8.57</v>
      </c>
      <c r="AV46" s="245">
        <f t="shared" si="14"/>
        <v>4.49</v>
      </c>
      <c r="AW46" s="246">
        <f t="shared" si="15"/>
        <v>1.22</v>
      </c>
      <c r="AX46" s="246">
        <f t="shared" si="16"/>
        <v>2.2599999999999998</v>
      </c>
      <c r="AY46" s="252">
        <f t="shared" si="17"/>
        <v>7.97</v>
      </c>
      <c r="AZ46" s="249">
        <f t="shared" si="18"/>
        <v>4.49</v>
      </c>
      <c r="BA46" s="56">
        <f t="shared" si="19"/>
        <v>4</v>
      </c>
      <c r="BB46" s="246">
        <f t="shared" si="20"/>
        <v>0.31</v>
      </c>
      <c r="BC46" s="250">
        <f t="shared" si="21"/>
        <v>0.56999999999999995</v>
      </c>
      <c r="BD46" s="246">
        <f t="shared" si="22"/>
        <v>4.49</v>
      </c>
      <c r="BE46" s="56">
        <v>4</v>
      </c>
      <c r="BF46" s="246">
        <f t="shared" si="23"/>
        <v>0.31</v>
      </c>
      <c r="BG46" s="250">
        <f t="shared" si="24"/>
        <v>0.56999999999999995</v>
      </c>
      <c r="BH46" s="246">
        <f>INDEX('Mar - Aug'!AG:AG,MATCH(C46,'Mar - Aug'!C:C,0))</f>
        <v>4.3899999999999997</v>
      </c>
      <c r="BI46" s="56">
        <v>4</v>
      </c>
      <c r="BJ46" s="246">
        <f>INDEX('Mar - Aug'!AK:AK,MATCH($C46,'Mar - Aug'!$C:$C,0))</f>
        <v>0.3</v>
      </c>
      <c r="BK46" s="246">
        <f>INDEX('Mar - Aug'!AL:AL,MATCH($C46,'Mar - Aug'!$C:$C,0))</f>
        <v>0.55000000000000004</v>
      </c>
      <c r="BL46" s="246">
        <f>INDEX('Mar - Aug'!$AG:$AG,MATCH($C46,'Mar - Aug'!$C:$C,0))</f>
        <v>4.3899999999999997</v>
      </c>
      <c r="BM46" s="56">
        <v>4</v>
      </c>
      <c r="BN46" s="246">
        <f>INDEX('Mar - Aug'!$AK:$AK,MATCH($C46,'Mar - Aug'!$C:$C,0))</f>
        <v>0.3</v>
      </c>
      <c r="BO46" s="246">
        <f>INDEX('Mar - Aug'!$AL:$AL,MATCH($C46,'Mar - Aug'!$C:$C,0))</f>
        <v>0.55000000000000004</v>
      </c>
      <c r="BP46" s="60">
        <f>INDEX(FY2019_ALL_Targets!EB:EB,MATCH('Final Comp Values'!B46,FY2019_ALL_Targets!A:A,0))</f>
        <v>0</v>
      </c>
      <c r="BQ46" s="60">
        <f>+INDEX(FY2019_ALL_Targets!DY:DY,MATCH(B46,FY2019_ALL_Targets!A:A,0))</f>
        <v>0</v>
      </c>
      <c r="BR46" s="60">
        <f>+INDEX(FY2019_ALL_Targets!DZ:DZ,MATCH(B46,FY2019_ALL_Targets!A:A,0))</f>
        <v>0</v>
      </c>
      <c r="BS46" s="283">
        <f>+INDEX(FY2019_ALL_Targets!EA:EA,MATCH(B46,FY2019_ALL_Targets!A:A,0))</f>
        <v>0</v>
      </c>
      <c r="BT46" s="245">
        <f t="shared" si="38"/>
        <v>0</v>
      </c>
      <c r="BU46" s="245">
        <f t="shared" si="39"/>
        <v>0</v>
      </c>
      <c r="BV46" s="246">
        <f t="shared" si="40"/>
        <v>0</v>
      </c>
      <c r="BW46" s="284">
        <f t="shared" si="41"/>
        <v>0</v>
      </c>
      <c r="BX46" s="245">
        <f t="shared" si="25"/>
        <v>7.97</v>
      </c>
      <c r="BY46" s="246">
        <f t="shared" si="26"/>
        <v>490037.53662469081</v>
      </c>
      <c r="BZ46" s="285">
        <f t="shared" si="27"/>
        <v>1.3973208015783667E-3</v>
      </c>
      <c r="CA46" s="245">
        <f t="shared" si="42"/>
        <v>56866.53</v>
      </c>
      <c r="CB46" s="286">
        <f t="shared" si="28"/>
        <v>0.92</v>
      </c>
      <c r="CC46" s="268">
        <f t="shared" si="45"/>
        <v>-4.0000000000000147E-2</v>
      </c>
      <c r="CD46" s="267">
        <f t="shared" si="30"/>
        <v>490089.71618196659</v>
      </c>
      <c r="CE46" s="268">
        <f t="shared" si="31"/>
        <v>546904.06662469078</v>
      </c>
      <c r="CF46" s="268">
        <f t="shared" si="32"/>
        <v>0.92000000000000082</v>
      </c>
      <c r="CG46" s="270">
        <f t="shared" si="33"/>
        <v>56572.464101306112</v>
      </c>
      <c r="CH46" s="270">
        <f t="shared" si="34"/>
        <v>56814.350442724186</v>
      </c>
      <c r="CI46" s="269">
        <f t="shared" si="35"/>
        <v>-241.88634141807415</v>
      </c>
    </row>
    <row r="47" spans="1:87" s="57" customFormat="1" ht="15.75" customHeight="1" x14ac:dyDescent="0.25">
      <c r="A47" s="297">
        <v>421004</v>
      </c>
      <c r="B47" s="297">
        <v>4210</v>
      </c>
      <c r="C47" s="347">
        <v>676079</v>
      </c>
      <c r="D47" s="219" t="s">
        <v>913</v>
      </c>
      <c r="E47" s="299" t="s">
        <v>2576</v>
      </c>
      <c r="F47" s="299" t="s">
        <v>989</v>
      </c>
      <c r="G47" s="301" t="s">
        <v>915</v>
      </c>
      <c r="H47" s="302" t="s">
        <v>2576</v>
      </c>
      <c r="I47" s="56" t="s">
        <v>35</v>
      </c>
      <c r="J47" s="229" t="s">
        <v>35</v>
      </c>
      <c r="K47" s="229" t="s">
        <v>35</v>
      </c>
      <c r="L47" s="56"/>
      <c r="M47" s="56"/>
      <c r="N47" s="58"/>
      <c r="O47" s="297">
        <v>421004</v>
      </c>
      <c r="P47" s="303">
        <v>10378</v>
      </c>
      <c r="Q47" s="304">
        <v>41913</v>
      </c>
      <c r="R47" s="304">
        <v>42277</v>
      </c>
      <c r="S47" s="303">
        <f t="shared" si="0"/>
        <v>10378</v>
      </c>
      <c r="T47" s="59"/>
      <c r="U47" s="346">
        <f t="shared" si="36"/>
        <v>1.2812524421636994E-3</v>
      </c>
      <c r="V47" s="345">
        <f t="shared" si="37"/>
        <v>9.7714168262517248E-4</v>
      </c>
      <c r="W47" s="27">
        <v>126195.89404143178</v>
      </c>
      <c r="X47" s="27">
        <v>126196</v>
      </c>
      <c r="Y47" s="305">
        <f t="shared" si="1"/>
        <v>248647.0426805738</v>
      </c>
      <c r="Z47" s="53">
        <f t="shared" si="46"/>
        <v>16871.82</v>
      </c>
      <c r="AA47" s="54">
        <f t="shared" si="46"/>
        <v>16871.82</v>
      </c>
      <c r="AB47" s="54">
        <f t="shared" si="46"/>
        <v>16871.82</v>
      </c>
      <c r="AC47" s="54">
        <f t="shared" si="46"/>
        <v>16871.82</v>
      </c>
      <c r="AD47" s="52">
        <f t="shared" si="3"/>
        <v>67487.28</v>
      </c>
      <c r="AE47" s="53">
        <f t="shared" si="47"/>
        <v>31333.38</v>
      </c>
      <c r="AF47" s="53">
        <f t="shared" si="47"/>
        <v>31333.38</v>
      </c>
      <c r="AG47" s="53">
        <f t="shared" si="47"/>
        <v>31333.38</v>
      </c>
      <c r="AH47" s="53">
        <f t="shared" si="47"/>
        <v>31333.38</v>
      </c>
      <c r="AI47" s="52">
        <f t="shared" si="5"/>
        <v>125333.52056709997</v>
      </c>
      <c r="AJ47" s="55">
        <f t="shared" si="6"/>
        <v>441467.84324767377</v>
      </c>
      <c r="AK47" s="219" t="s">
        <v>913</v>
      </c>
      <c r="AL47" s="220">
        <v>61485.26180987338</v>
      </c>
      <c r="AM47" s="242"/>
      <c r="AN47" s="242"/>
      <c r="AO47" s="242">
        <f t="shared" si="7"/>
        <v>267362.411484488</v>
      </c>
      <c r="AP47" s="243">
        <f t="shared" si="8"/>
        <v>72566.967741935485</v>
      </c>
      <c r="AQ47" s="244">
        <f t="shared" si="9"/>
        <v>134767.22641623655</v>
      </c>
      <c r="AR47" s="245">
        <f t="shared" si="10"/>
        <v>4.3499999999999996</v>
      </c>
      <c r="AS47" s="246">
        <f t="shared" si="11"/>
        <v>1.18</v>
      </c>
      <c r="AT47" s="246">
        <f t="shared" si="12"/>
        <v>2.19</v>
      </c>
      <c r="AU47" s="251">
        <f t="shared" si="13"/>
        <v>7.7199999999999989</v>
      </c>
      <c r="AV47" s="245">
        <f t="shared" si="14"/>
        <v>4.04</v>
      </c>
      <c r="AW47" s="246">
        <f t="shared" si="15"/>
        <v>1.1000000000000001</v>
      </c>
      <c r="AX47" s="246">
        <f t="shared" si="16"/>
        <v>2.04</v>
      </c>
      <c r="AY47" s="252">
        <f t="shared" si="17"/>
        <v>7.1800000000000006</v>
      </c>
      <c r="AZ47" s="249">
        <f t="shared" si="18"/>
        <v>4.04</v>
      </c>
      <c r="BA47" s="56">
        <f t="shared" si="19"/>
        <v>4</v>
      </c>
      <c r="BB47" s="246">
        <f t="shared" si="20"/>
        <v>0.28000000000000003</v>
      </c>
      <c r="BC47" s="250">
        <f t="shared" si="21"/>
        <v>0.51</v>
      </c>
      <c r="BD47" s="246">
        <f t="shared" si="22"/>
        <v>4.04</v>
      </c>
      <c r="BE47" s="56">
        <v>4</v>
      </c>
      <c r="BF47" s="246">
        <f t="shared" si="23"/>
        <v>0.28000000000000003</v>
      </c>
      <c r="BG47" s="250">
        <f t="shared" si="24"/>
        <v>0.51</v>
      </c>
      <c r="BH47" s="246">
        <f>INDEX('Mar - Aug'!AG:AG,MATCH(C47,'Mar - Aug'!C:C,0))</f>
        <v>3.96</v>
      </c>
      <c r="BI47" s="56">
        <v>4</v>
      </c>
      <c r="BJ47" s="246">
        <f>INDEX('Mar - Aug'!AK:AK,MATCH($C47,'Mar - Aug'!$C:$C,0))</f>
        <v>0.27</v>
      </c>
      <c r="BK47" s="246">
        <f>INDEX('Mar - Aug'!AL:AL,MATCH($C47,'Mar - Aug'!$C:$C,0))</f>
        <v>0.5</v>
      </c>
      <c r="BL47" s="246">
        <f>INDEX('Mar - Aug'!$AG:$AG,MATCH($C47,'Mar - Aug'!$C:$C,0))</f>
        <v>3.96</v>
      </c>
      <c r="BM47" s="56">
        <v>4</v>
      </c>
      <c r="BN47" s="246">
        <f>INDEX('Mar - Aug'!$AK:$AK,MATCH($C47,'Mar - Aug'!$C:$C,0))</f>
        <v>0.27</v>
      </c>
      <c r="BO47" s="246">
        <f>INDEX('Mar - Aug'!$AL:$AL,MATCH($C47,'Mar - Aug'!$C:$C,0))</f>
        <v>0.5</v>
      </c>
      <c r="BP47" s="60">
        <f>INDEX(FY2019_ALL_Targets!EB:EB,MATCH('Final Comp Values'!B47,FY2019_ALL_Targets!A:A,0))</f>
        <v>0</v>
      </c>
      <c r="BQ47" s="60">
        <f>+INDEX(FY2019_ALL_Targets!DY:DY,MATCH(B47,FY2019_ALL_Targets!A:A,0))</f>
        <v>2</v>
      </c>
      <c r="BR47" s="60">
        <f>+INDEX(FY2019_ALL_Targets!DZ:DZ,MATCH(B47,FY2019_ALL_Targets!A:A,0))</f>
        <v>2</v>
      </c>
      <c r="BS47" s="283">
        <f>+INDEX(FY2019_ALL_Targets!EA:EA,MATCH(B47,FY2019_ALL_Targets!A:A,0))</f>
        <v>0</v>
      </c>
      <c r="BT47" s="245">
        <f t="shared" si="38"/>
        <v>0</v>
      </c>
      <c r="BU47" s="245">
        <f t="shared" si="39"/>
        <v>0.54</v>
      </c>
      <c r="BV47" s="246">
        <f t="shared" si="40"/>
        <v>1</v>
      </c>
      <c r="BW47" s="284">
        <f t="shared" si="41"/>
        <v>94687.303187205005</v>
      </c>
      <c r="BX47" s="245">
        <f t="shared" si="25"/>
        <v>5.6400000000000006</v>
      </c>
      <c r="BY47" s="246">
        <f t="shared" si="26"/>
        <v>346776.87660768587</v>
      </c>
      <c r="BZ47" s="285">
        <f t="shared" si="27"/>
        <v>9.8881923725244528E-4</v>
      </c>
      <c r="CA47" s="245">
        <f t="shared" si="42"/>
        <v>40241.81</v>
      </c>
      <c r="CB47" s="286">
        <f t="shared" si="28"/>
        <v>0.65</v>
      </c>
      <c r="CC47" s="268">
        <f t="shared" si="45"/>
        <v>-1.9999999999999796E-2</v>
      </c>
      <c r="CD47" s="267">
        <f t="shared" si="30"/>
        <v>441467.84324767377</v>
      </c>
      <c r="CE47" s="268">
        <f t="shared" si="31"/>
        <v>387018.68660768587</v>
      </c>
      <c r="CF47" s="268">
        <f t="shared" si="32"/>
        <v>-0.88999999999999968</v>
      </c>
      <c r="CG47" s="270">
        <f t="shared" si="33"/>
        <v>-54722.337115658702</v>
      </c>
      <c r="CH47" s="270">
        <f t="shared" si="34"/>
        <v>-54449.156639987894</v>
      </c>
      <c r="CI47" s="269">
        <f t="shared" si="35"/>
        <v>-273.18047567080794</v>
      </c>
    </row>
    <row r="48" spans="1:87" s="57" customFormat="1" ht="15.75" customHeight="1" x14ac:dyDescent="0.25">
      <c r="A48" s="297">
        <v>1026657</v>
      </c>
      <c r="B48" s="297">
        <v>4216</v>
      </c>
      <c r="C48" s="347">
        <v>455536</v>
      </c>
      <c r="D48" s="219" t="s">
        <v>913</v>
      </c>
      <c r="E48" s="299" t="s">
        <v>445</v>
      </c>
      <c r="F48" s="299" t="s">
        <v>1018</v>
      </c>
      <c r="G48" s="301" t="s">
        <v>915</v>
      </c>
      <c r="H48" s="302" t="s">
        <v>445</v>
      </c>
      <c r="I48" s="56" t="s">
        <v>35</v>
      </c>
      <c r="J48" s="229" t="s">
        <v>35</v>
      </c>
      <c r="K48" s="229" t="s">
        <v>35</v>
      </c>
      <c r="L48" s="56"/>
      <c r="M48" s="56"/>
      <c r="N48" s="58"/>
      <c r="O48" s="297">
        <v>1026657</v>
      </c>
      <c r="P48" s="303">
        <v>13971</v>
      </c>
      <c r="Q48" s="304">
        <v>42063</v>
      </c>
      <c r="R48" s="304">
        <v>42277</v>
      </c>
      <c r="S48" s="303">
        <f t="shared" si="0"/>
        <v>23718</v>
      </c>
      <c r="T48" s="59"/>
      <c r="U48" s="346">
        <f t="shared" si="36"/>
        <v>2.9281889981921968E-3</v>
      </c>
      <c r="V48" s="345">
        <f t="shared" si="37"/>
        <v>2.2331707870980764E-3</v>
      </c>
      <c r="W48" s="27">
        <v>288409.54092101345</v>
      </c>
      <c r="X48" s="27">
        <v>288410</v>
      </c>
      <c r="Y48" s="305">
        <f t="shared" si="1"/>
        <v>568260.79767757258</v>
      </c>
      <c r="Z48" s="53">
        <f t="shared" si="46"/>
        <v>38559.050000000003</v>
      </c>
      <c r="AA48" s="54">
        <f t="shared" si="46"/>
        <v>38559.050000000003</v>
      </c>
      <c r="AB48" s="54">
        <f t="shared" si="46"/>
        <v>38559.050000000003</v>
      </c>
      <c r="AC48" s="54">
        <f t="shared" si="46"/>
        <v>38559.050000000003</v>
      </c>
      <c r="AD48" s="52">
        <f t="shared" si="3"/>
        <v>154236.20000000001</v>
      </c>
      <c r="AE48" s="53">
        <f t="shared" si="47"/>
        <v>71609.67</v>
      </c>
      <c r="AF48" s="53">
        <f t="shared" si="47"/>
        <v>71609.67</v>
      </c>
      <c r="AG48" s="53">
        <f t="shared" si="47"/>
        <v>71609.67</v>
      </c>
      <c r="AH48" s="53">
        <f t="shared" si="47"/>
        <v>71609.67</v>
      </c>
      <c r="AI48" s="52">
        <f t="shared" si="5"/>
        <v>286438.66263350134</v>
      </c>
      <c r="AJ48" s="55">
        <f t="shared" si="6"/>
        <v>1008935.6603110739</v>
      </c>
      <c r="AK48" s="219" t="s">
        <v>913</v>
      </c>
      <c r="AL48" s="220">
        <v>61485.26180987338</v>
      </c>
      <c r="AM48" s="242"/>
      <c r="AN48" s="242"/>
      <c r="AO48" s="242">
        <f t="shared" si="7"/>
        <v>611033.1157823361</v>
      </c>
      <c r="AP48" s="243">
        <f t="shared" si="8"/>
        <v>165845.37634408605</v>
      </c>
      <c r="AQ48" s="244">
        <f t="shared" si="9"/>
        <v>307998.56197150686</v>
      </c>
      <c r="AR48" s="245">
        <f t="shared" si="10"/>
        <v>9.94</v>
      </c>
      <c r="AS48" s="246">
        <f t="shared" si="11"/>
        <v>2.7</v>
      </c>
      <c r="AT48" s="246">
        <f t="shared" si="12"/>
        <v>5.01</v>
      </c>
      <c r="AU48" s="251">
        <f t="shared" si="13"/>
        <v>17.649999999999999</v>
      </c>
      <c r="AV48" s="245">
        <f t="shared" si="14"/>
        <v>9.24</v>
      </c>
      <c r="AW48" s="246">
        <f t="shared" si="15"/>
        <v>2.5099999999999998</v>
      </c>
      <c r="AX48" s="246">
        <f t="shared" si="16"/>
        <v>4.66</v>
      </c>
      <c r="AY48" s="252">
        <f t="shared" si="17"/>
        <v>16.41</v>
      </c>
      <c r="AZ48" s="249">
        <f t="shared" si="18"/>
        <v>9.24</v>
      </c>
      <c r="BA48" s="56">
        <f t="shared" si="19"/>
        <v>4</v>
      </c>
      <c r="BB48" s="246">
        <f t="shared" si="20"/>
        <v>0.63</v>
      </c>
      <c r="BC48" s="250">
        <f t="shared" si="21"/>
        <v>1.17</v>
      </c>
      <c r="BD48" s="246">
        <f t="shared" si="22"/>
        <v>9.24</v>
      </c>
      <c r="BE48" s="56">
        <v>4</v>
      </c>
      <c r="BF48" s="246">
        <f t="shared" si="23"/>
        <v>0.63</v>
      </c>
      <c r="BG48" s="250">
        <f t="shared" si="24"/>
        <v>1.17</v>
      </c>
      <c r="BH48" s="246">
        <f>INDEX('Mar - Aug'!AG:AG,MATCH(C48,'Mar - Aug'!C:C,0))</f>
        <v>9.0399999999999991</v>
      </c>
      <c r="BI48" s="56">
        <v>4</v>
      </c>
      <c r="BJ48" s="246">
        <f>INDEX('Mar - Aug'!AK:AK,MATCH($C48,'Mar - Aug'!$C:$C,0))</f>
        <v>0.61</v>
      </c>
      <c r="BK48" s="246">
        <f>INDEX('Mar - Aug'!AL:AL,MATCH($C48,'Mar - Aug'!$C:$C,0))</f>
        <v>1.1399999999999999</v>
      </c>
      <c r="BL48" s="246">
        <f>INDEX('Mar - Aug'!$AG:$AG,MATCH($C48,'Mar - Aug'!$C:$C,0))</f>
        <v>9.0399999999999991</v>
      </c>
      <c r="BM48" s="56">
        <v>4</v>
      </c>
      <c r="BN48" s="246">
        <f>INDEX('Mar - Aug'!$AK:$AK,MATCH($C48,'Mar - Aug'!$C:$C,0))</f>
        <v>0.61</v>
      </c>
      <c r="BO48" s="246">
        <f>INDEX('Mar - Aug'!$AL:$AL,MATCH($C48,'Mar - Aug'!$C:$C,0))</f>
        <v>1.1399999999999999</v>
      </c>
      <c r="BP48" s="60">
        <f>INDEX(FY2019_ALL_Targets!EB:EB,MATCH('Final Comp Values'!B48,FY2019_ALL_Targets!A:A,0))</f>
        <v>0</v>
      </c>
      <c r="BQ48" s="60">
        <f>+INDEX(FY2019_ALL_Targets!DY:DY,MATCH(B48,FY2019_ALL_Targets!A:A,0))</f>
        <v>0</v>
      </c>
      <c r="BR48" s="60">
        <f>+INDEX(FY2019_ALL_Targets!DZ:DZ,MATCH(B48,FY2019_ALL_Targets!A:A,0))</f>
        <v>0</v>
      </c>
      <c r="BS48" s="283">
        <f>+INDEX(FY2019_ALL_Targets!EA:EA,MATCH(B48,FY2019_ALL_Targets!A:A,0))</f>
        <v>0</v>
      </c>
      <c r="BT48" s="245">
        <f t="shared" si="38"/>
        <v>0</v>
      </c>
      <c r="BU48" s="245">
        <f t="shared" si="39"/>
        <v>0</v>
      </c>
      <c r="BV48" s="246">
        <f t="shared" si="40"/>
        <v>0</v>
      </c>
      <c r="BW48" s="284">
        <f t="shared" si="41"/>
        <v>0</v>
      </c>
      <c r="BX48" s="245">
        <f t="shared" si="25"/>
        <v>16.41</v>
      </c>
      <c r="BY48" s="246">
        <f t="shared" si="26"/>
        <v>1008973.1463000221</v>
      </c>
      <c r="BZ48" s="285">
        <f t="shared" si="27"/>
        <v>2.8770432062611038E-3</v>
      </c>
      <c r="CA48" s="245">
        <f t="shared" si="42"/>
        <v>117086.54</v>
      </c>
      <c r="CB48" s="286">
        <f t="shared" si="28"/>
        <v>1.9</v>
      </c>
      <c r="CC48" s="268">
        <f t="shared" si="45"/>
        <v>-2.9999999999999361E-2</v>
      </c>
      <c r="CD48" s="267">
        <f t="shared" si="30"/>
        <v>1008935.6603110739</v>
      </c>
      <c r="CE48" s="268">
        <f t="shared" si="31"/>
        <v>1126059.6863000221</v>
      </c>
      <c r="CF48" s="268">
        <f t="shared" si="32"/>
        <v>1.8999999999999986</v>
      </c>
      <c r="CG48" s="270">
        <f t="shared" si="33"/>
        <v>116817.65719628513</v>
      </c>
      <c r="CH48" s="270">
        <f t="shared" si="34"/>
        <v>117124.02598894818</v>
      </c>
      <c r="CI48" s="269">
        <f t="shared" si="35"/>
        <v>-306.36879266305186</v>
      </c>
    </row>
    <row r="49" spans="1:87" s="57" customFormat="1" ht="15.75" customHeight="1" x14ac:dyDescent="0.25">
      <c r="A49" s="297">
        <v>422101</v>
      </c>
      <c r="B49" s="297">
        <v>4221</v>
      </c>
      <c r="C49" s="347">
        <v>676225</v>
      </c>
      <c r="D49" s="219" t="s">
        <v>913</v>
      </c>
      <c r="E49" s="299" t="s">
        <v>2421</v>
      </c>
      <c r="F49" s="299" t="s">
        <v>2422</v>
      </c>
      <c r="G49" s="301" t="s">
        <v>915</v>
      </c>
      <c r="H49" s="302" t="s">
        <v>987</v>
      </c>
      <c r="I49" s="56" t="s">
        <v>35</v>
      </c>
      <c r="J49" s="229" t="s">
        <v>35</v>
      </c>
      <c r="K49" s="229" t="s">
        <v>35</v>
      </c>
      <c r="L49" s="56"/>
      <c r="M49" s="56"/>
      <c r="N49" s="58"/>
      <c r="O49" s="297">
        <v>422101</v>
      </c>
      <c r="P49" s="303">
        <v>16643</v>
      </c>
      <c r="Q49" s="304">
        <v>41913</v>
      </c>
      <c r="R49" s="304">
        <v>42277</v>
      </c>
      <c r="S49" s="303">
        <f t="shared" si="0"/>
        <v>16643</v>
      </c>
      <c r="T49" s="59"/>
      <c r="U49" s="346">
        <f t="shared" si="36"/>
        <v>2.0547200226373528E-3</v>
      </c>
      <c r="V49" s="345">
        <f t="shared" si="37"/>
        <v>1.5670234172220799E-3</v>
      </c>
      <c r="W49" s="27">
        <v>202377.94031283955</v>
      </c>
      <c r="X49" s="27">
        <v>202377.94</v>
      </c>
      <c r="Y49" s="305">
        <f t="shared" si="1"/>
        <v>398750.50407908933</v>
      </c>
      <c r="Z49" s="53">
        <f t="shared" si="46"/>
        <v>27057.02</v>
      </c>
      <c r="AA49" s="54">
        <f t="shared" si="46"/>
        <v>27057.02</v>
      </c>
      <c r="AB49" s="54">
        <f t="shared" si="46"/>
        <v>27057.02</v>
      </c>
      <c r="AC49" s="54">
        <f t="shared" si="46"/>
        <v>27057.02</v>
      </c>
      <c r="AD49" s="52">
        <f t="shared" si="3"/>
        <v>108228.06</v>
      </c>
      <c r="AE49" s="53">
        <f t="shared" si="47"/>
        <v>50248.74</v>
      </c>
      <c r="AF49" s="53">
        <f t="shared" si="47"/>
        <v>50248.74</v>
      </c>
      <c r="AG49" s="53">
        <f t="shared" si="47"/>
        <v>50248.74</v>
      </c>
      <c r="AH49" s="53">
        <f t="shared" si="47"/>
        <v>50248.74</v>
      </c>
      <c r="AI49" s="52">
        <f t="shared" si="5"/>
        <v>200994.96847159808</v>
      </c>
      <c r="AJ49" s="55">
        <f t="shared" si="6"/>
        <v>707973.53255068744</v>
      </c>
      <c r="AK49" s="219" t="s">
        <v>913</v>
      </c>
      <c r="AL49" s="220">
        <v>61485.26180987338</v>
      </c>
      <c r="AM49" s="242"/>
      <c r="AN49" s="242"/>
      <c r="AO49" s="242">
        <f t="shared" si="7"/>
        <v>428763.98288074124</v>
      </c>
      <c r="AP49" s="243">
        <f t="shared" si="8"/>
        <v>116374.25806451614</v>
      </c>
      <c r="AQ49" s="244">
        <f t="shared" si="9"/>
        <v>216123.62201247108</v>
      </c>
      <c r="AR49" s="245">
        <f t="shared" si="10"/>
        <v>6.97</v>
      </c>
      <c r="AS49" s="246">
        <f t="shared" si="11"/>
        <v>1.89</v>
      </c>
      <c r="AT49" s="246">
        <f t="shared" si="12"/>
        <v>3.52</v>
      </c>
      <c r="AU49" s="251">
        <f t="shared" si="13"/>
        <v>12.379999999999999</v>
      </c>
      <c r="AV49" s="245">
        <f t="shared" si="14"/>
        <v>6.49</v>
      </c>
      <c r="AW49" s="246">
        <f t="shared" si="15"/>
        <v>1.76</v>
      </c>
      <c r="AX49" s="246">
        <f t="shared" si="16"/>
        <v>3.27</v>
      </c>
      <c r="AY49" s="252">
        <f t="shared" si="17"/>
        <v>11.52</v>
      </c>
      <c r="AZ49" s="249">
        <f t="shared" si="18"/>
        <v>6.49</v>
      </c>
      <c r="BA49" s="56">
        <f t="shared" si="19"/>
        <v>4</v>
      </c>
      <c r="BB49" s="246">
        <f t="shared" si="20"/>
        <v>0.44</v>
      </c>
      <c r="BC49" s="250">
        <f t="shared" si="21"/>
        <v>0.82</v>
      </c>
      <c r="BD49" s="246">
        <f t="shared" si="22"/>
        <v>6.49</v>
      </c>
      <c r="BE49" s="56">
        <v>4</v>
      </c>
      <c r="BF49" s="246">
        <f t="shared" si="23"/>
        <v>0.44</v>
      </c>
      <c r="BG49" s="250">
        <f t="shared" si="24"/>
        <v>0.82</v>
      </c>
      <c r="BH49" s="246">
        <f>INDEX('Mar - Aug'!AG:AG,MATCH(C49,'Mar - Aug'!C:C,0))</f>
        <v>6.35</v>
      </c>
      <c r="BI49" s="56">
        <v>4</v>
      </c>
      <c r="BJ49" s="246">
        <f>INDEX('Mar - Aug'!AK:AK,MATCH($C49,'Mar - Aug'!$C:$C,0))</f>
        <v>0.43</v>
      </c>
      <c r="BK49" s="246">
        <f>INDEX('Mar - Aug'!AL:AL,MATCH($C49,'Mar - Aug'!$C:$C,0))</f>
        <v>0.8</v>
      </c>
      <c r="BL49" s="246">
        <f>INDEX('Mar - Aug'!$AG:$AG,MATCH($C49,'Mar - Aug'!$C:$C,0))</f>
        <v>6.35</v>
      </c>
      <c r="BM49" s="56">
        <v>4</v>
      </c>
      <c r="BN49" s="246">
        <f>INDEX('Mar - Aug'!$AK:$AK,MATCH($C49,'Mar - Aug'!$C:$C,0))</f>
        <v>0.43</v>
      </c>
      <c r="BO49" s="246">
        <f>INDEX('Mar - Aug'!$AL:$AL,MATCH($C49,'Mar - Aug'!$C:$C,0))</f>
        <v>0.8</v>
      </c>
      <c r="BP49" s="60">
        <f>INDEX(FY2019_ALL_Targets!EB:EB,MATCH('Final Comp Values'!B49,FY2019_ALL_Targets!A:A,0))</f>
        <v>0</v>
      </c>
      <c r="BQ49" s="60">
        <f>+INDEX(FY2019_ALL_Targets!DY:DY,MATCH(B49,FY2019_ALL_Targets!A:A,0))</f>
        <v>1</v>
      </c>
      <c r="BR49" s="60">
        <f>+INDEX(FY2019_ALL_Targets!DZ:DZ,MATCH(B49,FY2019_ALL_Targets!A:A,0))</f>
        <v>1</v>
      </c>
      <c r="BS49" s="283">
        <f>+INDEX(FY2019_ALL_Targets!EA:EA,MATCH(B49,FY2019_ALL_Targets!A:A,0))</f>
        <v>0</v>
      </c>
      <c r="BT49" s="245">
        <f t="shared" si="38"/>
        <v>0</v>
      </c>
      <c r="BU49" s="245">
        <f t="shared" si="39"/>
        <v>0.43</v>
      </c>
      <c r="BV49" s="246">
        <f t="shared" si="40"/>
        <v>0.8</v>
      </c>
      <c r="BW49" s="284">
        <f t="shared" si="41"/>
        <v>75626.87202614425</v>
      </c>
      <c r="BX49" s="245">
        <f t="shared" si="25"/>
        <v>10.29</v>
      </c>
      <c r="BY49" s="246">
        <f t="shared" si="26"/>
        <v>632683.34402359708</v>
      </c>
      <c r="BZ49" s="285">
        <f t="shared" si="27"/>
        <v>1.8040691403063229E-3</v>
      </c>
      <c r="CA49" s="245">
        <f t="shared" si="42"/>
        <v>73419.899999999994</v>
      </c>
      <c r="CB49" s="286">
        <f t="shared" si="28"/>
        <v>1.19</v>
      </c>
      <c r="CC49" s="268">
        <f t="shared" si="45"/>
        <v>-1.0000000000000342E-2</v>
      </c>
      <c r="CD49" s="267">
        <f t="shared" si="30"/>
        <v>707973.53255068744</v>
      </c>
      <c r="CE49" s="268">
        <f t="shared" si="31"/>
        <v>706103.2440235971</v>
      </c>
      <c r="CF49" s="268">
        <f t="shared" si="32"/>
        <v>-4.0000000000000924E-2</v>
      </c>
      <c r="CG49" s="270">
        <f t="shared" si="33"/>
        <v>-2458.2414324677216</v>
      </c>
      <c r="CH49" s="270">
        <f t="shared" si="34"/>
        <v>-1870.2885270903353</v>
      </c>
      <c r="CI49" s="269">
        <f t="shared" si="35"/>
        <v>-587.95290537738629</v>
      </c>
    </row>
    <row r="50" spans="1:87" s="57" customFormat="1" ht="15.75" customHeight="1" x14ac:dyDescent="0.25">
      <c r="A50" s="297">
        <v>1026751</v>
      </c>
      <c r="B50" s="297">
        <v>4223</v>
      </c>
      <c r="C50" s="347">
        <v>675418</v>
      </c>
      <c r="D50" s="219" t="s">
        <v>941</v>
      </c>
      <c r="E50" s="299" t="s">
        <v>447</v>
      </c>
      <c r="F50" s="299" t="s">
        <v>945</v>
      </c>
      <c r="G50" s="301" t="s">
        <v>915</v>
      </c>
      <c r="H50" s="302" t="s">
        <v>947</v>
      </c>
      <c r="I50" s="56" t="s">
        <v>35</v>
      </c>
      <c r="J50" s="229" t="s">
        <v>35</v>
      </c>
      <c r="K50" s="229" t="s">
        <v>35</v>
      </c>
      <c r="L50" s="56"/>
      <c r="M50" s="56"/>
      <c r="N50" s="58"/>
      <c r="O50" s="297">
        <v>1026751</v>
      </c>
      <c r="P50" s="303">
        <v>10775</v>
      </c>
      <c r="Q50" s="304">
        <v>42050</v>
      </c>
      <c r="R50" s="304">
        <v>42277</v>
      </c>
      <c r="S50" s="303">
        <f t="shared" si="0"/>
        <v>17249</v>
      </c>
      <c r="T50" s="59"/>
      <c r="U50" s="346">
        <f t="shared" si="36"/>
        <v>2.1295358811795769E-3</v>
      </c>
      <c r="V50" s="345">
        <f t="shared" si="37"/>
        <v>1.6240814110234725E-3</v>
      </c>
      <c r="W50" s="27">
        <v>209746.86618479053</v>
      </c>
      <c r="X50" s="27">
        <v>209746.87</v>
      </c>
      <c r="Y50" s="305">
        <f t="shared" si="1"/>
        <v>413269.68965091702</v>
      </c>
      <c r="Z50" s="53">
        <f t="shared" si="46"/>
        <v>28042.21</v>
      </c>
      <c r="AA50" s="54">
        <f t="shared" si="46"/>
        <v>28042.21</v>
      </c>
      <c r="AB50" s="54">
        <f t="shared" si="46"/>
        <v>28042.21</v>
      </c>
      <c r="AC50" s="54">
        <f t="shared" si="46"/>
        <v>28042.21</v>
      </c>
      <c r="AD50" s="52">
        <f t="shared" si="3"/>
        <v>112168.83</v>
      </c>
      <c r="AE50" s="53">
        <f t="shared" si="47"/>
        <v>52078.38</v>
      </c>
      <c r="AF50" s="53">
        <f t="shared" si="47"/>
        <v>52078.38</v>
      </c>
      <c r="AG50" s="53">
        <f t="shared" si="47"/>
        <v>52078.38</v>
      </c>
      <c r="AH50" s="53">
        <f t="shared" si="47"/>
        <v>52078.38</v>
      </c>
      <c r="AI50" s="52">
        <f t="shared" si="5"/>
        <v>208313.5378938049</v>
      </c>
      <c r="AJ50" s="55">
        <f t="shared" si="6"/>
        <v>733752.05754472199</v>
      </c>
      <c r="AK50" s="219" t="s">
        <v>941</v>
      </c>
      <c r="AL50" s="220">
        <v>76951.060656708069</v>
      </c>
      <c r="AM50" s="242"/>
      <c r="AN50" s="242"/>
      <c r="AO50" s="242">
        <f t="shared" si="7"/>
        <v>444376.01037733018</v>
      </c>
      <c r="AP50" s="243">
        <f t="shared" si="8"/>
        <v>120611.64516129033</v>
      </c>
      <c r="AQ50" s="244">
        <f t="shared" si="9"/>
        <v>223993.05149871495</v>
      </c>
      <c r="AR50" s="245">
        <f t="shared" si="10"/>
        <v>5.77</v>
      </c>
      <c r="AS50" s="246">
        <f t="shared" si="11"/>
        <v>1.57</v>
      </c>
      <c r="AT50" s="246">
        <f t="shared" si="12"/>
        <v>2.91</v>
      </c>
      <c r="AU50" s="251">
        <f t="shared" si="13"/>
        <v>10.25</v>
      </c>
      <c r="AV50" s="245">
        <f t="shared" si="14"/>
        <v>5.37</v>
      </c>
      <c r="AW50" s="246">
        <f t="shared" si="15"/>
        <v>1.46</v>
      </c>
      <c r="AX50" s="246">
        <f t="shared" si="16"/>
        <v>2.71</v>
      </c>
      <c r="AY50" s="252">
        <f t="shared" si="17"/>
        <v>9.5399999999999991</v>
      </c>
      <c r="AZ50" s="249">
        <f t="shared" si="18"/>
        <v>5.37</v>
      </c>
      <c r="BA50" s="56">
        <f t="shared" si="19"/>
        <v>4</v>
      </c>
      <c r="BB50" s="246">
        <f t="shared" si="20"/>
        <v>0.37</v>
      </c>
      <c r="BC50" s="250">
        <f t="shared" si="21"/>
        <v>0.68</v>
      </c>
      <c r="BD50" s="246">
        <f t="shared" si="22"/>
        <v>5.37</v>
      </c>
      <c r="BE50" s="56">
        <v>4</v>
      </c>
      <c r="BF50" s="246">
        <f t="shared" si="23"/>
        <v>0.37</v>
      </c>
      <c r="BG50" s="250">
        <f t="shared" si="24"/>
        <v>0.68</v>
      </c>
      <c r="BH50" s="246">
        <f>INDEX('Mar - Aug'!AG:AG,MATCH(C50,'Mar - Aug'!C:C,0))</f>
        <v>5.21</v>
      </c>
      <c r="BI50" s="56">
        <v>4</v>
      </c>
      <c r="BJ50" s="246">
        <f>INDEX('Mar - Aug'!AK:AK,MATCH($C50,'Mar - Aug'!$C:$C,0))</f>
        <v>0.35</v>
      </c>
      <c r="BK50" s="246">
        <f>INDEX('Mar - Aug'!AL:AL,MATCH($C50,'Mar - Aug'!$C:$C,0))</f>
        <v>0.66</v>
      </c>
      <c r="BL50" s="246">
        <f>INDEX('Mar - Aug'!$AG:$AG,MATCH($C50,'Mar - Aug'!$C:$C,0))</f>
        <v>5.21</v>
      </c>
      <c r="BM50" s="56">
        <v>4</v>
      </c>
      <c r="BN50" s="246">
        <f>INDEX('Mar - Aug'!$AK:$AK,MATCH($C50,'Mar - Aug'!$C:$C,0))</f>
        <v>0.35</v>
      </c>
      <c r="BO50" s="246">
        <f>INDEX('Mar - Aug'!$AL:$AL,MATCH($C50,'Mar - Aug'!$C:$C,0))</f>
        <v>0.66</v>
      </c>
      <c r="BP50" s="60">
        <f>INDEX(FY2019_ALL_Targets!EB:EB,MATCH('Final Comp Values'!B50,FY2019_ALL_Targets!A:A,0))</f>
        <v>0</v>
      </c>
      <c r="BQ50" s="60">
        <f>+INDEX(FY2019_ALL_Targets!DY:DY,MATCH(B50,FY2019_ALL_Targets!A:A,0))</f>
        <v>1</v>
      </c>
      <c r="BR50" s="60">
        <f>+INDEX(FY2019_ALL_Targets!DZ:DZ,MATCH(B50,FY2019_ALL_Targets!A:A,0))</f>
        <v>1</v>
      </c>
      <c r="BS50" s="283">
        <f>+INDEX(FY2019_ALL_Targets!EA:EA,MATCH(B50,FY2019_ALL_Targets!A:A,0))</f>
        <v>0</v>
      </c>
      <c r="BT50" s="245">
        <f t="shared" si="38"/>
        <v>0</v>
      </c>
      <c r="BU50" s="245">
        <f t="shared" si="39"/>
        <v>0.35</v>
      </c>
      <c r="BV50" s="246">
        <f t="shared" si="40"/>
        <v>0.66</v>
      </c>
      <c r="BW50" s="284">
        <f t="shared" si="41"/>
        <v>77720.571263275153</v>
      </c>
      <c r="BX50" s="245">
        <f t="shared" si="25"/>
        <v>8.5299999999999994</v>
      </c>
      <c r="BY50" s="246">
        <f t="shared" si="26"/>
        <v>656392.54740171973</v>
      </c>
      <c r="BZ50" s="285">
        <f t="shared" si="27"/>
        <v>1.8716749063814959E-3</v>
      </c>
      <c r="CA50" s="245">
        <f t="shared" si="42"/>
        <v>76171.240000000005</v>
      </c>
      <c r="CB50" s="286">
        <f t="shared" si="28"/>
        <v>0.99</v>
      </c>
      <c r="CC50" s="268">
        <f t="shared" si="45"/>
        <v>-3.0000000000001803E-2</v>
      </c>
      <c r="CD50" s="267">
        <f t="shared" si="30"/>
        <v>733752.05754472199</v>
      </c>
      <c r="CE50" s="268">
        <f t="shared" si="31"/>
        <v>732563.78740171972</v>
      </c>
      <c r="CF50" s="268">
        <f t="shared" si="32"/>
        <v>-1.9999999999999574E-2</v>
      </c>
      <c r="CG50" s="270">
        <f t="shared" si="33"/>
        <v>-1538.2642715821937</v>
      </c>
      <c r="CH50" s="270">
        <f t="shared" si="34"/>
        <v>-1188.2701430022717</v>
      </c>
      <c r="CI50" s="269">
        <f t="shared" si="35"/>
        <v>-349.99412857992206</v>
      </c>
    </row>
    <row r="51" spans="1:87" s="57" customFormat="1" ht="15.75" customHeight="1" x14ac:dyDescent="0.25">
      <c r="A51" s="297">
        <v>1026186</v>
      </c>
      <c r="B51" s="297">
        <v>4230</v>
      </c>
      <c r="C51" s="347">
        <v>455602</v>
      </c>
      <c r="D51" s="219" t="s">
        <v>925</v>
      </c>
      <c r="E51" s="299" t="s">
        <v>449</v>
      </c>
      <c r="F51" s="299" t="s">
        <v>938</v>
      </c>
      <c r="G51" s="301" t="s">
        <v>915</v>
      </c>
      <c r="H51" s="302" t="s">
        <v>938</v>
      </c>
      <c r="I51" s="56" t="s">
        <v>35</v>
      </c>
      <c r="J51" s="229" t="s">
        <v>35</v>
      </c>
      <c r="K51" s="229" t="s">
        <v>35</v>
      </c>
      <c r="L51" s="56"/>
      <c r="M51" s="56"/>
      <c r="N51" s="58"/>
      <c r="O51" s="297">
        <v>1026186</v>
      </c>
      <c r="P51" s="303">
        <v>12147</v>
      </c>
      <c r="Q51" s="304">
        <v>41913</v>
      </c>
      <c r="R51" s="304">
        <v>42247</v>
      </c>
      <c r="S51" s="303">
        <f t="shared" si="0"/>
        <v>13235</v>
      </c>
      <c r="T51" s="59"/>
      <c r="U51" s="346">
        <f t="shared" si="36"/>
        <v>1.6339734122216767E-3</v>
      </c>
      <c r="V51" s="345">
        <f t="shared" si="37"/>
        <v>1.2461428184182073E-3</v>
      </c>
      <c r="W51" s="27">
        <v>160936.85273592692</v>
      </c>
      <c r="X51" s="27">
        <v>160936.85</v>
      </c>
      <c r="Y51" s="305">
        <f t="shared" si="1"/>
        <v>317098.05452663265</v>
      </c>
      <c r="Z51" s="53">
        <f t="shared" si="46"/>
        <v>21516.53</v>
      </c>
      <c r="AA51" s="54">
        <f t="shared" si="46"/>
        <v>21516.53</v>
      </c>
      <c r="AB51" s="54">
        <f t="shared" si="46"/>
        <v>21516.53</v>
      </c>
      <c r="AC51" s="54">
        <f t="shared" si="46"/>
        <v>21516.53</v>
      </c>
      <c r="AD51" s="52">
        <f t="shared" si="3"/>
        <v>86066.12</v>
      </c>
      <c r="AE51" s="53">
        <f t="shared" si="47"/>
        <v>39959.269999999997</v>
      </c>
      <c r="AF51" s="53">
        <f t="shared" si="47"/>
        <v>39959.269999999997</v>
      </c>
      <c r="AG51" s="53">
        <f t="shared" si="47"/>
        <v>39959.269999999997</v>
      </c>
      <c r="AH51" s="53">
        <f t="shared" si="47"/>
        <v>39959.269999999997</v>
      </c>
      <c r="AI51" s="52">
        <f t="shared" si="5"/>
        <v>159837.0731071081</v>
      </c>
      <c r="AJ51" s="55">
        <f t="shared" si="6"/>
        <v>563001.24763374077</v>
      </c>
      <c r="AK51" s="219" t="s">
        <v>925</v>
      </c>
      <c r="AL51" s="220">
        <v>58482.872744368782</v>
      </c>
      <c r="AM51" s="242"/>
      <c r="AN51" s="242"/>
      <c r="AO51" s="242">
        <f t="shared" si="7"/>
        <v>340965.65002863726</v>
      </c>
      <c r="AP51" s="243">
        <f t="shared" si="8"/>
        <v>92544.215053763444</v>
      </c>
      <c r="AQ51" s="244">
        <f t="shared" si="9"/>
        <v>171867.82054527753</v>
      </c>
      <c r="AR51" s="245">
        <f t="shared" si="10"/>
        <v>5.83</v>
      </c>
      <c r="AS51" s="246">
        <f t="shared" si="11"/>
        <v>1.58</v>
      </c>
      <c r="AT51" s="246">
        <f t="shared" si="12"/>
        <v>2.94</v>
      </c>
      <c r="AU51" s="251">
        <f t="shared" si="13"/>
        <v>10.35</v>
      </c>
      <c r="AV51" s="245">
        <f t="shared" si="14"/>
        <v>5.42</v>
      </c>
      <c r="AW51" s="246">
        <f t="shared" si="15"/>
        <v>1.47</v>
      </c>
      <c r="AX51" s="246">
        <f t="shared" si="16"/>
        <v>2.73</v>
      </c>
      <c r="AY51" s="252">
        <f t="shared" si="17"/>
        <v>9.6199999999999992</v>
      </c>
      <c r="AZ51" s="249">
        <f t="shared" si="18"/>
        <v>5.42</v>
      </c>
      <c r="BA51" s="56">
        <f t="shared" si="19"/>
        <v>4</v>
      </c>
      <c r="BB51" s="246">
        <f t="shared" si="20"/>
        <v>0.37</v>
      </c>
      <c r="BC51" s="250">
        <f t="shared" si="21"/>
        <v>0.68</v>
      </c>
      <c r="BD51" s="246">
        <f t="shared" si="22"/>
        <v>5.42</v>
      </c>
      <c r="BE51" s="56">
        <v>4</v>
      </c>
      <c r="BF51" s="246">
        <f t="shared" si="23"/>
        <v>0.37</v>
      </c>
      <c r="BG51" s="250">
        <f t="shared" si="24"/>
        <v>0.68</v>
      </c>
      <c r="BH51" s="246">
        <f>INDEX('Mar - Aug'!AG:AG,MATCH(C51,'Mar - Aug'!C:C,0))</f>
        <v>5.45</v>
      </c>
      <c r="BI51" s="56">
        <v>4</v>
      </c>
      <c r="BJ51" s="246">
        <f>INDEX('Mar - Aug'!AK:AK,MATCH($C51,'Mar - Aug'!$C:$C,0))</f>
        <v>0.37</v>
      </c>
      <c r="BK51" s="246">
        <f>INDEX('Mar - Aug'!AL:AL,MATCH($C51,'Mar - Aug'!$C:$C,0))</f>
        <v>0.69</v>
      </c>
      <c r="BL51" s="246">
        <f>INDEX('Mar - Aug'!$AG:$AG,MATCH($C51,'Mar - Aug'!$C:$C,0))</f>
        <v>5.45</v>
      </c>
      <c r="BM51" s="56">
        <v>4</v>
      </c>
      <c r="BN51" s="246">
        <f>INDEX('Mar - Aug'!$AK:$AK,MATCH($C51,'Mar - Aug'!$C:$C,0))</f>
        <v>0.37</v>
      </c>
      <c r="BO51" s="246">
        <f>INDEX('Mar - Aug'!$AL:$AL,MATCH($C51,'Mar - Aug'!$C:$C,0))</f>
        <v>0.69</v>
      </c>
      <c r="BP51" s="60">
        <f>INDEX(FY2019_ALL_Targets!EB:EB,MATCH('Final Comp Values'!B51,FY2019_ALL_Targets!A:A,0))</f>
        <v>2</v>
      </c>
      <c r="BQ51" s="60">
        <f>+INDEX(FY2019_ALL_Targets!DY:DY,MATCH(B51,FY2019_ALL_Targets!A:A,0))</f>
        <v>3</v>
      </c>
      <c r="BR51" s="60">
        <f>+INDEX(FY2019_ALL_Targets!DZ:DZ,MATCH(B51,FY2019_ALL_Targets!A:A,0))</f>
        <v>3</v>
      </c>
      <c r="BS51" s="283">
        <f>+INDEX(FY2019_ALL_Targets!EA:EA,MATCH(B51,FY2019_ALL_Targets!A:A,0))</f>
        <v>0</v>
      </c>
      <c r="BT51" s="245">
        <f t="shared" si="38"/>
        <v>3.6333333333333333</v>
      </c>
      <c r="BU51" s="245">
        <f t="shared" si="39"/>
        <v>1.1099999999999999</v>
      </c>
      <c r="BV51" s="246">
        <f t="shared" si="40"/>
        <v>2.0699999999999998</v>
      </c>
      <c r="BW51" s="284">
        <f t="shared" si="41"/>
        <v>398463.30629829929</v>
      </c>
      <c r="BX51" s="245">
        <f t="shared" si="25"/>
        <v>2.8066666666666666</v>
      </c>
      <c r="BY51" s="246">
        <f t="shared" si="26"/>
        <v>164141.92950252839</v>
      </c>
      <c r="BZ51" s="285">
        <f t="shared" si="27"/>
        <v>4.6804359944522736E-4</v>
      </c>
      <c r="CA51" s="245">
        <f t="shared" si="42"/>
        <v>19047.89</v>
      </c>
      <c r="CB51" s="286">
        <f t="shared" si="28"/>
        <v>0.33</v>
      </c>
      <c r="CC51" s="268">
        <f t="shared" si="45"/>
        <v>-3.6333333333333342</v>
      </c>
      <c r="CD51" s="267">
        <f t="shared" si="30"/>
        <v>563001.24763374077</v>
      </c>
      <c r="CE51" s="268">
        <f t="shared" si="31"/>
        <v>183189.81950252841</v>
      </c>
      <c r="CF51" s="268">
        <f t="shared" si="32"/>
        <v>-6.4833333333333325</v>
      </c>
      <c r="CG51" s="270">
        <f t="shared" si="33"/>
        <v>-379430.84776425012</v>
      </c>
      <c r="CH51" s="270">
        <f t="shared" si="34"/>
        <v>-379811.42813121236</v>
      </c>
      <c r="CI51" s="269">
        <f t="shared" si="35"/>
        <v>380.58036696224008</v>
      </c>
    </row>
    <row r="52" spans="1:87" s="57" customFormat="1" ht="15.75" customHeight="1" x14ac:dyDescent="0.25">
      <c r="A52" s="297">
        <v>1020268</v>
      </c>
      <c r="B52" s="297">
        <v>4235</v>
      </c>
      <c r="C52" s="347">
        <v>676028</v>
      </c>
      <c r="D52" s="219" t="s">
        <v>923</v>
      </c>
      <c r="E52" s="299" t="s">
        <v>450</v>
      </c>
      <c r="F52" s="299" t="s">
        <v>1031</v>
      </c>
      <c r="G52" s="301" t="s">
        <v>1021</v>
      </c>
      <c r="H52" s="302" t="s">
        <v>917</v>
      </c>
      <c r="I52" s="56" t="s">
        <v>35</v>
      </c>
      <c r="J52" s="229" t="s">
        <v>36</v>
      </c>
      <c r="K52" s="229" t="s">
        <v>35</v>
      </c>
      <c r="L52" s="56"/>
      <c r="M52" s="56"/>
      <c r="N52" s="58"/>
      <c r="O52" s="297">
        <v>1020268</v>
      </c>
      <c r="P52" s="303">
        <v>22051</v>
      </c>
      <c r="Q52" s="304">
        <v>42005</v>
      </c>
      <c r="R52" s="304">
        <v>42247</v>
      </c>
      <c r="S52" s="303">
        <f t="shared" si="0"/>
        <v>33122</v>
      </c>
      <c r="T52" s="59"/>
      <c r="U52" s="346" t="str">
        <f t="shared" si="36"/>
        <v/>
      </c>
      <c r="V52" s="345">
        <f t="shared" si="37"/>
        <v>3.1186053971777759E-3</v>
      </c>
      <c r="W52" s="27">
        <v>0</v>
      </c>
      <c r="X52" s="27">
        <v>0</v>
      </c>
      <c r="Y52" s="305">
        <f t="shared" si="1"/>
        <v>0</v>
      </c>
      <c r="Z52" s="53">
        <f t="shared" si="46"/>
        <v>53847.41</v>
      </c>
      <c r="AA52" s="54">
        <f t="shared" si="46"/>
        <v>53847.41</v>
      </c>
      <c r="AB52" s="54">
        <f t="shared" si="46"/>
        <v>53847.41</v>
      </c>
      <c r="AC52" s="54">
        <f t="shared" si="46"/>
        <v>53847.41</v>
      </c>
      <c r="AD52" s="52">
        <f t="shared" si="3"/>
        <v>215389.64</v>
      </c>
      <c r="AE52" s="53">
        <f t="shared" si="47"/>
        <v>100002.33</v>
      </c>
      <c r="AF52" s="53">
        <f t="shared" si="47"/>
        <v>100002.33</v>
      </c>
      <c r="AG52" s="53">
        <f t="shared" si="47"/>
        <v>100002.33</v>
      </c>
      <c r="AH52" s="53">
        <f t="shared" si="47"/>
        <v>100002.33</v>
      </c>
      <c r="AI52" s="52">
        <f t="shared" si="5"/>
        <v>400009.33399725234</v>
      </c>
      <c r="AJ52" s="55">
        <f t="shared" si="6"/>
        <v>615398.97399725229</v>
      </c>
      <c r="AK52" s="219" t="s">
        <v>923</v>
      </c>
      <c r="AL52" s="220">
        <v>21889.523364708708</v>
      </c>
      <c r="AM52" s="242"/>
      <c r="AN52" s="242"/>
      <c r="AO52" s="242">
        <f t="shared" si="7"/>
        <v>0</v>
      </c>
      <c r="AP52" s="243">
        <f t="shared" si="8"/>
        <v>231601.76344086023</v>
      </c>
      <c r="AQ52" s="244">
        <f t="shared" si="9"/>
        <v>430117.56343790574</v>
      </c>
      <c r="AR52" s="245">
        <f t="shared" si="10"/>
        <v>0</v>
      </c>
      <c r="AS52" s="246">
        <f t="shared" si="11"/>
        <v>10.58</v>
      </c>
      <c r="AT52" s="246">
        <f t="shared" si="12"/>
        <v>19.649999999999999</v>
      </c>
      <c r="AU52" s="251">
        <f t="shared" si="13"/>
        <v>30.229999999999997</v>
      </c>
      <c r="AV52" s="245">
        <f t="shared" si="14"/>
        <v>0</v>
      </c>
      <c r="AW52" s="246">
        <f t="shared" si="15"/>
        <v>9.84</v>
      </c>
      <c r="AX52" s="246">
        <f t="shared" si="16"/>
        <v>18.27</v>
      </c>
      <c r="AY52" s="252">
        <f t="shared" si="17"/>
        <v>28.11</v>
      </c>
      <c r="AZ52" s="249">
        <f t="shared" si="18"/>
        <v>0</v>
      </c>
      <c r="BA52" s="56">
        <f t="shared" si="19"/>
        <v>4</v>
      </c>
      <c r="BB52" s="246">
        <f t="shared" si="20"/>
        <v>2.46</v>
      </c>
      <c r="BC52" s="250">
        <f t="shared" si="21"/>
        <v>4.57</v>
      </c>
      <c r="BD52" s="246">
        <f t="shared" si="22"/>
        <v>0</v>
      </c>
      <c r="BE52" s="56">
        <v>4</v>
      </c>
      <c r="BF52" s="246">
        <f t="shared" si="23"/>
        <v>2.46</v>
      </c>
      <c r="BG52" s="250">
        <f t="shared" si="24"/>
        <v>4.57</v>
      </c>
      <c r="BH52" s="246">
        <f>INDEX('Mar - Aug'!AG:AG,MATCH(C52,'Mar - Aug'!C:C,0))</f>
        <v>0</v>
      </c>
      <c r="BI52" s="56">
        <v>4</v>
      </c>
      <c r="BJ52" s="246">
        <f>INDEX('Mar - Aug'!AK:AK,MATCH($C52,'Mar - Aug'!$C:$C,0))</f>
        <v>2.5</v>
      </c>
      <c r="BK52" s="246">
        <f>INDEX('Mar - Aug'!AL:AL,MATCH($C52,'Mar - Aug'!$C:$C,0))</f>
        <v>4.6399999999999997</v>
      </c>
      <c r="BL52" s="246">
        <f>INDEX('Mar - Aug'!$AG:$AG,MATCH($C52,'Mar - Aug'!$C:$C,0))</f>
        <v>0</v>
      </c>
      <c r="BM52" s="56">
        <v>4</v>
      </c>
      <c r="BN52" s="246">
        <f>INDEX('Mar - Aug'!$AK:$AK,MATCH($C52,'Mar - Aug'!$C:$C,0))</f>
        <v>2.5</v>
      </c>
      <c r="BO52" s="246">
        <f>INDEX('Mar - Aug'!$AL:$AL,MATCH($C52,'Mar - Aug'!$C:$C,0))</f>
        <v>4.6399999999999997</v>
      </c>
      <c r="BP52" s="60">
        <f>INDEX(FY2019_ALL_Targets!EB:EB,MATCH('Final Comp Values'!B52,FY2019_ALL_Targets!A:A,0))</f>
        <v>3</v>
      </c>
      <c r="BQ52" s="60">
        <f>+INDEX(FY2019_ALL_Targets!DY:DY,MATCH(B52,FY2019_ALL_Targets!A:A,0))</f>
        <v>0</v>
      </c>
      <c r="BR52" s="60">
        <f>+INDEX(FY2019_ALL_Targets!DZ:DZ,MATCH(B52,FY2019_ALL_Targets!A:A,0))</f>
        <v>0</v>
      </c>
      <c r="BS52" s="283">
        <f>+INDEX(FY2019_ALL_Targets!EA:EA,MATCH(B52,FY2019_ALL_Targets!A:A,0))</f>
        <v>0</v>
      </c>
      <c r="BT52" s="245">
        <f t="shared" si="38"/>
        <v>0</v>
      </c>
      <c r="BU52" s="245">
        <f t="shared" si="39"/>
        <v>0</v>
      </c>
      <c r="BV52" s="246">
        <f t="shared" si="40"/>
        <v>0</v>
      </c>
      <c r="BW52" s="284">
        <f t="shared" si="41"/>
        <v>0</v>
      </c>
      <c r="BX52" s="245">
        <f t="shared" si="25"/>
        <v>28.11</v>
      </c>
      <c r="BY52" s="246">
        <f t="shared" si="26"/>
        <v>615314.50178196176</v>
      </c>
      <c r="BZ52" s="285">
        <f t="shared" si="27"/>
        <v>1.7545426392738973E-3</v>
      </c>
      <c r="CA52" s="245">
        <f t="shared" si="42"/>
        <v>71404.33</v>
      </c>
      <c r="CB52" s="286">
        <f t="shared" si="28"/>
        <v>3.26</v>
      </c>
      <c r="CC52" s="268">
        <f t="shared" si="45"/>
        <v>-1.0000000000004228E-2</v>
      </c>
      <c r="CD52" s="267">
        <f t="shared" si="30"/>
        <v>615398.97399725229</v>
      </c>
      <c r="CE52" s="268">
        <f t="shared" si="31"/>
        <v>686718.83178196172</v>
      </c>
      <c r="CF52" s="268">
        <f t="shared" si="32"/>
        <v>3.259999999999998</v>
      </c>
      <c r="CG52" s="270">
        <f t="shared" si="33"/>
        <v>71369.64266207903</v>
      </c>
      <c r="CH52" s="270">
        <f t="shared" si="34"/>
        <v>71319.857784709428</v>
      </c>
      <c r="CI52" s="269">
        <f t="shared" si="35"/>
        <v>49.784877369602327</v>
      </c>
    </row>
    <row r="53" spans="1:87" s="57" customFormat="1" ht="15.75" customHeight="1" x14ac:dyDescent="0.25">
      <c r="A53" s="297">
        <v>1028629</v>
      </c>
      <c r="B53" s="297">
        <v>4236</v>
      </c>
      <c r="C53" s="347">
        <v>675727</v>
      </c>
      <c r="D53" s="219" t="s">
        <v>940</v>
      </c>
      <c r="E53" s="299" t="s">
        <v>164</v>
      </c>
      <c r="F53" s="299" t="s">
        <v>2301</v>
      </c>
      <c r="G53" s="301" t="s">
        <v>915</v>
      </c>
      <c r="H53" s="302" t="s">
        <v>972</v>
      </c>
      <c r="I53" s="56" t="s">
        <v>35</v>
      </c>
      <c r="J53" s="229" t="s">
        <v>36</v>
      </c>
      <c r="K53" s="229" t="s">
        <v>35</v>
      </c>
      <c r="L53" s="56"/>
      <c r="M53" s="56"/>
      <c r="N53" s="58"/>
      <c r="O53" s="297">
        <v>423601</v>
      </c>
      <c r="P53" s="303">
        <v>31981</v>
      </c>
      <c r="Q53" s="304">
        <v>42005</v>
      </c>
      <c r="R53" s="304">
        <v>42369</v>
      </c>
      <c r="S53" s="303">
        <f t="shared" si="0"/>
        <v>31981</v>
      </c>
      <c r="T53" s="59"/>
      <c r="U53" s="346">
        <f t="shared" si="36"/>
        <v>3.9483266865327875E-3</v>
      </c>
      <c r="V53" s="345">
        <f t="shared" si="37"/>
        <v>3.0111744220500712E-3</v>
      </c>
      <c r="W53" s="27">
        <v>388887.15438311128</v>
      </c>
      <c r="X53" s="27">
        <v>388887.13</v>
      </c>
      <c r="Y53" s="305">
        <f t="shared" si="1"/>
        <v>766234.44516934187</v>
      </c>
      <c r="Z53" s="53">
        <f t="shared" si="46"/>
        <v>51992.45</v>
      </c>
      <c r="AA53" s="54">
        <f t="shared" si="46"/>
        <v>51992.45</v>
      </c>
      <c r="AB53" s="54">
        <f t="shared" si="46"/>
        <v>51992.45</v>
      </c>
      <c r="AC53" s="54">
        <f t="shared" si="46"/>
        <v>51992.45</v>
      </c>
      <c r="AD53" s="52">
        <f t="shared" si="3"/>
        <v>207969.81</v>
      </c>
      <c r="AE53" s="53">
        <f t="shared" si="47"/>
        <v>96557.41</v>
      </c>
      <c r="AF53" s="53">
        <f t="shared" si="47"/>
        <v>96557.41</v>
      </c>
      <c r="AG53" s="53">
        <f t="shared" si="47"/>
        <v>96557.41</v>
      </c>
      <c r="AH53" s="53">
        <f t="shared" si="47"/>
        <v>96557.41</v>
      </c>
      <c r="AI53" s="52">
        <f t="shared" si="5"/>
        <v>386229.65130626556</v>
      </c>
      <c r="AJ53" s="55">
        <f t="shared" si="6"/>
        <v>1360433.9064756073</v>
      </c>
      <c r="AK53" s="219" t="s">
        <v>940</v>
      </c>
      <c r="AL53" s="220">
        <v>40027.494210593126</v>
      </c>
      <c r="AM53" s="242"/>
      <c r="AN53" s="242"/>
      <c r="AO53" s="242">
        <f t="shared" si="7"/>
        <v>823908.0055584322</v>
      </c>
      <c r="AP53" s="243">
        <f t="shared" si="8"/>
        <v>223623.45161290324</v>
      </c>
      <c r="AQ53" s="244">
        <f t="shared" si="9"/>
        <v>415300.70032931783</v>
      </c>
      <c r="AR53" s="245">
        <f t="shared" si="10"/>
        <v>20.58</v>
      </c>
      <c r="AS53" s="246">
        <f t="shared" si="11"/>
        <v>5.59</v>
      </c>
      <c r="AT53" s="246">
        <f t="shared" si="12"/>
        <v>10.38</v>
      </c>
      <c r="AU53" s="251">
        <f t="shared" si="13"/>
        <v>36.549999999999997</v>
      </c>
      <c r="AV53" s="245">
        <f t="shared" si="14"/>
        <v>19.14</v>
      </c>
      <c r="AW53" s="246">
        <f t="shared" si="15"/>
        <v>5.2</v>
      </c>
      <c r="AX53" s="246">
        <f t="shared" si="16"/>
        <v>9.65</v>
      </c>
      <c r="AY53" s="252">
        <f t="shared" si="17"/>
        <v>33.99</v>
      </c>
      <c r="AZ53" s="249">
        <f t="shared" si="18"/>
        <v>19.14</v>
      </c>
      <c r="BA53" s="56">
        <f t="shared" si="19"/>
        <v>4</v>
      </c>
      <c r="BB53" s="246">
        <f t="shared" si="20"/>
        <v>1.3</v>
      </c>
      <c r="BC53" s="250">
        <f t="shared" si="21"/>
        <v>2.41</v>
      </c>
      <c r="BD53" s="246">
        <f t="shared" si="22"/>
        <v>19.14</v>
      </c>
      <c r="BE53" s="56">
        <v>4</v>
      </c>
      <c r="BF53" s="246">
        <f t="shared" si="23"/>
        <v>1.3</v>
      </c>
      <c r="BG53" s="250">
        <f t="shared" si="24"/>
        <v>2.41</v>
      </c>
      <c r="BH53" s="246">
        <f>INDEX('Mar - Aug'!AG:AG,MATCH(C53,'Mar - Aug'!C:C,0))</f>
        <v>18.850000000000001</v>
      </c>
      <c r="BI53" s="56">
        <v>4</v>
      </c>
      <c r="BJ53" s="246">
        <f>INDEX('Mar - Aug'!AK:AK,MATCH($C53,'Mar - Aug'!$C:$C,0))</f>
        <v>1.28</v>
      </c>
      <c r="BK53" s="246">
        <f>INDEX('Mar - Aug'!AL:AL,MATCH($C53,'Mar - Aug'!$C:$C,0))</f>
        <v>2.38</v>
      </c>
      <c r="BL53" s="246">
        <f>INDEX('Mar - Aug'!$AG:$AG,MATCH($C53,'Mar - Aug'!$C:$C,0))</f>
        <v>18.850000000000001</v>
      </c>
      <c r="BM53" s="56">
        <v>4</v>
      </c>
      <c r="BN53" s="246">
        <f>INDEX('Mar - Aug'!$AK:$AK,MATCH($C53,'Mar - Aug'!$C:$C,0))</f>
        <v>1.28</v>
      </c>
      <c r="BO53" s="246">
        <f>INDEX('Mar - Aug'!$AL:$AL,MATCH($C53,'Mar - Aug'!$C:$C,0))</f>
        <v>2.38</v>
      </c>
      <c r="BP53" s="60">
        <f>INDEX(FY2019_ALL_Targets!EB:EB,MATCH('Final Comp Values'!B53,FY2019_ALL_Targets!A:A,0))</f>
        <v>0</v>
      </c>
      <c r="BQ53" s="60">
        <f>+INDEX(FY2019_ALL_Targets!DY:DY,MATCH(B53,FY2019_ALL_Targets!A:A,0))</f>
        <v>0</v>
      </c>
      <c r="BR53" s="60">
        <f>+INDEX(FY2019_ALL_Targets!DZ:DZ,MATCH(B53,FY2019_ALL_Targets!A:A,0))</f>
        <v>0</v>
      </c>
      <c r="BS53" s="283">
        <f>+INDEX(FY2019_ALL_Targets!EA:EA,MATCH(B53,FY2019_ALL_Targets!A:A,0))</f>
        <v>0</v>
      </c>
      <c r="BT53" s="245">
        <f t="shared" si="38"/>
        <v>0</v>
      </c>
      <c r="BU53" s="245">
        <f t="shared" si="39"/>
        <v>0</v>
      </c>
      <c r="BV53" s="246">
        <f t="shared" si="40"/>
        <v>0</v>
      </c>
      <c r="BW53" s="284">
        <f t="shared" si="41"/>
        <v>0</v>
      </c>
      <c r="BX53" s="245">
        <f t="shared" si="25"/>
        <v>33.99</v>
      </c>
      <c r="BY53" s="246">
        <f t="shared" si="26"/>
        <v>1360534.5282180605</v>
      </c>
      <c r="BZ53" s="285">
        <f t="shared" si="27"/>
        <v>3.8795052530857838E-3</v>
      </c>
      <c r="CA53" s="245">
        <f t="shared" si="42"/>
        <v>157883.57</v>
      </c>
      <c r="CB53" s="286">
        <f t="shared" si="28"/>
        <v>3.94</v>
      </c>
      <c r="CC53" s="268">
        <f t="shared" si="45"/>
        <v>9.9999999999997868E-3</v>
      </c>
      <c r="CD53" s="267">
        <f t="shared" si="30"/>
        <v>1360433.9064756073</v>
      </c>
      <c r="CE53" s="268">
        <f t="shared" si="31"/>
        <v>1518418.0982180606</v>
      </c>
      <c r="CF53" s="268">
        <f t="shared" si="32"/>
        <v>3.9399999999999977</v>
      </c>
      <c r="CG53" s="270">
        <f t="shared" si="33"/>
        <v>157696.66347495996</v>
      </c>
      <c r="CH53" s="270">
        <f t="shared" si="34"/>
        <v>157984.19174245326</v>
      </c>
      <c r="CI53" s="269">
        <f t="shared" si="35"/>
        <v>-287.52826749329688</v>
      </c>
    </row>
    <row r="54" spans="1:87" s="57" customFormat="1" ht="15.75" customHeight="1" x14ac:dyDescent="0.25">
      <c r="A54" s="297">
        <v>1004869</v>
      </c>
      <c r="B54" s="297">
        <v>4240</v>
      </c>
      <c r="C54" s="347">
        <v>675963</v>
      </c>
      <c r="D54" s="219" t="s">
        <v>937</v>
      </c>
      <c r="E54" s="299" t="s">
        <v>2920</v>
      </c>
      <c r="F54" s="299" t="s">
        <v>2920</v>
      </c>
      <c r="G54" s="301" t="s">
        <v>1021</v>
      </c>
      <c r="H54" s="302"/>
      <c r="I54" s="56" t="s">
        <v>35</v>
      </c>
      <c r="J54" s="229" t="s">
        <v>36</v>
      </c>
      <c r="K54" s="229" t="s">
        <v>35</v>
      </c>
      <c r="L54" s="56"/>
      <c r="M54" s="56"/>
      <c r="N54" s="58"/>
      <c r="O54" s="297">
        <v>1004869</v>
      </c>
      <c r="P54" s="303">
        <v>28360</v>
      </c>
      <c r="Q54" s="304">
        <v>42005</v>
      </c>
      <c r="R54" s="304">
        <v>42369</v>
      </c>
      <c r="S54" s="303">
        <f t="shared" si="0"/>
        <v>28360</v>
      </c>
      <c r="T54" s="59"/>
      <c r="U54" s="346" t="str">
        <f t="shared" si="36"/>
        <v/>
      </c>
      <c r="V54" s="345">
        <f t="shared" si="37"/>
        <v>2.6702387858209566E-3</v>
      </c>
      <c r="W54" s="27">
        <v>0</v>
      </c>
      <c r="X54" s="27">
        <v>0</v>
      </c>
      <c r="Y54" s="305">
        <f t="shared" si="1"/>
        <v>0</v>
      </c>
      <c r="Z54" s="53">
        <f t="shared" si="46"/>
        <v>46105.69</v>
      </c>
      <c r="AA54" s="54">
        <f t="shared" si="46"/>
        <v>46105.69</v>
      </c>
      <c r="AB54" s="54">
        <f t="shared" si="46"/>
        <v>46105.69</v>
      </c>
      <c r="AC54" s="54">
        <f t="shared" si="46"/>
        <v>46105.69</v>
      </c>
      <c r="AD54" s="52">
        <f t="shared" si="3"/>
        <v>184422.75</v>
      </c>
      <c r="AE54" s="53">
        <f t="shared" si="47"/>
        <v>85624.85</v>
      </c>
      <c r="AF54" s="53">
        <f t="shared" si="47"/>
        <v>85624.85</v>
      </c>
      <c r="AG54" s="53">
        <f t="shared" si="47"/>
        <v>85624.85</v>
      </c>
      <c r="AH54" s="53">
        <f t="shared" si="47"/>
        <v>85624.85</v>
      </c>
      <c r="AI54" s="52">
        <f t="shared" si="5"/>
        <v>342499.38748149498</v>
      </c>
      <c r="AJ54" s="55">
        <f t="shared" si="6"/>
        <v>526922.13748149504</v>
      </c>
      <c r="AK54" s="219" t="s">
        <v>937</v>
      </c>
      <c r="AL54" s="220">
        <v>69918.451574351406</v>
      </c>
      <c r="AM54" s="242"/>
      <c r="AN54" s="242"/>
      <c r="AO54" s="242">
        <f t="shared" si="7"/>
        <v>0</v>
      </c>
      <c r="AP54" s="243">
        <f t="shared" si="8"/>
        <v>198304.03225806452</v>
      </c>
      <c r="AQ54" s="244">
        <f t="shared" si="9"/>
        <v>368278.91127042472</v>
      </c>
      <c r="AR54" s="245">
        <f t="shared" si="10"/>
        <v>0</v>
      </c>
      <c r="AS54" s="246">
        <f t="shared" si="11"/>
        <v>2.84</v>
      </c>
      <c r="AT54" s="246">
        <f t="shared" si="12"/>
        <v>5.27</v>
      </c>
      <c r="AU54" s="251">
        <f t="shared" si="13"/>
        <v>8.11</v>
      </c>
      <c r="AV54" s="245">
        <f t="shared" si="14"/>
        <v>0</v>
      </c>
      <c r="AW54" s="246">
        <f t="shared" si="15"/>
        <v>2.64</v>
      </c>
      <c r="AX54" s="246">
        <f t="shared" si="16"/>
        <v>4.9000000000000004</v>
      </c>
      <c r="AY54" s="252">
        <f t="shared" si="17"/>
        <v>7.5400000000000009</v>
      </c>
      <c r="AZ54" s="249">
        <f t="shared" si="18"/>
        <v>0</v>
      </c>
      <c r="BA54" s="56">
        <f t="shared" si="19"/>
        <v>4</v>
      </c>
      <c r="BB54" s="246">
        <f t="shared" si="20"/>
        <v>0.66</v>
      </c>
      <c r="BC54" s="250">
        <f t="shared" si="21"/>
        <v>1.23</v>
      </c>
      <c r="BD54" s="246">
        <f t="shared" si="22"/>
        <v>0</v>
      </c>
      <c r="BE54" s="56">
        <v>4</v>
      </c>
      <c r="BF54" s="246">
        <f t="shared" si="23"/>
        <v>0.66</v>
      </c>
      <c r="BG54" s="250">
        <f t="shared" si="24"/>
        <v>1.23</v>
      </c>
      <c r="BH54" s="246">
        <f>INDEX('Mar - Aug'!AG:AG,MATCH(C54,'Mar - Aug'!C:C,0))</f>
        <v>0</v>
      </c>
      <c r="BI54" s="56">
        <v>4</v>
      </c>
      <c r="BJ54" s="246">
        <f>INDEX('Mar - Aug'!AK:AK,MATCH($C54,'Mar - Aug'!$C:$C,0))</f>
        <v>0.64</v>
      </c>
      <c r="BK54" s="246">
        <f>INDEX('Mar - Aug'!AL:AL,MATCH($C54,'Mar - Aug'!$C:$C,0))</f>
        <v>1.19</v>
      </c>
      <c r="BL54" s="246">
        <f>INDEX('Mar - Aug'!$AG:$AG,MATCH($C54,'Mar - Aug'!$C:$C,0))</f>
        <v>0</v>
      </c>
      <c r="BM54" s="56">
        <v>4</v>
      </c>
      <c r="BN54" s="246">
        <f>INDEX('Mar - Aug'!$AK:$AK,MATCH($C54,'Mar - Aug'!$C:$C,0))</f>
        <v>0.64</v>
      </c>
      <c r="BO54" s="246">
        <f>INDEX('Mar - Aug'!$AL:$AL,MATCH($C54,'Mar - Aug'!$C:$C,0))</f>
        <v>1.19</v>
      </c>
      <c r="BP54" s="60">
        <f>INDEX(FY2019_ALL_Targets!EB:EB,MATCH('Final Comp Values'!B54,FY2019_ALL_Targets!A:A,0))</f>
        <v>3</v>
      </c>
      <c r="BQ54" s="60">
        <f>+INDEX(FY2019_ALL_Targets!DY:DY,MATCH(B54,FY2019_ALL_Targets!A:A,0))</f>
        <v>0</v>
      </c>
      <c r="BR54" s="60">
        <f>+INDEX(FY2019_ALL_Targets!DZ:DZ,MATCH(B54,FY2019_ALL_Targets!A:A,0))</f>
        <v>0</v>
      </c>
      <c r="BS54" s="283">
        <f>+INDEX(FY2019_ALL_Targets!EA:EA,MATCH(B54,FY2019_ALL_Targets!A:A,0))</f>
        <v>0</v>
      </c>
      <c r="BT54" s="245">
        <f t="shared" si="38"/>
        <v>0</v>
      </c>
      <c r="BU54" s="245">
        <f t="shared" si="39"/>
        <v>0</v>
      </c>
      <c r="BV54" s="246">
        <f t="shared" si="40"/>
        <v>0</v>
      </c>
      <c r="BW54" s="284">
        <f t="shared" si="41"/>
        <v>0</v>
      </c>
      <c r="BX54" s="245">
        <f t="shared" si="25"/>
        <v>7.5400000000000009</v>
      </c>
      <c r="BY54" s="246">
        <f t="shared" si="26"/>
        <v>527185.12487060961</v>
      </c>
      <c r="BZ54" s="285">
        <f t="shared" si="27"/>
        <v>1.503245539797441E-3</v>
      </c>
      <c r="CA54" s="245">
        <f t="shared" si="42"/>
        <v>61177.33</v>
      </c>
      <c r="CB54" s="286">
        <f t="shared" si="28"/>
        <v>0.87</v>
      </c>
      <c r="CC54" s="268">
        <f t="shared" si="45"/>
        <v>-2.0000000000000018E-2</v>
      </c>
      <c r="CD54" s="267">
        <f t="shared" si="30"/>
        <v>526922.13748149504</v>
      </c>
      <c r="CE54" s="268">
        <f t="shared" si="31"/>
        <v>588362.45487060957</v>
      </c>
      <c r="CF54" s="268">
        <f t="shared" si="32"/>
        <v>0.86999999999999922</v>
      </c>
      <c r="CG54" s="270">
        <f t="shared" si="33"/>
        <v>60798.708170941674</v>
      </c>
      <c r="CH54" s="270">
        <f t="shared" si="34"/>
        <v>61440.317389114527</v>
      </c>
      <c r="CI54" s="269">
        <f t="shared" si="35"/>
        <v>-641.60921817285271</v>
      </c>
    </row>
    <row r="55" spans="1:87" s="57" customFormat="1" ht="15.75" customHeight="1" x14ac:dyDescent="0.25">
      <c r="A55" s="297">
        <v>1028570</v>
      </c>
      <c r="B55" s="297">
        <v>4247</v>
      </c>
      <c r="C55" s="347">
        <v>675364</v>
      </c>
      <c r="D55" s="219" t="s">
        <v>913</v>
      </c>
      <c r="E55" s="299" t="s">
        <v>2590</v>
      </c>
      <c r="F55" s="299" t="s">
        <v>1010</v>
      </c>
      <c r="G55" s="301" t="s">
        <v>915</v>
      </c>
      <c r="H55" s="302" t="s">
        <v>1009</v>
      </c>
      <c r="I55" s="56" t="s">
        <v>35</v>
      </c>
      <c r="J55" s="229" t="s">
        <v>36</v>
      </c>
      <c r="K55" s="229" t="s">
        <v>35</v>
      </c>
      <c r="L55" s="56"/>
      <c r="M55" s="56"/>
      <c r="N55" s="58"/>
      <c r="O55" s="297">
        <v>1026316</v>
      </c>
      <c r="P55" s="303">
        <v>7385</v>
      </c>
      <c r="Q55" s="304">
        <v>42005</v>
      </c>
      <c r="R55" s="304">
        <v>42369</v>
      </c>
      <c r="S55" s="303">
        <f t="shared" si="0"/>
        <v>7385</v>
      </c>
      <c r="T55" s="59"/>
      <c r="U55" s="346">
        <f t="shared" si="36"/>
        <v>9.1174111441307763E-4</v>
      </c>
      <c r="V55" s="345">
        <f t="shared" si="37"/>
        <v>6.9533545251367296E-4</v>
      </c>
      <c r="W55" s="27">
        <v>89801.183003726503</v>
      </c>
      <c r="X55" s="27">
        <v>89801.18</v>
      </c>
      <c r="Y55" s="305">
        <f t="shared" si="1"/>
        <v>176937.5997490882</v>
      </c>
      <c r="Z55" s="53">
        <f t="shared" si="46"/>
        <v>12006.01</v>
      </c>
      <c r="AA55" s="54">
        <f t="shared" si="46"/>
        <v>12006.01</v>
      </c>
      <c r="AB55" s="54">
        <f t="shared" si="46"/>
        <v>12006.01</v>
      </c>
      <c r="AC55" s="54">
        <f t="shared" si="46"/>
        <v>12006.01</v>
      </c>
      <c r="AD55" s="52">
        <f t="shared" si="3"/>
        <v>48024.05</v>
      </c>
      <c r="AE55" s="53">
        <f t="shared" si="47"/>
        <v>22296.880000000001</v>
      </c>
      <c r="AF55" s="53">
        <f t="shared" si="47"/>
        <v>22296.880000000001</v>
      </c>
      <c r="AG55" s="53">
        <f t="shared" si="47"/>
        <v>22296.880000000001</v>
      </c>
      <c r="AH55" s="53">
        <f t="shared" si="47"/>
        <v>22296.880000000001</v>
      </c>
      <c r="AI55" s="52">
        <f t="shared" si="5"/>
        <v>89187.516803626248</v>
      </c>
      <c r="AJ55" s="55">
        <f t="shared" si="6"/>
        <v>314149.16655271448</v>
      </c>
      <c r="AK55" s="219" t="s">
        <v>913</v>
      </c>
      <c r="AL55" s="220">
        <v>61485.26180987338</v>
      </c>
      <c r="AM55" s="242"/>
      <c r="AN55" s="242"/>
      <c r="AO55" s="242">
        <f t="shared" si="7"/>
        <v>190255.48360117013</v>
      </c>
      <c r="AP55" s="243">
        <f t="shared" si="8"/>
        <v>51638.763440860224</v>
      </c>
      <c r="AQ55" s="244">
        <f t="shared" si="9"/>
        <v>95900.555702823927</v>
      </c>
      <c r="AR55" s="245">
        <f t="shared" si="10"/>
        <v>3.09</v>
      </c>
      <c r="AS55" s="246">
        <f t="shared" si="11"/>
        <v>0.84</v>
      </c>
      <c r="AT55" s="246">
        <f t="shared" si="12"/>
        <v>1.56</v>
      </c>
      <c r="AU55" s="251">
        <f t="shared" si="13"/>
        <v>5.49</v>
      </c>
      <c r="AV55" s="245">
        <f t="shared" si="14"/>
        <v>2.88</v>
      </c>
      <c r="AW55" s="246">
        <f t="shared" si="15"/>
        <v>0.78</v>
      </c>
      <c r="AX55" s="246">
        <f t="shared" si="16"/>
        <v>1.45</v>
      </c>
      <c r="AY55" s="252">
        <f t="shared" si="17"/>
        <v>5.1100000000000003</v>
      </c>
      <c r="AZ55" s="249">
        <f t="shared" si="18"/>
        <v>2.88</v>
      </c>
      <c r="BA55" s="56">
        <f t="shared" si="19"/>
        <v>4</v>
      </c>
      <c r="BB55" s="246">
        <f t="shared" si="20"/>
        <v>0.2</v>
      </c>
      <c r="BC55" s="250">
        <f t="shared" si="21"/>
        <v>0.36</v>
      </c>
      <c r="BD55" s="246">
        <f t="shared" si="22"/>
        <v>2.88</v>
      </c>
      <c r="BE55" s="56">
        <v>4</v>
      </c>
      <c r="BF55" s="246">
        <f t="shared" si="23"/>
        <v>0.2</v>
      </c>
      <c r="BG55" s="250">
        <f t="shared" si="24"/>
        <v>0.36</v>
      </c>
      <c r="BH55" s="246">
        <f>INDEX('Mar - Aug'!AG:AG,MATCH(C55,'Mar - Aug'!C:C,0))</f>
        <v>2.82</v>
      </c>
      <c r="BI55" s="56">
        <v>4</v>
      </c>
      <c r="BJ55" s="246">
        <f>INDEX('Mar - Aug'!AK:AK,MATCH($C55,'Mar - Aug'!$C:$C,0))</f>
        <v>0.19</v>
      </c>
      <c r="BK55" s="246">
        <f>INDEX('Mar - Aug'!AL:AL,MATCH($C55,'Mar - Aug'!$C:$C,0))</f>
        <v>0.36</v>
      </c>
      <c r="BL55" s="246">
        <f>INDEX('Mar - Aug'!$AG:$AG,MATCH($C55,'Mar - Aug'!$C:$C,0))</f>
        <v>2.82</v>
      </c>
      <c r="BM55" s="56">
        <v>4</v>
      </c>
      <c r="BN55" s="246">
        <f>INDEX('Mar - Aug'!$AK:$AK,MATCH($C55,'Mar - Aug'!$C:$C,0))</f>
        <v>0.19</v>
      </c>
      <c r="BO55" s="246">
        <f>INDEX('Mar - Aug'!$AL:$AL,MATCH($C55,'Mar - Aug'!$C:$C,0))</f>
        <v>0.36</v>
      </c>
      <c r="BP55" s="60">
        <f>INDEX(FY2019_ALL_Targets!EB:EB,MATCH('Final Comp Values'!B55,FY2019_ALL_Targets!A:A,0))</f>
        <v>0</v>
      </c>
      <c r="BQ55" s="60">
        <f>+INDEX(FY2019_ALL_Targets!DY:DY,MATCH(B55,FY2019_ALL_Targets!A:A,0))</f>
        <v>0</v>
      </c>
      <c r="BR55" s="60">
        <f>+INDEX(FY2019_ALL_Targets!DZ:DZ,MATCH(B55,FY2019_ALL_Targets!A:A,0))</f>
        <v>0</v>
      </c>
      <c r="BS55" s="283">
        <f>+INDEX(FY2019_ALL_Targets!EA:EA,MATCH(B55,FY2019_ALL_Targets!A:A,0))</f>
        <v>0</v>
      </c>
      <c r="BT55" s="245">
        <f t="shared" si="38"/>
        <v>0</v>
      </c>
      <c r="BU55" s="245">
        <f t="shared" si="39"/>
        <v>0</v>
      </c>
      <c r="BV55" s="246">
        <f t="shared" si="40"/>
        <v>0</v>
      </c>
      <c r="BW55" s="284">
        <f t="shared" si="41"/>
        <v>0</v>
      </c>
      <c r="BX55" s="245">
        <f t="shared" si="25"/>
        <v>5.1100000000000003</v>
      </c>
      <c r="BY55" s="246">
        <f t="shared" si="26"/>
        <v>314189.687848453</v>
      </c>
      <c r="BZ55" s="285">
        <f t="shared" si="27"/>
        <v>8.9589828056028291E-4</v>
      </c>
      <c r="CA55" s="245">
        <f t="shared" si="42"/>
        <v>36460.22</v>
      </c>
      <c r="CB55" s="286">
        <f t="shared" si="28"/>
        <v>0.59</v>
      </c>
      <c r="CC55" s="268">
        <f t="shared" si="45"/>
        <v>-9.9999999999996203E-3</v>
      </c>
      <c r="CD55" s="267">
        <f t="shared" si="30"/>
        <v>314149.16655271448</v>
      </c>
      <c r="CE55" s="268">
        <f t="shared" si="31"/>
        <v>350649.90784845303</v>
      </c>
      <c r="CF55" s="268">
        <f t="shared" si="32"/>
        <v>0.58999999999999986</v>
      </c>
      <c r="CG55" s="270">
        <f t="shared" si="33"/>
        <v>36271.625883777197</v>
      </c>
      <c r="CH55" s="270">
        <f t="shared" si="34"/>
        <v>36500.741295738553</v>
      </c>
      <c r="CI55" s="269">
        <f t="shared" si="35"/>
        <v>-229.11541196135659</v>
      </c>
    </row>
    <row r="56" spans="1:87" s="57" customFormat="1" ht="15.75" customHeight="1" x14ac:dyDescent="0.25">
      <c r="A56" s="297">
        <v>1028895</v>
      </c>
      <c r="B56" s="297">
        <v>4248</v>
      </c>
      <c r="C56" s="347">
        <v>675989</v>
      </c>
      <c r="D56" s="219" t="s">
        <v>913</v>
      </c>
      <c r="E56" s="299" t="s">
        <v>452</v>
      </c>
      <c r="F56" s="299" t="s">
        <v>2843</v>
      </c>
      <c r="G56" s="301" t="s">
        <v>1021</v>
      </c>
      <c r="H56" s="302" t="s">
        <v>917</v>
      </c>
      <c r="I56" s="56" t="s">
        <v>35</v>
      </c>
      <c r="J56" s="229" t="s">
        <v>36</v>
      </c>
      <c r="K56" s="229" t="s">
        <v>35</v>
      </c>
      <c r="L56" s="56"/>
      <c r="M56" s="56"/>
      <c r="N56" s="58"/>
      <c r="O56" s="297">
        <v>424804</v>
      </c>
      <c r="P56" s="303">
        <v>16515</v>
      </c>
      <c r="Q56" s="304">
        <v>42005</v>
      </c>
      <c r="R56" s="304">
        <v>42369</v>
      </c>
      <c r="S56" s="303">
        <f t="shared" si="0"/>
        <v>16515</v>
      </c>
      <c r="T56" s="59"/>
      <c r="U56" s="346" t="str">
        <f t="shared" si="36"/>
        <v/>
      </c>
      <c r="V56" s="345">
        <f t="shared" si="37"/>
        <v>1.5549715637458779E-3</v>
      </c>
      <c r="W56" s="27">
        <v>0</v>
      </c>
      <c r="X56" s="27">
        <v>0</v>
      </c>
      <c r="Y56" s="305">
        <f t="shared" si="1"/>
        <v>0</v>
      </c>
      <c r="Z56" s="53">
        <f t="shared" si="46"/>
        <v>26848.92</v>
      </c>
      <c r="AA56" s="54">
        <f t="shared" si="46"/>
        <v>26848.92</v>
      </c>
      <c r="AB56" s="54">
        <f t="shared" si="46"/>
        <v>26848.92</v>
      </c>
      <c r="AC56" s="54">
        <f t="shared" si="46"/>
        <v>26848.92</v>
      </c>
      <c r="AD56" s="52">
        <f t="shared" si="3"/>
        <v>107395.69</v>
      </c>
      <c r="AE56" s="53">
        <f t="shared" si="47"/>
        <v>49862.28</v>
      </c>
      <c r="AF56" s="53">
        <f t="shared" si="47"/>
        <v>49862.28</v>
      </c>
      <c r="AG56" s="53">
        <f t="shared" si="47"/>
        <v>49862.28</v>
      </c>
      <c r="AH56" s="53">
        <f t="shared" si="47"/>
        <v>49862.28</v>
      </c>
      <c r="AI56" s="52">
        <f t="shared" si="5"/>
        <v>199449.13202598342</v>
      </c>
      <c r="AJ56" s="55">
        <f t="shared" si="6"/>
        <v>306844.82202598342</v>
      </c>
      <c r="AK56" s="219" t="s">
        <v>913</v>
      </c>
      <c r="AL56" s="220">
        <v>61485.26180987338</v>
      </c>
      <c r="AM56" s="242"/>
      <c r="AN56" s="242"/>
      <c r="AO56" s="242">
        <f t="shared" si="7"/>
        <v>0</v>
      </c>
      <c r="AP56" s="243">
        <f t="shared" si="8"/>
        <v>115479.2365591398</v>
      </c>
      <c r="AQ56" s="244">
        <f t="shared" si="9"/>
        <v>214461.43228600369</v>
      </c>
      <c r="AR56" s="245">
        <f t="shared" si="10"/>
        <v>0</v>
      </c>
      <c r="AS56" s="246">
        <f t="shared" si="11"/>
        <v>1.88</v>
      </c>
      <c r="AT56" s="246">
        <f t="shared" si="12"/>
        <v>3.49</v>
      </c>
      <c r="AU56" s="251">
        <f t="shared" si="13"/>
        <v>5.37</v>
      </c>
      <c r="AV56" s="245">
        <f t="shared" si="14"/>
        <v>0</v>
      </c>
      <c r="AW56" s="246">
        <f t="shared" si="15"/>
        <v>1.75</v>
      </c>
      <c r="AX56" s="246">
        <f t="shared" si="16"/>
        <v>3.24</v>
      </c>
      <c r="AY56" s="252">
        <f t="shared" si="17"/>
        <v>4.99</v>
      </c>
      <c r="AZ56" s="249">
        <f t="shared" si="18"/>
        <v>0</v>
      </c>
      <c r="BA56" s="56">
        <f t="shared" si="19"/>
        <v>4</v>
      </c>
      <c r="BB56" s="246">
        <f t="shared" si="20"/>
        <v>0.44</v>
      </c>
      <c r="BC56" s="250">
        <f t="shared" si="21"/>
        <v>0.81</v>
      </c>
      <c r="BD56" s="246">
        <f t="shared" si="22"/>
        <v>0</v>
      </c>
      <c r="BE56" s="56">
        <v>4</v>
      </c>
      <c r="BF56" s="246">
        <f t="shared" si="23"/>
        <v>0.44</v>
      </c>
      <c r="BG56" s="250">
        <f t="shared" si="24"/>
        <v>0.81</v>
      </c>
      <c r="BH56" s="246">
        <f>INDEX('Mar - Aug'!AG:AG,MATCH(C56,'Mar - Aug'!C:C,0))</f>
        <v>0</v>
      </c>
      <c r="BI56" s="56">
        <v>4</v>
      </c>
      <c r="BJ56" s="246">
        <f>INDEX('Mar - Aug'!AK:AK,MATCH($C56,'Mar - Aug'!$C:$C,0))</f>
        <v>0.43</v>
      </c>
      <c r="BK56" s="246">
        <f>INDEX('Mar - Aug'!AL:AL,MATCH($C56,'Mar - Aug'!$C:$C,0))</f>
        <v>0.79</v>
      </c>
      <c r="BL56" s="246">
        <f>INDEX('Mar - Aug'!$AG:$AG,MATCH($C56,'Mar - Aug'!$C:$C,0))</f>
        <v>0</v>
      </c>
      <c r="BM56" s="56">
        <v>4</v>
      </c>
      <c r="BN56" s="246">
        <f>INDEX('Mar - Aug'!$AK:$AK,MATCH($C56,'Mar - Aug'!$C:$C,0))</f>
        <v>0.43</v>
      </c>
      <c r="BO56" s="246">
        <f>INDEX('Mar - Aug'!$AL:$AL,MATCH($C56,'Mar - Aug'!$C:$C,0))</f>
        <v>0.79</v>
      </c>
      <c r="BP56" s="60">
        <f>INDEX(FY2019_ALL_Targets!EB:EB,MATCH('Final Comp Values'!B56,FY2019_ALL_Targets!A:A,0))</f>
        <v>3</v>
      </c>
      <c r="BQ56" s="60">
        <f>+INDEX(FY2019_ALL_Targets!DY:DY,MATCH(B56,FY2019_ALL_Targets!A:A,0))</f>
        <v>1</v>
      </c>
      <c r="BR56" s="60">
        <f>+INDEX(FY2019_ALL_Targets!DZ:DZ,MATCH(B56,FY2019_ALL_Targets!A:A,0))</f>
        <v>1</v>
      </c>
      <c r="BS56" s="283">
        <f>+INDEX(FY2019_ALL_Targets!EA:EA,MATCH(B56,FY2019_ALL_Targets!A:A,0))</f>
        <v>0</v>
      </c>
      <c r="BT56" s="245">
        <f t="shared" si="38"/>
        <v>0</v>
      </c>
      <c r="BU56" s="245">
        <f t="shared" si="39"/>
        <v>0.43</v>
      </c>
      <c r="BV56" s="246">
        <f t="shared" si="40"/>
        <v>0.79</v>
      </c>
      <c r="BW56" s="284">
        <f t="shared" si="41"/>
        <v>75012.019408045526</v>
      </c>
      <c r="BX56" s="245">
        <f t="shared" si="25"/>
        <v>3.7700000000000005</v>
      </c>
      <c r="BY56" s="246">
        <f t="shared" si="26"/>
        <v>231799.43702322268</v>
      </c>
      <c r="BZ56" s="285">
        <f t="shared" si="27"/>
        <v>6.6096605043292891E-4</v>
      </c>
      <c r="CA56" s="245">
        <f t="shared" si="42"/>
        <v>26899.22</v>
      </c>
      <c r="CB56" s="286">
        <f t="shared" si="28"/>
        <v>0.44</v>
      </c>
      <c r="CC56" s="268">
        <f t="shared" si="45"/>
        <v>-1.0000000000000231E-2</v>
      </c>
      <c r="CD56" s="267">
        <f t="shared" si="30"/>
        <v>306844.82202598342</v>
      </c>
      <c r="CE56" s="268">
        <f t="shared" si="31"/>
        <v>258698.65702322268</v>
      </c>
      <c r="CF56" s="268">
        <f t="shared" si="32"/>
        <v>-0.77999999999999936</v>
      </c>
      <c r="CG56" s="270">
        <f t="shared" si="33"/>
        <v>-47963.719675404187</v>
      </c>
      <c r="CH56" s="270">
        <f t="shared" si="34"/>
        <v>-48146.165002760739</v>
      </c>
      <c r="CI56" s="269">
        <f t="shared" si="35"/>
        <v>182.4453273565523</v>
      </c>
    </row>
    <row r="57" spans="1:87" s="57" customFormat="1" ht="15.75" customHeight="1" x14ac:dyDescent="0.25">
      <c r="A57" s="297">
        <v>1026673</v>
      </c>
      <c r="B57" s="297">
        <v>4250</v>
      </c>
      <c r="C57" s="347">
        <v>675259</v>
      </c>
      <c r="D57" s="219" t="s">
        <v>913</v>
      </c>
      <c r="E57" s="299" t="s">
        <v>2441</v>
      </c>
      <c r="F57" s="299" t="s">
        <v>965</v>
      </c>
      <c r="G57" s="301" t="s">
        <v>915</v>
      </c>
      <c r="H57" s="302" t="s">
        <v>965</v>
      </c>
      <c r="I57" s="56" t="s">
        <v>35</v>
      </c>
      <c r="J57" s="229" t="s">
        <v>35</v>
      </c>
      <c r="K57" s="229" t="s">
        <v>35</v>
      </c>
      <c r="L57" s="56"/>
      <c r="M57" s="56"/>
      <c r="N57" s="58"/>
      <c r="O57" s="297">
        <v>1026673</v>
      </c>
      <c r="P57" s="303">
        <v>4916</v>
      </c>
      <c r="Q57" s="304">
        <v>42063</v>
      </c>
      <c r="R57" s="304">
        <v>42185</v>
      </c>
      <c r="S57" s="303">
        <f t="shared" si="0"/>
        <v>14588</v>
      </c>
      <c r="T57" s="59"/>
      <c r="U57" s="346">
        <f t="shared" si="36"/>
        <v>1.8010127795609987E-3</v>
      </c>
      <c r="V57" s="345">
        <f t="shared" si="37"/>
        <v>1.3735346758658716E-3</v>
      </c>
      <c r="W57" s="27">
        <v>177389.25635845121</v>
      </c>
      <c r="X57" s="27">
        <v>177389.26</v>
      </c>
      <c r="Y57" s="305">
        <f t="shared" si="1"/>
        <v>349514.65201620833</v>
      </c>
      <c r="Z57" s="53">
        <f t="shared" si="46"/>
        <v>23716.14</v>
      </c>
      <c r="AA57" s="54">
        <f t="shared" si="46"/>
        <v>23716.14</v>
      </c>
      <c r="AB57" s="54">
        <f t="shared" si="46"/>
        <v>23716.14</v>
      </c>
      <c r="AC57" s="54">
        <f t="shared" si="46"/>
        <v>23716.14</v>
      </c>
      <c r="AD57" s="52">
        <f t="shared" si="3"/>
        <v>94864.56</v>
      </c>
      <c r="AE57" s="53">
        <f t="shared" si="47"/>
        <v>44044.26</v>
      </c>
      <c r="AF57" s="53">
        <f t="shared" si="47"/>
        <v>44044.26</v>
      </c>
      <c r="AG57" s="53">
        <f t="shared" si="47"/>
        <v>44044.26</v>
      </c>
      <c r="AH57" s="53">
        <f t="shared" si="47"/>
        <v>44044.26</v>
      </c>
      <c r="AI57" s="52">
        <f t="shared" si="5"/>
        <v>176177.04741114419</v>
      </c>
      <c r="AJ57" s="55">
        <f t="shared" si="6"/>
        <v>620556.25942735258</v>
      </c>
      <c r="AK57" s="219" t="s">
        <v>913</v>
      </c>
      <c r="AL57" s="220">
        <v>61485.26180987338</v>
      </c>
      <c r="AM57" s="242"/>
      <c r="AN57" s="242"/>
      <c r="AO57" s="242">
        <f t="shared" si="7"/>
        <v>375822.20646904124</v>
      </c>
      <c r="AP57" s="243">
        <f t="shared" si="8"/>
        <v>102004.90322580645</v>
      </c>
      <c r="AQ57" s="244">
        <f t="shared" si="9"/>
        <v>189437.68538832708</v>
      </c>
      <c r="AR57" s="245">
        <f t="shared" si="10"/>
        <v>6.11</v>
      </c>
      <c r="AS57" s="246">
        <f t="shared" si="11"/>
        <v>1.66</v>
      </c>
      <c r="AT57" s="246">
        <f t="shared" si="12"/>
        <v>3.08</v>
      </c>
      <c r="AU57" s="251">
        <f t="shared" si="13"/>
        <v>10.850000000000001</v>
      </c>
      <c r="AV57" s="245">
        <f t="shared" si="14"/>
        <v>5.68</v>
      </c>
      <c r="AW57" s="246">
        <f t="shared" si="15"/>
        <v>1.54</v>
      </c>
      <c r="AX57" s="246">
        <f t="shared" si="16"/>
        <v>2.87</v>
      </c>
      <c r="AY57" s="252">
        <f t="shared" si="17"/>
        <v>10.09</v>
      </c>
      <c r="AZ57" s="249">
        <f t="shared" si="18"/>
        <v>5.68</v>
      </c>
      <c r="BA57" s="56">
        <f t="shared" si="19"/>
        <v>4</v>
      </c>
      <c r="BB57" s="246">
        <f t="shared" si="20"/>
        <v>0.39</v>
      </c>
      <c r="BC57" s="250">
        <f t="shared" si="21"/>
        <v>0.72</v>
      </c>
      <c r="BD57" s="246">
        <f t="shared" si="22"/>
        <v>5.68</v>
      </c>
      <c r="BE57" s="56">
        <v>4</v>
      </c>
      <c r="BF57" s="246">
        <f t="shared" si="23"/>
        <v>0.39</v>
      </c>
      <c r="BG57" s="250">
        <f t="shared" si="24"/>
        <v>0.72</v>
      </c>
      <c r="BH57" s="246">
        <f>INDEX('Mar - Aug'!AG:AG,MATCH(C57,'Mar - Aug'!C:C,0))</f>
        <v>5.56</v>
      </c>
      <c r="BI57" s="56">
        <v>4</v>
      </c>
      <c r="BJ57" s="246">
        <f>INDEX('Mar - Aug'!AK:AK,MATCH($C57,'Mar - Aug'!$C:$C,0))</f>
        <v>0.38</v>
      </c>
      <c r="BK57" s="246">
        <f>INDEX('Mar - Aug'!AL:AL,MATCH($C57,'Mar - Aug'!$C:$C,0))</f>
        <v>0.7</v>
      </c>
      <c r="BL57" s="246">
        <f>INDEX('Mar - Aug'!$AG:$AG,MATCH($C57,'Mar - Aug'!$C:$C,0))</f>
        <v>5.56</v>
      </c>
      <c r="BM57" s="56">
        <v>4</v>
      </c>
      <c r="BN57" s="246">
        <f>INDEX('Mar - Aug'!$AK:$AK,MATCH($C57,'Mar - Aug'!$C:$C,0))</f>
        <v>0.38</v>
      </c>
      <c r="BO57" s="246">
        <f>INDEX('Mar - Aug'!$AL:$AL,MATCH($C57,'Mar - Aug'!$C:$C,0))</f>
        <v>0.7</v>
      </c>
      <c r="BP57" s="60">
        <f>INDEX(FY2019_ALL_Targets!EB:EB,MATCH('Final Comp Values'!B57,FY2019_ALL_Targets!A:A,0))</f>
        <v>0</v>
      </c>
      <c r="BQ57" s="60">
        <f>+INDEX(FY2019_ALL_Targets!DY:DY,MATCH(B57,FY2019_ALL_Targets!A:A,0))</f>
        <v>1</v>
      </c>
      <c r="BR57" s="60">
        <f>+INDEX(FY2019_ALL_Targets!DZ:DZ,MATCH(B57,FY2019_ALL_Targets!A:A,0))</f>
        <v>1</v>
      </c>
      <c r="BS57" s="283">
        <f>+INDEX(FY2019_ALL_Targets!EA:EA,MATCH(B57,FY2019_ALL_Targets!A:A,0))</f>
        <v>0</v>
      </c>
      <c r="BT57" s="245">
        <f t="shared" si="38"/>
        <v>0</v>
      </c>
      <c r="BU57" s="245">
        <f t="shared" si="39"/>
        <v>0.38</v>
      </c>
      <c r="BV57" s="246">
        <f t="shared" si="40"/>
        <v>0.7</v>
      </c>
      <c r="BW57" s="284">
        <f t="shared" si="41"/>
        <v>66404.08275466325</v>
      </c>
      <c r="BX57" s="245">
        <f t="shared" si="25"/>
        <v>9.01</v>
      </c>
      <c r="BY57" s="246">
        <f t="shared" si="26"/>
        <v>553982.20890695916</v>
      </c>
      <c r="BZ57" s="285">
        <f t="shared" si="27"/>
        <v>1.5796562637667608E-3</v>
      </c>
      <c r="CA57" s="245">
        <f t="shared" si="42"/>
        <v>64287</v>
      </c>
      <c r="CB57" s="286">
        <f t="shared" si="28"/>
        <v>1.05</v>
      </c>
      <c r="CC57" s="268">
        <f t="shared" si="45"/>
        <v>-2.9999999999999694E-2</v>
      </c>
      <c r="CD57" s="267">
        <f t="shared" si="30"/>
        <v>620556.25942735258</v>
      </c>
      <c r="CE57" s="268">
        <f t="shared" si="31"/>
        <v>618269.20890695916</v>
      </c>
      <c r="CF57" s="268">
        <f t="shared" si="32"/>
        <v>-2.9999999999999361E-2</v>
      </c>
      <c r="CG57" s="270">
        <f t="shared" si="33"/>
        <v>-1845.0632093974411</v>
      </c>
      <c r="CH57" s="270">
        <f t="shared" si="34"/>
        <v>-2287.0505203934154</v>
      </c>
      <c r="CI57" s="269">
        <f t="shared" si="35"/>
        <v>441.98731099597421</v>
      </c>
    </row>
    <row r="58" spans="1:87" s="57" customFormat="1" ht="15.75" customHeight="1" x14ac:dyDescent="0.25">
      <c r="A58" s="297">
        <v>1025710</v>
      </c>
      <c r="B58" s="297">
        <v>4259</v>
      </c>
      <c r="C58" s="347">
        <v>455999</v>
      </c>
      <c r="D58" s="219" t="s">
        <v>935</v>
      </c>
      <c r="E58" s="299" t="s">
        <v>455</v>
      </c>
      <c r="F58" s="299" t="s">
        <v>933</v>
      </c>
      <c r="G58" s="301" t="s">
        <v>915</v>
      </c>
      <c r="H58" s="302" t="s">
        <v>934</v>
      </c>
      <c r="I58" s="56" t="s">
        <v>35</v>
      </c>
      <c r="J58" s="229" t="s">
        <v>35</v>
      </c>
      <c r="K58" s="229" t="s">
        <v>35</v>
      </c>
      <c r="L58" s="56"/>
      <c r="M58" s="56"/>
      <c r="N58" s="58"/>
      <c r="O58" s="297">
        <v>1025710</v>
      </c>
      <c r="P58" s="303">
        <v>30640</v>
      </c>
      <c r="Q58" s="304">
        <v>41821</v>
      </c>
      <c r="R58" s="304">
        <v>42185</v>
      </c>
      <c r="S58" s="303">
        <f t="shared" si="0"/>
        <v>30640</v>
      </c>
      <c r="T58" s="59"/>
      <c r="U58" s="346">
        <f t="shared" si="36"/>
        <v>3.7827688213428164E-3</v>
      </c>
      <c r="V58" s="345">
        <f t="shared" si="37"/>
        <v>2.8849124258658009E-3</v>
      </c>
      <c r="W58" s="27">
        <v>372580.67010557617</v>
      </c>
      <c r="X58" s="27">
        <v>372580.67</v>
      </c>
      <c r="Y58" s="305">
        <f t="shared" si="1"/>
        <v>734105.3563049509</v>
      </c>
      <c r="Z58" s="53">
        <f t="shared" si="46"/>
        <v>49812.35</v>
      </c>
      <c r="AA58" s="54">
        <f t="shared" si="46"/>
        <v>49812.35</v>
      </c>
      <c r="AB58" s="54">
        <f t="shared" si="46"/>
        <v>49812.35</v>
      </c>
      <c r="AC58" s="54">
        <f t="shared" si="46"/>
        <v>49812.35</v>
      </c>
      <c r="AD58" s="52">
        <f t="shared" si="3"/>
        <v>199249.4</v>
      </c>
      <c r="AE58" s="53">
        <f t="shared" si="47"/>
        <v>92508.65</v>
      </c>
      <c r="AF58" s="53">
        <f t="shared" si="47"/>
        <v>92508.65</v>
      </c>
      <c r="AG58" s="53">
        <f t="shared" si="47"/>
        <v>92508.65</v>
      </c>
      <c r="AH58" s="53">
        <f t="shared" si="47"/>
        <v>92508.65</v>
      </c>
      <c r="AI58" s="52">
        <f t="shared" si="5"/>
        <v>370034.59916900587</v>
      </c>
      <c r="AJ58" s="55">
        <f t="shared" si="6"/>
        <v>1303389.3554739568</v>
      </c>
      <c r="AK58" s="219" t="s">
        <v>935</v>
      </c>
      <c r="AL58" s="220">
        <v>25729.853211771773</v>
      </c>
      <c r="AM58" s="242"/>
      <c r="AN58" s="242"/>
      <c r="AO58" s="242">
        <f t="shared" si="7"/>
        <v>789360.59817736666</v>
      </c>
      <c r="AP58" s="243">
        <f t="shared" si="8"/>
        <v>214246.66666666669</v>
      </c>
      <c r="AQ58" s="244">
        <f t="shared" si="9"/>
        <v>397886.66577312461</v>
      </c>
      <c r="AR58" s="245">
        <f t="shared" si="10"/>
        <v>30.68</v>
      </c>
      <c r="AS58" s="246">
        <f t="shared" si="11"/>
        <v>8.33</v>
      </c>
      <c r="AT58" s="246">
        <f t="shared" si="12"/>
        <v>15.46</v>
      </c>
      <c r="AU58" s="251">
        <f t="shared" si="13"/>
        <v>54.47</v>
      </c>
      <c r="AV58" s="245">
        <f t="shared" si="14"/>
        <v>28.53</v>
      </c>
      <c r="AW58" s="246">
        <f t="shared" si="15"/>
        <v>7.74</v>
      </c>
      <c r="AX58" s="246">
        <f t="shared" si="16"/>
        <v>14.38</v>
      </c>
      <c r="AY58" s="252">
        <f t="shared" si="17"/>
        <v>50.650000000000006</v>
      </c>
      <c r="AZ58" s="249">
        <f t="shared" si="18"/>
        <v>28.53</v>
      </c>
      <c r="BA58" s="56">
        <f t="shared" si="19"/>
        <v>4</v>
      </c>
      <c r="BB58" s="246">
        <f t="shared" si="20"/>
        <v>1.94</v>
      </c>
      <c r="BC58" s="250">
        <f t="shared" si="21"/>
        <v>3.6</v>
      </c>
      <c r="BD58" s="246">
        <f t="shared" si="22"/>
        <v>28.53</v>
      </c>
      <c r="BE58" s="56">
        <v>4</v>
      </c>
      <c r="BF58" s="246">
        <f t="shared" si="23"/>
        <v>1.94</v>
      </c>
      <c r="BG58" s="250">
        <f t="shared" si="24"/>
        <v>3.6</v>
      </c>
      <c r="BH58" s="246">
        <f>INDEX('Mar - Aug'!AG:AG,MATCH(C58,'Mar - Aug'!C:C,0))</f>
        <v>27.29</v>
      </c>
      <c r="BI58" s="56">
        <v>4</v>
      </c>
      <c r="BJ58" s="246">
        <f>INDEX('Mar - Aug'!AK:AK,MATCH($C58,'Mar - Aug'!$C:$C,0))</f>
        <v>1.85</v>
      </c>
      <c r="BK58" s="246">
        <f>INDEX('Mar - Aug'!AL:AL,MATCH($C58,'Mar - Aug'!$C:$C,0))</f>
        <v>3.44</v>
      </c>
      <c r="BL58" s="246">
        <f>INDEX('Mar - Aug'!$AG:$AG,MATCH($C58,'Mar - Aug'!$C:$C,0))</f>
        <v>27.29</v>
      </c>
      <c r="BM58" s="56">
        <v>4</v>
      </c>
      <c r="BN58" s="246">
        <f>INDEX('Mar - Aug'!$AK:$AK,MATCH($C58,'Mar - Aug'!$C:$C,0))</f>
        <v>1.85</v>
      </c>
      <c r="BO58" s="246">
        <f>INDEX('Mar - Aug'!$AL:$AL,MATCH($C58,'Mar - Aug'!$C:$C,0))</f>
        <v>3.44</v>
      </c>
      <c r="BP58" s="60">
        <f>INDEX(FY2019_ALL_Targets!EB:EB,MATCH('Final Comp Values'!B58,FY2019_ALL_Targets!A:A,0))</f>
        <v>0</v>
      </c>
      <c r="BQ58" s="60">
        <f>+INDEX(FY2019_ALL_Targets!DY:DY,MATCH(B58,FY2019_ALL_Targets!A:A,0))</f>
        <v>2</v>
      </c>
      <c r="BR58" s="60">
        <f>+INDEX(FY2019_ALL_Targets!DZ:DZ,MATCH(B58,FY2019_ALL_Targets!A:A,0))</f>
        <v>2</v>
      </c>
      <c r="BS58" s="283">
        <f>+INDEX(FY2019_ALL_Targets!EA:EA,MATCH(B58,FY2019_ALL_Targets!A:A,0))</f>
        <v>0</v>
      </c>
      <c r="BT58" s="245">
        <f t="shared" si="38"/>
        <v>0</v>
      </c>
      <c r="BU58" s="245">
        <f t="shared" si="39"/>
        <v>3.7</v>
      </c>
      <c r="BV58" s="246">
        <f t="shared" si="40"/>
        <v>6.88</v>
      </c>
      <c r="BW58" s="284">
        <f t="shared" si="41"/>
        <v>272221.84698054538</v>
      </c>
      <c r="BX58" s="245">
        <f t="shared" si="25"/>
        <v>40.070000000000007</v>
      </c>
      <c r="BY58" s="246">
        <f t="shared" si="26"/>
        <v>1030995.2181956952</v>
      </c>
      <c r="BZ58" s="285">
        <f t="shared" si="27"/>
        <v>2.939838190020166E-3</v>
      </c>
      <c r="CA58" s="245">
        <f t="shared" si="42"/>
        <v>119642.1</v>
      </c>
      <c r="CB58" s="286">
        <f t="shared" si="28"/>
        <v>4.6500000000000004</v>
      </c>
      <c r="CC58" s="268">
        <f t="shared" si="45"/>
        <v>-3.9999999999996483E-2</v>
      </c>
      <c r="CD58" s="267">
        <f t="shared" si="30"/>
        <v>1303389.3554739568</v>
      </c>
      <c r="CE58" s="268">
        <f t="shared" si="31"/>
        <v>1150637.3181956953</v>
      </c>
      <c r="CF58" s="268">
        <f t="shared" si="32"/>
        <v>-5.93</v>
      </c>
      <c r="CG58" s="270">
        <f t="shared" si="33"/>
        <v>-152598.20094690155</v>
      </c>
      <c r="CH58" s="270">
        <f t="shared" si="34"/>
        <v>-152752.0372782615</v>
      </c>
      <c r="CI58" s="269">
        <f t="shared" si="35"/>
        <v>153.83633135995478</v>
      </c>
    </row>
    <row r="59" spans="1:87" s="57" customFormat="1" ht="15.75" customHeight="1" x14ac:dyDescent="0.25">
      <c r="A59" s="297">
        <v>1028596</v>
      </c>
      <c r="B59" s="297">
        <v>4260</v>
      </c>
      <c r="C59" s="347">
        <v>455637</v>
      </c>
      <c r="D59" s="219" t="s">
        <v>925</v>
      </c>
      <c r="E59" s="299" t="s">
        <v>457</v>
      </c>
      <c r="F59" s="299" t="s">
        <v>965</v>
      </c>
      <c r="G59" s="301" t="s">
        <v>915</v>
      </c>
      <c r="H59" s="302" t="s">
        <v>965</v>
      </c>
      <c r="I59" s="56" t="s">
        <v>35</v>
      </c>
      <c r="J59" s="229" t="s">
        <v>36</v>
      </c>
      <c r="K59" s="229" t="s">
        <v>35</v>
      </c>
      <c r="L59" s="56"/>
      <c r="M59" s="56"/>
      <c r="N59" s="58"/>
      <c r="O59" s="297">
        <v>1004260</v>
      </c>
      <c r="P59" s="303">
        <v>13845</v>
      </c>
      <c r="Q59" s="304">
        <v>42005</v>
      </c>
      <c r="R59" s="304">
        <v>42369</v>
      </c>
      <c r="S59" s="303">
        <f t="shared" si="0"/>
        <v>13845</v>
      </c>
      <c r="T59" s="59"/>
      <c r="U59" s="346">
        <f t="shared" si="36"/>
        <v>1.7092831048136845E-3</v>
      </c>
      <c r="V59" s="345">
        <f t="shared" si="37"/>
        <v>1.3035774326407316E-3</v>
      </c>
      <c r="W59" s="27">
        <v>168354.41835620764</v>
      </c>
      <c r="X59" s="27">
        <v>168354.42</v>
      </c>
      <c r="Y59" s="305">
        <f t="shared" si="1"/>
        <v>331713.07630685525</v>
      </c>
      <c r="Z59" s="53">
        <f t="shared" si="46"/>
        <v>22508.23</v>
      </c>
      <c r="AA59" s="54">
        <f t="shared" si="46"/>
        <v>22508.23</v>
      </c>
      <c r="AB59" s="54">
        <f t="shared" si="46"/>
        <v>22508.23</v>
      </c>
      <c r="AC59" s="54">
        <f t="shared" si="46"/>
        <v>22508.23</v>
      </c>
      <c r="AD59" s="52">
        <f t="shared" si="3"/>
        <v>90032.9</v>
      </c>
      <c r="AE59" s="53">
        <f t="shared" si="47"/>
        <v>41800.99</v>
      </c>
      <c r="AF59" s="53">
        <f t="shared" si="47"/>
        <v>41800.99</v>
      </c>
      <c r="AG59" s="53">
        <f t="shared" si="47"/>
        <v>41800.99</v>
      </c>
      <c r="AH59" s="53">
        <f t="shared" si="47"/>
        <v>41800.99</v>
      </c>
      <c r="AI59" s="52">
        <f t="shared" si="5"/>
        <v>167203.94991824043</v>
      </c>
      <c r="AJ59" s="55">
        <f t="shared" si="6"/>
        <v>588949.92622509564</v>
      </c>
      <c r="AK59" s="219" t="s">
        <v>925</v>
      </c>
      <c r="AL59" s="220">
        <v>58482.872744368782</v>
      </c>
      <c r="AM59" s="242"/>
      <c r="AN59" s="242"/>
      <c r="AO59" s="242">
        <f t="shared" si="7"/>
        <v>356680.72721167235</v>
      </c>
      <c r="AP59" s="243">
        <f t="shared" si="8"/>
        <v>96809.569892473111</v>
      </c>
      <c r="AQ59" s="244">
        <f t="shared" si="9"/>
        <v>179789.19346047359</v>
      </c>
      <c r="AR59" s="245">
        <f t="shared" si="10"/>
        <v>6.1</v>
      </c>
      <c r="AS59" s="246">
        <f t="shared" si="11"/>
        <v>1.66</v>
      </c>
      <c r="AT59" s="246">
        <f t="shared" si="12"/>
        <v>3.07</v>
      </c>
      <c r="AU59" s="251">
        <f t="shared" si="13"/>
        <v>10.83</v>
      </c>
      <c r="AV59" s="245">
        <f t="shared" si="14"/>
        <v>5.67</v>
      </c>
      <c r="AW59" s="246">
        <f t="shared" si="15"/>
        <v>1.54</v>
      </c>
      <c r="AX59" s="246">
        <f t="shared" si="16"/>
        <v>2.86</v>
      </c>
      <c r="AY59" s="252">
        <f t="shared" si="17"/>
        <v>10.07</v>
      </c>
      <c r="AZ59" s="249">
        <f t="shared" si="18"/>
        <v>5.67</v>
      </c>
      <c r="BA59" s="56">
        <f t="shared" si="19"/>
        <v>4</v>
      </c>
      <c r="BB59" s="246">
        <f t="shared" si="20"/>
        <v>0.39</v>
      </c>
      <c r="BC59" s="250">
        <f t="shared" si="21"/>
        <v>0.72</v>
      </c>
      <c r="BD59" s="246">
        <f t="shared" si="22"/>
        <v>5.67</v>
      </c>
      <c r="BE59" s="56">
        <v>4</v>
      </c>
      <c r="BF59" s="246">
        <f t="shared" si="23"/>
        <v>0.39</v>
      </c>
      <c r="BG59" s="250">
        <f t="shared" si="24"/>
        <v>0.72</v>
      </c>
      <c r="BH59" s="246">
        <f>INDEX('Mar - Aug'!AG:AG,MATCH(C59,'Mar - Aug'!C:C,0))</f>
        <v>5.7</v>
      </c>
      <c r="BI59" s="56">
        <v>4</v>
      </c>
      <c r="BJ59" s="246">
        <f>INDEX('Mar - Aug'!AK:AK,MATCH($C59,'Mar - Aug'!$C:$C,0))</f>
        <v>0.39</v>
      </c>
      <c r="BK59" s="246">
        <f>INDEX('Mar - Aug'!AL:AL,MATCH($C59,'Mar - Aug'!$C:$C,0))</f>
        <v>0.72</v>
      </c>
      <c r="BL59" s="246">
        <f>INDEX('Mar - Aug'!$AG:$AG,MATCH($C59,'Mar - Aug'!$C:$C,0))</f>
        <v>5.7</v>
      </c>
      <c r="BM59" s="56">
        <v>4</v>
      </c>
      <c r="BN59" s="246">
        <f>INDEX('Mar - Aug'!$AK:$AK,MATCH($C59,'Mar - Aug'!$C:$C,0))</f>
        <v>0.39</v>
      </c>
      <c r="BO59" s="246">
        <f>INDEX('Mar - Aug'!$AL:$AL,MATCH($C59,'Mar - Aug'!$C:$C,0))</f>
        <v>0.72</v>
      </c>
      <c r="BP59" s="60">
        <f>INDEX(FY2019_ALL_Targets!EB:EB,MATCH('Final Comp Values'!B59,FY2019_ALL_Targets!A:A,0))</f>
        <v>0</v>
      </c>
      <c r="BQ59" s="60">
        <f>+INDEX(FY2019_ALL_Targets!DY:DY,MATCH(B59,FY2019_ALL_Targets!A:A,0))</f>
        <v>1</v>
      </c>
      <c r="BR59" s="60">
        <f>+INDEX(FY2019_ALL_Targets!DZ:DZ,MATCH(B59,FY2019_ALL_Targets!A:A,0))</f>
        <v>1</v>
      </c>
      <c r="BS59" s="283">
        <f>+INDEX(FY2019_ALL_Targets!EA:EA,MATCH(B59,FY2019_ALL_Targets!A:A,0))</f>
        <v>0</v>
      </c>
      <c r="BT59" s="245">
        <f t="shared" si="38"/>
        <v>0</v>
      </c>
      <c r="BU59" s="245">
        <f t="shared" si="39"/>
        <v>0.39</v>
      </c>
      <c r="BV59" s="246">
        <f t="shared" si="40"/>
        <v>0.72</v>
      </c>
      <c r="BW59" s="284">
        <f t="shared" si="41"/>
        <v>64915.988746249343</v>
      </c>
      <c r="BX59" s="245">
        <f t="shared" si="25"/>
        <v>8.9600000000000009</v>
      </c>
      <c r="BY59" s="246">
        <f t="shared" si="26"/>
        <v>524006.53978954436</v>
      </c>
      <c r="BZ59" s="285">
        <f t="shared" si="27"/>
        <v>1.4941819421719373E-3</v>
      </c>
      <c r="CA59" s="245">
        <f t="shared" si="42"/>
        <v>60808.47</v>
      </c>
      <c r="CB59" s="286">
        <f t="shared" si="28"/>
        <v>1.04</v>
      </c>
      <c r="CC59" s="268">
        <f t="shared" si="45"/>
        <v>-3.999999999999948E-2</v>
      </c>
      <c r="CD59" s="267">
        <f t="shared" si="30"/>
        <v>588949.92622509564</v>
      </c>
      <c r="CE59" s="268">
        <f t="shared" si="31"/>
        <v>584815.00978954439</v>
      </c>
      <c r="CF59" s="268">
        <f t="shared" si="32"/>
        <v>-7.0000000000000284E-2</v>
      </c>
      <c r="CG59" s="270">
        <f t="shared" si="33"/>
        <v>-4093.9915427762526</v>
      </c>
      <c r="CH59" s="270">
        <f t="shared" si="34"/>
        <v>-4134.9164355512476</v>
      </c>
      <c r="CI59" s="269">
        <f t="shared" si="35"/>
        <v>40.924892774994987</v>
      </c>
    </row>
    <row r="60" spans="1:87" s="57" customFormat="1" ht="15.75" customHeight="1" x14ac:dyDescent="0.25">
      <c r="A60" s="297">
        <v>1004855</v>
      </c>
      <c r="B60" s="297">
        <v>4264</v>
      </c>
      <c r="C60" s="347">
        <v>455674</v>
      </c>
      <c r="D60" s="219" t="s">
        <v>937</v>
      </c>
      <c r="E60" s="299" t="s">
        <v>2949</v>
      </c>
      <c r="F60" s="299" t="s">
        <v>2949</v>
      </c>
      <c r="G60" s="301" t="s">
        <v>1021</v>
      </c>
      <c r="H60" s="302"/>
      <c r="I60" s="56" t="s">
        <v>35</v>
      </c>
      <c r="J60" s="229" t="s">
        <v>36</v>
      </c>
      <c r="K60" s="229" t="s">
        <v>35</v>
      </c>
      <c r="L60" s="56"/>
      <c r="M60" s="56"/>
      <c r="N60" s="58"/>
      <c r="O60" s="297">
        <v>1004855</v>
      </c>
      <c r="P60" s="303">
        <v>23421</v>
      </c>
      <c r="Q60" s="304">
        <v>42005</v>
      </c>
      <c r="R60" s="304">
        <v>42369</v>
      </c>
      <c r="S60" s="303">
        <f t="shared" si="0"/>
        <v>23421</v>
      </c>
      <c r="T60" s="59"/>
      <c r="U60" s="346" t="str">
        <f t="shared" si="36"/>
        <v/>
      </c>
      <c r="V60" s="345">
        <f t="shared" si="37"/>
        <v>2.2052067208290773E-3</v>
      </c>
      <c r="W60" s="27">
        <v>0</v>
      </c>
      <c r="X60" s="27">
        <v>0</v>
      </c>
      <c r="Y60" s="305">
        <f t="shared" si="1"/>
        <v>0</v>
      </c>
      <c r="Z60" s="53">
        <f t="shared" si="46"/>
        <v>38076.21</v>
      </c>
      <c r="AA60" s="54">
        <f t="shared" si="46"/>
        <v>38076.21</v>
      </c>
      <c r="AB60" s="54">
        <f t="shared" si="46"/>
        <v>38076.21</v>
      </c>
      <c r="AC60" s="54">
        <f t="shared" si="46"/>
        <v>38076.21</v>
      </c>
      <c r="AD60" s="52">
        <f t="shared" si="3"/>
        <v>152304.84</v>
      </c>
      <c r="AE60" s="53">
        <f t="shared" si="47"/>
        <v>70712.960000000006</v>
      </c>
      <c r="AF60" s="53">
        <f t="shared" si="47"/>
        <v>70712.960000000006</v>
      </c>
      <c r="AG60" s="53">
        <f t="shared" si="47"/>
        <v>70712.960000000006</v>
      </c>
      <c r="AH60" s="53">
        <f t="shared" si="47"/>
        <v>70712.960000000006</v>
      </c>
      <c r="AI60" s="52">
        <f t="shared" si="5"/>
        <v>282851.83900578617</v>
      </c>
      <c r="AJ60" s="55">
        <f t="shared" si="6"/>
        <v>435156.67900578619</v>
      </c>
      <c r="AK60" s="219" t="s">
        <v>937</v>
      </c>
      <c r="AL60" s="220">
        <v>69918.451574351406</v>
      </c>
      <c r="AM60" s="242"/>
      <c r="AN60" s="242"/>
      <c r="AO60" s="242">
        <f t="shared" si="7"/>
        <v>0</v>
      </c>
      <c r="AP60" s="243">
        <f t="shared" si="8"/>
        <v>163768.64516129033</v>
      </c>
      <c r="AQ60" s="244">
        <f t="shared" si="9"/>
        <v>304141.76237181312</v>
      </c>
      <c r="AR60" s="245">
        <f t="shared" si="10"/>
        <v>0</v>
      </c>
      <c r="AS60" s="246">
        <f t="shared" si="11"/>
        <v>2.34</v>
      </c>
      <c r="AT60" s="246">
        <f t="shared" si="12"/>
        <v>4.3499999999999996</v>
      </c>
      <c r="AU60" s="251">
        <f t="shared" si="13"/>
        <v>6.6899999999999995</v>
      </c>
      <c r="AV60" s="245">
        <f t="shared" si="14"/>
        <v>0</v>
      </c>
      <c r="AW60" s="246">
        <f t="shared" si="15"/>
        <v>2.1800000000000002</v>
      </c>
      <c r="AX60" s="246">
        <f t="shared" si="16"/>
        <v>4.05</v>
      </c>
      <c r="AY60" s="252">
        <f t="shared" si="17"/>
        <v>6.23</v>
      </c>
      <c r="AZ60" s="249">
        <f t="shared" si="18"/>
        <v>0</v>
      </c>
      <c r="BA60" s="56">
        <f t="shared" si="19"/>
        <v>4</v>
      </c>
      <c r="BB60" s="246">
        <f t="shared" si="20"/>
        <v>0.55000000000000004</v>
      </c>
      <c r="BC60" s="250">
        <f t="shared" si="21"/>
        <v>1.01</v>
      </c>
      <c r="BD60" s="246">
        <f t="shared" si="22"/>
        <v>0</v>
      </c>
      <c r="BE60" s="56">
        <v>4</v>
      </c>
      <c r="BF60" s="246">
        <f t="shared" si="23"/>
        <v>0.55000000000000004</v>
      </c>
      <c r="BG60" s="250">
        <f t="shared" si="24"/>
        <v>1.01</v>
      </c>
      <c r="BH60" s="246">
        <f>INDEX('Mar - Aug'!AG:AG,MATCH(C60,'Mar - Aug'!C:C,0))</f>
        <v>0</v>
      </c>
      <c r="BI60" s="56">
        <v>4</v>
      </c>
      <c r="BJ60" s="246">
        <f>INDEX('Mar - Aug'!AK:AK,MATCH($C60,'Mar - Aug'!$C:$C,0))</f>
        <v>0.53</v>
      </c>
      <c r="BK60" s="246">
        <f>INDEX('Mar - Aug'!AL:AL,MATCH($C60,'Mar - Aug'!$C:$C,0))</f>
        <v>0.98</v>
      </c>
      <c r="BL60" s="246">
        <f>INDEX('Mar - Aug'!$AG:$AG,MATCH($C60,'Mar - Aug'!$C:$C,0))</f>
        <v>0</v>
      </c>
      <c r="BM60" s="56">
        <v>4</v>
      </c>
      <c r="BN60" s="246">
        <f>INDEX('Mar - Aug'!$AK:$AK,MATCH($C60,'Mar - Aug'!$C:$C,0))</f>
        <v>0.53</v>
      </c>
      <c r="BO60" s="246">
        <f>INDEX('Mar - Aug'!$AL:$AL,MATCH($C60,'Mar - Aug'!$C:$C,0))</f>
        <v>0.98</v>
      </c>
      <c r="BP60" s="60">
        <f>INDEX(FY2019_ALL_Targets!EB:EB,MATCH('Final Comp Values'!B60,FY2019_ALL_Targets!A:A,0))</f>
        <v>3</v>
      </c>
      <c r="BQ60" s="60">
        <f>+INDEX(FY2019_ALL_Targets!DY:DY,MATCH(B60,FY2019_ALL_Targets!A:A,0))</f>
        <v>1</v>
      </c>
      <c r="BR60" s="60">
        <f>+INDEX(FY2019_ALL_Targets!DZ:DZ,MATCH(B60,FY2019_ALL_Targets!A:A,0))</f>
        <v>1</v>
      </c>
      <c r="BS60" s="283">
        <f>+INDEX(FY2019_ALL_Targets!EA:EA,MATCH(B60,FY2019_ALL_Targets!A:A,0))</f>
        <v>0</v>
      </c>
      <c r="BT60" s="245">
        <f t="shared" si="38"/>
        <v>0</v>
      </c>
      <c r="BU60" s="245">
        <f t="shared" si="39"/>
        <v>0.53</v>
      </c>
      <c r="BV60" s="246">
        <f t="shared" si="40"/>
        <v>0.98</v>
      </c>
      <c r="BW60" s="284">
        <f t="shared" si="41"/>
        <v>105576.86187727062</v>
      </c>
      <c r="BX60" s="245">
        <f t="shared" si="25"/>
        <v>4.7200000000000006</v>
      </c>
      <c r="BY60" s="246">
        <f t="shared" si="26"/>
        <v>330015.09143093869</v>
      </c>
      <c r="BZ60" s="285">
        <f t="shared" si="27"/>
        <v>9.4102373313579863E-4</v>
      </c>
      <c r="CA60" s="245">
        <f t="shared" si="42"/>
        <v>38296.68</v>
      </c>
      <c r="CB60" s="286">
        <f t="shared" si="28"/>
        <v>0.55000000000000004</v>
      </c>
      <c r="CC60" s="268">
        <f t="shared" si="45"/>
        <v>-9.9999999999986766E-3</v>
      </c>
      <c r="CD60" s="267">
        <f t="shared" si="30"/>
        <v>435156.67900578619</v>
      </c>
      <c r="CE60" s="268">
        <f t="shared" si="31"/>
        <v>368311.77143093868</v>
      </c>
      <c r="CF60" s="268">
        <f t="shared" si="32"/>
        <v>-0.96</v>
      </c>
      <c r="CG60" s="270">
        <f t="shared" si="33"/>
        <v>-67054.640745674915</v>
      </c>
      <c r="CH60" s="270">
        <f t="shared" si="34"/>
        <v>-66844.907574847515</v>
      </c>
      <c r="CI60" s="269">
        <f t="shared" si="35"/>
        <v>-209.73317082739959</v>
      </c>
    </row>
    <row r="61" spans="1:87" s="57" customFormat="1" ht="15.75" customHeight="1" x14ac:dyDescent="0.25">
      <c r="A61" s="297">
        <v>1026610</v>
      </c>
      <c r="B61" s="297">
        <v>4266</v>
      </c>
      <c r="C61" s="347">
        <v>675017</v>
      </c>
      <c r="D61" s="219" t="s">
        <v>913</v>
      </c>
      <c r="E61" s="299" t="s">
        <v>459</v>
      </c>
      <c r="F61" s="299" t="s">
        <v>918</v>
      </c>
      <c r="G61" s="301" t="s">
        <v>915</v>
      </c>
      <c r="H61" s="302" t="s">
        <v>918</v>
      </c>
      <c r="I61" s="56" t="s">
        <v>35</v>
      </c>
      <c r="J61" s="229" t="s">
        <v>35</v>
      </c>
      <c r="K61" s="229" t="s">
        <v>35</v>
      </c>
      <c r="L61" s="56"/>
      <c r="M61" s="56"/>
      <c r="N61" s="58"/>
      <c r="O61" s="297">
        <v>1026610</v>
      </c>
      <c r="P61" s="303">
        <v>9551</v>
      </c>
      <c r="Q61" s="304">
        <v>42063</v>
      </c>
      <c r="R61" s="304">
        <v>42247</v>
      </c>
      <c r="S61" s="303">
        <f t="shared" si="0"/>
        <v>18844</v>
      </c>
      <c r="T61" s="59"/>
      <c r="U61" s="346">
        <f t="shared" si="36"/>
        <v>2.3264522085308104E-3</v>
      </c>
      <c r="V61" s="345">
        <f t="shared" si="37"/>
        <v>1.7742588039495806E-3</v>
      </c>
      <c r="W61" s="27">
        <v>229141.97608126226</v>
      </c>
      <c r="X61" s="27">
        <v>229142</v>
      </c>
      <c r="Y61" s="305">
        <f t="shared" si="1"/>
        <v>451484.37774838426</v>
      </c>
      <c r="Z61" s="53">
        <f t="shared" si="46"/>
        <v>30635.25</v>
      </c>
      <c r="AA61" s="54">
        <f t="shared" si="46"/>
        <v>30635.25</v>
      </c>
      <c r="AB61" s="54">
        <f t="shared" si="46"/>
        <v>30635.25</v>
      </c>
      <c r="AC61" s="54">
        <f t="shared" si="46"/>
        <v>30635.25</v>
      </c>
      <c r="AD61" s="52">
        <f t="shared" si="3"/>
        <v>122540.98</v>
      </c>
      <c r="AE61" s="53">
        <f t="shared" si="47"/>
        <v>56894.03</v>
      </c>
      <c r="AF61" s="53">
        <f t="shared" si="47"/>
        <v>56894.03</v>
      </c>
      <c r="AG61" s="53">
        <f t="shared" si="47"/>
        <v>56894.03</v>
      </c>
      <c r="AH61" s="53">
        <f t="shared" si="47"/>
        <v>56894.03</v>
      </c>
      <c r="AI61" s="52">
        <f t="shared" si="5"/>
        <v>227576.10922783116</v>
      </c>
      <c r="AJ61" s="55">
        <f t="shared" si="6"/>
        <v>801601.46697621536</v>
      </c>
      <c r="AK61" s="219" t="s">
        <v>913</v>
      </c>
      <c r="AL61" s="220">
        <v>61485.26180987338</v>
      </c>
      <c r="AM61" s="242"/>
      <c r="AN61" s="242"/>
      <c r="AO61" s="242">
        <f t="shared" si="7"/>
        <v>485467.07284772507</v>
      </c>
      <c r="AP61" s="243">
        <f t="shared" si="8"/>
        <v>131764.49462365592</v>
      </c>
      <c r="AQ61" s="244">
        <f t="shared" si="9"/>
        <v>244705.49379336686</v>
      </c>
      <c r="AR61" s="245">
        <f t="shared" si="10"/>
        <v>7.9</v>
      </c>
      <c r="AS61" s="246">
        <f t="shared" si="11"/>
        <v>2.14</v>
      </c>
      <c r="AT61" s="246">
        <f t="shared" si="12"/>
        <v>3.98</v>
      </c>
      <c r="AU61" s="251">
        <f t="shared" si="13"/>
        <v>14.020000000000001</v>
      </c>
      <c r="AV61" s="245">
        <f t="shared" si="14"/>
        <v>7.34</v>
      </c>
      <c r="AW61" s="246">
        <f t="shared" si="15"/>
        <v>1.99</v>
      </c>
      <c r="AX61" s="246">
        <f t="shared" si="16"/>
        <v>3.7</v>
      </c>
      <c r="AY61" s="252">
        <f t="shared" si="17"/>
        <v>13.030000000000001</v>
      </c>
      <c r="AZ61" s="249">
        <f t="shared" si="18"/>
        <v>7.34</v>
      </c>
      <c r="BA61" s="56">
        <f t="shared" si="19"/>
        <v>4</v>
      </c>
      <c r="BB61" s="246">
        <f t="shared" si="20"/>
        <v>0.5</v>
      </c>
      <c r="BC61" s="250">
        <f t="shared" si="21"/>
        <v>0.93</v>
      </c>
      <c r="BD61" s="246">
        <f t="shared" si="22"/>
        <v>7.34</v>
      </c>
      <c r="BE61" s="56">
        <v>4</v>
      </c>
      <c r="BF61" s="246">
        <f t="shared" si="23"/>
        <v>0.5</v>
      </c>
      <c r="BG61" s="250">
        <f t="shared" si="24"/>
        <v>0.93</v>
      </c>
      <c r="BH61" s="246">
        <f>INDEX('Mar - Aug'!AG:AG,MATCH(C61,'Mar - Aug'!C:C,0))</f>
        <v>7.19</v>
      </c>
      <c r="BI61" s="56">
        <v>4</v>
      </c>
      <c r="BJ61" s="246">
        <f>INDEX('Mar - Aug'!AK:AK,MATCH($C61,'Mar - Aug'!$C:$C,0))</f>
        <v>0.49</v>
      </c>
      <c r="BK61" s="246">
        <f>INDEX('Mar - Aug'!AL:AL,MATCH($C61,'Mar - Aug'!$C:$C,0))</f>
        <v>0.91</v>
      </c>
      <c r="BL61" s="246">
        <f>INDEX('Mar - Aug'!$AG:$AG,MATCH($C61,'Mar - Aug'!$C:$C,0))</f>
        <v>7.19</v>
      </c>
      <c r="BM61" s="56">
        <v>4</v>
      </c>
      <c r="BN61" s="246">
        <f>INDEX('Mar - Aug'!$AK:$AK,MATCH($C61,'Mar - Aug'!$C:$C,0))</f>
        <v>0.49</v>
      </c>
      <c r="BO61" s="246">
        <f>INDEX('Mar - Aug'!$AL:$AL,MATCH($C61,'Mar - Aug'!$C:$C,0))</f>
        <v>0.91</v>
      </c>
      <c r="BP61" s="60">
        <f>INDEX(FY2019_ALL_Targets!EB:EB,MATCH('Final Comp Values'!B61,FY2019_ALL_Targets!A:A,0))</f>
        <v>0</v>
      </c>
      <c r="BQ61" s="60">
        <f>+INDEX(FY2019_ALL_Targets!DY:DY,MATCH(B61,FY2019_ALL_Targets!A:A,0))</f>
        <v>3</v>
      </c>
      <c r="BR61" s="60">
        <f>+INDEX(FY2019_ALL_Targets!DZ:DZ,MATCH(B61,FY2019_ALL_Targets!A:A,0))</f>
        <v>3</v>
      </c>
      <c r="BS61" s="283">
        <f>+INDEX(FY2019_ALL_Targets!EA:EA,MATCH(B61,FY2019_ALL_Targets!A:A,0))</f>
        <v>0</v>
      </c>
      <c r="BT61" s="245">
        <f t="shared" si="38"/>
        <v>0</v>
      </c>
      <c r="BU61" s="245">
        <f t="shared" si="39"/>
        <v>1.47</v>
      </c>
      <c r="BV61" s="246">
        <f t="shared" si="40"/>
        <v>2.73</v>
      </c>
      <c r="BW61" s="284">
        <f t="shared" si="41"/>
        <v>258238.09960146822</v>
      </c>
      <c r="BX61" s="245">
        <f t="shared" si="25"/>
        <v>8.8300000000000018</v>
      </c>
      <c r="BY61" s="246">
        <f t="shared" si="26"/>
        <v>542914.86178118212</v>
      </c>
      <c r="BZ61" s="285">
        <f t="shared" si="27"/>
        <v>1.5480982030033855E-3</v>
      </c>
      <c r="CA61" s="245">
        <f t="shared" si="42"/>
        <v>63002.69</v>
      </c>
      <c r="CB61" s="286">
        <f t="shared" si="28"/>
        <v>1.02</v>
      </c>
      <c r="CC61" s="268">
        <f t="shared" si="45"/>
        <v>-2.9999999999998805E-2</v>
      </c>
      <c r="CD61" s="267">
        <f t="shared" si="30"/>
        <v>801601.46697621536</v>
      </c>
      <c r="CE61" s="268">
        <f t="shared" si="31"/>
        <v>605917.55178118218</v>
      </c>
      <c r="CF61" s="268">
        <f t="shared" si="32"/>
        <v>-3.1799999999999997</v>
      </c>
      <c r="CG61" s="270">
        <f t="shared" si="33"/>
        <v>-195632.59132650532</v>
      </c>
      <c r="CH61" s="270">
        <f t="shared" si="34"/>
        <v>-195683.91519503319</v>
      </c>
      <c r="CI61" s="269">
        <f t="shared" si="35"/>
        <v>51.323868527862942</v>
      </c>
    </row>
    <row r="62" spans="1:87" s="57" customFormat="1" ht="15.75" customHeight="1" x14ac:dyDescent="0.25">
      <c r="A62" s="297">
        <v>1026296</v>
      </c>
      <c r="B62" s="297">
        <v>4271</v>
      </c>
      <c r="C62" s="347">
        <v>675206</v>
      </c>
      <c r="D62" s="219" t="s">
        <v>939</v>
      </c>
      <c r="E62" s="299" t="s">
        <v>2502</v>
      </c>
      <c r="F62" s="299" t="s">
        <v>977</v>
      </c>
      <c r="G62" s="301" t="s">
        <v>915</v>
      </c>
      <c r="H62" s="302" t="s">
        <v>2976</v>
      </c>
      <c r="I62" s="56" t="s">
        <v>35</v>
      </c>
      <c r="J62" s="229" t="s">
        <v>36</v>
      </c>
      <c r="K62" s="229" t="s">
        <v>35</v>
      </c>
      <c r="L62" s="56"/>
      <c r="M62" s="56"/>
      <c r="N62" s="58"/>
      <c r="O62" s="297">
        <v>1026296</v>
      </c>
      <c r="P62" s="303">
        <v>8415</v>
      </c>
      <c r="Q62" s="304">
        <v>42005</v>
      </c>
      <c r="R62" s="304">
        <v>42369</v>
      </c>
      <c r="S62" s="303">
        <f t="shared" si="0"/>
        <v>8415</v>
      </c>
      <c r="T62" s="59"/>
      <c r="U62" s="346">
        <f t="shared" si="36"/>
        <v>1.0389033822323693E-3</v>
      </c>
      <c r="V62" s="345">
        <f t="shared" si="37"/>
        <v>7.923152109549842E-4</v>
      </c>
      <c r="W62" s="27">
        <v>102325.92489862676</v>
      </c>
      <c r="X62" s="27">
        <v>102325.92</v>
      </c>
      <c r="Y62" s="305">
        <f t="shared" si="1"/>
        <v>201615.42341077549</v>
      </c>
      <c r="Z62" s="53">
        <f t="shared" si="46"/>
        <v>13680.51</v>
      </c>
      <c r="AA62" s="54">
        <f t="shared" si="46"/>
        <v>13680.51</v>
      </c>
      <c r="AB62" s="54">
        <f t="shared" si="46"/>
        <v>13680.51</v>
      </c>
      <c r="AC62" s="54">
        <f t="shared" si="46"/>
        <v>13680.51</v>
      </c>
      <c r="AD62" s="52">
        <f t="shared" si="3"/>
        <v>54722.05</v>
      </c>
      <c r="AE62" s="53">
        <f t="shared" si="47"/>
        <v>25406.67</v>
      </c>
      <c r="AF62" s="53">
        <f t="shared" si="47"/>
        <v>25406.67</v>
      </c>
      <c r="AG62" s="53">
        <f t="shared" si="47"/>
        <v>25406.67</v>
      </c>
      <c r="AH62" s="53">
        <f t="shared" si="47"/>
        <v>25406.67</v>
      </c>
      <c r="AI62" s="52">
        <f t="shared" si="5"/>
        <v>101626.66945193161</v>
      </c>
      <c r="AJ62" s="55">
        <f t="shared" si="6"/>
        <v>357964.14286270709</v>
      </c>
      <c r="AK62" s="219" t="s">
        <v>939</v>
      </c>
      <c r="AL62" s="220">
        <v>78822.574549228506</v>
      </c>
      <c r="AM62" s="242"/>
      <c r="AN62" s="242"/>
      <c r="AO62" s="242">
        <f t="shared" si="7"/>
        <v>216790.77786104893</v>
      </c>
      <c r="AP62" s="243">
        <f t="shared" si="8"/>
        <v>58840.913978494631</v>
      </c>
      <c r="AQ62" s="244">
        <f t="shared" si="9"/>
        <v>109275.98865799098</v>
      </c>
      <c r="AR62" s="245">
        <f t="shared" si="10"/>
        <v>2.75</v>
      </c>
      <c r="AS62" s="246">
        <f t="shared" si="11"/>
        <v>0.75</v>
      </c>
      <c r="AT62" s="246">
        <f t="shared" si="12"/>
        <v>1.39</v>
      </c>
      <c r="AU62" s="251">
        <f t="shared" si="13"/>
        <v>4.8899999999999997</v>
      </c>
      <c r="AV62" s="245">
        <f t="shared" si="14"/>
        <v>2.56</v>
      </c>
      <c r="AW62" s="246">
        <f t="shared" si="15"/>
        <v>0.69</v>
      </c>
      <c r="AX62" s="246">
        <f t="shared" si="16"/>
        <v>1.29</v>
      </c>
      <c r="AY62" s="252">
        <f t="shared" si="17"/>
        <v>4.54</v>
      </c>
      <c r="AZ62" s="249">
        <f t="shared" si="18"/>
        <v>2.56</v>
      </c>
      <c r="BA62" s="56">
        <f t="shared" si="19"/>
        <v>4</v>
      </c>
      <c r="BB62" s="246">
        <f t="shared" si="20"/>
        <v>0.17</v>
      </c>
      <c r="BC62" s="250">
        <f t="shared" si="21"/>
        <v>0.32</v>
      </c>
      <c r="BD62" s="246">
        <f t="shared" si="22"/>
        <v>2.56</v>
      </c>
      <c r="BE62" s="56">
        <v>4</v>
      </c>
      <c r="BF62" s="246">
        <f t="shared" si="23"/>
        <v>0.17</v>
      </c>
      <c r="BG62" s="250">
        <f t="shared" si="24"/>
        <v>0.32</v>
      </c>
      <c r="BH62" s="246">
        <f>INDEX('Mar - Aug'!AG:AG,MATCH(C62,'Mar - Aug'!C:C,0))</f>
        <v>2.65</v>
      </c>
      <c r="BI62" s="56">
        <v>4</v>
      </c>
      <c r="BJ62" s="246">
        <f>INDEX('Mar - Aug'!AK:AK,MATCH($C62,'Mar - Aug'!$C:$C,0))</f>
        <v>0.18</v>
      </c>
      <c r="BK62" s="246">
        <f>INDEX('Mar - Aug'!AL:AL,MATCH($C62,'Mar - Aug'!$C:$C,0))</f>
        <v>0.33</v>
      </c>
      <c r="BL62" s="246">
        <f>INDEX('Mar - Aug'!$AG:$AG,MATCH($C62,'Mar - Aug'!$C:$C,0))</f>
        <v>2.65</v>
      </c>
      <c r="BM62" s="56">
        <v>4</v>
      </c>
      <c r="BN62" s="246">
        <f>INDEX('Mar - Aug'!$AK:$AK,MATCH($C62,'Mar - Aug'!$C:$C,0))</f>
        <v>0.18</v>
      </c>
      <c r="BO62" s="246">
        <f>INDEX('Mar - Aug'!$AL:$AL,MATCH($C62,'Mar - Aug'!$C:$C,0))</f>
        <v>0.33</v>
      </c>
      <c r="BP62" s="60">
        <f>INDEX(FY2019_ALL_Targets!EB:EB,MATCH('Final Comp Values'!B62,FY2019_ALL_Targets!A:A,0))</f>
        <v>0</v>
      </c>
      <c r="BQ62" s="60">
        <f>+INDEX(FY2019_ALL_Targets!DY:DY,MATCH(B62,FY2019_ALL_Targets!A:A,0))</f>
        <v>0</v>
      </c>
      <c r="BR62" s="60">
        <f>+INDEX(FY2019_ALL_Targets!DZ:DZ,MATCH(B62,FY2019_ALL_Targets!A:A,0))</f>
        <v>0</v>
      </c>
      <c r="BS62" s="283">
        <f>+INDEX(FY2019_ALL_Targets!EA:EA,MATCH(B62,FY2019_ALL_Targets!A:A,0))</f>
        <v>0</v>
      </c>
      <c r="BT62" s="245">
        <f t="shared" si="38"/>
        <v>0</v>
      </c>
      <c r="BU62" s="245">
        <f t="shared" si="39"/>
        <v>0</v>
      </c>
      <c r="BV62" s="246">
        <f t="shared" si="40"/>
        <v>0</v>
      </c>
      <c r="BW62" s="284">
        <f t="shared" si="41"/>
        <v>0</v>
      </c>
      <c r="BX62" s="245">
        <f t="shared" si="25"/>
        <v>4.54</v>
      </c>
      <c r="BY62" s="246">
        <f t="shared" si="26"/>
        <v>357854.48845349741</v>
      </c>
      <c r="BZ62" s="285">
        <f t="shared" si="27"/>
        <v>1.0204065674202123E-3</v>
      </c>
      <c r="CA62" s="245">
        <f t="shared" si="42"/>
        <v>41527.31</v>
      </c>
      <c r="CB62" s="286">
        <f t="shared" si="28"/>
        <v>0.53</v>
      </c>
      <c r="CC62" s="268">
        <f t="shared" si="45"/>
        <v>1.9999999999999962E-2</v>
      </c>
      <c r="CD62" s="267">
        <f t="shared" si="30"/>
        <v>357964.14286270709</v>
      </c>
      <c r="CE62" s="268">
        <f t="shared" si="31"/>
        <v>399381.79845349741</v>
      </c>
      <c r="CF62" s="268">
        <f t="shared" si="32"/>
        <v>0.53000000000000025</v>
      </c>
      <c r="CG62" s="270">
        <f t="shared" si="33"/>
        <v>41788.765576483449</v>
      </c>
      <c r="CH62" s="270">
        <f t="shared" si="34"/>
        <v>41417.655590790324</v>
      </c>
      <c r="CI62" s="269">
        <f t="shared" si="35"/>
        <v>371.10998569312505</v>
      </c>
    </row>
    <row r="63" spans="1:87" s="57" customFormat="1" ht="15.75" customHeight="1" x14ac:dyDescent="0.25">
      <c r="A63" s="297">
        <v>1025911</v>
      </c>
      <c r="B63" s="297">
        <v>4272</v>
      </c>
      <c r="C63" s="347">
        <v>675927</v>
      </c>
      <c r="D63" s="219" t="s">
        <v>913</v>
      </c>
      <c r="E63" s="299" t="s">
        <v>461</v>
      </c>
      <c r="F63" s="299" t="s">
        <v>980</v>
      </c>
      <c r="G63" s="301" t="s">
        <v>915</v>
      </c>
      <c r="H63" s="302" t="s">
        <v>461</v>
      </c>
      <c r="I63" s="56" t="s">
        <v>35</v>
      </c>
      <c r="J63" s="229" t="s">
        <v>35</v>
      </c>
      <c r="K63" s="229" t="s">
        <v>36</v>
      </c>
      <c r="L63" s="56"/>
      <c r="M63" s="56"/>
      <c r="N63" s="58"/>
      <c r="O63" s="297">
        <v>1025911</v>
      </c>
      <c r="P63" s="303">
        <v>16209</v>
      </c>
      <c r="Q63" s="304">
        <v>41883</v>
      </c>
      <c r="R63" s="304">
        <v>42247</v>
      </c>
      <c r="S63" s="303">
        <f t="shared" si="0"/>
        <v>16209</v>
      </c>
      <c r="T63" s="59"/>
      <c r="U63" s="346">
        <f t="shared" si="36"/>
        <v>2.0011390282358259E-3</v>
      </c>
      <c r="V63" s="345">
        <f t="shared" si="37"/>
        <v>1.526160101529333E-3</v>
      </c>
      <c r="W63" s="27">
        <v>197100.52481906602</v>
      </c>
      <c r="X63" s="27">
        <v>197100.52</v>
      </c>
      <c r="Y63" s="305">
        <f t="shared" si="1"/>
        <v>388352.27546824241</v>
      </c>
      <c r="Z63" s="53">
        <f t="shared" si="46"/>
        <v>26351.45</v>
      </c>
      <c r="AA63" s="54">
        <f t="shared" si="46"/>
        <v>26351.45</v>
      </c>
      <c r="AB63" s="54">
        <f t="shared" si="46"/>
        <v>26351.45</v>
      </c>
      <c r="AC63" s="54">
        <f t="shared" si="46"/>
        <v>26351.45</v>
      </c>
      <c r="AD63" s="52">
        <f t="shared" si="3"/>
        <v>105405.79</v>
      </c>
      <c r="AE63" s="53">
        <f t="shared" si="47"/>
        <v>48938.400000000001</v>
      </c>
      <c r="AF63" s="53">
        <f t="shared" si="47"/>
        <v>48938.400000000001</v>
      </c>
      <c r="AG63" s="53">
        <f t="shared" si="47"/>
        <v>48938.400000000001</v>
      </c>
      <c r="AH63" s="53">
        <f t="shared" si="47"/>
        <v>48938.400000000001</v>
      </c>
      <c r="AI63" s="52">
        <f t="shared" si="5"/>
        <v>195753.6167731859</v>
      </c>
      <c r="AJ63" s="55">
        <f t="shared" si="6"/>
        <v>689511.68224142829</v>
      </c>
      <c r="AK63" s="219" t="s">
        <v>913</v>
      </c>
      <c r="AL63" s="220">
        <v>61485.26180987338</v>
      </c>
      <c r="AM63" s="242"/>
      <c r="AN63" s="242"/>
      <c r="AO63" s="242">
        <f t="shared" si="7"/>
        <v>417583.09190133598</v>
      </c>
      <c r="AP63" s="243">
        <f t="shared" si="8"/>
        <v>113339.55913978495</v>
      </c>
      <c r="AQ63" s="244">
        <f t="shared" si="9"/>
        <v>210487.75997116766</v>
      </c>
      <c r="AR63" s="245">
        <f t="shared" si="10"/>
        <v>6.79</v>
      </c>
      <c r="AS63" s="246">
        <f t="shared" si="11"/>
        <v>1.84</v>
      </c>
      <c r="AT63" s="246">
        <f t="shared" si="12"/>
        <v>3.42</v>
      </c>
      <c r="AU63" s="251">
        <f t="shared" si="13"/>
        <v>12.05</v>
      </c>
      <c r="AV63" s="245">
        <f t="shared" si="14"/>
        <v>6.32</v>
      </c>
      <c r="AW63" s="246">
        <f t="shared" si="15"/>
        <v>1.71</v>
      </c>
      <c r="AX63" s="246">
        <f t="shared" si="16"/>
        <v>3.18</v>
      </c>
      <c r="AY63" s="252">
        <f t="shared" si="17"/>
        <v>11.21</v>
      </c>
      <c r="AZ63" s="249">
        <f t="shared" si="18"/>
        <v>6.32</v>
      </c>
      <c r="BA63" s="56">
        <f t="shared" si="19"/>
        <v>4</v>
      </c>
      <c r="BB63" s="246">
        <f t="shared" si="20"/>
        <v>0.43</v>
      </c>
      <c r="BC63" s="250">
        <f t="shared" si="21"/>
        <v>0.8</v>
      </c>
      <c r="BD63" s="246">
        <f t="shared" si="22"/>
        <v>6.32</v>
      </c>
      <c r="BE63" s="56">
        <v>4</v>
      </c>
      <c r="BF63" s="246">
        <f t="shared" si="23"/>
        <v>0.43</v>
      </c>
      <c r="BG63" s="250">
        <f t="shared" si="24"/>
        <v>0.8</v>
      </c>
      <c r="BH63" s="246">
        <f>INDEX('Mar - Aug'!AG:AG,MATCH(C63,'Mar - Aug'!C:C,0))</f>
        <v>6.18</v>
      </c>
      <c r="BI63" s="56">
        <v>4</v>
      </c>
      <c r="BJ63" s="246">
        <f>INDEX('Mar - Aug'!AK:AK,MATCH($C63,'Mar - Aug'!$C:$C,0))</f>
        <v>0.42</v>
      </c>
      <c r="BK63" s="246">
        <f>INDEX('Mar - Aug'!AL:AL,MATCH($C63,'Mar - Aug'!$C:$C,0))</f>
        <v>0.78</v>
      </c>
      <c r="BL63" s="246">
        <f>INDEX('Mar - Aug'!$AG:$AG,MATCH($C63,'Mar - Aug'!$C:$C,0))</f>
        <v>6.18</v>
      </c>
      <c r="BM63" s="56">
        <v>4</v>
      </c>
      <c r="BN63" s="246">
        <f>INDEX('Mar - Aug'!$AK:$AK,MATCH($C63,'Mar - Aug'!$C:$C,0))</f>
        <v>0.42</v>
      </c>
      <c r="BO63" s="246">
        <f>INDEX('Mar - Aug'!$AL:$AL,MATCH($C63,'Mar - Aug'!$C:$C,0))</f>
        <v>0.78</v>
      </c>
      <c r="BP63" s="60">
        <f>INDEX(FY2019_ALL_Targets!EB:EB,MATCH('Final Comp Values'!B63,FY2019_ALL_Targets!A:A,0))</f>
        <v>0</v>
      </c>
      <c r="BQ63" s="60">
        <f>+INDEX(FY2019_ALL_Targets!DY:DY,MATCH(B63,FY2019_ALL_Targets!A:A,0))</f>
        <v>1</v>
      </c>
      <c r="BR63" s="60">
        <f>+INDEX(FY2019_ALL_Targets!DZ:DZ,MATCH(B63,FY2019_ALL_Targets!A:A,0))</f>
        <v>1</v>
      </c>
      <c r="BS63" s="283">
        <f>+INDEX(FY2019_ALL_Targets!EA:EA,MATCH(B63,FY2019_ALL_Targets!A:A,0))</f>
        <v>0</v>
      </c>
      <c r="BT63" s="245">
        <f t="shared" si="38"/>
        <v>0</v>
      </c>
      <c r="BU63" s="245">
        <f t="shared" si="39"/>
        <v>0.42</v>
      </c>
      <c r="BV63" s="246">
        <f t="shared" si="40"/>
        <v>0.78</v>
      </c>
      <c r="BW63" s="284">
        <f t="shared" si="41"/>
        <v>73782.314171848047</v>
      </c>
      <c r="BX63" s="245">
        <f t="shared" si="25"/>
        <v>10.010000000000002</v>
      </c>
      <c r="BY63" s="246">
        <f t="shared" si="26"/>
        <v>615467.47071683267</v>
      </c>
      <c r="BZ63" s="285">
        <f t="shared" si="27"/>
        <v>1.7549788235632941E-3</v>
      </c>
      <c r="CA63" s="245">
        <f t="shared" si="42"/>
        <v>71422.080000000002</v>
      </c>
      <c r="CB63" s="286">
        <f t="shared" si="28"/>
        <v>1.1599999999999999</v>
      </c>
      <c r="CC63" s="268">
        <f t="shared" si="45"/>
        <v>-2.9999999999999583E-2</v>
      </c>
      <c r="CD63" s="267">
        <f t="shared" si="30"/>
        <v>689511.68224142829</v>
      </c>
      <c r="CE63" s="268">
        <f t="shared" si="31"/>
        <v>686889.55071683263</v>
      </c>
      <c r="CF63" s="268">
        <f t="shared" si="32"/>
        <v>-3.9999999999999147E-2</v>
      </c>
      <c r="CG63" s="270">
        <f t="shared" si="33"/>
        <v>-2460.3449856963912</v>
      </c>
      <c r="CH63" s="270">
        <f t="shared" si="34"/>
        <v>-2622.1315245956648</v>
      </c>
      <c r="CI63" s="269">
        <f t="shared" si="35"/>
        <v>161.78653889927364</v>
      </c>
    </row>
    <row r="64" spans="1:87" s="57" customFormat="1" ht="15.75" customHeight="1" x14ac:dyDescent="0.25">
      <c r="A64" s="297">
        <v>1026281</v>
      </c>
      <c r="B64" s="297">
        <v>4277</v>
      </c>
      <c r="C64" s="347">
        <v>675477</v>
      </c>
      <c r="D64" s="219" t="s">
        <v>920</v>
      </c>
      <c r="E64" s="299" t="s">
        <v>165</v>
      </c>
      <c r="F64" s="299" t="s">
        <v>961</v>
      </c>
      <c r="G64" s="301" t="s">
        <v>915</v>
      </c>
      <c r="H64" s="302" t="s">
        <v>961</v>
      </c>
      <c r="I64" s="56" t="s">
        <v>35</v>
      </c>
      <c r="J64" s="229" t="s">
        <v>35</v>
      </c>
      <c r="K64" s="229" t="s">
        <v>35</v>
      </c>
      <c r="L64" s="56"/>
      <c r="M64" s="56"/>
      <c r="N64" s="58"/>
      <c r="O64" s="297">
        <v>1026281</v>
      </c>
      <c r="P64" s="303">
        <v>747</v>
      </c>
      <c r="Q64" s="304">
        <v>42248</v>
      </c>
      <c r="R64" s="304">
        <v>42277</v>
      </c>
      <c r="S64" s="303">
        <f t="shared" si="0"/>
        <v>9089</v>
      </c>
      <c r="T64" s="59"/>
      <c r="U64" s="346">
        <f t="shared" si="36"/>
        <v>1.1221144196209157E-3</v>
      </c>
      <c r="V64" s="345">
        <f t="shared" si="37"/>
        <v>8.5577575191560912E-4</v>
      </c>
      <c r="W64" s="27">
        <v>110521.72689218284</v>
      </c>
      <c r="X64" s="27">
        <v>110521.73</v>
      </c>
      <c r="Y64" s="305">
        <f t="shared" si="1"/>
        <v>217763.82452531654</v>
      </c>
      <c r="Z64" s="53">
        <f t="shared" si="46"/>
        <v>14776.26</v>
      </c>
      <c r="AA64" s="54">
        <f t="shared" si="46"/>
        <v>14776.26</v>
      </c>
      <c r="AB64" s="54">
        <f t="shared" si="46"/>
        <v>14776.26</v>
      </c>
      <c r="AC64" s="54">
        <f t="shared" si="46"/>
        <v>14776.26</v>
      </c>
      <c r="AD64" s="52">
        <f t="shared" si="3"/>
        <v>59105.02</v>
      </c>
      <c r="AE64" s="53">
        <f t="shared" si="47"/>
        <v>27441.62</v>
      </c>
      <c r="AF64" s="53">
        <f t="shared" si="47"/>
        <v>27441.62</v>
      </c>
      <c r="AG64" s="53">
        <f t="shared" si="47"/>
        <v>27441.62</v>
      </c>
      <c r="AH64" s="53">
        <f t="shared" si="47"/>
        <v>27441.62</v>
      </c>
      <c r="AI64" s="52">
        <f t="shared" si="5"/>
        <v>109766.46448587123</v>
      </c>
      <c r="AJ64" s="55">
        <f t="shared" si="6"/>
        <v>386635.30901118775</v>
      </c>
      <c r="AK64" s="219" t="s">
        <v>920</v>
      </c>
      <c r="AL64" s="220">
        <v>54680.661225614327</v>
      </c>
      <c r="AM64" s="242"/>
      <c r="AN64" s="242"/>
      <c r="AO64" s="242">
        <f t="shared" si="7"/>
        <v>234154.65002722209</v>
      </c>
      <c r="AP64" s="243">
        <f t="shared" si="8"/>
        <v>63553.784946236563</v>
      </c>
      <c r="AQ64" s="244">
        <f t="shared" si="9"/>
        <v>118028.45643642069</v>
      </c>
      <c r="AR64" s="245">
        <f t="shared" si="10"/>
        <v>4.28</v>
      </c>
      <c r="AS64" s="246">
        <f t="shared" si="11"/>
        <v>1.1599999999999999</v>
      </c>
      <c r="AT64" s="246">
        <f t="shared" si="12"/>
        <v>2.16</v>
      </c>
      <c r="AU64" s="251">
        <f t="shared" si="13"/>
        <v>7.6000000000000005</v>
      </c>
      <c r="AV64" s="245">
        <f t="shared" si="14"/>
        <v>3.98</v>
      </c>
      <c r="AW64" s="246">
        <f t="shared" si="15"/>
        <v>1.08</v>
      </c>
      <c r="AX64" s="246">
        <f t="shared" si="16"/>
        <v>2.0099999999999998</v>
      </c>
      <c r="AY64" s="252">
        <f t="shared" si="17"/>
        <v>7.07</v>
      </c>
      <c r="AZ64" s="249">
        <f t="shared" si="18"/>
        <v>3.98</v>
      </c>
      <c r="BA64" s="56">
        <f t="shared" si="19"/>
        <v>4</v>
      </c>
      <c r="BB64" s="246">
        <f t="shared" si="20"/>
        <v>0.27</v>
      </c>
      <c r="BC64" s="250">
        <f t="shared" si="21"/>
        <v>0.5</v>
      </c>
      <c r="BD64" s="246">
        <f t="shared" si="22"/>
        <v>3.98</v>
      </c>
      <c r="BE64" s="56">
        <v>4</v>
      </c>
      <c r="BF64" s="246">
        <f t="shared" si="23"/>
        <v>0.27</v>
      </c>
      <c r="BG64" s="250">
        <f t="shared" si="24"/>
        <v>0.5</v>
      </c>
      <c r="BH64" s="246">
        <f>INDEX('Mar - Aug'!AG:AG,MATCH(C64,'Mar - Aug'!C:C,0))</f>
        <v>3.92</v>
      </c>
      <c r="BI64" s="56">
        <v>4</v>
      </c>
      <c r="BJ64" s="246">
        <f>INDEX('Mar - Aug'!AK:AK,MATCH($C64,'Mar - Aug'!$C:$C,0))</f>
        <v>0.27</v>
      </c>
      <c r="BK64" s="246">
        <f>INDEX('Mar - Aug'!AL:AL,MATCH($C64,'Mar - Aug'!$C:$C,0))</f>
        <v>0.5</v>
      </c>
      <c r="BL64" s="246">
        <f>INDEX('Mar - Aug'!$AG:$AG,MATCH($C64,'Mar - Aug'!$C:$C,0))</f>
        <v>3.92</v>
      </c>
      <c r="BM64" s="56">
        <v>4</v>
      </c>
      <c r="BN64" s="246">
        <f>INDEX('Mar - Aug'!$AK:$AK,MATCH($C64,'Mar - Aug'!$C:$C,0))</f>
        <v>0.27</v>
      </c>
      <c r="BO64" s="246">
        <f>INDEX('Mar - Aug'!$AL:$AL,MATCH($C64,'Mar - Aug'!$C:$C,0))</f>
        <v>0.5</v>
      </c>
      <c r="BP64" s="60">
        <f>INDEX(FY2019_ALL_Targets!EB:EB,MATCH('Final Comp Values'!B64,FY2019_ALL_Targets!A:A,0))</f>
        <v>0</v>
      </c>
      <c r="BQ64" s="60">
        <f>+INDEX(FY2019_ALL_Targets!DY:DY,MATCH(B64,FY2019_ALL_Targets!A:A,0))</f>
        <v>1</v>
      </c>
      <c r="BR64" s="60">
        <f>+INDEX(FY2019_ALL_Targets!DZ:DZ,MATCH(B64,FY2019_ALL_Targets!A:A,0))</f>
        <v>1</v>
      </c>
      <c r="BS64" s="283">
        <f>+INDEX(FY2019_ALL_Targets!EA:EA,MATCH(B64,FY2019_ALL_Targets!A:A,0))</f>
        <v>0</v>
      </c>
      <c r="BT64" s="245">
        <f t="shared" si="38"/>
        <v>0</v>
      </c>
      <c r="BU64" s="245">
        <f t="shared" si="39"/>
        <v>0.27</v>
      </c>
      <c r="BV64" s="246">
        <f t="shared" si="40"/>
        <v>0.5</v>
      </c>
      <c r="BW64" s="284">
        <f t="shared" si="41"/>
        <v>42104.109143723035</v>
      </c>
      <c r="BX64" s="245">
        <f t="shared" si="25"/>
        <v>6.3000000000000007</v>
      </c>
      <c r="BY64" s="246">
        <f t="shared" si="26"/>
        <v>344488.16572137031</v>
      </c>
      <c r="BZ64" s="285">
        <f t="shared" si="27"/>
        <v>9.8229307733360433E-4</v>
      </c>
      <c r="CA64" s="245">
        <f t="shared" si="42"/>
        <v>39976.22</v>
      </c>
      <c r="CB64" s="286">
        <f t="shared" si="28"/>
        <v>0.73</v>
      </c>
      <c r="CC64" s="268">
        <f t="shared" si="45"/>
        <v>1.0000000000000231E-2</v>
      </c>
      <c r="CD64" s="267">
        <f t="shared" si="30"/>
        <v>386635.30901118775</v>
      </c>
      <c r="CE64" s="268">
        <f t="shared" si="31"/>
        <v>384464.38572137034</v>
      </c>
      <c r="CF64" s="268">
        <f t="shared" si="32"/>
        <v>-3.9999999999999147E-2</v>
      </c>
      <c r="CG64" s="270">
        <f t="shared" si="33"/>
        <v>-2187.4699236841839</v>
      </c>
      <c r="CH64" s="270">
        <f t="shared" si="34"/>
        <v>-2170.9232898174087</v>
      </c>
      <c r="CI64" s="269">
        <f t="shared" si="35"/>
        <v>-16.54663386677521</v>
      </c>
    </row>
    <row r="65" spans="1:87" s="57" customFormat="1" ht="15.75" customHeight="1" x14ac:dyDescent="0.25">
      <c r="A65" s="297">
        <v>1028619</v>
      </c>
      <c r="B65" s="297">
        <v>4280</v>
      </c>
      <c r="C65" s="347">
        <v>675910</v>
      </c>
      <c r="D65" s="219" t="s">
        <v>913</v>
      </c>
      <c r="E65" s="299" t="s">
        <v>2439</v>
      </c>
      <c r="F65" s="299" t="s">
        <v>986</v>
      </c>
      <c r="G65" s="301" t="s">
        <v>915</v>
      </c>
      <c r="H65" s="302" t="s">
        <v>2439</v>
      </c>
      <c r="I65" s="56" t="s">
        <v>35</v>
      </c>
      <c r="J65" s="229" t="s">
        <v>36</v>
      </c>
      <c r="K65" s="229" t="s">
        <v>35</v>
      </c>
      <c r="L65" s="56"/>
      <c r="M65" s="56"/>
      <c r="N65" s="58"/>
      <c r="O65" s="297">
        <v>1020166</v>
      </c>
      <c r="P65" s="303">
        <v>21226</v>
      </c>
      <c r="Q65" s="304">
        <v>41883</v>
      </c>
      <c r="R65" s="304">
        <v>42247</v>
      </c>
      <c r="S65" s="303">
        <f t="shared" si="0"/>
        <v>21226</v>
      </c>
      <c r="T65" s="59"/>
      <c r="U65" s="346">
        <f t="shared" si="36"/>
        <v>2.6205303851769782E-3</v>
      </c>
      <c r="V65" s="345">
        <f t="shared" si="37"/>
        <v>1.998536264733273E-3</v>
      </c>
      <c r="W65" s="27">
        <v>258106.96161160435</v>
      </c>
      <c r="X65" s="27">
        <v>258106.96</v>
      </c>
      <c r="Y65" s="305">
        <f t="shared" si="1"/>
        <v>508554.83984754852</v>
      </c>
      <c r="Z65" s="53">
        <f t="shared" ref="Z65:AC84" si="48">ROUND($AD65/4,2)</f>
        <v>34507.730000000003</v>
      </c>
      <c r="AA65" s="54">
        <f t="shared" si="48"/>
        <v>34507.730000000003</v>
      </c>
      <c r="AB65" s="54">
        <f t="shared" si="48"/>
        <v>34507.730000000003</v>
      </c>
      <c r="AC65" s="54">
        <f t="shared" si="48"/>
        <v>34507.730000000003</v>
      </c>
      <c r="AD65" s="52">
        <f t="shared" si="3"/>
        <v>138030.93</v>
      </c>
      <c r="AE65" s="53">
        <f t="shared" ref="AE65:AH84" si="49">ROUND($AI65/4,2)</f>
        <v>64085.79</v>
      </c>
      <c r="AF65" s="53">
        <f t="shared" si="49"/>
        <v>64085.79</v>
      </c>
      <c r="AG65" s="53">
        <f t="shared" si="49"/>
        <v>64085.79</v>
      </c>
      <c r="AH65" s="53">
        <f t="shared" si="49"/>
        <v>64085.79</v>
      </c>
      <c r="AI65" s="52">
        <f t="shared" si="5"/>
        <v>256343.1593329412</v>
      </c>
      <c r="AJ65" s="55">
        <f t="shared" si="6"/>
        <v>902928.92918048974</v>
      </c>
      <c r="AK65" s="219" t="s">
        <v>913</v>
      </c>
      <c r="AL65" s="220">
        <v>61485.26180987338</v>
      </c>
      <c r="AM65" s="242"/>
      <c r="AN65" s="242"/>
      <c r="AO65" s="242">
        <f t="shared" si="7"/>
        <v>546833.16112639627</v>
      </c>
      <c r="AP65" s="243">
        <f t="shared" si="8"/>
        <v>148420.35483870967</v>
      </c>
      <c r="AQ65" s="244">
        <f t="shared" si="9"/>
        <v>275637.8057343454</v>
      </c>
      <c r="AR65" s="245">
        <f t="shared" si="10"/>
        <v>8.89</v>
      </c>
      <c r="AS65" s="246">
        <f t="shared" si="11"/>
        <v>2.41</v>
      </c>
      <c r="AT65" s="246">
        <f t="shared" si="12"/>
        <v>4.4800000000000004</v>
      </c>
      <c r="AU65" s="251">
        <f t="shared" si="13"/>
        <v>15.780000000000001</v>
      </c>
      <c r="AV65" s="245">
        <f t="shared" si="14"/>
        <v>8.27</v>
      </c>
      <c r="AW65" s="246">
        <f t="shared" si="15"/>
        <v>2.2400000000000002</v>
      </c>
      <c r="AX65" s="246">
        <f t="shared" si="16"/>
        <v>4.17</v>
      </c>
      <c r="AY65" s="252">
        <f t="shared" si="17"/>
        <v>14.68</v>
      </c>
      <c r="AZ65" s="249">
        <f t="shared" si="18"/>
        <v>8.27</v>
      </c>
      <c r="BA65" s="56">
        <f t="shared" si="19"/>
        <v>4</v>
      </c>
      <c r="BB65" s="246">
        <f t="shared" si="20"/>
        <v>0.56000000000000005</v>
      </c>
      <c r="BC65" s="250">
        <f t="shared" si="21"/>
        <v>1.04</v>
      </c>
      <c r="BD65" s="246">
        <f t="shared" si="22"/>
        <v>8.27</v>
      </c>
      <c r="BE65" s="56">
        <v>4</v>
      </c>
      <c r="BF65" s="246">
        <f t="shared" si="23"/>
        <v>0.56000000000000005</v>
      </c>
      <c r="BG65" s="250">
        <f t="shared" si="24"/>
        <v>1.04</v>
      </c>
      <c r="BH65" s="246">
        <f>INDEX('Mar - Aug'!AG:AG,MATCH(C65,'Mar - Aug'!C:C,0))</f>
        <v>8.09</v>
      </c>
      <c r="BI65" s="56">
        <v>4</v>
      </c>
      <c r="BJ65" s="246">
        <f>INDEX('Mar - Aug'!AK:AK,MATCH($C65,'Mar - Aug'!$C:$C,0))</f>
        <v>0.55000000000000004</v>
      </c>
      <c r="BK65" s="246">
        <f>INDEX('Mar - Aug'!AL:AL,MATCH($C65,'Mar - Aug'!$C:$C,0))</f>
        <v>1.02</v>
      </c>
      <c r="BL65" s="246">
        <f>INDEX('Mar - Aug'!$AG:$AG,MATCH($C65,'Mar - Aug'!$C:$C,0))</f>
        <v>8.09</v>
      </c>
      <c r="BM65" s="56">
        <v>4</v>
      </c>
      <c r="BN65" s="246">
        <f>INDEX('Mar - Aug'!$AK:$AK,MATCH($C65,'Mar - Aug'!$C:$C,0))</f>
        <v>0.55000000000000004</v>
      </c>
      <c r="BO65" s="246">
        <f>INDEX('Mar - Aug'!$AL:$AL,MATCH($C65,'Mar - Aug'!$C:$C,0))</f>
        <v>1.02</v>
      </c>
      <c r="BP65" s="60">
        <f>INDEX(FY2019_ALL_Targets!EB:EB,MATCH('Final Comp Values'!B65,FY2019_ALL_Targets!A:A,0))</f>
        <v>0</v>
      </c>
      <c r="BQ65" s="60">
        <f>+INDEX(FY2019_ALL_Targets!DY:DY,MATCH(B65,FY2019_ALL_Targets!A:A,0))</f>
        <v>0</v>
      </c>
      <c r="BR65" s="60">
        <f>+INDEX(FY2019_ALL_Targets!DZ:DZ,MATCH(B65,FY2019_ALL_Targets!A:A,0))</f>
        <v>0</v>
      </c>
      <c r="BS65" s="283">
        <f>+INDEX(FY2019_ALL_Targets!EA:EA,MATCH(B65,FY2019_ALL_Targets!A:A,0))</f>
        <v>0</v>
      </c>
      <c r="BT65" s="245">
        <f t="shared" si="38"/>
        <v>0</v>
      </c>
      <c r="BU65" s="245">
        <f t="shared" si="39"/>
        <v>0</v>
      </c>
      <c r="BV65" s="246">
        <f t="shared" si="40"/>
        <v>0</v>
      </c>
      <c r="BW65" s="284">
        <f t="shared" si="41"/>
        <v>0</v>
      </c>
      <c r="BX65" s="245">
        <f t="shared" si="25"/>
        <v>14.68</v>
      </c>
      <c r="BY65" s="246">
        <f t="shared" si="26"/>
        <v>902603.64336894115</v>
      </c>
      <c r="BZ65" s="285">
        <f t="shared" si="27"/>
        <v>2.5737351778131021E-3</v>
      </c>
      <c r="CA65" s="245">
        <f t="shared" si="42"/>
        <v>104742.87</v>
      </c>
      <c r="CB65" s="286">
        <f t="shared" si="28"/>
        <v>1.7</v>
      </c>
      <c r="CC65" s="268">
        <f t="shared" si="45"/>
        <v>9.9999999999997868E-3</v>
      </c>
      <c r="CD65" s="267">
        <f t="shared" si="30"/>
        <v>902928.92918048974</v>
      </c>
      <c r="CE65" s="268">
        <f t="shared" si="31"/>
        <v>1007346.5133689411</v>
      </c>
      <c r="CF65" s="268">
        <f t="shared" si="32"/>
        <v>1.6999999999999993</v>
      </c>
      <c r="CG65" s="270">
        <f t="shared" si="33"/>
        <v>104562.61441463433</v>
      </c>
      <c r="CH65" s="270">
        <f t="shared" si="34"/>
        <v>104417.58418845141</v>
      </c>
      <c r="CI65" s="269">
        <f t="shared" si="35"/>
        <v>145.03022618292016</v>
      </c>
    </row>
    <row r="66" spans="1:87" s="57" customFormat="1" ht="15.75" customHeight="1" x14ac:dyDescent="0.25">
      <c r="A66" s="297">
        <v>1028715</v>
      </c>
      <c r="B66" s="297">
        <v>4283</v>
      </c>
      <c r="C66" s="347">
        <v>675182</v>
      </c>
      <c r="D66" s="219" t="s">
        <v>923</v>
      </c>
      <c r="E66" s="299" t="s">
        <v>166</v>
      </c>
      <c r="F66" s="299" t="s">
        <v>1011</v>
      </c>
      <c r="G66" s="301" t="s">
        <v>915</v>
      </c>
      <c r="H66" s="302" t="s">
        <v>1011</v>
      </c>
      <c r="I66" s="56" t="s">
        <v>35</v>
      </c>
      <c r="J66" s="229" t="s">
        <v>36</v>
      </c>
      <c r="K66" s="229" t="s">
        <v>35</v>
      </c>
      <c r="L66" s="56"/>
      <c r="M66" s="56"/>
      <c r="N66" s="58"/>
      <c r="O66" s="297">
        <v>1015200</v>
      </c>
      <c r="P66" s="303">
        <v>7419</v>
      </c>
      <c r="Q66" s="304">
        <v>42005</v>
      </c>
      <c r="R66" s="304">
        <v>42369</v>
      </c>
      <c r="S66" s="303">
        <f t="shared" si="0"/>
        <v>7419</v>
      </c>
      <c r="T66" s="59"/>
      <c r="U66" s="346">
        <f t="shared" si="36"/>
        <v>9.1593870383623868E-4</v>
      </c>
      <c r="V66" s="345">
        <f t="shared" si="37"/>
        <v>6.9853672609328905E-4</v>
      </c>
      <c r="W66" s="27">
        <v>90214.621164529017</v>
      </c>
      <c r="X66" s="27">
        <v>90214.62</v>
      </c>
      <c r="Y66" s="305">
        <f t="shared" si="1"/>
        <v>177752.20752044485</v>
      </c>
      <c r="Z66" s="53">
        <f t="shared" si="48"/>
        <v>12061.29</v>
      </c>
      <c r="AA66" s="54">
        <f t="shared" si="48"/>
        <v>12061.29</v>
      </c>
      <c r="AB66" s="54">
        <f t="shared" si="48"/>
        <v>12061.29</v>
      </c>
      <c r="AC66" s="54">
        <f t="shared" si="48"/>
        <v>12061.29</v>
      </c>
      <c r="AD66" s="52">
        <f t="shared" si="3"/>
        <v>48245.15</v>
      </c>
      <c r="AE66" s="53">
        <f t="shared" si="49"/>
        <v>22399.53</v>
      </c>
      <c r="AF66" s="53">
        <f t="shared" si="49"/>
        <v>22399.53</v>
      </c>
      <c r="AG66" s="53">
        <f t="shared" si="49"/>
        <v>22399.53</v>
      </c>
      <c r="AH66" s="53">
        <f t="shared" si="49"/>
        <v>22399.53</v>
      </c>
      <c r="AI66" s="52">
        <f t="shared" si="5"/>
        <v>89598.129609492637</v>
      </c>
      <c r="AJ66" s="55">
        <f t="shared" si="6"/>
        <v>315595.48712993751</v>
      </c>
      <c r="AK66" s="219" t="s">
        <v>923</v>
      </c>
      <c r="AL66" s="220">
        <v>21889.523364708708</v>
      </c>
      <c r="AM66" s="242"/>
      <c r="AN66" s="242"/>
      <c r="AO66" s="242">
        <f t="shared" si="7"/>
        <v>191131.40593596222</v>
      </c>
      <c r="AP66" s="243">
        <f t="shared" si="8"/>
        <v>51876.505376344088</v>
      </c>
      <c r="AQ66" s="244">
        <f t="shared" si="9"/>
        <v>96342.074848916818</v>
      </c>
      <c r="AR66" s="245">
        <f t="shared" si="10"/>
        <v>8.73</v>
      </c>
      <c r="AS66" s="246">
        <f t="shared" si="11"/>
        <v>2.37</v>
      </c>
      <c r="AT66" s="246">
        <f t="shared" si="12"/>
        <v>4.4000000000000004</v>
      </c>
      <c r="AU66" s="251">
        <f t="shared" si="13"/>
        <v>15.500000000000002</v>
      </c>
      <c r="AV66" s="245">
        <f t="shared" si="14"/>
        <v>8.1199999999999992</v>
      </c>
      <c r="AW66" s="246">
        <f t="shared" si="15"/>
        <v>2.2000000000000002</v>
      </c>
      <c r="AX66" s="246">
        <f t="shared" si="16"/>
        <v>4.09</v>
      </c>
      <c r="AY66" s="252">
        <f t="shared" si="17"/>
        <v>14.41</v>
      </c>
      <c r="AZ66" s="249">
        <f t="shared" si="18"/>
        <v>8.1199999999999992</v>
      </c>
      <c r="BA66" s="56">
        <f t="shared" si="19"/>
        <v>4</v>
      </c>
      <c r="BB66" s="246">
        <f t="shared" si="20"/>
        <v>0.55000000000000004</v>
      </c>
      <c r="BC66" s="250">
        <f t="shared" si="21"/>
        <v>1.02</v>
      </c>
      <c r="BD66" s="246">
        <f t="shared" si="22"/>
        <v>8.1199999999999992</v>
      </c>
      <c r="BE66" s="56">
        <v>4</v>
      </c>
      <c r="BF66" s="246">
        <f t="shared" si="23"/>
        <v>0.55000000000000004</v>
      </c>
      <c r="BG66" s="250">
        <f t="shared" si="24"/>
        <v>1.02</v>
      </c>
      <c r="BH66" s="246">
        <f>INDEX('Mar - Aug'!AG:AG,MATCH(C66,'Mar - Aug'!C:C,0))</f>
        <v>8.24</v>
      </c>
      <c r="BI66" s="56">
        <v>4</v>
      </c>
      <c r="BJ66" s="246">
        <f>INDEX('Mar - Aug'!AK:AK,MATCH($C66,'Mar - Aug'!$C:$C,0))</f>
        <v>0.56000000000000005</v>
      </c>
      <c r="BK66" s="246">
        <f>INDEX('Mar - Aug'!AL:AL,MATCH($C66,'Mar - Aug'!$C:$C,0))</f>
        <v>1.04</v>
      </c>
      <c r="BL66" s="246">
        <f>INDEX('Mar - Aug'!$AG:$AG,MATCH($C66,'Mar - Aug'!$C:$C,0))</f>
        <v>8.24</v>
      </c>
      <c r="BM66" s="56">
        <v>4</v>
      </c>
      <c r="BN66" s="246">
        <f>INDEX('Mar - Aug'!$AK:$AK,MATCH($C66,'Mar - Aug'!$C:$C,0))</f>
        <v>0.56000000000000005</v>
      </c>
      <c r="BO66" s="246">
        <f>INDEX('Mar - Aug'!$AL:$AL,MATCH($C66,'Mar - Aug'!$C:$C,0))</f>
        <v>1.04</v>
      </c>
      <c r="BP66" s="60">
        <f>INDEX(FY2019_ALL_Targets!EB:EB,MATCH('Final Comp Values'!B66,FY2019_ALL_Targets!A:A,0))</f>
        <v>0</v>
      </c>
      <c r="BQ66" s="60">
        <f>+INDEX(FY2019_ALL_Targets!DY:DY,MATCH(B66,FY2019_ALL_Targets!A:A,0))</f>
        <v>1</v>
      </c>
      <c r="BR66" s="60">
        <f>+INDEX(FY2019_ALL_Targets!DZ:DZ,MATCH(B66,FY2019_ALL_Targets!A:A,0))</f>
        <v>1</v>
      </c>
      <c r="BS66" s="283">
        <f>+INDEX(FY2019_ALL_Targets!EA:EA,MATCH(B66,FY2019_ALL_Targets!A:A,0))</f>
        <v>0</v>
      </c>
      <c r="BT66" s="245">
        <f t="shared" si="38"/>
        <v>0</v>
      </c>
      <c r="BU66" s="245">
        <f t="shared" si="39"/>
        <v>0.56000000000000005</v>
      </c>
      <c r="BV66" s="246">
        <f t="shared" si="40"/>
        <v>1.04</v>
      </c>
      <c r="BW66" s="284">
        <f t="shared" si="41"/>
        <v>35023.237383533931</v>
      </c>
      <c r="BX66" s="245">
        <f t="shared" si="25"/>
        <v>12.81</v>
      </c>
      <c r="BY66" s="246">
        <f t="shared" si="26"/>
        <v>280404.79430191853</v>
      </c>
      <c r="BZ66" s="285">
        <f t="shared" si="27"/>
        <v>7.9956212056558602E-4</v>
      </c>
      <c r="CA66" s="245">
        <f t="shared" si="42"/>
        <v>32539.64</v>
      </c>
      <c r="CB66" s="286">
        <f t="shared" si="28"/>
        <v>1.49</v>
      </c>
      <c r="CC66" s="268">
        <f t="shared" si="45"/>
        <v>1.0000000000000453E-2</v>
      </c>
      <c r="CD66" s="267">
        <f t="shared" si="30"/>
        <v>315595.48712993751</v>
      </c>
      <c r="CE66" s="268">
        <f t="shared" si="31"/>
        <v>312944.43430191855</v>
      </c>
      <c r="CF66" s="268">
        <f t="shared" si="32"/>
        <v>-0.10999999999999943</v>
      </c>
      <c r="CG66" s="270">
        <f t="shared" si="33"/>
        <v>-2409.1258559537091</v>
      </c>
      <c r="CH66" s="270">
        <f t="shared" si="34"/>
        <v>-2651.052828018961</v>
      </c>
      <c r="CI66" s="269">
        <f t="shared" si="35"/>
        <v>241.9269720652519</v>
      </c>
    </row>
    <row r="67" spans="1:87" s="57" customFormat="1" ht="15.75" customHeight="1" x14ac:dyDescent="0.25">
      <c r="A67" s="297">
        <v>1018315</v>
      </c>
      <c r="B67" s="297">
        <v>4285</v>
      </c>
      <c r="C67" s="347">
        <v>455731</v>
      </c>
      <c r="D67" s="219" t="s">
        <v>941</v>
      </c>
      <c r="E67" s="299" t="s">
        <v>168</v>
      </c>
      <c r="F67" s="299" t="s">
        <v>1025</v>
      </c>
      <c r="G67" s="301" t="s">
        <v>1021</v>
      </c>
      <c r="H67" s="302"/>
      <c r="I67" s="56" t="s">
        <v>35</v>
      </c>
      <c r="J67" s="229" t="s">
        <v>36</v>
      </c>
      <c r="K67" s="229" t="s">
        <v>35</v>
      </c>
      <c r="L67" s="56"/>
      <c r="M67" s="56"/>
      <c r="N67" s="58"/>
      <c r="O67" s="297">
        <v>1018315</v>
      </c>
      <c r="P67" s="303">
        <v>33562</v>
      </c>
      <c r="Q67" s="304">
        <v>42005</v>
      </c>
      <c r="R67" s="304">
        <v>42369</v>
      </c>
      <c r="S67" s="303">
        <f t="shared" si="0"/>
        <v>33562</v>
      </c>
      <c r="T67" s="59"/>
      <c r="U67" s="346" t="str">
        <f t="shared" si="36"/>
        <v/>
      </c>
      <c r="V67" s="345">
        <f t="shared" si="37"/>
        <v>3.1600336435022199E-3</v>
      </c>
      <c r="W67" s="27">
        <v>0</v>
      </c>
      <c r="X67" s="27">
        <v>0</v>
      </c>
      <c r="Y67" s="305">
        <f t="shared" si="1"/>
        <v>0</v>
      </c>
      <c r="Z67" s="53">
        <f t="shared" si="48"/>
        <v>54562.73</v>
      </c>
      <c r="AA67" s="54">
        <f t="shared" si="48"/>
        <v>54562.73</v>
      </c>
      <c r="AB67" s="54">
        <f t="shared" si="48"/>
        <v>54562.73</v>
      </c>
      <c r="AC67" s="54">
        <f t="shared" si="48"/>
        <v>54562.73</v>
      </c>
      <c r="AD67" s="52">
        <f t="shared" si="3"/>
        <v>218250.92</v>
      </c>
      <c r="AE67" s="53">
        <f t="shared" si="49"/>
        <v>101330.79</v>
      </c>
      <c r="AF67" s="53">
        <f t="shared" si="49"/>
        <v>101330.79</v>
      </c>
      <c r="AG67" s="53">
        <f t="shared" si="49"/>
        <v>101330.79</v>
      </c>
      <c r="AH67" s="53">
        <f t="shared" si="49"/>
        <v>101330.79</v>
      </c>
      <c r="AI67" s="52">
        <f t="shared" si="5"/>
        <v>405323.14677905274</v>
      </c>
      <c r="AJ67" s="55">
        <f t="shared" si="6"/>
        <v>623574.06677905272</v>
      </c>
      <c r="AK67" s="219" t="s">
        <v>941</v>
      </c>
      <c r="AL67" s="220">
        <v>76951.060656708069</v>
      </c>
      <c r="AM67" s="242"/>
      <c r="AN67" s="242"/>
      <c r="AO67" s="242">
        <f t="shared" si="7"/>
        <v>0</v>
      </c>
      <c r="AP67" s="243">
        <f t="shared" si="8"/>
        <v>234678.40860215056</v>
      </c>
      <c r="AQ67" s="244">
        <f t="shared" si="9"/>
        <v>435831.34062263736</v>
      </c>
      <c r="AR67" s="245">
        <f t="shared" si="10"/>
        <v>0</v>
      </c>
      <c r="AS67" s="246">
        <f t="shared" si="11"/>
        <v>3.05</v>
      </c>
      <c r="AT67" s="246">
        <f t="shared" si="12"/>
        <v>5.66</v>
      </c>
      <c r="AU67" s="251">
        <f t="shared" si="13"/>
        <v>8.7100000000000009</v>
      </c>
      <c r="AV67" s="245">
        <f t="shared" si="14"/>
        <v>0</v>
      </c>
      <c r="AW67" s="246">
        <f t="shared" si="15"/>
        <v>2.84</v>
      </c>
      <c r="AX67" s="246">
        <f t="shared" si="16"/>
        <v>5.27</v>
      </c>
      <c r="AY67" s="252">
        <f t="shared" si="17"/>
        <v>8.11</v>
      </c>
      <c r="AZ67" s="249">
        <f t="shared" si="18"/>
        <v>0</v>
      </c>
      <c r="BA67" s="56">
        <f t="shared" si="19"/>
        <v>4</v>
      </c>
      <c r="BB67" s="246">
        <f t="shared" si="20"/>
        <v>0.71</v>
      </c>
      <c r="BC67" s="250">
        <f t="shared" si="21"/>
        <v>1.32</v>
      </c>
      <c r="BD67" s="246">
        <f t="shared" si="22"/>
        <v>0</v>
      </c>
      <c r="BE67" s="56">
        <v>4</v>
      </c>
      <c r="BF67" s="246">
        <f t="shared" si="23"/>
        <v>0.71</v>
      </c>
      <c r="BG67" s="250">
        <f t="shared" si="24"/>
        <v>1.32</v>
      </c>
      <c r="BH67" s="246">
        <f>INDEX('Mar - Aug'!AG:AG,MATCH(C67,'Mar - Aug'!C:C,0))</f>
        <v>0</v>
      </c>
      <c r="BI67" s="56">
        <v>4</v>
      </c>
      <c r="BJ67" s="246">
        <f>INDEX('Mar - Aug'!AK:AK,MATCH($C67,'Mar - Aug'!$C:$C,0))</f>
        <v>0.69</v>
      </c>
      <c r="BK67" s="246">
        <f>INDEX('Mar - Aug'!AL:AL,MATCH($C67,'Mar - Aug'!$C:$C,0))</f>
        <v>1.28</v>
      </c>
      <c r="BL67" s="246">
        <f>INDEX('Mar - Aug'!$AG:$AG,MATCH($C67,'Mar - Aug'!$C:$C,0))</f>
        <v>0</v>
      </c>
      <c r="BM67" s="56">
        <v>4</v>
      </c>
      <c r="BN67" s="246">
        <f>INDEX('Mar - Aug'!$AK:$AK,MATCH($C67,'Mar - Aug'!$C:$C,0))</f>
        <v>0.69</v>
      </c>
      <c r="BO67" s="246">
        <f>INDEX('Mar - Aug'!$AL:$AL,MATCH($C67,'Mar - Aug'!$C:$C,0))</f>
        <v>1.28</v>
      </c>
      <c r="BP67" s="60">
        <f>INDEX(FY2019_ALL_Targets!EB:EB,MATCH('Final Comp Values'!B67,FY2019_ALL_Targets!A:A,0))</f>
        <v>3</v>
      </c>
      <c r="BQ67" s="60">
        <f>+INDEX(FY2019_ALL_Targets!DY:DY,MATCH(B67,FY2019_ALL_Targets!A:A,0))</f>
        <v>1</v>
      </c>
      <c r="BR67" s="60">
        <f>+INDEX(FY2019_ALL_Targets!DZ:DZ,MATCH(B67,FY2019_ALL_Targets!A:A,0))</f>
        <v>1</v>
      </c>
      <c r="BS67" s="283">
        <f>+INDEX(FY2019_ALL_Targets!EA:EA,MATCH(B67,FY2019_ALL_Targets!A:A,0))</f>
        <v>0</v>
      </c>
      <c r="BT67" s="245">
        <f t="shared" si="38"/>
        <v>0</v>
      </c>
      <c r="BU67" s="245">
        <f t="shared" si="39"/>
        <v>0.69</v>
      </c>
      <c r="BV67" s="246">
        <f t="shared" si="40"/>
        <v>1.28</v>
      </c>
      <c r="BW67" s="284">
        <f t="shared" si="41"/>
        <v>151593.58949371488</v>
      </c>
      <c r="BX67" s="245">
        <f t="shared" si="25"/>
        <v>6.14</v>
      </c>
      <c r="BY67" s="246">
        <f t="shared" si="26"/>
        <v>472479.5124321875</v>
      </c>
      <c r="BZ67" s="285">
        <f t="shared" si="27"/>
        <v>1.3472548564105963E-3</v>
      </c>
      <c r="CA67" s="245">
        <f t="shared" si="42"/>
        <v>54829</v>
      </c>
      <c r="CB67" s="286">
        <f t="shared" si="28"/>
        <v>0.71</v>
      </c>
      <c r="CC67" s="268">
        <f t="shared" si="45"/>
        <v>-1.0000000000001341E-2</v>
      </c>
      <c r="CD67" s="267">
        <f t="shared" si="30"/>
        <v>623574.06677905272</v>
      </c>
      <c r="CE67" s="268">
        <f t="shared" si="31"/>
        <v>527308.51243218756</v>
      </c>
      <c r="CF67" s="268">
        <f t="shared" si="32"/>
        <v>-1.2599999999999998</v>
      </c>
      <c r="CG67" s="270">
        <f t="shared" si="33"/>
        <v>-96880.804456424958</v>
      </c>
      <c r="CH67" s="270">
        <f t="shared" si="34"/>
        <v>-96265.554346865159</v>
      </c>
      <c r="CI67" s="269">
        <f t="shared" si="35"/>
        <v>-615.25010955979815</v>
      </c>
    </row>
    <row r="68" spans="1:87" s="57" customFormat="1" ht="15.75" customHeight="1" x14ac:dyDescent="0.25">
      <c r="A68" s="297">
        <v>1016220</v>
      </c>
      <c r="B68" s="297">
        <v>4286</v>
      </c>
      <c r="C68" s="347">
        <v>675744</v>
      </c>
      <c r="D68" s="219" t="s">
        <v>930</v>
      </c>
      <c r="E68" s="299" t="s">
        <v>2613</v>
      </c>
      <c r="F68" s="299" t="s">
        <v>2359</v>
      </c>
      <c r="G68" s="301" t="s">
        <v>915</v>
      </c>
      <c r="H68" s="302" t="s">
        <v>2969</v>
      </c>
      <c r="I68" s="56" t="s">
        <v>35</v>
      </c>
      <c r="J68" s="229" t="s">
        <v>36</v>
      </c>
      <c r="K68" s="229" t="s">
        <v>35</v>
      </c>
      <c r="L68" s="56"/>
      <c r="M68" s="56"/>
      <c r="N68" s="58"/>
      <c r="O68" s="297">
        <v>1025797</v>
      </c>
      <c r="P68" s="303">
        <v>24004</v>
      </c>
      <c r="Q68" s="304">
        <v>42005</v>
      </c>
      <c r="R68" s="304">
        <v>42369</v>
      </c>
      <c r="S68" s="303">
        <f t="shared" si="0"/>
        <v>24004</v>
      </c>
      <c r="T68" s="59"/>
      <c r="U68" s="346">
        <f t="shared" si="36"/>
        <v>2.9634981327517286E-3</v>
      </c>
      <c r="V68" s="345">
        <f t="shared" si="37"/>
        <v>2.2600991472089649E-3</v>
      </c>
      <c r="W68" s="27">
        <v>291887.28472658782</v>
      </c>
      <c r="X68" s="27">
        <v>291887.28000000003</v>
      </c>
      <c r="Y68" s="305">
        <f t="shared" si="1"/>
        <v>575113.08657780814</v>
      </c>
      <c r="Z68" s="53">
        <f t="shared" si="48"/>
        <v>39024.01</v>
      </c>
      <c r="AA68" s="54">
        <f t="shared" si="48"/>
        <v>39024.01</v>
      </c>
      <c r="AB68" s="54">
        <f t="shared" si="48"/>
        <v>39024.01</v>
      </c>
      <c r="AC68" s="54">
        <f t="shared" si="48"/>
        <v>39024.01</v>
      </c>
      <c r="AD68" s="52">
        <f t="shared" si="3"/>
        <v>156096.04</v>
      </c>
      <c r="AE68" s="53">
        <f t="shared" si="49"/>
        <v>72473.16</v>
      </c>
      <c r="AF68" s="53">
        <f t="shared" si="49"/>
        <v>72473.16</v>
      </c>
      <c r="AG68" s="53">
        <f t="shared" si="49"/>
        <v>72473.16</v>
      </c>
      <c r="AH68" s="53">
        <f t="shared" si="49"/>
        <v>72473.16</v>
      </c>
      <c r="AI68" s="52">
        <f t="shared" si="5"/>
        <v>289892.64094167156</v>
      </c>
      <c r="AJ68" s="55">
        <f t="shared" si="6"/>
        <v>1021101.7675194797</v>
      </c>
      <c r="AK68" s="219" t="s">
        <v>930</v>
      </c>
      <c r="AL68" s="220">
        <v>95853.985850633719</v>
      </c>
      <c r="AM68" s="242"/>
      <c r="AN68" s="242"/>
      <c r="AO68" s="242">
        <f t="shared" si="7"/>
        <v>618401.16836323461</v>
      </c>
      <c r="AP68" s="243">
        <f t="shared" si="8"/>
        <v>167845.20430107528</v>
      </c>
      <c r="AQ68" s="244">
        <f t="shared" si="9"/>
        <v>311712.51714158233</v>
      </c>
      <c r="AR68" s="245">
        <f t="shared" si="10"/>
        <v>6.45</v>
      </c>
      <c r="AS68" s="246">
        <f t="shared" si="11"/>
        <v>1.75</v>
      </c>
      <c r="AT68" s="246">
        <f t="shared" si="12"/>
        <v>3.25</v>
      </c>
      <c r="AU68" s="251">
        <f t="shared" si="13"/>
        <v>11.45</v>
      </c>
      <c r="AV68" s="245">
        <f t="shared" si="14"/>
        <v>6</v>
      </c>
      <c r="AW68" s="246">
        <f t="shared" si="15"/>
        <v>1.63</v>
      </c>
      <c r="AX68" s="246">
        <f t="shared" si="16"/>
        <v>3.02</v>
      </c>
      <c r="AY68" s="252">
        <f t="shared" si="17"/>
        <v>10.65</v>
      </c>
      <c r="AZ68" s="249">
        <f t="shared" si="18"/>
        <v>6</v>
      </c>
      <c r="BA68" s="56">
        <f t="shared" si="19"/>
        <v>4</v>
      </c>
      <c r="BB68" s="246">
        <f t="shared" si="20"/>
        <v>0.41</v>
      </c>
      <c r="BC68" s="250">
        <f t="shared" si="21"/>
        <v>0.76</v>
      </c>
      <c r="BD68" s="246">
        <f t="shared" si="22"/>
        <v>6</v>
      </c>
      <c r="BE68" s="56">
        <v>4</v>
      </c>
      <c r="BF68" s="246">
        <f t="shared" si="23"/>
        <v>0.41</v>
      </c>
      <c r="BG68" s="250">
        <f t="shared" si="24"/>
        <v>0.76</v>
      </c>
      <c r="BH68" s="246">
        <f>INDEX('Mar - Aug'!AG:AG,MATCH(C68,'Mar - Aug'!C:C,0))</f>
        <v>5.95</v>
      </c>
      <c r="BI68" s="56">
        <v>4</v>
      </c>
      <c r="BJ68" s="246">
        <f>INDEX('Mar - Aug'!AK:AK,MATCH($C68,'Mar - Aug'!$C:$C,0))</f>
        <v>0.41</v>
      </c>
      <c r="BK68" s="246">
        <f>INDEX('Mar - Aug'!AL:AL,MATCH($C68,'Mar - Aug'!$C:$C,0))</f>
        <v>0.75</v>
      </c>
      <c r="BL68" s="246">
        <f>INDEX('Mar - Aug'!$AG:$AG,MATCH($C68,'Mar - Aug'!$C:$C,0))</f>
        <v>5.95</v>
      </c>
      <c r="BM68" s="56">
        <v>4</v>
      </c>
      <c r="BN68" s="246">
        <f>INDEX('Mar - Aug'!$AK:$AK,MATCH($C68,'Mar - Aug'!$C:$C,0))</f>
        <v>0.41</v>
      </c>
      <c r="BO68" s="246">
        <f>INDEX('Mar - Aug'!$AL:$AL,MATCH($C68,'Mar - Aug'!$C:$C,0))</f>
        <v>0.75</v>
      </c>
      <c r="BP68" s="60">
        <f>INDEX(FY2019_ALL_Targets!EB:EB,MATCH('Final Comp Values'!B68,FY2019_ALL_Targets!A:A,0))</f>
        <v>0</v>
      </c>
      <c r="BQ68" s="60">
        <f>+INDEX(FY2019_ALL_Targets!DY:DY,MATCH(B68,FY2019_ALL_Targets!A:A,0))</f>
        <v>0</v>
      </c>
      <c r="BR68" s="60">
        <f>+INDEX(FY2019_ALL_Targets!DZ:DZ,MATCH(B68,FY2019_ALL_Targets!A:A,0))</f>
        <v>0</v>
      </c>
      <c r="BS68" s="283">
        <f>+INDEX(FY2019_ALL_Targets!EA:EA,MATCH(B68,FY2019_ALL_Targets!A:A,0))</f>
        <v>0</v>
      </c>
      <c r="BT68" s="245">
        <f t="shared" si="38"/>
        <v>0</v>
      </c>
      <c r="BU68" s="245">
        <f t="shared" si="39"/>
        <v>0</v>
      </c>
      <c r="BV68" s="246">
        <f t="shared" si="40"/>
        <v>0</v>
      </c>
      <c r="BW68" s="284">
        <f t="shared" si="41"/>
        <v>0</v>
      </c>
      <c r="BX68" s="245">
        <f t="shared" si="25"/>
        <v>10.65</v>
      </c>
      <c r="BY68" s="246">
        <f t="shared" si="26"/>
        <v>1020844.9493092492</v>
      </c>
      <c r="BZ68" s="285">
        <f t="shared" si="27"/>
        <v>2.9108951381177821E-3</v>
      </c>
      <c r="CA68" s="245">
        <f t="shared" si="42"/>
        <v>118464.21</v>
      </c>
      <c r="CB68" s="286">
        <f t="shared" si="28"/>
        <v>1.24</v>
      </c>
      <c r="CC68" s="268">
        <f t="shared" si="45"/>
        <v>-2.9999999999999361E-2</v>
      </c>
      <c r="CD68" s="267">
        <f t="shared" si="30"/>
        <v>1021101.7675194797</v>
      </c>
      <c r="CE68" s="268">
        <f t="shared" si="31"/>
        <v>1139309.1593092491</v>
      </c>
      <c r="CF68" s="268">
        <f t="shared" si="32"/>
        <v>1.2400000000000002</v>
      </c>
      <c r="CG68" s="270">
        <f t="shared" si="33"/>
        <v>118888.84429334789</v>
      </c>
      <c r="CH68" s="270">
        <f t="shared" si="34"/>
        <v>118207.3917897694</v>
      </c>
      <c r="CI68" s="269">
        <f t="shared" si="35"/>
        <v>681.45250357849</v>
      </c>
    </row>
    <row r="69" spans="1:87" s="57" customFormat="1" ht="15.75" customHeight="1" x14ac:dyDescent="0.25">
      <c r="A69" s="297">
        <v>1026320</v>
      </c>
      <c r="B69" s="297">
        <v>4294</v>
      </c>
      <c r="C69" s="347">
        <v>675712</v>
      </c>
      <c r="D69" s="219" t="s">
        <v>925</v>
      </c>
      <c r="E69" s="299" t="s">
        <v>170</v>
      </c>
      <c r="F69" s="299" t="s">
        <v>965</v>
      </c>
      <c r="G69" s="301" t="s">
        <v>915</v>
      </c>
      <c r="H69" s="302" t="s">
        <v>965</v>
      </c>
      <c r="I69" s="56" t="s">
        <v>35</v>
      </c>
      <c r="J69" s="229" t="s">
        <v>36</v>
      </c>
      <c r="K69" s="229" t="s">
        <v>35</v>
      </c>
      <c r="L69" s="56"/>
      <c r="M69" s="56"/>
      <c r="N69" s="58"/>
      <c r="O69" s="297">
        <v>1026320</v>
      </c>
      <c r="P69" s="303">
        <v>8552</v>
      </c>
      <c r="Q69" s="304">
        <v>42005</v>
      </c>
      <c r="R69" s="304">
        <v>42369</v>
      </c>
      <c r="S69" s="303">
        <f t="shared" ref="S69:S132" si="50">+(ROUND(P69/((R69-Q69+1)/365),))</f>
        <v>8552</v>
      </c>
      <c r="T69" s="59"/>
      <c r="U69" s="346">
        <f t="shared" si="36"/>
        <v>1.0558171984374597E-3</v>
      </c>
      <c r="V69" s="345">
        <f t="shared" si="37"/>
        <v>8.052144603787314E-4</v>
      </c>
      <c r="W69" s="27">
        <v>103991.8371289193</v>
      </c>
      <c r="X69" s="27">
        <v>103991.84</v>
      </c>
      <c r="Y69" s="305">
        <f t="shared" ref="Y69:Y132" si="51">IF(G69="NSGO",U69*$Y$3,0)</f>
        <v>204897.81354830091</v>
      </c>
      <c r="Z69" s="53">
        <f t="shared" si="48"/>
        <v>13903.24</v>
      </c>
      <c r="AA69" s="54">
        <f t="shared" si="48"/>
        <v>13903.24</v>
      </c>
      <c r="AB69" s="54">
        <f t="shared" si="48"/>
        <v>13903.24</v>
      </c>
      <c r="AC69" s="54">
        <f t="shared" si="48"/>
        <v>13903.24</v>
      </c>
      <c r="AD69" s="52">
        <f t="shared" ref="AD69:AD132" si="52">ROUND($Z$3*V69,2)</f>
        <v>55612.95</v>
      </c>
      <c r="AE69" s="53">
        <f t="shared" si="49"/>
        <v>25820.3</v>
      </c>
      <c r="AF69" s="53">
        <f t="shared" si="49"/>
        <v>25820.3</v>
      </c>
      <c r="AG69" s="53">
        <f t="shared" si="49"/>
        <v>25820.3</v>
      </c>
      <c r="AH69" s="53">
        <f t="shared" si="49"/>
        <v>25820.3</v>
      </c>
      <c r="AI69" s="52">
        <f t="shared" ref="AI69:AI132" si="53">$AE$3*V69</f>
        <v>103281.19752262853</v>
      </c>
      <c r="AJ69" s="55">
        <f t="shared" ref="AJ69:AJ132" si="54">Y69+AD69+AI69</f>
        <v>363791.96107092942</v>
      </c>
      <c r="AK69" s="219" t="s">
        <v>925</v>
      </c>
      <c r="AL69" s="220">
        <v>58482.872744368782</v>
      </c>
      <c r="AM69" s="242"/>
      <c r="AN69" s="242"/>
      <c r="AO69" s="242">
        <f t="shared" ref="AO69:AO132" si="55">+Y69/(1-$AQ$2)</f>
        <v>220320.22962182894</v>
      </c>
      <c r="AP69" s="243">
        <f t="shared" ref="AP69:AP132" si="56">+AD69/(1-$AQ$2)</f>
        <v>59798.870967741939</v>
      </c>
      <c r="AQ69" s="244">
        <f t="shared" ref="AQ69:AQ132" si="57">+AI69/(1-$AQ$2)</f>
        <v>111055.05109960058</v>
      </c>
      <c r="AR69" s="245">
        <f t="shared" ref="AR69:AR132" si="58">+ROUND(AO69/$AL69,$AX$2)</f>
        <v>3.77</v>
      </c>
      <c r="AS69" s="246">
        <f t="shared" ref="AS69:AS132" si="59">+ROUND(AP69/$AL69,$AX$2)</f>
        <v>1.02</v>
      </c>
      <c r="AT69" s="246">
        <f t="shared" ref="AT69:AT132" si="60">+ROUND(AQ69/$AL69,$AX$2)</f>
        <v>1.9</v>
      </c>
      <c r="AU69" s="251">
        <f t="shared" ref="AU69:AU132" si="61">+AR69+AS69+AT69</f>
        <v>6.6899999999999995</v>
      </c>
      <c r="AV69" s="245">
        <f t="shared" ref="AV69:AV132" si="62">+ROUND(Y69/$AL69,$AX$2)</f>
        <v>3.5</v>
      </c>
      <c r="AW69" s="246">
        <f t="shared" ref="AW69:AW132" si="63">+ROUND(AD69/$AL69,$AX$2)</f>
        <v>0.95</v>
      </c>
      <c r="AX69" s="246">
        <f t="shared" ref="AX69:AX132" si="64">+ROUND(AI69/$AL69,$AX$2)</f>
        <v>1.77</v>
      </c>
      <c r="AY69" s="252">
        <f t="shared" ref="AY69:AY132" si="65">+AV69+AW69+AX69</f>
        <v>6.2200000000000006</v>
      </c>
      <c r="AZ69" s="249">
        <f t="shared" ref="AZ69:AZ132" si="66">+$AV69</f>
        <v>3.5</v>
      </c>
      <c r="BA69" s="56">
        <f t="shared" ref="BA69:BA132" si="67">4-BS69</f>
        <v>4</v>
      </c>
      <c r="BB69" s="246">
        <f t="shared" ref="BB69:BB132" si="68">+IF(BA69=0,0,ROUND($AW69/BA69,$BB$2))</f>
        <v>0.24</v>
      </c>
      <c r="BC69" s="250">
        <f t="shared" ref="BC69:BC132" si="69">+IF(BA69=0,0,ROUND($AX69/BA69,$BB$2))</f>
        <v>0.44</v>
      </c>
      <c r="BD69" s="246">
        <f t="shared" ref="BD69:BD132" si="70">+$AV69</f>
        <v>3.5</v>
      </c>
      <c r="BE69" s="56">
        <v>4</v>
      </c>
      <c r="BF69" s="246">
        <f t="shared" ref="BF69:BF132" si="71">+ROUND($AW69/BE69,$BF$2)</f>
        <v>0.24</v>
      </c>
      <c r="BG69" s="250">
        <f t="shared" ref="BG69:BG132" si="72">+ROUND($AX69/BE69,$BF$2)</f>
        <v>0.44</v>
      </c>
      <c r="BH69" s="246">
        <f>INDEX('Mar - Aug'!AG:AG,MATCH(C69,'Mar - Aug'!C:C,0))</f>
        <v>3.52</v>
      </c>
      <c r="BI69" s="56">
        <v>4</v>
      </c>
      <c r="BJ69" s="246">
        <f>INDEX('Mar - Aug'!AK:AK,MATCH($C69,'Mar - Aug'!$C:$C,0))</f>
        <v>0.24</v>
      </c>
      <c r="BK69" s="246">
        <f>INDEX('Mar - Aug'!AL:AL,MATCH($C69,'Mar - Aug'!$C:$C,0))</f>
        <v>0.45</v>
      </c>
      <c r="BL69" s="246">
        <f>INDEX('Mar - Aug'!$AG:$AG,MATCH($C69,'Mar - Aug'!$C:$C,0))</f>
        <v>3.52</v>
      </c>
      <c r="BM69" s="56">
        <v>4</v>
      </c>
      <c r="BN69" s="246">
        <f>INDEX('Mar - Aug'!$AK:$AK,MATCH($C69,'Mar - Aug'!$C:$C,0))</f>
        <v>0.24</v>
      </c>
      <c r="BO69" s="246">
        <f>INDEX('Mar - Aug'!$AL:$AL,MATCH($C69,'Mar - Aug'!$C:$C,0))</f>
        <v>0.45</v>
      </c>
      <c r="BP69" s="60">
        <f>INDEX(FY2019_ALL_Targets!EB:EB,MATCH('Final Comp Values'!B69,FY2019_ALL_Targets!A:A,0))</f>
        <v>0</v>
      </c>
      <c r="BQ69" s="60">
        <f>+INDEX(FY2019_ALL_Targets!DY:DY,MATCH(B69,FY2019_ALL_Targets!A:A,0))</f>
        <v>0</v>
      </c>
      <c r="BR69" s="60">
        <f>+INDEX(FY2019_ALL_Targets!DZ:DZ,MATCH(B69,FY2019_ALL_Targets!A:A,0))</f>
        <v>0</v>
      </c>
      <c r="BS69" s="283">
        <f>+INDEX(FY2019_ALL_Targets!EA:EA,MATCH(B69,FY2019_ALL_Targets!A:A,0))</f>
        <v>0</v>
      </c>
      <c r="BT69" s="245">
        <f t="shared" si="38"/>
        <v>0</v>
      </c>
      <c r="BU69" s="245">
        <f t="shared" si="39"/>
        <v>0</v>
      </c>
      <c r="BV69" s="246">
        <f t="shared" si="40"/>
        <v>0</v>
      </c>
      <c r="BW69" s="284">
        <f t="shared" ref="BW69:BW132" si="73">+IF((BU69+BV69+BT69)=0,0,AL69*(BU69+BV69+BT69))</f>
        <v>0</v>
      </c>
      <c r="BX69" s="245">
        <f t="shared" ref="BX69:BX132" si="74">AY69-SUM(BT69:BV69)</f>
        <v>6.2200000000000006</v>
      </c>
      <c r="BY69" s="246">
        <f t="shared" ref="BY69:BY132" si="75">+IF(BX69="",0,BX69*AL69)</f>
        <v>363763.46846997389</v>
      </c>
      <c r="BZ69" s="285">
        <f t="shared" ref="BZ69:BZ132" si="76">+BY69/$BY$560</f>
        <v>1.0372557678916797E-3</v>
      </c>
      <c r="CA69" s="245">
        <f t="shared" ref="CA69:CA132" si="77">+IF(BZ69=0,0,ROUND(BZ69*$BW$560,2))</f>
        <v>42213.02</v>
      </c>
      <c r="CB69" s="286">
        <f t="shared" ref="CB69:CB132" si="78">+IF(CA69=0,0,ROUND(CA69/AL69,2))</f>
        <v>0.72</v>
      </c>
      <c r="CC69" s="268">
        <f t="shared" ref="CC69:CC100" si="79">+BU69+BV69+BX69-AZ69-BB69-BC69-BB69-BC69-BB69-BC69-BB69-BC69</f>
        <v>6.106226635438361E-16</v>
      </c>
      <c r="CD69" s="267">
        <f t="shared" ref="CD69:CD132" si="80">+AJ69</f>
        <v>363791.96107092942</v>
      </c>
      <c r="CE69" s="268">
        <f t="shared" ref="CE69:CE132" si="81">+BY69+CA69</f>
        <v>405976.48846997391</v>
      </c>
      <c r="CF69" s="268">
        <f t="shared" ref="CF69:CF132" si="82">+CB69+BX69-AY69</f>
        <v>0.71999999999999975</v>
      </c>
      <c r="CG69" s="270">
        <f t="shared" ref="CG69:CG132" si="83">+(CF69/AY69)*AJ69</f>
        <v>42110.96655483426</v>
      </c>
      <c r="CH69" s="270">
        <f t="shared" ref="CH69:CH132" si="84">+CE69-CD69</f>
        <v>42184.527399044484</v>
      </c>
      <c r="CI69" s="269">
        <f t="shared" ref="CI69:CI132" si="85">+CG69-CH69</f>
        <v>-73.560844210223877</v>
      </c>
    </row>
    <row r="70" spans="1:87" s="57" customFormat="1" ht="15.75" customHeight="1" x14ac:dyDescent="0.25">
      <c r="A70" s="297">
        <v>1028824</v>
      </c>
      <c r="B70" s="297">
        <v>4308</v>
      </c>
      <c r="C70" s="347">
        <v>676190</v>
      </c>
      <c r="D70" s="219" t="s">
        <v>939</v>
      </c>
      <c r="E70" s="299" t="s">
        <v>464</v>
      </c>
      <c r="F70" s="299" t="s">
        <v>966</v>
      </c>
      <c r="G70" s="301" t="s">
        <v>915</v>
      </c>
      <c r="H70" s="302" t="s">
        <v>2975</v>
      </c>
      <c r="I70" s="56" t="s">
        <v>35</v>
      </c>
      <c r="J70" s="229" t="s">
        <v>36</v>
      </c>
      <c r="K70" s="229" t="s">
        <v>35</v>
      </c>
      <c r="L70" s="56"/>
      <c r="M70" s="56"/>
      <c r="N70" s="58"/>
      <c r="O70" s="297">
        <v>1020482</v>
      </c>
      <c r="P70" s="303">
        <v>23197</v>
      </c>
      <c r="Q70" s="304">
        <v>42005</v>
      </c>
      <c r="R70" s="304">
        <v>42369</v>
      </c>
      <c r="S70" s="303">
        <f t="shared" si="50"/>
        <v>23197</v>
      </c>
      <c r="T70" s="59"/>
      <c r="U70" s="346">
        <f t="shared" ref="U70:U133" si="86">IF(G70="NSGO",(S70/$U$3),"")</f>
        <v>2.8638671132078758E-3</v>
      </c>
      <c r="V70" s="345">
        <f t="shared" ref="V70:V133" si="87">(S70/$V$3)</f>
        <v>2.1841159772457239E-3</v>
      </c>
      <c r="W70" s="27">
        <v>282074.21035106882</v>
      </c>
      <c r="X70" s="27">
        <v>282074.21000000002</v>
      </c>
      <c r="Y70" s="305">
        <f t="shared" si="51"/>
        <v>555778.1315341366</v>
      </c>
      <c r="Z70" s="53">
        <f t="shared" si="48"/>
        <v>37712.050000000003</v>
      </c>
      <c r="AA70" s="54">
        <f t="shared" si="48"/>
        <v>37712.050000000003</v>
      </c>
      <c r="AB70" s="54">
        <f t="shared" si="48"/>
        <v>37712.050000000003</v>
      </c>
      <c r="AC70" s="54">
        <f t="shared" si="48"/>
        <v>37712.050000000003</v>
      </c>
      <c r="AD70" s="52">
        <f t="shared" si="52"/>
        <v>150848.18</v>
      </c>
      <c r="AE70" s="53">
        <f t="shared" si="49"/>
        <v>70036.66</v>
      </c>
      <c r="AF70" s="53">
        <f t="shared" si="49"/>
        <v>70036.66</v>
      </c>
      <c r="AG70" s="53">
        <f t="shared" si="49"/>
        <v>70036.66</v>
      </c>
      <c r="AH70" s="53">
        <f t="shared" si="49"/>
        <v>70036.66</v>
      </c>
      <c r="AI70" s="52">
        <f t="shared" si="53"/>
        <v>280146.62522596045</v>
      </c>
      <c r="AJ70" s="55">
        <f t="shared" si="54"/>
        <v>986772.93676009704</v>
      </c>
      <c r="AK70" s="219" t="s">
        <v>939</v>
      </c>
      <c r="AL70" s="220">
        <v>78822.574549228506</v>
      </c>
      <c r="AM70" s="242"/>
      <c r="AN70" s="242"/>
      <c r="AO70" s="242">
        <f t="shared" si="55"/>
        <v>597610.89412272756</v>
      </c>
      <c r="AP70" s="243">
        <f t="shared" si="56"/>
        <v>162202.34408602151</v>
      </c>
      <c r="AQ70" s="244">
        <f t="shared" si="57"/>
        <v>301232.93035049515</v>
      </c>
      <c r="AR70" s="245">
        <f t="shared" si="58"/>
        <v>7.58</v>
      </c>
      <c r="AS70" s="246">
        <f t="shared" si="59"/>
        <v>2.06</v>
      </c>
      <c r="AT70" s="246">
        <f t="shared" si="60"/>
        <v>3.82</v>
      </c>
      <c r="AU70" s="251">
        <f t="shared" si="61"/>
        <v>13.46</v>
      </c>
      <c r="AV70" s="245">
        <f t="shared" si="62"/>
        <v>7.05</v>
      </c>
      <c r="AW70" s="246">
        <f t="shared" si="63"/>
        <v>1.91</v>
      </c>
      <c r="AX70" s="246">
        <f t="shared" si="64"/>
        <v>3.55</v>
      </c>
      <c r="AY70" s="252">
        <f t="shared" si="65"/>
        <v>12.509999999999998</v>
      </c>
      <c r="AZ70" s="249">
        <f t="shared" si="66"/>
        <v>7.05</v>
      </c>
      <c r="BA70" s="56">
        <f t="shared" si="67"/>
        <v>4</v>
      </c>
      <c r="BB70" s="246">
        <f t="shared" si="68"/>
        <v>0.48</v>
      </c>
      <c r="BC70" s="250">
        <f t="shared" si="69"/>
        <v>0.89</v>
      </c>
      <c r="BD70" s="246">
        <f t="shared" si="70"/>
        <v>7.05</v>
      </c>
      <c r="BE70" s="56">
        <v>4</v>
      </c>
      <c r="BF70" s="246">
        <f t="shared" si="71"/>
        <v>0.48</v>
      </c>
      <c r="BG70" s="250">
        <f t="shared" si="72"/>
        <v>0.89</v>
      </c>
      <c r="BH70" s="246">
        <f>INDEX('Mar - Aug'!AG:AG,MATCH(C70,'Mar - Aug'!C:C,0))</f>
        <v>7.3</v>
      </c>
      <c r="BI70" s="56">
        <v>4</v>
      </c>
      <c r="BJ70" s="246">
        <f>INDEX('Mar - Aug'!AK:AK,MATCH($C70,'Mar - Aug'!$C:$C,0))</f>
        <v>0.5</v>
      </c>
      <c r="BK70" s="246">
        <f>INDEX('Mar - Aug'!AL:AL,MATCH($C70,'Mar - Aug'!$C:$C,0))</f>
        <v>0.92</v>
      </c>
      <c r="BL70" s="246">
        <f>INDEX('Mar - Aug'!$AG:$AG,MATCH($C70,'Mar - Aug'!$C:$C,0))</f>
        <v>7.3</v>
      </c>
      <c r="BM70" s="56">
        <v>4</v>
      </c>
      <c r="BN70" s="246">
        <f>INDEX('Mar - Aug'!$AK:$AK,MATCH($C70,'Mar - Aug'!$C:$C,0))</f>
        <v>0.5</v>
      </c>
      <c r="BO70" s="246">
        <f>INDEX('Mar - Aug'!$AL:$AL,MATCH($C70,'Mar - Aug'!$C:$C,0))</f>
        <v>0.92</v>
      </c>
      <c r="BP70" s="60">
        <f>INDEX(FY2019_ALL_Targets!EB:EB,MATCH('Final Comp Values'!B70,FY2019_ALL_Targets!A:A,0))</f>
        <v>0</v>
      </c>
      <c r="BQ70" s="60">
        <f>+INDEX(FY2019_ALL_Targets!DY:DY,MATCH(B70,FY2019_ALL_Targets!A:A,0))</f>
        <v>0</v>
      </c>
      <c r="BR70" s="60">
        <f>+INDEX(FY2019_ALL_Targets!DZ:DZ,MATCH(B70,FY2019_ALL_Targets!A:A,0))</f>
        <v>0</v>
      </c>
      <c r="BS70" s="283">
        <f>+INDEX(FY2019_ALL_Targets!EA:EA,MATCH(B70,FY2019_ALL_Targets!A:A,0))</f>
        <v>0</v>
      </c>
      <c r="BT70" s="245">
        <f t="shared" ref="BT70:BT133" si="88">IF(BP70=3,BH70,BP70*(BH70/3))</f>
        <v>0</v>
      </c>
      <c r="BU70" s="245">
        <f t="shared" ref="BU70:BU133" si="89">+IF(BS70=4,AW70,BQ70*BJ70)</f>
        <v>0</v>
      </c>
      <c r="BV70" s="246">
        <f t="shared" ref="BV70:BV133" si="90">IF(BS70=4,AX70,+BR70*BK70)</f>
        <v>0</v>
      </c>
      <c r="BW70" s="284">
        <f t="shared" si="73"/>
        <v>0</v>
      </c>
      <c r="BX70" s="245">
        <f t="shared" si="74"/>
        <v>12.509999999999998</v>
      </c>
      <c r="BY70" s="246">
        <f t="shared" si="75"/>
        <v>986070.40761084843</v>
      </c>
      <c r="BZ70" s="285">
        <f t="shared" si="76"/>
        <v>2.8117370393010693E-3</v>
      </c>
      <c r="CA70" s="245">
        <f t="shared" si="77"/>
        <v>114428.79</v>
      </c>
      <c r="CB70" s="286">
        <f t="shared" si="78"/>
        <v>1.45</v>
      </c>
      <c r="CC70" s="268">
        <f t="shared" si="79"/>
        <v>-2.0000000000001239E-2</v>
      </c>
      <c r="CD70" s="267">
        <f t="shared" si="80"/>
        <v>986772.93676009704</v>
      </c>
      <c r="CE70" s="268">
        <f t="shared" si="81"/>
        <v>1100499.1976108484</v>
      </c>
      <c r="CF70" s="268">
        <f t="shared" si="82"/>
        <v>1.4499999999999993</v>
      </c>
      <c r="CG70" s="270">
        <f t="shared" si="83"/>
        <v>114374.16133510314</v>
      </c>
      <c r="CH70" s="270">
        <f t="shared" si="84"/>
        <v>113726.26085075131</v>
      </c>
      <c r="CI70" s="269">
        <f t="shared" si="85"/>
        <v>647.90048435183417</v>
      </c>
    </row>
    <row r="71" spans="1:87" s="57" customFormat="1" ht="15.75" customHeight="1" x14ac:dyDescent="0.25">
      <c r="A71" s="297">
        <v>1018675</v>
      </c>
      <c r="B71" s="297">
        <v>4325</v>
      </c>
      <c r="C71" s="347">
        <v>676258</v>
      </c>
      <c r="D71" s="219" t="s">
        <v>930</v>
      </c>
      <c r="E71" s="299" t="s">
        <v>2548</v>
      </c>
      <c r="F71" s="299" t="s">
        <v>995</v>
      </c>
      <c r="G71" s="301" t="s">
        <v>915</v>
      </c>
      <c r="H71" s="302" t="s">
        <v>995</v>
      </c>
      <c r="I71" s="56" t="s">
        <v>35</v>
      </c>
      <c r="J71" s="229" t="s">
        <v>36</v>
      </c>
      <c r="K71" s="229" t="s">
        <v>35</v>
      </c>
      <c r="L71" s="56"/>
      <c r="M71" s="56"/>
      <c r="N71" s="58"/>
      <c r="O71" s="297">
        <v>1018675</v>
      </c>
      <c r="P71" s="303">
        <v>28323</v>
      </c>
      <c r="Q71" s="304">
        <v>41883</v>
      </c>
      <c r="R71" s="304">
        <v>42247</v>
      </c>
      <c r="S71" s="303">
        <f t="shared" si="50"/>
        <v>28323</v>
      </c>
      <c r="T71" s="59"/>
      <c r="U71" s="346">
        <f t="shared" si="86"/>
        <v>3.4967154480056327E-3</v>
      </c>
      <c r="V71" s="345">
        <f t="shared" si="87"/>
        <v>2.666755046925492E-3</v>
      </c>
      <c r="W71" s="27">
        <v>344406.08093559177</v>
      </c>
      <c r="X71" s="27">
        <v>344406</v>
      </c>
      <c r="Y71" s="305">
        <f t="shared" si="51"/>
        <v>678592.23259220377</v>
      </c>
      <c r="Z71" s="53">
        <f t="shared" si="48"/>
        <v>46045.54</v>
      </c>
      <c r="AA71" s="54">
        <f t="shared" si="48"/>
        <v>46045.54</v>
      </c>
      <c r="AB71" s="54">
        <f t="shared" si="48"/>
        <v>46045.54</v>
      </c>
      <c r="AC71" s="54">
        <f t="shared" si="48"/>
        <v>46045.54</v>
      </c>
      <c r="AD71" s="52">
        <f t="shared" si="52"/>
        <v>184182.14</v>
      </c>
      <c r="AE71" s="53">
        <f t="shared" si="49"/>
        <v>85513.14</v>
      </c>
      <c r="AF71" s="53">
        <f t="shared" si="49"/>
        <v>85513.14</v>
      </c>
      <c r="AG71" s="53">
        <f t="shared" si="49"/>
        <v>85513.14</v>
      </c>
      <c r="AH71" s="53">
        <f t="shared" si="49"/>
        <v>85513.14</v>
      </c>
      <c r="AI71" s="52">
        <f t="shared" si="53"/>
        <v>342052.54413393448</v>
      </c>
      <c r="AJ71" s="55">
        <f t="shared" si="54"/>
        <v>1204826.9167261382</v>
      </c>
      <c r="AK71" s="219" t="s">
        <v>930</v>
      </c>
      <c r="AL71" s="220">
        <v>95853.985850633719</v>
      </c>
      <c r="AM71" s="242"/>
      <c r="AN71" s="242"/>
      <c r="AO71" s="242">
        <f t="shared" si="55"/>
        <v>729669.06730344496</v>
      </c>
      <c r="AP71" s="243">
        <f t="shared" si="56"/>
        <v>198045.31182795702</v>
      </c>
      <c r="AQ71" s="244">
        <f t="shared" si="57"/>
        <v>367798.43455261772</v>
      </c>
      <c r="AR71" s="245">
        <f t="shared" si="58"/>
        <v>7.61</v>
      </c>
      <c r="AS71" s="246">
        <f t="shared" si="59"/>
        <v>2.0699999999999998</v>
      </c>
      <c r="AT71" s="246">
        <f t="shared" si="60"/>
        <v>3.84</v>
      </c>
      <c r="AU71" s="251">
        <f t="shared" si="61"/>
        <v>13.52</v>
      </c>
      <c r="AV71" s="245">
        <f t="shared" si="62"/>
        <v>7.08</v>
      </c>
      <c r="AW71" s="246">
        <f t="shared" si="63"/>
        <v>1.92</v>
      </c>
      <c r="AX71" s="246">
        <f t="shared" si="64"/>
        <v>3.57</v>
      </c>
      <c r="AY71" s="252">
        <f t="shared" si="65"/>
        <v>12.57</v>
      </c>
      <c r="AZ71" s="249">
        <f t="shared" si="66"/>
        <v>7.08</v>
      </c>
      <c r="BA71" s="56">
        <f t="shared" si="67"/>
        <v>4</v>
      </c>
      <c r="BB71" s="246">
        <f t="shared" si="68"/>
        <v>0.48</v>
      </c>
      <c r="BC71" s="250">
        <f t="shared" si="69"/>
        <v>0.89</v>
      </c>
      <c r="BD71" s="246">
        <f t="shared" si="70"/>
        <v>7.08</v>
      </c>
      <c r="BE71" s="56">
        <v>4</v>
      </c>
      <c r="BF71" s="246">
        <f t="shared" si="71"/>
        <v>0.48</v>
      </c>
      <c r="BG71" s="250">
        <f t="shared" si="72"/>
        <v>0.89</v>
      </c>
      <c r="BH71" s="246">
        <f>INDEX('Mar - Aug'!AG:AG,MATCH(C71,'Mar - Aug'!C:C,0))</f>
        <v>7.02</v>
      </c>
      <c r="BI71" s="56">
        <v>4</v>
      </c>
      <c r="BJ71" s="246">
        <f>INDEX('Mar - Aug'!AK:AK,MATCH($C71,'Mar - Aug'!$C:$C,0))</f>
        <v>0.48</v>
      </c>
      <c r="BK71" s="246">
        <f>INDEX('Mar - Aug'!AL:AL,MATCH($C71,'Mar - Aug'!$C:$C,0))</f>
        <v>0.89</v>
      </c>
      <c r="BL71" s="246">
        <f>INDEX('Mar - Aug'!$AG:$AG,MATCH($C71,'Mar - Aug'!$C:$C,0))</f>
        <v>7.02</v>
      </c>
      <c r="BM71" s="56">
        <v>4</v>
      </c>
      <c r="BN71" s="246">
        <f>INDEX('Mar - Aug'!$AK:$AK,MATCH($C71,'Mar - Aug'!$C:$C,0))</f>
        <v>0.48</v>
      </c>
      <c r="BO71" s="246">
        <f>INDEX('Mar - Aug'!$AL:$AL,MATCH($C71,'Mar - Aug'!$C:$C,0))</f>
        <v>0.89</v>
      </c>
      <c r="BP71" s="60">
        <f>INDEX(FY2019_ALL_Targets!EB:EB,MATCH('Final Comp Values'!B71,FY2019_ALL_Targets!A:A,0))</f>
        <v>0</v>
      </c>
      <c r="BQ71" s="60">
        <f>+INDEX(FY2019_ALL_Targets!DY:DY,MATCH(B71,FY2019_ALL_Targets!A:A,0))</f>
        <v>0</v>
      </c>
      <c r="BR71" s="60">
        <f>+INDEX(FY2019_ALL_Targets!DZ:DZ,MATCH(B71,FY2019_ALL_Targets!A:A,0))</f>
        <v>0</v>
      </c>
      <c r="BS71" s="283">
        <f>+INDEX(FY2019_ALL_Targets!EA:EA,MATCH(B71,FY2019_ALL_Targets!A:A,0))</f>
        <v>0</v>
      </c>
      <c r="BT71" s="245">
        <f t="shared" si="88"/>
        <v>0</v>
      </c>
      <c r="BU71" s="245">
        <f t="shared" si="89"/>
        <v>0</v>
      </c>
      <c r="BV71" s="246">
        <f t="shared" si="90"/>
        <v>0</v>
      </c>
      <c r="BW71" s="284">
        <f t="shared" si="73"/>
        <v>0</v>
      </c>
      <c r="BX71" s="245">
        <f t="shared" si="74"/>
        <v>12.57</v>
      </c>
      <c r="BY71" s="246">
        <f t="shared" si="75"/>
        <v>1204884.6021424658</v>
      </c>
      <c r="BZ71" s="285">
        <f t="shared" si="76"/>
        <v>3.435676233440424E-3</v>
      </c>
      <c r="CA71" s="245">
        <f t="shared" si="77"/>
        <v>139821.14000000001</v>
      </c>
      <c r="CB71" s="286">
        <f t="shared" si="78"/>
        <v>1.46</v>
      </c>
      <c r="CC71" s="268">
        <f t="shared" si="79"/>
        <v>9.9999999999998979E-3</v>
      </c>
      <c r="CD71" s="267">
        <f t="shared" si="80"/>
        <v>1204826.9167261382</v>
      </c>
      <c r="CE71" s="268">
        <f t="shared" si="81"/>
        <v>1344705.7421424659</v>
      </c>
      <c r="CF71" s="268">
        <f t="shared" si="82"/>
        <v>1.4600000000000009</v>
      </c>
      <c r="CG71" s="270">
        <f t="shared" si="83"/>
        <v>139940.11920605908</v>
      </c>
      <c r="CH71" s="270">
        <f t="shared" si="84"/>
        <v>139878.82541632769</v>
      </c>
      <c r="CI71" s="269">
        <f t="shared" si="85"/>
        <v>61.293789731396828</v>
      </c>
    </row>
    <row r="72" spans="1:87" s="57" customFormat="1" ht="15.75" customHeight="1" x14ac:dyDescent="0.25">
      <c r="A72" s="297">
        <v>1020735</v>
      </c>
      <c r="B72" s="297">
        <v>4327</v>
      </c>
      <c r="C72" s="347">
        <v>675832</v>
      </c>
      <c r="D72" s="219" t="s">
        <v>913</v>
      </c>
      <c r="E72" s="299" t="s">
        <v>171</v>
      </c>
      <c r="F72" s="299" t="s">
        <v>980</v>
      </c>
      <c r="G72" s="301" t="s">
        <v>915</v>
      </c>
      <c r="H72" s="302" t="s">
        <v>171</v>
      </c>
      <c r="I72" s="56" t="s">
        <v>35</v>
      </c>
      <c r="J72" s="229" t="s">
        <v>36</v>
      </c>
      <c r="K72" s="229" t="s">
        <v>35</v>
      </c>
      <c r="L72" s="56"/>
      <c r="M72" s="56"/>
      <c r="N72" s="58"/>
      <c r="O72" s="297">
        <v>1020735</v>
      </c>
      <c r="P72" s="303">
        <v>7924</v>
      </c>
      <c r="Q72" s="304">
        <v>42005</v>
      </c>
      <c r="R72" s="304">
        <v>42369</v>
      </c>
      <c r="S72" s="303">
        <f t="shared" si="50"/>
        <v>7924</v>
      </c>
      <c r="T72" s="59"/>
      <c r="U72" s="346">
        <f t="shared" si="86"/>
        <v>9.7828525262142548E-4</v>
      </c>
      <c r="V72" s="345">
        <f t="shared" si="87"/>
        <v>7.4608505426111639E-4</v>
      </c>
      <c r="W72" s="27">
        <v>96355.39264115486</v>
      </c>
      <c r="X72" s="27">
        <v>96355.39</v>
      </c>
      <c r="Y72" s="305">
        <f t="shared" si="51"/>
        <v>189851.52883030128</v>
      </c>
      <c r="Z72" s="53">
        <f t="shared" si="48"/>
        <v>12882.28</v>
      </c>
      <c r="AA72" s="54">
        <f t="shared" si="48"/>
        <v>12882.28</v>
      </c>
      <c r="AB72" s="54">
        <f t="shared" si="48"/>
        <v>12882.28</v>
      </c>
      <c r="AC72" s="54">
        <f t="shared" si="48"/>
        <v>12882.28</v>
      </c>
      <c r="AD72" s="52">
        <f t="shared" si="52"/>
        <v>51529.120000000003</v>
      </c>
      <c r="AE72" s="53">
        <f t="shared" si="49"/>
        <v>23924.23</v>
      </c>
      <c r="AF72" s="53">
        <f t="shared" si="49"/>
        <v>23924.23</v>
      </c>
      <c r="AG72" s="53">
        <f t="shared" si="49"/>
        <v>23924.23</v>
      </c>
      <c r="AH72" s="53">
        <f t="shared" si="49"/>
        <v>23924.23</v>
      </c>
      <c r="AI72" s="52">
        <f t="shared" si="53"/>
        <v>95696.937461331676</v>
      </c>
      <c r="AJ72" s="55">
        <f t="shared" si="54"/>
        <v>337077.58629163296</v>
      </c>
      <c r="AK72" s="219" t="s">
        <v>913</v>
      </c>
      <c r="AL72" s="220">
        <v>61485.26180987338</v>
      </c>
      <c r="AM72" s="242"/>
      <c r="AN72" s="242"/>
      <c r="AO72" s="242">
        <f t="shared" si="55"/>
        <v>204141.42884978635</v>
      </c>
      <c r="AP72" s="243">
        <f t="shared" si="56"/>
        <v>55407.655913978502</v>
      </c>
      <c r="AQ72" s="244">
        <f t="shared" si="57"/>
        <v>102899.93275412009</v>
      </c>
      <c r="AR72" s="245">
        <f t="shared" si="58"/>
        <v>3.32</v>
      </c>
      <c r="AS72" s="246">
        <f t="shared" si="59"/>
        <v>0.9</v>
      </c>
      <c r="AT72" s="246">
        <f t="shared" si="60"/>
        <v>1.67</v>
      </c>
      <c r="AU72" s="251">
        <f t="shared" si="61"/>
        <v>5.89</v>
      </c>
      <c r="AV72" s="245">
        <f t="shared" si="62"/>
        <v>3.09</v>
      </c>
      <c r="AW72" s="246">
        <f t="shared" si="63"/>
        <v>0.84</v>
      </c>
      <c r="AX72" s="246">
        <f t="shared" si="64"/>
        <v>1.56</v>
      </c>
      <c r="AY72" s="252">
        <f t="shared" si="65"/>
        <v>5.49</v>
      </c>
      <c r="AZ72" s="249">
        <f t="shared" si="66"/>
        <v>3.09</v>
      </c>
      <c r="BA72" s="56">
        <f t="shared" si="67"/>
        <v>4</v>
      </c>
      <c r="BB72" s="246">
        <f t="shared" si="68"/>
        <v>0.21</v>
      </c>
      <c r="BC72" s="250">
        <f t="shared" si="69"/>
        <v>0.39</v>
      </c>
      <c r="BD72" s="246">
        <f t="shared" si="70"/>
        <v>3.09</v>
      </c>
      <c r="BE72" s="56">
        <v>4</v>
      </c>
      <c r="BF72" s="246">
        <f t="shared" si="71"/>
        <v>0.21</v>
      </c>
      <c r="BG72" s="250">
        <f t="shared" si="72"/>
        <v>0.39</v>
      </c>
      <c r="BH72" s="246">
        <f>INDEX('Mar - Aug'!AG:AG,MATCH(C72,'Mar - Aug'!C:C,0))</f>
        <v>3.02</v>
      </c>
      <c r="BI72" s="56">
        <v>4</v>
      </c>
      <c r="BJ72" s="246">
        <f>INDEX('Mar - Aug'!AK:AK,MATCH($C72,'Mar - Aug'!$C:$C,0))</f>
        <v>0.21</v>
      </c>
      <c r="BK72" s="246">
        <f>INDEX('Mar - Aug'!AL:AL,MATCH($C72,'Mar - Aug'!$C:$C,0))</f>
        <v>0.38</v>
      </c>
      <c r="BL72" s="246">
        <f>INDEX('Mar - Aug'!$AG:$AG,MATCH($C72,'Mar - Aug'!$C:$C,0))</f>
        <v>3.02</v>
      </c>
      <c r="BM72" s="56">
        <v>4</v>
      </c>
      <c r="BN72" s="246">
        <f>INDEX('Mar - Aug'!$AK:$AK,MATCH($C72,'Mar - Aug'!$C:$C,0))</f>
        <v>0.21</v>
      </c>
      <c r="BO72" s="246">
        <f>INDEX('Mar - Aug'!$AL:$AL,MATCH($C72,'Mar - Aug'!$C:$C,0))</f>
        <v>0.38</v>
      </c>
      <c r="BP72" s="60">
        <f>INDEX(FY2019_ALL_Targets!EB:EB,MATCH('Final Comp Values'!B72,FY2019_ALL_Targets!A:A,0))</f>
        <v>0</v>
      </c>
      <c r="BQ72" s="60">
        <f>+INDEX(FY2019_ALL_Targets!DY:DY,MATCH(B72,FY2019_ALL_Targets!A:A,0))</f>
        <v>1</v>
      </c>
      <c r="BR72" s="60">
        <f>+INDEX(FY2019_ALL_Targets!DZ:DZ,MATCH(B72,FY2019_ALL_Targets!A:A,0))</f>
        <v>1</v>
      </c>
      <c r="BS72" s="283">
        <f>+INDEX(FY2019_ALL_Targets!EA:EA,MATCH(B72,FY2019_ALL_Targets!A:A,0))</f>
        <v>0</v>
      </c>
      <c r="BT72" s="245">
        <f t="shared" si="88"/>
        <v>0</v>
      </c>
      <c r="BU72" s="245">
        <f t="shared" si="89"/>
        <v>0.21</v>
      </c>
      <c r="BV72" s="246">
        <f t="shared" si="90"/>
        <v>0.38</v>
      </c>
      <c r="BW72" s="284">
        <f t="shared" si="73"/>
        <v>36276.304467825292</v>
      </c>
      <c r="BX72" s="245">
        <f t="shared" si="74"/>
        <v>4.9000000000000004</v>
      </c>
      <c r="BY72" s="246">
        <f t="shared" si="75"/>
        <v>301277.78286837961</v>
      </c>
      <c r="BZ72" s="285">
        <f t="shared" si="76"/>
        <v>8.5908054300301107E-4</v>
      </c>
      <c r="CA72" s="245">
        <f t="shared" si="77"/>
        <v>34961.86</v>
      </c>
      <c r="CB72" s="286">
        <f t="shared" si="78"/>
        <v>0.56999999999999995</v>
      </c>
      <c r="CC72" s="268">
        <f t="shared" si="79"/>
        <v>0</v>
      </c>
      <c r="CD72" s="267">
        <f t="shared" si="80"/>
        <v>337077.58629163296</v>
      </c>
      <c r="CE72" s="268">
        <f t="shared" si="81"/>
        <v>336239.6428683796</v>
      </c>
      <c r="CF72" s="268">
        <f t="shared" si="82"/>
        <v>-1.9999999999999574E-2</v>
      </c>
      <c r="CG72" s="270">
        <f t="shared" si="83"/>
        <v>-1227.9693489676713</v>
      </c>
      <c r="CH72" s="270">
        <f t="shared" si="84"/>
        <v>-837.94342325336765</v>
      </c>
      <c r="CI72" s="269">
        <f t="shared" si="85"/>
        <v>-390.02592571430364</v>
      </c>
    </row>
    <row r="73" spans="1:87" s="57" customFormat="1" ht="15.75" customHeight="1" x14ac:dyDescent="0.25">
      <c r="A73" s="297">
        <v>1026267</v>
      </c>
      <c r="B73" s="297">
        <v>4328</v>
      </c>
      <c r="C73" s="347">
        <v>676148</v>
      </c>
      <c r="D73" s="219" t="s">
        <v>937</v>
      </c>
      <c r="E73" s="299" t="s">
        <v>172</v>
      </c>
      <c r="F73" s="299" t="s">
        <v>2344</v>
      </c>
      <c r="G73" s="301" t="s">
        <v>915</v>
      </c>
      <c r="H73" s="302" t="s">
        <v>2344</v>
      </c>
      <c r="I73" s="56" t="s">
        <v>35</v>
      </c>
      <c r="J73" s="229" t="s">
        <v>35</v>
      </c>
      <c r="K73" s="229" t="s">
        <v>36</v>
      </c>
      <c r="L73" s="56"/>
      <c r="M73" s="56"/>
      <c r="N73" s="58"/>
      <c r="O73" s="297">
        <v>1026267</v>
      </c>
      <c r="P73" s="303">
        <v>13693</v>
      </c>
      <c r="Q73" s="304">
        <v>41913</v>
      </c>
      <c r="R73" s="304">
        <v>42277</v>
      </c>
      <c r="S73" s="303">
        <f t="shared" si="50"/>
        <v>13693</v>
      </c>
      <c r="T73" s="59"/>
      <c r="U73" s="346">
        <f t="shared" si="86"/>
        <v>1.6905174109219055E-3</v>
      </c>
      <c r="V73" s="345">
        <f t="shared" si="87"/>
        <v>1.2892658566377418E-3</v>
      </c>
      <c r="W73" s="27">
        <v>166506.10691967863</v>
      </c>
      <c r="X73" s="27">
        <v>166506</v>
      </c>
      <c r="Y73" s="305">
        <f t="shared" si="51"/>
        <v>328071.30038784898</v>
      </c>
      <c r="Z73" s="53">
        <f t="shared" si="48"/>
        <v>22261.11</v>
      </c>
      <c r="AA73" s="54">
        <f t="shared" si="48"/>
        <v>22261.11</v>
      </c>
      <c r="AB73" s="54">
        <f t="shared" si="48"/>
        <v>22261.11</v>
      </c>
      <c r="AC73" s="54">
        <f t="shared" si="48"/>
        <v>22261.11</v>
      </c>
      <c r="AD73" s="52">
        <f t="shared" si="52"/>
        <v>89044.45</v>
      </c>
      <c r="AE73" s="53">
        <f t="shared" si="49"/>
        <v>41342.07</v>
      </c>
      <c r="AF73" s="53">
        <f t="shared" si="49"/>
        <v>41342.07</v>
      </c>
      <c r="AG73" s="53">
        <f t="shared" si="49"/>
        <v>41342.07</v>
      </c>
      <c r="AH73" s="53">
        <f t="shared" si="49"/>
        <v>41342.07</v>
      </c>
      <c r="AI73" s="52">
        <f t="shared" si="53"/>
        <v>165368.269139073</v>
      </c>
      <c r="AJ73" s="55">
        <f t="shared" si="54"/>
        <v>582484.01952692203</v>
      </c>
      <c r="AK73" s="219" t="s">
        <v>937</v>
      </c>
      <c r="AL73" s="220">
        <v>69918.451574351406</v>
      </c>
      <c r="AM73" s="242"/>
      <c r="AN73" s="242"/>
      <c r="AO73" s="242">
        <f t="shared" si="55"/>
        <v>352764.83912671934</v>
      </c>
      <c r="AP73" s="243">
        <f t="shared" si="56"/>
        <v>95746.720430107525</v>
      </c>
      <c r="AQ73" s="244">
        <f t="shared" si="57"/>
        <v>177815.34316029356</v>
      </c>
      <c r="AR73" s="245">
        <f t="shared" si="58"/>
        <v>5.05</v>
      </c>
      <c r="AS73" s="246">
        <f t="shared" si="59"/>
        <v>1.37</v>
      </c>
      <c r="AT73" s="246">
        <f t="shared" si="60"/>
        <v>2.54</v>
      </c>
      <c r="AU73" s="251">
        <f t="shared" si="61"/>
        <v>8.9600000000000009</v>
      </c>
      <c r="AV73" s="245">
        <f t="shared" si="62"/>
        <v>4.6900000000000004</v>
      </c>
      <c r="AW73" s="246">
        <f t="shared" si="63"/>
        <v>1.27</v>
      </c>
      <c r="AX73" s="246">
        <f t="shared" si="64"/>
        <v>2.37</v>
      </c>
      <c r="AY73" s="252">
        <f t="shared" si="65"/>
        <v>8.3300000000000018</v>
      </c>
      <c r="AZ73" s="249">
        <f t="shared" si="66"/>
        <v>4.6900000000000004</v>
      </c>
      <c r="BA73" s="56">
        <f t="shared" si="67"/>
        <v>4</v>
      </c>
      <c r="BB73" s="246">
        <f t="shared" si="68"/>
        <v>0.32</v>
      </c>
      <c r="BC73" s="250">
        <f t="shared" si="69"/>
        <v>0.59</v>
      </c>
      <c r="BD73" s="246">
        <f t="shared" si="70"/>
        <v>4.6900000000000004</v>
      </c>
      <c r="BE73" s="56">
        <v>4</v>
      </c>
      <c r="BF73" s="246">
        <f t="shared" si="71"/>
        <v>0.32</v>
      </c>
      <c r="BG73" s="250">
        <f t="shared" si="72"/>
        <v>0.59</v>
      </c>
      <c r="BH73" s="246">
        <f>INDEX('Mar - Aug'!AG:AG,MATCH(C73,'Mar - Aug'!C:C,0))</f>
        <v>4.55</v>
      </c>
      <c r="BI73" s="56">
        <v>4</v>
      </c>
      <c r="BJ73" s="246">
        <f>INDEX('Mar - Aug'!AK:AK,MATCH($C73,'Mar - Aug'!$C:$C,0))</f>
        <v>0.31</v>
      </c>
      <c r="BK73" s="246">
        <f>INDEX('Mar - Aug'!AL:AL,MATCH($C73,'Mar - Aug'!$C:$C,0))</f>
        <v>0.57999999999999996</v>
      </c>
      <c r="BL73" s="246">
        <f>INDEX('Mar - Aug'!$AG:$AG,MATCH($C73,'Mar - Aug'!$C:$C,0))</f>
        <v>4.55</v>
      </c>
      <c r="BM73" s="56">
        <v>4</v>
      </c>
      <c r="BN73" s="246">
        <f>INDEX('Mar - Aug'!$AK:$AK,MATCH($C73,'Mar - Aug'!$C:$C,0))</f>
        <v>0.31</v>
      </c>
      <c r="BO73" s="246">
        <f>INDEX('Mar - Aug'!$AL:$AL,MATCH($C73,'Mar - Aug'!$C:$C,0))</f>
        <v>0.57999999999999996</v>
      </c>
      <c r="BP73" s="60">
        <f>INDEX(FY2019_ALL_Targets!EB:EB,MATCH('Final Comp Values'!B73,FY2019_ALL_Targets!A:A,0))</f>
        <v>0</v>
      </c>
      <c r="BQ73" s="60">
        <f>+INDEX(FY2019_ALL_Targets!DY:DY,MATCH(B73,FY2019_ALL_Targets!A:A,0))</f>
        <v>1</v>
      </c>
      <c r="BR73" s="60">
        <f>+INDEX(FY2019_ALL_Targets!DZ:DZ,MATCH(B73,FY2019_ALL_Targets!A:A,0))</f>
        <v>1</v>
      </c>
      <c r="BS73" s="283">
        <f>+INDEX(FY2019_ALL_Targets!EA:EA,MATCH(B73,FY2019_ALL_Targets!A:A,0))</f>
        <v>0</v>
      </c>
      <c r="BT73" s="245">
        <f t="shared" si="88"/>
        <v>0</v>
      </c>
      <c r="BU73" s="245">
        <f t="shared" si="89"/>
        <v>0.31</v>
      </c>
      <c r="BV73" s="246">
        <f t="shared" si="90"/>
        <v>0.57999999999999996</v>
      </c>
      <c r="BW73" s="284">
        <f t="shared" si="73"/>
        <v>62227.421901172747</v>
      </c>
      <c r="BX73" s="245">
        <f t="shared" si="74"/>
        <v>7.4400000000000022</v>
      </c>
      <c r="BY73" s="246">
        <f t="shared" si="75"/>
        <v>520193.27971317462</v>
      </c>
      <c r="BZ73" s="285">
        <f t="shared" si="76"/>
        <v>1.4833085962988016E-3</v>
      </c>
      <c r="CA73" s="245">
        <f t="shared" si="77"/>
        <v>60365.96</v>
      </c>
      <c r="CB73" s="286">
        <f t="shared" si="78"/>
        <v>0.86</v>
      </c>
      <c r="CC73" s="268">
        <f t="shared" si="79"/>
        <v>2.1094237467877974E-15</v>
      </c>
      <c r="CD73" s="267">
        <f t="shared" si="80"/>
        <v>582484.01952692203</v>
      </c>
      <c r="CE73" s="268">
        <f t="shared" si="81"/>
        <v>580559.23971317464</v>
      </c>
      <c r="CF73" s="268">
        <f t="shared" si="82"/>
        <v>-2.9999999999999361E-2</v>
      </c>
      <c r="CG73" s="270">
        <f t="shared" si="83"/>
        <v>-2097.7815829300462</v>
      </c>
      <c r="CH73" s="270">
        <f t="shared" si="84"/>
        <v>-1924.7798137473874</v>
      </c>
      <c r="CI73" s="269">
        <f t="shared" si="85"/>
        <v>-173.00176918265879</v>
      </c>
    </row>
    <row r="74" spans="1:87" s="57" customFormat="1" ht="15.75" customHeight="1" x14ac:dyDescent="0.25">
      <c r="A74" s="297">
        <v>1026417</v>
      </c>
      <c r="B74" s="297">
        <v>4332</v>
      </c>
      <c r="C74" s="347">
        <v>675407</v>
      </c>
      <c r="D74" s="219" t="s">
        <v>923</v>
      </c>
      <c r="E74" s="299" t="s">
        <v>2789</v>
      </c>
      <c r="F74" s="299" t="s">
        <v>932</v>
      </c>
      <c r="G74" s="301" t="s">
        <v>915</v>
      </c>
      <c r="H74" s="302" t="s">
        <v>932</v>
      </c>
      <c r="I74" s="56" t="s">
        <v>35</v>
      </c>
      <c r="J74" s="229" t="s">
        <v>35</v>
      </c>
      <c r="K74" s="229" t="s">
        <v>35</v>
      </c>
      <c r="L74" s="56"/>
      <c r="M74" s="56"/>
      <c r="N74" s="58"/>
      <c r="O74" s="297">
        <v>1026417</v>
      </c>
      <c r="P74" s="303">
        <v>2782</v>
      </c>
      <c r="Q74" s="304">
        <v>41974</v>
      </c>
      <c r="R74" s="304">
        <v>42247</v>
      </c>
      <c r="S74" s="303">
        <f t="shared" si="50"/>
        <v>3706</v>
      </c>
      <c r="T74" s="59"/>
      <c r="U74" s="346">
        <f t="shared" si="86"/>
        <v>4.5753724712455866E-4</v>
      </c>
      <c r="V74" s="345">
        <f t="shared" si="87"/>
        <v>3.4893882017815464E-4</v>
      </c>
      <c r="W74" s="27">
        <v>45064.750727476006</v>
      </c>
      <c r="X74" s="27">
        <v>45064.75</v>
      </c>
      <c r="Y74" s="305">
        <f t="shared" si="51"/>
        <v>88792.247077876891</v>
      </c>
      <c r="Z74" s="53">
        <f t="shared" si="48"/>
        <v>6024.95</v>
      </c>
      <c r="AA74" s="54">
        <f t="shared" si="48"/>
        <v>6024.95</v>
      </c>
      <c r="AB74" s="54">
        <f t="shared" si="48"/>
        <v>6024.95</v>
      </c>
      <c r="AC74" s="54">
        <f t="shared" si="48"/>
        <v>6024.95</v>
      </c>
      <c r="AD74" s="52">
        <f t="shared" si="52"/>
        <v>24099.81</v>
      </c>
      <c r="AE74" s="53">
        <f t="shared" si="49"/>
        <v>11189.2</v>
      </c>
      <c r="AF74" s="53">
        <f t="shared" si="49"/>
        <v>11189.2</v>
      </c>
      <c r="AG74" s="53">
        <f t="shared" si="49"/>
        <v>11189.2</v>
      </c>
      <c r="AH74" s="53">
        <f t="shared" si="49"/>
        <v>11189.2</v>
      </c>
      <c r="AI74" s="52">
        <f t="shared" si="53"/>
        <v>44756.795839436549</v>
      </c>
      <c r="AJ74" s="55">
        <f t="shared" si="54"/>
        <v>157648.85291731343</v>
      </c>
      <c r="AK74" s="219" t="s">
        <v>923</v>
      </c>
      <c r="AL74" s="220">
        <v>21889.523364708708</v>
      </c>
      <c r="AM74" s="242"/>
      <c r="AN74" s="242"/>
      <c r="AO74" s="242">
        <f t="shared" si="55"/>
        <v>95475.534492340754</v>
      </c>
      <c r="AP74" s="243">
        <f t="shared" si="56"/>
        <v>25913.77419354839</v>
      </c>
      <c r="AQ74" s="244">
        <f t="shared" si="57"/>
        <v>48125.586924125324</v>
      </c>
      <c r="AR74" s="245">
        <f t="shared" si="58"/>
        <v>4.3600000000000003</v>
      </c>
      <c r="AS74" s="246">
        <f t="shared" si="59"/>
        <v>1.18</v>
      </c>
      <c r="AT74" s="246">
        <f t="shared" si="60"/>
        <v>2.2000000000000002</v>
      </c>
      <c r="AU74" s="251">
        <f t="shared" si="61"/>
        <v>7.74</v>
      </c>
      <c r="AV74" s="245">
        <f t="shared" si="62"/>
        <v>4.0599999999999996</v>
      </c>
      <c r="AW74" s="246">
        <f t="shared" si="63"/>
        <v>1.1000000000000001</v>
      </c>
      <c r="AX74" s="246">
        <f t="shared" si="64"/>
        <v>2.04</v>
      </c>
      <c r="AY74" s="252">
        <f t="shared" si="65"/>
        <v>7.2</v>
      </c>
      <c r="AZ74" s="249">
        <f t="shared" si="66"/>
        <v>4.0599999999999996</v>
      </c>
      <c r="BA74" s="56">
        <f t="shared" si="67"/>
        <v>4</v>
      </c>
      <c r="BB74" s="246">
        <f t="shared" si="68"/>
        <v>0.28000000000000003</v>
      </c>
      <c r="BC74" s="250">
        <f t="shared" si="69"/>
        <v>0.51</v>
      </c>
      <c r="BD74" s="246">
        <f t="shared" si="70"/>
        <v>4.0599999999999996</v>
      </c>
      <c r="BE74" s="56">
        <v>4</v>
      </c>
      <c r="BF74" s="246">
        <f t="shared" si="71"/>
        <v>0.28000000000000003</v>
      </c>
      <c r="BG74" s="250">
        <f t="shared" si="72"/>
        <v>0.51</v>
      </c>
      <c r="BH74" s="246">
        <f>INDEX('Mar - Aug'!AG:AG,MATCH(C74,'Mar - Aug'!C:C,0))</f>
        <v>4.1100000000000003</v>
      </c>
      <c r="BI74" s="56">
        <v>4</v>
      </c>
      <c r="BJ74" s="246">
        <f>INDEX('Mar - Aug'!AK:AK,MATCH($C74,'Mar - Aug'!$C:$C,0))</f>
        <v>0.28000000000000003</v>
      </c>
      <c r="BK74" s="246">
        <f>INDEX('Mar - Aug'!AL:AL,MATCH($C74,'Mar - Aug'!$C:$C,0))</f>
        <v>0.52</v>
      </c>
      <c r="BL74" s="246">
        <f>INDEX('Mar - Aug'!$AG:$AG,MATCH($C74,'Mar - Aug'!$C:$C,0))</f>
        <v>4.1100000000000003</v>
      </c>
      <c r="BM74" s="56">
        <v>4</v>
      </c>
      <c r="BN74" s="246">
        <f>INDEX('Mar - Aug'!$AK:$AK,MATCH($C74,'Mar - Aug'!$C:$C,0))</f>
        <v>0.28000000000000003</v>
      </c>
      <c r="BO74" s="246">
        <f>INDEX('Mar - Aug'!$AL:$AL,MATCH($C74,'Mar - Aug'!$C:$C,0))</f>
        <v>0.52</v>
      </c>
      <c r="BP74" s="60">
        <f>INDEX(FY2019_ALL_Targets!EB:EB,MATCH('Final Comp Values'!B74,FY2019_ALL_Targets!A:A,0))</f>
        <v>0</v>
      </c>
      <c r="BQ74" s="60">
        <f>+INDEX(FY2019_ALL_Targets!DY:DY,MATCH(B74,FY2019_ALL_Targets!A:A,0))</f>
        <v>0</v>
      </c>
      <c r="BR74" s="60">
        <f>+INDEX(FY2019_ALL_Targets!DZ:DZ,MATCH(B74,FY2019_ALL_Targets!A:A,0))</f>
        <v>1</v>
      </c>
      <c r="BS74" s="283">
        <f>+INDEX(FY2019_ALL_Targets!EA:EA,MATCH(B74,FY2019_ALL_Targets!A:A,0))</f>
        <v>0</v>
      </c>
      <c r="BT74" s="245">
        <f t="shared" si="88"/>
        <v>0</v>
      </c>
      <c r="BU74" s="245">
        <f t="shared" si="89"/>
        <v>0</v>
      </c>
      <c r="BV74" s="246">
        <f t="shared" si="90"/>
        <v>0.52</v>
      </c>
      <c r="BW74" s="284">
        <f t="shared" si="73"/>
        <v>11382.552149648529</v>
      </c>
      <c r="BX74" s="245">
        <f t="shared" si="74"/>
        <v>6.68</v>
      </c>
      <c r="BY74" s="246">
        <f t="shared" si="75"/>
        <v>146222.01607625416</v>
      </c>
      <c r="BZ74" s="285">
        <f t="shared" si="76"/>
        <v>4.1694574280859599E-4</v>
      </c>
      <c r="CA74" s="245">
        <f t="shared" si="77"/>
        <v>16968.37</v>
      </c>
      <c r="CB74" s="286">
        <f t="shared" si="78"/>
        <v>0.78</v>
      </c>
      <c r="CC74" s="268">
        <f t="shared" si="79"/>
        <v>-2.0000000000000684E-2</v>
      </c>
      <c r="CD74" s="267">
        <f t="shared" si="80"/>
        <v>157648.85291731343</v>
      </c>
      <c r="CE74" s="268">
        <f t="shared" si="81"/>
        <v>163190.38607625416</v>
      </c>
      <c r="CF74" s="268">
        <f t="shared" si="82"/>
        <v>0.25999999999999979</v>
      </c>
      <c r="CG74" s="270">
        <f t="shared" si="83"/>
        <v>5692.8752442363138</v>
      </c>
      <c r="CH74" s="270">
        <f t="shared" si="84"/>
        <v>5541.5331589407288</v>
      </c>
      <c r="CI74" s="269">
        <f t="shared" si="85"/>
        <v>151.34208529558509</v>
      </c>
    </row>
    <row r="75" spans="1:87" s="57" customFormat="1" ht="15.75" customHeight="1" x14ac:dyDescent="0.25">
      <c r="A75" s="297">
        <v>1026715</v>
      </c>
      <c r="B75" s="297">
        <v>4335</v>
      </c>
      <c r="C75" s="347">
        <v>675441</v>
      </c>
      <c r="D75" s="219" t="s">
        <v>939</v>
      </c>
      <c r="E75" s="299" t="s">
        <v>174</v>
      </c>
      <c r="F75" s="299" t="s">
        <v>956</v>
      </c>
      <c r="G75" s="301" t="s">
        <v>915</v>
      </c>
      <c r="H75" s="302" t="s">
        <v>949</v>
      </c>
      <c r="I75" s="56" t="s">
        <v>35</v>
      </c>
      <c r="J75" s="229" t="s">
        <v>35</v>
      </c>
      <c r="K75" s="229" t="s">
        <v>35</v>
      </c>
      <c r="L75" s="56"/>
      <c r="M75" s="56"/>
      <c r="N75" s="58"/>
      <c r="O75" s="297">
        <v>1026715</v>
      </c>
      <c r="P75" s="303">
        <v>10048</v>
      </c>
      <c r="Q75" s="304">
        <v>42061</v>
      </c>
      <c r="R75" s="304">
        <v>42369</v>
      </c>
      <c r="S75" s="303">
        <f t="shared" si="50"/>
        <v>11869</v>
      </c>
      <c r="T75" s="59"/>
      <c r="U75" s="346">
        <f t="shared" si="86"/>
        <v>1.4653290842205576E-3</v>
      </c>
      <c r="V75" s="345">
        <f t="shared" si="87"/>
        <v>1.1175269446018665E-3</v>
      </c>
      <c r="W75" s="27">
        <v>144326.36988133105</v>
      </c>
      <c r="X75" s="27">
        <v>144326</v>
      </c>
      <c r="Y75" s="305">
        <f t="shared" si="51"/>
        <v>284369.98935977358</v>
      </c>
      <c r="Z75" s="53">
        <f t="shared" si="48"/>
        <v>19295.78</v>
      </c>
      <c r="AA75" s="54">
        <f t="shared" si="48"/>
        <v>19295.78</v>
      </c>
      <c r="AB75" s="54">
        <f t="shared" si="48"/>
        <v>19295.78</v>
      </c>
      <c r="AC75" s="54">
        <f t="shared" si="48"/>
        <v>19295.78</v>
      </c>
      <c r="AD75" s="52">
        <f t="shared" si="52"/>
        <v>77183.13</v>
      </c>
      <c r="AE75" s="53">
        <f t="shared" si="49"/>
        <v>35835.019999999997</v>
      </c>
      <c r="AF75" s="53">
        <f t="shared" si="49"/>
        <v>35835.019999999997</v>
      </c>
      <c r="AG75" s="53">
        <f t="shared" si="49"/>
        <v>35835.019999999997</v>
      </c>
      <c r="AH75" s="53">
        <f t="shared" si="49"/>
        <v>35835.019999999997</v>
      </c>
      <c r="AI75" s="52">
        <f t="shared" si="53"/>
        <v>143340.09978906432</v>
      </c>
      <c r="AJ75" s="55">
        <f t="shared" si="54"/>
        <v>504893.2191488379</v>
      </c>
      <c r="AK75" s="219" t="s">
        <v>939</v>
      </c>
      <c r="AL75" s="220">
        <v>78822.574549228506</v>
      </c>
      <c r="AM75" s="242"/>
      <c r="AN75" s="242"/>
      <c r="AO75" s="242">
        <f t="shared" si="55"/>
        <v>305774.18210728344</v>
      </c>
      <c r="AP75" s="243">
        <f t="shared" si="56"/>
        <v>82992.612903225818</v>
      </c>
      <c r="AQ75" s="244">
        <f t="shared" si="57"/>
        <v>154129.1395581337</v>
      </c>
      <c r="AR75" s="245">
        <f t="shared" si="58"/>
        <v>3.88</v>
      </c>
      <c r="AS75" s="246">
        <f t="shared" si="59"/>
        <v>1.05</v>
      </c>
      <c r="AT75" s="246">
        <f t="shared" si="60"/>
        <v>1.96</v>
      </c>
      <c r="AU75" s="251">
        <f t="shared" si="61"/>
        <v>6.89</v>
      </c>
      <c r="AV75" s="245">
        <f t="shared" si="62"/>
        <v>3.61</v>
      </c>
      <c r="AW75" s="246">
        <f t="shared" si="63"/>
        <v>0.98</v>
      </c>
      <c r="AX75" s="246">
        <f t="shared" si="64"/>
        <v>1.82</v>
      </c>
      <c r="AY75" s="252">
        <f t="shared" si="65"/>
        <v>6.41</v>
      </c>
      <c r="AZ75" s="249">
        <f t="shared" si="66"/>
        <v>3.61</v>
      </c>
      <c r="BA75" s="56">
        <f t="shared" si="67"/>
        <v>4</v>
      </c>
      <c r="BB75" s="246">
        <f t="shared" si="68"/>
        <v>0.25</v>
      </c>
      <c r="BC75" s="250">
        <f t="shared" si="69"/>
        <v>0.46</v>
      </c>
      <c r="BD75" s="246">
        <f t="shared" si="70"/>
        <v>3.61</v>
      </c>
      <c r="BE75" s="56">
        <v>4</v>
      </c>
      <c r="BF75" s="246">
        <f t="shared" si="71"/>
        <v>0.25</v>
      </c>
      <c r="BG75" s="250">
        <f t="shared" si="72"/>
        <v>0.46</v>
      </c>
      <c r="BH75" s="246">
        <f>INDEX('Mar - Aug'!AG:AG,MATCH(C75,'Mar - Aug'!C:C,0))</f>
        <v>3.74</v>
      </c>
      <c r="BI75" s="56">
        <v>4</v>
      </c>
      <c r="BJ75" s="246">
        <f>INDEX('Mar - Aug'!AK:AK,MATCH($C75,'Mar - Aug'!$C:$C,0))</f>
        <v>0.25</v>
      </c>
      <c r="BK75" s="246">
        <f>INDEX('Mar - Aug'!AL:AL,MATCH($C75,'Mar - Aug'!$C:$C,0))</f>
        <v>0.47</v>
      </c>
      <c r="BL75" s="246">
        <f>INDEX('Mar - Aug'!$AG:$AG,MATCH($C75,'Mar - Aug'!$C:$C,0))</f>
        <v>3.74</v>
      </c>
      <c r="BM75" s="56">
        <v>4</v>
      </c>
      <c r="BN75" s="246">
        <f>INDEX('Mar - Aug'!$AK:$AK,MATCH($C75,'Mar - Aug'!$C:$C,0))</f>
        <v>0.25</v>
      </c>
      <c r="BO75" s="246">
        <f>INDEX('Mar - Aug'!$AL:$AL,MATCH($C75,'Mar - Aug'!$C:$C,0))</f>
        <v>0.47</v>
      </c>
      <c r="BP75" s="60">
        <f>INDEX(FY2019_ALL_Targets!EB:EB,MATCH('Final Comp Values'!B75,FY2019_ALL_Targets!A:A,0))</f>
        <v>0</v>
      </c>
      <c r="BQ75" s="60">
        <f>+INDEX(FY2019_ALL_Targets!DY:DY,MATCH(B75,FY2019_ALL_Targets!A:A,0))</f>
        <v>1</v>
      </c>
      <c r="BR75" s="60">
        <f>+INDEX(FY2019_ALL_Targets!DZ:DZ,MATCH(B75,FY2019_ALL_Targets!A:A,0))</f>
        <v>1</v>
      </c>
      <c r="BS75" s="283">
        <f>+INDEX(FY2019_ALL_Targets!EA:EA,MATCH(B75,FY2019_ALL_Targets!A:A,0))</f>
        <v>0</v>
      </c>
      <c r="BT75" s="245">
        <f t="shared" si="88"/>
        <v>0</v>
      </c>
      <c r="BU75" s="245">
        <f t="shared" si="89"/>
        <v>0.25</v>
      </c>
      <c r="BV75" s="246">
        <f t="shared" si="90"/>
        <v>0.47</v>
      </c>
      <c r="BW75" s="284">
        <f t="shared" si="73"/>
        <v>56752.253675444525</v>
      </c>
      <c r="BX75" s="245">
        <f t="shared" si="74"/>
        <v>5.69</v>
      </c>
      <c r="BY75" s="246">
        <f t="shared" si="75"/>
        <v>448500.44918511022</v>
      </c>
      <c r="BZ75" s="285">
        <f t="shared" si="76"/>
        <v>1.278879596612557E-3</v>
      </c>
      <c r="CA75" s="245">
        <f t="shared" si="77"/>
        <v>52046.35</v>
      </c>
      <c r="CB75" s="286">
        <f t="shared" si="78"/>
        <v>0.66</v>
      </c>
      <c r="CC75" s="268">
        <f t="shared" si="79"/>
        <v>-3.9999999999999647E-2</v>
      </c>
      <c r="CD75" s="267">
        <f t="shared" si="80"/>
        <v>504893.2191488379</v>
      </c>
      <c r="CE75" s="268">
        <f t="shared" si="81"/>
        <v>500546.7991851102</v>
      </c>
      <c r="CF75" s="268">
        <f t="shared" si="82"/>
        <v>-5.9999999999999609E-2</v>
      </c>
      <c r="CG75" s="270">
        <f t="shared" si="83"/>
        <v>-4725.9895708159247</v>
      </c>
      <c r="CH75" s="270">
        <f t="shared" si="84"/>
        <v>-4346.4199637277052</v>
      </c>
      <c r="CI75" s="269">
        <f t="shared" si="85"/>
        <v>-379.56960708821953</v>
      </c>
    </row>
    <row r="76" spans="1:87" s="57" customFormat="1" ht="15.75" customHeight="1" x14ac:dyDescent="0.25">
      <c r="A76" s="297">
        <v>1028702</v>
      </c>
      <c r="B76" s="297">
        <v>4341</v>
      </c>
      <c r="C76" s="347">
        <v>675934</v>
      </c>
      <c r="D76" s="219" t="s">
        <v>937</v>
      </c>
      <c r="E76" s="299" t="s">
        <v>2600</v>
      </c>
      <c r="F76" s="299" t="s">
        <v>966</v>
      </c>
      <c r="G76" s="301" t="s">
        <v>915</v>
      </c>
      <c r="H76" s="302" t="s">
        <v>2600</v>
      </c>
      <c r="I76" s="56" t="s">
        <v>35</v>
      </c>
      <c r="J76" s="229" t="s">
        <v>36</v>
      </c>
      <c r="K76" s="229" t="s">
        <v>35</v>
      </c>
      <c r="L76" s="56"/>
      <c r="M76" s="56"/>
      <c r="N76" s="58"/>
      <c r="O76" s="297">
        <v>1021370</v>
      </c>
      <c r="P76" s="303">
        <v>12012</v>
      </c>
      <c r="Q76" s="304">
        <v>42005</v>
      </c>
      <c r="R76" s="304">
        <v>42369</v>
      </c>
      <c r="S76" s="303">
        <f t="shared" si="50"/>
        <v>12012</v>
      </c>
      <c r="T76" s="59"/>
      <c r="U76" s="346">
        <f t="shared" si="86"/>
        <v>1.4829836515003233E-3</v>
      </c>
      <c r="V76" s="345">
        <f t="shared" si="87"/>
        <v>1.1309911246573108E-3</v>
      </c>
      <c r="W76" s="27">
        <v>146065.24183411818</v>
      </c>
      <c r="X76" s="27">
        <v>146065.24</v>
      </c>
      <c r="Y76" s="305">
        <f t="shared" si="51"/>
        <v>287796.1338098913</v>
      </c>
      <c r="Z76" s="53">
        <f t="shared" si="48"/>
        <v>19528.259999999998</v>
      </c>
      <c r="AA76" s="54">
        <f t="shared" si="48"/>
        <v>19528.259999999998</v>
      </c>
      <c r="AB76" s="54">
        <f t="shared" si="48"/>
        <v>19528.259999999998</v>
      </c>
      <c r="AC76" s="54">
        <f t="shared" si="48"/>
        <v>19528.259999999998</v>
      </c>
      <c r="AD76" s="52">
        <f t="shared" si="52"/>
        <v>78113.05</v>
      </c>
      <c r="AE76" s="53">
        <f t="shared" si="49"/>
        <v>36266.769999999997</v>
      </c>
      <c r="AF76" s="53">
        <f t="shared" si="49"/>
        <v>36266.769999999997</v>
      </c>
      <c r="AG76" s="53">
        <f t="shared" si="49"/>
        <v>36266.769999999997</v>
      </c>
      <c r="AH76" s="53">
        <f t="shared" si="49"/>
        <v>36266.769999999997</v>
      </c>
      <c r="AI76" s="52">
        <f t="shared" si="53"/>
        <v>145067.08894314943</v>
      </c>
      <c r="AJ76" s="55">
        <f t="shared" si="54"/>
        <v>510976.27275304071</v>
      </c>
      <c r="AK76" s="219" t="s">
        <v>937</v>
      </c>
      <c r="AL76" s="220">
        <v>69918.451574351406</v>
      </c>
      <c r="AM76" s="242"/>
      <c r="AN76" s="242"/>
      <c r="AO76" s="242">
        <f t="shared" si="55"/>
        <v>309458.20839773258</v>
      </c>
      <c r="AP76" s="243">
        <f t="shared" si="56"/>
        <v>83992.526881720434</v>
      </c>
      <c r="AQ76" s="244">
        <f t="shared" si="57"/>
        <v>155986.11714317143</v>
      </c>
      <c r="AR76" s="245">
        <f t="shared" si="58"/>
        <v>4.43</v>
      </c>
      <c r="AS76" s="246">
        <f t="shared" si="59"/>
        <v>1.2</v>
      </c>
      <c r="AT76" s="246">
        <f t="shared" si="60"/>
        <v>2.23</v>
      </c>
      <c r="AU76" s="251">
        <f t="shared" si="61"/>
        <v>7.8599999999999994</v>
      </c>
      <c r="AV76" s="245">
        <f t="shared" si="62"/>
        <v>4.12</v>
      </c>
      <c r="AW76" s="246">
        <f t="shared" si="63"/>
        <v>1.1200000000000001</v>
      </c>
      <c r="AX76" s="246">
        <f t="shared" si="64"/>
        <v>2.0699999999999998</v>
      </c>
      <c r="AY76" s="252">
        <f t="shared" si="65"/>
        <v>7.3100000000000005</v>
      </c>
      <c r="AZ76" s="249">
        <f t="shared" si="66"/>
        <v>4.12</v>
      </c>
      <c r="BA76" s="56">
        <f t="shared" si="67"/>
        <v>4</v>
      </c>
      <c r="BB76" s="246">
        <f t="shared" si="68"/>
        <v>0.28000000000000003</v>
      </c>
      <c r="BC76" s="250">
        <f t="shared" si="69"/>
        <v>0.52</v>
      </c>
      <c r="BD76" s="246">
        <f t="shared" si="70"/>
        <v>4.12</v>
      </c>
      <c r="BE76" s="56">
        <v>4</v>
      </c>
      <c r="BF76" s="246">
        <f t="shared" si="71"/>
        <v>0.28000000000000003</v>
      </c>
      <c r="BG76" s="250">
        <f t="shared" si="72"/>
        <v>0.52</v>
      </c>
      <c r="BH76" s="246">
        <f>INDEX('Mar - Aug'!AG:AG,MATCH(C76,'Mar - Aug'!C:C,0))</f>
        <v>3.99</v>
      </c>
      <c r="BI76" s="56">
        <v>4</v>
      </c>
      <c r="BJ76" s="246">
        <f>INDEX('Mar - Aug'!AK:AK,MATCH($C76,'Mar - Aug'!$C:$C,0))</f>
        <v>0.27</v>
      </c>
      <c r="BK76" s="246">
        <f>INDEX('Mar - Aug'!AL:AL,MATCH($C76,'Mar - Aug'!$C:$C,0))</f>
        <v>0.5</v>
      </c>
      <c r="BL76" s="246">
        <f>INDEX('Mar - Aug'!$AG:$AG,MATCH($C76,'Mar - Aug'!$C:$C,0))</f>
        <v>3.99</v>
      </c>
      <c r="BM76" s="56">
        <v>4</v>
      </c>
      <c r="BN76" s="246">
        <f>INDEX('Mar - Aug'!$AK:$AK,MATCH($C76,'Mar - Aug'!$C:$C,0))</f>
        <v>0.27</v>
      </c>
      <c r="BO76" s="246">
        <f>INDEX('Mar - Aug'!$AL:$AL,MATCH($C76,'Mar - Aug'!$C:$C,0))</f>
        <v>0.5</v>
      </c>
      <c r="BP76" s="60">
        <f>INDEX(FY2019_ALL_Targets!EB:EB,MATCH('Final Comp Values'!B76,FY2019_ALL_Targets!A:A,0))</f>
        <v>0</v>
      </c>
      <c r="BQ76" s="60">
        <f>+INDEX(FY2019_ALL_Targets!DY:DY,MATCH(B76,FY2019_ALL_Targets!A:A,0))</f>
        <v>0</v>
      </c>
      <c r="BR76" s="60">
        <f>+INDEX(FY2019_ALL_Targets!DZ:DZ,MATCH(B76,FY2019_ALL_Targets!A:A,0))</f>
        <v>0</v>
      </c>
      <c r="BS76" s="283">
        <f>+INDEX(FY2019_ALL_Targets!EA:EA,MATCH(B76,FY2019_ALL_Targets!A:A,0))</f>
        <v>0</v>
      </c>
      <c r="BT76" s="245">
        <f t="shared" si="88"/>
        <v>0</v>
      </c>
      <c r="BU76" s="245">
        <f t="shared" si="89"/>
        <v>0</v>
      </c>
      <c r="BV76" s="246">
        <f t="shared" si="90"/>
        <v>0</v>
      </c>
      <c r="BW76" s="284">
        <f t="shared" si="73"/>
        <v>0</v>
      </c>
      <c r="BX76" s="245">
        <f t="shared" si="74"/>
        <v>7.3100000000000005</v>
      </c>
      <c r="BY76" s="246">
        <f t="shared" si="75"/>
        <v>511103.88100850879</v>
      </c>
      <c r="BZ76" s="285">
        <f t="shared" si="76"/>
        <v>1.4573905697505692E-3</v>
      </c>
      <c r="CA76" s="245">
        <f t="shared" si="77"/>
        <v>59311.18</v>
      </c>
      <c r="CB76" s="286">
        <f t="shared" si="78"/>
        <v>0.85</v>
      </c>
      <c r="CC76" s="268">
        <f t="shared" si="79"/>
        <v>-9.9999999999997868E-3</v>
      </c>
      <c r="CD76" s="267">
        <f t="shared" si="80"/>
        <v>510976.27275304071</v>
      </c>
      <c r="CE76" s="268">
        <f t="shared" si="81"/>
        <v>570415.06100850878</v>
      </c>
      <c r="CF76" s="268">
        <f t="shared" si="82"/>
        <v>0.84999999999999964</v>
      </c>
      <c r="CG76" s="270">
        <f t="shared" si="83"/>
        <v>59415.845668958194</v>
      </c>
      <c r="CH76" s="270">
        <f t="shared" si="84"/>
        <v>59438.788255468069</v>
      </c>
      <c r="CI76" s="269">
        <f t="shared" si="85"/>
        <v>-22.942586509874673</v>
      </c>
    </row>
    <row r="77" spans="1:87" s="57" customFormat="1" ht="15.75" customHeight="1" x14ac:dyDescent="0.25">
      <c r="A77" s="297">
        <v>1026747</v>
      </c>
      <c r="B77" s="297">
        <v>4344</v>
      </c>
      <c r="C77" s="347">
        <v>675503</v>
      </c>
      <c r="D77" s="219" t="s">
        <v>939</v>
      </c>
      <c r="E77" s="299" t="s">
        <v>466</v>
      </c>
      <c r="F77" s="299" t="s">
        <v>948</v>
      </c>
      <c r="G77" s="301" t="s">
        <v>915</v>
      </c>
      <c r="H77" s="302" t="s">
        <v>949</v>
      </c>
      <c r="I77" s="56" t="s">
        <v>35</v>
      </c>
      <c r="J77" s="229" t="s">
        <v>35</v>
      </c>
      <c r="K77" s="229" t="s">
        <v>35</v>
      </c>
      <c r="L77" s="56"/>
      <c r="M77" s="56"/>
      <c r="N77" s="58"/>
      <c r="O77" s="297">
        <v>1026747</v>
      </c>
      <c r="P77" s="303">
        <v>17502</v>
      </c>
      <c r="Q77" s="304">
        <v>42061</v>
      </c>
      <c r="R77" s="304">
        <v>42369</v>
      </c>
      <c r="S77" s="303">
        <f t="shared" si="50"/>
        <v>20674</v>
      </c>
      <c r="T77" s="59"/>
      <c r="U77" s="346">
        <f t="shared" si="86"/>
        <v>2.5523812863068335E-3</v>
      </c>
      <c r="V77" s="345">
        <f t="shared" si="87"/>
        <v>1.946562646617153E-3</v>
      </c>
      <c r="W77" s="27">
        <v>251394.67274210445</v>
      </c>
      <c r="X77" s="27">
        <v>251395</v>
      </c>
      <c r="Y77" s="305">
        <f t="shared" si="51"/>
        <v>495329.44308905205</v>
      </c>
      <c r="Z77" s="53">
        <f t="shared" si="48"/>
        <v>33610.33</v>
      </c>
      <c r="AA77" s="54">
        <f t="shared" si="48"/>
        <v>33610.33</v>
      </c>
      <c r="AB77" s="54">
        <f t="shared" si="48"/>
        <v>33610.33</v>
      </c>
      <c r="AC77" s="54">
        <f t="shared" si="48"/>
        <v>33610.33</v>
      </c>
      <c r="AD77" s="52">
        <f t="shared" si="52"/>
        <v>134441.32</v>
      </c>
      <c r="AE77" s="53">
        <f t="shared" si="49"/>
        <v>62419.18</v>
      </c>
      <c r="AF77" s="53">
        <f t="shared" si="49"/>
        <v>62419.18</v>
      </c>
      <c r="AG77" s="53">
        <f t="shared" si="49"/>
        <v>62419.18</v>
      </c>
      <c r="AH77" s="53">
        <f t="shared" si="49"/>
        <v>62419.18</v>
      </c>
      <c r="AI77" s="52">
        <f t="shared" si="53"/>
        <v>249676.73966122806</v>
      </c>
      <c r="AJ77" s="55">
        <f t="shared" si="54"/>
        <v>879447.50275028008</v>
      </c>
      <c r="AK77" s="219" t="s">
        <v>939</v>
      </c>
      <c r="AL77" s="220">
        <v>78822.574549228506</v>
      </c>
      <c r="AM77" s="242"/>
      <c r="AN77" s="242"/>
      <c r="AO77" s="242">
        <f t="shared" si="55"/>
        <v>532612.30439683015</v>
      </c>
      <c r="AP77" s="243">
        <f t="shared" si="56"/>
        <v>144560.55913978495</v>
      </c>
      <c r="AQ77" s="244">
        <f t="shared" si="57"/>
        <v>268469.61253895494</v>
      </c>
      <c r="AR77" s="245">
        <f t="shared" si="58"/>
        <v>6.76</v>
      </c>
      <c r="AS77" s="246">
        <f t="shared" si="59"/>
        <v>1.83</v>
      </c>
      <c r="AT77" s="246">
        <f t="shared" si="60"/>
        <v>3.41</v>
      </c>
      <c r="AU77" s="251">
        <f t="shared" si="61"/>
        <v>12</v>
      </c>
      <c r="AV77" s="245">
        <f t="shared" si="62"/>
        <v>6.28</v>
      </c>
      <c r="AW77" s="246">
        <f t="shared" si="63"/>
        <v>1.71</v>
      </c>
      <c r="AX77" s="246">
        <f t="shared" si="64"/>
        <v>3.17</v>
      </c>
      <c r="AY77" s="252">
        <f t="shared" si="65"/>
        <v>11.16</v>
      </c>
      <c r="AZ77" s="249">
        <f t="shared" si="66"/>
        <v>6.28</v>
      </c>
      <c r="BA77" s="56">
        <f t="shared" si="67"/>
        <v>4</v>
      </c>
      <c r="BB77" s="246">
        <f t="shared" si="68"/>
        <v>0.43</v>
      </c>
      <c r="BC77" s="250">
        <f t="shared" si="69"/>
        <v>0.79</v>
      </c>
      <c r="BD77" s="246">
        <f t="shared" si="70"/>
        <v>6.28</v>
      </c>
      <c r="BE77" s="56">
        <v>4</v>
      </c>
      <c r="BF77" s="246">
        <f t="shared" si="71"/>
        <v>0.43</v>
      </c>
      <c r="BG77" s="250">
        <f t="shared" si="72"/>
        <v>0.79</v>
      </c>
      <c r="BH77" s="246">
        <f>INDEX('Mar - Aug'!AG:AG,MATCH(C77,'Mar - Aug'!C:C,0))</f>
        <v>6.51</v>
      </c>
      <c r="BI77" s="56">
        <v>4</v>
      </c>
      <c r="BJ77" s="246">
        <f>INDEX('Mar - Aug'!AK:AK,MATCH($C77,'Mar - Aug'!$C:$C,0))</f>
        <v>0.44</v>
      </c>
      <c r="BK77" s="246">
        <f>INDEX('Mar - Aug'!AL:AL,MATCH($C77,'Mar - Aug'!$C:$C,0))</f>
        <v>0.82</v>
      </c>
      <c r="BL77" s="246">
        <f>INDEX('Mar - Aug'!$AG:$AG,MATCH($C77,'Mar - Aug'!$C:$C,0))</f>
        <v>6.51</v>
      </c>
      <c r="BM77" s="56">
        <v>4</v>
      </c>
      <c r="BN77" s="246">
        <f>INDEX('Mar - Aug'!$AK:$AK,MATCH($C77,'Mar - Aug'!$C:$C,0))</f>
        <v>0.44</v>
      </c>
      <c r="BO77" s="246">
        <f>INDEX('Mar - Aug'!$AL:$AL,MATCH($C77,'Mar - Aug'!$C:$C,0))</f>
        <v>0.82</v>
      </c>
      <c r="BP77" s="60">
        <f>INDEX(FY2019_ALL_Targets!EB:EB,MATCH('Final Comp Values'!B77,FY2019_ALL_Targets!A:A,0))</f>
        <v>0</v>
      </c>
      <c r="BQ77" s="60">
        <f>+INDEX(FY2019_ALL_Targets!DY:DY,MATCH(B77,FY2019_ALL_Targets!A:A,0))</f>
        <v>0</v>
      </c>
      <c r="BR77" s="60">
        <f>+INDEX(FY2019_ALL_Targets!DZ:DZ,MATCH(B77,FY2019_ALL_Targets!A:A,0))</f>
        <v>0</v>
      </c>
      <c r="BS77" s="283">
        <f>+INDEX(FY2019_ALL_Targets!EA:EA,MATCH(B77,FY2019_ALL_Targets!A:A,0))</f>
        <v>0</v>
      </c>
      <c r="BT77" s="245">
        <f t="shared" si="88"/>
        <v>0</v>
      </c>
      <c r="BU77" s="245">
        <f t="shared" si="89"/>
        <v>0</v>
      </c>
      <c r="BV77" s="246">
        <f t="shared" si="90"/>
        <v>0</v>
      </c>
      <c r="BW77" s="284">
        <f t="shared" si="73"/>
        <v>0</v>
      </c>
      <c r="BX77" s="245">
        <f t="shared" si="74"/>
        <v>11.16</v>
      </c>
      <c r="BY77" s="246">
        <f t="shared" si="75"/>
        <v>879659.93196939013</v>
      </c>
      <c r="BZ77" s="285">
        <f t="shared" si="76"/>
        <v>2.5083121789448394E-3</v>
      </c>
      <c r="CA77" s="245">
        <f t="shared" si="77"/>
        <v>102080.36</v>
      </c>
      <c r="CB77" s="286">
        <f t="shared" si="78"/>
        <v>1.3</v>
      </c>
      <c r="CC77" s="268">
        <f t="shared" si="79"/>
        <v>0</v>
      </c>
      <c r="CD77" s="267">
        <f t="shared" si="80"/>
        <v>879447.50275028008</v>
      </c>
      <c r="CE77" s="268">
        <f t="shared" si="81"/>
        <v>981740.29196939012</v>
      </c>
      <c r="CF77" s="268">
        <f t="shared" si="82"/>
        <v>1.3000000000000007</v>
      </c>
      <c r="CG77" s="270">
        <f t="shared" si="83"/>
        <v>102444.60157485347</v>
      </c>
      <c r="CH77" s="270">
        <f t="shared" si="84"/>
        <v>102292.78921911004</v>
      </c>
      <c r="CI77" s="269">
        <f t="shared" si="85"/>
        <v>151.81235574343009</v>
      </c>
    </row>
    <row r="78" spans="1:87" s="57" customFormat="1" ht="15.75" customHeight="1" x14ac:dyDescent="0.25">
      <c r="A78" s="297">
        <v>1026286</v>
      </c>
      <c r="B78" s="297">
        <v>4345</v>
      </c>
      <c r="C78" s="347">
        <v>455931</v>
      </c>
      <c r="D78" s="219" t="s">
        <v>913</v>
      </c>
      <c r="E78" s="299" t="s">
        <v>467</v>
      </c>
      <c r="F78" s="299" t="s">
        <v>919</v>
      </c>
      <c r="G78" s="301" t="s">
        <v>915</v>
      </c>
      <c r="H78" s="302" t="s">
        <v>919</v>
      </c>
      <c r="I78" s="56" t="s">
        <v>35</v>
      </c>
      <c r="J78" s="229" t="s">
        <v>35</v>
      </c>
      <c r="K78" s="229" t="s">
        <v>35</v>
      </c>
      <c r="L78" s="56"/>
      <c r="M78" s="56"/>
      <c r="N78" s="58"/>
      <c r="O78" s="297">
        <v>1026286</v>
      </c>
      <c r="P78" s="303">
        <v>19428</v>
      </c>
      <c r="Q78" s="304">
        <v>41913</v>
      </c>
      <c r="R78" s="304">
        <v>42247</v>
      </c>
      <c r="S78" s="303">
        <f t="shared" si="50"/>
        <v>21168</v>
      </c>
      <c r="T78" s="59"/>
      <c r="U78" s="346">
        <f t="shared" si="86"/>
        <v>2.6133697914551154E-3</v>
      </c>
      <c r="V78" s="345">
        <f t="shared" si="87"/>
        <v>1.9930752686268694E-3</v>
      </c>
      <c r="W78" s="27">
        <v>257401.68486082362</v>
      </c>
      <c r="X78" s="27">
        <v>257402</v>
      </c>
      <c r="Y78" s="305">
        <f t="shared" si="51"/>
        <v>507165.21482582245</v>
      </c>
      <c r="Z78" s="53">
        <f t="shared" si="48"/>
        <v>34413.440000000002</v>
      </c>
      <c r="AA78" s="54">
        <f t="shared" si="48"/>
        <v>34413.440000000002</v>
      </c>
      <c r="AB78" s="54">
        <f t="shared" si="48"/>
        <v>34413.440000000002</v>
      </c>
      <c r="AC78" s="54">
        <f t="shared" si="48"/>
        <v>34413.440000000002</v>
      </c>
      <c r="AD78" s="52">
        <f t="shared" si="52"/>
        <v>137653.76000000001</v>
      </c>
      <c r="AE78" s="53">
        <f t="shared" si="49"/>
        <v>63910.68</v>
      </c>
      <c r="AF78" s="53">
        <f t="shared" si="49"/>
        <v>63910.68</v>
      </c>
      <c r="AG78" s="53">
        <f t="shared" si="49"/>
        <v>63910.68</v>
      </c>
      <c r="AH78" s="53">
        <f t="shared" si="49"/>
        <v>63910.68</v>
      </c>
      <c r="AI78" s="52">
        <f t="shared" si="53"/>
        <v>255642.7021935221</v>
      </c>
      <c r="AJ78" s="55">
        <f t="shared" si="54"/>
        <v>900461.67701934464</v>
      </c>
      <c r="AK78" s="219" t="s">
        <v>913</v>
      </c>
      <c r="AL78" s="220">
        <v>61485.26180987338</v>
      </c>
      <c r="AM78" s="242"/>
      <c r="AN78" s="242"/>
      <c r="AO78" s="242">
        <f t="shared" si="55"/>
        <v>545338.94067292742</v>
      </c>
      <c r="AP78" s="243">
        <f t="shared" si="56"/>
        <v>148014.79569892475</v>
      </c>
      <c r="AQ78" s="244">
        <f t="shared" si="57"/>
        <v>274884.62601453991</v>
      </c>
      <c r="AR78" s="245">
        <f t="shared" si="58"/>
        <v>8.8699999999999992</v>
      </c>
      <c r="AS78" s="246">
        <f t="shared" si="59"/>
        <v>2.41</v>
      </c>
      <c r="AT78" s="246">
        <f t="shared" si="60"/>
        <v>4.47</v>
      </c>
      <c r="AU78" s="251">
        <f t="shared" si="61"/>
        <v>15.75</v>
      </c>
      <c r="AV78" s="245">
        <f t="shared" si="62"/>
        <v>8.25</v>
      </c>
      <c r="AW78" s="246">
        <f t="shared" si="63"/>
        <v>2.2400000000000002</v>
      </c>
      <c r="AX78" s="246">
        <f t="shared" si="64"/>
        <v>4.16</v>
      </c>
      <c r="AY78" s="252">
        <f t="shared" si="65"/>
        <v>14.65</v>
      </c>
      <c r="AZ78" s="249">
        <f t="shared" si="66"/>
        <v>8.25</v>
      </c>
      <c r="BA78" s="56">
        <f t="shared" si="67"/>
        <v>4</v>
      </c>
      <c r="BB78" s="246">
        <f t="shared" si="68"/>
        <v>0.56000000000000005</v>
      </c>
      <c r="BC78" s="250">
        <f t="shared" si="69"/>
        <v>1.04</v>
      </c>
      <c r="BD78" s="246">
        <f t="shared" si="70"/>
        <v>8.25</v>
      </c>
      <c r="BE78" s="56">
        <v>4</v>
      </c>
      <c r="BF78" s="246">
        <f t="shared" si="71"/>
        <v>0.56000000000000005</v>
      </c>
      <c r="BG78" s="250">
        <f t="shared" si="72"/>
        <v>1.04</v>
      </c>
      <c r="BH78" s="246">
        <f>INDEX('Mar - Aug'!AG:AG,MATCH(C78,'Mar - Aug'!C:C,0))</f>
        <v>8.07</v>
      </c>
      <c r="BI78" s="56">
        <v>4</v>
      </c>
      <c r="BJ78" s="246">
        <f>INDEX('Mar - Aug'!AK:AK,MATCH($C78,'Mar - Aug'!$C:$C,0))</f>
        <v>0.55000000000000004</v>
      </c>
      <c r="BK78" s="246">
        <f>INDEX('Mar - Aug'!AL:AL,MATCH($C78,'Mar - Aug'!$C:$C,0))</f>
        <v>1.02</v>
      </c>
      <c r="BL78" s="246">
        <f>INDEX('Mar - Aug'!$AG:$AG,MATCH($C78,'Mar - Aug'!$C:$C,0))</f>
        <v>8.07</v>
      </c>
      <c r="BM78" s="56">
        <v>4</v>
      </c>
      <c r="BN78" s="246">
        <f>INDEX('Mar - Aug'!$AK:$AK,MATCH($C78,'Mar - Aug'!$C:$C,0))</f>
        <v>0.55000000000000004</v>
      </c>
      <c r="BO78" s="246">
        <f>INDEX('Mar - Aug'!$AL:$AL,MATCH($C78,'Mar - Aug'!$C:$C,0))</f>
        <v>1.02</v>
      </c>
      <c r="BP78" s="60">
        <f>INDEX(FY2019_ALL_Targets!EB:EB,MATCH('Final Comp Values'!B78,FY2019_ALL_Targets!A:A,0))</f>
        <v>0</v>
      </c>
      <c r="BQ78" s="60">
        <f>+INDEX(FY2019_ALL_Targets!DY:DY,MATCH(B78,FY2019_ALL_Targets!A:A,0))</f>
        <v>1</v>
      </c>
      <c r="BR78" s="60">
        <f>+INDEX(FY2019_ALL_Targets!DZ:DZ,MATCH(B78,FY2019_ALL_Targets!A:A,0))</f>
        <v>1</v>
      </c>
      <c r="BS78" s="283">
        <f>+INDEX(FY2019_ALL_Targets!EA:EA,MATCH(B78,FY2019_ALL_Targets!A:A,0))</f>
        <v>0</v>
      </c>
      <c r="BT78" s="245">
        <f t="shared" si="88"/>
        <v>0</v>
      </c>
      <c r="BU78" s="245">
        <f t="shared" si="89"/>
        <v>0.55000000000000004</v>
      </c>
      <c r="BV78" s="246">
        <f t="shared" si="90"/>
        <v>1.02</v>
      </c>
      <c r="BW78" s="284">
        <f t="shared" si="73"/>
        <v>96531.861041501208</v>
      </c>
      <c r="BX78" s="245">
        <f t="shared" si="74"/>
        <v>13.08</v>
      </c>
      <c r="BY78" s="246">
        <f t="shared" si="75"/>
        <v>804227.22447314381</v>
      </c>
      <c r="BZ78" s="285">
        <f t="shared" si="76"/>
        <v>2.2932190821386496E-3</v>
      </c>
      <c r="CA78" s="245">
        <f t="shared" si="77"/>
        <v>93326.75</v>
      </c>
      <c r="CB78" s="286">
        <f t="shared" si="78"/>
        <v>1.52</v>
      </c>
      <c r="CC78" s="268">
        <f t="shared" si="79"/>
        <v>0</v>
      </c>
      <c r="CD78" s="267">
        <f t="shared" si="80"/>
        <v>900461.67701934464</v>
      </c>
      <c r="CE78" s="268">
        <f t="shared" si="81"/>
        <v>897553.97447314381</v>
      </c>
      <c r="CF78" s="268">
        <f t="shared" si="82"/>
        <v>-5.0000000000000711E-2</v>
      </c>
      <c r="CG78" s="270">
        <f t="shared" si="83"/>
        <v>-3073.248044434667</v>
      </c>
      <c r="CH78" s="270">
        <f t="shared" si="84"/>
        <v>-2907.7025462008314</v>
      </c>
      <c r="CI78" s="269">
        <f t="shared" si="85"/>
        <v>-165.54549823383559</v>
      </c>
    </row>
    <row r="79" spans="1:87" s="57" customFormat="1" ht="15.75" customHeight="1" x14ac:dyDescent="0.25">
      <c r="A79" s="297">
        <v>1028609</v>
      </c>
      <c r="B79" s="297">
        <v>4346</v>
      </c>
      <c r="C79" s="347">
        <v>455573</v>
      </c>
      <c r="D79" s="219" t="s">
        <v>939</v>
      </c>
      <c r="E79" s="299" t="s">
        <v>2683</v>
      </c>
      <c r="F79" s="299" t="s">
        <v>966</v>
      </c>
      <c r="G79" s="301" t="s">
        <v>915</v>
      </c>
      <c r="H79" s="302" t="s">
        <v>2683</v>
      </c>
      <c r="I79" s="56" t="s">
        <v>35</v>
      </c>
      <c r="J79" s="229" t="s">
        <v>36</v>
      </c>
      <c r="K79" s="229" t="s">
        <v>35</v>
      </c>
      <c r="L79" s="56"/>
      <c r="M79" s="56"/>
      <c r="N79" s="58"/>
      <c r="O79" s="297">
        <v>1025662</v>
      </c>
      <c r="P79" s="303">
        <v>14843</v>
      </c>
      <c r="Q79" s="304">
        <v>41883</v>
      </c>
      <c r="R79" s="304">
        <v>42247</v>
      </c>
      <c r="S79" s="303">
        <f t="shared" si="50"/>
        <v>14843</v>
      </c>
      <c r="T79" s="59"/>
      <c r="U79" s="346">
        <f t="shared" si="86"/>
        <v>1.8324947002347071E-3</v>
      </c>
      <c r="V79" s="345">
        <f t="shared" si="87"/>
        <v>1.3975442277129923E-3</v>
      </c>
      <c r="W79" s="27">
        <v>180490.04196447021</v>
      </c>
      <c r="X79" s="27">
        <v>180490.04</v>
      </c>
      <c r="Y79" s="305">
        <f t="shared" si="51"/>
        <v>355624.2103013834</v>
      </c>
      <c r="Z79" s="53">
        <f t="shared" si="48"/>
        <v>24130.7</v>
      </c>
      <c r="AA79" s="54">
        <f t="shared" si="48"/>
        <v>24130.7</v>
      </c>
      <c r="AB79" s="54">
        <f t="shared" si="48"/>
        <v>24130.7</v>
      </c>
      <c r="AC79" s="54">
        <f t="shared" si="48"/>
        <v>24130.7</v>
      </c>
      <c r="AD79" s="52">
        <f t="shared" si="52"/>
        <v>96522.81</v>
      </c>
      <c r="AE79" s="53">
        <f t="shared" si="49"/>
        <v>44814.16</v>
      </c>
      <c r="AF79" s="53">
        <f t="shared" si="49"/>
        <v>44814.16</v>
      </c>
      <c r="AG79" s="53">
        <f t="shared" si="49"/>
        <v>44814.16</v>
      </c>
      <c r="AH79" s="53">
        <f t="shared" si="49"/>
        <v>44814.16</v>
      </c>
      <c r="AI79" s="52">
        <f t="shared" si="53"/>
        <v>179256.6434551421</v>
      </c>
      <c r="AJ79" s="55">
        <f t="shared" si="54"/>
        <v>631403.66375652549</v>
      </c>
      <c r="AK79" s="219" t="s">
        <v>939</v>
      </c>
      <c r="AL79" s="220">
        <v>78822.574549228506</v>
      </c>
      <c r="AM79" s="242"/>
      <c r="AN79" s="242"/>
      <c r="AO79" s="242">
        <f t="shared" si="55"/>
        <v>382391.62397998216</v>
      </c>
      <c r="AP79" s="243">
        <f t="shared" si="56"/>
        <v>103787.96774193548</v>
      </c>
      <c r="AQ79" s="244">
        <f t="shared" si="57"/>
        <v>192749.07898402377</v>
      </c>
      <c r="AR79" s="245">
        <f t="shared" si="58"/>
        <v>4.8499999999999996</v>
      </c>
      <c r="AS79" s="246">
        <f t="shared" si="59"/>
        <v>1.32</v>
      </c>
      <c r="AT79" s="246">
        <f t="shared" si="60"/>
        <v>2.4500000000000002</v>
      </c>
      <c r="AU79" s="251">
        <f t="shared" si="61"/>
        <v>8.620000000000001</v>
      </c>
      <c r="AV79" s="245">
        <f t="shared" si="62"/>
        <v>4.51</v>
      </c>
      <c r="AW79" s="246">
        <f t="shared" si="63"/>
        <v>1.22</v>
      </c>
      <c r="AX79" s="246">
        <f t="shared" si="64"/>
        <v>2.27</v>
      </c>
      <c r="AY79" s="252">
        <f t="shared" si="65"/>
        <v>8</v>
      </c>
      <c r="AZ79" s="249">
        <f t="shared" si="66"/>
        <v>4.51</v>
      </c>
      <c r="BA79" s="56">
        <f t="shared" si="67"/>
        <v>4</v>
      </c>
      <c r="BB79" s="246">
        <f t="shared" si="68"/>
        <v>0.31</v>
      </c>
      <c r="BC79" s="250">
        <f t="shared" si="69"/>
        <v>0.56999999999999995</v>
      </c>
      <c r="BD79" s="246">
        <f t="shared" si="70"/>
        <v>4.51</v>
      </c>
      <c r="BE79" s="56">
        <v>4</v>
      </c>
      <c r="BF79" s="246">
        <f t="shared" si="71"/>
        <v>0.31</v>
      </c>
      <c r="BG79" s="250">
        <f t="shared" si="72"/>
        <v>0.56999999999999995</v>
      </c>
      <c r="BH79" s="246">
        <f>INDEX('Mar - Aug'!AG:AG,MATCH(C79,'Mar - Aug'!C:C,0))</f>
        <v>4.67</v>
      </c>
      <c r="BI79" s="56">
        <v>4</v>
      </c>
      <c r="BJ79" s="246">
        <f>INDEX('Mar - Aug'!AK:AK,MATCH($C79,'Mar - Aug'!$C:$C,0))</f>
        <v>0.32</v>
      </c>
      <c r="BK79" s="246">
        <f>INDEX('Mar - Aug'!AL:AL,MATCH($C79,'Mar - Aug'!$C:$C,0))</f>
        <v>0.59</v>
      </c>
      <c r="BL79" s="246">
        <f>INDEX('Mar - Aug'!$AG:$AG,MATCH($C79,'Mar - Aug'!$C:$C,0))</f>
        <v>4.67</v>
      </c>
      <c r="BM79" s="56">
        <v>4</v>
      </c>
      <c r="BN79" s="246">
        <f>INDEX('Mar - Aug'!$AK:$AK,MATCH($C79,'Mar - Aug'!$C:$C,0))</f>
        <v>0.32</v>
      </c>
      <c r="BO79" s="246">
        <f>INDEX('Mar - Aug'!$AL:$AL,MATCH($C79,'Mar - Aug'!$C:$C,0))</f>
        <v>0.59</v>
      </c>
      <c r="BP79" s="60">
        <f>INDEX(FY2019_ALL_Targets!EB:EB,MATCH('Final Comp Values'!B79,FY2019_ALL_Targets!A:A,0))</f>
        <v>0</v>
      </c>
      <c r="BQ79" s="60">
        <f>+INDEX(FY2019_ALL_Targets!DY:DY,MATCH(B79,FY2019_ALL_Targets!A:A,0))</f>
        <v>2</v>
      </c>
      <c r="BR79" s="60">
        <f>+INDEX(FY2019_ALL_Targets!DZ:DZ,MATCH(B79,FY2019_ALL_Targets!A:A,0))</f>
        <v>2</v>
      </c>
      <c r="BS79" s="283">
        <f>+INDEX(FY2019_ALL_Targets!EA:EA,MATCH(B79,FY2019_ALL_Targets!A:A,0))</f>
        <v>0</v>
      </c>
      <c r="BT79" s="245">
        <f t="shared" si="88"/>
        <v>0</v>
      </c>
      <c r="BU79" s="245">
        <f t="shared" si="89"/>
        <v>0.64</v>
      </c>
      <c r="BV79" s="246">
        <f t="shared" si="90"/>
        <v>1.18</v>
      </c>
      <c r="BW79" s="284">
        <f t="shared" si="73"/>
        <v>143457.08567959588</v>
      </c>
      <c r="BX79" s="245">
        <f t="shared" si="74"/>
        <v>6.18</v>
      </c>
      <c r="BY79" s="246">
        <f t="shared" si="75"/>
        <v>487123.51071423216</v>
      </c>
      <c r="BZ79" s="285">
        <f t="shared" si="76"/>
        <v>1.3890115829640777E-3</v>
      </c>
      <c r="CA79" s="245">
        <f t="shared" si="77"/>
        <v>56528.37</v>
      </c>
      <c r="CB79" s="286">
        <f t="shared" si="78"/>
        <v>0.72</v>
      </c>
      <c r="CC79" s="268">
        <f t="shared" si="79"/>
        <v>-2.9999999999999472E-2</v>
      </c>
      <c r="CD79" s="267">
        <f t="shared" si="80"/>
        <v>631403.66375652549</v>
      </c>
      <c r="CE79" s="268">
        <f t="shared" si="81"/>
        <v>543651.88071423222</v>
      </c>
      <c r="CF79" s="268">
        <f t="shared" si="82"/>
        <v>-1.1000000000000005</v>
      </c>
      <c r="CG79" s="270">
        <f t="shared" si="83"/>
        <v>-86818.003766522292</v>
      </c>
      <c r="CH79" s="270">
        <f t="shared" si="84"/>
        <v>-87751.783042293275</v>
      </c>
      <c r="CI79" s="269">
        <f t="shared" si="85"/>
        <v>933.77927577098308</v>
      </c>
    </row>
    <row r="80" spans="1:87" s="57" customFormat="1" ht="15.75" customHeight="1" x14ac:dyDescent="0.25">
      <c r="A80" s="297">
        <v>1025904</v>
      </c>
      <c r="B80" s="297">
        <v>4347</v>
      </c>
      <c r="C80" s="347">
        <v>455940</v>
      </c>
      <c r="D80" s="219" t="s">
        <v>923</v>
      </c>
      <c r="E80" s="299" t="s">
        <v>2333</v>
      </c>
      <c r="F80" s="299" t="s">
        <v>1011</v>
      </c>
      <c r="G80" s="301" t="s">
        <v>915</v>
      </c>
      <c r="H80" s="302" t="s">
        <v>1011</v>
      </c>
      <c r="I80" s="56" t="s">
        <v>35</v>
      </c>
      <c r="J80" s="229" t="s">
        <v>35</v>
      </c>
      <c r="K80" s="229" t="s">
        <v>36</v>
      </c>
      <c r="L80" s="56"/>
      <c r="M80" s="56"/>
      <c r="N80" s="58"/>
      <c r="O80" s="297">
        <v>1025904</v>
      </c>
      <c r="P80" s="303">
        <v>20915</v>
      </c>
      <c r="Q80" s="304">
        <v>41883</v>
      </c>
      <c r="R80" s="304">
        <v>42247</v>
      </c>
      <c r="S80" s="303">
        <f t="shared" si="50"/>
        <v>20915</v>
      </c>
      <c r="T80" s="59"/>
      <c r="U80" s="346">
        <f t="shared" si="86"/>
        <v>2.5821347878062992E-3</v>
      </c>
      <c r="V80" s="345">
        <f t="shared" si="87"/>
        <v>1.9692540269903142E-3</v>
      </c>
      <c r="W80" s="27">
        <v>254325.21912896947</v>
      </c>
      <c r="X80" s="27">
        <v>254325.22</v>
      </c>
      <c r="Y80" s="305">
        <f t="shared" si="51"/>
        <v>501103.57464484492</v>
      </c>
      <c r="Z80" s="53">
        <f t="shared" si="48"/>
        <v>34002.129999999997</v>
      </c>
      <c r="AA80" s="54">
        <f t="shared" si="48"/>
        <v>34002.129999999997</v>
      </c>
      <c r="AB80" s="54">
        <f t="shared" si="48"/>
        <v>34002.129999999997</v>
      </c>
      <c r="AC80" s="54">
        <f t="shared" si="48"/>
        <v>34002.129999999997</v>
      </c>
      <c r="AD80" s="52">
        <f t="shared" si="52"/>
        <v>136008.51999999999</v>
      </c>
      <c r="AE80" s="53">
        <f t="shared" si="49"/>
        <v>63146.81</v>
      </c>
      <c r="AF80" s="53">
        <f t="shared" si="49"/>
        <v>63146.81</v>
      </c>
      <c r="AG80" s="53">
        <f t="shared" si="49"/>
        <v>63146.81</v>
      </c>
      <c r="AH80" s="53">
        <f t="shared" si="49"/>
        <v>63146.81</v>
      </c>
      <c r="AI80" s="52">
        <f t="shared" si="53"/>
        <v>252587.25984398689</v>
      </c>
      <c r="AJ80" s="55">
        <f t="shared" si="54"/>
        <v>889699.35448883171</v>
      </c>
      <c r="AK80" s="219" t="s">
        <v>923</v>
      </c>
      <c r="AL80" s="220">
        <v>21889.523364708708</v>
      </c>
      <c r="AM80" s="242"/>
      <c r="AN80" s="242"/>
      <c r="AO80" s="242">
        <f t="shared" si="55"/>
        <v>538821.04800520965</v>
      </c>
      <c r="AP80" s="243">
        <f t="shared" si="56"/>
        <v>146245.72043010753</v>
      </c>
      <c r="AQ80" s="244">
        <f t="shared" si="57"/>
        <v>271599.20413331926</v>
      </c>
      <c r="AR80" s="245">
        <f t="shared" si="58"/>
        <v>24.62</v>
      </c>
      <c r="AS80" s="246">
        <f t="shared" si="59"/>
        <v>6.68</v>
      </c>
      <c r="AT80" s="246">
        <f t="shared" si="60"/>
        <v>12.41</v>
      </c>
      <c r="AU80" s="251">
        <f t="shared" si="61"/>
        <v>43.71</v>
      </c>
      <c r="AV80" s="245">
        <f t="shared" si="62"/>
        <v>22.89</v>
      </c>
      <c r="AW80" s="246">
        <f t="shared" si="63"/>
        <v>6.21</v>
      </c>
      <c r="AX80" s="246">
        <f t="shared" si="64"/>
        <v>11.54</v>
      </c>
      <c r="AY80" s="252">
        <f t="shared" si="65"/>
        <v>40.64</v>
      </c>
      <c r="AZ80" s="249">
        <f t="shared" si="66"/>
        <v>22.89</v>
      </c>
      <c r="BA80" s="56">
        <f t="shared" si="67"/>
        <v>4</v>
      </c>
      <c r="BB80" s="246">
        <f t="shared" si="68"/>
        <v>1.55</v>
      </c>
      <c r="BC80" s="250">
        <f t="shared" si="69"/>
        <v>2.89</v>
      </c>
      <c r="BD80" s="246">
        <f t="shared" si="70"/>
        <v>22.89</v>
      </c>
      <c r="BE80" s="56">
        <v>4</v>
      </c>
      <c r="BF80" s="246">
        <f t="shared" si="71"/>
        <v>1.55</v>
      </c>
      <c r="BG80" s="250">
        <f t="shared" si="72"/>
        <v>2.89</v>
      </c>
      <c r="BH80" s="246">
        <f>INDEX('Mar - Aug'!AG:AG,MATCH(C80,'Mar - Aug'!C:C,0))</f>
        <v>23.22</v>
      </c>
      <c r="BI80" s="56">
        <v>4</v>
      </c>
      <c r="BJ80" s="246">
        <f>INDEX('Mar - Aug'!AK:AK,MATCH($C80,'Mar - Aug'!$C:$C,0))</f>
        <v>1.58</v>
      </c>
      <c r="BK80" s="246">
        <f>INDEX('Mar - Aug'!AL:AL,MATCH($C80,'Mar - Aug'!$C:$C,0))</f>
        <v>2.93</v>
      </c>
      <c r="BL80" s="246">
        <f>INDEX('Mar - Aug'!$AG:$AG,MATCH($C80,'Mar - Aug'!$C:$C,0))</f>
        <v>23.22</v>
      </c>
      <c r="BM80" s="56">
        <v>4</v>
      </c>
      <c r="BN80" s="246">
        <f>INDEX('Mar - Aug'!$AK:$AK,MATCH($C80,'Mar - Aug'!$C:$C,0))</f>
        <v>1.58</v>
      </c>
      <c r="BO80" s="246">
        <f>INDEX('Mar - Aug'!$AL:$AL,MATCH($C80,'Mar - Aug'!$C:$C,0))</f>
        <v>2.93</v>
      </c>
      <c r="BP80" s="60">
        <f>INDEX(FY2019_ALL_Targets!EB:EB,MATCH('Final Comp Values'!B80,FY2019_ALL_Targets!A:A,0))</f>
        <v>0</v>
      </c>
      <c r="BQ80" s="60">
        <f>+INDEX(FY2019_ALL_Targets!DY:DY,MATCH(B80,FY2019_ALL_Targets!A:A,0))</f>
        <v>1</v>
      </c>
      <c r="BR80" s="60">
        <f>+INDEX(FY2019_ALL_Targets!DZ:DZ,MATCH(B80,FY2019_ALL_Targets!A:A,0))</f>
        <v>1</v>
      </c>
      <c r="BS80" s="283">
        <f>+INDEX(FY2019_ALL_Targets!EA:EA,MATCH(B80,FY2019_ALL_Targets!A:A,0))</f>
        <v>0</v>
      </c>
      <c r="BT80" s="245">
        <f t="shared" si="88"/>
        <v>0</v>
      </c>
      <c r="BU80" s="245">
        <f t="shared" si="89"/>
        <v>1.58</v>
      </c>
      <c r="BV80" s="246">
        <f t="shared" si="90"/>
        <v>2.93</v>
      </c>
      <c r="BW80" s="284">
        <f t="shared" si="73"/>
        <v>98721.750374836265</v>
      </c>
      <c r="BX80" s="245">
        <f t="shared" si="74"/>
        <v>36.130000000000003</v>
      </c>
      <c r="BY80" s="246">
        <f t="shared" si="75"/>
        <v>790868.47916692565</v>
      </c>
      <c r="BZ80" s="285">
        <f t="shared" si="76"/>
        <v>2.2551271987536789E-3</v>
      </c>
      <c r="CA80" s="245">
        <f t="shared" si="77"/>
        <v>91776.53</v>
      </c>
      <c r="CB80" s="286">
        <f t="shared" si="78"/>
        <v>4.1900000000000004</v>
      </c>
      <c r="CC80" s="268">
        <f t="shared" si="79"/>
        <v>-1.0000000000002007E-2</v>
      </c>
      <c r="CD80" s="267">
        <f t="shared" si="80"/>
        <v>889699.35448883171</v>
      </c>
      <c r="CE80" s="268">
        <f t="shared" si="81"/>
        <v>882645.00916692568</v>
      </c>
      <c r="CF80" s="268">
        <f t="shared" si="82"/>
        <v>-0.32000000000000028</v>
      </c>
      <c r="CG80" s="270">
        <f t="shared" si="83"/>
        <v>-7005.5067282585233</v>
      </c>
      <c r="CH80" s="270">
        <f t="shared" si="84"/>
        <v>-7054.345321906032</v>
      </c>
      <c r="CI80" s="269">
        <f t="shared" si="85"/>
        <v>48.838593647508787</v>
      </c>
    </row>
    <row r="81" spans="1:87" s="57" customFormat="1" ht="15.75" customHeight="1" x14ac:dyDescent="0.25">
      <c r="A81" s="297">
        <v>1026561</v>
      </c>
      <c r="B81" s="297">
        <v>4348</v>
      </c>
      <c r="C81" s="347">
        <v>676010</v>
      </c>
      <c r="D81" s="219" t="s">
        <v>923</v>
      </c>
      <c r="E81" s="299" t="s">
        <v>177</v>
      </c>
      <c r="F81" s="299" t="s">
        <v>1011</v>
      </c>
      <c r="G81" s="301" t="s">
        <v>915</v>
      </c>
      <c r="H81" s="302" t="s">
        <v>1011</v>
      </c>
      <c r="I81" s="56" t="s">
        <v>35</v>
      </c>
      <c r="J81" s="229" t="s">
        <v>35</v>
      </c>
      <c r="K81" s="229" t="s">
        <v>35</v>
      </c>
      <c r="L81" s="56"/>
      <c r="M81" s="56"/>
      <c r="N81" s="58"/>
      <c r="O81" s="297">
        <v>1026561</v>
      </c>
      <c r="P81" s="303">
        <v>11348</v>
      </c>
      <c r="Q81" s="304">
        <v>42055</v>
      </c>
      <c r="R81" s="304">
        <v>42247</v>
      </c>
      <c r="S81" s="303">
        <f t="shared" si="50"/>
        <v>21461</v>
      </c>
      <c r="T81" s="59"/>
      <c r="U81" s="346">
        <f t="shared" si="86"/>
        <v>2.6495431356017684E-3</v>
      </c>
      <c r="V81" s="345">
        <f t="shared" si="87"/>
        <v>2.0206627144747375E-3</v>
      </c>
      <c r="W81" s="27">
        <v>260964.54837597485</v>
      </c>
      <c r="X81" s="27">
        <v>260964.55</v>
      </c>
      <c r="Y81" s="305">
        <f t="shared" si="51"/>
        <v>514185.21709074907</v>
      </c>
      <c r="Z81" s="53">
        <f t="shared" si="48"/>
        <v>34889.78</v>
      </c>
      <c r="AA81" s="54">
        <f t="shared" si="48"/>
        <v>34889.78</v>
      </c>
      <c r="AB81" s="54">
        <f t="shared" si="48"/>
        <v>34889.78</v>
      </c>
      <c r="AC81" s="54">
        <f t="shared" si="48"/>
        <v>34889.78</v>
      </c>
      <c r="AD81" s="52">
        <f t="shared" si="52"/>
        <v>139559.12</v>
      </c>
      <c r="AE81" s="53">
        <f t="shared" si="49"/>
        <v>64795.3</v>
      </c>
      <c r="AF81" s="53">
        <f t="shared" si="49"/>
        <v>64795.3</v>
      </c>
      <c r="AG81" s="53">
        <f t="shared" si="49"/>
        <v>64795.3</v>
      </c>
      <c r="AH81" s="53">
        <f t="shared" si="49"/>
        <v>64795.3</v>
      </c>
      <c r="AI81" s="52">
        <f t="shared" si="53"/>
        <v>259181.21843231187</v>
      </c>
      <c r="AJ81" s="55">
        <f t="shared" si="54"/>
        <v>912925.55552306096</v>
      </c>
      <c r="AK81" s="219" t="s">
        <v>923</v>
      </c>
      <c r="AL81" s="220">
        <v>21889.523364708708</v>
      </c>
      <c r="AM81" s="242"/>
      <c r="AN81" s="242"/>
      <c r="AO81" s="242">
        <f t="shared" si="55"/>
        <v>552887.33020510653</v>
      </c>
      <c r="AP81" s="243">
        <f t="shared" si="56"/>
        <v>150063.56989247311</v>
      </c>
      <c r="AQ81" s="244">
        <f t="shared" si="57"/>
        <v>278689.48218528158</v>
      </c>
      <c r="AR81" s="245">
        <f t="shared" si="58"/>
        <v>25.26</v>
      </c>
      <c r="AS81" s="246">
        <f t="shared" si="59"/>
        <v>6.86</v>
      </c>
      <c r="AT81" s="246">
        <f t="shared" si="60"/>
        <v>12.73</v>
      </c>
      <c r="AU81" s="251">
        <f t="shared" si="61"/>
        <v>44.850000000000009</v>
      </c>
      <c r="AV81" s="245">
        <f t="shared" si="62"/>
        <v>23.49</v>
      </c>
      <c r="AW81" s="246">
        <f t="shared" si="63"/>
        <v>6.38</v>
      </c>
      <c r="AX81" s="246">
        <f t="shared" si="64"/>
        <v>11.84</v>
      </c>
      <c r="AY81" s="252">
        <f t="shared" si="65"/>
        <v>41.709999999999994</v>
      </c>
      <c r="AZ81" s="249">
        <f t="shared" si="66"/>
        <v>23.49</v>
      </c>
      <c r="BA81" s="56">
        <f t="shared" si="67"/>
        <v>4</v>
      </c>
      <c r="BB81" s="246">
        <f t="shared" si="68"/>
        <v>1.6</v>
      </c>
      <c r="BC81" s="250">
        <f t="shared" si="69"/>
        <v>2.96</v>
      </c>
      <c r="BD81" s="246">
        <f t="shared" si="70"/>
        <v>23.49</v>
      </c>
      <c r="BE81" s="56">
        <v>4</v>
      </c>
      <c r="BF81" s="246">
        <f t="shared" si="71"/>
        <v>1.6</v>
      </c>
      <c r="BG81" s="250">
        <f t="shared" si="72"/>
        <v>2.96</v>
      </c>
      <c r="BH81" s="246">
        <f>INDEX('Mar - Aug'!AG:AG,MATCH(C81,'Mar - Aug'!C:C,0))</f>
        <v>23.83</v>
      </c>
      <c r="BI81" s="56">
        <v>4</v>
      </c>
      <c r="BJ81" s="246">
        <f>INDEX('Mar - Aug'!AK:AK,MATCH($C81,'Mar - Aug'!$C:$C,0))</f>
        <v>1.62</v>
      </c>
      <c r="BK81" s="246">
        <f>INDEX('Mar - Aug'!AL:AL,MATCH($C81,'Mar - Aug'!$C:$C,0))</f>
        <v>3</v>
      </c>
      <c r="BL81" s="246">
        <f>INDEX('Mar - Aug'!$AG:$AG,MATCH($C81,'Mar - Aug'!$C:$C,0))</f>
        <v>23.83</v>
      </c>
      <c r="BM81" s="56">
        <v>4</v>
      </c>
      <c r="BN81" s="246">
        <f>INDEX('Mar - Aug'!$AK:$AK,MATCH($C81,'Mar - Aug'!$C:$C,0))</f>
        <v>1.62</v>
      </c>
      <c r="BO81" s="246">
        <f>INDEX('Mar - Aug'!$AL:$AL,MATCH($C81,'Mar - Aug'!$C:$C,0))</f>
        <v>3</v>
      </c>
      <c r="BP81" s="60">
        <f>INDEX(FY2019_ALL_Targets!EB:EB,MATCH('Final Comp Values'!B81,FY2019_ALL_Targets!A:A,0))</f>
        <v>0</v>
      </c>
      <c r="BQ81" s="60">
        <f>+INDEX(FY2019_ALL_Targets!DY:DY,MATCH(B81,FY2019_ALL_Targets!A:A,0))</f>
        <v>0</v>
      </c>
      <c r="BR81" s="60">
        <f>+INDEX(FY2019_ALL_Targets!DZ:DZ,MATCH(B81,FY2019_ALL_Targets!A:A,0))</f>
        <v>0</v>
      </c>
      <c r="BS81" s="283">
        <f>+INDEX(FY2019_ALL_Targets!EA:EA,MATCH(B81,FY2019_ALL_Targets!A:A,0))</f>
        <v>0</v>
      </c>
      <c r="BT81" s="245">
        <f t="shared" si="88"/>
        <v>0</v>
      </c>
      <c r="BU81" s="245">
        <f t="shared" si="89"/>
        <v>0</v>
      </c>
      <c r="BV81" s="246">
        <f t="shared" si="90"/>
        <v>0</v>
      </c>
      <c r="BW81" s="284">
        <f t="shared" si="73"/>
        <v>0</v>
      </c>
      <c r="BX81" s="245">
        <f t="shared" si="74"/>
        <v>41.709999999999994</v>
      </c>
      <c r="BY81" s="246">
        <f t="shared" si="75"/>
        <v>913012.01954200002</v>
      </c>
      <c r="BZ81" s="285">
        <f t="shared" si="76"/>
        <v>2.6034142114590626E-3</v>
      </c>
      <c r="CA81" s="245">
        <f t="shared" si="77"/>
        <v>105950.71</v>
      </c>
      <c r="CB81" s="286">
        <f t="shared" si="78"/>
        <v>4.84</v>
      </c>
      <c r="CC81" s="268">
        <f t="shared" si="79"/>
        <v>-2.0000000000005347E-2</v>
      </c>
      <c r="CD81" s="267">
        <f t="shared" si="80"/>
        <v>912925.55552306096</v>
      </c>
      <c r="CE81" s="268">
        <f t="shared" si="81"/>
        <v>1018962.729542</v>
      </c>
      <c r="CF81" s="268">
        <f t="shared" si="82"/>
        <v>4.8400000000000034</v>
      </c>
      <c r="CG81" s="270">
        <f t="shared" si="83"/>
        <v>105935.25985930518</v>
      </c>
      <c r="CH81" s="270">
        <f t="shared" si="84"/>
        <v>106037.17401893903</v>
      </c>
      <c r="CI81" s="269">
        <f t="shared" si="85"/>
        <v>-101.91415963384497</v>
      </c>
    </row>
    <row r="82" spans="1:87" s="57" customFormat="1" ht="15.75" customHeight="1" x14ac:dyDescent="0.25">
      <c r="A82" s="297">
        <v>1026245</v>
      </c>
      <c r="B82" s="297">
        <v>4361</v>
      </c>
      <c r="C82" s="347">
        <v>675327</v>
      </c>
      <c r="D82" s="219" t="s">
        <v>913</v>
      </c>
      <c r="E82" s="299" t="s">
        <v>179</v>
      </c>
      <c r="F82" s="299" t="s">
        <v>2344</v>
      </c>
      <c r="G82" s="301" t="s">
        <v>915</v>
      </c>
      <c r="H82" s="302" t="s">
        <v>2344</v>
      </c>
      <c r="I82" s="56" t="s">
        <v>35</v>
      </c>
      <c r="J82" s="229" t="s">
        <v>35</v>
      </c>
      <c r="K82" s="229" t="s">
        <v>36</v>
      </c>
      <c r="L82" s="56"/>
      <c r="M82" s="56"/>
      <c r="N82" s="58"/>
      <c r="O82" s="297">
        <v>1026245</v>
      </c>
      <c r="P82" s="303">
        <v>8929</v>
      </c>
      <c r="Q82" s="304">
        <v>41913</v>
      </c>
      <c r="R82" s="304">
        <v>42277</v>
      </c>
      <c r="S82" s="303">
        <f t="shared" si="50"/>
        <v>8929</v>
      </c>
      <c r="T82" s="59"/>
      <c r="U82" s="346">
        <f t="shared" si="86"/>
        <v>1.1023610576295694E-3</v>
      </c>
      <c r="V82" s="345">
        <f t="shared" si="87"/>
        <v>8.4071093507035691E-4</v>
      </c>
      <c r="W82" s="27">
        <v>108576.13585899441</v>
      </c>
      <c r="X82" s="27">
        <v>108576</v>
      </c>
      <c r="Y82" s="305">
        <f t="shared" si="51"/>
        <v>213930.37618952044</v>
      </c>
      <c r="Z82" s="53">
        <f t="shared" si="48"/>
        <v>14516.14</v>
      </c>
      <c r="AA82" s="54">
        <f t="shared" si="48"/>
        <v>14516.14</v>
      </c>
      <c r="AB82" s="54">
        <f t="shared" si="48"/>
        <v>14516.14</v>
      </c>
      <c r="AC82" s="54">
        <f t="shared" si="48"/>
        <v>14516.14</v>
      </c>
      <c r="AD82" s="52">
        <f t="shared" si="52"/>
        <v>58064.55</v>
      </c>
      <c r="AE82" s="53">
        <f t="shared" si="49"/>
        <v>26958.54</v>
      </c>
      <c r="AF82" s="53">
        <f t="shared" si="49"/>
        <v>26958.54</v>
      </c>
      <c r="AG82" s="53">
        <f t="shared" si="49"/>
        <v>26958.54</v>
      </c>
      <c r="AH82" s="53">
        <f t="shared" si="49"/>
        <v>26958.54</v>
      </c>
      <c r="AI82" s="52">
        <f t="shared" si="53"/>
        <v>107834.16892885292</v>
      </c>
      <c r="AJ82" s="55">
        <f t="shared" si="54"/>
        <v>379829.0951183734</v>
      </c>
      <c r="AK82" s="219" t="s">
        <v>913</v>
      </c>
      <c r="AL82" s="220">
        <v>61485.26180987338</v>
      </c>
      <c r="AM82" s="242"/>
      <c r="AN82" s="242"/>
      <c r="AO82" s="242">
        <f t="shared" si="55"/>
        <v>230032.66256937684</v>
      </c>
      <c r="AP82" s="243">
        <f t="shared" si="56"/>
        <v>62435.000000000007</v>
      </c>
      <c r="AQ82" s="244">
        <f t="shared" si="57"/>
        <v>115950.71927833647</v>
      </c>
      <c r="AR82" s="245">
        <f t="shared" si="58"/>
        <v>3.74</v>
      </c>
      <c r="AS82" s="246">
        <f t="shared" si="59"/>
        <v>1.02</v>
      </c>
      <c r="AT82" s="246">
        <f t="shared" si="60"/>
        <v>1.89</v>
      </c>
      <c r="AU82" s="251">
        <f t="shared" si="61"/>
        <v>6.6499999999999995</v>
      </c>
      <c r="AV82" s="245">
        <f t="shared" si="62"/>
        <v>3.48</v>
      </c>
      <c r="AW82" s="246">
        <f t="shared" si="63"/>
        <v>0.94</v>
      </c>
      <c r="AX82" s="246">
        <f t="shared" si="64"/>
        <v>1.75</v>
      </c>
      <c r="AY82" s="252">
        <f t="shared" si="65"/>
        <v>6.17</v>
      </c>
      <c r="AZ82" s="249">
        <f t="shared" si="66"/>
        <v>3.48</v>
      </c>
      <c r="BA82" s="56">
        <f t="shared" si="67"/>
        <v>4</v>
      </c>
      <c r="BB82" s="246">
        <f t="shared" si="68"/>
        <v>0.24</v>
      </c>
      <c r="BC82" s="250">
        <f t="shared" si="69"/>
        <v>0.44</v>
      </c>
      <c r="BD82" s="246">
        <f t="shared" si="70"/>
        <v>3.48</v>
      </c>
      <c r="BE82" s="56">
        <v>4</v>
      </c>
      <c r="BF82" s="246">
        <f t="shared" si="71"/>
        <v>0.24</v>
      </c>
      <c r="BG82" s="250">
        <f t="shared" si="72"/>
        <v>0.44</v>
      </c>
      <c r="BH82" s="246">
        <f>INDEX('Mar - Aug'!AG:AG,MATCH(C82,'Mar - Aug'!C:C,0))</f>
        <v>3.41</v>
      </c>
      <c r="BI82" s="56">
        <v>4</v>
      </c>
      <c r="BJ82" s="246">
        <f>INDEX('Mar - Aug'!AK:AK,MATCH($C82,'Mar - Aug'!$C:$C,0))</f>
        <v>0.23</v>
      </c>
      <c r="BK82" s="246">
        <f>INDEX('Mar - Aug'!AL:AL,MATCH($C82,'Mar - Aug'!$C:$C,0))</f>
        <v>0.43</v>
      </c>
      <c r="BL82" s="246">
        <f>INDEX('Mar - Aug'!$AG:$AG,MATCH($C82,'Mar - Aug'!$C:$C,0))</f>
        <v>3.41</v>
      </c>
      <c r="BM82" s="56">
        <v>4</v>
      </c>
      <c r="BN82" s="246">
        <f>INDEX('Mar - Aug'!$AK:$AK,MATCH($C82,'Mar - Aug'!$C:$C,0))</f>
        <v>0.23</v>
      </c>
      <c r="BO82" s="246">
        <f>INDEX('Mar - Aug'!$AL:$AL,MATCH($C82,'Mar - Aug'!$C:$C,0))</f>
        <v>0.43</v>
      </c>
      <c r="BP82" s="60">
        <f>INDEX(FY2019_ALL_Targets!EB:EB,MATCH('Final Comp Values'!B82,FY2019_ALL_Targets!A:A,0))</f>
        <v>0</v>
      </c>
      <c r="BQ82" s="60">
        <f>+INDEX(FY2019_ALL_Targets!DY:DY,MATCH(B82,FY2019_ALL_Targets!A:A,0))</f>
        <v>0</v>
      </c>
      <c r="BR82" s="60">
        <f>+INDEX(FY2019_ALL_Targets!DZ:DZ,MATCH(B82,FY2019_ALL_Targets!A:A,0))</f>
        <v>1</v>
      </c>
      <c r="BS82" s="283">
        <f>+INDEX(FY2019_ALL_Targets!EA:EA,MATCH(B82,FY2019_ALL_Targets!A:A,0))</f>
        <v>0</v>
      </c>
      <c r="BT82" s="245">
        <f t="shared" si="88"/>
        <v>0</v>
      </c>
      <c r="BU82" s="245">
        <f t="shared" si="89"/>
        <v>0</v>
      </c>
      <c r="BV82" s="246">
        <f t="shared" si="90"/>
        <v>0.43</v>
      </c>
      <c r="BW82" s="284">
        <f t="shared" si="73"/>
        <v>26438.662578245552</v>
      </c>
      <c r="BX82" s="245">
        <f t="shared" si="74"/>
        <v>5.74</v>
      </c>
      <c r="BY82" s="246">
        <f t="shared" si="75"/>
        <v>352925.40278867324</v>
      </c>
      <c r="BZ82" s="285">
        <f t="shared" si="76"/>
        <v>1.0063514932320986E-3</v>
      </c>
      <c r="CA82" s="245">
        <f t="shared" si="77"/>
        <v>40955.32</v>
      </c>
      <c r="CB82" s="286">
        <f t="shared" si="78"/>
        <v>0.67</v>
      </c>
      <c r="CC82" s="268">
        <f t="shared" si="79"/>
        <v>-2.9999999999999638E-2</v>
      </c>
      <c r="CD82" s="267">
        <f t="shared" si="80"/>
        <v>379829.0951183734</v>
      </c>
      <c r="CE82" s="268">
        <f t="shared" si="81"/>
        <v>393880.72278867324</v>
      </c>
      <c r="CF82" s="268">
        <f t="shared" si="82"/>
        <v>0.24000000000000021</v>
      </c>
      <c r="CG82" s="270">
        <f t="shared" si="83"/>
        <v>14774.551511897846</v>
      </c>
      <c r="CH82" s="270">
        <f t="shared" si="84"/>
        <v>14051.627670299844</v>
      </c>
      <c r="CI82" s="269">
        <f t="shared" si="85"/>
        <v>722.92384159800167</v>
      </c>
    </row>
    <row r="83" spans="1:87" s="57" customFormat="1" ht="15.75" customHeight="1" x14ac:dyDescent="0.25">
      <c r="A83" s="297">
        <v>1012932</v>
      </c>
      <c r="B83" s="297">
        <v>4368</v>
      </c>
      <c r="C83" s="347">
        <v>675321</v>
      </c>
      <c r="D83" s="219" t="s">
        <v>930</v>
      </c>
      <c r="E83" s="299" t="s">
        <v>2901</v>
      </c>
      <c r="F83" s="299" t="s">
        <v>2902</v>
      </c>
      <c r="G83" s="301" t="s">
        <v>1021</v>
      </c>
      <c r="H83" s="302"/>
      <c r="I83" s="56" t="s">
        <v>35</v>
      </c>
      <c r="J83" s="229" t="s">
        <v>36</v>
      </c>
      <c r="K83" s="229" t="s">
        <v>35</v>
      </c>
      <c r="L83" s="56"/>
      <c r="M83" s="56"/>
      <c r="N83" s="58"/>
      <c r="O83" s="297">
        <v>1012932</v>
      </c>
      <c r="P83" s="303">
        <v>30678</v>
      </c>
      <c r="Q83" s="304">
        <v>41883</v>
      </c>
      <c r="R83" s="304">
        <v>42247</v>
      </c>
      <c r="S83" s="303">
        <f t="shared" si="50"/>
        <v>30678</v>
      </c>
      <c r="T83" s="59"/>
      <c r="U83" s="346" t="str">
        <f t="shared" si="86"/>
        <v/>
      </c>
      <c r="V83" s="345">
        <f t="shared" si="87"/>
        <v>2.8884903198665482E-3</v>
      </c>
      <c r="W83" s="27">
        <v>0</v>
      </c>
      <c r="X83" s="27">
        <v>0</v>
      </c>
      <c r="Y83" s="305">
        <f t="shared" si="51"/>
        <v>0</v>
      </c>
      <c r="Z83" s="53">
        <f t="shared" si="48"/>
        <v>49874.13</v>
      </c>
      <c r="AA83" s="54">
        <f t="shared" si="48"/>
        <v>49874.13</v>
      </c>
      <c r="AB83" s="54">
        <f t="shared" si="48"/>
        <v>49874.13</v>
      </c>
      <c r="AC83" s="54">
        <f t="shared" si="48"/>
        <v>49874.13</v>
      </c>
      <c r="AD83" s="52">
        <f t="shared" si="52"/>
        <v>199496.51</v>
      </c>
      <c r="AE83" s="53">
        <f t="shared" si="49"/>
        <v>92623.38</v>
      </c>
      <c r="AF83" s="53">
        <f t="shared" si="49"/>
        <v>92623.38</v>
      </c>
      <c r="AG83" s="53">
        <f t="shared" si="49"/>
        <v>92623.38</v>
      </c>
      <c r="AH83" s="53">
        <f t="shared" si="49"/>
        <v>92623.38</v>
      </c>
      <c r="AI83" s="52">
        <f t="shared" si="53"/>
        <v>370493.51936379774</v>
      </c>
      <c r="AJ83" s="55">
        <f t="shared" si="54"/>
        <v>569990.02936379774</v>
      </c>
      <c r="AK83" s="219" t="s">
        <v>930</v>
      </c>
      <c r="AL83" s="220">
        <v>95853.985850633719</v>
      </c>
      <c r="AM83" s="242"/>
      <c r="AN83" s="242"/>
      <c r="AO83" s="242">
        <f t="shared" si="55"/>
        <v>0</v>
      </c>
      <c r="AP83" s="243">
        <f t="shared" si="56"/>
        <v>214512.37634408605</v>
      </c>
      <c r="AQ83" s="244">
        <f t="shared" si="57"/>
        <v>398380.12834816962</v>
      </c>
      <c r="AR83" s="245">
        <f t="shared" si="58"/>
        <v>0</v>
      </c>
      <c r="AS83" s="246">
        <f t="shared" si="59"/>
        <v>2.2400000000000002</v>
      </c>
      <c r="AT83" s="246">
        <f t="shared" si="60"/>
        <v>4.16</v>
      </c>
      <c r="AU83" s="251">
        <f t="shared" si="61"/>
        <v>6.4</v>
      </c>
      <c r="AV83" s="245">
        <f t="shared" si="62"/>
        <v>0</v>
      </c>
      <c r="AW83" s="246">
        <f t="shared" si="63"/>
        <v>2.08</v>
      </c>
      <c r="AX83" s="246">
        <f t="shared" si="64"/>
        <v>3.87</v>
      </c>
      <c r="AY83" s="252">
        <f t="shared" si="65"/>
        <v>5.95</v>
      </c>
      <c r="AZ83" s="249">
        <f t="shared" si="66"/>
        <v>0</v>
      </c>
      <c r="BA83" s="56">
        <f t="shared" si="67"/>
        <v>4</v>
      </c>
      <c r="BB83" s="246">
        <f t="shared" si="68"/>
        <v>0.52</v>
      </c>
      <c r="BC83" s="250">
        <f t="shared" si="69"/>
        <v>0.97</v>
      </c>
      <c r="BD83" s="246">
        <f t="shared" si="70"/>
        <v>0</v>
      </c>
      <c r="BE83" s="56">
        <v>4</v>
      </c>
      <c r="BF83" s="246">
        <f t="shared" si="71"/>
        <v>0.52</v>
      </c>
      <c r="BG83" s="250">
        <f t="shared" si="72"/>
        <v>0.97</v>
      </c>
      <c r="BH83" s="246">
        <f>INDEX('Mar - Aug'!AG:AG,MATCH(C83,'Mar - Aug'!C:C,0))</f>
        <v>0</v>
      </c>
      <c r="BI83" s="56">
        <v>4</v>
      </c>
      <c r="BJ83" s="246">
        <f>INDEX('Mar - Aug'!AK:AK,MATCH($C83,'Mar - Aug'!$C:$C,0))</f>
        <v>0.52</v>
      </c>
      <c r="BK83" s="246">
        <f>INDEX('Mar - Aug'!AL:AL,MATCH($C83,'Mar - Aug'!$C:$C,0))</f>
        <v>0.96</v>
      </c>
      <c r="BL83" s="246">
        <f>INDEX('Mar - Aug'!$AG:$AG,MATCH($C83,'Mar - Aug'!$C:$C,0))</f>
        <v>0</v>
      </c>
      <c r="BM83" s="56">
        <v>4</v>
      </c>
      <c r="BN83" s="246">
        <f>INDEX('Mar - Aug'!$AK:$AK,MATCH($C83,'Mar - Aug'!$C:$C,0))</f>
        <v>0.52</v>
      </c>
      <c r="BO83" s="246">
        <f>INDEX('Mar - Aug'!$AL:$AL,MATCH($C83,'Mar - Aug'!$C:$C,0))</f>
        <v>0.96</v>
      </c>
      <c r="BP83" s="60">
        <f>INDEX(FY2019_ALL_Targets!EB:EB,MATCH('Final Comp Values'!B83,FY2019_ALL_Targets!A:A,0))</f>
        <v>3</v>
      </c>
      <c r="BQ83" s="60">
        <f>+INDEX(FY2019_ALL_Targets!DY:DY,MATCH(B83,FY2019_ALL_Targets!A:A,0))</f>
        <v>0</v>
      </c>
      <c r="BR83" s="60">
        <f>+INDEX(FY2019_ALL_Targets!DZ:DZ,MATCH(B83,FY2019_ALL_Targets!A:A,0))</f>
        <v>0</v>
      </c>
      <c r="BS83" s="283">
        <f>+INDEX(FY2019_ALL_Targets!EA:EA,MATCH(B83,FY2019_ALL_Targets!A:A,0))</f>
        <v>0</v>
      </c>
      <c r="BT83" s="245">
        <f t="shared" si="88"/>
        <v>0</v>
      </c>
      <c r="BU83" s="245">
        <f t="shared" si="89"/>
        <v>0</v>
      </c>
      <c r="BV83" s="246">
        <f t="shared" si="90"/>
        <v>0</v>
      </c>
      <c r="BW83" s="284">
        <f t="shared" si="73"/>
        <v>0</v>
      </c>
      <c r="BX83" s="245">
        <f t="shared" si="74"/>
        <v>5.95</v>
      </c>
      <c r="BY83" s="246">
        <f t="shared" si="75"/>
        <v>570331.21581127064</v>
      </c>
      <c r="BZ83" s="285">
        <f t="shared" si="76"/>
        <v>1.6262747485258971E-3</v>
      </c>
      <c r="CA83" s="245">
        <f t="shared" si="77"/>
        <v>66184.23</v>
      </c>
      <c r="CB83" s="286">
        <f t="shared" si="78"/>
        <v>0.69</v>
      </c>
      <c r="CC83" s="268">
        <f t="shared" si="79"/>
        <v>-1.0000000000000231E-2</v>
      </c>
      <c r="CD83" s="267">
        <f t="shared" si="80"/>
        <v>569990.02936379774</v>
      </c>
      <c r="CE83" s="268">
        <f t="shared" si="81"/>
        <v>636515.44581127062</v>
      </c>
      <c r="CF83" s="268">
        <f t="shared" si="82"/>
        <v>0.69000000000000039</v>
      </c>
      <c r="CG83" s="270">
        <f t="shared" si="83"/>
        <v>66099.684077482467</v>
      </c>
      <c r="CH83" s="270">
        <f t="shared" si="84"/>
        <v>66525.416447472875</v>
      </c>
      <c r="CI83" s="269">
        <f t="shared" si="85"/>
        <v>-425.73236999040819</v>
      </c>
    </row>
    <row r="84" spans="1:87" s="57" customFormat="1" ht="15.75" customHeight="1" x14ac:dyDescent="0.25">
      <c r="A84" s="297">
        <v>1028745</v>
      </c>
      <c r="B84" s="297">
        <v>4370</v>
      </c>
      <c r="C84" s="347">
        <v>675291</v>
      </c>
      <c r="D84" s="219" t="s">
        <v>923</v>
      </c>
      <c r="E84" s="299" t="s">
        <v>181</v>
      </c>
      <c r="F84" s="299" t="s">
        <v>924</v>
      </c>
      <c r="G84" s="301" t="s">
        <v>915</v>
      </c>
      <c r="H84" s="302" t="s">
        <v>924</v>
      </c>
      <c r="I84" s="56" t="s">
        <v>35</v>
      </c>
      <c r="J84" s="229" t="s">
        <v>36</v>
      </c>
      <c r="K84" s="229" t="s">
        <v>35</v>
      </c>
      <c r="L84" s="56"/>
      <c r="M84" s="56"/>
      <c r="N84" s="58"/>
      <c r="O84" s="297">
        <v>1015197</v>
      </c>
      <c r="P84" s="303">
        <v>5851</v>
      </c>
      <c r="Q84" s="304">
        <v>42005</v>
      </c>
      <c r="R84" s="304">
        <v>42369</v>
      </c>
      <c r="S84" s="303">
        <f t="shared" si="50"/>
        <v>5851</v>
      </c>
      <c r="T84" s="59"/>
      <c r="U84" s="346">
        <f t="shared" si="86"/>
        <v>7.2235575632104501E-4</v>
      </c>
      <c r="V84" s="345">
        <f t="shared" si="87"/>
        <v>5.5090152100981723E-4</v>
      </c>
      <c r="W84" s="27">
        <v>71147.829619282827</v>
      </c>
      <c r="X84" s="27">
        <v>71147.83</v>
      </c>
      <c r="Y84" s="305">
        <f t="shared" si="51"/>
        <v>140184.41382964322</v>
      </c>
      <c r="Z84" s="53">
        <f t="shared" si="48"/>
        <v>9512.14</v>
      </c>
      <c r="AA84" s="54">
        <f t="shared" si="48"/>
        <v>9512.14</v>
      </c>
      <c r="AB84" s="54">
        <f t="shared" si="48"/>
        <v>9512.14</v>
      </c>
      <c r="AC84" s="54">
        <f t="shared" si="48"/>
        <v>9512.14</v>
      </c>
      <c r="AD84" s="52">
        <f t="shared" si="52"/>
        <v>38048.57</v>
      </c>
      <c r="AE84" s="53">
        <f t="shared" si="49"/>
        <v>17665.41</v>
      </c>
      <c r="AF84" s="53">
        <f t="shared" si="49"/>
        <v>17665.41</v>
      </c>
      <c r="AG84" s="53">
        <f t="shared" si="49"/>
        <v>17665.41</v>
      </c>
      <c r="AH84" s="53">
        <f t="shared" si="49"/>
        <v>17665.41</v>
      </c>
      <c r="AI84" s="52">
        <f t="shared" si="53"/>
        <v>70661.633150713227</v>
      </c>
      <c r="AJ84" s="55">
        <f t="shared" si="54"/>
        <v>248894.61698035646</v>
      </c>
      <c r="AK84" s="219" t="s">
        <v>923</v>
      </c>
      <c r="AL84" s="220">
        <v>21889.523364708708</v>
      </c>
      <c r="AM84" s="242"/>
      <c r="AN84" s="242"/>
      <c r="AO84" s="242">
        <f t="shared" si="55"/>
        <v>150735.92884907874</v>
      </c>
      <c r="AP84" s="243">
        <f t="shared" si="56"/>
        <v>40912.440860215058</v>
      </c>
      <c r="AQ84" s="244">
        <f t="shared" si="57"/>
        <v>75980.250699691649</v>
      </c>
      <c r="AR84" s="245">
        <f t="shared" si="58"/>
        <v>6.89</v>
      </c>
      <c r="AS84" s="246">
        <f t="shared" si="59"/>
        <v>1.87</v>
      </c>
      <c r="AT84" s="246">
        <f t="shared" si="60"/>
        <v>3.47</v>
      </c>
      <c r="AU84" s="251">
        <f t="shared" si="61"/>
        <v>12.23</v>
      </c>
      <c r="AV84" s="245">
        <f t="shared" si="62"/>
        <v>6.4</v>
      </c>
      <c r="AW84" s="246">
        <f t="shared" si="63"/>
        <v>1.74</v>
      </c>
      <c r="AX84" s="246">
        <f t="shared" si="64"/>
        <v>3.23</v>
      </c>
      <c r="AY84" s="252">
        <f t="shared" si="65"/>
        <v>11.370000000000001</v>
      </c>
      <c r="AZ84" s="249">
        <f t="shared" si="66"/>
        <v>6.4</v>
      </c>
      <c r="BA84" s="56">
        <f t="shared" si="67"/>
        <v>4</v>
      </c>
      <c r="BB84" s="246">
        <f t="shared" si="68"/>
        <v>0.44</v>
      </c>
      <c r="BC84" s="250">
        <f t="shared" si="69"/>
        <v>0.81</v>
      </c>
      <c r="BD84" s="246">
        <f t="shared" si="70"/>
        <v>6.4</v>
      </c>
      <c r="BE84" s="56">
        <v>4</v>
      </c>
      <c r="BF84" s="246">
        <f t="shared" si="71"/>
        <v>0.44</v>
      </c>
      <c r="BG84" s="250">
        <f t="shared" si="72"/>
        <v>0.81</v>
      </c>
      <c r="BH84" s="246">
        <f>INDEX('Mar - Aug'!AG:AG,MATCH(C84,'Mar - Aug'!C:C,0))</f>
        <v>6.5</v>
      </c>
      <c r="BI84" s="56">
        <v>4</v>
      </c>
      <c r="BJ84" s="246">
        <f>INDEX('Mar - Aug'!AK:AK,MATCH($C84,'Mar - Aug'!$C:$C,0))</f>
        <v>0.44</v>
      </c>
      <c r="BK84" s="246">
        <f>INDEX('Mar - Aug'!AL:AL,MATCH($C84,'Mar - Aug'!$C:$C,0))</f>
        <v>0.82</v>
      </c>
      <c r="BL84" s="246">
        <f>INDEX('Mar - Aug'!$AG:$AG,MATCH($C84,'Mar - Aug'!$C:$C,0))</f>
        <v>6.5</v>
      </c>
      <c r="BM84" s="56">
        <v>4</v>
      </c>
      <c r="BN84" s="246">
        <f>INDEX('Mar - Aug'!$AK:$AK,MATCH($C84,'Mar - Aug'!$C:$C,0))</f>
        <v>0.44</v>
      </c>
      <c r="BO84" s="246">
        <f>INDEX('Mar - Aug'!$AL:$AL,MATCH($C84,'Mar - Aug'!$C:$C,0))</f>
        <v>0.82</v>
      </c>
      <c r="BP84" s="60">
        <f>INDEX(FY2019_ALL_Targets!EB:EB,MATCH('Final Comp Values'!B84,FY2019_ALL_Targets!A:A,0))</f>
        <v>0</v>
      </c>
      <c r="BQ84" s="60">
        <f>+INDEX(FY2019_ALL_Targets!DY:DY,MATCH(B84,FY2019_ALL_Targets!A:A,0))</f>
        <v>0</v>
      </c>
      <c r="BR84" s="60">
        <f>+INDEX(FY2019_ALL_Targets!DZ:DZ,MATCH(B84,FY2019_ALL_Targets!A:A,0))</f>
        <v>1</v>
      </c>
      <c r="BS84" s="283">
        <f>+INDEX(FY2019_ALL_Targets!EA:EA,MATCH(B84,FY2019_ALL_Targets!A:A,0))</f>
        <v>0</v>
      </c>
      <c r="BT84" s="245">
        <f t="shared" si="88"/>
        <v>0</v>
      </c>
      <c r="BU84" s="245">
        <f t="shared" si="89"/>
        <v>0</v>
      </c>
      <c r="BV84" s="246">
        <f t="shared" si="90"/>
        <v>0.82</v>
      </c>
      <c r="BW84" s="284">
        <f t="shared" si="73"/>
        <v>17949.409159061139</v>
      </c>
      <c r="BX84" s="245">
        <f t="shared" si="74"/>
        <v>10.55</v>
      </c>
      <c r="BY84" s="246">
        <f t="shared" si="75"/>
        <v>230934.47149767689</v>
      </c>
      <c r="BZ84" s="285">
        <f t="shared" si="76"/>
        <v>6.5849963871716889E-4</v>
      </c>
      <c r="CA84" s="245">
        <f t="shared" si="77"/>
        <v>26798.85</v>
      </c>
      <c r="CB84" s="286">
        <f t="shared" si="78"/>
        <v>1.22</v>
      </c>
      <c r="CC84" s="268">
        <f t="shared" si="79"/>
        <v>-2.9999999999999805E-2</v>
      </c>
      <c r="CD84" s="267">
        <f t="shared" si="80"/>
        <v>248894.61698035646</v>
      </c>
      <c r="CE84" s="268">
        <f t="shared" si="81"/>
        <v>257733.32149767689</v>
      </c>
      <c r="CF84" s="268">
        <f t="shared" si="82"/>
        <v>0.40000000000000036</v>
      </c>
      <c r="CG84" s="270">
        <f t="shared" si="83"/>
        <v>8756.1870529588978</v>
      </c>
      <c r="CH84" s="270">
        <f t="shared" si="84"/>
        <v>8838.7045173204388</v>
      </c>
      <c r="CI84" s="269">
        <f t="shared" si="85"/>
        <v>-82.517464361540988</v>
      </c>
    </row>
    <row r="85" spans="1:87" s="57" customFormat="1" ht="15.75" customHeight="1" x14ac:dyDescent="0.25">
      <c r="A85" s="297">
        <v>1014598</v>
      </c>
      <c r="B85" s="297">
        <v>4371</v>
      </c>
      <c r="C85" s="347">
        <v>675789</v>
      </c>
      <c r="D85" s="219" t="s">
        <v>930</v>
      </c>
      <c r="E85" s="299" t="s">
        <v>471</v>
      </c>
      <c r="F85" s="299" t="s">
        <v>1039</v>
      </c>
      <c r="G85" s="301" t="s">
        <v>1021</v>
      </c>
      <c r="H85" s="302" t="s">
        <v>917</v>
      </c>
      <c r="I85" s="56" t="s">
        <v>35</v>
      </c>
      <c r="J85" s="229" t="s">
        <v>36</v>
      </c>
      <c r="K85" s="229" t="s">
        <v>35</v>
      </c>
      <c r="L85" s="56"/>
      <c r="M85" s="56"/>
      <c r="N85" s="58"/>
      <c r="O85" s="297">
        <v>1014598</v>
      </c>
      <c r="P85" s="303">
        <v>31599</v>
      </c>
      <c r="Q85" s="304">
        <v>41883</v>
      </c>
      <c r="R85" s="304">
        <v>42247</v>
      </c>
      <c r="S85" s="303">
        <f t="shared" si="50"/>
        <v>31599</v>
      </c>
      <c r="T85" s="59"/>
      <c r="U85" s="346" t="str">
        <f t="shared" si="86"/>
        <v/>
      </c>
      <c r="V85" s="345">
        <f t="shared" si="87"/>
        <v>2.9752071718320314E-3</v>
      </c>
      <c r="W85" s="27">
        <v>0</v>
      </c>
      <c r="X85" s="27">
        <v>0</v>
      </c>
      <c r="Y85" s="305">
        <f t="shared" si="51"/>
        <v>0</v>
      </c>
      <c r="Z85" s="53">
        <f t="shared" ref="Z85:AC104" si="91">ROUND($AD85/4,2)</f>
        <v>51371.43</v>
      </c>
      <c r="AA85" s="54">
        <f t="shared" si="91"/>
        <v>51371.43</v>
      </c>
      <c r="AB85" s="54">
        <f t="shared" si="91"/>
        <v>51371.43</v>
      </c>
      <c r="AC85" s="54">
        <f t="shared" si="91"/>
        <v>51371.43</v>
      </c>
      <c r="AD85" s="52">
        <f t="shared" si="52"/>
        <v>205485.7</v>
      </c>
      <c r="AE85" s="53">
        <f t="shared" ref="AE85:AH104" si="92">ROUND($AI85/4,2)</f>
        <v>95404.07</v>
      </c>
      <c r="AF85" s="53">
        <f t="shared" si="92"/>
        <v>95404.07</v>
      </c>
      <c r="AG85" s="53">
        <f t="shared" si="92"/>
        <v>95404.07</v>
      </c>
      <c r="AH85" s="53">
        <f t="shared" si="92"/>
        <v>95404.07</v>
      </c>
      <c r="AI85" s="52">
        <f t="shared" si="53"/>
        <v>381616.29566388432</v>
      </c>
      <c r="AJ85" s="55">
        <f t="shared" si="54"/>
        <v>587101.99566388433</v>
      </c>
      <c r="AK85" s="219" t="s">
        <v>930</v>
      </c>
      <c r="AL85" s="220">
        <v>95853.985850633719</v>
      </c>
      <c r="AM85" s="242"/>
      <c r="AN85" s="242"/>
      <c r="AO85" s="242">
        <f t="shared" si="55"/>
        <v>0</v>
      </c>
      <c r="AP85" s="243">
        <f t="shared" si="56"/>
        <v>220952.36559139789</v>
      </c>
      <c r="AQ85" s="244">
        <f t="shared" si="57"/>
        <v>410340.10286439175</v>
      </c>
      <c r="AR85" s="245">
        <f t="shared" si="58"/>
        <v>0</v>
      </c>
      <c r="AS85" s="246">
        <f t="shared" si="59"/>
        <v>2.31</v>
      </c>
      <c r="AT85" s="246">
        <f t="shared" si="60"/>
        <v>4.28</v>
      </c>
      <c r="AU85" s="251">
        <f t="shared" si="61"/>
        <v>6.59</v>
      </c>
      <c r="AV85" s="245">
        <f t="shared" si="62"/>
        <v>0</v>
      </c>
      <c r="AW85" s="246">
        <f t="shared" si="63"/>
        <v>2.14</v>
      </c>
      <c r="AX85" s="246">
        <f t="shared" si="64"/>
        <v>3.98</v>
      </c>
      <c r="AY85" s="252">
        <f t="shared" si="65"/>
        <v>6.12</v>
      </c>
      <c r="AZ85" s="249">
        <f t="shared" si="66"/>
        <v>0</v>
      </c>
      <c r="BA85" s="56">
        <f t="shared" si="67"/>
        <v>4</v>
      </c>
      <c r="BB85" s="246">
        <f t="shared" si="68"/>
        <v>0.54</v>
      </c>
      <c r="BC85" s="250">
        <f t="shared" si="69"/>
        <v>1</v>
      </c>
      <c r="BD85" s="246">
        <f t="shared" si="70"/>
        <v>0</v>
      </c>
      <c r="BE85" s="56">
        <v>4</v>
      </c>
      <c r="BF85" s="246">
        <f t="shared" si="71"/>
        <v>0.54</v>
      </c>
      <c r="BG85" s="250">
        <f t="shared" si="72"/>
        <v>1</v>
      </c>
      <c r="BH85" s="246">
        <f>INDEX('Mar - Aug'!AG:AG,MATCH(C85,'Mar - Aug'!C:C,0))</f>
        <v>0</v>
      </c>
      <c r="BI85" s="56">
        <v>4</v>
      </c>
      <c r="BJ85" s="246">
        <f>INDEX('Mar - Aug'!AK:AK,MATCH($C85,'Mar - Aug'!$C:$C,0))</f>
        <v>0.53</v>
      </c>
      <c r="BK85" s="246">
        <f>INDEX('Mar - Aug'!AL:AL,MATCH($C85,'Mar - Aug'!$C:$C,0))</f>
        <v>0.99</v>
      </c>
      <c r="BL85" s="246">
        <f>INDEX('Mar - Aug'!$AG:$AG,MATCH($C85,'Mar - Aug'!$C:$C,0))</f>
        <v>0</v>
      </c>
      <c r="BM85" s="56">
        <v>4</v>
      </c>
      <c r="BN85" s="246">
        <f>INDEX('Mar - Aug'!$AK:$AK,MATCH($C85,'Mar - Aug'!$C:$C,0))</f>
        <v>0.53</v>
      </c>
      <c r="BO85" s="246">
        <f>INDEX('Mar - Aug'!$AL:$AL,MATCH($C85,'Mar - Aug'!$C:$C,0))</f>
        <v>0.99</v>
      </c>
      <c r="BP85" s="60">
        <f>INDEX(FY2019_ALL_Targets!EB:EB,MATCH('Final Comp Values'!B85,FY2019_ALL_Targets!A:A,0))</f>
        <v>3</v>
      </c>
      <c r="BQ85" s="60">
        <f>+INDEX(FY2019_ALL_Targets!DY:DY,MATCH(B85,FY2019_ALL_Targets!A:A,0))</f>
        <v>3</v>
      </c>
      <c r="BR85" s="60">
        <f>+INDEX(FY2019_ALL_Targets!DZ:DZ,MATCH(B85,FY2019_ALL_Targets!A:A,0))</f>
        <v>3</v>
      </c>
      <c r="BS85" s="283">
        <f>+INDEX(FY2019_ALL_Targets!EA:EA,MATCH(B85,FY2019_ALL_Targets!A:A,0))</f>
        <v>0</v>
      </c>
      <c r="BT85" s="245">
        <f t="shared" si="88"/>
        <v>0</v>
      </c>
      <c r="BU85" s="245">
        <f t="shared" si="89"/>
        <v>1.59</v>
      </c>
      <c r="BV85" s="246">
        <f t="shared" si="90"/>
        <v>2.9699999999999998</v>
      </c>
      <c r="BW85" s="284">
        <f t="shared" si="73"/>
        <v>437094.17547888972</v>
      </c>
      <c r="BX85" s="245">
        <f t="shared" si="74"/>
        <v>1.5600000000000005</v>
      </c>
      <c r="BY85" s="246">
        <f t="shared" si="75"/>
        <v>149532.21792698864</v>
      </c>
      <c r="BZ85" s="285">
        <f t="shared" si="76"/>
        <v>4.2638463994964707E-4</v>
      </c>
      <c r="CA85" s="245">
        <f t="shared" si="77"/>
        <v>17352.5</v>
      </c>
      <c r="CB85" s="286">
        <f t="shared" si="78"/>
        <v>0.18</v>
      </c>
      <c r="CC85" s="268">
        <f t="shared" si="79"/>
        <v>-4.0000000000000036E-2</v>
      </c>
      <c r="CD85" s="267">
        <f t="shared" si="80"/>
        <v>587101.99566388433</v>
      </c>
      <c r="CE85" s="268">
        <f t="shared" si="81"/>
        <v>166884.71792698864</v>
      </c>
      <c r="CF85" s="268">
        <f t="shared" si="82"/>
        <v>-4.38</v>
      </c>
      <c r="CG85" s="270">
        <f t="shared" si="83"/>
        <v>-420180.84003395645</v>
      </c>
      <c r="CH85" s="270">
        <f t="shared" si="84"/>
        <v>-420217.27773689572</v>
      </c>
      <c r="CI85" s="269">
        <f t="shared" si="85"/>
        <v>36.437702939263545</v>
      </c>
    </row>
    <row r="86" spans="1:87" s="57" customFormat="1" ht="15.75" customHeight="1" x14ac:dyDescent="0.25">
      <c r="A86" s="297">
        <v>437301</v>
      </c>
      <c r="B86" s="297">
        <v>4373</v>
      </c>
      <c r="C86" s="298" t="s">
        <v>1188</v>
      </c>
      <c r="D86" s="219" t="s">
        <v>920</v>
      </c>
      <c r="E86" s="299" t="s">
        <v>1059</v>
      </c>
      <c r="F86" s="299" t="s">
        <v>1059</v>
      </c>
      <c r="G86" s="301" t="s">
        <v>1021</v>
      </c>
      <c r="H86" s="302"/>
      <c r="I86" s="56" t="s">
        <v>35</v>
      </c>
      <c r="J86" s="229" t="s">
        <v>36</v>
      </c>
      <c r="K86" s="229" t="s">
        <v>35</v>
      </c>
      <c r="L86" s="56"/>
      <c r="M86" s="56"/>
      <c r="N86" s="58"/>
      <c r="O86" s="297">
        <v>437301</v>
      </c>
      <c r="P86" s="303">
        <v>16728</v>
      </c>
      <c r="Q86" s="304">
        <v>42005</v>
      </c>
      <c r="R86" s="304">
        <v>42369</v>
      </c>
      <c r="S86" s="303">
        <f t="shared" si="50"/>
        <v>16728</v>
      </c>
      <c r="T86" s="59"/>
      <c r="U86" s="346" t="str">
        <f t="shared" si="86"/>
        <v/>
      </c>
      <c r="V86" s="345">
        <f t="shared" si="87"/>
        <v>1.57502660117112E-3</v>
      </c>
      <c r="W86" s="27">
        <v>0</v>
      </c>
      <c r="X86" s="27">
        <v>0</v>
      </c>
      <c r="Y86" s="305">
        <f t="shared" si="51"/>
        <v>0</v>
      </c>
      <c r="Z86" s="53">
        <f t="shared" si="91"/>
        <v>27195.200000000001</v>
      </c>
      <c r="AA86" s="54">
        <f t="shared" si="91"/>
        <v>27195.200000000001</v>
      </c>
      <c r="AB86" s="54">
        <f t="shared" si="91"/>
        <v>27195.200000000001</v>
      </c>
      <c r="AC86" s="54">
        <f t="shared" si="91"/>
        <v>27195.200000000001</v>
      </c>
      <c r="AD86" s="52">
        <f t="shared" si="52"/>
        <v>108780.81</v>
      </c>
      <c r="AE86" s="53">
        <f t="shared" si="92"/>
        <v>50505.38</v>
      </c>
      <c r="AF86" s="53">
        <f t="shared" si="92"/>
        <v>50505.38</v>
      </c>
      <c r="AG86" s="53">
        <f t="shared" si="92"/>
        <v>50505.38</v>
      </c>
      <c r="AH86" s="53">
        <f t="shared" si="92"/>
        <v>50505.38</v>
      </c>
      <c r="AI86" s="52">
        <f t="shared" si="53"/>
        <v>202021.50048626403</v>
      </c>
      <c r="AJ86" s="55">
        <f t="shared" si="54"/>
        <v>310802.31048626406</v>
      </c>
      <c r="AK86" s="219" t="s">
        <v>920</v>
      </c>
      <c r="AL86" s="220">
        <v>54680.661225614327</v>
      </c>
      <c r="AM86" s="242"/>
      <c r="AN86" s="242"/>
      <c r="AO86" s="242">
        <f t="shared" si="55"/>
        <v>0</v>
      </c>
      <c r="AP86" s="243">
        <f t="shared" si="56"/>
        <v>116968.61290322582</v>
      </c>
      <c r="AQ86" s="244">
        <f t="shared" si="57"/>
        <v>217227.41987770327</v>
      </c>
      <c r="AR86" s="245">
        <f t="shared" si="58"/>
        <v>0</v>
      </c>
      <c r="AS86" s="246">
        <f t="shared" si="59"/>
        <v>2.14</v>
      </c>
      <c r="AT86" s="246">
        <f t="shared" si="60"/>
        <v>3.97</v>
      </c>
      <c r="AU86" s="251">
        <f t="shared" si="61"/>
        <v>6.11</v>
      </c>
      <c r="AV86" s="245">
        <f t="shared" si="62"/>
        <v>0</v>
      </c>
      <c r="AW86" s="246">
        <f t="shared" si="63"/>
        <v>1.99</v>
      </c>
      <c r="AX86" s="246">
        <f t="shared" si="64"/>
        <v>3.69</v>
      </c>
      <c r="AY86" s="252">
        <f t="shared" si="65"/>
        <v>5.68</v>
      </c>
      <c r="AZ86" s="249">
        <f t="shared" si="66"/>
        <v>0</v>
      </c>
      <c r="BA86" s="56">
        <f t="shared" si="67"/>
        <v>4</v>
      </c>
      <c r="BB86" s="246">
        <f t="shared" si="68"/>
        <v>0.5</v>
      </c>
      <c r="BC86" s="250">
        <f t="shared" si="69"/>
        <v>0.92</v>
      </c>
      <c r="BD86" s="246">
        <f t="shared" si="70"/>
        <v>0</v>
      </c>
      <c r="BE86" s="56">
        <v>4</v>
      </c>
      <c r="BF86" s="246">
        <f t="shared" si="71"/>
        <v>0.5</v>
      </c>
      <c r="BG86" s="250">
        <f t="shared" si="72"/>
        <v>0.92</v>
      </c>
      <c r="BH86" s="246">
        <f>INDEX('Mar - Aug'!AG:AG,MATCH(C86,'Mar - Aug'!C:C,0))</f>
        <v>0</v>
      </c>
      <c r="BI86" s="56">
        <v>4</v>
      </c>
      <c r="BJ86" s="246">
        <f>INDEX('Mar - Aug'!AK:AK,MATCH($C86,'Mar - Aug'!$C:$C,0))</f>
        <v>0.49</v>
      </c>
      <c r="BK86" s="246">
        <f>INDEX('Mar - Aug'!AL:AL,MATCH($C86,'Mar - Aug'!$C:$C,0))</f>
        <v>0.91</v>
      </c>
      <c r="BL86" s="246">
        <f>INDEX('Mar - Aug'!$AG:$AG,MATCH($C86,'Mar - Aug'!$C:$C,0))</f>
        <v>0</v>
      </c>
      <c r="BM86" s="56">
        <v>4</v>
      </c>
      <c r="BN86" s="246">
        <f>INDEX('Mar - Aug'!$AK:$AK,MATCH($C86,'Mar - Aug'!$C:$C,0))</f>
        <v>0.49</v>
      </c>
      <c r="BO86" s="246">
        <f>INDEX('Mar - Aug'!$AL:$AL,MATCH($C86,'Mar - Aug'!$C:$C,0))</f>
        <v>0.91</v>
      </c>
      <c r="BP86" s="60">
        <f>INDEX(FY2019_ALL_Targets!EB:EB,MATCH('Final Comp Values'!B86,FY2019_ALL_Targets!A:A,0))</f>
        <v>3</v>
      </c>
      <c r="BQ86" s="60">
        <f>+INDEX(FY2019_ALL_Targets!DY:DY,MATCH(B86,FY2019_ALL_Targets!A:A,0))</f>
        <v>2</v>
      </c>
      <c r="BR86" s="60">
        <f>+INDEX(FY2019_ALL_Targets!DZ:DZ,MATCH(B86,FY2019_ALL_Targets!A:A,0))</f>
        <v>3</v>
      </c>
      <c r="BS86" s="283">
        <f>+INDEX(FY2019_ALL_Targets!EA:EA,MATCH(B86,FY2019_ALL_Targets!A:A,0))</f>
        <v>0</v>
      </c>
      <c r="BT86" s="245">
        <f t="shared" si="88"/>
        <v>0</v>
      </c>
      <c r="BU86" s="245">
        <f t="shared" si="89"/>
        <v>0.98</v>
      </c>
      <c r="BV86" s="246">
        <f t="shared" si="90"/>
        <v>2.73</v>
      </c>
      <c r="BW86" s="284">
        <f t="shared" si="73"/>
        <v>202865.25314702914</v>
      </c>
      <c r="BX86" s="245">
        <f t="shared" si="74"/>
        <v>1.9699999999999998</v>
      </c>
      <c r="BY86" s="246">
        <f t="shared" si="75"/>
        <v>107720.90261446021</v>
      </c>
      <c r="BZ86" s="285">
        <f t="shared" si="76"/>
        <v>3.0716148608685715E-4</v>
      </c>
      <c r="CA86" s="245">
        <f t="shared" si="77"/>
        <v>12500.5</v>
      </c>
      <c r="CB86" s="286">
        <f t="shared" si="78"/>
        <v>0.23</v>
      </c>
      <c r="CC86" s="268">
        <f t="shared" si="79"/>
        <v>0</v>
      </c>
      <c r="CD86" s="267">
        <f t="shared" si="80"/>
        <v>310802.31048626406</v>
      </c>
      <c r="CE86" s="268">
        <f t="shared" si="81"/>
        <v>120221.40261446021</v>
      </c>
      <c r="CF86" s="268">
        <f t="shared" si="82"/>
        <v>-3.48</v>
      </c>
      <c r="CG86" s="270">
        <f t="shared" si="83"/>
        <v>-190421.13388947168</v>
      </c>
      <c r="CH86" s="270">
        <f t="shared" si="84"/>
        <v>-190580.90787180385</v>
      </c>
      <c r="CI86" s="269">
        <f t="shared" si="85"/>
        <v>159.77398233217536</v>
      </c>
    </row>
    <row r="87" spans="1:87" s="57" customFormat="1" ht="15.75" customHeight="1" x14ac:dyDescent="0.25">
      <c r="A87" s="297">
        <v>1026193</v>
      </c>
      <c r="B87" s="297">
        <v>4376</v>
      </c>
      <c r="C87" s="347">
        <v>675490</v>
      </c>
      <c r="D87" s="219" t="s">
        <v>939</v>
      </c>
      <c r="E87" s="299" t="s">
        <v>474</v>
      </c>
      <c r="F87" s="299" t="s">
        <v>1020</v>
      </c>
      <c r="G87" s="301" t="s">
        <v>915</v>
      </c>
      <c r="H87" s="302" t="s">
        <v>2969</v>
      </c>
      <c r="I87" s="56" t="s">
        <v>35</v>
      </c>
      <c r="J87" s="229" t="s">
        <v>35</v>
      </c>
      <c r="K87" s="229" t="s">
        <v>36</v>
      </c>
      <c r="L87" s="56"/>
      <c r="M87" s="56"/>
      <c r="N87" s="58"/>
      <c r="O87" s="297">
        <v>1026193</v>
      </c>
      <c r="P87" s="303">
        <v>17688</v>
      </c>
      <c r="Q87" s="304">
        <v>41883</v>
      </c>
      <c r="R87" s="304">
        <v>42247</v>
      </c>
      <c r="S87" s="303">
        <f t="shared" si="50"/>
        <v>17688</v>
      </c>
      <c r="T87" s="59"/>
      <c r="U87" s="346">
        <f t="shared" si="86"/>
        <v>2.1837341681433336E-3</v>
      </c>
      <c r="V87" s="345">
        <f t="shared" si="87"/>
        <v>1.6654155022426333E-3</v>
      </c>
      <c r="W87" s="27">
        <v>215085.081313976</v>
      </c>
      <c r="X87" s="27">
        <v>215085.08</v>
      </c>
      <c r="Y87" s="305">
        <f t="shared" si="51"/>
        <v>423787.71352225757</v>
      </c>
      <c r="Z87" s="53">
        <f t="shared" si="91"/>
        <v>28755.9</v>
      </c>
      <c r="AA87" s="54">
        <f t="shared" si="91"/>
        <v>28755.9</v>
      </c>
      <c r="AB87" s="54">
        <f t="shared" si="91"/>
        <v>28755.9</v>
      </c>
      <c r="AC87" s="54">
        <f t="shared" si="91"/>
        <v>28755.9</v>
      </c>
      <c r="AD87" s="52">
        <f t="shared" si="52"/>
        <v>115023.61</v>
      </c>
      <c r="AE87" s="53">
        <f t="shared" si="92"/>
        <v>53403.82</v>
      </c>
      <c r="AF87" s="53">
        <f t="shared" si="92"/>
        <v>53403.82</v>
      </c>
      <c r="AG87" s="53">
        <f t="shared" si="92"/>
        <v>53403.82</v>
      </c>
      <c r="AH87" s="53">
        <f t="shared" si="92"/>
        <v>53403.82</v>
      </c>
      <c r="AI87" s="52">
        <f t="shared" si="53"/>
        <v>213615.27382837387</v>
      </c>
      <c r="AJ87" s="55">
        <f t="shared" si="54"/>
        <v>752426.59735063149</v>
      </c>
      <c r="AK87" s="219" t="s">
        <v>939</v>
      </c>
      <c r="AL87" s="220">
        <v>78822.574549228506</v>
      </c>
      <c r="AM87" s="242"/>
      <c r="AN87" s="242"/>
      <c r="AO87" s="242">
        <f t="shared" si="55"/>
        <v>455685.71346479311</v>
      </c>
      <c r="AP87" s="243">
        <f t="shared" si="56"/>
        <v>123681.30107526883</v>
      </c>
      <c r="AQ87" s="244">
        <f t="shared" si="57"/>
        <v>229693.84282620848</v>
      </c>
      <c r="AR87" s="245">
        <f t="shared" si="58"/>
        <v>5.78</v>
      </c>
      <c r="AS87" s="246">
        <f t="shared" si="59"/>
        <v>1.57</v>
      </c>
      <c r="AT87" s="246">
        <f t="shared" si="60"/>
        <v>2.91</v>
      </c>
      <c r="AU87" s="251">
        <f t="shared" si="61"/>
        <v>10.260000000000002</v>
      </c>
      <c r="AV87" s="245">
        <f t="shared" si="62"/>
        <v>5.38</v>
      </c>
      <c r="AW87" s="246">
        <f t="shared" si="63"/>
        <v>1.46</v>
      </c>
      <c r="AX87" s="246">
        <f t="shared" si="64"/>
        <v>2.71</v>
      </c>
      <c r="AY87" s="252">
        <f t="shared" si="65"/>
        <v>9.5500000000000007</v>
      </c>
      <c r="AZ87" s="249">
        <f t="shared" si="66"/>
        <v>5.38</v>
      </c>
      <c r="BA87" s="56">
        <f t="shared" si="67"/>
        <v>4</v>
      </c>
      <c r="BB87" s="246">
        <f t="shared" si="68"/>
        <v>0.37</v>
      </c>
      <c r="BC87" s="250">
        <f t="shared" si="69"/>
        <v>0.68</v>
      </c>
      <c r="BD87" s="246">
        <f t="shared" si="70"/>
        <v>5.38</v>
      </c>
      <c r="BE87" s="56">
        <v>4</v>
      </c>
      <c r="BF87" s="246">
        <f t="shared" si="71"/>
        <v>0.37</v>
      </c>
      <c r="BG87" s="250">
        <f t="shared" si="72"/>
        <v>0.68</v>
      </c>
      <c r="BH87" s="246">
        <f>INDEX('Mar - Aug'!AG:AG,MATCH(C87,'Mar - Aug'!C:C,0))</f>
        <v>5.57</v>
      </c>
      <c r="BI87" s="56">
        <v>4</v>
      </c>
      <c r="BJ87" s="246">
        <f>INDEX('Mar - Aug'!AK:AK,MATCH($C87,'Mar - Aug'!$C:$C,0))</f>
        <v>0.38</v>
      </c>
      <c r="BK87" s="246">
        <f>INDEX('Mar - Aug'!AL:AL,MATCH($C87,'Mar - Aug'!$C:$C,0))</f>
        <v>0.7</v>
      </c>
      <c r="BL87" s="246">
        <f>INDEX('Mar - Aug'!$AG:$AG,MATCH($C87,'Mar - Aug'!$C:$C,0))</f>
        <v>5.57</v>
      </c>
      <c r="BM87" s="56">
        <v>4</v>
      </c>
      <c r="BN87" s="246">
        <f>INDEX('Mar - Aug'!$AK:$AK,MATCH($C87,'Mar - Aug'!$C:$C,0))</f>
        <v>0.38</v>
      </c>
      <c r="BO87" s="246">
        <f>INDEX('Mar - Aug'!$AL:$AL,MATCH($C87,'Mar - Aug'!$C:$C,0))</f>
        <v>0.7</v>
      </c>
      <c r="BP87" s="60">
        <f>INDEX(FY2019_ALL_Targets!EB:EB,MATCH('Final Comp Values'!B87,FY2019_ALL_Targets!A:A,0))</f>
        <v>0</v>
      </c>
      <c r="BQ87" s="60">
        <f>+INDEX(FY2019_ALL_Targets!DY:DY,MATCH(B87,FY2019_ALL_Targets!A:A,0))</f>
        <v>0</v>
      </c>
      <c r="BR87" s="60">
        <f>+INDEX(FY2019_ALL_Targets!DZ:DZ,MATCH(B87,FY2019_ALL_Targets!A:A,0))</f>
        <v>0</v>
      </c>
      <c r="BS87" s="283">
        <f>+INDEX(FY2019_ALL_Targets!EA:EA,MATCH(B87,FY2019_ALL_Targets!A:A,0))</f>
        <v>0</v>
      </c>
      <c r="BT87" s="245">
        <f t="shared" si="88"/>
        <v>0</v>
      </c>
      <c r="BU87" s="245">
        <f t="shared" si="89"/>
        <v>0</v>
      </c>
      <c r="BV87" s="246">
        <f t="shared" si="90"/>
        <v>0</v>
      </c>
      <c r="BW87" s="284">
        <f t="shared" si="73"/>
        <v>0</v>
      </c>
      <c r="BX87" s="245">
        <f t="shared" si="74"/>
        <v>9.5500000000000007</v>
      </c>
      <c r="BY87" s="246">
        <f t="shared" si="75"/>
        <v>752755.58694513224</v>
      </c>
      <c r="BZ87" s="285">
        <f t="shared" si="76"/>
        <v>2.1464499380755568E-3</v>
      </c>
      <c r="CA87" s="245">
        <f t="shared" si="77"/>
        <v>87353.71</v>
      </c>
      <c r="CB87" s="286">
        <f t="shared" si="78"/>
        <v>1.1100000000000001</v>
      </c>
      <c r="CC87" s="268">
        <f t="shared" si="79"/>
        <v>-3.0000000000000027E-2</v>
      </c>
      <c r="CD87" s="267">
        <f t="shared" si="80"/>
        <v>752426.59735063149</v>
      </c>
      <c r="CE87" s="268">
        <f t="shared" si="81"/>
        <v>840109.2969451322</v>
      </c>
      <c r="CF87" s="268">
        <f t="shared" si="82"/>
        <v>1.1099999999999994</v>
      </c>
      <c r="CG87" s="270">
        <f t="shared" si="83"/>
        <v>87454.819168502669</v>
      </c>
      <c r="CH87" s="270">
        <f t="shared" si="84"/>
        <v>87682.699594500707</v>
      </c>
      <c r="CI87" s="269">
        <f t="shared" si="85"/>
        <v>-227.88042599803885</v>
      </c>
    </row>
    <row r="88" spans="1:87" s="57" customFormat="1" ht="15.75" customHeight="1" x14ac:dyDescent="0.25">
      <c r="A88" s="297">
        <v>1026653</v>
      </c>
      <c r="B88" s="297">
        <v>4381</v>
      </c>
      <c r="C88" s="347">
        <v>675367</v>
      </c>
      <c r="D88" s="219" t="s">
        <v>941</v>
      </c>
      <c r="E88" s="299" t="s">
        <v>476</v>
      </c>
      <c r="F88" s="299" t="s">
        <v>994</v>
      </c>
      <c r="G88" s="301" t="s">
        <v>915</v>
      </c>
      <c r="H88" s="302" t="s">
        <v>994</v>
      </c>
      <c r="I88" s="56" t="s">
        <v>35</v>
      </c>
      <c r="J88" s="229" t="s">
        <v>35</v>
      </c>
      <c r="K88" s="229" t="s">
        <v>35</v>
      </c>
      <c r="L88" s="56"/>
      <c r="M88" s="56"/>
      <c r="N88" s="58"/>
      <c r="O88" s="297">
        <v>1026653</v>
      </c>
      <c r="P88" s="303">
        <v>5826</v>
      </c>
      <c r="Q88" s="304">
        <v>42064</v>
      </c>
      <c r="R88" s="304">
        <v>42247</v>
      </c>
      <c r="S88" s="303">
        <f t="shared" si="50"/>
        <v>11557</v>
      </c>
      <c r="T88" s="59"/>
      <c r="U88" s="346">
        <f t="shared" si="86"/>
        <v>1.4268100283374324E-3</v>
      </c>
      <c r="V88" s="345">
        <f t="shared" si="87"/>
        <v>1.0881505517536247E-3</v>
      </c>
      <c r="W88" s="27">
        <v>140532.46751161365</v>
      </c>
      <c r="X88" s="27">
        <v>140532.46751161365</v>
      </c>
      <c r="Y88" s="305">
        <f t="shared" si="51"/>
        <v>276894.76510497119</v>
      </c>
      <c r="Z88" s="53">
        <f t="shared" si="91"/>
        <v>18788.560000000001</v>
      </c>
      <c r="AA88" s="54">
        <f t="shared" si="91"/>
        <v>18788.560000000001</v>
      </c>
      <c r="AB88" s="54">
        <f t="shared" si="91"/>
        <v>18788.560000000001</v>
      </c>
      <c r="AC88" s="54">
        <f t="shared" si="91"/>
        <v>18788.560000000001</v>
      </c>
      <c r="AD88" s="52">
        <f t="shared" si="52"/>
        <v>75154.22</v>
      </c>
      <c r="AE88" s="53">
        <f t="shared" si="92"/>
        <v>34893.03</v>
      </c>
      <c r="AF88" s="53">
        <f t="shared" si="92"/>
        <v>34893.03</v>
      </c>
      <c r="AG88" s="53">
        <f t="shared" si="92"/>
        <v>34893.03</v>
      </c>
      <c r="AH88" s="53">
        <f t="shared" si="92"/>
        <v>34893.03</v>
      </c>
      <c r="AI88" s="52">
        <f t="shared" si="53"/>
        <v>139572.12345287862</v>
      </c>
      <c r="AJ88" s="55">
        <f t="shared" si="54"/>
        <v>491621.10855784983</v>
      </c>
      <c r="AK88" s="219" t="s">
        <v>941</v>
      </c>
      <c r="AL88" s="220">
        <v>76951.060656708069</v>
      </c>
      <c r="AM88" s="242"/>
      <c r="AN88" s="242"/>
      <c r="AO88" s="242">
        <f t="shared" si="55"/>
        <v>297736.30656448519</v>
      </c>
      <c r="AP88" s="243">
        <f t="shared" si="56"/>
        <v>80810.989247311838</v>
      </c>
      <c r="AQ88" s="244">
        <f t="shared" si="57"/>
        <v>150077.5520998695</v>
      </c>
      <c r="AR88" s="245">
        <f t="shared" si="58"/>
        <v>3.87</v>
      </c>
      <c r="AS88" s="246">
        <f t="shared" si="59"/>
        <v>1.05</v>
      </c>
      <c r="AT88" s="246">
        <f t="shared" si="60"/>
        <v>1.95</v>
      </c>
      <c r="AU88" s="251">
        <f t="shared" si="61"/>
        <v>6.87</v>
      </c>
      <c r="AV88" s="245">
        <f t="shared" si="62"/>
        <v>3.6</v>
      </c>
      <c r="AW88" s="246">
        <f t="shared" si="63"/>
        <v>0.98</v>
      </c>
      <c r="AX88" s="246">
        <f t="shared" si="64"/>
        <v>1.81</v>
      </c>
      <c r="AY88" s="252">
        <f t="shared" si="65"/>
        <v>6.3900000000000006</v>
      </c>
      <c r="AZ88" s="249">
        <f t="shared" si="66"/>
        <v>3.6</v>
      </c>
      <c r="BA88" s="56">
        <f t="shared" si="67"/>
        <v>4</v>
      </c>
      <c r="BB88" s="246">
        <f t="shared" si="68"/>
        <v>0.25</v>
      </c>
      <c r="BC88" s="250">
        <f t="shared" si="69"/>
        <v>0.45</v>
      </c>
      <c r="BD88" s="246">
        <f t="shared" si="70"/>
        <v>3.6</v>
      </c>
      <c r="BE88" s="56">
        <v>4</v>
      </c>
      <c r="BF88" s="246">
        <f t="shared" si="71"/>
        <v>0.25</v>
      </c>
      <c r="BG88" s="250">
        <f t="shared" si="72"/>
        <v>0.45</v>
      </c>
      <c r="BH88" s="246">
        <f>INDEX('Mar - Aug'!AG:AG,MATCH(C88,'Mar - Aug'!C:C,0))</f>
        <v>3.49</v>
      </c>
      <c r="BI88" s="56">
        <v>4</v>
      </c>
      <c r="BJ88" s="246">
        <f>INDEX('Mar - Aug'!AK:AK,MATCH($C88,'Mar - Aug'!$C:$C,0))</f>
        <v>0.24</v>
      </c>
      <c r="BK88" s="246">
        <f>INDEX('Mar - Aug'!AL:AL,MATCH($C88,'Mar - Aug'!$C:$C,0))</f>
        <v>0.44</v>
      </c>
      <c r="BL88" s="246">
        <f>INDEX('Mar - Aug'!$AG:$AG,MATCH($C88,'Mar - Aug'!$C:$C,0))</f>
        <v>3.49</v>
      </c>
      <c r="BM88" s="56">
        <v>4</v>
      </c>
      <c r="BN88" s="246">
        <f>INDEX('Mar - Aug'!$AK:$AK,MATCH($C88,'Mar - Aug'!$C:$C,0))</f>
        <v>0.24</v>
      </c>
      <c r="BO88" s="246">
        <f>INDEX('Mar - Aug'!$AL:$AL,MATCH($C88,'Mar - Aug'!$C:$C,0))</f>
        <v>0.44</v>
      </c>
      <c r="BP88" s="60">
        <f>INDEX(FY2019_ALL_Targets!EB:EB,MATCH('Final Comp Values'!B88,FY2019_ALL_Targets!A:A,0))</f>
        <v>0</v>
      </c>
      <c r="BQ88" s="60">
        <f>+INDEX(FY2019_ALL_Targets!DY:DY,MATCH(B88,FY2019_ALL_Targets!A:A,0))</f>
        <v>0</v>
      </c>
      <c r="BR88" s="60">
        <f>+INDEX(FY2019_ALL_Targets!DZ:DZ,MATCH(B88,FY2019_ALL_Targets!A:A,0))</f>
        <v>1</v>
      </c>
      <c r="BS88" s="283">
        <f>+INDEX(FY2019_ALL_Targets!EA:EA,MATCH(B88,FY2019_ALL_Targets!A:A,0))</f>
        <v>0</v>
      </c>
      <c r="BT88" s="245">
        <f t="shared" si="88"/>
        <v>0</v>
      </c>
      <c r="BU88" s="245">
        <f t="shared" si="89"/>
        <v>0</v>
      </c>
      <c r="BV88" s="246">
        <f t="shared" si="90"/>
        <v>0.44</v>
      </c>
      <c r="BW88" s="284">
        <f t="shared" si="73"/>
        <v>33858.46668895155</v>
      </c>
      <c r="BX88" s="245">
        <f t="shared" si="74"/>
        <v>5.95</v>
      </c>
      <c r="BY88" s="246">
        <f t="shared" si="75"/>
        <v>457858.81090741302</v>
      </c>
      <c r="BZ88" s="285">
        <f t="shared" si="76"/>
        <v>1.3055645595509851E-3</v>
      </c>
      <c r="CA88" s="245">
        <f t="shared" si="77"/>
        <v>53132.34</v>
      </c>
      <c r="CB88" s="286">
        <f t="shared" si="78"/>
        <v>0.69</v>
      </c>
      <c r="CC88" s="268">
        <f t="shared" si="79"/>
        <v>-9.9999999999996203E-3</v>
      </c>
      <c r="CD88" s="267">
        <f t="shared" si="80"/>
        <v>491621.10855784983</v>
      </c>
      <c r="CE88" s="268">
        <f t="shared" si="81"/>
        <v>510991.15090741299</v>
      </c>
      <c r="CF88" s="268">
        <f t="shared" si="82"/>
        <v>0.25</v>
      </c>
      <c r="CG88" s="270">
        <f t="shared" si="83"/>
        <v>19234.002682231996</v>
      </c>
      <c r="CH88" s="270">
        <f t="shared" si="84"/>
        <v>19370.042349563155</v>
      </c>
      <c r="CI88" s="269">
        <f t="shared" si="85"/>
        <v>-136.03966733115885</v>
      </c>
    </row>
    <row r="89" spans="1:87" s="57" customFormat="1" ht="15.75" customHeight="1" x14ac:dyDescent="0.25">
      <c r="A89" s="297">
        <v>1026314</v>
      </c>
      <c r="B89" s="297">
        <v>4383</v>
      </c>
      <c r="C89" s="347">
        <v>675498</v>
      </c>
      <c r="D89" s="219" t="s">
        <v>923</v>
      </c>
      <c r="E89" s="299" t="s">
        <v>477</v>
      </c>
      <c r="F89" s="299" t="s">
        <v>1011</v>
      </c>
      <c r="G89" s="301" t="s">
        <v>915</v>
      </c>
      <c r="H89" s="302" t="s">
        <v>1011</v>
      </c>
      <c r="I89" s="56" t="s">
        <v>35</v>
      </c>
      <c r="J89" s="229" t="s">
        <v>35</v>
      </c>
      <c r="K89" s="229" t="s">
        <v>35</v>
      </c>
      <c r="L89" s="56"/>
      <c r="M89" s="56"/>
      <c r="N89" s="58"/>
      <c r="O89" s="297">
        <v>1026314</v>
      </c>
      <c r="P89" s="303">
        <v>12688</v>
      </c>
      <c r="Q89" s="304">
        <v>42005</v>
      </c>
      <c r="R89" s="304">
        <v>42247</v>
      </c>
      <c r="S89" s="303">
        <f t="shared" si="50"/>
        <v>19058</v>
      </c>
      <c r="T89" s="59"/>
      <c r="U89" s="346">
        <f t="shared" si="86"/>
        <v>2.3528723301942359E-3</v>
      </c>
      <c r="V89" s="345">
        <f t="shared" si="87"/>
        <v>1.7944079964801055E-3</v>
      </c>
      <c r="W89" s="27">
        <v>231744.20401690176</v>
      </c>
      <c r="X89" s="27">
        <v>231744.2</v>
      </c>
      <c r="Y89" s="305">
        <f t="shared" si="51"/>
        <v>456611.61489751155</v>
      </c>
      <c r="Z89" s="53">
        <f t="shared" si="91"/>
        <v>30983.15</v>
      </c>
      <c r="AA89" s="54">
        <f t="shared" si="91"/>
        <v>30983.15</v>
      </c>
      <c r="AB89" s="54">
        <f t="shared" si="91"/>
        <v>30983.15</v>
      </c>
      <c r="AC89" s="54">
        <f t="shared" si="91"/>
        <v>30983.15</v>
      </c>
      <c r="AD89" s="52">
        <f t="shared" si="52"/>
        <v>123932.61</v>
      </c>
      <c r="AE89" s="53">
        <f t="shared" si="92"/>
        <v>57540.14</v>
      </c>
      <c r="AF89" s="53">
        <f t="shared" si="92"/>
        <v>57540.14</v>
      </c>
      <c r="AG89" s="53">
        <f t="shared" si="92"/>
        <v>57540.14</v>
      </c>
      <c r="AH89" s="53">
        <f t="shared" si="92"/>
        <v>57540.14</v>
      </c>
      <c r="AI89" s="52">
        <f t="shared" si="53"/>
        <v>230160.55453534314</v>
      </c>
      <c r="AJ89" s="55">
        <f t="shared" si="54"/>
        <v>810704.77943285462</v>
      </c>
      <c r="AK89" s="219" t="s">
        <v>923</v>
      </c>
      <c r="AL89" s="220">
        <v>21889.523364708708</v>
      </c>
      <c r="AM89" s="242"/>
      <c r="AN89" s="242"/>
      <c r="AO89" s="242">
        <f t="shared" si="55"/>
        <v>490980.23107259307</v>
      </c>
      <c r="AP89" s="243">
        <f t="shared" si="56"/>
        <v>133260.87096774194</v>
      </c>
      <c r="AQ89" s="244">
        <f t="shared" si="57"/>
        <v>247484.46724230447</v>
      </c>
      <c r="AR89" s="245">
        <f t="shared" si="58"/>
        <v>22.43</v>
      </c>
      <c r="AS89" s="246">
        <f t="shared" si="59"/>
        <v>6.09</v>
      </c>
      <c r="AT89" s="246">
        <f t="shared" si="60"/>
        <v>11.31</v>
      </c>
      <c r="AU89" s="251">
        <f t="shared" si="61"/>
        <v>39.83</v>
      </c>
      <c r="AV89" s="245">
        <f t="shared" si="62"/>
        <v>20.86</v>
      </c>
      <c r="AW89" s="246">
        <f t="shared" si="63"/>
        <v>5.66</v>
      </c>
      <c r="AX89" s="246">
        <f t="shared" si="64"/>
        <v>10.51</v>
      </c>
      <c r="AY89" s="252">
        <f t="shared" si="65"/>
        <v>37.03</v>
      </c>
      <c r="AZ89" s="249">
        <f t="shared" si="66"/>
        <v>20.86</v>
      </c>
      <c r="BA89" s="56">
        <f t="shared" si="67"/>
        <v>4</v>
      </c>
      <c r="BB89" s="246">
        <f t="shared" si="68"/>
        <v>1.42</v>
      </c>
      <c r="BC89" s="250">
        <f t="shared" si="69"/>
        <v>2.63</v>
      </c>
      <c r="BD89" s="246">
        <f t="shared" si="70"/>
        <v>20.86</v>
      </c>
      <c r="BE89" s="56">
        <v>4</v>
      </c>
      <c r="BF89" s="246">
        <f t="shared" si="71"/>
        <v>1.42</v>
      </c>
      <c r="BG89" s="250">
        <f t="shared" si="72"/>
        <v>2.63</v>
      </c>
      <c r="BH89" s="246">
        <f>INDEX('Mar - Aug'!AG:AG,MATCH(C89,'Mar - Aug'!C:C,0))</f>
        <v>21.16</v>
      </c>
      <c r="BI89" s="56">
        <v>4</v>
      </c>
      <c r="BJ89" s="246">
        <f>INDEX('Mar - Aug'!AK:AK,MATCH($C89,'Mar - Aug'!$C:$C,0))</f>
        <v>1.44</v>
      </c>
      <c r="BK89" s="246">
        <f>INDEX('Mar - Aug'!AL:AL,MATCH($C89,'Mar - Aug'!$C:$C,0))</f>
        <v>2.67</v>
      </c>
      <c r="BL89" s="246">
        <f>INDEX('Mar - Aug'!$AG:$AG,MATCH($C89,'Mar - Aug'!$C:$C,0))</f>
        <v>21.16</v>
      </c>
      <c r="BM89" s="56">
        <v>4</v>
      </c>
      <c r="BN89" s="246">
        <f>INDEX('Mar - Aug'!$AK:$AK,MATCH($C89,'Mar - Aug'!$C:$C,0))</f>
        <v>1.44</v>
      </c>
      <c r="BO89" s="246">
        <f>INDEX('Mar - Aug'!$AL:$AL,MATCH($C89,'Mar - Aug'!$C:$C,0))</f>
        <v>2.67</v>
      </c>
      <c r="BP89" s="60">
        <f>INDEX(FY2019_ALL_Targets!EB:EB,MATCH('Final Comp Values'!B89,FY2019_ALL_Targets!A:A,0))</f>
        <v>0</v>
      </c>
      <c r="BQ89" s="60">
        <f>+INDEX(FY2019_ALL_Targets!DY:DY,MATCH(B89,FY2019_ALL_Targets!A:A,0))</f>
        <v>1</v>
      </c>
      <c r="BR89" s="60">
        <f>+INDEX(FY2019_ALL_Targets!DZ:DZ,MATCH(B89,FY2019_ALL_Targets!A:A,0))</f>
        <v>2</v>
      </c>
      <c r="BS89" s="283">
        <f>+INDEX(FY2019_ALL_Targets!EA:EA,MATCH(B89,FY2019_ALL_Targets!A:A,0))</f>
        <v>0</v>
      </c>
      <c r="BT89" s="245">
        <f t="shared" si="88"/>
        <v>0</v>
      </c>
      <c r="BU89" s="245">
        <f t="shared" si="89"/>
        <v>1.44</v>
      </c>
      <c r="BV89" s="246">
        <f t="shared" si="90"/>
        <v>5.34</v>
      </c>
      <c r="BW89" s="284">
        <f t="shared" si="73"/>
        <v>148410.96841272502</v>
      </c>
      <c r="BX89" s="245">
        <f t="shared" si="74"/>
        <v>30.25</v>
      </c>
      <c r="BY89" s="246">
        <f t="shared" si="75"/>
        <v>662158.08178243844</v>
      </c>
      <c r="BZ89" s="285">
        <f t="shared" si="76"/>
        <v>1.8881150778383279E-3</v>
      </c>
      <c r="CA89" s="245">
        <f t="shared" si="77"/>
        <v>76840.3</v>
      </c>
      <c r="CB89" s="286">
        <f t="shared" si="78"/>
        <v>3.51</v>
      </c>
      <c r="CC89" s="268">
        <f t="shared" si="79"/>
        <v>-2.9999999999999361E-2</v>
      </c>
      <c r="CD89" s="267">
        <f t="shared" si="80"/>
        <v>810704.77943285462</v>
      </c>
      <c r="CE89" s="268">
        <f t="shared" si="81"/>
        <v>738998.38178243849</v>
      </c>
      <c r="CF89" s="268">
        <f t="shared" si="82"/>
        <v>-3.2700000000000031</v>
      </c>
      <c r="CG89" s="270">
        <f t="shared" si="83"/>
        <v>-71590.727214297527</v>
      </c>
      <c r="CH89" s="270">
        <f t="shared" si="84"/>
        <v>-71706.397650416126</v>
      </c>
      <c r="CI89" s="269">
        <f t="shared" si="85"/>
        <v>115.67043611859845</v>
      </c>
    </row>
    <row r="90" spans="1:87" s="57" customFormat="1" ht="15.75" customHeight="1" x14ac:dyDescent="0.25">
      <c r="A90" s="297">
        <v>1026065</v>
      </c>
      <c r="B90" s="297">
        <v>4384</v>
      </c>
      <c r="C90" s="347">
        <v>455893</v>
      </c>
      <c r="D90" s="219" t="s">
        <v>913</v>
      </c>
      <c r="E90" s="299" t="s">
        <v>479</v>
      </c>
      <c r="F90" s="299" t="s">
        <v>994</v>
      </c>
      <c r="G90" s="301" t="s">
        <v>915</v>
      </c>
      <c r="H90" s="302" t="s">
        <v>994</v>
      </c>
      <c r="I90" s="56" t="s">
        <v>35</v>
      </c>
      <c r="J90" s="229" t="s">
        <v>35</v>
      </c>
      <c r="K90" s="229" t="s">
        <v>35</v>
      </c>
      <c r="L90" s="56"/>
      <c r="M90" s="56"/>
      <c r="N90" s="58"/>
      <c r="O90" s="297">
        <v>1026065</v>
      </c>
      <c r="P90" s="303">
        <v>8783</v>
      </c>
      <c r="Q90" s="304">
        <v>41883</v>
      </c>
      <c r="R90" s="304">
        <v>42247</v>
      </c>
      <c r="S90" s="303">
        <f t="shared" si="50"/>
        <v>8783</v>
      </c>
      <c r="T90" s="59"/>
      <c r="U90" s="346">
        <f t="shared" si="86"/>
        <v>1.0843361148124659E-3</v>
      </c>
      <c r="V90" s="345">
        <f t="shared" si="87"/>
        <v>8.2696428969906424E-4</v>
      </c>
      <c r="W90" s="27">
        <v>106800.78414496001</v>
      </c>
      <c r="X90" s="27">
        <v>106800.78414496001</v>
      </c>
      <c r="Y90" s="305">
        <f t="shared" si="51"/>
        <v>210432.35458310653</v>
      </c>
      <c r="Z90" s="53">
        <f t="shared" si="91"/>
        <v>14278.78</v>
      </c>
      <c r="AA90" s="54">
        <f t="shared" si="91"/>
        <v>14278.78</v>
      </c>
      <c r="AB90" s="54">
        <f t="shared" si="91"/>
        <v>14278.78</v>
      </c>
      <c r="AC90" s="54">
        <f t="shared" si="91"/>
        <v>14278.78</v>
      </c>
      <c r="AD90" s="52">
        <f t="shared" si="52"/>
        <v>57115.13</v>
      </c>
      <c r="AE90" s="53">
        <f t="shared" si="92"/>
        <v>26517.74</v>
      </c>
      <c r="AF90" s="53">
        <f t="shared" si="92"/>
        <v>26517.74</v>
      </c>
      <c r="AG90" s="53">
        <f t="shared" si="92"/>
        <v>26517.74</v>
      </c>
      <c r="AH90" s="53">
        <f t="shared" si="92"/>
        <v>26517.74</v>
      </c>
      <c r="AI90" s="52">
        <f t="shared" si="53"/>
        <v>106070.94923307371</v>
      </c>
      <c r="AJ90" s="55">
        <f t="shared" si="54"/>
        <v>373618.43381618022</v>
      </c>
      <c r="AK90" s="219" t="s">
        <v>913</v>
      </c>
      <c r="AL90" s="220">
        <v>61485.26180987338</v>
      </c>
      <c r="AM90" s="242"/>
      <c r="AN90" s="242"/>
      <c r="AO90" s="242">
        <f t="shared" si="55"/>
        <v>226271.34901409305</v>
      </c>
      <c r="AP90" s="243">
        <f t="shared" si="56"/>
        <v>61414.118279569891</v>
      </c>
      <c r="AQ90" s="244">
        <f t="shared" si="57"/>
        <v>114054.78412158464</v>
      </c>
      <c r="AR90" s="245">
        <f t="shared" si="58"/>
        <v>3.68</v>
      </c>
      <c r="AS90" s="246">
        <f t="shared" si="59"/>
        <v>1</v>
      </c>
      <c r="AT90" s="246">
        <f t="shared" si="60"/>
        <v>1.85</v>
      </c>
      <c r="AU90" s="251">
        <f t="shared" si="61"/>
        <v>6.5299999999999994</v>
      </c>
      <c r="AV90" s="245">
        <f t="shared" si="62"/>
        <v>3.42</v>
      </c>
      <c r="AW90" s="246">
        <f t="shared" si="63"/>
        <v>0.93</v>
      </c>
      <c r="AX90" s="246">
        <f t="shared" si="64"/>
        <v>1.73</v>
      </c>
      <c r="AY90" s="252">
        <f t="shared" si="65"/>
        <v>6.08</v>
      </c>
      <c r="AZ90" s="249">
        <f t="shared" si="66"/>
        <v>3.42</v>
      </c>
      <c r="BA90" s="56">
        <f t="shared" si="67"/>
        <v>4</v>
      </c>
      <c r="BB90" s="246">
        <f t="shared" si="68"/>
        <v>0.23</v>
      </c>
      <c r="BC90" s="250">
        <f t="shared" si="69"/>
        <v>0.43</v>
      </c>
      <c r="BD90" s="246">
        <f t="shared" si="70"/>
        <v>3.42</v>
      </c>
      <c r="BE90" s="56">
        <v>4</v>
      </c>
      <c r="BF90" s="246">
        <f t="shared" si="71"/>
        <v>0.23</v>
      </c>
      <c r="BG90" s="250">
        <f t="shared" si="72"/>
        <v>0.43</v>
      </c>
      <c r="BH90" s="246">
        <f>INDEX('Mar - Aug'!AG:AG,MATCH(C90,'Mar - Aug'!C:C,0))</f>
        <v>3.35</v>
      </c>
      <c r="BI90" s="56">
        <v>4</v>
      </c>
      <c r="BJ90" s="246">
        <f>INDEX('Mar - Aug'!AK:AK,MATCH($C90,'Mar - Aug'!$C:$C,0))</f>
        <v>0.23</v>
      </c>
      <c r="BK90" s="246">
        <f>INDEX('Mar - Aug'!AL:AL,MATCH($C90,'Mar - Aug'!$C:$C,0))</f>
        <v>0.42</v>
      </c>
      <c r="BL90" s="246">
        <f>INDEX('Mar - Aug'!$AG:$AG,MATCH($C90,'Mar - Aug'!$C:$C,0))</f>
        <v>3.35</v>
      </c>
      <c r="BM90" s="56">
        <v>4</v>
      </c>
      <c r="BN90" s="246">
        <f>INDEX('Mar - Aug'!$AK:$AK,MATCH($C90,'Mar - Aug'!$C:$C,0))</f>
        <v>0.23</v>
      </c>
      <c r="BO90" s="246">
        <f>INDEX('Mar - Aug'!$AL:$AL,MATCH($C90,'Mar - Aug'!$C:$C,0))</f>
        <v>0.42</v>
      </c>
      <c r="BP90" s="60">
        <f>INDEX(FY2019_ALL_Targets!EB:EB,MATCH('Final Comp Values'!B90,FY2019_ALL_Targets!A:A,0))</f>
        <v>0</v>
      </c>
      <c r="BQ90" s="60">
        <f>+INDEX(FY2019_ALL_Targets!DY:DY,MATCH(B90,FY2019_ALL_Targets!A:A,0))</f>
        <v>1</v>
      </c>
      <c r="BR90" s="60">
        <f>+INDEX(FY2019_ALL_Targets!DZ:DZ,MATCH(B90,FY2019_ALL_Targets!A:A,0))</f>
        <v>1</v>
      </c>
      <c r="BS90" s="283">
        <f>+INDEX(FY2019_ALL_Targets!EA:EA,MATCH(B90,FY2019_ALL_Targets!A:A,0))</f>
        <v>0</v>
      </c>
      <c r="BT90" s="245">
        <f t="shared" si="88"/>
        <v>0</v>
      </c>
      <c r="BU90" s="245">
        <f t="shared" si="89"/>
        <v>0.23</v>
      </c>
      <c r="BV90" s="246">
        <f t="shared" si="90"/>
        <v>0.42</v>
      </c>
      <c r="BW90" s="284">
        <f t="shared" si="73"/>
        <v>39965.420176417698</v>
      </c>
      <c r="BX90" s="245">
        <f t="shared" si="74"/>
        <v>5.43</v>
      </c>
      <c r="BY90" s="246">
        <f t="shared" si="75"/>
        <v>333864.97162761242</v>
      </c>
      <c r="BZ90" s="285">
        <f t="shared" si="76"/>
        <v>9.5200149969517321E-4</v>
      </c>
      <c r="CA90" s="245">
        <f t="shared" si="77"/>
        <v>38743.440000000002</v>
      </c>
      <c r="CB90" s="286">
        <f t="shared" si="78"/>
        <v>0.63</v>
      </c>
      <c r="CC90" s="268">
        <f t="shared" si="79"/>
        <v>2.0000000000000184E-2</v>
      </c>
      <c r="CD90" s="267">
        <f t="shared" si="80"/>
        <v>373618.43381618022</v>
      </c>
      <c r="CE90" s="268">
        <f t="shared" si="81"/>
        <v>372608.41162761243</v>
      </c>
      <c r="CF90" s="268">
        <f t="shared" si="82"/>
        <v>-2.0000000000000462E-2</v>
      </c>
      <c r="CG90" s="270">
        <f t="shared" si="83"/>
        <v>-1229.0080059743052</v>
      </c>
      <c r="CH90" s="270">
        <f t="shared" si="84"/>
        <v>-1010.0221885677893</v>
      </c>
      <c r="CI90" s="269">
        <f t="shared" si="85"/>
        <v>-218.98581740651593</v>
      </c>
    </row>
    <row r="91" spans="1:87" s="57" customFormat="1" ht="15.75" customHeight="1" x14ac:dyDescent="0.25">
      <c r="A91" s="297">
        <v>1015052</v>
      </c>
      <c r="B91" s="297">
        <v>4386</v>
      </c>
      <c r="C91" s="347">
        <v>675483</v>
      </c>
      <c r="D91" s="219" t="s">
        <v>913</v>
      </c>
      <c r="E91" s="299" t="s">
        <v>480</v>
      </c>
      <c r="F91" s="299" t="s">
        <v>932</v>
      </c>
      <c r="G91" s="301" t="s">
        <v>915</v>
      </c>
      <c r="H91" s="302" t="s">
        <v>932</v>
      </c>
      <c r="I91" s="56" t="s">
        <v>35</v>
      </c>
      <c r="J91" s="229" t="s">
        <v>36</v>
      </c>
      <c r="K91" s="229" t="s">
        <v>35</v>
      </c>
      <c r="L91" s="56"/>
      <c r="M91" s="56"/>
      <c r="N91" s="58"/>
      <c r="O91" s="297">
        <v>1015052</v>
      </c>
      <c r="P91" s="303">
        <v>7920</v>
      </c>
      <c r="Q91" s="304">
        <v>42005</v>
      </c>
      <c r="R91" s="304">
        <v>42369</v>
      </c>
      <c r="S91" s="303">
        <f t="shared" si="50"/>
        <v>7920</v>
      </c>
      <c r="T91" s="59"/>
      <c r="U91" s="346">
        <f t="shared" si="86"/>
        <v>9.7779141857164175E-4</v>
      </c>
      <c r="V91" s="345">
        <f t="shared" si="87"/>
        <v>7.4570843383998508E-4</v>
      </c>
      <c r="W91" s="27">
        <v>96306.752892825156</v>
      </c>
      <c r="X91" s="27">
        <v>96306.75</v>
      </c>
      <c r="Y91" s="305">
        <f t="shared" si="51"/>
        <v>189755.69262190635</v>
      </c>
      <c r="Z91" s="53">
        <f t="shared" si="91"/>
        <v>12875.78</v>
      </c>
      <c r="AA91" s="54">
        <f t="shared" si="91"/>
        <v>12875.78</v>
      </c>
      <c r="AB91" s="54">
        <f t="shared" si="91"/>
        <v>12875.78</v>
      </c>
      <c r="AC91" s="54">
        <f t="shared" si="91"/>
        <v>12875.78</v>
      </c>
      <c r="AD91" s="52">
        <f t="shared" si="52"/>
        <v>51503.11</v>
      </c>
      <c r="AE91" s="53">
        <f t="shared" si="92"/>
        <v>23912.16</v>
      </c>
      <c r="AF91" s="53">
        <f t="shared" si="92"/>
        <v>23912.16</v>
      </c>
      <c r="AG91" s="53">
        <f t="shared" si="92"/>
        <v>23912.16</v>
      </c>
      <c r="AH91" s="53">
        <f t="shared" si="92"/>
        <v>23912.16</v>
      </c>
      <c r="AI91" s="52">
        <f t="shared" si="53"/>
        <v>95648.630072406217</v>
      </c>
      <c r="AJ91" s="55">
        <f t="shared" si="54"/>
        <v>336907.43269431253</v>
      </c>
      <c r="AK91" s="219" t="s">
        <v>913</v>
      </c>
      <c r="AL91" s="220">
        <v>61485.26180987338</v>
      </c>
      <c r="AM91" s="242"/>
      <c r="AN91" s="242"/>
      <c r="AO91" s="242">
        <f t="shared" si="55"/>
        <v>204038.37916334017</v>
      </c>
      <c r="AP91" s="243">
        <f t="shared" si="56"/>
        <v>55379.688172043017</v>
      </c>
      <c r="AQ91" s="244">
        <f t="shared" si="57"/>
        <v>102847.98932516798</v>
      </c>
      <c r="AR91" s="245">
        <f t="shared" si="58"/>
        <v>3.32</v>
      </c>
      <c r="AS91" s="246">
        <f t="shared" si="59"/>
        <v>0.9</v>
      </c>
      <c r="AT91" s="246">
        <f t="shared" si="60"/>
        <v>1.67</v>
      </c>
      <c r="AU91" s="251">
        <f t="shared" si="61"/>
        <v>5.89</v>
      </c>
      <c r="AV91" s="245">
        <f t="shared" si="62"/>
        <v>3.09</v>
      </c>
      <c r="AW91" s="246">
        <f t="shared" si="63"/>
        <v>0.84</v>
      </c>
      <c r="AX91" s="246">
        <f t="shared" si="64"/>
        <v>1.56</v>
      </c>
      <c r="AY91" s="252">
        <f t="shared" si="65"/>
        <v>5.49</v>
      </c>
      <c r="AZ91" s="249">
        <f t="shared" si="66"/>
        <v>3.09</v>
      </c>
      <c r="BA91" s="56">
        <f t="shared" si="67"/>
        <v>4</v>
      </c>
      <c r="BB91" s="246">
        <f t="shared" si="68"/>
        <v>0.21</v>
      </c>
      <c r="BC91" s="250">
        <f t="shared" si="69"/>
        <v>0.39</v>
      </c>
      <c r="BD91" s="246">
        <f t="shared" si="70"/>
        <v>3.09</v>
      </c>
      <c r="BE91" s="56">
        <v>4</v>
      </c>
      <c r="BF91" s="246">
        <f t="shared" si="71"/>
        <v>0.21</v>
      </c>
      <c r="BG91" s="250">
        <f t="shared" si="72"/>
        <v>0.39</v>
      </c>
      <c r="BH91" s="246">
        <f>INDEX('Mar - Aug'!AG:AG,MATCH(C91,'Mar - Aug'!C:C,0))</f>
        <v>3.02</v>
      </c>
      <c r="BI91" s="56">
        <v>4</v>
      </c>
      <c r="BJ91" s="246">
        <f>INDEX('Mar - Aug'!AK:AK,MATCH($C91,'Mar - Aug'!$C:$C,0))</f>
        <v>0.21</v>
      </c>
      <c r="BK91" s="246">
        <f>INDEX('Mar - Aug'!AL:AL,MATCH($C91,'Mar - Aug'!$C:$C,0))</f>
        <v>0.38</v>
      </c>
      <c r="BL91" s="246">
        <f>INDEX('Mar - Aug'!$AG:$AG,MATCH($C91,'Mar - Aug'!$C:$C,0))</f>
        <v>3.02</v>
      </c>
      <c r="BM91" s="56">
        <v>4</v>
      </c>
      <c r="BN91" s="246">
        <f>INDEX('Mar - Aug'!$AK:$AK,MATCH($C91,'Mar - Aug'!$C:$C,0))</f>
        <v>0.21</v>
      </c>
      <c r="BO91" s="246">
        <f>INDEX('Mar - Aug'!$AL:$AL,MATCH($C91,'Mar - Aug'!$C:$C,0))</f>
        <v>0.38</v>
      </c>
      <c r="BP91" s="60">
        <f>INDEX(FY2019_ALL_Targets!EB:EB,MATCH('Final Comp Values'!B91,FY2019_ALL_Targets!A:A,0))</f>
        <v>0</v>
      </c>
      <c r="BQ91" s="60">
        <f>+INDEX(FY2019_ALL_Targets!DY:DY,MATCH(B91,FY2019_ALL_Targets!A:A,0))</f>
        <v>2</v>
      </c>
      <c r="BR91" s="60">
        <f>+INDEX(FY2019_ALL_Targets!DZ:DZ,MATCH(B91,FY2019_ALL_Targets!A:A,0))</f>
        <v>2</v>
      </c>
      <c r="BS91" s="283">
        <f>+INDEX(FY2019_ALL_Targets!EA:EA,MATCH(B91,FY2019_ALL_Targets!A:A,0))</f>
        <v>0</v>
      </c>
      <c r="BT91" s="245">
        <f t="shared" si="88"/>
        <v>0</v>
      </c>
      <c r="BU91" s="245">
        <f t="shared" si="89"/>
        <v>0.42</v>
      </c>
      <c r="BV91" s="246">
        <f t="shared" si="90"/>
        <v>0.76</v>
      </c>
      <c r="BW91" s="284">
        <f t="shared" si="73"/>
        <v>72552.608935650584</v>
      </c>
      <c r="BX91" s="245">
        <f t="shared" si="74"/>
        <v>4.3100000000000005</v>
      </c>
      <c r="BY91" s="246">
        <f t="shared" si="75"/>
        <v>265001.47840055428</v>
      </c>
      <c r="BZ91" s="285">
        <f t="shared" si="76"/>
        <v>7.5564023272305656E-4</v>
      </c>
      <c r="CA91" s="245">
        <f t="shared" si="77"/>
        <v>30752.16</v>
      </c>
      <c r="CB91" s="286">
        <f t="shared" si="78"/>
        <v>0.5</v>
      </c>
      <c r="CC91" s="268">
        <f t="shared" si="79"/>
        <v>0</v>
      </c>
      <c r="CD91" s="267">
        <f t="shared" si="80"/>
        <v>336907.43269431253</v>
      </c>
      <c r="CE91" s="268">
        <f t="shared" si="81"/>
        <v>295753.63840055425</v>
      </c>
      <c r="CF91" s="268">
        <f t="shared" si="82"/>
        <v>-0.67999999999999972</v>
      </c>
      <c r="CG91" s="270">
        <f t="shared" si="83"/>
        <v>-41729.882373794615</v>
      </c>
      <c r="CH91" s="270">
        <f t="shared" si="84"/>
        <v>-41153.794293758285</v>
      </c>
      <c r="CI91" s="269">
        <f t="shared" si="85"/>
        <v>-576.08808003633021</v>
      </c>
    </row>
    <row r="92" spans="1:87" s="57" customFormat="1" ht="15.75" customHeight="1" x14ac:dyDescent="0.25">
      <c r="A92" s="297">
        <v>1026252</v>
      </c>
      <c r="B92" s="297">
        <v>4390</v>
      </c>
      <c r="C92" s="347">
        <v>675438</v>
      </c>
      <c r="D92" s="219" t="s">
        <v>925</v>
      </c>
      <c r="E92" s="299" t="s">
        <v>482</v>
      </c>
      <c r="F92" s="299" t="s">
        <v>2344</v>
      </c>
      <c r="G92" s="301" t="s">
        <v>915</v>
      </c>
      <c r="H92" s="302" t="s">
        <v>2344</v>
      </c>
      <c r="I92" s="56" t="s">
        <v>35</v>
      </c>
      <c r="J92" s="229" t="s">
        <v>35</v>
      </c>
      <c r="K92" s="229" t="s">
        <v>36</v>
      </c>
      <c r="L92" s="56"/>
      <c r="M92" s="56"/>
      <c r="N92" s="58"/>
      <c r="O92" s="297">
        <v>1026252</v>
      </c>
      <c r="P92" s="303">
        <v>28589</v>
      </c>
      <c r="Q92" s="304">
        <v>41913</v>
      </c>
      <c r="R92" s="304">
        <v>42277</v>
      </c>
      <c r="S92" s="303">
        <f t="shared" si="50"/>
        <v>28589</v>
      </c>
      <c r="T92" s="59"/>
      <c r="U92" s="346">
        <f t="shared" si="86"/>
        <v>3.529555412316246E-3</v>
      </c>
      <c r="V92" s="345">
        <f t="shared" si="87"/>
        <v>2.6918003049307242E-3</v>
      </c>
      <c r="W92" s="27">
        <v>347640.62589951744</v>
      </c>
      <c r="X92" s="27">
        <v>347641</v>
      </c>
      <c r="Y92" s="305">
        <f t="shared" si="51"/>
        <v>684965.34045046475</v>
      </c>
      <c r="Z92" s="53">
        <f t="shared" si="91"/>
        <v>46477.98</v>
      </c>
      <c r="AA92" s="54">
        <f t="shared" si="91"/>
        <v>46477.98</v>
      </c>
      <c r="AB92" s="54">
        <f t="shared" si="91"/>
        <v>46477.98</v>
      </c>
      <c r="AC92" s="54">
        <f t="shared" si="91"/>
        <v>46477.98</v>
      </c>
      <c r="AD92" s="52">
        <f t="shared" si="52"/>
        <v>185911.91</v>
      </c>
      <c r="AE92" s="53">
        <f t="shared" si="92"/>
        <v>86316.25</v>
      </c>
      <c r="AF92" s="53">
        <f t="shared" si="92"/>
        <v>86316.25</v>
      </c>
      <c r="AG92" s="53">
        <f t="shared" si="92"/>
        <v>86316.25</v>
      </c>
      <c r="AH92" s="53">
        <f t="shared" si="92"/>
        <v>86316.25</v>
      </c>
      <c r="AI92" s="52">
        <f t="shared" si="53"/>
        <v>345264.98549747746</v>
      </c>
      <c r="AJ92" s="55">
        <f t="shared" si="54"/>
        <v>1216142.2359479424</v>
      </c>
      <c r="AK92" s="219" t="s">
        <v>925</v>
      </c>
      <c r="AL92" s="220">
        <v>58482.872744368782</v>
      </c>
      <c r="AM92" s="242"/>
      <c r="AN92" s="242"/>
      <c r="AO92" s="242">
        <f t="shared" si="55"/>
        <v>736521.87145211268</v>
      </c>
      <c r="AP92" s="243">
        <f t="shared" si="56"/>
        <v>199905.2795698925</v>
      </c>
      <c r="AQ92" s="244">
        <f t="shared" si="57"/>
        <v>371252.67257793277</v>
      </c>
      <c r="AR92" s="245">
        <f t="shared" si="58"/>
        <v>12.59</v>
      </c>
      <c r="AS92" s="246">
        <f t="shared" si="59"/>
        <v>3.42</v>
      </c>
      <c r="AT92" s="246">
        <f t="shared" si="60"/>
        <v>6.35</v>
      </c>
      <c r="AU92" s="251">
        <f t="shared" si="61"/>
        <v>22.36</v>
      </c>
      <c r="AV92" s="245">
        <f t="shared" si="62"/>
        <v>11.71</v>
      </c>
      <c r="AW92" s="246">
        <f t="shared" si="63"/>
        <v>3.18</v>
      </c>
      <c r="AX92" s="246">
        <f t="shared" si="64"/>
        <v>5.9</v>
      </c>
      <c r="AY92" s="252">
        <f t="shared" si="65"/>
        <v>20.79</v>
      </c>
      <c r="AZ92" s="249">
        <f t="shared" si="66"/>
        <v>11.71</v>
      </c>
      <c r="BA92" s="56">
        <f t="shared" si="67"/>
        <v>4</v>
      </c>
      <c r="BB92" s="246">
        <f t="shared" si="68"/>
        <v>0.8</v>
      </c>
      <c r="BC92" s="250">
        <f t="shared" si="69"/>
        <v>1.48</v>
      </c>
      <c r="BD92" s="246">
        <f t="shared" si="70"/>
        <v>11.71</v>
      </c>
      <c r="BE92" s="56">
        <v>4</v>
      </c>
      <c r="BF92" s="246">
        <f t="shared" si="71"/>
        <v>0.8</v>
      </c>
      <c r="BG92" s="250">
        <f t="shared" si="72"/>
        <v>1.48</v>
      </c>
      <c r="BH92" s="246">
        <f>INDEX('Mar - Aug'!AG:AG,MATCH(C92,'Mar - Aug'!C:C,0))</f>
        <v>11.78</v>
      </c>
      <c r="BI92" s="56">
        <v>4</v>
      </c>
      <c r="BJ92" s="246">
        <f>INDEX('Mar - Aug'!AK:AK,MATCH($C92,'Mar - Aug'!$C:$C,0))</f>
        <v>0.8</v>
      </c>
      <c r="BK92" s="246">
        <f>INDEX('Mar - Aug'!AL:AL,MATCH($C92,'Mar - Aug'!$C:$C,0))</f>
        <v>1.49</v>
      </c>
      <c r="BL92" s="246">
        <f>INDEX('Mar - Aug'!$AG:$AG,MATCH($C92,'Mar - Aug'!$C:$C,0))</f>
        <v>11.78</v>
      </c>
      <c r="BM92" s="56">
        <v>4</v>
      </c>
      <c r="BN92" s="246">
        <f>INDEX('Mar - Aug'!$AK:$AK,MATCH($C92,'Mar - Aug'!$C:$C,0))</f>
        <v>0.8</v>
      </c>
      <c r="BO92" s="246">
        <f>INDEX('Mar - Aug'!$AL:$AL,MATCH($C92,'Mar - Aug'!$C:$C,0))</f>
        <v>1.49</v>
      </c>
      <c r="BP92" s="60">
        <f>INDEX(FY2019_ALL_Targets!EB:EB,MATCH('Final Comp Values'!B92,FY2019_ALL_Targets!A:A,0))</f>
        <v>0</v>
      </c>
      <c r="BQ92" s="60">
        <f>+INDEX(FY2019_ALL_Targets!DY:DY,MATCH(B92,FY2019_ALL_Targets!A:A,0))</f>
        <v>0</v>
      </c>
      <c r="BR92" s="60">
        <f>+INDEX(FY2019_ALL_Targets!DZ:DZ,MATCH(B92,FY2019_ALL_Targets!A:A,0))</f>
        <v>0</v>
      </c>
      <c r="BS92" s="283">
        <f>+INDEX(FY2019_ALL_Targets!EA:EA,MATCH(B92,FY2019_ALL_Targets!A:A,0))</f>
        <v>0</v>
      </c>
      <c r="BT92" s="245">
        <f t="shared" si="88"/>
        <v>0</v>
      </c>
      <c r="BU92" s="245">
        <f t="shared" si="89"/>
        <v>0</v>
      </c>
      <c r="BV92" s="246">
        <f t="shared" si="90"/>
        <v>0</v>
      </c>
      <c r="BW92" s="284">
        <f t="shared" si="73"/>
        <v>0</v>
      </c>
      <c r="BX92" s="245">
        <f t="shared" si="74"/>
        <v>20.79</v>
      </c>
      <c r="BY92" s="246">
        <f t="shared" si="75"/>
        <v>1215858.924355427</v>
      </c>
      <c r="BZ92" s="285">
        <f t="shared" si="76"/>
        <v>3.4669690376958229E-3</v>
      </c>
      <c r="CA92" s="245">
        <f t="shared" si="77"/>
        <v>141094.65</v>
      </c>
      <c r="CB92" s="286">
        <f t="shared" si="78"/>
        <v>2.41</v>
      </c>
      <c r="CC92" s="268">
        <f t="shared" si="79"/>
        <v>-4.0000000000002034E-2</v>
      </c>
      <c r="CD92" s="267">
        <f t="shared" si="80"/>
        <v>1216142.2359479424</v>
      </c>
      <c r="CE92" s="268">
        <f t="shared" si="81"/>
        <v>1356953.5743554269</v>
      </c>
      <c r="CF92" s="268">
        <f t="shared" si="82"/>
        <v>2.41</v>
      </c>
      <c r="CG92" s="270">
        <f t="shared" si="83"/>
        <v>140976.56510988655</v>
      </c>
      <c r="CH92" s="270">
        <f t="shared" si="84"/>
        <v>140811.33840748458</v>
      </c>
      <c r="CI92" s="269">
        <f t="shared" si="85"/>
        <v>165.22670240196749</v>
      </c>
    </row>
    <row r="93" spans="1:87" s="57" customFormat="1" ht="15.75" customHeight="1" x14ac:dyDescent="0.25">
      <c r="A93" s="297">
        <v>1026243</v>
      </c>
      <c r="B93" s="297">
        <v>4395</v>
      </c>
      <c r="C93" s="347">
        <v>675038</v>
      </c>
      <c r="D93" s="219" t="s">
        <v>913</v>
      </c>
      <c r="E93" s="299" t="s">
        <v>484</v>
      </c>
      <c r="F93" s="299" t="s">
        <v>997</v>
      </c>
      <c r="G93" s="301" t="s">
        <v>915</v>
      </c>
      <c r="H93" s="302" t="s">
        <v>484</v>
      </c>
      <c r="I93" s="56" t="s">
        <v>35</v>
      </c>
      <c r="J93" s="229" t="s">
        <v>35</v>
      </c>
      <c r="K93" s="229" t="s">
        <v>35</v>
      </c>
      <c r="L93" s="56"/>
      <c r="M93" s="56"/>
      <c r="N93" s="58"/>
      <c r="O93" s="297">
        <v>1026243</v>
      </c>
      <c r="P93" s="303">
        <v>8245</v>
      </c>
      <c r="Q93" s="304">
        <v>41913</v>
      </c>
      <c r="R93" s="304">
        <v>42247</v>
      </c>
      <c r="S93" s="303">
        <f t="shared" si="50"/>
        <v>8983</v>
      </c>
      <c r="T93" s="59"/>
      <c r="U93" s="346">
        <f t="shared" si="86"/>
        <v>1.1090278173016487E-3</v>
      </c>
      <c r="V93" s="345">
        <f t="shared" si="87"/>
        <v>8.4579531075562955E-4</v>
      </c>
      <c r="W93" s="27">
        <v>109232.7728614455</v>
      </c>
      <c r="X93" s="27">
        <v>109232.77</v>
      </c>
      <c r="Y93" s="305">
        <f t="shared" si="51"/>
        <v>215224.16500285163</v>
      </c>
      <c r="Z93" s="53">
        <f t="shared" si="91"/>
        <v>14603.93</v>
      </c>
      <c r="AA93" s="54">
        <f t="shared" si="91"/>
        <v>14603.93</v>
      </c>
      <c r="AB93" s="54">
        <f t="shared" si="91"/>
        <v>14603.93</v>
      </c>
      <c r="AC93" s="54">
        <f t="shared" si="91"/>
        <v>14603.93</v>
      </c>
      <c r="AD93" s="52">
        <f t="shared" si="52"/>
        <v>58415.71</v>
      </c>
      <c r="AE93" s="53">
        <f t="shared" si="92"/>
        <v>27121.58</v>
      </c>
      <c r="AF93" s="53">
        <f t="shared" si="92"/>
        <v>27121.58</v>
      </c>
      <c r="AG93" s="53">
        <f t="shared" si="92"/>
        <v>27121.58</v>
      </c>
      <c r="AH93" s="53">
        <f t="shared" si="92"/>
        <v>27121.58</v>
      </c>
      <c r="AI93" s="52">
        <f t="shared" si="53"/>
        <v>108486.3186793466</v>
      </c>
      <c r="AJ93" s="55">
        <f t="shared" si="54"/>
        <v>382126.19368219824</v>
      </c>
      <c r="AK93" s="219" t="s">
        <v>913</v>
      </c>
      <c r="AL93" s="220">
        <v>61485.26180987338</v>
      </c>
      <c r="AM93" s="242"/>
      <c r="AN93" s="242"/>
      <c r="AO93" s="242">
        <f t="shared" si="55"/>
        <v>231423.83333639961</v>
      </c>
      <c r="AP93" s="243">
        <f t="shared" si="56"/>
        <v>62812.591397849465</v>
      </c>
      <c r="AQ93" s="244">
        <f t="shared" si="57"/>
        <v>116651.9555691899</v>
      </c>
      <c r="AR93" s="245">
        <f t="shared" si="58"/>
        <v>3.76</v>
      </c>
      <c r="AS93" s="246">
        <f t="shared" si="59"/>
        <v>1.02</v>
      </c>
      <c r="AT93" s="246">
        <f t="shared" si="60"/>
        <v>1.9</v>
      </c>
      <c r="AU93" s="251">
        <f t="shared" si="61"/>
        <v>6.68</v>
      </c>
      <c r="AV93" s="245">
        <f t="shared" si="62"/>
        <v>3.5</v>
      </c>
      <c r="AW93" s="246">
        <f t="shared" si="63"/>
        <v>0.95</v>
      </c>
      <c r="AX93" s="246">
        <f t="shared" si="64"/>
        <v>1.76</v>
      </c>
      <c r="AY93" s="252">
        <f t="shared" si="65"/>
        <v>6.21</v>
      </c>
      <c r="AZ93" s="249">
        <f t="shared" si="66"/>
        <v>3.5</v>
      </c>
      <c r="BA93" s="56">
        <f t="shared" si="67"/>
        <v>4</v>
      </c>
      <c r="BB93" s="246">
        <f t="shared" si="68"/>
        <v>0.24</v>
      </c>
      <c r="BC93" s="250">
        <f t="shared" si="69"/>
        <v>0.44</v>
      </c>
      <c r="BD93" s="246">
        <f t="shared" si="70"/>
        <v>3.5</v>
      </c>
      <c r="BE93" s="56">
        <v>4</v>
      </c>
      <c r="BF93" s="246">
        <f t="shared" si="71"/>
        <v>0.24</v>
      </c>
      <c r="BG93" s="250">
        <f t="shared" si="72"/>
        <v>0.44</v>
      </c>
      <c r="BH93" s="246">
        <f>INDEX('Mar - Aug'!AG:AG,MATCH(C93,'Mar - Aug'!C:C,0))</f>
        <v>3.43</v>
      </c>
      <c r="BI93" s="56">
        <v>4</v>
      </c>
      <c r="BJ93" s="246">
        <f>INDEX('Mar - Aug'!AK:AK,MATCH($C93,'Mar - Aug'!$C:$C,0))</f>
        <v>0.23</v>
      </c>
      <c r="BK93" s="246">
        <f>INDEX('Mar - Aug'!AL:AL,MATCH($C93,'Mar - Aug'!$C:$C,0))</f>
        <v>0.43</v>
      </c>
      <c r="BL93" s="246">
        <f>INDEX('Mar - Aug'!$AG:$AG,MATCH($C93,'Mar - Aug'!$C:$C,0))</f>
        <v>3.43</v>
      </c>
      <c r="BM93" s="56">
        <v>4</v>
      </c>
      <c r="BN93" s="246">
        <f>INDEX('Mar - Aug'!$AK:$AK,MATCH($C93,'Mar - Aug'!$C:$C,0))</f>
        <v>0.23</v>
      </c>
      <c r="BO93" s="246">
        <f>INDEX('Mar - Aug'!$AL:$AL,MATCH($C93,'Mar - Aug'!$C:$C,0))</f>
        <v>0.43</v>
      </c>
      <c r="BP93" s="60">
        <f>INDEX(FY2019_ALL_Targets!EB:EB,MATCH('Final Comp Values'!B93,FY2019_ALL_Targets!A:A,0))</f>
        <v>0</v>
      </c>
      <c r="BQ93" s="60">
        <f>+INDEX(FY2019_ALL_Targets!DY:DY,MATCH(B93,FY2019_ALL_Targets!A:A,0))</f>
        <v>1</v>
      </c>
      <c r="BR93" s="60">
        <f>+INDEX(FY2019_ALL_Targets!DZ:DZ,MATCH(B93,FY2019_ALL_Targets!A:A,0))</f>
        <v>1</v>
      </c>
      <c r="BS93" s="283">
        <f>+INDEX(FY2019_ALL_Targets!EA:EA,MATCH(B93,FY2019_ALL_Targets!A:A,0))</f>
        <v>0</v>
      </c>
      <c r="BT93" s="245">
        <f t="shared" si="88"/>
        <v>0</v>
      </c>
      <c r="BU93" s="245">
        <f t="shared" si="89"/>
        <v>0.23</v>
      </c>
      <c r="BV93" s="246">
        <f t="shared" si="90"/>
        <v>0.43</v>
      </c>
      <c r="BW93" s="284">
        <f t="shared" si="73"/>
        <v>40580.27279451643</v>
      </c>
      <c r="BX93" s="245">
        <f t="shared" si="74"/>
        <v>5.55</v>
      </c>
      <c r="BY93" s="246">
        <f t="shared" si="75"/>
        <v>341243.20304479724</v>
      </c>
      <c r="BZ93" s="285">
        <f t="shared" si="76"/>
        <v>9.7304020687075717E-4</v>
      </c>
      <c r="CA93" s="245">
        <f t="shared" si="77"/>
        <v>39599.65</v>
      </c>
      <c r="CB93" s="286">
        <f t="shared" si="78"/>
        <v>0.64</v>
      </c>
      <c r="CC93" s="268">
        <f t="shared" si="79"/>
        <v>-1.0000000000000064E-2</v>
      </c>
      <c r="CD93" s="267">
        <f t="shared" si="80"/>
        <v>382126.19368219824</v>
      </c>
      <c r="CE93" s="268">
        <f t="shared" si="81"/>
        <v>380842.85304479726</v>
      </c>
      <c r="CF93" s="268">
        <f t="shared" si="82"/>
        <v>-2.0000000000000462E-2</v>
      </c>
      <c r="CG93" s="270">
        <f t="shared" si="83"/>
        <v>-1230.6801728895559</v>
      </c>
      <c r="CH93" s="270">
        <f t="shared" si="84"/>
        <v>-1283.3406374009792</v>
      </c>
      <c r="CI93" s="269">
        <f t="shared" si="85"/>
        <v>52.660464511423243</v>
      </c>
    </row>
    <row r="94" spans="1:87" s="57" customFormat="1" ht="15.75" customHeight="1" x14ac:dyDescent="0.25">
      <c r="A94" s="297">
        <v>1015116</v>
      </c>
      <c r="B94" s="297">
        <v>4401</v>
      </c>
      <c r="C94" s="347">
        <v>455497</v>
      </c>
      <c r="D94" s="219" t="s">
        <v>925</v>
      </c>
      <c r="E94" s="299" t="s">
        <v>486</v>
      </c>
      <c r="F94" s="299" t="s">
        <v>1002</v>
      </c>
      <c r="G94" s="301" t="s">
        <v>915</v>
      </c>
      <c r="H94" s="302" t="s">
        <v>1002</v>
      </c>
      <c r="I94" s="56" t="s">
        <v>35</v>
      </c>
      <c r="J94" s="229" t="s">
        <v>36</v>
      </c>
      <c r="K94" s="229" t="s">
        <v>35</v>
      </c>
      <c r="L94" s="56"/>
      <c r="M94" s="56"/>
      <c r="N94" s="58"/>
      <c r="O94" s="297">
        <v>1015116</v>
      </c>
      <c r="P94" s="303">
        <v>14593</v>
      </c>
      <c r="Q94" s="304">
        <v>42005</v>
      </c>
      <c r="R94" s="304">
        <v>42369</v>
      </c>
      <c r="S94" s="303">
        <f t="shared" si="50"/>
        <v>14593</v>
      </c>
      <c r="T94" s="59"/>
      <c r="U94" s="346">
        <f t="shared" si="86"/>
        <v>1.8016300721232284E-3</v>
      </c>
      <c r="V94" s="345">
        <f t="shared" si="87"/>
        <v>1.3740054513922857E-3</v>
      </c>
      <c r="W94" s="27">
        <v>177450.05609386333</v>
      </c>
      <c r="X94" s="27">
        <v>177450.06</v>
      </c>
      <c r="Y94" s="305">
        <f t="shared" si="51"/>
        <v>349634.44727670198</v>
      </c>
      <c r="Z94" s="53">
        <f t="shared" si="91"/>
        <v>23724.27</v>
      </c>
      <c r="AA94" s="54">
        <f t="shared" si="91"/>
        <v>23724.27</v>
      </c>
      <c r="AB94" s="54">
        <f t="shared" si="91"/>
        <v>23724.27</v>
      </c>
      <c r="AC94" s="54">
        <f t="shared" si="91"/>
        <v>23724.27</v>
      </c>
      <c r="AD94" s="52">
        <f t="shared" si="52"/>
        <v>94897.08</v>
      </c>
      <c r="AE94" s="53">
        <f t="shared" si="92"/>
        <v>44059.360000000001</v>
      </c>
      <c r="AF94" s="53">
        <f t="shared" si="92"/>
        <v>44059.360000000001</v>
      </c>
      <c r="AG94" s="53">
        <f t="shared" si="92"/>
        <v>44059.360000000001</v>
      </c>
      <c r="AH94" s="53">
        <f t="shared" si="92"/>
        <v>44059.360000000001</v>
      </c>
      <c r="AI94" s="52">
        <f t="shared" si="53"/>
        <v>176237.43164730101</v>
      </c>
      <c r="AJ94" s="55">
        <f t="shared" si="54"/>
        <v>620768.95892400295</v>
      </c>
      <c r="AK94" s="219" t="s">
        <v>925</v>
      </c>
      <c r="AL94" s="220">
        <v>58482.872744368782</v>
      </c>
      <c r="AM94" s="242"/>
      <c r="AN94" s="242"/>
      <c r="AO94" s="242">
        <f t="shared" si="55"/>
        <v>375951.0185770989</v>
      </c>
      <c r="AP94" s="243">
        <f t="shared" si="56"/>
        <v>102039.87096774194</v>
      </c>
      <c r="AQ94" s="244">
        <f t="shared" si="57"/>
        <v>189502.61467451722</v>
      </c>
      <c r="AR94" s="245">
        <f t="shared" si="58"/>
        <v>6.43</v>
      </c>
      <c r="AS94" s="246">
        <f t="shared" si="59"/>
        <v>1.74</v>
      </c>
      <c r="AT94" s="246">
        <f t="shared" si="60"/>
        <v>3.24</v>
      </c>
      <c r="AU94" s="251">
        <f t="shared" si="61"/>
        <v>11.41</v>
      </c>
      <c r="AV94" s="245">
        <f t="shared" si="62"/>
        <v>5.98</v>
      </c>
      <c r="AW94" s="246">
        <f t="shared" si="63"/>
        <v>1.62</v>
      </c>
      <c r="AX94" s="246">
        <f t="shared" si="64"/>
        <v>3.01</v>
      </c>
      <c r="AY94" s="252">
        <f t="shared" si="65"/>
        <v>10.61</v>
      </c>
      <c r="AZ94" s="249">
        <f t="shared" si="66"/>
        <v>5.98</v>
      </c>
      <c r="BA94" s="56">
        <f t="shared" si="67"/>
        <v>4</v>
      </c>
      <c r="BB94" s="246">
        <f t="shared" si="68"/>
        <v>0.41</v>
      </c>
      <c r="BC94" s="250">
        <f t="shared" si="69"/>
        <v>0.75</v>
      </c>
      <c r="BD94" s="246">
        <f t="shared" si="70"/>
        <v>5.98</v>
      </c>
      <c r="BE94" s="56">
        <v>4</v>
      </c>
      <c r="BF94" s="246">
        <f t="shared" si="71"/>
        <v>0.41</v>
      </c>
      <c r="BG94" s="250">
        <f t="shared" si="72"/>
        <v>0.75</v>
      </c>
      <c r="BH94" s="246">
        <f>INDEX('Mar - Aug'!AG:AG,MATCH(C94,'Mar - Aug'!C:C,0))</f>
        <v>6.01</v>
      </c>
      <c r="BI94" s="56">
        <v>4</v>
      </c>
      <c r="BJ94" s="246">
        <f>INDEX('Mar - Aug'!AK:AK,MATCH($C94,'Mar - Aug'!$C:$C,0))</f>
        <v>0.41</v>
      </c>
      <c r="BK94" s="246">
        <f>INDEX('Mar - Aug'!AL:AL,MATCH($C94,'Mar - Aug'!$C:$C,0))</f>
        <v>0.76</v>
      </c>
      <c r="BL94" s="246">
        <f>INDEX('Mar - Aug'!$AG:$AG,MATCH($C94,'Mar - Aug'!$C:$C,0))</f>
        <v>6.01</v>
      </c>
      <c r="BM94" s="56">
        <v>4</v>
      </c>
      <c r="BN94" s="246">
        <f>INDEX('Mar - Aug'!$AK:$AK,MATCH($C94,'Mar - Aug'!$C:$C,0))</f>
        <v>0.41</v>
      </c>
      <c r="BO94" s="246">
        <f>INDEX('Mar - Aug'!$AL:$AL,MATCH($C94,'Mar - Aug'!$C:$C,0))</f>
        <v>0.76</v>
      </c>
      <c r="BP94" s="60">
        <f>INDEX(FY2019_ALL_Targets!EB:EB,MATCH('Final Comp Values'!B94,FY2019_ALL_Targets!A:A,0))</f>
        <v>0</v>
      </c>
      <c r="BQ94" s="60">
        <f>+INDEX(FY2019_ALL_Targets!DY:DY,MATCH(B94,FY2019_ALL_Targets!A:A,0))</f>
        <v>1</v>
      </c>
      <c r="BR94" s="60">
        <f>+INDEX(FY2019_ALL_Targets!DZ:DZ,MATCH(B94,FY2019_ALL_Targets!A:A,0))</f>
        <v>1</v>
      </c>
      <c r="BS94" s="283">
        <f>+INDEX(FY2019_ALL_Targets!EA:EA,MATCH(B94,FY2019_ALL_Targets!A:A,0))</f>
        <v>0</v>
      </c>
      <c r="BT94" s="245">
        <f t="shared" si="88"/>
        <v>0</v>
      </c>
      <c r="BU94" s="245">
        <f t="shared" si="89"/>
        <v>0.41</v>
      </c>
      <c r="BV94" s="246">
        <f t="shared" si="90"/>
        <v>0.76</v>
      </c>
      <c r="BW94" s="284">
        <f t="shared" si="73"/>
        <v>68424.961110911478</v>
      </c>
      <c r="BX94" s="245">
        <f t="shared" si="74"/>
        <v>9.44</v>
      </c>
      <c r="BY94" s="246">
        <f t="shared" si="75"/>
        <v>552078.31870684132</v>
      </c>
      <c r="BZ94" s="285">
        <f t="shared" si="76"/>
        <v>1.5742274033597196E-3</v>
      </c>
      <c r="CA94" s="245">
        <f t="shared" si="77"/>
        <v>64066.07</v>
      </c>
      <c r="CB94" s="286">
        <f t="shared" si="78"/>
        <v>1.1000000000000001</v>
      </c>
      <c r="CC94" s="268">
        <f t="shared" si="79"/>
        <v>-1.0000000000001119E-2</v>
      </c>
      <c r="CD94" s="267">
        <f t="shared" si="80"/>
        <v>620768.95892400295</v>
      </c>
      <c r="CE94" s="268">
        <f t="shared" si="81"/>
        <v>616144.38870684127</v>
      </c>
      <c r="CF94" s="268">
        <f t="shared" si="82"/>
        <v>-7.0000000000000284E-2</v>
      </c>
      <c r="CG94" s="270">
        <f t="shared" si="83"/>
        <v>-4095.5539231555499</v>
      </c>
      <c r="CH94" s="270">
        <f t="shared" si="84"/>
        <v>-4624.5702171616722</v>
      </c>
      <c r="CI94" s="269">
        <f t="shared" si="85"/>
        <v>529.01629400612228</v>
      </c>
    </row>
    <row r="95" spans="1:87" s="57" customFormat="1" ht="15.75" customHeight="1" x14ac:dyDescent="0.25">
      <c r="A95" s="297">
        <v>1028328</v>
      </c>
      <c r="B95" s="297">
        <v>4403</v>
      </c>
      <c r="C95" s="347">
        <v>675270</v>
      </c>
      <c r="D95" s="219" t="s">
        <v>937</v>
      </c>
      <c r="E95" s="299" t="s">
        <v>2851</v>
      </c>
      <c r="F95" s="299" t="s">
        <v>1056</v>
      </c>
      <c r="G95" s="301" t="s">
        <v>1021</v>
      </c>
      <c r="H95" s="302" t="s">
        <v>917</v>
      </c>
      <c r="I95" s="56" t="s">
        <v>35</v>
      </c>
      <c r="J95" s="229" t="s">
        <v>36</v>
      </c>
      <c r="K95" s="229" t="s">
        <v>35</v>
      </c>
      <c r="L95" s="56"/>
      <c r="M95" s="56"/>
      <c r="N95" s="58"/>
      <c r="O95" s="297">
        <v>1004226</v>
      </c>
      <c r="P95" s="303">
        <v>14626</v>
      </c>
      <c r="Q95" s="304">
        <v>42005</v>
      </c>
      <c r="R95" s="304">
        <v>42369</v>
      </c>
      <c r="S95" s="303">
        <f t="shared" si="50"/>
        <v>14626</v>
      </c>
      <c r="T95" s="59"/>
      <c r="U95" s="346" t="str">
        <f t="shared" si="86"/>
        <v/>
      </c>
      <c r="V95" s="345">
        <f t="shared" si="87"/>
        <v>1.377112569866619E-3</v>
      </c>
      <c r="W95" s="27">
        <v>0</v>
      </c>
      <c r="X95" s="27">
        <v>0</v>
      </c>
      <c r="Y95" s="305">
        <f t="shared" si="51"/>
        <v>0</v>
      </c>
      <c r="Z95" s="53">
        <f t="shared" si="91"/>
        <v>23777.919999999998</v>
      </c>
      <c r="AA95" s="54">
        <f t="shared" si="91"/>
        <v>23777.919999999998</v>
      </c>
      <c r="AB95" s="54">
        <f t="shared" si="91"/>
        <v>23777.919999999998</v>
      </c>
      <c r="AC95" s="54">
        <f t="shared" si="91"/>
        <v>23777.919999999998</v>
      </c>
      <c r="AD95" s="52">
        <f t="shared" si="52"/>
        <v>95111.67</v>
      </c>
      <c r="AE95" s="53">
        <f t="shared" si="92"/>
        <v>44158.99</v>
      </c>
      <c r="AF95" s="53">
        <f t="shared" si="92"/>
        <v>44158.99</v>
      </c>
      <c r="AG95" s="53">
        <f t="shared" si="92"/>
        <v>44158.99</v>
      </c>
      <c r="AH95" s="53">
        <f t="shared" si="92"/>
        <v>44158.99</v>
      </c>
      <c r="AI95" s="52">
        <f t="shared" si="53"/>
        <v>176635.96760593602</v>
      </c>
      <c r="AJ95" s="55">
        <f t="shared" si="54"/>
        <v>271747.63760593603</v>
      </c>
      <c r="AK95" s="219" t="s">
        <v>937</v>
      </c>
      <c r="AL95" s="220">
        <v>69918.451574351406</v>
      </c>
      <c r="AM95" s="242"/>
      <c r="AN95" s="242"/>
      <c r="AO95" s="242">
        <f t="shared" si="55"/>
        <v>0</v>
      </c>
      <c r="AP95" s="243">
        <f t="shared" si="56"/>
        <v>102270.61290322582</v>
      </c>
      <c r="AQ95" s="244">
        <f t="shared" si="57"/>
        <v>189931.14796337209</v>
      </c>
      <c r="AR95" s="245">
        <f t="shared" si="58"/>
        <v>0</v>
      </c>
      <c r="AS95" s="246">
        <f t="shared" si="59"/>
        <v>1.46</v>
      </c>
      <c r="AT95" s="246">
        <f t="shared" si="60"/>
        <v>2.72</v>
      </c>
      <c r="AU95" s="251">
        <f t="shared" si="61"/>
        <v>4.18</v>
      </c>
      <c r="AV95" s="245">
        <f t="shared" si="62"/>
        <v>0</v>
      </c>
      <c r="AW95" s="246">
        <f t="shared" si="63"/>
        <v>1.36</v>
      </c>
      <c r="AX95" s="246">
        <f t="shared" si="64"/>
        <v>2.5299999999999998</v>
      </c>
      <c r="AY95" s="252">
        <f t="shared" si="65"/>
        <v>3.8899999999999997</v>
      </c>
      <c r="AZ95" s="249">
        <f t="shared" si="66"/>
        <v>0</v>
      </c>
      <c r="BA95" s="56">
        <f t="shared" si="67"/>
        <v>4</v>
      </c>
      <c r="BB95" s="246">
        <f t="shared" si="68"/>
        <v>0.34</v>
      </c>
      <c r="BC95" s="250">
        <f t="shared" si="69"/>
        <v>0.63</v>
      </c>
      <c r="BD95" s="246">
        <f t="shared" si="70"/>
        <v>0</v>
      </c>
      <c r="BE95" s="56">
        <v>4</v>
      </c>
      <c r="BF95" s="246">
        <f t="shared" si="71"/>
        <v>0.34</v>
      </c>
      <c r="BG95" s="250">
        <f t="shared" si="72"/>
        <v>0.63</v>
      </c>
      <c r="BH95" s="246">
        <f>INDEX('Mar - Aug'!AG:AG,MATCH(C95,'Mar - Aug'!C:C,0))</f>
        <v>0</v>
      </c>
      <c r="BI95" s="56">
        <v>4</v>
      </c>
      <c r="BJ95" s="246">
        <f>INDEX('Mar - Aug'!AK:AK,MATCH($C95,'Mar - Aug'!$C:$C,0))</f>
        <v>0.33</v>
      </c>
      <c r="BK95" s="246">
        <f>INDEX('Mar - Aug'!AL:AL,MATCH($C95,'Mar - Aug'!$C:$C,0))</f>
        <v>0.61</v>
      </c>
      <c r="BL95" s="246">
        <f>INDEX('Mar - Aug'!$AG:$AG,MATCH($C95,'Mar - Aug'!$C:$C,0))</f>
        <v>0</v>
      </c>
      <c r="BM95" s="56">
        <v>4</v>
      </c>
      <c r="BN95" s="246">
        <f>INDEX('Mar - Aug'!$AK:$AK,MATCH($C95,'Mar - Aug'!$C:$C,0))</f>
        <v>0.33</v>
      </c>
      <c r="BO95" s="246">
        <f>INDEX('Mar - Aug'!$AL:$AL,MATCH($C95,'Mar - Aug'!$C:$C,0))</f>
        <v>0.61</v>
      </c>
      <c r="BP95" s="60">
        <f>INDEX(FY2019_ALL_Targets!EB:EB,MATCH('Final Comp Values'!B95,FY2019_ALL_Targets!A:A,0))</f>
        <v>3</v>
      </c>
      <c r="BQ95" s="60">
        <f>+INDEX(FY2019_ALL_Targets!DY:DY,MATCH(B95,FY2019_ALL_Targets!A:A,0))</f>
        <v>1</v>
      </c>
      <c r="BR95" s="60">
        <f>+INDEX(FY2019_ALL_Targets!DZ:DZ,MATCH(B95,FY2019_ALL_Targets!A:A,0))</f>
        <v>2</v>
      </c>
      <c r="BS95" s="283">
        <f>+INDEX(FY2019_ALL_Targets!EA:EA,MATCH(B95,FY2019_ALL_Targets!A:A,0))</f>
        <v>0</v>
      </c>
      <c r="BT95" s="245">
        <f t="shared" si="88"/>
        <v>0</v>
      </c>
      <c r="BU95" s="245">
        <f t="shared" si="89"/>
        <v>0.33</v>
      </c>
      <c r="BV95" s="246">
        <f t="shared" si="90"/>
        <v>1.22</v>
      </c>
      <c r="BW95" s="284">
        <f t="shared" si="73"/>
        <v>108373.59994024468</v>
      </c>
      <c r="BX95" s="245">
        <f t="shared" si="74"/>
        <v>2.34</v>
      </c>
      <c r="BY95" s="246">
        <f t="shared" si="75"/>
        <v>163609.17668398228</v>
      </c>
      <c r="BZ95" s="285">
        <f t="shared" si="76"/>
        <v>4.6652447786817126E-4</v>
      </c>
      <c r="CA95" s="245">
        <f t="shared" si="77"/>
        <v>18986.07</v>
      </c>
      <c r="CB95" s="286">
        <f t="shared" si="78"/>
        <v>0.27</v>
      </c>
      <c r="CC95" s="268">
        <f t="shared" si="79"/>
        <v>1.000000000000012E-2</v>
      </c>
      <c r="CD95" s="267">
        <f t="shared" si="80"/>
        <v>271747.63760593603</v>
      </c>
      <c r="CE95" s="268">
        <f t="shared" si="81"/>
        <v>182595.24668398229</v>
      </c>
      <c r="CF95" s="268">
        <f t="shared" si="82"/>
        <v>-1.2799999999999998</v>
      </c>
      <c r="CG95" s="270">
        <f t="shared" si="83"/>
        <v>-89418.245793212875</v>
      </c>
      <c r="CH95" s="270">
        <f t="shared" si="84"/>
        <v>-89152.390921953745</v>
      </c>
      <c r="CI95" s="269">
        <f t="shared" si="85"/>
        <v>-265.85487125912914</v>
      </c>
    </row>
    <row r="96" spans="1:87" s="57" customFormat="1" ht="15.75" customHeight="1" x14ac:dyDescent="0.25">
      <c r="A96" s="297">
        <v>1003959</v>
      </c>
      <c r="B96" s="297">
        <v>4409</v>
      </c>
      <c r="C96" s="347">
        <v>675596</v>
      </c>
      <c r="D96" s="219" t="s">
        <v>940</v>
      </c>
      <c r="E96" s="299" t="s">
        <v>2966</v>
      </c>
      <c r="F96" s="299" t="s">
        <v>2966</v>
      </c>
      <c r="G96" s="301" t="s">
        <v>1021</v>
      </c>
      <c r="H96" s="302"/>
      <c r="I96" s="56" t="s">
        <v>35</v>
      </c>
      <c r="J96" s="229" t="s">
        <v>36</v>
      </c>
      <c r="K96" s="229" t="s">
        <v>35</v>
      </c>
      <c r="L96" s="56"/>
      <c r="M96" s="56"/>
      <c r="N96" s="58"/>
      <c r="O96" s="297">
        <v>1003959</v>
      </c>
      <c r="P96" s="303">
        <v>28520</v>
      </c>
      <c r="Q96" s="304">
        <v>42005</v>
      </c>
      <c r="R96" s="304">
        <v>42369</v>
      </c>
      <c r="S96" s="303">
        <f t="shared" si="50"/>
        <v>28520</v>
      </c>
      <c r="T96" s="59"/>
      <c r="U96" s="346" t="str">
        <f t="shared" si="86"/>
        <v/>
      </c>
      <c r="V96" s="345">
        <f t="shared" si="87"/>
        <v>2.685303602666209E-3</v>
      </c>
      <c r="W96" s="27">
        <v>0</v>
      </c>
      <c r="X96" s="27">
        <v>0</v>
      </c>
      <c r="Y96" s="305">
        <f t="shared" si="51"/>
        <v>0</v>
      </c>
      <c r="Z96" s="53">
        <f t="shared" si="91"/>
        <v>46365.8</v>
      </c>
      <c r="AA96" s="54">
        <f t="shared" si="91"/>
        <v>46365.8</v>
      </c>
      <c r="AB96" s="54">
        <f t="shared" si="91"/>
        <v>46365.8</v>
      </c>
      <c r="AC96" s="54">
        <f t="shared" si="91"/>
        <v>46365.8</v>
      </c>
      <c r="AD96" s="52">
        <f t="shared" si="52"/>
        <v>185463.21</v>
      </c>
      <c r="AE96" s="53">
        <f t="shared" si="92"/>
        <v>86107.92</v>
      </c>
      <c r="AF96" s="53">
        <f t="shared" si="92"/>
        <v>86107.92</v>
      </c>
      <c r="AG96" s="53">
        <f t="shared" si="92"/>
        <v>86107.92</v>
      </c>
      <c r="AH96" s="53">
        <f t="shared" si="92"/>
        <v>86107.92</v>
      </c>
      <c r="AI96" s="52">
        <f t="shared" si="53"/>
        <v>344431.68303851329</v>
      </c>
      <c r="AJ96" s="55">
        <f t="shared" si="54"/>
        <v>529894.89303851326</v>
      </c>
      <c r="AK96" s="219" t="s">
        <v>940</v>
      </c>
      <c r="AL96" s="220">
        <v>40027.494210593126</v>
      </c>
      <c r="AM96" s="242"/>
      <c r="AN96" s="242"/>
      <c r="AO96" s="242">
        <f t="shared" si="55"/>
        <v>0</v>
      </c>
      <c r="AP96" s="243">
        <f t="shared" si="56"/>
        <v>199422.80645161291</v>
      </c>
      <c r="AQ96" s="244">
        <f t="shared" si="57"/>
        <v>370356.64842850895</v>
      </c>
      <c r="AR96" s="245">
        <f t="shared" si="58"/>
        <v>0</v>
      </c>
      <c r="AS96" s="246">
        <f t="shared" si="59"/>
        <v>4.9800000000000004</v>
      </c>
      <c r="AT96" s="246">
        <f t="shared" si="60"/>
        <v>9.25</v>
      </c>
      <c r="AU96" s="251">
        <f t="shared" si="61"/>
        <v>14.23</v>
      </c>
      <c r="AV96" s="245">
        <f t="shared" si="62"/>
        <v>0</v>
      </c>
      <c r="AW96" s="246">
        <f t="shared" si="63"/>
        <v>4.63</v>
      </c>
      <c r="AX96" s="246">
        <f t="shared" si="64"/>
        <v>8.6</v>
      </c>
      <c r="AY96" s="252">
        <f t="shared" si="65"/>
        <v>13.23</v>
      </c>
      <c r="AZ96" s="249">
        <f t="shared" si="66"/>
        <v>0</v>
      </c>
      <c r="BA96" s="56">
        <f t="shared" si="67"/>
        <v>4</v>
      </c>
      <c r="BB96" s="246">
        <f t="shared" si="68"/>
        <v>1.1599999999999999</v>
      </c>
      <c r="BC96" s="250">
        <f t="shared" si="69"/>
        <v>2.15</v>
      </c>
      <c r="BD96" s="246">
        <f t="shared" si="70"/>
        <v>0</v>
      </c>
      <c r="BE96" s="56">
        <v>4</v>
      </c>
      <c r="BF96" s="246">
        <f t="shared" si="71"/>
        <v>1.1599999999999999</v>
      </c>
      <c r="BG96" s="250">
        <f t="shared" si="72"/>
        <v>2.15</v>
      </c>
      <c r="BH96" s="246">
        <f>INDEX('Mar - Aug'!AG:AG,MATCH(C96,'Mar - Aug'!C:C,0))</f>
        <v>0</v>
      </c>
      <c r="BI96" s="56">
        <v>4</v>
      </c>
      <c r="BJ96" s="246">
        <f>INDEX('Mar - Aug'!AK:AK,MATCH($C96,'Mar - Aug'!$C:$C,0))</f>
        <v>1.1399999999999999</v>
      </c>
      <c r="BK96" s="246">
        <f>INDEX('Mar - Aug'!AL:AL,MATCH($C96,'Mar - Aug'!$C:$C,0))</f>
        <v>2.12</v>
      </c>
      <c r="BL96" s="246">
        <f>INDEX('Mar - Aug'!$AG:$AG,MATCH($C96,'Mar - Aug'!$C:$C,0))</f>
        <v>0</v>
      </c>
      <c r="BM96" s="56">
        <v>4</v>
      </c>
      <c r="BN96" s="246">
        <f>INDEX('Mar - Aug'!$AK:$AK,MATCH($C96,'Mar - Aug'!$C:$C,0))</f>
        <v>1.1399999999999999</v>
      </c>
      <c r="BO96" s="246">
        <f>INDEX('Mar - Aug'!$AL:$AL,MATCH($C96,'Mar - Aug'!$C:$C,0))</f>
        <v>2.12</v>
      </c>
      <c r="BP96" s="60">
        <f>INDEX(FY2019_ALL_Targets!EB:EB,MATCH('Final Comp Values'!B96,FY2019_ALL_Targets!A:A,0))</f>
        <v>3</v>
      </c>
      <c r="BQ96" s="60">
        <f>+INDEX(FY2019_ALL_Targets!DY:DY,MATCH(B96,FY2019_ALL_Targets!A:A,0))</f>
        <v>0</v>
      </c>
      <c r="BR96" s="60">
        <f>+INDEX(FY2019_ALL_Targets!DZ:DZ,MATCH(B96,FY2019_ALL_Targets!A:A,0))</f>
        <v>0</v>
      </c>
      <c r="BS96" s="283">
        <f>+INDEX(FY2019_ALL_Targets!EA:EA,MATCH(B96,FY2019_ALL_Targets!A:A,0))</f>
        <v>0</v>
      </c>
      <c r="BT96" s="245">
        <f t="shared" si="88"/>
        <v>0</v>
      </c>
      <c r="BU96" s="245">
        <f t="shared" si="89"/>
        <v>0</v>
      </c>
      <c r="BV96" s="246">
        <f t="shared" si="90"/>
        <v>0</v>
      </c>
      <c r="BW96" s="284">
        <f t="shared" si="73"/>
        <v>0</v>
      </c>
      <c r="BX96" s="245">
        <f t="shared" si="74"/>
        <v>13.23</v>
      </c>
      <c r="BY96" s="246">
        <f t="shared" si="75"/>
        <v>529563.74840614712</v>
      </c>
      <c r="BZ96" s="285">
        <f t="shared" si="76"/>
        <v>1.5100280817394798E-3</v>
      </c>
      <c r="CA96" s="245">
        <f t="shared" si="77"/>
        <v>61453.36</v>
      </c>
      <c r="CB96" s="286">
        <f t="shared" si="78"/>
        <v>1.54</v>
      </c>
      <c r="CC96" s="268">
        <f t="shared" si="79"/>
        <v>-1.0000000000000231E-2</v>
      </c>
      <c r="CD96" s="267">
        <f t="shared" si="80"/>
        <v>529894.89303851326</v>
      </c>
      <c r="CE96" s="268">
        <f t="shared" si="81"/>
        <v>591017.1084061471</v>
      </c>
      <c r="CF96" s="268">
        <f t="shared" si="82"/>
        <v>1.5399999999999991</v>
      </c>
      <c r="CG96" s="270">
        <f t="shared" si="83"/>
        <v>61680.887020356007</v>
      </c>
      <c r="CH96" s="270">
        <f t="shared" si="84"/>
        <v>61122.215367633849</v>
      </c>
      <c r="CI96" s="269">
        <f t="shared" si="85"/>
        <v>558.67165272215789</v>
      </c>
    </row>
    <row r="97" spans="1:87" s="57" customFormat="1" ht="15.75" customHeight="1" x14ac:dyDescent="0.25">
      <c r="A97" s="297">
        <v>1026481</v>
      </c>
      <c r="B97" s="297">
        <v>4412</v>
      </c>
      <c r="C97" s="347">
        <v>455641</v>
      </c>
      <c r="D97" s="219" t="s">
        <v>913</v>
      </c>
      <c r="E97" s="299" t="s">
        <v>2402</v>
      </c>
      <c r="F97" s="299" t="s">
        <v>932</v>
      </c>
      <c r="G97" s="301" t="s">
        <v>915</v>
      </c>
      <c r="H97" s="302" t="s">
        <v>932</v>
      </c>
      <c r="I97" s="56" t="s">
        <v>35</v>
      </c>
      <c r="J97" s="229" t="s">
        <v>35</v>
      </c>
      <c r="K97" s="229" t="s">
        <v>35</v>
      </c>
      <c r="L97" s="56"/>
      <c r="M97" s="56"/>
      <c r="N97" s="58"/>
      <c r="O97" s="297">
        <v>1026481</v>
      </c>
      <c r="P97" s="303">
        <v>9847</v>
      </c>
      <c r="Q97" s="304">
        <v>41974</v>
      </c>
      <c r="R97" s="304">
        <v>42247</v>
      </c>
      <c r="S97" s="303">
        <f t="shared" si="50"/>
        <v>13117</v>
      </c>
      <c r="T97" s="59"/>
      <c r="U97" s="346">
        <f t="shared" si="86"/>
        <v>1.6194053077530587E-3</v>
      </c>
      <c r="V97" s="345">
        <f t="shared" si="87"/>
        <v>1.2350325159948339E-3</v>
      </c>
      <c r="W97" s="27">
        <v>159501.97946020047</v>
      </c>
      <c r="X97" s="27">
        <v>159501.98000000001</v>
      </c>
      <c r="Y97" s="305">
        <f t="shared" si="51"/>
        <v>314270.88637898304</v>
      </c>
      <c r="Z97" s="53">
        <f t="shared" si="91"/>
        <v>21324.69</v>
      </c>
      <c r="AA97" s="54">
        <f t="shared" si="91"/>
        <v>21324.69</v>
      </c>
      <c r="AB97" s="54">
        <f t="shared" si="91"/>
        <v>21324.69</v>
      </c>
      <c r="AC97" s="54">
        <f t="shared" si="91"/>
        <v>21324.69</v>
      </c>
      <c r="AD97" s="52">
        <f t="shared" si="52"/>
        <v>85298.77</v>
      </c>
      <c r="AE97" s="53">
        <f t="shared" si="92"/>
        <v>39603</v>
      </c>
      <c r="AF97" s="53">
        <f t="shared" si="92"/>
        <v>39603</v>
      </c>
      <c r="AG97" s="53">
        <f t="shared" si="92"/>
        <v>39603</v>
      </c>
      <c r="AH97" s="53">
        <f t="shared" si="92"/>
        <v>39603</v>
      </c>
      <c r="AI97" s="52">
        <f t="shared" si="53"/>
        <v>158412.00513380714</v>
      </c>
      <c r="AJ97" s="55">
        <f t="shared" si="54"/>
        <v>557981.66151279025</v>
      </c>
      <c r="AK97" s="219" t="s">
        <v>913</v>
      </c>
      <c r="AL97" s="220">
        <v>61485.26180987338</v>
      </c>
      <c r="AM97" s="242"/>
      <c r="AN97" s="242"/>
      <c r="AO97" s="242">
        <f t="shared" si="55"/>
        <v>337925.6842784764</v>
      </c>
      <c r="AP97" s="243">
        <f t="shared" si="56"/>
        <v>91719.107526881737</v>
      </c>
      <c r="AQ97" s="244">
        <f t="shared" si="57"/>
        <v>170335.48939119047</v>
      </c>
      <c r="AR97" s="245">
        <f t="shared" si="58"/>
        <v>5.5</v>
      </c>
      <c r="AS97" s="246">
        <f t="shared" si="59"/>
        <v>1.49</v>
      </c>
      <c r="AT97" s="246">
        <f t="shared" si="60"/>
        <v>2.77</v>
      </c>
      <c r="AU97" s="251">
        <f t="shared" si="61"/>
        <v>9.76</v>
      </c>
      <c r="AV97" s="245">
        <f t="shared" si="62"/>
        <v>5.1100000000000003</v>
      </c>
      <c r="AW97" s="246">
        <f t="shared" si="63"/>
        <v>1.39</v>
      </c>
      <c r="AX97" s="246">
        <f t="shared" si="64"/>
        <v>2.58</v>
      </c>
      <c r="AY97" s="252">
        <f t="shared" si="65"/>
        <v>9.08</v>
      </c>
      <c r="AZ97" s="249">
        <f t="shared" si="66"/>
        <v>5.1100000000000003</v>
      </c>
      <c r="BA97" s="56">
        <f t="shared" si="67"/>
        <v>4</v>
      </c>
      <c r="BB97" s="246">
        <f t="shared" si="68"/>
        <v>0.35</v>
      </c>
      <c r="BC97" s="250">
        <f t="shared" si="69"/>
        <v>0.65</v>
      </c>
      <c r="BD97" s="246">
        <f t="shared" si="70"/>
        <v>5.1100000000000003</v>
      </c>
      <c r="BE97" s="56">
        <v>4</v>
      </c>
      <c r="BF97" s="246">
        <f t="shared" si="71"/>
        <v>0.35</v>
      </c>
      <c r="BG97" s="250">
        <f t="shared" si="72"/>
        <v>0.65</v>
      </c>
      <c r="BH97" s="246">
        <f>INDEX('Mar - Aug'!AG:AG,MATCH(C97,'Mar - Aug'!C:C,0))</f>
        <v>5</v>
      </c>
      <c r="BI97" s="56">
        <v>4</v>
      </c>
      <c r="BJ97" s="246">
        <f>INDEX('Mar - Aug'!AK:AK,MATCH($C97,'Mar - Aug'!$C:$C,0))</f>
        <v>0.34</v>
      </c>
      <c r="BK97" s="246">
        <f>INDEX('Mar - Aug'!AL:AL,MATCH($C97,'Mar - Aug'!$C:$C,0))</f>
        <v>0.63</v>
      </c>
      <c r="BL97" s="246">
        <f>INDEX('Mar - Aug'!$AG:$AG,MATCH($C97,'Mar - Aug'!$C:$C,0))</f>
        <v>5</v>
      </c>
      <c r="BM97" s="56">
        <v>4</v>
      </c>
      <c r="BN97" s="246">
        <f>INDEX('Mar - Aug'!$AK:$AK,MATCH($C97,'Mar - Aug'!$C:$C,0))</f>
        <v>0.34</v>
      </c>
      <c r="BO97" s="246">
        <f>INDEX('Mar - Aug'!$AL:$AL,MATCH($C97,'Mar - Aug'!$C:$C,0))</f>
        <v>0.63</v>
      </c>
      <c r="BP97" s="60">
        <f>INDEX(FY2019_ALL_Targets!EB:EB,MATCH('Final Comp Values'!B97,FY2019_ALL_Targets!A:A,0))</f>
        <v>0</v>
      </c>
      <c r="BQ97" s="60">
        <f>+INDEX(FY2019_ALL_Targets!DY:DY,MATCH(B97,FY2019_ALL_Targets!A:A,0))</f>
        <v>0</v>
      </c>
      <c r="BR97" s="60">
        <f>+INDEX(FY2019_ALL_Targets!DZ:DZ,MATCH(B97,FY2019_ALL_Targets!A:A,0))</f>
        <v>1</v>
      </c>
      <c r="BS97" s="283">
        <f>+INDEX(FY2019_ALL_Targets!EA:EA,MATCH(B97,FY2019_ALL_Targets!A:A,0))</f>
        <v>0</v>
      </c>
      <c r="BT97" s="245">
        <f t="shared" si="88"/>
        <v>0</v>
      </c>
      <c r="BU97" s="245">
        <f t="shared" si="89"/>
        <v>0</v>
      </c>
      <c r="BV97" s="246">
        <f t="shared" si="90"/>
        <v>0.63</v>
      </c>
      <c r="BW97" s="284">
        <f t="shared" si="73"/>
        <v>38735.714940220227</v>
      </c>
      <c r="BX97" s="245">
        <f t="shared" si="74"/>
        <v>8.4499999999999993</v>
      </c>
      <c r="BY97" s="246">
        <f t="shared" si="75"/>
        <v>519550.46229343</v>
      </c>
      <c r="BZ97" s="285">
        <f t="shared" si="76"/>
        <v>1.4814756302807023E-3</v>
      </c>
      <c r="CA97" s="245">
        <f t="shared" si="77"/>
        <v>60291.360000000001</v>
      </c>
      <c r="CB97" s="286">
        <f t="shared" si="78"/>
        <v>0.98</v>
      </c>
      <c r="CC97" s="268">
        <f t="shared" si="79"/>
        <v>-3.000000000000036E-2</v>
      </c>
      <c r="CD97" s="267">
        <f t="shared" si="80"/>
        <v>557981.66151279025</v>
      </c>
      <c r="CE97" s="268">
        <f t="shared" si="81"/>
        <v>579841.82229342998</v>
      </c>
      <c r="CF97" s="268">
        <f t="shared" si="82"/>
        <v>0.34999999999999964</v>
      </c>
      <c r="CG97" s="270">
        <f t="shared" si="83"/>
        <v>21508.103692673609</v>
      </c>
      <c r="CH97" s="270">
        <f t="shared" si="84"/>
        <v>21860.160780639737</v>
      </c>
      <c r="CI97" s="269">
        <f t="shared" si="85"/>
        <v>-352.05708796612817</v>
      </c>
    </row>
    <row r="98" spans="1:87" s="57" customFormat="1" ht="15.75" customHeight="1" x14ac:dyDescent="0.25">
      <c r="A98" s="297">
        <v>1026315</v>
      </c>
      <c r="B98" s="297">
        <v>4413</v>
      </c>
      <c r="C98" s="347">
        <v>675035</v>
      </c>
      <c r="D98" s="219" t="s">
        <v>913</v>
      </c>
      <c r="E98" s="299" t="s">
        <v>183</v>
      </c>
      <c r="F98" s="299" t="s">
        <v>994</v>
      </c>
      <c r="G98" s="301" t="s">
        <v>915</v>
      </c>
      <c r="H98" s="302" t="s">
        <v>994</v>
      </c>
      <c r="I98" s="56" t="s">
        <v>35</v>
      </c>
      <c r="J98" s="229" t="s">
        <v>35</v>
      </c>
      <c r="K98" s="229" t="s">
        <v>35</v>
      </c>
      <c r="L98" s="56"/>
      <c r="M98" s="56"/>
      <c r="N98" s="58"/>
      <c r="O98" s="297">
        <v>1026315</v>
      </c>
      <c r="P98" s="303">
        <v>6427</v>
      </c>
      <c r="Q98" s="304">
        <v>41974</v>
      </c>
      <c r="R98" s="304">
        <v>42247</v>
      </c>
      <c r="S98" s="303">
        <f t="shared" si="50"/>
        <v>8562</v>
      </c>
      <c r="T98" s="59"/>
      <c r="U98" s="346">
        <f t="shared" si="86"/>
        <v>1.0570517835619187E-3</v>
      </c>
      <c r="V98" s="345">
        <f t="shared" si="87"/>
        <v>8.0615601143155962E-4</v>
      </c>
      <c r="W98" s="27">
        <v>104113.43659974357</v>
      </c>
      <c r="X98" s="27">
        <v>104113.43659974357</v>
      </c>
      <c r="Y98" s="305">
        <f t="shared" si="51"/>
        <v>205137.40406928814</v>
      </c>
      <c r="Z98" s="53">
        <f t="shared" si="91"/>
        <v>13919.5</v>
      </c>
      <c r="AA98" s="54">
        <f t="shared" si="91"/>
        <v>13919.5</v>
      </c>
      <c r="AB98" s="54">
        <f t="shared" si="91"/>
        <v>13919.5</v>
      </c>
      <c r="AC98" s="54">
        <f t="shared" si="91"/>
        <v>13919.5</v>
      </c>
      <c r="AD98" s="52">
        <f t="shared" si="52"/>
        <v>55677.98</v>
      </c>
      <c r="AE98" s="53">
        <f t="shared" si="92"/>
        <v>25850.49</v>
      </c>
      <c r="AF98" s="53">
        <f t="shared" si="92"/>
        <v>25850.49</v>
      </c>
      <c r="AG98" s="53">
        <f t="shared" si="92"/>
        <v>25850.49</v>
      </c>
      <c r="AH98" s="53">
        <f t="shared" si="92"/>
        <v>25850.49</v>
      </c>
      <c r="AI98" s="52">
        <f t="shared" si="53"/>
        <v>103401.96599494218</v>
      </c>
      <c r="AJ98" s="55">
        <f t="shared" si="54"/>
        <v>364217.35006423033</v>
      </c>
      <c r="AK98" s="219" t="s">
        <v>913</v>
      </c>
      <c r="AL98" s="220">
        <v>61485.26180987338</v>
      </c>
      <c r="AM98" s="242"/>
      <c r="AN98" s="242"/>
      <c r="AO98" s="242">
        <f t="shared" si="55"/>
        <v>220577.85383794425</v>
      </c>
      <c r="AP98" s="243">
        <f t="shared" si="56"/>
        <v>59868.79569892474</v>
      </c>
      <c r="AQ98" s="244">
        <f t="shared" si="57"/>
        <v>111184.90967198084</v>
      </c>
      <c r="AR98" s="245">
        <f t="shared" si="58"/>
        <v>3.59</v>
      </c>
      <c r="AS98" s="246">
        <f t="shared" si="59"/>
        <v>0.97</v>
      </c>
      <c r="AT98" s="246">
        <f t="shared" si="60"/>
        <v>1.81</v>
      </c>
      <c r="AU98" s="251">
        <f t="shared" si="61"/>
        <v>6.3699999999999992</v>
      </c>
      <c r="AV98" s="245">
        <f t="shared" si="62"/>
        <v>3.34</v>
      </c>
      <c r="AW98" s="246">
        <f t="shared" si="63"/>
        <v>0.91</v>
      </c>
      <c r="AX98" s="246">
        <f t="shared" si="64"/>
        <v>1.68</v>
      </c>
      <c r="AY98" s="252">
        <f t="shared" si="65"/>
        <v>5.93</v>
      </c>
      <c r="AZ98" s="249">
        <f t="shared" si="66"/>
        <v>3.34</v>
      </c>
      <c r="BA98" s="56">
        <f t="shared" si="67"/>
        <v>4</v>
      </c>
      <c r="BB98" s="246">
        <f t="shared" si="68"/>
        <v>0.23</v>
      </c>
      <c r="BC98" s="250">
        <f t="shared" si="69"/>
        <v>0.42</v>
      </c>
      <c r="BD98" s="246">
        <f t="shared" si="70"/>
        <v>3.34</v>
      </c>
      <c r="BE98" s="56">
        <v>4</v>
      </c>
      <c r="BF98" s="246">
        <f t="shared" si="71"/>
        <v>0.23</v>
      </c>
      <c r="BG98" s="250">
        <f t="shared" si="72"/>
        <v>0.42</v>
      </c>
      <c r="BH98" s="246">
        <f>INDEX('Mar - Aug'!AG:AG,MATCH(C98,'Mar - Aug'!C:C,0))</f>
        <v>3.27</v>
      </c>
      <c r="BI98" s="56">
        <v>4</v>
      </c>
      <c r="BJ98" s="246">
        <f>INDEX('Mar - Aug'!AK:AK,MATCH($C98,'Mar - Aug'!$C:$C,0))</f>
        <v>0.22</v>
      </c>
      <c r="BK98" s="246">
        <f>INDEX('Mar - Aug'!AL:AL,MATCH($C98,'Mar - Aug'!$C:$C,0))</f>
        <v>0.41</v>
      </c>
      <c r="BL98" s="246">
        <f>INDEX('Mar - Aug'!$AG:$AG,MATCH($C98,'Mar - Aug'!$C:$C,0))</f>
        <v>3.27</v>
      </c>
      <c r="BM98" s="56">
        <v>4</v>
      </c>
      <c r="BN98" s="246">
        <f>INDEX('Mar - Aug'!$AK:$AK,MATCH($C98,'Mar - Aug'!$C:$C,0))</f>
        <v>0.22</v>
      </c>
      <c r="BO98" s="246">
        <f>INDEX('Mar - Aug'!$AL:$AL,MATCH($C98,'Mar - Aug'!$C:$C,0))</f>
        <v>0.41</v>
      </c>
      <c r="BP98" s="60">
        <f>INDEX(FY2019_ALL_Targets!EB:EB,MATCH('Final Comp Values'!B98,FY2019_ALL_Targets!A:A,0))</f>
        <v>0</v>
      </c>
      <c r="BQ98" s="60">
        <f>+INDEX(FY2019_ALL_Targets!DY:DY,MATCH(B98,FY2019_ALL_Targets!A:A,0))</f>
        <v>1</v>
      </c>
      <c r="BR98" s="60">
        <f>+INDEX(FY2019_ALL_Targets!DZ:DZ,MATCH(B98,FY2019_ALL_Targets!A:A,0))</f>
        <v>1</v>
      </c>
      <c r="BS98" s="283">
        <f>+INDEX(FY2019_ALL_Targets!EA:EA,MATCH(B98,FY2019_ALL_Targets!A:A,0))</f>
        <v>0</v>
      </c>
      <c r="BT98" s="245">
        <f t="shared" si="88"/>
        <v>0</v>
      </c>
      <c r="BU98" s="245">
        <f t="shared" si="89"/>
        <v>0.22</v>
      </c>
      <c r="BV98" s="246">
        <f t="shared" si="90"/>
        <v>0.41</v>
      </c>
      <c r="BW98" s="284">
        <f t="shared" si="73"/>
        <v>38735.714940220227</v>
      </c>
      <c r="BX98" s="245">
        <f t="shared" si="74"/>
        <v>5.3</v>
      </c>
      <c r="BY98" s="246">
        <f t="shared" si="75"/>
        <v>325871.88759232889</v>
      </c>
      <c r="BZ98" s="285">
        <f t="shared" si="76"/>
        <v>9.2920956692162397E-4</v>
      </c>
      <c r="CA98" s="245">
        <f t="shared" si="77"/>
        <v>37815.879999999997</v>
      </c>
      <c r="CB98" s="286">
        <f t="shared" si="78"/>
        <v>0.62</v>
      </c>
      <c r="CC98" s="268">
        <f t="shared" si="79"/>
        <v>-9.9999999999998423E-3</v>
      </c>
      <c r="CD98" s="267">
        <f t="shared" si="80"/>
        <v>364217.35006423033</v>
      </c>
      <c r="CE98" s="268">
        <f t="shared" si="81"/>
        <v>363687.76759232889</v>
      </c>
      <c r="CF98" s="268">
        <f t="shared" si="82"/>
        <v>-9.9999999999997868E-3</v>
      </c>
      <c r="CG98" s="270">
        <f t="shared" si="83"/>
        <v>-614.19451950121856</v>
      </c>
      <c r="CH98" s="270">
        <f t="shared" si="84"/>
        <v>-529.58247190143447</v>
      </c>
      <c r="CI98" s="269">
        <f t="shared" si="85"/>
        <v>-84.612047599784091</v>
      </c>
    </row>
    <row r="99" spans="1:87" s="57" customFormat="1" ht="15.75" customHeight="1" x14ac:dyDescent="0.25">
      <c r="A99" s="297">
        <v>1027113</v>
      </c>
      <c r="B99" s="297">
        <v>4417</v>
      </c>
      <c r="C99" s="347">
        <v>675896</v>
      </c>
      <c r="D99" s="219" t="s">
        <v>920</v>
      </c>
      <c r="E99" s="299" t="s">
        <v>185</v>
      </c>
      <c r="F99" s="299" t="s">
        <v>1027</v>
      </c>
      <c r="G99" s="301" t="s">
        <v>1021</v>
      </c>
      <c r="H99" s="302" t="s">
        <v>917</v>
      </c>
      <c r="I99" s="56" t="s">
        <v>35</v>
      </c>
      <c r="J99" s="229" t="s">
        <v>36</v>
      </c>
      <c r="K99" s="229" t="s">
        <v>35</v>
      </c>
      <c r="L99" s="56"/>
      <c r="M99" s="56"/>
      <c r="N99" s="58"/>
      <c r="O99" s="297">
        <v>1027113</v>
      </c>
      <c r="P99" s="303">
        <v>12004</v>
      </c>
      <c r="Q99" s="304">
        <v>42217</v>
      </c>
      <c r="R99" s="304">
        <v>42369</v>
      </c>
      <c r="S99" s="303">
        <f t="shared" si="50"/>
        <v>28637</v>
      </c>
      <c r="T99" s="59"/>
      <c r="U99" s="346" t="str">
        <f t="shared" si="86"/>
        <v/>
      </c>
      <c r="V99" s="345">
        <f t="shared" si="87"/>
        <v>2.6963197499842995E-3</v>
      </c>
      <c r="W99" s="27">
        <v>0</v>
      </c>
      <c r="X99" s="27">
        <v>0</v>
      </c>
      <c r="Y99" s="305">
        <f t="shared" si="51"/>
        <v>0</v>
      </c>
      <c r="Z99" s="53">
        <f t="shared" si="91"/>
        <v>46556.01</v>
      </c>
      <c r="AA99" s="54">
        <f t="shared" si="91"/>
        <v>46556.01</v>
      </c>
      <c r="AB99" s="54">
        <f t="shared" si="91"/>
        <v>46556.01</v>
      </c>
      <c r="AC99" s="54">
        <f t="shared" si="91"/>
        <v>46556.01</v>
      </c>
      <c r="AD99" s="52">
        <f t="shared" si="52"/>
        <v>186224.05</v>
      </c>
      <c r="AE99" s="53">
        <f t="shared" si="92"/>
        <v>86461.17</v>
      </c>
      <c r="AF99" s="53">
        <f t="shared" si="92"/>
        <v>86461.17</v>
      </c>
      <c r="AG99" s="53">
        <f t="shared" si="92"/>
        <v>86461.17</v>
      </c>
      <c r="AH99" s="53">
        <f t="shared" si="92"/>
        <v>86461.17</v>
      </c>
      <c r="AI99" s="52">
        <f t="shared" si="53"/>
        <v>345844.67416458292</v>
      </c>
      <c r="AJ99" s="55">
        <f t="shared" si="54"/>
        <v>532068.72416458291</v>
      </c>
      <c r="AK99" s="219" t="s">
        <v>920</v>
      </c>
      <c r="AL99" s="220">
        <v>54680.661225614327</v>
      </c>
      <c r="AM99" s="242"/>
      <c r="AN99" s="242"/>
      <c r="AO99" s="242">
        <f t="shared" si="55"/>
        <v>0</v>
      </c>
      <c r="AP99" s="243">
        <f t="shared" si="56"/>
        <v>200240.91397849462</v>
      </c>
      <c r="AQ99" s="244">
        <f t="shared" si="57"/>
        <v>371875.99372535798</v>
      </c>
      <c r="AR99" s="245">
        <f t="shared" si="58"/>
        <v>0</v>
      </c>
      <c r="AS99" s="246">
        <f t="shared" si="59"/>
        <v>3.66</v>
      </c>
      <c r="AT99" s="246">
        <f t="shared" si="60"/>
        <v>6.8</v>
      </c>
      <c r="AU99" s="251">
        <f t="shared" si="61"/>
        <v>10.46</v>
      </c>
      <c r="AV99" s="245">
        <f t="shared" si="62"/>
        <v>0</v>
      </c>
      <c r="AW99" s="246">
        <f t="shared" si="63"/>
        <v>3.41</v>
      </c>
      <c r="AX99" s="246">
        <f t="shared" si="64"/>
        <v>6.32</v>
      </c>
      <c r="AY99" s="252">
        <f t="shared" si="65"/>
        <v>9.73</v>
      </c>
      <c r="AZ99" s="249">
        <f t="shared" si="66"/>
        <v>0</v>
      </c>
      <c r="BA99" s="56">
        <f t="shared" si="67"/>
        <v>4</v>
      </c>
      <c r="BB99" s="246">
        <f t="shared" si="68"/>
        <v>0.85</v>
      </c>
      <c r="BC99" s="250">
        <f t="shared" si="69"/>
        <v>1.58</v>
      </c>
      <c r="BD99" s="246">
        <f t="shared" si="70"/>
        <v>0</v>
      </c>
      <c r="BE99" s="56">
        <v>4</v>
      </c>
      <c r="BF99" s="246">
        <f t="shared" si="71"/>
        <v>0.85</v>
      </c>
      <c r="BG99" s="250">
        <f t="shared" si="72"/>
        <v>1.58</v>
      </c>
      <c r="BH99" s="246">
        <f>INDEX('Mar - Aug'!AG:AG,MATCH(C99,'Mar - Aug'!C:C,0))</f>
        <v>0</v>
      </c>
      <c r="BI99" s="56">
        <v>4</v>
      </c>
      <c r="BJ99" s="246">
        <f>INDEX('Mar - Aug'!AK:AK,MATCH($C99,'Mar - Aug'!$C:$C,0))</f>
        <v>0.84</v>
      </c>
      <c r="BK99" s="246">
        <f>INDEX('Mar - Aug'!AL:AL,MATCH($C99,'Mar - Aug'!$C:$C,0))</f>
        <v>1.56</v>
      </c>
      <c r="BL99" s="246">
        <f>INDEX('Mar - Aug'!$AG:$AG,MATCH($C99,'Mar - Aug'!$C:$C,0))</f>
        <v>0</v>
      </c>
      <c r="BM99" s="56">
        <v>4</v>
      </c>
      <c r="BN99" s="246">
        <f>INDEX('Mar - Aug'!$AK:$AK,MATCH($C99,'Mar - Aug'!$C:$C,0))</f>
        <v>0.84</v>
      </c>
      <c r="BO99" s="246">
        <f>INDEX('Mar - Aug'!$AL:$AL,MATCH($C99,'Mar - Aug'!$C:$C,0))</f>
        <v>1.56</v>
      </c>
      <c r="BP99" s="60">
        <f>INDEX(FY2019_ALL_Targets!EB:EB,MATCH('Final Comp Values'!B99,FY2019_ALL_Targets!A:A,0))</f>
        <v>3</v>
      </c>
      <c r="BQ99" s="60">
        <f>+INDEX(FY2019_ALL_Targets!DY:DY,MATCH(B99,FY2019_ALL_Targets!A:A,0))</f>
        <v>0</v>
      </c>
      <c r="BR99" s="60">
        <f>+INDEX(FY2019_ALL_Targets!DZ:DZ,MATCH(B99,FY2019_ALL_Targets!A:A,0))</f>
        <v>1</v>
      </c>
      <c r="BS99" s="283">
        <f>+INDEX(FY2019_ALL_Targets!EA:EA,MATCH(B99,FY2019_ALL_Targets!A:A,0))</f>
        <v>0</v>
      </c>
      <c r="BT99" s="245">
        <f t="shared" si="88"/>
        <v>0</v>
      </c>
      <c r="BU99" s="245">
        <f t="shared" si="89"/>
        <v>0</v>
      </c>
      <c r="BV99" s="246">
        <f t="shared" si="90"/>
        <v>1.56</v>
      </c>
      <c r="BW99" s="284">
        <f t="shared" si="73"/>
        <v>85301.831511958357</v>
      </c>
      <c r="BX99" s="245">
        <f t="shared" si="74"/>
        <v>8.17</v>
      </c>
      <c r="BY99" s="246">
        <f t="shared" si="75"/>
        <v>446741.00221326906</v>
      </c>
      <c r="BZ99" s="285">
        <f t="shared" si="76"/>
        <v>1.2738626098119914E-3</v>
      </c>
      <c r="CA99" s="245">
        <f t="shared" si="77"/>
        <v>51842.17</v>
      </c>
      <c r="CB99" s="286">
        <f t="shared" si="78"/>
        <v>0.95</v>
      </c>
      <c r="CC99" s="268">
        <f t="shared" si="79"/>
        <v>1.0000000000001119E-2</v>
      </c>
      <c r="CD99" s="267">
        <f t="shared" si="80"/>
        <v>532068.72416458291</v>
      </c>
      <c r="CE99" s="268">
        <f t="shared" si="81"/>
        <v>498583.17221326905</v>
      </c>
      <c r="CF99" s="268">
        <f t="shared" si="82"/>
        <v>-0.61000000000000121</v>
      </c>
      <c r="CG99" s="270">
        <f t="shared" si="83"/>
        <v>-33356.826489249353</v>
      </c>
      <c r="CH99" s="270">
        <f t="shared" si="84"/>
        <v>-33485.551951313857</v>
      </c>
      <c r="CI99" s="269">
        <f t="shared" si="85"/>
        <v>128.72546206450352</v>
      </c>
    </row>
    <row r="100" spans="1:87" s="57" customFormat="1" ht="15.75" customHeight="1" x14ac:dyDescent="0.25">
      <c r="A100" s="297">
        <v>1026287</v>
      </c>
      <c r="B100" s="297">
        <v>4418</v>
      </c>
      <c r="C100" s="347">
        <v>455849</v>
      </c>
      <c r="D100" s="219" t="s">
        <v>939</v>
      </c>
      <c r="E100" s="299" t="s">
        <v>487</v>
      </c>
      <c r="F100" s="299" t="s">
        <v>994</v>
      </c>
      <c r="G100" s="301" t="s">
        <v>915</v>
      </c>
      <c r="H100" s="302" t="s">
        <v>994</v>
      </c>
      <c r="I100" s="56" t="s">
        <v>35</v>
      </c>
      <c r="J100" s="229" t="s">
        <v>35</v>
      </c>
      <c r="K100" s="229" t="s">
        <v>35</v>
      </c>
      <c r="L100" s="56"/>
      <c r="M100" s="56"/>
      <c r="N100" s="58"/>
      <c r="O100" s="297">
        <v>1026287</v>
      </c>
      <c r="P100" s="303">
        <v>33892</v>
      </c>
      <c r="Q100" s="304">
        <v>41913</v>
      </c>
      <c r="R100" s="304">
        <v>42247</v>
      </c>
      <c r="S100" s="303">
        <f t="shared" si="50"/>
        <v>36927</v>
      </c>
      <c r="T100" s="59"/>
      <c r="U100" s="346">
        <f t="shared" si="86"/>
        <v>4.5589524890902802E-3</v>
      </c>
      <c r="V100" s="345">
        <f t="shared" si="87"/>
        <v>3.4768655727789306E-3</v>
      </c>
      <c r="W100" s="27">
        <v>449030.23519279732</v>
      </c>
      <c r="X100" s="27">
        <v>449030.23519279732</v>
      </c>
      <c r="Y100" s="305">
        <f t="shared" si="51"/>
        <v>884735.91684963845</v>
      </c>
      <c r="Z100" s="53">
        <f t="shared" si="91"/>
        <v>60033.31</v>
      </c>
      <c r="AA100" s="54">
        <f t="shared" si="91"/>
        <v>60033.31</v>
      </c>
      <c r="AB100" s="54">
        <f t="shared" si="91"/>
        <v>60033.31</v>
      </c>
      <c r="AC100" s="54">
        <f t="shared" si="91"/>
        <v>60033.31</v>
      </c>
      <c r="AD100" s="52">
        <f t="shared" si="52"/>
        <v>240133.24</v>
      </c>
      <c r="AE100" s="53">
        <f t="shared" si="92"/>
        <v>111490.43</v>
      </c>
      <c r="AF100" s="53">
        <f t="shared" si="92"/>
        <v>111490.43</v>
      </c>
      <c r="AG100" s="53">
        <f t="shared" si="92"/>
        <v>111490.43</v>
      </c>
      <c r="AH100" s="53">
        <f t="shared" si="92"/>
        <v>111490.43</v>
      </c>
      <c r="AI100" s="52">
        <f t="shared" si="53"/>
        <v>445961.73771259398</v>
      </c>
      <c r="AJ100" s="55">
        <f t="shared" si="54"/>
        <v>1570830.8945622325</v>
      </c>
      <c r="AK100" s="219" t="s">
        <v>939</v>
      </c>
      <c r="AL100" s="220">
        <v>78822.574549228506</v>
      </c>
      <c r="AM100" s="242"/>
      <c r="AN100" s="242"/>
      <c r="AO100" s="242">
        <f t="shared" si="55"/>
        <v>951328.94284907368</v>
      </c>
      <c r="AP100" s="243">
        <f t="shared" si="56"/>
        <v>258207.78494623656</v>
      </c>
      <c r="AQ100" s="244">
        <f t="shared" si="57"/>
        <v>479528.75022859569</v>
      </c>
      <c r="AR100" s="245">
        <f t="shared" si="58"/>
        <v>12.07</v>
      </c>
      <c r="AS100" s="246">
        <f t="shared" si="59"/>
        <v>3.28</v>
      </c>
      <c r="AT100" s="246">
        <f t="shared" si="60"/>
        <v>6.08</v>
      </c>
      <c r="AU100" s="251">
        <f t="shared" si="61"/>
        <v>21.43</v>
      </c>
      <c r="AV100" s="245">
        <f t="shared" si="62"/>
        <v>11.22</v>
      </c>
      <c r="AW100" s="246">
        <f t="shared" si="63"/>
        <v>3.05</v>
      </c>
      <c r="AX100" s="246">
        <f t="shared" si="64"/>
        <v>5.66</v>
      </c>
      <c r="AY100" s="252">
        <f t="shared" si="65"/>
        <v>19.93</v>
      </c>
      <c r="AZ100" s="249">
        <f t="shared" si="66"/>
        <v>11.22</v>
      </c>
      <c r="BA100" s="56">
        <f t="shared" si="67"/>
        <v>4</v>
      </c>
      <c r="BB100" s="246">
        <f t="shared" si="68"/>
        <v>0.76</v>
      </c>
      <c r="BC100" s="250">
        <f t="shared" si="69"/>
        <v>1.42</v>
      </c>
      <c r="BD100" s="246">
        <f t="shared" si="70"/>
        <v>11.22</v>
      </c>
      <c r="BE100" s="56">
        <v>4</v>
      </c>
      <c r="BF100" s="246">
        <f t="shared" si="71"/>
        <v>0.76</v>
      </c>
      <c r="BG100" s="250">
        <f t="shared" si="72"/>
        <v>1.42</v>
      </c>
      <c r="BH100" s="246">
        <f>INDEX('Mar - Aug'!AG:AG,MATCH(C100,'Mar - Aug'!C:C,0))</f>
        <v>11.62</v>
      </c>
      <c r="BI100" s="56">
        <v>4</v>
      </c>
      <c r="BJ100" s="246">
        <f>INDEX('Mar - Aug'!AK:AK,MATCH($C100,'Mar - Aug'!$C:$C,0))</f>
        <v>0.79</v>
      </c>
      <c r="BK100" s="246">
        <f>INDEX('Mar - Aug'!AL:AL,MATCH($C100,'Mar - Aug'!$C:$C,0))</f>
        <v>1.47</v>
      </c>
      <c r="BL100" s="246">
        <f>INDEX('Mar - Aug'!$AG:$AG,MATCH($C100,'Mar - Aug'!$C:$C,0))</f>
        <v>11.62</v>
      </c>
      <c r="BM100" s="56">
        <v>4</v>
      </c>
      <c r="BN100" s="246">
        <f>INDEX('Mar - Aug'!$AK:$AK,MATCH($C100,'Mar - Aug'!$C:$C,0))</f>
        <v>0.79</v>
      </c>
      <c r="BO100" s="246">
        <f>INDEX('Mar - Aug'!$AL:$AL,MATCH($C100,'Mar - Aug'!$C:$C,0))</f>
        <v>1.47</v>
      </c>
      <c r="BP100" s="60">
        <f>INDEX(FY2019_ALL_Targets!EB:EB,MATCH('Final Comp Values'!B100,FY2019_ALL_Targets!A:A,0))</f>
        <v>0</v>
      </c>
      <c r="BQ100" s="60">
        <f>+INDEX(FY2019_ALL_Targets!DY:DY,MATCH(B100,FY2019_ALL_Targets!A:A,0))</f>
        <v>1</v>
      </c>
      <c r="BR100" s="60">
        <f>+INDEX(FY2019_ALL_Targets!DZ:DZ,MATCH(B100,FY2019_ALL_Targets!A:A,0))</f>
        <v>1</v>
      </c>
      <c r="BS100" s="283">
        <f>+INDEX(FY2019_ALL_Targets!EA:EA,MATCH(B100,FY2019_ALL_Targets!A:A,0))</f>
        <v>0</v>
      </c>
      <c r="BT100" s="245">
        <f t="shared" si="88"/>
        <v>0</v>
      </c>
      <c r="BU100" s="245">
        <f t="shared" si="89"/>
        <v>0.79</v>
      </c>
      <c r="BV100" s="246">
        <f t="shared" si="90"/>
        <v>1.47</v>
      </c>
      <c r="BW100" s="284">
        <f t="shared" si="73"/>
        <v>178139.01848125641</v>
      </c>
      <c r="BX100" s="245">
        <f t="shared" si="74"/>
        <v>17.670000000000002</v>
      </c>
      <c r="BY100" s="246">
        <f t="shared" si="75"/>
        <v>1392794.8922848678</v>
      </c>
      <c r="BZ100" s="285">
        <f t="shared" si="76"/>
        <v>3.9714942833293295E-3</v>
      </c>
      <c r="CA100" s="245">
        <f t="shared" si="77"/>
        <v>161627.23000000001</v>
      </c>
      <c r="CB100" s="286">
        <f t="shared" si="78"/>
        <v>2.0499999999999998</v>
      </c>
      <c r="CC100" s="268">
        <f t="shared" si="79"/>
        <v>-1.0000000000000009E-2</v>
      </c>
      <c r="CD100" s="267">
        <f t="shared" si="80"/>
        <v>1570830.8945622325</v>
      </c>
      <c r="CE100" s="268">
        <f t="shared" si="81"/>
        <v>1554422.1222848678</v>
      </c>
      <c r="CF100" s="268">
        <f t="shared" si="82"/>
        <v>-0.2099999999999973</v>
      </c>
      <c r="CG100" s="270">
        <f t="shared" si="83"/>
        <v>-16551.65518605442</v>
      </c>
      <c r="CH100" s="270">
        <f t="shared" si="84"/>
        <v>-16408.77227736474</v>
      </c>
      <c r="CI100" s="269">
        <f t="shared" si="85"/>
        <v>-142.88290868968033</v>
      </c>
    </row>
    <row r="101" spans="1:87" s="57" customFormat="1" ht="15.75" customHeight="1" x14ac:dyDescent="0.25">
      <c r="A101" s="297">
        <v>1028999</v>
      </c>
      <c r="B101" s="297">
        <v>4420</v>
      </c>
      <c r="C101" s="347">
        <v>455486</v>
      </c>
      <c r="D101" s="219" t="s">
        <v>941</v>
      </c>
      <c r="E101" s="299" t="s">
        <v>2604</v>
      </c>
      <c r="F101" s="299" t="s">
        <v>966</v>
      </c>
      <c r="G101" s="301" t="s">
        <v>915</v>
      </c>
      <c r="H101" s="302" t="s">
        <v>2604</v>
      </c>
      <c r="I101" s="56" t="s">
        <v>35</v>
      </c>
      <c r="J101" s="229" t="s">
        <v>36</v>
      </c>
      <c r="K101" s="229" t="s">
        <v>35</v>
      </c>
      <c r="L101" s="56"/>
      <c r="M101" s="56"/>
      <c r="N101" s="58"/>
      <c r="O101" s="297">
        <v>442006</v>
      </c>
      <c r="P101" s="303">
        <v>18614</v>
      </c>
      <c r="Q101" s="304">
        <v>41883</v>
      </c>
      <c r="R101" s="304">
        <v>42247</v>
      </c>
      <c r="S101" s="303">
        <f t="shared" si="50"/>
        <v>18614</v>
      </c>
      <c r="T101" s="59"/>
      <c r="U101" s="346">
        <f t="shared" si="86"/>
        <v>2.2980567506682499E-3</v>
      </c>
      <c r="V101" s="345">
        <f t="shared" si="87"/>
        <v>1.7526031297345306E-3</v>
      </c>
      <c r="W101" s="27">
        <v>226345.18905230393</v>
      </c>
      <c r="X101" s="27">
        <v>226345.19</v>
      </c>
      <c r="Y101" s="305">
        <f t="shared" si="51"/>
        <v>445973.79576567741</v>
      </c>
      <c r="Z101" s="53">
        <f t="shared" si="91"/>
        <v>30261.33</v>
      </c>
      <c r="AA101" s="54">
        <f t="shared" si="91"/>
        <v>30261.33</v>
      </c>
      <c r="AB101" s="54">
        <f t="shared" si="91"/>
        <v>30261.33</v>
      </c>
      <c r="AC101" s="54">
        <f t="shared" si="91"/>
        <v>30261.33</v>
      </c>
      <c r="AD101" s="52">
        <f t="shared" si="52"/>
        <v>121045.31</v>
      </c>
      <c r="AE101" s="53">
        <f t="shared" si="92"/>
        <v>56199.61</v>
      </c>
      <c r="AF101" s="53">
        <f t="shared" si="92"/>
        <v>56199.61</v>
      </c>
      <c r="AG101" s="53">
        <f t="shared" si="92"/>
        <v>56199.61</v>
      </c>
      <c r="AH101" s="53">
        <f t="shared" si="92"/>
        <v>56199.61</v>
      </c>
      <c r="AI101" s="52">
        <f t="shared" si="53"/>
        <v>224798.43436461734</v>
      </c>
      <c r="AJ101" s="55">
        <f t="shared" si="54"/>
        <v>791817.54013029474</v>
      </c>
      <c r="AK101" s="219" t="s">
        <v>941</v>
      </c>
      <c r="AL101" s="220">
        <v>76951.060656708069</v>
      </c>
      <c r="AM101" s="242"/>
      <c r="AN101" s="242"/>
      <c r="AO101" s="242">
        <f t="shared" si="55"/>
        <v>479541.71587707254</v>
      </c>
      <c r="AP101" s="243">
        <f t="shared" si="56"/>
        <v>130156.24731182796</v>
      </c>
      <c r="AQ101" s="244">
        <f t="shared" si="57"/>
        <v>241718.74662862081</v>
      </c>
      <c r="AR101" s="245">
        <f t="shared" si="58"/>
        <v>6.23</v>
      </c>
      <c r="AS101" s="246">
        <f t="shared" si="59"/>
        <v>1.69</v>
      </c>
      <c r="AT101" s="246">
        <f t="shared" si="60"/>
        <v>3.14</v>
      </c>
      <c r="AU101" s="251">
        <f t="shared" si="61"/>
        <v>11.06</v>
      </c>
      <c r="AV101" s="245">
        <f t="shared" si="62"/>
        <v>5.8</v>
      </c>
      <c r="AW101" s="246">
        <f t="shared" si="63"/>
        <v>1.57</v>
      </c>
      <c r="AX101" s="246">
        <f t="shared" si="64"/>
        <v>2.92</v>
      </c>
      <c r="AY101" s="252">
        <f t="shared" si="65"/>
        <v>10.29</v>
      </c>
      <c r="AZ101" s="249">
        <f t="shared" si="66"/>
        <v>5.8</v>
      </c>
      <c r="BA101" s="56">
        <f t="shared" si="67"/>
        <v>4</v>
      </c>
      <c r="BB101" s="246">
        <f t="shared" si="68"/>
        <v>0.39</v>
      </c>
      <c r="BC101" s="250">
        <f t="shared" si="69"/>
        <v>0.73</v>
      </c>
      <c r="BD101" s="246">
        <f t="shared" si="70"/>
        <v>5.8</v>
      </c>
      <c r="BE101" s="56">
        <v>4</v>
      </c>
      <c r="BF101" s="246">
        <f t="shared" si="71"/>
        <v>0.39</v>
      </c>
      <c r="BG101" s="250">
        <f t="shared" si="72"/>
        <v>0.73</v>
      </c>
      <c r="BH101" s="246">
        <f>INDEX('Mar - Aug'!AG:AG,MATCH(C101,'Mar - Aug'!C:C,0))</f>
        <v>5.62</v>
      </c>
      <c r="BI101" s="56">
        <v>4</v>
      </c>
      <c r="BJ101" s="246">
        <f>INDEX('Mar - Aug'!AK:AK,MATCH($C101,'Mar - Aug'!$C:$C,0))</f>
        <v>0.38</v>
      </c>
      <c r="BK101" s="246">
        <f>INDEX('Mar - Aug'!AL:AL,MATCH($C101,'Mar - Aug'!$C:$C,0))</f>
        <v>0.71</v>
      </c>
      <c r="BL101" s="246">
        <f>INDEX('Mar - Aug'!$AG:$AG,MATCH($C101,'Mar - Aug'!$C:$C,0))</f>
        <v>5.62</v>
      </c>
      <c r="BM101" s="56">
        <v>4</v>
      </c>
      <c r="BN101" s="246">
        <f>INDEX('Mar - Aug'!$AK:$AK,MATCH($C101,'Mar - Aug'!$C:$C,0))</f>
        <v>0.38</v>
      </c>
      <c r="BO101" s="246">
        <f>INDEX('Mar - Aug'!$AL:$AL,MATCH($C101,'Mar - Aug'!$C:$C,0))</f>
        <v>0.71</v>
      </c>
      <c r="BP101" s="60">
        <f>INDEX(FY2019_ALL_Targets!EB:EB,MATCH('Final Comp Values'!B101,FY2019_ALL_Targets!A:A,0))</f>
        <v>0</v>
      </c>
      <c r="BQ101" s="60">
        <f>+INDEX(FY2019_ALL_Targets!DY:DY,MATCH(B101,FY2019_ALL_Targets!A:A,0))</f>
        <v>0</v>
      </c>
      <c r="BR101" s="60">
        <f>+INDEX(FY2019_ALL_Targets!DZ:DZ,MATCH(B101,FY2019_ALL_Targets!A:A,0))</f>
        <v>2</v>
      </c>
      <c r="BS101" s="283">
        <f>+INDEX(FY2019_ALL_Targets!EA:EA,MATCH(B101,FY2019_ALL_Targets!A:A,0))</f>
        <v>0</v>
      </c>
      <c r="BT101" s="245">
        <f t="shared" si="88"/>
        <v>0</v>
      </c>
      <c r="BU101" s="245">
        <f t="shared" si="89"/>
        <v>0</v>
      </c>
      <c r="BV101" s="246">
        <f t="shared" si="90"/>
        <v>1.42</v>
      </c>
      <c r="BW101" s="284">
        <f t="shared" si="73"/>
        <v>109270.50613252545</v>
      </c>
      <c r="BX101" s="245">
        <f t="shared" si="74"/>
        <v>8.8699999999999992</v>
      </c>
      <c r="BY101" s="246">
        <f t="shared" si="75"/>
        <v>682555.90802500048</v>
      </c>
      <c r="BZ101" s="285">
        <f t="shared" si="76"/>
        <v>1.9462785954986951E-3</v>
      </c>
      <c r="CA101" s="245">
        <f t="shared" si="77"/>
        <v>79207.37</v>
      </c>
      <c r="CB101" s="286">
        <f t="shared" si="78"/>
        <v>1.03</v>
      </c>
      <c r="CC101" s="268">
        <f t="shared" ref="CC101:CC132" si="93">+BU101+BV101+BX101-AZ101-BB101-BC101-BB101-BC101-BB101-BC101-BB101-BC101</f>
        <v>9.9999999999994538E-3</v>
      </c>
      <c r="CD101" s="267">
        <f t="shared" si="80"/>
        <v>791817.54013029474</v>
      </c>
      <c r="CE101" s="268">
        <f t="shared" si="81"/>
        <v>761763.27802500047</v>
      </c>
      <c r="CF101" s="268">
        <f t="shared" si="82"/>
        <v>-0.39000000000000057</v>
      </c>
      <c r="CG101" s="270">
        <f t="shared" si="83"/>
        <v>-30010.577322722587</v>
      </c>
      <c r="CH101" s="270">
        <f t="shared" si="84"/>
        <v>-30054.26210529427</v>
      </c>
      <c r="CI101" s="269">
        <f t="shared" si="85"/>
        <v>43.684782571683172</v>
      </c>
    </row>
    <row r="102" spans="1:87" s="57" customFormat="1" ht="15.75" customHeight="1" x14ac:dyDescent="0.25">
      <c r="A102" s="297">
        <v>1026277</v>
      </c>
      <c r="B102" s="297">
        <v>4421</v>
      </c>
      <c r="C102" s="347">
        <v>675042</v>
      </c>
      <c r="D102" s="219" t="s">
        <v>913</v>
      </c>
      <c r="E102" s="299" t="s">
        <v>488</v>
      </c>
      <c r="F102" s="299" t="s">
        <v>919</v>
      </c>
      <c r="G102" s="301" t="s">
        <v>915</v>
      </c>
      <c r="H102" s="302" t="s">
        <v>919</v>
      </c>
      <c r="I102" s="56" t="s">
        <v>35</v>
      </c>
      <c r="J102" s="229" t="s">
        <v>35</v>
      </c>
      <c r="K102" s="229" t="s">
        <v>35</v>
      </c>
      <c r="L102" s="56"/>
      <c r="M102" s="56"/>
      <c r="N102" s="58"/>
      <c r="O102" s="297">
        <v>1026277</v>
      </c>
      <c r="P102" s="303">
        <v>11399</v>
      </c>
      <c r="Q102" s="304">
        <v>41913</v>
      </c>
      <c r="R102" s="304">
        <v>42247</v>
      </c>
      <c r="S102" s="303">
        <f t="shared" si="50"/>
        <v>12420</v>
      </c>
      <c r="T102" s="59"/>
      <c r="U102" s="346">
        <f t="shared" si="86"/>
        <v>1.5333547245782566E-3</v>
      </c>
      <c r="V102" s="345">
        <f t="shared" si="87"/>
        <v>1.1694064076127038E-3</v>
      </c>
      <c r="W102" s="27">
        <v>151026.4987637485</v>
      </c>
      <c r="X102" s="27">
        <v>151026</v>
      </c>
      <c r="Y102" s="305">
        <f t="shared" si="51"/>
        <v>297571.42706617137</v>
      </c>
      <c r="Z102" s="53">
        <f t="shared" si="91"/>
        <v>20191.560000000001</v>
      </c>
      <c r="AA102" s="54">
        <f t="shared" si="91"/>
        <v>20191.560000000001</v>
      </c>
      <c r="AB102" s="54">
        <f t="shared" si="91"/>
        <v>20191.560000000001</v>
      </c>
      <c r="AC102" s="54">
        <f t="shared" si="91"/>
        <v>20191.560000000001</v>
      </c>
      <c r="AD102" s="52">
        <f t="shared" si="52"/>
        <v>80766.240000000005</v>
      </c>
      <c r="AE102" s="53">
        <f t="shared" si="92"/>
        <v>37498.61</v>
      </c>
      <c r="AF102" s="53">
        <f t="shared" si="92"/>
        <v>37498.61</v>
      </c>
      <c r="AG102" s="53">
        <f t="shared" si="92"/>
        <v>37498.61</v>
      </c>
      <c r="AH102" s="53">
        <f t="shared" si="92"/>
        <v>37498.61</v>
      </c>
      <c r="AI102" s="52">
        <f t="shared" si="53"/>
        <v>149994.4426135461</v>
      </c>
      <c r="AJ102" s="55">
        <f t="shared" si="54"/>
        <v>528332.10967971745</v>
      </c>
      <c r="AK102" s="219" t="s">
        <v>913</v>
      </c>
      <c r="AL102" s="220">
        <v>61485.26180987338</v>
      </c>
      <c r="AM102" s="242"/>
      <c r="AN102" s="242"/>
      <c r="AO102" s="242">
        <f t="shared" si="55"/>
        <v>319969.27641523804</v>
      </c>
      <c r="AP102" s="243">
        <f t="shared" si="56"/>
        <v>86845.419354838727</v>
      </c>
      <c r="AQ102" s="244">
        <f t="shared" si="57"/>
        <v>161284.34689628612</v>
      </c>
      <c r="AR102" s="245">
        <f t="shared" si="58"/>
        <v>5.2</v>
      </c>
      <c r="AS102" s="246">
        <f t="shared" si="59"/>
        <v>1.41</v>
      </c>
      <c r="AT102" s="246">
        <f t="shared" si="60"/>
        <v>2.62</v>
      </c>
      <c r="AU102" s="251">
        <f t="shared" si="61"/>
        <v>9.23</v>
      </c>
      <c r="AV102" s="245">
        <f t="shared" si="62"/>
        <v>4.84</v>
      </c>
      <c r="AW102" s="246">
        <f t="shared" si="63"/>
        <v>1.31</v>
      </c>
      <c r="AX102" s="246">
        <f t="shared" si="64"/>
        <v>2.44</v>
      </c>
      <c r="AY102" s="252">
        <f t="shared" si="65"/>
        <v>8.59</v>
      </c>
      <c r="AZ102" s="249">
        <f t="shared" si="66"/>
        <v>4.84</v>
      </c>
      <c r="BA102" s="56">
        <f t="shared" si="67"/>
        <v>4</v>
      </c>
      <c r="BB102" s="246">
        <f t="shared" si="68"/>
        <v>0.33</v>
      </c>
      <c r="BC102" s="250">
        <f t="shared" si="69"/>
        <v>0.61</v>
      </c>
      <c r="BD102" s="246">
        <f t="shared" si="70"/>
        <v>4.84</v>
      </c>
      <c r="BE102" s="56">
        <v>4</v>
      </c>
      <c r="BF102" s="246">
        <f t="shared" si="71"/>
        <v>0.33</v>
      </c>
      <c r="BG102" s="250">
        <f t="shared" si="72"/>
        <v>0.61</v>
      </c>
      <c r="BH102" s="246">
        <f>INDEX('Mar - Aug'!AG:AG,MATCH(C102,'Mar - Aug'!C:C,0))</f>
        <v>4.74</v>
      </c>
      <c r="BI102" s="56">
        <v>4</v>
      </c>
      <c r="BJ102" s="246">
        <f>INDEX('Mar - Aug'!AK:AK,MATCH($C102,'Mar - Aug'!$C:$C,0))</f>
        <v>0.32</v>
      </c>
      <c r="BK102" s="246">
        <f>INDEX('Mar - Aug'!AL:AL,MATCH($C102,'Mar - Aug'!$C:$C,0))</f>
        <v>0.6</v>
      </c>
      <c r="BL102" s="246">
        <f>INDEX('Mar - Aug'!$AG:$AG,MATCH($C102,'Mar - Aug'!$C:$C,0))</f>
        <v>4.74</v>
      </c>
      <c r="BM102" s="56">
        <v>4</v>
      </c>
      <c r="BN102" s="246">
        <f>INDEX('Mar - Aug'!$AK:$AK,MATCH($C102,'Mar - Aug'!$C:$C,0))</f>
        <v>0.32</v>
      </c>
      <c r="BO102" s="246">
        <f>INDEX('Mar - Aug'!$AL:$AL,MATCH($C102,'Mar - Aug'!$C:$C,0))</f>
        <v>0.6</v>
      </c>
      <c r="BP102" s="60">
        <f>INDEX(FY2019_ALL_Targets!EB:EB,MATCH('Final Comp Values'!B102,FY2019_ALL_Targets!A:A,0))</f>
        <v>0</v>
      </c>
      <c r="BQ102" s="60">
        <f>+INDEX(FY2019_ALL_Targets!DY:DY,MATCH(B102,FY2019_ALL_Targets!A:A,0))</f>
        <v>1</v>
      </c>
      <c r="BR102" s="60">
        <f>+INDEX(FY2019_ALL_Targets!DZ:DZ,MATCH(B102,FY2019_ALL_Targets!A:A,0))</f>
        <v>1</v>
      </c>
      <c r="BS102" s="283">
        <f>+INDEX(FY2019_ALL_Targets!EA:EA,MATCH(B102,FY2019_ALL_Targets!A:A,0))</f>
        <v>0</v>
      </c>
      <c r="BT102" s="245">
        <f t="shared" si="88"/>
        <v>0</v>
      </c>
      <c r="BU102" s="245">
        <f t="shared" si="89"/>
        <v>0.32</v>
      </c>
      <c r="BV102" s="246">
        <f t="shared" si="90"/>
        <v>0.6</v>
      </c>
      <c r="BW102" s="284">
        <f t="shared" si="73"/>
        <v>56566.440865083503</v>
      </c>
      <c r="BX102" s="245">
        <f t="shared" si="74"/>
        <v>7.67</v>
      </c>
      <c r="BY102" s="246">
        <f t="shared" si="75"/>
        <v>471591.95808172884</v>
      </c>
      <c r="BZ102" s="285">
        <f t="shared" si="76"/>
        <v>1.3447240336394068E-3</v>
      </c>
      <c r="CA102" s="245">
        <f t="shared" si="77"/>
        <v>54726.01</v>
      </c>
      <c r="CB102" s="286">
        <f t="shared" si="78"/>
        <v>0.89</v>
      </c>
      <c r="CC102" s="268">
        <f t="shared" si="93"/>
        <v>-9.9999999999998979E-3</v>
      </c>
      <c r="CD102" s="267">
        <f t="shared" si="80"/>
        <v>528332.10967971745</v>
      </c>
      <c r="CE102" s="268">
        <f t="shared" si="81"/>
        <v>526317.96808172879</v>
      </c>
      <c r="CF102" s="268">
        <f t="shared" si="82"/>
        <v>-2.9999999999999361E-2</v>
      </c>
      <c r="CG102" s="270">
        <f t="shared" si="83"/>
        <v>-1845.1645274029322</v>
      </c>
      <c r="CH102" s="270">
        <f t="shared" si="84"/>
        <v>-2014.141597988666</v>
      </c>
      <c r="CI102" s="269">
        <f t="shared" si="85"/>
        <v>168.97707058573383</v>
      </c>
    </row>
    <row r="103" spans="1:87" s="57" customFormat="1" ht="15.75" customHeight="1" x14ac:dyDescent="0.25">
      <c r="A103" s="297">
        <v>1026191</v>
      </c>
      <c r="B103" s="297">
        <v>4425</v>
      </c>
      <c r="C103" s="347">
        <v>675311</v>
      </c>
      <c r="D103" s="219" t="s">
        <v>925</v>
      </c>
      <c r="E103" s="299" t="s">
        <v>186</v>
      </c>
      <c r="F103" s="299" t="s">
        <v>938</v>
      </c>
      <c r="G103" s="301" t="s">
        <v>915</v>
      </c>
      <c r="H103" s="302" t="s">
        <v>938</v>
      </c>
      <c r="I103" s="56" t="s">
        <v>35</v>
      </c>
      <c r="J103" s="229" t="s">
        <v>35</v>
      </c>
      <c r="K103" s="229" t="s">
        <v>35</v>
      </c>
      <c r="L103" s="56"/>
      <c r="M103" s="56"/>
      <c r="N103" s="58"/>
      <c r="O103" s="297">
        <v>1026191</v>
      </c>
      <c r="P103" s="303">
        <v>11628</v>
      </c>
      <c r="Q103" s="304">
        <v>41913</v>
      </c>
      <c r="R103" s="304">
        <v>42247</v>
      </c>
      <c r="S103" s="303">
        <f t="shared" si="50"/>
        <v>12669</v>
      </c>
      <c r="T103" s="59"/>
      <c r="U103" s="346">
        <f t="shared" si="86"/>
        <v>1.5640958941772892E-3</v>
      </c>
      <c r="V103" s="345">
        <f t="shared" si="87"/>
        <v>1.1928510288281276E-3</v>
      </c>
      <c r="W103" s="27">
        <v>154054.324747273</v>
      </c>
      <c r="X103" s="27">
        <v>154054.32</v>
      </c>
      <c r="Y103" s="305">
        <f t="shared" si="51"/>
        <v>303537.23103875405</v>
      </c>
      <c r="Z103" s="53">
        <f t="shared" si="91"/>
        <v>20596.37</v>
      </c>
      <c r="AA103" s="54">
        <f t="shared" si="91"/>
        <v>20596.37</v>
      </c>
      <c r="AB103" s="54">
        <f t="shared" si="91"/>
        <v>20596.37</v>
      </c>
      <c r="AC103" s="54">
        <f t="shared" si="91"/>
        <v>20596.37</v>
      </c>
      <c r="AD103" s="52">
        <f t="shared" si="52"/>
        <v>82385.460000000006</v>
      </c>
      <c r="AE103" s="53">
        <f t="shared" si="92"/>
        <v>38250.39</v>
      </c>
      <c r="AF103" s="53">
        <f t="shared" si="92"/>
        <v>38250.39</v>
      </c>
      <c r="AG103" s="53">
        <f t="shared" si="92"/>
        <v>38250.39</v>
      </c>
      <c r="AH103" s="53">
        <f t="shared" si="92"/>
        <v>38250.39</v>
      </c>
      <c r="AI103" s="52">
        <f t="shared" si="53"/>
        <v>153001.57757415585</v>
      </c>
      <c r="AJ103" s="55">
        <f t="shared" si="54"/>
        <v>538924.26861290995</v>
      </c>
      <c r="AK103" s="219" t="s">
        <v>925</v>
      </c>
      <c r="AL103" s="220">
        <v>58482.872744368782</v>
      </c>
      <c r="AM103" s="242"/>
      <c r="AN103" s="242"/>
      <c r="AO103" s="242">
        <f t="shared" si="55"/>
        <v>326384.11939650978</v>
      </c>
      <c r="AP103" s="243">
        <f t="shared" si="56"/>
        <v>88586.516129032272</v>
      </c>
      <c r="AQ103" s="244">
        <f t="shared" si="57"/>
        <v>164517.82534855467</v>
      </c>
      <c r="AR103" s="245">
        <f t="shared" si="58"/>
        <v>5.58</v>
      </c>
      <c r="AS103" s="246">
        <f t="shared" si="59"/>
        <v>1.51</v>
      </c>
      <c r="AT103" s="246">
        <f t="shared" si="60"/>
        <v>2.81</v>
      </c>
      <c r="AU103" s="251">
        <f t="shared" si="61"/>
        <v>9.9</v>
      </c>
      <c r="AV103" s="245">
        <f t="shared" si="62"/>
        <v>5.19</v>
      </c>
      <c r="AW103" s="246">
        <f t="shared" si="63"/>
        <v>1.41</v>
      </c>
      <c r="AX103" s="246">
        <f t="shared" si="64"/>
        <v>2.62</v>
      </c>
      <c r="AY103" s="252">
        <f t="shared" si="65"/>
        <v>9.2200000000000006</v>
      </c>
      <c r="AZ103" s="249">
        <f t="shared" si="66"/>
        <v>5.19</v>
      </c>
      <c r="BA103" s="56">
        <f t="shared" si="67"/>
        <v>4</v>
      </c>
      <c r="BB103" s="246">
        <f t="shared" si="68"/>
        <v>0.35</v>
      </c>
      <c r="BC103" s="250">
        <f t="shared" si="69"/>
        <v>0.66</v>
      </c>
      <c r="BD103" s="246">
        <f t="shared" si="70"/>
        <v>5.19</v>
      </c>
      <c r="BE103" s="56">
        <v>4</v>
      </c>
      <c r="BF103" s="246">
        <f t="shared" si="71"/>
        <v>0.35</v>
      </c>
      <c r="BG103" s="250">
        <f t="shared" si="72"/>
        <v>0.66</v>
      </c>
      <c r="BH103" s="246">
        <f>INDEX('Mar - Aug'!AG:AG,MATCH(C103,'Mar - Aug'!C:C,0))</f>
        <v>5.22</v>
      </c>
      <c r="BI103" s="56">
        <v>4</v>
      </c>
      <c r="BJ103" s="246">
        <f>INDEX('Mar - Aug'!AK:AK,MATCH($C103,'Mar - Aug'!$C:$C,0))</f>
        <v>0.36</v>
      </c>
      <c r="BK103" s="246">
        <f>INDEX('Mar - Aug'!AL:AL,MATCH($C103,'Mar - Aug'!$C:$C,0))</f>
        <v>0.66</v>
      </c>
      <c r="BL103" s="246">
        <f>INDEX('Mar - Aug'!$AG:$AG,MATCH($C103,'Mar - Aug'!$C:$C,0))</f>
        <v>5.22</v>
      </c>
      <c r="BM103" s="56">
        <v>4</v>
      </c>
      <c r="BN103" s="246">
        <f>INDEX('Mar - Aug'!$AK:$AK,MATCH($C103,'Mar - Aug'!$C:$C,0))</f>
        <v>0.36</v>
      </c>
      <c r="BO103" s="246">
        <f>INDEX('Mar - Aug'!$AL:$AL,MATCH($C103,'Mar - Aug'!$C:$C,0))</f>
        <v>0.66</v>
      </c>
      <c r="BP103" s="60">
        <f>INDEX(FY2019_ALL_Targets!EB:EB,MATCH('Final Comp Values'!B103,FY2019_ALL_Targets!A:A,0))</f>
        <v>2</v>
      </c>
      <c r="BQ103" s="60">
        <f>+INDEX(FY2019_ALL_Targets!DY:DY,MATCH(B103,FY2019_ALL_Targets!A:A,0))</f>
        <v>2</v>
      </c>
      <c r="BR103" s="60">
        <f>+INDEX(FY2019_ALL_Targets!DZ:DZ,MATCH(B103,FY2019_ALL_Targets!A:A,0))</f>
        <v>2</v>
      </c>
      <c r="BS103" s="283">
        <f>+INDEX(FY2019_ALL_Targets!EA:EA,MATCH(B103,FY2019_ALL_Targets!A:A,0))</f>
        <v>0</v>
      </c>
      <c r="BT103" s="245">
        <f t="shared" si="88"/>
        <v>3.48</v>
      </c>
      <c r="BU103" s="245">
        <f t="shared" si="89"/>
        <v>0.72</v>
      </c>
      <c r="BV103" s="246">
        <f t="shared" si="90"/>
        <v>1.32</v>
      </c>
      <c r="BW103" s="284">
        <f t="shared" si="73"/>
        <v>322825.45754891564</v>
      </c>
      <c r="BX103" s="245">
        <f t="shared" si="74"/>
        <v>3.7</v>
      </c>
      <c r="BY103" s="246">
        <f t="shared" si="75"/>
        <v>216386.62915416452</v>
      </c>
      <c r="BZ103" s="285">
        <f t="shared" si="76"/>
        <v>6.1701709665582232E-4</v>
      </c>
      <c r="CA103" s="245">
        <f t="shared" si="77"/>
        <v>25110.639999999999</v>
      </c>
      <c r="CB103" s="286">
        <f t="shared" si="78"/>
        <v>0.43</v>
      </c>
      <c r="CC103" s="268">
        <f t="shared" si="93"/>
        <v>-3.4900000000000007</v>
      </c>
      <c r="CD103" s="267">
        <f t="shared" si="80"/>
        <v>538924.26861290995</v>
      </c>
      <c r="CE103" s="268">
        <f t="shared" si="81"/>
        <v>241497.26915416453</v>
      </c>
      <c r="CF103" s="268">
        <f t="shared" si="82"/>
        <v>-5.0900000000000007</v>
      </c>
      <c r="CG103" s="270">
        <f t="shared" si="83"/>
        <v>-297518.9292017041</v>
      </c>
      <c r="CH103" s="270">
        <f t="shared" si="84"/>
        <v>-297426.99945874541</v>
      </c>
      <c r="CI103" s="269">
        <f t="shared" si="85"/>
        <v>-91.929742958687712</v>
      </c>
    </row>
    <row r="104" spans="1:87" s="57" customFormat="1" ht="15.75" customHeight="1" x14ac:dyDescent="0.25">
      <c r="A104" s="297">
        <v>1026573</v>
      </c>
      <c r="B104" s="297">
        <v>4426</v>
      </c>
      <c r="C104" s="347">
        <v>455748</v>
      </c>
      <c r="D104" s="219" t="s">
        <v>941</v>
      </c>
      <c r="E104" s="299" t="s">
        <v>490</v>
      </c>
      <c r="F104" s="299" t="s">
        <v>945</v>
      </c>
      <c r="G104" s="301" t="s">
        <v>915</v>
      </c>
      <c r="H104" s="302" t="s">
        <v>947</v>
      </c>
      <c r="I104" s="56" t="s">
        <v>35</v>
      </c>
      <c r="J104" s="229" t="s">
        <v>35</v>
      </c>
      <c r="K104" s="229" t="s">
        <v>35</v>
      </c>
      <c r="L104" s="56"/>
      <c r="M104" s="56"/>
      <c r="N104" s="58"/>
      <c r="O104" s="297">
        <v>1026573</v>
      </c>
      <c r="P104" s="303">
        <v>24423</v>
      </c>
      <c r="Q104" s="304">
        <v>42051</v>
      </c>
      <c r="R104" s="304">
        <v>42277</v>
      </c>
      <c r="S104" s="303">
        <f t="shared" si="50"/>
        <v>39270</v>
      </c>
      <c r="T104" s="59"/>
      <c r="U104" s="346">
        <f t="shared" si="86"/>
        <v>4.8482157837510574E-3</v>
      </c>
      <c r="V104" s="345">
        <f t="shared" si="87"/>
        <v>3.6974709844565926E-3</v>
      </c>
      <c r="W104" s="27">
        <v>477520.98282692471</v>
      </c>
      <c r="X104" s="27">
        <v>477520.98</v>
      </c>
      <c r="Y104" s="305">
        <f t="shared" si="51"/>
        <v>940871.97591695248</v>
      </c>
      <c r="Z104" s="53">
        <f t="shared" si="91"/>
        <v>63842.400000000001</v>
      </c>
      <c r="AA104" s="54">
        <f t="shared" si="91"/>
        <v>63842.400000000001</v>
      </c>
      <c r="AB104" s="54">
        <f t="shared" si="91"/>
        <v>63842.400000000001</v>
      </c>
      <c r="AC104" s="54">
        <f t="shared" si="91"/>
        <v>63842.400000000001</v>
      </c>
      <c r="AD104" s="52">
        <f t="shared" si="52"/>
        <v>255369.58</v>
      </c>
      <c r="AE104" s="53">
        <f t="shared" si="92"/>
        <v>118564.45</v>
      </c>
      <c r="AF104" s="53">
        <f t="shared" si="92"/>
        <v>118564.45</v>
      </c>
      <c r="AG104" s="53">
        <f t="shared" si="92"/>
        <v>118564.45</v>
      </c>
      <c r="AH104" s="53">
        <f t="shared" si="92"/>
        <v>118564.45</v>
      </c>
      <c r="AI104" s="52">
        <f t="shared" si="53"/>
        <v>474257.7907756808</v>
      </c>
      <c r="AJ104" s="55">
        <f t="shared" si="54"/>
        <v>1670499.3466926333</v>
      </c>
      <c r="AK104" s="219" t="s">
        <v>941</v>
      </c>
      <c r="AL104" s="220">
        <v>76951.060656708069</v>
      </c>
      <c r="AM104" s="242"/>
      <c r="AN104" s="242"/>
      <c r="AO104" s="242">
        <f t="shared" si="55"/>
        <v>1011690.2966848952</v>
      </c>
      <c r="AP104" s="243">
        <f t="shared" si="56"/>
        <v>274590.94623655913</v>
      </c>
      <c r="AQ104" s="244">
        <f t="shared" si="57"/>
        <v>509954.61373729119</v>
      </c>
      <c r="AR104" s="245">
        <f t="shared" si="58"/>
        <v>13.15</v>
      </c>
      <c r="AS104" s="246">
        <f t="shared" si="59"/>
        <v>3.57</v>
      </c>
      <c r="AT104" s="246">
        <f t="shared" si="60"/>
        <v>6.63</v>
      </c>
      <c r="AU104" s="251">
        <f t="shared" si="61"/>
        <v>23.349999999999998</v>
      </c>
      <c r="AV104" s="245">
        <f t="shared" si="62"/>
        <v>12.23</v>
      </c>
      <c r="AW104" s="246">
        <f t="shared" si="63"/>
        <v>3.32</v>
      </c>
      <c r="AX104" s="246">
        <f t="shared" si="64"/>
        <v>6.16</v>
      </c>
      <c r="AY104" s="252">
        <f t="shared" si="65"/>
        <v>21.71</v>
      </c>
      <c r="AZ104" s="249">
        <f t="shared" si="66"/>
        <v>12.23</v>
      </c>
      <c r="BA104" s="56">
        <f t="shared" si="67"/>
        <v>4</v>
      </c>
      <c r="BB104" s="246">
        <f t="shared" si="68"/>
        <v>0.83</v>
      </c>
      <c r="BC104" s="250">
        <f t="shared" si="69"/>
        <v>1.54</v>
      </c>
      <c r="BD104" s="246">
        <f t="shared" si="70"/>
        <v>12.23</v>
      </c>
      <c r="BE104" s="56">
        <v>4</v>
      </c>
      <c r="BF104" s="246">
        <f t="shared" si="71"/>
        <v>0.83</v>
      </c>
      <c r="BG104" s="250">
        <f t="shared" si="72"/>
        <v>1.54</v>
      </c>
      <c r="BH104" s="246">
        <f>INDEX('Mar - Aug'!AG:AG,MATCH(C104,'Mar - Aug'!C:C,0))</f>
        <v>11.85</v>
      </c>
      <c r="BI104" s="56">
        <v>4</v>
      </c>
      <c r="BJ104" s="246">
        <f>INDEX('Mar - Aug'!AK:AK,MATCH($C104,'Mar - Aug'!$C:$C,0))</f>
        <v>0.81</v>
      </c>
      <c r="BK104" s="246">
        <f>INDEX('Mar - Aug'!AL:AL,MATCH($C104,'Mar - Aug'!$C:$C,0))</f>
        <v>1.5</v>
      </c>
      <c r="BL104" s="246">
        <f>INDEX('Mar - Aug'!$AG:$AG,MATCH($C104,'Mar - Aug'!$C:$C,0))</f>
        <v>11.85</v>
      </c>
      <c r="BM104" s="56">
        <v>4</v>
      </c>
      <c r="BN104" s="246">
        <f>INDEX('Mar - Aug'!$AK:$AK,MATCH($C104,'Mar - Aug'!$C:$C,0))</f>
        <v>0.81</v>
      </c>
      <c r="BO104" s="246">
        <f>INDEX('Mar - Aug'!$AL:$AL,MATCH($C104,'Mar - Aug'!$C:$C,0))</f>
        <v>1.5</v>
      </c>
      <c r="BP104" s="60">
        <f>INDEX(FY2019_ALL_Targets!EB:EB,MATCH('Final Comp Values'!B104,FY2019_ALL_Targets!A:A,0))</f>
        <v>0</v>
      </c>
      <c r="BQ104" s="60">
        <f>+INDEX(FY2019_ALL_Targets!DY:DY,MATCH(B104,FY2019_ALL_Targets!A:A,0))</f>
        <v>1</v>
      </c>
      <c r="BR104" s="60">
        <f>+INDEX(FY2019_ALL_Targets!DZ:DZ,MATCH(B104,FY2019_ALL_Targets!A:A,0))</f>
        <v>2</v>
      </c>
      <c r="BS104" s="283">
        <f>+INDEX(FY2019_ALL_Targets!EA:EA,MATCH(B104,FY2019_ALL_Targets!A:A,0))</f>
        <v>0</v>
      </c>
      <c r="BT104" s="245">
        <f t="shared" si="88"/>
        <v>0</v>
      </c>
      <c r="BU104" s="245">
        <f t="shared" si="89"/>
        <v>0.81</v>
      </c>
      <c r="BV104" s="246">
        <f t="shared" si="90"/>
        <v>3</v>
      </c>
      <c r="BW104" s="284">
        <f t="shared" si="73"/>
        <v>293183.54110205773</v>
      </c>
      <c r="BX104" s="245">
        <f t="shared" si="74"/>
        <v>17.900000000000002</v>
      </c>
      <c r="BY104" s="246">
        <f t="shared" si="75"/>
        <v>1377423.9857550745</v>
      </c>
      <c r="BZ104" s="285">
        <f t="shared" si="76"/>
        <v>3.9276648094054845E-3</v>
      </c>
      <c r="CA104" s="245">
        <f t="shared" si="77"/>
        <v>159843.51</v>
      </c>
      <c r="CB104" s="286">
        <f t="shared" si="78"/>
        <v>2.08</v>
      </c>
      <c r="CC104" s="268">
        <f t="shared" si="93"/>
        <v>0</v>
      </c>
      <c r="CD104" s="267">
        <f t="shared" si="80"/>
        <v>1670499.3466926333</v>
      </c>
      <c r="CE104" s="268">
        <f t="shared" si="81"/>
        <v>1537267.4957550745</v>
      </c>
      <c r="CF104" s="268">
        <f t="shared" si="82"/>
        <v>-1.7299999999999969</v>
      </c>
      <c r="CG104" s="270">
        <f t="shared" si="83"/>
        <v>-133116.71440710503</v>
      </c>
      <c r="CH104" s="270">
        <f t="shared" si="84"/>
        <v>-133231.8509375588</v>
      </c>
      <c r="CI104" s="269">
        <f t="shared" si="85"/>
        <v>115.13653045377578</v>
      </c>
    </row>
    <row r="105" spans="1:87" s="57" customFormat="1" ht="15.75" customHeight="1" x14ac:dyDescent="0.25">
      <c r="A105" s="297">
        <v>1021255</v>
      </c>
      <c r="B105" s="297">
        <v>4428</v>
      </c>
      <c r="C105" s="347">
        <v>675624</v>
      </c>
      <c r="D105" s="219" t="s">
        <v>939</v>
      </c>
      <c r="E105" s="299" t="s">
        <v>492</v>
      </c>
      <c r="F105" s="299" t="s">
        <v>938</v>
      </c>
      <c r="G105" s="301" t="s">
        <v>915</v>
      </c>
      <c r="H105" s="302" t="s">
        <v>938</v>
      </c>
      <c r="I105" s="56" t="s">
        <v>35</v>
      </c>
      <c r="J105" s="229" t="s">
        <v>36</v>
      </c>
      <c r="K105" s="229" t="s">
        <v>35</v>
      </c>
      <c r="L105" s="56"/>
      <c r="M105" s="56"/>
      <c r="N105" s="58"/>
      <c r="O105" s="297">
        <v>1021255</v>
      </c>
      <c r="P105" s="303">
        <v>16791</v>
      </c>
      <c r="Q105" s="304">
        <v>42005</v>
      </c>
      <c r="R105" s="304">
        <v>42369</v>
      </c>
      <c r="S105" s="303">
        <f t="shared" si="50"/>
        <v>16791</v>
      </c>
      <c r="T105" s="59"/>
      <c r="U105" s="346">
        <f t="shared" si="86"/>
        <v>2.072991882479348E-3</v>
      </c>
      <c r="V105" s="345">
        <f t="shared" si="87"/>
        <v>1.580958372803938E-3</v>
      </c>
      <c r="W105" s="27">
        <v>204177.61200103877</v>
      </c>
      <c r="X105" s="27">
        <v>204177.61</v>
      </c>
      <c r="Y105" s="305">
        <f t="shared" si="51"/>
        <v>402296.44378970069</v>
      </c>
      <c r="Z105" s="53">
        <f t="shared" ref="Z105:AC124" si="94">ROUND($AD105/4,2)</f>
        <v>27297.62</v>
      </c>
      <c r="AA105" s="54">
        <f t="shared" si="94"/>
        <v>27297.62</v>
      </c>
      <c r="AB105" s="54">
        <f t="shared" si="94"/>
        <v>27297.62</v>
      </c>
      <c r="AC105" s="54">
        <f t="shared" si="94"/>
        <v>27297.62</v>
      </c>
      <c r="AD105" s="52">
        <f t="shared" si="52"/>
        <v>109190.49</v>
      </c>
      <c r="AE105" s="53">
        <f t="shared" ref="AE105:AH124" si="95">ROUND($AI105/4,2)</f>
        <v>50695.59</v>
      </c>
      <c r="AF105" s="53">
        <f t="shared" si="95"/>
        <v>50695.59</v>
      </c>
      <c r="AG105" s="53">
        <f t="shared" si="95"/>
        <v>50695.59</v>
      </c>
      <c r="AH105" s="53">
        <f t="shared" si="95"/>
        <v>50695.59</v>
      </c>
      <c r="AI105" s="52">
        <f t="shared" si="53"/>
        <v>202782.34186183999</v>
      </c>
      <c r="AJ105" s="55">
        <f t="shared" si="54"/>
        <v>714269.27565154061</v>
      </c>
      <c r="AK105" s="219" t="s">
        <v>939</v>
      </c>
      <c r="AL105" s="220">
        <v>78822.574549228506</v>
      </c>
      <c r="AM105" s="242"/>
      <c r="AN105" s="242"/>
      <c r="AO105" s="242">
        <f t="shared" si="55"/>
        <v>432576.82127924811</v>
      </c>
      <c r="AP105" s="243">
        <f t="shared" si="56"/>
        <v>117409.12903225808</v>
      </c>
      <c r="AQ105" s="244">
        <f t="shared" si="57"/>
        <v>218045.52888369892</v>
      </c>
      <c r="AR105" s="245">
        <f t="shared" si="58"/>
        <v>5.49</v>
      </c>
      <c r="AS105" s="246">
        <f t="shared" si="59"/>
        <v>1.49</v>
      </c>
      <c r="AT105" s="246">
        <f t="shared" si="60"/>
        <v>2.77</v>
      </c>
      <c r="AU105" s="251">
        <f t="shared" si="61"/>
        <v>9.75</v>
      </c>
      <c r="AV105" s="245">
        <f t="shared" si="62"/>
        <v>5.0999999999999996</v>
      </c>
      <c r="AW105" s="246">
        <f t="shared" si="63"/>
        <v>1.39</v>
      </c>
      <c r="AX105" s="246">
        <f t="shared" si="64"/>
        <v>2.57</v>
      </c>
      <c r="AY105" s="252">
        <f t="shared" si="65"/>
        <v>9.0599999999999987</v>
      </c>
      <c r="AZ105" s="249">
        <f t="shared" si="66"/>
        <v>5.0999999999999996</v>
      </c>
      <c r="BA105" s="56">
        <f t="shared" si="67"/>
        <v>4</v>
      </c>
      <c r="BB105" s="246">
        <f t="shared" si="68"/>
        <v>0.35</v>
      </c>
      <c r="BC105" s="250">
        <f t="shared" si="69"/>
        <v>0.64</v>
      </c>
      <c r="BD105" s="246">
        <f t="shared" si="70"/>
        <v>5.0999999999999996</v>
      </c>
      <c r="BE105" s="56">
        <v>4</v>
      </c>
      <c r="BF105" s="246">
        <f t="shared" si="71"/>
        <v>0.35</v>
      </c>
      <c r="BG105" s="250">
        <f t="shared" si="72"/>
        <v>0.64</v>
      </c>
      <c r="BH105" s="246">
        <f>INDEX('Mar - Aug'!AG:AG,MATCH(C105,'Mar - Aug'!C:C,0))</f>
        <v>5.28</v>
      </c>
      <c r="BI105" s="56">
        <v>4</v>
      </c>
      <c r="BJ105" s="246">
        <f>INDEX('Mar - Aug'!AK:AK,MATCH($C105,'Mar - Aug'!$C:$C,0))</f>
        <v>0.36</v>
      </c>
      <c r="BK105" s="246">
        <f>INDEX('Mar - Aug'!AL:AL,MATCH($C105,'Mar - Aug'!$C:$C,0))</f>
        <v>0.67</v>
      </c>
      <c r="BL105" s="246">
        <f>INDEX('Mar - Aug'!$AG:$AG,MATCH($C105,'Mar - Aug'!$C:$C,0))</f>
        <v>5.28</v>
      </c>
      <c r="BM105" s="56">
        <v>4</v>
      </c>
      <c r="BN105" s="246">
        <f>INDEX('Mar - Aug'!$AK:$AK,MATCH($C105,'Mar - Aug'!$C:$C,0))</f>
        <v>0.36</v>
      </c>
      <c r="BO105" s="246">
        <f>INDEX('Mar - Aug'!$AL:$AL,MATCH($C105,'Mar - Aug'!$C:$C,0))</f>
        <v>0.67</v>
      </c>
      <c r="BP105" s="60">
        <f>INDEX(FY2019_ALL_Targets!EB:EB,MATCH('Final Comp Values'!B105,FY2019_ALL_Targets!A:A,0))</f>
        <v>0</v>
      </c>
      <c r="BQ105" s="60">
        <f>+INDEX(FY2019_ALL_Targets!DY:DY,MATCH(B105,FY2019_ALL_Targets!A:A,0))</f>
        <v>1</v>
      </c>
      <c r="BR105" s="60">
        <f>+INDEX(FY2019_ALL_Targets!DZ:DZ,MATCH(B105,FY2019_ALL_Targets!A:A,0))</f>
        <v>1</v>
      </c>
      <c r="BS105" s="283">
        <f>+INDEX(FY2019_ALL_Targets!EA:EA,MATCH(B105,FY2019_ALL_Targets!A:A,0))</f>
        <v>0</v>
      </c>
      <c r="BT105" s="245">
        <f t="shared" si="88"/>
        <v>0</v>
      </c>
      <c r="BU105" s="245">
        <f t="shared" si="89"/>
        <v>0.36</v>
      </c>
      <c r="BV105" s="246">
        <f t="shared" si="90"/>
        <v>0.67</v>
      </c>
      <c r="BW105" s="284">
        <f t="shared" si="73"/>
        <v>81187.251785705361</v>
      </c>
      <c r="BX105" s="245">
        <f t="shared" si="74"/>
        <v>8.0299999999999994</v>
      </c>
      <c r="BY105" s="246">
        <f t="shared" si="75"/>
        <v>632945.27363030484</v>
      </c>
      <c r="BZ105" s="285">
        <f t="shared" si="76"/>
        <v>1.8048160212300231E-3</v>
      </c>
      <c r="CA105" s="245">
        <f t="shared" si="77"/>
        <v>73450.289999999994</v>
      </c>
      <c r="CB105" s="286">
        <f t="shared" si="78"/>
        <v>0.93</v>
      </c>
      <c r="CC105" s="268">
        <f t="shared" si="93"/>
        <v>-1.4432899320127035E-15</v>
      </c>
      <c r="CD105" s="267">
        <f t="shared" si="80"/>
        <v>714269.27565154061</v>
      </c>
      <c r="CE105" s="268">
        <f t="shared" si="81"/>
        <v>706395.56363030488</v>
      </c>
      <c r="CF105" s="268">
        <f t="shared" si="82"/>
        <v>-9.9999999999999645E-2</v>
      </c>
      <c r="CG105" s="270">
        <f t="shared" si="83"/>
        <v>-7883.7668394209513</v>
      </c>
      <c r="CH105" s="270">
        <f t="shared" si="84"/>
        <v>-7873.7120212357258</v>
      </c>
      <c r="CI105" s="269">
        <f t="shared" si="85"/>
        <v>-10.054818185225486</v>
      </c>
    </row>
    <row r="106" spans="1:87" s="57" customFormat="1" ht="15.75" customHeight="1" x14ac:dyDescent="0.25">
      <c r="A106" s="297">
        <v>1026432</v>
      </c>
      <c r="B106" s="297">
        <v>4437</v>
      </c>
      <c r="C106" s="298" t="s">
        <v>1182</v>
      </c>
      <c r="D106" s="219" t="s">
        <v>913</v>
      </c>
      <c r="E106" s="299" t="s">
        <v>187</v>
      </c>
      <c r="F106" s="299" t="s">
        <v>975</v>
      </c>
      <c r="G106" s="301" t="s">
        <v>915</v>
      </c>
      <c r="H106" s="302" t="s">
        <v>975</v>
      </c>
      <c r="I106" s="56" t="s">
        <v>35</v>
      </c>
      <c r="J106" s="229" t="s">
        <v>35</v>
      </c>
      <c r="K106" s="229" t="s">
        <v>35</v>
      </c>
      <c r="L106" s="56"/>
      <c r="M106" s="56"/>
      <c r="N106" s="58"/>
      <c r="O106" s="297">
        <v>1026432</v>
      </c>
      <c r="P106" s="303">
        <v>5187</v>
      </c>
      <c r="Q106" s="304">
        <v>42063</v>
      </c>
      <c r="R106" s="304">
        <v>42277</v>
      </c>
      <c r="S106" s="303">
        <f t="shared" si="50"/>
        <v>8806</v>
      </c>
      <c r="T106" s="59"/>
      <c r="U106" s="346">
        <f t="shared" si="86"/>
        <v>1.0871756605987219E-3</v>
      </c>
      <c r="V106" s="345">
        <f t="shared" si="87"/>
        <v>8.2912985712056925E-4</v>
      </c>
      <c r="W106" s="27">
        <v>107080.46284785583</v>
      </c>
      <c r="X106" s="27">
        <v>107080.46</v>
      </c>
      <c r="Y106" s="305">
        <f t="shared" si="51"/>
        <v>210983.41278137721</v>
      </c>
      <c r="Z106" s="53">
        <f t="shared" si="94"/>
        <v>14316.17</v>
      </c>
      <c r="AA106" s="54">
        <f t="shared" si="94"/>
        <v>14316.17</v>
      </c>
      <c r="AB106" s="54">
        <f t="shared" si="94"/>
        <v>14316.17</v>
      </c>
      <c r="AC106" s="54">
        <f t="shared" si="94"/>
        <v>14316.17</v>
      </c>
      <c r="AD106" s="52">
        <f t="shared" si="52"/>
        <v>57264.69</v>
      </c>
      <c r="AE106" s="53">
        <f t="shared" si="95"/>
        <v>26587.18</v>
      </c>
      <c r="AF106" s="53">
        <f t="shared" si="95"/>
        <v>26587.18</v>
      </c>
      <c r="AG106" s="53">
        <f t="shared" si="95"/>
        <v>26587.18</v>
      </c>
      <c r="AH106" s="53">
        <f t="shared" si="95"/>
        <v>26587.18</v>
      </c>
      <c r="AI106" s="52">
        <f t="shared" si="53"/>
        <v>106348.71671939509</v>
      </c>
      <c r="AJ106" s="55">
        <f t="shared" si="54"/>
        <v>374596.81950077228</v>
      </c>
      <c r="AK106" s="219" t="s">
        <v>913</v>
      </c>
      <c r="AL106" s="220">
        <v>61485.26180987338</v>
      </c>
      <c r="AM106" s="242"/>
      <c r="AN106" s="242"/>
      <c r="AO106" s="242">
        <f t="shared" si="55"/>
        <v>226863.88471115829</v>
      </c>
      <c r="AP106" s="243">
        <f t="shared" si="56"/>
        <v>61574.935483870977</v>
      </c>
      <c r="AQ106" s="244">
        <f t="shared" si="57"/>
        <v>114353.45883805925</v>
      </c>
      <c r="AR106" s="245">
        <f t="shared" si="58"/>
        <v>3.69</v>
      </c>
      <c r="AS106" s="246">
        <f t="shared" si="59"/>
        <v>1</v>
      </c>
      <c r="AT106" s="246">
        <f t="shared" si="60"/>
        <v>1.86</v>
      </c>
      <c r="AU106" s="251">
        <f t="shared" si="61"/>
        <v>6.55</v>
      </c>
      <c r="AV106" s="245">
        <f t="shared" si="62"/>
        <v>3.43</v>
      </c>
      <c r="AW106" s="246">
        <f t="shared" si="63"/>
        <v>0.93</v>
      </c>
      <c r="AX106" s="246">
        <f t="shared" si="64"/>
        <v>1.73</v>
      </c>
      <c r="AY106" s="252">
        <f t="shared" si="65"/>
        <v>6.09</v>
      </c>
      <c r="AZ106" s="249">
        <f t="shared" si="66"/>
        <v>3.43</v>
      </c>
      <c r="BA106" s="56">
        <f t="shared" si="67"/>
        <v>4</v>
      </c>
      <c r="BB106" s="246">
        <f t="shared" si="68"/>
        <v>0.23</v>
      </c>
      <c r="BC106" s="250">
        <f t="shared" si="69"/>
        <v>0.43</v>
      </c>
      <c r="BD106" s="246">
        <f t="shared" si="70"/>
        <v>3.43</v>
      </c>
      <c r="BE106" s="56">
        <v>4</v>
      </c>
      <c r="BF106" s="246">
        <f t="shared" si="71"/>
        <v>0.23</v>
      </c>
      <c r="BG106" s="250">
        <f t="shared" si="72"/>
        <v>0.43</v>
      </c>
      <c r="BH106" s="246">
        <f>INDEX('Mar - Aug'!AG:AG,MATCH(C106,'Mar - Aug'!C:C,0))</f>
        <v>3.36</v>
      </c>
      <c r="BI106" s="56">
        <v>4</v>
      </c>
      <c r="BJ106" s="246">
        <f>INDEX('Mar - Aug'!AK:AK,MATCH($C106,'Mar - Aug'!$C:$C,0))</f>
        <v>0.23</v>
      </c>
      <c r="BK106" s="246">
        <f>INDEX('Mar - Aug'!AL:AL,MATCH($C106,'Mar - Aug'!$C:$C,0))</f>
        <v>0.42</v>
      </c>
      <c r="BL106" s="246">
        <f>INDEX('Mar - Aug'!$AG:$AG,MATCH($C106,'Mar - Aug'!$C:$C,0))</f>
        <v>3.36</v>
      </c>
      <c r="BM106" s="56">
        <v>4</v>
      </c>
      <c r="BN106" s="246">
        <f>INDEX('Mar - Aug'!$AK:$AK,MATCH($C106,'Mar - Aug'!$C:$C,0))</f>
        <v>0.23</v>
      </c>
      <c r="BO106" s="246">
        <f>INDEX('Mar - Aug'!$AL:$AL,MATCH($C106,'Mar - Aug'!$C:$C,0))</f>
        <v>0.42</v>
      </c>
      <c r="BP106" s="60">
        <f>INDEX(FY2019_ALL_Targets!EB:EB,MATCH('Final Comp Values'!B106,FY2019_ALL_Targets!A:A,0))</f>
        <v>0</v>
      </c>
      <c r="BQ106" s="60">
        <f>+INDEX(FY2019_ALL_Targets!DY:DY,MATCH(B106,FY2019_ALL_Targets!A:A,0))</f>
        <v>2</v>
      </c>
      <c r="BR106" s="60">
        <f>+INDEX(FY2019_ALL_Targets!DZ:DZ,MATCH(B106,FY2019_ALL_Targets!A:A,0))</f>
        <v>2</v>
      </c>
      <c r="BS106" s="283">
        <f>+INDEX(FY2019_ALL_Targets!EA:EA,MATCH(B106,FY2019_ALL_Targets!A:A,0))</f>
        <v>0</v>
      </c>
      <c r="BT106" s="245">
        <f t="shared" si="88"/>
        <v>0</v>
      </c>
      <c r="BU106" s="245">
        <f t="shared" si="89"/>
        <v>0.46</v>
      </c>
      <c r="BV106" s="246">
        <f t="shared" si="90"/>
        <v>0.84</v>
      </c>
      <c r="BW106" s="284">
        <f t="shared" si="73"/>
        <v>79930.840352835396</v>
      </c>
      <c r="BX106" s="245">
        <f t="shared" si="74"/>
        <v>4.79</v>
      </c>
      <c r="BY106" s="246">
        <f t="shared" si="75"/>
        <v>294514.40406929346</v>
      </c>
      <c r="BZ106" s="285">
        <f t="shared" si="76"/>
        <v>8.3979506142539218E-4</v>
      </c>
      <c r="CA106" s="245">
        <f t="shared" si="77"/>
        <v>34177</v>
      </c>
      <c r="CB106" s="286">
        <f t="shared" si="78"/>
        <v>0.56000000000000005</v>
      </c>
      <c r="CC106" s="268">
        <f t="shared" si="93"/>
        <v>1.9999999999999962E-2</v>
      </c>
      <c r="CD106" s="267">
        <f t="shared" si="80"/>
        <v>374596.81950077228</v>
      </c>
      <c r="CE106" s="268">
        <f t="shared" si="81"/>
        <v>328691.40406929346</v>
      </c>
      <c r="CF106" s="268">
        <f t="shared" si="82"/>
        <v>-0.74000000000000021</v>
      </c>
      <c r="CG106" s="270">
        <f t="shared" si="83"/>
        <v>-45517.511729157894</v>
      </c>
      <c r="CH106" s="270">
        <f t="shared" si="84"/>
        <v>-45905.415431478817</v>
      </c>
      <c r="CI106" s="269">
        <f t="shared" si="85"/>
        <v>387.90370232092391</v>
      </c>
    </row>
    <row r="107" spans="1:87" s="57" customFormat="1" ht="15.75" customHeight="1" x14ac:dyDescent="0.25">
      <c r="A107" s="297">
        <v>1028623</v>
      </c>
      <c r="B107" s="297">
        <v>4441</v>
      </c>
      <c r="C107" s="347">
        <v>675519</v>
      </c>
      <c r="D107" s="219" t="s">
        <v>939</v>
      </c>
      <c r="E107" s="299" t="s">
        <v>493</v>
      </c>
      <c r="F107" s="299" t="s">
        <v>2585</v>
      </c>
      <c r="G107" s="301" t="s">
        <v>915</v>
      </c>
      <c r="H107" s="302" t="s">
        <v>995</v>
      </c>
      <c r="I107" s="56" t="s">
        <v>35</v>
      </c>
      <c r="J107" s="229" t="s">
        <v>36</v>
      </c>
      <c r="K107" s="229" t="s">
        <v>35</v>
      </c>
      <c r="L107" s="56"/>
      <c r="M107" s="56"/>
      <c r="N107" s="58"/>
      <c r="O107" s="297">
        <v>1013980</v>
      </c>
      <c r="P107" s="303">
        <v>21096</v>
      </c>
      <c r="Q107" s="304">
        <v>42005</v>
      </c>
      <c r="R107" s="304">
        <v>42369</v>
      </c>
      <c r="S107" s="303">
        <f t="shared" si="50"/>
        <v>21096</v>
      </c>
      <c r="T107" s="59"/>
      <c r="U107" s="346">
        <f t="shared" si="86"/>
        <v>2.6044807785590095E-3</v>
      </c>
      <c r="V107" s="345">
        <f t="shared" si="87"/>
        <v>1.9862961010465056E-3</v>
      </c>
      <c r="W107" s="27">
        <v>256526.16899088887</v>
      </c>
      <c r="X107" s="27">
        <v>256526</v>
      </c>
      <c r="Y107" s="305">
        <f t="shared" si="51"/>
        <v>505440.16307471425</v>
      </c>
      <c r="Z107" s="53">
        <f t="shared" si="94"/>
        <v>34296.39</v>
      </c>
      <c r="AA107" s="54">
        <f t="shared" si="94"/>
        <v>34296.39</v>
      </c>
      <c r="AB107" s="54">
        <f t="shared" si="94"/>
        <v>34296.39</v>
      </c>
      <c r="AC107" s="54">
        <f t="shared" si="94"/>
        <v>34296.39</v>
      </c>
      <c r="AD107" s="52">
        <f t="shared" si="52"/>
        <v>137185.54999999999</v>
      </c>
      <c r="AE107" s="53">
        <f t="shared" si="95"/>
        <v>63693.29</v>
      </c>
      <c r="AF107" s="53">
        <f t="shared" si="95"/>
        <v>63693.29</v>
      </c>
      <c r="AG107" s="53">
        <f t="shared" si="95"/>
        <v>63693.29</v>
      </c>
      <c r="AH107" s="53">
        <f t="shared" si="95"/>
        <v>63693.29</v>
      </c>
      <c r="AI107" s="52">
        <f t="shared" si="53"/>
        <v>254773.1691928638</v>
      </c>
      <c r="AJ107" s="55">
        <f t="shared" si="54"/>
        <v>897398.88226757804</v>
      </c>
      <c r="AK107" s="219" t="s">
        <v>939</v>
      </c>
      <c r="AL107" s="220">
        <v>78822.574549228506</v>
      </c>
      <c r="AM107" s="242"/>
      <c r="AN107" s="242"/>
      <c r="AO107" s="242">
        <f t="shared" si="55"/>
        <v>543484.04631689703</v>
      </c>
      <c r="AP107" s="243">
        <f t="shared" si="56"/>
        <v>147511.34408602151</v>
      </c>
      <c r="AQ107" s="244">
        <f t="shared" si="57"/>
        <v>273949.64429340197</v>
      </c>
      <c r="AR107" s="245">
        <f t="shared" si="58"/>
        <v>6.9</v>
      </c>
      <c r="AS107" s="246">
        <f t="shared" si="59"/>
        <v>1.87</v>
      </c>
      <c r="AT107" s="246">
        <f t="shared" si="60"/>
        <v>3.48</v>
      </c>
      <c r="AU107" s="251">
        <f t="shared" si="61"/>
        <v>12.25</v>
      </c>
      <c r="AV107" s="245">
        <f t="shared" si="62"/>
        <v>6.41</v>
      </c>
      <c r="AW107" s="246">
        <f t="shared" si="63"/>
        <v>1.74</v>
      </c>
      <c r="AX107" s="246">
        <f t="shared" si="64"/>
        <v>3.23</v>
      </c>
      <c r="AY107" s="252">
        <f t="shared" si="65"/>
        <v>11.38</v>
      </c>
      <c r="AZ107" s="249">
        <f t="shared" si="66"/>
        <v>6.41</v>
      </c>
      <c r="BA107" s="56">
        <f t="shared" si="67"/>
        <v>4</v>
      </c>
      <c r="BB107" s="246">
        <f t="shared" si="68"/>
        <v>0.44</v>
      </c>
      <c r="BC107" s="250">
        <f t="shared" si="69"/>
        <v>0.81</v>
      </c>
      <c r="BD107" s="246">
        <f t="shared" si="70"/>
        <v>6.41</v>
      </c>
      <c r="BE107" s="56">
        <v>4</v>
      </c>
      <c r="BF107" s="246">
        <f t="shared" si="71"/>
        <v>0.44</v>
      </c>
      <c r="BG107" s="250">
        <f t="shared" si="72"/>
        <v>0.81</v>
      </c>
      <c r="BH107" s="246">
        <f>INDEX('Mar - Aug'!AG:AG,MATCH(C107,'Mar - Aug'!C:C,0))</f>
        <v>6.64</v>
      </c>
      <c r="BI107" s="56">
        <v>4</v>
      </c>
      <c r="BJ107" s="246">
        <f>INDEX('Mar - Aug'!AK:AK,MATCH($C107,'Mar - Aug'!$C:$C,0))</f>
        <v>0.45</v>
      </c>
      <c r="BK107" s="246">
        <f>INDEX('Mar - Aug'!AL:AL,MATCH($C107,'Mar - Aug'!$C:$C,0))</f>
        <v>0.84</v>
      </c>
      <c r="BL107" s="246">
        <f>INDEX('Mar - Aug'!$AG:$AG,MATCH($C107,'Mar - Aug'!$C:$C,0))</f>
        <v>6.64</v>
      </c>
      <c r="BM107" s="56">
        <v>4</v>
      </c>
      <c r="BN107" s="246">
        <f>INDEX('Mar - Aug'!$AK:$AK,MATCH($C107,'Mar - Aug'!$C:$C,0))</f>
        <v>0.45</v>
      </c>
      <c r="BO107" s="246">
        <f>INDEX('Mar - Aug'!$AL:$AL,MATCH($C107,'Mar - Aug'!$C:$C,0))</f>
        <v>0.84</v>
      </c>
      <c r="BP107" s="60">
        <f>INDEX(FY2019_ALL_Targets!EB:EB,MATCH('Final Comp Values'!B107,FY2019_ALL_Targets!A:A,0))</f>
        <v>0</v>
      </c>
      <c r="BQ107" s="60">
        <f>+INDEX(FY2019_ALL_Targets!DY:DY,MATCH(B107,FY2019_ALL_Targets!A:A,0))</f>
        <v>0</v>
      </c>
      <c r="BR107" s="60">
        <f>+INDEX(FY2019_ALL_Targets!DZ:DZ,MATCH(B107,FY2019_ALL_Targets!A:A,0))</f>
        <v>0</v>
      </c>
      <c r="BS107" s="283">
        <f>+INDEX(FY2019_ALL_Targets!EA:EA,MATCH(B107,FY2019_ALL_Targets!A:A,0))</f>
        <v>0</v>
      </c>
      <c r="BT107" s="245">
        <f t="shared" si="88"/>
        <v>0</v>
      </c>
      <c r="BU107" s="245">
        <f t="shared" si="89"/>
        <v>0</v>
      </c>
      <c r="BV107" s="246">
        <f t="shared" si="90"/>
        <v>0</v>
      </c>
      <c r="BW107" s="284">
        <f t="shared" si="73"/>
        <v>0</v>
      </c>
      <c r="BX107" s="245">
        <f t="shared" si="74"/>
        <v>11.38</v>
      </c>
      <c r="BY107" s="246">
        <f t="shared" si="75"/>
        <v>897000.89837022044</v>
      </c>
      <c r="BZ107" s="285">
        <f t="shared" si="76"/>
        <v>2.557759193225114E-3</v>
      </c>
      <c r="CA107" s="245">
        <f t="shared" si="77"/>
        <v>104092.69</v>
      </c>
      <c r="CB107" s="286">
        <f t="shared" si="78"/>
        <v>1.32</v>
      </c>
      <c r="CC107" s="268">
        <f t="shared" si="93"/>
        <v>-2.9999999999999805E-2</v>
      </c>
      <c r="CD107" s="267">
        <f t="shared" si="80"/>
        <v>897398.88226757804</v>
      </c>
      <c r="CE107" s="268">
        <f t="shared" si="81"/>
        <v>1001093.5883702205</v>
      </c>
      <c r="CF107" s="268">
        <f t="shared" si="82"/>
        <v>1.3200000000000003</v>
      </c>
      <c r="CG107" s="270">
        <f t="shared" si="83"/>
        <v>104091.9617392973</v>
      </c>
      <c r="CH107" s="270">
        <f t="shared" si="84"/>
        <v>103694.70610264246</v>
      </c>
      <c r="CI107" s="269">
        <f t="shared" si="85"/>
        <v>397.25563665483787</v>
      </c>
    </row>
    <row r="108" spans="1:87" s="57" customFormat="1" ht="15.75" customHeight="1" x14ac:dyDescent="0.25">
      <c r="A108" s="297">
        <v>1025967</v>
      </c>
      <c r="B108" s="297">
        <v>4446</v>
      </c>
      <c r="C108" s="347">
        <v>675078</v>
      </c>
      <c r="D108" s="219" t="s">
        <v>928</v>
      </c>
      <c r="E108" s="299" t="s">
        <v>495</v>
      </c>
      <c r="F108" s="299" t="s">
        <v>931</v>
      </c>
      <c r="G108" s="301" t="s">
        <v>915</v>
      </c>
      <c r="H108" s="302" t="s">
        <v>2968</v>
      </c>
      <c r="I108" s="56" t="s">
        <v>35</v>
      </c>
      <c r="J108" s="229" t="s">
        <v>35</v>
      </c>
      <c r="K108" s="229" t="s">
        <v>35</v>
      </c>
      <c r="L108" s="56"/>
      <c r="M108" s="56"/>
      <c r="N108" s="58"/>
      <c r="O108" s="297">
        <v>1025967</v>
      </c>
      <c r="P108" s="303">
        <v>17238</v>
      </c>
      <c r="Q108" s="304">
        <v>41883</v>
      </c>
      <c r="R108" s="304">
        <v>42247</v>
      </c>
      <c r="S108" s="303">
        <f t="shared" si="50"/>
        <v>17238</v>
      </c>
      <c r="T108" s="59"/>
      <c r="U108" s="346">
        <f t="shared" si="86"/>
        <v>2.1281778375426717E-3</v>
      </c>
      <c r="V108" s="345">
        <f t="shared" si="87"/>
        <v>1.6230457048653614E-3</v>
      </c>
      <c r="W108" s="27">
        <v>209613.10672688385</v>
      </c>
      <c r="X108" s="27">
        <v>209613.11</v>
      </c>
      <c r="Y108" s="305">
        <f t="shared" si="51"/>
        <v>413006.14007783099</v>
      </c>
      <c r="Z108" s="53">
        <f t="shared" si="94"/>
        <v>28024.33</v>
      </c>
      <c r="AA108" s="54">
        <f t="shared" si="94"/>
        <v>28024.33</v>
      </c>
      <c r="AB108" s="54">
        <f t="shared" si="94"/>
        <v>28024.33</v>
      </c>
      <c r="AC108" s="54">
        <f t="shared" si="94"/>
        <v>28024.33</v>
      </c>
      <c r="AD108" s="52">
        <f t="shared" si="52"/>
        <v>112097.3</v>
      </c>
      <c r="AE108" s="53">
        <f t="shared" si="95"/>
        <v>52045.17</v>
      </c>
      <c r="AF108" s="53">
        <f t="shared" si="95"/>
        <v>52045.17</v>
      </c>
      <c r="AG108" s="53">
        <f t="shared" si="95"/>
        <v>52045.17</v>
      </c>
      <c r="AH108" s="53">
        <f t="shared" si="95"/>
        <v>52045.17</v>
      </c>
      <c r="AI108" s="52">
        <f t="shared" si="53"/>
        <v>208180.69257425988</v>
      </c>
      <c r="AJ108" s="55">
        <f t="shared" si="54"/>
        <v>733284.13265209086</v>
      </c>
      <c r="AK108" s="219" t="s">
        <v>928</v>
      </c>
      <c r="AL108" s="220">
        <v>26039.070668243694</v>
      </c>
      <c r="AM108" s="242"/>
      <c r="AN108" s="242"/>
      <c r="AO108" s="242">
        <f t="shared" si="55"/>
        <v>444092.62373960327</v>
      </c>
      <c r="AP108" s="243">
        <f t="shared" si="56"/>
        <v>120534.73118279572</v>
      </c>
      <c r="AQ108" s="244">
        <f t="shared" si="57"/>
        <v>223850.20706909665</v>
      </c>
      <c r="AR108" s="245">
        <f t="shared" si="58"/>
        <v>17.05</v>
      </c>
      <c r="AS108" s="246">
        <f t="shared" si="59"/>
        <v>4.63</v>
      </c>
      <c r="AT108" s="246">
        <f t="shared" si="60"/>
        <v>8.6</v>
      </c>
      <c r="AU108" s="251">
        <f t="shared" si="61"/>
        <v>30.28</v>
      </c>
      <c r="AV108" s="245">
        <f t="shared" si="62"/>
        <v>15.86</v>
      </c>
      <c r="AW108" s="246">
        <f t="shared" si="63"/>
        <v>4.3</v>
      </c>
      <c r="AX108" s="246">
        <f t="shared" si="64"/>
        <v>7.99</v>
      </c>
      <c r="AY108" s="252">
        <f t="shared" si="65"/>
        <v>28.15</v>
      </c>
      <c r="AZ108" s="249">
        <f t="shared" si="66"/>
        <v>15.86</v>
      </c>
      <c r="BA108" s="56">
        <f t="shared" si="67"/>
        <v>4</v>
      </c>
      <c r="BB108" s="246">
        <f t="shared" si="68"/>
        <v>1.08</v>
      </c>
      <c r="BC108" s="250">
        <f t="shared" si="69"/>
        <v>2</v>
      </c>
      <c r="BD108" s="246">
        <f t="shared" si="70"/>
        <v>15.86</v>
      </c>
      <c r="BE108" s="56">
        <v>4</v>
      </c>
      <c r="BF108" s="246">
        <f t="shared" si="71"/>
        <v>1.08</v>
      </c>
      <c r="BG108" s="250">
        <f t="shared" si="72"/>
        <v>2</v>
      </c>
      <c r="BH108" s="246">
        <f>INDEX('Mar - Aug'!AG:AG,MATCH(C108,'Mar - Aug'!C:C,0))</f>
        <v>4.2699999999999996</v>
      </c>
      <c r="BI108" s="56">
        <v>4</v>
      </c>
      <c r="BJ108" s="246">
        <f>INDEX('Mar - Aug'!AK:AK,MATCH($C108,'Mar - Aug'!$C:$C,0))</f>
        <v>0.28999999999999998</v>
      </c>
      <c r="BK108" s="246">
        <f>INDEX('Mar - Aug'!AL:AL,MATCH($C108,'Mar - Aug'!$C:$C,0))</f>
        <v>0.54</v>
      </c>
      <c r="BL108" s="246">
        <f>INDEX('Mar - Aug'!$AG:$AG,MATCH($C108,'Mar - Aug'!$C:$C,0))</f>
        <v>4.2699999999999996</v>
      </c>
      <c r="BM108" s="56">
        <v>4</v>
      </c>
      <c r="BN108" s="246">
        <f>INDEX('Mar - Aug'!$AK:$AK,MATCH($C108,'Mar - Aug'!$C:$C,0))</f>
        <v>0.28999999999999998</v>
      </c>
      <c r="BO108" s="246">
        <f>INDEX('Mar - Aug'!$AL:$AL,MATCH($C108,'Mar - Aug'!$C:$C,0))</f>
        <v>0.54</v>
      </c>
      <c r="BP108" s="60">
        <f>INDEX(FY2019_ALL_Targets!EB:EB,MATCH('Final Comp Values'!B108,FY2019_ALL_Targets!A:A,0))</f>
        <v>0</v>
      </c>
      <c r="BQ108" s="60">
        <f>+INDEX(FY2019_ALL_Targets!DY:DY,MATCH(B108,FY2019_ALL_Targets!A:A,0))</f>
        <v>1</v>
      </c>
      <c r="BR108" s="60">
        <f>+INDEX(FY2019_ALL_Targets!DZ:DZ,MATCH(B108,FY2019_ALL_Targets!A:A,0))</f>
        <v>1</v>
      </c>
      <c r="BS108" s="283">
        <f>+INDEX(FY2019_ALL_Targets!EA:EA,MATCH(B108,FY2019_ALL_Targets!A:A,0))</f>
        <v>0</v>
      </c>
      <c r="BT108" s="245">
        <f t="shared" si="88"/>
        <v>0</v>
      </c>
      <c r="BU108" s="245">
        <f t="shared" si="89"/>
        <v>0.28999999999999998</v>
      </c>
      <c r="BV108" s="246">
        <f t="shared" si="90"/>
        <v>0.54</v>
      </c>
      <c r="BW108" s="284">
        <f t="shared" si="73"/>
        <v>21612.428654642266</v>
      </c>
      <c r="BX108" s="245">
        <f t="shared" si="74"/>
        <v>27.32</v>
      </c>
      <c r="BY108" s="246">
        <f t="shared" si="75"/>
        <v>711387.41065641772</v>
      </c>
      <c r="BZ108" s="285">
        <f t="shared" si="76"/>
        <v>2.0284903759372527E-3</v>
      </c>
      <c r="CA108" s="245">
        <f t="shared" si="77"/>
        <v>82553.13</v>
      </c>
      <c r="CB108" s="286">
        <f t="shared" si="78"/>
        <v>3.17</v>
      </c>
      <c r="CC108" s="268">
        <f t="shared" si="93"/>
        <v>-3.0000000000001137E-2</v>
      </c>
      <c r="CD108" s="267">
        <f t="shared" si="80"/>
        <v>733284.13265209086</v>
      </c>
      <c r="CE108" s="268">
        <f t="shared" si="81"/>
        <v>793940.54065641772</v>
      </c>
      <c r="CF108" s="268">
        <f t="shared" si="82"/>
        <v>2.3400000000000034</v>
      </c>
      <c r="CG108" s="270">
        <f t="shared" si="83"/>
        <v>60955.057563264483</v>
      </c>
      <c r="CH108" s="270">
        <f t="shared" si="84"/>
        <v>60656.408004326862</v>
      </c>
      <c r="CI108" s="269">
        <f t="shared" si="85"/>
        <v>298.6495589376209</v>
      </c>
    </row>
    <row r="109" spans="1:87" s="57" customFormat="1" ht="15.75" customHeight="1" x14ac:dyDescent="0.25">
      <c r="A109" s="297">
        <v>1018522</v>
      </c>
      <c r="B109" s="297">
        <v>4449</v>
      </c>
      <c r="C109" s="347">
        <v>676173</v>
      </c>
      <c r="D109" s="219" t="s">
        <v>935</v>
      </c>
      <c r="E109" s="299" t="s">
        <v>188</v>
      </c>
      <c r="F109" s="299" t="s">
        <v>1029</v>
      </c>
      <c r="G109" s="301" t="s">
        <v>1021</v>
      </c>
      <c r="H109" s="302" t="s">
        <v>917</v>
      </c>
      <c r="I109" s="56" t="s">
        <v>35</v>
      </c>
      <c r="J109" s="229" t="s">
        <v>36</v>
      </c>
      <c r="K109" s="229" t="s">
        <v>35</v>
      </c>
      <c r="L109" s="56"/>
      <c r="M109" s="56"/>
      <c r="N109" s="58"/>
      <c r="O109" s="297">
        <v>1018522</v>
      </c>
      <c r="P109" s="303">
        <v>9797</v>
      </c>
      <c r="Q109" s="304">
        <v>42005</v>
      </c>
      <c r="R109" s="304">
        <v>42247</v>
      </c>
      <c r="S109" s="303">
        <f t="shared" si="50"/>
        <v>14716</v>
      </c>
      <c r="T109" s="59"/>
      <c r="U109" s="346" t="str">
        <f t="shared" si="86"/>
        <v/>
      </c>
      <c r="V109" s="345">
        <f t="shared" si="87"/>
        <v>1.3855865293420733E-3</v>
      </c>
      <c r="W109" s="27">
        <v>0</v>
      </c>
      <c r="X109" s="27">
        <v>0</v>
      </c>
      <c r="Y109" s="305">
        <f t="shared" si="51"/>
        <v>0</v>
      </c>
      <c r="Z109" s="53">
        <f t="shared" si="94"/>
        <v>23924.240000000002</v>
      </c>
      <c r="AA109" s="54">
        <f t="shared" si="94"/>
        <v>23924.240000000002</v>
      </c>
      <c r="AB109" s="54">
        <f t="shared" si="94"/>
        <v>23924.240000000002</v>
      </c>
      <c r="AC109" s="54">
        <f t="shared" si="94"/>
        <v>23924.240000000002</v>
      </c>
      <c r="AD109" s="52">
        <f t="shared" si="52"/>
        <v>95696.94</v>
      </c>
      <c r="AE109" s="53">
        <f t="shared" si="95"/>
        <v>44430.720000000001</v>
      </c>
      <c r="AF109" s="53">
        <f t="shared" si="95"/>
        <v>44430.720000000001</v>
      </c>
      <c r="AG109" s="53">
        <f t="shared" si="95"/>
        <v>44430.720000000001</v>
      </c>
      <c r="AH109" s="53">
        <f t="shared" si="95"/>
        <v>44430.720000000001</v>
      </c>
      <c r="AI109" s="52">
        <f t="shared" si="53"/>
        <v>177722.88385675882</v>
      </c>
      <c r="AJ109" s="55">
        <f t="shared" si="54"/>
        <v>273419.82385675883</v>
      </c>
      <c r="AK109" s="219" t="s">
        <v>935</v>
      </c>
      <c r="AL109" s="220">
        <v>25729.853211771773</v>
      </c>
      <c r="AM109" s="242"/>
      <c r="AN109" s="242"/>
      <c r="AO109" s="242">
        <f t="shared" si="55"/>
        <v>0</v>
      </c>
      <c r="AP109" s="243">
        <f t="shared" si="56"/>
        <v>102899.93548387098</v>
      </c>
      <c r="AQ109" s="244">
        <f t="shared" si="57"/>
        <v>191099.87511479444</v>
      </c>
      <c r="AR109" s="245">
        <f t="shared" si="58"/>
        <v>0</v>
      </c>
      <c r="AS109" s="246">
        <f t="shared" si="59"/>
        <v>4</v>
      </c>
      <c r="AT109" s="246">
        <f t="shared" si="60"/>
        <v>7.43</v>
      </c>
      <c r="AU109" s="251">
        <f t="shared" si="61"/>
        <v>11.43</v>
      </c>
      <c r="AV109" s="245">
        <f t="shared" si="62"/>
        <v>0</v>
      </c>
      <c r="AW109" s="246">
        <f t="shared" si="63"/>
        <v>3.72</v>
      </c>
      <c r="AX109" s="246">
        <f t="shared" si="64"/>
        <v>6.91</v>
      </c>
      <c r="AY109" s="252">
        <f t="shared" si="65"/>
        <v>10.63</v>
      </c>
      <c r="AZ109" s="249">
        <f t="shared" si="66"/>
        <v>0</v>
      </c>
      <c r="BA109" s="56">
        <f t="shared" si="67"/>
        <v>4</v>
      </c>
      <c r="BB109" s="246">
        <f t="shared" si="68"/>
        <v>0.93</v>
      </c>
      <c r="BC109" s="250">
        <f t="shared" si="69"/>
        <v>1.73</v>
      </c>
      <c r="BD109" s="246">
        <f t="shared" si="70"/>
        <v>0</v>
      </c>
      <c r="BE109" s="56">
        <v>4</v>
      </c>
      <c r="BF109" s="246">
        <f t="shared" si="71"/>
        <v>0.93</v>
      </c>
      <c r="BG109" s="250">
        <f t="shared" si="72"/>
        <v>1.73</v>
      </c>
      <c r="BH109" s="246">
        <f>INDEX('Mar - Aug'!AG:AG,MATCH(C109,'Mar - Aug'!C:C,0))</f>
        <v>0</v>
      </c>
      <c r="BI109" s="56">
        <v>4</v>
      </c>
      <c r="BJ109" s="246">
        <f>INDEX('Mar - Aug'!AK:AK,MATCH($C109,'Mar - Aug'!$C:$C,0))</f>
        <v>0.89</v>
      </c>
      <c r="BK109" s="246">
        <f>INDEX('Mar - Aug'!AL:AL,MATCH($C109,'Mar - Aug'!$C:$C,0))</f>
        <v>1.65</v>
      </c>
      <c r="BL109" s="246">
        <f>INDEX('Mar - Aug'!$AG:$AG,MATCH($C109,'Mar - Aug'!$C:$C,0))</f>
        <v>0</v>
      </c>
      <c r="BM109" s="56">
        <v>4</v>
      </c>
      <c r="BN109" s="246">
        <f>INDEX('Mar - Aug'!$AK:$AK,MATCH($C109,'Mar - Aug'!$C:$C,0))</f>
        <v>0.89</v>
      </c>
      <c r="BO109" s="246">
        <f>INDEX('Mar - Aug'!$AL:$AL,MATCH($C109,'Mar - Aug'!$C:$C,0))</f>
        <v>1.65</v>
      </c>
      <c r="BP109" s="60">
        <f>INDEX(FY2019_ALL_Targets!EB:EB,MATCH('Final Comp Values'!B109,FY2019_ALL_Targets!A:A,0))</f>
        <v>3</v>
      </c>
      <c r="BQ109" s="60">
        <f>+INDEX(FY2019_ALL_Targets!DY:DY,MATCH(B109,FY2019_ALL_Targets!A:A,0))</f>
        <v>1</v>
      </c>
      <c r="BR109" s="60">
        <f>+INDEX(FY2019_ALL_Targets!DZ:DZ,MATCH(B109,FY2019_ALL_Targets!A:A,0))</f>
        <v>1</v>
      </c>
      <c r="BS109" s="283">
        <f>+INDEX(FY2019_ALL_Targets!EA:EA,MATCH(B109,FY2019_ALL_Targets!A:A,0))</f>
        <v>0</v>
      </c>
      <c r="BT109" s="245">
        <f t="shared" si="88"/>
        <v>0</v>
      </c>
      <c r="BU109" s="245">
        <f t="shared" si="89"/>
        <v>0.89</v>
      </c>
      <c r="BV109" s="246">
        <f t="shared" si="90"/>
        <v>1.65</v>
      </c>
      <c r="BW109" s="284">
        <f t="shared" si="73"/>
        <v>65353.827157900305</v>
      </c>
      <c r="BX109" s="245">
        <f t="shared" si="74"/>
        <v>8.09</v>
      </c>
      <c r="BY109" s="246">
        <f t="shared" si="75"/>
        <v>208154.51248323364</v>
      </c>
      <c r="BZ109" s="285">
        <f t="shared" si="76"/>
        <v>5.9354357267938946E-4</v>
      </c>
      <c r="CA109" s="245">
        <f t="shared" si="77"/>
        <v>24155.34</v>
      </c>
      <c r="CB109" s="286">
        <f t="shared" si="78"/>
        <v>0.94</v>
      </c>
      <c r="CC109" s="268">
        <f t="shared" si="93"/>
        <v>-1.0000000000001119E-2</v>
      </c>
      <c r="CD109" s="267">
        <f t="shared" si="80"/>
        <v>273419.82385675883</v>
      </c>
      <c r="CE109" s="268">
        <f t="shared" si="81"/>
        <v>232309.85248323364</v>
      </c>
      <c r="CF109" s="268">
        <f t="shared" si="82"/>
        <v>-1.6000000000000014</v>
      </c>
      <c r="CG109" s="270">
        <f t="shared" si="83"/>
        <v>-41154.441972795343</v>
      </c>
      <c r="CH109" s="270">
        <f t="shared" si="84"/>
        <v>-41109.971373525186</v>
      </c>
      <c r="CI109" s="269">
        <f t="shared" si="85"/>
        <v>-44.470599270156526</v>
      </c>
    </row>
    <row r="110" spans="1:87" s="57" customFormat="1" ht="15.75" customHeight="1" x14ac:dyDescent="0.25">
      <c r="A110" s="297">
        <v>1026308</v>
      </c>
      <c r="B110" s="297">
        <v>4450</v>
      </c>
      <c r="C110" s="347">
        <v>455551</v>
      </c>
      <c r="D110" s="219" t="s">
        <v>923</v>
      </c>
      <c r="E110" s="299" t="s">
        <v>497</v>
      </c>
      <c r="F110" s="299" t="s">
        <v>1011</v>
      </c>
      <c r="G110" s="301" t="s">
        <v>915</v>
      </c>
      <c r="H110" s="302" t="s">
        <v>1011</v>
      </c>
      <c r="I110" s="56" t="s">
        <v>35</v>
      </c>
      <c r="J110" s="229" t="s">
        <v>35</v>
      </c>
      <c r="K110" s="229" t="s">
        <v>35</v>
      </c>
      <c r="L110" s="56"/>
      <c r="M110" s="56"/>
      <c r="N110" s="58"/>
      <c r="O110" s="297">
        <v>1026308</v>
      </c>
      <c r="P110" s="303">
        <v>6128</v>
      </c>
      <c r="Q110" s="304">
        <v>42005</v>
      </c>
      <c r="R110" s="304">
        <v>42247</v>
      </c>
      <c r="S110" s="303">
        <f t="shared" si="50"/>
        <v>9205</v>
      </c>
      <c r="T110" s="59"/>
      <c r="U110" s="346">
        <f t="shared" si="86"/>
        <v>1.1364356070646417E-3</v>
      </c>
      <c r="V110" s="345">
        <f t="shared" si="87"/>
        <v>8.6669774412841702E-4</v>
      </c>
      <c r="W110" s="27">
        <v>111932.28029374439</v>
      </c>
      <c r="X110" s="27">
        <v>111932.28</v>
      </c>
      <c r="Y110" s="305">
        <f t="shared" si="51"/>
        <v>220543.07456876867</v>
      </c>
      <c r="Z110" s="53">
        <f t="shared" si="94"/>
        <v>14964.84</v>
      </c>
      <c r="AA110" s="54">
        <f t="shared" si="94"/>
        <v>14964.84</v>
      </c>
      <c r="AB110" s="54">
        <f t="shared" si="94"/>
        <v>14964.84</v>
      </c>
      <c r="AC110" s="54">
        <f t="shared" si="94"/>
        <v>14964.84</v>
      </c>
      <c r="AD110" s="52">
        <f t="shared" si="52"/>
        <v>59859.360000000001</v>
      </c>
      <c r="AE110" s="53">
        <f t="shared" si="95"/>
        <v>27791.84</v>
      </c>
      <c r="AF110" s="53">
        <f t="shared" si="95"/>
        <v>27791.84</v>
      </c>
      <c r="AG110" s="53">
        <f t="shared" si="95"/>
        <v>27791.84</v>
      </c>
      <c r="AH110" s="53">
        <f t="shared" si="95"/>
        <v>27791.84</v>
      </c>
      <c r="AI110" s="52">
        <f t="shared" si="53"/>
        <v>111167.3787647095</v>
      </c>
      <c r="AJ110" s="55">
        <f t="shared" si="54"/>
        <v>391569.81333347817</v>
      </c>
      <c r="AK110" s="219" t="s">
        <v>923</v>
      </c>
      <c r="AL110" s="220">
        <v>21889.523364708708</v>
      </c>
      <c r="AM110" s="242"/>
      <c r="AN110" s="242"/>
      <c r="AO110" s="242">
        <f t="shared" si="55"/>
        <v>237143.09093415987</v>
      </c>
      <c r="AP110" s="243">
        <f t="shared" si="56"/>
        <v>64364.903225806454</v>
      </c>
      <c r="AQ110" s="244">
        <f t="shared" si="57"/>
        <v>119534.81587603173</v>
      </c>
      <c r="AR110" s="245">
        <f t="shared" si="58"/>
        <v>10.83</v>
      </c>
      <c r="AS110" s="246">
        <f t="shared" si="59"/>
        <v>2.94</v>
      </c>
      <c r="AT110" s="246">
        <f t="shared" si="60"/>
        <v>5.46</v>
      </c>
      <c r="AU110" s="251">
        <f t="shared" si="61"/>
        <v>19.23</v>
      </c>
      <c r="AV110" s="245">
        <f t="shared" si="62"/>
        <v>10.08</v>
      </c>
      <c r="AW110" s="246">
        <f t="shared" si="63"/>
        <v>2.73</v>
      </c>
      <c r="AX110" s="246">
        <f t="shared" si="64"/>
        <v>5.08</v>
      </c>
      <c r="AY110" s="252">
        <f t="shared" si="65"/>
        <v>17.89</v>
      </c>
      <c r="AZ110" s="249">
        <f t="shared" si="66"/>
        <v>10.08</v>
      </c>
      <c r="BA110" s="56">
        <f t="shared" si="67"/>
        <v>4</v>
      </c>
      <c r="BB110" s="246">
        <f t="shared" si="68"/>
        <v>0.68</v>
      </c>
      <c r="BC110" s="250">
        <f t="shared" si="69"/>
        <v>1.27</v>
      </c>
      <c r="BD110" s="246">
        <f t="shared" si="70"/>
        <v>10.08</v>
      </c>
      <c r="BE110" s="56">
        <v>4</v>
      </c>
      <c r="BF110" s="246">
        <f t="shared" si="71"/>
        <v>0.68</v>
      </c>
      <c r="BG110" s="250">
        <f t="shared" si="72"/>
        <v>1.27</v>
      </c>
      <c r="BH110" s="246">
        <f>INDEX('Mar - Aug'!AG:AG,MATCH(C110,'Mar - Aug'!C:C,0))</f>
        <v>10.220000000000001</v>
      </c>
      <c r="BI110" s="56">
        <v>4</v>
      </c>
      <c r="BJ110" s="246">
        <f>INDEX('Mar - Aug'!AK:AK,MATCH($C110,'Mar - Aug'!$C:$C,0))</f>
        <v>0.69</v>
      </c>
      <c r="BK110" s="246">
        <f>INDEX('Mar - Aug'!AL:AL,MATCH($C110,'Mar - Aug'!$C:$C,0))</f>
        <v>1.29</v>
      </c>
      <c r="BL110" s="246">
        <f>INDEX('Mar - Aug'!$AG:$AG,MATCH($C110,'Mar - Aug'!$C:$C,0))</f>
        <v>10.220000000000001</v>
      </c>
      <c r="BM110" s="56">
        <v>4</v>
      </c>
      <c r="BN110" s="246">
        <f>INDEX('Mar - Aug'!$AK:$AK,MATCH($C110,'Mar - Aug'!$C:$C,0))</f>
        <v>0.69</v>
      </c>
      <c r="BO110" s="246">
        <f>INDEX('Mar - Aug'!$AL:$AL,MATCH($C110,'Mar - Aug'!$C:$C,0))</f>
        <v>1.29</v>
      </c>
      <c r="BP110" s="60">
        <f>INDEX(FY2019_ALL_Targets!EB:EB,MATCH('Final Comp Values'!B110,FY2019_ALL_Targets!A:A,0))</f>
        <v>0</v>
      </c>
      <c r="BQ110" s="60">
        <f>+INDEX(FY2019_ALL_Targets!DY:DY,MATCH(B110,FY2019_ALL_Targets!A:A,0))</f>
        <v>2</v>
      </c>
      <c r="BR110" s="60">
        <f>+INDEX(FY2019_ALL_Targets!DZ:DZ,MATCH(B110,FY2019_ALL_Targets!A:A,0))</f>
        <v>2</v>
      </c>
      <c r="BS110" s="283">
        <f>+INDEX(FY2019_ALL_Targets!EA:EA,MATCH(B110,FY2019_ALL_Targets!A:A,0))</f>
        <v>0</v>
      </c>
      <c r="BT110" s="245">
        <f t="shared" si="88"/>
        <v>0</v>
      </c>
      <c r="BU110" s="245">
        <f t="shared" si="89"/>
        <v>1.38</v>
      </c>
      <c r="BV110" s="246">
        <f t="shared" si="90"/>
        <v>2.58</v>
      </c>
      <c r="BW110" s="284">
        <f t="shared" si="73"/>
        <v>86682.512524246486</v>
      </c>
      <c r="BX110" s="245">
        <f t="shared" si="74"/>
        <v>13.93</v>
      </c>
      <c r="BY110" s="246">
        <f t="shared" si="75"/>
        <v>304921.06047039229</v>
      </c>
      <c r="BZ110" s="285">
        <f t="shared" si="76"/>
        <v>8.6946919121612908E-4</v>
      </c>
      <c r="CA110" s="245">
        <f t="shared" si="77"/>
        <v>35384.639999999999</v>
      </c>
      <c r="CB110" s="286">
        <f t="shared" si="78"/>
        <v>1.62</v>
      </c>
      <c r="CC110" s="268">
        <f t="shared" si="93"/>
        <v>1.0000000000001119E-2</v>
      </c>
      <c r="CD110" s="267">
        <f t="shared" si="80"/>
        <v>391569.81333347817</v>
      </c>
      <c r="CE110" s="268">
        <f t="shared" si="81"/>
        <v>340305.7004703923</v>
      </c>
      <c r="CF110" s="268">
        <f t="shared" si="82"/>
        <v>-2.34</v>
      </c>
      <c r="CG110" s="270">
        <f t="shared" si="83"/>
        <v>-51217.068932383387</v>
      </c>
      <c r="CH110" s="270">
        <f t="shared" si="84"/>
        <v>-51264.112863085873</v>
      </c>
      <c r="CI110" s="269">
        <f t="shared" si="85"/>
        <v>47.04393070248625</v>
      </c>
    </row>
    <row r="111" spans="1:87" s="57" customFormat="1" ht="15.75" customHeight="1" x14ac:dyDescent="0.25">
      <c r="A111" s="297">
        <v>445204</v>
      </c>
      <c r="B111" s="297">
        <v>4452</v>
      </c>
      <c r="C111" s="347">
        <v>676055</v>
      </c>
      <c r="D111" s="219" t="s">
        <v>928</v>
      </c>
      <c r="E111" s="299" t="s">
        <v>2853</v>
      </c>
      <c r="F111" s="299" t="s">
        <v>2854</v>
      </c>
      <c r="G111" s="301" t="s">
        <v>1021</v>
      </c>
      <c r="H111" s="302" t="s">
        <v>917</v>
      </c>
      <c r="I111" s="56" t="s">
        <v>35</v>
      </c>
      <c r="J111" s="229" t="s">
        <v>36</v>
      </c>
      <c r="K111" s="229" t="s">
        <v>35</v>
      </c>
      <c r="L111" s="56"/>
      <c r="M111" s="56"/>
      <c r="N111" s="58"/>
      <c r="O111" s="297">
        <v>445204</v>
      </c>
      <c r="P111" s="303">
        <v>26364</v>
      </c>
      <c r="Q111" s="304">
        <v>42005</v>
      </c>
      <c r="R111" s="304">
        <v>42369</v>
      </c>
      <c r="S111" s="303">
        <f t="shared" si="50"/>
        <v>26364</v>
      </c>
      <c r="T111" s="59"/>
      <c r="U111" s="346" t="str">
        <f t="shared" si="86"/>
        <v/>
      </c>
      <c r="V111" s="345">
        <f t="shared" si="87"/>
        <v>2.4823051956764353E-3</v>
      </c>
      <c r="W111" s="27">
        <v>0</v>
      </c>
      <c r="X111" s="27">
        <v>0</v>
      </c>
      <c r="Y111" s="305">
        <f t="shared" si="51"/>
        <v>0</v>
      </c>
      <c r="Z111" s="53">
        <f t="shared" si="94"/>
        <v>42860.73</v>
      </c>
      <c r="AA111" s="54">
        <f t="shared" si="94"/>
        <v>42860.73</v>
      </c>
      <c r="AB111" s="54">
        <f t="shared" si="94"/>
        <v>42860.73</v>
      </c>
      <c r="AC111" s="54">
        <f t="shared" si="94"/>
        <v>42860.73</v>
      </c>
      <c r="AD111" s="52">
        <f t="shared" si="52"/>
        <v>171442.92</v>
      </c>
      <c r="AE111" s="53">
        <f t="shared" si="95"/>
        <v>79598.5</v>
      </c>
      <c r="AF111" s="53">
        <f t="shared" si="95"/>
        <v>79598.5</v>
      </c>
      <c r="AG111" s="53">
        <f t="shared" si="95"/>
        <v>79598.5</v>
      </c>
      <c r="AH111" s="53">
        <f t="shared" si="95"/>
        <v>79598.5</v>
      </c>
      <c r="AI111" s="52">
        <f t="shared" si="53"/>
        <v>318394.00040769164</v>
      </c>
      <c r="AJ111" s="55">
        <f t="shared" si="54"/>
        <v>489836.92040769162</v>
      </c>
      <c r="AK111" s="219" t="s">
        <v>928</v>
      </c>
      <c r="AL111" s="220">
        <v>26039.070668243694</v>
      </c>
      <c r="AM111" s="242"/>
      <c r="AN111" s="242"/>
      <c r="AO111" s="242">
        <f t="shared" si="55"/>
        <v>0</v>
      </c>
      <c r="AP111" s="243">
        <f t="shared" si="56"/>
        <v>184347.22580645164</v>
      </c>
      <c r="AQ111" s="244">
        <f t="shared" si="57"/>
        <v>342359.14022332436</v>
      </c>
      <c r="AR111" s="245">
        <f t="shared" si="58"/>
        <v>0</v>
      </c>
      <c r="AS111" s="246">
        <f t="shared" si="59"/>
        <v>7.08</v>
      </c>
      <c r="AT111" s="246">
        <f t="shared" si="60"/>
        <v>13.15</v>
      </c>
      <c r="AU111" s="251">
        <f t="shared" si="61"/>
        <v>20.23</v>
      </c>
      <c r="AV111" s="245">
        <f t="shared" si="62"/>
        <v>0</v>
      </c>
      <c r="AW111" s="246">
        <f t="shared" si="63"/>
        <v>6.58</v>
      </c>
      <c r="AX111" s="246">
        <f t="shared" si="64"/>
        <v>12.23</v>
      </c>
      <c r="AY111" s="252">
        <f t="shared" si="65"/>
        <v>18.810000000000002</v>
      </c>
      <c r="AZ111" s="249">
        <f t="shared" si="66"/>
        <v>0</v>
      </c>
      <c r="BA111" s="56">
        <f t="shared" si="67"/>
        <v>4</v>
      </c>
      <c r="BB111" s="246">
        <f t="shared" si="68"/>
        <v>1.65</v>
      </c>
      <c r="BC111" s="250">
        <f t="shared" si="69"/>
        <v>3.06</v>
      </c>
      <c r="BD111" s="246">
        <f t="shared" si="70"/>
        <v>0</v>
      </c>
      <c r="BE111" s="56">
        <v>4</v>
      </c>
      <c r="BF111" s="246">
        <f t="shared" si="71"/>
        <v>1.65</v>
      </c>
      <c r="BG111" s="250">
        <f t="shared" si="72"/>
        <v>3.06</v>
      </c>
      <c r="BH111" s="246">
        <f>INDEX('Mar - Aug'!AG:AG,MATCH(C111,'Mar - Aug'!C:C,0))</f>
        <v>0</v>
      </c>
      <c r="BI111" s="56">
        <v>4</v>
      </c>
      <c r="BJ111" s="246">
        <f>INDEX('Mar - Aug'!AK:AK,MATCH($C111,'Mar - Aug'!$C:$C,0))</f>
        <v>1.74</v>
      </c>
      <c r="BK111" s="246">
        <f>INDEX('Mar - Aug'!AL:AL,MATCH($C111,'Mar - Aug'!$C:$C,0))</f>
        <v>3.23</v>
      </c>
      <c r="BL111" s="246">
        <f>INDEX('Mar - Aug'!$AG:$AG,MATCH($C111,'Mar - Aug'!$C:$C,0))</f>
        <v>0</v>
      </c>
      <c r="BM111" s="56">
        <v>4</v>
      </c>
      <c r="BN111" s="246">
        <f>INDEX('Mar - Aug'!$AK:$AK,MATCH($C111,'Mar - Aug'!$C:$C,0))</f>
        <v>1.74</v>
      </c>
      <c r="BO111" s="246">
        <f>INDEX('Mar - Aug'!$AL:$AL,MATCH($C111,'Mar - Aug'!$C:$C,0))</f>
        <v>3.23</v>
      </c>
      <c r="BP111" s="60">
        <f>INDEX(FY2019_ALL_Targets!EB:EB,MATCH('Final Comp Values'!B111,FY2019_ALL_Targets!A:A,0))</f>
        <v>3</v>
      </c>
      <c r="BQ111" s="60">
        <f>+INDEX(FY2019_ALL_Targets!DY:DY,MATCH(B111,FY2019_ALL_Targets!A:A,0))</f>
        <v>0</v>
      </c>
      <c r="BR111" s="60">
        <f>+INDEX(FY2019_ALL_Targets!DZ:DZ,MATCH(B111,FY2019_ALL_Targets!A:A,0))</f>
        <v>0</v>
      </c>
      <c r="BS111" s="283">
        <f>+INDEX(FY2019_ALL_Targets!EA:EA,MATCH(B111,FY2019_ALL_Targets!A:A,0))</f>
        <v>0</v>
      </c>
      <c r="BT111" s="245">
        <f t="shared" si="88"/>
        <v>0</v>
      </c>
      <c r="BU111" s="245">
        <f t="shared" si="89"/>
        <v>0</v>
      </c>
      <c r="BV111" s="246">
        <f t="shared" si="90"/>
        <v>0</v>
      </c>
      <c r="BW111" s="284">
        <f t="shared" si="73"/>
        <v>0</v>
      </c>
      <c r="BX111" s="245">
        <f t="shared" si="74"/>
        <v>18.810000000000002</v>
      </c>
      <c r="BY111" s="246">
        <f t="shared" si="75"/>
        <v>489794.91926966392</v>
      </c>
      <c r="BZ111" s="285">
        <f t="shared" si="76"/>
        <v>1.3966289887035039E-3</v>
      </c>
      <c r="CA111" s="245">
        <f t="shared" si="77"/>
        <v>56838.37</v>
      </c>
      <c r="CB111" s="286">
        <f t="shared" si="78"/>
        <v>2.1800000000000002</v>
      </c>
      <c r="CC111" s="268">
        <f t="shared" si="93"/>
        <v>-2.9999999999998472E-2</v>
      </c>
      <c r="CD111" s="267">
        <f t="shared" si="80"/>
        <v>489836.92040769162</v>
      </c>
      <c r="CE111" s="268">
        <f t="shared" si="81"/>
        <v>546633.28926966398</v>
      </c>
      <c r="CF111" s="268">
        <f t="shared" si="82"/>
        <v>2.1799999999999997</v>
      </c>
      <c r="CG111" s="270">
        <f t="shared" si="83"/>
        <v>56770.04181226834</v>
      </c>
      <c r="CH111" s="270">
        <f t="shared" si="84"/>
        <v>56796.368861972354</v>
      </c>
      <c r="CI111" s="269">
        <f t="shared" si="85"/>
        <v>-26.327049704013916</v>
      </c>
    </row>
    <row r="112" spans="1:87" s="57" customFormat="1" ht="15.75" customHeight="1" x14ac:dyDescent="0.25">
      <c r="A112" s="297">
        <v>1026537</v>
      </c>
      <c r="B112" s="297">
        <v>4455</v>
      </c>
      <c r="C112" s="347">
        <v>675124</v>
      </c>
      <c r="D112" s="219" t="s">
        <v>925</v>
      </c>
      <c r="E112" s="299" t="s">
        <v>499</v>
      </c>
      <c r="F112" s="299" t="s">
        <v>969</v>
      </c>
      <c r="G112" s="301" t="s">
        <v>915</v>
      </c>
      <c r="H112" s="302" t="s">
        <v>969</v>
      </c>
      <c r="I112" s="56" t="s">
        <v>35</v>
      </c>
      <c r="J112" s="229" t="s">
        <v>35</v>
      </c>
      <c r="K112" s="229" t="s">
        <v>35</v>
      </c>
      <c r="L112" s="56"/>
      <c r="M112" s="56"/>
      <c r="N112" s="58"/>
      <c r="O112" s="297">
        <v>1026537</v>
      </c>
      <c r="P112" s="303">
        <v>9149</v>
      </c>
      <c r="Q112" s="304">
        <v>42005</v>
      </c>
      <c r="R112" s="304">
        <v>42247</v>
      </c>
      <c r="S112" s="303">
        <f t="shared" si="50"/>
        <v>13742</v>
      </c>
      <c r="T112" s="59"/>
      <c r="U112" s="346">
        <f t="shared" si="86"/>
        <v>1.6965668780317552E-3</v>
      </c>
      <c r="V112" s="345">
        <f t="shared" si="87"/>
        <v>1.2938794567966005E-3</v>
      </c>
      <c r="W112" s="27">
        <v>167101.94418671759</v>
      </c>
      <c r="X112" s="27">
        <v>167102</v>
      </c>
      <c r="Y112" s="305">
        <f t="shared" si="51"/>
        <v>329245.2939406865</v>
      </c>
      <c r="Z112" s="53">
        <f t="shared" si="94"/>
        <v>22340.78</v>
      </c>
      <c r="AA112" s="54">
        <f t="shared" si="94"/>
        <v>22340.78</v>
      </c>
      <c r="AB112" s="54">
        <f t="shared" si="94"/>
        <v>22340.78</v>
      </c>
      <c r="AC112" s="54">
        <f t="shared" si="94"/>
        <v>22340.78</v>
      </c>
      <c r="AD112" s="52">
        <f t="shared" si="52"/>
        <v>89363.1</v>
      </c>
      <c r="AE112" s="53">
        <f t="shared" si="95"/>
        <v>41490.01</v>
      </c>
      <c r="AF112" s="53">
        <f t="shared" si="95"/>
        <v>41490.01</v>
      </c>
      <c r="AG112" s="53">
        <f t="shared" si="95"/>
        <v>41490.01</v>
      </c>
      <c r="AH112" s="53">
        <f t="shared" si="95"/>
        <v>41490.01</v>
      </c>
      <c r="AI112" s="52">
        <f t="shared" si="53"/>
        <v>165960.03465340988</v>
      </c>
      <c r="AJ112" s="55">
        <f t="shared" si="54"/>
        <v>584568.42859409633</v>
      </c>
      <c r="AK112" s="219" t="s">
        <v>925</v>
      </c>
      <c r="AL112" s="220">
        <v>58482.872744368782</v>
      </c>
      <c r="AM112" s="242"/>
      <c r="AN112" s="242"/>
      <c r="AO112" s="242">
        <f t="shared" si="55"/>
        <v>354027.19778568443</v>
      </c>
      <c r="AP112" s="243">
        <f t="shared" si="56"/>
        <v>96089.354838709696</v>
      </c>
      <c r="AQ112" s="244">
        <f t="shared" si="57"/>
        <v>178451.65016495687</v>
      </c>
      <c r="AR112" s="245">
        <f t="shared" si="58"/>
        <v>6.05</v>
      </c>
      <c r="AS112" s="246">
        <f t="shared" si="59"/>
        <v>1.64</v>
      </c>
      <c r="AT112" s="246">
        <f t="shared" si="60"/>
        <v>3.05</v>
      </c>
      <c r="AU112" s="251">
        <f t="shared" si="61"/>
        <v>10.739999999999998</v>
      </c>
      <c r="AV112" s="245">
        <f t="shared" si="62"/>
        <v>5.63</v>
      </c>
      <c r="AW112" s="246">
        <f t="shared" si="63"/>
        <v>1.53</v>
      </c>
      <c r="AX112" s="246">
        <f t="shared" si="64"/>
        <v>2.84</v>
      </c>
      <c r="AY112" s="252">
        <f t="shared" si="65"/>
        <v>10</v>
      </c>
      <c r="AZ112" s="249">
        <f t="shared" si="66"/>
        <v>5.63</v>
      </c>
      <c r="BA112" s="56">
        <f t="shared" si="67"/>
        <v>4</v>
      </c>
      <c r="BB112" s="246">
        <f t="shared" si="68"/>
        <v>0.38</v>
      </c>
      <c r="BC112" s="250">
        <f t="shared" si="69"/>
        <v>0.71</v>
      </c>
      <c r="BD112" s="246">
        <f t="shared" si="70"/>
        <v>5.63</v>
      </c>
      <c r="BE112" s="56">
        <v>4</v>
      </c>
      <c r="BF112" s="246">
        <f t="shared" si="71"/>
        <v>0.38</v>
      </c>
      <c r="BG112" s="250">
        <f t="shared" si="72"/>
        <v>0.71</v>
      </c>
      <c r="BH112" s="246">
        <f>INDEX('Mar - Aug'!AG:AG,MATCH(C112,'Mar - Aug'!C:C,0))</f>
        <v>5.66</v>
      </c>
      <c r="BI112" s="56">
        <v>4</v>
      </c>
      <c r="BJ112" s="246">
        <f>INDEX('Mar - Aug'!AK:AK,MATCH($C112,'Mar - Aug'!$C:$C,0))</f>
        <v>0.39</v>
      </c>
      <c r="BK112" s="246">
        <f>INDEX('Mar - Aug'!AL:AL,MATCH($C112,'Mar - Aug'!$C:$C,0))</f>
        <v>0.71</v>
      </c>
      <c r="BL112" s="246">
        <f>INDEX('Mar - Aug'!$AG:$AG,MATCH($C112,'Mar - Aug'!$C:$C,0))</f>
        <v>5.66</v>
      </c>
      <c r="BM112" s="56">
        <v>4</v>
      </c>
      <c r="BN112" s="246">
        <f>INDEX('Mar - Aug'!$AK:$AK,MATCH($C112,'Mar - Aug'!$C:$C,0))</f>
        <v>0.39</v>
      </c>
      <c r="BO112" s="246">
        <f>INDEX('Mar - Aug'!$AL:$AL,MATCH($C112,'Mar - Aug'!$C:$C,0))</f>
        <v>0.71</v>
      </c>
      <c r="BP112" s="60">
        <f>INDEX(FY2019_ALL_Targets!EB:EB,MATCH('Final Comp Values'!B112,FY2019_ALL_Targets!A:A,0))</f>
        <v>0</v>
      </c>
      <c r="BQ112" s="60">
        <f>+INDEX(FY2019_ALL_Targets!DY:DY,MATCH(B112,FY2019_ALL_Targets!A:A,0))</f>
        <v>0</v>
      </c>
      <c r="BR112" s="60">
        <f>+INDEX(FY2019_ALL_Targets!DZ:DZ,MATCH(B112,FY2019_ALL_Targets!A:A,0))</f>
        <v>0</v>
      </c>
      <c r="BS112" s="283">
        <f>+INDEX(FY2019_ALL_Targets!EA:EA,MATCH(B112,FY2019_ALL_Targets!A:A,0))</f>
        <v>0</v>
      </c>
      <c r="BT112" s="245">
        <f t="shared" si="88"/>
        <v>0</v>
      </c>
      <c r="BU112" s="245">
        <f t="shared" si="89"/>
        <v>0</v>
      </c>
      <c r="BV112" s="246">
        <f t="shared" si="90"/>
        <v>0</v>
      </c>
      <c r="BW112" s="284">
        <f t="shared" si="73"/>
        <v>0</v>
      </c>
      <c r="BX112" s="245">
        <f t="shared" si="74"/>
        <v>10</v>
      </c>
      <c r="BY112" s="246">
        <f t="shared" si="75"/>
        <v>584828.72744368785</v>
      </c>
      <c r="BZ112" s="285">
        <f t="shared" si="76"/>
        <v>1.6676137747454656E-3</v>
      </c>
      <c r="CA112" s="245">
        <f t="shared" si="77"/>
        <v>67866.600000000006</v>
      </c>
      <c r="CB112" s="286">
        <f t="shared" si="78"/>
        <v>1.1599999999999999</v>
      </c>
      <c r="CC112" s="268">
        <f t="shared" si="93"/>
        <v>1.0000000000000564E-2</v>
      </c>
      <c r="CD112" s="267">
        <f t="shared" si="80"/>
        <v>584568.42859409633</v>
      </c>
      <c r="CE112" s="268">
        <f t="shared" si="81"/>
        <v>652695.32744368783</v>
      </c>
      <c r="CF112" s="268">
        <f t="shared" si="82"/>
        <v>1.1600000000000001</v>
      </c>
      <c r="CG112" s="270">
        <f t="shared" si="83"/>
        <v>67809.937716915185</v>
      </c>
      <c r="CH112" s="270">
        <f t="shared" si="84"/>
        <v>68126.898849591496</v>
      </c>
      <c r="CI112" s="269">
        <f t="shared" si="85"/>
        <v>-316.96113267631154</v>
      </c>
    </row>
    <row r="113" spans="1:87" s="57" customFormat="1" ht="15.75" customHeight="1" x14ac:dyDescent="0.25">
      <c r="A113" s="297">
        <v>1020249</v>
      </c>
      <c r="B113" s="297">
        <v>4456</v>
      </c>
      <c r="C113" s="347">
        <v>675818</v>
      </c>
      <c r="D113" s="219" t="s">
        <v>939</v>
      </c>
      <c r="E113" s="299" t="s">
        <v>500</v>
      </c>
      <c r="F113" s="299" t="s">
        <v>2359</v>
      </c>
      <c r="G113" s="301" t="s">
        <v>915</v>
      </c>
      <c r="H113" s="302" t="s">
        <v>2969</v>
      </c>
      <c r="I113" s="56" t="s">
        <v>35</v>
      </c>
      <c r="J113" s="229" t="s">
        <v>36</v>
      </c>
      <c r="K113" s="229" t="s">
        <v>35</v>
      </c>
      <c r="L113" s="56"/>
      <c r="M113" s="56"/>
      <c r="N113" s="58"/>
      <c r="O113" s="297">
        <v>1020249</v>
      </c>
      <c r="P113" s="303">
        <v>24915</v>
      </c>
      <c r="Q113" s="304">
        <v>42005</v>
      </c>
      <c r="R113" s="304">
        <v>42369</v>
      </c>
      <c r="S113" s="303">
        <f t="shared" si="50"/>
        <v>24915</v>
      </c>
      <c r="T113" s="59"/>
      <c r="U113" s="346">
        <f t="shared" si="86"/>
        <v>3.0759688375899567E-3</v>
      </c>
      <c r="V113" s="345">
        <f t="shared" si="87"/>
        <v>2.3458744481216196E-3</v>
      </c>
      <c r="W113" s="27">
        <v>302964.99335867923</v>
      </c>
      <c r="X113" s="27">
        <v>302964.99</v>
      </c>
      <c r="Y113" s="305">
        <f t="shared" si="51"/>
        <v>596939.78303974716</v>
      </c>
      <c r="Z113" s="53">
        <f t="shared" si="94"/>
        <v>40505.050000000003</v>
      </c>
      <c r="AA113" s="54">
        <f t="shared" si="94"/>
        <v>40505.050000000003</v>
      </c>
      <c r="AB113" s="54">
        <f t="shared" si="94"/>
        <v>40505.050000000003</v>
      </c>
      <c r="AC113" s="54">
        <f t="shared" si="94"/>
        <v>40505.050000000003</v>
      </c>
      <c r="AD113" s="52">
        <f t="shared" si="52"/>
        <v>162020.20000000001</v>
      </c>
      <c r="AE113" s="53">
        <f t="shared" si="95"/>
        <v>75223.66</v>
      </c>
      <c r="AF113" s="53">
        <f t="shared" si="95"/>
        <v>75223.66</v>
      </c>
      <c r="AG113" s="53">
        <f t="shared" si="95"/>
        <v>75223.66</v>
      </c>
      <c r="AH113" s="53">
        <f t="shared" si="95"/>
        <v>75223.66</v>
      </c>
      <c r="AI113" s="52">
        <f t="shared" si="53"/>
        <v>300894.64876944455</v>
      </c>
      <c r="AJ113" s="55">
        <f t="shared" si="54"/>
        <v>1059854.6318091918</v>
      </c>
      <c r="AK113" s="219" t="s">
        <v>939</v>
      </c>
      <c r="AL113" s="220">
        <v>78822.574549228506</v>
      </c>
      <c r="AM113" s="242"/>
      <c r="AN113" s="242"/>
      <c r="AO113" s="242">
        <f t="shared" si="55"/>
        <v>641870.73445134109</v>
      </c>
      <c r="AP113" s="243">
        <f t="shared" si="56"/>
        <v>174215.26881720431</v>
      </c>
      <c r="AQ113" s="244">
        <f t="shared" si="57"/>
        <v>323542.63308542426</v>
      </c>
      <c r="AR113" s="245">
        <f t="shared" si="58"/>
        <v>8.14</v>
      </c>
      <c r="AS113" s="246">
        <f t="shared" si="59"/>
        <v>2.21</v>
      </c>
      <c r="AT113" s="246">
        <f t="shared" si="60"/>
        <v>4.0999999999999996</v>
      </c>
      <c r="AU113" s="251">
        <f t="shared" si="61"/>
        <v>14.450000000000001</v>
      </c>
      <c r="AV113" s="245">
        <f t="shared" si="62"/>
        <v>7.57</v>
      </c>
      <c r="AW113" s="246">
        <f t="shared" si="63"/>
        <v>2.06</v>
      </c>
      <c r="AX113" s="246">
        <f t="shared" si="64"/>
        <v>3.82</v>
      </c>
      <c r="AY113" s="252">
        <f t="shared" si="65"/>
        <v>13.450000000000001</v>
      </c>
      <c r="AZ113" s="249">
        <f t="shared" si="66"/>
        <v>7.57</v>
      </c>
      <c r="BA113" s="56">
        <f t="shared" si="67"/>
        <v>4</v>
      </c>
      <c r="BB113" s="246">
        <f t="shared" si="68"/>
        <v>0.52</v>
      </c>
      <c r="BC113" s="250">
        <f t="shared" si="69"/>
        <v>0.96</v>
      </c>
      <c r="BD113" s="246">
        <f t="shared" si="70"/>
        <v>7.57</v>
      </c>
      <c r="BE113" s="56">
        <v>4</v>
      </c>
      <c r="BF113" s="246">
        <f t="shared" si="71"/>
        <v>0.52</v>
      </c>
      <c r="BG113" s="250">
        <f t="shared" si="72"/>
        <v>0.96</v>
      </c>
      <c r="BH113" s="246">
        <f>INDEX('Mar - Aug'!AG:AG,MATCH(C113,'Mar - Aug'!C:C,0))</f>
        <v>6.18</v>
      </c>
      <c r="BI113" s="56">
        <v>4</v>
      </c>
      <c r="BJ113" s="246">
        <f>INDEX('Mar - Aug'!AK:AK,MATCH($C113,'Mar - Aug'!$C:$C,0))</f>
        <v>0.42</v>
      </c>
      <c r="BK113" s="246">
        <f>INDEX('Mar - Aug'!AL:AL,MATCH($C113,'Mar - Aug'!$C:$C,0))</f>
        <v>0.78</v>
      </c>
      <c r="BL113" s="246">
        <f>INDEX('Mar - Aug'!$AG:$AG,MATCH($C113,'Mar - Aug'!$C:$C,0))</f>
        <v>6.18</v>
      </c>
      <c r="BM113" s="56">
        <v>4</v>
      </c>
      <c r="BN113" s="246">
        <f>INDEX('Mar - Aug'!$AK:$AK,MATCH($C113,'Mar - Aug'!$C:$C,0))</f>
        <v>0.42</v>
      </c>
      <c r="BO113" s="246">
        <f>INDEX('Mar - Aug'!$AL:$AL,MATCH($C113,'Mar - Aug'!$C:$C,0))</f>
        <v>0.78</v>
      </c>
      <c r="BP113" s="60">
        <f>INDEX(FY2019_ALL_Targets!EB:EB,MATCH('Final Comp Values'!B113,FY2019_ALL_Targets!A:A,0))</f>
        <v>0</v>
      </c>
      <c r="BQ113" s="60">
        <f>+INDEX(FY2019_ALL_Targets!DY:DY,MATCH(B113,FY2019_ALL_Targets!A:A,0))</f>
        <v>0</v>
      </c>
      <c r="BR113" s="60">
        <f>+INDEX(FY2019_ALL_Targets!DZ:DZ,MATCH(B113,FY2019_ALL_Targets!A:A,0))</f>
        <v>0</v>
      </c>
      <c r="BS113" s="283">
        <f>+INDEX(FY2019_ALL_Targets!EA:EA,MATCH(B113,FY2019_ALL_Targets!A:A,0))</f>
        <v>0</v>
      </c>
      <c r="BT113" s="245">
        <f t="shared" si="88"/>
        <v>0</v>
      </c>
      <c r="BU113" s="245">
        <f t="shared" si="89"/>
        <v>0</v>
      </c>
      <c r="BV113" s="246">
        <f t="shared" si="90"/>
        <v>0</v>
      </c>
      <c r="BW113" s="284">
        <f t="shared" si="73"/>
        <v>0</v>
      </c>
      <c r="BX113" s="245">
        <f t="shared" si="74"/>
        <v>13.450000000000001</v>
      </c>
      <c r="BY113" s="246">
        <f t="shared" si="75"/>
        <v>1060163.6276871236</v>
      </c>
      <c r="BZ113" s="285">
        <f t="shared" si="76"/>
        <v>3.0230106457713344E-3</v>
      </c>
      <c r="CA113" s="245">
        <f t="shared" si="77"/>
        <v>123026.95</v>
      </c>
      <c r="CB113" s="286">
        <f t="shared" si="78"/>
        <v>1.56</v>
      </c>
      <c r="CC113" s="268">
        <f t="shared" si="93"/>
        <v>-3.9999999999998703E-2</v>
      </c>
      <c r="CD113" s="267">
        <f t="shared" si="80"/>
        <v>1059854.6318091918</v>
      </c>
      <c r="CE113" s="268">
        <f t="shared" si="81"/>
        <v>1183190.5776871236</v>
      </c>
      <c r="CF113" s="268">
        <f t="shared" si="82"/>
        <v>1.5600000000000005</v>
      </c>
      <c r="CG113" s="270">
        <f t="shared" si="83"/>
        <v>122927.37736969067</v>
      </c>
      <c r="CH113" s="270">
        <f t="shared" si="84"/>
        <v>123335.94587793178</v>
      </c>
      <c r="CI113" s="269">
        <f t="shared" si="85"/>
        <v>-408.56850824110734</v>
      </c>
    </row>
    <row r="114" spans="1:87" s="57" customFormat="1" ht="15.75" customHeight="1" x14ac:dyDescent="0.25">
      <c r="A114" s="297">
        <v>1026515</v>
      </c>
      <c r="B114" s="297">
        <v>4466</v>
      </c>
      <c r="C114" s="347">
        <v>455538</v>
      </c>
      <c r="D114" s="219" t="s">
        <v>928</v>
      </c>
      <c r="E114" s="299" t="s">
        <v>502</v>
      </c>
      <c r="F114" s="299" t="s">
        <v>1012</v>
      </c>
      <c r="G114" s="301" t="s">
        <v>915</v>
      </c>
      <c r="H114" s="302" t="s">
        <v>1013</v>
      </c>
      <c r="I114" s="56" t="s">
        <v>35</v>
      </c>
      <c r="J114" s="229" t="s">
        <v>35</v>
      </c>
      <c r="K114" s="229" t="s">
        <v>35</v>
      </c>
      <c r="L114" s="56"/>
      <c r="M114" s="56"/>
      <c r="N114" s="58"/>
      <c r="O114" s="297">
        <v>1026515</v>
      </c>
      <c r="P114" s="303">
        <v>10659</v>
      </c>
      <c r="Q114" s="304">
        <v>42036</v>
      </c>
      <c r="R114" s="304">
        <v>42185</v>
      </c>
      <c r="S114" s="303">
        <f t="shared" si="50"/>
        <v>25937</v>
      </c>
      <c r="T114" s="59"/>
      <c r="U114" s="346">
        <f t="shared" si="86"/>
        <v>3.2021434373096808E-3</v>
      </c>
      <c r="V114" s="345">
        <f t="shared" si="87"/>
        <v>2.4421009657206684E-3</v>
      </c>
      <c r="W114" s="27">
        <v>315392.45565691998</v>
      </c>
      <c r="X114" s="27">
        <v>315392</v>
      </c>
      <c r="Y114" s="305">
        <f t="shared" si="51"/>
        <v>621425.93428464455</v>
      </c>
      <c r="Z114" s="53">
        <f t="shared" si="94"/>
        <v>42166.55</v>
      </c>
      <c r="AA114" s="54">
        <f t="shared" si="94"/>
        <v>42166.55</v>
      </c>
      <c r="AB114" s="54">
        <f t="shared" si="94"/>
        <v>42166.55</v>
      </c>
      <c r="AC114" s="54">
        <f t="shared" si="94"/>
        <v>42166.55</v>
      </c>
      <c r="AD114" s="52">
        <f t="shared" si="52"/>
        <v>168666.18</v>
      </c>
      <c r="AE114" s="53">
        <f t="shared" si="95"/>
        <v>78309.3</v>
      </c>
      <c r="AF114" s="53">
        <f t="shared" si="95"/>
        <v>78309.3</v>
      </c>
      <c r="AG114" s="53">
        <f t="shared" si="95"/>
        <v>78309.3</v>
      </c>
      <c r="AH114" s="53">
        <f t="shared" si="95"/>
        <v>78309.3</v>
      </c>
      <c r="AI114" s="52">
        <f t="shared" si="53"/>
        <v>313237.18663989898</v>
      </c>
      <c r="AJ114" s="55">
        <f t="shared" si="54"/>
        <v>1103329.3009245435</v>
      </c>
      <c r="AK114" s="219" t="s">
        <v>928</v>
      </c>
      <c r="AL114" s="220">
        <v>26039.070668243694</v>
      </c>
      <c r="AM114" s="242"/>
      <c r="AN114" s="242"/>
      <c r="AO114" s="242">
        <f t="shared" si="55"/>
        <v>668199.92933832749</v>
      </c>
      <c r="AP114" s="243">
        <f t="shared" si="56"/>
        <v>181361.48387096776</v>
      </c>
      <c r="AQ114" s="244">
        <f t="shared" si="57"/>
        <v>336814.17918268708</v>
      </c>
      <c r="AR114" s="245">
        <f t="shared" si="58"/>
        <v>25.66</v>
      </c>
      <c r="AS114" s="246">
        <f t="shared" si="59"/>
        <v>6.96</v>
      </c>
      <c r="AT114" s="246">
        <f t="shared" si="60"/>
        <v>12.93</v>
      </c>
      <c r="AU114" s="251">
        <f t="shared" si="61"/>
        <v>45.55</v>
      </c>
      <c r="AV114" s="245">
        <f t="shared" si="62"/>
        <v>23.87</v>
      </c>
      <c r="AW114" s="246">
        <f t="shared" si="63"/>
        <v>6.48</v>
      </c>
      <c r="AX114" s="246">
        <f t="shared" si="64"/>
        <v>12.03</v>
      </c>
      <c r="AY114" s="252">
        <f t="shared" si="65"/>
        <v>42.38</v>
      </c>
      <c r="AZ114" s="249">
        <f t="shared" si="66"/>
        <v>23.87</v>
      </c>
      <c r="BA114" s="56">
        <f t="shared" si="67"/>
        <v>4</v>
      </c>
      <c r="BB114" s="246">
        <f t="shared" si="68"/>
        <v>1.62</v>
      </c>
      <c r="BC114" s="250">
        <f t="shared" si="69"/>
        <v>3.01</v>
      </c>
      <c r="BD114" s="246">
        <f t="shared" si="70"/>
        <v>23.87</v>
      </c>
      <c r="BE114" s="56">
        <v>4</v>
      </c>
      <c r="BF114" s="246">
        <f t="shared" si="71"/>
        <v>1.62</v>
      </c>
      <c r="BG114" s="250">
        <f t="shared" si="72"/>
        <v>3.01</v>
      </c>
      <c r="BH114" s="246">
        <f>INDEX('Mar - Aug'!AG:AG,MATCH(C114,'Mar - Aug'!C:C,0))</f>
        <v>25.21</v>
      </c>
      <c r="BI114" s="56">
        <v>4</v>
      </c>
      <c r="BJ114" s="246">
        <f>INDEX('Mar - Aug'!AK:AK,MATCH($C114,'Mar - Aug'!$C:$C,0))</f>
        <v>1.71</v>
      </c>
      <c r="BK114" s="246">
        <f>INDEX('Mar - Aug'!AL:AL,MATCH($C114,'Mar - Aug'!$C:$C,0))</f>
        <v>3.18</v>
      </c>
      <c r="BL114" s="246">
        <f>INDEX('Mar - Aug'!$AG:$AG,MATCH($C114,'Mar - Aug'!$C:$C,0))</f>
        <v>25.21</v>
      </c>
      <c r="BM114" s="56">
        <v>4</v>
      </c>
      <c r="BN114" s="246">
        <f>INDEX('Mar - Aug'!$AK:$AK,MATCH($C114,'Mar - Aug'!$C:$C,0))</f>
        <v>1.71</v>
      </c>
      <c r="BO114" s="246">
        <f>INDEX('Mar - Aug'!$AL:$AL,MATCH($C114,'Mar - Aug'!$C:$C,0))</f>
        <v>3.18</v>
      </c>
      <c r="BP114" s="60">
        <f>INDEX(FY2019_ALL_Targets!EB:EB,MATCH('Final Comp Values'!B114,FY2019_ALL_Targets!A:A,0))</f>
        <v>0</v>
      </c>
      <c r="BQ114" s="60">
        <f>+INDEX(FY2019_ALL_Targets!DY:DY,MATCH(B114,FY2019_ALL_Targets!A:A,0))</f>
        <v>2</v>
      </c>
      <c r="BR114" s="60">
        <f>+INDEX(FY2019_ALL_Targets!DZ:DZ,MATCH(B114,FY2019_ALL_Targets!A:A,0))</f>
        <v>2</v>
      </c>
      <c r="BS114" s="283">
        <f>+INDEX(FY2019_ALL_Targets!EA:EA,MATCH(B114,FY2019_ALL_Targets!A:A,0))</f>
        <v>0</v>
      </c>
      <c r="BT114" s="245">
        <f t="shared" si="88"/>
        <v>0</v>
      </c>
      <c r="BU114" s="245">
        <f t="shared" si="89"/>
        <v>3.42</v>
      </c>
      <c r="BV114" s="246">
        <f t="shared" si="90"/>
        <v>6.36</v>
      </c>
      <c r="BW114" s="284">
        <f t="shared" si="73"/>
        <v>254662.11113542336</v>
      </c>
      <c r="BX114" s="245">
        <f t="shared" si="74"/>
        <v>32.6</v>
      </c>
      <c r="BY114" s="246">
        <f t="shared" si="75"/>
        <v>848873.70378474449</v>
      </c>
      <c r="BZ114" s="285">
        <f t="shared" si="76"/>
        <v>2.4205265832926222E-3</v>
      </c>
      <c r="CA114" s="245">
        <f t="shared" si="77"/>
        <v>98507.76</v>
      </c>
      <c r="CB114" s="286">
        <f t="shared" si="78"/>
        <v>3.78</v>
      </c>
      <c r="CC114" s="268">
        <f t="shared" si="93"/>
        <v>-9.9999999999980105E-3</v>
      </c>
      <c r="CD114" s="267">
        <f t="shared" si="80"/>
        <v>1103329.3009245435</v>
      </c>
      <c r="CE114" s="268">
        <f t="shared" si="81"/>
        <v>947381.4637847445</v>
      </c>
      <c r="CF114" s="268">
        <f t="shared" si="82"/>
        <v>-6</v>
      </c>
      <c r="CG114" s="270">
        <f t="shared" si="83"/>
        <v>-156205.18653957671</v>
      </c>
      <c r="CH114" s="270">
        <f t="shared" si="84"/>
        <v>-155947.83713979903</v>
      </c>
      <c r="CI114" s="269">
        <f t="shared" si="85"/>
        <v>-257.34939977768227</v>
      </c>
    </row>
    <row r="115" spans="1:87" s="57" customFormat="1" ht="15.75" customHeight="1" x14ac:dyDescent="0.25">
      <c r="A115" s="297">
        <v>1027527</v>
      </c>
      <c r="B115" s="297">
        <v>4468</v>
      </c>
      <c r="C115" s="347">
        <v>675942</v>
      </c>
      <c r="D115" s="219" t="s">
        <v>940</v>
      </c>
      <c r="E115" s="299" t="s">
        <v>504</v>
      </c>
      <c r="F115" s="299" t="s">
        <v>2657</v>
      </c>
      <c r="G115" s="301" t="s">
        <v>915</v>
      </c>
      <c r="H115" s="302" t="s">
        <v>1001</v>
      </c>
      <c r="I115" s="56" t="s">
        <v>35</v>
      </c>
      <c r="J115" s="229" t="s">
        <v>36</v>
      </c>
      <c r="K115" s="229" t="s">
        <v>35</v>
      </c>
      <c r="L115" s="56"/>
      <c r="M115" s="56"/>
      <c r="N115" s="58"/>
      <c r="O115" s="297">
        <v>1019687</v>
      </c>
      <c r="P115" s="303">
        <v>16063</v>
      </c>
      <c r="Q115" s="304">
        <v>41821</v>
      </c>
      <c r="R115" s="304">
        <v>42185</v>
      </c>
      <c r="S115" s="303">
        <f t="shared" si="50"/>
        <v>16063</v>
      </c>
      <c r="T115" s="59"/>
      <c r="U115" s="346">
        <f t="shared" si="86"/>
        <v>1.9831140854187227E-3</v>
      </c>
      <c r="V115" s="345">
        <f t="shared" si="87"/>
        <v>1.5124134561580404E-3</v>
      </c>
      <c r="W115" s="27">
        <v>195325.1731050316</v>
      </c>
      <c r="X115" s="27">
        <v>195325.9</v>
      </c>
      <c r="Y115" s="305">
        <f t="shared" si="51"/>
        <v>384854.25386182853</v>
      </c>
      <c r="Z115" s="53">
        <f t="shared" si="94"/>
        <v>26114.09</v>
      </c>
      <c r="AA115" s="54">
        <f t="shared" si="94"/>
        <v>26114.09</v>
      </c>
      <c r="AB115" s="54">
        <f t="shared" si="94"/>
        <v>26114.09</v>
      </c>
      <c r="AC115" s="54">
        <f t="shared" si="94"/>
        <v>26114.09</v>
      </c>
      <c r="AD115" s="52">
        <f t="shared" si="52"/>
        <v>104456.37</v>
      </c>
      <c r="AE115" s="53">
        <f t="shared" si="95"/>
        <v>48497.599999999999</v>
      </c>
      <c r="AF115" s="53">
        <f t="shared" si="95"/>
        <v>48497.599999999999</v>
      </c>
      <c r="AG115" s="53">
        <f t="shared" si="95"/>
        <v>48497.599999999999</v>
      </c>
      <c r="AH115" s="53">
        <f t="shared" si="95"/>
        <v>48497.599999999999</v>
      </c>
      <c r="AI115" s="52">
        <f t="shared" si="53"/>
        <v>193990.3970774067</v>
      </c>
      <c r="AJ115" s="55">
        <f t="shared" si="54"/>
        <v>683301.02093923523</v>
      </c>
      <c r="AK115" s="219" t="s">
        <v>940</v>
      </c>
      <c r="AL115" s="220">
        <v>40027.494210593126</v>
      </c>
      <c r="AM115" s="242"/>
      <c r="AN115" s="242"/>
      <c r="AO115" s="242">
        <f t="shared" si="55"/>
        <v>413821.77834605222</v>
      </c>
      <c r="AP115" s="243">
        <f t="shared" si="56"/>
        <v>112318.67741935485</v>
      </c>
      <c r="AQ115" s="244">
        <f t="shared" si="57"/>
        <v>208591.82481441583</v>
      </c>
      <c r="AR115" s="245">
        <f t="shared" si="58"/>
        <v>10.34</v>
      </c>
      <c r="AS115" s="246">
        <f t="shared" si="59"/>
        <v>2.81</v>
      </c>
      <c r="AT115" s="246">
        <f t="shared" si="60"/>
        <v>5.21</v>
      </c>
      <c r="AU115" s="251">
        <f t="shared" si="61"/>
        <v>18.36</v>
      </c>
      <c r="AV115" s="245">
        <f t="shared" si="62"/>
        <v>9.61</v>
      </c>
      <c r="AW115" s="246">
        <f t="shared" si="63"/>
        <v>2.61</v>
      </c>
      <c r="AX115" s="246">
        <f t="shared" si="64"/>
        <v>4.8499999999999996</v>
      </c>
      <c r="AY115" s="252">
        <f t="shared" si="65"/>
        <v>17.07</v>
      </c>
      <c r="AZ115" s="249">
        <f t="shared" si="66"/>
        <v>9.61</v>
      </c>
      <c r="BA115" s="56">
        <f t="shared" si="67"/>
        <v>4</v>
      </c>
      <c r="BB115" s="246">
        <f t="shared" si="68"/>
        <v>0.65</v>
      </c>
      <c r="BC115" s="250">
        <f t="shared" si="69"/>
        <v>1.21</v>
      </c>
      <c r="BD115" s="246">
        <f t="shared" si="70"/>
        <v>9.61</v>
      </c>
      <c r="BE115" s="56">
        <v>4</v>
      </c>
      <c r="BF115" s="246">
        <f t="shared" si="71"/>
        <v>0.65</v>
      </c>
      <c r="BG115" s="250">
        <f t="shared" si="72"/>
        <v>1.21</v>
      </c>
      <c r="BH115" s="246">
        <f>INDEX('Mar - Aug'!AG:AG,MATCH(C115,'Mar - Aug'!C:C,0))</f>
        <v>9.4700000000000006</v>
      </c>
      <c r="BI115" s="56">
        <v>4</v>
      </c>
      <c r="BJ115" s="246">
        <f>INDEX('Mar - Aug'!AK:AK,MATCH($C115,'Mar - Aug'!$C:$C,0))</f>
        <v>0.64</v>
      </c>
      <c r="BK115" s="246">
        <f>INDEX('Mar - Aug'!AL:AL,MATCH($C115,'Mar - Aug'!$C:$C,0))</f>
        <v>1.19</v>
      </c>
      <c r="BL115" s="246">
        <f>INDEX('Mar - Aug'!$AG:$AG,MATCH($C115,'Mar - Aug'!$C:$C,0))</f>
        <v>9.4700000000000006</v>
      </c>
      <c r="BM115" s="56">
        <v>4</v>
      </c>
      <c r="BN115" s="246">
        <f>INDEX('Mar - Aug'!$AK:$AK,MATCH($C115,'Mar - Aug'!$C:$C,0))</f>
        <v>0.64</v>
      </c>
      <c r="BO115" s="246">
        <f>INDEX('Mar - Aug'!$AL:$AL,MATCH($C115,'Mar - Aug'!$C:$C,0))</f>
        <v>1.19</v>
      </c>
      <c r="BP115" s="60">
        <f>INDEX(FY2019_ALL_Targets!EB:EB,MATCH('Final Comp Values'!B115,FY2019_ALL_Targets!A:A,0))</f>
        <v>0</v>
      </c>
      <c r="BQ115" s="60">
        <f>+INDEX(FY2019_ALL_Targets!DY:DY,MATCH(B115,FY2019_ALL_Targets!A:A,0))</f>
        <v>0</v>
      </c>
      <c r="BR115" s="60">
        <f>+INDEX(FY2019_ALL_Targets!DZ:DZ,MATCH(B115,FY2019_ALL_Targets!A:A,0))</f>
        <v>0</v>
      </c>
      <c r="BS115" s="283">
        <f>+INDEX(FY2019_ALL_Targets!EA:EA,MATCH(B115,FY2019_ALL_Targets!A:A,0))</f>
        <v>0</v>
      </c>
      <c r="BT115" s="245">
        <f t="shared" si="88"/>
        <v>0</v>
      </c>
      <c r="BU115" s="245">
        <f t="shared" si="89"/>
        <v>0</v>
      </c>
      <c r="BV115" s="246">
        <f t="shared" si="90"/>
        <v>0</v>
      </c>
      <c r="BW115" s="284">
        <f t="shared" si="73"/>
        <v>0</v>
      </c>
      <c r="BX115" s="245">
        <f t="shared" si="74"/>
        <v>17.07</v>
      </c>
      <c r="BY115" s="246">
        <f t="shared" si="75"/>
        <v>683269.32617482462</v>
      </c>
      <c r="BZ115" s="285">
        <f t="shared" si="76"/>
        <v>1.948312876439374E-3</v>
      </c>
      <c r="CA115" s="245">
        <f t="shared" si="77"/>
        <v>79290.16</v>
      </c>
      <c r="CB115" s="286">
        <f t="shared" si="78"/>
        <v>1.98</v>
      </c>
      <c r="CC115" s="268">
        <f t="shared" si="93"/>
        <v>2.0000000000000462E-2</v>
      </c>
      <c r="CD115" s="267">
        <f t="shared" si="80"/>
        <v>683301.02093923523</v>
      </c>
      <c r="CE115" s="268">
        <f t="shared" si="81"/>
        <v>762559.48617482465</v>
      </c>
      <c r="CF115" s="268">
        <f t="shared" si="82"/>
        <v>1.9800000000000004</v>
      </c>
      <c r="CG115" s="270">
        <f t="shared" si="83"/>
        <v>79258.114906835734</v>
      </c>
      <c r="CH115" s="270">
        <f t="shared" si="84"/>
        <v>79258.465235589421</v>
      </c>
      <c r="CI115" s="269">
        <f t="shared" si="85"/>
        <v>-0.35032875368779059</v>
      </c>
    </row>
    <row r="116" spans="1:87" s="57" customFormat="1" ht="15.75" customHeight="1" x14ac:dyDescent="0.25">
      <c r="A116" s="297">
        <v>1004117</v>
      </c>
      <c r="B116" s="297">
        <v>4472</v>
      </c>
      <c r="C116" s="347">
        <v>675595</v>
      </c>
      <c r="D116" s="219" t="s">
        <v>928</v>
      </c>
      <c r="E116" s="299" t="s">
        <v>506</v>
      </c>
      <c r="F116" s="299" t="s">
        <v>506</v>
      </c>
      <c r="G116" s="301" t="s">
        <v>1021</v>
      </c>
      <c r="H116" s="302" t="s">
        <v>917</v>
      </c>
      <c r="I116" s="56" t="s">
        <v>35</v>
      </c>
      <c r="J116" s="229" t="s">
        <v>36</v>
      </c>
      <c r="K116" s="229" t="s">
        <v>35</v>
      </c>
      <c r="L116" s="56"/>
      <c r="M116" s="56"/>
      <c r="N116" s="58"/>
      <c r="O116" s="297">
        <v>1004117</v>
      </c>
      <c r="P116" s="303">
        <v>12167</v>
      </c>
      <c r="Q116" s="304">
        <v>42005</v>
      </c>
      <c r="R116" s="304">
        <v>42369</v>
      </c>
      <c r="S116" s="303">
        <f t="shared" si="50"/>
        <v>12167</v>
      </c>
      <c r="T116" s="59"/>
      <c r="U116" s="346" t="str">
        <f t="shared" si="86"/>
        <v/>
      </c>
      <c r="V116" s="345">
        <f t="shared" si="87"/>
        <v>1.1455851659761488E-3</v>
      </c>
      <c r="W116" s="27">
        <v>0</v>
      </c>
      <c r="X116" s="27">
        <v>0</v>
      </c>
      <c r="Y116" s="305">
        <f t="shared" si="51"/>
        <v>0</v>
      </c>
      <c r="Z116" s="53">
        <f t="shared" si="94"/>
        <v>19780.25</v>
      </c>
      <c r="AA116" s="54">
        <f t="shared" si="94"/>
        <v>19780.25</v>
      </c>
      <c r="AB116" s="54">
        <f t="shared" si="94"/>
        <v>19780.25</v>
      </c>
      <c r="AC116" s="54">
        <f t="shared" si="94"/>
        <v>19780.25</v>
      </c>
      <c r="AD116" s="52">
        <f t="shared" si="52"/>
        <v>79121</v>
      </c>
      <c r="AE116" s="53">
        <f t="shared" si="95"/>
        <v>36734.75</v>
      </c>
      <c r="AF116" s="53">
        <f t="shared" si="95"/>
        <v>36734.75</v>
      </c>
      <c r="AG116" s="53">
        <f t="shared" si="95"/>
        <v>36734.75</v>
      </c>
      <c r="AH116" s="53">
        <f t="shared" si="95"/>
        <v>36734.75</v>
      </c>
      <c r="AI116" s="52">
        <f t="shared" si="53"/>
        <v>146939.00026401092</v>
      </c>
      <c r="AJ116" s="55">
        <f t="shared" si="54"/>
        <v>226060.00026401092</v>
      </c>
      <c r="AK116" s="219" t="s">
        <v>928</v>
      </c>
      <c r="AL116" s="220">
        <v>26039.070668243694</v>
      </c>
      <c r="AM116" s="242"/>
      <c r="AN116" s="242"/>
      <c r="AO116" s="242">
        <f t="shared" si="55"/>
        <v>0</v>
      </c>
      <c r="AP116" s="243">
        <f t="shared" si="56"/>
        <v>85076.344086021505</v>
      </c>
      <c r="AQ116" s="244">
        <f t="shared" si="57"/>
        <v>157998.9250150655</v>
      </c>
      <c r="AR116" s="245">
        <f t="shared" si="58"/>
        <v>0</v>
      </c>
      <c r="AS116" s="246">
        <f t="shared" si="59"/>
        <v>3.27</v>
      </c>
      <c r="AT116" s="246">
        <f t="shared" si="60"/>
        <v>6.07</v>
      </c>
      <c r="AU116" s="251">
        <f t="shared" si="61"/>
        <v>9.34</v>
      </c>
      <c r="AV116" s="245">
        <f t="shared" si="62"/>
        <v>0</v>
      </c>
      <c r="AW116" s="246">
        <f t="shared" si="63"/>
        <v>3.04</v>
      </c>
      <c r="AX116" s="246">
        <f t="shared" si="64"/>
        <v>5.64</v>
      </c>
      <c r="AY116" s="252">
        <f t="shared" si="65"/>
        <v>8.68</v>
      </c>
      <c r="AZ116" s="249">
        <f t="shared" si="66"/>
        <v>0</v>
      </c>
      <c r="BA116" s="56">
        <f t="shared" si="67"/>
        <v>4</v>
      </c>
      <c r="BB116" s="246">
        <f t="shared" si="68"/>
        <v>0.76</v>
      </c>
      <c r="BC116" s="250">
        <f t="shared" si="69"/>
        <v>1.41</v>
      </c>
      <c r="BD116" s="246">
        <f t="shared" si="70"/>
        <v>0</v>
      </c>
      <c r="BE116" s="56">
        <v>4</v>
      </c>
      <c r="BF116" s="246">
        <f t="shared" si="71"/>
        <v>0.76</v>
      </c>
      <c r="BG116" s="250">
        <f t="shared" si="72"/>
        <v>1.41</v>
      </c>
      <c r="BH116" s="246">
        <f>INDEX('Mar - Aug'!AG:AG,MATCH(C116,'Mar - Aug'!C:C,0))</f>
        <v>0</v>
      </c>
      <c r="BI116" s="56">
        <v>4</v>
      </c>
      <c r="BJ116" s="246">
        <f>INDEX('Mar - Aug'!AK:AK,MATCH($C116,'Mar - Aug'!$C:$C,0))</f>
        <v>0.8</v>
      </c>
      <c r="BK116" s="246">
        <f>INDEX('Mar - Aug'!AL:AL,MATCH($C116,'Mar - Aug'!$C:$C,0))</f>
        <v>1.49</v>
      </c>
      <c r="BL116" s="246">
        <f>INDEX('Mar - Aug'!$AG:$AG,MATCH($C116,'Mar - Aug'!$C:$C,0))</f>
        <v>0</v>
      </c>
      <c r="BM116" s="56">
        <v>4</v>
      </c>
      <c r="BN116" s="246">
        <f>INDEX('Mar - Aug'!$AK:$AK,MATCH($C116,'Mar - Aug'!$C:$C,0))</f>
        <v>0.8</v>
      </c>
      <c r="BO116" s="246">
        <f>INDEX('Mar - Aug'!$AL:$AL,MATCH($C116,'Mar - Aug'!$C:$C,0))</f>
        <v>1.49</v>
      </c>
      <c r="BP116" s="60">
        <f>INDEX(FY2019_ALL_Targets!EB:EB,MATCH('Final Comp Values'!B116,FY2019_ALL_Targets!A:A,0))</f>
        <v>3</v>
      </c>
      <c r="BQ116" s="60">
        <f>+INDEX(FY2019_ALL_Targets!DY:DY,MATCH(B116,FY2019_ALL_Targets!A:A,0))</f>
        <v>0</v>
      </c>
      <c r="BR116" s="60">
        <f>+INDEX(FY2019_ALL_Targets!DZ:DZ,MATCH(B116,FY2019_ALL_Targets!A:A,0))</f>
        <v>0</v>
      </c>
      <c r="BS116" s="283">
        <f>+INDEX(FY2019_ALL_Targets!EA:EA,MATCH(B116,FY2019_ALL_Targets!A:A,0))</f>
        <v>0</v>
      </c>
      <c r="BT116" s="245">
        <f t="shared" si="88"/>
        <v>0</v>
      </c>
      <c r="BU116" s="245">
        <f t="shared" si="89"/>
        <v>0</v>
      </c>
      <c r="BV116" s="246">
        <f t="shared" si="90"/>
        <v>0</v>
      </c>
      <c r="BW116" s="284">
        <f t="shared" si="73"/>
        <v>0</v>
      </c>
      <c r="BX116" s="245">
        <f t="shared" si="74"/>
        <v>8.68</v>
      </c>
      <c r="BY116" s="246">
        <f t="shared" si="75"/>
        <v>226019.13340035526</v>
      </c>
      <c r="BZ116" s="285">
        <f t="shared" si="76"/>
        <v>6.4448376512208467E-4</v>
      </c>
      <c r="CA116" s="245">
        <f t="shared" si="77"/>
        <v>26228.45</v>
      </c>
      <c r="CB116" s="286">
        <f t="shared" si="78"/>
        <v>1.01</v>
      </c>
      <c r="CC116" s="268">
        <f t="shared" si="93"/>
        <v>0</v>
      </c>
      <c r="CD116" s="267">
        <f t="shared" si="80"/>
        <v>226060.00026401092</v>
      </c>
      <c r="CE116" s="268">
        <f t="shared" si="81"/>
        <v>252247.58340035527</v>
      </c>
      <c r="CF116" s="268">
        <f t="shared" si="82"/>
        <v>1.0099999999999998</v>
      </c>
      <c r="CG116" s="270">
        <f t="shared" si="83"/>
        <v>26304.216620581912</v>
      </c>
      <c r="CH116" s="270">
        <f t="shared" si="84"/>
        <v>26187.583136344358</v>
      </c>
      <c r="CI116" s="269">
        <f t="shared" si="85"/>
        <v>116.63348423755451</v>
      </c>
    </row>
    <row r="117" spans="1:87" s="57" customFormat="1" ht="15.75" customHeight="1" x14ac:dyDescent="0.25">
      <c r="A117" s="297">
        <v>1017994</v>
      </c>
      <c r="B117" s="297">
        <v>4473</v>
      </c>
      <c r="C117" s="347">
        <v>455450</v>
      </c>
      <c r="D117" s="219" t="s">
        <v>920</v>
      </c>
      <c r="E117" s="299" t="s">
        <v>2951</v>
      </c>
      <c r="F117" s="299" t="s">
        <v>2952</v>
      </c>
      <c r="G117" s="301" t="s">
        <v>1021</v>
      </c>
      <c r="H117" s="302"/>
      <c r="I117" s="56" t="s">
        <v>35</v>
      </c>
      <c r="J117" s="229" t="s">
        <v>36</v>
      </c>
      <c r="K117" s="229" t="s">
        <v>35</v>
      </c>
      <c r="L117" s="56"/>
      <c r="M117" s="56"/>
      <c r="N117" s="58"/>
      <c r="O117" s="297">
        <v>1017994</v>
      </c>
      <c r="P117" s="303">
        <v>13512</v>
      </c>
      <c r="Q117" s="304">
        <v>42005</v>
      </c>
      <c r="R117" s="304">
        <v>42369</v>
      </c>
      <c r="S117" s="303">
        <f t="shared" si="50"/>
        <v>13512</v>
      </c>
      <c r="T117" s="59"/>
      <c r="U117" s="346" t="str">
        <f t="shared" si="86"/>
        <v/>
      </c>
      <c r="V117" s="345">
        <f t="shared" si="87"/>
        <v>1.2722237825815504E-3</v>
      </c>
      <c r="W117" s="27">
        <v>0</v>
      </c>
      <c r="X117" s="27">
        <v>0</v>
      </c>
      <c r="Y117" s="305">
        <f t="shared" si="51"/>
        <v>0</v>
      </c>
      <c r="Z117" s="53">
        <f t="shared" si="94"/>
        <v>21966.86</v>
      </c>
      <c r="AA117" s="54">
        <f t="shared" si="94"/>
        <v>21966.86</v>
      </c>
      <c r="AB117" s="54">
        <f t="shared" si="94"/>
        <v>21966.86</v>
      </c>
      <c r="AC117" s="54">
        <f t="shared" si="94"/>
        <v>21966.86</v>
      </c>
      <c r="AD117" s="52">
        <f t="shared" si="52"/>
        <v>87867.42</v>
      </c>
      <c r="AE117" s="53">
        <f t="shared" si="95"/>
        <v>40795.589999999997</v>
      </c>
      <c r="AF117" s="53">
        <f t="shared" si="95"/>
        <v>40795.589999999997</v>
      </c>
      <c r="AG117" s="53">
        <f t="shared" si="95"/>
        <v>40795.589999999997</v>
      </c>
      <c r="AH117" s="53">
        <f t="shared" si="95"/>
        <v>40795.589999999997</v>
      </c>
      <c r="AI117" s="52">
        <f t="shared" si="53"/>
        <v>163182.35979019606</v>
      </c>
      <c r="AJ117" s="55">
        <f t="shared" si="54"/>
        <v>251049.77979019604</v>
      </c>
      <c r="AK117" s="219" t="s">
        <v>920</v>
      </c>
      <c r="AL117" s="220">
        <v>54680.661225614327</v>
      </c>
      <c r="AM117" s="242"/>
      <c r="AN117" s="242"/>
      <c r="AO117" s="242">
        <f t="shared" si="55"/>
        <v>0</v>
      </c>
      <c r="AP117" s="243">
        <f t="shared" si="56"/>
        <v>94481.096774193546</v>
      </c>
      <c r="AQ117" s="244">
        <f t="shared" si="57"/>
        <v>175464.90300021082</v>
      </c>
      <c r="AR117" s="245">
        <f t="shared" si="58"/>
        <v>0</v>
      </c>
      <c r="AS117" s="246">
        <f t="shared" si="59"/>
        <v>1.73</v>
      </c>
      <c r="AT117" s="246">
        <f t="shared" si="60"/>
        <v>3.21</v>
      </c>
      <c r="AU117" s="251">
        <f t="shared" si="61"/>
        <v>4.9399999999999995</v>
      </c>
      <c r="AV117" s="245">
        <f t="shared" si="62"/>
        <v>0</v>
      </c>
      <c r="AW117" s="246">
        <f t="shared" si="63"/>
        <v>1.61</v>
      </c>
      <c r="AX117" s="246">
        <f t="shared" si="64"/>
        <v>2.98</v>
      </c>
      <c r="AY117" s="252">
        <f t="shared" si="65"/>
        <v>4.59</v>
      </c>
      <c r="AZ117" s="249">
        <f t="shared" si="66"/>
        <v>0</v>
      </c>
      <c r="BA117" s="56">
        <f t="shared" si="67"/>
        <v>4</v>
      </c>
      <c r="BB117" s="246">
        <f t="shared" si="68"/>
        <v>0.4</v>
      </c>
      <c r="BC117" s="250">
        <f t="shared" si="69"/>
        <v>0.75</v>
      </c>
      <c r="BD117" s="246">
        <f t="shared" si="70"/>
        <v>0</v>
      </c>
      <c r="BE117" s="56">
        <v>4</v>
      </c>
      <c r="BF117" s="246">
        <f t="shared" si="71"/>
        <v>0.4</v>
      </c>
      <c r="BG117" s="250">
        <f t="shared" si="72"/>
        <v>0.75</v>
      </c>
      <c r="BH117" s="246">
        <f>INDEX('Mar - Aug'!AG:AG,MATCH(C117,'Mar - Aug'!C:C,0))</f>
        <v>0</v>
      </c>
      <c r="BI117" s="56">
        <v>4</v>
      </c>
      <c r="BJ117" s="246">
        <f>INDEX('Mar - Aug'!AK:AK,MATCH($C117,'Mar - Aug'!$C:$C,0))</f>
        <v>0.4</v>
      </c>
      <c r="BK117" s="246">
        <f>INDEX('Mar - Aug'!AL:AL,MATCH($C117,'Mar - Aug'!$C:$C,0))</f>
        <v>0.74</v>
      </c>
      <c r="BL117" s="246">
        <f>INDEX('Mar - Aug'!$AG:$AG,MATCH($C117,'Mar - Aug'!$C:$C,0))</f>
        <v>0</v>
      </c>
      <c r="BM117" s="56">
        <v>4</v>
      </c>
      <c r="BN117" s="246">
        <f>INDEX('Mar - Aug'!$AK:$AK,MATCH($C117,'Mar - Aug'!$C:$C,0))</f>
        <v>0.4</v>
      </c>
      <c r="BO117" s="246">
        <f>INDEX('Mar - Aug'!$AL:$AL,MATCH($C117,'Mar - Aug'!$C:$C,0))</f>
        <v>0.74</v>
      </c>
      <c r="BP117" s="60">
        <f>INDEX(FY2019_ALL_Targets!EB:EB,MATCH('Final Comp Values'!B117,FY2019_ALL_Targets!A:A,0))</f>
        <v>3</v>
      </c>
      <c r="BQ117" s="60">
        <f>+INDEX(FY2019_ALL_Targets!DY:DY,MATCH(B117,FY2019_ALL_Targets!A:A,0))</f>
        <v>0</v>
      </c>
      <c r="BR117" s="60">
        <f>+INDEX(FY2019_ALL_Targets!DZ:DZ,MATCH(B117,FY2019_ALL_Targets!A:A,0))</f>
        <v>0</v>
      </c>
      <c r="BS117" s="283">
        <f>+INDEX(FY2019_ALL_Targets!EA:EA,MATCH(B117,FY2019_ALL_Targets!A:A,0))</f>
        <v>0</v>
      </c>
      <c r="BT117" s="245">
        <f t="shared" si="88"/>
        <v>0</v>
      </c>
      <c r="BU117" s="245">
        <f t="shared" si="89"/>
        <v>0</v>
      </c>
      <c r="BV117" s="246">
        <f t="shared" si="90"/>
        <v>0</v>
      </c>
      <c r="BW117" s="284">
        <f t="shared" si="73"/>
        <v>0</v>
      </c>
      <c r="BX117" s="245">
        <f t="shared" si="74"/>
        <v>4.59</v>
      </c>
      <c r="BY117" s="246">
        <f t="shared" si="75"/>
        <v>250984.23502556977</v>
      </c>
      <c r="BZ117" s="285">
        <f t="shared" si="76"/>
        <v>7.1567067062876873E-4</v>
      </c>
      <c r="CA117" s="245">
        <f t="shared" si="77"/>
        <v>29125.53</v>
      </c>
      <c r="CB117" s="286">
        <f t="shared" si="78"/>
        <v>0.53</v>
      </c>
      <c r="CC117" s="268">
        <f t="shared" si="93"/>
        <v>-1.0000000000000342E-2</v>
      </c>
      <c r="CD117" s="267">
        <f t="shared" si="80"/>
        <v>251049.77979019604</v>
      </c>
      <c r="CE117" s="268">
        <f t="shared" si="81"/>
        <v>280109.76502556977</v>
      </c>
      <c r="CF117" s="268">
        <f t="shared" si="82"/>
        <v>0.53000000000000025</v>
      </c>
      <c r="CG117" s="270">
        <f t="shared" si="83"/>
        <v>28988.318799303695</v>
      </c>
      <c r="CH117" s="270">
        <f t="shared" si="84"/>
        <v>29059.985235373722</v>
      </c>
      <c r="CI117" s="269">
        <f t="shared" si="85"/>
        <v>-71.666436070026975</v>
      </c>
    </row>
    <row r="118" spans="1:87" s="57" customFormat="1" ht="15.75" customHeight="1" x14ac:dyDescent="0.25">
      <c r="A118" s="297">
        <v>1026589</v>
      </c>
      <c r="B118" s="297">
        <v>4476</v>
      </c>
      <c r="C118" s="347">
        <v>675715</v>
      </c>
      <c r="D118" s="219" t="s">
        <v>925</v>
      </c>
      <c r="E118" s="299" t="s">
        <v>190</v>
      </c>
      <c r="F118" s="299" t="s">
        <v>980</v>
      </c>
      <c r="G118" s="301" t="s">
        <v>915</v>
      </c>
      <c r="H118" s="302" t="s">
        <v>190</v>
      </c>
      <c r="I118" s="56" t="s">
        <v>35</v>
      </c>
      <c r="J118" s="229" t="s">
        <v>35</v>
      </c>
      <c r="K118" s="229" t="s">
        <v>35</v>
      </c>
      <c r="L118" s="56"/>
      <c r="M118" s="56"/>
      <c r="N118" s="58"/>
      <c r="O118" s="297">
        <v>1026589</v>
      </c>
      <c r="P118" s="303">
        <v>4243</v>
      </c>
      <c r="Q118" s="304">
        <v>42036</v>
      </c>
      <c r="R118" s="304">
        <v>42247</v>
      </c>
      <c r="S118" s="303">
        <f t="shared" si="50"/>
        <v>7305</v>
      </c>
      <c r="T118" s="59"/>
      <c r="U118" s="346">
        <f t="shared" si="86"/>
        <v>9.0186443341740445E-4</v>
      </c>
      <c r="V118" s="345">
        <f t="shared" si="87"/>
        <v>6.8780304409104685E-4</v>
      </c>
      <c r="W118" s="27">
        <v>88828.387537132294</v>
      </c>
      <c r="X118" s="27">
        <v>88828.39</v>
      </c>
      <c r="Y118" s="305">
        <f t="shared" si="51"/>
        <v>175020.87558119014</v>
      </c>
      <c r="Z118" s="53">
        <f t="shared" si="94"/>
        <v>11875.95</v>
      </c>
      <c r="AA118" s="54">
        <f t="shared" si="94"/>
        <v>11875.95</v>
      </c>
      <c r="AB118" s="54">
        <f t="shared" si="94"/>
        <v>11875.95</v>
      </c>
      <c r="AC118" s="54">
        <f t="shared" si="94"/>
        <v>11875.95</v>
      </c>
      <c r="AD118" s="52">
        <f t="shared" si="52"/>
        <v>47503.81</v>
      </c>
      <c r="AE118" s="53">
        <f t="shared" si="95"/>
        <v>22055.34</v>
      </c>
      <c r="AF118" s="53">
        <f t="shared" si="95"/>
        <v>22055.34</v>
      </c>
      <c r="AG118" s="53">
        <f t="shared" si="95"/>
        <v>22055.34</v>
      </c>
      <c r="AH118" s="53">
        <f t="shared" si="95"/>
        <v>22055.34</v>
      </c>
      <c r="AI118" s="52">
        <f t="shared" si="53"/>
        <v>88221.369025117092</v>
      </c>
      <c r="AJ118" s="55">
        <f t="shared" si="54"/>
        <v>310746.05460630724</v>
      </c>
      <c r="AK118" s="219" t="s">
        <v>925</v>
      </c>
      <c r="AL118" s="220">
        <v>58482.872744368782</v>
      </c>
      <c r="AM118" s="242"/>
      <c r="AN118" s="242"/>
      <c r="AO118" s="242">
        <f t="shared" si="55"/>
        <v>188194.48987224748</v>
      </c>
      <c r="AP118" s="243">
        <f t="shared" si="56"/>
        <v>51079.365591397851</v>
      </c>
      <c r="AQ118" s="244">
        <f t="shared" si="57"/>
        <v>94861.687123781827</v>
      </c>
      <c r="AR118" s="245">
        <f t="shared" si="58"/>
        <v>3.22</v>
      </c>
      <c r="AS118" s="246">
        <f t="shared" si="59"/>
        <v>0.87</v>
      </c>
      <c r="AT118" s="246">
        <f t="shared" si="60"/>
        <v>1.62</v>
      </c>
      <c r="AU118" s="251">
        <f t="shared" si="61"/>
        <v>5.71</v>
      </c>
      <c r="AV118" s="245">
        <f t="shared" si="62"/>
        <v>2.99</v>
      </c>
      <c r="AW118" s="246">
        <f t="shared" si="63"/>
        <v>0.81</v>
      </c>
      <c r="AX118" s="246">
        <f t="shared" si="64"/>
        <v>1.51</v>
      </c>
      <c r="AY118" s="252">
        <f t="shared" si="65"/>
        <v>5.3100000000000005</v>
      </c>
      <c r="AZ118" s="249">
        <f t="shared" si="66"/>
        <v>2.99</v>
      </c>
      <c r="BA118" s="56">
        <f t="shared" si="67"/>
        <v>3</v>
      </c>
      <c r="BB118" s="246">
        <f t="shared" si="68"/>
        <v>0.27</v>
      </c>
      <c r="BC118" s="250">
        <f t="shared" si="69"/>
        <v>0.5</v>
      </c>
      <c r="BD118" s="246">
        <f t="shared" si="70"/>
        <v>2.99</v>
      </c>
      <c r="BE118" s="56">
        <v>4</v>
      </c>
      <c r="BF118" s="246">
        <f t="shared" si="71"/>
        <v>0.2</v>
      </c>
      <c r="BG118" s="250">
        <f t="shared" si="72"/>
        <v>0.38</v>
      </c>
      <c r="BH118" s="246">
        <f>INDEX('Mar - Aug'!AG:AG,MATCH(C118,'Mar - Aug'!C:C,0))</f>
        <v>3.01</v>
      </c>
      <c r="BI118" s="56">
        <v>4</v>
      </c>
      <c r="BJ118" s="246">
        <f>INDEX('Mar - Aug'!AK:AK,MATCH($C118,'Mar - Aug'!$C:$C,0))</f>
        <v>0.21</v>
      </c>
      <c r="BK118" s="246">
        <f>INDEX('Mar - Aug'!AL:AL,MATCH($C118,'Mar - Aug'!$C:$C,0))</f>
        <v>0.38</v>
      </c>
      <c r="BL118" s="246">
        <f>INDEX('Mar - Aug'!$AG:$AG,MATCH($C118,'Mar - Aug'!$C:$C,0))</f>
        <v>3.01</v>
      </c>
      <c r="BM118" s="56">
        <v>4</v>
      </c>
      <c r="BN118" s="246">
        <f>INDEX('Mar - Aug'!$AK:$AK,MATCH($C118,'Mar - Aug'!$C:$C,0))</f>
        <v>0.21</v>
      </c>
      <c r="BO118" s="246">
        <f>INDEX('Mar - Aug'!$AL:$AL,MATCH($C118,'Mar - Aug'!$C:$C,0))</f>
        <v>0.38</v>
      </c>
      <c r="BP118" s="60">
        <f>INDEX(FY2019_ALL_Targets!EB:EB,MATCH('Final Comp Values'!B118,FY2019_ALL_Targets!A:A,0))</f>
        <v>2</v>
      </c>
      <c r="BQ118" s="60">
        <f>+INDEX(FY2019_ALL_Targets!DY:DY,MATCH(B118,FY2019_ALL_Targets!A:A,0))</f>
        <v>0</v>
      </c>
      <c r="BR118" s="60">
        <f>+INDEX(FY2019_ALL_Targets!DZ:DZ,MATCH(B118,FY2019_ALL_Targets!A:A,0))</f>
        <v>0</v>
      </c>
      <c r="BS118" s="283">
        <f>+INDEX(FY2019_ALL_Targets!EA:EA,MATCH(B118,FY2019_ALL_Targets!A:A,0))</f>
        <v>1</v>
      </c>
      <c r="BT118" s="245">
        <f t="shared" si="88"/>
        <v>2.0066666666666664</v>
      </c>
      <c r="BU118" s="245">
        <f t="shared" si="89"/>
        <v>0</v>
      </c>
      <c r="BV118" s="246">
        <f t="shared" si="90"/>
        <v>0</v>
      </c>
      <c r="BW118" s="284">
        <f t="shared" si="73"/>
        <v>117355.63130703334</v>
      </c>
      <c r="BX118" s="245">
        <f t="shared" si="74"/>
        <v>3.3033333333333341</v>
      </c>
      <c r="BY118" s="246">
        <f t="shared" si="75"/>
        <v>193188.42296556491</v>
      </c>
      <c r="BZ118" s="285">
        <f t="shared" si="76"/>
        <v>5.5086841692425221E-4</v>
      </c>
      <c r="CA118" s="245">
        <f t="shared" si="77"/>
        <v>22418.6</v>
      </c>
      <c r="CB118" s="286">
        <f t="shared" si="78"/>
        <v>0.38</v>
      </c>
      <c r="CC118" s="268">
        <f t="shared" si="93"/>
        <v>-2.7666666666666662</v>
      </c>
      <c r="CD118" s="267">
        <f t="shared" si="80"/>
        <v>310746.05460630724</v>
      </c>
      <c r="CE118" s="268">
        <f t="shared" si="81"/>
        <v>215607.02296556492</v>
      </c>
      <c r="CF118" s="268">
        <f t="shared" si="82"/>
        <v>-1.6266666666666665</v>
      </c>
      <c r="CG118" s="270">
        <f t="shared" si="83"/>
        <v>-95194.020494587501</v>
      </c>
      <c r="CH118" s="270">
        <f t="shared" si="84"/>
        <v>-95139.031640742323</v>
      </c>
      <c r="CI118" s="269">
        <f t="shared" si="85"/>
        <v>-54.9888538451778</v>
      </c>
    </row>
    <row r="119" spans="1:87" s="57" customFormat="1" ht="15.75" customHeight="1" x14ac:dyDescent="0.25">
      <c r="A119" s="297">
        <v>1026614</v>
      </c>
      <c r="B119" s="297">
        <v>4481</v>
      </c>
      <c r="C119" s="347">
        <v>675641</v>
      </c>
      <c r="D119" s="219" t="s">
        <v>920</v>
      </c>
      <c r="E119" s="299" t="s">
        <v>508</v>
      </c>
      <c r="F119" s="299" t="s">
        <v>2301</v>
      </c>
      <c r="G119" s="301" t="s">
        <v>915</v>
      </c>
      <c r="H119" s="302" t="s">
        <v>972</v>
      </c>
      <c r="I119" s="56" t="s">
        <v>35</v>
      </c>
      <c r="J119" s="229" t="s">
        <v>35</v>
      </c>
      <c r="K119" s="229" t="s">
        <v>35</v>
      </c>
      <c r="L119" s="56"/>
      <c r="M119" s="56"/>
      <c r="N119" s="58"/>
      <c r="O119" s="297">
        <v>1026614</v>
      </c>
      <c r="P119" s="303">
        <v>14242</v>
      </c>
      <c r="Q119" s="304">
        <v>42036</v>
      </c>
      <c r="R119" s="304">
        <v>42277</v>
      </c>
      <c r="S119" s="303">
        <f t="shared" si="50"/>
        <v>21481</v>
      </c>
      <c r="T119" s="59"/>
      <c r="U119" s="346">
        <f t="shared" si="86"/>
        <v>2.6520123058506864E-3</v>
      </c>
      <c r="V119" s="345">
        <f t="shared" si="87"/>
        <v>2.0225458165803937E-3</v>
      </c>
      <c r="W119" s="27">
        <v>261207.74721762337</v>
      </c>
      <c r="X119" s="27">
        <v>261207.75</v>
      </c>
      <c r="Y119" s="305">
        <f t="shared" si="51"/>
        <v>514664.39813272352</v>
      </c>
      <c r="Z119" s="53">
        <f t="shared" si="94"/>
        <v>34922.300000000003</v>
      </c>
      <c r="AA119" s="54">
        <f t="shared" si="94"/>
        <v>34922.300000000003</v>
      </c>
      <c r="AB119" s="54">
        <f t="shared" si="94"/>
        <v>34922.300000000003</v>
      </c>
      <c r="AC119" s="54">
        <f t="shared" si="94"/>
        <v>34922.300000000003</v>
      </c>
      <c r="AD119" s="52">
        <f t="shared" si="52"/>
        <v>139689.18</v>
      </c>
      <c r="AE119" s="53">
        <f t="shared" si="95"/>
        <v>64855.69</v>
      </c>
      <c r="AF119" s="53">
        <f t="shared" si="95"/>
        <v>64855.69</v>
      </c>
      <c r="AG119" s="53">
        <f t="shared" si="95"/>
        <v>64855.69</v>
      </c>
      <c r="AH119" s="53">
        <f t="shared" si="95"/>
        <v>64855.69</v>
      </c>
      <c r="AI119" s="52">
        <f t="shared" si="53"/>
        <v>259422.75537693911</v>
      </c>
      <c r="AJ119" s="55">
        <f t="shared" si="54"/>
        <v>913776.33350966254</v>
      </c>
      <c r="AK119" s="219" t="s">
        <v>920</v>
      </c>
      <c r="AL119" s="220">
        <v>54680.661225614327</v>
      </c>
      <c r="AM119" s="242"/>
      <c r="AN119" s="242"/>
      <c r="AO119" s="242">
        <f t="shared" si="55"/>
        <v>553402.5786373372</v>
      </c>
      <c r="AP119" s="243">
        <f t="shared" si="56"/>
        <v>150203.41935483873</v>
      </c>
      <c r="AQ119" s="244">
        <f t="shared" si="57"/>
        <v>278949.19933004206</v>
      </c>
      <c r="AR119" s="245">
        <f t="shared" si="58"/>
        <v>10.119999999999999</v>
      </c>
      <c r="AS119" s="246">
        <f t="shared" si="59"/>
        <v>2.75</v>
      </c>
      <c r="AT119" s="246">
        <f t="shared" si="60"/>
        <v>5.0999999999999996</v>
      </c>
      <c r="AU119" s="251">
        <f t="shared" si="61"/>
        <v>17.97</v>
      </c>
      <c r="AV119" s="245">
        <f t="shared" si="62"/>
        <v>9.41</v>
      </c>
      <c r="AW119" s="246">
        <f t="shared" si="63"/>
        <v>2.5499999999999998</v>
      </c>
      <c r="AX119" s="246">
        <f t="shared" si="64"/>
        <v>4.74</v>
      </c>
      <c r="AY119" s="252">
        <f t="shared" si="65"/>
        <v>16.700000000000003</v>
      </c>
      <c r="AZ119" s="249">
        <f t="shared" si="66"/>
        <v>9.41</v>
      </c>
      <c r="BA119" s="56">
        <f t="shared" si="67"/>
        <v>4</v>
      </c>
      <c r="BB119" s="246">
        <f t="shared" si="68"/>
        <v>0.64</v>
      </c>
      <c r="BC119" s="250">
        <f t="shared" si="69"/>
        <v>1.19</v>
      </c>
      <c r="BD119" s="246">
        <f t="shared" si="70"/>
        <v>9.41</v>
      </c>
      <c r="BE119" s="56">
        <v>4</v>
      </c>
      <c r="BF119" s="246">
        <f t="shared" si="71"/>
        <v>0.64</v>
      </c>
      <c r="BG119" s="250">
        <f t="shared" si="72"/>
        <v>1.19</v>
      </c>
      <c r="BH119" s="246">
        <f>INDEX('Mar - Aug'!AG:AG,MATCH(C119,'Mar - Aug'!C:C,0))</f>
        <v>9.27</v>
      </c>
      <c r="BI119" s="56">
        <v>4</v>
      </c>
      <c r="BJ119" s="246">
        <f>INDEX('Mar - Aug'!AK:AK,MATCH($C119,'Mar - Aug'!$C:$C,0))</f>
        <v>0.63</v>
      </c>
      <c r="BK119" s="246">
        <f>INDEX('Mar - Aug'!AL:AL,MATCH($C119,'Mar - Aug'!$C:$C,0))</f>
        <v>1.17</v>
      </c>
      <c r="BL119" s="246">
        <f>INDEX('Mar - Aug'!$AG:$AG,MATCH($C119,'Mar - Aug'!$C:$C,0))</f>
        <v>9.27</v>
      </c>
      <c r="BM119" s="56">
        <v>4</v>
      </c>
      <c r="BN119" s="246">
        <f>INDEX('Mar - Aug'!$AK:$AK,MATCH($C119,'Mar - Aug'!$C:$C,0))</f>
        <v>0.63</v>
      </c>
      <c r="BO119" s="246">
        <f>INDEX('Mar - Aug'!$AL:$AL,MATCH($C119,'Mar - Aug'!$C:$C,0))</f>
        <v>1.17</v>
      </c>
      <c r="BP119" s="60">
        <f>INDEX(FY2019_ALL_Targets!EB:EB,MATCH('Final Comp Values'!B119,FY2019_ALL_Targets!A:A,0))</f>
        <v>0</v>
      </c>
      <c r="BQ119" s="60">
        <f>+INDEX(FY2019_ALL_Targets!DY:DY,MATCH(B119,FY2019_ALL_Targets!A:A,0))</f>
        <v>0</v>
      </c>
      <c r="BR119" s="60">
        <f>+INDEX(FY2019_ALL_Targets!DZ:DZ,MATCH(B119,FY2019_ALL_Targets!A:A,0))</f>
        <v>0</v>
      </c>
      <c r="BS119" s="283">
        <f>+INDEX(FY2019_ALL_Targets!EA:EA,MATCH(B119,FY2019_ALL_Targets!A:A,0))</f>
        <v>0</v>
      </c>
      <c r="BT119" s="245">
        <f t="shared" si="88"/>
        <v>0</v>
      </c>
      <c r="BU119" s="245">
        <f t="shared" si="89"/>
        <v>0</v>
      </c>
      <c r="BV119" s="246">
        <f t="shared" si="90"/>
        <v>0</v>
      </c>
      <c r="BW119" s="284">
        <f t="shared" si="73"/>
        <v>0</v>
      </c>
      <c r="BX119" s="245">
        <f t="shared" si="74"/>
        <v>16.700000000000003</v>
      </c>
      <c r="BY119" s="246">
        <f t="shared" si="75"/>
        <v>913167.04246775946</v>
      </c>
      <c r="BZ119" s="285">
        <f t="shared" si="76"/>
        <v>2.6038562526144752E-3</v>
      </c>
      <c r="CA119" s="245">
        <f t="shared" si="77"/>
        <v>105968.7</v>
      </c>
      <c r="CB119" s="286">
        <f t="shared" si="78"/>
        <v>1.94</v>
      </c>
      <c r="CC119" s="268">
        <f t="shared" si="93"/>
        <v>-2.999999999999714E-2</v>
      </c>
      <c r="CD119" s="267">
        <f t="shared" si="80"/>
        <v>913776.33350966254</v>
      </c>
      <c r="CE119" s="268">
        <f t="shared" si="81"/>
        <v>1019135.7424677594</v>
      </c>
      <c r="CF119" s="268">
        <f t="shared" si="82"/>
        <v>1.9400000000000013</v>
      </c>
      <c r="CG119" s="270">
        <f t="shared" si="83"/>
        <v>106151.2626951345</v>
      </c>
      <c r="CH119" s="270">
        <f t="shared" si="84"/>
        <v>105359.40895809687</v>
      </c>
      <c r="CI119" s="269">
        <f t="shared" si="85"/>
        <v>791.85373703762889</v>
      </c>
    </row>
    <row r="120" spans="1:87" s="57" customFormat="1" ht="15.75" customHeight="1" x14ac:dyDescent="0.25">
      <c r="A120" s="297">
        <v>1026138</v>
      </c>
      <c r="B120" s="297">
        <v>4484</v>
      </c>
      <c r="C120" s="347">
        <v>455646</v>
      </c>
      <c r="D120" s="219" t="s">
        <v>939</v>
      </c>
      <c r="E120" s="299" t="s">
        <v>510</v>
      </c>
      <c r="F120" s="299" t="s">
        <v>1020</v>
      </c>
      <c r="G120" s="301" t="s">
        <v>915</v>
      </c>
      <c r="H120" s="302" t="s">
        <v>2969</v>
      </c>
      <c r="I120" s="56" t="s">
        <v>35</v>
      </c>
      <c r="J120" s="229" t="s">
        <v>35</v>
      </c>
      <c r="K120" s="229" t="s">
        <v>36</v>
      </c>
      <c r="L120" s="56"/>
      <c r="M120" s="56"/>
      <c r="N120" s="58"/>
      <c r="O120" s="297">
        <v>1026138</v>
      </c>
      <c r="P120" s="303">
        <v>27337</v>
      </c>
      <c r="Q120" s="304">
        <v>41883</v>
      </c>
      <c r="R120" s="304">
        <v>42247</v>
      </c>
      <c r="S120" s="303">
        <f t="shared" si="50"/>
        <v>27337</v>
      </c>
      <c r="T120" s="59"/>
      <c r="U120" s="346">
        <f t="shared" si="86"/>
        <v>3.374985354733961E-3</v>
      </c>
      <c r="V120" s="345">
        <f t="shared" si="87"/>
        <v>2.5739181131166251E-3</v>
      </c>
      <c r="W120" s="27">
        <v>332416.37657231832</v>
      </c>
      <c r="X120" s="27">
        <v>332416.38</v>
      </c>
      <c r="Y120" s="305">
        <f t="shared" si="51"/>
        <v>654968.60722286033</v>
      </c>
      <c r="Z120" s="53">
        <f t="shared" si="94"/>
        <v>44442.57</v>
      </c>
      <c r="AA120" s="54">
        <f t="shared" si="94"/>
        <v>44442.57</v>
      </c>
      <c r="AB120" s="54">
        <f t="shared" si="94"/>
        <v>44442.57</v>
      </c>
      <c r="AC120" s="54">
        <f t="shared" si="94"/>
        <v>44442.57</v>
      </c>
      <c r="AD120" s="52">
        <f t="shared" si="52"/>
        <v>177770.26</v>
      </c>
      <c r="AE120" s="53">
        <f t="shared" si="95"/>
        <v>82536.19</v>
      </c>
      <c r="AF120" s="53">
        <f t="shared" si="95"/>
        <v>82536.19</v>
      </c>
      <c r="AG120" s="53">
        <f t="shared" si="95"/>
        <v>82536.19</v>
      </c>
      <c r="AH120" s="53">
        <f t="shared" si="95"/>
        <v>82536.19</v>
      </c>
      <c r="AI120" s="52">
        <f t="shared" si="53"/>
        <v>330144.77276380919</v>
      </c>
      <c r="AJ120" s="55">
        <f t="shared" si="54"/>
        <v>1162883.6399866696</v>
      </c>
      <c r="AK120" s="219" t="s">
        <v>939</v>
      </c>
      <c r="AL120" s="220">
        <v>78822.574549228506</v>
      </c>
      <c r="AM120" s="242"/>
      <c r="AN120" s="242"/>
      <c r="AO120" s="242">
        <f t="shared" si="55"/>
        <v>704267.31959447358</v>
      </c>
      <c r="AP120" s="243">
        <f t="shared" si="56"/>
        <v>191150.8172043011</v>
      </c>
      <c r="AQ120" s="244">
        <f t="shared" si="57"/>
        <v>354994.3793159239</v>
      </c>
      <c r="AR120" s="245">
        <f t="shared" si="58"/>
        <v>8.93</v>
      </c>
      <c r="AS120" s="246">
        <f t="shared" si="59"/>
        <v>2.4300000000000002</v>
      </c>
      <c r="AT120" s="246">
        <f t="shared" si="60"/>
        <v>4.5</v>
      </c>
      <c r="AU120" s="251">
        <f t="shared" si="61"/>
        <v>15.86</v>
      </c>
      <c r="AV120" s="245">
        <f t="shared" si="62"/>
        <v>8.31</v>
      </c>
      <c r="AW120" s="246">
        <f t="shared" si="63"/>
        <v>2.2599999999999998</v>
      </c>
      <c r="AX120" s="246">
        <f t="shared" si="64"/>
        <v>4.1900000000000004</v>
      </c>
      <c r="AY120" s="252">
        <f t="shared" si="65"/>
        <v>14.760000000000002</v>
      </c>
      <c r="AZ120" s="249">
        <f t="shared" si="66"/>
        <v>8.31</v>
      </c>
      <c r="BA120" s="56">
        <f t="shared" si="67"/>
        <v>4</v>
      </c>
      <c r="BB120" s="246">
        <f t="shared" si="68"/>
        <v>0.56999999999999995</v>
      </c>
      <c r="BC120" s="250">
        <f t="shared" si="69"/>
        <v>1.05</v>
      </c>
      <c r="BD120" s="246">
        <f t="shared" si="70"/>
        <v>8.31</v>
      </c>
      <c r="BE120" s="56">
        <v>4</v>
      </c>
      <c r="BF120" s="246">
        <f t="shared" si="71"/>
        <v>0.56999999999999995</v>
      </c>
      <c r="BG120" s="250">
        <f t="shared" si="72"/>
        <v>1.05</v>
      </c>
      <c r="BH120" s="246">
        <f>INDEX('Mar - Aug'!AG:AG,MATCH(C120,'Mar - Aug'!C:C,0))</f>
        <v>8.6</v>
      </c>
      <c r="BI120" s="56">
        <v>4</v>
      </c>
      <c r="BJ120" s="246">
        <f>INDEX('Mar - Aug'!AK:AK,MATCH($C120,'Mar - Aug'!$C:$C,0))</f>
        <v>0.59</v>
      </c>
      <c r="BK120" s="246">
        <f>INDEX('Mar - Aug'!AL:AL,MATCH($C120,'Mar - Aug'!$C:$C,0))</f>
        <v>1.0900000000000001</v>
      </c>
      <c r="BL120" s="246">
        <f>INDEX('Mar - Aug'!$AG:$AG,MATCH($C120,'Mar - Aug'!$C:$C,0))</f>
        <v>8.6</v>
      </c>
      <c r="BM120" s="56">
        <v>4</v>
      </c>
      <c r="BN120" s="246">
        <f>INDEX('Mar - Aug'!$AK:$AK,MATCH($C120,'Mar - Aug'!$C:$C,0))</f>
        <v>0.59</v>
      </c>
      <c r="BO120" s="246">
        <f>INDEX('Mar - Aug'!$AL:$AL,MATCH($C120,'Mar - Aug'!$C:$C,0))</f>
        <v>1.0900000000000001</v>
      </c>
      <c r="BP120" s="60">
        <f>INDEX(FY2019_ALL_Targets!EB:EB,MATCH('Final Comp Values'!B120,FY2019_ALL_Targets!A:A,0))</f>
        <v>0</v>
      </c>
      <c r="BQ120" s="60">
        <f>+INDEX(FY2019_ALL_Targets!DY:DY,MATCH(B120,FY2019_ALL_Targets!A:A,0))</f>
        <v>0</v>
      </c>
      <c r="BR120" s="60">
        <f>+INDEX(FY2019_ALL_Targets!DZ:DZ,MATCH(B120,FY2019_ALL_Targets!A:A,0))</f>
        <v>0</v>
      </c>
      <c r="BS120" s="283">
        <f>+INDEX(FY2019_ALL_Targets!EA:EA,MATCH(B120,FY2019_ALL_Targets!A:A,0))</f>
        <v>0</v>
      </c>
      <c r="BT120" s="245">
        <f t="shared" si="88"/>
        <v>0</v>
      </c>
      <c r="BU120" s="245">
        <f t="shared" si="89"/>
        <v>0</v>
      </c>
      <c r="BV120" s="246">
        <f t="shared" si="90"/>
        <v>0</v>
      </c>
      <c r="BW120" s="284">
        <f t="shared" si="73"/>
        <v>0</v>
      </c>
      <c r="BX120" s="245">
        <f t="shared" si="74"/>
        <v>14.760000000000002</v>
      </c>
      <c r="BY120" s="246">
        <f t="shared" si="75"/>
        <v>1163421.2003466128</v>
      </c>
      <c r="BZ120" s="285">
        <f t="shared" si="76"/>
        <v>3.3174451398947876E-3</v>
      </c>
      <c r="CA120" s="245">
        <f t="shared" si="77"/>
        <v>135009.51</v>
      </c>
      <c r="CB120" s="286">
        <f t="shared" si="78"/>
        <v>1.71</v>
      </c>
      <c r="CC120" s="268">
        <f t="shared" si="93"/>
        <v>-2.9999999999999138E-2</v>
      </c>
      <c r="CD120" s="267">
        <f t="shared" si="80"/>
        <v>1162883.6399866696</v>
      </c>
      <c r="CE120" s="268">
        <f t="shared" si="81"/>
        <v>1298430.7103466128</v>
      </c>
      <c r="CF120" s="268">
        <f t="shared" si="82"/>
        <v>1.7100000000000009</v>
      </c>
      <c r="CG120" s="270">
        <f t="shared" si="83"/>
        <v>134724.32414479714</v>
      </c>
      <c r="CH120" s="270">
        <f t="shared" si="84"/>
        <v>135547.0703599432</v>
      </c>
      <c r="CI120" s="269">
        <f t="shared" si="85"/>
        <v>-822.74621514606406</v>
      </c>
    </row>
    <row r="121" spans="1:87" s="57" customFormat="1" ht="15.75" customHeight="1" x14ac:dyDescent="0.25">
      <c r="A121" s="297">
        <v>1027110</v>
      </c>
      <c r="B121" s="297">
        <v>4487</v>
      </c>
      <c r="C121" s="347">
        <v>676169</v>
      </c>
      <c r="D121" s="219" t="s">
        <v>935</v>
      </c>
      <c r="E121" s="299" t="s">
        <v>2833</v>
      </c>
      <c r="F121" s="299" t="s">
        <v>2834</v>
      </c>
      <c r="G121" s="301" t="s">
        <v>1021</v>
      </c>
      <c r="H121" s="302" t="s">
        <v>917</v>
      </c>
      <c r="I121" s="56" t="s">
        <v>35</v>
      </c>
      <c r="J121" s="229" t="s">
        <v>36</v>
      </c>
      <c r="K121" s="229" t="s">
        <v>35</v>
      </c>
      <c r="L121" s="56"/>
      <c r="M121" s="56"/>
      <c r="N121" s="58"/>
      <c r="O121" s="297">
        <v>1027110</v>
      </c>
      <c r="P121" s="303">
        <v>4264</v>
      </c>
      <c r="Q121" s="304">
        <v>42248</v>
      </c>
      <c r="R121" s="304">
        <v>42369</v>
      </c>
      <c r="S121" s="303">
        <f t="shared" si="50"/>
        <v>12757</v>
      </c>
      <c r="T121" s="59"/>
      <c r="U121" s="346" t="str">
        <f t="shared" si="86"/>
        <v/>
      </c>
      <c r="V121" s="345">
        <f t="shared" si="87"/>
        <v>1.2011366780930164E-3</v>
      </c>
      <c r="W121" s="27">
        <v>0</v>
      </c>
      <c r="X121" s="27">
        <v>0</v>
      </c>
      <c r="Y121" s="305">
        <f t="shared" si="51"/>
        <v>0</v>
      </c>
      <c r="Z121" s="53">
        <f t="shared" si="94"/>
        <v>20739.43</v>
      </c>
      <c r="AA121" s="54">
        <f t="shared" si="94"/>
        <v>20739.43</v>
      </c>
      <c r="AB121" s="54">
        <f t="shared" si="94"/>
        <v>20739.43</v>
      </c>
      <c r="AC121" s="54">
        <f t="shared" si="94"/>
        <v>20739.43</v>
      </c>
      <c r="AD121" s="52">
        <f t="shared" si="52"/>
        <v>82957.72</v>
      </c>
      <c r="AE121" s="53">
        <f t="shared" si="95"/>
        <v>38516.089999999997</v>
      </c>
      <c r="AF121" s="53">
        <f t="shared" si="95"/>
        <v>38516.089999999997</v>
      </c>
      <c r="AG121" s="53">
        <f t="shared" si="95"/>
        <v>38516.089999999997</v>
      </c>
      <c r="AH121" s="53">
        <f t="shared" si="95"/>
        <v>38516.089999999997</v>
      </c>
      <c r="AI121" s="52">
        <f t="shared" si="53"/>
        <v>154064.34013051592</v>
      </c>
      <c r="AJ121" s="55">
        <f t="shared" si="54"/>
        <v>237022.06013051592</v>
      </c>
      <c r="AK121" s="219" t="s">
        <v>935</v>
      </c>
      <c r="AL121" s="220">
        <v>25729.853211771773</v>
      </c>
      <c r="AM121" s="242"/>
      <c r="AN121" s="242"/>
      <c r="AO121" s="242">
        <f t="shared" si="55"/>
        <v>0</v>
      </c>
      <c r="AP121" s="243">
        <f t="shared" si="56"/>
        <v>89201.849462365601</v>
      </c>
      <c r="AQ121" s="244">
        <f t="shared" si="57"/>
        <v>165660.58078550099</v>
      </c>
      <c r="AR121" s="245">
        <f t="shared" si="58"/>
        <v>0</v>
      </c>
      <c r="AS121" s="246">
        <f t="shared" si="59"/>
        <v>3.47</v>
      </c>
      <c r="AT121" s="246">
        <f t="shared" si="60"/>
        <v>6.44</v>
      </c>
      <c r="AU121" s="251">
        <f t="shared" si="61"/>
        <v>9.91</v>
      </c>
      <c r="AV121" s="245">
        <f t="shared" si="62"/>
        <v>0</v>
      </c>
      <c r="AW121" s="246">
        <f t="shared" si="63"/>
        <v>3.22</v>
      </c>
      <c r="AX121" s="246">
        <f t="shared" si="64"/>
        <v>5.99</v>
      </c>
      <c r="AY121" s="252">
        <f t="shared" si="65"/>
        <v>9.2100000000000009</v>
      </c>
      <c r="AZ121" s="249">
        <f t="shared" si="66"/>
        <v>0</v>
      </c>
      <c r="BA121" s="56">
        <f t="shared" si="67"/>
        <v>4</v>
      </c>
      <c r="BB121" s="246">
        <f t="shared" si="68"/>
        <v>0.81</v>
      </c>
      <c r="BC121" s="250">
        <f t="shared" si="69"/>
        <v>1.5</v>
      </c>
      <c r="BD121" s="246">
        <f t="shared" si="70"/>
        <v>0</v>
      </c>
      <c r="BE121" s="56">
        <v>4</v>
      </c>
      <c r="BF121" s="246">
        <f t="shared" si="71"/>
        <v>0.81</v>
      </c>
      <c r="BG121" s="250">
        <f t="shared" si="72"/>
        <v>1.5</v>
      </c>
      <c r="BH121" s="246">
        <f>INDEX('Mar - Aug'!AG:AG,MATCH(C121,'Mar - Aug'!C:C,0))</f>
        <v>0</v>
      </c>
      <c r="BI121" s="56">
        <v>4</v>
      </c>
      <c r="BJ121" s="246">
        <f>INDEX('Mar - Aug'!AK:AK,MATCH($C121,'Mar - Aug'!$C:$C,0))</f>
        <v>0.77</v>
      </c>
      <c r="BK121" s="246">
        <f>INDEX('Mar - Aug'!AL:AL,MATCH($C121,'Mar - Aug'!$C:$C,0))</f>
        <v>1.43</v>
      </c>
      <c r="BL121" s="246">
        <f>INDEX('Mar - Aug'!$AG:$AG,MATCH($C121,'Mar - Aug'!$C:$C,0))</f>
        <v>0</v>
      </c>
      <c r="BM121" s="56">
        <v>4</v>
      </c>
      <c r="BN121" s="246">
        <f>INDEX('Mar - Aug'!$AK:$AK,MATCH($C121,'Mar - Aug'!$C:$C,0))</f>
        <v>0.77</v>
      </c>
      <c r="BO121" s="246">
        <f>INDEX('Mar - Aug'!$AL:$AL,MATCH($C121,'Mar - Aug'!$C:$C,0))</f>
        <v>1.43</v>
      </c>
      <c r="BP121" s="60">
        <f>INDEX(FY2019_ALL_Targets!EB:EB,MATCH('Final Comp Values'!B121,FY2019_ALL_Targets!A:A,0))</f>
        <v>3</v>
      </c>
      <c r="BQ121" s="60">
        <f>+INDEX(FY2019_ALL_Targets!DY:DY,MATCH(B121,FY2019_ALL_Targets!A:A,0))</f>
        <v>1</v>
      </c>
      <c r="BR121" s="60">
        <f>+INDEX(FY2019_ALL_Targets!DZ:DZ,MATCH(B121,FY2019_ALL_Targets!A:A,0))</f>
        <v>1</v>
      </c>
      <c r="BS121" s="283">
        <f>+INDEX(FY2019_ALL_Targets!EA:EA,MATCH(B121,FY2019_ALL_Targets!A:A,0))</f>
        <v>0</v>
      </c>
      <c r="BT121" s="245">
        <f t="shared" si="88"/>
        <v>0</v>
      </c>
      <c r="BU121" s="245">
        <f t="shared" si="89"/>
        <v>0.77</v>
      </c>
      <c r="BV121" s="246">
        <f t="shared" si="90"/>
        <v>1.43</v>
      </c>
      <c r="BW121" s="284">
        <f t="shared" si="73"/>
        <v>56605.677065897908</v>
      </c>
      <c r="BX121" s="245">
        <f t="shared" si="74"/>
        <v>7.0100000000000007</v>
      </c>
      <c r="BY121" s="246">
        <f t="shared" si="75"/>
        <v>180366.27101452014</v>
      </c>
      <c r="BZ121" s="285">
        <f t="shared" si="76"/>
        <v>5.1430660624011385E-4</v>
      </c>
      <c r="CA121" s="245">
        <f t="shared" si="77"/>
        <v>20930.650000000001</v>
      </c>
      <c r="CB121" s="286">
        <f t="shared" si="78"/>
        <v>0.81</v>
      </c>
      <c r="CC121" s="268">
        <f t="shared" si="93"/>
        <v>-3.0000000000000249E-2</v>
      </c>
      <c r="CD121" s="267">
        <f t="shared" si="80"/>
        <v>237022.06013051592</v>
      </c>
      <c r="CE121" s="268">
        <f t="shared" si="81"/>
        <v>201296.92101452014</v>
      </c>
      <c r="CF121" s="268">
        <f t="shared" si="82"/>
        <v>-1.3900000000000006</v>
      </c>
      <c r="CG121" s="270">
        <f t="shared" si="83"/>
        <v>-35772.059020783629</v>
      </c>
      <c r="CH121" s="270">
        <f t="shared" si="84"/>
        <v>-35725.139115995786</v>
      </c>
      <c r="CI121" s="269">
        <f t="shared" si="85"/>
        <v>-46.919904787842825</v>
      </c>
    </row>
    <row r="122" spans="1:87" s="57" customFormat="1" ht="15.75" customHeight="1" x14ac:dyDescent="0.25">
      <c r="A122" s="297">
        <v>1027222</v>
      </c>
      <c r="B122" s="297">
        <v>4489</v>
      </c>
      <c r="C122" s="347">
        <v>676397</v>
      </c>
      <c r="D122" s="219" t="s">
        <v>930</v>
      </c>
      <c r="E122" s="299" t="s">
        <v>512</v>
      </c>
      <c r="F122" s="299" t="s">
        <v>1061</v>
      </c>
      <c r="G122" s="301" t="s">
        <v>1021</v>
      </c>
      <c r="H122" s="302" t="s">
        <v>917</v>
      </c>
      <c r="I122" s="56" t="s">
        <v>35</v>
      </c>
      <c r="J122" s="229" t="s">
        <v>36</v>
      </c>
      <c r="K122" s="229" t="s">
        <v>35</v>
      </c>
      <c r="L122" s="56"/>
      <c r="M122" s="56"/>
      <c r="N122" s="58"/>
      <c r="O122" s="297">
        <v>1027222</v>
      </c>
      <c r="P122" s="303">
        <v>6025</v>
      </c>
      <c r="Q122" s="304">
        <v>42309</v>
      </c>
      <c r="R122" s="304">
        <v>42369</v>
      </c>
      <c r="S122" s="303">
        <f t="shared" si="50"/>
        <v>36051</v>
      </c>
      <c r="T122" s="59"/>
      <c r="U122" s="346" t="str">
        <f t="shared" si="86"/>
        <v/>
      </c>
      <c r="V122" s="345">
        <f t="shared" si="87"/>
        <v>3.3943857005511746E-3</v>
      </c>
      <c r="W122" s="27">
        <v>0</v>
      </c>
      <c r="X122" s="27">
        <v>0</v>
      </c>
      <c r="Y122" s="305">
        <f t="shared" si="51"/>
        <v>0</v>
      </c>
      <c r="Z122" s="53">
        <f t="shared" si="94"/>
        <v>58609.17</v>
      </c>
      <c r="AA122" s="54">
        <f t="shared" si="94"/>
        <v>58609.17</v>
      </c>
      <c r="AB122" s="54">
        <f t="shared" si="94"/>
        <v>58609.17</v>
      </c>
      <c r="AC122" s="54">
        <f t="shared" si="94"/>
        <v>58609.17</v>
      </c>
      <c r="AD122" s="52">
        <f t="shared" si="52"/>
        <v>234436.69</v>
      </c>
      <c r="AE122" s="53">
        <f t="shared" si="95"/>
        <v>108845.6</v>
      </c>
      <c r="AF122" s="53">
        <f t="shared" si="95"/>
        <v>108845.6</v>
      </c>
      <c r="AG122" s="53">
        <f t="shared" si="95"/>
        <v>108845.6</v>
      </c>
      <c r="AH122" s="53">
        <f t="shared" si="95"/>
        <v>108845.6</v>
      </c>
      <c r="AI122" s="52">
        <f t="shared" si="53"/>
        <v>435382.41953791876</v>
      </c>
      <c r="AJ122" s="55">
        <f t="shared" si="54"/>
        <v>669819.10953791882</v>
      </c>
      <c r="AK122" s="219" t="s">
        <v>930</v>
      </c>
      <c r="AL122" s="220">
        <v>95853.985850633719</v>
      </c>
      <c r="AM122" s="242"/>
      <c r="AN122" s="242"/>
      <c r="AO122" s="242">
        <f t="shared" si="55"/>
        <v>0</v>
      </c>
      <c r="AP122" s="243">
        <f t="shared" si="56"/>
        <v>252082.4623655914</v>
      </c>
      <c r="AQ122" s="244">
        <f t="shared" si="57"/>
        <v>468153.1392880847</v>
      </c>
      <c r="AR122" s="245">
        <f t="shared" si="58"/>
        <v>0</v>
      </c>
      <c r="AS122" s="246">
        <f t="shared" si="59"/>
        <v>2.63</v>
      </c>
      <c r="AT122" s="246">
        <f t="shared" si="60"/>
        <v>4.88</v>
      </c>
      <c r="AU122" s="251">
        <f t="shared" si="61"/>
        <v>7.51</v>
      </c>
      <c r="AV122" s="245">
        <f t="shared" si="62"/>
        <v>0</v>
      </c>
      <c r="AW122" s="246">
        <f t="shared" si="63"/>
        <v>2.4500000000000002</v>
      </c>
      <c r="AX122" s="246">
        <f t="shared" si="64"/>
        <v>4.54</v>
      </c>
      <c r="AY122" s="252">
        <f t="shared" si="65"/>
        <v>6.99</v>
      </c>
      <c r="AZ122" s="249">
        <f t="shared" si="66"/>
        <v>0</v>
      </c>
      <c r="BA122" s="56">
        <f t="shared" si="67"/>
        <v>4</v>
      </c>
      <c r="BB122" s="246">
        <f t="shared" si="68"/>
        <v>0.61</v>
      </c>
      <c r="BC122" s="250">
        <f t="shared" si="69"/>
        <v>1.1399999999999999</v>
      </c>
      <c r="BD122" s="246">
        <f t="shared" si="70"/>
        <v>0</v>
      </c>
      <c r="BE122" s="56">
        <v>4</v>
      </c>
      <c r="BF122" s="246">
        <f t="shared" si="71"/>
        <v>0.61</v>
      </c>
      <c r="BG122" s="250">
        <f t="shared" si="72"/>
        <v>1.1399999999999999</v>
      </c>
      <c r="BH122" s="246">
        <f>INDEX('Mar - Aug'!AG:AG,MATCH(C122,'Mar - Aug'!C:C,0))</f>
        <v>0</v>
      </c>
      <c r="BI122" s="56">
        <v>4</v>
      </c>
      <c r="BJ122" s="246">
        <f>INDEX('Mar - Aug'!AK:AK,MATCH($C122,'Mar - Aug'!$C:$C,0))</f>
        <v>0.61</v>
      </c>
      <c r="BK122" s="246">
        <f>INDEX('Mar - Aug'!AL:AL,MATCH($C122,'Mar - Aug'!$C:$C,0))</f>
        <v>1.1299999999999999</v>
      </c>
      <c r="BL122" s="246">
        <f>INDEX('Mar - Aug'!$AG:$AG,MATCH($C122,'Mar - Aug'!$C:$C,0))</f>
        <v>0</v>
      </c>
      <c r="BM122" s="56">
        <v>4</v>
      </c>
      <c r="BN122" s="246">
        <f>INDEX('Mar - Aug'!$AK:$AK,MATCH($C122,'Mar - Aug'!$C:$C,0))</f>
        <v>0.61</v>
      </c>
      <c r="BO122" s="246">
        <f>INDEX('Mar - Aug'!$AL:$AL,MATCH($C122,'Mar - Aug'!$C:$C,0))</f>
        <v>1.1299999999999999</v>
      </c>
      <c r="BP122" s="60">
        <f>INDEX(FY2019_ALL_Targets!EB:EB,MATCH('Final Comp Values'!B122,FY2019_ALL_Targets!A:A,0))</f>
        <v>3</v>
      </c>
      <c r="BQ122" s="60">
        <f>+INDEX(FY2019_ALL_Targets!DY:DY,MATCH(B122,FY2019_ALL_Targets!A:A,0))</f>
        <v>0</v>
      </c>
      <c r="BR122" s="60">
        <f>+INDEX(FY2019_ALL_Targets!DZ:DZ,MATCH(B122,FY2019_ALL_Targets!A:A,0))</f>
        <v>0</v>
      </c>
      <c r="BS122" s="283">
        <f>+INDEX(FY2019_ALL_Targets!EA:EA,MATCH(B122,FY2019_ALL_Targets!A:A,0))</f>
        <v>0</v>
      </c>
      <c r="BT122" s="245">
        <f t="shared" si="88"/>
        <v>0</v>
      </c>
      <c r="BU122" s="245">
        <f t="shared" si="89"/>
        <v>0</v>
      </c>
      <c r="BV122" s="246">
        <f t="shared" si="90"/>
        <v>0</v>
      </c>
      <c r="BW122" s="284">
        <f t="shared" si="73"/>
        <v>0</v>
      </c>
      <c r="BX122" s="245">
        <f t="shared" si="74"/>
        <v>6.99</v>
      </c>
      <c r="BY122" s="246">
        <f t="shared" si="75"/>
        <v>670019.36109592975</v>
      </c>
      <c r="BZ122" s="285">
        <f t="shared" si="76"/>
        <v>1.9105311751589952E-3</v>
      </c>
      <c r="CA122" s="245">
        <f t="shared" si="77"/>
        <v>77752.56</v>
      </c>
      <c r="CB122" s="286">
        <f t="shared" si="78"/>
        <v>0.81</v>
      </c>
      <c r="CC122" s="268">
        <f t="shared" si="93"/>
        <v>-9.9999999999995648E-3</v>
      </c>
      <c r="CD122" s="267">
        <f t="shared" si="80"/>
        <v>669819.10953791882</v>
      </c>
      <c r="CE122" s="268">
        <f t="shared" si="81"/>
        <v>747771.92109592981</v>
      </c>
      <c r="CF122" s="268">
        <f t="shared" si="82"/>
        <v>0.8100000000000005</v>
      </c>
      <c r="CG122" s="270">
        <f t="shared" si="83"/>
        <v>77618.523422849001</v>
      </c>
      <c r="CH122" s="270">
        <f t="shared" si="84"/>
        <v>77952.811558010988</v>
      </c>
      <c r="CI122" s="269">
        <f t="shared" si="85"/>
        <v>-334.28813516198716</v>
      </c>
    </row>
    <row r="123" spans="1:87" s="57" customFormat="1" ht="15.75" customHeight="1" x14ac:dyDescent="0.25">
      <c r="A123" s="297">
        <v>1018829</v>
      </c>
      <c r="B123" s="297">
        <v>4491</v>
      </c>
      <c r="C123" s="347">
        <v>675842</v>
      </c>
      <c r="D123" s="219" t="s">
        <v>923</v>
      </c>
      <c r="E123" s="299" t="s">
        <v>2323</v>
      </c>
      <c r="F123" s="299" t="s">
        <v>974</v>
      </c>
      <c r="G123" s="301" t="s">
        <v>915</v>
      </c>
      <c r="H123" s="302" t="s">
        <v>974</v>
      </c>
      <c r="I123" s="56" t="s">
        <v>35</v>
      </c>
      <c r="J123" s="229" t="s">
        <v>36</v>
      </c>
      <c r="K123" s="229" t="s">
        <v>35</v>
      </c>
      <c r="L123" s="56"/>
      <c r="M123" s="56"/>
      <c r="N123" s="58"/>
      <c r="O123" s="297">
        <v>1018829</v>
      </c>
      <c r="P123" s="303">
        <v>18096</v>
      </c>
      <c r="Q123" s="304">
        <v>42005</v>
      </c>
      <c r="R123" s="304">
        <v>42369</v>
      </c>
      <c r="S123" s="303">
        <f t="shared" si="50"/>
        <v>18096</v>
      </c>
      <c r="T123" s="59"/>
      <c r="U123" s="346">
        <f t="shared" si="86"/>
        <v>2.2341052412212666E-3</v>
      </c>
      <c r="V123" s="345">
        <f t="shared" si="87"/>
        <v>1.7038307851980265E-3</v>
      </c>
      <c r="W123" s="27">
        <v>220046.33834360656</v>
      </c>
      <c r="X123" s="27">
        <v>220046</v>
      </c>
      <c r="Y123" s="305">
        <f t="shared" si="51"/>
        <v>433563.00677853759</v>
      </c>
      <c r="Z123" s="53">
        <f t="shared" si="94"/>
        <v>29419.200000000001</v>
      </c>
      <c r="AA123" s="54">
        <f t="shared" si="94"/>
        <v>29419.200000000001</v>
      </c>
      <c r="AB123" s="54">
        <f t="shared" si="94"/>
        <v>29419.200000000001</v>
      </c>
      <c r="AC123" s="54">
        <f t="shared" si="94"/>
        <v>29419.200000000001</v>
      </c>
      <c r="AD123" s="52">
        <f t="shared" si="52"/>
        <v>117676.8</v>
      </c>
      <c r="AE123" s="53">
        <f t="shared" si="95"/>
        <v>54635.66</v>
      </c>
      <c r="AF123" s="53">
        <f t="shared" si="95"/>
        <v>54635.66</v>
      </c>
      <c r="AG123" s="53">
        <f t="shared" si="95"/>
        <v>54635.66</v>
      </c>
      <c r="AH123" s="53">
        <f t="shared" si="95"/>
        <v>54635.66</v>
      </c>
      <c r="AI123" s="52">
        <f t="shared" si="53"/>
        <v>218542.62749877057</v>
      </c>
      <c r="AJ123" s="55">
        <f t="shared" si="54"/>
        <v>769782.43427730817</v>
      </c>
      <c r="AK123" s="219" t="s">
        <v>923</v>
      </c>
      <c r="AL123" s="220">
        <v>21889.523364708708</v>
      </c>
      <c r="AM123" s="242"/>
      <c r="AN123" s="242"/>
      <c r="AO123" s="242">
        <f t="shared" si="55"/>
        <v>466196.78148229851</v>
      </c>
      <c r="AP123" s="243">
        <f t="shared" si="56"/>
        <v>126534.19354838711</v>
      </c>
      <c r="AQ123" s="244">
        <f t="shared" si="57"/>
        <v>234992.0725793232</v>
      </c>
      <c r="AR123" s="245">
        <f t="shared" si="58"/>
        <v>21.3</v>
      </c>
      <c r="AS123" s="246">
        <f t="shared" si="59"/>
        <v>5.78</v>
      </c>
      <c r="AT123" s="246">
        <f t="shared" si="60"/>
        <v>10.74</v>
      </c>
      <c r="AU123" s="251">
        <f t="shared" si="61"/>
        <v>37.82</v>
      </c>
      <c r="AV123" s="245">
        <f t="shared" si="62"/>
        <v>19.809999999999999</v>
      </c>
      <c r="AW123" s="246">
        <f t="shared" si="63"/>
        <v>5.38</v>
      </c>
      <c r="AX123" s="246">
        <f t="shared" si="64"/>
        <v>9.98</v>
      </c>
      <c r="AY123" s="252">
        <f t="shared" si="65"/>
        <v>35.17</v>
      </c>
      <c r="AZ123" s="249">
        <f t="shared" si="66"/>
        <v>19.809999999999999</v>
      </c>
      <c r="BA123" s="56">
        <f t="shared" si="67"/>
        <v>4</v>
      </c>
      <c r="BB123" s="246">
        <f t="shared" si="68"/>
        <v>1.35</v>
      </c>
      <c r="BC123" s="250">
        <f t="shared" si="69"/>
        <v>2.5</v>
      </c>
      <c r="BD123" s="246">
        <f t="shared" si="70"/>
        <v>19.809999999999999</v>
      </c>
      <c r="BE123" s="56">
        <v>4</v>
      </c>
      <c r="BF123" s="246">
        <f t="shared" si="71"/>
        <v>1.35</v>
      </c>
      <c r="BG123" s="250">
        <f t="shared" si="72"/>
        <v>2.5</v>
      </c>
      <c r="BH123" s="246">
        <f>INDEX('Mar - Aug'!AG:AG,MATCH(C123,'Mar - Aug'!C:C,0))</f>
        <v>20.09</v>
      </c>
      <c r="BI123" s="56">
        <v>4</v>
      </c>
      <c r="BJ123" s="246">
        <f>INDEX('Mar - Aug'!AK:AK,MATCH($C123,'Mar - Aug'!$C:$C,0))</f>
        <v>1.36</v>
      </c>
      <c r="BK123" s="246">
        <f>INDEX('Mar - Aug'!AL:AL,MATCH($C123,'Mar - Aug'!$C:$C,0))</f>
        <v>2.5299999999999998</v>
      </c>
      <c r="BL123" s="246">
        <f>INDEX('Mar - Aug'!$AG:$AG,MATCH($C123,'Mar - Aug'!$C:$C,0))</f>
        <v>20.09</v>
      </c>
      <c r="BM123" s="56">
        <v>4</v>
      </c>
      <c r="BN123" s="246">
        <f>INDEX('Mar - Aug'!$AK:$AK,MATCH($C123,'Mar - Aug'!$C:$C,0))</f>
        <v>1.36</v>
      </c>
      <c r="BO123" s="246">
        <f>INDEX('Mar - Aug'!$AL:$AL,MATCH($C123,'Mar - Aug'!$C:$C,0))</f>
        <v>2.5299999999999998</v>
      </c>
      <c r="BP123" s="60">
        <f>INDEX(FY2019_ALL_Targets!EB:EB,MATCH('Final Comp Values'!B123,FY2019_ALL_Targets!A:A,0))</f>
        <v>0</v>
      </c>
      <c r="BQ123" s="60">
        <f>+INDEX(FY2019_ALL_Targets!DY:DY,MATCH(B123,FY2019_ALL_Targets!A:A,0))</f>
        <v>0</v>
      </c>
      <c r="BR123" s="60">
        <f>+INDEX(FY2019_ALL_Targets!DZ:DZ,MATCH(B123,FY2019_ALL_Targets!A:A,0))</f>
        <v>1</v>
      </c>
      <c r="BS123" s="283">
        <f>+INDEX(FY2019_ALL_Targets!EA:EA,MATCH(B123,FY2019_ALL_Targets!A:A,0))</f>
        <v>0</v>
      </c>
      <c r="BT123" s="245">
        <f t="shared" si="88"/>
        <v>0</v>
      </c>
      <c r="BU123" s="245">
        <f t="shared" si="89"/>
        <v>0</v>
      </c>
      <c r="BV123" s="246">
        <f t="shared" si="90"/>
        <v>2.5299999999999998</v>
      </c>
      <c r="BW123" s="284">
        <f t="shared" si="73"/>
        <v>55380.49411271303</v>
      </c>
      <c r="BX123" s="245">
        <f t="shared" si="74"/>
        <v>32.64</v>
      </c>
      <c r="BY123" s="246">
        <f t="shared" si="75"/>
        <v>714474.0426240922</v>
      </c>
      <c r="BZ123" s="285">
        <f t="shared" si="76"/>
        <v>2.0372917732443974E-3</v>
      </c>
      <c r="CA123" s="245">
        <f t="shared" si="77"/>
        <v>82911.320000000007</v>
      </c>
      <c r="CB123" s="286">
        <f t="shared" si="78"/>
        <v>3.79</v>
      </c>
      <c r="CC123" s="268">
        <f t="shared" si="93"/>
        <v>-3.9999999999996039E-2</v>
      </c>
      <c r="CD123" s="267">
        <f t="shared" si="80"/>
        <v>769782.43427730817</v>
      </c>
      <c r="CE123" s="268">
        <f t="shared" si="81"/>
        <v>797385.36262409226</v>
      </c>
      <c r="CF123" s="268">
        <f t="shared" si="82"/>
        <v>1.259999999999998</v>
      </c>
      <c r="CG123" s="270">
        <f t="shared" si="83"/>
        <v>27578.216297680032</v>
      </c>
      <c r="CH123" s="270">
        <f t="shared" si="84"/>
        <v>27602.928346784087</v>
      </c>
      <c r="CI123" s="269">
        <f t="shared" si="85"/>
        <v>-24.712049104055041</v>
      </c>
    </row>
    <row r="124" spans="1:87" s="57" customFormat="1" ht="15.75" customHeight="1" x14ac:dyDescent="0.25">
      <c r="A124" s="297">
        <v>1026595</v>
      </c>
      <c r="B124" s="297">
        <v>4493</v>
      </c>
      <c r="C124" s="347">
        <v>455628</v>
      </c>
      <c r="D124" s="219" t="s">
        <v>913</v>
      </c>
      <c r="E124" s="299" t="s">
        <v>192</v>
      </c>
      <c r="F124" s="299" t="s">
        <v>1016</v>
      </c>
      <c r="G124" s="301" t="s">
        <v>915</v>
      </c>
      <c r="H124" s="302" t="s">
        <v>1017</v>
      </c>
      <c r="I124" s="56" t="s">
        <v>35</v>
      </c>
      <c r="J124" s="229" t="s">
        <v>35</v>
      </c>
      <c r="K124" s="229" t="s">
        <v>35</v>
      </c>
      <c r="L124" s="56"/>
      <c r="M124" s="56"/>
      <c r="N124" s="58"/>
      <c r="O124" s="297">
        <v>1026595</v>
      </c>
      <c r="P124" s="303">
        <v>7719</v>
      </c>
      <c r="Q124" s="304">
        <v>42063</v>
      </c>
      <c r="R124" s="304">
        <v>42185</v>
      </c>
      <c r="S124" s="303">
        <f t="shared" si="50"/>
        <v>22906</v>
      </c>
      <c r="T124" s="59"/>
      <c r="U124" s="346">
        <f t="shared" si="86"/>
        <v>2.8279406860861147E-3</v>
      </c>
      <c r="V124" s="345">
        <f t="shared" si="87"/>
        <v>2.1567168416084213E-3</v>
      </c>
      <c r="W124" s="27">
        <v>278535.66671008244</v>
      </c>
      <c r="X124" s="27">
        <v>278535.67</v>
      </c>
      <c r="Y124" s="305">
        <f t="shared" si="51"/>
        <v>548806.04737340752</v>
      </c>
      <c r="Z124" s="53">
        <f t="shared" si="94"/>
        <v>37238.959999999999</v>
      </c>
      <c r="AA124" s="54">
        <f t="shared" si="94"/>
        <v>37238.959999999999</v>
      </c>
      <c r="AB124" s="54">
        <f t="shared" si="94"/>
        <v>37238.959999999999</v>
      </c>
      <c r="AC124" s="54">
        <f t="shared" si="94"/>
        <v>37238.959999999999</v>
      </c>
      <c r="AD124" s="52">
        <f t="shared" si="52"/>
        <v>148955.82999999999</v>
      </c>
      <c r="AE124" s="53">
        <f t="shared" si="95"/>
        <v>69158.070000000007</v>
      </c>
      <c r="AF124" s="53">
        <f t="shared" si="95"/>
        <v>69158.070000000007</v>
      </c>
      <c r="AG124" s="53">
        <f t="shared" si="95"/>
        <v>69158.070000000007</v>
      </c>
      <c r="AH124" s="53">
        <f t="shared" si="95"/>
        <v>69158.070000000007</v>
      </c>
      <c r="AI124" s="52">
        <f t="shared" si="53"/>
        <v>276632.26268163341</v>
      </c>
      <c r="AJ124" s="55">
        <f t="shared" si="54"/>
        <v>974394.14005504083</v>
      </c>
      <c r="AK124" s="219" t="s">
        <v>913</v>
      </c>
      <c r="AL124" s="220">
        <v>61485.26180987338</v>
      </c>
      <c r="AM124" s="242"/>
      <c r="AN124" s="242"/>
      <c r="AO124" s="242">
        <f t="shared" si="55"/>
        <v>590114.02943377162</v>
      </c>
      <c r="AP124" s="243">
        <f t="shared" si="56"/>
        <v>160167.55913978495</v>
      </c>
      <c r="AQ124" s="244">
        <f t="shared" si="57"/>
        <v>297454.04589422949</v>
      </c>
      <c r="AR124" s="245">
        <f t="shared" si="58"/>
        <v>9.6</v>
      </c>
      <c r="AS124" s="246">
        <f t="shared" si="59"/>
        <v>2.6</v>
      </c>
      <c r="AT124" s="246">
        <f t="shared" si="60"/>
        <v>4.84</v>
      </c>
      <c r="AU124" s="251">
        <f t="shared" si="61"/>
        <v>17.04</v>
      </c>
      <c r="AV124" s="245">
        <f t="shared" si="62"/>
        <v>8.93</v>
      </c>
      <c r="AW124" s="246">
        <f t="shared" si="63"/>
        <v>2.42</v>
      </c>
      <c r="AX124" s="246">
        <f t="shared" si="64"/>
        <v>4.5</v>
      </c>
      <c r="AY124" s="252">
        <f t="shared" si="65"/>
        <v>15.85</v>
      </c>
      <c r="AZ124" s="249">
        <f t="shared" si="66"/>
        <v>8.93</v>
      </c>
      <c r="BA124" s="56">
        <f t="shared" si="67"/>
        <v>4</v>
      </c>
      <c r="BB124" s="246">
        <f t="shared" si="68"/>
        <v>0.61</v>
      </c>
      <c r="BC124" s="250">
        <f t="shared" si="69"/>
        <v>1.1299999999999999</v>
      </c>
      <c r="BD124" s="246">
        <f t="shared" si="70"/>
        <v>8.93</v>
      </c>
      <c r="BE124" s="56">
        <v>4</v>
      </c>
      <c r="BF124" s="246">
        <f t="shared" si="71"/>
        <v>0.61</v>
      </c>
      <c r="BG124" s="250">
        <f t="shared" si="72"/>
        <v>1.1299999999999999</v>
      </c>
      <c r="BH124" s="246">
        <f>INDEX('Mar - Aug'!AG:AG,MATCH(C124,'Mar - Aug'!C:C,0))</f>
        <v>8.74</v>
      </c>
      <c r="BI124" s="56">
        <v>4</v>
      </c>
      <c r="BJ124" s="246">
        <f>INDEX('Mar - Aug'!AK:AK,MATCH($C124,'Mar - Aug'!$C:$C,0))</f>
        <v>0.59</v>
      </c>
      <c r="BK124" s="246">
        <f>INDEX('Mar - Aug'!AL:AL,MATCH($C124,'Mar - Aug'!$C:$C,0))</f>
        <v>1.1000000000000001</v>
      </c>
      <c r="BL124" s="246">
        <f>INDEX('Mar - Aug'!$AG:$AG,MATCH($C124,'Mar - Aug'!$C:$C,0))</f>
        <v>8.74</v>
      </c>
      <c r="BM124" s="56">
        <v>4</v>
      </c>
      <c r="BN124" s="246">
        <f>INDEX('Mar - Aug'!$AK:$AK,MATCH($C124,'Mar - Aug'!$C:$C,0))</f>
        <v>0.59</v>
      </c>
      <c r="BO124" s="246">
        <f>INDEX('Mar - Aug'!$AL:$AL,MATCH($C124,'Mar - Aug'!$C:$C,0))</f>
        <v>1.1000000000000001</v>
      </c>
      <c r="BP124" s="60">
        <f>INDEX(FY2019_ALL_Targets!EB:EB,MATCH('Final Comp Values'!B124,FY2019_ALL_Targets!A:A,0))</f>
        <v>0</v>
      </c>
      <c r="BQ124" s="60">
        <f>+INDEX(FY2019_ALL_Targets!DY:DY,MATCH(B124,FY2019_ALL_Targets!A:A,0))</f>
        <v>1</v>
      </c>
      <c r="BR124" s="60">
        <f>+INDEX(FY2019_ALL_Targets!DZ:DZ,MATCH(B124,FY2019_ALL_Targets!A:A,0))</f>
        <v>1</v>
      </c>
      <c r="BS124" s="283">
        <f>+INDEX(FY2019_ALL_Targets!EA:EA,MATCH(B124,FY2019_ALL_Targets!A:A,0))</f>
        <v>0</v>
      </c>
      <c r="BT124" s="245">
        <f t="shared" si="88"/>
        <v>0</v>
      </c>
      <c r="BU124" s="245">
        <f t="shared" si="89"/>
        <v>0.59</v>
      </c>
      <c r="BV124" s="246">
        <f t="shared" si="90"/>
        <v>1.1000000000000001</v>
      </c>
      <c r="BW124" s="284">
        <f t="shared" si="73"/>
        <v>103910.09245868601</v>
      </c>
      <c r="BX124" s="245">
        <f t="shared" si="74"/>
        <v>14.16</v>
      </c>
      <c r="BY124" s="246">
        <f t="shared" si="75"/>
        <v>870631.30722780712</v>
      </c>
      <c r="BZ124" s="285">
        <f t="shared" si="76"/>
        <v>2.4825674467189051E-3</v>
      </c>
      <c r="CA124" s="245">
        <f t="shared" si="77"/>
        <v>101032.63</v>
      </c>
      <c r="CB124" s="286">
        <f t="shared" si="78"/>
        <v>1.64</v>
      </c>
      <c r="CC124" s="268">
        <f t="shared" si="93"/>
        <v>-4.0000000000000036E-2</v>
      </c>
      <c r="CD124" s="267">
        <f t="shared" si="80"/>
        <v>974394.14005504083</v>
      </c>
      <c r="CE124" s="268">
        <f t="shared" si="81"/>
        <v>971663.93722780712</v>
      </c>
      <c r="CF124" s="268">
        <f t="shared" si="82"/>
        <v>-4.9999999999998934E-2</v>
      </c>
      <c r="CG124" s="270">
        <f t="shared" si="83"/>
        <v>-3073.7985490694637</v>
      </c>
      <c r="CH124" s="270">
        <f t="shared" si="84"/>
        <v>-2730.2028272337047</v>
      </c>
      <c r="CI124" s="269">
        <f t="shared" si="85"/>
        <v>-343.59572183575892</v>
      </c>
    </row>
    <row r="125" spans="1:87" s="57" customFormat="1" ht="15.75" customHeight="1" x14ac:dyDescent="0.25">
      <c r="A125" s="297">
        <v>1026275</v>
      </c>
      <c r="B125" s="297">
        <v>4501</v>
      </c>
      <c r="C125" s="347">
        <v>675700</v>
      </c>
      <c r="D125" s="219" t="s">
        <v>930</v>
      </c>
      <c r="E125" s="299" t="s">
        <v>514</v>
      </c>
      <c r="F125" s="299" t="s">
        <v>2761</v>
      </c>
      <c r="G125" s="301" t="s">
        <v>915</v>
      </c>
      <c r="H125" s="302" t="s">
        <v>961</v>
      </c>
      <c r="I125" s="56" t="s">
        <v>35</v>
      </c>
      <c r="J125" s="229" t="s">
        <v>35</v>
      </c>
      <c r="K125" s="229" t="s">
        <v>35</v>
      </c>
      <c r="L125" s="56"/>
      <c r="M125" s="56"/>
      <c r="N125" s="58"/>
      <c r="O125" s="297">
        <v>1026275</v>
      </c>
      <c r="P125" s="303">
        <v>899</v>
      </c>
      <c r="Q125" s="304">
        <v>42248</v>
      </c>
      <c r="R125" s="304">
        <v>42277</v>
      </c>
      <c r="S125" s="303">
        <f t="shared" si="50"/>
        <v>10938</v>
      </c>
      <c r="T125" s="59"/>
      <c r="U125" s="346">
        <f t="shared" si="86"/>
        <v>1.3503892091334113E-3</v>
      </c>
      <c r="V125" s="345">
        <f t="shared" si="87"/>
        <v>1.0298685415835551E-3</v>
      </c>
      <c r="W125" s="27">
        <v>133005.46240759114</v>
      </c>
      <c r="X125" s="27">
        <v>133005.46</v>
      </c>
      <c r="Y125" s="305">
        <f t="shared" si="51"/>
        <v>262064.11185586007</v>
      </c>
      <c r="Z125" s="53">
        <f t="shared" ref="Z125:AC144" si="96">ROUND($AD125/4,2)</f>
        <v>17782.23</v>
      </c>
      <c r="AA125" s="54">
        <f t="shared" si="96"/>
        <v>17782.23</v>
      </c>
      <c r="AB125" s="54">
        <f t="shared" si="96"/>
        <v>17782.23</v>
      </c>
      <c r="AC125" s="54">
        <f t="shared" si="96"/>
        <v>17782.23</v>
      </c>
      <c r="AD125" s="52">
        <f t="shared" si="52"/>
        <v>71128.91</v>
      </c>
      <c r="AE125" s="53">
        <f t="shared" ref="AE125:AH144" si="97">ROUND($AI125/4,2)</f>
        <v>33024.14</v>
      </c>
      <c r="AF125" s="53">
        <f t="shared" si="97"/>
        <v>33024.14</v>
      </c>
      <c r="AG125" s="53">
        <f t="shared" si="97"/>
        <v>33024.14</v>
      </c>
      <c r="AH125" s="53">
        <f t="shared" si="97"/>
        <v>33024.14</v>
      </c>
      <c r="AI125" s="52">
        <f t="shared" si="53"/>
        <v>132096.55501666403</v>
      </c>
      <c r="AJ125" s="55">
        <f t="shared" si="54"/>
        <v>465289.57687252411</v>
      </c>
      <c r="AK125" s="219" t="s">
        <v>930</v>
      </c>
      <c r="AL125" s="220">
        <v>95853.985850633719</v>
      </c>
      <c r="AM125" s="242"/>
      <c r="AN125" s="242"/>
      <c r="AO125" s="242">
        <f t="shared" si="55"/>
        <v>281789.36758694635</v>
      </c>
      <c r="AP125" s="243">
        <f t="shared" si="56"/>
        <v>76482.698924731187</v>
      </c>
      <c r="AQ125" s="244">
        <f t="shared" si="57"/>
        <v>142039.30646953124</v>
      </c>
      <c r="AR125" s="245">
        <f t="shared" si="58"/>
        <v>2.94</v>
      </c>
      <c r="AS125" s="246">
        <f t="shared" si="59"/>
        <v>0.8</v>
      </c>
      <c r="AT125" s="246">
        <f t="shared" si="60"/>
        <v>1.48</v>
      </c>
      <c r="AU125" s="251">
        <f t="shared" si="61"/>
        <v>5.2200000000000006</v>
      </c>
      <c r="AV125" s="245">
        <f t="shared" si="62"/>
        <v>2.73</v>
      </c>
      <c r="AW125" s="246">
        <f t="shared" si="63"/>
        <v>0.74</v>
      </c>
      <c r="AX125" s="246">
        <f t="shared" si="64"/>
        <v>1.38</v>
      </c>
      <c r="AY125" s="252">
        <f t="shared" si="65"/>
        <v>4.8499999999999996</v>
      </c>
      <c r="AZ125" s="249">
        <f t="shared" si="66"/>
        <v>2.73</v>
      </c>
      <c r="BA125" s="56">
        <f t="shared" si="67"/>
        <v>4</v>
      </c>
      <c r="BB125" s="246">
        <f t="shared" si="68"/>
        <v>0.19</v>
      </c>
      <c r="BC125" s="250">
        <f t="shared" si="69"/>
        <v>0.35</v>
      </c>
      <c r="BD125" s="246">
        <f t="shared" si="70"/>
        <v>2.73</v>
      </c>
      <c r="BE125" s="56">
        <v>4</v>
      </c>
      <c r="BF125" s="246">
        <f t="shared" si="71"/>
        <v>0.19</v>
      </c>
      <c r="BG125" s="250">
        <f t="shared" si="72"/>
        <v>0.35</v>
      </c>
      <c r="BH125" s="246">
        <f>INDEX('Mar - Aug'!AG:AG,MATCH(C125,'Mar - Aug'!C:C,0))</f>
        <v>2.71</v>
      </c>
      <c r="BI125" s="56">
        <v>4</v>
      </c>
      <c r="BJ125" s="246">
        <f>INDEX('Mar - Aug'!AK:AK,MATCH($C125,'Mar - Aug'!$C:$C,0))</f>
        <v>0.19</v>
      </c>
      <c r="BK125" s="246">
        <f>INDEX('Mar - Aug'!AL:AL,MATCH($C125,'Mar - Aug'!$C:$C,0))</f>
        <v>0.34</v>
      </c>
      <c r="BL125" s="246">
        <f>INDEX('Mar - Aug'!$AG:$AG,MATCH($C125,'Mar - Aug'!$C:$C,0))</f>
        <v>2.71</v>
      </c>
      <c r="BM125" s="56">
        <v>4</v>
      </c>
      <c r="BN125" s="246">
        <f>INDEX('Mar - Aug'!$AK:$AK,MATCH($C125,'Mar - Aug'!$C:$C,0))</f>
        <v>0.19</v>
      </c>
      <c r="BO125" s="246">
        <f>INDEX('Mar - Aug'!$AL:$AL,MATCH($C125,'Mar - Aug'!$C:$C,0))</f>
        <v>0.34</v>
      </c>
      <c r="BP125" s="60">
        <f>INDEX(FY2019_ALL_Targets!EB:EB,MATCH('Final Comp Values'!B125,FY2019_ALL_Targets!A:A,0))</f>
        <v>0</v>
      </c>
      <c r="BQ125" s="60">
        <f>+INDEX(FY2019_ALL_Targets!DY:DY,MATCH(B125,FY2019_ALL_Targets!A:A,0))</f>
        <v>3</v>
      </c>
      <c r="BR125" s="60">
        <f>+INDEX(FY2019_ALL_Targets!DZ:DZ,MATCH(B125,FY2019_ALL_Targets!A:A,0))</f>
        <v>3</v>
      </c>
      <c r="BS125" s="283">
        <f>+INDEX(FY2019_ALL_Targets!EA:EA,MATCH(B125,FY2019_ALL_Targets!A:A,0))</f>
        <v>0</v>
      </c>
      <c r="BT125" s="245">
        <f t="shared" si="88"/>
        <v>0</v>
      </c>
      <c r="BU125" s="245">
        <f t="shared" si="89"/>
        <v>0.57000000000000006</v>
      </c>
      <c r="BV125" s="246">
        <f t="shared" si="90"/>
        <v>1.02</v>
      </c>
      <c r="BW125" s="284">
        <f t="shared" si="73"/>
        <v>152407.83750250761</v>
      </c>
      <c r="BX125" s="245">
        <f t="shared" si="74"/>
        <v>3.26</v>
      </c>
      <c r="BY125" s="246">
        <f t="shared" si="75"/>
        <v>312483.99387306592</v>
      </c>
      <c r="BZ125" s="285">
        <f t="shared" si="76"/>
        <v>8.9103456809990324E-4</v>
      </c>
      <c r="CA125" s="245">
        <f t="shared" si="77"/>
        <v>36262.28</v>
      </c>
      <c r="CB125" s="286">
        <f t="shared" si="78"/>
        <v>0.38</v>
      </c>
      <c r="CC125" s="268">
        <f t="shared" si="93"/>
        <v>-4.0000000000000313E-2</v>
      </c>
      <c r="CD125" s="267">
        <f t="shared" si="80"/>
        <v>465289.57687252411</v>
      </c>
      <c r="CE125" s="268">
        <f t="shared" si="81"/>
        <v>348746.27387306595</v>
      </c>
      <c r="CF125" s="268">
        <f t="shared" si="82"/>
        <v>-1.21</v>
      </c>
      <c r="CG125" s="270">
        <f t="shared" si="83"/>
        <v>-116082.55423005241</v>
      </c>
      <c r="CH125" s="270">
        <f t="shared" si="84"/>
        <v>-116543.30299945816</v>
      </c>
      <c r="CI125" s="269">
        <f t="shared" si="85"/>
        <v>460.74876940574904</v>
      </c>
    </row>
    <row r="126" spans="1:87" s="57" customFormat="1" ht="15.75" customHeight="1" x14ac:dyDescent="0.25">
      <c r="A126" s="297">
        <v>1026686</v>
      </c>
      <c r="B126" s="297">
        <v>4502</v>
      </c>
      <c r="C126" s="347">
        <v>675502</v>
      </c>
      <c r="D126" s="219" t="s">
        <v>920</v>
      </c>
      <c r="E126" s="299" t="s">
        <v>2375</v>
      </c>
      <c r="F126" s="299" t="s">
        <v>963</v>
      </c>
      <c r="G126" s="301" t="s">
        <v>915</v>
      </c>
      <c r="H126" s="302" t="s">
        <v>963</v>
      </c>
      <c r="I126" s="56" t="s">
        <v>35</v>
      </c>
      <c r="J126" s="229" t="s">
        <v>35</v>
      </c>
      <c r="K126" s="229" t="s">
        <v>35</v>
      </c>
      <c r="L126" s="56"/>
      <c r="M126" s="56"/>
      <c r="N126" s="58"/>
      <c r="O126" s="297">
        <v>1026686</v>
      </c>
      <c r="P126" s="303">
        <v>5477</v>
      </c>
      <c r="Q126" s="304">
        <v>42063</v>
      </c>
      <c r="R126" s="304">
        <v>42247</v>
      </c>
      <c r="S126" s="303">
        <f t="shared" si="50"/>
        <v>10806</v>
      </c>
      <c r="T126" s="59"/>
      <c r="U126" s="346">
        <f t="shared" si="86"/>
        <v>1.3340926854905507E-3</v>
      </c>
      <c r="V126" s="345">
        <f t="shared" si="87"/>
        <v>1.0174400676862222E-3</v>
      </c>
      <c r="W126" s="27">
        <v>131400.34991271069</v>
      </c>
      <c r="X126" s="27">
        <v>131400</v>
      </c>
      <c r="Y126" s="305">
        <f t="shared" si="51"/>
        <v>258901.51697882829</v>
      </c>
      <c r="Z126" s="53">
        <f t="shared" si="96"/>
        <v>17567.63</v>
      </c>
      <c r="AA126" s="54">
        <f t="shared" si="96"/>
        <v>17567.63</v>
      </c>
      <c r="AB126" s="54">
        <f t="shared" si="96"/>
        <v>17567.63</v>
      </c>
      <c r="AC126" s="54">
        <f t="shared" si="96"/>
        <v>17567.63</v>
      </c>
      <c r="AD126" s="52">
        <f t="shared" si="52"/>
        <v>70270.53</v>
      </c>
      <c r="AE126" s="53">
        <f t="shared" si="97"/>
        <v>32625.599999999999</v>
      </c>
      <c r="AF126" s="53">
        <f t="shared" si="97"/>
        <v>32625.599999999999</v>
      </c>
      <c r="AG126" s="53">
        <f t="shared" si="97"/>
        <v>32625.599999999999</v>
      </c>
      <c r="AH126" s="53">
        <f t="shared" si="97"/>
        <v>32625.599999999999</v>
      </c>
      <c r="AI126" s="52">
        <f t="shared" si="53"/>
        <v>130502.41118212395</v>
      </c>
      <c r="AJ126" s="55">
        <f t="shared" si="54"/>
        <v>459674.4581609522</v>
      </c>
      <c r="AK126" s="219" t="s">
        <v>920</v>
      </c>
      <c r="AL126" s="220">
        <v>54680.661225614327</v>
      </c>
      <c r="AM126" s="242"/>
      <c r="AN126" s="242"/>
      <c r="AO126" s="242">
        <f t="shared" si="55"/>
        <v>278388.72793422401</v>
      </c>
      <c r="AP126" s="243">
        <f t="shared" si="56"/>
        <v>75559.709677419363</v>
      </c>
      <c r="AQ126" s="244">
        <f t="shared" si="57"/>
        <v>140325.17331411177</v>
      </c>
      <c r="AR126" s="245">
        <f t="shared" si="58"/>
        <v>5.09</v>
      </c>
      <c r="AS126" s="246">
        <f t="shared" si="59"/>
        <v>1.38</v>
      </c>
      <c r="AT126" s="246">
        <f t="shared" si="60"/>
        <v>2.57</v>
      </c>
      <c r="AU126" s="251">
        <f t="shared" si="61"/>
        <v>9.0399999999999991</v>
      </c>
      <c r="AV126" s="245">
        <f t="shared" si="62"/>
        <v>4.7300000000000004</v>
      </c>
      <c r="AW126" s="246">
        <f t="shared" si="63"/>
        <v>1.29</v>
      </c>
      <c r="AX126" s="246">
        <f t="shared" si="64"/>
        <v>2.39</v>
      </c>
      <c r="AY126" s="252">
        <f t="shared" si="65"/>
        <v>8.41</v>
      </c>
      <c r="AZ126" s="249">
        <f t="shared" si="66"/>
        <v>4.7300000000000004</v>
      </c>
      <c r="BA126" s="56">
        <f t="shared" si="67"/>
        <v>4</v>
      </c>
      <c r="BB126" s="246">
        <f t="shared" si="68"/>
        <v>0.32</v>
      </c>
      <c r="BC126" s="250">
        <f t="shared" si="69"/>
        <v>0.6</v>
      </c>
      <c r="BD126" s="246">
        <f t="shared" si="70"/>
        <v>4.7300000000000004</v>
      </c>
      <c r="BE126" s="56">
        <v>4</v>
      </c>
      <c r="BF126" s="246">
        <f t="shared" si="71"/>
        <v>0.32</v>
      </c>
      <c r="BG126" s="250">
        <f t="shared" si="72"/>
        <v>0.6</v>
      </c>
      <c r="BH126" s="246">
        <f>INDEX('Mar - Aug'!AG:AG,MATCH(C126,'Mar - Aug'!C:C,0))</f>
        <v>4.66</v>
      </c>
      <c r="BI126" s="56">
        <v>4</v>
      </c>
      <c r="BJ126" s="246">
        <f>INDEX('Mar - Aug'!AK:AK,MATCH($C126,'Mar - Aug'!$C:$C,0))</f>
        <v>0.32</v>
      </c>
      <c r="BK126" s="246">
        <f>INDEX('Mar - Aug'!AL:AL,MATCH($C126,'Mar - Aug'!$C:$C,0))</f>
        <v>0.59</v>
      </c>
      <c r="BL126" s="246">
        <f>INDEX('Mar - Aug'!$AG:$AG,MATCH($C126,'Mar - Aug'!$C:$C,0))</f>
        <v>4.66</v>
      </c>
      <c r="BM126" s="56">
        <v>4</v>
      </c>
      <c r="BN126" s="246">
        <f>INDEX('Mar - Aug'!$AK:$AK,MATCH($C126,'Mar - Aug'!$C:$C,0))</f>
        <v>0.32</v>
      </c>
      <c r="BO126" s="246">
        <f>INDEX('Mar - Aug'!$AL:$AL,MATCH($C126,'Mar - Aug'!$C:$C,0))</f>
        <v>0.59</v>
      </c>
      <c r="BP126" s="60">
        <f>INDEX(FY2019_ALL_Targets!EB:EB,MATCH('Final Comp Values'!B126,FY2019_ALL_Targets!A:A,0))</f>
        <v>0</v>
      </c>
      <c r="BQ126" s="60">
        <f>+INDEX(FY2019_ALL_Targets!DY:DY,MATCH(B126,FY2019_ALL_Targets!A:A,0))</f>
        <v>1</v>
      </c>
      <c r="BR126" s="60">
        <f>+INDEX(FY2019_ALL_Targets!DZ:DZ,MATCH(B126,FY2019_ALL_Targets!A:A,0))</f>
        <v>1</v>
      </c>
      <c r="BS126" s="283">
        <f>+INDEX(FY2019_ALL_Targets!EA:EA,MATCH(B126,FY2019_ALL_Targets!A:A,0))</f>
        <v>0</v>
      </c>
      <c r="BT126" s="245">
        <f t="shared" si="88"/>
        <v>0</v>
      </c>
      <c r="BU126" s="245">
        <f t="shared" si="89"/>
        <v>0.32</v>
      </c>
      <c r="BV126" s="246">
        <f t="shared" si="90"/>
        <v>0.59</v>
      </c>
      <c r="BW126" s="284">
        <f t="shared" si="73"/>
        <v>49759.401715309032</v>
      </c>
      <c r="BX126" s="245">
        <f t="shared" si="74"/>
        <v>7.5</v>
      </c>
      <c r="BY126" s="246">
        <f t="shared" si="75"/>
        <v>410104.95919210743</v>
      </c>
      <c r="BZ126" s="285">
        <f t="shared" si="76"/>
        <v>1.1693965206352431E-3</v>
      </c>
      <c r="CA126" s="245">
        <f t="shared" si="77"/>
        <v>47590.73</v>
      </c>
      <c r="CB126" s="286">
        <f t="shared" si="78"/>
        <v>0.87</v>
      </c>
      <c r="CC126" s="268">
        <f t="shared" si="93"/>
        <v>0</v>
      </c>
      <c r="CD126" s="267">
        <f t="shared" si="80"/>
        <v>459674.4581609522</v>
      </c>
      <c r="CE126" s="268">
        <f t="shared" si="81"/>
        <v>457695.68919210741</v>
      </c>
      <c r="CF126" s="268">
        <f t="shared" si="82"/>
        <v>-4.0000000000000924E-2</v>
      </c>
      <c r="CG126" s="270">
        <f t="shared" si="83"/>
        <v>-2186.3232254980394</v>
      </c>
      <c r="CH126" s="270">
        <f t="shared" si="84"/>
        <v>-1978.7689688447863</v>
      </c>
      <c r="CI126" s="269">
        <f t="shared" si="85"/>
        <v>-207.55425665325311</v>
      </c>
    </row>
    <row r="127" spans="1:87" s="57" customFormat="1" ht="15.75" customHeight="1" x14ac:dyDescent="0.25">
      <c r="A127" s="297">
        <v>1028591</v>
      </c>
      <c r="B127" s="297">
        <v>4509</v>
      </c>
      <c r="C127" s="347">
        <v>675978</v>
      </c>
      <c r="D127" s="219" t="s">
        <v>923</v>
      </c>
      <c r="E127" s="299" t="s">
        <v>2959</v>
      </c>
      <c r="F127" s="299" t="s">
        <v>2960</v>
      </c>
      <c r="G127" s="301" t="s">
        <v>1021</v>
      </c>
      <c r="H127" s="302"/>
      <c r="I127" s="56" t="s">
        <v>35</v>
      </c>
      <c r="J127" s="229" t="s">
        <v>36</v>
      </c>
      <c r="K127" s="229" t="s">
        <v>35</v>
      </c>
      <c r="L127" s="56"/>
      <c r="M127" s="56"/>
      <c r="N127" s="58"/>
      <c r="O127" s="297">
        <v>1004643</v>
      </c>
      <c r="P127" s="303">
        <v>13049</v>
      </c>
      <c r="Q127" s="304">
        <v>42005</v>
      </c>
      <c r="R127" s="304">
        <v>42369</v>
      </c>
      <c r="S127" s="303">
        <f t="shared" si="50"/>
        <v>13049</v>
      </c>
      <c r="T127" s="59"/>
      <c r="U127" s="346" t="str">
        <f t="shared" si="86"/>
        <v/>
      </c>
      <c r="V127" s="345">
        <f t="shared" si="87"/>
        <v>1.2286299688356018E-3</v>
      </c>
      <c r="W127" s="27">
        <v>0</v>
      </c>
      <c r="X127" s="27">
        <v>0</v>
      </c>
      <c r="Y127" s="305">
        <f t="shared" si="51"/>
        <v>0</v>
      </c>
      <c r="Z127" s="53">
        <f t="shared" si="96"/>
        <v>21214.14</v>
      </c>
      <c r="AA127" s="54">
        <f t="shared" si="96"/>
        <v>21214.14</v>
      </c>
      <c r="AB127" s="54">
        <f t="shared" si="96"/>
        <v>21214.14</v>
      </c>
      <c r="AC127" s="54">
        <f t="shared" si="96"/>
        <v>21214.14</v>
      </c>
      <c r="AD127" s="52">
        <f t="shared" si="52"/>
        <v>84856.57</v>
      </c>
      <c r="AE127" s="53">
        <f t="shared" si="97"/>
        <v>39397.69</v>
      </c>
      <c r="AF127" s="53">
        <f t="shared" si="97"/>
        <v>39397.69</v>
      </c>
      <c r="AG127" s="53">
        <f t="shared" si="97"/>
        <v>39397.69</v>
      </c>
      <c r="AH127" s="53">
        <f t="shared" si="97"/>
        <v>39397.69</v>
      </c>
      <c r="AI127" s="52">
        <f t="shared" si="53"/>
        <v>157590.77952207436</v>
      </c>
      <c r="AJ127" s="55">
        <f t="shared" si="54"/>
        <v>242447.34952207436</v>
      </c>
      <c r="AK127" s="219" t="s">
        <v>923</v>
      </c>
      <c r="AL127" s="220">
        <v>21889.523364708708</v>
      </c>
      <c r="AM127" s="242"/>
      <c r="AN127" s="242"/>
      <c r="AO127" s="242">
        <f t="shared" si="55"/>
        <v>0</v>
      </c>
      <c r="AP127" s="243">
        <f t="shared" si="56"/>
        <v>91243.623655913994</v>
      </c>
      <c r="AQ127" s="244">
        <f t="shared" si="57"/>
        <v>169452.45109900468</v>
      </c>
      <c r="AR127" s="245">
        <f t="shared" si="58"/>
        <v>0</v>
      </c>
      <c r="AS127" s="246">
        <f t="shared" si="59"/>
        <v>4.17</v>
      </c>
      <c r="AT127" s="246">
        <f t="shared" si="60"/>
        <v>7.74</v>
      </c>
      <c r="AU127" s="251">
        <f t="shared" si="61"/>
        <v>11.91</v>
      </c>
      <c r="AV127" s="245">
        <f t="shared" si="62"/>
        <v>0</v>
      </c>
      <c r="AW127" s="246">
        <f t="shared" si="63"/>
        <v>3.88</v>
      </c>
      <c r="AX127" s="246">
        <f t="shared" si="64"/>
        <v>7.2</v>
      </c>
      <c r="AY127" s="252">
        <f t="shared" si="65"/>
        <v>11.08</v>
      </c>
      <c r="AZ127" s="249">
        <f t="shared" si="66"/>
        <v>0</v>
      </c>
      <c r="BA127" s="56">
        <f t="shared" si="67"/>
        <v>4</v>
      </c>
      <c r="BB127" s="246">
        <f t="shared" si="68"/>
        <v>0.97</v>
      </c>
      <c r="BC127" s="250">
        <f t="shared" si="69"/>
        <v>1.8</v>
      </c>
      <c r="BD127" s="246">
        <f t="shared" si="70"/>
        <v>0</v>
      </c>
      <c r="BE127" s="56">
        <v>4</v>
      </c>
      <c r="BF127" s="246">
        <f t="shared" si="71"/>
        <v>0.97</v>
      </c>
      <c r="BG127" s="250">
        <f t="shared" si="72"/>
        <v>1.8</v>
      </c>
      <c r="BH127" s="246">
        <f>INDEX('Mar - Aug'!AG:AG,MATCH(C127,'Mar - Aug'!C:C,0))</f>
        <v>0</v>
      </c>
      <c r="BI127" s="56">
        <v>4</v>
      </c>
      <c r="BJ127" s="246">
        <f>INDEX('Mar - Aug'!AK:AK,MATCH($C127,'Mar - Aug'!$C:$C,0))</f>
        <v>0.98</v>
      </c>
      <c r="BK127" s="246">
        <f>INDEX('Mar - Aug'!AL:AL,MATCH($C127,'Mar - Aug'!$C:$C,0))</f>
        <v>1.83</v>
      </c>
      <c r="BL127" s="246">
        <f>INDEX('Mar - Aug'!$AG:$AG,MATCH($C127,'Mar - Aug'!$C:$C,0))</f>
        <v>0</v>
      </c>
      <c r="BM127" s="56">
        <v>4</v>
      </c>
      <c r="BN127" s="246">
        <f>INDEX('Mar - Aug'!$AK:$AK,MATCH($C127,'Mar - Aug'!$C:$C,0))</f>
        <v>0.98</v>
      </c>
      <c r="BO127" s="246">
        <f>INDEX('Mar - Aug'!$AL:$AL,MATCH($C127,'Mar - Aug'!$C:$C,0))</f>
        <v>1.83</v>
      </c>
      <c r="BP127" s="60">
        <f>INDEX(FY2019_ALL_Targets!EB:EB,MATCH('Final Comp Values'!B127,FY2019_ALL_Targets!A:A,0))</f>
        <v>3</v>
      </c>
      <c r="BQ127" s="60">
        <f>+INDEX(FY2019_ALL_Targets!DY:DY,MATCH(B127,FY2019_ALL_Targets!A:A,0))</f>
        <v>0</v>
      </c>
      <c r="BR127" s="60">
        <f>+INDEX(FY2019_ALL_Targets!DZ:DZ,MATCH(B127,FY2019_ALL_Targets!A:A,0))</f>
        <v>0</v>
      </c>
      <c r="BS127" s="283">
        <f>+INDEX(FY2019_ALL_Targets!EA:EA,MATCH(B127,FY2019_ALL_Targets!A:A,0))</f>
        <v>0</v>
      </c>
      <c r="BT127" s="245">
        <f t="shared" si="88"/>
        <v>0</v>
      </c>
      <c r="BU127" s="245">
        <f t="shared" si="89"/>
        <v>0</v>
      </c>
      <c r="BV127" s="246">
        <f t="shared" si="90"/>
        <v>0</v>
      </c>
      <c r="BW127" s="284">
        <f t="shared" si="73"/>
        <v>0</v>
      </c>
      <c r="BX127" s="245">
        <f t="shared" si="74"/>
        <v>11.08</v>
      </c>
      <c r="BY127" s="246">
        <f t="shared" si="75"/>
        <v>242535.91888097249</v>
      </c>
      <c r="BZ127" s="285">
        <f t="shared" si="76"/>
        <v>6.9158066322144371E-4</v>
      </c>
      <c r="CA127" s="245">
        <f t="shared" si="77"/>
        <v>28145.14</v>
      </c>
      <c r="CB127" s="286">
        <f t="shared" si="78"/>
        <v>1.29</v>
      </c>
      <c r="CC127" s="268">
        <f t="shared" si="93"/>
        <v>0</v>
      </c>
      <c r="CD127" s="267">
        <f t="shared" si="80"/>
        <v>242447.34952207436</v>
      </c>
      <c r="CE127" s="268">
        <f t="shared" si="81"/>
        <v>270681.0588809725</v>
      </c>
      <c r="CF127" s="268">
        <f t="shared" si="82"/>
        <v>1.2900000000000009</v>
      </c>
      <c r="CG127" s="270">
        <f t="shared" si="83"/>
        <v>28227.173364934672</v>
      </c>
      <c r="CH127" s="270">
        <f t="shared" si="84"/>
        <v>28233.709358898137</v>
      </c>
      <c r="CI127" s="269">
        <f t="shared" si="85"/>
        <v>-6.5359939634654438</v>
      </c>
    </row>
    <row r="128" spans="1:87" s="57" customFormat="1" ht="15.75" customHeight="1" x14ac:dyDescent="0.25">
      <c r="A128" s="297">
        <v>1025439</v>
      </c>
      <c r="B128" s="297">
        <v>4514</v>
      </c>
      <c r="C128" s="347">
        <v>675485</v>
      </c>
      <c r="D128" s="219" t="s">
        <v>923</v>
      </c>
      <c r="E128" s="299" t="s">
        <v>2398</v>
      </c>
      <c r="F128" s="299" t="s">
        <v>932</v>
      </c>
      <c r="G128" s="301" t="s">
        <v>915</v>
      </c>
      <c r="H128" s="302" t="s">
        <v>932</v>
      </c>
      <c r="I128" s="56" t="s">
        <v>35</v>
      </c>
      <c r="J128" s="229" t="s">
        <v>35</v>
      </c>
      <c r="K128" s="229" t="s">
        <v>35</v>
      </c>
      <c r="L128" s="56"/>
      <c r="M128" s="56"/>
      <c r="N128" s="58"/>
      <c r="O128" s="297">
        <v>1025439</v>
      </c>
      <c r="P128" s="303">
        <v>7897</v>
      </c>
      <c r="Q128" s="304">
        <v>41883</v>
      </c>
      <c r="R128" s="304">
        <v>42247</v>
      </c>
      <c r="S128" s="303">
        <f t="shared" si="50"/>
        <v>7897</v>
      </c>
      <c r="T128" s="59"/>
      <c r="U128" s="346">
        <f t="shared" si="86"/>
        <v>9.7495187278538579E-4</v>
      </c>
      <c r="V128" s="345">
        <f t="shared" si="87"/>
        <v>7.4354286641848007E-4</v>
      </c>
      <c r="W128" s="27">
        <v>96027.074189929321</v>
      </c>
      <c r="X128" s="27">
        <v>96027.07</v>
      </c>
      <c r="Y128" s="305">
        <f t="shared" si="51"/>
        <v>189204.63442363567</v>
      </c>
      <c r="Z128" s="53">
        <f t="shared" si="96"/>
        <v>12838.39</v>
      </c>
      <c r="AA128" s="54">
        <f t="shared" si="96"/>
        <v>12838.39</v>
      </c>
      <c r="AB128" s="54">
        <f t="shared" si="96"/>
        <v>12838.39</v>
      </c>
      <c r="AC128" s="54">
        <f t="shared" si="96"/>
        <v>12838.39</v>
      </c>
      <c r="AD128" s="52">
        <f t="shared" si="52"/>
        <v>51353.54</v>
      </c>
      <c r="AE128" s="53">
        <f t="shared" si="97"/>
        <v>23842.720000000001</v>
      </c>
      <c r="AF128" s="53">
        <f t="shared" si="97"/>
        <v>23842.720000000001</v>
      </c>
      <c r="AG128" s="53">
        <f t="shared" si="97"/>
        <v>23842.720000000001</v>
      </c>
      <c r="AH128" s="53">
        <f t="shared" si="97"/>
        <v>23842.720000000001</v>
      </c>
      <c r="AI128" s="52">
        <f t="shared" si="53"/>
        <v>95370.862586084841</v>
      </c>
      <c r="AJ128" s="55">
        <f t="shared" si="54"/>
        <v>335929.03700972052</v>
      </c>
      <c r="AK128" s="219" t="s">
        <v>923</v>
      </c>
      <c r="AL128" s="220">
        <v>21889.523364708708</v>
      </c>
      <c r="AM128" s="242"/>
      <c r="AN128" s="242"/>
      <c r="AO128" s="242">
        <f t="shared" si="55"/>
        <v>203445.84346627494</v>
      </c>
      <c r="AP128" s="243">
        <f t="shared" si="56"/>
        <v>55218.86021505377</v>
      </c>
      <c r="AQ128" s="244">
        <f t="shared" si="57"/>
        <v>102549.31460869338</v>
      </c>
      <c r="AR128" s="245">
        <f t="shared" si="58"/>
        <v>9.2899999999999991</v>
      </c>
      <c r="AS128" s="246">
        <f t="shared" si="59"/>
        <v>2.52</v>
      </c>
      <c r="AT128" s="246">
        <f t="shared" si="60"/>
        <v>4.68</v>
      </c>
      <c r="AU128" s="251">
        <f t="shared" si="61"/>
        <v>16.489999999999998</v>
      </c>
      <c r="AV128" s="245">
        <f t="shared" si="62"/>
        <v>8.64</v>
      </c>
      <c r="AW128" s="246">
        <f t="shared" si="63"/>
        <v>2.35</v>
      </c>
      <c r="AX128" s="246">
        <f t="shared" si="64"/>
        <v>4.3600000000000003</v>
      </c>
      <c r="AY128" s="252">
        <f t="shared" si="65"/>
        <v>15.350000000000001</v>
      </c>
      <c r="AZ128" s="249">
        <f t="shared" si="66"/>
        <v>8.64</v>
      </c>
      <c r="BA128" s="56">
        <f t="shared" si="67"/>
        <v>3</v>
      </c>
      <c r="BB128" s="246">
        <f t="shared" si="68"/>
        <v>0.78</v>
      </c>
      <c r="BC128" s="250">
        <f t="shared" si="69"/>
        <v>1.45</v>
      </c>
      <c r="BD128" s="246">
        <f t="shared" si="70"/>
        <v>8.64</v>
      </c>
      <c r="BE128" s="56">
        <v>4</v>
      </c>
      <c r="BF128" s="246">
        <f t="shared" si="71"/>
        <v>0.59</v>
      </c>
      <c r="BG128" s="250">
        <f t="shared" si="72"/>
        <v>1.0900000000000001</v>
      </c>
      <c r="BH128" s="246">
        <f>INDEX('Mar - Aug'!AG:AG,MATCH(C128,'Mar - Aug'!C:C,0))</f>
        <v>8.77</v>
      </c>
      <c r="BI128" s="56">
        <v>4</v>
      </c>
      <c r="BJ128" s="246">
        <f>INDEX('Mar - Aug'!AK:AK,MATCH($C128,'Mar - Aug'!$C:$C,0))</f>
        <v>0.6</v>
      </c>
      <c r="BK128" s="246">
        <f>INDEX('Mar - Aug'!AL:AL,MATCH($C128,'Mar - Aug'!$C:$C,0))</f>
        <v>1.1100000000000001</v>
      </c>
      <c r="BL128" s="246">
        <f>INDEX('Mar - Aug'!$AG:$AG,MATCH($C128,'Mar - Aug'!$C:$C,0))</f>
        <v>8.77</v>
      </c>
      <c r="BM128" s="56">
        <v>4</v>
      </c>
      <c r="BN128" s="246">
        <f>INDEX('Mar - Aug'!$AK:$AK,MATCH($C128,'Mar - Aug'!$C:$C,0))</f>
        <v>0.6</v>
      </c>
      <c r="BO128" s="246">
        <f>INDEX('Mar - Aug'!$AL:$AL,MATCH($C128,'Mar - Aug'!$C:$C,0))</f>
        <v>1.1100000000000001</v>
      </c>
      <c r="BP128" s="60">
        <f>INDEX(FY2019_ALL_Targets!EB:EB,MATCH('Final Comp Values'!B128,FY2019_ALL_Targets!A:A,0))</f>
        <v>0</v>
      </c>
      <c r="BQ128" s="60">
        <f>+INDEX(FY2019_ALL_Targets!DY:DY,MATCH(B128,FY2019_ALL_Targets!A:A,0))</f>
        <v>0</v>
      </c>
      <c r="BR128" s="60">
        <f>+INDEX(FY2019_ALL_Targets!DZ:DZ,MATCH(B128,FY2019_ALL_Targets!A:A,0))</f>
        <v>0</v>
      </c>
      <c r="BS128" s="283">
        <f>+INDEX(FY2019_ALL_Targets!EA:EA,MATCH(B128,FY2019_ALL_Targets!A:A,0))</f>
        <v>1</v>
      </c>
      <c r="BT128" s="245">
        <f t="shared" si="88"/>
        <v>0</v>
      </c>
      <c r="BU128" s="245">
        <f t="shared" si="89"/>
        <v>0</v>
      </c>
      <c r="BV128" s="246">
        <f t="shared" si="90"/>
        <v>0</v>
      </c>
      <c r="BW128" s="284">
        <f t="shared" si="73"/>
        <v>0</v>
      </c>
      <c r="BX128" s="245">
        <f t="shared" si="74"/>
        <v>15.350000000000001</v>
      </c>
      <c r="BY128" s="246">
        <f t="shared" si="75"/>
        <v>336004.1836482787</v>
      </c>
      <c r="BZ128" s="285">
        <f t="shared" si="76"/>
        <v>9.5810137007663919E-4</v>
      </c>
      <c r="CA128" s="245">
        <f t="shared" si="77"/>
        <v>38991.69</v>
      </c>
      <c r="CB128" s="286">
        <f t="shared" si="78"/>
        <v>1.78</v>
      </c>
      <c r="CC128" s="268">
        <f t="shared" si="93"/>
        <v>-2.21</v>
      </c>
      <c r="CD128" s="267">
        <f t="shared" si="80"/>
        <v>335929.03700972052</v>
      </c>
      <c r="CE128" s="268">
        <f t="shared" si="81"/>
        <v>374995.87364827871</v>
      </c>
      <c r="CF128" s="268">
        <f t="shared" si="82"/>
        <v>1.7800000000000011</v>
      </c>
      <c r="CG128" s="270">
        <f t="shared" si="83"/>
        <v>38954.637516436669</v>
      </c>
      <c r="CH128" s="270">
        <f t="shared" si="84"/>
        <v>39066.83663855819</v>
      </c>
      <c r="CI128" s="269">
        <f t="shared" si="85"/>
        <v>-112.19912212152121</v>
      </c>
    </row>
    <row r="129" spans="1:87" s="57" customFormat="1" ht="15.75" customHeight="1" x14ac:dyDescent="0.25">
      <c r="A129" s="297">
        <v>1026213</v>
      </c>
      <c r="B129" s="297">
        <v>4525</v>
      </c>
      <c r="C129" s="347">
        <v>455631</v>
      </c>
      <c r="D129" s="219" t="s">
        <v>937</v>
      </c>
      <c r="E129" s="299" t="s">
        <v>2319</v>
      </c>
      <c r="F129" s="299" t="s">
        <v>938</v>
      </c>
      <c r="G129" s="301" t="s">
        <v>915</v>
      </c>
      <c r="H129" s="302" t="s">
        <v>938</v>
      </c>
      <c r="I129" s="56" t="s">
        <v>35</v>
      </c>
      <c r="J129" s="229" t="s">
        <v>35</v>
      </c>
      <c r="K129" s="229" t="s">
        <v>35</v>
      </c>
      <c r="L129" s="56"/>
      <c r="M129" s="56"/>
      <c r="N129" s="58"/>
      <c r="O129" s="297">
        <v>1026213</v>
      </c>
      <c r="P129" s="303">
        <v>25842</v>
      </c>
      <c r="Q129" s="304">
        <v>41883</v>
      </c>
      <c r="R129" s="304">
        <v>42247</v>
      </c>
      <c r="S129" s="303">
        <f t="shared" si="50"/>
        <v>25842</v>
      </c>
      <c r="T129" s="59"/>
      <c r="U129" s="346">
        <f t="shared" si="86"/>
        <v>3.1904148786273193E-3</v>
      </c>
      <c r="V129" s="345">
        <f t="shared" si="87"/>
        <v>2.4331562307187997E-3</v>
      </c>
      <c r="W129" s="27">
        <v>314237.26098408928</v>
      </c>
      <c r="X129" s="27">
        <v>314237.26</v>
      </c>
      <c r="Y129" s="305">
        <f t="shared" si="51"/>
        <v>619149.82433526567</v>
      </c>
      <c r="Z129" s="53">
        <f t="shared" si="96"/>
        <v>42012.1</v>
      </c>
      <c r="AA129" s="54">
        <f t="shared" si="96"/>
        <v>42012.1</v>
      </c>
      <c r="AB129" s="54">
        <f t="shared" si="96"/>
        <v>42012.1</v>
      </c>
      <c r="AC129" s="54">
        <f t="shared" si="96"/>
        <v>42012.1</v>
      </c>
      <c r="AD129" s="52">
        <f t="shared" si="52"/>
        <v>168048.4</v>
      </c>
      <c r="AE129" s="53">
        <f t="shared" si="97"/>
        <v>78022.47</v>
      </c>
      <c r="AF129" s="53">
        <f t="shared" si="97"/>
        <v>78022.47</v>
      </c>
      <c r="AG129" s="53">
        <f t="shared" si="97"/>
        <v>78022.47</v>
      </c>
      <c r="AH129" s="53">
        <f t="shared" si="97"/>
        <v>78022.47</v>
      </c>
      <c r="AI129" s="52">
        <f t="shared" si="53"/>
        <v>312089.88615291938</v>
      </c>
      <c r="AJ129" s="55">
        <f t="shared" si="54"/>
        <v>1099288.1104881852</v>
      </c>
      <c r="AK129" s="219" t="s">
        <v>937</v>
      </c>
      <c r="AL129" s="220">
        <v>69918.451574351406</v>
      </c>
      <c r="AM129" s="242"/>
      <c r="AN129" s="242"/>
      <c r="AO129" s="242">
        <f t="shared" si="55"/>
        <v>665752.49928523193</v>
      </c>
      <c r="AP129" s="243">
        <f t="shared" si="56"/>
        <v>180697.20430107528</v>
      </c>
      <c r="AQ129" s="244">
        <f t="shared" si="57"/>
        <v>335580.52274507465</v>
      </c>
      <c r="AR129" s="245">
        <f t="shared" si="58"/>
        <v>9.52</v>
      </c>
      <c r="AS129" s="246">
        <f t="shared" si="59"/>
        <v>2.58</v>
      </c>
      <c r="AT129" s="246">
        <f t="shared" si="60"/>
        <v>4.8</v>
      </c>
      <c r="AU129" s="251">
        <f t="shared" si="61"/>
        <v>16.899999999999999</v>
      </c>
      <c r="AV129" s="245">
        <f t="shared" si="62"/>
        <v>8.86</v>
      </c>
      <c r="AW129" s="246">
        <f t="shared" si="63"/>
        <v>2.4</v>
      </c>
      <c r="AX129" s="246">
        <f t="shared" si="64"/>
        <v>4.46</v>
      </c>
      <c r="AY129" s="252">
        <f t="shared" si="65"/>
        <v>15.719999999999999</v>
      </c>
      <c r="AZ129" s="249">
        <f t="shared" si="66"/>
        <v>8.86</v>
      </c>
      <c r="BA129" s="56">
        <f t="shared" si="67"/>
        <v>4</v>
      </c>
      <c r="BB129" s="246">
        <f t="shared" si="68"/>
        <v>0.6</v>
      </c>
      <c r="BC129" s="250">
        <f t="shared" si="69"/>
        <v>1.1200000000000001</v>
      </c>
      <c r="BD129" s="246">
        <f t="shared" si="70"/>
        <v>8.86</v>
      </c>
      <c r="BE129" s="56">
        <v>4</v>
      </c>
      <c r="BF129" s="246">
        <f t="shared" si="71"/>
        <v>0.6</v>
      </c>
      <c r="BG129" s="250">
        <f t="shared" si="72"/>
        <v>1.1200000000000001</v>
      </c>
      <c r="BH129" s="246">
        <f>INDEX('Mar - Aug'!AG:AG,MATCH(C129,'Mar - Aug'!C:C,0))</f>
        <v>8.59</v>
      </c>
      <c r="BI129" s="56">
        <v>4</v>
      </c>
      <c r="BJ129" s="246">
        <f>INDEX('Mar - Aug'!AK:AK,MATCH($C129,'Mar - Aug'!$C:$C,0))</f>
        <v>0.57999999999999996</v>
      </c>
      <c r="BK129" s="246">
        <f>INDEX('Mar - Aug'!AL:AL,MATCH($C129,'Mar - Aug'!$C:$C,0))</f>
        <v>1.08</v>
      </c>
      <c r="BL129" s="246">
        <f>INDEX('Mar - Aug'!$AG:$AG,MATCH($C129,'Mar - Aug'!$C:$C,0))</f>
        <v>8.59</v>
      </c>
      <c r="BM129" s="56">
        <v>4</v>
      </c>
      <c r="BN129" s="246">
        <f>INDEX('Mar - Aug'!$AK:$AK,MATCH($C129,'Mar - Aug'!$C:$C,0))</f>
        <v>0.57999999999999996</v>
      </c>
      <c r="BO129" s="246">
        <f>INDEX('Mar - Aug'!$AL:$AL,MATCH($C129,'Mar - Aug'!$C:$C,0))</f>
        <v>1.08</v>
      </c>
      <c r="BP129" s="60">
        <f>INDEX(FY2019_ALL_Targets!EB:EB,MATCH('Final Comp Values'!B129,FY2019_ALL_Targets!A:A,0))</f>
        <v>0</v>
      </c>
      <c r="BQ129" s="60">
        <f>+INDEX(FY2019_ALL_Targets!DY:DY,MATCH(B129,FY2019_ALL_Targets!A:A,0))</f>
        <v>0</v>
      </c>
      <c r="BR129" s="60">
        <f>+INDEX(FY2019_ALL_Targets!DZ:DZ,MATCH(B129,FY2019_ALL_Targets!A:A,0))</f>
        <v>0</v>
      </c>
      <c r="BS129" s="283">
        <f>+INDEX(FY2019_ALL_Targets!EA:EA,MATCH(B129,FY2019_ALL_Targets!A:A,0))</f>
        <v>0</v>
      </c>
      <c r="BT129" s="245">
        <f t="shared" si="88"/>
        <v>0</v>
      </c>
      <c r="BU129" s="245">
        <f t="shared" si="89"/>
        <v>0</v>
      </c>
      <c r="BV129" s="246">
        <f t="shared" si="90"/>
        <v>0</v>
      </c>
      <c r="BW129" s="284">
        <f t="shared" si="73"/>
        <v>0</v>
      </c>
      <c r="BX129" s="245">
        <f t="shared" si="74"/>
        <v>15.719999999999999</v>
      </c>
      <c r="BY129" s="246">
        <f t="shared" si="75"/>
        <v>1099118.058748804</v>
      </c>
      <c r="BZ129" s="285">
        <f t="shared" si="76"/>
        <v>3.1340875179861763E-3</v>
      </c>
      <c r="CA129" s="245">
        <f t="shared" si="77"/>
        <v>127547.43</v>
      </c>
      <c r="CB129" s="286">
        <f t="shared" si="78"/>
        <v>1.82</v>
      </c>
      <c r="CC129" s="268">
        <f t="shared" si="93"/>
        <v>-2.0000000000000462E-2</v>
      </c>
      <c r="CD129" s="267">
        <f t="shared" si="80"/>
        <v>1099288.1104881852</v>
      </c>
      <c r="CE129" s="268">
        <f t="shared" si="81"/>
        <v>1226665.488748804</v>
      </c>
      <c r="CF129" s="268">
        <f t="shared" si="82"/>
        <v>1.8200000000000003</v>
      </c>
      <c r="CG129" s="270">
        <f t="shared" si="83"/>
        <v>127271.26978934462</v>
      </c>
      <c r="CH129" s="270">
        <f t="shared" si="84"/>
        <v>127377.37826061877</v>
      </c>
      <c r="CI129" s="269">
        <f t="shared" si="85"/>
        <v>-106.10847127415764</v>
      </c>
    </row>
    <row r="130" spans="1:87" s="57" customFormat="1" ht="15.75" customHeight="1" x14ac:dyDescent="0.25">
      <c r="A130" s="297">
        <v>1016302</v>
      </c>
      <c r="B130" s="297">
        <v>4527</v>
      </c>
      <c r="C130" s="347">
        <v>455702</v>
      </c>
      <c r="D130" s="219" t="s">
        <v>935</v>
      </c>
      <c r="E130" s="299" t="s">
        <v>2839</v>
      </c>
      <c r="F130" s="299" t="s">
        <v>2840</v>
      </c>
      <c r="G130" s="301" t="s">
        <v>1021</v>
      </c>
      <c r="H130" s="302" t="s">
        <v>917</v>
      </c>
      <c r="I130" s="56" t="s">
        <v>35</v>
      </c>
      <c r="J130" s="229" t="s">
        <v>36</v>
      </c>
      <c r="K130" s="229" t="s">
        <v>35</v>
      </c>
      <c r="L130" s="56"/>
      <c r="M130" s="56"/>
      <c r="N130" s="58"/>
      <c r="O130" s="297">
        <v>1027217</v>
      </c>
      <c r="P130" s="303">
        <v>2322</v>
      </c>
      <c r="Q130" s="304">
        <v>42272</v>
      </c>
      <c r="R130" s="304">
        <v>42369</v>
      </c>
      <c r="S130" s="303">
        <f t="shared" si="50"/>
        <v>8648</v>
      </c>
      <c r="T130" s="59"/>
      <c r="U130" s="346" t="str">
        <f t="shared" si="86"/>
        <v/>
      </c>
      <c r="V130" s="345">
        <f t="shared" si="87"/>
        <v>8.1425335048588275E-4</v>
      </c>
      <c r="W130" s="27">
        <v>0</v>
      </c>
      <c r="X130" s="27">
        <v>0</v>
      </c>
      <c r="Y130" s="305">
        <f t="shared" si="51"/>
        <v>0</v>
      </c>
      <c r="Z130" s="53">
        <f t="shared" si="96"/>
        <v>14059.31</v>
      </c>
      <c r="AA130" s="54">
        <f t="shared" si="96"/>
        <v>14059.31</v>
      </c>
      <c r="AB130" s="54">
        <f t="shared" si="96"/>
        <v>14059.31</v>
      </c>
      <c r="AC130" s="54">
        <f t="shared" si="96"/>
        <v>14059.31</v>
      </c>
      <c r="AD130" s="52">
        <f t="shared" si="52"/>
        <v>56237.23</v>
      </c>
      <c r="AE130" s="53">
        <f t="shared" si="97"/>
        <v>26110.14</v>
      </c>
      <c r="AF130" s="53">
        <f t="shared" si="97"/>
        <v>26110.14</v>
      </c>
      <c r="AG130" s="53">
        <f t="shared" si="97"/>
        <v>26110.14</v>
      </c>
      <c r="AH130" s="53">
        <f t="shared" si="97"/>
        <v>26110.14</v>
      </c>
      <c r="AI130" s="52">
        <f t="shared" si="53"/>
        <v>104440.57485683952</v>
      </c>
      <c r="AJ130" s="55">
        <f t="shared" si="54"/>
        <v>160677.80485683953</v>
      </c>
      <c r="AK130" s="219" t="s">
        <v>935</v>
      </c>
      <c r="AL130" s="220">
        <v>25729.853211771773</v>
      </c>
      <c r="AM130" s="242"/>
      <c r="AN130" s="242"/>
      <c r="AO130" s="242">
        <f t="shared" si="55"/>
        <v>0</v>
      </c>
      <c r="AP130" s="243">
        <f t="shared" si="56"/>
        <v>60470.139784946245</v>
      </c>
      <c r="AQ130" s="244">
        <f t="shared" si="57"/>
        <v>112301.69339445111</v>
      </c>
      <c r="AR130" s="245">
        <f t="shared" si="58"/>
        <v>0</v>
      </c>
      <c r="AS130" s="246">
        <f t="shared" si="59"/>
        <v>2.35</v>
      </c>
      <c r="AT130" s="246">
        <f t="shared" si="60"/>
        <v>4.3600000000000003</v>
      </c>
      <c r="AU130" s="251">
        <f t="shared" si="61"/>
        <v>6.7100000000000009</v>
      </c>
      <c r="AV130" s="245">
        <f t="shared" si="62"/>
        <v>0</v>
      </c>
      <c r="AW130" s="246">
        <f t="shared" si="63"/>
        <v>2.19</v>
      </c>
      <c r="AX130" s="246">
        <f t="shared" si="64"/>
        <v>4.0599999999999996</v>
      </c>
      <c r="AY130" s="252">
        <f t="shared" si="65"/>
        <v>6.25</v>
      </c>
      <c r="AZ130" s="249">
        <f t="shared" si="66"/>
        <v>0</v>
      </c>
      <c r="BA130" s="56">
        <f t="shared" si="67"/>
        <v>4</v>
      </c>
      <c r="BB130" s="246">
        <f t="shared" si="68"/>
        <v>0.55000000000000004</v>
      </c>
      <c r="BC130" s="250">
        <f t="shared" si="69"/>
        <v>1.02</v>
      </c>
      <c r="BD130" s="246">
        <f t="shared" si="70"/>
        <v>0</v>
      </c>
      <c r="BE130" s="56">
        <v>4</v>
      </c>
      <c r="BF130" s="246">
        <f t="shared" si="71"/>
        <v>0.55000000000000004</v>
      </c>
      <c r="BG130" s="250">
        <f t="shared" si="72"/>
        <v>1.02</v>
      </c>
      <c r="BH130" s="246">
        <f>INDEX('Mar - Aug'!AG:AG,MATCH(C130,'Mar - Aug'!C:C,0))</f>
        <v>0</v>
      </c>
      <c r="BI130" s="56">
        <v>4</v>
      </c>
      <c r="BJ130" s="246">
        <f>INDEX('Mar - Aug'!AK:AK,MATCH($C130,'Mar - Aug'!$C:$C,0))</f>
        <v>0.52</v>
      </c>
      <c r="BK130" s="246">
        <f>INDEX('Mar - Aug'!AL:AL,MATCH($C130,'Mar - Aug'!$C:$C,0))</f>
        <v>0.97</v>
      </c>
      <c r="BL130" s="246">
        <f>INDEX('Mar - Aug'!$AG:$AG,MATCH($C130,'Mar - Aug'!$C:$C,0))</f>
        <v>0</v>
      </c>
      <c r="BM130" s="56">
        <v>4</v>
      </c>
      <c r="BN130" s="246">
        <f>INDEX('Mar - Aug'!$AK:$AK,MATCH($C130,'Mar - Aug'!$C:$C,0))</f>
        <v>0.52</v>
      </c>
      <c r="BO130" s="246">
        <f>INDEX('Mar - Aug'!$AL:$AL,MATCH($C130,'Mar - Aug'!$C:$C,0))</f>
        <v>0.97</v>
      </c>
      <c r="BP130" s="60">
        <f>INDEX(FY2019_ALL_Targets!EB:EB,MATCH('Final Comp Values'!B130,FY2019_ALL_Targets!A:A,0))</f>
        <v>3</v>
      </c>
      <c r="BQ130" s="60">
        <f>+INDEX(FY2019_ALL_Targets!DY:DY,MATCH(B130,FY2019_ALL_Targets!A:A,0))</f>
        <v>1</v>
      </c>
      <c r="BR130" s="60">
        <f>+INDEX(FY2019_ALL_Targets!DZ:DZ,MATCH(B130,FY2019_ALL_Targets!A:A,0))</f>
        <v>1</v>
      </c>
      <c r="BS130" s="283">
        <f>+INDEX(FY2019_ALL_Targets!EA:EA,MATCH(B130,FY2019_ALL_Targets!A:A,0))</f>
        <v>0</v>
      </c>
      <c r="BT130" s="245">
        <f t="shared" si="88"/>
        <v>0</v>
      </c>
      <c r="BU130" s="245">
        <f t="shared" si="89"/>
        <v>0.52</v>
      </c>
      <c r="BV130" s="246">
        <f t="shared" si="90"/>
        <v>0.97</v>
      </c>
      <c r="BW130" s="284">
        <f t="shared" si="73"/>
        <v>38337.481285539943</v>
      </c>
      <c r="BX130" s="245">
        <f t="shared" si="74"/>
        <v>4.76</v>
      </c>
      <c r="BY130" s="246">
        <f t="shared" si="75"/>
        <v>122474.10128803363</v>
      </c>
      <c r="BZ130" s="285">
        <f t="shared" si="76"/>
        <v>3.4922959282495595E-4</v>
      </c>
      <c r="CA130" s="245">
        <f t="shared" si="77"/>
        <v>14212.54</v>
      </c>
      <c r="CB130" s="286">
        <f t="shared" si="78"/>
        <v>0.55000000000000004</v>
      </c>
      <c r="CC130" s="268">
        <f t="shared" si="93"/>
        <v>-3.0000000000000471E-2</v>
      </c>
      <c r="CD130" s="267">
        <f t="shared" si="80"/>
        <v>160677.80485683953</v>
      </c>
      <c r="CE130" s="268">
        <f t="shared" si="81"/>
        <v>136686.64128803363</v>
      </c>
      <c r="CF130" s="268">
        <f t="shared" si="82"/>
        <v>-0.94000000000000039</v>
      </c>
      <c r="CG130" s="270">
        <f t="shared" si="83"/>
        <v>-24165.941850468676</v>
      </c>
      <c r="CH130" s="270">
        <f t="shared" si="84"/>
        <v>-23991.163568805903</v>
      </c>
      <c r="CI130" s="269">
        <f t="shared" si="85"/>
        <v>-174.77828166277322</v>
      </c>
    </row>
    <row r="131" spans="1:87" s="57" customFormat="1" ht="15.75" customHeight="1" x14ac:dyDescent="0.25">
      <c r="A131" s="297">
        <v>1026850</v>
      </c>
      <c r="B131" s="297">
        <v>4529</v>
      </c>
      <c r="C131" s="347">
        <v>676052</v>
      </c>
      <c r="D131" s="219" t="s">
        <v>937</v>
      </c>
      <c r="E131" s="299" t="s">
        <v>2940</v>
      </c>
      <c r="F131" s="299" t="s">
        <v>2941</v>
      </c>
      <c r="G131" s="301" t="s">
        <v>1021</v>
      </c>
      <c r="H131" s="302"/>
      <c r="I131" s="56" t="s">
        <v>35</v>
      </c>
      <c r="J131" s="229" t="s">
        <v>36</v>
      </c>
      <c r="K131" s="229" t="s">
        <v>35</v>
      </c>
      <c r="L131" s="56"/>
      <c r="M131" s="56"/>
      <c r="N131" s="58"/>
      <c r="O131" s="297">
        <v>1026850</v>
      </c>
      <c r="P131" s="303">
        <v>13384</v>
      </c>
      <c r="Q131" s="304">
        <v>42124</v>
      </c>
      <c r="R131" s="304">
        <v>42369</v>
      </c>
      <c r="S131" s="303">
        <f t="shared" si="50"/>
        <v>19858</v>
      </c>
      <c r="T131" s="59"/>
      <c r="U131" s="346" t="str">
        <f t="shared" si="86"/>
        <v/>
      </c>
      <c r="V131" s="345">
        <f t="shared" si="87"/>
        <v>1.8697320807063668E-3</v>
      </c>
      <c r="W131" s="27">
        <v>0</v>
      </c>
      <c r="X131" s="27">
        <v>0</v>
      </c>
      <c r="Y131" s="305">
        <f t="shared" si="51"/>
        <v>0</v>
      </c>
      <c r="Z131" s="53">
        <f t="shared" si="96"/>
        <v>32283.74</v>
      </c>
      <c r="AA131" s="54">
        <f t="shared" si="96"/>
        <v>32283.74</v>
      </c>
      <c r="AB131" s="54">
        <f t="shared" si="96"/>
        <v>32283.74</v>
      </c>
      <c r="AC131" s="54">
        <f t="shared" si="96"/>
        <v>32283.74</v>
      </c>
      <c r="AD131" s="52">
        <f t="shared" si="52"/>
        <v>129134.94</v>
      </c>
      <c r="AE131" s="53">
        <f t="shared" si="97"/>
        <v>59955.51</v>
      </c>
      <c r="AF131" s="53">
        <f t="shared" si="97"/>
        <v>59955.51</v>
      </c>
      <c r="AG131" s="53">
        <f t="shared" si="97"/>
        <v>59955.51</v>
      </c>
      <c r="AH131" s="53">
        <f t="shared" si="97"/>
        <v>59955.51</v>
      </c>
      <c r="AI131" s="52">
        <f t="shared" si="53"/>
        <v>239822.03232043469</v>
      </c>
      <c r="AJ131" s="55">
        <f t="shared" si="54"/>
        <v>368956.9723204347</v>
      </c>
      <c r="AK131" s="219" t="s">
        <v>937</v>
      </c>
      <c r="AL131" s="220">
        <v>69918.451574351406</v>
      </c>
      <c r="AM131" s="242"/>
      <c r="AN131" s="242"/>
      <c r="AO131" s="242">
        <f t="shared" si="55"/>
        <v>0</v>
      </c>
      <c r="AP131" s="243">
        <f t="shared" si="56"/>
        <v>138854.77419354839</v>
      </c>
      <c r="AQ131" s="244">
        <f t="shared" si="57"/>
        <v>257873.1530327255</v>
      </c>
      <c r="AR131" s="245">
        <f t="shared" si="58"/>
        <v>0</v>
      </c>
      <c r="AS131" s="246">
        <f t="shared" si="59"/>
        <v>1.99</v>
      </c>
      <c r="AT131" s="246">
        <f t="shared" si="60"/>
        <v>3.69</v>
      </c>
      <c r="AU131" s="251">
        <f t="shared" si="61"/>
        <v>5.68</v>
      </c>
      <c r="AV131" s="245">
        <f t="shared" si="62"/>
        <v>0</v>
      </c>
      <c r="AW131" s="246">
        <f t="shared" si="63"/>
        <v>1.85</v>
      </c>
      <c r="AX131" s="246">
        <f t="shared" si="64"/>
        <v>3.43</v>
      </c>
      <c r="AY131" s="252">
        <f t="shared" si="65"/>
        <v>5.28</v>
      </c>
      <c r="AZ131" s="249">
        <f t="shared" si="66"/>
        <v>0</v>
      </c>
      <c r="BA131" s="56">
        <f t="shared" si="67"/>
        <v>4</v>
      </c>
      <c r="BB131" s="246">
        <f t="shared" si="68"/>
        <v>0.46</v>
      </c>
      <c r="BC131" s="250">
        <f t="shared" si="69"/>
        <v>0.86</v>
      </c>
      <c r="BD131" s="246">
        <f t="shared" si="70"/>
        <v>0</v>
      </c>
      <c r="BE131" s="56">
        <v>4</v>
      </c>
      <c r="BF131" s="246">
        <f t="shared" si="71"/>
        <v>0.46</v>
      </c>
      <c r="BG131" s="250">
        <f t="shared" si="72"/>
        <v>0.86</v>
      </c>
      <c r="BH131" s="246">
        <f>INDEX('Mar - Aug'!AG:AG,MATCH(C131,'Mar - Aug'!C:C,0))</f>
        <v>0</v>
      </c>
      <c r="BI131" s="56">
        <v>4</v>
      </c>
      <c r="BJ131" s="246">
        <f>INDEX('Mar - Aug'!AK:AK,MATCH($C131,'Mar - Aug'!$C:$C,0))</f>
        <v>0.45</v>
      </c>
      <c r="BK131" s="246">
        <f>INDEX('Mar - Aug'!AL:AL,MATCH($C131,'Mar - Aug'!$C:$C,0))</f>
        <v>0.83</v>
      </c>
      <c r="BL131" s="246">
        <f>INDEX('Mar - Aug'!$AG:$AG,MATCH($C131,'Mar - Aug'!$C:$C,0))</f>
        <v>0</v>
      </c>
      <c r="BM131" s="56">
        <v>4</v>
      </c>
      <c r="BN131" s="246">
        <f>INDEX('Mar - Aug'!$AK:$AK,MATCH($C131,'Mar - Aug'!$C:$C,0))</f>
        <v>0.45</v>
      </c>
      <c r="BO131" s="246">
        <f>INDEX('Mar - Aug'!$AL:$AL,MATCH($C131,'Mar - Aug'!$C:$C,0))</f>
        <v>0.83</v>
      </c>
      <c r="BP131" s="60">
        <f>INDEX(FY2019_ALL_Targets!EB:EB,MATCH('Final Comp Values'!B131,FY2019_ALL_Targets!A:A,0))</f>
        <v>3</v>
      </c>
      <c r="BQ131" s="60">
        <f>+INDEX(FY2019_ALL_Targets!DY:DY,MATCH(B131,FY2019_ALL_Targets!A:A,0))</f>
        <v>0</v>
      </c>
      <c r="BR131" s="60">
        <f>+INDEX(FY2019_ALL_Targets!DZ:DZ,MATCH(B131,FY2019_ALL_Targets!A:A,0))</f>
        <v>0</v>
      </c>
      <c r="BS131" s="283">
        <f>+INDEX(FY2019_ALL_Targets!EA:EA,MATCH(B131,FY2019_ALL_Targets!A:A,0))</f>
        <v>0</v>
      </c>
      <c r="BT131" s="245">
        <f t="shared" si="88"/>
        <v>0</v>
      </c>
      <c r="BU131" s="245">
        <f t="shared" si="89"/>
        <v>0</v>
      </c>
      <c r="BV131" s="246">
        <f t="shared" si="90"/>
        <v>0</v>
      </c>
      <c r="BW131" s="284">
        <f t="shared" si="73"/>
        <v>0</v>
      </c>
      <c r="BX131" s="245">
        <f t="shared" si="74"/>
        <v>5.28</v>
      </c>
      <c r="BY131" s="246">
        <f t="shared" si="75"/>
        <v>369169.42431257543</v>
      </c>
      <c r="BZ131" s="285">
        <f t="shared" si="76"/>
        <v>1.0526706167281815E-3</v>
      </c>
      <c r="CA131" s="245">
        <f t="shared" si="77"/>
        <v>42840.36</v>
      </c>
      <c r="CB131" s="286">
        <f t="shared" si="78"/>
        <v>0.61</v>
      </c>
      <c r="CC131" s="268">
        <f t="shared" si="93"/>
        <v>0</v>
      </c>
      <c r="CD131" s="267">
        <f t="shared" si="80"/>
        <v>368956.9723204347</v>
      </c>
      <c r="CE131" s="268">
        <f t="shared" si="81"/>
        <v>412009.78431257542</v>
      </c>
      <c r="CF131" s="268">
        <f t="shared" si="82"/>
        <v>0.61000000000000032</v>
      </c>
      <c r="CG131" s="270">
        <f t="shared" si="83"/>
        <v>42625.710817322964</v>
      </c>
      <c r="CH131" s="270">
        <f t="shared" si="84"/>
        <v>43052.81199214072</v>
      </c>
      <c r="CI131" s="269">
        <f t="shared" si="85"/>
        <v>-427.10117481775524</v>
      </c>
    </row>
    <row r="132" spans="1:87" s="57" customFormat="1" ht="15.75" customHeight="1" x14ac:dyDescent="0.25">
      <c r="A132" s="297">
        <v>1028660</v>
      </c>
      <c r="B132" s="297">
        <v>4530</v>
      </c>
      <c r="C132" s="347">
        <v>455576</v>
      </c>
      <c r="D132" s="219" t="s">
        <v>937</v>
      </c>
      <c r="E132" s="299" t="s">
        <v>515</v>
      </c>
      <c r="F132" s="299" t="s">
        <v>965</v>
      </c>
      <c r="G132" s="301" t="s">
        <v>915</v>
      </c>
      <c r="H132" s="302" t="s">
        <v>965</v>
      </c>
      <c r="I132" s="56" t="s">
        <v>35</v>
      </c>
      <c r="J132" s="229" t="s">
        <v>36</v>
      </c>
      <c r="K132" s="229" t="s">
        <v>35</v>
      </c>
      <c r="L132" s="56"/>
      <c r="M132" s="56"/>
      <c r="N132" s="58"/>
      <c r="O132" s="297">
        <v>1021006</v>
      </c>
      <c r="P132" s="303">
        <v>9072</v>
      </c>
      <c r="Q132" s="304">
        <v>42005</v>
      </c>
      <c r="R132" s="304">
        <v>42369</v>
      </c>
      <c r="S132" s="303">
        <f t="shared" si="50"/>
        <v>9072</v>
      </c>
      <c r="T132" s="59"/>
      <c r="U132" s="346">
        <f t="shared" si="86"/>
        <v>1.1200156249093352E-3</v>
      </c>
      <c r="V132" s="345">
        <f t="shared" si="87"/>
        <v>8.5417511512580113E-4</v>
      </c>
      <c r="W132" s="27">
        <v>110315.00781178156</v>
      </c>
      <c r="X132" s="27">
        <v>110315.01</v>
      </c>
      <c r="Y132" s="305">
        <f t="shared" si="51"/>
        <v>217356.52063963821</v>
      </c>
      <c r="Z132" s="53">
        <f t="shared" si="96"/>
        <v>14748.62</v>
      </c>
      <c r="AA132" s="54">
        <f t="shared" si="96"/>
        <v>14748.62</v>
      </c>
      <c r="AB132" s="54">
        <f t="shared" si="96"/>
        <v>14748.62</v>
      </c>
      <c r="AC132" s="54">
        <f t="shared" si="96"/>
        <v>14748.62</v>
      </c>
      <c r="AD132" s="52">
        <f t="shared" si="52"/>
        <v>58994.47</v>
      </c>
      <c r="AE132" s="53">
        <f t="shared" si="97"/>
        <v>27390.29</v>
      </c>
      <c r="AF132" s="53">
        <f t="shared" si="97"/>
        <v>27390.29</v>
      </c>
      <c r="AG132" s="53">
        <f t="shared" si="97"/>
        <v>27390.29</v>
      </c>
      <c r="AH132" s="53">
        <f t="shared" si="97"/>
        <v>27390.29</v>
      </c>
      <c r="AI132" s="52">
        <f t="shared" si="53"/>
        <v>109561.15808293804</v>
      </c>
      <c r="AJ132" s="55">
        <f t="shared" si="54"/>
        <v>385912.14872257627</v>
      </c>
      <c r="AK132" s="219" t="s">
        <v>937</v>
      </c>
      <c r="AL132" s="220">
        <v>69918.451574351406</v>
      </c>
      <c r="AM132" s="242"/>
      <c r="AN132" s="242"/>
      <c r="AO132" s="242">
        <f t="shared" si="55"/>
        <v>233716.68885982604</v>
      </c>
      <c r="AP132" s="243">
        <f t="shared" si="56"/>
        <v>63434.913978494631</v>
      </c>
      <c r="AQ132" s="244">
        <f t="shared" si="57"/>
        <v>117807.69686337425</v>
      </c>
      <c r="AR132" s="245">
        <f t="shared" si="58"/>
        <v>3.34</v>
      </c>
      <c r="AS132" s="246">
        <f t="shared" si="59"/>
        <v>0.91</v>
      </c>
      <c r="AT132" s="246">
        <f t="shared" si="60"/>
        <v>1.68</v>
      </c>
      <c r="AU132" s="251">
        <f t="shared" si="61"/>
        <v>5.93</v>
      </c>
      <c r="AV132" s="245">
        <f t="shared" si="62"/>
        <v>3.11</v>
      </c>
      <c r="AW132" s="246">
        <f t="shared" si="63"/>
        <v>0.84</v>
      </c>
      <c r="AX132" s="246">
        <f t="shared" si="64"/>
        <v>1.57</v>
      </c>
      <c r="AY132" s="252">
        <f t="shared" si="65"/>
        <v>5.52</v>
      </c>
      <c r="AZ132" s="249">
        <f t="shared" si="66"/>
        <v>3.11</v>
      </c>
      <c r="BA132" s="56">
        <f t="shared" si="67"/>
        <v>4</v>
      </c>
      <c r="BB132" s="246">
        <f t="shared" si="68"/>
        <v>0.21</v>
      </c>
      <c r="BC132" s="250">
        <f t="shared" si="69"/>
        <v>0.39</v>
      </c>
      <c r="BD132" s="246">
        <f t="shared" si="70"/>
        <v>3.11</v>
      </c>
      <c r="BE132" s="56">
        <v>4</v>
      </c>
      <c r="BF132" s="246">
        <f t="shared" si="71"/>
        <v>0.21</v>
      </c>
      <c r="BG132" s="250">
        <f t="shared" si="72"/>
        <v>0.39</v>
      </c>
      <c r="BH132" s="246">
        <f>INDEX('Mar - Aug'!AG:AG,MATCH(C132,'Mar - Aug'!C:C,0))</f>
        <v>3.02</v>
      </c>
      <c r="BI132" s="56">
        <v>4</v>
      </c>
      <c r="BJ132" s="246">
        <f>INDEX('Mar - Aug'!AK:AK,MATCH($C132,'Mar - Aug'!$C:$C,0))</f>
        <v>0.21</v>
      </c>
      <c r="BK132" s="246">
        <f>INDEX('Mar - Aug'!AL:AL,MATCH($C132,'Mar - Aug'!$C:$C,0))</f>
        <v>0.38</v>
      </c>
      <c r="BL132" s="246">
        <f>INDEX('Mar - Aug'!$AG:$AG,MATCH($C132,'Mar - Aug'!$C:$C,0))</f>
        <v>3.02</v>
      </c>
      <c r="BM132" s="56">
        <v>4</v>
      </c>
      <c r="BN132" s="246">
        <f>INDEX('Mar - Aug'!$AK:$AK,MATCH($C132,'Mar - Aug'!$C:$C,0))</f>
        <v>0.21</v>
      </c>
      <c r="BO132" s="246">
        <f>INDEX('Mar - Aug'!$AL:$AL,MATCH($C132,'Mar - Aug'!$C:$C,0))</f>
        <v>0.38</v>
      </c>
      <c r="BP132" s="60">
        <f>INDEX(FY2019_ALL_Targets!EB:EB,MATCH('Final Comp Values'!B132,FY2019_ALL_Targets!A:A,0))</f>
        <v>0</v>
      </c>
      <c r="BQ132" s="60">
        <f>+INDEX(FY2019_ALL_Targets!DY:DY,MATCH(B132,FY2019_ALL_Targets!A:A,0))</f>
        <v>2</v>
      </c>
      <c r="BR132" s="60">
        <f>+INDEX(FY2019_ALL_Targets!DZ:DZ,MATCH(B132,FY2019_ALL_Targets!A:A,0))</f>
        <v>2</v>
      </c>
      <c r="BS132" s="283">
        <f>+INDEX(FY2019_ALL_Targets!EA:EA,MATCH(B132,FY2019_ALL_Targets!A:A,0))</f>
        <v>0</v>
      </c>
      <c r="BT132" s="245">
        <f t="shared" si="88"/>
        <v>0</v>
      </c>
      <c r="BU132" s="245">
        <f t="shared" si="89"/>
        <v>0.42</v>
      </c>
      <c r="BV132" s="246">
        <f t="shared" si="90"/>
        <v>0.76</v>
      </c>
      <c r="BW132" s="284">
        <f t="shared" si="73"/>
        <v>82503.772857734657</v>
      </c>
      <c r="BX132" s="245">
        <f t="shared" si="74"/>
        <v>4.34</v>
      </c>
      <c r="BY132" s="246">
        <f t="shared" si="75"/>
        <v>303446.07983268506</v>
      </c>
      <c r="BZ132" s="285">
        <f t="shared" si="76"/>
        <v>8.652633478409672E-4</v>
      </c>
      <c r="CA132" s="245">
        <f t="shared" si="77"/>
        <v>35213.480000000003</v>
      </c>
      <c r="CB132" s="286">
        <f t="shared" si="78"/>
        <v>0.5</v>
      </c>
      <c r="CC132" s="268">
        <f t="shared" si="93"/>
        <v>9.9999999999995648E-3</v>
      </c>
      <c r="CD132" s="267">
        <f t="shared" si="80"/>
        <v>385912.14872257627</v>
      </c>
      <c r="CE132" s="268">
        <f t="shared" si="81"/>
        <v>338659.55983268504</v>
      </c>
      <c r="CF132" s="268">
        <f t="shared" si="82"/>
        <v>-0.67999999999999972</v>
      </c>
      <c r="CG132" s="270">
        <f t="shared" si="83"/>
        <v>-47539.902378868079</v>
      </c>
      <c r="CH132" s="270">
        <f t="shared" si="84"/>
        <v>-47252.588889891224</v>
      </c>
      <c r="CI132" s="269">
        <f t="shared" si="85"/>
        <v>-287.3134889768553</v>
      </c>
    </row>
    <row r="133" spans="1:87" s="57" customFormat="1" ht="15.75" customHeight="1" x14ac:dyDescent="0.25">
      <c r="A133" s="297">
        <v>1028506</v>
      </c>
      <c r="B133" s="297">
        <v>4531</v>
      </c>
      <c r="C133" s="347">
        <v>455676</v>
      </c>
      <c r="D133" s="219" t="s">
        <v>920</v>
      </c>
      <c r="E133" s="299" t="s">
        <v>517</v>
      </c>
      <c r="F133" s="299" t="s">
        <v>517</v>
      </c>
      <c r="G133" s="301" t="s">
        <v>915</v>
      </c>
      <c r="H133" s="302" t="s">
        <v>981</v>
      </c>
      <c r="I133" s="56" t="s">
        <v>35</v>
      </c>
      <c r="J133" s="229" t="s">
        <v>36</v>
      </c>
      <c r="K133" s="229" t="s">
        <v>35</v>
      </c>
      <c r="L133" s="56"/>
      <c r="M133" s="56"/>
      <c r="N133" s="58"/>
      <c r="O133" s="297">
        <v>453108</v>
      </c>
      <c r="P133" s="303">
        <v>12086</v>
      </c>
      <c r="Q133" s="304">
        <v>41883</v>
      </c>
      <c r="R133" s="304">
        <v>42247</v>
      </c>
      <c r="S133" s="303">
        <f t="shared" ref="S133:S196" si="98">+(ROUND(P133/((R133-Q133+1)/365),))</f>
        <v>12086</v>
      </c>
      <c r="T133" s="59"/>
      <c r="U133" s="346">
        <f t="shared" si="86"/>
        <v>1.4921195814213211E-3</v>
      </c>
      <c r="V133" s="345">
        <f t="shared" si="87"/>
        <v>1.1379586024482398E-3</v>
      </c>
      <c r="W133" s="27">
        <v>146965.07767821781</v>
      </c>
      <c r="X133" s="27">
        <v>146965.07999999999</v>
      </c>
      <c r="Y133" s="305">
        <f t="shared" ref="Y133:Y196" si="99">IF(G133="NSGO",U133*$Y$3,0)</f>
        <v>289569.10366519704</v>
      </c>
      <c r="Z133" s="53">
        <f t="shared" si="96"/>
        <v>19648.57</v>
      </c>
      <c r="AA133" s="54">
        <f t="shared" si="96"/>
        <v>19648.57</v>
      </c>
      <c r="AB133" s="54">
        <f t="shared" si="96"/>
        <v>19648.57</v>
      </c>
      <c r="AC133" s="54">
        <f t="shared" si="96"/>
        <v>19648.57</v>
      </c>
      <c r="AD133" s="52">
        <f t="shared" ref="AD133:AD196" si="100">ROUND($Z$3*V133,2)</f>
        <v>78594.259999999995</v>
      </c>
      <c r="AE133" s="53">
        <f t="shared" si="97"/>
        <v>36490.19</v>
      </c>
      <c r="AF133" s="53">
        <f t="shared" si="97"/>
        <v>36490.19</v>
      </c>
      <c r="AG133" s="53">
        <f t="shared" si="97"/>
        <v>36490.19</v>
      </c>
      <c r="AH133" s="53">
        <f t="shared" si="97"/>
        <v>36490.19</v>
      </c>
      <c r="AI133" s="52">
        <f t="shared" ref="AI133:AI196" si="101">$AE$3*V133</f>
        <v>145960.7756382704</v>
      </c>
      <c r="AJ133" s="55">
        <f t="shared" ref="AJ133:AJ196" si="102">Y133+AD133+AI133</f>
        <v>514124.13930346747</v>
      </c>
      <c r="AK133" s="219" t="s">
        <v>920</v>
      </c>
      <c r="AL133" s="220">
        <v>54680.661225614327</v>
      </c>
      <c r="AM133" s="242"/>
      <c r="AN133" s="242"/>
      <c r="AO133" s="242">
        <f t="shared" ref="AO133:AO196" si="103">+Y133/(1-$AQ$2)</f>
        <v>311364.62759698607</v>
      </c>
      <c r="AP133" s="243">
        <f t="shared" ref="AP133:AP196" si="104">+AD133/(1-$AQ$2)</f>
        <v>84509.956989247308</v>
      </c>
      <c r="AQ133" s="244">
        <f t="shared" ref="AQ133:AQ196" si="105">+AI133/(1-$AQ$2)</f>
        <v>156947.07057878538</v>
      </c>
      <c r="AR133" s="245">
        <f t="shared" ref="AR133:AR196" si="106">+ROUND(AO133/$AL133,$AX$2)</f>
        <v>5.69</v>
      </c>
      <c r="AS133" s="246">
        <f t="shared" ref="AS133:AS196" si="107">+ROUND(AP133/$AL133,$AX$2)</f>
        <v>1.55</v>
      </c>
      <c r="AT133" s="246">
        <f t="shared" ref="AT133:AT196" si="108">+ROUND(AQ133/$AL133,$AX$2)</f>
        <v>2.87</v>
      </c>
      <c r="AU133" s="251">
        <f t="shared" ref="AU133:AU196" si="109">+AR133+AS133+AT133</f>
        <v>10.11</v>
      </c>
      <c r="AV133" s="245">
        <f t="shared" ref="AV133:AV196" si="110">+ROUND(Y133/$AL133,$AX$2)</f>
        <v>5.3</v>
      </c>
      <c r="AW133" s="246">
        <f t="shared" ref="AW133:AW196" si="111">+ROUND(AD133/$AL133,$AX$2)</f>
        <v>1.44</v>
      </c>
      <c r="AX133" s="246">
        <f t="shared" ref="AX133:AX196" si="112">+ROUND(AI133/$AL133,$AX$2)</f>
        <v>2.67</v>
      </c>
      <c r="AY133" s="252">
        <f t="shared" ref="AY133:AY196" si="113">+AV133+AW133+AX133</f>
        <v>9.41</v>
      </c>
      <c r="AZ133" s="249">
        <f t="shared" ref="AZ133:AZ196" si="114">+$AV133</f>
        <v>5.3</v>
      </c>
      <c r="BA133" s="56">
        <f t="shared" ref="BA133:BA196" si="115">4-BS133</f>
        <v>4</v>
      </c>
      <c r="BB133" s="246">
        <f t="shared" ref="BB133:BB196" si="116">+IF(BA133=0,0,ROUND($AW133/BA133,$BB$2))</f>
        <v>0.36</v>
      </c>
      <c r="BC133" s="250">
        <f t="shared" ref="BC133:BC196" si="117">+IF(BA133=0,0,ROUND($AX133/BA133,$BB$2))</f>
        <v>0.67</v>
      </c>
      <c r="BD133" s="246">
        <f t="shared" ref="BD133:BD196" si="118">+$AV133</f>
        <v>5.3</v>
      </c>
      <c r="BE133" s="56">
        <v>4</v>
      </c>
      <c r="BF133" s="246">
        <f t="shared" ref="BF133:BF196" si="119">+ROUND($AW133/BE133,$BF$2)</f>
        <v>0.36</v>
      </c>
      <c r="BG133" s="250">
        <f t="shared" ref="BG133:BG196" si="120">+ROUND($AX133/BE133,$BF$2)</f>
        <v>0.67</v>
      </c>
      <c r="BH133" s="246">
        <f>INDEX('Mar - Aug'!AG:AG,MATCH(C133,'Mar - Aug'!C:C,0))</f>
        <v>5.21</v>
      </c>
      <c r="BI133" s="56">
        <v>4</v>
      </c>
      <c r="BJ133" s="246">
        <f>INDEX('Mar - Aug'!AK:AK,MATCH($C133,'Mar - Aug'!$C:$C,0))</f>
        <v>0.36</v>
      </c>
      <c r="BK133" s="246">
        <f>INDEX('Mar - Aug'!AL:AL,MATCH($C133,'Mar - Aug'!$C:$C,0))</f>
        <v>0.66</v>
      </c>
      <c r="BL133" s="246">
        <f>INDEX('Mar - Aug'!$AG:$AG,MATCH($C133,'Mar - Aug'!$C:$C,0))</f>
        <v>5.21</v>
      </c>
      <c r="BM133" s="56">
        <v>4</v>
      </c>
      <c r="BN133" s="246">
        <f>INDEX('Mar - Aug'!$AK:$AK,MATCH($C133,'Mar - Aug'!$C:$C,0))</f>
        <v>0.36</v>
      </c>
      <c r="BO133" s="246">
        <f>INDEX('Mar - Aug'!$AL:$AL,MATCH($C133,'Mar - Aug'!$C:$C,0))</f>
        <v>0.66</v>
      </c>
      <c r="BP133" s="60">
        <f>INDEX(FY2019_ALL_Targets!EB:EB,MATCH('Final Comp Values'!B133,FY2019_ALL_Targets!A:A,0))</f>
        <v>0</v>
      </c>
      <c r="BQ133" s="60">
        <f>+INDEX(FY2019_ALL_Targets!DY:DY,MATCH(B133,FY2019_ALL_Targets!A:A,0))</f>
        <v>1</v>
      </c>
      <c r="BR133" s="60">
        <f>+INDEX(FY2019_ALL_Targets!DZ:DZ,MATCH(B133,FY2019_ALL_Targets!A:A,0))</f>
        <v>1</v>
      </c>
      <c r="BS133" s="283">
        <f>+INDEX(FY2019_ALL_Targets!EA:EA,MATCH(B133,FY2019_ALL_Targets!A:A,0))</f>
        <v>0</v>
      </c>
      <c r="BT133" s="245">
        <f t="shared" si="88"/>
        <v>0</v>
      </c>
      <c r="BU133" s="245">
        <f t="shared" si="89"/>
        <v>0.36</v>
      </c>
      <c r="BV133" s="246">
        <f t="shared" si="90"/>
        <v>0.66</v>
      </c>
      <c r="BW133" s="284">
        <f t="shared" ref="BW133:BW196" si="121">+IF((BU133+BV133+BT133)=0,0,AL133*(BU133+BV133+BT133))</f>
        <v>55774.274450126613</v>
      </c>
      <c r="BX133" s="245">
        <f t="shared" ref="BX133:BX196" si="122">AY133-SUM(BT133:BV133)</f>
        <v>8.39</v>
      </c>
      <c r="BY133" s="246">
        <f t="shared" ref="BY133:BY196" si="123">+IF(BX133="",0,BX133*AL133)</f>
        <v>458770.74768290424</v>
      </c>
      <c r="BZ133" s="285">
        <f t="shared" ref="BZ133:BZ196" si="124">+BY133/$BY$560</f>
        <v>1.3081649077506254E-3</v>
      </c>
      <c r="CA133" s="245">
        <f t="shared" ref="CA133:CA196" si="125">+IF(BZ133=0,0,ROUND(BZ133*$BW$560,2))</f>
        <v>53238.17</v>
      </c>
      <c r="CB133" s="286">
        <f t="shared" ref="CB133:CB196" si="126">+IF(CA133=0,0,ROUND(CA133/AL133,2))</f>
        <v>0.97</v>
      </c>
      <c r="CC133" s="268">
        <f t="shared" ref="CC133:CC164" si="127">+BU133+BV133+BX133-AZ133-BB133-BC133-BB133-BC133-BB133-BC133-BB133-BC133</f>
        <v>-9.9999999999991207E-3</v>
      </c>
      <c r="CD133" s="267">
        <f t="shared" ref="CD133:CD196" si="128">+AJ133</f>
        <v>514124.13930346747</v>
      </c>
      <c r="CE133" s="268">
        <f t="shared" ref="CE133:CE196" si="129">+BY133+CA133</f>
        <v>512008.91768290423</v>
      </c>
      <c r="CF133" s="268">
        <f t="shared" ref="CF133:CF196" si="130">+CB133+BX133-AY133</f>
        <v>-4.9999999999998934E-2</v>
      </c>
      <c r="CG133" s="270">
        <f t="shared" ref="CG133:CG196" si="131">+(CF133/AY133)*AJ133</f>
        <v>-2731.7967019312246</v>
      </c>
      <c r="CH133" s="270">
        <f t="shared" ref="CH133:CH196" si="132">+CE133-CD133</f>
        <v>-2115.2216205632431</v>
      </c>
      <c r="CI133" s="269">
        <f t="shared" ref="CI133:CI196" si="133">+CG133-CH133</f>
        <v>-616.57508136798151</v>
      </c>
    </row>
    <row r="134" spans="1:87" s="57" customFormat="1" ht="15.75" customHeight="1" x14ac:dyDescent="0.25">
      <c r="A134" s="297">
        <v>1026721</v>
      </c>
      <c r="B134" s="297">
        <v>4532</v>
      </c>
      <c r="C134" s="347">
        <v>675272</v>
      </c>
      <c r="D134" s="219" t="s">
        <v>941</v>
      </c>
      <c r="E134" s="299" t="s">
        <v>2668</v>
      </c>
      <c r="F134" s="299" t="s">
        <v>965</v>
      </c>
      <c r="G134" s="301" t="s">
        <v>915</v>
      </c>
      <c r="H134" s="302" t="s">
        <v>965</v>
      </c>
      <c r="I134" s="56" t="s">
        <v>35</v>
      </c>
      <c r="J134" s="229" t="s">
        <v>35</v>
      </c>
      <c r="K134" s="229" t="s">
        <v>35</v>
      </c>
      <c r="L134" s="56"/>
      <c r="M134" s="56"/>
      <c r="N134" s="58"/>
      <c r="O134" s="297">
        <v>1026721</v>
      </c>
      <c r="P134" s="303">
        <v>9719</v>
      </c>
      <c r="Q134" s="304">
        <v>42055</v>
      </c>
      <c r="R134" s="304">
        <v>42185</v>
      </c>
      <c r="S134" s="303">
        <f t="shared" si="98"/>
        <v>27080</v>
      </c>
      <c r="T134" s="59"/>
      <c r="U134" s="346">
        <f t="shared" ref="U134:U197" si="134">IF(G134="NSGO",(S134/$U$3),"")</f>
        <v>3.3432565170353613E-3</v>
      </c>
      <c r="V134" s="345">
        <f t="shared" ref="V134:V197" si="135">(S134/$V$3)</f>
        <v>2.5497202510589389E-3</v>
      </c>
      <c r="W134" s="27">
        <v>329291.27109213453</v>
      </c>
      <c r="X134" s="27">
        <v>329291.27</v>
      </c>
      <c r="Y134" s="305">
        <f t="shared" si="99"/>
        <v>648811.13083348796</v>
      </c>
      <c r="Z134" s="53">
        <f t="shared" si="96"/>
        <v>44024.75</v>
      </c>
      <c r="AA134" s="54">
        <f t="shared" si="96"/>
        <v>44024.75</v>
      </c>
      <c r="AB134" s="54">
        <f t="shared" si="96"/>
        <v>44024.75</v>
      </c>
      <c r="AC134" s="54">
        <f t="shared" si="96"/>
        <v>44024.75</v>
      </c>
      <c r="AD134" s="52">
        <f t="shared" si="100"/>
        <v>176099.01</v>
      </c>
      <c r="AE134" s="53">
        <f t="shared" si="97"/>
        <v>81760.259999999995</v>
      </c>
      <c r="AF134" s="53">
        <f t="shared" si="97"/>
        <v>81760.259999999995</v>
      </c>
      <c r="AG134" s="53">
        <f t="shared" si="97"/>
        <v>81760.259999999995</v>
      </c>
      <c r="AH134" s="53">
        <f t="shared" si="97"/>
        <v>81760.259999999995</v>
      </c>
      <c r="AI134" s="52">
        <f t="shared" si="101"/>
        <v>327041.02302534855</v>
      </c>
      <c r="AJ134" s="55">
        <f t="shared" si="102"/>
        <v>1151951.1638588365</v>
      </c>
      <c r="AK134" s="219" t="s">
        <v>941</v>
      </c>
      <c r="AL134" s="220">
        <v>76951.060656708069</v>
      </c>
      <c r="AM134" s="242"/>
      <c r="AN134" s="242"/>
      <c r="AO134" s="242">
        <f t="shared" si="103"/>
        <v>697646.37724030972</v>
      </c>
      <c r="AP134" s="243">
        <f t="shared" si="104"/>
        <v>189353.77419354842</v>
      </c>
      <c r="AQ134" s="244">
        <f t="shared" si="105"/>
        <v>351657.01400575117</v>
      </c>
      <c r="AR134" s="245">
        <f t="shared" si="106"/>
        <v>9.07</v>
      </c>
      <c r="AS134" s="246">
        <f t="shared" si="107"/>
        <v>2.46</v>
      </c>
      <c r="AT134" s="246">
        <f t="shared" si="108"/>
        <v>4.57</v>
      </c>
      <c r="AU134" s="251">
        <f t="shared" si="109"/>
        <v>16.100000000000001</v>
      </c>
      <c r="AV134" s="245">
        <f t="shared" si="110"/>
        <v>8.43</v>
      </c>
      <c r="AW134" s="246">
        <f t="shared" si="111"/>
        <v>2.29</v>
      </c>
      <c r="AX134" s="246">
        <f t="shared" si="112"/>
        <v>4.25</v>
      </c>
      <c r="AY134" s="252">
        <f t="shared" si="113"/>
        <v>14.969999999999999</v>
      </c>
      <c r="AZ134" s="249">
        <f t="shared" si="114"/>
        <v>8.43</v>
      </c>
      <c r="BA134" s="56">
        <f t="shared" si="115"/>
        <v>4</v>
      </c>
      <c r="BB134" s="246">
        <f t="shared" si="116"/>
        <v>0.56999999999999995</v>
      </c>
      <c r="BC134" s="250">
        <f t="shared" si="117"/>
        <v>1.06</v>
      </c>
      <c r="BD134" s="246">
        <f t="shared" si="118"/>
        <v>8.43</v>
      </c>
      <c r="BE134" s="56">
        <v>4</v>
      </c>
      <c r="BF134" s="246">
        <f t="shared" si="119"/>
        <v>0.56999999999999995</v>
      </c>
      <c r="BG134" s="250">
        <f t="shared" si="120"/>
        <v>1.06</v>
      </c>
      <c r="BH134" s="246">
        <f>INDEX('Mar - Aug'!AG:AG,MATCH(C134,'Mar - Aug'!C:C,0))</f>
        <v>8.17</v>
      </c>
      <c r="BI134" s="56">
        <v>4</v>
      </c>
      <c r="BJ134" s="246">
        <f>INDEX('Mar - Aug'!AK:AK,MATCH($C134,'Mar - Aug'!$C:$C,0))</f>
        <v>0.56000000000000005</v>
      </c>
      <c r="BK134" s="246">
        <f>INDEX('Mar - Aug'!AL:AL,MATCH($C134,'Mar - Aug'!$C:$C,0))</f>
        <v>1.03</v>
      </c>
      <c r="BL134" s="246">
        <f>INDEX('Mar - Aug'!$AG:$AG,MATCH($C134,'Mar - Aug'!$C:$C,0))</f>
        <v>8.17</v>
      </c>
      <c r="BM134" s="56">
        <v>4</v>
      </c>
      <c r="BN134" s="246">
        <f>INDEX('Mar - Aug'!$AK:$AK,MATCH($C134,'Mar - Aug'!$C:$C,0))</f>
        <v>0.56000000000000005</v>
      </c>
      <c r="BO134" s="246">
        <f>INDEX('Mar - Aug'!$AL:$AL,MATCH($C134,'Mar - Aug'!$C:$C,0))</f>
        <v>1.03</v>
      </c>
      <c r="BP134" s="60">
        <f>INDEX(FY2019_ALL_Targets!EB:EB,MATCH('Final Comp Values'!B134,FY2019_ALL_Targets!A:A,0))</f>
        <v>0</v>
      </c>
      <c r="BQ134" s="60">
        <f>+INDEX(FY2019_ALL_Targets!DY:DY,MATCH(B134,FY2019_ALL_Targets!A:A,0))</f>
        <v>0</v>
      </c>
      <c r="BR134" s="60">
        <f>+INDEX(FY2019_ALL_Targets!DZ:DZ,MATCH(B134,FY2019_ALL_Targets!A:A,0))</f>
        <v>0</v>
      </c>
      <c r="BS134" s="283">
        <f>+INDEX(FY2019_ALL_Targets!EA:EA,MATCH(B134,FY2019_ALL_Targets!A:A,0))</f>
        <v>0</v>
      </c>
      <c r="BT134" s="245">
        <f t="shared" ref="BT134:BT197" si="136">IF(BP134=3,BH134,BP134*(BH134/3))</f>
        <v>0</v>
      </c>
      <c r="BU134" s="245">
        <f t="shared" ref="BU134:BU197" si="137">+IF(BS134=4,AW134,BQ134*BJ134)</f>
        <v>0</v>
      </c>
      <c r="BV134" s="246">
        <f t="shared" ref="BV134:BV197" si="138">IF(BS134=4,AX134,+BR134*BK134)</f>
        <v>0</v>
      </c>
      <c r="BW134" s="284">
        <f t="shared" si="121"/>
        <v>0</v>
      </c>
      <c r="BX134" s="245">
        <f t="shared" si="122"/>
        <v>14.969999999999999</v>
      </c>
      <c r="BY134" s="246">
        <f t="shared" si="123"/>
        <v>1151957.3780309197</v>
      </c>
      <c r="BZ134" s="285">
        <f t="shared" si="124"/>
        <v>3.2847565473072679E-3</v>
      </c>
      <c r="CA134" s="245">
        <f t="shared" si="125"/>
        <v>133679.18</v>
      </c>
      <c r="CB134" s="286">
        <f t="shared" si="126"/>
        <v>1.74</v>
      </c>
      <c r="CC134" s="268">
        <f t="shared" si="127"/>
        <v>1.9999999999998241E-2</v>
      </c>
      <c r="CD134" s="267">
        <f t="shared" si="128"/>
        <v>1151951.1638588365</v>
      </c>
      <c r="CE134" s="268">
        <f t="shared" si="129"/>
        <v>1285636.5580309196</v>
      </c>
      <c r="CF134" s="268">
        <f t="shared" si="130"/>
        <v>1.7399999999999984</v>
      </c>
      <c r="CG134" s="270">
        <f t="shared" si="131"/>
        <v>133894.12325413318</v>
      </c>
      <c r="CH134" s="270">
        <f t="shared" si="132"/>
        <v>133685.39417208312</v>
      </c>
      <c r="CI134" s="269">
        <f t="shared" si="133"/>
        <v>208.72908205006388</v>
      </c>
    </row>
    <row r="135" spans="1:87" s="57" customFormat="1" ht="15.75" customHeight="1" x14ac:dyDescent="0.25">
      <c r="A135" s="297">
        <v>1013927</v>
      </c>
      <c r="B135" s="297">
        <v>4533</v>
      </c>
      <c r="C135" s="347">
        <v>455020</v>
      </c>
      <c r="D135" s="219" t="s">
        <v>920</v>
      </c>
      <c r="E135" s="299" t="s">
        <v>2907</v>
      </c>
      <c r="F135" s="299" t="s">
        <v>2908</v>
      </c>
      <c r="G135" s="301" t="s">
        <v>1021</v>
      </c>
      <c r="H135" s="302"/>
      <c r="I135" s="56" t="s">
        <v>35</v>
      </c>
      <c r="J135" s="229" t="s">
        <v>36</v>
      </c>
      <c r="K135" s="229" t="s">
        <v>35</v>
      </c>
      <c r="L135" s="56"/>
      <c r="M135" s="56"/>
      <c r="N135" s="58"/>
      <c r="O135" s="297">
        <v>1026588</v>
      </c>
      <c r="P135" s="303">
        <v>21912</v>
      </c>
      <c r="Q135" s="304">
        <v>42036</v>
      </c>
      <c r="R135" s="304">
        <v>42247</v>
      </c>
      <c r="S135" s="303">
        <f t="shared" si="98"/>
        <v>37726</v>
      </c>
      <c r="T135" s="59"/>
      <c r="U135" s="346" t="str">
        <f t="shared" si="134"/>
        <v/>
      </c>
      <c r="V135" s="345">
        <f t="shared" si="135"/>
        <v>3.5520955018999087E-3</v>
      </c>
      <c r="W135" s="27">
        <v>0</v>
      </c>
      <c r="X135" s="27">
        <v>0</v>
      </c>
      <c r="Y135" s="305">
        <f t="shared" si="99"/>
        <v>0</v>
      </c>
      <c r="Z135" s="53">
        <f t="shared" si="96"/>
        <v>61332.27</v>
      </c>
      <c r="AA135" s="54">
        <f t="shared" si="96"/>
        <v>61332.27</v>
      </c>
      <c r="AB135" s="54">
        <f t="shared" si="96"/>
        <v>61332.27</v>
      </c>
      <c r="AC135" s="54">
        <f t="shared" si="96"/>
        <v>61332.27</v>
      </c>
      <c r="AD135" s="52">
        <f t="shared" si="100"/>
        <v>245329.07</v>
      </c>
      <c r="AE135" s="53">
        <f t="shared" si="97"/>
        <v>113902.78</v>
      </c>
      <c r="AF135" s="53">
        <f t="shared" si="97"/>
        <v>113902.78</v>
      </c>
      <c r="AG135" s="53">
        <f t="shared" si="97"/>
        <v>113902.78</v>
      </c>
      <c r="AH135" s="53">
        <f t="shared" si="97"/>
        <v>113902.78</v>
      </c>
      <c r="AI135" s="52">
        <f t="shared" si="101"/>
        <v>455611.13865045417</v>
      </c>
      <c r="AJ135" s="55">
        <f t="shared" si="102"/>
        <v>700940.20865045418</v>
      </c>
      <c r="AK135" s="219" t="s">
        <v>920</v>
      </c>
      <c r="AL135" s="220">
        <v>54680.661225614327</v>
      </c>
      <c r="AM135" s="242"/>
      <c r="AN135" s="242"/>
      <c r="AO135" s="242">
        <f t="shared" si="103"/>
        <v>0</v>
      </c>
      <c r="AP135" s="243">
        <f t="shared" si="104"/>
        <v>263794.69892473123</v>
      </c>
      <c r="AQ135" s="244">
        <f t="shared" si="105"/>
        <v>489904.45016177872</v>
      </c>
      <c r="AR135" s="245">
        <f t="shared" si="106"/>
        <v>0</v>
      </c>
      <c r="AS135" s="246">
        <f t="shared" si="107"/>
        <v>4.82</v>
      </c>
      <c r="AT135" s="246">
        <f t="shared" si="108"/>
        <v>8.9600000000000009</v>
      </c>
      <c r="AU135" s="251">
        <f t="shared" si="109"/>
        <v>13.780000000000001</v>
      </c>
      <c r="AV135" s="245">
        <f t="shared" si="110"/>
        <v>0</v>
      </c>
      <c r="AW135" s="246">
        <f t="shared" si="111"/>
        <v>4.49</v>
      </c>
      <c r="AX135" s="246">
        <f t="shared" si="112"/>
        <v>8.33</v>
      </c>
      <c r="AY135" s="252">
        <f t="shared" si="113"/>
        <v>12.82</v>
      </c>
      <c r="AZ135" s="249">
        <f t="shared" si="114"/>
        <v>0</v>
      </c>
      <c r="BA135" s="56">
        <f t="shared" si="115"/>
        <v>4</v>
      </c>
      <c r="BB135" s="246">
        <f t="shared" si="116"/>
        <v>1.1200000000000001</v>
      </c>
      <c r="BC135" s="250">
        <f t="shared" si="117"/>
        <v>2.08</v>
      </c>
      <c r="BD135" s="246">
        <f t="shared" si="118"/>
        <v>0</v>
      </c>
      <c r="BE135" s="56">
        <v>4</v>
      </c>
      <c r="BF135" s="246">
        <f t="shared" si="119"/>
        <v>1.1200000000000001</v>
      </c>
      <c r="BG135" s="250">
        <f t="shared" si="120"/>
        <v>2.08</v>
      </c>
      <c r="BH135" s="246">
        <f>INDEX('Mar - Aug'!AG:AG,MATCH(C135,'Mar - Aug'!C:C,0))</f>
        <v>0</v>
      </c>
      <c r="BI135" s="56">
        <v>4</v>
      </c>
      <c r="BJ135" s="246">
        <f>INDEX('Mar - Aug'!AK:AK,MATCH($C135,'Mar - Aug'!$C:$C,0))</f>
        <v>1.1100000000000001</v>
      </c>
      <c r="BK135" s="246">
        <f>INDEX('Mar - Aug'!AL:AL,MATCH($C135,'Mar - Aug'!$C:$C,0))</f>
        <v>2.0499999999999998</v>
      </c>
      <c r="BL135" s="246">
        <f>INDEX('Mar - Aug'!$AG:$AG,MATCH($C135,'Mar - Aug'!$C:$C,0))</f>
        <v>0</v>
      </c>
      <c r="BM135" s="56">
        <v>4</v>
      </c>
      <c r="BN135" s="246">
        <f>INDEX('Mar - Aug'!$AK:$AK,MATCH($C135,'Mar - Aug'!$C:$C,0))</f>
        <v>1.1100000000000001</v>
      </c>
      <c r="BO135" s="246">
        <f>INDEX('Mar - Aug'!$AL:$AL,MATCH($C135,'Mar - Aug'!$C:$C,0))</f>
        <v>2.0499999999999998</v>
      </c>
      <c r="BP135" s="60">
        <f>INDEX(FY2019_ALL_Targets!EB:EB,MATCH('Final Comp Values'!B135,FY2019_ALL_Targets!A:A,0))</f>
        <v>3</v>
      </c>
      <c r="BQ135" s="60">
        <f>+INDEX(FY2019_ALL_Targets!DY:DY,MATCH(B135,FY2019_ALL_Targets!A:A,0))</f>
        <v>0</v>
      </c>
      <c r="BR135" s="60">
        <f>+INDEX(FY2019_ALL_Targets!DZ:DZ,MATCH(B135,FY2019_ALL_Targets!A:A,0))</f>
        <v>0</v>
      </c>
      <c r="BS135" s="283">
        <f>+INDEX(FY2019_ALL_Targets!EA:EA,MATCH(B135,FY2019_ALL_Targets!A:A,0))</f>
        <v>0</v>
      </c>
      <c r="BT135" s="245">
        <f t="shared" si="136"/>
        <v>0</v>
      </c>
      <c r="BU135" s="245">
        <f t="shared" si="137"/>
        <v>0</v>
      </c>
      <c r="BV135" s="246">
        <f t="shared" si="138"/>
        <v>0</v>
      </c>
      <c r="BW135" s="284">
        <f t="shared" si="121"/>
        <v>0</v>
      </c>
      <c r="BX135" s="245">
        <f t="shared" si="122"/>
        <v>12.82</v>
      </c>
      <c r="BY135" s="246">
        <f t="shared" si="123"/>
        <v>701006.07691237563</v>
      </c>
      <c r="BZ135" s="285">
        <f t="shared" si="124"/>
        <v>1.998888452605842E-3</v>
      </c>
      <c r="CA135" s="245">
        <f t="shared" si="125"/>
        <v>81348.429999999993</v>
      </c>
      <c r="CB135" s="286">
        <f t="shared" si="126"/>
        <v>1.49</v>
      </c>
      <c r="CC135" s="268">
        <f t="shared" si="127"/>
        <v>1.9999999999999574E-2</v>
      </c>
      <c r="CD135" s="267">
        <f t="shared" si="128"/>
        <v>700940.20865045418</v>
      </c>
      <c r="CE135" s="268">
        <f t="shared" si="129"/>
        <v>782354.50691237557</v>
      </c>
      <c r="CF135" s="268">
        <f t="shared" si="130"/>
        <v>1.4900000000000002</v>
      </c>
      <c r="CG135" s="270">
        <f t="shared" si="131"/>
        <v>81466.529710544215</v>
      </c>
      <c r="CH135" s="270">
        <f t="shared" si="132"/>
        <v>81414.298261921387</v>
      </c>
      <c r="CI135" s="269">
        <f t="shared" si="133"/>
        <v>52.231448622827884</v>
      </c>
    </row>
    <row r="136" spans="1:87" s="57" customFormat="1" ht="15.75" customHeight="1" x14ac:dyDescent="0.25">
      <c r="A136" s="297">
        <v>1026716</v>
      </c>
      <c r="B136" s="297">
        <v>4538</v>
      </c>
      <c r="C136" s="347">
        <v>675619</v>
      </c>
      <c r="D136" s="219" t="s">
        <v>940</v>
      </c>
      <c r="E136" s="299" t="s">
        <v>193</v>
      </c>
      <c r="F136" s="299" t="s">
        <v>980</v>
      </c>
      <c r="G136" s="301" t="s">
        <v>915</v>
      </c>
      <c r="H136" s="302" t="s">
        <v>193</v>
      </c>
      <c r="I136" s="56" t="s">
        <v>35</v>
      </c>
      <c r="J136" s="229" t="s">
        <v>35</v>
      </c>
      <c r="K136" s="229" t="s">
        <v>35</v>
      </c>
      <c r="L136" s="56"/>
      <c r="M136" s="56"/>
      <c r="N136" s="58"/>
      <c r="O136" s="297">
        <v>1026716</v>
      </c>
      <c r="P136" s="303">
        <v>8170</v>
      </c>
      <c r="Q136" s="304">
        <v>42064</v>
      </c>
      <c r="R136" s="304">
        <v>42247</v>
      </c>
      <c r="S136" s="303">
        <f t="shared" si="98"/>
        <v>16207</v>
      </c>
      <c r="T136" s="59"/>
      <c r="U136" s="346">
        <f t="shared" si="134"/>
        <v>2.0008921112109343E-3</v>
      </c>
      <c r="V136" s="345">
        <f t="shared" si="135"/>
        <v>1.5259717913187676E-3</v>
      </c>
      <c r="W136" s="27">
        <v>197076.2049449012</v>
      </c>
      <c r="X136" s="27">
        <v>197076.2</v>
      </c>
      <c r="Y136" s="305">
        <f t="shared" si="99"/>
        <v>388304.35736404505</v>
      </c>
      <c r="Z136" s="53">
        <f t="shared" si="96"/>
        <v>26348.2</v>
      </c>
      <c r="AA136" s="54">
        <f t="shared" si="96"/>
        <v>26348.2</v>
      </c>
      <c r="AB136" s="54">
        <f t="shared" si="96"/>
        <v>26348.2</v>
      </c>
      <c r="AC136" s="54">
        <f t="shared" si="96"/>
        <v>26348.2</v>
      </c>
      <c r="AD136" s="52">
        <f t="shared" si="100"/>
        <v>105392.79</v>
      </c>
      <c r="AE136" s="53">
        <f t="shared" si="97"/>
        <v>48932.37</v>
      </c>
      <c r="AF136" s="53">
        <f t="shared" si="97"/>
        <v>48932.37</v>
      </c>
      <c r="AG136" s="53">
        <f t="shared" si="97"/>
        <v>48932.37</v>
      </c>
      <c r="AH136" s="53">
        <f t="shared" si="97"/>
        <v>48932.37</v>
      </c>
      <c r="AI136" s="52">
        <f t="shared" si="101"/>
        <v>195729.4630787232</v>
      </c>
      <c r="AJ136" s="55">
        <f t="shared" si="102"/>
        <v>689426.6104427682</v>
      </c>
      <c r="AK136" s="219" t="s">
        <v>940</v>
      </c>
      <c r="AL136" s="220">
        <v>40027.494210593126</v>
      </c>
      <c r="AM136" s="242"/>
      <c r="AN136" s="242"/>
      <c r="AO136" s="242">
        <f t="shared" si="103"/>
        <v>417531.567058113</v>
      </c>
      <c r="AP136" s="243">
        <f t="shared" si="104"/>
        <v>113325.58064516129</v>
      </c>
      <c r="AQ136" s="244">
        <f t="shared" si="105"/>
        <v>210461.78825669162</v>
      </c>
      <c r="AR136" s="245">
        <f t="shared" si="106"/>
        <v>10.43</v>
      </c>
      <c r="AS136" s="246">
        <f t="shared" si="107"/>
        <v>2.83</v>
      </c>
      <c r="AT136" s="246">
        <f t="shared" si="108"/>
        <v>5.26</v>
      </c>
      <c r="AU136" s="251">
        <f t="shared" si="109"/>
        <v>18.52</v>
      </c>
      <c r="AV136" s="245">
        <f t="shared" si="110"/>
        <v>9.6999999999999993</v>
      </c>
      <c r="AW136" s="246">
        <f t="shared" si="111"/>
        <v>2.63</v>
      </c>
      <c r="AX136" s="246">
        <f t="shared" si="112"/>
        <v>4.8899999999999997</v>
      </c>
      <c r="AY136" s="252">
        <f t="shared" si="113"/>
        <v>17.22</v>
      </c>
      <c r="AZ136" s="249">
        <f t="shared" si="114"/>
        <v>9.6999999999999993</v>
      </c>
      <c r="BA136" s="56">
        <f t="shared" si="115"/>
        <v>4</v>
      </c>
      <c r="BB136" s="246">
        <f t="shared" si="116"/>
        <v>0.66</v>
      </c>
      <c r="BC136" s="250">
        <f t="shared" si="117"/>
        <v>1.22</v>
      </c>
      <c r="BD136" s="246">
        <f t="shared" si="118"/>
        <v>9.6999999999999993</v>
      </c>
      <c r="BE136" s="56">
        <v>4</v>
      </c>
      <c r="BF136" s="246">
        <f t="shared" si="119"/>
        <v>0.66</v>
      </c>
      <c r="BG136" s="250">
        <f t="shared" si="120"/>
        <v>1.22</v>
      </c>
      <c r="BH136" s="246">
        <f>INDEX('Mar - Aug'!AG:AG,MATCH(C136,'Mar - Aug'!C:C,0))</f>
        <v>9.5500000000000007</v>
      </c>
      <c r="BI136" s="56">
        <v>4</v>
      </c>
      <c r="BJ136" s="246">
        <f>INDEX('Mar - Aug'!AK:AK,MATCH($C136,'Mar - Aug'!$C:$C,0))</f>
        <v>0.65</v>
      </c>
      <c r="BK136" s="246">
        <f>INDEX('Mar - Aug'!AL:AL,MATCH($C136,'Mar - Aug'!$C:$C,0))</f>
        <v>1.2</v>
      </c>
      <c r="BL136" s="246">
        <f>INDEX('Mar - Aug'!$AG:$AG,MATCH($C136,'Mar - Aug'!$C:$C,0))</f>
        <v>9.5500000000000007</v>
      </c>
      <c r="BM136" s="56">
        <v>4</v>
      </c>
      <c r="BN136" s="246">
        <f>INDEX('Mar - Aug'!$AK:$AK,MATCH($C136,'Mar - Aug'!$C:$C,0))</f>
        <v>0.65</v>
      </c>
      <c r="BO136" s="246">
        <f>INDEX('Mar - Aug'!$AL:$AL,MATCH($C136,'Mar - Aug'!$C:$C,0))</f>
        <v>1.2</v>
      </c>
      <c r="BP136" s="60">
        <f>INDEX(FY2019_ALL_Targets!EB:EB,MATCH('Final Comp Values'!B136,FY2019_ALL_Targets!A:A,0))</f>
        <v>0</v>
      </c>
      <c r="BQ136" s="60">
        <f>+INDEX(FY2019_ALL_Targets!DY:DY,MATCH(B136,FY2019_ALL_Targets!A:A,0))</f>
        <v>1</v>
      </c>
      <c r="BR136" s="60">
        <f>+INDEX(FY2019_ALL_Targets!DZ:DZ,MATCH(B136,FY2019_ALL_Targets!A:A,0))</f>
        <v>1</v>
      </c>
      <c r="BS136" s="283">
        <f>+INDEX(FY2019_ALL_Targets!EA:EA,MATCH(B136,FY2019_ALL_Targets!A:A,0))</f>
        <v>0</v>
      </c>
      <c r="BT136" s="245">
        <f t="shared" si="136"/>
        <v>0</v>
      </c>
      <c r="BU136" s="245">
        <f t="shared" si="137"/>
        <v>0.65</v>
      </c>
      <c r="BV136" s="246">
        <f t="shared" si="138"/>
        <v>1.2</v>
      </c>
      <c r="BW136" s="284">
        <f t="shared" si="121"/>
        <v>74050.864289597288</v>
      </c>
      <c r="BX136" s="245">
        <f t="shared" si="122"/>
        <v>15.37</v>
      </c>
      <c r="BY136" s="246">
        <f t="shared" si="123"/>
        <v>615222.58601681632</v>
      </c>
      <c r="BZ136" s="285">
        <f t="shared" si="124"/>
        <v>1.7542805454524414E-3</v>
      </c>
      <c r="CA136" s="245">
        <f t="shared" si="125"/>
        <v>71393.66</v>
      </c>
      <c r="CB136" s="286">
        <f t="shared" si="126"/>
        <v>1.78</v>
      </c>
      <c r="CC136" s="268">
        <f t="shared" si="127"/>
        <v>0</v>
      </c>
      <c r="CD136" s="267">
        <f t="shared" si="128"/>
        <v>689426.6104427682</v>
      </c>
      <c r="CE136" s="268">
        <f t="shared" si="129"/>
        <v>686616.24601681635</v>
      </c>
      <c r="CF136" s="268">
        <f t="shared" si="130"/>
        <v>-7.0000000000000284E-2</v>
      </c>
      <c r="CG136" s="270">
        <f t="shared" si="131"/>
        <v>-2802.5471969218338</v>
      </c>
      <c r="CH136" s="270">
        <f t="shared" si="132"/>
        <v>-2810.3644259518478</v>
      </c>
      <c r="CI136" s="269">
        <f t="shared" si="133"/>
        <v>7.8172290300140048</v>
      </c>
    </row>
    <row r="137" spans="1:87" s="57" customFormat="1" ht="15.75" customHeight="1" x14ac:dyDescent="0.25">
      <c r="A137" s="297">
        <v>1028576</v>
      </c>
      <c r="B137" s="297">
        <v>4539</v>
      </c>
      <c r="C137" s="347">
        <v>676125</v>
      </c>
      <c r="D137" s="219" t="s">
        <v>1003</v>
      </c>
      <c r="E137" s="299" t="s">
        <v>520</v>
      </c>
      <c r="F137" s="299" t="s">
        <v>1008</v>
      </c>
      <c r="G137" s="301" t="s">
        <v>915</v>
      </c>
      <c r="H137" s="302" t="s">
        <v>1005</v>
      </c>
      <c r="I137" s="56" t="s">
        <v>35</v>
      </c>
      <c r="J137" s="229" t="s">
        <v>36</v>
      </c>
      <c r="K137" s="229" t="s">
        <v>35</v>
      </c>
      <c r="L137" s="56"/>
      <c r="M137" s="56"/>
      <c r="N137" s="58"/>
      <c r="O137" s="297">
        <v>1026412</v>
      </c>
      <c r="P137" s="303">
        <v>25298</v>
      </c>
      <c r="Q137" s="304">
        <v>42005</v>
      </c>
      <c r="R137" s="304">
        <v>42369</v>
      </c>
      <c r="S137" s="303">
        <f t="shared" si="98"/>
        <v>25298</v>
      </c>
      <c r="T137" s="59"/>
      <c r="U137" s="346">
        <f t="shared" si="134"/>
        <v>3.1232534478567416E-3</v>
      </c>
      <c r="V137" s="345">
        <f t="shared" si="135"/>
        <v>2.3819358534449423E-3</v>
      </c>
      <c r="W137" s="27">
        <v>307622.25171124889</v>
      </c>
      <c r="X137" s="27">
        <v>307622.49</v>
      </c>
      <c r="Y137" s="305">
        <f t="shared" si="99"/>
        <v>606116.09999355895</v>
      </c>
      <c r="Z137" s="53">
        <f t="shared" si="96"/>
        <v>41127.699999999997</v>
      </c>
      <c r="AA137" s="54">
        <f t="shared" si="96"/>
        <v>41127.699999999997</v>
      </c>
      <c r="AB137" s="54">
        <f t="shared" si="96"/>
        <v>41127.699999999997</v>
      </c>
      <c r="AC137" s="54">
        <f t="shared" si="96"/>
        <v>41127.699999999997</v>
      </c>
      <c r="AD137" s="52">
        <f t="shared" si="100"/>
        <v>164510.81</v>
      </c>
      <c r="AE137" s="53">
        <f t="shared" si="97"/>
        <v>76380.02</v>
      </c>
      <c r="AF137" s="53">
        <f t="shared" si="97"/>
        <v>76380.02</v>
      </c>
      <c r="AG137" s="53">
        <f t="shared" si="97"/>
        <v>76380.02</v>
      </c>
      <c r="AH137" s="53">
        <f t="shared" si="97"/>
        <v>76380.02</v>
      </c>
      <c r="AI137" s="52">
        <f t="shared" si="101"/>
        <v>305520.08125905716</v>
      </c>
      <c r="AJ137" s="55">
        <f t="shared" si="102"/>
        <v>1076146.991252616</v>
      </c>
      <c r="AK137" s="219" t="s">
        <v>1003</v>
      </c>
      <c r="AL137" s="220">
        <v>35521.831322741207</v>
      </c>
      <c r="AM137" s="242"/>
      <c r="AN137" s="242"/>
      <c r="AO137" s="242">
        <f t="shared" si="103"/>
        <v>651737.7419285581</v>
      </c>
      <c r="AP137" s="243">
        <f t="shared" si="104"/>
        <v>176893.34408602151</v>
      </c>
      <c r="AQ137" s="244">
        <f t="shared" si="105"/>
        <v>328516.21640758839</v>
      </c>
      <c r="AR137" s="245">
        <f t="shared" si="106"/>
        <v>18.350000000000001</v>
      </c>
      <c r="AS137" s="246">
        <f t="shared" si="107"/>
        <v>4.9800000000000004</v>
      </c>
      <c r="AT137" s="246">
        <f t="shared" si="108"/>
        <v>9.25</v>
      </c>
      <c r="AU137" s="251">
        <f t="shared" si="109"/>
        <v>32.58</v>
      </c>
      <c r="AV137" s="245">
        <f t="shared" si="110"/>
        <v>17.059999999999999</v>
      </c>
      <c r="AW137" s="246">
        <f t="shared" si="111"/>
        <v>4.63</v>
      </c>
      <c r="AX137" s="246">
        <f t="shared" si="112"/>
        <v>8.6</v>
      </c>
      <c r="AY137" s="252">
        <f t="shared" si="113"/>
        <v>30.29</v>
      </c>
      <c r="AZ137" s="249">
        <f t="shared" si="114"/>
        <v>17.059999999999999</v>
      </c>
      <c r="BA137" s="56">
        <f t="shared" si="115"/>
        <v>4</v>
      </c>
      <c r="BB137" s="246">
        <f t="shared" si="116"/>
        <v>1.1599999999999999</v>
      </c>
      <c r="BC137" s="250">
        <f t="shared" si="117"/>
        <v>2.15</v>
      </c>
      <c r="BD137" s="246">
        <f t="shared" si="118"/>
        <v>17.059999999999999</v>
      </c>
      <c r="BE137" s="56">
        <v>4</v>
      </c>
      <c r="BF137" s="246">
        <f t="shared" si="119"/>
        <v>1.1599999999999999</v>
      </c>
      <c r="BG137" s="250">
        <f t="shared" si="120"/>
        <v>2.15</v>
      </c>
      <c r="BH137" s="246">
        <f>INDEX('Mar - Aug'!AG:AG,MATCH(C137,'Mar - Aug'!C:C,0))</f>
        <v>16.649999999999999</v>
      </c>
      <c r="BI137" s="56">
        <v>4</v>
      </c>
      <c r="BJ137" s="246">
        <f>INDEX('Mar - Aug'!AK:AK,MATCH($C137,'Mar - Aug'!$C:$C,0))</f>
        <v>1.1299999999999999</v>
      </c>
      <c r="BK137" s="246">
        <f>INDEX('Mar - Aug'!AL:AL,MATCH($C137,'Mar - Aug'!$C:$C,0))</f>
        <v>2.1</v>
      </c>
      <c r="BL137" s="246">
        <f>INDEX('Mar - Aug'!$AG:$AG,MATCH($C137,'Mar - Aug'!$C:$C,0))</f>
        <v>16.649999999999999</v>
      </c>
      <c r="BM137" s="56">
        <v>4</v>
      </c>
      <c r="BN137" s="246">
        <f>INDEX('Mar - Aug'!$AK:$AK,MATCH($C137,'Mar - Aug'!$C:$C,0))</f>
        <v>1.1299999999999999</v>
      </c>
      <c r="BO137" s="246">
        <f>INDEX('Mar - Aug'!$AL:$AL,MATCH($C137,'Mar - Aug'!$C:$C,0))</f>
        <v>2.1</v>
      </c>
      <c r="BP137" s="60">
        <f>INDEX(FY2019_ALL_Targets!EB:EB,MATCH('Final Comp Values'!B137,FY2019_ALL_Targets!A:A,0))</f>
        <v>0</v>
      </c>
      <c r="BQ137" s="60">
        <f>+INDEX(FY2019_ALL_Targets!DY:DY,MATCH(B137,FY2019_ALL_Targets!A:A,0))</f>
        <v>2</v>
      </c>
      <c r="BR137" s="60">
        <f>+INDEX(FY2019_ALL_Targets!DZ:DZ,MATCH(B137,FY2019_ALL_Targets!A:A,0))</f>
        <v>2</v>
      </c>
      <c r="BS137" s="283">
        <f>+INDEX(FY2019_ALL_Targets!EA:EA,MATCH(B137,FY2019_ALL_Targets!A:A,0))</f>
        <v>0</v>
      </c>
      <c r="BT137" s="245">
        <f t="shared" si="136"/>
        <v>0</v>
      </c>
      <c r="BU137" s="245">
        <f t="shared" si="137"/>
        <v>2.2599999999999998</v>
      </c>
      <c r="BV137" s="246">
        <f t="shared" si="138"/>
        <v>4.2</v>
      </c>
      <c r="BW137" s="284">
        <f t="shared" si="121"/>
        <v>229471.03034490818</v>
      </c>
      <c r="BX137" s="245">
        <f t="shared" si="122"/>
        <v>23.83</v>
      </c>
      <c r="BY137" s="246">
        <f t="shared" si="123"/>
        <v>846485.24042092287</v>
      </c>
      <c r="BZ137" s="285">
        <f t="shared" si="124"/>
        <v>2.4137159835066068E-3</v>
      </c>
      <c r="CA137" s="245">
        <f t="shared" si="125"/>
        <v>98230.59</v>
      </c>
      <c r="CB137" s="286">
        <f t="shared" si="126"/>
        <v>2.77</v>
      </c>
      <c r="CC137" s="268">
        <f t="shared" si="127"/>
        <v>-1.0000000000000231E-2</v>
      </c>
      <c r="CD137" s="267">
        <f t="shared" si="128"/>
        <v>1076146.991252616</v>
      </c>
      <c r="CE137" s="268">
        <f t="shared" si="129"/>
        <v>944715.83042092284</v>
      </c>
      <c r="CF137" s="268">
        <f t="shared" si="130"/>
        <v>-3.6900000000000013</v>
      </c>
      <c r="CG137" s="270">
        <f t="shared" si="131"/>
        <v>-131098.79160522134</v>
      </c>
      <c r="CH137" s="270">
        <f t="shared" si="132"/>
        <v>-131431.16083169321</v>
      </c>
      <c r="CI137" s="269">
        <f t="shared" si="133"/>
        <v>332.36922647187021</v>
      </c>
    </row>
    <row r="138" spans="1:87" s="57" customFormat="1" ht="15.75" customHeight="1" x14ac:dyDescent="0.25">
      <c r="A138" s="297">
        <v>1013407</v>
      </c>
      <c r="B138" s="297">
        <v>4542</v>
      </c>
      <c r="C138" s="347">
        <v>675475</v>
      </c>
      <c r="D138" s="219" t="s">
        <v>1003</v>
      </c>
      <c r="E138" s="299" t="s">
        <v>2462</v>
      </c>
      <c r="F138" s="299" t="s">
        <v>2350</v>
      </c>
      <c r="G138" s="301" t="s">
        <v>915</v>
      </c>
      <c r="H138" s="302" t="s">
        <v>1005</v>
      </c>
      <c r="I138" s="56" t="s">
        <v>35</v>
      </c>
      <c r="J138" s="229" t="s">
        <v>36</v>
      </c>
      <c r="K138" s="229" t="s">
        <v>35</v>
      </c>
      <c r="L138" s="56"/>
      <c r="M138" s="56"/>
      <c r="N138" s="58"/>
      <c r="O138" s="297">
        <v>1013407</v>
      </c>
      <c r="P138" s="303">
        <v>15340</v>
      </c>
      <c r="Q138" s="304">
        <v>41883</v>
      </c>
      <c r="R138" s="304">
        <v>42247</v>
      </c>
      <c r="S138" s="303">
        <f t="shared" si="98"/>
        <v>15340</v>
      </c>
      <c r="T138" s="59"/>
      <c r="U138" s="346">
        <f t="shared" si="134"/>
        <v>1.8938535809203264E-3</v>
      </c>
      <c r="V138" s="345">
        <f t="shared" si="135"/>
        <v>1.4443393150385571E-3</v>
      </c>
      <c r="W138" s="27">
        <v>186533.53394443661</v>
      </c>
      <c r="X138" s="27">
        <v>186533.53</v>
      </c>
      <c r="Y138" s="305">
        <f t="shared" si="99"/>
        <v>367531.85919444996</v>
      </c>
      <c r="Z138" s="53">
        <f t="shared" si="96"/>
        <v>24938.69</v>
      </c>
      <c r="AA138" s="54">
        <f t="shared" si="96"/>
        <v>24938.69</v>
      </c>
      <c r="AB138" s="54">
        <f t="shared" si="96"/>
        <v>24938.69</v>
      </c>
      <c r="AC138" s="54">
        <f t="shared" si="96"/>
        <v>24938.69</v>
      </c>
      <c r="AD138" s="52">
        <f t="shared" si="100"/>
        <v>99754.76</v>
      </c>
      <c r="AE138" s="53">
        <f t="shared" si="97"/>
        <v>46314.71</v>
      </c>
      <c r="AF138" s="53">
        <f t="shared" si="97"/>
        <v>46314.71</v>
      </c>
      <c r="AG138" s="53">
        <f t="shared" si="97"/>
        <v>46314.71</v>
      </c>
      <c r="AH138" s="53">
        <f t="shared" si="97"/>
        <v>46314.71</v>
      </c>
      <c r="AI138" s="52">
        <f t="shared" si="101"/>
        <v>185258.83652913023</v>
      </c>
      <c r="AJ138" s="55">
        <f t="shared" si="102"/>
        <v>652545.45572358021</v>
      </c>
      <c r="AK138" s="219" t="s">
        <v>1003</v>
      </c>
      <c r="AL138" s="220">
        <v>35521.831322741207</v>
      </c>
      <c r="AM138" s="242"/>
      <c r="AN138" s="242"/>
      <c r="AO138" s="242">
        <f t="shared" si="103"/>
        <v>395195.54752091394</v>
      </c>
      <c r="AP138" s="243">
        <f t="shared" si="104"/>
        <v>107263.18279569893</v>
      </c>
      <c r="AQ138" s="244">
        <f t="shared" si="105"/>
        <v>199203.05003132284</v>
      </c>
      <c r="AR138" s="245">
        <f t="shared" si="106"/>
        <v>11.13</v>
      </c>
      <c r="AS138" s="246">
        <f t="shared" si="107"/>
        <v>3.02</v>
      </c>
      <c r="AT138" s="246">
        <f t="shared" si="108"/>
        <v>5.61</v>
      </c>
      <c r="AU138" s="251">
        <f t="shared" si="109"/>
        <v>19.760000000000002</v>
      </c>
      <c r="AV138" s="245">
        <f t="shared" si="110"/>
        <v>10.35</v>
      </c>
      <c r="AW138" s="246">
        <f t="shared" si="111"/>
        <v>2.81</v>
      </c>
      <c r="AX138" s="246">
        <f t="shared" si="112"/>
        <v>5.22</v>
      </c>
      <c r="AY138" s="252">
        <f t="shared" si="113"/>
        <v>18.38</v>
      </c>
      <c r="AZ138" s="249">
        <f t="shared" si="114"/>
        <v>10.35</v>
      </c>
      <c r="BA138" s="56">
        <f t="shared" si="115"/>
        <v>4</v>
      </c>
      <c r="BB138" s="246">
        <f t="shared" si="116"/>
        <v>0.7</v>
      </c>
      <c r="BC138" s="250">
        <f t="shared" si="117"/>
        <v>1.31</v>
      </c>
      <c r="BD138" s="246">
        <f t="shared" si="118"/>
        <v>10.35</v>
      </c>
      <c r="BE138" s="56">
        <v>4</v>
      </c>
      <c r="BF138" s="246">
        <f t="shared" si="119"/>
        <v>0.7</v>
      </c>
      <c r="BG138" s="250">
        <f t="shared" si="120"/>
        <v>1.31</v>
      </c>
      <c r="BH138" s="246">
        <f>INDEX('Mar - Aug'!AG:AG,MATCH(C138,'Mar - Aug'!C:C,0))</f>
        <v>10.1</v>
      </c>
      <c r="BI138" s="56">
        <v>4</v>
      </c>
      <c r="BJ138" s="246">
        <f>INDEX('Mar - Aug'!AK:AK,MATCH($C138,'Mar - Aug'!$C:$C,0))</f>
        <v>0.69</v>
      </c>
      <c r="BK138" s="246">
        <f>INDEX('Mar - Aug'!AL:AL,MATCH($C138,'Mar - Aug'!$C:$C,0))</f>
        <v>1.27</v>
      </c>
      <c r="BL138" s="246">
        <f>INDEX('Mar - Aug'!$AG:$AG,MATCH($C138,'Mar - Aug'!$C:$C,0))</f>
        <v>10.1</v>
      </c>
      <c r="BM138" s="56">
        <v>4</v>
      </c>
      <c r="BN138" s="246">
        <f>INDEX('Mar - Aug'!$AK:$AK,MATCH($C138,'Mar - Aug'!$C:$C,0))</f>
        <v>0.69</v>
      </c>
      <c r="BO138" s="246">
        <f>INDEX('Mar - Aug'!$AL:$AL,MATCH($C138,'Mar - Aug'!$C:$C,0))</f>
        <v>1.27</v>
      </c>
      <c r="BP138" s="60">
        <f>INDEX(FY2019_ALL_Targets!EB:EB,MATCH('Final Comp Values'!B138,FY2019_ALL_Targets!A:A,0))</f>
        <v>0</v>
      </c>
      <c r="BQ138" s="60">
        <f>+INDEX(FY2019_ALL_Targets!DY:DY,MATCH(B138,FY2019_ALL_Targets!A:A,0))</f>
        <v>0</v>
      </c>
      <c r="BR138" s="60">
        <f>+INDEX(FY2019_ALL_Targets!DZ:DZ,MATCH(B138,FY2019_ALL_Targets!A:A,0))</f>
        <v>0</v>
      </c>
      <c r="BS138" s="283">
        <f>+INDEX(FY2019_ALL_Targets!EA:EA,MATCH(B138,FY2019_ALL_Targets!A:A,0))</f>
        <v>0</v>
      </c>
      <c r="BT138" s="245">
        <f t="shared" si="136"/>
        <v>0</v>
      </c>
      <c r="BU138" s="245">
        <f t="shared" si="137"/>
        <v>0</v>
      </c>
      <c r="BV138" s="246">
        <f t="shared" si="138"/>
        <v>0</v>
      </c>
      <c r="BW138" s="284">
        <f t="shared" si="121"/>
        <v>0</v>
      </c>
      <c r="BX138" s="245">
        <f t="shared" si="122"/>
        <v>18.38</v>
      </c>
      <c r="BY138" s="246">
        <f t="shared" si="123"/>
        <v>652891.25971198338</v>
      </c>
      <c r="BZ138" s="285">
        <f t="shared" si="124"/>
        <v>1.8616911362505848E-3</v>
      </c>
      <c r="CA138" s="245">
        <f t="shared" si="125"/>
        <v>75764.929999999993</v>
      </c>
      <c r="CB138" s="286">
        <f t="shared" si="126"/>
        <v>2.13</v>
      </c>
      <c r="CC138" s="268">
        <f t="shared" si="127"/>
        <v>-1.0000000000000453E-2</v>
      </c>
      <c r="CD138" s="267">
        <f t="shared" si="128"/>
        <v>652545.45572358021</v>
      </c>
      <c r="CE138" s="268">
        <f t="shared" si="129"/>
        <v>728656.18971198332</v>
      </c>
      <c r="CF138" s="268">
        <f t="shared" si="130"/>
        <v>2.129999999999999</v>
      </c>
      <c r="CG138" s="270">
        <f t="shared" si="131"/>
        <v>75621.426588205941</v>
      </c>
      <c r="CH138" s="270">
        <f t="shared" si="132"/>
        <v>76110.73398840311</v>
      </c>
      <c r="CI138" s="269">
        <f t="shared" si="133"/>
        <v>-489.30740019716904</v>
      </c>
    </row>
    <row r="139" spans="1:87" s="57" customFormat="1" ht="15.75" customHeight="1" x14ac:dyDescent="0.25">
      <c r="A139" s="297">
        <v>1026413</v>
      </c>
      <c r="B139" s="297">
        <v>4543</v>
      </c>
      <c r="C139" s="347">
        <v>675395</v>
      </c>
      <c r="D139" s="219" t="s">
        <v>913</v>
      </c>
      <c r="E139" s="299" t="s">
        <v>522</v>
      </c>
      <c r="F139" s="299" t="s">
        <v>2299</v>
      </c>
      <c r="G139" s="301" t="s">
        <v>1021</v>
      </c>
      <c r="H139" s="302" t="s">
        <v>1018</v>
      </c>
      <c r="I139" s="56" t="s">
        <v>35</v>
      </c>
      <c r="J139" s="229" t="s">
        <v>35</v>
      </c>
      <c r="K139" s="229" t="s">
        <v>35</v>
      </c>
      <c r="L139" s="56"/>
      <c r="M139" s="56"/>
      <c r="N139" s="58"/>
      <c r="O139" s="297">
        <v>1026413</v>
      </c>
      <c r="P139" s="303">
        <v>14533</v>
      </c>
      <c r="Q139" s="304">
        <v>42005</v>
      </c>
      <c r="R139" s="304">
        <v>42277</v>
      </c>
      <c r="S139" s="303">
        <f t="shared" si="98"/>
        <v>19431</v>
      </c>
      <c r="T139" s="59"/>
      <c r="U139" s="346" t="str">
        <f t="shared" si="134"/>
        <v/>
      </c>
      <c r="V139" s="345">
        <f t="shared" si="135"/>
        <v>1.8295278507505998E-3</v>
      </c>
      <c r="W139" s="27">
        <v>0</v>
      </c>
      <c r="X139" s="27">
        <v>0</v>
      </c>
      <c r="Y139" s="305">
        <f t="shared" si="99"/>
        <v>0</v>
      </c>
      <c r="Z139" s="53">
        <f t="shared" si="96"/>
        <v>31589.55</v>
      </c>
      <c r="AA139" s="54">
        <f t="shared" si="96"/>
        <v>31589.55</v>
      </c>
      <c r="AB139" s="54">
        <f t="shared" si="96"/>
        <v>31589.55</v>
      </c>
      <c r="AC139" s="54">
        <f t="shared" si="96"/>
        <v>31589.55</v>
      </c>
      <c r="AD139" s="52">
        <f t="shared" si="100"/>
        <v>126358.19</v>
      </c>
      <c r="AE139" s="53">
        <f t="shared" si="97"/>
        <v>58666.3</v>
      </c>
      <c r="AF139" s="53">
        <f t="shared" si="97"/>
        <v>58666.3</v>
      </c>
      <c r="AG139" s="53">
        <f t="shared" si="97"/>
        <v>58666.3</v>
      </c>
      <c r="AH139" s="53">
        <f t="shared" si="97"/>
        <v>58666.3</v>
      </c>
      <c r="AI139" s="52">
        <f t="shared" si="101"/>
        <v>234665.21855264207</v>
      </c>
      <c r="AJ139" s="55">
        <f t="shared" si="102"/>
        <v>361023.4085526421</v>
      </c>
      <c r="AK139" s="219" t="s">
        <v>913</v>
      </c>
      <c r="AL139" s="220">
        <v>61485.26180987338</v>
      </c>
      <c r="AM139" s="242"/>
      <c r="AN139" s="242"/>
      <c r="AO139" s="242">
        <f t="shared" si="103"/>
        <v>0</v>
      </c>
      <c r="AP139" s="243">
        <f t="shared" si="104"/>
        <v>135869.02150537635</v>
      </c>
      <c r="AQ139" s="244">
        <f t="shared" si="105"/>
        <v>252328.19199208825</v>
      </c>
      <c r="AR139" s="245">
        <f t="shared" si="106"/>
        <v>0</v>
      </c>
      <c r="AS139" s="246">
        <f t="shared" si="107"/>
        <v>2.21</v>
      </c>
      <c r="AT139" s="246">
        <f t="shared" si="108"/>
        <v>4.0999999999999996</v>
      </c>
      <c r="AU139" s="251">
        <f t="shared" si="109"/>
        <v>6.31</v>
      </c>
      <c r="AV139" s="245">
        <f t="shared" si="110"/>
        <v>0</v>
      </c>
      <c r="AW139" s="246">
        <f t="shared" si="111"/>
        <v>2.06</v>
      </c>
      <c r="AX139" s="246">
        <f t="shared" si="112"/>
        <v>3.82</v>
      </c>
      <c r="AY139" s="252">
        <f t="shared" si="113"/>
        <v>5.88</v>
      </c>
      <c r="AZ139" s="249">
        <f t="shared" si="114"/>
        <v>0</v>
      </c>
      <c r="BA139" s="56">
        <f t="shared" si="115"/>
        <v>4</v>
      </c>
      <c r="BB139" s="246">
        <f t="shared" si="116"/>
        <v>0.52</v>
      </c>
      <c r="BC139" s="250">
        <f t="shared" si="117"/>
        <v>0.96</v>
      </c>
      <c r="BD139" s="246">
        <f t="shared" si="118"/>
        <v>0</v>
      </c>
      <c r="BE139" s="56">
        <v>4</v>
      </c>
      <c r="BF139" s="246">
        <f t="shared" si="119"/>
        <v>0.52</v>
      </c>
      <c r="BG139" s="250">
        <f t="shared" si="120"/>
        <v>0.96</v>
      </c>
      <c r="BH139" s="246">
        <f>INDEX('Mar - Aug'!AG:AG,MATCH(C139,'Mar - Aug'!C:C,0))</f>
        <v>0</v>
      </c>
      <c r="BI139" s="56">
        <v>4</v>
      </c>
      <c r="BJ139" s="246">
        <f>INDEX('Mar - Aug'!AK:AK,MATCH($C139,'Mar - Aug'!$C:$C,0))</f>
        <v>0.5</v>
      </c>
      <c r="BK139" s="246">
        <f>INDEX('Mar - Aug'!AL:AL,MATCH($C139,'Mar - Aug'!$C:$C,0))</f>
        <v>0.94</v>
      </c>
      <c r="BL139" s="246">
        <f>INDEX('Mar - Aug'!$AG:$AG,MATCH($C139,'Mar - Aug'!$C:$C,0))</f>
        <v>0</v>
      </c>
      <c r="BM139" s="56">
        <v>4</v>
      </c>
      <c r="BN139" s="246">
        <f>INDEX('Mar - Aug'!$AK:$AK,MATCH($C139,'Mar - Aug'!$C:$C,0))</f>
        <v>0.5</v>
      </c>
      <c r="BO139" s="246">
        <f>INDEX('Mar - Aug'!$AL:$AL,MATCH($C139,'Mar - Aug'!$C:$C,0))</f>
        <v>0.94</v>
      </c>
      <c r="BP139" s="60">
        <f>INDEX(FY2019_ALL_Targets!EB:EB,MATCH('Final Comp Values'!B139,FY2019_ALL_Targets!A:A,0))</f>
        <v>3</v>
      </c>
      <c r="BQ139" s="60">
        <f>+INDEX(FY2019_ALL_Targets!DY:DY,MATCH(B139,FY2019_ALL_Targets!A:A,0))</f>
        <v>2</v>
      </c>
      <c r="BR139" s="60">
        <f>+INDEX(FY2019_ALL_Targets!DZ:DZ,MATCH(B139,FY2019_ALL_Targets!A:A,0))</f>
        <v>2</v>
      </c>
      <c r="BS139" s="283">
        <f>+INDEX(FY2019_ALL_Targets!EA:EA,MATCH(B139,FY2019_ALL_Targets!A:A,0))</f>
        <v>0</v>
      </c>
      <c r="BT139" s="245">
        <f t="shared" si="136"/>
        <v>0</v>
      </c>
      <c r="BU139" s="245">
        <f t="shared" si="137"/>
        <v>1</v>
      </c>
      <c r="BV139" s="246">
        <f t="shared" si="138"/>
        <v>1.88</v>
      </c>
      <c r="BW139" s="284">
        <f t="shared" si="121"/>
        <v>177077.55401243531</v>
      </c>
      <c r="BX139" s="245">
        <f t="shared" si="122"/>
        <v>3</v>
      </c>
      <c r="BY139" s="246">
        <f t="shared" si="123"/>
        <v>184455.78542962013</v>
      </c>
      <c r="BZ139" s="285">
        <f t="shared" si="124"/>
        <v>5.2596767938959852E-4</v>
      </c>
      <c r="CA139" s="245">
        <f t="shared" si="125"/>
        <v>21405.22</v>
      </c>
      <c r="CB139" s="286">
        <f t="shared" si="126"/>
        <v>0.35</v>
      </c>
      <c r="CC139" s="268">
        <f t="shared" si="127"/>
        <v>-4.000000000000048E-2</v>
      </c>
      <c r="CD139" s="267">
        <f t="shared" si="128"/>
        <v>361023.4085526421</v>
      </c>
      <c r="CE139" s="268">
        <f t="shared" si="129"/>
        <v>205861.00542962013</v>
      </c>
      <c r="CF139" s="268">
        <f t="shared" si="130"/>
        <v>-2.5299999999999998</v>
      </c>
      <c r="CG139" s="270">
        <f t="shared" si="131"/>
        <v>-155338.30333982728</v>
      </c>
      <c r="CH139" s="270">
        <f t="shared" si="132"/>
        <v>-155162.40312302197</v>
      </c>
      <c r="CI139" s="269">
        <f t="shared" si="133"/>
        <v>-175.90021680531208</v>
      </c>
    </row>
    <row r="140" spans="1:87" s="57" customFormat="1" ht="15.75" customHeight="1" x14ac:dyDescent="0.25">
      <c r="A140" s="297">
        <v>1027326</v>
      </c>
      <c r="B140" s="297">
        <v>4544</v>
      </c>
      <c r="C140" s="347">
        <v>455709</v>
      </c>
      <c r="D140" s="219" t="s">
        <v>920</v>
      </c>
      <c r="E140" s="299" t="s">
        <v>523</v>
      </c>
      <c r="F140" s="299" t="s">
        <v>2856</v>
      </c>
      <c r="G140" s="301" t="s">
        <v>1021</v>
      </c>
      <c r="H140" s="302" t="s">
        <v>917</v>
      </c>
      <c r="I140" s="56" t="s">
        <v>35</v>
      </c>
      <c r="J140" s="229" t="s">
        <v>36</v>
      </c>
      <c r="K140" s="229" t="s">
        <v>35</v>
      </c>
      <c r="L140" s="56"/>
      <c r="M140" s="56"/>
      <c r="N140" s="58"/>
      <c r="O140" s="297">
        <v>1012202</v>
      </c>
      <c r="P140" s="303">
        <v>8382</v>
      </c>
      <c r="Q140" s="304">
        <v>42005</v>
      </c>
      <c r="R140" s="304">
        <v>42352</v>
      </c>
      <c r="S140" s="303">
        <f t="shared" si="98"/>
        <v>8791</v>
      </c>
      <c r="T140" s="59"/>
      <c r="U140" s="346" t="str">
        <f t="shared" si="134"/>
        <v/>
      </c>
      <c r="V140" s="345">
        <f t="shared" si="135"/>
        <v>8.2771753054132686E-4</v>
      </c>
      <c r="W140" s="27">
        <v>0</v>
      </c>
      <c r="X140" s="27">
        <v>0</v>
      </c>
      <c r="Y140" s="305">
        <f t="shared" si="99"/>
        <v>0</v>
      </c>
      <c r="Z140" s="53">
        <f t="shared" si="96"/>
        <v>14291.79</v>
      </c>
      <c r="AA140" s="54">
        <f t="shared" si="96"/>
        <v>14291.79</v>
      </c>
      <c r="AB140" s="54">
        <f t="shared" si="96"/>
        <v>14291.79</v>
      </c>
      <c r="AC140" s="54">
        <f t="shared" si="96"/>
        <v>14291.79</v>
      </c>
      <c r="AD140" s="52">
        <f t="shared" si="100"/>
        <v>57167.15</v>
      </c>
      <c r="AE140" s="53">
        <f t="shared" si="97"/>
        <v>26541.89</v>
      </c>
      <c r="AF140" s="53">
        <f t="shared" si="97"/>
        <v>26541.89</v>
      </c>
      <c r="AG140" s="53">
        <f t="shared" si="97"/>
        <v>26541.89</v>
      </c>
      <c r="AH140" s="53">
        <f t="shared" si="97"/>
        <v>26541.89</v>
      </c>
      <c r="AI140" s="52">
        <f t="shared" si="101"/>
        <v>106167.56401092463</v>
      </c>
      <c r="AJ140" s="55">
        <f t="shared" si="102"/>
        <v>163334.71401092462</v>
      </c>
      <c r="AK140" s="219" t="s">
        <v>920</v>
      </c>
      <c r="AL140" s="220">
        <v>54680.661225614327</v>
      </c>
      <c r="AM140" s="242"/>
      <c r="AN140" s="242"/>
      <c r="AO140" s="242">
        <f t="shared" si="103"/>
        <v>0</v>
      </c>
      <c r="AP140" s="243">
        <f t="shared" si="104"/>
        <v>61470.053763440868</v>
      </c>
      <c r="AQ140" s="244">
        <f t="shared" si="105"/>
        <v>114158.67097948886</v>
      </c>
      <c r="AR140" s="245">
        <f t="shared" si="106"/>
        <v>0</v>
      </c>
      <c r="AS140" s="246">
        <f t="shared" si="107"/>
        <v>1.1200000000000001</v>
      </c>
      <c r="AT140" s="246">
        <f t="shared" si="108"/>
        <v>2.09</v>
      </c>
      <c r="AU140" s="251">
        <f t="shared" si="109"/>
        <v>3.21</v>
      </c>
      <c r="AV140" s="245">
        <f t="shared" si="110"/>
        <v>0</v>
      </c>
      <c r="AW140" s="246">
        <f t="shared" si="111"/>
        <v>1.05</v>
      </c>
      <c r="AX140" s="246">
        <f t="shared" si="112"/>
        <v>1.94</v>
      </c>
      <c r="AY140" s="252">
        <f t="shared" si="113"/>
        <v>2.99</v>
      </c>
      <c r="AZ140" s="249">
        <f t="shared" si="114"/>
        <v>0</v>
      </c>
      <c r="BA140" s="56">
        <f t="shared" si="115"/>
        <v>4</v>
      </c>
      <c r="BB140" s="246">
        <f t="shared" si="116"/>
        <v>0.26</v>
      </c>
      <c r="BC140" s="250">
        <f t="shared" si="117"/>
        <v>0.49</v>
      </c>
      <c r="BD140" s="246">
        <f t="shared" si="118"/>
        <v>0</v>
      </c>
      <c r="BE140" s="56">
        <v>4</v>
      </c>
      <c r="BF140" s="246">
        <f t="shared" si="119"/>
        <v>0.26</v>
      </c>
      <c r="BG140" s="250">
        <f t="shared" si="120"/>
        <v>0.49</v>
      </c>
      <c r="BH140" s="246">
        <f>INDEX('Mar - Aug'!AG:AG,MATCH(C140,'Mar - Aug'!C:C,0))</f>
        <v>0</v>
      </c>
      <c r="BI140" s="56">
        <v>4</v>
      </c>
      <c r="BJ140" s="246">
        <f>INDEX('Mar - Aug'!AK:AK,MATCH($C140,'Mar - Aug'!$C:$C,0))</f>
        <v>0.26</v>
      </c>
      <c r="BK140" s="246">
        <f>INDEX('Mar - Aug'!AL:AL,MATCH($C140,'Mar - Aug'!$C:$C,0))</f>
        <v>0.48</v>
      </c>
      <c r="BL140" s="246">
        <f>INDEX('Mar - Aug'!$AG:$AG,MATCH($C140,'Mar - Aug'!$C:$C,0))</f>
        <v>0</v>
      </c>
      <c r="BM140" s="56">
        <v>4</v>
      </c>
      <c r="BN140" s="246">
        <f>INDEX('Mar - Aug'!$AK:$AK,MATCH($C140,'Mar - Aug'!$C:$C,0))</f>
        <v>0.26</v>
      </c>
      <c r="BO140" s="246">
        <f>INDEX('Mar - Aug'!$AL:$AL,MATCH($C140,'Mar - Aug'!$C:$C,0))</f>
        <v>0.48</v>
      </c>
      <c r="BP140" s="60">
        <f>INDEX(FY2019_ALL_Targets!EB:EB,MATCH('Final Comp Values'!B140,FY2019_ALL_Targets!A:A,0))</f>
        <v>3</v>
      </c>
      <c r="BQ140" s="60">
        <f>+INDEX(FY2019_ALL_Targets!DY:DY,MATCH(B140,FY2019_ALL_Targets!A:A,0))</f>
        <v>2</v>
      </c>
      <c r="BR140" s="60">
        <f>+INDEX(FY2019_ALL_Targets!DZ:DZ,MATCH(B140,FY2019_ALL_Targets!A:A,0))</f>
        <v>2</v>
      </c>
      <c r="BS140" s="283">
        <f>+INDEX(FY2019_ALL_Targets!EA:EA,MATCH(B140,FY2019_ALL_Targets!A:A,0))</f>
        <v>0</v>
      </c>
      <c r="BT140" s="245">
        <f t="shared" si="136"/>
        <v>0</v>
      </c>
      <c r="BU140" s="245">
        <f t="shared" si="137"/>
        <v>0.52</v>
      </c>
      <c r="BV140" s="246">
        <f t="shared" si="138"/>
        <v>0.96</v>
      </c>
      <c r="BW140" s="284">
        <f t="shared" si="121"/>
        <v>80927.378613909197</v>
      </c>
      <c r="BX140" s="245">
        <f t="shared" si="122"/>
        <v>1.5100000000000002</v>
      </c>
      <c r="BY140" s="246">
        <f t="shared" si="123"/>
        <v>82567.798450677641</v>
      </c>
      <c r="BZ140" s="285">
        <f t="shared" si="124"/>
        <v>2.3543849948789563E-4</v>
      </c>
      <c r="CA140" s="245">
        <f t="shared" si="125"/>
        <v>9581.6</v>
      </c>
      <c r="CB140" s="286">
        <f t="shared" si="126"/>
        <v>0.18</v>
      </c>
      <c r="CC140" s="268">
        <f t="shared" si="127"/>
        <v>-9.9999999999997868E-3</v>
      </c>
      <c r="CD140" s="267">
        <f t="shared" si="128"/>
        <v>163334.71401092462</v>
      </c>
      <c r="CE140" s="268">
        <f t="shared" si="129"/>
        <v>92149.398450677647</v>
      </c>
      <c r="CF140" s="268">
        <f t="shared" si="130"/>
        <v>-1.3</v>
      </c>
      <c r="CG140" s="270">
        <f t="shared" si="131"/>
        <v>-71015.093048228096</v>
      </c>
      <c r="CH140" s="270">
        <f t="shared" si="132"/>
        <v>-71185.315560246978</v>
      </c>
      <c r="CI140" s="269">
        <f t="shared" si="133"/>
        <v>170.22251201888139</v>
      </c>
    </row>
    <row r="141" spans="1:87" s="57" customFormat="1" ht="15.75" customHeight="1" x14ac:dyDescent="0.25">
      <c r="A141" s="297">
        <v>1028692</v>
      </c>
      <c r="B141" s="297">
        <v>4545</v>
      </c>
      <c r="C141" s="347">
        <v>675076</v>
      </c>
      <c r="D141" s="219" t="s">
        <v>925</v>
      </c>
      <c r="E141" s="299" t="s">
        <v>2565</v>
      </c>
      <c r="F141" s="299" t="s">
        <v>1016</v>
      </c>
      <c r="G141" s="301" t="s">
        <v>915</v>
      </c>
      <c r="H141" s="302" t="s">
        <v>1017</v>
      </c>
      <c r="I141" s="56" t="s">
        <v>35</v>
      </c>
      <c r="J141" s="229" t="s">
        <v>36</v>
      </c>
      <c r="K141" s="229" t="s">
        <v>35</v>
      </c>
      <c r="L141" s="56"/>
      <c r="M141" s="56"/>
      <c r="N141" s="58"/>
      <c r="O141" s="297">
        <v>1021216</v>
      </c>
      <c r="P141" s="303">
        <v>13093</v>
      </c>
      <c r="Q141" s="304">
        <v>42005</v>
      </c>
      <c r="R141" s="304">
        <v>42369</v>
      </c>
      <c r="S141" s="303">
        <f t="shared" si="98"/>
        <v>13093</v>
      </c>
      <c r="T141" s="59"/>
      <c r="U141" s="346">
        <f t="shared" si="134"/>
        <v>1.6164423034543567E-3</v>
      </c>
      <c r="V141" s="345">
        <f t="shared" si="135"/>
        <v>1.2327727934680461E-3</v>
      </c>
      <c r="W141" s="27">
        <v>159210.14077022224</v>
      </c>
      <c r="X141" s="27">
        <v>159210.14000000001</v>
      </c>
      <c r="Y141" s="305">
        <f t="shared" si="99"/>
        <v>313695.86912861362</v>
      </c>
      <c r="Z141" s="53">
        <f t="shared" si="96"/>
        <v>21285.68</v>
      </c>
      <c r="AA141" s="54">
        <f t="shared" si="96"/>
        <v>21285.68</v>
      </c>
      <c r="AB141" s="54">
        <f t="shared" si="96"/>
        <v>21285.68</v>
      </c>
      <c r="AC141" s="54">
        <f t="shared" si="96"/>
        <v>21285.68</v>
      </c>
      <c r="AD141" s="52">
        <f t="shared" si="100"/>
        <v>85142.7</v>
      </c>
      <c r="AE141" s="53">
        <f t="shared" si="97"/>
        <v>39530.54</v>
      </c>
      <c r="AF141" s="53">
        <f t="shared" si="97"/>
        <v>39530.54</v>
      </c>
      <c r="AG141" s="53">
        <f t="shared" si="97"/>
        <v>39530.54</v>
      </c>
      <c r="AH141" s="53">
        <f t="shared" si="97"/>
        <v>39530.54</v>
      </c>
      <c r="AI141" s="52">
        <f t="shared" si="101"/>
        <v>158122.16080025438</v>
      </c>
      <c r="AJ141" s="55">
        <f t="shared" si="102"/>
        <v>556960.72992886801</v>
      </c>
      <c r="AK141" s="219" t="s">
        <v>925</v>
      </c>
      <c r="AL141" s="220">
        <v>58482.872744368782</v>
      </c>
      <c r="AM141" s="242"/>
      <c r="AN141" s="242"/>
      <c r="AO141" s="242">
        <f t="shared" si="103"/>
        <v>337307.38615979959</v>
      </c>
      <c r="AP141" s="243">
        <f t="shared" si="104"/>
        <v>91551.290322580651</v>
      </c>
      <c r="AQ141" s="244">
        <f t="shared" si="105"/>
        <v>170023.82881747783</v>
      </c>
      <c r="AR141" s="245">
        <f t="shared" si="106"/>
        <v>5.77</v>
      </c>
      <c r="AS141" s="246">
        <f t="shared" si="107"/>
        <v>1.57</v>
      </c>
      <c r="AT141" s="246">
        <f t="shared" si="108"/>
        <v>2.91</v>
      </c>
      <c r="AU141" s="251">
        <f t="shared" si="109"/>
        <v>10.25</v>
      </c>
      <c r="AV141" s="245">
        <f t="shared" si="110"/>
        <v>5.36</v>
      </c>
      <c r="AW141" s="246">
        <f t="shared" si="111"/>
        <v>1.46</v>
      </c>
      <c r="AX141" s="246">
        <f t="shared" si="112"/>
        <v>2.7</v>
      </c>
      <c r="AY141" s="252">
        <f t="shared" si="113"/>
        <v>9.52</v>
      </c>
      <c r="AZ141" s="249">
        <f t="shared" si="114"/>
        <v>5.36</v>
      </c>
      <c r="BA141" s="56">
        <f t="shared" si="115"/>
        <v>4</v>
      </c>
      <c r="BB141" s="246">
        <f t="shared" si="116"/>
        <v>0.37</v>
      </c>
      <c r="BC141" s="250">
        <f t="shared" si="117"/>
        <v>0.68</v>
      </c>
      <c r="BD141" s="246">
        <f t="shared" si="118"/>
        <v>5.36</v>
      </c>
      <c r="BE141" s="56">
        <v>4</v>
      </c>
      <c r="BF141" s="246">
        <f t="shared" si="119"/>
        <v>0.37</v>
      </c>
      <c r="BG141" s="250">
        <f t="shared" si="120"/>
        <v>0.68</v>
      </c>
      <c r="BH141" s="246">
        <f>INDEX('Mar - Aug'!AG:AG,MATCH(C141,'Mar - Aug'!C:C,0))</f>
        <v>5.39</v>
      </c>
      <c r="BI141" s="56">
        <v>4</v>
      </c>
      <c r="BJ141" s="246">
        <f>INDEX('Mar - Aug'!AK:AK,MATCH($C141,'Mar - Aug'!$C:$C,0))</f>
        <v>0.37</v>
      </c>
      <c r="BK141" s="246">
        <f>INDEX('Mar - Aug'!AL:AL,MATCH($C141,'Mar - Aug'!$C:$C,0))</f>
        <v>0.68</v>
      </c>
      <c r="BL141" s="246">
        <f>INDEX('Mar - Aug'!$AG:$AG,MATCH($C141,'Mar - Aug'!$C:$C,0))</f>
        <v>5.39</v>
      </c>
      <c r="BM141" s="56">
        <v>4</v>
      </c>
      <c r="BN141" s="246">
        <f>INDEX('Mar - Aug'!$AK:$AK,MATCH($C141,'Mar - Aug'!$C:$C,0))</f>
        <v>0.37</v>
      </c>
      <c r="BO141" s="246">
        <f>INDEX('Mar - Aug'!$AL:$AL,MATCH($C141,'Mar - Aug'!$C:$C,0))</f>
        <v>0.68</v>
      </c>
      <c r="BP141" s="60">
        <f>INDEX(FY2019_ALL_Targets!EB:EB,MATCH('Final Comp Values'!B141,FY2019_ALL_Targets!A:A,0))</f>
        <v>0</v>
      </c>
      <c r="BQ141" s="60">
        <f>+INDEX(FY2019_ALL_Targets!DY:DY,MATCH(B141,FY2019_ALL_Targets!A:A,0))</f>
        <v>1</v>
      </c>
      <c r="BR141" s="60">
        <f>+INDEX(FY2019_ALL_Targets!DZ:DZ,MATCH(B141,FY2019_ALL_Targets!A:A,0))</f>
        <v>1</v>
      </c>
      <c r="BS141" s="283">
        <f>+INDEX(FY2019_ALL_Targets!EA:EA,MATCH(B141,FY2019_ALL_Targets!A:A,0))</f>
        <v>0</v>
      </c>
      <c r="BT141" s="245">
        <f t="shared" si="136"/>
        <v>0</v>
      </c>
      <c r="BU141" s="245">
        <f t="shared" si="137"/>
        <v>0.37</v>
      </c>
      <c r="BV141" s="246">
        <f t="shared" si="138"/>
        <v>0.68</v>
      </c>
      <c r="BW141" s="284">
        <f t="shared" si="121"/>
        <v>61407.016381587222</v>
      </c>
      <c r="BX141" s="245">
        <f t="shared" si="122"/>
        <v>8.4699999999999989</v>
      </c>
      <c r="BY141" s="246">
        <f t="shared" si="123"/>
        <v>495349.93214480352</v>
      </c>
      <c r="BZ141" s="285">
        <f t="shared" si="124"/>
        <v>1.4124688672094092E-3</v>
      </c>
      <c r="CA141" s="245">
        <f t="shared" si="125"/>
        <v>57483.01</v>
      </c>
      <c r="CB141" s="286">
        <f t="shared" si="126"/>
        <v>0.98</v>
      </c>
      <c r="CC141" s="268">
        <f t="shared" si="127"/>
        <v>-4.000000000000159E-2</v>
      </c>
      <c r="CD141" s="267">
        <f t="shared" si="128"/>
        <v>556960.72992886801</v>
      </c>
      <c r="CE141" s="268">
        <f t="shared" si="129"/>
        <v>552832.94214480347</v>
      </c>
      <c r="CF141" s="268">
        <f t="shared" si="130"/>
        <v>-7.0000000000000284E-2</v>
      </c>
      <c r="CG141" s="270">
        <f t="shared" si="131"/>
        <v>-4095.2994847711052</v>
      </c>
      <c r="CH141" s="270">
        <f t="shared" si="132"/>
        <v>-4127.7877840645378</v>
      </c>
      <c r="CI141" s="269">
        <f t="shared" si="133"/>
        <v>32.488299293432647</v>
      </c>
    </row>
    <row r="142" spans="1:87" s="57" customFormat="1" ht="15.75" customHeight="1" x14ac:dyDescent="0.25">
      <c r="A142" s="297">
        <v>1017863</v>
      </c>
      <c r="B142" s="297">
        <v>4547</v>
      </c>
      <c r="C142" s="347">
        <v>675044</v>
      </c>
      <c r="D142" s="219" t="s">
        <v>1003</v>
      </c>
      <c r="E142" s="299" t="s">
        <v>2861</v>
      </c>
      <c r="F142" s="299" t="s">
        <v>1022</v>
      </c>
      <c r="G142" s="301" t="s">
        <v>1021</v>
      </c>
      <c r="H142" s="302" t="s">
        <v>917</v>
      </c>
      <c r="I142" s="56" t="s">
        <v>35</v>
      </c>
      <c r="J142" s="229" t="s">
        <v>36</v>
      </c>
      <c r="K142" s="229" t="s">
        <v>35</v>
      </c>
      <c r="L142" s="56"/>
      <c r="M142" s="56"/>
      <c r="N142" s="58"/>
      <c r="O142" s="297">
        <v>1017863</v>
      </c>
      <c r="P142" s="303">
        <v>16121</v>
      </c>
      <c r="Q142" s="304">
        <v>42005</v>
      </c>
      <c r="R142" s="304">
        <v>42369</v>
      </c>
      <c r="S142" s="303">
        <f t="shared" si="98"/>
        <v>16121</v>
      </c>
      <c r="T142" s="59"/>
      <c r="U142" s="346" t="str">
        <f t="shared" si="134"/>
        <v/>
      </c>
      <c r="V142" s="345">
        <f t="shared" si="135"/>
        <v>1.5178744522644444E-3</v>
      </c>
      <c r="W142" s="27">
        <v>0</v>
      </c>
      <c r="X142" s="27">
        <v>0</v>
      </c>
      <c r="Y142" s="305">
        <f t="shared" si="99"/>
        <v>0</v>
      </c>
      <c r="Z142" s="53">
        <f t="shared" si="96"/>
        <v>26208.39</v>
      </c>
      <c r="AA142" s="54">
        <f t="shared" si="96"/>
        <v>26208.39</v>
      </c>
      <c r="AB142" s="54">
        <f t="shared" si="96"/>
        <v>26208.39</v>
      </c>
      <c r="AC142" s="54">
        <f t="shared" si="96"/>
        <v>26208.39</v>
      </c>
      <c r="AD142" s="52">
        <f t="shared" si="100"/>
        <v>104833.54</v>
      </c>
      <c r="AE142" s="53">
        <f t="shared" si="97"/>
        <v>48672.71</v>
      </c>
      <c r="AF142" s="53">
        <f t="shared" si="97"/>
        <v>48672.71</v>
      </c>
      <c r="AG142" s="53">
        <f t="shared" si="97"/>
        <v>48672.71</v>
      </c>
      <c r="AH142" s="53">
        <f t="shared" si="97"/>
        <v>48672.71</v>
      </c>
      <c r="AI142" s="52">
        <f t="shared" si="101"/>
        <v>194690.85421682583</v>
      </c>
      <c r="AJ142" s="55">
        <f t="shared" si="102"/>
        <v>299524.39421682584</v>
      </c>
      <c r="AK142" s="219" t="s">
        <v>1003</v>
      </c>
      <c r="AL142" s="220">
        <v>35521.831322741207</v>
      </c>
      <c r="AM142" s="242"/>
      <c r="AN142" s="242"/>
      <c r="AO142" s="242">
        <f t="shared" si="103"/>
        <v>0</v>
      </c>
      <c r="AP142" s="243">
        <f t="shared" si="104"/>
        <v>112724.23655913978</v>
      </c>
      <c r="AQ142" s="244">
        <f t="shared" si="105"/>
        <v>209345.00453422134</v>
      </c>
      <c r="AR142" s="245">
        <f t="shared" si="106"/>
        <v>0</v>
      </c>
      <c r="AS142" s="246">
        <f t="shared" si="107"/>
        <v>3.17</v>
      </c>
      <c r="AT142" s="246">
        <f t="shared" si="108"/>
        <v>5.89</v>
      </c>
      <c r="AU142" s="251">
        <f t="shared" si="109"/>
        <v>9.0599999999999987</v>
      </c>
      <c r="AV142" s="245">
        <f t="shared" si="110"/>
        <v>0</v>
      </c>
      <c r="AW142" s="246">
        <f t="shared" si="111"/>
        <v>2.95</v>
      </c>
      <c r="AX142" s="246">
        <f t="shared" si="112"/>
        <v>5.48</v>
      </c>
      <c r="AY142" s="252">
        <f t="shared" si="113"/>
        <v>8.43</v>
      </c>
      <c r="AZ142" s="249">
        <f t="shared" si="114"/>
        <v>0</v>
      </c>
      <c r="BA142" s="56">
        <f t="shared" si="115"/>
        <v>4</v>
      </c>
      <c r="BB142" s="246">
        <f t="shared" si="116"/>
        <v>0.74</v>
      </c>
      <c r="BC142" s="250">
        <f t="shared" si="117"/>
        <v>1.37</v>
      </c>
      <c r="BD142" s="246">
        <f t="shared" si="118"/>
        <v>0</v>
      </c>
      <c r="BE142" s="56">
        <v>4</v>
      </c>
      <c r="BF142" s="246">
        <f t="shared" si="119"/>
        <v>0.74</v>
      </c>
      <c r="BG142" s="250">
        <f t="shared" si="120"/>
        <v>1.37</v>
      </c>
      <c r="BH142" s="246">
        <f>INDEX('Mar - Aug'!AG:AG,MATCH(C142,'Mar - Aug'!C:C,0))</f>
        <v>0</v>
      </c>
      <c r="BI142" s="56">
        <v>4</v>
      </c>
      <c r="BJ142" s="246">
        <f>INDEX('Mar - Aug'!AK:AK,MATCH($C142,'Mar - Aug'!$C:$C,0))</f>
        <v>0.72</v>
      </c>
      <c r="BK142" s="246">
        <f>INDEX('Mar - Aug'!AL:AL,MATCH($C142,'Mar - Aug'!$C:$C,0))</f>
        <v>1.34</v>
      </c>
      <c r="BL142" s="246">
        <f>INDEX('Mar - Aug'!$AG:$AG,MATCH($C142,'Mar - Aug'!$C:$C,0))</f>
        <v>0</v>
      </c>
      <c r="BM142" s="56">
        <v>4</v>
      </c>
      <c r="BN142" s="246">
        <f>INDEX('Mar - Aug'!$AK:$AK,MATCH($C142,'Mar - Aug'!$C:$C,0))</f>
        <v>0.72</v>
      </c>
      <c r="BO142" s="246">
        <f>INDEX('Mar - Aug'!$AL:$AL,MATCH($C142,'Mar - Aug'!$C:$C,0))</f>
        <v>1.34</v>
      </c>
      <c r="BP142" s="60">
        <f>INDEX(FY2019_ALL_Targets!EB:EB,MATCH('Final Comp Values'!B142,FY2019_ALL_Targets!A:A,0))</f>
        <v>3</v>
      </c>
      <c r="BQ142" s="60">
        <f>+INDEX(FY2019_ALL_Targets!DY:DY,MATCH(B142,FY2019_ALL_Targets!A:A,0))</f>
        <v>1</v>
      </c>
      <c r="BR142" s="60">
        <f>+INDEX(FY2019_ALL_Targets!DZ:DZ,MATCH(B142,FY2019_ALL_Targets!A:A,0))</f>
        <v>1</v>
      </c>
      <c r="BS142" s="283">
        <f>+INDEX(FY2019_ALL_Targets!EA:EA,MATCH(B142,FY2019_ALL_Targets!A:A,0))</f>
        <v>0</v>
      </c>
      <c r="BT142" s="245">
        <f t="shared" si="136"/>
        <v>0</v>
      </c>
      <c r="BU142" s="245">
        <f t="shared" si="137"/>
        <v>0.72</v>
      </c>
      <c r="BV142" s="246">
        <f t="shared" si="138"/>
        <v>1.34</v>
      </c>
      <c r="BW142" s="284">
        <f t="shared" si="121"/>
        <v>73174.972524846889</v>
      </c>
      <c r="BX142" s="245">
        <f t="shared" si="122"/>
        <v>6.3699999999999992</v>
      </c>
      <c r="BY142" s="246">
        <f t="shared" si="123"/>
        <v>226274.06552586146</v>
      </c>
      <c r="BZ142" s="285">
        <f t="shared" si="124"/>
        <v>6.4521069303135053E-4</v>
      </c>
      <c r="CA142" s="245">
        <f t="shared" si="125"/>
        <v>26258.03</v>
      </c>
      <c r="CB142" s="286">
        <f t="shared" si="126"/>
        <v>0.74</v>
      </c>
      <c r="CC142" s="268">
        <f t="shared" si="127"/>
        <v>-1.0000000000001341E-2</v>
      </c>
      <c r="CD142" s="267">
        <f t="shared" si="128"/>
        <v>299524.39421682584</v>
      </c>
      <c r="CE142" s="268">
        <f t="shared" si="129"/>
        <v>252532.09552586146</v>
      </c>
      <c r="CF142" s="268">
        <f t="shared" si="130"/>
        <v>-1.3200000000000003</v>
      </c>
      <c r="CG142" s="270">
        <f t="shared" si="131"/>
        <v>-46900.616888043922</v>
      </c>
      <c r="CH142" s="270">
        <f t="shared" si="132"/>
        <v>-46992.298690964381</v>
      </c>
      <c r="CI142" s="269">
        <f t="shared" si="133"/>
        <v>91.681802920458722</v>
      </c>
    </row>
    <row r="143" spans="1:87" s="57" customFormat="1" ht="15.75" customHeight="1" x14ac:dyDescent="0.25">
      <c r="A143" s="297">
        <v>1027098</v>
      </c>
      <c r="B143" s="297">
        <v>4551</v>
      </c>
      <c r="C143" s="347">
        <v>676140</v>
      </c>
      <c r="D143" s="219" t="s">
        <v>935</v>
      </c>
      <c r="E143" s="299" t="s">
        <v>524</v>
      </c>
      <c r="F143" s="299" t="s">
        <v>2836</v>
      </c>
      <c r="G143" s="301" t="s">
        <v>1021</v>
      </c>
      <c r="H143" s="302" t="s">
        <v>917</v>
      </c>
      <c r="I143" s="56" t="s">
        <v>35</v>
      </c>
      <c r="J143" s="229" t="s">
        <v>36</v>
      </c>
      <c r="K143" s="229" t="s">
        <v>35</v>
      </c>
      <c r="L143" s="56"/>
      <c r="M143" s="56"/>
      <c r="N143" s="58"/>
      <c r="O143" s="297">
        <v>1027098</v>
      </c>
      <c r="P143" s="303">
        <v>5700</v>
      </c>
      <c r="Q143" s="304">
        <v>42248</v>
      </c>
      <c r="R143" s="304">
        <v>42369</v>
      </c>
      <c r="S143" s="303">
        <f t="shared" si="98"/>
        <v>17053</v>
      </c>
      <c r="T143" s="59"/>
      <c r="U143" s="346" t="str">
        <f t="shared" si="134"/>
        <v/>
      </c>
      <c r="V143" s="345">
        <f t="shared" si="135"/>
        <v>1.6056270103880386E-3</v>
      </c>
      <c r="W143" s="27">
        <v>0</v>
      </c>
      <c r="X143" s="27">
        <v>0</v>
      </c>
      <c r="Y143" s="305">
        <f t="shared" si="99"/>
        <v>0</v>
      </c>
      <c r="Z143" s="53">
        <f t="shared" si="96"/>
        <v>27723.57</v>
      </c>
      <c r="AA143" s="54">
        <f t="shared" si="96"/>
        <v>27723.57</v>
      </c>
      <c r="AB143" s="54">
        <f t="shared" si="96"/>
        <v>27723.57</v>
      </c>
      <c r="AC143" s="54">
        <f t="shared" si="96"/>
        <v>27723.57</v>
      </c>
      <c r="AD143" s="52">
        <f t="shared" si="100"/>
        <v>110894.26</v>
      </c>
      <c r="AE143" s="53">
        <f t="shared" si="97"/>
        <v>51486.62</v>
      </c>
      <c r="AF143" s="53">
        <f t="shared" si="97"/>
        <v>51486.62</v>
      </c>
      <c r="AG143" s="53">
        <f t="shared" si="97"/>
        <v>51486.62</v>
      </c>
      <c r="AH143" s="53">
        <f t="shared" si="97"/>
        <v>51486.62</v>
      </c>
      <c r="AI143" s="52">
        <f t="shared" si="101"/>
        <v>205946.47583645748</v>
      </c>
      <c r="AJ143" s="55">
        <f t="shared" si="102"/>
        <v>316840.73583645746</v>
      </c>
      <c r="AK143" s="219" t="s">
        <v>935</v>
      </c>
      <c r="AL143" s="220">
        <v>25729.853211771773</v>
      </c>
      <c r="AM143" s="242"/>
      <c r="AN143" s="242"/>
      <c r="AO143" s="242">
        <f t="shared" si="103"/>
        <v>0</v>
      </c>
      <c r="AP143" s="243">
        <f t="shared" si="104"/>
        <v>119241.13978494624</v>
      </c>
      <c r="AQ143" s="244">
        <f t="shared" si="105"/>
        <v>221447.82348006181</v>
      </c>
      <c r="AR143" s="245">
        <f t="shared" si="106"/>
        <v>0</v>
      </c>
      <c r="AS143" s="246">
        <f t="shared" si="107"/>
        <v>4.63</v>
      </c>
      <c r="AT143" s="246">
        <f t="shared" si="108"/>
        <v>8.61</v>
      </c>
      <c r="AU143" s="251">
        <f t="shared" si="109"/>
        <v>13.239999999999998</v>
      </c>
      <c r="AV143" s="245">
        <f t="shared" si="110"/>
        <v>0</v>
      </c>
      <c r="AW143" s="246">
        <f t="shared" si="111"/>
        <v>4.3099999999999996</v>
      </c>
      <c r="AX143" s="246">
        <f t="shared" si="112"/>
        <v>8</v>
      </c>
      <c r="AY143" s="252">
        <f t="shared" si="113"/>
        <v>12.309999999999999</v>
      </c>
      <c r="AZ143" s="249">
        <f t="shared" si="114"/>
        <v>0</v>
      </c>
      <c r="BA143" s="56">
        <f t="shared" si="115"/>
        <v>4</v>
      </c>
      <c r="BB143" s="246">
        <f t="shared" si="116"/>
        <v>1.08</v>
      </c>
      <c r="BC143" s="250">
        <f t="shared" si="117"/>
        <v>2</v>
      </c>
      <c r="BD143" s="246">
        <f t="shared" si="118"/>
        <v>0</v>
      </c>
      <c r="BE143" s="56">
        <v>4</v>
      </c>
      <c r="BF143" s="246">
        <f t="shared" si="119"/>
        <v>1.08</v>
      </c>
      <c r="BG143" s="250">
        <f t="shared" si="120"/>
        <v>2</v>
      </c>
      <c r="BH143" s="246">
        <f>INDEX('Mar - Aug'!AG:AG,MATCH(C143,'Mar - Aug'!C:C,0))</f>
        <v>0</v>
      </c>
      <c r="BI143" s="56">
        <v>4</v>
      </c>
      <c r="BJ143" s="246">
        <f>INDEX('Mar - Aug'!AK:AK,MATCH($C143,'Mar - Aug'!$C:$C,0))</f>
        <v>1.03</v>
      </c>
      <c r="BK143" s="246">
        <f>INDEX('Mar - Aug'!AL:AL,MATCH($C143,'Mar - Aug'!$C:$C,0))</f>
        <v>1.92</v>
      </c>
      <c r="BL143" s="246">
        <f>INDEX('Mar - Aug'!$AG:$AG,MATCH($C143,'Mar - Aug'!$C:$C,0))</f>
        <v>0</v>
      </c>
      <c r="BM143" s="56">
        <v>4</v>
      </c>
      <c r="BN143" s="246">
        <f>INDEX('Mar - Aug'!$AK:$AK,MATCH($C143,'Mar - Aug'!$C:$C,0))</f>
        <v>1.03</v>
      </c>
      <c r="BO143" s="246">
        <f>INDEX('Mar - Aug'!$AL:$AL,MATCH($C143,'Mar - Aug'!$C:$C,0))</f>
        <v>1.92</v>
      </c>
      <c r="BP143" s="60">
        <f>INDEX(FY2019_ALL_Targets!EB:EB,MATCH('Final Comp Values'!B143,FY2019_ALL_Targets!A:A,0))</f>
        <v>3</v>
      </c>
      <c r="BQ143" s="60">
        <f>+INDEX(FY2019_ALL_Targets!DY:DY,MATCH(B143,FY2019_ALL_Targets!A:A,0))</f>
        <v>0</v>
      </c>
      <c r="BR143" s="60">
        <f>+INDEX(FY2019_ALL_Targets!DZ:DZ,MATCH(B143,FY2019_ALL_Targets!A:A,0))</f>
        <v>1</v>
      </c>
      <c r="BS143" s="283">
        <f>+INDEX(FY2019_ALL_Targets!EA:EA,MATCH(B143,FY2019_ALL_Targets!A:A,0))</f>
        <v>0</v>
      </c>
      <c r="BT143" s="245">
        <f t="shared" si="136"/>
        <v>0</v>
      </c>
      <c r="BU143" s="245">
        <f t="shared" si="137"/>
        <v>0</v>
      </c>
      <c r="BV143" s="246">
        <f t="shared" si="138"/>
        <v>1.92</v>
      </c>
      <c r="BW143" s="284">
        <f t="shared" si="121"/>
        <v>49401.318166601806</v>
      </c>
      <c r="BX143" s="245">
        <f t="shared" si="122"/>
        <v>10.389999999999999</v>
      </c>
      <c r="BY143" s="246">
        <f t="shared" si="123"/>
        <v>267333.17487030872</v>
      </c>
      <c r="BZ143" s="285">
        <f t="shared" si="124"/>
        <v>7.6228896417043963E-4</v>
      </c>
      <c r="CA143" s="245">
        <f t="shared" si="125"/>
        <v>31022.75</v>
      </c>
      <c r="CB143" s="286">
        <f t="shared" si="126"/>
        <v>1.21</v>
      </c>
      <c r="CC143" s="268">
        <f t="shared" si="127"/>
        <v>-1.0000000000001563E-2</v>
      </c>
      <c r="CD143" s="267">
        <f t="shared" si="128"/>
        <v>316840.73583645746</v>
      </c>
      <c r="CE143" s="268">
        <f t="shared" si="129"/>
        <v>298355.92487030872</v>
      </c>
      <c r="CF143" s="268">
        <f t="shared" si="130"/>
        <v>-0.71000000000000085</v>
      </c>
      <c r="CG143" s="270">
        <f t="shared" si="131"/>
        <v>-18274.323512906994</v>
      </c>
      <c r="CH143" s="270">
        <f t="shared" si="132"/>
        <v>-18484.81096614874</v>
      </c>
      <c r="CI143" s="269">
        <f t="shared" si="133"/>
        <v>210.48745324174524</v>
      </c>
    </row>
    <row r="144" spans="1:87" s="57" customFormat="1" ht="15.75" customHeight="1" x14ac:dyDescent="0.25">
      <c r="A144" s="297">
        <v>1026260</v>
      </c>
      <c r="B144" s="297">
        <v>4552</v>
      </c>
      <c r="C144" s="347">
        <v>675469</v>
      </c>
      <c r="D144" s="219" t="s">
        <v>920</v>
      </c>
      <c r="E144" s="299" t="s">
        <v>2634</v>
      </c>
      <c r="F144" s="299" t="s">
        <v>961</v>
      </c>
      <c r="G144" s="301" t="s">
        <v>915</v>
      </c>
      <c r="H144" s="302" t="s">
        <v>2761</v>
      </c>
      <c r="I144" s="56" t="s">
        <v>35</v>
      </c>
      <c r="J144" s="229" t="s">
        <v>35</v>
      </c>
      <c r="K144" s="229" t="s">
        <v>35</v>
      </c>
      <c r="L144" s="56"/>
      <c r="M144" s="56"/>
      <c r="N144" s="58"/>
      <c r="O144" s="297">
        <v>1026260</v>
      </c>
      <c r="P144" s="303">
        <v>1674</v>
      </c>
      <c r="Q144" s="304">
        <v>42248</v>
      </c>
      <c r="R144" s="304">
        <v>42277</v>
      </c>
      <c r="S144" s="303">
        <f t="shared" si="98"/>
        <v>20367</v>
      </c>
      <c r="T144" s="59"/>
      <c r="U144" s="346">
        <f t="shared" si="134"/>
        <v>2.514479522985938E-3</v>
      </c>
      <c r="V144" s="345">
        <f t="shared" si="135"/>
        <v>1.9176570292953254E-3</v>
      </c>
      <c r="W144" s="27">
        <v>247661.57010779926</v>
      </c>
      <c r="X144" s="27">
        <v>247661.57</v>
      </c>
      <c r="Y144" s="305">
        <f t="shared" si="99"/>
        <v>487974.0140947433</v>
      </c>
      <c r="Z144" s="53">
        <f t="shared" si="96"/>
        <v>33111.230000000003</v>
      </c>
      <c r="AA144" s="54">
        <f t="shared" si="96"/>
        <v>33111.230000000003</v>
      </c>
      <c r="AB144" s="54">
        <f t="shared" si="96"/>
        <v>33111.230000000003</v>
      </c>
      <c r="AC144" s="54">
        <f t="shared" si="96"/>
        <v>33111.230000000003</v>
      </c>
      <c r="AD144" s="52">
        <f t="shared" si="100"/>
        <v>132444.93</v>
      </c>
      <c r="AE144" s="53">
        <f t="shared" si="97"/>
        <v>61492.29</v>
      </c>
      <c r="AF144" s="53">
        <f t="shared" si="97"/>
        <v>61492.29</v>
      </c>
      <c r="AG144" s="53">
        <f t="shared" si="97"/>
        <v>61492.29</v>
      </c>
      <c r="AH144" s="53">
        <f t="shared" si="97"/>
        <v>61492.29</v>
      </c>
      <c r="AI144" s="52">
        <f t="shared" si="101"/>
        <v>245969.14756119918</v>
      </c>
      <c r="AJ144" s="55">
        <f t="shared" si="102"/>
        <v>866388.09165594249</v>
      </c>
      <c r="AK144" s="219" t="s">
        <v>920</v>
      </c>
      <c r="AL144" s="220">
        <v>54680.661225614327</v>
      </c>
      <c r="AM144" s="242"/>
      <c r="AN144" s="242"/>
      <c r="AO144" s="242">
        <f t="shared" si="103"/>
        <v>524703.24096208962</v>
      </c>
      <c r="AP144" s="243">
        <f t="shared" si="104"/>
        <v>142413.90322580645</v>
      </c>
      <c r="AQ144" s="244">
        <f t="shared" si="105"/>
        <v>264482.95436688088</v>
      </c>
      <c r="AR144" s="245">
        <f t="shared" si="106"/>
        <v>9.6</v>
      </c>
      <c r="AS144" s="246">
        <f t="shared" si="107"/>
        <v>2.6</v>
      </c>
      <c r="AT144" s="246">
        <f t="shared" si="108"/>
        <v>4.84</v>
      </c>
      <c r="AU144" s="251">
        <f t="shared" si="109"/>
        <v>17.04</v>
      </c>
      <c r="AV144" s="245">
        <f t="shared" si="110"/>
        <v>8.92</v>
      </c>
      <c r="AW144" s="246">
        <f t="shared" si="111"/>
        <v>2.42</v>
      </c>
      <c r="AX144" s="246">
        <f t="shared" si="112"/>
        <v>4.5</v>
      </c>
      <c r="AY144" s="252">
        <f t="shared" si="113"/>
        <v>15.84</v>
      </c>
      <c r="AZ144" s="249">
        <f t="shared" si="114"/>
        <v>8.92</v>
      </c>
      <c r="BA144" s="56">
        <f t="shared" si="115"/>
        <v>4</v>
      </c>
      <c r="BB144" s="246">
        <f t="shared" si="116"/>
        <v>0.61</v>
      </c>
      <c r="BC144" s="250">
        <f t="shared" si="117"/>
        <v>1.1299999999999999</v>
      </c>
      <c r="BD144" s="246">
        <f t="shared" si="118"/>
        <v>8.92</v>
      </c>
      <c r="BE144" s="56">
        <v>4</v>
      </c>
      <c r="BF144" s="246">
        <f t="shared" si="119"/>
        <v>0.61</v>
      </c>
      <c r="BG144" s="250">
        <f t="shared" si="120"/>
        <v>1.1299999999999999</v>
      </c>
      <c r="BH144" s="246">
        <f>INDEX('Mar - Aug'!AG:AG,MATCH(C144,'Mar - Aug'!C:C,0))</f>
        <v>8.7899999999999991</v>
      </c>
      <c r="BI144" s="56">
        <v>4</v>
      </c>
      <c r="BJ144" s="246">
        <f>INDEX('Mar - Aug'!AK:AK,MATCH($C144,'Mar - Aug'!$C:$C,0))</f>
        <v>0.6</v>
      </c>
      <c r="BK144" s="246">
        <f>INDEX('Mar - Aug'!AL:AL,MATCH($C144,'Mar - Aug'!$C:$C,0))</f>
        <v>1.1100000000000001</v>
      </c>
      <c r="BL144" s="246">
        <f>INDEX('Mar - Aug'!$AG:$AG,MATCH($C144,'Mar - Aug'!$C:$C,0))</f>
        <v>8.7899999999999991</v>
      </c>
      <c r="BM144" s="56">
        <v>4</v>
      </c>
      <c r="BN144" s="246">
        <f>INDEX('Mar - Aug'!$AK:$AK,MATCH($C144,'Mar - Aug'!$C:$C,0))</f>
        <v>0.6</v>
      </c>
      <c r="BO144" s="246">
        <f>INDEX('Mar - Aug'!$AL:$AL,MATCH($C144,'Mar - Aug'!$C:$C,0))</f>
        <v>1.1100000000000001</v>
      </c>
      <c r="BP144" s="60">
        <f>INDEX(FY2019_ALL_Targets!EB:EB,MATCH('Final Comp Values'!B144,FY2019_ALL_Targets!A:A,0))</f>
        <v>0</v>
      </c>
      <c r="BQ144" s="60">
        <f>+INDEX(FY2019_ALL_Targets!DY:DY,MATCH(B144,FY2019_ALL_Targets!A:A,0))</f>
        <v>1</v>
      </c>
      <c r="BR144" s="60">
        <f>+INDEX(FY2019_ALL_Targets!DZ:DZ,MATCH(B144,FY2019_ALL_Targets!A:A,0))</f>
        <v>1</v>
      </c>
      <c r="BS144" s="283">
        <f>+INDEX(FY2019_ALL_Targets!EA:EA,MATCH(B144,FY2019_ALL_Targets!A:A,0))</f>
        <v>0</v>
      </c>
      <c r="BT144" s="245">
        <f t="shared" si="136"/>
        <v>0</v>
      </c>
      <c r="BU144" s="245">
        <f t="shared" si="137"/>
        <v>0.6</v>
      </c>
      <c r="BV144" s="246">
        <f t="shared" si="138"/>
        <v>1.1100000000000001</v>
      </c>
      <c r="BW144" s="284">
        <f t="shared" si="121"/>
        <v>93503.930695800504</v>
      </c>
      <c r="BX144" s="245">
        <f t="shared" si="122"/>
        <v>14.129999999999999</v>
      </c>
      <c r="BY144" s="246">
        <f t="shared" si="123"/>
        <v>772637.74311793037</v>
      </c>
      <c r="BZ144" s="285">
        <f t="shared" si="124"/>
        <v>2.2031430448767979E-3</v>
      </c>
      <c r="CA144" s="245">
        <f t="shared" si="125"/>
        <v>89660.94</v>
      </c>
      <c r="CB144" s="286">
        <f t="shared" si="126"/>
        <v>1.64</v>
      </c>
      <c r="CC144" s="268">
        <f t="shared" si="127"/>
        <v>-4.0000000000000036E-2</v>
      </c>
      <c r="CD144" s="267">
        <f t="shared" si="128"/>
        <v>866388.09165594249</v>
      </c>
      <c r="CE144" s="268">
        <f t="shared" si="129"/>
        <v>862298.68311793031</v>
      </c>
      <c r="CF144" s="268">
        <f t="shared" si="130"/>
        <v>-7.0000000000000284E-2</v>
      </c>
      <c r="CG144" s="270">
        <f t="shared" si="131"/>
        <v>-3828.7352535300647</v>
      </c>
      <c r="CH144" s="270">
        <f t="shared" si="132"/>
        <v>-4089.4085380121833</v>
      </c>
      <c r="CI144" s="269">
        <f t="shared" si="133"/>
        <v>260.67328448211856</v>
      </c>
    </row>
    <row r="145" spans="1:87" s="57" customFormat="1" ht="15.75" customHeight="1" x14ac:dyDescent="0.25">
      <c r="A145" s="297">
        <v>1028711</v>
      </c>
      <c r="B145" s="297">
        <v>4553</v>
      </c>
      <c r="C145" s="347">
        <v>675936</v>
      </c>
      <c r="D145" s="219" t="s">
        <v>939</v>
      </c>
      <c r="E145" s="299" t="s">
        <v>525</v>
      </c>
      <c r="F145" s="299" t="s">
        <v>991</v>
      </c>
      <c r="G145" s="301" t="s">
        <v>915</v>
      </c>
      <c r="H145" s="302" t="s">
        <v>991</v>
      </c>
      <c r="I145" s="56" t="s">
        <v>35</v>
      </c>
      <c r="J145" s="229" t="s">
        <v>36</v>
      </c>
      <c r="K145" s="229" t="s">
        <v>35</v>
      </c>
      <c r="L145" s="56"/>
      <c r="M145" s="56"/>
      <c r="N145" s="58"/>
      <c r="O145" s="297">
        <v>1021048</v>
      </c>
      <c r="P145" s="303">
        <v>15880</v>
      </c>
      <c r="Q145" s="304">
        <v>42005</v>
      </c>
      <c r="R145" s="304">
        <v>42369</v>
      </c>
      <c r="S145" s="303">
        <f t="shared" si="98"/>
        <v>15880</v>
      </c>
      <c r="T145" s="59"/>
      <c r="U145" s="346">
        <f t="shared" si="134"/>
        <v>1.9605211776411204E-3</v>
      </c>
      <c r="V145" s="345">
        <f t="shared" si="135"/>
        <v>1.4951830718912833E-3</v>
      </c>
      <c r="W145" s="27">
        <v>193099.90346894739</v>
      </c>
      <c r="X145" s="27">
        <v>0</v>
      </c>
      <c r="Y145" s="305">
        <f t="shared" si="99"/>
        <v>380469.74732776178</v>
      </c>
      <c r="Z145" s="53">
        <f t="shared" ref="Z145:AC164" si="139">ROUND($AD145/4,2)</f>
        <v>25816.58</v>
      </c>
      <c r="AA145" s="54">
        <f t="shared" si="139"/>
        <v>25816.58</v>
      </c>
      <c r="AB145" s="54">
        <f t="shared" si="139"/>
        <v>25816.58</v>
      </c>
      <c r="AC145" s="54">
        <f t="shared" si="139"/>
        <v>25816.58</v>
      </c>
      <c r="AD145" s="52">
        <f t="shared" si="100"/>
        <v>103266.33</v>
      </c>
      <c r="AE145" s="53">
        <f t="shared" ref="AE145:AH164" si="140">ROUND($AI145/4,2)</f>
        <v>47945.08</v>
      </c>
      <c r="AF145" s="53">
        <f t="shared" si="140"/>
        <v>47945.08</v>
      </c>
      <c r="AG145" s="53">
        <f t="shared" si="140"/>
        <v>47945.08</v>
      </c>
      <c r="AH145" s="53">
        <f t="shared" si="140"/>
        <v>47945.08</v>
      </c>
      <c r="AI145" s="52">
        <f t="shared" si="101"/>
        <v>191780.33403406703</v>
      </c>
      <c r="AJ145" s="55">
        <f t="shared" si="102"/>
        <v>675516.4113618288</v>
      </c>
      <c r="AK145" s="219" t="s">
        <v>939</v>
      </c>
      <c r="AL145" s="220">
        <v>78822.574549228506</v>
      </c>
      <c r="AM145" s="242"/>
      <c r="AN145" s="242"/>
      <c r="AO145" s="242">
        <f t="shared" si="103"/>
        <v>409107.25519114174</v>
      </c>
      <c r="AP145" s="243">
        <f t="shared" si="104"/>
        <v>111039.06451612904</v>
      </c>
      <c r="AQ145" s="244">
        <f t="shared" si="105"/>
        <v>206215.41293985702</v>
      </c>
      <c r="AR145" s="245">
        <f t="shared" si="106"/>
        <v>5.19</v>
      </c>
      <c r="AS145" s="246">
        <f t="shared" si="107"/>
        <v>1.41</v>
      </c>
      <c r="AT145" s="246">
        <f t="shared" si="108"/>
        <v>2.62</v>
      </c>
      <c r="AU145" s="251">
        <f t="shared" si="109"/>
        <v>9.2200000000000006</v>
      </c>
      <c r="AV145" s="245">
        <f t="shared" si="110"/>
        <v>4.83</v>
      </c>
      <c r="AW145" s="246">
        <f t="shared" si="111"/>
        <v>1.31</v>
      </c>
      <c r="AX145" s="246">
        <f t="shared" si="112"/>
        <v>2.4300000000000002</v>
      </c>
      <c r="AY145" s="252">
        <f t="shared" si="113"/>
        <v>8.57</v>
      </c>
      <c r="AZ145" s="249">
        <f t="shared" si="114"/>
        <v>4.83</v>
      </c>
      <c r="BA145" s="56">
        <f t="shared" si="115"/>
        <v>4</v>
      </c>
      <c r="BB145" s="246">
        <f t="shared" si="116"/>
        <v>0.33</v>
      </c>
      <c r="BC145" s="250">
        <f t="shared" si="117"/>
        <v>0.61</v>
      </c>
      <c r="BD145" s="246">
        <f t="shared" si="118"/>
        <v>4.83</v>
      </c>
      <c r="BE145" s="56">
        <v>4</v>
      </c>
      <c r="BF145" s="246">
        <f t="shared" si="119"/>
        <v>0.33</v>
      </c>
      <c r="BG145" s="250">
        <f t="shared" si="120"/>
        <v>0.61</v>
      </c>
      <c r="BH145" s="246">
        <f>INDEX('Mar - Aug'!AG:AG,MATCH(C145,'Mar - Aug'!C:C,0))</f>
        <v>5</v>
      </c>
      <c r="BI145" s="56">
        <v>4</v>
      </c>
      <c r="BJ145" s="246">
        <f>INDEX('Mar - Aug'!AK:AK,MATCH($C145,'Mar - Aug'!$C:$C,0))</f>
        <v>0.34</v>
      </c>
      <c r="BK145" s="246">
        <f>INDEX('Mar - Aug'!AL:AL,MATCH($C145,'Mar - Aug'!$C:$C,0))</f>
        <v>0.63</v>
      </c>
      <c r="BL145" s="246">
        <f>INDEX('Mar - Aug'!$AG:$AG,MATCH($C145,'Mar - Aug'!$C:$C,0))</f>
        <v>5</v>
      </c>
      <c r="BM145" s="56">
        <v>4</v>
      </c>
      <c r="BN145" s="246">
        <f>INDEX('Mar - Aug'!$AK:$AK,MATCH($C145,'Mar - Aug'!$C:$C,0))</f>
        <v>0.34</v>
      </c>
      <c r="BO145" s="246">
        <f>INDEX('Mar - Aug'!$AL:$AL,MATCH($C145,'Mar - Aug'!$C:$C,0))</f>
        <v>0.63</v>
      </c>
      <c r="BP145" s="60">
        <f>INDEX(FY2019_ALL_Targets!EB:EB,MATCH('Final Comp Values'!B145,FY2019_ALL_Targets!A:A,0))</f>
        <v>0</v>
      </c>
      <c r="BQ145" s="60">
        <f>+INDEX(FY2019_ALL_Targets!DY:DY,MATCH(B145,FY2019_ALL_Targets!A:A,0))</f>
        <v>2</v>
      </c>
      <c r="BR145" s="60">
        <f>+INDEX(FY2019_ALL_Targets!DZ:DZ,MATCH(B145,FY2019_ALL_Targets!A:A,0))</f>
        <v>2</v>
      </c>
      <c r="BS145" s="283">
        <f>+INDEX(FY2019_ALL_Targets!EA:EA,MATCH(B145,FY2019_ALL_Targets!A:A,0))</f>
        <v>0</v>
      </c>
      <c r="BT145" s="245">
        <f t="shared" si="136"/>
        <v>0</v>
      </c>
      <c r="BU145" s="245">
        <f t="shared" si="137"/>
        <v>0.68</v>
      </c>
      <c r="BV145" s="246">
        <f t="shared" si="138"/>
        <v>1.26</v>
      </c>
      <c r="BW145" s="284">
        <f t="shared" si="121"/>
        <v>152915.7946255033</v>
      </c>
      <c r="BX145" s="245">
        <f t="shared" si="122"/>
        <v>6.6300000000000008</v>
      </c>
      <c r="BY145" s="246">
        <f t="shared" si="123"/>
        <v>522593.66926138505</v>
      </c>
      <c r="BZ145" s="285">
        <f t="shared" si="124"/>
        <v>1.4901532030828213E-3</v>
      </c>
      <c r="CA145" s="245">
        <f t="shared" si="125"/>
        <v>60644.51</v>
      </c>
      <c r="CB145" s="286">
        <f t="shared" si="126"/>
        <v>0.77</v>
      </c>
      <c r="CC145" s="268">
        <f t="shared" si="127"/>
        <v>-1.9999999999999685E-2</v>
      </c>
      <c r="CD145" s="267">
        <f t="shared" si="128"/>
        <v>675516.4113618288</v>
      </c>
      <c r="CE145" s="268">
        <f t="shared" si="129"/>
        <v>583238.179261385</v>
      </c>
      <c r="CF145" s="268">
        <f t="shared" si="130"/>
        <v>-1.17</v>
      </c>
      <c r="CG145" s="270">
        <f t="shared" si="131"/>
        <v>-92223.360711008121</v>
      </c>
      <c r="CH145" s="270">
        <f t="shared" si="132"/>
        <v>-92278.232100443798</v>
      </c>
      <c r="CI145" s="269">
        <f t="shared" si="133"/>
        <v>54.871389435676974</v>
      </c>
    </row>
    <row r="146" spans="1:87" s="57" customFormat="1" ht="15.75" customHeight="1" x14ac:dyDescent="0.25">
      <c r="A146" s="297">
        <v>1017861</v>
      </c>
      <c r="B146" s="297">
        <v>4555</v>
      </c>
      <c r="C146" s="347">
        <v>455986</v>
      </c>
      <c r="D146" s="219" t="s">
        <v>939</v>
      </c>
      <c r="E146" s="299" t="s">
        <v>2842</v>
      </c>
      <c r="F146" s="299" t="s">
        <v>1028</v>
      </c>
      <c r="G146" s="301" t="s">
        <v>1021</v>
      </c>
      <c r="H146" s="302" t="s">
        <v>917</v>
      </c>
      <c r="I146" s="56" t="s">
        <v>35</v>
      </c>
      <c r="J146" s="229" t="s">
        <v>36</v>
      </c>
      <c r="K146" s="229" t="s">
        <v>35</v>
      </c>
      <c r="L146" s="56"/>
      <c r="M146" s="56"/>
      <c r="N146" s="58"/>
      <c r="O146" s="297">
        <v>1017861</v>
      </c>
      <c r="P146" s="303">
        <v>11575</v>
      </c>
      <c r="Q146" s="304">
        <v>42248</v>
      </c>
      <c r="R146" s="304">
        <v>42369</v>
      </c>
      <c r="S146" s="303">
        <f t="shared" si="98"/>
        <v>34630</v>
      </c>
      <c r="T146" s="59"/>
      <c r="U146" s="346" t="str">
        <f t="shared" si="134"/>
        <v/>
      </c>
      <c r="V146" s="345">
        <f t="shared" si="135"/>
        <v>3.2605912959442784E-3</v>
      </c>
      <c r="W146" s="27">
        <v>0</v>
      </c>
      <c r="X146" s="27">
        <v>0</v>
      </c>
      <c r="Y146" s="305">
        <f t="shared" si="99"/>
        <v>0</v>
      </c>
      <c r="Z146" s="53">
        <f t="shared" si="139"/>
        <v>56299.01</v>
      </c>
      <c r="AA146" s="54">
        <f t="shared" si="139"/>
        <v>56299.01</v>
      </c>
      <c r="AB146" s="54">
        <f t="shared" si="139"/>
        <v>56299.01</v>
      </c>
      <c r="AC146" s="54">
        <f t="shared" si="139"/>
        <v>56299.01</v>
      </c>
      <c r="AD146" s="52">
        <f t="shared" si="100"/>
        <v>225196.04</v>
      </c>
      <c r="AE146" s="53">
        <f t="shared" si="140"/>
        <v>104555.3</v>
      </c>
      <c r="AF146" s="53">
        <f t="shared" si="140"/>
        <v>104555.3</v>
      </c>
      <c r="AG146" s="53">
        <f t="shared" si="140"/>
        <v>104555.3</v>
      </c>
      <c r="AH146" s="53">
        <f t="shared" si="140"/>
        <v>104555.3</v>
      </c>
      <c r="AI146" s="52">
        <f t="shared" si="101"/>
        <v>418221.21962214995</v>
      </c>
      <c r="AJ146" s="55">
        <f t="shared" si="102"/>
        <v>643417.25962214998</v>
      </c>
      <c r="AK146" s="219" t="s">
        <v>939</v>
      </c>
      <c r="AL146" s="220">
        <v>78822.574549228506</v>
      </c>
      <c r="AM146" s="242"/>
      <c r="AN146" s="242"/>
      <c r="AO146" s="242">
        <f t="shared" si="103"/>
        <v>0</v>
      </c>
      <c r="AP146" s="243">
        <f t="shared" si="104"/>
        <v>242146.2795698925</v>
      </c>
      <c r="AQ146" s="244">
        <f t="shared" si="105"/>
        <v>449700.23615284945</v>
      </c>
      <c r="AR146" s="245">
        <f t="shared" si="106"/>
        <v>0</v>
      </c>
      <c r="AS146" s="246">
        <f t="shared" si="107"/>
        <v>3.07</v>
      </c>
      <c r="AT146" s="246">
        <f t="shared" si="108"/>
        <v>5.71</v>
      </c>
      <c r="AU146" s="251">
        <f t="shared" si="109"/>
        <v>8.7799999999999994</v>
      </c>
      <c r="AV146" s="245">
        <f t="shared" si="110"/>
        <v>0</v>
      </c>
      <c r="AW146" s="246">
        <f t="shared" si="111"/>
        <v>2.86</v>
      </c>
      <c r="AX146" s="246">
        <f t="shared" si="112"/>
        <v>5.31</v>
      </c>
      <c r="AY146" s="252">
        <f t="shared" si="113"/>
        <v>8.17</v>
      </c>
      <c r="AZ146" s="249">
        <f t="shared" si="114"/>
        <v>0</v>
      </c>
      <c r="BA146" s="56">
        <f t="shared" si="115"/>
        <v>4</v>
      </c>
      <c r="BB146" s="246">
        <f t="shared" si="116"/>
        <v>0.72</v>
      </c>
      <c r="BC146" s="250">
        <f t="shared" si="117"/>
        <v>1.33</v>
      </c>
      <c r="BD146" s="246">
        <f t="shared" si="118"/>
        <v>0</v>
      </c>
      <c r="BE146" s="56">
        <v>4</v>
      </c>
      <c r="BF146" s="246">
        <f t="shared" si="119"/>
        <v>0.72</v>
      </c>
      <c r="BG146" s="250">
        <f t="shared" si="120"/>
        <v>1.33</v>
      </c>
      <c r="BH146" s="246">
        <f>INDEX('Mar - Aug'!AG:AG,MATCH(C146,'Mar - Aug'!C:C,0))</f>
        <v>0</v>
      </c>
      <c r="BI146" s="56">
        <v>4</v>
      </c>
      <c r="BJ146" s="246">
        <f>INDEX('Mar - Aug'!AK:AK,MATCH($C146,'Mar - Aug'!$C:$C,0))</f>
        <v>0.74</v>
      </c>
      <c r="BK146" s="246">
        <f>INDEX('Mar - Aug'!AL:AL,MATCH($C146,'Mar - Aug'!$C:$C,0))</f>
        <v>1.37</v>
      </c>
      <c r="BL146" s="246">
        <f>INDEX('Mar - Aug'!$AG:$AG,MATCH($C146,'Mar - Aug'!$C:$C,0))</f>
        <v>0</v>
      </c>
      <c r="BM146" s="56">
        <v>4</v>
      </c>
      <c r="BN146" s="246">
        <f>INDEX('Mar - Aug'!$AK:$AK,MATCH($C146,'Mar - Aug'!$C:$C,0))</f>
        <v>0.74</v>
      </c>
      <c r="BO146" s="246">
        <f>INDEX('Mar - Aug'!$AL:$AL,MATCH($C146,'Mar - Aug'!$C:$C,0))</f>
        <v>1.37</v>
      </c>
      <c r="BP146" s="60">
        <f>INDEX(FY2019_ALL_Targets!EB:EB,MATCH('Final Comp Values'!B146,FY2019_ALL_Targets!A:A,0))</f>
        <v>3</v>
      </c>
      <c r="BQ146" s="60">
        <f>+INDEX(FY2019_ALL_Targets!DY:DY,MATCH(B146,FY2019_ALL_Targets!A:A,0))</f>
        <v>0</v>
      </c>
      <c r="BR146" s="60">
        <f>+INDEX(FY2019_ALL_Targets!DZ:DZ,MATCH(B146,FY2019_ALL_Targets!A:A,0))</f>
        <v>0</v>
      </c>
      <c r="BS146" s="283">
        <f>+INDEX(FY2019_ALL_Targets!EA:EA,MATCH(B146,FY2019_ALL_Targets!A:A,0))</f>
        <v>0</v>
      </c>
      <c r="BT146" s="245">
        <f t="shared" si="136"/>
        <v>0</v>
      </c>
      <c r="BU146" s="245">
        <f t="shared" si="137"/>
        <v>0</v>
      </c>
      <c r="BV146" s="246">
        <f t="shared" si="138"/>
        <v>0</v>
      </c>
      <c r="BW146" s="284">
        <f t="shared" si="121"/>
        <v>0</v>
      </c>
      <c r="BX146" s="245">
        <f t="shared" si="122"/>
        <v>8.17</v>
      </c>
      <c r="BY146" s="246">
        <f t="shared" si="123"/>
        <v>643980.43406719691</v>
      </c>
      <c r="BZ146" s="285">
        <f t="shared" si="124"/>
        <v>1.8362823030447434E-3</v>
      </c>
      <c r="CA146" s="245">
        <f t="shared" si="125"/>
        <v>74730.87</v>
      </c>
      <c r="CB146" s="286">
        <f t="shared" si="126"/>
        <v>0.95</v>
      </c>
      <c r="CC146" s="268">
        <f t="shared" si="127"/>
        <v>-2.9999999999999583E-2</v>
      </c>
      <c r="CD146" s="267">
        <f t="shared" si="128"/>
        <v>643417.25962214998</v>
      </c>
      <c r="CE146" s="268">
        <f t="shared" si="129"/>
        <v>718711.30406719691</v>
      </c>
      <c r="CF146" s="268">
        <f t="shared" si="130"/>
        <v>0.94999999999999929</v>
      </c>
      <c r="CG146" s="270">
        <f t="shared" si="131"/>
        <v>74815.960421180178</v>
      </c>
      <c r="CH146" s="270">
        <f t="shared" si="132"/>
        <v>75294.044445046922</v>
      </c>
      <c r="CI146" s="269">
        <f t="shared" si="133"/>
        <v>-478.08402386674425</v>
      </c>
    </row>
    <row r="147" spans="1:87" s="57" customFormat="1" ht="15.75" customHeight="1" x14ac:dyDescent="0.25">
      <c r="A147" s="297">
        <v>1026825</v>
      </c>
      <c r="B147" s="297">
        <v>4558</v>
      </c>
      <c r="C147" s="347">
        <v>676316</v>
      </c>
      <c r="D147" s="219" t="s">
        <v>925</v>
      </c>
      <c r="E147" s="299" t="s">
        <v>527</v>
      </c>
      <c r="F147" s="299" t="s">
        <v>1002</v>
      </c>
      <c r="G147" s="301" t="s">
        <v>915</v>
      </c>
      <c r="H147" s="302" t="s">
        <v>1002</v>
      </c>
      <c r="I147" s="56" t="s">
        <v>35</v>
      </c>
      <c r="J147" s="229" t="s">
        <v>35</v>
      </c>
      <c r="K147" s="229" t="s">
        <v>35</v>
      </c>
      <c r="L147" s="56"/>
      <c r="M147" s="56"/>
      <c r="N147" s="58"/>
      <c r="O147" s="297">
        <v>1026825</v>
      </c>
      <c r="P147" s="303">
        <v>10129</v>
      </c>
      <c r="Q147" s="304">
        <v>42058</v>
      </c>
      <c r="R147" s="304">
        <v>42277</v>
      </c>
      <c r="S147" s="303">
        <f t="shared" si="98"/>
        <v>16805</v>
      </c>
      <c r="T147" s="59"/>
      <c r="U147" s="346">
        <f t="shared" si="134"/>
        <v>2.0747203016535909E-3</v>
      </c>
      <c r="V147" s="345">
        <f t="shared" si="135"/>
        <v>1.5822765442778976E-3</v>
      </c>
      <c r="W147" s="27">
        <v>204347.85122019282</v>
      </c>
      <c r="X147" s="27">
        <v>204347.85</v>
      </c>
      <c r="Y147" s="305">
        <f t="shared" si="99"/>
        <v>402631.87051908288</v>
      </c>
      <c r="Z147" s="53">
        <f t="shared" si="139"/>
        <v>27320.38</v>
      </c>
      <c r="AA147" s="54">
        <f t="shared" si="139"/>
        <v>27320.38</v>
      </c>
      <c r="AB147" s="54">
        <f t="shared" si="139"/>
        <v>27320.38</v>
      </c>
      <c r="AC147" s="54">
        <f t="shared" si="139"/>
        <v>27320.38</v>
      </c>
      <c r="AD147" s="52">
        <f t="shared" si="100"/>
        <v>109281.53</v>
      </c>
      <c r="AE147" s="53">
        <f t="shared" si="140"/>
        <v>50737.85</v>
      </c>
      <c r="AF147" s="53">
        <f t="shared" si="140"/>
        <v>50737.85</v>
      </c>
      <c r="AG147" s="53">
        <f t="shared" si="140"/>
        <v>50737.85</v>
      </c>
      <c r="AH147" s="53">
        <f t="shared" si="140"/>
        <v>50737.85</v>
      </c>
      <c r="AI147" s="52">
        <f t="shared" si="101"/>
        <v>202951.4177230791</v>
      </c>
      <c r="AJ147" s="55">
        <f t="shared" si="102"/>
        <v>714864.818242162</v>
      </c>
      <c r="AK147" s="219" t="s">
        <v>925</v>
      </c>
      <c r="AL147" s="220">
        <v>58482.872744368782</v>
      </c>
      <c r="AM147" s="242"/>
      <c r="AN147" s="242"/>
      <c r="AO147" s="242">
        <f t="shared" si="103"/>
        <v>432937.49518180959</v>
      </c>
      <c r="AP147" s="243">
        <f t="shared" si="104"/>
        <v>117507.02150537635</v>
      </c>
      <c r="AQ147" s="244">
        <f t="shared" si="105"/>
        <v>218227.33088503129</v>
      </c>
      <c r="AR147" s="245">
        <f t="shared" si="106"/>
        <v>7.4</v>
      </c>
      <c r="AS147" s="246">
        <f t="shared" si="107"/>
        <v>2.0099999999999998</v>
      </c>
      <c r="AT147" s="246">
        <f t="shared" si="108"/>
        <v>3.73</v>
      </c>
      <c r="AU147" s="251">
        <f t="shared" si="109"/>
        <v>13.14</v>
      </c>
      <c r="AV147" s="245">
        <f t="shared" si="110"/>
        <v>6.88</v>
      </c>
      <c r="AW147" s="246">
        <f t="shared" si="111"/>
        <v>1.87</v>
      </c>
      <c r="AX147" s="246">
        <f t="shared" si="112"/>
        <v>3.47</v>
      </c>
      <c r="AY147" s="252">
        <f t="shared" si="113"/>
        <v>12.22</v>
      </c>
      <c r="AZ147" s="249">
        <f t="shared" si="114"/>
        <v>6.88</v>
      </c>
      <c r="BA147" s="56">
        <f t="shared" si="115"/>
        <v>4</v>
      </c>
      <c r="BB147" s="246">
        <f t="shared" si="116"/>
        <v>0.47</v>
      </c>
      <c r="BC147" s="250">
        <f t="shared" si="117"/>
        <v>0.87</v>
      </c>
      <c r="BD147" s="246">
        <f t="shared" si="118"/>
        <v>6.88</v>
      </c>
      <c r="BE147" s="56">
        <v>4</v>
      </c>
      <c r="BF147" s="246">
        <f t="shared" si="119"/>
        <v>0.47</v>
      </c>
      <c r="BG147" s="250">
        <f t="shared" si="120"/>
        <v>0.87</v>
      </c>
      <c r="BH147" s="246">
        <f>INDEX('Mar - Aug'!AG:AG,MATCH(C147,'Mar - Aug'!C:C,0))</f>
        <v>6.92</v>
      </c>
      <c r="BI147" s="56">
        <v>4</v>
      </c>
      <c r="BJ147" s="246">
        <f>INDEX('Mar - Aug'!AK:AK,MATCH($C147,'Mar - Aug'!$C:$C,0))</f>
        <v>0.47</v>
      </c>
      <c r="BK147" s="246">
        <f>INDEX('Mar - Aug'!AL:AL,MATCH($C147,'Mar - Aug'!$C:$C,0))</f>
        <v>0.87</v>
      </c>
      <c r="BL147" s="246">
        <f>INDEX('Mar - Aug'!$AG:$AG,MATCH($C147,'Mar - Aug'!$C:$C,0))</f>
        <v>6.92</v>
      </c>
      <c r="BM147" s="56">
        <v>4</v>
      </c>
      <c r="BN147" s="246">
        <f>INDEX('Mar - Aug'!$AK:$AK,MATCH($C147,'Mar - Aug'!$C:$C,0))</f>
        <v>0.47</v>
      </c>
      <c r="BO147" s="246">
        <f>INDEX('Mar - Aug'!$AL:$AL,MATCH($C147,'Mar - Aug'!$C:$C,0))</f>
        <v>0.87</v>
      </c>
      <c r="BP147" s="60">
        <f>INDEX(FY2019_ALL_Targets!EB:EB,MATCH('Final Comp Values'!B147,FY2019_ALL_Targets!A:A,0))</f>
        <v>0</v>
      </c>
      <c r="BQ147" s="60">
        <f>+INDEX(FY2019_ALL_Targets!DY:DY,MATCH(B147,FY2019_ALL_Targets!A:A,0))</f>
        <v>1</v>
      </c>
      <c r="BR147" s="60">
        <f>+INDEX(FY2019_ALL_Targets!DZ:DZ,MATCH(B147,FY2019_ALL_Targets!A:A,0))</f>
        <v>2</v>
      </c>
      <c r="BS147" s="283">
        <f>+INDEX(FY2019_ALL_Targets!EA:EA,MATCH(B147,FY2019_ALL_Targets!A:A,0))</f>
        <v>0</v>
      </c>
      <c r="BT147" s="245">
        <f t="shared" si="136"/>
        <v>0</v>
      </c>
      <c r="BU147" s="245">
        <f t="shared" si="137"/>
        <v>0.47</v>
      </c>
      <c r="BV147" s="246">
        <f t="shared" si="138"/>
        <v>1.74</v>
      </c>
      <c r="BW147" s="284">
        <f t="shared" si="121"/>
        <v>129247.14876505501</v>
      </c>
      <c r="BX147" s="245">
        <f t="shared" si="122"/>
        <v>10.010000000000002</v>
      </c>
      <c r="BY147" s="246">
        <f t="shared" si="123"/>
        <v>585413.55617113155</v>
      </c>
      <c r="BZ147" s="285">
        <f t="shared" si="124"/>
        <v>1.6692813885202111E-3</v>
      </c>
      <c r="CA147" s="245">
        <f t="shared" si="125"/>
        <v>67934.460000000006</v>
      </c>
      <c r="CB147" s="286">
        <f t="shared" si="126"/>
        <v>1.1599999999999999</v>
      </c>
      <c r="CC147" s="268">
        <f t="shared" si="127"/>
        <v>-1.999999999999702E-2</v>
      </c>
      <c r="CD147" s="267">
        <f t="shared" si="128"/>
        <v>714864.818242162</v>
      </c>
      <c r="CE147" s="268">
        <f t="shared" si="129"/>
        <v>653348.01617113152</v>
      </c>
      <c r="CF147" s="268">
        <f t="shared" si="130"/>
        <v>-1.0499999999999989</v>
      </c>
      <c r="CG147" s="270">
        <f t="shared" si="131"/>
        <v>-61424.554758941842</v>
      </c>
      <c r="CH147" s="270">
        <f t="shared" si="132"/>
        <v>-61516.802071030485</v>
      </c>
      <c r="CI147" s="269">
        <f t="shared" si="133"/>
        <v>92.247312088642502</v>
      </c>
    </row>
    <row r="148" spans="1:87" s="57" customFormat="1" ht="15.75" customHeight="1" x14ac:dyDescent="0.25">
      <c r="A148" s="297">
        <v>1025489</v>
      </c>
      <c r="B148" s="297">
        <v>4559</v>
      </c>
      <c r="C148" s="347">
        <v>675256</v>
      </c>
      <c r="D148" s="219" t="s">
        <v>923</v>
      </c>
      <c r="E148" s="299" t="s">
        <v>2673</v>
      </c>
      <c r="F148" s="299" t="s">
        <v>932</v>
      </c>
      <c r="G148" s="301" t="s">
        <v>915</v>
      </c>
      <c r="H148" s="302" t="s">
        <v>932</v>
      </c>
      <c r="I148" s="56" t="s">
        <v>35</v>
      </c>
      <c r="J148" s="229" t="s">
        <v>35</v>
      </c>
      <c r="K148" s="229" t="s">
        <v>35</v>
      </c>
      <c r="L148" s="56"/>
      <c r="M148" s="56"/>
      <c r="N148" s="58"/>
      <c r="O148" s="297">
        <v>1025489</v>
      </c>
      <c r="P148" s="303">
        <v>6809</v>
      </c>
      <c r="Q148" s="304">
        <v>41883</v>
      </c>
      <c r="R148" s="304">
        <v>42247</v>
      </c>
      <c r="S148" s="303">
        <f t="shared" si="98"/>
        <v>6809</v>
      </c>
      <c r="T148" s="59"/>
      <c r="U148" s="346">
        <f t="shared" si="134"/>
        <v>8.4062901124423099E-4</v>
      </c>
      <c r="V148" s="345">
        <f t="shared" si="135"/>
        <v>6.4110211187076499E-4</v>
      </c>
      <c r="W148" s="27">
        <v>82797.055544248302</v>
      </c>
      <c r="X148" s="27">
        <v>82797.06</v>
      </c>
      <c r="Y148" s="305">
        <f t="shared" si="99"/>
        <v>163137.18574022228</v>
      </c>
      <c r="Z148" s="53">
        <f t="shared" si="139"/>
        <v>11069.59</v>
      </c>
      <c r="AA148" s="54">
        <f t="shared" si="139"/>
        <v>11069.59</v>
      </c>
      <c r="AB148" s="54">
        <f t="shared" si="139"/>
        <v>11069.59</v>
      </c>
      <c r="AC148" s="54">
        <f t="shared" si="139"/>
        <v>11069.59</v>
      </c>
      <c r="AD148" s="52">
        <f t="shared" si="100"/>
        <v>44278.37</v>
      </c>
      <c r="AE148" s="53">
        <f t="shared" si="140"/>
        <v>20557.810000000001</v>
      </c>
      <c r="AF148" s="53">
        <f t="shared" si="140"/>
        <v>20557.810000000001</v>
      </c>
      <c r="AG148" s="53">
        <f t="shared" si="140"/>
        <v>20557.810000000001</v>
      </c>
      <c r="AH148" s="53">
        <f t="shared" si="140"/>
        <v>20557.810000000001</v>
      </c>
      <c r="AI148" s="52">
        <f t="shared" si="101"/>
        <v>82231.25279836035</v>
      </c>
      <c r="AJ148" s="55">
        <f t="shared" si="102"/>
        <v>289646.80853858264</v>
      </c>
      <c r="AK148" s="219" t="s">
        <v>923</v>
      </c>
      <c r="AL148" s="220">
        <v>21889.523364708708</v>
      </c>
      <c r="AM148" s="242"/>
      <c r="AN148" s="242"/>
      <c r="AO148" s="242">
        <f t="shared" si="103"/>
        <v>175416.32875292719</v>
      </c>
      <c r="AP148" s="243">
        <f t="shared" si="104"/>
        <v>47611.150537634414</v>
      </c>
      <c r="AQ148" s="244">
        <f t="shared" si="105"/>
        <v>88420.701933720818</v>
      </c>
      <c r="AR148" s="245">
        <f t="shared" si="106"/>
        <v>8.01</v>
      </c>
      <c r="AS148" s="246">
        <f t="shared" si="107"/>
        <v>2.1800000000000002</v>
      </c>
      <c r="AT148" s="246">
        <f t="shared" si="108"/>
        <v>4.04</v>
      </c>
      <c r="AU148" s="251">
        <f t="shared" si="109"/>
        <v>14.23</v>
      </c>
      <c r="AV148" s="245">
        <f t="shared" si="110"/>
        <v>7.45</v>
      </c>
      <c r="AW148" s="246">
        <f t="shared" si="111"/>
        <v>2.02</v>
      </c>
      <c r="AX148" s="246">
        <f t="shared" si="112"/>
        <v>3.76</v>
      </c>
      <c r="AY148" s="252">
        <f t="shared" si="113"/>
        <v>13.23</v>
      </c>
      <c r="AZ148" s="249">
        <f t="shared" si="114"/>
        <v>7.45</v>
      </c>
      <c r="BA148" s="56">
        <f t="shared" si="115"/>
        <v>4</v>
      </c>
      <c r="BB148" s="246">
        <f t="shared" si="116"/>
        <v>0.51</v>
      </c>
      <c r="BC148" s="250">
        <f t="shared" si="117"/>
        <v>0.94</v>
      </c>
      <c r="BD148" s="246">
        <f t="shared" si="118"/>
        <v>7.45</v>
      </c>
      <c r="BE148" s="56">
        <v>4</v>
      </c>
      <c r="BF148" s="246">
        <f t="shared" si="119"/>
        <v>0.51</v>
      </c>
      <c r="BG148" s="250">
        <f t="shared" si="120"/>
        <v>0.94</v>
      </c>
      <c r="BH148" s="246">
        <f>INDEX('Mar - Aug'!AG:AG,MATCH(C148,'Mar - Aug'!C:C,0))</f>
        <v>7.56</v>
      </c>
      <c r="BI148" s="56">
        <v>4</v>
      </c>
      <c r="BJ148" s="246">
        <f>INDEX('Mar - Aug'!AK:AK,MATCH($C148,'Mar - Aug'!$C:$C,0))</f>
        <v>0.51</v>
      </c>
      <c r="BK148" s="246">
        <f>INDEX('Mar - Aug'!AL:AL,MATCH($C148,'Mar - Aug'!$C:$C,0))</f>
        <v>0.95</v>
      </c>
      <c r="BL148" s="246">
        <f>INDEX('Mar - Aug'!$AG:$AG,MATCH($C148,'Mar - Aug'!$C:$C,0))</f>
        <v>7.56</v>
      </c>
      <c r="BM148" s="56">
        <v>4</v>
      </c>
      <c r="BN148" s="246">
        <f>INDEX('Mar - Aug'!$AK:$AK,MATCH($C148,'Mar - Aug'!$C:$C,0))</f>
        <v>0.51</v>
      </c>
      <c r="BO148" s="246">
        <f>INDEX('Mar - Aug'!$AL:$AL,MATCH($C148,'Mar - Aug'!$C:$C,0))</f>
        <v>0.95</v>
      </c>
      <c r="BP148" s="60">
        <f>INDEX(FY2019_ALL_Targets!EB:EB,MATCH('Final Comp Values'!B148,FY2019_ALL_Targets!A:A,0))</f>
        <v>0</v>
      </c>
      <c r="BQ148" s="60">
        <f>+INDEX(FY2019_ALL_Targets!DY:DY,MATCH(B148,FY2019_ALL_Targets!A:A,0))</f>
        <v>0</v>
      </c>
      <c r="BR148" s="60">
        <f>+INDEX(FY2019_ALL_Targets!DZ:DZ,MATCH(B148,FY2019_ALL_Targets!A:A,0))</f>
        <v>0</v>
      </c>
      <c r="BS148" s="283">
        <f>+INDEX(FY2019_ALL_Targets!EA:EA,MATCH(B148,FY2019_ALL_Targets!A:A,0))</f>
        <v>0</v>
      </c>
      <c r="BT148" s="245">
        <f t="shared" si="136"/>
        <v>0</v>
      </c>
      <c r="BU148" s="245">
        <f t="shared" si="137"/>
        <v>0</v>
      </c>
      <c r="BV148" s="246">
        <f t="shared" si="138"/>
        <v>0</v>
      </c>
      <c r="BW148" s="284">
        <f t="shared" si="121"/>
        <v>0</v>
      </c>
      <c r="BX148" s="245">
        <f t="shared" si="122"/>
        <v>13.23</v>
      </c>
      <c r="BY148" s="246">
        <f t="shared" si="123"/>
        <v>289598.39411509619</v>
      </c>
      <c r="BZ148" s="285">
        <f t="shared" si="124"/>
        <v>8.257772720595397E-4</v>
      </c>
      <c r="CA148" s="245">
        <f t="shared" si="125"/>
        <v>33606.519999999997</v>
      </c>
      <c r="CB148" s="286">
        <f t="shared" si="126"/>
        <v>1.54</v>
      </c>
      <c r="CC148" s="268">
        <f t="shared" si="127"/>
        <v>-1.9999999999999796E-2</v>
      </c>
      <c r="CD148" s="267">
        <f t="shared" si="128"/>
        <v>289646.80853858264</v>
      </c>
      <c r="CE148" s="268">
        <f t="shared" si="129"/>
        <v>323204.91411509621</v>
      </c>
      <c r="CF148" s="268">
        <f t="shared" si="130"/>
        <v>1.5399999999999991</v>
      </c>
      <c r="CG148" s="270">
        <f t="shared" si="131"/>
        <v>33715.501523009603</v>
      </c>
      <c r="CH148" s="270">
        <f t="shared" si="132"/>
        <v>33558.105576513568</v>
      </c>
      <c r="CI148" s="269">
        <f t="shared" si="133"/>
        <v>157.39594649603532</v>
      </c>
    </row>
    <row r="149" spans="1:87" s="57" customFormat="1" ht="15.75" customHeight="1" x14ac:dyDescent="0.25">
      <c r="A149" s="297">
        <v>1014027</v>
      </c>
      <c r="B149" s="297">
        <v>4562</v>
      </c>
      <c r="C149" s="347">
        <v>675067</v>
      </c>
      <c r="D149" s="219" t="s">
        <v>939</v>
      </c>
      <c r="E149" s="299" t="s">
        <v>2636</v>
      </c>
      <c r="F149" s="299" t="s">
        <v>943</v>
      </c>
      <c r="G149" s="301" t="s">
        <v>915</v>
      </c>
      <c r="H149" s="302" t="s">
        <v>943</v>
      </c>
      <c r="I149" s="56" t="s">
        <v>35</v>
      </c>
      <c r="J149" s="229" t="s">
        <v>36</v>
      </c>
      <c r="K149" s="229" t="s">
        <v>35</v>
      </c>
      <c r="L149" s="56"/>
      <c r="M149" s="56"/>
      <c r="N149" s="58"/>
      <c r="O149" s="297">
        <v>1014027</v>
      </c>
      <c r="P149" s="303">
        <v>7332</v>
      </c>
      <c r="Q149" s="304">
        <v>42005</v>
      </c>
      <c r="R149" s="304">
        <v>42247</v>
      </c>
      <c r="S149" s="303">
        <f t="shared" si="98"/>
        <v>11013</v>
      </c>
      <c r="T149" s="59"/>
      <c r="U149" s="346">
        <f t="shared" si="134"/>
        <v>1.3596485975668549E-3</v>
      </c>
      <c r="V149" s="345">
        <f t="shared" si="135"/>
        <v>1.0369301744797671E-3</v>
      </c>
      <c r="W149" s="27">
        <v>133917.45823877316</v>
      </c>
      <c r="X149" s="27">
        <v>133917.46</v>
      </c>
      <c r="Y149" s="305">
        <f t="shared" si="99"/>
        <v>263861.04076326446</v>
      </c>
      <c r="Z149" s="53">
        <f t="shared" si="139"/>
        <v>17904.16</v>
      </c>
      <c r="AA149" s="54">
        <f t="shared" si="139"/>
        <v>17904.16</v>
      </c>
      <c r="AB149" s="54">
        <f t="shared" si="139"/>
        <v>17904.16</v>
      </c>
      <c r="AC149" s="54">
        <f t="shared" si="139"/>
        <v>17904.16</v>
      </c>
      <c r="AD149" s="52">
        <f t="shared" si="100"/>
        <v>71616.63</v>
      </c>
      <c r="AE149" s="53">
        <f t="shared" si="140"/>
        <v>33250.58</v>
      </c>
      <c r="AF149" s="53">
        <f t="shared" si="140"/>
        <v>33250.58</v>
      </c>
      <c r="AG149" s="53">
        <f t="shared" si="140"/>
        <v>33250.58</v>
      </c>
      <c r="AH149" s="53">
        <f t="shared" si="140"/>
        <v>33250.58</v>
      </c>
      <c r="AI149" s="52">
        <f t="shared" si="101"/>
        <v>133002.31855901636</v>
      </c>
      <c r="AJ149" s="55">
        <f t="shared" si="102"/>
        <v>468479.98932228086</v>
      </c>
      <c r="AK149" s="219" t="s">
        <v>939</v>
      </c>
      <c r="AL149" s="220">
        <v>78822.574549228506</v>
      </c>
      <c r="AM149" s="242"/>
      <c r="AN149" s="242"/>
      <c r="AO149" s="242">
        <f t="shared" si="103"/>
        <v>283721.54920781124</v>
      </c>
      <c r="AP149" s="243">
        <f t="shared" si="104"/>
        <v>77007.129032258075</v>
      </c>
      <c r="AQ149" s="244">
        <f t="shared" si="105"/>
        <v>143013.24576238319</v>
      </c>
      <c r="AR149" s="245">
        <f t="shared" si="106"/>
        <v>3.6</v>
      </c>
      <c r="AS149" s="246">
        <f t="shared" si="107"/>
        <v>0.98</v>
      </c>
      <c r="AT149" s="246">
        <f t="shared" si="108"/>
        <v>1.81</v>
      </c>
      <c r="AU149" s="251">
        <f t="shared" si="109"/>
        <v>6.3900000000000006</v>
      </c>
      <c r="AV149" s="245">
        <f t="shared" si="110"/>
        <v>3.35</v>
      </c>
      <c r="AW149" s="246">
        <f t="shared" si="111"/>
        <v>0.91</v>
      </c>
      <c r="AX149" s="246">
        <f t="shared" si="112"/>
        <v>1.69</v>
      </c>
      <c r="AY149" s="252">
        <f t="shared" si="113"/>
        <v>5.9499999999999993</v>
      </c>
      <c r="AZ149" s="249">
        <f t="shared" si="114"/>
        <v>3.35</v>
      </c>
      <c r="BA149" s="56">
        <f t="shared" si="115"/>
        <v>4</v>
      </c>
      <c r="BB149" s="246">
        <f t="shared" si="116"/>
        <v>0.23</v>
      </c>
      <c r="BC149" s="250">
        <f t="shared" si="117"/>
        <v>0.42</v>
      </c>
      <c r="BD149" s="246">
        <f t="shared" si="118"/>
        <v>3.35</v>
      </c>
      <c r="BE149" s="56">
        <v>4</v>
      </c>
      <c r="BF149" s="246">
        <f t="shared" si="119"/>
        <v>0.23</v>
      </c>
      <c r="BG149" s="250">
        <f t="shared" si="120"/>
        <v>0.42</v>
      </c>
      <c r="BH149" s="246">
        <f>INDEX('Mar - Aug'!AG:AG,MATCH(C149,'Mar - Aug'!C:C,0))</f>
        <v>3.47</v>
      </c>
      <c r="BI149" s="56">
        <v>4</v>
      </c>
      <c r="BJ149" s="246">
        <f>INDEX('Mar - Aug'!AK:AK,MATCH($C149,'Mar - Aug'!$C:$C,0))</f>
        <v>0.24</v>
      </c>
      <c r="BK149" s="246">
        <f>INDEX('Mar - Aug'!AL:AL,MATCH($C149,'Mar - Aug'!$C:$C,0))</f>
        <v>0.44</v>
      </c>
      <c r="BL149" s="246">
        <f>INDEX('Mar - Aug'!$AG:$AG,MATCH($C149,'Mar - Aug'!$C:$C,0))</f>
        <v>3.47</v>
      </c>
      <c r="BM149" s="56">
        <v>4</v>
      </c>
      <c r="BN149" s="246">
        <f>INDEX('Mar - Aug'!$AK:$AK,MATCH($C149,'Mar - Aug'!$C:$C,0))</f>
        <v>0.24</v>
      </c>
      <c r="BO149" s="246">
        <f>INDEX('Mar - Aug'!$AL:$AL,MATCH($C149,'Mar - Aug'!$C:$C,0))</f>
        <v>0.44</v>
      </c>
      <c r="BP149" s="60">
        <f>INDEX(FY2019_ALL_Targets!EB:EB,MATCH('Final Comp Values'!B149,FY2019_ALL_Targets!A:A,0))</f>
        <v>0</v>
      </c>
      <c r="BQ149" s="60">
        <f>+INDEX(FY2019_ALL_Targets!DY:DY,MATCH(B149,FY2019_ALL_Targets!A:A,0))</f>
        <v>1</v>
      </c>
      <c r="BR149" s="60">
        <f>+INDEX(FY2019_ALL_Targets!DZ:DZ,MATCH(B149,FY2019_ALL_Targets!A:A,0))</f>
        <v>2</v>
      </c>
      <c r="BS149" s="283">
        <f>+INDEX(FY2019_ALL_Targets!EA:EA,MATCH(B149,FY2019_ALL_Targets!A:A,0))</f>
        <v>0</v>
      </c>
      <c r="BT149" s="245">
        <f t="shared" si="136"/>
        <v>0</v>
      </c>
      <c r="BU149" s="245">
        <f t="shared" si="137"/>
        <v>0.24</v>
      </c>
      <c r="BV149" s="246">
        <f t="shared" si="138"/>
        <v>0.88</v>
      </c>
      <c r="BW149" s="284">
        <f t="shared" si="121"/>
        <v>88281.28349513594</v>
      </c>
      <c r="BX149" s="245">
        <f t="shared" si="122"/>
        <v>4.8299999999999992</v>
      </c>
      <c r="BY149" s="246">
        <f t="shared" si="123"/>
        <v>380713.03507277364</v>
      </c>
      <c r="BZ149" s="285">
        <f t="shared" si="124"/>
        <v>1.085586722607847E-3</v>
      </c>
      <c r="CA149" s="245">
        <f t="shared" si="125"/>
        <v>44179.94</v>
      </c>
      <c r="CB149" s="286">
        <f t="shared" si="126"/>
        <v>0.56000000000000005</v>
      </c>
      <c r="CC149" s="268">
        <f t="shared" si="127"/>
        <v>-4.9960036108132044E-16</v>
      </c>
      <c r="CD149" s="267">
        <f t="shared" si="128"/>
        <v>468479.98932228086</v>
      </c>
      <c r="CE149" s="268">
        <f t="shared" si="129"/>
        <v>424892.97507277364</v>
      </c>
      <c r="CF149" s="268">
        <f t="shared" si="130"/>
        <v>-0.5600000000000005</v>
      </c>
      <c r="CG149" s="270">
        <f t="shared" si="131"/>
        <v>-44092.234289155887</v>
      </c>
      <c r="CH149" s="270">
        <f t="shared" si="132"/>
        <v>-43587.014249507221</v>
      </c>
      <c r="CI149" s="269">
        <f t="shared" si="133"/>
        <v>-505.22003964866599</v>
      </c>
    </row>
    <row r="150" spans="1:87" s="57" customFormat="1" ht="15.75" customHeight="1" x14ac:dyDescent="0.25">
      <c r="A150" s="297">
        <v>1026227</v>
      </c>
      <c r="B150" s="297">
        <v>4564</v>
      </c>
      <c r="C150" s="347">
        <v>675009</v>
      </c>
      <c r="D150" s="219" t="s">
        <v>913</v>
      </c>
      <c r="E150" s="299" t="s">
        <v>529</v>
      </c>
      <c r="F150" s="299" t="s">
        <v>918</v>
      </c>
      <c r="G150" s="301" t="s">
        <v>915</v>
      </c>
      <c r="H150" s="302" t="s">
        <v>918</v>
      </c>
      <c r="I150" s="56" t="s">
        <v>35</v>
      </c>
      <c r="J150" s="229" t="s">
        <v>35</v>
      </c>
      <c r="K150" s="229" t="s">
        <v>35</v>
      </c>
      <c r="L150" s="56"/>
      <c r="M150" s="56"/>
      <c r="N150" s="58"/>
      <c r="O150" s="297">
        <v>1026227</v>
      </c>
      <c r="P150" s="303">
        <v>8456</v>
      </c>
      <c r="Q150" s="304">
        <v>41912</v>
      </c>
      <c r="R150" s="304">
        <v>42247</v>
      </c>
      <c r="S150" s="303">
        <f t="shared" si="98"/>
        <v>9186</v>
      </c>
      <c r="T150" s="59"/>
      <c r="U150" s="346">
        <f t="shared" si="134"/>
        <v>1.1340898953281695E-3</v>
      </c>
      <c r="V150" s="345">
        <f t="shared" si="135"/>
        <v>8.6490879712804332E-4</v>
      </c>
      <c r="W150" s="27">
        <v>111701.24133917826</v>
      </c>
      <c r="X150" s="27">
        <v>111701</v>
      </c>
      <c r="Y150" s="305">
        <f t="shared" si="99"/>
        <v>220087.85257889293</v>
      </c>
      <c r="Z150" s="53">
        <f t="shared" si="139"/>
        <v>14933.95</v>
      </c>
      <c r="AA150" s="54">
        <f t="shared" si="139"/>
        <v>14933.95</v>
      </c>
      <c r="AB150" s="54">
        <f t="shared" si="139"/>
        <v>14933.95</v>
      </c>
      <c r="AC150" s="54">
        <f t="shared" si="139"/>
        <v>14933.95</v>
      </c>
      <c r="AD150" s="52">
        <f t="shared" si="100"/>
        <v>59735.8</v>
      </c>
      <c r="AE150" s="53">
        <f t="shared" si="140"/>
        <v>27734.48</v>
      </c>
      <c r="AF150" s="53">
        <f t="shared" si="140"/>
        <v>27734.48</v>
      </c>
      <c r="AG150" s="53">
        <f t="shared" si="140"/>
        <v>27734.48</v>
      </c>
      <c r="AH150" s="53">
        <f t="shared" si="140"/>
        <v>27734.48</v>
      </c>
      <c r="AI150" s="52">
        <f t="shared" si="101"/>
        <v>110937.91866731357</v>
      </c>
      <c r="AJ150" s="55">
        <f t="shared" si="102"/>
        <v>390761.57124620653</v>
      </c>
      <c r="AK150" s="219" t="s">
        <v>913</v>
      </c>
      <c r="AL150" s="220">
        <v>61485.26180987338</v>
      </c>
      <c r="AM150" s="242"/>
      <c r="AN150" s="242"/>
      <c r="AO150" s="242">
        <f t="shared" si="103"/>
        <v>236653.60492354078</v>
      </c>
      <c r="AP150" s="243">
        <f t="shared" si="104"/>
        <v>64232.043010752699</v>
      </c>
      <c r="AQ150" s="244">
        <f t="shared" si="105"/>
        <v>119288.08458850923</v>
      </c>
      <c r="AR150" s="245">
        <f t="shared" si="106"/>
        <v>3.85</v>
      </c>
      <c r="AS150" s="246">
        <f t="shared" si="107"/>
        <v>1.04</v>
      </c>
      <c r="AT150" s="246">
        <f t="shared" si="108"/>
        <v>1.94</v>
      </c>
      <c r="AU150" s="251">
        <f t="shared" si="109"/>
        <v>6.83</v>
      </c>
      <c r="AV150" s="245">
        <f t="shared" si="110"/>
        <v>3.58</v>
      </c>
      <c r="AW150" s="246">
        <f t="shared" si="111"/>
        <v>0.97</v>
      </c>
      <c r="AX150" s="246">
        <f t="shared" si="112"/>
        <v>1.8</v>
      </c>
      <c r="AY150" s="252">
        <f t="shared" si="113"/>
        <v>6.35</v>
      </c>
      <c r="AZ150" s="249">
        <f t="shared" si="114"/>
        <v>3.58</v>
      </c>
      <c r="BA150" s="56">
        <f t="shared" si="115"/>
        <v>4</v>
      </c>
      <c r="BB150" s="246">
        <f t="shared" si="116"/>
        <v>0.24</v>
      </c>
      <c r="BC150" s="250">
        <f t="shared" si="117"/>
        <v>0.45</v>
      </c>
      <c r="BD150" s="246">
        <f t="shared" si="118"/>
        <v>3.58</v>
      </c>
      <c r="BE150" s="56">
        <v>4</v>
      </c>
      <c r="BF150" s="246">
        <f t="shared" si="119"/>
        <v>0.24</v>
      </c>
      <c r="BG150" s="250">
        <f t="shared" si="120"/>
        <v>0.45</v>
      </c>
      <c r="BH150" s="246">
        <f>INDEX('Mar - Aug'!AG:AG,MATCH(C150,'Mar - Aug'!C:C,0))</f>
        <v>3.5</v>
      </c>
      <c r="BI150" s="56">
        <v>4</v>
      </c>
      <c r="BJ150" s="246">
        <f>INDEX('Mar - Aug'!AK:AK,MATCH($C150,'Mar - Aug'!$C:$C,0))</f>
        <v>0.24</v>
      </c>
      <c r="BK150" s="246">
        <f>INDEX('Mar - Aug'!AL:AL,MATCH($C150,'Mar - Aug'!$C:$C,0))</f>
        <v>0.44</v>
      </c>
      <c r="BL150" s="246">
        <f>INDEX('Mar - Aug'!$AG:$AG,MATCH($C150,'Mar - Aug'!$C:$C,0))</f>
        <v>3.5</v>
      </c>
      <c r="BM150" s="56">
        <v>4</v>
      </c>
      <c r="BN150" s="246">
        <f>INDEX('Mar - Aug'!$AK:$AK,MATCH($C150,'Mar - Aug'!$C:$C,0))</f>
        <v>0.24</v>
      </c>
      <c r="BO150" s="246">
        <f>INDEX('Mar - Aug'!$AL:$AL,MATCH($C150,'Mar - Aug'!$C:$C,0))</f>
        <v>0.44</v>
      </c>
      <c r="BP150" s="60">
        <f>INDEX(FY2019_ALL_Targets!EB:EB,MATCH('Final Comp Values'!B150,FY2019_ALL_Targets!A:A,0))</f>
        <v>0</v>
      </c>
      <c r="BQ150" s="60">
        <f>+INDEX(FY2019_ALL_Targets!DY:DY,MATCH(B150,FY2019_ALL_Targets!A:A,0))</f>
        <v>0</v>
      </c>
      <c r="BR150" s="60">
        <f>+INDEX(FY2019_ALL_Targets!DZ:DZ,MATCH(B150,FY2019_ALL_Targets!A:A,0))</f>
        <v>0</v>
      </c>
      <c r="BS150" s="283">
        <f>+INDEX(FY2019_ALL_Targets!EA:EA,MATCH(B150,FY2019_ALL_Targets!A:A,0))</f>
        <v>0</v>
      </c>
      <c r="BT150" s="245">
        <f t="shared" si="136"/>
        <v>0</v>
      </c>
      <c r="BU150" s="245">
        <f t="shared" si="137"/>
        <v>0</v>
      </c>
      <c r="BV150" s="246">
        <f t="shared" si="138"/>
        <v>0</v>
      </c>
      <c r="BW150" s="284">
        <f t="shared" si="121"/>
        <v>0</v>
      </c>
      <c r="BX150" s="245">
        <f t="shared" si="122"/>
        <v>6.35</v>
      </c>
      <c r="BY150" s="246">
        <f t="shared" si="123"/>
        <v>390431.41249269596</v>
      </c>
      <c r="BZ150" s="285">
        <f t="shared" si="124"/>
        <v>1.1132982547079834E-3</v>
      </c>
      <c r="CA150" s="245">
        <f t="shared" si="125"/>
        <v>45307.71</v>
      </c>
      <c r="CB150" s="286">
        <f t="shared" si="126"/>
        <v>0.74</v>
      </c>
      <c r="CC150" s="268">
        <f t="shared" si="127"/>
        <v>9.9999999999992872E-3</v>
      </c>
      <c r="CD150" s="267">
        <f t="shared" si="128"/>
        <v>390761.57124620653</v>
      </c>
      <c r="CE150" s="268">
        <f t="shared" si="129"/>
        <v>435739.12249269598</v>
      </c>
      <c r="CF150" s="268">
        <f t="shared" si="130"/>
        <v>0.74000000000000021</v>
      </c>
      <c r="CG150" s="270">
        <f t="shared" si="131"/>
        <v>45537.568932628805</v>
      </c>
      <c r="CH150" s="270">
        <f t="shared" si="132"/>
        <v>44977.551246489456</v>
      </c>
      <c r="CI150" s="269">
        <f t="shared" si="133"/>
        <v>560.01768613934837</v>
      </c>
    </row>
    <row r="151" spans="1:87" s="57" customFormat="1" ht="15.75" customHeight="1" x14ac:dyDescent="0.25">
      <c r="A151" s="297">
        <v>1014485</v>
      </c>
      <c r="B151" s="297">
        <v>4567</v>
      </c>
      <c r="C151" s="347">
        <v>455575</v>
      </c>
      <c r="D151" s="219" t="s">
        <v>935</v>
      </c>
      <c r="E151" s="299" t="s">
        <v>2454</v>
      </c>
      <c r="F151" s="299" t="s">
        <v>2350</v>
      </c>
      <c r="G151" s="301" t="s">
        <v>915</v>
      </c>
      <c r="H151" s="302" t="s">
        <v>1005</v>
      </c>
      <c r="I151" s="56" t="s">
        <v>35</v>
      </c>
      <c r="J151" s="229" t="s">
        <v>36</v>
      </c>
      <c r="K151" s="229" t="s">
        <v>35</v>
      </c>
      <c r="L151" s="56"/>
      <c r="M151" s="56"/>
      <c r="N151" s="58"/>
      <c r="O151" s="297">
        <v>1014485</v>
      </c>
      <c r="P151" s="303">
        <v>28447</v>
      </c>
      <c r="Q151" s="304">
        <v>41883</v>
      </c>
      <c r="R151" s="304">
        <v>42247</v>
      </c>
      <c r="S151" s="303">
        <f t="shared" si="98"/>
        <v>28447</v>
      </c>
      <c r="T151" s="59"/>
      <c r="U151" s="346">
        <f t="shared" si="134"/>
        <v>3.5120243035489259E-3</v>
      </c>
      <c r="V151" s="345">
        <f t="shared" si="135"/>
        <v>2.6784302799805625E-3</v>
      </c>
      <c r="W151" s="27">
        <v>345913.91393381282</v>
      </c>
      <c r="X151" s="27">
        <v>345913.91</v>
      </c>
      <c r="Y151" s="305">
        <f t="shared" si="99"/>
        <v>681563.15505244571</v>
      </c>
      <c r="Z151" s="53">
        <f t="shared" si="139"/>
        <v>46247.13</v>
      </c>
      <c r="AA151" s="54">
        <f t="shared" si="139"/>
        <v>46247.13</v>
      </c>
      <c r="AB151" s="54">
        <f t="shared" si="139"/>
        <v>46247.13</v>
      </c>
      <c r="AC151" s="54">
        <f t="shared" si="139"/>
        <v>46247.13</v>
      </c>
      <c r="AD151" s="52">
        <f t="shared" si="100"/>
        <v>184988.5</v>
      </c>
      <c r="AE151" s="53">
        <f t="shared" si="140"/>
        <v>85887.52</v>
      </c>
      <c r="AF151" s="53">
        <f t="shared" si="140"/>
        <v>85887.52</v>
      </c>
      <c r="AG151" s="53">
        <f t="shared" si="140"/>
        <v>85887.52</v>
      </c>
      <c r="AH151" s="53">
        <f t="shared" si="140"/>
        <v>85887.52</v>
      </c>
      <c r="AI151" s="52">
        <f t="shared" si="101"/>
        <v>343550.07319062366</v>
      </c>
      <c r="AJ151" s="55">
        <f t="shared" si="102"/>
        <v>1210101.7282430693</v>
      </c>
      <c r="AK151" s="219" t="s">
        <v>935</v>
      </c>
      <c r="AL151" s="220">
        <v>25729.853211771773</v>
      </c>
      <c r="AM151" s="242"/>
      <c r="AN151" s="242"/>
      <c r="AO151" s="242">
        <f t="shared" si="103"/>
        <v>732863.60758327506</v>
      </c>
      <c r="AP151" s="243">
        <f t="shared" si="104"/>
        <v>198912.36559139786</v>
      </c>
      <c r="AQ151" s="244">
        <f t="shared" si="105"/>
        <v>369408.68085013301</v>
      </c>
      <c r="AR151" s="245">
        <f t="shared" si="106"/>
        <v>28.48</v>
      </c>
      <c r="AS151" s="246">
        <f t="shared" si="107"/>
        <v>7.73</v>
      </c>
      <c r="AT151" s="246">
        <f t="shared" si="108"/>
        <v>14.36</v>
      </c>
      <c r="AU151" s="251">
        <f t="shared" si="109"/>
        <v>50.57</v>
      </c>
      <c r="AV151" s="245">
        <f t="shared" si="110"/>
        <v>26.49</v>
      </c>
      <c r="AW151" s="246">
        <f t="shared" si="111"/>
        <v>7.19</v>
      </c>
      <c r="AX151" s="246">
        <f t="shared" si="112"/>
        <v>13.35</v>
      </c>
      <c r="AY151" s="252">
        <f t="shared" si="113"/>
        <v>47.03</v>
      </c>
      <c r="AZ151" s="249">
        <f t="shared" si="114"/>
        <v>26.49</v>
      </c>
      <c r="BA151" s="56">
        <f t="shared" si="115"/>
        <v>4</v>
      </c>
      <c r="BB151" s="246">
        <f t="shared" si="116"/>
        <v>1.8</v>
      </c>
      <c r="BC151" s="250">
        <f t="shared" si="117"/>
        <v>3.34</v>
      </c>
      <c r="BD151" s="246">
        <f t="shared" si="118"/>
        <v>26.49</v>
      </c>
      <c r="BE151" s="56">
        <v>4</v>
      </c>
      <c r="BF151" s="246">
        <f t="shared" si="119"/>
        <v>1.8</v>
      </c>
      <c r="BG151" s="250">
        <f t="shared" si="120"/>
        <v>3.34</v>
      </c>
      <c r="BH151" s="246">
        <f>INDEX('Mar - Aug'!AG:AG,MATCH(C151,'Mar - Aug'!C:C,0))</f>
        <v>25.34</v>
      </c>
      <c r="BI151" s="56">
        <v>4</v>
      </c>
      <c r="BJ151" s="246">
        <f>INDEX('Mar - Aug'!AK:AK,MATCH($C151,'Mar - Aug'!$C:$C,0))</f>
        <v>1.72</v>
      </c>
      <c r="BK151" s="246">
        <f>INDEX('Mar - Aug'!AL:AL,MATCH($C151,'Mar - Aug'!$C:$C,0))</f>
        <v>3.19</v>
      </c>
      <c r="BL151" s="246">
        <f>INDEX('Mar - Aug'!$AG:$AG,MATCH($C151,'Mar - Aug'!$C:$C,0))</f>
        <v>25.34</v>
      </c>
      <c r="BM151" s="56">
        <v>4</v>
      </c>
      <c r="BN151" s="246">
        <f>INDEX('Mar - Aug'!$AK:$AK,MATCH($C151,'Mar - Aug'!$C:$C,0))</f>
        <v>1.72</v>
      </c>
      <c r="BO151" s="246">
        <f>INDEX('Mar - Aug'!$AL:$AL,MATCH($C151,'Mar - Aug'!$C:$C,0))</f>
        <v>3.19</v>
      </c>
      <c r="BP151" s="60">
        <f>INDEX(FY2019_ALL_Targets!EB:EB,MATCH('Final Comp Values'!B151,FY2019_ALL_Targets!A:A,0))</f>
        <v>0</v>
      </c>
      <c r="BQ151" s="60">
        <f>+INDEX(FY2019_ALL_Targets!DY:DY,MATCH(B151,FY2019_ALL_Targets!A:A,0))</f>
        <v>0</v>
      </c>
      <c r="BR151" s="60">
        <f>+INDEX(FY2019_ALL_Targets!DZ:DZ,MATCH(B151,FY2019_ALL_Targets!A:A,0))</f>
        <v>0</v>
      </c>
      <c r="BS151" s="283">
        <f>+INDEX(FY2019_ALL_Targets!EA:EA,MATCH(B151,FY2019_ALL_Targets!A:A,0))</f>
        <v>0</v>
      </c>
      <c r="BT151" s="245">
        <f t="shared" si="136"/>
        <v>0</v>
      </c>
      <c r="BU151" s="245">
        <f t="shared" si="137"/>
        <v>0</v>
      </c>
      <c r="BV151" s="246">
        <f t="shared" si="138"/>
        <v>0</v>
      </c>
      <c r="BW151" s="284">
        <f t="shared" si="121"/>
        <v>0</v>
      </c>
      <c r="BX151" s="245">
        <f t="shared" si="122"/>
        <v>47.03</v>
      </c>
      <c r="BY151" s="246">
        <f t="shared" si="123"/>
        <v>1210074.9965496266</v>
      </c>
      <c r="BZ151" s="285">
        <f t="shared" si="124"/>
        <v>3.4504764181843869E-3</v>
      </c>
      <c r="CA151" s="245">
        <f t="shared" si="125"/>
        <v>140423.46</v>
      </c>
      <c r="CB151" s="286">
        <f t="shared" si="126"/>
        <v>5.46</v>
      </c>
      <c r="CC151" s="268">
        <f t="shared" si="127"/>
        <v>-1.9999999999998685E-2</v>
      </c>
      <c r="CD151" s="267">
        <f t="shared" si="128"/>
        <v>1210101.7282430693</v>
      </c>
      <c r="CE151" s="268">
        <f t="shared" si="129"/>
        <v>1350498.4565496265</v>
      </c>
      <c r="CF151" s="268">
        <f t="shared" si="130"/>
        <v>5.4600000000000009</v>
      </c>
      <c r="CG151" s="270">
        <f t="shared" si="131"/>
        <v>140488.10198186603</v>
      </c>
      <c r="CH151" s="270">
        <f t="shared" si="132"/>
        <v>140396.72830655728</v>
      </c>
      <c r="CI151" s="269">
        <f t="shared" si="133"/>
        <v>91.373675308743259</v>
      </c>
    </row>
    <row r="152" spans="1:87" s="57" customFormat="1" ht="15.75" customHeight="1" x14ac:dyDescent="0.25">
      <c r="A152" s="297">
        <v>1026215</v>
      </c>
      <c r="B152" s="297">
        <v>4570</v>
      </c>
      <c r="C152" s="347">
        <v>675459</v>
      </c>
      <c r="D152" s="219" t="s">
        <v>940</v>
      </c>
      <c r="E152" s="299" t="s">
        <v>531</v>
      </c>
      <c r="F152" s="299" t="s">
        <v>938</v>
      </c>
      <c r="G152" s="301" t="s">
        <v>915</v>
      </c>
      <c r="H152" s="302" t="s">
        <v>938</v>
      </c>
      <c r="I152" s="56" t="s">
        <v>35</v>
      </c>
      <c r="J152" s="229" t="s">
        <v>35</v>
      </c>
      <c r="K152" s="229" t="s">
        <v>35</v>
      </c>
      <c r="L152" s="56"/>
      <c r="M152" s="56"/>
      <c r="N152" s="58"/>
      <c r="O152" s="297">
        <v>1026215</v>
      </c>
      <c r="P152" s="303">
        <v>19668</v>
      </c>
      <c r="Q152" s="304">
        <v>41883</v>
      </c>
      <c r="R152" s="304">
        <v>42247</v>
      </c>
      <c r="S152" s="303">
        <f t="shared" si="98"/>
        <v>19668</v>
      </c>
      <c r="T152" s="59"/>
      <c r="U152" s="346">
        <f t="shared" si="134"/>
        <v>2.4281820227862439E-3</v>
      </c>
      <c r="V152" s="345">
        <f t="shared" si="135"/>
        <v>1.8518426107026296E-3</v>
      </c>
      <c r="W152" s="27">
        <v>239161.76953718241</v>
      </c>
      <c r="X152" s="27">
        <v>239161.77</v>
      </c>
      <c r="Y152" s="305">
        <f t="shared" si="99"/>
        <v>471226.63667773415</v>
      </c>
      <c r="Z152" s="53">
        <f t="shared" si="139"/>
        <v>31974.85</v>
      </c>
      <c r="AA152" s="54">
        <f t="shared" si="139"/>
        <v>31974.85</v>
      </c>
      <c r="AB152" s="54">
        <f t="shared" si="139"/>
        <v>31974.85</v>
      </c>
      <c r="AC152" s="54">
        <f t="shared" si="139"/>
        <v>31974.85</v>
      </c>
      <c r="AD152" s="52">
        <f t="shared" si="100"/>
        <v>127899.39</v>
      </c>
      <c r="AE152" s="53">
        <f t="shared" si="140"/>
        <v>59381.86</v>
      </c>
      <c r="AF152" s="53">
        <f t="shared" si="140"/>
        <v>59381.86</v>
      </c>
      <c r="AG152" s="53">
        <f t="shared" si="140"/>
        <v>59381.86</v>
      </c>
      <c r="AH152" s="53">
        <f t="shared" si="140"/>
        <v>59381.86</v>
      </c>
      <c r="AI152" s="52">
        <f t="shared" si="101"/>
        <v>237527.43134647544</v>
      </c>
      <c r="AJ152" s="55">
        <f t="shared" si="102"/>
        <v>836653.4580242096</v>
      </c>
      <c r="AK152" s="219" t="s">
        <v>940</v>
      </c>
      <c r="AL152" s="220">
        <v>40027.494210593126</v>
      </c>
      <c r="AM152" s="242"/>
      <c r="AN152" s="242"/>
      <c r="AO152" s="242">
        <f t="shared" si="103"/>
        <v>506695.30825562816</v>
      </c>
      <c r="AP152" s="243">
        <f t="shared" si="104"/>
        <v>137526.22580645164</v>
      </c>
      <c r="AQ152" s="244">
        <f t="shared" si="105"/>
        <v>255405.8401575005</v>
      </c>
      <c r="AR152" s="245">
        <f t="shared" si="106"/>
        <v>12.66</v>
      </c>
      <c r="AS152" s="246">
        <f t="shared" si="107"/>
        <v>3.44</v>
      </c>
      <c r="AT152" s="246">
        <f t="shared" si="108"/>
        <v>6.38</v>
      </c>
      <c r="AU152" s="251">
        <f t="shared" si="109"/>
        <v>22.48</v>
      </c>
      <c r="AV152" s="245">
        <f t="shared" si="110"/>
        <v>11.77</v>
      </c>
      <c r="AW152" s="246">
        <f t="shared" si="111"/>
        <v>3.2</v>
      </c>
      <c r="AX152" s="246">
        <f t="shared" si="112"/>
        <v>5.93</v>
      </c>
      <c r="AY152" s="252">
        <f t="shared" si="113"/>
        <v>20.9</v>
      </c>
      <c r="AZ152" s="249">
        <f t="shared" si="114"/>
        <v>11.77</v>
      </c>
      <c r="BA152" s="56">
        <f t="shared" si="115"/>
        <v>4</v>
      </c>
      <c r="BB152" s="246">
        <f t="shared" si="116"/>
        <v>0.8</v>
      </c>
      <c r="BC152" s="250">
        <f t="shared" si="117"/>
        <v>1.48</v>
      </c>
      <c r="BD152" s="246">
        <f t="shared" si="118"/>
        <v>11.77</v>
      </c>
      <c r="BE152" s="56">
        <v>4</v>
      </c>
      <c r="BF152" s="246">
        <f t="shared" si="119"/>
        <v>0.8</v>
      </c>
      <c r="BG152" s="250">
        <f t="shared" si="120"/>
        <v>1.48</v>
      </c>
      <c r="BH152" s="246">
        <f>INDEX('Mar - Aug'!AG:AG,MATCH(C152,'Mar - Aug'!C:C,0))</f>
        <v>11.59</v>
      </c>
      <c r="BI152" s="56">
        <v>4</v>
      </c>
      <c r="BJ152" s="246">
        <f>INDEX('Mar - Aug'!AK:AK,MATCH($C152,'Mar - Aug'!$C:$C,0))</f>
        <v>0.79</v>
      </c>
      <c r="BK152" s="246">
        <f>INDEX('Mar - Aug'!AL:AL,MATCH($C152,'Mar - Aug'!$C:$C,0))</f>
        <v>1.46</v>
      </c>
      <c r="BL152" s="246">
        <f>INDEX('Mar - Aug'!$AG:$AG,MATCH($C152,'Mar - Aug'!$C:$C,0))</f>
        <v>11.59</v>
      </c>
      <c r="BM152" s="56">
        <v>4</v>
      </c>
      <c r="BN152" s="246">
        <f>INDEX('Mar - Aug'!$AK:$AK,MATCH($C152,'Mar - Aug'!$C:$C,0))</f>
        <v>0.79</v>
      </c>
      <c r="BO152" s="246">
        <f>INDEX('Mar - Aug'!$AL:$AL,MATCH($C152,'Mar - Aug'!$C:$C,0))</f>
        <v>1.46</v>
      </c>
      <c r="BP152" s="60">
        <f>INDEX(FY2019_ALL_Targets!EB:EB,MATCH('Final Comp Values'!B152,FY2019_ALL_Targets!A:A,0))</f>
        <v>0</v>
      </c>
      <c r="BQ152" s="60">
        <f>+INDEX(FY2019_ALL_Targets!DY:DY,MATCH(B152,FY2019_ALL_Targets!A:A,0))</f>
        <v>2</v>
      </c>
      <c r="BR152" s="60">
        <f>+INDEX(FY2019_ALL_Targets!DZ:DZ,MATCH(B152,FY2019_ALL_Targets!A:A,0))</f>
        <v>2</v>
      </c>
      <c r="BS152" s="283">
        <f>+INDEX(FY2019_ALL_Targets!EA:EA,MATCH(B152,FY2019_ALL_Targets!A:A,0))</f>
        <v>0</v>
      </c>
      <c r="BT152" s="245">
        <f t="shared" si="136"/>
        <v>0</v>
      </c>
      <c r="BU152" s="245">
        <f t="shared" si="137"/>
        <v>1.58</v>
      </c>
      <c r="BV152" s="246">
        <f t="shared" si="138"/>
        <v>2.92</v>
      </c>
      <c r="BW152" s="284">
        <f t="shared" si="121"/>
        <v>180123.72394766906</v>
      </c>
      <c r="BX152" s="245">
        <f t="shared" si="122"/>
        <v>16.399999999999999</v>
      </c>
      <c r="BY152" s="246">
        <f t="shared" si="123"/>
        <v>656450.90505372721</v>
      </c>
      <c r="BZ152" s="285">
        <f t="shared" si="124"/>
        <v>1.8718413106974653E-3</v>
      </c>
      <c r="CA152" s="245">
        <f t="shared" si="125"/>
        <v>76178.009999999995</v>
      </c>
      <c r="CB152" s="286">
        <f t="shared" si="126"/>
        <v>1.9</v>
      </c>
      <c r="CC152" s="268">
        <f t="shared" si="127"/>
        <v>9.9999999999986766E-3</v>
      </c>
      <c r="CD152" s="267">
        <f t="shared" si="128"/>
        <v>836653.4580242096</v>
      </c>
      <c r="CE152" s="268">
        <f t="shared" si="129"/>
        <v>732628.91505372722</v>
      </c>
      <c r="CF152" s="268">
        <f t="shared" si="130"/>
        <v>-2.6000000000000014</v>
      </c>
      <c r="CG152" s="270">
        <f t="shared" si="131"/>
        <v>-104081.2914288491</v>
      </c>
      <c r="CH152" s="270">
        <f t="shared" si="132"/>
        <v>-104024.54297048238</v>
      </c>
      <c r="CI152" s="269">
        <f t="shared" si="133"/>
        <v>-56.748458366724662</v>
      </c>
    </row>
    <row r="153" spans="1:87" s="57" customFormat="1" ht="15.75" customHeight="1" x14ac:dyDescent="0.25">
      <c r="A153" s="297">
        <v>1026414</v>
      </c>
      <c r="B153" s="297">
        <v>4572</v>
      </c>
      <c r="C153" s="347">
        <v>675380</v>
      </c>
      <c r="D153" s="219" t="s">
        <v>920</v>
      </c>
      <c r="E153" s="299" t="s">
        <v>533</v>
      </c>
      <c r="F153" s="299" t="s">
        <v>2362</v>
      </c>
      <c r="G153" s="301" t="s">
        <v>915</v>
      </c>
      <c r="H153" s="302" t="s">
        <v>533</v>
      </c>
      <c r="I153" s="56" t="s">
        <v>35</v>
      </c>
      <c r="J153" s="229" t="s">
        <v>35</v>
      </c>
      <c r="K153" s="229" t="s">
        <v>36</v>
      </c>
      <c r="L153" s="56"/>
      <c r="M153" s="56"/>
      <c r="N153" s="58"/>
      <c r="O153" s="297">
        <v>1026414</v>
      </c>
      <c r="P153" s="303">
        <v>2141</v>
      </c>
      <c r="Q153" s="304">
        <v>42248</v>
      </c>
      <c r="R153" s="304">
        <v>42277</v>
      </c>
      <c r="S153" s="303">
        <f t="shared" si="98"/>
        <v>26049</v>
      </c>
      <c r="T153" s="59"/>
      <c r="U153" s="346">
        <f t="shared" si="134"/>
        <v>3.2159707907036235E-3</v>
      </c>
      <c r="V153" s="345">
        <f t="shared" si="135"/>
        <v>2.4526463375123451E-3</v>
      </c>
      <c r="W153" s="27">
        <v>316754.36931015179</v>
      </c>
      <c r="X153" s="27">
        <v>316754</v>
      </c>
      <c r="Y153" s="305">
        <f t="shared" si="99"/>
        <v>624109.34811970196</v>
      </c>
      <c r="Z153" s="53">
        <f t="shared" si="139"/>
        <v>42348.63</v>
      </c>
      <c r="AA153" s="54">
        <f t="shared" si="139"/>
        <v>42348.63</v>
      </c>
      <c r="AB153" s="54">
        <f t="shared" si="139"/>
        <v>42348.63</v>
      </c>
      <c r="AC153" s="54">
        <f t="shared" si="139"/>
        <v>42348.63</v>
      </c>
      <c r="AD153" s="52">
        <f t="shared" si="100"/>
        <v>169394.5</v>
      </c>
      <c r="AE153" s="53">
        <f t="shared" si="140"/>
        <v>78647.45</v>
      </c>
      <c r="AF153" s="53">
        <f t="shared" si="140"/>
        <v>78647.45</v>
      </c>
      <c r="AG153" s="53">
        <f t="shared" si="140"/>
        <v>78647.45</v>
      </c>
      <c r="AH153" s="53">
        <f t="shared" si="140"/>
        <v>78647.45</v>
      </c>
      <c r="AI153" s="52">
        <f t="shared" si="101"/>
        <v>314589.79352981184</v>
      </c>
      <c r="AJ153" s="55">
        <f t="shared" si="102"/>
        <v>1108093.6416495137</v>
      </c>
      <c r="AK153" s="219" t="s">
        <v>920</v>
      </c>
      <c r="AL153" s="220">
        <v>54680.661225614327</v>
      </c>
      <c r="AM153" s="242"/>
      <c r="AN153" s="242"/>
      <c r="AO153" s="242">
        <f t="shared" si="103"/>
        <v>671085.32055881934</v>
      </c>
      <c r="AP153" s="243">
        <f t="shared" si="104"/>
        <v>182144.62365591398</v>
      </c>
      <c r="AQ153" s="244">
        <f t="shared" si="105"/>
        <v>338268.59519334609</v>
      </c>
      <c r="AR153" s="245">
        <f t="shared" si="106"/>
        <v>12.27</v>
      </c>
      <c r="AS153" s="246">
        <f t="shared" si="107"/>
        <v>3.33</v>
      </c>
      <c r="AT153" s="246">
        <f t="shared" si="108"/>
        <v>6.19</v>
      </c>
      <c r="AU153" s="251">
        <f t="shared" si="109"/>
        <v>21.79</v>
      </c>
      <c r="AV153" s="245">
        <f t="shared" si="110"/>
        <v>11.41</v>
      </c>
      <c r="AW153" s="246">
        <f t="shared" si="111"/>
        <v>3.1</v>
      </c>
      <c r="AX153" s="246">
        <f t="shared" si="112"/>
        <v>5.75</v>
      </c>
      <c r="AY153" s="252">
        <f t="shared" si="113"/>
        <v>20.259999999999998</v>
      </c>
      <c r="AZ153" s="249">
        <f t="shared" si="114"/>
        <v>11.41</v>
      </c>
      <c r="BA153" s="56">
        <f t="shared" si="115"/>
        <v>4</v>
      </c>
      <c r="BB153" s="246">
        <f t="shared" si="116"/>
        <v>0.78</v>
      </c>
      <c r="BC153" s="250">
        <f t="shared" si="117"/>
        <v>1.44</v>
      </c>
      <c r="BD153" s="246">
        <f t="shared" si="118"/>
        <v>11.41</v>
      </c>
      <c r="BE153" s="56">
        <v>4</v>
      </c>
      <c r="BF153" s="246">
        <f t="shared" si="119"/>
        <v>0.78</v>
      </c>
      <c r="BG153" s="250">
        <f t="shared" si="120"/>
        <v>1.44</v>
      </c>
      <c r="BH153" s="246">
        <f>INDEX('Mar - Aug'!AG:AG,MATCH(C153,'Mar - Aug'!C:C,0))</f>
        <v>11.24</v>
      </c>
      <c r="BI153" s="56">
        <v>4</v>
      </c>
      <c r="BJ153" s="246">
        <f>INDEX('Mar - Aug'!AK:AK,MATCH($C153,'Mar - Aug'!$C:$C,0))</f>
        <v>0.76</v>
      </c>
      <c r="BK153" s="246">
        <f>INDEX('Mar - Aug'!AL:AL,MATCH($C153,'Mar - Aug'!$C:$C,0))</f>
        <v>1.42</v>
      </c>
      <c r="BL153" s="246">
        <f>INDEX('Mar - Aug'!$AG:$AG,MATCH($C153,'Mar - Aug'!$C:$C,0))</f>
        <v>11.24</v>
      </c>
      <c r="BM153" s="56">
        <v>4</v>
      </c>
      <c r="BN153" s="246">
        <f>INDEX('Mar - Aug'!$AK:$AK,MATCH($C153,'Mar - Aug'!$C:$C,0))</f>
        <v>0.76</v>
      </c>
      <c r="BO153" s="246">
        <f>INDEX('Mar - Aug'!$AL:$AL,MATCH($C153,'Mar - Aug'!$C:$C,0))</f>
        <v>1.42</v>
      </c>
      <c r="BP153" s="60">
        <f>INDEX(FY2019_ALL_Targets!EB:EB,MATCH('Final Comp Values'!B153,FY2019_ALL_Targets!A:A,0))</f>
        <v>0</v>
      </c>
      <c r="BQ153" s="60">
        <f>+INDEX(FY2019_ALL_Targets!DY:DY,MATCH(B153,FY2019_ALL_Targets!A:A,0))</f>
        <v>2</v>
      </c>
      <c r="BR153" s="60">
        <f>+INDEX(FY2019_ALL_Targets!DZ:DZ,MATCH(B153,FY2019_ALL_Targets!A:A,0))</f>
        <v>2</v>
      </c>
      <c r="BS153" s="283">
        <f>+INDEX(FY2019_ALL_Targets!EA:EA,MATCH(B153,FY2019_ALL_Targets!A:A,0))</f>
        <v>0</v>
      </c>
      <c r="BT153" s="245">
        <f t="shared" si="136"/>
        <v>0</v>
      </c>
      <c r="BU153" s="245">
        <f t="shared" si="137"/>
        <v>1.52</v>
      </c>
      <c r="BV153" s="246">
        <f t="shared" si="138"/>
        <v>2.84</v>
      </c>
      <c r="BW153" s="284">
        <f t="shared" si="121"/>
        <v>238407.68294367843</v>
      </c>
      <c r="BX153" s="245">
        <f t="shared" si="122"/>
        <v>15.899999999999999</v>
      </c>
      <c r="BY153" s="246">
        <f t="shared" si="123"/>
        <v>869422.51348726777</v>
      </c>
      <c r="BZ153" s="285">
        <f t="shared" si="124"/>
        <v>2.4791206237467153E-3</v>
      </c>
      <c r="CA153" s="245">
        <f t="shared" si="125"/>
        <v>100892.35</v>
      </c>
      <c r="CB153" s="286">
        <f t="shared" si="126"/>
        <v>1.85</v>
      </c>
      <c r="CC153" s="268">
        <f t="shared" si="127"/>
        <v>-3.0000000000001803E-2</v>
      </c>
      <c r="CD153" s="267">
        <f t="shared" si="128"/>
        <v>1108093.6416495137</v>
      </c>
      <c r="CE153" s="268">
        <f t="shared" si="129"/>
        <v>970314.86348726775</v>
      </c>
      <c r="CF153" s="268">
        <f t="shared" si="130"/>
        <v>-2.509999999999998</v>
      </c>
      <c r="CG153" s="270">
        <f t="shared" si="131"/>
        <v>-137281.0977561835</v>
      </c>
      <c r="CH153" s="270">
        <f t="shared" si="132"/>
        <v>-137778.77816224599</v>
      </c>
      <c r="CI153" s="269">
        <f t="shared" si="133"/>
        <v>497.68040606248542</v>
      </c>
    </row>
    <row r="154" spans="1:87" s="57" customFormat="1" ht="15.75" customHeight="1" x14ac:dyDescent="0.25">
      <c r="A154" s="297">
        <v>1025709</v>
      </c>
      <c r="B154" s="297">
        <v>4574</v>
      </c>
      <c r="C154" s="347">
        <v>455554</v>
      </c>
      <c r="D154" s="219" t="s">
        <v>925</v>
      </c>
      <c r="E154" s="299" t="s">
        <v>535</v>
      </c>
      <c r="F154" s="299" t="s">
        <v>938</v>
      </c>
      <c r="G154" s="301" t="s">
        <v>915</v>
      </c>
      <c r="H154" s="302" t="s">
        <v>938</v>
      </c>
      <c r="I154" s="56" t="s">
        <v>35</v>
      </c>
      <c r="J154" s="229" t="s">
        <v>35</v>
      </c>
      <c r="K154" s="229" t="s">
        <v>35</v>
      </c>
      <c r="L154" s="56"/>
      <c r="M154" s="56"/>
      <c r="N154" s="58"/>
      <c r="O154" s="297">
        <v>1025709</v>
      </c>
      <c r="P154" s="303">
        <v>26473</v>
      </c>
      <c r="Q154" s="304">
        <v>41883</v>
      </c>
      <c r="R154" s="304">
        <v>42247</v>
      </c>
      <c r="S154" s="303">
        <f t="shared" si="98"/>
        <v>26473</v>
      </c>
      <c r="T154" s="59"/>
      <c r="U154" s="346">
        <f t="shared" si="134"/>
        <v>3.268317199980691E-3</v>
      </c>
      <c r="V154" s="345">
        <f t="shared" si="135"/>
        <v>2.4925681021522633E-3</v>
      </c>
      <c r="W154" s="27">
        <v>321910.18533310102</v>
      </c>
      <c r="X154" s="27">
        <v>321910.19</v>
      </c>
      <c r="Y154" s="305">
        <f t="shared" si="99"/>
        <v>634267.98620956147</v>
      </c>
      <c r="Z154" s="53">
        <f t="shared" si="139"/>
        <v>43037.94</v>
      </c>
      <c r="AA154" s="54">
        <f t="shared" si="139"/>
        <v>43037.94</v>
      </c>
      <c r="AB154" s="54">
        <f t="shared" si="139"/>
        <v>43037.94</v>
      </c>
      <c r="AC154" s="54">
        <f t="shared" si="139"/>
        <v>43037.94</v>
      </c>
      <c r="AD154" s="52">
        <f t="shared" si="100"/>
        <v>172151.74</v>
      </c>
      <c r="AE154" s="53">
        <f t="shared" si="140"/>
        <v>79927.59</v>
      </c>
      <c r="AF154" s="53">
        <f t="shared" si="140"/>
        <v>79927.59</v>
      </c>
      <c r="AG154" s="53">
        <f t="shared" si="140"/>
        <v>79927.59</v>
      </c>
      <c r="AH154" s="53">
        <f t="shared" si="140"/>
        <v>79927.59</v>
      </c>
      <c r="AI154" s="52">
        <f t="shared" si="101"/>
        <v>319710.37675591034</v>
      </c>
      <c r="AJ154" s="55">
        <f t="shared" si="102"/>
        <v>1126130.1029654718</v>
      </c>
      <c r="AK154" s="219" t="s">
        <v>925</v>
      </c>
      <c r="AL154" s="220">
        <v>58482.872744368782</v>
      </c>
      <c r="AM154" s="242"/>
      <c r="AN154" s="242"/>
      <c r="AO154" s="242">
        <f t="shared" si="103"/>
        <v>682008.58732210915</v>
      </c>
      <c r="AP154" s="243">
        <f t="shared" si="104"/>
        <v>185109.39784946237</v>
      </c>
      <c r="AQ154" s="244">
        <f t="shared" si="105"/>
        <v>343774.59866226919</v>
      </c>
      <c r="AR154" s="245">
        <f t="shared" si="106"/>
        <v>11.66</v>
      </c>
      <c r="AS154" s="246">
        <f t="shared" si="107"/>
        <v>3.17</v>
      </c>
      <c r="AT154" s="246">
        <f t="shared" si="108"/>
        <v>5.88</v>
      </c>
      <c r="AU154" s="251">
        <f t="shared" si="109"/>
        <v>20.71</v>
      </c>
      <c r="AV154" s="245">
        <f t="shared" si="110"/>
        <v>10.85</v>
      </c>
      <c r="AW154" s="246">
        <f t="shared" si="111"/>
        <v>2.94</v>
      </c>
      <c r="AX154" s="246">
        <f t="shared" si="112"/>
        <v>5.47</v>
      </c>
      <c r="AY154" s="252">
        <f t="shared" si="113"/>
        <v>19.259999999999998</v>
      </c>
      <c r="AZ154" s="249">
        <f t="shared" si="114"/>
        <v>10.85</v>
      </c>
      <c r="BA154" s="56">
        <f t="shared" si="115"/>
        <v>4</v>
      </c>
      <c r="BB154" s="246">
        <f t="shared" si="116"/>
        <v>0.74</v>
      </c>
      <c r="BC154" s="250">
        <f t="shared" si="117"/>
        <v>1.37</v>
      </c>
      <c r="BD154" s="246">
        <f t="shared" si="118"/>
        <v>10.85</v>
      </c>
      <c r="BE154" s="56">
        <v>4</v>
      </c>
      <c r="BF154" s="246">
        <f t="shared" si="119"/>
        <v>0.74</v>
      </c>
      <c r="BG154" s="250">
        <f t="shared" si="120"/>
        <v>1.37</v>
      </c>
      <c r="BH154" s="246">
        <f>INDEX('Mar - Aug'!AG:AG,MATCH(C154,'Mar - Aug'!C:C,0))</f>
        <v>10.91</v>
      </c>
      <c r="BI154" s="56">
        <v>4</v>
      </c>
      <c r="BJ154" s="246">
        <f>INDEX('Mar - Aug'!AK:AK,MATCH($C154,'Mar - Aug'!$C:$C,0))</f>
        <v>0.74</v>
      </c>
      <c r="BK154" s="246">
        <f>INDEX('Mar - Aug'!AL:AL,MATCH($C154,'Mar - Aug'!$C:$C,0))</f>
        <v>1.38</v>
      </c>
      <c r="BL154" s="246">
        <f>INDEX('Mar - Aug'!$AG:$AG,MATCH($C154,'Mar - Aug'!$C:$C,0))</f>
        <v>10.91</v>
      </c>
      <c r="BM154" s="56">
        <v>4</v>
      </c>
      <c r="BN154" s="246">
        <f>INDEX('Mar - Aug'!$AK:$AK,MATCH($C154,'Mar - Aug'!$C:$C,0))</f>
        <v>0.74</v>
      </c>
      <c r="BO154" s="246">
        <f>INDEX('Mar - Aug'!$AL:$AL,MATCH($C154,'Mar - Aug'!$C:$C,0))</f>
        <v>1.38</v>
      </c>
      <c r="BP154" s="60">
        <f>INDEX(FY2019_ALL_Targets!EB:EB,MATCH('Final Comp Values'!B154,FY2019_ALL_Targets!A:A,0))</f>
        <v>0</v>
      </c>
      <c r="BQ154" s="60">
        <f>+INDEX(FY2019_ALL_Targets!DY:DY,MATCH(B154,FY2019_ALL_Targets!A:A,0))</f>
        <v>0</v>
      </c>
      <c r="BR154" s="60">
        <f>+INDEX(FY2019_ALL_Targets!DZ:DZ,MATCH(B154,FY2019_ALL_Targets!A:A,0))</f>
        <v>0</v>
      </c>
      <c r="BS154" s="283">
        <f>+INDEX(FY2019_ALL_Targets!EA:EA,MATCH(B154,FY2019_ALL_Targets!A:A,0))</f>
        <v>0</v>
      </c>
      <c r="BT154" s="245">
        <f t="shared" si="136"/>
        <v>0</v>
      </c>
      <c r="BU154" s="245">
        <f t="shared" si="137"/>
        <v>0</v>
      </c>
      <c r="BV154" s="246">
        <f t="shared" si="138"/>
        <v>0</v>
      </c>
      <c r="BW154" s="284">
        <f t="shared" si="121"/>
        <v>0</v>
      </c>
      <c r="BX154" s="245">
        <f t="shared" si="122"/>
        <v>19.259999999999998</v>
      </c>
      <c r="BY154" s="246">
        <f t="shared" si="123"/>
        <v>1126380.1290565426</v>
      </c>
      <c r="BZ154" s="285">
        <f t="shared" si="124"/>
        <v>3.2118241301597665E-3</v>
      </c>
      <c r="CA154" s="245">
        <f t="shared" si="125"/>
        <v>130711.06</v>
      </c>
      <c r="CB154" s="286">
        <f t="shared" si="126"/>
        <v>2.2400000000000002</v>
      </c>
      <c r="CC154" s="268">
        <f t="shared" si="127"/>
        <v>-3.0000000000002691E-2</v>
      </c>
      <c r="CD154" s="267">
        <f t="shared" si="128"/>
        <v>1126130.1029654718</v>
      </c>
      <c r="CE154" s="268">
        <f t="shared" si="129"/>
        <v>1257091.1890565427</v>
      </c>
      <c r="CF154" s="268">
        <f t="shared" si="130"/>
        <v>2.240000000000002</v>
      </c>
      <c r="CG154" s="270">
        <f t="shared" si="131"/>
        <v>130972.55610813393</v>
      </c>
      <c r="CH154" s="270">
        <f t="shared" si="132"/>
        <v>130961.0860910709</v>
      </c>
      <c r="CI154" s="269">
        <f t="shared" si="133"/>
        <v>11.470017063023988</v>
      </c>
    </row>
    <row r="155" spans="1:87" s="57" customFormat="1" ht="15.75" customHeight="1" x14ac:dyDescent="0.25">
      <c r="A155" s="297">
        <v>1028643</v>
      </c>
      <c r="B155" s="297">
        <v>4579</v>
      </c>
      <c r="C155" s="347">
        <v>455467</v>
      </c>
      <c r="D155" s="219" t="s">
        <v>920</v>
      </c>
      <c r="E155" s="299" t="s">
        <v>195</v>
      </c>
      <c r="F155" s="299" t="s">
        <v>968</v>
      </c>
      <c r="G155" s="301" t="s">
        <v>915</v>
      </c>
      <c r="H155" s="302" t="s">
        <v>968</v>
      </c>
      <c r="I155" s="56" t="s">
        <v>35</v>
      </c>
      <c r="J155" s="229" t="s">
        <v>36</v>
      </c>
      <c r="K155" s="229" t="s">
        <v>35</v>
      </c>
      <c r="L155" s="56"/>
      <c r="M155" s="56"/>
      <c r="N155" s="58"/>
      <c r="O155" s="297">
        <v>1015208</v>
      </c>
      <c r="P155" s="303">
        <v>30494</v>
      </c>
      <c r="Q155" s="304">
        <v>42005</v>
      </c>
      <c r="R155" s="304">
        <v>42369</v>
      </c>
      <c r="S155" s="303">
        <f t="shared" si="98"/>
        <v>30494</v>
      </c>
      <c r="T155" s="59"/>
      <c r="U155" s="346">
        <f t="shared" si="134"/>
        <v>3.7647438785257128E-3</v>
      </c>
      <c r="V155" s="345">
        <f t="shared" si="135"/>
        <v>2.8711657804945082E-3</v>
      </c>
      <c r="W155" s="27">
        <v>370805.31839154166</v>
      </c>
      <c r="X155" s="27">
        <v>370805.32</v>
      </c>
      <c r="Y155" s="305">
        <f t="shared" si="99"/>
        <v>730607.3346985369</v>
      </c>
      <c r="Z155" s="53">
        <f t="shared" si="139"/>
        <v>49574.99</v>
      </c>
      <c r="AA155" s="54">
        <f t="shared" si="139"/>
        <v>49574.99</v>
      </c>
      <c r="AB155" s="54">
        <f t="shared" si="139"/>
        <v>49574.99</v>
      </c>
      <c r="AC155" s="54">
        <f t="shared" si="139"/>
        <v>49574.99</v>
      </c>
      <c r="AD155" s="52">
        <f t="shared" si="100"/>
        <v>198299.97</v>
      </c>
      <c r="AE155" s="53">
        <f t="shared" si="140"/>
        <v>92067.839999999997</v>
      </c>
      <c r="AF155" s="53">
        <f t="shared" si="140"/>
        <v>92067.839999999997</v>
      </c>
      <c r="AG155" s="53">
        <f t="shared" si="140"/>
        <v>92067.839999999997</v>
      </c>
      <c r="AH155" s="53">
        <f t="shared" si="140"/>
        <v>92067.839999999997</v>
      </c>
      <c r="AI155" s="52">
        <f t="shared" si="101"/>
        <v>368271.37947322667</v>
      </c>
      <c r="AJ155" s="55">
        <f t="shared" si="102"/>
        <v>1297178.6841717635</v>
      </c>
      <c r="AK155" s="219" t="s">
        <v>920</v>
      </c>
      <c r="AL155" s="220">
        <v>54680.661225614327</v>
      </c>
      <c r="AM155" s="242"/>
      <c r="AN155" s="242"/>
      <c r="AO155" s="242">
        <f t="shared" si="103"/>
        <v>785599.28462208272</v>
      </c>
      <c r="AP155" s="243">
        <f t="shared" si="104"/>
        <v>213225.77419354839</v>
      </c>
      <c r="AQ155" s="244">
        <f t="shared" si="105"/>
        <v>395990.73061637278</v>
      </c>
      <c r="AR155" s="245">
        <f t="shared" si="106"/>
        <v>14.37</v>
      </c>
      <c r="AS155" s="246">
        <f t="shared" si="107"/>
        <v>3.9</v>
      </c>
      <c r="AT155" s="246">
        <f t="shared" si="108"/>
        <v>7.24</v>
      </c>
      <c r="AU155" s="251">
        <f t="shared" si="109"/>
        <v>25.509999999999998</v>
      </c>
      <c r="AV155" s="245">
        <f t="shared" si="110"/>
        <v>13.36</v>
      </c>
      <c r="AW155" s="246">
        <f t="shared" si="111"/>
        <v>3.63</v>
      </c>
      <c r="AX155" s="246">
        <f t="shared" si="112"/>
        <v>6.73</v>
      </c>
      <c r="AY155" s="252">
        <f t="shared" si="113"/>
        <v>23.72</v>
      </c>
      <c r="AZ155" s="249">
        <f t="shared" si="114"/>
        <v>13.36</v>
      </c>
      <c r="BA155" s="56">
        <f t="shared" si="115"/>
        <v>4</v>
      </c>
      <c r="BB155" s="246">
        <f t="shared" si="116"/>
        <v>0.91</v>
      </c>
      <c r="BC155" s="250">
        <f t="shared" si="117"/>
        <v>1.68</v>
      </c>
      <c r="BD155" s="246">
        <f t="shared" si="118"/>
        <v>13.36</v>
      </c>
      <c r="BE155" s="56">
        <v>4</v>
      </c>
      <c r="BF155" s="246">
        <f t="shared" si="119"/>
        <v>0.91</v>
      </c>
      <c r="BG155" s="250">
        <f t="shared" si="120"/>
        <v>1.68</v>
      </c>
      <c r="BH155" s="246">
        <f>INDEX('Mar - Aug'!AG:AG,MATCH(C155,'Mar - Aug'!C:C,0))</f>
        <v>13.15</v>
      </c>
      <c r="BI155" s="56">
        <v>4</v>
      </c>
      <c r="BJ155" s="246">
        <f>INDEX('Mar - Aug'!AK:AK,MATCH($C155,'Mar - Aug'!$C:$C,0))</f>
        <v>0.89</v>
      </c>
      <c r="BK155" s="246">
        <f>INDEX('Mar - Aug'!AL:AL,MATCH($C155,'Mar - Aug'!$C:$C,0))</f>
        <v>1.66</v>
      </c>
      <c r="BL155" s="246">
        <f>INDEX('Mar - Aug'!$AG:$AG,MATCH($C155,'Mar - Aug'!$C:$C,0))</f>
        <v>13.15</v>
      </c>
      <c r="BM155" s="56">
        <v>4</v>
      </c>
      <c r="BN155" s="246">
        <f>INDEX('Mar - Aug'!$AK:$AK,MATCH($C155,'Mar - Aug'!$C:$C,0))</f>
        <v>0.89</v>
      </c>
      <c r="BO155" s="246">
        <f>INDEX('Mar - Aug'!$AL:$AL,MATCH($C155,'Mar - Aug'!$C:$C,0))</f>
        <v>1.66</v>
      </c>
      <c r="BP155" s="60">
        <f>INDEX(FY2019_ALL_Targets!EB:EB,MATCH('Final Comp Values'!B155,FY2019_ALL_Targets!A:A,0))</f>
        <v>0</v>
      </c>
      <c r="BQ155" s="60">
        <f>+INDEX(FY2019_ALL_Targets!DY:DY,MATCH(B155,FY2019_ALL_Targets!A:A,0))</f>
        <v>0</v>
      </c>
      <c r="BR155" s="60">
        <f>+INDEX(FY2019_ALL_Targets!DZ:DZ,MATCH(B155,FY2019_ALL_Targets!A:A,0))</f>
        <v>1</v>
      </c>
      <c r="BS155" s="283">
        <f>+INDEX(FY2019_ALL_Targets!EA:EA,MATCH(B155,FY2019_ALL_Targets!A:A,0))</f>
        <v>0</v>
      </c>
      <c r="BT155" s="245">
        <f t="shared" si="136"/>
        <v>0</v>
      </c>
      <c r="BU155" s="245">
        <f t="shared" si="137"/>
        <v>0</v>
      </c>
      <c r="BV155" s="246">
        <f t="shared" si="138"/>
        <v>1.66</v>
      </c>
      <c r="BW155" s="284">
        <f t="shared" si="121"/>
        <v>90769.897634519773</v>
      </c>
      <c r="BX155" s="245">
        <f t="shared" si="122"/>
        <v>22.06</v>
      </c>
      <c r="BY155" s="246">
        <f t="shared" si="123"/>
        <v>1206255.3866370521</v>
      </c>
      <c r="BZ155" s="285">
        <f t="shared" si="124"/>
        <v>3.4395849660284615E-3</v>
      </c>
      <c r="CA155" s="245">
        <f t="shared" si="125"/>
        <v>139980.21</v>
      </c>
      <c r="CB155" s="286">
        <f t="shared" si="126"/>
        <v>2.56</v>
      </c>
      <c r="CC155" s="268">
        <f t="shared" si="127"/>
        <v>0</v>
      </c>
      <c r="CD155" s="267">
        <f t="shared" si="128"/>
        <v>1297178.6841717635</v>
      </c>
      <c r="CE155" s="268">
        <f t="shared" si="129"/>
        <v>1346235.596637052</v>
      </c>
      <c r="CF155" s="268">
        <f t="shared" si="130"/>
        <v>0.89999999999999858</v>
      </c>
      <c r="CG155" s="270">
        <f t="shared" si="131"/>
        <v>49218.415503987584</v>
      </c>
      <c r="CH155" s="270">
        <f t="shared" si="132"/>
        <v>49056.912465288537</v>
      </c>
      <c r="CI155" s="269">
        <f t="shared" si="133"/>
        <v>161.50303869904747</v>
      </c>
    </row>
    <row r="156" spans="1:87" s="57" customFormat="1" ht="15.75" customHeight="1" x14ac:dyDescent="0.25">
      <c r="A156" s="297">
        <v>1013537</v>
      </c>
      <c r="B156" s="297">
        <v>4588</v>
      </c>
      <c r="C156" s="347">
        <v>455850</v>
      </c>
      <c r="D156" s="219" t="s">
        <v>937</v>
      </c>
      <c r="E156" s="299" t="s">
        <v>2925</v>
      </c>
      <c r="F156" s="299" t="s">
        <v>2926</v>
      </c>
      <c r="G156" s="301" t="s">
        <v>1021</v>
      </c>
      <c r="H156" s="302"/>
      <c r="I156" s="56" t="s">
        <v>35</v>
      </c>
      <c r="J156" s="229" t="s">
        <v>36</v>
      </c>
      <c r="K156" s="229" t="s">
        <v>35</v>
      </c>
      <c r="L156" s="56"/>
      <c r="M156" s="56"/>
      <c r="N156" s="58"/>
      <c r="O156" s="297">
        <v>1013537</v>
      </c>
      <c r="P156" s="303">
        <v>22627</v>
      </c>
      <c r="Q156" s="304">
        <v>41883</v>
      </c>
      <c r="R156" s="304">
        <v>42247</v>
      </c>
      <c r="S156" s="303">
        <f t="shared" si="98"/>
        <v>22627</v>
      </c>
      <c r="T156" s="59"/>
      <c r="U156" s="346" t="str">
        <f t="shared" si="134"/>
        <v/>
      </c>
      <c r="V156" s="345">
        <f t="shared" si="135"/>
        <v>2.130447567234513E-3</v>
      </c>
      <c r="W156" s="27">
        <v>0</v>
      </c>
      <c r="X156" s="27">
        <v>0</v>
      </c>
      <c r="Y156" s="305">
        <f t="shared" si="99"/>
        <v>0</v>
      </c>
      <c r="Z156" s="53">
        <f t="shared" si="139"/>
        <v>36785.379999999997</v>
      </c>
      <c r="AA156" s="54">
        <f t="shared" si="139"/>
        <v>36785.379999999997</v>
      </c>
      <c r="AB156" s="54">
        <f t="shared" si="139"/>
        <v>36785.379999999997</v>
      </c>
      <c r="AC156" s="54">
        <f t="shared" si="139"/>
        <v>36785.379999999997</v>
      </c>
      <c r="AD156" s="52">
        <f t="shared" si="100"/>
        <v>147141.51999999999</v>
      </c>
      <c r="AE156" s="53">
        <f t="shared" si="140"/>
        <v>68315.710000000006</v>
      </c>
      <c r="AF156" s="53">
        <f t="shared" si="140"/>
        <v>68315.710000000006</v>
      </c>
      <c r="AG156" s="53">
        <f t="shared" si="140"/>
        <v>68315.710000000006</v>
      </c>
      <c r="AH156" s="53">
        <f t="shared" si="140"/>
        <v>68315.710000000006</v>
      </c>
      <c r="AI156" s="52">
        <f t="shared" si="101"/>
        <v>273262.82230408274</v>
      </c>
      <c r="AJ156" s="55">
        <f t="shared" si="102"/>
        <v>420404.3423040827</v>
      </c>
      <c r="AK156" s="219" t="s">
        <v>937</v>
      </c>
      <c r="AL156" s="220">
        <v>69918.451574351406</v>
      </c>
      <c r="AM156" s="242"/>
      <c r="AN156" s="242"/>
      <c r="AO156" s="242">
        <f t="shared" si="103"/>
        <v>0</v>
      </c>
      <c r="AP156" s="243">
        <f t="shared" si="104"/>
        <v>158216.68817204301</v>
      </c>
      <c r="AQ156" s="244">
        <f t="shared" si="105"/>
        <v>293830.99172482017</v>
      </c>
      <c r="AR156" s="245">
        <f t="shared" si="106"/>
        <v>0</v>
      </c>
      <c r="AS156" s="246">
        <f t="shared" si="107"/>
        <v>2.2599999999999998</v>
      </c>
      <c r="AT156" s="246">
        <f t="shared" si="108"/>
        <v>4.2</v>
      </c>
      <c r="AU156" s="251">
        <f t="shared" si="109"/>
        <v>6.46</v>
      </c>
      <c r="AV156" s="245">
        <f t="shared" si="110"/>
        <v>0</v>
      </c>
      <c r="AW156" s="246">
        <f t="shared" si="111"/>
        <v>2.1</v>
      </c>
      <c r="AX156" s="246">
        <f t="shared" si="112"/>
        <v>3.91</v>
      </c>
      <c r="AY156" s="252">
        <f t="shared" si="113"/>
        <v>6.01</v>
      </c>
      <c r="AZ156" s="249">
        <f t="shared" si="114"/>
        <v>0</v>
      </c>
      <c r="BA156" s="56">
        <f t="shared" si="115"/>
        <v>4</v>
      </c>
      <c r="BB156" s="246">
        <f t="shared" si="116"/>
        <v>0.53</v>
      </c>
      <c r="BC156" s="250">
        <f t="shared" si="117"/>
        <v>0.98</v>
      </c>
      <c r="BD156" s="246">
        <f t="shared" si="118"/>
        <v>0</v>
      </c>
      <c r="BE156" s="56">
        <v>4</v>
      </c>
      <c r="BF156" s="246">
        <f t="shared" si="119"/>
        <v>0.53</v>
      </c>
      <c r="BG156" s="250">
        <f t="shared" si="120"/>
        <v>0.98</v>
      </c>
      <c r="BH156" s="246">
        <f>INDEX('Mar - Aug'!AG:AG,MATCH(C156,'Mar - Aug'!C:C,0))</f>
        <v>0</v>
      </c>
      <c r="BI156" s="56">
        <v>4</v>
      </c>
      <c r="BJ156" s="246">
        <f>INDEX('Mar - Aug'!AK:AK,MATCH($C156,'Mar - Aug'!$C:$C,0))</f>
        <v>0.51</v>
      </c>
      <c r="BK156" s="246">
        <f>INDEX('Mar - Aug'!AL:AL,MATCH($C156,'Mar - Aug'!$C:$C,0))</f>
        <v>0.95</v>
      </c>
      <c r="BL156" s="246">
        <f>INDEX('Mar - Aug'!$AG:$AG,MATCH($C156,'Mar - Aug'!$C:$C,0))</f>
        <v>0</v>
      </c>
      <c r="BM156" s="56">
        <v>4</v>
      </c>
      <c r="BN156" s="246">
        <f>INDEX('Mar - Aug'!$AK:$AK,MATCH($C156,'Mar - Aug'!$C:$C,0))</f>
        <v>0.51</v>
      </c>
      <c r="BO156" s="246">
        <f>INDEX('Mar - Aug'!$AL:$AL,MATCH($C156,'Mar - Aug'!$C:$C,0))</f>
        <v>0.95</v>
      </c>
      <c r="BP156" s="60">
        <f>INDEX(FY2019_ALL_Targets!EB:EB,MATCH('Final Comp Values'!B156,FY2019_ALL_Targets!A:A,0))</f>
        <v>3</v>
      </c>
      <c r="BQ156" s="60">
        <f>+INDEX(FY2019_ALL_Targets!DY:DY,MATCH(B156,FY2019_ALL_Targets!A:A,0))</f>
        <v>0</v>
      </c>
      <c r="BR156" s="60">
        <f>+INDEX(FY2019_ALL_Targets!DZ:DZ,MATCH(B156,FY2019_ALL_Targets!A:A,0))</f>
        <v>0</v>
      </c>
      <c r="BS156" s="283">
        <f>+INDEX(FY2019_ALL_Targets!EA:EA,MATCH(B156,FY2019_ALL_Targets!A:A,0))</f>
        <v>0</v>
      </c>
      <c r="BT156" s="245">
        <f t="shared" si="136"/>
        <v>0</v>
      </c>
      <c r="BU156" s="245">
        <f t="shared" si="137"/>
        <v>0</v>
      </c>
      <c r="BV156" s="246">
        <f t="shared" si="138"/>
        <v>0</v>
      </c>
      <c r="BW156" s="284">
        <f t="shared" si="121"/>
        <v>0</v>
      </c>
      <c r="BX156" s="245">
        <f t="shared" si="122"/>
        <v>6.01</v>
      </c>
      <c r="BY156" s="246">
        <f t="shared" si="123"/>
        <v>420209.89396185195</v>
      </c>
      <c r="BZ156" s="285">
        <f t="shared" si="124"/>
        <v>1.198210304268252E-3</v>
      </c>
      <c r="CA156" s="245">
        <f t="shared" si="125"/>
        <v>48763.360000000001</v>
      </c>
      <c r="CB156" s="286">
        <f t="shared" si="126"/>
        <v>0.7</v>
      </c>
      <c r="CC156" s="268">
        <f t="shared" si="127"/>
        <v>-3.0000000000000027E-2</v>
      </c>
      <c r="CD156" s="267">
        <f t="shared" si="128"/>
        <v>420404.3423040827</v>
      </c>
      <c r="CE156" s="268">
        <f t="shared" si="129"/>
        <v>468973.25396185194</v>
      </c>
      <c r="CF156" s="268">
        <f t="shared" si="130"/>
        <v>0.70000000000000018</v>
      </c>
      <c r="CG156" s="270">
        <f t="shared" si="131"/>
        <v>48965.563995483855</v>
      </c>
      <c r="CH156" s="270">
        <f t="shared" si="132"/>
        <v>48568.911657769233</v>
      </c>
      <c r="CI156" s="269">
        <f t="shared" si="133"/>
        <v>396.65233771462226</v>
      </c>
    </row>
    <row r="157" spans="1:87" s="57" customFormat="1" ht="15.75" customHeight="1" x14ac:dyDescent="0.25">
      <c r="A157" s="297">
        <v>1028843</v>
      </c>
      <c r="B157" s="297">
        <v>4589</v>
      </c>
      <c r="C157" s="347">
        <v>675196</v>
      </c>
      <c r="D157" s="219" t="s">
        <v>941</v>
      </c>
      <c r="E157" s="299" t="s">
        <v>2533</v>
      </c>
      <c r="F157" s="299" t="s">
        <v>966</v>
      </c>
      <c r="G157" s="301" t="s">
        <v>915</v>
      </c>
      <c r="H157" s="302" t="s">
        <v>536</v>
      </c>
      <c r="I157" s="56" t="s">
        <v>35</v>
      </c>
      <c r="J157" s="229" t="s">
        <v>36</v>
      </c>
      <c r="K157" s="229" t="s">
        <v>35</v>
      </c>
      <c r="L157" s="56"/>
      <c r="M157" s="56"/>
      <c r="N157" s="58"/>
      <c r="O157" s="297">
        <v>1013345</v>
      </c>
      <c r="P157" s="303">
        <v>19387</v>
      </c>
      <c r="Q157" s="304">
        <v>41883</v>
      </c>
      <c r="R157" s="304">
        <v>42247</v>
      </c>
      <c r="S157" s="303">
        <f t="shared" si="98"/>
        <v>19387</v>
      </c>
      <c r="T157" s="59"/>
      <c r="U157" s="346">
        <f t="shared" si="134"/>
        <v>2.3934901807889418E-3</v>
      </c>
      <c r="V157" s="345">
        <f t="shared" si="135"/>
        <v>1.8253850261181555E-3</v>
      </c>
      <c r="W157" s="27">
        <v>235744.82546702036</v>
      </c>
      <c r="X157" s="27">
        <v>235744.83</v>
      </c>
      <c r="Y157" s="305">
        <f t="shared" si="99"/>
        <v>464494.14303799224</v>
      </c>
      <c r="Z157" s="53">
        <f t="shared" si="139"/>
        <v>31518.02</v>
      </c>
      <c r="AA157" s="54">
        <f t="shared" si="139"/>
        <v>31518.02</v>
      </c>
      <c r="AB157" s="54">
        <f t="shared" si="139"/>
        <v>31518.02</v>
      </c>
      <c r="AC157" s="54">
        <f t="shared" si="139"/>
        <v>31518.02</v>
      </c>
      <c r="AD157" s="52">
        <f t="shared" si="100"/>
        <v>126072.07</v>
      </c>
      <c r="AE157" s="53">
        <f t="shared" si="140"/>
        <v>58533.46</v>
      </c>
      <c r="AF157" s="53">
        <f t="shared" si="140"/>
        <v>58533.46</v>
      </c>
      <c r="AG157" s="53">
        <f t="shared" si="140"/>
        <v>58533.46</v>
      </c>
      <c r="AH157" s="53">
        <f t="shared" si="140"/>
        <v>58533.46</v>
      </c>
      <c r="AI157" s="52">
        <f t="shared" si="101"/>
        <v>234133.83727446204</v>
      </c>
      <c r="AJ157" s="55">
        <f t="shared" si="102"/>
        <v>824700.05031245435</v>
      </c>
      <c r="AK157" s="219" t="s">
        <v>941</v>
      </c>
      <c r="AL157" s="220">
        <v>76951.060656708069</v>
      </c>
      <c r="AM157" s="242"/>
      <c r="AN157" s="242"/>
      <c r="AO157" s="242">
        <f t="shared" si="103"/>
        <v>499456.06778278737</v>
      </c>
      <c r="AP157" s="243">
        <f t="shared" si="104"/>
        <v>135561.36559139786</v>
      </c>
      <c r="AQ157" s="244">
        <f t="shared" si="105"/>
        <v>251756.81427361511</v>
      </c>
      <c r="AR157" s="245">
        <f t="shared" si="106"/>
        <v>6.49</v>
      </c>
      <c r="AS157" s="246">
        <f t="shared" si="107"/>
        <v>1.76</v>
      </c>
      <c r="AT157" s="246">
        <f t="shared" si="108"/>
        <v>3.27</v>
      </c>
      <c r="AU157" s="251">
        <f t="shared" si="109"/>
        <v>11.52</v>
      </c>
      <c r="AV157" s="245">
        <f t="shared" si="110"/>
        <v>6.04</v>
      </c>
      <c r="AW157" s="246">
        <f t="shared" si="111"/>
        <v>1.64</v>
      </c>
      <c r="AX157" s="246">
        <f t="shared" si="112"/>
        <v>3.04</v>
      </c>
      <c r="AY157" s="252">
        <f t="shared" si="113"/>
        <v>10.719999999999999</v>
      </c>
      <c r="AZ157" s="249">
        <f t="shared" si="114"/>
        <v>6.04</v>
      </c>
      <c r="BA157" s="56">
        <f t="shared" si="115"/>
        <v>4</v>
      </c>
      <c r="BB157" s="246">
        <f t="shared" si="116"/>
        <v>0.41</v>
      </c>
      <c r="BC157" s="250">
        <f t="shared" si="117"/>
        <v>0.76</v>
      </c>
      <c r="BD157" s="246">
        <f t="shared" si="118"/>
        <v>6.04</v>
      </c>
      <c r="BE157" s="56">
        <v>4</v>
      </c>
      <c r="BF157" s="246">
        <f t="shared" si="119"/>
        <v>0.41</v>
      </c>
      <c r="BG157" s="250">
        <f t="shared" si="120"/>
        <v>0.76</v>
      </c>
      <c r="BH157" s="246">
        <f>INDEX('Mar - Aug'!AG:AG,MATCH(C157,'Mar - Aug'!C:C,0))</f>
        <v>5.85</v>
      </c>
      <c r="BI157" s="56">
        <v>4</v>
      </c>
      <c r="BJ157" s="246">
        <f>INDEX('Mar - Aug'!AK:AK,MATCH($C157,'Mar - Aug'!$C:$C,0))</f>
        <v>0.4</v>
      </c>
      <c r="BK157" s="246">
        <f>INDEX('Mar - Aug'!AL:AL,MATCH($C157,'Mar - Aug'!$C:$C,0))</f>
        <v>0.74</v>
      </c>
      <c r="BL157" s="246">
        <f>INDEX('Mar - Aug'!$AG:$AG,MATCH($C157,'Mar - Aug'!$C:$C,0))</f>
        <v>5.85</v>
      </c>
      <c r="BM157" s="56">
        <v>4</v>
      </c>
      <c r="BN157" s="246">
        <f>INDEX('Mar - Aug'!$AK:$AK,MATCH($C157,'Mar - Aug'!$C:$C,0))</f>
        <v>0.4</v>
      </c>
      <c r="BO157" s="246">
        <f>INDEX('Mar - Aug'!$AL:$AL,MATCH($C157,'Mar - Aug'!$C:$C,0))</f>
        <v>0.74</v>
      </c>
      <c r="BP157" s="60">
        <f>INDEX(FY2019_ALL_Targets!EB:EB,MATCH('Final Comp Values'!B157,FY2019_ALL_Targets!A:A,0))</f>
        <v>0</v>
      </c>
      <c r="BQ157" s="60">
        <f>+INDEX(FY2019_ALL_Targets!DY:DY,MATCH(B157,FY2019_ALL_Targets!A:A,0))</f>
        <v>1</v>
      </c>
      <c r="BR157" s="60">
        <f>+INDEX(FY2019_ALL_Targets!DZ:DZ,MATCH(B157,FY2019_ALL_Targets!A:A,0))</f>
        <v>2</v>
      </c>
      <c r="BS157" s="283">
        <f>+INDEX(FY2019_ALL_Targets!EA:EA,MATCH(B157,FY2019_ALL_Targets!A:A,0))</f>
        <v>0</v>
      </c>
      <c r="BT157" s="245">
        <f t="shared" si="136"/>
        <v>0</v>
      </c>
      <c r="BU157" s="245">
        <f t="shared" si="137"/>
        <v>0.4</v>
      </c>
      <c r="BV157" s="246">
        <f t="shared" si="138"/>
        <v>1.48</v>
      </c>
      <c r="BW157" s="284">
        <f t="shared" si="121"/>
        <v>144667.99403461115</v>
      </c>
      <c r="BX157" s="245">
        <f t="shared" si="122"/>
        <v>8.84</v>
      </c>
      <c r="BY157" s="246">
        <f t="shared" si="123"/>
        <v>680247.37620529928</v>
      </c>
      <c r="BZ157" s="285">
        <f t="shared" si="124"/>
        <v>1.9396959170471775E-3</v>
      </c>
      <c r="CA157" s="245">
        <f t="shared" si="125"/>
        <v>78939.48</v>
      </c>
      <c r="CB157" s="286">
        <f t="shared" si="126"/>
        <v>1.03</v>
      </c>
      <c r="CC157" s="268">
        <f t="shared" si="127"/>
        <v>-8.8817841970012523E-16</v>
      </c>
      <c r="CD157" s="267">
        <f t="shared" si="128"/>
        <v>824700.05031245435</v>
      </c>
      <c r="CE157" s="268">
        <f t="shared" si="129"/>
        <v>759186.85620529926</v>
      </c>
      <c r="CF157" s="268">
        <f t="shared" si="130"/>
        <v>-0.84999999999999964</v>
      </c>
      <c r="CG157" s="270">
        <f t="shared" si="131"/>
        <v>-65391.328616192724</v>
      </c>
      <c r="CH157" s="270">
        <f t="shared" si="132"/>
        <v>-65513.194107155083</v>
      </c>
      <c r="CI157" s="269">
        <f t="shared" si="133"/>
        <v>121.86549096235831</v>
      </c>
    </row>
    <row r="158" spans="1:87" s="57" customFormat="1" ht="15.75" customHeight="1" x14ac:dyDescent="0.25">
      <c r="A158" s="297">
        <v>1001918</v>
      </c>
      <c r="B158" s="297">
        <v>4590</v>
      </c>
      <c r="C158" s="347">
        <v>675881</v>
      </c>
      <c r="D158" s="219" t="s">
        <v>913</v>
      </c>
      <c r="E158" s="299" t="s">
        <v>2848</v>
      </c>
      <c r="F158" s="299" t="s">
        <v>2849</v>
      </c>
      <c r="G158" s="301" t="s">
        <v>1021</v>
      </c>
      <c r="H158" s="302" t="s">
        <v>917</v>
      </c>
      <c r="I158" s="56" t="s">
        <v>35</v>
      </c>
      <c r="J158" s="229" t="s">
        <v>36</v>
      </c>
      <c r="K158" s="229" t="s">
        <v>35</v>
      </c>
      <c r="L158" s="56"/>
      <c r="M158" s="56"/>
      <c r="N158" s="58"/>
      <c r="O158" s="297">
        <v>1001918</v>
      </c>
      <c r="P158" s="303">
        <v>21325</v>
      </c>
      <c r="Q158" s="304">
        <v>42005</v>
      </c>
      <c r="R158" s="304">
        <v>42369</v>
      </c>
      <c r="S158" s="303">
        <f t="shared" si="98"/>
        <v>21325</v>
      </c>
      <c r="T158" s="59"/>
      <c r="U158" s="346" t="str">
        <f t="shared" si="134"/>
        <v/>
      </c>
      <c r="V158" s="345">
        <f t="shared" si="135"/>
        <v>2.0078576201562732E-3</v>
      </c>
      <c r="W158" s="27">
        <v>0</v>
      </c>
      <c r="X158" s="27">
        <v>0</v>
      </c>
      <c r="Y158" s="305">
        <f t="shared" si="99"/>
        <v>0</v>
      </c>
      <c r="Z158" s="53">
        <f t="shared" si="139"/>
        <v>34668.68</v>
      </c>
      <c r="AA158" s="54">
        <f t="shared" si="139"/>
        <v>34668.68</v>
      </c>
      <c r="AB158" s="54">
        <f t="shared" si="139"/>
        <v>34668.68</v>
      </c>
      <c r="AC158" s="54">
        <f t="shared" si="139"/>
        <v>34668.68</v>
      </c>
      <c r="AD158" s="52">
        <f t="shared" si="100"/>
        <v>138674.72</v>
      </c>
      <c r="AE158" s="53">
        <f t="shared" si="140"/>
        <v>64384.69</v>
      </c>
      <c r="AF158" s="53">
        <f t="shared" si="140"/>
        <v>64384.69</v>
      </c>
      <c r="AG158" s="53">
        <f t="shared" si="140"/>
        <v>64384.69</v>
      </c>
      <c r="AH158" s="53">
        <f t="shared" si="140"/>
        <v>64384.69</v>
      </c>
      <c r="AI158" s="52">
        <f t="shared" si="101"/>
        <v>257538.76720884632</v>
      </c>
      <c r="AJ158" s="55">
        <f t="shared" si="102"/>
        <v>396213.48720884632</v>
      </c>
      <c r="AK158" s="219" t="s">
        <v>913</v>
      </c>
      <c r="AL158" s="220">
        <v>61485.26180987338</v>
      </c>
      <c r="AM158" s="242"/>
      <c r="AN158" s="242"/>
      <c r="AO158" s="242">
        <f t="shared" si="103"/>
        <v>0</v>
      </c>
      <c r="AP158" s="243">
        <f t="shared" si="104"/>
        <v>149112.60215053766</v>
      </c>
      <c r="AQ158" s="244">
        <f t="shared" si="105"/>
        <v>276923.40560091002</v>
      </c>
      <c r="AR158" s="245">
        <f t="shared" si="106"/>
        <v>0</v>
      </c>
      <c r="AS158" s="246">
        <f t="shared" si="107"/>
        <v>2.4300000000000002</v>
      </c>
      <c r="AT158" s="246">
        <f t="shared" si="108"/>
        <v>4.5</v>
      </c>
      <c r="AU158" s="251">
        <f t="shared" si="109"/>
        <v>6.93</v>
      </c>
      <c r="AV158" s="245">
        <f t="shared" si="110"/>
        <v>0</v>
      </c>
      <c r="AW158" s="246">
        <f t="shared" si="111"/>
        <v>2.2599999999999998</v>
      </c>
      <c r="AX158" s="246">
        <f t="shared" si="112"/>
        <v>4.1900000000000004</v>
      </c>
      <c r="AY158" s="252">
        <f t="shared" si="113"/>
        <v>6.45</v>
      </c>
      <c r="AZ158" s="249">
        <f t="shared" si="114"/>
        <v>0</v>
      </c>
      <c r="BA158" s="56">
        <f t="shared" si="115"/>
        <v>4</v>
      </c>
      <c r="BB158" s="246">
        <f t="shared" si="116"/>
        <v>0.56999999999999995</v>
      </c>
      <c r="BC158" s="250">
        <f t="shared" si="117"/>
        <v>1.05</v>
      </c>
      <c r="BD158" s="246">
        <f t="shared" si="118"/>
        <v>0</v>
      </c>
      <c r="BE158" s="56">
        <v>4</v>
      </c>
      <c r="BF158" s="246">
        <f t="shared" si="119"/>
        <v>0.56999999999999995</v>
      </c>
      <c r="BG158" s="250">
        <f t="shared" si="120"/>
        <v>1.05</v>
      </c>
      <c r="BH158" s="246">
        <f>INDEX('Mar - Aug'!AG:AG,MATCH(C158,'Mar - Aug'!C:C,0))</f>
        <v>0</v>
      </c>
      <c r="BI158" s="56">
        <v>4</v>
      </c>
      <c r="BJ158" s="246">
        <f>INDEX('Mar - Aug'!AK:AK,MATCH($C158,'Mar - Aug'!$C:$C,0))</f>
        <v>0.55000000000000004</v>
      </c>
      <c r="BK158" s="246">
        <f>INDEX('Mar - Aug'!AL:AL,MATCH($C158,'Mar - Aug'!$C:$C,0))</f>
        <v>1.03</v>
      </c>
      <c r="BL158" s="246">
        <f>INDEX('Mar - Aug'!$AG:$AG,MATCH($C158,'Mar - Aug'!$C:$C,0))</f>
        <v>0</v>
      </c>
      <c r="BM158" s="56">
        <v>4</v>
      </c>
      <c r="BN158" s="246">
        <f>INDEX('Mar - Aug'!$AK:$AK,MATCH($C158,'Mar - Aug'!$C:$C,0))</f>
        <v>0.55000000000000004</v>
      </c>
      <c r="BO158" s="246">
        <f>INDEX('Mar - Aug'!$AL:$AL,MATCH($C158,'Mar - Aug'!$C:$C,0))</f>
        <v>1.03</v>
      </c>
      <c r="BP158" s="60">
        <f>INDEX(FY2019_ALL_Targets!EB:EB,MATCH('Final Comp Values'!B158,FY2019_ALL_Targets!A:A,0))</f>
        <v>3</v>
      </c>
      <c r="BQ158" s="60">
        <f>+INDEX(FY2019_ALL_Targets!DY:DY,MATCH(B158,FY2019_ALL_Targets!A:A,0))</f>
        <v>2</v>
      </c>
      <c r="BR158" s="60">
        <f>+INDEX(FY2019_ALL_Targets!DZ:DZ,MATCH(B158,FY2019_ALL_Targets!A:A,0))</f>
        <v>2</v>
      </c>
      <c r="BS158" s="283">
        <f>+INDEX(FY2019_ALL_Targets!EA:EA,MATCH(B158,FY2019_ALL_Targets!A:A,0))</f>
        <v>0</v>
      </c>
      <c r="BT158" s="245">
        <f t="shared" si="136"/>
        <v>0</v>
      </c>
      <c r="BU158" s="245">
        <f t="shared" si="137"/>
        <v>1.1000000000000001</v>
      </c>
      <c r="BV158" s="246">
        <f t="shared" si="138"/>
        <v>2.06</v>
      </c>
      <c r="BW158" s="284">
        <f t="shared" si="121"/>
        <v>194293.42731919989</v>
      </c>
      <c r="BX158" s="245">
        <f t="shared" si="122"/>
        <v>3.29</v>
      </c>
      <c r="BY158" s="246">
        <f t="shared" si="123"/>
        <v>202286.51135448343</v>
      </c>
      <c r="BZ158" s="285">
        <f t="shared" si="124"/>
        <v>5.7681122173059308E-4</v>
      </c>
      <c r="CA158" s="245">
        <f t="shared" si="125"/>
        <v>23474.39</v>
      </c>
      <c r="CB158" s="286">
        <f t="shared" si="126"/>
        <v>0.38</v>
      </c>
      <c r="CC158" s="268">
        <f t="shared" si="127"/>
        <v>-3.0000000000000027E-2</v>
      </c>
      <c r="CD158" s="267">
        <f t="shared" si="128"/>
        <v>396213.48720884632</v>
      </c>
      <c r="CE158" s="268">
        <f t="shared" si="129"/>
        <v>225760.90135448345</v>
      </c>
      <c r="CF158" s="268">
        <f t="shared" si="130"/>
        <v>-2.7800000000000002</v>
      </c>
      <c r="CG158" s="270">
        <f t="shared" si="131"/>
        <v>-170771.08440939424</v>
      </c>
      <c r="CH158" s="270">
        <f t="shared" si="132"/>
        <v>-170452.58585436287</v>
      </c>
      <c r="CI158" s="269">
        <f t="shared" si="133"/>
        <v>-318.49855503137223</v>
      </c>
    </row>
    <row r="159" spans="1:87" s="57" customFormat="1" ht="15.75" customHeight="1" x14ac:dyDescent="0.25">
      <c r="A159" s="297">
        <v>1026457</v>
      </c>
      <c r="B159" s="297">
        <v>4593</v>
      </c>
      <c r="C159" s="347">
        <v>675695</v>
      </c>
      <c r="D159" s="219" t="s">
        <v>928</v>
      </c>
      <c r="E159" s="299" t="s">
        <v>537</v>
      </c>
      <c r="F159" s="299" t="s">
        <v>2476</v>
      </c>
      <c r="G159" s="301" t="s">
        <v>915</v>
      </c>
      <c r="H159" s="302" t="s">
        <v>978</v>
      </c>
      <c r="I159" s="56" t="s">
        <v>35</v>
      </c>
      <c r="J159" s="229" t="s">
        <v>35</v>
      </c>
      <c r="K159" s="229" t="s">
        <v>35</v>
      </c>
      <c r="L159" s="56"/>
      <c r="M159" s="56"/>
      <c r="N159" s="58"/>
      <c r="O159" s="297">
        <v>1026457</v>
      </c>
      <c r="P159" s="303">
        <v>7305</v>
      </c>
      <c r="Q159" s="304">
        <v>42005</v>
      </c>
      <c r="R159" s="304">
        <v>42277</v>
      </c>
      <c r="S159" s="303">
        <f t="shared" si="98"/>
        <v>9767</v>
      </c>
      <c r="T159" s="59"/>
      <c r="U159" s="346">
        <f t="shared" si="134"/>
        <v>1.2058192910592456E-3</v>
      </c>
      <c r="V159" s="345">
        <f t="shared" si="135"/>
        <v>9.1961291329736546E-4</v>
      </c>
      <c r="W159" s="27">
        <v>118766.16853406859</v>
      </c>
      <c r="X159" s="27">
        <v>118766.17</v>
      </c>
      <c r="Y159" s="305">
        <f t="shared" si="99"/>
        <v>234008.06184825246</v>
      </c>
      <c r="Z159" s="53">
        <f t="shared" si="139"/>
        <v>15878.5</v>
      </c>
      <c r="AA159" s="54">
        <f t="shared" si="139"/>
        <v>15878.5</v>
      </c>
      <c r="AB159" s="54">
        <f t="shared" si="139"/>
        <v>15878.5</v>
      </c>
      <c r="AC159" s="54">
        <f t="shared" si="139"/>
        <v>15878.5</v>
      </c>
      <c r="AD159" s="52">
        <f t="shared" si="100"/>
        <v>63514</v>
      </c>
      <c r="AE159" s="53">
        <f t="shared" si="140"/>
        <v>29488.639999999999</v>
      </c>
      <c r="AF159" s="53">
        <f t="shared" si="140"/>
        <v>29488.639999999999</v>
      </c>
      <c r="AG159" s="53">
        <f t="shared" si="140"/>
        <v>29488.639999999999</v>
      </c>
      <c r="AH159" s="53">
        <f t="shared" si="140"/>
        <v>29488.639999999999</v>
      </c>
      <c r="AI159" s="52">
        <f t="shared" si="101"/>
        <v>117954.56690873631</v>
      </c>
      <c r="AJ159" s="55">
        <f t="shared" si="102"/>
        <v>415476.62875698874</v>
      </c>
      <c r="AK159" s="219" t="s">
        <v>928</v>
      </c>
      <c r="AL159" s="220">
        <v>26039.070668243694</v>
      </c>
      <c r="AM159" s="242"/>
      <c r="AN159" s="242"/>
      <c r="AO159" s="242">
        <f t="shared" si="103"/>
        <v>251621.57187984136</v>
      </c>
      <c r="AP159" s="243">
        <f t="shared" si="104"/>
        <v>68294.62365591398</v>
      </c>
      <c r="AQ159" s="244">
        <f t="shared" si="105"/>
        <v>126832.86764380248</v>
      </c>
      <c r="AR159" s="245">
        <f t="shared" si="106"/>
        <v>9.66</v>
      </c>
      <c r="AS159" s="246">
        <f t="shared" si="107"/>
        <v>2.62</v>
      </c>
      <c r="AT159" s="246">
        <f t="shared" si="108"/>
        <v>4.87</v>
      </c>
      <c r="AU159" s="251">
        <f t="shared" si="109"/>
        <v>17.150000000000002</v>
      </c>
      <c r="AV159" s="245">
        <f t="shared" si="110"/>
        <v>8.99</v>
      </c>
      <c r="AW159" s="246">
        <f t="shared" si="111"/>
        <v>2.44</v>
      </c>
      <c r="AX159" s="246">
        <f t="shared" si="112"/>
        <v>4.53</v>
      </c>
      <c r="AY159" s="252">
        <f t="shared" si="113"/>
        <v>15.96</v>
      </c>
      <c r="AZ159" s="249">
        <f t="shared" si="114"/>
        <v>8.99</v>
      </c>
      <c r="BA159" s="56">
        <f t="shared" si="115"/>
        <v>4</v>
      </c>
      <c r="BB159" s="246">
        <f t="shared" si="116"/>
        <v>0.61</v>
      </c>
      <c r="BC159" s="250">
        <f t="shared" si="117"/>
        <v>1.1299999999999999</v>
      </c>
      <c r="BD159" s="246">
        <f t="shared" si="118"/>
        <v>8.99</v>
      </c>
      <c r="BE159" s="56">
        <v>4</v>
      </c>
      <c r="BF159" s="246">
        <f t="shared" si="119"/>
        <v>0.61</v>
      </c>
      <c r="BG159" s="250">
        <f t="shared" si="120"/>
        <v>1.1299999999999999</v>
      </c>
      <c r="BH159" s="246">
        <f>INDEX('Mar - Aug'!AG:AG,MATCH(C159,'Mar - Aug'!C:C,0))</f>
        <v>9.49</v>
      </c>
      <c r="BI159" s="56">
        <v>4</v>
      </c>
      <c r="BJ159" s="246">
        <f>INDEX('Mar - Aug'!AK:AK,MATCH($C159,'Mar - Aug'!$C:$C,0))</f>
        <v>0.65</v>
      </c>
      <c r="BK159" s="246">
        <f>INDEX('Mar - Aug'!AL:AL,MATCH($C159,'Mar - Aug'!$C:$C,0))</f>
        <v>1.2</v>
      </c>
      <c r="BL159" s="246">
        <f>INDEX('Mar - Aug'!$AG:$AG,MATCH($C159,'Mar - Aug'!$C:$C,0))</f>
        <v>9.49</v>
      </c>
      <c r="BM159" s="56">
        <v>4</v>
      </c>
      <c r="BN159" s="246">
        <f>INDEX('Mar - Aug'!$AK:$AK,MATCH($C159,'Mar - Aug'!$C:$C,0))</f>
        <v>0.65</v>
      </c>
      <c r="BO159" s="246">
        <f>INDEX('Mar - Aug'!$AL:$AL,MATCH($C159,'Mar - Aug'!$C:$C,0))</f>
        <v>1.2</v>
      </c>
      <c r="BP159" s="60">
        <f>INDEX(FY2019_ALL_Targets!EB:EB,MATCH('Final Comp Values'!B159,FY2019_ALL_Targets!A:A,0))</f>
        <v>0</v>
      </c>
      <c r="BQ159" s="60">
        <f>+INDEX(FY2019_ALL_Targets!DY:DY,MATCH(B159,FY2019_ALL_Targets!A:A,0))</f>
        <v>1</v>
      </c>
      <c r="BR159" s="60">
        <f>+INDEX(FY2019_ALL_Targets!DZ:DZ,MATCH(B159,FY2019_ALL_Targets!A:A,0))</f>
        <v>1</v>
      </c>
      <c r="BS159" s="283">
        <f>+INDEX(FY2019_ALL_Targets!EA:EA,MATCH(B159,FY2019_ALL_Targets!A:A,0))</f>
        <v>0</v>
      </c>
      <c r="BT159" s="245">
        <f t="shared" si="136"/>
        <v>0</v>
      </c>
      <c r="BU159" s="245">
        <f t="shared" si="137"/>
        <v>0.65</v>
      </c>
      <c r="BV159" s="246">
        <f t="shared" si="138"/>
        <v>1.2</v>
      </c>
      <c r="BW159" s="284">
        <f t="shared" si="121"/>
        <v>48172.280736250839</v>
      </c>
      <c r="BX159" s="245">
        <f t="shared" si="122"/>
        <v>14.110000000000001</v>
      </c>
      <c r="BY159" s="246">
        <f t="shared" si="123"/>
        <v>367411.28712891857</v>
      </c>
      <c r="BZ159" s="285">
        <f t="shared" si="124"/>
        <v>1.0476573647318682E-3</v>
      </c>
      <c r="CA159" s="245">
        <f t="shared" si="125"/>
        <v>42636.33</v>
      </c>
      <c r="CB159" s="286">
        <f t="shared" si="126"/>
        <v>1.64</v>
      </c>
      <c r="CC159" s="268">
        <f t="shared" si="127"/>
        <v>1.0000000000000675E-2</v>
      </c>
      <c r="CD159" s="267">
        <f t="shared" si="128"/>
        <v>415476.62875698874</v>
      </c>
      <c r="CE159" s="268">
        <f t="shared" si="129"/>
        <v>410047.61712891859</v>
      </c>
      <c r="CF159" s="268">
        <f t="shared" si="130"/>
        <v>-0.20999999999999908</v>
      </c>
      <c r="CG159" s="270">
        <f t="shared" si="131"/>
        <v>-5466.7977468024592</v>
      </c>
      <c r="CH159" s="270">
        <f t="shared" si="132"/>
        <v>-5429.0116280701477</v>
      </c>
      <c r="CI159" s="269">
        <f t="shared" si="133"/>
        <v>-37.786118732311479</v>
      </c>
    </row>
    <row r="160" spans="1:87" s="57" customFormat="1" ht="15.75" customHeight="1" x14ac:dyDescent="0.25">
      <c r="A160" s="297">
        <v>1026247</v>
      </c>
      <c r="B160" s="297">
        <v>4594</v>
      </c>
      <c r="C160" s="347">
        <v>675329</v>
      </c>
      <c r="D160" s="219" t="s">
        <v>923</v>
      </c>
      <c r="E160" s="299" t="s">
        <v>539</v>
      </c>
      <c r="F160" s="299" t="s">
        <v>2658</v>
      </c>
      <c r="G160" s="301" t="s">
        <v>915</v>
      </c>
      <c r="H160" s="302" t="s">
        <v>2658</v>
      </c>
      <c r="I160" s="56" t="s">
        <v>35</v>
      </c>
      <c r="J160" s="229" t="s">
        <v>35</v>
      </c>
      <c r="K160" s="229" t="s">
        <v>35</v>
      </c>
      <c r="L160" s="56"/>
      <c r="M160" s="56"/>
      <c r="N160" s="58"/>
      <c r="O160" s="297">
        <v>1026247</v>
      </c>
      <c r="P160" s="303">
        <v>12156</v>
      </c>
      <c r="Q160" s="304">
        <v>41913</v>
      </c>
      <c r="R160" s="304">
        <v>42277</v>
      </c>
      <c r="S160" s="303">
        <f t="shared" si="98"/>
        <v>12156</v>
      </c>
      <c r="T160" s="59"/>
      <c r="U160" s="346">
        <f t="shared" si="134"/>
        <v>1.500761677292535E-3</v>
      </c>
      <c r="V160" s="345">
        <f t="shared" si="135"/>
        <v>1.1445494598180377E-3</v>
      </c>
      <c r="W160" s="27">
        <v>147816.27367398774</v>
      </c>
      <c r="X160" s="27">
        <v>147816</v>
      </c>
      <c r="Y160" s="305">
        <f t="shared" si="99"/>
        <v>291246.23731210775</v>
      </c>
      <c r="Z160" s="53">
        <f t="shared" si="139"/>
        <v>19762.37</v>
      </c>
      <c r="AA160" s="54">
        <f t="shared" si="139"/>
        <v>19762.37</v>
      </c>
      <c r="AB160" s="54">
        <f t="shared" si="139"/>
        <v>19762.37</v>
      </c>
      <c r="AC160" s="54">
        <f t="shared" si="139"/>
        <v>19762.37</v>
      </c>
      <c r="AD160" s="52">
        <f t="shared" si="100"/>
        <v>79049.47</v>
      </c>
      <c r="AE160" s="53">
        <f t="shared" si="140"/>
        <v>36701.54</v>
      </c>
      <c r="AF160" s="53">
        <f t="shared" si="140"/>
        <v>36701.54</v>
      </c>
      <c r="AG160" s="53">
        <f t="shared" si="140"/>
        <v>36701.54</v>
      </c>
      <c r="AH160" s="53">
        <f t="shared" si="140"/>
        <v>36701.54</v>
      </c>
      <c r="AI160" s="52">
        <f t="shared" si="101"/>
        <v>146806.1549444659</v>
      </c>
      <c r="AJ160" s="55">
        <f t="shared" si="102"/>
        <v>517101.86225657369</v>
      </c>
      <c r="AK160" s="219" t="s">
        <v>923</v>
      </c>
      <c r="AL160" s="220">
        <v>21889.523364708708</v>
      </c>
      <c r="AM160" s="242"/>
      <c r="AN160" s="242"/>
      <c r="AO160" s="242">
        <f t="shared" si="103"/>
        <v>313167.9971097933</v>
      </c>
      <c r="AP160" s="243">
        <f t="shared" si="104"/>
        <v>84999.430107526889</v>
      </c>
      <c r="AQ160" s="244">
        <f t="shared" si="105"/>
        <v>157856.08058544723</v>
      </c>
      <c r="AR160" s="245">
        <f t="shared" si="106"/>
        <v>14.31</v>
      </c>
      <c r="AS160" s="246">
        <f t="shared" si="107"/>
        <v>3.88</v>
      </c>
      <c r="AT160" s="246">
        <f t="shared" si="108"/>
        <v>7.21</v>
      </c>
      <c r="AU160" s="251">
        <f t="shared" si="109"/>
        <v>25.400000000000002</v>
      </c>
      <c r="AV160" s="245">
        <f t="shared" si="110"/>
        <v>13.31</v>
      </c>
      <c r="AW160" s="246">
        <f t="shared" si="111"/>
        <v>3.61</v>
      </c>
      <c r="AX160" s="246">
        <f t="shared" si="112"/>
        <v>6.71</v>
      </c>
      <c r="AY160" s="252">
        <f t="shared" si="113"/>
        <v>23.630000000000003</v>
      </c>
      <c r="AZ160" s="249">
        <f t="shared" si="114"/>
        <v>13.31</v>
      </c>
      <c r="BA160" s="56">
        <f t="shared" si="115"/>
        <v>4</v>
      </c>
      <c r="BB160" s="246">
        <f t="shared" si="116"/>
        <v>0.9</v>
      </c>
      <c r="BC160" s="250">
        <f t="shared" si="117"/>
        <v>1.68</v>
      </c>
      <c r="BD160" s="246">
        <f t="shared" si="118"/>
        <v>13.31</v>
      </c>
      <c r="BE160" s="56">
        <v>4</v>
      </c>
      <c r="BF160" s="246">
        <f t="shared" si="119"/>
        <v>0.9</v>
      </c>
      <c r="BG160" s="250">
        <f t="shared" si="120"/>
        <v>1.68</v>
      </c>
      <c r="BH160" s="246">
        <f>INDEX('Mar - Aug'!AG:AG,MATCH(C160,'Mar - Aug'!C:C,0))</f>
        <v>13.5</v>
      </c>
      <c r="BI160" s="56">
        <v>4</v>
      </c>
      <c r="BJ160" s="246">
        <f>INDEX('Mar - Aug'!AK:AK,MATCH($C160,'Mar - Aug'!$C:$C,0))</f>
        <v>0.92</v>
      </c>
      <c r="BK160" s="246">
        <f>INDEX('Mar - Aug'!AL:AL,MATCH($C160,'Mar - Aug'!$C:$C,0))</f>
        <v>1.7</v>
      </c>
      <c r="BL160" s="246">
        <f>INDEX('Mar - Aug'!$AG:$AG,MATCH($C160,'Mar - Aug'!$C:$C,0))</f>
        <v>13.5</v>
      </c>
      <c r="BM160" s="56">
        <v>4</v>
      </c>
      <c r="BN160" s="246">
        <f>INDEX('Mar - Aug'!$AK:$AK,MATCH($C160,'Mar - Aug'!$C:$C,0))</f>
        <v>0.92</v>
      </c>
      <c r="BO160" s="246">
        <f>INDEX('Mar - Aug'!$AL:$AL,MATCH($C160,'Mar - Aug'!$C:$C,0))</f>
        <v>1.7</v>
      </c>
      <c r="BP160" s="60">
        <f>INDEX(FY2019_ALL_Targets!EB:EB,MATCH('Final Comp Values'!B160,FY2019_ALL_Targets!A:A,0))</f>
        <v>0</v>
      </c>
      <c r="BQ160" s="60">
        <f>+INDEX(FY2019_ALL_Targets!DY:DY,MATCH(B160,FY2019_ALL_Targets!A:A,0))</f>
        <v>1</v>
      </c>
      <c r="BR160" s="60">
        <f>+INDEX(FY2019_ALL_Targets!DZ:DZ,MATCH(B160,FY2019_ALL_Targets!A:A,0))</f>
        <v>1</v>
      </c>
      <c r="BS160" s="283">
        <f>+INDEX(FY2019_ALL_Targets!EA:EA,MATCH(B160,FY2019_ALL_Targets!A:A,0))</f>
        <v>0</v>
      </c>
      <c r="BT160" s="245">
        <f t="shared" si="136"/>
        <v>0</v>
      </c>
      <c r="BU160" s="245">
        <f t="shared" si="137"/>
        <v>0.92</v>
      </c>
      <c r="BV160" s="246">
        <f t="shared" si="138"/>
        <v>1.7</v>
      </c>
      <c r="BW160" s="284">
        <f t="shared" si="121"/>
        <v>57350.55121553682</v>
      </c>
      <c r="BX160" s="245">
        <f t="shared" si="122"/>
        <v>21.01</v>
      </c>
      <c r="BY160" s="246">
        <f t="shared" si="123"/>
        <v>459898.88589252997</v>
      </c>
      <c r="BZ160" s="285">
        <f t="shared" si="124"/>
        <v>1.3113817449713478E-3</v>
      </c>
      <c r="CA160" s="245">
        <f t="shared" si="125"/>
        <v>53369.08</v>
      </c>
      <c r="CB160" s="286">
        <f t="shared" si="126"/>
        <v>2.44</v>
      </c>
      <c r="CC160" s="268">
        <f t="shared" si="127"/>
        <v>1.9984014443252818E-15</v>
      </c>
      <c r="CD160" s="267">
        <f t="shared" si="128"/>
        <v>517101.86225657369</v>
      </c>
      <c r="CE160" s="268">
        <f t="shared" si="129"/>
        <v>513267.96589252999</v>
      </c>
      <c r="CF160" s="268">
        <f t="shared" si="130"/>
        <v>-0.17999999999999972</v>
      </c>
      <c r="CG160" s="270">
        <f t="shared" si="131"/>
        <v>-3938.9900637402925</v>
      </c>
      <c r="CH160" s="270">
        <f t="shared" si="132"/>
        <v>-3833.8963640436996</v>
      </c>
      <c r="CI160" s="269">
        <f t="shared" si="133"/>
        <v>-105.09369969659292</v>
      </c>
    </row>
    <row r="161" spans="1:87" s="57" customFormat="1" ht="15.75" customHeight="1" x14ac:dyDescent="0.25">
      <c r="A161" s="297">
        <v>1026317</v>
      </c>
      <c r="B161" s="297">
        <v>4598</v>
      </c>
      <c r="C161" s="347">
        <v>675920</v>
      </c>
      <c r="D161" s="219" t="s">
        <v>913</v>
      </c>
      <c r="E161" s="299" t="s">
        <v>197</v>
      </c>
      <c r="F161" s="299" t="s">
        <v>1011</v>
      </c>
      <c r="G161" s="301" t="s">
        <v>915</v>
      </c>
      <c r="H161" s="302" t="s">
        <v>1011</v>
      </c>
      <c r="I161" s="56" t="s">
        <v>35</v>
      </c>
      <c r="J161" s="229" t="s">
        <v>35</v>
      </c>
      <c r="K161" s="229" t="s">
        <v>35</v>
      </c>
      <c r="L161" s="56"/>
      <c r="M161" s="56"/>
      <c r="N161" s="58"/>
      <c r="O161" s="297">
        <v>1026317</v>
      </c>
      <c r="P161" s="303">
        <v>7973</v>
      </c>
      <c r="Q161" s="304">
        <v>41970</v>
      </c>
      <c r="R161" s="304">
        <v>42247</v>
      </c>
      <c r="S161" s="303">
        <f t="shared" si="98"/>
        <v>10468</v>
      </c>
      <c r="T161" s="59"/>
      <c r="U161" s="346">
        <f t="shared" si="134"/>
        <v>1.2923637082838317E-3</v>
      </c>
      <c r="V161" s="345">
        <f t="shared" si="135"/>
        <v>9.8561564210062681E-4</v>
      </c>
      <c r="W161" s="27">
        <v>127290.28897885022</v>
      </c>
      <c r="X161" s="27">
        <v>127290.29</v>
      </c>
      <c r="Y161" s="305">
        <f t="shared" si="99"/>
        <v>250803.35736945909</v>
      </c>
      <c r="Z161" s="53">
        <f t="shared" si="139"/>
        <v>17018.14</v>
      </c>
      <c r="AA161" s="54">
        <f t="shared" si="139"/>
        <v>17018.14</v>
      </c>
      <c r="AB161" s="54">
        <f t="shared" si="139"/>
        <v>17018.14</v>
      </c>
      <c r="AC161" s="54">
        <f t="shared" si="139"/>
        <v>17018.14</v>
      </c>
      <c r="AD161" s="52">
        <f t="shared" si="100"/>
        <v>68072.539999999994</v>
      </c>
      <c r="AE161" s="53">
        <f t="shared" si="140"/>
        <v>31605.11</v>
      </c>
      <c r="AF161" s="53">
        <f t="shared" si="140"/>
        <v>31605.11</v>
      </c>
      <c r="AG161" s="53">
        <f t="shared" si="140"/>
        <v>31605.11</v>
      </c>
      <c r="AH161" s="53">
        <f t="shared" si="140"/>
        <v>31605.11</v>
      </c>
      <c r="AI161" s="52">
        <f t="shared" si="101"/>
        <v>126420.43681792277</v>
      </c>
      <c r="AJ161" s="55">
        <f t="shared" si="102"/>
        <v>445296.3341873819</v>
      </c>
      <c r="AK161" s="219" t="s">
        <v>913</v>
      </c>
      <c r="AL161" s="220">
        <v>61485.26180987338</v>
      </c>
      <c r="AM161" s="242"/>
      <c r="AN161" s="242"/>
      <c r="AO161" s="242">
        <f t="shared" si="103"/>
        <v>269681.02942952589</v>
      </c>
      <c r="AP161" s="243">
        <f t="shared" si="104"/>
        <v>73196.279569892475</v>
      </c>
      <c r="AQ161" s="244">
        <f t="shared" si="105"/>
        <v>135935.9535676589</v>
      </c>
      <c r="AR161" s="245">
        <f t="shared" si="106"/>
        <v>4.3899999999999997</v>
      </c>
      <c r="AS161" s="246">
        <f t="shared" si="107"/>
        <v>1.19</v>
      </c>
      <c r="AT161" s="246">
        <f t="shared" si="108"/>
        <v>2.21</v>
      </c>
      <c r="AU161" s="251">
        <f t="shared" si="109"/>
        <v>7.79</v>
      </c>
      <c r="AV161" s="245">
        <f t="shared" si="110"/>
        <v>4.08</v>
      </c>
      <c r="AW161" s="246">
        <f t="shared" si="111"/>
        <v>1.1100000000000001</v>
      </c>
      <c r="AX161" s="246">
        <f t="shared" si="112"/>
        <v>2.06</v>
      </c>
      <c r="AY161" s="252">
        <f t="shared" si="113"/>
        <v>7.25</v>
      </c>
      <c r="AZ161" s="249">
        <f t="shared" si="114"/>
        <v>4.08</v>
      </c>
      <c r="BA161" s="56">
        <f t="shared" si="115"/>
        <v>4</v>
      </c>
      <c r="BB161" s="246">
        <f t="shared" si="116"/>
        <v>0.28000000000000003</v>
      </c>
      <c r="BC161" s="250">
        <f t="shared" si="117"/>
        <v>0.52</v>
      </c>
      <c r="BD161" s="246">
        <f t="shared" si="118"/>
        <v>4.08</v>
      </c>
      <c r="BE161" s="56">
        <v>4</v>
      </c>
      <c r="BF161" s="246">
        <f t="shared" si="119"/>
        <v>0.28000000000000003</v>
      </c>
      <c r="BG161" s="250">
        <f t="shared" si="120"/>
        <v>0.52</v>
      </c>
      <c r="BH161" s="246">
        <f>INDEX('Mar - Aug'!AG:AG,MATCH(C161,'Mar - Aug'!C:C,0))</f>
        <v>3.99</v>
      </c>
      <c r="BI161" s="56">
        <v>4</v>
      </c>
      <c r="BJ161" s="246">
        <f>INDEX('Mar - Aug'!AK:AK,MATCH($C161,'Mar - Aug'!$C:$C,0))</f>
        <v>0.27</v>
      </c>
      <c r="BK161" s="246">
        <f>INDEX('Mar - Aug'!AL:AL,MATCH($C161,'Mar - Aug'!$C:$C,0))</f>
        <v>0.5</v>
      </c>
      <c r="BL161" s="246">
        <f>INDEX('Mar - Aug'!$AG:$AG,MATCH($C161,'Mar - Aug'!$C:$C,0))</f>
        <v>3.99</v>
      </c>
      <c r="BM161" s="56">
        <v>4</v>
      </c>
      <c r="BN161" s="246">
        <f>INDEX('Mar - Aug'!$AK:$AK,MATCH($C161,'Mar - Aug'!$C:$C,0))</f>
        <v>0.27</v>
      </c>
      <c r="BO161" s="246">
        <f>INDEX('Mar - Aug'!$AL:$AL,MATCH($C161,'Mar - Aug'!$C:$C,0))</f>
        <v>0.5</v>
      </c>
      <c r="BP161" s="60">
        <f>INDEX(FY2019_ALL_Targets!EB:EB,MATCH('Final Comp Values'!B161,FY2019_ALL_Targets!A:A,0))</f>
        <v>0</v>
      </c>
      <c r="BQ161" s="60">
        <f>+INDEX(FY2019_ALL_Targets!DY:DY,MATCH(B161,FY2019_ALL_Targets!A:A,0))</f>
        <v>1</v>
      </c>
      <c r="BR161" s="60">
        <f>+INDEX(FY2019_ALL_Targets!DZ:DZ,MATCH(B161,FY2019_ALL_Targets!A:A,0))</f>
        <v>1</v>
      </c>
      <c r="BS161" s="283">
        <f>+INDEX(FY2019_ALL_Targets!EA:EA,MATCH(B161,FY2019_ALL_Targets!A:A,0))</f>
        <v>0</v>
      </c>
      <c r="BT161" s="245">
        <f t="shared" si="136"/>
        <v>0</v>
      </c>
      <c r="BU161" s="245">
        <f t="shared" si="137"/>
        <v>0.27</v>
      </c>
      <c r="BV161" s="246">
        <f t="shared" si="138"/>
        <v>0.5</v>
      </c>
      <c r="BW161" s="284">
        <f t="shared" si="121"/>
        <v>47343.651593602503</v>
      </c>
      <c r="BX161" s="245">
        <f t="shared" si="122"/>
        <v>6.48</v>
      </c>
      <c r="BY161" s="246">
        <f t="shared" si="123"/>
        <v>398424.49652797956</v>
      </c>
      <c r="BZ161" s="285">
        <f t="shared" si="124"/>
        <v>1.1360901874815329E-3</v>
      </c>
      <c r="CA161" s="245">
        <f t="shared" si="125"/>
        <v>46235.27</v>
      </c>
      <c r="CB161" s="286">
        <f t="shared" si="126"/>
        <v>0.75</v>
      </c>
      <c r="CC161" s="268">
        <f t="shared" si="127"/>
        <v>-3.0000000000000249E-2</v>
      </c>
      <c r="CD161" s="267">
        <f t="shared" si="128"/>
        <v>445296.3341873819</v>
      </c>
      <c r="CE161" s="268">
        <f t="shared" si="129"/>
        <v>444659.76652797958</v>
      </c>
      <c r="CF161" s="268">
        <f t="shared" si="130"/>
        <v>-1.9999999999999574E-2</v>
      </c>
      <c r="CG161" s="270">
        <f t="shared" si="131"/>
        <v>-1228.4036805168894</v>
      </c>
      <c r="CH161" s="270">
        <f t="shared" si="132"/>
        <v>-636.56765940232435</v>
      </c>
      <c r="CI161" s="269">
        <f t="shared" si="133"/>
        <v>-591.83602111456503</v>
      </c>
    </row>
    <row r="162" spans="1:87" s="57" customFormat="1" ht="15.75" customHeight="1" x14ac:dyDescent="0.25">
      <c r="A162" s="297">
        <v>1026283</v>
      </c>
      <c r="B162" s="297">
        <v>4606</v>
      </c>
      <c r="C162" s="347">
        <v>675906</v>
      </c>
      <c r="D162" s="219" t="s">
        <v>937</v>
      </c>
      <c r="E162" s="299" t="s">
        <v>541</v>
      </c>
      <c r="F162" s="299" t="s">
        <v>997</v>
      </c>
      <c r="G162" s="340" t="s">
        <v>1021</v>
      </c>
      <c r="H162" s="302" t="s">
        <v>541</v>
      </c>
      <c r="I162" s="56" t="s">
        <v>35</v>
      </c>
      <c r="J162" s="229" t="s">
        <v>35</v>
      </c>
      <c r="K162" s="229" t="s">
        <v>35</v>
      </c>
      <c r="L162" s="56"/>
      <c r="M162" s="56"/>
      <c r="N162" s="58"/>
      <c r="O162" s="297">
        <v>1026283</v>
      </c>
      <c r="P162" s="303">
        <v>24392</v>
      </c>
      <c r="Q162" s="304">
        <v>41913</v>
      </c>
      <c r="R162" s="304">
        <v>42247</v>
      </c>
      <c r="S162" s="303">
        <f t="shared" si="98"/>
        <v>26576</v>
      </c>
      <c r="T162" s="59"/>
      <c r="U162" s="346" t="str">
        <f t="shared" si="134"/>
        <v/>
      </c>
      <c r="V162" s="345">
        <f t="shared" si="135"/>
        <v>2.5022660779963945E-3</v>
      </c>
      <c r="W162" s="27">
        <v>323162.65950259112</v>
      </c>
      <c r="X162" s="27">
        <v>0</v>
      </c>
      <c r="Y162" s="305">
        <f t="shared" si="99"/>
        <v>0</v>
      </c>
      <c r="Z162" s="53">
        <f t="shared" si="139"/>
        <v>43205.39</v>
      </c>
      <c r="AA162" s="54">
        <f t="shared" si="139"/>
        <v>43205.39</v>
      </c>
      <c r="AB162" s="54">
        <f t="shared" si="139"/>
        <v>43205.39</v>
      </c>
      <c r="AC162" s="54">
        <f t="shared" si="139"/>
        <v>43205.39</v>
      </c>
      <c r="AD162" s="52">
        <f t="shared" si="100"/>
        <v>172821.54</v>
      </c>
      <c r="AE162" s="53">
        <f t="shared" si="140"/>
        <v>80238.570000000007</v>
      </c>
      <c r="AF162" s="53">
        <f t="shared" si="140"/>
        <v>80238.570000000007</v>
      </c>
      <c r="AG162" s="53">
        <f t="shared" si="140"/>
        <v>80238.570000000007</v>
      </c>
      <c r="AH162" s="53">
        <f t="shared" si="140"/>
        <v>80238.570000000007</v>
      </c>
      <c r="AI162" s="52">
        <f t="shared" si="101"/>
        <v>320954.29202074086</v>
      </c>
      <c r="AJ162" s="55">
        <f t="shared" si="102"/>
        <v>493775.83202074084</v>
      </c>
      <c r="AK162" s="219" t="s">
        <v>937</v>
      </c>
      <c r="AL162" s="220">
        <v>69918.451574351406</v>
      </c>
      <c r="AM162" s="242"/>
      <c r="AN162" s="242"/>
      <c r="AO162" s="242">
        <f t="shared" si="103"/>
        <v>0</v>
      </c>
      <c r="AP162" s="243">
        <f t="shared" si="104"/>
        <v>185829.61290322582</v>
      </c>
      <c r="AQ162" s="244">
        <f t="shared" si="105"/>
        <v>345112.14195778588</v>
      </c>
      <c r="AR162" s="245">
        <f t="shared" si="106"/>
        <v>0</v>
      </c>
      <c r="AS162" s="246">
        <f t="shared" si="107"/>
        <v>2.66</v>
      </c>
      <c r="AT162" s="246">
        <f t="shared" si="108"/>
        <v>4.9400000000000004</v>
      </c>
      <c r="AU162" s="251">
        <f t="shared" si="109"/>
        <v>7.6000000000000005</v>
      </c>
      <c r="AV162" s="245">
        <f t="shared" si="110"/>
        <v>0</v>
      </c>
      <c r="AW162" s="246">
        <f t="shared" si="111"/>
        <v>2.4700000000000002</v>
      </c>
      <c r="AX162" s="246">
        <f t="shared" si="112"/>
        <v>4.59</v>
      </c>
      <c r="AY162" s="252">
        <f t="shared" si="113"/>
        <v>7.0600000000000005</v>
      </c>
      <c r="AZ162" s="249">
        <f t="shared" si="114"/>
        <v>0</v>
      </c>
      <c r="BA162" s="56">
        <f t="shared" si="115"/>
        <v>4</v>
      </c>
      <c r="BB162" s="246">
        <f t="shared" si="116"/>
        <v>0.62</v>
      </c>
      <c r="BC162" s="250">
        <f t="shared" si="117"/>
        <v>1.1499999999999999</v>
      </c>
      <c r="BD162" s="246">
        <f t="shared" si="118"/>
        <v>0</v>
      </c>
      <c r="BE162" s="56">
        <v>4</v>
      </c>
      <c r="BF162" s="246">
        <f t="shared" si="119"/>
        <v>0.62</v>
      </c>
      <c r="BG162" s="250">
        <f t="shared" si="120"/>
        <v>1.1499999999999999</v>
      </c>
      <c r="BH162" s="246">
        <f>INDEX('Mar - Aug'!AG:AG,MATCH(C162,'Mar - Aug'!C:C,0))</f>
        <v>0</v>
      </c>
      <c r="BI162" s="56">
        <v>4</v>
      </c>
      <c r="BJ162" s="246">
        <f>INDEX('Mar - Aug'!AK:AK,MATCH($C162,'Mar - Aug'!$C:$C,0))</f>
        <v>0.6</v>
      </c>
      <c r="BK162" s="246">
        <f>INDEX('Mar - Aug'!AL:AL,MATCH($C162,'Mar - Aug'!$C:$C,0))</f>
        <v>1.1100000000000001</v>
      </c>
      <c r="BL162" s="246">
        <f>INDEX('Mar - Aug'!$AG:$AG,MATCH($C162,'Mar - Aug'!$C:$C,0))</f>
        <v>0</v>
      </c>
      <c r="BM162" s="56">
        <v>4</v>
      </c>
      <c r="BN162" s="246">
        <f>INDEX('Mar - Aug'!$AK:$AK,MATCH($C162,'Mar - Aug'!$C:$C,0))</f>
        <v>0.6</v>
      </c>
      <c r="BO162" s="246">
        <f>INDEX('Mar - Aug'!$AL:$AL,MATCH($C162,'Mar - Aug'!$C:$C,0))</f>
        <v>1.1100000000000001</v>
      </c>
      <c r="BP162" s="60">
        <f>INDEX(FY2019_ALL_Targets!EB:EB,MATCH('Final Comp Values'!B162,FY2019_ALL_Targets!A:A,0))</f>
        <v>3</v>
      </c>
      <c r="BQ162" s="60">
        <f>+INDEX(FY2019_ALL_Targets!DY:DY,MATCH(B162,FY2019_ALL_Targets!A:A,0))</f>
        <v>1</v>
      </c>
      <c r="BR162" s="60">
        <f>+INDEX(FY2019_ALL_Targets!DZ:DZ,MATCH(B162,FY2019_ALL_Targets!A:A,0))</f>
        <v>1</v>
      </c>
      <c r="BS162" s="283">
        <f>+INDEX(FY2019_ALL_Targets!EA:EA,MATCH(B162,FY2019_ALL_Targets!A:A,0))</f>
        <v>0</v>
      </c>
      <c r="BT162" s="245">
        <f t="shared" si="136"/>
        <v>0</v>
      </c>
      <c r="BU162" s="245">
        <f t="shared" si="137"/>
        <v>0.6</v>
      </c>
      <c r="BV162" s="246">
        <f t="shared" si="138"/>
        <v>1.1100000000000001</v>
      </c>
      <c r="BW162" s="284">
        <f t="shared" si="121"/>
        <v>119560.55219214089</v>
      </c>
      <c r="BX162" s="245">
        <f t="shared" si="122"/>
        <v>5.3500000000000005</v>
      </c>
      <c r="BY162" s="246">
        <f t="shared" si="123"/>
        <v>374063.71592278004</v>
      </c>
      <c r="BZ162" s="285">
        <f t="shared" si="124"/>
        <v>1.0666264771772294E-3</v>
      </c>
      <c r="CA162" s="245">
        <f t="shared" si="125"/>
        <v>43408.32</v>
      </c>
      <c r="CB162" s="286">
        <f t="shared" si="126"/>
        <v>0.62</v>
      </c>
      <c r="CC162" s="268">
        <f t="shared" si="127"/>
        <v>-1.999999999999913E-2</v>
      </c>
      <c r="CD162" s="267">
        <f t="shared" si="128"/>
        <v>493775.83202074084</v>
      </c>
      <c r="CE162" s="268">
        <f t="shared" si="129"/>
        <v>417472.03592278005</v>
      </c>
      <c r="CF162" s="268">
        <f t="shared" si="130"/>
        <v>-1.0899999999999999</v>
      </c>
      <c r="CG162" s="270">
        <f t="shared" si="131"/>
        <v>-76234.512309151192</v>
      </c>
      <c r="CH162" s="270">
        <f t="shared" si="132"/>
        <v>-76303.796097960789</v>
      </c>
      <c r="CI162" s="269">
        <f t="shared" si="133"/>
        <v>69.283788809596444</v>
      </c>
    </row>
    <row r="163" spans="1:87" s="57" customFormat="1" ht="15.75" customHeight="1" x14ac:dyDescent="0.25">
      <c r="A163" s="297">
        <v>1019340</v>
      </c>
      <c r="B163" s="297">
        <v>4607</v>
      </c>
      <c r="C163" s="347">
        <v>675440</v>
      </c>
      <c r="D163" s="219" t="s">
        <v>941</v>
      </c>
      <c r="E163" s="299" t="s">
        <v>2903</v>
      </c>
      <c r="F163" s="299" t="s">
        <v>2904</v>
      </c>
      <c r="G163" s="301" t="s">
        <v>1021</v>
      </c>
      <c r="H163" s="302"/>
      <c r="I163" s="56" t="s">
        <v>35</v>
      </c>
      <c r="J163" s="229" t="s">
        <v>36</v>
      </c>
      <c r="K163" s="229" t="s">
        <v>35</v>
      </c>
      <c r="L163" s="56"/>
      <c r="M163" s="56"/>
      <c r="N163" s="58"/>
      <c r="O163" s="297">
        <v>1019340</v>
      </c>
      <c r="P163" s="303">
        <v>22939</v>
      </c>
      <c r="Q163" s="304">
        <v>42005</v>
      </c>
      <c r="R163" s="304">
        <v>42369</v>
      </c>
      <c r="S163" s="303">
        <f t="shared" si="98"/>
        <v>22939</v>
      </c>
      <c r="T163" s="59"/>
      <c r="U163" s="346" t="str">
        <f t="shared" si="134"/>
        <v/>
      </c>
      <c r="V163" s="345">
        <f t="shared" si="135"/>
        <v>2.159823960082755E-3</v>
      </c>
      <c r="W163" s="27">
        <v>0</v>
      </c>
      <c r="X163" s="27">
        <v>0</v>
      </c>
      <c r="Y163" s="305">
        <f t="shared" si="99"/>
        <v>0</v>
      </c>
      <c r="Z163" s="53">
        <f t="shared" si="139"/>
        <v>37292.61</v>
      </c>
      <c r="AA163" s="54">
        <f t="shared" si="139"/>
        <v>37292.61</v>
      </c>
      <c r="AB163" s="54">
        <f t="shared" si="139"/>
        <v>37292.61</v>
      </c>
      <c r="AC163" s="54">
        <f t="shared" si="139"/>
        <v>37292.61</v>
      </c>
      <c r="AD163" s="52">
        <f t="shared" si="100"/>
        <v>149170.43</v>
      </c>
      <c r="AE163" s="53">
        <f t="shared" si="140"/>
        <v>69257.7</v>
      </c>
      <c r="AF163" s="53">
        <f t="shared" si="140"/>
        <v>69257.7</v>
      </c>
      <c r="AG163" s="53">
        <f t="shared" si="140"/>
        <v>69257.7</v>
      </c>
      <c r="AH163" s="53">
        <f t="shared" si="140"/>
        <v>69257.7</v>
      </c>
      <c r="AI163" s="52">
        <f t="shared" si="101"/>
        <v>277030.79864026851</v>
      </c>
      <c r="AJ163" s="55">
        <f t="shared" si="102"/>
        <v>426201.2286402685</v>
      </c>
      <c r="AK163" s="219" t="s">
        <v>941</v>
      </c>
      <c r="AL163" s="220">
        <v>76951.060656708069</v>
      </c>
      <c r="AM163" s="242"/>
      <c r="AN163" s="242"/>
      <c r="AO163" s="242">
        <f t="shared" si="103"/>
        <v>0</v>
      </c>
      <c r="AP163" s="243">
        <f t="shared" si="104"/>
        <v>160398.31182795699</v>
      </c>
      <c r="AQ163" s="244">
        <f t="shared" si="105"/>
        <v>297882.57918308442</v>
      </c>
      <c r="AR163" s="245">
        <f t="shared" si="106"/>
        <v>0</v>
      </c>
      <c r="AS163" s="246">
        <f t="shared" si="107"/>
        <v>2.08</v>
      </c>
      <c r="AT163" s="246">
        <f t="shared" si="108"/>
        <v>3.87</v>
      </c>
      <c r="AU163" s="251">
        <f t="shared" si="109"/>
        <v>5.95</v>
      </c>
      <c r="AV163" s="245">
        <f t="shared" si="110"/>
        <v>0</v>
      </c>
      <c r="AW163" s="246">
        <f t="shared" si="111"/>
        <v>1.94</v>
      </c>
      <c r="AX163" s="246">
        <f t="shared" si="112"/>
        <v>3.6</v>
      </c>
      <c r="AY163" s="252">
        <f t="shared" si="113"/>
        <v>5.54</v>
      </c>
      <c r="AZ163" s="249">
        <f t="shared" si="114"/>
        <v>0</v>
      </c>
      <c r="BA163" s="56">
        <f t="shared" si="115"/>
        <v>4</v>
      </c>
      <c r="BB163" s="246">
        <f t="shared" si="116"/>
        <v>0.49</v>
      </c>
      <c r="BC163" s="250">
        <f t="shared" si="117"/>
        <v>0.9</v>
      </c>
      <c r="BD163" s="246">
        <f t="shared" si="118"/>
        <v>0</v>
      </c>
      <c r="BE163" s="56">
        <v>4</v>
      </c>
      <c r="BF163" s="246">
        <f t="shared" si="119"/>
        <v>0.49</v>
      </c>
      <c r="BG163" s="250">
        <f t="shared" si="120"/>
        <v>0.9</v>
      </c>
      <c r="BH163" s="246">
        <f>INDEX('Mar - Aug'!AG:AG,MATCH(C163,'Mar - Aug'!C:C,0))</f>
        <v>0</v>
      </c>
      <c r="BI163" s="56">
        <v>4</v>
      </c>
      <c r="BJ163" s="246">
        <f>INDEX('Mar - Aug'!AK:AK,MATCH($C163,'Mar - Aug'!$C:$C,0))</f>
        <v>0.47</v>
      </c>
      <c r="BK163" s="246">
        <f>INDEX('Mar - Aug'!AL:AL,MATCH($C163,'Mar - Aug'!$C:$C,0))</f>
        <v>0.87</v>
      </c>
      <c r="BL163" s="246">
        <f>INDEX('Mar - Aug'!$AG:$AG,MATCH($C163,'Mar - Aug'!$C:$C,0))</f>
        <v>0</v>
      </c>
      <c r="BM163" s="56">
        <v>4</v>
      </c>
      <c r="BN163" s="246">
        <f>INDEX('Mar - Aug'!$AK:$AK,MATCH($C163,'Mar - Aug'!$C:$C,0))</f>
        <v>0.47</v>
      </c>
      <c r="BO163" s="246">
        <f>INDEX('Mar - Aug'!$AL:$AL,MATCH($C163,'Mar - Aug'!$C:$C,0))</f>
        <v>0.87</v>
      </c>
      <c r="BP163" s="60">
        <f>INDEX(FY2019_ALL_Targets!EB:EB,MATCH('Final Comp Values'!B163,FY2019_ALL_Targets!A:A,0))</f>
        <v>3</v>
      </c>
      <c r="BQ163" s="60">
        <f>+INDEX(FY2019_ALL_Targets!DY:DY,MATCH(B163,FY2019_ALL_Targets!A:A,0))</f>
        <v>1</v>
      </c>
      <c r="BR163" s="60">
        <f>+INDEX(FY2019_ALL_Targets!DZ:DZ,MATCH(B163,FY2019_ALL_Targets!A:A,0))</f>
        <v>1</v>
      </c>
      <c r="BS163" s="283">
        <f>+INDEX(FY2019_ALL_Targets!EA:EA,MATCH(B163,FY2019_ALL_Targets!A:A,0))</f>
        <v>0</v>
      </c>
      <c r="BT163" s="245">
        <f t="shared" si="136"/>
        <v>0</v>
      </c>
      <c r="BU163" s="245">
        <f t="shared" si="137"/>
        <v>0.47</v>
      </c>
      <c r="BV163" s="246">
        <f t="shared" si="138"/>
        <v>0.87</v>
      </c>
      <c r="BW163" s="284">
        <f t="shared" si="121"/>
        <v>103114.4212799888</v>
      </c>
      <c r="BX163" s="245">
        <f t="shared" si="122"/>
        <v>4.2</v>
      </c>
      <c r="BY163" s="246">
        <f t="shared" si="123"/>
        <v>323194.4547581739</v>
      </c>
      <c r="BZ163" s="285">
        <f t="shared" si="124"/>
        <v>9.2157498321246E-4</v>
      </c>
      <c r="CA163" s="245">
        <f t="shared" si="125"/>
        <v>37505.18</v>
      </c>
      <c r="CB163" s="286">
        <f t="shared" si="126"/>
        <v>0.49</v>
      </c>
      <c r="CC163" s="268">
        <f t="shared" si="127"/>
        <v>-2.0000000000000351E-2</v>
      </c>
      <c r="CD163" s="267">
        <f t="shared" si="128"/>
        <v>426201.2286402685</v>
      </c>
      <c r="CE163" s="268">
        <f t="shared" si="129"/>
        <v>360699.6347581739</v>
      </c>
      <c r="CF163" s="268">
        <f t="shared" si="130"/>
        <v>-0.84999999999999964</v>
      </c>
      <c r="CG163" s="270">
        <f t="shared" si="131"/>
        <v>-65391.885260690986</v>
      </c>
      <c r="CH163" s="270">
        <f t="shared" si="132"/>
        <v>-65501.593882094603</v>
      </c>
      <c r="CI163" s="269">
        <f t="shared" si="133"/>
        <v>109.70862140361714</v>
      </c>
    </row>
    <row r="164" spans="1:87" s="57" customFormat="1" ht="15.75" customHeight="1" x14ac:dyDescent="0.25">
      <c r="A164" s="297">
        <v>1015207</v>
      </c>
      <c r="B164" s="297">
        <v>4608</v>
      </c>
      <c r="C164" s="347">
        <v>675151</v>
      </c>
      <c r="D164" s="219" t="s">
        <v>939</v>
      </c>
      <c r="E164" s="299" t="s">
        <v>542</v>
      </c>
      <c r="F164" s="299" t="s">
        <v>945</v>
      </c>
      <c r="G164" s="301" t="s">
        <v>915</v>
      </c>
      <c r="H164" s="302" t="s">
        <v>947</v>
      </c>
      <c r="I164" s="56" t="s">
        <v>35</v>
      </c>
      <c r="J164" s="229" t="s">
        <v>36</v>
      </c>
      <c r="K164" s="229" t="s">
        <v>35</v>
      </c>
      <c r="L164" s="56"/>
      <c r="M164" s="56"/>
      <c r="N164" s="58"/>
      <c r="O164" s="297">
        <v>1015207</v>
      </c>
      <c r="P164" s="303">
        <v>11877</v>
      </c>
      <c r="Q164" s="304">
        <v>42005</v>
      </c>
      <c r="R164" s="304">
        <v>42369</v>
      </c>
      <c r="S164" s="303">
        <f t="shared" si="98"/>
        <v>11877</v>
      </c>
      <c r="T164" s="59"/>
      <c r="U164" s="346">
        <f t="shared" si="134"/>
        <v>1.4663167523201249E-3</v>
      </c>
      <c r="V164" s="345">
        <f t="shared" si="135"/>
        <v>1.1182801854441292E-3</v>
      </c>
      <c r="W164" s="27">
        <v>144423.64947799046</v>
      </c>
      <c r="X164" s="27">
        <v>144423.65</v>
      </c>
      <c r="Y164" s="305">
        <f t="shared" si="99"/>
        <v>284561.66177656333</v>
      </c>
      <c r="Z164" s="53">
        <f t="shared" si="139"/>
        <v>19308.79</v>
      </c>
      <c r="AA164" s="54">
        <f t="shared" si="139"/>
        <v>19308.79</v>
      </c>
      <c r="AB164" s="54">
        <f t="shared" si="139"/>
        <v>19308.79</v>
      </c>
      <c r="AC164" s="54">
        <f t="shared" si="139"/>
        <v>19308.79</v>
      </c>
      <c r="AD164" s="52">
        <f t="shared" si="100"/>
        <v>77235.149999999994</v>
      </c>
      <c r="AE164" s="53">
        <f t="shared" si="140"/>
        <v>35859.18</v>
      </c>
      <c r="AF164" s="53">
        <f t="shared" si="140"/>
        <v>35859.18</v>
      </c>
      <c r="AG164" s="53">
        <f t="shared" si="140"/>
        <v>35859.18</v>
      </c>
      <c r="AH164" s="53">
        <f t="shared" si="140"/>
        <v>35859.18</v>
      </c>
      <c r="AI164" s="52">
        <f t="shared" si="101"/>
        <v>143436.71456691524</v>
      </c>
      <c r="AJ164" s="55">
        <f t="shared" si="102"/>
        <v>505233.52634347853</v>
      </c>
      <c r="AK164" s="219" t="s">
        <v>939</v>
      </c>
      <c r="AL164" s="220">
        <v>78822.574549228506</v>
      </c>
      <c r="AM164" s="242"/>
      <c r="AN164" s="242"/>
      <c r="AO164" s="242">
        <f t="shared" si="103"/>
        <v>305980.28148017562</v>
      </c>
      <c r="AP164" s="243">
        <f t="shared" si="104"/>
        <v>83048.548387096773</v>
      </c>
      <c r="AQ164" s="244">
        <f t="shared" si="105"/>
        <v>154233.0264160379</v>
      </c>
      <c r="AR164" s="245">
        <f t="shared" si="106"/>
        <v>3.88</v>
      </c>
      <c r="AS164" s="246">
        <f t="shared" si="107"/>
        <v>1.05</v>
      </c>
      <c r="AT164" s="246">
        <f t="shared" si="108"/>
        <v>1.96</v>
      </c>
      <c r="AU164" s="251">
        <f t="shared" si="109"/>
        <v>6.89</v>
      </c>
      <c r="AV164" s="245">
        <f t="shared" si="110"/>
        <v>3.61</v>
      </c>
      <c r="AW164" s="246">
        <f t="shared" si="111"/>
        <v>0.98</v>
      </c>
      <c r="AX164" s="246">
        <f t="shared" si="112"/>
        <v>1.82</v>
      </c>
      <c r="AY164" s="252">
        <f t="shared" si="113"/>
        <v>6.41</v>
      </c>
      <c r="AZ164" s="249">
        <f t="shared" si="114"/>
        <v>3.61</v>
      </c>
      <c r="BA164" s="56">
        <f t="shared" si="115"/>
        <v>4</v>
      </c>
      <c r="BB164" s="246">
        <f t="shared" si="116"/>
        <v>0.25</v>
      </c>
      <c r="BC164" s="250">
        <f t="shared" si="117"/>
        <v>0.46</v>
      </c>
      <c r="BD164" s="246">
        <f t="shared" si="118"/>
        <v>3.61</v>
      </c>
      <c r="BE164" s="56">
        <v>4</v>
      </c>
      <c r="BF164" s="246">
        <f t="shared" si="119"/>
        <v>0.25</v>
      </c>
      <c r="BG164" s="250">
        <f t="shared" si="120"/>
        <v>0.46</v>
      </c>
      <c r="BH164" s="246">
        <f>INDEX('Mar - Aug'!AG:AG,MATCH(C164,'Mar - Aug'!C:C,0))</f>
        <v>3.74</v>
      </c>
      <c r="BI164" s="56">
        <v>4</v>
      </c>
      <c r="BJ164" s="246">
        <f>INDEX('Mar - Aug'!AK:AK,MATCH($C164,'Mar - Aug'!$C:$C,0))</f>
        <v>0.25</v>
      </c>
      <c r="BK164" s="246">
        <f>INDEX('Mar - Aug'!AL:AL,MATCH($C164,'Mar - Aug'!$C:$C,0))</f>
        <v>0.47</v>
      </c>
      <c r="BL164" s="246">
        <f>INDEX('Mar - Aug'!$AG:$AG,MATCH($C164,'Mar - Aug'!$C:$C,0))</f>
        <v>3.74</v>
      </c>
      <c r="BM164" s="56">
        <v>4</v>
      </c>
      <c r="BN164" s="246">
        <f>INDEX('Mar - Aug'!$AK:$AK,MATCH($C164,'Mar - Aug'!$C:$C,0))</f>
        <v>0.25</v>
      </c>
      <c r="BO164" s="246">
        <f>INDEX('Mar - Aug'!$AL:$AL,MATCH($C164,'Mar - Aug'!$C:$C,0))</f>
        <v>0.47</v>
      </c>
      <c r="BP164" s="60">
        <f>INDEX(FY2019_ALL_Targets!EB:EB,MATCH('Final Comp Values'!B164,FY2019_ALL_Targets!A:A,0))</f>
        <v>0</v>
      </c>
      <c r="BQ164" s="60">
        <f>+INDEX(FY2019_ALL_Targets!DY:DY,MATCH(B164,FY2019_ALL_Targets!A:A,0))</f>
        <v>0</v>
      </c>
      <c r="BR164" s="60">
        <f>+INDEX(FY2019_ALL_Targets!DZ:DZ,MATCH(B164,FY2019_ALL_Targets!A:A,0))</f>
        <v>0</v>
      </c>
      <c r="BS164" s="283">
        <f>+INDEX(FY2019_ALL_Targets!EA:EA,MATCH(B164,FY2019_ALL_Targets!A:A,0))</f>
        <v>0</v>
      </c>
      <c r="BT164" s="245">
        <f t="shared" si="136"/>
        <v>0</v>
      </c>
      <c r="BU164" s="245">
        <f t="shared" si="137"/>
        <v>0</v>
      </c>
      <c r="BV164" s="246">
        <f t="shared" si="138"/>
        <v>0</v>
      </c>
      <c r="BW164" s="284">
        <f t="shared" si="121"/>
        <v>0</v>
      </c>
      <c r="BX164" s="245">
        <f t="shared" si="122"/>
        <v>6.41</v>
      </c>
      <c r="BY164" s="246">
        <f t="shared" si="123"/>
        <v>505252.70286055474</v>
      </c>
      <c r="BZ164" s="285">
        <f t="shared" si="124"/>
        <v>1.4407061888025467E-3</v>
      </c>
      <c r="CA164" s="245">
        <f t="shared" si="125"/>
        <v>58632.18</v>
      </c>
      <c r="CB164" s="286">
        <f t="shared" si="126"/>
        <v>0.74</v>
      </c>
      <c r="CC164" s="268">
        <f t="shared" si="127"/>
        <v>-3.9999999999999647E-2</v>
      </c>
      <c r="CD164" s="267">
        <f t="shared" si="128"/>
        <v>505233.52634347853</v>
      </c>
      <c r="CE164" s="268">
        <f t="shared" si="129"/>
        <v>563884.88286055473</v>
      </c>
      <c r="CF164" s="268">
        <f t="shared" si="130"/>
        <v>0.74000000000000021</v>
      </c>
      <c r="CG164" s="270">
        <f t="shared" si="131"/>
        <v>58326.491340744804</v>
      </c>
      <c r="CH164" s="270">
        <f t="shared" si="132"/>
        <v>58651.356517076201</v>
      </c>
      <c r="CI164" s="269">
        <f t="shared" si="133"/>
        <v>-324.86517633139738</v>
      </c>
    </row>
    <row r="165" spans="1:87" s="57" customFormat="1" ht="15.75" customHeight="1" x14ac:dyDescent="0.25">
      <c r="A165" s="297">
        <v>1014519</v>
      </c>
      <c r="B165" s="297">
        <v>4612</v>
      </c>
      <c r="C165" s="347">
        <v>455601</v>
      </c>
      <c r="D165" s="219" t="s">
        <v>937</v>
      </c>
      <c r="E165" s="299" t="s">
        <v>2877</v>
      </c>
      <c r="F165" s="299" t="s">
        <v>2877</v>
      </c>
      <c r="G165" s="301" t="s">
        <v>1021</v>
      </c>
      <c r="H165" s="302" t="s">
        <v>917</v>
      </c>
      <c r="I165" s="56" t="s">
        <v>35</v>
      </c>
      <c r="J165" s="229" t="s">
        <v>36</v>
      </c>
      <c r="K165" s="229" t="s">
        <v>35</v>
      </c>
      <c r="L165" s="56"/>
      <c r="M165" s="56"/>
      <c r="N165" s="58"/>
      <c r="O165" s="297">
        <v>1014519</v>
      </c>
      <c r="P165" s="303">
        <v>26817</v>
      </c>
      <c r="Q165" s="304">
        <v>42005</v>
      </c>
      <c r="R165" s="304">
        <v>42369</v>
      </c>
      <c r="S165" s="303">
        <f t="shared" si="98"/>
        <v>26817</v>
      </c>
      <c r="T165" s="59"/>
      <c r="U165" s="346" t="str">
        <f t="shared" si="134"/>
        <v/>
      </c>
      <c r="V165" s="345">
        <f t="shared" si="135"/>
        <v>2.5249574583695554E-3</v>
      </c>
      <c r="W165" s="27">
        <v>0</v>
      </c>
      <c r="X165" s="27">
        <v>0</v>
      </c>
      <c r="Y165" s="305">
        <f t="shared" si="99"/>
        <v>0</v>
      </c>
      <c r="Z165" s="53">
        <f t="shared" ref="Z165:AC184" si="141">ROUND($AD165/4,2)</f>
        <v>43597.19</v>
      </c>
      <c r="AA165" s="54">
        <f t="shared" si="141"/>
        <v>43597.19</v>
      </c>
      <c r="AB165" s="54">
        <f t="shared" si="141"/>
        <v>43597.19</v>
      </c>
      <c r="AC165" s="54">
        <f t="shared" si="141"/>
        <v>43597.19</v>
      </c>
      <c r="AD165" s="52">
        <f t="shared" si="100"/>
        <v>174388.74</v>
      </c>
      <c r="AE165" s="53">
        <f t="shared" ref="AE165:AH184" si="142">ROUND($AI165/4,2)</f>
        <v>80966.2</v>
      </c>
      <c r="AF165" s="53">
        <f t="shared" si="142"/>
        <v>80966.2</v>
      </c>
      <c r="AG165" s="53">
        <f t="shared" si="142"/>
        <v>80966.2</v>
      </c>
      <c r="AH165" s="53">
        <f t="shared" si="142"/>
        <v>80966.2</v>
      </c>
      <c r="AI165" s="52">
        <f t="shared" si="101"/>
        <v>323864.81220349966</v>
      </c>
      <c r="AJ165" s="55">
        <f t="shared" si="102"/>
        <v>498253.55220349965</v>
      </c>
      <c r="AK165" s="219" t="s">
        <v>937</v>
      </c>
      <c r="AL165" s="220">
        <v>69918.451574351406</v>
      </c>
      <c r="AM165" s="242"/>
      <c r="AN165" s="242"/>
      <c r="AO165" s="242">
        <f t="shared" si="103"/>
        <v>0</v>
      </c>
      <c r="AP165" s="243">
        <f t="shared" si="104"/>
        <v>187514.77419354839</v>
      </c>
      <c r="AQ165" s="244">
        <f t="shared" si="105"/>
        <v>348241.7335521502</v>
      </c>
      <c r="AR165" s="245">
        <f t="shared" si="106"/>
        <v>0</v>
      </c>
      <c r="AS165" s="246">
        <f t="shared" si="107"/>
        <v>2.68</v>
      </c>
      <c r="AT165" s="246">
        <f t="shared" si="108"/>
        <v>4.9800000000000004</v>
      </c>
      <c r="AU165" s="251">
        <f t="shared" si="109"/>
        <v>7.66</v>
      </c>
      <c r="AV165" s="245">
        <f t="shared" si="110"/>
        <v>0</v>
      </c>
      <c r="AW165" s="246">
        <f t="shared" si="111"/>
        <v>2.4900000000000002</v>
      </c>
      <c r="AX165" s="246">
        <f t="shared" si="112"/>
        <v>4.63</v>
      </c>
      <c r="AY165" s="252">
        <f t="shared" si="113"/>
        <v>7.12</v>
      </c>
      <c r="AZ165" s="249">
        <f t="shared" si="114"/>
        <v>0</v>
      </c>
      <c r="BA165" s="56">
        <f t="shared" si="115"/>
        <v>4</v>
      </c>
      <c r="BB165" s="246">
        <f t="shared" si="116"/>
        <v>0.62</v>
      </c>
      <c r="BC165" s="250">
        <f t="shared" si="117"/>
        <v>1.1599999999999999</v>
      </c>
      <c r="BD165" s="246">
        <f t="shared" si="118"/>
        <v>0</v>
      </c>
      <c r="BE165" s="56">
        <v>4</v>
      </c>
      <c r="BF165" s="246">
        <f t="shared" si="119"/>
        <v>0.62</v>
      </c>
      <c r="BG165" s="250">
        <f t="shared" si="120"/>
        <v>1.1599999999999999</v>
      </c>
      <c r="BH165" s="246">
        <f>INDEX('Mar - Aug'!AG:AG,MATCH(C165,'Mar - Aug'!C:C,0))</f>
        <v>0</v>
      </c>
      <c r="BI165" s="56">
        <v>4</v>
      </c>
      <c r="BJ165" s="246">
        <f>INDEX('Mar - Aug'!AK:AK,MATCH($C165,'Mar - Aug'!$C:$C,0))</f>
        <v>0.61</v>
      </c>
      <c r="BK165" s="246">
        <f>INDEX('Mar - Aug'!AL:AL,MATCH($C165,'Mar - Aug'!$C:$C,0))</f>
        <v>1.1299999999999999</v>
      </c>
      <c r="BL165" s="246">
        <f>INDEX('Mar - Aug'!$AG:$AG,MATCH($C165,'Mar - Aug'!$C:$C,0))</f>
        <v>0</v>
      </c>
      <c r="BM165" s="56">
        <v>4</v>
      </c>
      <c r="BN165" s="246">
        <f>INDEX('Mar - Aug'!$AK:$AK,MATCH($C165,'Mar - Aug'!$C:$C,0))</f>
        <v>0.61</v>
      </c>
      <c r="BO165" s="246">
        <f>INDEX('Mar - Aug'!$AL:$AL,MATCH($C165,'Mar - Aug'!$C:$C,0))</f>
        <v>1.1299999999999999</v>
      </c>
      <c r="BP165" s="60">
        <f>INDEX(FY2019_ALL_Targets!EB:EB,MATCH('Final Comp Values'!B165,FY2019_ALL_Targets!A:A,0))</f>
        <v>3</v>
      </c>
      <c r="BQ165" s="60">
        <f>+INDEX(FY2019_ALL_Targets!DY:DY,MATCH(B165,FY2019_ALL_Targets!A:A,0))</f>
        <v>0</v>
      </c>
      <c r="BR165" s="60">
        <f>+INDEX(FY2019_ALL_Targets!DZ:DZ,MATCH(B165,FY2019_ALL_Targets!A:A,0))</f>
        <v>1</v>
      </c>
      <c r="BS165" s="283">
        <f>+INDEX(FY2019_ALL_Targets!EA:EA,MATCH(B165,FY2019_ALL_Targets!A:A,0))</f>
        <v>0</v>
      </c>
      <c r="BT165" s="245">
        <f t="shared" si="136"/>
        <v>0</v>
      </c>
      <c r="BU165" s="245">
        <f t="shared" si="137"/>
        <v>0</v>
      </c>
      <c r="BV165" s="246">
        <f t="shared" si="138"/>
        <v>1.1299999999999999</v>
      </c>
      <c r="BW165" s="284">
        <f t="shared" si="121"/>
        <v>79007.850279017075</v>
      </c>
      <c r="BX165" s="245">
        <f t="shared" si="122"/>
        <v>5.99</v>
      </c>
      <c r="BY165" s="246">
        <f t="shared" si="123"/>
        <v>418811.52493036492</v>
      </c>
      <c r="BZ165" s="285">
        <f t="shared" si="124"/>
        <v>1.194222915568524E-3</v>
      </c>
      <c r="CA165" s="245">
        <f t="shared" si="125"/>
        <v>48601.09</v>
      </c>
      <c r="CB165" s="286">
        <f t="shared" si="126"/>
        <v>0.7</v>
      </c>
      <c r="CC165" s="268">
        <f t="shared" ref="CC165:CC192" si="143">+BU165+BV165+BX165-AZ165-BB165-BC165-BB165-BC165-BB165-BC165-BB165-BC165</f>
        <v>0</v>
      </c>
      <c r="CD165" s="267">
        <f t="shared" si="128"/>
        <v>498253.55220349965</v>
      </c>
      <c r="CE165" s="268">
        <f t="shared" si="129"/>
        <v>467412.61493036489</v>
      </c>
      <c r="CF165" s="268">
        <f t="shared" si="130"/>
        <v>-0.42999999999999972</v>
      </c>
      <c r="CG165" s="270">
        <f t="shared" si="131"/>
        <v>-30091.155540379874</v>
      </c>
      <c r="CH165" s="270">
        <f t="shared" si="132"/>
        <v>-30840.937273134768</v>
      </c>
      <c r="CI165" s="269">
        <f t="shared" si="133"/>
        <v>749.78173275489462</v>
      </c>
    </row>
    <row r="166" spans="1:87" s="57" customFormat="1" ht="15.75" customHeight="1" x14ac:dyDescent="0.25">
      <c r="A166" s="297">
        <v>1028630</v>
      </c>
      <c r="B166" s="297">
        <v>4615</v>
      </c>
      <c r="C166" s="347">
        <v>455523</v>
      </c>
      <c r="D166" s="219" t="s">
        <v>920</v>
      </c>
      <c r="E166" s="299" t="s">
        <v>544</v>
      </c>
      <c r="F166" s="299" t="s">
        <v>2301</v>
      </c>
      <c r="G166" s="301" t="s">
        <v>915</v>
      </c>
      <c r="H166" s="302" t="s">
        <v>972</v>
      </c>
      <c r="I166" s="56" t="s">
        <v>35</v>
      </c>
      <c r="J166" s="229" t="s">
        <v>36</v>
      </c>
      <c r="K166" s="229" t="s">
        <v>35</v>
      </c>
      <c r="L166" s="56"/>
      <c r="M166" s="56"/>
      <c r="N166" s="58"/>
      <c r="O166" s="297">
        <v>461501</v>
      </c>
      <c r="P166" s="303">
        <v>23439</v>
      </c>
      <c r="Q166" s="304">
        <v>42005</v>
      </c>
      <c r="R166" s="304">
        <v>42369</v>
      </c>
      <c r="S166" s="303">
        <f t="shared" si="98"/>
        <v>23439</v>
      </c>
      <c r="T166" s="59"/>
      <c r="U166" s="346">
        <f t="shared" si="134"/>
        <v>2.8937440732197867E-3</v>
      </c>
      <c r="V166" s="345">
        <f t="shared" si="135"/>
        <v>2.2069015127241681E-3</v>
      </c>
      <c r="W166" s="27">
        <v>285016.91662501631</v>
      </c>
      <c r="X166" s="27">
        <v>285016.92</v>
      </c>
      <c r="Y166" s="305">
        <f t="shared" si="99"/>
        <v>561576.22214202816</v>
      </c>
      <c r="Z166" s="53">
        <f t="shared" si="141"/>
        <v>38105.47</v>
      </c>
      <c r="AA166" s="54">
        <f t="shared" si="141"/>
        <v>38105.47</v>
      </c>
      <c r="AB166" s="54">
        <f t="shared" si="141"/>
        <v>38105.47</v>
      </c>
      <c r="AC166" s="54">
        <f t="shared" si="141"/>
        <v>38105.47</v>
      </c>
      <c r="AD166" s="52">
        <f t="shared" si="100"/>
        <v>152421.89000000001</v>
      </c>
      <c r="AE166" s="53">
        <f t="shared" si="142"/>
        <v>70767.31</v>
      </c>
      <c r="AF166" s="53">
        <f t="shared" si="142"/>
        <v>70767.31</v>
      </c>
      <c r="AG166" s="53">
        <f t="shared" si="142"/>
        <v>70767.31</v>
      </c>
      <c r="AH166" s="53">
        <f t="shared" si="142"/>
        <v>70767.31</v>
      </c>
      <c r="AI166" s="52">
        <f t="shared" si="101"/>
        <v>283069.22225595068</v>
      </c>
      <c r="AJ166" s="55">
        <f t="shared" si="102"/>
        <v>997067.33439797885</v>
      </c>
      <c r="AK166" s="219" t="s">
        <v>920</v>
      </c>
      <c r="AL166" s="220">
        <v>54680.661225614327</v>
      </c>
      <c r="AM166" s="242"/>
      <c r="AN166" s="242"/>
      <c r="AO166" s="242">
        <f t="shared" si="103"/>
        <v>603845.40015271853</v>
      </c>
      <c r="AP166" s="243">
        <f t="shared" si="104"/>
        <v>163894.50537634411</v>
      </c>
      <c r="AQ166" s="244">
        <f t="shared" si="105"/>
        <v>304375.50780209753</v>
      </c>
      <c r="AR166" s="245">
        <f t="shared" si="106"/>
        <v>11.04</v>
      </c>
      <c r="AS166" s="246">
        <f t="shared" si="107"/>
        <v>3</v>
      </c>
      <c r="AT166" s="246">
        <f t="shared" si="108"/>
        <v>5.57</v>
      </c>
      <c r="AU166" s="251">
        <f t="shared" si="109"/>
        <v>19.61</v>
      </c>
      <c r="AV166" s="245">
        <f t="shared" si="110"/>
        <v>10.27</v>
      </c>
      <c r="AW166" s="246">
        <f t="shared" si="111"/>
        <v>2.79</v>
      </c>
      <c r="AX166" s="246">
        <f t="shared" si="112"/>
        <v>5.18</v>
      </c>
      <c r="AY166" s="252">
        <f t="shared" si="113"/>
        <v>18.239999999999998</v>
      </c>
      <c r="AZ166" s="249">
        <f t="shared" si="114"/>
        <v>10.27</v>
      </c>
      <c r="BA166" s="56">
        <f t="shared" si="115"/>
        <v>4</v>
      </c>
      <c r="BB166" s="246">
        <f t="shared" si="116"/>
        <v>0.7</v>
      </c>
      <c r="BC166" s="250">
        <f t="shared" si="117"/>
        <v>1.3</v>
      </c>
      <c r="BD166" s="246">
        <f t="shared" si="118"/>
        <v>10.27</v>
      </c>
      <c r="BE166" s="56">
        <v>4</v>
      </c>
      <c r="BF166" s="246">
        <f t="shared" si="119"/>
        <v>0.7</v>
      </c>
      <c r="BG166" s="250">
        <f t="shared" si="120"/>
        <v>1.3</v>
      </c>
      <c r="BH166" s="246">
        <f>INDEX('Mar - Aug'!AG:AG,MATCH(C166,'Mar - Aug'!C:C,0))</f>
        <v>10.11</v>
      </c>
      <c r="BI166" s="56">
        <v>4</v>
      </c>
      <c r="BJ166" s="246">
        <f>INDEX('Mar - Aug'!AK:AK,MATCH($C166,'Mar - Aug'!$C:$C,0))</f>
        <v>0.69</v>
      </c>
      <c r="BK166" s="246">
        <f>INDEX('Mar - Aug'!AL:AL,MATCH($C166,'Mar - Aug'!$C:$C,0))</f>
        <v>1.28</v>
      </c>
      <c r="BL166" s="246">
        <f>INDEX('Mar - Aug'!$AG:$AG,MATCH($C166,'Mar - Aug'!$C:$C,0))</f>
        <v>10.11</v>
      </c>
      <c r="BM166" s="56">
        <v>4</v>
      </c>
      <c r="BN166" s="246">
        <f>INDEX('Mar - Aug'!$AK:$AK,MATCH($C166,'Mar - Aug'!$C:$C,0))</f>
        <v>0.69</v>
      </c>
      <c r="BO166" s="246">
        <f>INDEX('Mar - Aug'!$AL:$AL,MATCH($C166,'Mar - Aug'!$C:$C,0))</f>
        <v>1.28</v>
      </c>
      <c r="BP166" s="60">
        <f>INDEX(FY2019_ALL_Targets!EB:EB,MATCH('Final Comp Values'!B166,FY2019_ALL_Targets!A:A,0))</f>
        <v>0</v>
      </c>
      <c r="BQ166" s="60">
        <f>+INDEX(FY2019_ALL_Targets!DY:DY,MATCH(B166,FY2019_ALL_Targets!A:A,0))</f>
        <v>1</v>
      </c>
      <c r="BR166" s="60">
        <f>+INDEX(FY2019_ALL_Targets!DZ:DZ,MATCH(B166,FY2019_ALL_Targets!A:A,0))</f>
        <v>1</v>
      </c>
      <c r="BS166" s="283">
        <f>+INDEX(FY2019_ALL_Targets!EA:EA,MATCH(B166,FY2019_ALL_Targets!A:A,0))</f>
        <v>0</v>
      </c>
      <c r="BT166" s="245">
        <f t="shared" si="136"/>
        <v>0</v>
      </c>
      <c r="BU166" s="245">
        <f t="shared" si="137"/>
        <v>0.69</v>
      </c>
      <c r="BV166" s="246">
        <f t="shared" si="138"/>
        <v>1.28</v>
      </c>
      <c r="BW166" s="284">
        <f t="shared" si="121"/>
        <v>107720.90261446022</v>
      </c>
      <c r="BX166" s="245">
        <f t="shared" si="122"/>
        <v>16.27</v>
      </c>
      <c r="BY166" s="246">
        <f t="shared" si="123"/>
        <v>889654.35814074508</v>
      </c>
      <c r="BZ166" s="285">
        <f t="shared" si="124"/>
        <v>2.536810852098054E-3</v>
      </c>
      <c r="CA166" s="245">
        <f t="shared" si="125"/>
        <v>103240.16</v>
      </c>
      <c r="CB166" s="286">
        <f t="shared" si="126"/>
        <v>1.89</v>
      </c>
      <c r="CC166" s="268">
        <f t="shared" si="143"/>
        <v>-3.0000000000001359E-2</v>
      </c>
      <c r="CD166" s="267">
        <f t="shared" si="128"/>
        <v>997067.33439797885</v>
      </c>
      <c r="CE166" s="268">
        <f t="shared" si="129"/>
        <v>992894.51814074512</v>
      </c>
      <c r="CF166" s="268">
        <f t="shared" si="130"/>
        <v>-7.9999999999998295E-2</v>
      </c>
      <c r="CG166" s="270">
        <f t="shared" si="131"/>
        <v>-4373.1023438506918</v>
      </c>
      <c r="CH166" s="270">
        <f t="shared" si="132"/>
        <v>-4172.8162572337314</v>
      </c>
      <c r="CI166" s="269">
        <f t="shared" si="133"/>
        <v>-200.28608661696035</v>
      </c>
    </row>
    <row r="167" spans="1:87" s="57" customFormat="1" ht="15.75" customHeight="1" x14ac:dyDescent="0.25">
      <c r="A167" s="297">
        <v>1016941</v>
      </c>
      <c r="B167" s="297">
        <v>4619</v>
      </c>
      <c r="C167" s="347">
        <v>675568</v>
      </c>
      <c r="D167" s="219" t="s">
        <v>1024</v>
      </c>
      <c r="E167" s="299" t="s">
        <v>2935</v>
      </c>
      <c r="F167" s="299" t="s">
        <v>2936</v>
      </c>
      <c r="G167" s="301" t="s">
        <v>1021</v>
      </c>
      <c r="H167" s="302"/>
      <c r="I167" s="56" t="s">
        <v>35</v>
      </c>
      <c r="J167" s="229" t="s">
        <v>36</v>
      </c>
      <c r="K167" s="229" t="s">
        <v>35</v>
      </c>
      <c r="L167" s="56"/>
      <c r="M167" s="56"/>
      <c r="N167" s="58"/>
      <c r="O167" s="297">
        <v>1016941</v>
      </c>
      <c r="P167" s="303">
        <v>20288</v>
      </c>
      <c r="Q167" s="304">
        <v>42005</v>
      </c>
      <c r="R167" s="304">
        <v>42247</v>
      </c>
      <c r="S167" s="303">
        <f t="shared" si="98"/>
        <v>30474</v>
      </c>
      <c r="T167" s="59"/>
      <c r="U167" s="346" t="str">
        <f t="shared" si="134"/>
        <v/>
      </c>
      <c r="V167" s="345">
        <f t="shared" si="135"/>
        <v>2.8692826783888519E-3</v>
      </c>
      <c r="W167" s="27">
        <v>0</v>
      </c>
      <c r="X167" s="27">
        <v>0</v>
      </c>
      <c r="Y167" s="305">
        <f t="shared" si="99"/>
        <v>0</v>
      </c>
      <c r="Z167" s="53">
        <f t="shared" si="141"/>
        <v>49542.48</v>
      </c>
      <c r="AA167" s="54">
        <f t="shared" si="141"/>
        <v>49542.48</v>
      </c>
      <c r="AB167" s="54">
        <f t="shared" si="141"/>
        <v>49542.48</v>
      </c>
      <c r="AC167" s="54">
        <f t="shared" si="141"/>
        <v>49542.48</v>
      </c>
      <c r="AD167" s="52">
        <f t="shared" si="100"/>
        <v>198169.91</v>
      </c>
      <c r="AE167" s="53">
        <f t="shared" si="142"/>
        <v>92007.46</v>
      </c>
      <c r="AF167" s="53">
        <f t="shared" si="142"/>
        <v>92007.46</v>
      </c>
      <c r="AG167" s="53">
        <f t="shared" si="142"/>
        <v>92007.46</v>
      </c>
      <c r="AH167" s="53">
        <f t="shared" si="142"/>
        <v>92007.46</v>
      </c>
      <c r="AI167" s="52">
        <f t="shared" si="101"/>
        <v>368029.84252859943</v>
      </c>
      <c r="AJ167" s="55">
        <f t="shared" si="102"/>
        <v>566199.75252859946</v>
      </c>
      <c r="AK167" s="219" t="s">
        <v>1024</v>
      </c>
      <c r="AL167" s="220">
        <v>10605.646781556505</v>
      </c>
      <c r="AM167" s="242"/>
      <c r="AN167" s="242"/>
      <c r="AO167" s="242">
        <f t="shared" si="103"/>
        <v>0</v>
      </c>
      <c r="AP167" s="243">
        <f t="shared" si="104"/>
        <v>213085.92473118281</v>
      </c>
      <c r="AQ167" s="244">
        <f t="shared" si="105"/>
        <v>395731.0134716123</v>
      </c>
      <c r="AR167" s="245">
        <f t="shared" si="106"/>
        <v>0</v>
      </c>
      <c r="AS167" s="246">
        <f t="shared" si="107"/>
        <v>20.09</v>
      </c>
      <c r="AT167" s="246">
        <f t="shared" si="108"/>
        <v>37.31</v>
      </c>
      <c r="AU167" s="251">
        <f t="shared" si="109"/>
        <v>57.400000000000006</v>
      </c>
      <c r="AV167" s="245">
        <f t="shared" si="110"/>
        <v>0</v>
      </c>
      <c r="AW167" s="246">
        <f t="shared" si="111"/>
        <v>18.690000000000001</v>
      </c>
      <c r="AX167" s="246">
        <f t="shared" si="112"/>
        <v>34.700000000000003</v>
      </c>
      <c r="AY167" s="252">
        <f t="shared" si="113"/>
        <v>53.39</v>
      </c>
      <c r="AZ167" s="249">
        <f t="shared" si="114"/>
        <v>0</v>
      </c>
      <c r="BA167" s="56">
        <f t="shared" si="115"/>
        <v>4</v>
      </c>
      <c r="BB167" s="246">
        <f t="shared" si="116"/>
        <v>4.67</v>
      </c>
      <c r="BC167" s="250">
        <f t="shared" si="117"/>
        <v>8.68</v>
      </c>
      <c r="BD167" s="246">
        <f t="shared" si="118"/>
        <v>0</v>
      </c>
      <c r="BE167" s="56">
        <v>4</v>
      </c>
      <c r="BF167" s="246">
        <f t="shared" si="119"/>
        <v>4.67</v>
      </c>
      <c r="BG167" s="250">
        <f t="shared" si="120"/>
        <v>8.68</v>
      </c>
      <c r="BH167" s="246">
        <f>INDEX('Mar - Aug'!AG:AG,MATCH(C167,'Mar - Aug'!C:C,0))</f>
        <v>0</v>
      </c>
      <c r="BI167" s="56">
        <v>4</v>
      </c>
      <c r="BJ167" s="246">
        <f>INDEX('Mar - Aug'!AK:AK,MATCH($C167,'Mar - Aug'!$C:$C,0))</f>
        <v>4.42</v>
      </c>
      <c r="BK167" s="246">
        <f>INDEX('Mar - Aug'!AL:AL,MATCH($C167,'Mar - Aug'!$C:$C,0))</f>
        <v>8.1999999999999993</v>
      </c>
      <c r="BL167" s="246">
        <f>INDEX('Mar - Aug'!$AG:$AG,MATCH($C167,'Mar - Aug'!$C:$C,0))</f>
        <v>0</v>
      </c>
      <c r="BM167" s="56">
        <v>4</v>
      </c>
      <c r="BN167" s="246">
        <f>INDEX('Mar - Aug'!$AK:$AK,MATCH($C167,'Mar - Aug'!$C:$C,0))</f>
        <v>4.42</v>
      </c>
      <c r="BO167" s="246">
        <f>INDEX('Mar - Aug'!$AL:$AL,MATCH($C167,'Mar - Aug'!$C:$C,0))</f>
        <v>8.1999999999999993</v>
      </c>
      <c r="BP167" s="60">
        <f>INDEX(FY2019_ALL_Targets!EB:EB,MATCH('Final Comp Values'!B167,FY2019_ALL_Targets!A:A,0))</f>
        <v>3</v>
      </c>
      <c r="BQ167" s="60">
        <f>+INDEX(FY2019_ALL_Targets!DY:DY,MATCH(B167,FY2019_ALL_Targets!A:A,0))</f>
        <v>0</v>
      </c>
      <c r="BR167" s="60">
        <f>+INDEX(FY2019_ALL_Targets!DZ:DZ,MATCH(B167,FY2019_ALL_Targets!A:A,0))</f>
        <v>0</v>
      </c>
      <c r="BS167" s="283">
        <f>+INDEX(FY2019_ALL_Targets!EA:EA,MATCH(B167,FY2019_ALL_Targets!A:A,0))</f>
        <v>0</v>
      </c>
      <c r="BT167" s="245">
        <f t="shared" si="136"/>
        <v>0</v>
      </c>
      <c r="BU167" s="245">
        <f t="shared" si="137"/>
        <v>0</v>
      </c>
      <c r="BV167" s="246">
        <f t="shared" si="138"/>
        <v>0</v>
      </c>
      <c r="BW167" s="284">
        <f t="shared" si="121"/>
        <v>0</v>
      </c>
      <c r="BX167" s="245">
        <f t="shared" si="122"/>
        <v>53.39</v>
      </c>
      <c r="BY167" s="246">
        <f t="shared" si="123"/>
        <v>566235.48166730185</v>
      </c>
      <c r="BZ167" s="285">
        <f t="shared" si="124"/>
        <v>1.6145959400890536E-3</v>
      </c>
      <c r="CA167" s="245">
        <f t="shared" si="125"/>
        <v>65708.94</v>
      </c>
      <c r="CB167" s="286">
        <f t="shared" si="126"/>
        <v>6.2</v>
      </c>
      <c r="CC167" s="268">
        <f t="shared" si="143"/>
        <v>-1.000000000000334E-2</v>
      </c>
      <c r="CD167" s="267">
        <f t="shared" si="128"/>
        <v>566199.75252859946</v>
      </c>
      <c r="CE167" s="268">
        <f t="shared" si="129"/>
        <v>631944.42166730179</v>
      </c>
      <c r="CF167" s="268">
        <f t="shared" si="130"/>
        <v>6.2000000000000028</v>
      </c>
      <c r="CG167" s="270">
        <f t="shared" si="131"/>
        <v>65750.860941699168</v>
      </c>
      <c r="CH167" s="270">
        <f t="shared" si="132"/>
        <v>65744.669138702331</v>
      </c>
      <c r="CI167" s="269">
        <f t="shared" si="133"/>
        <v>6.1918029968364863</v>
      </c>
    </row>
    <row r="168" spans="1:87" s="57" customFormat="1" ht="15.75" customHeight="1" x14ac:dyDescent="0.25">
      <c r="A168" s="297">
        <v>1027111</v>
      </c>
      <c r="B168" s="297">
        <v>4621</v>
      </c>
      <c r="C168" s="347">
        <v>675867</v>
      </c>
      <c r="D168" s="219" t="s">
        <v>941</v>
      </c>
      <c r="E168" s="299" t="s">
        <v>199</v>
      </c>
      <c r="F168" s="299" t="s">
        <v>1026</v>
      </c>
      <c r="G168" s="301" t="s">
        <v>1021</v>
      </c>
      <c r="H168" s="302"/>
      <c r="I168" s="56" t="s">
        <v>35</v>
      </c>
      <c r="J168" s="229" t="s">
        <v>36</v>
      </c>
      <c r="K168" s="229" t="s">
        <v>35</v>
      </c>
      <c r="L168" s="56"/>
      <c r="M168" s="56"/>
      <c r="N168" s="58"/>
      <c r="O168" s="297">
        <v>1027111</v>
      </c>
      <c r="P168" s="303">
        <v>6744</v>
      </c>
      <c r="Q168" s="304">
        <v>42217</v>
      </c>
      <c r="R168" s="304">
        <v>42369</v>
      </c>
      <c r="S168" s="303">
        <f t="shared" si="98"/>
        <v>16089</v>
      </c>
      <c r="T168" s="59"/>
      <c r="U168" s="346" t="str">
        <f t="shared" si="134"/>
        <v/>
      </c>
      <c r="V168" s="345">
        <f t="shared" si="135"/>
        <v>1.5148614888953939E-3</v>
      </c>
      <c r="W168" s="27">
        <v>0</v>
      </c>
      <c r="X168" s="27">
        <v>0</v>
      </c>
      <c r="Y168" s="305">
        <f t="shared" si="99"/>
        <v>0</v>
      </c>
      <c r="Z168" s="53">
        <f t="shared" si="141"/>
        <v>26156.36</v>
      </c>
      <c r="AA168" s="54">
        <f t="shared" si="141"/>
        <v>26156.36</v>
      </c>
      <c r="AB168" s="54">
        <f t="shared" si="141"/>
        <v>26156.36</v>
      </c>
      <c r="AC168" s="54">
        <f t="shared" si="141"/>
        <v>26156.36</v>
      </c>
      <c r="AD168" s="52">
        <f t="shared" si="100"/>
        <v>104625.44</v>
      </c>
      <c r="AE168" s="53">
        <f t="shared" si="142"/>
        <v>48576.1</v>
      </c>
      <c r="AF168" s="53">
        <f t="shared" si="142"/>
        <v>48576.1</v>
      </c>
      <c r="AG168" s="53">
        <f t="shared" si="142"/>
        <v>48576.1</v>
      </c>
      <c r="AH168" s="53">
        <f t="shared" si="142"/>
        <v>48576.1</v>
      </c>
      <c r="AI168" s="52">
        <f t="shared" si="101"/>
        <v>194304.39510542218</v>
      </c>
      <c r="AJ168" s="55">
        <f t="shared" si="102"/>
        <v>298929.83510542219</v>
      </c>
      <c r="AK168" s="219" t="s">
        <v>941</v>
      </c>
      <c r="AL168" s="220">
        <v>76951.060656708069</v>
      </c>
      <c r="AM168" s="242"/>
      <c r="AN168" s="242"/>
      <c r="AO168" s="242">
        <f t="shared" si="103"/>
        <v>0</v>
      </c>
      <c r="AP168" s="243">
        <f t="shared" si="104"/>
        <v>112500.47311827958</v>
      </c>
      <c r="AQ168" s="244">
        <f t="shared" si="105"/>
        <v>208929.4571026045</v>
      </c>
      <c r="AR168" s="245">
        <f t="shared" si="106"/>
        <v>0</v>
      </c>
      <c r="AS168" s="246">
        <f t="shared" si="107"/>
        <v>1.46</v>
      </c>
      <c r="AT168" s="246">
        <f t="shared" si="108"/>
        <v>2.72</v>
      </c>
      <c r="AU168" s="251">
        <f t="shared" si="109"/>
        <v>4.18</v>
      </c>
      <c r="AV168" s="245">
        <f t="shared" si="110"/>
        <v>0</v>
      </c>
      <c r="AW168" s="246">
        <f t="shared" si="111"/>
        <v>1.36</v>
      </c>
      <c r="AX168" s="246">
        <f t="shared" si="112"/>
        <v>2.5299999999999998</v>
      </c>
      <c r="AY168" s="252">
        <f t="shared" si="113"/>
        <v>3.8899999999999997</v>
      </c>
      <c r="AZ168" s="249">
        <f t="shared" si="114"/>
        <v>0</v>
      </c>
      <c r="BA168" s="56">
        <f t="shared" si="115"/>
        <v>4</v>
      </c>
      <c r="BB168" s="246">
        <f t="shared" si="116"/>
        <v>0.34</v>
      </c>
      <c r="BC168" s="250">
        <f t="shared" si="117"/>
        <v>0.63</v>
      </c>
      <c r="BD168" s="246">
        <f t="shared" si="118"/>
        <v>0</v>
      </c>
      <c r="BE168" s="56">
        <v>4</v>
      </c>
      <c r="BF168" s="246">
        <f t="shared" si="119"/>
        <v>0.34</v>
      </c>
      <c r="BG168" s="250">
        <f t="shared" si="120"/>
        <v>0.63</v>
      </c>
      <c r="BH168" s="246">
        <f>INDEX('Mar - Aug'!AG:AG,MATCH(C168,'Mar - Aug'!C:C,0))</f>
        <v>0</v>
      </c>
      <c r="BI168" s="56">
        <v>4</v>
      </c>
      <c r="BJ168" s="246">
        <f>INDEX('Mar - Aug'!AK:AK,MATCH($C168,'Mar - Aug'!$C:$C,0))</f>
        <v>0.33</v>
      </c>
      <c r="BK168" s="246">
        <f>INDEX('Mar - Aug'!AL:AL,MATCH($C168,'Mar - Aug'!$C:$C,0))</f>
        <v>0.61</v>
      </c>
      <c r="BL168" s="246">
        <f>INDEX('Mar - Aug'!$AG:$AG,MATCH($C168,'Mar - Aug'!$C:$C,0))</f>
        <v>0</v>
      </c>
      <c r="BM168" s="56">
        <v>4</v>
      </c>
      <c r="BN168" s="246">
        <f>INDEX('Mar - Aug'!$AK:$AK,MATCH($C168,'Mar - Aug'!$C:$C,0))</f>
        <v>0.33</v>
      </c>
      <c r="BO168" s="246">
        <f>INDEX('Mar - Aug'!$AL:$AL,MATCH($C168,'Mar - Aug'!$C:$C,0))</f>
        <v>0.61</v>
      </c>
      <c r="BP168" s="60">
        <f>INDEX(FY2019_ALL_Targets!EB:EB,MATCH('Final Comp Values'!B168,FY2019_ALL_Targets!A:A,0))</f>
        <v>3</v>
      </c>
      <c r="BQ168" s="60">
        <f>+INDEX(FY2019_ALL_Targets!DY:DY,MATCH(B168,FY2019_ALL_Targets!A:A,0))</f>
        <v>2</v>
      </c>
      <c r="BR168" s="60">
        <f>+INDEX(FY2019_ALL_Targets!DZ:DZ,MATCH(B168,FY2019_ALL_Targets!A:A,0))</f>
        <v>2</v>
      </c>
      <c r="BS168" s="283">
        <f>+INDEX(FY2019_ALL_Targets!EA:EA,MATCH(B168,FY2019_ALL_Targets!A:A,0))</f>
        <v>0</v>
      </c>
      <c r="BT168" s="245">
        <f t="shared" si="136"/>
        <v>0</v>
      </c>
      <c r="BU168" s="245">
        <f t="shared" si="137"/>
        <v>0.66</v>
      </c>
      <c r="BV168" s="246">
        <f t="shared" si="138"/>
        <v>1.22</v>
      </c>
      <c r="BW168" s="284">
        <f t="shared" si="121"/>
        <v>144667.99403461115</v>
      </c>
      <c r="BX168" s="245">
        <f t="shared" si="122"/>
        <v>2.0099999999999998</v>
      </c>
      <c r="BY168" s="246">
        <f t="shared" si="123"/>
        <v>154671.63191998319</v>
      </c>
      <c r="BZ168" s="285">
        <f t="shared" si="124"/>
        <v>4.4103945625167723E-4</v>
      </c>
      <c r="CA168" s="245">
        <f t="shared" si="125"/>
        <v>17948.91</v>
      </c>
      <c r="CB168" s="286">
        <f t="shared" si="126"/>
        <v>0.23</v>
      </c>
      <c r="CC168" s="268">
        <f t="shared" si="143"/>
        <v>1.000000000000012E-2</v>
      </c>
      <c r="CD168" s="267">
        <f t="shared" si="128"/>
        <v>298929.83510542219</v>
      </c>
      <c r="CE168" s="268">
        <f t="shared" si="129"/>
        <v>172620.5419199832</v>
      </c>
      <c r="CF168" s="268">
        <f t="shared" si="130"/>
        <v>-1.65</v>
      </c>
      <c r="CG168" s="270">
        <f t="shared" si="131"/>
        <v>-126795.43134291687</v>
      </c>
      <c r="CH168" s="270">
        <f t="shared" si="132"/>
        <v>-126309.29318543899</v>
      </c>
      <c r="CI168" s="269">
        <f t="shared" si="133"/>
        <v>-486.13815747787885</v>
      </c>
    </row>
    <row r="169" spans="1:87" s="57" customFormat="1" ht="15.75" customHeight="1" x14ac:dyDescent="0.25">
      <c r="A169" s="297">
        <v>1026352</v>
      </c>
      <c r="B169" s="297">
        <v>4622</v>
      </c>
      <c r="C169" s="347">
        <v>675093</v>
      </c>
      <c r="D169" s="219" t="s">
        <v>923</v>
      </c>
      <c r="E169" s="299" t="s">
        <v>545</v>
      </c>
      <c r="F169" s="299" t="s">
        <v>1011</v>
      </c>
      <c r="G169" s="301" t="s">
        <v>915</v>
      </c>
      <c r="H169" s="302" t="s">
        <v>1011</v>
      </c>
      <c r="I169" s="56" t="s">
        <v>35</v>
      </c>
      <c r="J169" s="229" t="s">
        <v>35</v>
      </c>
      <c r="K169" s="229" t="s">
        <v>36</v>
      </c>
      <c r="L169" s="56"/>
      <c r="M169" s="56"/>
      <c r="N169" s="58"/>
      <c r="O169" s="297">
        <v>1026352</v>
      </c>
      <c r="P169" s="303">
        <v>8915</v>
      </c>
      <c r="Q169" s="304">
        <v>42005</v>
      </c>
      <c r="R169" s="304">
        <v>42247</v>
      </c>
      <c r="S169" s="303">
        <f t="shared" si="98"/>
        <v>13391</v>
      </c>
      <c r="T169" s="59"/>
      <c r="U169" s="346">
        <f t="shared" si="134"/>
        <v>1.6532329401632393E-3</v>
      </c>
      <c r="V169" s="345">
        <f t="shared" si="135"/>
        <v>1.2608310148423283E-3</v>
      </c>
      <c r="W169" s="27">
        <v>162833.80392078555</v>
      </c>
      <c r="X169" s="27">
        <v>162833.79999999999</v>
      </c>
      <c r="Y169" s="305">
        <f t="shared" si="99"/>
        <v>320835.66665403388</v>
      </c>
      <c r="Z169" s="53">
        <f t="shared" si="141"/>
        <v>21770.14</v>
      </c>
      <c r="AA169" s="54">
        <f t="shared" si="141"/>
        <v>21770.14</v>
      </c>
      <c r="AB169" s="54">
        <f t="shared" si="141"/>
        <v>21770.14</v>
      </c>
      <c r="AC169" s="54">
        <f t="shared" si="141"/>
        <v>21770.14</v>
      </c>
      <c r="AD169" s="52">
        <f t="shared" si="100"/>
        <v>87080.57</v>
      </c>
      <c r="AE169" s="53">
        <f t="shared" si="142"/>
        <v>40430.269999999997</v>
      </c>
      <c r="AF169" s="53">
        <f t="shared" si="142"/>
        <v>40430.269999999997</v>
      </c>
      <c r="AG169" s="53">
        <f t="shared" si="142"/>
        <v>40430.269999999997</v>
      </c>
      <c r="AH169" s="53">
        <f t="shared" si="142"/>
        <v>40430.269999999997</v>
      </c>
      <c r="AI169" s="52">
        <f t="shared" si="101"/>
        <v>161721.06127520098</v>
      </c>
      <c r="AJ169" s="55">
        <f t="shared" si="102"/>
        <v>569637.2979292348</v>
      </c>
      <c r="AK169" s="219" t="s">
        <v>923</v>
      </c>
      <c r="AL169" s="220">
        <v>21889.523364708708</v>
      </c>
      <c r="AM169" s="242"/>
      <c r="AN169" s="242"/>
      <c r="AO169" s="242">
        <f t="shared" si="103"/>
        <v>344984.58780003648</v>
      </c>
      <c r="AP169" s="243">
        <f t="shared" si="104"/>
        <v>93635.021505376353</v>
      </c>
      <c r="AQ169" s="244">
        <f t="shared" si="105"/>
        <v>173893.61427440966</v>
      </c>
      <c r="AR169" s="245">
        <f t="shared" si="106"/>
        <v>15.76</v>
      </c>
      <c r="AS169" s="246">
        <f t="shared" si="107"/>
        <v>4.28</v>
      </c>
      <c r="AT169" s="246">
        <f t="shared" si="108"/>
        <v>7.94</v>
      </c>
      <c r="AU169" s="251">
        <f t="shared" si="109"/>
        <v>27.98</v>
      </c>
      <c r="AV169" s="245">
        <f t="shared" si="110"/>
        <v>14.66</v>
      </c>
      <c r="AW169" s="246">
        <f t="shared" si="111"/>
        <v>3.98</v>
      </c>
      <c r="AX169" s="246">
        <f t="shared" si="112"/>
        <v>7.39</v>
      </c>
      <c r="AY169" s="252">
        <f t="shared" si="113"/>
        <v>26.03</v>
      </c>
      <c r="AZ169" s="249">
        <f t="shared" si="114"/>
        <v>14.66</v>
      </c>
      <c r="BA169" s="56">
        <f t="shared" si="115"/>
        <v>4</v>
      </c>
      <c r="BB169" s="246">
        <f t="shared" si="116"/>
        <v>1</v>
      </c>
      <c r="BC169" s="250">
        <f t="shared" si="117"/>
        <v>1.85</v>
      </c>
      <c r="BD169" s="246">
        <f t="shared" si="118"/>
        <v>14.66</v>
      </c>
      <c r="BE169" s="56">
        <v>4</v>
      </c>
      <c r="BF169" s="246">
        <f t="shared" si="119"/>
        <v>1</v>
      </c>
      <c r="BG169" s="250">
        <f t="shared" si="120"/>
        <v>1.85</v>
      </c>
      <c r="BH169" s="246">
        <f>INDEX('Mar - Aug'!AG:AG,MATCH(C169,'Mar - Aug'!C:C,0))</f>
        <v>14.87</v>
      </c>
      <c r="BI169" s="56">
        <v>4</v>
      </c>
      <c r="BJ169" s="246">
        <f>INDEX('Mar - Aug'!AK:AK,MATCH($C169,'Mar - Aug'!$C:$C,0))</f>
        <v>1.01</v>
      </c>
      <c r="BK169" s="246">
        <f>INDEX('Mar - Aug'!AL:AL,MATCH($C169,'Mar - Aug'!$C:$C,0))</f>
        <v>1.87</v>
      </c>
      <c r="BL169" s="246">
        <f>INDEX('Mar - Aug'!$AG:$AG,MATCH($C169,'Mar - Aug'!$C:$C,0))</f>
        <v>14.87</v>
      </c>
      <c r="BM169" s="56">
        <v>4</v>
      </c>
      <c r="BN169" s="246">
        <f>INDEX('Mar - Aug'!$AK:$AK,MATCH($C169,'Mar - Aug'!$C:$C,0))</f>
        <v>1.01</v>
      </c>
      <c r="BO169" s="246">
        <f>INDEX('Mar - Aug'!$AL:$AL,MATCH($C169,'Mar - Aug'!$C:$C,0))</f>
        <v>1.87</v>
      </c>
      <c r="BP169" s="60">
        <f>INDEX(FY2019_ALL_Targets!EB:EB,MATCH('Final Comp Values'!B169,FY2019_ALL_Targets!A:A,0))</f>
        <v>0</v>
      </c>
      <c r="BQ169" s="60">
        <f>+INDEX(FY2019_ALL_Targets!DY:DY,MATCH(B169,FY2019_ALL_Targets!A:A,0))</f>
        <v>1</v>
      </c>
      <c r="BR169" s="60">
        <f>+INDEX(FY2019_ALL_Targets!DZ:DZ,MATCH(B169,FY2019_ALL_Targets!A:A,0))</f>
        <v>1</v>
      </c>
      <c r="BS169" s="283">
        <f>+INDEX(FY2019_ALL_Targets!EA:EA,MATCH(B169,FY2019_ALL_Targets!A:A,0))</f>
        <v>0</v>
      </c>
      <c r="BT169" s="245">
        <f t="shared" si="136"/>
        <v>0</v>
      </c>
      <c r="BU169" s="245">
        <f t="shared" si="137"/>
        <v>1.01</v>
      </c>
      <c r="BV169" s="246">
        <f t="shared" si="138"/>
        <v>1.87</v>
      </c>
      <c r="BW169" s="284">
        <f t="shared" si="121"/>
        <v>63041.827290361078</v>
      </c>
      <c r="BX169" s="245">
        <f t="shared" si="122"/>
        <v>23.150000000000002</v>
      </c>
      <c r="BY169" s="246">
        <f t="shared" si="123"/>
        <v>506742.46589300665</v>
      </c>
      <c r="BZ169" s="285">
        <f t="shared" si="124"/>
        <v>1.4449541835357784E-3</v>
      </c>
      <c r="CA169" s="245">
        <f t="shared" si="125"/>
        <v>58805.06</v>
      </c>
      <c r="CB169" s="286">
        <f t="shared" si="126"/>
        <v>2.69</v>
      </c>
      <c r="CC169" s="268">
        <f t="shared" si="143"/>
        <v>-2.9999999999998472E-2</v>
      </c>
      <c r="CD169" s="267">
        <f t="shared" si="128"/>
        <v>569637.2979292348</v>
      </c>
      <c r="CE169" s="268">
        <f t="shared" si="129"/>
        <v>565547.52589300671</v>
      </c>
      <c r="CF169" s="268">
        <f t="shared" si="130"/>
        <v>-0.18999999999999773</v>
      </c>
      <c r="CG169" s="270">
        <f t="shared" si="131"/>
        <v>-4157.9364812352405</v>
      </c>
      <c r="CH169" s="270">
        <f t="shared" si="132"/>
        <v>-4089.7720362280961</v>
      </c>
      <c r="CI169" s="269">
        <f t="shared" si="133"/>
        <v>-68.164445007144423</v>
      </c>
    </row>
    <row r="170" spans="1:87" s="57" customFormat="1" ht="15.75" customHeight="1" x14ac:dyDescent="0.25">
      <c r="A170" s="297">
        <v>1026130</v>
      </c>
      <c r="B170" s="297">
        <v>4626</v>
      </c>
      <c r="C170" s="347">
        <v>675014</v>
      </c>
      <c r="D170" s="219" t="s">
        <v>913</v>
      </c>
      <c r="E170" s="299" t="s">
        <v>547</v>
      </c>
      <c r="F170" s="299" t="s">
        <v>943</v>
      </c>
      <c r="G170" s="301" t="s">
        <v>915</v>
      </c>
      <c r="H170" s="302" t="s">
        <v>943</v>
      </c>
      <c r="I170" s="56" t="s">
        <v>35</v>
      </c>
      <c r="J170" s="229" t="s">
        <v>35</v>
      </c>
      <c r="K170" s="229" t="s">
        <v>35</v>
      </c>
      <c r="L170" s="56"/>
      <c r="M170" s="56"/>
      <c r="N170" s="58"/>
      <c r="O170" s="297">
        <v>1026130</v>
      </c>
      <c r="P170" s="303">
        <v>6963</v>
      </c>
      <c r="Q170" s="304">
        <v>41912</v>
      </c>
      <c r="R170" s="304">
        <v>42247</v>
      </c>
      <c r="S170" s="303">
        <f t="shared" si="98"/>
        <v>7564</v>
      </c>
      <c r="T170" s="59"/>
      <c r="U170" s="346">
        <f t="shared" si="134"/>
        <v>9.3384018814089633E-4</v>
      </c>
      <c r="V170" s="345">
        <f t="shared" si="135"/>
        <v>7.1218921635929887E-4</v>
      </c>
      <c r="W170" s="27">
        <v>91977.812991480998</v>
      </c>
      <c r="X170" s="27">
        <v>91977.81</v>
      </c>
      <c r="Y170" s="305">
        <f t="shared" si="99"/>
        <v>181226.27007476008</v>
      </c>
      <c r="Z170" s="53">
        <f t="shared" si="141"/>
        <v>12297.02</v>
      </c>
      <c r="AA170" s="54">
        <f t="shared" si="141"/>
        <v>12297.02</v>
      </c>
      <c r="AB170" s="54">
        <f t="shared" si="141"/>
        <v>12297.02</v>
      </c>
      <c r="AC170" s="54">
        <f t="shared" si="141"/>
        <v>12297.02</v>
      </c>
      <c r="AD170" s="52">
        <f t="shared" si="100"/>
        <v>49188.07</v>
      </c>
      <c r="AE170" s="53">
        <f t="shared" si="142"/>
        <v>22837.32</v>
      </c>
      <c r="AF170" s="53">
        <f t="shared" si="142"/>
        <v>22837.32</v>
      </c>
      <c r="AG170" s="53">
        <f t="shared" si="142"/>
        <v>22837.32</v>
      </c>
      <c r="AH170" s="53">
        <f t="shared" si="142"/>
        <v>22837.32</v>
      </c>
      <c r="AI170" s="52">
        <f t="shared" si="101"/>
        <v>91349.272458040476</v>
      </c>
      <c r="AJ170" s="55">
        <f t="shared" si="102"/>
        <v>321763.61253280053</v>
      </c>
      <c r="AK170" s="219" t="s">
        <v>913</v>
      </c>
      <c r="AL170" s="220">
        <v>61485.26180987338</v>
      </c>
      <c r="AM170" s="242"/>
      <c r="AN170" s="242"/>
      <c r="AO170" s="242">
        <f t="shared" si="103"/>
        <v>194866.95706963449</v>
      </c>
      <c r="AP170" s="243">
        <f t="shared" si="104"/>
        <v>52890.397849462366</v>
      </c>
      <c r="AQ170" s="244">
        <f t="shared" si="105"/>
        <v>98225.024148430632</v>
      </c>
      <c r="AR170" s="245">
        <f t="shared" si="106"/>
        <v>3.17</v>
      </c>
      <c r="AS170" s="246">
        <f t="shared" si="107"/>
        <v>0.86</v>
      </c>
      <c r="AT170" s="246">
        <f t="shared" si="108"/>
        <v>1.6</v>
      </c>
      <c r="AU170" s="251">
        <f t="shared" si="109"/>
        <v>5.6300000000000008</v>
      </c>
      <c r="AV170" s="245">
        <f t="shared" si="110"/>
        <v>2.95</v>
      </c>
      <c r="AW170" s="246">
        <f t="shared" si="111"/>
        <v>0.8</v>
      </c>
      <c r="AX170" s="246">
        <f t="shared" si="112"/>
        <v>1.49</v>
      </c>
      <c r="AY170" s="252">
        <f t="shared" si="113"/>
        <v>5.24</v>
      </c>
      <c r="AZ170" s="249">
        <f t="shared" si="114"/>
        <v>2.95</v>
      </c>
      <c r="BA170" s="56">
        <f t="shared" si="115"/>
        <v>4</v>
      </c>
      <c r="BB170" s="246">
        <f t="shared" si="116"/>
        <v>0.2</v>
      </c>
      <c r="BC170" s="250">
        <f t="shared" si="117"/>
        <v>0.37</v>
      </c>
      <c r="BD170" s="246">
        <f t="shared" si="118"/>
        <v>2.95</v>
      </c>
      <c r="BE170" s="56">
        <v>4</v>
      </c>
      <c r="BF170" s="246">
        <f t="shared" si="119"/>
        <v>0.2</v>
      </c>
      <c r="BG170" s="250">
        <f t="shared" si="120"/>
        <v>0.37</v>
      </c>
      <c r="BH170" s="246">
        <f>INDEX('Mar - Aug'!AG:AG,MATCH(C170,'Mar - Aug'!C:C,0))</f>
        <v>2.88</v>
      </c>
      <c r="BI170" s="56">
        <v>4</v>
      </c>
      <c r="BJ170" s="246">
        <f>INDEX('Mar - Aug'!AK:AK,MATCH($C170,'Mar - Aug'!$C:$C,0))</f>
        <v>0.2</v>
      </c>
      <c r="BK170" s="246">
        <f>INDEX('Mar - Aug'!AL:AL,MATCH($C170,'Mar - Aug'!$C:$C,0))</f>
        <v>0.36</v>
      </c>
      <c r="BL170" s="246">
        <f>INDEX('Mar - Aug'!$AG:$AG,MATCH($C170,'Mar - Aug'!$C:$C,0))</f>
        <v>2.88</v>
      </c>
      <c r="BM170" s="56">
        <v>4</v>
      </c>
      <c r="BN170" s="246">
        <f>INDEX('Mar - Aug'!$AK:$AK,MATCH($C170,'Mar - Aug'!$C:$C,0))</f>
        <v>0.2</v>
      </c>
      <c r="BO170" s="246">
        <f>INDEX('Mar - Aug'!$AL:$AL,MATCH($C170,'Mar - Aug'!$C:$C,0))</f>
        <v>0.36</v>
      </c>
      <c r="BP170" s="60">
        <f>INDEX(FY2019_ALL_Targets!EB:EB,MATCH('Final Comp Values'!B170,FY2019_ALL_Targets!A:A,0))</f>
        <v>0</v>
      </c>
      <c r="BQ170" s="60">
        <f>+INDEX(FY2019_ALL_Targets!DY:DY,MATCH(B170,FY2019_ALL_Targets!A:A,0))</f>
        <v>0</v>
      </c>
      <c r="BR170" s="60">
        <f>+INDEX(FY2019_ALL_Targets!DZ:DZ,MATCH(B170,FY2019_ALL_Targets!A:A,0))</f>
        <v>0</v>
      </c>
      <c r="BS170" s="283">
        <f>+INDEX(FY2019_ALL_Targets!EA:EA,MATCH(B170,FY2019_ALL_Targets!A:A,0))</f>
        <v>0</v>
      </c>
      <c r="BT170" s="245">
        <f t="shared" si="136"/>
        <v>0</v>
      </c>
      <c r="BU170" s="245">
        <f t="shared" si="137"/>
        <v>0</v>
      </c>
      <c r="BV170" s="246">
        <f t="shared" si="138"/>
        <v>0</v>
      </c>
      <c r="BW170" s="284">
        <f t="shared" si="121"/>
        <v>0</v>
      </c>
      <c r="BX170" s="245">
        <f t="shared" si="122"/>
        <v>5.24</v>
      </c>
      <c r="BY170" s="246">
        <f t="shared" si="123"/>
        <v>322182.77188373654</v>
      </c>
      <c r="BZ170" s="285">
        <f t="shared" si="124"/>
        <v>9.1869021333383215E-4</v>
      </c>
      <c r="CA170" s="245">
        <f t="shared" si="125"/>
        <v>37387.78</v>
      </c>
      <c r="CB170" s="286">
        <f t="shared" si="126"/>
        <v>0.61</v>
      </c>
      <c r="CC170" s="268">
        <f t="shared" si="143"/>
        <v>9.9999999999999534E-3</v>
      </c>
      <c r="CD170" s="267">
        <f t="shared" si="128"/>
        <v>321763.61253280053</v>
      </c>
      <c r="CE170" s="268">
        <f t="shared" si="129"/>
        <v>359570.55188373651</v>
      </c>
      <c r="CF170" s="268">
        <f t="shared" si="130"/>
        <v>0.61000000000000032</v>
      </c>
      <c r="CG170" s="270">
        <f t="shared" si="131"/>
        <v>37457.21443607031</v>
      </c>
      <c r="CH170" s="270">
        <f t="shared" si="132"/>
        <v>37806.93935093598</v>
      </c>
      <c r="CI170" s="269">
        <f t="shared" si="133"/>
        <v>-349.72491486567014</v>
      </c>
    </row>
    <row r="171" spans="1:87" s="57" customFormat="1" ht="15.75" customHeight="1" x14ac:dyDescent="0.25">
      <c r="A171" s="297">
        <v>1025771</v>
      </c>
      <c r="B171" s="297">
        <v>4627</v>
      </c>
      <c r="C171" s="347">
        <v>676030</v>
      </c>
      <c r="D171" s="219" t="s">
        <v>925</v>
      </c>
      <c r="E171" s="299" t="s">
        <v>549</v>
      </c>
      <c r="F171" s="299" t="s">
        <v>933</v>
      </c>
      <c r="G171" s="301" t="s">
        <v>915</v>
      </c>
      <c r="H171" s="302" t="s">
        <v>934</v>
      </c>
      <c r="I171" s="56" t="s">
        <v>35</v>
      </c>
      <c r="J171" s="229" t="s">
        <v>35</v>
      </c>
      <c r="K171" s="229" t="s">
        <v>35</v>
      </c>
      <c r="L171" s="56"/>
      <c r="M171" s="56"/>
      <c r="N171" s="58"/>
      <c r="O171" s="297">
        <v>1025771</v>
      </c>
      <c r="P171" s="303">
        <v>10658</v>
      </c>
      <c r="Q171" s="304">
        <v>41821</v>
      </c>
      <c r="R171" s="304">
        <v>42185</v>
      </c>
      <c r="S171" s="303">
        <f t="shared" si="98"/>
        <v>10658</v>
      </c>
      <c r="T171" s="59"/>
      <c r="U171" s="346">
        <f t="shared" si="134"/>
        <v>1.3158208256485553E-3</v>
      </c>
      <c r="V171" s="345">
        <f t="shared" si="135"/>
        <v>1.0035051121043638E-3</v>
      </c>
      <c r="W171" s="27">
        <v>129600.67822451142</v>
      </c>
      <c r="X171" s="27">
        <v>129600.68</v>
      </c>
      <c r="Y171" s="305">
        <f t="shared" si="99"/>
        <v>255355.5772682169</v>
      </c>
      <c r="Z171" s="53">
        <f t="shared" si="141"/>
        <v>17327.03</v>
      </c>
      <c r="AA171" s="54">
        <f t="shared" si="141"/>
        <v>17327.03</v>
      </c>
      <c r="AB171" s="54">
        <f t="shared" si="141"/>
        <v>17327.03</v>
      </c>
      <c r="AC171" s="54">
        <f t="shared" si="141"/>
        <v>17327.03</v>
      </c>
      <c r="AD171" s="52">
        <f t="shared" si="100"/>
        <v>69308.100000000006</v>
      </c>
      <c r="AE171" s="53">
        <f t="shared" si="142"/>
        <v>32178.76</v>
      </c>
      <c r="AF171" s="53">
        <f t="shared" si="142"/>
        <v>32178.76</v>
      </c>
      <c r="AG171" s="53">
        <f t="shared" si="142"/>
        <v>32178.76</v>
      </c>
      <c r="AH171" s="53">
        <f t="shared" si="142"/>
        <v>32178.76</v>
      </c>
      <c r="AI171" s="52">
        <f t="shared" si="101"/>
        <v>128715.037791882</v>
      </c>
      <c r="AJ171" s="55">
        <f t="shared" si="102"/>
        <v>453378.71506009891</v>
      </c>
      <c r="AK171" s="219" t="s">
        <v>925</v>
      </c>
      <c r="AL171" s="220">
        <v>58482.872744368782</v>
      </c>
      <c r="AM171" s="242"/>
      <c r="AN171" s="242"/>
      <c r="AO171" s="242">
        <f t="shared" si="103"/>
        <v>274575.88953571714</v>
      </c>
      <c r="AP171" s="243">
        <f t="shared" si="104"/>
        <v>74524.838709677424</v>
      </c>
      <c r="AQ171" s="244">
        <f t="shared" si="105"/>
        <v>138403.26644288388</v>
      </c>
      <c r="AR171" s="245">
        <f t="shared" si="106"/>
        <v>4.6900000000000004</v>
      </c>
      <c r="AS171" s="246">
        <f t="shared" si="107"/>
        <v>1.27</v>
      </c>
      <c r="AT171" s="246">
        <f t="shared" si="108"/>
        <v>2.37</v>
      </c>
      <c r="AU171" s="251">
        <f t="shared" si="109"/>
        <v>8.3300000000000018</v>
      </c>
      <c r="AV171" s="245">
        <f t="shared" si="110"/>
        <v>4.37</v>
      </c>
      <c r="AW171" s="246">
        <f t="shared" si="111"/>
        <v>1.19</v>
      </c>
      <c r="AX171" s="246">
        <f t="shared" si="112"/>
        <v>2.2000000000000002</v>
      </c>
      <c r="AY171" s="252">
        <f t="shared" si="113"/>
        <v>7.7600000000000007</v>
      </c>
      <c r="AZ171" s="249">
        <f t="shared" si="114"/>
        <v>4.37</v>
      </c>
      <c r="BA171" s="56">
        <f t="shared" si="115"/>
        <v>4</v>
      </c>
      <c r="BB171" s="246">
        <f t="shared" si="116"/>
        <v>0.3</v>
      </c>
      <c r="BC171" s="250">
        <f t="shared" si="117"/>
        <v>0.55000000000000004</v>
      </c>
      <c r="BD171" s="246">
        <f t="shared" si="118"/>
        <v>4.37</v>
      </c>
      <c r="BE171" s="56">
        <v>4</v>
      </c>
      <c r="BF171" s="246">
        <f t="shared" si="119"/>
        <v>0.3</v>
      </c>
      <c r="BG171" s="250">
        <f t="shared" si="120"/>
        <v>0.55000000000000004</v>
      </c>
      <c r="BH171" s="246">
        <f>INDEX('Mar - Aug'!AG:AG,MATCH(C171,'Mar - Aug'!C:C,0))</f>
        <v>4.3899999999999997</v>
      </c>
      <c r="BI171" s="56">
        <v>4</v>
      </c>
      <c r="BJ171" s="246">
        <f>INDEX('Mar - Aug'!AK:AK,MATCH($C171,'Mar - Aug'!$C:$C,0))</f>
        <v>0.3</v>
      </c>
      <c r="BK171" s="246">
        <f>INDEX('Mar - Aug'!AL:AL,MATCH($C171,'Mar - Aug'!$C:$C,0))</f>
        <v>0.55000000000000004</v>
      </c>
      <c r="BL171" s="246">
        <f>INDEX('Mar - Aug'!$AG:$AG,MATCH($C171,'Mar - Aug'!$C:$C,0))</f>
        <v>4.3899999999999997</v>
      </c>
      <c r="BM171" s="56">
        <v>4</v>
      </c>
      <c r="BN171" s="246">
        <f>INDEX('Mar - Aug'!$AK:$AK,MATCH($C171,'Mar - Aug'!$C:$C,0))</f>
        <v>0.3</v>
      </c>
      <c r="BO171" s="246">
        <f>INDEX('Mar - Aug'!$AL:$AL,MATCH($C171,'Mar - Aug'!$C:$C,0))</f>
        <v>0.55000000000000004</v>
      </c>
      <c r="BP171" s="60">
        <f>INDEX(FY2019_ALL_Targets!EB:EB,MATCH('Final Comp Values'!B171,FY2019_ALL_Targets!A:A,0))</f>
        <v>0</v>
      </c>
      <c r="BQ171" s="60">
        <f>+INDEX(FY2019_ALL_Targets!DY:DY,MATCH(B171,FY2019_ALL_Targets!A:A,0))</f>
        <v>1</v>
      </c>
      <c r="BR171" s="60">
        <f>+INDEX(FY2019_ALL_Targets!DZ:DZ,MATCH(B171,FY2019_ALL_Targets!A:A,0))</f>
        <v>1</v>
      </c>
      <c r="BS171" s="283">
        <f>+INDEX(FY2019_ALL_Targets!EA:EA,MATCH(B171,FY2019_ALL_Targets!A:A,0))</f>
        <v>0</v>
      </c>
      <c r="BT171" s="245">
        <f t="shared" si="136"/>
        <v>0</v>
      </c>
      <c r="BU171" s="245">
        <f t="shared" si="137"/>
        <v>0.3</v>
      </c>
      <c r="BV171" s="246">
        <f t="shared" si="138"/>
        <v>0.55000000000000004</v>
      </c>
      <c r="BW171" s="284">
        <f t="shared" si="121"/>
        <v>49710.44183271347</v>
      </c>
      <c r="BX171" s="245">
        <f t="shared" si="122"/>
        <v>6.91</v>
      </c>
      <c r="BY171" s="246">
        <f t="shared" si="123"/>
        <v>404116.65066358831</v>
      </c>
      <c r="BZ171" s="285">
        <f t="shared" si="124"/>
        <v>1.1523211183491167E-3</v>
      </c>
      <c r="CA171" s="245">
        <f t="shared" si="125"/>
        <v>46895.82</v>
      </c>
      <c r="CB171" s="286">
        <f t="shared" si="126"/>
        <v>0.8</v>
      </c>
      <c r="CC171" s="268">
        <f t="shared" si="143"/>
        <v>-1.0000000000000009E-2</v>
      </c>
      <c r="CD171" s="267">
        <f t="shared" si="128"/>
        <v>453378.71506009891</v>
      </c>
      <c r="CE171" s="268">
        <f t="shared" si="129"/>
        <v>451012.47066358832</v>
      </c>
      <c r="CF171" s="268">
        <f t="shared" si="130"/>
        <v>-5.0000000000000711E-2</v>
      </c>
      <c r="CG171" s="270">
        <f t="shared" si="131"/>
        <v>-2921.2546073460394</v>
      </c>
      <c r="CH171" s="270">
        <f t="shared" si="132"/>
        <v>-2366.2443965105922</v>
      </c>
      <c r="CI171" s="269">
        <f t="shared" si="133"/>
        <v>-555.0102108354472</v>
      </c>
    </row>
    <row r="172" spans="1:87" s="57" customFormat="1" ht="15.75" customHeight="1" x14ac:dyDescent="0.25">
      <c r="A172" s="297">
        <v>1026586</v>
      </c>
      <c r="B172" s="297">
        <v>4628</v>
      </c>
      <c r="C172" s="347">
        <v>675663</v>
      </c>
      <c r="D172" s="219" t="s">
        <v>930</v>
      </c>
      <c r="E172" s="299" t="s">
        <v>550</v>
      </c>
      <c r="F172" s="299" t="s">
        <v>983</v>
      </c>
      <c r="G172" s="301" t="s">
        <v>915</v>
      </c>
      <c r="H172" s="302" t="s">
        <v>550</v>
      </c>
      <c r="I172" s="56" t="s">
        <v>35</v>
      </c>
      <c r="J172" s="229" t="s">
        <v>35</v>
      </c>
      <c r="K172" s="229" t="s">
        <v>35</v>
      </c>
      <c r="L172" s="56"/>
      <c r="M172" s="56"/>
      <c r="N172" s="58"/>
      <c r="O172" s="297">
        <v>1026586</v>
      </c>
      <c r="P172" s="303">
        <v>4726</v>
      </c>
      <c r="Q172" s="304">
        <v>42248</v>
      </c>
      <c r="R172" s="304">
        <v>42369</v>
      </c>
      <c r="S172" s="303">
        <f t="shared" si="98"/>
        <v>14139</v>
      </c>
      <c r="T172" s="59"/>
      <c r="U172" s="346">
        <f t="shared" si="134"/>
        <v>1.7455799074727833E-3</v>
      </c>
      <c r="V172" s="345">
        <f t="shared" si="135"/>
        <v>1.3312590335938825E-3</v>
      </c>
      <c r="W172" s="27">
        <v>171929.4417584413</v>
      </c>
      <c r="X172" s="27">
        <v>171929.44</v>
      </c>
      <c r="Y172" s="305">
        <f t="shared" si="99"/>
        <v>338757.03762388055</v>
      </c>
      <c r="Z172" s="53">
        <f t="shared" si="141"/>
        <v>22986.19</v>
      </c>
      <c r="AA172" s="54">
        <f t="shared" si="141"/>
        <v>22986.19</v>
      </c>
      <c r="AB172" s="54">
        <f t="shared" si="141"/>
        <v>22986.19</v>
      </c>
      <c r="AC172" s="54">
        <f t="shared" si="141"/>
        <v>22986.19</v>
      </c>
      <c r="AD172" s="52">
        <f t="shared" si="100"/>
        <v>91944.75</v>
      </c>
      <c r="AE172" s="53">
        <f t="shared" si="142"/>
        <v>42688.639999999999</v>
      </c>
      <c r="AF172" s="53">
        <f t="shared" si="142"/>
        <v>42688.639999999999</v>
      </c>
      <c r="AG172" s="53">
        <f t="shared" si="142"/>
        <v>42688.639999999999</v>
      </c>
      <c r="AH172" s="53">
        <f t="shared" si="142"/>
        <v>42688.639999999999</v>
      </c>
      <c r="AI172" s="52">
        <f t="shared" si="101"/>
        <v>170754.54300426156</v>
      </c>
      <c r="AJ172" s="55">
        <f t="shared" si="102"/>
        <v>601456.33062814211</v>
      </c>
      <c r="AK172" s="219" t="s">
        <v>930</v>
      </c>
      <c r="AL172" s="220">
        <v>95853.985850633719</v>
      </c>
      <c r="AM172" s="242"/>
      <c r="AN172" s="242"/>
      <c r="AO172" s="242">
        <f t="shared" si="103"/>
        <v>364254.87916546297</v>
      </c>
      <c r="AP172" s="243">
        <f t="shared" si="104"/>
        <v>98865.322580645166</v>
      </c>
      <c r="AQ172" s="244">
        <f t="shared" si="105"/>
        <v>183607.03548845332</v>
      </c>
      <c r="AR172" s="245">
        <f t="shared" si="106"/>
        <v>3.8</v>
      </c>
      <c r="AS172" s="246">
        <f t="shared" si="107"/>
        <v>1.03</v>
      </c>
      <c r="AT172" s="246">
        <f t="shared" si="108"/>
        <v>1.92</v>
      </c>
      <c r="AU172" s="251">
        <f t="shared" si="109"/>
        <v>6.75</v>
      </c>
      <c r="AV172" s="245">
        <f t="shared" si="110"/>
        <v>3.53</v>
      </c>
      <c r="AW172" s="246">
        <f t="shared" si="111"/>
        <v>0.96</v>
      </c>
      <c r="AX172" s="246">
        <f t="shared" si="112"/>
        <v>1.78</v>
      </c>
      <c r="AY172" s="252">
        <f t="shared" si="113"/>
        <v>6.2700000000000005</v>
      </c>
      <c r="AZ172" s="249">
        <f t="shared" si="114"/>
        <v>3.53</v>
      </c>
      <c r="BA172" s="56">
        <f t="shared" si="115"/>
        <v>4</v>
      </c>
      <c r="BB172" s="246">
        <f t="shared" si="116"/>
        <v>0.24</v>
      </c>
      <c r="BC172" s="250">
        <f t="shared" si="117"/>
        <v>0.45</v>
      </c>
      <c r="BD172" s="246">
        <f t="shared" si="118"/>
        <v>3.53</v>
      </c>
      <c r="BE172" s="56">
        <v>4</v>
      </c>
      <c r="BF172" s="246">
        <f t="shared" si="119"/>
        <v>0.24</v>
      </c>
      <c r="BG172" s="250">
        <f t="shared" si="120"/>
        <v>0.45</v>
      </c>
      <c r="BH172" s="246">
        <f>INDEX('Mar - Aug'!AG:AG,MATCH(C172,'Mar - Aug'!C:C,0))</f>
        <v>3.51</v>
      </c>
      <c r="BI172" s="56">
        <v>4</v>
      </c>
      <c r="BJ172" s="246">
        <f>INDEX('Mar - Aug'!AK:AK,MATCH($C172,'Mar - Aug'!$C:$C,0))</f>
        <v>0.24</v>
      </c>
      <c r="BK172" s="246">
        <f>INDEX('Mar - Aug'!AL:AL,MATCH($C172,'Mar - Aug'!$C:$C,0))</f>
        <v>0.44</v>
      </c>
      <c r="BL172" s="246">
        <f>INDEX('Mar - Aug'!$AG:$AG,MATCH($C172,'Mar - Aug'!$C:$C,0))</f>
        <v>3.51</v>
      </c>
      <c r="BM172" s="56">
        <v>4</v>
      </c>
      <c r="BN172" s="246">
        <f>INDEX('Mar - Aug'!$AK:$AK,MATCH($C172,'Mar - Aug'!$C:$C,0))</f>
        <v>0.24</v>
      </c>
      <c r="BO172" s="246">
        <f>INDEX('Mar - Aug'!$AL:$AL,MATCH($C172,'Mar - Aug'!$C:$C,0))</f>
        <v>0.44</v>
      </c>
      <c r="BP172" s="60">
        <f>INDEX(FY2019_ALL_Targets!EB:EB,MATCH('Final Comp Values'!B172,FY2019_ALL_Targets!A:A,0))</f>
        <v>0</v>
      </c>
      <c r="BQ172" s="60">
        <f>+INDEX(FY2019_ALL_Targets!DY:DY,MATCH(B172,FY2019_ALL_Targets!A:A,0))</f>
        <v>1</v>
      </c>
      <c r="BR172" s="60">
        <f>+INDEX(FY2019_ALL_Targets!DZ:DZ,MATCH(B172,FY2019_ALL_Targets!A:A,0))</f>
        <v>1</v>
      </c>
      <c r="BS172" s="283">
        <f>+INDEX(FY2019_ALL_Targets!EA:EA,MATCH(B172,FY2019_ALL_Targets!A:A,0))</f>
        <v>0</v>
      </c>
      <c r="BT172" s="245">
        <f t="shared" si="136"/>
        <v>0</v>
      </c>
      <c r="BU172" s="245">
        <f t="shared" si="137"/>
        <v>0.24</v>
      </c>
      <c r="BV172" s="246">
        <f t="shared" si="138"/>
        <v>0.44</v>
      </c>
      <c r="BW172" s="284">
        <f t="shared" si="121"/>
        <v>65180.710378430922</v>
      </c>
      <c r="BX172" s="245">
        <f t="shared" si="122"/>
        <v>5.5900000000000007</v>
      </c>
      <c r="BY172" s="246">
        <f t="shared" si="123"/>
        <v>535823.78090504254</v>
      </c>
      <c r="BZ172" s="285">
        <f t="shared" si="124"/>
        <v>1.5278782931529018E-3</v>
      </c>
      <c r="CA172" s="245">
        <f t="shared" si="125"/>
        <v>62179.81</v>
      </c>
      <c r="CB172" s="286">
        <f t="shared" si="126"/>
        <v>0.65</v>
      </c>
      <c r="CC172" s="268">
        <f t="shared" si="143"/>
        <v>-1.9999999999999185E-2</v>
      </c>
      <c r="CD172" s="267">
        <f t="shared" si="128"/>
        <v>601456.33062814211</v>
      </c>
      <c r="CE172" s="268">
        <f t="shared" si="129"/>
        <v>598003.5909050426</v>
      </c>
      <c r="CF172" s="268">
        <f t="shared" si="130"/>
        <v>-2.9999999999999361E-2</v>
      </c>
      <c r="CG172" s="270">
        <f t="shared" si="131"/>
        <v>-2877.7814862589917</v>
      </c>
      <c r="CH172" s="270">
        <f t="shared" si="132"/>
        <v>-3452.739723099512</v>
      </c>
      <c r="CI172" s="269">
        <f t="shared" si="133"/>
        <v>574.95823684052039</v>
      </c>
    </row>
    <row r="173" spans="1:87" s="57" customFormat="1" ht="15.75" customHeight="1" x14ac:dyDescent="0.25">
      <c r="A173" s="297">
        <v>1026664</v>
      </c>
      <c r="B173" s="297">
        <v>4629</v>
      </c>
      <c r="C173" s="347">
        <v>455549</v>
      </c>
      <c r="D173" s="219" t="s">
        <v>920</v>
      </c>
      <c r="E173" s="299" t="s">
        <v>2339</v>
      </c>
      <c r="F173" s="299" t="s">
        <v>963</v>
      </c>
      <c r="G173" s="301" t="s">
        <v>915</v>
      </c>
      <c r="H173" s="302" t="s">
        <v>2971</v>
      </c>
      <c r="I173" s="56" t="s">
        <v>35</v>
      </c>
      <c r="J173" s="229" t="s">
        <v>35</v>
      </c>
      <c r="K173" s="229" t="s">
        <v>35</v>
      </c>
      <c r="L173" s="56"/>
      <c r="M173" s="56"/>
      <c r="N173" s="58"/>
      <c r="O173" s="297">
        <v>1026664</v>
      </c>
      <c r="P173" s="303">
        <v>3640</v>
      </c>
      <c r="Q173" s="304">
        <v>42156</v>
      </c>
      <c r="R173" s="304">
        <v>42247</v>
      </c>
      <c r="S173" s="303">
        <f t="shared" si="98"/>
        <v>14441</v>
      </c>
      <c r="T173" s="59"/>
      <c r="U173" s="346">
        <f t="shared" si="134"/>
        <v>1.7828643782314493E-3</v>
      </c>
      <c r="V173" s="345">
        <f t="shared" si="135"/>
        <v>1.3596938753892961E-3</v>
      </c>
      <c r="W173" s="27">
        <v>175601.74465733438</v>
      </c>
      <c r="X173" s="27">
        <v>175602</v>
      </c>
      <c r="Y173" s="305">
        <f t="shared" si="99"/>
        <v>345992.67135769565</v>
      </c>
      <c r="Z173" s="53">
        <f t="shared" si="141"/>
        <v>23477.16</v>
      </c>
      <c r="AA173" s="54">
        <f t="shared" si="141"/>
        <v>23477.16</v>
      </c>
      <c r="AB173" s="54">
        <f t="shared" si="141"/>
        <v>23477.16</v>
      </c>
      <c r="AC173" s="54">
        <f t="shared" si="141"/>
        <v>23477.16</v>
      </c>
      <c r="AD173" s="52">
        <f t="shared" si="100"/>
        <v>93908.63</v>
      </c>
      <c r="AE173" s="53">
        <f t="shared" si="142"/>
        <v>43600.44</v>
      </c>
      <c r="AF173" s="53">
        <f t="shared" si="142"/>
        <v>43600.44</v>
      </c>
      <c r="AG173" s="53">
        <f t="shared" si="142"/>
        <v>43600.44</v>
      </c>
      <c r="AH173" s="53">
        <f t="shared" si="142"/>
        <v>43600.44</v>
      </c>
      <c r="AI173" s="52">
        <f t="shared" si="101"/>
        <v>174401.75086813362</v>
      </c>
      <c r="AJ173" s="55">
        <f t="shared" si="102"/>
        <v>614303.05222582933</v>
      </c>
      <c r="AK173" s="219" t="s">
        <v>920</v>
      </c>
      <c r="AL173" s="220">
        <v>54680.661225614327</v>
      </c>
      <c r="AM173" s="242"/>
      <c r="AN173" s="242"/>
      <c r="AO173" s="242">
        <f t="shared" si="103"/>
        <v>372035.13049214589</v>
      </c>
      <c r="AP173" s="243">
        <f t="shared" si="104"/>
        <v>100977.02150537635</v>
      </c>
      <c r="AQ173" s="244">
        <f t="shared" si="105"/>
        <v>187528.76437433725</v>
      </c>
      <c r="AR173" s="245">
        <f t="shared" si="106"/>
        <v>6.8</v>
      </c>
      <c r="AS173" s="246">
        <f t="shared" si="107"/>
        <v>1.85</v>
      </c>
      <c r="AT173" s="246">
        <f t="shared" si="108"/>
        <v>3.43</v>
      </c>
      <c r="AU173" s="251">
        <f t="shared" si="109"/>
        <v>12.08</v>
      </c>
      <c r="AV173" s="245">
        <f t="shared" si="110"/>
        <v>6.33</v>
      </c>
      <c r="AW173" s="246">
        <f t="shared" si="111"/>
        <v>1.72</v>
      </c>
      <c r="AX173" s="246">
        <f t="shared" si="112"/>
        <v>3.19</v>
      </c>
      <c r="AY173" s="252">
        <f t="shared" si="113"/>
        <v>11.24</v>
      </c>
      <c r="AZ173" s="249">
        <f t="shared" si="114"/>
        <v>6.33</v>
      </c>
      <c r="BA173" s="56">
        <f t="shared" si="115"/>
        <v>4</v>
      </c>
      <c r="BB173" s="246">
        <f t="shared" si="116"/>
        <v>0.43</v>
      </c>
      <c r="BC173" s="250">
        <f t="shared" si="117"/>
        <v>0.8</v>
      </c>
      <c r="BD173" s="246">
        <f t="shared" si="118"/>
        <v>6.33</v>
      </c>
      <c r="BE173" s="56">
        <v>4</v>
      </c>
      <c r="BF173" s="246">
        <f t="shared" si="119"/>
        <v>0.43</v>
      </c>
      <c r="BG173" s="250">
        <f t="shared" si="120"/>
        <v>0.8</v>
      </c>
      <c r="BH173" s="246">
        <f>INDEX('Mar - Aug'!AG:AG,MATCH(C173,'Mar - Aug'!C:C,0))</f>
        <v>6.23</v>
      </c>
      <c r="BI173" s="56">
        <v>4</v>
      </c>
      <c r="BJ173" s="246">
        <f>INDEX('Mar - Aug'!AK:AK,MATCH($C173,'Mar - Aug'!$C:$C,0))</f>
        <v>0.42</v>
      </c>
      <c r="BK173" s="246">
        <f>INDEX('Mar - Aug'!AL:AL,MATCH($C173,'Mar - Aug'!$C:$C,0))</f>
        <v>0.79</v>
      </c>
      <c r="BL173" s="246">
        <f>INDEX('Mar - Aug'!$AG:$AG,MATCH($C173,'Mar - Aug'!$C:$C,0))</f>
        <v>6.23</v>
      </c>
      <c r="BM173" s="56">
        <v>4</v>
      </c>
      <c r="BN173" s="246">
        <f>INDEX('Mar - Aug'!$AK:$AK,MATCH($C173,'Mar - Aug'!$C:$C,0))</f>
        <v>0.42</v>
      </c>
      <c r="BO173" s="246">
        <f>INDEX('Mar - Aug'!$AL:$AL,MATCH($C173,'Mar - Aug'!$C:$C,0))</f>
        <v>0.79</v>
      </c>
      <c r="BP173" s="60">
        <f>INDEX(FY2019_ALL_Targets!EB:EB,MATCH('Final Comp Values'!B173,FY2019_ALL_Targets!A:A,0))</f>
        <v>0</v>
      </c>
      <c r="BQ173" s="60">
        <f>+INDEX(FY2019_ALL_Targets!DY:DY,MATCH(B173,FY2019_ALL_Targets!A:A,0))</f>
        <v>0</v>
      </c>
      <c r="BR173" s="60">
        <f>+INDEX(FY2019_ALL_Targets!DZ:DZ,MATCH(B173,FY2019_ALL_Targets!A:A,0))</f>
        <v>0</v>
      </c>
      <c r="BS173" s="283">
        <f>+INDEX(FY2019_ALL_Targets!EA:EA,MATCH(B173,FY2019_ALL_Targets!A:A,0))</f>
        <v>0</v>
      </c>
      <c r="BT173" s="245">
        <f t="shared" si="136"/>
        <v>0</v>
      </c>
      <c r="BU173" s="245">
        <f t="shared" si="137"/>
        <v>0</v>
      </c>
      <c r="BV173" s="246">
        <f t="shared" si="138"/>
        <v>0</v>
      </c>
      <c r="BW173" s="284">
        <f t="shared" si="121"/>
        <v>0</v>
      </c>
      <c r="BX173" s="245">
        <f t="shared" si="122"/>
        <v>11.24</v>
      </c>
      <c r="BY173" s="246">
        <f t="shared" si="123"/>
        <v>614610.63217590505</v>
      </c>
      <c r="BZ173" s="285">
        <f t="shared" si="124"/>
        <v>1.7525355855920177E-3</v>
      </c>
      <c r="CA173" s="245">
        <f t="shared" si="125"/>
        <v>71322.64</v>
      </c>
      <c r="CB173" s="286">
        <f t="shared" si="126"/>
        <v>1.3</v>
      </c>
      <c r="CC173" s="268">
        <f t="shared" si="143"/>
        <v>-1.0000000000000009E-2</v>
      </c>
      <c r="CD173" s="267">
        <f t="shared" si="128"/>
        <v>614303.05222582933</v>
      </c>
      <c r="CE173" s="268">
        <f t="shared" si="129"/>
        <v>685933.27217590506</v>
      </c>
      <c r="CF173" s="268">
        <f t="shared" si="130"/>
        <v>1.3000000000000007</v>
      </c>
      <c r="CG173" s="270">
        <f t="shared" si="131"/>
        <v>71049.285399784567</v>
      </c>
      <c r="CH173" s="270">
        <f t="shared" si="132"/>
        <v>71630.219950075727</v>
      </c>
      <c r="CI173" s="269">
        <f t="shared" si="133"/>
        <v>-580.93455029116012</v>
      </c>
    </row>
    <row r="174" spans="1:87" s="57" customFormat="1" ht="15.75" customHeight="1" x14ac:dyDescent="0.25">
      <c r="A174" s="297">
        <v>1026487</v>
      </c>
      <c r="B174" s="297">
        <v>4630</v>
      </c>
      <c r="C174" s="347">
        <v>675541</v>
      </c>
      <c r="D174" s="219" t="s">
        <v>928</v>
      </c>
      <c r="E174" s="299" t="s">
        <v>553</v>
      </c>
      <c r="F174" s="299" t="s">
        <v>2473</v>
      </c>
      <c r="G174" s="301" t="s">
        <v>915</v>
      </c>
      <c r="H174" s="302" t="s">
        <v>978</v>
      </c>
      <c r="I174" s="56" t="s">
        <v>35</v>
      </c>
      <c r="J174" s="229" t="s">
        <v>35</v>
      </c>
      <c r="K174" s="229" t="s">
        <v>35</v>
      </c>
      <c r="L174" s="56"/>
      <c r="M174" s="56"/>
      <c r="N174" s="58"/>
      <c r="O174" s="297">
        <v>1026487</v>
      </c>
      <c r="P174" s="303">
        <v>23162</v>
      </c>
      <c r="Q174" s="304">
        <v>42005</v>
      </c>
      <c r="R174" s="304">
        <v>42277</v>
      </c>
      <c r="S174" s="303">
        <f t="shared" si="98"/>
        <v>30968</v>
      </c>
      <c r="T174" s="59"/>
      <c r="U174" s="346">
        <f t="shared" si="134"/>
        <v>3.8232632134250761E-3</v>
      </c>
      <c r="V174" s="345">
        <f t="shared" si="135"/>
        <v>2.9157953003985681E-3</v>
      </c>
      <c r="W174" s="27">
        <v>376569.13156861224</v>
      </c>
      <c r="X174" s="27">
        <v>376569.13</v>
      </c>
      <c r="Y174" s="305">
        <f t="shared" si="99"/>
        <v>741963.92539333284</v>
      </c>
      <c r="Z174" s="53">
        <f t="shared" si="141"/>
        <v>50345.59</v>
      </c>
      <c r="AA174" s="54">
        <f t="shared" si="141"/>
        <v>50345.59</v>
      </c>
      <c r="AB174" s="54">
        <f t="shared" si="141"/>
        <v>50345.59</v>
      </c>
      <c r="AC174" s="54">
        <f t="shared" si="141"/>
        <v>50345.59</v>
      </c>
      <c r="AD174" s="52">
        <f t="shared" si="100"/>
        <v>201382.36</v>
      </c>
      <c r="AE174" s="53">
        <f t="shared" si="142"/>
        <v>93498.95</v>
      </c>
      <c r="AF174" s="53">
        <f t="shared" si="142"/>
        <v>93498.95</v>
      </c>
      <c r="AG174" s="53">
        <f t="shared" si="142"/>
        <v>93498.95</v>
      </c>
      <c r="AH174" s="53">
        <f t="shared" si="142"/>
        <v>93498.95</v>
      </c>
      <c r="AI174" s="52">
        <f t="shared" si="101"/>
        <v>373995.80506089341</v>
      </c>
      <c r="AJ174" s="55">
        <f t="shared" si="102"/>
        <v>1317342.0904542264</v>
      </c>
      <c r="AK174" s="219" t="s">
        <v>928</v>
      </c>
      <c r="AL174" s="220">
        <v>26039.070668243694</v>
      </c>
      <c r="AM174" s="242"/>
      <c r="AN174" s="242"/>
      <c r="AO174" s="242">
        <f t="shared" si="103"/>
        <v>797810.67246594932</v>
      </c>
      <c r="AP174" s="243">
        <f t="shared" si="104"/>
        <v>216540.17204301074</v>
      </c>
      <c r="AQ174" s="244">
        <f t="shared" si="105"/>
        <v>402146.02694719727</v>
      </c>
      <c r="AR174" s="245">
        <f t="shared" si="106"/>
        <v>30.64</v>
      </c>
      <c r="AS174" s="246">
        <f t="shared" si="107"/>
        <v>8.32</v>
      </c>
      <c r="AT174" s="246">
        <f t="shared" si="108"/>
        <v>15.44</v>
      </c>
      <c r="AU174" s="251">
        <f t="shared" si="109"/>
        <v>54.4</v>
      </c>
      <c r="AV174" s="245">
        <f t="shared" si="110"/>
        <v>28.49</v>
      </c>
      <c r="AW174" s="246">
        <f t="shared" si="111"/>
        <v>7.73</v>
      </c>
      <c r="AX174" s="246">
        <f t="shared" si="112"/>
        <v>14.36</v>
      </c>
      <c r="AY174" s="252">
        <f t="shared" si="113"/>
        <v>50.58</v>
      </c>
      <c r="AZ174" s="249">
        <f t="shared" si="114"/>
        <v>28.49</v>
      </c>
      <c r="BA174" s="56">
        <f t="shared" si="115"/>
        <v>4</v>
      </c>
      <c r="BB174" s="246">
        <f t="shared" si="116"/>
        <v>1.93</v>
      </c>
      <c r="BC174" s="250">
        <f t="shared" si="117"/>
        <v>3.59</v>
      </c>
      <c r="BD174" s="246">
        <f t="shared" si="118"/>
        <v>28.49</v>
      </c>
      <c r="BE174" s="56">
        <v>4</v>
      </c>
      <c r="BF174" s="246">
        <f t="shared" si="119"/>
        <v>1.93</v>
      </c>
      <c r="BG174" s="250">
        <f t="shared" si="120"/>
        <v>3.59</v>
      </c>
      <c r="BH174" s="246">
        <f>INDEX('Mar - Aug'!AG:AG,MATCH(C174,'Mar - Aug'!C:C,0))</f>
        <v>30.11</v>
      </c>
      <c r="BI174" s="56">
        <v>4</v>
      </c>
      <c r="BJ174" s="246">
        <f>INDEX('Mar - Aug'!AK:AK,MATCH($C174,'Mar - Aug'!$C:$C,0))</f>
        <v>2.04</v>
      </c>
      <c r="BK174" s="246">
        <f>INDEX('Mar - Aug'!AL:AL,MATCH($C174,'Mar - Aug'!$C:$C,0))</f>
        <v>3.79</v>
      </c>
      <c r="BL174" s="246">
        <f>INDEX('Mar - Aug'!$AG:$AG,MATCH($C174,'Mar - Aug'!$C:$C,0))</f>
        <v>30.11</v>
      </c>
      <c r="BM174" s="56">
        <v>4</v>
      </c>
      <c r="BN174" s="246">
        <f>INDEX('Mar - Aug'!$AK:$AK,MATCH($C174,'Mar - Aug'!$C:$C,0))</f>
        <v>2.04</v>
      </c>
      <c r="BO174" s="246">
        <f>INDEX('Mar - Aug'!$AL:$AL,MATCH($C174,'Mar - Aug'!$C:$C,0))</f>
        <v>3.79</v>
      </c>
      <c r="BP174" s="60">
        <f>INDEX(FY2019_ALL_Targets!EB:EB,MATCH('Final Comp Values'!B174,FY2019_ALL_Targets!A:A,0))</f>
        <v>0</v>
      </c>
      <c r="BQ174" s="60">
        <f>+INDEX(FY2019_ALL_Targets!DY:DY,MATCH(B174,FY2019_ALL_Targets!A:A,0))</f>
        <v>0</v>
      </c>
      <c r="BR174" s="60">
        <f>+INDEX(FY2019_ALL_Targets!DZ:DZ,MATCH(B174,FY2019_ALL_Targets!A:A,0))</f>
        <v>0</v>
      </c>
      <c r="BS174" s="283">
        <f>+INDEX(FY2019_ALL_Targets!EA:EA,MATCH(B174,FY2019_ALL_Targets!A:A,0))</f>
        <v>0</v>
      </c>
      <c r="BT174" s="245">
        <f t="shared" si="136"/>
        <v>0</v>
      </c>
      <c r="BU174" s="245">
        <f t="shared" si="137"/>
        <v>0</v>
      </c>
      <c r="BV174" s="246">
        <f t="shared" si="138"/>
        <v>0</v>
      </c>
      <c r="BW174" s="284">
        <f t="shared" si="121"/>
        <v>0</v>
      </c>
      <c r="BX174" s="245">
        <f t="shared" si="122"/>
        <v>50.58</v>
      </c>
      <c r="BY174" s="246">
        <f t="shared" si="123"/>
        <v>1317056.1943997659</v>
      </c>
      <c r="BZ174" s="285">
        <f t="shared" si="124"/>
        <v>3.7555286681883685E-3</v>
      </c>
      <c r="CA174" s="245">
        <f t="shared" si="125"/>
        <v>152838.12</v>
      </c>
      <c r="CB174" s="286">
        <f t="shared" si="126"/>
        <v>5.87</v>
      </c>
      <c r="CC174" s="268">
        <f t="shared" si="143"/>
        <v>1.0000000000001563E-2</v>
      </c>
      <c r="CD174" s="267">
        <f t="shared" si="128"/>
        <v>1317342.0904542264</v>
      </c>
      <c r="CE174" s="268">
        <f t="shared" si="129"/>
        <v>1469894.3143997658</v>
      </c>
      <c r="CF174" s="268">
        <f t="shared" si="130"/>
        <v>5.8699999999999974</v>
      </c>
      <c r="CG174" s="270">
        <f t="shared" si="131"/>
        <v>152882.52413931012</v>
      </c>
      <c r="CH174" s="270">
        <f t="shared" si="132"/>
        <v>152552.22394553944</v>
      </c>
      <c r="CI174" s="269">
        <f t="shared" si="133"/>
        <v>330.30019377067219</v>
      </c>
    </row>
    <row r="175" spans="1:87" s="57" customFormat="1" ht="15.75" customHeight="1" x14ac:dyDescent="0.25">
      <c r="A175" s="297">
        <v>1025984</v>
      </c>
      <c r="B175" s="297">
        <v>4633</v>
      </c>
      <c r="C175" s="347">
        <v>455429</v>
      </c>
      <c r="D175" s="219" t="s">
        <v>939</v>
      </c>
      <c r="E175" s="299" t="s">
        <v>554</v>
      </c>
      <c r="F175" s="299" t="s">
        <v>976</v>
      </c>
      <c r="G175" s="301" t="s">
        <v>915</v>
      </c>
      <c r="H175" s="302" t="s">
        <v>976</v>
      </c>
      <c r="I175" s="56" t="s">
        <v>35</v>
      </c>
      <c r="J175" s="229" t="s">
        <v>35</v>
      </c>
      <c r="K175" s="229" t="s">
        <v>35</v>
      </c>
      <c r="L175" s="56"/>
      <c r="M175" s="56"/>
      <c r="N175" s="58"/>
      <c r="O175" s="297">
        <v>1025984</v>
      </c>
      <c r="P175" s="303">
        <v>23155</v>
      </c>
      <c r="Q175" s="304">
        <v>41913</v>
      </c>
      <c r="R175" s="304">
        <v>42277</v>
      </c>
      <c r="S175" s="303">
        <f t="shared" si="98"/>
        <v>23155</v>
      </c>
      <c r="T175" s="59"/>
      <c r="U175" s="346">
        <f t="shared" si="134"/>
        <v>2.8586818556851474E-3</v>
      </c>
      <c r="V175" s="345">
        <f t="shared" si="135"/>
        <v>2.1801614628238451E-3</v>
      </c>
      <c r="W175" s="27">
        <v>281563.49269360682</v>
      </c>
      <c r="X175" s="27">
        <v>281563.49</v>
      </c>
      <c r="Y175" s="305">
        <f t="shared" si="99"/>
        <v>554771.8513459902</v>
      </c>
      <c r="Z175" s="53">
        <f t="shared" si="141"/>
        <v>37643.769999999997</v>
      </c>
      <c r="AA175" s="54">
        <f t="shared" si="141"/>
        <v>37643.769999999997</v>
      </c>
      <c r="AB175" s="54">
        <f t="shared" si="141"/>
        <v>37643.769999999997</v>
      </c>
      <c r="AC175" s="54">
        <f t="shared" si="141"/>
        <v>37643.769999999997</v>
      </c>
      <c r="AD175" s="52">
        <f t="shared" si="100"/>
        <v>150575.06</v>
      </c>
      <c r="AE175" s="53">
        <f t="shared" si="142"/>
        <v>69909.850000000006</v>
      </c>
      <c r="AF175" s="53">
        <f t="shared" si="142"/>
        <v>69909.850000000006</v>
      </c>
      <c r="AG175" s="53">
        <f t="shared" si="142"/>
        <v>69909.850000000006</v>
      </c>
      <c r="AH175" s="53">
        <f t="shared" si="142"/>
        <v>69909.850000000006</v>
      </c>
      <c r="AI175" s="52">
        <f t="shared" si="101"/>
        <v>279639.39764224313</v>
      </c>
      <c r="AJ175" s="55">
        <f t="shared" si="102"/>
        <v>984986.30898823333</v>
      </c>
      <c r="AK175" s="219" t="s">
        <v>939</v>
      </c>
      <c r="AL175" s="220">
        <v>78822.574549228506</v>
      </c>
      <c r="AM175" s="242"/>
      <c r="AN175" s="242"/>
      <c r="AO175" s="242">
        <f t="shared" si="103"/>
        <v>596528.8724150433</v>
      </c>
      <c r="AP175" s="243">
        <f t="shared" si="104"/>
        <v>161908.66666666669</v>
      </c>
      <c r="AQ175" s="244">
        <f t="shared" si="105"/>
        <v>300687.52434649802</v>
      </c>
      <c r="AR175" s="245">
        <f t="shared" si="106"/>
        <v>7.57</v>
      </c>
      <c r="AS175" s="246">
        <f t="shared" si="107"/>
        <v>2.0499999999999998</v>
      </c>
      <c r="AT175" s="246">
        <f t="shared" si="108"/>
        <v>3.81</v>
      </c>
      <c r="AU175" s="251">
        <f t="shared" si="109"/>
        <v>13.430000000000001</v>
      </c>
      <c r="AV175" s="245">
        <f t="shared" si="110"/>
        <v>7.04</v>
      </c>
      <c r="AW175" s="246">
        <f t="shared" si="111"/>
        <v>1.91</v>
      </c>
      <c r="AX175" s="246">
        <f t="shared" si="112"/>
        <v>3.55</v>
      </c>
      <c r="AY175" s="252">
        <f t="shared" si="113"/>
        <v>12.5</v>
      </c>
      <c r="AZ175" s="249">
        <f t="shared" si="114"/>
        <v>7.04</v>
      </c>
      <c r="BA175" s="56">
        <f t="shared" si="115"/>
        <v>4</v>
      </c>
      <c r="BB175" s="246">
        <f t="shared" si="116"/>
        <v>0.48</v>
      </c>
      <c r="BC175" s="250">
        <f t="shared" si="117"/>
        <v>0.89</v>
      </c>
      <c r="BD175" s="246">
        <f t="shared" si="118"/>
        <v>7.04</v>
      </c>
      <c r="BE175" s="56">
        <v>4</v>
      </c>
      <c r="BF175" s="246">
        <f t="shared" si="119"/>
        <v>0.48</v>
      </c>
      <c r="BG175" s="250">
        <f t="shared" si="120"/>
        <v>0.89</v>
      </c>
      <c r="BH175" s="246">
        <f>INDEX('Mar - Aug'!AG:AG,MATCH(C175,'Mar - Aug'!C:C,0))</f>
        <v>7.29</v>
      </c>
      <c r="BI175" s="56">
        <v>4</v>
      </c>
      <c r="BJ175" s="246">
        <f>INDEX('Mar - Aug'!AK:AK,MATCH($C175,'Mar - Aug'!$C:$C,0))</f>
        <v>0.5</v>
      </c>
      <c r="BK175" s="246">
        <f>INDEX('Mar - Aug'!AL:AL,MATCH($C175,'Mar - Aug'!$C:$C,0))</f>
        <v>0.92</v>
      </c>
      <c r="BL175" s="246">
        <f>INDEX('Mar - Aug'!$AG:$AG,MATCH($C175,'Mar - Aug'!$C:$C,0))</f>
        <v>7.29</v>
      </c>
      <c r="BM175" s="56">
        <v>4</v>
      </c>
      <c r="BN175" s="246">
        <f>INDEX('Mar - Aug'!$AK:$AK,MATCH($C175,'Mar - Aug'!$C:$C,0))</f>
        <v>0.5</v>
      </c>
      <c r="BO175" s="246">
        <f>INDEX('Mar - Aug'!$AL:$AL,MATCH($C175,'Mar - Aug'!$C:$C,0))</f>
        <v>0.92</v>
      </c>
      <c r="BP175" s="60">
        <f>INDEX(FY2019_ALL_Targets!EB:EB,MATCH('Final Comp Values'!B175,FY2019_ALL_Targets!A:A,0))</f>
        <v>0</v>
      </c>
      <c r="BQ175" s="60">
        <f>+INDEX(FY2019_ALL_Targets!DY:DY,MATCH(B175,FY2019_ALL_Targets!A:A,0))</f>
        <v>0</v>
      </c>
      <c r="BR175" s="60">
        <f>+INDEX(FY2019_ALL_Targets!DZ:DZ,MATCH(B175,FY2019_ALL_Targets!A:A,0))</f>
        <v>1</v>
      </c>
      <c r="BS175" s="283">
        <f>+INDEX(FY2019_ALL_Targets!EA:EA,MATCH(B175,FY2019_ALL_Targets!A:A,0))</f>
        <v>0</v>
      </c>
      <c r="BT175" s="245">
        <f t="shared" si="136"/>
        <v>0</v>
      </c>
      <c r="BU175" s="245">
        <f t="shared" si="137"/>
        <v>0</v>
      </c>
      <c r="BV175" s="246">
        <f t="shared" si="138"/>
        <v>0.92</v>
      </c>
      <c r="BW175" s="284">
        <f t="shared" si="121"/>
        <v>72516.768585290221</v>
      </c>
      <c r="BX175" s="245">
        <f t="shared" si="122"/>
        <v>11.58</v>
      </c>
      <c r="BY175" s="246">
        <f t="shared" si="123"/>
        <v>912765.4132800661</v>
      </c>
      <c r="BZ175" s="285">
        <f t="shared" si="124"/>
        <v>2.6027110243890001E-3</v>
      </c>
      <c r="CA175" s="245">
        <f t="shared" si="125"/>
        <v>105922.09</v>
      </c>
      <c r="CB175" s="286">
        <f t="shared" si="126"/>
        <v>1.34</v>
      </c>
      <c r="CC175" s="268">
        <f t="shared" si="143"/>
        <v>-1.9999999999999463E-2</v>
      </c>
      <c r="CD175" s="267">
        <f t="shared" si="128"/>
        <v>984986.30898823333</v>
      </c>
      <c r="CE175" s="268">
        <f t="shared" si="129"/>
        <v>1018687.5032800661</v>
      </c>
      <c r="CF175" s="268">
        <f t="shared" si="130"/>
        <v>0.41999999999999993</v>
      </c>
      <c r="CG175" s="270">
        <f t="shared" si="131"/>
        <v>33095.53998200463</v>
      </c>
      <c r="CH175" s="270">
        <f t="shared" si="132"/>
        <v>33701.19429183274</v>
      </c>
      <c r="CI175" s="269">
        <f t="shared" si="133"/>
        <v>-605.65430982811085</v>
      </c>
    </row>
    <row r="176" spans="1:87" s="57" customFormat="1" ht="15.75" customHeight="1" x14ac:dyDescent="0.25">
      <c r="A176" s="297">
        <v>1028611</v>
      </c>
      <c r="B176" s="297">
        <v>4634</v>
      </c>
      <c r="C176" s="347">
        <v>675460</v>
      </c>
      <c r="D176" s="219" t="s">
        <v>939</v>
      </c>
      <c r="E176" s="299" t="s">
        <v>2573</v>
      </c>
      <c r="F176" s="299" t="s">
        <v>966</v>
      </c>
      <c r="G176" s="301" t="s">
        <v>915</v>
      </c>
      <c r="H176" s="302" t="s">
        <v>2573</v>
      </c>
      <c r="I176" s="56" t="s">
        <v>35</v>
      </c>
      <c r="J176" s="229" t="s">
        <v>36</v>
      </c>
      <c r="K176" s="229" t="s">
        <v>35</v>
      </c>
      <c r="L176" s="56"/>
      <c r="M176" s="56"/>
      <c r="N176" s="58"/>
      <c r="O176" s="297">
        <v>1012930</v>
      </c>
      <c r="P176" s="303">
        <v>21817</v>
      </c>
      <c r="Q176" s="304">
        <v>41883</v>
      </c>
      <c r="R176" s="304">
        <v>42247</v>
      </c>
      <c r="S176" s="303">
        <f t="shared" si="98"/>
        <v>21817</v>
      </c>
      <c r="T176" s="59"/>
      <c r="U176" s="346">
        <f t="shared" si="134"/>
        <v>2.6934943660325136E-3</v>
      </c>
      <c r="V176" s="345">
        <f t="shared" si="135"/>
        <v>2.0541819319554234E-3</v>
      </c>
      <c r="W176" s="27">
        <v>265293.488277319</v>
      </c>
      <c r="X176" s="27">
        <v>265293.49</v>
      </c>
      <c r="Y176" s="305">
        <f t="shared" si="99"/>
        <v>522714.63963789534</v>
      </c>
      <c r="Z176" s="53">
        <f t="shared" si="141"/>
        <v>35468.54</v>
      </c>
      <c r="AA176" s="54">
        <f t="shared" si="141"/>
        <v>35468.54</v>
      </c>
      <c r="AB176" s="54">
        <f t="shared" si="141"/>
        <v>35468.54</v>
      </c>
      <c r="AC176" s="54">
        <f t="shared" si="141"/>
        <v>35468.54</v>
      </c>
      <c r="AD176" s="52">
        <f t="shared" si="100"/>
        <v>141874.16</v>
      </c>
      <c r="AE176" s="53">
        <f t="shared" si="142"/>
        <v>65870.14</v>
      </c>
      <c r="AF176" s="53">
        <f t="shared" si="142"/>
        <v>65870.14</v>
      </c>
      <c r="AG176" s="53">
        <f t="shared" si="142"/>
        <v>65870.14</v>
      </c>
      <c r="AH176" s="53">
        <f t="shared" si="142"/>
        <v>65870.14</v>
      </c>
      <c r="AI176" s="52">
        <f t="shared" si="101"/>
        <v>263480.57604667754</v>
      </c>
      <c r="AJ176" s="55">
        <f t="shared" si="102"/>
        <v>928069.37568457285</v>
      </c>
      <c r="AK176" s="219" t="s">
        <v>939</v>
      </c>
      <c r="AL176" s="220">
        <v>78822.574549228506</v>
      </c>
      <c r="AM176" s="242"/>
      <c r="AN176" s="242"/>
      <c r="AO176" s="242">
        <f t="shared" si="103"/>
        <v>562058.75229881227</v>
      </c>
      <c r="AP176" s="243">
        <f t="shared" si="104"/>
        <v>152552.86021505378</v>
      </c>
      <c r="AQ176" s="244">
        <f t="shared" si="105"/>
        <v>283312.44736201887</v>
      </c>
      <c r="AR176" s="245">
        <f t="shared" si="106"/>
        <v>7.13</v>
      </c>
      <c r="AS176" s="246">
        <f t="shared" si="107"/>
        <v>1.94</v>
      </c>
      <c r="AT176" s="246">
        <f t="shared" si="108"/>
        <v>3.59</v>
      </c>
      <c r="AU176" s="251">
        <f t="shared" si="109"/>
        <v>12.66</v>
      </c>
      <c r="AV176" s="245">
        <f t="shared" si="110"/>
        <v>6.63</v>
      </c>
      <c r="AW176" s="246">
        <f t="shared" si="111"/>
        <v>1.8</v>
      </c>
      <c r="AX176" s="246">
        <f t="shared" si="112"/>
        <v>3.34</v>
      </c>
      <c r="AY176" s="252">
        <f t="shared" si="113"/>
        <v>11.77</v>
      </c>
      <c r="AZ176" s="249">
        <f t="shared" si="114"/>
        <v>6.63</v>
      </c>
      <c r="BA176" s="56">
        <f t="shared" si="115"/>
        <v>4</v>
      </c>
      <c r="BB176" s="246">
        <f t="shared" si="116"/>
        <v>0.45</v>
      </c>
      <c r="BC176" s="250">
        <f t="shared" si="117"/>
        <v>0.84</v>
      </c>
      <c r="BD176" s="246">
        <f t="shared" si="118"/>
        <v>6.63</v>
      </c>
      <c r="BE176" s="56">
        <v>4</v>
      </c>
      <c r="BF176" s="246">
        <f t="shared" si="119"/>
        <v>0.45</v>
      </c>
      <c r="BG176" s="250">
        <f t="shared" si="120"/>
        <v>0.84</v>
      </c>
      <c r="BH176" s="246">
        <f>INDEX('Mar - Aug'!AG:AG,MATCH(C176,'Mar - Aug'!C:C,0))</f>
        <v>6.87</v>
      </c>
      <c r="BI176" s="56">
        <v>4</v>
      </c>
      <c r="BJ176" s="246">
        <f>INDEX('Mar - Aug'!AK:AK,MATCH($C176,'Mar - Aug'!$C:$C,0))</f>
        <v>0.47</v>
      </c>
      <c r="BK176" s="246">
        <f>INDEX('Mar - Aug'!AL:AL,MATCH($C176,'Mar - Aug'!$C:$C,0))</f>
        <v>0.87</v>
      </c>
      <c r="BL176" s="246">
        <f>INDEX('Mar - Aug'!$AG:$AG,MATCH($C176,'Mar - Aug'!$C:$C,0))</f>
        <v>6.87</v>
      </c>
      <c r="BM176" s="56">
        <v>4</v>
      </c>
      <c r="BN176" s="246">
        <f>INDEX('Mar - Aug'!$AK:$AK,MATCH($C176,'Mar - Aug'!$C:$C,0))</f>
        <v>0.47</v>
      </c>
      <c r="BO176" s="246">
        <f>INDEX('Mar - Aug'!$AL:$AL,MATCH($C176,'Mar - Aug'!$C:$C,0))</f>
        <v>0.87</v>
      </c>
      <c r="BP176" s="60">
        <f>INDEX(FY2019_ALL_Targets!EB:EB,MATCH('Final Comp Values'!B176,FY2019_ALL_Targets!A:A,0))</f>
        <v>0</v>
      </c>
      <c r="BQ176" s="60">
        <f>+INDEX(FY2019_ALL_Targets!DY:DY,MATCH(B176,FY2019_ALL_Targets!A:A,0))</f>
        <v>0</v>
      </c>
      <c r="BR176" s="60">
        <f>+INDEX(FY2019_ALL_Targets!DZ:DZ,MATCH(B176,FY2019_ALL_Targets!A:A,0))</f>
        <v>0</v>
      </c>
      <c r="BS176" s="283">
        <f>+INDEX(FY2019_ALL_Targets!EA:EA,MATCH(B176,FY2019_ALL_Targets!A:A,0))</f>
        <v>0</v>
      </c>
      <c r="BT176" s="245">
        <f t="shared" si="136"/>
        <v>0</v>
      </c>
      <c r="BU176" s="245">
        <f t="shared" si="137"/>
        <v>0</v>
      </c>
      <c r="BV176" s="246">
        <f t="shared" si="138"/>
        <v>0</v>
      </c>
      <c r="BW176" s="284">
        <f t="shared" si="121"/>
        <v>0</v>
      </c>
      <c r="BX176" s="245">
        <f t="shared" si="122"/>
        <v>11.77</v>
      </c>
      <c r="BY176" s="246">
        <f t="shared" si="123"/>
        <v>927741.7024444195</v>
      </c>
      <c r="BZ176" s="285">
        <f t="shared" si="124"/>
        <v>2.6454152639946915E-3</v>
      </c>
      <c r="CA176" s="245">
        <f t="shared" si="125"/>
        <v>107660.02</v>
      </c>
      <c r="CB176" s="286">
        <f t="shared" si="126"/>
        <v>1.37</v>
      </c>
      <c r="CC176" s="268">
        <f t="shared" si="143"/>
        <v>-2.0000000000000351E-2</v>
      </c>
      <c r="CD176" s="267">
        <f t="shared" si="128"/>
        <v>928069.37568457285</v>
      </c>
      <c r="CE176" s="268">
        <f t="shared" si="129"/>
        <v>1035401.7224444195</v>
      </c>
      <c r="CF176" s="268">
        <f t="shared" si="130"/>
        <v>1.370000000000001</v>
      </c>
      <c r="CG176" s="270">
        <f t="shared" si="131"/>
        <v>108025.06751808546</v>
      </c>
      <c r="CH176" s="270">
        <f t="shared" si="132"/>
        <v>107332.34675984667</v>
      </c>
      <c r="CI176" s="269">
        <f t="shared" si="133"/>
        <v>692.72075823879277</v>
      </c>
    </row>
    <row r="177" spans="1:87" s="57" customFormat="1" ht="15.75" customHeight="1" x14ac:dyDescent="0.25">
      <c r="A177" s="297">
        <v>1026046</v>
      </c>
      <c r="B177" s="297">
        <v>4645</v>
      </c>
      <c r="C177" s="347">
        <v>455946</v>
      </c>
      <c r="D177" s="219" t="s">
        <v>913</v>
      </c>
      <c r="E177" s="299" t="s">
        <v>556</v>
      </c>
      <c r="F177" s="299" t="s">
        <v>1011</v>
      </c>
      <c r="G177" s="301" t="s">
        <v>915</v>
      </c>
      <c r="H177" s="302" t="s">
        <v>1011</v>
      </c>
      <c r="I177" s="56" t="s">
        <v>35</v>
      </c>
      <c r="J177" s="229" t="s">
        <v>35</v>
      </c>
      <c r="K177" s="229" t="s">
        <v>36</v>
      </c>
      <c r="L177" s="56"/>
      <c r="M177" s="56"/>
      <c r="N177" s="58"/>
      <c r="O177" s="297">
        <v>1026046</v>
      </c>
      <c r="P177" s="303">
        <v>14392</v>
      </c>
      <c r="Q177" s="304">
        <v>41883</v>
      </c>
      <c r="R177" s="304">
        <v>42247</v>
      </c>
      <c r="S177" s="303">
        <f t="shared" si="98"/>
        <v>14392</v>
      </c>
      <c r="T177" s="59"/>
      <c r="U177" s="346">
        <f t="shared" si="134"/>
        <v>1.7768149111215996E-3</v>
      </c>
      <c r="V177" s="345">
        <f t="shared" si="135"/>
        <v>1.3550802752304377E-3</v>
      </c>
      <c r="W177" s="27">
        <v>175005.90749029539</v>
      </c>
      <c r="X177" s="27">
        <v>175005.91</v>
      </c>
      <c r="Y177" s="305">
        <f t="shared" si="99"/>
        <v>344818.67780485813</v>
      </c>
      <c r="Z177" s="53">
        <f t="shared" si="141"/>
        <v>23397.5</v>
      </c>
      <c r="AA177" s="54">
        <f t="shared" si="141"/>
        <v>23397.5</v>
      </c>
      <c r="AB177" s="54">
        <f t="shared" si="141"/>
        <v>23397.5</v>
      </c>
      <c r="AC177" s="54">
        <f t="shared" si="141"/>
        <v>23397.5</v>
      </c>
      <c r="AD177" s="52">
        <f t="shared" si="100"/>
        <v>93589.99</v>
      </c>
      <c r="AE177" s="53">
        <f t="shared" si="142"/>
        <v>43452.5</v>
      </c>
      <c r="AF177" s="53">
        <f t="shared" si="142"/>
        <v>43452.5</v>
      </c>
      <c r="AG177" s="53">
        <f t="shared" si="142"/>
        <v>43452.5</v>
      </c>
      <c r="AH177" s="53">
        <f t="shared" si="142"/>
        <v>43452.5</v>
      </c>
      <c r="AI177" s="52">
        <f t="shared" si="101"/>
        <v>173809.98535379677</v>
      </c>
      <c r="AJ177" s="55">
        <f t="shared" si="102"/>
        <v>612218.65315865492</v>
      </c>
      <c r="AK177" s="219" t="s">
        <v>913</v>
      </c>
      <c r="AL177" s="220">
        <v>61485.26180987338</v>
      </c>
      <c r="AM177" s="242"/>
      <c r="AN177" s="242"/>
      <c r="AO177" s="242">
        <f t="shared" si="103"/>
        <v>370772.7718331808</v>
      </c>
      <c r="AP177" s="243">
        <f t="shared" si="104"/>
        <v>100634.39784946237</v>
      </c>
      <c r="AQ177" s="244">
        <f t="shared" si="105"/>
        <v>186892.45736967397</v>
      </c>
      <c r="AR177" s="245">
        <f t="shared" si="106"/>
        <v>6.03</v>
      </c>
      <c r="AS177" s="246">
        <f t="shared" si="107"/>
        <v>1.64</v>
      </c>
      <c r="AT177" s="246">
        <f t="shared" si="108"/>
        <v>3.04</v>
      </c>
      <c r="AU177" s="251">
        <f t="shared" si="109"/>
        <v>10.71</v>
      </c>
      <c r="AV177" s="245">
        <f t="shared" si="110"/>
        <v>5.61</v>
      </c>
      <c r="AW177" s="246">
        <f t="shared" si="111"/>
        <v>1.52</v>
      </c>
      <c r="AX177" s="246">
        <f t="shared" si="112"/>
        <v>2.83</v>
      </c>
      <c r="AY177" s="252">
        <f t="shared" si="113"/>
        <v>9.9600000000000009</v>
      </c>
      <c r="AZ177" s="249">
        <f t="shared" si="114"/>
        <v>5.61</v>
      </c>
      <c r="BA177" s="56">
        <f t="shared" si="115"/>
        <v>4</v>
      </c>
      <c r="BB177" s="246">
        <f t="shared" si="116"/>
        <v>0.38</v>
      </c>
      <c r="BC177" s="250">
        <f t="shared" si="117"/>
        <v>0.71</v>
      </c>
      <c r="BD177" s="246">
        <f t="shared" si="118"/>
        <v>5.61</v>
      </c>
      <c r="BE177" s="56">
        <v>4</v>
      </c>
      <c r="BF177" s="246">
        <f t="shared" si="119"/>
        <v>0.38</v>
      </c>
      <c r="BG177" s="250">
        <f t="shared" si="120"/>
        <v>0.71</v>
      </c>
      <c r="BH177" s="246">
        <f>INDEX('Mar - Aug'!AG:AG,MATCH(C177,'Mar - Aug'!C:C,0))</f>
        <v>5.49</v>
      </c>
      <c r="BI177" s="56">
        <v>4</v>
      </c>
      <c r="BJ177" s="246">
        <f>INDEX('Mar - Aug'!AK:AK,MATCH($C177,'Mar - Aug'!$C:$C,0))</f>
        <v>0.37</v>
      </c>
      <c r="BK177" s="246">
        <f>INDEX('Mar - Aug'!AL:AL,MATCH($C177,'Mar - Aug'!$C:$C,0))</f>
        <v>0.69</v>
      </c>
      <c r="BL177" s="246">
        <f>INDEX('Mar - Aug'!$AG:$AG,MATCH($C177,'Mar - Aug'!$C:$C,0))</f>
        <v>5.49</v>
      </c>
      <c r="BM177" s="56">
        <v>4</v>
      </c>
      <c r="BN177" s="246">
        <f>INDEX('Mar - Aug'!$AK:$AK,MATCH($C177,'Mar - Aug'!$C:$C,0))</f>
        <v>0.37</v>
      </c>
      <c r="BO177" s="246">
        <f>INDEX('Mar - Aug'!$AL:$AL,MATCH($C177,'Mar - Aug'!$C:$C,0))</f>
        <v>0.69</v>
      </c>
      <c r="BP177" s="60">
        <f>INDEX(FY2019_ALL_Targets!EB:EB,MATCH('Final Comp Values'!B177,FY2019_ALL_Targets!A:A,0))</f>
        <v>0</v>
      </c>
      <c r="BQ177" s="60">
        <f>+INDEX(FY2019_ALL_Targets!DY:DY,MATCH(B177,FY2019_ALL_Targets!A:A,0))</f>
        <v>0</v>
      </c>
      <c r="BR177" s="60">
        <f>+INDEX(FY2019_ALL_Targets!DZ:DZ,MATCH(B177,FY2019_ALL_Targets!A:A,0))</f>
        <v>1</v>
      </c>
      <c r="BS177" s="283">
        <f>+INDEX(FY2019_ALL_Targets!EA:EA,MATCH(B177,FY2019_ALL_Targets!A:A,0))</f>
        <v>0</v>
      </c>
      <c r="BT177" s="245">
        <f t="shared" si="136"/>
        <v>0</v>
      </c>
      <c r="BU177" s="245">
        <f t="shared" si="137"/>
        <v>0</v>
      </c>
      <c r="BV177" s="246">
        <f t="shared" si="138"/>
        <v>0.69</v>
      </c>
      <c r="BW177" s="284">
        <f t="shared" si="121"/>
        <v>42424.830648812625</v>
      </c>
      <c r="BX177" s="245">
        <f t="shared" si="122"/>
        <v>9.2700000000000014</v>
      </c>
      <c r="BY177" s="246">
        <f t="shared" si="123"/>
        <v>569968.37697752635</v>
      </c>
      <c r="BZ177" s="285">
        <f t="shared" si="124"/>
        <v>1.6252401293138598E-3</v>
      </c>
      <c r="CA177" s="245">
        <f t="shared" si="125"/>
        <v>66142.12</v>
      </c>
      <c r="CB177" s="286">
        <f t="shared" si="126"/>
        <v>1.08</v>
      </c>
      <c r="CC177" s="268">
        <f t="shared" si="143"/>
        <v>-9.9999999999990097E-3</v>
      </c>
      <c r="CD177" s="267">
        <f t="shared" si="128"/>
        <v>612218.65315865492</v>
      </c>
      <c r="CE177" s="268">
        <f t="shared" si="129"/>
        <v>636110.49697752635</v>
      </c>
      <c r="CF177" s="268">
        <f t="shared" si="130"/>
        <v>0.39000000000000057</v>
      </c>
      <c r="CG177" s="270">
        <f t="shared" si="131"/>
        <v>23972.417141754595</v>
      </c>
      <c r="CH177" s="270">
        <f t="shared" si="132"/>
        <v>23891.843818871421</v>
      </c>
      <c r="CI177" s="269">
        <f t="shared" si="133"/>
        <v>80.573322883174114</v>
      </c>
    </row>
    <row r="178" spans="1:87" s="57" customFormat="1" ht="15.75" customHeight="1" x14ac:dyDescent="0.25">
      <c r="A178" s="297">
        <v>1004118</v>
      </c>
      <c r="B178" s="297">
        <v>4649</v>
      </c>
      <c r="C178" s="347">
        <v>675399</v>
      </c>
      <c r="D178" s="219" t="s">
        <v>925</v>
      </c>
      <c r="E178" s="299" t="s">
        <v>558</v>
      </c>
      <c r="F178" s="299" t="s">
        <v>558</v>
      </c>
      <c r="G178" s="301" t="s">
        <v>1021</v>
      </c>
      <c r="H178" s="302" t="s">
        <v>917</v>
      </c>
      <c r="I178" s="56" t="s">
        <v>35</v>
      </c>
      <c r="J178" s="229" t="s">
        <v>36</v>
      </c>
      <c r="K178" s="229" t="s">
        <v>35</v>
      </c>
      <c r="L178" s="56"/>
      <c r="M178" s="56"/>
      <c r="N178" s="58"/>
      <c r="O178" s="297">
        <v>1004118</v>
      </c>
      <c r="P178" s="303">
        <v>24634</v>
      </c>
      <c r="Q178" s="304">
        <v>42005</v>
      </c>
      <c r="R178" s="304">
        <v>42369</v>
      </c>
      <c r="S178" s="303">
        <f t="shared" si="98"/>
        <v>24634</v>
      </c>
      <c r="T178" s="59"/>
      <c r="U178" s="346" t="str">
        <f t="shared" si="134"/>
        <v/>
      </c>
      <c r="V178" s="345">
        <f t="shared" si="135"/>
        <v>2.3194168635371454E-3</v>
      </c>
      <c r="W178" s="27">
        <v>0</v>
      </c>
      <c r="X178" s="27">
        <v>0</v>
      </c>
      <c r="Y178" s="305">
        <f t="shared" si="99"/>
        <v>0</v>
      </c>
      <c r="Z178" s="53">
        <f t="shared" si="141"/>
        <v>40048.22</v>
      </c>
      <c r="AA178" s="54">
        <f t="shared" si="141"/>
        <v>40048.22</v>
      </c>
      <c r="AB178" s="54">
        <f t="shared" si="141"/>
        <v>40048.22</v>
      </c>
      <c r="AC178" s="54">
        <f t="shared" si="141"/>
        <v>40048.22</v>
      </c>
      <c r="AD178" s="52">
        <f t="shared" si="100"/>
        <v>160192.88</v>
      </c>
      <c r="AE178" s="53">
        <f t="shared" si="142"/>
        <v>74375.259999999995</v>
      </c>
      <c r="AF178" s="53">
        <f t="shared" si="142"/>
        <v>74375.259999999995</v>
      </c>
      <c r="AG178" s="53">
        <f t="shared" si="142"/>
        <v>74375.259999999995</v>
      </c>
      <c r="AH178" s="53">
        <f t="shared" si="142"/>
        <v>74375.259999999995</v>
      </c>
      <c r="AI178" s="52">
        <f t="shared" si="101"/>
        <v>297501.05469743116</v>
      </c>
      <c r="AJ178" s="55">
        <f t="shared" si="102"/>
        <v>457693.93469743116</v>
      </c>
      <c r="AK178" s="219" t="s">
        <v>925</v>
      </c>
      <c r="AL178" s="220">
        <v>58482.872744368782</v>
      </c>
      <c r="AM178" s="242"/>
      <c r="AN178" s="242"/>
      <c r="AO178" s="242">
        <f t="shared" si="103"/>
        <v>0</v>
      </c>
      <c r="AP178" s="243">
        <f t="shared" si="104"/>
        <v>172250.40860215056</v>
      </c>
      <c r="AQ178" s="244">
        <f t="shared" si="105"/>
        <v>319893.60720153892</v>
      </c>
      <c r="AR178" s="245">
        <f t="shared" si="106"/>
        <v>0</v>
      </c>
      <c r="AS178" s="246">
        <f t="shared" si="107"/>
        <v>2.95</v>
      </c>
      <c r="AT178" s="246">
        <f t="shared" si="108"/>
        <v>5.47</v>
      </c>
      <c r="AU178" s="251">
        <f t="shared" si="109"/>
        <v>8.42</v>
      </c>
      <c r="AV178" s="245">
        <f t="shared" si="110"/>
        <v>0</v>
      </c>
      <c r="AW178" s="246">
        <f t="shared" si="111"/>
        <v>2.74</v>
      </c>
      <c r="AX178" s="246">
        <f t="shared" si="112"/>
        <v>5.09</v>
      </c>
      <c r="AY178" s="252">
        <f t="shared" si="113"/>
        <v>7.83</v>
      </c>
      <c r="AZ178" s="249">
        <f t="shared" si="114"/>
        <v>0</v>
      </c>
      <c r="BA178" s="56">
        <f t="shared" si="115"/>
        <v>4</v>
      </c>
      <c r="BB178" s="246">
        <f t="shared" si="116"/>
        <v>0.69</v>
      </c>
      <c r="BC178" s="250">
        <f t="shared" si="117"/>
        <v>1.27</v>
      </c>
      <c r="BD178" s="246">
        <f t="shared" si="118"/>
        <v>0</v>
      </c>
      <c r="BE178" s="56">
        <v>4</v>
      </c>
      <c r="BF178" s="246">
        <f t="shared" si="119"/>
        <v>0.69</v>
      </c>
      <c r="BG178" s="250">
        <f t="shared" si="120"/>
        <v>1.27</v>
      </c>
      <c r="BH178" s="246">
        <f>INDEX('Mar - Aug'!AG:AG,MATCH(C178,'Mar - Aug'!C:C,0))</f>
        <v>0</v>
      </c>
      <c r="BI178" s="56">
        <v>4</v>
      </c>
      <c r="BJ178" s="246">
        <f>INDEX('Mar - Aug'!AK:AK,MATCH($C178,'Mar - Aug'!$C:$C,0))</f>
        <v>0.69</v>
      </c>
      <c r="BK178" s="246">
        <f>INDEX('Mar - Aug'!AL:AL,MATCH($C178,'Mar - Aug'!$C:$C,0))</f>
        <v>1.28</v>
      </c>
      <c r="BL178" s="246">
        <f>INDEX('Mar - Aug'!$AG:$AG,MATCH($C178,'Mar - Aug'!$C:$C,0))</f>
        <v>0</v>
      </c>
      <c r="BM178" s="56">
        <v>4</v>
      </c>
      <c r="BN178" s="246">
        <f>INDEX('Mar - Aug'!$AK:$AK,MATCH($C178,'Mar - Aug'!$C:$C,0))</f>
        <v>0.69</v>
      </c>
      <c r="BO178" s="246">
        <f>INDEX('Mar - Aug'!$AL:$AL,MATCH($C178,'Mar - Aug'!$C:$C,0))</f>
        <v>1.28</v>
      </c>
      <c r="BP178" s="60">
        <f>INDEX(FY2019_ALL_Targets!EB:EB,MATCH('Final Comp Values'!B178,FY2019_ALL_Targets!A:A,0))</f>
        <v>3</v>
      </c>
      <c r="BQ178" s="60">
        <f>+INDEX(FY2019_ALL_Targets!DY:DY,MATCH(B178,FY2019_ALL_Targets!A:A,0))</f>
        <v>3</v>
      </c>
      <c r="BR178" s="60">
        <f>+INDEX(FY2019_ALL_Targets!DZ:DZ,MATCH(B178,FY2019_ALL_Targets!A:A,0))</f>
        <v>3</v>
      </c>
      <c r="BS178" s="283">
        <f>+INDEX(FY2019_ALL_Targets!EA:EA,MATCH(B178,FY2019_ALL_Targets!A:A,0))</f>
        <v>0</v>
      </c>
      <c r="BT178" s="245">
        <f t="shared" si="136"/>
        <v>0</v>
      </c>
      <c r="BU178" s="245">
        <f t="shared" si="137"/>
        <v>2.0699999999999998</v>
      </c>
      <c r="BV178" s="246">
        <f t="shared" si="138"/>
        <v>3.84</v>
      </c>
      <c r="BW178" s="284">
        <f t="shared" si="121"/>
        <v>345633.77791921952</v>
      </c>
      <c r="BX178" s="245">
        <f t="shared" si="122"/>
        <v>1.92</v>
      </c>
      <c r="BY178" s="246">
        <f t="shared" si="123"/>
        <v>112287.11566918806</v>
      </c>
      <c r="BZ178" s="285">
        <f t="shared" si="124"/>
        <v>3.201818447511294E-4</v>
      </c>
      <c r="CA178" s="245">
        <f t="shared" si="125"/>
        <v>13030.39</v>
      </c>
      <c r="CB178" s="286">
        <f t="shared" si="126"/>
        <v>0.22</v>
      </c>
      <c r="CC178" s="268">
        <f t="shared" si="143"/>
        <v>-9.9999999999984546E-3</v>
      </c>
      <c r="CD178" s="267">
        <f t="shared" si="128"/>
        <v>457693.93469743116</v>
      </c>
      <c r="CE178" s="268">
        <f t="shared" si="129"/>
        <v>125317.50566918806</v>
      </c>
      <c r="CF178" s="268">
        <f t="shared" si="130"/>
        <v>-5.6899999999999995</v>
      </c>
      <c r="CG178" s="270">
        <f t="shared" si="131"/>
        <v>-332602.61665752018</v>
      </c>
      <c r="CH178" s="270">
        <f t="shared" si="132"/>
        <v>-332376.42902824312</v>
      </c>
      <c r="CI178" s="269">
        <f t="shared" si="133"/>
        <v>-226.18762927706121</v>
      </c>
    </row>
    <row r="179" spans="1:87" s="57" customFormat="1" ht="15.75" customHeight="1" x14ac:dyDescent="0.25">
      <c r="A179" s="297">
        <v>1028602</v>
      </c>
      <c r="B179" s="297">
        <v>4650</v>
      </c>
      <c r="C179" s="347">
        <v>455582</v>
      </c>
      <c r="D179" s="219" t="s">
        <v>930</v>
      </c>
      <c r="E179" s="299" t="s">
        <v>560</v>
      </c>
      <c r="F179" s="299" t="s">
        <v>995</v>
      </c>
      <c r="G179" s="301" t="s">
        <v>915</v>
      </c>
      <c r="H179" s="302" t="s">
        <v>995</v>
      </c>
      <c r="I179" s="56" t="s">
        <v>35</v>
      </c>
      <c r="J179" s="229" t="s">
        <v>36</v>
      </c>
      <c r="K179" s="229" t="s">
        <v>35</v>
      </c>
      <c r="L179" s="56"/>
      <c r="M179" s="56"/>
      <c r="N179" s="58"/>
      <c r="O179" s="297">
        <v>1013457</v>
      </c>
      <c r="P179" s="303">
        <v>16024</v>
      </c>
      <c r="Q179" s="304">
        <v>41883</v>
      </c>
      <c r="R179" s="304">
        <v>42247</v>
      </c>
      <c r="S179" s="303">
        <f t="shared" si="98"/>
        <v>16024</v>
      </c>
      <c r="T179" s="59"/>
      <c r="U179" s="346">
        <f t="shared" si="134"/>
        <v>1.978299203433332E-3</v>
      </c>
      <c r="V179" s="345">
        <f t="shared" si="135"/>
        <v>1.5087414070520102E-3</v>
      </c>
      <c r="W179" s="27">
        <v>194850.93530881696</v>
      </c>
      <c r="X179" s="27">
        <v>194851</v>
      </c>
      <c r="Y179" s="305">
        <f t="shared" si="99"/>
        <v>383919.85082997824</v>
      </c>
      <c r="Z179" s="53">
        <f t="shared" si="141"/>
        <v>26050.69</v>
      </c>
      <c r="AA179" s="54">
        <f t="shared" si="141"/>
        <v>26050.69</v>
      </c>
      <c r="AB179" s="54">
        <f t="shared" si="141"/>
        <v>26050.69</v>
      </c>
      <c r="AC179" s="54">
        <f t="shared" si="141"/>
        <v>26050.69</v>
      </c>
      <c r="AD179" s="52">
        <f t="shared" si="100"/>
        <v>104202.75</v>
      </c>
      <c r="AE179" s="53">
        <f t="shared" si="142"/>
        <v>48379.85</v>
      </c>
      <c r="AF179" s="53">
        <f t="shared" si="142"/>
        <v>48379.85</v>
      </c>
      <c r="AG179" s="53">
        <f t="shared" si="142"/>
        <v>48379.85</v>
      </c>
      <c r="AH179" s="53">
        <f t="shared" si="142"/>
        <v>48379.85</v>
      </c>
      <c r="AI179" s="52">
        <f t="shared" si="101"/>
        <v>193519.4000353835</v>
      </c>
      <c r="AJ179" s="55">
        <f t="shared" si="102"/>
        <v>681642.00086536177</v>
      </c>
      <c r="AK179" s="219" t="s">
        <v>930</v>
      </c>
      <c r="AL179" s="220">
        <v>95853.985850633719</v>
      </c>
      <c r="AM179" s="242"/>
      <c r="AN179" s="242"/>
      <c r="AO179" s="242">
        <f t="shared" si="103"/>
        <v>412817.04390320246</v>
      </c>
      <c r="AP179" s="243">
        <f t="shared" si="104"/>
        <v>112045.96774193548</v>
      </c>
      <c r="AQ179" s="244">
        <f t="shared" si="105"/>
        <v>208085.37638213282</v>
      </c>
      <c r="AR179" s="245">
        <f t="shared" si="106"/>
        <v>4.3099999999999996</v>
      </c>
      <c r="AS179" s="246">
        <f t="shared" si="107"/>
        <v>1.17</v>
      </c>
      <c r="AT179" s="246">
        <f t="shared" si="108"/>
        <v>2.17</v>
      </c>
      <c r="AU179" s="251">
        <f t="shared" si="109"/>
        <v>7.6499999999999995</v>
      </c>
      <c r="AV179" s="245">
        <f t="shared" si="110"/>
        <v>4.01</v>
      </c>
      <c r="AW179" s="246">
        <f t="shared" si="111"/>
        <v>1.0900000000000001</v>
      </c>
      <c r="AX179" s="246">
        <f t="shared" si="112"/>
        <v>2.02</v>
      </c>
      <c r="AY179" s="252">
        <f t="shared" si="113"/>
        <v>7.1199999999999992</v>
      </c>
      <c r="AZ179" s="249">
        <f t="shared" si="114"/>
        <v>4.01</v>
      </c>
      <c r="BA179" s="56">
        <f t="shared" si="115"/>
        <v>4</v>
      </c>
      <c r="BB179" s="246">
        <f t="shared" si="116"/>
        <v>0.27</v>
      </c>
      <c r="BC179" s="250">
        <f t="shared" si="117"/>
        <v>0.51</v>
      </c>
      <c r="BD179" s="246">
        <f t="shared" si="118"/>
        <v>4.01</v>
      </c>
      <c r="BE179" s="56">
        <v>4</v>
      </c>
      <c r="BF179" s="246">
        <f t="shared" si="119"/>
        <v>0.27</v>
      </c>
      <c r="BG179" s="250">
        <f t="shared" si="120"/>
        <v>0.51</v>
      </c>
      <c r="BH179" s="246">
        <f>INDEX('Mar - Aug'!AG:AG,MATCH(C179,'Mar - Aug'!C:C,0))</f>
        <v>3.97</v>
      </c>
      <c r="BI179" s="56">
        <v>4</v>
      </c>
      <c r="BJ179" s="246">
        <f>INDEX('Mar - Aug'!AK:AK,MATCH($C179,'Mar - Aug'!$C:$C,0))</f>
        <v>0.27</v>
      </c>
      <c r="BK179" s="246">
        <f>INDEX('Mar - Aug'!AL:AL,MATCH($C179,'Mar - Aug'!$C:$C,0))</f>
        <v>0.5</v>
      </c>
      <c r="BL179" s="246">
        <f>INDEX('Mar - Aug'!$AG:$AG,MATCH($C179,'Mar - Aug'!$C:$C,0))</f>
        <v>3.97</v>
      </c>
      <c r="BM179" s="56">
        <v>4</v>
      </c>
      <c r="BN179" s="246">
        <f>INDEX('Mar - Aug'!$AK:$AK,MATCH($C179,'Mar - Aug'!$C:$C,0))</f>
        <v>0.27</v>
      </c>
      <c r="BO179" s="246">
        <f>INDEX('Mar - Aug'!$AL:$AL,MATCH($C179,'Mar - Aug'!$C:$C,0))</f>
        <v>0.5</v>
      </c>
      <c r="BP179" s="60">
        <f>INDEX(FY2019_ALL_Targets!EB:EB,MATCH('Final Comp Values'!B179,FY2019_ALL_Targets!A:A,0))</f>
        <v>0</v>
      </c>
      <c r="BQ179" s="60">
        <f>+INDEX(FY2019_ALL_Targets!DY:DY,MATCH(B179,FY2019_ALL_Targets!A:A,0))</f>
        <v>0</v>
      </c>
      <c r="BR179" s="60">
        <f>+INDEX(FY2019_ALL_Targets!DZ:DZ,MATCH(B179,FY2019_ALL_Targets!A:A,0))</f>
        <v>0</v>
      </c>
      <c r="BS179" s="283">
        <f>+INDEX(FY2019_ALL_Targets!EA:EA,MATCH(B179,FY2019_ALL_Targets!A:A,0))</f>
        <v>0</v>
      </c>
      <c r="BT179" s="245">
        <f t="shared" si="136"/>
        <v>0</v>
      </c>
      <c r="BU179" s="245">
        <f t="shared" si="137"/>
        <v>0</v>
      </c>
      <c r="BV179" s="246">
        <f t="shared" si="138"/>
        <v>0</v>
      </c>
      <c r="BW179" s="284">
        <f t="shared" si="121"/>
        <v>0</v>
      </c>
      <c r="BX179" s="245">
        <f t="shared" si="122"/>
        <v>7.1199999999999992</v>
      </c>
      <c r="BY179" s="246">
        <f t="shared" si="123"/>
        <v>682480.37925651204</v>
      </c>
      <c r="BZ179" s="285">
        <f t="shared" si="124"/>
        <v>1.9460632284881321E-3</v>
      </c>
      <c r="CA179" s="245">
        <f t="shared" si="125"/>
        <v>79198.61</v>
      </c>
      <c r="CB179" s="286">
        <f t="shared" si="126"/>
        <v>0.83</v>
      </c>
      <c r="CC179" s="268">
        <f t="shared" si="143"/>
        <v>-1.0000000000000897E-2</v>
      </c>
      <c r="CD179" s="267">
        <f t="shared" si="128"/>
        <v>681642.00086536177</v>
      </c>
      <c r="CE179" s="268">
        <f t="shared" si="129"/>
        <v>761678.98925651202</v>
      </c>
      <c r="CF179" s="268">
        <f t="shared" si="130"/>
        <v>0.83000000000000007</v>
      </c>
      <c r="CG179" s="270">
        <f t="shared" si="131"/>
        <v>79461.075943574484</v>
      </c>
      <c r="CH179" s="270">
        <f t="shared" si="132"/>
        <v>80036.988391150255</v>
      </c>
      <c r="CI179" s="269">
        <f t="shared" si="133"/>
        <v>-575.91244757577078</v>
      </c>
    </row>
    <row r="180" spans="1:87" s="57" customFormat="1" ht="15.75" customHeight="1" x14ac:dyDescent="0.25">
      <c r="A180" s="297">
        <v>1012908</v>
      </c>
      <c r="B180" s="297">
        <v>4651</v>
      </c>
      <c r="C180" s="347">
        <v>455662</v>
      </c>
      <c r="D180" s="219" t="s">
        <v>1003</v>
      </c>
      <c r="E180" s="299" t="s">
        <v>2349</v>
      </c>
      <c r="F180" s="299" t="s">
        <v>2350</v>
      </c>
      <c r="G180" s="301" t="s">
        <v>915</v>
      </c>
      <c r="H180" s="302" t="s">
        <v>1005</v>
      </c>
      <c r="I180" s="56" t="s">
        <v>35</v>
      </c>
      <c r="J180" s="229" t="s">
        <v>36</v>
      </c>
      <c r="K180" s="229" t="s">
        <v>35</v>
      </c>
      <c r="L180" s="56"/>
      <c r="M180" s="56"/>
      <c r="N180" s="58"/>
      <c r="O180" s="297">
        <v>1012908</v>
      </c>
      <c r="P180" s="303">
        <v>22917</v>
      </c>
      <c r="Q180" s="304">
        <v>41883</v>
      </c>
      <c r="R180" s="304">
        <v>42247</v>
      </c>
      <c r="S180" s="303">
        <f t="shared" si="98"/>
        <v>22917</v>
      </c>
      <c r="T180" s="59"/>
      <c r="U180" s="346">
        <f t="shared" si="134"/>
        <v>2.8292987297230195E-3</v>
      </c>
      <c r="V180" s="345">
        <f t="shared" si="135"/>
        <v>2.1577525477665324E-3</v>
      </c>
      <c r="W180" s="27">
        <v>278669.42616798921</v>
      </c>
      <c r="X180" s="27">
        <v>278669.43</v>
      </c>
      <c r="Y180" s="305">
        <f t="shared" si="99"/>
        <v>549069.59694649349</v>
      </c>
      <c r="Z180" s="53">
        <f t="shared" si="141"/>
        <v>37256.839999999997</v>
      </c>
      <c r="AA180" s="54">
        <f t="shared" si="141"/>
        <v>37256.839999999997</v>
      </c>
      <c r="AB180" s="54">
        <f t="shared" si="141"/>
        <v>37256.839999999997</v>
      </c>
      <c r="AC180" s="54">
        <f t="shared" si="141"/>
        <v>37256.839999999997</v>
      </c>
      <c r="AD180" s="52">
        <f t="shared" si="100"/>
        <v>149027.37</v>
      </c>
      <c r="AE180" s="53">
        <f t="shared" si="142"/>
        <v>69191.28</v>
      </c>
      <c r="AF180" s="53">
        <f t="shared" si="142"/>
        <v>69191.28</v>
      </c>
      <c r="AG180" s="53">
        <f t="shared" si="142"/>
        <v>69191.28</v>
      </c>
      <c r="AH180" s="53">
        <f t="shared" si="142"/>
        <v>69191.28</v>
      </c>
      <c r="AI180" s="52">
        <f t="shared" si="101"/>
        <v>276765.10800117842</v>
      </c>
      <c r="AJ180" s="55">
        <f t="shared" si="102"/>
        <v>974862.07494767196</v>
      </c>
      <c r="AK180" s="219" t="s">
        <v>1003</v>
      </c>
      <c r="AL180" s="220">
        <v>35521.831322741207</v>
      </c>
      <c r="AM180" s="242"/>
      <c r="AN180" s="242"/>
      <c r="AO180" s="242">
        <f t="shared" si="103"/>
        <v>590397.41607149842</v>
      </c>
      <c r="AP180" s="243">
        <f t="shared" si="104"/>
        <v>160244.48387096776</v>
      </c>
      <c r="AQ180" s="244">
        <f t="shared" si="105"/>
        <v>297596.89032384777</v>
      </c>
      <c r="AR180" s="245">
        <f t="shared" si="106"/>
        <v>16.62</v>
      </c>
      <c r="AS180" s="246">
        <f t="shared" si="107"/>
        <v>4.51</v>
      </c>
      <c r="AT180" s="246">
        <f t="shared" si="108"/>
        <v>8.3800000000000008</v>
      </c>
      <c r="AU180" s="251">
        <f t="shared" si="109"/>
        <v>29.510000000000005</v>
      </c>
      <c r="AV180" s="245">
        <f t="shared" si="110"/>
        <v>15.46</v>
      </c>
      <c r="AW180" s="246">
        <f t="shared" si="111"/>
        <v>4.2</v>
      </c>
      <c r="AX180" s="246">
        <f t="shared" si="112"/>
        <v>7.79</v>
      </c>
      <c r="AY180" s="252">
        <f t="shared" si="113"/>
        <v>27.45</v>
      </c>
      <c r="AZ180" s="249">
        <f t="shared" si="114"/>
        <v>15.46</v>
      </c>
      <c r="BA180" s="56">
        <f t="shared" si="115"/>
        <v>4</v>
      </c>
      <c r="BB180" s="246">
        <f t="shared" si="116"/>
        <v>1.05</v>
      </c>
      <c r="BC180" s="250">
        <f t="shared" si="117"/>
        <v>1.95</v>
      </c>
      <c r="BD180" s="246">
        <f t="shared" si="118"/>
        <v>15.46</v>
      </c>
      <c r="BE180" s="56">
        <v>4</v>
      </c>
      <c r="BF180" s="246">
        <f t="shared" si="119"/>
        <v>1.05</v>
      </c>
      <c r="BG180" s="250">
        <f t="shared" si="120"/>
        <v>1.95</v>
      </c>
      <c r="BH180" s="246">
        <f>INDEX('Mar - Aug'!AG:AG,MATCH(C180,'Mar - Aug'!C:C,0))</f>
        <v>15.08</v>
      </c>
      <c r="BI180" s="56">
        <v>4</v>
      </c>
      <c r="BJ180" s="246">
        <f>INDEX('Mar - Aug'!AK:AK,MATCH($C180,'Mar - Aug'!$C:$C,0))</f>
        <v>1.02</v>
      </c>
      <c r="BK180" s="246">
        <f>INDEX('Mar - Aug'!AL:AL,MATCH($C180,'Mar - Aug'!$C:$C,0))</f>
        <v>1.9</v>
      </c>
      <c r="BL180" s="246">
        <f>INDEX('Mar - Aug'!$AG:$AG,MATCH($C180,'Mar - Aug'!$C:$C,0))</f>
        <v>15.08</v>
      </c>
      <c r="BM180" s="56">
        <v>4</v>
      </c>
      <c r="BN180" s="246">
        <f>INDEX('Mar - Aug'!$AK:$AK,MATCH($C180,'Mar - Aug'!$C:$C,0))</f>
        <v>1.02</v>
      </c>
      <c r="BO180" s="246">
        <f>INDEX('Mar - Aug'!$AL:$AL,MATCH($C180,'Mar - Aug'!$C:$C,0))</f>
        <v>1.9</v>
      </c>
      <c r="BP180" s="60">
        <f>INDEX(FY2019_ALL_Targets!EB:EB,MATCH('Final Comp Values'!B180,FY2019_ALL_Targets!A:A,0))</f>
        <v>0</v>
      </c>
      <c r="BQ180" s="60">
        <f>+INDEX(FY2019_ALL_Targets!DY:DY,MATCH(B180,FY2019_ALL_Targets!A:A,0))</f>
        <v>2</v>
      </c>
      <c r="BR180" s="60">
        <f>+INDEX(FY2019_ALL_Targets!DZ:DZ,MATCH(B180,FY2019_ALL_Targets!A:A,0))</f>
        <v>2</v>
      </c>
      <c r="BS180" s="283">
        <f>+INDEX(FY2019_ALL_Targets!EA:EA,MATCH(B180,FY2019_ALL_Targets!A:A,0))</f>
        <v>0</v>
      </c>
      <c r="BT180" s="245">
        <f t="shared" si="136"/>
        <v>0</v>
      </c>
      <c r="BU180" s="245">
        <f t="shared" si="137"/>
        <v>2.04</v>
      </c>
      <c r="BV180" s="246">
        <f t="shared" si="138"/>
        <v>3.8</v>
      </c>
      <c r="BW180" s="284">
        <f t="shared" si="121"/>
        <v>207447.49492480865</v>
      </c>
      <c r="BX180" s="245">
        <f t="shared" si="122"/>
        <v>21.61</v>
      </c>
      <c r="BY180" s="246">
        <f t="shared" si="123"/>
        <v>767626.77488443744</v>
      </c>
      <c r="BZ180" s="285">
        <f t="shared" si="124"/>
        <v>2.1888544860922273E-3</v>
      </c>
      <c r="CA180" s="245">
        <f t="shared" si="125"/>
        <v>89079.44</v>
      </c>
      <c r="CB180" s="286">
        <f t="shared" si="126"/>
        <v>2.5099999999999998</v>
      </c>
      <c r="CC180" s="268">
        <f t="shared" si="143"/>
        <v>-1.0000000000001563E-2</v>
      </c>
      <c r="CD180" s="267">
        <f t="shared" si="128"/>
        <v>974862.07494767196</v>
      </c>
      <c r="CE180" s="268">
        <f t="shared" si="129"/>
        <v>856706.21488443739</v>
      </c>
      <c r="CF180" s="268">
        <f t="shared" si="130"/>
        <v>-3.3300000000000018</v>
      </c>
      <c r="CG180" s="270">
        <f t="shared" si="131"/>
        <v>-118261.95663299634</v>
      </c>
      <c r="CH180" s="270">
        <f t="shared" si="132"/>
        <v>-118155.86006323458</v>
      </c>
      <c r="CI180" s="269">
        <f t="shared" si="133"/>
        <v>-106.09656976176484</v>
      </c>
    </row>
    <row r="181" spans="1:87" s="57" customFormat="1" ht="15.75" customHeight="1" x14ac:dyDescent="0.25">
      <c r="A181" s="297">
        <v>1026525</v>
      </c>
      <c r="B181" s="297">
        <v>4652</v>
      </c>
      <c r="C181" s="347">
        <v>675120</v>
      </c>
      <c r="D181" s="219" t="s">
        <v>928</v>
      </c>
      <c r="E181" s="299" t="s">
        <v>200</v>
      </c>
      <c r="F181" s="299" t="s">
        <v>1015</v>
      </c>
      <c r="G181" s="301" t="s">
        <v>915</v>
      </c>
      <c r="H181" s="302" t="s">
        <v>2974</v>
      </c>
      <c r="I181" s="56" t="s">
        <v>35</v>
      </c>
      <c r="J181" s="229" t="s">
        <v>35</v>
      </c>
      <c r="K181" s="229" t="s">
        <v>35</v>
      </c>
      <c r="L181" s="56"/>
      <c r="M181" s="56"/>
      <c r="N181" s="58"/>
      <c r="O181" s="297">
        <v>1026525</v>
      </c>
      <c r="P181" s="303">
        <v>5589</v>
      </c>
      <c r="Q181" s="304">
        <v>42036</v>
      </c>
      <c r="R181" s="304">
        <v>42185</v>
      </c>
      <c r="S181" s="303">
        <f t="shared" si="98"/>
        <v>13600</v>
      </c>
      <c r="T181" s="59"/>
      <c r="U181" s="346">
        <f t="shared" si="134"/>
        <v>1.6790357692644355E-3</v>
      </c>
      <c r="V181" s="345">
        <f t="shared" si="135"/>
        <v>1.280509431846439E-3</v>
      </c>
      <c r="W181" s="27">
        <v>165375.2321210129</v>
      </c>
      <c r="X181" s="27">
        <v>165375</v>
      </c>
      <c r="Y181" s="305">
        <f t="shared" si="99"/>
        <v>325843.10854266753</v>
      </c>
      <c r="Z181" s="53">
        <f t="shared" si="141"/>
        <v>22109.919999999998</v>
      </c>
      <c r="AA181" s="54">
        <f t="shared" si="141"/>
        <v>22109.919999999998</v>
      </c>
      <c r="AB181" s="54">
        <f t="shared" si="141"/>
        <v>22109.919999999998</v>
      </c>
      <c r="AC181" s="54">
        <f t="shared" si="141"/>
        <v>22109.919999999998</v>
      </c>
      <c r="AD181" s="52">
        <f t="shared" si="100"/>
        <v>88439.679999999993</v>
      </c>
      <c r="AE181" s="53">
        <f t="shared" si="142"/>
        <v>41061.279999999999</v>
      </c>
      <c r="AF181" s="53">
        <f t="shared" si="142"/>
        <v>41061.279999999999</v>
      </c>
      <c r="AG181" s="53">
        <f t="shared" si="142"/>
        <v>41061.279999999999</v>
      </c>
      <c r="AH181" s="53">
        <f t="shared" si="142"/>
        <v>41061.279999999999</v>
      </c>
      <c r="AI181" s="52">
        <f t="shared" si="101"/>
        <v>164245.12234655613</v>
      </c>
      <c r="AJ181" s="55">
        <f t="shared" si="102"/>
        <v>578527.91088922368</v>
      </c>
      <c r="AK181" s="219" t="s">
        <v>928</v>
      </c>
      <c r="AL181" s="220">
        <v>26039.070668243694</v>
      </c>
      <c r="AM181" s="242"/>
      <c r="AN181" s="242"/>
      <c r="AO181" s="242">
        <f t="shared" si="103"/>
        <v>350368.93391684681</v>
      </c>
      <c r="AP181" s="243">
        <f t="shared" si="104"/>
        <v>95096.430107526874</v>
      </c>
      <c r="AQ181" s="244">
        <f t="shared" si="105"/>
        <v>176607.65843715714</v>
      </c>
      <c r="AR181" s="245">
        <f t="shared" si="106"/>
        <v>13.46</v>
      </c>
      <c r="AS181" s="246">
        <f t="shared" si="107"/>
        <v>3.65</v>
      </c>
      <c r="AT181" s="246">
        <f t="shared" si="108"/>
        <v>6.78</v>
      </c>
      <c r="AU181" s="251">
        <f t="shared" si="109"/>
        <v>23.89</v>
      </c>
      <c r="AV181" s="245">
        <f t="shared" si="110"/>
        <v>12.51</v>
      </c>
      <c r="AW181" s="246">
        <f t="shared" si="111"/>
        <v>3.4</v>
      </c>
      <c r="AX181" s="246">
        <f t="shared" si="112"/>
        <v>6.31</v>
      </c>
      <c r="AY181" s="252">
        <f t="shared" si="113"/>
        <v>22.22</v>
      </c>
      <c r="AZ181" s="249">
        <f t="shared" si="114"/>
        <v>12.51</v>
      </c>
      <c r="BA181" s="56">
        <f t="shared" si="115"/>
        <v>4</v>
      </c>
      <c r="BB181" s="246">
        <f t="shared" si="116"/>
        <v>0.85</v>
      </c>
      <c r="BC181" s="250">
        <f t="shared" si="117"/>
        <v>1.58</v>
      </c>
      <c r="BD181" s="246">
        <f t="shared" si="118"/>
        <v>12.51</v>
      </c>
      <c r="BE181" s="56">
        <v>4</v>
      </c>
      <c r="BF181" s="246">
        <f t="shared" si="119"/>
        <v>0.85</v>
      </c>
      <c r="BG181" s="250">
        <f t="shared" si="120"/>
        <v>1.58</v>
      </c>
      <c r="BH181" s="246">
        <f>INDEX('Mar - Aug'!AG:AG,MATCH(C181,'Mar - Aug'!C:C,0))</f>
        <v>13.22</v>
      </c>
      <c r="BI181" s="56">
        <v>4</v>
      </c>
      <c r="BJ181" s="246">
        <f>INDEX('Mar - Aug'!AK:AK,MATCH($C181,'Mar - Aug'!$C:$C,0))</f>
        <v>0.9</v>
      </c>
      <c r="BK181" s="246">
        <f>INDEX('Mar - Aug'!AL:AL,MATCH($C181,'Mar - Aug'!$C:$C,0))</f>
        <v>1.67</v>
      </c>
      <c r="BL181" s="246">
        <f>INDEX('Mar - Aug'!$AG:$AG,MATCH($C181,'Mar - Aug'!$C:$C,0))</f>
        <v>13.22</v>
      </c>
      <c r="BM181" s="56">
        <v>4</v>
      </c>
      <c r="BN181" s="246">
        <f>INDEX('Mar - Aug'!$AK:$AK,MATCH($C181,'Mar - Aug'!$C:$C,0))</f>
        <v>0.9</v>
      </c>
      <c r="BO181" s="246">
        <f>INDEX('Mar - Aug'!$AL:$AL,MATCH($C181,'Mar - Aug'!$C:$C,0))</f>
        <v>1.67</v>
      </c>
      <c r="BP181" s="60">
        <f>INDEX(FY2019_ALL_Targets!EB:EB,MATCH('Final Comp Values'!B181,FY2019_ALL_Targets!A:A,0))</f>
        <v>0</v>
      </c>
      <c r="BQ181" s="60">
        <f>+INDEX(FY2019_ALL_Targets!DY:DY,MATCH(B181,FY2019_ALL_Targets!A:A,0))</f>
        <v>0</v>
      </c>
      <c r="BR181" s="60">
        <f>+INDEX(FY2019_ALL_Targets!DZ:DZ,MATCH(B181,FY2019_ALL_Targets!A:A,0))</f>
        <v>0</v>
      </c>
      <c r="BS181" s="283">
        <f>+INDEX(FY2019_ALL_Targets!EA:EA,MATCH(B181,FY2019_ALL_Targets!A:A,0))</f>
        <v>0</v>
      </c>
      <c r="BT181" s="245">
        <f t="shared" si="136"/>
        <v>0</v>
      </c>
      <c r="BU181" s="245">
        <f t="shared" si="137"/>
        <v>0</v>
      </c>
      <c r="BV181" s="246">
        <f t="shared" si="138"/>
        <v>0</v>
      </c>
      <c r="BW181" s="284">
        <f t="shared" si="121"/>
        <v>0</v>
      </c>
      <c r="BX181" s="245">
        <f t="shared" si="122"/>
        <v>22.22</v>
      </c>
      <c r="BY181" s="246">
        <f t="shared" si="123"/>
        <v>578588.15024837491</v>
      </c>
      <c r="BZ181" s="285">
        <f t="shared" si="124"/>
        <v>1.6498190392871799E-3</v>
      </c>
      <c r="CA181" s="245">
        <f t="shared" si="125"/>
        <v>67142.41</v>
      </c>
      <c r="CB181" s="286">
        <f t="shared" si="126"/>
        <v>2.58</v>
      </c>
      <c r="CC181" s="268">
        <f t="shared" si="143"/>
        <v>-1.0000000000000675E-2</v>
      </c>
      <c r="CD181" s="267">
        <f t="shared" si="128"/>
        <v>578527.91088922368</v>
      </c>
      <c r="CE181" s="268">
        <f t="shared" si="129"/>
        <v>645730.56024837494</v>
      </c>
      <c r="CF181" s="268">
        <f t="shared" si="130"/>
        <v>2.5799999999999983</v>
      </c>
      <c r="CG181" s="270">
        <f t="shared" si="131"/>
        <v>67173.807835022337</v>
      </c>
      <c r="CH181" s="270">
        <f t="shared" si="132"/>
        <v>67202.649359151255</v>
      </c>
      <c r="CI181" s="269">
        <f t="shared" si="133"/>
        <v>-28.841524128918536</v>
      </c>
    </row>
    <row r="182" spans="1:87" s="57" customFormat="1" ht="15.75" customHeight="1" x14ac:dyDescent="0.25">
      <c r="A182" s="297">
        <v>1028682</v>
      </c>
      <c r="B182" s="297">
        <v>4653</v>
      </c>
      <c r="C182" s="347">
        <v>455962</v>
      </c>
      <c r="D182" s="219" t="s">
        <v>941</v>
      </c>
      <c r="E182" s="299" t="s">
        <v>2444</v>
      </c>
      <c r="F182" s="299" t="s">
        <v>973</v>
      </c>
      <c r="G182" s="301" t="s">
        <v>915</v>
      </c>
      <c r="H182" s="302" t="s">
        <v>973</v>
      </c>
      <c r="I182" s="56" t="s">
        <v>35</v>
      </c>
      <c r="J182" s="229" t="s">
        <v>36</v>
      </c>
      <c r="K182" s="229" t="s">
        <v>35</v>
      </c>
      <c r="L182" s="56"/>
      <c r="M182" s="56"/>
      <c r="N182" s="58"/>
      <c r="O182" s="297">
        <v>465306</v>
      </c>
      <c r="P182" s="303">
        <v>5371</v>
      </c>
      <c r="Q182" s="304">
        <v>42005</v>
      </c>
      <c r="R182" s="304">
        <v>42247</v>
      </c>
      <c r="S182" s="303">
        <f t="shared" si="98"/>
        <v>8068</v>
      </c>
      <c r="T182" s="59"/>
      <c r="U182" s="346">
        <f t="shared" si="134"/>
        <v>9.9606327841363714E-4</v>
      </c>
      <c r="V182" s="345">
        <f t="shared" si="135"/>
        <v>7.5964338942184335E-4</v>
      </c>
      <c r="W182" s="27">
        <v>98106.424481024442</v>
      </c>
      <c r="X182" s="27">
        <v>98106.559999999998</v>
      </c>
      <c r="Y182" s="305">
        <f t="shared" si="99"/>
        <v>193301.63233251774</v>
      </c>
      <c r="Z182" s="53">
        <f t="shared" si="141"/>
        <v>13116.39</v>
      </c>
      <c r="AA182" s="54">
        <f t="shared" si="141"/>
        <v>13116.39</v>
      </c>
      <c r="AB182" s="54">
        <f t="shared" si="141"/>
        <v>13116.39</v>
      </c>
      <c r="AC182" s="54">
        <f t="shared" si="141"/>
        <v>13116.39</v>
      </c>
      <c r="AD182" s="52">
        <f t="shared" si="100"/>
        <v>52465.54</v>
      </c>
      <c r="AE182" s="53">
        <f t="shared" si="142"/>
        <v>24359</v>
      </c>
      <c r="AF182" s="53">
        <f t="shared" si="142"/>
        <v>24359</v>
      </c>
      <c r="AG182" s="53">
        <f t="shared" si="142"/>
        <v>24359</v>
      </c>
      <c r="AH182" s="53">
        <f t="shared" si="142"/>
        <v>24359</v>
      </c>
      <c r="AI182" s="52">
        <f t="shared" si="101"/>
        <v>97436.00346264815</v>
      </c>
      <c r="AJ182" s="55">
        <f t="shared" si="102"/>
        <v>343203.17579516588</v>
      </c>
      <c r="AK182" s="219" t="s">
        <v>941</v>
      </c>
      <c r="AL182" s="220">
        <v>76951.060656708069</v>
      </c>
      <c r="AM182" s="242"/>
      <c r="AN182" s="242"/>
      <c r="AO182" s="242">
        <f t="shared" si="103"/>
        <v>207851.21756184704</v>
      </c>
      <c r="AP182" s="243">
        <f t="shared" si="104"/>
        <v>56414.559139784949</v>
      </c>
      <c r="AQ182" s="244">
        <f t="shared" si="105"/>
        <v>104769.89619639587</v>
      </c>
      <c r="AR182" s="245">
        <f t="shared" si="106"/>
        <v>2.7</v>
      </c>
      <c r="AS182" s="246">
        <f t="shared" si="107"/>
        <v>0.73</v>
      </c>
      <c r="AT182" s="246">
        <f t="shared" si="108"/>
        <v>1.36</v>
      </c>
      <c r="AU182" s="251">
        <f t="shared" si="109"/>
        <v>4.79</v>
      </c>
      <c r="AV182" s="245">
        <f t="shared" si="110"/>
        <v>2.5099999999999998</v>
      </c>
      <c r="AW182" s="246">
        <f t="shared" si="111"/>
        <v>0.68</v>
      </c>
      <c r="AX182" s="246">
        <f t="shared" si="112"/>
        <v>1.27</v>
      </c>
      <c r="AY182" s="252">
        <f t="shared" si="113"/>
        <v>4.46</v>
      </c>
      <c r="AZ182" s="249">
        <f t="shared" si="114"/>
        <v>2.5099999999999998</v>
      </c>
      <c r="BA182" s="56">
        <f t="shared" si="115"/>
        <v>4</v>
      </c>
      <c r="BB182" s="246">
        <f t="shared" si="116"/>
        <v>0.17</v>
      </c>
      <c r="BC182" s="250">
        <f t="shared" si="117"/>
        <v>0.32</v>
      </c>
      <c r="BD182" s="246">
        <f t="shared" si="118"/>
        <v>2.5099999999999998</v>
      </c>
      <c r="BE182" s="56">
        <v>4</v>
      </c>
      <c r="BF182" s="246">
        <f t="shared" si="119"/>
        <v>0.17</v>
      </c>
      <c r="BG182" s="250">
        <f t="shared" si="120"/>
        <v>0.32</v>
      </c>
      <c r="BH182" s="246">
        <f>INDEX('Mar - Aug'!AG:AG,MATCH(C182,'Mar - Aug'!C:C,0))</f>
        <v>2.44</v>
      </c>
      <c r="BI182" s="56">
        <v>4</v>
      </c>
      <c r="BJ182" s="246">
        <f>INDEX('Mar - Aug'!AK:AK,MATCH($C182,'Mar - Aug'!$C:$C,0))</f>
        <v>0.17</v>
      </c>
      <c r="BK182" s="246">
        <f>INDEX('Mar - Aug'!AL:AL,MATCH($C182,'Mar - Aug'!$C:$C,0))</f>
        <v>0.31</v>
      </c>
      <c r="BL182" s="246">
        <f>INDEX('Mar - Aug'!$AG:$AG,MATCH($C182,'Mar - Aug'!$C:$C,0))</f>
        <v>2.44</v>
      </c>
      <c r="BM182" s="56">
        <v>4</v>
      </c>
      <c r="BN182" s="246">
        <f>INDEX('Mar - Aug'!$AK:$AK,MATCH($C182,'Mar - Aug'!$C:$C,0))</f>
        <v>0.17</v>
      </c>
      <c r="BO182" s="246">
        <f>INDEX('Mar - Aug'!$AL:$AL,MATCH($C182,'Mar - Aug'!$C:$C,0))</f>
        <v>0.31</v>
      </c>
      <c r="BP182" s="60">
        <f>INDEX(FY2019_ALL_Targets!EB:EB,MATCH('Final Comp Values'!B182,FY2019_ALL_Targets!A:A,0))</f>
        <v>0</v>
      </c>
      <c r="BQ182" s="60">
        <f>+INDEX(FY2019_ALL_Targets!DY:DY,MATCH(B182,FY2019_ALL_Targets!A:A,0))</f>
        <v>0</v>
      </c>
      <c r="BR182" s="60">
        <f>+INDEX(FY2019_ALL_Targets!DZ:DZ,MATCH(B182,FY2019_ALL_Targets!A:A,0))</f>
        <v>0</v>
      </c>
      <c r="BS182" s="283">
        <f>+INDEX(FY2019_ALL_Targets!EA:EA,MATCH(B182,FY2019_ALL_Targets!A:A,0))</f>
        <v>0</v>
      </c>
      <c r="BT182" s="245">
        <f t="shared" si="136"/>
        <v>0</v>
      </c>
      <c r="BU182" s="245">
        <f t="shared" si="137"/>
        <v>0</v>
      </c>
      <c r="BV182" s="246">
        <f t="shared" si="138"/>
        <v>0</v>
      </c>
      <c r="BW182" s="284">
        <f t="shared" si="121"/>
        <v>0</v>
      </c>
      <c r="BX182" s="245">
        <f t="shared" si="122"/>
        <v>4.46</v>
      </c>
      <c r="BY182" s="246">
        <f t="shared" si="123"/>
        <v>343201.73052891798</v>
      </c>
      <c r="BZ182" s="285">
        <f t="shared" si="124"/>
        <v>9.786248631256122E-4</v>
      </c>
      <c r="CA182" s="245">
        <f t="shared" si="125"/>
        <v>39826.93</v>
      </c>
      <c r="CB182" s="286">
        <f t="shared" si="126"/>
        <v>0.52</v>
      </c>
      <c r="CC182" s="268">
        <f t="shared" si="143"/>
        <v>-9.9999999999998423E-3</v>
      </c>
      <c r="CD182" s="267">
        <f t="shared" si="128"/>
        <v>343203.17579516588</v>
      </c>
      <c r="CE182" s="268">
        <f t="shared" si="129"/>
        <v>383028.66052891797</v>
      </c>
      <c r="CF182" s="268">
        <f t="shared" si="130"/>
        <v>0.52000000000000046</v>
      </c>
      <c r="CG182" s="270">
        <f t="shared" si="131"/>
        <v>40014.720047866911</v>
      </c>
      <c r="CH182" s="270">
        <f t="shared" si="132"/>
        <v>39825.484733752091</v>
      </c>
      <c r="CI182" s="269">
        <f t="shared" si="133"/>
        <v>189.23531411481963</v>
      </c>
    </row>
    <row r="183" spans="1:87" s="57" customFormat="1" ht="15.75" customHeight="1" x14ac:dyDescent="0.25">
      <c r="A183" s="297">
        <v>1026606</v>
      </c>
      <c r="B183" s="297">
        <v>4655</v>
      </c>
      <c r="C183" s="347">
        <v>675338</v>
      </c>
      <c r="D183" s="219" t="s">
        <v>928</v>
      </c>
      <c r="E183" s="299" t="s">
        <v>562</v>
      </c>
      <c r="F183" s="299" t="s">
        <v>2564</v>
      </c>
      <c r="G183" s="301" t="s">
        <v>915</v>
      </c>
      <c r="H183" s="302" t="s">
        <v>2980</v>
      </c>
      <c r="I183" s="56" t="s">
        <v>35</v>
      </c>
      <c r="J183" s="229" t="s">
        <v>35</v>
      </c>
      <c r="K183" s="229" t="s">
        <v>35</v>
      </c>
      <c r="L183" s="56"/>
      <c r="M183" s="56"/>
      <c r="N183" s="58"/>
      <c r="O183" s="297">
        <v>1026606</v>
      </c>
      <c r="P183" s="303">
        <v>3690</v>
      </c>
      <c r="Q183" s="304">
        <v>42036</v>
      </c>
      <c r="R183" s="304">
        <v>42185</v>
      </c>
      <c r="S183" s="303">
        <f t="shared" si="98"/>
        <v>8979</v>
      </c>
      <c r="T183" s="59"/>
      <c r="U183" s="346">
        <f t="shared" si="134"/>
        <v>1.1085339832518652E-3</v>
      </c>
      <c r="V183" s="345">
        <f t="shared" si="135"/>
        <v>8.4541869033449824E-4</v>
      </c>
      <c r="W183" s="27">
        <v>109184.13301311576</v>
      </c>
      <c r="X183" s="27">
        <v>109184</v>
      </c>
      <c r="Y183" s="305">
        <f t="shared" si="99"/>
        <v>215128.32879445676</v>
      </c>
      <c r="Z183" s="53">
        <f t="shared" si="141"/>
        <v>14597.43</v>
      </c>
      <c r="AA183" s="54">
        <f t="shared" si="141"/>
        <v>14597.43</v>
      </c>
      <c r="AB183" s="54">
        <f t="shared" si="141"/>
        <v>14597.43</v>
      </c>
      <c r="AC183" s="54">
        <f t="shared" si="141"/>
        <v>14597.43</v>
      </c>
      <c r="AD183" s="52">
        <f t="shared" si="100"/>
        <v>58389.7</v>
      </c>
      <c r="AE183" s="53">
        <f t="shared" si="142"/>
        <v>27109.5</v>
      </c>
      <c r="AF183" s="53">
        <f t="shared" si="142"/>
        <v>27109.5</v>
      </c>
      <c r="AG183" s="53">
        <f t="shared" si="142"/>
        <v>27109.5</v>
      </c>
      <c r="AH183" s="53">
        <f t="shared" si="142"/>
        <v>27109.5</v>
      </c>
      <c r="AI183" s="52">
        <f t="shared" si="101"/>
        <v>108438.01129042114</v>
      </c>
      <c r="AJ183" s="55">
        <f t="shared" si="102"/>
        <v>381956.04008487787</v>
      </c>
      <c r="AK183" s="219" t="s">
        <v>928</v>
      </c>
      <c r="AL183" s="220">
        <v>26039.070668243694</v>
      </c>
      <c r="AM183" s="242"/>
      <c r="AN183" s="242"/>
      <c r="AO183" s="242">
        <f t="shared" si="103"/>
        <v>231320.78364995352</v>
      </c>
      <c r="AP183" s="243">
        <f t="shared" si="104"/>
        <v>62784.62365591398</v>
      </c>
      <c r="AQ183" s="244">
        <f t="shared" si="105"/>
        <v>116600.0121402378</v>
      </c>
      <c r="AR183" s="245">
        <f t="shared" si="106"/>
        <v>8.8800000000000008</v>
      </c>
      <c r="AS183" s="246">
        <f t="shared" si="107"/>
        <v>2.41</v>
      </c>
      <c r="AT183" s="246">
        <f t="shared" si="108"/>
        <v>4.4800000000000004</v>
      </c>
      <c r="AU183" s="251">
        <f t="shared" si="109"/>
        <v>15.770000000000001</v>
      </c>
      <c r="AV183" s="245">
        <f t="shared" si="110"/>
        <v>8.26</v>
      </c>
      <c r="AW183" s="246">
        <f t="shared" si="111"/>
        <v>2.2400000000000002</v>
      </c>
      <c r="AX183" s="246">
        <f t="shared" si="112"/>
        <v>4.16</v>
      </c>
      <c r="AY183" s="252">
        <f t="shared" si="113"/>
        <v>14.66</v>
      </c>
      <c r="AZ183" s="249">
        <f t="shared" si="114"/>
        <v>8.26</v>
      </c>
      <c r="BA183" s="56">
        <f t="shared" si="115"/>
        <v>4</v>
      </c>
      <c r="BB183" s="246">
        <f t="shared" si="116"/>
        <v>0.56000000000000005</v>
      </c>
      <c r="BC183" s="250">
        <f t="shared" si="117"/>
        <v>1.04</v>
      </c>
      <c r="BD183" s="246">
        <f t="shared" si="118"/>
        <v>8.26</v>
      </c>
      <c r="BE183" s="56">
        <v>4</v>
      </c>
      <c r="BF183" s="246">
        <f t="shared" si="119"/>
        <v>0.56000000000000005</v>
      </c>
      <c r="BG183" s="250">
        <f t="shared" si="120"/>
        <v>1.04</v>
      </c>
      <c r="BH183" s="246">
        <f>INDEX('Mar - Aug'!AG:AG,MATCH(C183,'Mar - Aug'!C:C,0))</f>
        <v>8.73</v>
      </c>
      <c r="BI183" s="56">
        <v>4</v>
      </c>
      <c r="BJ183" s="246">
        <f>INDEX('Mar - Aug'!AK:AK,MATCH($C183,'Mar - Aug'!$C:$C,0))</f>
        <v>0.59</v>
      </c>
      <c r="BK183" s="246">
        <f>INDEX('Mar - Aug'!AL:AL,MATCH($C183,'Mar - Aug'!$C:$C,0))</f>
        <v>1.1000000000000001</v>
      </c>
      <c r="BL183" s="246">
        <f>INDEX('Mar - Aug'!$AG:$AG,MATCH($C183,'Mar - Aug'!$C:$C,0))</f>
        <v>8.73</v>
      </c>
      <c r="BM183" s="56">
        <v>4</v>
      </c>
      <c r="BN183" s="246">
        <f>INDEX('Mar - Aug'!$AK:$AK,MATCH($C183,'Mar - Aug'!$C:$C,0))</f>
        <v>0.59</v>
      </c>
      <c r="BO183" s="246">
        <f>INDEX('Mar - Aug'!$AL:$AL,MATCH($C183,'Mar - Aug'!$C:$C,0))</f>
        <v>1.1000000000000001</v>
      </c>
      <c r="BP183" s="60">
        <f>INDEX(FY2019_ALL_Targets!EB:EB,MATCH('Final Comp Values'!B183,FY2019_ALL_Targets!A:A,0))</f>
        <v>0</v>
      </c>
      <c r="BQ183" s="60">
        <f>+INDEX(FY2019_ALL_Targets!DY:DY,MATCH(B183,FY2019_ALL_Targets!A:A,0))</f>
        <v>0</v>
      </c>
      <c r="BR183" s="60">
        <f>+INDEX(FY2019_ALL_Targets!DZ:DZ,MATCH(B183,FY2019_ALL_Targets!A:A,0))</f>
        <v>0</v>
      </c>
      <c r="BS183" s="283">
        <f>+INDEX(FY2019_ALL_Targets!EA:EA,MATCH(B183,FY2019_ALL_Targets!A:A,0))</f>
        <v>0</v>
      </c>
      <c r="BT183" s="245">
        <f t="shared" si="136"/>
        <v>0</v>
      </c>
      <c r="BU183" s="245">
        <f t="shared" si="137"/>
        <v>0</v>
      </c>
      <c r="BV183" s="246">
        <f t="shared" si="138"/>
        <v>0</v>
      </c>
      <c r="BW183" s="284">
        <f t="shared" si="121"/>
        <v>0</v>
      </c>
      <c r="BX183" s="245">
        <f t="shared" si="122"/>
        <v>14.66</v>
      </c>
      <c r="BY183" s="246">
        <f t="shared" si="123"/>
        <v>381732.77599645255</v>
      </c>
      <c r="BZ183" s="285">
        <f t="shared" si="124"/>
        <v>1.088494469664719E-3</v>
      </c>
      <c r="CA183" s="245">
        <f t="shared" si="125"/>
        <v>44298.28</v>
      </c>
      <c r="CB183" s="286">
        <f t="shared" si="126"/>
        <v>1.7</v>
      </c>
      <c r="CC183" s="268">
        <f t="shared" si="143"/>
        <v>0</v>
      </c>
      <c r="CD183" s="267">
        <f t="shared" si="128"/>
        <v>381956.04008487787</v>
      </c>
      <c r="CE183" s="268">
        <f t="shared" si="129"/>
        <v>426031.05599645257</v>
      </c>
      <c r="CF183" s="268">
        <f t="shared" si="130"/>
        <v>1.6999999999999993</v>
      </c>
      <c r="CG183" s="270">
        <f t="shared" si="131"/>
        <v>44292.310241766172</v>
      </c>
      <c r="CH183" s="270">
        <f t="shared" si="132"/>
        <v>44075.015911574708</v>
      </c>
      <c r="CI183" s="269">
        <f t="shared" si="133"/>
        <v>217.29433019146381</v>
      </c>
    </row>
    <row r="184" spans="1:87" s="57" customFormat="1" ht="15.75" customHeight="1" x14ac:dyDescent="0.25">
      <c r="A184" s="297">
        <v>1028610</v>
      </c>
      <c r="B184" s="297">
        <v>4658</v>
      </c>
      <c r="C184" s="347">
        <v>675539</v>
      </c>
      <c r="D184" s="219" t="s">
        <v>928</v>
      </c>
      <c r="E184" s="299" t="s">
        <v>564</v>
      </c>
      <c r="F184" s="299" t="s">
        <v>2479</v>
      </c>
      <c r="G184" s="301" t="s">
        <v>915</v>
      </c>
      <c r="H184" s="302" t="s">
        <v>995</v>
      </c>
      <c r="I184" s="56" t="s">
        <v>35</v>
      </c>
      <c r="J184" s="229" t="s">
        <v>36</v>
      </c>
      <c r="K184" s="229" t="s">
        <v>35</v>
      </c>
      <c r="L184" s="56"/>
      <c r="M184" s="56"/>
      <c r="N184" s="58"/>
      <c r="O184" s="297">
        <v>465804</v>
      </c>
      <c r="P184" s="303">
        <v>24939</v>
      </c>
      <c r="Q184" s="304">
        <v>42005</v>
      </c>
      <c r="R184" s="304">
        <v>42369</v>
      </c>
      <c r="S184" s="303">
        <f t="shared" si="98"/>
        <v>24939</v>
      </c>
      <c r="T184" s="59"/>
      <c r="U184" s="346">
        <f t="shared" si="134"/>
        <v>3.0789318418886586E-3</v>
      </c>
      <c r="V184" s="345">
        <f t="shared" si="135"/>
        <v>2.3481341706484077E-3</v>
      </c>
      <c r="W184" s="27">
        <v>303256.83194865735</v>
      </c>
      <c r="X184" s="27">
        <v>303257</v>
      </c>
      <c r="Y184" s="305">
        <f t="shared" si="99"/>
        <v>597514.80029011657</v>
      </c>
      <c r="Z184" s="53">
        <f t="shared" si="141"/>
        <v>40544.07</v>
      </c>
      <c r="AA184" s="54">
        <f t="shared" si="141"/>
        <v>40544.07</v>
      </c>
      <c r="AB184" s="54">
        <f t="shared" si="141"/>
        <v>40544.07</v>
      </c>
      <c r="AC184" s="54">
        <f t="shared" si="141"/>
        <v>40544.07</v>
      </c>
      <c r="AD184" s="52">
        <f t="shared" si="100"/>
        <v>162176.26999999999</v>
      </c>
      <c r="AE184" s="53">
        <f t="shared" si="142"/>
        <v>75296.12</v>
      </c>
      <c r="AF184" s="53">
        <f t="shared" si="142"/>
        <v>75296.12</v>
      </c>
      <c r="AG184" s="53">
        <f t="shared" si="142"/>
        <v>75296.12</v>
      </c>
      <c r="AH184" s="53">
        <f t="shared" si="142"/>
        <v>75296.12</v>
      </c>
      <c r="AI184" s="52">
        <f t="shared" si="101"/>
        <v>301184.49310299731</v>
      </c>
      <c r="AJ184" s="55">
        <f t="shared" si="102"/>
        <v>1060875.5633931139</v>
      </c>
      <c r="AK184" s="219" t="s">
        <v>928</v>
      </c>
      <c r="AL184" s="220">
        <v>26039.070668243694</v>
      </c>
      <c r="AM184" s="242"/>
      <c r="AN184" s="242"/>
      <c r="AO184" s="242">
        <f t="shared" si="103"/>
        <v>642489.03257001785</v>
      </c>
      <c r="AP184" s="243">
        <f t="shared" si="104"/>
        <v>174383.08602150538</v>
      </c>
      <c r="AQ184" s="244">
        <f t="shared" si="105"/>
        <v>323854.29365913692</v>
      </c>
      <c r="AR184" s="245">
        <f t="shared" si="106"/>
        <v>24.67</v>
      </c>
      <c r="AS184" s="246">
        <f t="shared" si="107"/>
        <v>6.7</v>
      </c>
      <c r="AT184" s="246">
        <f t="shared" si="108"/>
        <v>12.44</v>
      </c>
      <c r="AU184" s="251">
        <f t="shared" si="109"/>
        <v>43.81</v>
      </c>
      <c r="AV184" s="245">
        <f t="shared" si="110"/>
        <v>22.95</v>
      </c>
      <c r="AW184" s="246">
        <f t="shared" si="111"/>
        <v>6.23</v>
      </c>
      <c r="AX184" s="246">
        <f t="shared" si="112"/>
        <v>11.57</v>
      </c>
      <c r="AY184" s="252">
        <f t="shared" si="113"/>
        <v>40.75</v>
      </c>
      <c r="AZ184" s="249">
        <f t="shared" si="114"/>
        <v>22.95</v>
      </c>
      <c r="BA184" s="56">
        <f t="shared" si="115"/>
        <v>4</v>
      </c>
      <c r="BB184" s="246">
        <f t="shared" si="116"/>
        <v>1.56</v>
      </c>
      <c r="BC184" s="250">
        <f t="shared" si="117"/>
        <v>2.89</v>
      </c>
      <c r="BD184" s="246">
        <f t="shared" si="118"/>
        <v>22.95</v>
      </c>
      <c r="BE184" s="56">
        <v>4</v>
      </c>
      <c r="BF184" s="246">
        <f t="shared" si="119"/>
        <v>1.56</v>
      </c>
      <c r="BG184" s="250">
        <f t="shared" si="120"/>
        <v>2.89</v>
      </c>
      <c r="BH184" s="246">
        <f>INDEX('Mar - Aug'!AG:AG,MATCH(C184,'Mar - Aug'!C:C,0))</f>
        <v>24.24</v>
      </c>
      <c r="BI184" s="56">
        <v>4</v>
      </c>
      <c r="BJ184" s="246">
        <f>INDEX('Mar - Aug'!AK:AK,MATCH($C184,'Mar - Aug'!$C:$C,0))</f>
        <v>1.65</v>
      </c>
      <c r="BK184" s="246">
        <f>INDEX('Mar - Aug'!AL:AL,MATCH($C184,'Mar - Aug'!$C:$C,0))</f>
        <v>3.06</v>
      </c>
      <c r="BL184" s="246">
        <f>INDEX('Mar - Aug'!$AG:$AG,MATCH($C184,'Mar - Aug'!$C:$C,0))</f>
        <v>24.24</v>
      </c>
      <c r="BM184" s="56">
        <v>4</v>
      </c>
      <c r="BN184" s="246">
        <f>INDEX('Mar - Aug'!$AK:$AK,MATCH($C184,'Mar - Aug'!$C:$C,0))</f>
        <v>1.65</v>
      </c>
      <c r="BO184" s="246">
        <f>INDEX('Mar - Aug'!$AL:$AL,MATCH($C184,'Mar - Aug'!$C:$C,0))</f>
        <v>3.06</v>
      </c>
      <c r="BP184" s="60">
        <f>INDEX(FY2019_ALL_Targets!EB:EB,MATCH('Final Comp Values'!B184,FY2019_ALL_Targets!A:A,0))</f>
        <v>0</v>
      </c>
      <c r="BQ184" s="60">
        <f>+INDEX(FY2019_ALL_Targets!DY:DY,MATCH(B184,FY2019_ALL_Targets!A:A,0))</f>
        <v>0</v>
      </c>
      <c r="BR184" s="60">
        <f>+INDEX(FY2019_ALL_Targets!DZ:DZ,MATCH(B184,FY2019_ALL_Targets!A:A,0))</f>
        <v>0</v>
      </c>
      <c r="BS184" s="283">
        <f>+INDEX(FY2019_ALL_Targets!EA:EA,MATCH(B184,FY2019_ALL_Targets!A:A,0))</f>
        <v>0</v>
      </c>
      <c r="BT184" s="245">
        <f t="shared" si="136"/>
        <v>0</v>
      </c>
      <c r="BU184" s="245">
        <f t="shared" si="137"/>
        <v>0</v>
      </c>
      <c r="BV184" s="246">
        <f t="shared" si="138"/>
        <v>0</v>
      </c>
      <c r="BW184" s="284">
        <f t="shared" si="121"/>
        <v>0</v>
      </c>
      <c r="BX184" s="245">
        <f t="shared" si="122"/>
        <v>40.75</v>
      </c>
      <c r="BY184" s="246">
        <f t="shared" si="123"/>
        <v>1061092.1297309306</v>
      </c>
      <c r="BZ184" s="285">
        <f t="shared" si="124"/>
        <v>3.0256582291157776E-3</v>
      </c>
      <c r="CA184" s="245">
        <f t="shared" si="125"/>
        <v>123134.7</v>
      </c>
      <c r="CB184" s="286">
        <f t="shared" si="126"/>
        <v>4.7300000000000004</v>
      </c>
      <c r="CC184" s="268">
        <f t="shared" si="143"/>
        <v>0</v>
      </c>
      <c r="CD184" s="267">
        <f t="shared" si="128"/>
        <v>1060875.5633931139</v>
      </c>
      <c r="CE184" s="268">
        <f t="shared" si="129"/>
        <v>1184226.8297309305</v>
      </c>
      <c r="CF184" s="268">
        <f t="shared" si="130"/>
        <v>4.730000000000004</v>
      </c>
      <c r="CG184" s="270">
        <f t="shared" si="131"/>
        <v>123139.66662207198</v>
      </c>
      <c r="CH184" s="270">
        <f t="shared" si="132"/>
        <v>123351.2663378166</v>
      </c>
      <c r="CI184" s="269">
        <f t="shared" si="133"/>
        <v>-211.59971574462543</v>
      </c>
    </row>
    <row r="185" spans="1:87" s="57" customFormat="1" ht="15.75" customHeight="1" x14ac:dyDescent="0.25">
      <c r="A185" s="297">
        <v>1028704</v>
      </c>
      <c r="B185" s="297">
        <v>4668</v>
      </c>
      <c r="C185" s="347">
        <v>676424</v>
      </c>
      <c r="D185" s="219" t="s">
        <v>941</v>
      </c>
      <c r="E185" s="299" t="s">
        <v>565</v>
      </c>
      <c r="F185" s="299" t="s">
        <v>994</v>
      </c>
      <c r="G185" s="301" t="s">
        <v>915</v>
      </c>
      <c r="H185" s="302" t="s">
        <v>994</v>
      </c>
      <c r="I185" s="56" t="s">
        <v>35</v>
      </c>
      <c r="J185" s="229" t="s">
        <v>36</v>
      </c>
      <c r="K185" s="229" t="s">
        <v>35</v>
      </c>
      <c r="L185" s="56"/>
      <c r="M185" s="56"/>
      <c r="N185" s="58"/>
      <c r="O185" s="297">
        <v>466801</v>
      </c>
      <c r="P185" s="303">
        <v>5542</v>
      </c>
      <c r="Q185" s="304">
        <v>42005</v>
      </c>
      <c r="R185" s="304">
        <v>42369</v>
      </c>
      <c r="S185" s="303">
        <f t="shared" si="98"/>
        <v>5542</v>
      </c>
      <c r="T185" s="59"/>
      <c r="U185" s="346">
        <f t="shared" si="134"/>
        <v>6.8420707597525738E-4</v>
      </c>
      <c r="V185" s="345">
        <f t="shared" si="135"/>
        <v>5.2180759347742389E-4</v>
      </c>
      <c r="W185" s="27">
        <v>67390.407110812768</v>
      </c>
      <c r="X185" s="27">
        <v>67390.407110812768</v>
      </c>
      <c r="Y185" s="305">
        <f t="shared" si="99"/>
        <v>132781.06673113699</v>
      </c>
      <c r="Z185" s="53">
        <f t="shared" ref="Z185:AC204" si="144">ROUND($AD185/4,2)</f>
        <v>9009.7900000000009</v>
      </c>
      <c r="AA185" s="54">
        <f t="shared" si="144"/>
        <v>9009.7900000000009</v>
      </c>
      <c r="AB185" s="54">
        <f t="shared" si="144"/>
        <v>9009.7900000000009</v>
      </c>
      <c r="AC185" s="54">
        <f t="shared" si="144"/>
        <v>9009.7900000000009</v>
      </c>
      <c r="AD185" s="52">
        <f t="shared" si="100"/>
        <v>36039.17</v>
      </c>
      <c r="AE185" s="53">
        <f t="shared" ref="AE185:AH204" si="145">ROUND($AI185/4,2)</f>
        <v>16732.47</v>
      </c>
      <c r="AF185" s="53">
        <f t="shared" si="145"/>
        <v>16732.47</v>
      </c>
      <c r="AG185" s="53">
        <f t="shared" si="145"/>
        <v>16732.47</v>
      </c>
      <c r="AH185" s="53">
        <f t="shared" si="145"/>
        <v>16732.47</v>
      </c>
      <c r="AI185" s="52">
        <f t="shared" si="101"/>
        <v>66929.887356221618</v>
      </c>
      <c r="AJ185" s="55">
        <f t="shared" si="102"/>
        <v>235750.12408735859</v>
      </c>
      <c r="AK185" s="219" t="s">
        <v>941</v>
      </c>
      <c r="AL185" s="220">
        <v>76951.060656708069</v>
      </c>
      <c r="AM185" s="242"/>
      <c r="AN185" s="242"/>
      <c r="AO185" s="242">
        <f t="shared" si="103"/>
        <v>142775.34057111506</v>
      </c>
      <c r="AP185" s="243">
        <f t="shared" si="104"/>
        <v>38751.795698924732</v>
      </c>
      <c r="AQ185" s="244">
        <f t="shared" si="105"/>
        <v>71967.620813141533</v>
      </c>
      <c r="AR185" s="245">
        <f t="shared" si="106"/>
        <v>1.86</v>
      </c>
      <c r="AS185" s="246">
        <f t="shared" si="107"/>
        <v>0.5</v>
      </c>
      <c r="AT185" s="246">
        <f t="shared" si="108"/>
        <v>0.94</v>
      </c>
      <c r="AU185" s="251">
        <f t="shared" si="109"/>
        <v>3.3000000000000003</v>
      </c>
      <c r="AV185" s="245">
        <f t="shared" si="110"/>
        <v>1.73</v>
      </c>
      <c r="AW185" s="246">
        <f t="shared" si="111"/>
        <v>0.47</v>
      </c>
      <c r="AX185" s="246">
        <f t="shared" si="112"/>
        <v>0.87</v>
      </c>
      <c r="AY185" s="252">
        <f t="shared" si="113"/>
        <v>3.0700000000000003</v>
      </c>
      <c r="AZ185" s="249">
        <f t="shared" si="114"/>
        <v>1.73</v>
      </c>
      <c r="BA185" s="56">
        <f t="shared" si="115"/>
        <v>4</v>
      </c>
      <c r="BB185" s="246">
        <f t="shared" si="116"/>
        <v>0.12</v>
      </c>
      <c r="BC185" s="250">
        <f t="shared" si="117"/>
        <v>0.22</v>
      </c>
      <c r="BD185" s="246">
        <f t="shared" si="118"/>
        <v>1.73</v>
      </c>
      <c r="BE185" s="56">
        <v>4</v>
      </c>
      <c r="BF185" s="246">
        <f t="shared" si="119"/>
        <v>0.12</v>
      </c>
      <c r="BG185" s="250">
        <f t="shared" si="120"/>
        <v>0.22</v>
      </c>
      <c r="BH185" s="246">
        <f>INDEX('Mar - Aug'!AG:AG,MATCH(C185,'Mar - Aug'!C:C,0))</f>
        <v>1.67</v>
      </c>
      <c r="BI185" s="56">
        <v>4</v>
      </c>
      <c r="BJ185" s="246">
        <f>INDEX('Mar - Aug'!AK:AK,MATCH($C185,'Mar - Aug'!$C:$C,0))</f>
        <v>0.11</v>
      </c>
      <c r="BK185" s="246">
        <f>INDEX('Mar - Aug'!AL:AL,MATCH($C185,'Mar - Aug'!$C:$C,0))</f>
        <v>0.21</v>
      </c>
      <c r="BL185" s="246">
        <f>INDEX('Mar - Aug'!$AG:$AG,MATCH($C185,'Mar - Aug'!$C:$C,0))</f>
        <v>1.67</v>
      </c>
      <c r="BM185" s="56">
        <v>4</v>
      </c>
      <c r="BN185" s="246">
        <f>INDEX('Mar - Aug'!$AK:$AK,MATCH($C185,'Mar - Aug'!$C:$C,0))</f>
        <v>0.11</v>
      </c>
      <c r="BO185" s="246">
        <f>INDEX('Mar - Aug'!$AL:$AL,MATCH($C185,'Mar - Aug'!$C:$C,0))</f>
        <v>0.21</v>
      </c>
      <c r="BP185" s="60">
        <f>INDEX(FY2019_ALL_Targets!EB:EB,MATCH('Final Comp Values'!B185,FY2019_ALL_Targets!A:A,0))</f>
        <v>0</v>
      </c>
      <c r="BQ185" s="60">
        <f>+INDEX(FY2019_ALL_Targets!DY:DY,MATCH(B185,FY2019_ALL_Targets!A:A,0))</f>
        <v>0</v>
      </c>
      <c r="BR185" s="60">
        <f>+INDEX(FY2019_ALL_Targets!DZ:DZ,MATCH(B185,FY2019_ALL_Targets!A:A,0))</f>
        <v>0</v>
      </c>
      <c r="BS185" s="283">
        <f>+INDEX(FY2019_ALL_Targets!EA:EA,MATCH(B185,FY2019_ALL_Targets!A:A,0))</f>
        <v>0</v>
      </c>
      <c r="BT185" s="245">
        <f t="shared" si="136"/>
        <v>0</v>
      </c>
      <c r="BU185" s="245">
        <f t="shared" si="137"/>
        <v>0</v>
      </c>
      <c r="BV185" s="246">
        <f t="shared" si="138"/>
        <v>0</v>
      </c>
      <c r="BW185" s="284">
        <f t="shared" si="121"/>
        <v>0</v>
      </c>
      <c r="BX185" s="245">
        <f t="shared" si="122"/>
        <v>3.0700000000000003</v>
      </c>
      <c r="BY185" s="246">
        <f t="shared" si="123"/>
        <v>236239.75621609378</v>
      </c>
      <c r="BZ185" s="285">
        <f t="shared" si="124"/>
        <v>6.7362742820529814E-4</v>
      </c>
      <c r="CA185" s="245">
        <f t="shared" si="125"/>
        <v>27414.5</v>
      </c>
      <c r="CB185" s="286">
        <f t="shared" si="126"/>
        <v>0.36</v>
      </c>
      <c r="CC185" s="268">
        <f t="shared" si="143"/>
        <v>-1.9999999999999712E-2</v>
      </c>
      <c r="CD185" s="267">
        <f t="shared" si="128"/>
        <v>235750.12408735859</v>
      </c>
      <c r="CE185" s="268">
        <f t="shared" si="129"/>
        <v>263654.25621609378</v>
      </c>
      <c r="CF185" s="268">
        <f t="shared" si="130"/>
        <v>0.35999999999999988</v>
      </c>
      <c r="CG185" s="270">
        <f t="shared" si="131"/>
        <v>27644.965691025751</v>
      </c>
      <c r="CH185" s="270">
        <f t="shared" si="132"/>
        <v>27904.132128735189</v>
      </c>
      <c r="CI185" s="269">
        <f t="shared" si="133"/>
        <v>-259.16643770943847</v>
      </c>
    </row>
    <row r="186" spans="1:87" s="57" customFormat="1" ht="15.75" customHeight="1" x14ac:dyDescent="0.25">
      <c r="A186" s="297">
        <v>1026295</v>
      </c>
      <c r="B186" s="297">
        <v>4672</v>
      </c>
      <c r="C186" s="347">
        <v>455936</v>
      </c>
      <c r="D186" s="219" t="s">
        <v>913</v>
      </c>
      <c r="E186" s="299" t="s">
        <v>2246</v>
      </c>
      <c r="F186" s="299" t="s">
        <v>1011</v>
      </c>
      <c r="G186" s="301" t="s">
        <v>915</v>
      </c>
      <c r="H186" s="302" t="s">
        <v>1011</v>
      </c>
      <c r="I186" s="56" t="s">
        <v>35</v>
      </c>
      <c r="J186" s="229" t="s">
        <v>35</v>
      </c>
      <c r="K186" s="229" t="s">
        <v>36</v>
      </c>
      <c r="L186" s="56"/>
      <c r="M186" s="56"/>
      <c r="N186" s="58"/>
      <c r="O186" s="297">
        <v>1026295</v>
      </c>
      <c r="P186" s="303">
        <v>7181</v>
      </c>
      <c r="Q186" s="304">
        <v>41970</v>
      </c>
      <c r="R186" s="304">
        <v>42247</v>
      </c>
      <c r="S186" s="303">
        <f t="shared" si="98"/>
        <v>9428</v>
      </c>
      <c r="T186" s="59"/>
      <c r="U186" s="346">
        <f t="shared" si="134"/>
        <v>1.1639668553400807E-3</v>
      </c>
      <c r="V186" s="345">
        <f t="shared" si="135"/>
        <v>8.8769433260648734E-4</v>
      </c>
      <c r="W186" s="27">
        <v>114643.94771312569</v>
      </c>
      <c r="X186" s="27">
        <v>114643.95</v>
      </c>
      <c r="Y186" s="305">
        <f t="shared" si="99"/>
        <v>225885.94318678448</v>
      </c>
      <c r="Z186" s="53">
        <f t="shared" si="144"/>
        <v>15327.38</v>
      </c>
      <c r="AA186" s="54">
        <f t="shared" si="144"/>
        <v>15327.38</v>
      </c>
      <c r="AB186" s="54">
        <f t="shared" si="144"/>
        <v>15327.38</v>
      </c>
      <c r="AC186" s="54">
        <f t="shared" si="144"/>
        <v>15327.38</v>
      </c>
      <c r="AD186" s="52">
        <f t="shared" si="100"/>
        <v>61309.51</v>
      </c>
      <c r="AE186" s="53">
        <f t="shared" si="145"/>
        <v>28465.13</v>
      </c>
      <c r="AF186" s="53">
        <f t="shared" si="145"/>
        <v>28465.13</v>
      </c>
      <c r="AG186" s="53">
        <f t="shared" si="145"/>
        <v>28465.13</v>
      </c>
      <c r="AH186" s="53">
        <f t="shared" si="145"/>
        <v>28465.13</v>
      </c>
      <c r="AI186" s="52">
        <f t="shared" si="101"/>
        <v>113860.51569730377</v>
      </c>
      <c r="AJ186" s="55">
        <f t="shared" si="102"/>
        <v>401055.96888408822</v>
      </c>
      <c r="AK186" s="219" t="s">
        <v>913</v>
      </c>
      <c r="AL186" s="220">
        <v>61485.26180987338</v>
      </c>
      <c r="AM186" s="242"/>
      <c r="AN186" s="242"/>
      <c r="AO186" s="242">
        <f t="shared" si="103"/>
        <v>242888.11095353172</v>
      </c>
      <c r="AP186" s="243">
        <f t="shared" si="104"/>
        <v>65924.204301075282</v>
      </c>
      <c r="AQ186" s="244">
        <f t="shared" si="105"/>
        <v>122430.66204011158</v>
      </c>
      <c r="AR186" s="245">
        <f t="shared" si="106"/>
        <v>3.95</v>
      </c>
      <c r="AS186" s="246">
        <f t="shared" si="107"/>
        <v>1.07</v>
      </c>
      <c r="AT186" s="246">
        <f t="shared" si="108"/>
        <v>1.99</v>
      </c>
      <c r="AU186" s="251">
        <f t="shared" si="109"/>
        <v>7.0100000000000007</v>
      </c>
      <c r="AV186" s="245">
        <f t="shared" si="110"/>
        <v>3.67</v>
      </c>
      <c r="AW186" s="246">
        <f t="shared" si="111"/>
        <v>1</v>
      </c>
      <c r="AX186" s="246">
        <f t="shared" si="112"/>
        <v>1.85</v>
      </c>
      <c r="AY186" s="252">
        <f t="shared" si="113"/>
        <v>6.52</v>
      </c>
      <c r="AZ186" s="249">
        <f t="shared" si="114"/>
        <v>3.67</v>
      </c>
      <c r="BA186" s="56">
        <f t="shared" si="115"/>
        <v>4</v>
      </c>
      <c r="BB186" s="246">
        <f t="shared" si="116"/>
        <v>0.25</v>
      </c>
      <c r="BC186" s="250">
        <f t="shared" si="117"/>
        <v>0.46</v>
      </c>
      <c r="BD186" s="246">
        <f t="shared" si="118"/>
        <v>3.67</v>
      </c>
      <c r="BE186" s="56">
        <v>4</v>
      </c>
      <c r="BF186" s="246">
        <f t="shared" si="119"/>
        <v>0.25</v>
      </c>
      <c r="BG186" s="250">
        <f t="shared" si="120"/>
        <v>0.46</v>
      </c>
      <c r="BH186" s="246">
        <f>INDEX('Mar - Aug'!AG:AG,MATCH(C186,'Mar - Aug'!C:C,0))</f>
        <v>3.6</v>
      </c>
      <c r="BI186" s="56">
        <v>4</v>
      </c>
      <c r="BJ186" s="246">
        <f>INDEX('Mar - Aug'!AK:AK,MATCH($C186,'Mar - Aug'!$C:$C,0))</f>
        <v>0.25</v>
      </c>
      <c r="BK186" s="246">
        <f>INDEX('Mar - Aug'!AL:AL,MATCH($C186,'Mar - Aug'!$C:$C,0))</f>
        <v>0.45</v>
      </c>
      <c r="BL186" s="246">
        <f>INDEX('Mar - Aug'!$AG:$AG,MATCH($C186,'Mar - Aug'!$C:$C,0))</f>
        <v>3.6</v>
      </c>
      <c r="BM186" s="56">
        <v>4</v>
      </c>
      <c r="BN186" s="246">
        <f>INDEX('Mar - Aug'!$AK:$AK,MATCH($C186,'Mar - Aug'!$C:$C,0))</f>
        <v>0.25</v>
      </c>
      <c r="BO186" s="246">
        <f>INDEX('Mar - Aug'!$AL:$AL,MATCH($C186,'Mar - Aug'!$C:$C,0))</f>
        <v>0.45</v>
      </c>
      <c r="BP186" s="60">
        <f>INDEX(FY2019_ALL_Targets!EB:EB,MATCH('Final Comp Values'!B186,FY2019_ALL_Targets!A:A,0))</f>
        <v>0</v>
      </c>
      <c r="BQ186" s="60">
        <f>+INDEX(FY2019_ALL_Targets!DY:DY,MATCH(B186,FY2019_ALL_Targets!A:A,0))</f>
        <v>1</v>
      </c>
      <c r="BR186" s="60">
        <f>+INDEX(FY2019_ALL_Targets!DZ:DZ,MATCH(B186,FY2019_ALL_Targets!A:A,0))</f>
        <v>1</v>
      </c>
      <c r="BS186" s="283">
        <f>+INDEX(FY2019_ALL_Targets!EA:EA,MATCH(B186,FY2019_ALL_Targets!A:A,0))</f>
        <v>0</v>
      </c>
      <c r="BT186" s="245">
        <f t="shared" si="136"/>
        <v>0</v>
      </c>
      <c r="BU186" s="245">
        <f t="shared" si="137"/>
        <v>0.25</v>
      </c>
      <c r="BV186" s="246">
        <f t="shared" si="138"/>
        <v>0.45</v>
      </c>
      <c r="BW186" s="284">
        <f t="shared" si="121"/>
        <v>43039.683266911365</v>
      </c>
      <c r="BX186" s="245">
        <f t="shared" si="122"/>
        <v>5.8199999999999994</v>
      </c>
      <c r="BY186" s="246">
        <f t="shared" si="123"/>
        <v>357844.22373346303</v>
      </c>
      <c r="BZ186" s="285">
        <f t="shared" si="124"/>
        <v>1.0203772980158211E-3</v>
      </c>
      <c r="CA186" s="245">
        <f t="shared" si="125"/>
        <v>41526.120000000003</v>
      </c>
      <c r="CB186" s="286">
        <f t="shared" si="126"/>
        <v>0.68</v>
      </c>
      <c r="CC186" s="268">
        <f t="shared" si="143"/>
        <v>9.9999999999997313E-3</v>
      </c>
      <c r="CD186" s="267">
        <f t="shared" si="128"/>
        <v>401055.96888408822</v>
      </c>
      <c r="CE186" s="268">
        <f t="shared" si="129"/>
        <v>399370.34373346303</v>
      </c>
      <c r="CF186" s="268">
        <f t="shared" si="130"/>
        <v>-2.0000000000000462E-2</v>
      </c>
      <c r="CG186" s="270">
        <f t="shared" si="131"/>
        <v>-1230.2330333868022</v>
      </c>
      <c r="CH186" s="270">
        <f t="shared" si="132"/>
        <v>-1685.6251506251865</v>
      </c>
      <c r="CI186" s="269">
        <f t="shared" si="133"/>
        <v>455.39211723838434</v>
      </c>
    </row>
    <row r="187" spans="1:87" s="57" customFormat="1" ht="15.75" customHeight="1" x14ac:dyDescent="0.25">
      <c r="A187" s="297">
        <v>467501</v>
      </c>
      <c r="B187" s="297">
        <v>4675</v>
      </c>
      <c r="C187" s="298" t="s">
        <v>1183</v>
      </c>
      <c r="D187" s="219" t="s">
        <v>913</v>
      </c>
      <c r="E187" s="299" t="s">
        <v>2623</v>
      </c>
      <c r="F187" s="299" t="s">
        <v>1000</v>
      </c>
      <c r="G187" s="301" t="s">
        <v>915</v>
      </c>
      <c r="H187" s="302" t="s">
        <v>2623</v>
      </c>
      <c r="I187" s="56" t="s">
        <v>35</v>
      </c>
      <c r="J187" s="229" t="s">
        <v>36</v>
      </c>
      <c r="K187" s="229" t="s">
        <v>35</v>
      </c>
      <c r="L187" s="56"/>
      <c r="M187" s="56"/>
      <c r="N187" s="58"/>
      <c r="O187" s="297">
        <v>467501</v>
      </c>
      <c r="P187" s="303">
        <v>6970</v>
      </c>
      <c r="Q187" s="304">
        <v>42005</v>
      </c>
      <c r="R187" s="304">
        <v>42369</v>
      </c>
      <c r="S187" s="303">
        <f t="shared" si="98"/>
        <v>6970</v>
      </c>
      <c r="T187" s="59"/>
      <c r="U187" s="346">
        <f t="shared" si="134"/>
        <v>8.6050583174802312E-4</v>
      </c>
      <c r="V187" s="345">
        <f t="shared" si="135"/>
        <v>6.5626108382130005E-4</v>
      </c>
      <c r="W187" s="27">
        <v>84754.806464519119</v>
      </c>
      <c r="X187" s="27">
        <v>84755</v>
      </c>
      <c r="Y187" s="305">
        <f t="shared" si="99"/>
        <v>166994.59312811709</v>
      </c>
      <c r="Z187" s="53">
        <f t="shared" si="144"/>
        <v>11331.34</v>
      </c>
      <c r="AA187" s="54">
        <f t="shared" si="144"/>
        <v>11331.34</v>
      </c>
      <c r="AB187" s="54">
        <f t="shared" si="144"/>
        <v>11331.34</v>
      </c>
      <c r="AC187" s="54">
        <f t="shared" si="144"/>
        <v>11331.34</v>
      </c>
      <c r="AD187" s="52">
        <f t="shared" si="100"/>
        <v>45325.34</v>
      </c>
      <c r="AE187" s="53">
        <f t="shared" si="145"/>
        <v>21043.91</v>
      </c>
      <c r="AF187" s="53">
        <f t="shared" si="145"/>
        <v>21043.91</v>
      </c>
      <c r="AG187" s="53">
        <f t="shared" si="145"/>
        <v>21043.91</v>
      </c>
      <c r="AH187" s="53">
        <f t="shared" si="145"/>
        <v>21043.91</v>
      </c>
      <c r="AI187" s="52">
        <f t="shared" si="101"/>
        <v>84175.625202610026</v>
      </c>
      <c r="AJ187" s="55">
        <f t="shared" si="102"/>
        <v>296495.5583307271</v>
      </c>
      <c r="AK187" s="219" t="s">
        <v>913</v>
      </c>
      <c r="AL187" s="220">
        <v>61485.26180987338</v>
      </c>
      <c r="AM187" s="242"/>
      <c r="AN187" s="242"/>
      <c r="AO187" s="242">
        <f t="shared" si="103"/>
        <v>179564.07863238399</v>
      </c>
      <c r="AP187" s="243">
        <f t="shared" si="104"/>
        <v>48736.924731182793</v>
      </c>
      <c r="AQ187" s="244">
        <f t="shared" si="105"/>
        <v>90511.424949043052</v>
      </c>
      <c r="AR187" s="245">
        <f t="shared" si="106"/>
        <v>2.92</v>
      </c>
      <c r="AS187" s="246">
        <f t="shared" si="107"/>
        <v>0.79</v>
      </c>
      <c r="AT187" s="246">
        <f t="shared" si="108"/>
        <v>1.47</v>
      </c>
      <c r="AU187" s="251">
        <f t="shared" si="109"/>
        <v>5.18</v>
      </c>
      <c r="AV187" s="245">
        <f t="shared" si="110"/>
        <v>2.72</v>
      </c>
      <c r="AW187" s="246">
        <f t="shared" si="111"/>
        <v>0.74</v>
      </c>
      <c r="AX187" s="246">
        <f t="shared" si="112"/>
        <v>1.37</v>
      </c>
      <c r="AY187" s="252">
        <f t="shared" si="113"/>
        <v>4.83</v>
      </c>
      <c r="AZ187" s="249">
        <f t="shared" si="114"/>
        <v>2.72</v>
      </c>
      <c r="BA187" s="56">
        <f t="shared" si="115"/>
        <v>4</v>
      </c>
      <c r="BB187" s="246">
        <f t="shared" si="116"/>
        <v>0.19</v>
      </c>
      <c r="BC187" s="250">
        <f t="shared" si="117"/>
        <v>0.34</v>
      </c>
      <c r="BD187" s="246">
        <f t="shared" si="118"/>
        <v>2.72</v>
      </c>
      <c r="BE187" s="56">
        <v>4</v>
      </c>
      <c r="BF187" s="246">
        <f t="shared" si="119"/>
        <v>0.19</v>
      </c>
      <c r="BG187" s="250">
        <f t="shared" si="120"/>
        <v>0.34</v>
      </c>
      <c r="BH187" s="246">
        <f>INDEX('Mar - Aug'!AG:AG,MATCH(C187,'Mar - Aug'!C:C,0))</f>
        <v>2.66</v>
      </c>
      <c r="BI187" s="56">
        <v>4</v>
      </c>
      <c r="BJ187" s="246">
        <f>INDEX('Mar - Aug'!AK:AK,MATCH($C187,'Mar - Aug'!$C:$C,0))</f>
        <v>0.18</v>
      </c>
      <c r="BK187" s="246">
        <f>INDEX('Mar - Aug'!AL:AL,MATCH($C187,'Mar - Aug'!$C:$C,0))</f>
        <v>0.34</v>
      </c>
      <c r="BL187" s="246">
        <f>INDEX('Mar - Aug'!$AG:$AG,MATCH($C187,'Mar - Aug'!$C:$C,0))</f>
        <v>2.66</v>
      </c>
      <c r="BM187" s="56">
        <v>4</v>
      </c>
      <c r="BN187" s="246">
        <f>INDEX('Mar - Aug'!$AK:$AK,MATCH($C187,'Mar - Aug'!$C:$C,0))</f>
        <v>0.18</v>
      </c>
      <c r="BO187" s="246">
        <f>INDEX('Mar - Aug'!$AL:$AL,MATCH($C187,'Mar - Aug'!$C:$C,0))</f>
        <v>0.34</v>
      </c>
      <c r="BP187" s="60">
        <f>INDEX(FY2019_ALL_Targets!EB:EB,MATCH('Final Comp Values'!B187,FY2019_ALL_Targets!A:A,0))</f>
        <v>0</v>
      </c>
      <c r="BQ187" s="60">
        <f>+INDEX(FY2019_ALL_Targets!DY:DY,MATCH(B187,FY2019_ALL_Targets!A:A,0))</f>
        <v>2</v>
      </c>
      <c r="BR187" s="60">
        <f>+INDEX(FY2019_ALL_Targets!DZ:DZ,MATCH(B187,FY2019_ALL_Targets!A:A,0))</f>
        <v>3</v>
      </c>
      <c r="BS187" s="283">
        <f>+INDEX(FY2019_ALL_Targets!EA:EA,MATCH(B187,FY2019_ALL_Targets!A:A,0))</f>
        <v>0</v>
      </c>
      <c r="BT187" s="245">
        <f t="shared" si="136"/>
        <v>0</v>
      </c>
      <c r="BU187" s="245">
        <f t="shared" si="137"/>
        <v>0.36</v>
      </c>
      <c r="BV187" s="246">
        <f t="shared" si="138"/>
        <v>1.02</v>
      </c>
      <c r="BW187" s="284">
        <f t="shared" si="121"/>
        <v>84849.661297625251</v>
      </c>
      <c r="BX187" s="245">
        <f t="shared" si="122"/>
        <v>3.45</v>
      </c>
      <c r="BY187" s="246">
        <f t="shared" si="123"/>
        <v>212124.15324406317</v>
      </c>
      <c r="BZ187" s="285">
        <f t="shared" si="124"/>
        <v>6.0486283129803828E-4</v>
      </c>
      <c r="CA187" s="245">
        <f t="shared" si="125"/>
        <v>24616</v>
      </c>
      <c r="CB187" s="286">
        <f t="shared" si="126"/>
        <v>0.4</v>
      </c>
      <c r="CC187" s="268">
        <f t="shared" si="143"/>
        <v>-1.0000000000000231E-2</v>
      </c>
      <c r="CD187" s="267">
        <f t="shared" si="128"/>
        <v>296495.5583307271</v>
      </c>
      <c r="CE187" s="268">
        <f t="shared" si="129"/>
        <v>236740.15324406317</v>
      </c>
      <c r="CF187" s="268">
        <f t="shared" si="130"/>
        <v>-0.98</v>
      </c>
      <c r="CG187" s="270">
        <f t="shared" si="131"/>
        <v>-60158.519081596802</v>
      </c>
      <c r="CH187" s="270">
        <f t="shared" si="132"/>
        <v>-59755.40508666393</v>
      </c>
      <c r="CI187" s="269">
        <f t="shared" si="133"/>
        <v>-403.11399493287172</v>
      </c>
    </row>
    <row r="188" spans="1:87" s="57" customFormat="1" ht="15.75" customHeight="1" x14ac:dyDescent="0.25">
      <c r="A188" s="297">
        <v>1028603</v>
      </c>
      <c r="B188" s="297">
        <v>4676</v>
      </c>
      <c r="C188" s="347">
        <v>455594</v>
      </c>
      <c r="D188" s="219" t="s">
        <v>928</v>
      </c>
      <c r="E188" s="299" t="s">
        <v>567</v>
      </c>
      <c r="F188" s="299" t="s">
        <v>995</v>
      </c>
      <c r="G188" s="301" t="s">
        <v>915</v>
      </c>
      <c r="H188" s="302" t="s">
        <v>995</v>
      </c>
      <c r="I188" s="56" t="s">
        <v>35</v>
      </c>
      <c r="J188" s="229" t="s">
        <v>36</v>
      </c>
      <c r="K188" s="229" t="s">
        <v>35</v>
      </c>
      <c r="L188" s="56"/>
      <c r="M188" s="56"/>
      <c r="N188" s="58"/>
      <c r="O188" s="297">
        <v>1013408</v>
      </c>
      <c r="P188" s="303">
        <v>13243</v>
      </c>
      <c r="Q188" s="304">
        <v>41883</v>
      </c>
      <c r="R188" s="304">
        <v>42247</v>
      </c>
      <c r="S188" s="303">
        <f t="shared" si="98"/>
        <v>13243</v>
      </c>
      <c r="T188" s="59"/>
      <c r="U188" s="346">
        <f t="shared" si="134"/>
        <v>1.6349610803212439E-3</v>
      </c>
      <c r="V188" s="345">
        <f t="shared" si="135"/>
        <v>1.24689605926047E-3</v>
      </c>
      <c r="W188" s="27">
        <v>161034.13233258633</v>
      </c>
      <c r="X188" s="27">
        <v>161034</v>
      </c>
      <c r="Y188" s="305">
        <f t="shared" si="99"/>
        <v>317289.72694342246</v>
      </c>
      <c r="Z188" s="53">
        <f t="shared" si="144"/>
        <v>21529.54</v>
      </c>
      <c r="AA188" s="54">
        <f t="shared" si="144"/>
        <v>21529.54</v>
      </c>
      <c r="AB188" s="54">
        <f t="shared" si="144"/>
        <v>21529.54</v>
      </c>
      <c r="AC188" s="54">
        <f t="shared" si="144"/>
        <v>21529.54</v>
      </c>
      <c r="AD188" s="52">
        <f t="shared" si="100"/>
        <v>86118.14</v>
      </c>
      <c r="AE188" s="53">
        <f t="shared" si="145"/>
        <v>39983.42</v>
      </c>
      <c r="AF188" s="53">
        <f t="shared" si="145"/>
        <v>39983.42</v>
      </c>
      <c r="AG188" s="53">
        <f t="shared" si="145"/>
        <v>39983.42</v>
      </c>
      <c r="AH188" s="53">
        <f t="shared" si="145"/>
        <v>39983.42</v>
      </c>
      <c r="AI188" s="52">
        <f t="shared" si="101"/>
        <v>159933.68788495901</v>
      </c>
      <c r="AJ188" s="55">
        <f t="shared" si="102"/>
        <v>563341.55482838152</v>
      </c>
      <c r="AK188" s="219" t="s">
        <v>928</v>
      </c>
      <c r="AL188" s="220">
        <v>26039.070668243694</v>
      </c>
      <c r="AM188" s="242"/>
      <c r="AN188" s="242"/>
      <c r="AO188" s="242">
        <f t="shared" si="103"/>
        <v>341171.74940152955</v>
      </c>
      <c r="AP188" s="243">
        <f t="shared" si="104"/>
        <v>92600.150537634414</v>
      </c>
      <c r="AQ188" s="244">
        <f t="shared" si="105"/>
        <v>171971.70740318176</v>
      </c>
      <c r="AR188" s="245">
        <f t="shared" si="106"/>
        <v>13.1</v>
      </c>
      <c r="AS188" s="246">
        <f t="shared" si="107"/>
        <v>3.56</v>
      </c>
      <c r="AT188" s="246">
        <f t="shared" si="108"/>
        <v>6.6</v>
      </c>
      <c r="AU188" s="251">
        <f t="shared" si="109"/>
        <v>23.259999999999998</v>
      </c>
      <c r="AV188" s="245">
        <f t="shared" si="110"/>
        <v>12.19</v>
      </c>
      <c r="AW188" s="246">
        <f t="shared" si="111"/>
        <v>3.31</v>
      </c>
      <c r="AX188" s="246">
        <f t="shared" si="112"/>
        <v>6.14</v>
      </c>
      <c r="AY188" s="252">
        <f t="shared" si="113"/>
        <v>21.64</v>
      </c>
      <c r="AZ188" s="249">
        <f t="shared" si="114"/>
        <v>12.19</v>
      </c>
      <c r="BA188" s="56">
        <f t="shared" si="115"/>
        <v>4</v>
      </c>
      <c r="BB188" s="246">
        <f t="shared" si="116"/>
        <v>0.83</v>
      </c>
      <c r="BC188" s="250">
        <f t="shared" si="117"/>
        <v>1.54</v>
      </c>
      <c r="BD188" s="246">
        <f t="shared" si="118"/>
        <v>12.19</v>
      </c>
      <c r="BE188" s="56">
        <v>4</v>
      </c>
      <c r="BF188" s="246">
        <f t="shared" si="119"/>
        <v>0.83</v>
      </c>
      <c r="BG188" s="250">
        <f t="shared" si="120"/>
        <v>1.54</v>
      </c>
      <c r="BH188" s="246">
        <f>INDEX('Mar - Aug'!AG:AG,MATCH(C188,'Mar - Aug'!C:C,0))</f>
        <v>12.87</v>
      </c>
      <c r="BI188" s="56">
        <v>4</v>
      </c>
      <c r="BJ188" s="246">
        <f>INDEX('Mar - Aug'!AK:AK,MATCH($C188,'Mar - Aug'!$C:$C,0))</f>
        <v>0.87</v>
      </c>
      <c r="BK188" s="246">
        <f>INDEX('Mar - Aug'!AL:AL,MATCH($C188,'Mar - Aug'!$C:$C,0))</f>
        <v>1.62</v>
      </c>
      <c r="BL188" s="246">
        <f>INDEX('Mar - Aug'!$AG:$AG,MATCH($C188,'Mar - Aug'!$C:$C,0))</f>
        <v>12.87</v>
      </c>
      <c r="BM188" s="56">
        <v>4</v>
      </c>
      <c r="BN188" s="246">
        <f>INDEX('Mar - Aug'!$AK:$AK,MATCH($C188,'Mar - Aug'!$C:$C,0))</f>
        <v>0.87</v>
      </c>
      <c r="BO188" s="246">
        <f>INDEX('Mar - Aug'!$AL:$AL,MATCH($C188,'Mar - Aug'!$C:$C,0))</f>
        <v>1.62</v>
      </c>
      <c r="BP188" s="60">
        <f>INDEX(FY2019_ALL_Targets!EB:EB,MATCH('Final Comp Values'!B188,FY2019_ALL_Targets!A:A,0))</f>
        <v>0</v>
      </c>
      <c r="BQ188" s="60">
        <f>+INDEX(FY2019_ALL_Targets!DY:DY,MATCH(B188,FY2019_ALL_Targets!A:A,0))</f>
        <v>1</v>
      </c>
      <c r="BR188" s="60">
        <f>+INDEX(FY2019_ALL_Targets!DZ:DZ,MATCH(B188,FY2019_ALL_Targets!A:A,0))</f>
        <v>1</v>
      </c>
      <c r="BS188" s="283">
        <f>+INDEX(FY2019_ALL_Targets!EA:EA,MATCH(B188,FY2019_ALL_Targets!A:A,0))</f>
        <v>0</v>
      </c>
      <c r="BT188" s="245">
        <f t="shared" si="136"/>
        <v>0</v>
      </c>
      <c r="BU188" s="245">
        <f t="shared" si="137"/>
        <v>0.87</v>
      </c>
      <c r="BV188" s="246">
        <f t="shared" si="138"/>
        <v>1.62</v>
      </c>
      <c r="BW188" s="284">
        <f t="shared" si="121"/>
        <v>64837.285963926806</v>
      </c>
      <c r="BX188" s="245">
        <f t="shared" si="122"/>
        <v>19.149999999999999</v>
      </c>
      <c r="BY188" s="246">
        <f t="shared" si="123"/>
        <v>498648.20329686668</v>
      </c>
      <c r="BZ188" s="285">
        <f t="shared" si="124"/>
        <v>1.4218737444801751E-3</v>
      </c>
      <c r="CA188" s="245">
        <f t="shared" si="125"/>
        <v>57865.760000000002</v>
      </c>
      <c r="CB188" s="286">
        <f t="shared" si="126"/>
        <v>2.2200000000000002</v>
      </c>
      <c r="CC188" s="268">
        <f t="shared" si="143"/>
        <v>-2.9999999999999361E-2</v>
      </c>
      <c r="CD188" s="267">
        <f t="shared" si="128"/>
        <v>563341.55482838152</v>
      </c>
      <c r="CE188" s="268">
        <f t="shared" si="129"/>
        <v>556513.96329686663</v>
      </c>
      <c r="CF188" s="268">
        <f t="shared" si="130"/>
        <v>-0.27000000000000313</v>
      </c>
      <c r="CG188" s="270">
        <f t="shared" si="131"/>
        <v>-7028.7532256776694</v>
      </c>
      <c r="CH188" s="270">
        <f t="shared" si="132"/>
        <v>-6827.5915315148886</v>
      </c>
      <c r="CI188" s="269">
        <f t="shared" si="133"/>
        <v>-201.1616941627808</v>
      </c>
    </row>
    <row r="189" spans="1:87" s="57" customFormat="1" ht="15.75" customHeight="1" x14ac:dyDescent="0.25">
      <c r="A189" s="297">
        <v>1026566</v>
      </c>
      <c r="B189" s="297">
        <v>4681</v>
      </c>
      <c r="C189" s="347">
        <v>455934</v>
      </c>
      <c r="D189" s="219" t="s">
        <v>913</v>
      </c>
      <c r="E189" s="299" t="s">
        <v>2672</v>
      </c>
      <c r="F189" s="299" t="s">
        <v>965</v>
      </c>
      <c r="G189" s="301" t="s">
        <v>915</v>
      </c>
      <c r="H189" s="302" t="s">
        <v>965</v>
      </c>
      <c r="I189" s="56" t="s">
        <v>35</v>
      </c>
      <c r="J189" s="229" t="s">
        <v>35</v>
      </c>
      <c r="K189" s="229" t="s">
        <v>35</v>
      </c>
      <c r="L189" s="56"/>
      <c r="M189" s="56"/>
      <c r="N189" s="58"/>
      <c r="O189" s="297">
        <v>1026566</v>
      </c>
      <c r="P189" s="303">
        <v>5545</v>
      </c>
      <c r="Q189" s="304">
        <v>42036</v>
      </c>
      <c r="R189" s="304">
        <v>42185</v>
      </c>
      <c r="S189" s="303">
        <f t="shared" si="98"/>
        <v>13493</v>
      </c>
      <c r="T189" s="59"/>
      <c r="U189" s="346">
        <f t="shared" si="134"/>
        <v>1.6658257084327225E-3</v>
      </c>
      <c r="V189" s="345">
        <f t="shared" si="135"/>
        <v>1.2704348355811767E-3</v>
      </c>
      <c r="W189" s="27">
        <v>164074.11820319315</v>
      </c>
      <c r="X189" s="27">
        <v>164074.12</v>
      </c>
      <c r="Y189" s="305">
        <f t="shared" si="99"/>
        <v>323279.48996810388</v>
      </c>
      <c r="Z189" s="53">
        <f t="shared" si="144"/>
        <v>21935.97</v>
      </c>
      <c r="AA189" s="54">
        <f t="shared" si="144"/>
        <v>21935.97</v>
      </c>
      <c r="AB189" s="54">
        <f t="shared" si="144"/>
        <v>21935.97</v>
      </c>
      <c r="AC189" s="54">
        <f t="shared" si="144"/>
        <v>21935.97</v>
      </c>
      <c r="AD189" s="52">
        <f t="shared" si="100"/>
        <v>87743.87</v>
      </c>
      <c r="AE189" s="53">
        <f t="shared" si="145"/>
        <v>40738.22</v>
      </c>
      <c r="AF189" s="53">
        <f t="shared" si="145"/>
        <v>40738.22</v>
      </c>
      <c r="AG189" s="53">
        <f t="shared" si="145"/>
        <v>40738.22</v>
      </c>
      <c r="AH189" s="53">
        <f t="shared" si="145"/>
        <v>40738.22</v>
      </c>
      <c r="AI189" s="52">
        <f t="shared" si="101"/>
        <v>162952.89969280016</v>
      </c>
      <c r="AJ189" s="55">
        <f t="shared" si="102"/>
        <v>573976.25966090406</v>
      </c>
      <c r="AK189" s="219" t="s">
        <v>913</v>
      </c>
      <c r="AL189" s="220">
        <v>61485.26180987338</v>
      </c>
      <c r="AM189" s="242"/>
      <c r="AN189" s="242"/>
      <c r="AO189" s="242">
        <f t="shared" si="103"/>
        <v>347612.35480441281</v>
      </c>
      <c r="AP189" s="243">
        <f t="shared" si="104"/>
        <v>94348.247311827959</v>
      </c>
      <c r="AQ189" s="244">
        <f t="shared" si="105"/>
        <v>175218.17171268834</v>
      </c>
      <c r="AR189" s="245">
        <f t="shared" si="106"/>
        <v>5.65</v>
      </c>
      <c r="AS189" s="246">
        <f t="shared" si="107"/>
        <v>1.53</v>
      </c>
      <c r="AT189" s="246">
        <f t="shared" si="108"/>
        <v>2.85</v>
      </c>
      <c r="AU189" s="251">
        <f t="shared" si="109"/>
        <v>10.030000000000001</v>
      </c>
      <c r="AV189" s="245">
        <f t="shared" si="110"/>
        <v>5.26</v>
      </c>
      <c r="AW189" s="246">
        <f t="shared" si="111"/>
        <v>1.43</v>
      </c>
      <c r="AX189" s="246">
        <f t="shared" si="112"/>
        <v>2.65</v>
      </c>
      <c r="AY189" s="252">
        <f t="shared" si="113"/>
        <v>9.34</v>
      </c>
      <c r="AZ189" s="249">
        <f t="shared" si="114"/>
        <v>5.26</v>
      </c>
      <c r="BA189" s="56">
        <f t="shared" si="115"/>
        <v>4</v>
      </c>
      <c r="BB189" s="246">
        <f t="shared" si="116"/>
        <v>0.36</v>
      </c>
      <c r="BC189" s="250">
        <f t="shared" si="117"/>
        <v>0.66</v>
      </c>
      <c r="BD189" s="246">
        <f t="shared" si="118"/>
        <v>5.26</v>
      </c>
      <c r="BE189" s="56">
        <v>4</v>
      </c>
      <c r="BF189" s="246">
        <f t="shared" si="119"/>
        <v>0.36</v>
      </c>
      <c r="BG189" s="250">
        <f t="shared" si="120"/>
        <v>0.66</v>
      </c>
      <c r="BH189" s="246">
        <f>INDEX('Mar - Aug'!AG:AG,MATCH(C189,'Mar - Aug'!C:C,0))</f>
        <v>5.15</v>
      </c>
      <c r="BI189" s="56">
        <v>4</v>
      </c>
      <c r="BJ189" s="246">
        <f>INDEX('Mar - Aug'!AK:AK,MATCH($C189,'Mar - Aug'!$C:$C,0))</f>
        <v>0.35</v>
      </c>
      <c r="BK189" s="246">
        <f>INDEX('Mar - Aug'!AL:AL,MATCH($C189,'Mar - Aug'!$C:$C,0))</f>
        <v>0.65</v>
      </c>
      <c r="BL189" s="246">
        <f>INDEX('Mar - Aug'!$AG:$AG,MATCH($C189,'Mar - Aug'!$C:$C,0))</f>
        <v>5.15</v>
      </c>
      <c r="BM189" s="56">
        <v>4</v>
      </c>
      <c r="BN189" s="246">
        <f>INDEX('Mar - Aug'!$AK:$AK,MATCH($C189,'Mar - Aug'!$C:$C,0))</f>
        <v>0.35</v>
      </c>
      <c r="BO189" s="246">
        <f>INDEX('Mar - Aug'!$AL:$AL,MATCH($C189,'Mar - Aug'!$C:$C,0))</f>
        <v>0.65</v>
      </c>
      <c r="BP189" s="60">
        <f>INDEX(FY2019_ALL_Targets!EB:EB,MATCH('Final Comp Values'!B189,FY2019_ALL_Targets!A:A,0))</f>
        <v>0</v>
      </c>
      <c r="BQ189" s="60">
        <f>+INDEX(FY2019_ALL_Targets!DY:DY,MATCH(B189,FY2019_ALL_Targets!A:A,0))</f>
        <v>0</v>
      </c>
      <c r="BR189" s="60">
        <f>+INDEX(FY2019_ALL_Targets!DZ:DZ,MATCH(B189,FY2019_ALL_Targets!A:A,0))</f>
        <v>0</v>
      </c>
      <c r="BS189" s="283">
        <f>+INDEX(FY2019_ALL_Targets!EA:EA,MATCH(B189,FY2019_ALL_Targets!A:A,0))</f>
        <v>0</v>
      </c>
      <c r="BT189" s="245">
        <f t="shared" si="136"/>
        <v>0</v>
      </c>
      <c r="BU189" s="245">
        <f t="shared" si="137"/>
        <v>0</v>
      </c>
      <c r="BV189" s="246">
        <f t="shared" si="138"/>
        <v>0</v>
      </c>
      <c r="BW189" s="284">
        <f t="shared" si="121"/>
        <v>0</v>
      </c>
      <c r="BX189" s="245">
        <f t="shared" si="122"/>
        <v>9.34</v>
      </c>
      <c r="BY189" s="246">
        <f t="shared" si="123"/>
        <v>574272.34530421731</v>
      </c>
      <c r="BZ189" s="285">
        <f t="shared" si="124"/>
        <v>1.6375127084996164E-3</v>
      </c>
      <c r="CA189" s="245">
        <f t="shared" si="125"/>
        <v>66641.58</v>
      </c>
      <c r="CB189" s="286">
        <f t="shared" si="126"/>
        <v>1.08</v>
      </c>
      <c r="CC189" s="268">
        <f t="shared" si="143"/>
        <v>0</v>
      </c>
      <c r="CD189" s="267">
        <f t="shared" si="128"/>
        <v>573976.25966090406</v>
      </c>
      <c r="CE189" s="268">
        <f t="shared" si="129"/>
        <v>640913.92530421726</v>
      </c>
      <c r="CF189" s="268">
        <f t="shared" si="130"/>
        <v>1.08</v>
      </c>
      <c r="CG189" s="270">
        <f t="shared" si="131"/>
        <v>66369.845870854013</v>
      </c>
      <c r="CH189" s="270">
        <f t="shared" si="132"/>
        <v>66937.665643313201</v>
      </c>
      <c r="CI189" s="269">
        <f t="shared" si="133"/>
        <v>-567.81977245918824</v>
      </c>
    </row>
    <row r="190" spans="1:87" s="57" customFormat="1" ht="15.75" customHeight="1" x14ac:dyDescent="0.25">
      <c r="A190" s="297">
        <v>1028830</v>
      </c>
      <c r="B190" s="297">
        <v>4688</v>
      </c>
      <c r="C190" s="347">
        <v>455651</v>
      </c>
      <c r="D190" s="219" t="s">
        <v>937</v>
      </c>
      <c r="E190" s="299" t="s">
        <v>2412</v>
      </c>
      <c r="F190" s="299" t="s">
        <v>966</v>
      </c>
      <c r="G190" s="301" t="s">
        <v>915</v>
      </c>
      <c r="H190" s="302" t="s">
        <v>203</v>
      </c>
      <c r="I190" s="56" t="s">
        <v>35</v>
      </c>
      <c r="J190" s="229" t="s">
        <v>36</v>
      </c>
      <c r="K190" s="229" t="s">
        <v>35</v>
      </c>
      <c r="L190" s="56"/>
      <c r="M190" s="56"/>
      <c r="N190" s="58"/>
      <c r="O190" s="297">
        <v>1013401</v>
      </c>
      <c r="P190" s="303">
        <v>27352</v>
      </c>
      <c r="Q190" s="304">
        <v>41883</v>
      </c>
      <c r="R190" s="304">
        <v>42247</v>
      </c>
      <c r="S190" s="303">
        <f t="shared" si="98"/>
        <v>27352</v>
      </c>
      <c r="T190" s="59"/>
      <c r="U190" s="346">
        <f t="shared" si="134"/>
        <v>3.3768372324206497E-3</v>
      </c>
      <c r="V190" s="345">
        <f t="shared" si="135"/>
        <v>2.5753304396958676E-3</v>
      </c>
      <c r="W190" s="27">
        <v>332598.77577855473</v>
      </c>
      <c r="X190" s="27">
        <v>332598.78000000003</v>
      </c>
      <c r="Y190" s="305">
        <f t="shared" si="99"/>
        <v>655327.99300434126</v>
      </c>
      <c r="Z190" s="53">
        <f t="shared" si="144"/>
        <v>44466.95</v>
      </c>
      <c r="AA190" s="54">
        <f t="shared" si="144"/>
        <v>44466.95</v>
      </c>
      <c r="AB190" s="54">
        <f t="shared" si="144"/>
        <v>44466.95</v>
      </c>
      <c r="AC190" s="54">
        <f t="shared" si="144"/>
        <v>44466.95</v>
      </c>
      <c r="AD190" s="52">
        <f t="shared" si="100"/>
        <v>177867.81</v>
      </c>
      <c r="AE190" s="53">
        <f t="shared" si="145"/>
        <v>82581.48</v>
      </c>
      <c r="AF190" s="53">
        <f t="shared" si="145"/>
        <v>82581.48</v>
      </c>
      <c r="AG190" s="53">
        <f t="shared" si="145"/>
        <v>82581.48</v>
      </c>
      <c r="AH190" s="53">
        <f t="shared" si="145"/>
        <v>82581.48</v>
      </c>
      <c r="AI190" s="52">
        <f t="shared" si="101"/>
        <v>330325.92547227966</v>
      </c>
      <c r="AJ190" s="55">
        <f t="shared" si="102"/>
        <v>1163521.7284766207</v>
      </c>
      <c r="AK190" s="219" t="s">
        <v>937</v>
      </c>
      <c r="AL190" s="220">
        <v>69918.451574351406</v>
      </c>
      <c r="AM190" s="242"/>
      <c r="AN190" s="242"/>
      <c r="AO190" s="242">
        <f t="shared" si="103"/>
        <v>704653.75591864658</v>
      </c>
      <c r="AP190" s="243">
        <f t="shared" si="104"/>
        <v>191255.70967741936</v>
      </c>
      <c r="AQ190" s="244">
        <f t="shared" si="105"/>
        <v>355189.1671744943</v>
      </c>
      <c r="AR190" s="245">
        <f t="shared" si="106"/>
        <v>10.08</v>
      </c>
      <c r="AS190" s="246">
        <f t="shared" si="107"/>
        <v>2.74</v>
      </c>
      <c r="AT190" s="246">
        <f t="shared" si="108"/>
        <v>5.08</v>
      </c>
      <c r="AU190" s="251">
        <f t="shared" si="109"/>
        <v>17.899999999999999</v>
      </c>
      <c r="AV190" s="245">
        <f t="shared" si="110"/>
        <v>9.3699999999999992</v>
      </c>
      <c r="AW190" s="246">
        <f t="shared" si="111"/>
        <v>2.54</v>
      </c>
      <c r="AX190" s="246">
        <f t="shared" si="112"/>
        <v>4.72</v>
      </c>
      <c r="AY190" s="252">
        <f t="shared" si="113"/>
        <v>16.63</v>
      </c>
      <c r="AZ190" s="249">
        <f t="shared" si="114"/>
        <v>9.3699999999999992</v>
      </c>
      <c r="BA190" s="56">
        <f t="shared" si="115"/>
        <v>4</v>
      </c>
      <c r="BB190" s="246">
        <f t="shared" si="116"/>
        <v>0.64</v>
      </c>
      <c r="BC190" s="250">
        <f t="shared" si="117"/>
        <v>1.18</v>
      </c>
      <c r="BD190" s="246">
        <f t="shared" si="118"/>
        <v>9.3699999999999992</v>
      </c>
      <c r="BE190" s="56">
        <v>4</v>
      </c>
      <c r="BF190" s="246">
        <f t="shared" si="119"/>
        <v>0.64</v>
      </c>
      <c r="BG190" s="250">
        <f t="shared" si="120"/>
        <v>1.18</v>
      </c>
      <c r="BH190" s="246">
        <f>INDEX('Mar - Aug'!AG:AG,MATCH(C190,'Mar - Aug'!C:C,0))</f>
        <v>9.1</v>
      </c>
      <c r="BI190" s="56">
        <v>4</v>
      </c>
      <c r="BJ190" s="246">
        <f>INDEX('Mar - Aug'!AK:AK,MATCH($C190,'Mar - Aug'!$C:$C,0))</f>
        <v>0.62</v>
      </c>
      <c r="BK190" s="246">
        <f>INDEX('Mar - Aug'!AL:AL,MATCH($C190,'Mar - Aug'!$C:$C,0))</f>
        <v>1.1499999999999999</v>
      </c>
      <c r="BL190" s="246">
        <f>INDEX('Mar - Aug'!$AG:$AG,MATCH($C190,'Mar - Aug'!$C:$C,0))</f>
        <v>9.1</v>
      </c>
      <c r="BM190" s="56">
        <v>4</v>
      </c>
      <c r="BN190" s="246">
        <f>INDEX('Mar - Aug'!$AK:$AK,MATCH($C190,'Mar - Aug'!$C:$C,0))</f>
        <v>0.62</v>
      </c>
      <c r="BO190" s="246">
        <f>INDEX('Mar - Aug'!$AL:$AL,MATCH($C190,'Mar - Aug'!$C:$C,0))</f>
        <v>1.1499999999999999</v>
      </c>
      <c r="BP190" s="60">
        <f>INDEX(FY2019_ALL_Targets!EB:EB,MATCH('Final Comp Values'!B190,FY2019_ALL_Targets!A:A,0))</f>
        <v>0</v>
      </c>
      <c r="BQ190" s="60">
        <f>+INDEX(FY2019_ALL_Targets!DY:DY,MATCH(B190,FY2019_ALL_Targets!A:A,0))</f>
        <v>0</v>
      </c>
      <c r="BR190" s="60">
        <f>+INDEX(FY2019_ALL_Targets!DZ:DZ,MATCH(B190,FY2019_ALL_Targets!A:A,0))</f>
        <v>0</v>
      </c>
      <c r="BS190" s="283">
        <f>+INDEX(FY2019_ALL_Targets!EA:EA,MATCH(B190,FY2019_ALL_Targets!A:A,0))</f>
        <v>0</v>
      </c>
      <c r="BT190" s="245">
        <f t="shared" si="136"/>
        <v>0</v>
      </c>
      <c r="BU190" s="245">
        <f t="shared" si="137"/>
        <v>0</v>
      </c>
      <c r="BV190" s="246">
        <f t="shared" si="138"/>
        <v>0</v>
      </c>
      <c r="BW190" s="284">
        <f t="shared" si="121"/>
        <v>0</v>
      </c>
      <c r="BX190" s="245">
        <f t="shared" si="122"/>
        <v>16.63</v>
      </c>
      <c r="BY190" s="246">
        <f t="shared" si="123"/>
        <v>1162743.8496814638</v>
      </c>
      <c r="BZ190" s="285">
        <f t="shared" si="124"/>
        <v>3.3155137038237983E-3</v>
      </c>
      <c r="CA190" s="245">
        <f t="shared" si="125"/>
        <v>134930.9</v>
      </c>
      <c r="CB190" s="286">
        <f t="shared" si="126"/>
        <v>1.93</v>
      </c>
      <c r="CC190" s="268">
        <f t="shared" si="143"/>
        <v>-1.9999999999998908E-2</v>
      </c>
      <c r="CD190" s="267">
        <f t="shared" si="128"/>
        <v>1163521.7284766207</v>
      </c>
      <c r="CE190" s="268">
        <f t="shared" si="129"/>
        <v>1297674.7496814637</v>
      </c>
      <c r="CF190" s="268">
        <f t="shared" si="130"/>
        <v>1.9299999999999997</v>
      </c>
      <c r="CG190" s="270">
        <f t="shared" si="131"/>
        <v>135032.88851231977</v>
      </c>
      <c r="CH190" s="270">
        <f t="shared" si="132"/>
        <v>134153.02120484295</v>
      </c>
      <c r="CI190" s="269">
        <f t="shared" si="133"/>
        <v>879.86730747681577</v>
      </c>
    </row>
    <row r="191" spans="1:87" s="57" customFormat="1" ht="15.75" customHeight="1" x14ac:dyDescent="0.25">
      <c r="A191" s="297">
        <v>1025711</v>
      </c>
      <c r="B191" s="297">
        <v>4701</v>
      </c>
      <c r="C191" s="347">
        <v>675226</v>
      </c>
      <c r="D191" s="219" t="s">
        <v>925</v>
      </c>
      <c r="E191" s="299" t="s">
        <v>569</v>
      </c>
      <c r="F191" s="299" t="s">
        <v>933</v>
      </c>
      <c r="G191" s="301" t="s">
        <v>915</v>
      </c>
      <c r="H191" s="302" t="s">
        <v>934</v>
      </c>
      <c r="I191" s="56" t="s">
        <v>35</v>
      </c>
      <c r="J191" s="229" t="s">
        <v>35</v>
      </c>
      <c r="K191" s="229" t="s">
        <v>35</v>
      </c>
      <c r="L191" s="56"/>
      <c r="M191" s="56"/>
      <c r="N191" s="58"/>
      <c r="O191" s="297">
        <v>1025711</v>
      </c>
      <c r="P191" s="303">
        <v>22430</v>
      </c>
      <c r="Q191" s="304">
        <v>41821</v>
      </c>
      <c r="R191" s="304">
        <v>42185</v>
      </c>
      <c r="S191" s="303">
        <f t="shared" si="98"/>
        <v>22430</v>
      </c>
      <c r="T191" s="59"/>
      <c r="U191" s="346">
        <f t="shared" si="134"/>
        <v>2.7691744341618594E-3</v>
      </c>
      <c r="V191" s="345">
        <f t="shared" si="135"/>
        <v>2.1118990114937963E-3</v>
      </c>
      <c r="W191" s="27">
        <v>272747.53365884704</v>
      </c>
      <c r="X191" s="27">
        <v>272747.53000000003</v>
      </c>
      <c r="Y191" s="305">
        <f t="shared" si="99"/>
        <v>537401.53857441409</v>
      </c>
      <c r="Z191" s="53">
        <f t="shared" si="144"/>
        <v>36465.11</v>
      </c>
      <c r="AA191" s="54">
        <f t="shared" si="144"/>
        <v>36465.11</v>
      </c>
      <c r="AB191" s="54">
        <f t="shared" si="144"/>
        <v>36465.11</v>
      </c>
      <c r="AC191" s="54">
        <f t="shared" si="144"/>
        <v>36465.11</v>
      </c>
      <c r="AD191" s="52">
        <f t="shared" si="100"/>
        <v>145860.44</v>
      </c>
      <c r="AE191" s="53">
        <f t="shared" si="145"/>
        <v>67720.92</v>
      </c>
      <c r="AF191" s="53">
        <f t="shared" si="145"/>
        <v>67720.92</v>
      </c>
      <c r="AG191" s="53">
        <f t="shared" si="145"/>
        <v>67720.92</v>
      </c>
      <c r="AH191" s="53">
        <f t="shared" si="145"/>
        <v>67720.92</v>
      </c>
      <c r="AI191" s="52">
        <f t="shared" si="101"/>
        <v>270883.68339950399</v>
      </c>
      <c r="AJ191" s="55">
        <f t="shared" si="102"/>
        <v>954145.66197391809</v>
      </c>
      <c r="AK191" s="219" t="s">
        <v>925</v>
      </c>
      <c r="AL191" s="220">
        <v>58482.872744368782</v>
      </c>
      <c r="AM191" s="242"/>
      <c r="AN191" s="242"/>
      <c r="AO191" s="242">
        <f t="shared" si="103"/>
        <v>577851.11674668186</v>
      </c>
      <c r="AP191" s="243">
        <f t="shared" si="104"/>
        <v>156839.18279569893</v>
      </c>
      <c r="AQ191" s="244">
        <f t="shared" si="105"/>
        <v>291272.77784892905</v>
      </c>
      <c r="AR191" s="245">
        <f t="shared" si="106"/>
        <v>9.8800000000000008</v>
      </c>
      <c r="AS191" s="246">
        <f t="shared" si="107"/>
        <v>2.68</v>
      </c>
      <c r="AT191" s="246">
        <f t="shared" si="108"/>
        <v>4.9800000000000004</v>
      </c>
      <c r="AU191" s="251">
        <f t="shared" si="109"/>
        <v>17.54</v>
      </c>
      <c r="AV191" s="245">
        <f t="shared" si="110"/>
        <v>9.19</v>
      </c>
      <c r="AW191" s="246">
        <f t="shared" si="111"/>
        <v>2.4900000000000002</v>
      </c>
      <c r="AX191" s="246">
        <f t="shared" si="112"/>
        <v>4.63</v>
      </c>
      <c r="AY191" s="252">
        <f t="shared" si="113"/>
        <v>16.309999999999999</v>
      </c>
      <c r="AZ191" s="249">
        <f t="shared" si="114"/>
        <v>9.19</v>
      </c>
      <c r="BA191" s="56">
        <f t="shared" si="115"/>
        <v>4</v>
      </c>
      <c r="BB191" s="246">
        <f t="shared" si="116"/>
        <v>0.62</v>
      </c>
      <c r="BC191" s="250">
        <f t="shared" si="117"/>
        <v>1.1599999999999999</v>
      </c>
      <c r="BD191" s="246">
        <f t="shared" si="118"/>
        <v>9.19</v>
      </c>
      <c r="BE191" s="56">
        <v>4</v>
      </c>
      <c r="BF191" s="246">
        <f t="shared" si="119"/>
        <v>0.62</v>
      </c>
      <c r="BG191" s="250">
        <f t="shared" si="120"/>
        <v>1.1599999999999999</v>
      </c>
      <c r="BH191" s="246">
        <f>INDEX('Mar - Aug'!AG:AG,MATCH(C191,'Mar - Aug'!C:C,0))</f>
        <v>9.24</v>
      </c>
      <c r="BI191" s="56">
        <v>4</v>
      </c>
      <c r="BJ191" s="246">
        <f>INDEX('Mar - Aug'!AK:AK,MATCH($C191,'Mar - Aug'!$C:$C,0))</f>
        <v>0.63</v>
      </c>
      <c r="BK191" s="246">
        <f>INDEX('Mar - Aug'!AL:AL,MATCH($C191,'Mar - Aug'!$C:$C,0))</f>
        <v>1.17</v>
      </c>
      <c r="BL191" s="246">
        <f>INDEX('Mar - Aug'!$AG:$AG,MATCH($C191,'Mar - Aug'!$C:$C,0))</f>
        <v>9.24</v>
      </c>
      <c r="BM191" s="56">
        <v>4</v>
      </c>
      <c r="BN191" s="246">
        <f>INDEX('Mar - Aug'!$AK:$AK,MATCH($C191,'Mar - Aug'!$C:$C,0))</f>
        <v>0.63</v>
      </c>
      <c r="BO191" s="246">
        <f>INDEX('Mar - Aug'!$AL:$AL,MATCH($C191,'Mar - Aug'!$C:$C,0))</f>
        <v>1.17</v>
      </c>
      <c r="BP191" s="60">
        <f>INDEX(FY2019_ALL_Targets!EB:EB,MATCH('Final Comp Values'!B191,FY2019_ALL_Targets!A:A,0))</f>
        <v>0</v>
      </c>
      <c r="BQ191" s="60">
        <f>+INDEX(FY2019_ALL_Targets!DY:DY,MATCH(B191,FY2019_ALL_Targets!A:A,0))</f>
        <v>1</v>
      </c>
      <c r="BR191" s="60">
        <f>+INDEX(FY2019_ALL_Targets!DZ:DZ,MATCH(B191,FY2019_ALL_Targets!A:A,0))</f>
        <v>1</v>
      </c>
      <c r="BS191" s="283">
        <f>+INDEX(FY2019_ALL_Targets!EA:EA,MATCH(B191,FY2019_ALL_Targets!A:A,0))</f>
        <v>0</v>
      </c>
      <c r="BT191" s="245">
        <f t="shared" si="136"/>
        <v>0</v>
      </c>
      <c r="BU191" s="245">
        <f t="shared" si="137"/>
        <v>0.63</v>
      </c>
      <c r="BV191" s="246">
        <f t="shared" si="138"/>
        <v>1.17</v>
      </c>
      <c r="BW191" s="284">
        <f t="shared" si="121"/>
        <v>105269.17093986379</v>
      </c>
      <c r="BX191" s="245">
        <f t="shared" si="122"/>
        <v>14.509999999999998</v>
      </c>
      <c r="BY191" s="246">
        <f t="shared" si="123"/>
        <v>848586.48352079093</v>
      </c>
      <c r="BZ191" s="285">
        <f t="shared" si="124"/>
        <v>2.4197075871556701E-3</v>
      </c>
      <c r="CA191" s="245">
        <f t="shared" si="125"/>
        <v>98474.43</v>
      </c>
      <c r="CB191" s="286">
        <f t="shared" si="126"/>
        <v>1.68</v>
      </c>
      <c r="CC191" s="268">
        <f t="shared" si="143"/>
        <v>0</v>
      </c>
      <c r="CD191" s="267">
        <f t="shared" si="128"/>
        <v>954145.66197391809</v>
      </c>
      <c r="CE191" s="268">
        <f t="shared" si="129"/>
        <v>947060.91352079087</v>
      </c>
      <c r="CF191" s="268">
        <f t="shared" si="130"/>
        <v>-0.12000000000000099</v>
      </c>
      <c r="CG191" s="270">
        <f t="shared" si="131"/>
        <v>-7020.0784449338516</v>
      </c>
      <c r="CH191" s="270">
        <f t="shared" si="132"/>
        <v>-7084.7484531272203</v>
      </c>
      <c r="CI191" s="269">
        <f t="shared" si="133"/>
        <v>64.670008193368631</v>
      </c>
    </row>
    <row r="192" spans="1:87" s="57" customFormat="1" ht="15.75" customHeight="1" x14ac:dyDescent="0.25">
      <c r="A192" s="297">
        <v>1026681</v>
      </c>
      <c r="B192" s="297">
        <v>4705</v>
      </c>
      <c r="C192" s="347">
        <v>675495</v>
      </c>
      <c r="D192" s="219" t="s">
        <v>930</v>
      </c>
      <c r="E192" s="299" t="s">
        <v>571</v>
      </c>
      <c r="F192" s="299" t="s">
        <v>2507</v>
      </c>
      <c r="G192" s="301" t="s">
        <v>915</v>
      </c>
      <c r="H192" s="302" t="s">
        <v>2977</v>
      </c>
      <c r="I192" s="56" t="s">
        <v>35</v>
      </c>
      <c r="J192" s="229" t="s">
        <v>35</v>
      </c>
      <c r="K192" s="229" t="s">
        <v>35</v>
      </c>
      <c r="L192" s="56"/>
      <c r="M192" s="56"/>
      <c r="N192" s="58"/>
      <c r="O192" s="297">
        <v>1026681</v>
      </c>
      <c r="P192" s="303">
        <v>17396</v>
      </c>
      <c r="Q192" s="304">
        <v>42036</v>
      </c>
      <c r="R192" s="304">
        <v>42277</v>
      </c>
      <c r="S192" s="303">
        <f t="shared" si="98"/>
        <v>26238</v>
      </c>
      <c r="T192" s="59"/>
      <c r="U192" s="346">
        <f t="shared" si="134"/>
        <v>3.2393044495559013E-3</v>
      </c>
      <c r="V192" s="345">
        <f t="shared" si="135"/>
        <v>2.4704416524107993E-3</v>
      </c>
      <c r="W192" s="27">
        <v>319052.59866873058</v>
      </c>
      <c r="X192" s="27">
        <v>319053</v>
      </c>
      <c r="Y192" s="305">
        <f t="shared" si="99"/>
        <v>628637.60896636103</v>
      </c>
      <c r="Z192" s="53">
        <f t="shared" si="144"/>
        <v>42655.89</v>
      </c>
      <c r="AA192" s="54">
        <f t="shared" si="144"/>
        <v>42655.89</v>
      </c>
      <c r="AB192" s="54">
        <f t="shared" si="144"/>
        <v>42655.89</v>
      </c>
      <c r="AC192" s="54">
        <f t="shared" si="144"/>
        <v>42655.89</v>
      </c>
      <c r="AD192" s="52">
        <f t="shared" si="100"/>
        <v>170623.56</v>
      </c>
      <c r="AE192" s="53">
        <f t="shared" si="145"/>
        <v>79218.080000000002</v>
      </c>
      <c r="AF192" s="53">
        <f t="shared" si="145"/>
        <v>79218.080000000002</v>
      </c>
      <c r="AG192" s="53">
        <f t="shared" si="145"/>
        <v>79218.080000000002</v>
      </c>
      <c r="AH192" s="53">
        <f t="shared" si="145"/>
        <v>79218.080000000002</v>
      </c>
      <c r="AI192" s="52">
        <f t="shared" si="101"/>
        <v>316872.31765653973</v>
      </c>
      <c r="AJ192" s="55">
        <f t="shared" si="102"/>
        <v>1116133.4866229007</v>
      </c>
      <c r="AK192" s="219" t="s">
        <v>930</v>
      </c>
      <c r="AL192" s="220">
        <v>95853.985850633719</v>
      </c>
      <c r="AM192" s="242"/>
      <c r="AN192" s="242"/>
      <c r="AO192" s="242">
        <f t="shared" si="103"/>
        <v>675954.41824339901</v>
      </c>
      <c r="AP192" s="243">
        <f t="shared" si="104"/>
        <v>183466.19354838712</v>
      </c>
      <c r="AQ192" s="244">
        <f t="shared" si="105"/>
        <v>340722.92221133306</v>
      </c>
      <c r="AR192" s="245">
        <f t="shared" si="106"/>
        <v>7.05</v>
      </c>
      <c r="AS192" s="246">
        <f t="shared" si="107"/>
        <v>1.91</v>
      </c>
      <c r="AT192" s="246">
        <f t="shared" si="108"/>
        <v>3.55</v>
      </c>
      <c r="AU192" s="251">
        <f t="shared" si="109"/>
        <v>12.509999999999998</v>
      </c>
      <c r="AV192" s="245">
        <f t="shared" si="110"/>
        <v>6.56</v>
      </c>
      <c r="AW192" s="246">
        <f t="shared" si="111"/>
        <v>1.78</v>
      </c>
      <c r="AX192" s="246">
        <f t="shared" si="112"/>
        <v>3.31</v>
      </c>
      <c r="AY192" s="252">
        <f t="shared" si="113"/>
        <v>11.65</v>
      </c>
      <c r="AZ192" s="249">
        <f t="shared" si="114"/>
        <v>6.56</v>
      </c>
      <c r="BA192" s="56">
        <f t="shared" si="115"/>
        <v>4</v>
      </c>
      <c r="BB192" s="246">
        <f t="shared" si="116"/>
        <v>0.45</v>
      </c>
      <c r="BC192" s="250">
        <f t="shared" si="117"/>
        <v>0.83</v>
      </c>
      <c r="BD192" s="246">
        <f t="shared" si="118"/>
        <v>6.56</v>
      </c>
      <c r="BE192" s="56">
        <v>4</v>
      </c>
      <c r="BF192" s="246">
        <f t="shared" si="119"/>
        <v>0.45</v>
      </c>
      <c r="BG192" s="250">
        <f t="shared" si="120"/>
        <v>0.83</v>
      </c>
      <c r="BH192" s="246">
        <f>INDEX('Mar - Aug'!AG:AG,MATCH(C192,'Mar - Aug'!C:C,0))</f>
        <v>6.51</v>
      </c>
      <c r="BI192" s="56">
        <v>4</v>
      </c>
      <c r="BJ192" s="246">
        <f>INDEX('Mar - Aug'!AK:AK,MATCH($C192,'Mar - Aug'!$C:$C,0))</f>
        <v>0.44</v>
      </c>
      <c r="BK192" s="246">
        <f>INDEX('Mar - Aug'!AL:AL,MATCH($C192,'Mar - Aug'!$C:$C,0))</f>
        <v>0.82</v>
      </c>
      <c r="BL192" s="246">
        <f>INDEX('Mar - Aug'!$AG:$AG,MATCH($C192,'Mar - Aug'!$C:$C,0))</f>
        <v>6.51</v>
      </c>
      <c r="BM192" s="56">
        <v>4</v>
      </c>
      <c r="BN192" s="246">
        <f>INDEX('Mar - Aug'!$AK:$AK,MATCH($C192,'Mar - Aug'!$C:$C,0))</f>
        <v>0.44</v>
      </c>
      <c r="BO192" s="246">
        <f>INDEX('Mar - Aug'!$AL:$AL,MATCH($C192,'Mar - Aug'!$C:$C,0))</f>
        <v>0.82</v>
      </c>
      <c r="BP192" s="60">
        <f>INDEX(FY2019_ALL_Targets!EB:EB,MATCH('Final Comp Values'!B192,FY2019_ALL_Targets!A:A,0))</f>
        <v>0</v>
      </c>
      <c r="BQ192" s="60">
        <f>+INDEX(FY2019_ALL_Targets!DY:DY,MATCH(B192,FY2019_ALL_Targets!A:A,0))</f>
        <v>1</v>
      </c>
      <c r="BR192" s="60">
        <f>+INDEX(FY2019_ALL_Targets!DZ:DZ,MATCH(B192,FY2019_ALL_Targets!A:A,0))</f>
        <v>1</v>
      </c>
      <c r="BS192" s="283">
        <f>+INDEX(FY2019_ALL_Targets!EA:EA,MATCH(B192,FY2019_ALL_Targets!A:A,0))</f>
        <v>0</v>
      </c>
      <c r="BT192" s="245">
        <f t="shared" si="136"/>
        <v>0</v>
      </c>
      <c r="BU192" s="245">
        <f t="shared" si="137"/>
        <v>0.44</v>
      </c>
      <c r="BV192" s="246">
        <f t="shared" si="138"/>
        <v>0.82</v>
      </c>
      <c r="BW192" s="284">
        <f t="shared" si="121"/>
        <v>120776.02217179848</v>
      </c>
      <c r="BX192" s="245">
        <f t="shared" si="122"/>
        <v>10.39</v>
      </c>
      <c r="BY192" s="246">
        <f t="shared" si="123"/>
        <v>995922.91298808437</v>
      </c>
      <c r="BZ192" s="285">
        <f t="shared" si="124"/>
        <v>2.8398310314595074E-3</v>
      </c>
      <c r="CA192" s="245">
        <f t="shared" si="125"/>
        <v>115572.12</v>
      </c>
      <c r="CB192" s="286">
        <f t="shared" si="126"/>
        <v>1.21</v>
      </c>
      <c r="CC192" s="268">
        <f t="shared" si="143"/>
        <v>-2.9999999999999916E-2</v>
      </c>
      <c r="CD192" s="267">
        <f t="shared" si="128"/>
        <v>1116133.4866229007</v>
      </c>
      <c r="CE192" s="268">
        <f t="shared" si="129"/>
        <v>1111495.0329880845</v>
      </c>
      <c r="CF192" s="268">
        <f t="shared" si="130"/>
        <v>-4.9999999999998934E-2</v>
      </c>
      <c r="CG192" s="270">
        <f t="shared" si="131"/>
        <v>-4790.272474776295</v>
      </c>
      <c r="CH192" s="270">
        <f t="shared" si="132"/>
        <v>-4638.4536348162219</v>
      </c>
      <c r="CI192" s="269">
        <f t="shared" si="133"/>
        <v>-151.81883996007309</v>
      </c>
    </row>
    <row r="193" spans="1:87" s="57" customFormat="1" ht="15.75" customHeight="1" x14ac:dyDescent="0.25">
      <c r="A193" s="297">
        <v>1026298</v>
      </c>
      <c r="B193" s="297">
        <v>4714</v>
      </c>
      <c r="C193" s="347">
        <v>675096</v>
      </c>
      <c r="D193" s="219" t="s">
        <v>925</v>
      </c>
      <c r="E193" s="299" t="s">
        <v>572</v>
      </c>
      <c r="F193" s="299" t="s">
        <v>965</v>
      </c>
      <c r="G193" s="301" t="s">
        <v>915</v>
      </c>
      <c r="H193" s="302" t="s">
        <v>965</v>
      </c>
      <c r="I193" s="56" t="s">
        <v>35</v>
      </c>
      <c r="J193" s="229" t="s">
        <v>36</v>
      </c>
      <c r="K193" s="229" t="s">
        <v>35</v>
      </c>
      <c r="L193" s="56"/>
      <c r="M193" s="56"/>
      <c r="N193" s="58"/>
      <c r="O193" s="297">
        <v>1026298</v>
      </c>
      <c r="P193" s="303">
        <v>14858</v>
      </c>
      <c r="Q193" s="304">
        <v>42005</v>
      </c>
      <c r="R193" s="304">
        <v>42369</v>
      </c>
      <c r="S193" s="303">
        <f t="shared" si="98"/>
        <v>14858</v>
      </c>
      <c r="T193" s="59"/>
      <c r="U193" s="346">
        <f t="shared" si="134"/>
        <v>1.8343465779213958E-3</v>
      </c>
      <c r="V193" s="345">
        <f t="shared" si="135"/>
        <v>1.3989565542922348E-3</v>
      </c>
      <c r="W193" s="27">
        <v>180672.44117070659</v>
      </c>
      <c r="X193" s="27">
        <v>180672.44</v>
      </c>
      <c r="Y193" s="305">
        <f t="shared" si="99"/>
        <v>355983.59608286427</v>
      </c>
      <c r="Z193" s="53">
        <f t="shared" si="144"/>
        <v>24155.09</v>
      </c>
      <c r="AA193" s="54">
        <f t="shared" si="144"/>
        <v>24155.09</v>
      </c>
      <c r="AB193" s="54">
        <f t="shared" si="144"/>
        <v>24155.09</v>
      </c>
      <c r="AC193" s="54">
        <f t="shared" si="144"/>
        <v>24155.09</v>
      </c>
      <c r="AD193" s="52">
        <f t="shared" si="100"/>
        <v>96620.35</v>
      </c>
      <c r="AE193" s="53">
        <f t="shared" si="145"/>
        <v>44859.45</v>
      </c>
      <c r="AF193" s="53">
        <f t="shared" si="145"/>
        <v>44859.45</v>
      </c>
      <c r="AG193" s="53">
        <f t="shared" si="145"/>
        <v>44859.45</v>
      </c>
      <c r="AH193" s="53">
        <f t="shared" si="145"/>
        <v>44859.45</v>
      </c>
      <c r="AI193" s="52">
        <f t="shared" si="101"/>
        <v>179437.7961636126</v>
      </c>
      <c r="AJ193" s="55">
        <f t="shared" si="102"/>
        <v>632041.74224647693</v>
      </c>
      <c r="AK193" s="219" t="s">
        <v>925</v>
      </c>
      <c r="AL193" s="220">
        <v>58482.872744368782</v>
      </c>
      <c r="AM193" s="242"/>
      <c r="AN193" s="242"/>
      <c r="AO193" s="242">
        <f t="shared" si="103"/>
        <v>382778.06030415517</v>
      </c>
      <c r="AP193" s="243">
        <f t="shared" si="104"/>
        <v>103892.8494623656</v>
      </c>
      <c r="AQ193" s="244">
        <f t="shared" si="105"/>
        <v>192943.8668425942</v>
      </c>
      <c r="AR193" s="245">
        <f t="shared" si="106"/>
        <v>6.55</v>
      </c>
      <c r="AS193" s="246">
        <f t="shared" si="107"/>
        <v>1.78</v>
      </c>
      <c r="AT193" s="246">
        <f t="shared" si="108"/>
        <v>3.3</v>
      </c>
      <c r="AU193" s="251">
        <f t="shared" si="109"/>
        <v>11.629999999999999</v>
      </c>
      <c r="AV193" s="245">
        <f t="shared" si="110"/>
        <v>6.09</v>
      </c>
      <c r="AW193" s="246">
        <f t="shared" si="111"/>
        <v>1.65</v>
      </c>
      <c r="AX193" s="246">
        <f t="shared" si="112"/>
        <v>3.07</v>
      </c>
      <c r="AY193" s="252">
        <f t="shared" si="113"/>
        <v>10.81</v>
      </c>
      <c r="AZ193" s="249">
        <f t="shared" si="114"/>
        <v>6.09</v>
      </c>
      <c r="BA193" s="56">
        <f t="shared" si="115"/>
        <v>4</v>
      </c>
      <c r="BB193" s="246">
        <f t="shared" si="116"/>
        <v>0.41</v>
      </c>
      <c r="BC193" s="250">
        <f t="shared" si="117"/>
        <v>0.77</v>
      </c>
      <c r="BD193" s="246">
        <f t="shared" si="118"/>
        <v>6.09</v>
      </c>
      <c r="BE193" s="56">
        <v>4</v>
      </c>
      <c r="BF193" s="246">
        <f t="shared" si="119"/>
        <v>0.41</v>
      </c>
      <c r="BG193" s="250">
        <f t="shared" si="120"/>
        <v>0.77</v>
      </c>
      <c r="BH193" s="246">
        <f>INDEX('Mar - Aug'!AG:AG,MATCH(C193,'Mar - Aug'!C:C,0))</f>
        <v>6.12</v>
      </c>
      <c r="BI193" s="56">
        <v>4</v>
      </c>
      <c r="BJ193" s="246">
        <f>INDEX('Mar - Aug'!AK:AK,MATCH($C193,'Mar - Aug'!$C:$C,0))</f>
        <v>0.42</v>
      </c>
      <c r="BK193" s="246">
        <f>INDEX('Mar - Aug'!AL:AL,MATCH($C193,'Mar - Aug'!$C:$C,0))</f>
        <v>0.77</v>
      </c>
      <c r="BL193" s="246">
        <f>INDEX('Mar - Aug'!$AG:$AG,MATCH($C193,'Mar - Aug'!$C:$C,0))</f>
        <v>6.12</v>
      </c>
      <c r="BM193" s="56">
        <v>4</v>
      </c>
      <c r="BN193" s="246">
        <f>INDEX('Mar - Aug'!$AK:$AK,MATCH($C193,'Mar - Aug'!$C:$C,0))</f>
        <v>0.42</v>
      </c>
      <c r="BO193" s="246">
        <f>INDEX('Mar - Aug'!$AL:$AL,MATCH($C193,'Mar - Aug'!$C:$C,0))</f>
        <v>0.77</v>
      </c>
      <c r="BP193" s="60">
        <f>INDEX(FY2019_ALL_Targets!EB:EB,MATCH('Final Comp Values'!B193,FY2019_ALL_Targets!A:A,0))</f>
        <v>0</v>
      </c>
      <c r="BQ193" s="60">
        <f>+INDEX(FY2019_ALL_Targets!DY:DY,MATCH(B193,FY2019_ALL_Targets!A:A,0))</f>
        <v>2</v>
      </c>
      <c r="BR193" s="60">
        <f>+INDEX(FY2019_ALL_Targets!DZ:DZ,MATCH(B193,FY2019_ALL_Targets!A:A,0))</f>
        <v>2</v>
      </c>
      <c r="BS193" s="283">
        <f>+INDEX(FY2019_ALL_Targets!EA:EA,MATCH(B193,FY2019_ALL_Targets!A:A,0))</f>
        <v>0</v>
      </c>
      <c r="BT193" s="245">
        <f t="shared" si="136"/>
        <v>0</v>
      </c>
      <c r="BU193" s="245">
        <f t="shared" si="137"/>
        <v>0.84</v>
      </c>
      <c r="BV193" s="246">
        <f t="shared" si="138"/>
        <v>1.54</v>
      </c>
      <c r="BW193" s="284">
        <f t="shared" si="121"/>
        <v>139189.23713159771</v>
      </c>
      <c r="BX193" s="245">
        <f t="shared" si="122"/>
        <v>8.43</v>
      </c>
      <c r="BY193" s="246">
        <f t="shared" si="123"/>
        <v>493010.61723502883</v>
      </c>
      <c r="BZ193" s="285">
        <f t="shared" si="124"/>
        <v>1.4057984121104274E-3</v>
      </c>
      <c r="CA193" s="245">
        <f t="shared" si="125"/>
        <v>57211.54</v>
      </c>
      <c r="CB193" s="286">
        <f t="shared" si="126"/>
        <v>0.98</v>
      </c>
      <c r="CC193" s="268">
        <f>+BU193+BV193+BX193-AZ193-BB193-BC193-BB193-BC193-BB193-BC193</f>
        <v>1.1799999999999986</v>
      </c>
      <c r="CD193" s="267">
        <f t="shared" si="128"/>
        <v>632041.74224647693</v>
      </c>
      <c r="CE193" s="268">
        <f t="shared" si="129"/>
        <v>550222.1572350288</v>
      </c>
      <c r="CF193" s="268">
        <f t="shared" si="130"/>
        <v>-1.4000000000000004</v>
      </c>
      <c r="CG193" s="270">
        <f t="shared" si="131"/>
        <v>-81855.544786777784</v>
      </c>
      <c r="CH193" s="270">
        <f t="shared" si="132"/>
        <v>-81819.585011448129</v>
      </c>
      <c r="CI193" s="269">
        <f t="shared" si="133"/>
        <v>-35.959775329654803</v>
      </c>
    </row>
    <row r="194" spans="1:87" s="57" customFormat="1" ht="15.75" customHeight="1" x14ac:dyDescent="0.25">
      <c r="A194" s="297">
        <v>1013353</v>
      </c>
      <c r="B194" s="297">
        <v>4718</v>
      </c>
      <c r="C194" s="347">
        <v>455822</v>
      </c>
      <c r="D194" s="219" t="s">
        <v>1003</v>
      </c>
      <c r="E194" s="299" t="s">
        <v>2628</v>
      </c>
      <c r="F194" s="299" t="s">
        <v>2350</v>
      </c>
      <c r="G194" s="340" t="s">
        <v>915</v>
      </c>
      <c r="H194" s="302" t="s">
        <v>1005</v>
      </c>
      <c r="I194" s="56" t="s">
        <v>35</v>
      </c>
      <c r="J194" s="229" t="s">
        <v>36</v>
      </c>
      <c r="K194" s="229" t="s">
        <v>35</v>
      </c>
      <c r="L194" s="56"/>
      <c r="M194" s="56"/>
      <c r="N194" s="58"/>
      <c r="O194" s="297">
        <v>1013353</v>
      </c>
      <c r="P194" s="303">
        <v>28290</v>
      </c>
      <c r="Q194" s="304">
        <v>41883</v>
      </c>
      <c r="R194" s="304">
        <v>42247</v>
      </c>
      <c r="S194" s="303">
        <f t="shared" si="98"/>
        <v>28290</v>
      </c>
      <c r="T194" s="59"/>
      <c r="U194" s="346">
        <f t="shared" si="134"/>
        <v>3.4926413170949175E-3</v>
      </c>
      <c r="V194" s="345">
        <f t="shared" si="135"/>
        <v>2.6636479284511587E-3</v>
      </c>
      <c r="W194" s="27">
        <v>344004.80276187166</v>
      </c>
      <c r="X194" s="27">
        <v>344004.8</v>
      </c>
      <c r="Y194" s="305">
        <f t="shared" si="99"/>
        <v>677801.58387294586</v>
      </c>
      <c r="Z194" s="53">
        <f t="shared" si="144"/>
        <v>45991.89</v>
      </c>
      <c r="AA194" s="54">
        <f t="shared" si="144"/>
        <v>45991.89</v>
      </c>
      <c r="AB194" s="54">
        <f t="shared" si="144"/>
        <v>45991.89</v>
      </c>
      <c r="AC194" s="54">
        <f t="shared" si="144"/>
        <v>45991.89</v>
      </c>
      <c r="AD194" s="52">
        <f t="shared" si="100"/>
        <v>183967.54</v>
      </c>
      <c r="AE194" s="53">
        <f t="shared" si="145"/>
        <v>85413.5</v>
      </c>
      <c r="AF194" s="53">
        <f t="shared" si="145"/>
        <v>85413.5</v>
      </c>
      <c r="AG194" s="53">
        <f t="shared" si="145"/>
        <v>85413.5</v>
      </c>
      <c r="AH194" s="53">
        <f t="shared" si="145"/>
        <v>85413.5</v>
      </c>
      <c r="AI194" s="52">
        <f t="shared" si="101"/>
        <v>341654.00817529944</v>
      </c>
      <c r="AJ194" s="55">
        <f t="shared" si="102"/>
        <v>1203423.1320482453</v>
      </c>
      <c r="AK194" s="219" t="s">
        <v>1003</v>
      </c>
      <c r="AL194" s="220">
        <v>35521.831322741207</v>
      </c>
      <c r="AM194" s="242"/>
      <c r="AN194" s="242"/>
      <c r="AO194" s="242">
        <f t="shared" si="103"/>
        <v>728818.90739026444</v>
      </c>
      <c r="AP194" s="243">
        <f t="shared" si="104"/>
        <v>197814.55913978498</v>
      </c>
      <c r="AQ194" s="244">
        <f t="shared" si="105"/>
        <v>367369.90126376285</v>
      </c>
      <c r="AR194" s="245">
        <f t="shared" si="106"/>
        <v>20.52</v>
      </c>
      <c r="AS194" s="246">
        <f t="shared" si="107"/>
        <v>5.57</v>
      </c>
      <c r="AT194" s="246">
        <f t="shared" si="108"/>
        <v>10.34</v>
      </c>
      <c r="AU194" s="251">
        <f t="shared" si="109"/>
        <v>36.43</v>
      </c>
      <c r="AV194" s="245">
        <f t="shared" si="110"/>
        <v>19.079999999999998</v>
      </c>
      <c r="AW194" s="246">
        <f t="shared" si="111"/>
        <v>5.18</v>
      </c>
      <c r="AX194" s="246">
        <f t="shared" si="112"/>
        <v>9.6199999999999992</v>
      </c>
      <c r="AY194" s="252">
        <f t="shared" si="113"/>
        <v>33.879999999999995</v>
      </c>
      <c r="AZ194" s="249">
        <f t="shared" si="114"/>
        <v>19.079999999999998</v>
      </c>
      <c r="BA194" s="56">
        <f t="shared" si="115"/>
        <v>4</v>
      </c>
      <c r="BB194" s="246">
        <f t="shared" si="116"/>
        <v>1.3</v>
      </c>
      <c r="BC194" s="250">
        <f t="shared" si="117"/>
        <v>2.41</v>
      </c>
      <c r="BD194" s="246">
        <f t="shared" si="118"/>
        <v>19.079999999999998</v>
      </c>
      <c r="BE194" s="56">
        <v>4</v>
      </c>
      <c r="BF194" s="246">
        <f t="shared" si="119"/>
        <v>1.3</v>
      </c>
      <c r="BG194" s="250">
        <f t="shared" si="120"/>
        <v>2.41</v>
      </c>
      <c r="BH194" s="246">
        <f>INDEX('Mar - Aug'!AG:AG,MATCH(C194,'Mar - Aug'!C:C,0))</f>
        <v>18.62</v>
      </c>
      <c r="BI194" s="56">
        <v>4</v>
      </c>
      <c r="BJ194" s="246">
        <f>INDEX('Mar - Aug'!AK:AK,MATCH($C194,'Mar - Aug'!$C:$C,0))</f>
        <v>1.26</v>
      </c>
      <c r="BK194" s="246">
        <f>INDEX('Mar - Aug'!AL:AL,MATCH($C194,'Mar - Aug'!$C:$C,0))</f>
        <v>2.35</v>
      </c>
      <c r="BL194" s="246">
        <f>INDEX('Mar - Aug'!$AG:$AG,MATCH($C194,'Mar - Aug'!$C:$C,0))</f>
        <v>18.62</v>
      </c>
      <c r="BM194" s="56">
        <v>4</v>
      </c>
      <c r="BN194" s="246">
        <f>INDEX('Mar - Aug'!$AK:$AK,MATCH($C194,'Mar - Aug'!$C:$C,0))</f>
        <v>1.26</v>
      </c>
      <c r="BO194" s="246">
        <f>INDEX('Mar - Aug'!$AL:$AL,MATCH($C194,'Mar - Aug'!$C:$C,0))</f>
        <v>2.35</v>
      </c>
      <c r="BP194" s="60">
        <f>INDEX(FY2019_ALL_Targets!EB:EB,MATCH('Final Comp Values'!B194,FY2019_ALL_Targets!A:A,0))</f>
        <v>0</v>
      </c>
      <c r="BQ194" s="60">
        <f>+INDEX(FY2019_ALL_Targets!DY:DY,MATCH(B194,FY2019_ALL_Targets!A:A,0))</f>
        <v>0</v>
      </c>
      <c r="BR194" s="60">
        <f>+INDEX(FY2019_ALL_Targets!DZ:DZ,MATCH(B194,FY2019_ALL_Targets!A:A,0))</f>
        <v>1</v>
      </c>
      <c r="BS194" s="283">
        <f>+INDEX(FY2019_ALL_Targets!EA:EA,MATCH(B194,FY2019_ALL_Targets!A:A,0))</f>
        <v>0</v>
      </c>
      <c r="BT194" s="245">
        <f t="shared" si="136"/>
        <v>0</v>
      </c>
      <c r="BU194" s="245">
        <f t="shared" si="137"/>
        <v>0</v>
      </c>
      <c r="BV194" s="246">
        <f t="shared" si="138"/>
        <v>2.35</v>
      </c>
      <c r="BW194" s="284">
        <f t="shared" si="121"/>
        <v>83476.303608441842</v>
      </c>
      <c r="BX194" s="245">
        <f t="shared" si="122"/>
        <v>31.529999999999994</v>
      </c>
      <c r="BY194" s="246">
        <f t="shared" si="123"/>
        <v>1120003.34160603</v>
      </c>
      <c r="BZ194" s="285">
        <f t="shared" si="124"/>
        <v>3.1936409970609861E-3</v>
      </c>
      <c r="CA194" s="245">
        <f t="shared" si="125"/>
        <v>129971.07</v>
      </c>
      <c r="CB194" s="286">
        <f t="shared" si="126"/>
        <v>3.66</v>
      </c>
      <c r="CC194" s="268">
        <f t="shared" ref="CC194:CC257" si="146">+BU194+BV194+BX194-AZ194-BB194-BC194-BB194-BC194-BB194-BC194-BB194-BC194</f>
        <v>-4.0000000000004476E-2</v>
      </c>
      <c r="CD194" s="267">
        <f t="shared" si="128"/>
        <v>1203423.1320482453</v>
      </c>
      <c r="CE194" s="268">
        <f t="shared" si="129"/>
        <v>1249974.4116060301</v>
      </c>
      <c r="CF194" s="268">
        <f t="shared" si="130"/>
        <v>1.3100000000000023</v>
      </c>
      <c r="CG194" s="270">
        <f t="shared" si="131"/>
        <v>46531.413901511347</v>
      </c>
      <c r="CH194" s="270">
        <f t="shared" si="132"/>
        <v>46551.279557784786</v>
      </c>
      <c r="CI194" s="269">
        <f t="shared" si="133"/>
        <v>-19.865656273439527</v>
      </c>
    </row>
    <row r="195" spans="1:87" s="57" customFormat="1" ht="15.75" customHeight="1" x14ac:dyDescent="0.25">
      <c r="A195" s="297">
        <v>1026242</v>
      </c>
      <c r="B195" s="297">
        <v>4726</v>
      </c>
      <c r="C195" s="347">
        <v>455475</v>
      </c>
      <c r="D195" s="219" t="s">
        <v>937</v>
      </c>
      <c r="E195" s="299" t="s">
        <v>574</v>
      </c>
      <c r="F195" s="299" t="s">
        <v>997</v>
      </c>
      <c r="G195" s="301" t="s">
        <v>915</v>
      </c>
      <c r="H195" s="302" t="s">
        <v>574</v>
      </c>
      <c r="I195" s="56" t="s">
        <v>35</v>
      </c>
      <c r="J195" s="229" t="s">
        <v>35</v>
      </c>
      <c r="K195" s="229" t="s">
        <v>35</v>
      </c>
      <c r="L195" s="56"/>
      <c r="M195" s="56"/>
      <c r="N195" s="58"/>
      <c r="O195" s="297">
        <v>1026242</v>
      </c>
      <c r="P195" s="303">
        <v>24485</v>
      </c>
      <c r="Q195" s="304">
        <v>41913</v>
      </c>
      <c r="R195" s="304">
        <v>42247</v>
      </c>
      <c r="S195" s="303">
        <f t="shared" si="98"/>
        <v>26678</v>
      </c>
      <c r="T195" s="59"/>
      <c r="U195" s="346">
        <f t="shared" si="134"/>
        <v>3.2936261950321033E-3</v>
      </c>
      <c r="V195" s="345">
        <f t="shared" si="135"/>
        <v>2.5118698987352428E-3</v>
      </c>
      <c r="W195" s="27">
        <v>324402.9737849987</v>
      </c>
      <c r="X195" s="27">
        <v>324402.96999999997</v>
      </c>
      <c r="Y195" s="305">
        <f t="shared" si="99"/>
        <v>639179.59188980027</v>
      </c>
      <c r="Z195" s="53">
        <f t="shared" si="144"/>
        <v>43371.21</v>
      </c>
      <c r="AA195" s="54">
        <f t="shared" si="144"/>
        <v>43371.21</v>
      </c>
      <c r="AB195" s="54">
        <f t="shared" si="144"/>
        <v>43371.21</v>
      </c>
      <c r="AC195" s="54">
        <f t="shared" si="144"/>
        <v>43371.21</v>
      </c>
      <c r="AD195" s="52">
        <f t="shared" si="100"/>
        <v>173484.84</v>
      </c>
      <c r="AE195" s="53">
        <f t="shared" si="145"/>
        <v>80546.53</v>
      </c>
      <c r="AF195" s="53">
        <f t="shared" si="145"/>
        <v>80546.53</v>
      </c>
      <c r="AG195" s="53">
        <f t="shared" si="145"/>
        <v>80546.53</v>
      </c>
      <c r="AH195" s="53">
        <f t="shared" si="145"/>
        <v>80546.53</v>
      </c>
      <c r="AI195" s="52">
        <f t="shared" si="101"/>
        <v>322186.13043834007</v>
      </c>
      <c r="AJ195" s="55">
        <f t="shared" si="102"/>
        <v>1134850.5623281403</v>
      </c>
      <c r="AK195" s="219" t="s">
        <v>937</v>
      </c>
      <c r="AL195" s="220">
        <v>69918.451574351406</v>
      </c>
      <c r="AM195" s="242"/>
      <c r="AN195" s="242"/>
      <c r="AO195" s="242">
        <f t="shared" si="103"/>
        <v>687289.88375247351</v>
      </c>
      <c r="AP195" s="243">
        <f t="shared" si="104"/>
        <v>186542.83870967742</v>
      </c>
      <c r="AQ195" s="244">
        <f t="shared" si="105"/>
        <v>346436.69939606462</v>
      </c>
      <c r="AR195" s="245">
        <f t="shared" si="106"/>
        <v>9.83</v>
      </c>
      <c r="AS195" s="246">
        <f t="shared" si="107"/>
        <v>2.67</v>
      </c>
      <c r="AT195" s="246">
        <f t="shared" si="108"/>
        <v>4.95</v>
      </c>
      <c r="AU195" s="251">
        <f t="shared" si="109"/>
        <v>17.45</v>
      </c>
      <c r="AV195" s="245">
        <f t="shared" si="110"/>
        <v>9.14</v>
      </c>
      <c r="AW195" s="246">
        <f t="shared" si="111"/>
        <v>2.48</v>
      </c>
      <c r="AX195" s="246">
        <f t="shared" si="112"/>
        <v>4.6100000000000003</v>
      </c>
      <c r="AY195" s="252">
        <f t="shared" si="113"/>
        <v>16.23</v>
      </c>
      <c r="AZ195" s="249">
        <f t="shared" si="114"/>
        <v>9.14</v>
      </c>
      <c r="BA195" s="56">
        <f t="shared" si="115"/>
        <v>4</v>
      </c>
      <c r="BB195" s="246">
        <f t="shared" si="116"/>
        <v>0.62</v>
      </c>
      <c r="BC195" s="250">
        <f t="shared" si="117"/>
        <v>1.1499999999999999</v>
      </c>
      <c r="BD195" s="246">
        <f t="shared" si="118"/>
        <v>9.14</v>
      </c>
      <c r="BE195" s="56">
        <v>4</v>
      </c>
      <c r="BF195" s="246">
        <f t="shared" si="119"/>
        <v>0.62</v>
      </c>
      <c r="BG195" s="250">
        <f t="shared" si="120"/>
        <v>1.1499999999999999</v>
      </c>
      <c r="BH195" s="246">
        <f>INDEX('Mar - Aug'!AG:AG,MATCH(C195,'Mar - Aug'!C:C,0))</f>
        <v>8.8699999999999992</v>
      </c>
      <c r="BI195" s="56">
        <v>4</v>
      </c>
      <c r="BJ195" s="246">
        <f>INDEX('Mar - Aug'!AK:AK,MATCH($C195,'Mar - Aug'!$C:$C,0))</f>
        <v>0.6</v>
      </c>
      <c r="BK195" s="246">
        <f>INDEX('Mar - Aug'!AL:AL,MATCH($C195,'Mar - Aug'!$C:$C,0))</f>
        <v>1.1200000000000001</v>
      </c>
      <c r="BL195" s="246">
        <f>INDEX('Mar - Aug'!$AG:$AG,MATCH($C195,'Mar - Aug'!$C:$C,0))</f>
        <v>8.8699999999999992</v>
      </c>
      <c r="BM195" s="56">
        <v>4</v>
      </c>
      <c r="BN195" s="246">
        <f>INDEX('Mar - Aug'!$AK:$AK,MATCH($C195,'Mar - Aug'!$C:$C,0))</f>
        <v>0.6</v>
      </c>
      <c r="BO195" s="246">
        <f>INDEX('Mar - Aug'!$AL:$AL,MATCH($C195,'Mar - Aug'!$C:$C,0))</f>
        <v>1.1200000000000001</v>
      </c>
      <c r="BP195" s="60">
        <f>INDEX(FY2019_ALL_Targets!EB:EB,MATCH('Final Comp Values'!B195,FY2019_ALL_Targets!A:A,0))</f>
        <v>0</v>
      </c>
      <c r="BQ195" s="60">
        <f>+INDEX(FY2019_ALL_Targets!DY:DY,MATCH(B195,FY2019_ALL_Targets!A:A,0))</f>
        <v>0</v>
      </c>
      <c r="BR195" s="60">
        <f>+INDEX(FY2019_ALL_Targets!DZ:DZ,MATCH(B195,FY2019_ALL_Targets!A:A,0))</f>
        <v>0</v>
      </c>
      <c r="BS195" s="283">
        <f>+INDEX(FY2019_ALL_Targets!EA:EA,MATCH(B195,FY2019_ALL_Targets!A:A,0))</f>
        <v>0</v>
      </c>
      <c r="BT195" s="245">
        <f t="shared" si="136"/>
        <v>0</v>
      </c>
      <c r="BU195" s="245">
        <f t="shared" si="137"/>
        <v>0</v>
      </c>
      <c r="BV195" s="246">
        <f t="shared" si="138"/>
        <v>0</v>
      </c>
      <c r="BW195" s="284">
        <f t="shared" si="121"/>
        <v>0</v>
      </c>
      <c r="BX195" s="245">
        <f t="shared" si="122"/>
        <v>16.23</v>
      </c>
      <c r="BY195" s="246">
        <f t="shared" si="123"/>
        <v>1134776.4690517234</v>
      </c>
      <c r="BZ195" s="285">
        <f t="shared" si="124"/>
        <v>3.2357659298292395E-3</v>
      </c>
      <c r="CA195" s="245">
        <f t="shared" si="125"/>
        <v>131685.42000000001</v>
      </c>
      <c r="CB195" s="286">
        <f t="shared" si="126"/>
        <v>1.88</v>
      </c>
      <c r="CC195" s="268">
        <f t="shared" si="146"/>
        <v>1.0000000000000231E-2</v>
      </c>
      <c r="CD195" s="267">
        <f t="shared" si="128"/>
        <v>1134850.5623281403</v>
      </c>
      <c r="CE195" s="268">
        <f t="shared" si="129"/>
        <v>1266461.8890517233</v>
      </c>
      <c r="CF195" s="268">
        <f t="shared" si="130"/>
        <v>1.879999999999999</v>
      </c>
      <c r="CG195" s="270">
        <f t="shared" si="131"/>
        <v>131455.27154509566</v>
      </c>
      <c r="CH195" s="270">
        <f t="shared" si="132"/>
        <v>131611.32672358304</v>
      </c>
      <c r="CI195" s="269">
        <f t="shared" si="133"/>
        <v>-156.05517848738236</v>
      </c>
    </row>
    <row r="196" spans="1:87" s="57" customFormat="1" ht="15.75" customHeight="1" x14ac:dyDescent="0.25">
      <c r="A196" s="297">
        <v>1026049</v>
      </c>
      <c r="B196" s="297">
        <v>4730</v>
      </c>
      <c r="C196" s="347">
        <v>455879</v>
      </c>
      <c r="D196" s="219" t="s">
        <v>939</v>
      </c>
      <c r="E196" s="299" t="s">
        <v>204</v>
      </c>
      <c r="F196" s="299" t="s">
        <v>1020</v>
      </c>
      <c r="G196" s="301" t="s">
        <v>915</v>
      </c>
      <c r="H196" s="302" t="s">
        <v>2969</v>
      </c>
      <c r="I196" s="56" t="s">
        <v>35</v>
      </c>
      <c r="J196" s="229" t="s">
        <v>35</v>
      </c>
      <c r="K196" s="229" t="s">
        <v>36</v>
      </c>
      <c r="L196" s="56"/>
      <c r="M196" s="56"/>
      <c r="N196" s="58"/>
      <c r="O196" s="297">
        <v>1026049</v>
      </c>
      <c r="P196" s="303">
        <v>19843</v>
      </c>
      <c r="Q196" s="304">
        <v>41883</v>
      </c>
      <c r="R196" s="304">
        <v>42247</v>
      </c>
      <c r="S196" s="303">
        <f t="shared" si="98"/>
        <v>19843</v>
      </c>
      <c r="T196" s="59"/>
      <c r="U196" s="346">
        <f t="shared" si="134"/>
        <v>2.4497872624642788E-3</v>
      </c>
      <c r="V196" s="345">
        <f t="shared" si="135"/>
        <v>1.8683197541271243E-3</v>
      </c>
      <c r="W196" s="27">
        <v>241289.75967660727</v>
      </c>
      <c r="X196" s="27">
        <v>241289.76</v>
      </c>
      <c r="Y196" s="305">
        <f t="shared" si="99"/>
        <v>475419.47079501109</v>
      </c>
      <c r="Z196" s="53">
        <f t="shared" si="144"/>
        <v>32259.35</v>
      </c>
      <c r="AA196" s="54">
        <f t="shared" si="144"/>
        <v>32259.35</v>
      </c>
      <c r="AB196" s="54">
        <f t="shared" si="144"/>
        <v>32259.35</v>
      </c>
      <c r="AC196" s="54">
        <f t="shared" si="144"/>
        <v>32259.35</v>
      </c>
      <c r="AD196" s="52">
        <f t="shared" si="100"/>
        <v>129037.4</v>
      </c>
      <c r="AE196" s="53">
        <f t="shared" si="145"/>
        <v>59910.22</v>
      </c>
      <c r="AF196" s="53">
        <f t="shared" si="145"/>
        <v>59910.22</v>
      </c>
      <c r="AG196" s="53">
        <f t="shared" si="145"/>
        <v>59910.22</v>
      </c>
      <c r="AH196" s="53">
        <f t="shared" si="145"/>
        <v>59910.22</v>
      </c>
      <c r="AI196" s="52">
        <f t="shared" si="101"/>
        <v>239640.87961196422</v>
      </c>
      <c r="AJ196" s="55">
        <f t="shared" si="102"/>
        <v>844097.75040697528</v>
      </c>
      <c r="AK196" s="219" t="s">
        <v>939</v>
      </c>
      <c r="AL196" s="220">
        <v>78822.574549228506</v>
      </c>
      <c r="AM196" s="242"/>
      <c r="AN196" s="242"/>
      <c r="AO196" s="242">
        <f t="shared" si="103"/>
        <v>511203.73203764635</v>
      </c>
      <c r="AP196" s="243">
        <f t="shared" si="104"/>
        <v>138749.89247311829</v>
      </c>
      <c r="AQ196" s="244">
        <f t="shared" si="105"/>
        <v>257678.3651741551</v>
      </c>
      <c r="AR196" s="245">
        <f t="shared" si="106"/>
        <v>6.49</v>
      </c>
      <c r="AS196" s="246">
        <f t="shared" si="107"/>
        <v>1.76</v>
      </c>
      <c r="AT196" s="246">
        <f t="shared" si="108"/>
        <v>3.27</v>
      </c>
      <c r="AU196" s="251">
        <f t="shared" si="109"/>
        <v>11.52</v>
      </c>
      <c r="AV196" s="245">
        <f t="shared" si="110"/>
        <v>6.03</v>
      </c>
      <c r="AW196" s="246">
        <f t="shared" si="111"/>
        <v>1.64</v>
      </c>
      <c r="AX196" s="246">
        <f t="shared" si="112"/>
        <v>3.04</v>
      </c>
      <c r="AY196" s="252">
        <f t="shared" si="113"/>
        <v>10.71</v>
      </c>
      <c r="AZ196" s="249">
        <f t="shared" si="114"/>
        <v>6.03</v>
      </c>
      <c r="BA196" s="56">
        <f t="shared" si="115"/>
        <v>4</v>
      </c>
      <c r="BB196" s="246">
        <f t="shared" si="116"/>
        <v>0.41</v>
      </c>
      <c r="BC196" s="250">
        <f t="shared" si="117"/>
        <v>0.76</v>
      </c>
      <c r="BD196" s="246">
        <f t="shared" si="118"/>
        <v>6.03</v>
      </c>
      <c r="BE196" s="56">
        <v>4</v>
      </c>
      <c r="BF196" s="246">
        <f t="shared" si="119"/>
        <v>0.41</v>
      </c>
      <c r="BG196" s="250">
        <f t="shared" si="120"/>
        <v>0.76</v>
      </c>
      <c r="BH196" s="246">
        <f>INDEX('Mar - Aug'!AG:AG,MATCH(C196,'Mar - Aug'!C:C,0))</f>
        <v>6.24</v>
      </c>
      <c r="BI196" s="56">
        <v>4</v>
      </c>
      <c r="BJ196" s="246">
        <f>INDEX('Mar - Aug'!AK:AK,MATCH($C196,'Mar - Aug'!$C:$C,0))</f>
        <v>0.42</v>
      </c>
      <c r="BK196" s="246">
        <f>INDEX('Mar - Aug'!AL:AL,MATCH($C196,'Mar - Aug'!$C:$C,0))</f>
        <v>0.79</v>
      </c>
      <c r="BL196" s="246">
        <f>INDEX('Mar - Aug'!$AG:$AG,MATCH($C196,'Mar - Aug'!$C:$C,0))</f>
        <v>6.24</v>
      </c>
      <c r="BM196" s="56">
        <v>4</v>
      </c>
      <c r="BN196" s="246">
        <f>INDEX('Mar - Aug'!$AK:$AK,MATCH($C196,'Mar - Aug'!$C:$C,0))</f>
        <v>0.42</v>
      </c>
      <c r="BO196" s="246">
        <f>INDEX('Mar - Aug'!$AL:$AL,MATCH($C196,'Mar - Aug'!$C:$C,0))</f>
        <v>0.79</v>
      </c>
      <c r="BP196" s="60">
        <f>INDEX(FY2019_ALL_Targets!EB:EB,MATCH('Final Comp Values'!B196,FY2019_ALL_Targets!A:A,0))</f>
        <v>0</v>
      </c>
      <c r="BQ196" s="60">
        <f>+INDEX(FY2019_ALL_Targets!DY:DY,MATCH(B196,FY2019_ALL_Targets!A:A,0))</f>
        <v>0</v>
      </c>
      <c r="BR196" s="60">
        <f>+INDEX(FY2019_ALL_Targets!DZ:DZ,MATCH(B196,FY2019_ALL_Targets!A:A,0))</f>
        <v>1</v>
      </c>
      <c r="BS196" s="283">
        <f>+INDEX(FY2019_ALL_Targets!EA:EA,MATCH(B196,FY2019_ALL_Targets!A:A,0))</f>
        <v>0</v>
      </c>
      <c r="BT196" s="245">
        <f t="shared" si="136"/>
        <v>0</v>
      </c>
      <c r="BU196" s="245">
        <f t="shared" si="137"/>
        <v>0</v>
      </c>
      <c r="BV196" s="246">
        <f t="shared" si="138"/>
        <v>0.79</v>
      </c>
      <c r="BW196" s="284">
        <f t="shared" si="121"/>
        <v>62269.833893890522</v>
      </c>
      <c r="BX196" s="245">
        <f t="shared" si="122"/>
        <v>9.9200000000000017</v>
      </c>
      <c r="BY196" s="246">
        <f t="shared" si="123"/>
        <v>781919.93952834688</v>
      </c>
      <c r="BZ196" s="285">
        <f t="shared" si="124"/>
        <v>2.2296108257287462E-3</v>
      </c>
      <c r="CA196" s="245">
        <f t="shared" si="125"/>
        <v>90738.1</v>
      </c>
      <c r="CB196" s="286">
        <f t="shared" si="126"/>
        <v>1.1499999999999999</v>
      </c>
      <c r="CC196" s="268">
        <f t="shared" si="146"/>
        <v>8.8817841970012523E-16</v>
      </c>
      <c r="CD196" s="267">
        <f t="shared" si="128"/>
        <v>844097.75040697528</v>
      </c>
      <c r="CE196" s="268">
        <f t="shared" si="129"/>
        <v>872658.03952834685</v>
      </c>
      <c r="CF196" s="268">
        <f t="shared" si="130"/>
        <v>0.36000000000000121</v>
      </c>
      <c r="CG196" s="270">
        <f t="shared" si="131"/>
        <v>28373.033627125311</v>
      </c>
      <c r="CH196" s="270">
        <f t="shared" si="132"/>
        <v>28560.289121371577</v>
      </c>
      <c r="CI196" s="269">
        <f t="shared" si="133"/>
        <v>-187.25549424626661</v>
      </c>
    </row>
    <row r="197" spans="1:87" s="57" customFormat="1" ht="15.75" customHeight="1" x14ac:dyDescent="0.25">
      <c r="A197" s="297">
        <v>1004469</v>
      </c>
      <c r="B197" s="297">
        <v>4731</v>
      </c>
      <c r="C197" s="347">
        <v>675282</v>
      </c>
      <c r="D197" s="219" t="s">
        <v>923</v>
      </c>
      <c r="E197" s="299" t="s">
        <v>206</v>
      </c>
      <c r="F197" s="299" t="s">
        <v>206</v>
      </c>
      <c r="G197" s="301" t="s">
        <v>1021</v>
      </c>
      <c r="H197" s="302" t="s">
        <v>917</v>
      </c>
      <c r="I197" s="56" t="s">
        <v>35</v>
      </c>
      <c r="J197" s="229" t="s">
        <v>36</v>
      </c>
      <c r="K197" s="229" t="s">
        <v>35</v>
      </c>
      <c r="L197" s="56"/>
      <c r="M197" s="56"/>
      <c r="N197" s="58"/>
      <c r="O197" s="297">
        <v>1004469</v>
      </c>
      <c r="P197" s="303">
        <v>15050</v>
      </c>
      <c r="Q197" s="304">
        <v>42005</v>
      </c>
      <c r="R197" s="304">
        <v>42369</v>
      </c>
      <c r="S197" s="303">
        <f t="shared" ref="S197:S260" si="147">+(ROUND(P197/((R197-Q197+1)/365),))</f>
        <v>15050</v>
      </c>
      <c r="T197" s="59"/>
      <c r="U197" s="346" t="str">
        <f t="shared" si="134"/>
        <v/>
      </c>
      <c r="V197" s="345">
        <f t="shared" si="135"/>
        <v>1.4170343345065372E-3</v>
      </c>
      <c r="W197" s="27">
        <v>0</v>
      </c>
      <c r="X197" s="27">
        <v>0</v>
      </c>
      <c r="Y197" s="305">
        <f t="shared" ref="Y197:Y260" si="148">IF(G197="NSGO",U197*$Y$3,0)</f>
        <v>0</v>
      </c>
      <c r="Z197" s="53">
        <f t="shared" si="144"/>
        <v>24467.23</v>
      </c>
      <c r="AA197" s="54">
        <f t="shared" si="144"/>
        <v>24467.23</v>
      </c>
      <c r="AB197" s="54">
        <f t="shared" si="144"/>
        <v>24467.23</v>
      </c>
      <c r="AC197" s="54">
        <f t="shared" si="144"/>
        <v>24467.23</v>
      </c>
      <c r="AD197" s="52">
        <f t="shared" ref="AD197:AD260" si="149">ROUND($Z$3*V197,2)</f>
        <v>97868.91</v>
      </c>
      <c r="AE197" s="53">
        <f t="shared" si="145"/>
        <v>45439.14</v>
      </c>
      <c r="AF197" s="53">
        <f t="shared" si="145"/>
        <v>45439.14</v>
      </c>
      <c r="AG197" s="53">
        <f t="shared" si="145"/>
        <v>45439.14</v>
      </c>
      <c r="AH197" s="53">
        <f t="shared" si="145"/>
        <v>45439.14</v>
      </c>
      <c r="AI197" s="52">
        <f t="shared" ref="AI197:AI260" si="150">$AE$3*V197</f>
        <v>181756.55083203453</v>
      </c>
      <c r="AJ197" s="55">
        <f t="shared" ref="AJ197:AJ260" si="151">Y197+AD197+AI197</f>
        <v>279625.46083203453</v>
      </c>
      <c r="AK197" s="219" t="s">
        <v>923</v>
      </c>
      <c r="AL197" s="220">
        <v>21889.523364708708</v>
      </c>
      <c r="AM197" s="242"/>
      <c r="AN197" s="242"/>
      <c r="AO197" s="242">
        <f t="shared" ref="AO197:AO260" si="152">+Y197/(1-$AQ$2)</f>
        <v>0</v>
      </c>
      <c r="AP197" s="243">
        <f t="shared" ref="AP197:AP260" si="153">+AD197/(1-$AQ$2)</f>
        <v>105235.38709677421</v>
      </c>
      <c r="AQ197" s="244">
        <f t="shared" ref="AQ197:AQ260" si="154">+AI197/(1-$AQ$2)</f>
        <v>195437.15143229521</v>
      </c>
      <c r="AR197" s="245">
        <f t="shared" ref="AR197:AR260" si="155">+ROUND(AO197/$AL197,$AX$2)</f>
        <v>0</v>
      </c>
      <c r="AS197" s="246">
        <f t="shared" ref="AS197:AS260" si="156">+ROUND(AP197/$AL197,$AX$2)</f>
        <v>4.8099999999999996</v>
      </c>
      <c r="AT197" s="246">
        <f t="shared" ref="AT197:AT260" si="157">+ROUND(AQ197/$AL197,$AX$2)</f>
        <v>8.93</v>
      </c>
      <c r="AU197" s="251">
        <f t="shared" ref="AU197:AU260" si="158">+AR197+AS197+AT197</f>
        <v>13.739999999999998</v>
      </c>
      <c r="AV197" s="245">
        <f t="shared" ref="AV197:AV260" si="159">+ROUND(Y197/$AL197,$AX$2)</f>
        <v>0</v>
      </c>
      <c r="AW197" s="246">
        <f t="shared" ref="AW197:AW260" si="160">+ROUND(AD197/$AL197,$AX$2)</f>
        <v>4.47</v>
      </c>
      <c r="AX197" s="246">
        <f t="shared" ref="AX197:AX260" si="161">+ROUND(AI197/$AL197,$AX$2)</f>
        <v>8.3000000000000007</v>
      </c>
      <c r="AY197" s="252">
        <f t="shared" ref="AY197:AY260" si="162">+AV197+AW197+AX197</f>
        <v>12.77</v>
      </c>
      <c r="AZ197" s="249">
        <f t="shared" ref="AZ197:AZ260" si="163">+$AV197</f>
        <v>0</v>
      </c>
      <c r="BA197" s="56">
        <f t="shared" ref="BA197:BA260" si="164">4-BS197</f>
        <v>4</v>
      </c>
      <c r="BB197" s="246">
        <f t="shared" ref="BB197:BB260" si="165">+IF(BA197=0,0,ROUND($AW197/BA197,$BB$2))</f>
        <v>1.1200000000000001</v>
      </c>
      <c r="BC197" s="250">
        <f t="shared" ref="BC197:BC260" si="166">+IF(BA197=0,0,ROUND($AX197/BA197,$BB$2))</f>
        <v>2.08</v>
      </c>
      <c r="BD197" s="246">
        <f t="shared" ref="BD197:BD260" si="167">+$AV197</f>
        <v>0</v>
      </c>
      <c r="BE197" s="56">
        <v>4</v>
      </c>
      <c r="BF197" s="246">
        <f t="shared" ref="BF197:BF260" si="168">+ROUND($AW197/BE197,$BF$2)</f>
        <v>1.1200000000000001</v>
      </c>
      <c r="BG197" s="250">
        <f t="shared" ref="BG197:BG260" si="169">+ROUND($AX197/BE197,$BF$2)</f>
        <v>2.08</v>
      </c>
      <c r="BH197" s="246">
        <f>INDEX('Mar - Aug'!AG:AG,MATCH(C197,'Mar - Aug'!C:C,0))</f>
        <v>0</v>
      </c>
      <c r="BI197" s="56">
        <v>4</v>
      </c>
      <c r="BJ197" s="246">
        <f>INDEX('Mar - Aug'!AK:AK,MATCH($C197,'Mar - Aug'!$C:$C,0))</f>
        <v>1.1299999999999999</v>
      </c>
      <c r="BK197" s="246">
        <f>INDEX('Mar - Aug'!AL:AL,MATCH($C197,'Mar - Aug'!$C:$C,0))</f>
        <v>2.11</v>
      </c>
      <c r="BL197" s="246">
        <f>INDEX('Mar - Aug'!$AG:$AG,MATCH($C197,'Mar - Aug'!$C:$C,0))</f>
        <v>0</v>
      </c>
      <c r="BM197" s="56">
        <v>4</v>
      </c>
      <c r="BN197" s="246">
        <f>INDEX('Mar - Aug'!$AK:$AK,MATCH($C197,'Mar - Aug'!$C:$C,0))</f>
        <v>1.1299999999999999</v>
      </c>
      <c r="BO197" s="246">
        <f>INDEX('Mar - Aug'!$AL:$AL,MATCH($C197,'Mar - Aug'!$C:$C,0))</f>
        <v>2.11</v>
      </c>
      <c r="BP197" s="60">
        <f>INDEX(FY2019_ALL_Targets!EB:EB,MATCH('Final Comp Values'!B197,FY2019_ALL_Targets!A:A,0))</f>
        <v>3</v>
      </c>
      <c r="BQ197" s="60">
        <f>+INDEX(FY2019_ALL_Targets!DY:DY,MATCH(B197,FY2019_ALL_Targets!A:A,0))</f>
        <v>1</v>
      </c>
      <c r="BR197" s="60">
        <f>+INDEX(FY2019_ALL_Targets!DZ:DZ,MATCH(B197,FY2019_ALL_Targets!A:A,0))</f>
        <v>1</v>
      </c>
      <c r="BS197" s="283">
        <f>+INDEX(FY2019_ALL_Targets!EA:EA,MATCH(B197,FY2019_ALL_Targets!A:A,0))</f>
        <v>0</v>
      </c>
      <c r="BT197" s="245">
        <f t="shared" si="136"/>
        <v>0</v>
      </c>
      <c r="BU197" s="245">
        <f t="shared" si="137"/>
        <v>1.1299999999999999</v>
      </c>
      <c r="BV197" s="246">
        <f t="shared" si="138"/>
        <v>2.11</v>
      </c>
      <c r="BW197" s="284">
        <f t="shared" ref="BW197:BW260" si="170">+IF((BU197+BV197+BT197)=0,0,AL197*(BU197+BV197+BT197))</f>
        <v>70922.055701656209</v>
      </c>
      <c r="BX197" s="245">
        <f t="shared" ref="BX197:BX260" si="171">AY197-SUM(BT197:BV197)</f>
        <v>9.5299999999999994</v>
      </c>
      <c r="BY197" s="246">
        <f t="shared" ref="BY197:BY260" si="172">+IF(BX197="",0,BX197*AL197)</f>
        <v>208607.15766567396</v>
      </c>
      <c r="BZ197" s="285">
        <f t="shared" ref="BZ197:BZ260" si="173">+BY197/$BY$560</f>
        <v>5.9483427080328141E-4</v>
      </c>
      <c r="CA197" s="245">
        <f t="shared" ref="CA197:CA260" si="174">+IF(BZ197=0,0,ROUND(BZ197*$BW$560,2))</f>
        <v>24207.87</v>
      </c>
      <c r="CB197" s="286">
        <f t="shared" ref="CB197:CB260" si="175">+IF(CA197=0,0,ROUND(CA197/AL197,2))</f>
        <v>1.1100000000000001</v>
      </c>
      <c r="CC197" s="268">
        <f t="shared" si="146"/>
        <v>-3.0000000000001137E-2</v>
      </c>
      <c r="CD197" s="267">
        <f t="shared" ref="CD197:CD260" si="176">+AJ197</f>
        <v>279625.46083203453</v>
      </c>
      <c r="CE197" s="268">
        <f t="shared" ref="CE197:CE260" si="177">+BY197+CA197</f>
        <v>232815.02766567396</v>
      </c>
      <c r="CF197" s="268">
        <f t="shared" ref="CF197:CF260" si="178">+CB197+BX197-AY197</f>
        <v>-2.1300000000000008</v>
      </c>
      <c r="CG197" s="270">
        <f t="shared" ref="CG197:CG260" si="179">+(CF197/AY197)*AJ197</f>
        <v>-46640.738572610317</v>
      </c>
      <c r="CH197" s="270">
        <f t="shared" ref="CH197:CH260" si="180">+CE197-CD197</f>
        <v>-46810.43316636057</v>
      </c>
      <c r="CI197" s="269">
        <f t="shared" ref="CI197:CI260" si="181">+CG197-CH197</f>
        <v>169.69459375025326</v>
      </c>
    </row>
    <row r="198" spans="1:87" s="57" customFormat="1" ht="15.75" customHeight="1" x14ac:dyDescent="0.25">
      <c r="A198" s="297">
        <v>1028624</v>
      </c>
      <c r="B198" s="297">
        <v>4733</v>
      </c>
      <c r="C198" s="347">
        <v>675766</v>
      </c>
      <c r="D198" s="219" t="s">
        <v>935</v>
      </c>
      <c r="E198" s="299" t="s">
        <v>575</v>
      </c>
      <c r="F198" s="299" t="s">
        <v>2301</v>
      </c>
      <c r="G198" s="301" t="s">
        <v>915</v>
      </c>
      <c r="H198" s="302" t="s">
        <v>972</v>
      </c>
      <c r="I198" s="56" t="s">
        <v>35</v>
      </c>
      <c r="J198" s="229" t="s">
        <v>36</v>
      </c>
      <c r="K198" s="229" t="s">
        <v>35</v>
      </c>
      <c r="L198" s="56"/>
      <c r="M198" s="56"/>
      <c r="N198" s="58"/>
      <c r="O198" s="297">
        <v>1021109</v>
      </c>
      <c r="P198" s="303">
        <v>11765</v>
      </c>
      <c r="Q198" s="304">
        <v>42005</v>
      </c>
      <c r="R198" s="304">
        <v>42369</v>
      </c>
      <c r="S198" s="303">
        <f t="shared" si="147"/>
        <v>11765</v>
      </c>
      <c r="T198" s="59"/>
      <c r="U198" s="346">
        <f t="shared" ref="U198:U261" si="182">IF(G198="NSGO",(S198/$U$3),"")</f>
        <v>1.4524893989261826E-3</v>
      </c>
      <c r="V198" s="345">
        <f t="shared" ref="V198:V261" si="183">(S198/$V$3)</f>
        <v>1.1077348136524527E-3</v>
      </c>
      <c r="W198" s="27">
        <v>143061.73572475856</v>
      </c>
      <c r="X198" s="27">
        <v>143061.74</v>
      </c>
      <c r="Y198" s="305">
        <f t="shared" si="148"/>
        <v>281878.2479415061</v>
      </c>
      <c r="Z198" s="53">
        <f t="shared" si="144"/>
        <v>19126.71</v>
      </c>
      <c r="AA198" s="54">
        <f t="shared" si="144"/>
        <v>19126.71</v>
      </c>
      <c r="AB198" s="54">
        <f t="shared" si="144"/>
        <v>19126.71</v>
      </c>
      <c r="AC198" s="54">
        <f t="shared" si="144"/>
        <v>19126.71</v>
      </c>
      <c r="AD198" s="52">
        <f t="shared" si="149"/>
        <v>76506.83</v>
      </c>
      <c r="AE198" s="53">
        <f t="shared" si="145"/>
        <v>35521.03</v>
      </c>
      <c r="AF198" s="53">
        <f t="shared" si="145"/>
        <v>35521.03</v>
      </c>
      <c r="AG198" s="53">
        <f t="shared" si="145"/>
        <v>35521.03</v>
      </c>
      <c r="AH198" s="53">
        <f t="shared" si="145"/>
        <v>35521.03</v>
      </c>
      <c r="AI198" s="52">
        <f t="shared" si="150"/>
        <v>142084.10767700244</v>
      </c>
      <c r="AJ198" s="55">
        <f t="shared" si="151"/>
        <v>500469.18561850855</v>
      </c>
      <c r="AK198" s="219" t="s">
        <v>935</v>
      </c>
      <c r="AL198" s="220">
        <v>25729.853211771773</v>
      </c>
      <c r="AM198" s="242"/>
      <c r="AN198" s="242"/>
      <c r="AO198" s="242">
        <f t="shared" si="152"/>
        <v>303094.89025968401</v>
      </c>
      <c r="AP198" s="243">
        <f t="shared" si="153"/>
        <v>82265.40860215055</v>
      </c>
      <c r="AQ198" s="244">
        <f t="shared" si="154"/>
        <v>152778.61040537897</v>
      </c>
      <c r="AR198" s="245">
        <f t="shared" si="155"/>
        <v>11.78</v>
      </c>
      <c r="AS198" s="246">
        <f t="shared" si="156"/>
        <v>3.2</v>
      </c>
      <c r="AT198" s="246">
        <f t="shared" si="157"/>
        <v>5.94</v>
      </c>
      <c r="AU198" s="251">
        <f t="shared" si="158"/>
        <v>20.92</v>
      </c>
      <c r="AV198" s="245">
        <f t="shared" si="159"/>
        <v>10.96</v>
      </c>
      <c r="AW198" s="246">
        <f t="shared" si="160"/>
        <v>2.97</v>
      </c>
      <c r="AX198" s="246">
        <f t="shared" si="161"/>
        <v>5.52</v>
      </c>
      <c r="AY198" s="252">
        <f t="shared" si="162"/>
        <v>19.450000000000003</v>
      </c>
      <c r="AZ198" s="249">
        <f t="shared" si="163"/>
        <v>10.96</v>
      </c>
      <c r="BA198" s="56">
        <f t="shared" si="164"/>
        <v>4</v>
      </c>
      <c r="BB198" s="246">
        <f t="shared" si="165"/>
        <v>0.74</v>
      </c>
      <c r="BC198" s="250">
        <f t="shared" si="166"/>
        <v>1.38</v>
      </c>
      <c r="BD198" s="246">
        <f t="shared" si="167"/>
        <v>10.96</v>
      </c>
      <c r="BE198" s="56">
        <v>4</v>
      </c>
      <c r="BF198" s="246">
        <f t="shared" si="168"/>
        <v>0.74</v>
      </c>
      <c r="BG198" s="250">
        <f t="shared" si="169"/>
        <v>1.38</v>
      </c>
      <c r="BH198" s="246">
        <f>INDEX('Mar - Aug'!AG:AG,MATCH(C198,'Mar - Aug'!C:C,0))</f>
        <v>10.48</v>
      </c>
      <c r="BI198" s="56">
        <v>4</v>
      </c>
      <c r="BJ198" s="246">
        <f>INDEX('Mar - Aug'!AK:AK,MATCH($C198,'Mar - Aug'!$C:$C,0))</f>
        <v>0.71</v>
      </c>
      <c r="BK198" s="246">
        <f>INDEX('Mar - Aug'!AL:AL,MATCH($C198,'Mar - Aug'!$C:$C,0))</f>
        <v>1.32</v>
      </c>
      <c r="BL198" s="246">
        <f>INDEX('Mar - Aug'!$AG:$AG,MATCH($C198,'Mar - Aug'!$C:$C,0))</f>
        <v>10.48</v>
      </c>
      <c r="BM198" s="56">
        <v>4</v>
      </c>
      <c r="BN198" s="246">
        <f>INDEX('Mar - Aug'!$AK:$AK,MATCH($C198,'Mar - Aug'!$C:$C,0))</f>
        <v>0.71</v>
      </c>
      <c r="BO198" s="246">
        <f>INDEX('Mar - Aug'!$AL:$AL,MATCH($C198,'Mar - Aug'!$C:$C,0))</f>
        <v>1.32</v>
      </c>
      <c r="BP198" s="60">
        <f>INDEX(FY2019_ALL_Targets!EB:EB,MATCH('Final Comp Values'!B198,FY2019_ALL_Targets!A:A,0))</f>
        <v>0</v>
      </c>
      <c r="BQ198" s="60">
        <f>+INDEX(FY2019_ALL_Targets!DY:DY,MATCH(B198,FY2019_ALL_Targets!A:A,0))</f>
        <v>1</v>
      </c>
      <c r="BR198" s="60">
        <f>+INDEX(FY2019_ALL_Targets!DZ:DZ,MATCH(B198,FY2019_ALL_Targets!A:A,0))</f>
        <v>1</v>
      </c>
      <c r="BS198" s="283">
        <f>+INDEX(FY2019_ALL_Targets!EA:EA,MATCH(B198,FY2019_ALL_Targets!A:A,0))</f>
        <v>0</v>
      </c>
      <c r="BT198" s="245">
        <f t="shared" ref="BT198:BT261" si="184">IF(BP198=3,BH198,BP198*(BH198/3))</f>
        <v>0</v>
      </c>
      <c r="BU198" s="245">
        <f t="shared" ref="BU198:BU261" si="185">+IF(BS198=4,AW198,BQ198*BJ198)</f>
        <v>0.71</v>
      </c>
      <c r="BV198" s="246">
        <f t="shared" ref="BV198:BV261" si="186">IF(BS198=4,AX198,+BR198*BK198)</f>
        <v>1.32</v>
      </c>
      <c r="BW198" s="284">
        <f t="shared" si="170"/>
        <v>52231.602019896709</v>
      </c>
      <c r="BX198" s="245">
        <f t="shared" si="171"/>
        <v>17.420000000000002</v>
      </c>
      <c r="BY198" s="246">
        <f t="shared" si="172"/>
        <v>448214.04294906434</v>
      </c>
      <c r="BZ198" s="285">
        <f t="shared" si="173"/>
        <v>1.2780629216409105E-3</v>
      </c>
      <c r="CA198" s="245">
        <f t="shared" si="174"/>
        <v>52013.11</v>
      </c>
      <c r="CB198" s="286">
        <f t="shared" si="175"/>
        <v>2.02</v>
      </c>
      <c r="CC198" s="268">
        <f t="shared" si="146"/>
        <v>1.0000000000001785E-2</v>
      </c>
      <c r="CD198" s="267">
        <f t="shared" si="176"/>
        <v>500469.18561850855</v>
      </c>
      <c r="CE198" s="268">
        <f t="shared" si="177"/>
        <v>500227.15294906433</v>
      </c>
      <c r="CF198" s="268">
        <f t="shared" si="178"/>
        <v>-1.0000000000001563E-2</v>
      </c>
      <c r="CG198" s="270">
        <f t="shared" si="179"/>
        <v>-257.31063527947902</v>
      </c>
      <c r="CH198" s="270">
        <f t="shared" si="180"/>
        <v>-242.03266944421921</v>
      </c>
      <c r="CI198" s="269">
        <f t="shared" si="181"/>
        <v>-15.277965835259806</v>
      </c>
    </row>
    <row r="199" spans="1:87" s="57" customFormat="1" ht="15.75" customHeight="1" x14ac:dyDescent="0.25">
      <c r="A199" s="297">
        <v>1026239</v>
      </c>
      <c r="B199" s="297">
        <v>4735</v>
      </c>
      <c r="C199" s="347">
        <v>455961</v>
      </c>
      <c r="D199" s="219" t="s">
        <v>913</v>
      </c>
      <c r="E199" s="299" t="s">
        <v>207</v>
      </c>
      <c r="F199" s="299" t="s">
        <v>997</v>
      </c>
      <c r="G199" s="301" t="s">
        <v>915</v>
      </c>
      <c r="H199" s="302" t="s">
        <v>207</v>
      </c>
      <c r="I199" s="56" t="s">
        <v>35</v>
      </c>
      <c r="J199" s="229" t="s">
        <v>35</v>
      </c>
      <c r="K199" s="229" t="s">
        <v>35</v>
      </c>
      <c r="L199" s="56"/>
      <c r="M199" s="56"/>
      <c r="N199" s="58"/>
      <c r="O199" s="297">
        <v>1026239</v>
      </c>
      <c r="P199" s="303">
        <v>17560</v>
      </c>
      <c r="Q199" s="304">
        <v>41913</v>
      </c>
      <c r="R199" s="304">
        <v>42247</v>
      </c>
      <c r="S199" s="303">
        <f t="shared" si="147"/>
        <v>19133</v>
      </c>
      <c r="T199" s="59"/>
      <c r="U199" s="346">
        <f t="shared" si="182"/>
        <v>2.3621317186276795E-3</v>
      </c>
      <c r="V199" s="345">
        <f t="shared" si="183"/>
        <v>1.8014696293763175E-3</v>
      </c>
      <c r="W199" s="27">
        <v>232656.19974808383</v>
      </c>
      <c r="X199" s="27">
        <v>232656.2</v>
      </c>
      <c r="Y199" s="305">
        <f t="shared" si="148"/>
        <v>458408.54380491591</v>
      </c>
      <c r="Z199" s="53">
        <f t="shared" si="144"/>
        <v>31105.08</v>
      </c>
      <c r="AA199" s="54">
        <f t="shared" si="144"/>
        <v>31105.08</v>
      </c>
      <c r="AB199" s="54">
        <f t="shared" si="144"/>
        <v>31105.08</v>
      </c>
      <c r="AC199" s="54">
        <f t="shared" si="144"/>
        <v>31105.08</v>
      </c>
      <c r="AD199" s="52">
        <f t="shared" si="149"/>
        <v>124420.32</v>
      </c>
      <c r="AE199" s="53">
        <f t="shared" si="145"/>
        <v>57766.58</v>
      </c>
      <c r="AF199" s="53">
        <f t="shared" si="145"/>
        <v>57766.58</v>
      </c>
      <c r="AG199" s="53">
        <f t="shared" si="145"/>
        <v>57766.58</v>
      </c>
      <c r="AH199" s="53">
        <f t="shared" si="145"/>
        <v>57766.58</v>
      </c>
      <c r="AI199" s="52">
        <f t="shared" si="150"/>
        <v>231066.31807769547</v>
      </c>
      <c r="AJ199" s="55">
        <f t="shared" si="151"/>
        <v>813895.18188261136</v>
      </c>
      <c r="AK199" s="219" t="s">
        <v>913</v>
      </c>
      <c r="AL199" s="220">
        <v>61485.26180987338</v>
      </c>
      <c r="AM199" s="242"/>
      <c r="AN199" s="242"/>
      <c r="AO199" s="242">
        <f t="shared" si="152"/>
        <v>492912.41269345803</v>
      </c>
      <c r="AP199" s="243">
        <f t="shared" si="153"/>
        <v>133785.29032258067</v>
      </c>
      <c r="AQ199" s="244">
        <f t="shared" si="154"/>
        <v>248458.40653515642</v>
      </c>
      <c r="AR199" s="245">
        <f t="shared" si="155"/>
        <v>8.02</v>
      </c>
      <c r="AS199" s="246">
        <f t="shared" si="156"/>
        <v>2.1800000000000002</v>
      </c>
      <c r="AT199" s="246">
        <f t="shared" si="157"/>
        <v>4.04</v>
      </c>
      <c r="AU199" s="251">
        <f t="shared" si="158"/>
        <v>14.239999999999998</v>
      </c>
      <c r="AV199" s="245">
        <f t="shared" si="159"/>
        <v>7.46</v>
      </c>
      <c r="AW199" s="246">
        <f t="shared" si="160"/>
        <v>2.02</v>
      </c>
      <c r="AX199" s="246">
        <f t="shared" si="161"/>
        <v>3.76</v>
      </c>
      <c r="AY199" s="252">
        <f t="shared" si="162"/>
        <v>13.24</v>
      </c>
      <c r="AZ199" s="249">
        <f t="shared" si="163"/>
        <v>7.46</v>
      </c>
      <c r="BA199" s="56">
        <f t="shared" si="164"/>
        <v>4</v>
      </c>
      <c r="BB199" s="246">
        <f t="shared" si="165"/>
        <v>0.51</v>
      </c>
      <c r="BC199" s="250">
        <f t="shared" si="166"/>
        <v>0.94</v>
      </c>
      <c r="BD199" s="246">
        <f t="shared" si="167"/>
        <v>7.46</v>
      </c>
      <c r="BE199" s="56">
        <v>4</v>
      </c>
      <c r="BF199" s="246">
        <f t="shared" si="168"/>
        <v>0.51</v>
      </c>
      <c r="BG199" s="250">
        <f t="shared" si="169"/>
        <v>0.94</v>
      </c>
      <c r="BH199" s="246">
        <f>INDEX('Mar - Aug'!AG:AG,MATCH(C199,'Mar - Aug'!C:C,0))</f>
        <v>7.3</v>
      </c>
      <c r="BI199" s="56">
        <v>4</v>
      </c>
      <c r="BJ199" s="246">
        <f>INDEX('Mar - Aug'!AK:AK,MATCH($C199,'Mar - Aug'!$C:$C,0))</f>
        <v>0.5</v>
      </c>
      <c r="BK199" s="246">
        <f>INDEX('Mar - Aug'!AL:AL,MATCH($C199,'Mar - Aug'!$C:$C,0))</f>
        <v>0.92</v>
      </c>
      <c r="BL199" s="246">
        <f>INDEX('Mar - Aug'!$AG:$AG,MATCH($C199,'Mar - Aug'!$C:$C,0))</f>
        <v>7.3</v>
      </c>
      <c r="BM199" s="56">
        <v>4</v>
      </c>
      <c r="BN199" s="246">
        <f>INDEX('Mar - Aug'!$AK:$AK,MATCH($C199,'Mar - Aug'!$C:$C,0))</f>
        <v>0.5</v>
      </c>
      <c r="BO199" s="246">
        <f>INDEX('Mar - Aug'!$AL:$AL,MATCH($C199,'Mar - Aug'!$C:$C,0))</f>
        <v>0.92</v>
      </c>
      <c r="BP199" s="60">
        <f>INDEX(FY2019_ALL_Targets!EB:EB,MATCH('Final Comp Values'!B199,FY2019_ALL_Targets!A:A,0))</f>
        <v>0</v>
      </c>
      <c r="BQ199" s="60">
        <f>+INDEX(FY2019_ALL_Targets!DY:DY,MATCH(B199,FY2019_ALL_Targets!A:A,0))</f>
        <v>1</v>
      </c>
      <c r="BR199" s="60">
        <f>+INDEX(FY2019_ALL_Targets!DZ:DZ,MATCH(B199,FY2019_ALL_Targets!A:A,0))</f>
        <v>1</v>
      </c>
      <c r="BS199" s="283">
        <f>+INDEX(FY2019_ALL_Targets!EA:EA,MATCH(B199,FY2019_ALL_Targets!A:A,0))</f>
        <v>0</v>
      </c>
      <c r="BT199" s="245">
        <f t="shared" si="184"/>
        <v>0</v>
      </c>
      <c r="BU199" s="245">
        <f t="shared" si="185"/>
        <v>0.5</v>
      </c>
      <c r="BV199" s="246">
        <f t="shared" si="186"/>
        <v>0.92</v>
      </c>
      <c r="BW199" s="284">
        <f t="shared" si="170"/>
        <v>87309.071770020193</v>
      </c>
      <c r="BX199" s="245">
        <f t="shared" si="171"/>
        <v>11.82</v>
      </c>
      <c r="BY199" s="246">
        <f t="shared" si="172"/>
        <v>726755.79459270334</v>
      </c>
      <c r="BZ199" s="285">
        <f t="shared" si="173"/>
        <v>2.0723126567950183E-3</v>
      </c>
      <c r="CA199" s="245">
        <f t="shared" si="174"/>
        <v>84336.56</v>
      </c>
      <c r="CB199" s="286">
        <f t="shared" si="175"/>
        <v>1.37</v>
      </c>
      <c r="CC199" s="268">
        <f t="shared" si="146"/>
        <v>-1.9999999999999796E-2</v>
      </c>
      <c r="CD199" s="267">
        <f t="shared" si="176"/>
        <v>813895.18188261136</v>
      </c>
      <c r="CE199" s="268">
        <f t="shared" si="177"/>
        <v>811092.35459270328</v>
      </c>
      <c r="CF199" s="268">
        <f t="shared" si="178"/>
        <v>-4.9999999999998934E-2</v>
      </c>
      <c r="CG199" s="270">
        <f t="shared" si="179"/>
        <v>-3073.6222880762616</v>
      </c>
      <c r="CH199" s="270">
        <f t="shared" si="180"/>
        <v>-2802.8272899080766</v>
      </c>
      <c r="CI199" s="269">
        <f t="shared" si="181"/>
        <v>-270.79499816818497</v>
      </c>
    </row>
    <row r="200" spans="1:87" s="57" customFormat="1" ht="15.75" customHeight="1" x14ac:dyDescent="0.25">
      <c r="A200" s="297">
        <v>1025929</v>
      </c>
      <c r="B200" s="297">
        <v>4736</v>
      </c>
      <c r="C200" s="347">
        <v>455796</v>
      </c>
      <c r="D200" s="219" t="s">
        <v>920</v>
      </c>
      <c r="E200" s="299" t="s">
        <v>2652</v>
      </c>
      <c r="F200" s="299" t="s">
        <v>981</v>
      </c>
      <c r="G200" s="301" t="s">
        <v>915</v>
      </c>
      <c r="H200" s="302" t="s">
        <v>2979</v>
      </c>
      <c r="I200" s="56" t="s">
        <v>35</v>
      </c>
      <c r="J200" s="229" t="s">
        <v>35</v>
      </c>
      <c r="K200" s="229" t="s">
        <v>35</v>
      </c>
      <c r="L200" s="56"/>
      <c r="M200" s="56"/>
      <c r="N200" s="58"/>
      <c r="O200" s="297">
        <v>1025929</v>
      </c>
      <c r="P200" s="303">
        <v>20075</v>
      </c>
      <c r="Q200" s="304">
        <v>41883</v>
      </c>
      <c r="R200" s="304">
        <v>42247</v>
      </c>
      <c r="S200" s="303">
        <f t="shared" si="147"/>
        <v>20075</v>
      </c>
      <c r="T200" s="59"/>
      <c r="U200" s="346">
        <f t="shared" si="182"/>
        <v>2.4784296373517312E-3</v>
      </c>
      <c r="V200" s="345">
        <f t="shared" si="183"/>
        <v>1.8901637385527401E-3</v>
      </c>
      <c r="W200" s="27">
        <v>244110.86657973041</v>
      </c>
      <c r="X200" s="27">
        <v>244110.86</v>
      </c>
      <c r="Y200" s="305">
        <f t="shared" si="148"/>
        <v>480977.97088191548</v>
      </c>
      <c r="Z200" s="53">
        <f t="shared" si="144"/>
        <v>32636.52</v>
      </c>
      <c r="AA200" s="54">
        <f t="shared" si="144"/>
        <v>32636.52</v>
      </c>
      <c r="AB200" s="54">
        <f t="shared" si="144"/>
        <v>32636.52</v>
      </c>
      <c r="AC200" s="54">
        <f t="shared" si="144"/>
        <v>32636.52</v>
      </c>
      <c r="AD200" s="52">
        <f t="shared" si="149"/>
        <v>130546.07</v>
      </c>
      <c r="AE200" s="53">
        <f t="shared" si="145"/>
        <v>60610.68</v>
      </c>
      <c r="AF200" s="53">
        <f t="shared" si="145"/>
        <v>60610.68</v>
      </c>
      <c r="AG200" s="53">
        <f t="shared" si="145"/>
        <v>60610.68</v>
      </c>
      <c r="AH200" s="53">
        <f t="shared" si="145"/>
        <v>60610.68</v>
      </c>
      <c r="AI200" s="52">
        <f t="shared" si="150"/>
        <v>242442.70816964077</v>
      </c>
      <c r="AJ200" s="55">
        <f t="shared" si="151"/>
        <v>853966.74905155622</v>
      </c>
      <c r="AK200" s="219" t="s">
        <v>920</v>
      </c>
      <c r="AL200" s="220">
        <v>54680.661225614327</v>
      </c>
      <c r="AM200" s="242"/>
      <c r="AN200" s="242"/>
      <c r="AO200" s="242">
        <f t="shared" si="152"/>
        <v>517180.61385152204</v>
      </c>
      <c r="AP200" s="243">
        <f t="shared" si="153"/>
        <v>140372.1182795699</v>
      </c>
      <c r="AQ200" s="244">
        <f t="shared" si="154"/>
        <v>260691.08405337718</v>
      </c>
      <c r="AR200" s="245">
        <f t="shared" si="155"/>
        <v>9.4600000000000009</v>
      </c>
      <c r="AS200" s="246">
        <f t="shared" si="156"/>
        <v>2.57</v>
      </c>
      <c r="AT200" s="246">
        <f t="shared" si="157"/>
        <v>4.7699999999999996</v>
      </c>
      <c r="AU200" s="251">
        <f t="shared" si="158"/>
        <v>16.8</v>
      </c>
      <c r="AV200" s="245">
        <f t="shared" si="159"/>
        <v>8.8000000000000007</v>
      </c>
      <c r="AW200" s="246">
        <f t="shared" si="160"/>
        <v>2.39</v>
      </c>
      <c r="AX200" s="246">
        <f t="shared" si="161"/>
        <v>4.43</v>
      </c>
      <c r="AY200" s="252">
        <f t="shared" si="162"/>
        <v>15.620000000000001</v>
      </c>
      <c r="AZ200" s="249">
        <f t="shared" si="163"/>
        <v>8.8000000000000007</v>
      </c>
      <c r="BA200" s="56">
        <f t="shared" si="164"/>
        <v>4</v>
      </c>
      <c r="BB200" s="246">
        <f t="shared" si="165"/>
        <v>0.6</v>
      </c>
      <c r="BC200" s="250">
        <f t="shared" si="166"/>
        <v>1.1100000000000001</v>
      </c>
      <c r="BD200" s="246">
        <f t="shared" si="167"/>
        <v>8.8000000000000007</v>
      </c>
      <c r="BE200" s="56">
        <v>4</v>
      </c>
      <c r="BF200" s="246">
        <f t="shared" si="168"/>
        <v>0.6</v>
      </c>
      <c r="BG200" s="250">
        <f t="shared" si="169"/>
        <v>1.1100000000000001</v>
      </c>
      <c r="BH200" s="246">
        <f>INDEX('Mar - Aug'!AG:AG,MATCH(C200,'Mar - Aug'!C:C,0))</f>
        <v>8.66</v>
      </c>
      <c r="BI200" s="56">
        <v>4</v>
      </c>
      <c r="BJ200" s="246">
        <f>INDEX('Mar - Aug'!AK:AK,MATCH($C200,'Mar - Aug'!$C:$C,0))</f>
        <v>0.59</v>
      </c>
      <c r="BK200" s="246">
        <f>INDEX('Mar - Aug'!AL:AL,MATCH($C200,'Mar - Aug'!$C:$C,0))</f>
        <v>1.0900000000000001</v>
      </c>
      <c r="BL200" s="246">
        <f>INDEX('Mar - Aug'!$AG:$AG,MATCH($C200,'Mar - Aug'!$C:$C,0))</f>
        <v>8.66</v>
      </c>
      <c r="BM200" s="56">
        <v>4</v>
      </c>
      <c r="BN200" s="246">
        <f>INDEX('Mar - Aug'!$AK:$AK,MATCH($C200,'Mar - Aug'!$C:$C,0))</f>
        <v>0.59</v>
      </c>
      <c r="BO200" s="246">
        <f>INDEX('Mar - Aug'!$AL:$AL,MATCH($C200,'Mar - Aug'!$C:$C,0))</f>
        <v>1.0900000000000001</v>
      </c>
      <c r="BP200" s="60">
        <f>INDEX(FY2019_ALL_Targets!EB:EB,MATCH('Final Comp Values'!B200,FY2019_ALL_Targets!A:A,0))</f>
        <v>0</v>
      </c>
      <c r="BQ200" s="60">
        <f>+INDEX(FY2019_ALL_Targets!DY:DY,MATCH(B200,FY2019_ALL_Targets!A:A,0))</f>
        <v>0</v>
      </c>
      <c r="BR200" s="60">
        <f>+INDEX(FY2019_ALL_Targets!DZ:DZ,MATCH(B200,FY2019_ALL_Targets!A:A,0))</f>
        <v>0</v>
      </c>
      <c r="BS200" s="283">
        <f>+INDEX(FY2019_ALL_Targets!EA:EA,MATCH(B200,FY2019_ALL_Targets!A:A,0))</f>
        <v>0</v>
      </c>
      <c r="BT200" s="245">
        <f t="shared" si="184"/>
        <v>0</v>
      </c>
      <c r="BU200" s="245">
        <f t="shared" si="185"/>
        <v>0</v>
      </c>
      <c r="BV200" s="246">
        <f t="shared" si="186"/>
        <v>0</v>
      </c>
      <c r="BW200" s="284">
        <f t="shared" si="170"/>
        <v>0</v>
      </c>
      <c r="BX200" s="245">
        <f t="shared" si="171"/>
        <v>15.620000000000001</v>
      </c>
      <c r="BY200" s="246">
        <f t="shared" si="172"/>
        <v>854111.92834409582</v>
      </c>
      <c r="BZ200" s="285">
        <f t="shared" si="173"/>
        <v>2.4354631536429995E-3</v>
      </c>
      <c r="CA200" s="245">
        <f t="shared" si="174"/>
        <v>99115.63</v>
      </c>
      <c r="CB200" s="286">
        <f t="shared" si="175"/>
        <v>1.81</v>
      </c>
      <c r="CC200" s="268">
        <f t="shared" si="146"/>
        <v>-1.9999999999999796E-2</v>
      </c>
      <c r="CD200" s="267">
        <f t="shared" si="176"/>
        <v>853966.74905155622</v>
      </c>
      <c r="CE200" s="268">
        <f t="shared" si="177"/>
        <v>953227.55834409583</v>
      </c>
      <c r="CF200" s="268">
        <f t="shared" si="178"/>
        <v>1.8099999999999987</v>
      </c>
      <c r="CG200" s="270">
        <f t="shared" si="179"/>
        <v>98955.173865769233</v>
      </c>
      <c r="CH200" s="270">
        <f t="shared" si="180"/>
        <v>99260.809292539605</v>
      </c>
      <c r="CI200" s="269">
        <f t="shared" si="181"/>
        <v>-305.63542677037185</v>
      </c>
    </row>
    <row r="201" spans="1:87" s="57" customFormat="1" ht="15.75" customHeight="1" x14ac:dyDescent="0.25">
      <c r="A201" s="297">
        <v>1026578</v>
      </c>
      <c r="B201" s="297">
        <v>4737</v>
      </c>
      <c r="C201" s="347">
        <v>675428</v>
      </c>
      <c r="D201" s="219" t="s">
        <v>920</v>
      </c>
      <c r="E201" s="299" t="s">
        <v>2326</v>
      </c>
      <c r="F201" s="299" t="s">
        <v>963</v>
      </c>
      <c r="G201" s="301" t="s">
        <v>915</v>
      </c>
      <c r="H201" s="302" t="s">
        <v>963</v>
      </c>
      <c r="I201" s="56" t="s">
        <v>35</v>
      </c>
      <c r="J201" s="229" t="s">
        <v>35</v>
      </c>
      <c r="K201" s="229" t="s">
        <v>35</v>
      </c>
      <c r="L201" s="56"/>
      <c r="M201" s="56"/>
      <c r="N201" s="58"/>
      <c r="O201" s="297">
        <v>1026578</v>
      </c>
      <c r="P201" s="303">
        <v>9019</v>
      </c>
      <c r="Q201" s="304">
        <v>42063</v>
      </c>
      <c r="R201" s="304">
        <v>42247</v>
      </c>
      <c r="S201" s="303">
        <f t="shared" si="147"/>
        <v>17794</v>
      </c>
      <c r="T201" s="59"/>
      <c r="U201" s="346">
        <f t="shared" si="182"/>
        <v>2.1968207704626003E-3</v>
      </c>
      <c r="V201" s="345">
        <f t="shared" si="183"/>
        <v>1.6753959434026131E-3</v>
      </c>
      <c r="W201" s="27">
        <v>216374.03534471354</v>
      </c>
      <c r="X201" s="27">
        <v>216374</v>
      </c>
      <c r="Y201" s="305">
        <f t="shared" si="148"/>
        <v>426327.37304472248</v>
      </c>
      <c r="Z201" s="53">
        <f t="shared" si="144"/>
        <v>28928.23</v>
      </c>
      <c r="AA201" s="54">
        <f t="shared" si="144"/>
        <v>28928.23</v>
      </c>
      <c r="AB201" s="54">
        <f t="shared" si="144"/>
        <v>28928.23</v>
      </c>
      <c r="AC201" s="54">
        <f t="shared" si="144"/>
        <v>28928.23</v>
      </c>
      <c r="AD201" s="52">
        <f t="shared" si="149"/>
        <v>115712.92</v>
      </c>
      <c r="AE201" s="53">
        <f t="shared" si="145"/>
        <v>53723.85</v>
      </c>
      <c r="AF201" s="53">
        <f t="shared" si="145"/>
        <v>53723.85</v>
      </c>
      <c r="AG201" s="53">
        <f t="shared" si="145"/>
        <v>53723.85</v>
      </c>
      <c r="AH201" s="53">
        <f t="shared" si="145"/>
        <v>53723.85</v>
      </c>
      <c r="AI201" s="52">
        <f t="shared" si="150"/>
        <v>214895.41963489851</v>
      </c>
      <c r="AJ201" s="55">
        <f t="shared" si="151"/>
        <v>756935.71267962107</v>
      </c>
      <c r="AK201" s="219" t="s">
        <v>920</v>
      </c>
      <c r="AL201" s="220">
        <v>54680.661225614327</v>
      </c>
      <c r="AM201" s="242"/>
      <c r="AN201" s="242"/>
      <c r="AO201" s="242">
        <f t="shared" si="152"/>
        <v>458416.53015561559</v>
      </c>
      <c r="AP201" s="243">
        <f t="shared" si="153"/>
        <v>124422.49462365592</v>
      </c>
      <c r="AQ201" s="244">
        <f t="shared" si="154"/>
        <v>231070.34369343927</v>
      </c>
      <c r="AR201" s="245">
        <f t="shared" si="155"/>
        <v>8.3800000000000008</v>
      </c>
      <c r="AS201" s="246">
        <f t="shared" si="156"/>
        <v>2.2799999999999998</v>
      </c>
      <c r="AT201" s="246">
        <f t="shared" si="157"/>
        <v>4.2300000000000004</v>
      </c>
      <c r="AU201" s="251">
        <f t="shared" si="158"/>
        <v>14.89</v>
      </c>
      <c r="AV201" s="245">
        <f t="shared" si="159"/>
        <v>7.8</v>
      </c>
      <c r="AW201" s="246">
        <f t="shared" si="160"/>
        <v>2.12</v>
      </c>
      <c r="AX201" s="246">
        <f t="shared" si="161"/>
        <v>3.93</v>
      </c>
      <c r="AY201" s="252">
        <f t="shared" si="162"/>
        <v>13.85</v>
      </c>
      <c r="AZ201" s="249">
        <f t="shared" si="163"/>
        <v>7.8</v>
      </c>
      <c r="BA201" s="56">
        <f t="shared" si="164"/>
        <v>4</v>
      </c>
      <c r="BB201" s="246">
        <f t="shared" si="165"/>
        <v>0.53</v>
      </c>
      <c r="BC201" s="250">
        <f t="shared" si="166"/>
        <v>0.98</v>
      </c>
      <c r="BD201" s="246">
        <f t="shared" si="167"/>
        <v>7.8</v>
      </c>
      <c r="BE201" s="56">
        <v>4</v>
      </c>
      <c r="BF201" s="246">
        <f t="shared" si="168"/>
        <v>0.53</v>
      </c>
      <c r="BG201" s="250">
        <f t="shared" si="169"/>
        <v>0.98</v>
      </c>
      <c r="BH201" s="246">
        <f>INDEX('Mar - Aug'!AG:AG,MATCH(C201,'Mar - Aug'!C:C,0))</f>
        <v>7.68</v>
      </c>
      <c r="BI201" s="56">
        <v>4</v>
      </c>
      <c r="BJ201" s="246">
        <f>INDEX('Mar - Aug'!AK:AK,MATCH($C201,'Mar - Aug'!$C:$C,0))</f>
        <v>0.52</v>
      </c>
      <c r="BK201" s="246">
        <f>INDEX('Mar - Aug'!AL:AL,MATCH($C201,'Mar - Aug'!$C:$C,0))</f>
        <v>0.97</v>
      </c>
      <c r="BL201" s="246">
        <f>INDEX('Mar - Aug'!$AG:$AG,MATCH($C201,'Mar - Aug'!$C:$C,0))</f>
        <v>7.68</v>
      </c>
      <c r="BM201" s="56">
        <v>4</v>
      </c>
      <c r="BN201" s="246">
        <f>INDEX('Mar - Aug'!$AK:$AK,MATCH($C201,'Mar - Aug'!$C:$C,0))</f>
        <v>0.52</v>
      </c>
      <c r="BO201" s="246">
        <f>INDEX('Mar - Aug'!$AL:$AL,MATCH($C201,'Mar - Aug'!$C:$C,0))</f>
        <v>0.97</v>
      </c>
      <c r="BP201" s="60">
        <f>INDEX(FY2019_ALL_Targets!EB:EB,MATCH('Final Comp Values'!B201,FY2019_ALL_Targets!A:A,0))</f>
        <v>0</v>
      </c>
      <c r="BQ201" s="60">
        <f>+INDEX(FY2019_ALL_Targets!DY:DY,MATCH(B201,FY2019_ALL_Targets!A:A,0))</f>
        <v>0</v>
      </c>
      <c r="BR201" s="60">
        <f>+INDEX(FY2019_ALL_Targets!DZ:DZ,MATCH(B201,FY2019_ALL_Targets!A:A,0))</f>
        <v>1</v>
      </c>
      <c r="BS201" s="283">
        <f>+INDEX(FY2019_ALL_Targets!EA:EA,MATCH(B201,FY2019_ALL_Targets!A:A,0))</f>
        <v>0</v>
      </c>
      <c r="BT201" s="245">
        <f t="shared" si="184"/>
        <v>0</v>
      </c>
      <c r="BU201" s="245">
        <f t="shared" si="185"/>
        <v>0</v>
      </c>
      <c r="BV201" s="246">
        <f t="shared" si="186"/>
        <v>0.97</v>
      </c>
      <c r="BW201" s="284">
        <f t="shared" si="170"/>
        <v>53040.241388845898</v>
      </c>
      <c r="BX201" s="245">
        <f t="shared" si="171"/>
        <v>12.879999999999999</v>
      </c>
      <c r="BY201" s="246">
        <f t="shared" si="172"/>
        <v>704286.91658591246</v>
      </c>
      <c r="BZ201" s="285">
        <f t="shared" si="173"/>
        <v>2.0082436247709241E-3</v>
      </c>
      <c r="CA201" s="245">
        <f t="shared" si="174"/>
        <v>81729.149999999994</v>
      </c>
      <c r="CB201" s="286">
        <f t="shared" si="175"/>
        <v>1.49</v>
      </c>
      <c r="CC201" s="268">
        <f t="shared" si="146"/>
        <v>9.9999999999991207E-3</v>
      </c>
      <c r="CD201" s="267">
        <f t="shared" si="176"/>
        <v>756935.71267962107</v>
      </c>
      <c r="CE201" s="268">
        <f t="shared" si="177"/>
        <v>786016.06658591249</v>
      </c>
      <c r="CF201" s="268">
        <f t="shared" si="178"/>
        <v>0.51999999999999957</v>
      </c>
      <c r="CG201" s="270">
        <f t="shared" si="179"/>
        <v>28419.246974252899</v>
      </c>
      <c r="CH201" s="270">
        <f t="shared" si="180"/>
        <v>29080.353906291421</v>
      </c>
      <c r="CI201" s="269">
        <f t="shared" si="181"/>
        <v>-661.10693203852134</v>
      </c>
    </row>
    <row r="202" spans="1:87" s="57" customFormat="1" ht="15.75" customHeight="1" x14ac:dyDescent="0.25">
      <c r="A202" s="297">
        <v>1027060</v>
      </c>
      <c r="B202" s="297">
        <v>4738</v>
      </c>
      <c r="C202" s="347">
        <v>675414</v>
      </c>
      <c r="D202" s="219" t="s">
        <v>1003</v>
      </c>
      <c r="E202" s="299" t="s">
        <v>2906</v>
      </c>
      <c r="F202" s="299" t="s">
        <v>1050</v>
      </c>
      <c r="G202" s="301" t="s">
        <v>1021</v>
      </c>
      <c r="H202" s="302"/>
      <c r="I202" s="56" t="s">
        <v>35</v>
      </c>
      <c r="J202" s="229" t="s">
        <v>36</v>
      </c>
      <c r="K202" s="229" t="s">
        <v>35</v>
      </c>
      <c r="L202" s="56"/>
      <c r="M202" s="56"/>
      <c r="N202" s="58"/>
      <c r="O202" s="297">
        <v>1027060</v>
      </c>
      <c r="P202" s="303">
        <v>1617</v>
      </c>
      <c r="Q202" s="304">
        <v>42215</v>
      </c>
      <c r="R202" s="304">
        <v>42247</v>
      </c>
      <c r="S202" s="303">
        <f t="shared" si="147"/>
        <v>17885</v>
      </c>
      <c r="T202" s="59"/>
      <c r="U202" s="346" t="str">
        <f t="shared" si="182"/>
        <v/>
      </c>
      <c r="V202" s="345">
        <f t="shared" si="183"/>
        <v>1.6839640579833501E-3</v>
      </c>
      <c r="W202" s="27">
        <v>0</v>
      </c>
      <c r="X202" s="27">
        <v>0</v>
      </c>
      <c r="Y202" s="305">
        <f t="shared" si="148"/>
        <v>0</v>
      </c>
      <c r="Z202" s="53">
        <f t="shared" si="144"/>
        <v>29076.17</v>
      </c>
      <c r="AA202" s="54">
        <f t="shared" si="144"/>
        <v>29076.17</v>
      </c>
      <c r="AB202" s="54">
        <f t="shared" si="144"/>
        <v>29076.17</v>
      </c>
      <c r="AC202" s="54">
        <f t="shared" si="144"/>
        <v>29076.17</v>
      </c>
      <c r="AD202" s="52">
        <f t="shared" si="149"/>
        <v>116304.68</v>
      </c>
      <c r="AE202" s="53">
        <f t="shared" si="145"/>
        <v>53998.6</v>
      </c>
      <c r="AF202" s="53">
        <f t="shared" si="145"/>
        <v>53998.6</v>
      </c>
      <c r="AG202" s="53">
        <f t="shared" si="145"/>
        <v>53998.6</v>
      </c>
      <c r="AH202" s="53">
        <f t="shared" si="145"/>
        <v>53998.6</v>
      </c>
      <c r="AI202" s="52">
        <f t="shared" si="150"/>
        <v>215994.41273295268</v>
      </c>
      <c r="AJ202" s="55">
        <f t="shared" si="151"/>
        <v>332299.09273295267</v>
      </c>
      <c r="AK202" s="219" t="s">
        <v>1003</v>
      </c>
      <c r="AL202" s="220">
        <v>35521.831322741207</v>
      </c>
      <c r="AM202" s="242"/>
      <c r="AN202" s="242"/>
      <c r="AO202" s="242">
        <f t="shared" si="152"/>
        <v>0</v>
      </c>
      <c r="AP202" s="243">
        <f t="shared" si="153"/>
        <v>125058.79569892473</v>
      </c>
      <c r="AQ202" s="244">
        <f t="shared" si="154"/>
        <v>232252.05670209968</v>
      </c>
      <c r="AR202" s="245">
        <f t="shared" si="155"/>
        <v>0</v>
      </c>
      <c r="AS202" s="246">
        <f t="shared" si="156"/>
        <v>3.52</v>
      </c>
      <c r="AT202" s="246">
        <f t="shared" si="157"/>
        <v>6.54</v>
      </c>
      <c r="AU202" s="251">
        <f t="shared" si="158"/>
        <v>10.06</v>
      </c>
      <c r="AV202" s="245">
        <f t="shared" si="159"/>
        <v>0</v>
      </c>
      <c r="AW202" s="246">
        <f t="shared" si="160"/>
        <v>3.27</v>
      </c>
      <c r="AX202" s="246">
        <f t="shared" si="161"/>
        <v>6.08</v>
      </c>
      <c r="AY202" s="252">
        <f t="shared" si="162"/>
        <v>9.35</v>
      </c>
      <c r="AZ202" s="249">
        <f t="shared" si="163"/>
        <v>0</v>
      </c>
      <c r="BA202" s="56">
        <f t="shared" si="164"/>
        <v>4</v>
      </c>
      <c r="BB202" s="246">
        <f t="shared" si="165"/>
        <v>0.82</v>
      </c>
      <c r="BC202" s="250">
        <f t="shared" si="166"/>
        <v>1.52</v>
      </c>
      <c r="BD202" s="246">
        <f t="shared" si="167"/>
        <v>0</v>
      </c>
      <c r="BE202" s="56">
        <v>4</v>
      </c>
      <c r="BF202" s="246">
        <f t="shared" si="168"/>
        <v>0.82</v>
      </c>
      <c r="BG202" s="250">
        <f t="shared" si="169"/>
        <v>1.52</v>
      </c>
      <c r="BH202" s="246">
        <f>INDEX('Mar - Aug'!AG:AG,MATCH(C202,'Mar - Aug'!C:C,0))</f>
        <v>0</v>
      </c>
      <c r="BI202" s="56">
        <v>4</v>
      </c>
      <c r="BJ202" s="246">
        <f>INDEX('Mar - Aug'!AK:AK,MATCH($C202,'Mar - Aug'!$C:$C,0))</f>
        <v>0.8</v>
      </c>
      <c r="BK202" s="246">
        <f>INDEX('Mar - Aug'!AL:AL,MATCH($C202,'Mar - Aug'!$C:$C,0))</f>
        <v>1.48</v>
      </c>
      <c r="BL202" s="246">
        <f>INDEX('Mar - Aug'!$AG:$AG,MATCH($C202,'Mar - Aug'!$C:$C,0))</f>
        <v>0</v>
      </c>
      <c r="BM202" s="56">
        <v>4</v>
      </c>
      <c r="BN202" s="246">
        <f>INDEX('Mar - Aug'!$AK:$AK,MATCH($C202,'Mar - Aug'!$C:$C,0))</f>
        <v>0.8</v>
      </c>
      <c r="BO202" s="246">
        <f>INDEX('Mar - Aug'!$AL:$AL,MATCH($C202,'Mar - Aug'!$C:$C,0))</f>
        <v>1.48</v>
      </c>
      <c r="BP202" s="60">
        <f>INDEX(FY2019_ALL_Targets!EB:EB,MATCH('Final Comp Values'!B202,FY2019_ALL_Targets!A:A,0))</f>
        <v>3</v>
      </c>
      <c r="BQ202" s="60">
        <f>+INDEX(FY2019_ALL_Targets!DY:DY,MATCH(B202,FY2019_ALL_Targets!A:A,0))</f>
        <v>1</v>
      </c>
      <c r="BR202" s="60">
        <f>+INDEX(FY2019_ALL_Targets!DZ:DZ,MATCH(B202,FY2019_ALL_Targets!A:A,0))</f>
        <v>1</v>
      </c>
      <c r="BS202" s="283">
        <f>+INDEX(FY2019_ALL_Targets!EA:EA,MATCH(B202,FY2019_ALL_Targets!A:A,0))</f>
        <v>0</v>
      </c>
      <c r="BT202" s="245">
        <f t="shared" si="184"/>
        <v>0</v>
      </c>
      <c r="BU202" s="245">
        <f t="shared" si="185"/>
        <v>0.8</v>
      </c>
      <c r="BV202" s="246">
        <f t="shared" si="186"/>
        <v>1.48</v>
      </c>
      <c r="BW202" s="284">
        <f t="shared" si="170"/>
        <v>80989.775415849959</v>
      </c>
      <c r="BX202" s="245">
        <f t="shared" si="171"/>
        <v>7.0699999999999994</v>
      </c>
      <c r="BY202" s="246">
        <f t="shared" si="172"/>
        <v>251139.34745178031</v>
      </c>
      <c r="BZ202" s="285">
        <f t="shared" si="173"/>
        <v>7.161129669908397E-4</v>
      </c>
      <c r="CA202" s="245">
        <f t="shared" si="174"/>
        <v>29143.53</v>
      </c>
      <c r="CB202" s="286">
        <f t="shared" si="175"/>
        <v>0.82</v>
      </c>
      <c r="CC202" s="268">
        <f t="shared" si="146"/>
        <v>-9.9999999999997868E-3</v>
      </c>
      <c r="CD202" s="267">
        <f t="shared" si="176"/>
        <v>332299.09273295267</v>
      </c>
      <c r="CE202" s="268">
        <f t="shared" si="177"/>
        <v>280282.87745178031</v>
      </c>
      <c r="CF202" s="268">
        <f t="shared" si="178"/>
        <v>-1.46</v>
      </c>
      <c r="CG202" s="270">
        <f t="shared" si="179"/>
        <v>-51888.414480225765</v>
      </c>
      <c r="CH202" s="270">
        <f t="shared" si="180"/>
        <v>-52016.215281172364</v>
      </c>
      <c r="CI202" s="269">
        <f t="shared" si="181"/>
        <v>127.80080094659934</v>
      </c>
    </row>
    <row r="203" spans="1:87" s="57" customFormat="1" ht="15.75" customHeight="1" x14ac:dyDescent="0.25">
      <c r="A203" s="297">
        <v>1026284</v>
      </c>
      <c r="B203" s="297">
        <v>4742</v>
      </c>
      <c r="C203" s="347">
        <v>675852</v>
      </c>
      <c r="D203" s="219" t="s">
        <v>913</v>
      </c>
      <c r="E203" s="299" t="s">
        <v>577</v>
      </c>
      <c r="F203" s="299" t="s">
        <v>919</v>
      </c>
      <c r="G203" s="340" t="s">
        <v>1021</v>
      </c>
      <c r="H203" s="302" t="s">
        <v>919</v>
      </c>
      <c r="I203" s="56" t="s">
        <v>35</v>
      </c>
      <c r="J203" s="229" t="s">
        <v>35</v>
      </c>
      <c r="K203" s="229" t="s">
        <v>35</v>
      </c>
      <c r="L203" s="56"/>
      <c r="M203" s="56"/>
      <c r="N203" s="58"/>
      <c r="O203" s="297">
        <v>1026284</v>
      </c>
      <c r="P203" s="303">
        <v>22497</v>
      </c>
      <c r="Q203" s="304">
        <v>41913</v>
      </c>
      <c r="R203" s="304">
        <v>42247</v>
      </c>
      <c r="S203" s="303">
        <f t="shared" si="147"/>
        <v>24512</v>
      </c>
      <c r="T203" s="59"/>
      <c r="U203" s="346" t="str">
        <f t="shared" si="182"/>
        <v/>
      </c>
      <c r="V203" s="345">
        <f t="shared" si="183"/>
        <v>2.3079299406926408E-3</v>
      </c>
      <c r="W203" s="27">
        <v>0</v>
      </c>
      <c r="X203" s="27">
        <v>0</v>
      </c>
      <c r="Y203" s="305">
        <f t="shared" si="148"/>
        <v>0</v>
      </c>
      <c r="Z203" s="53">
        <f t="shared" si="144"/>
        <v>39849.879999999997</v>
      </c>
      <c r="AA203" s="54">
        <f t="shared" si="144"/>
        <v>39849.879999999997</v>
      </c>
      <c r="AB203" s="54">
        <f t="shared" si="144"/>
        <v>39849.879999999997</v>
      </c>
      <c r="AC203" s="54">
        <f t="shared" si="144"/>
        <v>39849.879999999997</v>
      </c>
      <c r="AD203" s="52">
        <f t="shared" si="149"/>
        <v>159399.51999999999</v>
      </c>
      <c r="AE203" s="53">
        <f t="shared" si="145"/>
        <v>74006.92</v>
      </c>
      <c r="AF203" s="53">
        <f t="shared" si="145"/>
        <v>74006.92</v>
      </c>
      <c r="AG203" s="53">
        <f t="shared" si="145"/>
        <v>74006.92</v>
      </c>
      <c r="AH203" s="53">
        <f t="shared" si="145"/>
        <v>74006.92</v>
      </c>
      <c r="AI203" s="52">
        <f t="shared" si="150"/>
        <v>296027.67933520471</v>
      </c>
      <c r="AJ203" s="55">
        <f t="shared" si="151"/>
        <v>455427.19933520467</v>
      </c>
      <c r="AK203" s="219" t="s">
        <v>913</v>
      </c>
      <c r="AL203" s="220">
        <v>61485.26180987338</v>
      </c>
      <c r="AM203" s="242"/>
      <c r="AN203" s="242"/>
      <c r="AO203" s="242">
        <f t="shared" si="152"/>
        <v>0</v>
      </c>
      <c r="AP203" s="243">
        <f t="shared" si="153"/>
        <v>171397.33333333334</v>
      </c>
      <c r="AQ203" s="244">
        <f t="shared" si="154"/>
        <v>318309.3326184997</v>
      </c>
      <c r="AR203" s="245">
        <f t="shared" si="155"/>
        <v>0</v>
      </c>
      <c r="AS203" s="246">
        <f t="shared" si="156"/>
        <v>2.79</v>
      </c>
      <c r="AT203" s="246">
        <f t="shared" si="157"/>
        <v>5.18</v>
      </c>
      <c r="AU203" s="251">
        <f t="shared" si="158"/>
        <v>7.97</v>
      </c>
      <c r="AV203" s="245">
        <f t="shared" si="159"/>
        <v>0</v>
      </c>
      <c r="AW203" s="246">
        <f t="shared" si="160"/>
        <v>2.59</v>
      </c>
      <c r="AX203" s="246">
        <f t="shared" si="161"/>
        <v>4.8099999999999996</v>
      </c>
      <c r="AY203" s="252">
        <f t="shared" si="162"/>
        <v>7.3999999999999995</v>
      </c>
      <c r="AZ203" s="249">
        <f t="shared" si="163"/>
        <v>0</v>
      </c>
      <c r="BA203" s="56">
        <f t="shared" si="164"/>
        <v>4</v>
      </c>
      <c r="BB203" s="246">
        <f t="shared" si="165"/>
        <v>0.65</v>
      </c>
      <c r="BC203" s="250">
        <f t="shared" si="166"/>
        <v>1.2</v>
      </c>
      <c r="BD203" s="246">
        <f t="shared" si="167"/>
        <v>0</v>
      </c>
      <c r="BE203" s="56">
        <v>4</v>
      </c>
      <c r="BF203" s="246">
        <f t="shared" si="168"/>
        <v>0.65</v>
      </c>
      <c r="BG203" s="250">
        <f t="shared" si="169"/>
        <v>1.2</v>
      </c>
      <c r="BH203" s="246">
        <f>INDEX('Mar - Aug'!AG:AG,MATCH(C203,'Mar - Aug'!C:C,0))</f>
        <v>0</v>
      </c>
      <c r="BI203" s="56">
        <v>4</v>
      </c>
      <c r="BJ203" s="246">
        <f>INDEX('Mar - Aug'!AK:AK,MATCH($C203,'Mar - Aug'!$C:$C,0))</f>
        <v>0.64</v>
      </c>
      <c r="BK203" s="246">
        <f>INDEX('Mar - Aug'!AL:AL,MATCH($C203,'Mar - Aug'!$C:$C,0))</f>
        <v>1.18</v>
      </c>
      <c r="BL203" s="246">
        <f>INDEX('Mar - Aug'!$AG:$AG,MATCH($C203,'Mar - Aug'!$C:$C,0))</f>
        <v>0</v>
      </c>
      <c r="BM203" s="56">
        <v>4</v>
      </c>
      <c r="BN203" s="246">
        <f>INDEX('Mar - Aug'!$AK:$AK,MATCH($C203,'Mar - Aug'!$C:$C,0))</f>
        <v>0.64</v>
      </c>
      <c r="BO203" s="246">
        <f>INDEX('Mar - Aug'!$AL:$AL,MATCH($C203,'Mar - Aug'!$C:$C,0))</f>
        <v>1.18</v>
      </c>
      <c r="BP203" s="60">
        <f>INDEX(FY2019_ALL_Targets!EB:EB,MATCH('Final Comp Values'!B203,FY2019_ALL_Targets!A:A,0))</f>
        <v>3</v>
      </c>
      <c r="BQ203" s="60">
        <f>+INDEX(FY2019_ALL_Targets!DY:DY,MATCH(B203,FY2019_ALL_Targets!A:A,0))</f>
        <v>1</v>
      </c>
      <c r="BR203" s="60">
        <f>+INDEX(FY2019_ALL_Targets!DZ:DZ,MATCH(B203,FY2019_ALL_Targets!A:A,0))</f>
        <v>1</v>
      </c>
      <c r="BS203" s="283">
        <f>+INDEX(FY2019_ALL_Targets!EA:EA,MATCH(B203,FY2019_ALL_Targets!A:A,0))</f>
        <v>0</v>
      </c>
      <c r="BT203" s="245">
        <f t="shared" si="184"/>
        <v>0</v>
      </c>
      <c r="BU203" s="245">
        <f t="shared" si="185"/>
        <v>0.64</v>
      </c>
      <c r="BV203" s="246">
        <f t="shared" si="186"/>
        <v>1.18</v>
      </c>
      <c r="BW203" s="284">
        <f t="shared" si="170"/>
        <v>111903.17649396954</v>
      </c>
      <c r="BX203" s="245">
        <f t="shared" si="171"/>
        <v>5.58</v>
      </c>
      <c r="BY203" s="246">
        <f t="shared" si="172"/>
        <v>343087.76089909347</v>
      </c>
      <c r="BZ203" s="285">
        <f t="shared" si="173"/>
        <v>9.7829988366465335E-4</v>
      </c>
      <c r="CA203" s="245">
        <f t="shared" si="174"/>
        <v>39813.71</v>
      </c>
      <c r="CB203" s="286">
        <f t="shared" si="175"/>
        <v>0.65</v>
      </c>
      <c r="CC203" s="268">
        <f t="shared" si="146"/>
        <v>0</v>
      </c>
      <c r="CD203" s="267">
        <f t="shared" si="176"/>
        <v>455427.19933520467</v>
      </c>
      <c r="CE203" s="268">
        <f t="shared" si="177"/>
        <v>382901.47089909349</v>
      </c>
      <c r="CF203" s="268">
        <f t="shared" si="178"/>
        <v>-1.169999999999999</v>
      </c>
      <c r="CG203" s="270">
        <f t="shared" si="179"/>
        <v>-72006.732867863393</v>
      </c>
      <c r="CH203" s="270">
        <f t="shared" si="180"/>
        <v>-72525.728436111182</v>
      </c>
      <c r="CI203" s="269">
        <f t="shared" si="181"/>
        <v>518.99556824778847</v>
      </c>
    </row>
    <row r="204" spans="1:87" s="57" customFormat="1" ht="15.75" customHeight="1" x14ac:dyDescent="0.25">
      <c r="A204" s="297">
        <v>1026669</v>
      </c>
      <c r="B204" s="297">
        <v>4743</v>
      </c>
      <c r="C204" s="347">
        <v>675677</v>
      </c>
      <c r="D204" s="219" t="s">
        <v>913</v>
      </c>
      <c r="E204" s="299" t="s">
        <v>579</v>
      </c>
      <c r="F204" s="299" t="s">
        <v>1018</v>
      </c>
      <c r="G204" s="301" t="s">
        <v>915</v>
      </c>
      <c r="H204" s="302" t="s">
        <v>579</v>
      </c>
      <c r="I204" s="56" t="s">
        <v>35</v>
      </c>
      <c r="J204" s="229" t="s">
        <v>35</v>
      </c>
      <c r="K204" s="229" t="s">
        <v>35</v>
      </c>
      <c r="L204" s="56"/>
      <c r="M204" s="56"/>
      <c r="N204" s="58"/>
      <c r="O204" s="297">
        <v>1026669</v>
      </c>
      <c r="P204" s="303">
        <v>5745</v>
      </c>
      <c r="Q204" s="304">
        <v>42063</v>
      </c>
      <c r="R204" s="304">
        <v>42277</v>
      </c>
      <c r="S204" s="303">
        <f t="shared" si="147"/>
        <v>9753</v>
      </c>
      <c r="T204" s="59"/>
      <c r="U204" s="346">
        <f t="shared" si="182"/>
        <v>1.2040908718850029E-3</v>
      </c>
      <c r="V204" s="345">
        <f t="shared" si="183"/>
        <v>9.1829474182340593E-4</v>
      </c>
      <c r="W204" s="27">
        <v>118595.92931491463</v>
      </c>
      <c r="X204" s="27">
        <v>118596</v>
      </c>
      <c r="Y204" s="305">
        <f t="shared" si="148"/>
        <v>233672.6351188703</v>
      </c>
      <c r="Z204" s="53">
        <f t="shared" si="144"/>
        <v>15855.74</v>
      </c>
      <c r="AA204" s="54">
        <f t="shared" si="144"/>
        <v>15855.74</v>
      </c>
      <c r="AB204" s="54">
        <f t="shared" si="144"/>
        <v>15855.74</v>
      </c>
      <c r="AC204" s="54">
        <f t="shared" si="144"/>
        <v>15855.74</v>
      </c>
      <c r="AD204" s="52">
        <f t="shared" si="149"/>
        <v>63422.96</v>
      </c>
      <c r="AE204" s="53">
        <f t="shared" si="145"/>
        <v>29446.37</v>
      </c>
      <c r="AF204" s="53">
        <f t="shared" si="145"/>
        <v>29446.37</v>
      </c>
      <c r="AG204" s="53">
        <f t="shared" si="145"/>
        <v>29446.37</v>
      </c>
      <c r="AH204" s="53">
        <f t="shared" si="145"/>
        <v>29446.37</v>
      </c>
      <c r="AI204" s="52">
        <f t="shared" si="150"/>
        <v>117785.49104749721</v>
      </c>
      <c r="AJ204" s="55">
        <f t="shared" si="151"/>
        <v>414881.08616636752</v>
      </c>
      <c r="AK204" s="219" t="s">
        <v>913</v>
      </c>
      <c r="AL204" s="220">
        <v>61485.26180987338</v>
      </c>
      <c r="AM204" s="242"/>
      <c r="AN204" s="242"/>
      <c r="AO204" s="242">
        <f t="shared" si="152"/>
        <v>251260.89797727991</v>
      </c>
      <c r="AP204" s="243">
        <f t="shared" si="153"/>
        <v>68196.731182795702</v>
      </c>
      <c r="AQ204" s="244">
        <f t="shared" si="154"/>
        <v>126651.06564247013</v>
      </c>
      <c r="AR204" s="245">
        <f t="shared" si="155"/>
        <v>4.09</v>
      </c>
      <c r="AS204" s="246">
        <f t="shared" si="156"/>
        <v>1.1100000000000001</v>
      </c>
      <c r="AT204" s="246">
        <f t="shared" si="157"/>
        <v>2.06</v>
      </c>
      <c r="AU204" s="251">
        <f t="shared" si="158"/>
        <v>7.26</v>
      </c>
      <c r="AV204" s="245">
        <f t="shared" si="159"/>
        <v>3.8</v>
      </c>
      <c r="AW204" s="246">
        <f t="shared" si="160"/>
        <v>1.03</v>
      </c>
      <c r="AX204" s="246">
        <f t="shared" si="161"/>
        <v>1.92</v>
      </c>
      <c r="AY204" s="252">
        <f t="shared" si="162"/>
        <v>6.75</v>
      </c>
      <c r="AZ204" s="249">
        <f t="shared" si="163"/>
        <v>3.8</v>
      </c>
      <c r="BA204" s="56">
        <f t="shared" si="164"/>
        <v>4</v>
      </c>
      <c r="BB204" s="246">
        <f t="shared" si="165"/>
        <v>0.26</v>
      </c>
      <c r="BC204" s="250">
        <f t="shared" si="166"/>
        <v>0.48</v>
      </c>
      <c r="BD204" s="246">
        <f t="shared" si="167"/>
        <v>3.8</v>
      </c>
      <c r="BE204" s="56">
        <v>4</v>
      </c>
      <c r="BF204" s="246">
        <f t="shared" si="168"/>
        <v>0.26</v>
      </c>
      <c r="BG204" s="250">
        <f t="shared" si="169"/>
        <v>0.48</v>
      </c>
      <c r="BH204" s="246">
        <f>INDEX('Mar - Aug'!AG:AG,MATCH(C204,'Mar - Aug'!C:C,0))</f>
        <v>3.72</v>
      </c>
      <c r="BI204" s="56">
        <v>4</v>
      </c>
      <c r="BJ204" s="246">
        <f>INDEX('Mar - Aug'!AK:AK,MATCH($C204,'Mar - Aug'!$C:$C,0))</f>
        <v>0.25</v>
      </c>
      <c r="BK204" s="246">
        <f>INDEX('Mar - Aug'!AL:AL,MATCH($C204,'Mar - Aug'!$C:$C,0))</f>
        <v>0.47</v>
      </c>
      <c r="BL204" s="246">
        <f>INDEX('Mar - Aug'!$AG:$AG,MATCH($C204,'Mar - Aug'!$C:$C,0))</f>
        <v>3.72</v>
      </c>
      <c r="BM204" s="56">
        <v>4</v>
      </c>
      <c r="BN204" s="246">
        <f>INDEX('Mar - Aug'!$AK:$AK,MATCH($C204,'Mar - Aug'!$C:$C,0))</f>
        <v>0.25</v>
      </c>
      <c r="BO204" s="246">
        <f>INDEX('Mar - Aug'!$AL:$AL,MATCH($C204,'Mar - Aug'!$C:$C,0))</f>
        <v>0.47</v>
      </c>
      <c r="BP204" s="60">
        <f>INDEX(FY2019_ALL_Targets!EB:EB,MATCH('Final Comp Values'!B204,FY2019_ALL_Targets!A:A,0))</f>
        <v>0</v>
      </c>
      <c r="BQ204" s="60">
        <f>+INDEX(FY2019_ALL_Targets!DY:DY,MATCH(B204,FY2019_ALL_Targets!A:A,0))</f>
        <v>1</v>
      </c>
      <c r="BR204" s="60">
        <f>+INDEX(FY2019_ALL_Targets!DZ:DZ,MATCH(B204,FY2019_ALL_Targets!A:A,0))</f>
        <v>1</v>
      </c>
      <c r="BS204" s="283">
        <f>+INDEX(FY2019_ALL_Targets!EA:EA,MATCH(B204,FY2019_ALL_Targets!A:A,0))</f>
        <v>0</v>
      </c>
      <c r="BT204" s="245">
        <f t="shared" si="184"/>
        <v>0</v>
      </c>
      <c r="BU204" s="245">
        <f t="shared" si="185"/>
        <v>0.25</v>
      </c>
      <c r="BV204" s="246">
        <f t="shared" si="186"/>
        <v>0.47</v>
      </c>
      <c r="BW204" s="284">
        <f t="shared" si="170"/>
        <v>44269.388503108828</v>
      </c>
      <c r="BX204" s="245">
        <f t="shared" si="171"/>
        <v>6.03</v>
      </c>
      <c r="BY204" s="246">
        <f t="shared" si="172"/>
        <v>370756.12871353648</v>
      </c>
      <c r="BZ204" s="285">
        <f t="shared" si="173"/>
        <v>1.057195035573093E-3</v>
      </c>
      <c r="CA204" s="245">
        <f t="shared" si="174"/>
        <v>43024.49</v>
      </c>
      <c r="CB204" s="286">
        <f t="shared" si="175"/>
        <v>0.7</v>
      </c>
      <c r="CC204" s="268">
        <f t="shared" si="146"/>
        <v>-9.9999999999995648E-3</v>
      </c>
      <c r="CD204" s="267">
        <f t="shared" si="176"/>
        <v>414881.08616636752</v>
      </c>
      <c r="CE204" s="268">
        <f t="shared" si="177"/>
        <v>413780.61871353647</v>
      </c>
      <c r="CF204" s="268">
        <f t="shared" si="178"/>
        <v>-1.9999999999999574E-2</v>
      </c>
      <c r="CG204" s="270">
        <f t="shared" si="179"/>
        <v>-1229.2772923447665</v>
      </c>
      <c r="CH204" s="270">
        <f t="shared" si="180"/>
        <v>-1100.4674528310425</v>
      </c>
      <c r="CI204" s="269">
        <f t="shared" si="181"/>
        <v>-128.809839513724</v>
      </c>
    </row>
    <row r="205" spans="1:87" s="57" customFormat="1" ht="15.75" customHeight="1" x14ac:dyDescent="0.25">
      <c r="A205" s="297">
        <v>1026090</v>
      </c>
      <c r="B205" s="297">
        <v>4744</v>
      </c>
      <c r="C205" s="347">
        <v>676034</v>
      </c>
      <c r="D205" s="219" t="s">
        <v>913</v>
      </c>
      <c r="E205" s="299" t="s">
        <v>580</v>
      </c>
      <c r="F205" s="299" t="s">
        <v>980</v>
      </c>
      <c r="G205" s="301" t="s">
        <v>915</v>
      </c>
      <c r="H205" s="302" t="s">
        <v>580</v>
      </c>
      <c r="I205" s="56" t="s">
        <v>35</v>
      </c>
      <c r="J205" s="229" t="s">
        <v>35</v>
      </c>
      <c r="K205" s="229" t="s">
        <v>35</v>
      </c>
      <c r="L205" s="56"/>
      <c r="M205" s="56"/>
      <c r="N205" s="58"/>
      <c r="O205" s="297">
        <v>1026090</v>
      </c>
      <c r="P205" s="303">
        <v>12379</v>
      </c>
      <c r="Q205" s="304">
        <v>41883</v>
      </c>
      <c r="R205" s="304">
        <v>42247</v>
      </c>
      <c r="S205" s="303">
        <f t="shared" si="147"/>
        <v>12379</v>
      </c>
      <c r="T205" s="59"/>
      <c r="U205" s="346">
        <f t="shared" si="182"/>
        <v>1.5282929255679739E-3</v>
      </c>
      <c r="V205" s="345">
        <f t="shared" si="183"/>
        <v>1.1655460482961079E-3</v>
      </c>
      <c r="W205" s="27">
        <v>150527.94109336904</v>
      </c>
      <c r="X205" s="27">
        <v>150527.94</v>
      </c>
      <c r="Y205" s="305">
        <f t="shared" si="148"/>
        <v>296589.10593012359</v>
      </c>
      <c r="Z205" s="53">
        <f t="shared" ref="Z205:AC224" si="187">ROUND($AD205/4,2)</f>
        <v>20124.91</v>
      </c>
      <c r="AA205" s="54">
        <f t="shared" si="187"/>
        <v>20124.91</v>
      </c>
      <c r="AB205" s="54">
        <f t="shared" si="187"/>
        <v>20124.91</v>
      </c>
      <c r="AC205" s="54">
        <f t="shared" si="187"/>
        <v>20124.91</v>
      </c>
      <c r="AD205" s="52">
        <f t="shared" si="149"/>
        <v>80499.62</v>
      </c>
      <c r="AE205" s="53">
        <f t="shared" ref="AE205:AH224" si="188">ROUND($AI205/4,2)</f>
        <v>37374.82</v>
      </c>
      <c r="AF205" s="53">
        <f t="shared" si="188"/>
        <v>37374.82</v>
      </c>
      <c r="AG205" s="53">
        <f t="shared" si="188"/>
        <v>37374.82</v>
      </c>
      <c r="AH205" s="53">
        <f t="shared" si="188"/>
        <v>37374.82</v>
      </c>
      <c r="AI205" s="52">
        <f t="shared" si="150"/>
        <v>149499.29187706017</v>
      </c>
      <c r="AJ205" s="55">
        <f t="shared" si="151"/>
        <v>526588.01780718379</v>
      </c>
      <c r="AK205" s="219" t="s">
        <v>913</v>
      </c>
      <c r="AL205" s="220">
        <v>61485.26180987338</v>
      </c>
      <c r="AM205" s="242"/>
      <c r="AN205" s="242"/>
      <c r="AO205" s="242">
        <f t="shared" si="152"/>
        <v>318913.01712916518</v>
      </c>
      <c r="AP205" s="243">
        <f t="shared" si="153"/>
        <v>86558.731182795702</v>
      </c>
      <c r="AQ205" s="244">
        <f t="shared" si="154"/>
        <v>160751.92674952708</v>
      </c>
      <c r="AR205" s="245">
        <f t="shared" si="155"/>
        <v>5.19</v>
      </c>
      <c r="AS205" s="246">
        <f t="shared" si="156"/>
        <v>1.41</v>
      </c>
      <c r="AT205" s="246">
        <f t="shared" si="157"/>
        <v>2.61</v>
      </c>
      <c r="AU205" s="251">
        <f t="shared" si="158"/>
        <v>9.2100000000000009</v>
      </c>
      <c r="AV205" s="245">
        <f t="shared" si="159"/>
        <v>4.82</v>
      </c>
      <c r="AW205" s="246">
        <f t="shared" si="160"/>
        <v>1.31</v>
      </c>
      <c r="AX205" s="246">
        <f t="shared" si="161"/>
        <v>2.4300000000000002</v>
      </c>
      <c r="AY205" s="252">
        <f t="shared" si="162"/>
        <v>8.56</v>
      </c>
      <c r="AZ205" s="249">
        <f t="shared" si="163"/>
        <v>4.82</v>
      </c>
      <c r="BA205" s="56">
        <f t="shared" si="164"/>
        <v>4</v>
      </c>
      <c r="BB205" s="246">
        <f t="shared" si="165"/>
        <v>0.33</v>
      </c>
      <c r="BC205" s="250">
        <f t="shared" si="166"/>
        <v>0.61</v>
      </c>
      <c r="BD205" s="246">
        <f t="shared" si="167"/>
        <v>4.82</v>
      </c>
      <c r="BE205" s="56">
        <v>4</v>
      </c>
      <c r="BF205" s="246">
        <f t="shared" si="168"/>
        <v>0.33</v>
      </c>
      <c r="BG205" s="250">
        <f t="shared" si="169"/>
        <v>0.61</v>
      </c>
      <c r="BH205" s="246">
        <f>INDEX('Mar - Aug'!AG:AG,MATCH(C205,'Mar - Aug'!C:C,0))</f>
        <v>4.72</v>
      </c>
      <c r="BI205" s="56">
        <v>4</v>
      </c>
      <c r="BJ205" s="246">
        <f>INDEX('Mar - Aug'!AK:AK,MATCH($C205,'Mar - Aug'!$C:$C,0))</f>
        <v>0.32</v>
      </c>
      <c r="BK205" s="246">
        <f>INDEX('Mar - Aug'!AL:AL,MATCH($C205,'Mar - Aug'!$C:$C,0))</f>
        <v>0.6</v>
      </c>
      <c r="BL205" s="246">
        <f>INDEX('Mar - Aug'!$AG:$AG,MATCH($C205,'Mar - Aug'!$C:$C,0))</f>
        <v>4.72</v>
      </c>
      <c r="BM205" s="56">
        <v>4</v>
      </c>
      <c r="BN205" s="246">
        <f>INDEX('Mar - Aug'!$AK:$AK,MATCH($C205,'Mar - Aug'!$C:$C,0))</f>
        <v>0.32</v>
      </c>
      <c r="BO205" s="246">
        <f>INDEX('Mar - Aug'!$AL:$AL,MATCH($C205,'Mar - Aug'!$C:$C,0))</f>
        <v>0.6</v>
      </c>
      <c r="BP205" s="60">
        <f>INDEX(FY2019_ALL_Targets!EB:EB,MATCH('Final Comp Values'!B205,FY2019_ALL_Targets!A:A,0))</f>
        <v>0</v>
      </c>
      <c r="BQ205" s="60">
        <f>+INDEX(FY2019_ALL_Targets!DY:DY,MATCH(B205,FY2019_ALL_Targets!A:A,0))</f>
        <v>1</v>
      </c>
      <c r="BR205" s="60">
        <f>+INDEX(FY2019_ALL_Targets!DZ:DZ,MATCH(B205,FY2019_ALL_Targets!A:A,0))</f>
        <v>1</v>
      </c>
      <c r="BS205" s="283">
        <f>+INDEX(FY2019_ALL_Targets!EA:EA,MATCH(B205,FY2019_ALL_Targets!A:A,0))</f>
        <v>0</v>
      </c>
      <c r="BT205" s="245">
        <f t="shared" si="184"/>
        <v>0</v>
      </c>
      <c r="BU205" s="245">
        <f t="shared" si="185"/>
        <v>0.32</v>
      </c>
      <c r="BV205" s="246">
        <f t="shared" si="186"/>
        <v>0.6</v>
      </c>
      <c r="BW205" s="284">
        <f t="shared" si="170"/>
        <v>56566.440865083503</v>
      </c>
      <c r="BX205" s="245">
        <f t="shared" si="171"/>
        <v>7.6400000000000006</v>
      </c>
      <c r="BY205" s="246">
        <f t="shared" si="172"/>
        <v>469747.40022743266</v>
      </c>
      <c r="BZ205" s="285">
        <f t="shared" si="173"/>
        <v>1.3394643568455111E-3</v>
      </c>
      <c r="CA205" s="245">
        <f t="shared" si="174"/>
        <v>54511.95</v>
      </c>
      <c r="CB205" s="286">
        <f t="shared" si="175"/>
        <v>0.89</v>
      </c>
      <c r="CC205" s="268">
        <f t="shared" si="146"/>
        <v>-1.9999999999999685E-2</v>
      </c>
      <c r="CD205" s="267">
        <f t="shared" si="176"/>
        <v>526588.01780718379</v>
      </c>
      <c r="CE205" s="268">
        <f t="shared" si="177"/>
        <v>524259.35022743267</v>
      </c>
      <c r="CF205" s="268">
        <f t="shared" si="178"/>
        <v>-2.9999999999999361E-2</v>
      </c>
      <c r="CG205" s="270">
        <f t="shared" si="179"/>
        <v>-1845.5187539971</v>
      </c>
      <c r="CH205" s="270">
        <f t="shared" si="180"/>
        <v>-2328.6675797511125</v>
      </c>
      <c r="CI205" s="269">
        <f t="shared" si="181"/>
        <v>483.14882575401248</v>
      </c>
    </row>
    <row r="206" spans="1:87" s="57" customFormat="1" ht="15.75" customHeight="1" x14ac:dyDescent="0.25">
      <c r="A206" s="297">
        <v>1026184</v>
      </c>
      <c r="B206" s="297">
        <v>4746</v>
      </c>
      <c r="C206" s="347">
        <v>675307</v>
      </c>
      <c r="D206" s="219" t="s">
        <v>925</v>
      </c>
      <c r="E206" s="299" t="s">
        <v>582</v>
      </c>
      <c r="F206" s="299" t="s">
        <v>938</v>
      </c>
      <c r="G206" s="301" t="s">
        <v>915</v>
      </c>
      <c r="H206" s="302" t="s">
        <v>938</v>
      </c>
      <c r="I206" s="56" t="s">
        <v>35</v>
      </c>
      <c r="J206" s="229" t="s">
        <v>35</v>
      </c>
      <c r="K206" s="229" t="s">
        <v>35</v>
      </c>
      <c r="L206" s="56"/>
      <c r="M206" s="56"/>
      <c r="N206" s="58"/>
      <c r="O206" s="297">
        <v>1026184</v>
      </c>
      <c r="P206" s="303">
        <v>8450</v>
      </c>
      <c r="Q206" s="304">
        <v>41913</v>
      </c>
      <c r="R206" s="304">
        <v>42247</v>
      </c>
      <c r="S206" s="303">
        <f t="shared" si="147"/>
        <v>9207</v>
      </c>
      <c r="T206" s="59"/>
      <c r="U206" s="346">
        <f t="shared" si="182"/>
        <v>1.1366825240895337E-3</v>
      </c>
      <c r="V206" s="345">
        <f t="shared" si="183"/>
        <v>8.6688605433898262E-4</v>
      </c>
      <c r="W206" s="27">
        <v>111956.60016790924</v>
      </c>
      <c r="X206" s="27">
        <v>111956.6</v>
      </c>
      <c r="Y206" s="305">
        <f t="shared" si="148"/>
        <v>220590.99267296615</v>
      </c>
      <c r="Z206" s="53">
        <f t="shared" si="187"/>
        <v>14968.09</v>
      </c>
      <c r="AA206" s="54">
        <f t="shared" si="187"/>
        <v>14968.09</v>
      </c>
      <c r="AB206" s="54">
        <f t="shared" si="187"/>
        <v>14968.09</v>
      </c>
      <c r="AC206" s="54">
        <f t="shared" si="187"/>
        <v>14968.09</v>
      </c>
      <c r="AD206" s="52">
        <f t="shared" si="149"/>
        <v>59872.36</v>
      </c>
      <c r="AE206" s="53">
        <f t="shared" si="188"/>
        <v>27797.88</v>
      </c>
      <c r="AF206" s="53">
        <f t="shared" si="188"/>
        <v>27797.88</v>
      </c>
      <c r="AG206" s="53">
        <f t="shared" si="188"/>
        <v>27797.88</v>
      </c>
      <c r="AH206" s="53">
        <f t="shared" si="188"/>
        <v>27797.88</v>
      </c>
      <c r="AI206" s="52">
        <f t="shared" si="150"/>
        <v>111191.53245917222</v>
      </c>
      <c r="AJ206" s="55">
        <f t="shared" si="151"/>
        <v>391654.88513213838</v>
      </c>
      <c r="AK206" s="219" t="s">
        <v>925</v>
      </c>
      <c r="AL206" s="220">
        <v>58482.872744368782</v>
      </c>
      <c r="AM206" s="242"/>
      <c r="AN206" s="242"/>
      <c r="AO206" s="242">
        <f t="shared" si="152"/>
        <v>237194.61577738298</v>
      </c>
      <c r="AP206" s="243">
        <f t="shared" si="153"/>
        <v>64378.881720430116</v>
      </c>
      <c r="AQ206" s="244">
        <f t="shared" si="154"/>
        <v>119560.78759050777</v>
      </c>
      <c r="AR206" s="245">
        <f t="shared" si="155"/>
        <v>4.0599999999999996</v>
      </c>
      <c r="AS206" s="246">
        <f t="shared" si="156"/>
        <v>1.1000000000000001</v>
      </c>
      <c r="AT206" s="246">
        <f t="shared" si="157"/>
        <v>2.04</v>
      </c>
      <c r="AU206" s="251">
        <f t="shared" si="158"/>
        <v>7.2</v>
      </c>
      <c r="AV206" s="245">
        <f t="shared" si="159"/>
        <v>3.77</v>
      </c>
      <c r="AW206" s="246">
        <f t="shared" si="160"/>
        <v>1.02</v>
      </c>
      <c r="AX206" s="246">
        <f t="shared" si="161"/>
        <v>1.9</v>
      </c>
      <c r="AY206" s="252">
        <f t="shared" si="162"/>
        <v>6.6899999999999995</v>
      </c>
      <c r="AZ206" s="249">
        <f t="shared" si="163"/>
        <v>3.77</v>
      </c>
      <c r="BA206" s="56">
        <f t="shared" si="164"/>
        <v>4</v>
      </c>
      <c r="BB206" s="246">
        <f t="shared" si="165"/>
        <v>0.26</v>
      </c>
      <c r="BC206" s="250">
        <f t="shared" si="166"/>
        <v>0.48</v>
      </c>
      <c r="BD206" s="246">
        <f t="shared" si="167"/>
        <v>3.77</v>
      </c>
      <c r="BE206" s="56">
        <v>4</v>
      </c>
      <c r="BF206" s="246">
        <f t="shared" si="168"/>
        <v>0.26</v>
      </c>
      <c r="BG206" s="250">
        <f t="shared" si="169"/>
        <v>0.48</v>
      </c>
      <c r="BH206" s="246">
        <f>INDEX('Mar - Aug'!AG:AG,MATCH(C206,'Mar - Aug'!C:C,0))</f>
        <v>3.79</v>
      </c>
      <c r="BI206" s="56">
        <v>4</v>
      </c>
      <c r="BJ206" s="246">
        <f>INDEX('Mar - Aug'!AK:AK,MATCH($C206,'Mar - Aug'!$C:$C,0))</f>
        <v>0.26</v>
      </c>
      <c r="BK206" s="246">
        <f>INDEX('Mar - Aug'!AL:AL,MATCH($C206,'Mar - Aug'!$C:$C,0))</f>
        <v>0.48</v>
      </c>
      <c r="BL206" s="246">
        <f>INDEX('Mar - Aug'!$AG:$AG,MATCH($C206,'Mar - Aug'!$C:$C,0))</f>
        <v>3.79</v>
      </c>
      <c r="BM206" s="56">
        <v>4</v>
      </c>
      <c r="BN206" s="246">
        <f>INDEX('Mar - Aug'!$AK:$AK,MATCH($C206,'Mar - Aug'!$C:$C,0))</f>
        <v>0.26</v>
      </c>
      <c r="BO206" s="246">
        <f>INDEX('Mar - Aug'!$AL:$AL,MATCH($C206,'Mar - Aug'!$C:$C,0))</f>
        <v>0.48</v>
      </c>
      <c r="BP206" s="60">
        <f>INDEX(FY2019_ALL_Targets!EB:EB,MATCH('Final Comp Values'!B206,FY2019_ALL_Targets!A:A,0))</f>
        <v>2</v>
      </c>
      <c r="BQ206" s="60">
        <f>+INDEX(FY2019_ALL_Targets!DY:DY,MATCH(B206,FY2019_ALL_Targets!A:A,0))</f>
        <v>1</v>
      </c>
      <c r="BR206" s="60">
        <f>+INDEX(FY2019_ALL_Targets!DZ:DZ,MATCH(B206,FY2019_ALL_Targets!A:A,0))</f>
        <v>2</v>
      </c>
      <c r="BS206" s="283">
        <f>+INDEX(FY2019_ALL_Targets!EA:EA,MATCH(B206,FY2019_ALL_Targets!A:A,0))</f>
        <v>0</v>
      </c>
      <c r="BT206" s="245">
        <f t="shared" si="184"/>
        <v>2.5266666666666668</v>
      </c>
      <c r="BU206" s="245">
        <f t="shared" si="185"/>
        <v>0.26</v>
      </c>
      <c r="BV206" s="246">
        <f t="shared" si="186"/>
        <v>0.96</v>
      </c>
      <c r="BW206" s="284">
        <f t="shared" si="170"/>
        <v>219115.82988223506</v>
      </c>
      <c r="BX206" s="245">
        <f t="shared" si="171"/>
        <v>2.9433333333333325</v>
      </c>
      <c r="BY206" s="246">
        <f t="shared" si="172"/>
        <v>172134.58877759206</v>
      </c>
      <c r="BZ206" s="285">
        <f t="shared" si="173"/>
        <v>4.9083432103341523E-4</v>
      </c>
      <c r="CA206" s="245">
        <f t="shared" si="174"/>
        <v>19975.400000000001</v>
      </c>
      <c r="CB206" s="286">
        <f t="shared" si="175"/>
        <v>0.34</v>
      </c>
      <c r="CC206" s="268">
        <f t="shared" si="146"/>
        <v>-2.5666666666666678</v>
      </c>
      <c r="CD206" s="267">
        <f t="shared" si="176"/>
        <v>391654.88513213838</v>
      </c>
      <c r="CE206" s="268">
        <f t="shared" si="177"/>
        <v>192109.98877759205</v>
      </c>
      <c r="CF206" s="268">
        <f t="shared" si="178"/>
        <v>-3.4066666666666672</v>
      </c>
      <c r="CG206" s="270">
        <f t="shared" si="179"/>
        <v>-199437.61465124344</v>
      </c>
      <c r="CH206" s="270">
        <f t="shared" si="180"/>
        <v>-199544.89635454633</v>
      </c>
      <c r="CI206" s="269">
        <f t="shared" si="181"/>
        <v>107.28170330289868</v>
      </c>
    </row>
    <row r="207" spans="1:87" s="57" customFormat="1" ht="15.75" customHeight="1" x14ac:dyDescent="0.25">
      <c r="A207" s="297">
        <v>1026198</v>
      </c>
      <c r="B207" s="297">
        <v>4748</v>
      </c>
      <c r="C207" s="347">
        <v>675587</v>
      </c>
      <c r="D207" s="219" t="s">
        <v>925</v>
      </c>
      <c r="E207" s="299" t="s">
        <v>583</v>
      </c>
      <c r="F207" s="299" t="s">
        <v>971</v>
      </c>
      <c r="G207" s="301" t="s">
        <v>915</v>
      </c>
      <c r="H207" s="302" t="s">
        <v>971</v>
      </c>
      <c r="I207" s="56" t="s">
        <v>35</v>
      </c>
      <c r="J207" s="229" t="s">
        <v>35</v>
      </c>
      <c r="K207" s="229" t="s">
        <v>35</v>
      </c>
      <c r="L207" s="56"/>
      <c r="M207" s="56"/>
      <c r="N207" s="58"/>
      <c r="O207" s="297">
        <v>1026198</v>
      </c>
      <c r="P207" s="303">
        <v>14306</v>
      </c>
      <c r="Q207" s="304">
        <v>41944</v>
      </c>
      <c r="R207" s="304">
        <v>42185</v>
      </c>
      <c r="S207" s="303">
        <f t="shared" si="147"/>
        <v>21577</v>
      </c>
      <c r="T207" s="59"/>
      <c r="U207" s="346">
        <f t="shared" si="182"/>
        <v>2.6638643230454942E-3</v>
      </c>
      <c r="V207" s="345">
        <f t="shared" si="183"/>
        <v>2.0315847066875452E-3</v>
      </c>
      <c r="W207" s="27">
        <v>262375.1017775365</v>
      </c>
      <c r="X207" s="27">
        <v>262375</v>
      </c>
      <c r="Y207" s="305">
        <f t="shared" si="148"/>
        <v>516964.4671342012</v>
      </c>
      <c r="Z207" s="53">
        <f t="shared" si="187"/>
        <v>35078.370000000003</v>
      </c>
      <c r="AA207" s="54">
        <f t="shared" si="187"/>
        <v>35078.370000000003</v>
      </c>
      <c r="AB207" s="54">
        <f t="shared" si="187"/>
        <v>35078.370000000003</v>
      </c>
      <c r="AC207" s="54">
        <f t="shared" si="187"/>
        <v>35078.370000000003</v>
      </c>
      <c r="AD207" s="52">
        <f t="shared" si="149"/>
        <v>140313.46</v>
      </c>
      <c r="AE207" s="53">
        <f t="shared" si="188"/>
        <v>65145.53</v>
      </c>
      <c r="AF207" s="53">
        <f t="shared" si="188"/>
        <v>65145.53</v>
      </c>
      <c r="AG207" s="53">
        <f t="shared" si="188"/>
        <v>65145.53</v>
      </c>
      <c r="AH207" s="53">
        <f t="shared" si="188"/>
        <v>65145.53</v>
      </c>
      <c r="AI207" s="52">
        <f t="shared" si="150"/>
        <v>260582.1327111501</v>
      </c>
      <c r="AJ207" s="55">
        <f t="shared" si="151"/>
        <v>917860.05984535126</v>
      </c>
      <c r="AK207" s="219" t="s">
        <v>925</v>
      </c>
      <c r="AL207" s="220">
        <v>58482.872744368782</v>
      </c>
      <c r="AM207" s="242"/>
      <c r="AN207" s="242"/>
      <c r="AO207" s="242">
        <f t="shared" si="152"/>
        <v>555875.77111204434</v>
      </c>
      <c r="AP207" s="243">
        <f t="shared" si="153"/>
        <v>150874.68817204301</v>
      </c>
      <c r="AQ207" s="244">
        <f t="shared" si="154"/>
        <v>280195.84162489261</v>
      </c>
      <c r="AR207" s="245">
        <f t="shared" si="155"/>
        <v>9.5</v>
      </c>
      <c r="AS207" s="246">
        <f t="shared" si="156"/>
        <v>2.58</v>
      </c>
      <c r="AT207" s="246">
        <f t="shared" si="157"/>
        <v>4.79</v>
      </c>
      <c r="AU207" s="251">
        <f t="shared" si="158"/>
        <v>16.87</v>
      </c>
      <c r="AV207" s="245">
        <f t="shared" si="159"/>
        <v>8.84</v>
      </c>
      <c r="AW207" s="246">
        <f t="shared" si="160"/>
        <v>2.4</v>
      </c>
      <c r="AX207" s="246">
        <f t="shared" si="161"/>
        <v>4.46</v>
      </c>
      <c r="AY207" s="252">
        <f t="shared" si="162"/>
        <v>15.7</v>
      </c>
      <c r="AZ207" s="249">
        <f t="shared" si="163"/>
        <v>8.84</v>
      </c>
      <c r="BA207" s="56">
        <f t="shared" si="164"/>
        <v>4</v>
      </c>
      <c r="BB207" s="246">
        <f t="shared" si="165"/>
        <v>0.6</v>
      </c>
      <c r="BC207" s="250">
        <f t="shared" si="166"/>
        <v>1.1200000000000001</v>
      </c>
      <c r="BD207" s="246">
        <f t="shared" si="167"/>
        <v>8.84</v>
      </c>
      <c r="BE207" s="56">
        <v>4</v>
      </c>
      <c r="BF207" s="246">
        <f t="shared" si="168"/>
        <v>0.6</v>
      </c>
      <c r="BG207" s="250">
        <f t="shared" si="169"/>
        <v>1.1200000000000001</v>
      </c>
      <c r="BH207" s="246">
        <f>INDEX('Mar - Aug'!AG:AG,MATCH(C207,'Mar - Aug'!C:C,0))</f>
        <v>8.89</v>
      </c>
      <c r="BI207" s="56">
        <v>4</v>
      </c>
      <c r="BJ207" s="246">
        <f>INDEX('Mar - Aug'!AK:AK,MATCH($C207,'Mar - Aug'!$C:$C,0))</f>
        <v>0.6</v>
      </c>
      <c r="BK207" s="246">
        <f>INDEX('Mar - Aug'!AL:AL,MATCH($C207,'Mar - Aug'!$C:$C,0))</f>
        <v>1.1200000000000001</v>
      </c>
      <c r="BL207" s="246">
        <f>INDEX('Mar - Aug'!$AG:$AG,MATCH($C207,'Mar - Aug'!$C:$C,0))</f>
        <v>8.89</v>
      </c>
      <c r="BM207" s="56">
        <v>4</v>
      </c>
      <c r="BN207" s="246">
        <f>INDEX('Mar - Aug'!$AK:$AK,MATCH($C207,'Mar - Aug'!$C:$C,0))</f>
        <v>0.6</v>
      </c>
      <c r="BO207" s="246">
        <f>INDEX('Mar - Aug'!$AL:$AL,MATCH($C207,'Mar - Aug'!$C:$C,0))</f>
        <v>1.1200000000000001</v>
      </c>
      <c r="BP207" s="60">
        <f>INDEX(FY2019_ALL_Targets!EB:EB,MATCH('Final Comp Values'!B207,FY2019_ALL_Targets!A:A,0))</f>
        <v>0</v>
      </c>
      <c r="BQ207" s="60">
        <f>+INDEX(FY2019_ALL_Targets!DY:DY,MATCH(B207,FY2019_ALL_Targets!A:A,0))</f>
        <v>0</v>
      </c>
      <c r="BR207" s="60">
        <f>+INDEX(FY2019_ALL_Targets!DZ:DZ,MATCH(B207,FY2019_ALL_Targets!A:A,0))</f>
        <v>0</v>
      </c>
      <c r="BS207" s="283">
        <f>+INDEX(FY2019_ALL_Targets!EA:EA,MATCH(B207,FY2019_ALL_Targets!A:A,0))</f>
        <v>0</v>
      </c>
      <c r="BT207" s="245">
        <f t="shared" si="184"/>
        <v>0</v>
      </c>
      <c r="BU207" s="245">
        <f t="shared" si="185"/>
        <v>0</v>
      </c>
      <c r="BV207" s="246">
        <f t="shared" si="186"/>
        <v>0</v>
      </c>
      <c r="BW207" s="284">
        <f t="shared" si="170"/>
        <v>0</v>
      </c>
      <c r="BX207" s="245">
        <f t="shared" si="171"/>
        <v>15.7</v>
      </c>
      <c r="BY207" s="246">
        <f t="shared" si="172"/>
        <v>918181.10208658979</v>
      </c>
      <c r="BZ207" s="285">
        <f t="shared" si="173"/>
        <v>2.6181536263503806E-3</v>
      </c>
      <c r="CA207" s="245">
        <f t="shared" si="174"/>
        <v>106550.56</v>
      </c>
      <c r="CB207" s="286">
        <f t="shared" si="175"/>
        <v>1.82</v>
      </c>
      <c r="CC207" s="268">
        <f t="shared" si="146"/>
        <v>-2.0000000000000462E-2</v>
      </c>
      <c r="CD207" s="267">
        <f t="shared" si="176"/>
        <v>917860.05984535126</v>
      </c>
      <c r="CE207" s="268">
        <f t="shared" si="177"/>
        <v>1024731.6620865897</v>
      </c>
      <c r="CF207" s="268">
        <f t="shared" si="178"/>
        <v>1.8200000000000003</v>
      </c>
      <c r="CG207" s="270">
        <f t="shared" si="179"/>
        <v>106401.61203302801</v>
      </c>
      <c r="CH207" s="270">
        <f t="shared" si="180"/>
        <v>106871.60224123846</v>
      </c>
      <c r="CI207" s="269">
        <f t="shared" si="181"/>
        <v>-469.99020821045269</v>
      </c>
    </row>
    <row r="208" spans="1:87" s="57" customFormat="1" ht="15.75" customHeight="1" x14ac:dyDescent="0.25">
      <c r="A208" s="297">
        <v>1026698</v>
      </c>
      <c r="B208" s="297">
        <v>4751</v>
      </c>
      <c r="C208" s="347">
        <v>675420</v>
      </c>
      <c r="D208" s="219" t="s">
        <v>930</v>
      </c>
      <c r="E208" s="299" t="s">
        <v>209</v>
      </c>
      <c r="F208" s="299" t="s">
        <v>995</v>
      </c>
      <c r="G208" s="301" t="s">
        <v>915</v>
      </c>
      <c r="H208" s="302" t="s">
        <v>995</v>
      </c>
      <c r="I208" s="56" t="s">
        <v>35</v>
      </c>
      <c r="J208" s="229" t="s">
        <v>35</v>
      </c>
      <c r="K208" s="229" t="s">
        <v>35</v>
      </c>
      <c r="L208" s="56"/>
      <c r="M208" s="56"/>
      <c r="N208" s="58"/>
      <c r="O208" s="297">
        <v>1026698</v>
      </c>
      <c r="P208" s="303">
        <v>7592</v>
      </c>
      <c r="Q208" s="304">
        <v>42156</v>
      </c>
      <c r="R208" s="304">
        <v>42369</v>
      </c>
      <c r="S208" s="303">
        <f t="shared" si="147"/>
        <v>12949</v>
      </c>
      <c r="T208" s="59"/>
      <c r="U208" s="346">
        <f t="shared" si="182"/>
        <v>1.5986642776621451E-3</v>
      </c>
      <c r="V208" s="345">
        <f t="shared" si="183"/>
        <v>1.2192144583073191E-3</v>
      </c>
      <c r="W208" s="27">
        <v>157459.10893035267</v>
      </c>
      <c r="X208" s="27">
        <v>157459</v>
      </c>
      <c r="Y208" s="305">
        <f t="shared" si="148"/>
        <v>310245.76562639716</v>
      </c>
      <c r="Z208" s="53">
        <f t="shared" si="187"/>
        <v>21051.57</v>
      </c>
      <c r="AA208" s="54">
        <f t="shared" si="187"/>
        <v>21051.57</v>
      </c>
      <c r="AB208" s="54">
        <f t="shared" si="187"/>
        <v>21051.57</v>
      </c>
      <c r="AC208" s="54">
        <f t="shared" si="187"/>
        <v>21051.57</v>
      </c>
      <c r="AD208" s="52">
        <f t="shared" si="149"/>
        <v>84206.28</v>
      </c>
      <c r="AE208" s="53">
        <f t="shared" si="188"/>
        <v>39095.769999999997</v>
      </c>
      <c r="AF208" s="53">
        <f t="shared" si="188"/>
        <v>39095.769999999997</v>
      </c>
      <c r="AG208" s="53">
        <f t="shared" si="188"/>
        <v>39095.769999999997</v>
      </c>
      <c r="AH208" s="53">
        <f t="shared" si="188"/>
        <v>39095.769999999997</v>
      </c>
      <c r="AI208" s="52">
        <f t="shared" si="150"/>
        <v>156383.09479893791</v>
      </c>
      <c r="AJ208" s="55">
        <f t="shared" si="151"/>
        <v>550835.14042533503</v>
      </c>
      <c r="AK208" s="219" t="s">
        <v>930</v>
      </c>
      <c r="AL208" s="220">
        <v>95853.985850633719</v>
      </c>
      <c r="AM208" s="242"/>
      <c r="AN208" s="242"/>
      <c r="AO208" s="242">
        <f t="shared" si="152"/>
        <v>333597.59744773892</v>
      </c>
      <c r="AP208" s="243">
        <f t="shared" si="153"/>
        <v>90544.387096774197</v>
      </c>
      <c r="AQ208" s="244">
        <f t="shared" si="154"/>
        <v>168153.86537520206</v>
      </c>
      <c r="AR208" s="245">
        <f t="shared" si="155"/>
        <v>3.48</v>
      </c>
      <c r="AS208" s="246">
        <f t="shared" si="156"/>
        <v>0.94</v>
      </c>
      <c r="AT208" s="246">
        <f t="shared" si="157"/>
        <v>1.75</v>
      </c>
      <c r="AU208" s="251">
        <f t="shared" si="158"/>
        <v>6.17</v>
      </c>
      <c r="AV208" s="245">
        <f t="shared" si="159"/>
        <v>3.24</v>
      </c>
      <c r="AW208" s="246">
        <f t="shared" si="160"/>
        <v>0.88</v>
      </c>
      <c r="AX208" s="246">
        <f t="shared" si="161"/>
        <v>1.63</v>
      </c>
      <c r="AY208" s="252">
        <f t="shared" si="162"/>
        <v>5.75</v>
      </c>
      <c r="AZ208" s="249">
        <f t="shared" si="163"/>
        <v>3.24</v>
      </c>
      <c r="BA208" s="56">
        <f t="shared" si="164"/>
        <v>4</v>
      </c>
      <c r="BB208" s="246">
        <f t="shared" si="165"/>
        <v>0.22</v>
      </c>
      <c r="BC208" s="250">
        <f t="shared" si="166"/>
        <v>0.41</v>
      </c>
      <c r="BD208" s="246">
        <f t="shared" si="167"/>
        <v>3.24</v>
      </c>
      <c r="BE208" s="56">
        <v>4</v>
      </c>
      <c r="BF208" s="246">
        <f t="shared" si="168"/>
        <v>0.22</v>
      </c>
      <c r="BG208" s="250">
        <f t="shared" si="169"/>
        <v>0.41</v>
      </c>
      <c r="BH208" s="246">
        <f>INDEX('Mar - Aug'!AG:AG,MATCH(C208,'Mar - Aug'!C:C,0))</f>
        <v>3.21</v>
      </c>
      <c r="BI208" s="56">
        <v>4</v>
      </c>
      <c r="BJ208" s="246">
        <f>INDEX('Mar - Aug'!AK:AK,MATCH($C208,'Mar - Aug'!$C:$C,0))</f>
        <v>0.22</v>
      </c>
      <c r="BK208" s="246">
        <f>INDEX('Mar - Aug'!AL:AL,MATCH($C208,'Mar - Aug'!$C:$C,0))</f>
        <v>0.41</v>
      </c>
      <c r="BL208" s="246">
        <f>INDEX('Mar - Aug'!$AG:$AG,MATCH($C208,'Mar - Aug'!$C:$C,0))</f>
        <v>3.21</v>
      </c>
      <c r="BM208" s="56">
        <v>4</v>
      </c>
      <c r="BN208" s="246">
        <f>INDEX('Mar - Aug'!$AK:$AK,MATCH($C208,'Mar - Aug'!$C:$C,0))</f>
        <v>0.22</v>
      </c>
      <c r="BO208" s="246">
        <f>INDEX('Mar - Aug'!$AL:$AL,MATCH($C208,'Mar - Aug'!$C:$C,0))</f>
        <v>0.41</v>
      </c>
      <c r="BP208" s="60">
        <f>INDEX(FY2019_ALL_Targets!EB:EB,MATCH('Final Comp Values'!B208,FY2019_ALL_Targets!A:A,0))</f>
        <v>0</v>
      </c>
      <c r="BQ208" s="60">
        <f>+INDEX(FY2019_ALL_Targets!DY:DY,MATCH(B208,FY2019_ALL_Targets!A:A,0))</f>
        <v>0</v>
      </c>
      <c r="BR208" s="60">
        <f>+INDEX(FY2019_ALL_Targets!DZ:DZ,MATCH(B208,FY2019_ALL_Targets!A:A,0))</f>
        <v>0</v>
      </c>
      <c r="BS208" s="283">
        <f>+INDEX(FY2019_ALL_Targets!EA:EA,MATCH(B208,FY2019_ALL_Targets!A:A,0))</f>
        <v>0</v>
      </c>
      <c r="BT208" s="245">
        <f t="shared" si="184"/>
        <v>0</v>
      </c>
      <c r="BU208" s="245">
        <f t="shared" si="185"/>
        <v>0</v>
      </c>
      <c r="BV208" s="246">
        <f t="shared" si="186"/>
        <v>0</v>
      </c>
      <c r="BW208" s="284">
        <f t="shared" si="170"/>
        <v>0</v>
      </c>
      <c r="BX208" s="245">
        <f t="shared" si="171"/>
        <v>5.75</v>
      </c>
      <c r="BY208" s="246">
        <f t="shared" si="172"/>
        <v>551160.41864114383</v>
      </c>
      <c r="BZ208" s="285">
        <f t="shared" si="173"/>
        <v>1.571610051096455E-3</v>
      </c>
      <c r="CA208" s="245">
        <f t="shared" si="174"/>
        <v>63959.55</v>
      </c>
      <c r="CB208" s="286">
        <f t="shared" si="175"/>
        <v>0.67</v>
      </c>
      <c r="CC208" s="268">
        <f t="shared" si="146"/>
        <v>-1.0000000000000064E-2</v>
      </c>
      <c r="CD208" s="267">
        <f t="shared" si="176"/>
        <v>550835.14042533503</v>
      </c>
      <c r="CE208" s="268">
        <f t="shared" si="177"/>
        <v>615119.96864114387</v>
      </c>
      <c r="CF208" s="268">
        <f t="shared" si="178"/>
        <v>0.66999999999999993</v>
      </c>
      <c r="CG208" s="270">
        <f t="shared" si="179"/>
        <v>64184.268536517295</v>
      </c>
      <c r="CH208" s="270">
        <f t="shared" si="180"/>
        <v>64284.82821580884</v>
      </c>
      <c r="CI208" s="269">
        <f t="shared" si="181"/>
        <v>-100.55967929154576</v>
      </c>
    </row>
    <row r="209" spans="1:87" s="57" customFormat="1" ht="15.75" customHeight="1" x14ac:dyDescent="0.25">
      <c r="A209" s="297">
        <v>1028691</v>
      </c>
      <c r="B209" s="297">
        <v>4753</v>
      </c>
      <c r="C209" s="347">
        <v>675394</v>
      </c>
      <c r="D209" s="219" t="s">
        <v>928</v>
      </c>
      <c r="E209" s="299" t="s">
        <v>584</v>
      </c>
      <c r="F209" s="299" t="s">
        <v>1014</v>
      </c>
      <c r="G209" s="301" t="s">
        <v>915</v>
      </c>
      <c r="H209" s="302" t="s">
        <v>1013</v>
      </c>
      <c r="I209" s="56" t="s">
        <v>35</v>
      </c>
      <c r="J209" s="229" t="s">
        <v>36</v>
      </c>
      <c r="K209" s="229" t="s">
        <v>35</v>
      </c>
      <c r="L209" s="56"/>
      <c r="M209" s="56"/>
      <c r="N209" s="58"/>
      <c r="O209" s="297">
        <v>475304</v>
      </c>
      <c r="P209" s="303">
        <v>17207</v>
      </c>
      <c r="Q209" s="304">
        <v>42005</v>
      </c>
      <c r="R209" s="304">
        <v>42369</v>
      </c>
      <c r="S209" s="303">
        <f t="shared" si="147"/>
        <v>17207</v>
      </c>
      <c r="T209" s="59"/>
      <c r="U209" s="346">
        <f t="shared" si="182"/>
        <v>2.1243506236568485E-3</v>
      </c>
      <c r="V209" s="345">
        <f t="shared" si="183"/>
        <v>1.6201268966015939E-3</v>
      </c>
      <c r="W209" s="27">
        <v>209236.14852732857</v>
      </c>
      <c r="X209" s="27">
        <v>209236</v>
      </c>
      <c r="Y209" s="305">
        <f t="shared" si="148"/>
        <v>412263.40946277056</v>
      </c>
      <c r="Z209" s="53">
        <f t="shared" si="187"/>
        <v>27973.93</v>
      </c>
      <c r="AA209" s="54">
        <f t="shared" si="187"/>
        <v>27973.93</v>
      </c>
      <c r="AB209" s="54">
        <f t="shared" si="187"/>
        <v>27973.93</v>
      </c>
      <c r="AC209" s="54">
        <f t="shared" si="187"/>
        <v>27973.93</v>
      </c>
      <c r="AD209" s="52">
        <f t="shared" si="149"/>
        <v>111895.71</v>
      </c>
      <c r="AE209" s="53">
        <f t="shared" si="188"/>
        <v>51951.58</v>
      </c>
      <c r="AF209" s="53">
        <f t="shared" si="188"/>
        <v>51951.58</v>
      </c>
      <c r="AG209" s="53">
        <f t="shared" si="188"/>
        <v>51951.58</v>
      </c>
      <c r="AH209" s="53">
        <f t="shared" si="188"/>
        <v>51951.58</v>
      </c>
      <c r="AI209" s="52">
        <f t="shared" si="150"/>
        <v>207806.3103100876</v>
      </c>
      <c r="AJ209" s="55">
        <f t="shared" si="151"/>
        <v>731965.42977285816</v>
      </c>
      <c r="AK209" s="219" t="s">
        <v>928</v>
      </c>
      <c r="AL209" s="220">
        <v>26039.070668243694</v>
      </c>
      <c r="AM209" s="242"/>
      <c r="AN209" s="242"/>
      <c r="AO209" s="242">
        <f t="shared" si="152"/>
        <v>443293.9886696458</v>
      </c>
      <c r="AP209" s="243">
        <f t="shared" si="153"/>
        <v>120317.9677419355</v>
      </c>
      <c r="AQ209" s="244">
        <f t="shared" si="154"/>
        <v>223447.64549471787</v>
      </c>
      <c r="AR209" s="245">
        <f t="shared" si="155"/>
        <v>17.02</v>
      </c>
      <c r="AS209" s="246">
        <f t="shared" si="156"/>
        <v>4.62</v>
      </c>
      <c r="AT209" s="246">
        <f t="shared" si="157"/>
        <v>8.58</v>
      </c>
      <c r="AU209" s="251">
        <f t="shared" si="158"/>
        <v>30.22</v>
      </c>
      <c r="AV209" s="245">
        <f t="shared" si="159"/>
        <v>15.83</v>
      </c>
      <c r="AW209" s="246">
        <f t="shared" si="160"/>
        <v>4.3</v>
      </c>
      <c r="AX209" s="246">
        <f t="shared" si="161"/>
        <v>7.98</v>
      </c>
      <c r="AY209" s="252">
        <f t="shared" si="162"/>
        <v>28.11</v>
      </c>
      <c r="AZ209" s="249">
        <f t="shared" si="163"/>
        <v>15.83</v>
      </c>
      <c r="BA209" s="56">
        <f t="shared" si="164"/>
        <v>4</v>
      </c>
      <c r="BB209" s="246">
        <f t="shared" si="165"/>
        <v>1.08</v>
      </c>
      <c r="BC209" s="250">
        <f t="shared" si="166"/>
        <v>2</v>
      </c>
      <c r="BD209" s="246">
        <f t="shared" si="167"/>
        <v>15.83</v>
      </c>
      <c r="BE209" s="56">
        <v>4</v>
      </c>
      <c r="BF209" s="246">
        <f t="shared" si="168"/>
        <v>1.08</v>
      </c>
      <c r="BG209" s="250">
        <f t="shared" si="169"/>
        <v>2</v>
      </c>
      <c r="BH209" s="246">
        <f>INDEX('Mar - Aug'!AG:AG,MATCH(C209,'Mar - Aug'!C:C,0))</f>
        <v>16.73</v>
      </c>
      <c r="BI209" s="56">
        <v>4</v>
      </c>
      <c r="BJ209" s="246">
        <f>INDEX('Mar - Aug'!AK:AK,MATCH($C209,'Mar - Aug'!$C:$C,0))</f>
        <v>1.1399999999999999</v>
      </c>
      <c r="BK209" s="246">
        <f>INDEX('Mar - Aug'!AL:AL,MATCH($C209,'Mar - Aug'!$C:$C,0))</f>
        <v>2.11</v>
      </c>
      <c r="BL209" s="246">
        <f>INDEX('Mar - Aug'!$AG:$AG,MATCH($C209,'Mar - Aug'!$C:$C,0))</f>
        <v>16.73</v>
      </c>
      <c r="BM209" s="56">
        <v>4</v>
      </c>
      <c r="BN209" s="246">
        <f>INDEX('Mar - Aug'!$AK:$AK,MATCH($C209,'Mar - Aug'!$C:$C,0))</f>
        <v>1.1399999999999999</v>
      </c>
      <c r="BO209" s="246">
        <f>INDEX('Mar - Aug'!$AL:$AL,MATCH($C209,'Mar - Aug'!$C:$C,0))</f>
        <v>2.11</v>
      </c>
      <c r="BP209" s="60">
        <f>INDEX(FY2019_ALL_Targets!EB:EB,MATCH('Final Comp Values'!B209,FY2019_ALL_Targets!A:A,0))</f>
        <v>0</v>
      </c>
      <c r="BQ209" s="60">
        <f>+INDEX(FY2019_ALL_Targets!DY:DY,MATCH(B209,FY2019_ALL_Targets!A:A,0))</f>
        <v>0</v>
      </c>
      <c r="BR209" s="60">
        <f>+INDEX(FY2019_ALL_Targets!DZ:DZ,MATCH(B209,FY2019_ALL_Targets!A:A,0))</f>
        <v>0</v>
      </c>
      <c r="BS209" s="283">
        <f>+INDEX(FY2019_ALL_Targets!EA:EA,MATCH(B209,FY2019_ALL_Targets!A:A,0))</f>
        <v>0</v>
      </c>
      <c r="BT209" s="245">
        <f t="shared" si="184"/>
        <v>0</v>
      </c>
      <c r="BU209" s="245">
        <f t="shared" si="185"/>
        <v>0</v>
      </c>
      <c r="BV209" s="246">
        <f t="shared" si="186"/>
        <v>0</v>
      </c>
      <c r="BW209" s="284">
        <f t="shared" si="170"/>
        <v>0</v>
      </c>
      <c r="BX209" s="245">
        <f t="shared" si="171"/>
        <v>28.11</v>
      </c>
      <c r="BY209" s="246">
        <f t="shared" si="172"/>
        <v>731958.27648433018</v>
      </c>
      <c r="BZ209" s="285">
        <f t="shared" si="173"/>
        <v>2.0871473084771658E-3</v>
      </c>
      <c r="CA209" s="245">
        <f t="shared" si="174"/>
        <v>84940.28</v>
      </c>
      <c r="CB209" s="286">
        <f t="shared" si="175"/>
        <v>3.26</v>
      </c>
      <c r="CC209" s="268">
        <f t="shared" si="146"/>
        <v>-4.0000000000000924E-2</v>
      </c>
      <c r="CD209" s="267">
        <f t="shared" si="176"/>
        <v>731965.42977285816</v>
      </c>
      <c r="CE209" s="268">
        <f t="shared" si="177"/>
        <v>816898.55648433021</v>
      </c>
      <c r="CF209" s="268">
        <f t="shared" si="178"/>
        <v>3.259999999999998</v>
      </c>
      <c r="CG209" s="270">
        <f t="shared" si="179"/>
        <v>84888.199966542728</v>
      </c>
      <c r="CH209" s="270">
        <f t="shared" si="180"/>
        <v>84933.126711472054</v>
      </c>
      <c r="CI209" s="269">
        <f t="shared" si="181"/>
        <v>-44.92674492932565</v>
      </c>
    </row>
    <row r="210" spans="1:87" s="57" customFormat="1" ht="15.75" customHeight="1" x14ac:dyDescent="0.25">
      <c r="A210" s="297">
        <v>1027269</v>
      </c>
      <c r="B210" s="297">
        <v>4755</v>
      </c>
      <c r="C210" s="347">
        <v>455653</v>
      </c>
      <c r="D210" s="219" t="s">
        <v>941</v>
      </c>
      <c r="E210" s="299" t="s">
        <v>585</v>
      </c>
      <c r="F210" s="299" t="s">
        <v>994</v>
      </c>
      <c r="G210" s="301" t="s">
        <v>915</v>
      </c>
      <c r="H210" s="302" t="s">
        <v>994</v>
      </c>
      <c r="I210" s="56" t="s">
        <v>35</v>
      </c>
      <c r="J210" s="229" t="s">
        <v>36</v>
      </c>
      <c r="K210" s="229" t="s">
        <v>35</v>
      </c>
      <c r="L210" s="56"/>
      <c r="M210" s="56"/>
      <c r="N210" s="58"/>
      <c r="O210" s="297">
        <v>1015399</v>
      </c>
      <c r="P210" s="303">
        <v>29307</v>
      </c>
      <c r="Q210" s="304">
        <v>42005</v>
      </c>
      <c r="R210" s="304">
        <v>42338</v>
      </c>
      <c r="S210" s="303">
        <f t="shared" si="147"/>
        <v>32027</v>
      </c>
      <c r="T210" s="59"/>
      <c r="U210" s="346">
        <f t="shared" si="182"/>
        <v>3.9540057781052998E-3</v>
      </c>
      <c r="V210" s="345">
        <f t="shared" si="183"/>
        <v>3.0155055568930811E-3</v>
      </c>
      <c r="W210" s="27">
        <v>389446.51178890292</v>
      </c>
      <c r="X210" s="27">
        <v>389446.51178890292</v>
      </c>
      <c r="Y210" s="305">
        <f t="shared" si="148"/>
        <v>767336.56156588334</v>
      </c>
      <c r="Z210" s="53">
        <f t="shared" si="187"/>
        <v>52067.24</v>
      </c>
      <c r="AA210" s="54">
        <f t="shared" si="187"/>
        <v>52067.24</v>
      </c>
      <c r="AB210" s="54">
        <f t="shared" si="187"/>
        <v>52067.24</v>
      </c>
      <c r="AC210" s="54">
        <f t="shared" si="187"/>
        <v>52067.24</v>
      </c>
      <c r="AD210" s="52">
        <f t="shared" si="149"/>
        <v>208268.95</v>
      </c>
      <c r="AE210" s="53">
        <f t="shared" si="188"/>
        <v>96696.3</v>
      </c>
      <c r="AF210" s="53">
        <f t="shared" si="188"/>
        <v>96696.3</v>
      </c>
      <c r="AG210" s="53">
        <f t="shared" si="188"/>
        <v>96696.3</v>
      </c>
      <c r="AH210" s="53">
        <f t="shared" si="188"/>
        <v>96696.3</v>
      </c>
      <c r="AI210" s="52">
        <f t="shared" si="150"/>
        <v>386785.18627890834</v>
      </c>
      <c r="AJ210" s="55">
        <f t="shared" si="151"/>
        <v>1362390.6978447917</v>
      </c>
      <c r="AK210" s="219" t="s">
        <v>941</v>
      </c>
      <c r="AL210" s="220">
        <v>76951.060656708069</v>
      </c>
      <c r="AM210" s="242"/>
      <c r="AN210" s="242"/>
      <c r="AO210" s="242">
        <f t="shared" si="152"/>
        <v>825093.07695256278</v>
      </c>
      <c r="AP210" s="243">
        <f t="shared" si="153"/>
        <v>223945.10752688174</v>
      </c>
      <c r="AQ210" s="244">
        <f t="shared" si="154"/>
        <v>415898.04976226704</v>
      </c>
      <c r="AR210" s="245">
        <f t="shared" si="155"/>
        <v>10.72</v>
      </c>
      <c r="AS210" s="246">
        <f t="shared" si="156"/>
        <v>2.91</v>
      </c>
      <c r="AT210" s="246">
        <f t="shared" si="157"/>
        <v>5.4</v>
      </c>
      <c r="AU210" s="251">
        <f t="shared" si="158"/>
        <v>19.03</v>
      </c>
      <c r="AV210" s="245">
        <f t="shared" si="159"/>
        <v>9.9700000000000006</v>
      </c>
      <c r="AW210" s="246">
        <f t="shared" si="160"/>
        <v>2.71</v>
      </c>
      <c r="AX210" s="246">
        <f t="shared" si="161"/>
        <v>5.03</v>
      </c>
      <c r="AY210" s="252">
        <f t="shared" si="162"/>
        <v>17.71</v>
      </c>
      <c r="AZ210" s="249">
        <f t="shared" si="163"/>
        <v>9.9700000000000006</v>
      </c>
      <c r="BA210" s="56">
        <f t="shared" si="164"/>
        <v>4</v>
      </c>
      <c r="BB210" s="246">
        <f t="shared" si="165"/>
        <v>0.68</v>
      </c>
      <c r="BC210" s="250">
        <f t="shared" si="166"/>
        <v>1.26</v>
      </c>
      <c r="BD210" s="246">
        <f t="shared" si="167"/>
        <v>9.9700000000000006</v>
      </c>
      <c r="BE210" s="56">
        <v>4</v>
      </c>
      <c r="BF210" s="246">
        <f t="shared" si="168"/>
        <v>0.68</v>
      </c>
      <c r="BG210" s="250">
        <f t="shared" si="169"/>
        <v>1.26</v>
      </c>
      <c r="BH210" s="246">
        <f>INDEX('Mar - Aug'!AG:AG,MATCH(C210,'Mar - Aug'!C:C,0))</f>
        <v>9.67</v>
      </c>
      <c r="BI210" s="56">
        <v>4</v>
      </c>
      <c r="BJ210" s="246">
        <f>INDEX('Mar - Aug'!AK:AK,MATCH($C210,'Mar - Aug'!$C:$C,0))</f>
        <v>0.66</v>
      </c>
      <c r="BK210" s="246">
        <f>INDEX('Mar - Aug'!AL:AL,MATCH($C210,'Mar - Aug'!$C:$C,0))</f>
        <v>1.22</v>
      </c>
      <c r="BL210" s="246">
        <f>INDEX('Mar - Aug'!$AG:$AG,MATCH($C210,'Mar - Aug'!$C:$C,0))</f>
        <v>9.67</v>
      </c>
      <c r="BM210" s="56">
        <v>4</v>
      </c>
      <c r="BN210" s="246">
        <f>INDEX('Mar - Aug'!$AK:$AK,MATCH($C210,'Mar - Aug'!$C:$C,0))</f>
        <v>0.66</v>
      </c>
      <c r="BO210" s="246">
        <f>INDEX('Mar - Aug'!$AL:$AL,MATCH($C210,'Mar - Aug'!$C:$C,0))</f>
        <v>1.22</v>
      </c>
      <c r="BP210" s="60">
        <f>INDEX(FY2019_ALL_Targets!EB:EB,MATCH('Final Comp Values'!B210,FY2019_ALL_Targets!A:A,0))</f>
        <v>0</v>
      </c>
      <c r="BQ210" s="60">
        <f>+INDEX(FY2019_ALL_Targets!DY:DY,MATCH(B210,FY2019_ALL_Targets!A:A,0))</f>
        <v>1</v>
      </c>
      <c r="BR210" s="60">
        <f>+INDEX(FY2019_ALL_Targets!DZ:DZ,MATCH(B210,FY2019_ALL_Targets!A:A,0))</f>
        <v>1</v>
      </c>
      <c r="BS210" s="283">
        <f>+INDEX(FY2019_ALL_Targets!EA:EA,MATCH(B210,FY2019_ALL_Targets!A:A,0))</f>
        <v>0</v>
      </c>
      <c r="BT210" s="245">
        <f t="shared" si="184"/>
        <v>0</v>
      </c>
      <c r="BU210" s="245">
        <f t="shared" si="185"/>
        <v>0.66</v>
      </c>
      <c r="BV210" s="246">
        <f t="shared" si="186"/>
        <v>1.22</v>
      </c>
      <c r="BW210" s="284">
        <f t="shared" si="170"/>
        <v>144667.99403461115</v>
      </c>
      <c r="BX210" s="245">
        <f t="shared" si="171"/>
        <v>15.830000000000002</v>
      </c>
      <c r="BY210" s="246">
        <f t="shared" si="172"/>
        <v>1218135.2901956888</v>
      </c>
      <c r="BZ210" s="285">
        <f t="shared" si="173"/>
        <v>3.4734599962507723E-3</v>
      </c>
      <c r="CA210" s="245">
        <f t="shared" si="174"/>
        <v>141358.82</v>
      </c>
      <c r="CB210" s="286">
        <f t="shared" si="175"/>
        <v>1.84</v>
      </c>
      <c r="CC210" s="268">
        <f t="shared" si="146"/>
        <v>-1.9999999999998908E-2</v>
      </c>
      <c r="CD210" s="267">
        <f t="shared" si="176"/>
        <v>1362390.6978447917</v>
      </c>
      <c r="CE210" s="268">
        <f t="shared" si="177"/>
        <v>1359494.1101956889</v>
      </c>
      <c r="CF210" s="268">
        <f t="shared" si="178"/>
        <v>-3.9999999999999147E-2</v>
      </c>
      <c r="CG210" s="270">
        <f t="shared" si="179"/>
        <v>-3077.1105541383681</v>
      </c>
      <c r="CH210" s="270">
        <f t="shared" si="180"/>
        <v>-2896.5876491027884</v>
      </c>
      <c r="CI210" s="269">
        <f t="shared" si="181"/>
        <v>-180.5229050355797</v>
      </c>
    </row>
    <row r="211" spans="1:87" s="57" customFormat="1" ht="15.75" customHeight="1" x14ac:dyDescent="0.25">
      <c r="A211" s="297">
        <v>1020877</v>
      </c>
      <c r="B211" s="297">
        <v>4756</v>
      </c>
      <c r="C211" s="347">
        <v>675061</v>
      </c>
      <c r="D211" s="219" t="s">
        <v>913</v>
      </c>
      <c r="E211" s="299" t="s">
        <v>586</v>
      </c>
      <c r="F211" s="299" t="s">
        <v>2803</v>
      </c>
      <c r="G211" s="301" t="s">
        <v>915</v>
      </c>
      <c r="H211" s="302" t="s">
        <v>990</v>
      </c>
      <c r="I211" s="56" t="s">
        <v>35</v>
      </c>
      <c r="J211" s="229" t="s">
        <v>35</v>
      </c>
      <c r="K211" s="229" t="s">
        <v>35</v>
      </c>
      <c r="L211" s="56"/>
      <c r="M211" s="56"/>
      <c r="N211" s="58"/>
      <c r="O211" s="297">
        <v>1020877</v>
      </c>
      <c r="P211" s="303">
        <v>3113</v>
      </c>
      <c r="Q211" s="304">
        <v>41913</v>
      </c>
      <c r="R211" s="304">
        <v>42277</v>
      </c>
      <c r="S211" s="303">
        <f t="shared" si="147"/>
        <v>3113</v>
      </c>
      <c r="T211" s="59"/>
      <c r="U211" s="346">
        <f t="shared" si="182"/>
        <v>3.8432634924413144E-4</v>
      </c>
      <c r="V211" s="345">
        <f t="shared" si="183"/>
        <v>2.9310484274543857E-4</v>
      </c>
      <c r="W211" s="27">
        <v>37853.904287596561</v>
      </c>
      <c r="X211" s="27">
        <v>0</v>
      </c>
      <c r="Y211" s="305">
        <f t="shared" si="148"/>
        <v>74584.529183332648</v>
      </c>
      <c r="Z211" s="53">
        <f t="shared" si="187"/>
        <v>5060.8999999999996</v>
      </c>
      <c r="AA211" s="54">
        <f t="shared" si="187"/>
        <v>5060.8999999999996</v>
      </c>
      <c r="AB211" s="54">
        <f t="shared" si="187"/>
        <v>5060.8999999999996</v>
      </c>
      <c r="AC211" s="54">
        <f t="shared" si="187"/>
        <v>5060.8999999999996</v>
      </c>
      <c r="AD211" s="52">
        <f t="shared" si="149"/>
        <v>20243.580000000002</v>
      </c>
      <c r="AE211" s="53">
        <f t="shared" si="188"/>
        <v>9398.81</v>
      </c>
      <c r="AF211" s="53">
        <f t="shared" si="188"/>
        <v>9398.81</v>
      </c>
      <c r="AG211" s="53">
        <f t="shared" si="188"/>
        <v>9398.81</v>
      </c>
      <c r="AH211" s="53">
        <f t="shared" si="188"/>
        <v>9398.81</v>
      </c>
      <c r="AI211" s="52">
        <f t="shared" si="150"/>
        <v>37595.225431237443</v>
      </c>
      <c r="AJ211" s="55">
        <f t="shared" si="151"/>
        <v>132423.33461457008</v>
      </c>
      <c r="AK211" s="219" t="s">
        <v>913</v>
      </c>
      <c r="AL211" s="220">
        <v>61485.26180987338</v>
      </c>
      <c r="AM211" s="242"/>
      <c r="AN211" s="242"/>
      <c r="AO211" s="242">
        <f t="shared" si="152"/>
        <v>80198.418476701772</v>
      </c>
      <c r="AP211" s="243">
        <f t="shared" si="153"/>
        <v>21767.290322580648</v>
      </c>
      <c r="AQ211" s="244">
        <f t="shared" si="154"/>
        <v>40424.973581975748</v>
      </c>
      <c r="AR211" s="245">
        <f t="shared" si="155"/>
        <v>1.3</v>
      </c>
      <c r="AS211" s="246">
        <f t="shared" si="156"/>
        <v>0.35</v>
      </c>
      <c r="AT211" s="246">
        <f t="shared" si="157"/>
        <v>0.66</v>
      </c>
      <c r="AU211" s="251">
        <f t="shared" si="158"/>
        <v>2.31</v>
      </c>
      <c r="AV211" s="245">
        <f t="shared" si="159"/>
        <v>1.21</v>
      </c>
      <c r="AW211" s="246">
        <f t="shared" si="160"/>
        <v>0.33</v>
      </c>
      <c r="AX211" s="246">
        <f t="shared" si="161"/>
        <v>0.61</v>
      </c>
      <c r="AY211" s="252">
        <f t="shared" si="162"/>
        <v>2.15</v>
      </c>
      <c r="AZ211" s="249">
        <f t="shared" si="163"/>
        <v>1.21</v>
      </c>
      <c r="BA211" s="56">
        <f t="shared" si="164"/>
        <v>4</v>
      </c>
      <c r="BB211" s="246">
        <f t="shared" si="165"/>
        <v>0.08</v>
      </c>
      <c r="BC211" s="250">
        <f t="shared" si="166"/>
        <v>0.15</v>
      </c>
      <c r="BD211" s="246">
        <f t="shared" si="167"/>
        <v>1.21</v>
      </c>
      <c r="BE211" s="56">
        <v>4</v>
      </c>
      <c r="BF211" s="246">
        <f t="shared" si="168"/>
        <v>0.08</v>
      </c>
      <c r="BG211" s="250">
        <f t="shared" si="169"/>
        <v>0.15</v>
      </c>
      <c r="BH211" s="246">
        <f>INDEX('Mar - Aug'!AG:AG,MATCH(C211,'Mar - Aug'!C:C,0))</f>
        <v>1.19</v>
      </c>
      <c r="BI211" s="56">
        <v>4</v>
      </c>
      <c r="BJ211" s="246">
        <f>INDEX('Mar - Aug'!AK:AK,MATCH($C211,'Mar - Aug'!$C:$C,0))</f>
        <v>0.08</v>
      </c>
      <c r="BK211" s="246">
        <f>INDEX('Mar - Aug'!AL:AL,MATCH($C211,'Mar - Aug'!$C:$C,0))</f>
        <v>0.15</v>
      </c>
      <c r="BL211" s="246">
        <f>INDEX('Mar - Aug'!$AG:$AG,MATCH($C211,'Mar - Aug'!$C:$C,0))</f>
        <v>1.19</v>
      </c>
      <c r="BM211" s="56">
        <v>4</v>
      </c>
      <c r="BN211" s="246">
        <f>INDEX('Mar - Aug'!$AK:$AK,MATCH($C211,'Mar - Aug'!$C:$C,0))</f>
        <v>0.08</v>
      </c>
      <c r="BO211" s="246">
        <f>INDEX('Mar - Aug'!$AL:$AL,MATCH($C211,'Mar - Aug'!$C:$C,0))</f>
        <v>0.15</v>
      </c>
      <c r="BP211" s="60">
        <f>INDEX(FY2019_ALL_Targets!EB:EB,MATCH('Final Comp Values'!B211,FY2019_ALL_Targets!A:A,0))</f>
        <v>0</v>
      </c>
      <c r="BQ211" s="60">
        <f>+INDEX(FY2019_ALL_Targets!DY:DY,MATCH(B211,FY2019_ALL_Targets!A:A,0))</f>
        <v>0</v>
      </c>
      <c r="BR211" s="60">
        <f>+INDEX(FY2019_ALL_Targets!DZ:DZ,MATCH(B211,FY2019_ALL_Targets!A:A,0))</f>
        <v>0</v>
      </c>
      <c r="BS211" s="283">
        <f>+INDEX(FY2019_ALL_Targets!EA:EA,MATCH(B211,FY2019_ALL_Targets!A:A,0))</f>
        <v>0</v>
      </c>
      <c r="BT211" s="245">
        <f t="shared" si="184"/>
        <v>0</v>
      </c>
      <c r="BU211" s="245">
        <f t="shared" si="185"/>
        <v>0</v>
      </c>
      <c r="BV211" s="246">
        <f t="shared" si="186"/>
        <v>0</v>
      </c>
      <c r="BW211" s="284">
        <f t="shared" si="170"/>
        <v>0</v>
      </c>
      <c r="BX211" s="245">
        <f t="shared" si="171"/>
        <v>2.15</v>
      </c>
      <c r="BY211" s="246">
        <f t="shared" si="172"/>
        <v>132193.31289122778</v>
      </c>
      <c r="BZ211" s="285">
        <f t="shared" si="173"/>
        <v>3.7694350356254564E-4</v>
      </c>
      <c r="CA211" s="245">
        <f t="shared" si="174"/>
        <v>15340.41</v>
      </c>
      <c r="CB211" s="286">
        <f t="shared" si="175"/>
        <v>0.25</v>
      </c>
      <c r="CC211" s="268">
        <f t="shared" si="146"/>
        <v>1.999999999999999E-2</v>
      </c>
      <c r="CD211" s="267">
        <f t="shared" si="176"/>
        <v>132423.33461457008</v>
      </c>
      <c r="CE211" s="268">
        <f t="shared" si="177"/>
        <v>147533.72289122778</v>
      </c>
      <c r="CF211" s="268">
        <f t="shared" si="178"/>
        <v>0.25</v>
      </c>
      <c r="CG211" s="270">
        <f t="shared" si="179"/>
        <v>15398.062164484892</v>
      </c>
      <c r="CH211" s="270">
        <f t="shared" si="180"/>
        <v>15110.388276657701</v>
      </c>
      <c r="CI211" s="269">
        <f t="shared" si="181"/>
        <v>287.67388782719172</v>
      </c>
    </row>
    <row r="212" spans="1:87" s="57" customFormat="1" ht="15.75" customHeight="1" x14ac:dyDescent="0.25">
      <c r="A212" s="297">
        <v>1026577</v>
      </c>
      <c r="B212" s="297">
        <v>4758</v>
      </c>
      <c r="C212" s="347">
        <v>455528</v>
      </c>
      <c r="D212" s="219" t="s">
        <v>1003</v>
      </c>
      <c r="E212" s="299" t="s">
        <v>2330</v>
      </c>
      <c r="F212" s="299" t="s">
        <v>1016</v>
      </c>
      <c r="G212" s="301" t="s">
        <v>915</v>
      </c>
      <c r="H212" s="302" t="s">
        <v>1017</v>
      </c>
      <c r="I212" s="56" t="s">
        <v>35</v>
      </c>
      <c r="J212" s="229" t="s">
        <v>35</v>
      </c>
      <c r="K212" s="229" t="s">
        <v>35</v>
      </c>
      <c r="L212" s="56"/>
      <c r="M212" s="56"/>
      <c r="N212" s="58"/>
      <c r="O212" s="297">
        <v>1026577</v>
      </c>
      <c r="P212" s="303">
        <v>11967</v>
      </c>
      <c r="Q212" s="304">
        <v>42063</v>
      </c>
      <c r="R212" s="304">
        <v>42185</v>
      </c>
      <c r="S212" s="303">
        <f t="shared" si="147"/>
        <v>35512</v>
      </c>
      <c r="T212" s="59"/>
      <c r="U212" s="346">
        <f t="shared" si="182"/>
        <v>4.3842586939793109E-3</v>
      </c>
      <c r="V212" s="345">
        <f t="shared" si="183"/>
        <v>3.3436360988037313E-3</v>
      </c>
      <c r="W212" s="27">
        <v>431823.91507116257</v>
      </c>
      <c r="X212" s="27">
        <v>431823.92</v>
      </c>
      <c r="Y212" s="305">
        <f t="shared" si="148"/>
        <v>850833.85812994174</v>
      </c>
      <c r="Z212" s="53">
        <f t="shared" si="187"/>
        <v>57732.9</v>
      </c>
      <c r="AA212" s="54">
        <f t="shared" si="187"/>
        <v>57732.9</v>
      </c>
      <c r="AB212" s="54">
        <f t="shared" si="187"/>
        <v>57732.9</v>
      </c>
      <c r="AC212" s="54">
        <f t="shared" si="187"/>
        <v>57732.9</v>
      </c>
      <c r="AD212" s="52">
        <f t="shared" si="149"/>
        <v>230931.61</v>
      </c>
      <c r="AE212" s="53">
        <f t="shared" si="188"/>
        <v>107218.25</v>
      </c>
      <c r="AF212" s="53">
        <f t="shared" si="188"/>
        <v>107218.25</v>
      </c>
      <c r="AG212" s="53">
        <f t="shared" si="188"/>
        <v>107218.25</v>
      </c>
      <c r="AH212" s="53">
        <f t="shared" si="188"/>
        <v>107218.25</v>
      </c>
      <c r="AI212" s="52">
        <f t="shared" si="150"/>
        <v>428872.99888021336</v>
      </c>
      <c r="AJ212" s="55">
        <f t="shared" si="151"/>
        <v>1510638.4670101551</v>
      </c>
      <c r="AK212" s="219" t="s">
        <v>1003</v>
      </c>
      <c r="AL212" s="220">
        <v>35521.831322741207</v>
      </c>
      <c r="AM212" s="242"/>
      <c r="AN212" s="242"/>
      <c r="AO212" s="242">
        <f t="shared" si="152"/>
        <v>914875.11626875459</v>
      </c>
      <c r="AP212" s="243">
        <f t="shared" si="153"/>
        <v>248313.55913978495</v>
      </c>
      <c r="AQ212" s="244">
        <f t="shared" si="154"/>
        <v>461153.76223678858</v>
      </c>
      <c r="AR212" s="245">
        <f t="shared" si="155"/>
        <v>25.76</v>
      </c>
      <c r="AS212" s="246">
        <f t="shared" si="156"/>
        <v>6.99</v>
      </c>
      <c r="AT212" s="246">
        <f t="shared" si="157"/>
        <v>12.98</v>
      </c>
      <c r="AU212" s="251">
        <f t="shared" si="158"/>
        <v>45.730000000000004</v>
      </c>
      <c r="AV212" s="245">
        <f t="shared" si="159"/>
        <v>23.95</v>
      </c>
      <c r="AW212" s="246">
        <f t="shared" si="160"/>
        <v>6.5</v>
      </c>
      <c r="AX212" s="246">
        <f t="shared" si="161"/>
        <v>12.07</v>
      </c>
      <c r="AY212" s="252">
        <f t="shared" si="162"/>
        <v>42.519999999999996</v>
      </c>
      <c r="AZ212" s="249">
        <f t="shared" si="163"/>
        <v>23.95</v>
      </c>
      <c r="BA212" s="56">
        <f t="shared" si="164"/>
        <v>4</v>
      </c>
      <c r="BB212" s="246">
        <f t="shared" si="165"/>
        <v>1.63</v>
      </c>
      <c r="BC212" s="250">
        <f t="shared" si="166"/>
        <v>3.02</v>
      </c>
      <c r="BD212" s="246">
        <f t="shared" si="167"/>
        <v>23.95</v>
      </c>
      <c r="BE212" s="56">
        <v>4</v>
      </c>
      <c r="BF212" s="246">
        <f t="shared" si="168"/>
        <v>1.63</v>
      </c>
      <c r="BG212" s="250">
        <f t="shared" si="169"/>
        <v>3.02</v>
      </c>
      <c r="BH212" s="246">
        <f>INDEX('Mar - Aug'!AG:AG,MATCH(C212,'Mar - Aug'!C:C,0))</f>
        <v>23.37</v>
      </c>
      <c r="BI212" s="56">
        <v>4</v>
      </c>
      <c r="BJ212" s="246">
        <f>INDEX('Mar - Aug'!AK:AK,MATCH($C212,'Mar - Aug'!$C:$C,0))</f>
        <v>1.59</v>
      </c>
      <c r="BK212" s="246">
        <f>INDEX('Mar - Aug'!AL:AL,MATCH($C212,'Mar - Aug'!$C:$C,0))</f>
        <v>2.95</v>
      </c>
      <c r="BL212" s="246">
        <f>INDEX('Mar - Aug'!$AG:$AG,MATCH($C212,'Mar - Aug'!$C:$C,0))</f>
        <v>23.37</v>
      </c>
      <c r="BM212" s="56">
        <v>4</v>
      </c>
      <c r="BN212" s="246">
        <f>INDEX('Mar - Aug'!$AK:$AK,MATCH($C212,'Mar - Aug'!$C:$C,0))</f>
        <v>1.59</v>
      </c>
      <c r="BO212" s="246">
        <f>INDEX('Mar - Aug'!$AL:$AL,MATCH($C212,'Mar - Aug'!$C:$C,0))</f>
        <v>2.95</v>
      </c>
      <c r="BP212" s="60">
        <f>INDEX(FY2019_ALL_Targets!EB:EB,MATCH('Final Comp Values'!B212,FY2019_ALL_Targets!A:A,0))</f>
        <v>0</v>
      </c>
      <c r="BQ212" s="60">
        <f>+INDEX(FY2019_ALL_Targets!DY:DY,MATCH(B212,FY2019_ALL_Targets!A:A,0))</f>
        <v>0</v>
      </c>
      <c r="BR212" s="60">
        <f>+INDEX(FY2019_ALL_Targets!DZ:DZ,MATCH(B212,FY2019_ALL_Targets!A:A,0))</f>
        <v>0</v>
      </c>
      <c r="BS212" s="283">
        <f>+INDEX(FY2019_ALL_Targets!EA:EA,MATCH(B212,FY2019_ALL_Targets!A:A,0))</f>
        <v>0</v>
      </c>
      <c r="BT212" s="245">
        <f t="shared" si="184"/>
        <v>0</v>
      </c>
      <c r="BU212" s="245">
        <f t="shared" si="185"/>
        <v>0</v>
      </c>
      <c r="BV212" s="246">
        <f t="shared" si="186"/>
        <v>0</v>
      </c>
      <c r="BW212" s="284">
        <f t="shared" si="170"/>
        <v>0</v>
      </c>
      <c r="BX212" s="245">
        <f t="shared" si="171"/>
        <v>42.519999999999996</v>
      </c>
      <c r="BY212" s="246">
        <f t="shared" si="172"/>
        <v>1510388.2678429559</v>
      </c>
      <c r="BZ212" s="285">
        <f t="shared" si="173"/>
        <v>4.3068066982249647E-3</v>
      </c>
      <c r="CA212" s="245">
        <f t="shared" si="174"/>
        <v>175273.39</v>
      </c>
      <c r="CB212" s="286">
        <f t="shared" si="175"/>
        <v>4.93</v>
      </c>
      <c r="CC212" s="268">
        <f t="shared" si="146"/>
        <v>-3.0000000000000693E-2</v>
      </c>
      <c r="CD212" s="267">
        <f t="shared" si="176"/>
        <v>1510638.4670101551</v>
      </c>
      <c r="CE212" s="268">
        <f t="shared" si="177"/>
        <v>1685661.657842956</v>
      </c>
      <c r="CF212" s="268">
        <f t="shared" si="178"/>
        <v>4.93</v>
      </c>
      <c r="CG212" s="270">
        <f t="shared" si="179"/>
        <v>175151.63787300247</v>
      </c>
      <c r="CH212" s="270">
        <f t="shared" si="180"/>
        <v>175023.19083280093</v>
      </c>
      <c r="CI212" s="269">
        <f t="shared" si="181"/>
        <v>128.44704020154313</v>
      </c>
    </row>
    <row r="213" spans="1:87" s="57" customFormat="1" ht="15.75" customHeight="1" x14ac:dyDescent="0.25">
      <c r="A213" s="297">
        <v>1004350</v>
      </c>
      <c r="B213" s="297">
        <v>4768</v>
      </c>
      <c r="C213" s="347">
        <v>675373</v>
      </c>
      <c r="D213" s="219" t="s">
        <v>913</v>
      </c>
      <c r="E213" s="299" t="s">
        <v>587</v>
      </c>
      <c r="F213" s="299" t="s">
        <v>587</v>
      </c>
      <c r="G213" s="301" t="s">
        <v>1021</v>
      </c>
      <c r="H213" s="302" t="s">
        <v>917</v>
      </c>
      <c r="I213" s="56" t="s">
        <v>35</v>
      </c>
      <c r="J213" s="229" t="s">
        <v>36</v>
      </c>
      <c r="K213" s="229" t="s">
        <v>35</v>
      </c>
      <c r="L213" s="56"/>
      <c r="M213" s="56"/>
      <c r="N213" s="58"/>
      <c r="O213" s="297">
        <v>1004350</v>
      </c>
      <c r="P213" s="303">
        <v>14633</v>
      </c>
      <c r="Q213" s="304">
        <v>42005</v>
      </c>
      <c r="R213" s="304">
        <v>42369</v>
      </c>
      <c r="S213" s="303">
        <f t="shared" si="147"/>
        <v>14633</v>
      </c>
      <c r="T213" s="59"/>
      <c r="U213" s="346" t="str">
        <f t="shared" si="182"/>
        <v/>
      </c>
      <c r="V213" s="345">
        <f t="shared" si="183"/>
        <v>1.3777716556035988E-3</v>
      </c>
      <c r="W213" s="27">
        <v>0</v>
      </c>
      <c r="X213" s="27">
        <v>0</v>
      </c>
      <c r="Y213" s="305">
        <f t="shared" si="148"/>
        <v>0</v>
      </c>
      <c r="Z213" s="53">
        <f t="shared" si="187"/>
        <v>23789.3</v>
      </c>
      <c r="AA213" s="54">
        <f t="shared" si="187"/>
        <v>23789.3</v>
      </c>
      <c r="AB213" s="54">
        <f t="shared" si="187"/>
        <v>23789.3</v>
      </c>
      <c r="AC213" s="54">
        <f t="shared" si="187"/>
        <v>23789.3</v>
      </c>
      <c r="AD213" s="52">
        <f t="shared" si="149"/>
        <v>95157.2</v>
      </c>
      <c r="AE213" s="53">
        <f t="shared" si="188"/>
        <v>44180.13</v>
      </c>
      <c r="AF213" s="53">
        <f t="shared" si="188"/>
        <v>44180.13</v>
      </c>
      <c r="AG213" s="53">
        <f t="shared" si="188"/>
        <v>44180.13</v>
      </c>
      <c r="AH213" s="53">
        <f t="shared" si="188"/>
        <v>44180.13</v>
      </c>
      <c r="AI213" s="52">
        <f t="shared" si="150"/>
        <v>176720.5055365556</v>
      </c>
      <c r="AJ213" s="55">
        <f t="shared" si="151"/>
        <v>271877.70553655562</v>
      </c>
      <c r="AK213" s="219" t="s">
        <v>913</v>
      </c>
      <c r="AL213" s="220">
        <v>61485.26180987338</v>
      </c>
      <c r="AM213" s="242"/>
      <c r="AN213" s="242"/>
      <c r="AO213" s="242">
        <f t="shared" si="152"/>
        <v>0</v>
      </c>
      <c r="AP213" s="243">
        <f t="shared" si="153"/>
        <v>102319.56989247313</v>
      </c>
      <c r="AQ213" s="244">
        <f t="shared" si="154"/>
        <v>190022.04896403829</v>
      </c>
      <c r="AR213" s="245">
        <f t="shared" si="155"/>
        <v>0</v>
      </c>
      <c r="AS213" s="246">
        <f t="shared" si="156"/>
        <v>1.66</v>
      </c>
      <c r="AT213" s="246">
        <f t="shared" si="157"/>
        <v>3.09</v>
      </c>
      <c r="AU213" s="251">
        <f t="shared" si="158"/>
        <v>4.75</v>
      </c>
      <c r="AV213" s="245">
        <f t="shared" si="159"/>
        <v>0</v>
      </c>
      <c r="AW213" s="246">
        <f t="shared" si="160"/>
        <v>1.55</v>
      </c>
      <c r="AX213" s="246">
        <f t="shared" si="161"/>
        <v>2.87</v>
      </c>
      <c r="AY213" s="252">
        <f t="shared" si="162"/>
        <v>4.42</v>
      </c>
      <c r="AZ213" s="249">
        <f t="shared" si="163"/>
        <v>0</v>
      </c>
      <c r="BA213" s="56">
        <f t="shared" si="164"/>
        <v>4</v>
      </c>
      <c r="BB213" s="246">
        <f t="shared" si="165"/>
        <v>0.39</v>
      </c>
      <c r="BC213" s="250">
        <f t="shared" si="166"/>
        <v>0.72</v>
      </c>
      <c r="BD213" s="246">
        <f t="shared" si="167"/>
        <v>0</v>
      </c>
      <c r="BE213" s="56">
        <v>4</v>
      </c>
      <c r="BF213" s="246">
        <f t="shared" si="168"/>
        <v>0.39</v>
      </c>
      <c r="BG213" s="250">
        <f t="shared" si="169"/>
        <v>0.72</v>
      </c>
      <c r="BH213" s="246">
        <f>INDEX('Mar - Aug'!AG:AG,MATCH(C213,'Mar - Aug'!C:C,0))</f>
        <v>0</v>
      </c>
      <c r="BI213" s="56">
        <v>4</v>
      </c>
      <c r="BJ213" s="246">
        <f>INDEX('Mar - Aug'!AK:AK,MATCH($C213,'Mar - Aug'!$C:$C,0))</f>
        <v>0.38</v>
      </c>
      <c r="BK213" s="246">
        <f>INDEX('Mar - Aug'!AL:AL,MATCH($C213,'Mar - Aug'!$C:$C,0))</f>
        <v>0.7</v>
      </c>
      <c r="BL213" s="246">
        <f>INDEX('Mar - Aug'!$AG:$AG,MATCH($C213,'Mar - Aug'!$C:$C,0))</f>
        <v>0</v>
      </c>
      <c r="BM213" s="56">
        <v>4</v>
      </c>
      <c r="BN213" s="246">
        <f>INDEX('Mar - Aug'!$AK:$AK,MATCH($C213,'Mar - Aug'!$C:$C,0))</f>
        <v>0.38</v>
      </c>
      <c r="BO213" s="246">
        <f>INDEX('Mar - Aug'!$AL:$AL,MATCH($C213,'Mar - Aug'!$C:$C,0))</f>
        <v>0.7</v>
      </c>
      <c r="BP213" s="60">
        <f>INDEX(FY2019_ALL_Targets!EB:EB,MATCH('Final Comp Values'!B213,FY2019_ALL_Targets!A:A,0))</f>
        <v>3</v>
      </c>
      <c r="BQ213" s="60">
        <f>+INDEX(FY2019_ALL_Targets!DY:DY,MATCH(B213,FY2019_ALL_Targets!A:A,0))</f>
        <v>1</v>
      </c>
      <c r="BR213" s="60">
        <f>+INDEX(FY2019_ALL_Targets!DZ:DZ,MATCH(B213,FY2019_ALL_Targets!A:A,0))</f>
        <v>1</v>
      </c>
      <c r="BS213" s="283">
        <f>+INDEX(FY2019_ALL_Targets!EA:EA,MATCH(B213,FY2019_ALL_Targets!A:A,0))</f>
        <v>0</v>
      </c>
      <c r="BT213" s="245">
        <f t="shared" si="184"/>
        <v>0</v>
      </c>
      <c r="BU213" s="245">
        <f t="shared" si="185"/>
        <v>0.38</v>
      </c>
      <c r="BV213" s="246">
        <f t="shared" si="186"/>
        <v>0.7</v>
      </c>
      <c r="BW213" s="284">
        <f t="shared" si="170"/>
        <v>66404.08275466325</v>
      </c>
      <c r="BX213" s="245">
        <f t="shared" si="171"/>
        <v>3.34</v>
      </c>
      <c r="BY213" s="246">
        <f t="shared" si="172"/>
        <v>205360.77444497708</v>
      </c>
      <c r="BZ213" s="285">
        <f t="shared" si="173"/>
        <v>5.8557734972041972E-4</v>
      </c>
      <c r="CA213" s="245">
        <f t="shared" si="174"/>
        <v>23831.14</v>
      </c>
      <c r="CB213" s="286">
        <f t="shared" si="175"/>
        <v>0.39</v>
      </c>
      <c r="CC213" s="268">
        <f t="shared" si="146"/>
        <v>-1.9999999999999907E-2</v>
      </c>
      <c r="CD213" s="267">
        <f t="shared" si="176"/>
        <v>271877.70553655562</v>
      </c>
      <c r="CE213" s="268">
        <f t="shared" si="177"/>
        <v>229191.91444497707</v>
      </c>
      <c r="CF213" s="268">
        <f t="shared" si="178"/>
        <v>-0.69</v>
      </c>
      <c r="CG213" s="270">
        <f t="shared" si="179"/>
        <v>-42442.447244394432</v>
      </c>
      <c r="CH213" s="270">
        <f t="shared" si="180"/>
        <v>-42685.791091578547</v>
      </c>
      <c r="CI213" s="269">
        <f t="shared" si="181"/>
        <v>243.34384718411457</v>
      </c>
    </row>
    <row r="214" spans="1:87" s="57" customFormat="1" ht="15.75" customHeight="1" x14ac:dyDescent="0.25">
      <c r="A214" s="297">
        <v>1026703</v>
      </c>
      <c r="B214" s="297">
        <v>4772</v>
      </c>
      <c r="C214" s="347">
        <v>455724</v>
      </c>
      <c r="D214" s="219" t="s">
        <v>913</v>
      </c>
      <c r="E214" s="299" t="s">
        <v>211</v>
      </c>
      <c r="F214" s="299" t="s">
        <v>1016</v>
      </c>
      <c r="G214" s="301" t="s">
        <v>915</v>
      </c>
      <c r="H214" s="302" t="s">
        <v>1017</v>
      </c>
      <c r="I214" s="56" t="s">
        <v>35</v>
      </c>
      <c r="J214" s="229" t="s">
        <v>35</v>
      </c>
      <c r="K214" s="229" t="s">
        <v>35</v>
      </c>
      <c r="L214" s="56"/>
      <c r="M214" s="56"/>
      <c r="N214" s="58"/>
      <c r="O214" s="297">
        <v>1026703</v>
      </c>
      <c r="P214" s="303">
        <v>6600</v>
      </c>
      <c r="Q214" s="304">
        <v>42063</v>
      </c>
      <c r="R214" s="304">
        <v>42185</v>
      </c>
      <c r="S214" s="303">
        <f t="shared" si="147"/>
        <v>19585</v>
      </c>
      <c r="T214" s="59"/>
      <c r="U214" s="346">
        <f t="shared" si="182"/>
        <v>2.4179349662532329E-3</v>
      </c>
      <c r="V214" s="345">
        <f t="shared" si="183"/>
        <v>1.8440277369641551E-3</v>
      </c>
      <c r="W214" s="27">
        <v>238152.49420934104</v>
      </c>
      <c r="X214" s="27">
        <v>238152.49</v>
      </c>
      <c r="Y214" s="305">
        <f t="shared" si="148"/>
        <v>469238.03535353992</v>
      </c>
      <c r="Z214" s="53">
        <f t="shared" si="187"/>
        <v>31839.91</v>
      </c>
      <c r="AA214" s="54">
        <f t="shared" si="187"/>
        <v>31839.91</v>
      </c>
      <c r="AB214" s="54">
        <f t="shared" si="187"/>
        <v>31839.91</v>
      </c>
      <c r="AC214" s="54">
        <f t="shared" si="187"/>
        <v>31839.91</v>
      </c>
      <c r="AD214" s="52">
        <f t="shared" si="149"/>
        <v>127359.64</v>
      </c>
      <c r="AE214" s="53">
        <f t="shared" si="188"/>
        <v>59131.26</v>
      </c>
      <c r="AF214" s="53">
        <f t="shared" si="188"/>
        <v>59131.26</v>
      </c>
      <c r="AG214" s="53">
        <f t="shared" si="188"/>
        <v>59131.26</v>
      </c>
      <c r="AH214" s="53">
        <f t="shared" si="188"/>
        <v>59131.26</v>
      </c>
      <c r="AI214" s="52">
        <f t="shared" si="150"/>
        <v>236525.05302627219</v>
      </c>
      <c r="AJ214" s="55">
        <f t="shared" si="151"/>
        <v>833122.72837981209</v>
      </c>
      <c r="AK214" s="219" t="s">
        <v>913</v>
      </c>
      <c r="AL214" s="220">
        <v>61485.26180987338</v>
      </c>
      <c r="AM214" s="242"/>
      <c r="AN214" s="242"/>
      <c r="AO214" s="242">
        <f t="shared" si="152"/>
        <v>504557.02726187091</v>
      </c>
      <c r="AP214" s="243">
        <f t="shared" si="153"/>
        <v>136945.84946236559</v>
      </c>
      <c r="AQ214" s="244">
        <f t="shared" si="154"/>
        <v>254328.01400674431</v>
      </c>
      <c r="AR214" s="245">
        <f t="shared" si="155"/>
        <v>8.2100000000000009</v>
      </c>
      <c r="AS214" s="246">
        <f t="shared" si="156"/>
        <v>2.23</v>
      </c>
      <c r="AT214" s="246">
        <f t="shared" si="157"/>
        <v>4.1399999999999997</v>
      </c>
      <c r="AU214" s="251">
        <f t="shared" si="158"/>
        <v>14.580000000000002</v>
      </c>
      <c r="AV214" s="245">
        <f t="shared" si="159"/>
        <v>7.63</v>
      </c>
      <c r="AW214" s="246">
        <f t="shared" si="160"/>
        <v>2.0699999999999998</v>
      </c>
      <c r="AX214" s="246">
        <f t="shared" si="161"/>
        <v>3.85</v>
      </c>
      <c r="AY214" s="252">
        <f t="shared" si="162"/>
        <v>13.549999999999999</v>
      </c>
      <c r="AZ214" s="249">
        <f t="shared" si="163"/>
        <v>7.63</v>
      </c>
      <c r="BA214" s="56">
        <f t="shared" si="164"/>
        <v>4</v>
      </c>
      <c r="BB214" s="246">
        <f t="shared" si="165"/>
        <v>0.52</v>
      </c>
      <c r="BC214" s="250">
        <f t="shared" si="166"/>
        <v>0.96</v>
      </c>
      <c r="BD214" s="246">
        <f t="shared" si="167"/>
        <v>7.63</v>
      </c>
      <c r="BE214" s="56">
        <v>4</v>
      </c>
      <c r="BF214" s="246">
        <f t="shared" si="168"/>
        <v>0.52</v>
      </c>
      <c r="BG214" s="250">
        <f t="shared" si="169"/>
        <v>0.96</v>
      </c>
      <c r="BH214" s="246">
        <f>INDEX('Mar - Aug'!AG:AG,MATCH(C214,'Mar - Aug'!C:C,0))</f>
        <v>7.47</v>
      </c>
      <c r="BI214" s="56">
        <v>4</v>
      </c>
      <c r="BJ214" s="246">
        <f>INDEX('Mar - Aug'!AK:AK,MATCH($C214,'Mar - Aug'!$C:$C,0))</f>
        <v>0.51</v>
      </c>
      <c r="BK214" s="246">
        <f>INDEX('Mar - Aug'!AL:AL,MATCH($C214,'Mar - Aug'!$C:$C,0))</f>
        <v>0.94</v>
      </c>
      <c r="BL214" s="246">
        <f>INDEX('Mar - Aug'!$AG:$AG,MATCH($C214,'Mar - Aug'!$C:$C,0))</f>
        <v>7.47</v>
      </c>
      <c r="BM214" s="56">
        <v>4</v>
      </c>
      <c r="BN214" s="246">
        <f>INDEX('Mar - Aug'!$AK:$AK,MATCH($C214,'Mar - Aug'!$C:$C,0))</f>
        <v>0.51</v>
      </c>
      <c r="BO214" s="246">
        <f>INDEX('Mar - Aug'!$AL:$AL,MATCH($C214,'Mar - Aug'!$C:$C,0))</f>
        <v>0.94</v>
      </c>
      <c r="BP214" s="60">
        <f>INDEX(FY2019_ALL_Targets!EB:EB,MATCH('Final Comp Values'!B214,FY2019_ALL_Targets!A:A,0))</f>
        <v>0</v>
      </c>
      <c r="BQ214" s="60">
        <f>+INDEX(FY2019_ALL_Targets!DY:DY,MATCH(B214,FY2019_ALL_Targets!A:A,0))</f>
        <v>0</v>
      </c>
      <c r="BR214" s="60">
        <f>+INDEX(FY2019_ALL_Targets!DZ:DZ,MATCH(B214,FY2019_ALL_Targets!A:A,0))</f>
        <v>0</v>
      </c>
      <c r="BS214" s="283">
        <f>+INDEX(FY2019_ALL_Targets!EA:EA,MATCH(B214,FY2019_ALL_Targets!A:A,0))</f>
        <v>0</v>
      </c>
      <c r="BT214" s="245">
        <f t="shared" si="184"/>
        <v>0</v>
      </c>
      <c r="BU214" s="245">
        <f t="shared" si="185"/>
        <v>0</v>
      </c>
      <c r="BV214" s="246">
        <f t="shared" si="186"/>
        <v>0</v>
      </c>
      <c r="BW214" s="284">
        <f t="shared" si="170"/>
        <v>0</v>
      </c>
      <c r="BX214" s="245">
        <f t="shared" si="171"/>
        <v>13.549999999999999</v>
      </c>
      <c r="BY214" s="246">
        <f t="shared" si="172"/>
        <v>833125.29752378422</v>
      </c>
      <c r="BZ214" s="285">
        <f t="shared" si="173"/>
        <v>2.3756206852430196E-3</v>
      </c>
      <c r="CA214" s="245">
        <f t="shared" si="174"/>
        <v>96680.23</v>
      </c>
      <c r="CB214" s="286">
        <f t="shared" si="175"/>
        <v>1.57</v>
      </c>
      <c r="CC214" s="268">
        <f t="shared" si="146"/>
        <v>-1.3322676295501878E-15</v>
      </c>
      <c r="CD214" s="267">
        <f t="shared" si="176"/>
        <v>833122.72837981209</v>
      </c>
      <c r="CE214" s="268">
        <f t="shared" si="177"/>
        <v>929805.5275237842</v>
      </c>
      <c r="CF214" s="268">
        <f t="shared" si="178"/>
        <v>1.5700000000000003</v>
      </c>
      <c r="CG214" s="270">
        <f t="shared" si="179"/>
        <v>96531.563362088957</v>
      </c>
      <c r="CH214" s="270">
        <f t="shared" si="180"/>
        <v>96682.799143972108</v>
      </c>
      <c r="CI214" s="269">
        <f t="shared" si="181"/>
        <v>-151.2357818831515</v>
      </c>
    </row>
    <row r="215" spans="1:87" s="57" customFormat="1" ht="15.75" customHeight="1" x14ac:dyDescent="0.25">
      <c r="A215" s="297">
        <v>1028815</v>
      </c>
      <c r="B215" s="297">
        <v>4773</v>
      </c>
      <c r="C215" s="347">
        <v>675279</v>
      </c>
      <c r="D215" s="219" t="s">
        <v>913</v>
      </c>
      <c r="E215" s="299" t="s">
        <v>212</v>
      </c>
      <c r="F215" s="299" t="s">
        <v>932</v>
      </c>
      <c r="G215" s="301" t="s">
        <v>915</v>
      </c>
      <c r="H215" s="302" t="s">
        <v>932</v>
      </c>
      <c r="I215" s="56" t="s">
        <v>35</v>
      </c>
      <c r="J215" s="229" t="s">
        <v>36</v>
      </c>
      <c r="K215" s="229" t="s">
        <v>35</v>
      </c>
      <c r="L215" s="56"/>
      <c r="M215" s="56"/>
      <c r="N215" s="58"/>
      <c r="O215" s="297">
        <v>1015195</v>
      </c>
      <c r="P215" s="303">
        <v>6641</v>
      </c>
      <c r="Q215" s="304">
        <v>42005</v>
      </c>
      <c r="R215" s="304">
        <v>42369</v>
      </c>
      <c r="S215" s="303">
        <f t="shared" si="147"/>
        <v>6641</v>
      </c>
      <c r="T215" s="59"/>
      <c r="U215" s="346">
        <f t="shared" si="182"/>
        <v>8.1988798115331728E-4</v>
      </c>
      <c r="V215" s="345">
        <f t="shared" si="183"/>
        <v>6.2528405418325016E-4</v>
      </c>
      <c r="W215" s="27">
        <v>80754.185014400486</v>
      </c>
      <c r="X215" s="27">
        <v>80754.19</v>
      </c>
      <c r="Y215" s="305">
        <f t="shared" si="148"/>
        <v>159112.06498763638</v>
      </c>
      <c r="Z215" s="53">
        <f t="shared" si="187"/>
        <v>10796.47</v>
      </c>
      <c r="AA215" s="54">
        <f t="shared" si="187"/>
        <v>10796.47</v>
      </c>
      <c r="AB215" s="54">
        <f t="shared" si="187"/>
        <v>10796.47</v>
      </c>
      <c r="AC215" s="54">
        <f t="shared" si="187"/>
        <v>10796.47</v>
      </c>
      <c r="AD215" s="52">
        <f t="shared" si="149"/>
        <v>43185.88</v>
      </c>
      <c r="AE215" s="53">
        <f t="shared" si="188"/>
        <v>20050.59</v>
      </c>
      <c r="AF215" s="53">
        <f t="shared" si="188"/>
        <v>20050.59</v>
      </c>
      <c r="AG215" s="53">
        <f t="shared" si="188"/>
        <v>20050.59</v>
      </c>
      <c r="AH215" s="53">
        <f t="shared" si="188"/>
        <v>20050.59</v>
      </c>
      <c r="AI215" s="52">
        <f t="shared" si="150"/>
        <v>80202.342463491121</v>
      </c>
      <c r="AJ215" s="55">
        <f t="shared" si="151"/>
        <v>282500.28745112749</v>
      </c>
      <c r="AK215" s="219" t="s">
        <v>913</v>
      </c>
      <c r="AL215" s="220">
        <v>61485.26180987338</v>
      </c>
      <c r="AM215" s="242"/>
      <c r="AN215" s="242"/>
      <c r="AO215" s="242">
        <f t="shared" si="152"/>
        <v>171088.24192218966</v>
      </c>
      <c r="AP215" s="243">
        <f t="shared" si="153"/>
        <v>46436.430107526881</v>
      </c>
      <c r="AQ215" s="244">
        <f t="shared" si="154"/>
        <v>86239.0779177324</v>
      </c>
      <c r="AR215" s="245">
        <f t="shared" si="155"/>
        <v>2.78</v>
      </c>
      <c r="AS215" s="246">
        <f t="shared" si="156"/>
        <v>0.76</v>
      </c>
      <c r="AT215" s="246">
        <f t="shared" si="157"/>
        <v>1.4</v>
      </c>
      <c r="AU215" s="251">
        <f t="shared" si="158"/>
        <v>4.9399999999999995</v>
      </c>
      <c r="AV215" s="245">
        <f t="shared" si="159"/>
        <v>2.59</v>
      </c>
      <c r="AW215" s="246">
        <f t="shared" si="160"/>
        <v>0.7</v>
      </c>
      <c r="AX215" s="246">
        <f t="shared" si="161"/>
        <v>1.3</v>
      </c>
      <c r="AY215" s="252">
        <f t="shared" si="162"/>
        <v>4.59</v>
      </c>
      <c r="AZ215" s="249">
        <f t="shared" si="163"/>
        <v>2.59</v>
      </c>
      <c r="BA215" s="56">
        <f t="shared" si="164"/>
        <v>4</v>
      </c>
      <c r="BB215" s="246">
        <f t="shared" si="165"/>
        <v>0.18</v>
      </c>
      <c r="BC215" s="250">
        <f t="shared" si="166"/>
        <v>0.33</v>
      </c>
      <c r="BD215" s="246">
        <f t="shared" si="167"/>
        <v>2.59</v>
      </c>
      <c r="BE215" s="56">
        <v>4</v>
      </c>
      <c r="BF215" s="246">
        <f t="shared" si="168"/>
        <v>0.18</v>
      </c>
      <c r="BG215" s="250">
        <f t="shared" si="169"/>
        <v>0.33</v>
      </c>
      <c r="BH215" s="246">
        <f>INDEX('Mar - Aug'!AG:AG,MATCH(C215,'Mar - Aug'!C:C,0))</f>
        <v>2.5299999999999998</v>
      </c>
      <c r="BI215" s="56">
        <v>4</v>
      </c>
      <c r="BJ215" s="246">
        <f>INDEX('Mar - Aug'!AK:AK,MATCH($C215,'Mar - Aug'!$C:$C,0))</f>
        <v>0.17</v>
      </c>
      <c r="BK215" s="246">
        <f>INDEX('Mar - Aug'!AL:AL,MATCH($C215,'Mar - Aug'!$C:$C,0))</f>
        <v>0.32</v>
      </c>
      <c r="BL215" s="246">
        <f>INDEX('Mar - Aug'!$AG:$AG,MATCH($C215,'Mar - Aug'!$C:$C,0))</f>
        <v>2.5299999999999998</v>
      </c>
      <c r="BM215" s="56">
        <v>4</v>
      </c>
      <c r="BN215" s="246">
        <f>INDEX('Mar - Aug'!$AK:$AK,MATCH($C215,'Mar - Aug'!$C:$C,0))</f>
        <v>0.17</v>
      </c>
      <c r="BO215" s="246">
        <f>INDEX('Mar - Aug'!$AL:$AL,MATCH($C215,'Mar - Aug'!$C:$C,0))</f>
        <v>0.32</v>
      </c>
      <c r="BP215" s="60">
        <f>INDEX(FY2019_ALL_Targets!EB:EB,MATCH('Final Comp Values'!B215,FY2019_ALL_Targets!A:A,0))</f>
        <v>0</v>
      </c>
      <c r="BQ215" s="60">
        <f>+INDEX(FY2019_ALL_Targets!DY:DY,MATCH(B215,FY2019_ALL_Targets!A:A,0))</f>
        <v>1</v>
      </c>
      <c r="BR215" s="60">
        <f>+INDEX(FY2019_ALL_Targets!DZ:DZ,MATCH(B215,FY2019_ALL_Targets!A:A,0))</f>
        <v>1</v>
      </c>
      <c r="BS215" s="283">
        <f>+INDEX(FY2019_ALL_Targets!EA:EA,MATCH(B215,FY2019_ALL_Targets!A:A,0))</f>
        <v>0</v>
      </c>
      <c r="BT215" s="245">
        <f t="shared" si="184"/>
        <v>0</v>
      </c>
      <c r="BU215" s="245">
        <f t="shared" si="185"/>
        <v>0.17</v>
      </c>
      <c r="BV215" s="246">
        <f t="shared" si="186"/>
        <v>0.32</v>
      </c>
      <c r="BW215" s="284">
        <f t="shared" si="170"/>
        <v>30127.778286837955</v>
      </c>
      <c r="BX215" s="245">
        <f t="shared" si="171"/>
        <v>4.0999999999999996</v>
      </c>
      <c r="BY215" s="246">
        <f t="shared" si="172"/>
        <v>252089.57342048083</v>
      </c>
      <c r="BZ215" s="285">
        <f t="shared" si="173"/>
        <v>7.188224951657845E-4</v>
      </c>
      <c r="CA215" s="245">
        <f t="shared" si="174"/>
        <v>29253.8</v>
      </c>
      <c r="CB215" s="286">
        <f t="shared" si="175"/>
        <v>0.48</v>
      </c>
      <c r="CC215" s="268">
        <f t="shared" si="146"/>
        <v>-3.999999999999998E-2</v>
      </c>
      <c r="CD215" s="267">
        <f t="shared" si="176"/>
        <v>282500.28745112749</v>
      </c>
      <c r="CE215" s="268">
        <f t="shared" si="177"/>
        <v>281343.37342048081</v>
      </c>
      <c r="CF215" s="268">
        <f t="shared" si="178"/>
        <v>-9.9999999999997868E-3</v>
      </c>
      <c r="CG215" s="270">
        <f t="shared" si="179"/>
        <v>-615.46903584122333</v>
      </c>
      <c r="CH215" s="270">
        <f t="shared" si="180"/>
        <v>-1156.9140306466725</v>
      </c>
      <c r="CI215" s="269">
        <f t="shared" si="181"/>
        <v>541.44499480544914</v>
      </c>
    </row>
    <row r="216" spans="1:87" s="57" customFormat="1" ht="15.75" customHeight="1" x14ac:dyDescent="0.25">
      <c r="A216" s="297">
        <v>1001790</v>
      </c>
      <c r="B216" s="297">
        <v>4774</v>
      </c>
      <c r="C216" s="347">
        <v>455682</v>
      </c>
      <c r="D216" s="219" t="s">
        <v>930</v>
      </c>
      <c r="E216" s="299" t="s">
        <v>2894</v>
      </c>
      <c r="F216" s="299" t="s">
        <v>2895</v>
      </c>
      <c r="G216" s="301" t="s">
        <v>1021</v>
      </c>
      <c r="H216" s="302"/>
      <c r="I216" s="56" t="s">
        <v>35</v>
      </c>
      <c r="J216" s="229" t="s">
        <v>36</v>
      </c>
      <c r="K216" s="229" t="s">
        <v>35</v>
      </c>
      <c r="L216" s="56"/>
      <c r="M216" s="56"/>
      <c r="N216" s="58"/>
      <c r="O216" s="297">
        <v>1001790</v>
      </c>
      <c r="P216" s="303">
        <v>40373</v>
      </c>
      <c r="Q216" s="304">
        <v>42005</v>
      </c>
      <c r="R216" s="304">
        <v>42369</v>
      </c>
      <c r="S216" s="303">
        <f t="shared" si="147"/>
        <v>40373</v>
      </c>
      <c r="T216" s="59"/>
      <c r="U216" s="346" t="str">
        <f t="shared" si="182"/>
        <v/>
      </c>
      <c r="V216" s="345">
        <f t="shared" si="183"/>
        <v>3.8013240655835503E-3</v>
      </c>
      <c r="W216" s="27">
        <v>0</v>
      </c>
      <c r="X216" s="27">
        <v>0</v>
      </c>
      <c r="Y216" s="305">
        <f t="shared" si="148"/>
        <v>0</v>
      </c>
      <c r="Z216" s="53">
        <f t="shared" si="187"/>
        <v>65635.58</v>
      </c>
      <c r="AA216" s="54">
        <f t="shared" si="187"/>
        <v>65635.58</v>
      </c>
      <c r="AB216" s="54">
        <f t="shared" si="187"/>
        <v>65635.58</v>
      </c>
      <c r="AC216" s="54">
        <f t="shared" si="187"/>
        <v>65635.58</v>
      </c>
      <c r="AD216" s="52">
        <f t="shared" si="149"/>
        <v>262542.3</v>
      </c>
      <c r="AE216" s="53">
        <f t="shared" si="188"/>
        <v>121894.64</v>
      </c>
      <c r="AF216" s="53">
        <f t="shared" si="188"/>
        <v>121894.64</v>
      </c>
      <c r="AG216" s="53">
        <f t="shared" si="188"/>
        <v>121894.64</v>
      </c>
      <c r="AH216" s="53">
        <f t="shared" si="188"/>
        <v>121894.64</v>
      </c>
      <c r="AI216" s="52">
        <f t="shared" si="150"/>
        <v>487578.55327187577</v>
      </c>
      <c r="AJ216" s="55">
        <f t="shared" si="151"/>
        <v>750120.85327187576</v>
      </c>
      <c r="AK216" s="219" t="s">
        <v>930</v>
      </c>
      <c r="AL216" s="220">
        <v>95853.985850633719</v>
      </c>
      <c r="AM216" s="242"/>
      <c r="AN216" s="242"/>
      <c r="AO216" s="242">
        <f t="shared" si="152"/>
        <v>0</v>
      </c>
      <c r="AP216" s="243">
        <f t="shared" si="153"/>
        <v>282303.54838709679</v>
      </c>
      <c r="AQ216" s="244">
        <f t="shared" si="154"/>
        <v>524278.01427083422</v>
      </c>
      <c r="AR216" s="245">
        <f t="shared" si="155"/>
        <v>0</v>
      </c>
      <c r="AS216" s="246">
        <f t="shared" si="156"/>
        <v>2.95</v>
      </c>
      <c r="AT216" s="246">
        <f t="shared" si="157"/>
        <v>5.47</v>
      </c>
      <c r="AU216" s="251">
        <f t="shared" si="158"/>
        <v>8.42</v>
      </c>
      <c r="AV216" s="245">
        <f t="shared" si="159"/>
        <v>0</v>
      </c>
      <c r="AW216" s="246">
        <f t="shared" si="160"/>
        <v>2.74</v>
      </c>
      <c r="AX216" s="246">
        <f t="shared" si="161"/>
        <v>5.09</v>
      </c>
      <c r="AY216" s="252">
        <f t="shared" si="162"/>
        <v>7.83</v>
      </c>
      <c r="AZ216" s="249">
        <f t="shared" si="163"/>
        <v>0</v>
      </c>
      <c r="BA216" s="56">
        <f t="shared" si="164"/>
        <v>4</v>
      </c>
      <c r="BB216" s="246">
        <f t="shared" si="165"/>
        <v>0.69</v>
      </c>
      <c r="BC216" s="250">
        <f t="shared" si="166"/>
        <v>1.27</v>
      </c>
      <c r="BD216" s="246">
        <f t="shared" si="167"/>
        <v>0</v>
      </c>
      <c r="BE216" s="56">
        <v>4</v>
      </c>
      <c r="BF216" s="246">
        <f t="shared" si="168"/>
        <v>0.69</v>
      </c>
      <c r="BG216" s="250">
        <f t="shared" si="169"/>
        <v>1.27</v>
      </c>
      <c r="BH216" s="246">
        <f>INDEX('Mar - Aug'!AG:AG,MATCH(C216,'Mar - Aug'!C:C,0))</f>
        <v>0</v>
      </c>
      <c r="BI216" s="56">
        <v>4</v>
      </c>
      <c r="BJ216" s="246">
        <f>INDEX('Mar - Aug'!AK:AK,MATCH($C216,'Mar - Aug'!$C:$C,0))</f>
        <v>0.68</v>
      </c>
      <c r="BK216" s="246">
        <f>INDEX('Mar - Aug'!AL:AL,MATCH($C216,'Mar - Aug'!$C:$C,0))</f>
        <v>1.26</v>
      </c>
      <c r="BL216" s="246">
        <f>INDEX('Mar - Aug'!$AG:$AG,MATCH($C216,'Mar - Aug'!$C:$C,0))</f>
        <v>0</v>
      </c>
      <c r="BM216" s="56">
        <v>4</v>
      </c>
      <c r="BN216" s="246">
        <f>INDEX('Mar - Aug'!$AK:$AK,MATCH($C216,'Mar - Aug'!$C:$C,0))</f>
        <v>0.68</v>
      </c>
      <c r="BO216" s="246">
        <f>INDEX('Mar - Aug'!$AL:$AL,MATCH($C216,'Mar - Aug'!$C:$C,0))</f>
        <v>1.26</v>
      </c>
      <c r="BP216" s="60">
        <f>INDEX(FY2019_ALL_Targets!EB:EB,MATCH('Final Comp Values'!B216,FY2019_ALL_Targets!A:A,0))</f>
        <v>3</v>
      </c>
      <c r="BQ216" s="60">
        <f>+INDEX(FY2019_ALL_Targets!DY:DY,MATCH(B216,FY2019_ALL_Targets!A:A,0))</f>
        <v>0</v>
      </c>
      <c r="BR216" s="60">
        <f>+INDEX(FY2019_ALL_Targets!DZ:DZ,MATCH(B216,FY2019_ALL_Targets!A:A,0))</f>
        <v>0</v>
      </c>
      <c r="BS216" s="283">
        <f>+INDEX(FY2019_ALL_Targets!EA:EA,MATCH(B216,FY2019_ALL_Targets!A:A,0))</f>
        <v>0</v>
      </c>
      <c r="BT216" s="245">
        <f t="shared" si="184"/>
        <v>0</v>
      </c>
      <c r="BU216" s="245">
        <f t="shared" si="185"/>
        <v>0</v>
      </c>
      <c r="BV216" s="246">
        <f t="shared" si="186"/>
        <v>0</v>
      </c>
      <c r="BW216" s="284">
        <f t="shared" si="170"/>
        <v>0</v>
      </c>
      <c r="BX216" s="245">
        <f t="shared" si="171"/>
        <v>7.83</v>
      </c>
      <c r="BY216" s="246">
        <f t="shared" si="172"/>
        <v>750536.70921046205</v>
      </c>
      <c r="BZ216" s="285">
        <f t="shared" si="173"/>
        <v>2.1401229043626511E-3</v>
      </c>
      <c r="CA216" s="245">
        <f t="shared" si="174"/>
        <v>87096.22</v>
      </c>
      <c r="CB216" s="286">
        <f t="shared" si="175"/>
        <v>0.91</v>
      </c>
      <c r="CC216" s="268">
        <f t="shared" si="146"/>
        <v>-9.9999999999984546E-3</v>
      </c>
      <c r="CD216" s="267">
        <f t="shared" si="176"/>
        <v>750120.85327187576</v>
      </c>
      <c r="CE216" s="268">
        <f t="shared" si="177"/>
        <v>837632.92921046203</v>
      </c>
      <c r="CF216" s="268">
        <f t="shared" si="178"/>
        <v>0.91000000000000014</v>
      </c>
      <c r="CG216" s="270">
        <f t="shared" si="179"/>
        <v>87178.796484981751</v>
      </c>
      <c r="CH216" s="270">
        <f t="shared" si="180"/>
        <v>87512.075938586262</v>
      </c>
      <c r="CI216" s="269">
        <f t="shared" si="181"/>
        <v>-333.27945360451122</v>
      </c>
    </row>
    <row r="217" spans="1:87" s="57" customFormat="1" ht="15.75" customHeight="1" x14ac:dyDescent="0.25">
      <c r="A217" s="297">
        <v>1025635</v>
      </c>
      <c r="B217" s="297">
        <v>4775</v>
      </c>
      <c r="C217" s="347">
        <v>675564</v>
      </c>
      <c r="D217" s="219" t="s">
        <v>940</v>
      </c>
      <c r="E217" s="299" t="s">
        <v>2598</v>
      </c>
      <c r="F217" s="299" t="s">
        <v>938</v>
      </c>
      <c r="G217" s="301" t="s">
        <v>915</v>
      </c>
      <c r="H217" s="302" t="s">
        <v>938</v>
      </c>
      <c r="I217" s="56" t="s">
        <v>35</v>
      </c>
      <c r="J217" s="229" t="s">
        <v>35</v>
      </c>
      <c r="K217" s="229" t="s">
        <v>35</v>
      </c>
      <c r="L217" s="56"/>
      <c r="M217" s="56"/>
      <c r="N217" s="58"/>
      <c r="O217" s="297">
        <v>1025635</v>
      </c>
      <c r="P217" s="303">
        <v>11932</v>
      </c>
      <c r="Q217" s="304">
        <v>41883</v>
      </c>
      <c r="R217" s="304">
        <v>42247</v>
      </c>
      <c r="S217" s="303">
        <f t="shared" si="147"/>
        <v>11932</v>
      </c>
      <c r="T217" s="59"/>
      <c r="U217" s="346">
        <f t="shared" si="182"/>
        <v>1.4731069705046502E-3</v>
      </c>
      <c r="V217" s="345">
        <f t="shared" si="183"/>
        <v>1.1234587162346845E-3</v>
      </c>
      <c r="W217" s="27">
        <v>145092.44636752398</v>
      </c>
      <c r="X217" s="27">
        <v>145092.45000000001</v>
      </c>
      <c r="Y217" s="305">
        <f t="shared" si="148"/>
        <v>285879.40964199329</v>
      </c>
      <c r="Z217" s="53">
        <f t="shared" si="187"/>
        <v>19398.2</v>
      </c>
      <c r="AA217" s="54">
        <f t="shared" si="187"/>
        <v>19398.2</v>
      </c>
      <c r="AB217" s="54">
        <f t="shared" si="187"/>
        <v>19398.2</v>
      </c>
      <c r="AC217" s="54">
        <f t="shared" si="187"/>
        <v>19398.2</v>
      </c>
      <c r="AD217" s="52">
        <f t="shared" si="149"/>
        <v>77592.81</v>
      </c>
      <c r="AE217" s="53">
        <f t="shared" si="188"/>
        <v>36025.24</v>
      </c>
      <c r="AF217" s="53">
        <f t="shared" si="188"/>
        <v>36025.24</v>
      </c>
      <c r="AG217" s="53">
        <f t="shared" si="188"/>
        <v>36025.24</v>
      </c>
      <c r="AH217" s="53">
        <f t="shared" si="188"/>
        <v>36025.24</v>
      </c>
      <c r="AI217" s="52">
        <f t="shared" si="150"/>
        <v>144100.94116464027</v>
      </c>
      <c r="AJ217" s="55">
        <f t="shared" si="151"/>
        <v>507573.16080663353</v>
      </c>
      <c r="AK217" s="219" t="s">
        <v>940</v>
      </c>
      <c r="AL217" s="220">
        <v>40027.494210593126</v>
      </c>
      <c r="AM217" s="242"/>
      <c r="AN217" s="242"/>
      <c r="AO217" s="242">
        <f t="shared" si="152"/>
        <v>307397.21466881002</v>
      </c>
      <c r="AP217" s="243">
        <f t="shared" si="153"/>
        <v>83433.129032258061</v>
      </c>
      <c r="AQ217" s="244">
        <f t="shared" si="154"/>
        <v>154947.24856412935</v>
      </c>
      <c r="AR217" s="245">
        <f t="shared" si="155"/>
        <v>7.68</v>
      </c>
      <c r="AS217" s="246">
        <f t="shared" si="156"/>
        <v>2.08</v>
      </c>
      <c r="AT217" s="246">
        <f t="shared" si="157"/>
        <v>3.87</v>
      </c>
      <c r="AU217" s="251">
        <f t="shared" si="158"/>
        <v>13.629999999999999</v>
      </c>
      <c r="AV217" s="245">
        <f t="shared" si="159"/>
        <v>7.14</v>
      </c>
      <c r="AW217" s="246">
        <f t="shared" si="160"/>
        <v>1.94</v>
      </c>
      <c r="AX217" s="246">
        <f t="shared" si="161"/>
        <v>3.6</v>
      </c>
      <c r="AY217" s="252">
        <f t="shared" si="162"/>
        <v>12.68</v>
      </c>
      <c r="AZ217" s="249">
        <f t="shared" si="163"/>
        <v>7.14</v>
      </c>
      <c r="BA217" s="56">
        <f t="shared" si="164"/>
        <v>4</v>
      </c>
      <c r="BB217" s="246">
        <f t="shared" si="165"/>
        <v>0.49</v>
      </c>
      <c r="BC217" s="250">
        <f t="shared" si="166"/>
        <v>0.9</v>
      </c>
      <c r="BD217" s="246">
        <f t="shared" si="167"/>
        <v>7.14</v>
      </c>
      <c r="BE217" s="56">
        <v>4</v>
      </c>
      <c r="BF217" s="246">
        <f t="shared" si="168"/>
        <v>0.49</v>
      </c>
      <c r="BG217" s="250">
        <f t="shared" si="169"/>
        <v>0.9</v>
      </c>
      <c r="BH217" s="246">
        <f>INDEX('Mar - Aug'!AG:AG,MATCH(C217,'Mar - Aug'!C:C,0))</f>
        <v>7.03</v>
      </c>
      <c r="BI217" s="56">
        <v>4</v>
      </c>
      <c r="BJ217" s="246">
        <f>INDEX('Mar - Aug'!AK:AK,MATCH($C217,'Mar - Aug'!$C:$C,0))</f>
        <v>0.48</v>
      </c>
      <c r="BK217" s="246">
        <f>INDEX('Mar - Aug'!AL:AL,MATCH($C217,'Mar - Aug'!$C:$C,0))</f>
        <v>0.89</v>
      </c>
      <c r="BL217" s="246">
        <f>INDEX('Mar - Aug'!$AG:$AG,MATCH($C217,'Mar - Aug'!$C:$C,0))</f>
        <v>7.03</v>
      </c>
      <c r="BM217" s="56">
        <v>4</v>
      </c>
      <c r="BN217" s="246">
        <f>INDEX('Mar - Aug'!$AK:$AK,MATCH($C217,'Mar - Aug'!$C:$C,0))</f>
        <v>0.48</v>
      </c>
      <c r="BO217" s="246">
        <f>INDEX('Mar - Aug'!$AL:$AL,MATCH($C217,'Mar - Aug'!$C:$C,0))</f>
        <v>0.89</v>
      </c>
      <c r="BP217" s="60">
        <f>INDEX(FY2019_ALL_Targets!EB:EB,MATCH('Final Comp Values'!B217,FY2019_ALL_Targets!A:A,0))</f>
        <v>0</v>
      </c>
      <c r="BQ217" s="60">
        <f>+INDEX(FY2019_ALL_Targets!DY:DY,MATCH(B217,FY2019_ALL_Targets!A:A,0))</f>
        <v>1</v>
      </c>
      <c r="BR217" s="60">
        <f>+INDEX(FY2019_ALL_Targets!DZ:DZ,MATCH(B217,FY2019_ALL_Targets!A:A,0))</f>
        <v>1</v>
      </c>
      <c r="BS217" s="283">
        <f>+INDEX(FY2019_ALL_Targets!EA:EA,MATCH(B217,FY2019_ALL_Targets!A:A,0))</f>
        <v>0</v>
      </c>
      <c r="BT217" s="245">
        <f t="shared" si="184"/>
        <v>0</v>
      </c>
      <c r="BU217" s="245">
        <f t="shared" si="185"/>
        <v>0.48</v>
      </c>
      <c r="BV217" s="246">
        <f t="shared" si="186"/>
        <v>0.89</v>
      </c>
      <c r="BW217" s="284">
        <f t="shared" si="170"/>
        <v>54837.667068512586</v>
      </c>
      <c r="BX217" s="245">
        <f t="shared" si="171"/>
        <v>11.309999999999999</v>
      </c>
      <c r="BY217" s="246">
        <f t="shared" si="172"/>
        <v>452710.9595218082</v>
      </c>
      <c r="BZ217" s="285">
        <f t="shared" si="173"/>
        <v>1.2908856843895323E-3</v>
      </c>
      <c r="CA217" s="245">
        <f t="shared" si="174"/>
        <v>52534.96</v>
      </c>
      <c r="CB217" s="286">
        <f t="shared" si="175"/>
        <v>1.31</v>
      </c>
      <c r="CC217" s="268">
        <f t="shared" si="146"/>
        <v>-2.0000000000000351E-2</v>
      </c>
      <c r="CD217" s="267">
        <f t="shared" si="176"/>
        <v>507573.16080663353</v>
      </c>
      <c r="CE217" s="268">
        <f t="shared" si="177"/>
        <v>505245.91952180822</v>
      </c>
      <c r="CF217" s="268">
        <f t="shared" si="178"/>
        <v>-6.0000000000000497E-2</v>
      </c>
      <c r="CG217" s="270">
        <f t="shared" si="179"/>
        <v>-2401.765745141819</v>
      </c>
      <c r="CH217" s="270">
        <f t="shared" si="180"/>
        <v>-2327.2412848253152</v>
      </c>
      <c r="CI217" s="269">
        <f t="shared" si="181"/>
        <v>-74.524460316503792</v>
      </c>
    </row>
    <row r="218" spans="1:87" s="57" customFormat="1" ht="15.75" customHeight="1" x14ac:dyDescent="0.25">
      <c r="A218" s="297">
        <v>1026280</v>
      </c>
      <c r="B218" s="297">
        <v>4776</v>
      </c>
      <c r="C218" s="347">
        <v>455489</v>
      </c>
      <c r="D218" s="219" t="s">
        <v>925</v>
      </c>
      <c r="E218" s="299" t="s">
        <v>589</v>
      </c>
      <c r="F218" s="299" t="s">
        <v>971</v>
      </c>
      <c r="G218" s="301" t="s">
        <v>915</v>
      </c>
      <c r="H218" s="302" t="s">
        <v>971</v>
      </c>
      <c r="I218" s="56" t="s">
        <v>35</v>
      </c>
      <c r="J218" s="229" t="s">
        <v>35</v>
      </c>
      <c r="K218" s="229" t="s">
        <v>35</v>
      </c>
      <c r="L218" s="56"/>
      <c r="M218" s="56"/>
      <c r="N218" s="58"/>
      <c r="O218" s="297">
        <v>1026280</v>
      </c>
      <c r="P218" s="303">
        <v>11863</v>
      </c>
      <c r="Q218" s="304">
        <v>41944</v>
      </c>
      <c r="R218" s="304">
        <v>42185</v>
      </c>
      <c r="S218" s="303">
        <f t="shared" si="147"/>
        <v>17893</v>
      </c>
      <c r="T218" s="59"/>
      <c r="U218" s="346">
        <f t="shared" si="182"/>
        <v>2.2090431631947459E-3</v>
      </c>
      <c r="V218" s="345">
        <f t="shared" si="183"/>
        <v>1.6847172988256128E-3</v>
      </c>
      <c r="W218" s="27">
        <v>217577.86976587388</v>
      </c>
      <c r="X218" s="27">
        <v>217578</v>
      </c>
      <c r="Y218" s="305">
        <f t="shared" si="148"/>
        <v>428699.31920249632</v>
      </c>
      <c r="Z218" s="53">
        <f t="shared" si="187"/>
        <v>29089.18</v>
      </c>
      <c r="AA218" s="54">
        <f t="shared" si="187"/>
        <v>29089.18</v>
      </c>
      <c r="AB218" s="54">
        <f t="shared" si="187"/>
        <v>29089.18</v>
      </c>
      <c r="AC218" s="54">
        <f t="shared" si="187"/>
        <v>29089.18</v>
      </c>
      <c r="AD218" s="52">
        <f t="shared" si="149"/>
        <v>116356.71</v>
      </c>
      <c r="AE218" s="53">
        <f t="shared" si="188"/>
        <v>54022.76</v>
      </c>
      <c r="AF218" s="53">
        <f t="shared" si="188"/>
        <v>54022.76</v>
      </c>
      <c r="AG218" s="53">
        <f t="shared" si="188"/>
        <v>54022.76</v>
      </c>
      <c r="AH218" s="53">
        <f t="shared" si="188"/>
        <v>54022.76</v>
      </c>
      <c r="AI218" s="52">
        <f t="shared" si="150"/>
        <v>216091.0275108036</v>
      </c>
      <c r="AJ218" s="55">
        <f t="shared" si="151"/>
        <v>761147.05671329983</v>
      </c>
      <c r="AK218" s="219" t="s">
        <v>925</v>
      </c>
      <c r="AL218" s="220">
        <v>58482.872744368782</v>
      </c>
      <c r="AM218" s="242"/>
      <c r="AN218" s="242"/>
      <c r="AO218" s="242">
        <f t="shared" si="152"/>
        <v>460967.00989515736</v>
      </c>
      <c r="AP218" s="243">
        <f t="shared" si="153"/>
        <v>125114.74193548389</v>
      </c>
      <c r="AQ218" s="244">
        <f t="shared" si="154"/>
        <v>232355.94356000389</v>
      </c>
      <c r="AR218" s="245">
        <f t="shared" si="155"/>
        <v>7.88</v>
      </c>
      <c r="AS218" s="246">
        <f t="shared" si="156"/>
        <v>2.14</v>
      </c>
      <c r="AT218" s="246">
        <f t="shared" si="157"/>
        <v>3.97</v>
      </c>
      <c r="AU218" s="251">
        <f t="shared" si="158"/>
        <v>13.99</v>
      </c>
      <c r="AV218" s="245">
        <f t="shared" si="159"/>
        <v>7.33</v>
      </c>
      <c r="AW218" s="246">
        <f t="shared" si="160"/>
        <v>1.99</v>
      </c>
      <c r="AX218" s="246">
        <f t="shared" si="161"/>
        <v>3.69</v>
      </c>
      <c r="AY218" s="252">
        <f t="shared" si="162"/>
        <v>13.01</v>
      </c>
      <c r="AZ218" s="249">
        <f t="shared" si="163"/>
        <v>7.33</v>
      </c>
      <c r="BA218" s="56">
        <f t="shared" si="164"/>
        <v>4</v>
      </c>
      <c r="BB218" s="246">
        <f t="shared" si="165"/>
        <v>0.5</v>
      </c>
      <c r="BC218" s="250">
        <f t="shared" si="166"/>
        <v>0.92</v>
      </c>
      <c r="BD218" s="246">
        <f t="shared" si="167"/>
        <v>7.33</v>
      </c>
      <c r="BE218" s="56">
        <v>4</v>
      </c>
      <c r="BF218" s="246">
        <f t="shared" si="168"/>
        <v>0.5</v>
      </c>
      <c r="BG218" s="250">
        <f t="shared" si="169"/>
        <v>0.92</v>
      </c>
      <c r="BH218" s="246">
        <f>INDEX('Mar - Aug'!AG:AG,MATCH(C218,'Mar - Aug'!C:C,0))</f>
        <v>7.37</v>
      </c>
      <c r="BI218" s="56">
        <v>4</v>
      </c>
      <c r="BJ218" s="246">
        <f>INDEX('Mar - Aug'!AK:AK,MATCH($C218,'Mar - Aug'!$C:$C,0))</f>
        <v>0.5</v>
      </c>
      <c r="BK218" s="246">
        <f>INDEX('Mar - Aug'!AL:AL,MATCH($C218,'Mar - Aug'!$C:$C,0))</f>
        <v>0.93</v>
      </c>
      <c r="BL218" s="246">
        <f>INDEX('Mar - Aug'!$AG:$AG,MATCH($C218,'Mar - Aug'!$C:$C,0))</f>
        <v>7.37</v>
      </c>
      <c r="BM218" s="56">
        <v>4</v>
      </c>
      <c r="BN218" s="246">
        <f>INDEX('Mar - Aug'!$AK:$AK,MATCH($C218,'Mar - Aug'!$C:$C,0))</f>
        <v>0.5</v>
      </c>
      <c r="BO218" s="246">
        <f>INDEX('Mar - Aug'!$AL:$AL,MATCH($C218,'Mar - Aug'!$C:$C,0))</f>
        <v>0.93</v>
      </c>
      <c r="BP218" s="60">
        <f>INDEX(FY2019_ALL_Targets!EB:EB,MATCH('Final Comp Values'!B218,FY2019_ALL_Targets!A:A,0))</f>
        <v>0</v>
      </c>
      <c r="BQ218" s="60">
        <f>+INDEX(FY2019_ALL_Targets!DY:DY,MATCH(B218,FY2019_ALL_Targets!A:A,0))</f>
        <v>0</v>
      </c>
      <c r="BR218" s="60">
        <f>+INDEX(FY2019_ALL_Targets!DZ:DZ,MATCH(B218,FY2019_ALL_Targets!A:A,0))</f>
        <v>0</v>
      </c>
      <c r="BS218" s="283">
        <f>+INDEX(FY2019_ALL_Targets!EA:EA,MATCH(B218,FY2019_ALL_Targets!A:A,0))</f>
        <v>0</v>
      </c>
      <c r="BT218" s="245">
        <f t="shared" si="184"/>
        <v>0</v>
      </c>
      <c r="BU218" s="245">
        <f t="shared" si="185"/>
        <v>0</v>
      </c>
      <c r="BV218" s="246">
        <f t="shared" si="186"/>
        <v>0</v>
      </c>
      <c r="BW218" s="284">
        <f t="shared" si="170"/>
        <v>0</v>
      </c>
      <c r="BX218" s="245">
        <f t="shared" si="171"/>
        <v>13.01</v>
      </c>
      <c r="BY218" s="246">
        <f t="shared" si="172"/>
        <v>760862.17440423789</v>
      </c>
      <c r="BZ218" s="285">
        <f t="shared" si="173"/>
        <v>2.1695655209438506E-3</v>
      </c>
      <c r="CA218" s="245">
        <f t="shared" si="174"/>
        <v>88294.44</v>
      </c>
      <c r="CB218" s="286">
        <f t="shared" si="175"/>
        <v>1.51</v>
      </c>
      <c r="CC218" s="268">
        <f t="shared" si="146"/>
        <v>0</v>
      </c>
      <c r="CD218" s="267">
        <f t="shared" si="176"/>
        <v>761147.05671329983</v>
      </c>
      <c r="CE218" s="268">
        <f t="shared" si="177"/>
        <v>849156.61440423783</v>
      </c>
      <c r="CF218" s="268">
        <f t="shared" si="178"/>
        <v>1.5099999999999998</v>
      </c>
      <c r="CG218" s="270">
        <f t="shared" si="179"/>
        <v>88342.20258547907</v>
      </c>
      <c r="CH218" s="270">
        <f t="shared" si="180"/>
        <v>88009.557690938003</v>
      </c>
      <c r="CI218" s="269">
        <f t="shared" si="181"/>
        <v>332.64489454106661</v>
      </c>
    </row>
    <row r="219" spans="1:87" s="57" customFormat="1" ht="15.75" customHeight="1" x14ac:dyDescent="0.25">
      <c r="A219" s="297">
        <v>1026680</v>
      </c>
      <c r="B219" s="297">
        <v>4781</v>
      </c>
      <c r="C219" s="347">
        <v>455599</v>
      </c>
      <c r="D219" s="219" t="s">
        <v>940</v>
      </c>
      <c r="E219" s="299" t="s">
        <v>2304</v>
      </c>
      <c r="F219" s="299" t="s">
        <v>2305</v>
      </c>
      <c r="G219" s="301" t="s">
        <v>1021</v>
      </c>
      <c r="H219" s="302" t="s">
        <v>995</v>
      </c>
      <c r="I219" s="56" t="s">
        <v>35</v>
      </c>
      <c r="J219" s="229" t="s">
        <v>35</v>
      </c>
      <c r="K219" s="229" t="s">
        <v>35</v>
      </c>
      <c r="L219" s="56"/>
      <c r="M219" s="56"/>
      <c r="N219" s="58"/>
      <c r="O219" s="297">
        <v>1026680</v>
      </c>
      <c r="P219" s="303">
        <v>47288</v>
      </c>
      <c r="Q219" s="304">
        <v>42063</v>
      </c>
      <c r="R219" s="304">
        <v>42369</v>
      </c>
      <c r="S219" s="303">
        <f t="shared" si="147"/>
        <v>56222</v>
      </c>
      <c r="T219" s="59"/>
      <c r="U219" s="346" t="str">
        <f t="shared" si="182"/>
        <v/>
      </c>
      <c r="V219" s="345">
        <f t="shared" si="183"/>
        <v>5.2935883292110656E-3</v>
      </c>
      <c r="W219" s="27">
        <v>0</v>
      </c>
      <c r="X219" s="27">
        <v>0</v>
      </c>
      <c r="Y219" s="305">
        <f t="shared" si="148"/>
        <v>0</v>
      </c>
      <c r="Z219" s="53">
        <f t="shared" si="187"/>
        <v>91401.76</v>
      </c>
      <c r="AA219" s="54">
        <f t="shared" si="187"/>
        <v>91401.76</v>
      </c>
      <c r="AB219" s="54">
        <f t="shared" si="187"/>
        <v>91401.76</v>
      </c>
      <c r="AC219" s="54">
        <f t="shared" si="187"/>
        <v>91401.76</v>
      </c>
      <c r="AD219" s="52">
        <f t="shared" si="149"/>
        <v>365607.04</v>
      </c>
      <c r="AE219" s="53">
        <f t="shared" si="188"/>
        <v>169746.13</v>
      </c>
      <c r="AF219" s="53">
        <f t="shared" si="188"/>
        <v>169746.13</v>
      </c>
      <c r="AG219" s="53">
        <f t="shared" si="188"/>
        <v>169746.13</v>
      </c>
      <c r="AH219" s="53">
        <f t="shared" si="188"/>
        <v>169746.13</v>
      </c>
      <c r="AI219" s="52">
        <f t="shared" si="150"/>
        <v>678984.50504177052</v>
      </c>
      <c r="AJ219" s="55">
        <f t="shared" si="151"/>
        <v>1044591.5450417704</v>
      </c>
      <c r="AK219" s="219" t="s">
        <v>940</v>
      </c>
      <c r="AL219" s="220">
        <v>40027.494210593126</v>
      </c>
      <c r="AM219" s="242"/>
      <c r="AN219" s="242"/>
      <c r="AO219" s="242">
        <f t="shared" si="152"/>
        <v>0</v>
      </c>
      <c r="AP219" s="243">
        <f t="shared" si="153"/>
        <v>393125.84946236562</v>
      </c>
      <c r="AQ219" s="244">
        <f t="shared" si="154"/>
        <v>730090.8656363124</v>
      </c>
      <c r="AR219" s="245">
        <f t="shared" si="155"/>
        <v>0</v>
      </c>
      <c r="AS219" s="246">
        <f t="shared" si="156"/>
        <v>9.82</v>
      </c>
      <c r="AT219" s="246">
        <f t="shared" si="157"/>
        <v>18.239999999999998</v>
      </c>
      <c r="AU219" s="251">
        <f t="shared" si="158"/>
        <v>28.06</v>
      </c>
      <c r="AV219" s="245">
        <f t="shared" si="159"/>
        <v>0</v>
      </c>
      <c r="AW219" s="246">
        <f t="shared" si="160"/>
        <v>9.1300000000000008</v>
      </c>
      <c r="AX219" s="246">
        <f t="shared" si="161"/>
        <v>16.96</v>
      </c>
      <c r="AY219" s="252">
        <f t="shared" si="162"/>
        <v>26.090000000000003</v>
      </c>
      <c r="AZ219" s="249">
        <f t="shared" si="163"/>
        <v>0</v>
      </c>
      <c r="BA219" s="56">
        <f t="shared" si="164"/>
        <v>4</v>
      </c>
      <c r="BB219" s="246">
        <f t="shared" si="165"/>
        <v>2.2799999999999998</v>
      </c>
      <c r="BC219" s="250">
        <f t="shared" si="166"/>
        <v>4.24</v>
      </c>
      <c r="BD219" s="246">
        <f t="shared" si="167"/>
        <v>0</v>
      </c>
      <c r="BE219" s="56">
        <v>4</v>
      </c>
      <c r="BF219" s="246">
        <f t="shared" si="168"/>
        <v>2.2799999999999998</v>
      </c>
      <c r="BG219" s="250">
        <f t="shared" si="169"/>
        <v>4.24</v>
      </c>
      <c r="BH219" s="246">
        <f>INDEX('Mar - Aug'!AG:AG,MATCH(C219,'Mar - Aug'!C:C,0))</f>
        <v>0</v>
      </c>
      <c r="BI219" s="56">
        <v>4</v>
      </c>
      <c r="BJ219" s="246">
        <f>INDEX('Mar - Aug'!AK:AK,MATCH($C219,'Mar - Aug'!$C:$C,0))</f>
        <v>2.25</v>
      </c>
      <c r="BK219" s="246">
        <f>INDEX('Mar - Aug'!AL:AL,MATCH($C219,'Mar - Aug'!$C:$C,0))</f>
        <v>4.18</v>
      </c>
      <c r="BL219" s="246">
        <f>INDEX('Mar - Aug'!$AG:$AG,MATCH($C219,'Mar - Aug'!$C:$C,0))</f>
        <v>0</v>
      </c>
      <c r="BM219" s="56">
        <v>4</v>
      </c>
      <c r="BN219" s="246">
        <f>INDEX('Mar - Aug'!$AK:$AK,MATCH($C219,'Mar - Aug'!$C:$C,0))</f>
        <v>2.25</v>
      </c>
      <c r="BO219" s="246">
        <f>INDEX('Mar - Aug'!$AL:$AL,MATCH($C219,'Mar - Aug'!$C:$C,0))</f>
        <v>4.18</v>
      </c>
      <c r="BP219" s="60">
        <f>INDEX(FY2019_ALL_Targets!EB:EB,MATCH('Final Comp Values'!B219,FY2019_ALL_Targets!A:A,0))</f>
        <v>3</v>
      </c>
      <c r="BQ219" s="60">
        <f>+INDEX(FY2019_ALL_Targets!DY:DY,MATCH(B219,FY2019_ALL_Targets!A:A,0))</f>
        <v>2</v>
      </c>
      <c r="BR219" s="60">
        <f>+INDEX(FY2019_ALL_Targets!DZ:DZ,MATCH(B219,FY2019_ALL_Targets!A:A,0))</f>
        <v>2</v>
      </c>
      <c r="BS219" s="283">
        <f>+INDEX(FY2019_ALL_Targets!EA:EA,MATCH(B219,FY2019_ALL_Targets!A:A,0))</f>
        <v>0</v>
      </c>
      <c r="BT219" s="245">
        <f t="shared" si="184"/>
        <v>0</v>
      </c>
      <c r="BU219" s="245">
        <f t="shared" si="185"/>
        <v>4.5</v>
      </c>
      <c r="BV219" s="246">
        <f t="shared" si="186"/>
        <v>8.36</v>
      </c>
      <c r="BW219" s="284">
        <f t="shared" si="170"/>
        <v>514753.57554822759</v>
      </c>
      <c r="BX219" s="245">
        <f t="shared" si="171"/>
        <v>13.230000000000004</v>
      </c>
      <c r="BY219" s="246">
        <f t="shared" si="172"/>
        <v>529563.74840614724</v>
      </c>
      <c r="BZ219" s="285">
        <f t="shared" si="173"/>
        <v>1.5100280817394803E-3</v>
      </c>
      <c r="CA219" s="245">
        <f t="shared" si="174"/>
        <v>61453.36</v>
      </c>
      <c r="CB219" s="286">
        <f t="shared" si="175"/>
        <v>1.54</v>
      </c>
      <c r="CC219" s="268">
        <f t="shared" si="146"/>
        <v>9.9999999999997868E-3</v>
      </c>
      <c r="CD219" s="267">
        <f t="shared" si="176"/>
        <v>1044591.5450417704</v>
      </c>
      <c r="CE219" s="268">
        <f t="shared" si="177"/>
        <v>591017.10840614722</v>
      </c>
      <c r="CF219" s="268">
        <f t="shared" si="178"/>
        <v>-11.32</v>
      </c>
      <c r="CG219" s="270">
        <f t="shared" si="179"/>
        <v>-453230.21425346262</v>
      </c>
      <c r="CH219" s="270">
        <f t="shared" si="180"/>
        <v>-453574.43663562322</v>
      </c>
      <c r="CI219" s="269">
        <f t="shared" si="181"/>
        <v>344.22238216060214</v>
      </c>
    </row>
    <row r="220" spans="1:87" s="57" customFormat="1" ht="15.75" customHeight="1" x14ac:dyDescent="0.25">
      <c r="A220" s="297">
        <v>1028398</v>
      </c>
      <c r="B220" s="297">
        <v>4787</v>
      </c>
      <c r="C220" s="347">
        <v>675812</v>
      </c>
      <c r="D220" s="219" t="s">
        <v>939</v>
      </c>
      <c r="E220" s="299" t="s">
        <v>2728</v>
      </c>
      <c r="F220" s="299" t="s">
        <v>2729</v>
      </c>
      <c r="G220" s="301" t="s">
        <v>915</v>
      </c>
      <c r="H220" s="302" t="s">
        <v>2986</v>
      </c>
      <c r="I220" s="56" t="s">
        <v>35</v>
      </c>
      <c r="J220" s="229" t="s">
        <v>36</v>
      </c>
      <c r="K220" s="229" t="s">
        <v>35</v>
      </c>
      <c r="L220" s="56"/>
      <c r="M220" s="56"/>
      <c r="N220" s="58"/>
      <c r="O220" s="297">
        <v>1026144</v>
      </c>
      <c r="P220" s="303">
        <v>10886</v>
      </c>
      <c r="Q220" s="304">
        <v>42005</v>
      </c>
      <c r="R220" s="304">
        <v>42369</v>
      </c>
      <c r="S220" s="303">
        <f t="shared" si="147"/>
        <v>10886</v>
      </c>
      <c r="T220" s="59"/>
      <c r="U220" s="346">
        <f t="shared" si="182"/>
        <v>1.3439693664862237E-3</v>
      </c>
      <c r="V220" s="345">
        <f t="shared" si="183"/>
        <v>1.0249724761088482E-3</v>
      </c>
      <c r="W220" s="27">
        <v>132373.14537930486</v>
      </c>
      <c r="X220" s="27">
        <v>132373</v>
      </c>
      <c r="Y220" s="305">
        <f t="shared" si="148"/>
        <v>260818.24114672633</v>
      </c>
      <c r="Z220" s="53">
        <f t="shared" si="187"/>
        <v>17697.689999999999</v>
      </c>
      <c r="AA220" s="54">
        <f t="shared" si="187"/>
        <v>17697.689999999999</v>
      </c>
      <c r="AB220" s="54">
        <f t="shared" si="187"/>
        <v>17697.689999999999</v>
      </c>
      <c r="AC220" s="54">
        <f t="shared" si="187"/>
        <v>17697.689999999999</v>
      </c>
      <c r="AD220" s="52">
        <f t="shared" si="149"/>
        <v>70790.759999999995</v>
      </c>
      <c r="AE220" s="53">
        <f t="shared" si="188"/>
        <v>32867.14</v>
      </c>
      <c r="AF220" s="53">
        <f t="shared" si="188"/>
        <v>32867.14</v>
      </c>
      <c r="AG220" s="53">
        <f t="shared" si="188"/>
        <v>32867.14</v>
      </c>
      <c r="AH220" s="53">
        <f t="shared" si="188"/>
        <v>32867.14</v>
      </c>
      <c r="AI220" s="52">
        <f t="shared" si="150"/>
        <v>131468.55896063309</v>
      </c>
      <c r="AJ220" s="55">
        <f t="shared" si="151"/>
        <v>463077.56010735943</v>
      </c>
      <c r="AK220" s="219" t="s">
        <v>939</v>
      </c>
      <c r="AL220" s="220">
        <v>78822.574549228506</v>
      </c>
      <c r="AM220" s="242"/>
      <c r="AN220" s="242"/>
      <c r="AO220" s="242">
        <f t="shared" si="152"/>
        <v>280449.72166314663</v>
      </c>
      <c r="AP220" s="243">
        <f t="shared" si="153"/>
        <v>76119.096774193546</v>
      </c>
      <c r="AQ220" s="244">
        <f t="shared" si="154"/>
        <v>141364.04189315386</v>
      </c>
      <c r="AR220" s="245">
        <f t="shared" si="155"/>
        <v>3.56</v>
      </c>
      <c r="AS220" s="246">
        <f t="shared" si="156"/>
        <v>0.97</v>
      </c>
      <c r="AT220" s="246">
        <f t="shared" si="157"/>
        <v>1.79</v>
      </c>
      <c r="AU220" s="251">
        <f t="shared" si="158"/>
        <v>6.32</v>
      </c>
      <c r="AV220" s="245">
        <f t="shared" si="159"/>
        <v>3.31</v>
      </c>
      <c r="AW220" s="246">
        <f t="shared" si="160"/>
        <v>0.9</v>
      </c>
      <c r="AX220" s="246">
        <f t="shared" si="161"/>
        <v>1.67</v>
      </c>
      <c r="AY220" s="252">
        <f t="shared" si="162"/>
        <v>5.88</v>
      </c>
      <c r="AZ220" s="249">
        <f t="shared" si="163"/>
        <v>3.31</v>
      </c>
      <c r="BA220" s="56">
        <f t="shared" si="164"/>
        <v>4</v>
      </c>
      <c r="BB220" s="246">
        <f t="shared" si="165"/>
        <v>0.23</v>
      </c>
      <c r="BC220" s="250">
        <f t="shared" si="166"/>
        <v>0.42</v>
      </c>
      <c r="BD220" s="246">
        <f t="shared" si="167"/>
        <v>3.31</v>
      </c>
      <c r="BE220" s="56">
        <v>4</v>
      </c>
      <c r="BF220" s="246">
        <f t="shared" si="168"/>
        <v>0.23</v>
      </c>
      <c r="BG220" s="250">
        <f t="shared" si="169"/>
        <v>0.42</v>
      </c>
      <c r="BH220" s="246">
        <f>INDEX('Mar - Aug'!AG:AG,MATCH(C220,'Mar - Aug'!C:C,0))</f>
        <v>3.43</v>
      </c>
      <c r="BI220" s="56">
        <v>4</v>
      </c>
      <c r="BJ220" s="246">
        <f>INDEX('Mar - Aug'!AK:AK,MATCH($C220,'Mar - Aug'!$C:$C,0))</f>
        <v>0.23</v>
      </c>
      <c r="BK220" s="246">
        <f>INDEX('Mar - Aug'!AL:AL,MATCH($C220,'Mar - Aug'!$C:$C,0))</f>
        <v>0.43</v>
      </c>
      <c r="BL220" s="246">
        <f>INDEX('Mar - Aug'!$AG:$AG,MATCH($C220,'Mar - Aug'!$C:$C,0))</f>
        <v>3.43</v>
      </c>
      <c r="BM220" s="56">
        <v>4</v>
      </c>
      <c r="BN220" s="246">
        <f>INDEX('Mar - Aug'!$AK:$AK,MATCH($C220,'Mar - Aug'!$C:$C,0))</f>
        <v>0.23</v>
      </c>
      <c r="BO220" s="246">
        <f>INDEX('Mar - Aug'!$AL:$AL,MATCH($C220,'Mar - Aug'!$C:$C,0))</f>
        <v>0.43</v>
      </c>
      <c r="BP220" s="60">
        <f>INDEX(FY2019_ALL_Targets!EB:EB,MATCH('Final Comp Values'!B220,FY2019_ALL_Targets!A:A,0))</f>
        <v>0</v>
      </c>
      <c r="BQ220" s="60">
        <f>+INDEX(FY2019_ALL_Targets!DY:DY,MATCH(B220,FY2019_ALL_Targets!A:A,0))</f>
        <v>2</v>
      </c>
      <c r="BR220" s="60">
        <f>+INDEX(FY2019_ALL_Targets!DZ:DZ,MATCH(B220,FY2019_ALL_Targets!A:A,0))</f>
        <v>2</v>
      </c>
      <c r="BS220" s="283">
        <f>+INDEX(FY2019_ALL_Targets!EA:EA,MATCH(B220,FY2019_ALL_Targets!A:A,0))</f>
        <v>0</v>
      </c>
      <c r="BT220" s="245">
        <f t="shared" si="184"/>
        <v>0</v>
      </c>
      <c r="BU220" s="245">
        <f t="shared" si="185"/>
        <v>0.46</v>
      </c>
      <c r="BV220" s="246">
        <f t="shared" si="186"/>
        <v>0.86</v>
      </c>
      <c r="BW220" s="284">
        <f t="shared" si="170"/>
        <v>104045.79840498163</v>
      </c>
      <c r="BX220" s="245">
        <f t="shared" si="171"/>
        <v>4.5599999999999996</v>
      </c>
      <c r="BY220" s="246">
        <f t="shared" si="172"/>
        <v>359430.93994448194</v>
      </c>
      <c r="BZ220" s="285">
        <f t="shared" si="173"/>
        <v>1.0249017505366009E-3</v>
      </c>
      <c r="CA220" s="245">
        <f t="shared" si="174"/>
        <v>41710.25</v>
      </c>
      <c r="CB220" s="286">
        <f t="shared" si="175"/>
        <v>0.53</v>
      </c>
      <c r="CC220" s="268">
        <f t="shared" si="146"/>
        <v>-2.999999999999986E-2</v>
      </c>
      <c r="CD220" s="267">
        <f t="shared" si="176"/>
        <v>463077.56010735943</v>
      </c>
      <c r="CE220" s="268">
        <f t="shared" si="177"/>
        <v>401141.18994448194</v>
      </c>
      <c r="CF220" s="268">
        <f t="shared" si="178"/>
        <v>-0.79</v>
      </c>
      <c r="CG220" s="270">
        <f t="shared" si="179"/>
        <v>-62216.202803539789</v>
      </c>
      <c r="CH220" s="270">
        <f t="shared" si="180"/>
        <v>-61936.370162877487</v>
      </c>
      <c r="CI220" s="269">
        <f t="shared" si="181"/>
        <v>-279.83264066230186</v>
      </c>
    </row>
    <row r="221" spans="1:87" s="57" customFormat="1" ht="15.75" customHeight="1" x14ac:dyDescent="0.25">
      <c r="A221" s="297">
        <v>1028575</v>
      </c>
      <c r="B221" s="297">
        <v>4796</v>
      </c>
      <c r="C221" s="347">
        <v>676301</v>
      </c>
      <c r="D221" s="219" t="s">
        <v>920</v>
      </c>
      <c r="E221" s="299" t="s">
        <v>214</v>
      </c>
      <c r="F221" s="299" t="s">
        <v>2301</v>
      </c>
      <c r="G221" s="301" t="s">
        <v>915</v>
      </c>
      <c r="H221" s="302" t="s">
        <v>972</v>
      </c>
      <c r="I221" s="56" t="s">
        <v>35</v>
      </c>
      <c r="J221" s="229" t="s">
        <v>36</v>
      </c>
      <c r="K221" s="229" t="s">
        <v>35</v>
      </c>
      <c r="L221" s="56"/>
      <c r="M221" s="56"/>
      <c r="N221" s="58"/>
      <c r="O221" s="297">
        <v>479603</v>
      </c>
      <c r="P221" s="303">
        <v>14933</v>
      </c>
      <c r="Q221" s="304">
        <v>42005</v>
      </c>
      <c r="R221" s="304">
        <v>42338</v>
      </c>
      <c r="S221" s="303">
        <f t="shared" si="147"/>
        <v>16319</v>
      </c>
      <c r="T221" s="59"/>
      <c r="U221" s="346">
        <f t="shared" si="182"/>
        <v>2.0147194646048766E-3</v>
      </c>
      <c r="V221" s="345">
        <f t="shared" si="183"/>
        <v>1.536517163110444E-3</v>
      </c>
      <c r="W221" s="27">
        <v>198438.11869813304</v>
      </c>
      <c r="X221" s="27">
        <v>198438.12</v>
      </c>
      <c r="Y221" s="305">
        <f t="shared" si="148"/>
        <v>390987.77119910228</v>
      </c>
      <c r="Z221" s="53">
        <f t="shared" si="187"/>
        <v>26530.28</v>
      </c>
      <c r="AA221" s="54">
        <f t="shared" si="187"/>
        <v>26530.28</v>
      </c>
      <c r="AB221" s="54">
        <f t="shared" si="187"/>
        <v>26530.28</v>
      </c>
      <c r="AC221" s="54">
        <f t="shared" si="187"/>
        <v>26530.28</v>
      </c>
      <c r="AD221" s="52">
        <f t="shared" si="149"/>
        <v>106121.11</v>
      </c>
      <c r="AE221" s="53">
        <f t="shared" si="188"/>
        <v>49270.52</v>
      </c>
      <c r="AF221" s="53">
        <f t="shared" si="188"/>
        <v>49270.52</v>
      </c>
      <c r="AG221" s="53">
        <f t="shared" si="188"/>
        <v>49270.52</v>
      </c>
      <c r="AH221" s="53">
        <f t="shared" si="188"/>
        <v>49270.52</v>
      </c>
      <c r="AI221" s="52">
        <f t="shared" si="150"/>
        <v>197082.069968636</v>
      </c>
      <c r="AJ221" s="55">
        <f t="shared" si="151"/>
        <v>694190.9511677383</v>
      </c>
      <c r="AK221" s="219" t="s">
        <v>920</v>
      </c>
      <c r="AL221" s="220">
        <v>54680.661225614327</v>
      </c>
      <c r="AM221" s="242"/>
      <c r="AN221" s="242"/>
      <c r="AO221" s="242">
        <f t="shared" si="152"/>
        <v>420416.95827860461</v>
      </c>
      <c r="AP221" s="243">
        <f t="shared" si="153"/>
        <v>114108.72043010754</v>
      </c>
      <c r="AQ221" s="244">
        <f t="shared" si="154"/>
        <v>211916.20426735055</v>
      </c>
      <c r="AR221" s="245">
        <f t="shared" si="155"/>
        <v>7.69</v>
      </c>
      <c r="AS221" s="246">
        <f t="shared" si="156"/>
        <v>2.09</v>
      </c>
      <c r="AT221" s="246">
        <f t="shared" si="157"/>
        <v>3.88</v>
      </c>
      <c r="AU221" s="251">
        <f t="shared" si="158"/>
        <v>13.66</v>
      </c>
      <c r="AV221" s="245">
        <f t="shared" si="159"/>
        <v>7.15</v>
      </c>
      <c r="AW221" s="246">
        <f t="shared" si="160"/>
        <v>1.94</v>
      </c>
      <c r="AX221" s="246">
        <f t="shared" si="161"/>
        <v>3.6</v>
      </c>
      <c r="AY221" s="252">
        <f t="shared" si="162"/>
        <v>12.69</v>
      </c>
      <c r="AZ221" s="249">
        <f t="shared" si="163"/>
        <v>7.15</v>
      </c>
      <c r="BA221" s="56">
        <f t="shared" si="164"/>
        <v>4</v>
      </c>
      <c r="BB221" s="246">
        <f t="shared" si="165"/>
        <v>0.49</v>
      </c>
      <c r="BC221" s="250">
        <f t="shared" si="166"/>
        <v>0.9</v>
      </c>
      <c r="BD221" s="246">
        <f t="shared" si="167"/>
        <v>7.15</v>
      </c>
      <c r="BE221" s="56">
        <v>4</v>
      </c>
      <c r="BF221" s="246">
        <f t="shared" si="168"/>
        <v>0.49</v>
      </c>
      <c r="BG221" s="250">
        <f t="shared" si="169"/>
        <v>0.9</v>
      </c>
      <c r="BH221" s="246">
        <f>INDEX('Mar - Aug'!AG:AG,MATCH(C221,'Mar - Aug'!C:C,0))</f>
        <v>7.04</v>
      </c>
      <c r="BI221" s="56">
        <v>4</v>
      </c>
      <c r="BJ221" s="246">
        <f>INDEX('Mar - Aug'!AK:AK,MATCH($C221,'Mar - Aug'!$C:$C,0))</f>
        <v>0.48</v>
      </c>
      <c r="BK221" s="246">
        <f>INDEX('Mar - Aug'!AL:AL,MATCH($C221,'Mar - Aug'!$C:$C,0))</f>
        <v>0.89</v>
      </c>
      <c r="BL221" s="246">
        <f>INDEX('Mar - Aug'!$AG:$AG,MATCH($C221,'Mar - Aug'!$C:$C,0))</f>
        <v>7.04</v>
      </c>
      <c r="BM221" s="56">
        <v>4</v>
      </c>
      <c r="BN221" s="246">
        <f>INDEX('Mar - Aug'!$AK:$AK,MATCH($C221,'Mar - Aug'!$C:$C,0))</f>
        <v>0.48</v>
      </c>
      <c r="BO221" s="246">
        <f>INDEX('Mar - Aug'!$AL:$AL,MATCH($C221,'Mar - Aug'!$C:$C,0))</f>
        <v>0.89</v>
      </c>
      <c r="BP221" s="60">
        <f>INDEX(FY2019_ALL_Targets!EB:EB,MATCH('Final Comp Values'!B221,FY2019_ALL_Targets!A:A,0))</f>
        <v>0</v>
      </c>
      <c r="BQ221" s="60">
        <f>+INDEX(FY2019_ALL_Targets!DY:DY,MATCH(B221,FY2019_ALL_Targets!A:A,0))</f>
        <v>0</v>
      </c>
      <c r="BR221" s="60">
        <f>+INDEX(FY2019_ALL_Targets!DZ:DZ,MATCH(B221,FY2019_ALL_Targets!A:A,0))</f>
        <v>0</v>
      </c>
      <c r="BS221" s="283">
        <f>+INDEX(FY2019_ALL_Targets!EA:EA,MATCH(B221,FY2019_ALL_Targets!A:A,0))</f>
        <v>0</v>
      </c>
      <c r="BT221" s="245">
        <f t="shared" si="184"/>
        <v>0</v>
      </c>
      <c r="BU221" s="245">
        <f t="shared" si="185"/>
        <v>0</v>
      </c>
      <c r="BV221" s="246">
        <f t="shared" si="186"/>
        <v>0</v>
      </c>
      <c r="BW221" s="284">
        <f t="shared" si="170"/>
        <v>0</v>
      </c>
      <c r="BX221" s="245">
        <f t="shared" si="171"/>
        <v>12.69</v>
      </c>
      <c r="BY221" s="246">
        <f t="shared" si="172"/>
        <v>693897.59095304576</v>
      </c>
      <c r="BZ221" s="285">
        <f t="shared" si="173"/>
        <v>1.9786189129148311E-3</v>
      </c>
      <c r="CA221" s="245">
        <f t="shared" si="174"/>
        <v>80523.520000000004</v>
      </c>
      <c r="CB221" s="286">
        <f t="shared" si="175"/>
        <v>1.47</v>
      </c>
      <c r="CC221" s="268">
        <f t="shared" si="146"/>
        <v>-2.0000000000001239E-2</v>
      </c>
      <c r="CD221" s="267">
        <f t="shared" si="176"/>
        <v>694190.9511677383</v>
      </c>
      <c r="CE221" s="268">
        <f t="shared" si="177"/>
        <v>774421.11095304578</v>
      </c>
      <c r="CF221" s="268">
        <f t="shared" si="178"/>
        <v>1.4700000000000006</v>
      </c>
      <c r="CG221" s="270">
        <f t="shared" si="179"/>
        <v>80414.554626995727</v>
      </c>
      <c r="CH221" s="270">
        <f t="shared" si="180"/>
        <v>80230.159785307478</v>
      </c>
      <c r="CI221" s="269">
        <f t="shared" si="181"/>
        <v>184.39484168824856</v>
      </c>
    </row>
    <row r="222" spans="1:87" s="57" customFormat="1" ht="15.75" customHeight="1" x14ac:dyDescent="0.25">
      <c r="A222" s="297">
        <v>1026050</v>
      </c>
      <c r="B222" s="297">
        <v>4798</v>
      </c>
      <c r="C222" s="347">
        <v>675603</v>
      </c>
      <c r="D222" s="219" t="s">
        <v>930</v>
      </c>
      <c r="E222" s="299" t="s">
        <v>216</v>
      </c>
      <c r="F222" s="299" t="s">
        <v>1020</v>
      </c>
      <c r="G222" s="301" t="s">
        <v>915</v>
      </c>
      <c r="H222" s="302" t="s">
        <v>2969</v>
      </c>
      <c r="I222" s="56" t="s">
        <v>35</v>
      </c>
      <c r="J222" s="229" t="s">
        <v>35</v>
      </c>
      <c r="K222" s="229" t="s">
        <v>36</v>
      </c>
      <c r="L222" s="56"/>
      <c r="M222" s="56"/>
      <c r="N222" s="58"/>
      <c r="O222" s="297">
        <v>1026050</v>
      </c>
      <c r="P222" s="303">
        <v>12250</v>
      </c>
      <c r="Q222" s="304">
        <v>41883</v>
      </c>
      <c r="R222" s="304">
        <v>42247</v>
      </c>
      <c r="S222" s="303">
        <f t="shared" si="147"/>
        <v>12250</v>
      </c>
      <c r="T222" s="59"/>
      <c r="U222" s="346">
        <f t="shared" si="182"/>
        <v>1.512366777462451E-3</v>
      </c>
      <c r="V222" s="345">
        <f t="shared" si="183"/>
        <v>1.1534000397146235E-3</v>
      </c>
      <c r="W222" s="27">
        <v>148959.30835973585</v>
      </c>
      <c r="X222" s="27">
        <v>148959.31</v>
      </c>
      <c r="Y222" s="305">
        <f t="shared" si="148"/>
        <v>293498.38820938801</v>
      </c>
      <c r="Z222" s="53">
        <f t="shared" si="187"/>
        <v>19915.189999999999</v>
      </c>
      <c r="AA222" s="54">
        <f t="shared" si="187"/>
        <v>19915.189999999999</v>
      </c>
      <c r="AB222" s="54">
        <f t="shared" si="187"/>
        <v>19915.189999999999</v>
      </c>
      <c r="AC222" s="54">
        <f t="shared" si="187"/>
        <v>19915.189999999999</v>
      </c>
      <c r="AD222" s="52">
        <f t="shared" si="149"/>
        <v>79660.740000000005</v>
      </c>
      <c r="AE222" s="53">
        <f t="shared" si="188"/>
        <v>36985.339999999997</v>
      </c>
      <c r="AF222" s="53">
        <f t="shared" si="188"/>
        <v>36985.339999999997</v>
      </c>
      <c r="AG222" s="53">
        <f t="shared" si="188"/>
        <v>36985.339999999997</v>
      </c>
      <c r="AH222" s="53">
        <f t="shared" si="188"/>
        <v>36985.339999999997</v>
      </c>
      <c r="AI222" s="52">
        <f t="shared" si="150"/>
        <v>147941.37858421417</v>
      </c>
      <c r="AJ222" s="55">
        <f t="shared" si="151"/>
        <v>521100.50679360214</v>
      </c>
      <c r="AK222" s="219" t="s">
        <v>930</v>
      </c>
      <c r="AL222" s="220">
        <v>95853.985850633719</v>
      </c>
      <c r="AM222" s="242"/>
      <c r="AN222" s="242"/>
      <c r="AO222" s="242">
        <f t="shared" si="152"/>
        <v>315589.66474127746</v>
      </c>
      <c r="AP222" s="243">
        <f t="shared" si="153"/>
        <v>85656.709677419363</v>
      </c>
      <c r="AQ222" s="244">
        <f t="shared" si="154"/>
        <v>159076.75116582168</v>
      </c>
      <c r="AR222" s="245">
        <f t="shared" si="155"/>
        <v>3.29</v>
      </c>
      <c r="AS222" s="246">
        <f t="shared" si="156"/>
        <v>0.89</v>
      </c>
      <c r="AT222" s="246">
        <f t="shared" si="157"/>
        <v>1.66</v>
      </c>
      <c r="AU222" s="251">
        <f t="shared" si="158"/>
        <v>5.84</v>
      </c>
      <c r="AV222" s="245">
        <f t="shared" si="159"/>
        <v>3.06</v>
      </c>
      <c r="AW222" s="246">
        <f t="shared" si="160"/>
        <v>0.83</v>
      </c>
      <c r="AX222" s="246">
        <f t="shared" si="161"/>
        <v>1.54</v>
      </c>
      <c r="AY222" s="252">
        <f t="shared" si="162"/>
        <v>5.43</v>
      </c>
      <c r="AZ222" s="249">
        <f t="shared" si="163"/>
        <v>3.06</v>
      </c>
      <c r="BA222" s="56">
        <f t="shared" si="164"/>
        <v>4</v>
      </c>
      <c r="BB222" s="246">
        <f t="shared" si="165"/>
        <v>0.21</v>
      </c>
      <c r="BC222" s="250">
        <f t="shared" si="166"/>
        <v>0.39</v>
      </c>
      <c r="BD222" s="246">
        <f t="shared" si="167"/>
        <v>3.06</v>
      </c>
      <c r="BE222" s="56">
        <v>4</v>
      </c>
      <c r="BF222" s="246">
        <f t="shared" si="168"/>
        <v>0.21</v>
      </c>
      <c r="BG222" s="250">
        <f t="shared" si="169"/>
        <v>0.39</v>
      </c>
      <c r="BH222" s="246">
        <f>INDEX('Mar - Aug'!AG:AG,MATCH(C222,'Mar - Aug'!C:C,0))</f>
        <v>3.86</v>
      </c>
      <c r="BI222" s="56">
        <v>4</v>
      </c>
      <c r="BJ222" s="246">
        <f>INDEX('Mar - Aug'!AK:AK,MATCH($C222,'Mar - Aug'!$C:$C,0))</f>
        <v>0.26</v>
      </c>
      <c r="BK222" s="246">
        <f>INDEX('Mar - Aug'!AL:AL,MATCH($C222,'Mar - Aug'!$C:$C,0))</f>
        <v>0.49</v>
      </c>
      <c r="BL222" s="246">
        <f>INDEX('Mar - Aug'!$AG:$AG,MATCH($C222,'Mar - Aug'!$C:$C,0))</f>
        <v>3.86</v>
      </c>
      <c r="BM222" s="56">
        <v>4</v>
      </c>
      <c r="BN222" s="246">
        <f>INDEX('Mar - Aug'!$AK:$AK,MATCH($C222,'Mar - Aug'!$C:$C,0))</f>
        <v>0.26</v>
      </c>
      <c r="BO222" s="246">
        <f>INDEX('Mar - Aug'!$AL:$AL,MATCH($C222,'Mar - Aug'!$C:$C,0))</f>
        <v>0.49</v>
      </c>
      <c r="BP222" s="60">
        <f>INDEX(FY2019_ALL_Targets!EB:EB,MATCH('Final Comp Values'!B222,FY2019_ALL_Targets!A:A,0))</f>
        <v>0</v>
      </c>
      <c r="BQ222" s="60">
        <f>+INDEX(FY2019_ALL_Targets!DY:DY,MATCH(B222,FY2019_ALL_Targets!A:A,0))</f>
        <v>0</v>
      </c>
      <c r="BR222" s="60">
        <f>+INDEX(FY2019_ALL_Targets!DZ:DZ,MATCH(B222,FY2019_ALL_Targets!A:A,0))</f>
        <v>0</v>
      </c>
      <c r="BS222" s="283">
        <f>+INDEX(FY2019_ALL_Targets!EA:EA,MATCH(B222,FY2019_ALL_Targets!A:A,0))</f>
        <v>0</v>
      </c>
      <c r="BT222" s="245">
        <f t="shared" si="184"/>
        <v>0</v>
      </c>
      <c r="BU222" s="245">
        <f t="shared" si="185"/>
        <v>0</v>
      </c>
      <c r="BV222" s="246">
        <f t="shared" si="186"/>
        <v>0</v>
      </c>
      <c r="BW222" s="284">
        <f t="shared" si="170"/>
        <v>0</v>
      </c>
      <c r="BX222" s="245">
        <f t="shared" si="171"/>
        <v>5.43</v>
      </c>
      <c r="BY222" s="246">
        <f t="shared" si="172"/>
        <v>520487.14316894108</v>
      </c>
      <c r="BZ222" s="285">
        <f t="shared" si="173"/>
        <v>1.484146535209348E-3</v>
      </c>
      <c r="CA222" s="245">
        <f t="shared" si="174"/>
        <v>60400.06</v>
      </c>
      <c r="CB222" s="286">
        <f t="shared" si="175"/>
        <v>0.63</v>
      </c>
      <c r="CC222" s="268">
        <f t="shared" si="146"/>
        <v>-3.0000000000000471E-2</v>
      </c>
      <c r="CD222" s="267">
        <f t="shared" si="176"/>
        <v>521100.50679360214</v>
      </c>
      <c r="CE222" s="268">
        <f t="shared" si="177"/>
        <v>580887.20316894108</v>
      </c>
      <c r="CF222" s="268">
        <f t="shared" si="178"/>
        <v>0.62999999999999989</v>
      </c>
      <c r="CG222" s="270">
        <f t="shared" si="179"/>
        <v>60459.174821357141</v>
      </c>
      <c r="CH222" s="270">
        <f t="shared" si="180"/>
        <v>59786.696375338943</v>
      </c>
      <c r="CI222" s="269">
        <f t="shared" si="181"/>
        <v>672.47844601819816</v>
      </c>
    </row>
    <row r="223" spans="1:87" s="57" customFormat="1" ht="15.75" customHeight="1" x14ac:dyDescent="0.25">
      <c r="A223" s="297">
        <v>1028789</v>
      </c>
      <c r="B223" s="297">
        <v>4799</v>
      </c>
      <c r="C223" s="347">
        <v>675136</v>
      </c>
      <c r="D223" s="219" t="s">
        <v>937</v>
      </c>
      <c r="E223" s="299" t="s">
        <v>591</v>
      </c>
      <c r="F223" s="299" t="s">
        <v>945</v>
      </c>
      <c r="G223" s="301" t="s">
        <v>915</v>
      </c>
      <c r="H223" s="302" t="s">
        <v>947</v>
      </c>
      <c r="I223" s="56" t="s">
        <v>35</v>
      </c>
      <c r="J223" s="229" t="s">
        <v>36</v>
      </c>
      <c r="K223" s="229" t="s">
        <v>35</v>
      </c>
      <c r="L223" s="56"/>
      <c r="M223" s="56"/>
      <c r="N223" s="58"/>
      <c r="O223" s="297">
        <v>479906</v>
      </c>
      <c r="P223" s="303">
        <v>15210</v>
      </c>
      <c r="Q223" s="304">
        <v>42005</v>
      </c>
      <c r="R223" s="304">
        <v>42369</v>
      </c>
      <c r="S223" s="303">
        <f t="shared" si="147"/>
        <v>15210</v>
      </c>
      <c r="T223" s="59"/>
      <c r="U223" s="346">
        <f t="shared" si="182"/>
        <v>1.8778039743023575E-3</v>
      </c>
      <c r="V223" s="345">
        <f t="shared" si="183"/>
        <v>1.4320991513517897E-3</v>
      </c>
      <c r="W223" s="27">
        <v>184952.74122372107</v>
      </c>
      <c r="X223" s="27">
        <v>184952.74</v>
      </c>
      <c r="Y223" s="305">
        <f t="shared" si="148"/>
        <v>364417.18242161564</v>
      </c>
      <c r="Z223" s="53">
        <f t="shared" si="187"/>
        <v>24727.35</v>
      </c>
      <c r="AA223" s="54">
        <f t="shared" si="187"/>
        <v>24727.35</v>
      </c>
      <c r="AB223" s="54">
        <f t="shared" si="187"/>
        <v>24727.35</v>
      </c>
      <c r="AC223" s="54">
        <f t="shared" si="187"/>
        <v>24727.35</v>
      </c>
      <c r="AD223" s="52">
        <f t="shared" si="149"/>
        <v>98909.38</v>
      </c>
      <c r="AE223" s="53">
        <f t="shared" si="188"/>
        <v>45922.21</v>
      </c>
      <c r="AF223" s="53">
        <f t="shared" si="188"/>
        <v>45922.21</v>
      </c>
      <c r="AG223" s="53">
        <f t="shared" si="188"/>
        <v>45922.21</v>
      </c>
      <c r="AH223" s="53">
        <f t="shared" si="188"/>
        <v>45922.21</v>
      </c>
      <c r="AI223" s="52">
        <f t="shared" si="150"/>
        <v>183688.84638905287</v>
      </c>
      <c r="AJ223" s="55">
        <f t="shared" si="151"/>
        <v>647015.40881066851</v>
      </c>
      <c r="AK223" s="219" t="s">
        <v>937</v>
      </c>
      <c r="AL223" s="220">
        <v>69918.451574351406</v>
      </c>
      <c r="AM223" s="242"/>
      <c r="AN223" s="242"/>
      <c r="AO223" s="242">
        <f t="shared" si="152"/>
        <v>391846.4327114147</v>
      </c>
      <c r="AP223" s="243">
        <f t="shared" si="153"/>
        <v>106354.17204301077</v>
      </c>
      <c r="AQ223" s="244">
        <f t="shared" si="154"/>
        <v>197514.88859037944</v>
      </c>
      <c r="AR223" s="245">
        <f t="shared" si="155"/>
        <v>5.6</v>
      </c>
      <c r="AS223" s="246">
        <f t="shared" si="156"/>
        <v>1.52</v>
      </c>
      <c r="AT223" s="246">
        <f t="shared" si="157"/>
        <v>2.82</v>
      </c>
      <c r="AU223" s="251">
        <f t="shared" si="158"/>
        <v>9.94</v>
      </c>
      <c r="AV223" s="245">
        <f t="shared" si="159"/>
        <v>5.21</v>
      </c>
      <c r="AW223" s="246">
        <f t="shared" si="160"/>
        <v>1.41</v>
      </c>
      <c r="AX223" s="246">
        <f t="shared" si="161"/>
        <v>2.63</v>
      </c>
      <c r="AY223" s="252">
        <f t="shared" si="162"/>
        <v>9.25</v>
      </c>
      <c r="AZ223" s="249">
        <f t="shared" si="163"/>
        <v>5.21</v>
      </c>
      <c r="BA223" s="56">
        <f t="shared" si="164"/>
        <v>4</v>
      </c>
      <c r="BB223" s="246">
        <f t="shared" si="165"/>
        <v>0.35</v>
      </c>
      <c r="BC223" s="250">
        <f t="shared" si="166"/>
        <v>0.66</v>
      </c>
      <c r="BD223" s="246">
        <f t="shared" si="167"/>
        <v>5.21</v>
      </c>
      <c r="BE223" s="56">
        <v>4</v>
      </c>
      <c r="BF223" s="246">
        <f t="shared" si="168"/>
        <v>0.35</v>
      </c>
      <c r="BG223" s="250">
        <f t="shared" si="169"/>
        <v>0.66</v>
      </c>
      <c r="BH223" s="246">
        <f>INDEX('Mar - Aug'!AG:AG,MATCH(C223,'Mar - Aug'!C:C,0))</f>
        <v>5.0599999999999996</v>
      </c>
      <c r="BI223" s="56">
        <v>4</v>
      </c>
      <c r="BJ223" s="246">
        <f>INDEX('Mar - Aug'!AK:AK,MATCH($C223,'Mar - Aug'!$C:$C,0))</f>
        <v>0.34</v>
      </c>
      <c r="BK223" s="246">
        <f>INDEX('Mar - Aug'!AL:AL,MATCH($C223,'Mar - Aug'!$C:$C,0))</f>
        <v>0.64</v>
      </c>
      <c r="BL223" s="246">
        <f>INDEX('Mar - Aug'!$AG:$AG,MATCH($C223,'Mar - Aug'!$C:$C,0))</f>
        <v>5.0599999999999996</v>
      </c>
      <c r="BM223" s="56">
        <v>4</v>
      </c>
      <c r="BN223" s="246">
        <f>INDEX('Mar - Aug'!$AK:$AK,MATCH($C223,'Mar - Aug'!$C:$C,0))</f>
        <v>0.34</v>
      </c>
      <c r="BO223" s="246">
        <f>INDEX('Mar - Aug'!$AL:$AL,MATCH($C223,'Mar - Aug'!$C:$C,0))</f>
        <v>0.64</v>
      </c>
      <c r="BP223" s="60">
        <f>INDEX(FY2019_ALL_Targets!EB:EB,MATCH('Final Comp Values'!B223,FY2019_ALL_Targets!A:A,0))</f>
        <v>0</v>
      </c>
      <c r="BQ223" s="60">
        <f>+INDEX(FY2019_ALL_Targets!DY:DY,MATCH(B223,FY2019_ALL_Targets!A:A,0))</f>
        <v>0</v>
      </c>
      <c r="BR223" s="60">
        <f>+INDEX(FY2019_ALL_Targets!DZ:DZ,MATCH(B223,FY2019_ALL_Targets!A:A,0))</f>
        <v>0</v>
      </c>
      <c r="BS223" s="283">
        <f>+INDEX(FY2019_ALL_Targets!EA:EA,MATCH(B223,FY2019_ALL_Targets!A:A,0))</f>
        <v>0</v>
      </c>
      <c r="BT223" s="245">
        <f t="shared" si="184"/>
        <v>0</v>
      </c>
      <c r="BU223" s="245">
        <f t="shared" si="185"/>
        <v>0</v>
      </c>
      <c r="BV223" s="246">
        <f t="shared" si="186"/>
        <v>0</v>
      </c>
      <c r="BW223" s="284">
        <f t="shared" si="170"/>
        <v>0</v>
      </c>
      <c r="BX223" s="245">
        <f t="shared" si="171"/>
        <v>9.25</v>
      </c>
      <c r="BY223" s="246">
        <f t="shared" si="172"/>
        <v>646745.67706275056</v>
      </c>
      <c r="BZ223" s="285">
        <f t="shared" si="173"/>
        <v>1.8441672736241815E-3</v>
      </c>
      <c r="CA223" s="245">
        <f t="shared" si="174"/>
        <v>75051.759999999995</v>
      </c>
      <c r="CB223" s="286">
        <f t="shared" si="175"/>
        <v>1.07</v>
      </c>
      <c r="CC223" s="268">
        <f t="shared" si="146"/>
        <v>0</v>
      </c>
      <c r="CD223" s="267">
        <f t="shared" si="176"/>
        <v>647015.40881066851</v>
      </c>
      <c r="CE223" s="268">
        <f t="shared" si="177"/>
        <v>721797.43706275057</v>
      </c>
      <c r="CF223" s="268">
        <f t="shared" si="178"/>
        <v>1.0700000000000003</v>
      </c>
      <c r="CG223" s="270">
        <f t="shared" si="179"/>
        <v>74843.944586747617</v>
      </c>
      <c r="CH223" s="270">
        <f t="shared" si="180"/>
        <v>74782.028252082062</v>
      </c>
      <c r="CI223" s="269">
        <f t="shared" si="181"/>
        <v>61.916334665555041</v>
      </c>
    </row>
    <row r="224" spans="1:87" s="57" customFormat="1" ht="15.75" customHeight="1" x14ac:dyDescent="0.25">
      <c r="A224" s="297">
        <v>1026268</v>
      </c>
      <c r="B224" s="297">
        <v>4800</v>
      </c>
      <c r="C224" s="347">
        <v>455638</v>
      </c>
      <c r="D224" s="219" t="s">
        <v>925</v>
      </c>
      <c r="E224" s="299" t="s">
        <v>592</v>
      </c>
      <c r="F224" s="299" t="s">
        <v>2344</v>
      </c>
      <c r="G224" s="301" t="s">
        <v>915</v>
      </c>
      <c r="H224" s="302" t="s">
        <v>2972</v>
      </c>
      <c r="I224" s="56" t="s">
        <v>35</v>
      </c>
      <c r="J224" s="229" t="s">
        <v>35</v>
      </c>
      <c r="K224" s="229" t="s">
        <v>36</v>
      </c>
      <c r="L224" s="56"/>
      <c r="M224" s="56"/>
      <c r="N224" s="58"/>
      <c r="O224" s="297">
        <v>1026268</v>
      </c>
      <c r="P224" s="303">
        <v>24970</v>
      </c>
      <c r="Q224" s="304">
        <v>41913</v>
      </c>
      <c r="R224" s="304">
        <v>42277</v>
      </c>
      <c r="S224" s="303">
        <f t="shared" si="147"/>
        <v>24970</v>
      </c>
      <c r="T224" s="59"/>
      <c r="U224" s="346">
        <f t="shared" si="182"/>
        <v>3.0827590557744818E-3</v>
      </c>
      <c r="V224" s="345">
        <f t="shared" si="183"/>
        <v>2.351052978912175E-3</v>
      </c>
      <c r="W224" s="27">
        <v>303633.7902482127</v>
      </c>
      <c r="X224" s="27">
        <v>303634</v>
      </c>
      <c r="Y224" s="305">
        <f t="shared" si="148"/>
        <v>598257.530905177</v>
      </c>
      <c r="Z224" s="53">
        <f t="shared" si="187"/>
        <v>40594.47</v>
      </c>
      <c r="AA224" s="54">
        <f t="shared" si="187"/>
        <v>40594.47</v>
      </c>
      <c r="AB224" s="54">
        <f t="shared" si="187"/>
        <v>40594.47</v>
      </c>
      <c r="AC224" s="54">
        <f t="shared" si="187"/>
        <v>40594.47</v>
      </c>
      <c r="AD224" s="52">
        <f t="shared" si="149"/>
        <v>162377.85999999999</v>
      </c>
      <c r="AE224" s="53">
        <f t="shared" si="188"/>
        <v>75389.72</v>
      </c>
      <c r="AF224" s="53">
        <f t="shared" si="188"/>
        <v>75389.72</v>
      </c>
      <c r="AG224" s="53">
        <f t="shared" si="188"/>
        <v>75389.72</v>
      </c>
      <c r="AH224" s="53">
        <f t="shared" si="188"/>
        <v>75389.72</v>
      </c>
      <c r="AI224" s="52">
        <f t="shared" si="150"/>
        <v>301558.87536716956</v>
      </c>
      <c r="AJ224" s="55">
        <f t="shared" si="151"/>
        <v>1062194.2662723465</v>
      </c>
      <c r="AK224" s="219" t="s">
        <v>925</v>
      </c>
      <c r="AL224" s="220">
        <v>58482.872744368782</v>
      </c>
      <c r="AM224" s="242"/>
      <c r="AN224" s="242"/>
      <c r="AO224" s="242">
        <f t="shared" si="152"/>
        <v>643287.66763997532</v>
      </c>
      <c r="AP224" s="243">
        <f t="shared" si="153"/>
        <v>174599.84946236559</v>
      </c>
      <c r="AQ224" s="244">
        <f t="shared" si="154"/>
        <v>324256.85523351567</v>
      </c>
      <c r="AR224" s="245">
        <f t="shared" si="155"/>
        <v>11</v>
      </c>
      <c r="AS224" s="246">
        <f t="shared" si="156"/>
        <v>2.99</v>
      </c>
      <c r="AT224" s="246">
        <f t="shared" si="157"/>
        <v>5.54</v>
      </c>
      <c r="AU224" s="251">
        <f t="shared" si="158"/>
        <v>19.53</v>
      </c>
      <c r="AV224" s="245">
        <f t="shared" si="159"/>
        <v>10.23</v>
      </c>
      <c r="AW224" s="246">
        <f t="shared" si="160"/>
        <v>2.78</v>
      </c>
      <c r="AX224" s="246">
        <f t="shared" si="161"/>
        <v>5.16</v>
      </c>
      <c r="AY224" s="252">
        <f t="shared" si="162"/>
        <v>18.170000000000002</v>
      </c>
      <c r="AZ224" s="249">
        <f t="shared" si="163"/>
        <v>10.23</v>
      </c>
      <c r="BA224" s="56">
        <f t="shared" si="164"/>
        <v>4</v>
      </c>
      <c r="BB224" s="246">
        <f t="shared" si="165"/>
        <v>0.7</v>
      </c>
      <c r="BC224" s="250">
        <f t="shared" si="166"/>
        <v>1.29</v>
      </c>
      <c r="BD224" s="246">
        <f t="shared" si="167"/>
        <v>10.23</v>
      </c>
      <c r="BE224" s="56">
        <v>4</v>
      </c>
      <c r="BF224" s="246">
        <f t="shared" si="168"/>
        <v>0.7</v>
      </c>
      <c r="BG224" s="250">
        <f t="shared" si="169"/>
        <v>1.29</v>
      </c>
      <c r="BH224" s="246">
        <f>INDEX('Mar - Aug'!AG:AG,MATCH(C224,'Mar - Aug'!C:C,0))</f>
        <v>10.29</v>
      </c>
      <c r="BI224" s="56">
        <v>4</v>
      </c>
      <c r="BJ224" s="246">
        <f>INDEX('Mar - Aug'!AK:AK,MATCH($C224,'Mar - Aug'!$C:$C,0))</f>
        <v>0.7</v>
      </c>
      <c r="BK224" s="246">
        <f>INDEX('Mar - Aug'!AL:AL,MATCH($C224,'Mar - Aug'!$C:$C,0))</f>
        <v>1.3</v>
      </c>
      <c r="BL224" s="246">
        <f>INDEX('Mar - Aug'!$AG:$AG,MATCH($C224,'Mar - Aug'!$C:$C,0))</f>
        <v>10.29</v>
      </c>
      <c r="BM224" s="56">
        <v>4</v>
      </c>
      <c r="BN224" s="246">
        <f>INDEX('Mar - Aug'!$AK:$AK,MATCH($C224,'Mar - Aug'!$C:$C,0))</f>
        <v>0.7</v>
      </c>
      <c r="BO224" s="246">
        <f>INDEX('Mar - Aug'!$AL:$AL,MATCH($C224,'Mar - Aug'!$C:$C,0))</f>
        <v>1.3</v>
      </c>
      <c r="BP224" s="60">
        <f>INDEX(FY2019_ALL_Targets!EB:EB,MATCH('Final Comp Values'!B224,FY2019_ALL_Targets!A:A,0))</f>
        <v>0</v>
      </c>
      <c r="BQ224" s="60">
        <f>+INDEX(FY2019_ALL_Targets!DY:DY,MATCH(B224,FY2019_ALL_Targets!A:A,0))</f>
        <v>0</v>
      </c>
      <c r="BR224" s="60">
        <f>+INDEX(FY2019_ALL_Targets!DZ:DZ,MATCH(B224,FY2019_ALL_Targets!A:A,0))</f>
        <v>0</v>
      </c>
      <c r="BS224" s="283">
        <f>+INDEX(FY2019_ALL_Targets!EA:EA,MATCH(B224,FY2019_ALL_Targets!A:A,0))</f>
        <v>0</v>
      </c>
      <c r="BT224" s="245">
        <f t="shared" si="184"/>
        <v>0</v>
      </c>
      <c r="BU224" s="245">
        <f t="shared" si="185"/>
        <v>0</v>
      </c>
      <c r="BV224" s="246">
        <f t="shared" si="186"/>
        <v>0</v>
      </c>
      <c r="BW224" s="284">
        <f t="shared" si="170"/>
        <v>0</v>
      </c>
      <c r="BX224" s="245">
        <f t="shared" si="171"/>
        <v>18.170000000000002</v>
      </c>
      <c r="BY224" s="246">
        <f t="shared" si="172"/>
        <v>1062633.7977651809</v>
      </c>
      <c r="BZ224" s="285">
        <f t="shared" si="173"/>
        <v>3.0300542287125115E-3</v>
      </c>
      <c r="CA224" s="245">
        <f t="shared" si="174"/>
        <v>123313.61</v>
      </c>
      <c r="CB224" s="286">
        <f t="shared" si="175"/>
        <v>2.11</v>
      </c>
      <c r="CC224" s="268">
        <f t="shared" si="146"/>
        <v>-1.9999999999999352E-2</v>
      </c>
      <c r="CD224" s="267">
        <f t="shared" si="176"/>
        <v>1062194.2662723465</v>
      </c>
      <c r="CE224" s="268">
        <f t="shared" si="177"/>
        <v>1185947.407765181</v>
      </c>
      <c r="CF224" s="268">
        <f t="shared" si="178"/>
        <v>2.1099999999999994</v>
      </c>
      <c r="CG224" s="270">
        <f t="shared" si="179"/>
        <v>123347.82068435059</v>
      </c>
      <c r="CH224" s="270">
        <f t="shared" si="180"/>
        <v>123753.14149283455</v>
      </c>
      <c r="CI224" s="269">
        <f t="shared" si="181"/>
        <v>-405.32080848395708</v>
      </c>
    </row>
    <row r="225" spans="1:87" s="57" customFormat="1" ht="15.75" customHeight="1" x14ac:dyDescent="0.25">
      <c r="A225" s="297">
        <v>1021225</v>
      </c>
      <c r="B225" s="297">
        <v>4802</v>
      </c>
      <c r="C225" s="347">
        <v>455577</v>
      </c>
      <c r="D225" s="219" t="s">
        <v>939</v>
      </c>
      <c r="E225" s="299" t="s">
        <v>594</v>
      </c>
      <c r="F225" s="299" t="s">
        <v>938</v>
      </c>
      <c r="G225" s="301" t="s">
        <v>915</v>
      </c>
      <c r="H225" s="302" t="s">
        <v>938</v>
      </c>
      <c r="I225" s="56" t="s">
        <v>35</v>
      </c>
      <c r="J225" s="229" t="s">
        <v>36</v>
      </c>
      <c r="K225" s="229" t="s">
        <v>35</v>
      </c>
      <c r="L225" s="56"/>
      <c r="M225" s="56"/>
      <c r="N225" s="58"/>
      <c r="O225" s="297">
        <v>1021225</v>
      </c>
      <c r="P225" s="303">
        <v>8819</v>
      </c>
      <c r="Q225" s="304">
        <v>42005</v>
      </c>
      <c r="R225" s="304">
        <v>42369</v>
      </c>
      <c r="S225" s="303">
        <f t="shared" si="147"/>
        <v>8819</v>
      </c>
      <c r="T225" s="59"/>
      <c r="U225" s="346">
        <f t="shared" si="182"/>
        <v>1.0887806212605189E-3</v>
      </c>
      <c r="V225" s="345">
        <f t="shared" si="183"/>
        <v>8.3035387348924603E-4</v>
      </c>
      <c r="W225" s="27">
        <v>107238.54207992741</v>
      </c>
      <c r="X225" s="27">
        <v>107238.54</v>
      </c>
      <c r="Y225" s="305">
        <f t="shared" si="148"/>
        <v>211294.88045866066</v>
      </c>
      <c r="Z225" s="53">
        <f t="shared" ref="Z225:AC244" si="189">ROUND($AD225/4,2)</f>
        <v>14337.31</v>
      </c>
      <c r="AA225" s="54">
        <f t="shared" si="189"/>
        <v>14337.31</v>
      </c>
      <c r="AB225" s="54">
        <f t="shared" si="189"/>
        <v>14337.31</v>
      </c>
      <c r="AC225" s="54">
        <f t="shared" si="189"/>
        <v>14337.31</v>
      </c>
      <c r="AD225" s="52">
        <f t="shared" si="149"/>
        <v>57349.23</v>
      </c>
      <c r="AE225" s="53">
        <f t="shared" ref="AE225:AH244" si="190">ROUND($AI225/4,2)</f>
        <v>26626.43</v>
      </c>
      <c r="AF225" s="53">
        <f t="shared" si="190"/>
        <v>26626.43</v>
      </c>
      <c r="AG225" s="53">
        <f t="shared" si="190"/>
        <v>26626.43</v>
      </c>
      <c r="AH225" s="53">
        <f t="shared" si="190"/>
        <v>26626.43</v>
      </c>
      <c r="AI225" s="52">
        <f t="shared" si="150"/>
        <v>106505.71573340283</v>
      </c>
      <c r="AJ225" s="55">
        <f t="shared" si="151"/>
        <v>375149.82619206345</v>
      </c>
      <c r="AK225" s="219" t="s">
        <v>939</v>
      </c>
      <c r="AL225" s="220">
        <v>78822.574549228506</v>
      </c>
      <c r="AM225" s="242"/>
      <c r="AN225" s="242"/>
      <c r="AO225" s="242">
        <f t="shared" si="152"/>
        <v>227198.79619210825</v>
      </c>
      <c r="AP225" s="243">
        <f t="shared" si="153"/>
        <v>61665.838709677424</v>
      </c>
      <c r="AQ225" s="244">
        <f t="shared" si="154"/>
        <v>114522.27498215358</v>
      </c>
      <c r="AR225" s="245">
        <f t="shared" si="155"/>
        <v>2.88</v>
      </c>
      <c r="AS225" s="246">
        <f t="shared" si="156"/>
        <v>0.78</v>
      </c>
      <c r="AT225" s="246">
        <f t="shared" si="157"/>
        <v>1.45</v>
      </c>
      <c r="AU225" s="251">
        <f t="shared" si="158"/>
        <v>5.1100000000000003</v>
      </c>
      <c r="AV225" s="245">
        <f t="shared" si="159"/>
        <v>2.68</v>
      </c>
      <c r="AW225" s="246">
        <f t="shared" si="160"/>
        <v>0.73</v>
      </c>
      <c r="AX225" s="246">
        <f t="shared" si="161"/>
        <v>1.35</v>
      </c>
      <c r="AY225" s="252">
        <f t="shared" si="162"/>
        <v>4.76</v>
      </c>
      <c r="AZ225" s="249">
        <f t="shared" si="163"/>
        <v>2.68</v>
      </c>
      <c r="BA225" s="56">
        <f t="shared" si="164"/>
        <v>4</v>
      </c>
      <c r="BB225" s="246">
        <f t="shared" si="165"/>
        <v>0.18</v>
      </c>
      <c r="BC225" s="250">
        <f t="shared" si="166"/>
        <v>0.34</v>
      </c>
      <c r="BD225" s="246">
        <f t="shared" si="167"/>
        <v>2.68</v>
      </c>
      <c r="BE225" s="56">
        <v>4</v>
      </c>
      <c r="BF225" s="246">
        <f t="shared" si="168"/>
        <v>0.18</v>
      </c>
      <c r="BG225" s="250">
        <f t="shared" si="169"/>
        <v>0.34</v>
      </c>
      <c r="BH225" s="246">
        <f>INDEX('Mar - Aug'!AG:AG,MATCH(C225,'Mar - Aug'!C:C,0))</f>
        <v>2.78</v>
      </c>
      <c r="BI225" s="56">
        <v>4</v>
      </c>
      <c r="BJ225" s="246">
        <f>INDEX('Mar - Aug'!AK:AK,MATCH($C225,'Mar - Aug'!$C:$C,0))</f>
        <v>0.19</v>
      </c>
      <c r="BK225" s="246">
        <f>INDEX('Mar - Aug'!AL:AL,MATCH($C225,'Mar - Aug'!$C:$C,0))</f>
        <v>0.35</v>
      </c>
      <c r="BL225" s="246">
        <f>INDEX('Mar - Aug'!$AG:$AG,MATCH($C225,'Mar - Aug'!$C:$C,0))</f>
        <v>2.78</v>
      </c>
      <c r="BM225" s="56">
        <v>4</v>
      </c>
      <c r="BN225" s="246">
        <f>INDEX('Mar - Aug'!$AK:$AK,MATCH($C225,'Mar - Aug'!$C:$C,0))</f>
        <v>0.19</v>
      </c>
      <c r="BO225" s="246">
        <f>INDEX('Mar - Aug'!$AL:$AL,MATCH($C225,'Mar - Aug'!$C:$C,0))</f>
        <v>0.35</v>
      </c>
      <c r="BP225" s="60">
        <f>INDEX(FY2019_ALL_Targets!EB:EB,MATCH('Final Comp Values'!B225,FY2019_ALL_Targets!A:A,0))</f>
        <v>0</v>
      </c>
      <c r="BQ225" s="60">
        <f>+INDEX(FY2019_ALL_Targets!DY:DY,MATCH(B225,FY2019_ALL_Targets!A:A,0))</f>
        <v>1</v>
      </c>
      <c r="BR225" s="60">
        <f>+INDEX(FY2019_ALL_Targets!DZ:DZ,MATCH(B225,FY2019_ALL_Targets!A:A,0))</f>
        <v>1</v>
      </c>
      <c r="BS225" s="283">
        <f>+INDEX(FY2019_ALL_Targets!EA:EA,MATCH(B225,FY2019_ALL_Targets!A:A,0))</f>
        <v>0</v>
      </c>
      <c r="BT225" s="245">
        <f t="shared" si="184"/>
        <v>0</v>
      </c>
      <c r="BU225" s="245">
        <f t="shared" si="185"/>
        <v>0.19</v>
      </c>
      <c r="BV225" s="246">
        <f t="shared" si="186"/>
        <v>0.35</v>
      </c>
      <c r="BW225" s="284">
        <f t="shared" si="170"/>
        <v>42564.190256583395</v>
      </c>
      <c r="BX225" s="245">
        <f t="shared" si="171"/>
        <v>4.22</v>
      </c>
      <c r="BY225" s="246">
        <f t="shared" si="172"/>
        <v>332631.26459774427</v>
      </c>
      <c r="BZ225" s="285">
        <f t="shared" si="173"/>
        <v>9.4848363755799475E-4</v>
      </c>
      <c r="CA225" s="245">
        <f t="shared" si="174"/>
        <v>38600.28</v>
      </c>
      <c r="CB225" s="286">
        <f t="shared" si="175"/>
        <v>0.49</v>
      </c>
      <c r="CC225" s="268">
        <f t="shared" si="146"/>
        <v>-4.4408920985006262E-16</v>
      </c>
      <c r="CD225" s="267">
        <f t="shared" si="176"/>
        <v>375149.82619206345</v>
      </c>
      <c r="CE225" s="268">
        <f t="shared" si="177"/>
        <v>371231.54459774424</v>
      </c>
      <c r="CF225" s="268">
        <f t="shared" si="178"/>
        <v>-4.9999999999999822E-2</v>
      </c>
      <c r="CG225" s="270">
        <f t="shared" si="179"/>
        <v>-3940.6494347905686</v>
      </c>
      <c r="CH225" s="270">
        <f t="shared" si="180"/>
        <v>-3918.2815943192109</v>
      </c>
      <c r="CI225" s="269">
        <f t="shared" si="181"/>
        <v>-22.367840471357795</v>
      </c>
    </row>
    <row r="226" spans="1:87" s="57" customFormat="1" ht="15.75" customHeight="1" x14ac:dyDescent="0.25">
      <c r="A226" s="297">
        <v>1004295</v>
      </c>
      <c r="B226" s="297">
        <v>4807</v>
      </c>
      <c r="C226" s="347">
        <v>675222</v>
      </c>
      <c r="D226" s="219" t="s">
        <v>930</v>
      </c>
      <c r="E226" s="299" t="s">
        <v>595</v>
      </c>
      <c r="F226" s="299" t="s">
        <v>595</v>
      </c>
      <c r="G226" s="301" t="s">
        <v>1021</v>
      </c>
      <c r="H226" s="302"/>
      <c r="I226" s="56" t="s">
        <v>35</v>
      </c>
      <c r="J226" s="229" t="s">
        <v>36</v>
      </c>
      <c r="K226" s="229" t="s">
        <v>35</v>
      </c>
      <c r="L226" s="56"/>
      <c r="M226" s="56"/>
      <c r="N226" s="58"/>
      <c r="O226" s="297">
        <v>1004295</v>
      </c>
      <c r="P226" s="303">
        <v>12911</v>
      </c>
      <c r="Q226" s="304">
        <v>42005</v>
      </c>
      <c r="R226" s="304">
        <v>42369</v>
      </c>
      <c r="S226" s="303">
        <f t="shared" si="147"/>
        <v>12911</v>
      </c>
      <c r="T226" s="59"/>
      <c r="U226" s="346" t="str">
        <f t="shared" si="182"/>
        <v/>
      </c>
      <c r="V226" s="345">
        <f t="shared" si="183"/>
        <v>1.2156365643065717E-3</v>
      </c>
      <c r="W226" s="27">
        <v>0</v>
      </c>
      <c r="X226" s="27">
        <v>0</v>
      </c>
      <c r="Y226" s="305">
        <f t="shared" si="148"/>
        <v>0</v>
      </c>
      <c r="Z226" s="53">
        <f t="shared" si="189"/>
        <v>20989.79</v>
      </c>
      <c r="AA226" s="54">
        <f t="shared" si="189"/>
        <v>20989.79</v>
      </c>
      <c r="AB226" s="54">
        <f t="shared" si="189"/>
        <v>20989.79</v>
      </c>
      <c r="AC226" s="54">
        <f t="shared" si="189"/>
        <v>20989.79</v>
      </c>
      <c r="AD226" s="52">
        <f t="shared" si="149"/>
        <v>83959.17</v>
      </c>
      <c r="AE226" s="53">
        <f t="shared" si="190"/>
        <v>38981.040000000001</v>
      </c>
      <c r="AF226" s="53">
        <f t="shared" si="190"/>
        <v>38981.040000000001</v>
      </c>
      <c r="AG226" s="53">
        <f t="shared" si="190"/>
        <v>38981.040000000001</v>
      </c>
      <c r="AH226" s="53">
        <f t="shared" si="190"/>
        <v>38981.040000000001</v>
      </c>
      <c r="AI226" s="52">
        <f t="shared" si="150"/>
        <v>155924.17460414604</v>
      </c>
      <c r="AJ226" s="55">
        <f t="shared" si="151"/>
        <v>239883.34460414603</v>
      </c>
      <c r="AK226" s="219" t="s">
        <v>930</v>
      </c>
      <c r="AL226" s="220">
        <v>95853.985850633719</v>
      </c>
      <c r="AM226" s="242"/>
      <c r="AN226" s="242"/>
      <c r="AO226" s="242">
        <f t="shared" si="152"/>
        <v>0</v>
      </c>
      <c r="AP226" s="243">
        <f t="shared" si="153"/>
        <v>90278.677419354848</v>
      </c>
      <c r="AQ226" s="244">
        <f t="shared" si="154"/>
        <v>167660.40280015706</v>
      </c>
      <c r="AR226" s="245">
        <f t="shared" si="155"/>
        <v>0</v>
      </c>
      <c r="AS226" s="246">
        <f t="shared" si="156"/>
        <v>0.94</v>
      </c>
      <c r="AT226" s="246">
        <f t="shared" si="157"/>
        <v>1.75</v>
      </c>
      <c r="AU226" s="251">
        <f t="shared" si="158"/>
        <v>2.69</v>
      </c>
      <c r="AV226" s="245">
        <f t="shared" si="159"/>
        <v>0</v>
      </c>
      <c r="AW226" s="246">
        <f t="shared" si="160"/>
        <v>0.88</v>
      </c>
      <c r="AX226" s="246">
        <f t="shared" si="161"/>
        <v>1.63</v>
      </c>
      <c r="AY226" s="252">
        <f t="shared" si="162"/>
        <v>2.5099999999999998</v>
      </c>
      <c r="AZ226" s="249">
        <f t="shared" si="163"/>
        <v>0</v>
      </c>
      <c r="BA226" s="56">
        <f t="shared" si="164"/>
        <v>4</v>
      </c>
      <c r="BB226" s="246">
        <f t="shared" si="165"/>
        <v>0.22</v>
      </c>
      <c r="BC226" s="250">
        <f t="shared" si="166"/>
        <v>0.41</v>
      </c>
      <c r="BD226" s="246">
        <f t="shared" si="167"/>
        <v>0</v>
      </c>
      <c r="BE226" s="56">
        <v>4</v>
      </c>
      <c r="BF226" s="246">
        <f t="shared" si="168"/>
        <v>0.22</v>
      </c>
      <c r="BG226" s="250">
        <f t="shared" si="169"/>
        <v>0.41</v>
      </c>
      <c r="BH226" s="246">
        <f>INDEX('Mar - Aug'!AG:AG,MATCH(C226,'Mar - Aug'!C:C,0))</f>
        <v>0</v>
      </c>
      <c r="BI226" s="56">
        <v>4</v>
      </c>
      <c r="BJ226" s="246">
        <f>INDEX('Mar - Aug'!AK:AK,MATCH($C226,'Mar - Aug'!$C:$C,0))</f>
        <v>0.22</v>
      </c>
      <c r="BK226" s="246">
        <f>INDEX('Mar - Aug'!AL:AL,MATCH($C226,'Mar - Aug'!$C:$C,0))</f>
        <v>0.4</v>
      </c>
      <c r="BL226" s="246">
        <f>INDEX('Mar - Aug'!$AG:$AG,MATCH($C226,'Mar - Aug'!$C:$C,0))</f>
        <v>0</v>
      </c>
      <c r="BM226" s="56">
        <v>4</v>
      </c>
      <c r="BN226" s="246">
        <f>INDEX('Mar - Aug'!$AK:$AK,MATCH($C226,'Mar - Aug'!$C:$C,0))</f>
        <v>0.22</v>
      </c>
      <c r="BO226" s="246">
        <f>INDEX('Mar - Aug'!$AL:$AL,MATCH($C226,'Mar - Aug'!$C:$C,0))</f>
        <v>0.4</v>
      </c>
      <c r="BP226" s="60">
        <f>INDEX(FY2019_ALL_Targets!EB:EB,MATCH('Final Comp Values'!B226,FY2019_ALL_Targets!A:A,0))</f>
        <v>3</v>
      </c>
      <c r="BQ226" s="60">
        <f>+INDEX(FY2019_ALL_Targets!DY:DY,MATCH(B226,FY2019_ALL_Targets!A:A,0))</f>
        <v>0</v>
      </c>
      <c r="BR226" s="60">
        <f>+INDEX(FY2019_ALL_Targets!DZ:DZ,MATCH(B226,FY2019_ALL_Targets!A:A,0))</f>
        <v>1</v>
      </c>
      <c r="BS226" s="283">
        <f>+INDEX(FY2019_ALL_Targets!EA:EA,MATCH(B226,FY2019_ALL_Targets!A:A,0))</f>
        <v>0</v>
      </c>
      <c r="BT226" s="245">
        <f t="shared" si="184"/>
        <v>0</v>
      </c>
      <c r="BU226" s="245">
        <f t="shared" si="185"/>
        <v>0</v>
      </c>
      <c r="BV226" s="246">
        <f t="shared" si="186"/>
        <v>0.4</v>
      </c>
      <c r="BW226" s="284">
        <f t="shared" si="170"/>
        <v>38341.59434025349</v>
      </c>
      <c r="BX226" s="245">
        <f t="shared" si="171"/>
        <v>2.11</v>
      </c>
      <c r="BY226" s="246">
        <f t="shared" si="172"/>
        <v>202251.91014483714</v>
      </c>
      <c r="BZ226" s="285">
        <f t="shared" si="173"/>
        <v>5.7671255788061221E-4</v>
      </c>
      <c r="CA226" s="245">
        <f t="shared" si="174"/>
        <v>23470.37</v>
      </c>
      <c r="CB226" s="286">
        <f t="shared" si="175"/>
        <v>0.24</v>
      </c>
      <c r="CC226" s="268">
        <f t="shared" si="146"/>
        <v>-1.0000000000000064E-2</v>
      </c>
      <c r="CD226" s="267">
        <f t="shared" si="176"/>
        <v>239883.34460414603</v>
      </c>
      <c r="CE226" s="268">
        <f t="shared" si="177"/>
        <v>225722.28014483713</v>
      </c>
      <c r="CF226" s="268">
        <f t="shared" si="178"/>
        <v>-0.16000000000000014</v>
      </c>
      <c r="CG226" s="270">
        <f t="shared" si="179"/>
        <v>-15291.368580343986</v>
      </c>
      <c r="CH226" s="270">
        <f t="shared" si="180"/>
        <v>-14161.064459308895</v>
      </c>
      <c r="CI226" s="269">
        <f t="shared" si="181"/>
        <v>-1130.3041210350912</v>
      </c>
    </row>
    <row r="227" spans="1:87" s="57" customFormat="1" ht="15.75" customHeight="1" x14ac:dyDescent="0.25">
      <c r="A227" s="297">
        <v>1026516</v>
      </c>
      <c r="B227" s="297">
        <v>4811</v>
      </c>
      <c r="C227" s="347">
        <v>675423</v>
      </c>
      <c r="D227" s="219" t="s">
        <v>930</v>
      </c>
      <c r="E227" s="299" t="s">
        <v>597</v>
      </c>
      <c r="F227" s="299" t="s">
        <v>982</v>
      </c>
      <c r="G227" s="301" t="s">
        <v>915</v>
      </c>
      <c r="H227" s="302" t="s">
        <v>597</v>
      </c>
      <c r="I227" s="56" t="s">
        <v>35</v>
      </c>
      <c r="J227" s="229" t="s">
        <v>35</v>
      </c>
      <c r="K227" s="229" t="s">
        <v>35</v>
      </c>
      <c r="L227" s="56"/>
      <c r="M227" s="56"/>
      <c r="N227" s="58"/>
      <c r="O227" s="297">
        <v>1026516</v>
      </c>
      <c r="P227" s="303">
        <v>31628</v>
      </c>
      <c r="Q227" s="304">
        <v>42036</v>
      </c>
      <c r="R227" s="304">
        <v>42369</v>
      </c>
      <c r="S227" s="303">
        <f t="shared" si="147"/>
        <v>34564</v>
      </c>
      <c r="T227" s="59"/>
      <c r="U227" s="346">
        <f t="shared" si="182"/>
        <v>4.2672200241805841E-3</v>
      </c>
      <c r="V227" s="345">
        <f t="shared" si="183"/>
        <v>3.2543770589956119E-3</v>
      </c>
      <c r="W227" s="27">
        <v>420296.28851702117</v>
      </c>
      <c r="X227" s="27">
        <v>420296.29</v>
      </c>
      <c r="Y227" s="305">
        <f t="shared" si="148"/>
        <v>828120.67674034997</v>
      </c>
      <c r="Z227" s="53">
        <f t="shared" si="189"/>
        <v>56191.71</v>
      </c>
      <c r="AA227" s="54">
        <f t="shared" si="189"/>
        <v>56191.71</v>
      </c>
      <c r="AB227" s="54">
        <f t="shared" si="189"/>
        <v>56191.71</v>
      </c>
      <c r="AC227" s="54">
        <f t="shared" si="189"/>
        <v>56191.71</v>
      </c>
      <c r="AD227" s="52">
        <f t="shared" si="149"/>
        <v>224766.85</v>
      </c>
      <c r="AE227" s="53">
        <f t="shared" si="190"/>
        <v>104356.04</v>
      </c>
      <c r="AF227" s="53">
        <f t="shared" si="190"/>
        <v>104356.04</v>
      </c>
      <c r="AG227" s="53">
        <f t="shared" si="190"/>
        <v>104356.04</v>
      </c>
      <c r="AH227" s="53">
        <f t="shared" si="190"/>
        <v>104356.04</v>
      </c>
      <c r="AI227" s="52">
        <f t="shared" si="150"/>
        <v>417424.14770487987</v>
      </c>
      <c r="AJ227" s="55">
        <f t="shared" si="151"/>
        <v>1470311.67444523</v>
      </c>
      <c r="AK227" s="219" t="s">
        <v>930</v>
      </c>
      <c r="AL227" s="220">
        <v>95853.985850633719</v>
      </c>
      <c r="AM227" s="242"/>
      <c r="AN227" s="242"/>
      <c r="AO227" s="242">
        <f t="shared" si="152"/>
        <v>890452.3405810215</v>
      </c>
      <c r="AP227" s="243">
        <f t="shared" si="153"/>
        <v>241684.78494623658</v>
      </c>
      <c r="AQ227" s="244">
        <f t="shared" si="154"/>
        <v>448843.16957513965</v>
      </c>
      <c r="AR227" s="245">
        <f t="shared" si="155"/>
        <v>9.2899999999999991</v>
      </c>
      <c r="AS227" s="246">
        <f t="shared" si="156"/>
        <v>2.52</v>
      </c>
      <c r="AT227" s="246">
        <f t="shared" si="157"/>
        <v>4.68</v>
      </c>
      <c r="AU227" s="251">
        <f t="shared" si="158"/>
        <v>16.489999999999998</v>
      </c>
      <c r="AV227" s="245">
        <f t="shared" si="159"/>
        <v>8.64</v>
      </c>
      <c r="AW227" s="246">
        <f t="shared" si="160"/>
        <v>2.34</v>
      </c>
      <c r="AX227" s="246">
        <f t="shared" si="161"/>
        <v>4.3499999999999996</v>
      </c>
      <c r="AY227" s="252">
        <f t="shared" si="162"/>
        <v>15.33</v>
      </c>
      <c r="AZ227" s="249">
        <f t="shared" si="163"/>
        <v>8.64</v>
      </c>
      <c r="BA227" s="56">
        <f t="shared" si="164"/>
        <v>4</v>
      </c>
      <c r="BB227" s="246">
        <f t="shared" si="165"/>
        <v>0.59</v>
      </c>
      <c r="BC227" s="250">
        <f t="shared" si="166"/>
        <v>1.0900000000000001</v>
      </c>
      <c r="BD227" s="246">
        <f t="shared" si="167"/>
        <v>8.64</v>
      </c>
      <c r="BE227" s="56">
        <v>4</v>
      </c>
      <c r="BF227" s="246">
        <f t="shared" si="168"/>
        <v>0.59</v>
      </c>
      <c r="BG227" s="250">
        <f t="shared" si="169"/>
        <v>1.0900000000000001</v>
      </c>
      <c r="BH227" s="246">
        <f>INDEX('Mar - Aug'!AG:AG,MATCH(C227,'Mar - Aug'!C:C,0))</f>
        <v>8.57</v>
      </c>
      <c r="BI227" s="56">
        <v>4</v>
      </c>
      <c r="BJ227" s="246">
        <f>INDEX('Mar - Aug'!AK:AK,MATCH($C227,'Mar - Aug'!$C:$C,0))</f>
        <v>0.57999999999999996</v>
      </c>
      <c r="BK227" s="246">
        <f>INDEX('Mar - Aug'!AL:AL,MATCH($C227,'Mar - Aug'!$C:$C,0))</f>
        <v>1.08</v>
      </c>
      <c r="BL227" s="246">
        <f>INDEX('Mar - Aug'!$AG:$AG,MATCH($C227,'Mar - Aug'!$C:$C,0))</f>
        <v>8.57</v>
      </c>
      <c r="BM227" s="56">
        <v>4</v>
      </c>
      <c r="BN227" s="246">
        <f>INDEX('Mar - Aug'!$AK:$AK,MATCH($C227,'Mar - Aug'!$C:$C,0))</f>
        <v>0.57999999999999996</v>
      </c>
      <c r="BO227" s="246">
        <f>INDEX('Mar - Aug'!$AL:$AL,MATCH($C227,'Mar - Aug'!$C:$C,0))</f>
        <v>1.08</v>
      </c>
      <c r="BP227" s="60">
        <f>INDEX(FY2019_ALL_Targets!EB:EB,MATCH('Final Comp Values'!B227,FY2019_ALL_Targets!A:A,0))</f>
        <v>0</v>
      </c>
      <c r="BQ227" s="60">
        <f>+INDEX(FY2019_ALL_Targets!DY:DY,MATCH(B227,FY2019_ALL_Targets!A:A,0))</f>
        <v>0</v>
      </c>
      <c r="BR227" s="60">
        <f>+INDEX(FY2019_ALL_Targets!DZ:DZ,MATCH(B227,FY2019_ALL_Targets!A:A,0))</f>
        <v>0</v>
      </c>
      <c r="BS227" s="283">
        <f>+INDEX(FY2019_ALL_Targets!EA:EA,MATCH(B227,FY2019_ALL_Targets!A:A,0))</f>
        <v>0</v>
      </c>
      <c r="BT227" s="245">
        <f t="shared" si="184"/>
        <v>0</v>
      </c>
      <c r="BU227" s="245">
        <f t="shared" si="185"/>
        <v>0</v>
      </c>
      <c r="BV227" s="246">
        <f t="shared" si="186"/>
        <v>0</v>
      </c>
      <c r="BW227" s="284">
        <f t="shared" si="170"/>
        <v>0</v>
      </c>
      <c r="BX227" s="245">
        <f t="shared" si="171"/>
        <v>15.33</v>
      </c>
      <c r="BY227" s="246">
        <f t="shared" si="172"/>
        <v>1469441.603090215</v>
      </c>
      <c r="BZ227" s="285">
        <f t="shared" si="173"/>
        <v>4.1900490579667229E-3</v>
      </c>
      <c r="CA227" s="245">
        <f t="shared" si="174"/>
        <v>170521.72</v>
      </c>
      <c r="CB227" s="286">
        <f t="shared" si="175"/>
        <v>1.78</v>
      </c>
      <c r="CC227" s="268">
        <f t="shared" si="146"/>
        <v>-3.0000000000000027E-2</v>
      </c>
      <c r="CD227" s="267">
        <f t="shared" si="176"/>
        <v>1470311.67444523</v>
      </c>
      <c r="CE227" s="268">
        <f t="shared" si="177"/>
        <v>1639963.323090215</v>
      </c>
      <c r="CF227" s="268">
        <f t="shared" si="178"/>
        <v>1.7799999999999994</v>
      </c>
      <c r="CG227" s="270">
        <f t="shared" si="179"/>
        <v>170721.12071184008</v>
      </c>
      <c r="CH227" s="270">
        <f t="shared" si="180"/>
        <v>169651.64864498493</v>
      </c>
      <c r="CI227" s="269">
        <f t="shared" si="181"/>
        <v>1069.4720668551454</v>
      </c>
    </row>
    <row r="228" spans="1:87" s="57" customFormat="1" ht="15.75" customHeight="1" x14ac:dyDescent="0.25">
      <c r="A228" s="297">
        <v>1026285</v>
      </c>
      <c r="B228" s="297">
        <v>4814</v>
      </c>
      <c r="C228" s="347">
        <v>455606</v>
      </c>
      <c r="D228" s="219" t="s">
        <v>937</v>
      </c>
      <c r="E228" s="299" t="s">
        <v>218</v>
      </c>
      <c r="F228" s="299" t="s">
        <v>977</v>
      </c>
      <c r="G228" s="301" t="s">
        <v>915</v>
      </c>
      <c r="H228" s="302" t="s">
        <v>977</v>
      </c>
      <c r="I228" s="56" t="s">
        <v>35</v>
      </c>
      <c r="J228" s="229" t="s">
        <v>35</v>
      </c>
      <c r="K228" s="229" t="s">
        <v>35</v>
      </c>
      <c r="L228" s="56"/>
      <c r="M228" s="56"/>
      <c r="N228" s="58"/>
      <c r="O228" s="297">
        <v>1026285</v>
      </c>
      <c r="P228" s="303">
        <v>49936</v>
      </c>
      <c r="Q228" s="304">
        <v>41913</v>
      </c>
      <c r="R228" s="304">
        <v>42247</v>
      </c>
      <c r="S228" s="303">
        <f t="shared" si="147"/>
        <v>54408</v>
      </c>
      <c r="T228" s="59"/>
      <c r="U228" s="346">
        <f t="shared" si="182"/>
        <v>6.7171307451573091E-3</v>
      </c>
      <c r="V228" s="345">
        <f t="shared" si="183"/>
        <v>5.1227909682280189E-3</v>
      </c>
      <c r="W228" s="27">
        <v>661598.20818071114</v>
      </c>
      <c r="X228" s="27">
        <v>661598.22</v>
      </c>
      <c r="Y228" s="305">
        <f t="shared" si="148"/>
        <v>1303564.1065874598</v>
      </c>
      <c r="Z228" s="53">
        <f t="shared" si="189"/>
        <v>88452.69</v>
      </c>
      <c r="AA228" s="54">
        <f t="shared" si="189"/>
        <v>88452.69</v>
      </c>
      <c r="AB228" s="54">
        <f t="shared" si="189"/>
        <v>88452.69</v>
      </c>
      <c r="AC228" s="54">
        <f t="shared" si="189"/>
        <v>88452.69</v>
      </c>
      <c r="AD228" s="52">
        <f t="shared" si="149"/>
        <v>353810.75</v>
      </c>
      <c r="AE228" s="53">
        <f t="shared" si="190"/>
        <v>164269.28</v>
      </c>
      <c r="AF228" s="53">
        <f t="shared" si="190"/>
        <v>164269.28</v>
      </c>
      <c r="AG228" s="53">
        <f t="shared" si="190"/>
        <v>164269.28</v>
      </c>
      <c r="AH228" s="53">
        <f t="shared" si="190"/>
        <v>164269.28</v>
      </c>
      <c r="AI228" s="52">
        <f t="shared" si="150"/>
        <v>657077.10416407546</v>
      </c>
      <c r="AJ228" s="55">
        <f t="shared" si="151"/>
        <v>2314451.9607515354</v>
      </c>
      <c r="AK228" s="219" t="s">
        <v>937</v>
      </c>
      <c r="AL228" s="220">
        <v>69918.451574351406</v>
      </c>
      <c r="AM228" s="242"/>
      <c r="AN228" s="242"/>
      <c r="AO228" s="242">
        <f t="shared" si="152"/>
        <v>1401681.8350402794</v>
      </c>
      <c r="AP228" s="243">
        <f t="shared" si="153"/>
        <v>380441.66666666669</v>
      </c>
      <c r="AQ228" s="244">
        <f t="shared" si="154"/>
        <v>706534.52060653281</v>
      </c>
      <c r="AR228" s="245">
        <f t="shared" si="155"/>
        <v>20.05</v>
      </c>
      <c r="AS228" s="246">
        <f t="shared" si="156"/>
        <v>5.44</v>
      </c>
      <c r="AT228" s="246">
        <f t="shared" si="157"/>
        <v>10.11</v>
      </c>
      <c r="AU228" s="251">
        <f t="shared" si="158"/>
        <v>35.6</v>
      </c>
      <c r="AV228" s="245">
        <f t="shared" si="159"/>
        <v>18.64</v>
      </c>
      <c r="AW228" s="246">
        <f t="shared" si="160"/>
        <v>5.0599999999999996</v>
      </c>
      <c r="AX228" s="246">
        <f t="shared" si="161"/>
        <v>9.4</v>
      </c>
      <c r="AY228" s="252">
        <f t="shared" si="162"/>
        <v>33.1</v>
      </c>
      <c r="AZ228" s="249">
        <f t="shared" si="163"/>
        <v>18.64</v>
      </c>
      <c r="BA228" s="56">
        <f t="shared" si="164"/>
        <v>4</v>
      </c>
      <c r="BB228" s="246">
        <f t="shared" si="165"/>
        <v>1.27</v>
      </c>
      <c r="BC228" s="250">
        <f t="shared" si="166"/>
        <v>2.35</v>
      </c>
      <c r="BD228" s="246">
        <f t="shared" si="167"/>
        <v>18.64</v>
      </c>
      <c r="BE228" s="56">
        <v>4</v>
      </c>
      <c r="BF228" s="246">
        <f t="shared" si="168"/>
        <v>1.27</v>
      </c>
      <c r="BG228" s="250">
        <f t="shared" si="169"/>
        <v>2.35</v>
      </c>
      <c r="BH228" s="246">
        <f>INDEX('Mar - Aug'!AG:AG,MATCH(C228,'Mar - Aug'!C:C,0))</f>
        <v>18.09</v>
      </c>
      <c r="BI228" s="56">
        <v>4</v>
      </c>
      <c r="BJ228" s="246">
        <f>INDEX('Mar - Aug'!AK:AK,MATCH($C228,'Mar - Aug'!$C:$C,0))</f>
        <v>1.23</v>
      </c>
      <c r="BK228" s="246">
        <f>INDEX('Mar - Aug'!AL:AL,MATCH($C228,'Mar - Aug'!$C:$C,0))</f>
        <v>2.2799999999999998</v>
      </c>
      <c r="BL228" s="246">
        <f>INDEX('Mar - Aug'!$AG:$AG,MATCH($C228,'Mar - Aug'!$C:$C,0))</f>
        <v>18.09</v>
      </c>
      <c r="BM228" s="56">
        <v>4</v>
      </c>
      <c r="BN228" s="246">
        <f>INDEX('Mar - Aug'!$AK:$AK,MATCH($C228,'Mar - Aug'!$C:$C,0))</f>
        <v>1.23</v>
      </c>
      <c r="BO228" s="246">
        <f>INDEX('Mar - Aug'!$AL:$AL,MATCH($C228,'Mar - Aug'!$C:$C,0))</f>
        <v>2.2799999999999998</v>
      </c>
      <c r="BP228" s="60">
        <f>INDEX(FY2019_ALL_Targets!EB:EB,MATCH('Final Comp Values'!B228,FY2019_ALL_Targets!A:A,0))</f>
        <v>0</v>
      </c>
      <c r="BQ228" s="60">
        <f>+INDEX(FY2019_ALL_Targets!DY:DY,MATCH(B228,FY2019_ALL_Targets!A:A,0))</f>
        <v>1</v>
      </c>
      <c r="BR228" s="60">
        <f>+INDEX(FY2019_ALL_Targets!DZ:DZ,MATCH(B228,FY2019_ALL_Targets!A:A,0))</f>
        <v>1</v>
      </c>
      <c r="BS228" s="283">
        <f>+INDEX(FY2019_ALL_Targets!EA:EA,MATCH(B228,FY2019_ALL_Targets!A:A,0))</f>
        <v>0</v>
      </c>
      <c r="BT228" s="245">
        <f t="shared" si="184"/>
        <v>0</v>
      </c>
      <c r="BU228" s="245">
        <f t="shared" si="185"/>
        <v>1.23</v>
      </c>
      <c r="BV228" s="246">
        <f t="shared" si="186"/>
        <v>2.2799999999999998</v>
      </c>
      <c r="BW228" s="284">
        <f t="shared" si="170"/>
        <v>245413.76502597341</v>
      </c>
      <c r="BX228" s="245">
        <f t="shared" si="171"/>
        <v>29.590000000000003</v>
      </c>
      <c r="BY228" s="246">
        <f t="shared" si="172"/>
        <v>2068886.9820850582</v>
      </c>
      <c r="BZ228" s="285">
        <f t="shared" si="173"/>
        <v>5.8993415812475169E-3</v>
      </c>
      <c r="CA228" s="245">
        <f t="shared" si="174"/>
        <v>240084.51</v>
      </c>
      <c r="CB228" s="286">
        <f t="shared" si="175"/>
        <v>3.43</v>
      </c>
      <c r="CC228" s="268">
        <f t="shared" si="146"/>
        <v>-1.9999999999997353E-2</v>
      </c>
      <c r="CD228" s="267">
        <f t="shared" si="176"/>
        <v>2314451.9607515354</v>
      </c>
      <c r="CE228" s="268">
        <f t="shared" si="177"/>
        <v>2308971.4920850582</v>
      </c>
      <c r="CF228" s="268">
        <f t="shared" si="178"/>
        <v>-7.9999999999998295E-2</v>
      </c>
      <c r="CG228" s="270">
        <f t="shared" si="179"/>
        <v>-5593.8415969824437</v>
      </c>
      <c r="CH228" s="270">
        <f t="shared" si="180"/>
        <v>-5480.4686664771289</v>
      </c>
      <c r="CI228" s="269">
        <f t="shared" si="181"/>
        <v>-113.3729305053148</v>
      </c>
    </row>
    <row r="229" spans="1:87" s="57" customFormat="1" ht="15.75" customHeight="1" x14ac:dyDescent="0.25">
      <c r="A229" s="297">
        <v>1026044</v>
      </c>
      <c r="B229" s="297">
        <v>4815</v>
      </c>
      <c r="C229" s="347">
        <v>675932</v>
      </c>
      <c r="D229" s="219" t="s">
        <v>913</v>
      </c>
      <c r="E229" s="299" t="s">
        <v>599</v>
      </c>
      <c r="F229" s="299" t="s">
        <v>1011</v>
      </c>
      <c r="G229" s="301" t="s">
        <v>915</v>
      </c>
      <c r="H229" s="302" t="s">
        <v>1011</v>
      </c>
      <c r="I229" s="56" t="s">
        <v>35</v>
      </c>
      <c r="J229" s="229" t="s">
        <v>35</v>
      </c>
      <c r="K229" s="229" t="s">
        <v>36</v>
      </c>
      <c r="L229" s="56"/>
      <c r="M229" s="56"/>
      <c r="N229" s="58"/>
      <c r="O229" s="297">
        <v>1026044</v>
      </c>
      <c r="P229" s="303">
        <v>21308</v>
      </c>
      <c r="Q229" s="304">
        <v>41883</v>
      </c>
      <c r="R229" s="304">
        <v>42247</v>
      </c>
      <c r="S229" s="303">
        <f t="shared" si="147"/>
        <v>21308</v>
      </c>
      <c r="T229" s="59"/>
      <c r="U229" s="346">
        <f t="shared" si="182"/>
        <v>2.6306539831975435E-3</v>
      </c>
      <c r="V229" s="345">
        <f t="shared" si="183"/>
        <v>2.0062569833664647E-3</v>
      </c>
      <c r="W229" s="27">
        <v>259104.07695236348</v>
      </c>
      <c r="X229" s="27">
        <v>259104.08</v>
      </c>
      <c r="Y229" s="305">
        <f t="shared" si="148"/>
        <v>510519.48211964406</v>
      </c>
      <c r="Z229" s="53">
        <f t="shared" si="189"/>
        <v>34641.040000000001</v>
      </c>
      <c r="AA229" s="54">
        <f t="shared" si="189"/>
        <v>34641.040000000001</v>
      </c>
      <c r="AB229" s="54">
        <f t="shared" si="189"/>
        <v>34641.040000000001</v>
      </c>
      <c r="AC229" s="54">
        <f t="shared" si="189"/>
        <v>34641.040000000001</v>
      </c>
      <c r="AD229" s="52">
        <f t="shared" si="149"/>
        <v>138564.17000000001</v>
      </c>
      <c r="AE229" s="53">
        <f t="shared" si="190"/>
        <v>64333.37</v>
      </c>
      <c r="AF229" s="53">
        <f t="shared" si="190"/>
        <v>64333.37</v>
      </c>
      <c r="AG229" s="53">
        <f t="shared" si="190"/>
        <v>64333.37</v>
      </c>
      <c r="AH229" s="53">
        <f t="shared" si="190"/>
        <v>64333.37</v>
      </c>
      <c r="AI229" s="52">
        <f t="shared" si="150"/>
        <v>257333.46080591306</v>
      </c>
      <c r="AJ229" s="55">
        <f t="shared" si="151"/>
        <v>906417.11292555719</v>
      </c>
      <c r="AK229" s="219" t="s">
        <v>913</v>
      </c>
      <c r="AL229" s="220">
        <v>61485.26180987338</v>
      </c>
      <c r="AM229" s="242"/>
      <c r="AN229" s="242"/>
      <c r="AO229" s="242">
        <f t="shared" si="152"/>
        <v>548945.67969854199</v>
      </c>
      <c r="AP229" s="243">
        <f t="shared" si="153"/>
        <v>148993.73118279572</v>
      </c>
      <c r="AQ229" s="244">
        <f t="shared" si="154"/>
        <v>276702.64602786349</v>
      </c>
      <c r="AR229" s="245">
        <f t="shared" si="155"/>
        <v>8.93</v>
      </c>
      <c r="AS229" s="246">
        <f t="shared" si="156"/>
        <v>2.42</v>
      </c>
      <c r="AT229" s="246">
        <f t="shared" si="157"/>
        <v>4.5</v>
      </c>
      <c r="AU229" s="251">
        <f t="shared" si="158"/>
        <v>15.85</v>
      </c>
      <c r="AV229" s="245">
        <f t="shared" si="159"/>
        <v>8.3000000000000007</v>
      </c>
      <c r="AW229" s="246">
        <f t="shared" si="160"/>
        <v>2.25</v>
      </c>
      <c r="AX229" s="246">
        <f t="shared" si="161"/>
        <v>4.1900000000000004</v>
      </c>
      <c r="AY229" s="252">
        <f t="shared" si="162"/>
        <v>14.740000000000002</v>
      </c>
      <c r="AZ229" s="249">
        <f t="shared" si="163"/>
        <v>8.3000000000000007</v>
      </c>
      <c r="BA229" s="56">
        <f t="shared" si="164"/>
        <v>4</v>
      </c>
      <c r="BB229" s="246">
        <f t="shared" si="165"/>
        <v>0.56000000000000005</v>
      </c>
      <c r="BC229" s="250">
        <f t="shared" si="166"/>
        <v>1.05</v>
      </c>
      <c r="BD229" s="246">
        <f t="shared" si="167"/>
        <v>8.3000000000000007</v>
      </c>
      <c r="BE229" s="56">
        <v>4</v>
      </c>
      <c r="BF229" s="246">
        <f t="shared" si="168"/>
        <v>0.56000000000000005</v>
      </c>
      <c r="BG229" s="250">
        <f t="shared" si="169"/>
        <v>1.05</v>
      </c>
      <c r="BH229" s="246">
        <f>INDEX('Mar - Aug'!AG:AG,MATCH(C229,'Mar - Aug'!C:C,0))</f>
        <v>8.1300000000000008</v>
      </c>
      <c r="BI229" s="56">
        <v>4</v>
      </c>
      <c r="BJ229" s="246">
        <f>INDEX('Mar - Aug'!AK:AK,MATCH($C229,'Mar - Aug'!$C:$C,0))</f>
        <v>0.55000000000000004</v>
      </c>
      <c r="BK229" s="246">
        <f>INDEX('Mar - Aug'!AL:AL,MATCH($C229,'Mar - Aug'!$C:$C,0))</f>
        <v>1.03</v>
      </c>
      <c r="BL229" s="246">
        <f>INDEX('Mar - Aug'!$AG:$AG,MATCH($C229,'Mar - Aug'!$C:$C,0))</f>
        <v>8.1300000000000008</v>
      </c>
      <c r="BM229" s="56">
        <v>4</v>
      </c>
      <c r="BN229" s="246">
        <f>INDEX('Mar - Aug'!$AK:$AK,MATCH($C229,'Mar - Aug'!$C:$C,0))</f>
        <v>0.55000000000000004</v>
      </c>
      <c r="BO229" s="246">
        <f>INDEX('Mar - Aug'!$AL:$AL,MATCH($C229,'Mar - Aug'!$C:$C,0))</f>
        <v>1.03</v>
      </c>
      <c r="BP229" s="60">
        <f>INDEX(FY2019_ALL_Targets!EB:EB,MATCH('Final Comp Values'!B229,FY2019_ALL_Targets!A:A,0))</f>
        <v>0</v>
      </c>
      <c r="BQ229" s="60">
        <f>+INDEX(FY2019_ALL_Targets!DY:DY,MATCH(B229,FY2019_ALL_Targets!A:A,0))</f>
        <v>1</v>
      </c>
      <c r="BR229" s="60">
        <f>+INDEX(FY2019_ALL_Targets!DZ:DZ,MATCH(B229,FY2019_ALL_Targets!A:A,0))</f>
        <v>1</v>
      </c>
      <c r="BS229" s="283">
        <f>+INDEX(FY2019_ALL_Targets!EA:EA,MATCH(B229,FY2019_ALL_Targets!A:A,0))</f>
        <v>0</v>
      </c>
      <c r="BT229" s="245">
        <f t="shared" si="184"/>
        <v>0</v>
      </c>
      <c r="BU229" s="245">
        <f t="shared" si="185"/>
        <v>0.55000000000000004</v>
      </c>
      <c r="BV229" s="246">
        <f t="shared" si="186"/>
        <v>1.03</v>
      </c>
      <c r="BW229" s="284">
        <f t="shared" si="170"/>
        <v>97146.713659599947</v>
      </c>
      <c r="BX229" s="245">
        <f t="shared" si="171"/>
        <v>13.160000000000002</v>
      </c>
      <c r="BY229" s="246">
        <f t="shared" si="172"/>
        <v>809146.04541793384</v>
      </c>
      <c r="BZ229" s="285">
        <f t="shared" si="173"/>
        <v>2.3072448869223727E-3</v>
      </c>
      <c r="CA229" s="245">
        <f t="shared" si="174"/>
        <v>93897.56</v>
      </c>
      <c r="CB229" s="286">
        <f t="shared" si="175"/>
        <v>1.53</v>
      </c>
      <c r="CC229" s="268">
        <f t="shared" si="146"/>
        <v>0</v>
      </c>
      <c r="CD229" s="267">
        <f t="shared" si="176"/>
        <v>906417.11292555719</v>
      </c>
      <c r="CE229" s="268">
        <f t="shared" si="177"/>
        <v>903043.60541793378</v>
      </c>
      <c r="CF229" s="268">
        <f t="shared" si="178"/>
        <v>-5.0000000000000711E-2</v>
      </c>
      <c r="CG229" s="270">
        <f t="shared" si="179"/>
        <v>-3074.6849149442673</v>
      </c>
      <c r="CH229" s="270">
        <f t="shared" si="180"/>
        <v>-3373.5075076234061</v>
      </c>
      <c r="CI229" s="269">
        <f t="shared" si="181"/>
        <v>298.82259267913878</v>
      </c>
    </row>
    <row r="230" spans="1:87" s="57" customFormat="1" ht="15.75" customHeight="1" x14ac:dyDescent="0.25">
      <c r="A230" s="297">
        <v>1026241</v>
      </c>
      <c r="B230" s="297">
        <v>4817</v>
      </c>
      <c r="C230" s="347">
        <v>675554</v>
      </c>
      <c r="D230" s="219" t="s">
        <v>939</v>
      </c>
      <c r="E230" s="299" t="s">
        <v>601</v>
      </c>
      <c r="F230" s="299" t="s">
        <v>994</v>
      </c>
      <c r="G230" s="301" t="s">
        <v>915</v>
      </c>
      <c r="H230" s="302" t="s">
        <v>994</v>
      </c>
      <c r="I230" s="56" t="s">
        <v>35</v>
      </c>
      <c r="J230" s="229" t="s">
        <v>35</v>
      </c>
      <c r="K230" s="229" t="s">
        <v>35</v>
      </c>
      <c r="L230" s="56"/>
      <c r="M230" s="56"/>
      <c r="N230" s="58"/>
      <c r="O230" s="297">
        <v>1026241</v>
      </c>
      <c r="P230" s="303">
        <v>9233</v>
      </c>
      <c r="Q230" s="304">
        <v>41883</v>
      </c>
      <c r="R230" s="304">
        <v>42247</v>
      </c>
      <c r="S230" s="303">
        <f t="shared" si="147"/>
        <v>9233</v>
      </c>
      <c r="T230" s="59"/>
      <c r="U230" s="346">
        <f t="shared" si="182"/>
        <v>1.1398924454131274E-3</v>
      </c>
      <c r="V230" s="345">
        <f t="shared" si="183"/>
        <v>8.6933408707633619E-4</v>
      </c>
      <c r="W230" s="27">
        <v>112272.75873205235</v>
      </c>
      <c r="X230" s="27">
        <v>112272.75873205235</v>
      </c>
      <c r="Y230" s="305">
        <f t="shared" si="148"/>
        <v>221213.92802753302</v>
      </c>
      <c r="Z230" s="53">
        <f t="shared" si="189"/>
        <v>15010.36</v>
      </c>
      <c r="AA230" s="54">
        <f t="shared" si="189"/>
        <v>15010.36</v>
      </c>
      <c r="AB230" s="54">
        <f t="shared" si="189"/>
        <v>15010.36</v>
      </c>
      <c r="AC230" s="54">
        <f t="shared" si="189"/>
        <v>15010.36</v>
      </c>
      <c r="AD230" s="52">
        <f t="shared" si="149"/>
        <v>60041.440000000002</v>
      </c>
      <c r="AE230" s="53">
        <f t="shared" si="190"/>
        <v>27876.38</v>
      </c>
      <c r="AF230" s="53">
        <f t="shared" si="190"/>
        <v>27876.38</v>
      </c>
      <c r="AG230" s="53">
        <f t="shared" si="190"/>
        <v>27876.38</v>
      </c>
      <c r="AH230" s="53">
        <f t="shared" si="190"/>
        <v>27876.38</v>
      </c>
      <c r="AI230" s="52">
        <f t="shared" si="150"/>
        <v>111505.5304871877</v>
      </c>
      <c r="AJ230" s="55">
        <f t="shared" si="151"/>
        <v>392760.89851472073</v>
      </c>
      <c r="AK230" s="219" t="s">
        <v>939</v>
      </c>
      <c r="AL230" s="220">
        <v>78822.574549228506</v>
      </c>
      <c r="AM230" s="242"/>
      <c r="AN230" s="242"/>
      <c r="AO230" s="242">
        <f t="shared" si="152"/>
        <v>237864.43873928284</v>
      </c>
      <c r="AP230" s="243">
        <f t="shared" si="153"/>
        <v>64560.688172043017</v>
      </c>
      <c r="AQ230" s="244">
        <f t="shared" si="154"/>
        <v>119898.41987869646</v>
      </c>
      <c r="AR230" s="245">
        <f t="shared" si="155"/>
        <v>3.02</v>
      </c>
      <c r="AS230" s="246">
        <f t="shared" si="156"/>
        <v>0.82</v>
      </c>
      <c r="AT230" s="246">
        <f t="shared" si="157"/>
        <v>1.52</v>
      </c>
      <c r="AU230" s="251">
        <f t="shared" si="158"/>
        <v>5.3599999999999994</v>
      </c>
      <c r="AV230" s="245">
        <f t="shared" si="159"/>
        <v>2.81</v>
      </c>
      <c r="AW230" s="246">
        <f t="shared" si="160"/>
        <v>0.76</v>
      </c>
      <c r="AX230" s="246">
        <f t="shared" si="161"/>
        <v>1.41</v>
      </c>
      <c r="AY230" s="252">
        <f t="shared" si="162"/>
        <v>4.9800000000000004</v>
      </c>
      <c r="AZ230" s="249">
        <f t="shared" si="163"/>
        <v>2.81</v>
      </c>
      <c r="BA230" s="56">
        <f t="shared" si="164"/>
        <v>4</v>
      </c>
      <c r="BB230" s="246">
        <f t="shared" si="165"/>
        <v>0.19</v>
      </c>
      <c r="BC230" s="250">
        <f t="shared" si="166"/>
        <v>0.35</v>
      </c>
      <c r="BD230" s="246">
        <f t="shared" si="167"/>
        <v>2.81</v>
      </c>
      <c r="BE230" s="56">
        <v>4</v>
      </c>
      <c r="BF230" s="246">
        <f t="shared" si="168"/>
        <v>0.19</v>
      </c>
      <c r="BG230" s="250">
        <f t="shared" si="169"/>
        <v>0.35</v>
      </c>
      <c r="BH230" s="246">
        <f>INDEX('Mar - Aug'!AG:AG,MATCH(C230,'Mar - Aug'!C:C,0))</f>
        <v>2.91</v>
      </c>
      <c r="BI230" s="56">
        <v>4</v>
      </c>
      <c r="BJ230" s="246">
        <f>INDEX('Mar - Aug'!AK:AK,MATCH($C230,'Mar - Aug'!$C:$C,0))</f>
        <v>0.2</v>
      </c>
      <c r="BK230" s="246">
        <f>INDEX('Mar - Aug'!AL:AL,MATCH($C230,'Mar - Aug'!$C:$C,0))</f>
        <v>0.37</v>
      </c>
      <c r="BL230" s="246">
        <f>INDEX('Mar - Aug'!$AG:$AG,MATCH($C230,'Mar - Aug'!$C:$C,0))</f>
        <v>2.91</v>
      </c>
      <c r="BM230" s="56">
        <v>4</v>
      </c>
      <c r="BN230" s="246">
        <f>INDEX('Mar - Aug'!$AK:$AK,MATCH($C230,'Mar - Aug'!$C:$C,0))</f>
        <v>0.2</v>
      </c>
      <c r="BO230" s="246">
        <f>INDEX('Mar - Aug'!$AL:$AL,MATCH($C230,'Mar - Aug'!$C:$C,0))</f>
        <v>0.37</v>
      </c>
      <c r="BP230" s="60">
        <f>INDEX(FY2019_ALL_Targets!EB:EB,MATCH('Final Comp Values'!B230,FY2019_ALL_Targets!A:A,0))</f>
        <v>0</v>
      </c>
      <c r="BQ230" s="60">
        <f>+INDEX(FY2019_ALL_Targets!DY:DY,MATCH(B230,FY2019_ALL_Targets!A:A,0))</f>
        <v>2</v>
      </c>
      <c r="BR230" s="60">
        <f>+INDEX(FY2019_ALL_Targets!DZ:DZ,MATCH(B230,FY2019_ALL_Targets!A:A,0))</f>
        <v>2</v>
      </c>
      <c r="BS230" s="283">
        <f>+INDEX(FY2019_ALL_Targets!EA:EA,MATCH(B230,FY2019_ALL_Targets!A:A,0))</f>
        <v>0</v>
      </c>
      <c r="BT230" s="245">
        <f t="shared" si="184"/>
        <v>0</v>
      </c>
      <c r="BU230" s="245">
        <f t="shared" si="185"/>
        <v>0.4</v>
      </c>
      <c r="BV230" s="246">
        <f t="shared" si="186"/>
        <v>0.74</v>
      </c>
      <c r="BW230" s="284">
        <f t="shared" si="170"/>
        <v>89857.7349861205</v>
      </c>
      <c r="BX230" s="245">
        <f t="shared" si="171"/>
        <v>3.8400000000000003</v>
      </c>
      <c r="BY230" s="246">
        <f t="shared" si="172"/>
        <v>302678.68626903748</v>
      </c>
      <c r="BZ230" s="285">
        <f t="shared" si="173"/>
        <v>8.6307515834661147E-4</v>
      </c>
      <c r="CA230" s="245">
        <f t="shared" si="174"/>
        <v>35124.42</v>
      </c>
      <c r="CB230" s="286">
        <f t="shared" si="175"/>
        <v>0.45</v>
      </c>
      <c r="CC230" s="268">
        <f t="shared" si="146"/>
        <v>1.0000000000000397E-2</v>
      </c>
      <c r="CD230" s="267">
        <f t="shared" si="176"/>
        <v>392760.89851472073</v>
      </c>
      <c r="CE230" s="268">
        <f t="shared" si="177"/>
        <v>337803.10626903747</v>
      </c>
      <c r="CF230" s="268">
        <f t="shared" si="178"/>
        <v>-0.69000000000000039</v>
      </c>
      <c r="CG230" s="270">
        <f t="shared" si="179"/>
        <v>-54418.678709870968</v>
      </c>
      <c r="CH230" s="270">
        <f t="shared" si="180"/>
        <v>-54957.79224568326</v>
      </c>
      <c r="CI230" s="269">
        <f t="shared" si="181"/>
        <v>539.11353581229196</v>
      </c>
    </row>
    <row r="231" spans="1:87" s="57" customFormat="1" ht="15.75" customHeight="1" x14ac:dyDescent="0.25">
      <c r="A231" s="297">
        <v>1013398</v>
      </c>
      <c r="B231" s="297">
        <v>4818</v>
      </c>
      <c r="C231" s="347">
        <v>455838</v>
      </c>
      <c r="D231" s="219" t="s">
        <v>935</v>
      </c>
      <c r="E231" s="299" t="s">
        <v>2868</v>
      </c>
      <c r="F231" s="299" t="s">
        <v>2869</v>
      </c>
      <c r="G231" s="301" t="s">
        <v>1021</v>
      </c>
      <c r="H231" s="302" t="s">
        <v>917</v>
      </c>
      <c r="I231" s="56" t="s">
        <v>35</v>
      </c>
      <c r="J231" s="229" t="s">
        <v>36</v>
      </c>
      <c r="K231" s="229" t="s">
        <v>35</v>
      </c>
      <c r="L231" s="56"/>
      <c r="M231" s="56"/>
      <c r="N231" s="58"/>
      <c r="O231" s="297">
        <v>1013398</v>
      </c>
      <c r="P231" s="303">
        <v>17184</v>
      </c>
      <c r="Q231" s="304">
        <v>41883</v>
      </c>
      <c r="R231" s="304">
        <v>42247</v>
      </c>
      <c r="S231" s="303">
        <f t="shared" si="147"/>
        <v>17184</v>
      </c>
      <c r="T231" s="59"/>
      <c r="U231" s="346" t="str">
        <f t="shared" si="182"/>
        <v/>
      </c>
      <c r="V231" s="345">
        <f t="shared" si="183"/>
        <v>1.6179613291800888E-3</v>
      </c>
      <c r="W231" s="27">
        <v>0</v>
      </c>
      <c r="X231" s="27">
        <v>0</v>
      </c>
      <c r="Y231" s="305">
        <f t="shared" si="148"/>
        <v>0</v>
      </c>
      <c r="Z231" s="53">
        <f t="shared" si="189"/>
        <v>27936.54</v>
      </c>
      <c r="AA231" s="54">
        <f t="shared" si="189"/>
        <v>27936.54</v>
      </c>
      <c r="AB231" s="54">
        <f t="shared" si="189"/>
        <v>27936.54</v>
      </c>
      <c r="AC231" s="54">
        <f t="shared" si="189"/>
        <v>27936.54</v>
      </c>
      <c r="AD231" s="52">
        <f t="shared" si="149"/>
        <v>111746.14</v>
      </c>
      <c r="AE231" s="53">
        <f t="shared" si="190"/>
        <v>51882.14</v>
      </c>
      <c r="AF231" s="53">
        <f t="shared" si="190"/>
        <v>51882.14</v>
      </c>
      <c r="AG231" s="53">
        <f t="shared" si="190"/>
        <v>51882.14</v>
      </c>
      <c r="AH231" s="53">
        <f t="shared" si="190"/>
        <v>51882.14</v>
      </c>
      <c r="AI231" s="52">
        <f t="shared" si="150"/>
        <v>207528.54282376621</v>
      </c>
      <c r="AJ231" s="55">
        <f t="shared" si="151"/>
        <v>319274.6828237662</v>
      </c>
      <c r="AK231" s="219" t="s">
        <v>935</v>
      </c>
      <c r="AL231" s="220">
        <v>25729.853211771773</v>
      </c>
      <c r="AM231" s="242"/>
      <c r="AN231" s="242"/>
      <c r="AO231" s="242">
        <f t="shared" si="152"/>
        <v>0</v>
      </c>
      <c r="AP231" s="243">
        <f t="shared" si="153"/>
        <v>120157.13978494624</v>
      </c>
      <c r="AQ231" s="244">
        <f t="shared" si="154"/>
        <v>223148.97077824327</v>
      </c>
      <c r="AR231" s="245">
        <f t="shared" si="155"/>
        <v>0</v>
      </c>
      <c r="AS231" s="246">
        <f t="shared" si="156"/>
        <v>4.67</v>
      </c>
      <c r="AT231" s="246">
        <f t="shared" si="157"/>
        <v>8.67</v>
      </c>
      <c r="AU231" s="251">
        <f t="shared" si="158"/>
        <v>13.34</v>
      </c>
      <c r="AV231" s="245">
        <f t="shared" si="159"/>
        <v>0</v>
      </c>
      <c r="AW231" s="246">
        <f t="shared" si="160"/>
        <v>4.34</v>
      </c>
      <c r="AX231" s="246">
        <f t="shared" si="161"/>
        <v>8.07</v>
      </c>
      <c r="AY231" s="252">
        <f t="shared" si="162"/>
        <v>12.41</v>
      </c>
      <c r="AZ231" s="249">
        <f t="shared" si="163"/>
        <v>0</v>
      </c>
      <c r="BA231" s="56">
        <f t="shared" si="164"/>
        <v>4</v>
      </c>
      <c r="BB231" s="246">
        <f t="shared" si="165"/>
        <v>1.0900000000000001</v>
      </c>
      <c r="BC231" s="250">
        <f t="shared" si="166"/>
        <v>2.02</v>
      </c>
      <c r="BD231" s="246">
        <f t="shared" si="167"/>
        <v>0</v>
      </c>
      <c r="BE231" s="56">
        <v>4</v>
      </c>
      <c r="BF231" s="246">
        <f t="shared" si="168"/>
        <v>1.0900000000000001</v>
      </c>
      <c r="BG231" s="250">
        <f t="shared" si="169"/>
        <v>2.02</v>
      </c>
      <c r="BH231" s="246">
        <f>INDEX('Mar - Aug'!AG:AG,MATCH(C231,'Mar - Aug'!C:C,0))</f>
        <v>0</v>
      </c>
      <c r="BI231" s="56">
        <v>4</v>
      </c>
      <c r="BJ231" s="246">
        <f>INDEX('Mar - Aug'!AK:AK,MATCH($C231,'Mar - Aug'!$C:$C,0))</f>
        <v>1.04</v>
      </c>
      <c r="BK231" s="246">
        <f>INDEX('Mar - Aug'!AL:AL,MATCH($C231,'Mar - Aug'!$C:$C,0))</f>
        <v>1.93</v>
      </c>
      <c r="BL231" s="246">
        <f>INDEX('Mar - Aug'!$AG:$AG,MATCH($C231,'Mar - Aug'!$C:$C,0))</f>
        <v>0</v>
      </c>
      <c r="BM231" s="56">
        <v>4</v>
      </c>
      <c r="BN231" s="246">
        <f>INDEX('Mar - Aug'!$AK:$AK,MATCH($C231,'Mar - Aug'!$C:$C,0))</f>
        <v>1.04</v>
      </c>
      <c r="BO231" s="246">
        <f>INDEX('Mar - Aug'!$AL:$AL,MATCH($C231,'Mar - Aug'!$C:$C,0))</f>
        <v>1.93</v>
      </c>
      <c r="BP231" s="60">
        <f>INDEX(FY2019_ALL_Targets!EB:EB,MATCH('Final Comp Values'!B231,FY2019_ALL_Targets!A:A,0))</f>
        <v>3</v>
      </c>
      <c r="BQ231" s="60">
        <f>+INDEX(FY2019_ALL_Targets!DY:DY,MATCH(B231,FY2019_ALL_Targets!A:A,0))</f>
        <v>0</v>
      </c>
      <c r="BR231" s="60">
        <f>+INDEX(FY2019_ALL_Targets!DZ:DZ,MATCH(B231,FY2019_ALL_Targets!A:A,0))</f>
        <v>0</v>
      </c>
      <c r="BS231" s="283">
        <f>+INDEX(FY2019_ALL_Targets!EA:EA,MATCH(B231,FY2019_ALL_Targets!A:A,0))</f>
        <v>0</v>
      </c>
      <c r="BT231" s="245">
        <f t="shared" si="184"/>
        <v>0</v>
      </c>
      <c r="BU231" s="245">
        <f t="shared" si="185"/>
        <v>0</v>
      </c>
      <c r="BV231" s="246">
        <f t="shared" si="186"/>
        <v>0</v>
      </c>
      <c r="BW231" s="284">
        <f t="shared" si="170"/>
        <v>0</v>
      </c>
      <c r="BX231" s="245">
        <f t="shared" si="171"/>
        <v>12.41</v>
      </c>
      <c r="BY231" s="246">
        <f t="shared" si="172"/>
        <v>319307.47835808771</v>
      </c>
      <c r="BZ231" s="285">
        <f t="shared" si="173"/>
        <v>9.1049143843649244E-4</v>
      </c>
      <c r="CA231" s="245">
        <f t="shared" si="174"/>
        <v>37054.120000000003</v>
      </c>
      <c r="CB231" s="286">
        <f t="shared" si="175"/>
        <v>1.44</v>
      </c>
      <c r="CC231" s="268">
        <f t="shared" si="146"/>
        <v>-2.9999999999998694E-2</v>
      </c>
      <c r="CD231" s="267">
        <f t="shared" si="176"/>
        <v>319274.6828237662</v>
      </c>
      <c r="CE231" s="268">
        <f t="shared" si="177"/>
        <v>356361.59835808771</v>
      </c>
      <c r="CF231" s="268">
        <f t="shared" si="178"/>
        <v>1.4399999999999995</v>
      </c>
      <c r="CG231" s="270">
        <f t="shared" si="179"/>
        <v>37047.183180195258</v>
      </c>
      <c r="CH231" s="270">
        <f t="shared" si="180"/>
        <v>37086.91553432151</v>
      </c>
      <c r="CI231" s="269">
        <f t="shared" si="181"/>
        <v>-39.732354126252176</v>
      </c>
    </row>
    <row r="232" spans="1:87" s="57" customFormat="1" ht="15.75" customHeight="1" x14ac:dyDescent="0.25">
      <c r="A232" s="297">
        <v>1014494</v>
      </c>
      <c r="B232" s="297">
        <v>4823</v>
      </c>
      <c r="C232" s="347">
        <v>675231</v>
      </c>
      <c r="D232" s="219" t="s">
        <v>930</v>
      </c>
      <c r="E232" s="299" t="s">
        <v>2898</v>
      </c>
      <c r="F232" s="299" t="s">
        <v>2898</v>
      </c>
      <c r="G232" s="301" t="s">
        <v>1021</v>
      </c>
      <c r="H232" s="302"/>
      <c r="I232" s="56" t="s">
        <v>35</v>
      </c>
      <c r="J232" s="229" t="s">
        <v>36</v>
      </c>
      <c r="K232" s="229" t="s">
        <v>35</v>
      </c>
      <c r="L232" s="56"/>
      <c r="M232" s="56"/>
      <c r="N232" s="58"/>
      <c r="O232" s="297">
        <v>1014494</v>
      </c>
      <c r="P232" s="303">
        <v>28863</v>
      </c>
      <c r="Q232" s="304">
        <v>41883</v>
      </c>
      <c r="R232" s="304">
        <v>42247</v>
      </c>
      <c r="S232" s="303">
        <f t="shared" si="147"/>
        <v>28863</v>
      </c>
      <c r="T232" s="59"/>
      <c r="U232" s="346" t="str">
        <f t="shared" si="182"/>
        <v/>
      </c>
      <c r="V232" s="345">
        <f t="shared" si="183"/>
        <v>2.7175988037782184E-3</v>
      </c>
      <c r="W232" s="27">
        <v>0</v>
      </c>
      <c r="X232" s="27">
        <v>0</v>
      </c>
      <c r="Y232" s="305">
        <f t="shared" si="148"/>
        <v>0</v>
      </c>
      <c r="Z232" s="53">
        <f t="shared" si="189"/>
        <v>46923.43</v>
      </c>
      <c r="AA232" s="54">
        <f t="shared" si="189"/>
        <v>46923.43</v>
      </c>
      <c r="AB232" s="54">
        <f t="shared" si="189"/>
        <v>46923.43</v>
      </c>
      <c r="AC232" s="54">
        <f t="shared" si="189"/>
        <v>46923.43</v>
      </c>
      <c r="AD232" s="52">
        <f t="shared" si="149"/>
        <v>187693.71</v>
      </c>
      <c r="AE232" s="53">
        <f t="shared" si="190"/>
        <v>87143.51</v>
      </c>
      <c r="AF232" s="53">
        <f t="shared" si="190"/>
        <v>87143.51</v>
      </c>
      <c r="AG232" s="53">
        <f t="shared" si="190"/>
        <v>87143.51</v>
      </c>
      <c r="AH232" s="53">
        <f t="shared" si="190"/>
        <v>87143.51</v>
      </c>
      <c r="AI232" s="52">
        <f t="shared" si="150"/>
        <v>348574.04163887131</v>
      </c>
      <c r="AJ232" s="55">
        <f t="shared" si="151"/>
        <v>536267.75163887127</v>
      </c>
      <c r="AK232" s="219" t="s">
        <v>930</v>
      </c>
      <c r="AL232" s="220">
        <v>95853.985850633719</v>
      </c>
      <c r="AM232" s="242"/>
      <c r="AN232" s="242"/>
      <c r="AO232" s="242">
        <f t="shared" si="152"/>
        <v>0</v>
      </c>
      <c r="AP232" s="243">
        <f t="shared" si="153"/>
        <v>201821.19354838709</v>
      </c>
      <c r="AQ232" s="244">
        <f t="shared" si="154"/>
        <v>374810.79746115196</v>
      </c>
      <c r="AR232" s="245">
        <f t="shared" si="155"/>
        <v>0</v>
      </c>
      <c r="AS232" s="246">
        <f t="shared" si="156"/>
        <v>2.11</v>
      </c>
      <c r="AT232" s="246">
        <f t="shared" si="157"/>
        <v>3.91</v>
      </c>
      <c r="AU232" s="251">
        <f t="shared" si="158"/>
        <v>6.02</v>
      </c>
      <c r="AV232" s="245">
        <f t="shared" si="159"/>
        <v>0</v>
      </c>
      <c r="AW232" s="246">
        <f t="shared" si="160"/>
        <v>1.96</v>
      </c>
      <c r="AX232" s="246">
        <f t="shared" si="161"/>
        <v>3.64</v>
      </c>
      <c r="AY232" s="252">
        <f t="shared" si="162"/>
        <v>5.6</v>
      </c>
      <c r="AZ232" s="249">
        <f t="shared" si="163"/>
        <v>0</v>
      </c>
      <c r="BA232" s="56">
        <f t="shared" si="164"/>
        <v>4</v>
      </c>
      <c r="BB232" s="246">
        <f t="shared" si="165"/>
        <v>0.49</v>
      </c>
      <c r="BC232" s="250">
        <f t="shared" si="166"/>
        <v>0.91</v>
      </c>
      <c r="BD232" s="246">
        <f t="shared" si="167"/>
        <v>0</v>
      </c>
      <c r="BE232" s="56">
        <v>4</v>
      </c>
      <c r="BF232" s="246">
        <f t="shared" si="168"/>
        <v>0.49</v>
      </c>
      <c r="BG232" s="250">
        <f t="shared" si="169"/>
        <v>0.91</v>
      </c>
      <c r="BH232" s="246">
        <f>INDEX('Mar - Aug'!AG:AG,MATCH(C232,'Mar - Aug'!C:C,0))</f>
        <v>0</v>
      </c>
      <c r="BI232" s="56">
        <v>4</v>
      </c>
      <c r="BJ232" s="246">
        <f>INDEX('Mar - Aug'!AK:AK,MATCH($C232,'Mar - Aug'!$C:$C,0))</f>
        <v>0.49</v>
      </c>
      <c r="BK232" s="246">
        <f>INDEX('Mar - Aug'!AL:AL,MATCH($C232,'Mar - Aug'!$C:$C,0))</f>
        <v>0.9</v>
      </c>
      <c r="BL232" s="246">
        <f>INDEX('Mar - Aug'!$AG:$AG,MATCH($C232,'Mar - Aug'!$C:$C,0))</f>
        <v>0</v>
      </c>
      <c r="BM232" s="56">
        <v>4</v>
      </c>
      <c r="BN232" s="246">
        <f>INDEX('Mar - Aug'!$AK:$AK,MATCH($C232,'Mar - Aug'!$C:$C,0))</f>
        <v>0.49</v>
      </c>
      <c r="BO232" s="246">
        <f>INDEX('Mar - Aug'!$AL:$AL,MATCH($C232,'Mar - Aug'!$C:$C,0))</f>
        <v>0.9</v>
      </c>
      <c r="BP232" s="60">
        <f>INDEX(FY2019_ALL_Targets!EB:EB,MATCH('Final Comp Values'!B232,FY2019_ALL_Targets!A:A,0))</f>
        <v>3</v>
      </c>
      <c r="BQ232" s="60">
        <f>+INDEX(FY2019_ALL_Targets!DY:DY,MATCH(B232,FY2019_ALL_Targets!A:A,0))</f>
        <v>2</v>
      </c>
      <c r="BR232" s="60">
        <f>+INDEX(FY2019_ALL_Targets!DZ:DZ,MATCH(B232,FY2019_ALL_Targets!A:A,0))</f>
        <v>2</v>
      </c>
      <c r="BS232" s="283">
        <f>+INDEX(FY2019_ALL_Targets!EA:EA,MATCH(B232,FY2019_ALL_Targets!A:A,0))</f>
        <v>0</v>
      </c>
      <c r="BT232" s="245">
        <f t="shared" si="184"/>
        <v>0</v>
      </c>
      <c r="BU232" s="245">
        <f t="shared" si="185"/>
        <v>0.98</v>
      </c>
      <c r="BV232" s="246">
        <f t="shared" si="186"/>
        <v>1.8</v>
      </c>
      <c r="BW232" s="284">
        <f t="shared" si="170"/>
        <v>266474.08066476177</v>
      </c>
      <c r="BX232" s="245">
        <f t="shared" si="171"/>
        <v>2.8199999999999994</v>
      </c>
      <c r="BY232" s="246">
        <f t="shared" si="172"/>
        <v>270308.24009878701</v>
      </c>
      <c r="BZ232" s="285">
        <f t="shared" si="173"/>
        <v>7.7077223375513078E-4</v>
      </c>
      <c r="CA232" s="245">
        <f t="shared" si="174"/>
        <v>31367.99</v>
      </c>
      <c r="CB232" s="286">
        <f t="shared" si="175"/>
        <v>0.33</v>
      </c>
      <c r="CC232" s="268">
        <f t="shared" si="146"/>
        <v>-1.4432899320127035E-15</v>
      </c>
      <c r="CD232" s="267">
        <f t="shared" si="176"/>
        <v>536267.75163887127</v>
      </c>
      <c r="CE232" s="268">
        <f t="shared" si="177"/>
        <v>301676.230098787</v>
      </c>
      <c r="CF232" s="268">
        <f t="shared" si="178"/>
        <v>-2.4500000000000002</v>
      </c>
      <c r="CG232" s="270">
        <f t="shared" si="179"/>
        <v>-234617.14134200622</v>
      </c>
      <c r="CH232" s="270">
        <f t="shared" si="180"/>
        <v>-234591.52154008427</v>
      </c>
      <c r="CI232" s="269">
        <f t="shared" si="181"/>
        <v>-25.6198019219446</v>
      </c>
    </row>
    <row r="233" spans="1:87" s="57" customFormat="1" ht="15.75" customHeight="1" x14ac:dyDescent="0.25">
      <c r="A233" s="297">
        <v>1028648</v>
      </c>
      <c r="B233" s="297">
        <v>4831</v>
      </c>
      <c r="C233" s="347">
        <v>676298</v>
      </c>
      <c r="D233" s="219" t="s">
        <v>930</v>
      </c>
      <c r="E233" s="299" t="s">
        <v>220</v>
      </c>
      <c r="F233" s="299" t="s">
        <v>2817</v>
      </c>
      <c r="G233" s="301" t="s">
        <v>915</v>
      </c>
      <c r="H233" s="302" t="s">
        <v>995</v>
      </c>
      <c r="I233" s="56" t="s">
        <v>35</v>
      </c>
      <c r="J233" s="229" t="s">
        <v>36</v>
      </c>
      <c r="K233" s="229" t="s">
        <v>35</v>
      </c>
      <c r="L233" s="56"/>
      <c r="M233" s="56"/>
      <c r="N233" s="58"/>
      <c r="O233" s="297">
        <v>483101</v>
      </c>
      <c r="P233" s="303">
        <v>2425</v>
      </c>
      <c r="Q233" s="304">
        <v>42005</v>
      </c>
      <c r="R233" s="304">
        <v>42369</v>
      </c>
      <c r="S233" s="303">
        <f t="shared" si="147"/>
        <v>2425</v>
      </c>
      <c r="T233" s="59"/>
      <c r="U233" s="346">
        <f t="shared" si="182"/>
        <v>2.9938689268134232E-4</v>
      </c>
      <c r="V233" s="345">
        <f t="shared" si="183"/>
        <v>2.2832613031085401E-4</v>
      </c>
      <c r="W233" s="27">
        <v>29487.863074886493</v>
      </c>
      <c r="X233" s="27">
        <v>29488</v>
      </c>
      <c r="Y233" s="305">
        <f t="shared" si="148"/>
        <v>58100.701339409454</v>
      </c>
      <c r="Z233" s="53">
        <f t="shared" si="189"/>
        <v>3942.4</v>
      </c>
      <c r="AA233" s="54">
        <f t="shared" si="189"/>
        <v>3942.4</v>
      </c>
      <c r="AB233" s="54">
        <f t="shared" si="189"/>
        <v>3942.4</v>
      </c>
      <c r="AC233" s="54">
        <f t="shared" si="189"/>
        <v>3942.4</v>
      </c>
      <c r="AD233" s="52">
        <f t="shared" si="149"/>
        <v>15769.58</v>
      </c>
      <c r="AE233" s="53">
        <f t="shared" si="190"/>
        <v>7321.59</v>
      </c>
      <c r="AF233" s="53">
        <f t="shared" si="190"/>
        <v>7321.59</v>
      </c>
      <c r="AG233" s="53">
        <f t="shared" si="190"/>
        <v>7321.59</v>
      </c>
      <c r="AH233" s="53">
        <f t="shared" si="190"/>
        <v>7321.59</v>
      </c>
      <c r="AI233" s="52">
        <f t="shared" si="150"/>
        <v>29286.35453605872</v>
      </c>
      <c r="AJ233" s="55">
        <f t="shared" si="151"/>
        <v>103156.63587546817</v>
      </c>
      <c r="AK233" s="219" t="s">
        <v>930</v>
      </c>
      <c r="AL233" s="220">
        <v>95853.985850633719</v>
      </c>
      <c r="AM233" s="242"/>
      <c r="AN233" s="242"/>
      <c r="AO233" s="242">
        <f t="shared" si="152"/>
        <v>62473.872407967159</v>
      </c>
      <c r="AP233" s="243">
        <f t="shared" si="153"/>
        <v>16956.537634408603</v>
      </c>
      <c r="AQ233" s="244">
        <f t="shared" si="154"/>
        <v>31490.70380221368</v>
      </c>
      <c r="AR233" s="245">
        <f t="shared" si="155"/>
        <v>0.65</v>
      </c>
      <c r="AS233" s="246">
        <f t="shared" si="156"/>
        <v>0.18</v>
      </c>
      <c r="AT233" s="246">
        <f t="shared" si="157"/>
        <v>0.33</v>
      </c>
      <c r="AU233" s="251">
        <f t="shared" si="158"/>
        <v>1.1600000000000001</v>
      </c>
      <c r="AV233" s="245">
        <f t="shared" si="159"/>
        <v>0.61</v>
      </c>
      <c r="AW233" s="246">
        <f t="shared" si="160"/>
        <v>0.16</v>
      </c>
      <c r="AX233" s="246">
        <f t="shared" si="161"/>
        <v>0.31</v>
      </c>
      <c r="AY233" s="252">
        <f t="shared" si="162"/>
        <v>1.08</v>
      </c>
      <c r="AZ233" s="249">
        <f t="shared" si="163"/>
        <v>0.61</v>
      </c>
      <c r="BA233" s="56">
        <f t="shared" si="164"/>
        <v>4</v>
      </c>
      <c r="BB233" s="246">
        <f t="shared" si="165"/>
        <v>0.04</v>
      </c>
      <c r="BC233" s="250">
        <f t="shared" si="166"/>
        <v>0.08</v>
      </c>
      <c r="BD233" s="246">
        <f t="shared" si="167"/>
        <v>0.61</v>
      </c>
      <c r="BE233" s="56">
        <v>4</v>
      </c>
      <c r="BF233" s="246">
        <f t="shared" si="168"/>
        <v>0.04</v>
      </c>
      <c r="BG233" s="250">
        <f t="shared" si="169"/>
        <v>0.08</v>
      </c>
      <c r="BH233" s="246">
        <f>INDEX('Mar - Aug'!AG:AG,MATCH(C233,'Mar - Aug'!C:C,0))</f>
        <v>0.6</v>
      </c>
      <c r="BI233" s="56">
        <v>4</v>
      </c>
      <c r="BJ233" s="246">
        <f>INDEX('Mar - Aug'!AK:AK,MATCH($C233,'Mar - Aug'!$C:$C,0))</f>
        <v>0.04</v>
      </c>
      <c r="BK233" s="246">
        <f>INDEX('Mar - Aug'!AL:AL,MATCH($C233,'Mar - Aug'!$C:$C,0))</f>
        <v>0.08</v>
      </c>
      <c r="BL233" s="246">
        <f>INDEX('Mar - Aug'!$AG:$AG,MATCH($C233,'Mar - Aug'!$C:$C,0))</f>
        <v>0.6</v>
      </c>
      <c r="BM233" s="56">
        <v>4</v>
      </c>
      <c r="BN233" s="246">
        <f>INDEX('Mar - Aug'!$AK:$AK,MATCH($C233,'Mar - Aug'!$C:$C,0))</f>
        <v>0.04</v>
      </c>
      <c r="BO233" s="246">
        <f>INDEX('Mar - Aug'!$AL:$AL,MATCH($C233,'Mar - Aug'!$C:$C,0))</f>
        <v>0.08</v>
      </c>
      <c r="BP233" s="60">
        <f>INDEX(FY2019_ALL_Targets!EB:EB,MATCH('Final Comp Values'!B233,FY2019_ALL_Targets!A:A,0))</f>
        <v>0</v>
      </c>
      <c r="BQ233" s="60">
        <f>+INDEX(FY2019_ALL_Targets!DY:DY,MATCH(B233,FY2019_ALL_Targets!A:A,0))</f>
        <v>1</v>
      </c>
      <c r="BR233" s="60">
        <f>+INDEX(FY2019_ALL_Targets!DZ:DZ,MATCH(B233,FY2019_ALL_Targets!A:A,0))</f>
        <v>1</v>
      </c>
      <c r="BS233" s="283">
        <f>+INDEX(FY2019_ALL_Targets!EA:EA,MATCH(B233,FY2019_ALL_Targets!A:A,0))</f>
        <v>0</v>
      </c>
      <c r="BT233" s="245">
        <f t="shared" si="184"/>
        <v>0</v>
      </c>
      <c r="BU233" s="245">
        <f t="shared" si="185"/>
        <v>0.04</v>
      </c>
      <c r="BV233" s="246">
        <f t="shared" si="186"/>
        <v>0.08</v>
      </c>
      <c r="BW233" s="284">
        <f t="shared" si="170"/>
        <v>11502.478302076046</v>
      </c>
      <c r="BX233" s="245">
        <f t="shared" si="171"/>
        <v>0.96000000000000008</v>
      </c>
      <c r="BY233" s="246">
        <f t="shared" si="172"/>
        <v>92019.826416608383</v>
      </c>
      <c r="BZ233" s="285">
        <f t="shared" si="173"/>
        <v>2.6239054766132123E-4</v>
      </c>
      <c r="CA233" s="245">
        <f t="shared" si="174"/>
        <v>10678.46</v>
      </c>
      <c r="CB233" s="286">
        <f t="shared" si="175"/>
        <v>0.11</v>
      </c>
      <c r="CC233" s="268">
        <f t="shared" si="146"/>
        <v>-9.9999999999999117E-3</v>
      </c>
      <c r="CD233" s="267">
        <f t="shared" si="176"/>
        <v>103156.63587546817</v>
      </c>
      <c r="CE233" s="268">
        <f t="shared" si="177"/>
        <v>102698.28641660837</v>
      </c>
      <c r="CF233" s="268">
        <f t="shared" si="178"/>
        <v>-1.0000000000000009E-2</v>
      </c>
      <c r="CG233" s="270">
        <f t="shared" si="179"/>
        <v>-955.15403588396543</v>
      </c>
      <c r="CH233" s="270">
        <f t="shared" si="180"/>
        <v>-458.34945885979687</v>
      </c>
      <c r="CI233" s="269">
        <f t="shared" si="181"/>
        <v>-496.80457702416857</v>
      </c>
    </row>
    <row r="234" spans="1:87" s="57" customFormat="1" ht="15.75" customHeight="1" x14ac:dyDescent="0.25">
      <c r="A234" s="297">
        <v>1028533</v>
      </c>
      <c r="B234" s="297">
        <v>4832</v>
      </c>
      <c r="C234" s="347">
        <v>675277</v>
      </c>
      <c r="D234" s="219" t="s">
        <v>940</v>
      </c>
      <c r="E234" s="299" t="s">
        <v>604</v>
      </c>
      <c r="F234" s="299" t="s">
        <v>995</v>
      </c>
      <c r="G234" s="301" t="s">
        <v>915</v>
      </c>
      <c r="H234" s="302" t="s">
        <v>995</v>
      </c>
      <c r="I234" s="56" t="s">
        <v>35</v>
      </c>
      <c r="J234" s="229" t="s">
        <v>36</v>
      </c>
      <c r="K234" s="229" t="s">
        <v>35</v>
      </c>
      <c r="L234" s="56"/>
      <c r="M234" s="56"/>
      <c r="N234" s="58"/>
      <c r="O234" s="297">
        <v>1013454</v>
      </c>
      <c r="P234" s="303">
        <v>10993</v>
      </c>
      <c r="Q234" s="304">
        <v>41883</v>
      </c>
      <c r="R234" s="304">
        <v>42247</v>
      </c>
      <c r="S234" s="303">
        <f t="shared" si="147"/>
        <v>10993</v>
      </c>
      <c r="T234" s="59"/>
      <c r="U234" s="346">
        <f t="shared" si="182"/>
        <v>1.3571794273179367E-3</v>
      </c>
      <c r="V234" s="345">
        <f t="shared" si="183"/>
        <v>1.0350470723741107E-3</v>
      </c>
      <c r="W234" s="27">
        <v>133674.25939712461</v>
      </c>
      <c r="X234" s="27">
        <v>133674</v>
      </c>
      <c r="Y234" s="305">
        <f t="shared" si="148"/>
        <v>263381.85972129001</v>
      </c>
      <c r="Z234" s="53">
        <f t="shared" si="189"/>
        <v>17871.64</v>
      </c>
      <c r="AA234" s="54">
        <f t="shared" si="189"/>
        <v>17871.64</v>
      </c>
      <c r="AB234" s="54">
        <f t="shared" si="189"/>
        <v>17871.64</v>
      </c>
      <c r="AC234" s="54">
        <f t="shared" si="189"/>
        <v>17871.64</v>
      </c>
      <c r="AD234" s="52">
        <f t="shared" si="149"/>
        <v>71486.570000000007</v>
      </c>
      <c r="AE234" s="53">
        <f t="shared" si="190"/>
        <v>33190.199999999997</v>
      </c>
      <c r="AF234" s="53">
        <f t="shared" si="190"/>
        <v>33190.199999999997</v>
      </c>
      <c r="AG234" s="53">
        <f t="shared" si="190"/>
        <v>33190.199999999997</v>
      </c>
      <c r="AH234" s="53">
        <f t="shared" si="190"/>
        <v>33190.199999999997</v>
      </c>
      <c r="AI234" s="52">
        <f t="shared" si="150"/>
        <v>132760.7816143891</v>
      </c>
      <c r="AJ234" s="55">
        <f t="shared" si="151"/>
        <v>467629.21133567911</v>
      </c>
      <c r="AK234" s="219" t="s">
        <v>940</v>
      </c>
      <c r="AL234" s="220">
        <v>40027.494210593126</v>
      </c>
      <c r="AM234" s="242"/>
      <c r="AN234" s="242"/>
      <c r="AO234" s="242">
        <f t="shared" si="152"/>
        <v>283206.30077558069</v>
      </c>
      <c r="AP234" s="243">
        <f t="shared" si="153"/>
        <v>76867.279569892489</v>
      </c>
      <c r="AQ234" s="244">
        <f t="shared" si="154"/>
        <v>142753.52861762268</v>
      </c>
      <c r="AR234" s="245">
        <f t="shared" si="155"/>
        <v>7.08</v>
      </c>
      <c r="AS234" s="246">
        <f t="shared" si="156"/>
        <v>1.92</v>
      </c>
      <c r="AT234" s="246">
        <f t="shared" si="157"/>
        <v>3.57</v>
      </c>
      <c r="AU234" s="251">
        <f t="shared" si="158"/>
        <v>12.57</v>
      </c>
      <c r="AV234" s="245">
        <f t="shared" si="159"/>
        <v>6.58</v>
      </c>
      <c r="AW234" s="246">
        <f t="shared" si="160"/>
        <v>1.79</v>
      </c>
      <c r="AX234" s="246">
        <f t="shared" si="161"/>
        <v>3.32</v>
      </c>
      <c r="AY234" s="252">
        <f t="shared" si="162"/>
        <v>11.690000000000001</v>
      </c>
      <c r="AZ234" s="249">
        <f t="shared" si="163"/>
        <v>6.58</v>
      </c>
      <c r="BA234" s="56">
        <f t="shared" si="164"/>
        <v>4</v>
      </c>
      <c r="BB234" s="246">
        <f t="shared" si="165"/>
        <v>0.45</v>
      </c>
      <c r="BC234" s="250">
        <f t="shared" si="166"/>
        <v>0.83</v>
      </c>
      <c r="BD234" s="246">
        <f t="shared" si="167"/>
        <v>6.58</v>
      </c>
      <c r="BE234" s="56">
        <v>4</v>
      </c>
      <c r="BF234" s="246">
        <f t="shared" si="168"/>
        <v>0.45</v>
      </c>
      <c r="BG234" s="250">
        <f t="shared" si="169"/>
        <v>0.83</v>
      </c>
      <c r="BH234" s="246">
        <f>INDEX('Mar - Aug'!AG:AG,MATCH(C234,'Mar - Aug'!C:C,0))</f>
        <v>6.48</v>
      </c>
      <c r="BI234" s="56">
        <v>4</v>
      </c>
      <c r="BJ234" s="246">
        <f>INDEX('Mar - Aug'!AK:AK,MATCH($C234,'Mar - Aug'!$C:$C,0))</f>
        <v>0.44</v>
      </c>
      <c r="BK234" s="246">
        <f>INDEX('Mar - Aug'!AL:AL,MATCH($C234,'Mar - Aug'!$C:$C,0))</f>
        <v>0.82</v>
      </c>
      <c r="BL234" s="246">
        <f>INDEX('Mar - Aug'!$AG:$AG,MATCH($C234,'Mar - Aug'!$C:$C,0))</f>
        <v>6.48</v>
      </c>
      <c r="BM234" s="56">
        <v>4</v>
      </c>
      <c r="BN234" s="246">
        <f>INDEX('Mar - Aug'!$AK:$AK,MATCH($C234,'Mar - Aug'!$C:$C,0))</f>
        <v>0.44</v>
      </c>
      <c r="BO234" s="246">
        <f>INDEX('Mar - Aug'!$AL:$AL,MATCH($C234,'Mar - Aug'!$C:$C,0))</f>
        <v>0.82</v>
      </c>
      <c r="BP234" s="60">
        <f>INDEX(FY2019_ALL_Targets!EB:EB,MATCH('Final Comp Values'!B234,FY2019_ALL_Targets!A:A,0))</f>
        <v>0</v>
      </c>
      <c r="BQ234" s="60">
        <f>+INDEX(FY2019_ALL_Targets!DY:DY,MATCH(B234,FY2019_ALL_Targets!A:A,0))</f>
        <v>1</v>
      </c>
      <c r="BR234" s="60">
        <f>+INDEX(FY2019_ALL_Targets!DZ:DZ,MATCH(B234,FY2019_ALL_Targets!A:A,0))</f>
        <v>1</v>
      </c>
      <c r="BS234" s="283">
        <f>+INDEX(FY2019_ALL_Targets!EA:EA,MATCH(B234,FY2019_ALL_Targets!A:A,0))</f>
        <v>0</v>
      </c>
      <c r="BT234" s="245">
        <f t="shared" si="184"/>
        <v>0</v>
      </c>
      <c r="BU234" s="245">
        <f t="shared" si="185"/>
        <v>0.44</v>
      </c>
      <c r="BV234" s="246">
        <f t="shared" si="186"/>
        <v>0.82</v>
      </c>
      <c r="BW234" s="284">
        <f t="shared" si="170"/>
        <v>50434.642705347338</v>
      </c>
      <c r="BX234" s="245">
        <f t="shared" si="171"/>
        <v>10.430000000000001</v>
      </c>
      <c r="BY234" s="246">
        <f t="shared" si="172"/>
        <v>417486.76461648638</v>
      </c>
      <c r="BZ234" s="285">
        <f t="shared" si="173"/>
        <v>1.1904454189374737E-3</v>
      </c>
      <c r="CA234" s="245">
        <f t="shared" si="174"/>
        <v>48447.360000000001</v>
      </c>
      <c r="CB234" s="286">
        <f t="shared" si="175"/>
        <v>1.21</v>
      </c>
      <c r="CC234" s="268">
        <f t="shared" si="146"/>
        <v>-9.9999999999994538E-3</v>
      </c>
      <c r="CD234" s="267">
        <f t="shared" si="176"/>
        <v>467629.21133567911</v>
      </c>
      <c r="CE234" s="268">
        <f t="shared" si="177"/>
        <v>465934.12461648637</v>
      </c>
      <c r="CF234" s="268">
        <f t="shared" si="178"/>
        <v>-5.0000000000000711E-2</v>
      </c>
      <c r="CG234" s="270">
        <f t="shared" si="179"/>
        <v>-2000.1249415555421</v>
      </c>
      <c r="CH234" s="270">
        <f t="shared" si="180"/>
        <v>-1695.0867191927391</v>
      </c>
      <c r="CI234" s="269">
        <f t="shared" si="181"/>
        <v>-305.03822236280303</v>
      </c>
    </row>
    <row r="235" spans="1:87" s="57" customFormat="1" ht="15.75" customHeight="1" x14ac:dyDescent="0.25">
      <c r="A235" s="297">
        <v>1026678</v>
      </c>
      <c r="B235" s="297">
        <v>4833</v>
      </c>
      <c r="C235" s="347">
        <v>675309</v>
      </c>
      <c r="D235" s="219" t="s">
        <v>935</v>
      </c>
      <c r="E235" s="299" t="s">
        <v>2329</v>
      </c>
      <c r="F235" s="299" t="s">
        <v>1016</v>
      </c>
      <c r="G235" s="301" t="s">
        <v>915</v>
      </c>
      <c r="H235" s="302" t="s">
        <v>1017</v>
      </c>
      <c r="I235" s="56" t="s">
        <v>35</v>
      </c>
      <c r="J235" s="229" t="s">
        <v>35</v>
      </c>
      <c r="K235" s="229" t="s">
        <v>35</v>
      </c>
      <c r="L235" s="56"/>
      <c r="M235" s="56"/>
      <c r="N235" s="58"/>
      <c r="O235" s="297">
        <v>1026678</v>
      </c>
      <c r="P235" s="303">
        <v>9731</v>
      </c>
      <c r="Q235" s="304">
        <v>42063</v>
      </c>
      <c r="R235" s="304">
        <v>42185</v>
      </c>
      <c r="S235" s="303">
        <f t="shared" si="147"/>
        <v>28877</v>
      </c>
      <c r="T235" s="59"/>
      <c r="U235" s="346">
        <f t="shared" si="182"/>
        <v>3.5651114639006693E-3</v>
      </c>
      <c r="V235" s="345">
        <f t="shared" si="183"/>
        <v>2.7189169752521781E-3</v>
      </c>
      <c r="W235" s="27">
        <v>351142.68967925658</v>
      </c>
      <c r="X235" s="27">
        <v>351142.69</v>
      </c>
      <c r="Y235" s="305">
        <f t="shared" si="148"/>
        <v>691865.54745489778</v>
      </c>
      <c r="Z235" s="53">
        <f t="shared" si="189"/>
        <v>46946.19</v>
      </c>
      <c r="AA235" s="54">
        <f t="shared" si="189"/>
        <v>46946.19</v>
      </c>
      <c r="AB235" s="54">
        <f t="shared" si="189"/>
        <v>46946.19</v>
      </c>
      <c r="AC235" s="54">
        <f t="shared" si="189"/>
        <v>46946.19</v>
      </c>
      <c r="AD235" s="52">
        <f t="shared" si="149"/>
        <v>187784.76</v>
      </c>
      <c r="AE235" s="53">
        <f t="shared" si="190"/>
        <v>87185.78</v>
      </c>
      <c r="AF235" s="53">
        <f t="shared" si="190"/>
        <v>87185.78</v>
      </c>
      <c r="AG235" s="53">
        <f t="shared" si="190"/>
        <v>87185.78</v>
      </c>
      <c r="AH235" s="53">
        <f t="shared" si="190"/>
        <v>87185.78</v>
      </c>
      <c r="AI235" s="52">
        <f t="shared" si="150"/>
        <v>348743.11750011041</v>
      </c>
      <c r="AJ235" s="55">
        <f t="shared" si="151"/>
        <v>1228393.4249550081</v>
      </c>
      <c r="AK235" s="219" t="s">
        <v>935</v>
      </c>
      <c r="AL235" s="220">
        <v>25729.853211771773</v>
      </c>
      <c r="AM235" s="242"/>
      <c r="AN235" s="242"/>
      <c r="AO235" s="242">
        <f t="shared" si="152"/>
        <v>743941.44887623424</v>
      </c>
      <c r="AP235" s="243">
        <f t="shared" si="153"/>
        <v>201919.09677419357</v>
      </c>
      <c r="AQ235" s="244">
        <f t="shared" si="154"/>
        <v>374992.59946248436</v>
      </c>
      <c r="AR235" s="245">
        <f t="shared" si="155"/>
        <v>28.91</v>
      </c>
      <c r="AS235" s="246">
        <f t="shared" si="156"/>
        <v>7.85</v>
      </c>
      <c r="AT235" s="246">
        <f t="shared" si="157"/>
        <v>14.57</v>
      </c>
      <c r="AU235" s="251">
        <f t="shared" si="158"/>
        <v>51.33</v>
      </c>
      <c r="AV235" s="245">
        <f t="shared" si="159"/>
        <v>26.89</v>
      </c>
      <c r="AW235" s="246">
        <f t="shared" si="160"/>
        <v>7.3</v>
      </c>
      <c r="AX235" s="246">
        <f t="shared" si="161"/>
        <v>13.55</v>
      </c>
      <c r="AY235" s="252">
        <f t="shared" si="162"/>
        <v>47.739999999999995</v>
      </c>
      <c r="AZ235" s="249">
        <f t="shared" si="163"/>
        <v>26.89</v>
      </c>
      <c r="BA235" s="56">
        <f t="shared" si="164"/>
        <v>4</v>
      </c>
      <c r="BB235" s="246">
        <f t="shared" si="165"/>
        <v>1.83</v>
      </c>
      <c r="BC235" s="250">
        <f t="shared" si="166"/>
        <v>3.39</v>
      </c>
      <c r="BD235" s="246">
        <f t="shared" si="167"/>
        <v>26.89</v>
      </c>
      <c r="BE235" s="56">
        <v>4</v>
      </c>
      <c r="BF235" s="246">
        <f t="shared" si="168"/>
        <v>1.83</v>
      </c>
      <c r="BG235" s="250">
        <f t="shared" si="169"/>
        <v>3.39</v>
      </c>
      <c r="BH235" s="246">
        <f>INDEX('Mar - Aug'!AG:AG,MATCH(C235,'Mar - Aug'!C:C,0))</f>
        <v>25.72</v>
      </c>
      <c r="BI235" s="56">
        <v>4</v>
      </c>
      <c r="BJ235" s="246">
        <f>INDEX('Mar - Aug'!AK:AK,MATCH($C235,'Mar - Aug'!$C:$C,0))</f>
        <v>1.75</v>
      </c>
      <c r="BK235" s="246">
        <f>INDEX('Mar - Aug'!AL:AL,MATCH($C235,'Mar - Aug'!$C:$C,0))</f>
        <v>3.24</v>
      </c>
      <c r="BL235" s="246">
        <f>INDEX('Mar - Aug'!$AG:$AG,MATCH($C235,'Mar - Aug'!$C:$C,0))</f>
        <v>25.72</v>
      </c>
      <c r="BM235" s="56">
        <v>4</v>
      </c>
      <c r="BN235" s="246">
        <f>INDEX('Mar - Aug'!$AK:$AK,MATCH($C235,'Mar - Aug'!$C:$C,0))</f>
        <v>1.75</v>
      </c>
      <c r="BO235" s="246">
        <f>INDEX('Mar - Aug'!$AL:$AL,MATCH($C235,'Mar - Aug'!$C:$C,0))</f>
        <v>3.24</v>
      </c>
      <c r="BP235" s="60">
        <f>INDEX(FY2019_ALL_Targets!EB:EB,MATCH('Final Comp Values'!B235,FY2019_ALL_Targets!A:A,0))</f>
        <v>0</v>
      </c>
      <c r="BQ235" s="60">
        <f>+INDEX(FY2019_ALL_Targets!DY:DY,MATCH(B235,FY2019_ALL_Targets!A:A,0))</f>
        <v>0</v>
      </c>
      <c r="BR235" s="60">
        <f>+INDEX(FY2019_ALL_Targets!DZ:DZ,MATCH(B235,FY2019_ALL_Targets!A:A,0))</f>
        <v>0</v>
      </c>
      <c r="BS235" s="283">
        <f>+INDEX(FY2019_ALL_Targets!EA:EA,MATCH(B235,FY2019_ALL_Targets!A:A,0))</f>
        <v>0</v>
      </c>
      <c r="BT235" s="245">
        <f t="shared" si="184"/>
        <v>0</v>
      </c>
      <c r="BU235" s="245">
        <f t="shared" si="185"/>
        <v>0</v>
      </c>
      <c r="BV235" s="246">
        <f t="shared" si="186"/>
        <v>0</v>
      </c>
      <c r="BW235" s="284">
        <f t="shared" si="170"/>
        <v>0</v>
      </c>
      <c r="BX235" s="245">
        <f t="shared" si="171"/>
        <v>47.739999999999995</v>
      </c>
      <c r="BY235" s="246">
        <f t="shared" si="172"/>
        <v>1228343.1923299844</v>
      </c>
      <c r="BZ235" s="285">
        <f t="shared" si="173"/>
        <v>3.5025673868620583E-3</v>
      </c>
      <c r="CA235" s="245">
        <f t="shared" si="174"/>
        <v>142543.39000000001</v>
      </c>
      <c r="CB235" s="286">
        <f t="shared" si="175"/>
        <v>5.54</v>
      </c>
      <c r="CC235" s="268">
        <f t="shared" si="146"/>
        <v>-3.0000000000006022E-2</v>
      </c>
      <c r="CD235" s="267">
        <f t="shared" si="176"/>
        <v>1228393.4249550081</v>
      </c>
      <c r="CE235" s="268">
        <f t="shared" si="177"/>
        <v>1370886.5823299843</v>
      </c>
      <c r="CF235" s="268">
        <f t="shared" si="178"/>
        <v>5.5399999999999991</v>
      </c>
      <c r="CG235" s="270">
        <f t="shared" si="179"/>
        <v>142549.21605049737</v>
      </c>
      <c r="CH235" s="270">
        <f t="shared" si="180"/>
        <v>142493.1573749762</v>
      </c>
      <c r="CI235" s="269">
        <f t="shared" si="181"/>
        <v>56.058675521169789</v>
      </c>
    </row>
    <row r="236" spans="1:87" s="57" customFormat="1" ht="15.75" customHeight="1" x14ac:dyDescent="0.25">
      <c r="A236" s="297">
        <v>1026234</v>
      </c>
      <c r="B236" s="297">
        <v>4837</v>
      </c>
      <c r="C236" s="347">
        <v>455478</v>
      </c>
      <c r="D236" s="219" t="s">
        <v>925</v>
      </c>
      <c r="E236" s="299" t="s">
        <v>2338</v>
      </c>
      <c r="F236" s="299" t="s">
        <v>938</v>
      </c>
      <c r="G236" s="301" t="s">
        <v>915</v>
      </c>
      <c r="H236" s="302" t="s">
        <v>938</v>
      </c>
      <c r="I236" s="56" t="s">
        <v>35</v>
      </c>
      <c r="J236" s="229" t="s">
        <v>35</v>
      </c>
      <c r="K236" s="229" t="s">
        <v>35</v>
      </c>
      <c r="L236" s="56"/>
      <c r="M236" s="56"/>
      <c r="N236" s="58"/>
      <c r="O236" s="297">
        <v>1026234</v>
      </c>
      <c r="P236" s="303">
        <v>39158</v>
      </c>
      <c r="Q236" s="304">
        <v>41883</v>
      </c>
      <c r="R236" s="304">
        <v>42247</v>
      </c>
      <c r="S236" s="303">
        <f t="shared" si="147"/>
        <v>39158</v>
      </c>
      <c r="T236" s="59"/>
      <c r="U236" s="346">
        <f t="shared" si="182"/>
        <v>4.8343884303571148E-3</v>
      </c>
      <c r="V236" s="345">
        <f t="shared" si="183"/>
        <v>3.6869256126649164E-3</v>
      </c>
      <c r="W236" s="27">
        <v>476159.06917369284</v>
      </c>
      <c r="X236" s="27">
        <v>476159.07</v>
      </c>
      <c r="Y236" s="305">
        <f t="shared" si="148"/>
        <v>938188.56208189507</v>
      </c>
      <c r="Z236" s="53">
        <f t="shared" si="189"/>
        <v>63660.31</v>
      </c>
      <c r="AA236" s="54">
        <f t="shared" si="189"/>
        <v>63660.31</v>
      </c>
      <c r="AB236" s="54">
        <f t="shared" si="189"/>
        <v>63660.31</v>
      </c>
      <c r="AC236" s="54">
        <f t="shared" si="189"/>
        <v>63660.31</v>
      </c>
      <c r="AD236" s="52">
        <f t="shared" si="149"/>
        <v>254641.25</v>
      </c>
      <c r="AE236" s="53">
        <f t="shared" si="190"/>
        <v>118226.3</v>
      </c>
      <c r="AF236" s="53">
        <f t="shared" si="190"/>
        <v>118226.3</v>
      </c>
      <c r="AG236" s="53">
        <f t="shared" si="190"/>
        <v>118226.3</v>
      </c>
      <c r="AH236" s="53">
        <f t="shared" si="190"/>
        <v>118226.3</v>
      </c>
      <c r="AI236" s="52">
        <f t="shared" si="150"/>
        <v>472905.18388576806</v>
      </c>
      <c r="AJ236" s="55">
        <f t="shared" si="151"/>
        <v>1665734.9959676631</v>
      </c>
      <c r="AK236" s="219" t="s">
        <v>925</v>
      </c>
      <c r="AL236" s="220">
        <v>58482.872744368782</v>
      </c>
      <c r="AM236" s="242"/>
      <c r="AN236" s="242"/>
      <c r="AO236" s="242">
        <f t="shared" si="152"/>
        <v>1008804.9054644033</v>
      </c>
      <c r="AP236" s="243">
        <f t="shared" si="153"/>
        <v>273807.79569892475</v>
      </c>
      <c r="AQ236" s="244">
        <f t="shared" si="154"/>
        <v>508500.19772663235</v>
      </c>
      <c r="AR236" s="245">
        <f t="shared" si="155"/>
        <v>17.25</v>
      </c>
      <c r="AS236" s="246">
        <f t="shared" si="156"/>
        <v>4.68</v>
      </c>
      <c r="AT236" s="246">
        <f t="shared" si="157"/>
        <v>8.69</v>
      </c>
      <c r="AU236" s="251">
        <f t="shared" si="158"/>
        <v>30.619999999999997</v>
      </c>
      <c r="AV236" s="245">
        <f t="shared" si="159"/>
        <v>16.04</v>
      </c>
      <c r="AW236" s="246">
        <f t="shared" si="160"/>
        <v>4.3499999999999996</v>
      </c>
      <c r="AX236" s="246">
        <f t="shared" si="161"/>
        <v>8.09</v>
      </c>
      <c r="AY236" s="252">
        <f t="shared" si="162"/>
        <v>28.48</v>
      </c>
      <c r="AZ236" s="249">
        <f t="shared" si="163"/>
        <v>16.04</v>
      </c>
      <c r="BA236" s="56">
        <f t="shared" si="164"/>
        <v>4</v>
      </c>
      <c r="BB236" s="246">
        <f t="shared" si="165"/>
        <v>1.0900000000000001</v>
      </c>
      <c r="BC236" s="250">
        <f t="shared" si="166"/>
        <v>2.02</v>
      </c>
      <c r="BD236" s="246">
        <f t="shared" si="167"/>
        <v>16.04</v>
      </c>
      <c r="BE236" s="56">
        <v>4</v>
      </c>
      <c r="BF236" s="246">
        <f t="shared" si="168"/>
        <v>1.0900000000000001</v>
      </c>
      <c r="BG236" s="250">
        <f t="shared" si="169"/>
        <v>2.02</v>
      </c>
      <c r="BH236" s="246">
        <f>INDEX('Mar - Aug'!AG:AG,MATCH(C236,'Mar - Aug'!C:C,0))</f>
        <v>16.13</v>
      </c>
      <c r="BI236" s="56">
        <v>4</v>
      </c>
      <c r="BJ236" s="246">
        <f>INDEX('Mar - Aug'!AK:AK,MATCH($C236,'Mar - Aug'!$C:$C,0))</f>
        <v>1.1000000000000001</v>
      </c>
      <c r="BK236" s="246">
        <f>INDEX('Mar - Aug'!AL:AL,MATCH($C236,'Mar - Aug'!$C:$C,0))</f>
        <v>2.0299999999999998</v>
      </c>
      <c r="BL236" s="246">
        <f>INDEX('Mar - Aug'!$AG:$AG,MATCH($C236,'Mar - Aug'!$C:$C,0))</f>
        <v>16.13</v>
      </c>
      <c r="BM236" s="56">
        <v>4</v>
      </c>
      <c r="BN236" s="246">
        <f>INDEX('Mar - Aug'!$AK:$AK,MATCH($C236,'Mar - Aug'!$C:$C,0))</f>
        <v>1.1000000000000001</v>
      </c>
      <c r="BO236" s="246">
        <f>INDEX('Mar - Aug'!$AL:$AL,MATCH($C236,'Mar - Aug'!$C:$C,0))</f>
        <v>2.0299999999999998</v>
      </c>
      <c r="BP236" s="60">
        <f>INDEX(FY2019_ALL_Targets!EB:EB,MATCH('Final Comp Values'!B236,FY2019_ALL_Targets!A:A,0))</f>
        <v>0</v>
      </c>
      <c r="BQ236" s="60">
        <f>+INDEX(FY2019_ALL_Targets!DY:DY,MATCH(B236,FY2019_ALL_Targets!A:A,0))</f>
        <v>2</v>
      </c>
      <c r="BR236" s="60">
        <f>+INDEX(FY2019_ALL_Targets!DZ:DZ,MATCH(B236,FY2019_ALL_Targets!A:A,0))</f>
        <v>2</v>
      </c>
      <c r="BS236" s="283">
        <f>+INDEX(FY2019_ALL_Targets!EA:EA,MATCH(B236,FY2019_ALL_Targets!A:A,0))</f>
        <v>0</v>
      </c>
      <c r="BT236" s="245">
        <f t="shared" si="184"/>
        <v>0</v>
      </c>
      <c r="BU236" s="245">
        <f t="shared" si="185"/>
        <v>2.2000000000000002</v>
      </c>
      <c r="BV236" s="246">
        <f t="shared" si="186"/>
        <v>4.0599999999999996</v>
      </c>
      <c r="BW236" s="284">
        <f t="shared" si="170"/>
        <v>366102.78337974858</v>
      </c>
      <c r="BX236" s="245">
        <f t="shared" si="171"/>
        <v>22.22</v>
      </c>
      <c r="BY236" s="246">
        <f t="shared" si="172"/>
        <v>1299489.4323798742</v>
      </c>
      <c r="BZ236" s="285">
        <f t="shared" si="173"/>
        <v>3.7054378074844242E-3</v>
      </c>
      <c r="CA236" s="245">
        <f t="shared" si="174"/>
        <v>150799.57999999999</v>
      </c>
      <c r="CB236" s="286">
        <f t="shared" si="175"/>
        <v>2.58</v>
      </c>
      <c r="CC236" s="268">
        <f t="shared" si="146"/>
        <v>0</v>
      </c>
      <c r="CD236" s="267">
        <f t="shared" si="176"/>
        <v>1665734.9959676631</v>
      </c>
      <c r="CE236" s="268">
        <f t="shared" si="177"/>
        <v>1450289.0123798742</v>
      </c>
      <c r="CF236" s="268">
        <f t="shared" si="178"/>
        <v>-3.6800000000000033</v>
      </c>
      <c r="CG236" s="270">
        <f t="shared" si="179"/>
        <v>-215235.42082728251</v>
      </c>
      <c r="CH236" s="270">
        <f t="shared" si="180"/>
        <v>-215445.98358778888</v>
      </c>
      <c r="CI236" s="269">
        <f t="shared" si="181"/>
        <v>210.56276050637825</v>
      </c>
    </row>
    <row r="237" spans="1:87" s="57" customFormat="1" ht="15.75" customHeight="1" x14ac:dyDescent="0.25">
      <c r="A237" s="297">
        <v>1028736</v>
      </c>
      <c r="B237" s="297">
        <v>4846</v>
      </c>
      <c r="C237" s="347">
        <v>675336</v>
      </c>
      <c r="D237" s="219" t="s">
        <v>923</v>
      </c>
      <c r="E237" s="299" t="s">
        <v>222</v>
      </c>
      <c r="F237" s="299" t="s">
        <v>1011</v>
      </c>
      <c r="G237" s="301" t="s">
        <v>915</v>
      </c>
      <c r="H237" s="302" t="s">
        <v>1011</v>
      </c>
      <c r="I237" s="56" t="s">
        <v>35</v>
      </c>
      <c r="J237" s="229" t="s">
        <v>36</v>
      </c>
      <c r="K237" s="229" t="s">
        <v>35</v>
      </c>
      <c r="L237" s="56"/>
      <c r="M237" s="56"/>
      <c r="N237" s="58"/>
      <c r="O237" s="297">
        <v>1015196</v>
      </c>
      <c r="P237" s="303">
        <v>13914</v>
      </c>
      <c r="Q237" s="304">
        <v>42005</v>
      </c>
      <c r="R237" s="304">
        <v>42369</v>
      </c>
      <c r="S237" s="303">
        <f t="shared" si="147"/>
        <v>13914</v>
      </c>
      <c r="T237" s="59"/>
      <c r="U237" s="346">
        <f t="shared" si="182"/>
        <v>1.7178017421724525E-3</v>
      </c>
      <c r="V237" s="345">
        <f t="shared" si="183"/>
        <v>1.3100741349052465E-3</v>
      </c>
      <c r="W237" s="27">
        <v>169193.45446489513</v>
      </c>
      <c r="X237" s="27">
        <v>169193.45</v>
      </c>
      <c r="Y237" s="305">
        <f t="shared" si="148"/>
        <v>333366.25090166734</v>
      </c>
      <c r="Z237" s="53">
        <f t="shared" si="189"/>
        <v>22620.400000000001</v>
      </c>
      <c r="AA237" s="54">
        <f t="shared" si="189"/>
        <v>22620.400000000001</v>
      </c>
      <c r="AB237" s="54">
        <f t="shared" si="189"/>
        <v>22620.400000000001</v>
      </c>
      <c r="AC237" s="54">
        <f t="shared" si="189"/>
        <v>22620.400000000001</v>
      </c>
      <c r="AD237" s="52">
        <f t="shared" si="149"/>
        <v>90481.600000000006</v>
      </c>
      <c r="AE237" s="53">
        <f t="shared" si="190"/>
        <v>42009.31</v>
      </c>
      <c r="AF237" s="53">
        <f t="shared" si="190"/>
        <v>42009.31</v>
      </c>
      <c r="AG237" s="53">
        <f t="shared" si="190"/>
        <v>42009.31</v>
      </c>
      <c r="AH237" s="53">
        <f t="shared" si="190"/>
        <v>42009.31</v>
      </c>
      <c r="AI237" s="52">
        <f t="shared" si="150"/>
        <v>168037.25237720457</v>
      </c>
      <c r="AJ237" s="55">
        <f t="shared" si="151"/>
        <v>591885.10327887197</v>
      </c>
      <c r="AK237" s="219" t="s">
        <v>923</v>
      </c>
      <c r="AL237" s="220">
        <v>21889.523364708708</v>
      </c>
      <c r="AM237" s="242"/>
      <c r="AN237" s="242"/>
      <c r="AO237" s="242">
        <f t="shared" si="152"/>
        <v>358458.33430286811</v>
      </c>
      <c r="AP237" s="243">
        <f t="shared" si="153"/>
        <v>97292.043010752706</v>
      </c>
      <c r="AQ237" s="244">
        <f t="shared" si="154"/>
        <v>180685.2176098974</v>
      </c>
      <c r="AR237" s="245">
        <f t="shared" si="155"/>
        <v>16.38</v>
      </c>
      <c r="AS237" s="246">
        <f t="shared" si="156"/>
        <v>4.4400000000000004</v>
      </c>
      <c r="AT237" s="246">
        <f t="shared" si="157"/>
        <v>8.25</v>
      </c>
      <c r="AU237" s="251">
        <f t="shared" si="158"/>
        <v>29.07</v>
      </c>
      <c r="AV237" s="245">
        <f t="shared" si="159"/>
        <v>15.23</v>
      </c>
      <c r="AW237" s="246">
        <f t="shared" si="160"/>
        <v>4.13</v>
      </c>
      <c r="AX237" s="246">
        <f t="shared" si="161"/>
        <v>7.68</v>
      </c>
      <c r="AY237" s="252">
        <f t="shared" si="162"/>
        <v>27.04</v>
      </c>
      <c r="AZ237" s="249">
        <f t="shared" si="163"/>
        <v>15.23</v>
      </c>
      <c r="BA237" s="56">
        <f t="shared" si="164"/>
        <v>4</v>
      </c>
      <c r="BB237" s="246">
        <f t="shared" si="165"/>
        <v>1.03</v>
      </c>
      <c r="BC237" s="250">
        <f t="shared" si="166"/>
        <v>1.92</v>
      </c>
      <c r="BD237" s="246">
        <f t="shared" si="167"/>
        <v>15.23</v>
      </c>
      <c r="BE237" s="56">
        <v>4</v>
      </c>
      <c r="BF237" s="246">
        <f t="shared" si="168"/>
        <v>1.03</v>
      </c>
      <c r="BG237" s="250">
        <f t="shared" si="169"/>
        <v>1.92</v>
      </c>
      <c r="BH237" s="246">
        <f>INDEX('Mar - Aug'!AG:AG,MATCH(C237,'Mar - Aug'!C:C,0))</f>
        <v>15.45</v>
      </c>
      <c r="BI237" s="56">
        <v>4</v>
      </c>
      <c r="BJ237" s="246">
        <f>INDEX('Mar - Aug'!AK:AK,MATCH($C237,'Mar - Aug'!$C:$C,0))</f>
        <v>1.05</v>
      </c>
      <c r="BK237" s="246">
        <f>INDEX('Mar - Aug'!AL:AL,MATCH($C237,'Mar - Aug'!$C:$C,0))</f>
        <v>1.95</v>
      </c>
      <c r="BL237" s="246">
        <f>INDEX('Mar - Aug'!$AG:$AG,MATCH($C237,'Mar - Aug'!$C:$C,0))</f>
        <v>15.45</v>
      </c>
      <c r="BM237" s="56">
        <v>4</v>
      </c>
      <c r="BN237" s="246">
        <f>INDEX('Mar - Aug'!$AK:$AK,MATCH($C237,'Mar - Aug'!$C:$C,0))</f>
        <v>1.05</v>
      </c>
      <c r="BO237" s="246">
        <f>INDEX('Mar - Aug'!$AL:$AL,MATCH($C237,'Mar - Aug'!$C:$C,0))</f>
        <v>1.95</v>
      </c>
      <c r="BP237" s="60">
        <f>INDEX(FY2019_ALL_Targets!EB:EB,MATCH('Final Comp Values'!B237,FY2019_ALL_Targets!A:A,0))</f>
        <v>0</v>
      </c>
      <c r="BQ237" s="60">
        <f>+INDEX(FY2019_ALL_Targets!DY:DY,MATCH(B237,FY2019_ALL_Targets!A:A,0))</f>
        <v>0</v>
      </c>
      <c r="BR237" s="60">
        <f>+INDEX(FY2019_ALL_Targets!DZ:DZ,MATCH(B237,FY2019_ALL_Targets!A:A,0))</f>
        <v>1</v>
      </c>
      <c r="BS237" s="283">
        <f>+INDEX(FY2019_ALL_Targets!EA:EA,MATCH(B237,FY2019_ALL_Targets!A:A,0))</f>
        <v>0</v>
      </c>
      <c r="BT237" s="245">
        <f t="shared" si="184"/>
        <v>0</v>
      </c>
      <c r="BU237" s="245">
        <f t="shared" si="185"/>
        <v>0</v>
      </c>
      <c r="BV237" s="246">
        <f t="shared" si="186"/>
        <v>1.95</v>
      </c>
      <c r="BW237" s="284">
        <f t="shared" si="170"/>
        <v>42684.570561181979</v>
      </c>
      <c r="BX237" s="245">
        <f t="shared" si="171"/>
        <v>25.09</v>
      </c>
      <c r="BY237" s="246">
        <f t="shared" si="172"/>
        <v>549208.14122054144</v>
      </c>
      <c r="BZ237" s="285">
        <f t="shared" si="173"/>
        <v>1.5660432166268972E-3</v>
      </c>
      <c r="CA237" s="245">
        <f t="shared" si="174"/>
        <v>63733</v>
      </c>
      <c r="CB237" s="286">
        <f t="shared" si="175"/>
        <v>2.91</v>
      </c>
      <c r="CC237" s="268">
        <f t="shared" si="146"/>
        <v>9.9999999999991207E-3</v>
      </c>
      <c r="CD237" s="267">
        <f t="shared" si="176"/>
        <v>591885.10327887197</v>
      </c>
      <c r="CE237" s="268">
        <f t="shared" si="177"/>
        <v>612941.14122054144</v>
      </c>
      <c r="CF237" s="268">
        <f t="shared" si="178"/>
        <v>0.96000000000000085</v>
      </c>
      <c r="CG237" s="270">
        <f t="shared" si="179"/>
        <v>21013.672305758788</v>
      </c>
      <c r="CH237" s="270">
        <f t="shared" si="180"/>
        <v>21056.037941669463</v>
      </c>
      <c r="CI237" s="269">
        <f t="shared" si="181"/>
        <v>-42.365635910675337</v>
      </c>
    </row>
    <row r="238" spans="1:87" s="57" customFormat="1" ht="15.75" customHeight="1" x14ac:dyDescent="0.25">
      <c r="A238" s="297">
        <v>1025492</v>
      </c>
      <c r="B238" s="297">
        <v>4852</v>
      </c>
      <c r="C238" s="347">
        <v>455872</v>
      </c>
      <c r="D238" s="219" t="s">
        <v>937</v>
      </c>
      <c r="E238" s="299" t="s">
        <v>224</v>
      </c>
      <c r="F238" s="299" t="s">
        <v>977</v>
      </c>
      <c r="G238" s="301" t="s">
        <v>915</v>
      </c>
      <c r="H238" s="302" t="s">
        <v>977</v>
      </c>
      <c r="I238" s="56" t="s">
        <v>35</v>
      </c>
      <c r="J238" s="229" t="s">
        <v>35</v>
      </c>
      <c r="K238" s="229" t="s">
        <v>35</v>
      </c>
      <c r="L238" s="56"/>
      <c r="M238" s="56"/>
      <c r="N238" s="58"/>
      <c r="O238" s="297">
        <v>1025492</v>
      </c>
      <c r="P238" s="303">
        <v>23412</v>
      </c>
      <c r="Q238" s="304">
        <v>41883</v>
      </c>
      <c r="R238" s="304">
        <v>42247</v>
      </c>
      <c r="S238" s="303">
        <f t="shared" si="147"/>
        <v>23412</v>
      </c>
      <c r="T238" s="59"/>
      <c r="U238" s="346">
        <f t="shared" si="182"/>
        <v>2.8904106933837471E-3</v>
      </c>
      <c r="V238" s="345">
        <f t="shared" si="183"/>
        <v>2.2043593248815318E-3</v>
      </c>
      <c r="W238" s="27">
        <v>284688.59817379073</v>
      </c>
      <c r="X238" s="27">
        <v>284688.59999999998</v>
      </c>
      <c r="Y238" s="305">
        <f t="shared" si="148"/>
        <v>560929.32773536257</v>
      </c>
      <c r="Z238" s="53">
        <f t="shared" si="189"/>
        <v>38061.58</v>
      </c>
      <c r="AA238" s="54">
        <f t="shared" si="189"/>
        <v>38061.58</v>
      </c>
      <c r="AB238" s="54">
        <f t="shared" si="189"/>
        <v>38061.58</v>
      </c>
      <c r="AC238" s="54">
        <f t="shared" si="189"/>
        <v>38061.58</v>
      </c>
      <c r="AD238" s="52">
        <f t="shared" si="149"/>
        <v>152246.31</v>
      </c>
      <c r="AE238" s="53">
        <f t="shared" si="190"/>
        <v>70685.789999999994</v>
      </c>
      <c r="AF238" s="53">
        <f t="shared" si="190"/>
        <v>70685.789999999994</v>
      </c>
      <c r="AG238" s="53">
        <f t="shared" si="190"/>
        <v>70685.789999999994</v>
      </c>
      <c r="AH238" s="53">
        <f t="shared" si="190"/>
        <v>70685.789999999994</v>
      </c>
      <c r="AI238" s="52">
        <f t="shared" si="150"/>
        <v>282743.14738070383</v>
      </c>
      <c r="AJ238" s="55">
        <f t="shared" si="151"/>
        <v>995918.78511606646</v>
      </c>
      <c r="AK238" s="219" t="s">
        <v>937</v>
      </c>
      <c r="AL238" s="220">
        <v>69918.451574351406</v>
      </c>
      <c r="AM238" s="242"/>
      <c r="AN238" s="242"/>
      <c r="AO238" s="242">
        <f t="shared" si="152"/>
        <v>603149.81476920715</v>
      </c>
      <c r="AP238" s="243">
        <f t="shared" si="153"/>
        <v>163705.70967741936</v>
      </c>
      <c r="AQ238" s="244">
        <f t="shared" si="154"/>
        <v>304024.8896566708</v>
      </c>
      <c r="AR238" s="245">
        <f t="shared" si="155"/>
        <v>8.6300000000000008</v>
      </c>
      <c r="AS238" s="246">
        <f t="shared" si="156"/>
        <v>2.34</v>
      </c>
      <c r="AT238" s="246">
        <f t="shared" si="157"/>
        <v>4.3499999999999996</v>
      </c>
      <c r="AU238" s="251">
        <f t="shared" si="158"/>
        <v>15.32</v>
      </c>
      <c r="AV238" s="245">
        <f t="shared" si="159"/>
        <v>8.02</v>
      </c>
      <c r="AW238" s="246">
        <f t="shared" si="160"/>
        <v>2.1800000000000002</v>
      </c>
      <c r="AX238" s="246">
        <f t="shared" si="161"/>
        <v>4.04</v>
      </c>
      <c r="AY238" s="252">
        <f t="shared" si="162"/>
        <v>14.239999999999998</v>
      </c>
      <c r="AZ238" s="249">
        <f t="shared" si="163"/>
        <v>8.02</v>
      </c>
      <c r="BA238" s="56">
        <f t="shared" si="164"/>
        <v>4</v>
      </c>
      <c r="BB238" s="246">
        <f t="shared" si="165"/>
        <v>0.55000000000000004</v>
      </c>
      <c r="BC238" s="250">
        <f t="shared" si="166"/>
        <v>1.01</v>
      </c>
      <c r="BD238" s="246">
        <f t="shared" si="167"/>
        <v>8.02</v>
      </c>
      <c r="BE238" s="56">
        <v>4</v>
      </c>
      <c r="BF238" s="246">
        <f t="shared" si="168"/>
        <v>0.55000000000000004</v>
      </c>
      <c r="BG238" s="250">
        <f t="shared" si="169"/>
        <v>1.01</v>
      </c>
      <c r="BH238" s="246">
        <f>INDEX('Mar - Aug'!AG:AG,MATCH(C238,'Mar - Aug'!C:C,0))</f>
        <v>7.79</v>
      </c>
      <c r="BI238" s="56">
        <v>4</v>
      </c>
      <c r="BJ238" s="246">
        <f>INDEX('Mar - Aug'!AK:AK,MATCH($C238,'Mar - Aug'!$C:$C,0))</f>
        <v>0.53</v>
      </c>
      <c r="BK238" s="246">
        <f>INDEX('Mar - Aug'!AL:AL,MATCH($C238,'Mar - Aug'!$C:$C,0))</f>
        <v>0.98</v>
      </c>
      <c r="BL238" s="246">
        <f>INDEX('Mar - Aug'!$AG:$AG,MATCH($C238,'Mar - Aug'!$C:$C,0))</f>
        <v>7.79</v>
      </c>
      <c r="BM238" s="56">
        <v>4</v>
      </c>
      <c r="BN238" s="246">
        <f>INDEX('Mar - Aug'!$AK:$AK,MATCH($C238,'Mar - Aug'!$C:$C,0))</f>
        <v>0.53</v>
      </c>
      <c r="BO238" s="246">
        <f>INDEX('Mar - Aug'!$AL:$AL,MATCH($C238,'Mar - Aug'!$C:$C,0))</f>
        <v>0.98</v>
      </c>
      <c r="BP238" s="60">
        <f>INDEX(FY2019_ALL_Targets!EB:EB,MATCH('Final Comp Values'!B238,FY2019_ALL_Targets!A:A,0))</f>
        <v>0</v>
      </c>
      <c r="BQ238" s="60">
        <f>+INDEX(FY2019_ALL_Targets!DY:DY,MATCH(B238,FY2019_ALL_Targets!A:A,0))</f>
        <v>2</v>
      </c>
      <c r="BR238" s="60">
        <f>+INDEX(FY2019_ALL_Targets!DZ:DZ,MATCH(B238,FY2019_ALL_Targets!A:A,0))</f>
        <v>2</v>
      </c>
      <c r="BS238" s="283">
        <f>+INDEX(FY2019_ALL_Targets!EA:EA,MATCH(B238,FY2019_ALL_Targets!A:A,0))</f>
        <v>0</v>
      </c>
      <c r="BT238" s="245">
        <f t="shared" si="184"/>
        <v>0</v>
      </c>
      <c r="BU238" s="245">
        <f t="shared" si="185"/>
        <v>1.06</v>
      </c>
      <c r="BV238" s="246">
        <f t="shared" si="186"/>
        <v>1.96</v>
      </c>
      <c r="BW238" s="284">
        <f t="shared" si="170"/>
        <v>211153.72375454125</v>
      </c>
      <c r="BX238" s="245">
        <f t="shared" si="171"/>
        <v>11.219999999999999</v>
      </c>
      <c r="BY238" s="246">
        <f t="shared" si="172"/>
        <v>784485.02666422271</v>
      </c>
      <c r="BZ238" s="285">
        <f t="shared" si="173"/>
        <v>2.2369250605473851E-3</v>
      </c>
      <c r="CA238" s="245">
        <f t="shared" si="174"/>
        <v>91035.76</v>
      </c>
      <c r="CB238" s="286">
        <f t="shared" si="175"/>
        <v>1.3</v>
      </c>
      <c r="CC238" s="268">
        <f t="shared" si="146"/>
        <v>-2.000000000000024E-2</v>
      </c>
      <c r="CD238" s="267">
        <f t="shared" si="176"/>
        <v>995918.78511606646</v>
      </c>
      <c r="CE238" s="268">
        <f t="shared" si="177"/>
        <v>875520.78666422272</v>
      </c>
      <c r="CF238" s="268">
        <f t="shared" si="178"/>
        <v>-1.7199999999999989</v>
      </c>
      <c r="CG238" s="270">
        <f t="shared" si="179"/>
        <v>-120293.56112356976</v>
      </c>
      <c r="CH238" s="270">
        <f t="shared" si="180"/>
        <v>-120397.99845184374</v>
      </c>
      <c r="CI238" s="269">
        <f t="shared" si="181"/>
        <v>104.43732827398344</v>
      </c>
    </row>
    <row r="239" spans="1:87" s="57" customFormat="1" ht="15.75" customHeight="1" x14ac:dyDescent="0.25">
      <c r="A239" s="297">
        <v>1015215</v>
      </c>
      <c r="B239" s="297">
        <v>4855</v>
      </c>
      <c r="C239" s="347">
        <v>455806</v>
      </c>
      <c r="D239" s="219" t="s">
        <v>939</v>
      </c>
      <c r="E239" s="299" t="s">
        <v>608</v>
      </c>
      <c r="F239" s="299" t="s">
        <v>945</v>
      </c>
      <c r="G239" s="301" t="s">
        <v>915</v>
      </c>
      <c r="H239" s="302" t="s">
        <v>947</v>
      </c>
      <c r="I239" s="56" t="s">
        <v>35</v>
      </c>
      <c r="J239" s="229" t="s">
        <v>36</v>
      </c>
      <c r="K239" s="229" t="s">
        <v>35</v>
      </c>
      <c r="L239" s="56"/>
      <c r="M239" s="56"/>
      <c r="N239" s="58"/>
      <c r="O239" s="297">
        <v>1015215</v>
      </c>
      <c r="P239" s="303">
        <v>20246</v>
      </c>
      <c r="Q239" s="304">
        <v>42005</v>
      </c>
      <c r="R239" s="304">
        <v>42369</v>
      </c>
      <c r="S239" s="303">
        <f t="shared" si="147"/>
        <v>20246</v>
      </c>
      <c r="T239" s="59"/>
      <c r="U239" s="346">
        <f t="shared" si="182"/>
        <v>2.4995410429799825E-3</v>
      </c>
      <c r="V239" s="345">
        <f t="shared" si="183"/>
        <v>1.9062642615561033E-3</v>
      </c>
      <c r="W239" s="27">
        <v>246190.21697082551</v>
      </c>
      <c r="X239" s="27">
        <v>246190.22</v>
      </c>
      <c r="Y239" s="305">
        <f t="shared" si="148"/>
        <v>485074.96879079757</v>
      </c>
      <c r="Z239" s="53">
        <f t="shared" si="189"/>
        <v>32914.519999999997</v>
      </c>
      <c r="AA239" s="54">
        <f t="shared" si="189"/>
        <v>32914.519999999997</v>
      </c>
      <c r="AB239" s="54">
        <f t="shared" si="189"/>
        <v>32914.519999999997</v>
      </c>
      <c r="AC239" s="54">
        <f t="shared" si="189"/>
        <v>32914.519999999997</v>
      </c>
      <c r="AD239" s="52">
        <f t="shared" si="149"/>
        <v>131658.07</v>
      </c>
      <c r="AE239" s="53">
        <f t="shared" si="190"/>
        <v>61126.96</v>
      </c>
      <c r="AF239" s="53">
        <f t="shared" si="190"/>
        <v>61126.96</v>
      </c>
      <c r="AG239" s="53">
        <f t="shared" si="190"/>
        <v>61126.96</v>
      </c>
      <c r="AH239" s="53">
        <f t="shared" si="190"/>
        <v>61126.96</v>
      </c>
      <c r="AI239" s="52">
        <f t="shared" si="150"/>
        <v>244507.84904620409</v>
      </c>
      <c r="AJ239" s="55">
        <f t="shared" si="151"/>
        <v>861240.8878370017</v>
      </c>
      <c r="AK239" s="219" t="s">
        <v>939</v>
      </c>
      <c r="AL239" s="220">
        <v>78822.574549228506</v>
      </c>
      <c r="AM239" s="242"/>
      <c r="AN239" s="242"/>
      <c r="AO239" s="242">
        <f t="shared" si="152"/>
        <v>521585.9879470942</v>
      </c>
      <c r="AP239" s="243">
        <f t="shared" si="153"/>
        <v>141567.8172043011</v>
      </c>
      <c r="AQ239" s="244">
        <f t="shared" si="154"/>
        <v>262911.66564107971</v>
      </c>
      <c r="AR239" s="245">
        <f t="shared" si="155"/>
        <v>6.62</v>
      </c>
      <c r="AS239" s="246">
        <f t="shared" si="156"/>
        <v>1.8</v>
      </c>
      <c r="AT239" s="246">
        <f t="shared" si="157"/>
        <v>3.34</v>
      </c>
      <c r="AU239" s="251">
        <f t="shared" si="158"/>
        <v>11.76</v>
      </c>
      <c r="AV239" s="245">
        <f t="shared" si="159"/>
        <v>6.15</v>
      </c>
      <c r="AW239" s="246">
        <f t="shared" si="160"/>
        <v>1.67</v>
      </c>
      <c r="AX239" s="246">
        <f t="shared" si="161"/>
        <v>3.1</v>
      </c>
      <c r="AY239" s="252">
        <f t="shared" si="162"/>
        <v>10.92</v>
      </c>
      <c r="AZ239" s="249">
        <f t="shared" si="163"/>
        <v>6.15</v>
      </c>
      <c r="BA239" s="56">
        <f t="shared" si="164"/>
        <v>4</v>
      </c>
      <c r="BB239" s="246">
        <f t="shared" si="165"/>
        <v>0.42</v>
      </c>
      <c r="BC239" s="250">
        <f t="shared" si="166"/>
        <v>0.78</v>
      </c>
      <c r="BD239" s="246">
        <f t="shared" si="167"/>
        <v>6.15</v>
      </c>
      <c r="BE239" s="56">
        <v>4</v>
      </c>
      <c r="BF239" s="246">
        <f t="shared" si="168"/>
        <v>0.42</v>
      </c>
      <c r="BG239" s="250">
        <f t="shared" si="169"/>
        <v>0.78</v>
      </c>
      <c r="BH239" s="246">
        <f>INDEX('Mar - Aug'!AG:AG,MATCH(C239,'Mar - Aug'!C:C,0))</f>
        <v>6.37</v>
      </c>
      <c r="BI239" s="56">
        <v>4</v>
      </c>
      <c r="BJ239" s="246">
        <f>INDEX('Mar - Aug'!AK:AK,MATCH($C239,'Mar - Aug'!$C:$C,0))</f>
        <v>0.43</v>
      </c>
      <c r="BK239" s="246">
        <f>INDEX('Mar - Aug'!AL:AL,MATCH($C239,'Mar - Aug'!$C:$C,0))</f>
        <v>0.8</v>
      </c>
      <c r="BL239" s="246">
        <f>INDEX('Mar - Aug'!$AG:$AG,MATCH($C239,'Mar - Aug'!$C:$C,0))</f>
        <v>6.37</v>
      </c>
      <c r="BM239" s="56">
        <v>4</v>
      </c>
      <c r="BN239" s="246">
        <f>INDEX('Mar - Aug'!$AK:$AK,MATCH($C239,'Mar - Aug'!$C:$C,0))</f>
        <v>0.43</v>
      </c>
      <c r="BO239" s="246">
        <f>INDEX('Mar - Aug'!$AL:$AL,MATCH($C239,'Mar - Aug'!$C:$C,0))</f>
        <v>0.8</v>
      </c>
      <c r="BP239" s="60">
        <f>INDEX(FY2019_ALL_Targets!EB:EB,MATCH('Final Comp Values'!B239,FY2019_ALL_Targets!A:A,0))</f>
        <v>0</v>
      </c>
      <c r="BQ239" s="60">
        <f>+INDEX(FY2019_ALL_Targets!DY:DY,MATCH(B239,FY2019_ALL_Targets!A:A,0))</f>
        <v>1</v>
      </c>
      <c r="BR239" s="60">
        <f>+INDEX(FY2019_ALL_Targets!DZ:DZ,MATCH(B239,FY2019_ALL_Targets!A:A,0))</f>
        <v>1</v>
      </c>
      <c r="BS239" s="283">
        <f>+INDEX(FY2019_ALL_Targets!EA:EA,MATCH(B239,FY2019_ALL_Targets!A:A,0))</f>
        <v>0</v>
      </c>
      <c r="BT239" s="245">
        <f t="shared" si="184"/>
        <v>0</v>
      </c>
      <c r="BU239" s="245">
        <f t="shared" si="185"/>
        <v>0.43</v>
      </c>
      <c r="BV239" s="246">
        <f t="shared" si="186"/>
        <v>0.8</v>
      </c>
      <c r="BW239" s="284">
        <f t="shared" si="170"/>
        <v>96951.766695551065</v>
      </c>
      <c r="BX239" s="245">
        <f t="shared" si="171"/>
        <v>9.69</v>
      </c>
      <c r="BY239" s="246">
        <f t="shared" si="172"/>
        <v>763790.74738202419</v>
      </c>
      <c r="BZ239" s="285">
        <f t="shared" si="173"/>
        <v>2.1779162198902768E-3</v>
      </c>
      <c r="CA239" s="245">
        <f t="shared" si="174"/>
        <v>88634.29</v>
      </c>
      <c r="CB239" s="286">
        <f t="shared" si="175"/>
        <v>1.1200000000000001</v>
      </c>
      <c r="CC239" s="268">
        <f t="shared" si="146"/>
        <v>-3.0000000000000693E-2</v>
      </c>
      <c r="CD239" s="267">
        <f t="shared" si="176"/>
        <v>861240.8878370017</v>
      </c>
      <c r="CE239" s="268">
        <f t="shared" si="177"/>
        <v>852425.03738202422</v>
      </c>
      <c r="CF239" s="268">
        <f t="shared" si="178"/>
        <v>-0.11000000000000121</v>
      </c>
      <c r="CG239" s="270">
        <f t="shared" si="179"/>
        <v>-8675.5034489076206</v>
      </c>
      <c r="CH239" s="270">
        <f t="shared" si="180"/>
        <v>-8815.8504549774807</v>
      </c>
      <c r="CI239" s="269">
        <f t="shared" si="181"/>
        <v>140.34700606986007</v>
      </c>
    </row>
    <row r="240" spans="1:87" s="57" customFormat="1" ht="15.75" customHeight="1" x14ac:dyDescent="0.25">
      <c r="A240" s="297">
        <v>1015212</v>
      </c>
      <c r="B240" s="297">
        <v>4863</v>
      </c>
      <c r="C240" s="347">
        <v>455970</v>
      </c>
      <c r="D240" s="219" t="s">
        <v>939</v>
      </c>
      <c r="E240" s="299" t="s">
        <v>2478</v>
      </c>
      <c r="F240" s="299" t="s">
        <v>945</v>
      </c>
      <c r="G240" s="301" t="s">
        <v>915</v>
      </c>
      <c r="H240" s="302" t="s">
        <v>947</v>
      </c>
      <c r="I240" s="56" t="s">
        <v>35</v>
      </c>
      <c r="J240" s="229" t="s">
        <v>36</v>
      </c>
      <c r="K240" s="229" t="s">
        <v>35</v>
      </c>
      <c r="L240" s="56"/>
      <c r="M240" s="56"/>
      <c r="N240" s="58"/>
      <c r="O240" s="297">
        <v>1015212</v>
      </c>
      <c r="P240" s="303">
        <v>12586</v>
      </c>
      <c r="Q240" s="304">
        <v>42005</v>
      </c>
      <c r="R240" s="304">
        <v>42369</v>
      </c>
      <c r="S240" s="303">
        <f t="shared" si="147"/>
        <v>12586</v>
      </c>
      <c r="T240" s="59"/>
      <c r="U240" s="346">
        <f t="shared" si="182"/>
        <v>1.5538488376442782E-3</v>
      </c>
      <c r="V240" s="345">
        <f t="shared" si="183"/>
        <v>1.1850361550896531E-3</v>
      </c>
      <c r="W240" s="27">
        <v>153045.04941943151</v>
      </c>
      <c r="X240" s="27">
        <v>153045.04999999999</v>
      </c>
      <c r="Y240" s="305">
        <f t="shared" si="148"/>
        <v>301548.62971455976</v>
      </c>
      <c r="Z240" s="53">
        <f t="shared" si="189"/>
        <v>20461.43</v>
      </c>
      <c r="AA240" s="54">
        <f t="shared" si="189"/>
        <v>20461.43</v>
      </c>
      <c r="AB240" s="54">
        <f t="shared" si="189"/>
        <v>20461.43</v>
      </c>
      <c r="AC240" s="54">
        <f t="shared" si="189"/>
        <v>20461.43</v>
      </c>
      <c r="AD240" s="52">
        <f t="shared" si="149"/>
        <v>81845.72</v>
      </c>
      <c r="AE240" s="53">
        <f t="shared" si="190"/>
        <v>37999.800000000003</v>
      </c>
      <c r="AF240" s="53">
        <f t="shared" si="190"/>
        <v>37999.800000000003</v>
      </c>
      <c r="AG240" s="53">
        <f t="shared" si="190"/>
        <v>37999.800000000003</v>
      </c>
      <c r="AH240" s="53">
        <f t="shared" si="190"/>
        <v>37999.800000000003</v>
      </c>
      <c r="AI240" s="52">
        <f t="shared" si="150"/>
        <v>151999.19925395263</v>
      </c>
      <c r="AJ240" s="55">
        <f t="shared" si="151"/>
        <v>535393.54896851233</v>
      </c>
      <c r="AK240" s="219" t="s">
        <v>939</v>
      </c>
      <c r="AL240" s="220">
        <v>78822.574549228506</v>
      </c>
      <c r="AM240" s="242"/>
      <c r="AN240" s="242"/>
      <c r="AO240" s="242">
        <f t="shared" si="152"/>
        <v>324245.83840275247</v>
      </c>
      <c r="AP240" s="243">
        <f t="shared" si="153"/>
        <v>88006.150537634414</v>
      </c>
      <c r="AQ240" s="244">
        <f t="shared" si="154"/>
        <v>163439.99919779852</v>
      </c>
      <c r="AR240" s="245">
        <f t="shared" si="155"/>
        <v>4.1100000000000003</v>
      </c>
      <c r="AS240" s="246">
        <f t="shared" si="156"/>
        <v>1.1200000000000001</v>
      </c>
      <c r="AT240" s="246">
        <f t="shared" si="157"/>
        <v>2.0699999999999998</v>
      </c>
      <c r="AU240" s="251">
        <f t="shared" si="158"/>
        <v>7.3000000000000007</v>
      </c>
      <c r="AV240" s="245">
        <f t="shared" si="159"/>
        <v>3.83</v>
      </c>
      <c r="AW240" s="246">
        <f t="shared" si="160"/>
        <v>1.04</v>
      </c>
      <c r="AX240" s="246">
        <f t="shared" si="161"/>
        <v>1.93</v>
      </c>
      <c r="AY240" s="252">
        <f t="shared" si="162"/>
        <v>6.8</v>
      </c>
      <c r="AZ240" s="249">
        <f t="shared" si="163"/>
        <v>3.83</v>
      </c>
      <c r="BA240" s="56">
        <f t="shared" si="164"/>
        <v>4</v>
      </c>
      <c r="BB240" s="246">
        <f t="shared" si="165"/>
        <v>0.26</v>
      </c>
      <c r="BC240" s="250">
        <f t="shared" si="166"/>
        <v>0.48</v>
      </c>
      <c r="BD240" s="246">
        <f t="shared" si="167"/>
        <v>3.83</v>
      </c>
      <c r="BE240" s="56">
        <v>4</v>
      </c>
      <c r="BF240" s="246">
        <f t="shared" si="168"/>
        <v>0.26</v>
      </c>
      <c r="BG240" s="250">
        <f t="shared" si="169"/>
        <v>0.48</v>
      </c>
      <c r="BH240" s="246">
        <f>INDEX('Mar - Aug'!AG:AG,MATCH(C240,'Mar - Aug'!C:C,0))</f>
        <v>3.96</v>
      </c>
      <c r="BI240" s="56">
        <v>4</v>
      </c>
      <c r="BJ240" s="246">
        <f>INDEX('Mar - Aug'!AK:AK,MATCH($C240,'Mar - Aug'!$C:$C,0))</f>
        <v>0.27</v>
      </c>
      <c r="BK240" s="246">
        <f>INDEX('Mar - Aug'!AL:AL,MATCH($C240,'Mar - Aug'!$C:$C,0))</f>
        <v>0.5</v>
      </c>
      <c r="BL240" s="246">
        <f>INDEX('Mar - Aug'!$AG:$AG,MATCH($C240,'Mar - Aug'!$C:$C,0))</f>
        <v>3.96</v>
      </c>
      <c r="BM240" s="56">
        <v>4</v>
      </c>
      <c r="BN240" s="246">
        <f>INDEX('Mar - Aug'!$AK:$AK,MATCH($C240,'Mar - Aug'!$C:$C,0))</f>
        <v>0.27</v>
      </c>
      <c r="BO240" s="246">
        <f>INDEX('Mar - Aug'!$AL:$AL,MATCH($C240,'Mar - Aug'!$C:$C,0))</f>
        <v>0.5</v>
      </c>
      <c r="BP240" s="60">
        <f>INDEX(FY2019_ALL_Targets!EB:EB,MATCH('Final Comp Values'!B240,FY2019_ALL_Targets!A:A,0))</f>
        <v>0</v>
      </c>
      <c r="BQ240" s="60">
        <f>+INDEX(FY2019_ALL_Targets!DY:DY,MATCH(B240,FY2019_ALL_Targets!A:A,0))</f>
        <v>1</v>
      </c>
      <c r="BR240" s="60">
        <f>+INDEX(FY2019_ALL_Targets!DZ:DZ,MATCH(B240,FY2019_ALL_Targets!A:A,0))</f>
        <v>3</v>
      </c>
      <c r="BS240" s="283">
        <f>+INDEX(FY2019_ALL_Targets!EA:EA,MATCH(B240,FY2019_ALL_Targets!A:A,0))</f>
        <v>0</v>
      </c>
      <c r="BT240" s="245">
        <f t="shared" si="184"/>
        <v>0</v>
      </c>
      <c r="BU240" s="245">
        <f t="shared" si="185"/>
        <v>0.27</v>
      </c>
      <c r="BV240" s="246">
        <f t="shared" si="186"/>
        <v>1.5</v>
      </c>
      <c r="BW240" s="284">
        <f t="shared" si="170"/>
        <v>139515.95695213447</v>
      </c>
      <c r="BX240" s="245">
        <f t="shared" si="171"/>
        <v>5.0299999999999994</v>
      </c>
      <c r="BY240" s="246">
        <f t="shared" si="172"/>
        <v>396477.54998261936</v>
      </c>
      <c r="BZ240" s="285">
        <f t="shared" si="173"/>
        <v>1.1305385537717331E-3</v>
      </c>
      <c r="CA240" s="245">
        <f t="shared" si="174"/>
        <v>46009.34</v>
      </c>
      <c r="CB240" s="286">
        <f t="shared" si="175"/>
        <v>0.57999999999999996</v>
      </c>
      <c r="CC240" s="268">
        <f t="shared" si="146"/>
        <v>9.9999999999991207E-3</v>
      </c>
      <c r="CD240" s="267">
        <f t="shared" si="176"/>
        <v>535393.54896851233</v>
      </c>
      <c r="CE240" s="268">
        <f t="shared" si="177"/>
        <v>442486.88998261932</v>
      </c>
      <c r="CF240" s="268">
        <f t="shared" si="178"/>
        <v>-1.1900000000000004</v>
      </c>
      <c r="CG240" s="270">
        <f t="shared" si="179"/>
        <v>-93693.871069489702</v>
      </c>
      <c r="CH240" s="270">
        <f t="shared" si="180"/>
        <v>-92906.658985893009</v>
      </c>
      <c r="CI240" s="269">
        <f t="shared" si="181"/>
        <v>-787.21208359669254</v>
      </c>
    </row>
    <row r="241" spans="1:87" s="57" customFormat="1" ht="15.75" customHeight="1" x14ac:dyDescent="0.25">
      <c r="A241" s="297">
        <v>1026266</v>
      </c>
      <c r="B241" s="297">
        <v>4865</v>
      </c>
      <c r="C241" s="347">
        <v>455574</v>
      </c>
      <c r="D241" s="219" t="s">
        <v>937</v>
      </c>
      <c r="E241" s="299" t="s">
        <v>226</v>
      </c>
      <c r="F241" s="299" t="s">
        <v>2344</v>
      </c>
      <c r="G241" s="301" t="s">
        <v>915</v>
      </c>
      <c r="H241" s="302" t="s">
        <v>2344</v>
      </c>
      <c r="I241" s="56" t="s">
        <v>35</v>
      </c>
      <c r="J241" s="229" t="s">
        <v>35</v>
      </c>
      <c r="K241" s="229" t="s">
        <v>36</v>
      </c>
      <c r="L241" s="56"/>
      <c r="M241" s="56"/>
      <c r="N241" s="58"/>
      <c r="O241" s="297">
        <v>1026266</v>
      </c>
      <c r="P241" s="303">
        <v>17912</v>
      </c>
      <c r="Q241" s="304">
        <v>41913</v>
      </c>
      <c r="R241" s="304">
        <v>42277</v>
      </c>
      <c r="S241" s="303">
        <f t="shared" si="147"/>
        <v>17912</v>
      </c>
      <c r="T241" s="59"/>
      <c r="U241" s="346">
        <f t="shared" si="182"/>
        <v>2.2113888749312181E-3</v>
      </c>
      <c r="V241" s="345">
        <f t="shared" si="183"/>
        <v>1.6865062458259865E-3</v>
      </c>
      <c r="W241" s="27">
        <v>217808.90872043991</v>
      </c>
      <c r="X241" s="27">
        <v>217809</v>
      </c>
      <c r="Y241" s="305">
        <f t="shared" si="148"/>
        <v>429154.54119237204</v>
      </c>
      <c r="Z241" s="53">
        <f t="shared" si="189"/>
        <v>29120.07</v>
      </c>
      <c r="AA241" s="54">
        <f t="shared" si="189"/>
        <v>29120.07</v>
      </c>
      <c r="AB241" s="54">
        <f t="shared" si="189"/>
        <v>29120.07</v>
      </c>
      <c r="AC241" s="54">
        <f t="shared" si="189"/>
        <v>29120.07</v>
      </c>
      <c r="AD241" s="52">
        <f t="shared" si="149"/>
        <v>116480.26</v>
      </c>
      <c r="AE241" s="53">
        <f t="shared" si="190"/>
        <v>54080.12</v>
      </c>
      <c r="AF241" s="53">
        <f t="shared" si="190"/>
        <v>54080.12</v>
      </c>
      <c r="AG241" s="53">
        <f t="shared" si="190"/>
        <v>54080.12</v>
      </c>
      <c r="AH241" s="53">
        <f t="shared" si="190"/>
        <v>54080.12</v>
      </c>
      <c r="AI241" s="52">
        <f t="shared" si="150"/>
        <v>216320.4876081995</v>
      </c>
      <c r="AJ241" s="55">
        <f t="shared" si="151"/>
        <v>761955.28880057146</v>
      </c>
      <c r="AK241" s="219" t="s">
        <v>937</v>
      </c>
      <c r="AL241" s="220">
        <v>69918.451574351406</v>
      </c>
      <c r="AM241" s="242"/>
      <c r="AN241" s="242"/>
      <c r="AO241" s="242">
        <f t="shared" si="152"/>
        <v>461456.49590577639</v>
      </c>
      <c r="AP241" s="243">
        <f t="shared" si="153"/>
        <v>125247.59139784946</v>
      </c>
      <c r="AQ241" s="244">
        <f t="shared" si="154"/>
        <v>232602.67484752636</v>
      </c>
      <c r="AR241" s="245">
        <f t="shared" si="155"/>
        <v>6.6</v>
      </c>
      <c r="AS241" s="246">
        <f t="shared" si="156"/>
        <v>1.79</v>
      </c>
      <c r="AT241" s="246">
        <f t="shared" si="157"/>
        <v>3.33</v>
      </c>
      <c r="AU241" s="251">
        <f t="shared" si="158"/>
        <v>11.72</v>
      </c>
      <c r="AV241" s="245">
        <f t="shared" si="159"/>
        <v>6.14</v>
      </c>
      <c r="AW241" s="246">
        <f t="shared" si="160"/>
        <v>1.67</v>
      </c>
      <c r="AX241" s="246">
        <f t="shared" si="161"/>
        <v>3.09</v>
      </c>
      <c r="AY241" s="252">
        <f t="shared" si="162"/>
        <v>10.899999999999999</v>
      </c>
      <c r="AZ241" s="249">
        <f t="shared" si="163"/>
        <v>6.14</v>
      </c>
      <c r="BA241" s="56">
        <f t="shared" si="164"/>
        <v>4</v>
      </c>
      <c r="BB241" s="246">
        <f t="shared" si="165"/>
        <v>0.42</v>
      </c>
      <c r="BC241" s="250">
        <f t="shared" si="166"/>
        <v>0.77</v>
      </c>
      <c r="BD241" s="246">
        <f t="shared" si="167"/>
        <v>6.14</v>
      </c>
      <c r="BE241" s="56">
        <v>4</v>
      </c>
      <c r="BF241" s="246">
        <f t="shared" si="168"/>
        <v>0.42</v>
      </c>
      <c r="BG241" s="250">
        <f t="shared" si="169"/>
        <v>0.77</v>
      </c>
      <c r="BH241" s="246">
        <f>INDEX('Mar - Aug'!AG:AG,MATCH(C241,'Mar - Aug'!C:C,0))</f>
        <v>5.96</v>
      </c>
      <c r="BI241" s="56">
        <v>4</v>
      </c>
      <c r="BJ241" s="246">
        <f>INDEX('Mar - Aug'!AK:AK,MATCH($C241,'Mar - Aug'!$C:$C,0))</f>
        <v>0.41</v>
      </c>
      <c r="BK241" s="246">
        <f>INDEX('Mar - Aug'!AL:AL,MATCH($C241,'Mar - Aug'!$C:$C,0))</f>
        <v>0.75</v>
      </c>
      <c r="BL241" s="246">
        <f>INDEX('Mar - Aug'!$AG:$AG,MATCH($C241,'Mar - Aug'!$C:$C,0))</f>
        <v>5.96</v>
      </c>
      <c r="BM241" s="56">
        <v>4</v>
      </c>
      <c r="BN241" s="246">
        <f>INDEX('Mar - Aug'!$AK:$AK,MATCH($C241,'Mar - Aug'!$C:$C,0))</f>
        <v>0.41</v>
      </c>
      <c r="BO241" s="246">
        <f>INDEX('Mar - Aug'!$AL:$AL,MATCH($C241,'Mar - Aug'!$C:$C,0))</f>
        <v>0.75</v>
      </c>
      <c r="BP241" s="60">
        <f>INDEX(FY2019_ALL_Targets!EB:EB,MATCH('Final Comp Values'!B241,FY2019_ALL_Targets!A:A,0))</f>
        <v>0</v>
      </c>
      <c r="BQ241" s="60">
        <f>+INDEX(FY2019_ALL_Targets!DY:DY,MATCH(B241,FY2019_ALL_Targets!A:A,0))</f>
        <v>1</v>
      </c>
      <c r="BR241" s="60">
        <f>+INDEX(FY2019_ALL_Targets!DZ:DZ,MATCH(B241,FY2019_ALL_Targets!A:A,0))</f>
        <v>1</v>
      </c>
      <c r="BS241" s="283">
        <f>+INDEX(FY2019_ALL_Targets!EA:EA,MATCH(B241,FY2019_ALL_Targets!A:A,0))</f>
        <v>0</v>
      </c>
      <c r="BT241" s="245">
        <f t="shared" si="184"/>
        <v>0</v>
      </c>
      <c r="BU241" s="245">
        <f t="shared" si="185"/>
        <v>0.41</v>
      </c>
      <c r="BV241" s="246">
        <f t="shared" si="186"/>
        <v>0.75</v>
      </c>
      <c r="BW241" s="284">
        <f t="shared" si="170"/>
        <v>81105.403826247624</v>
      </c>
      <c r="BX241" s="245">
        <f t="shared" si="171"/>
        <v>9.7399999999999984</v>
      </c>
      <c r="BY241" s="246">
        <f t="shared" si="172"/>
        <v>681005.71833418263</v>
      </c>
      <c r="BZ241" s="285">
        <f t="shared" si="173"/>
        <v>1.9418582967675162E-3</v>
      </c>
      <c r="CA241" s="245">
        <f t="shared" si="174"/>
        <v>79027.48</v>
      </c>
      <c r="CB241" s="286">
        <f t="shared" si="175"/>
        <v>1.1299999999999999</v>
      </c>
      <c r="CC241" s="268">
        <f t="shared" si="146"/>
        <v>-8.8817841970012523E-16</v>
      </c>
      <c r="CD241" s="267">
        <f t="shared" si="176"/>
        <v>761955.28880057146</v>
      </c>
      <c r="CE241" s="268">
        <f t="shared" si="177"/>
        <v>760033.19833418261</v>
      </c>
      <c r="CF241" s="268">
        <f t="shared" si="178"/>
        <v>-3.0000000000001137E-2</v>
      </c>
      <c r="CG241" s="270">
        <f t="shared" si="179"/>
        <v>-2097.1246480750469</v>
      </c>
      <c r="CH241" s="270">
        <f t="shared" si="180"/>
        <v>-1922.0904663888505</v>
      </c>
      <c r="CI241" s="269">
        <f t="shared" si="181"/>
        <v>-175.03418168619646</v>
      </c>
    </row>
    <row r="242" spans="1:87" s="57" customFormat="1" ht="15.75" customHeight="1" x14ac:dyDescent="0.25">
      <c r="A242" s="297">
        <v>1018505</v>
      </c>
      <c r="B242" s="297">
        <v>4868</v>
      </c>
      <c r="C242" s="347">
        <v>675903</v>
      </c>
      <c r="D242" s="219" t="s">
        <v>925</v>
      </c>
      <c r="E242" s="299" t="s">
        <v>2526</v>
      </c>
      <c r="F242" s="299" t="s">
        <v>1002</v>
      </c>
      <c r="G242" s="301" t="s">
        <v>915</v>
      </c>
      <c r="H242" s="302" t="s">
        <v>1002</v>
      </c>
      <c r="I242" s="56" t="s">
        <v>35</v>
      </c>
      <c r="J242" s="229" t="s">
        <v>36</v>
      </c>
      <c r="K242" s="229" t="s">
        <v>35</v>
      </c>
      <c r="L242" s="56"/>
      <c r="M242" s="56"/>
      <c r="N242" s="58"/>
      <c r="O242" s="297">
        <v>1018505</v>
      </c>
      <c r="P242" s="303">
        <v>13174</v>
      </c>
      <c r="Q242" s="304">
        <v>42005</v>
      </c>
      <c r="R242" s="304">
        <v>42369</v>
      </c>
      <c r="S242" s="303">
        <f t="shared" si="147"/>
        <v>13174</v>
      </c>
      <c r="T242" s="59"/>
      <c r="U242" s="346">
        <f t="shared" si="182"/>
        <v>1.6264424429624758E-3</v>
      </c>
      <c r="V242" s="345">
        <f t="shared" si="183"/>
        <v>1.240399356995955E-3</v>
      </c>
      <c r="W242" s="27">
        <v>160195.09622389878</v>
      </c>
      <c r="X242" s="27">
        <v>160195.1</v>
      </c>
      <c r="Y242" s="305">
        <f t="shared" si="148"/>
        <v>315636.55234861042</v>
      </c>
      <c r="Z242" s="53">
        <f t="shared" si="189"/>
        <v>21417.360000000001</v>
      </c>
      <c r="AA242" s="54">
        <f t="shared" si="189"/>
        <v>21417.360000000001</v>
      </c>
      <c r="AB242" s="54">
        <f t="shared" si="189"/>
        <v>21417.360000000001</v>
      </c>
      <c r="AC242" s="54">
        <f t="shared" si="189"/>
        <v>21417.360000000001</v>
      </c>
      <c r="AD242" s="52">
        <f t="shared" si="149"/>
        <v>85669.440000000002</v>
      </c>
      <c r="AE242" s="53">
        <f t="shared" si="190"/>
        <v>39775.1</v>
      </c>
      <c r="AF242" s="53">
        <f t="shared" si="190"/>
        <v>39775.1</v>
      </c>
      <c r="AG242" s="53">
        <f t="shared" si="190"/>
        <v>39775.1</v>
      </c>
      <c r="AH242" s="53">
        <f t="shared" si="190"/>
        <v>39775.1</v>
      </c>
      <c r="AI242" s="52">
        <f t="shared" si="150"/>
        <v>159100.3854259949</v>
      </c>
      <c r="AJ242" s="55">
        <f t="shared" si="151"/>
        <v>560406.37777460529</v>
      </c>
      <c r="AK242" s="219" t="s">
        <v>925</v>
      </c>
      <c r="AL242" s="220">
        <v>58482.872744368782</v>
      </c>
      <c r="AM242" s="242"/>
      <c r="AN242" s="242"/>
      <c r="AO242" s="242">
        <f t="shared" si="152"/>
        <v>339394.14231033379</v>
      </c>
      <c r="AP242" s="243">
        <f t="shared" si="153"/>
        <v>92117.677419354848</v>
      </c>
      <c r="AQ242" s="244">
        <f t="shared" si="154"/>
        <v>171075.68325375798</v>
      </c>
      <c r="AR242" s="245">
        <f t="shared" si="155"/>
        <v>5.8</v>
      </c>
      <c r="AS242" s="246">
        <f t="shared" si="156"/>
        <v>1.58</v>
      </c>
      <c r="AT242" s="246">
        <f t="shared" si="157"/>
        <v>2.93</v>
      </c>
      <c r="AU242" s="251">
        <f t="shared" si="158"/>
        <v>10.31</v>
      </c>
      <c r="AV242" s="245">
        <f t="shared" si="159"/>
        <v>5.4</v>
      </c>
      <c r="AW242" s="246">
        <f t="shared" si="160"/>
        <v>1.46</v>
      </c>
      <c r="AX242" s="246">
        <f t="shared" si="161"/>
        <v>2.72</v>
      </c>
      <c r="AY242" s="252">
        <f t="shared" si="162"/>
        <v>9.58</v>
      </c>
      <c r="AZ242" s="249">
        <f t="shared" si="163"/>
        <v>5.4</v>
      </c>
      <c r="BA242" s="56">
        <f t="shared" si="164"/>
        <v>4</v>
      </c>
      <c r="BB242" s="246">
        <f t="shared" si="165"/>
        <v>0.37</v>
      </c>
      <c r="BC242" s="250">
        <f t="shared" si="166"/>
        <v>0.68</v>
      </c>
      <c r="BD242" s="246">
        <f t="shared" si="167"/>
        <v>5.4</v>
      </c>
      <c r="BE242" s="56">
        <v>4</v>
      </c>
      <c r="BF242" s="246">
        <f t="shared" si="168"/>
        <v>0.37</v>
      </c>
      <c r="BG242" s="250">
        <f t="shared" si="169"/>
        <v>0.68</v>
      </c>
      <c r="BH242" s="246">
        <f>INDEX('Mar - Aug'!AG:AG,MATCH(C242,'Mar - Aug'!C:C,0))</f>
        <v>5.43</v>
      </c>
      <c r="BI242" s="56">
        <v>4</v>
      </c>
      <c r="BJ242" s="246">
        <f>INDEX('Mar - Aug'!AK:AK,MATCH($C242,'Mar - Aug'!$C:$C,0))</f>
        <v>0.37</v>
      </c>
      <c r="BK242" s="246">
        <f>INDEX('Mar - Aug'!AL:AL,MATCH($C242,'Mar - Aug'!$C:$C,0))</f>
        <v>0.69</v>
      </c>
      <c r="BL242" s="246">
        <f>INDEX('Mar - Aug'!$AG:$AG,MATCH($C242,'Mar - Aug'!$C:$C,0))</f>
        <v>5.43</v>
      </c>
      <c r="BM242" s="56">
        <v>4</v>
      </c>
      <c r="BN242" s="246">
        <f>INDEX('Mar - Aug'!$AK:$AK,MATCH($C242,'Mar - Aug'!$C:$C,0))</f>
        <v>0.37</v>
      </c>
      <c r="BO242" s="246">
        <f>INDEX('Mar - Aug'!$AL:$AL,MATCH($C242,'Mar - Aug'!$C:$C,0))</f>
        <v>0.69</v>
      </c>
      <c r="BP242" s="60">
        <f>INDEX(FY2019_ALL_Targets!EB:EB,MATCH('Final Comp Values'!B242,FY2019_ALL_Targets!A:A,0))</f>
        <v>0</v>
      </c>
      <c r="BQ242" s="60">
        <f>+INDEX(FY2019_ALL_Targets!DY:DY,MATCH(B242,FY2019_ALL_Targets!A:A,0))</f>
        <v>1</v>
      </c>
      <c r="BR242" s="60">
        <f>+INDEX(FY2019_ALL_Targets!DZ:DZ,MATCH(B242,FY2019_ALL_Targets!A:A,0))</f>
        <v>1</v>
      </c>
      <c r="BS242" s="283">
        <f>+INDEX(FY2019_ALL_Targets!EA:EA,MATCH(B242,FY2019_ALL_Targets!A:A,0))</f>
        <v>0</v>
      </c>
      <c r="BT242" s="245">
        <f t="shared" si="184"/>
        <v>0</v>
      </c>
      <c r="BU242" s="245">
        <f t="shared" si="185"/>
        <v>0.37</v>
      </c>
      <c r="BV242" s="246">
        <f t="shared" si="186"/>
        <v>0.69</v>
      </c>
      <c r="BW242" s="284">
        <f t="shared" si="170"/>
        <v>61991.84510903091</v>
      </c>
      <c r="BX242" s="245">
        <f t="shared" si="171"/>
        <v>8.52</v>
      </c>
      <c r="BY242" s="246">
        <f t="shared" si="172"/>
        <v>498274.07578202197</v>
      </c>
      <c r="BZ242" s="285">
        <f t="shared" si="173"/>
        <v>1.4208069360831365E-3</v>
      </c>
      <c r="CA242" s="245">
        <f t="shared" si="174"/>
        <v>57822.34</v>
      </c>
      <c r="CB242" s="286">
        <f t="shared" si="175"/>
        <v>0.99</v>
      </c>
      <c r="CC242" s="268">
        <f t="shared" si="146"/>
        <v>-2.0000000000001128E-2</v>
      </c>
      <c r="CD242" s="267">
        <f t="shared" si="176"/>
        <v>560406.37777460529</v>
      </c>
      <c r="CE242" s="268">
        <f t="shared" si="177"/>
        <v>556096.41578202194</v>
      </c>
      <c r="CF242" s="268">
        <f t="shared" si="178"/>
        <v>-7.0000000000000284E-2</v>
      </c>
      <c r="CG242" s="270">
        <f t="shared" si="179"/>
        <v>-4094.82739501279</v>
      </c>
      <c r="CH242" s="270">
        <f t="shared" si="180"/>
        <v>-4309.961992583354</v>
      </c>
      <c r="CI242" s="269">
        <f t="shared" si="181"/>
        <v>215.13459757056398</v>
      </c>
    </row>
    <row r="243" spans="1:87" s="57" customFormat="1" ht="15.75" customHeight="1" x14ac:dyDescent="0.25">
      <c r="A243" s="297">
        <v>1026137</v>
      </c>
      <c r="B243" s="297">
        <v>4870</v>
      </c>
      <c r="C243" s="347">
        <v>455611</v>
      </c>
      <c r="D243" s="219" t="s">
        <v>913</v>
      </c>
      <c r="E243" s="299" t="s">
        <v>227</v>
      </c>
      <c r="F243" s="299" t="s">
        <v>2714</v>
      </c>
      <c r="G243" s="301" t="s">
        <v>915</v>
      </c>
      <c r="H243" s="302" t="s">
        <v>2985</v>
      </c>
      <c r="I243" s="56" t="s">
        <v>35</v>
      </c>
      <c r="J243" s="229" t="s">
        <v>35</v>
      </c>
      <c r="K243" s="229" t="s">
        <v>35</v>
      </c>
      <c r="L243" s="56"/>
      <c r="M243" s="56"/>
      <c r="N243" s="58"/>
      <c r="O243" s="297">
        <v>1026137</v>
      </c>
      <c r="P243" s="303">
        <v>6125</v>
      </c>
      <c r="Q243" s="304">
        <v>41913</v>
      </c>
      <c r="R243" s="304">
        <v>42247</v>
      </c>
      <c r="S243" s="303">
        <f t="shared" si="147"/>
        <v>6674</v>
      </c>
      <c r="T243" s="59"/>
      <c r="U243" s="346">
        <f t="shared" si="182"/>
        <v>8.2396211206403245E-4</v>
      </c>
      <c r="V243" s="345">
        <f t="shared" si="183"/>
        <v>6.2839117265758339E-4</v>
      </c>
      <c r="W243" s="27">
        <v>81155.463188120601</v>
      </c>
      <c r="X243" s="27">
        <v>81155.460000000006</v>
      </c>
      <c r="Y243" s="305">
        <f t="shared" si="148"/>
        <v>159902.71370689431</v>
      </c>
      <c r="Z243" s="53">
        <f t="shared" si="189"/>
        <v>10850.12</v>
      </c>
      <c r="AA243" s="54">
        <f t="shared" si="189"/>
        <v>10850.12</v>
      </c>
      <c r="AB243" s="54">
        <f t="shared" si="189"/>
        <v>10850.12</v>
      </c>
      <c r="AC243" s="54">
        <f t="shared" si="189"/>
        <v>10850.12</v>
      </c>
      <c r="AD243" s="52">
        <f t="shared" si="149"/>
        <v>43400.47</v>
      </c>
      <c r="AE243" s="53">
        <f t="shared" si="190"/>
        <v>20150.22</v>
      </c>
      <c r="AF243" s="53">
        <f t="shared" si="190"/>
        <v>20150.22</v>
      </c>
      <c r="AG243" s="53">
        <f t="shared" si="190"/>
        <v>20150.22</v>
      </c>
      <c r="AH243" s="53">
        <f t="shared" si="190"/>
        <v>20150.22</v>
      </c>
      <c r="AI243" s="52">
        <f t="shared" si="150"/>
        <v>80600.878422126145</v>
      </c>
      <c r="AJ243" s="55">
        <f t="shared" si="151"/>
        <v>283904.06212902046</v>
      </c>
      <c r="AK243" s="219" t="s">
        <v>913</v>
      </c>
      <c r="AL243" s="220">
        <v>61485.26180987338</v>
      </c>
      <c r="AM243" s="242"/>
      <c r="AN243" s="242"/>
      <c r="AO243" s="242">
        <f t="shared" si="152"/>
        <v>171938.40183537023</v>
      </c>
      <c r="AP243" s="243">
        <f t="shared" si="153"/>
        <v>46667.17204301076</v>
      </c>
      <c r="AQ243" s="244">
        <f t="shared" si="154"/>
        <v>86667.611206587258</v>
      </c>
      <c r="AR243" s="245">
        <f t="shared" si="155"/>
        <v>2.8</v>
      </c>
      <c r="AS243" s="246">
        <f t="shared" si="156"/>
        <v>0.76</v>
      </c>
      <c r="AT243" s="246">
        <f t="shared" si="157"/>
        <v>1.41</v>
      </c>
      <c r="AU243" s="251">
        <f t="shared" si="158"/>
        <v>4.97</v>
      </c>
      <c r="AV243" s="245">
        <f t="shared" si="159"/>
        <v>2.6</v>
      </c>
      <c r="AW243" s="246">
        <f t="shared" si="160"/>
        <v>0.71</v>
      </c>
      <c r="AX243" s="246">
        <f t="shared" si="161"/>
        <v>1.31</v>
      </c>
      <c r="AY243" s="252">
        <f t="shared" si="162"/>
        <v>4.62</v>
      </c>
      <c r="AZ243" s="249">
        <f t="shared" si="163"/>
        <v>2.6</v>
      </c>
      <c r="BA243" s="56">
        <f t="shared" si="164"/>
        <v>4</v>
      </c>
      <c r="BB243" s="246">
        <f t="shared" si="165"/>
        <v>0.18</v>
      </c>
      <c r="BC243" s="250">
        <f t="shared" si="166"/>
        <v>0.33</v>
      </c>
      <c r="BD243" s="246">
        <f t="shared" si="167"/>
        <v>2.6</v>
      </c>
      <c r="BE243" s="56">
        <v>4</v>
      </c>
      <c r="BF243" s="246">
        <f t="shared" si="168"/>
        <v>0.18</v>
      </c>
      <c r="BG243" s="250">
        <f t="shared" si="169"/>
        <v>0.33</v>
      </c>
      <c r="BH243" s="246">
        <f>INDEX('Mar - Aug'!AG:AG,MATCH(C243,'Mar - Aug'!C:C,0))</f>
        <v>2.5499999999999998</v>
      </c>
      <c r="BI243" s="56">
        <v>4</v>
      </c>
      <c r="BJ243" s="246">
        <f>INDEX('Mar - Aug'!AK:AK,MATCH($C243,'Mar - Aug'!$C:$C,0))</f>
        <v>0.17</v>
      </c>
      <c r="BK243" s="246">
        <f>INDEX('Mar - Aug'!AL:AL,MATCH($C243,'Mar - Aug'!$C:$C,0))</f>
        <v>0.32</v>
      </c>
      <c r="BL243" s="246">
        <f>INDEX('Mar - Aug'!$AG:$AG,MATCH($C243,'Mar - Aug'!$C:$C,0))</f>
        <v>2.5499999999999998</v>
      </c>
      <c r="BM243" s="56">
        <v>4</v>
      </c>
      <c r="BN243" s="246">
        <f>INDEX('Mar - Aug'!$AK:$AK,MATCH($C243,'Mar - Aug'!$C:$C,0))</f>
        <v>0.17</v>
      </c>
      <c r="BO243" s="246">
        <f>INDEX('Mar - Aug'!$AL:$AL,MATCH($C243,'Mar - Aug'!$C:$C,0))</f>
        <v>0.32</v>
      </c>
      <c r="BP243" s="60">
        <f>INDEX(FY2019_ALL_Targets!EB:EB,MATCH('Final Comp Values'!B243,FY2019_ALL_Targets!A:A,0))</f>
        <v>0</v>
      </c>
      <c r="BQ243" s="60">
        <f>+INDEX(FY2019_ALL_Targets!DY:DY,MATCH(B243,FY2019_ALL_Targets!A:A,0))</f>
        <v>0</v>
      </c>
      <c r="BR243" s="60">
        <f>+INDEX(FY2019_ALL_Targets!DZ:DZ,MATCH(B243,FY2019_ALL_Targets!A:A,0))</f>
        <v>0</v>
      </c>
      <c r="BS243" s="283">
        <f>+INDEX(FY2019_ALL_Targets!EA:EA,MATCH(B243,FY2019_ALL_Targets!A:A,0))</f>
        <v>0</v>
      </c>
      <c r="BT243" s="245">
        <f t="shared" si="184"/>
        <v>0</v>
      </c>
      <c r="BU243" s="245">
        <f t="shared" si="185"/>
        <v>0</v>
      </c>
      <c r="BV243" s="246">
        <f t="shared" si="186"/>
        <v>0</v>
      </c>
      <c r="BW243" s="284">
        <f t="shared" si="170"/>
        <v>0</v>
      </c>
      <c r="BX243" s="245">
        <f t="shared" si="171"/>
        <v>4.62</v>
      </c>
      <c r="BY243" s="246">
        <f t="shared" si="172"/>
        <v>284061.90956161503</v>
      </c>
      <c r="BZ243" s="285">
        <f t="shared" si="173"/>
        <v>8.0999022625998179E-4</v>
      </c>
      <c r="CA243" s="245">
        <f t="shared" si="174"/>
        <v>32964.04</v>
      </c>
      <c r="CB243" s="286">
        <f t="shared" si="175"/>
        <v>0.54</v>
      </c>
      <c r="CC243" s="268">
        <f t="shared" si="146"/>
        <v>-1.9999999999999962E-2</v>
      </c>
      <c r="CD243" s="267">
        <f t="shared" si="176"/>
        <v>283904.06212902046</v>
      </c>
      <c r="CE243" s="268">
        <f t="shared" si="177"/>
        <v>317025.94956161501</v>
      </c>
      <c r="CF243" s="268">
        <f t="shared" si="178"/>
        <v>0.54</v>
      </c>
      <c r="CG243" s="270">
        <f t="shared" si="179"/>
        <v>33183.591677417979</v>
      </c>
      <c r="CH243" s="270">
        <f t="shared" si="180"/>
        <v>33121.887432594551</v>
      </c>
      <c r="CI243" s="269">
        <f t="shared" si="181"/>
        <v>61.704244823427871</v>
      </c>
    </row>
    <row r="244" spans="1:87" s="57" customFormat="1" ht="15.75" customHeight="1" x14ac:dyDescent="0.25">
      <c r="A244" s="297">
        <v>1028604</v>
      </c>
      <c r="B244" s="297">
        <v>4874</v>
      </c>
      <c r="C244" s="347">
        <v>675356</v>
      </c>
      <c r="D244" s="219" t="s">
        <v>940</v>
      </c>
      <c r="E244" s="299" t="s">
        <v>611</v>
      </c>
      <c r="F244" s="299" t="s">
        <v>995</v>
      </c>
      <c r="G244" s="301" t="s">
        <v>915</v>
      </c>
      <c r="H244" s="302" t="s">
        <v>995</v>
      </c>
      <c r="I244" s="56" t="s">
        <v>35</v>
      </c>
      <c r="J244" s="229" t="s">
        <v>36</v>
      </c>
      <c r="K244" s="229" t="s">
        <v>35</v>
      </c>
      <c r="L244" s="56"/>
      <c r="M244" s="56"/>
      <c r="N244" s="58"/>
      <c r="O244" s="297">
        <v>1013456</v>
      </c>
      <c r="P244" s="303">
        <v>17172</v>
      </c>
      <c r="Q244" s="304">
        <v>41883</v>
      </c>
      <c r="R244" s="304">
        <v>42247</v>
      </c>
      <c r="S244" s="303">
        <f t="shared" si="147"/>
        <v>17172</v>
      </c>
      <c r="T244" s="59"/>
      <c r="U244" s="346">
        <f t="shared" si="182"/>
        <v>2.1200295757212414E-3</v>
      </c>
      <c r="V244" s="345">
        <f t="shared" si="183"/>
        <v>1.616831467916695E-3</v>
      </c>
      <c r="W244" s="27">
        <v>208810.55047944363</v>
      </c>
      <c r="X244" s="27">
        <v>208811</v>
      </c>
      <c r="Y244" s="305">
        <f t="shared" si="148"/>
        <v>411424.84263931512</v>
      </c>
      <c r="Z244" s="53">
        <f t="shared" si="189"/>
        <v>27917.03</v>
      </c>
      <c r="AA244" s="54">
        <f t="shared" si="189"/>
        <v>27917.03</v>
      </c>
      <c r="AB244" s="54">
        <f t="shared" si="189"/>
        <v>27917.03</v>
      </c>
      <c r="AC244" s="54">
        <f t="shared" si="189"/>
        <v>27917.03</v>
      </c>
      <c r="AD244" s="52">
        <f t="shared" si="149"/>
        <v>111668.1</v>
      </c>
      <c r="AE244" s="53">
        <f t="shared" si="190"/>
        <v>51845.91</v>
      </c>
      <c r="AF244" s="53">
        <f t="shared" si="190"/>
        <v>51845.91</v>
      </c>
      <c r="AG244" s="53">
        <f t="shared" si="190"/>
        <v>51845.91</v>
      </c>
      <c r="AH244" s="53">
        <f t="shared" si="190"/>
        <v>51845.91</v>
      </c>
      <c r="AI244" s="52">
        <f t="shared" si="150"/>
        <v>207383.62065698983</v>
      </c>
      <c r="AJ244" s="55">
        <f t="shared" si="151"/>
        <v>730476.56329630502</v>
      </c>
      <c r="AK244" s="219" t="s">
        <v>940</v>
      </c>
      <c r="AL244" s="220">
        <v>40027.494210593126</v>
      </c>
      <c r="AM244" s="242"/>
      <c r="AN244" s="242"/>
      <c r="AO244" s="242">
        <f t="shared" si="152"/>
        <v>442392.30391324207</v>
      </c>
      <c r="AP244" s="243">
        <f t="shared" si="153"/>
        <v>120073.22580645162</v>
      </c>
      <c r="AQ244" s="244">
        <f t="shared" si="154"/>
        <v>222993.14049138693</v>
      </c>
      <c r="AR244" s="245">
        <f t="shared" si="155"/>
        <v>11.05</v>
      </c>
      <c r="AS244" s="246">
        <f t="shared" si="156"/>
        <v>3</v>
      </c>
      <c r="AT244" s="246">
        <f t="shared" si="157"/>
        <v>5.57</v>
      </c>
      <c r="AU244" s="251">
        <f t="shared" si="158"/>
        <v>19.62</v>
      </c>
      <c r="AV244" s="245">
        <f t="shared" si="159"/>
        <v>10.28</v>
      </c>
      <c r="AW244" s="246">
        <f t="shared" si="160"/>
        <v>2.79</v>
      </c>
      <c r="AX244" s="246">
        <f t="shared" si="161"/>
        <v>5.18</v>
      </c>
      <c r="AY244" s="252">
        <f t="shared" si="162"/>
        <v>18.25</v>
      </c>
      <c r="AZ244" s="249">
        <f t="shared" si="163"/>
        <v>10.28</v>
      </c>
      <c r="BA244" s="56">
        <f t="shared" si="164"/>
        <v>4</v>
      </c>
      <c r="BB244" s="246">
        <f t="shared" si="165"/>
        <v>0.7</v>
      </c>
      <c r="BC244" s="250">
        <f t="shared" si="166"/>
        <v>1.3</v>
      </c>
      <c r="BD244" s="246">
        <f t="shared" si="167"/>
        <v>10.28</v>
      </c>
      <c r="BE244" s="56">
        <v>4</v>
      </c>
      <c r="BF244" s="246">
        <f t="shared" si="168"/>
        <v>0.7</v>
      </c>
      <c r="BG244" s="250">
        <f t="shared" si="169"/>
        <v>1.3</v>
      </c>
      <c r="BH244" s="246">
        <f>INDEX('Mar - Aug'!AG:AG,MATCH(C244,'Mar - Aug'!C:C,0))</f>
        <v>10.119999999999999</v>
      </c>
      <c r="BI244" s="56">
        <v>4</v>
      </c>
      <c r="BJ244" s="246">
        <f>INDEX('Mar - Aug'!AK:AK,MATCH($C244,'Mar - Aug'!$C:$C,0))</f>
        <v>0.69</v>
      </c>
      <c r="BK244" s="246">
        <f>INDEX('Mar - Aug'!AL:AL,MATCH($C244,'Mar - Aug'!$C:$C,0))</f>
        <v>1.28</v>
      </c>
      <c r="BL244" s="246">
        <f>INDEX('Mar - Aug'!$AG:$AG,MATCH($C244,'Mar - Aug'!$C:$C,0))</f>
        <v>10.119999999999999</v>
      </c>
      <c r="BM244" s="56">
        <v>4</v>
      </c>
      <c r="BN244" s="246">
        <f>INDEX('Mar - Aug'!$AK:$AK,MATCH($C244,'Mar - Aug'!$C:$C,0))</f>
        <v>0.69</v>
      </c>
      <c r="BO244" s="246">
        <f>INDEX('Mar - Aug'!$AL:$AL,MATCH($C244,'Mar - Aug'!$C:$C,0))</f>
        <v>1.28</v>
      </c>
      <c r="BP244" s="60">
        <f>INDEX(FY2019_ALL_Targets!EB:EB,MATCH('Final Comp Values'!B244,FY2019_ALL_Targets!A:A,0))</f>
        <v>0</v>
      </c>
      <c r="BQ244" s="60">
        <f>+INDEX(FY2019_ALL_Targets!DY:DY,MATCH(B244,FY2019_ALL_Targets!A:A,0))</f>
        <v>1</v>
      </c>
      <c r="BR244" s="60">
        <f>+INDEX(FY2019_ALL_Targets!DZ:DZ,MATCH(B244,FY2019_ALL_Targets!A:A,0))</f>
        <v>2</v>
      </c>
      <c r="BS244" s="283">
        <f>+INDEX(FY2019_ALL_Targets!EA:EA,MATCH(B244,FY2019_ALL_Targets!A:A,0))</f>
        <v>0</v>
      </c>
      <c r="BT244" s="245">
        <f t="shared" si="184"/>
        <v>0</v>
      </c>
      <c r="BU244" s="245">
        <f t="shared" si="185"/>
        <v>0.69</v>
      </c>
      <c r="BV244" s="246">
        <f t="shared" si="186"/>
        <v>2.56</v>
      </c>
      <c r="BW244" s="284">
        <f t="shared" si="170"/>
        <v>130089.35618442766</v>
      </c>
      <c r="BX244" s="245">
        <f t="shared" si="171"/>
        <v>15</v>
      </c>
      <c r="BY244" s="246">
        <f t="shared" si="172"/>
        <v>600412.41315889684</v>
      </c>
      <c r="BZ244" s="285">
        <f t="shared" si="173"/>
        <v>1.7120499792964621E-3</v>
      </c>
      <c r="CA244" s="245">
        <f t="shared" si="174"/>
        <v>69675.009999999995</v>
      </c>
      <c r="CB244" s="286">
        <f t="shared" si="175"/>
        <v>1.74</v>
      </c>
      <c r="CC244" s="268">
        <f t="shared" si="146"/>
        <v>-2.9999999999999583E-2</v>
      </c>
      <c r="CD244" s="267">
        <f t="shared" si="176"/>
        <v>730476.56329630502</v>
      </c>
      <c r="CE244" s="268">
        <f t="shared" si="177"/>
        <v>670087.42315889685</v>
      </c>
      <c r="CF244" s="268">
        <f t="shared" si="178"/>
        <v>-1.5100000000000016</v>
      </c>
      <c r="CG244" s="270">
        <f t="shared" si="179"/>
        <v>-60439.430716571056</v>
      </c>
      <c r="CH244" s="270">
        <f t="shared" si="180"/>
        <v>-60389.140137408162</v>
      </c>
      <c r="CI244" s="269">
        <f t="shared" si="181"/>
        <v>-50.290579162894574</v>
      </c>
    </row>
    <row r="245" spans="1:87" s="57" customFormat="1" ht="15.75" customHeight="1" x14ac:dyDescent="0.25">
      <c r="A245" s="297">
        <v>1004849</v>
      </c>
      <c r="B245" s="297">
        <v>4879</v>
      </c>
      <c r="C245" s="347">
        <v>455916</v>
      </c>
      <c r="D245" s="219" t="s">
        <v>913</v>
      </c>
      <c r="E245" s="299" t="s">
        <v>2928</v>
      </c>
      <c r="F245" s="299" t="s">
        <v>2928</v>
      </c>
      <c r="G245" s="301" t="s">
        <v>1021</v>
      </c>
      <c r="H245" s="302"/>
      <c r="I245" s="56" t="s">
        <v>35</v>
      </c>
      <c r="J245" s="229" t="s">
        <v>36</v>
      </c>
      <c r="K245" s="229" t="s">
        <v>35</v>
      </c>
      <c r="L245" s="56"/>
      <c r="M245" s="56"/>
      <c r="N245" s="58"/>
      <c r="O245" s="297">
        <v>1004849</v>
      </c>
      <c r="P245" s="303">
        <v>25198</v>
      </c>
      <c r="Q245" s="304">
        <v>42005</v>
      </c>
      <c r="R245" s="304">
        <v>42369</v>
      </c>
      <c r="S245" s="303">
        <f t="shared" si="147"/>
        <v>25198</v>
      </c>
      <c r="T245" s="59"/>
      <c r="U245" s="346" t="str">
        <f t="shared" si="182"/>
        <v/>
      </c>
      <c r="V245" s="345">
        <f t="shared" si="183"/>
        <v>2.3725203429166598E-3</v>
      </c>
      <c r="W245" s="27">
        <v>0</v>
      </c>
      <c r="X245" s="27">
        <v>0</v>
      </c>
      <c r="Y245" s="305">
        <f t="shared" si="148"/>
        <v>0</v>
      </c>
      <c r="Z245" s="53">
        <f t="shared" ref="Z245:AC264" si="191">ROUND($AD245/4,2)</f>
        <v>40965.129999999997</v>
      </c>
      <c r="AA245" s="54">
        <f t="shared" si="191"/>
        <v>40965.129999999997</v>
      </c>
      <c r="AB245" s="54">
        <f t="shared" si="191"/>
        <v>40965.129999999997</v>
      </c>
      <c r="AC245" s="54">
        <f t="shared" si="191"/>
        <v>40965.129999999997</v>
      </c>
      <c r="AD245" s="52">
        <f t="shared" si="149"/>
        <v>163860.51999999999</v>
      </c>
      <c r="AE245" s="53">
        <f t="shared" ref="AE245:AH264" si="192">ROUND($AI245/4,2)</f>
        <v>76078.100000000006</v>
      </c>
      <c r="AF245" s="53">
        <f t="shared" si="192"/>
        <v>76078.100000000006</v>
      </c>
      <c r="AG245" s="53">
        <f t="shared" si="192"/>
        <v>76078.100000000006</v>
      </c>
      <c r="AH245" s="53">
        <f t="shared" si="192"/>
        <v>76078.100000000006</v>
      </c>
      <c r="AI245" s="52">
        <f t="shared" si="150"/>
        <v>304312.39653592074</v>
      </c>
      <c r="AJ245" s="55">
        <f t="shared" si="151"/>
        <v>468172.9165359207</v>
      </c>
      <c r="AK245" s="219" t="s">
        <v>913</v>
      </c>
      <c r="AL245" s="220">
        <v>61485.26180987338</v>
      </c>
      <c r="AM245" s="242"/>
      <c r="AN245" s="242"/>
      <c r="AO245" s="242">
        <f t="shared" si="152"/>
        <v>0</v>
      </c>
      <c r="AP245" s="243">
        <f t="shared" si="153"/>
        <v>176194.10752688171</v>
      </c>
      <c r="AQ245" s="244">
        <f t="shared" si="154"/>
        <v>327217.63068378577</v>
      </c>
      <c r="AR245" s="245">
        <f t="shared" si="155"/>
        <v>0</v>
      </c>
      <c r="AS245" s="246">
        <f t="shared" si="156"/>
        <v>2.87</v>
      </c>
      <c r="AT245" s="246">
        <f t="shared" si="157"/>
        <v>5.32</v>
      </c>
      <c r="AU245" s="251">
        <f t="shared" si="158"/>
        <v>8.1900000000000013</v>
      </c>
      <c r="AV245" s="245">
        <f t="shared" si="159"/>
        <v>0</v>
      </c>
      <c r="AW245" s="246">
        <f t="shared" si="160"/>
        <v>2.67</v>
      </c>
      <c r="AX245" s="246">
        <f t="shared" si="161"/>
        <v>4.95</v>
      </c>
      <c r="AY245" s="252">
        <f t="shared" si="162"/>
        <v>7.62</v>
      </c>
      <c r="AZ245" s="249">
        <f t="shared" si="163"/>
        <v>0</v>
      </c>
      <c r="BA245" s="56">
        <f t="shared" si="164"/>
        <v>4</v>
      </c>
      <c r="BB245" s="246">
        <f t="shared" si="165"/>
        <v>0.67</v>
      </c>
      <c r="BC245" s="250">
        <f t="shared" si="166"/>
        <v>1.24</v>
      </c>
      <c r="BD245" s="246">
        <f t="shared" si="167"/>
        <v>0</v>
      </c>
      <c r="BE245" s="56">
        <v>4</v>
      </c>
      <c r="BF245" s="246">
        <f t="shared" si="168"/>
        <v>0.67</v>
      </c>
      <c r="BG245" s="250">
        <f t="shared" si="169"/>
        <v>1.24</v>
      </c>
      <c r="BH245" s="246">
        <f>INDEX('Mar - Aug'!AG:AG,MATCH(C245,'Mar - Aug'!C:C,0))</f>
        <v>0</v>
      </c>
      <c r="BI245" s="56">
        <v>4</v>
      </c>
      <c r="BJ245" s="246">
        <f>INDEX('Mar - Aug'!AK:AK,MATCH($C245,'Mar - Aug'!$C:$C,0))</f>
        <v>0.65</v>
      </c>
      <c r="BK245" s="246">
        <f>INDEX('Mar - Aug'!AL:AL,MATCH($C245,'Mar - Aug'!$C:$C,0))</f>
        <v>1.21</v>
      </c>
      <c r="BL245" s="246">
        <f>INDEX('Mar - Aug'!$AG:$AG,MATCH($C245,'Mar - Aug'!$C:$C,0))</f>
        <v>0</v>
      </c>
      <c r="BM245" s="56">
        <v>4</v>
      </c>
      <c r="BN245" s="246">
        <f>INDEX('Mar - Aug'!$AK:$AK,MATCH($C245,'Mar - Aug'!$C:$C,0))</f>
        <v>0.65</v>
      </c>
      <c r="BO245" s="246">
        <f>INDEX('Mar - Aug'!$AL:$AL,MATCH($C245,'Mar - Aug'!$C:$C,0))</f>
        <v>1.21</v>
      </c>
      <c r="BP245" s="60">
        <f>INDEX(FY2019_ALL_Targets!EB:EB,MATCH('Final Comp Values'!B245,FY2019_ALL_Targets!A:A,0))</f>
        <v>3</v>
      </c>
      <c r="BQ245" s="60">
        <f>+INDEX(FY2019_ALL_Targets!DY:DY,MATCH(B245,FY2019_ALL_Targets!A:A,0))</f>
        <v>0</v>
      </c>
      <c r="BR245" s="60">
        <f>+INDEX(FY2019_ALL_Targets!DZ:DZ,MATCH(B245,FY2019_ALL_Targets!A:A,0))</f>
        <v>2</v>
      </c>
      <c r="BS245" s="283">
        <f>+INDEX(FY2019_ALL_Targets!EA:EA,MATCH(B245,FY2019_ALL_Targets!A:A,0))</f>
        <v>0</v>
      </c>
      <c r="BT245" s="245">
        <f t="shared" si="184"/>
        <v>0</v>
      </c>
      <c r="BU245" s="245">
        <f t="shared" si="185"/>
        <v>0</v>
      </c>
      <c r="BV245" s="246">
        <f t="shared" si="186"/>
        <v>2.42</v>
      </c>
      <c r="BW245" s="284">
        <f t="shared" si="170"/>
        <v>148794.33357989357</v>
      </c>
      <c r="BX245" s="245">
        <f t="shared" si="171"/>
        <v>5.2</v>
      </c>
      <c r="BY245" s="246">
        <f t="shared" si="172"/>
        <v>319723.36141134158</v>
      </c>
      <c r="BZ245" s="285">
        <f t="shared" si="173"/>
        <v>9.116773109419708E-4</v>
      </c>
      <c r="CA245" s="245">
        <f t="shared" si="174"/>
        <v>37102.379999999997</v>
      </c>
      <c r="CB245" s="286">
        <f t="shared" si="175"/>
        <v>0.6</v>
      </c>
      <c r="CC245" s="268">
        <f t="shared" si="146"/>
        <v>-2.000000000000024E-2</v>
      </c>
      <c r="CD245" s="267">
        <f t="shared" si="176"/>
        <v>468172.9165359207</v>
      </c>
      <c r="CE245" s="268">
        <f t="shared" si="177"/>
        <v>356825.74141134159</v>
      </c>
      <c r="CF245" s="268">
        <f t="shared" si="178"/>
        <v>-1.8200000000000003</v>
      </c>
      <c r="CG245" s="270">
        <f t="shared" si="179"/>
        <v>-111820.82783403882</v>
      </c>
      <c r="CH245" s="270">
        <f t="shared" si="180"/>
        <v>-111347.17512457911</v>
      </c>
      <c r="CI245" s="269">
        <f t="shared" si="181"/>
        <v>-473.65270945971133</v>
      </c>
    </row>
    <row r="246" spans="1:87" s="57" customFormat="1" ht="15.75" customHeight="1" x14ac:dyDescent="0.25">
      <c r="A246" s="297">
        <v>1025959</v>
      </c>
      <c r="B246" s="297">
        <v>4882</v>
      </c>
      <c r="C246" s="347">
        <v>676024</v>
      </c>
      <c r="D246" s="219" t="s">
        <v>923</v>
      </c>
      <c r="E246" s="299" t="s">
        <v>2433</v>
      </c>
      <c r="F246" s="299" t="s">
        <v>2434</v>
      </c>
      <c r="G246" s="301" t="s">
        <v>915</v>
      </c>
      <c r="H246" s="302" t="s">
        <v>932</v>
      </c>
      <c r="I246" s="56" t="s">
        <v>35</v>
      </c>
      <c r="J246" s="229" t="s">
        <v>35</v>
      </c>
      <c r="K246" s="229" t="s">
        <v>35</v>
      </c>
      <c r="L246" s="56"/>
      <c r="M246" s="56"/>
      <c r="N246" s="58"/>
      <c r="O246" s="297">
        <v>1025959</v>
      </c>
      <c r="P246" s="303">
        <v>3579</v>
      </c>
      <c r="Q246" s="304">
        <v>41883</v>
      </c>
      <c r="R246" s="304">
        <v>42247</v>
      </c>
      <c r="S246" s="303">
        <f t="shared" si="147"/>
        <v>3579</v>
      </c>
      <c r="T246" s="59"/>
      <c r="U246" s="346">
        <f t="shared" si="182"/>
        <v>4.4185801604392752E-4</v>
      </c>
      <c r="V246" s="345">
        <f t="shared" si="183"/>
        <v>3.3698112180723566E-4</v>
      </c>
      <c r="W246" s="27">
        <v>43520.437968007733</v>
      </c>
      <c r="X246" s="27">
        <v>43520.44</v>
      </c>
      <c r="Y246" s="305">
        <f t="shared" si="148"/>
        <v>85749.447461338743</v>
      </c>
      <c r="Z246" s="53">
        <f t="shared" si="191"/>
        <v>5818.49</v>
      </c>
      <c r="AA246" s="54">
        <f t="shared" si="191"/>
        <v>5818.49</v>
      </c>
      <c r="AB246" s="54">
        <f t="shared" si="191"/>
        <v>5818.49</v>
      </c>
      <c r="AC246" s="54">
        <f t="shared" si="191"/>
        <v>5818.49</v>
      </c>
      <c r="AD246" s="52">
        <f t="shared" si="149"/>
        <v>23273.94</v>
      </c>
      <c r="AE246" s="53">
        <f t="shared" si="192"/>
        <v>10805.76</v>
      </c>
      <c r="AF246" s="53">
        <f t="shared" si="192"/>
        <v>10805.76</v>
      </c>
      <c r="AG246" s="53">
        <f t="shared" si="192"/>
        <v>10805.76</v>
      </c>
      <c r="AH246" s="53">
        <f t="shared" si="192"/>
        <v>10805.76</v>
      </c>
      <c r="AI246" s="52">
        <f t="shared" si="150"/>
        <v>43223.036241053262</v>
      </c>
      <c r="AJ246" s="55">
        <f t="shared" si="151"/>
        <v>152246.423702392</v>
      </c>
      <c r="AK246" s="219" t="s">
        <v>923</v>
      </c>
      <c r="AL246" s="220">
        <v>21889.523364708708</v>
      </c>
      <c r="AM246" s="242"/>
      <c r="AN246" s="242"/>
      <c r="AO246" s="242">
        <f t="shared" si="152"/>
        <v>92203.706947676081</v>
      </c>
      <c r="AP246" s="243">
        <f t="shared" si="153"/>
        <v>25025.741935483871</v>
      </c>
      <c r="AQ246" s="244">
        <f t="shared" si="154"/>
        <v>46476.383054895981</v>
      </c>
      <c r="AR246" s="245">
        <f t="shared" si="155"/>
        <v>4.21</v>
      </c>
      <c r="AS246" s="246">
        <f t="shared" si="156"/>
        <v>1.1399999999999999</v>
      </c>
      <c r="AT246" s="246">
        <f t="shared" si="157"/>
        <v>2.12</v>
      </c>
      <c r="AU246" s="251">
        <f t="shared" si="158"/>
        <v>7.47</v>
      </c>
      <c r="AV246" s="245">
        <f t="shared" si="159"/>
        <v>3.92</v>
      </c>
      <c r="AW246" s="246">
        <f t="shared" si="160"/>
        <v>1.06</v>
      </c>
      <c r="AX246" s="246">
        <f t="shared" si="161"/>
        <v>1.97</v>
      </c>
      <c r="AY246" s="252">
        <f t="shared" si="162"/>
        <v>6.95</v>
      </c>
      <c r="AZ246" s="249">
        <f t="shared" si="163"/>
        <v>3.92</v>
      </c>
      <c r="BA246" s="56">
        <f t="shared" si="164"/>
        <v>0</v>
      </c>
      <c r="BB246" s="246">
        <f t="shared" si="165"/>
        <v>0</v>
      </c>
      <c r="BC246" s="250">
        <f t="shared" si="166"/>
        <v>0</v>
      </c>
      <c r="BD246" s="246">
        <f t="shared" si="167"/>
        <v>3.92</v>
      </c>
      <c r="BE246" s="56">
        <v>4</v>
      </c>
      <c r="BF246" s="246">
        <f t="shared" si="168"/>
        <v>0.27</v>
      </c>
      <c r="BG246" s="250">
        <f t="shared" si="169"/>
        <v>0.49</v>
      </c>
      <c r="BH246" s="246">
        <f>INDEX('Mar - Aug'!AG:AG,MATCH(C246,'Mar - Aug'!C:C,0))</f>
        <v>3.97</v>
      </c>
      <c r="BI246" s="56">
        <v>4</v>
      </c>
      <c r="BJ246" s="246">
        <f>INDEX('Mar - Aug'!AK:AK,MATCH($C246,'Mar - Aug'!$C:$C,0))</f>
        <v>0.27</v>
      </c>
      <c r="BK246" s="246">
        <f>INDEX('Mar - Aug'!AL:AL,MATCH($C246,'Mar - Aug'!$C:$C,0))</f>
        <v>0.5</v>
      </c>
      <c r="BL246" s="246">
        <f>INDEX('Mar - Aug'!$AG:$AG,MATCH($C246,'Mar - Aug'!$C:$C,0))</f>
        <v>3.97</v>
      </c>
      <c r="BM246" s="56">
        <v>4</v>
      </c>
      <c r="BN246" s="246">
        <f>INDEX('Mar - Aug'!$AK:$AK,MATCH($C246,'Mar - Aug'!$C:$C,0))</f>
        <v>0.27</v>
      </c>
      <c r="BO246" s="246">
        <f>INDEX('Mar - Aug'!$AL:$AL,MATCH($C246,'Mar - Aug'!$C:$C,0))</f>
        <v>0.5</v>
      </c>
      <c r="BP246" s="60">
        <f>INDEX(FY2019_ALL_Targets!EB:EB,MATCH('Final Comp Values'!B246,FY2019_ALL_Targets!A:A,0))</f>
        <v>3</v>
      </c>
      <c r="BQ246" s="60">
        <f>+INDEX(FY2019_ALL_Targets!DY:DY,MATCH(B246,FY2019_ALL_Targets!A:A,0))</f>
        <v>0</v>
      </c>
      <c r="BR246" s="60">
        <f>+INDEX(FY2019_ALL_Targets!DZ:DZ,MATCH(B246,FY2019_ALL_Targets!A:A,0))</f>
        <v>0</v>
      </c>
      <c r="BS246" s="283">
        <f>+INDEX(FY2019_ALL_Targets!EA:EA,MATCH(B246,FY2019_ALL_Targets!A:A,0))</f>
        <v>4</v>
      </c>
      <c r="BT246" s="245">
        <f t="shared" si="184"/>
        <v>3.97</v>
      </c>
      <c r="BU246" s="245">
        <f t="shared" si="185"/>
        <v>1.06</v>
      </c>
      <c r="BV246" s="246">
        <f t="shared" si="186"/>
        <v>1.97</v>
      </c>
      <c r="BW246" s="284">
        <f t="shared" si="170"/>
        <v>153226.66355296096</v>
      </c>
      <c r="BX246" s="245">
        <f t="shared" si="171"/>
        <v>-4.9999999999999822E-2</v>
      </c>
      <c r="BY246" s="246">
        <f t="shared" si="172"/>
        <v>-1094.4761682354315</v>
      </c>
      <c r="BZ246" s="285">
        <f t="shared" si="173"/>
        <v>-3.1208513683278033E-6</v>
      </c>
      <c r="CA246" s="245">
        <f t="shared" si="174"/>
        <v>-127.01</v>
      </c>
      <c r="CB246" s="286">
        <f t="shared" si="175"/>
        <v>-0.01</v>
      </c>
      <c r="CC246" s="268">
        <f t="shared" si="146"/>
        <v>-0.9399999999999995</v>
      </c>
      <c r="CD246" s="267">
        <f t="shared" si="176"/>
        <v>152246.423702392</v>
      </c>
      <c r="CE246" s="268">
        <f t="shared" si="177"/>
        <v>-1221.4861682354315</v>
      </c>
      <c r="CF246" s="268">
        <f t="shared" si="178"/>
        <v>-7.01</v>
      </c>
      <c r="CG246" s="270">
        <f t="shared" si="179"/>
        <v>-153560.7813170889</v>
      </c>
      <c r="CH246" s="270">
        <f t="shared" si="180"/>
        <v>-153467.90987062742</v>
      </c>
      <c r="CI246" s="269">
        <f t="shared" si="181"/>
        <v>-92.871446461474989</v>
      </c>
    </row>
    <row r="247" spans="1:87" s="57" customFormat="1" ht="15.75" customHeight="1" x14ac:dyDescent="0.25">
      <c r="A247" s="297">
        <v>1025773</v>
      </c>
      <c r="B247" s="297">
        <v>4883</v>
      </c>
      <c r="C247" s="347">
        <v>676242</v>
      </c>
      <c r="D247" s="219" t="s">
        <v>925</v>
      </c>
      <c r="E247" s="299" t="s">
        <v>613</v>
      </c>
      <c r="F247" s="299" t="s">
        <v>933</v>
      </c>
      <c r="G247" s="301" t="s">
        <v>915</v>
      </c>
      <c r="H247" s="302" t="s">
        <v>934</v>
      </c>
      <c r="I247" s="56" t="s">
        <v>35</v>
      </c>
      <c r="J247" s="229" t="s">
        <v>35</v>
      </c>
      <c r="K247" s="229" t="s">
        <v>35</v>
      </c>
      <c r="L247" s="56"/>
      <c r="M247" s="56"/>
      <c r="N247" s="58"/>
      <c r="O247" s="297">
        <v>1025773</v>
      </c>
      <c r="P247" s="303">
        <v>15172</v>
      </c>
      <c r="Q247" s="304">
        <v>41821</v>
      </c>
      <c r="R247" s="304">
        <v>42185</v>
      </c>
      <c r="S247" s="303">
        <f t="shared" si="147"/>
        <v>15172</v>
      </c>
      <c r="T247" s="59"/>
      <c r="U247" s="346">
        <f t="shared" si="182"/>
        <v>1.8731125508294128E-3</v>
      </c>
      <c r="V247" s="345">
        <f t="shared" si="183"/>
        <v>1.4285212573510423E-3</v>
      </c>
      <c r="W247" s="27">
        <v>184490.66341458881</v>
      </c>
      <c r="X247" s="27">
        <v>184490.66</v>
      </c>
      <c r="Y247" s="305">
        <f t="shared" si="148"/>
        <v>363506.73844186409</v>
      </c>
      <c r="Z247" s="53">
        <f t="shared" si="191"/>
        <v>24665.57</v>
      </c>
      <c r="AA247" s="54">
        <f t="shared" si="191"/>
        <v>24665.57</v>
      </c>
      <c r="AB247" s="54">
        <f t="shared" si="191"/>
        <v>24665.57</v>
      </c>
      <c r="AC247" s="54">
        <f t="shared" si="191"/>
        <v>24665.57</v>
      </c>
      <c r="AD247" s="52">
        <f t="shared" si="149"/>
        <v>98662.27</v>
      </c>
      <c r="AE247" s="53">
        <f t="shared" si="192"/>
        <v>45807.48</v>
      </c>
      <c r="AF247" s="53">
        <f t="shared" si="192"/>
        <v>45807.48</v>
      </c>
      <c r="AG247" s="53">
        <f t="shared" si="192"/>
        <v>45807.48</v>
      </c>
      <c r="AH247" s="53">
        <f t="shared" si="192"/>
        <v>45807.48</v>
      </c>
      <c r="AI247" s="52">
        <f t="shared" si="150"/>
        <v>183229.926194261</v>
      </c>
      <c r="AJ247" s="55">
        <f t="shared" si="151"/>
        <v>645398.93463612511</v>
      </c>
      <c r="AK247" s="219" t="s">
        <v>925</v>
      </c>
      <c r="AL247" s="220">
        <v>58482.872744368782</v>
      </c>
      <c r="AM247" s="242"/>
      <c r="AN247" s="242"/>
      <c r="AO247" s="242">
        <f t="shared" si="152"/>
        <v>390867.46069017646</v>
      </c>
      <c r="AP247" s="243">
        <f t="shared" si="153"/>
        <v>106088.4623655914</v>
      </c>
      <c r="AQ247" s="244">
        <f t="shared" si="154"/>
        <v>197021.42601533444</v>
      </c>
      <c r="AR247" s="245">
        <f t="shared" si="155"/>
        <v>6.68</v>
      </c>
      <c r="AS247" s="246">
        <f t="shared" si="156"/>
        <v>1.81</v>
      </c>
      <c r="AT247" s="246">
        <f t="shared" si="157"/>
        <v>3.37</v>
      </c>
      <c r="AU247" s="251">
        <f t="shared" si="158"/>
        <v>11.86</v>
      </c>
      <c r="AV247" s="245">
        <f t="shared" si="159"/>
        <v>6.22</v>
      </c>
      <c r="AW247" s="246">
        <f t="shared" si="160"/>
        <v>1.69</v>
      </c>
      <c r="AX247" s="246">
        <f t="shared" si="161"/>
        <v>3.13</v>
      </c>
      <c r="AY247" s="252">
        <f t="shared" si="162"/>
        <v>11.04</v>
      </c>
      <c r="AZ247" s="249">
        <f t="shared" si="163"/>
        <v>6.22</v>
      </c>
      <c r="BA247" s="56">
        <f t="shared" si="164"/>
        <v>4</v>
      </c>
      <c r="BB247" s="246">
        <f t="shared" si="165"/>
        <v>0.42</v>
      </c>
      <c r="BC247" s="250">
        <f t="shared" si="166"/>
        <v>0.78</v>
      </c>
      <c r="BD247" s="246">
        <f t="shared" si="167"/>
        <v>6.22</v>
      </c>
      <c r="BE247" s="56">
        <v>4</v>
      </c>
      <c r="BF247" s="246">
        <f t="shared" si="168"/>
        <v>0.42</v>
      </c>
      <c r="BG247" s="250">
        <f t="shared" si="169"/>
        <v>0.78</v>
      </c>
      <c r="BH247" s="246">
        <f>INDEX('Mar - Aug'!AG:AG,MATCH(C247,'Mar - Aug'!C:C,0))</f>
        <v>6.25</v>
      </c>
      <c r="BI247" s="56">
        <v>4</v>
      </c>
      <c r="BJ247" s="246">
        <f>INDEX('Mar - Aug'!AK:AK,MATCH($C247,'Mar - Aug'!$C:$C,0))</f>
        <v>0.43</v>
      </c>
      <c r="BK247" s="246">
        <f>INDEX('Mar - Aug'!AL:AL,MATCH($C247,'Mar - Aug'!$C:$C,0))</f>
        <v>0.79</v>
      </c>
      <c r="BL247" s="246">
        <f>INDEX('Mar - Aug'!$AG:$AG,MATCH($C247,'Mar - Aug'!$C:$C,0))</f>
        <v>6.25</v>
      </c>
      <c r="BM247" s="56">
        <v>4</v>
      </c>
      <c r="BN247" s="246">
        <f>INDEX('Mar - Aug'!$AK:$AK,MATCH($C247,'Mar - Aug'!$C:$C,0))</f>
        <v>0.43</v>
      </c>
      <c r="BO247" s="246">
        <f>INDEX('Mar - Aug'!$AL:$AL,MATCH($C247,'Mar - Aug'!$C:$C,0))</f>
        <v>0.79</v>
      </c>
      <c r="BP247" s="60">
        <f>INDEX(FY2019_ALL_Targets!EB:EB,MATCH('Final Comp Values'!B247,FY2019_ALL_Targets!A:A,0))</f>
        <v>0</v>
      </c>
      <c r="BQ247" s="60">
        <f>+INDEX(FY2019_ALL_Targets!DY:DY,MATCH(B247,FY2019_ALL_Targets!A:A,0))</f>
        <v>2</v>
      </c>
      <c r="BR247" s="60">
        <f>+INDEX(FY2019_ALL_Targets!DZ:DZ,MATCH(B247,FY2019_ALL_Targets!A:A,0))</f>
        <v>2</v>
      </c>
      <c r="BS247" s="283">
        <f>+INDEX(FY2019_ALL_Targets!EA:EA,MATCH(B247,FY2019_ALL_Targets!A:A,0))</f>
        <v>0</v>
      </c>
      <c r="BT247" s="245">
        <f t="shared" si="184"/>
        <v>0</v>
      </c>
      <c r="BU247" s="245">
        <f t="shared" si="185"/>
        <v>0.86</v>
      </c>
      <c r="BV247" s="246">
        <f t="shared" si="186"/>
        <v>1.58</v>
      </c>
      <c r="BW247" s="284">
        <f t="shared" si="170"/>
        <v>142698.20949625983</v>
      </c>
      <c r="BX247" s="245">
        <f t="shared" si="171"/>
        <v>8.6</v>
      </c>
      <c r="BY247" s="246">
        <f t="shared" si="172"/>
        <v>502952.70560157148</v>
      </c>
      <c r="BZ247" s="285">
        <f t="shared" si="173"/>
        <v>1.4341478462811003E-3</v>
      </c>
      <c r="CA247" s="245">
        <f t="shared" si="174"/>
        <v>58365.27</v>
      </c>
      <c r="CB247" s="286">
        <f t="shared" si="175"/>
        <v>1</v>
      </c>
      <c r="CC247" s="268">
        <f t="shared" si="146"/>
        <v>1.999999999999913E-2</v>
      </c>
      <c r="CD247" s="267">
        <f t="shared" si="176"/>
        <v>645398.93463612511</v>
      </c>
      <c r="CE247" s="268">
        <f t="shared" si="177"/>
        <v>561317.9756015715</v>
      </c>
      <c r="CF247" s="268">
        <f t="shared" si="178"/>
        <v>-1.4399999999999995</v>
      </c>
      <c r="CG247" s="270">
        <f t="shared" si="179"/>
        <v>-84182.469735146733</v>
      </c>
      <c r="CH247" s="270">
        <f t="shared" si="180"/>
        <v>-84080.959034553613</v>
      </c>
      <c r="CI247" s="269">
        <f t="shared" si="181"/>
        <v>-101.51070059312042</v>
      </c>
    </row>
    <row r="248" spans="1:87" s="57" customFormat="1" ht="15.75" customHeight="1" x14ac:dyDescent="0.25">
      <c r="A248" s="297">
        <v>1004877</v>
      </c>
      <c r="B248" s="297">
        <v>4884</v>
      </c>
      <c r="C248" s="347">
        <v>675374</v>
      </c>
      <c r="D248" s="219" t="s">
        <v>941</v>
      </c>
      <c r="E248" s="299" t="s">
        <v>614</v>
      </c>
      <c r="F248" s="299" t="s">
        <v>614</v>
      </c>
      <c r="G248" s="301" t="s">
        <v>1021</v>
      </c>
      <c r="H248" s="302" t="s">
        <v>917</v>
      </c>
      <c r="I248" s="56" t="s">
        <v>35</v>
      </c>
      <c r="J248" s="229" t="s">
        <v>36</v>
      </c>
      <c r="K248" s="229" t="s">
        <v>35</v>
      </c>
      <c r="L248" s="56"/>
      <c r="M248" s="56"/>
      <c r="N248" s="58"/>
      <c r="O248" s="297">
        <v>1004877</v>
      </c>
      <c r="P248" s="303">
        <v>18799</v>
      </c>
      <c r="Q248" s="304">
        <v>42005</v>
      </c>
      <c r="R248" s="304">
        <v>42369</v>
      </c>
      <c r="S248" s="303">
        <f t="shared" si="147"/>
        <v>18799</v>
      </c>
      <c r="T248" s="59"/>
      <c r="U248" s="346" t="str">
        <f t="shared" si="182"/>
        <v/>
      </c>
      <c r="V248" s="345">
        <f t="shared" si="183"/>
        <v>1.7700218242118536E-3</v>
      </c>
      <c r="W248" s="27">
        <v>0</v>
      </c>
      <c r="X248" s="27">
        <v>0</v>
      </c>
      <c r="Y248" s="305">
        <f t="shared" si="148"/>
        <v>0</v>
      </c>
      <c r="Z248" s="53">
        <f t="shared" si="191"/>
        <v>30562.09</v>
      </c>
      <c r="AA248" s="54">
        <f t="shared" si="191"/>
        <v>30562.09</v>
      </c>
      <c r="AB248" s="54">
        <f t="shared" si="191"/>
        <v>30562.09</v>
      </c>
      <c r="AC248" s="54">
        <f t="shared" si="191"/>
        <v>30562.09</v>
      </c>
      <c r="AD248" s="52">
        <f t="shared" si="149"/>
        <v>122248.35</v>
      </c>
      <c r="AE248" s="53">
        <f t="shared" si="192"/>
        <v>56758.16</v>
      </c>
      <c r="AF248" s="53">
        <f t="shared" si="192"/>
        <v>56758.16</v>
      </c>
      <c r="AG248" s="53">
        <f t="shared" si="192"/>
        <v>56758.16</v>
      </c>
      <c r="AH248" s="53">
        <f t="shared" si="192"/>
        <v>56758.16</v>
      </c>
      <c r="AI248" s="52">
        <f t="shared" si="150"/>
        <v>227032.65110241977</v>
      </c>
      <c r="AJ248" s="55">
        <f t="shared" si="151"/>
        <v>349281.0011024198</v>
      </c>
      <c r="AK248" s="219" t="s">
        <v>941</v>
      </c>
      <c r="AL248" s="220">
        <v>76951.060656708069</v>
      </c>
      <c r="AM248" s="242"/>
      <c r="AN248" s="242"/>
      <c r="AO248" s="242">
        <f t="shared" si="152"/>
        <v>0</v>
      </c>
      <c r="AP248" s="243">
        <f t="shared" si="153"/>
        <v>131449.83870967742</v>
      </c>
      <c r="AQ248" s="244">
        <f t="shared" si="154"/>
        <v>244121.13021765568</v>
      </c>
      <c r="AR248" s="245">
        <f t="shared" si="155"/>
        <v>0</v>
      </c>
      <c r="AS248" s="246">
        <f t="shared" si="156"/>
        <v>1.71</v>
      </c>
      <c r="AT248" s="246">
        <f t="shared" si="157"/>
        <v>3.17</v>
      </c>
      <c r="AU248" s="251">
        <f t="shared" si="158"/>
        <v>4.88</v>
      </c>
      <c r="AV248" s="245">
        <f t="shared" si="159"/>
        <v>0</v>
      </c>
      <c r="AW248" s="246">
        <f t="shared" si="160"/>
        <v>1.59</v>
      </c>
      <c r="AX248" s="246">
        <f t="shared" si="161"/>
        <v>2.95</v>
      </c>
      <c r="AY248" s="252">
        <f t="shared" si="162"/>
        <v>4.54</v>
      </c>
      <c r="AZ248" s="249">
        <f t="shared" si="163"/>
        <v>0</v>
      </c>
      <c r="BA248" s="56">
        <f t="shared" si="164"/>
        <v>4</v>
      </c>
      <c r="BB248" s="246">
        <f t="shared" si="165"/>
        <v>0.4</v>
      </c>
      <c r="BC248" s="250">
        <f t="shared" si="166"/>
        <v>0.74</v>
      </c>
      <c r="BD248" s="246">
        <f t="shared" si="167"/>
        <v>0</v>
      </c>
      <c r="BE248" s="56">
        <v>4</v>
      </c>
      <c r="BF248" s="246">
        <f t="shared" si="168"/>
        <v>0.4</v>
      </c>
      <c r="BG248" s="250">
        <f t="shared" si="169"/>
        <v>0.74</v>
      </c>
      <c r="BH248" s="246">
        <f>INDEX('Mar - Aug'!AG:AG,MATCH(C248,'Mar - Aug'!C:C,0))</f>
        <v>0</v>
      </c>
      <c r="BI248" s="56">
        <v>4</v>
      </c>
      <c r="BJ248" s="246">
        <f>INDEX('Mar - Aug'!AK:AK,MATCH($C248,'Mar - Aug'!$C:$C,0))</f>
        <v>0.39</v>
      </c>
      <c r="BK248" s="246">
        <f>INDEX('Mar - Aug'!AL:AL,MATCH($C248,'Mar - Aug'!$C:$C,0))</f>
        <v>0.72</v>
      </c>
      <c r="BL248" s="246">
        <f>INDEX('Mar - Aug'!$AG:$AG,MATCH($C248,'Mar - Aug'!$C:$C,0))</f>
        <v>0</v>
      </c>
      <c r="BM248" s="56">
        <v>4</v>
      </c>
      <c r="BN248" s="246">
        <f>INDEX('Mar - Aug'!$AK:$AK,MATCH($C248,'Mar - Aug'!$C:$C,0))</f>
        <v>0.39</v>
      </c>
      <c r="BO248" s="246">
        <f>INDEX('Mar - Aug'!$AL:$AL,MATCH($C248,'Mar - Aug'!$C:$C,0))</f>
        <v>0.72</v>
      </c>
      <c r="BP248" s="60">
        <f>INDEX(FY2019_ALL_Targets!EB:EB,MATCH('Final Comp Values'!B248,FY2019_ALL_Targets!A:A,0))</f>
        <v>3</v>
      </c>
      <c r="BQ248" s="60">
        <f>+INDEX(FY2019_ALL_Targets!DY:DY,MATCH(B248,FY2019_ALL_Targets!A:A,0))</f>
        <v>0</v>
      </c>
      <c r="BR248" s="60">
        <f>+INDEX(FY2019_ALL_Targets!DZ:DZ,MATCH(B248,FY2019_ALL_Targets!A:A,0))</f>
        <v>0</v>
      </c>
      <c r="BS248" s="283">
        <f>+INDEX(FY2019_ALL_Targets!EA:EA,MATCH(B248,FY2019_ALL_Targets!A:A,0))</f>
        <v>0</v>
      </c>
      <c r="BT248" s="245">
        <f t="shared" si="184"/>
        <v>0</v>
      </c>
      <c r="BU248" s="245">
        <f t="shared" si="185"/>
        <v>0</v>
      </c>
      <c r="BV248" s="246">
        <f t="shared" si="186"/>
        <v>0</v>
      </c>
      <c r="BW248" s="284">
        <f t="shared" si="170"/>
        <v>0</v>
      </c>
      <c r="BX248" s="245">
        <f t="shared" si="171"/>
        <v>4.54</v>
      </c>
      <c r="BY248" s="246">
        <f t="shared" si="172"/>
        <v>349357.81538145465</v>
      </c>
      <c r="BZ248" s="285">
        <f t="shared" si="173"/>
        <v>9.961786723296593E-4</v>
      </c>
      <c r="CA248" s="245">
        <f t="shared" si="174"/>
        <v>40541.32</v>
      </c>
      <c r="CB248" s="286">
        <f t="shared" si="175"/>
        <v>0.53</v>
      </c>
      <c r="CC248" s="268">
        <f t="shared" si="146"/>
        <v>-2.0000000000000129E-2</v>
      </c>
      <c r="CD248" s="267">
        <f t="shared" si="176"/>
        <v>349281.0011024198</v>
      </c>
      <c r="CE248" s="268">
        <f t="shared" si="177"/>
        <v>389899.13538145466</v>
      </c>
      <c r="CF248" s="268">
        <f t="shared" si="178"/>
        <v>0.53000000000000025</v>
      </c>
      <c r="CG248" s="270">
        <f t="shared" si="179"/>
        <v>40775.094842352992</v>
      </c>
      <c r="CH248" s="270">
        <f t="shared" si="180"/>
        <v>40618.134279034857</v>
      </c>
      <c r="CI248" s="269">
        <f t="shared" si="181"/>
        <v>156.96056331813452</v>
      </c>
    </row>
    <row r="249" spans="1:87" s="57" customFormat="1" ht="15.75" customHeight="1" x14ac:dyDescent="0.25">
      <c r="A249" s="297">
        <v>1028700</v>
      </c>
      <c r="B249" s="297">
        <v>4887</v>
      </c>
      <c r="C249" s="347">
        <v>675774</v>
      </c>
      <c r="D249" s="219" t="s">
        <v>941</v>
      </c>
      <c r="E249" s="299" t="s">
        <v>615</v>
      </c>
      <c r="F249" s="299" t="s">
        <v>966</v>
      </c>
      <c r="G249" s="301" t="s">
        <v>915</v>
      </c>
      <c r="H249" s="302" t="s">
        <v>615</v>
      </c>
      <c r="I249" s="56" t="s">
        <v>35</v>
      </c>
      <c r="J249" s="229" t="s">
        <v>36</v>
      </c>
      <c r="K249" s="229" t="s">
        <v>35</v>
      </c>
      <c r="L249" s="56"/>
      <c r="M249" s="56"/>
      <c r="N249" s="58"/>
      <c r="O249" s="297">
        <v>1004084</v>
      </c>
      <c r="P249" s="303">
        <v>21218</v>
      </c>
      <c r="Q249" s="304">
        <v>42005</v>
      </c>
      <c r="R249" s="304">
        <v>42369</v>
      </c>
      <c r="S249" s="303">
        <f t="shared" si="147"/>
        <v>21218</v>
      </c>
      <c r="T249" s="59"/>
      <c r="U249" s="346">
        <f t="shared" si="182"/>
        <v>2.6195427170774112E-3</v>
      </c>
      <c r="V249" s="345">
        <f t="shared" si="183"/>
        <v>1.9977830238910106E-3</v>
      </c>
      <c r="W249" s="27">
        <v>258009.68201494499</v>
      </c>
      <c r="X249" s="27">
        <v>258009.68</v>
      </c>
      <c r="Y249" s="305">
        <f t="shared" si="148"/>
        <v>508363.16743075877</v>
      </c>
      <c r="Z249" s="53">
        <f t="shared" si="191"/>
        <v>34494.730000000003</v>
      </c>
      <c r="AA249" s="54">
        <f t="shared" si="191"/>
        <v>34494.730000000003</v>
      </c>
      <c r="AB249" s="54">
        <f t="shared" si="191"/>
        <v>34494.730000000003</v>
      </c>
      <c r="AC249" s="54">
        <f t="shared" si="191"/>
        <v>34494.730000000003</v>
      </c>
      <c r="AD249" s="52">
        <f t="shared" si="149"/>
        <v>137978.91</v>
      </c>
      <c r="AE249" s="53">
        <f t="shared" si="192"/>
        <v>64061.64</v>
      </c>
      <c r="AF249" s="53">
        <f t="shared" si="192"/>
        <v>64061.64</v>
      </c>
      <c r="AG249" s="53">
        <f t="shared" si="192"/>
        <v>64061.64</v>
      </c>
      <c r="AH249" s="53">
        <f t="shared" si="192"/>
        <v>64061.64</v>
      </c>
      <c r="AI249" s="52">
        <f t="shared" si="150"/>
        <v>256246.54455509031</v>
      </c>
      <c r="AJ249" s="55">
        <f t="shared" si="151"/>
        <v>902588.62198584899</v>
      </c>
      <c r="AK249" s="219" t="s">
        <v>941</v>
      </c>
      <c r="AL249" s="220">
        <v>76951.060656708069</v>
      </c>
      <c r="AM249" s="242"/>
      <c r="AN249" s="242"/>
      <c r="AO249" s="242">
        <f t="shared" si="152"/>
        <v>546627.06175350409</v>
      </c>
      <c r="AP249" s="243">
        <f t="shared" si="153"/>
        <v>148364.41935483873</v>
      </c>
      <c r="AQ249" s="244">
        <f t="shared" si="154"/>
        <v>275533.9188764412</v>
      </c>
      <c r="AR249" s="245">
        <f t="shared" si="155"/>
        <v>7.1</v>
      </c>
      <c r="AS249" s="246">
        <f t="shared" si="156"/>
        <v>1.93</v>
      </c>
      <c r="AT249" s="246">
        <f t="shared" si="157"/>
        <v>3.58</v>
      </c>
      <c r="AU249" s="251">
        <f t="shared" si="158"/>
        <v>12.61</v>
      </c>
      <c r="AV249" s="245">
        <f t="shared" si="159"/>
        <v>6.61</v>
      </c>
      <c r="AW249" s="246">
        <f t="shared" si="160"/>
        <v>1.79</v>
      </c>
      <c r="AX249" s="246">
        <f t="shared" si="161"/>
        <v>3.33</v>
      </c>
      <c r="AY249" s="252">
        <f t="shared" si="162"/>
        <v>11.73</v>
      </c>
      <c r="AZ249" s="249">
        <f t="shared" si="163"/>
        <v>6.61</v>
      </c>
      <c r="BA249" s="56">
        <f t="shared" si="164"/>
        <v>4</v>
      </c>
      <c r="BB249" s="246">
        <f t="shared" si="165"/>
        <v>0.45</v>
      </c>
      <c r="BC249" s="250">
        <f t="shared" si="166"/>
        <v>0.83</v>
      </c>
      <c r="BD249" s="246">
        <f t="shared" si="167"/>
        <v>6.61</v>
      </c>
      <c r="BE249" s="56">
        <v>4</v>
      </c>
      <c r="BF249" s="246">
        <f t="shared" si="168"/>
        <v>0.45</v>
      </c>
      <c r="BG249" s="250">
        <f t="shared" si="169"/>
        <v>0.83</v>
      </c>
      <c r="BH249" s="246">
        <f>INDEX('Mar - Aug'!AG:AG,MATCH(C249,'Mar - Aug'!C:C,0))</f>
        <v>6.4</v>
      </c>
      <c r="BI249" s="56">
        <v>4</v>
      </c>
      <c r="BJ249" s="246">
        <f>INDEX('Mar - Aug'!AK:AK,MATCH($C249,'Mar - Aug'!$C:$C,0))</f>
        <v>0.44</v>
      </c>
      <c r="BK249" s="246">
        <f>INDEX('Mar - Aug'!AL:AL,MATCH($C249,'Mar - Aug'!$C:$C,0))</f>
        <v>0.81</v>
      </c>
      <c r="BL249" s="246">
        <f>INDEX('Mar - Aug'!$AG:$AG,MATCH($C249,'Mar - Aug'!$C:$C,0))</f>
        <v>6.4</v>
      </c>
      <c r="BM249" s="56">
        <v>4</v>
      </c>
      <c r="BN249" s="246">
        <f>INDEX('Mar - Aug'!$AK:$AK,MATCH($C249,'Mar - Aug'!$C:$C,0))</f>
        <v>0.44</v>
      </c>
      <c r="BO249" s="246">
        <f>INDEX('Mar - Aug'!$AL:$AL,MATCH($C249,'Mar - Aug'!$C:$C,0))</f>
        <v>0.81</v>
      </c>
      <c r="BP249" s="60">
        <f>INDEX(FY2019_ALL_Targets!EB:EB,MATCH('Final Comp Values'!B249,FY2019_ALL_Targets!A:A,0))</f>
        <v>0</v>
      </c>
      <c r="BQ249" s="60">
        <f>+INDEX(FY2019_ALL_Targets!DY:DY,MATCH(B249,FY2019_ALL_Targets!A:A,0))</f>
        <v>1</v>
      </c>
      <c r="BR249" s="60">
        <f>+INDEX(FY2019_ALL_Targets!DZ:DZ,MATCH(B249,FY2019_ALL_Targets!A:A,0))</f>
        <v>1</v>
      </c>
      <c r="BS249" s="283">
        <f>+INDEX(FY2019_ALL_Targets!EA:EA,MATCH(B249,FY2019_ALL_Targets!A:A,0))</f>
        <v>0</v>
      </c>
      <c r="BT249" s="245">
        <f t="shared" si="184"/>
        <v>0</v>
      </c>
      <c r="BU249" s="245">
        <f t="shared" si="185"/>
        <v>0.44</v>
      </c>
      <c r="BV249" s="246">
        <f t="shared" si="186"/>
        <v>0.81</v>
      </c>
      <c r="BW249" s="284">
        <f t="shared" si="170"/>
        <v>96188.825820885089</v>
      </c>
      <c r="BX249" s="245">
        <f t="shared" si="171"/>
        <v>10.48</v>
      </c>
      <c r="BY249" s="246">
        <f t="shared" si="172"/>
        <v>806447.11568230065</v>
      </c>
      <c r="BZ249" s="285">
        <f t="shared" si="173"/>
        <v>2.2995490057301387E-3</v>
      </c>
      <c r="CA249" s="245">
        <f t="shared" si="174"/>
        <v>93584.36</v>
      </c>
      <c r="CB249" s="286">
        <f t="shared" si="175"/>
        <v>1.22</v>
      </c>
      <c r="CC249" s="268">
        <f t="shared" si="146"/>
        <v>0</v>
      </c>
      <c r="CD249" s="267">
        <f t="shared" si="176"/>
        <v>902588.62198584899</v>
      </c>
      <c r="CE249" s="268">
        <f t="shared" si="177"/>
        <v>900031.47568230063</v>
      </c>
      <c r="CF249" s="268">
        <f t="shared" si="178"/>
        <v>-2.9999999999999361E-2</v>
      </c>
      <c r="CG249" s="270">
        <f t="shared" si="179"/>
        <v>-2308.4107979177234</v>
      </c>
      <c r="CH249" s="270">
        <f t="shared" si="180"/>
        <v>-2557.1463035483612</v>
      </c>
      <c r="CI249" s="269">
        <f t="shared" si="181"/>
        <v>248.73550563063782</v>
      </c>
    </row>
    <row r="250" spans="1:87" s="57" customFormat="1" ht="15.75" customHeight="1" x14ac:dyDescent="0.25">
      <c r="A250" s="297">
        <v>1026254</v>
      </c>
      <c r="B250" s="297">
        <v>4888</v>
      </c>
      <c r="C250" s="347">
        <v>455808</v>
      </c>
      <c r="D250" s="219" t="s">
        <v>913</v>
      </c>
      <c r="E250" s="299" t="s">
        <v>616</v>
      </c>
      <c r="F250" s="299" t="s">
        <v>977</v>
      </c>
      <c r="G250" s="301" t="s">
        <v>915</v>
      </c>
      <c r="H250" s="302" t="s">
        <v>2976</v>
      </c>
      <c r="I250" s="56" t="s">
        <v>35</v>
      </c>
      <c r="J250" s="229" t="s">
        <v>35</v>
      </c>
      <c r="K250" s="229" t="s">
        <v>35</v>
      </c>
      <c r="L250" s="56"/>
      <c r="M250" s="56"/>
      <c r="N250" s="58"/>
      <c r="O250" s="297">
        <v>1026254</v>
      </c>
      <c r="P250" s="303">
        <v>5626</v>
      </c>
      <c r="Q250" s="304">
        <v>41912</v>
      </c>
      <c r="R250" s="304">
        <v>42247</v>
      </c>
      <c r="S250" s="303">
        <f t="shared" si="147"/>
        <v>6112</v>
      </c>
      <c r="T250" s="59"/>
      <c r="U250" s="346">
        <f t="shared" si="182"/>
        <v>7.5457842806942864E-4</v>
      </c>
      <c r="V250" s="345">
        <f t="shared" si="183"/>
        <v>5.7547600348863495E-4</v>
      </c>
      <c r="W250" s="27">
        <v>74321.574947796384</v>
      </c>
      <c r="X250" s="27">
        <v>74321.570000000007</v>
      </c>
      <c r="Y250" s="305">
        <f t="shared" si="148"/>
        <v>146437.72642741058</v>
      </c>
      <c r="Z250" s="53">
        <f t="shared" si="191"/>
        <v>9936.4599999999991</v>
      </c>
      <c r="AA250" s="54">
        <f t="shared" si="191"/>
        <v>9936.4599999999991</v>
      </c>
      <c r="AB250" s="54">
        <f t="shared" si="191"/>
        <v>9936.4599999999991</v>
      </c>
      <c r="AC250" s="54">
        <f t="shared" si="191"/>
        <v>9936.4599999999991</v>
      </c>
      <c r="AD250" s="52">
        <f t="shared" si="149"/>
        <v>39745.83</v>
      </c>
      <c r="AE250" s="53">
        <f t="shared" si="192"/>
        <v>18453.419999999998</v>
      </c>
      <c r="AF250" s="53">
        <f t="shared" si="192"/>
        <v>18453.419999999998</v>
      </c>
      <c r="AG250" s="53">
        <f t="shared" si="192"/>
        <v>18453.419999999998</v>
      </c>
      <c r="AH250" s="53">
        <f t="shared" si="192"/>
        <v>18453.419999999998</v>
      </c>
      <c r="AI250" s="52">
        <f t="shared" si="150"/>
        <v>73813.690278099341</v>
      </c>
      <c r="AJ250" s="55">
        <f t="shared" si="151"/>
        <v>259997.2467055099</v>
      </c>
      <c r="AK250" s="219" t="s">
        <v>913</v>
      </c>
      <c r="AL250" s="220">
        <v>61485.26180987338</v>
      </c>
      <c r="AM250" s="242"/>
      <c r="AN250" s="242"/>
      <c r="AO250" s="242">
        <f t="shared" si="152"/>
        <v>157459.9208896888</v>
      </c>
      <c r="AP250" s="243">
        <f t="shared" si="153"/>
        <v>42737.451612903227</v>
      </c>
      <c r="AQ250" s="244">
        <f t="shared" si="154"/>
        <v>79369.559438816505</v>
      </c>
      <c r="AR250" s="245">
        <f t="shared" si="155"/>
        <v>2.56</v>
      </c>
      <c r="AS250" s="246">
        <f t="shared" si="156"/>
        <v>0.7</v>
      </c>
      <c r="AT250" s="246">
        <f t="shared" si="157"/>
        <v>1.29</v>
      </c>
      <c r="AU250" s="251">
        <f t="shared" si="158"/>
        <v>4.55</v>
      </c>
      <c r="AV250" s="245">
        <f t="shared" si="159"/>
        <v>2.38</v>
      </c>
      <c r="AW250" s="246">
        <f t="shared" si="160"/>
        <v>0.65</v>
      </c>
      <c r="AX250" s="246">
        <f t="shared" si="161"/>
        <v>1.2</v>
      </c>
      <c r="AY250" s="252">
        <f t="shared" si="162"/>
        <v>4.2299999999999995</v>
      </c>
      <c r="AZ250" s="249">
        <f t="shared" si="163"/>
        <v>2.38</v>
      </c>
      <c r="BA250" s="56">
        <f t="shared" si="164"/>
        <v>4</v>
      </c>
      <c r="BB250" s="246">
        <f t="shared" si="165"/>
        <v>0.16</v>
      </c>
      <c r="BC250" s="250">
        <f t="shared" si="166"/>
        <v>0.3</v>
      </c>
      <c r="BD250" s="246">
        <f t="shared" si="167"/>
        <v>2.38</v>
      </c>
      <c r="BE250" s="56">
        <v>4</v>
      </c>
      <c r="BF250" s="246">
        <f t="shared" si="168"/>
        <v>0.16</v>
      </c>
      <c r="BG250" s="250">
        <f t="shared" si="169"/>
        <v>0.3</v>
      </c>
      <c r="BH250" s="246">
        <f>INDEX('Mar - Aug'!AG:AG,MATCH(C250,'Mar - Aug'!C:C,0))</f>
        <v>2.33</v>
      </c>
      <c r="BI250" s="56">
        <v>4</v>
      </c>
      <c r="BJ250" s="246">
        <f>INDEX('Mar - Aug'!AK:AK,MATCH($C250,'Mar - Aug'!$C:$C,0))</f>
        <v>0.16</v>
      </c>
      <c r="BK250" s="246">
        <f>INDEX('Mar - Aug'!AL:AL,MATCH($C250,'Mar - Aug'!$C:$C,0))</f>
        <v>0.28999999999999998</v>
      </c>
      <c r="BL250" s="246">
        <f>INDEX('Mar - Aug'!$AG:$AG,MATCH($C250,'Mar - Aug'!$C:$C,0))</f>
        <v>2.33</v>
      </c>
      <c r="BM250" s="56">
        <v>4</v>
      </c>
      <c r="BN250" s="246">
        <f>INDEX('Mar - Aug'!$AK:$AK,MATCH($C250,'Mar - Aug'!$C:$C,0))</f>
        <v>0.16</v>
      </c>
      <c r="BO250" s="246">
        <f>INDEX('Mar - Aug'!$AL:$AL,MATCH($C250,'Mar - Aug'!$C:$C,0))</f>
        <v>0.28999999999999998</v>
      </c>
      <c r="BP250" s="60">
        <f>INDEX(FY2019_ALL_Targets!EB:EB,MATCH('Final Comp Values'!B250,FY2019_ALL_Targets!A:A,0))</f>
        <v>0</v>
      </c>
      <c r="BQ250" s="60">
        <f>+INDEX(FY2019_ALL_Targets!DY:DY,MATCH(B250,FY2019_ALL_Targets!A:A,0))</f>
        <v>2</v>
      </c>
      <c r="BR250" s="60">
        <f>+INDEX(FY2019_ALL_Targets!DZ:DZ,MATCH(B250,FY2019_ALL_Targets!A:A,0))</f>
        <v>2</v>
      </c>
      <c r="BS250" s="283">
        <f>+INDEX(FY2019_ALL_Targets!EA:EA,MATCH(B250,FY2019_ALL_Targets!A:A,0))</f>
        <v>0</v>
      </c>
      <c r="BT250" s="245">
        <f t="shared" si="184"/>
        <v>0</v>
      </c>
      <c r="BU250" s="245">
        <f t="shared" si="185"/>
        <v>0.32</v>
      </c>
      <c r="BV250" s="246">
        <f t="shared" si="186"/>
        <v>0.57999999999999996</v>
      </c>
      <c r="BW250" s="284">
        <f t="shared" si="170"/>
        <v>55336.735628886039</v>
      </c>
      <c r="BX250" s="245">
        <f t="shared" si="171"/>
        <v>3.3299999999999996</v>
      </c>
      <c r="BY250" s="246">
        <f t="shared" si="172"/>
        <v>204745.92182687833</v>
      </c>
      <c r="BZ250" s="285">
        <f t="shared" si="173"/>
        <v>5.8382412412245433E-4</v>
      </c>
      <c r="CA250" s="245">
        <f t="shared" si="174"/>
        <v>23759.79</v>
      </c>
      <c r="CB250" s="286">
        <f t="shared" si="175"/>
        <v>0.39</v>
      </c>
      <c r="CC250" s="268">
        <f t="shared" si="146"/>
        <v>9.9999999999997313E-3</v>
      </c>
      <c r="CD250" s="267">
        <f t="shared" si="176"/>
        <v>259997.2467055099</v>
      </c>
      <c r="CE250" s="268">
        <f t="shared" si="177"/>
        <v>228505.71182687834</v>
      </c>
      <c r="CF250" s="268">
        <f t="shared" si="178"/>
        <v>-0.50999999999999979</v>
      </c>
      <c r="CG250" s="270">
        <f t="shared" si="179"/>
        <v>-31347.18577300473</v>
      </c>
      <c r="CH250" s="270">
        <f t="shared" si="180"/>
        <v>-31491.534878631559</v>
      </c>
      <c r="CI250" s="269">
        <f t="shared" si="181"/>
        <v>144.34910562682853</v>
      </c>
    </row>
    <row r="251" spans="1:87" s="57" customFormat="1" ht="15.75" customHeight="1" x14ac:dyDescent="0.25">
      <c r="A251" s="297">
        <v>488901</v>
      </c>
      <c r="B251" s="297">
        <v>4889</v>
      </c>
      <c r="C251" s="347">
        <v>675880</v>
      </c>
      <c r="D251" s="219" t="s">
        <v>913</v>
      </c>
      <c r="E251" s="299" t="s">
        <v>617</v>
      </c>
      <c r="F251" s="299" t="s">
        <v>617</v>
      </c>
      <c r="G251" s="301" t="s">
        <v>915</v>
      </c>
      <c r="H251" s="302" t="s">
        <v>617</v>
      </c>
      <c r="I251" s="56" t="s">
        <v>35</v>
      </c>
      <c r="J251" s="229" t="s">
        <v>35</v>
      </c>
      <c r="K251" s="229" t="s">
        <v>35</v>
      </c>
      <c r="L251" s="56"/>
      <c r="M251" s="56"/>
      <c r="N251" s="58"/>
      <c r="O251" s="297">
        <v>488901</v>
      </c>
      <c r="P251" s="303">
        <v>9079</v>
      </c>
      <c r="Q251" s="304">
        <v>41913</v>
      </c>
      <c r="R251" s="304">
        <v>42277</v>
      </c>
      <c r="S251" s="303">
        <f t="shared" si="147"/>
        <v>9079</v>
      </c>
      <c r="T251" s="59"/>
      <c r="U251" s="346">
        <f t="shared" si="182"/>
        <v>1.1208798344964565E-3</v>
      </c>
      <c r="V251" s="345">
        <f t="shared" si="183"/>
        <v>8.548342008627809E-4</v>
      </c>
      <c r="W251" s="27">
        <v>110400.12742135854</v>
      </c>
      <c r="X251" s="27">
        <v>0</v>
      </c>
      <c r="Y251" s="305">
        <f t="shared" si="148"/>
        <v>217524.23400432928</v>
      </c>
      <c r="Z251" s="53">
        <f t="shared" si="191"/>
        <v>14760</v>
      </c>
      <c r="AA251" s="54">
        <f t="shared" si="191"/>
        <v>14760</v>
      </c>
      <c r="AB251" s="54">
        <f t="shared" si="191"/>
        <v>14760</v>
      </c>
      <c r="AC251" s="54">
        <f t="shared" si="191"/>
        <v>14760</v>
      </c>
      <c r="AD251" s="52">
        <f t="shared" si="149"/>
        <v>59039.99</v>
      </c>
      <c r="AE251" s="53">
        <f t="shared" si="192"/>
        <v>27411.42</v>
      </c>
      <c r="AF251" s="53">
        <f t="shared" si="192"/>
        <v>27411.42</v>
      </c>
      <c r="AG251" s="53">
        <f t="shared" si="192"/>
        <v>27411.42</v>
      </c>
      <c r="AH251" s="53">
        <f t="shared" si="192"/>
        <v>27411.42</v>
      </c>
      <c r="AI251" s="52">
        <f t="shared" si="150"/>
        <v>109645.69601355758</v>
      </c>
      <c r="AJ251" s="55">
        <f t="shared" si="151"/>
        <v>386209.92001788691</v>
      </c>
      <c r="AK251" s="219" t="s">
        <v>913</v>
      </c>
      <c r="AL251" s="220">
        <v>61485.26180987338</v>
      </c>
      <c r="AM251" s="242"/>
      <c r="AN251" s="242"/>
      <c r="AO251" s="242">
        <f t="shared" si="152"/>
        <v>233897.02581110678</v>
      </c>
      <c r="AP251" s="243">
        <f t="shared" si="153"/>
        <v>63483.860215053763</v>
      </c>
      <c r="AQ251" s="244">
        <f t="shared" si="154"/>
        <v>117898.59786404042</v>
      </c>
      <c r="AR251" s="245">
        <f t="shared" si="155"/>
        <v>3.8</v>
      </c>
      <c r="AS251" s="246">
        <f t="shared" si="156"/>
        <v>1.03</v>
      </c>
      <c r="AT251" s="246">
        <f t="shared" si="157"/>
        <v>1.92</v>
      </c>
      <c r="AU251" s="251">
        <f t="shared" si="158"/>
        <v>6.75</v>
      </c>
      <c r="AV251" s="245">
        <f t="shared" si="159"/>
        <v>3.54</v>
      </c>
      <c r="AW251" s="246">
        <f t="shared" si="160"/>
        <v>0.96</v>
      </c>
      <c r="AX251" s="246">
        <f t="shared" si="161"/>
        <v>1.78</v>
      </c>
      <c r="AY251" s="252">
        <f t="shared" si="162"/>
        <v>6.28</v>
      </c>
      <c r="AZ251" s="249">
        <f t="shared" si="163"/>
        <v>3.54</v>
      </c>
      <c r="BA251" s="56">
        <f t="shared" si="164"/>
        <v>4</v>
      </c>
      <c r="BB251" s="246">
        <f t="shared" si="165"/>
        <v>0.24</v>
      </c>
      <c r="BC251" s="250">
        <f t="shared" si="166"/>
        <v>0.45</v>
      </c>
      <c r="BD251" s="246">
        <f t="shared" si="167"/>
        <v>3.54</v>
      </c>
      <c r="BE251" s="56">
        <v>4</v>
      </c>
      <c r="BF251" s="246">
        <f t="shared" si="168"/>
        <v>0.24</v>
      </c>
      <c r="BG251" s="250">
        <f t="shared" si="169"/>
        <v>0.45</v>
      </c>
      <c r="BH251" s="246">
        <f>INDEX('Mar - Aug'!AG:AG,MATCH(C251,'Mar - Aug'!C:C,0))</f>
        <v>3.46</v>
      </c>
      <c r="BI251" s="56">
        <v>4</v>
      </c>
      <c r="BJ251" s="246">
        <f>INDEX('Mar - Aug'!AK:AK,MATCH($C251,'Mar - Aug'!$C:$C,0))</f>
        <v>0.24</v>
      </c>
      <c r="BK251" s="246">
        <f>INDEX('Mar - Aug'!AL:AL,MATCH($C251,'Mar - Aug'!$C:$C,0))</f>
        <v>0.44</v>
      </c>
      <c r="BL251" s="246">
        <f>INDEX('Mar - Aug'!$AG:$AG,MATCH($C251,'Mar - Aug'!$C:$C,0))</f>
        <v>3.46</v>
      </c>
      <c r="BM251" s="56">
        <v>4</v>
      </c>
      <c r="BN251" s="246">
        <f>INDEX('Mar - Aug'!$AK:$AK,MATCH($C251,'Mar - Aug'!$C:$C,0))</f>
        <v>0.24</v>
      </c>
      <c r="BO251" s="246">
        <f>INDEX('Mar - Aug'!$AL:$AL,MATCH($C251,'Mar - Aug'!$C:$C,0))</f>
        <v>0.44</v>
      </c>
      <c r="BP251" s="60">
        <f>INDEX(FY2019_ALL_Targets!EB:EB,MATCH('Final Comp Values'!B251,FY2019_ALL_Targets!A:A,0))</f>
        <v>0</v>
      </c>
      <c r="BQ251" s="60">
        <f>+INDEX(FY2019_ALL_Targets!DY:DY,MATCH(B251,FY2019_ALL_Targets!A:A,0))</f>
        <v>1</v>
      </c>
      <c r="BR251" s="60">
        <f>+INDEX(FY2019_ALL_Targets!DZ:DZ,MATCH(B251,FY2019_ALL_Targets!A:A,0))</f>
        <v>1</v>
      </c>
      <c r="BS251" s="283">
        <f>+INDEX(FY2019_ALL_Targets!EA:EA,MATCH(B251,FY2019_ALL_Targets!A:A,0))</f>
        <v>0</v>
      </c>
      <c r="BT251" s="245">
        <f t="shared" si="184"/>
        <v>0</v>
      </c>
      <c r="BU251" s="245">
        <f t="shared" si="185"/>
        <v>0.24</v>
      </c>
      <c r="BV251" s="246">
        <f t="shared" si="186"/>
        <v>0.44</v>
      </c>
      <c r="BW251" s="284">
        <f t="shared" si="170"/>
        <v>41809.978030713894</v>
      </c>
      <c r="BX251" s="245">
        <f t="shared" si="171"/>
        <v>5.6000000000000005</v>
      </c>
      <c r="BY251" s="246">
        <f t="shared" si="172"/>
        <v>344317.46613529098</v>
      </c>
      <c r="BZ251" s="285">
        <f t="shared" si="173"/>
        <v>9.8180633486058414E-4</v>
      </c>
      <c r="CA251" s="245">
        <f t="shared" si="174"/>
        <v>39956.410000000003</v>
      </c>
      <c r="CB251" s="286">
        <f t="shared" si="175"/>
        <v>0.65</v>
      </c>
      <c r="CC251" s="268">
        <f t="shared" si="146"/>
        <v>-2.0000000000000073E-2</v>
      </c>
      <c r="CD251" s="267">
        <f t="shared" si="176"/>
        <v>386209.92001788691</v>
      </c>
      <c r="CE251" s="268">
        <f t="shared" si="177"/>
        <v>384273.87613529095</v>
      </c>
      <c r="CF251" s="268">
        <f t="shared" si="178"/>
        <v>-2.9999999999999361E-2</v>
      </c>
      <c r="CG251" s="270">
        <f t="shared" si="179"/>
        <v>-1844.9518472191658</v>
      </c>
      <c r="CH251" s="270">
        <f t="shared" si="180"/>
        <v>-1936.0438825959573</v>
      </c>
      <c r="CI251" s="269">
        <f t="shared" si="181"/>
        <v>91.0920353767915</v>
      </c>
    </row>
    <row r="252" spans="1:87" s="57" customFormat="1" ht="15.75" customHeight="1" x14ac:dyDescent="0.25">
      <c r="A252" s="297">
        <v>1020958</v>
      </c>
      <c r="B252" s="297">
        <v>4890</v>
      </c>
      <c r="C252" s="347">
        <v>675714</v>
      </c>
      <c r="D252" s="219" t="s">
        <v>930</v>
      </c>
      <c r="E252" s="299" t="s">
        <v>2449</v>
      </c>
      <c r="F252" s="299" t="s">
        <v>2450</v>
      </c>
      <c r="G252" s="301" t="s">
        <v>915</v>
      </c>
      <c r="H252" s="302" t="s">
        <v>2973</v>
      </c>
      <c r="I252" s="56" t="s">
        <v>35</v>
      </c>
      <c r="J252" s="229" t="s">
        <v>36</v>
      </c>
      <c r="K252" s="229" t="s">
        <v>35</v>
      </c>
      <c r="L252" s="56"/>
      <c r="M252" s="56"/>
      <c r="N252" s="58"/>
      <c r="O252" s="297">
        <v>1020958</v>
      </c>
      <c r="P252" s="303">
        <v>25978</v>
      </c>
      <c r="Q252" s="304">
        <v>42005</v>
      </c>
      <c r="R252" s="304">
        <v>42369</v>
      </c>
      <c r="S252" s="303">
        <f t="shared" si="147"/>
        <v>25978</v>
      </c>
      <c r="T252" s="59"/>
      <c r="U252" s="346">
        <f t="shared" si="182"/>
        <v>3.2072052363199635E-3</v>
      </c>
      <c r="V252" s="345">
        <f t="shared" si="183"/>
        <v>2.4459613250372644E-3</v>
      </c>
      <c r="W252" s="27">
        <v>315891.0133272995</v>
      </c>
      <c r="X252" s="27">
        <v>315891.01</v>
      </c>
      <c r="Y252" s="305">
        <f t="shared" si="148"/>
        <v>622408.25542069238</v>
      </c>
      <c r="Z252" s="53">
        <f t="shared" si="191"/>
        <v>42233.2</v>
      </c>
      <c r="AA252" s="54">
        <f t="shared" si="191"/>
        <v>42233.2</v>
      </c>
      <c r="AB252" s="54">
        <f t="shared" si="191"/>
        <v>42233.2</v>
      </c>
      <c r="AC252" s="54">
        <f t="shared" si="191"/>
        <v>42233.2</v>
      </c>
      <c r="AD252" s="52">
        <f t="shared" si="149"/>
        <v>168932.8</v>
      </c>
      <c r="AE252" s="53">
        <f t="shared" si="192"/>
        <v>78433.08</v>
      </c>
      <c r="AF252" s="53">
        <f t="shared" si="192"/>
        <v>78433.08</v>
      </c>
      <c r="AG252" s="53">
        <f t="shared" si="192"/>
        <v>78433.08</v>
      </c>
      <c r="AH252" s="53">
        <f t="shared" si="192"/>
        <v>78433.08</v>
      </c>
      <c r="AI252" s="52">
        <f t="shared" si="150"/>
        <v>313732.33737638494</v>
      </c>
      <c r="AJ252" s="55">
        <f t="shared" si="151"/>
        <v>1105073.3927970773</v>
      </c>
      <c r="AK252" s="219" t="s">
        <v>930</v>
      </c>
      <c r="AL252" s="220">
        <v>95853.985850633719</v>
      </c>
      <c r="AM252" s="242"/>
      <c r="AN252" s="242"/>
      <c r="AO252" s="242">
        <f t="shared" si="152"/>
        <v>669256.18862440041</v>
      </c>
      <c r="AP252" s="243">
        <f t="shared" si="153"/>
        <v>181648.17204301074</v>
      </c>
      <c r="AQ252" s="244">
        <f t="shared" si="154"/>
        <v>337346.59932944621</v>
      </c>
      <c r="AR252" s="245">
        <f t="shared" si="155"/>
        <v>6.98</v>
      </c>
      <c r="AS252" s="246">
        <f t="shared" si="156"/>
        <v>1.9</v>
      </c>
      <c r="AT252" s="246">
        <f t="shared" si="157"/>
        <v>3.52</v>
      </c>
      <c r="AU252" s="251">
        <f t="shared" si="158"/>
        <v>12.4</v>
      </c>
      <c r="AV252" s="245">
        <f t="shared" si="159"/>
        <v>6.49</v>
      </c>
      <c r="AW252" s="246">
        <f t="shared" si="160"/>
        <v>1.76</v>
      </c>
      <c r="AX252" s="246">
        <f t="shared" si="161"/>
        <v>3.27</v>
      </c>
      <c r="AY252" s="252">
        <f t="shared" si="162"/>
        <v>11.52</v>
      </c>
      <c r="AZ252" s="249">
        <f t="shared" si="163"/>
        <v>6.49</v>
      </c>
      <c r="BA252" s="56">
        <f t="shared" si="164"/>
        <v>4</v>
      </c>
      <c r="BB252" s="246">
        <f t="shared" si="165"/>
        <v>0.44</v>
      </c>
      <c r="BC252" s="250">
        <f t="shared" si="166"/>
        <v>0.82</v>
      </c>
      <c r="BD252" s="246">
        <f t="shared" si="167"/>
        <v>6.49</v>
      </c>
      <c r="BE252" s="56">
        <v>4</v>
      </c>
      <c r="BF252" s="246">
        <f t="shared" si="168"/>
        <v>0.44</v>
      </c>
      <c r="BG252" s="250">
        <f t="shared" si="169"/>
        <v>0.82</v>
      </c>
      <c r="BH252" s="246">
        <f>INDEX('Mar - Aug'!AG:AG,MATCH(C252,'Mar - Aug'!C:C,0))</f>
        <v>6.44</v>
      </c>
      <c r="BI252" s="56">
        <v>4</v>
      </c>
      <c r="BJ252" s="246">
        <f>INDEX('Mar - Aug'!AK:AK,MATCH($C252,'Mar - Aug'!$C:$C,0))</f>
        <v>0.44</v>
      </c>
      <c r="BK252" s="246">
        <f>INDEX('Mar - Aug'!AL:AL,MATCH($C252,'Mar - Aug'!$C:$C,0))</f>
        <v>0.81</v>
      </c>
      <c r="BL252" s="246">
        <f>INDEX('Mar - Aug'!$AG:$AG,MATCH($C252,'Mar - Aug'!$C:$C,0))</f>
        <v>6.44</v>
      </c>
      <c r="BM252" s="56">
        <v>4</v>
      </c>
      <c r="BN252" s="246">
        <f>INDEX('Mar - Aug'!$AK:$AK,MATCH($C252,'Mar - Aug'!$C:$C,0))</f>
        <v>0.44</v>
      </c>
      <c r="BO252" s="246">
        <f>INDEX('Mar - Aug'!$AL:$AL,MATCH($C252,'Mar - Aug'!$C:$C,0))</f>
        <v>0.81</v>
      </c>
      <c r="BP252" s="60">
        <f>INDEX(FY2019_ALL_Targets!EB:EB,MATCH('Final Comp Values'!B252,FY2019_ALL_Targets!A:A,0))</f>
        <v>0</v>
      </c>
      <c r="BQ252" s="60">
        <f>+INDEX(FY2019_ALL_Targets!DY:DY,MATCH(B252,FY2019_ALL_Targets!A:A,0))</f>
        <v>2</v>
      </c>
      <c r="BR252" s="60">
        <f>+INDEX(FY2019_ALL_Targets!DZ:DZ,MATCH(B252,FY2019_ALL_Targets!A:A,0))</f>
        <v>2</v>
      </c>
      <c r="BS252" s="283">
        <f>+INDEX(FY2019_ALL_Targets!EA:EA,MATCH(B252,FY2019_ALL_Targets!A:A,0))</f>
        <v>0</v>
      </c>
      <c r="BT252" s="245">
        <f t="shared" si="184"/>
        <v>0</v>
      </c>
      <c r="BU252" s="245">
        <f t="shared" si="185"/>
        <v>0.88</v>
      </c>
      <c r="BV252" s="246">
        <f t="shared" si="186"/>
        <v>1.62</v>
      </c>
      <c r="BW252" s="284">
        <f t="shared" si="170"/>
        <v>239634.96462658429</v>
      </c>
      <c r="BX252" s="245">
        <f t="shared" si="171"/>
        <v>9.02</v>
      </c>
      <c r="BY252" s="246">
        <f t="shared" si="172"/>
        <v>864602.95237271616</v>
      </c>
      <c r="BZ252" s="285">
        <f t="shared" si="173"/>
        <v>2.4653778540678303E-3</v>
      </c>
      <c r="CA252" s="245">
        <f t="shared" si="174"/>
        <v>100333.07</v>
      </c>
      <c r="CB252" s="286">
        <f t="shared" si="175"/>
        <v>1.05</v>
      </c>
      <c r="CC252" s="268">
        <f t="shared" si="146"/>
        <v>-1.0000000000000342E-2</v>
      </c>
      <c r="CD252" s="267">
        <f t="shared" si="176"/>
        <v>1105073.3927970773</v>
      </c>
      <c r="CE252" s="268">
        <f t="shared" si="177"/>
        <v>964936.02237271611</v>
      </c>
      <c r="CF252" s="268">
        <f t="shared" si="178"/>
        <v>-1.4499999999999993</v>
      </c>
      <c r="CG252" s="270">
        <f t="shared" si="179"/>
        <v>-139093.43919754872</v>
      </c>
      <c r="CH252" s="270">
        <f t="shared" si="180"/>
        <v>-140137.3704243612</v>
      </c>
      <c r="CI252" s="269">
        <f t="shared" si="181"/>
        <v>1043.9312268124777</v>
      </c>
    </row>
    <row r="253" spans="1:87" s="57" customFormat="1" ht="15.75" customHeight="1" x14ac:dyDescent="0.25">
      <c r="A253" s="297">
        <v>1026248</v>
      </c>
      <c r="B253" s="297">
        <v>4896</v>
      </c>
      <c r="C253" s="347">
        <v>455555</v>
      </c>
      <c r="D253" s="219" t="s">
        <v>913</v>
      </c>
      <c r="E253" s="299" t="s">
        <v>228</v>
      </c>
      <c r="F253" s="299" t="s">
        <v>943</v>
      </c>
      <c r="G253" s="301" t="s">
        <v>915</v>
      </c>
      <c r="H253" s="302" t="s">
        <v>943</v>
      </c>
      <c r="I253" s="56" t="s">
        <v>35</v>
      </c>
      <c r="J253" s="229" t="s">
        <v>35</v>
      </c>
      <c r="K253" s="229" t="s">
        <v>35</v>
      </c>
      <c r="L253" s="56"/>
      <c r="M253" s="56"/>
      <c r="N253" s="58"/>
      <c r="O253" s="297">
        <v>1026248</v>
      </c>
      <c r="P253" s="303">
        <v>2523</v>
      </c>
      <c r="Q253" s="304">
        <v>41944</v>
      </c>
      <c r="R253" s="304">
        <v>42247</v>
      </c>
      <c r="S253" s="303">
        <f t="shared" si="147"/>
        <v>3029</v>
      </c>
      <c r="T253" s="59"/>
      <c r="U253" s="346">
        <f t="shared" si="182"/>
        <v>3.7395583419867464E-4</v>
      </c>
      <c r="V253" s="345">
        <f t="shared" si="183"/>
        <v>2.8519581390168115E-4</v>
      </c>
      <c r="W253" s="27">
        <v>36832.468972672665</v>
      </c>
      <c r="X253" s="27">
        <v>36832.47</v>
      </c>
      <c r="Y253" s="305">
        <f t="shared" si="148"/>
        <v>72571.968807039695</v>
      </c>
      <c r="Z253" s="53">
        <f t="shared" si="191"/>
        <v>4924.34</v>
      </c>
      <c r="AA253" s="54">
        <f t="shared" si="191"/>
        <v>4924.34</v>
      </c>
      <c r="AB253" s="54">
        <f t="shared" si="191"/>
        <v>4924.34</v>
      </c>
      <c r="AC253" s="54">
        <f t="shared" si="191"/>
        <v>4924.34</v>
      </c>
      <c r="AD253" s="52">
        <f t="shared" si="149"/>
        <v>19697.34</v>
      </c>
      <c r="AE253" s="53">
        <f t="shared" si="192"/>
        <v>9145.19</v>
      </c>
      <c r="AF253" s="53">
        <f t="shared" si="192"/>
        <v>9145.19</v>
      </c>
      <c r="AG253" s="53">
        <f t="shared" si="192"/>
        <v>9145.19</v>
      </c>
      <c r="AH253" s="53">
        <f t="shared" si="192"/>
        <v>9145.19</v>
      </c>
      <c r="AI253" s="52">
        <f t="shared" si="150"/>
        <v>36580.770263802828</v>
      </c>
      <c r="AJ253" s="55">
        <f t="shared" si="151"/>
        <v>128850.07907084252</v>
      </c>
      <c r="AK253" s="219" t="s">
        <v>913</v>
      </c>
      <c r="AL253" s="220">
        <v>61485.26180987338</v>
      </c>
      <c r="AM253" s="242"/>
      <c r="AN253" s="242"/>
      <c r="AO253" s="242">
        <f t="shared" si="152"/>
        <v>78034.375061333005</v>
      </c>
      <c r="AP253" s="243">
        <f t="shared" si="153"/>
        <v>21179.93548387097</v>
      </c>
      <c r="AQ253" s="244">
        <f t="shared" si="154"/>
        <v>39334.161573981539</v>
      </c>
      <c r="AR253" s="245">
        <f t="shared" si="155"/>
        <v>1.27</v>
      </c>
      <c r="AS253" s="246">
        <f t="shared" si="156"/>
        <v>0.34</v>
      </c>
      <c r="AT253" s="246">
        <f t="shared" si="157"/>
        <v>0.64</v>
      </c>
      <c r="AU253" s="251">
        <f t="shared" si="158"/>
        <v>2.25</v>
      </c>
      <c r="AV253" s="245">
        <f t="shared" si="159"/>
        <v>1.18</v>
      </c>
      <c r="AW253" s="246">
        <f t="shared" si="160"/>
        <v>0.32</v>
      </c>
      <c r="AX253" s="246">
        <f t="shared" si="161"/>
        <v>0.59</v>
      </c>
      <c r="AY253" s="252">
        <f t="shared" si="162"/>
        <v>2.09</v>
      </c>
      <c r="AZ253" s="249">
        <f t="shared" si="163"/>
        <v>1.18</v>
      </c>
      <c r="BA253" s="56">
        <f t="shared" si="164"/>
        <v>4</v>
      </c>
      <c r="BB253" s="246">
        <f t="shared" si="165"/>
        <v>0.08</v>
      </c>
      <c r="BC253" s="250">
        <f t="shared" si="166"/>
        <v>0.15</v>
      </c>
      <c r="BD253" s="246">
        <f t="shared" si="167"/>
        <v>1.18</v>
      </c>
      <c r="BE253" s="56">
        <v>4</v>
      </c>
      <c r="BF253" s="246">
        <f t="shared" si="168"/>
        <v>0.08</v>
      </c>
      <c r="BG253" s="250">
        <f t="shared" si="169"/>
        <v>0.15</v>
      </c>
      <c r="BH253" s="246">
        <f>INDEX('Mar - Aug'!AG:AG,MATCH(C253,'Mar - Aug'!C:C,0))</f>
        <v>1.1599999999999999</v>
      </c>
      <c r="BI253" s="56">
        <v>4</v>
      </c>
      <c r="BJ253" s="246">
        <f>INDEX('Mar - Aug'!AK:AK,MATCH($C253,'Mar - Aug'!$C:$C,0))</f>
        <v>0.08</v>
      </c>
      <c r="BK253" s="246">
        <f>INDEX('Mar - Aug'!AL:AL,MATCH($C253,'Mar - Aug'!$C:$C,0))</f>
        <v>0.15</v>
      </c>
      <c r="BL253" s="246">
        <f>INDEX('Mar - Aug'!$AG:$AG,MATCH($C253,'Mar - Aug'!$C:$C,0))</f>
        <v>1.1599999999999999</v>
      </c>
      <c r="BM253" s="56">
        <v>4</v>
      </c>
      <c r="BN253" s="246">
        <f>INDEX('Mar - Aug'!$AK:$AK,MATCH($C253,'Mar - Aug'!$C:$C,0))</f>
        <v>0.08</v>
      </c>
      <c r="BO253" s="246">
        <f>INDEX('Mar - Aug'!$AL:$AL,MATCH($C253,'Mar - Aug'!$C:$C,0))</f>
        <v>0.15</v>
      </c>
      <c r="BP253" s="60">
        <f>INDEX(FY2019_ALL_Targets!EB:EB,MATCH('Final Comp Values'!B253,FY2019_ALL_Targets!A:A,0))</f>
        <v>0</v>
      </c>
      <c r="BQ253" s="60">
        <f>+INDEX(FY2019_ALL_Targets!DY:DY,MATCH(B253,FY2019_ALL_Targets!A:A,0))</f>
        <v>0</v>
      </c>
      <c r="BR253" s="60">
        <f>+INDEX(FY2019_ALL_Targets!DZ:DZ,MATCH(B253,FY2019_ALL_Targets!A:A,0))</f>
        <v>0</v>
      </c>
      <c r="BS253" s="283">
        <f>+INDEX(FY2019_ALL_Targets!EA:EA,MATCH(B253,FY2019_ALL_Targets!A:A,0))</f>
        <v>0</v>
      </c>
      <c r="BT253" s="245">
        <f t="shared" si="184"/>
        <v>0</v>
      </c>
      <c r="BU253" s="245">
        <f t="shared" si="185"/>
        <v>0</v>
      </c>
      <c r="BV253" s="246">
        <f t="shared" si="186"/>
        <v>0</v>
      </c>
      <c r="BW253" s="284">
        <f t="shared" si="170"/>
        <v>0</v>
      </c>
      <c r="BX253" s="245">
        <f t="shared" si="171"/>
        <v>2.09</v>
      </c>
      <c r="BY253" s="246">
        <f t="shared" si="172"/>
        <v>128504.19718263535</v>
      </c>
      <c r="BZ253" s="285">
        <f t="shared" si="173"/>
        <v>3.664241499747536E-4</v>
      </c>
      <c r="CA253" s="245">
        <f t="shared" si="174"/>
        <v>14912.3</v>
      </c>
      <c r="CB253" s="286">
        <f t="shared" si="175"/>
        <v>0.24</v>
      </c>
      <c r="CC253" s="268">
        <f t="shared" si="146"/>
        <v>-1.0000000000000037E-2</v>
      </c>
      <c r="CD253" s="267">
        <f t="shared" si="176"/>
        <v>128850.07907084252</v>
      </c>
      <c r="CE253" s="268">
        <f t="shared" si="177"/>
        <v>143416.49718263536</v>
      </c>
      <c r="CF253" s="268">
        <f t="shared" si="178"/>
        <v>0.24000000000000021</v>
      </c>
      <c r="CG253" s="270">
        <f t="shared" si="179"/>
        <v>14796.181328709203</v>
      </c>
      <c r="CH253" s="270">
        <f t="shared" si="180"/>
        <v>14566.418111792838</v>
      </c>
      <c r="CI253" s="269">
        <f t="shared" si="181"/>
        <v>229.7632169163644</v>
      </c>
    </row>
    <row r="254" spans="1:87" s="57" customFormat="1" ht="15.75" customHeight="1" x14ac:dyDescent="0.25">
      <c r="A254" s="297">
        <v>1017924</v>
      </c>
      <c r="B254" s="297">
        <v>4898</v>
      </c>
      <c r="C254" s="347">
        <v>455586</v>
      </c>
      <c r="D254" s="219" t="s">
        <v>1003</v>
      </c>
      <c r="E254" s="299" t="s">
        <v>619</v>
      </c>
      <c r="F254" s="299" t="s">
        <v>1032</v>
      </c>
      <c r="G254" s="301" t="s">
        <v>1021</v>
      </c>
      <c r="H254" s="302" t="s">
        <v>917</v>
      </c>
      <c r="I254" s="56" t="s">
        <v>35</v>
      </c>
      <c r="J254" s="229" t="s">
        <v>36</v>
      </c>
      <c r="K254" s="229" t="s">
        <v>35</v>
      </c>
      <c r="L254" s="56"/>
      <c r="M254" s="56"/>
      <c r="N254" s="58"/>
      <c r="O254" s="297">
        <v>1017924</v>
      </c>
      <c r="P254" s="303">
        <v>24875</v>
      </c>
      <c r="Q254" s="304">
        <v>42005</v>
      </c>
      <c r="R254" s="304">
        <v>42369</v>
      </c>
      <c r="S254" s="303">
        <f t="shared" si="147"/>
        <v>24875</v>
      </c>
      <c r="T254" s="59"/>
      <c r="U254" s="346" t="str">
        <f t="shared" si="182"/>
        <v/>
      </c>
      <c r="V254" s="345">
        <f t="shared" si="183"/>
        <v>2.3421082439103067E-3</v>
      </c>
      <c r="W254" s="27">
        <v>0</v>
      </c>
      <c r="X254" s="27">
        <v>0</v>
      </c>
      <c r="Y254" s="305">
        <f t="shared" si="148"/>
        <v>0</v>
      </c>
      <c r="Z254" s="53">
        <f t="shared" si="191"/>
        <v>40440.019999999997</v>
      </c>
      <c r="AA254" s="54">
        <f t="shared" si="191"/>
        <v>40440.019999999997</v>
      </c>
      <c r="AB254" s="54">
        <f t="shared" si="191"/>
        <v>40440.019999999997</v>
      </c>
      <c r="AC254" s="54">
        <f t="shared" si="191"/>
        <v>40440.019999999997</v>
      </c>
      <c r="AD254" s="52">
        <f t="shared" si="149"/>
        <v>161760.07999999999</v>
      </c>
      <c r="AE254" s="53">
        <f t="shared" si="192"/>
        <v>75102.89</v>
      </c>
      <c r="AF254" s="53">
        <f t="shared" si="192"/>
        <v>75102.89</v>
      </c>
      <c r="AG254" s="53">
        <f t="shared" si="192"/>
        <v>75102.89</v>
      </c>
      <c r="AH254" s="53">
        <f t="shared" si="192"/>
        <v>75102.89</v>
      </c>
      <c r="AI254" s="52">
        <f t="shared" si="150"/>
        <v>300411.57488018996</v>
      </c>
      <c r="AJ254" s="55">
        <f t="shared" si="151"/>
        <v>462171.65488018992</v>
      </c>
      <c r="AK254" s="219" t="s">
        <v>1003</v>
      </c>
      <c r="AL254" s="220">
        <v>35521.831322741207</v>
      </c>
      <c r="AM254" s="242"/>
      <c r="AN254" s="242"/>
      <c r="AO254" s="242">
        <f t="shared" si="152"/>
        <v>0</v>
      </c>
      <c r="AP254" s="243">
        <f t="shared" si="153"/>
        <v>173935.56989247311</v>
      </c>
      <c r="AQ254" s="244">
        <f t="shared" si="154"/>
        <v>323023.19879590318</v>
      </c>
      <c r="AR254" s="245">
        <f t="shared" si="155"/>
        <v>0</v>
      </c>
      <c r="AS254" s="246">
        <f t="shared" si="156"/>
        <v>4.9000000000000004</v>
      </c>
      <c r="AT254" s="246">
        <f t="shared" si="157"/>
        <v>9.09</v>
      </c>
      <c r="AU254" s="251">
        <f t="shared" si="158"/>
        <v>13.99</v>
      </c>
      <c r="AV254" s="245">
        <f t="shared" si="159"/>
        <v>0</v>
      </c>
      <c r="AW254" s="246">
        <f t="shared" si="160"/>
        <v>4.55</v>
      </c>
      <c r="AX254" s="246">
        <f t="shared" si="161"/>
        <v>8.4600000000000009</v>
      </c>
      <c r="AY254" s="252">
        <f t="shared" si="162"/>
        <v>13.010000000000002</v>
      </c>
      <c r="AZ254" s="249">
        <f t="shared" si="163"/>
        <v>0</v>
      </c>
      <c r="BA254" s="56">
        <f t="shared" si="164"/>
        <v>4</v>
      </c>
      <c r="BB254" s="246">
        <f t="shared" si="165"/>
        <v>1.1399999999999999</v>
      </c>
      <c r="BC254" s="250">
        <f t="shared" si="166"/>
        <v>2.12</v>
      </c>
      <c r="BD254" s="246">
        <f t="shared" si="167"/>
        <v>0</v>
      </c>
      <c r="BE254" s="56">
        <v>4</v>
      </c>
      <c r="BF254" s="246">
        <f t="shared" si="168"/>
        <v>1.1399999999999999</v>
      </c>
      <c r="BG254" s="250">
        <f t="shared" si="169"/>
        <v>2.12</v>
      </c>
      <c r="BH254" s="246">
        <f>INDEX('Mar - Aug'!AG:AG,MATCH(C254,'Mar - Aug'!C:C,0))</f>
        <v>0</v>
      </c>
      <c r="BI254" s="56">
        <v>4</v>
      </c>
      <c r="BJ254" s="246">
        <f>INDEX('Mar - Aug'!AK:AK,MATCH($C254,'Mar - Aug'!$C:$C,0))</f>
        <v>1.1100000000000001</v>
      </c>
      <c r="BK254" s="246">
        <f>INDEX('Mar - Aug'!AL:AL,MATCH($C254,'Mar - Aug'!$C:$C,0))</f>
        <v>2.06</v>
      </c>
      <c r="BL254" s="246">
        <f>INDEX('Mar - Aug'!$AG:$AG,MATCH($C254,'Mar - Aug'!$C:$C,0))</f>
        <v>0</v>
      </c>
      <c r="BM254" s="56">
        <v>4</v>
      </c>
      <c r="BN254" s="246">
        <f>INDEX('Mar - Aug'!$AK:$AK,MATCH($C254,'Mar - Aug'!$C:$C,0))</f>
        <v>1.1100000000000001</v>
      </c>
      <c r="BO254" s="246">
        <f>INDEX('Mar - Aug'!$AL:$AL,MATCH($C254,'Mar - Aug'!$C:$C,0))</f>
        <v>2.06</v>
      </c>
      <c r="BP254" s="60">
        <f>INDEX(FY2019_ALL_Targets!EB:EB,MATCH('Final Comp Values'!B254,FY2019_ALL_Targets!A:A,0))</f>
        <v>3</v>
      </c>
      <c r="BQ254" s="60">
        <f>+INDEX(FY2019_ALL_Targets!DY:DY,MATCH(B254,FY2019_ALL_Targets!A:A,0))</f>
        <v>0</v>
      </c>
      <c r="BR254" s="60">
        <f>+INDEX(FY2019_ALL_Targets!DZ:DZ,MATCH(B254,FY2019_ALL_Targets!A:A,0))</f>
        <v>0</v>
      </c>
      <c r="BS254" s="283">
        <f>+INDEX(FY2019_ALL_Targets!EA:EA,MATCH(B254,FY2019_ALL_Targets!A:A,0))</f>
        <v>0</v>
      </c>
      <c r="BT254" s="245">
        <f t="shared" si="184"/>
        <v>0</v>
      </c>
      <c r="BU254" s="245">
        <f t="shared" si="185"/>
        <v>0</v>
      </c>
      <c r="BV254" s="246">
        <f t="shared" si="186"/>
        <v>0</v>
      </c>
      <c r="BW254" s="284">
        <f t="shared" si="170"/>
        <v>0</v>
      </c>
      <c r="BX254" s="245">
        <f t="shared" si="171"/>
        <v>13.010000000000002</v>
      </c>
      <c r="BY254" s="246">
        <f t="shared" si="172"/>
        <v>462139.02550886315</v>
      </c>
      <c r="BZ254" s="285">
        <f t="shared" si="173"/>
        <v>1.3177694060185043E-3</v>
      </c>
      <c r="CA254" s="245">
        <f t="shared" si="174"/>
        <v>53629.04</v>
      </c>
      <c r="CB254" s="286">
        <f t="shared" si="175"/>
        <v>1.51</v>
      </c>
      <c r="CC254" s="268">
        <f t="shared" si="146"/>
        <v>-3.0000000000000249E-2</v>
      </c>
      <c r="CD254" s="267">
        <f t="shared" si="176"/>
        <v>462171.65488018992</v>
      </c>
      <c r="CE254" s="268">
        <f t="shared" si="177"/>
        <v>515768.06550886313</v>
      </c>
      <c r="CF254" s="268">
        <f t="shared" si="178"/>
        <v>1.5099999999999998</v>
      </c>
      <c r="CG254" s="270">
        <f t="shared" si="179"/>
        <v>53641.752411151923</v>
      </c>
      <c r="CH254" s="270">
        <f t="shared" si="180"/>
        <v>53596.410628673213</v>
      </c>
      <c r="CI254" s="269">
        <f t="shared" si="181"/>
        <v>45.341782478710229</v>
      </c>
    </row>
    <row r="255" spans="1:87" s="57" customFormat="1" ht="15.75" customHeight="1" x14ac:dyDescent="0.25">
      <c r="A255" s="297">
        <v>490001</v>
      </c>
      <c r="B255" s="297">
        <v>4900</v>
      </c>
      <c r="C255" s="347">
        <v>675681</v>
      </c>
      <c r="D255" s="219" t="s">
        <v>913</v>
      </c>
      <c r="E255" s="299" t="s">
        <v>230</v>
      </c>
      <c r="F255" s="299" t="s">
        <v>964</v>
      </c>
      <c r="G255" s="301" t="s">
        <v>915</v>
      </c>
      <c r="H255" s="302" t="s">
        <v>230</v>
      </c>
      <c r="I255" s="56" t="s">
        <v>35</v>
      </c>
      <c r="J255" s="229" t="s">
        <v>35</v>
      </c>
      <c r="K255" s="229" t="s">
        <v>35</v>
      </c>
      <c r="L255" s="56"/>
      <c r="M255" s="56"/>
      <c r="N255" s="58"/>
      <c r="O255" s="297">
        <v>490001</v>
      </c>
      <c r="P255" s="303">
        <v>6424</v>
      </c>
      <c r="Q255" s="304">
        <v>41821</v>
      </c>
      <c r="R255" s="304">
        <v>42185</v>
      </c>
      <c r="S255" s="303">
        <f t="shared" si="147"/>
        <v>6424</v>
      </c>
      <c r="T255" s="59"/>
      <c r="U255" s="346">
        <f t="shared" si="182"/>
        <v>7.9309748395255391E-4</v>
      </c>
      <c r="V255" s="345">
        <f t="shared" si="183"/>
        <v>6.0485239633687674E-4</v>
      </c>
      <c r="W255" s="27">
        <v>78115.477317513752</v>
      </c>
      <c r="X255" s="27">
        <v>78115</v>
      </c>
      <c r="Y255" s="305">
        <f t="shared" si="148"/>
        <v>153912.95068221295</v>
      </c>
      <c r="Z255" s="53">
        <f t="shared" si="191"/>
        <v>10443.69</v>
      </c>
      <c r="AA255" s="54">
        <f t="shared" si="191"/>
        <v>10443.69</v>
      </c>
      <c r="AB255" s="54">
        <f t="shared" si="191"/>
        <v>10443.69</v>
      </c>
      <c r="AC255" s="54">
        <f t="shared" si="191"/>
        <v>10443.69</v>
      </c>
      <c r="AD255" s="52">
        <f t="shared" si="149"/>
        <v>41774.74</v>
      </c>
      <c r="AE255" s="53">
        <f t="shared" si="192"/>
        <v>19395.419999999998</v>
      </c>
      <c r="AF255" s="53">
        <f t="shared" si="192"/>
        <v>19395.419999999998</v>
      </c>
      <c r="AG255" s="53">
        <f t="shared" si="192"/>
        <v>19395.419999999998</v>
      </c>
      <c r="AH255" s="53">
        <f t="shared" si="192"/>
        <v>19395.419999999998</v>
      </c>
      <c r="AI255" s="52">
        <f t="shared" si="150"/>
        <v>77581.66661428503</v>
      </c>
      <c r="AJ255" s="55">
        <f t="shared" si="151"/>
        <v>273269.35729649797</v>
      </c>
      <c r="AK255" s="219" t="s">
        <v>913</v>
      </c>
      <c r="AL255" s="220">
        <v>61485.26180987338</v>
      </c>
      <c r="AM255" s="242"/>
      <c r="AN255" s="242"/>
      <c r="AO255" s="242">
        <f t="shared" si="152"/>
        <v>165497.79643248706</v>
      </c>
      <c r="AP255" s="243">
        <f t="shared" si="153"/>
        <v>44919.075268817207</v>
      </c>
      <c r="AQ255" s="244">
        <f t="shared" si="154"/>
        <v>83421.146897080689</v>
      </c>
      <c r="AR255" s="245">
        <f t="shared" si="155"/>
        <v>2.69</v>
      </c>
      <c r="AS255" s="246">
        <f t="shared" si="156"/>
        <v>0.73</v>
      </c>
      <c r="AT255" s="246">
        <f t="shared" si="157"/>
        <v>1.36</v>
      </c>
      <c r="AU255" s="251">
        <f t="shared" si="158"/>
        <v>4.78</v>
      </c>
      <c r="AV255" s="245">
        <f t="shared" si="159"/>
        <v>2.5</v>
      </c>
      <c r="AW255" s="246">
        <f t="shared" si="160"/>
        <v>0.68</v>
      </c>
      <c r="AX255" s="246">
        <f t="shared" si="161"/>
        <v>1.26</v>
      </c>
      <c r="AY255" s="252">
        <f t="shared" si="162"/>
        <v>4.4400000000000004</v>
      </c>
      <c r="AZ255" s="249">
        <f t="shared" si="163"/>
        <v>2.5</v>
      </c>
      <c r="BA255" s="56">
        <f t="shared" si="164"/>
        <v>4</v>
      </c>
      <c r="BB255" s="246">
        <f t="shared" si="165"/>
        <v>0.17</v>
      </c>
      <c r="BC255" s="250">
        <f t="shared" si="166"/>
        <v>0.32</v>
      </c>
      <c r="BD255" s="246">
        <f t="shared" si="167"/>
        <v>2.5</v>
      </c>
      <c r="BE255" s="56">
        <v>4</v>
      </c>
      <c r="BF255" s="246">
        <f t="shared" si="168"/>
        <v>0.17</v>
      </c>
      <c r="BG255" s="250">
        <f t="shared" si="169"/>
        <v>0.32</v>
      </c>
      <c r="BH255" s="246">
        <f>INDEX('Mar - Aug'!AG:AG,MATCH(C255,'Mar - Aug'!C:C,0))</f>
        <v>2.4500000000000002</v>
      </c>
      <c r="BI255" s="56">
        <v>4</v>
      </c>
      <c r="BJ255" s="246">
        <f>INDEX('Mar - Aug'!AK:AK,MATCH($C255,'Mar - Aug'!$C:$C,0))</f>
        <v>0.17</v>
      </c>
      <c r="BK255" s="246">
        <f>INDEX('Mar - Aug'!AL:AL,MATCH($C255,'Mar - Aug'!$C:$C,0))</f>
        <v>0.31</v>
      </c>
      <c r="BL255" s="246">
        <f>INDEX('Mar - Aug'!$AG:$AG,MATCH($C255,'Mar - Aug'!$C:$C,0))</f>
        <v>2.4500000000000002</v>
      </c>
      <c r="BM255" s="56">
        <v>4</v>
      </c>
      <c r="BN255" s="246">
        <f>INDEX('Mar - Aug'!$AK:$AK,MATCH($C255,'Mar - Aug'!$C:$C,0))</f>
        <v>0.17</v>
      </c>
      <c r="BO255" s="246">
        <f>INDEX('Mar - Aug'!$AL:$AL,MATCH($C255,'Mar - Aug'!$C:$C,0))</f>
        <v>0.31</v>
      </c>
      <c r="BP255" s="60">
        <f>INDEX(FY2019_ALL_Targets!EB:EB,MATCH('Final Comp Values'!B255,FY2019_ALL_Targets!A:A,0))</f>
        <v>0</v>
      </c>
      <c r="BQ255" s="60">
        <f>+INDEX(FY2019_ALL_Targets!DY:DY,MATCH(B255,FY2019_ALL_Targets!A:A,0))</f>
        <v>2</v>
      </c>
      <c r="BR255" s="60">
        <f>+INDEX(FY2019_ALL_Targets!DZ:DZ,MATCH(B255,FY2019_ALL_Targets!A:A,0))</f>
        <v>2</v>
      </c>
      <c r="BS255" s="283">
        <f>+INDEX(FY2019_ALL_Targets!EA:EA,MATCH(B255,FY2019_ALL_Targets!A:A,0))</f>
        <v>0</v>
      </c>
      <c r="BT255" s="245">
        <f t="shared" si="184"/>
        <v>0</v>
      </c>
      <c r="BU255" s="245">
        <f t="shared" si="185"/>
        <v>0.34</v>
      </c>
      <c r="BV255" s="246">
        <f t="shared" si="186"/>
        <v>0.62</v>
      </c>
      <c r="BW255" s="284">
        <f t="shared" si="170"/>
        <v>59025.851337478445</v>
      </c>
      <c r="BX255" s="245">
        <f t="shared" si="171"/>
        <v>3.4800000000000004</v>
      </c>
      <c r="BY255" s="246">
        <f t="shared" si="172"/>
        <v>213968.7110983594</v>
      </c>
      <c r="BZ255" s="285">
        <f t="shared" si="173"/>
        <v>6.1012250809193435E-4</v>
      </c>
      <c r="CA255" s="245">
        <f t="shared" si="174"/>
        <v>24830.05</v>
      </c>
      <c r="CB255" s="286">
        <f t="shared" si="175"/>
        <v>0.4</v>
      </c>
      <c r="CC255" s="268">
        <f t="shared" si="146"/>
        <v>-1.9999999999999629E-2</v>
      </c>
      <c r="CD255" s="267">
        <f t="shared" si="176"/>
        <v>273269.35729649797</v>
      </c>
      <c r="CE255" s="268">
        <f t="shared" si="177"/>
        <v>238798.76109835939</v>
      </c>
      <c r="CF255" s="268">
        <f t="shared" si="178"/>
        <v>-0.56000000000000005</v>
      </c>
      <c r="CG255" s="270">
        <f t="shared" si="179"/>
        <v>-34466.405424783523</v>
      </c>
      <c r="CH255" s="270">
        <f t="shared" si="180"/>
        <v>-34470.596198138577</v>
      </c>
      <c r="CI255" s="269">
        <f t="shared" si="181"/>
        <v>4.1907733550542616</v>
      </c>
    </row>
    <row r="256" spans="1:87" s="57" customFormat="1" ht="15.75" customHeight="1" x14ac:dyDescent="0.25">
      <c r="A256" s="297">
        <v>490505</v>
      </c>
      <c r="B256" s="297">
        <v>4905</v>
      </c>
      <c r="C256" s="347">
        <v>675138</v>
      </c>
      <c r="D256" s="219" t="s">
        <v>920</v>
      </c>
      <c r="E256" s="299" t="s">
        <v>2891</v>
      </c>
      <c r="F256" s="299" t="s">
        <v>2892</v>
      </c>
      <c r="G256" s="301" t="s">
        <v>1021</v>
      </c>
      <c r="H256" s="302" t="s">
        <v>917</v>
      </c>
      <c r="I256" s="56" t="s">
        <v>35</v>
      </c>
      <c r="J256" s="229" t="s">
        <v>36</v>
      </c>
      <c r="K256" s="229" t="s">
        <v>35</v>
      </c>
      <c r="L256" s="56"/>
      <c r="M256" s="56"/>
      <c r="N256" s="58"/>
      <c r="O256" s="297">
        <v>490505</v>
      </c>
      <c r="P256" s="303">
        <v>25244</v>
      </c>
      <c r="Q256" s="304">
        <v>42005</v>
      </c>
      <c r="R256" s="304">
        <v>42369</v>
      </c>
      <c r="S256" s="303">
        <f t="shared" si="147"/>
        <v>25244</v>
      </c>
      <c r="T256" s="59"/>
      <c r="U256" s="346" t="str">
        <f t="shared" si="182"/>
        <v/>
      </c>
      <c r="V256" s="345">
        <f t="shared" si="183"/>
        <v>2.3768514777596696E-3</v>
      </c>
      <c r="W256" s="27">
        <v>0</v>
      </c>
      <c r="X256" s="27">
        <v>0</v>
      </c>
      <c r="Y256" s="305">
        <f t="shared" si="148"/>
        <v>0</v>
      </c>
      <c r="Z256" s="53">
        <f t="shared" si="191"/>
        <v>41039.919999999998</v>
      </c>
      <c r="AA256" s="54">
        <f t="shared" si="191"/>
        <v>41039.919999999998</v>
      </c>
      <c r="AB256" s="54">
        <f t="shared" si="191"/>
        <v>41039.919999999998</v>
      </c>
      <c r="AC256" s="54">
        <f t="shared" si="191"/>
        <v>41039.919999999998</v>
      </c>
      <c r="AD256" s="52">
        <f t="shared" si="149"/>
        <v>164159.66</v>
      </c>
      <c r="AE256" s="53">
        <f t="shared" si="192"/>
        <v>76216.98</v>
      </c>
      <c r="AF256" s="53">
        <f t="shared" si="192"/>
        <v>76216.98</v>
      </c>
      <c r="AG256" s="53">
        <f t="shared" si="192"/>
        <v>76216.98</v>
      </c>
      <c r="AH256" s="53">
        <f t="shared" si="192"/>
        <v>76216.98</v>
      </c>
      <c r="AI256" s="52">
        <f t="shared" si="150"/>
        <v>304867.93150856346</v>
      </c>
      <c r="AJ256" s="55">
        <f t="shared" si="151"/>
        <v>469027.59150856349</v>
      </c>
      <c r="AK256" s="219" t="s">
        <v>920</v>
      </c>
      <c r="AL256" s="220">
        <v>54680.661225614327</v>
      </c>
      <c r="AM256" s="242"/>
      <c r="AN256" s="242"/>
      <c r="AO256" s="242">
        <f t="shared" si="152"/>
        <v>0</v>
      </c>
      <c r="AP256" s="243">
        <f t="shared" si="153"/>
        <v>176515.76344086023</v>
      </c>
      <c r="AQ256" s="244">
        <f t="shared" si="154"/>
        <v>327814.98011673492</v>
      </c>
      <c r="AR256" s="245">
        <f t="shared" si="155"/>
        <v>0</v>
      </c>
      <c r="AS256" s="246">
        <f t="shared" si="156"/>
        <v>3.23</v>
      </c>
      <c r="AT256" s="246">
        <f t="shared" si="157"/>
        <v>6</v>
      </c>
      <c r="AU256" s="251">
        <f t="shared" si="158"/>
        <v>9.23</v>
      </c>
      <c r="AV256" s="245">
        <f t="shared" si="159"/>
        <v>0</v>
      </c>
      <c r="AW256" s="246">
        <f t="shared" si="160"/>
        <v>3</v>
      </c>
      <c r="AX256" s="246">
        <f t="shared" si="161"/>
        <v>5.58</v>
      </c>
      <c r="AY256" s="252">
        <f t="shared" si="162"/>
        <v>8.58</v>
      </c>
      <c r="AZ256" s="249">
        <f t="shared" si="163"/>
        <v>0</v>
      </c>
      <c r="BA256" s="56">
        <f t="shared" si="164"/>
        <v>4</v>
      </c>
      <c r="BB256" s="246">
        <f t="shared" si="165"/>
        <v>0.75</v>
      </c>
      <c r="BC256" s="250">
        <f t="shared" si="166"/>
        <v>1.4</v>
      </c>
      <c r="BD256" s="246">
        <f t="shared" si="167"/>
        <v>0</v>
      </c>
      <c r="BE256" s="56">
        <v>4</v>
      </c>
      <c r="BF256" s="246">
        <f t="shared" si="168"/>
        <v>0.75</v>
      </c>
      <c r="BG256" s="250">
        <f t="shared" si="169"/>
        <v>1.4</v>
      </c>
      <c r="BH256" s="246">
        <f>INDEX('Mar - Aug'!AG:AG,MATCH(C256,'Mar - Aug'!C:C,0))</f>
        <v>0</v>
      </c>
      <c r="BI256" s="56">
        <v>4</v>
      </c>
      <c r="BJ256" s="246">
        <f>INDEX('Mar - Aug'!AK:AK,MATCH($C256,'Mar - Aug'!$C:$C,0))</f>
        <v>0.74</v>
      </c>
      <c r="BK256" s="246">
        <f>INDEX('Mar - Aug'!AL:AL,MATCH($C256,'Mar - Aug'!$C:$C,0))</f>
        <v>1.37</v>
      </c>
      <c r="BL256" s="246">
        <f>INDEX('Mar - Aug'!$AG:$AG,MATCH($C256,'Mar - Aug'!$C:$C,0))</f>
        <v>0</v>
      </c>
      <c r="BM256" s="56">
        <v>4</v>
      </c>
      <c r="BN256" s="246">
        <f>INDEX('Mar - Aug'!$AK:$AK,MATCH($C256,'Mar - Aug'!$C:$C,0))</f>
        <v>0.74</v>
      </c>
      <c r="BO256" s="246">
        <f>INDEX('Mar - Aug'!$AL:$AL,MATCH($C256,'Mar - Aug'!$C:$C,0))</f>
        <v>1.37</v>
      </c>
      <c r="BP256" s="60">
        <f>INDEX(FY2019_ALL_Targets!EB:EB,MATCH('Final Comp Values'!B256,FY2019_ALL_Targets!A:A,0))</f>
        <v>3</v>
      </c>
      <c r="BQ256" s="60">
        <f>+INDEX(FY2019_ALL_Targets!DY:DY,MATCH(B256,FY2019_ALL_Targets!A:A,0))</f>
        <v>2</v>
      </c>
      <c r="BR256" s="60">
        <f>+INDEX(FY2019_ALL_Targets!DZ:DZ,MATCH(B256,FY2019_ALL_Targets!A:A,0))</f>
        <v>2</v>
      </c>
      <c r="BS256" s="283">
        <f>+INDEX(FY2019_ALL_Targets!EA:EA,MATCH(B256,FY2019_ALL_Targets!A:A,0))</f>
        <v>0</v>
      </c>
      <c r="BT256" s="245">
        <f t="shared" si="184"/>
        <v>0</v>
      </c>
      <c r="BU256" s="245">
        <f t="shared" si="185"/>
        <v>1.48</v>
      </c>
      <c r="BV256" s="246">
        <f t="shared" si="186"/>
        <v>2.74</v>
      </c>
      <c r="BW256" s="284">
        <f t="shared" si="170"/>
        <v>230752.39037209249</v>
      </c>
      <c r="BX256" s="245">
        <f t="shared" si="171"/>
        <v>4.3599999999999994</v>
      </c>
      <c r="BY256" s="246">
        <f t="shared" si="172"/>
        <v>238407.68294367843</v>
      </c>
      <c r="BZ256" s="285">
        <f t="shared" si="173"/>
        <v>6.7980917732928783E-4</v>
      </c>
      <c r="CA256" s="245">
        <f t="shared" si="174"/>
        <v>27666.080000000002</v>
      </c>
      <c r="CB256" s="286">
        <f t="shared" si="175"/>
        <v>0.51</v>
      </c>
      <c r="CC256" s="268">
        <f t="shared" si="146"/>
        <v>-2.0000000000000462E-2</v>
      </c>
      <c r="CD256" s="267">
        <f t="shared" si="176"/>
        <v>469027.59150856349</v>
      </c>
      <c r="CE256" s="268">
        <f t="shared" si="177"/>
        <v>266073.76294367842</v>
      </c>
      <c r="CF256" s="268">
        <f t="shared" si="178"/>
        <v>-3.7100000000000009</v>
      </c>
      <c r="CG256" s="270">
        <f t="shared" si="179"/>
        <v>-202807.96789006653</v>
      </c>
      <c r="CH256" s="270">
        <f t="shared" si="180"/>
        <v>-202953.82856488507</v>
      </c>
      <c r="CI256" s="269">
        <f t="shared" si="181"/>
        <v>145.86067481854116</v>
      </c>
    </row>
    <row r="257" spans="1:87" s="57" customFormat="1" ht="15.75" customHeight="1" x14ac:dyDescent="0.25">
      <c r="A257" s="297">
        <v>1026563</v>
      </c>
      <c r="B257" s="297">
        <v>4906</v>
      </c>
      <c r="C257" s="347">
        <v>455951</v>
      </c>
      <c r="D257" s="219" t="s">
        <v>925</v>
      </c>
      <c r="E257" s="299" t="s">
        <v>231</v>
      </c>
      <c r="F257" s="299" t="s">
        <v>938</v>
      </c>
      <c r="G257" s="301" t="s">
        <v>915</v>
      </c>
      <c r="H257" s="302" t="s">
        <v>938</v>
      </c>
      <c r="I257" s="56" t="s">
        <v>35</v>
      </c>
      <c r="J257" s="229" t="s">
        <v>35</v>
      </c>
      <c r="K257" s="229" t="s">
        <v>35</v>
      </c>
      <c r="L257" s="56"/>
      <c r="M257" s="56"/>
      <c r="N257" s="58"/>
      <c r="O257" s="297">
        <v>1026563</v>
      </c>
      <c r="P257" s="303">
        <v>4936</v>
      </c>
      <c r="Q257" s="304">
        <v>42036</v>
      </c>
      <c r="R257" s="304">
        <v>42247</v>
      </c>
      <c r="S257" s="303">
        <f t="shared" si="147"/>
        <v>8498</v>
      </c>
      <c r="T257" s="59"/>
      <c r="U257" s="346">
        <f t="shared" si="182"/>
        <v>1.0491504387653804E-3</v>
      </c>
      <c r="V257" s="345">
        <f t="shared" si="183"/>
        <v>8.0013008469345876E-4</v>
      </c>
      <c r="W257" s="27">
        <v>103335.20022646819</v>
      </c>
      <c r="X257" s="27">
        <v>103335.2</v>
      </c>
      <c r="Y257" s="305">
        <f t="shared" si="148"/>
        <v>203604.02473496975</v>
      </c>
      <c r="Z257" s="53">
        <f t="shared" si="191"/>
        <v>13815.45</v>
      </c>
      <c r="AA257" s="54">
        <f t="shared" si="191"/>
        <v>13815.45</v>
      </c>
      <c r="AB257" s="54">
        <f t="shared" si="191"/>
        <v>13815.45</v>
      </c>
      <c r="AC257" s="54">
        <f t="shared" si="191"/>
        <v>13815.45</v>
      </c>
      <c r="AD257" s="52">
        <f t="shared" si="149"/>
        <v>55261.79</v>
      </c>
      <c r="AE257" s="53">
        <f t="shared" si="192"/>
        <v>25657.26</v>
      </c>
      <c r="AF257" s="53">
        <f t="shared" si="192"/>
        <v>25657.26</v>
      </c>
      <c r="AG257" s="53">
        <f t="shared" si="192"/>
        <v>25657.26</v>
      </c>
      <c r="AH257" s="53">
        <f t="shared" si="192"/>
        <v>25657.26</v>
      </c>
      <c r="AI257" s="52">
        <f t="shared" si="150"/>
        <v>102629.04777213486</v>
      </c>
      <c r="AJ257" s="55">
        <f t="shared" si="151"/>
        <v>361494.86250710464</v>
      </c>
      <c r="AK257" s="219" t="s">
        <v>925</v>
      </c>
      <c r="AL257" s="220">
        <v>58482.872744368782</v>
      </c>
      <c r="AM257" s="242"/>
      <c r="AN257" s="242"/>
      <c r="AO257" s="242">
        <f t="shared" si="152"/>
        <v>218929.05885480618</v>
      </c>
      <c r="AP257" s="243">
        <f t="shared" si="153"/>
        <v>59421.279569892475</v>
      </c>
      <c r="AQ257" s="244">
        <f t="shared" si="154"/>
        <v>110353.81480874716</v>
      </c>
      <c r="AR257" s="245">
        <f t="shared" si="155"/>
        <v>3.74</v>
      </c>
      <c r="AS257" s="246">
        <f t="shared" si="156"/>
        <v>1.02</v>
      </c>
      <c r="AT257" s="246">
        <f t="shared" si="157"/>
        <v>1.89</v>
      </c>
      <c r="AU257" s="251">
        <f t="shared" si="158"/>
        <v>6.6499999999999995</v>
      </c>
      <c r="AV257" s="245">
        <f t="shared" si="159"/>
        <v>3.48</v>
      </c>
      <c r="AW257" s="246">
        <f t="shared" si="160"/>
        <v>0.94</v>
      </c>
      <c r="AX257" s="246">
        <f t="shared" si="161"/>
        <v>1.75</v>
      </c>
      <c r="AY257" s="252">
        <f t="shared" si="162"/>
        <v>6.17</v>
      </c>
      <c r="AZ257" s="249">
        <f t="shared" si="163"/>
        <v>3.48</v>
      </c>
      <c r="BA257" s="56">
        <f t="shared" si="164"/>
        <v>0</v>
      </c>
      <c r="BB257" s="246">
        <f t="shared" si="165"/>
        <v>0</v>
      </c>
      <c r="BC257" s="250">
        <f t="shared" si="166"/>
        <v>0</v>
      </c>
      <c r="BD257" s="246">
        <f t="shared" si="167"/>
        <v>3.48</v>
      </c>
      <c r="BE257" s="56">
        <v>4</v>
      </c>
      <c r="BF257" s="246">
        <f t="shared" si="168"/>
        <v>0.24</v>
      </c>
      <c r="BG257" s="250">
        <f t="shared" si="169"/>
        <v>0.44</v>
      </c>
      <c r="BH257" s="246">
        <f>INDEX('Mar - Aug'!AG:AG,MATCH(C257,'Mar - Aug'!C:C,0))</f>
        <v>3.5</v>
      </c>
      <c r="BI257" s="56">
        <v>4</v>
      </c>
      <c r="BJ257" s="246">
        <f>INDEX('Mar - Aug'!AK:AK,MATCH($C257,'Mar - Aug'!$C:$C,0))</f>
        <v>0.24</v>
      </c>
      <c r="BK257" s="246">
        <f>INDEX('Mar - Aug'!AL:AL,MATCH($C257,'Mar - Aug'!$C:$C,0))</f>
        <v>0.44</v>
      </c>
      <c r="BL257" s="246">
        <f>INDEX('Mar - Aug'!$AG:$AG,MATCH($C257,'Mar - Aug'!$C:$C,0))</f>
        <v>3.5</v>
      </c>
      <c r="BM257" s="56">
        <v>4</v>
      </c>
      <c r="BN257" s="246">
        <f>INDEX('Mar - Aug'!$AK:$AK,MATCH($C257,'Mar - Aug'!$C:$C,0))</f>
        <v>0.24</v>
      </c>
      <c r="BO257" s="246">
        <f>INDEX('Mar - Aug'!$AL:$AL,MATCH($C257,'Mar - Aug'!$C:$C,0))</f>
        <v>0.44</v>
      </c>
      <c r="BP257" s="60">
        <f>INDEX(FY2019_ALL_Targets!EB:EB,MATCH('Final Comp Values'!B257,FY2019_ALL_Targets!A:A,0))</f>
        <v>2</v>
      </c>
      <c r="BQ257" s="60">
        <f>+INDEX(FY2019_ALL_Targets!DY:DY,MATCH(B257,FY2019_ALL_Targets!A:A,0))</f>
        <v>0</v>
      </c>
      <c r="BR257" s="60">
        <f>+INDEX(FY2019_ALL_Targets!DZ:DZ,MATCH(B257,FY2019_ALL_Targets!A:A,0))</f>
        <v>0</v>
      </c>
      <c r="BS257" s="283">
        <f>+INDEX(FY2019_ALL_Targets!EA:EA,MATCH(B257,FY2019_ALL_Targets!A:A,0))</f>
        <v>4</v>
      </c>
      <c r="BT257" s="245">
        <f t="shared" si="184"/>
        <v>2.3333333333333335</v>
      </c>
      <c r="BU257" s="245">
        <f t="shared" si="185"/>
        <v>0.94</v>
      </c>
      <c r="BV257" s="246">
        <f t="shared" si="186"/>
        <v>1.75</v>
      </c>
      <c r="BW257" s="284">
        <f t="shared" si="170"/>
        <v>293778.96408587921</v>
      </c>
      <c r="BX257" s="245">
        <f t="shared" si="171"/>
        <v>1.1466666666666665</v>
      </c>
      <c r="BY257" s="246">
        <f t="shared" si="172"/>
        <v>67060.360746876191</v>
      </c>
      <c r="BZ257" s="285">
        <f t="shared" si="173"/>
        <v>1.9121971283748003E-4</v>
      </c>
      <c r="CA257" s="245">
        <f t="shared" si="174"/>
        <v>7782.04</v>
      </c>
      <c r="CB257" s="286">
        <f t="shared" si="175"/>
        <v>0.13</v>
      </c>
      <c r="CC257" s="268">
        <f t="shared" si="146"/>
        <v>0.35666666666666647</v>
      </c>
      <c r="CD257" s="267">
        <f t="shared" si="176"/>
        <v>361494.86250710464</v>
      </c>
      <c r="CE257" s="268">
        <f t="shared" si="177"/>
        <v>74842.400746876185</v>
      </c>
      <c r="CF257" s="268">
        <f t="shared" si="178"/>
        <v>-4.8933333333333335</v>
      </c>
      <c r="CG257" s="270">
        <f t="shared" si="179"/>
        <v>-286696.08760693122</v>
      </c>
      <c r="CH257" s="270">
        <f t="shared" si="180"/>
        <v>-286652.46176022844</v>
      </c>
      <c r="CI257" s="269">
        <f t="shared" si="181"/>
        <v>-43.625846702780109</v>
      </c>
    </row>
    <row r="258" spans="1:87" s="57" customFormat="1" ht="15.75" customHeight="1" x14ac:dyDescent="0.25">
      <c r="A258" s="297">
        <v>1028838</v>
      </c>
      <c r="B258" s="297">
        <v>4907</v>
      </c>
      <c r="C258" s="347">
        <v>675065</v>
      </c>
      <c r="D258" s="219" t="s">
        <v>925</v>
      </c>
      <c r="E258" s="299" t="s">
        <v>232</v>
      </c>
      <c r="F258" s="299" t="s">
        <v>978</v>
      </c>
      <c r="G258" s="301" t="s">
        <v>915</v>
      </c>
      <c r="H258" s="302" t="s">
        <v>978</v>
      </c>
      <c r="I258" s="56" t="s">
        <v>35</v>
      </c>
      <c r="J258" s="229" t="s">
        <v>36</v>
      </c>
      <c r="K258" s="229" t="s">
        <v>35</v>
      </c>
      <c r="L258" s="56"/>
      <c r="M258" s="56"/>
      <c r="N258" s="58"/>
      <c r="O258" s="297">
        <v>490707</v>
      </c>
      <c r="P258" s="303">
        <v>5721</v>
      </c>
      <c r="Q258" s="304">
        <v>42005</v>
      </c>
      <c r="R258" s="304">
        <v>42247</v>
      </c>
      <c r="S258" s="303">
        <f t="shared" si="147"/>
        <v>8593</v>
      </c>
      <c r="T258" s="59"/>
      <c r="U258" s="346">
        <f t="shared" si="182"/>
        <v>1.0608789974477421E-3</v>
      </c>
      <c r="V258" s="345">
        <f t="shared" si="183"/>
        <v>8.0907481969532725E-4</v>
      </c>
      <c r="W258" s="27">
        <v>104490.39489929883</v>
      </c>
      <c r="X258" s="27">
        <v>104490.39</v>
      </c>
      <c r="Y258" s="305">
        <f t="shared" si="148"/>
        <v>205880.13468434865</v>
      </c>
      <c r="Z258" s="53">
        <f t="shared" si="191"/>
        <v>13969.89</v>
      </c>
      <c r="AA258" s="54">
        <f t="shared" si="191"/>
        <v>13969.89</v>
      </c>
      <c r="AB258" s="54">
        <f t="shared" si="191"/>
        <v>13969.89</v>
      </c>
      <c r="AC258" s="54">
        <f t="shared" si="191"/>
        <v>13969.89</v>
      </c>
      <c r="AD258" s="52">
        <f t="shared" si="149"/>
        <v>55879.57</v>
      </c>
      <c r="AE258" s="53">
        <f t="shared" si="192"/>
        <v>25944.09</v>
      </c>
      <c r="AF258" s="53">
        <f t="shared" si="192"/>
        <v>25944.09</v>
      </c>
      <c r="AG258" s="53">
        <f t="shared" si="192"/>
        <v>25944.09</v>
      </c>
      <c r="AH258" s="53">
        <f t="shared" si="192"/>
        <v>25944.09</v>
      </c>
      <c r="AI258" s="52">
        <f t="shared" si="150"/>
        <v>103776.34825911447</v>
      </c>
      <c r="AJ258" s="55">
        <f t="shared" si="151"/>
        <v>365536.05294346315</v>
      </c>
      <c r="AK258" s="219" t="s">
        <v>925</v>
      </c>
      <c r="AL258" s="220">
        <v>58482.872744368782</v>
      </c>
      <c r="AM258" s="242"/>
      <c r="AN258" s="242"/>
      <c r="AO258" s="242">
        <f t="shared" si="152"/>
        <v>221376.4889079018</v>
      </c>
      <c r="AP258" s="243">
        <f t="shared" si="153"/>
        <v>60085.559139784949</v>
      </c>
      <c r="AQ258" s="244">
        <f t="shared" si="154"/>
        <v>111587.47124635965</v>
      </c>
      <c r="AR258" s="245">
        <f t="shared" si="155"/>
        <v>3.79</v>
      </c>
      <c r="AS258" s="246">
        <f t="shared" si="156"/>
        <v>1.03</v>
      </c>
      <c r="AT258" s="246">
        <f t="shared" si="157"/>
        <v>1.91</v>
      </c>
      <c r="AU258" s="251">
        <f t="shared" si="158"/>
        <v>6.73</v>
      </c>
      <c r="AV258" s="245">
        <f t="shared" si="159"/>
        <v>3.52</v>
      </c>
      <c r="AW258" s="246">
        <f t="shared" si="160"/>
        <v>0.96</v>
      </c>
      <c r="AX258" s="246">
        <f t="shared" si="161"/>
        <v>1.77</v>
      </c>
      <c r="AY258" s="252">
        <f t="shared" si="162"/>
        <v>6.25</v>
      </c>
      <c r="AZ258" s="249">
        <f t="shared" si="163"/>
        <v>3.52</v>
      </c>
      <c r="BA258" s="56">
        <f t="shared" si="164"/>
        <v>4</v>
      </c>
      <c r="BB258" s="246">
        <f t="shared" si="165"/>
        <v>0.24</v>
      </c>
      <c r="BC258" s="250">
        <f t="shared" si="166"/>
        <v>0.44</v>
      </c>
      <c r="BD258" s="246">
        <f t="shared" si="167"/>
        <v>3.52</v>
      </c>
      <c r="BE258" s="56">
        <v>4</v>
      </c>
      <c r="BF258" s="246">
        <f t="shared" si="168"/>
        <v>0.24</v>
      </c>
      <c r="BG258" s="250">
        <f t="shared" si="169"/>
        <v>0.44</v>
      </c>
      <c r="BH258" s="246">
        <f>INDEX('Mar - Aug'!AG:AG,MATCH(C258,'Mar - Aug'!C:C,0))</f>
        <v>3.54</v>
      </c>
      <c r="BI258" s="56">
        <v>4</v>
      </c>
      <c r="BJ258" s="246">
        <f>INDEX('Mar - Aug'!AK:AK,MATCH($C258,'Mar - Aug'!$C:$C,0))</f>
        <v>0.24</v>
      </c>
      <c r="BK258" s="246">
        <f>INDEX('Mar - Aug'!AL:AL,MATCH($C258,'Mar - Aug'!$C:$C,0))</f>
        <v>0.45</v>
      </c>
      <c r="BL258" s="246">
        <f>INDEX('Mar - Aug'!$AG:$AG,MATCH($C258,'Mar - Aug'!$C:$C,0))</f>
        <v>3.54</v>
      </c>
      <c r="BM258" s="56">
        <v>4</v>
      </c>
      <c r="BN258" s="246">
        <f>INDEX('Mar - Aug'!$AK:$AK,MATCH($C258,'Mar - Aug'!$C:$C,0))</f>
        <v>0.24</v>
      </c>
      <c r="BO258" s="246">
        <f>INDEX('Mar - Aug'!$AL:$AL,MATCH($C258,'Mar - Aug'!$C:$C,0))</f>
        <v>0.45</v>
      </c>
      <c r="BP258" s="60">
        <f>INDEX(FY2019_ALL_Targets!EB:EB,MATCH('Final Comp Values'!B258,FY2019_ALL_Targets!A:A,0))</f>
        <v>0</v>
      </c>
      <c r="BQ258" s="60">
        <f>+INDEX(FY2019_ALL_Targets!DY:DY,MATCH(B258,FY2019_ALL_Targets!A:A,0))</f>
        <v>2</v>
      </c>
      <c r="BR258" s="60">
        <f>+INDEX(FY2019_ALL_Targets!DZ:DZ,MATCH(B258,FY2019_ALL_Targets!A:A,0))</f>
        <v>2</v>
      </c>
      <c r="BS258" s="283">
        <f>+INDEX(FY2019_ALL_Targets!EA:EA,MATCH(B258,FY2019_ALL_Targets!A:A,0))</f>
        <v>0</v>
      </c>
      <c r="BT258" s="245">
        <f t="shared" si="184"/>
        <v>0</v>
      </c>
      <c r="BU258" s="245">
        <f t="shared" si="185"/>
        <v>0.48</v>
      </c>
      <c r="BV258" s="246">
        <f t="shared" si="186"/>
        <v>0.9</v>
      </c>
      <c r="BW258" s="284">
        <f t="shared" si="170"/>
        <v>80706.36438722891</v>
      </c>
      <c r="BX258" s="245">
        <f t="shared" si="171"/>
        <v>4.87</v>
      </c>
      <c r="BY258" s="246">
        <f t="shared" si="172"/>
        <v>284811.59026507597</v>
      </c>
      <c r="BZ258" s="285">
        <f t="shared" si="173"/>
        <v>8.1212790830104175E-4</v>
      </c>
      <c r="CA258" s="245">
        <f t="shared" si="174"/>
        <v>33051.03</v>
      </c>
      <c r="CB258" s="286">
        <f t="shared" si="175"/>
        <v>0.56999999999999995</v>
      </c>
      <c r="CC258" s="268">
        <f t="shared" ref="CC258:CC321" si="193">+BU258+BV258+BX258-AZ258-BB258-BC258-BB258-BC258-BB258-BC258-BB258-BC258</f>
        <v>1.0000000000000397E-2</v>
      </c>
      <c r="CD258" s="267">
        <f t="shared" si="176"/>
        <v>365536.05294346315</v>
      </c>
      <c r="CE258" s="268">
        <f t="shared" si="177"/>
        <v>317862.62026507594</v>
      </c>
      <c r="CF258" s="268">
        <f t="shared" si="178"/>
        <v>-0.80999999999999961</v>
      </c>
      <c r="CG258" s="270">
        <f t="shared" si="179"/>
        <v>-47373.472461472804</v>
      </c>
      <c r="CH258" s="270">
        <f t="shared" si="180"/>
        <v>-47673.432678387209</v>
      </c>
      <c r="CI258" s="269">
        <f t="shared" si="181"/>
        <v>299.96021691440546</v>
      </c>
    </row>
    <row r="259" spans="1:87" s="57" customFormat="1" ht="15.75" customHeight="1" x14ac:dyDescent="0.25">
      <c r="A259" s="297">
        <v>1013528</v>
      </c>
      <c r="B259" s="297">
        <v>4909</v>
      </c>
      <c r="C259" s="347">
        <v>676071</v>
      </c>
      <c r="D259" s="219" t="s">
        <v>925</v>
      </c>
      <c r="E259" s="299" t="s">
        <v>2559</v>
      </c>
      <c r="F259" s="299" t="s">
        <v>1002</v>
      </c>
      <c r="G259" s="301" t="s">
        <v>915</v>
      </c>
      <c r="H259" s="302" t="s">
        <v>1002</v>
      </c>
      <c r="I259" s="56" t="s">
        <v>35</v>
      </c>
      <c r="J259" s="229" t="s">
        <v>36</v>
      </c>
      <c r="K259" s="229" t="s">
        <v>35</v>
      </c>
      <c r="L259" s="56"/>
      <c r="M259" s="56"/>
      <c r="N259" s="58"/>
      <c r="O259" s="297">
        <v>1013528</v>
      </c>
      <c r="P259" s="303">
        <v>16482</v>
      </c>
      <c r="Q259" s="304">
        <v>42005</v>
      </c>
      <c r="R259" s="304">
        <v>42369</v>
      </c>
      <c r="S259" s="303">
        <f t="shared" si="147"/>
        <v>16482</v>
      </c>
      <c r="T259" s="59"/>
      <c r="U259" s="346">
        <f t="shared" si="182"/>
        <v>2.0348432021335605E-3</v>
      </c>
      <c r="V259" s="345">
        <f t="shared" si="183"/>
        <v>1.5518644452715447E-3</v>
      </c>
      <c r="W259" s="27">
        <v>200420.18949256875</v>
      </c>
      <c r="X259" s="27">
        <v>200420.19</v>
      </c>
      <c r="Y259" s="305">
        <f t="shared" si="148"/>
        <v>394893.09669119451</v>
      </c>
      <c r="Z259" s="53">
        <f t="shared" si="191"/>
        <v>26795.27</v>
      </c>
      <c r="AA259" s="54">
        <f t="shared" si="191"/>
        <v>26795.27</v>
      </c>
      <c r="AB259" s="54">
        <f t="shared" si="191"/>
        <v>26795.27</v>
      </c>
      <c r="AC259" s="54">
        <f t="shared" si="191"/>
        <v>26795.27</v>
      </c>
      <c r="AD259" s="52">
        <f t="shared" si="149"/>
        <v>107181.09</v>
      </c>
      <c r="AE259" s="53">
        <f t="shared" si="192"/>
        <v>49762.65</v>
      </c>
      <c r="AF259" s="53">
        <f t="shared" si="192"/>
        <v>49762.65</v>
      </c>
      <c r="AG259" s="53">
        <f t="shared" si="192"/>
        <v>49762.65</v>
      </c>
      <c r="AH259" s="53">
        <f t="shared" si="192"/>
        <v>49762.65</v>
      </c>
      <c r="AI259" s="52">
        <f t="shared" si="150"/>
        <v>199050.59606734838</v>
      </c>
      <c r="AJ259" s="55">
        <f t="shared" si="151"/>
        <v>701124.78275854292</v>
      </c>
      <c r="AK259" s="219" t="s">
        <v>925</v>
      </c>
      <c r="AL259" s="220">
        <v>58482.872744368782</v>
      </c>
      <c r="AM259" s="242"/>
      <c r="AN259" s="242"/>
      <c r="AO259" s="242">
        <f t="shared" si="152"/>
        <v>424616.23300128448</v>
      </c>
      <c r="AP259" s="243">
        <f t="shared" si="153"/>
        <v>115248.48387096774</v>
      </c>
      <c r="AQ259" s="244">
        <f t="shared" si="154"/>
        <v>214032.89899714882</v>
      </c>
      <c r="AR259" s="245">
        <f t="shared" si="155"/>
        <v>7.26</v>
      </c>
      <c r="AS259" s="246">
        <f t="shared" si="156"/>
        <v>1.97</v>
      </c>
      <c r="AT259" s="246">
        <f t="shared" si="157"/>
        <v>3.66</v>
      </c>
      <c r="AU259" s="251">
        <f t="shared" si="158"/>
        <v>12.89</v>
      </c>
      <c r="AV259" s="245">
        <f t="shared" si="159"/>
        <v>6.75</v>
      </c>
      <c r="AW259" s="246">
        <f t="shared" si="160"/>
        <v>1.83</v>
      </c>
      <c r="AX259" s="246">
        <f t="shared" si="161"/>
        <v>3.4</v>
      </c>
      <c r="AY259" s="252">
        <f t="shared" si="162"/>
        <v>11.98</v>
      </c>
      <c r="AZ259" s="249">
        <f t="shared" si="163"/>
        <v>6.75</v>
      </c>
      <c r="BA259" s="56">
        <f t="shared" si="164"/>
        <v>4</v>
      </c>
      <c r="BB259" s="246">
        <f t="shared" si="165"/>
        <v>0.46</v>
      </c>
      <c r="BC259" s="250">
        <f t="shared" si="166"/>
        <v>0.85</v>
      </c>
      <c r="BD259" s="246">
        <f t="shared" si="167"/>
        <v>6.75</v>
      </c>
      <c r="BE259" s="56">
        <v>4</v>
      </c>
      <c r="BF259" s="246">
        <f t="shared" si="168"/>
        <v>0.46</v>
      </c>
      <c r="BG259" s="250">
        <f t="shared" si="169"/>
        <v>0.85</v>
      </c>
      <c r="BH259" s="246">
        <f>INDEX('Mar - Aug'!AG:AG,MATCH(C259,'Mar - Aug'!C:C,0))</f>
        <v>6.79</v>
      </c>
      <c r="BI259" s="56">
        <v>4</v>
      </c>
      <c r="BJ259" s="246">
        <f>INDEX('Mar - Aug'!AK:AK,MATCH($C259,'Mar - Aug'!$C:$C,0))</f>
        <v>0.46</v>
      </c>
      <c r="BK259" s="246">
        <f>INDEX('Mar - Aug'!AL:AL,MATCH($C259,'Mar - Aug'!$C:$C,0))</f>
        <v>0.86</v>
      </c>
      <c r="BL259" s="246">
        <f>INDEX('Mar - Aug'!$AG:$AG,MATCH($C259,'Mar - Aug'!$C:$C,0))</f>
        <v>6.79</v>
      </c>
      <c r="BM259" s="56">
        <v>4</v>
      </c>
      <c r="BN259" s="246">
        <f>INDEX('Mar - Aug'!$AK:$AK,MATCH($C259,'Mar - Aug'!$C:$C,0))</f>
        <v>0.46</v>
      </c>
      <c r="BO259" s="246">
        <f>INDEX('Mar - Aug'!$AL:$AL,MATCH($C259,'Mar - Aug'!$C:$C,0))</f>
        <v>0.86</v>
      </c>
      <c r="BP259" s="60">
        <f>INDEX(FY2019_ALL_Targets!EB:EB,MATCH('Final Comp Values'!B259,FY2019_ALL_Targets!A:A,0))</f>
        <v>0</v>
      </c>
      <c r="BQ259" s="60">
        <f>+INDEX(FY2019_ALL_Targets!DY:DY,MATCH(B259,FY2019_ALL_Targets!A:A,0))</f>
        <v>1</v>
      </c>
      <c r="BR259" s="60">
        <f>+INDEX(FY2019_ALL_Targets!DZ:DZ,MATCH(B259,FY2019_ALL_Targets!A:A,0))</f>
        <v>1</v>
      </c>
      <c r="BS259" s="283">
        <f>+INDEX(FY2019_ALL_Targets!EA:EA,MATCH(B259,FY2019_ALL_Targets!A:A,0))</f>
        <v>0</v>
      </c>
      <c r="BT259" s="245">
        <f t="shared" si="184"/>
        <v>0</v>
      </c>
      <c r="BU259" s="245">
        <f t="shared" si="185"/>
        <v>0.46</v>
      </c>
      <c r="BV259" s="246">
        <f t="shared" si="186"/>
        <v>0.86</v>
      </c>
      <c r="BW259" s="284">
        <f t="shared" si="170"/>
        <v>77197.392022566797</v>
      </c>
      <c r="BX259" s="245">
        <f t="shared" si="171"/>
        <v>10.66</v>
      </c>
      <c r="BY259" s="246">
        <f t="shared" si="172"/>
        <v>623427.42345497117</v>
      </c>
      <c r="BZ259" s="285">
        <f t="shared" si="173"/>
        <v>1.7776762838786662E-3</v>
      </c>
      <c r="CA259" s="245">
        <f t="shared" si="174"/>
        <v>72345.789999999994</v>
      </c>
      <c r="CB259" s="286">
        <f t="shared" si="175"/>
        <v>1.24</v>
      </c>
      <c r="CC259" s="268">
        <f t="shared" si="193"/>
        <v>-9.9999999999996758E-3</v>
      </c>
      <c r="CD259" s="267">
        <f t="shared" si="176"/>
        <v>701124.78275854292</v>
      </c>
      <c r="CE259" s="268">
        <f t="shared" si="177"/>
        <v>695773.21345497121</v>
      </c>
      <c r="CF259" s="268">
        <f t="shared" si="178"/>
        <v>-8.0000000000000071E-2</v>
      </c>
      <c r="CG259" s="270">
        <f t="shared" si="179"/>
        <v>-4681.9684992223274</v>
      </c>
      <c r="CH259" s="270">
        <f t="shared" si="180"/>
        <v>-5351.5693035717122</v>
      </c>
      <c r="CI259" s="269">
        <f t="shared" si="181"/>
        <v>669.60080434938482</v>
      </c>
    </row>
    <row r="260" spans="1:87" s="57" customFormat="1" ht="15.75" customHeight="1" x14ac:dyDescent="0.25">
      <c r="A260" s="297">
        <v>1026416</v>
      </c>
      <c r="B260" s="297">
        <v>4910</v>
      </c>
      <c r="C260" s="347">
        <v>455954</v>
      </c>
      <c r="D260" s="219" t="s">
        <v>925</v>
      </c>
      <c r="E260" s="299" t="s">
        <v>621</v>
      </c>
      <c r="F260" s="299" t="s">
        <v>973</v>
      </c>
      <c r="G260" s="301" t="s">
        <v>915</v>
      </c>
      <c r="H260" s="302" t="s">
        <v>973</v>
      </c>
      <c r="I260" s="56" t="s">
        <v>35</v>
      </c>
      <c r="J260" s="229" t="s">
        <v>35</v>
      </c>
      <c r="K260" s="229" t="s">
        <v>35</v>
      </c>
      <c r="L260" s="56"/>
      <c r="M260" s="56"/>
      <c r="N260" s="58"/>
      <c r="O260" s="297">
        <v>1026416</v>
      </c>
      <c r="P260" s="303">
        <v>5348</v>
      </c>
      <c r="Q260" s="304">
        <v>41978</v>
      </c>
      <c r="R260" s="304">
        <v>42277</v>
      </c>
      <c r="S260" s="303">
        <f t="shared" si="147"/>
        <v>6507</v>
      </c>
      <c r="T260" s="59"/>
      <c r="U260" s="346">
        <f t="shared" si="182"/>
        <v>8.0334454048556483E-4</v>
      </c>
      <c r="V260" s="345">
        <f t="shared" si="183"/>
        <v>6.1266727007535141E-4</v>
      </c>
      <c r="W260" s="27">
        <v>79124.752645355213</v>
      </c>
      <c r="X260" s="27">
        <v>79124.75</v>
      </c>
      <c r="Y260" s="305">
        <f t="shared" si="148"/>
        <v>155901.55200640718</v>
      </c>
      <c r="Z260" s="53">
        <f t="shared" si="191"/>
        <v>10578.62</v>
      </c>
      <c r="AA260" s="54">
        <f t="shared" si="191"/>
        <v>10578.62</v>
      </c>
      <c r="AB260" s="54">
        <f t="shared" si="191"/>
        <v>10578.62</v>
      </c>
      <c r="AC260" s="54">
        <f t="shared" si="191"/>
        <v>10578.62</v>
      </c>
      <c r="AD260" s="52">
        <f t="shared" si="149"/>
        <v>42314.49</v>
      </c>
      <c r="AE260" s="53">
        <f t="shared" si="192"/>
        <v>19646.009999999998</v>
      </c>
      <c r="AF260" s="53">
        <f t="shared" si="192"/>
        <v>19646.009999999998</v>
      </c>
      <c r="AG260" s="53">
        <f t="shared" si="192"/>
        <v>19646.009999999998</v>
      </c>
      <c r="AH260" s="53">
        <f t="shared" si="192"/>
        <v>19646.009999999998</v>
      </c>
      <c r="AI260" s="52">
        <f t="shared" si="150"/>
        <v>78584.044934488295</v>
      </c>
      <c r="AJ260" s="55">
        <f t="shared" si="151"/>
        <v>276800.08694089547</v>
      </c>
      <c r="AK260" s="219" t="s">
        <v>925</v>
      </c>
      <c r="AL260" s="220">
        <v>58482.872744368782</v>
      </c>
      <c r="AM260" s="242"/>
      <c r="AN260" s="242"/>
      <c r="AO260" s="242">
        <f t="shared" si="152"/>
        <v>167636.07742624427</v>
      </c>
      <c r="AP260" s="243">
        <f t="shared" si="153"/>
        <v>45499.451612903227</v>
      </c>
      <c r="AQ260" s="244">
        <f t="shared" si="154"/>
        <v>84498.973047836887</v>
      </c>
      <c r="AR260" s="245">
        <f t="shared" si="155"/>
        <v>2.87</v>
      </c>
      <c r="AS260" s="246">
        <f t="shared" si="156"/>
        <v>0.78</v>
      </c>
      <c r="AT260" s="246">
        <f t="shared" si="157"/>
        <v>1.44</v>
      </c>
      <c r="AU260" s="251">
        <f t="shared" si="158"/>
        <v>5.09</v>
      </c>
      <c r="AV260" s="245">
        <f t="shared" si="159"/>
        <v>2.67</v>
      </c>
      <c r="AW260" s="246">
        <f t="shared" si="160"/>
        <v>0.72</v>
      </c>
      <c r="AX260" s="246">
        <f t="shared" si="161"/>
        <v>1.34</v>
      </c>
      <c r="AY260" s="252">
        <f t="shared" si="162"/>
        <v>4.7299999999999995</v>
      </c>
      <c r="AZ260" s="249">
        <f t="shared" si="163"/>
        <v>2.67</v>
      </c>
      <c r="BA260" s="56">
        <f t="shared" si="164"/>
        <v>4</v>
      </c>
      <c r="BB260" s="246">
        <f t="shared" si="165"/>
        <v>0.18</v>
      </c>
      <c r="BC260" s="250">
        <f t="shared" si="166"/>
        <v>0.34</v>
      </c>
      <c r="BD260" s="246">
        <f t="shared" si="167"/>
        <v>2.67</v>
      </c>
      <c r="BE260" s="56">
        <v>4</v>
      </c>
      <c r="BF260" s="246">
        <f t="shared" si="168"/>
        <v>0.18</v>
      </c>
      <c r="BG260" s="250">
        <f t="shared" si="169"/>
        <v>0.34</v>
      </c>
      <c r="BH260" s="246">
        <f>INDEX('Mar - Aug'!AG:AG,MATCH(C260,'Mar - Aug'!C:C,0))</f>
        <v>2.68</v>
      </c>
      <c r="BI260" s="56">
        <v>4</v>
      </c>
      <c r="BJ260" s="246">
        <f>INDEX('Mar - Aug'!AK:AK,MATCH($C260,'Mar - Aug'!$C:$C,0))</f>
        <v>0.18</v>
      </c>
      <c r="BK260" s="246">
        <f>INDEX('Mar - Aug'!AL:AL,MATCH($C260,'Mar - Aug'!$C:$C,0))</f>
        <v>0.34</v>
      </c>
      <c r="BL260" s="246">
        <f>INDEX('Mar - Aug'!$AG:$AG,MATCH($C260,'Mar - Aug'!$C:$C,0))</f>
        <v>2.68</v>
      </c>
      <c r="BM260" s="56">
        <v>4</v>
      </c>
      <c r="BN260" s="246">
        <f>INDEX('Mar - Aug'!$AK:$AK,MATCH($C260,'Mar - Aug'!$C:$C,0))</f>
        <v>0.18</v>
      </c>
      <c r="BO260" s="246">
        <f>INDEX('Mar - Aug'!$AL:$AL,MATCH($C260,'Mar - Aug'!$C:$C,0))</f>
        <v>0.34</v>
      </c>
      <c r="BP260" s="60">
        <f>INDEX(FY2019_ALL_Targets!EB:EB,MATCH('Final Comp Values'!B260,FY2019_ALL_Targets!A:A,0))</f>
        <v>0</v>
      </c>
      <c r="BQ260" s="60">
        <f>+INDEX(FY2019_ALL_Targets!DY:DY,MATCH(B260,FY2019_ALL_Targets!A:A,0))</f>
        <v>1</v>
      </c>
      <c r="BR260" s="60">
        <f>+INDEX(FY2019_ALL_Targets!DZ:DZ,MATCH(B260,FY2019_ALL_Targets!A:A,0))</f>
        <v>1</v>
      </c>
      <c r="BS260" s="283">
        <f>+INDEX(FY2019_ALL_Targets!EA:EA,MATCH(B260,FY2019_ALL_Targets!A:A,0))</f>
        <v>0</v>
      </c>
      <c r="BT260" s="245">
        <f t="shared" si="184"/>
        <v>0</v>
      </c>
      <c r="BU260" s="245">
        <f t="shared" si="185"/>
        <v>0.18</v>
      </c>
      <c r="BV260" s="246">
        <f t="shared" si="186"/>
        <v>0.34</v>
      </c>
      <c r="BW260" s="284">
        <f t="shared" si="170"/>
        <v>30411.093827071767</v>
      </c>
      <c r="BX260" s="245">
        <f t="shared" si="171"/>
        <v>4.2099999999999991</v>
      </c>
      <c r="BY260" s="246">
        <f t="shared" si="172"/>
        <v>246212.89425379253</v>
      </c>
      <c r="BZ260" s="285">
        <f t="shared" si="173"/>
        <v>7.0206539916784091E-4</v>
      </c>
      <c r="CA260" s="245">
        <f t="shared" si="174"/>
        <v>28571.84</v>
      </c>
      <c r="CB260" s="286">
        <f t="shared" si="175"/>
        <v>0.49</v>
      </c>
      <c r="CC260" s="268">
        <f t="shared" si="193"/>
        <v>-2.0000000000001295E-2</v>
      </c>
      <c r="CD260" s="267">
        <f t="shared" si="176"/>
        <v>276800.08694089547</v>
      </c>
      <c r="CE260" s="268">
        <f t="shared" si="177"/>
        <v>274784.73425379256</v>
      </c>
      <c r="CF260" s="268">
        <f t="shared" si="178"/>
        <v>-3.0000000000000249E-2</v>
      </c>
      <c r="CG260" s="270">
        <f t="shared" si="179"/>
        <v>-1755.6030884200707</v>
      </c>
      <c r="CH260" s="270">
        <f t="shared" si="180"/>
        <v>-2015.3526871029171</v>
      </c>
      <c r="CI260" s="269">
        <f t="shared" si="181"/>
        <v>259.74959868284645</v>
      </c>
    </row>
    <row r="261" spans="1:87" s="57" customFormat="1" ht="15.75" customHeight="1" x14ac:dyDescent="0.25">
      <c r="A261" s="297">
        <v>1028628</v>
      </c>
      <c r="B261" s="297">
        <v>4914</v>
      </c>
      <c r="C261" s="347">
        <v>675651</v>
      </c>
      <c r="D261" s="219" t="s">
        <v>940</v>
      </c>
      <c r="E261" s="299" t="s">
        <v>622</v>
      </c>
      <c r="F261" s="299" t="s">
        <v>2301</v>
      </c>
      <c r="G261" s="301" t="s">
        <v>915</v>
      </c>
      <c r="H261" s="302" t="s">
        <v>972</v>
      </c>
      <c r="I261" s="56" t="s">
        <v>35</v>
      </c>
      <c r="J261" s="229" t="s">
        <v>36</v>
      </c>
      <c r="K261" s="229" t="s">
        <v>35</v>
      </c>
      <c r="L261" s="56"/>
      <c r="M261" s="56"/>
      <c r="N261" s="58"/>
      <c r="O261" s="297">
        <v>1021106</v>
      </c>
      <c r="P261" s="303">
        <v>16420</v>
      </c>
      <c r="Q261" s="304">
        <v>42005</v>
      </c>
      <c r="R261" s="304">
        <v>42369</v>
      </c>
      <c r="S261" s="303">
        <f t="shared" ref="S261:S324" si="194">+(ROUND(P261/((R261-Q261+1)/365),))</f>
        <v>16420</v>
      </c>
      <c r="T261" s="59"/>
      <c r="U261" s="346">
        <f t="shared" si="182"/>
        <v>2.0271887743619141E-3</v>
      </c>
      <c r="V261" s="345">
        <f t="shared" si="183"/>
        <v>1.5460268287440094E-3</v>
      </c>
      <c r="W261" s="27">
        <v>199666.27299345823</v>
      </c>
      <c r="X261" s="27">
        <v>199666.27</v>
      </c>
      <c r="Y261" s="305">
        <f t="shared" ref="Y261:Y324" si="195">IF(G261="NSGO",U261*$Y$3,0)</f>
        <v>393407.6354610736</v>
      </c>
      <c r="Z261" s="53">
        <f t="shared" si="191"/>
        <v>26694.48</v>
      </c>
      <c r="AA261" s="54">
        <f t="shared" si="191"/>
        <v>26694.48</v>
      </c>
      <c r="AB261" s="54">
        <f t="shared" si="191"/>
        <v>26694.48</v>
      </c>
      <c r="AC261" s="54">
        <f t="shared" si="191"/>
        <v>26694.48</v>
      </c>
      <c r="AD261" s="52">
        <f t="shared" ref="AD261:AD324" si="196">ROUND($Z$3*V261,2)</f>
        <v>106777.91</v>
      </c>
      <c r="AE261" s="53">
        <f t="shared" si="192"/>
        <v>49575.46</v>
      </c>
      <c r="AF261" s="53">
        <f t="shared" si="192"/>
        <v>49575.46</v>
      </c>
      <c r="AG261" s="53">
        <f t="shared" si="192"/>
        <v>49575.46</v>
      </c>
      <c r="AH261" s="53">
        <f t="shared" si="192"/>
        <v>49575.46</v>
      </c>
      <c r="AI261" s="52">
        <f t="shared" ref="AI261:AI324" si="197">$AE$3*V261</f>
        <v>198301.83153900379</v>
      </c>
      <c r="AJ261" s="55">
        <f t="shared" ref="AJ261:AJ324" si="198">Y261+AD261+AI261</f>
        <v>698487.37700007739</v>
      </c>
      <c r="AK261" s="219" t="s">
        <v>940</v>
      </c>
      <c r="AL261" s="220">
        <v>40027.494210593126</v>
      </c>
      <c r="AM261" s="242"/>
      <c r="AN261" s="242"/>
      <c r="AO261" s="242">
        <f t="shared" ref="AO261:AO324" si="199">+Y261/(1-$AQ$2)</f>
        <v>423018.96286136948</v>
      </c>
      <c r="AP261" s="243">
        <f t="shared" ref="AP261:AP324" si="200">+AD261/(1-$AQ$2)</f>
        <v>114814.95698924732</v>
      </c>
      <c r="AQ261" s="244">
        <f t="shared" ref="AQ261:AQ324" si="201">+AI261/(1-$AQ$2)</f>
        <v>213227.77584839117</v>
      </c>
      <c r="AR261" s="245">
        <f t="shared" ref="AR261:AR324" si="202">+ROUND(AO261/$AL261,$AX$2)</f>
        <v>10.57</v>
      </c>
      <c r="AS261" s="246">
        <f t="shared" ref="AS261:AS324" si="203">+ROUND(AP261/$AL261,$AX$2)</f>
        <v>2.87</v>
      </c>
      <c r="AT261" s="246">
        <f t="shared" ref="AT261:AT324" si="204">+ROUND(AQ261/$AL261,$AX$2)</f>
        <v>5.33</v>
      </c>
      <c r="AU261" s="251">
        <f t="shared" ref="AU261:AU324" si="205">+AR261+AS261+AT261</f>
        <v>18.770000000000003</v>
      </c>
      <c r="AV261" s="245">
        <f t="shared" ref="AV261:AV324" si="206">+ROUND(Y261/$AL261,$AX$2)</f>
        <v>9.83</v>
      </c>
      <c r="AW261" s="246">
        <f t="shared" ref="AW261:AW324" si="207">+ROUND(AD261/$AL261,$AX$2)</f>
        <v>2.67</v>
      </c>
      <c r="AX261" s="246">
        <f t="shared" ref="AX261:AX324" si="208">+ROUND(AI261/$AL261,$AX$2)</f>
        <v>4.95</v>
      </c>
      <c r="AY261" s="252">
        <f t="shared" ref="AY261:AY324" si="209">+AV261+AW261+AX261</f>
        <v>17.45</v>
      </c>
      <c r="AZ261" s="249">
        <f t="shared" ref="AZ261:AZ324" si="210">+$AV261</f>
        <v>9.83</v>
      </c>
      <c r="BA261" s="56">
        <f t="shared" ref="BA261:BA324" si="211">4-BS261</f>
        <v>4</v>
      </c>
      <c r="BB261" s="246">
        <f t="shared" ref="BB261:BB324" si="212">+IF(BA261=0,0,ROUND($AW261/BA261,$BB$2))</f>
        <v>0.67</v>
      </c>
      <c r="BC261" s="250">
        <f t="shared" ref="BC261:BC324" si="213">+IF(BA261=0,0,ROUND($AX261/BA261,$BB$2))</f>
        <v>1.24</v>
      </c>
      <c r="BD261" s="246">
        <f t="shared" ref="BD261:BD324" si="214">+$AV261</f>
        <v>9.83</v>
      </c>
      <c r="BE261" s="56">
        <v>4</v>
      </c>
      <c r="BF261" s="246">
        <f t="shared" ref="BF261:BF324" si="215">+ROUND($AW261/BE261,$BF$2)</f>
        <v>0.67</v>
      </c>
      <c r="BG261" s="250">
        <f t="shared" ref="BG261:BG324" si="216">+ROUND($AX261/BE261,$BF$2)</f>
        <v>1.24</v>
      </c>
      <c r="BH261" s="246">
        <f>INDEX('Mar - Aug'!AG:AG,MATCH(C261,'Mar - Aug'!C:C,0))</f>
        <v>9.68</v>
      </c>
      <c r="BI261" s="56">
        <v>4</v>
      </c>
      <c r="BJ261" s="246">
        <f>INDEX('Mar - Aug'!AK:AK,MATCH($C261,'Mar - Aug'!$C:$C,0))</f>
        <v>0.66</v>
      </c>
      <c r="BK261" s="246">
        <f>INDEX('Mar - Aug'!AL:AL,MATCH($C261,'Mar - Aug'!$C:$C,0))</f>
        <v>1.22</v>
      </c>
      <c r="BL261" s="246">
        <f>INDEX('Mar - Aug'!$AG:$AG,MATCH($C261,'Mar - Aug'!$C:$C,0))</f>
        <v>9.68</v>
      </c>
      <c r="BM261" s="56">
        <v>4</v>
      </c>
      <c r="BN261" s="246">
        <f>INDEX('Mar - Aug'!$AK:$AK,MATCH($C261,'Mar - Aug'!$C:$C,0))</f>
        <v>0.66</v>
      </c>
      <c r="BO261" s="246">
        <f>INDEX('Mar - Aug'!$AL:$AL,MATCH($C261,'Mar - Aug'!$C:$C,0))</f>
        <v>1.22</v>
      </c>
      <c r="BP261" s="60">
        <f>INDEX(FY2019_ALL_Targets!EB:EB,MATCH('Final Comp Values'!B261,FY2019_ALL_Targets!A:A,0))</f>
        <v>0</v>
      </c>
      <c r="BQ261" s="60">
        <f>+INDEX(FY2019_ALL_Targets!DY:DY,MATCH(B261,FY2019_ALL_Targets!A:A,0))</f>
        <v>0</v>
      </c>
      <c r="BR261" s="60">
        <f>+INDEX(FY2019_ALL_Targets!DZ:DZ,MATCH(B261,FY2019_ALL_Targets!A:A,0))</f>
        <v>0</v>
      </c>
      <c r="BS261" s="283">
        <f>+INDEX(FY2019_ALL_Targets!EA:EA,MATCH(B261,FY2019_ALL_Targets!A:A,0))</f>
        <v>0</v>
      </c>
      <c r="BT261" s="245">
        <f t="shared" si="184"/>
        <v>0</v>
      </c>
      <c r="BU261" s="245">
        <f t="shared" si="185"/>
        <v>0</v>
      </c>
      <c r="BV261" s="246">
        <f t="shared" si="186"/>
        <v>0</v>
      </c>
      <c r="BW261" s="284">
        <f t="shared" ref="BW261:BW324" si="217">+IF((BU261+BV261+BT261)=0,0,AL261*(BU261+BV261+BT261))</f>
        <v>0</v>
      </c>
      <c r="BX261" s="245">
        <f t="shared" ref="BX261:BX324" si="218">AY261-SUM(BT261:BV261)</f>
        <v>17.45</v>
      </c>
      <c r="BY261" s="246">
        <f t="shared" ref="BY261:BY324" si="219">+IF(BX261="",0,BX261*AL261)</f>
        <v>698479.77397485008</v>
      </c>
      <c r="BZ261" s="285">
        <f t="shared" ref="BZ261:BZ324" si="220">+BY261/$BY$560</f>
        <v>1.991684809248218E-3</v>
      </c>
      <c r="CA261" s="245">
        <f t="shared" ref="CA261:CA324" si="221">+IF(BZ261=0,0,ROUND(BZ261*$BW$560,2))</f>
        <v>81055.259999999995</v>
      </c>
      <c r="CB261" s="286">
        <f t="shared" ref="CB261:CB324" si="222">+IF(CA261=0,0,ROUND(CA261/AL261,2))</f>
        <v>2.02</v>
      </c>
      <c r="CC261" s="268">
        <f t="shared" si="193"/>
        <v>-2.0000000000001128E-2</v>
      </c>
      <c r="CD261" s="267">
        <f t="shared" ref="CD261:CD324" si="223">+AJ261</f>
        <v>698487.37700007739</v>
      </c>
      <c r="CE261" s="268">
        <f t="shared" ref="CE261:CE324" si="224">+BY261+CA261</f>
        <v>779535.03397485008</v>
      </c>
      <c r="CF261" s="268">
        <f t="shared" ref="CF261:CF324" si="225">+CB261+BX261-AY261</f>
        <v>2.0199999999999996</v>
      </c>
      <c r="CG261" s="270">
        <f t="shared" ref="CG261:CG324" si="226">+(CF261/AY261)*AJ261</f>
        <v>80856.418426369972</v>
      </c>
      <c r="CH261" s="270">
        <f t="shared" ref="CH261:CH324" si="227">+CE261-CD261</f>
        <v>81047.65697477269</v>
      </c>
      <c r="CI261" s="269">
        <f t="shared" ref="CI261:CI324" si="228">+CG261-CH261</f>
        <v>-191.23854840271815</v>
      </c>
    </row>
    <row r="262" spans="1:87" s="57" customFormat="1" ht="15.75" customHeight="1" x14ac:dyDescent="0.25">
      <c r="A262" s="297">
        <v>1026644</v>
      </c>
      <c r="B262" s="297">
        <v>4933</v>
      </c>
      <c r="C262" s="347">
        <v>675001</v>
      </c>
      <c r="D262" s="219" t="s">
        <v>913</v>
      </c>
      <c r="E262" s="299" t="s">
        <v>624</v>
      </c>
      <c r="F262" s="299" t="s">
        <v>965</v>
      </c>
      <c r="G262" s="301" t="s">
        <v>915</v>
      </c>
      <c r="H262" s="302" t="s">
        <v>965</v>
      </c>
      <c r="I262" s="56" t="s">
        <v>35</v>
      </c>
      <c r="J262" s="229" t="s">
        <v>35</v>
      </c>
      <c r="K262" s="229" t="s">
        <v>35</v>
      </c>
      <c r="L262" s="56"/>
      <c r="M262" s="56"/>
      <c r="N262" s="58"/>
      <c r="O262" s="297">
        <v>1026644</v>
      </c>
      <c r="P262" s="303">
        <v>3194</v>
      </c>
      <c r="Q262" s="304">
        <v>42063</v>
      </c>
      <c r="R262" s="304">
        <v>42185</v>
      </c>
      <c r="S262" s="303">
        <f t="shared" si="194"/>
        <v>9478</v>
      </c>
      <c r="T262" s="59"/>
      <c r="U262" s="346">
        <f t="shared" ref="U262:U325" si="229">IF(G262="NSGO",(S262/$U$3),"")</f>
        <v>1.1701397809623763E-3</v>
      </c>
      <c r="V262" s="345">
        <f t="shared" ref="V262:V325" si="230">(S262/$V$3)</f>
        <v>8.9240208787062867E-4</v>
      </c>
      <c r="W262" s="27">
        <v>115251.9448672471</v>
      </c>
      <c r="X262" s="27">
        <v>115251.94</v>
      </c>
      <c r="Y262" s="305">
        <f t="shared" si="195"/>
        <v>227083.89579172074</v>
      </c>
      <c r="Z262" s="53">
        <f t="shared" si="191"/>
        <v>15408.66</v>
      </c>
      <c r="AA262" s="54">
        <f t="shared" si="191"/>
        <v>15408.66</v>
      </c>
      <c r="AB262" s="54">
        <f t="shared" si="191"/>
        <v>15408.66</v>
      </c>
      <c r="AC262" s="54">
        <f t="shared" si="191"/>
        <v>15408.66</v>
      </c>
      <c r="AD262" s="52">
        <f t="shared" si="196"/>
        <v>61634.65</v>
      </c>
      <c r="AE262" s="53">
        <f t="shared" si="192"/>
        <v>28616.09</v>
      </c>
      <c r="AF262" s="53">
        <f t="shared" si="192"/>
        <v>28616.09</v>
      </c>
      <c r="AG262" s="53">
        <f t="shared" si="192"/>
        <v>28616.09</v>
      </c>
      <c r="AH262" s="53">
        <f t="shared" si="192"/>
        <v>28616.09</v>
      </c>
      <c r="AI262" s="52">
        <f t="shared" si="197"/>
        <v>114464.35805887199</v>
      </c>
      <c r="AJ262" s="55">
        <f t="shared" si="198"/>
        <v>403182.90385059273</v>
      </c>
      <c r="AK262" s="219" t="s">
        <v>913</v>
      </c>
      <c r="AL262" s="220">
        <v>61485.26180987338</v>
      </c>
      <c r="AM262" s="242"/>
      <c r="AN262" s="242"/>
      <c r="AO262" s="242">
        <f t="shared" si="199"/>
        <v>244176.23203410834</v>
      </c>
      <c r="AP262" s="243">
        <f t="shared" si="200"/>
        <v>66273.817204301085</v>
      </c>
      <c r="AQ262" s="244">
        <f t="shared" si="201"/>
        <v>123079.95490201291</v>
      </c>
      <c r="AR262" s="245">
        <f t="shared" si="202"/>
        <v>3.97</v>
      </c>
      <c r="AS262" s="246">
        <f t="shared" si="203"/>
        <v>1.08</v>
      </c>
      <c r="AT262" s="246">
        <f t="shared" si="204"/>
        <v>2</v>
      </c>
      <c r="AU262" s="251">
        <f t="shared" si="205"/>
        <v>7.0500000000000007</v>
      </c>
      <c r="AV262" s="245">
        <f t="shared" si="206"/>
        <v>3.69</v>
      </c>
      <c r="AW262" s="246">
        <f t="shared" si="207"/>
        <v>1</v>
      </c>
      <c r="AX262" s="246">
        <f t="shared" si="208"/>
        <v>1.86</v>
      </c>
      <c r="AY262" s="252">
        <f t="shared" si="209"/>
        <v>6.55</v>
      </c>
      <c r="AZ262" s="249">
        <f t="shared" si="210"/>
        <v>3.69</v>
      </c>
      <c r="BA262" s="56">
        <f t="shared" si="211"/>
        <v>4</v>
      </c>
      <c r="BB262" s="246">
        <f t="shared" si="212"/>
        <v>0.25</v>
      </c>
      <c r="BC262" s="250">
        <f t="shared" si="213"/>
        <v>0.47</v>
      </c>
      <c r="BD262" s="246">
        <f t="shared" si="214"/>
        <v>3.69</v>
      </c>
      <c r="BE262" s="56">
        <v>4</v>
      </c>
      <c r="BF262" s="246">
        <f t="shared" si="215"/>
        <v>0.25</v>
      </c>
      <c r="BG262" s="250">
        <f t="shared" si="216"/>
        <v>0.47</v>
      </c>
      <c r="BH262" s="246">
        <f>INDEX('Mar - Aug'!AG:AG,MATCH(C262,'Mar - Aug'!C:C,0))</f>
        <v>3.61</v>
      </c>
      <c r="BI262" s="56">
        <v>4</v>
      </c>
      <c r="BJ262" s="246">
        <f>INDEX('Mar - Aug'!AK:AK,MATCH($C262,'Mar - Aug'!$C:$C,0))</f>
        <v>0.25</v>
      </c>
      <c r="BK262" s="246">
        <f>INDEX('Mar - Aug'!AL:AL,MATCH($C262,'Mar - Aug'!$C:$C,0))</f>
        <v>0.46</v>
      </c>
      <c r="BL262" s="246">
        <f>INDEX('Mar - Aug'!$AG:$AG,MATCH($C262,'Mar - Aug'!$C:$C,0))</f>
        <v>3.61</v>
      </c>
      <c r="BM262" s="56">
        <v>4</v>
      </c>
      <c r="BN262" s="246">
        <f>INDEX('Mar - Aug'!$AK:$AK,MATCH($C262,'Mar - Aug'!$C:$C,0))</f>
        <v>0.25</v>
      </c>
      <c r="BO262" s="246">
        <f>INDEX('Mar - Aug'!$AL:$AL,MATCH($C262,'Mar - Aug'!$C:$C,0))</f>
        <v>0.46</v>
      </c>
      <c r="BP262" s="60">
        <f>INDEX(FY2019_ALL_Targets!EB:EB,MATCH('Final Comp Values'!B262,FY2019_ALL_Targets!A:A,0))</f>
        <v>0</v>
      </c>
      <c r="BQ262" s="60">
        <f>+INDEX(FY2019_ALL_Targets!DY:DY,MATCH(B262,FY2019_ALL_Targets!A:A,0))</f>
        <v>0</v>
      </c>
      <c r="BR262" s="60">
        <f>+INDEX(FY2019_ALL_Targets!DZ:DZ,MATCH(B262,FY2019_ALL_Targets!A:A,0))</f>
        <v>0</v>
      </c>
      <c r="BS262" s="283">
        <f>+INDEX(FY2019_ALL_Targets!EA:EA,MATCH(B262,FY2019_ALL_Targets!A:A,0))</f>
        <v>0</v>
      </c>
      <c r="BT262" s="245">
        <f t="shared" ref="BT262:BT325" si="231">IF(BP262=3,BH262,BP262*(BH262/3))</f>
        <v>0</v>
      </c>
      <c r="BU262" s="245">
        <f t="shared" ref="BU262:BU325" si="232">+IF(BS262=4,AW262,BQ262*BJ262)</f>
        <v>0</v>
      </c>
      <c r="BV262" s="246">
        <f t="shared" ref="BV262:BV325" si="233">IF(BS262=4,AX262,+BR262*BK262)</f>
        <v>0</v>
      </c>
      <c r="BW262" s="284">
        <f t="shared" si="217"/>
        <v>0</v>
      </c>
      <c r="BX262" s="245">
        <f t="shared" si="218"/>
        <v>6.55</v>
      </c>
      <c r="BY262" s="246">
        <f t="shared" si="219"/>
        <v>402728.46485467063</v>
      </c>
      <c r="BZ262" s="285">
        <f t="shared" si="220"/>
        <v>1.14836276666729E-3</v>
      </c>
      <c r="CA262" s="245">
        <f t="shared" si="221"/>
        <v>46734.73</v>
      </c>
      <c r="CB262" s="286">
        <f t="shared" si="222"/>
        <v>0.76</v>
      </c>
      <c r="CC262" s="268">
        <f t="shared" si="193"/>
        <v>-2.000000000000024E-2</v>
      </c>
      <c r="CD262" s="267">
        <f t="shared" si="223"/>
        <v>403182.90385059273</v>
      </c>
      <c r="CE262" s="268">
        <f t="shared" si="224"/>
        <v>449463.19485467061</v>
      </c>
      <c r="CF262" s="268">
        <f t="shared" si="225"/>
        <v>0.75999999999999979</v>
      </c>
      <c r="CG262" s="270">
        <f t="shared" si="226"/>
        <v>46781.527775030598</v>
      </c>
      <c r="CH262" s="270">
        <f t="shared" si="227"/>
        <v>46280.291004077881</v>
      </c>
      <c r="CI262" s="269">
        <f t="shared" si="228"/>
        <v>501.23677095271705</v>
      </c>
    </row>
    <row r="263" spans="1:87" s="57" customFormat="1" ht="15.75" customHeight="1" x14ac:dyDescent="0.25">
      <c r="A263" s="297">
        <v>1014615</v>
      </c>
      <c r="B263" s="297">
        <v>4936</v>
      </c>
      <c r="C263" s="347">
        <v>675202</v>
      </c>
      <c r="D263" s="219" t="s">
        <v>939</v>
      </c>
      <c r="E263" s="299" t="s">
        <v>2910</v>
      </c>
      <c r="F263" s="299" t="s">
        <v>1039</v>
      </c>
      <c r="G263" s="301" t="s">
        <v>1021</v>
      </c>
      <c r="H263" s="302"/>
      <c r="I263" s="56" t="s">
        <v>35</v>
      </c>
      <c r="J263" s="229" t="s">
        <v>36</v>
      </c>
      <c r="K263" s="229" t="s">
        <v>35</v>
      </c>
      <c r="L263" s="56"/>
      <c r="M263" s="56"/>
      <c r="N263" s="58"/>
      <c r="O263" s="297">
        <v>1014615</v>
      </c>
      <c r="P263" s="303">
        <v>18343</v>
      </c>
      <c r="Q263" s="304">
        <v>41883</v>
      </c>
      <c r="R263" s="304">
        <v>42247</v>
      </c>
      <c r="S263" s="303">
        <f t="shared" si="194"/>
        <v>18343</v>
      </c>
      <c r="T263" s="59"/>
      <c r="U263" s="346" t="str">
        <f t="shared" si="229"/>
        <v/>
      </c>
      <c r="V263" s="345">
        <f t="shared" si="230"/>
        <v>1.7270870962028846E-3</v>
      </c>
      <c r="W263" s="27">
        <v>0</v>
      </c>
      <c r="X263" s="27">
        <v>0</v>
      </c>
      <c r="Y263" s="305">
        <f t="shared" si="195"/>
        <v>0</v>
      </c>
      <c r="Z263" s="53">
        <f t="shared" si="191"/>
        <v>29820.76</v>
      </c>
      <c r="AA263" s="54">
        <f t="shared" si="191"/>
        <v>29820.76</v>
      </c>
      <c r="AB263" s="54">
        <f t="shared" si="191"/>
        <v>29820.76</v>
      </c>
      <c r="AC263" s="54">
        <f t="shared" si="191"/>
        <v>29820.76</v>
      </c>
      <c r="AD263" s="52">
        <f t="shared" si="196"/>
        <v>119283.02</v>
      </c>
      <c r="AE263" s="53">
        <f t="shared" si="192"/>
        <v>55381.4</v>
      </c>
      <c r="AF263" s="53">
        <f t="shared" si="192"/>
        <v>55381.4</v>
      </c>
      <c r="AG263" s="53">
        <f t="shared" si="192"/>
        <v>55381.4</v>
      </c>
      <c r="AH263" s="53">
        <f t="shared" si="192"/>
        <v>55381.4</v>
      </c>
      <c r="AI263" s="52">
        <f t="shared" si="197"/>
        <v>221525.60876491756</v>
      </c>
      <c r="AJ263" s="55">
        <f t="shared" si="198"/>
        <v>340808.62876491755</v>
      </c>
      <c r="AK263" s="219" t="s">
        <v>939</v>
      </c>
      <c r="AL263" s="220">
        <v>78822.574549228506</v>
      </c>
      <c r="AM263" s="242"/>
      <c r="AN263" s="242"/>
      <c r="AO263" s="242">
        <f t="shared" si="199"/>
        <v>0</v>
      </c>
      <c r="AP263" s="243">
        <f t="shared" si="200"/>
        <v>128261.311827957</v>
      </c>
      <c r="AQ263" s="244">
        <f t="shared" si="201"/>
        <v>238199.57931711568</v>
      </c>
      <c r="AR263" s="245">
        <f t="shared" si="202"/>
        <v>0</v>
      </c>
      <c r="AS263" s="246">
        <f t="shared" si="203"/>
        <v>1.63</v>
      </c>
      <c r="AT263" s="246">
        <f t="shared" si="204"/>
        <v>3.02</v>
      </c>
      <c r="AU263" s="251">
        <f t="shared" si="205"/>
        <v>4.6500000000000004</v>
      </c>
      <c r="AV263" s="245">
        <f t="shared" si="206"/>
        <v>0</v>
      </c>
      <c r="AW263" s="246">
        <f t="shared" si="207"/>
        <v>1.51</v>
      </c>
      <c r="AX263" s="246">
        <f t="shared" si="208"/>
        <v>2.81</v>
      </c>
      <c r="AY263" s="252">
        <f t="shared" si="209"/>
        <v>4.32</v>
      </c>
      <c r="AZ263" s="249">
        <f t="shared" si="210"/>
        <v>0</v>
      </c>
      <c r="BA263" s="56">
        <f t="shared" si="211"/>
        <v>4</v>
      </c>
      <c r="BB263" s="246">
        <f t="shared" si="212"/>
        <v>0.38</v>
      </c>
      <c r="BC263" s="250">
        <f t="shared" si="213"/>
        <v>0.7</v>
      </c>
      <c r="BD263" s="246">
        <f t="shared" si="214"/>
        <v>0</v>
      </c>
      <c r="BE263" s="56">
        <v>4</v>
      </c>
      <c r="BF263" s="246">
        <f t="shared" si="215"/>
        <v>0.38</v>
      </c>
      <c r="BG263" s="250">
        <f t="shared" si="216"/>
        <v>0.7</v>
      </c>
      <c r="BH263" s="246">
        <f>INDEX('Mar - Aug'!AG:AG,MATCH(C263,'Mar - Aug'!C:C,0))</f>
        <v>0</v>
      </c>
      <c r="BI263" s="56">
        <v>4</v>
      </c>
      <c r="BJ263" s="246">
        <f>INDEX('Mar - Aug'!AK:AK,MATCH($C263,'Mar - Aug'!$C:$C,0))</f>
        <v>0.39</v>
      </c>
      <c r="BK263" s="246">
        <f>INDEX('Mar - Aug'!AL:AL,MATCH($C263,'Mar - Aug'!$C:$C,0))</f>
        <v>0.73</v>
      </c>
      <c r="BL263" s="246">
        <f>INDEX('Mar - Aug'!$AG:$AG,MATCH($C263,'Mar - Aug'!$C:$C,0))</f>
        <v>0</v>
      </c>
      <c r="BM263" s="56">
        <v>4</v>
      </c>
      <c r="BN263" s="246">
        <f>INDEX('Mar - Aug'!$AK:$AK,MATCH($C263,'Mar - Aug'!$C:$C,0))</f>
        <v>0.39</v>
      </c>
      <c r="BO263" s="246">
        <f>INDEX('Mar - Aug'!$AL:$AL,MATCH($C263,'Mar - Aug'!$C:$C,0))</f>
        <v>0.73</v>
      </c>
      <c r="BP263" s="60">
        <f>INDEX(FY2019_ALL_Targets!EB:EB,MATCH('Final Comp Values'!B263,FY2019_ALL_Targets!A:A,0))</f>
        <v>3</v>
      </c>
      <c r="BQ263" s="60">
        <f>+INDEX(FY2019_ALL_Targets!DY:DY,MATCH(B263,FY2019_ALL_Targets!A:A,0))</f>
        <v>1</v>
      </c>
      <c r="BR263" s="60">
        <f>+INDEX(FY2019_ALL_Targets!DZ:DZ,MATCH(B263,FY2019_ALL_Targets!A:A,0))</f>
        <v>1</v>
      </c>
      <c r="BS263" s="283">
        <f>+INDEX(FY2019_ALL_Targets!EA:EA,MATCH(B263,FY2019_ALL_Targets!A:A,0))</f>
        <v>0</v>
      </c>
      <c r="BT263" s="245">
        <f t="shared" si="231"/>
        <v>0</v>
      </c>
      <c r="BU263" s="245">
        <f t="shared" si="232"/>
        <v>0.39</v>
      </c>
      <c r="BV263" s="246">
        <f t="shared" si="233"/>
        <v>0.73</v>
      </c>
      <c r="BW263" s="284">
        <f t="shared" si="217"/>
        <v>88281.28349513594</v>
      </c>
      <c r="BX263" s="245">
        <f t="shared" si="218"/>
        <v>3.2</v>
      </c>
      <c r="BY263" s="246">
        <f t="shared" si="219"/>
        <v>252232.23855753124</v>
      </c>
      <c r="BZ263" s="285">
        <f t="shared" si="220"/>
        <v>7.1922929862217619E-4</v>
      </c>
      <c r="CA263" s="245">
        <f t="shared" si="221"/>
        <v>29270.35</v>
      </c>
      <c r="CB263" s="286">
        <f t="shared" si="222"/>
        <v>0.37</v>
      </c>
      <c r="CC263" s="268">
        <f t="shared" si="193"/>
        <v>0</v>
      </c>
      <c r="CD263" s="267">
        <f t="shared" si="223"/>
        <v>340808.62876491755</v>
      </c>
      <c r="CE263" s="268">
        <f t="shared" si="224"/>
        <v>281502.58855753124</v>
      </c>
      <c r="CF263" s="268">
        <f t="shared" si="225"/>
        <v>-0.75</v>
      </c>
      <c r="CG263" s="270">
        <f t="shared" si="226"/>
        <v>-59168.16471613152</v>
      </c>
      <c r="CH263" s="270">
        <f t="shared" si="227"/>
        <v>-59306.040207386308</v>
      </c>
      <c r="CI263" s="269">
        <f t="shared" si="228"/>
        <v>137.87549125478836</v>
      </c>
    </row>
    <row r="264" spans="1:87" s="57" customFormat="1" ht="15.75" customHeight="1" x14ac:dyDescent="0.25">
      <c r="A264" s="297">
        <v>1018810</v>
      </c>
      <c r="B264" s="297">
        <v>4942</v>
      </c>
      <c r="C264" s="347">
        <v>675853</v>
      </c>
      <c r="D264" s="219" t="s">
        <v>923</v>
      </c>
      <c r="E264" s="299" t="s">
        <v>2393</v>
      </c>
      <c r="F264" s="299" t="s">
        <v>974</v>
      </c>
      <c r="G264" s="301" t="s">
        <v>915</v>
      </c>
      <c r="H264" s="302" t="s">
        <v>974</v>
      </c>
      <c r="I264" s="56" t="s">
        <v>35</v>
      </c>
      <c r="J264" s="229" t="s">
        <v>36</v>
      </c>
      <c r="K264" s="229" t="s">
        <v>35</v>
      </c>
      <c r="L264" s="56"/>
      <c r="M264" s="56"/>
      <c r="N264" s="58"/>
      <c r="O264" s="297">
        <v>1018810</v>
      </c>
      <c r="P264" s="303">
        <v>16827</v>
      </c>
      <c r="Q264" s="304">
        <v>42005</v>
      </c>
      <c r="R264" s="304">
        <v>42369</v>
      </c>
      <c r="S264" s="303">
        <f t="shared" si="194"/>
        <v>16827</v>
      </c>
      <c r="T264" s="59"/>
      <c r="U264" s="346">
        <f t="shared" si="229"/>
        <v>2.0774363889274009E-3</v>
      </c>
      <c r="V264" s="345">
        <f t="shared" si="230"/>
        <v>1.5843479565941199E-3</v>
      </c>
      <c r="W264" s="27">
        <v>204615.369936006</v>
      </c>
      <c r="X264" s="27">
        <v>204615</v>
      </c>
      <c r="Y264" s="305">
        <f t="shared" si="195"/>
        <v>403158.96966525482</v>
      </c>
      <c r="Z264" s="53">
        <f t="shared" si="191"/>
        <v>27356.15</v>
      </c>
      <c r="AA264" s="54">
        <f t="shared" si="191"/>
        <v>27356.15</v>
      </c>
      <c r="AB264" s="54">
        <f t="shared" si="191"/>
        <v>27356.15</v>
      </c>
      <c r="AC264" s="54">
        <f t="shared" si="191"/>
        <v>27356.15</v>
      </c>
      <c r="AD264" s="52">
        <f t="shared" si="196"/>
        <v>109424.6</v>
      </c>
      <c r="AE264" s="53">
        <f t="shared" si="192"/>
        <v>50804.28</v>
      </c>
      <c r="AF264" s="53">
        <f t="shared" si="192"/>
        <v>50804.28</v>
      </c>
      <c r="AG264" s="53">
        <f t="shared" si="192"/>
        <v>50804.28</v>
      </c>
      <c r="AH264" s="53">
        <f t="shared" si="192"/>
        <v>50804.28</v>
      </c>
      <c r="AI264" s="52">
        <f t="shared" si="197"/>
        <v>203217.10836216912</v>
      </c>
      <c r="AJ264" s="55">
        <f t="shared" si="198"/>
        <v>715800.67802742391</v>
      </c>
      <c r="AK264" s="219" t="s">
        <v>923</v>
      </c>
      <c r="AL264" s="220">
        <v>21889.523364708708</v>
      </c>
      <c r="AM264" s="242"/>
      <c r="AN264" s="242"/>
      <c r="AO264" s="242">
        <f t="shared" si="199"/>
        <v>433504.26845726324</v>
      </c>
      <c r="AP264" s="243">
        <f t="shared" si="200"/>
        <v>117660.86021505378</v>
      </c>
      <c r="AQ264" s="244">
        <f t="shared" si="201"/>
        <v>218513.01974426789</v>
      </c>
      <c r="AR264" s="245">
        <f t="shared" si="202"/>
        <v>19.8</v>
      </c>
      <c r="AS264" s="246">
        <f t="shared" si="203"/>
        <v>5.38</v>
      </c>
      <c r="AT264" s="246">
        <f t="shared" si="204"/>
        <v>9.98</v>
      </c>
      <c r="AU264" s="251">
        <f t="shared" si="205"/>
        <v>35.159999999999997</v>
      </c>
      <c r="AV264" s="245">
        <f t="shared" si="206"/>
        <v>18.420000000000002</v>
      </c>
      <c r="AW264" s="246">
        <f t="shared" si="207"/>
        <v>5</v>
      </c>
      <c r="AX264" s="246">
        <f t="shared" si="208"/>
        <v>9.2799999999999994</v>
      </c>
      <c r="AY264" s="252">
        <f t="shared" si="209"/>
        <v>32.700000000000003</v>
      </c>
      <c r="AZ264" s="249">
        <f t="shared" si="210"/>
        <v>18.420000000000002</v>
      </c>
      <c r="BA264" s="56">
        <f t="shared" si="211"/>
        <v>4</v>
      </c>
      <c r="BB264" s="246">
        <f t="shared" si="212"/>
        <v>1.25</v>
      </c>
      <c r="BC264" s="250">
        <f t="shared" si="213"/>
        <v>2.3199999999999998</v>
      </c>
      <c r="BD264" s="246">
        <f t="shared" si="214"/>
        <v>18.420000000000002</v>
      </c>
      <c r="BE264" s="56">
        <v>4</v>
      </c>
      <c r="BF264" s="246">
        <f t="shared" si="215"/>
        <v>1.25</v>
      </c>
      <c r="BG264" s="250">
        <f t="shared" si="216"/>
        <v>2.3199999999999998</v>
      </c>
      <c r="BH264" s="246">
        <f>INDEX('Mar - Aug'!AG:AG,MATCH(C264,'Mar - Aug'!C:C,0))</f>
        <v>18.68</v>
      </c>
      <c r="BI264" s="56">
        <v>4</v>
      </c>
      <c r="BJ264" s="246">
        <f>INDEX('Mar - Aug'!AK:AK,MATCH($C264,'Mar - Aug'!$C:$C,0))</f>
        <v>1.27</v>
      </c>
      <c r="BK264" s="246">
        <f>INDEX('Mar - Aug'!AL:AL,MATCH($C264,'Mar - Aug'!$C:$C,0))</f>
        <v>2.36</v>
      </c>
      <c r="BL264" s="246">
        <f>INDEX('Mar - Aug'!$AG:$AG,MATCH($C264,'Mar - Aug'!$C:$C,0))</f>
        <v>18.68</v>
      </c>
      <c r="BM264" s="56">
        <v>4</v>
      </c>
      <c r="BN264" s="246">
        <f>INDEX('Mar - Aug'!$AK:$AK,MATCH($C264,'Mar - Aug'!$C:$C,0))</f>
        <v>1.27</v>
      </c>
      <c r="BO264" s="246">
        <f>INDEX('Mar - Aug'!$AL:$AL,MATCH($C264,'Mar - Aug'!$C:$C,0))</f>
        <v>2.36</v>
      </c>
      <c r="BP264" s="60">
        <f>INDEX(FY2019_ALL_Targets!EB:EB,MATCH('Final Comp Values'!B264,FY2019_ALL_Targets!A:A,0))</f>
        <v>0</v>
      </c>
      <c r="BQ264" s="60">
        <f>+INDEX(FY2019_ALL_Targets!DY:DY,MATCH(B264,FY2019_ALL_Targets!A:A,0))</f>
        <v>1</v>
      </c>
      <c r="BR264" s="60">
        <f>+INDEX(FY2019_ALL_Targets!DZ:DZ,MATCH(B264,FY2019_ALL_Targets!A:A,0))</f>
        <v>1</v>
      </c>
      <c r="BS264" s="283">
        <f>+INDEX(FY2019_ALL_Targets!EA:EA,MATCH(B264,FY2019_ALL_Targets!A:A,0))</f>
        <v>0</v>
      </c>
      <c r="BT264" s="245">
        <f t="shared" si="231"/>
        <v>0</v>
      </c>
      <c r="BU264" s="245">
        <f t="shared" si="232"/>
        <v>1.27</v>
      </c>
      <c r="BV264" s="246">
        <f t="shared" si="233"/>
        <v>2.36</v>
      </c>
      <c r="BW264" s="284">
        <f t="shared" si="217"/>
        <v>79458.969813892603</v>
      </c>
      <c r="BX264" s="245">
        <f t="shared" si="218"/>
        <v>29.070000000000004</v>
      </c>
      <c r="BY264" s="246">
        <f t="shared" si="219"/>
        <v>636328.44421208219</v>
      </c>
      <c r="BZ264" s="285">
        <f t="shared" si="220"/>
        <v>1.8144629855457914E-3</v>
      </c>
      <c r="CA264" s="245">
        <f t="shared" si="221"/>
        <v>73842.89</v>
      </c>
      <c r="CB264" s="286">
        <f t="shared" si="222"/>
        <v>3.37</v>
      </c>
      <c r="CC264" s="268">
        <f t="shared" si="193"/>
        <v>0</v>
      </c>
      <c r="CD264" s="267">
        <f t="shared" si="223"/>
        <v>715800.67802742391</v>
      </c>
      <c r="CE264" s="268">
        <f t="shared" si="224"/>
        <v>710171.33421208221</v>
      </c>
      <c r="CF264" s="268">
        <f t="shared" si="225"/>
        <v>-0.25999999999999801</v>
      </c>
      <c r="CG264" s="270">
        <f t="shared" si="226"/>
        <v>-5691.3815378326844</v>
      </c>
      <c r="CH264" s="270">
        <f t="shared" si="227"/>
        <v>-5629.3438153417083</v>
      </c>
      <c r="CI264" s="269">
        <f t="shared" si="228"/>
        <v>-62.037722490976194</v>
      </c>
    </row>
    <row r="265" spans="1:87" s="57" customFormat="1" ht="15.75" customHeight="1" x14ac:dyDescent="0.25">
      <c r="A265" s="297">
        <v>1013347</v>
      </c>
      <c r="B265" s="297">
        <v>4944</v>
      </c>
      <c r="C265" s="347">
        <v>675002</v>
      </c>
      <c r="D265" s="219" t="s">
        <v>920</v>
      </c>
      <c r="E265" s="299" t="s">
        <v>626</v>
      </c>
      <c r="F265" s="299" t="s">
        <v>1053</v>
      </c>
      <c r="G265" s="301" t="s">
        <v>1021</v>
      </c>
      <c r="H265" s="302"/>
      <c r="I265" s="56" t="s">
        <v>35</v>
      </c>
      <c r="J265" s="229" t="s">
        <v>36</v>
      </c>
      <c r="K265" s="229" t="s">
        <v>35</v>
      </c>
      <c r="L265" s="56"/>
      <c r="M265" s="56"/>
      <c r="N265" s="58"/>
      <c r="O265" s="297">
        <v>1013347</v>
      </c>
      <c r="P265" s="303">
        <v>29999</v>
      </c>
      <c r="Q265" s="304">
        <v>41883</v>
      </c>
      <c r="R265" s="304">
        <v>42247</v>
      </c>
      <c r="S265" s="303">
        <f t="shared" si="194"/>
        <v>29999</v>
      </c>
      <c r="T265" s="59"/>
      <c r="U265" s="346" t="str">
        <f t="shared" si="229"/>
        <v/>
      </c>
      <c r="V265" s="345">
        <f t="shared" si="230"/>
        <v>2.8245590033795093E-3</v>
      </c>
      <c r="W265" s="27">
        <v>0</v>
      </c>
      <c r="X265" s="27">
        <v>0</v>
      </c>
      <c r="Y265" s="305">
        <f t="shared" si="195"/>
        <v>0</v>
      </c>
      <c r="Z265" s="53">
        <f t="shared" ref="Z265:AC284" si="234">ROUND($AD265/4,2)</f>
        <v>48770.26</v>
      </c>
      <c r="AA265" s="54">
        <f t="shared" si="234"/>
        <v>48770.26</v>
      </c>
      <c r="AB265" s="54">
        <f t="shared" si="234"/>
        <v>48770.26</v>
      </c>
      <c r="AC265" s="54">
        <f t="shared" si="234"/>
        <v>48770.26</v>
      </c>
      <c r="AD265" s="52">
        <f t="shared" si="196"/>
        <v>195081.03</v>
      </c>
      <c r="AE265" s="53">
        <f t="shared" ref="AE265:AH284" si="235">ROUND($AI265/4,2)</f>
        <v>90573.34</v>
      </c>
      <c r="AF265" s="53">
        <f t="shared" si="235"/>
        <v>90573.34</v>
      </c>
      <c r="AG265" s="53">
        <f t="shared" si="235"/>
        <v>90573.34</v>
      </c>
      <c r="AH265" s="53">
        <f t="shared" si="235"/>
        <v>90573.34</v>
      </c>
      <c r="AI265" s="52">
        <f t="shared" si="197"/>
        <v>362293.34009370126</v>
      </c>
      <c r="AJ265" s="55">
        <f t="shared" si="198"/>
        <v>557374.37009370129</v>
      </c>
      <c r="AK265" s="219" t="s">
        <v>920</v>
      </c>
      <c r="AL265" s="220">
        <v>54680.661225614327</v>
      </c>
      <c r="AM265" s="242"/>
      <c r="AN265" s="242"/>
      <c r="AO265" s="242">
        <f t="shared" si="199"/>
        <v>0</v>
      </c>
      <c r="AP265" s="243">
        <f t="shared" si="200"/>
        <v>209764.54838709679</v>
      </c>
      <c r="AQ265" s="244">
        <f t="shared" si="201"/>
        <v>389562.73128354974</v>
      </c>
      <c r="AR265" s="245">
        <f t="shared" si="202"/>
        <v>0</v>
      </c>
      <c r="AS265" s="246">
        <f t="shared" si="203"/>
        <v>3.84</v>
      </c>
      <c r="AT265" s="246">
        <f t="shared" si="204"/>
        <v>7.12</v>
      </c>
      <c r="AU265" s="251">
        <f t="shared" si="205"/>
        <v>10.96</v>
      </c>
      <c r="AV265" s="245">
        <f t="shared" si="206"/>
        <v>0</v>
      </c>
      <c r="AW265" s="246">
        <f t="shared" si="207"/>
        <v>3.57</v>
      </c>
      <c r="AX265" s="246">
        <f t="shared" si="208"/>
        <v>6.63</v>
      </c>
      <c r="AY265" s="252">
        <f t="shared" si="209"/>
        <v>10.199999999999999</v>
      </c>
      <c r="AZ265" s="249">
        <f t="shared" si="210"/>
        <v>0</v>
      </c>
      <c r="BA265" s="56">
        <f t="shared" si="211"/>
        <v>4</v>
      </c>
      <c r="BB265" s="246">
        <f t="shared" si="212"/>
        <v>0.89</v>
      </c>
      <c r="BC265" s="250">
        <f t="shared" si="213"/>
        <v>1.66</v>
      </c>
      <c r="BD265" s="246">
        <f t="shared" si="214"/>
        <v>0</v>
      </c>
      <c r="BE265" s="56">
        <v>4</v>
      </c>
      <c r="BF265" s="246">
        <f t="shared" si="215"/>
        <v>0.89</v>
      </c>
      <c r="BG265" s="250">
        <f t="shared" si="216"/>
        <v>1.66</v>
      </c>
      <c r="BH265" s="246">
        <f>INDEX('Mar - Aug'!AG:AG,MATCH(C265,'Mar - Aug'!C:C,0))</f>
        <v>0</v>
      </c>
      <c r="BI265" s="56">
        <v>4</v>
      </c>
      <c r="BJ265" s="246">
        <f>INDEX('Mar - Aug'!AK:AK,MATCH($C265,'Mar - Aug'!$C:$C,0))</f>
        <v>0.88</v>
      </c>
      <c r="BK265" s="246">
        <f>INDEX('Mar - Aug'!AL:AL,MATCH($C265,'Mar - Aug'!$C:$C,0))</f>
        <v>1.63</v>
      </c>
      <c r="BL265" s="246">
        <f>INDEX('Mar - Aug'!$AG:$AG,MATCH($C265,'Mar - Aug'!$C:$C,0))</f>
        <v>0</v>
      </c>
      <c r="BM265" s="56">
        <v>4</v>
      </c>
      <c r="BN265" s="246">
        <f>INDEX('Mar - Aug'!$AK:$AK,MATCH($C265,'Mar - Aug'!$C:$C,0))</f>
        <v>0.88</v>
      </c>
      <c r="BO265" s="246">
        <f>INDEX('Mar - Aug'!$AL:$AL,MATCH($C265,'Mar - Aug'!$C:$C,0))</f>
        <v>1.63</v>
      </c>
      <c r="BP265" s="60">
        <f>INDEX(FY2019_ALL_Targets!EB:EB,MATCH('Final Comp Values'!B265,FY2019_ALL_Targets!A:A,0))</f>
        <v>3</v>
      </c>
      <c r="BQ265" s="60">
        <f>+INDEX(FY2019_ALL_Targets!DY:DY,MATCH(B265,FY2019_ALL_Targets!A:A,0))</f>
        <v>1</v>
      </c>
      <c r="BR265" s="60">
        <f>+INDEX(FY2019_ALL_Targets!DZ:DZ,MATCH(B265,FY2019_ALL_Targets!A:A,0))</f>
        <v>1</v>
      </c>
      <c r="BS265" s="283">
        <f>+INDEX(FY2019_ALL_Targets!EA:EA,MATCH(B265,FY2019_ALL_Targets!A:A,0))</f>
        <v>0</v>
      </c>
      <c r="BT265" s="245">
        <f t="shared" si="231"/>
        <v>0</v>
      </c>
      <c r="BU265" s="245">
        <f t="shared" si="232"/>
        <v>0.88</v>
      </c>
      <c r="BV265" s="246">
        <f t="shared" si="233"/>
        <v>1.63</v>
      </c>
      <c r="BW265" s="284">
        <f t="shared" si="217"/>
        <v>137248.45967629194</v>
      </c>
      <c r="BX265" s="245">
        <f t="shared" si="218"/>
        <v>7.6899999999999995</v>
      </c>
      <c r="BY265" s="246">
        <f t="shared" si="219"/>
        <v>420494.28482497414</v>
      </c>
      <c r="BZ265" s="285">
        <f t="shared" si="220"/>
        <v>1.1990212324913358E-3</v>
      </c>
      <c r="CA265" s="245">
        <f t="shared" si="221"/>
        <v>48796.36</v>
      </c>
      <c r="CB265" s="286">
        <f t="shared" si="222"/>
        <v>0.89</v>
      </c>
      <c r="CC265" s="268">
        <f t="shared" si="193"/>
        <v>0</v>
      </c>
      <c r="CD265" s="267">
        <f t="shared" si="223"/>
        <v>557374.37009370129</v>
      </c>
      <c r="CE265" s="268">
        <f t="shared" si="224"/>
        <v>469290.64482497412</v>
      </c>
      <c r="CF265" s="268">
        <f t="shared" si="225"/>
        <v>-1.6199999999999992</v>
      </c>
      <c r="CG265" s="270">
        <f t="shared" si="226"/>
        <v>-88524.164661940755</v>
      </c>
      <c r="CH265" s="270">
        <f t="shared" si="227"/>
        <v>-88083.725268727168</v>
      </c>
      <c r="CI265" s="269">
        <f t="shared" si="228"/>
        <v>-440.4393932135863</v>
      </c>
    </row>
    <row r="266" spans="1:87" s="57" customFormat="1" ht="15.75" customHeight="1" x14ac:dyDescent="0.25">
      <c r="A266" s="297">
        <v>1027041</v>
      </c>
      <c r="B266" s="297">
        <v>4946</v>
      </c>
      <c r="C266" s="347">
        <v>455726</v>
      </c>
      <c r="D266" s="219" t="s">
        <v>935</v>
      </c>
      <c r="E266" s="299" t="s">
        <v>234</v>
      </c>
      <c r="F266" s="299" t="s">
        <v>968</v>
      </c>
      <c r="G266" s="301" t="s">
        <v>915</v>
      </c>
      <c r="H266" s="302" t="s">
        <v>968</v>
      </c>
      <c r="I266" s="56" t="s">
        <v>35</v>
      </c>
      <c r="J266" s="229" t="s">
        <v>36</v>
      </c>
      <c r="K266" s="229" t="s">
        <v>35</v>
      </c>
      <c r="L266" s="56"/>
      <c r="M266" s="56"/>
      <c r="N266" s="58"/>
      <c r="O266" s="297">
        <v>1027041</v>
      </c>
      <c r="P266" s="303">
        <v>8317</v>
      </c>
      <c r="Q266" s="304">
        <v>42248</v>
      </c>
      <c r="R266" s="304">
        <v>42369</v>
      </c>
      <c r="S266" s="303">
        <f t="shared" si="194"/>
        <v>24883</v>
      </c>
      <c r="T266" s="59"/>
      <c r="U266" s="346">
        <f t="shared" si="229"/>
        <v>3.0720181651916873E-3</v>
      </c>
      <c r="V266" s="345">
        <f t="shared" si="230"/>
        <v>2.3428614847525692E-3</v>
      </c>
      <c r="W266" s="27">
        <v>302575.87517204141</v>
      </c>
      <c r="X266" s="27">
        <v>302575.88</v>
      </c>
      <c r="Y266" s="305">
        <f t="shared" si="195"/>
        <v>596173.09337258793</v>
      </c>
      <c r="Z266" s="53">
        <f t="shared" si="234"/>
        <v>40453.03</v>
      </c>
      <c r="AA266" s="54">
        <f t="shared" si="234"/>
        <v>40453.03</v>
      </c>
      <c r="AB266" s="54">
        <f t="shared" si="234"/>
        <v>40453.03</v>
      </c>
      <c r="AC266" s="54">
        <f t="shared" si="234"/>
        <v>40453.03</v>
      </c>
      <c r="AD266" s="52">
        <f t="shared" si="196"/>
        <v>161812.1</v>
      </c>
      <c r="AE266" s="53">
        <f t="shared" si="235"/>
        <v>75127.05</v>
      </c>
      <c r="AF266" s="53">
        <f t="shared" si="235"/>
        <v>75127.05</v>
      </c>
      <c r="AG266" s="53">
        <f t="shared" si="235"/>
        <v>75127.05</v>
      </c>
      <c r="AH266" s="53">
        <f t="shared" si="235"/>
        <v>75127.05</v>
      </c>
      <c r="AI266" s="52">
        <f t="shared" si="197"/>
        <v>300508.18965804088</v>
      </c>
      <c r="AJ266" s="55">
        <f t="shared" si="198"/>
        <v>1058493.3830306288</v>
      </c>
      <c r="AK266" s="219" t="s">
        <v>935</v>
      </c>
      <c r="AL266" s="220">
        <v>25729.853211771773</v>
      </c>
      <c r="AM266" s="242"/>
      <c r="AN266" s="242"/>
      <c r="AO266" s="242">
        <f t="shared" si="199"/>
        <v>641046.33695977204</v>
      </c>
      <c r="AP266" s="243">
        <f t="shared" si="200"/>
        <v>173991.50537634411</v>
      </c>
      <c r="AQ266" s="244">
        <f t="shared" si="201"/>
        <v>323127.08565380744</v>
      </c>
      <c r="AR266" s="245">
        <f t="shared" si="202"/>
        <v>24.91</v>
      </c>
      <c r="AS266" s="246">
        <f t="shared" si="203"/>
        <v>6.76</v>
      </c>
      <c r="AT266" s="246">
        <f t="shared" si="204"/>
        <v>12.56</v>
      </c>
      <c r="AU266" s="251">
        <f t="shared" si="205"/>
        <v>44.230000000000004</v>
      </c>
      <c r="AV266" s="245">
        <f t="shared" si="206"/>
        <v>23.17</v>
      </c>
      <c r="AW266" s="246">
        <f t="shared" si="207"/>
        <v>6.29</v>
      </c>
      <c r="AX266" s="246">
        <f t="shared" si="208"/>
        <v>11.68</v>
      </c>
      <c r="AY266" s="252">
        <f t="shared" si="209"/>
        <v>41.14</v>
      </c>
      <c r="AZ266" s="249">
        <f t="shared" si="210"/>
        <v>23.17</v>
      </c>
      <c r="BA266" s="56">
        <f t="shared" si="211"/>
        <v>4</v>
      </c>
      <c r="BB266" s="246">
        <f t="shared" si="212"/>
        <v>1.57</v>
      </c>
      <c r="BC266" s="250">
        <f t="shared" si="213"/>
        <v>2.92</v>
      </c>
      <c r="BD266" s="246">
        <f t="shared" si="214"/>
        <v>23.17</v>
      </c>
      <c r="BE266" s="56">
        <v>4</v>
      </c>
      <c r="BF266" s="246">
        <f t="shared" si="215"/>
        <v>1.57</v>
      </c>
      <c r="BG266" s="250">
        <f t="shared" si="216"/>
        <v>2.92</v>
      </c>
      <c r="BH266" s="246">
        <f>INDEX('Mar - Aug'!AG:AG,MATCH(C266,'Mar - Aug'!C:C,0))</f>
        <v>22.16</v>
      </c>
      <c r="BI266" s="56">
        <v>4</v>
      </c>
      <c r="BJ266" s="246">
        <f>INDEX('Mar - Aug'!AK:AK,MATCH($C266,'Mar - Aug'!$C:$C,0))</f>
        <v>1.51</v>
      </c>
      <c r="BK266" s="246">
        <f>INDEX('Mar - Aug'!AL:AL,MATCH($C266,'Mar - Aug'!$C:$C,0))</f>
        <v>2.79</v>
      </c>
      <c r="BL266" s="246">
        <f>INDEX('Mar - Aug'!$AG:$AG,MATCH($C266,'Mar - Aug'!$C:$C,0))</f>
        <v>22.16</v>
      </c>
      <c r="BM266" s="56">
        <v>4</v>
      </c>
      <c r="BN266" s="246">
        <f>INDEX('Mar - Aug'!$AK:$AK,MATCH($C266,'Mar - Aug'!$C:$C,0))</f>
        <v>1.51</v>
      </c>
      <c r="BO266" s="246">
        <f>INDEX('Mar - Aug'!$AL:$AL,MATCH($C266,'Mar - Aug'!$C:$C,0))</f>
        <v>2.79</v>
      </c>
      <c r="BP266" s="60">
        <f>INDEX(FY2019_ALL_Targets!EB:EB,MATCH('Final Comp Values'!B266,FY2019_ALL_Targets!A:A,0))</f>
        <v>0</v>
      </c>
      <c r="BQ266" s="60">
        <f>+INDEX(FY2019_ALL_Targets!DY:DY,MATCH(B266,FY2019_ALL_Targets!A:A,0))</f>
        <v>0</v>
      </c>
      <c r="BR266" s="60">
        <f>+INDEX(FY2019_ALL_Targets!DZ:DZ,MATCH(B266,FY2019_ALL_Targets!A:A,0))</f>
        <v>0</v>
      </c>
      <c r="BS266" s="283">
        <f>+INDEX(FY2019_ALL_Targets!EA:EA,MATCH(B266,FY2019_ALL_Targets!A:A,0))</f>
        <v>0</v>
      </c>
      <c r="BT266" s="245">
        <f t="shared" si="231"/>
        <v>0</v>
      </c>
      <c r="BU266" s="245">
        <f t="shared" si="232"/>
        <v>0</v>
      </c>
      <c r="BV266" s="246">
        <f t="shared" si="233"/>
        <v>0</v>
      </c>
      <c r="BW266" s="284">
        <f t="shared" si="217"/>
        <v>0</v>
      </c>
      <c r="BX266" s="245">
        <f t="shared" si="218"/>
        <v>41.14</v>
      </c>
      <c r="BY266" s="246">
        <f t="shared" si="219"/>
        <v>1058526.1611322907</v>
      </c>
      <c r="BZ266" s="285">
        <f t="shared" si="220"/>
        <v>3.0183414808442623E-3</v>
      </c>
      <c r="CA266" s="245">
        <f t="shared" si="221"/>
        <v>122836.93</v>
      </c>
      <c r="CB266" s="286">
        <f t="shared" si="222"/>
        <v>4.7699999999999996</v>
      </c>
      <c r="CC266" s="268">
        <f t="shared" si="193"/>
        <v>9.9999999999980105E-3</v>
      </c>
      <c r="CD266" s="267">
        <f t="shared" si="223"/>
        <v>1058493.3830306288</v>
      </c>
      <c r="CE266" s="268">
        <f t="shared" si="224"/>
        <v>1181363.0911322907</v>
      </c>
      <c r="CF266" s="268">
        <f t="shared" si="225"/>
        <v>4.769999999999996</v>
      </c>
      <c r="CG266" s="270">
        <f t="shared" si="226"/>
        <v>122727.59934506794</v>
      </c>
      <c r="CH266" s="270">
        <f t="shared" si="227"/>
        <v>122869.70810166188</v>
      </c>
      <c r="CI266" s="269">
        <f t="shared" si="228"/>
        <v>-142.10875659393787</v>
      </c>
    </row>
    <row r="267" spans="1:87" s="57" customFormat="1" ht="15.75" customHeight="1" x14ac:dyDescent="0.25">
      <c r="A267" s="297">
        <v>1026274</v>
      </c>
      <c r="B267" s="297">
        <v>4955</v>
      </c>
      <c r="C267" s="347">
        <v>455957</v>
      </c>
      <c r="D267" s="219" t="s">
        <v>937</v>
      </c>
      <c r="E267" s="299" t="s">
        <v>235</v>
      </c>
      <c r="F267" s="299" t="s">
        <v>997</v>
      </c>
      <c r="G267" s="301" t="s">
        <v>915</v>
      </c>
      <c r="H267" s="302" t="s">
        <v>235</v>
      </c>
      <c r="I267" s="56" t="s">
        <v>35</v>
      </c>
      <c r="J267" s="229" t="s">
        <v>35</v>
      </c>
      <c r="K267" s="229" t="s">
        <v>35</v>
      </c>
      <c r="L267" s="56"/>
      <c r="M267" s="56"/>
      <c r="N267" s="58"/>
      <c r="O267" s="297">
        <v>1026274</v>
      </c>
      <c r="P267" s="303">
        <v>19442</v>
      </c>
      <c r="Q267" s="304">
        <v>41913</v>
      </c>
      <c r="R267" s="304">
        <v>42247</v>
      </c>
      <c r="S267" s="303">
        <f t="shared" si="194"/>
        <v>21183</v>
      </c>
      <c r="T267" s="59"/>
      <c r="U267" s="346">
        <f t="shared" si="229"/>
        <v>2.6152216691418041E-3</v>
      </c>
      <c r="V267" s="345">
        <f t="shared" si="230"/>
        <v>1.9944875952061115E-3</v>
      </c>
      <c r="W267" s="27">
        <v>257584.08406706</v>
      </c>
      <c r="X267" s="27">
        <v>257584.08</v>
      </c>
      <c r="Y267" s="305">
        <f t="shared" si="195"/>
        <v>507524.60060730332</v>
      </c>
      <c r="Z267" s="53">
        <f t="shared" si="234"/>
        <v>34437.83</v>
      </c>
      <c r="AA267" s="54">
        <f t="shared" si="234"/>
        <v>34437.83</v>
      </c>
      <c r="AB267" s="54">
        <f t="shared" si="234"/>
        <v>34437.83</v>
      </c>
      <c r="AC267" s="54">
        <f t="shared" si="234"/>
        <v>34437.83</v>
      </c>
      <c r="AD267" s="52">
        <f t="shared" si="196"/>
        <v>137751.31</v>
      </c>
      <c r="AE267" s="53">
        <f t="shared" si="235"/>
        <v>63955.96</v>
      </c>
      <c r="AF267" s="53">
        <f t="shared" si="235"/>
        <v>63955.96</v>
      </c>
      <c r="AG267" s="53">
        <f t="shared" si="235"/>
        <v>63955.96</v>
      </c>
      <c r="AH267" s="53">
        <f t="shared" si="235"/>
        <v>63955.96</v>
      </c>
      <c r="AI267" s="52">
        <f t="shared" si="197"/>
        <v>255823.85490199251</v>
      </c>
      <c r="AJ267" s="55">
        <f t="shared" si="198"/>
        <v>901099.76550929574</v>
      </c>
      <c r="AK267" s="219" t="s">
        <v>937</v>
      </c>
      <c r="AL267" s="220">
        <v>69918.451574351406</v>
      </c>
      <c r="AM267" s="242"/>
      <c r="AN267" s="242"/>
      <c r="AO267" s="242">
        <f t="shared" si="199"/>
        <v>545725.37699710042</v>
      </c>
      <c r="AP267" s="243">
        <f t="shared" si="200"/>
        <v>148119.68817204301</v>
      </c>
      <c r="AQ267" s="244">
        <f t="shared" si="201"/>
        <v>275079.41387311026</v>
      </c>
      <c r="AR267" s="245">
        <f t="shared" si="202"/>
        <v>7.81</v>
      </c>
      <c r="AS267" s="246">
        <f t="shared" si="203"/>
        <v>2.12</v>
      </c>
      <c r="AT267" s="246">
        <f t="shared" si="204"/>
        <v>3.93</v>
      </c>
      <c r="AU267" s="251">
        <f t="shared" si="205"/>
        <v>13.86</v>
      </c>
      <c r="AV267" s="245">
        <f t="shared" si="206"/>
        <v>7.26</v>
      </c>
      <c r="AW267" s="246">
        <f t="shared" si="207"/>
        <v>1.97</v>
      </c>
      <c r="AX267" s="246">
        <f t="shared" si="208"/>
        <v>3.66</v>
      </c>
      <c r="AY267" s="252">
        <f t="shared" si="209"/>
        <v>12.89</v>
      </c>
      <c r="AZ267" s="249">
        <f t="shared" si="210"/>
        <v>7.26</v>
      </c>
      <c r="BA267" s="56">
        <f t="shared" si="211"/>
        <v>4</v>
      </c>
      <c r="BB267" s="246">
        <f t="shared" si="212"/>
        <v>0.49</v>
      </c>
      <c r="BC267" s="250">
        <f t="shared" si="213"/>
        <v>0.92</v>
      </c>
      <c r="BD267" s="246">
        <f t="shared" si="214"/>
        <v>7.26</v>
      </c>
      <c r="BE267" s="56">
        <v>4</v>
      </c>
      <c r="BF267" s="246">
        <f t="shared" si="215"/>
        <v>0.49</v>
      </c>
      <c r="BG267" s="250">
        <f t="shared" si="216"/>
        <v>0.92</v>
      </c>
      <c r="BH267" s="246">
        <f>INDEX('Mar - Aug'!AG:AG,MATCH(C267,'Mar - Aug'!C:C,0))</f>
        <v>7.04</v>
      </c>
      <c r="BI267" s="56">
        <v>4</v>
      </c>
      <c r="BJ267" s="246">
        <f>INDEX('Mar - Aug'!AK:AK,MATCH($C267,'Mar - Aug'!$C:$C,0))</f>
        <v>0.48</v>
      </c>
      <c r="BK267" s="246">
        <f>INDEX('Mar - Aug'!AL:AL,MATCH($C267,'Mar - Aug'!$C:$C,0))</f>
        <v>0.89</v>
      </c>
      <c r="BL267" s="246">
        <f>INDEX('Mar - Aug'!$AG:$AG,MATCH($C267,'Mar - Aug'!$C:$C,0))</f>
        <v>7.04</v>
      </c>
      <c r="BM267" s="56">
        <v>4</v>
      </c>
      <c r="BN267" s="246">
        <f>INDEX('Mar - Aug'!$AK:$AK,MATCH($C267,'Mar - Aug'!$C:$C,0))</f>
        <v>0.48</v>
      </c>
      <c r="BO267" s="246">
        <f>INDEX('Mar - Aug'!$AL:$AL,MATCH($C267,'Mar - Aug'!$C:$C,0))</f>
        <v>0.89</v>
      </c>
      <c r="BP267" s="60">
        <f>INDEX(FY2019_ALL_Targets!EB:EB,MATCH('Final Comp Values'!B267,FY2019_ALL_Targets!A:A,0))</f>
        <v>0</v>
      </c>
      <c r="BQ267" s="60">
        <f>+INDEX(FY2019_ALL_Targets!DY:DY,MATCH(B267,FY2019_ALL_Targets!A:A,0))</f>
        <v>0</v>
      </c>
      <c r="BR267" s="60">
        <f>+INDEX(FY2019_ALL_Targets!DZ:DZ,MATCH(B267,FY2019_ALL_Targets!A:A,0))</f>
        <v>0</v>
      </c>
      <c r="BS267" s="283">
        <f>+INDEX(FY2019_ALL_Targets!EA:EA,MATCH(B267,FY2019_ALL_Targets!A:A,0))</f>
        <v>0</v>
      </c>
      <c r="BT267" s="245">
        <f t="shared" si="231"/>
        <v>0</v>
      </c>
      <c r="BU267" s="245">
        <f t="shared" si="232"/>
        <v>0</v>
      </c>
      <c r="BV267" s="246">
        <f t="shared" si="233"/>
        <v>0</v>
      </c>
      <c r="BW267" s="284">
        <f t="shared" si="217"/>
        <v>0</v>
      </c>
      <c r="BX267" s="245">
        <f t="shared" si="218"/>
        <v>12.89</v>
      </c>
      <c r="BY267" s="246">
        <f t="shared" si="219"/>
        <v>901248.84079338971</v>
      </c>
      <c r="BZ267" s="285">
        <f t="shared" si="220"/>
        <v>2.5698720169746703E-3</v>
      </c>
      <c r="CA267" s="245">
        <f t="shared" si="221"/>
        <v>104585.65</v>
      </c>
      <c r="CB267" s="286">
        <f t="shared" si="222"/>
        <v>1.5</v>
      </c>
      <c r="CC267" s="268">
        <f t="shared" si="193"/>
        <v>-9.9999999999996758E-3</v>
      </c>
      <c r="CD267" s="267">
        <f t="shared" si="223"/>
        <v>901099.76550929574</v>
      </c>
      <c r="CE267" s="268">
        <f t="shared" si="224"/>
        <v>1005834.4907933897</v>
      </c>
      <c r="CF267" s="268">
        <f t="shared" si="225"/>
        <v>1.5</v>
      </c>
      <c r="CG267" s="270">
        <f t="shared" si="226"/>
        <v>104860.32957827335</v>
      </c>
      <c r="CH267" s="270">
        <f t="shared" si="227"/>
        <v>104734.72528409399</v>
      </c>
      <c r="CI267" s="269">
        <f t="shared" si="228"/>
        <v>125.60429417935666</v>
      </c>
    </row>
    <row r="268" spans="1:87" s="57" customFormat="1" ht="15.75" customHeight="1" x14ac:dyDescent="0.25">
      <c r="A268" s="297">
        <v>1026240</v>
      </c>
      <c r="B268" s="297">
        <v>4960</v>
      </c>
      <c r="C268" s="347">
        <v>455572</v>
      </c>
      <c r="D268" s="219" t="s">
        <v>937</v>
      </c>
      <c r="E268" s="299" t="s">
        <v>627</v>
      </c>
      <c r="F268" s="299" t="s">
        <v>997</v>
      </c>
      <c r="G268" s="301" t="s">
        <v>915</v>
      </c>
      <c r="H268" s="302" t="s">
        <v>627</v>
      </c>
      <c r="I268" s="56" t="s">
        <v>35</v>
      </c>
      <c r="J268" s="229" t="s">
        <v>35</v>
      </c>
      <c r="K268" s="229" t="s">
        <v>35</v>
      </c>
      <c r="L268" s="56"/>
      <c r="M268" s="56"/>
      <c r="N268" s="58"/>
      <c r="O268" s="297">
        <v>1026240</v>
      </c>
      <c r="P268" s="303">
        <v>26370</v>
      </c>
      <c r="Q268" s="304">
        <v>41913</v>
      </c>
      <c r="R268" s="304">
        <v>42247</v>
      </c>
      <c r="S268" s="303">
        <f t="shared" si="194"/>
        <v>28731</v>
      </c>
      <c r="T268" s="59"/>
      <c r="U268" s="346">
        <f t="shared" si="229"/>
        <v>3.5470865210835657E-3</v>
      </c>
      <c r="V268" s="345">
        <f t="shared" si="230"/>
        <v>2.7051703298808854E-3</v>
      </c>
      <c r="W268" s="27">
        <v>349367.33786522219</v>
      </c>
      <c r="X268" s="27">
        <v>349367.34</v>
      </c>
      <c r="Y268" s="305">
        <f t="shared" si="195"/>
        <v>688367.52584848378</v>
      </c>
      <c r="Z268" s="53">
        <f t="shared" si="234"/>
        <v>46708.83</v>
      </c>
      <c r="AA268" s="54">
        <f t="shared" si="234"/>
        <v>46708.83</v>
      </c>
      <c r="AB268" s="54">
        <f t="shared" si="234"/>
        <v>46708.83</v>
      </c>
      <c r="AC268" s="54">
        <f t="shared" si="234"/>
        <v>46708.83</v>
      </c>
      <c r="AD268" s="52">
        <f t="shared" si="196"/>
        <v>186835.33</v>
      </c>
      <c r="AE268" s="53">
        <f t="shared" si="235"/>
        <v>86744.97</v>
      </c>
      <c r="AF268" s="53">
        <f t="shared" si="235"/>
        <v>86744.97</v>
      </c>
      <c r="AG268" s="53">
        <f t="shared" si="235"/>
        <v>86744.97</v>
      </c>
      <c r="AH268" s="53">
        <f t="shared" si="235"/>
        <v>86744.97</v>
      </c>
      <c r="AI268" s="52">
        <f t="shared" si="197"/>
        <v>346979.89780433121</v>
      </c>
      <c r="AJ268" s="55">
        <f t="shared" si="198"/>
        <v>1222182.753652815</v>
      </c>
      <c r="AK268" s="219" t="s">
        <v>937</v>
      </c>
      <c r="AL268" s="220">
        <v>69918.451574351406</v>
      </c>
      <c r="AM268" s="242"/>
      <c r="AN268" s="242"/>
      <c r="AO268" s="242">
        <f t="shared" si="199"/>
        <v>740180.1353209503</v>
      </c>
      <c r="AP268" s="243">
        <f t="shared" si="200"/>
        <v>200898.20430107528</v>
      </c>
      <c r="AQ268" s="244">
        <f t="shared" si="201"/>
        <v>373096.66430573253</v>
      </c>
      <c r="AR268" s="245">
        <f t="shared" si="202"/>
        <v>10.59</v>
      </c>
      <c r="AS268" s="246">
        <f t="shared" si="203"/>
        <v>2.87</v>
      </c>
      <c r="AT268" s="246">
        <f t="shared" si="204"/>
        <v>5.34</v>
      </c>
      <c r="AU268" s="251">
        <f t="shared" si="205"/>
        <v>18.8</v>
      </c>
      <c r="AV268" s="245">
        <f t="shared" si="206"/>
        <v>9.85</v>
      </c>
      <c r="AW268" s="246">
        <f t="shared" si="207"/>
        <v>2.67</v>
      </c>
      <c r="AX268" s="246">
        <f t="shared" si="208"/>
        <v>4.96</v>
      </c>
      <c r="AY268" s="252">
        <f t="shared" si="209"/>
        <v>17.48</v>
      </c>
      <c r="AZ268" s="249">
        <f t="shared" si="210"/>
        <v>9.85</v>
      </c>
      <c r="BA268" s="56">
        <f t="shared" si="211"/>
        <v>4</v>
      </c>
      <c r="BB268" s="246">
        <f t="shared" si="212"/>
        <v>0.67</v>
      </c>
      <c r="BC268" s="250">
        <f t="shared" si="213"/>
        <v>1.24</v>
      </c>
      <c r="BD268" s="246">
        <f t="shared" si="214"/>
        <v>9.85</v>
      </c>
      <c r="BE268" s="56">
        <v>4</v>
      </c>
      <c r="BF268" s="246">
        <f t="shared" si="215"/>
        <v>0.67</v>
      </c>
      <c r="BG268" s="250">
        <f t="shared" si="216"/>
        <v>1.24</v>
      </c>
      <c r="BH268" s="246">
        <f>INDEX('Mar - Aug'!AG:AG,MATCH(C268,'Mar - Aug'!C:C,0))</f>
        <v>9.5500000000000007</v>
      </c>
      <c r="BI268" s="56">
        <v>4</v>
      </c>
      <c r="BJ268" s="246">
        <f>INDEX('Mar - Aug'!AK:AK,MATCH($C268,'Mar - Aug'!$C:$C,0))</f>
        <v>0.65</v>
      </c>
      <c r="BK268" s="246">
        <f>INDEX('Mar - Aug'!AL:AL,MATCH($C268,'Mar - Aug'!$C:$C,0))</f>
        <v>1.21</v>
      </c>
      <c r="BL268" s="246">
        <f>INDEX('Mar - Aug'!$AG:$AG,MATCH($C268,'Mar - Aug'!$C:$C,0))</f>
        <v>9.5500000000000007</v>
      </c>
      <c r="BM268" s="56">
        <v>4</v>
      </c>
      <c r="BN268" s="246">
        <f>INDEX('Mar - Aug'!$AK:$AK,MATCH($C268,'Mar - Aug'!$C:$C,0))</f>
        <v>0.65</v>
      </c>
      <c r="BO268" s="246">
        <f>INDEX('Mar - Aug'!$AL:$AL,MATCH($C268,'Mar - Aug'!$C:$C,0))</f>
        <v>1.21</v>
      </c>
      <c r="BP268" s="60">
        <f>INDEX(FY2019_ALL_Targets!EB:EB,MATCH('Final Comp Values'!B268,FY2019_ALL_Targets!A:A,0))</f>
        <v>0</v>
      </c>
      <c r="BQ268" s="60">
        <f>+INDEX(FY2019_ALL_Targets!DY:DY,MATCH(B268,FY2019_ALL_Targets!A:A,0))</f>
        <v>1</v>
      </c>
      <c r="BR268" s="60">
        <f>+INDEX(FY2019_ALL_Targets!DZ:DZ,MATCH(B268,FY2019_ALL_Targets!A:A,0))</f>
        <v>1</v>
      </c>
      <c r="BS268" s="283">
        <f>+INDEX(FY2019_ALL_Targets!EA:EA,MATCH(B268,FY2019_ALL_Targets!A:A,0))</f>
        <v>0</v>
      </c>
      <c r="BT268" s="245">
        <f t="shared" si="231"/>
        <v>0</v>
      </c>
      <c r="BU268" s="245">
        <f t="shared" si="232"/>
        <v>0.65</v>
      </c>
      <c r="BV268" s="246">
        <f t="shared" si="233"/>
        <v>1.21</v>
      </c>
      <c r="BW268" s="284">
        <f t="shared" si="217"/>
        <v>130048.31992829361</v>
      </c>
      <c r="BX268" s="245">
        <f t="shared" si="218"/>
        <v>15.620000000000001</v>
      </c>
      <c r="BY268" s="246">
        <f t="shared" si="219"/>
        <v>1092126.2135913691</v>
      </c>
      <c r="BZ268" s="285">
        <f t="shared" si="220"/>
        <v>3.114150574487537E-3</v>
      </c>
      <c r="CA268" s="245">
        <f t="shared" si="221"/>
        <v>126736.06</v>
      </c>
      <c r="CB268" s="286">
        <f>+IF(CA268=0,0,ROUND(CA268/AL268,2))</f>
        <v>1.81</v>
      </c>
      <c r="CC268" s="268">
        <f t="shared" si="193"/>
        <v>-9.9999999999995648E-3</v>
      </c>
      <c r="CD268" s="267">
        <f t="shared" si="223"/>
        <v>1222182.753652815</v>
      </c>
      <c r="CE268" s="268">
        <f t="shared" si="224"/>
        <v>1218862.2735913692</v>
      </c>
      <c r="CF268" s="268">
        <f t="shared" si="225"/>
        <v>-5.0000000000000711E-2</v>
      </c>
      <c r="CG268" s="270">
        <f t="shared" si="226"/>
        <v>-3495.9460916843032</v>
      </c>
      <c r="CH268" s="270">
        <f t="shared" si="227"/>
        <v>-3320.4800614458509</v>
      </c>
      <c r="CI268" s="269">
        <f t="shared" si="228"/>
        <v>-175.46603023845228</v>
      </c>
    </row>
    <row r="269" spans="1:87" s="57" customFormat="1" ht="15.75" customHeight="1" x14ac:dyDescent="0.25">
      <c r="A269" s="297">
        <v>1026642</v>
      </c>
      <c r="B269" s="297">
        <v>4962</v>
      </c>
      <c r="C269" s="347">
        <v>455744</v>
      </c>
      <c r="D269" s="219" t="s">
        <v>925</v>
      </c>
      <c r="E269" s="299" t="s">
        <v>628</v>
      </c>
      <c r="F269" s="299" t="s">
        <v>1010</v>
      </c>
      <c r="G269" s="301" t="s">
        <v>915</v>
      </c>
      <c r="H269" s="302" t="s">
        <v>1009</v>
      </c>
      <c r="I269" s="56" t="s">
        <v>35</v>
      </c>
      <c r="J269" s="229" t="s">
        <v>35</v>
      </c>
      <c r="K269" s="229" t="s">
        <v>35</v>
      </c>
      <c r="L269" s="56"/>
      <c r="M269" s="56"/>
      <c r="N269" s="58"/>
      <c r="O269" s="297">
        <v>1026642</v>
      </c>
      <c r="P269" s="303">
        <v>13769</v>
      </c>
      <c r="Q269" s="304">
        <v>42063</v>
      </c>
      <c r="R269" s="304">
        <v>42369</v>
      </c>
      <c r="S269" s="303">
        <f t="shared" si="194"/>
        <v>16370</v>
      </c>
      <c r="T269" s="59"/>
      <c r="U269" s="346">
        <f t="shared" si="229"/>
        <v>2.0210158487396182E-3</v>
      </c>
      <c r="V269" s="345">
        <f t="shared" si="230"/>
        <v>1.5413190734798682E-3</v>
      </c>
      <c r="W269" s="27">
        <v>199058.27573933685</v>
      </c>
      <c r="X269" s="27">
        <v>199058.28</v>
      </c>
      <c r="Y269" s="305">
        <f t="shared" si="195"/>
        <v>392209.68285613728</v>
      </c>
      <c r="Z269" s="53">
        <f t="shared" si="234"/>
        <v>26613.19</v>
      </c>
      <c r="AA269" s="54">
        <f t="shared" si="234"/>
        <v>26613.19</v>
      </c>
      <c r="AB269" s="54">
        <f t="shared" si="234"/>
        <v>26613.19</v>
      </c>
      <c r="AC269" s="54">
        <f t="shared" si="234"/>
        <v>26613.19</v>
      </c>
      <c r="AD269" s="52">
        <f t="shared" si="196"/>
        <v>106452.76</v>
      </c>
      <c r="AE269" s="53">
        <f t="shared" si="235"/>
        <v>49424.5</v>
      </c>
      <c r="AF269" s="53">
        <f t="shared" si="235"/>
        <v>49424.5</v>
      </c>
      <c r="AG269" s="53">
        <f t="shared" si="235"/>
        <v>49424.5</v>
      </c>
      <c r="AH269" s="53">
        <f t="shared" si="235"/>
        <v>49424.5</v>
      </c>
      <c r="AI269" s="52">
        <f t="shared" si="197"/>
        <v>197697.98917743558</v>
      </c>
      <c r="AJ269" s="55">
        <f t="shared" si="198"/>
        <v>696360.43203357281</v>
      </c>
      <c r="AK269" s="219" t="s">
        <v>925</v>
      </c>
      <c r="AL269" s="220">
        <v>58482.872744368782</v>
      </c>
      <c r="AM269" s="242"/>
      <c r="AN269" s="242"/>
      <c r="AO269" s="242">
        <f t="shared" si="199"/>
        <v>421730.84178079281</v>
      </c>
      <c r="AP269" s="243">
        <f t="shared" si="200"/>
        <v>114465.33333333333</v>
      </c>
      <c r="AQ269" s="244">
        <f t="shared" si="201"/>
        <v>212578.48298648989</v>
      </c>
      <c r="AR269" s="245">
        <f t="shared" si="202"/>
        <v>7.21</v>
      </c>
      <c r="AS269" s="246">
        <f t="shared" si="203"/>
        <v>1.96</v>
      </c>
      <c r="AT269" s="246">
        <f t="shared" si="204"/>
        <v>3.63</v>
      </c>
      <c r="AU269" s="251">
        <f t="shared" si="205"/>
        <v>12.8</v>
      </c>
      <c r="AV269" s="245">
        <f t="shared" si="206"/>
        <v>6.71</v>
      </c>
      <c r="AW269" s="246">
        <f t="shared" si="207"/>
        <v>1.82</v>
      </c>
      <c r="AX269" s="246">
        <f t="shared" si="208"/>
        <v>3.38</v>
      </c>
      <c r="AY269" s="252">
        <f t="shared" si="209"/>
        <v>11.91</v>
      </c>
      <c r="AZ269" s="249">
        <f t="shared" si="210"/>
        <v>6.71</v>
      </c>
      <c r="BA269" s="56">
        <f t="shared" si="211"/>
        <v>4</v>
      </c>
      <c r="BB269" s="246">
        <f t="shared" si="212"/>
        <v>0.46</v>
      </c>
      <c r="BC269" s="250">
        <f t="shared" si="213"/>
        <v>0.85</v>
      </c>
      <c r="BD269" s="246">
        <f t="shared" si="214"/>
        <v>6.71</v>
      </c>
      <c r="BE269" s="56">
        <v>4</v>
      </c>
      <c r="BF269" s="246">
        <f t="shared" si="215"/>
        <v>0.46</v>
      </c>
      <c r="BG269" s="250">
        <f t="shared" si="216"/>
        <v>0.85</v>
      </c>
      <c r="BH269" s="246">
        <f>INDEX('Mar - Aug'!AG:AG,MATCH(C269,'Mar - Aug'!C:C,0))</f>
        <v>6.74</v>
      </c>
      <c r="BI269" s="56">
        <v>4</v>
      </c>
      <c r="BJ269" s="246">
        <f>INDEX('Mar - Aug'!AK:AK,MATCH($C269,'Mar - Aug'!$C:$C,0))</f>
        <v>0.46</v>
      </c>
      <c r="BK269" s="246">
        <f>INDEX('Mar - Aug'!AL:AL,MATCH($C269,'Mar - Aug'!$C:$C,0))</f>
        <v>0.85</v>
      </c>
      <c r="BL269" s="246">
        <f>INDEX('Mar - Aug'!$AG:$AG,MATCH($C269,'Mar - Aug'!$C:$C,0))</f>
        <v>6.74</v>
      </c>
      <c r="BM269" s="56">
        <v>4</v>
      </c>
      <c r="BN269" s="246">
        <f>INDEX('Mar - Aug'!$AK:$AK,MATCH($C269,'Mar - Aug'!$C:$C,0))</f>
        <v>0.46</v>
      </c>
      <c r="BO269" s="246">
        <f>INDEX('Mar - Aug'!$AL:$AL,MATCH($C269,'Mar - Aug'!$C:$C,0))</f>
        <v>0.85</v>
      </c>
      <c r="BP269" s="60">
        <f>INDEX(FY2019_ALL_Targets!EB:EB,MATCH('Final Comp Values'!B269,FY2019_ALL_Targets!A:A,0))</f>
        <v>0</v>
      </c>
      <c r="BQ269" s="60">
        <f>+INDEX(FY2019_ALL_Targets!DY:DY,MATCH(B269,FY2019_ALL_Targets!A:A,0))</f>
        <v>0</v>
      </c>
      <c r="BR269" s="60">
        <f>+INDEX(FY2019_ALL_Targets!DZ:DZ,MATCH(B269,FY2019_ALL_Targets!A:A,0))</f>
        <v>0</v>
      </c>
      <c r="BS269" s="283">
        <f>+INDEX(FY2019_ALL_Targets!EA:EA,MATCH(B269,FY2019_ALL_Targets!A:A,0))</f>
        <v>0</v>
      </c>
      <c r="BT269" s="245">
        <f t="shared" si="231"/>
        <v>0</v>
      </c>
      <c r="BU269" s="245">
        <f t="shared" si="232"/>
        <v>0</v>
      </c>
      <c r="BV269" s="246">
        <f t="shared" si="233"/>
        <v>0</v>
      </c>
      <c r="BW269" s="284">
        <f t="shared" si="217"/>
        <v>0</v>
      </c>
      <c r="BX269" s="245">
        <f t="shared" si="218"/>
        <v>11.91</v>
      </c>
      <c r="BY269" s="246">
        <f t="shared" si="219"/>
        <v>696531.01438543224</v>
      </c>
      <c r="BZ269" s="285">
        <f t="shared" si="220"/>
        <v>1.9861280057218494E-3</v>
      </c>
      <c r="CA269" s="245">
        <f t="shared" si="221"/>
        <v>80829.119999999995</v>
      </c>
      <c r="CB269" s="286">
        <f t="shared" si="222"/>
        <v>1.38</v>
      </c>
      <c r="CC269" s="268">
        <f t="shared" si="193"/>
        <v>-3.9999999999999925E-2</v>
      </c>
      <c r="CD269" s="267">
        <f t="shared" si="223"/>
        <v>696360.43203357281</v>
      </c>
      <c r="CE269" s="268">
        <f t="shared" si="224"/>
        <v>777360.13438543223</v>
      </c>
      <c r="CF269" s="268">
        <f t="shared" si="225"/>
        <v>1.379999999999999</v>
      </c>
      <c r="CG269" s="270">
        <f t="shared" si="226"/>
        <v>80686.599177693512</v>
      </c>
      <c r="CH269" s="270">
        <f t="shared" si="227"/>
        <v>80999.702351859421</v>
      </c>
      <c r="CI269" s="269">
        <f t="shared" si="228"/>
        <v>-313.10317416590988</v>
      </c>
    </row>
    <row r="270" spans="1:87" s="57" customFormat="1" ht="15.75" customHeight="1" x14ac:dyDescent="0.25">
      <c r="A270" s="297">
        <v>1026704</v>
      </c>
      <c r="B270" s="297">
        <v>4970</v>
      </c>
      <c r="C270" s="347">
        <v>675956</v>
      </c>
      <c r="D270" s="219" t="s">
        <v>940</v>
      </c>
      <c r="E270" s="299" t="s">
        <v>236</v>
      </c>
      <c r="F270" s="299" t="s">
        <v>2302</v>
      </c>
      <c r="G270" s="301" t="s">
        <v>1021</v>
      </c>
      <c r="H270" s="302" t="s">
        <v>962</v>
      </c>
      <c r="I270" s="56" t="s">
        <v>35</v>
      </c>
      <c r="J270" s="229" t="s">
        <v>35</v>
      </c>
      <c r="K270" s="229" t="s">
        <v>35</v>
      </c>
      <c r="L270" s="56"/>
      <c r="M270" s="56"/>
      <c r="N270" s="58"/>
      <c r="O270" s="297">
        <v>1026704</v>
      </c>
      <c r="P270" s="303">
        <v>4722</v>
      </c>
      <c r="Q270" s="304">
        <v>42248</v>
      </c>
      <c r="R270" s="304">
        <v>42277</v>
      </c>
      <c r="S270" s="303">
        <f t="shared" si="194"/>
        <v>57451</v>
      </c>
      <c r="T270" s="59"/>
      <c r="U270" s="346" t="str">
        <f t="shared" si="229"/>
        <v/>
      </c>
      <c r="V270" s="345">
        <f t="shared" si="230"/>
        <v>5.4093049536036598E-3</v>
      </c>
      <c r="W270" s="27">
        <v>0</v>
      </c>
      <c r="X270" s="27">
        <v>0</v>
      </c>
      <c r="Y270" s="305">
        <f t="shared" si="195"/>
        <v>0</v>
      </c>
      <c r="Z270" s="53">
        <f t="shared" si="234"/>
        <v>93399.78</v>
      </c>
      <c r="AA270" s="54">
        <f t="shared" si="234"/>
        <v>93399.78</v>
      </c>
      <c r="AB270" s="54">
        <f t="shared" si="234"/>
        <v>93399.78</v>
      </c>
      <c r="AC270" s="54">
        <f t="shared" si="234"/>
        <v>93399.78</v>
      </c>
      <c r="AD270" s="52">
        <f t="shared" si="196"/>
        <v>373599.13</v>
      </c>
      <c r="AE270" s="53">
        <f t="shared" si="235"/>
        <v>173456.74</v>
      </c>
      <c r="AF270" s="53">
        <f t="shared" si="235"/>
        <v>173456.74</v>
      </c>
      <c r="AG270" s="53">
        <f t="shared" si="235"/>
        <v>173456.74</v>
      </c>
      <c r="AH270" s="53">
        <f t="shared" si="235"/>
        <v>173456.74</v>
      </c>
      <c r="AI270" s="52">
        <f t="shared" si="197"/>
        <v>693826.95028911741</v>
      </c>
      <c r="AJ270" s="55">
        <f t="shared" si="198"/>
        <v>1067426.0802891175</v>
      </c>
      <c r="AK270" s="219" t="s">
        <v>940</v>
      </c>
      <c r="AL270" s="220">
        <v>40027.494210593126</v>
      </c>
      <c r="AM270" s="242"/>
      <c r="AN270" s="242"/>
      <c r="AO270" s="242">
        <f t="shared" si="199"/>
        <v>0</v>
      </c>
      <c r="AP270" s="243">
        <f t="shared" si="200"/>
        <v>401719.49462365592</v>
      </c>
      <c r="AQ270" s="244">
        <f t="shared" si="201"/>
        <v>746050.48418184672</v>
      </c>
      <c r="AR270" s="245">
        <f t="shared" si="202"/>
        <v>0</v>
      </c>
      <c r="AS270" s="246">
        <f t="shared" si="203"/>
        <v>10.039999999999999</v>
      </c>
      <c r="AT270" s="246">
        <f t="shared" si="204"/>
        <v>18.64</v>
      </c>
      <c r="AU270" s="251">
        <f t="shared" si="205"/>
        <v>28.68</v>
      </c>
      <c r="AV270" s="245">
        <f t="shared" si="206"/>
        <v>0</v>
      </c>
      <c r="AW270" s="246">
        <f t="shared" si="207"/>
        <v>9.33</v>
      </c>
      <c r="AX270" s="246">
        <f t="shared" si="208"/>
        <v>17.329999999999998</v>
      </c>
      <c r="AY270" s="252">
        <f t="shared" si="209"/>
        <v>26.659999999999997</v>
      </c>
      <c r="AZ270" s="249">
        <f t="shared" si="210"/>
        <v>0</v>
      </c>
      <c r="BA270" s="56">
        <f t="shared" si="211"/>
        <v>4</v>
      </c>
      <c r="BB270" s="246">
        <f t="shared" si="212"/>
        <v>2.33</v>
      </c>
      <c r="BC270" s="250">
        <f t="shared" si="213"/>
        <v>4.33</v>
      </c>
      <c r="BD270" s="246">
        <f t="shared" si="214"/>
        <v>0</v>
      </c>
      <c r="BE270" s="56">
        <v>4</v>
      </c>
      <c r="BF270" s="246">
        <f t="shared" si="215"/>
        <v>2.33</v>
      </c>
      <c r="BG270" s="250">
        <f t="shared" si="216"/>
        <v>4.33</v>
      </c>
      <c r="BH270" s="246">
        <f>INDEX('Mar - Aug'!AG:AG,MATCH(C270,'Mar - Aug'!C:C,0))</f>
        <v>0</v>
      </c>
      <c r="BI270" s="56">
        <v>4</v>
      </c>
      <c r="BJ270" s="246">
        <f>INDEX('Mar - Aug'!AK:AK,MATCH($C270,'Mar - Aug'!$C:$C,0))</f>
        <v>2.2999999999999998</v>
      </c>
      <c r="BK270" s="246">
        <f>INDEX('Mar - Aug'!AL:AL,MATCH($C270,'Mar - Aug'!$C:$C,0))</f>
        <v>4.2699999999999996</v>
      </c>
      <c r="BL270" s="246">
        <f>INDEX('Mar - Aug'!$AG:$AG,MATCH($C270,'Mar - Aug'!$C:$C,0))</f>
        <v>0</v>
      </c>
      <c r="BM270" s="56">
        <v>4</v>
      </c>
      <c r="BN270" s="246">
        <f>INDEX('Mar - Aug'!$AK:$AK,MATCH($C270,'Mar - Aug'!$C:$C,0))</f>
        <v>2.2999999999999998</v>
      </c>
      <c r="BO270" s="246">
        <f>INDEX('Mar - Aug'!$AL:$AL,MATCH($C270,'Mar - Aug'!$C:$C,0))</f>
        <v>4.2699999999999996</v>
      </c>
      <c r="BP270" s="60">
        <f>INDEX(FY2019_ALL_Targets!EB:EB,MATCH('Final Comp Values'!B270,FY2019_ALL_Targets!A:A,0))</f>
        <v>3</v>
      </c>
      <c r="BQ270" s="60">
        <f>+INDEX(FY2019_ALL_Targets!DY:DY,MATCH(B270,FY2019_ALL_Targets!A:A,0))</f>
        <v>2</v>
      </c>
      <c r="BR270" s="60">
        <f>+INDEX(FY2019_ALL_Targets!DZ:DZ,MATCH(B270,FY2019_ALL_Targets!A:A,0))</f>
        <v>2</v>
      </c>
      <c r="BS270" s="283">
        <f>+INDEX(FY2019_ALL_Targets!EA:EA,MATCH(B270,FY2019_ALL_Targets!A:A,0))</f>
        <v>0</v>
      </c>
      <c r="BT270" s="245">
        <f t="shared" si="231"/>
        <v>0</v>
      </c>
      <c r="BU270" s="245">
        <f t="shared" si="232"/>
        <v>4.5999999999999996</v>
      </c>
      <c r="BV270" s="246">
        <f t="shared" si="233"/>
        <v>8.5399999999999991</v>
      </c>
      <c r="BW270" s="284">
        <f t="shared" si="217"/>
        <v>525961.2739271936</v>
      </c>
      <c r="BX270" s="245">
        <f t="shared" si="218"/>
        <v>13.519999999999998</v>
      </c>
      <c r="BY270" s="246">
        <f t="shared" si="219"/>
        <v>541171.72172721894</v>
      </c>
      <c r="BZ270" s="285">
        <f t="shared" si="220"/>
        <v>1.5431277146725443E-3</v>
      </c>
      <c r="CA270" s="245">
        <f t="shared" si="221"/>
        <v>62800.41</v>
      </c>
      <c r="CB270" s="286">
        <f t="shared" si="222"/>
        <v>1.57</v>
      </c>
      <c r="CC270" s="268">
        <f t="shared" si="193"/>
        <v>2.000000000000135E-2</v>
      </c>
      <c r="CD270" s="267">
        <f t="shared" si="223"/>
        <v>1067426.0802891175</v>
      </c>
      <c r="CE270" s="268">
        <f t="shared" si="224"/>
        <v>603972.13172721898</v>
      </c>
      <c r="CF270" s="268">
        <f t="shared" si="225"/>
        <v>-11.569999999999999</v>
      </c>
      <c r="CG270" s="270">
        <f t="shared" si="226"/>
        <v>-463245.30191091861</v>
      </c>
      <c r="CH270" s="270">
        <f t="shared" si="227"/>
        <v>-463453.94856189855</v>
      </c>
      <c r="CI270" s="269">
        <f t="shared" si="228"/>
        <v>208.64665097993566</v>
      </c>
    </row>
    <row r="271" spans="1:87" s="57" customFormat="1" ht="15.75" customHeight="1" x14ac:dyDescent="0.25">
      <c r="A271" s="297">
        <v>1025772</v>
      </c>
      <c r="B271" s="297">
        <v>4975</v>
      </c>
      <c r="C271" s="347">
        <v>675638</v>
      </c>
      <c r="D271" s="219" t="s">
        <v>935</v>
      </c>
      <c r="E271" s="299" t="s">
        <v>629</v>
      </c>
      <c r="F271" s="299" t="s">
        <v>933</v>
      </c>
      <c r="G271" s="301" t="s">
        <v>915</v>
      </c>
      <c r="H271" s="302" t="s">
        <v>934</v>
      </c>
      <c r="I271" s="56" t="s">
        <v>35</v>
      </c>
      <c r="J271" s="229" t="s">
        <v>35</v>
      </c>
      <c r="K271" s="229" t="s">
        <v>35</v>
      </c>
      <c r="L271" s="56"/>
      <c r="M271" s="56"/>
      <c r="N271" s="58"/>
      <c r="O271" s="297">
        <v>1025772</v>
      </c>
      <c r="P271" s="303">
        <v>39905</v>
      </c>
      <c r="Q271" s="304">
        <v>41821</v>
      </c>
      <c r="R271" s="304">
        <v>42185</v>
      </c>
      <c r="S271" s="303">
        <f t="shared" si="194"/>
        <v>39905</v>
      </c>
      <c r="T271" s="59"/>
      <c r="U271" s="346">
        <f t="shared" si="229"/>
        <v>4.9266119391542127E-3</v>
      </c>
      <c r="V271" s="345">
        <f t="shared" si="230"/>
        <v>3.7572594763111873E-3</v>
      </c>
      <c r="W271" s="27">
        <v>485242.5470242661</v>
      </c>
      <c r="X271" s="27">
        <v>485242.55</v>
      </c>
      <c r="Y271" s="305">
        <f t="shared" si="195"/>
        <v>956085.97399964312</v>
      </c>
      <c r="Z271" s="53">
        <f t="shared" si="234"/>
        <v>64874.73</v>
      </c>
      <c r="AA271" s="54">
        <f t="shared" si="234"/>
        <v>64874.73</v>
      </c>
      <c r="AB271" s="54">
        <f t="shared" si="234"/>
        <v>64874.73</v>
      </c>
      <c r="AC271" s="54">
        <f t="shared" si="234"/>
        <v>64874.73</v>
      </c>
      <c r="AD271" s="52">
        <f t="shared" si="196"/>
        <v>259498.93</v>
      </c>
      <c r="AE271" s="53">
        <f t="shared" si="235"/>
        <v>120481.65</v>
      </c>
      <c r="AF271" s="53">
        <f t="shared" si="235"/>
        <v>120481.65</v>
      </c>
      <c r="AG271" s="53">
        <f t="shared" si="235"/>
        <v>120481.65</v>
      </c>
      <c r="AH271" s="53">
        <f t="shared" si="235"/>
        <v>120481.65</v>
      </c>
      <c r="AI271" s="52">
        <f t="shared" si="197"/>
        <v>481926.58876759722</v>
      </c>
      <c r="AJ271" s="55">
        <f t="shared" si="198"/>
        <v>1697511.4927672404</v>
      </c>
      <c r="AK271" s="219" t="s">
        <v>935</v>
      </c>
      <c r="AL271" s="220">
        <v>25729.853211771773</v>
      </c>
      <c r="AM271" s="242"/>
      <c r="AN271" s="242"/>
      <c r="AO271" s="242">
        <f t="shared" si="199"/>
        <v>1028049.4344082185</v>
      </c>
      <c r="AP271" s="243">
        <f t="shared" si="200"/>
        <v>279031.10752688174</v>
      </c>
      <c r="AQ271" s="244">
        <f t="shared" si="201"/>
        <v>518200.63308343792</v>
      </c>
      <c r="AR271" s="245">
        <f t="shared" si="202"/>
        <v>39.96</v>
      </c>
      <c r="AS271" s="246">
        <f t="shared" si="203"/>
        <v>10.84</v>
      </c>
      <c r="AT271" s="246">
        <f t="shared" si="204"/>
        <v>20.14</v>
      </c>
      <c r="AU271" s="251">
        <f t="shared" si="205"/>
        <v>70.94</v>
      </c>
      <c r="AV271" s="245">
        <f t="shared" si="206"/>
        <v>37.159999999999997</v>
      </c>
      <c r="AW271" s="246">
        <f t="shared" si="207"/>
        <v>10.09</v>
      </c>
      <c r="AX271" s="246">
        <f t="shared" si="208"/>
        <v>18.73</v>
      </c>
      <c r="AY271" s="252">
        <f t="shared" si="209"/>
        <v>65.98</v>
      </c>
      <c r="AZ271" s="249">
        <f t="shared" si="210"/>
        <v>37.159999999999997</v>
      </c>
      <c r="BA271" s="56">
        <f t="shared" si="211"/>
        <v>4</v>
      </c>
      <c r="BB271" s="246">
        <f t="shared" si="212"/>
        <v>2.52</v>
      </c>
      <c r="BC271" s="250">
        <f t="shared" si="213"/>
        <v>4.68</v>
      </c>
      <c r="BD271" s="246">
        <f t="shared" si="214"/>
        <v>37.159999999999997</v>
      </c>
      <c r="BE271" s="56">
        <v>4</v>
      </c>
      <c r="BF271" s="246">
        <f t="shared" si="215"/>
        <v>2.52</v>
      </c>
      <c r="BG271" s="250">
        <f t="shared" si="216"/>
        <v>4.68</v>
      </c>
      <c r="BH271" s="246">
        <f>INDEX('Mar - Aug'!AG:AG,MATCH(C271,'Mar - Aug'!C:C,0))</f>
        <v>35.54</v>
      </c>
      <c r="BI271" s="56">
        <v>4</v>
      </c>
      <c r="BJ271" s="246">
        <f>INDEX('Mar - Aug'!AK:AK,MATCH($C271,'Mar - Aug'!$C:$C,0))</f>
        <v>2.41</v>
      </c>
      <c r="BK271" s="246">
        <f>INDEX('Mar - Aug'!AL:AL,MATCH($C271,'Mar - Aug'!$C:$C,0))</f>
        <v>4.4800000000000004</v>
      </c>
      <c r="BL271" s="246">
        <f>INDEX('Mar - Aug'!$AG:$AG,MATCH($C271,'Mar - Aug'!$C:$C,0))</f>
        <v>35.54</v>
      </c>
      <c r="BM271" s="56">
        <v>4</v>
      </c>
      <c r="BN271" s="246">
        <f>INDEX('Mar - Aug'!$AK:$AK,MATCH($C271,'Mar - Aug'!$C:$C,0))</f>
        <v>2.41</v>
      </c>
      <c r="BO271" s="246">
        <f>INDEX('Mar - Aug'!$AL:$AL,MATCH($C271,'Mar - Aug'!$C:$C,0))</f>
        <v>4.4800000000000004</v>
      </c>
      <c r="BP271" s="60">
        <f>INDEX(FY2019_ALL_Targets!EB:EB,MATCH('Final Comp Values'!B271,FY2019_ALL_Targets!A:A,0))</f>
        <v>0</v>
      </c>
      <c r="BQ271" s="60">
        <f>+INDEX(FY2019_ALL_Targets!DY:DY,MATCH(B271,FY2019_ALL_Targets!A:A,0))</f>
        <v>0</v>
      </c>
      <c r="BR271" s="60">
        <f>+INDEX(FY2019_ALL_Targets!DZ:DZ,MATCH(B271,FY2019_ALL_Targets!A:A,0))</f>
        <v>0</v>
      </c>
      <c r="BS271" s="283">
        <f>+INDEX(FY2019_ALL_Targets!EA:EA,MATCH(B271,FY2019_ALL_Targets!A:A,0))</f>
        <v>0</v>
      </c>
      <c r="BT271" s="245">
        <f t="shared" si="231"/>
        <v>0</v>
      </c>
      <c r="BU271" s="245">
        <f t="shared" si="232"/>
        <v>0</v>
      </c>
      <c r="BV271" s="246">
        <f t="shared" si="233"/>
        <v>0</v>
      </c>
      <c r="BW271" s="284">
        <f t="shared" si="217"/>
        <v>0</v>
      </c>
      <c r="BX271" s="245">
        <f t="shared" si="218"/>
        <v>65.98</v>
      </c>
      <c r="BY271" s="246">
        <f t="shared" si="219"/>
        <v>1697655.7149127016</v>
      </c>
      <c r="BZ271" s="285">
        <f t="shared" si="220"/>
        <v>4.8407917089476043E-3</v>
      </c>
      <c r="CA271" s="245">
        <f t="shared" si="221"/>
        <v>197004.88</v>
      </c>
      <c r="CB271" s="286">
        <f t="shared" si="222"/>
        <v>7.66</v>
      </c>
      <c r="CC271" s="268">
        <f t="shared" si="193"/>
        <v>2.0000000000010232E-2</v>
      </c>
      <c r="CD271" s="267">
        <f t="shared" si="223"/>
        <v>1697511.4927672404</v>
      </c>
      <c r="CE271" s="268">
        <f t="shared" si="224"/>
        <v>1894660.5949127018</v>
      </c>
      <c r="CF271" s="268">
        <f t="shared" si="225"/>
        <v>7.6599999999999966</v>
      </c>
      <c r="CG271" s="270">
        <f t="shared" si="226"/>
        <v>197073.93201874895</v>
      </c>
      <c r="CH271" s="270">
        <f t="shared" si="227"/>
        <v>197149.10214546137</v>
      </c>
      <c r="CI271" s="269">
        <f t="shared" si="228"/>
        <v>-75.170126712415367</v>
      </c>
    </row>
    <row r="272" spans="1:87" s="57" customFormat="1" ht="15.75" customHeight="1" x14ac:dyDescent="0.25">
      <c r="A272" s="297">
        <v>1016199</v>
      </c>
      <c r="B272" s="297">
        <v>4977</v>
      </c>
      <c r="C272" s="347">
        <v>675251</v>
      </c>
      <c r="D272" s="219" t="s">
        <v>941</v>
      </c>
      <c r="E272" s="299" t="s">
        <v>630</v>
      </c>
      <c r="F272" s="299" t="s">
        <v>1023</v>
      </c>
      <c r="G272" s="301" t="s">
        <v>1021</v>
      </c>
      <c r="H272" s="302" t="s">
        <v>917</v>
      </c>
      <c r="I272" s="56" t="s">
        <v>35</v>
      </c>
      <c r="J272" s="229" t="s">
        <v>36</v>
      </c>
      <c r="K272" s="229" t="s">
        <v>35</v>
      </c>
      <c r="L272" s="56"/>
      <c r="M272" s="56"/>
      <c r="N272" s="58"/>
      <c r="O272" s="297">
        <v>1016199</v>
      </c>
      <c r="P272" s="303">
        <v>18200</v>
      </c>
      <c r="Q272" s="304">
        <v>42005</v>
      </c>
      <c r="R272" s="304">
        <v>42369</v>
      </c>
      <c r="S272" s="303">
        <f t="shared" si="194"/>
        <v>18200</v>
      </c>
      <c r="T272" s="59"/>
      <c r="U272" s="346" t="str">
        <f t="shared" si="229"/>
        <v/>
      </c>
      <c r="V272" s="345">
        <f t="shared" si="230"/>
        <v>1.7136229161474404E-3</v>
      </c>
      <c r="W272" s="27">
        <v>0</v>
      </c>
      <c r="X272" s="27">
        <v>0</v>
      </c>
      <c r="Y272" s="305">
        <f t="shared" si="195"/>
        <v>0</v>
      </c>
      <c r="Z272" s="53">
        <f t="shared" si="234"/>
        <v>29588.28</v>
      </c>
      <c r="AA272" s="54">
        <f t="shared" si="234"/>
        <v>29588.28</v>
      </c>
      <c r="AB272" s="54">
        <f t="shared" si="234"/>
        <v>29588.28</v>
      </c>
      <c r="AC272" s="54">
        <f t="shared" si="234"/>
        <v>29588.28</v>
      </c>
      <c r="AD272" s="52">
        <f t="shared" si="196"/>
        <v>118353.1</v>
      </c>
      <c r="AE272" s="53">
        <f t="shared" si="235"/>
        <v>54949.65</v>
      </c>
      <c r="AF272" s="53">
        <f t="shared" si="235"/>
        <v>54949.65</v>
      </c>
      <c r="AG272" s="53">
        <f t="shared" si="235"/>
        <v>54949.65</v>
      </c>
      <c r="AH272" s="53">
        <f t="shared" si="235"/>
        <v>54949.65</v>
      </c>
      <c r="AI272" s="52">
        <f t="shared" si="197"/>
        <v>219798.61961083245</v>
      </c>
      <c r="AJ272" s="55">
        <f t="shared" si="198"/>
        <v>338151.71961083246</v>
      </c>
      <c r="AK272" s="219" t="s">
        <v>941</v>
      </c>
      <c r="AL272" s="220">
        <v>76951.060656708069</v>
      </c>
      <c r="AM272" s="242"/>
      <c r="AN272" s="242"/>
      <c r="AO272" s="242">
        <f t="shared" si="199"/>
        <v>0</v>
      </c>
      <c r="AP272" s="243">
        <f t="shared" si="200"/>
        <v>127261.39784946237</v>
      </c>
      <c r="AQ272" s="244">
        <f t="shared" si="201"/>
        <v>236342.60173207792</v>
      </c>
      <c r="AR272" s="245">
        <f t="shared" si="202"/>
        <v>0</v>
      </c>
      <c r="AS272" s="246">
        <f t="shared" si="203"/>
        <v>1.65</v>
      </c>
      <c r="AT272" s="246">
        <f t="shared" si="204"/>
        <v>3.07</v>
      </c>
      <c r="AU272" s="251">
        <f t="shared" si="205"/>
        <v>4.72</v>
      </c>
      <c r="AV272" s="245">
        <f t="shared" si="206"/>
        <v>0</v>
      </c>
      <c r="AW272" s="246">
        <f t="shared" si="207"/>
        <v>1.54</v>
      </c>
      <c r="AX272" s="246">
        <f t="shared" si="208"/>
        <v>2.86</v>
      </c>
      <c r="AY272" s="252">
        <f t="shared" si="209"/>
        <v>4.4000000000000004</v>
      </c>
      <c r="AZ272" s="249">
        <f t="shared" si="210"/>
        <v>0</v>
      </c>
      <c r="BA272" s="56">
        <f t="shared" si="211"/>
        <v>4</v>
      </c>
      <c r="BB272" s="246">
        <f t="shared" si="212"/>
        <v>0.39</v>
      </c>
      <c r="BC272" s="250">
        <f t="shared" si="213"/>
        <v>0.72</v>
      </c>
      <c r="BD272" s="246">
        <f t="shared" si="214"/>
        <v>0</v>
      </c>
      <c r="BE272" s="56">
        <v>4</v>
      </c>
      <c r="BF272" s="246">
        <f t="shared" si="215"/>
        <v>0.39</v>
      </c>
      <c r="BG272" s="250">
        <f t="shared" si="216"/>
        <v>0.72</v>
      </c>
      <c r="BH272" s="246">
        <f>INDEX('Mar - Aug'!AG:AG,MATCH(C272,'Mar - Aug'!C:C,0))</f>
        <v>0</v>
      </c>
      <c r="BI272" s="56">
        <v>4</v>
      </c>
      <c r="BJ272" s="246">
        <f>INDEX('Mar - Aug'!AK:AK,MATCH($C272,'Mar - Aug'!$C:$C,0))</f>
        <v>0.37</v>
      </c>
      <c r="BK272" s="246">
        <f>INDEX('Mar - Aug'!AL:AL,MATCH($C272,'Mar - Aug'!$C:$C,0))</f>
        <v>0.69</v>
      </c>
      <c r="BL272" s="246">
        <f>INDEX('Mar - Aug'!$AG:$AG,MATCH($C272,'Mar - Aug'!$C:$C,0))</f>
        <v>0</v>
      </c>
      <c r="BM272" s="56">
        <v>4</v>
      </c>
      <c r="BN272" s="246">
        <f>INDEX('Mar - Aug'!$AK:$AK,MATCH($C272,'Mar - Aug'!$C:$C,0))</f>
        <v>0.37</v>
      </c>
      <c r="BO272" s="246">
        <f>INDEX('Mar - Aug'!$AL:$AL,MATCH($C272,'Mar - Aug'!$C:$C,0))</f>
        <v>0.69</v>
      </c>
      <c r="BP272" s="60">
        <f>INDEX(FY2019_ALL_Targets!EB:EB,MATCH('Final Comp Values'!B272,FY2019_ALL_Targets!A:A,0))</f>
        <v>3</v>
      </c>
      <c r="BQ272" s="60">
        <f>+INDEX(FY2019_ALL_Targets!DY:DY,MATCH(B272,FY2019_ALL_Targets!A:A,0))</f>
        <v>0</v>
      </c>
      <c r="BR272" s="60">
        <f>+INDEX(FY2019_ALL_Targets!DZ:DZ,MATCH(B272,FY2019_ALL_Targets!A:A,0))</f>
        <v>0</v>
      </c>
      <c r="BS272" s="283">
        <f>+INDEX(FY2019_ALL_Targets!EA:EA,MATCH(B272,FY2019_ALL_Targets!A:A,0))</f>
        <v>0</v>
      </c>
      <c r="BT272" s="245">
        <f t="shared" si="231"/>
        <v>0</v>
      </c>
      <c r="BU272" s="245">
        <f t="shared" si="232"/>
        <v>0</v>
      </c>
      <c r="BV272" s="246">
        <f t="shared" si="233"/>
        <v>0</v>
      </c>
      <c r="BW272" s="284">
        <f t="shared" si="217"/>
        <v>0</v>
      </c>
      <c r="BX272" s="245">
        <f t="shared" si="218"/>
        <v>4.4000000000000004</v>
      </c>
      <c r="BY272" s="246">
        <f t="shared" si="219"/>
        <v>338584.66688951553</v>
      </c>
      <c r="BZ272" s="285">
        <f t="shared" si="220"/>
        <v>9.654595062225772E-4</v>
      </c>
      <c r="CA272" s="245">
        <f t="shared" si="221"/>
        <v>39291.14</v>
      </c>
      <c r="CB272" s="286">
        <f t="shared" si="222"/>
        <v>0.51</v>
      </c>
      <c r="CC272" s="268">
        <f t="shared" si="193"/>
        <v>-3.999999999999948E-2</v>
      </c>
      <c r="CD272" s="267">
        <f t="shared" si="223"/>
        <v>338151.71961083246</v>
      </c>
      <c r="CE272" s="268">
        <f t="shared" si="224"/>
        <v>377875.80688951554</v>
      </c>
      <c r="CF272" s="268">
        <f t="shared" si="225"/>
        <v>0.50999999999999979</v>
      </c>
      <c r="CG272" s="270">
        <f t="shared" si="226"/>
        <v>39194.85840943738</v>
      </c>
      <c r="CH272" s="270">
        <f t="shared" si="227"/>
        <v>39724.087278683088</v>
      </c>
      <c r="CI272" s="269">
        <f t="shared" si="228"/>
        <v>-529.22886924570776</v>
      </c>
    </row>
    <row r="273" spans="1:87" s="57" customFormat="1" ht="15.75" customHeight="1" x14ac:dyDescent="0.25">
      <c r="A273" s="297">
        <v>1013536</v>
      </c>
      <c r="B273" s="297">
        <v>4979</v>
      </c>
      <c r="C273" s="347">
        <v>675018</v>
      </c>
      <c r="D273" s="219" t="s">
        <v>937</v>
      </c>
      <c r="E273" s="299" t="s">
        <v>631</v>
      </c>
      <c r="F273" s="299" t="s">
        <v>1037</v>
      </c>
      <c r="G273" s="301" t="s">
        <v>1021</v>
      </c>
      <c r="H273" s="302" t="s">
        <v>917</v>
      </c>
      <c r="I273" s="56" t="s">
        <v>35</v>
      </c>
      <c r="J273" s="229" t="s">
        <v>36</v>
      </c>
      <c r="K273" s="229" t="s">
        <v>35</v>
      </c>
      <c r="L273" s="56"/>
      <c r="M273" s="56"/>
      <c r="N273" s="58"/>
      <c r="O273" s="297">
        <v>1013536</v>
      </c>
      <c r="P273" s="303">
        <v>29032</v>
      </c>
      <c r="Q273" s="304">
        <v>41883</v>
      </c>
      <c r="R273" s="304">
        <v>42247</v>
      </c>
      <c r="S273" s="303">
        <f t="shared" si="194"/>
        <v>29032</v>
      </c>
      <c r="T273" s="59"/>
      <c r="U273" s="346" t="str">
        <f t="shared" si="229"/>
        <v/>
      </c>
      <c r="V273" s="345">
        <f t="shared" si="230"/>
        <v>2.7335110165710159E-3</v>
      </c>
      <c r="W273" s="27">
        <v>0</v>
      </c>
      <c r="X273" s="27">
        <v>0</v>
      </c>
      <c r="Y273" s="305">
        <f t="shared" si="195"/>
        <v>0</v>
      </c>
      <c r="Z273" s="53">
        <f t="shared" si="234"/>
        <v>47198.18</v>
      </c>
      <c r="AA273" s="54">
        <f t="shared" si="234"/>
        <v>47198.18</v>
      </c>
      <c r="AB273" s="54">
        <f t="shared" si="234"/>
        <v>47198.18</v>
      </c>
      <c r="AC273" s="54">
        <f t="shared" si="234"/>
        <v>47198.18</v>
      </c>
      <c r="AD273" s="52">
        <f t="shared" si="196"/>
        <v>188792.71</v>
      </c>
      <c r="AE273" s="53">
        <f t="shared" si="235"/>
        <v>87653.759999999995</v>
      </c>
      <c r="AF273" s="53">
        <f t="shared" si="235"/>
        <v>87653.759999999995</v>
      </c>
      <c r="AG273" s="53">
        <f t="shared" si="235"/>
        <v>87653.759999999995</v>
      </c>
      <c r="AH273" s="53">
        <f t="shared" si="235"/>
        <v>87653.759999999995</v>
      </c>
      <c r="AI273" s="52">
        <f t="shared" si="197"/>
        <v>350615.02882097184</v>
      </c>
      <c r="AJ273" s="55">
        <f t="shared" si="198"/>
        <v>539407.7388209718</v>
      </c>
      <c r="AK273" s="219" t="s">
        <v>937</v>
      </c>
      <c r="AL273" s="220">
        <v>69918.451574351406</v>
      </c>
      <c r="AM273" s="242"/>
      <c r="AN273" s="242"/>
      <c r="AO273" s="242">
        <f t="shared" si="199"/>
        <v>0</v>
      </c>
      <c r="AP273" s="243">
        <f t="shared" si="200"/>
        <v>203002.91397849462</v>
      </c>
      <c r="AQ273" s="244">
        <f t="shared" si="201"/>
        <v>377005.40733437834</v>
      </c>
      <c r="AR273" s="245">
        <f t="shared" si="202"/>
        <v>0</v>
      </c>
      <c r="AS273" s="246">
        <f t="shared" si="203"/>
        <v>2.9</v>
      </c>
      <c r="AT273" s="246">
        <f t="shared" si="204"/>
        <v>5.39</v>
      </c>
      <c r="AU273" s="251">
        <f t="shared" si="205"/>
        <v>8.2899999999999991</v>
      </c>
      <c r="AV273" s="245">
        <f t="shared" si="206"/>
        <v>0</v>
      </c>
      <c r="AW273" s="246">
        <f t="shared" si="207"/>
        <v>2.7</v>
      </c>
      <c r="AX273" s="246">
        <f t="shared" si="208"/>
        <v>5.01</v>
      </c>
      <c r="AY273" s="252">
        <f t="shared" si="209"/>
        <v>7.71</v>
      </c>
      <c r="AZ273" s="249">
        <f t="shared" si="210"/>
        <v>0</v>
      </c>
      <c r="BA273" s="56">
        <f t="shared" si="211"/>
        <v>4</v>
      </c>
      <c r="BB273" s="246">
        <f t="shared" si="212"/>
        <v>0.68</v>
      </c>
      <c r="BC273" s="250">
        <f t="shared" si="213"/>
        <v>1.25</v>
      </c>
      <c r="BD273" s="246">
        <f t="shared" si="214"/>
        <v>0</v>
      </c>
      <c r="BE273" s="56">
        <v>4</v>
      </c>
      <c r="BF273" s="246">
        <f t="shared" si="215"/>
        <v>0.68</v>
      </c>
      <c r="BG273" s="250">
        <f t="shared" si="216"/>
        <v>1.25</v>
      </c>
      <c r="BH273" s="246">
        <f>INDEX('Mar - Aug'!AG:AG,MATCH(C273,'Mar - Aug'!C:C,0))</f>
        <v>0</v>
      </c>
      <c r="BI273" s="56">
        <v>4</v>
      </c>
      <c r="BJ273" s="246">
        <f>INDEX('Mar - Aug'!AK:AK,MATCH($C273,'Mar - Aug'!$C:$C,0))</f>
        <v>0.66</v>
      </c>
      <c r="BK273" s="246">
        <f>INDEX('Mar - Aug'!AL:AL,MATCH($C273,'Mar - Aug'!$C:$C,0))</f>
        <v>1.22</v>
      </c>
      <c r="BL273" s="246">
        <f>INDEX('Mar - Aug'!$AG:$AG,MATCH($C273,'Mar - Aug'!$C:$C,0))</f>
        <v>0</v>
      </c>
      <c r="BM273" s="56">
        <v>4</v>
      </c>
      <c r="BN273" s="246">
        <f>INDEX('Mar - Aug'!$AK:$AK,MATCH($C273,'Mar - Aug'!$C:$C,0))</f>
        <v>0.66</v>
      </c>
      <c r="BO273" s="246">
        <f>INDEX('Mar - Aug'!$AL:$AL,MATCH($C273,'Mar - Aug'!$C:$C,0))</f>
        <v>1.22</v>
      </c>
      <c r="BP273" s="60">
        <f>INDEX(FY2019_ALL_Targets!EB:EB,MATCH('Final Comp Values'!B273,FY2019_ALL_Targets!A:A,0))</f>
        <v>3</v>
      </c>
      <c r="BQ273" s="60">
        <f>+INDEX(FY2019_ALL_Targets!DY:DY,MATCH(B273,FY2019_ALL_Targets!A:A,0))</f>
        <v>0</v>
      </c>
      <c r="BR273" s="60">
        <f>+INDEX(FY2019_ALL_Targets!DZ:DZ,MATCH(B273,FY2019_ALL_Targets!A:A,0))</f>
        <v>0</v>
      </c>
      <c r="BS273" s="283">
        <f>+INDEX(FY2019_ALL_Targets!EA:EA,MATCH(B273,FY2019_ALL_Targets!A:A,0))</f>
        <v>0</v>
      </c>
      <c r="BT273" s="245">
        <f t="shared" si="231"/>
        <v>0</v>
      </c>
      <c r="BU273" s="245">
        <f t="shared" si="232"/>
        <v>0</v>
      </c>
      <c r="BV273" s="246">
        <f t="shared" si="233"/>
        <v>0</v>
      </c>
      <c r="BW273" s="284">
        <f t="shared" si="217"/>
        <v>0</v>
      </c>
      <c r="BX273" s="245">
        <f t="shared" si="218"/>
        <v>7.71</v>
      </c>
      <c r="BY273" s="246">
        <f t="shared" si="219"/>
        <v>539071.26163824939</v>
      </c>
      <c r="BZ273" s="285">
        <f t="shared" si="220"/>
        <v>1.5371383437451287E-3</v>
      </c>
      <c r="CA273" s="245">
        <f t="shared" si="221"/>
        <v>62556.66</v>
      </c>
      <c r="CB273" s="286">
        <f t="shared" si="222"/>
        <v>0.89</v>
      </c>
      <c r="CC273" s="268">
        <f t="shared" si="193"/>
        <v>-9.9999999999997868E-3</v>
      </c>
      <c r="CD273" s="267">
        <f t="shared" si="223"/>
        <v>539407.7388209718</v>
      </c>
      <c r="CE273" s="268">
        <f t="shared" si="224"/>
        <v>601627.92163824942</v>
      </c>
      <c r="CF273" s="268">
        <f t="shared" si="225"/>
        <v>0.88999999999999968</v>
      </c>
      <c r="CG273" s="270">
        <f t="shared" si="226"/>
        <v>62266.262976739919</v>
      </c>
      <c r="CH273" s="270">
        <f t="shared" si="227"/>
        <v>62220.182817277615</v>
      </c>
      <c r="CI273" s="269">
        <f t="shared" si="228"/>
        <v>46.080159462304437</v>
      </c>
    </row>
    <row r="274" spans="1:87" s="57" customFormat="1" ht="15.75" customHeight="1" x14ac:dyDescent="0.25">
      <c r="A274" s="297">
        <v>1027393</v>
      </c>
      <c r="B274" s="297">
        <v>4980</v>
      </c>
      <c r="C274" s="347">
        <v>455416</v>
      </c>
      <c r="D274" s="219" t="s">
        <v>937</v>
      </c>
      <c r="E274" s="299" t="s">
        <v>2429</v>
      </c>
      <c r="F274" s="299" t="s">
        <v>996</v>
      </c>
      <c r="G274" s="301" t="s">
        <v>915</v>
      </c>
      <c r="H274" s="302" t="s">
        <v>996</v>
      </c>
      <c r="I274" s="56" t="s">
        <v>35</v>
      </c>
      <c r="J274" s="229" t="s">
        <v>36</v>
      </c>
      <c r="K274" s="229" t="s">
        <v>35</v>
      </c>
      <c r="L274" s="56"/>
      <c r="M274" s="56"/>
      <c r="N274" s="58"/>
      <c r="O274" s="297">
        <v>1026787</v>
      </c>
      <c r="P274" s="303">
        <v>11037</v>
      </c>
      <c r="Q274" s="304">
        <v>42248</v>
      </c>
      <c r="R274" s="304">
        <v>42369</v>
      </c>
      <c r="S274" s="303">
        <f t="shared" si="194"/>
        <v>33021</v>
      </c>
      <c r="T274" s="59"/>
      <c r="U274" s="346">
        <f t="shared" si="229"/>
        <v>4.0767235394765381E-3</v>
      </c>
      <c r="V274" s="345">
        <f t="shared" si="230"/>
        <v>3.1090957315442107E-3</v>
      </c>
      <c r="W274" s="27">
        <v>401533.49564883584</v>
      </c>
      <c r="X274" s="27">
        <v>401533.5</v>
      </c>
      <c r="Y274" s="305">
        <f t="shared" si="195"/>
        <v>791151.85935201636</v>
      </c>
      <c r="Z274" s="53">
        <f t="shared" si="234"/>
        <v>53683.21</v>
      </c>
      <c r="AA274" s="54">
        <f t="shared" si="234"/>
        <v>53683.21</v>
      </c>
      <c r="AB274" s="54">
        <f t="shared" si="234"/>
        <v>53683.21</v>
      </c>
      <c r="AC274" s="54">
        <f t="shared" si="234"/>
        <v>53683.21</v>
      </c>
      <c r="AD274" s="52">
        <f t="shared" si="196"/>
        <v>214732.85</v>
      </c>
      <c r="AE274" s="53">
        <f t="shared" si="235"/>
        <v>99697.39</v>
      </c>
      <c r="AF274" s="53">
        <f t="shared" si="235"/>
        <v>99697.39</v>
      </c>
      <c r="AG274" s="53">
        <f t="shared" si="235"/>
        <v>99697.39</v>
      </c>
      <c r="AH274" s="53">
        <f t="shared" si="235"/>
        <v>99697.39</v>
      </c>
      <c r="AI274" s="52">
        <f t="shared" si="197"/>
        <v>398789.57242688455</v>
      </c>
      <c r="AJ274" s="55">
        <f t="shared" si="198"/>
        <v>1404674.2817789009</v>
      </c>
      <c r="AK274" s="219" t="s">
        <v>937</v>
      </c>
      <c r="AL274" s="220">
        <v>69918.451574351406</v>
      </c>
      <c r="AM274" s="242"/>
      <c r="AN274" s="242"/>
      <c r="AO274" s="242">
        <f t="shared" si="199"/>
        <v>850700.92403442622</v>
      </c>
      <c r="AP274" s="243">
        <f t="shared" si="200"/>
        <v>230895.53763440863</v>
      </c>
      <c r="AQ274" s="244">
        <f t="shared" si="201"/>
        <v>428805.99185686512</v>
      </c>
      <c r="AR274" s="245">
        <f t="shared" si="202"/>
        <v>12.17</v>
      </c>
      <c r="AS274" s="246">
        <f t="shared" si="203"/>
        <v>3.3</v>
      </c>
      <c r="AT274" s="246">
        <f t="shared" si="204"/>
        <v>6.13</v>
      </c>
      <c r="AU274" s="251">
        <f t="shared" si="205"/>
        <v>21.599999999999998</v>
      </c>
      <c r="AV274" s="245">
        <f t="shared" si="206"/>
        <v>11.32</v>
      </c>
      <c r="AW274" s="246">
        <f t="shared" si="207"/>
        <v>3.07</v>
      </c>
      <c r="AX274" s="246">
        <f t="shared" si="208"/>
        <v>5.7</v>
      </c>
      <c r="AY274" s="252">
        <f t="shared" si="209"/>
        <v>20.09</v>
      </c>
      <c r="AZ274" s="249">
        <f t="shared" si="210"/>
        <v>11.32</v>
      </c>
      <c r="BA274" s="56">
        <f t="shared" si="211"/>
        <v>4</v>
      </c>
      <c r="BB274" s="246">
        <f t="shared" si="212"/>
        <v>0.77</v>
      </c>
      <c r="BC274" s="250">
        <f t="shared" si="213"/>
        <v>1.43</v>
      </c>
      <c r="BD274" s="246">
        <f t="shared" si="214"/>
        <v>11.32</v>
      </c>
      <c r="BE274" s="56">
        <v>4</v>
      </c>
      <c r="BF274" s="246">
        <f t="shared" si="215"/>
        <v>0.77</v>
      </c>
      <c r="BG274" s="250">
        <f t="shared" si="216"/>
        <v>1.43</v>
      </c>
      <c r="BH274" s="246">
        <f>INDEX('Mar - Aug'!AG:AG,MATCH(C274,'Mar - Aug'!C:C,0))</f>
        <v>10.98</v>
      </c>
      <c r="BI274" s="56">
        <v>4</v>
      </c>
      <c r="BJ274" s="246">
        <f>INDEX('Mar - Aug'!AK:AK,MATCH($C274,'Mar - Aug'!$C:$C,0))</f>
        <v>0.75</v>
      </c>
      <c r="BK274" s="246">
        <f>INDEX('Mar - Aug'!AL:AL,MATCH($C274,'Mar - Aug'!$C:$C,0))</f>
        <v>1.39</v>
      </c>
      <c r="BL274" s="246">
        <f>INDEX('Mar - Aug'!$AG:$AG,MATCH($C274,'Mar - Aug'!$C:$C,0))</f>
        <v>10.98</v>
      </c>
      <c r="BM274" s="56">
        <v>4</v>
      </c>
      <c r="BN274" s="246">
        <f>INDEX('Mar - Aug'!$AK:$AK,MATCH($C274,'Mar - Aug'!$C:$C,0))</f>
        <v>0.75</v>
      </c>
      <c r="BO274" s="246">
        <f>INDEX('Mar - Aug'!$AL:$AL,MATCH($C274,'Mar - Aug'!$C:$C,0))</f>
        <v>1.39</v>
      </c>
      <c r="BP274" s="60">
        <f>INDEX(FY2019_ALL_Targets!EB:EB,MATCH('Final Comp Values'!B274,FY2019_ALL_Targets!A:A,0))</f>
        <v>2</v>
      </c>
      <c r="BQ274" s="60">
        <f>+INDEX(FY2019_ALL_Targets!DY:DY,MATCH(B274,FY2019_ALL_Targets!A:A,0))</f>
        <v>1</v>
      </c>
      <c r="BR274" s="60">
        <f>+INDEX(FY2019_ALL_Targets!DZ:DZ,MATCH(B274,FY2019_ALL_Targets!A:A,0))</f>
        <v>1</v>
      </c>
      <c r="BS274" s="283">
        <f>+INDEX(FY2019_ALL_Targets!EA:EA,MATCH(B274,FY2019_ALL_Targets!A:A,0))</f>
        <v>0</v>
      </c>
      <c r="BT274" s="245">
        <f t="shared" si="231"/>
        <v>7.32</v>
      </c>
      <c r="BU274" s="245">
        <f t="shared" si="232"/>
        <v>0.75</v>
      </c>
      <c r="BV274" s="246">
        <f t="shared" si="233"/>
        <v>1.39</v>
      </c>
      <c r="BW274" s="284">
        <f t="shared" si="217"/>
        <v>661428.55189336441</v>
      </c>
      <c r="BX274" s="245">
        <f t="shared" si="218"/>
        <v>10.629999999999999</v>
      </c>
      <c r="BY274" s="246">
        <f t="shared" si="219"/>
        <v>743233.14023535536</v>
      </c>
      <c r="BZ274" s="285">
        <f t="shared" si="220"/>
        <v>2.1192970939054104E-3</v>
      </c>
      <c r="CA274" s="245">
        <f t="shared" si="221"/>
        <v>86248.68</v>
      </c>
      <c r="CB274" s="286">
        <f t="shared" si="222"/>
        <v>1.23</v>
      </c>
      <c r="CC274" s="268">
        <f t="shared" si="193"/>
        <v>-7.35</v>
      </c>
      <c r="CD274" s="267">
        <f t="shared" si="223"/>
        <v>1404674.2817789009</v>
      </c>
      <c r="CE274" s="268">
        <f t="shared" si="224"/>
        <v>829481.82023535529</v>
      </c>
      <c r="CF274" s="268">
        <f t="shared" si="225"/>
        <v>-8.23</v>
      </c>
      <c r="CG274" s="270">
        <f t="shared" si="226"/>
        <v>-575434.01388951496</v>
      </c>
      <c r="CH274" s="270">
        <f t="shared" si="227"/>
        <v>-575192.46154354559</v>
      </c>
      <c r="CI274" s="269">
        <f t="shared" si="228"/>
        <v>-241.55234596936498</v>
      </c>
    </row>
    <row r="275" spans="1:87" s="57" customFormat="1" ht="15.75" customHeight="1" x14ac:dyDescent="0.25">
      <c r="A275" s="297">
        <v>1028622</v>
      </c>
      <c r="B275" s="297">
        <v>4982</v>
      </c>
      <c r="C275" s="347">
        <v>675985</v>
      </c>
      <c r="D275" s="219" t="s">
        <v>913</v>
      </c>
      <c r="E275" s="299" t="s">
        <v>633</v>
      </c>
      <c r="F275" s="299" t="s">
        <v>986</v>
      </c>
      <c r="G275" s="301" t="s">
        <v>915</v>
      </c>
      <c r="H275" s="302" t="s">
        <v>633</v>
      </c>
      <c r="I275" s="56" t="s">
        <v>35</v>
      </c>
      <c r="J275" s="229" t="s">
        <v>36</v>
      </c>
      <c r="K275" s="229" t="s">
        <v>35</v>
      </c>
      <c r="L275" s="56"/>
      <c r="M275" s="56"/>
      <c r="N275" s="58"/>
      <c r="O275" s="297">
        <v>498208</v>
      </c>
      <c r="P275" s="303">
        <v>30284</v>
      </c>
      <c r="Q275" s="304">
        <v>42005</v>
      </c>
      <c r="R275" s="304">
        <v>42369</v>
      </c>
      <c r="S275" s="303">
        <f t="shared" si="194"/>
        <v>30284</v>
      </c>
      <c r="T275" s="59"/>
      <c r="U275" s="346">
        <f t="shared" si="229"/>
        <v>3.7388175909120708E-3</v>
      </c>
      <c r="V275" s="345">
        <f t="shared" si="230"/>
        <v>2.8513932083851145E-3</v>
      </c>
      <c r="W275" s="27">
        <v>368251.73020423204</v>
      </c>
      <c r="X275" s="27">
        <v>368251.73</v>
      </c>
      <c r="Y275" s="305">
        <f t="shared" si="195"/>
        <v>725575.93375780457</v>
      </c>
      <c r="Z275" s="53">
        <f t="shared" si="234"/>
        <v>49233.59</v>
      </c>
      <c r="AA275" s="54">
        <f t="shared" si="234"/>
        <v>49233.59</v>
      </c>
      <c r="AB275" s="54">
        <f t="shared" si="234"/>
        <v>49233.59</v>
      </c>
      <c r="AC275" s="54">
        <f t="shared" si="234"/>
        <v>49233.59</v>
      </c>
      <c r="AD275" s="52">
        <f t="shared" si="196"/>
        <v>196934.36</v>
      </c>
      <c r="AE275" s="53">
        <f t="shared" si="235"/>
        <v>91433.81</v>
      </c>
      <c r="AF275" s="53">
        <f t="shared" si="235"/>
        <v>91433.81</v>
      </c>
      <c r="AG275" s="53">
        <f t="shared" si="235"/>
        <v>91433.81</v>
      </c>
      <c r="AH275" s="53">
        <f t="shared" si="235"/>
        <v>91433.81</v>
      </c>
      <c r="AI275" s="52">
        <f t="shared" si="197"/>
        <v>365735.24155464012</v>
      </c>
      <c r="AJ275" s="55">
        <f t="shared" si="198"/>
        <v>1288245.5353124447</v>
      </c>
      <c r="AK275" s="219" t="s">
        <v>913</v>
      </c>
      <c r="AL275" s="220">
        <v>61485.26180987338</v>
      </c>
      <c r="AM275" s="242"/>
      <c r="AN275" s="242"/>
      <c r="AO275" s="242">
        <f t="shared" si="199"/>
        <v>780189.17608366092</v>
      </c>
      <c r="AP275" s="243">
        <f t="shared" si="200"/>
        <v>211757.37634408602</v>
      </c>
      <c r="AQ275" s="244">
        <f t="shared" si="201"/>
        <v>393263.70059638727</v>
      </c>
      <c r="AR275" s="245">
        <f t="shared" si="202"/>
        <v>12.69</v>
      </c>
      <c r="AS275" s="246">
        <f t="shared" si="203"/>
        <v>3.44</v>
      </c>
      <c r="AT275" s="246">
        <f t="shared" si="204"/>
        <v>6.4</v>
      </c>
      <c r="AU275" s="251">
        <f t="shared" si="205"/>
        <v>22.53</v>
      </c>
      <c r="AV275" s="245">
        <f t="shared" si="206"/>
        <v>11.8</v>
      </c>
      <c r="AW275" s="246">
        <f t="shared" si="207"/>
        <v>3.2</v>
      </c>
      <c r="AX275" s="246">
        <f t="shared" si="208"/>
        <v>5.95</v>
      </c>
      <c r="AY275" s="252">
        <f t="shared" si="209"/>
        <v>20.95</v>
      </c>
      <c r="AZ275" s="249">
        <f t="shared" si="210"/>
        <v>11.8</v>
      </c>
      <c r="BA275" s="56">
        <f t="shared" si="211"/>
        <v>4</v>
      </c>
      <c r="BB275" s="246">
        <f t="shared" si="212"/>
        <v>0.8</v>
      </c>
      <c r="BC275" s="250">
        <f t="shared" si="213"/>
        <v>1.49</v>
      </c>
      <c r="BD275" s="246">
        <f t="shared" si="214"/>
        <v>11.8</v>
      </c>
      <c r="BE275" s="56">
        <v>4</v>
      </c>
      <c r="BF275" s="246">
        <f t="shared" si="215"/>
        <v>0.8</v>
      </c>
      <c r="BG275" s="250">
        <f t="shared" si="216"/>
        <v>1.49</v>
      </c>
      <c r="BH275" s="246">
        <f>INDEX('Mar - Aug'!AG:AG,MATCH(C275,'Mar - Aug'!C:C,0))</f>
        <v>11.55</v>
      </c>
      <c r="BI275" s="56">
        <v>4</v>
      </c>
      <c r="BJ275" s="246">
        <f>INDEX('Mar - Aug'!AK:AK,MATCH($C275,'Mar - Aug'!$C:$C,0))</f>
        <v>0.78</v>
      </c>
      <c r="BK275" s="246">
        <f>INDEX('Mar - Aug'!AL:AL,MATCH($C275,'Mar - Aug'!$C:$C,0))</f>
        <v>1.46</v>
      </c>
      <c r="BL275" s="246">
        <f>INDEX('Mar - Aug'!$AG:$AG,MATCH($C275,'Mar - Aug'!$C:$C,0))</f>
        <v>11.55</v>
      </c>
      <c r="BM275" s="56">
        <v>4</v>
      </c>
      <c r="BN275" s="246">
        <f>INDEX('Mar - Aug'!$AK:$AK,MATCH($C275,'Mar - Aug'!$C:$C,0))</f>
        <v>0.78</v>
      </c>
      <c r="BO275" s="246">
        <f>INDEX('Mar - Aug'!$AL:$AL,MATCH($C275,'Mar - Aug'!$C:$C,0))</f>
        <v>1.46</v>
      </c>
      <c r="BP275" s="60">
        <f>INDEX(FY2019_ALL_Targets!EB:EB,MATCH('Final Comp Values'!B275,FY2019_ALL_Targets!A:A,0))</f>
        <v>0</v>
      </c>
      <c r="BQ275" s="60">
        <f>+INDEX(FY2019_ALL_Targets!DY:DY,MATCH(B275,FY2019_ALL_Targets!A:A,0))</f>
        <v>1</v>
      </c>
      <c r="BR275" s="60">
        <f>+INDEX(FY2019_ALL_Targets!DZ:DZ,MATCH(B275,FY2019_ALL_Targets!A:A,0))</f>
        <v>1</v>
      </c>
      <c r="BS275" s="283">
        <f>+INDEX(FY2019_ALL_Targets!EA:EA,MATCH(B275,FY2019_ALL_Targets!A:A,0))</f>
        <v>0</v>
      </c>
      <c r="BT275" s="245">
        <f t="shared" si="231"/>
        <v>0</v>
      </c>
      <c r="BU275" s="245">
        <f t="shared" si="232"/>
        <v>0.78</v>
      </c>
      <c r="BV275" s="246">
        <f t="shared" si="233"/>
        <v>1.46</v>
      </c>
      <c r="BW275" s="284">
        <f t="shared" si="217"/>
        <v>137726.98645411638</v>
      </c>
      <c r="BX275" s="245">
        <f t="shared" si="218"/>
        <v>18.71</v>
      </c>
      <c r="BY275" s="246">
        <f t="shared" si="219"/>
        <v>1150389.248462731</v>
      </c>
      <c r="BZ275" s="285">
        <f t="shared" si="220"/>
        <v>3.2802850937931295E-3</v>
      </c>
      <c r="CA275" s="245">
        <f t="shared" si="221"/>
        <v>133497.21</v>
      </c>
      <c r="CB275" s="286">
        <f t="shared" si="222"/>
        <v>2.17</v>
      </c>
      <c r="CC275" s="268">
        <f t="shared" si="193"/>
        <v>-9.9999999999988987E-3</v>
      </c>
      <c r="CD275" s="267">
        <f t="shared" si="223"/>
        <v>1288245.5353124447</v>
      </c>
      <c r="CE275" s="268">
        <f t="shared" si="224"/>
        <v>1283886.458462731</v>
      </c>
      <c r="CF275" s="268">
        <f t="shared" si="225"/>
        <v>-6.9999999999996732E-2</v>
      </c>
      <c r="CG275" s="270">
        <f t="shared" si="226"/>
        <v>-4304.4003566523588</v>
      </c>
      <c r="CH275" s="270">
        <f t="shared" si="227"/>
        <v>-4359.0768497136887</v>
      </c>
      <c r="CI275" s="269">
        <f t="shared" si="228"/>
        <v>54.676493061329893</v>
      </c>
    </row>
    <row r="276" spans="1:87" s="57" customFormat="1" ht="15.75" customHeight="1" x14ac:dyDescent="0.25">
      <c r="A276" s="297">
        <v>1026214</v>
      </c>
      <c r="B276" s="297">
        <v>4986</v>
      </c>
      <c r="C276" s="347">
        <v>455517</v>
      </c>
      <c r="D276" s="219" t="s">
        <v>939</v>
      </c>
      <c r="E276" s="299" t="s">
        <v>634</v>
      </c>
      <c r="F276" s="299" t="s">
        <v>938</v>
      </c>
      <c r="G276" s="301" t="s">
        <v>915</v>
      </c>
      <c r="H276" s="302" t="s">
        <v>938</v>
      </c>
      <c r="I276" s="56" t="s">
        <v>35</v>
      </c>
      <c r="J276" s="229" t="s">
        <v>35</v>
      </c>
      <c r="K276" s="229" t="s">
        <v>36</v>
      </c>
      <c r="L276" s="56"/>
      <c r="M276" s="56"/>
      <c r="N276" s="58"/>
      <c r="O276" s="297">
        <v>1026214</v>
      </c>
      <c r="P276" s="303">
        <v>16627</v>
      </c>
      <c r="Q276" s="304">
        <v>41883</v>
      </c>
      <c r="R276" s="304">
        <v>42247</v>
      </c>
      <c r="S276" s="303">
        <f t="shared" si="194"/>
        <v>16627</v>
      </c>
      <c r="T276" s="59"/>
      <c r="U276" s="346">
        <f t="shared" si="229"/>
        <v>2.0527446864382183E-3</v>
      </c>
      <c r="V276" s="345">
        <f t="shared" si="230"/>
        <v>1.5655169355375546E-3</v>
      </c>
      <c r="W276" s="27">
        <v>202183.3812195207</v>
      </c>
      <c r="X276" s="27">
        <v>202183.38</v>
      </c>
      <c r="Y276" s="305">
        <f t="shared" si="195"/>
        <v>398367.15924550977</v>
      </c>
      <c r="Z276" s="53">
        <f t="shared" si="234"/>
        <v>27031</v>
      </c>
      <c r="AA276" s="54">
        <f t="shared" si="234"/>
        <v>27031</v>
      </c>
      <c r="AB276" s="54">
        <f t="shared" si="234"/>
        <v>27031</v>
      </c>
      <c r="AC276" s="54">
        <f t="shared" si="234"/>
        <v>27031</v>
      </c>
      <c r="AD276" s="52">
        <f t="shared" si="196"/>
        <v>108124.01</v>
      </c>
      <c r="AE276" s="53">
        <f t="shared" si="235"/>
        <v>50200.43</v>
      </c>
      <c r="AF276" s="53">
        <f t="shared" si="235"/>
        <v>50200.43</v>
      </c>
      <c r="AG276" s="53">
        <f t="shared" si="235"/>
        <v>50200.43</v>
      </c>
      <c r="AH276" s="53">
        <f t="shared" si="235"/>
        <v>50200.43</v>
      </c>
      <c r="AI276" s="52">
        <f t="shared" si="197"/>
        <v>200801.73891589625</v>
      </c>
      <c r="AJ276" s="55">
        <f t="shared" si="198"/>
        <v>707292.90816140606</v>
      </c>
      <c r="AK276" s="219" t="s">
        <v>939</v>
      </c>
      <c r="AL276" s="220">
        <v>78822.574549228506</v>
      </c>
      <c r="AM276" s="242"/>
      <c r="AN276" s="242"/>
      <c r="AO276" s="242">
        <f t="shared" si="199"/>
        <v>428351.78413495678</v>
      </c>
      <c r="AP276" s="243">
        <f t="shared" si="200"/>
        <v>116262.37634408602</v>
      </c>
      <c r="AQ276" s="244">
        <f t="shared" si="201"/>
        <v>215915.84829666265</v>
      </c>
      <c r="AR276" s="245">
        <f t="shared" si="202"/>
        <v>5.43</v>
      </c>
      <c r="AS276" s="246">
        <f t="shared" si="203"/>
        <v>1.47</v>
      </c>
      <c r="AT276" s="246">
        <f t="shared" si="204"/>
        <v>2.74</v>
      </c>
      <c r="AU276" s="251">
        <f t="shared" si="205"/>
        <v>9.64</v>
      </c>
      <c r="AV276" s="245">
        <f t="shared" si="206"/>
        <v>5.05</v>
      </c>
      <c r="AW276" s="246">
        <f t="shared" si="207"/>
        <v>1.37</v>
      </c>
      <c r="AX276" s="246">
        <f t="shared" si="208"/>
        <v>2.5499999999999998</v>
      </c>
      <c r="AY276" s="252">
        <f t="shared" si="209"/>
        <v>8.9699999999999989</v>
      </c>
      <c r="AZ276" s="249">
        <f t="shared" si="210"/>
        <v>5.05</v>
      </c>
      <c r="BA276" s="56">
        <f t="shared" si="211"/>
        <v>4</v>
      </c>
      <c r="BB276" s="246">
        <f t="shared" si="212"/>
        <v>0.34</v>
      </c>
      <c r="BC276" s="250">
        <f t="shared" si="213"/>
        <v>0.64</v>
      </c>
      <c r="BD276" s="246">
        <f t="shared" si="214"/>
        <v>5.05</v>
      </c>
      <c r="BE276" s="56">
        <v>4</v>
      </c>
      <c r="BF276" s="246">
        <f t="shared" si="215"/>
        <v>0.34</v>
      </c>
      <c r="BG276" s="250">
        <f t="shared" si="216"/>
        <v>0.64</v>
      </c>
      <c r="BH276" s="246">
        <f>INDEX('Mar - Aug'!AG:AG,MATCH(C276,'Mar - Aug'!C:C,0))</f>
        <v>5.23</v>
      </c>
      <c r="BI276" s="56">
        <v>4</v>
      </c>
      <c r="BJ276" s="246">
        <f>INDEX('Mar - Aug'!AK:AK,MATCH($C276,'Mar - Aug'!$C:$C,0))</f>
        <v>0.36</v>
      </c>
      <c r="BK276" s="246">
        <f>INDEX('Mar - Aug'!AL:AL,MATCH($C276,'Mar - Aug'!$C:$C,0))</f>
        <v>0.66</v>
      </c>
      <c r="BL276" s="246">
        <f>INDEX('Mar - Aug'!$AG:$AG,MATCH($C276,'Mar - Aug'!$C:$C,0))</f>
        <v>5.23</v>
      </c>
      <c r="BM276" s="56">
        <v>4</v>
      </c>
      <c r="BN276" s="246">
        <f>INDEX('Mar - Aug'!$AK:$AK,MATCH($C276,'Mar - Aug'!$C:$C,0))</f>
        <v>0.36</v>
      </c>
      <c r="BO276" s="246">
        <f>INDEX('Mar - Aug'!$AL:$AL,MATCH($C276,'Mar - Aug'!$C:$C,0))</f>
        <v>0.66</v>
      </c>
      <c r="BP276" s="60">
        <f>INDEX(FY2019_ALL_Targets!EB:EB,MATCH('Final Comp Values'!B276,FY2019_ALL_Targets!A:A,0))</f>
        <v>2</v>
      </c>
      <c r="BQ276" s="60">
        <f>+INDEX(FY2019_ALL_Targets!DY:DY,MATCH(B276,FY2019_ALL_Targets!A:A,0))</f>
        <v>2</v>
      </c>
      <c r="BR276" s="60">
        <f>+INDEX(FY2019_ALL_Targets!DZ:DZ,MATCH(B276,FY2019_ALL_Targets!A:A,0))</f>
        <v>2</v>
      </c>
      <c r="BS276" s="283">
        <f>+INDEX(FY2019_ALL_Targets!EA:EA,MATCH(B276,FY2019_ALL_Targets!A:A,0))</f>
        <v>0</v>
      </c>
      <c r="BT276" s="245">
        <f t="shared" si="231"/>
        <v>3.4866666666666668</v>
      </c>
      <c r="BU276" s="245">
        <f t="shared" si="232"/>
        <v>0.72</v>
      </c>
      <c r="BV276" s="246">
        <f t="shared" si="233"/>
        <v>1.32</v>
      </c>
      <c r="BW276" s="284">
        <f t="shared" si="217"/>
        <v>435626.09534206957</v>
      </c>
      <c r="BX276" s="245">
        <f t="shared" si="218"/>
        <v>3.4433333333333316</v>
      </c>
      <c r="BY276" s="246">
        <f t="shared" si="219"/>
        <v>271412.39836451004</v>
      </c>
      <c r="BZ276" s="285">
        <f t="shared" si="220"/>
        <v>7.7392069320490373E-4</v>
      </c>
      <c r="CA276" s="245">
        <f t="shared" si="221"/>
        <v>31496.12</v>
      </c>
      <c r="CB276" s="286">
        <f t="shared" si="222"/>
        <v>0.4</v>
      </c>
      <c r="CC276" s="268">
        <f t="shared" si="193"/>
        <v>-3.4866666666666681</v>
      </c>
      <c r="CD276" s="267">
        <f t="shared" si="223"/>
        <v>707292.90816140606</v>
      </c>
      <c r="CE276" s="268">
        <f t="shared" si="224"/>
        <v>302908.51836451003</v>
      </c>
      <c r="CF276" s="268">
        <f t="shared" si="225"/>
        <v>-5.1266666666666669</v>
      </c>
      <c r="CG276" s="270">
        <f t="shared" si="226"/>
        <v>-404242.47222305567</v>
      </c>
      <c r="CH276" s="270">
        <f t="shared" si="227"/>
        <v>-404384.38979689602</v>
      </c>
      <c r="CI276" s="269">
        <f t="shared" si="228"/>
        <v>141.91757384035736</v>
      </c>
    </row>
    <row r="277" spans="1:87" s="57" customFormat="1" ht="15.75" customHeight="1" x14ac:dyDescent="0.25">
      <c r="A277" s="297">
        <v>1026648</v>
      </c>
      <c r="B277" s="297">
        <v>4988</v>
      </c>
      <c r="C277" s="347">
        <v>675352</v>
      </c>
      <c r="D277" s="219" t="s">
        <v>941</v>
      </c>
      <c r="E277" s="299" t="s">
        <v>635</v>
      </c>
      <c r="F277" s="299" t="s">
        <v>938</v>
      </c>
      <c r="G277" s="301" t="s">
        <v>915</v>
      </c>
      <c r="H277" s="302" t="s">
        <v>938</v>
      </c>
      <c r="I277" s="56" t="s">
        <v>35</v>
      </c>
      <c r="J277" s="229" t="s">
        <v>35</v>
      </c>
      <c r="K277" s="229" t="s">
        <v>35</v>
      </c>
      <c r="L277" s="56"/>
      <c r="M277" s="56"/>
      <c r="N277" s="58"/>
      <c r="O277" s="297">
        <v>1026648</v>
      </c>
      <c r="P277" s="303">
        <v>15247</v>
      </c>
      <c r="Q277" s="304">
        <v>42064</v>
      </c>
      <c r="R277" s="304">
        <v>42247</v>
      </c>
      <c r="S277" s="303">
        <f t="shared" si="194"/>
        <v>30245</v>
      </c>
      <c r="T277" s="59"/>
      <c r="U277" s="346">
        <f t="shared" si="229"/>
        <v>3.7340027089266801E-3</v>
      </c>
      <c r="V277" s="345">
        <f t="shared" si="230"/>
        <v>2.8477211592790844E-3</v>
      </c>
      <c r="W277" s="27">
        <v>367777.49240801728</v>
      </c>
      <c r="X277" s="27">
        <v>367777.49</v>
      </c>
      <c r="Y277" s="305">
        <f t="shared" si="195"/>
        <v>724641.53072595433</v>
      </c>
      <c r="Z277" s="53">
        <f t="shared" si="234"/>
        <v>49170.19</v>
      </c>
      <c r="AA277" s="54">
        <f t="shared" si="234"/>
        <v>49170.19</v>
      </c>
      <c r="AB277" s="54">
        <f t="shared" si="234"/>
        <v>49170.19</v>
      </c>
      <c r="AC277" s="54">
        <f t="shared" si="234"/>
        <v>49170.19</v>
      </c>
      <c r="AD277" s="52">
        <f t="shared" si="196"/>
        <v>196680.75</v>
      </c>
      <c r="AE277" s="53">
        <f t="shared" si="235"/>
        <v>91316.06</v>
      </c>
      <c r="AF277" s="53">
        <f t="shared" si="235"/>
        <v>91316.06</v>
      </c>
      <c r="AG277" s="53">
        <f t="shared" si="235"/>
        <v>91316.06</v>
      </c>
      <c r="AH277" s="53">
        <f t="shared" si="235"/>
        <v>91316.06</v>
      </c>
      <c r="AI277" s="52">
        <f t="shared" si="197"/>
        <v>365264.24451261689</v>
      </c>
      <c r="AJ277" s="55">
        <f t="shared" si="198"/>
        <v>1286586.5252385712</v>
      </c>
      <c r="AK277" s="219" t="s">
        <v>941</v>
      </c>
      <c r="AL277" s="220">
        <v>76951.060656708069</v>
      </c>
      <c r="AM277" s="242"/>
      <c r="AN277" s="242"/>
      <c r="AO277" s="242">
        <f t="shared" si="199"/>
        <v>779184.44164081116</v>
      </c>
      <c r="AP277" s="243">
        <f t="shared" si="200"/>
        <v>211484.67741935485</v>
      </c>
      <c r="AQ277" s="244">
        <f t="shared" si="201"/>
        <v>392757.2521641042</v>
      </c>
      <c r="AR277" s="245">
        <f t="shared" si="202"/>
        <v>10.130000000000001</v>
      </c>
      <c r="AS277" s="246">
        <f t="shared" si="203"/>
        <v>2.75</v>
      </c>
      <c r="AT277" s="246">
        <f t="shared" si="204"/>
        <v>5.0999999999999996</v>
      </c>
      <c r="AU277" s="251">
        <f t="shared" si="205"/>
        <v>17.98</v>
      </c>
      <c r="AV277" s="245">
        <f t="shared" si="206"/>
        <v>9.42</v>
      </c>
      <c r="AW277" s="246">
        <f t="shared" si="207"/>
        <v>2.56</v>
      </c>
      <c r="AX277" s="246">
        <f t="shared" si="208"/>
        <v>4.75</v>
      </c>
      <c r="AY277" s="252">
        <f t="shared" si="209"/>
        <v>16.73</v>
      </c>
      <c r="AZ277" s="249">
        <f t="shared" si="210"/>
        <v>9.42</v>
      </c>
      <c r="BA277" s="56">
        <f t="shared" si="211"/>
        <v>4</v>
      </c>
      <c r="BB277" s="246">
        <f t="shared" si="212"/>
        <v>0.64</v>
      </c>
      <c r="BC277" s="250">
        <f t="shared" si="213"/>
        <v>1.19</v>
      </c>
      <c r="BD277" s="246">
        <f t="shared" si="214"/>
        <v>9.42</v>
      </c>
      <c r="BE277" s="56">
        <v>4</v>
      </c>
      <c r="BF277" s="246">
        <f t="shared" si="215"/>
        <v>0.64</v>
      </c>
      <c r="BG277" s="250">
        <f t="shared" si="216"/>
        <v>1.19</v>
      </c>
      <c r="BH277" s="246">
        <f>INDEX('Mar - Aug'!AG:AG,MATCH(C277,'Mar - Aug'!C:C,0))</f>
        <v>9.1300000000000008</v>
      </c>
      <c r="BI277" s="56">
        <v>4</v>
      </c>
      <c r="BJ277" s="246">
        <f>INDEX('Mar - Aug'!AK:AK,MATCH($C277,'Mar - Aug'!$C:$C,0))</f>
        <v>0.62</v>
      </c>
      <c r="BK277" s="246">
        <f>INDEX('Mar - Aug'!AL:AL,MATCH($C277,'Mar - Aug'!$C:$C,0))</f>
        <v>1.1499999999999999</v>
      </c>
      <c r="BL277" s="246">
        <f>INDEX('Mar - Aug'!$AG:$AG,MATCH($C277,'Mar - Aug'!$C:$C,0))</f>
        <v>9.1300000000000008</v>
      </c>
      <c r="BM277" s="56">
        <v>4</v>
      </c>
      <c r="BN277" s="246">
        <f>INDEX('Mar - Aug'!$AK:$AK,MATCH($C277,'Mar - Aug'!$C:$C,0))</f>
        <v>0.62</v>
      </c>
      <c r="BO277" s="246">
        <f>INDEX('Mar - Aug'!$AL:$AL,MATCH($C277,'Mar - Aug'!$C:$C,0))</f>
        <v>1.1499999999999999</v>
      </c>
      <c r="BP277" s="60">
        <f>INDEX(FY2019_ALL_Targets!EB:EB,MATCH('Final Comp Values'!B277,FY2019_ALL_Targets!A:A,0))</f>
        <v>0</v>
      </c>
      <c r="BQ277" s="60">
        <f>+INDEX(FY2019_ALL_Targets!DY:DY,MATCH(B277,FY2019_ALL_Targets!A:A,0))</f>
        <v>2</v>
      </c>
      <c r="BR277" s="60">
        <f>+INDEX(FY2019_ALL_Targets!DZ:DZ,MATCH(B277,FY2019_ALL_Targets!A:A,0))</f>
        <v>2</v>
      </c>
      <c r="BS277" s="283">
        <f>+INDEX(FY2019_ALL_Targets!EA:EA,MATCH(B277,FY2019_ALL_Targets!A:A,0))</f>
        <v>0</v>
      </c>
      <c r="BT277" s="245">
        <f t="shared" si="231"/>
        <v>0</v>
      </c>
      <c r="BU277" s="245">
        <f t="shared" si="232"/>
        <v>1.24</v>
      </c>
      <c r="BV277" s="246">
        <f t="shared" si="233"/>
        <v>2.2999999999999998</v>
      </c>
      <c r="BW277" s="284">
        <f t="shared" si="217"/>
        <v>272406.75472474657</v>
      </c>
      <c r="BX277" s="245">
        <f t="shared" si="218"/>
        <v>13.190000000000001</v>
      </c>
      <c r="BY277" s="246">
        <f t="shared" si="219"/>
        <v>1014984.4900619795</v>
      </c>
      <c r="BZ277" s="285">
        <f t="shared" si="220"/>
        <v>2.8941842925172259E-3</v>
      </c>
      <c r="CA277" s="245">
        <f t="shared" si="221"/>
        <v>117784.13</v>
      </c>
      <c r="CB277" s="286">
        <f t="shared" si="222"/>
        <v>1.53</v>
      </c>
      <c r="CC277" s="268">
        <f t="shared" si="193"/>
        <v>-9.9999999999993427E-3</v>
      </c>
      <c r="CD277" s="267">
        <f t="shared" si="223"/>
        <v>1286586.5252385712</v>
      </c>
      <c r="CE277" s="268">
        <f t="shared" si="224"/>
        <v>1132768.6200619796</v>
      </c>
      <c r="CF277" s="268">
        <f t="shared" si="225"/>
        <v>-2.0099999999999998</v>
      </c>
      <c r="CG277" s="270">
        <f t="shared" si="226"/>
        <v>-154574.95013326526</v>
      </c>
      <c r="CH277" s="270">
        <f t="shared" si="227"/>
        <v>-153817.90517659159</v>
      </c>
      <c r="CI277" s="269">
        <f t="shared" si="228"/>
        <v>-757.04495667366427</v>
      </c>
    </row>
    <row r="278" spans="1:87" s="57" customFormat="1" ht="15.75" customHeight="1" x14ac:dyDescent="0.25">
      <c r="A278" s="297">
        <v>1013355</v>
      </c>
      <c r="B278" s="297">
        <v>4995</v>
      </c>
      <c r="C278" s="347">
        <v>675421</v>
      </c>
      <c r="D278" s="219" t="s">
        <v>1003</v>
      </c>
      <c r="E278" s="299" t="s">
        <v>636</v>
      </c>
      <c r="F278" s="299" t="s">
        <v>1052</v>
      </c>
      <c r="G278" s="301" t="s">
        <v>1021</v>
      </c>
      <c r="H278" s="302"/>
      <c r="I278" s="56" t="s">
        <v>35</v>
      </c>
      <c r="J278" s="229" t="s">
        <v>36</v>
      </c>
      <c r="K278" s="229" t="s">
        <v>35</v>
      </c>
      <c r="L278" s="56"/>
      <c r="M278" s="56"/>
      <c r="N278" s="58"/>
      <c r="O278" s="297">
        <v>1013355</v>
      </c>
      <c r="P278" s="303">
        <v>19077</v>
      </c>
      <c r="Q278" s="304">
        <v>41883</v>
      </c>
      <c r="R278" s="304">
        <v>42247</v>
      </c>
      <c r="S278" s="303">
        <f t="shared" si="194"/>
        <v>19077</v>
      </c>
      <c r="T278" s="59"/>
      <c r="U278" s="346" t="str">
        <f t="shared" si="229"/>
        <v/>
      </c>
      <c r="V278" s="345">
        <f t="shared" si="230"/>
        <v>1.7961969434804792E-3</v>
      </c>
      <c r="W278" s="27">
        <v>0</v>
      </c>
      <c r="X278" s="27">
        <v>0</v>
      </c>
      <c r="Y278" s="305">
        <f t="shared" si="195"/>
        <v>0</v>
      </c>
      <c r="Z278" s="53">
        <f t="shared" si="234"/>
        <v>31014.04</v>
      </c>
      <c r="AA278" s="54">
        <f t="shared" si="234"/>
        <v>31014.04</v>
      </c>
      <c r="AB278" s="54">
        <f t="shared" si="234"/>
        <v>31014.04</v>
      </c>
      <c r="AC278" s="54">
        <f t="shared" si="234"/>
        <v>31014.04</v>
      </c>
      <c r="AD278" s="52">
        <f t="shared" si="196"/>
        <v>124056.16</v>
      </c>
      <c r="AE278" s="53">
        <f t="shared" si="235"/>
        <v>57597.5</v>
      </c>
      <c r="AF278" s="53">
        <f t="shared" si="235"/>
        <v>57597.5</v>
      </c>
      <c r="AG278" s="53">
        <f t="shared" si="235"/>
        <v>57597.5</v>
      </c>
      <c r="AH278" s="53">
        <f t="shared" si="235"/>
        <v>57597.5</v>
      </c>
      <c r="AI278" s="52">
        <f t="shared" si="197"/>
        <v>230390.01463273907</v>
      </c>
      <c r="AJ278" s="55">
        <f t="shared" si="198"/>
        <v>354446.17463273904</v>
      </c>
      <c r="AK278" s="219" t="s">
        <v>1003</v>
      </c>
      <c r="AL278" s="220">
        <v>35521.831322741207</v>
      </c>
      <c r="AM278" s="242"/>
      <c r="AN278" s="242"/>
      <c r="AO278" s="242">
        <f t="shared" si="199"/>
        <v>0</v>
      </c>
      <c r="AP278" s="243">
        <f t="shared" si="200"/>
        <v>133393.72043010753</v>
      </c>
      <c r="AQ278" s="244">
        <f t="shared" si="201"/>
        <v>247731.19852982697</v>
      </c>
      <c r="AR278" s="245">
        <f t="shared" si="202"/>
        <v>0</v>
      </c>
      <c r="AS278" s="246">
        <f t="shared" si="203"/>
        <v>3.76</v>
      </c>
      <c r="AT278" s="246">
        <f t="shared" si="204"/>
        <v>6.97</v>
      </c>
      <c r="AU278" s="251">
        <f t="shared" si="205"/>
        <v>10.73</v>
      </c>
      <c r="AV278" s="245">
        <f t="shared" si="206"/>
        <v>0</v>
      </c>
      <c r="AW278" s="246">
        <f t="shared" si="207"/>
        <v>3.49</v>
      </c>
      <c r="AX278" s="246">
        <f t="shared" si="208"/>
        <v>6.49</v>
      </c>
      <c r="AY278" s="252">
        <f t="shared" si="209"/>
        <v>9.98</v>
      </c>
      <c r="AZ278" s="249">
        <f t="shared" si="210"/>
        <v>0</v>
      </c>
      <c r="BA278" s="56">
        <f t="shared" si="211"/>
        <v>4</v>
      </c>
      <c r="BB278" s="246">
        <f t="shared" si="212"/>
        <v>0.87</v>
      </c>
      <c r="BC278" s="250">
        <f t="shared" si="213"/>
        <v>1.62</v>
      </c>
      <c r="BD278" s="246">
        <f t="shared" si="214"/>
        <v>0</v>
      </c>
      <c r="BE278" s="56">
        <v>4</v>
      </c>
      <c r="BF278" s="246">
        <f t="shared" si="215"/>
        <v>0.87</v>
      </c>
      <c r="BG278" s="250">
        <f t="shared" si="216"/>
        <v>1.62</v>
      </c>
      <c r="BH278" s="246">
        <f>INDEX('Mar - Aug'!AG:AG,MATCH(C278,'Mar - Aug'!C:C,0))</f>
        <v>0</v>
      </c>
      <c r="BI278" s="56">
        <v>4</v>
      </c>
      <c r="BJ278" s="246">
        <f>INDEX('Mar - Aug'!AK:AK,MATCH($C278,'Mar - Aug'!$C:$C,0))</f>
        <v>0.85</v>
      </c>
      <c r="BK278" s="246">
        <f>INDEX('Mar - Aug'!AL:AL,MATCH($C278,'Mar - Aug'!$C:$C,0))</f>
        <v>1.58</v>
      </c>
      <c r="BL278" s="246">
        <f>INDEX('Mar - Aug'!$AG:$AG,MATCH($C278,'Mar - Aug'!$C:$C,0))</f>
        <v>0</v>
      </c>
      <c r="BM278" s="56">
        <v>4</v>
      </c>
      <c r="BN278" s="246">
        <f>INDEX('Mar - Aug'!$AK:$AK,MATCH($C278,'Mar - Aug'!$C:$C,0))</f>
        <v>0.85</v>
      </c>
      <c r="BO278" s="246">
        <f>INDEX('Mar - Aug'!$AL:$AL,MATCH($C278,'Mar - Aug'!$C:$C,0))</f>
        <v>1.58</v>
      </c>
      <c r="BP278" s="60">
        <f>INDEX(FY2019_ALL_Targets!EB:EB,MATCH('Final Comp Values'!B278,FY2019_ALL_Targets!A:A,0))</f>
        <v>3</v>
      </c>
      <c r="BQ278" s="60">
        <f>+INDEX(FY2019_ALL_Targets!DY:DY,MATCH(B278,FY2019_ALL_Targets!A:A,0))</f>
        <v>1</v>
      </c>
      <c r="BR278" s="60">
        <f>+INDEX(FY2019_ALL_Targets!DZ:DZ,MATCH(B278,FY2019_ALL_Targets!A:A,0))</f>
        <v>1</v>
      </c>
      <c r="BS278" s="283">
        <f>+INDEX(FY2019_ALL_Targets!EA:EA,MATCH(B278,FY2019_ALL_Targets!A:A,0))</f>
        <v>0</v>
      </c>
      <c r="BT278" s="245">
        <f t="shared" si="231"/>
        <v>0</v>
      </c>
      <c r="BU278" s="245">
        <f t="shared" si="232"/>
        <v>0.85</v>
      </c>
      <c r="BV278" s="246">
        <f t="shared" si="233"/>
        <v>1.58</v>
      </c>
      <c r="BW278" s="284">
        <f t="shared" si="217"/>
        <v>86318.050114261147</v>
      </c>
      <c r="BX278" s="245">
        <f t="shared" si="218"/>
        <v>7.5500000000000007</v>
      </c>
      <c r="BY278" s="246">
        <f t="shared" si="219"/>
        <v>268189.82648669614</v>
      </c>
      <c r="BZ278" s="285">
        <f t="shared" si="220"/>
        <v>7.6473166913448951E-4</v>
      </c>
      <c r="CA278" s="245">
        <f t="shared" si="221"/>
        <v>31122.16</v>
      </c>
      <c r="CB278" s="286">
        <f t="shared" si="222"/>
        <v>0.88</v>
      </c>
      <c r="CC278" s="268">
        <f t="shared" si="193"/>
        <v>2.0000000000000462E-2</v>
      </c>
      <c r="CD278" s="267">
        <f t="shared" si="223"/>
        <v>354446.17463273904</v>
      </c>
      <c r="CE278" s="268">
        <f t="shared" si="224"/>
        <v>299311.98648669611</v>
      </c>
      <c r="CF278" s="268">
        <f t="shared" si="225"/>
        <v>-1.5499999999999989</v>
      </c>
      <c r="CG278" s="270">
        <f t="shared" si="226"/>
        <v>-55049.255579232973</v>
      </c>
      <c r="CH278" s="270">
        <f t="shared" si="227"/>
        <v>-55134.188146042929</v>
      </c>
      <c r="CI278" s="269">
        <f t="shared" si="228"/>
        <v>84.93256680995546</v>
      </c>
    </row>
    <row r="279" spans="1:87" s="57" customFormat="1" ht="15.75" customHeight="1" x14ac:dyDescent="0.25">
      <c r="A279" s="297">
        <v>1004865</v>
      </c>
      <c r="B279" s="297">
        <v>4998</v>
      </c>
      <c r="C279" s="347">
        <v>675809</v>
      </c>
      <c r="D279" s="219" t="s">
        <v>941</v>
      </c>
      <c r="E279" s="299" t="s">
        <v>637</v>
      </c>
      <c r="F279" s="299" t="s">
        <v>637</v>
      </c>
      <c r="G279" s="301" t="s">
        <v>1021</v>
      </c>
      <c r="H279" s="302" t="s">
        <v>917</v>
      </c>
      <c r="I279" s="56" t="s">
        <v>35</v>
      </c>
      <c r="J279" s="229" t="s">
        <v>36</v>
      </c>
      <c r="K279" s="229" t="s">
        <v>35</v>
      </c>
      <c r="L279" s="56"/>
      <c r="M279" s="56"/>
      <c r="N279" s="58"/>
      <c r="O279" s="297">
        <v>1004865</v>
      </c>
      <c r="P279" s="303">
        <v>23509</v>
      </c>
      <c r="Q279" s="304">
        <v>42005</v>
      </c>
      <c r="R279" s="304">
        <v>42369</v>
      </c>
      <c r="S279" s="303">
        <f t="shared" si="194"/>
        <v>23509</v>
      </c>
      <c r="T279" s="59"/>
      <c r="U279" s="346" t="str">
        <f t="shared" si="229"/>
        <v/>
      </c>
      <c r="V279" s="345">
        <f t="shared" si="230"/>
        <v>2.213492370093966E-3</v>
      </c>
      <c r="W279" s="27">
        <v>0</v>
      </c>
      <c r="X279" s="27">
        <v>0</v>
      </c>
      <c r="Y279" s="305">
        <f t="shared" si="195"/>
        <v>0</v>
      </c>
      <c r="Z279" s="53">
        <f t="shared" si="234"/>
        <v>38219.269999999997</v>
      </c>
      <c r="AA279" s="54">
        <f t="shared" si="234"/>
        <v>38219.269999999997</v>
      </c>
      <c r="AB279" s="54">
        <f t="shared" si="234"/>
        <v>38219.269999999997</v>
      </c>
      <c r="AC279" s="54">
        <f t="shared" si="234"/>
        <v>38219.269999999997</v>
      </c>
      <c r="AD279" s="52">
        <f t="shared" si="196"/>
        <v>152877.09</v>
      </c>
      <c r="AE279" s="53">
        <f t="shared" si="235"/>
        <v>70978.649999999994</v>
      </c>
      <c r="AF279" s="53">
        <f t="shared" si="235"/>
        <v>70978.649999999994</v>
      </c>
      <c r="AG279" s="53">
        <f t="shared" si="235"/>
        <v>70978.649999999994</v>
      </c>
      <c r="AH279" s="53">
        <f t="shared" si="235"/>
        <v>70978.649999999994</v>
      </c>
      <c r="AI279" s="52">
        <f t="shared" si="197"/>
        <v>283914.60156214621</v>
      </c>
      <c r="AJ279" s="55">
        <f t="shared" si="198"/>
        <v>436791.69156214618</v>
      </c>
      <c r="AK279" s="219" t="s">
        <v>941</v>
      </c>
      <c r="AL279" s="220">
        <v>76951.060656708069</v>
      </c>
      <c r="AM279" s="242"/>
      <c r="AN279" s="242"/>
      <c r="AO279" s="242">
        <f t="shared" si="199"/>
        <v>0</v>
      </c>
      <c r="AP279" s="243">
        <f t="shared" si="200"/>
        <v>164383.96774193548</v>
      </c>
      <c r="AQ279" s="244">
        <f t="shared" si="201"/>
        <v>305284.51780875941</v>
      </c>
      <c r="AR279" s="245">
        <f t="shared" si="202"/>
        <v>0</v>
      </c>
      <c r="AS279" s="246">
        <f t="shared" si="203"/>
        <v>2.14</v>
      </c>
      <c r="AT279" s="246">
        <f t="shared" si="204"/>
        <v>3.97</v>
      </c>
      <c r="AU279" s="251">
        <f t="shared" si="205"/>
        <v>6.11</v>
      </c>
      <c r="AV279" s="245">
        <f t="shared" si="206"/>
        <v>0</v>
      </c>
      <c r="AW279" s="246">
        <f t="shared" si="207"/>
        <v>1.99</v>
      </c>
      <c r="AX279" s="246">
        <f t="shared" si="208"/>
        <v>3.69</v>
      </c>
      <c r="AY279" s="252">
        <f t="shared" si="209"/>
        <v>5.68</v>
      </c>
      <c r="AZ279" s="249">
        <f t="shared" si="210"/>
        <v>0</v>
      </c>
      <c r="BA279" s="56">
        <f t="shared" si="211"/>
        <v>4</v>
      </c>
      <c r="BB279" s="246">
        <f t="shared" si="212"/>
        <v>0.5</v>
      </c>
      <c r="BC279" s="250">
        <f t="shared" si="213"/>
        <v>0.92</v>
      </c>
      <c r="BD279" s="246">
        <f t="shared" si="214"/>
        <v>0</v>
      </c>
      <c r="BE279" s="56">
        <v>4</v>
      </c>
      <c r="BF279" s="246">
        <f t="shared" si="215"/>
        <v>0.5</v>
      </c>
      <c r="BG279" s="250">
        <f t="shared" si="216"/>
        <v>0.92</v>
      </c>
      <c r="BH279" s="246">
        <f>INDEX('Mar - Aug'!AG:AG,MATCH(C279,'Mar - Aug'!C:C,0))</f>
        <v>0</v>
      </c>
      <c r="BI279" s="56">
        <v>4</v>
      </c>
      <c r="BJ279" s="246">
        <f>INDEX('Mar - Aug'!AK:AK,MATCH($C279,'Mar - Aug'!$C:$C,0))</f>
        <v>0.48</v>
      </c>
      <c r="BK279" s="246">
        <f>INDEX('Mar - Aug'!AL:AL,MATCH($C279,'Mar - Aug'!$C:$C,0))</f>
        <v>0.9</v>
      </c>
      <c r="BL279" s="246">
        <f>INDEX('Mar - Aug'!$AG:$AG,MATCH($C279,'Mar - Aug'!$C:$C,0))</f>
        <v>0</v>
      </c>
      <c r="BM279" s="56">
        <v>4</v>
      </c>
      <c r="BN279" s="246">
        <f>INDEX('Mar - Aug'!$AK:$AK,MATCH($C279,'Mar - Aug'!$C:$C,0))</f>
        <v>0.48</v>
      </c>
      <c r="BO279" s="246">
        <f>INDEX('Mar - Aug'!$AL:$AL,MATCH($C279,'Mar - Aug'!$C:$C,0))</f>
        <v>0.9</v>
      </c>
      <c r="BP279" s="60">
        <f>INDEX(FY2019_ALL_Targets!EB:EB,MATCH('Final Comp Values'!B279,FY2019_ALL_Targets!A:A,0))</f>
        <v>3</v>
      </c>
      <c r="BQ279" s="60">
        <f>+INDEX(FY2019_ALL_Targets!DY:DY,MATCH(B279,FY2019_ALL_Targets!A:A,0))</f>
        <v>2</v>
      </c>
      <c r="BR279" s="60">
        <f>+INDEX(FY2019_ALL_Targets!DZ:DZ,MATCH(B279,FY2019_ALL_Targets!A:A,0))</f>
        <v>2</v>
      </c>
      <c r="BS279" s="283">
        <f>+INDEX(FY2019_ALL_Targets!EA:EA,MATCH(B279,FY2019_ALL_Targets!A:A,0))</f>
        <v>0</v>
      </c>
      <c r="BT279" s="245">
        <f t="shared" si="231"/>
        <v>0</v>
      </c>
      <c r="BU279" s="245">
        <f t="shared" si="232"/>
        <v>0.96</v>
      </c>
      <c r="BV279" s="246">
        <f t="shared" si="233"/>
        <v>1.8</v>
      </c>
      <c r="BW279" s="284">
        <f t="shared" si="217"/>
        <v>212384.92741251425</v>
      </c>
      <c r="BX279" s="245">
        <f t="shared" si="218"/>
        <v>2.92</v>
      </c>
      <c r="BY279" s="246">
        <f t="shared" si="219"/>
        <v>224697.09711758755</v>
      </c>
      <c r="BZ279" s="285">
        <f t="shared" si="220"/>
        <v>6.4071403594771021E-4</v>
      </c>
      <c r="CA279" s="245">
        <f t="shared" si="221"/>
        <v>26075.03</v>
      </c>
      <c r="CB279" s="286">
        <f t="shared" si="222"/>
        <v>0.34</v>
      </c>
      <c r="CC279" s="268">
        <f t="shared" si="193"/>
        <v>0</v>
      </c>
      <c r="CD279" s="267">
        <f t="shared" si="223"/>
        <v>436791.69156214618</v>
      </c>
      <c r="CE279" s="268">
        <f t="shared" si="224"/>
        <v>250772.12711758754</v>
      </c>
      <c r="CF279" s="268">
        <f t="shared" si="225"/>
        <v>-2.42</v>
      </c>
      <c r="CG279" s="270">
        <f t="shared" si="226"/>
        <v>-186097.86858809748</v>
      </c>
      <c r="CH279" s="270">
        <f t="shared" si="227"/>
        <v>-186019.56444455864</v>
      </c>
      <c r="CI279" s="269">
        <f t="shared" si="228"/>
        <v>-78.304143538844073</v>
      </c>
    </row>
    <row r="280" spans="1:87" s="57" customFormat="1" ht="15.75" customHeight="1" x14ac:dyDescent="0.25">
      <c r="A280" s="297">
        <v>1028456</v>
      </c>
      <c r="B280" s="297">
        <v>5001</v>
      </c>
      <c r="C280" s="347">
        <v>675034</v>
      </c>
      <c r="D280" s="219" t="s">
        <v>937</v>
      </c>
      <c r="E280" s="299" t="s">
        <v>2859</v>
      </c>
      <c r="F280" s="299" t="s">
        <v>1035</v>
      </c>
      <c r="G280" s="301" t="s">
        <v>1021</v>
      </c>
      <c r="H280" s="302" t="s">
        <v>917</v>
      </c>
      <c r="I280" s="56" t="s">
        <v>35</v>
      </c>
      <c r="J280" s="229" t="s">
        <v>36</v>
      </c>
      <c r="K280" s="229" t="s">
        <v>35</v>
      </c>
      <c r="L280" s="56"/>
      <c r="M280" s="56"/>
      <c r="N280" s="58"/>
      <c r="O280" s="297">
        <v>1014300</v>
      </c>
      <c r="P280" s="303">
        <v>26548</v>
      </c>
      <c r="Q280" s="304">
        <v>42005</v>
      </c>
      <c r="R280" s="304">
        <v>42369</v>
      </c>
      <c r="S280" s="303">
        <f t="shared" si="194"/>
        <v>26548</v>
      </c>
      <c r="T280" s="59"/>
      <c r="U280" s="346" t="str">
        <f t="shared" si="229"/>
        <v/>
      </c>
      <c r="V280" s="345">
        <f t="shared" si="230"/>
        <v>2.4996297350484754E-3</v>
      </c>
      <c r="W280" s="27">
        <v>0</v>
      </c>
      <c r="X280" s="27">
        <v>0</v>
      </c>
      <c r="Y280" s="305">
        <f t="shared" si="195"/>
        <v>0</v>
      </c>
      <c r="Z280" s="53">
        <f t="shared" si="234"/>
        <v>43159.87</v>
      </c>
      <c r="AA280" s="54">
        <f t="shared" si="234"/>
        <v>43159.87</v>
      </c>
      <c r="AB280" s="54">
        <f t="shared" si="234"/>
        <v>43159.87</v>
      </c>
      <c r="AC280" s="54">
        <f t="shared" si="234"/>
        <v>43159.87</v>
      </c>
      <c r="AD280" s="52">
        <f t="shared" si="196"/>
        <v>172639.46</v>
      </c>
      <c r="AE280" s="53">
        <f t="shared" si="235"/>
        <v>80154.039999999994</v>
      </c>
      <c r="AF280" s="53">
        <f t="shared" si="235"/>
        <v>80154.039999999994</v>
      </c>
      <c r="AG280" s="53">
        <f t="shared" si="235"/>
        <v>80154.039999999994</v>
      </c>
      <c r="AH280" s="53">
        <f t="shared" si="235"/>
        <v>80154.039999999994</v>
      </c>
      <c r="AI280" s="52">
        <f t="shared" si="197"/>
        <v>320616.14029826265</v>
      </c>
      <c r="AJ280" s="55">
        <f t="shared" si="198"/>
        <v>493255.60029826267</v>
      </c>
      <c r="AK280" s="219" t="s">
        <v>937</v>
      </c>
      <c r="AL280" s="220">
        <v>69918.451574351406</v>
      </c>
      <c r="AM280" s="242"/>
      <c r="AN280" s="242"/>
      <c r="AO280" s="242">
        <f t="shared" si="199"/>
        <v>0</v>
      </c>
      <c r="AP280" s="243">
        <f t="shared" si="200"/>
        <v>185633.82795698926</v>
      </c>
      <c r="AQ280" s="244">
        <f t="shared" si="201"/>
        <v>344748.53795512114</v>
      </c>
      <c r="AR280" s="245">
        <f t="shared" si="202"/>
        <v>0</v>
      </c>
      <c r="AS280" s="246">
        <f t="shared" si="203"/>
        <v>2.66</v>
      </c>
      <c r="AT280" s="246">
        <f t="shared" si="204"/>
        <v>4.93</v>
      </c>
      <c r="AU280" s="251">
        <f t="shared" si="205"/>
        <v>7.59</v>
      </c>
      <c r="AV280" s="245">
        <f t="shared" si="206"/>
        <v>0</v>
      </c>
      <c r="AW280" s="246">
        <f t="shared" si="207"/>
        <v>2.4700000000000002</v>
      </c>
      <c r="AX280" s="246">
        <f t="shared" si="208"/>
        <v>4.59</v>
      </c>
      <c r="AY280" s="252">
        <f t="shared" si="209"/>
        <v>7.0600000000000005</v>
      </c>
      <c r="AZ280" s="249">
        <f t="shared" si="210"/>
        <v>0</v>
      </c>
      <c r="BA280" s="56">
        <f t="shared" si="211"/>
        <v>4</v>
      </c>
      <c r="BB280" s="246">
        <f t="shared" si="212"/>
        <v>0.62</v>
      </c>
      <c r="BC280" s="250">
        <f t="shared" si="213"/>
        <v>1.1499999999999999</v>
      </c>
      <c r="BD280" s="246">
        <f t="shared" si="214"/>
        <v>0</v>
      </c>
      <c r="BE280" s="56">
        <v>4</v>
      </c>
      <c r="BF280" s="246">
        <f t="shared" si="215"/>
        <v>0.62</v>
      </c>
      <c r="BG280" s="250">
        <f t="shared" si="216"/>
        <v>1.1499999999999999</v>
      </c>
      <c r="BH280" s="246">
        <f>INDEX('Mar - Aug'!AG:AG,MATCH(C280,'Mar - Aug'!C:C,0))</f>
        <v>0</v>
      </c>
      <c r="BI280" s="56">
        <v>4</v>
      </c>
      <c r="BJ280" s="246">
        <f>INDEX('Mar - Aug'!AK:AK,MATCH($C280,'Mar - Aug'!$C:$C,0))</f>
        <v>0.6</v>
      </c>
      <c r="BK280" s="246">
        <f>INDEX('Mar - Aug'!AL:AL,MATCH($C280,'Mar - Aug'!$C:$C,0))</f>
        <v>1.1100000000000001</v>
      </c>
      <c r="BL280" s="246">
        <f>INDEX('Mar - Aug'!$AG:$AG,MATCH($C280,'Mar - Aug'!$C:$C,0))</f>
        <v>0</v>
      </c>
      <c r="BM280" s="56">
        <v>4</v>
      </c>
      <c r="BN280" s="246">
        <f>INDEX('Mar - Aug'!$AK:$AK,MATCH($C280,'Mar - Aug'!$C:$C,0))</f>
        <v>0.6</v>
      </c>
      <c r="BO280" s="246">
        <f>INDEX('Mar - Aug'!$AL:$AL,MATCH($C280,'Mar - Aug'!$C:$C,0))</f>
        <v>1.1100000000000001</v>
      </c>
      <c r="BP280" s="60">
        <f>INDEX(FY2019_ALL_Targets!EB:EB,MATCH('Final Comp Values'!B280,FY2019_ALL_Targets!A:A,0))</f>
        <v>3</v>
      </c>
      <c r="BQ280" s="60">
        <f>+INDEX(FY2019_ALL_Targets!DY:DY,MATCH(B280,FY2019_ALL_Targets!A:A,0))</f>
        <v>0</v>
      </c>
      <c r="BR280" s="60">
        <f>+INDEX(FY2019_ALL_Targets!DZ:DZ,MATCH(B280,FY2019_ALL_Targets!A:A,0))</f>
        <v>1</v>
      </c>
      <c r="BS280" s="283">
        <f>+INDEX(FY2019_ALL_Targets!EA:EA,MATCH(B280,FY2019_ALL_Targets!A:A,0))</f>
        <v>0</v>
      </c>
      <c r="BT280" s="245">
        <f t="shared" si="231"/>
        <v>0</v>
      </c>
      <c r="BU280" s="245">
        <f t="shared" si="232"/>
        <v>0</v>
      </c>
      <c r="BV280" s="246">
        <f t="shared" si="233"/>
        <v>1.1100000000000001</v>
      </c>
      <c r="BW280" s="284">
        <f t="shared" si="217"/>
        <v>77609.481247530071</v>
      </c>
      <c r="BX280" s="245">
        <f t="shared" si="218"/>
        <v>5.95</v>
      </c>
      <c r="BY280" s="246">
        <f t="shared" si="219"/>
        <v>416014.78686739085</v>
      </c>
      <c r="BZ280" s="285">
        <f t="shared" si="220"/>
        <v>1.186248138169068E-3</v>
      </c>
      <c r="CA280" s="245">
        <f t="shared" si="221"/>
        <v>48276.54</v>
      </c>
      <c r="CB280" s="286">
        <f t="shared" si="222"/>
        <v>0.69</v>
      </c>
      <c r="CC280" s="268">
        <f t="shared" si="193"/>
        <v>-1.999999999999913E-2</v>
      </c>
      <c r="CD280" s="267">
        <f t="shared" si="223"/>
        <v>493255.60029826267</v>
      </c>
      <c r="CE280" s="268">
        <f t="shared" si="224"/>
        <v>464291.32686739083</v>
      </c>
      <c r="CF280" s="268">
        <f t="shared" si="225"/>
        <v>-0.41999999999999993</v>
      </c>
      <c r="CG280" s="270">
        <f t="shared" si="226"/>
        <v>-29343.817581483043</v>
      </c>
      <c r="CH280" s="270">
        <f t="shared" si="227"/>
        <v>-28964.273430871835</v>
      </c>
      <c r="CI280" s="269">
        <f t="shared" si="228"/>
        <v>-379.54415061120744</v>
      </c>
    </row>
    <row r="281" spans="1:87" s="57" customFormat="1" ht="15.75" customHeight="1" x14ac:dyDescent="0.25">
      <c r="A281" s="297">
        <v>1026961</v>
      </c>
      <c r="B281" s="297">
        <v>5002</v>
      </c>
      <c r="C281" s="347">
        <v>455423</v>
      </c>
      <c r="D281" s="219" t="s">
        <v>1003</v>
      </c>
      <c r="E281" s="299" t="s">
        <v>640</v>
      </c>
      <c r="F281" s="299" t="s">
        <v>1062</v>
      </c>
      <c r="G281" s="301" t="s">
        <v>1021</v>
      </c>
      <c r="H281" s="302"/>
      <c r="I281" s="56" t="s">
        <v>35</v>
      </c>
      <c r="J281" s="229" t="s">
        <v>36</v>
      </c>
      <c r="K281" s="229" t="s">
        <v>35</v>
      </c>
      <c r="L281" s="56"/>
      <c r="M281" s="56"/>
      <c r="N281" s="58"/>
      <c r="O281" s="297">
        <v>1026961</v>
      </c>
      <c r="P281" s="303">
        <v>11182</v>
      </c>
      <c r="Q281" s="304">
        <v>42248</v>
      </c>
      <c r="R281" s="304">
        <v>42369</v>
      </c>
      <c r="S281" s="303">
        <f t="shared" si="194"/>
        <v>33454</v>
      </c>
      <c r="T281" s="59"/>
      <c r="U281" s="346" t="str">
        <f t="shared" si="229"/>
        <v/>
      </c>
      <c r="V281" s="345">
        <f t="shared" si="230"/>
        <v>3.1498648921316746E-3</v>
      </c>
      <c r="W281" s="27">
        <v>0</v>
      </c>
      <c r="X281" s="27">
        <v>0</v>
      </c>
      <c r="Y281" s="305">
        <f t="shared" si="195"/>
        <v>0</v>
      </c>
      <c r="Z281" s="53">
        <f t="shared" si="234"/>
        <v>54387.15</v>
      </c>
      <c r="AA281" s="54">
        <f t="shared" si="234"/>
        <v>54387.15</v>
      </c>
      <c r="AB281" s="54">
        <f t="shared" si="234"/>
        <v>54387.15</v>
      </c>
      <c r="AC281" s="54">
        <f t="shared" si="234"/>
        <v>54387.15</v>
      </c>
      <c r="AD281" s="52">
        <f t="shared" si="196"/>
        <v>217548.61</v>
      </c>
      <c r="AE281" s="53">
        <f t="shared" si="235"/>
        <v>101004.71</v>
      </c>
      <c r="AF281" s="53">
        <f t="shared" si="235"/>
        <v>101004.71</v>
      </c>
      <c r="AG281" s="53">
        <f t="shared" si="235"/>
        <v>101004.71</v>
      </c>
      <c r="AH281" s="53">
        <f t="shared" si="235"/>
        <v>101004.71</v>
      </c>
      <c r="AI281" s="52">
        <f t="shared" si="197"/>
        <v>404018.8472780654</v>
      </c>
      <c r="AJ281" s="55">
        <f t="shared" si="198"/>
        <v>621567.45727806538</v>
      </c>
      <c r="AK281" s="219" t="s">
        <v>1003</v>
      </c>
      <c r="AL281" s="220">
        <v>35521.831322741207</v>
      </c>
      <c r="AM281" s="242"/>
      <c r="AN281" s="242"/>
      <c r="AO281" s="242">
        <f t="shared" si="199"/>
        <v>0</v>
      </c>
      <c r="AP281" s="243">
        <f t="shared" si="200"/>
        <v>233923.2365591398</v>
      </c>
      <c r="AQ281" s="244">
        <f t="shared" si="201"/>
        <v>434428.86804093054</v>
      </c>
      <c r="AR281" s="245">
        <f t="shared" si="202"/>
        <v>0</v>
      </c>
      <c r="AS281" s="246">
        <f t="shared" si="203"/>
        <v>6.59</v>
      </c>
      <c r="AT281" s="246">
        <f t="shared" si="204"/>
        <v>12.23</v>
      </c>
      <c r="AU281" s="251">
        <f t="shared" si="205"/>
        <v>18.82</v>
      </c>
      <c r="AV281" s="245">
        <f t="shared" si="206"/>
        <v>0</v>
      </c>
      <c r="AW281" s="246">
        <f t="shared" si="207"/>
        <v>6.12</v>
      </c>
      <c r="AX281" s="246">
        <f t="shared" si="208"/>
        <v>11.37</v>
      </c>
      <c r="AY281" s="252">
        <f t="shared" si="209"/>
        <v>17.489999999999998</v>
      </c>
      <c r="AZ281" s="249">
        <f t="shared" si="210"/>
        <v>0</v>
      </c>
      <c r="BA281" s="56">
        <f t="shared" si="211"/>
        <v>4</v>
      </c>
      <c r="BB281" s="246">
        <f t="shared" si="212"/>
        <v>1.53</v>
      </c>
      <c r="BC281" s="250">
        <f t="shared" si="213"/>
        <v>2.84</v>
      </c>
      <c r="BD281" s="246">
        <f t="shared" si="214"/>
        <v>0</v>
      </c>
      <c r="BE281" s="56">
        <v>4</v>
      </c>
      <c r="BF281" s="246">
        <f t="shared" si="215"/>
        <v>1.53</v>
      </c>
      <c r="BG281" s="250">
        <f t="shared" si="216"/>
        <v>2.84</v>
      </c>
      <c r="BH281" s="246">
        <f>INDEX('Mar - Aug'!AG:AG,MATCH(C281,'Mar - Aug'!C:C,0))</f>
        <v>0</v>
      </c>
      <c r="BI281" s="56">
        <v>4</v>
      </c>
      <c r="BJ281" s="246">
        <f>INDEX('Mar - Aug'!AK:AK,MATCH($C281,'Mar - Aug'!$C:$C,0))</f>
        <v>1.5</v>
      </c>
      <c r="BK281" s="246">
        <f>INDEX('Mar - Aug'!AL:AL,MATCH($C281,'Mar - Aug'!$C:$C,0))</f>
        <v>2.78</v>
      </c>
      <c r="BL281" s="246">
        <f>INDEX('Mar - Aug'!$AG:$AG,MATCH($C281,'Mar - Aug'!$C:$C,0))</f>
        <v>0</v>
      </c>
      <c r="BM281" s="56">
        <v>4</v>
      </c>
      <c r="BN281" s="246">
        <f>INDEX('Mar - Aug'!$AK:$AK,MATCH($C281,'Mar - Aug'!$C:$C,0))</f>
        <v>1.5</v>
      </c>
      <c r="BO281" s="246">
        <f>INDEX('Mar - Aug'!$AL:$AL,MATCH($C281,'Mar - Aug'!$C:$C,0))</f>
        <v>2.78</v>
      </c>
      <c r="BP281" s="60">
        <f>INDEX(FY2019_ALL_Targets!EB:EB,MATCH('Final Comp Values'!B281,FY2019_ALL_Targets!A:A,0))</f>
        <v>3</v>
      </c>
      <c r="BQ281" s="60">
        <f>+INDEX(FY2019_ALL_Targets!DY:DY,MATCH(B281,FY2019_ALL_Targets!A:A,0))</f>
        <v>1</v>
      </c>
      <c r="BR281" s="60">
        <f>+INDEX(FY2019_ALL_Targets!DZ:DZ,MATCH(B281,FY2019_ALL_Targets!A:A,0))</f>
        <v>1</v>
      </c>
      <c r="BS281" s="283">
        <f>+INDEX(FY2019_ALL_Targets!EA:EA,MATCH(B281,FY2019_ALL_Targets!A:A,0))</f>
        <v>0</v>
      </c>
      <c r="BT281" s="245">
        <f t="shared" si="231"/>
        <v>0</v>
      </c>
      <c r="BU281" s="245">
        <f t="shared" si="232"/>
        <v>1.5</v>
      </c>
      <c r="BV281" s="246">
        <f t="shared" si="233"/>
        <v>2.78</v>
      </c>
      <c r="BW281" s="284">
        <f t="shared" si="217"/>
        <v>152033.43806133233</v>
      </c>
      <c r="BX281" s="245">
        <f t="shared" si="218"/>
        <v>13.209999999999999</v>
      </c>
      <c r="BY281" s="246">
        <f t="shared" si="219"/>
        <v>469243.39177341131</v>
      </c>
      <c r="BZ281" s="285">
        <f t="shared" si="220"/>
        <v>1.3380271985783581E-3</v>
      </c>
      <c r="CA281" s="245">
        <f t="shared" si="221"/>
        <v>54453.47</v>
      </c>
      <c r="CB281" s="286">
        <f t="shared" si="222"/>
        <v>1.53</v>
      </c>
      <c r="CC281" s="268">
        <f t="shared" si="193"/>
        <v>9.9999999999997868E-3</v>
      </c>
      <c r="CD281" s="267">
        <f t="shared" si="223"/>
        <v>621567.45727806538</v>
      </c>
      <c r="CE281" s="268">
        <f t="shared" si="224"/>
        <v>523696.86177341128</v>
      </c>
      <c r="CF281" s="268">
        <f t="shared" si="225"/>
        <v>-2.75</v>
      </c>
      <c r="CG281" s="270">
        <f t="shared" si="226"/>
        <v>-97730.732276425391</v>
      </c>
      <c r="CH281" s="270">
        <f t="shared" si="227"/>
        <v>-97870.595504654106</v>
      </c>
      <c r="CI281" s="269">
        <f t="shared" si="228"/>
        <v>139.86322822871443</v>
      </c>
    </row>
    <row r="282" spans="1:87" s="57" customFormat="1" ht="15.75" customHeight="1" x14ac:dyDescent="0.25">
      <c r="A282" s="297">
        <v>1029268</v>
      </c>
      <c r="B282" s="297">
        <v>5005</v>
      </c>
      <c r="C282" s="347">
        <v>455613</v>
      </c>
      <c r="D282" s="219" t="s">
        <v>930</v>
      </c>
      <c r="E282" s="299" t="s">
        <v>2882</v>
      </c>
      <c r="F282" s="299" t="s">
        <v>2883</v>
      </c>
      <c r="G282" s="301" t="s">
        <v>1021</v>
      </c>
      <c r="H282" s="302" t="s">
        <v>917</v>
      </c>
      <c r="I282" s="56" t="s">
        <v>35</v>
      </c>
      <c r="J282" s="229" t="s">
        <v>36</v>
      </c>
      <c r="K282" s="229" t="s">
        <v>35</v>
      </c>
      <c r="L282" s="56"/>
      <c r="M282" s="56"/>
      <c r="N282" s="58"/>
      <c r="O282" s="297">
        <v>1017870</v>
      </c>
      <c r="P282" s="303">
        <v>31544</v>
      </c>
      <c r="Q282" s="304">
        <v>42005</v>
      </c>
      <c r="R282" s="304">
        <v>42369</v>
      </c>
      <c r="S282" s="303">
        <f t="shared" si="194"/>
        <v>31544</v>
      </c>
      <c r="T282" s="59"/>
      <c r="U282" s="346" t="str">
        <f t="shared" si="229"/>
        <v/>
      </c>
      <c r="V282" s="345">
        <f t="shared" si="230"/>
        <v>2.970028641041476E-3</v>
      </c>
      <c r="W282" s="27">
        <v>0</v>
      </c>
      <c r="X282" s="27">
        <v>0</v>
      </c>
      <c r="Y282" s="305">
        <f t="shared" si="195"/>
        <v>0</v>
      </c>
      <c r="Z282" s="53">
        <f t="shared" si="234"/>
        <v>51282.01</v>
      </c>
      <c r="AA282" s="54">
        <f t="shared" si="234"/>
        <v>51282.01</v>
      </c>
      <c r="AB282" s="54">
        <f t="shared" si="234"/>
        <v>51282.01</v>
      </c>
      <c r="AC282" s="54">
        <f t="shared" si="234"/>
        <v>51282.01</v>
      </c>
      <c r="AD282" s="52">
        <f t="shared" si="196"/>
        <v>205128.04</v>
      </c>
      <c r="AE282" s="53">
        <f t="shared" si="235"/>
        <v>95238.02</v>
      </c>
      <c r="AF282" s="53">
        <f t="shared" si="235"/>
        <v>95238.02</v>
      </c>
      <c r="AG282" s="53">
        <f t="shared" si="235"/>
        <v>95238.02</v>
      </c>
      <c r="AH282" s="53">
        <f t="shared" si="235"/>
        <v>95238.02</v>
      </c>
      <c r="AI282" s="52">
        <f t="shared" si="197"/>
        <v>380952.06906615931</v>
      </c>
      <c r="AJ282" s="55">
        <f t="shared" si="198"/>
        <v>586080.10906615935</v>
      </c>
      <c r="AK282" s="219" t="s">
        <v>930</v>
      </c>
      <c r="AL282" s="220">
        <v>95853.985850633719</v>
      </c>
      <c r="AM282" s="242"/>
      <c r="AN282" s="242"/>
      <c r="AO282" s="242">
        <f t="shared" si="199"/>
        <v>0</v>
      </c>
      <c r="AP282" s="243">
        <f t="shared" si="200"/>
        <v>220567.78494623658</v>
      </c>
      <c r="AQ282" s="244">
        <f t="shared" si="201"/>
        <v>409625.88071630034</v>
      </c>
      <c r="AR282" s="245">
        <f t="shared" si="202"/>
        <v>0</v>
      </c>
      <c r="AS282" s="246">
        <f t="shared" si="203"/>
        <v>2.2999999999999998</v>
      </c>
      <c r="AT282" s="246">
        <f t="shared" si="204"/>
        <v>4.2699999999999996</v>
      </c>
      <c r="AU282" s="251">
        <f t="shared" si="205"/>
        <v>6.5699999999999994</v>
      </c>
      <c r="AV282" s="245">
        <f t="shared" si="206"/>
        <v>0</v>
      </c>
      <c r="AW282" s="246">
        <f t="shared" si="207"/>
        <v>2.14</v>
      </c>
      <c r="AX282" s="246">
        <f t="shared" si="208"/>
        <v>3.97</v>
      </c>
      <c r="AY282" s="252">
        <f t="shared" si="209"/>
        <v>6.11</v>
      </c>
      <c r="AZ282" s="249">
        <f t="shared" si="210"/>
        <v>0</v>
      </c>
      <c r="BA282" s="56">
        <f t="shared" si="211"/>
        <v>4</v>
      </c>
      <c r="BB282" s="246">
        <f t="shared" si="212"/>
        <v>0.54</v>
      </c>
      <c r="BC282" s="250">
        <f t="shared" si="213"/>
        <v>0.99</v>
      </c>
      <c r="BD282" s="246">
        <f t="shared" si="214"/>
        <v>0</v>
      </c>
      <c r="BE282" s="56">
        <v>4</v>
      </c>
      <c r="BF282" s="246">
        <f t="shared" si="215"/>
        <v>0.54</v>
      </c>
      <c r="BG282" s="250">
        <f t="shared" si="216"/>
        <v>0.99</v>
      </c>
      <c r="BH282" s="246">
        <f>INDEX('Mar - Aug'!AG:AG,MATCH(C282,'Mar - Aug'!C:C,0))</f>
        <v>0</v>
      </c>
      <c r="BI282" s="56">
        <v>4</v>
      </c>
      <c r="BJ282" s="246">
        <f>INDEX('Mar - Aug'!AK:AK,MATCH($C282,'Mar - Aug'!$C:$C,0))</f>
        <v>0.53</v>
      </c>
      <c r="BK282" s="246">
        <f>INDEX('Mar - Aug'!AL:AL,MATCH($C282,'Mar - Aug'!$C:$C,0))</f>
        <v>0.99</v>
      </c>
      <c r="BL282" s="246">
        <f>INDEX('Mar - Aug'!$AG:$AG,MATCH($C282,'Mar - Aug'!$C:$C,0))</f>
        <v>0</v>
      </c>
      <c r="BM282" s="56">
        <v>4</v>
      </c>
      <c r="BN282" s="246">
        <f>INDEX('Mar - Aug'!$AK:$AK,MATCH($C282,'Mar - Aug'!$C:$C,0))</f>
        <v>0.53</v>
      </c>
      <c r="BO282" s="246">
        <f>INDEX('Mar - Aug'!$AL:$AL,MATCH($C282,'Mar - Aug'!$C:$C,0))</f>
        <v>0.99</v>
      </c>
      <c r="BP282" s="60">
        <f>INDEX(FY2019_ALL_Targets!EB:EB,MATCH('Final Comp Values'!B282,FY2019_ALL_Targets!A:A,0))</f>
        <v>3</v>
      </c>
      <c r="BQ282" s="60">
        <f>+INDEX(FY2019_ALL_Targets!DY:DY,MATCH(B282,FY2019_ALL_Targets!A:A,0))</f>
        <v>1</v>
      </c>
      <c r="BR282" s="60">
        <f>+INDEX(FY2019_ALL_Targets!DZ:DZ,MATCH(B282,FY2019_ALL_Targets!A:A,0))</f>
        <v>1</v>
      </c>
      <c r="BS282" s="283">
        <f>+INDEX(FY2019_ALL_Targets!EA:EA,MATCH(B282,FY2019_ALL_Targets!A:A,0))</f>
        <v>0</v>
      </c>
      <c r="BT282" s="245">
        <f t="shared" si="231"/>
        <v>0</v>
      </c>
      <c r="BU282" s="245">
        <f t="shared" si="232"/>
        <v>0.53</v>
      </c>
      <c r="BV282" s="246">
        <f t="shared" si="233"/>
        <v>0.99</v>
      </c>
      <c r="BW282" s="284">
        <f t="shared" si="217"/>
        <v>145698.05849296326</v>
      </c>
      <c r="BX282" s="245">
        <f t="shared" si="218"/>
        <v>4.59</v>
      </c>
      <c r="BY282" s="246">
        <f t="shared" si="219"/>
        <v>439969.79505440878</v>
      </c>
      <c r="BZ282" s="285">
        <f t="shared" si="220"/>
        <v>1.254554806005692E-3</v>
      </c>
      <c r="CA282" s="245">
        <f t="shared" si="221"/>
        <v>51056.41</v>
      </c>
      <c r="CB282" s="286">
        <f t="shared" si="222"/>
        <v>0.53</v>
      </c>
      <c r="CC282" s="268">
        <f t="shared" si="193"/>
        <v>-1.0000000000001119E-2</v>
      </c>
      <c r="CD282" s="267">
        <f t="shared" si="223"/>
        <v>586080.10906615935</v>
      </c>
      <c r="CE282" s="268">
        <f t="shared" si="224"/>
        <v>491026.20505440875</v>
      </c>
      <c r="CF282" s="268">
        <f t="shared" si="225"/>
        <v>-0.99000000000000021</v>
      </c>
      <c r="CG282" s="270">
        <f t="shared" si="226"/>
        <v>-94962.243531178043</v>
      </c>
      <c r="CH282" s="270">
        <f t="shared" si="227"/>
        <v>-95053.904011750594</v>
      </c>
      <c r="CI282" s="269">
        <f t="shared" si="228"/>
        <v>91.660480572551023</v>
      </c>
    </row>
    <row r="283" spans="1:87" s="57" customFormat="1" ht="15.75" customHeight="1" x14ac:dyDescent="0.25">
      <c r="A283" s="297">
        <v>1028618</v>
      </c>
      <c r="B283" s="297">
        <v>5012</v>
      </c>
      <c r="C283" s="347">
        <v>675751</v>
      </c>
      <c r="D283" s="219" t="s">
        <v>913</v>
      </c>
      <c r="E283" s="299" t="s">
        <v>2519</v>
      </c>
      <c r="F283" s="299" t="s">
        <v>986</v>
      </c>
      <c r="G283" s="301" t="s">
        <v>915</v>
      </c>
      <c r="H283" s="302" t="s">
        <v>2519</v>
      </c>
      <c r="I283" s="56" t="s">
        <v>35</v>
      </c>
      <c r="J283" s="229" t="s">
        <v>36</v>
      </c>
      <c r="K283" s="229" t="s">
        <v>35</v>
      </c>
      <c r="L283" s="56"/>
      <c r="M283" s="56"/>
      <c r="N283" s="58"/>
      <c r="O283" s="297">
        <v>501202</v>
      </c>
      <c r="P283" s="303">
        <v>8835</v>
      </c>
      <c r="Q283" s="304">
        <v>41821</v>
      </c>
      <c r="R283" s="304">
        <v>42185</v>
      </c>
      <c r="S283" s="303">
        <f t="shared" si="194"/>
        <v>8835</v>
      </c>
      <c r="T283" s="59"/>
      <c r="U283" s="346">
        <f t="shared" si="229"/>
        <v>1.0907559574596536E-3</v>
      </c>
      <c r="V283" s="345">
        <f t="shared" si="230"/>
        <v>8.3186035517377127E-4</v>
      </c>
      <c r="W283" s="27">
        <v>107433.10117324625</v>
      </c>
      <c r="X283" s="27">
        <v>107433.11</v>
      </c>
      <c r="Y283" s="305">
        <f t="shared" si="195"/>
        <v>211678.22529224027</v>
      </c>
      <c r="Z283" s="53">
        <f t="shared" si="234"/>
        <v>14363.32</v>
      </c>
      <c r="AA283" s="54">
        <f t="shared" si="234"/>
        <v>14363.32</v>
      </c>
      <c r="AB283" s="54">
        <f t="shared" si="234"/>
        <v>14363.32</v>
      </c>
      <c r="AC283" s="54">
        <f t="shared" si="234"/>
        <v>14363.32</v>
      </c>
      <c r="AD283" s="52">
        <f t="shared" si="196"/>
        <v>57453.279999999999</v>
      </c>
      <c r="AE283" s="53">
        <f t="shared" si="235"/>
        <v>26674.74</v>
      </c>
      <c r="AF283" s="53">
        <f t="shared" si="235"/>
        <v>26674.74</v>
      </c>
      <c r="AG283" s="53">
        <f t="shared" si="235"/>
        <v>26674.74</v>
      </c>
      <c r="AH283" s="53">
        <f t="shared" si="235"/>
        <v>26674.74</v>
      </c>
      <c r="AI283" s="52">
        <f t="shared" si="197"/>
        <v>106698.94528910467</v>
      </c>
      <c r="AJ283" s="55">
        <f t="shared" si="198"/>
        <v>375830.45058134495</v>
      </c>
      <c r="AK283" s="219" t="s">
        <v>913</v>
      </c>
      <c r="AL283" s="220">
        <v>61485.26180987338</v>
      </c>
      <c r="AM283" s="242"/>
      <c r="AN283" s="242"/>
      <c r="AO283" s="242">
        <f t="shared" si="199"/>
        <v>227610.99493789277</v>
      </c>
      <c r="AP283" s="243">
        <f t="shared" si="200"/>
        <v>61777.720430107533</v>
      </c>
      <c r="AQ283" s="244">
        <f t="shared" si="201"/>
        <v>114730.04869796202</v>
      </c>
      <c r="AR283" s="245">
        <f t="shared" si="202"/>
        <v>3.7</v>
      </c>
      <c r="AS283" s="246">
        <f t="shared" si="203"/>
        <v>1</v>
      </c>
      <c r="AT283" s="246">
        <f t="shared" si="204"/>
        <v>1.87</v>
      </c>
      <c r="AU283" s="251">
        <f t="shared" si="205"/>
        <v>6.57</v>
      </c>
      <c r="AV283" s="245">
        <f t="shared" si="206"/>
        <v>3.44</v>
      </c>
      <c r="AW283" s="246">
        <f t="shared" si="207"/>
        <v>0.93</v>
      </c>
      <c r="AX283" s="246">
        <f t="shared" si="208"/>
        <v>1.74</v>
      </c>
      <c r="AY283" s="252">
        <f t="shared" si="209"/>
        <v>6.11</v>
      </c>
      <c r="AZ283" s="249">
        <f t="shared" si="210"/>
        <v>3.44</v>
      </c>
      <c r="BA283" s="56">
        <f t="shared" si="211"/>
        <v>4</v>
      </c>
      <c r="BB283" s="246">
        <f t="shared" si="212"/>
        <v>0.23</v>
      </c>
      <c r="BC283" s="250">
        <f t="shared" si="213"/>
        <v>0.44</v>
      </c>
      <c r="BD283" s="246">
        <f t="shared" si="214"/>
        <v>3.44</v>
      </c>
      <c r="BE283" s="56">
        <v>4</v>
      </c>
      <c r="BF283" s="246">
        <f t="shared" si="215"/>
        <v>0.23</v>
      </c>
      <c r="BG283" s="250">
        <f t="shared" si="216"/>
        <v>0.44</v>
      </c>
      <c r="BH283" s="246">
        <f>INDEX('Mar - Aug'!AG:AG,MATCH(C283,'Mar - Aug'!C:C,0))</f>
        <v>3.37</v>
      </c>
      <c r="BI283" s="56">
        <v>4</v>
      </c>
      <c r="BJ283" s="246">
        <f>INDEX('Mar - Aug'!AK:AK,MATCH($C283,'Mar - Aug'!$C:$C,0))</f>
        <v>0.23</v>
      </c>
      <c r="BK283" s="246">
        <f>INDEX('Mar - Aug'!AL:AL,MATCH($C283,'Mar - Aug'!$C:$C,0))</f>
        <v>0.43</v>
      </c>
      <c r="BL283" s="246">
        <f>INDEX('Mar - Aug'!$AG:$AG,MATCH($C283,'Mar - Aug'!$C:$C,0))</f>
        <v>3.37</v>
      </c>
      <c r="BM283" s="56">
        <v>4</v>
      </c>
      <c r="BN283" s="246">
        <f>INDEX('Mar - Aug'!$AK:$AK,MATCH($C283,'Mar - Aug'!$C:$C,0))</f>
        <v>0.23</v>
      </c>
      <c r="BO283" s="246">
        <f>INDEX('Mar - Aug'!$AL:$AL,MATCH($C283,'Mar - Aug'!$C:$C,0))</f>
        <v>0.43</v>
      </c>
      <c r="BP283" s="60">
        <f>INDEX(FY2019_ALL_Targets!EB:EB,MATCH('Final Comp Values'!B283,FY2019_ALL_Targets!A:A,0))</f>
        <v>0</v>
      </c>
      <c r="BQ283" s="60">
        <f>+INDEX(FY2019_ALL_Targets!DY:DY,MATCH(B283,FY2019_ALL_Targets!A:A,0))</f>
        <v>1</v>
      </c>
      <c r="BR283" s="60">
        <f>+INDEX(FY2019_ALL_Targets!DZ:DZ,MATCH(B283,FY2019_ALL_Targets!A:A,0))</f>
        <v>1</v>
      </c>
      <c r="BS283" s="283">
        <f>+INDEX(FY2019_ALL_Targets!EA:EA,MATCH(B283,FY2019_ALL_Targets!A:A,0))</f>
        <v>0</v>
      </c>
      <c r="BT283" s="245">
        <f t="shared" si="231"/>
        <v>0</v>
      </c>
      <c r="BU283" s="245">
        <f t="shared" si="232"/>
        <v>0.23</v>
      </c>
      <c r="BV283" s="246">
        <f t="shared" si="233"/>
        <v>0.43</v>
      </c>
      <c r="BW283" s="284">
        <f t="shared" si="217"/>
        <v>40580.27279451643</v>
      </c>
      <c r="BX283" s="245">
        <f t="shared" si="218"/>
        <v>5.45</v>
      </c>
      <c r="BY283" s="246">
        <f t="shared" si="219"/>
        <v>335094.67686380993</v>
      </c>
      <c r="BZ283" s="285">
        <f t="shared" si="220"/>
        <v>9.55507950891104E-4</v>
      </c>
      <c r="CA283" s="245">
        <f t="shared" si="221"/>
        <v>38886.15</v>
      </c>
      <c r="CB283" s="286">
        <f t="shared" si="222"/>
        <v>0.63</v>
      </c>
      <c r="CC283" s="268">
        <f t="shared" si="193"/>
        <v>-9.9999999999993983E-3</v>
      </c>
      <c r="CD283" s="267">
        <f t="shared" si="223"/>
        <v>375830.45058134495</v>
      </c>
      <c r="CE283" s="268">
        <f t="shared" si="224"/>
        <v>373980.82686380995</v>
      </c>
      <c r="CF283" s="268">
        <f t="shared" si="225"/>
        <v>-3.0000000000000249E-2</v>
      </c>
      <c r="CG283" s="270">
        <f t="shared" si="226"/>
        <v>-1845.3213612832149</v>
      </c>
      <c r="CH283" s="270">
        <f t="shared" si="227"/>
        <v>-1849.6237175349961</v>
      </c>
      <c r="CI283" s="269">
        <f t="shared" si="228"/>
        <v>4.3023562517812479</v>
      </c>
    </row>
    <row r="284" spans="1:87" s="57" customFormat="1" ht="15.75" customHeight="1" x14ac:dyDescent="0.25">
      <c r="A284" s="297">
        <v>1025830</v>
      </c>
      <c r="B284" s="297">
        <v>5013</v>
      </c>
      <c r="C284" s="347">
        <v>675884</v>
      </c>
      <c r="D284" s="219" t="s">
        <v>925</v>
      </c>
      <c r="E284" s="299" t="s">
        <v>2493</v>
      </c>
      <c r="F284" s="299" t="s">
        <v>1002</v>
      </c>
      <c r="G284" s="301" t="s">
        <v>915</v>
      </c>
      <c r="H284" s="302" t="s">
        <v>1002</v>
      </c>
      <c r="I284" s="56" t="s">
        <v>35</v>
      </c>
      <c r="J284" s="229" t="s">
        <v>36</v>
      </c>
      <c r="K284" s="229" t="s">
        <v>35</v>
      </c>
      <c r="L284" s="56"/>
      <c r="M284" s="56"/>
      <c r="N284" s="58"/>
      <c r="O284" s="297">
        <v>1025830</v>
      </c>
      <c r="P284" s="303">
        <v>13178</v>
      </c>
      <c r="Q284" s="304">
        <v>42005</v>
      </c>
      <c r="R284" s="304">
        <v>42369</v>
      </c>
      <c r="S284" s="303">
        <f t="shared" si="194"/>
        <v>13178</v>
      </c>
      <c r="T284" s="59"/>
      <c r="U284" s="346">
        <f t="shared" si="229"/>
        <v>1.6269362770122595E-3</v>
      </c>
      <c r="V284" s="345">
        <f t="shared" si="230"/>
        <v>1.2407759774170862E-3</v>
      </c>
      <c r="W284" s="27">
        <v>160243.73597222855</v>
      </c>
      <c r="X284" s="27">
        <v>160243.74</v>
      </c>
      <c r="Y284" s="305">
        <f t="shared" si="195"/>
        <v>315732.38855700532</v>
      </c>
      <c r="Z284" s="53">
        <f t="shared" si="234"/>
        <v>21423.86</v>
      </c>
      <c r="AA284" s="54">
        <f t="shared" si="234"/>
        <v>21423.86</v>
      </c>
      <c r="AB284" s="54">
        <f t="shared" si="234"/>
        <v>21423.86</v>
      </c>
      <c r="AC284" s="54">
        <f t="shared" si="234"/>
        <v>21423.86</v>
      </c>
      <c r="AD284" s="52">
        <f t="shared" si="196"/>
        <v>85695.45</v>
      </c>
      <c r="AE284" s="53">
        <f t="shared" si="235"/>
        <v>39787.17</v>
      </c>
      <c r="AF284" s="53">
        <f t="shared" si="235"/>
        <v>39787.17</v>
      </c>
      <c r="AG284" s="53">
        <f t="shared" si="235"/>
        <v>39787.17</v>
      </c>
      <c r="AH284" s="53">
        <f t="shared" si="235"/>
        <v>39787.17</v>
      </c>
      <c r="AI284" s="52">
        <f t="shared" si="197"/>
        <v>159148.69281492033</v>
      </c>
      <c r="AJ284" s="55">
        <f t="shared" si="198"/>
        <v>560576.53137192572</v>
      </c>
      <c r="AK284" s="219" t="s">
        <v>925</v>
      </c>
      <c r="AL284" s="220">
        <v>58482.872744368782</v>
      </c>
      <c r="AM284" s="242"/>
      <c r="AN284" s="242"/>
      <c r="AO284" s="242">
        <f t="shared" si="199"/>
        <v>339497.19199677993</v>
      </c>
      <c r="AP284" s="243">
        <f t="shared" si="200"/>
        <v>92145.645161290318</v>
      </c>
      <c r="AQ284" s="244">
        <f t="shared" si="201"/>
        <v>171127.62668271005</v>
      </c>
      <c r="AR284" s="245">
        <f t="shared" si="202"/>
        <v>5.81</v>
      </c>
      <c r="AS284" s="246">
        <f t="shared" si="203"/>
        <v>1.58</v>
      </c>
      <c r="AT284" s="246">
        <f t="shared" si="204"/>
        <v>2.93</v>
      </c>
      <c r="AU284" s="251">
        <f t="shared" si="205"/>
        <v>10.32</v>
      </c>
      <c r="AV284" s="245">
        <f t="shared" si="206"/>
        <v>5.4</v>
      </c>
      <c r="AW284" s="246">
        <f t="shared" si="207"/>
        <v>1.47</v>
      </c>
      <c r="AX284" s="246">
        <f t="shared" si="208"/>
        <v>2.72</v>
      </c>
      <c r="AY284" s="252">
        <f t="shared" si="209"/>
        <v>9.59</v>
      </c>
      <c r="AZ284" s="249">
        <f t="shared" si="210"/>
        <v>5.4</v>
      </c>
      <c r="BA284" s="56">
        <f t="shared" si="211"/>
        <v>4</v>
      </c>
      <c r="BB284" s="246">
        <f t="shared" si="212"/>
        <v>0.37</v>
      </c>
      <c r="BC284" s="250">
        <f t="shared" si="213"/>
        <v>0.68</v>
      </c>
      <c r="BD284" s="246">
        <f t="shared" si="214"/>
        <v>5.4</v>
      </c>
      <c r="BE284" s="56">
        <v>4</v>
      </c>
      <c r="BF284" s="246">
        <f t="shared" si="215"/>
        <v>0.37</v>
      </c>
      <c r="BG284" s="250">
        <f t="shared" si="216"/>
        <v>0.68</v>
      </c>
      <c r="BH284" s="246">
        <f>INDEX('Mar - Aug'!AG:AG,MATCH(C284,'Mar - Aug'!C:C,0))</f>
        <v>5.43</v>
      </c>
      <c r="BI284" s="56">
        <v>4</v>
      </c>
      <c r="BJ284" s="246">
        <f>INDEX('Mar - Aug'!AK:AK,MATCH($C284,'Mar - Aug'!$C:$C,0))</f>
        <v>0.37</v>
      </c>
      <c r="BK284" s="246">
        <f>INDEX('Mar - Aug'!AL:AL,MATCH($C284,'Mar - Aug'!$C:$C,0))</f>
        <v>0.69</v>
      </c>
      <c r="BL284" s="246">
        <f>INDEX('Mar - Aug'!$AG:$AG,MATCH($C284,'Mar - Aug'!$C:$C,0))</f>
        <v>5.43</v>
      </c>
      <c r="BM284" s="56">
        <v>4</v>
      </c>
      <c r="BN284" s="246">
        <f>INDEX('Mar - Aug'!$AK:$AK,MATCH($C284,'Mar - Aug'!$C:$C,0))</f>
        <v>0.37</v>
      </c>
      <c r="BO284" s="246">
        <f>INDEX('Mar - Aug'!$AL:$AL,MATCH($C284,'Mar - Aug'!$C:$C,0))</f>
        <v>0.69</v>
      </c>
      <c r="BP284" s="60">
        <f>INDEX(FY2019_ALL_Targets!EB:EB,MATCH('Final Comp Values'!B284,FY2019_ALL_Targets!A:A,0))</f>
        <v>0</v>
      </c>
      <c r="BQ284" s="60">
        <f>+INDEX(FY2019_ALL_Targets!DY:DY,MATCH(B284,FY2019_ALL_Targets!A:A,0))</f>
        <v>1</v>
      </c>
      <c r="BR284" s="60">
        <f>+INDEX(FY2019_ALL_Targets!DZ:DZ,MATCH(B284,FY2019_ALL_Targets!A:A,0))</f>
        <v>1</v>
      </c>
      <c r="BS284" s="283">
        <f>+INDEX(FY2019_ALL_Targets!EA:EA,MATCH(B284,FY2019_ALL_Targets!A:A,0))</f>
        <v>0</v>
      </c>
      <c r="BT284" s="245">
        <f t="shared" si="231"/>
        <v>0</v>
      </c>
      <c r="BU284" s="245">
        <f t="shared" si="232"/>
        <v>0.37</v>
      </c>
      <c r="BV284" s="246">
        <f t="shared" si="233"/>
        <v>0.69</v>
      </c>
      <c r="BW284" s="284">
        <f t="shared" si="217"/>
        <v>61991.84510903091</v>
      </c>
      <c r="BX284" s="245">
        <f t="shared" si="218"/>
        <v>8.5299999999999994</v>
      </c>
      <c r="BY284" s="246">
        <f t="shared" si="219"/>
        <v>498858.90450946568</v>
      </c>
      <c r="BZ284" s="285">
        <f t="shared" si="220"/>
        <v>1.4224745498578821E-3</v>
      </c>
      <c r="CA284" s="245">
        <f t="shared" si="221"/>
        <v>57890.21</v>
      </c>
      <c r="CB284" s="286">
        <f t="shared" si="222"/>
        <v>0.99</v>
      </c>
      <c r="CC284" s="268">
        <f t="shared" si="193"/>
        <v>-1.0000000000001341E-2</v>
      </c>
      <c r="CD284" s="267">
        <f t="shared" si="223"/>
        <v>560576.53137192572</v>
      </c>
      <c r="CE284" s="268">
        <f t="shared" si="224"/>
        <v>556749.11450946564</v>
      </c>
      <c r="CF284" s="268">
        <f t="shared" si="225"/>
        <v>-7.0000000000000284E-2</v>
      </c>
      <c r="CG284" s="270">
        <f t="shared" si="226"/>
        <v>-4091.7994990651682</v>
      </c>
      <c r="CH284" s="270">
        <f t="shared" si="227"/>
        <v>-3827.4168624600861</v>
      </c>
      <c r="CI284" s="269">
        <f t="shared" si="228"/>
        <v>-264.3826366050821</v>
      </c>
    </row>
    <row r="285" spans="1:87" s="57" customFormat="1" ht="15.75" customHeight="1" x14ac:dyDescent="0.25">
      <c r="A285" s="297">
        <v>1026410</v>
      </c>
      <c r="B285" s="297">
        <v>5014</v>
      </c>
      <c r="C285" s="347">
        <v>675019</v>
      </c>
      <c r="D285" s="219" t="s">
        <v>923</v>
      </c>
      <c r="E285" s="299" t="s">
        <v>2793</v>
      </c>
      <c r="F285" s="299" t="s">
        <v>932</v>
      </c>
      <c r="G285" s="301" t="s">
        <v>915</v>
      </c>
      <c r="H285" s="302" t="s">
        <v>932</v>
      </c>
      <c r="I285" s="56" t="s">
        <v>35</v>
      </c>
      <c r="J285" s="229" t="s">
        <v>35</v>
      </c>
      <c r="K285" s="229" t="s">
        <v>35</v>
      </c>
      <c r="L285" s="56"/>
      <c r="M285" s="56"/>
      <c r="N285" s="58"/>
      <c r="O285" s="297">
        <v>1026410</v>
      </c>
      <c r="P285" s="303">
        <v>8304</v>
      </c>
      <c r="Q285" s="304">
        <v>41974</v>
      </c>
      <c r="R285" s="304">
        <v>42247</v>
      </c>
      <c r="S285" s="303">
        <f t="shared" si="194"/>
        <v>11062</v>
      </c>
      <c r="T285" s="59"/>
      <c r="U285" s="346">
        <f t="shared" si="229"/>
        <v>1.3656980646767048E-3</v>
      </c>
      <c r="V285" s="345">
        <f t="shared" si="230"/>
        <v>1.0415437746386256E-3</v>
      </c>
      <c r="W285" s="27">
        <v>134513.2954058121</v>
      </c>
      <c r="X285" s="27">
        <v>134513.29999999999</v>
      </c>
      <c r="Y285" s="305">
        <f t="shared" si="195"/>
        <v>265035.03431610204</v>
      </c>
      <c r="Z285" s="53">
        <f t="shared" ref="Z285:AC304" si="236">ROUND($AD285/4,2)</f>
        <v>17983.82</v>
      </c>
      <c r="AA285" s="54">
        <f t="shared" si="236"/>
        <v>17983.82</v>
      </c>
      <c r="AB285" s="54">
        <f t="shared" si="236"/>
        <v>17983.82</v>
      </c>
      <c r="AC285" s="54">
        <f t="shared" si="236"/>
        <v>17983.82</v>
      </c>
      <c r="AD285" s="52">
        <f t="shared" si="196"/>
        <v>71935.28</v>
      </c>
      <c r="AE285" s="53">
        <f t="shared" ref="AE285:AH304" si="237">ROUND($AI285/4,2)</f>
        <v>33398.519999999997</v>
      </c>
      <c r="AF285" s="53">
        <f t="shared" si="237"/>
        <v>33398.519999999997</v>
      </c>
      <c r="AG285" s="53">
        <f t="shared" si="237"/>
        <v>33398.519999999997</v>
      </c>
      <c r="AH285" s="53">
        <f t="shared" si="237"/>
        <v>33398.519999999997</v>
      </c>
      <c r="AI285" s="52">
        <f t="shared" si="197"/>
        <v>133594.08407335324</v>
      </c>
      <c r="AJ285" s="55">
        <f t="shared" si="198"/>
        <v>470564.39838945528</v>
      </c>
      <c r="AK285" s="219" t="s">
        <v>923</v>
      </c>
      <c r="AL285" s="220">
        <v>21889.523364708708</v>
      </c>
      <c r="AM285" s="242"/>
      <c r="AN285" s="242"/>
      <c r="AO285" s="242">
        <f t="shared" si="199"/>
        <v>284983.9078667764</v>
      </c>
      <c r="AP285" s="243">
        <f t="shared" si="200"/>
        <v>77349.763440860217</v>
      </c>
      <c r="AQ285" s="244">
        <f t="shared" si="201"/>
        <v>143649.55276704649</v>
      </c>
      <c r="AR285" s="245">
        <f t="shared" si="202"/>
        <v>13.02</v>
      </c>
      <c r="AS285" s="246">
        <f t="shared" si="203"/>
        <v>3.53</v>
      </c>
      <c r="AT285" s="246">
        <f t="shared" si="204"/>
        <v>6.56</v>
      </c>
      <c r="AU285" s="251">
        <f t="shared" si="205"/>
        <v>23.11</v>
      </c>
      <c r="AV285" s="245">
        <f t="shared" si="206"/>
        <v>12.11</v>
      </c>
      <c r="AW285" s="246">
        <f t="shared" si="207"/>
        <v>3.29</v>
      </c>
      <c r="AX285" s="246">
        <f t="shared" si="208"/>
        <v>6.1</v>
      </c>
      <c r="AY285" s="252">
        <f t="shared" si="209"/>
        <v>21.5</v>
      </c>
      <c r="AZ285" s="249">
        <f t="shared" si="210"/>
        <v>12.11</v>
      </c>
      <c r="BA285" s="56">
        <f t="shared" si="211"/>
        <v>4</v>
      </c>
      <c r="BB285" s="246">
        <f t="shared" si="212"/>
        <v>0.82</v>
      </c>
      <c r="BC285" s="250">
        <f t="shared" si="213"/>
        <v>1.53</v>
      </c>
      <c r="BD285" s="246">
        <f t="shared" si="214"/>
        <v>12.11</v>
      </c>
      <c r="BE285" s="56">
        <v>4</v>
      </c>
      <c r="BF285" s="246">
        <f t="shared" si="215"/>
        <v>0.82</v>
      </c>
      <c r="BG285" s="250">
        <f t="shared" si="216"/>
        <v>1.53</v>
      </c>
      <c r="BH285" s="246">
        <f>INDEX('Mar - Aug'!AG:AG,MATCH(C285,'Mar - Aug'!C:C,0))</f>
        <v>12.28</v>
      </c>
      <c r="BI285" s="56">
        <v>4</v>
      </c>
      <c r="BJ285" s="246">
        <f>INDEX('Mar - Aug'!AK:AK,MATCH($C285,'Mar - Aug'!$C:$C,0))</f>
        <v>0.83</v>
      </c>
      <c r="BK285" s="246">
        <f>INDEX('Mar - Aug'!AL:AL,MATCH($C285,'Mar - Aug'!$C:$C,0))</f>
        <v>1.55</v>
      </c>
      <c r="BL285" s="246">
        <f>INDEX('Mar - Aug'!$AG:$AG,MATCH($C285,'Mar - Aug'!$C:$C,0))</f>
        <v>12.28</v>
      </c>
      <c r="BM285" s="56">
        <v>4</v>
      </c>
      <c r="BN285" s="246">
        <f>INDEX('Mar - Aug'!$AK:$AK,MATCH($C285,'Mar - Aug'!$C:$C,0))</f>
        <v>0.83</v>
      </c>
      <c r="BO285" s="246">
        <f>INDEX('Mar - Aug'!$AL:$AL,MATCH($C285,'Mar - Aug'!$C:$C,0))</f>
        <v>1.55</v>
      </c>
      <c r="BP285" s="60">
        <f>INDEX(FY2019_ALL_Targets!EB:EB,MATCH('Final Comp Values'!B285,FY2019_ALL_Targets!A:A,0))</f>
        <v>0</v>
      </c>
      <c r="BQ285" s="60">
        <f>+INDEX(FY2019_ALL_Targets!DY:DY,MATCH(B285,FY2019_ALL_Targets!A:A,0))</f>
        <v>2</v>
      </c>
      <c r="BR285" s="60">
        <f>+INDEX(FY2019_ALL_Targets!DZ:DZ,MATCH(B285,FY2019_ALL_Targets!A:A,0))</f>
        <v>2</v>
      </c>
      <c r="BS285" s="283">
        <f>+INDEX(FY2019_ALL_Targets!EA:EA,MATCH(B285,FY2019_ALL_Targets!A:A,0))</f>
        <v>0</v>
      </c>
      <c r="BT285" s="245">
        <f t="shared" si="231"/>
        <v>0</v>
      </c>
      <c r="BU285" s="245">
        <f t="shared" si="232"/>
        <v>1.66</v>
      </c>
      <c r="BV285" s="246">
        <f t="shared" si="233"/>
        <v>3.1</v>
      </c>
      <c r="BW285" s="284">
        <f t="shared" si="217"/>
        <v>104194.13121601344</v>
      </c>
      <c r="BX285" s="245">
        <f t="shared" si="218"/>
        <v>16.740000000000002</v>
      </c>
      <c r="BY285" s="246">
        <f t="shared" si="219"/>
        <v>366430.62112522381</v>
      </c>
      <c r="BZ285" s="285">
        <f t="shared" si="220"/>
        <v>1.0448610381161524E-3</v>
      </c>
      <c r="CA285" s="245">
        <f t="shared" si="221"/>
        <v>42522.53</v>
      </c>
      <c r="CB285" s="286">
        <f t="shared" si="222"/>
        <v>1.94</v>
      </c>
      <c r="CC285" s="268">
        <f t="shared" si="193"/>
        <v>-1.0000000000000009E-2</v>
      </c>
      <c r="CD285" s="267">
        <f t="shared" si="223"/>
        <v>470564.39838945528</v>
      </c>
      <c r="CE285" s="268">
        <f t="shared" si="224"/>
        <v>408953.15112522384</v>
      </c>
      <c r="CF285" s="268">
        <f t="shared" si="225"/>
        <v>-2.8199999999999967</v>
      </c>
      <c r="CG285" s="270">
        <f t="shared" si="226"/>
        <v>-61720.539695733125</v>
      </c>
      <c r="CH285" s="270">
        <f t="shared" si="227"/>
        <v>-61611.247264231439</v>
      </c>
      <c r="CI285" s="269">
        <f t="shared" si="228"/>
        <v>-109.29243150168622</v>
      </c>
    </row>
    <row r="286" spans="1:87" s="57" customFormat="1" ht="15.75" customHeight="1" x14ac:dyDescent="0.25">
      <c r="A286" s="297">
        <v>1027008</v>
      </c>
      <c r="B286" s="297">
        <v>5017</v>
      </c>
      <c r="C286" s="347">
        <v>675344</v>
      </c>
      <c r="D286" s="219" t="s">
        <v>930</v>
      </c>
      <c r="E286" s="299" t="s">
        <v>642</v>
      </c>
      <c r="F286" s="299" t="s">
        <v>1054</v>
      </c>
      <c r="G286" s="301" t="s">
        <v>1021</v>
      </c>
      <c r="H286" s="302"/>
      <c r="I286" s="56" t="s">
        <v>35</v>
      </c>
      <c r="J286" s="229" t="s">
        <v>36</v>
      </c>
      <c r="K286" s="229" t="s">
        <v>35</v>
      </c>
      <c r="L286" s="56"/>
      <c r="M286" s="56"/>
      <c r="N286" s="58"/>
      <c r="O286" s="297">
        <v>1027008</v>
      </c>
      <c r="P286" s="303">
        <v>1869</v>
      </c>
      <c r="Q286" s="304">
        <v>42215</v>
      </c>
      <c r="R286" s="304">
        <v>42247</v>
      </c>
      <c r="S286" s="303">
        <f t="shared" si="194"/>
        <v>20672</v>
      </c>
      <c r="T286" s="59"/>
      <c r="U286" s="346" t="str">
        <f t="shared" si="229"/>
        <v/>
      </c>
      <c r="V286" s="345">
        <f t="shared" si="230"/>
        <v>1.9463743364065873E-3</v>
      </c>
      <c r="W286" s="27">
        <v>0</v>
      </c>
      <c r="X286" s="27">
        <v>0</v>
      </c>
      <c r="Y286" s="305">
        <f t="shared" si="195"/>
        <v>0</v>
      </c>
      <c r="Z286" s="53">
        <f t="shared" si="236"/>
        <v>33607.08</v>
      </c>
      <c r="AA286" s="54">
        <f t="shared" si="236"/>
        <v>33607.08</v>
      </c>
      <c r="AB286" s="54">
        <f t="shared" si="236"/>
        <v>33607.08</v>
      </c>
      <c r="AC286" s="54">
        <f t="shared" si="236"/>
        <v>33607.08</v>
      </c>
      <c r="AD286" s="52">
        <f t="shared" si="196"/>
        <v>134428.32</v>
      </c>
      <c r="AE286" s="53">
        <f t="shared" si="237"/>
        <v>62413.15</v>
      </c>
      <c r="AF286" s="53">
        <f t="shared" si="237"/>
        <v>62413.15</v>
      </c>
      <c r="AG286" s="53">
        <f t="shared" si="237"/>
        <v>62413.15</v>
      </c>
      <c r="AH286" s="53">
        <f t="shared" si="237"/>
        <v>62413.15</v>
      </c>
      <c r="AI286" s="52">
        <f t="shared" si="197"/>
        <v>249652.58596676533</v>
      </c>
      <c r="AJ286" s="55">
        <f t="shared" si="198"/>
        <v>384080.90596676536</v>
      </c>
      <c r="AK286" s="219" t="s">
        <v>930</v>
      </c>
      <c r="AL286" s="220">
        <v>95853.985850633719</v>
      </c>
      <c r="AM286" s="242"/>
      <c r="AN286" s="242"/>
      <c r="AO286" s="242">
        <f t="shared" si="199"/>
        <v>0</v>
      </c>
      <c r="AP286" s="243">
        <f t="shared" si="200"/>
        <v>144546.5806451613</v>
      </c>
      <c r="AQ286" s="244">
        <f t="shared" si="201"/>
        <v>268443.64082447888</v>
      </c>
      <c r="AR286" s="245">
        <f t="shared" si="202"/>
        <v>0</v>
      </c>
      <c r="AS286" s="246">
        <f t="shared" si="203"/>
        <v>1.51</v>
      </c>
      <c r="AT286" s="246">
        <f t="shared" si="204"/>
        <v>2.8</v>
      </c>
      <c r="AU286" s="251">
        <f t="shared" si="205"/>
        <v>4.3099999999999996</v>
      </c>
      <c r="AV286" s="245">
        <f t="shared" si="206"/>
        <v>0</v>
      </c>
      <c r="AW286" s="246">
        <f t="shared" si="207"/>
        <v>1.4</v>
      </c>
      <c r="AX286" s="246">
        <f t="shared" si="208"/>
        <v>2.6</v>
      </c>
      <c r="AY286" s="252">
        <f t="shared" si="209"/>
        <v>4</v>
      </c>
      <c r="AZ286" s="249">
        <f t="shared" si="210"/>
        <v>0</v>
      </c>
      <c r="BA286" s="56">
        <f t="shared" si="211"/>
        <v>4</v>
      </c>
      <c r="BB286" s="246">
        <f t="shared" si="212"/>
        <v>0.35</v>
      </c>
      <c r="BC286" s="250">
        <f t="shared" si="213"/>
        <v>0.65</v>
      </c>
      <c r="BD286" s="246">
        <f t="shared" si="214"/>
        <v>0</v>
      </c>
      <c r="BE286" s="56">
        <v>4</v>
      </c>
      <c r="BF286" s="246">
        <f t="shared" si="215"/>
        <v>0.35</v>
      </c>
      <c r="BG286" s="250">
        <f t="shared" si="216"/>
        <v>0.65</v>
      </c>
      <c r="BH286" s="246">
        <f>INDEX('Mar - Aug'!AG:AG,MATCH(C286,'Mar - Aug'!C:C,0))</f>
        <v>0</v>
      </c>
      <c r="BI286" s="56">
        <v>4</v>
      </c>
      <c r="BJ286" s="246">
        <f>INDEX('Mar - Aug'!AK:AK,MATCH($C286,'Mar - Aug'!$C:$C,0))</f>
        <v>0.35</v>
      </c>
      <c r="BK286" s="246">
        <f>INDEX('Mar - Aug'!AL:AL,MATCH($C286,'Mar - Aug'!$C:$C,0))</f>
        <v>0.65</v>
      </c>
      <c r="BL286" s="246">
        <f>INDEX('Mar - Aug'!$AG:$AG,MATCH($C286,'Mar - Aug'!$C:$C,0))</f>
        <v>0</v>
      </c>
      <c r="BM286" s="56">
        <v>4</v>
      </c>
      <c r="BN286" s="246">
        <f>INDEX('Mar - Aug'!$AK:$AK,MATCH($C286,'Mar - Aug'!$C:$C,0))</f>
        <v>0.35</v>
      </c>
      <c r="BO286" s="246">
        <f>INDEX('Mar - Aug'!$AL:$AL,MATCH($C286,'Mar - Aug'!$C:$C,0))</f>
        <v>0.65</v>
      </c>
      <c r="BP286" s="60">
        <f>INDEX(FY2019_ALL_Targets!EB:EB,MATCH('Final Comp Values'!B286,FY2019_ALL_Targets!A:A,0))</f>
        <v>3</v>
      </c>
      <c r="BQ286" s="60">
        <f>+INDEX(FY2019_ALL_Targets!DY:DY,MATCH(B286,FY2019_ALL_Targets!A:A,0))</f>
        <v>1</v>
      </c>
      <c r="BR286" s="60">
        <f>+INDEX(FY2019_ALL_Targets!DZ:DZ,MATCH(B286,FY2019_ALL_Targets!A:A,0))</f>
        <v>1</v>
      </c>
      <c r="BS286" s="283">
        <f>+INDEX(FY2019_ALL_Targets!EA:EA,MATCH(B286,FY2019_ALL_Targets!A:A,0))</f>
        <v>0</v>
      </c>
      <c r="BT286" s="245">
        <f t="shared" si="231"/>
        <v>0</v>
      </c>
      <c r="BU286" s="245">
        <f t="shared" si="232"/>
        <v>0.35</v>
      </c>
      <c r="BV286" s="246">
        <f t="shared" si="233"/>
        <v>0.65</v>
      </c>
      <c r="BW286" s="284">
        <f t="shared" si="217"/>
        <v>95853.985850633719</v>
      </c>
      <c r="BX286" s="245">
        <f t="shared" si="218"/>
        <v>3</v>
      </c>
      <c r="BY286" s="246">
        <f t="shared" si="219"/>
        <v>287561.95755190117</v>
      </c>
      <c r="BZ286" s="285">
        <f t="shared" si="220"/>
        <v>8.1997046144162877E-4</v>
      </c>
      <c r="CA286" s="245">
        <f t="shared" si="221"/>
        <v>33370.199999999997</v>
      </c>
      <c r="CB286" s="286">
        <f t="shared" si="222"/>
        <v>0.35</v>
      </c>
      <c r="CC286" s="268">
        <f t="shared" si="193"/>
        <v>0</v>
      </c>
      <c r="CD286" s="267">
        <f t="shared" si="223"/>
        <v>384080.90596676536</v>
      </c>
      <c r="CE286" s="268">
        <f t="shared" si="224"/>
        <v>320932.15755190118</v>
      </c>
      <c r="CF286" s="268">
        <f t="shared" si="225"/>
        <v>-0.64999999999999991</v>
      </c>
      <c r="CG286" s="270">
        <f t="shared" si="226"/>
        <v>-62413.147219599363</v>
      </c>
      <c r="CH286" s="270">
        <f t="shared" si="227"/>
        <v>-63148.748414864182</v>
      </c>
      <c r="CI286" s="269">
        <f t="shared" si="228"/>
        <v>735.60119526481867</v>
      </c>
    </row>
    <row r="287" spans="1:87" s="57" customFormat="1" ht="15.75" customHeight="1" x14ac:dyDescent="0.25">
      <c r="A287" s="297">
        <v>1028825</v>
      </c>
      <c r="B287" s="297">
        <v>5018</v>
      </c>
      <c r="C287" s="347">
        <v>455819</v>
      </c>
      <c r="D287" s="219" t="s">
        <v>937</v>
      </c>
      <c r="E287" s="299" t="s">
        <v>643</v>
      </c>
      <c r="F287" s="299" t="s">
        <v>966</v>
      </c>
      <c r="G287" s="301" t="s">
        <v>915</v>
      </c>
      <c r="H287" s="302" t="s">
        <v>2970</v>
      </c>
      <c r="I287" s="56" t="s">
        <v>35</v>
      </c>
      <c r="J287" s="229" t="s">
        <v>36</v>
      </c>
      <c r="K287" s="229" t="s">
        <v>35</v>
      </c>
      <c r="L287" s="56"/>
      <c r="M287" s="56"/>
      <c r="N287" s="58"/>
      <c r="O287" s="297">
        <v>1013354</v>
      </c>
      <c r="P287" s="303">
        <v>21806</v>
      </c>
      <c r="Q287" s="304">
        <v>41883</v>
      </c>
      <c r="R287" s="304">
        <v>42247</v>
      </c>
      <c r="S287" s="303">
        <f t="shared" si="194"/>
        <v>21806</v>
      </c>
      <c r="T287" s="59"/>
      <c r="U287" s="346">
        <f t="shared" si="229"/>
        <v>2.6921363223956088E-3</v>
      </c>
      <c r="V287" s="345">
        <f t="shared" si="230"/>
        <v>2.0531462257973123E-3</v>
      </c>
      <c r="W287" s="27">
        <v>265159.7288194123</v>
      </c>
      <c r="X287" s="27">
        <v>265159.73</v>
      </c>
      <c r="Y287" s="305">
        <f t="shared" si="195"/>
        <v>522451.09006480937</v>
      </c>
      <c r="Z287" s="53">
        <f t="shared" si="236"/>
        <v>35450.660000000003</v>
      </c>
      <c r="AA287" s="54">
        <f t="shared" si="236"/>
        <v>35450.660000000003</v>
      </c>
      <c r="AB287" s="54">
        <f t="shared" si="236"/>
        <v>35450.660000000003</v>
      </c>
      <c r="AC287" s="54">
        <f t="shared" si="236"/>
        <v>35450.660000000003</v>
      </c>
      <c r="AD287" s="52">
        <f t="shared" si="196"/>
        <v>141802.62</v>
      </c>
      <c r="AE287" s="53">
        <f t="shared" si="237"/>
        <v>65836.929999999993</v>
      </c>
      <c r="AF287" s="53">
        <f t="shared" si="237"/>
        <v>65836.929999999993</v>
      </c>
      <c r="AG287" s="53">
        <f t="shared" si="237"/>
        <v>65836.929999999993</v>
      </c>
      <c r="AH287" s="53">
        <f t="shared" si="237"/>
        <v>65836.929999999993</v>
      </c>
      <c r="AI287" s="52">
        <f t="shared" si="197"/>
        <v>263347.73072713253</v>
      </c>
      <c r="AJ287" s="55">
        <f t="shared" si="198"/>
        <v>927601.44079194183</v>
      </c>
      <c r="AK287" s="219" t="s">
        <v>937</v>
      </c>
      <c r="AL287" s="220">
        <v>69918.451574351406</v>
      </c>
      <c r="AM287" s="242"/>
      <c r="AN287" s="242"/>
      <c r="AO287" s="242">
        <f t="shared" si="199"/>
        <v>561775.36566108535</v>
      </c>
      <c r="AP287" s="243">
        <f t="shared" si="200"/>
        <v>152475.93548387097</v>
      </c>
      <c r="AQ287" s="244">
        <f t="shared" si="201"/>
        <v>283169.60293240059</v>
      </c>
      <c r="AR287" s="245">
        <f t="shared" si="202"/>
        <v>8.0299999999999994</v>
      </c>
      <c r="AS287" s="246">
        <f t="shared" si="203"/>
        <v>2.1800000000000002</v>
      </c>
      <c r="AT287" s="246">
        <f t="shared" si="204"/>
        <v>4.05</v>
      </c>
      <c r="AU287" s="251">
        <f t="shared" si="205"/>
        <v>14.259999999999998</v>
      </c>
      <c r="AV287" s="245">
        <f t="shared" si="206"/>
        <v>7.47</v>
      </c>
      <c r="AW287" s="246">
        <f t="shared" si="207"/>
        <v>2.0299999999999998</v>
      </c>
      <c r="AX287" s="246">
        <f t="shared" si="208"/>
        <v>3.77</v>
      </c>
      <c r="AY287" s="252">
        <f t="shared" si="209"/>
        <v>13.27</v>
      </c>
      <c r="AZ287" s="249">
        <f t="shared" si="210"/>
        <v>7.47</v>
      </c>
      <c r="BA287" s="56">
        <f t="shared" si="211"/>
        <v>4</v>
      </c>
      <c r="BB287" s="246">
        <f t="shared" si="212"/>
        <v>0.51</v>
      </c>
      <c r="BC287" s="250">
        <f t="shared" si="213"/>
        <v>0.94</v>
      </c>
      <c r="BD287" s="246">
        <f t="shared" si="214"/>
        <v>7.47</v>
      </c>
      <c r="BE287" s="56">
        <v>4</v>
      </c>
      <c r="BF287" s="246">
        <f t="shared" si="215"/>
        <v>0.51</v>
      </c>
      <c r="BG287" s="250">
        <f t="shared" si="216"/>
        <v>0.94</v>
      </c>
      <c r="BH287" s="246">
        <f>INDEX('Mar - Aug'!AG:AG,MATCH(C287,'Mar - Aug'!C:C,0))</f>
        <v>7.25</v>
      </c>
      <c r="BI287" s="56">
        <v>4</v>
      </c>
      <c r="BJ287" s="246">
        <f>INDEX('Mar - Aug'!AK:AK,MATCH($C287,'Mar - Aug'!$C:$C,0))</f>
        <v>0.49</v>
      </c>
      <c r="BK287" s="246">
        <f>INDEX('Mar - Aug'!AL:AL,MATCH($C287,'Mar - Aug'!$C:$C,0))</f>
        <v>0.92</v>
      </c>
      <c r="BL287" s="246">
        <f>INDEX('Mar - Aug'!$AG:$AG,MATCH($C287,'Mar - Aug'!$C:$C,0))</f>
        <v>7.25</v>
      </c>
      <c r="BM287" s="56">
        <v>4</v>
      </c>
      <c r="BN287" s="246">
        <f>INDEX('Mar - Aug'!$AK:$AK,MATCH($C287,'Mar - Aug'!$C:$C,0))</f>
        <v>0.49</v>
      </c>
      <c r="BO287" s="246">
        <f>INDEX('Mar - Aug'!$AL:$AL,MATCH($C287,'Mar - Aug'!$C:$C,0))</f>
        <v>0.92</v>
      </c>
      <c r="BP287" s="60">
        <f>INDEX(FY2019_ALL_Targets!EB:EB,MATCH('Final Comp Values'!B287,FY2019_ALL_Targets!A:A,0))</f>
        <v>0</v>
      </c>
      <c r="BQ287" s="60">
        <f>+INDEX(FY2019_ALL_Targets!DY:DY,MATCH(B287,FY2019_ALL_Targets!A:A,0))</f>
        <v>1</v>
      </c>
      <c r="BR287" s="60">
        <f>+INDEX(FY2019_ALL_Targets!DZ:DZ,MATCH(B287,FY2019_ALL_Targets!A:A,0))</f>
        <v>1</v>
      </c>
      <c r="BS287" s="283">
        <f>+INDEX(FY2019_ALL_Targets!EA:EA,MATCH(B287,FY2019_ALL_Targets!A:A,0))</f>
        <v>0</v>
      </c>
      <c r="BT287" s="245">
        <f t="shared" si="231"/>
        <v>0</v>
      </c>
      <c r="BU287" s="245">
        <f t="shared" si="232"/>
        <v>0.49</v>
      </c>
      <c r="BV287" s="246">
        <f t="shared" si="233"/>
        <v>0.92</v>
      </c>
      <c r="BW287" s="284">
        <f t="shared" si="217"/>
        <v>98585.01671983549</v>
      </c>
      <c r="BX287" s="245">
        <f t="shared" si="218"/>
        <v>11.86</v>
      </c>
      <c r="BY287" s="246">
        <f t="shared" si="219"/>
        <v>829232.83567180764</v>
      </c>
      <c r="BZ287" s="285">
        <f t="shared" si="220"/>
        <v>2.3645214989386799E-3</v>
      </c>
      <c r="CA287" s="245">
        <f t="shared" si="221"/>
        <v>96228.53</v>
      </c>
      <c r="CB287" s="286">
        <f t="shared" si="222"/>
        <v>1.38</v>
      </c>
      <c r="CC287" s="268">
        <f t="shared" si="193"/>
        <v>0</v>
      </c>
      <c r="CD287" s="267">
        <f t="shared" si="223"/>
        <v>927601.44079194183</v>
      </c>
      <c r="CE287" s="268">
        <f t="shared" si="224"/>
        <v>925461.36567180767</v>
      </c>
      <c r="CF287" s="268">
        <f t="shared" si="225"/>
        <v>-3.0000000000001137E-2</v>
      </c>
      <c r="CG287" s="270">
        <f t="shared" si="226"/>
        <v>-2097.0642971936181</v>
      </c>
      <c r="CH287" s="270">
        <f t="shared" si="227"/>
        <v>-2140.0751201341627</v>
      </c>
      <c r="CI287" s="269">
        <f t="shared" si="228"/>
        <v>43.010822940544585</v>
      </c>
    </row>
    <row r="288" spans="1:87" s="57" customFormat="1" ht="15.75" customHeight="1" x14ac:dyDescent="0.25">
      <c r="A288" s="297">
        <v>1026401</v>
      </c>
      <c r="B288" s="297">
        <v>5022</v>
      </c>
      <c r="C288" s="347">
        <v>455797</v>
      </c>
      <c r="D288" s="219" t="s">
        <v>913</v>
      </c>
      <c r="E288" s="299" t="s">
        <v>238</v>
      </c>
      <c r="F288" s="299" t="s">
        <v>2286</v>
      </c>
      <c r="G288" s="301" t="s">
        <v>1021</v>
      </c>
      <c r="H288" s="302" t="s">
        <v>1018</v>
      </c>
      <c r="I288" s="56" t="s">
        <v>35</v>
      </c>
      <c r="J288" s="229" t="s">
        <v>35</v>
      </c>
      <c r="K288" s="229" t="s">
        <v>35</v>
      </c>
      <c r="L288" s="56"/>
      <c r="M288" s="56"/>
      <c r="N288" s="58"/>
      <c r="O288" s="297">
        <v>1026401</v>
      </c>
      <c r="P288" s="303">
        <v>3677</v>
      </c>
      <c r="Q288" s="304">
        <v>42248</v>
      </c>
      <c r="R288" s="304">
        <v>42277</v>
      </c>
      <c r="S288" s="303">
        <f t="shared" si="194"/>
        <v>44737</v>
      </c>
      <c r="T288" s="59"/>
      <c r="U288" s="346" t="str">
        <f t="shared" si="229"/>
        <v/>
      </c>
      <c r="V288" s="345">
        <f t="shared" si="230"/>
        <v>4.2122169450378045E-3</v>
      </c>
      <c r="W288" s="27">
        <v>0</v>
      </c>
      <c r="X288" s="27">
        <v>0</v>
      </c>
      <c r="Y288" s="305">
        <f t="shared" si="195"/>
        <v>0</v>
      </c>
      <c r="Z288" s="53">
        <f t="shared" si="236"/>
        <v>72730.259999999995</v>
      </c>
      <c r="AA288" s="54">
        <f t="shared" si="236"/>
        <v>72730.259999999995</v>
      </c>
      <c r="AB288" s="54">
        <f t="shared" si="236"/>
        <v>72730.259999999995</v>
      </c>
      <c r="AC288" s="54">
        <f t="shared" si="236"/>
        <v>72730.259999999995</v>
      </c>
      <c r="AD288" s="52">
        <f t="shared" si="196"/>
        <v>290921.03000000003</v>
      </c>
      <c r="AE288" s="53">
        <f t="shared" si="237"/>
        <v>135070.48000000001</v>
      </c>
      <c r="AF288" s="53">
        <f t="shared" si="237"/>
        <v>135070.48000000001</v>
      </c>
      <c r="AG288" s="53">
        <f t="shared" si="237"/>
        <v>135070.48000000001</v>
      </c>
      <c r="AH288" s="53">
        <f t="shared" si="237"/>
        <v>135070.48000000001</v>
      </c>
      <c r="AI288" s="52">
        <f t="shared" si="197"/>
        <v>540281.91458955011</v>
      </c>
      <c r="AJ288" s="55">
        <f t="shared" si="198"/>
        <v>831202.94458955014</v>
      </c>
      <c r="AK288" s="219" t="s">
        <v>913</v>
      </c>
      <c r="AL288" s="220">
        <v>61485.26180987338</v>
      </c>
      <c r="AM288" s="242"/>
      <c r="AN288" s="242"/>
      <c r="AO288" s="242">
        <f t="shared" si="199"/>
        <v>0</v>
      </c>
      <c r="AP288" s="243">
        <f t="shared" si="200"/>
        <v>312818.31182795705</v>
      </c>
      <c r="AQ288" s="244">
        <f t="shared" si="201"/>
        <v>580948.29525758082</v>
      </c>
      <c r="AR288" s="245">
        <f t="shared" si="202"/>
        <v>0</v>
      </c>
      <c r="AS288" s="246">
        <f t="shared" si="203"/>
        <v>5.09</v>
      </c>
      <c r="AT288" s="246">
        <f t="shared" si="204"/>
        <v>9.4499999999999993</v>
      </c>
      <c r="AU288" s="251">
        <f t="shared" si="205"/>
        <v>14.54</v>
      </c>
      <c r="AV288" s="245">
        <f t="shared" si="206"/>
        <v>0</v>
      </c>
      <c r="AW288" s="246">
        <f t="shared" si="207"/>
        <v>4.7300000000000004</v>
      </c>
      <c r="AX288" s="246">
        <f t="shared" si="208"/>
        <v>8.7899999999999991</v>
      </c>
      <c r="AY288" s="252">
        <f t="shared" si="209"/>
        <v>13.52</v>
      </c>
      <c r="AZ288" s="249">
        <f t="shared" si="210"/>
        <v>0</v>
      </c>
      <c r="BA288" s="56">
        <f t="shared" si="211"/>
        <v>4</v>
      </c>
      <c r="BB288" s="246">
        <f t="shared" si="212"/>
        <v>1.18</v>
      </c>
      <c r="BC288" s="250">
        <f t="shared" si="213"/>
        <v>2.2000000000000002</v>
      </c>
      <c r="BD288" s="246">
        <f t="shared" si="214"/>
        <v>0</v>
      </c>
      <c r="BE288" s="56">
        <v>4</v>
      </c>
      <c r="BF288" s="246">
        <f t="shared" si="215"/>
        <v>1.18</v>
      </c>
      <c r="BG288" s="250">
        <f t="shared" si="216"/>
        <v>2.2000000000000002</v>
      </c>
      <c r="BH288" s="246">
        <f>INDEX('Mar - Aug'!AG:AG,MATCH(C288,'Mar - Aug'!C:C,0))</f>
        <v>0</v>
      </c>
      <c r="BI288" s="56">
        <v>4</v>
      </c>
      <c r="BJ288" s="246">
        <f>INDEX('Mar - Aug'!AK:AK,MATCH($C288,'Mar - Aug'!$C:$C,0))</f>
        <v>1.1599999999999999</v>
      </c>
      <c r="BK288" s="246">
        <f>INDEX('Mar - Aug'!AL:AL,MATCH($C288,'Mar - Aug'!$C:$C,0))</f>
        <v>2.15</v>
      </c>
      <c r="BL288" s="246">
        <f>INDEX('Mar - Aug'!$AG:$AG,MATCH($C288,'Mar - Aug'!$C:$C,0))</f>
        <v>0</v>
      </c>
      <c r="BM288" s="56">
        <v>4</v>
      </c>
      <c r="BN288" s="246">
        <f>INDEX('Mar - Aug'!$AK:$AK,MATCH($C288,'Mar - Aug'!$C:$C,0))</f>
        <v>1.1599999999999999</v>
      </c>
      <c r="BO288" s="246">
        <f>INDEX('Mar - Aug'!$AL:$AL,MATCH($C288,'Mar - Aug'!$C:$C,0))</f>
        <v>2.15</v>
      </c>
      <c r="BP288" s="60">
        <f>INDEX(FY2019_ALL_Targets!EB:EB,MATCH('Final Comp Values'!B288,FY2019_ALL_Targets!A:A,0))</f>
        <v>3</v>
      </c>
      <c r="BQ288" s="60">
        <f>+INDEX(FY2019_ALL_Targets!DY:DY,MATCH(B288,FY2019_ALL_Targets!A:A,0))</f>
        <v>0</v>
      </c>
      <c r="BR288" s="60">
        <f>+INDEX(FY2019_ALL_Targets!DZ:DZ,MATCH(B288,FY2019_ALL_Targets!A:A,0))</f>
        <v>0</v>
      </c>
      <c r="BS288" s="283">
        <f>+INDEX(FY2019_ALL_Targets!EA:EA,MATCH(B288,FY2019_ALL_Targets!A:A,0))</f>
        <v>0</v>
      </c>
      <c r="BT288" s="245">
        <f t="shared" si="231"/>
        <v>0</v>
      </c>
      <c r="BU288" s="245">
        <f t="shared" si="232"/>
        <v>0</v>
      </c>
      <c r="BV288" s="246">
        <f t="shared" si="233"/>
        <v>0</v>
      </c>
      <c r="BW288" s="284">
        <f t="shared" si="217"/>
        <v>0</v>
      </c>
      <c r="BX288" s="245">
        <f t="shared" si="218"/>
        <v>13.52</v>
      </c>
      <c r="BY288" s="246">
        <f t="shared" si="219"/>
        <v>831280.73966948804</v>
      </c>
      <c r="BZ288" s="285">
        <f t="shared" si="220"/>
        <v>2.3703610084491239E-3</v>
      </c>
      <c r="CA288" s="245">
        <f t="shared" si="221"/>
        <v>96466.18</v>
      </c>
      <c r="CB288" s="286">
        <f t="shared" si="222"/>
        <v>1.57</v>
      </c>
      <c r="CC288" s="268">
        <f t="shared" si="193"/>
        <v>0</v>
      </c>
      <c r="CD288" s="267">
        <f t="shared" si="223"/>
        <v>831202.94458955014</v>
      </c>
      <c r="CE288" s="268">
        <f t="shared" si="224"/>
        <v>927746.91966948798</v>
      </c>
      <c r="CF288" s="268">
        <f t="shared" si="225"/>
        <v>1.5700000000000003</v>
      </c>
      <c r="CG288" s="270">
        <f t="shared" si="226"/>
        <v>96522.827145384173</v>
      </c>
      <c r="CH288" s="270">
        <f t="shared" si="227"/>
        <v>96543.975079937838</v>
      </c>
      <c r="CI288" s="269">
        <f t="shared" si="228"/>
        <v>-21.147934553664527</v>
      </c>
    </row>
    <row r="289" spans="1:87" s="57" customFormat="1" ht="15.75" customHeight="1" x14ac:dyDescent="0.25">
      <c r="A289" s="297">
        <v>502401</v>
      </c>
      <c r="B289" s="297">
        <v>5024</v>
      </c>
      <c r="C289" s="298" t="s">
        <v>1184</v>
      </c>
      <c r="D289" s="219" t="s">
        <v>913</v>
      </c>
      <c r="E289" s="299" t="s">
        <v>240</v>
      </c>
      <c r="F289" s="299" t="s">
        <v>979</v>
      </c>
      <c r="G289" s="301" t="s">
        <v>915</v>
      </c>
      <c r="H289" s="302" t="s">
        <v>979</v>
      </c>
      <c r="I289" s="56" t="s">
        <v>35</v>
      </c>
      <c r="J289" s="229" t="s">
        <v>36</v>
      </c>
      <c r="K289" s="229" t="s">
        <v>35</v>
      </c>
      <c r="L289" s="56"/>
      <c r="M289" s="56"/>
      <c r="N289" s="58"/>
      <c r="O289" s="297">
        <v>502401</v>
      </c>
      <c r="P289" s="303">
        <v>600</v>
      </c>
      <c r="Q289" s="304">
        <v>42248</v>
      </c>
      <c r="R289" s="304">
        <v>42277</v>
      </c>
      <c r="S289" s="303">
        <f t="shared" si="194"/>
        <v>7300</v>
      </c>
      <c r="T289" s="59"/>
      <c r="U289" s="346">
        <f t="shared" si="229"/>
        <v>9.0124714085517484E-4</v>
      </c>
      <c r="V289" s="345">
        <f t="shared" si="230"/>
        <v>6.8733226856463269E-4</v>
      </c>
      <c r="W289" s="27">
        <v>88767.587801720147</v>
      </c>
      <c r="X289" s="27">
        <v>88768</v>
      </c>
      <c r="Y289" s="305">
        <f t="shared" si="195"/>
        <v>174901.08032069652</v>
      </c>
      <c r="Z289" s="53">
        <f t="shared" si="236"/>
        <v>11867.83</v>
      </c>
      <c r="AA289" s="54">
        <f t="shared" si="236"/>
        <v>11867.83</v>
      </c>
      <c r="AB289" s="54">
        <f t="shared" si="236"/>
        <v>11867.83</v>
      </c>
      <c r="AC289" s="54">
        <f t="shared" si="236"/>
        <v>11867.83</v>
      </c>
      <c r="AD289" s="52">
        <f t="shared" si="196"/>
        <v>47471.3</v>
      </c>
      <c r="AE289" s="53">
        <f t="shared" si="237"/>
        <v>22040.25</v>
      </c>
      <c r="AF289" s="53">
        <f t="shared" si="237"/>
        <v>22040.25</v>
      </c>
      <c r="AG289" s="53">
        <f t="shared" si="237"/>
        <v>22040.25</v>
      </c>
      <c r="AH289" s="53">
        <f t="shared" si="237"/>
        <v>22040.25</v>
      </c>
      <c r="AI289" s="52">
        <f t="shared" si="197"/>
        <v>88160.984788960268</v>
      </c>
      <c r="AJ289" s="55">
        <f t="shared" si="198"/>
        <v>310533.36510965676</v>
      </c>
      <c r="AK289" s="219" t="s">
        <v>913</v>
      </c>
      <c r="AL289" s="220">
        <v>61485.26180987338</v>
      </c>
      <c r="AM289" s="242"/>
      <c r="AN289" s="242"/>
      <c r="AO289" s="242">
        <f t="shared" si="199"/>
        <v>188065.67776418981</v>
      </c>
      <c r="AP289" s="243">
        <f t="shared" si="200"/>
        <v>51044.408602150543</v>
      </c>
      <c r="AQ289" s="244">
        <f t="shared" si="201"/>
        <v>94796.757837591693</v>
      </c>
      <c r="AR289" s="245">
        <f t="shared" si="202"/>
        <v>3.06</v>
      </c>
      <c r="AS289" s="246">
        <f t="shared" si="203"/>
        <v>0.83</v>
      </c>
      <c r="AT289" s="246">
        <f t="shared" si="204"/>
        <v>1.54</v>
      </c>
      <c r="AU289" s="251">
        <f t="shared" si="205"/>
        <v>5.43</v>
      </c>
      <c r="AV289" s="245">
        <f t="shared" si="206"/>
        <v>2.84</v>
      </c>
      <c r="AW289" s="246">
        <f t="shared" si="207"/>
        <v>0.77</v>
      </c>
      <c r="AX289" s="246">
        <f t="shared" si="208"/>
        <v>1.43</v>
      </c>
      <c r="AY289" s="252">
        <f t="shared" si="209"/>
        <v>5.04</v>
      </c>
      <c r="AZ289" s="249">
        <f t="shared" si="210"/>
        <v>2.84</v>
      </c>
      <c r="BA289" s="56">
        <f t="shared" si="211"/>
        <v>4</v>
      </c>
      <c r="BB289" s="246">
        <f t="shared" si="212"/>
        <v>0.19</v>
      </c>
      <c r="BC289" s="250">
        <f t="shared" si="213"/>
        <v>0.36</v>
      </c>
      <c r="BD289" s="246">
        <f t="shared" si="214"/>
        <v>2.84</v>
      </c>
      <c r="BE289" s="56">
        <v>4</v>
      </c>
      <c r="BF289" s="246">
        <f t="shared" si="215"/>
        <v>0.19</v>
      </c>
      <c r="BG289" s="250">
        <f t="shared" si="216"/>
        <v>0.36</v>
      </c>
      <c r="BH289" s="246">
        <f>INDEX('Mar - Aug'!AG:AG,MATCH(C289,'Mar - Aug'!C:C,0))</f>
        <v>2.78</v>
      </c>
      <c r="BI289" s="56">
        <v>4</v>
      </c>
      <c r="BJ289" s="246">
        <f>INDEX('Mar - Aug'!AK:AK,MATCH($C289,'Mar - Aug'!$C:$C,0))</f>
        <v>0.19</v>
      </c>
      <c r="BK289" s="246">
        <f>INDEX('Mar - Aug'!AL:AL,MATCH($C289,'Mar - Aug'!$C:$C,0))</f>
        <v>0.35</v>
      </c>
      <c r="BL289" s="246">
        <f>INDEX('Mar - Aug'!$AG:$AG,MATCH($C289,'Mar - Aug'!$C:$C,0))</f>
        <v>2.78</v>
      </c>
      <c r="BM289" s="56">
        <v>4</v>
      </c>
      <c r="BN289" s="246">
        <f>INDEX('Mar - Aug'!$AK:$AK,MATCH($C289,'Mar - Aug'!$C:$C,0))</f>
        <v>0.19</v>
      </c>
      <c r="BO289" s="246">
        <f>INDEX('Mar - Aug'!$AL:$AL,MATCH($C289,'Mar - Aug'!$C:$C,0))</f>
        <v>0.35</v>
      </c>
      <c r="BP289" s="60">
        <f>INDEX(FY2019_ALL_Targets!EB:EB,MATCH('Final Comp Values'!B289,FY2019_ALL_Targets!A:A,0))</f>
        <v>0</v>
      </c>
      <c r="BQ289" s="60">
        <f>+INDEX(FY2019_ALL_Targets!DY:DY,MATCH(B289,FY2019_ALL_Targets!A:A,0))</f>
        <v>1</v>
      </c>
      <c r="BR289" s="60">
        <f>+INDEX(FY2019_ALL_Targets!DZ:DZ,MATCH(B289,FY2019_ALL_Targets!A:A,0))</f>
        <v>1</v>
      </c>
      <c r="BS289" s="283">
        <f>+INDEX(FY2019_ALL_Targets!EA:EA,MATCH(B289,FY2019_ALL_Targets!A:A,0))</f>
        <v>0</v>
      </c>
      <c r="BT289" s="245">
        <f t="shared" si="231"/>
        <v>0</v>
      </c>
      <c r="BU289" s="245">
        <f t="shared" si="232"/>
        <v>0.19</v>
      </c>
      <c r="BV289" s="246">
        <f t="shared" si="233"/>
        <v>0.35</v>
      </c>
      <c r="BW289" s="284">
        <f t="shared" si="217"/>
        <v>33202.041377331625</v>
      </c>
      <c r="BX289" s="245">
        <f t="shared" si="218"/>
        <v>4.5</v>
      </c>
      <c r="BY289" s="246">
        <f t="shared" si="219"/>
        <v>276683.67814443022</v>
      </c>
      <c r="BZ289" s="285">
        <f t="shared" si="220"/>
        <v>7.8895151908439784E-4</v>
      </c>
      <c r="CA289" s="245">
        <f t="shared" si="221"/>
        <v>32107.83</v>
      </c>
      <c r="CB289" s="286">
        <f t="shared" si="222"/>
        <v>0.52</v>
      </c>
      <c r="CC289" s="268">
        <f t="shared" si="193"/>
        <v>6.106226635438361E-16</v>
      </c>
      <c r="CD289" s="267">
        <f t="shared" si="223"/>
        <v>310533.36510965676</v>
      </c>
      <c r="CE289" s="268">
        <f t="shared" si="224"/>
        <v>308791.50814443023</v>
      </c>
      <c r="CF289" s="268">
        <f t="shared" si="225"/>
        <v>-2.0000000000000462E-2</v>
      </c>
      <c r="CG289" s="270">
        <f t="shared" si="226"/>
        <v>-1232.2752583716824</v>
      </c>
      <c r="CH289" s="270">
        <f t="shared" si="227"/>
        <v>-1741.8569652265287</v>
      </c>
      <c r="CI289" s="269">
        <f t="shared" si="228"/>
        <v>509.58170685484629</v>
      </c>
    </row>
    <row r="290" spans="1:87" s="57" customFormat="1" ht="15.75" customHeight="1" x14ac:dyDescent="0.25">
      <c r="A290" s="297">
        <v>1028814</v>
      </c>
      <c r="B290" s="297">
        <v>5031</v>
      </c>
      <c r="C290" s="347">
        <v>455835</v>
      </c>
      <c r="D290" s="219" t="s">
        <v>937</v>
      </c>
      <c r="E290" s="299" t="s">
        <v>2619</v>
      </c>
      <c r="F290" s="299" t="s">
        <v>966</v>
      </c>
      <c r="G290" s="301" t="s">
        <v>915</v>
      </c>
      <c r="H290" s="302" t="s">
        <v>2619</v>
      </c>
      <c r="I290" s="56" t="s">
        <v>35</v>
      </c>
      <c r="J290" s="229" t="s">
        <v>36</v>
      </c>
      <c r="K290" s="229" t="s">
        <v>35</v>
      </c>
      <c r="L290" s="56"/>
      <c r="M290" s="56"/>
      <c r="N290" s="58"/>
      <c r="O290" s="297">
        <v>1013410</v>
      </c>
      <c r="P290" s="303">
        <v>16542</v>
      </c>
      <c r="Q290" s="304">
        <v>41883</v>
      </c>
      <c r="R290" s="304">
        <v>42247</v>
      </c>
      <c r="S290" s="303">
        <f t="shared" si="194"/>
        <v>16542</v>
      </c>
      <c r="T290" s="59"/>
      <c r="U290" s="346">
        <f t="shared" si="229"/>
        <v>2.0422507128803153E-3</v>
      </c>
      <c r="V290" s="345">
        <f t="shared" si="230"/>
        <v>1.5575137515885143E-3</v>
      </c>
      <c r="W290" s="27">
        <v>201149.78601751433</v>
      </c>
      <c r="X290" s="27">
        <v>201149.79</v>
      </c>
      <c r="Y290" s="305">
        <f t="shared" si="195"/>
        <v>396330.63981711806</v>
      </c>
      <c r="Z290" s="53">
        <f t="shared" si="236"/>
        <v>26892.82</v>
      </c>
      <c r="AA290" s="54">
        <f t="shared" si="236"/>
        <v>26892.82</v>
      </c>
      <c r="AB290" s="54">
        <f t="shared" si="236"/>
        <v>26892.82</v>
      </c>
      <c r="AC290" s="54">
        <f t="shared" si="236"/>
        <v>26892.82</v>
      </c>
      <c r="AD290" s="52">
        <f t="shared" si="196"/>
        <v>107571.27</v>
      </c>
      <c r="AE290" s="53">
        <f t="shared" si="237"/>
        <v>49943.8</v>
      </c>
      <c r="AF290" s="53">
        <f t="shared" si="237"/>
        <v>49943.8</v>
      </c>
      <c r="AG290" s="53">
        <f t="shared" si="237"/>
        <v>49943.8</v>
      </c>
      <c r="AH290" s="53">
        <f t="shared" si="237"/>
        <v>49943.8</v>
      </c>
      <c r="AI290" s="52">
        <f t="shared" si="197"/>
        <v>199775.20690123024</v>
      </c>
      <c r="AJ290" s="55">
        <f t="shared" si="198"/>
        <v>703677.11671834835</v>
      </c>
      <c r="AK290" s="219" t="s">
        <v>937</v>
      </c>
      <c r="AL290" s="220">
        <v>69918.451574351406</v>
      </c>
      <c r="AM290" s="242"/>
      <c r="AN290" s="242"/>
      <c r="AO290" s="242">
        <f t="shared" si="199"/>
        <v>426161.97829797643</v>
      </c>
      <c r="AP290" s="243">
        <f t="shared" si="200"/>
        <v>115668.03225806453</v>
      </c>
      <c r="AQ290" s="244">
        <f t="shared" si="201"/>
        <v>214812.05043143037</v>
      </c>
      <c r="AR290" s="245">
        <f t="shared" si="202"/>
        <v>6.1</v>
      </c>
      <c r="AS290" s="246">
        <f t="shared" si="203"/>
        <v>1.65</v>
      </c>
      <c r="AT290" s="246">
        <f t="shared" si="204"/>
        <v>3.07</v>
      </c>
      <c r="AU290" s="251">
        <f t="shared" si="205"/>
        <v>10.82</v>
      </c>
      <c r="AV290" s="245">
        <f t="shared" si="206"/>
        <v>5.67</v>
      </c>
      <c r="AW290" s="246">
        <f t="shared" si="207"/>
        <v>1.54</v>
      </c>
      <c r="AX290" s="246">
        <f t="shared" si="208"/>
        <v>2.86</v>
      </c>
      <c r="AY290" s="252">
        <f t="shared" si="209"/>
        <v>10.07</v>
      </c>
      <c r="AZ290" s="249">
        <f t="shared" si="210"/>
        <v>5.67</v>
      </c>
      <c r="BA290" s="56">
        <f t="shared" si="211"/>
        <v>4</v>
      </c>
      <c r="BB290" s="246">
        <f t="shared" si="212"/>
        <v>0.39</v>
      </c>
      <c r="BC290" s="250">
        <f t="shared" si="213"/>
        <v>0.72</v>
      </c>
      <c r="BD290" s="246">
        <f t="shared" si="214"/>
        <v>5.67</v>
      </c>
      <c r="BE290" s="56">
        <v>4</v>
      </c>
      <c r="BF290" s="246">
        <f t="shared" si="215"/>
        <v>0.39</v>
      </c>
      <c r="BG290" s="250">
        <f t="shared" si="216"/>
        <v>0.72</v>
      </c>
      <c r="BH290" s="246">
        <f>INDEX('Mar - Aug'!AG:AG,MATCH(C290,'Mar - Aug'!C:C,0))</f>
        <v>5.5</v>
      </c>
      <c r="BI290" s="56">
        <v>4</v>
      </c>
      <c r="BJ290" s="246">
        <f>INDEX('Mar - Aug'!AK:AK,MATCH($C290,'Mar - Aug'!$C:$C,0))</f>
        <v>0.37</v>
      </c>
      <c r="BK290" s="246">
        <f>INDEX('Mar - Aug'!AL:AL,MATCH($C290,'Mar - Aug'!$C:$C,0))</f>
        <v>0.69</v>
      </c>
      <c r="BL290" s="246">
        <f>INDEX('Mar - Aug'!$AG:$AG,MATCH($C290,'Mar - Aug'!$C:$C,0))</f>
        <v>5.5</v>
      </c>
      <c r="BM290" s="56">
        <v>4</v>
      </c>
      <c r="BN290" s="246">
        <f>INDEX('Mar - Aug'!$AK:$AK,MATCH($C290,'Mar - Aug'!$C:$C,0))</f>
        <v>0.37</v>
      </c>
      <c r="BO290" s="246">
        <f>INDEX('Mar - Aug'!$AL:$AL,MATCH($C290,'Mar - Aug'!$C:$C,0))</f>
        <v>0.69</v>
      </c>
      <c r="BP290" s="60">
        <f>INDEX(FY2019_ALL_Targets!EB:EB,MATCH('Final Comp Values'!B290,FY2019_ALL_Targets!A:A,0))</f>
        <v>0</v>
      </c>
      <c r="BQ290" s="60">
        <f>+INDEX(FY2019_ALL_Targets!DY:DY,MATCH(B290,FY2019_ALL_Targets!A:A,0))</f>
        <v>0</v>
      </c>
      <c r="BR290" s="60">
        <f>+INDEX(FY2019_ALL_Targets!DZ:DZ,MATCH(B290,FY2019_ALL_Targets!A:A,0))</f>
        <v>0</v>
      </c>
      <c r="BS290" s="283">
        <f>+INDEX(FY2019_ALL_Targets!EA:EA,MATCH(B290,FY2019_ALL_Targets!A:A,0))</f>
        <v>0</v>
      </c>
      <c r="BT290" s="245">
        <f t="shared" si="231"/>
        <v>0</v>
      </c>
      <c r="BU290" s="245">
        <f t="shared" si="232"/>
        <v>0</v>
      </c>
      <c r="BV290" s="246">
        <f t="shared" si="233"/>
        <v>0</v>
      </c>
      <c r="BW290" s="284">
        <f t="shared" si="217"/>
        <v>0</v>
      </c>
      <c r="BX290" s="245">
        <f t="shared" si="218"/>
        <v>10.07</v>
      </c>
      <c r="BY290" s="246">
        <f t="shared" si="219"/>
        <v>704078.80735371867</v>
      </c>
      <c r="BZ290" s="285">
        <f t="shared" si="220"/>
        <v>2.007650210313028E-3</v>
      </c>
      <c r="CA290" s="245">
        <f t="shared" si="221"/>
        <v>81705</v>
      </c>
      <c r="CB290" s="286">
        <f t="shared" si="222"/>
        <v>1.17</v>
      </c>
      <c r="CC290" s="268">
        <f t="shared" si="193"/>
        <v>-3.999999999999948E-2</v>
      </c>
      <c r="CD290" s="267">
        <f t="shared" si="223"/>
        <v>703677.11671834835</v>
      </c>
      <c r="CE290" s="268">
        <f t="shared" si="224"/>
        <v>785783.80735371867</v>
      </c>
      <c r="CF290" s="268">
        <f t="shared" si="225"/>
        <v>1.17</v>
      </c>
      <c r="CG290" s="270">
        <f t="shared" si="226"/>
        <v>81757.917235398956</v>
      </c>
      <c r="CH290" s="270">
        <f t="shared" si="227"/>
        <v>82106.690635370323</v>
      </c>
      <c r="CI290" s="269">
        <f t="shared" si="228"/>
        <v>-348.77339997136733</v>
      </c>
    </row>
    <row r="291" spans="1:87" s="57" customFormat="1" ht="15.75" customHeight="1" x14ac:dyDescent="0.25">
      <c r="A291" s="297">
        <v>1027203</v>
      </c>
      <c r="B291" s="297">
        <v>5032</v>
      </c>
      <c r="C291" s="347">
        <v>675363</v>
      </c>
      <c r="D291" s="219" t="s">
        <v>1003</v>
      </c>
      <c r="E291" s="299" t="s">
        <v>645</v>
      </c>
      <c r="F291" s="299" t="s">
        <v>1055</v>
      </c>
      <c r="G291" s="301" t="s">
        <v>1021</v>
      </c>
      <c r="H291" s="302"/>
      <c r="I291" s="56" t="s">
        <v>35</v>
      </c>
      <c r="J291" s="229" t="s">
        <v>36</v>
      </c>
      <c r="K291" s="229" t="s">
        <v>35</v>
      </c>
      <c r="L291" s="56"/>
      <c r="M291" s="56"/>
      <c r="N291" s="58"/>
      <c r="O291" s="297">
        <v>1013358</v>
      </c>
      <c r="P291" s="303">
        <v>19370</v>
      </c>
      <c r="Q291" s="304">
        <v>41883</v>
      </c>
      <c r="R291" s="304">
        <v>42247</v>
      </c>
      <c r="S291" s="303">
        <f t="shared" si="194"/>
        <v>19370</v>
      </c>
      <c r="T291" s="59"/>
      <c r="U291" s="346" t="str">
        <f t="shared" si="229"/>
        <v/>
      </c>
      <c r="V291" s="345">
        <f t="shared" si="230"/>
        <v>1.8237843893283473E-3</v>
      </c>
      <c r="W291" s="27">
        <v>0</v>
      </c>
      <c r="X291" s="27">
        <v>0</v>
      </c>
      <c r="Y291" s="305">
        <f t="shared" si="195"/>
        <v>0</v>
      </c>
      <c r="Z291" s="53">
        <f t="shared" si="236"/>
        <v>31490.38</v>
      </c>
      <c r="AA291" s="54">
        <f t="shared" si="236"/>
        <v>31490.38</v>
      </c>
      <c r="AB291" s="54">
        <f t="shared" si="236"/>
        <v>31490.38</v>
      </c>
      <c r="AC291" s="54">
        <f t="shared" si="236"/>
        <v>31490.38</v>
      </c>
      <c r="AD291" s="52">
        <f t="shared" si="196"/>
        <v>125961.52</v>
      </c>
      <c r="AE291" s="53">
        <f t="shared" si="237"/>
        <v>58482.13</v>
      </c>
      <c r="AF291" s="53">
        <f t="shared" si="237"/>
        <v>58482.13</v>
      </c>
      <c r="AG291" s="53">
        <f t="shared" si="237"/>
        <v>58482.13</v>
      </c>
      <c r="AH291" s="53">
        <f t="shared" si="237"/>
        <v>58482.13</v>
      </c>
      <c r="AI291" s="52">
        <f t="shared" si="197"/>
        <v>233928.53087152884</v>
      </c>
      <c r="AJ291" s="55">
        <f t="shared" si="198"/>
        <v>359890.05087152886</v>
      </c>
      <c r="AK291" s="219" t="s">
        <v>1003</v>
      </c>
      <c r="AL291" s="220">
        <v>35521.831322741207</v>
      </c>
      <c r="AM291" s="242"/>
      <c r="AN291" s="242"/>
      <c r="AO291" s="242">
        <f t="shared" si="199"/>
        <v>0</v>
      </c>
      <c r="AP291" s="243">
        <f t="shared" si="200"/>
        <v>135442.49462365592</v>
      </c>
      <c r="AQ291" s="244">
        <f t="shared" si="201"/>
        <v>251536.05470056867</v>
      </c>
      <c r="AR291" s="245">
        <f t="shared" si="202"/>
        <v>0</v>
      </c>
      <c r="AS291" s="246">
        <f t="shared" si="203"/>
        <v>3.81</v>
      </c>
      <c r="AT291" s="246">
        <f t="shared" si="204"/>
        <v>7.08</v>
      </c>
      <c r="AU291" s="251">
        <f t="shared" si="205"/>
        <v>10.89</v>
      </c>
      <c r="AV291" s="245">
        <f t="shared" si="206"/>
        <v>0</v>
      </c>
      <c r="AW291" s="246">
        <f t="shared" si="207"/>
        <v>3.55</v>
      </c>
      <c r="AX291" s="246">
        <f t="shared" si="208"/>
        <v>6.59</v>
      </c>
      <c r="AY291" s="252">
        <f t="shared" si="209"/>
        <v>10.14</v>
      </c>
      <c r="AZ291" s="249">
        <f t="shared" si="210"/>
        <v>0</v>
      </c>
      <c r="BA291" s="56">
        <f t="shared" si="211"/>
        <v>4</v>
      </c>
      <c r="BB291" s="246">
        <f t="shared" si="212"/>
        <v>0.89</v>
      </c>
      <c r="BC291" s="250">
        <f t="shared" si="213"/>
        <v>1.65</v>
      </c>
      <c r="BD291" s="246">
        <f t="shared" si="214"/>
        <v>0</v>
      </c>
      <c r="BE291" s="56">
        <v>4</v>
      </c>
      <c r="BF291" s="246">
        <f t="shared" si="215"/>
        <v>0.89</v>
      </c>
      <c r="BG291" s="250">
        <f t="shared" si="216"/>
        <v>1.65</v>
      </c>
      <c r="BH291" s="246">
        <f>INDEX('Mar - Aug'!AG:AG,MATCH(C291,'Mar - Aug'!C:C,0))</f>
        <v>0</v>
      </c>
      <c r="BI291" s="56">
        <v>4</v>
      </c>
      <c r="BJ291" s="246">
        <f>INDEX('Mar - Aug'!AK:AK,MATCH($C291,'Mar - Aug'!$C:$C,0))</f>
        <v>0.87</v>
      </c>
      <c r="BK291" s="246">
        <f>INDEX('Mar - Aug'!AL:AL,MATCH($C291,'Mar - Aug'!$C:$C,0))</f>
        <v>1.61</v>
      </c>
      <c r="BL291" s="246">
        <f>INDEX('Mar - Aug'!$AG:$AG,MATCH($C291,'Mar - Aug'!$C:$C,0))</f>
        <v>0</v>
      </c>
      <c r="BM291" s="56">
        <v>4</v>
      </c>
      <c r="BN291" s="246">
        <f>INDEX('Mar - Aug'!$AK:$AK,MATCH($C291,'Mar - Aug'!$C:$C,0))</f>
        <v>0.87</v>
      </c>
      <c r="BO291" s="246">
        <f>INDEX('Mar - Aug'!$AL:$AL,MATCH($C291,'Mar - Aug'!$C:$C,0))</f>
        <v>1.61</v>
      </c>
      <c r="BP291" s="60">
        <f>INDEX(FY2019_ALL_Targets!EB:EB,MATCH('Final Comp Values'!B291,FY2019_ALL_Targets!A:A,0))</f>
        <v>3</v>
      </c>
      <c r="BQ291" s="60">
        <f>+INDEX(FY2019_ALL_Targets!DY:DY,MATCH(B291,FY2019_ALL_Targets!A:A,0))</f>
        <v>0</v>
      </c>
      <c r="BR291" s="60">
        <f>+INDEX(FY2019_ALL_Targets!DZ:DZ,MATCH(B291,FY2019_ALL_Targets!A:A,0))</f>
        <v>0</v>
      </c>
      <c r="BS291" s="283">
        <f>+INDEX(FY2019_ALL_Targets!EA:EA,MATCH(B291,FY2019_ALL_Targets!A:A,0))</f>
        <v>0</v>
      </c>
      <c r="BT291" s="245">
        <f t="shared" si="231"/>
        <v>0</v>
      </c>
      <c r="BU291" s="245">
        <f t="shared" si="232"/>
        <v>0</v>
      </c>
      <c r="BV291" s="246">
        <f t="shared" si="233"/>
        <v>0</v>
      </c>
      <c r="BW291" s="284">
        <f t="shared" si="217"/>
        <v>0</v>
      </c>
      <c r="BX291" s="245">
        <f t="shared" si="218"/>
        <v>10.14</v>
      </c>
      <c r="BY291" s="246">
        <f t="shared" si="219"/>
        <v>360191.36961259588</v>
      </c>
      <c r="BZ291" s="285">
        <f t="shared" si="220"/>
        <v>1.0270700827845992E-3</v>
      </c>
      <c r="CA291" s="245">
        <f t="shared" si="221"/>
        <v>41798.5</v>
      </c>
      <c r="CB291" s="286">
        <f t="shared" si="222"/>
        <v>1.18</v>
      </c>
      <c r="CC291" s="268">
        <f t="shared" si="193"/>
        <v>-1.999999999999913E-2</v>
      </c>
      <c r="CD291" s="267">
        <f t="shared" si="223"/>
        <v>359890.05087152886</v>
      </c>
      <c r="CE291" s="268">
        <f t="shared" si="224"/>
        <v>401989.86961259588</v>
      </c>
      <c r="CF291" s="268">
        <f t="shared" si="225"/>
        <v>1.1799999999999997</v>
      </c>
      <c r="CG291" s="270">
        <f t="shared" si="226"/>
        <v>41880.696255266659</v>
      </c>
      <c r="CH291" s="270">
        <f t="shared" si="227"/>
        <v>42099.818741067022</v>
      </c>
      <c r="CI291" s="269">
        <f t="shared" si="228"/>
        <v>-219.12248580036248</v>
      </c>
    </row>
    <row r="292" spans="1:87" s="57" customFormat="1" ht="15.75" customHeight="1" x14ac:dyDescent="0.25">
      <c r="A292" s="297">
        <v>1028534</v>
      </c>
      <c r="B292" s="297">
        <v>5035</v>
      </c>
      <c r="C292" s="347">
        <v>676264</v>
      </c>
      <c r="D292" s="219" t="s">
        <v>930</v>
      </c>
      <c r="E292" s="299" t="s">
        <v>646</v>
      </c>
      <c r="F292" s="299" t="s">
        <v>995</v>
      </c>
      <c r="G292" s="301" t="s">
        <v>915</v>
      </c>
      <c r="H292" s="302" t="s">
        <v>995</v>
      </c>
      <c r="I292" s="56" t="s">
        <v>35</v>
      </c>
      <c r="J292" s="229" t="s">
        <v>36</v>
      </c>
      <c r="K292" s="229" t="s">
        <v>35</v>
      </c>
      <c r="L292" s="56"/>
      <c r="M292" s="56"/>
      <c r="N292" s="58"/>
      <c r="O292" s="297">
        <v>1018692</v>
      </c>
      <c r="P292" s="303">
        <v>23228</v>
      </c>
      <c r="Q292" s="304">
        <v>41883</v>
      </c>
      <c r="R292" s="304">
        <v>42247</v>
      </c>
      <c r="S292" s="303">
        <f t="shared" si="194"/>
        <v>23228</v>
      </c>
      <c r="T292" s="59"/>
      <c r="U292" s="346">
        <f t="shared" si="229"/>
        <v>2.867694327093699E-3</v>
      </c>
      <c r="V292" s="345">
        <f t="shared" si="230"/>
        <v>2.1870347855094917E-3</v>
      </c>
      <c r="W292" s="27">
        <v>282451.16855062416</v>
      </c>
      <c r="X292" s="27">
        <v>282451</v>
      </c>
      <c r="Y292" s="305">
        <f t="shared" si="195"/>
        <v>556520.86214919714</v>
      </c>
      <c r="Z292" s="53">
        <f t="shared" si="236"/>
        <v>37762.44</v>
      </c>
      <c r="AA292" s="54">
        <f t="shared" si="236"/>
        <v>37762.44</v>
      </c>
      <c r="AB292" s="54">
        <f t="shared" si="236"/>
        <v>37762.44</v>
      </c>
      <c r="AC292" s="54">
        <f t="shared" si="236"/>
        <v>37762.44</v>
      </c>
      <c r="AD292" s="52">
        <f t="shared" si="196"/>
        <v>151049.76999999999</v>
      </c>
      <c r="AE292" s="53">
        <f t="shared" si="237"/>
        <v>70130.25</v>
      </c>
      <c r="AF292" s="53">
        <f t="shared" si="237"/>
        <v>70130.25</v>
      </c>
      <c r="AG292" s="53">
        <f t="shared" si="237"/>
        <v>70130.25</v>
      </c>
      <c r="AH292" s="53">
        <f t="shared" si="237"/>
        <v>70130.25</v>
      </c>
      <c r="AI292" s="52">
        <f t="shared" si="197"/>
        <v>280521.00749013276</v>
      </c>
      <c r="AJ292" s="55">
        <f t="shared" si="198"/>
        <v>988091.63963932986</v>
      </c>
      <c r="AK292" s="219" t="s">
        <v>930</v>
      </c>
      <c r="AL292" s="220">
        <v>95853.985850633719</v>
      </c>
      <c r="AM292" s="242"/>
      <c r="AN292" s="242"/>
      <c r="AO292" s="242">
        <f t="shared" si="199"/>
        <v>598409.52919268515</v>
      </c>
      <c r="AP292" s="243">
        <f t="shared" si="200"/>
        <v>162419.10752688171</v>
      </c>
      <c r="AQ292" s="244">
        <f t="shared" si="201"/>
        <v>301635.49192487396</v>
      </c>
      <c r="AR292" s="245">
        <f t="shared" si="202"/>
        <v>6.24</v>
      </c>
      <c r="AS292" s="246">
        <f t="shared" si="203"/>
        <v>1.69</v>
      </c>
      <c r="AT292" s="246">
        <f t="shared" si="204"/>
        <v>3.15</v>
      </c>
      <c r="AU292" s="251">
        <f t="shared" si="205"/>
        <v>11.08</v>
      </c>
      <c r="AV292" s="245">
        <f t="shared" si="206"/>
        <v>5.81</v>
      </c>
      <c r="AW292" s="246">
        <f t="shared" si="207"/>
        <v>1.58</v>
      </c>
      <c r="AX292" s="246">
        <f t="shared" si="208"/>
        <v>2.93</v>
      </c>
      <c r="AY292" s="252">
        <f t="shared" si="209"/>
        <v>10.32</v>
      </c>
      <c r="AZ292" s="249">
        <f t="shared" si="210"/>
        <v>5.81</v>
      </c>
      <c r="BA292" s="56">
        <f t="shared" si="211"/>
        <v>4</v>
      </c>
      <c r="BB292" s="246">
        <f t="shared" si="212"/>
        <v>0.4</v>
      </c>
      <c r="BC292" s="250">
        <f t="shared" si="213"/>
        <v>0.73</v>
      </c>
      <c r="BD292" s="246">
        <f t="shared" si="214"/>
        <v>5.81</v>
      </c>
      <c r="BE292" s="56">
        <v>4</v>
      </c>
      <c r="BF292" s="246">
        <f t="shared" si="215"/>
        <v>0.4</v>
      </c>
      <c r="BG292" s="250">
        <f t="shared" si="216"/>
        <v>0.73</v>
      </c>
      <c r="BH292" s="246">
        <f>INDEX('Mar - Aug'!AG:AG,MATCH(C292,'Mar - Aug'!C:C,0))</f>
        <v>5.76</v>
      </c>
      <c r="BI292" s="56">
        <v>4</v>
      </c>
      <c r="BJ292" s="246">
        <f>INDEX('Mar - Aug'!AK:AK,MATCH($C292,'Mar - Aug'!$C:$C,0))</f>
        <v>0.39</v>
      </c>
      <c r="BK292" s="246">
        <f>INDEX('Mar - Aug'!AL:AL,MATCH($C292,'Mar - Aug'!$C:$C,0))</f>
        <v>0.73</v>
      </c>
      <c r="BL292" s="246">
        <f>INDEX('Mar - Aug'!$AG:$AG,MATCH($C292,'Mar - Aug'!$C:$C,0))</f>
        <v>5.76</v>
      </c>
      <c r="BM292" s="56">
        <v>4</v>
      </c>
      <c r="BN292" s="246">
        <f>INDEX('Mar - Aug'!$AK:$AK,MATCH($C292,'Mar - Aug'!$C:$C,0))</f>
        <v>0.39</v>
      </c>
      <c r="BO292" s="246">
        <f>INDEX('Mar - Aug'!$AL:$AL,MATCH($C292,'Mar - Aug'!$C:$C,0))</f>
        <v>0.73</v>
      </c>
      <c r="BP292" s="60">
        <f>INDEX(FY2019_ALL_Targets!EB:EB,MATCH('Final Comp Values'!B292,FY2019_ALL_Targets!A:A,0))</f>
        <v>0</v>
      </c>
      <c r="BQ292" s="60">
        <f>+INDEX(FY2019_ALL_Targets!DY:DY,MATCH(B292,FY2019_ALL_Targets!A:A,0))</f>
        <v>0</v>
      </c>
      <c r="BR292" s="60">
        <f>+INDEX(FY2019_ALL_Targets!DZ:DZ,MATCH(B292,FY2019_ALL_Targets!A:A,0))</f>
        <v>0</v>
      </c>
      <c r="BS292" s="283">
        <f>+INDEX(FY2019_ALL_Targets!EA:EA,MATCH(B292,FY2019_ALL_Targets!A:A,0))</f>
        <v>0</v>
      </c>
      <c r="BT292" s="245">
        <f t="shared" si="231"/>
        <v>0</v>
      </c>
      <c r="BU292" s="245">
        <f t="shared" si="232"/>
        <v>0</v>
      </c>
      <c r="BV292" s="246">
        <f t="shared" si="233"/>
        <v>0</v>
      </c>
      <c r="BW292" s="284">
        <f t="shared" si="217"/>
        <v>0</v>
      </c>
      <c r="BX292" s="245">
        <f t="shared" si="218"/>
        <v>10.32</v>
      </c>
      <c r="BY292" s="246">
        <f t="shared" si="219"/>
        <v>989213.13397853996</v>
      </c>
      <c r="BZ292" s="285">
        <f t="shared" si="220"/>
        <v>2.8206983873592028E-3</v>
      </c>
      <c r="CA292" s="245">
        <f t="shared" si="221"/>
        <v>114793.49</v>
      </c>
      <c r="CB292" s="286">
        <f t="shared" si="222"/>
        <v>1.2</v>
      </c>
      <c r="CC292" s="268">
        <f t="shared" si="193"/>
        <v>-9.9999999999994538E-3</v>
      </c>
      <c r="CD292" s="267">
        <f t="shared" si="223"/>
        <v>988091.63963932986</v>
      </c>
      <c r="CE292" s="268">
        <f t="shared" si="224"/>
        <v>1104006.6239785401</v>
      </c>
      <c r="CF292" s="268">
        <f t="shared" si="225"/>
        <v>1.1999999999999993</v>
      </c>
      <c r="CG292" s="270">
        <f t="shared" si="226"/>
        <v>114894.37670224759</v>
      </c>
      <c r="CH292" s="270">
        <f t="shared" si="227"/>
        <v>115914.9843392102</v>
      </c>
      <c r="CI292" s="269">
        <f t="shared" si="228"/>
        <v>-1020.6076369626098</v>
      </c>
    </row>
    <row r="293" spans="1:87" s="57" customFormat="1" ht="15.75" customHeight="1" x14ac:dyDescent="0.25">
      <c r="A293" s="297">
        <v>1026541</v>
      </c>
      <c r="B293" s="297">
        <v>5039</v>
      </c>
      <c r="C293" s="347">
        <v>676321</v>
      </c>
      <c r="D293" s="219" t="s">
        <v>935</v>
      </c>
      <c r="E293" s="299" t="s">
        <v>648</v>
      </c>
      <c r="F293" s="299" t="s">
        <v>961</v>
      </c>
      <c r="G293" s="301" t="s">
        <v>915</v>
      </c>
      <c r="H293" s="302" t="s">
        <v>961</v>
      </c>
      <c r="I293" s="56" t="s">
        <v>35</v>
      </c>
      <c r="J293" s="229" t="s">
        <v>35</v>
      </c>
      <c r="K293" s="229" t="s">
        <v>35</v>
      </c>
      <c r="L293" s="56"/>
      <c r="M293" s="56"/>
      <c r="N293" s="58"/>
      <c r="O293" s="297">
        <v>1026541</v>
      </c>
      <c r="P293" s="303">
        <v>2377</v>
      </c>
      <c r="Q293" s="304">
        <v>42248</v>
      </c>
      <c r="R293" s="304">
        <v>42277</v>
      </c>
      <c r="S293" s="303">
        <f t="shared" si="194"/>
        <v>28920</v>
      </c>
      <c r="T293" s="59"/>
      <c r="U293" s="346">
        <f t="shared" si="229"/>
        <v>3.5704201799358435E-3</v>
      </c>
      <c r="V293" s="345">
        <f t="shared" si="230"/>
        <v>2.7229656447793397E-3</v>
      </c>
      <c r="W293" s="27">
        <v>351665.56722380099</v>
      </c>
      <c r="X293" s="27">
        <v>351665.57</v>
      </c>
      <c r="Y293" s="305">
        <f t="shared" si="195"/>
        <v>692895.78669514298</v>
      </c>
      <c r="Z293" s="53">
        <f t="shared" si="236"/>
        <v>47016.1</v>
      </c>
      <c r="AA293" s="54">
        <f t="shared" si="236"/>
        <v>47016.1</v>
      </c>
      <c r="AB293" s="54">
        <f t="shared" si="236"/>
        <v>47016.1</v>
      </c>
      <c r="AC293" s="54">
        <f t="shared" si="236"/>
        <v>47016.1</v>
      </c>
      <c r="AD293" s="52">
        <f t="shared" si="196"/>
        <v>188064.38</v>
      </c>
      <c r="AE293" s="53">
        <f t="shared" si="237"/>
        <v>87315.61</v>
      </c>
      <c r="AF293" s="53">
        <f t="shared" si="237"/>
        <v>87315.61</v>
      </c>
      <c r="AG293" s="53">
        <f t="shared" si="237"/>
        <v>87315.61</v>
      </c>
      <c r="AH293" s="53">
        <f t="shared" si="237"/>
        <v>87315.61</v>
      </c>
      <c r="AI293" s="52">
        <f t="shared" si="197"/>
        <v>349262.4219310591</v>
      </c>
      <c r="AJ293" s="55">
        <f t="shared" si="198"/>
        <v>1230222.5886262022</v>
      </c>
      <c r="AK293" s="219" t="s">
        <v>935</v>
      </c>
      <c r="AL293" s="220">
        <v>25729.853211771773</v>
      </c>
      <c r="AM293" s="242"/>
      <c r="AN293" s="242"/>
      <c r="AO293" s="242">
        <f t="shared" si="199"/>
        <v>745049.23300553008</v>
      </c>
      <c r="AP293" s="243">
        <f t="shared" si="200"/>
        <v>202219.76344086023</v>
      </c>
      <c r="AQ293" s="244">
        <f t="shared" si="201"/>
        <v>375550.9913237195</v>
      </c>
      <c r="AR293" s="245">
        <f t="shared" si="202"/>
        <v>28.96</v>
      </c>
      <c r="AS293" s="246">
        <f t="shared" si="203"/>
        <v>7.86</v>
      </c>
      <c r="AT293" s="246">
        <f t="shared" si="204"/>
        <v>14.6</v>
      </c>
      <c r="AU293" s="251">
        <f t="shared" si="205"/>
        <v>51.42</v>
      </c>
      <c r="AV293" s="245">
        <f t="shared" si="206"/>
        <v>26.93</v>
      </c>
      <c r="AW293" s="246">
        <f t="shared" si="207"/>
        <v>7.31</v>
      </c>
      <c r="AX293" s="246">
        <f t="shared" si="208"/>
        <v>13.57</v>
      </c>
      <c r="AY293" s="252">
        <f t="shared" si="209"/>
        <v>47.81</v>
      </c>
      <c r="AZ293" s="249">
        <f t="shared" si="210"/>
        <v>26.93</v>
      </c>
      <c r="BA293" s="56">
        <f t="shared" si="211"/>
        <v>4</v>
      </c>
      <c r="BB293" s="246">
        <f t="shared" si="212"/>
        <v>1.83</v>
      </c>
      <c r="BC293" s="250">
        <f t="shared" si="213"/>
        <v>3.39</v>
      </c>
      <c r="BD293" s="246">
        <f t="shared" si="214"/>
        <v>26.93</v>
      </c>
      <c r="BE293" s="56">
        <v>4</v>
      </c>
      <c r="BF293" s="246">
        <f t="shared" si="215"/>
        <v>1.83</v>
      </c>
      <c r="BG293" s="250">
        <f t="shared" si="216"/>
        <v>3.39</v>
      </c>
      <c r="BH293" s="246">
        <f>INDEX('Mar - Aug'!AG:AG,MATCH(C293,'Mar - Aug'!C:C,0))</f>
        <v>25.76</v>
      </c>
      <c r="BI293" s="56">
        <v>4</v>
      </c>
      <c r="BJ293" s="246">
        <f>INDEX('Mar - Aug'!AK:AK,MATCH($C293,'Mar - Aug'!$C:$C,0))</f>
        <v>1.75</v>
      </c>
      <c r="BK293" s="246">
        <f>INDEX('Mar - Aug'!AL:AL,MATCH($C293,'Mar - Aug'!$C:$C,0))</f>
        <v>3.25</v>
      </c>
      <c r="BL293" s="246">
        <f>INDEX('Mar - Aug'!$AG:$AG,MATCH($C293,'Mar - Aug'!$C:$C,0))</f>
        <v>25.76</v>
      </c>
      <c r="BM293" s="56">
        <v>4</v>
      </c>
      <c r="BN293" s="246">
        <f>INDEX('Mar - Aug'!$AK:$AK,MATCH($C293,'Mar - Aug'!$C:$C,0))</f>
        <v>1.75</v>
      </c>
      <c r="BO293" s="246">
        <f>INDEX('Mar - Aug'!$AL:$AL,MATCH($C293,'Mar - Aug'!$C:$C,0))</f>
        <v>3.25</v>
      </c>
      <c r="BP293" s="60">
        <f>INDEX(FY2019_ALL_Targets!EB:EB,MATCH('Final Comp Values'!B293,FY2019_ALL_Targets!A:A,0))</f>
        <v>0</v>
      </c>
      <c r="BQ293" s="60">
        <f>+INDEX(FY2019_ALL_Targets!DY:DY,MATCH(B293,FY2019_ALL_Targets!A:A,0))</f>
        <v>0</v>
      </c>
      <c r="BR293" s="60">
        <f>+INDEX(FY2019_ALL_Targets!DZ:DZ,MATCH(B293,FY2019_ALL_Targets!A:A,0))</f>
        <v>0</v>
      </c>
      <c r="BS293" s="283">
        <f>+INDEX(FY2019_ALL_Targets!EA:EA,MATCH(B293,FY2019_ALL_Targets!A:A,0))</f>
        <v>0</v>
      </c>
      <c r="BT293" s="245">
        <f t="shared" si="231"/>
        <v>0</v>
      </c>
      <c r="BU293" s="245">
        <f t="shared" si="232"/>
        <v>0</v>
      </c>
      <c r="BV293" s="246">
        <f t="shared" si="233"/>
        <v>0</v>
      </c>
      <c r="BW293" s="284">
        <f t="shared" si="217"/>
        <v>0</v>
      </c>
      <c r="BX293" s="245">
        <f t="shared" si="218"/>
        <v>47.81</v>
      </c>
      <c r="BY293" s="246">
        <f t="shared" si="219"/>
        <v>1230144.2820548085</v>
      </c>
      <c r="BZ293" s="285">
        <f t="shared" si="220"/>
        <v>3.5077031161683081E-3</v>
      </c>
      <c r="CA293" s="245">
        <f t="shared" si="221"/>
        <v>142752.4</v>
      </c>
      <c r="CB293" s="286">
        <f t="shared" si="222"/>
        <v>5.55</v>
      </c>
      <c r="CC293" s="268">
        <f t="shared" si="193"/>
        <v>0</v>
      </c>
      <c r="CD293" s="267">
        <f t="shared" si="223"/>
        <v>1230222.5886262022</v>
      </c>
      <c r="CE293" s="268">
        <f t="shared" si="224"/>
        <v>1372896.6820548084</v>
      </c>
      <c r="CF293" s="268">
        <f t="shared" si="225"/>
        <v>5.5499999999999972</v>
      </c>
      <c r="CG293" s="270">
        <f t="shared" si="226"/>
        <v>142809.7755046103</v>
      </c>
      <c r="CH293" s="270">
        <f t="shared" si="227"/>
        <v>142674.09342860617</v>
      </c>
      <c r="CI293" s="269">
        <f t="shared" si="228"/>
        <v>135.68207600413007</v>
      </c>
    </row>
    <row r="294" spans="1:87" s="57" customFormat="1" ht="15.75" customHeight="1" x14ac:dyDescent="0.25">
      <c r="A294" s="297">
        <v>1026206</v>
      </c>
      <c r="B294" s="297">
        <v>5040</v>
      </c>
      <c r="C294" s="347">
        <v>675055</v>
      </c>
      <c r="D294" s="219" t="s">
        <v>913</v>
      </c>
      <c r="E294" s="299" t="s">
        <v>649</v>
      </c>
      <c r="F294" s="299" t="s">
        <v>932</v>
      </c>
      <c r="G294" s="301" t="s">
        <v>915</v>
      </c>
      <c r="H294" s="302" t="s">
        <v>932</v>
      </c>
      <c r="I294" s="56" t="s">
        <v>35</v>
      </c>
      <c r="J294" s="229" t="s">
        <v>35</v>
      </c>
      <c r="K294" s="229" t="s">
        <v>35</v>
      </c>
      <c r="L294" s="56"/>
      <c r="M294" s="56"/>
      <c r="N294" s="58"/>
      <c r="O294" s="297">
        <v>1026206</v>
      </c>
      <c r="P294" s="303">
        <v>8842</v>
      </c>
      <c r="Q294" s="304">
        <v>41912</v>
      </c>
      <c r="R294" s="304">
        <v>42247</v>
      </c>
      <c r="S294" s="303">
        <f t="shared" si="194"/>
        <v>9605</v>
      </c>
      <c r="T294" s="59"/>
      <c r="U294" s="346">
        <f t="shared" si="229"/>
        <v>1.1858190120430075E-3</v>
      </c>
      <c r="V294" s="345">
        <f t="shared" si="230"/>
        <v>9.0435978624154754E-4</v>
      </c>
      <c r="W294" s="27">
        <v>116796.25772671537</v>
      </c>
      <c r="X294" s="27">
        <v>116796.26</v>
      </c>
      <c r="Y294" s="305">
        <f t="shared" si="195"/>
        <v>230126.69540825891</v>
      </c>
      <c r="Z294" s="53">
        <f t="shared" si="236"/>
        <v>15615.13</v>
      </c>
      <c r="AA294" s="54">
        <f t="shared" si="236"/>
        <v>15615.13</v>
      </c>
      <c r="AB294" s="54">
        <f t="shared" si="236"/>
        <v>15615.13</v>
      </c>
      <c r="AC294" s="54">
        <f t="shared" si="236"/>
        <v>15615.13</v>
      </c>
      <c r="AD294" s="52">
        <f t="shared" si="196"/>
        <v>62460.52</v>
      </c>
      <c r="AE294" s="53">
        <f t="shared" si="237"/>
        <v>28999.53</v>
      </c>
      <c r="AF294" s="53">
        <f t="shared" si="237"/>
        <v>28999.53</v>
      </c>
      <c r="AG294" s="53">
        <f t="shared" si="237"/>
        <v>28999.53</v>
      </c>
      <c r="AH294" s="53">
        <f t="shared" si="237"/>
        <v>28999.53</v>
      </c>
      <c r="AI294" s="52">
        <f t="shared" si="197"/>
        <v>115998.11765725526</v>
      </c>
      <c r="AJ294" s="55">
        <f t="shared" si="198"/>
        <v>408585.33306551416</v>
      </c>
      <c r="AK294" s="219" t="s">
        <v>913</v>
      </c>
      <c r="AL294" s="220">
        <v>61485.26180987338</v>
      </c>
      <c r="AM294" s="242"/>
      <c r="AN294" s="242"/>
      <c r="AO294" s="242">
        <f t="shared" si="199"/>
        <v>247448.05957877304</v>
      </c>
      <c r="AP294" s="243">
        <f t="shared" si="200"/>
        <v>67161.849462365586</v>
      </c>
      <c r="AQ294" s="244">
        <f t="shared" si="201"/>
        <v>124729.15877124223</v>
      </c>
      <c r="AR294" s="245">
        <f t="shared" si="202"/>
        <v>4.0199999999999996</v>
      </c>
      <c r="AS294" s="246">
        <f t="shared" si="203"/>
        <v>1.0900000000000001</v>
      </c>
      <c r="AT294" s="246">
        <f t="shared" si="204"/>
        <v>2.0299999999999998</v>
      </c>
      <c r="AU294" s="251">
        <f t="shared" si="205"/>
        <v>7.1399999999999988</v>
      </c>
      <c r="AV294" s="245">
        <f t="shared" si="206"/>
        <v>3.74</v>
      </c>
      <c r="AW294" s="246">
        <f t="shared" si="207"/>
        <v>1.02</v>
      </c>
      <c r="AX294" s="246">
        <f t="shared" si="208"/>
        <v>1.89</v>
      </c>
      <c r="AY294" s="252">
        <f t="shared" si="209"/>
        <v>6.6499999999999995</v>
      </c>
      <c r="AZ294" s="249">
        <f t="shared" si="210"/>
        <v>3.74</v>
      </c>
      <c r="BA294" s="56">
        <f t="shared" si="211"/>
        <v>4</v>
      </c>
      <c r="BB294" s="246">
        <f t="shared" si="212"/>
        <v>0.26</v>
      </c>
      <c r="BC294" s="250">
        <f t="shared" si="213"/>
        <v>0.47</v>
      </c>
      <c r="BD294" s="246">
        <f t="shared" si="214"/>
        <v>3.74</v>
      </c>
      <c r="BE294" s="56">
        <v>4</v>
      </c>
      <c r="BF294" s="246">
        <f t="shared" si="215"/>
        <v>0.26</v>
      </c>
      <c r="BG294" s="250">
        <f t="shared" si="216"/>
        <v>0.47</v>
      </c>
      <c r="BH294" s="246">
        <f>INDEX('Mar - Aug'!AG:AG,MATCH(C294,'Mar - Aug'!C:C,0))</f>
        <v>3.66</v>
      </c>
      <c r="BI294" s="56">
        <v>4</v>
      </c>
      <c r="BJ294" s="246">
        <f>INDEX('Mar - Aug'!AK:AK,MATCH($C294,'Mar - Aug'!$C:$C,0))</f>
        <v>0.25</v>
      </c>
      <c r="BK294" s="246">
        <f>INDEX('Mar - Aug'!AL:AL,MATCH($C294,'Mar - Aug'!$C:$C,0))</f>
        <v>0.46</v>
      </c>
      <c r="BL294" s="246">
        <f>INDEX('Mar - Aug'!$AG:$AG,MATCH($C294,'Mar - Aug'!$C:$C,0))</f>
        <v>3.66</v>
      </c>
      <c r="BM294" s="56">
        <v>4</v>
      </c>
      <c r="BN294" s="246">
        <f>INDEX('Mar - Aug'!$AK:$AK,MATCH($C294,'Mar - Aug'!$C:$C,0))</f>
        <v>0.25</v>
      </c>
      <c r="BO294" s="246">
        <f>INDEX('Mar - Aug'!$AL:$AL,MATCH($C294,'Mar - Aug'!$C:$C,0))</f>
        <v>0.46</v>
      </c>
      <c r="BP294" s="60">
        <f>INDEX(FY2019_ALL_Targets!EB:EB,MATCH('Final Comp Values'!B294,FY2019_ALL_Targets!A:A,0))</f>
        <v>0</v>
      </c>
      <c r="BQ294" s="60">
        <f>+INDEX(FY2019_ALL_Targets!DY:DY,MATCH(B294,FY2019_ALL_Targets!A:A,0))</f>
        <v>0</v>
      </c>
      <c r="BR294" s="60">
        <f>+INDEX(FY2019_ALL_Targets!DZ:DZ,MATCH(B294,FY2019_ALL_Targets!A:A,0))</f>
        <v>0</v>
      </c>
      <c r="BS294" s="283">
        <f>+INDEX(FY2019_ALL_Targets!EA:EA,MATCH(B294,FY2019_ALL_Targets!A:A,0))</f>
        <v>0</v>
      </c>
      <c r="BT294" s="245">
        <f t="shared" si="231"/>
        <v>0</v>
      </c>
      <c r="BU294" s="245">
        <f t="shared" si="232"/>
        <v>0</v>
      </c>
      <c r="BV294" s="246">
        <f t="shared" si="233"/>
        <v>0</v>
      </c>
      <c r="BW294" s="284">
        <f t="shared" si="217"/>
        <v>0</v>
      </c>
      <c r="BX294" s="245">
        <f t="shared" si="218"/>
        <v>6.6499999999999995</v>
      </c>
      <c r="BY294" s="246">
        <f t="shared" si="219"/>
        <v>408876.99103565793</v>
      </c>
      <c r="BZ294" s="285">
        <f t="shared" si="220"/>
        <v>1.1658950226469433E-3</v>
      </c>
      <c r="CA294" s="245">
        <f t="shared" si="221"/>
        <v>47448.23</v>
      </c>
      <c r="CB294" s="286">
        <f t="shared" si="222"/>
        <v>0.77</v>
      </c>
      <c r="CC294" s="268">
        <f t="shared" si="193"/>
        <v>-1.0000000000000231E-2</v>
      </c>
      <c r="CD294" s="267">
        <f t="shared" si="223"/>
        <v>408585.33306551416</v>
      </c>
      <c r="CE294" s="268">
        <f t="shared" si="224"/>
        <v>456325.22103565792</v>
      </c>
      <c r="CF294" s="268">
        <f t="shared" si="225"/>
        <v>0.77000000000000046</v>
      </c>
      <c r="CG294" s="270">
        <f t="shared" si="226"/>
        <v>47309.880670743776</v>
      </c>
      <c r="CH294" s="270">
        <f t="shared" si="227"/>
        <v>47739.887970143755</v>
      </c>
      <c r="CI294" s="269">
        <f t="shared" si="228"/>
        <v>-430.00729939997836</v>
      </c>
    </row>
    <row r="295" spans="1:87" s="57" customFormat="1" ht="15.75" customHeight="1" x14ac:dyDescent="0.25">
      <c r="A295" s="297">
        <v>1028683</v>
      </c>
      <c r="B295" s="297">
        <v>5041</v>
      </c>
      <c r="C295" s="347">
        <v>676029</v>
      </c>
      <c r="D295" s="219" t="s">
        <v>937</v>
      </c>
      <c r="E295" s="299" t="s">
        <v>2361</v>
      </c>
      <c r="F295" s="299" t="s">
        <v>965</v>
      </c>
      <c r="G295" s="301" t="s">
        <v>915</v>
      </c>
      <c r="H295" s="302" t="s">
        <v>965</v>
      </c>
      <c r="I295" s="56" t="s">
        <v>35</v>
      </c>
      <c r="J295" s="229" t="s">
        <v>36</v>
      </c>
      <c r="K295" s="229" t="s">
        <v>35</v>
      </c>
      <c r="L295" s="56"/>
      <c r="M295" s="56"/>
      <c r="N295" s="58"/>
      <c r="O295" s="297">
        <v>1012869</v>
      </c>
      <c r="P295" s="303">
        <v>24499</v>
      </c>
      <c r="Q295" s="304">
        <v>42005</v>
      </c>
      <c r="R295" s="304">
        <v>42369</v>
      </c>
      <c r="S295" s="303">
        <f t="shared" si="194"/>
        <v>24499</v>
      </c>
      <c r="T295" s="59"/>
      <c r="U295" s="346">
        <f t="shared" si="229"/>
        <v>3.0246100964124562E-3</v>
      </c>
      <c r="V295" s="345">
        <f t="shared" si="230"/>
        <v>2.3067059243239642E-3</v>
      </c>
      <c r="W295" s="27">
        <v>297906.45683238941</v>
      </c>
      <c r="X295" s="27">
        <v>297906.46000000002</v>
      </c>
      <c r="Y295" s="305">
        <f t="shared" si="195"/>
        <v>586972.81736667734</v>
      </c>
      <c r="Z295" s="53">
        <f t="shared" si="236"/>
        <v>39828.75</v>
      </c>
      <c r="AA295" s="54">
        <f t="shared" si="236"/>
        <v>39828.75</v>
      </c>
      <c r="AB295" s="54">
        <f t="shared" si="236"/>
        <v>39828.75</v>
      </c>
      <c r="AC295" s="54">
        <f t="shared" si="236"/>
        <v>39828.75</v>
      </c>
      <c r="AD295" s="52">
        <f t="shared" si="196"/>
        <v>159314.98000000001</v>
      </c>
      <c r="AE295" s="53">
        <f t="shared" si="237"/>
        <v>73967.67</v>
      </c>
      <c r="AF295" s="53">
        <f t="shared" si="237"/>
        <v>73967.67</v>
      </c>
      <c r="AG295" s="53">
        <f t="shared" si="237"/>
        <v>73967.67</v>
      </c>
      <c r="AH295" s="53">
        <f t="shared" si="237"/>
        <v>73967.67</v>
      </c>
      <c r="AI295" s="52">
        <f t="shared" si="197"/>
        <v>295870.68032119697</v>
      </c>
      <c r="AJ295" s="55">
        <f t="shared" si="198"/>
        <v>1042158.4776878743</v>
      </c>
      <c r="AK295" s="219" t="s">
        <v>937</v>
      </c>
      <c r="AL295" s="220">
        <v>69918.451574351406</v>
      </c>
      <c r="AM295" s="242"/>
      <c r="AN295" s="242"/>
      <c r="AO295" s="242">
        <f t="shared" si="199"/>
        <v>631153.56706094346</v>
      </c>
      <c r="AP295" s="243">
        <f t="shared" si="200"/>
        <v>171306.43010752692</v>
      </c>
      <c r="AQ295" s="244">
        <f t="shared" si="201"/>
        <v>318140.51647440536</v>
      </c>
      <c r="AR295" s="245">
        <f t="shared" si="202"/>
        <v>9.0299999999999994</v>
      </c>
      <c r="AS295" s="246">
        <f t="shared" si="203"/>
        <v>2.4500000000000002</v>
      </c>
      <c r="AT295" s="246">
        <f t="shared" si="204"/>
        <v>4.55</v>
      </c>
      <c r="AU295" s="251">
        <f t="shared" si="205"/>
        <v>16.03</v>
      </c>
      <c r="AV295" s="245">
        <f t="shared" si="206"/>
        <v>8.4</v>
      </c>
      <c r="AW295" s="246">
        <f t="shared" si="207"/>
        <v>2.2799999999999998</v>
      </c>
      <c r="AX295" s="246">
        <f t="shared" si="208"/>
        <v>4.2300000000000004</v>
      </c>
      <c r="AY295" s="252">
        <f t="shared" si="209"/>
        <v>14.91</v>
      </c>
      <c r="AZ295" s="249">
        <f t="shared" si="210"/>
        <v>8.4</v>
      </c>
      <c r="BA295" s="56">
        <f t="shared" si="211"/>
        <v>4</v>
      </c>
      <c r="BB295" s="246">
        <f t="shared" si="212"/>
        <v>0.56999999999999995</v>
      </c>
      <c r="BC295" s="250">
        <f t="shared" si="213"/>
        <v>1.06</v>
      </c>
      <c r="BD295" s="246">
        <f t="shared" si="214"/>
        <v>8.4</v>
      </c>
      <c r="BE295" s="56">
        <v>4</v>
      </c>
      <c r="BF295" s="246">
        <f t="shared" si="215"/>
        <v>0.56999999999999995</v>
      </c>
      <c r="BG295" s="250">
        <f t="shared" si="216"/>
        <v>1.06</v>
      </c>
      <c r="BH295" s="246">
        <f>INDEX('Mar - Aug'!AG:AG,MATCH(C295,'Mar - Aug'!C:C,0))</f>
        <v>8.15</v>
      </c>
      <c r="BI295" s="56">
        <v>4</v>
      </c>
      <c r="BJ295" s="246">
        <f>INDEX('Mar - Aug'!AK:AK,MATCH($C295,'Mar - Aug'!$C:$C,0))</f>
        <v>0.55000000000000004</v>
      </c>
      <c r="BK295" s="246">
        <f>INDEX('Mar - Aug'!AL:AL,MATCH($C295,'Mar - Aug'!$C:$C,0))</f>
        <v>1.03</v>
      </c>
      <c r="BL295" s="246">
        <f>INDEX('Mar - Aug'!$AG:$AG,MATCH($C295,'Mar - Aug'!$C:$C,0))</f>
        <v>8.15</v>
      </c>
      <c r="BM295" s="56">
        <v>4</v>
      </c>
      <c r="BN295" s="246">
        <f>INDEX('Mar - Aug'!$AK:$AK,MATCH($C295,'Mar - Aug'!$C:$C,0))</f>
        <v>0.55000000000000004</v>
      </c>
      <c r="BO295" s="246">
        <f>INDEX('Mar - Aug'!$AL:$AL,MATCH($C295,'Mar - Aug'!$C:$C,0))</f>
        <v>1.03</v>
      </c>
      <c r="BP295" s="60">
        <f>INDEX(FY2019_ALL_Targets!EB:EB,MATCH('Final Comp Values'!B295,FY2019_ALL_Targets!A:A,0))</f>
        <v>0</v>
      </c>
      <c r="BQ295" s="60">
        <f>+INDEX(FY2019_ALL_Targets!DY:DY,MATCH(B295,FY2019_ALL_Targets!A:A,0))</f>
        <v>0</v>
      </c>
      <c r="BR295" s="60">
        <f>+INDEX(FY2019_ALL_Targets!DZ:DZ,MATCH(B295,FY2019_ALL_Targets!A:A,0))</f>
        <v>0</v>
      </c>
      <c r="BS295" s="283">
        <f>+INDEX(FY2019_ALL_Targets!EA:EA,MATCH(B295,FY2019_ALL_Targets!A:A,0))</f>
        <v>0</v>
      </c>
      <c r="BT295" s="245">
        <f t="shared" si="231"/>
        <v>0</v>
      </c>
      <c r="BU295" s="245">
        <f t="shared" si="232"/>
        <v>0</v>
      </c>
      <c r="BV295" s="246">
        <f t="shared" si="233"/>
        <v>0</v>
      </c>
      <c r="BW295" s="284">
        <f t="shared" si="217"/>
        <v>0</v>
      </c>
      <c r="BX295" s="245">
        <f t="shared" si="218"/>
        <v>14.91</v>
      </c>
      <c r="BY295" s="246">
        <f t="shared" si="219"/>
        <v>1042484.1129735794</v>
      </c>
      <c r="BZ295" s="285">
        <f t="shared" si="220"/>
        <v>2.9725982756471938E-3</v>
      </c>
      <c r="CA295" s="245">
        <f t="shared" si="221"/>
        <v>120975.33</v>
      </c>
      <c r="CB295" s="286">
        <f t="shared" si="222"/>
        <v>1.73</v>
      </c>
      <c r="CC295" s="268">
        <f t="shared" si="193"/>
        <v>-1.0000000000001119E-2</v>
      </c>
      <c r="CD295" s="267">
        <f t="shared" si="223"/>
        <v>1042158.4776878743</v>
      </c>
      <c r="CE295" s="268">
        <f t="shared" si="224"/>
        <v>1163459.4429735795</v>
      </c>
      <c r="CF295" s="268">
        <f t="shared" si="225"/>
        <v>1.7300000000000004</v>
      </c>
      <c r="CG295" s="270">
        <f t="shared" si="226"/>
        <v>120921.13792086003</v>
      </c>
      <c r="CH295" s="270">
        <f t="shared" si="227"/>
        <v>121300.96528570517</v>
      </c>
      <c r="CI295" s="269">
        <f t="shared" si="228"/>
        <v>-379.82736484514317</v>
      </c>
    </row>
    <row r="296" spans="1:87" s="57" customFormat="1" ht="15.75" customHeight="1" x14ac:dyDescent="0.25">
      <c r="A296" s="297">
        <v>1026582</v>
      </c>
      <c r="B296" s="297">
        <v>5042</v>
      </c>
      <c r="C296" s="347">
        <v>675396</v>
      </c>
      <c r="D296" s="219" t="s">
        <v>1003</v>
      </c>
      <c r="E296" s="299" t="s">
        <v>242</v>
      </c>
      <c r="F296" s="299" t="s">
        <v>1016</v>
      </c>
      <c r="G296" s="301" t="s">
        <v>915</v>
      </c>
      <c r="H296" s="302" t="s">
        <v>1017</v>
      </c>
      <c r="I296" s="56" t="s">
        <v>35</v>
      </c>
      <c r="J296" s="229" t="s">
        <v>35</v>
      </c>
      <c r="K296" s="229" t="s">
        <v>35</v>
      </c>
      <c r="L296" s="56"/>
      <c r="M296" s="56"/>
      <c r="N296" s="58"/>
      <c r="O296" s="297">
        <v>1026582</v>
      </c>
      <c r="P296" s="303">
        <v>7534</v>
      </c>
      <c r="Q296" s="304">
        <v>42063</v>
      </c>
      <c r="R296" s="304">
        <v>42185</v>
      </c>
      <c r="S296" s="303">
        <f t="shared" si="194"/>
        <v>22357</v>
      </c>
      <c r="T296" s="59"/>
      <c r="U296" s="346">
        <f t="shared" si="229"/>
        <v>2.7601619627533078E-3</v>
      </c>
      <c r="V296" s="345">
        <f t="shared" si="230"/>
        <v>2.1050256888081498E-3</v>
      </c>
      <c r="W296" s="27">
        <v>271859.85770182975</v>
      </c>
      <c r="X296" s="27">
        <v>271859.86</v>
      </c>
      <c r="Y296" s="305">
        <f t="shared" si="195"/>
        <v>535652.52777120715</v>
      </c>
      <c r="Z296" s="53">
        <f t="shared" si="236"/>
        <v>36346.43</v>
      </c>
      <c r="AA296" s="54">
        <f t="shared" si="236"/>
        <v>36346.43</v>
      </c>
      <c r="AB296" s="54">
        <f t="shared" si="236"/>
        <v>36346.43</v>
      </c>
      <c r="AC296" s="54">
        <f t="shared" si="236"/>
        <v>36346.43</v>
      </c>
      <c r="AD296" s="52">
        <f t="shared" si="196"/>
        <v>145385.73000000001</v>
      </c>
      <c r="AE296" s="53">
        <f t="shared" si="237"/>
        <v>67500.52</v>
      </c>
      <c r="AF296" s="53">
        <f t="shared" si="237"/>
        <v>67500.52</v>
      </c>
      <c r="AG296" s="53">
        <f t="shared" si="237"/>
        <v>67500.52</v>
      </c>
      <c r="AH296" s="53">
        <f t="shared" si="237"/>
        <v>67500.52</v>
      </c>
      <c r="AI296" s="52">
        <f t="shared" si="197"/>
        <v>270002.07355161436</v>
      </c>
      <c r="AJ296" s="55">
        <f t="shared" si="198"/>
        <v>951040.33132282156</v>
      </c>
      <c r="AK296" s="219" t="s">
        <v>1003</v>
      </c>
      <c r="AL296" s="220">
        <v>35521.831322741207</v>
      </c>
      <c r="AM296" s="242"/>
      <c r="AN296" s="242"/>
      <c r="AO296" s="242">
        <f t="shared" si="199"/>
        <v>575970.45996904001</v>
      </c>
      <c r="AP296" s="243">
        <f t="shared" si="200"/>
        <v>156328.74193548388</v>
      </c>
      <c r="AQ296" s="244">
        <f t="shared" si="201"/>
        <v>290324.81027055311</v>
      </c>
      <c r="AR296" s="245">
        <f t="shared" si="202"/>
        <v>16.21</v>
      </c>
      <c r="AS296" s="246">
        <f t="shared" si="203"/>
        <v>4.4000000000000004</v>
      </c>
      <c r="AT296" s="246">
        <f t="shared" si="204"/>
        <v>8.17</v>
      </c>
      <c r="AU296" s="251">
        <f t="shared" si="205"/>
        <v>28.78</v>
      </c>
      <c r="AV296" s="245">
        <f t="shared" si="206"/>
        <v>15.08</v>
      </c>
      <c r="AW296" s="246">
        <f t="shared" si="207"/>
        <v>4.09</v>
      </c>
      <c r="AX296" s="246">
        <f t="shared" si="208"/>
        <v>7.6</v>
      </c>
      <c r="AY296" s="252">
        <f t="shared" si="209"/>
        <v>26.770000000000003</v>
      </c>
      <c r="AZ296" s="249">
        <f t="shared" si="210"/>
        <v>15.08</v>
      </c>
      <c r="BA296" s="56">
        <f t="shared" si="211"/>
        <v>4</v>
      </c>
      <c r="BB296" s="246">
        <f t="shared" si="212"/>
        <v>1.02</v>
      </c>
      <c r="BC296" s="250">
        <f t="shared" si="213"/>
        <v>1.9</v>
      </c>
      <c r="BD296" s="246">
        <f t="shared" si="214"/>
        <v>15.08</v>
      </c>
      <c r="BE296" s="56">
        <v>4</v>
      </c>
      <c r="BF296" s="246">
        <f t="shared" si="215"/>
        <v>1.02</v>
      </c>
      <c r="BG296" s="250">
        <f t="shared" si="216"/>
        <v>1.9</v>
      </c>
      <c r="BH296" s="246">
        <f>INDEX('Mar - Aug'!AG:AG,MATCH(C296,'Mar - Aug'!C:C,0))</f>
        <v>14.71</v>
      </c>
      <c r="BI296" s="56">
        <v>4</v>
      </c>
      <c r="BJ296" s="246">
        <f>INDEX('Mar - Aug'!AK:AK,MATCH($C296,'Mar - Aug'!$C:$C,0))</f>
        <v>1</v>
      </c>
      <c r="BK296" s="246">
        <f>INDEX('Mar - Aug'!AL:AL,MATCH($C296,'Mar - Aug'!$C:$C,0))</f>
        <v>1.86</v>
      </c>
      <c r="BL296" s="246">
        <f>INDEX('Mar - Aug'!$AG:$AG,MATCH($C296,'Mar - Aug'!$C:$C,0))</f>
        <v>14.71</v>
      </c>
      <c r="BM296" s="56">
        <v>4</v>
      </c>
      <c r="BN296" s="246">
        <f>INDEX('Mar - Aug'!$AK:$AK,MATCH($C296,'Mar - Aug'!$C:$C,0))</f>
        <v>1</v>
      </c>
      <c r="BO296" s="246">
        <f>INDEX('Mar - Aug'!$AL:$AL,MATCH($C296,'Mar - Aug'!$C:$C,0))</f>
        <v>1.86</v>
      </c>
      <c r="BP296" s="60">
        <f>INDEX(FY2019_ALL_Targets!EB:EB,MATCH('Final Comp Values'!B296,FY2019_ALL_Targets!A:A,0))</f>
        <v>0</v>
      </c>
      <c r="BQ296" s="60">
        <f>+INDEX(FY2019_ALL_Targets!DY:DY,MATCH(B296,FY2019_ALL_Targets!A:A,0))</f>
        <v>0</v>
      </c>
      <c r="BR296" s="60">
        <f>+INDEX(FY2019_ALL_Targets!DZ:DZ,MATCH(B296,FY2019_ALL_Targets!A:A,0))</f>
        <v>0</v>
      </c>
      <c r="BS296" s="283">
        <f>+INDEX(FY2019_ALL_Targets!EA:EA,MATCH(B296,FY2019_ALL_Targets!A:A,0))</f>
        <v>0</v>
      </c>
      <c r="BT296" s="245">
        <f t="shared" si="231"/>
        <v>0</v>
      </c>
      <c r="BU296" s="245">
        <f t="shared" si="232"/>
        <v>0</v>
      </c>
      <c r="BV296" s="246">
        <f t="shared" si="233"/>
        <v>0</v>
      </c>
      <c r="BW296" s="284">
        <f t="shared" si="217"/>
        <v>0</v>
      </c>
      <c r="BX296" s="245">
        <f t="shared" si="218"/>
        <v>26.770000000000003</v>
      </c>
      <c r="BY296" s="246">
        <f t="shared" si="219"/>
        <v>950919.42450978223</v>
      </c>
      <c r="BZ296" s="285">
        <f t="shared" si="220"/>
        <v>2.7115055341364615E-3</v>
      </c>
      <c r="CA296" s="245">
        <f t="shared" si="221"/>
        <v>110349.68</v>
      </c>
      <c r="CB296" s="286">
        <f t="shared" si="222"/>
        <v>3.11</v>
      </c>
      <c r="CC296" s="268">
        <f t="shared" si="193"/>
        <v>1.0000000000003784E-2</v>
      </c>
      <c r="CD296" s="267">
        <f t="shared" si="223"/>
        <v>951040.33132282156</v>
      </c>
      <c r="CE296" s="268">
        <f t="shared" si="224"/>
        <v>1061269.1045097823</v>
      </c>
      <c r="CF296" s="268">
        <f t="shared" si="225"/>
        <v>3.1099999999999994</v>
      </c>
      <c r="CG296" s="270">
        <f t="shared" si="226"/>
        <v>110486.94174127658</v>
      </c>
      <c r="CH296" s="270">
        <f t="shared" si="227"/>
        <v>110228.77318696072</v>
      </c>
      <c r="CI296" s="269">
        <f t="shared" si="228"/>
        <v>258.16855431585282</v>
      </c>
    </row>
    <row r="297" spans="1:87" s="57" customFormat="1" ht="15.75" customHeight="1" x14ac:dyDescent="0.25">
      <c r="A297" s="297">
        <v>1004488</v>
      </c>
      <c r="B297" s="297">
        <v>5043</v>
      </c>
      <c r="C297" s="347">
        <v>675471</v>
      </c>
      <c r="D297" s="219" t="s">
        <v>939</v>
      </c>
      <c r="E297" s="299" t="s">
        <v>243</v>
      </c>
      <c r="F297" s="299" t="s">
        <v>243</v>
      </c>
      <c r="G297" s="301" t="s">
        <v>1021</v>
      </c>
      <c r="H297" s="302" t="s">
        <v>917</v>
      </c>
      <c r="I297" s="56" t="s">
        <v>35</v>
      </c>
      <c r="J297" s="229" t="s">
        <v>36</v>
      </c>
      <c r="K297" s="229" t="s">
        <v>35</v>
      </c>
      <c r="L297" s="56"/>
      <c r="M297" s="56"/>
      <c r="N297" s="58"/>
      <c r="O297" s="297">
        <v>1004488</v>
      </c>
      <c r="P297" s="303">
        <v>10471</v>
      </c>
      <c r="Q297" s="304">
        <v>42005</v>
      </c>
      <c r="R297" s="304">
        <v>42369</v>
      </c>
      <c r="S297" s="303">
        <f t="shared" si="194"/>
        <v>10471</v>
      </c>
      <c r="T297" s="59"/>
      <c r="U297" s="346" t="str">
        <f t="shared" si="229"/>
        <v/>
      </c>
      <c r="V297" s="345">
        <f t="shared" si="230"/>
        <v>9.8589810741647526E-4</v>
      </c>
      <c r="W297" s="27">
        <v>0</v>
      </c>
      <c r="X297" s="27">
        <v>0</v>
      </c>
      <c r="Y297" s="305">
        <f t="shared" si="195"/>
        <v>0</v>
      </c>
      <c r="Z297" s="53">
        <f t="shared" si="236"/>
        <v>17023.009999999998</v>
      </c>
      <c r="AA297" s="54">
        <f t="shared" si="236"/>
        <v>17023.009999999998</v>
      </c>
      <c r="AB297" s="54">
        <f t="shared" si="236"/>
        <v>17023.009999999998</v>
      </c>
      <c r="AC297" s="54">
        <f t="shared" si="236"/>
        <v>17023.009999999998</v>
      </c>
      <c r="AD297" s="52">
        <f t="shared" si="196"/>
        <v>68092.05</v>
      </c>
      <c r="AE297" s="53">
        <f t="shared" si="237"/>
        <v>31614.17</v>
      </c>
      <c r="AF297" s="53">
        <f t="shared" si="237"/>
        <v>31614.17</v>
      </c>
      <c r="AG297" s="53">
        <f t="shared" si="237"/>
        <v>31614.17</v>
      </c>
      <c r="AH297" s="53">
        <f t="shared" si="237"/>
        <v>31614.17</v>
      </c>
      <c r="AI297" s="52">
        <f t="shared" si="197"/>
        <v>126456.66735961685</v>
      </c>
      <c r="AJ297" s="55">
        <f t="shared" si="198"/>
        <v>194548.71735961686</v>
      </c>
      <c r="AK297" s="219" t="s">
        <v>939</v>
      </c>
      <c r="AL297" s="220">
        <v>78822.574549228506</v>
      </c>
      <c r="AM297" s="242"/>
      <c r="AN297" s="242"/>
      <c r="AO297" s="242">
        <f t="shared" si="199"/>
        <v>0</v>
      </c>
      <c r="AP297" s="243">
        <f t="shared" si="200"/>
        <v>73217.258064516136</v>
      </c>
      <c r="AQ297" s="244">
        <f t="shared" si="201"/>
        <v>135974.91113937297</v>
      </c>
      <c r="AR297" s="245">
        <f t="shared" si="202"/>
        <v>0</v>
      </c>
      <c r="AS297" s="246">
        <f t="shared" si="203"/>
        <v>0.93</v>
      </c>
      <c r="AT297" s="246">
        <f t="shared" si="204"/>
        <v>1.73</v>
      </c>
      <c r="AU297" s="251">
        <f t="shared" si="205"/>
        <v>2.66</v>
      </c>
      <c r="AV297" s="245">
        <f t="shared" si="206"/>
        <v>0</v>
      </c>
      <c r="AW297" s="246">
        <f t="shared" si="207"/>
        <v>0.86</v>
      </c>
      <c r="AX297" s="246">
        <f t="shared" si="208"/>
        <v>1.6</v>
      </c>
      <c r="AY297" s="252">
        <f t="shared" si="209"/>
        <v>2.46</v>
      </c>
      <c r="AZ297" s="249">
        <f t="shared" si="210"/>
        <v>0</v>
      </c>
      <c r="BA297" s="56">
        <f t="shared" si="211"/>
        <v>4</v>
      </c>
      <c r="BB297" s="246">
        <f t="shared" si="212"/>
        <v>0.22</v>
      </c>
      <c r="BC297" s="250">
        <f t="shared" si="213"/>
        <v>0.4</v>
      </c>
      <c r="BD297" s="246">
        <f t="shared" si="214"/>
        <v>0</v>
      </c>
      <c r="BE297" s="56">
        <v>4</v>
      </c>
      <c r="BF297" s="246">
        <f t="shared" si="215"/>
        <v>0.22</v>
      </c>
      <c r="BG297" s="250">
        <f t="shared" si="216"/>
        <v>0.4</v>
      </c>
      <c r="BH297" s="246">
        <f>INDEX('Mar - Aug'!AG:AG,MATCH(C297,'Mar - Aug'!C:C,0))</f>
        <v>0</v>
      </c>
      <c r="BI297" s="56">
        <v>4</v>
      </c>
      <c r="BJ297" s="246">
        <f>INDEX('Mar - Aug'!AK:AK,MATCH($C297,'Mar - Aug'!$C:$C,0))</f>
        <v>0.22</v>
      </c>
      <c r="BK297" s="246">
        <f>INDEX('Mar - Aug'!AL:AL,MATCH($C297,'Mar - Aug'!$C:$C,0))</f>
        <v>0.42</v>
      </c>
      <c r="BL297" s="246">
        <f>INDEX('Mar - Aug'!$AG:$AG,MATCH($C297,'Mar - Aug'!$C:$C,0))</f>
        <v>0</v>
      </c>
      <c r="BM297" s="56">
        <v>4</v>
      </c>
      <c r="BN297" s="246">
        <f>INDEX('Mar - Aug'!$AK:$AK,MATCH($C297,'Mar - Aug'!$C:$C,0))</f>
        <v>0.22</v>
      </c>
      <c r="BO297" s="246">
        <f>INDEX('Mar - Aug'!$AL:$AL,MATCH($C297,'Mar - Aug'!$C:$C,0))</f>
        <v>0.42</v>
      </c>
      <c r="BP297" s="60">
        <f>INDEX(FY2019_ALL_Targets!EB:EB,MATCH('Final Comp Values'!B297,FY2019_ALL_Targets!A:A,0))</f>
        <v>3</v>
      </c>
      <c r="BQ297" s="60">
        <f>+INDEX(FY2019_ALL_Targets!DY:DY,MATCH(B297,FY2019_ALL_Targets!A:A,0))</f>
        <v>2</v>
      </c>
      <c r="BR297" s="60">
        <f>+INDEX(FY2019_ALL_Targets!DZ:DZ,MATCH(B297,FY2019_ALL_Targets!A:A,0))</f>
        <v>2</v>
      </c>
      <c r="BS297" s="283">
        <f>+INDEX(FY2019_ALL_Targets!EA:EA,MATCH(B297,FY2019_ALL_Targets!A:A,0))</f>
        <v>0</v>
      </c>
      <c r="BT297" s="245">
        <f t="shared" si="231"/>
        <v>0</v>
      </c>
      <c r="BU297" s="245">
        <f t="shared" si="232"/>
        <v>0.44</v>
      </c>
      <c r="BV297" s="246">
        <f t="shared" si="233"/>
        <v>0.84</v>
      </c>
      <c r="BW297" s="284">
        <f t="shared" si="217"/>
        <v>100892.89542301249</v>
      </c>
      <c r="BX297" s="245">
        <f t="shared" si="218"/>
        <v>1.18</v>
      </c>
      <c r="BY297" s="246">
        <f t="shared" si="219"/>
        <v>93010.637968089635</v>
      </c>
      <c r="BZ297" s="285">
        <f t="shared" si="220"/>
        <v>2.6521580386692747E-4</v>
      </c>
      <c r="CA297" s="245">
        <f t="shared" si="221"/>
        <v>10793.44</v>
      </c>
      <c r="CB297" s="286">
        <f t="shared" si="222"/>
        <v>0.14000000000000001</v>
      </c>
      <c r="CC297" s="268">
        <f t="shared" si="193"/>
        <v>-2.000000000000024E-2</v>
      </c>
      <c r="CD297" s="267">
        <f t="shared" si="223"/>
        <v>194548.71735961686</v>
      </c>
      <c r="CE297" s="268">
        <f t="shared" si="224"/>
        <v>103804.07796808964</v>
      </c>
      <c r="CF297" s="268">
        <f t="shared" si="225"/>
        <v>-1.1400000000000001</v>
      </c>
      <c r="CG297" s="270">
        <f t="shared" si="226"/>
        <v>-90156.722678846854</v>
      </c>
      <c r="CH297" s="270">
        <f t="shared" si="227"/>
        <v>-90744.63939152722</v>
      </c>
      <c r="CI297" s="269">
        <f t="shared" si="228"/>
        <v>587.91671268036589</v>
      </c>
    </row>
    <row r="298" spans="1:87" s="57" customFormat="1" ht="15.75" customHeight="1" x14ac:dyDescent="0.25">
      <c r="A298" s="297">
        <v>1026067</v>
      </c>
      <c r="B298" s="297">
        <v>5044</v>
      </c>
      <c r="C298" s="347">
        <v>455989</v>
      </c>
      <c r="D298" s="219" t="s">
        <v>923</v>
      </c>
      <c r="E298" s="299" t="s">
        <v>245</v>
      </c>
      <c r="F298" s="299" t="s">
        <v>1011</v>
      </c>
      <c r="G298" s="301" t="s">
        <v>915</v>
      </c>
      <c r="H298" s="302" t="s">
        <v>1011</v>
      </c>
      <c r="I298" s="56" t="s">
        <v>35</v>
      </c>
      <c r="J298" s="229" t="s">
        <v>35</v>
      </c>
      <c r="K298" s="229" t="s">
        <v>35</v>
      </c>
      <c r="L298" s="56"/>
      <c r="M298" s="56"/>
      <c r="N298" s="58"/>
      <c r="O298" s="297">
        <v>1026067</v>
      </c>
      <c r="P298" s="303">
        <v>9094</v>
      </c>
      <c r="Q298" s="304">
        <v>41883</v>
      </c>
      <c r="R298" s="304">
        <v>42247</v>
      </c>
      <c r="S298" s="303">
        <f t="shared" si="194"/>
        <v>9094</v>
      </c>
      <c r="T298" s="59"/>
      <c r="U298" s="346">
        <f t="shared" si="229"/>
        <v>1.1227317121831452E-3</v>
      </c>
      <c r="V298" s="345">
        <f t="shared" si="230"/>
        <v>8.5624652744202329E-4</v>
      </c>
      <c r="W298" s="27">
        <v>110582.52652759494</v>
      </c>
      <c r="X298" s="27">
        <v>110582.53</v>
      </c>
      <c r="Y298" s="305">
        <f t="shared" si="195"/>
        <v>217883.61978581015</v>
      </c>
      <c r="Z298" s="53">
        <f t="shared" si="236"/>
        <v>14784.38</v>
      </c>
      <c r="AA298" s="54">
        <f t="shared" si="236"/>
        <v>14784.38</v>
      </c>
      <c r="AB298" s="54">
        <f t="shared" si="236"/>
        <v>14784.38</v>
      </c>
      <c r="AC298" s="54">
        <f t="shared" si="236"/>
        <v>14784.38</v>
      </c>
      <c r="AD298" s="52">
        <f t="shared" si="196"/>
        <v>59137.53</v>
      </c>
      <c r="AE298" s="53">
        <f t="shared" si="237"/>
        <v>27456.71</v>
      </c>
      <c r="AF298" s="53">
        <f t="shared" si="237"/>
        <v>27456.71</v>
      </c>
      <c r="AG298" s="53">
        <f t="shared" si="237"/>
        <v>27456.71</v>
      </c>
      <c r="AH298" s="53">
        <f t="shared" si="237"/>
        <v>27456.71</v>
      </c>
      <c r="AI298" s="52">
        <f t="shared" si="197"/>
        <v>109826.84872202805</v>
      </c>
      <c r="AJ298" s="55">
        <f t="shared" si="198"/>
        <v>386847.99850783823</v>
      </c>
      <c r="AK298" s="219" t="s">
        <v>923</v>
      </c>
      <c r="AL298" s="220">
        <v>21889.523364708708</v>
      </c>
      <c r="AM298" s="242"/>
      <c r="AN298" s="242"/>
      <c r="AO298" s="242">
        <f t="shared" si="199"/>
        <v>234283.46213527975</v>
      </c>
      <c r="AP298" s="243">
        <f t="shared" si="200"/>
        <v>63588.741935483871</v>
      </c>
      <c r="AQ298" s="244">
        <f t="shared" si="201"/>
        <v>118093.38572261081</v>
      </c>
      <c r="AR298" s="245">
        <f t="shared" si="202"/>
        <v>10.7</v>
      </c>
      <c r="AS298" s="246">
        <f t="shared" si="203"/>
        <v>2.9</v>
      </c>
      <c r="AT298" s="246">
        <f t="shared" si="204"/>
        <v>5.39</v>
      </c>
      <c r="AU298" s="251">
        <f t="shared" si="205"/>
        <v>18.989999999999998</v>
      </c>
      <c r="AV298" s="245">
        <f t="shared" si="206"/>
        <v>9.9499999999999993</v>
      </c>
      <c r="AW298" s="246">
        <f t="shared" si="207"/>
        <v>2.7</v>
      </c>
      <c r="AX298" s="246">
        <f t="shared" si="208"/>
        <v>5.0199999999999996</v>
      </c>
      <c r="AY298" s="252">
        <f t="shared" si="209"/>
        <v>17.669999999999998</v>
      </c>
      <c r="AZ298" s="249">
        <f t="shared" si="210"/>
        <v>9.9499999999999993</v>
      </c>
      <c r="BA298" s="56">
        <f t="shared" si="211"/>
        <v>4</v>
      </c>
      <c r="BB298" s="246">
        <f t="shared" si="212"/>
        <v>0.68</v>
      </c>
      <c r="BC298" s="250">
        <f t="shared" si="213"/>
        <v>1.26</v>
      </c>
      <c r="BD298" s="246">
        <f t="shared" si="214"/>
        <v>9.9499999999999993</v>
      </c>
      <c r="BE298" s="56">
        <v>4</v>
      </c>
      <c r="BF298" s="246">
        <f t="shared" si="215"/>
        <v>0.68</v>
      </c>
      <c r="BG298" s="250">
        <f t="shared" si="216"/>
        <v>1.26</v>
      </c>
      <c r="BH298" s="246">
        <f>INDEX('Mar - Aug'!AG:AG,MATCH(C298,'Mar - Aug'!C:C,0))</f>
        <v>10.1</v>
      </c>
      <c r="BI298" s="56">
        <v>4</v>
      </c>
      <c r="BJ298" s="246">
        <f>INDEX('Mar - Aug'!AK:AK,MATCH($C298,'Mar - Aug'!$C:$C,0))</f>
        <v>0.69</v>
      </c>
      <c r="BK298" s="246">
        <f>INDEX('Mar - Aug'!AL:AL,MATCH($C298,'Mar - Aug'!$C:$C,0))</f>
        <v>1.27</v>
      </c>
      <c r="BL298" s="246">
        <f>INDEX('Mar - Aug'!$AG:$AG,MATCH($C298,'Mar - Aug'!$C:$C,0))</f>
        <v>10.1</v>
      </c>
      <c r="BM298" s="56">
        <v>4</v>
      </c>
      <c r="BN298" s="246">
        <f>INDEX('Mar - Aug'!$AK:$AK,MATCH($C298,'Mar - Aug'!$C:$C,0))</f>
        <v>0.69</v>
      </c>
      <c r="BO298" s="246">
        <f>INDEX('Mar - Aug'!$AL:$AL,MATCH($C298,'Mar - Aug'!$C:$C,0))</f>
        <v>1.27</v>
      </c>
      <c r="BP298" s="60">
        <f>INDEX(FY2019_ALL_Targets!EB:EB,MATCH('Final Comp Values'!B298,FY2019_ALL_Targets!A:A,0))</f>
        <v>0</v>
      </c>
      <c r="BQ298" s="60">
        <f>+INDEX(FY2019_ALL_Targets!DY:DY,MATCH(B298,FY2019_ALL_Targets!A:A,0))</f>
        <v>0</v>
      </c>
      <c r="BR298" s="60">
        <f>+INDEX(FY2019_ALL_Targets!DZ:DZ,MATCH(B298,FY2019_ALL_Targets!A:A,0))</f>
        <v>1</v>
      </c>
      <c r="BS298" s="283">
        <f>+INDEX(FY2019_ALL_Targets!EA:EA,MATCH(B298,FY2019_ALL_Targets!A:A,0))</f>
        <v>0</v>
      </c>
      <c r="BT298" s="245">
        <f t="shared" si="231"/>
        <v>0</v>
      </c>
      <c r="BU298" s="245">
        <f t="shared" si="232"/>
        <v>0</v>
      </c>
      <c r="BV298" s="246">
        <f t="shared" si="233"/>
        <v>1.27</v>
      </c>
      <c r="BW298" s="284">
        <f t="shared" si="217"/>
        <v>27799.69467318006</v>
      </c>
      <c r="BX298" s="245">
        <f t="shared" si="218"/>
        <v>16.399999999999999</v>
      </c>
      <c r="BY298" s="246">
        <f t="shared" si="219"/>
        <v>358988.18318122276</v>
      </c>
      <c r="BZ298" s="285">
        <f t="shared" si="220"/>
        <v>1.0236392488115231E-3</v>
      </c>
      <c r="CA298" s="245">
        <f t="shared" si="221"/>
        <v>41658.870000000003</v>
      </c>
      <c r="CB298" s="286">
        <f t="shared" si="222"/>
        <v>1.9</v>
      </c>
      <c r="CC298" s="268">
        <f t="shared" si="193"/>
        <v>-4.0000000000000258E-2</v>
      </c>
      <c r="CD298" s="267">
        <f t="shared" si="223"/>
        <v>386847.99850783823</v>
      </c>
      <c r="CE298" s="268">
        <f t="shared" si="224"/>
        <v>400647.05318122276</v>
      </c>
      <c r="CF298" s="268">
        <f t="shared" si="225"/>
        <v>0.62999999999999901</v>
      </c>
      <c r="CG298" s="270">
        <f t="shared" si="226"/>
        <v>13792.543240517132</v>
      </c>
      <c r="CH298" s="270">
        <f t="shared" si="227"/>
        <v>13799.054673384526</v>
      </c>
      <c r="CI298" s="269">
        <f t="shared" si="228"/>
        <v>-6.5114328673935233</v>
      </c>
    </row>
    <row r="299" spans="1:87" s="57" customFormat="1" ht="15.75" customHeight="1" x14ac:dyDescent="0.25">
      <c r="A299" s="297">
        <v>1026523</v>
      </c>
      <c r="B299" s="297">
        <v>5045</v>
      </c>
      <c r="C299" s="347">
        <v>676044</v>
      </c>
      <c r="D299" s="219" t="s">
        <v>925</v>
      </c>
      <c r="E299" s="299" t="s">
        <v>651</v>
      </c>
      <c r="F299" s="299" t="s">
        <v>969</v>
      </c>
      <c r="G299" s="301" t="s">
        <v>915</v>
      </c>
      <c r="H299" s="302" t="s">
        <v>969</v>
      </c>
      <c r="I299" s="56" t="s">
        <v>35</v>
      </c>
      <c r="J299" s="229" t="s">
        <v>35</v>
      </c>
      <c r="K299" s="229" t="s">
        <v>35</v>
      </c>
      <c r="L299" s="56"/>
      <c r="M299" s="56"/>
      <c r="N299" s="58"/>
      <c r="O299" s="297">
        <v>1026523</v>
      </c>
      <c r="P299" s="303">
        <v>10447</v>
      </c>
      <c r="Q299" s="304">
        <v>42005</v>
      </c>
      <c r="R299" s="304">
        <v>42247</v>
      </c>
      <c r="S299" s="303">
        <f t="shared" si="194"/>
        <v>15692</v>
      </c>
      <c r="T299" s="59"/>
      <c r="U299" s="346">
        <f t="shared" si="229"/>
        <v>1.9373109773012883E-3</v>
      </c>
      <c r="V299" s="345">
        <f t="shared" si="230"/>
        <v>1.4774819120981118E-3</v>
      </c>
      <c r="W299" s="27">
        <v>190813.83409745104</v>
      </c>
      <c r="X299" s="27">
        <v>190814</v>
      </c>
      <c r="Y299" s="305">
        <f t="shared" si="195"/>
        <v>375965.44553320133</v>
      </c>
      <c r="Z299" s="53">
        <f t="shared" si="236"/>
        <v>25510.95</v>
      </c>
      <c r="AA299" s="54">
        <f t="shared" si="236"/>
        <v>25510.95</v>
      </c>
      <c r="AB299" s="54">
        <f t="shared" si="236"/>
        <v>25510.95</v>
      </c>
      <c r="AC299" s="54">
        <f t="shared" si="236"/>
        <v>25510.95</v>
      </c>
      <c r="AD299" s="52">
        <f t="shared" si="196"/>
        <v>102043.78</v>
      </c>
      <c r="AE299" s="53">
        <f t="shared" si="237"/>
        <v>47377.47</v>
      </c>
      <c r="AF299" s="53">
        <f t="shared" si="237"/>
        <v>47377.47</v>
      </c>
      <c r="AG299" s="53">
        <f t="shared" si="237"/>
        <v>47377.47</v>
      </c>
      <c r="AH299" s="53">
        <f t="shared" si="237"/>
        <v>47377.47</v>
      </c>
      <c r="AI299" s="52">
        <f t="shared" si="197"/>
        <v>189509.8867545705</v>
      </c>
      <c r="AJ299" s="55">
        <f t="shared" si="198"/>
        <v>667519.11228777189</v>
      </c>
      <c r="AK299" s="219" t="s">
        <v>925</v>
      </c>
      <c r="AL299" s="220">
        <v>58482.872744368782</v>
      </c>
      <c r="AM299" s="242"/>
      <c r="AN299" s="242"/>
      <c r="AO299" s="242">
        <f t="shared" si="199"/>
        <v>404263.91992817348</v>
      </c>
      <c r="AP299" s="243">
        <f t="shared" si="200"/>
        <v>109724.49462365592</v>
      </c>
      <c r="AQ299" s="244">
        <f t="shared" si="201"/>
        <v>203774.07177910808</v>
      </c>
      <c r="AR299" s="245">
        <f t="shared" si="202"/>
        <v>6.91</v>
      </c>
      <c r="AS299" s="246">
        <f t="shared" si="203"/>
        <v>1.88</v>
      </c>
      <c r="AT299" s="246">
        <f t="shared" si="204"/>
        <v>3.48</v>
      </c>
      <c r="AU299" s="251">
        <f t="shared" si="205"/>
        <v>12.27</v>
      </c>
      <c r="AV299" s="245">
        <f t="shared" si="206"/>
        <v>6.43</v>
      </c>
      <c r="AW299" s="246">
        <f t="shared" si="207"/>
        <v>1.74</v>
      </c>
      <c r="AX299" s="246">
        <f t="shared" si="208"/>
        <v>3.24</v>
      </c>
      <c r="AY299" s="252">
        <f t="shared" si="209"/>
        <v>11.41</v>
      </c>
      <c r="AZ299" s="249">
        <f t="shared" si="210"/>
        <v>6.43</v>
      </c>
      <c r="BA299" s="56">
        <f t="shared" si="211"/>
        <v>4</v>
      </c>
      <c r="BB299" s="246">
        <f t="shared" si="212"/>
        <v>0.44</v>
      </c>
      <c r="BC299" s="250">
        <f t="shared" si="213"/>
        <v>0.81</v>
      </c>
      <c r="BD299" s="246">
        <f t="shared" si="214"/>
        <v>6.43</v>
      </c>
      <c r="BE299" s="56">
        <v>4</v>
      </c>
      <c r="BF299" s="246">
        <f t="shared" si="215"/>
        <v>0.44</v>
      </c>
      <c r="BG299" s="250">
        <f t="shared" si="216"/>
        <v>0.81</v>
      </c>
      <c r="BH299" s="246">
        <f>INDEX('Mar - Aug'!AG:AG,MATCH(C299,'Mar - Aug'!C:C,0))</f>
        <v>6.46</v>
      </c>
      <c r="BI299" s="56">
        <v>4</v>
      </c>
      <c r="BJ299" s="246">
        <f>INDEX('Mar - Aug'!AK:AK,MATCH($C299,'Mar - Aug'!$C:$C,0))</f>
        <v>0.44</v>
      </c>
      <c r="BK299" s="246">
        <f>INDEX('Mar - Aug'!AL:AL,MATCH($C299,'Mar - Aug'!$C:$C,0))</f>
        <v>0.82</v>
      </c>
      <c r="BL299" s="246">
        <f>INDEX('Mar - Aug'!$AG:$AG,MATCH($C299,'Mar - Aug'!$C:$C,0))</f>
        <v>6.46</v>
      </c>
      <c r="BM299" s="56">
        <v>4</v>
      </c>
      <c r="BN299" s="246">
        <f>INDEX('Mar - Aug'!$AK:$AK,MATCH($C299,'Mar - Aug'!$C:$C,0))</f>
        <v>0.44</v>
      </c>
      <c r="BO299" s="246">
        <f>INDEX('Mar - Aug'!$AL:$AL,MATCH($C299,'Mar - Aug'!$C:$C,0))</f>
        <v>0.82</v>
      </c>
      <c r="BP299" s="60">
        <f>INDEX(FY2019_ALL_Targets!EB:EB,MATCH('Final Comp Values'!B299,FY2019_ALL_Targets!A:A,0))</f>
        <v>0</v>
      </c>
      <c r="BQ299" s="60">
        <f>+INDEX(FY2019_ALL_Targets!DY:DY,MATCH(B299,FY2019_ALL_Targets!A:A,0))</f>
        <v>0</v>
      </c>
      <c r="BR299" s="60">
        <f>+INDEX(FY2019_ALL_Targets!DZ:DZ,MATCH(B299,FY2019_ALL_Targets!A:A,0))</f>
        <v>0</v>
      </c>
      <c r="BS299" s="283">
        <f>+INDEX(FY2019_ALL_Targets!EA:EA,MATCH(B299,FY2019_ALL_Targets!A:A,0))</f>
        <v>0</v>
      </c>
      <c r="BT299" s="245">
        <f t="shared" si="231"/>
        <v>0</v>
      </c>
      <c r="BU299" s="245">
        <f t="shared" si="232"/>
        <v>0</v>
      </c>
      <c r="BV299" s="246">
        <f t="shared" si="233"/>
        <v>0</v>
      </c>
      <c r="BW299" s="284">
        <f t="shared" si="217"/>
        <v>0</v>
      </c>
      <c r="BX299" s="245">
        <f t="shared" si="218"/>
        <v>11.41</v>
      </c>
      <c r="BY299" s="246">
        <f t="shared" si="219"/>
        <v>667289.57801324781</v>
      </c>
      <c r="BZ299" s="285">
        <f t="shared" si="220"/>
        <v>1.9027473169845762E-3</v>
      </c>
      <c r="CA299" s="245">
        <f t="shared" si="221"/>
        <v>77435.789999999994</v>
      </c>
      <c r="CB299" s="286">
        <f t="shared" si="222"/>
        <v>1.32</v>
      </c>
      <c r="CC299" s="268">
        <f t="shared" si="193"/>
        <v>-2.0000000000000018E-2</v>
      </c>
      <c r="CD299" s="267">
        <f t="shared" si="223"/>
        <v>667519.11228777189</v>
      </c>
      <c r="CE299" s="268">
        <f t="shared" si="224"/>
        <v>744725.36801324785</v>
      </c>
      <c r="CF299" s="268">
        <f t="shared" si="225"/>
        <v>1.3200000000000003</v>
      </c>
      <c r="CG299" s="270">
        <f t="shared" si="226"/>
        <v>77223.946382108596</v>
      </c>
      <c r="CH299" s="270">
        <f t="shared" si="227"/>
        <v>77206.255725475959</v>
      </c>
      <c r="CI299" s="269">
        <f t="shared" si="228"/>
        <v>17.690656632636092</v>
      </c>
    </row>
    <row r="300" spans="1:87" s="57" customFormat="1" ht="15.75" customHeight="1" x14ac:dyDescent="0.25">
      <c r="A300" s="297">
        <v>1026197</v>
      </c>
      <c r="B300" s="297">
        <v>5049</v>
      </c>
      <c r="C300" s="347">
        <v>675049</v>
      </c>
      <c r="D300" s="219" t="s">
        <v>913</v>
      </c>
      <c r="E300" s="299" t="s">
        <v>247</v>
      </c>
      <c r="F300" s="299" t="s">
        <v>1011</v>
      </c>
      <c r="G300" s="301" t="s">
        <v>915</v>
      </c>
      <c r="H300" s="302" t="s">
        <v>1011</v>
      </c>
      <c r="I300" s="56" t="s">
        <v>35</v>
      </c>
      <c r="J300" s="229" t="s">
        <v>35</v>
      </c>
      <c r="K300" s="229" t="s">
        <v>35</v>
      </c>
      <c r="L300" s="56"/>
      <c r="M300" s="56"/>
      <c r="N300" s="58"/>
      <c r="O300" s="297">
        <v>1026197</v>
      </c>
      <c r="P300" s="303">
        <v>8089</v>
      </c>
      <c r="Q300" s="304">
        <v>41883</v>
      </c>
      <c r="R300" s="304">
        <v>42247</v>
      </c>
      <c r="S300" s="303">
        <f t="shared" si="194"/>
        <v>8089</v>
      </c>
      <c r="T300" s="59"/>
      <c r="U300" s="346">
        <f t="shared" si="229"/>
        <v>9.9865590717500134E-4</v>
      </c>
      <c r="V300" s="345">
        <f t="shared" si="230"/>
        <v>7.6162064663278276E-4</v>
      </c>
      <c r="W300" s="27">
        <v>98361.783309755396</v>
      </c>
      <c r="X300" s="27">
        <v>98361.78</v>
      </c>
      <c r="Y300" s="305">
        <f t="shared" si="195"/>
        <v>193804.77242659099</v>
      </c>
      <c r="Z300" s="53">
        <f t="shared" si="236"/>
        <v>13150.53</v>
      </c>
      <c r="AA300" s="54">
        <f t="shared" si="236"/>
        <v>13150.53</v>
      </c>
      <c r="AB300" s="54">
        <f t="shared" si="236"/>
        <v>13150.53</v>
      </c>
      <c r="AC300" s="54">
        <f t="shared" si="236"/>
        <v>13150.53</v>
      </c>
      <c r="AD300" s="52">
        <f t="shared" si="196"/>
        <v>52602.1</v>
      </c>
      <c r="AE300" s="53">
        <f t="shared" si="237"/>
        <v>24422.400000000001</v>
      </c>
      <c r="AF300" s="53">
        <f t="shared" si="237"/>
        <v>24422.400000000001</v>
      </c>
      <c r="AG300" s="53">
        <f t="shared" si="237"/>
        <v>24422.400000000001</v>
      </c>
      <c r="AH300" s="53">
        <f t="shared" si="237"/>
        <v>24422.400000000001</v>
      </c>
      <c r="AI300" s="52">
        <f t="shared" si="197"/>
        <v>97689.617254506811</v>
      </c>
      <c r="AJ300" s="55">
        <f t="shared" si="198"/>
        <v>344096.4896810978</v>
      </c>
      <c r="AK300" s="219" t="s">
        <v>913</v>
      </c>
      <c r="AL300" s="220">
        <v>61485.26180987338</v>
      </c>
      <c r="AM300" s="242"/>
      <c r="AN300" s="242"/>
      <c r="AO300" s="242">
        <f t="shared" si="199"/>
        <v>208392.22841568926</v>
      </c>
      <c r="AP300" s="243">
        <f t="shared" si="200"/>
        <v>56561.397849462366</v>
      </c>
      <c r="AQ300" s="244">
        <f t="shared" si="201"/>
        <v>105042.59919839443</v>
      </c>
      <c r="AR300" s="245">
        <f t="shared" si="202"/>
        <v>3.39</v>
      </c>
      <c r="AS300" s="246">
        <f t="shared" si="203"/>
        <v>0.92</v>
      </c>
      <c r="AT300" s="246">
        <f t="shared" si="204"/>
        <v>1.71</v>
      </c>
      <c r="AU300" s="251">
        <f t="shared" si="205"/>
        <v>6.0200000000000005</v>
      </c>
      <c r="AV300" s="245">
        <f t="shared" si="206"/>
        <v>3.15</v>
      </c>
      <c r="AW300" s="246">
        <f t="shared" si="207"/>
        <v>0.86</v>
      </c>
      <c r="AX300" s="246">
        <f t="shared" si="208"/>
        <v>1.59</v>
      </c>
      <c r="AY300" s="252">
        <f t="shared" si="209"/>
        <v>5.6</v>
      </c>
      <c r="AZ300" s="249">
        <f t="shared" si="210"/>
        <v>3.15</v>
      </c>
      <c r="BA300" s="56">
        <f t="shared" si="211"/>
        <v>4</v>
      </c>
      <c r="BB300" s="246">
        <f t="shared" si="212"/>
        <v>0.22</v>
      </c>
      <c r="BC300" s="250">
        <f t="shared" si="213"/>
        <v>0.4</v>
      </c>
      <c r="BD300" s="246">
        <f t="shared" si="214"/>
        <v>3.15</v>
      </c>
      <c r="BE300" s="56">
        <v>4</v>
      </c>
      <c r="BF300" s="246">
        <f t="shared" si="215"/>
        <v>0.22</v>
      </c>
      <c r="BG300" s="250">
        <f t="shared" si="216"/>
        <v>0.4</v>
      </c>
      <c r="BH300" s="246">
        <f>INDEX('Mar - Aug'!AG:AG,MATCH(C300,'Mar - Aug'!C:C,0))</f>
        <v>3.08</v>
      </c>
      <c r="BI300" s="56">
        <v>4</v>
      </c>
      <c r="BJ300" s="246">
        <f>INDEX('Mar - Aug'!AK:AK,MATCH($C300,'Mar - Aug'!$C:$C,0))</f>
        <v>0.21</v>
      </c>
      <c r="BK300" s="246">
        <f>INDEX('Mar - Aug'!AL:AL,MATCH($C300,'Mar - Aug'!$C:$C,0))</f>
        <v>0.39</v>
      </c>
      <c r="BL300" s="246">
        <f>INDEX('Mar - Aug'!$AG:$AG,MATCH($C300,'Mar - Aug'!$C:$C,0))</f>
        <v>3.08</v>
      </c>
      <c r="BM300" s="56">
        <v>4</v>
      </c>
      <c r="BN300" s="246">
        <f>INDEX('Mar - Aug'!$AK:$AK,MATCH($C300,'Mar - Aug'!$C:$C,0))</f>
        <v>0.21</v>
      </c>
      <c r="BO300" s="246">
        <f>INDEX('Mar - Aug'!$AL:$AL,MATCH($C300,'Mar - Aug'!$C:$C,0))</f>
        <v>0.39</v>
      </c>
      <c r="BP300" s="60">
        <f>INDEX(FY2019_ALL_Targets!EB:EB,MATCH('Final Comp Values'!B300,FY2019_ALL_Targets!A:A,0))</f>
        <v>0</v>
      </c>
      <c r="BQ300" s="60">
        <f>+INDEX(FY2019_ALL_Targets!DY:DY,MATCH(B300,FY2019_ALL_Targets!A:A,0))</f>
        <v>2</v>
      </c>
      <c r="BR300" s="60">
        <f>+INDEX(FY2019_ALL_Targets!DZ:DZ,MATCH(B300,FY2019_ALL_Targets!A:A,0))</f>
        <v>2</v>
      </c>
      <c r="BS300" s="283">
        <f>+INDEX(FY2019_ALL_Targets!EA:EA,MATCH(B300,FY2019_ALL_Targets!A:A,0))</f>
        <v>0</v>
      </c>
      <c r="BT300" s="245">
        <f t="shared" si="231"/>
        <v>0</v>
      </c>
      <c r="BU300" s="245">
        <f t="shared" si="232"/>
        <v>0.42</v>
      </c>
      <c r="BV300" s="246">
        <f t="shared" si="233"/>
        <v>0.78</v>
      </c>
      <c r="BW300" s="284">
        <f t="shared" si="217"/>
        <v>73782.314171848047</v>
      </c>
      <c r="BX300" s="245">
        <f t="shared" si="218"/>
        <v>4.3999999999999995</v>
      </c>
      <c r="BY300" s="246">
        <f t="shared" si="219"/>
        <v>270535.15196344286</v>
      </c>
      <c r="BZ300" s="285">
        <f t="shared" si="220"/>
        <v>7.7141926310474445E-4</v>
      </c>
      <c r="CA300" s="245">
        <f t="shared" si="221"/>
        <v>31394.32</v>
      </c>
      <c r="CB300" s="286">
        <f t="shared" si="222"/>
        <v>0.51</v>
      </c>
      <c r="CC300" s="268">
        <f t="shared" si="193"/>
        <v>-3.0000000000000471E-2</v>
      </c>
      <c r="CD300" s="267">
        <f t="shared" si="223"/>
        <v>344096.4896810978</v>
      </c>
      <c r="CE300" s="268">
        <f t="shared" si="224"/>
        <v>301929.47196344286</v>
      </c>
      <c r="CF300" s="268">
        <f t="shared" si="225"/>
        <v>-0.69000000000000039</v>
      </c>
      <c r="CG300" s="270">
        <f t="shared" si="226"/>
        <v>-42397.603192849572</v>
      </c>
      <c r="CH300" s="270">
        <f t="shared" si="227"/>
        <v>-42167.017717654933</v>
      </c>
      <c r="CI300" s="269">
        <f t="shared" si="228"/>
        <v>-230.585475194639</v>
      </c>
    </row>
    <row r="301" spans="1:87" s="57" customFormat="1" ht="15.75" customHeight="1" x14ac:dyDescent="0.25">
      <c r="A301" s="297">
        <v>1026484</v>
      </c>
      <c r="B301" s="297">
        <v>5051</v>
      </c>
      <c r="C301" s="347">
        <v>675409</v>
      </c>
      <c r="D301" s="219" t="s">
        <v>920</v>
      </c>
      <c r="E301" s="299" t="s">
        <v>249</v>
      </c>
      <c r="F301" s="299" t="s">
        <v>2298</v>
      </c>
      <c r="G301" s="301" t="s">
        <v>1021</v>
      </c>
      <c r="H301" s="302" t="s">
        <v>1018</v>
      </c>
      <c r="I301" s="56" t="s">
        <v>35</v>
      </c>
      <c r="J301" s="229" t="s">
        <v>35</v>
      </c>
      <c r="K301" s="229" t="s">
        <v>35</v>
      </c>
      <c r="L301" s="56"/>
      <c r="M301" s="56"/>
      <c r="N301" s="58"/>
      <c r="O301" s="297">
        <v>1026484</v>
      </c>
      <c r="P301" s="303">
        <v>30431</v>
      </c>
      <c r="Q301" s="304">
        <v>42005</v>
      </c>
      <c r="R301" s="304">
        <v>42277</v>
      </c>
      <c r="S301" s="303">
        <f t="shared" si="194"/>
        <v>40686</v>
      </c>
      <c r="T301" s="59"/>
      <c r="U301" s="346" t="str">
        <f t="shared" si="229"/>
        <v/>
      </c>
      <c r="V301" s="345">
        <f t="shared" si="230"/>
        <v>3.8307946135370751E-3</v>
      </c>
      <c r="W301" s="27">
        <v>0</v>
      </c>
      <c r="X301" s="27">
        <v>0</v>
      </c>
      <c r="Y301" s="305">
        <f t="shared" si="195"/>
        <v>0</v>
      </c>
      <c r="Z301" s="53">
        <f t="shared" si="236"/>
        <v>66144.429999999993</v>
      </c>
      <c r="AA301" s="54">
        <f t="shared" si="236"/>
        <v>66144.429999999993</v>
      </c>
      <c r="AB301" s="54">
        <f t="shared" si="236"/>
        <v>66144.429999999993</v>
      </c>
      <c r="AC301" s="54">
        <f t="shared" si="236"/>
        <v>66144.429999999993</v>
      </c>
      <c r="AD301" s="52">
        <f t="shared" si="196"/>
        <v>264577.71000000002</v>
      </c>
      <c r="AE301" s="53">
        <f t="shared" si="237"/>
        <v>122839.65</v>
      </c>
      <c r="AF301" s="53">
        <f t="shared" si="237"/>
        <v>122839.65</v>
      </c>
      <c r="AG301" s="53">
        <f t="shared" si="237"/>
        <v>122839.65</v>
      </c>
      <c r="AH301" s="53">
        <f t="shared" si="237"/>
        <v>122839.65</v>
      </c>
      <c r="AI301" s="52">
        <f t="shared" si="197"/>
        <v>491358.60645529284</v>
      </c>
      <c r="AJ301" s="55">
        <f t="shared" si="198"/>
        <v>755936.31645529286</v>
      </c>
      <c r="AK301" s="219" t="s">
        <v>920</v>
      </c>
      <c r="AL301" s="220">
        <v>54680.661225614327</v>
      </c>
      <c r="AM301" s="242"/>
      <c r="AN301" s="242"/>
      <c r="AO301" s="242">
        <f t="shared" si="199"/>
        <v>0</v>
      </c>
      <c r="AP301" s="243">
        <f t="shared" si="200"/>
        <v>284492.16129032261</v>
      </c>
      <c r="AQ301" s="244">
        <f t="shared" si="201"/>
        <v>528342.58758633642</v>
      </c>
      <c r="AR301" s="245">
        <f t="shared" si="202"/>
        <v>0</v>
      </c>
      <c r="AS301" s="246">
        <f t="shared" si="203"/>
        <v>5.2</v>
      </c>
      <c r="AT301" s="246">
        <f t="shared" si="204"/>
        <v>9.66</v>
      </c>
      <c r="AU301" s="251">
        <f t="shared" si="205"/>
        <v>14.86</v>
      </c>
      <c r="AV301" s="245">
        <f t="shared" si="206"/>
        <v>0</v>
      </c>
      <c r="AW301" s="246">
        <f t="shared" si="207"/>
        <v>4.84</v>
      </c>
      <c r="AX301" s="246">
        <f t="shared" si="208"/>
        <v>8.99</v>
      </c>
      <c r="AY301" s="252">
        <f t="shared" si="209"/>
        <v>13.83</v>
      </c>
      <c r="AZ301" s="249">
        <f t="shared" si="210"/>
        <v>0</v>
      </c>
      <c r="BA301" s="56">
        <f t="shared" si="211"/>
        <v>4</v>
      </c>
      <c r="BB301" s="246">
        <f t="shared" si="212"/>
        <v>1.21</v>
      </c>
      <c r="BC301" s="250">
        <f t="shared" si="213"/>
        <v>2.25</v>
      </c>
      <c r="BD301" s="246">
        <f t="shared" si="214"/>
        <v>0</v>
      </c>
      <c r="BE301" s="56">
        <v>4</v>
      </c>
      <c r="BF301" s="246">
        <f t="shared" si="215"/>
        <v>1.21</v>
      </c>
      <c r="BG301" s="250">
        <f t="shared" si="216"/>
        <v>2.25</v>
      </c>
      <c r="BH301" s="246">
        <f>INDEX('Mar - Aug'!AG:AG,MATCH(C301,'Mar - Aug'!C:C,0))</f>
        <v>0</v>
      </c>
      <c r="BI301" s="56">
        <v>4</v>
      </c>
      <c r="BJ301" s="246">
        <f>INDEX('Mar - Aug'!AK:AK,MATCH($C301,'Mar - Aug'!$C:$C,0))</f>
        <v>1.19</v>
      </c>
      <c r="BK301" s="246">
        <f>INDEX('Mar - Aug'!AL:AL,MATCH($C301,'Mar - Aug'!$C:$C,0))</f>
        <v>2.21</v>
      </c>
      <c r="BL301" s="246">
        <f>INDEX('Mar - Aug'!$AG:$AG,MATCH($C301,'Mar - Aug'!$C:$C,0))</f>
        <v>0</v>
      </c>
      <c r="BM301" s="56">
        <v>4</v>
      </c>
      <c r="BN301" s="246">
        <f>INDEX('Mar - Aug'!$AK:$AK,MATCH($C301,'Mar - Aug'!$C:$C,0))</f>
        <v>1.19</v>
      </c>
      <c r="BO301" s="246">
        <f>INDEX('Mar - Aug'!$AL:$AL,MATCH($C301,'Mar - Aug'!$C:$C,0))</f>
        <v>2.21</v>
      </c>
      <c r="BP301" s="60">
        <f>INDEX(FY2019_ALL_Targets!EB:EB,MATCH('Final Comp Values'!B301,FY2019_ALL_Targets!A:A,0))</f>
        <v>3</v>
      </c>
      <c r="BQ301" s="60">
        <f>+INDEX(FY2019_ALL_Targets!DY:DY,MATCH(B301,FY2019_ALL_Targets!A:A,0))</f>
        <v>0</v>
      </c>
      <c r="BR301" s="60">
        <f>+INDEX(FY2019_ALL_Targets!DZ:DZ,MATCH(B301,FY2019_ALL_Targets!A:A,0))</f>
        <v>2</v>
      </c>
      <c r="BS301" s="283">
        <f>+INDEX(FY2019_ALL_Targets!EA:EA,MATCH(B301,FY2019_ALL_Targets!A:A,0))</f>
        <v>0</v>
      </c>
      <c r="BT301" s="245">
        <f t="shared" si="231"/>
        <v>0</v>
      </c>
      <c r="BU301" s="245">
        <f t="shared" si="232"/>
        <v>0</v>
      </c>
      <c r="BV301" s="246">
        <f t="shared" si="233"/>
        <v>4.42</v>
      </c>
      <c r="BW301" s="284">
        <f t="shared" si="217"/>
        <v>241688.52261721532</v>
      </c>
      <c r="BX301" s="245">
        <f t="shared" si="218"/>
        <v>9.41</v>
      </c>
      <c r="BY301" s="246">
        <f t="shared" si="219"/>
        <v>514545.02213303081</v>
      </c>
      <c r="BZ301" s="285">
        <f t="shared" si="220"/>
        <v>1.4672028345570182E-3</v>
      </c>
      <c r="CA301" s="245">
        <f t="shared" si="221"/>
        <v>59710.51</v>
      </c>
      <c r="CB301" s="286">
        <f t="shared" si="222"/>
        <v>1.0900000000000001</v>
      </c>
      <c r="CC301" s="268">
        <f t="shared" si="193"/>
        <v>-9.9999999999997868E-3</v>
      </c>
      <c r="CD301" s="267">
        <f t="shared" si="223"/>
        <v>755936.31645529286</v>
      </c>
      <c r="CE301" s="268">
        <f t="shared" si="224"/>
        <v>574255.53213303082</v>
      </c>
      <c r="CF301" s="268">
        <f t="shared" si="225"/>
        <v>-3.33</v>
      </c>
      <c r="CG301" s="270">
        <f t="shared" si="226"/>
        <v>-182015.03498164317</v>
      </c>
      <c r="CH301" s="270">
        <f t="shared" si="227"/>
        <v>-181680.78432226204</v>
      </c>
      <c r="CI301" s="269">
        <f t="shared" si="228"/>
        <v>-334.25065938112675</v>
      </c>
    </row>
    <row r="302" spans="1:87" s="57" customFormat="1" ht="15.75" customHeight="1" x14ac:dyDescent="0.25">
      <c r="A302" s="297">
        <v>1017873</v>
      </c>
      <c r="B302" s="297">
        <v>5055</v>
      </c>
      <c r="C302" s="347">
        <v>675033</v>
      </c>
      <c r="D302" s="219" t="s">
        <v>941</v>
      </c>
      <c r="E302" s="299" t="s">
        <v>653</v>
      </c>
      <c r="F302" s="299" t="s">
        <v>1036</v>
      </c>
      <c r="G302" s="301" t="s">
        <v>1021</v>
      </c>
      <c r="H302" s="302" t="s">
        <v>917</v>
      </c>
      <c r="I302" s="56" t="s">
        <v>35</v>
      </c>
      <c r="J302" s="229" t="s">
        <v>36</v>
      </c>
      <c r="K302" s="229" t="s">
        <v>35</v>
      </c>
      <c r="L302" s="56"/>
      <c r="M302" s="56"/>
      <c r="N302" s="58"/>
      <c r="O302" s="297">
        <v>1017873</v>
      </c>
      <c r="P302" s="303">
        <v>36594</v>
      </c>
      <c r="Q302" s="304">
        <v>42005</v>
      </c>
      <c r="R302" s="304">
        <v>42369</v>
      </c>
      <c r="S302" s="303">
        <f t="shared" si="194"/>
        <v>36594</v>
      </c>
      <c r="T302" s="59"/>
      <c r="U302" s="346" t="str">
        <f t="shared" si="229"/>
        <v/>
      </c>
      <c r="V302" s="345">
        <f t="shared" si="230"/>
        <v>3.4455119227197492E-3</v>
      </c>
      <c r="W302" s="27">
        <v>0</v>
      </c>
      <c r="X302" s="27">
        <v>0</v>
      </c>
      <c r="Y302" s="305">
        <f t="shared" si="195"/>
        <v>0</v>
      </c>
      <c r="Z302" s="53">
        <f t="shared" si="236"/>
        <v>59491.94</v>
      </c>
      <c r="AA302" s="54">
        <f t="shared" si="236"/>
        <v>59491.94</v>
      </c>
      <c r="AB302" s="54">
        <f t="shared" si="236"/>
        <v>59491.94</v>
      </c>
      <c r="AC302" s="54">
        <f t="shared" si="236"/>
        <v>59491.94</v>
      </c>
      <c r="AD302" s="52">
        <f t="shared" si="196"/>
        <v>237967.77</v>
      </c>
      <c r="AE302" s="53">
        <f t="shared" si="237"/>
        <v>110485.04</v>
      </c>
      <c r="AF302" s="53">
        <f t="shared" si="237"/>
        <v>110485.04</v>
      </c>
      <c r="AG302" s="53">
        <f t="shared" si="237"/>
        <v>110485.04</v>
      </c>
      <c r="AH302" s="53">
        <f t="shared" si="237"/>
        <v>110485.04</v>
      </c>
      <c r="AI302" s="52">
        <f t="shared" si="197"/>
        <v>441940.14758454962</v>
      </c>
      <c r="AJ302" s="55">
        <f t="shared" si="198"/>
        <v>679907.91758454964</v>
      </c>
      <c r="AK302" s="219" t="s">
        <v>941</v>
      </c>
      <c r="AL302" s="220">
        <v>76951.060656708069</v>
      </c>
      <c r="AM302" s="242"/>
      <c r="AN302" s="242"/>
      <c r="AO302" s="242">
        <f t="shared" si="199"/>
        <v>0</v>
      </c>
      <c r="AP302" s="243">
        <f t="shared" si="200"/>
        <v>255879.32258064518</v>
      </c>
      <c r="AQ302" s="244">
        <f t="shared" si="201"/>
        <v>475204.45976833295</v>
      </c>
      <c r="AR302" s="245">
        <f t="shared" si="202"/>
        <v>0</v>
      </c>
      <c r="AS302" s="246">
        <f t="shared" si="203"/>
        <v>3.33</v>
      </c>
      <c r="AT302" s="246">
        <f t="shared" si="204"/>
        <v>6.18</v>
      </c>
      <c r="AU302" s="251">
        <f t="shared" si="205"/>
        <v>9.51</v>
      </c>
      <c r="AV302" s="245">
        <f t="shared" si="206"/>
        <v>0</v>
      </c>
      <c r="AW302" s="246">
        <f t="shared" si="207"/>
        <v>3.09</v>
      </c>
      <c r="AX302" s="246">
        <f t="shared" si="208"/>
        <v>5.74</v>
      </c>
      <c r="AY302" s="252">
        <f t="shared" si="209"/>
        <v>8.83</v>
      </c>
      <c r="AZ302" s="249">
        <f t="shared" si="210"/>
        <v>0</v>
      </c>
      <c r="BA302" s="56">
        <f t="shared" si="211"/>
        <v>4</v>
      </c>
      <c r="BB302" s="246">
        <f t="shared" si="212"/>
        <v>0.77</v>
      </c>
      <c r="BC302" s="250">
        <f t="shared" si="213"/>
        <v>1.44</v>
      </c>
      <c r="BD302" s="246">
        <f t="shared" si="214"/>
        <v>0</v>
      </c>
      <c r="BE302" s="56">
        <v>4</v>
      </c>
      <c r="BF302" s="246">
        <f t="shared" si="215"/>
        <v>0.77</v>
      </c>
      <c r="BG302" s="250">
        <f t="shared" si="216"/>
        <v>1.44</v>
      </c>
      <c r="BH302" s="246">
        <f>INDEX('Mar - Aug'!AG:AG,MATCH(C302,'Mar - Aug'!C:C,0))</f>
        <v>0</v>
      </c>
      <c r="BI302" s="56">
        <v>4</v>
      </c>
      <c r="BJ302" s="246">
        <f>INDEX('Mar - Aug'!AK:AK,MATCH($C302,'Mar - Aug'!$C:$C,0))</f>
        <v>0.75</v>
      </c>
      <c r="BK302" s="246">
        <f>INDEX('Mar - Aug'!AL:AL,MATCH($C302,'Mar - Aug'!$C:$C,0))</f>
        <v>1.39</v>
      </c>
      <c r="BL302" s="246">
        <f>INDEX('Mar - Aug'!$AG:$AG,MATCH($C302,'Mar - Aug'!$C:$C,0))</f>
        <v>0</v>
      </c>
      <c r="BM302" s="56">
        <v>4</v>
      </c>
      <c r="BN302" s="246">
        <f>INDEX('Mar - Aug'!$AK:$AK,MATCH($C302,'Mar - Aug'!$C:$C,0))</f>
        <v>0.75</v>
      </c>
      <c r="BO302" s="246">
        <f>INDEX('Mar - Aug'!$AL:$AL,MATCH($C302,'Mar - Aug'!$C:$C,0))</f>
        <v>1.39</v>
      </c>
      <c r="BP302" s="60">
        <f>INDEX(FY2019_ALL_Targets!EB:EB,MATCH('Final Comp Values'!B302,FY2019_ALL_Targets!A:A,0))</f>
        <v>3</v>
      </c>
      <c r="BQ302" s="60">
        <f>+INDEX(FY2019_ALL_Targets!DY:DY,MATCH(B302,FY2019_ALL_Targets!A:A,0))</f>
        <v>1</v>
      </c>
      <c r="BR302" s="60">
        <f>+INDEX(FY2019_ALL_Targets!DZ:DZ,MATCH(B302,FY2019_ALL_Targets!A:A,0))</f>
        <v>1</v>
      </c>
      <c r="BS302" s="283">
        <f>+INDEX(FY2019_ALL_Targets!EA:EA,MATCH(B302,FY2019_ALL_Targets!A:A,0))</f>
        <v>0</v>
      </c>
      <c r="BT302" s="245">
        <f t="shared" si="231"/>
        <v>0</v>
      </c>
      <c r="BU302" s="245">
        <f t="shared" si="232"/>
        <v>0.75</v>
      </c>
      <c r="BV302" s="246">
        <f t="shared" si="233"/>
        <v>1.39</v>
      </c>
      <c r="BW302" s="284">
        <f t="shared" si="217"/>
        <v>164675.26980535523</v>
      </c>
      <c r="BX302" s="245">
        <f t="shared" si="218"/>
        <v>6.69</v>
      </c>
      <c r="BY302" s="246">
        <f t="shared" si="219"/>
        <v>514802.59579337703</v>
      </c>
      <c r="BZ302" s="285">
        <f t="shared" si="220"/>
        <v>1.4679372946884185E-3</v>
      </c>
      <c r="CA302" s="245">
        <f t="shared" si="221"/>
        <v>59740.4</v>
      </c>
      <c r="CB302" s="286">
        <f t="shared" si="222"/>
        <v>0.78</v>
      </c>
      <c r="CC302" s="268">
        <f t="shared" si="193"/>
        <v>-9.9999999999980105E-3</v>
      </c>
      <c r="CD302" s="267">
        <f t="shared" si="223"/>
        <v>679907.91758454964</v>
      </c>
      <c r="CE302" s="268">
        <f t="shared" si="224"/>
        <v>574542.99579337705</v>
      </c>
      <c r="CF302" s="268">
        <f t="shared" si="225"/>
        <v>-1.3599999999999994</v>
      </c>
      <c r="CG302" s="270">
        <f t="shared" si="226"/>
        <v>-104719.67926557045</v>
      </c>
      <c r="CH302" s="270">
        <f t="shared" si="227"/>
        <v>-105364.92179117259</v>
      </c>
      <c r="CI302" s="269">
        <f t="shared" si="228"/>
        <v>645.2425256021379</v>
      </c>
    </row>
    <row r="303" spans="1:87" s="57" customFormat="1" ht="15.75" customHeight="1" x14ac:dyDescent="0.25">
      <c r="A303" s="297">
        <v>1026658</v>
      </c>
      <c r="B303" s="297">
        <v>5056</v>
      </c>
      <c r="C303" s="347">
        <v>455800</v>
      </c>
      <c r="D303" s="219" t="s">
        <v>930</v>
      </c>
      <c r="E303" s="299" t="s">
        <v>655</v>
      </c>
      <c r="F303" s="299" t="s">
        <v>995</v>
      </c>
      <c r="G303" s="301" t="s">
        <v>915</v>
      </c>
      <c r="H303" s="302" t="s">
        <v>995</v>
      </c>
      <c r="I303" s="56" t="s">
        <v>35</v>
      </c>
      <c r="J303" s="229" t="s">
        <v>35</v>
      </c>
      <c r="K303" s="229" t="s">
        <v>35</v>
      </c>
      <c r="L303" s="56"/>
      <c r="M303" s="56"/>
      <c r="N303" s="58"/>
      <c r="O303" s="297">
        <v>1026658</v>
      </c>
      <c r="P303" s="303">
        <v>22682</v>
      </c>
      <c r="Q303" s="304">
        <v>42156</v>
      </c>
      <c r="R303" s="304">
        <v>42369</v>
      </c>
      <c r="S303" s="303">
        <f t="shared" si="194"/>
        <v>38687</v>
      </c>
      <c r="T303" s="59"/>
      <c r="U303" s="346">
        <f t="shared" si="229"/>
        <v>4.7762394709950891E-3</v>
      </c>
      <c r="V303" s="345">
        <f t="shared" si="230"/>
        <v>3.6425785580767051E-3</v>
      </c>
      <c r="W303" s="27">
        <v>470431.73575786955</v>
      </c>
      <c r="X303" s="27">
        <v>470432</v>
      </c>
      <c r="Y303" s="305">
        <f t="shared" si="195"/>
        <v>926903.8485433954</v>
      </c>
      <c r="Z303" s="53">
        <f t="shared" si="236"/>
        <v>62894.6</v>
      </c>
      <c r="AA303" s="54">
        <f t="shared" si="236"/>
        <v>62894.6</v>
      </c>
      <c r="AB303" s="54">
        <f t="shared" si="236"/>
        <v>62894.6</v>
      </c>
      <c r="AC303" s="54">
        <f t="shared" si="236"/>
        <v>62894.6</v>
      </c>
      <c r="AD303" s="52">
        <f t="shared" si="196"/>
        <v>251578.38</v>
      </c>
      <c r="AE303" s="53">
        <f t="shared" si="237"/>
        <v>116804.25</v>
      </c>
      <c r="AF303" s="53">
        <f t="shared" si="237"/>
        <v>116804.25</v>
      </c>
      <c r="AG303" s="53">
        <f t="shared" si="237"/>
        <v>116804.25</v>
      </c>
      <c r="AH303" s="53">
        <f t="shared" si="237"/>
        <v>116804.25</v>
      </c>
      <c r="AI303" s="52">
        <f t="shared" si="197"/>
        <v>467216.98883979541</v>
      </c>
      <c r="AJ303" s="55">
        <f t="shared" si="198"/>
        <v>1645699.2173831908</v>
      </c>
      <c r="AK303" s="219" t="s">
        <v>930</v>
      </c>
      <c r="AL303" s="220">
        <v>95853.985850633719</v>
      </c>
      <c r="AM303" s="242"/>
      <c r="AN303" s="242"/>
      <c r="AO303" s="242">
        <f t="shared" si="199"/>
        <v>996670.80488537147</v>
      </c>
      <c r="AP303" s="243">
        <f t="shared" si="200"/>
        <v>270514.38709677424</v>
      </c>
      <c r="AQ303" s="244">
        <f t="shared" si="201"/>
        <v>502383.85896752198</v>
      </c>
      <c r="AR303" s="245">
        <f t="shared" si="202"/>
        <v>10.4</v>
      </c>
      <c r="AS303" s="246">
        <f t="shared" si="203"/>
        <v>2.82</v>
      </c>
      <c r="AT303" s="246">
        <f t="shared" si="204"/>
        <v>5.24</v>
      </c>
      <c r="AU303" s="251">
        <f t="shared" si="205"/>
        <v>18.46</v>
      </c>
      <c r="AV303" s="245">
        <f t="shared" si="206"/>
        <v>9.67</v>
      </c>
      <c r="AW303" s="246">
        <f t="shared" si="207"/>
        <v>2.62</v>
      </c>
      <c r="AX303" s="246">
        <f t="shared" si="208"/>
        <v>4.87</v>
      </c>
      <c r="AY303" s="252">
        <f t="shared" si="209"/>
        <v>17.16</v>
      </c>
      <c r="AZ303" s="249">
        <f t="shared" si="210"/>
        <v>9.67</v>
      </c>
      <c r="BA303" s="56">
        <f t="shared" si="211"/>
        <v>4</v>
      </c>
      <c r="BB303" s="246">
        <f t="shared" si="212"/>
        <v>0.66</v>
      </c>
      <c r="BC303" s="250">
        <f t="shared" si="213"/>
        <v>1.22</v>
      </c>
      <c r="BD303" s="246">
        <f t="shared" si="214"/>
        <v>9.67</v>
      </c>
      <c r="BE303" s="56">
        <v>4</v>
      </c>
      <c r="BF303" s="246">
        <f t="shared" si="215"/>
        <v>0.66</v>
      </c>
      <c r="BG303" s="250">
        <f t="shared" si="216"/>
        <v>1.22</v>
      </c>
      <c r="BH303" s="246">
        <f>INDEX('Mar - Aug'!AG:AG,MATCH(C303,'Mar - Aug'!C:C,0))</f>
        <v>9.59</v>
      </c>
      <c r="BI303" s="56">
        <v>4</v>
      </c>
      <c r="BJ303" s="246">
        <f>INDEX('Mar - Aug'!AK:AK,MATCH($C303,'Mar - Aug'!$C:$C,0))</f>
        <v>0.65</v>
      </c>
      <c r="BK303" s="246">
        <f>INDEX('Mar - Aug'!AL:AL,MATCH($C303,'Mar - Aug'!$C:$C,0))</f>
        <v>1.21</v>
      </c>
      <c r="BL303" s="246">
        <f>INDEX('Mar - Aug'!$AG:$AG,MATCH($C303,'Mar - Aug'!$C:$C,0))</f>
        <v>9.59</v>
      </c>
      <c r="BM303" s="56">
        <v>4</v>
      </c>
      <c r="BN303" s="246">
        <f>INDEX('Mar - Aug'!$AK:$AK,MATCH($C303,'Mar - Aug'!$C:$C,0))</f>
        <v>0.65</v>
      </c>
      <c r="BO303" s="246">
        <f>INDEX('Mar - Aug'!$AL:$AL,MATCH($C303,'Mar - Aug'!$C:$C,0))</f>
        <v>1.21</v>
      </c>
      <c r="BP303" s="60">
        <f>INDEX(FY2019_ALL_Targets!EB:EB,MATCH('Final Comp Values'!B303,FY2019_ALL_Targets!A:A,0))</f>
        <v>0</v>
      </c>
      <c r="BQ303" s="60">
        <f>+INDEX(FY2019_ALL_Targets!DY:DY,MATCH(B303,FY2019_ALL_Targets!A:A,0))</f>
        <v>1</v>
      </c>
      <c r="BR303" s="60">
        <f>+INDEX(FY2019_ALL_Targets!DZ:DZ,MATCH(B303,FY2019_ALL_Targets!A:A,0))</f>
        <v>1</v>
      </c>
      <c r="BS303" s="283">
        <f>+INDEX(FY2019_ALL_Targets!EA:EA,MATCH(B303,FY2019_ALL_Targets!A:A,0))</f>
        <v>0</v>
      </c>
      <c r="BT303" s="245">
        <f t="shared" si="231"/>
        <v>0</v>
      </c>
      <c r="BU303" s="245">
        <f t="shared" si="232"/>
        <v>0.65</v>
      </c>
      <c r="BV303" s="246">
        <f t="shared" si="233"/>
        <v>1.21</v>
      </c>
      <c r="BW303" s="284">
        <f t="shared" si="217"/>
        <v>178288.41368217871</v>
      </c>
      <c r="BX303" s="245">
        <f t="shared" si="218"/>
        <v>15.3</v>
      </c>
      <c r="BY303" s="246">
        <f t="shared" si="219"/>
        <v>1466565.9835146959</v>
      </c>
      <c r="BZ303" s="285">
        <f t="shared" si="220"/>
        <v>4.1818493533523063E-3</v>
      </c>
      <c r="CA303" s="245">
        <f t="shared" si="221"/>
        <v>170188.02</v>
      </c>
      <c r="CB303" s="286">
        <f t="shared" si="222"/>
        <v>1.78</v>
      </c>
      <c r="CC303" s="268">
        <f t="shared" si="193"/>
        <v>-2.9999999999999583E-2</v>
      </c>
      <c r="CD303" s="267">
        <f t="shared" si="223"/>
        <v>1645699.2173831908</v>
      </c>
      <c r="CE303" s="268">
        <f t="shared" si="224"/>
        <v>1636754.0035146959</v>
      </c>
      <c r="CF303" s="268">
        <f t="shared" si="225"/>
        <v>-7.9999999999998295E-2</v>
      </c>
      <c r="CG303" s="270">
        <f t="shared" si="226"/>
        <v>-7672.2574236976952</v>
      </c>
      <c r="CH303" s="270">
        <f t="shared" si="227"/>
        <v>-8945.2138684948441</v>
      </c>
      <c r="CI303" s="269">
        <f t="shared" si="228"/>
        <v>1272.9564447971488</v>
      </c>
    </row>
    <row r="304" spans="1:87" s="57" customFormat="1" ht="15.75" customHeight="1" x14ac:dyDescent="0.25">
      <c r="A304" s="297">
        <v>1019722</v>
      </c>
      <c r="B304" s="297">
        <v>5058</v>
      </c>
      <c r="C304" s="347">
        <v>675615</v>
      </c>
      <c r="D304" s="219" t="s">
        <v>920</v>
      </c>
      <c r="E304" s="299" t="s">
        <v>657</v>
      </c>
      <c r="F304" s="299" t="s">
        <v>1045</v>
      </c>
      <c r="G304" s="301" t="s">
        <v>1021</v>
      </c>
      <c r="H304" s="302"/>
      <c r="I304" s="56" t="s">
        <v>35</v>
      </c>
      <c r="J304" s="229" t="s">
        <v>36</v>
      </c>
      <c r="K304" s="229" t="s">
        <v>35</v>
      </c>
      <c r="L304" s="56"/>
      <c r="M304" s="56"/>
      <c r="N304" s="58"/>
      <c r="O304" s="297">
        <v>1019722</v>
      </c>
      <c r="P304" s="303">
        <v>20480</v>
      </c>
      <c r="Q304" s="304">
        <v>42005</v>
      </c>
      <c r="R304" s="304">
        <v>42369</v>
      </c>
      <c r="S304" s="303">
        <f t="shared" si="194"/>
        <v>20480</v>
      </c>
      <c r="T304" s="59"/>
      <c r="U304" s="346" t="str">
        <f t="shared" si="229"/>
        <v/>
      </c>
      <c r="V304" s="345">
        <f t="shared" si="230"/>
        <v>1.9282965561922846E-3</v>
      </c>
      <c r="W304" s="27">
        <v>0</v>
      </c>
      <c r="X304" s="27">
        <v>0</v>
      </c>
      <c r="Y304" s="305">
        <f t="shared" si="195"/>
        <v>0</v>
      </c>
      <c r="Z304" s="53">
        <f t="shared" si="236"/>
        <v>33294.94</v>
      </c>
      <c r="AA304" s="54">
        <f t="shared" si="236"/>
        <v>33294.94</v>
      </c>
      <c r="AB304" s="54">
        <f t="shared" si="236"/>
        <v>33294.94</v>
      </c>
      <c r="AC304" s="54">
        <f t="shared" si="236"/>
        <v>33294.94</v>
      </c>
      <c r="AD304" s="52">
        <f t="shared" si="196"/>
        <v>133179.76</v>
      </c>
      <c r="AE304" s="53">
        <f t="shared" si="237"/>
        <v>61833.46</v>
      </c>
      <c r="AF304" s="53">
        <f t="shared" si="237"/>
        <v>61833.46</v>
      </c>
      <c r="AG304" s="53">
        <f t="shared" si="237"/>
        <v>61833.46</v>
      </c>
      <c r="AH304" s="53">
        <f t="shared" si="237"/>
        <v>61833.46</v>
      </c>
      <c r="AI304" s="52">
        <f t="shared" si="197"/>
        <v>247333.83129834334</v>
      </c>
      <c r="AJ304" s="55">
        <f t="shared" si="198"/>
        <v>380513.59129834338</v>
      </c>
      <c r="AK304" s="219" t="s">
        <v>920</v>
      </c>
      <c r="AL304" s="220">
        <v>54680.661225614327</v>
      </c>
      <c r="AM304" s="242"/>
      <c r="AN304" s="242"/>
      <c r="AO304" s="242">
        <f t="shared" si="199"/>
        <v>0</v>
      </c>
      <c r="AP304" s="243">
        <f t="shared" si="200"/>
        <v>143204.04301075271</v>
      </c>
      <c r="AQ304" s="244">
        <f t="shared" si="201"/>
        <v>265950.35623477778</v>
      </c>
      <c r="AR304" s="245">
        <f t="shared" si="202"/>
        <v>0</v>
      </c>
      <c r="AS304" s="246">
        <f t="shared" si="203"/>
        <v>2.62</v>
      </c>
      <c r="AT304" s="246">
        <f t="shared" si="204"/>
        <v>4.8600000000000003</v>
      </c>
      <c r="AU304" s="251">
        <f t="shared" si="205"/>
        <v>7.48</v>
      </c>
      <c r="AV304" s="245">
        <f t="shared" si="206"/>
        <v>0</v>
      </c>
      <c r="AW304" s="246">
        <f t="shared" si="207"/>
        <v>2.44</v>
      </c>
      <c r="AX304" s="246">
        <f t="shared" si="208"/>
        <v>4.5199999999999996</v>
      </c>
      <c r="AY304" s="252">
        <f t="shared" si="209"/>
        <v>6.9599999999999991</v>
      </c>
      <c r="AZ304" s="249">
        <f t="shared" si="210"/>
        <v>0</v>
      </c>
      <c r="BA304" s="56">
        <f t="shared" si="211"/>
        <v>4</v>
      </c>
      <c r="BB304" s="246">
        <f t="shared" si="212"/>
        <v>0.61</v>
      </c>
      <c r="BC304" s="250">
        <f t="shared" si="213"/>
        <v>1.1299999999999999</v>
      </c>
      <c r="BD304" s="246">
        <f t="shared" si="214"/>
        <v>0</v>
      </c>
      <c r="BE304" s="56">
        <v>4</v>
      </c>
      <c r="BF304" s="246">
        <f t="shared" si="215"/>
        <v>0.61</v>
      </c>
      <c r="BG304" s="250">
        <f t="shared" si="216"/>
        <v>1.1299999999999999</v>
      </c>
      <c r="BH304" s="246">
        <f>INDEX('Mar - Aug'!AG:AG,MATCH(C304,'Mar - Aug'!C:C,0))</f>
        <v>0</v>
      </c>
      <c r="BI304" s="56">
        <v>4</v>
      </c>
      <c r="BJ304" s="246">
        <f>INDEX('Mar - Aug'!AK:AK,MATCH($C304,'Mar - Aug'!$C:$C,0))</f>
        <v>0.6</v>
      </c>
      <c r="BK304" s="246">
        <f>INDEX('Mar - Aug'!AL:AL,MATCH($C304,'Mar - Aug'!$C:$C,0))</f>
        <v>1.1100000000000001</v>
      </c>
      <c r="BL304" s="246">
        <f>INDEX('Mar - Aug'!$AG:$AG,MATCH($C304,'Mar - Aug'!$C:$C,0))</f>
        <v>0</v>
      </c>
      <c r="BM304" s="56">
        <v>4</v>
      </c>
      <c r="BN304" s="246">
        <f>INDEX('Mar - Aug'!$AK:$AK,MATCH($C304,'Mar - Aug'!$C:$C,0))</f>
        <v>0.6</v>
      </c>
      <c r="BO304" s="246">
        <f>INDEX('Mar - Aug'!$AL:$AL,MATCH($C304,'Mar - Aug'!$C:$C,0))</f>
        <v>1.1100000000000001</v>
      </c>
      <c r="BP304" s="60">
        <f>INDEX(FY2019_ALL_Targets!EB:EB,MATCH('Final Comp Values'!B304,FY2019_ALL_Targets!A:A,0))</f>
        <v>3</v>
      </c>
      <c r="BQ304" s="60">
        <f>+INDEX(FY2019_ALL_Targets!DY:DY,MATCH(B304,FY2019_ALL_Targets!A:A,0))</f>
        <v>1</v>
      </c>
      <c r="BR304" s="60">
        <f>+INDEX(FY2019_ALL_Targets!DZ:DZ,MATCH(B304,FY2019_ALL_Targets!A:A,0))</f>
        <v>1</v>
      </c>
      <c r="BS304" s="283">
        <f>+INDEX(FY2019_ALL_Targets!EA:EA,MATCH(B304,FY2019_ALL_Targets!A:A,0))</f>
        <v>0</v>
      </c>
      <c r="BT304" s="245">
        <f t="shared" si="231"/>
        <v>0</v>
      </c>
      <c r="BU304" s="245">
        <f t="shared" si="232"/>
        <v>0.6</v>
      </c>
      <c r="BV304" s="246">
        <f t="shared" si="233"/>
        <v>1.1100000000000001</v>
      </c>
      <c r="BW304" s="284">
        <f t="shared" si="217"/>
        <v>93503.930695800504</v>
      </c>
      <c r="BX304" s="245">
        <f t="shared" si="218"/>
        <v>5.2499999999999991</v>
      </c>
      <c r="BY304" s="246">
        <f t="shared" si="219"/>
        <v>287073.47143447516</v>
      </c>
      <c r="BZ304" s="285">
        <f t="shared" si="220"/>
        <v>8.1857756444466995E-4</v>
      </c>
      <c r="CA304" s="245">
        <f t="shared" si="221"/>
        <v>33313.51</v>
      </c>
      <c r="CB304" s="286">
        <f t="shared" si="222"/>
        <v>0.61</v>
      </c>
      <c r="CC304" s="268">
        <f t="shared" si="193"/>
        <v>0</v>
      </c>
      <c r="CD304" s="267">
        <f t="shared" si="223"/>
        <v>380513.59129834338</v>
      </c>
      <c r="CE304" s="268">
        <f t="shared" si="224"/>
        <v>320386.98143447516</v>
      </c>
      <c r="CF304" s="268">
        <f t="shared" si="225"/>
        <v>-1.0999999999999996</v>
      </c>
      <c r="CG304" s="270">
        <f t="shared" si="226"/>
        <v>-60138.64230289909</v>
      </c>
      <c r="CH304" s="270">
        <f t="shared" si="227"/>
        <v>-60126.609863868216</v>
      </c>
      <c r="CI304" s="269">
        <f t="shared" si="228"/>
        <v>-12.03243903087423</v>
      </c>
    </row>
    <row r="305" spans="1:87" s="57" customFormat="1" ht="15.75" customHeight="1" x14ac:dyDescent="0.25">
      <c r="A305" s="297">
        <v>1026707</v>
      </c>
      <c r="B305" s="297">
        <v>5060</v>
      </c>
      <c r="C305" s="347">
        <v>675664</v>
      </c>
      <c r="D305" s="219" t="s">
        <v>939</v>
      </c>
      <c r="E305" s="299" t="s">
        <v>658</v>
      </c>
      <c r="F305" s="299" t="s">
        <v>994</v>
      </c>
      <c r="G305" s="301" t="s">
        <v>915</v>
      </c>
      <c r="H305" s="302" t="s">
        <v>994</v>
      </c>
      <c r="I305" s="56" t="s">
        <v>35</v>
      </c>
      <c r="J305" s="229" t="s">
        <v>35</v>
      </c>
      <c r="K305" s="229" t="s">
        <v>35</v>
      </c>
      <c r="L305" s="56"/>
      <c r="M305" s="56"/>
      <c r="N305" s="58"/>
      <c r="O305" s="297">
        <v>1026707</v>
      </c>
      <c r="P305" s="303">
        <v>6087</v>
      </c>
      <c r="Q305" s="304">
        <v>42064</v>
      </c>
      <c r="R305" s="304">
        <v>42247</v>
      </c>
      <c r="S305" s="303">
        <f t="shared" si="194"/>
        <v>12075</v>
      </c>
      <c r="T305" s="59"/>
      <c r="U305" s="346">
        <f t="shared" si="229"/>
        <v>1.4907615377844159E-3</v>
      </c>
      <c r="V305" s="345">
        <f t="shared" si="230"/>
        <v>1.1369228962901288E-3</v>
      </c>
      <c r="W305" s="27">
        <v>146831.31822031105</v>
      </c>
      <c r="X305" s="27">
        <v>146831.31822031105</v>
      </c>
      <c r="Y305" s="305">
        <f t="shared" si="195"/>
        <v>289305.55409211101</v>
      </c>
      <c r="Z305" s="53">
        <f t="shared" ref="Z305:AC324" si="238">ROUND($AD305/4,2)</f>
        <v>19630.68</v>
      </c>
      <c r="AA305" s="54">
        <f t="shared" si="238"/>
        <v>19630.68</v>
      </c>
      <c r="AB305" s="54">
        <f t="shared" si="238"/>
        <v>19630.68</v>
      </c>
      <c r="AC305" s="54">
        <f t="shared" si="238"/>
        <v>19630.68</v>
      </c>
      <c r="AD305" s="52">
        <f t="shared" si="196"/>
        <v>78522.73</v>
      </c>
      <c r="AE305" s="53">
        <f t="shared" ref="AE305:AH324" si="239">ROUND($AI305/4,2)</f>
        <v>36456.980000000003</v>
      </c>
      <c r="AF305" s="53">
        <f t="shared" si="239"/>
        <v>36456.980000000003</v>
      </c>
      <c r="AG305" s="53">
        <f t="shared" si="239"/>
        <v>36456.980000000003</v>
      </c>
      <c r="AH305" s="53">
        <f t="shared" si="239"/>
        <v>36456.980000000003</v>
      </c>
      <c r="AI305" s="52">
        <f t="shared" si="197"/>
        <v>145827.93031872538</v>
      </c>
      <c r="AJ305" s="55">
        <f t="shared" si="198"/>
        <v>513656.21441083634</v>
      </c>
      <c r="AK305" s="219" t="s">
        <v>939</v>
      </c>
      <c r="AL305" s="220">
        <v>78822.574549228506</v>
      </c>
      <c r="AM305" s="242"/>
      <c r="AN305" s="242"/>
      <c r="AO305" s="242">
        <f t="shared" si="199"/>
        <v>311081.24095925916</v>
      </c>
      <c r="AP305" s="243">
        <f t="shared" si="200"/>
        <v>84433.043010752692</v>
      </c>
      <c r="AQ305" s="244">
        <f t="shared" si="201"/>
        <v>156804.22614916708</v>
      </c>
      <c r="AR305" s="245">
        <f t="shared" si="202"/>
        <v>3.95</v>
      </c>
      <c r="AS305" s="246">
        <f t="shared" si="203"/>
        <v>1.07</v>
      </c>
      <c r="AT305" s="246">
        <f t="shared" si="204"/>
        <v>1.99</v>
      </c>
      <c r="AU305" s="251">
        <f t="shared" si="205"/>
        <v>7.0100000000000007</v>
      </c>
      <c r="AV305" s="245">
        <f t="shared" si="206"/>
        <v>3.67</v>
      </c>
      <c r="AW305" s="246">
        <f t="shared" si="207"/>
        <v>1</v>
      </c>
      <c r="AX305" s="246">
        <f t="shared" si="208"/>
        <v>1.85</v>
      </c>
      <c r="AY305" s="252">
        <f t="shared" si="209"/>
        <v>6.52</v>
      </c>
      <c r="AZ305" s="249">
        <f t="shared" si="210"/>
        <v>3.67</v>
      </c>
      <c r="BA305" s="56">
        <f t="shared" si="211"/>
        <v>4</v>
      </c>
      <c r="BB305" s="246">
        <f t="shared" si="212"/>
        <v>0.25</v>
      </c>
      <c r="BC305" s="250">
        <f t="shared" si="213"/>
        <v>0.46</v>
      </c>
      <c r="BD305" s="246">
        <f t="shared" si="214"/>
        <v>3.67</v>
      </c>
      <c r="BE305" s="56">
        <v>4</v>
      </c>
      <c r="BF305" s="246">
        <f t="shared" si="215"/>
        <v>0.25</v>
      </c>
      <c r="BG305" s="250">
        <f t="shared" si="216"/>
        <v>0.46</v>
      </c>
      <c r="BH305" s="246">
        <f>INDEX('Mar - Aug'!AG:AG,MATCH(C305,'Mar - Aug'!C:C,0))</f>
        <v>3.8</v>
      </c>
      <c r="BI305" s="56">
        <v>4</v>
      </c>
      <c r="BJ305" s="246">
        <f>INDEX('Mar - Aug'!AK:AK,MATCH($C305,'Mar - Aug'!$C:$C,0))</f>
        <v>0.26</v>
      </c>
      <c r="BK305" s="246">
        <f>INDEX('Mar - Aug'!AL:AL,MATCH($C305,'Mar - Aug'!$C:$C,0))</f>
        <v>0.48</v>
      </c>
      <c r="BL305" s="246">
        <f>INDEX('Mar - Aug'!$AG:$AG,MATCH($C305,'Mar - Aug'!$C:$C,0))</f>
        <v>3.8</v>
      </c>
      <c r="BM305" s="56">
        <v>4</v>
      </c>
      <c r="BN305" s="246">
        <f>INDEX('Mar - Aug'!$AK:$AK,MATCH($C305,'Mar - Aug'!$C:$C,0))</f>
        <v>0.26</v>
      </c>
      <c r="BO305" s="246">
        <f>INDEX('Mar - Aug'!$AL:$AL,MATCH($C305,'Mar - Aug'!$C:$C,0))</f>
        <v>0.48</v>
      </c>
      <c r="BP305" s="60">
        <f>INDEX(FY2019_ALL_Targets!EB:EB,MATCH('Final Comp Values'!B305,FY2019_ALL_Targets!A:A,0))</f>
        <v>0</v>
      </c>
      <c r="BQ305" s="60">
        <f>+INDEX(FY2019_ALL_Targets!DY:DY,MATCH(B305,FY2019_ALL_Targets!A:A,0))</f>
        <v>1</v>
      </c>
      <c r="BR305" s="60">
        <f>+INDEX(FY2019_ALL_Targets!DZ:DZ,MATCH(B305,FY2019_ALL_Targets!A:A,0))</f>
        <v>1</v>
      </c>
      <c r="BS305" s="283">
        <f>+INDEX(FY2019_ALL_Targets!EA:EA,MATCH(B305,FY2019_ALL_Targets!A:A,0))</f>
        <v>0</v>
      </c>
      <c r="BT305" s="245">
        <f t="shared" si="231"/>
        <v>0</v>
      </c>
      <c r="BU305" s="245">
        <f t="shared" si="232"/>
        <v>0.26</v>
      </c>
      <c r="BV305" s="246">
        <f t="shared" si="233"/>
        <v>0.48</v>
      </c>
      <c r="BW305" s="284">
        <f t="shared" si="217"/>
        <v>58328.705166429092</v>
      </c>
      <c r="BX305" s="245">
        <f t="shared" si="218"/>
        <v>5.7799999999999994</v>
      </c>
      <c r="BY305" s="246">
        <f t="shared" si="219"/>
        <v>455594.48089454073</v>
      </c>
      <c r="BZ305" s="285">
        <f t="shared" si="220"/>
        <v>1.2991079206363056E-3</v>
      </c>
      <c r="CA305" s="245">
        <f t="shared" si="221"/>
        <v>52869.58</v>
      </c>
      <c r="CB305" s="286">
        <f t="shared" si="222"/>
        <v>0.67</v>
      </c>
      <c r="CC305" s="268">
        <f t="shared" si="193"/>
        <v>9.9999999999997313E-3</v>
      </c>
      <c r="CD305" s="267">
        <f t="shared" si="223"/>
        <v>513656.21441083634</v>
      </c>
      <c r="CE305" s="268">
        <f t="shared" si="224"/>
        <v>508464.06089454074</v>
      </c>
      <c r="CF305" s="268">
        <f t="shared" si="225"/>
        <v>-7.0000000000000284E-2</v>
      </c>
      <c r="CG305" s="270">
        <f t="shared" si="226"/>
        <v>-5514.7139583985718</v>
      </c>
      <c r="CH305" s="270">
        <f t="shared" si="227"/>
        <v>-5192.1535162955988</v>
      </c>
      <c r="CI305" s="269">
        <f t="shared" si="228"/>
        <v>-322.56044210297296</v>
      </c>
    </row>
    <row r="306" spans="1:87" s="57" customFormat="1" ht="15.75" customHeight="1" x14ac:dyDescent="0.25">
      <c r="A306" s="297">
        <v>1004487</v>
      </c>
      <c r="B306" s="297">
        <v>5061</v>
      </c>
      <c r="C306" s="347">
        <v>675274</v>
      </c>
      <c r="D306" s="219" t="s">
        <v>930</v>
      </c>
      <c r="E306" s="299" t="s">
        <v>659</v>
      </c>
      <c r="F306" s="299" t="s">
        <v>659</v>
      </c>
      <c r="G306" s="301" t="s">
        <v>1021</v>
      </c>
      <c r="H306" s="302"/>
      <c r="I306" s="56" t="s">
        <v>35</v>
      </c>
      <c r="J306" s="229" t="s">
        <v>36</v>
      </c>
      <c r="K306" s="229" t="s">
        <v>35</v>
      </c>
      <c r="L306" s="56"/>
      <c r="M306" s="56"/>
      <c r="N306" s="58"/>
      <c r="O306" s="297">
        <v>1004487</v>
      </c>
      <c r="P306" s="303">
        <v>22386</v>
      </c>
      <c r="Q306" s="304">
        <v>42005</v>
      </c>
      <c r="R306" s="304">
        <v>42369</v>
      </c>
      <c r="S306" s="303">
        <f t="shared" si="194"/>
        <v>22386</v>
      </c>
      <c r="T306" s="59"/>
      <c r="U306" s="346" t="str">
        <f t="shared" si="229"/>
        <v/>
      </c>
      <c r="V306" s="345">
        <f t="shared" si="230"/>
        <v>2.1077561868613516E-3</v>
      </c>
      <c r="W306" s="27">
        <v>0</v>
      </c>
      <c r="X306" s="27">
        <v>0</v>
      </c>
      <c r="Y306" s="305">
        <f t="shared" si="195"/>
        <v>0</v>
      </c>
      <c r="Z306" s="53">
        <f t="shared" si="238"/>
        <v>36393.58</v>
      </c>
      <c r="AA306" s="54">
        <f t="shared" si="238"/>
        <v>36393.58</v>
      </c>
      <c r="AB306" s="54">
        <f t="shared" si="238"/>
        <v>36393.58</v>
      </c>
      <c r="AC306" s="54">
        <f t="shared" si="238"/>
        <v>36393.58</v>
      </c>
      <c r="AD306" s="52">
        <f t="shared" si="196"/>
        <v>145574.32</v>
      </c>
      <c r="AE306" s="53">
        <f t="shared" si="239"/>
        <v>67588.08</v>
      </c>
      <c r="AF306" s="53">
        <f t="shared" si="239"/>
        <v>67588.08</v>
      </c>
      <c r="AG306" s="53">
        <f t="shared" si="239"/>
        <v>67588.08</v>
      </c>
      <c r="AH306" s="53">
        <f t="shared" si="239"/>
        <v>67588.08</v>
      </c>
      <c r="AI306" s="52">
        <f t="shared" si="197"/>
        <v>270352.30212132394</v>
      </c>
      <c r="AJ306" s="55">
        <f t="shared" si="198"/>
        <v>415926.62212132395</v>
      </c>
      <c r="AK306" s="219" t="s">
        <v>930</v>
      </c>
      <c r="AL306" s="220">
        <v>95853.985850633719</v>
      </c>
      <c r="AM306" s="242"/>
      <c r="AN306" s="242"/>
      <c r="AO306" s="242">
        <f t="shared" si="199"/>
        <v>0</v>
      </c>
      <c r="AP306" s="243">
        <f t="shared" si="200"/>
        <v>156531.52688172043</v>
      </c>
      <c r="AQ306" s="244">
        <f t="shared" si="201"/>
        <v>290701.40013045585</v>
      </c>
      <c r="AR306" s="245">
        <f t="shared" si="202"/>
        <v>0</v>
      </c>
      <c r="AS306" s="246">
        <f t="shared" si="203"/>
        <v>1.63</v>
      </c>
      <c r="AT306" s="246">
        <f t="shared" si="204"/>
        <v>3.03</v>
      </c>
      <c r="AU306" s="251">
        <f t="shared" si="205"/>
        <v>4.66</v>
      </c>
      <c r="AV306" s="245">
        <f t="shared" si="206"/>
        <v>0</v>
      </c>
      <c r="AW306" s="246">
        <f t="shared" si="207"/>
        <v>1.52</v>
      </c>
      <c r="AX306" s="246">
        <f t="shared" si="208"/>
        <v>2.82</v>
      </c>
      <c r="AY306" s="252">
        <f t="shared" si="209"/>
        <v>4.34</v>
      </c>
      <c r="AZ306" s="249">
        <f t="shared" si="210"/>
        <v>0</v>
      </c>
      <c r="BA306" s="56">
        <f t="shared" si="211"/>
        <v>4</v>
      </c>
      <c r="BB306" s="246">
        <f t="shared" si="212"/>
        <v>0.38</v>
      </c>
      <c r="BC306" s="250">
        <f t="shared" si="213"/>
        <v>0.71</v>
      </c>
      <c r="BD306" s="246">
        <f t="shared" si="214"/>
        <v>0</v>
      </c>
      <c r="BE306" s="56">
        <v>4</v>
      </c>
      <c r="BF306" s="246">
        <f t="shared" si="215"/>
        <v>0.38</v>
      </c>
      <c r="BG306" s="250">
        <f t="shared" si="216"/>
        <v>0.71</v>
      </c>
      <c r="BH306" s="246">
        <f>INDEX('Mar - Aug'!AG:AG,MATCH(C306,'Mar - Aug'!C:C,0))</f>
        <v>0</v>
      </c>
      <c r="BI306" s="56">
        <v>4</v>
      </c>
      <c r="BJ306" s="246">
        <f>INDEX('Mar - Aug'!AK:AK,MATCH($C306,'Mar - Aug'!$C:$C,0))</f>
        <v>0.38</v>
      </c>
      <c r="BK306" s="246">
        <f>INDEX('Mar - Aug'!AL:AL,MATCH($C306,'Mar - Aug'!$C:$C,0))</f>
        <v>0.7</v>
      </c>
      <c r="BL306" s="246">
        <f>INDEX('Mar - Aug'!$AG:$AG,MATCH($C306,'Mar - Aug'!$C:$C,0))</f>
        <v>0</v>
      </c>
      <c r="BM306" s="56">
        <v>4</v>
      </c>
      <c r="BN306" s="246">
        <f>INDEX('Mar - Aug'!$AK:$AK,MATCH($C306,'Mar - Aug'!$C:$C,0))</f>
        <v>0.38</v>
      </c>
      <c r="BO306" s="246">
        <f>INDEX('Mar - Aug'!$AL:$AL,MATCH($C306,'Mar - Aug'!$C:$C,0))</f>
        <v>0.7</v>
      </c>
      <c r="BP306" s="60">
        <f>INDEX(FY2019_ALL_Targets!EB:EB,MATCH('Final Comp Values'!B306,FY2019_ALL_Targets!A:A,0))</f>
        <v>3</v>
      </c>
      <c r="BQ306" s="60">
        <f>+INDEX(FY2019_ALL_Targets!DY:DY,MATCH(B306,FY2019_ALL_Targets!A:A,0))</f>
        <v>1</v>
      </c>
      <c r="BR306" s="60">
        <f>+INDEX(FY2019_ALL_Targets!DZ:DZ,MATCH(B306,FY2019_ALL_Targets!A:A,0))</f>
        <v>1</v>
      </c>
      <c r="BS306" s="283">
        <f>+INDEX(FY2019_ALL_Targets!EA:EA,MATCH(B306,FY2019_ALL_Targets!A:A,0))</f>
        <v>0</v>
      </c>
      <c r="BT306" s="245">
        <f t="shared" si="231"/>
        <v>0</v>
      </c>
      <c r="BU306" s="245">
        <f t="shared" si="232"/>
        <v>0.38</v>
      </c>
      <c r="BV306" s="246">
        <f t="shared" si="233"/>
        <v>0.7</v>
      </c>
      <c r="BW306" s="284">
        <f t="shared" si="217"/>
        <v>103522.30471868442</v>
      </c>
      <c r="BX306" s="245">
        <f t="shared" si="218"/>
        <v>3.26</v>
      </c>
      <c r="BY306" s="246">
        <f t="shared" si="219"/>
        <v>312483.99387306592</v>
      </c>
      <c r="BZ306" s="285">
        <f t="shared" si="220"/>
        <v>8.9103456809990324E-4</v>
      </c>
      <c r="CA306" s="245">
        <f t="shared" si="221"/>
        <v>36262.28</v>
      </c>
      <c r="CB306" s="286">
        <f t="shared" si="222"/>
        <v>0.38</v>
      </c>
      <c r="CC306" s="268">
        <f t="shared" si="193"/>
        <v>-1.9999999999999685E-2</v>
      </c>
      <c r="CD306" s="267">
        <f t="shared" si="223"/>
        <v>415926.62212132395</v>
      </c>
      <c r="CE306" s="268">
        <f t="shared" si="224"/>
        <v>348746.27387306595</v>
      </c>
      <c r="CF306" s="268">
        <f t="shared" si="225"/>
        <v>-0.70000000000000018</v>
      </c>
      <c r="CG306" s="270">
        <f t="shared" si="226"/>
        <v>-67084.93905182647</v>
      </c>
      <c r="CH306" s="270">
        <f t="shared" si="227"/>
        <v>-67180.348248258</v>
      </c>
      <c r="CI306" s="269">
        <f t="shared" si="228"/>
        <v>95.40919643153029</v>
      </c>
    </row>
    <row r="307" spans="1:87" s="57" customFormat="1" ht="15.75" customHeight="1" x14ac:dyDescent="0.25">
      <c r="A307" s="297">
        <v>1028668</v>
      </c>
      <c r="B307" s="297">
        <v>5062</v>
      </c>
      <c r="C307" s="347">
        <v>675972</v>
      </c>
      <c r="D307" s="219" t="s">
        <v>941</v>
      </c>
      <c r="E307" s="299" t="s">
        <v>2343</v>
      </c>
      <c r="F307" s="299" t="s">
        <v>965</v>
      </c>
      <c r="G307" s="301" t="s">
        <v>915</v>
      </c>
      <c r="H307" s="302" t="s">
        <v>965</v>
      </c>
      <c r="I307" s="56" t="s">
        <v>35</v>
      </c>
      <c r="J307" s="229" t="s">
        <v>36</v>
      </c>
      <c r="K307" s="229" t="s">
        <v>35</v>
      </c>
      <c r="L307" s="56"/>
      <c r="M307" s="56"/>
      <c r="N307" s="58"/>
      <c r="O307" s="297">
        <v>1014741</v>
      </c>
      <c r="P307" s="303">
        <v>18830</v>
      </c>
      <c r="Q307" s="304">
        <v>42005</v>
      </c>
      <c r="R307" s="304">
        <v>42369</v>
      </c>
      <c r="S307" s="303">
        <f t="shared" si="194"/>
        <v>18830</v>
      </c>
      <c r="T307" s="59"/>
      <c r="U307" s="346">
        <f t="shared" si="229"/>
        <v>2.3247237893565674E-3</v>
      </c>
      <c r="V307" s="345">
        <f t="shared" si="230"/>
        <v>1.7729406324756211E-3</v>
      </c>
      <c r="W307" s="27">
        <v>228971.73686210832</v>
      </c>
      <c r="X307" s="27">
        <v>228971.74</v>
      </c>
      <c r="Y307" s="305">
        <f t="shared" si="195"/>
        <v>451148.95101900212</v>
      </c>
      <c r="Z307" s="53">
        <f t="shared" si="238"/>
        <v>30612.49</v>
      </c>
      <c r="AA307" s="54">
        <f t="shared" si="238"/>
        <v>30612.49</v>
      </c>
      <c r="AB307" s="54">
        <f t="shared" si="238"/>
        <v>30612.49</v>
      </c>
      <c r="AC307" s="54">
        <f t="shared" si="238"/>
        <v>30612.49</v>
      </c>
      <c r="AD307" s="52">
        <f t="shared" si="196"/>
        <v>122449.94</v>
      </c>
      <c r="AE307" s="53">
        <f t="shared" si="239"/>
        <v>56851.76</v>
      </c>
      <c r="AF307" s="53">
        <f t="shared" si="239"/>
        <v>56851.76</v>
      </c>
      <c r="AG307" s="53">
        <f t="shared" si="239"/>
        <v>56851.76</v>
      </c>
      <c r="AH307" s="53">
        <f t="shared" si="239"/>
        <v>56851.76</v>
      </c>
      <c r="AI307" s="52">
        <f t="shared" si="197"/>
        <v>227407.03336659205</v>
      </c>
      <c r="AJ307" s="55">
        <f t="shared" si="198"/>
        <v>801005.92438559409</v>
      </c>
      <c r="AK307" s="219" t="s">
        <v>941</v>
      </c>
      <c r="AL307" s="220">
        <v>76951.060656708069</v>
      </c>
      <c r="AM307" s="242"/>
      <c r="AN307" s="242"/>
      <c r="AO307" s="242">
        <f t="shared" si="199"/>
        <v>485106.39894516359</v>
      </c>
      <c r="AP307" s="243">
        <f t="shared" si="200"/>
        <v>131666.60215053766</v>
      </c>
      <c r="AQ307" s="244">
        <f t="shared" si="201"/>
        <v>244523.69179203449</v>
      </c>
      <c r="AR307" s="245">
        <f t="shared" si="202"/>
        <v>6.3</v>
      </c>
      <c r="AS307" s="246">
        <f t="shared" si="203"/>
        <v>1.71</v>
      </c>
      <c r="AT307" s="246">
        <f t="shared" si="204"/>
        <v>3.18</v>
      </c>
      <c r="AU307" s="251">
        <f t="shared" si="205"/>
        <v>11.19</v>
      </c>
      <c r="AV307" s="245">
        <f t="shared" si="206"/>
        <v>5.86</v>
      </c>
      <c r="AW307" s="246">
        <f t="shared" si="207"/>
        <v>1.59</v>
      </c>
      <c r="AX307" s="246">
        <f t="shared" si="208"/>
        <v>2.96</v>
      </c>
      <c r="AY307" s="252">
        <f t="shared" si="209"/>
        <v>10.41</v>
      </c>
      <c r="AZ307" s="249">
        <f t="shared" si="210"/>
        <v>5.86</v>
      </c>
      <c r="BA307" s="56">
        <f t="shared" si="211"/>
        <v>4</v>
      </c>
      <c r="BB307" s="246">
        <f t="shared" si="212"/>
        <v>0.4</v>
      </c>
      <c r="BC307" s="250">
        <f t="shared" si="213"/>
        <v>0.74</v>
      </c>
      <c r="BD307" s="246">
        <f t="shared" si="214"/>
        <v>5.86</v>
      </c>
      <c r="BE307" s="56">
        <v>4</v>
      </c>
      <c r="BF307" s="246">
        <f t="shared" si="215"/>
        <v>0.4</v>
      </c>
      <c r="BG307" s="250">
        <f t="shared" si="216"/>
        <v>0.74</v>
      </c>
      <c r="BH307" s="246">
        <f>INDEX('Mar - Aug'!AG:AG,MATCH(C307,'Mar - Aug'!C:C,0))</f>
        <v>5.68</v>
      </c>
      <c r="BI307" s="56">
        <v>4</v>
      </c>
      <c r="BJ307" s="246">
        <f>INDEX('Mar - Aug'!AK:AK,MATCH($C307,'Mar - Aug'!$C:$C,0))</f>
        <v>0.39</v>
      </c>
      <c r="BK307" s="246">
        <f>INDEX('Mar - Aug'!AL:AL,MATCH($C307,'Mar - Aug'!$C:$C,0))</f>
        <v>0.72</v>
      </c>
      <c r="BL307" s="246">
        <f>INDEX('Mar - Aug'!$AG:$AG,MATCH($C307,'Mar - Aug'!$C:$C,0))</f>
        <v>5.68</v>
      </c>
      <c r="BM307" s="56">
        <v>4</v>
      </c>
      <c r="BN307" s="246">
        <f>INDEX('Mar - Aug'!$AK:$AK,MATCH($C307,'Mar - Aug'!$C:$C,0))</f>
        <v>0.39</v>
      </c>
      <c r="BO307" s="246">
        <f>INDEX('Mar - Aug'!$AL:$AL,MATCH($C307,'Mar - Aug'!$C:$C,0))</f>
        <v>0.72</v>
      </c>
      <c r="BP307" s="60">
        <f>INDEX(FY2019_ALL_Targets!EB:EB,MATCH('Final Comp Values'!B307,FY2019_ALL_Targets!A:A,0))</f>
        <v>0</v>
      </c>
      <c r="BQ307" s="60">
        <f>+INDEX(FY2019_ALL_Targets!DY:DY,MATCH(B307,FY2019_ALL_Targets!A:A,0))</f>
        <v>0</v>
      </c>
      <c r="BR307" s="60">
        <f>+INDEX(FY2019_ALL_Targets!DZ:DZ,MATCH(B307,FY2019_ALL_Targets!A:A,0))</f>
        <v>0</v>
      </c>
      <c r="BS307" s="283">
        <f>+INDEX(FY2019_ALL_Targets!EA:EA,MATCH(B307,FY2019_ALL_Targets!A:A,0))</f>
        <v>0</v>
      </c>
      <c r="BT307" s="245">
        <f t="shared" si="231"/>
        <v>0</v>
      </c>
      <c r="BU307" s="245">
        <f t="shared" si="232"/>
        <v>0</v>
      </c>
      <c r="BV307" s="246">
        <f t="shared" si="233"/>
        <v>0</v>
      </c>
      <c r="BW307" s="284">
        <f t="shared" si="217"/>
        <v>0</v>
      </c>
      <c r="BX307" s="245">
        <f t="shared" si="218"/>
        <v>10.41</v>
      </c>
      <c r="BY307" s="246">
        <f t="shared" si="219"/>
        <v>801060.541436331</v>
      </c>
      <c r="BZ307" s="285">
        <f t="shared" si="220"/>
        <v>2.2841894226765971E-3</v>
      </c>
      <c r="CA307" s="245">
        <f t="shared" si="221"/>
        <v>92959.27</v>
      </c>
      <c r="CB307" s="286">
        <f t="shared" si="222"/>
        <v>1.21</v>
      </c>
      <c r="CC307" s="268">
        <f t="shared" si="193"/>
        <v>-1.0000000000000342E-2</v>
      </c>
      <c r="CD307" s="267">
        <f t="shared" si="223"/>
        <v>801005.92438559409</v>
      </c>
      <c r="CE307" s="268">
        <f t="shared" si="224"/>
        <v>894019.81143633102</v>
      </c>
      <c r="CF307" s="268">
        <f t="shared" si="225"/>
        <v>1.2100000000000009</v>
      </c>
      <c r="CG307" s="270">
        <f t="shared" si="226"/>
        <v>93104.435015040304</v>
      </c>
      <c r="CH307" s="270">
        <f t="shared" si="227"/>
        <v>93013.887050736928</v>
      </c>
      <c r="CI307" s="269">
        <f t="shared" si="228"/>
        <v>90.54796430337592</v>
      </c>
    </row>
    <row r="308" spans="1:87" s="57" customFormat="1" ht="15.75" customHeight="1" x14ac:dyDescent="0.25">
      <c r="A308" s="297">
        <v>506401</v>
      </c>
      <c r="B308" s="297">
        <v>5064</v>
      </c>
      <c r="C308" s="298" t="s">
        <v>1185</v>
      </c>
      <c r="D308" s="219" t="s">
        <v>913</v>
      </c>
      <c r="E308" s="299" t="s">
        <v>252</v>
      </c>
      <c r="F308" s="299" t="s">
        <v>252</v>
      </c>
      <c r="G308" s="301" t="s">
        <v>915</v>
      </c>
      <c r="H308" s="302" t="s">
        <v>252</v>
      </c>
      <c r="I308" s="56" t="s">
        <v>35</v>
      </c>
      <c r="J308" s="229" t="s">
        <v>36</v>
      </c>
      <c r="K308" s="229" t="s">
        <v>35</v>
      </c>
      <c r="L308" s="56"/>
      <c r="M308" s="56"/>
      <c r="N308" s="58"/>
      <c r="O308" s="297">
        <v>506401</v>
      </c>
      <c r="P308" s="303">
        <v>9577</v>
      </c>
      <c r="Q308" s="304">
        <v>42005</v>
      </c>
      <c r="R308" s="304">
        <v>42369</v>
      </c>
      <c r="S308" s="303">
        <f t="shared" si="194"/>
        <v>9577</v>
      </c>
      <c r="T308" s="59"/>
      <c r="U308" s="346">
        <f t="shared" si="229"/>
        <v>1.1823621736945218E-3</v>
      </c>
      <c r="V308" s="345">
        <f t="shared" si="230"/>
        <v>9.0172344329362848E-4</v>
      </c>
      <c r="W308" s="27">
        <v>116455.77928840739</v>
      </c>
      <c r="X308" s="27">
        <v>116456</v>
      </c>
      <c r="Y308" s="305">
        <f t="shared" si="195"/>
        <v>229455.84194949458</v>
      </c>
      <c r="Z308" s="53">
        <f t="shared" si="238"/>
        <v>15569.61</v>
      </c>
      <c r="AA308" s="54">
        <f t="shared" si="238"/>
        <v>15569.61</v>
      </c>
      <c r="AB308" s="54">
        <f t="shared" si="238"/>
        <v>15569.61</v>
      </c>
      <c r="AC308" s="54">
        <f t="shared" si="238"/>
        <v>15569.61</v>
      </c>
      <c r="AD308" s="52">
        <f t="shared" si="196"/>
        <v>62278.44</v>
      </c>
      <c r="AE308" s="53">
        <f t="shared" si="239"/>
        <v>28914.99</v>
      </c>
      <c r="AF308" s="53">
        <f t="shared" si="239"/>
        <v>28914.99</v>
      </c>
      <c r="AG308" s="53">
        <f t="shared" si="239"/>
        <v>28914.99</v>
      </c>
      <c r="AH308" s="53">
        <f t="shared" si="239"/>
        <v>28914.99</v>
      </c>
      <c r="AI308" s="52">
        <f t="shared" si="197"/>
        <v>115659.96593477706</v>
      </c>
      <c r="AJ308" s="55">
        <f t="shared" si="198"/>
        <v>407394.24788427167</v>
      </c>
      <c r="AK308" s="219" t="s">
        <v>913</v>
      </c>
      <c r="AL308" s="220">
        <v>61485.26180987338</v>
      </c>
      <c r="AM308" s="242"/>
      <c r="AN308" s="242"/>
      <c r="AO308" s="242">
        <f t="shared" si="199"/>
        <v>246726.71177365011</v>
      </c>
      <c r="AP308" s="243">
        <f t="shared" si="200"/>
        <v>66966.064516129045</v>
      </c>
      <c r="AQ308" s="244">
        <f t="shared" si="201"/>
        <v>124365.55476857749</v>
      </c>
      <c r="AR308" s="245">
        <f t="shared" si="202"/>
        <v>4.01</v>
      </c>
      <c r="AS308" s="246">
        <f t="shared" si="203"/>
        <v>1.0900000000000001</v>
      </c>
      <c r="AT308" s="246">
        <f t="shared" si="204"/>
        <v>2.02</v>
      </c>
      <c r="AU308" s="251">
        <f t="shared" si="205"/>
        <v>7.1199999999999992</v>
      </c>
      <c r="AV308" s="245">
        <f t="shared" si="206"/>
        <v>3.73</v>
      </c>
      <c r="AW308" s="246">
        <f t="shared" si="207"/>
        <v>1.01</v>
      </c>
      <c r="AX308" s="246">
        <f t="shared" si="208"/>
        <v>1.88</v>
      </c>
      <c r="AY308" s="252">
        <f t="shared" si="209"/>
        <v>6.62</v>
      </c>
      <c r="AZ308" s="249">
        <f t="shared" si="210"/>
        <v>3.73</v>
      </c>
      <c r="BA308" s="56">
        <f t="shared" si="211"/>
        <v>4</v>
      </c>
      <c r="BB308" s="246">
        <f t="shared" si="212"/>
        <v>0.25</v>
      </c>
      <c r="BC308" s="250">
        <f t="shared" si="213"/>
        <v>0.47</v>
      </c>
      <c r="BD308" s="246">
        <f t="shared" si="214"/>
        <v>3.73</v>
      </c>
      <c r="BE308" s="56">
        <v>4</v>
      </c>
      <c r="BF308" s="246">
        <f t="shared" si="215"/>
        <v>0.25</v>
      </c>
      <c r="BG308" s="250">
        <f t="shared" si="216"/>
        <v>0.47</v>
      </c>
      <c r="BH308" s="246">
        <f>INDEX('Mar - Aug'!AG:AG,MATCH(C308,'Mar - Aug'!C:C,0))</f>
        <v>3.65</v>
      </c>
      <c r="BI308" s="56">
        <v>4</v>
      </c>
      <c r="BJ308" s="246">
        <f>INDEX('Mar - Aug'!AK:AK,MATCH($C308,'Mar - Aug'!$C:$C,0))</f>
        <v>0.25</v>
      </c>
      <c r="BK308" s="246">
        <f>INDEX('Mar - Aug'!AL:AL,MATCH($C308,'Mar - Aug'!$C:$C,0))</f>
        <v>0.46</v>
      </c>
      <c r="BL308" s="246">
        <f>INDEX('Mar - Aug'!$AG:$AG,MATCH($C308,'Mar - Aug'!$C:$C,0))</f>
        <v>3.65</v>
      </c>
      <c r="BM308" s="56">
        <v>4</v>
      </c>
      <c r="BN308" s="246">
        <f>INDEX('Mar - Aug'!$AK:$AK,MATCH($C308,'Mar - Aug'!$C:$C,0))</f>
        <v>0.25</v>
      </c>
      <c r="BO308" s="246">
        <f>INDEX('Mar - Aug'!$AL:$AL,MATCH($C308,'Mar - Aug'!$C:$C,0))</f>
        <v>0.46</v>
      </c>
      <c r="BP308" s="60">
        <f>INDEX(FY2019_ALL_Targets!EB:EB,MATCH('Final Comp Values'!B308,FY2019_ALL_Targets!A:A,0))</f>
        <v>0</v>
      </c>
      <c r="BQ308" s="60">
        <f>+INDEX(FY2019_ALL_Targets!DY:DY,MATCH(B308,FY2019_ALL_Targets!A:A,0))</f>
        <v>0</v>
      </c>
      <c r="BR308" s="60">
        <f>+INDEX(FY2019_ALL_Targets!DZ:DZ,MATCH(B308,FY2019_ALL_Targets!A:A,0))</f>
        <v>0</v>
      </c>
      <c r="BS308" s="283">
        <f>+INDEX(FY2019_ALL_Targets!EA:EA,MATCH(B308,FY2019_ALL_Targets!A:A,0))</f>
        <v>0</v>
      </c>
      <c r="BT308" s="245">
        <f t="shared" si="231"/>
        <v>0</v>
      </c>
      <c r="BU308" s="245">
        <f t="shared" si="232"/>
        <v>0</v>
      </c>
      <c r="BV308" s="246">
        <f t="shared" si="233"/>
        <v>0</v>
      </c>
      <c r="BW308" s="284">
        <f t="shared" si="217"/>
        <v>0</v>
      </c>
      <c r="BX308" s="245">
        <f t="shared" si="218"/>
        <v>6.62</v>
      </c>
      <c r="BY308" s="246">
        <f t="shared" si="219"/>
        <v>407032.43318136176</v>
      </c>
      <c r="BZ308" s="285">
        <f t="shared" si="220"/>
        <v>1.1606353458530473E-3</v>
      </c>
      <c r="CA308" s="245">
        <f t="shared" si="221"/>
        <v>47234.18</v>
      </c>
      <c r="CB308" s="286">
        <f t="shared" si="222"/>
        <v>0.77</v>
      </c>
      <c r="CC308" s="268">
        <f t="shared" si="193"/>
        <v>1.0000000000000009E-2</v>
      </c>
      <c r="CD308" s="267">
        <f t="shared" si="223"/>
        <v>407394.24788427167</v>
      </c>
      <c r="CE308" s="268">
        <f t="shared" si="224"/>
        <v>454266.61318136175</v>
      </c>
      <c r="CF308" s="268">
        <f t="shared" si="225"/>
        <v>0.77000000000000046</v>
      </c>
      <c r="CG308" s="270">
        <f t="shared" si="226"/>
        <v>47385.735781101117</v>
      </c>
      <c r="CH308" s="270">
        <f t="shared" si="227"/>
        <v>46872.365297090088</v>
      </c>
      <c r="CI308" s="269">
        <f t="shared" si="228"/>
        <v>513.37048401102948</v>
      </c>
    </row>
    <row r="309" spans="1:87" s="57" customFormat="1" ht="15.75" customHeight="1" x14ac:dyDescent="0.25">
      <c r="A309" s="297">
        <v>1013568</v>
      </c>
      <c r="B309" s="297">
        <v>5066</v>
      </c>
      <c r="C309" s="347">
        <v>676077</v>
      </c>
      <c r="D309" s="219" t="s">
        <v>913</v>
      </c>
      <c r="E309" s="299" t="s">
        <v>661</v>
      </c>
      <c r="F309" s="299" t="s">
        <v>2706</v>
      </c>
      <c r="G309" s="301" t="s">
        <v>915</v>
      </c>
      <c r="H309" s="302" t="s">
        <v>2706</v>
      </c>
      <c r="I309" s="56" t="s">
        <v>35</v>
      </c>
      <c r="J309" s="229" t="s">
        <v>35</v>
      </c>
      <c r="K309" s="229" t="s">
        <v>35</v>
      </c>
      <c r="L309" s="56"/>
      <c r="M309" s="56"/>
      <c r="N309" s="58"/>
      <c r="O309" s="297">
        <v>1013568</v>
      </c>
      <c r="P309" s="303">
        <v>5447</v>
      </c>
      <c r="Q309" s="304">
        <v>41913</v>
      </c>
      <c r="R309" s="304">
        <v>42277</v>
      </c>
      <c r="S309" s="303">
        <f t="shared" si="194"/>
        <v>5447</v>
      </c>
      <c r="T309" s="59"/>
      <c r="U309" s="346">
        <f t="shared" si="229"/>
        <v>6.7247851729289559E-4</v>
      </c>
      <c r="V309" s="345">
        <f t="shared" si="230"/>
        <v>5.128628584755554E-4</v>
      </c>
      <c r="W309" s="27">
        <v>66235.212437982147</v>
      </c>
      <c r="X309" s="27">
        <v>66235</v>
      </c>
      <c r="Y309" s="305">
        <f t="shared" si="195"/>
        <v>130504.95678175808</v>
      </c>
      <c r="Z309" s="53">
        <f t="shared" si="238"/>
        <v>8855.35</v>
      </c>
      <c r="AA309" s="54">
        <f t="shared" si="238"/>
        <v>8855.35</v>
      </c>
      <c r="AB309" s="54">
        <f t="shared" si="238"/>
        <v>8855.35</v>
      </c>
      <c r="AC309" s="54">
        <f t="shared" si="238"/>
        <v>8855.35</v>
      </c>
      <c r="AD309" s="52">
        <f t="shared" si="196"/>
        <v>35421.39</v>
      </c>
      <c r="AE309" s="53">
        <f t="shared" si="239"/>
        <v>16445.650000000001</v>
      </c>
      <c r="AF309" s="53">
        <f t="shared" si="239"/>
        <v>16445.650000000001</v>
      </c>
      <c r="AG309" s="53">
        <f t="shared" si="239"/>
        <v>16445.650000000001</v>
      </c>
      <c r="AH309" s="53">
        <f t="shared" si="239"/>
        <v>16445.650000000001</v>
      </c>
      <c r="AI309" s="52">
        <f t="shared" si="197"/>
        <v>65782.586869242004</v>
      </c>
      <c r="AJ309" s="55">
        <f t="shared" si="198"/>
        <v>231708.93365100009</v>
      </c>
      <c r="AK309" s="219" t="s">
        <v>913</v>
      </c>
      <c r="AL309" s="220">
        <v>61485.26180987338</v>
      </c>
      <c r="AM309" s="242"/>
      <c r="AN309" s="242"/>
      <c r="AO309" s="242">
        <f t="shared" si="199"/>
        <v>140327.91051801946</v>
      </c>
      <c r="AP309" s="243">
        <f t="shared" si="200"/>
        <v>38087.516129032258</v>
      </c>
      <c r="AQ309" s="244">
        <f t="shared" si="201"/>
        <v>70733.964375529045</v>
      </c>
      <c r="AR309" s="245">
        <f t="shared" si="202"/>
        <v>2.2799999999999998</v>
      </c>
      <c r="AS309" s="246">
        <f t="shared" si="203"/>
        <v>0.62</v>
      </c>
      <c r="AT309" s="246">
        <f t="shared" si="204"/>
        <v>1.1499999999999999</v>
      </c>
      <c r="AU309" s="251">
        <f t="shared" si="205"/>
        <v>4.05</v>
      </c>
      <c r="AV309" s="245">
        <f t="shared" si="206"/>
        <v>2.12</v>
      </c>
      <c r="AW309" s="246">
        <f t="shared" si="207"/>
        <v>0.57999999999999996</v>
      </c>
      <c r="AX309" s="246">
        <f t="shared" si="208"/>
        <v>1.07</v>
      </c>
      <c r="AY309" s="252">
        <f t="shared" si="209"/>
        <v>3.7700000000000005</v>
      </c>
      <c r="AZ309" s="249">
        <f t="shared" si="210"/>
        <v>2.12</v>
      </c>
      <c r="BA309" s="56">
        <f t="shared" si="211"/>
        <v>4</v>
      </c>
      <c r="BB309" s="246">
        <f t="shared" si="212"/>
        <v>0.15</v>
      </c>
      <c r="BC309" s="250">
        <f t="shared" si="213"/>
        <v>0.27</v>
      </c>
      <c r="BD309" s="246">
        <f t="shared" si="214"/>
        <v>2.12</v>
      </c>
      <c r="BE309" s="56">
        <v>4</v>
      </c>
      <c r="BF309" s="246">
        <f t="shared" si="215"/>
        <v>0.15</v>
      </c>
      <c r="BG309" s="250">
        <f t="shared" si="216"/>
        <v>0.27</v>
      </c>
      <c r="BH309" s="246">
        <f>INDEX('Mar - Aug'!AG:AG,MATCH(C309,'Mar - Aug'!C:C,0))</f>
        <v>2.08</v>
      </c>
      <c r="BI309" s="56">
        <v>4</v>
      </c>
      <c r="BJ309" s="246">
        <f>INDEX('Mar - Aug'!AK:AK,MATCH($C309,'Mar - Aug'!$C:$C,0))</f>
        <v>0.14000000000000001</v>
      </c>
      <c r="BK309" s="246">
        <f>INDEX('Mar - Aug'!AL:AL,MATCH($C309,'Mar - Aug'!$C:$C,0))</f>
        <v>0.26</v>
      </c>
      <c r="BL309" s="246">
        <f>INDEX('Mar - Aug'!$AG:$AG,MATCH($C309,'Mar - Aug'!$C:$C,0))</f>
        <v>2.08</v>
      </c>
      <c r="BM309" s="56">
        <v>4</v>
      </c>
      <c r="BN309" s="246">
        <f>INDEX('Mar - Aug'!$AK:$AK,MATCH($C309,'Mar - Aug'!$C:$C,0))</f>
        <v>0.14000000000000001</v>
      </c>
      <c r="BO309" s="246">
        <f>INDEX('Mar - Aug'!$AL:$AL,MATCH($C309,'Mar - Aug'!$C:$C,0))</f>
        <v>0.26</v>
      </c>
      <c r="BP309" s="60">
        <f>INDEX(FY2019_ALL_Targets!EB:EB,MATCH('Final Comp Values'!B309,FY2019_ALL_Targets!A:A,0))</f>
        <v>0</v>
      </c>
      <c r="BQ309" s="60">
        <f>+INDEX(FY2019_ALL_Targets!DY:DY,MATCH(B309,FY2019_ALL_Targets!A:A,0))</f>
        <v>2</v>
      </c>
      <c r="BR309" s="60">
        <f>+INDEX(FY2019_ALL_Targets!DZ:DZ,MATCH(B309,FY2019_ALL_Targets!A:A,0))</f>
        <v>2</v>
      </c>
      <c r="BS309" s="283">
        <f>+INDEX(FY2019_ALL_Targets!EA:EA,MATCH(B309,FY2019_ALL_Targets!A:A,0))</f>
        <v>0</v>
      </c>
      <c r="BT309" s="245">
        <f t="shared" si="231"/>
        <v>0</v>
      </c>
      <c r="BU309" s="245">
        <f t="shared" si="232"/>
        <v>0.28000000000000003</v>
      </c>
      <c r="BV309" s="246">
        <f t="shared" si="233"/>
        <v>0.52</v>
      </c>
      <c r="BW309" s="284">
        <f t="shared" si="217"/>
        <v>49188.209447898706</v>
      </c>
      <c r="BX309" s="245">
        <f t="shared" si="218"/>
        <v>2.9700000000000006</v>
      </c>
      <c r="BY309" s="246">
        <f t="shared" si="219"/>
        <v>182611.22757532398</v>
      </c>
      <c r="BZ309" s="285">
        <f t="shared" si="220"/>
        <v>5.2070800259570267E-4</v>
      </c>
      <c r="CA309" s="245">
        <f t="shared" si="221"/>
        <v>21191.17</v>
      </c>
      <c r="CB309" s="286">
        <f t="shared" si="222"/>
        <v>0.34</v>
      </c>
      <c r="CC309" s="268">
        <f t="shared" si="193"/>
        <v>-2.9999999999999555E-2</v>
      </c>
      <c r="CD309" s="267">
        <f t="shared" si="223"/>
        <v>231708.93365100009</v>
      </c>
      <c r="CE309" s="268">
        <f t="shared" si="224"/>
        <v>203802.39757532399</v>
      </c>
      <c r="CF309" s="268">
        <f t="shared" si="225"/>
        <v>-0.45999999999999996</v>
      </c>
      <c r="CG309" s="270">
        <f t="shared" si="226"/>
        <v>-28272.177580758624</v>
      </c>
      <c r="CH309" s="270">
        <f t="shared" si="227"/>
        <v>-27906.536075676093</v>
      </c>
      <c r="CI309" s="269">
        <f t="shared" si="228"/>
        <v>-365.64150508253078</v>
      </c>
    </row>
    <row r="310" spans="1:87" s="57" customFormat="1" ht="15.75" customHeight="1" x14ac:dyDescent="0.25">
      <c r="A310" s="297">
        <v>1028823</v>
      </c>
      <c r="B310" s="297">
        <v>5069</v>
      </c>
      <c r="C310" s="347">
        <v>675013</v>
      </c>
      <c r="D310" s="219" t="s">
        <v>913</v>
      </c>
      <c r="E310" s="299" t="s">
        <v>2586</v>
      </c>
      <c r="F310" s="299" t="s">
        <v>932</v>
      </c>
      <c r="G310" s="301" t="s">
        <v>915</v>
      </c>
      <c r="H310" s="302" t="s">
        <v>932</v>
      </c>
      <c r="I310" s="56" t="s">
        <v>35</v>
      </c>
      <c r="J310" s="229" t="s">
        <v>36</v>
      </c>
      <c r="K310" s="229" t="s">
        <v>35</v>
      </c>
      <c r="L310" s="56"/>
      <c r="M310" s="56"/>
      <c r="N310" s="58"/>
      <c r="O310" s="297">
        <v>1017869</v>
      </c>
      <c r="P310" s="303">
        <v>2703</v>
      </c>
      <c r="Q310" s="304">
        <v>42248</v>
      </c>
      <c r="R310" s="304">
        <v>42369</v>
      </c>
      <c r="S310" s="303">
        <f t="shared" si="194"/>
        <v>8087</v>
      </c>
      <c r="T310" s="59"/>
      <c r="U310" s="346">
        <f t="shared" si="229"/>
        <v>9.9840899015010958E-4</v>
      </c>
      <c r="V310" s="345">
        <f t="shared" si="230"/>
        <v>7.6143233642221705E-4</v>
      </c>
      <c r="W310" s="27">
        <v>98337.463435590544</v>
      </c>
      <c r="X310" s="27">
        <v>98337.46</v>
      </c>
      <c r="Y310" s="305">
        <f t="shared" si="195"/>
        <v>193756.85432239354</v>
      </c>
      <c r="Z310" s="53">
        <f t="shared" si="238"/>
        <v>13147.28</v>
      </c>
      <c r="AA310" s="54">
        <f t="shared" si="238"/>
        <v>13147.28</v>
      </c>
      <c r="AB310" s="54">
        <f t="shared" si="238"/>
        <v>13147.28</v>
      </c>
      <c r="AC310" s="54">
        <f t="shared" si="238"/>
        <v>13147.28</v>
      </c>
      <c r="AD310" s="52">
        <f t="shared" si="196"/>
        <v>52589.1</v>
      </c>
      <c r="AE310" s="53">
        <f t="shared" si="239"/>
        <v>24416.37</v>
      </c>
      <c r="AF310" s="53">
        <f t="shared" si="239"/>
        <v>24416.37</v>
      </c>
      <c r="AG310" s="53">
        <f t="shared" si="239"/>
        <v>24416.37</v>
      </c>
      <c r="AH310" s="53">
        <f t="shared" si="239"/>
        <v>24416.37</v>
      </c>
      <c r="AI310" s="52">
        <f t="shared" si="197"/>
        <v>97665.463560044067</v>
      </c>
      <c r="AJ310" s="55">
        <f t="shared" si="198"/>
        <v>344011.41788243758</v>
      </c>
      <c r="AK310" s="219" t="s">
        <v>913</v>
      </c>
      <c r="AL310" s="220">
        <v>61485.26180987338</v>
      </c>
      <c r="AM310" s="242"/>
      <c r="AN310" s="242"/>
      <c r="AO310" s="242">
        <f t="shared" si="199"/>
        <v>208340.70357246618</v>
      </c>
      <c r="AP310" s="243">
        <f t="shared" si="200"/>
        <v>56547.419354838712</v>
      </c>
      <c r="AQ310" s="244">
        <f t="shared" si="201"/>
        <v>105016.62748391836</v>
      </c>
      <c r="AR310" s="245">
        <f t="shared" si="202"/>
        <v>3.39</v>
      </c>
      <c r="AS310" s="246">
        <f t="shared" si="203"/>
        <v>0.92</v>
      </c>
      <c r="AT310" s="246">
        <f t="shared" si="204"/>
        <v>1.71</v>
      </c>
      <c r="AU310" s="251">
        <f t="shared" si="205"/>
        <v>6.0200000000000005</v>
      </c>
      <c r="AV310" s="245">
        <f t="shared" si="206"/>
        <v>3.15</v>
      </c>
      <c r="AW310" s="246">
        <f t="shared" si="207"/>
        <v>0.86</v>
      </c>
      <c r="AX310" s="246">
        <f t="shared" si="208"/>
        <v>1.59</v>
      </c>
      <c r="AY310" s="252">
        <f t="shared" si="209"/>
        <v>5.6</v>
      </c>
      <c r="AZ310" s="249">
        <f t="shared" si="210"/>
        <v>3.15</v>
      </c>
      <c r="BA310" s="56">
        <f t="shared" si="211"/>
        <v>4</v>
      </c>
      <c r="BB310" s="246">
        <f t="shared" si="212"/>
        <v>0.22</v>
      </c>
      <c r="BC310" s="250">
        <f t="shared" si="213"/>
        <v>0.4</v>
      </c>
      <c r="BD310" s="246">
        <f t="shared" si="214"/>
        <v>3.15</v>
      </c>
      <c r="BE310" s="56">
        <v>4</v>
      </c>
      <c r="BF310" s="246">
        <f t="shared" si="215"/>
        <v>0.22</v>
      </c>
      <c r="BG310" s="250">
        <f t="shared" si="216"/>
        <v>0.4</v>
      </c>
      <c r="BH310" s="246">
        <f>INDEX('Mar - Aug'!AG:AG,MATCH(C310,'Mar - Aug'!C:C,0))</f>
        <v>3.08</v>
      </c>
      <c r="BI310" s="56">
        <v>4</v>
      </c>
      <c r="BJ310" s="246">
        <f>INDEX('Mar - Aug'!AK:AK,MATCH($C310,'Mar - Aug'!$C:$C,0))</f>
        <v>0.21</v>
      </c>
      <c r="BK310" s="246">
        <f>INDEX('Mar - Aug'!AL:AL,MATCH($C310,'Mar - Aug'!$C:$C,0))</f>
        <v>0.39</v>
      </c>
      <c r="BL310" s="246">
        <f>INDEX('Mar - Aug'!$AG:$AG,MATCH($C310,'Mar - Aug'!$C:$C,0))</f>
        <v>3.08</v>
      </c>
      <c r="BM310" s="56">
        <v>4</v>
      </c>
      <c r="BN310" s="246">
        <f>INDEX('Mar - Aug'!$AK:$AK,MATCH($C310,'Mar - Aug'!$C:$C,0))</f>
        <v>0.21</v>
      </c>
      <c r="BO310" s="246">
        <f>INDEX('Mar - Aug'!$AL:$AL,MATCH($C310,'Mar - Aug'!$C:$C,0))</f>
        <v>0.39</v>
      </c>
      <c r="BP310" s="60">
        <f>INDEX(FY2019_ALL_Targets!EB:EB,MATCH('Final Comp Values'!B310,FY2019_ALL_Targets!A:A,0))</f>
        <v>0</v>
      </c>
      <c r="BQ310" s="60">
        <f>+INDEX(FY2019_ALL_Targets!DY:DY,MATCH(B310,FY2019_ALL_Targets!A:A,0))</f>
        <v>0</v>
      </c>
      <c r="BR310" s="60">
        <f>+INDEX(FY2019_ALL_Targets!DZ:DZ,MATCH(B310,FY2019_ALL_Targets!A:A,0))</f>
        <v>0</v>
      </c>
      <c r="BS310" s="283">
        <f>+INDEX(FY2019_ALL_Targets!EA:EA,MATCH(B310,FY2019_ALL_Targets!A:A,0))</f>
        <v>0</v>
      </c>
      <c r="BT310" s="245">
        <f t="shared" si="231"/>
        <v>0</v>
      </c>
      <c r="BU310" s="245">
        <f t="shared" si="232"/>
        <v>0</v>
      </c>
      <c r="BV310" s="246">
        <f t="shared" si="233"/>
        <v>0</v>
      </c>
      <c r="BW310" s="284">
        <f t="shared" si="217"/>
        <v>0</v>
      </c>
      <c r="BX310" s="245">
        <f t="shared" si="218"/>
        <v>5.6</v>
      </c>
      <c r="BY310" s="246">
        <f t="shared" si="219"/>
        <v>344317.46613529092</v>
      </c>
      <c r="BZ310" s="285">
        <f t="shared" si="220"/>
        <v>9.8180633486058392E-4</v>
      </c>
      <c r="CA310" s="245">
        <f t="shared" si="221"/>
        <v>39956.410000000003</v>
      </c>
      <c r="CB310" s="286">
        <f t="shared" si="222"/>
        <v>0.65</v>
      </c>
      <c r="CC310" s="268">
        <f t="shared" si="193"/>
        <v>-3.0000000000000471E-2</v>
      </c>
      <c r="CD310" s="267">
        <f t="shared" si="223"/>
        <v>344011.41788243758</v>
      </c>
      <c r="CE310" s="268">
        <f t="shared" si="224"/>
        <v>384273.87613529095</v>
      </c>
      <c r="CF310" s="268">
        <f t="shared" si="225"/>
        <v>0.65000000000000036</v>
      </c>
      <c r="CG310" s="270">
        <f t="shared" si="226"/>
        <v>39929.896718497243</v>
      </c>
      <c r="CH310" s="270">
        <f t="shared" si="227"/>
        <v>40262.458252853365</v>
      </c>
      <c r="CI310" s="269">
        <f t="shared" si="228"/>
        <v>-332.56153435612214</v>
      </c>
    </row>
    <row r="311" spans="1:87" s="57" customFormat="1" ht="15.75" customHeight="1" x14ac:dyDescent="0.25">
      <c r="A311" s="297">
        <v>1017865</v>
      </c>
      <c r="B311" s="297">
        <v>5076</v>
      </c>
      <c r="C311" s="347">
        <v>675883</v>
      </c>
      <c r="D311" s="219" t="s">
        <v>920</v>
      </c>
      <c r="E311" s="299" t="s">
        <v>662</v>
      </c>
      <c r="F311" s="299" t="s">
        <v>1049</v>
      </c>
      <c r="G311" s="301" t="s">
        <v>1021</v>
      </c>
      <c r="H311" s="302" t="s">
        <v>917</v>
      </c>
      <c r="I311" s="56" t="s">
        <v>35</v>
      </c>
      <c r="J311" s="229" t="s">
        <v>36</v>
      </c>
      <c r="K311" s="229" t="s">
        <v>35</v>
      </c>
      <c r="L311" s="56"/>
      <c r="M311" s="56"/>
      <c r="N311" s="58"/>
      <c r="O311" s="297">
        <v>1017865</v>
      </c>
      <c r="P311" s="303">
        <v>27676</v>
      </c>
      <c r="Q311" s="304">
        <v>42005</v>
      </c>
      <c r="R311" s="304">
        <v>42369</v>
      </c>
      <c r="S311" s="303">
        <f t="shared" si="194"/>
        <v>27676</v>
      </c>
      <c r="T311" s="59"/>
      <c r="U311" s="346" t="str">
        <f t="shared" si="229"/>
        <v/>
      </c>
      <c r="V311" s="345">
        <f t="shared" si="230"/>
        <v>2.6058366938075035E-3</v>
      </c>
      <c r="W311" s="27">
        <v>0</v>
      </c>
      <c r="X311" s="27">
        <v>0</v>
      </c>
      <c r="Y311" s="305">
        <f t="shared" si="195"/>
        <v>0</v>
      </c>
      <c r="Z311" s="53">
        <f t="shared" si="238"/>
        <v>44993.69</v>
      </c>
      <c r="AA311" s="54">
        <f t="shared" si="238"/>
        <v>44993.69</v>
      </c>
      <c r="AB311" s="54">
        <f t="shared" si="238"/>
        <v>44993.69</v>
      </c>
      <c r="AC311" s="54">
        <f t="shared" si="238"/>
        <v>44993.69</v>
      </c>
      <c r="AD311" s="52">
        <f t="shared" si="196"/>
        <v>179974.75</v>
      </c>
      <c r="AE311" s="53">
        <f t="shared" si="239"/>
        <v>83559.710000000006</v>
      </c>
      <c r="AF311" s="53">
        <f t="shared" si="239"/>
        <v>83559.710000000006</v>
      </c>
      <c r="AG311" s="53">
        <f t="shared" si="239"/>
        <v>83559.710000000006</v>
      </c>
      <c r="AH311" s="53">
        <f t="shared" si="239"/>
        <v>83559.710000000006</v>
      </c>
      <c r="AI311" s="52">
        <f t="shared" si="197"/>
        <v>334238.82397524174</v>
      </c>
      <c r="AJ311" s="55">
        <f t="shared" si="198"/>
        <v>514213.57397524174</v>
      </c>
      <c r="AK311" s="219" t="s">
        <v>920</v>
      </c>
      <c r="AL311" s="220">
        <v>54680.661225614327</v>
      </c>
      <c r="AM311" s="242"/>
      <c r="AN311" s="242"/>
      <c r="AO311" s="242">
        <f t="shared" si="199"/>
        <v>0</v>
      </c>
      <c r="AP311" s="243">
        <f t="shared" si="200"/>
        <v>193521.2365591398</v>
      </c>
      <c r="AQ311" s="244">
        <f t="shared" si="201"/>
        <v>359396.58491961478</v>
      </c>
      <c r="AR311" s="245">
        <f t="shared" si="202"/>
        <v>0</v>
      </c>
      <c r="AS311" s="246">
        <f t="shared" si="203"/>
        <v>3.54</v>
      </c>
      <c r="AT311" s="246">
        <f t="shared" si="204"/>
        <v>6.57</v>
      </c>
      <c r="AU311" s="251">
        <f t="shared" si="205"/>
        <v>10.11</v>
      </c>
      <c r="AV311" s="245">
        <f t="shared" si="206"/>
        <v>0</v>
      </c>
      <c r="AW311" s="246">
        <f t="shared" si="207"/>
        <v>3.29</v>
      </c>
      <c r="AX311" s="246">
        <f t="shared" si="208"/>
        <v>6.11</v>
      </c>
      <c r="AY311" s="252">
        <f t="shared" si="209"/>
        <v>9.4</v>
      </c>
      <c r="AZ311" s="249">
        <f t="shared" si="210"/>
        <v>0</v>
      </c>
      <c r="BA311" s="56">
        <f t="shared" si="211"/>
        <v>4</v>
      </c>
      <c r="BB311" s="246">
        <f t="shared" si="212"/>
        <v>0.82</v>
      </c>
      <c r="BC311" s="250">
        <f t="shared" si="213"/>
        <v>1.53</v>
      </c>
      <c r="BD311" s="246">
        <f t="shared" si="214"/>
        <v>0</v>
      </c>
      <c r="BE311" s="56">
        <v>4</v>
      </c>
      <c r="BF311" s="246">
        <f t="shared" si="215"/>
        <v>0.82</v>
      </c>
      <c r="BG311" s="250">
        <f t="shared" si="216"/>
        <v>1.53</v>
      </c>
      <c r="BH311" s="246">
        <f>INDEX('Mar - Aug'!AG:AG,MATCH(C311,'Mar - Aug'!C:C,0))</f>
        <v>0</v>
      </c>
      <c r="BI311" s="56">
        <v>4</v>
      </c>
      <c r="BJ311" s="246">
        <f>INDEX('Mar - Aug'!AK:AK,MATCH($C311,'Mar - Aug'!$C:$C,0))</f>
        <v>0.81</v>
      </c>
      <c r="BK311" s="246">
        <f>INDEX('Mar - Aug'!AL:AL,MATCH($C311,'Mar - Aug'!$C:$C,0))</f>
        <v>1.51</v>
      </c>
      <c r="BL311" s="246">
        <f>INDEX('Mar - Aug'!$AG:$AG,MATCH($C311,'Mar - Aug'!$C:$C,0))</f>
        <v>0</v>
      </c>
      <c r="BM311" s="56">
        <v>4</v>
      </c>
      <c r="BN311" s="246">
        <f>INDEX('Mar - Aug'!$AK:$AK,MATCH($C311,'Mar - Aug'!$C:$C,0))</f>
        <v>0.81</v>
      </c>
      <c r="BO311" s="246">
        <f>INDEX('Mar - Aug'!$AL:$AL,MATCH($C311,'Mar - Aug'!$C:$C,0))</f>
        <v>1.51</v>
      </c>
      <c r="BP311" s="60">
        <f>INDEX(FY2019_ALL_Targets!EB:EB,MATCH('Final Comp Values'!B311,FY2019_ALL_Targets!A:A,0))</f>
        <v>3</v>
      </c>
      <c r="BQ311" s="60">
        <f>+INDEX(FY2019_ALL_Targets!DY:DY,MATCH(B311,FY2019_ALL_Targets!A:A,0))</f>
        <v>2</v>
      </c>
      <c r="BR311" s="60">
        <f>+INDEX(FY2019_ALL_Targets!DZ:DZ,MATCH(B311,FY2019_ALL_Targets!A:A,0))</f>
        <v>2</v>
      </c>
      <c r="BS311" s="283">
        <f>+INDEX(FY2019_ALL_Targets!EA:EA,MATCH(B311,FY2019_ALL_Targets!A:A,0))</f>
        <v>0</v>
      </c>
      <c r="BT311" s="245">
        <f t="shared" si="231"/>
        <v>0</v>
      </c>
      <c r="BU311" s="245">
        <f t="shared" si="232"/>
        <v>1.62</v>
      </c>
      <c r="BV311" s="246">
        <f t="shared" si="233"/>
        <v>3.02</v>
      </c>
      <c r="BW311" s="284">
        <f t="shared" si="217"/>
        <v>253718.2680868505</v>
      </c>
      <c r="BX311" s="245">
        <f t="shared" si="218"/>
        <v>4.76</v>
      </c>
      <c r="BY311" s="246">
        <f t="shared" si="219"/>
        <v>260279.94743392419</v>
      </c>
      <c r="BZ311" s="285">
        <f t="shared" si="220"/>
        <v>7.4217699176316757E-4</v>
      </c>
      <c r="CA311" s="245">
        <f t="shared" si="221"/>
        <v>30204.25</v>
      </c>
      <c r="CB311" s="286">
        <f t="shared" si="222"/>
        <v>0.55000000000000004</v>
      </c>
      <c r="CC311" s="268">
        <f t="shared" si="193"/>
        <v>0</v>
      </c>
      <c r="CD311" s="267">
        <f t="shared" si="223"/>
        <v>514213.57397524174</v>
      </c>
      <c r="CE311" s="268">
        <f t="shared" si="224"/>
        <v>290484.19743392419</v>
      </c>
      <c r="CF311" s="268">
        <f t="shared" si="225"/>
        <v>-4.0900000000000007</v>
      </c>
      <c r="CG311" s="270">
        <f t="shared" si="226"/>
        <v>-223737.60825092968</v>
      </c>
      <c r="CH311" s="270">
        <f t="shared" si="227"/>
        <v>-223729.37654131756</v>
      </c>
      <c r="CI311" s="269">
        <f t="shared" si="228"/>
        <v>-8.2317096121259965</v>
      </c>
    </row>
    <row r="312" spans="1:87" s="57" customFormat="1" ht="15.75" customHeight="1" x14ac:dyDescent="0.25">
      <c r="A312" s="297">
        <v>1026276</v>
      </c>
      <c r="B312" s="297">
        <v>5078</v>
      </c>
      <c r="C312" s="347">
        <v>675153</v>
      </c>
      <c r="D312" s="219" t="s">
        <v>937</v>
      </c>
      <c r="E312" s="299" t="s">
        <v>2512</v>
      </c>
      <c r="F312" s="299" t="s">
        <v>997</v>
      </c>
      <c r="G312" s="301" t="s">
        <v>915</v>
      </c>
      <c r="H312" s="302" t="s">
        <v>2512</v>
      </c>
      <c r="I312" s="56" t="s">
        <v>35</v>
      </c>
      <c r="J312" s="229" t="s">
        <v>35</v>
      </c>
      <c r="K312" s="229" t="s">
        <v>35</v>
      </c>
      <c r="L312" s="56"/>
      <c r="M312" s="56"/>
      <c r="N312" s="58"/>
      <c r="O312" s="297">
        <v>1026276</v>
      </c>
      <c r="P312" s="303">
        <v>24229</v>
      </c>
      <c r="Q312" s="304">
        <v>41913</v>
      </c>
      <c r="R312" s="304">
        <v>42247</v>
      </c>
      <c r="S312" s="303">
        <f t="shared" si="194"/>
        <v>26399</v>
      </c>
      <c r="T312" s="59"/>
      <c r="U312" s="346">
        <f t="shared" si="229"/>
        <v>3.2591812700596932E-3</v>
      </c>
      <c r="V312" s="345">
        <f t="shared" si="230"/>
        <v>2.485600624361334E-3</v>
      </c>
      <c r="W312" s="27">
        <v>321010.3495890015</v>
      </c>
      <c r="X312" s="27">
        <v>321010.34999999998</v>
      </c>
      <c r="Y312" s="305">
        <f t="shared" si="195"/>
        <v>632495.01635425584</v>
      </c>
      <c r="Z312" s="53">
        <f t="shared" si="238"/>
        <v>42917.63</v>
      </c>
      <c r="AA312" s="54">
        <f t="shared" si="238"/>
        <v>42917.63</v>
      </c>
      <c r="AB312" s="54">
        <f t="shared" si="238"/>
        <v>42917.63</v>
      </c>
      <c r="AC312" s="54">
        <f t="shared" si="238"/>
        <v>42917.63</v>
      </c>
      <c r="AD312" s="52">
        <f t="shared" si="196"/>
        <v>171670.53</v>
      </c>
      <c r="AE312" s="53">
        <f t="shared" si="239"/>
        <v>79704.17</v>
      </c>
      <c r="AF312" s="53">
        <f t="shared" si="239"/>
        <v>79704.17</v>
      </c>
      <c r="AG312" s="53">
        <f t="shared" si="239"/>
        <v>79704.17</v>
      </c>
      <c r="AH312" s="53">
        <f t="shared" si="239"/>
        <v>79704.17</v>
      </c>
      <c r="AI312" s="52">
        <f t="shared" si="197"/>
        <v>318816.69006078935</v>
      </c>
      <c r="AJ312" s="55">
        <f t="shared" si="198"/>
        <v>1122982.2364150453</v>
      </c>
      <c r="AK312" s="219" t="s">
        <v>937</v>
      </c>
      <c r="AL312" s="220">
        <v>69918.451574351406</v>
      </c>
      <c r="AM312" s="242"/>
      <c r="AN312" s="242"/>
      <c r="AO312" s="242">
        <f t="shared" si="199"/>
        <v>680102.16812285583</v>
      </c>
      <c r="AP312" s="243">
        <f t="shared" si="200"/>
        <v>184591.96774193548</v>
      </c>
      <c r="AQ312" s="244">
        <f t="shared" si="201"/>
        <v>342813.64522665524</v>
      </c>
      <c r="AR312" s="245">
        <f t="shared" si="202"/>
        <v>9.73</v>
      </c>
      <c r="AS312" s="246">
        <f t="shared" si="203"/>
        <v>2.64</v>
      </c>
      <c r="AT312" s="246">
        <f t="shared" si="204"/>
        <v>4.9000000000000004</v>
      </c>
      <c r="AU312" s="251">
        <f t="shared" si="205"/>
        <v>17.270000000000003</v>
      </c>
      <c r="AV312" s="245">
        <f t="shared" si="206"/>
        <v>9.0500000000000007</v>
      </c>
      <c r="AW312" s="246">
        <f t="shared" si="207"/>
        <v>2.46</v>
      </c>
      <c r="AX312" s="246">
        <f t="shared" si="208"/>
        <v>4.5599999999999996</v>
      </c>
      <c r="AY312" s="252">
        <f t="shared" si="209"/>
        <v>16.07</v>
      </c>
      <c r="AZ312" s="249">
        <f t="shared" si="210"/>
        <v>9.0500000000000007</v>
      </c>
      <c r="BA312" s="56">
        <f t="shared" si="211"/>
        <v>4</v>
      </c>
      <c r="BB312" s="246">
        <f t="shared" si="212"/>
        <v>0.62</v>
      </c>
      <c r="BC312" s="250">
        <f t="shared" si="213"/>
        <v>1.1399999999999999</v>
      </c>
      <c r="BD312" s="246">
        <f t="shared" si="214"/>
        <v>9.0500000000000007</v>
      </c>
      <c r="BE312" s="56">
        <v>4</v>
      </c>
      <c r="BF312" s="246">
        <f t="shared" si="215"/>
        <v>0.62</v>
      </c>
      <c r="BG312" s="250">
        <f t="shared" si="216"/>
        <v>1.1399999999999999</v>
      </c>
      <c r="BH312" s="246">
        <f>INDEX('Mar - Aug'!AG:AG,MATCH(C312,'Mar - Aug'!C:C,0))</f>
        <v>8.7799999999999994</v>
      </c>
      <c r="BI312" s="56">
        <v>4</v>
      </c>
      <c r="BJ312" s="246">
        <f>INDEX('Mar - Aug'!AK:AK,MATCH($C312,'Mar - Aug'!$C:$C,0))</f>
        <v>0.6</v>
      </c>
      <c r="BK312" s="246">
        <f>INDEX('Mar - Aug'!AL:AL,MATCH($C312,'Mar - Aug'!$C:$C,0))</f>
        <v>1.1100000000000001</v>
      </c>
      <c r="BL312" s="246">
        <f>INDEX('Mar - Aug'!$AG:$AG,MATCH($C312,'Mar - Aug'!$C:$C,0))</f>
        <v>8.7799999999999994</v>
      </c>
      <c r="BM312" s="56">
        <v>4</v>
      </c>
      <c r="BN312" s="246">
        <f>INDEX('Mar - Aug'!$AK:$AK,MATCH($C312,'Mar - Aug'!$C:$C,0))</f>
        <v>0.6</v>
      </c>
      <c r="BO312" s="246">
        <f>INDEX('Mar - Aug'!$AL:$AL,MATCH($C312,'Mar - Aug'!$C:$C,0))</f>
        <v>1.1100000000000001</v>
      </c>
      <c r="BP312" s="60">
        <f>INDEX(FY2019_ALL_Targets!EB:EB,MATCH('Final Comp Values'!B312,FY2019_ALL_Targets!A:A,0))</f>
        <v>0</v>
      </c>
      <c r="BQ312" s="60">
        <f>+INDEX(FY2019_ALL_Targets!DY:DY,MATCH(B312,FY2019_ALL_Targets!A:A,0))</f>
        <v>1</v>
      </c>
      <c r="BR312" s="60">
        <f>+INDEX(FY2019_ALL_Targets!DZ:DZ,MATCH(B312,FY2019_ALL_Targets!A:A,0))</f>
        <v>1</v>
      </c>
      <c r="BS312" s="283">
        <f>+INDEX(FY2019_ALL_Targets!EA:EA,MATCH(B312,FY2019_ALL_Targets!A:A,0))</f>
        <v>0</v>
      </c>
      <c r="BT312" s="245">
        <f t="shared" si="231"/>
        <v>0</v>
      </c>
      <c r="BU312" s="245">
        <f t="shared" si="232"/>
        <v>0.6</v>
      </c>
      <c r="BV312" s="246">
        <f t="shared" si="233"/>
        <v>1.1100000000000001</v>
      </c>
      <c r="BW312" s="284">
        <f t="shared" si="217"/>
        <v>119560.55219214089</v>
      </c>
      <c r="BX312" s="245">
        <f t="shared" si="218"/>
        <v>14.36</v>
      </c>
      <c r="BY312" s="246">
        <f t="shared" si="219"/>
        <v>1004028.9646076862</v>
      </c>
      <c r="BZ312" s="285">
        <f t="shared" si="220"/>
        <v>2.8629450864046751E-3</v>
      </c>
      <c r="CA312" s="245">
        <f t="shared" si="221"/>
        <v>116512.79</v>
      </c>
      <c r="CB312" s="286">
        <f t="shared" si="222"/>
        <v>1.67</v>
      </c>
      <c r="CC312" s="268">
        <f t="shared" si="193"/>
        <v>-1.9999999999999796E-2</v>
      </c>
      <c r="CD312" s="267">
        <f t="shared" si="223"/>
        <v>1122982.2364150453</v>
      </c>
      <c r="CE312" s="268">
        <f t="shared" si="224"/>
        <v>1120541.7546076861</v>
      </c>
      <c r="CF312" s="268">
        <f t="shared" si="225"/>
        <v>-3.9999999999999147E-2</v>
      </c>
      <c r="CG312" s="270">
        <f t="shared" si="226"/>
        <v>-2795.2264752085166</v>
      </c>
      <c r="CH312" s="270">
        <f t="shared" si="227"/>
        <v>-2440.4818073592614</v>
      </c>
      <c r="CI312" s="269">
        <f t="shared" si="228"/>
        <v>-354.74466784925517</v>
      </c>
    </row>
    <row r="313" spans="1:87" s="57" customFormat="1" ht="15.75" customHeight="1" x14ac:dyDescent="0.25">
      <c r="A313" s="297">
        <v>1021254</v>
      </c>
      <c r="B313" s="297">
        <v>5079</v>
      </c>
      <c r="C313" s="347">
        <v>675424</v>
      </c>
      <c r="D313" s="219" t="s">
        <v>939</v>
      </c>
      <c r="E313" s="299" t="s">
        <v>663</v>
      </c>
      <c r="F313" s="299" t="s">
        <v>938</v>
      </c>
      <c r="G313" s="301" t="s">
        <v>915</v>
      </c>
      <c r="H313" s="302" t="s">
        <v>938</v>
      </c>
      <c r="I313" s="56" t="s">
        <v>35</v>
      </c>
      <c r="J313" s="229" t="s">
        <v>36</v>
      </c>
      <c r="K313" s="229" t="s">
        <v>35</v>
      </c>
      <c r="L313" s="56"/>
      <c r="M313" s="56"/>
      <c r="N313" s="58"/>
      <c r="O313" s="297">
        <v>1021254</v>
      </c>
      <c r="P313" s="303">
        <v>14722</v>
      </c>
      <c r="Q313" s="304">
        <v>42005</v>
      </c>
      <c r="R313" s="304">
        <v>42369</v>
      </c>
      <c r="S313" s="303">
        <f t="shared" si="194"/>
        <v>14722</v>
      </c>
      <c r="T313" s="59"/>
      <c r="U313" s="346">
        <f t="shared" si="229"/>
        <v>1.8175562202287514E-3</v>
      </c>
      <c r="V313" s="345">
        <f t="shared" si="230"/>
        <v>1.3861514599737702E-3</v>
      </c>
      <c r="W313" s="27">
        <v>179018.68882749643</v>
      </c>
      <c r="X313" s="27">
        <v>179018.69</v>
      </c>
      <c r="Y313" s="305">
        <f t="shared" si="195"/>
        <v>352725.16499743756</v>
      </c>
      <c r="Z313" s="53">
        <f t="shared" si="238"/>
        <v>23933.99</v>
      </c>
      <c r="AA313" s="54">
        <f t="shared" si="238"/>
        <v>23933.99</v>
      </c>
      <c r="AB313" s="54">
        <f t="shared" si="238"/>
        <v>23933.99</v>
      </c>
      <c r="AC313" s="54">
        <f t="shared" si="238"/>
        <v>23933.99</v>
      </c>
      <c r="AD313" s="52">
        <f t="shared" si="196"/>
        <v>95735.95</v>
      </c>
      <c r="AE313" s="53">
        <f t="shared" si="239"/>
        <v>44448.84</v>
      </c>
      <c r="AF313" s="53">
        <f t="shared" si="239"/>
        <v>44448.84</v>
      </c>
      <c r="AG313" s="53">
        <f t="shared" si="239"/>
        <v>44448.84</v>
      </c>
      <c r="AH313" s="53">
        <f t="shared" si="239"/>
        <v>44448.84</v>
      </c>
      <c r="AI313" s="52">
        <f t="shared" si="197"/>
        <v>177795.34494014701</v>
      </c>
      <c r="AJ313" s="55">
        <f t="shared" si="198"/>
        <v>626256.45993758459</v>
      </c>
      <c r="AK313" s="219" t="s">
        <v>939</v>
      </c>
      <c r="AL313" s="220">
        <v>78822.574549228506</v>
      </c>
      <c r="AM313" s="242"/>
      <c r="AN313" s="242"/>
      <c r="AO313" s="242">
        <f t="shared" si="199"/>
        <v>379274.37096498662</v>
      </c>
      <c r="AP313" s="243">
        <f t="shared" si="200"/>
        <v>102941.88172043012</v>
      </c>
      <c r="AQ313" s="244">
        <f t="shared" si="201"/>
        <v>191177.79025822261</v>
      </c>
      <c r="AR313" s="245">
        <f t="shared" si="202"/>
        <v>4.8099999999999996</v>
      </c>
      <c r="AS313" s="246">
        <f t="shared" si="203"/>
        <v>1.31</v>
      </c>
      <c r="AT313" s="246">
        <f t="shared" si="204"/>
        <v>2.4300000000000002</v>
      </c>
      <c r="AU313" s="251">
        <f t="shared" si="205"/>
        <v>8.5499999999999989</v>
      </c>
      <c r="AV313" s="245">
        <f t="shared" si="206"/>
        <v>4.47</v>
      </c>
      <c r="AW313" s="246">
        <f t="shared" si="207"/>
        <v>1.21</v>
      </c>
      <c r="AX313" s="246">
        <f t="shared" si="208"/>
        <v>2.2599999999999998</v>
      </c>
      <c r="AY313" s="252">
        <f t="shared" si="209"/>
        <v>7.9399999999999995</v>
      </c>
      <c r="AZ313" s="249">
        <f t="shared" si="210"/>
        <v>4.47</v>
      </c>
      <c r="BA313" s="56">
        <f t="shared" si="211"/>
        <v>4</v>
      </c>
      <c r="BB313" s="246">
        <f t="shared" si="212"/>
        <v>0.3</v>
      </c>
      <c r="BC313" s="250">
        <f t="shared" si="213"/>
        <v>0.56999999999999995</v>
      </c>
      <c r="BD313" s="246">
        <f t="shared" si="214"/>
        <v>4.47</v>
      </c>
      <c r="BE313" s="56">
        <v>4</v>
      </c>
      <c r="BF313" s="246">
        <f t="shared" si="215"/>
        <v>0.3</v>
      </c>
      <c r="BG313" s="250">
        <f t="shared" si="216"/>
        <v>0.56999999999999995</v>
      </c>
      <c r="BH313" s="246">
        <f>INDEX('Mar - Aug'!AG:AG,MATCH(C313,'Mar - Aug'!C:C,0))</f>
        <v>4.63</v>
      </c>
      <c r="BI313" s="56">
        <v>4</v>
      </c>
      <c r="BJ313" s="246">
        <f>INDEX('Mar - Aug'!AK:AK,MATCH($C313,'Mar - Aug'!$C:$C,0))</f>
        <v>0.32</v>
      </c>
      <c r="BK313" s="246">
        <f>INDEX('Mar - Aug'!AL:AL,MATCH($C313,'Mar - Aug'!$C:$C,0))</f>
        <v>0.59</v>
      </c>
      <c r="BL313" s="246">
        <f>INDEX('Mar - Aug'!$AG:$AG,MATCH($C313,'Mar - Aug'!$C:$C,0))</f>
        <v>4.63</v>
      </c>
      <c r="BM313" s="56">
        <v>4</v>
      </c>
      <c r="BN313" s="246">
        <f>INDEX('Mar - Aug'!$AK:$AK,MATCH($C313,'Mar - Aug'!$C:$C,0))</f>
        <v>0.32</v>
      </c>
      <c r="BO313" s="246">
        <f>INDEX('Mar - Aug'!$AL:$AL,MATCH($C313,'Mar - Aug'!$C:$C,0))</f>
        <v>0.59</v>
      </c>
      <c r="BP313" s="60">
        <f>INDEX(FY2019_ALL_Targets!EB:EB,MATCH('Final Comp Values'!B313,FY2019_ALL_Targets!A:A,0))</f>
        <v>0</v>
      </c>
      <c r="BQ313" s="60">
        <f>+INDEX(FY2019_ALL_Targets!DY:DY,MATCH(B313,FY2019_ALL_Targets!A:A,0))</f>
        <v>0</v>
      </c>
      <c r="BR313" s="60">
        <f>+INDEX(FY2019_ALL_Targets!DZ:DZ,MATCH(B313,FY2019_ALL_Targets!A:A,0))</f>
        <v>0</v>
      </c>
      <c r="BS313" s="283">
        <f>+INDEX(FY2019_ALL_Targets!EA:EA,MATCH(B313,FY2019_ALL_Targets!A:A,0))</f>
        <v>0</v>
      </c>
      <c r="BT313" s="245">
        <f t="shared" si="231"/>
        <v>0</v>
      </c>
      <c r="BU313" s="245">
        <f t="shared" si="232"/>
        <v>0</v>
      </c>
      <c r="BV313" s="246">
        <f t="shared" si="233"/>
        <v>0</v>
      </c>
      <c r="BW313" s="284">
        <f t="shared" si="217"/>
        <v>0</v>
      </c>
      <c r="BX313" s="245">
        <f t="shared" si="218"/>
        <v>7.9399999999999995</v>
      </c>
      <c r="BY313" s="246">
        <f t="shared" si="219"/>
        <v>625851.24192087434</v>
      </c>
      <c r="BZ313" s="285">
        <f t="shared" si="220"/>
        <v>1.7845876972062745E-3</v>
      </c>
      <c r="CA313" s="245">
        <f t="shared" si="221"/>
        <v>72627.06</v>
      </c>
      <c r="CB313" s="286">
        <f t="shared" si="222"/>
        <v>0.92</v>
      </c>
      <c r="CC313" s="268">
        <f t="shared" si="193"/>
        <v>-9.9999999999994538E-3</v>
      </c>
      <c r="CD313" s="267">
        <f t="shared" si="223"/>
        <v>626256.45993758459</v>
      </c>
      <c r="CE313" s="268">
        <f t="shared" si="224"/>
        <v>698478.30192087428</v>
      </c>
      <c r="CF313" s="268">
        <f t="shared" si="225"/>
        <v>0.91999999999999993</v>
      </c>
      <c r="CG313" s="270">
        <f t="shared" si="226"/>
        <v>72563.720798813316</v>
      </c>
      <c r="CH313" s="270">
        <f t="shared" si="227"/>
        <v>72221.841983289691</v>
      </c>
      <c r="CI313" s="269">
        <f t="shared" si="228"/>
        <v>341.87881552362524</v>
      </c>
    </row>
    <row r="314" spans="1:87" s="57" customFormat="1" ht="15.75" customHeight="1" x14ac:dyDescent="0.25">
      <c r="A314" s="297">
        <v>1017872</v>
      </c>
      <c r="B314" s="297">
        <v>5087</v>
      </c>
      <c r="C314" s="347">
        <v>455996</v>
      </c>
      <c r="D314" s="219" t="s">
        <v>941</v>
      </c>
      <c r="E314" s="299" t="s">
        <v>665</v>
      </c>
      <c r="F314" s="299" t="s">
        <v>2923</v>
      </c>
      <c r="G314" s="301" t="s">
        <v>1021</v>
      </c>
      <c r="H314" s="302"/>
      <c r="I314" s="56" t="s">
        <v>35</v>
      </c>
      <c r="J314" s="229" t="s">
        <v>36</v>
      </c>
      <c r="K314" s="229" t="s">
        <v>35</v>
      </c>
      <c r="L314" s="56"/>
      <c r="M314" s="56"/>
      <c r="N314" s="58"/>
      <c r="O314" s="297">
        <v>1017872</v>
      </c>
      <c r="P314" s="303">
        <v>30614</v>
      </c>
      <c r="Q314" s="304">
        <v>42005</v>
      </c>
      <c r="R314" s="304">
        <v>42369</v>
      </c>
      <c r="S314" s="303">
        <f t="shared" si="194"/>
        <v>30614</v>
      </c>
      <c r="T314" s="59"/>
      <c r="U314" s="346" t="str">
        <f t="shared" si="229"/>
        <v/>
      </c>
      <c r="V314" s="345">
        <f t="shared" si="230"/>
        <v>2.8824643931284473E-3</v>
      </c>
      <c r="W314" s="27">
        <v>0</v>
      </c>
      <c r="X314" s="27">
        <v>0</v>
      </c>
      <c r="Y314" s="305">
        <f t="shared" si="195"/>
        <v>0</v>
      </c>
      <c r="Z314" s="53">
        <f t="shared" si="238"/>
        <v>49770.080000000002</v>
      </c>
      <c r="AA314" s="54">
        <f t="shared" si="238"/>
        <v>49770.080000000002</v>
      </c>
      <c r="AB314" s="54">
        <f t="shared" si="238"/>
        <v>49770.080000000002</v>
      </c>
      <c r="AC314" s="54">
        <f t="shared" si="238"/>
        <v>49770.080000000002</v>
      </c>
      <c r="AD314" s="52">
        <f t="shared" si="196"/>
        <v>199080.32000000001</v>
      </c>
      <c r="AE314" s="53">
        <f t="shared" si="239"/>
        <v>92430.15</v>
      </c>
      <c r="AF314" s="53">
        <f t="shared" si="239"/>
        <v>92430.15</v>
      </c>
      <c r="AG314" s="53">
        <f t="shared" si="239"/>
        <v>92430.15</v>
      </c>
      <c r="AH314" s="53">
        <f t="shared" si="239"/>
        <v>92430.15</v>
      </c>
      <c r="AI314" s="52">
        <f t="shared" si="197"/>
        <v>369720.60114099039</v>
      </c>
      <c r="AJ314" s="55">
        <f t="shared" si="198"/>
        <v>568800.92114099045</v>
      </c>
      <c r="AK314" s="219" t="s">
        <v>941</v>
      </c>
      <c r="AL314" s="220">
        <v>76951.060656708069</v>
      </c>
      <c r="AM314" s="242"/>
      <c r="AN314" s="242"/>
      <c r="AO314" s="242">
        <f t="shared" si="199"/>
        <v>0</v>
      </c>
      <c r="AP314" s="243">
        <f t="shared" si="200"/>
        <v>214064.86021505378</v>
      </c>
      <c r="AQ314" s="244">
        <f t="shared" si="201"/>
        <v>397549.03348493594</v>
      </c>
      <c r="AR314" s="245">
        <f t="shared" si="202"/>
        <v>0</v>
      </c>
      <c r="AS314" s="246">
        <f t="shared" si="203"/>
        <v>2.78</v>
      </c>
      <c r="AT314" s="246">
        <f t="shared" si="204"/>
        <v>5.17</v>
      </c>
      <c r="AU314" s="251">
        <f t="shared" si="205"/>
        <v>7.9499999999999993</v>
      </c>
      <c r="AV314" s="245">
        <f t="shared" si="206"/>
        <v>0</v>
      </c>
      <c r="AW314" s="246">
        <f t="shared" si="207"/>
        <v>2.59</v>
      </c>
      <c r="AX314" s="246">
        <f t="shared" si="208"/>
        <v>4.8</v>
      </c>
      <c r="AY314" s="252">
        <f t="shared" si="209"/>
        <v>7.39</v>
      </c>
      <c r="AZ314" s="249">
        <f t="shared" si="210"/>
        <v>0</v>
      </c>
      <c r="BA314" s="56">
        <f t="shared" si="211"/>
        <v>4</v>
      </c>
      <c r="BB314" s="246">
        <f t="shared" si="212"/>
        <v>0.65</v>
      </c>
      <c r="BC314" s="250">
        <f t="shared" si="213"/>
        <v>1.2</v>
      </c>
      <c r="BD314" s="246">
        <f t="shared" si="214"/>
        <v>0</v>
      </c>
      <c r="BE314" s="56">
        <v>4</v>
      </c>
      <c r="BF314" s="246">
        <f t="shared" si="215"/>
        <v>0.65</v>
      </c>
      <c r="BG314" s="250">
        <f t="shared" si="216"/>
        <v>1.2</v>
      </c>
      <c r="BH314" s="246">
        <f>INDEX('Mar - Aug'!AG:AG,MATCH(C314,'Mar - Aug'!C:C,0))</f>
        <v>0</v>
      </c>
      <c r="BI314" s="56">
        <v>4</v>
      </c>
      <c r="BJ314" s="246">
        <f>INDEX('Mar - Aug'!AK:AK,MATCH($C314,'Mar - Aug'!$C:$C,0))</f>
        <v>0.63</v>
      </c>
      <c r="BK314" s="246">
        <f>INDEX('Mar - Aug'!AL:AL,MATCH($C314,'Mar - Aug'!$C:$C,0))</f>
        <v>1.17</v>
      </c>
      <c r="BL314" s="246">
        <f>INDEX('Mar - Aug'!$AG:$AG,MATCH($C314,'Mar - Aug'!$C:$C,0))</f>
        <v>0</v>
      </c>
      <c r="BM314" s="56">
        <v>4</v>
      </c>
      <c r="BN314" s="246">
        <f>INDEX('Mar - Aug'!$AK:$AK,MATCH($C314,'Mar - Aug'!$C:$C,0))</f>
        <v>0.63</v>
      </c>
      <c r="BO314" s="246">
        <f>INDEX('Mar - Aug'!$AL:$AL,MATCH($C314,'Mar - Aug'!$C:$C,0))</f>
        <v>1.17</v>
      </c>
      <c r="BP314" s="60">
        <f>INDEX(FY2019_ALL_Targets!EB:EB,MATCH('Final Comp Values'!B314,FY2019_ALL_Targets!A:A,0))</f>
        <v>3</v>
      </c>
      <c r="BQ314" s="60">
        <f>+INDEX(FY2019_ALL_Targets!DY:DY,MATCH(B314,FY2019_ALL_Targets!A:A,0))</f>
        <v>1</v>
      </c>
      <c r="BR314" s="60">
        <f>+INDEX(FY2019_ALL_Targets!DZ:DZ,MATCH(B314,FY2019_ALL_Targets!A:A,0))</f>
        <v>1</v>
      </c>
      <c r="BS314" s="283">
        <f>+INDEX(FY2019_ALL_Targets!EA:EA,MATCH(B314,FY2019_ALL_Targets!A:A,0))</f>
        <v>0</v>
      </c>
      <c r="BT314" s="245">
        <f t="shared" si="231"/>
        <v>0</v>
      </c>
      <c r="BU314" s="245">
        <f t="shared" si="232"/>
        <v>0.63</v>
      </c>
      <c r="BV314" s="246">
        <f t="shared" si="233"/>
        <v>1.17</v>
      </c>
      <c r="BW314" s="284">
        <f t="shared" si="217"/>
        <v>138511.90918207451</v>
      </c>
      <c r="BX314" s="245">
        <f t="shared" si="218"/>
        <v>5.59</v>
      </c>
      <c r="BY314" s="246">
        <f t="shared" si="219"/>
        <v>430156.4290709981</v>
      </c>
      <c r="BZ314" s="285">
        <f t="shared" si="220"/>
        <v>1.2265724181327741E-3</v>
      </c>
      <c r="CA314" s="245">
        <f t="shared" si="221"/>
        <v>49917.61</v>
      </c>
      <c r="CB314" s="286">
        <f t="shared" si="222"/>
        <v>0.65</v>
      </c>
      <c r="CC314" s="268">
        <f t="shared" si="193"/>
        <v>-1.0000000000001341E-2</v>
      </c>
      <c r="CD314" s="267">
        <f t="shared" si="223"/>
        <v>568800.92114099045</v>
      </c>
      <c r="CE314" s="268">
        <f t="shared" si="224"/>
        <v>480074.03907099809</v>
      </c>
      <c r="CF314" s="268">
        <f t="shared" si="225"/>
        <v>-1.1499999999999995</v>
      </c>
      <c r="CG314" s="270">
        <f t="shared" si="226"/>
        <v>-88514.35173371296</v>
      </c>
      <c r="CH314" s="270">
        <f t="shared" si="227"/>
        <v>-88726.882069992367</v>
      </c>
      <c r="CI314" s="269">
        <f t="shared" si="228"/>
        <v>212.53033627940749</v>
      </c>
    </row>
    <row r="315" spans="1:87" s="57" customFormat="1" ht="15.75" customHeight="1" x14ac:dyDescent="0.25">
      <c r="A315" s="297">
        <v>509302</v>
      </c>
      <c r="B315" s="297">
        <v>5093</v>
      </c>
      <c r="C315" s="347">
        <v>675098</v>
      </c>
      <c r="D315" s="219" t="s">
        <v>913</v>
      </c>
      <c r="E315" s="299" t="s">
        <v>667</v>
      </c>
      <c r="F315" s="299" t="s">
        <v>967</v>
      </c>
      <c r="G315" s="301" t="s">
        <v>915</v>
      </c>
      <c r="H315" s="302" t="s">
        <v>667</v>
      </c>
      <c r="I315" s="56" t="s">
        <v>35</v>
      </c>
      <c r="J315" s="229" t="s">
        <v>35</v>
      </c>
      <c r="K315" s="229" t="s">
        <v>35</v>
      </c>
      <c r="L315" s="56"/>
      <c r="M315" s="56"/>
      <c r="N315" s="58"/>
      <c r="O315" s="297">
        <v>509302</v>
      </c>
      <c r="P315" s="303">
        <v>14666</v>
      </c>
      <c r="Q315" s="304">
        <v>42005</v>
      </c>
      <c r="R315" s="304">
        <v>42369</v>
      </c>
      <c r="S315" s="303">
        <f t="shared" si="194"/>
        <v>14666</v>
      </c>
      <c r="T315" s="59"/>
      <c r="U315" s="346">
        <f t="shared" si="229"/>
        <v>1.8106425435317802E-3</v>
      </c>
      <c r="V315" s="345">
        <f t="shared" si="230"/>
        <v>1.3808787740779321E-3</v>
      </c>
      <c r="W315" s="27">
        <v>178337.73195088058</v>
      </c>
      <c r="X315" s="27">
        <v>178338</v>
      </c>
      <c r="Y315" s="305">
        <f t="shared" si="195"/>
        <v>351383.45807990897</v>
      </c>
      <c r="Z315" s="53">
        <f t="shared" si="238"/>
        <v>23842.95</v>
      </c>
      <c r="AA315" s="54">
        <f t="shared" si="238"/>
        <v>23842.95</v>
      </c>
      <c r="AB315" s="54">
        <f t="shared" si="238"/>
        <v>23842.95</v>
      </c>
      <c r="AC315" s="54">
        <f t="shared" si="238"/>
        <v>23842.95</v>
      </c>
      <c r="AD315" s="52">
        <f t="shared" si="196"/>
        <v>95371.79</v>
      </c>
      <c r="AE315" s="53">
        <f t="shared" si="239"/>
        <v>44279.76</v>
      </c>
      <c r="AF315" s="53">
        <f t="shared" si="239"/>
        <v>44279.76</v>
      </c>
      <c r="AG315" s="53">
        <f t="shared" si="239"/>
        <v>44279.76</v>
      </c>
      <c r="AH315" s="53">
        <f t="shared" si="239"/>
        <v>44279.76</v>
      </c>
      <c r="AI315" s="52">
        <f t="shared" si="197"/>
        <v>177119.04149519061</v>
      </c>
      <c r="AJ315" s="55">
        <f t="shared" si="198"/>
        <v>623874.2895750996</v>
      </c>
      <c r="AK315" s="219" t="s">
        <v>913</v>
      </c>
      <c r="AL315" s="220">
        <v>61485.26180987338</v>
      </c>
      <c r="AM315" s="242"/>
      <c r="AN315" s="242"/>
      <c r="AO315" s="242">
        <f t="shared" si="199"/>
        <v>377831.67535474087</v>
      </c>
      <c r="AP315" s="243">
        <f t="shared" si="200"/>
        <v>102550.31182795699</v>
      </c>
      <c r="AQ315" s="244">
        <f t="shared" si="201"/>
        <v>190450.58225289313</v>
      </c>
      <c r="AR315" s="245">
        <f t="shared" si="202"/>
        <v>6.15</v>
      </c>
      <c r="AS315" s="246">
        <f t="shared" si="203"/>
        <v>1.67</v>
      </c>
      <c r="AT315" s="246">
        <f t="shared" si="204"/>
        <v>3.1</v>
      </c>
      <c r="AU315" s="251">
        <f t="shared" si="205"/>
        <v>10.92</v>
      </c>
      <c r="AV315" s="245">
        <f t="shared" si="206"/>
        <v>5.71</v>
      </c>
      <c r="AW315" s="246">
        <f t="shared" si="207"/>
        <v>1.55</v>
      </c>
      <c r="AX315" s="246">
        <f t="shared" si="208"/>
        <v>2.88</v>
      </c>
      <c r="AY315" s="252">
        <f t="shared" si="209"/>
        <v>10.14</v>
      </c>
      <c r="AZ315" s="249">
        <f t="shared" si="210"/>
        <v>5.71</v>
      </c>
      <c r="BA315" s="56">
        <f t="shared" si="211"/>
        <v>4</v>
      </c>
      <c r="BB315" s="246">
        <f t="shared" si="212"/>
        <v>0.39</v>
      </c>
      <c r="BC315" s="250">
        <f t="shared" si="213"/>
        <v>0.72</v>
      </c>
      <c r="BD315" s="246">
        <f t="shared" si="214"/>
        <v>5.71</v>
      </c>
      <c r="BE315" s="56">
        <v>4</v>
      </c>
      <c r="BF315" s="246">
        <f t="shared" si="215"/>
        <v>0.39</v>
      </c>
      <c r="BG315" s="250">
        <f t="shared" si="216"/>
        <v>0.72</v>
      </c>
      <c r="BH315" s="246">
        <f>INDEX('Mar - Aug'!AG:AG,MATCH(C315,'Mar - Aug'!C:C,0))</f>
        <v>5.59</v>
      </c>
      <c r="BI315" s="56">
        <v>4</v>
      </c>
      <c r="BJ315" s="246">
        <f>INDEX('Mar - Aug'!AK:AK,MATCH($C315,'Mar - Aug'!$C:$C,0))</f>
        <v>0.38</v>
      </c>
      <c r="BK315" s="246">
        <f>INDEX('Mar - Aug'!AL:AL,MATCH($C315,'Mar - Aug'!$C:$C,0))</f>
        <v>0.71</v>
      </c>
      <c r="BL315" s="246">
        <f>INDEX('Mar - Aug'!$AG:$AG,MATCH($C315,'Mar - Aug'!$C:$C,0))</f>
        <v>5.59</v>
      </c>
      <c r="BM315" s="56">
        <v>4</v>
      </c>
      <c r="BN315" s="246">
        <f>INDEX('Mar - Aug'!$AK:$AK,MATCH($C315,'Mar - Aug'!$C:$C,0))</f>
        <v>0.38</v>
      </c>
      <c r="BO315" s="246">
        <f>INDEX('Mar - Aug'!$AL:$AL,MATCH($C315,'Mar - Aug'!$C:$C,0))</f>
        <v>0.71</v>
      </c>
      <c r="BP315" s="60">
        <f>INDEX(FY2019_ALL_Targets!EB:EB,MATCH('Final Comp Values'!B315,FY2019_ALL_Targets!A:A,0))</f>
        <v>0</v>
      </c>
      <c r="BQ315" s="60">
        <f>+INDEX(FY2019_ALL_Targets!DY:DY,MATCH(B315,FY2019_ALL_Targets!A:A,0))</f>
        <v>1</v>
      </c>
      <c r="BR315" s="60">
        <f>+INDEX(FY2019_ALL_Targets!DZ:DZ,MATCH(B315,FY2019_ALL_Targets!A:A,0))</f>
        <v>1</v>
      </c>
      <c r="BS315" s="283">
        <f>+INDEX(FY2019_ALL_Targets!EA:EA,MATCH(B315,FY2019_ALL_Targets!A:A,0))</f>
        <v>0</v>
      </c>
      <c r="BT315" s="245">
        <f t="shared" si="231"/>
        <v>0</v>
      </c>
      <c r="BU315" s="245">
        <f t="shared" si="232"/>
        <v>0.38</v>
      </c>
      <c r="BV315" s="246">
        <f t="shared" si="233"/>
        <v>0.71</v>
      </c>
      <c r="BW315" s="284">
        <f t="shared" si="217"/>
        <v>67018.935372761975</v>
      </c>
      <c r="BX315" s="245">
        <f t="shared" si="218"/>
        <v>9.0500000000000007</v>
      </c>
      <c r="BY315" s="246">
        <f t="shared" si="219"/>
        <v>556441.61937935418</v>
      </c>
      <c r="BZ315" s="285">
        <f t="shared" si="220"/>
        <v>1.5866691661586224E-3</v>
      </c>
      <c r="CA315" s="245">
        <f t="shared" si="221"/>
        <v>64572.41</v>
      </c>
      <c r="CB315" s="286">
        <f t="shared" si="222"/>
        <v>1.05</v>
      </c>
      <c r="CC315" s="268">
        <f t="shared" si="193"/>
        <v>-9.9999999999992317E-3</v>
      </c>
      <c r="CD315" s="267">
        <f t="shared" si="223"/>
        <v>623874.2895750996</v>
      </c>
      <c r="CE315" s="268">
        <f t="shared" si="224"/>
        <v>621014.02937935421</v>
      </c>
      <c r="CF315" s="268">
        <f t="shared" si="225"/>
        <v>-3.9999999999999147E-2</v>
      </c>
      <c r="CG315" s="270">
        <f t="shared" si="226"/>
        <v>-2461.0425624263762</v>
      </c>
      <c r="CH315" s="270">
        <f t="shared" si="227"/>
        <v>-2860.260195745388</v>
      </c>
      <c r="CI315" s="269">
        <f t="shared" si="228"/>
        <v>399.21763331901184</v>
      </c>
    </row>
    <row r="316" spans="1:87" s="57" customFormat="1" ht="15.75" customHeight="1" x14ac:dyDescent="0.25">
      <c r="A316" s="297">
        <v>1027596</v>
      </c>
      <c r="B316" s="297">
        <v>5095</v>
      </c>
      <c r="C316" s="347">
        <v>675443</v>
      </c>
      <c r="D316" s="219" t="s">
        <v>913</v>
      </c>
      <c r="E316" s="299" t="s">
        <v>254</v>
      </c>
      <c r="F316" s="299" t="s">
        <v>999</v>
      </c>
      <c r="G316" s="301" t="s">
        <v>915</v>
      </c>
      <c r="H316" s="302" t="s">
        <v>999</v>
      </c>
      <c r="I316" s="56" t="s">
        <v>35</v>
      </c>
      <c r="J316" s="229" t="s">
        <v>36</v>
      </c>
      <c r="K316" s="229" t="s">
        <v>35</v>
      </c>
      <c r="L316" s="56"/>
      <c r="M316" s="56"/>
      <c r="N316" s="58"/>
      <c r="O316" s="297">
        <v>509501</v>
      </c>
      <c r="P316" s="303">
        <v>9596</v>
      </c>
      <c r="Q316" s="304">
        <v>41913</v>
      </c>
      <c r="R316" s="304">
        <v>42277</v>
      </c>
      <c r="S316" s="303">
        <f t="shared" si="194"/>
        <v>9596</v>
      </c>
      <c r="T316" s="59"/>
      <c r="U316" s="346">
        <f t="shared" si="229"/>
        <v>1.1847078854309943E-3</v>
      </c>
      <c r="V316" s="345">
        <f t="shared" si="230"/>
        <v>9.0351239029400217E-4</v>
      </c>
      <c r="W316" s="27">
        <v>116686.81824297352</v>
      </c>
      <c r="X316" s="27">
        <v>116687</v>
      </c>
      <c r="Y316" s="305">
        <f t="shared" si="195"/>
        <v>229911.06393937039</v>
      </c>
      <c r="Z316" s="53">
        <f t="shared" si="238"/>
        <v>15600.5</v>
      </c>
      <c r="AA316" s="54">
        <f t="shared" si="238"/>
        <v>15600.5</v>
      </c>
      <c r="AB316" s="54">
        <f t="shared" si="238"/>
        <v>15600.5</v>
      </c>
      <c r="AC316" s="54">
        <f t="shared" si="238"/>
        <v>15600.5</v>
      </c>
      <c r="AD316" s="52">
        <f t="shared" si="196"/>
        <v>62402</v>
      </c>
      <c r="AE316" s="53">
        <f t="shared" si="239"/>
        <v>28972.36</v>
      </c>
      <c r="AF316" s="53">
        <f t="shared" si="239"/>
        <v>28972.36</v>
      </c>
      <c r="AG316" s="53">
        <f t="shared" si="239"/>
        <v>28972.36</v>
      </c>
      <c r="AH316" s="53">
        <f t="shared" si="239"/>
        <v>28972.36</v>
      </c>
      <c r="AI316" s="52">
        <f t="shared" si="197"/>
        <v>115889.426032173</v>
      </c>
      <c r="AJ316" s="55">
        <f t="shared" si="198"/>
        <v>408202.48997154337</v>
      </c>
      <c r="AK316" s="219" t="s">
        <v>913</v>
      </c>
      <c r="AL316" s="220">
        <v>61485.26180987338</v>
      </c>
      <c r="AM316" s="242"/>
      <c r="AN316" s="242"/>
      <c r="AO316" s="242">
        <f t="shared" si="199"/>
        <v>247216.19778426926</v>
      </c>
      <c r="AP316" s="243">
        <f t="shared" si="200"/>
        <v>67098.924731182793</v>
      </c>
      <c r="AQ316" s="244">
        <f t="shared" si="201"/>
        <v>124612.2860561</v>
      </c>
      <c r="AR316" s="245">
        <f t="shared" si="202"/>
        <v>4.0199999999999996</v>
      </c>
      <c r="AS316" s="246">
        <f t="shared" si="203"/>
        <v>1.0900000000000001</v>
      </c>
      <c r="AT316" s="246">
        <f t="shared" si="204"/>
        <v>2.0299999999999998</v>
      </c>
      <c r="AU316" s="251">
        <f t="shared" si="205"/>
        <v>7.1399999999999988</v>
      </c>
      <c r="AV316" s="245">
        <f t="shared" si="206"/>
        <v>3.74</v>
      </c>
      <c r="AW316" s="246">
        <f t="shared" si="207"/>
        <v>1.01</v>
      </c>
      <c r="AX316" s="246">
        <f t="shared" si="208"/>
        <v>1.88</v>
      </c>
      <c r="AY316" s="252">
        <f t="shared" si="209"/>
        <v>6.63</v>
      </c>
      <c r="AZ316" s="249">
        <f t="shared" si="210"/>
        <v>3.74</v>
      </c>
      <c r="BA316" s="56">
        <f t="shared" si="211"/>
        <v>4</v>
      </c>
      <c r="BB316" s="246">
        <f t="shared" si="212"/>
        <v>0.25</v>
      </c>
      <c r="BC316" s="250">
        <f t="shared" si="213"/>
        <v>0.47</v>
      </c>
      <c r="BD316" s="246">
        <f t="shared" si="214"/>
        <v>3.74</v>
      </c>
      <c r="BE316" s="56">
        <v>4</v>
      </c>
      <c r="BF316" s="246">
        <f t="shared" si="215"/>
        <v>0.25</v>
      </c>
      <c r="BG316" s="250">
        <f t="shared" si="216"/>
        <v>0.47</v>
      </c>
      <c r="BH316" s="246">
        <f>INDEX('Mar - Aug'!AG:AG,MATCH(C316,'Mar - Aug'!C:C,0))</f>
        <v>3.66</v>
      </c>
      <c r="BI316" s="56">
        <v>4</v>
      </c>
      <c r="BJ316" s="246">
        <f>INDEX('Mar - Aug'!AK:AK,MATCH($C316,'Mar - Aug'!$C:$C,0))</f>
        <v>0.25</v>
      </c>
      <c r="BK316" s="246">
        <f>INDEX('Mar - Aug'!AL:AL,MATCH($C316,'Mar - Aug'!$C:$C,0))</f>
        <v>0.46</v>
      </c>
      <c r="BL316" s="246">
        <f>INDEX('Mar - Aug'!$AG:$AG,MATCH($C316,'Mar - Aug'!$C:$C,0))</f>
        <v>3.66</v>
      </c>
      <c r="BM316" s="56">
        <v>4</v>
      </c>
      <c r="BN316" s="246">
        <f>INDEX('Mar - Aug'!$AK:$AK,MATCH($C316,'Mar - Aug'!$C:$C,0))</f>
        <v>0.25</v>
      </c>
      <c r="BO316" s="246">
        <f>INDEX('Mar - Aug'!$AL:$AL,MATCH($C316,'Mar - Aug'!$C:$C,0))</f>
        <v>0.46</v>
      </c>
      <c r="BP316" s="60">
        <f>INDEX(FY2019_ALL_Targets!EB:EB,MATCH('Final Comp Values'!B316,FY2019_ALL_Targets!A:A,0))</f>
        <v>0</v>
      </c>
      <c r="BQ316" s="60">
        <f>+INDEX(FY2019_ALL_Targets!DY:DY,MATCH(B316,FY2019_ALL_Targets!A:A,0))</f>
        <v>1</v>
      </c>
      <c r="BR316" s="60">
        <f>+INDEX(FY2019_ALL_Targets!DZ:DZ,MATCH(B316,FY2019_ALL_Targets!A:A,0))</f>
        <v>1</v>
      </c>
      <c r="BS316" s="283">
        <f>+INDEX(FY2019_ALL_Targets!EA:EA,MATCH(B316,FY2019_ALL_Targets!A:A,0))</f>
        <v>0</v>
      </c>
      <c r="BT316" s="245">
        <f t="shared" si="231"/>
        <v>0</v>
      </c>
      <c r="BU316" s="245">
        <f t="shared" si="232"/>
        <v>0.25</v>
      </c>
      <c r="BV316" s="246">
        <f t="shared" si="233"/>
        <v>0.46</v>
      </c>
      <c r="BW316" s="284">
        <f t="shared" si="217"/>
        <v>43654.535885010097</v>
      </c>
      <c r="BX316" s="245">
        <f t="shared" si="218"/>
        <v>5.92</v>
      </c>
      <c r="BY316" s="246">
        <f t="shared" si="219"/>
        <v>363992.7499144504</v>
      </c>
      <c r="BZ316" s="285">
        <f t="shared" si="220"/>
        <v>1.0379095539954743E-3</v>
      </c>
      <c r="CA316" s="245">
        <f t="shared" si="221"/>
        <v>42239.63</v>
      </c>
      <c r="CB316" s="286">
        <f t="shared" si="222"/>
        <v>0.69</v>
      </c>
      <c r="CC316" s="268">
        <f t="shared" si="193"/>
        <v>1.0000000000000009E-2</v>
      </c>
      <c r="CD316" s="267">
        <f t="shared" si="223"/>
        <v>408202.48997154337</v>
      </c>
      <c r="CE316" s="268">
        <f t="shared" si="224"/>
        <v>406232.3799144504</v>
      </c>
      <c r="CF316" s="268">
        <f t="shared" si="225"/>
        <v>-2.0000000000000462E-2</v>
      </c>
      <c r="CG316" s="270">
        <f t="shared" si="226"/>
        <v>-1231.3800602460115</v>
      </c>
      <c r="CH316" s="270">
        <f t="shared" si="227"/>
        <v>-1970.1100570929702</v>
      </c>
      <c r="CI316" s="269">
        <f t="shared" si="228"/>
        <v>738.72999684695878</v>
      </c>
    </row>
    <row r="317" spans="1:87" s="57" customFormat="1" ht="15.75" customHeight="1" x14ac:dyDescent="0.25">
      <c r="A317" s="297">
        <v>509801</v>
      </c>
      <c r="B317" s="297">
        <v>5098</v>
      </c>
      <c r="C317" s="347">
        <v>455627</v>
      </c>
      <c r="D317" s="219" t="s">
        <v>937</v>
      </c>
      <c r="E317" s="299" t="s">
        <v>255</v>
      </c>
      <c r="F317" s="299" t="s">
        <v>953</v>
      </c>
      <c r="G317" s="301" t="s">
        <v>915</v>
      </c>
      <c r="H317" s="302" t="s">
        <v>949</v>
      </c>
      <c r="I317" s="56" t="s">
        <v>35</v>
      </c>
      <c r="J317" s="229" t="s">
        <v>36</v>
      </c>
      <c r="K317" s="229" t="s">
        <v>35</v>
      </c>
      <c r="L317" s="56"/>
      <c r="M317" s="56"/>
      <c r="N317" s="58"/>
      <c r="O317" s="297">
        <v>509801</v>
      </c>
      <c r="P317" s="303">
        <v>6849</v>
      </c>
      <c r="Q317" s="304">
        <v>42005</v>
      </c>
      <c r="R317" s="304">
        <v>42369</v>
      </c>
      <c r="S317" s="303">
        <f t="shared" si="194"/>
        <v>6849</v>
      </c>
      <c r="T317" s="59"/>
      <c r="U317" s="346">
        <f t="shared" si="229"/>
        <v>8.4556735174206752E-4</v>
      </c>
      <c r="V317" s="345">
        <f t="shared" si="230"/>
        <v>6.4486831608207798E-4</v>
      </c>
      <c r="W317" s="27">
        <v>83283.453327545401</v>
      </c>
      <c r="X317" s="27">
        <v>83283</v>
      </c>
      <c r="Y317" s="305">
        <f t="shared" si="195"/>
        <v>164095.54782417131</v>
      </c>
      <c r="Z317" s="53">
        <f t="shared" si="238"/>
        <v>11134.62</v>
      </c>
      <c r="AA317" s="54">
        <f t="shared" si="238"/>
        <v>11134.62</v>
      </c>
      <c r="AB317" s="54">
        <f t="shared" si="238"/>
        <v>11134.62</v>
      </c>
      <c r="AC317" s="54">
        <f t="shared" si="238"/>
        <v>11134.62</v>
      </c>
      <c r="AD317" s="52">
        <f t="shared" si="196"/>
        <v>44538.48</v>
      </c>
      <c r="AE317" s="53">
        <f t="shared" si="239"/>
        <v>20678.580000000002</v>
      </c>
      <c r="AF317" s="53">
        <f t="shared" si="239"/>
        <v>20678.580000000002</v>
      </c>
      <c r="AG317" s="53">
        <f t="shared" si="239"/>
        <v>20678.580000000002</v>
      </c>
      <c r="AH317" s="53">
        <f t="shared" si="239"/>
        <v>20678.580000000002</v>
      </c>
      <c r="AI317" s="52">
        <f t="shared" si="197"/>
        <v>82714.326687614914</v>
      </c>
      <c r="AJ317" s="55">
        <f t="shared" si="198"/>
        <v>291348.35451178625</v>
      </c>
      <c r="AK317" s="219" t="s">
        <v>937</v>
      </c>
      <c r="AL317" s="220">
        <v>69918.451574351406</v>
      </c>
      <c r="AM317" s="242"/>
      <c r="AN317" s="242"/>
      <c r="AO317" s="242">
        <f t="shared" si="199"/>
        <v>176446.82561738853</v>
      </c>
      <c r="AP317" s="243">
        <f t="shared" si="200"/>
        <v>47890.838709677424</v>
      </c>
      <c r="AQ317" s="244">
        <f t="shared" si="201"/>
        <v>88940.136223241847</v>
      </c>
      <c r="AR317" s="245">
        <f t="shared" si="202"/>
        <v>2.52</v>
      </c>
      <c r="AS317" s="246">
        <f t="shared" si="203"/>
        <v>0.68</v>
      </c>
      <c r="AT317" s="246">
        <f t="shared" si="204"/>
        <v>1.27</v>
      </c>
      <c r="AU317" s="251">
        <f t="shared" si="205"/>
        <v>4.4700000000000006</v>
      </c>
      <c r="AV317" s="245">
        <f t="shared" si="206"/>
        <v>2.35</v>
      </c>
      <c r="AW317" s="246">
        <f t="shared" si="207"/>
        <v>0.64</v>
      </c>
      <c r="AX317" s="246">
        <f t="shared" si="208"/>
        <v>1.18</v>
      </c>
      <c r="AY317" s="252">
        <f t="shared" si="209"/>
        <v>4.17</v>
      </c>
      <c r="AZ317" s="249">
        <f t="shared" si="210"/>
        <v>2.35</v>
      </c>
      <c r="BA317" s="56">
        <f t="shared" si="211"/>
        <v>4</v>
      </c>
      <c r="BB317" s="246">
        <f t="shared" si="212"/>
        <v>0.16</v>
      </c>
      <c r="BC317" s="250">
        <f t="shared" si="213"/>
        <v>0.3</v>
      </c>
      <c r="BD317" s="246">
        <f t="shared" si="214"/>
        <v>2.35</v>
      </c>
      <c r="BE317" s="56">
        <v>4</v>
      </c>
      <c r="BF317" s="246">
        <f t="shared" si="215"/>
        <v>0.16</v>
      </c>
      <c r="BG317" s="250">
        <f t="shared" si="216"/>
        <v>0.3</v>
      </c>
      <c r="BH317" s="246">
        <f>INDEX('Mar - Aug'!AG:AG,MATCH(C317,'Mar - Aug'!C:C,0))</f>
        <v>2.2799999999999998</v>
      </c>
      <c r="BI317" s="56">
        <v>4</v>
      </c>
      <c r="BJ317" s="246">
        <f>INDEX('Mar - Aug'!AK:AK,MATCH($C317,'Mar - Aug'!$C:$C,0))</f>
        <v>0.16</v>
      </c>
      <c r="BK317" s="246">
        <f>INDEX('Mar - Aug'!AL:AL,MATCH($C317,'Mar - Aug'!$C:$C,0))</f>
        <v>0.28999999999999998</v>
      </c>
      <c r="BL317" s="246">
        <f>INDEX('Mar - Aug'!$AG:$AG,MATCH($C317,'Mar - Aug'!$C:$C,0))</f>
        <v>2.2799999999999998</v>
      </c>
      <c r="BM317" s="56">
        <v>4</v>
      </c>
      <c r="BN317" s="246">
        <f>INDEX('Mar - Aug'!$AK:$AK,MATCH($C317,'Mar - Aug'!$C:$C,0))</f>
        <v>0.16</v>
      </c>
      <c r="BO317" s="246">
        <f>INDEX('Mar - Aug'!$AL:$AL,MATCH($C317,'Mar - Aug'!$C:$C,0))</f>
        <v>0.28999999999999998</v>
      </c>
      <c r="BP317" s="60">
        <f>INDEX(FY2019_ALL_Targets!EB:EB,MATCH('Final Comp Values'!B317,FY2019_ALL_Targets!A:A,0))</f>
        <v>0</v>
      </c>
      <c r="BQ317" s="60">
        <f>+INDEX(FY2019_ALL_Targets!DY:DY,MATCH(B317,FY2019_ALL_Targets!A:A,0))</f>
        <v>2</v>
      </c>
      <c r="BR317" s="60">
        <f>+INDEX(FY2019_ALL_Targets!DZ:DZ,MATCH(B317,FY2019_ALL_Targets!A:A,0))</f>
        <v>2</v>
      </c>
      <c r="BS317" s="283">
        <f>+INDEX(FY2019_ALL_Targets!EA:EA,MATCH(B317,FY2019_ALL_Targets!A:A,0))</f>
        <v>0</v>
      </c>
      <c r="BT317" s="245">
        <f t="shared" si="231"/>
        <v>0</v>
      </c>
      <c r="BU317" s="245">
        <f t="shared" si="232"/>
        <v>0.32</v>
      </c>
      <c r="BV317" s="246">
        <f t="shared" si="233"/>
        <v>0.57999999999999996</v>
      </c>
      <c r="BW317" s="284">
        <f t="shared" si="217"/>
        <v>62926.606416916256</v>
      </c>
      <c r="BX317" s="245">
        <f t="shared" si="218"/>
        <v>3.27</v>
      </c>
      <c r="BY317" s="246">
        <f t="shared" si="219"/>
        <v>228633.3366481291</v>
      </c>
      <c r="BZ317" s="285">
        <f t="shared" si="220"/>
        <v>6.5193805240552146E-4</v>
      </c>
      <c r="CA317" s="245">
        <f t="shared" si="221"/>
        <v>26531.81</v>
      </c>
      <c r="CB317" s="286">
        <f t="shared" si="222"/>
        <v>0.38</v>
      </c>
      <c r="CC317" s="268">
        <f t="shared" si="193"/>
        <v>-2.0000000000000073E-2</v>
      </c>
      <c r="CD317" s="267">
        <f t="shared" si="223"/>
        <v>291348.35451178625</v>
      </c>
      <c r="CE317" s="268">
        <f t="shared" si="224"/>
        <v>255165.1466481291</v>
      </c>
      <c r="CF317" s="268">
        <f t="shared" si="225"/>
        <v>-0.52</v>
      </c>
      <c r="CG317" s="270">
        <f t="shared" si="226"/>
        <v>-36331.209675330661</v>
      </c>
      <c r="CH317" s="270">
        <f t="shared" si="227"/>
        <v>-36183.207863657153</v>
      </c>
      <c r="CI317" s="269">
        <f t="shared" si="228"/>
        <v>-148.0018116735082</v>
      </c>
    </row>
    <row r="318" spans="1:87" s="57" customFormat="1" ht="15.75" customHeight="1" x14ac:dyDescent="0.25">
      <c r="A318" s="297">
        <v>1028669</v>
      </c>
      <c r="B318" s="297">
        <v>5101</v>
      </c>
      <c r="C318" s="347">
        <v>675032</v>
      </c>
      <c r="D318" s="219" t="s">
        <v>941</v>
      </c>
      <c r="E318" s="299" t="s">
        <v>669</v>
      </c>
      <c r="F318" s="299" t="s">
        <v>1010</v>
      </c>
      <c r="G318" s="301" t="s">
        <v>915</v>
      </c>
      <c r="H318" s="302" t="s">
        <v>1009</v>
      </c>
      <c r="I318" s="56" t="s">
        <v>35</v>
      </c>
      <c r="J318" s="229" t="s">
        <v>36</v>
      </c>
      <c r="K318" s="229" t="s">
        <v>35</v>
      </c>
      <c r="L318" s="56"/>
      <c r="M318" s="56"/>
      <c r="N318" s="58"/>
      <c r="O318" s="297">
        <v>1025563</v>
      </c>
      <c r="P318" s="303">
        <v>25169</v>
      </c>
      <c r="Q318" s="304">
        <v>42005</v>
      </c>
      <c r="R318" s="304">
        <v>42369</v>
      </c>
      <c r="S318" s="303">
        <f t="shared" si="194"/>
        <v>25169</v>
      </c>
      <c r="T318" s="59"/>
      <c r="U318" s="346">
        <f t="shared" si="229"/>
        <v>3.1073272997512186E-3</v>
      </c>
      <c r="V318" s="345">
        <f t="shared" si="230"/>
        <v>2.3697898448634576E-3</v>
      </c>
      <c r="W318" s="27">
        <v>306053.61897761567</v>
      </c>
      <c r="X318" s="27">
        <v>306053.62</v>
      </c>
      <c r="Y318" s="305">
        <f t="shared" si="195"/>
        <v>603025.38227282336</v>
      </c>
      <c r="Z318" s="53">
        <f t="shared" si="238"/>
        <v>40917.99</v>
      </c>
      <c r="AA318" s="54">
        <f t="shared" si="238"/>
        <v>40917.99</v>
      </c>
      <c r="AB318" s="54">
        <f t="shared" si="238"/>
        <v>40917.99</v>
      </c>
      <c r="AC318" s="54">
        <f t="shared" si="238"/>
        <v>40917.99</v>
      </c>
      <c r="AD318" s="52">
        <f t="shared" si="196"/>
        <v>163671.94</v>
      </c>
      <c r="AE318" s="53">
        <f t="shared" si="239"/>
        <v>75990.539999999994</v>
      </c>
      <c r="AF318" s="53">
        <f t="shared" si="239"/>
        <v>75990.539999999994</v>
      </c>
      <c r="AG318" s="53">
        <f t="shared" si="239"/>
        <v>75990.539999999994</v>
      </c>
      <c r="AH318" s="53">
        <f t="shared" si="239"/>
        <v>75990.539999999994</v>
      </c>
      <c r="AI318" s="52">
        <f t="shared" si="197"/>
        <v>303962.1679662111</v>
      </c>
      <c r="AJ318" s="55">
        <f t="shared" si="198"/>
        <v>1070659.4902390344</v>
      </c>
      <c r="AK318" s="219" t="s">
        <v>941</v>
      </c>
      <c r="AL318" s="220">
        <v>76951.060656708069</v>
      </c>
      <c r="AM318" s="242"/>
      <c r="AN318" s="242"/>
      <c r="AO318" s="242">
        <f t="shared" si="199"/>
        <v>648414.38954067032</v>
      </c>
      <c r="AP318" s="243">
        <f t="shared" si="200"/>
        <v>175991.33333333334</v>
      </c>
      <c r="AQ318" s="244">
        <f t="shared" si="201"/>
        <v>326841.04082388291</v>
      </c>
      <c r="AR318" s="245">
        <f t="shared" si="202"/>
        <v>8.43</v>
      </c>
      <c r="AS318" s="246">
        <f t="shared" si="203"/>
        <v>2.29</v>
      </c>
      <c r="AT318" s="246">
        <f t="shared" si="204"/>
        <v>4.25</v>
      </c>
      <c r="AU318" s="251">
        <f t="shared" si="205"/>
        <v>14.969999999999999</v>
      </c>
      <c r="AV318" s="245">
        <f t="shared" si="206"/>
        <v>7.84</v>
      </c>
      <c r="AW318" s="246">
        <f t="shared" si="207"/>
        <v>2.13</v>
      </c>
      <c r="AX318" s="246">
        <f t="shared" si="208"/>
        <v>3.95</v>
      </c>
      <c r="AY318" s="252">
        <f t="shared" si="209"/>
        <v>13.919999999999998</v>
      </c>
      <c r="AZ318" s="249">
        <f t="shared" si="210"/>
        <v>7.84</v>
      </c>
      <c r="BA318" s="56">
        <f t="shared" si="211"/>
        <v>4</v>
      </c>
      <c r="BB318" s="246">
        <f t="shared" si="212"/>
        <v>0.53</v>
      </c>
      <c r="BC318" s="250">
        <f t="shared" si="213"/>
        <v>0.99</v>
      </c>
      <c r="BD318" s="246">
        <f t="shared" si="214"/>
        <v>7.84</v>
      </c>
      <c r="BE318" s="56">
        <v>4</v>
      </c>
      <c r="BF318" s="246">
        <f t="shared" si="215"/>
        <v>0.53</v>
      </c>
      <c r="BG318" s="250">
        <f t="shared" si="216"/>
        <v>0.99</v>
      </c>
      <c r="BH318" s="246">
        <f>INDEX('Mar - Aug'!AG:AG,MATCH(C318,'Mar - Aug'!C:C,0))</f>
        <v>7.6</v>
      </c>
      <c r="BI318" s="56">
        <v>4</v>
      </c>
      <c r="BJ318" s="246">
        <f>INDEX('Mar - Aug'!AK:AK,MATCH($C318,'Mar - Aug'!$C:$C,0))</f>
        <v>0.52</v>
      </c>
      <c r="BK318" s="246">
        <f>INDEX('Mar - Aug'!AL:AL,MATCH($C318,'Mar - Aug'!$C:$C,0))</f>
        <v>0.96</v>
      </c>
      <c r="BL318" s="246">
        <f>INDEX('Mar - Aug'!$AG:$AG,MATCH($C318,'Mar - Aug'!$C:$C,0))</f>
        <v>7.6</v>
      </c>
      <c r="BM318" s="56">
        <v>4</v>
      </c>
      <c r="BN318" s="246">
        <f>INDEX('Mar - Aug'!$AK:$AK,MATCH($C318,'Mar - Aug'!$C:$C,0))</f>
        <v>0.52</v>
      </c>
      <c r="BO318" s="246">
        <f>INDEX('Mar - Aug'!$AL:$AL,MATCH($C318,'Mar - Aug'!$C:$C,0))</f>
        <v>0.96</v>
      </c>
      <c r="BP318" s="60">
        <f>INDEX(FY2019_ALL_Targets!EB:EB,MATCH('Final Comp Values'!B318,FY2019_ALL_Targets!A:A,0))</f>
        <v>0</v>
      </c>
      <c r="BQ318" s="60">
        <f>+INDEX(FY2019_ALL_Targets!DY:DY,MATCH(B318,FY2019_ALL_Targets!A:A,0))</f>
        <v>0</v>
      </c>
      <c r="BR318" s="60">
        <f>+INDEX(FY2019_ALL_Targets!DZ:DZ,MATCH(B318,FY2019_ALL_Targets!A:A,0))</f>
        <v>0</v>
      </c>
      <c r="BS318" s="283">
        <f>+INDEX(FY2019_ALL_Targets!EA:EA,MATCH(B318,FY2019_ALL_Targets!A:A,0))</f>
        <v>0</v>
      </c>
      <c r="BT318" s="245">
        <f t="shared" si="231"/>
        <v>0</v>
      </c>
      <c r="BU318" s="245">
        <f t="shared" si="232"/>
        <v>0</v>
      </c>
      <c r="BV318" s="246">
        <f t="shared" si="233"/>
        <v>0</v>
      </c>
      <c r="BW318" s="284">
        <f t="shared" si="217"/>
        <v>0</v>
      </c>
      <c r="BX318" s="245">
        <f t="shared" si="218"/>
        <v>13.919999999999998</v>
      </c>
      <c r="BY318" s="246">
        <f t="shared" si="219"/>
        <v>1071158.7643413763</v>
      </c>
      <c r="BZ318" s="285">
        <f t="shared" si="220"/>
        <v>3.0543628015041531E-3</v>
      </c>
      <c r="CA318" s="245">
        <f t="shared" si="221"/>
        <v>124302.89</v>
      </c>
      <c r="CB318" s="286">
        <f t="shared" si="222"/>
        <v>1.62</v>
      </c>
      <c r="CC318" s="268">
        <f t="shared" si="193"/>
        <v>-2.886579864025407E-15</v>
      </c>
      <c r="CD318" s="267">
        <f t="shared" si="223"/>
        <v>1070659.4902390344</v>
      </c>
      <c r="CE318" s="268">
        <f t="shared" si="224"/>
        <v>1195461.6543413762</v>
      </c>
      <c r="CF318" s="268">
        <f t="shared" si="225"/>
        <v>1.620000000000001</v>
      </c>
      <c r="CG318" s="270">
        <f t="shared" si="226"/>
        <v>124602.61308816359</v>
      </c>
      <c r="CH318" s="270">
        <f t="shared" si="227"/>
        <v>124802.16410234175</v>
      </c>
      <c r="CI318" s="269">
        <f t="shared" si="228"/>
        <v>-199.55101417815604</v>
      </c>
    </row>
    <row r="319" spans="1:87" s="57" customFormat="1" ht="15.75" customHeight="1" x14ac:dyDescent="0.25">
      <c r="A319" s="297">
        <v>1028612</v>
      </c>
      <c r="B319" s="297">
        <v>5103</v>
      </c>
      <c r="C319" s="347">
        <v>675560</v>
      </c>
      <c r="D319" s="219" t="s">
        <v>937</v>
      </c>
      <c r="E319" s="299" t="s">
        <v>2626</v>
      </c>
      <c r="F319" s="299" t="s">
        <v>965</v>
      </c>
      <c r="G319" s="301" t="s">
        <v>915</v>
      </c>
      <c r="H319" s="302" t="s">
        <v>965</v>
      </c>
      <c r="I319" s="56" t="s">
        <v>35</v>
      </c>
      <c r="J319" s="229" t="s">
        <v>36</v>
      </c>
      <c r="K319" s="229" t="s">
        <v>35</v>
      </c>
      <c r="L319" s="56"/>
      <c r="M319" s="56"/>
      <c r="N319" s="58"/>
      <c r="O319" s="297">
        <v>1014911</v>
      </c>
      <c r="P319" s="303">
        <v>15847</v>
      </c>
      <c r="Q319" s="304">
        <v>42005</v>
      </c>
      <c r="R319" s="304">
        <v>42369</v>
      </c>
      <c r="S319" s="303">
        <f t="shared" si="194"/>
        <v>15847</v>
      </c>
      <c r="T319" s="59"/>
      <c r="U319" s="346">
        <f t="shared" si="229"/>
        <v>1.9564470467304052E-3</v>
      </c>
      <c r="V319" s="345">
        <f t="shared" si="230"/>
        <v>1.49207595341695E-3</v>
      </c>
      <c r="W319" s="27">
        <v>192698.62529522728</v>
      </c>
      <c r="X319" s="27">
        <v>192698.63</v>
      </c>
      <c r="Y319" s="305">
        <f t="shared" si="195"/>
        <v>379679.09860850382</v>
      </c>
      <c r="Z319" s="53">
        <f t="shared" si="238"/>
        <v>25762.94</v>
      </c>
      <c r="AA319" s="54">
        <f t="shared" si="238"/>
        <v>25762.94</v>
      </c>
      <c r="AB319" s="54">
        <f t="shared" si="238"/>
        <v>25762.94</v>
      </c>
      <c r="AC319" s="54">
        <f t="shared" si="238"/>
        <v>25762.94</v>
      </c>
      <c r="AD319" s="52">
        <f t="shared" si="196"/>
        <v>103051.74</v>
      </c>
      <c r="AE319" s="53">
        <f t="shared" si="239"/>
        <v>47845.45</v>
      </c>
      <c r="AF319" s="53">
        <f t="shared" si="239"/>
        <v>47845.45</v>
      </c>
      <c r="AG319" s="53">
        <f t="shared" si="239"/>
        <v>47845.45</v>
      </c>
      <c r="AH319" s="53">
        <f t="shared" si="239"/>
        <v>47845.45</v>
      </c>
      <c r="AI319" s="52">
        <f t="shared" si="197"/>
        <v>191381.79807543199</v>
      </c>
      <c r="AJ319" s="55">
        <f t="shared" si="198"/>
        <v>674112.63668393577</v>
      </c>
      <c r="AK319" s="219" t="s">
        <v>937</v>
      </c>
      <c r="AL319" s="220">
        <v>69918.451574351406</v>
      </c>
      <c r="AM319" s="242"/>
      <c r="AN319" s="242"/>
      <c r="AO319" s="242">
        <f t="shared" si="199"/>
        <v>408257.09527796111</v>
      </c>
      <c r="AP319" s="243">
        <f t="shared" si="200"/>
        <v>110808.32258064518</v>
      </c>
      <c r="AQ319" s="244">
        <f t="shared" si="201"/>
        <v>205786.87965100215</v>
      </c>
      <c r="AR319" s="245">
        <f t="shared" si="202"/>
        <v>5.84</v>
      </c>
      <c r="AS319" s="246">
        <f t="shared" si="203"/>
        <v>1.58</v>
      </c>
      <c r="AT319" s="246">
        <f t="shared" si="204"/>
        <v>2.94</v>
      </c>
      <c r="AU319" s="251">
        <f t="shared" si="205"/>
        <v>10.36</v>
      </c>
      <c r="AV319" s="245">
        <f t="shared" si="206"/>
        <v>5.43</v>
      </c>
      <c r="AW319" s="246">
        <f t="shared" si="207"/>
        <v>1.47</v>
      </c>
      <c r="AX319" s="246">
        <f t="shared" si="208"/>
        <v>2.74</v>
      </c>
      <c r="AY319" s="252">
        <f t="shared" si="209"/>
        <v>9.64</v>
      </c>
      <c r="AZ319" s="249">
        <f t="shared" si="210"/>
        <v>5.43</v>
      </c>
      <c r="BA319" s="56">
        <f t="shared" si="211"/>
        <v>4</v>
      </c>
      <c r="BB319" s="246">
        <f t="shared" si="212"/>
        <v>0.37</v>
      </c>
      <c r="BC319" s="250">
        <f t="shared" si="213"/>
        <v>0.69</v>
      </c>
      <c r="BD319" s="246">
        <f t="shared" si="214"/>
        <v>5.43</v>
      </c>
      <c r="BE319" s="56">
        <v>4</v>
      </c>
      <c r="BF319" s="246">
        <f t="shared" si="215"/>
        <v>0.37</v>
      </c>
      <c r="BG319" s="250">
        <f t="shared" si="216"/>
        <v>0.69</v>
      </c>
      <c r="BH319" s="246">
        <f>INDEX('Mar - Aug'!AG:AG,MATCH(C319,'Mar - Aug'!C:C,0))</f>
        <v>5.27</v>
      </c>
      <c r="BI319" s="56">
        <v>4</v>
      </c>
      <c r="BJ319" s="246">
        <f>INDEX('Mar - Aug'!AK:AK,MATCH($C319,'Mar - Aug'!$C:$C,0))</f>
        <v>0.36</v>
      </c>
      <c r="BK319" s="246">
        <f>INDEX('Mar - Aug'!AL:AL,MATCH($C319,'Mar - Aug'!$C:$C,0))</f>
        <v>0.67</v>
      </c>
      <c r="BL319" s="246">
        <f>INDEX('Mar - Aug'!$AG:$AG,MATCH($C319,'Mar - Aug'!$C:$C,0))</f>
        <v>5.27</v>
      </c>
      <c r="BM319" s="56">
        <v>4</v>
      </c>
      <c r="BN319" s="246">
        <f>INDEX('Mar - Aug'!$AK:$AK,MATCH($C319,'Mar - Aug'!$C:$C,0))</f>
        <v>0.36</v>
      </c>
      <c r="BO319" s="246">
        <f>INDEX('Mar - Aug'!$AL:$AL,MATCH($C319,'Mar - Aug'!$C:$C,0))</f>
        <v>0.67</v>
      </c>
      <c r="BP319" s="60">
        <f>INDEX(FY2019_ALL_Targets!EB:EB,MATCH('Final Comp Values'!B319,FY2019_ALL_Targets!A:A,0))</f>
        <v>0</v>
      </c>
      <c r="BQ319" s="60">
        <f>+INDEX(FY2019_ALL_Targets!DY:DY,MATCH(B319,FY2019_ALL_Targets!A:A,0))</f>
        <v>0</v>
      </c>
      <c r="BR319" s="60">
        <f>+INDEX(FY2019_ALL_Targets!DZ:DZ,MATCH(B319,FY2019_ALL_Targets!A:A,0))</f>
        <v>0</v>
      </c>
      <c r="BS319" s="283">
        <f>+INDEX(FY2019_ALL_Targets!EA:EA,MATCH(B319,FY2019_ALL_Targets!A:A,0))</f>
        <v>0</v>
      </c>
      <c r="BT319" s="245">
        <f t="shared" si="231"/>
        <v>0</v>
      </c>
      <c r="BU319" s="245">
        <f t="shared" si="232"/>
        <v>0</v>
      </c>
      <c r="BV319" s="246">
        <f t="shared" si="233"/>
        <v>0</v>
      </c>
      <c r="BW319" s="284">
        <f t="shared" si="217"/>
        <v>0</v>
      </c>
      <c r="BX319" s="245">
        <f t="shared" si="218"/>
        <v>9.64</v>
      </c>
      <c r="BY319" s="246">
        <f t="shared" si="219"/>
        <v>674013.87317674758</v>
      </c>
      <c r="BZ319" s="285">
        <f t="shared" si="220"/>
        <v>1.9219213532688767E-3</v>
      </c>
      <c r="CA319" s="245">
        <f t="shared" si="221"/>
        <v>78216.11</v>
      </c>
      <c r="CB319" s="286">
        <f t="shared" si="222"/>
        <v>1.1200000000000001</v>
      </c>
      <c r="CC319" s="268">
        <f t="shared" si="193"/>
        <v>-2.9999999999999249E-2</v>
      </c>
      <c r="CD319" s="267">
        <f t="shared" si="223"/>
        <v>674112.63668393577</v>
      </c>
      <c r="CE319" s="268">
        <f t="shared" si="224"/>
        <v>752229.98317674757</v>
      </c>
      <c r="CF319" s="268">
        <f t="shared" si="225"/>
        <v>1.120000000000001</v>
      </c>
      <c r="CG319" s="270">
        <f t="shared" si="226"/>
        <v>78320.140361619167</v>
      </c>
      <c r="CH319" s="270">
        <f t="shared" si="227"/>
        <v>78117.346492811805</v>
      </c>
      <c r="CI319" s="269">
        <f t="shared" si="228"/>
        <v>202.79386880736274</v>
      </c>
    </row>
    <row r="320" spans="1:87" s="57" customFormat="1" ht="15.75" customHeight="1" x14ac:dyDescent="0.25">
      <c r="A320" s="297">
        <v>511001</v>
      </c>
      <c r="B320" s="297">
        <v>5110</v>
      </c>
      <c r="C320" s="298" t="s">
        <v>1189</v>
      </c>
      <c r="D320" s="219" t="s">
        <v>913</v>
      </c>
      <c r="E320" s="299" t="s">
        <v>2820</v>
      </c>
      <c r="F320" s="299" t="s">
        <v>1011</v>
      </c>
      <c r="G320" s="301" t="s">
        <v>915</v>
      </c>
      <c r="H320" s="302" t="s">
        <v>1011</v>
      </c>
      <c r="I320" s="56" t="s">
        <v>35</v>
      </c>
      <c r="J320" s="229" t="s">
        <v>35</v>
      </c>
      <c r="K320" s="229" t="s">
        <v>35</v>
      </c>
      <c r="L320" s="56"/>
      <c r="M320" s="56"/>
      <c r="N320" s="58"/>
      <c r="O320" s="297">
        <v>511001</v>
      </c>
      <c r="P320" s="303">
        <v>872</v>
      </c>
      <c r="Q320" s="304">
        <v>41883</v>
      </c>
      <c r="R320" s="304">
        <v>42247</v>
      </c>
      <c r="S320" s="303">
        <f t="shared" si="194"/>
        <v>872</v>
      </c>
      <c r="T320" s="59"/>
      <c r="U320" s="346">
        <f t="shared" si="229"/>
        <v>1.0765582285283733E-4</v>
      </c>
      <c r="V320" s="345">
        <f t="shared" si="230"/>
        <v>8.210325180662462E-5</v>
      </c>
      <c r="W320" s="27">
        <v>10603.470735876708</v>
      </c>
      <c r="X320" s="27">
        <v>10603.47</v>
      </c>
      <c r="Y320" s="305">
        <f t="shared" si="195"/>
        <v>20892.293430088681</v>
      </c>
      <c r="Z320" s="53">
        <f t="shared" si="238"/>
        <v>1417.64</v>
      </c>
      <c r="AA320" s="54">
        <f t="shared" si="238"/>
        <v>1417.64</v>
      </c>
      <c r="AB320" s="54">
        <f t="shared" si="238"/>
        <v>1417.64</v>
      </c>
      <c r="AC320" s="54">
        <f t="shared" si="238"/>
        <v>1417.64</v>
      </c>
      <c r="AD320" s="52">
        <f t="shared" si="196"/>
        <v>5670.54</v>
      </c>
      <c r="AE320" s="53">
        <f t="shared" si="239"/>
        <v>2632.75</v>
      </c>
      <c r="AF320" s="53">
        <f t="shared" si="239"/>
        <v>2632.75</v>
      </c>
      <c r="AG320" s="53">
        <f t="shared" si="239"/>
        <v>2632.75</v>
      </c>
      <c r="AH320" s="53">
        <f t="shared" si="239"/>
        <v>2632.75</v>
      </c>
      <c r="AI320" s="52">
        <f t="shared" si="197"/>
        <v>10531.010785749775</v>
      </c>
      <c r="AJ320" s="55">
        <f t="shared" si="198"/>
        <v>37093.844215838457</v>
      </c>
      <c r="AK320" s="219" t="s">
        <v>913</v>
      </c>
      <c r="AL320" s="220">
        <v>61485.26180987338</v>
      </c>
      <c r="AM320" s="242"/>
      <c r="AN320" s="242"/>
      <c r="AO320" s="242">
        <f t="shared" si="199"/>
        <v>22464.831645256647</v>
      </c>
      <c r="AP320" s="243">
        <f t="shared" si="200"/>
        <v>6097.354838709678</v>
      </c>
      <c r="AQ320" s="244">
        <f t="shared" si="201"/>
        <v>11323.667511558899</v>
      </c>
      <c r="AR320" s="245">
        <f t="shared" si="202"/>
        <v>0.37</v>
      </c>
      <c r="AS320" s="246">
        <f t="shared" si="203"/>
        <v>0.1</v>
      </c>
      <c r="AT320" s="246">
        <f t="shared" si="204"/>
        <v>0.18</v>
      </c>
      <c r="AU320" s="251">
        <f t="shared" si="205"/>
        <v>0.64999999999999991</v>
      </c>
      <c r="AV320" s="245">
        <f t="shared" si="206"/>
        <v>0.34</v>
      </c>
      <c r="AW320" s="246">
        <f t="shared" si="207"/>
        <v>0.09</v>
      </c>
      <c r="AX320" s="246">
        <f t="shared" si="208"/>
        <v>0.17</v>
      </c>
      <c r="AY320" s="252">
        <f t="shared" si="209"/>
        <v>0.60000000000000009</v>
      </c>
      <c r="AZ320" s="249">
        <f t="shared" si="210"/>
        <v>0.34</v>
      </c>
      <c r="BA320" s="56">
        <f t="shared" si="211"/>
        <v>3</v>
      </c>
      <c r="BB320" s="246">
        <f t="shared" si="212"/>
        <v>0.03</v>
      </c>
      <c r="BC320" s="250">
        <f t="shared" si="213"/>
        <v>0.06</v>
      </c>
      <c r="BD320" s="246">
        <f t="shared" si="214"/>
        <v>0.34</v>
      </c>
      <c r="BE320" s="56">
        <v>4</v>
      </c>
      <c r="BF320" s="246">
        <f t="shared" si="215"/>
        <v>0.02</v>
      </c>
      <c r="BG320" s="250">
        <f t="shared" si="216"/>
        <v>0.04</v>
      </c>
      <c r="BH320" s="246">
        <f>INDEX('Mar - Aug'!AG:AG,MATCH(C320,'Mar - Aug'!C:C,0))</f>
        <v>0.33</v>
      </c>
      <c r="BI320" s="56">
        <v>4</v>
      </c>
      <c r="BJ320" s="246">
        <f>INDEX('Mar - Aug'!AK:AK,MATCH($C320,'Mar - Aug'!$C:$C,0))</f>
        <v>0.02</v>
      </c>
      <c r="BK320" s="246">
        <f>INDEX('Mar - Aug'!AL:AL,MATCH($C320,'Mar - Aug'!$C:$C,0))</f>
        <v>0.04</v>
      </c>
      <c r="BL320" s="246">
        <f>INDEX('Mar - Aug'!$AG:$AG,MATCH($C320,'Mar - Aug'!$C:$C,0))</f>
        <v>0.33</v>
      </c>
      <c r="BM320" s="56">
        <v>4</v>
      </c>
      <c r="BN320" s="246">
        <f>INDEX('Mar - Aug'!$AK:$AK,MATCH($C320,'Mar - Aug'!$C:$C,0))</f>
        <v>0.02</v>
      </c>
      <c r="BO320" s="246">
        <f>INDEX('Mar - Aug'!$AL:$AL,MATCH($C320,'Mar - Aug'!$C:$C,0))</f>
        <v>0.04</v>
      </c>
      <c r="BP320" s="60">
        <f>INDEX(FY2019_ALL_Targets!EB:EB,MATCH('Final Comp Values'!B320,FY2019_ALL_Targets!A:A,0))</f>
        <v>0</v>
      </c>
      <c r="BQ320" s="60">
        <f>+INDEX(FY2019_ALL_Targets!DY:DY,MATCH(B320,FY2019_ALL_Targets!A:A,0))</f>
        <v>0</v>
      </c>
      <c r="BR320" s="60">
        <f>+INDEX(FY2019_ALL_Targets!DZ:DZ,MATCH(B320,FY2019_ALL_Targets!A:A,0))</f>
        <v>0</v>
      </c>
      <c r="BS320" s="283">
        <f>+INDEX(FY2019_ALL_Targets!EA:EA,MATCH(B320,FY2019_ALL_Targets!A:A,0))</f>
        <v>1</v>
      </c>
      <c r="BT320" s="245">
        <f t="shared" si="231"/>
        <v>0</v>
      </c>
      <c r="BU320" s="245">
        <f t="shared" si="232"/>
        <v>0</v>
      </c>
      <c r="BV320" s="246">
        <f t="shared" si="233"/>
        <v>0</v>
      </c>
      <c r="BW320" s="284">
        <f t="shared" si="217"/>
        <v>0</v>
      </c>
      <c r="BX320" s="245">
        <f t="shared" si="218"/>
        <v>0.60000000000000009</v>
      </c>
      <c r="BY320" s="246">
        <f t="shared" si="219"/>
        <v>36891.157085924031</v>
      </c>
      <c r="BZ320" s="285">
        <f t="shared" si="220"/>
        <v>1.0519353587791971E-4</v>
      </c>
      <c r="CA320" s="245">
        <f t="shared" si="221"/>
        <v>4281.04</v>
      </c>
      <c r="CB320" s="286">
        <f t="shared" si="222"/>
        <v>7.0000000000000007E-2</v>
      </c>
      <c r="CC320" s="268">
        <f t="shared" si="193"/>
        <v>-9.9999999999999922E-2</v>
      </c>
      <c r="CD320" s="267">
        <f t="shared" si="223"/>
        <v>37093.844215838457</v>
      </c>
      <c r="CE320" s="268">
        <f t="shared" si="224"/>
        <v>41172.197085924032</v>
      </c>
      <c r="CF320" s="268">
        <f t="shared" si="225"/>
        <v>7.0000000000000062E-2</v>
      </c>
      <c r="CG320" s="270">
        <f t="shared" si="226"/>
        <v>4327.6151585144898</v>
      </c>
      <c r="CH320" s="270">
        <f t="shared" si="227"/>
        <v>4078.352870085575</v>
      </c>
      <c r="CI320" s="269">
        <f t="shared" si="228"/>
        <v>249.26228842891487</v>
      </c>
    </row>
    <row r="321" spans="1:87" s="57" customFormat="1" ht="15.75" customHeight="1" x14ac:dyDescent="0.25">
      <c r="A321" s="297">
        <v>1017848</v>
      </c>
      <c r="B321" s="297">
        <v>5112</v>
      </c>
      <c r="C321" s="347">
        <v>675046</v>
      </c>
      <c r="D321" s="219" t="s">
        <v>930</v>
      </c>
      <c r="E321" s="299" t="s">
        <v>671</v>
      </c>
      <c r="F321" s="299" t="s">
        <v>1047</v>
      </c>
      <c r="G321" s="301" t="s">
        <v>1021</v>
      </c>
      <c r="H321" s="302"/>
      <c r="I321" s="56" t="s">
        <v>35</v>
      </c>
      <c r="J321" s="229" t="s">
        <v>36</v>
      </c>
      <c r="K321" s="229" t="s">
        <v>35</v>
      </c>
      <c r="L321" s="56"/>
      <c r="M321" s="56"/>
      <c r="N321" s="58"/>
      <c r="O321" s="297">
        <v>1017848</v>
      </c>
      <c r="P321" s="303">
        <v>29052</v>
      </c>
      <c r="Q321" s="304">
        <v>42005</v>
      </c>
      <c r="R321" s="304">
        <v>42369</v>
      </c>
      <c r="S321" s="303">
        <f t="shared" si="194"/>
        <v>29052</v>
      </c>
      <c r="T321" s="59"/>
      <c r="U321" s="346" t="str">
        <f t="shared" si="229"/>
        <v/>
      </c>
      <c r="V321" s="345">
        <f t="shared" si="230"/>
        <v>2.7353941186766726E-3</v>
      </c>
      <c r="W321" s="27">
        <v>0</v>
      </c>
      <c r="X321" s="27">
        <v>0</v>
      </c>
      <c r="Y321" s="305">
        <f t="shared" si="195"/>
        <v>0</v>
      </c>
      <c r="Z321" s="53">
        <f t="shared" si="238"/>
        <v>47230.69</v>
      </c>
      <c r="AA321" s="54">
        <f t="shared" si="238"/>
        <v>47230.69</v>
      </c>
      <c r="AB321" s="54">
        <f t="shared" si="238"/>
        <v>47230.69</v>
      </c>
      <c r="AC321" s="54">
        <f t="shared" si="238"/>
        <v>47230.69</v>
      </c>
      <c r="AD321" s="52">
        <f t="shared" si="196"/>
        <v>188922.77</v>
      </c>
      <c r="AE321" s="53">
        <f t="shared" si="239"/>
        <v>87714.14</v>
      </c>
      <c r="AF321" s="53">
        <f t="shared" si="239"/>
        <v>87714.14</v>
      </c>
      <c r="AG321" s="53">
        <f t="shared" si="239"/>
        <v>87714.14</v>
      </c>
      <c r="AH321" s="53">
        <f t="shared" si="239"/>
        <v>87714.14</v>
      </c>
      <c r="AI321" s="52">
        <f t="shared" si="197"/>
        <v>350856.5657655992</v>
      </c>
      <c r="AJ321" s="55">
        <f t="shared" si="198"/>
        <v>539779.33576559916</v>
      </c>
      <c r="AK321" s="219" t="s">
        <v>930</v>
      </c>
      <c r="AL321" s="220">
        <v>95853.985850633719</v>
      </c>
      <c r="AM321" s="242"/>
      <c r="AN321" s="242"/>
      <c r="AO321" s="242">
        <f t="shared" si="199"/>
        <v>0</v>
      </c>
      <c r="AP321" s="243">
        <f t="shared" si="200"/>
        <v>203142.76344086023</v>
      </c>
      <c r="AQ321" s="244">
        <f t="shared" si="201"/>
        <v>377265.12447913893</v>
      </c>
      <c r="AR321" s="245">
        <f t="shared" si="202"/>
        <v>0</v>
      </c>
      <c r="AS321" s="246">
        <f t="shared" si="203"/>
        <v>2.12</v>
      </c>
      <c r="AT321" s="246">
        <f t="shared" si="204"/>
        <v>3.94</v>
      </c>
      <c r="AU321" s="251">
        <f t="shared" si="205"/>
        <v>6.0600000000000005</v>
      </c>
      <c r="AV321" s="245">
        <f t="shared" si="206"/>
        <v>0</v>
      </c>
      <c r="AW321" s="246">
        <f t="shared" si="207"/>
        <v>1.97</v>
      </c>
      <c r="AX321" s="246">
        <f t="shared" si="208"/>
        <v>3.66</v>
      </c>
      <c r="AY321" s="252">
        <f t="shared" si="209"/>
        <v>5.63</v>
      </c>
      <c r="AZ321" s="249">
        <f t="shared" si="210"/>
        <v>0</v>
      </c>
      <c r="BA321" s="56">
        <f t="shared" si="211"/>
        <v>4</v>
      </c>
      <c r="BB321" s="246">
        <f t="shared" si="212"/>
        <v>0.49</v>
      </c>
      <c r="BC321" s="250">
        <f t="shared" si="213"/>
        <v>0.92</v>
      </c>
      <c r="BD321" s="246">
        <f t="shared" si="214"/>
        <v>0</v>
      </c>
      <c r="BE321" s="56">
        <v>4</v>
      </c>
      <c r="BF321" s="246">
        <f t="shared" si="215"/>
        <v>0.49</v>
      </c>
      <c r="BG321" s="250">
        <f t="shared" si="216"/>
        <v>0.92</v>
      </c>
      <c r="BH321" s="246">
        <f>INDEX('Mar - Aug'!AG:AG,MATCH(C321,'Mar - Aug'!C:C,0))</f>
        <v>0</v>
      </c>
      <c r="BI321" s="56">
        <v>4</v>
      </c>
      <c r="BJ321" s="246">
        <f>INDEX('Mar - Aug'!AK:AK,MATCH($C321,'Mar - Aug'!$C:$C,0))</f>
        <v>0.49</v>
      </c>
      <c r="BK321" s="246">
        <f>INDEX('Mar - Aug'!AL:AL,MATCH($C321,'Mar - Aug'!$C:$C,0))</f>
        <v>0.91</v>
      </c>
      <c r="BL321" s="246">
        <f>INDEX('Mar - Aug'!$AG:$AG,MATCH($C321,'Mar - Aug'!$C:$C,0))</f>
        <v>0</v>
      </c>
      <c r="BM321" s="56">
        <v>4</v>
      </c>
      <c r="BN321" s="246">
        <f>INDEX('Mar - Aug'!$AK:$AK,MATCH($C321,'Mar - Aug'!$C:$C,0))</f>
        <v>0.49</v>
      </c>
      <c r="BO321" s="246">
        <f>INDEX('Mar - Aug'!$AL:$AL,MATCH($C321,'Mar - Aug'!$C:$C,0))</f>
        <v>0.91</v>
      </c>
      <c r="BP321" s="60">
        <f>INDEX(FY2019_ALL_Targets!EB:EB,MATCH('Final Comp Values'!B321,FY2019_ALL_Targets!A:A,0))</f>
        <v>3</v>
      </c>
      <c r="BQ321" s="60">
        <f>+INDEX(FY2019_ALL_Targets!DY:DY,MATCH(B321,FY2019_ALL_Targets!A:A,0))</f>
        <v>1</v>
      </c>
      <c r="BR321" s="60">
        <f>+INDEX(FY2019_ALL_Targets!DZ:DZ,MATCH(B321,FY2019_ALL_Targets!A:A,0))</f>
        <v>1</v>
      </c>
      <c r="BS321" s="283">
        <f>+INDEX(FY2019_ALL_Targets!EA:EA,MATCH(B321,FY2019_ALL_Targets!A:A,0))</f>
        <v>0</v>
      </c>
      <c r="BT321" s="245">
        <f t="shared" si="231"/>
        <v>0</v>
      </c>
      <c r="BU321" s="245">
        <f t="shared" si="232"/>
        <v>0.49</v>
      </c>
      <c r="BV321" s="246">
        <f t="shared" si="233"/>
        <v>0.91</v>
      </c>
      <c r="BW321" s="284">
        <f t="shared" si="217"/>
        <v>134195.58019088721</v>
      </c>
      <c r="BX321" s="245">
        <f t="shared" si="218"/>
        <v>4.2300000000000004</v>
      </c>
      <c r="BY321" s="246">
        <f t="shared" si="219"/>
        <v>405462.36014818068</v>
      </c>
      <c r="BZ321" s="285">
        <f t="shared" si="220"/>
        <v>1.1561583506326967E-3</v>
      </c>
      <c r="CA321" s="245">
        <f t="shared" si="221"/>
        <v>47051.98</v>
      </c>
      <c r="CB321" s="286">
        <f t="shared" si="222"/>
        <v>0.49</v>
      </c>
      <c r="CC321" s="268">
        <f t="shared" si="193"/>
        <v>-9.9999999999996758E-3</v>
      </c>
      <c r="CD321" s="267">
        <f t="shared" si="223"/>
        <v>539779.33576559916</v>
      </c>
      <c r="CE321" s="268">
        <f t="shared" si="224"/>
        <v>452514.34014818066</v>
      </c>
      <c r="CF321" s="268">
        <f t="shared" si="225"/>
        <v>-0.90999999999999925</v>
      </c>
      <c r="CG321" s="270">
        <f t="shared" si="226"/>
        <v>-87246.748764954682</v>
      </c>
      <c r="CH321" s="270">
        <f t="shared" si="227"/>
        <v>-87264.995617418492</v>
      </c>
      <c r="CI321" s="269">
        <f t="shared" si="228"/>
        <v>18.246852463809773</v>
      </c>
    </row>
    <row r="322" spans="1:87" s="57" customFormat="1" ht="15.75" customHeight="1" x14ac:dyDescent="0.25">
      <c r="A322" s="297">
        <v>1012079</v>
      </c>
      <c r="B322" s="297">
        <v>5115</v>
      </c>
      <c r="C322" s="347">
        <v>675810</v>
      </c>
      <c r="D322" s="219" t="s">
        <v>941</v>
      </c>
      <c r="E322" s="299" t="s">
        <v>2943</v>
      </c>
      <c r="F322" s="299" t="s">
        <v>2944</v>
      </c>
      <c r="G322" s="301" t="s">
        <v>1021</v>
      </c>
      <c r="H322" s="302"/>
      <c r="I322" s="56" t="s">
        <v>35</v>
      </c>
      <c r="J322" s="229" t="s">
        <v>36</v>
      </c>
      <c r="K322" s="229" t="s">
        <v>35</v>
      </c>
      <c r="L322" s="56"/>
      <c r="M322" s="56"/>
      <c r="N322" s="58"/>
      <c r="O322" s="297">
        <v>1012079</v>
      </c>
      <c r="P322" s="303">
        <v>21511</v>
      </c>
      <c r="Q322" s="304">
        <v>41883</v>
      </c>
      <c r="R322" s="304">
        <v>42247</v>
      </c>
      <c r="S322" s="303">
        <f t="shared" si="194"/>
        <v>21511</v>
      </c>
      <c r="T322" s="59"/>
      <c r="U322" s="346" t="str">
        <f t="shared" si="229"/>
        <v/>
      </c>
      <c r="V322" s="345">
        <f t="shared" si="230"/>
        <v>2.0253704697388787E-3</v>
      </c>
      <c r="W322" s="27">
        <v>0</v>
      </c>
      <c r="X322" s="27">
        <v>0</v>
      </c>
      <c r="Y322" s="305">
        <f t="shared" si="195"/>
        <v>0</v>
      </c>
      <c r="Z322" s="53">
        <f t="shared" si="238"/>
        <v>34971.07</v>
      </c>
      <c r="AA322" s="54">
        <f t="shared" si="238"/>
        <v>34971.07</v>
      </c>
      <c r="AB322" s="54">
        <f t="shared" si="238"/>
        <v>34971.07</v>
      </c>
      <c r="AC322" s="54">
        <f t="shared" si="238"/>
        <v>34971.07</v>
      </c>
      <c r="AD322" s="52">
        <f t="shared" si="196"/>
        <v>139884.26</v>
      </c>
      <c r="AE322" s="53">
        <f t="shared" si="239"/>
        <v>64946.27</v>
      </c>
      <c r="AF322" s="53">
        <f t="shared" si="239"/>
        <v>64946.27</v>
      </c>
      <c r="AG322" s="53">
        <f t="shared" si="239"/>
        <v>64946.27</v>
      </c>
      <c r="AH322" s="53">
        <f t="shared" si="239"/>
        <v>64946.27</v>
      </c>
      <c r="AI322" s="52">
        <f t="shared" si="197"/>
        <v>259785.06079388008</v>
      </c>
      <c r="AJ322" s="55">
        <f t="shared" si="198"/>
        <v>399669.32079388009</v>
      </c>
      <c r="AK322" s="219" t="s">
        <v>941</v>
      </c>
      <c r="AL322" s="220">
        <v>76951.060656708069</v>
      </c>
      <c r="AM322" s="242"/>
      <c r="AN322" s="242"/>
      <c r="AO322" s="242">
        <f t="shared" si="199"/>
        <v>0</v>
      </c>
      <c r="AP322" s="243">
        <f t="shared" si="200"/>
        <v>150413.18279569896</v>
      </c>
      <c r="AQ322" s="244">
        <f t="shared" si="201"/>
        <v>279338.77504718292</v>
      </c>
      <c r="AR322" s="245">
        <f t="shared" si="202"/>
        <v>0</v>
      </c>
      <c r="AS322" s="246">
        <f t="shared" si="203"/>
        <v>1.95</v>
      </c>
      <c r="AT322" s="246">
        <f t="shared" si="204"/>
        <v>3.63</v>
      </c>
      <c r="AU322" s="251">
        <f t="shared" si="205"/>
        <v>5.58</v>
      </c>
      <c r="AV322" s="245">
        <f t="shared" si="206"/>
        <v>0</v>
      </c>
      <c r="AW322" s="246">
        <f t="shared" si="207"/>
        <v>1.82</v>
      </c>
      <c r="AX322" s="246">
        <f t="shared" si="208"/>
        <v>3.38</v>
      </c>
      <c r="AY322" s="252">
        <f t="shared" si="209"/>
        <v>5.2</v>
      </c>
      <c r="AZ322" s="249">
        <f t="shared" si="210"/>
        <v>0</v>
      </c>
      <c r="BA322" s="56">
        <f t="shared" si="211"/>
        <v>4</v>
      </c>
      <c r="BB322" s="246">
        <f t="shared" si="212"/>
        <v>0.46</v>
      </c>
      <c r="BC322" s="250">
        <f t="shared" si="213"/>
        <v>0.85</v>
      </c>
      <c r="BD322" s="246">
        <f t="shared" si="214"/>
        <v>0</v>
      </c>
      <c r="BE322" s="56">
        <v>4</v>
      </c>
      <c r="BF322" s="246">
        <f t="shared" si="215"/>
        <v>0.46</v>
      </c>
      <c r="BG322" s="250">
        <f t="shared" si="216"/>
        <v>0.85</v>
      </c>
      <c r="BH322" s="246">
        <f>INDEX('Mar - Aug'!AG:AG,MATCH(C322,'Mar - Aug'!C:C,0))</f>
        <v>0</v>
      </c>
      <c r="BI322" s="56">
        <v>4</v>
      </c>
      <c r="BJ322" s="246">
        <f>INDEX('Mar - Aug'!AK:AK,MATCH($C322,'Mar - Aug'!$C:$C,0))</f>
        <v>0.44</v>
      </c>
      <c r="BK322" s="246">
        <f>INDEX('Mar - Aug'!AL:AL,MATCH($C322,'Mar - Aug'!$C:$C,0))</f>
        <v>0.82</v>
      </c>
      <c r="BL322" s="246">
        <f>INDEX('Mar - Aug'!$AG:$AG,MATCH($C322,'Mar - Aug'!$C:$C,0))</f>
        <v>0</v>
      </c>
      <c r="BM322" s="56">
        <v>4</v>
      </c>
      <c r="BN322" s="246">
        <f>INDEX('Mar - Aug'!$AK:$AK,MATCH($C322,'Mar - Aug'!$C:$C,0))</f>
        <v>0.44</v>
      </c>
      <c r="BO322" s="246">
        <f>INDEX('Mar - Aug'!$AL:$AL,MATCH($C322,'Mar - Aug'!$C:$C,0))</f>
        <v>0.82</v>
      </c>
      <c r="BP322" s="60">
        <f>INDEX(FY2019_ALL_Targets!EB:EB,MATCH('Final Comp Values'!B322,FY2019_ALL_Targets!A:A,0))</f>
        <v>3</v>
      </c>
      <c r="BQ322" s="60">
        <f>+INDEX(FY2019_ALL_Targets!DY:DY,MATCH(B322,FY2019_ALL_Targets!A:A,0))</f>
        <v>2</v>
      </c>
      <c r="BR322" s="60">
        <f>+INDEX(FY2019_ALL_Targets!DZ:DZ,MATCH(B322,FY2019_ALL_Targets!A:A,0))</f>
        <v>2</v>
      </c>
      <c r="BS322" s="283">
        <f>+INDEX(FY2019_ALL_Targets!EA:EA,MATCH(B322,FY2019_ALL_Targets!A:A,0))</f>
        <v>0</v>
      </c>
      <c r="BT322" s="245">
        <f t="shared" si="231"/>
        <v>0</v>
      </c>
      <c r="BU322" s="245">
        <f t="shared" si="232"/>
        <v>0.88</v>
      </c>
      <c r="BV322" s="246">
        <f t="shared" si="233"/>
        <v>1.64</v>
      </c>
      <c r="BW322" s="284">
        <f t="shared" si="217"/>
        <v>193916.67285490435</v>
      </c>
      <c r="BX322" s="245">
        <f t="shared" si="218"/>
        <v>2.68</v>
      </c>
      <c r="BY322" s="246">
        <f t="shared" si="219"/>
        <v>206228.84255997764</v>
      </c>
      <c r="BZ322" s="285">
        <f t="shared" si="220"/>
        <v>5.8805260833556978E-4</v>
      </c>
      <c r="CA322" s="245">
        <f t="shared" si="221"/>
        <v>23931.88</v>
      </c>
      <c r="CB322" s="286">
        <f t="shared" si="222"/>
        <v>0.31</v>
      </c>
      <c r="CC322" s="268">
        <f t="shared" ref="CC322:CC385" si="240">+BU322+BV322+BX322-AZ322-BB322-BC322-BB322-BC322-BB322-BC322-BB322-BC322</f>
        <v>-3.9999999999999925E-2</v>
      </c>
      <c r="CD322" s="267">
        <f t="shared" si="223"/>
        <v>399669.32079388009</v>
      </c>
      <c r="CE322" s="268">
        <f t="shared" si="224"/>
        <v>230160.72255997764</v>
      </c>
      <c r="CF322" s="268">
        <f t="shared" si="225"/>
        <v>-2.21</v>
      </c>
      <c r="CG322" s="270">
        <f t="shared" si="226"/>
        <v>-169859.46133739903</v>
      </c>
      <c r="CH322" s="270">
        <f t="shared" si="227"/>
        <v>-169508.59823390245</v>
      </c>
      <c r="CI322" s="269">
        <f t="shared" si="228"/>
        <v>-350.86310349658015</v>
      </c>
    </row>
    <row r="323" spans="1:87" s="57" customFormat="1" ht="15.75" customHeight="1" x14ac:dyDescent="0.25">
      <c r="A323" s="297">
        <v>1012071</v>
      </c>
      <c r="B323" s="297">
        <v>5116</v>
      </c>
      <c r="C323" s="347">
        <v>455994</v>
      </c>
      <c r="D323" s="219" t="s">
        <v>941</v>
      </c>
      <c r="E323" s="299" t="s">
        <v>2946</v>
      </c>
      <c r="F323" s="299" t="s">
        <v>2947</v>
      </c>
      <c r="G323" s="301" t="s">
        <v>1021</v>
      </c>
      <c r="H323" s="302"/>
      <c r="I323" s="56" t="s">
        <v>35</v>
      </c>
      <c r="J323" s="229" t="s">
        <v>36</v>
      </c>
      <c r="K323" s="229" t="s">
        <v>35</v>
      </c>
      <c r="L323" s="56"/>
      <c r="M323" s="56"/>
      <c r="N323" s="58"/>
      <c r="O323" s="297">
        <v>1012071</v>
      </c>
      <c r="P323" s="303">
        <v>25493</v>
      </c>
      <c r="Q323" s="304">
        <v>41883</v>
      </c>
      <c r="R323" s="304">
        <v>42247</v>
      </c>
      <c r="S323" s="303">
        <f t="shared" si="194"/>
        <v>25493</v>
      </c>
      <c r="T323" s="59"/>
      <c r="U323" s="346" t="str">
        <f t="shared" si="229"/>
        <v/>
      </c>
      <c r="V323" s="345">
        <f t="shared" si="230"/>
        <v>2.4002960989750934E-3</v>
      </c>
      <c r="W323" s="27">
        <v>0</v>
      </c>
      <c r="X323" s="27">
        <v>0</v>
      </c>
      <c r="Y323" s="305">
        <f t="shared" si="195"/>
        <v>0</v>
      </c>
      <c r="Z323" s="53">
        <f t="shared" si="238"/>
        <v>41444.720000000001</v>
      </c>
      <c r="AA323" s="54">
        <f t="shared" si="238"/>
        <v>41444.720000000001</v>
      </c>
      <c r="AB323" s="54">
        <f t="shared" si="238"/>
        <v>41444.720000000001</v>
      </c>
      <c r="AC323" s="54">
        <f t="shared" si="238"/>
        <v>41444.720000000001</v>
      </c>
      <c r="AD323" s="52">
        <f t="shared" si="196"/>
        <v>165778.88</v>
      </c>
      <c r="AE323" s="53">
        <f t="shared" si="239"/>
        <v>76968.77</v>
      </c>
      <c r="AF323" s="53">
        <f t="shared" si="239"/>
        <v>76968.77</v>
      </c>
      <c r="AG323" s="53">
        <f t="shared" si="239"/>
        <v>76968.77</v>
      </c>
      <c r="AH323" s="53">
        <f t="shared" si="239"/>
        <v>76968.77</v>
      </c>
      <c r="AI323" s="52">
        <f t="shared" si="197"/>
        <v>307875.06646917318</v>
      </c>
      <c r="AJ323" s="55">
        <f t="shared" si="198"/>
        <v>473653.94646917318</v>
      </c>
      <c r="AK323" s="219" t="s">
        <v>941</v>
      </c>
      <c r="AL323" s="220">
        <v>76951.060656708069</v>
      </c>
      <c r="AM323" s="242"/>
      <c r="AN323" s="242"/>
      <c r="AO323" s="242">
        <f t="shared" si="199"/>
        <v>0</v>
      </c>
      <c r="AP323" s="243">
        <f t="shared" si="200"/>
        <v>178256.86021505378</v>
      </c>
      <c r="AQ323" s="244">
        <f t="shared" si="201"/>
        <v>331048.45856900344</v>
      </c>
      <c r="AR323" s="245">
        <f t="shared" si="202"/>
        <v>0</v>
      </c>
      <c r="AS323" s="246">
        <f t="shared" si="203"/>
        <v>2.3199999999999998</v>
      </c>
      <c r="AT323" s="246">
        <f t="shared" si="204"/>
        <v>4.3</v>
      </c>
      <c r="AU323" s="251">
        <f t="shared" si="205"/>
        <v>6.6199999999999992</v>
      </c>
      <c r="AV323" s="245">
        <f t="shared" si="206"/>
        <v>0</v>
      </c>
      <c r="AW323" s="246">
        <f t="shared" si="207"/>
        <v>2.15</v>
      </c>
      <c r="AX323" s="246">
        <f t="shared" si="208"/>
        <v>4</v>
      </c>
      <c r="AY323" s="252">
        <f t="shared" si="209"/>
        <v>6.15</v>
      </c>
      <c r="AZ323" s="249">
        <f t="shared" si="210"/>
        <v>0</v>
      </c>
      <c r="BA323" s="56">
        <f t="shared" si="211"/>
        <v>4</v>
      </c>
      <c r="BB323" s="246">
        <f t="shared" si="212"/>
        <v>0.54</v>
      </c>
      <c r="BC323" s="250">
        <f t="shared" si="213"/>
        <v>1</v>
      </c>
      <c r="BD323" s="246">
        <f t="shared" si="214"/>
        <v>0</v>
      </c>
      <c r="BE323" s="56">
        <v>4</v>
      </c>
      <c r="BF323" s="246">
        <f t="shared" si="215"/>
        <v>0.54</v>
      </c>
      <c r="BG323" s="250">
        <f t="shared" si="216"/>
        <v>1</v>
      </c>
      <c r="BH323" s="246">
        <f>INDEX('Mar - Aug'!AG:AG,MATCH(C323,'Mar - Aug'!C:C,0))</f>
        <v>0</v>
      </c>
      <c r="BI323" s="56">
        <v>4</v>
      </c>
      <c r="BJ323" s="246">
        <f>INDEX('Mar - Aug'!AK:AK,MATCH($C323,'Mar - Aug'!$C:$C,0))</f>
        <v>0.52</v>
      </c>
      <c r="BK323" s="246">
        <f>INDEX('Mar - Aug'!AL:AL,MATCH($C323,'Mar - Aug'!$C:$C,0))</f>
        <v>0.97</v>
      </c>
      <c r="BL323" s="246">
        <f>INDEX('Mar - Aug'!$AG:$AG,MATCH($C323,'Mar - Aug'!$C:$C,0))</f>
        <v>0</v>
      </c>
      <c r="BM323" s="56">
        <v>4</v>
      </c>
      <c r="BN323" s="246">
        <f>INDEX('Mar - Aug'!$AK:$AK,MATCH($C323,'Mar - Aug'!$C:$C,0))</f>
        <v>0.52</v>
      </c>
      <c r="BO323" s="246">
        <f>INDEX('Mar - Aug'!$AL:$AL,MATCH($C323,'Mar - Aug'!$C:$C,0))</f>
        <v>0.97</v>
      </c>
      <c r="BP323" s="60">
        <f>INDEX(FY2019_ALL_Targets!EB:EB,MATCH('Final Comp Values'!B323,FY2019_ALL_Targets!A:A,0))</f>
        <v>3</v>
      </c>
      <c r="BQ323" s="60">
        <f>+INDEX(FY2019_ALL_Targets!DY:DY,MATCH(B323,FY2019_ALL_Targets!A:A,0))</f>
        <v>1</v>
      </c>
      <c r="BR323" s="60">
        <f>+INDEX(FY2019_ALL_Targets!DZ:DZ,MATCH(B323,FY2019_ALL_Targets!A:A,0))</f>
        <v>1</v>
      </c>
      <c r="BS323" s="283">
        <f>+INDEX(FY2019_ALL_Targets!EA:EA,MATCH(B323,FY2019_ALL_Targets!A:A,0))</f>
        <v>0</v>
      </c>
      <c r="BT323" s="245">
        <f t="shared" si="231"/>
        <v>0</v>
      </c>
      <c r="BU323" s="245">
        <f t="shared" si="232"/>
        <v>0.52</v>
      </c>
      <c r="BV323" s="246">
        <f t="shared" si="233"/>
        <v>0.97</v>
      </c>
      <c r="BW323" s="284">
        <f t="shared" si="217"/>
        <v>114657.08037849503</v>
      </c>
      <c r="BX323" s="245">
        <f t="shared" si="218"/>
        <v>4.66</v>
      </c>
      <c r="BY323" s="246">
        <f t="shared" si="219"/>
        <v>358591.94266025961</v>
      </c>
      <c r="BZ323" s="285">
        <f t="shared" si="220"/>
        <v>1.0225093861357295E-3</v>
      </c>
      <c r="CA323" s="245">
        <f t="shared" si="221"/>
        <v>41612.89</v>
      </c>
      <c r="CB323" s="286">
        <f t="shared" si="222"/>
        <v>0.54</v>
      </c>
      <c r="CC323" s="268">
        <f t="shared" si="240"/>
        <v>-9.9999999999997868E-3</v>
      </c>
      <c r="CD323" s="267">
        <f t="shared" si="223"/>
        <v>473653.94646917318</v>
      </c>
      <c r="CE323" s="268">
        <f t="shared" si="224"/>
        <v>400204.83266025962</v>
      </c>
      <c r="CF323" s="268">
        <f t="shared" si="225"/>
        <v>-0.95000000000000018</v>
      </c>
      <c r="CG323" s="270">
        <f t="shared" si="226"/>
        <v>-73166.056771660908</v>
      </c>
      <c r="CH323" s="270">
        <f t="shared" si="227"/>
        <v>-73449.113808913564</v>
      </c>
      <c r="CI323" s="269">
        <f t="shared" si="228"/>
        <v>283.0570372526563</v>
      </c>
    </row>
    <row r="324" spans="1:87" s="57" customFormat="1" ht="15.75" customHeight="1" x14ac:dyDescent="0.25">
      <c r="A324" s="297">
        <v>1025965</v>
      </c>
      <c r="B324" s="297">
        <v>5117</v>
      </c>
      <c r="C324" s="347">
        <v>455887</v>
      </c>
      <c r="D324" s="219" t="s">
        <v>940</v>
      </c>
      <c r="E324" s="299" t="s">
        <v>672</v>
      </c>
      <c r="F324" s="299" t="s">
        <v>1016</v>
      </c>
      <c r="G324" s="301" t="s">
        <v>915</v>
      </c>
      <c r="H324" s="302" t="s">
        <v>1017</v>
      </c>
      <c r="I324" s="56" t="s">
        <v>35</v>
      </c>
      <c r="J324" s="229" t="s">
        <v>35</v>
      </c>
      <c r="K324" s="229" t="s">
        <v>35</v>
      </c>
      <c r="L324" s="56"/>
      <c r="M324" s="56"/>
      <c r="N324" s="58"/>
      <c r="O324" s="297">
        <v>1025965</v>
      </c>
      <c r="P324" s="303">
        <v>15425</v>
      </c>
      <c r="Q324" s="304">
        <v>41883</v>
      </c>
      <c r="R324" s="304">
        <v>42185</v>
      </c>
      <c r="S324" s="303">
        <f t="shared" si="194"/>
        <v>18581</v>
      </c>
      <c r="T324" s="59"/>
      <c r="U324" s="346">
        <f t="shared" si="229"/>
        <v>2.2939826197575348E-3</v>
      </c>
      <c r="V324" s="345">
        <f t="shared" si="230"/>
        <v>1.7494960112601973E-3</v>
      </c>
      <c r="W324" s="27">
        <v>225943.91097858388</v>
      </c>
      <c r="X324" s="27">
        <v>225943.73</v>
      </c>
      <c r="Y324" s="305">
        <f t="shared" si="195"/>
        <v>445183.14704641944</v>
      </c>
      <c r="Z324" s="53">
        <f t="shared" si="238"/>
        <v>30207.68</v>
      </c>
      <c r="AA324" s="54">
        <f t="shared" si="238"/>
        <v>30207.68</v>
      </c>
      <c r="AB324" s="54">
        <f t="shared" si="238"/>
        <v>30207.68</v>
      </c>
      <c r="AC324" s="54">
        <f t="shared" si="238"/>
        <v>30207.68</v>
      </c>
      <c r="AD324" s="52">
        <f t="shared" si="196"/>
        <v>120830.71</v>
      </c>
      <c r="AE324" s="53">
        <f t="shared" si="239"/>
        <v>56099.97</v>
      </c>
      <c r="AF324" s="53">
        <f t="shared" si="239"/>
        <v>56099.97</v>
      </c>
      <c r="AG324" s="53">
        <f t="shared" si="239"/>
        <v>56099.97</v>
      </c>
      <c r="AH324" s="53">
        <f t="shared" si="239"/>
        <v>56099.97</v>
      </c>
      <c r="AI324" s="52">
        <f t="shared" si="197"/>
        <v>224399.8984059823</v>
      </c>
      <c r="AJ324" s="55">
        <f t="shared" si="198"/>
        <v>790413.7554524017</v>
      </c>
      <c r="AK324" s="219" t="s">
        <v>940</v>
      </c>
      <c r="AL324" s="220">
        <v>40027.494210593126</v>
      </c>
      <c r="AM324" s="242"/>
      <c r="AN324" s="242"/>
      <c r="AO324" s="242">
        <f t="shared" si="199"/>
        <v>478691.55596389191</v>
      </c>
      <c r="AP324" s="243">
        <f t="shared" si="200"/>
        <v>129925.49462365593</v>
      </c>
      <c r="AQ324" s="244">
        <f t="shared" si="201"/>
        <v>241290.21333976593</v>
      </c>
      <c r="AR324" s="245">
        <f t="shared" si="202"/>
        <v>11.96</v>
      </c>
      <c r="AS324" s="246">
        <f t="shared" si="203"/>
        <v>3.25</v>
      </c>
      <c r="AT324" s="246">
        <f t="shared" si="204"/>
        <v>6.03</v>
      </c>
      <c r="AU324" s="251">
        <f t="shared" si="205"/>
        <v>21.240000000000002</v>
      </c>
      <c r="AV324" s="245">
        <f t="shared" si="206"/>
        <v>11.12</v>
      </c>
      <c r="AW324" s="246">
        <f t="shared" si="207"/>
        <v>3.02</v>
      </c>
      <c r="AX324" s="246">
        <f t="shared" si="208"/>
        <v>5.61</v>
      </c>
      <c r="AY324" s="252">
        <f t="shared" si="209"/>
        <v>19.75</v>
      </c>
      <c r="AZ324" s="249">
        <f t="shared" si="210"/>
        <v>11.12</v>
      </c>
      <c r="BA324" s="56">
        <f t="shared" si="211"/>
        <v>0</v>
      </c>
      <c r="BB324" s="246">
        <f t="shared" si="212"/>
        <v>0</v>
      </c>
      <c r="BC324" s="250">
        <f t="shared" si="213"/>
        <v>0</v>
      </c>
      <c r="BD324" s="246">
        <f t="shared" si="214"/>
        <v>11.12</v>
      </c>
      <c r="BE324" s="56">
        <v>4</v>
      </c>
      <c r="BF324" s="246">
        <f t="shared" si="215"/>
        <v>0.76</v>
      </c>
      <c r="BG324" s="250">
        <f t="shared" si="216"/>
        <v>1.4</v>
      </c>
      <c r="BH324" s="246">
        <f>INDEX('Mar - Aug'!AG:AG,MATCH(C324,'Mar - Aug'!C:C,0))</f>
        <v>10.95</v>
      </c>
      <c r="BI324" s="56">
        <v>4</v>
      </c>
      <c r="BJ324" s="246">
        <f>INDEX('Mar - Aug'!AK:AK,MATCH($C324,'Mar - Aug'!$C:$C,0))</f>
        <v>0.74</v>
      </c>
      <c r="BK324" s="246">
        <f>INDEX('Mar - Aug'!AL:AL,MATCH($C324,'Mar - Aug'!$C:$C,0))</f>
        <v>1.38</v>
      </c>
      <c r="BL324" s="246">
        <f>INDEX('Mar - Aug'!$AG:$AG,MATCH($C324,'Mar - Aug'!$C:$C,0))</f>
        <v>10.95</v>
      </c>
      <c r="BM324" s="56">
        <v>4</v>
      </c>
      <c r="BN324" s="246">
        <f>INDEX('Mar - Aug'!$AK:$AK,MATCH($C324,'Mar - Aug'!$C:$C,0))</f>
        <v>0.74</v>
      </c>
      <c r="BO324" s="246">
        <f>INDEX('Mar - Aug'!$AL:$AL,MATCH($C324,'Mar - Aug'!$C:$C,0))</f>
        <v>1.38</v>
      </c>
      <c r="BP324" s="60">
        <f>INDEX(FY2019_ALL_Targets!EB:EB,MATCH('Final Comp Values'!B324,FY2019_ALL_Targets!A:A,0))</f>
        <v>3</v>
      </c>
      <c r="BQ324" s="60">
        <f>+INDEX(FY2019_ALL_Targets!DY:DY,MATCH(B324,FY2019_ALL_Targets!A:A,0))</f>
        <v>0</v>
      </c>
      <c r="BR324" s="60">
        <f>+INDEX(FY2019_ALL_Targets!DZ:DZ,MATCH(B324,FY2019_ALL_Targets!A:A,0))</f>
        <v>0</v>
      </c>
      <c r="BS324" s="283">
        <f>+INDEX(FY2019_ALL_Targets!EA:EA,MATCH(B324,FY2019_ALL_Targets!A:A,0))</f>
        <v>4</v>
      </c>
      <c r="BT324" s="245">
        <f t="shared" si="231"/>
        <v>10.95</v>
      </c>
      <c r="BU324" s="245">
        <f t="shared" si="232"/>
        <v>3.02</v>
      </c>
      <c r="BV324" s="246">
        <f t="shared" si="233"/>
        <v>5.61</v>
      </c>
      <c r="BW324" s="284">
        <f t="shared" si="217"/>
        <v>783738.33664341329</v>
      </c>
      <c r="BX324" s="245">
        <f t="shared" si="218"/>
        <v>0.17000000000000171</v>
      </c>
      <c r="BY324" s="246">
        <f t="shared" si="219"/>
        <v>6804.6740158008997</v>
      </c>
      <c r="BZ324" s="285">
        <f t="shared" si="220"/>
        <v>1.9403233098693434E-5</v>
      </c>
      <c r="CA324" s="245">
        <f t="shared" si="221"/>
        <v>789.65</v>
      </c>
      <c r="CB324" s="286">
        <f t="shared" si="222"/>
        <v>0.02</v>
      </c>
      <c r="CC324" s="268">
        <f t="shared" si="240"/>
        <v>-2.3199999999999967</v>
      </c>
      <c r="CD324" s="267">
        <f t="shared" si="223"/>
        <v>790413.7554524017</v>
      </c>
      <c r="CE324" s="268">
        <f t="shared" si="224"/>
        <v>7594.3240158008994</v>
      </c>
      <c r="CF324" s="268">
        <f t="shared" si="225"/>
        <v>-19.559999999999999</v>
      </c>
      <c r="CG324" s="270">
        <f t="shared" si="226"/>
        <v>-782809.77502020134</v>
      </c>
      <c r="CH324" s="270">
        <f t="shared" si="227"/>
        <v>-782819.43143660086</v>
      </c>
      <c r="CI324" s="269">
        <f t="shared" si="228"/>
        <v>9.6564163995208219</v>
      </c>
    </row>
    <row r="325" spans="1:87" s="57" customFormat="1" ht="15.75" customHeight="1" x14ac:dyDescent="0.25">
      <c r="A325" s="297">
        <v>1028667</v>
      </c>
      <c r="B325" s="297">
        <v>5122</v>
      </c>
      <c r="C325" s="347">
        <v>675111</v>
      </c>
      <c r="D325" s="219" t="s">
        <v>941</v>
      </c>
      <c r="E325" s="299" t="s">
        <v>673</v>
      </c>
      <c r="F325" s="299" t="s">
        <v>965</v>
      </c>
      <c r="G325" s="301" t="s">
        <v>915</v>
      </c>
      <c r="H325" s="302" t="s">
        <v>965</v>
      </c>
      <c r="I325" s="56" t="s">
        <v>35</v>
      </c>
      <c r="J325" s="229" t="s">
        <v>36</v>
      </c>
      <c r="K325" s="229" t="s">
        <v>35</v>
      </c>
      <c r="L325" s="56"/>
      <c r="M325" s="56"/>
      <c r="N325" s="58"/>
      <c r="O325" s="297">
        <v>1018372</v>
      </c>
      <c r="P325" s="303">
        <v>16490</v>
      </c>
      <c r="Q325" s="304">
        <v>42005</v>
      </c>
      <c r="R325" s="304">
        <v>42369</v>
      </c>
      <c r="S325" s="303">
        <f t="shared" ref="S325:S388" si="241">+(ROUND(P325/((R325-Q325+1)/365),))</f>
        <v>16490</v>
      </c>
      <c r="T325" s="59"/>
      <c r="U325" s="346">
        <f t="shared" si="229"/>
        <v>2.0358308702331279E-3</v>
      </c>
      <c r="V325" s="345">
        <f t="shared" si="230"/>
        <v>1.5526176861138073E-3</v>
      </c>
      <c r="W325" s="27">
        <v>200517.46898922816</v>
      </c>
      <c r="X325" s="27">
        <v>200517.47</v>
      </c>
      <c r="Y325" s="305">
        <f t="shared" ref="Y325:Y388" si="242">IF(G325="NSGO",U325*$Y$3,0)</f>
        <v>395084.76910798432</v>
      </c>
      <c r="Z325" s="53">
        <f t="shared" ref="Z325:AC344" si="243">ROUND($AD325/4,2)</f>
        <v>26808.28</v>
      </c>
      <c r="AA325" s="54">
        <f t="shared" si="243"/>
        <v>26808.28</v>
      </c>
      <c r="AB325" s="54">
        <f t="shared" si="243"/>
        <v>26808.28</v>
      </c>
      <c r="AC325" s="54">
        <f t="shared" si="243"/>
        <v>26808.28</v>
      </c>
      <c r="AD325" s="52">
        <f t="shared" ref="AD325:AD388" si="244">ROUND($Z$3*V325,2)</f>
        <v>107233.11</v>
      </c>
      <c r="AE325" s="53">
        <f t="shared" ref="AE325:AH344" si="245">ROUND($AI325/4,2)</f>
        <v>49786.8</v>
      </c>
      <c r="AF325" s="53">
        <f t="shared" si="245"/>
        <v>49786.8</v>
      </c>
      <c r="AG325" s="53">
        <f t="shared" si="245"/>
        <v>49786.8</v>
      </c>
      <c r="AH325" s="53">
        <f t="shared" si="245"/>
        <v>49786.8</v>
      </c>
      <c r="AI325" s="52">
        <f t="shared" ref="AI325:AI388" si="246">$AE$3*V325</f>
        <v>199147.2108451993</v>
      </c>
      <c r="AJ325" s="55">
        <f t="shared" ref="AJ325:AJ388" si="247">Y325+AD325+AI325</f>
        <v>701465.08995318366</v>
      </c>
      <c r="AK325" s="219" t="s">
        <v>941</v>
      </c>
      <c r="AL325" s="220">
        <v>76951.060656708069</v>
      </c>
      <c r="AM325" s="242"/>
      <c r="AN325" s="242"/>
      <c r="AO325" s="242">
        <f t="shared" ref="AO325:AO388" si="248">+Y325/(1-$AQ$2)</f>
        <v>424822.33237417671</v>
      </c>
      <c r="AP325" s="243">
        <f t="shared" ref="AP325:AP388" si="249">+AD325/(1-$AQ$2)</f>
        <v>115304.41935483871</v>
      </c>
      <c r="AQ325" s="244">
        <f t="shared" ref="AQ325:AQ388" si="250">+AI325/(1-$AQ$2)</f>
        <v>214136.78585505302</v>
      </c>
      <c r="AR325" s="245">
        <f t="shared" ref="AR325:AR388" si="251">+ROUND(AO325/$AL325,$AX$2)</f>
        <v>5.52</v>
      </c>
      <c r="AS325" s="246">
        <f t="shared" ref="AS325:AS388" si="252">+ROUND(AP325/$AL325,$AX$2)</f>
        <v>1.5</v>
      </c>
      <c r="AT325" s="246">
        <f t="shared" ref="AT325:AT388" si="253">+ROUND(AQ325/$AL325,$AX$2)</f>
        <v>2.78</v>
      </c>
      <c r="AU325" s="251">
        <f t="shared" ref="AU325:AU388" si="254">+AR325+AS325+AT325</f>
        <v>9.7999999999999989</v>
      </c>
      <c r="AV325" s="245">
        <f t="shared" ref="AV325:AV388" si="255">+ROUND(Y325/$AL325,$AX$2)</f>
        <v>5.13</v>
      </c>
      <c r="AW325" s="246">
        <f t="shared" ref="AW325:AW388" si="256">+ROUND(AD325/$AL325,$AX$2)</f>
        <v>1.39</v>
      </c>
      <c r="AX325" s="246">
        <f t="shared" ref="AX325:AX388" si="257">+ROUND(AI325/$AL325,$AX$2)</f>
        <v>2.59</v>
      </c>
      <c r="AY325" s="252">
        <f t="shared" ref="AY325:AY388" si="258">+AV325+AW325+AX325</f>
        <v>9.11</v>
      </c>
      <c r="AZ325" s="249">
        <f t="shared" ref="AZ325:AZ388" si="259">+$AV325</f>
        <v>5.13</v>
      </c>
      <c r="BA325" s="56">
        <f t="shared" ref="BA325:BA388" si="260">4-BS325</f>
        <v>4</v>
      </c>
      <c r="BB325" s="246">
        <f t="shared" ref="BB325:BB388" si="261">+IF(BA325=0,0,ROUND($AW325/BA325,$BB$2))</f>
        <v>0.35</v>
      </c>
      <c r="BC325" s="250">
        <f t="shared" ref="BC325:BC388" si="262">+IF(BA325=0,0,ROUND($AX325/BA325,$BB$2))</f>
        <v>0.65</v>
      </c>
      <c r="BD325" s="246">
        <f t="shared" ref="BD325:BD388" si="263">+$AV325</f>
        <v>5.13</v>
      </c>
      <c r="BE325" s="56">
        <v>4</v>
      </c>
      <c r="BF325" s="246">
        <f t="shared" ref="BF325:BF388" si="264">+ROUND($AW325/BE325,$BF$2)</f>
        <v>0.35</v>
      </c>
      <c r="BG325" s="250">
        <f t="shared" ref="BG325:BG388" si="265">+ROUND($AX325/BE325,$BF$2)</f>
        <v>0.65</v>
      </c>
      <c r="BH325" s="246">
        <f>INDEX('Mar - Aug'!AG:AG,MATCH(C325,'Mar - Aug'!C:C,0))</f>
        <v>4.9800000000000004</v>
      </c>
      <c r="BI325" s="56">
        <v>4</v>
      </c>
      <c r="BJ325" s="246">
        <f>INDEX('Mar - Aug'!AK:AK,MATCH($C325,'Mar - Aug'!$C:$C,0))</f>
        <v>0.34</v>
      </c>
      <c r="BK325" s="246">
        <f>INDEX('Mar - Aug'!AL:AL,MATCH($C325,'Mar - Aug'!$C:$C,0))</f>
        <v>0.63</v>
      </c>
      <c r="BL325" s="246">
        <f>INDEX('Mar - Aug'!$AG:$AG,MATCH($C325,'Mar - Aug'!$C:$C,0))</f>
        <v>4.9800000000000004</v>
      </c>
      <c r="BM325" s="56">
        <v>4</v>
      </c>
      <c r="BN325" s="246">
        <f>INDEX('Mar - Aug'!$AK:$AK,MATCH($C325,'Mar - Aug'!$C:$C,0))</f>
        <v>0.34</v>
      </c>
      <c r="BO325" s="246">
        <f>INDEX('Mar - Aug'!$AL:$AL,MATCH($C325,'Mar - Aug'!$C:$C,0))</f>
        <v>0.63</v>
      </c>
      <c r="BP325" s="60">
        <f>INDEX(FY2019_ALL_Targets!EB:EB,MATCH('Final Comp Values'!B325,FY2019_ALL_Targets!A:A,0))</f>
        <v>0</v>
      </c>
      <c r="BQ325" s="60">
        <f>+INDEX(FY2019_ALL_Targets!DY:DY,MATCH(B325,FY2019_ALL_Targets!A:A,0))</f>
        <v>1</v>
      </c>
      <c r="BR325" s="60">
        <f>+INDEX(FY2019_ALL_Targets!DZ:DZ,MATCH(B325,FY2019_ALL_Targets!A:A,0))</f>
        <v>1</v>
      </c>
      <c r="BS325" s="283">
        <f>+INDEX(FY2019_ALL_Targets!EA:EA,MATCH(B325,FY2019_ALL_Targets!A:A,0))</f>
        <v>0</v>
      </c>
      <c r="BT325" s="245">
        <f t="shared" si="231"/>
        <v>0</v>
      </c>
      <c r="BU325" s="245">
        <f t="shared" si="232"/>
        <v>0.34</v>
      </c>
      <c r="BV325" s="246">
        <f t="shared" si="233"/>
        <v>0.63</v>
      </c>
      <c r="BW325" s="284">
        <f t="shared" ref="BW325:BW388" si="266">+IF((BU325+BV325+BT325)=0,0,AL325*(BU325+BV325+BT325))</f>
        <v>74642.52883700683</v>
      </c>
      <c r="BX325" s="245">
        <f t="shared" ref="BX325:BX388" si="267">AY325-SUM(BT325:BV325)</f>
        <v>8.1399999999999988</v>
      </c>
      <c r="BY325" s="246">
        <f t="shared" ref="BY325:BY388" si="268">+IF(BX325="",0,BX325*AL325)</f>
        <v>626381.63374560361</v>
      </c>
      <c r="BZ325" s="285">
        <f t="shared" ref="BZ325:BZ388" si="269">+BY325/$BY$560</f>
        <v>1.7861000865117675E-3</v>
      </c>
      <c r="CA325" s="245">
        <f t="shared" ref="CA325:CA388" si="270">+IF(BZ325=0,0,ROUND(BZ325*$BW$560,2))</f>
        <v>72688.61</v>
      </c>
      <c r="CB325" s="286">
        <f t="shared" ref="CB325:CB388" si="271">+IF(CA325=0,0,ROUND(CA325/AL325,2))</f>
        <v>0.94</v>
      </c>
      <c r="CC325" s="268">
        <f t="shared" si="240"/>
        <v>-2.0000000000000573E-2</v>
      </c>
      <c r="CD325" s="267">
        <f t="shared" ref="CD325:CD388" si="272">+AJ325</f>
        <v>701465.08995318366</v>
      </c>
      <c r="CE325" s="268">
        <f t="shared" ref="CE325:CE388" si="273">+BY325+CA325</f>
        <v>699070.2437456036</v>
      </c>
      <c r="CF325" s="268">
        <f t="shared" ref="CF325:CF388" si="274">+CB325+BX325-AY325</f>
        <v>-3.0000000000001137E-2</v>
      </c>
      <c r="CG325" s="270">
        <f t="shared" ref="CG325:CG388" si="275">+(CF325/AY325)*AJ325</f>
        <v>-2309.9838308009121</v>
      </c>
      <c r="CH325" s="270">
        <f t="shared" ref="CH325:CH388" si="276">+CE325-CD325</f>
        <v>-2394.8462075800635</v>
      </c>
      <c r="CI325" s="269">
        <f t="shared" ref="CI325:CI388" si="277">+CG325-CH325</f>
        <v>84.862376779151418</v>
      </c>
    </row>
    <row r="326" spans="1:87" s="57" customFormat="1" ht="15.75" customHeight="1" x14ac:dyDescent="0.25">
      <c r="A326" s="297">
        <v>1003461</v>
      </c>
      <c r="B326" s="297">
        <v>5123</v>
      </c>
      <c r="C326" s="347">
        <v>675928</v>
      </c>
      <c r="D326" s="219" t="s">
        <v>913</v>
      </c>
      <c r="E326" s="299" t="s">
        <v>675</v>
      </c>
      <c r="F326" s="299" t="s">
        <v>675</v>
      </c>
      <c r="G326" s="301" t="s">
        <v>1021</v>
      </c>
      <c r="H326" s="302"/>
      <c r="I326" s="56" t="s">
        <v>35</v>
      </c>
      <c r="J326" s="229" t="s">
        <v>36</v>
      </c>
      <c r="K326" s="229" t="s">
        <v>35</v>
      </c>
      <c r="L326" s="56"/>
      <c r="M326" s="56"/>
      <c r="N326" s="58"/>
      <c r="O326" s="297">
        <v>1003461</v>
      </c>
      <c r="P326" s="303">
        <v>23811</v>
      </c>
      <c r="Q326" s="304">
        <v>42005</v>
      </c>
      <c r="R326" s="304">
        <v>42369</v>
      </c>
      <c r="S326" s="303">
        <f t="shared" si="241"/>
        <v>23811</v>
      </c>
      <c r="T326" s="59"/>
      <c r="U326" s="346" t="str">
        <f t="shared" ref="U326:U389" si="278">IF(G326="NSGO",(S326/$U$3),"")</f>
        <v/>
      </c>
      <c r="V326" s="345">
        <f t="shared" ref="V326:V389" si="279">(S326/$V$3)</f>
        <v>2.2419272118893796E-3</v>
      </c>
      <c r="W326" s="27">
        <v>0</v>
      </c>
      <c r="X326" s="27">
        <v>0</v>
      </c>
      <c r="Y326" s="305">
        <f t="shared" si="242"/>
        <v>0</v>
      </c>
      <c r="Z326" s="53">
        <f t="shared" si="243"/>
        <v>38710.239999999998</v>
      </c>
      <c r="AA326" s="54">
        <f t="shared" si="243"/>
        <v>38710.239999999998</v>
      </c>
      <c r="AB326" s="54">
        <f t="shared" si="243"/>
        <v>38710.239999999998</v>
      </c>
      <c r="AC326" s="54">
        <f t="shared" si="243"/>
        <v>38710.239999999998</v>
      </c>
      <c r="AD326" s="52">
        <f t="shared" si="244"/>
        <v>154840.97</v>
      </c>
      <c r="AE326" s="53">
        <f t="shared" si="245"/>
        <v>71890.45</v>
      </c>
      <c r="AF326" s="53">
        <f t="shared" si="245"/>
        <v>71890.45</v>
      </c>
      <c r="AG326" s="53">
        <f t="shared" si="245"/>
        <v>71890.45</v>
      </c>
      <c r="AH326" s="53">
        <f t="shared" si="245"/>
        <v>71890.45</v>
      </c>
      <c r="AI326" s="52">
        <f t="shared" si="246"/>
        <v>287561.80942601827</v>
      </c>
      <c r="AJ326" s="55">
        <f t="shared" si="247"/>
        <v>442402.77942601824</v>
      </c>
      <c r="AK326" s="219" t="s">
        <v>913</v>
      </c>
      <c r="AL326" s="220">
        <v>61485.26180987338</v>
      </c>
      <c r="AM326" s="242"/>
      <c r="AN326" s="242"/>
      <c r="AO326" s="242">
        <f t="shared" si="248"/>
        <v>0</v>
      </c>
      <c r="AP326" s="243">
        <f t="shared" si="249"/>
        <v>166495.66666666669</v>
      </c>
      <c r="AQ326" s="244">
        <f t="shared" si="250"/>
        <v>309206.24669464334</v>
      </c>
      <c r="AR326" s="245">
        <f t="shared" si="251"/>
        <v>0</v>
      </c>
      <c r="AS326" s="246">
        <f t="shared" si="252"/>
        <v>2.71</v>
      </c>
      <c r="AT326" s="246">
        <f t="shared" si="253"/>
        <v>5.03</v>
      </c>
      <c r="AU326" s="251">
        <f t="shared" si="254"/>
        <v>7.74</v>
      </c>
      <c r="AV326" s="245">
        <f t="shared" si="255"/>
        <v>0</v>
      </c>
      <c r="AW326" s="246">
        <f t="shared" si="256"/>
        <v>2.52</v>
      </c>
      <c r="AX326" s="246">
        <f t="shared" si="257"/>
        <v>4.68</v>
      </c>
      <c r="AY326" s="252">
        <f t="shared" si="258"/>
        <v>7.1999999999999993</v>
      </c>
      <c r="AZ326" s="249">
        <f t="shared" si="259"/>
        <v>0</v>
      </c>
      <c r="BA326" s="56">
        <f t="shared" si="260"/>
        <v>4</v>
      </c>
      <c r="BB326" s="246">
        <f t="shared" si="261"/>
        <v>0.63</v>
      </c>
      <c r="BC326" s="250">
        <f t="shared" si="262"/>
        <v>1.17</v>
      </c>
      <c r="BD326" s="246">
        <f t="shared" si="263"/>
        <v>0</v>
      </c>
      <c r="BE326" s="56">
        <v>4</v>
      </c>
      <c r="BF326" s="246">
        <f t="shared" si="264"/>
        <v>0.63</v>
      </c>
      <c r="BG326" s="250">
        <f t="shared" si="265"/>
        <v>1.17</v>
      </c>
      <c r="BH326" s="246">
        <f>INDEX('Mar - Aug'!AG:AG,MATCH(C326,'Mar - Aug'!C:C,0))</f>
        <v>0</v>
      </c>
      <c r="BI326" s="56">
        <v>4</v>
      </c>
      <c r="BJ326" s="246">
        <f>INDEX('Mar - Aug'!AK:AK,MATCH($C326,'Mar - Aug'!$C:$C,0))</f>
        <v>0.62</v>
      </c>
      <c r="BK326" s="246">
        <f>INDEX('Mar - Aug'!AL:AL,MATCH($C326,'Mar - Aug'!$C:$C,0))</f>
        <v>1.1499999999999999</v>
      </c>
      <c r="BL326" s="246">
        <f>INDEX('Mar - Aug'!$AG:$AG,MATCH($C326,'Mar - Aug'!$C:$C,0))</f>
        <v>0</v>
      </c>
      <c r="BM326" s="56">
        <v>4</v>
      </c>
      <c r="BN326" s="246">
        <f>INDEX('Mar - Aug'!$AK:$AK,MATCH($C326,'Mar - Aug'!$C:$C,0))</f>
        <v>0.62</v>
      </c>
      <c r="BO326" s="246">
        <f>INDEX('Mar - Aug'!$AL:$AL,MATCH($C326,'Mar - Aug'!$C:$C,0))</f>
        <v>1.1499999999999999</v>
      </c>
      <c r="BP326" s="60">
        <f>INDEX(FY2019_ALL_Targets!EB:EB,MATCH('Final Comp Values'!B326,FY2019_ALL_Targets!A:A,0))</f>
        <v>3</v>
      </c>
      <c r="BQ326" s="60">
        <f>+INDEX(FY2019_ALL_Targets!DY:DY,MATCH(B326,FY2019_ALL_Targets!A:A,0))</f>
        <v>0</v>
      </c>
      <c r="BR326" s="60">
        <f>+INDEX(FY2019_ALL_Targets!DZ:DZ,MATCH(B326,FY2019_ALL_Targets!A:A,0))</f>
        <v>0</v>
      </c>
      <c r="BS326" s="283">
        <f>+INDEX(FY2019_ALL_Targets!EA:EA,MATCH(B326,FY2019_ALL_Targets!A:A,0))</f>
        <v>0</v>
      </c>
      <c r="BT326" s="245">
        <f t="shared" ref="BT326:BT389" si="280">IF(BP326=3,BH326,BP326*(BH326/3))</f>
        <v>0</v>
      </c>
      <c r="BU326" s="245">
        <f t="shared" ref="BU326:BU389" si="281">+IF(BS326=4,AW326,BQ326*BJ326)</f>
        <v>0</v>
      </c>
      <c r="BV326" s="246">
        <f t="shared" ref="BV326:BV389" si="282">IF(BS326=4,AX326,+BR326*BK326)</f>
        <v>0</v>
      </c>
      <c r="BW326" s="284">
        <f t="shared" si="266"/>
        <v>0</v>
      </c>
      <c r="BX326" s="245">
        <f t="shared" si="267"/>
        <v>7.1999999999999993</v>
      </c>
      <c r="BY326" s="246">
        <f t="shared" si="268"/>
        <v>442693.88503108831</v>
      </c>
      <c r="BZ326" s="285">
        <f t="shared" si="269"/>
        <v>1.2623224305350364E-3</v>
      </c>
      <c r="CA326" s="245">
        <f t="shared" si="270"/>
        <v>51372.52</v>
      </c>
      <c r="CB326" s="286">
        <f t="shared" si="271"/>
        <v>0.84</v>
      </c>
      <c r="CC326" s="268">
        <f t="shared" si="240"/>
        <v>0</v>
      </c>
      <c r="CD326" s="267">
        <f t="shared" si="272"/>
        <v>442402.77942601824</v>
      </c>
      <c r="CE326" s="268">
        <f t="shared" si="273"/>
        <v>494066.40503108833</v>
      </c>
      <c r="CF326" s="268">
        <f t="shared" si="274"/>
        <v>0.83999999999999986</v>
      </c>
      <c r="CG326" s="270">
        <f t="shared" si="275"/>
        <v>51613.657599702121</v>
      </c>
      <c r="CH326" s="270">
        <f t="shared" si="276"/>
        <v>51663.62560507009</v>
      </c>
      <c r="CI326" s="269">
        <f t="shared" si="277"/>
        <v>-49.968005367969454</v>
      </c>
    </row>
    <row r="327" spans="1:87" s="57" customFormat="1" ht="15.75" customHeight="1" x14ac:dyDescent="0.25">
      <c r="A327" s="297">
        <v>1021247</v>
      </c>
      <c r="B327" s="297">
        <v>5125</v>
      </c>
      <c r="C327" s="347">
        <v>675976</v>
      </c>
      <c r="D327" s="219" t="s">
        <v>939</v>
      </c>
      <c r="E327" s="299" t="s">
        <v>257</v>
      </c>
      <c r="F327" s="299" t="s">
        <v>938</v>
      </c>
      <c r="G327" s="301" t="s">
        <v>915</v>
      </c>
      <c r="H327" s="302" t="s">
        <v>938</v>
      </c>
      <c r="I327" s="56" t="s">
        <v>35</v>
      </c>
      <c r="J327" s="229" t="s">
        <v>36</v>
      </c>
      <c r="K327" s="229" t="s">
        <v>35</v>
      </c>
      <c r="L327" s="56"/>
      <c r="M327" s="56"/>
      <c r="N327" s="58"/>
      <c r="O327" s="297">
        <v>1021247</v>
      </c>
      <c r="P327" s="303">
        <v>15281</v>
      </c>
      <c r="Q327" s="304">
        <v>42005</v>
      </c>
      <c r="R327" s="304">
        <v>42369</v>
      </c>
      <c r="S327" s="303">
        <f t="shared" si="241"/>
        <v>15281</v>
      </c>
      <c r="T327" s="59"/>
      <c r="U327" s="346">
        <f t="shared" si="278"/>
        <v>1.8865695286860175E-3</v>
      </c>
      <c r="V327" s="345">
        <f t="shared" si="279"/>
        <v>1.4387841638268703E-3</v>
      </c>
      <c r="W327" s="27">
        <v>185816.09720657338</v>
      </c>
      <c r="X327" s="27">
        <v>185816.1</v>
      </c>
      <c r="Y327" s="305">
        <f t="shared" si="242"/>
        <v>366118.27512062516</v>
      </c>
      <c r="Z327" s="53">
        <f t="shared" si="243"/>
        <v>24842.77</v>
      </c>
      <c r="AA327" s="54">
        <f t="shared" si="243"/>
        <v>24842.77</v>
      </c>
      <c r="AB327" s="54">
        <f t="shared" si="243"/>
        <v>24842.77</v>
      </c>
      <c r="AC327" s="54">
        <f t="shared" si="243"/>
        <v>24842.77</v>
      </c>
      <c r="AD327" s="52">
        <f t="shared" si="244"/>
        <v>99371.09</v>
      </c>
      <c r="AE327" s="53">
        <f t="shared" si="245"/>
        <v>46136.58</v>
      </c>
      <c r="AF327" s="53">
        <f t="shared" si="245"/>
        <v>46136.58</v>
      </c>
      <c r="AG327" s="53">
        <f t="shared" si="245"/>
        <v>46136.58</v>
      </c>
      <c r="AH327" s="53">
        <f t="shared" si="245"/>
        <v>46136.58</v>
      </c>
      <c r="AI327" s="52">
        <f t="shared" si="246"/>
        <v>184546.30254247974</v>
      </c>
      <c r="AJ327" s="55">
        <f t="shared" si="247"/>
        <v>650035.66766310483</v>
      </c>
      <c r="AK327" s="219" t="s">
        <v>939</v>
      </c>
      <c r="AL327" s="220">
        <v>78822.574549228506</v>
      </c>
      <c r="AM327" s="242"/>
      <c r="AN327" s="242"/>
      <c r="AO327" s="242">
        <f t="shared" si="248"/>
        <v>393675.56464583351</v>
      </c>
      <c r="AP327" s="243">
        <f t="shared" si="249"/>
        <v>106850.63440860216</v>
      </c>
      <c r="AQ327" s="244">
        <f t="shared" si="250"/>
        <v>198436.88445427929</v>
      </c>
      <c r="AR327" s="245">
        <f t="shared" si="251"/>
        <v>4.99</v>
      </c>
      <c r="AS327" s="246">
        <f t="shared" si="252"/>
        <v>1.36</v>
      </c>
      <c r="AT327" s="246">
        <f t="shared" si="253"/>
        <v>2.52</v>
      </c>
      <c r="AU327" s="251">
        <f t="shared" si="254"/>
        <v>8.870000000000001</v>
      </c>
      <c r="AV327" s="245">
        <f t="shared" si="255"/>
        <v>4.6399999999999997</v>
      </c>
      <c r="AW327" s="246">
        <f t="shared" si="256"/>
        <v>1.26</v>
      </c>
      <c r="AX327" s="246">
        <f t="shared" si="257"/>
        <v>2.34</v>
      </c>
      <c r="AY327" s="252">
        <f t="shared" si="258"/>
        <v>8.2399999999999984</v>
      </c>
      <c r="AZ327" s="249">
        <f t="shared" si="259"/>
        <v>4.6399999999999997</v>
      </c>
      <c r="BA327" s="56">
        <f t="shared" si="260"/>
        <v>4</v>
      </c>
      <c r="BB327" s="246">
        <f t="shared" si="261"/>
        <v>0.32</v>
      </c>
      <c r="BC327" s="250">
        <f t="shared" si="262"/>
        <v>0.59</v>
      </c>
      <c r="BD327" s="246">
        <f t="shared" si="263"/>
        <v>4.6399999999999997</v>
      </c>
      <c r="BE327" s="56">
        <v>4</v>
      </c>
      <c r="BF327" s="246">
        <f t="shared" si="264"/>
        <v>0.32</v>
      </c>
      <c r="BG327" s="250">
        <f t="shared" si="265"/>
        <v>0.59</v>
      </c>
      <c r="BH327" s="246">
        <f>INDEX('Mar - Aug'!AG:AG,MATCH(C327,'Mar - Aug'!C:C,0))</f>
        <v>4.8099999999999996</v>
      </c>
      <c r="BI327" s="56">
        <v>4</v>
      </c>
      <c r="BJ327" s="246">
        <f>INDEX('Mar - Aug'!AK:AK,MATCH($C327,'Mar - Aug'!$C:$C,0))</f>
        <v>0.33</v>
      </c>
      <c r="BK327" s="246">
        <f>INDEX('Mar - Aug'!AL:AL,MATCH($C327,'Mar - Aug'!$C:$C,0))</f>
        <v>0.61</v>
      </c>
      <c r="BL327" s="246">
        <f>INDEX('Mar - Aug'!$AG:$AG,MATCH($C327,'Mar - Aug'!$C:$C,0))</f>
        <v>4.8099999999999996</v>
      </c>
      <c r="BM327" s="56">
        <v>4</v>
      </c>
      <c r="BN327" s="246">
        <f>INDEX('Mar - Aug'!$AK:$AK,MATCH($C327,'Mar - Aug'!$C:$C,0))</f>
        <v>0.33</v>
      </c>
      <c r="BO327" s="246">
        <f>INDEX('Mar - Aug'!$AL:$AL,MATCH($C327,'Mar - Aug'!$C:$C,0))</f>
        <v>0.61</v>
      </c>
      <c r="BP327" s="60">
        <f>INDEX(FY2019_ALL_Targets!EB:EB,MATCH('Final Comp Values'!B327,FY2019_ALL_Targets!A:A,0))</f>
        <v>0</v>
      </c>
      <c r="BQ327" s="60">
        <f>+INDEX(FY2019_ALL_Targets!DY:DY,MATCH(B327,FY2019_ALL_Targets!A:A,0))</f>
        <v>0</v>
      </c>
      <c r="BR327" s="60">
        <f>+INDEX(FY2019_ALL_Targets!DZ:DZ,MATCH(B327,FY2019_ALL_Targets!A:A,0))</f>
        <v>0</v>
      </c>
      <c r="BS327" s="283">
        <f>+INDEX(FY2019_ALL_Targets!EA:EA,MATCH(B327,FY2019_ALL_Targets!A:A,0))</f>
        <v>0</v>
      </c>
      <c r="BT327" s="245">
        <f t="shared" si="280"/>
        <v>0</v>
      </c>
      <c r="BU327" s="245">
        <f t="shared" si="281"/>
        <v>0</v>
      </c>
      <c r="BV327" s="246">
        <f t="shared" si="282"/>
        <v>0</v>
      </c>
      <c r="BW327" s="284">
        <f t="shared" si="266"/>
        <v>0</v>
      </c>
      <c r="BX327" s="245">
        <f t="shared" si="267"/>
        <v>8.2399999999999984</v>
      </c>
      <c r="BY327" s="246">
        <f t="shared" si="268"/>
        <v>649498.01428564277</v>
      </c>
      <c r="BZ327" s="285">
        <f t="shared" si="269"/>
        <v>1.8520154439521032E-3</v>
      </c>
      <c r="CA327" s="245">
        <f t="shared" si="270"/>
        <v>75371.16</v>
      </c>
      <c r="CB327" s="286">
        <f t="shared" si="271"/>
        <v>0.96</v>
      </c>
      <c r="CC327" s="268">
        <f t="shared" si="240"/>
        <v>-4.0000000000000591E-2</v>
      </c>
      <c r="CD327" s="267">
        <f t="shared" si="272"/>
        <v>650035.66766310483</v>
      </c>
      <c r="CE327" s="268">
        <f t="shared" si="273"/>
        <v>724869.1742856428</v>
      </c>
      <c r="CF327" s="268">
        <f t="shared" si="274"/>
        <v>0.96000000000000085</v>
      </c>
      <c r="CG327" s="270">
        <f t="shared" si="275"/>
        <v>75732.310795701618</v>
      </c>
      <c r="CH327" s="270">
        <f t="shared" si="276"/>
        <v>74833.506622537971</v>
      </c>
      <c r="CI327" s="269">
        <f t="shared" si="277"/>
        <v>898.80417316364765</v>
      </c>
    </row>
    <row r="328" spans="1:87" s="57" customFormat="1" ht="15.75" customHeight="1" x14ac:dyDescent="0.25">
      <c r="A328" s="297">
        <v>1026709</v>
      </c>
      <c r="B328" s="297">
        <v>5126</v>
      </c>
      <c r="C328" s="347">
        <v>675680</v>
      </c>
      <c r="D328" s="219" t="s">
        <v>941</v>
      </c>
      <c r="E328" s="299" t="s">
        <v>676</v>
      </c>
      <c r="F328" s="299" t="s">
        <v>938</v>
      </c>
      <c r="G328" s="301" t="s">
        <v>915</v>
      </c>
      <c r="H328" s="302" t="s">
        <v>938</v>
      </c>
      <c r="I328" s="56" t="s">
        <v>35</v>
      </c>
      <c r="J328" s="229" t="s">
        <v>35</v>
      </c>
      <c r="K328" s="229" t="s">
        <v>35</v>
      </c>
      <c r="L328" s="56"/>
      <c r="M328" s="56"/>
      <c r="N328" s="58"/>
      <c r="O328" s="297">
        <v>1026709</v>
      </c>
      <c r="P328" s="303">
        <v>14326</v>
      </c>
      <c r="Q328" s="304">
        <v>42064</v>
      </c>
      <c r="R328" s="304">
        <v>42247</v>
      </c>
      <c r="S328" s="303">
        <f t="shared" si="241"/>
        <v>28418</v>
      </c>
      <c r="T328" s="59"/>
      <c r="U328" s="346">
        <f t="shared" si="278"/>
        <v>3.5084440066879947E-3</v>
      </c>
      <c r="V328" s="345">
        <f t="shared" si="279"/>
        <v>2.6756997819273607E-3</v>
      </c>
      <c r="W328" s="27">
        <v>345561.27550842235</v>
      </c>
      <c r="X328" s="27">
        <v>345561.28</v>
      </c>
      <c r="Y328" s="305">
        <f t="shared" si="242"/>
        <v>680868.34254158277</v>
      </c>
      <c r="Z328" s="53">
        <f t="shared" si="243"/>
        <v>46199.98</v>
      </c>
      <c r="AA328" s="54">
        <f t="shared" si="243"/>
        <v>46199.98</v>
      </c>
      <c r="AB328" s="54">
        <f t="shared" si="243"/>
        <v>46199.98</v>
      </c>
      <c r="AC328" s="54">
        <f t="shared" si="243"/>
        <v>46199.98</v>
      </c>
      <c r="AD328" s="52">
        <f t="shared" si="244"/>
        <v>184799.92</v>
      </c>
      <c r="AE328" s="53">
        <f t="shared" si="245"/>
        <v>85799.96</v>
      </c>
      <c r="AF328" s="53">
        <f t="shared" si="245"/>
        <v>85799.96</v>
      </c>
      <c r="AG328" s="53">
        <f t="shared" si="245"/>
        <v>85799.96</v>
      </c>
      <c r="AH328" s="53">
        <f t="shared" si="245"/>
        <v>85799.96</v>
      </c>
      <c r="AI328" s="52">
        <f t="shared" si="246"/>
        <v>343199.84462091414</v>
      </c>
      <c r="AJ328" s="55">
        <f t="shared" si="247"/>
        <v>1208868.107162497</v>
      </c>
      <c r="AK328" s="219" t="s">
        <v>941</v>
      </c>
      <c r="AL328" s="220">
        <v>76951.060656708069</v>
      </c>
      <c r="AM328" s="242"/>
      <c r="AN328" s="242"/>
      <c r="AO328" s="242">
        <f t="shared" si="248"/>
        <v>732116.49735654064</v>
      </c>
      <c r="AP328" s="243">
        <f t="shared" si="249"/>
        <v>198709.59139784949</v>
      </c>
      <c r="AQ328" s="244">
        <f t="shared" si="250"/>
        <v>369032.09099023027</v>
      </c>
      <c r="AR328" s="245">
        <f t="shared" si="251"/>
        <v>9.51</v>
      </c>
      <c r="AS328" s="246">
        <f t="shared" si="252"/>
        <v>2.58</v>
      </c>
      <c r="AT328" s="246">
        <f t="shared" si="253"/>
        <v>4.8</v>
      </c>
      <c r="AU328" s="251">
        <f t="shared" si="254"/>
        <v>16.89</v>
      </c>
      <c r="AV328" s="245">
        <f t="shared" si="255"/>
        <v>8.85</v>
      </c>
      <c r="AW328" s="246">
        <f t="shared" si="256"/>
        <v>2.4</v>
      </c>
      <c r="AX328" s="246">
        <f t="shared" si="257"/>
        <v>4.46</v>
      </c>
      <c r="AY328" s="252">
        <f t="shared" si="258"/>
        <v>15.71</v>
      </c>
      <c r="AZ328" s="249">
        <f t="shared" si="259"/>
        <v>8.85</v>
      </c>
      <c r="BA328" s="56">
        <f t="shared" si="260"/>
        <v>4</v>
      </c>
      <c r="BB328" s="246">
        <f t="shared" si="261"/>
        <v>0.6</v>
      </c>
      <c r="BC328" s="250">
        <f t="shared" si="262"/>
        <v>1.1200000000000001</v>
      </c>
      <c r="BD328" s="246">
        <f t="shared" si="263"/>
        <v>8.85</v>
      </c>
      <c r="BE328" s="56">
        <v>4</v>
      </c>
      <c r="BF328" s="246">
        <f t="shared" si="264"/>
        <v>0.6</v>
      </c>
      <c r="BG328" s="250">
        <f t="shared" si="265"/>
        <v>1.1200000000000001</v>
      </c>
      <c r="BH328" s="246">
        <f>INDEX('Mar - Aug'!AG:AG,MATCH(C328,'Mar - Aug'!C:C,0))</f>
        <v>8.58</v>
      </c>
      <c r="BI328" s="56">
        <v>4</v>
      </c>
      <c r="BJ328" s="246">
        <f>INDEX('Mar - Aug'!AK:AK,MATCH($C328,'Mar - Aug'!$C:$C,0))</f>
        <v>0.57999999999999996</v>
      </c>
      <c r="BK328" s="246">
        <f>INDEX('Mar - Aug'!AL:AL,MATCH($C328,'Mar - Aug'!$C:$C,0))</f>
        <v>1.08</v>
      </c>
      <c r="BL328" s="246">
        <f>INDEX('Mar - Aug'!$AG:$AG,MATCH($C328,'Mar - Aug'!$C:$C,0))</f>
        <v>8.58</v>
      </c>
      <c r="BM328" s="56">
        <v>4</v>
      </c>
      <c r="BN328" s="246">
        <f>INDEX('Mar - Aug'!$AK:$AK,MATCH($C328,'Mar - Aug'!$C:$C,0))</f>
        <v>0.57999999999999996</v>
      </c>
      <c r="BO328" s="246">
        <f>INDEX('Mar - Aug'!$AL:$AL,MATCH($C328,'Mar - Aug'!$C:$C,0))</f>
        <v>1.08</v>
      </c>
      <c r="BP328" s="60">
        <f>INDEX(FY2019_ALL_Targets!EB:EB,MATCH('Final Comp Values'!B328,FY2019_ALL_Targets!A:A,0))</f>
        <v>0</v>
      </c>
      <c r="BQ328" s="60">
        <f>+INDEX(FY2019_ALL_Targets!DY:DY,MATCH(B328,FY2019_ALL_Targets!A:A,0))</f>
        <v>1</v>
      </c>
      <c r="BR328" s="60">
        <f>+INDEX(FY2019_ALL_Targets!DZ:DZ,MATCH(B328,FY2019_ALL_Targets!A:A,0))</f>
        <v>1</v>
      </c>
      <c r="BS328" s="283">
        <f>+INDEX(FY2019_ALL_Targets!EA:EA,MATCH(B328,FY2019_ALL_Targets!A:A,0))</f>
        <v>0</v>
      </c>
      <c r="BT328" s="245">
        <f t="shared" si="280"/>
        <v>0</v>
      </c>
      <c r="BU328" s="245">
        <f t="shared" si="281"/>
        <v>0.57999999999999996</v>
      </c>
      <c r="BV328" s="246">
        <f t="shared" si="282"/>
        <v>1.08</v>
      </c>
      <c r="BW328" s="284">
        <f t="shared" si="266"/>
        <v>127738.7606901354</v>
      </c>
      <c r="BX328" s="245">
        <f t="shared" si="267"/>
        <v>14.05</v>
      </c>
      <c r="BY328" s="246">
        <f t="shared" si="268"/>
        <v>1081162.4022267484</v>
      </c>
      <c r="BZ328" s="285">
        <f t="shared" si="269"/>
        <v>3.0828877414607295E-3</v>
      </c>
      <c r="CA328" s="245">
        <f t="shared" si="270"/>
        <v>125463.76</v>
      </c>
      <c r="CB328" s="286">
        <f t="shared" si="271"/>
        <v>1.63</v>
      </c>
      <c r="CC328" s="268">
        <f t="shared" si="240"/>
        <v>-1.9999999999998685E-2</v>
      </c>
      <c r="CD328" s="267">
        <f t="shared" si="272"/>
        <v>1208868.107162497</v>
      </c>
      <c r="CE328" s="268">
        <f t="shared" si="273"/>
        <v>1206626.1622267484</v>
      </c>
      <c r="CF328" s="268">
        <f t="shared" si="274"/>
        <v>-3.0000000000001137E-2</v>
      </c>
      <c r="CG328" s="270">
        <f t="shared" si="275"/>
        <v>-2308.4686960455938</v>
      </c>
      <c r="CH328" s="270">
        <f t="shared" si="276"/>
        <v>-2241.9449357485864</v>
      </c>
      <c r="CI328" s="269">
        <f t="shared" si="277"/>
        <v>-66.523760297007357</v>
      </c>
    </row>
    <row r="329" spans="1:87" s="57" customFormat="1" ht="15.75" customHeight="1" x14ac:dyDescent="0.25">
      <c r="A329" s="297">
        <v>1020781</v>
      </c>
      <c r="B329" s="297">
        <v>5127</v>
      </c>
      <c r="C329" s="347">
        <v>675447</v>
      </c>
      <c r="D329" s="219" t="s">
        <v>941</v>
      </c>
      <c r="E329" s="299" t="s">
        <v>2371</v>
      </c>
      <c r="F329" s="299" t="s">
        <v>994</v>
      </c>
      <c r="G329" s="301" t="s">
        <v>915</v>
      </c>
      <c r="H329" s="302" t="s">
        <v>994</v>
      </c>
      <c r="I329" s="56" t="s">
        <v>35</v>
      </c>
      <c r="J329" s="229" t="s">
        <v>36</v>
      </c>
      <c r="K329" s="229" t="s">
        <v>35</v>
      </c>
      <c r="L329" s="56"/>
      <c r="M329" s="56"/>
      <c r="N329" s="58"/>
      <c r="O329" s="297">
        <v>1020781</v>
      </c>
      <c r="P329" s="303">
        <v>24972</v>
      </c>
      <c r="Q329" s="304">
        <v>41883</v>
      </c>
      <c r="R329" s="304">
        <v>42247</v>
      </c>
      <c r="S329" s="303">
        <f t="shared" si="241"/>
        <v>24972</v>
      </c>
      <c r="T329" s="59"/>
      <c r="U329" s="346">
        <f t="shared" si="278"/>
        <v>3.0830059727993738E-3</v>
      </c>
      <c r="V329" s="345">
        <f t="shared" si="279"/>
        <v>2.3512412891227409E-3</v>
      </c>
      <c r="W329" s="27">
        <v>303658.11012237758</v>
      </c>
      <c r="X329" s="27">
        <v>303658.11012237758</v>
      </c>
      <c r="Y329" s="305">
        <f t="shared" si="242"/>
        <v>598305.44900937448</v>
      </c>
      <c r="Z329" s="53">
        <f t="shared" si="243"/>
        <v>40597.72</v>
      </c>
      <c r="AA329" s="54">
        <f t="shared" si="243"/>
        <v>40597.72</v>
      </c>
      <c r="AB329" s="54">
        <f t="shared" si="243"/>
        <v>40597.72</v>
      </c>
      <c r="AC329" s="54">
        <f t="shared" si="243"/>
        <v>40597.72</v>
      </c>
      <c r="AD329" s="52">
        <f t="shared" si="244"/>
        <v>162390.85999999999</v>
      </c>
      <c r="AE329" s="53">
        <f t="shared" si="245"/>
        <v>75395.759999999995</v>
      </c>
      <c r="AF329" s="53">
        <f t="shared" si="245"/>
        <v>75395.759999999995</v>
      </c>
      <c r="AG329" s="53">
        <f t="shared" si="245"/>
        <v>75395.759999999995</v>
      </c>
      <c r="AH329" s="53">
        <f t="shared" si="245"/>
        <v>75395.759999999995</v>
      </c>
      <c r="AI329" s="52">
        <f t="shared" si="246"/>
        <v>301583.02906163235</v>
      </c>
      <c r="AJ329" s="55">
        <f t="shared" si="247"/>
        <v>1062279.3380710068</v>
      </c>
      <c r="AK329" s="219" t="s">
        <v>941</v>
      </c>
      <c r="AL329" s="220">
        <v>76951.060656708069</v>
      </c>
      <c r="AM329" s="242"/>
      <c r="AN329" s="242"/>
      <c r="AO329" s="242">
        <f t="shared" si="248"/>
        <v>643339.19248319836</v>
      </c>
      <c r="AP329" s="243">
        <f t="shared" si="249"/>
        <v>174613.82795698923</v>
      </c>
      <c r="AQ329" s="244">
        <f t="shared" si="250"/>
        <v>324282.82694799179</v>
      </c>
      <c r="AR329" s="245">
        <f t="shared" si="251"/>
        <v>8.36</v>
      </c>
      <c r="AS329" s="246">
        <f t="shared" si="252"/>
        <v>2.27</v>
      </c>
      <c r="AT329" s="246">
        <f t="shared" si="253"/>
        <v>4.21</v>
      </c>
      <c r="AU329" s="251">
        <f t="shared" si="254"/>
        <v>14.84</v>
      </c>
      <c r="AV329" s="245">
        <f t="shared" si="255"/>
        <v>7.78</v>
      </c>
      <c r="AW329" s="246">
        <f t="shared" si="256"/>
        <v>2.11</v>
      </c>
      <c r="AX329" s="246">
        <f t="shared" si="257"/>
        <v>3.92</v>
      </c>
      <c r="AY329" s="252">
        <f t="shared" si="258"/>
        <v>13.81</v>
      </c>
      <c r="AZ329" s="249">
        <f t="shared" si="259"/>
        <v>7.78</v>
      </c>
      <c r="BA329" s="56">
        <f t="shared" si="260"/>
        <v>4</v>
      </c>
      <c r="BB329" s="246">
        <f t="shared" si="261"/>
        <v>0.53</v>
      </c>
      <c r="BC329" s="250">
        <f t="shared" si="262"/>
        <v>0.98</v>
      </c>
      <c r="BD329" s="246">
        <f t="shared" si="263"/>
        <v>7.78</v>
      </c>
      <c r="BE329" s="56">
        <v>4</v>
      </c>
      <c r="BF329" s="246">
        <f t="shared" si="264"/>
        <v>0.53</v>
      </c>
      <c r="BG329" s="250">
        <f t="shared" si="265"/>
        <v>0.98</v>
      </c>
      <c r="BH329" s="246">
        <f>INDEX('Mar - Aug'!AG:AG,MATCH(C329,'Mar - Aug'!C:C,0))</f>
        <v>7.54</v>
      </c>
      <c r="BI329" s="56">
        <v>4</v>
      </c>
      <c r="BJ329" s="246">
        <f>INDEX('Mar - Aug'!AK:AK,MATCH($C329,'Mar - Aug'!$C:$C,0))</f>
        <v>0.51</v>
      </c>
      <c r="BK329" s="246">
        <f>INDEX('Mar - Aug'!AL:AL,MATCH($C329,'Mar - Aug'!$C:$C,0))</f>
        <v>0.95</v>
      </c>
      <c r="BL329" s="246">
        <f>INDEX('Mar - Aug'!$AG:$AG,MATCH($C329,'Mar - Aug'!$C:$C,0))</f>
        <v>7.54</v>
      </c>
      <c r="BM329" s="56">
        <v>4</v>
      </c>
      <c r="BN329" s="246">
        <f>INDEX('Mar - Aug'!$AK:$AK,MATCH($C329,'Mar - Aug'!$C:$C,0))</f>
        <v>0.51</v>
      </c>
      <c r="BO329" s="246">
        <f>INDEX('Mar - Aug'!$AL:$AL,MATCH($C329,'Mar - Aug'!$C:$C,0))</f>
        <v>0.95</v>
      </c>
      <c r="BP329" s="60">
        <f>INDEX(FY2019_ALL_Targets!EB:EB,MATCH('Final Comp Values'!B329,FY2019_ALL_Targets!A:A,0))</f>
        <v>0</v>
      </c>
      <c r="BQ329" s="60">
        <f>+INDEX(FY2019_ALL_Targets!DY:DY,MATCH(B329,FY2019_ALL_Targets!A:A,0))</f>
        <v>0</v>
      </c>
      <c r="BR329" s="60">
        <f>+INDEX(FY2019_ALL_Targets!DZ:DZ,MATCH(B329,FY2019_ALL_Targets!A:A,0))</f>
        <v>0</v>
      </c>
      <c r="BS329" s="283">
        <f>+INDEX(FY2019_ALL_Targets!EA:EA,MATCH(B329,FY2019_ALL_Targets!A:A,0))</f>
        <v>0</v>
      </c>
      <c r="BT329" s="245">
        <f t="shared" si="280"/>
        <v>0</v>
      </c>
      <c r="BU329" s="245">
        <f t="shared" si="281"/>
        <v>0</v>
      </c>
      <c r="BV329" s="246">
        <f t="shared" si="282"/>
        <v>0</v>
      </c>
      <c r="BW329" s="284">
        <f t="shared" si="266"/>
        <v>0</v>
      </c>
      <c r="BX329" s="245">
        <f t="shared" si="267"/>
        <v>13.81</v>
      </c>
      <c r="BY329" s="246">
        <f t="shared" si="268"/>
        <v>1062694.1476691384</v>
      </c>
      <c r="BZ329" s="285">
        <f t="shared" si="269"/>
        <v>3.0302263138485886E-3</v>
      </c>
      <c r="CA329" s="245">
        <f t="shared" si="270"/>
        <v>123320.61</v>
      </c>
      <c r="CB329" s="286">
        <f t="shared" si="271"/>
        <v>1.6</v>
      </c>
      <c r="CC329" s="268">
        <f t="shared" si="240"/>
        <v>-1.0000000000000453E-2</v>
      </c>
      <c r="CD329" s="267">
        <f t="shared" si="272"/>
        <v>1062279.3380710068</v>
      </c>
      <c r="CE329" s="268">
        <f t="shared" si="273"/>
        <v>1186014.7576691385</v>
      </c>
      <c r="CF329" s="268">
        <f t="shared" si="274"/>
        <v>1.5999999999999996</v>
      </c>
      <c r="CG329" s="270">
        <f t="shared" si="275"/>
        <v>123073.63800967491</v>
      </c>
      <c r="CH329" s="270">
        <f t="shared" si="276"/>
        <v>123735.41959813167</v>
      </c>
      <c r="CI329" s="269">
        <f t="shared" si="277"/>
        <v>-661.78158845676808</v>
      </c>
    </row>
    <row r="330" spans="1:87" s="57" customFormat="1" ht="15.75" customHeight="1" x14ac:dyDescent="0.25">
      <c r="A330" s="297">
        <v>1028781</v>
      </c>
      <c r="B330" s="297">
        <v>5129</v>
      </c>
      <c r="C330" s="347">
        <v>455569</v>
      </c>
      <c r="D330" s="219" t="s">
        <v>939</v>
      </c>
      <c r="E330" s="299" t="s">
        <v>677</v>
      </c>
      <c r="F330" s="299" t="s">
        <v>991</v>
      </c>
      <c r="G330" s="301" t="s">
        <v>915</v>
      </c>
      <c r="H330" s="302" t="s">
        <v>991</v>
      </c>
      <c r="I330" s="56" t="s">
        <v>35</v>
      </c>
      <c r="J330" s="229" t="s">
        <v>36</v>
      </c>
      <c r="K330" s="229" t="s">
        <v>35</v>
      </c>
      <c r="L330" s="56"/>
      <c r="M330" s="56"/>
      <c r="N330" s="58"/>
      <c r="O330" s="297">
        <v>1026530</v>
      </c>
      <c r="P330" s="303">
        <v>16950</v>
      </c>
      <c r="Q330" s="304">
        <v>42064</v>
      </c>
      <c r="R330" s="304">
        <v>42369</v>
      </c>
      <c r="S330" s="303">
        <f t="shared" si="241"/>
        <v>20218</v>
      </c>
      <c r="T330" s="59"/>
      <c r="U330" s="346">
        <f t="shared" si="278"/>
        <v>2.4960842046314966E-3</v>
      </c>
      <c r="V330" s="345">
        <f t="shared" si="279"/>
        <v>1.9036279186081841E-3</v>
      </c>
      <c r="W330" s="27">
        <v>245849.7385325176</v>
      </c>
      <c r="X330" s="27">
        <v>0</v>
      </c>
      <c r="Y330" s="305">
        <f t="shared" si="242"/>
        <v>484404.11533203319</v>
      </c>
      <c r="Z330" s="53">
        <f t="shared" si="243"/>
        <v>32869</v>
      </c>
      <c r="AA330" s="54">
        <f t="shared" si="243"/>
        <v>32869</v>
      </c>
      <c r="AB330" s="54">
        <f t="shared" si="243"/>
        <v>32869</v>
      </c>
      <c r="AC330" s="54">
        <f t="shared" si="243"/>
        <v>32869</v>
      </c>
      <c r="AD330" s="52">
        <f t="shared" si="244"/>
        <v>131475.99</v>
      </c>
      <c r="AE330" s="53">
        <f t="shared" si="245"/>
        <v>61042.42</v>
      </c>
      <c r="AF330" s="53">
        <f t="shared" si="245"/>
        <v>61042.42</v>
      </c>
      <c r="AG330" s="53">
        <f t="shared" si="245"/>
        <v>61042.42</v>
      </c>
      <c r="AH330" s="53">
        <f t="shared" si="245"/>
        <v>61042.42</v>
      </c>
      <c r="AI330" s="52">
        <f t="shared" si="246"/>
        <v>244169.69732372585</v>
      </c>
      <c r="AJ330" s="55">
        <f t="shared" si="247"/>
        <v>860049.80265575903</v>
      </c>
      <c r="AK330" s="219" t="s">
        <v>939</v>
      </c>
      <c r="AL330" s="220">
        <v>78822.574549228506</v>
      </c>
      <c r="AM330" s="242"/>
      <c r="AN330" s="242"/>
      <c r="AO330" s="242">
        <f t="shared" si="248"/>
        <v>520864.64014197123</v>
      </c>
      <c r="AP330" s="243">
        <f t="shared" si="249"/>
        <v>141372.03225806452</v>
      </c>
      <c r="AQ330" s="244">
        <f t="shared" si="250"/>
        <v>262548.06163841492</v>
      </c>
      <c r="AR330" s="245">
        <f t="shared" si="251"/>
        <v>6.61</v>
      </c>
      <c r="AS330" s="246">
        <f t="shared" si="252"/>
        <v>1.79</v>
      </c>
      <c r="AT330" s="246">
        <f t="shared" si="253"/>
        <v>3.33</v>
      </c>
      <c r="AU330" s="251">
        <f t="shared" si="254"/>
        <v>11.73</v>
      </c>
      <c r="AV330" s="245">
        <f t="shared" si="255"/>
        <v>6.15</v>
      </c>
      <c r="AW330" s="246">
        <f t="shared" si="256"/>
        <v>1.67</v>
      </c>
      <c r="AX330" s="246">
        <f t="shared" si="257"/>
        <v>3.1</v>
      </c>
      <c r="AY330" s="252">
        <f t="shared" si="258"/>
        <v>10.92</v>
      </c>
      <c r="AZ330" s="249">
        <f t="shared" si="259"/>
        <v>6.15</v>
      </c>
      <c r="BA330" s="56">
        <f t="shared" si="260"/>
        <v>4</v>
      </c>
      <c r="BB330" s="246">
        <f t="shared" si="261"/>
        <v>0.42</v>
      </c>
      <c r="BC330" s="250">
        <f t="shared" si="262"/>
        <v>0.78</v>
      </c>
      <c r="BD330" s="246">
        <f t="shared" si="263"/>
        <v>6.15</v>
      </c>
      <c r="BE330" s="56">
        <v>4</v>
      </c>
      <c r="BF330" s="246">
        <f t="shared" si="264"/>
        <v>0.42</v>
      </c>
      <c r="BG330" s="250">
        <f t="shared" si="265"/>
        <v>0.78</v>
      </c>
      <c r="BH330" s="246">
        <f>INDEX('Mar - Aug'!AG:AG,MATCH(C330,'Mar - Aug'!C:C,0))</f>
        <v>6.36</v>
      </c>
      <c r="BI330" s="56">
        <v>4</v>
      </c>
      <c r="BJ330" s="246">
        <f>INDEX('Mar - Aug'!AK:AK,MATCH($C330,'Mar - Aug'!$C:$C,0))</f>
        <v>0.43</v>
      </c>
      <c r="BK330" s="246">
        <f>INDEX('Mar - Aug'!AL:AL,MATCH($C330,'Mar - Aug'!$C:$C,0))</f>
        <v>0.8</v>
      </c>
      <c r="BL330" s="246">
        <f>INDEX('Mar - Aug'!$AG:$AG,MATCH($C330,'Mar - Aug'!$C:$C,0))</f>
        <v>6.36</v>
      </c>
      <c r="BM330" s="56">
        <v>4</v>
      </c>
      <c r="BN330" s="246">
        <f>INDEX('Mar - Aug'!$AK:$AK,MATCH($C330,'Mar - Aug'!$C:$C,0))</f>
        <v>0.43</v>
      </c>
      <c r="BO330" s="246">
        <f>INDEX('Mar - Aug'!$AL:$AL,MATCH($C330,'Mar - Aug'!$C:$C,0))</f>
        <v>0.8</v>
      </c>
      <c r="BP330" s="60">
        <f>INDEX(FY2019_ALL_Targets!EB:EB,MATCH('Final Comp Values'!B330,FY2019_ALL_Targets!A:A,0))</f>
        <v>3</v>
      </c>
      <c r="BQ330" s="60">
        <f>+INDEX(FY2019_ALL_Targets!DY:DY,MATCH(B330,FY2019_ALL_Targets!A:A,0))</f>
        <v>0</v>
      </c>
      <c r="BR330" s="60">
        <f>+INDEX(FY2019_ALL_Targets!DZ:DZ,MATCH(B330,FY2019_ALL_Targets!A:A,0))</f>
        <v>0</v>
      </c>
      <c r="BS330" s="283">
        <f>+INDEX(FY2019_ALL_Targets!EA:EA,MATCH(B330,FY2019_ALL_Targets!A:A,0))</f>
        <v>0</v>
      </c>
      <c r="BT330" s="245">
        <f t="shared" si="280"/>
        <v>6.36</v>
      </c>
      <c r="BU330" s="245">
        <f t="shared" si="281"/>
        <v>0</v>
      </c>
      <c r="BV330" s="246">
        <f t="shared" si="282"/>
        <v>0</v>
      </c>
      <c r="BW330" s="284">
        <f t="shared" si="266"/>
        <v>501311.57413309329</v>
      </c>
      <c r="BX330" s="245">
        <f t="shared" si="267"/>
        <v>4.5599999999999996</v>
      </c>
      <c r="BY330" s="246">
        <f t="shared" si="268"/>
        <v>359430.93994448194</v>
      </c>
      <c r="BZ330" s="285">
        <f t="shared" si="269"/>
        <v>1.0249017505366009E-3</v>
      </c>
      <c r="CA330" s="245">
        <f t="shared" si="270"/>
        <v>41710.25</v>
      </c>
      <c r="CB330" s="286">
        <f t="shared" si="271"/>
        <v>0.53</v>
      </c>
      <c r="CC330" s="268">
        <f t="shared" si="240"/>
        <v>-6.3900000000000015</v>
      </c>
      <c r="CD330" s="267">
        <f t="shared" si="272"/>
        <v>860049.80265575903</v>
      </c>
      <c r="CE330" s="268">
        <f t="shared" si="273"/>
        <v>401141.18994448194</v>
      </c>
      <c r="CF330" s="268">
        <f t="shared" si="274"/>
        <v>-5.83</v>
      </c>
      <c r="CG330" s="270">
        <f t="shared" si="275"/>
        <v>-459165.78291969554</v>
      </c>
      <c r="CH330" s="270">
        <f t="shared" si="276"/>
        <v>-458908.61271127709</v>
      </c>
      <c r="CI330" s="269">
        <f t="shared" si="277"/>
        <v>-257.17020841845078</v>
      </c>
    </row>
    <row r="331" spans="1:87" s="57" customFormat="1" ht="15.75" customHeight="1" x14ac:dyDescent="0.25">
      <c r="A331" s="297">
        <v>1025631</v>
      </c>
      <c r="B331" s="297">
        <v>5130</v>
      </c>
      <c r="C331" s="347">
        <v>675113</v>
      </c>
      <c r="D331" s="219" t="s">
        <v>941</v>
      </c>
      <c r="E331" s="299" t="s">
        <v>2922</v>
      </c>
      <c r="F331" s="299" t="s">
        <v>1040</v>
      </c>
      <c r="G331" s="301" t="s">
        <v>1021</v>
      </c>
      <c r="H331" s="302"/>
      <c r="I331" s="56" t="s">
        <v>35</v>
      </c>
      <c r="J331" s="229" t="s">
        <v>36</v>
      </c>
      <c r="K331" s="229" t="s">
        <v>35</v>
      </c>
      <c r="L331" s="56"/>
      <c r="M331" s="56"/>
      <c r="N331" s="58"/>
      <c r="O331" s="297">
        <v>1025631</v>
      </c>
      <c r="P331" s="303">
        <v>22600</v>
      </c>
      <c r="Q331" s="304">
        <v>41883</v>
      </c>
      <c r="R331" s="304">
        <v>42247</v>
      </c>
      <c r="S331" s="303">
        <f t="shared" si="241"/>
        <v>22600</v>
      </c>
      <c r="T331" s="59"/>
      <c r="U331" s="346" t="str">
        <f t="shared" si="278"/>
        <v/>
      </c>
      <c r="V331" s="345">
        <f t="shared" si="279"/>
        <v>2.1279053793918767E-3</v>
      </c>
      <c r="W331" s="27">
        <v>0</v>
      </c>
      <c r="X331" s="27">
        <v>0</v>
      </c>
      <c r="Y331" s="305">
        <f t="shared" si="242"/>
        <v>0</v>
      </c>
      <c r="Z331" s="53">
        <f t="shared" si="243"/>
        <v>36741.49</v>
      </c>
      <c r="AA331" s="54">
        <f t="shared" si="243"/>
        <v>36741.49</v>
      </c>
      <c r="AB331" s="54">
        <f t="shared" si="243"/>
        <v>36741.49</v>
      </c>
      <c r="AC331" s="54">
        <f t="shared" si="243"/>
        <v>36741.49</v>
      </c>
      <c r="AD331" s="52">
        <f t="shared" si="244"/>
        <v>146965.94</v>
      </c>
      <c r="AE331" s="53">
        <f t="shared" si="245"/>
        <v>68234.19</v>
      </c>
      <c r="AF331" s="53">
        <f t="shared" si="245"/>
        <v>68234.19</v>
      </c>
      <c r="AG331" s="53">
        <f t="shared" si="245"/>
        <v>68234.19</v>
      </c>
      <c r="AH331" s="53">
        <f t="shared" si="245"/>
        <v>68234.19</v>
      </c>
      <c r="AI331" s="52">
        <f t="shared" si="246"/>
        <v>272936.74742883595</v>
      </c>
      <c r="AJ331" s="55">
        <f t="shared" si="247"/>
        <v>419902.68742883595</v>
      </c>
      <c r="AK331" s="219" t="s">
        <v>941</v>
      </c>
      <c r="AL331" s="220">
        <v>76951.060656708069</v>
      </c>
      <c r="AM331" s="242"/>
      <c r="AN331" s="242"/>
      <c r="AO331" s="242">
        <f t="shared" si="248"/>
        <v>0</v>
      </c>
      <c r="AP331" s="243">
        <f t="shared" si="249"/>
        <v>158027.89247311829</v>
      </c>
      <c r="AQ331" s="244">
        <f t="shared" si="250"/>
        <v>293480.37357939349</v>
      </c>
      <c r="AR331" s="245">
        <f t="shared" si="251"/>
        <v>0</v>
      </c>
      <c r="AS331" s="246">
        <f t="shared" si="252"/>
        <v>2.0499999999999998</v>
      </c>
      <c r="AT331" s="246">
        <f t="shared" si="253"/>
        <v>3.81</v>
      </c>
      <c r="AU331" s="251">
        <f t="shared" si="254"/>
        <v>5.8599999999999994</v>
      </c>
      <c r="AV331" s="245">
        <f t="shared" si="255"/>
        <v>0</v>
      </c>
      <c r="AW331" s="246">
        <f t="shared" si="256"/>
        <v>1.91</v>
      </c>
      <c r="AX331" s="246">
        <f t="shared" si="257"/>
        <v>3.55</v>
      </c>
      <c r="AY331" s="252">
        <f t="shared" si="258"/>
        <v>5.46</v>
      </c>
      <c r="AZ331" s="249">
        <f t="shared" si="259"/>
        <v>0</v>
      </c>
      <c r="BA331" s="56">
        <f t="shared" si="260"/>
        <v>4</v>
      </c>
      <c r="BB331" s="246">
        <f t="shared" si="261"/>
        <v>0.48</v>
      </c>
      <c r="BC331" s="250">
        <f t="shared" si="262"/>
        <v>0.89</v>
      </c>
      <c r="BD331" s="246">
        <f t="shared" si="263"/>
        <v>0</v>
      </c>
      <c r="BE331" s="56">
        <v>4</v>
      </c>
      <c r="BF331" s="246">
        <f t="shared" si="264"/>
        <v>0.48</v>
      </c>
      <c r="BG331" s="250">
        <f t="shared" si="265"/>
        <v>0.89</v>
      </c>
      <c r="BH331" s="246">
        <f>INDEX('Mar - Aug'!AG:AG,MATCH(C331,'Mar - Aug'!C:C,0))</f>
        <v>0</v>
      </c>
      <c r="BI331" s="56">
        <v>4</v>
      </c>
      <c r="BJ331" s="246">
        <f>INDEX('Mar - Aug'!AK:AK,MATCH($C331,'Mar - Aug'!$C:$C,0))</f>
        <v>0.46</v>
      </c>
      <c r="BK331" s="246">
        <f>INDEX('Mar - Aug'!AL:AL,MATCH($C331,'Mar - Aug'!$C:$C,0))</f>
        <v>0.86</v>
      </c>
      <c r="BL331" s="246">
        <f>INDEX('Mar - Aug'!$AG:$AG,MATCH($C331,'Mar - Aug'!$C:$C,0))</f>
        <v>0</v>
      </c>
      <c r="BM331" s="56">
        <v>4</v>
      </c>
      <c r="BN331" s="246">
        <f>INDEX('Mar - Aug'!$AK:$AK,MATCH($C331,'Mar - Aug'!$C:$C,0))</f>
        <v>0.46</v>
      </c>
      <c r="BO331" s="246">
        <f>INDEX('Mar - Aug'!$AL:$AL,MATCH($C331,'Mar - Aug'!$C:$C,0))</f>
        <v>0.86</v>
      </c>
      <c r="BP331" s="60">
        <f>INDEX(FY2019_ALL_Targets!EB:EB,MATCH('Final Comp Values'!B331,FY2019_ALL_Targets!A:A,0))</f>
        <v>3</v>
      </c>
      <c r="BQ331" s="60">
        <f>+INDEX(FY2019_ALL_Targets!DY:DY,MATCH(B331,FY2019_ALL_Targets!A:A,0))</f>
        <v>0</v>
      </c>
      <c r="BR331" s="60">
        <f>+INDEX(FY2019_ALL_Targets!DZ:DZ,MATCH(B331,FY2019_ALL_Targets!A:A,0))</f>
        <v>1</v>
      </c>
      <c r="BS331" s="283">
        <f>+INDEX(FY2019_ALL_Targets!EA:EA,MATCH(B331,FY2019_ALL_Targets!A:A,0))</f>
        <v>0</v>
      </c>
      <c r="BT331" s="245">
        <f t="shared" si="280"/>
        <v>0</v>
      </c>
      <c r="BU331" s="245">
        <f t="shared" si="281"/>
        <v>0</v>
      </c>
      <c r="BV331" s="246">
        <f t="shared" si="282"/>
        <v>0.86</v>
      </c>
      <c r="BW331" s="284">
        <f t="shared" si="266"/>
        <v>66177.912164768932</v>
      </c>
      <c r="BX331" s="245">
        <f t="shared" si="267"/>
        <v>4.5999999999999996</v>
      </c>
      <c r="BY331" s="246">
        <f t="shared" si="268"/>
        <v>353974.8790208571</v>
      </c>
      <c r="BZ331" s="285">
        <f t="shared" si="269"/>
        <v>1.0093440292326943E-3</v>
      </c>
      <c r="CA331" s="245">
        <f t="shared" si="270"/>
        <v>41077.1</v>
      </c>
      <c r="CB331" s="286">
        <f t="shared" si="271"/>
        <v>0.53</v>
      </c>
      <c r="CC331" s="268">
        <f t="shared" si="240"/>
        <v>-1.9999999999999463E-2</v>
      </c>
      <c r="CD331" s="267">
        <f t="shared" si="272"/>
        <v>419902.68742883595</v>
      </c>
      <c r="CE331" s="268">
        <f t="shared" si="273"/>
        <v>395051.97902085708</v>
      </c>
      <c r="CF331" s="268">
        <f t="shared" si="274"/>
        <v>-0.33000000000000007</v>
      </c>
      <c r="CG331" s="270">
        <f t="shared" si="275"/>
        <v>-25378.733855588991</v>
      </c>
      <c r="CH331" s="270">
        <f t="shared" si="276"/>
        <v>-24850.708407978876</v>
      </c>
      <c r="CI331" s="269">
        <f t="shared" si="277"/>
        <v>-528.0254476101145</v>
      </c>
    </row>
    <row r="332" spans="1:87" s="57" customFormat="1" ht="15.75" customHeight="1" x14ac:dyDescent="0.25">
      <c r="A332" s="297">
        <v>1026133</v>
      </c>
      <c r="B332" s="297">
        <v>5133</v>
      </c>
      <c r="C332" s="347">
        <v>675646</v>
      </c>
      <c r="D332" s="219" t="s">
        <v>913</v>
      </c>
      <c r="E332" s="299" t="s">
        <v>679</v>
      </c>
      <c r="F332" s="299" t="s">
        <v>1016</v>
      </c>
      <c r="G332" s="301" t="s">
        <v>915</v>
      </c>
      <c r="H332" s="302" t="s">
        <v>1017</v>
      </c>
      <c r="I332" s="56" t="s">
        <v>35</v>
      </c>
      <c r="J332" s="229" t="s">
        <v>35</v>
      </c>
      <c r="K332" s="229" t="s">
        <v>36</v>
      </c>
      <c r="L332" s="56"/>
      <c r="M332" s="56"/>
      <c r="N332" s="58"/>
      <c r="O332" s="297">
        <v>1026133</v>
      </c>
      <c r="P332" s="303">
        <v>8027</v>
      </c>
      <c r="Q332" s="304">
        <v>41882</v>
      </c>
      <c r="R332" s="304">
        <v>42185</v>
      </c>
      <c r="S332" s="303">
        <f t="shared" si="241"/>
        <v>9638</v>
      </c>
      <c r="T332" s="59"/>
      <c r="U332" s="346">
        <f t="shared" si="278"/>
        <v>1.1898931429537227E-3</v>
      </c>
      <c r="V332" s="345">
        <f t="shared" si="279"/>
        <v>9.0746690471588088E-4</v>
      </c>
      <c r="W332" s="27">
        <v>117197.53580043545</v>
      </c>
      <c r="X332" s="27">
        <v>117197.54</v>
      </c>
      <c r="Y332" s="305">
        <f t="shared" si="242"/>
        <v>230917.34412751684</v>
      </c>
      <c r="Z332" s="53">
        <f t="shared" si="243"/>
        <v>15668.78</v>
      </c>
      <c r="AA332" s="54">
        <f t="shared" si="243"/>
        <v>15668.78</v>
      </c>
      <c r="AB332" s="54">
        <f t="shared" si="243"/>
        <v>15668.78</v>
      </c>
      <c r="AC332" s="54">
        <f t="shared" si="243"/>
        <v>15668.78</v>
      </c>
      <c r="AD332" s="52">
        <f t="shared" si="244"/>
        <v>62675.12</v>
      </c>
      <c r="AE332" s="53">
        <f t="shared" si="245"/>
        <v>29099.16</v>
      </c>
      <c r="AF332" s="53">
        <f t="shared" si="245"/>
        <v>29099.16</v>
      </c>
      <c r="AG332" s="53">
        <f t="shared" si="245"/>
        <v>29099.16</v>
      </c>
      <c r="AH332" s="53">
        <f t="shared" si="245"/>
        <v>29099.16</v>
      </c>
      <c r="AI332" s="52">
        <f t="shared" si="246"/>
        <v>116396.6536158903</v>
      </c>
      <c r="AJ332" s="55">
        <f t="shared" si="247"/>
        <v>409989.11774340714</v>
      </c>
      <c r="AK332" s="219" t="s">
        <v>913</v>
      </c>
      <c r="AL332" s="220">
        <v>61485.26180987338</v>
      </c>
      <c r="AM332" s="242"/>
      <c r="AN332" s="242"/>
      <c r="AO332" s="242">
        <f t="shared" si="248"/>
        <v>248298.21949195361</v>
      </c>
      <c r="AP332" s="243">
        <f t="shared" si="249"/>
        <v>67392.602150537641</v>
      </c>
      <c r="AQ332" s="244">
        <f t="shared" si="250"/>
        <v>125157.69206009711</v>
      </c>
      <c r="AR332" s="245">
        <f t="shared" si="251"/>
        <v>4.04</v>
      </c>
      <c r="AS332" s="246">
        <f t="shared" si="252"/>
        <v>1.1000000000000001</v>
      </c>
      <c r="AT332" s="246">
        <f t="shared" si="253"/>
        <v>2.04</v>
      </c>
      <c r="AU332" s="251">
        <f t="shared" si="254"/>
        <v>7.1800000000000006</v>
      </c>
      <c r="AV332" s="245">
        <f t="shared" si="255"/>
        <v>3.76</v>
      </c>
      <c r="AW332" s="246">
        <f t="shared" si="256"/>
        <v>1.02</v>
      </c>
      <c r="AX332" s="246">
        <f t="shared" si="257"/>
        <v>1.89</v>
      </c>
      <c r="AY332" s="252">
        <f t="shared" si="258"/>
        <v>6.669999999999999</v>
      </c>
      <c r="AZ332" s="249">
        <f t="shared" si="259"/>
        <v>3.76</v>
      </c>
      <c r="BA332" s="56">
        <f t="shared" si="260"/>
        <v>4</v>
      </c>
      <c r="BB332" s="246">
        <f t="shared" si="261"/>
        <v>0.26</v>
      </c>
      <c r="BC332" s="250">
        <f t="shared" si="262"/>
        <v>0.47</v>
      </c>
      <c r="BD332" s="246">
        <f t="shared" si="263"/>
        <v>3.76</v>
      </c>
      <c r="BE332" s="56">
        <v>4</v>
      </c>
      <c r="BF332" s="246">
        <f t="shared" si="264"/>
        <v>0.26</v>
      </c>
      <c r="BG332" s="250">
        <f t="shared" si="265"/>
        <v>0.47</v>
      </c>
      <c r="BH332" s="246">
        <f>INDEX('Mar - Aug'!AG:AG,MATCH(C332,'Mar - Aug'!C:C,0))</f>
        <v>3.68</v>
      </c>
      <c r="BI332" s="56">
        <v>4</v>
      </c>
      <c r="BJ332" s="246">
        <f>INDEX('Mar - Aug'!AK:AK,MATCH($C332,'Mar - Aug'!$C:$C,0))</f>
        <v>0.25</v>
      </c>
      <c r="BK332" s="246">
        <f>INDEX('Mar - Aug'!AL:AL,MATCH($C332,'Mar - Aug'!$C:$C,0))</f>
        <v>0.46</v>
      </c>
      <c r="BL332" s="246">
        <f>INDEX('Mar - Aug'!$AG:$AG,MATCH($C332,'Mar - Aug'!$C:$C,0))</f>
        <v>3.68</v>
      </c>
      <c r="BM332" s="56">
        <v>4</v>
      </c>
      <c r="BN332" s="246">
        <f>INDEX('Mar - Aug'!$AK:$AK,MATCH($C332,'Mar - Aug'!$C:$C,0))</f>
        <v>0.25</v>
      </c>
      <c r="BO332" s="246">
        <f>INDEX('Mar - Aug'!$AL:$AL,MATCH($C332,'Mar - Aug'!$C:$C,0))</f>
        <v>0.46</v>
      </c>
      <c r="BP332" s="60">
        <f>INDEX(FY2019_ALL_Targets!EB:EB,MATCH('Final Comp Values'!B332,FY2019_ALL_Targets!A:A,0))</f>
        <v>0</v>
      </c>
      <c r="BQ332" s="60">
        <f>+INDEX(FY2019_ALL_Targets!DY:DY,MATCH(B332,FY2019_ALL_Targets!A:A,0))</f>
        <v>0</v>
      </c>
      <c r="BR332" s="60">
        <f>+INDEX(FY2019_ALL_Targets!DZ:DZ,MATCH(B332,FY2019_ALL_Targets!A:A,0))</f>
        <v>0</v>
      </c>
      <c r="BS332" s="283">
        <f>+INDEX(FY2019_ALL_Targets!EA:EA,MATCH(B332,FY2019_ALL_Targets!A:A,0))</f>
        <v>0</v>
      </c>
      <c r="BT332" s="245">
        <f t="shared" si="280"/>
        <v>0</v>
      </c>
      <c r="BU332" s="245">
        <f t="shared" si="281"/>
        <v>0</v>
      </c>
      <c r="BV332" s="246">
        <f t="shared" si="282"/>
        <v>0</v>
      </c>
      <c r="BW332" s="284">
        <f t="shared" si="266"/>
        <v>0</v>
      </c>
      <c r="BX332" s="245">
        <f t="shared" si="267"/>
        <v>6.669999999999999</v>
      </c>
      <c r="BY332" s="246">
        <f t="shared" si="268"/>
        <v>410106.69627185538</v>
      </c>
      <c r="BZ332" s="285">
        <f t="shared" si="269"/>
        <v>1.1694014738428738E-3</v>
      </c>
      <c r="CA332" s="245">
        <f t="shared" si="270"/>
        <v>47590.93</v>
      </c>
      <c r="CB332" s="286">
        <f t="shared" si="271"/>
        <v>0.77</v>
      </c>
      <c r="CC332" s="268">
        <f t="shared" si="240"/>
        <v>-1.0000000000000231E-2</v>
      </c>
      <c r="CD332" s="267">
        <f t="shared" si="272"/>
        <v>409989.11774340714</v>
      </c>
      <c r="CE332" s="268">
        <f t="shared" si="273"/>
        <v>457697.62627185538</v>
      </c>
      <c r="CF332" s="268">
        <f t="shared" si="274"/>
        <v>0.77000000000000046</v>
      </c>
      <c r="CG332" s="270">
        <f t="shared" si="275"/>
        <v>47330.078060333399</v>
      </c>
      <c r="CH332" s="270">
        <f t="shared" si="276"/>
        <v>47708.508528448234</v>
      </c>
      <c r="CI332" s="269">
        <f t="shared" si="277"/>
        <v>-378.43046811483509</v>
      </c>
    </row>
    <row r="333" spans="1:87" s="57" customFormat="1" ht="15.75" customHeight="1" x14ac:dyDescent="0.25">
      <c r="A333" s="297">
        <v>1004051</v>
      </c>
      <c r="B333" s="297">
        <v>5136</v>
      </c>
      <c r="C333" s="347">
        <v>675594</v>
      </c>
      <c r="D333" s="219" t="s">
        <v>913</v>
      </c>
      <c r="E333" s="299" t="s">
        <v>2932</v>
      </c>
      <c r="F333" s="299" t="s">
        <v>2932</v>
      </c>
      <c r="G333" s="301" t="s">
        <v>1021</v>
      </c>
      <c r="H333" s="302"/>
      <c r="I333" s="56" t="s">
        <v>35</v>
      </c>
      <c r="J333" s="229" t="s">
        <v>36</v>
      </c>
      <c r="K333" s="229" t="s">
        <v>35</v>
      </c>
      <c r="L333" s="56"/>
      <c r="M333" s="56"/>
      <c r="N333" s="58"/>
      <c r="O333" s="297">
        <v>1004051</v>
      </c>
      <c r="P333" s="303">
        <v>28819</v>
      </c>
      <c r="Q333" s="304">
        <v>42005</v>
      </c>
      <c r="R333" s="304">
        <v>42369</v>
      </c>
      <c r="S333" s="303">
        <f t="shared" si="241"/>
        <v>28819</v>
      </c>
      <c r="T333" s="59"/>
      <c r="U333" s="346" t="str">
        <f t="shared" si="278"/>
        <v/>
      </c>
      <c r="V333" s="345">
        <f t="shared" si="279"/>
        <v>2.713455979145774E-3</v>
      </c>
      <c r="W333" s="27">
        <v>0</v>
      </c>
      <c r="X333" s="27">
        <v>0</v>
      </c>
      <c r="Y333" s="305">
        <f t="shared" si="242"/>
        <v>0</v>
      </c>
      <c r="Z333" s="53">
        <f t="shared" si="243"/>
        <v>46851.9</v>
      </c>
      <c r="AA333" s="54">
        <f t="shared" si="243"/>
        <v>46851.9</v>
      </c>
      <c r="AB333" s="54">
        <f t="shared" si="243"/>
        <v>46851.9</v>
      </c>
      <c r="AC333" s="54">
        <f t="shared" si="243"/>
        <v>46851.9</v>
      </c>
      <c r="AD333" s="52">
        <f t="shared" si="244"/>
        <v>187407.59</v>
      </c>
      <c r="AE333" s="53">
        <f t="shared" si="245"/>
        <v>87010.67</v>
      </c>
      <c r="AF333" s="53">
        <f t="shared" si="245"/>
        <v>87010.67</v>
      </c>
      <c r="AG333" s="53">
        <f t="shared" si="245"/>
        <v>87010.67</v>
      </c>
      <c r="AH333" s="53">
        <f t="shared" si="245"/>
        <v>87010.67</v>
      </c>
      <c r="AI333" s="52">
        <f t="shared" si="246"/>
        <v>348042.66036069125</v>
      </c>
      <c r="AJ333" s="55">
        <f t="shared" si="247"/>
        <v>535450.25036069122</v>
      </c>
      <c r="AK333" s="219" t="s">
        <v>913</v>
      </c>
      <c r="AL333" s="220">
        <v>61485.26180987338</v>
      </c>
      <c r="AM333" s="242"/>
      <c r="AN333" s="242"/>
      <c r="AO333" s="242">
        <f t="shared" si="248"/>
        <v>0</v>
      </c>
      <c r="AP333" s="243">
        <f t="shared" si="249"/>
        <v>201513.53763440863</v>
      </c>
      <c r="AQ333" s="244">
        <f t="shared" si="250"/>
        <v>374239.41974267882</v>
      </c>
      <c r="AR333" s="245">
        <f t="shared" si="251"/>
        <v>0</v>
      </c>
      <c r="AS333" s="246">
        <f t="shared" si="252"/>
        <v>3.28</v>
      </c>
      <c r="AT333" s="246">
        <f t="shared" si="253"/>
        <v>6.09</v>
      </c>
      <c r="AU333" s="251">
        <f t="shared" si="254"/>
        <v>9.3699999999999992</v>
      </c>
      <c r="AV333" s="245">
        <f t="shared" si="255"/>
        <v>0</v>
      </c>
      <c r="AW333" s="246">
        <f t="shared" si="256"/>
        <v>3.05</v>
      </c>
      <c r="AX333" s="246">
        <f t="shared" si="257"/>
        <v>5.66</v>
      </c>
      <c r="AY333" s="252">
        <f t="shared" si="258"/>
        <v>8.7100000000000009</v>
      </c>
      <c r="AZ333" s="249">
        <f t="shared" si="259"/>
        <v>0</v>
      </c>
      <c r="BA333" s="56">
        <f t="shared" si="260"/>
        <v>4</v>
      </c>
      <c r="BB333" s="246">
        <f t="shared" si="261"/>
        <v>0.76</v>
      </c>
      <c r="BC333" s="250">
        <f t="shared" si="262"/>
        <v>1.42</v>
      </c>
      <c r="BD333" s="246">
        <f t="shared" si="263"/>
        <v>0</v>
      </c>
      <c r="BE333" s="56">
        <v>4</v>
      </c>
      <c r="BF333" s="246">
        <f t="shared" si="264"/>
        <v>0.76</v>
      </c>
      <c r="BG333" s="250">
        <f t="shared" si="265"/>
        <v>1.42</v>
      </c>
      <c r="BH333" s="246">
        <f>INDEX('Mar - Aug'!AG:AG,MATCH(C333,'Mar - Aug'!C:C,0))</f>
        <v>0</v>
      </c>
      <c r="BI333" s="56">
        <v>4</v>
      </c>
      <c r="BJ333" s="246">
        <f>INDEX('Mar - Aug'!AK:AK,MATCH($C333,'Mar - Aug'!$C:$C,0))</f>
        <v>0.75</v>
      </c>
      <c r="BK333" s="246">
        <f>INDEX('Mar - Aug'!AL:AL,MATCH($C333,'Mar - Aug'!$C:$C,0))</f>
        <v>1.39</v>
      </c>
      <c r="BL333" s="246">
        <f>INDEX('Mar - Aug'!$AG:$AG,MATCH($C333,'Mar - Aug'!$C:$C,0))</f>
        <v>0</v>
      </c>
      <c r="BM333" s="56">
        <v>4</v>
      </c>
      <c r="BN333" s="246">
        <f>INDEX('Mar - Aug'!$AK:$AK,MATCH($C333,'Mar - Aug'!$C:$C,0))</f>
        <v>0.75</v>
      </c>
      <c r="BO333" s="246">
        <f>INDEX('Mar - Aug'!$AL:$AL,MATCH($C333,'Mar - Aug'!$C:$C,0))</f>
        <v>1.39</v>
      </c>
      <c r="BP333" s="60">
        <f>INDEX(FY2019_ALL_Targets!EB:EB,MATCH('Final Comp Values'!B333,FY2019_ALL_Targets!A:A,0))</f>
        <v>3</v>
      </c>
      <c r="BQ333" s="60">
        <f>+INDEX(FY2019_ALL_Targets!DY:DY,MATCH(B333,FY2019_ALL_Targets!A:A,0))</f>
        <v>2</v>
      </c>
      <c r="BR333" s="60">
        <f>+INDEX(FY2019_ALL_Targets!DZ:DZ,MATCH(B333,FY2019_ALL_Targets!A:A,0))</f>
        <v>2</v>
      </c>
      <c r="BS333" s="283">
        <f>+INDEX(FY2019_ALL_Targets!EA:EA,MATCH(B333,FY2019_ALL_Targets!A:A,0))</f>
        <v>0</v>
      </c>
      <c r="BT333" s="245">
        <f t="shared" si="280"/>
        <v>0</v>
      </c>
      <c r="BU333" s="245">
        <f t="shared" si="281"/>
        <v>1.5</v>
      </c>
      <c r="BV333" s="246">
        <f t="shared" si="282"/>
        <v>2.78</v>
      </c>
      <c r="BW333" s="284">
        <f t="shared" si="266"/>
        <v>263156.92054625804</v>
      </c>
      <c r="BX333" s="245">
        <f t="shared" si="267"/>
        <v>4.4300000000000015</v>
      </c>
      <c r="BY333" s="246">
        <f t="shared" si="268"/>
        <v>272379.70981773915</v>
      </c>
      <c r="BZ333" s="285">
        <f t="shared" si="269"/>
        <v>7.7667893989864063E-4</v>
      </c>
      <c r="CA333" s="245">
        <f t="shared" si="270"/>
        <v>31608.37</v>
      </c>
      <c r="CB333" s="286">
        <f t="shared" si="271"/>
        <v>0.51</v>
      </c>
      <c r="CC333" s="268">
        <f t="shared" si="240"/>
        <v>-9.9999999999982325E-3</v>
      </c>
      <c r="CD333" s="267">
        <f t="shared" si="272"/>
        <v>535450.25036069122</v>
      </c>
      <c r="CE333" s="268">
        <f t="shared" si="273"/>
        <v>303988.07981773914</v>
      </c>
      <c r="CF333" s="268">
        <f t="shared" si="274"/>
        <v>-3.7699999999999996</v>
      </c>
      <c r="CG333" s="270">
        <f t="shared" si="275"/>
        <v>-231762.04866358271</v>
      </c>
      <c r="CH333" s="270">
        <f t="shared" si="276"/>
        <v>-231462.17054295208</v>
      </c>
      <c r="CI333" s="269">
        <f t="shared" si="277"/>
        <v>-299.87812063063029</v>
      </c>
    </row>
    <row r="334" spans="1:87" s="57" customFormat="1" ht="15.75" customHeight="1" x14ac:dyDescent="0.25">
      <c r="A334" s="297">
        <v>1028457</v>
      </c>
      <c r="B334" s="297">
        <v>5137</v>
      </c>
      <c r="C334" s="347">
        <v>455714</v>
      </c>
      <c r="D334" s="219" t="s">
        <v>930</v>
      </c>
      <c r="E334" s="299" t="s">
        <v>680</v>
      </c>
      <c r="F334" s="299" t="s">
        <v>1051</v>
      </c>
      <c r="G334" s="301" t="s">
        <v>1021</v>
      </c>
      <c r="H334" s="302" t="s">
        <v>917</v>
      </c>
      <c r="I334" s="56" t="s">
        <v>35</v>
      </c>
      <c r="J334" s="229" t="s">
        <v>36</v>
      </c>
      <c r="K334" s="229" t="s">
        <v>35</v>
      </c>
      <c r="L334" s="56"/>
      <c r="M334" s="56"/>
      <c r="N334" s="58"/>
      <c r="O334" s="297">
        <v>1013873</v>
      </c>
      <c r="P334" s="303">
        <v>35499</v>
      </c>
      <c r="Q334" s="304">
        <v>41883</v>
      </c>
      <c r="R334" s="304">
        <v>42247</v>
      </c>
      <c r="S334" s="303">
        <f t="shared" si="241"/>
        <v>35499</v>
      </c>
      <c r="T334" s="59"/>
      <c r="U334" s="346" t="str">
        <f t="shared" si="278"/>
        <v/>
      </c>
      <c r="V334" s="345">
        <f t="shared" si="279"/>
        <v>3.3424120824350543E-3</v>
      </c>
      <c r="W334" s="27">
        <v>0</v>
      </c>
      <c r="X334" s="27">
        <v>0</v>
      </c>
      <c r="Y334" s="305">
        <f t="shared" si="242"/>
        <v>0</v>
      </c>
      <c r="Z334" s="53">
        <f t="shared" si="243"/>
        <v>57711.77</v>
      </c>
      <c r="AA334" s="54">
        <f t="shared" si="243"/>
        <v>57711.77</v>
      </c>
      <c r="AB334" s="54">
        <f t="shared" si="243"/>
        <v>57711.77</v>
      </c>
      <c r="AC334" s="54">
        <f t="shared" si="243"/>
        <v>57711.77</v>
      </c>
      <c r="AD334" s="52">
        <f t="shared" si="244"/>
        <v>230847.08</v>
      </c>
      <c r="AE334" s="53">
        <f t="shared" si="245"/>
        <v>107179</v>
      </c>
      <c r="AF334" s="53">
        <f t="shared" si="245"/>
        <v>107179</v>
      </c>
      <c r="AG334" s="53">
        <f t="shared" si="245"/>
        <v>107179</v>
      </c>
      <c r="AH334" s="53">
        <f t="shared" si="245"/>
        <v>107179</v>
      </c>
      <c r="AI334" s="52">
        <f t="shared" si="246"/>
        <v>428715.99986620562</v>
      </c>
      <c r="AJ334" s="55">
        <f t="shared" si="247"/>
        <v>659563.07986620557</v>
      </c>
      <c r="AK334" s="219" t="s">
        <v>930</v>
      </c>
      <c r="AL334" s="220">
        <v>95853.985850633719</v>
      </c>
      <c r="AM334" s="242"/>
      <c r="AN334" s="242"/>
      <c r="AO334" s="242">
        <f t="shared" si="248"/>
        <v>0</v>
      </c>
      <c r="AP334" s="243">
        <f t="shared" si="249"/>
        <v>248222.66666666666</v>
      </c>
      <c r="AQ334" s="244">
        <f t="shared" si="250"/>
        <v>460984.94609269424</v>
      </c>
      <c r="AR334" s="245">
        <f t="shared" si="251"/>
        <v>0</v>
      </c>
      <c r="AS334" s="246">
        <f t="shared" si="252"/>
        <v>2.59</v>
      </c>
      <c r="AT334" s="246">
        <f t="shared" si="253"/>
        <v>4.8099999999999996</v>
      </c>
      <c r="AU334" s="251">
        <f t="shared" si="254"/>
        <v>7.3999999999999995</v>
      </c>
      <c r="AV334" s="245">
        <f t="shared" si="255"/>
        <v>0</v>
      </c>
      <c r="AW334" s="246">
        <f t="shared" si="256"/>
        <v>2.41</v>
      </c>
      <c r="AX334" s="246">
        <f t="shared" si="257"/>
        <v>4.47</v>
      </c>
      <c r="AY334" s="252">
        <f t="shared" si="258"/>
        <v>6.88</v>
      </c>
      <c r="AZ334" s="249">
        <f t="shared" si="259"/>
        <v>0</v>
      </c>
      <c r="BA334" s="56">
        <f t="shared" si="260"/>
        <v>4</v>
      </c>
      <c r="BB334" s="246">
        <f t="shared" si="261"/>
        <v>0.6</v>
      </c>
      <c r="BC334" s="250">
        <f t="shared" si="262"/>
        <v>1.1200000000000001</v>
      </c>
      <c r="BD334" s="246">
        <f t="shared" si="263"/>
        <v>0</v>
      </c>
      <c r="BE334" s="56">
        <v>4</v>
      </c>
      <c r="BF334" s="246">
        <f t="shared" si="264"/>
        <v>0.6</v>
      </c>
      <c r="BG334" s="250">
        <f t="shared" si="265"/>
        <v>1.1200000000000001</v>
      </c>
      <c r="BH334" s="246">
        <f>INDEX('Mar - Aug'!AG:AG,MATCH(C334,'Mar - Aug'!C:C,0))</f>
        <v>0</v>
      </c>
      <c r="BI334" s="56">
        <v>4</v>
      </c>
      <c r="BJ334" s="246">
        <f>INDEX('Mar - Aug'!AK:AK,MATCH($C334,'Mar - Aug'!$C:$C,0))</f>
        <v>0.6</v>
      </c>
      <c r="BK334" s="246">
        <f>INDEX('Mar - Aug'!AL:AL,MATCH($C334,'Mar - Aug'!$C:$C,0))</f>
        <v>1.1100000000000001</v>
      </c>
      <c r="BL334" s="246">
        <f>INDEX('Mar - Aug'!$AG:$AG,MATCH($C334,'Mar - Aug'!$C:$C,0))</f>
        <v>0</v>
      </c>
      <c r="BM334" s="56">
        <v>4</v>
      </c>
      <c r="BN334" s="246">
        <f>INDEX('Mar - Aug'!$AK:$AK,MATCH($C334,'Mar - Aug'!$C:$C,0))</f>
        <v>0.6</v>
      </c>
      <c r="BO334" s="246">
        <f>INDEX('Mar - Aug'!$AL:$AL,MATCH($C334,'Mar - Aug'!$C:$C,0))</f>
        <v>1.1100000000000001</v>
      </c>
      <c r="BP334" s="60">
        <f>INDEX(FY2019_ALL_Targets!EB:EB,MATCH('Final Comp Values'!B334,FY2019_ALL_Targets!A:A,0))</f>
        <v>3</v>
      </c>
      <c r="BQ334" s="60">
        <f>+INDEX(FY2019_ALL_Targets!DY:DY,MATCH(B334,FY2019_ALL_Targets!A:A,0))</f>
        <v>0</v>
      </c>
      <c r="BR334" s="60">
        <f>+INDEX(FY2019_ALL_Targets!DZ:DZ,MATCH(B334,FY2019_ALL_Targets!A:A,0))</f>
        <v>0</v>
      </c>
      <c r="BS334" s="283">
        <f>+INDEX(FY2019_ALL_Targets!EA:EA,MATCH(B334,FY2019_ALL_Targets!A:A,0))</f>
        <v>0</v>
      </c>
      <c r="BT334" s="245">
        <f t="shared" si="280"/>
        <v>0</v>
      </c>
      <c r="BU334" s="245">
        <f t="shared" si="281"/>
        <v>0</v>
      </c>
      <c r="BV334" s="246">
        <f t="shared" si="282"/>
        <v>0</v>
      </c>
      <c r="BW334" s="284">
        <f t="shared" si="266"/>
        <v>0</v>
      </c>
      <c r="BX334" s="245">
        <f t="shared" si="267"/>
        <v>6.88</v>
      </c>
      <c r="BY334" s="246">
        <f t="shared" si="268"/>
        <v>659475.42265235994</v>
      </c>
      <c r="BZ334" s="285">
        <f t="shared" si="269"/>
        <v>1.8804655915728018E-3</v>
      </c>
      <c r="CA334" s="245">
        <f t="shared" si="270"/>
        <v>76528.990000000005</v>
      </c>
      <c r="CB334" s="286">
        <f t="shared" si="271"/>
        <v>0.8</v>
      </c>
      <c r="CC334" s="268">
        <f t="shared" si="240"/>
        <v>0</v>
      </c>
      <c r="CD334" s="267">
        <f t="shared" si="272"/>
        <v>659563.07986620557</v>
      </c>
      <c r="CE334" s="268">
        <f t="shared" si="273"/>
        <v>736004.41265235993</v>
      </c>
      <c r="CF334" s="268">
        <f t="shared" si="274"/>
        <v>0.79999999999999982</v>
      </c>
      <c r="CG334" s="270">
        <f t="shared" si="275"/>
        <v>76693.381379791332</v>
      </c>
      <c r="CH334" s="270">
        <f t="shared" si="276"/>
        <v>76441.332786154351</v>
      </c>
      <c r="CI334" s="269">
        <f t="shared" si="277"/>
        <v>252.04859363698051</v>
      </c>
    </row>
    <row r="335" spans="1:87" s="57" customFormat="1" ht="15.75" customHeight="1" x14ac:dyDescent="0.25">
      <c r="A335" s="297">
        <v>1025706</v>
      </c>
      <c r="B335" s="297">
        <v>5138</v>
      </c>
      <c r="C335" s="347">
        <v>455942</v>
      </c>
      <c r="D335" s="219" t="s">
        <v>923</v>
      </c>
      <c r="E335" s="299" t="s">
        <v>2916</v>
      </c>
      <c r="F335" s="299" t="s">
        <v>2917</v>
      </c>
      <c r="G335" s="301" t="s">
        <v>1021</v>
      </c>
      <c r="H335" s="302"/>
      <c r="I335" s="56" t="s">
        <v>35</v>
      </c>
      <c r="J335" s="229" t="s">
        <v>36</v>
      </c>
      <c r="K335" s="229" t="s">
        <v>35</v>
      </c>
      <c r="L335" s="56"/>
      <c r="M335" s="56"/>
      <c r="N335" s="58"/>
      <c r="O335" s="297">
        <v>1025706</v>
      </c>
      <c r="P335" s="303">
        <v>14218</v>
      </c>
      <c r="Q335" s="304">
        <v>42005</v>
      </c>
      <c r="R335" s="304">
        <v>42247</v>
      </c>
      <c r="S335" s="303">
        <f t="shared" si="241"/>
        <v>21356</v>
      </c>
      <c r="T335" s="59"/>
      <c r="U335" s="346" t="str">
        <f t="shared" si="278"/>
        <v/>
      </c>
      <c r="V335" s="345">
        <f t="shared" si="279"/>
        <v>2.0107764284200405E-3</v>
      </c>
      <c r="W335" s="27">
        <v>0</v>
      </c>
      <c r="X335" s="27">
        <v>0</v>
      </c>
      <c r="Y335" s="305">
        <f t="shared" si="242"/>
        <v>0</v>
      </c>
      <c r="Z335" s="53">
        <f t="shared" si="243"/>
        <v>34719.08</v>
      </c>
      <c r="AA335" s="54">
        <f t="shared" si="243"/>
        <v>34719.08</v>
      </c>
      <c r="AB335" s="54">
        <f t="shared" si="243"/>
        <v>34719.08</v>
      </c>
      <c r="AC335" s="54">
        <f t="shared" si="243"/>
        <v>34719.08</v>
      </c>
      <c r="AD335" s="52">
        <f t="shared" si="244"/>
        <v>138876.31</v>
      </c>
      <c r="AE335" s="53">
        <f t="shared" si="245"/>
        <v>64478.29</v>
      </c>
      <c r="AF335" s="53">
        <f t="shared" si="245"/>
        <v>64478.29</v>
      </c>
      <c r="AG335" s="53">
        <f t="shared" si="245"/>
        <v>64478.29</v>
      </c>
      <c r="AH335" s="53">
        <f t="shared" si="245"/>
        <v>64478.29</v>
      </c>
      <c r="AI335" s="52">
        <f t="shared" si="246"/>
        <v>257913.14947301857</v>
      </c>
      <c r="AJ335" s="55">
        <f t="shared" si="247"/>
        <v>396789.45947301853</v>
      </c>
      <c r="AK335" s="219" t="s">
        <v>923</v>
      </c>
      <c r="AL335" s="220">
        <v>21889.523364708708</v>
      </c>
      <c r="AM335" s="242"/>
      <c r="AN335" s="242"/>
      <c r="AO335" s="242">
        <f t="shared" si="248"/>
        <v>0</v>
      </c>
      <c r="AP335" s="243">
        <f t="shared" si="249"/>
        <v>149329.36559139786</v>
      </c>
      <c r="AQ335" s="244">
        <f t="shared" si="250"/>
        <v>277325.96717528882</v>
      </c>
      <c r="AR335" s="245">
        <f t="shared" si="251"/>
        <v>0</v>
      </c>
      <c r="AS335" s="246">
        <f t="shared" si="252"/>
        <v>6.82</v>
      </c>
      <c r="AT335" s="246">
        <f t="shared" si="253"/>
        <v>12.67</v>
      </c>
      <c r="AU335" s="251">
        <f t="shared" si="254"/>
        <v>19.490000000000002</v>
      </c>
      <c r="AV335" s="245">
        <f t="shared" si="255"/>
        <v>0</v>
      </c>
      <c r="AW335" s="246">
        <f t="shared" si="256"/>
        <v>6.34</v>
      </c>
      <c r="AX335" s="246">
        <f t="shared" si="257"/>
        <v>11.78</v>
      </c>
      <c r="AY335" s="252">
        <f t="shared" si="258"/>
        <v>18.119999999999997</v>
      </c>
      <c r="AZ335" s="249">
        <f t="shared" si="259"/>
        <v>0</v>
      </c>
      <c r="BA335" s="56">
        <f t="shared" si="260"/>
        <v>4</v>
      </c>
      <c r="BB335" s="246">
        <f t="shared" si="261"/>
        <v>1.59</v>
      </c>
      <c r="BC335" s="250">
        <f t="shared" si="262"/>
        <v>2.95</v>
      </c>
      <c r="BD335" s="246">
        <f t="shared" si="263"/>
        <v>0</v>
      </c>
      <c r="BE335" s="56">
        <v>4</v>
      </c>
      <c r="BF335" s="246">
        <f t="shared" si="264"/>
        <v>1.59</v>
      </c>
      <c r="BG335" s="250">
        <f t="shared" si="265"/>
        <v>2.95</v>
      </c>
      <c r="BH335" s="246">
        <f>INDEX('Mar - Aug'!AG:AG,MATCH(C335,'Mar - Aug'!C:C,0))</f>
        <v>0</v>
      </c>
      <c r="BI335" s="56">
        <v>4</v>
      </c>
      <c r="BJ335" s="246">
        <f>INDEX('Mar - Aug'!AK:AK,MATCH($C335,'Mar - Aug'!$C:$C,0))</f>
        <v>1.61</v>
      </c>
      <c r="BK335" s="246">
        <f>INDEX('Mar - Aug'!AL:AL,MATCH($C335,'Mar - Aug'!$C:$C,0))</f>
        <v>2.99</v>
      </c>
      <c r="BL335" s="246">
        <f>INDEX('Mar - Aug'!$AG:$AG,MATCH($C335,'Mar - Aug'!$C:$C,0))</f>
        <v>0</v>
      </c>
      <c r="BM335" s="56">
        <v>4</v>
      </c>
      <c r="BN335" s="246">
        <f>INDEX('Mar - Aug'!$AK:$AK,MATCH($C335,'Mar - Aug'!$C:$C,0))</f>
        <v>1.61</v>
      </c>
      <c r="BO335" s="246">
        <f>INDEX('Mar - Aug'!$AL:$AL,MATCH($C335,'Mar - Aug'!$C:$C,0))</f>
        <v>2.99</v>
      </c>
      <c r="BP335" s="60">
        <f>INDEX(FY2019_ALL_Targets!EB:EB,MATCH('Final Comp Values'!B335,FY2019_ALL_Targets!A:A,0))</f>
        <v>3</v>
      </c>
      <c r="BQ335" s="60">
        <f>+INDEX(FY2019_ALL_Targets!DY:DY,MATCH(B335,FY2019_ALL_Targets!A:A,0))</f>
        <v>0</v>
      </c>
      <c r="BR335" s="60">
        <f>+INDEX(FY2019_ALL_Targets!DZ:DZ,MATCH(B335,FY2019_ALL_Targets!A:A,0))</f>
        <v>0</v>
      </c>
      <c r="BS335" s="283">
        <f>+INDEX(FY2019_ALL_Targets!EA:EA,MATCH(B335,FY2019_ALL_Targets!A:A,0))</f>
        <v>0</v>
      </c>
      <c r="BT335" s="245">
        <f t="shared" si="280"/>
        <v>0</v>
      </c>
      <c r="BU335" s="245">
        <f t="shared" si="281"/>
        <v>0</v>
      </c>
      <c r="BV335" s="246">
        <f t="shared" si="282"/>
        <v>0</v>
      </c>
      <c r="BW335" s="284">
        <f t="shared" si="266"/>
        <v>0</v>
      </c>
      <c r="BX335" s="245">
        <f t="shared" si="267"/>
        <v>18.119999999999997</v>
      </c>
      <c r="BY335" s="246">
        <f t="shared" si="268"/>
        <v>396638.16336852172</v>
      </c>
      <c r="BZ335" s="285">
        <f t="shared" si="269"/>
        <v>1.1309965358819998E-3</v>
      </c>
      <c r="CA335" s="245">
        <f t="shared" si="270"/>
        <v>46027.98</v>
      </c>
      <c r="CB335" s="286">
        <f t="shared" si="271"/>
        <v>2.1</v>
      </c>
      <c r="CC335" s="268">
        <f t="shared" si="240"/>
        <v>-4.0000000000000924E-2</v>
      </c>
      <c r="CD335" s="267">
        <f t="shared" si="272"/>
        <v>396789.45947301853</v>
      </c>
      <c r="CE335" s="268">
        <f t="shared" si="273"/>
        <v>442666.14336852171</v>
      </c>
      <c r="CF335" s="268">
        <f t="shared" si="274"/>
        <v>2.1000000000000014</v>
      </c>
      <c r="CG335" s="270">
        <f t="shared" si="275"/>
        <v>45985.533382634632</v>
      </c>
      <c r="CH335" s="270">
        <f t="shared" si="276"/>
        <v>45876.683895503171</v>
      </c>
      <c r="CI335" s="269">
        <f t="shared" si="277"/>
        <v>108.8494871314615</v>
      </c>
    </row>
    <row r="336" spans="1:87" s="57" customFormat="1" ht="15.75" customHeight="1" x14ac:dyDescent="0.25">
      <c r="A336" s="297">
        <v>1026415</v>
      </c>
      <c r="B336" s="297">
        <v>5139</v>
      </c>
      <c r="C336" s="347">
        <v>455477</v>
      </c>
      <c r="D336" s="219" t="s">
        <v>930</v>
      </c>
      <c r="E336" s="299" t="s">
        <v>682</v>
      </c>
      <c r="F336" s="299" t="s">
        <v>993</v>
      </c>
      <c r="G336" s="301" t="s">
        <v>915</v>
      </c>
      <c r="H336" s="302" t="s">
        <v>993</v>
      </c>
      <c r="I336" s="56" t="s">
        <v>35</v>
      </c>
      <c r="J336" s="229" t="s">
        <v>35</v>
      </c>
      <c r="K336" s="229" t="s">
        <v>35</v>
      </c>
      <c r="L336" s="56"/>
      <c r="M336" s="56"/>
      <c r="N336" s="58"/>
      <c r="O336" s="297">
        <v>1026415</v>
      </c>
      <c r="P336" s="303">
        <v>14136</v>
      </c>
      <c r="Q336" s="304">
        <v>42005</v>
      </c>
      <c r="R336" s="304">
        <v>42277</v>
      </c>
      <c r="S336" s="303">
        <f t="shared" si="241"/>
        <v>18900</v>
      </c>
      <c r="T336" s="59"/>
      <c r="U336" s="346">
        <f t="shared" si="278"/>
        <v>2.3333658852277817E-3</v>
      </c>
      <c r="V336" s="345">
        <f t="shared" si="279"/>
        <v>1.779531489845419E-3</v>
      </c>
      <c r="W336" s="27">
        <v>229822.93295787822</v>
      </c>
      <c r="X336" s="27">
        <v>229823</v>
      </c>
      <c r="Y336" s="305">
        <f t="shared" si="242"/>
        <v>452826.08466591296</v>
      </c>
      <c r="Z336" s="53">
        <f t="shared" si="243"/>
        <v>30726.29</v>
      </c>
      <c r="AA336" s="54">
        <f t="shared" si="243"/>
        <v>30726.29</v>
      </c>
      <c r="AB336" s="54">
        <f t="shared" si="243"/>
        <v>30726.29</v>
      </c>
      <c r="AC336" s="54">
        <f t="shared" si="243"/>
        <v>30726.29</v>
      </c>
      <c r="AD336" s="52">
        <f t="shared" si="244"/>
        <v>122905.15</v>
      </c>
      <c r="AE336" s="53">
        <f t="shared" si="245"/>
        <v>57063.1</v>
      </c>
      <c r="AF336" s="53">
        <f t="shared" si="245"/>
        <v>57063.1</v>
      </c>
      <c r="AG336" s="53">
        <f t="shared" si="245"/>
        <v>57063.1</v>
      </c>
      <c r="AH336" s="53">
        <f t="shared" si="245"/>
        <v>57063.1</v>
      </c>
      <c r="AI336" s="52">
        <f t="shared" si="246"/>
        <v>228252.41267278756</v>
      </c>
      <c r="AJ336" s="55">
        <f t="shared" si="247"/>
        <v>803983.64733870048</v>
      </c>
      <c r="AK336" s="219" t="s">
        <v>930</v>
      </c>
      <c r="AL336" s="220">
        <v>95853.985850633719</v>
      </c>
      <c r="AM336" s="242"/>
      <c r="AN336" s="242"/>
      <c r="AO336" s="242">
        <f t="shared" si="248"/>
        <v>486909.76845797093</v>
      </c>
      <c r="AP336" s="243">
        <f t="shared" si="249"/>
        <v>132156.07526881719</v>
      </c>
      <c r="AQ336" s="244">
        <f t="shared" si="250"/>
        <v>245432.7017986963</v>
      </c>
      <c r="AR336" s="245">
        <f t="shared" si="251"/>
        <v>5.08</v>
      </c>
      <c r="AS336" s="246">
        <f t="shared" si="252"/>
        <v>1.38</v>
      </c>
      <c r="AT336" s="246">
        <f t="shared" si="253"/>
        <v>2.56</v>
      </c>
      <c r="AU336" s="251">
        <f t="shared" si="254"/>
        <v>9.02</v>
      </c>
      <c r="AV336" s="245">
        <f t="shared" si="255"/>
        <v>4.72</v>
      </c>
      <c r="AW336" s="246">
        <f t="shared" si="256"/>
        <v>1.28</v>
      </c>
      <c r="AX336" s="246">
        <f t="shared" si="257"/>
        <v>2.38</v>
      </c>
      <c r="AY336" s="252">
        <f t="shared" si="258"/>
        <v>8.379999999999999</v>
      </c>
      <c r="AZ336" s="249">
        <f t="shared" si="259"/>
        <v>4.72</v>
      </c>
      <c r="BA336" s="56">
        <f t="shared" si="260"/>
        <v>4</v>
      </c>
      <c r="BB336" s="246">
        <f t="shared" si="261"/>
        <v>0.32</v>
      </c>
      <c r="BC336" s="250">
        <f t="shared" si="262"/>
        <v>0.6</v>
      </c>
      <c r="BD336" s="246">
        <f t="shared" si="263"/>
        <v>4.72</v>
      </c>
      <c r="BE336" s="56">
        <v>4</v>
      </c>
      <c r="BF336" s="246">
        <f t="shared" si="264"/>
        <v>0.32</v>
      </c>
      <c r="BG336" s="250">
        <f t="shared" si="265"/>
        <v>0.6</v>
      </c>
      <c r="BH336" s="246">
        <f>INDEX('Mar - Aug'!AG:AG,MATCH(C336,'Mar - Aug'!C:C,0))</f>
        <v>4.6900000000000004</v>
      </c>
      <c r="BI336" s="56">
        <v>4</v>
      </c>
      <c r="BJ336" s="246">
        <f>INDEX('Mar - Aug'!AK:AK,MATCH($C336,'Mar - Aug'!$C:$C,0))</f>
        <v>0.32</v>
      </c>
      <c r="BK336" s="246">
        <f>INDEX('Mar - Aug'!AL:AL,MATCH($C336,'Mar - Aug'!$C:$C,0))</f>
        <v>0.59</v>
      </c>
      <c r="BL336" s="246">
        <f>INDEX('Mar - Aug'!$AG:$AG,MATCH($C336,'Mar - Aug'!$C:$C,0))</f>
        <v>4.6900000000000004</v>
      </c>
      <c r="BM336" s="56">
        <v>4</v>
      </c>
      <c r="BN336" s="246">
        <f>INDEX('Mar - Aug'!$AK:$AK,MATCH($C336,'Mar - Aug'!$C:$C,0))</f>
        <v>0.32</v>
      </c>
      <c r="BO336" s="246">
        <f>INDEX('Mar - Aug'!$AL:$AL,MATCH($C336,'Mar - Aug'!$C:$C,0))</f>
        <v>0.59</v>
      </c>
      <c r="BP336" s="60">
        <f>INDEX(FY2019_ALL_Targets!EB:EB,MATCH('Final Comp Values'!B336,FY2019_ALL_Targets!A:A,0))</f>
        <v>0</v>
      </c>
      <c r="BQ336" s="60">
        <f>+INDEX(FY2019_ALL_Targets!DY:DY,MATCH(B336,FY2019_ALL_Targets!A:A,0))</f>
        <v>2</v>
      </c>
      <c r="BR336" s="60">
        <f>+INDEX(FY2019_ALL_Targets!DZ:DZ,MATCH(B336,FY2019_ALL_Targets!A:A,0))</f>
        <v>2</v>
      </c>
      <c r="BS336" s="283">
        <f>+INDEX(FY2019_ALL_Targets!EA:EA,MATCH(B336,FY2019_ALL_Targets!A:A,0))</f>
        <v>0</v>
      </c>
      <c r="BT336" s="245">
        <f t="shared" si="280"/>
        <v>0</v>
      </c>
      <c r="BU336" s="245">
        <f t="shared" si="281"/>
        <v>0.64</v>
      </c>
      <c r="BV336" s="246">
        <f t="shared" si="282"/>
        <v>1.18</v>
      </c>
      <c r="BW336" s="284">
        <f t="shared" si="266"/>
        <v>174454.25424815336</v>
      </c>
      <c r="BX336" s="245">
        <f t="shared" si="267"/>
        <v>6.5599999999999987</v>
      </c>
      <c r="BY336" s="246">
        <f t="shared" si="268"/>
        <v>628802.14718015702</v>
      </c>
      <c r="BZ336" s="285">
        <f t="shared" si="269"/>
        <v>1.7930020756856944E-3</v>
      </c>
      <c r="CA336" s="245">
        <f t="shared" si="270"/>
        <v>72969.5</v>
      </c>
      <c r="CB336" s="286">
        <f t="shared" si="271"/>
        <v>0.76</v>
      </c>
      <c r="CC336" s="268">
        <f t="shared" si="240"/>
        <v>-2.0000000000000573E-2</v>
      </c>
      <c r="CD336" s="267">
        <f t="shared" si="272"/>
        <v>803983.64733870048</v>
      </c>
      <c r="CE336" s="268">
        <f t="shared" si="273"/>
        <v>701771.64718015702</v>
      </c>
      <c r="CF336" s="268">
        <f t="shared" si="274"/>
        <v>-1.0600000000000005</v>
      </c>
      <c r="CG336" s="270">
        <f t="shared" si="275"/>
        <v>-101697.21553448962</v>
      </c>
      <c r="CH336" s="270">
        <f t="shared" si="276"/>
        <v>-102212.00015854347</v>
      </c>
      <c r="CI336" s="269">
        <f t="shared" si="277"/>
        <v>514.78462405384926</v>
      </c>
    </row>
    <row r="337" spans="1:87" s="57" customFormat="1" ht="15.75" customHeight="1" x14ac:dyDescent="0.25">
      <c r="A337" s="297">
        <v>1014465</v>
      </c>
      <c r="B337" s="297">
        <v>5147</v>
      </c>
      <c r="C337" s="347">
        <v>455754</v>
      </c>
      <c r="D337" s="219" t="s">
        <v>920</v>
      </c>
      <c r="E337" s="299" t="s">
        <v>684</v>
      </c>
      <c r="F337" s="299" t="s">
        <v>1048</v>
      </c>
      <c r="G337" s="301" t="s">
        <v>1021</v>
      </c>
      <c r="H337" s="302"/>
      <c r="I337" s="56" t="s">
        <v>35</v>
      </c>
      <c r="J337" s="229" t="s">
        <v>36</v>
      </c>
      <c r="K337" s="229" t="s">
        <v>35</v>
      </c>
      <c r="L337" s="56"/>
      <c r="M337" s="56"/>
      <c r="N337" s="58"/>
      <c r="O337" s="297">
        <v>1014465</v>
      </c>
      <c r="P337" s="303">
        <v>22876</v>
      </c>
      <c r="Q337" s="304">
        <v>42005</v>
      </c>
      <c r="R337" s="304">
        <v>42369</v>
      </c>
      <c r="S337" s="303">
        <f t="shared" si="241"/>
        <v>22876</v>
      </c>
      <c r="T337" s="59"/>
      <c r="U337" s="346" t="str">
        <f t="shared" si="278"/>
        <v/>
      </c>
      <c r="V337" s="345">
        <f t="shared" si="279"/>
        <v>2.1538921884499368E-3</v>
      </c>
      <c r="W337" s="27">
        <v>0</v>
      </c>
      <c r="X337" s="27">
        <v>0</v>
      </c>
      <c r="Y337" s="305">
        <f t="shared" si="242"/>
        <v>0</v>
      </c>
      <c r="Z337" s="53">
        <f t="shared" si="243"/>
        <v>37190.19</v>
      </c>
      <c r="AA337" s="54">
        <f t="shared" si="243"/>
        <v>37190.19</v>
      </c>
      <c r="AB337" s="54">
        <f t="shared" si="243"/>
        <v>37190.19</v>
      </c>
      <c r="AC337" s="54">
        <f t="shared" si="243"/>
        <v>37190.19</v>
      </c>
      <c r="AD337" s="52">
        <f t="shared" si="244"/>
        <v>148760.75</v>
      </c>
      <c r="AE337" s="53">
        <f t="shared" si="245"/>
        <v>69067.490000000005</v>
      </c>
      <c r="AF337" s="53">
        <f t="shared" si="245"/>
        <v>69067.490000000005</v>
      </c>
      <c r="AG337" s="53">
        <f t="shared" si="245"/>
        <v>69067.490000000005</v>
      </c>
      <c r="AH337" s="53">
        <f t="shared" si="245"/>
        <v>69067.490000000005</v>
      </c>
      <c r="AI337" s="52">
        <f t="shared" si="246"/>
        <v>276269.95726469252</v>
      </c>
      <c r="AJ337" s="55">
        <f t="shared" si="247"/>
        <v>425030.70726469252</v>
      </c>
      <c r="AK337" s="219" t="s">
        <v>920</v>
      </c>
      <c r="AL337" s="220">
        <v>54680.661225614327</v>
      </c>
      <c r="AM337" s="242"/>
      <c r="AN337" s="242"/>
      <c r="AO337" s="242">
        <f t="shared" si="248"/>
        <v>0</v>
      </c>
      <c r="AP337" s="243">
        <f t="shared" si="249"/>
        <v>159957.79569892475</v>
      </c>
      <c r="AQ337" s="244">
        <f t="shared" si="250"/>
        <v>297064.47017708875</v>
      </c>
      <c r="AR337" s="245">
        <f t="shared" si="251"/>
        <v>0</v>
      </c>
      <c r="AS337" s="246">
        <f t="shared" si="252"/>
        <v>2.93</v>
      </c>
      <c r="AT337" s="246">
        <f t="shared" si="253"/>
        <v>5.43</v>
      </c>
      <c r="AU337" s="251">
        <f t="shared" si="254"/>
        <v>8.36</v>
      </c>
      <c r="AV337" s="245">
        <f t="shared" si="255"/>
        <v>0</v>
      </c>
      <c r="AW337" s="246">
        <f t="shared" si="256"/>
        <v>2.72</v>
      </c>
      <c r="AX337" s="246">
        <f t="shared" si="257"/>
        <v>5.05</v>
      </c>
      <c r="AY337" s="252">
        <f t="shared" si="258"/>
        <v>7.77</v>
      </c>
      <c r="AZ337" s="249">
        <f t="shared" si="259"/>
        <v>0</v>
      </c>
      <c r="BA337" s="56">
        <f t="shared" si="260"/>
        <v>4</v>
      </c>
      <c r="BB337" s="246">
        <f t="shared" si="261"/>
        <v>0.68</v>
      </c>
      <c r="BC337" s="250">
        <f t="shared" si="262"/>
        <v>1.26</v>
      </c>
      <c r="BD337" s="246">
        <f t="shared" si="263"/>
        <v>0</v>
      </c>
      <c r="BE337" s="56">
        <v>4</v>
      </c>
      <c r="BF337" s="246">
        <f t="shared" si="264"/>
        <v>0.68</v>
      </c>
      <c r="BG337" s="250">
        <f t="shared" si="265"/>
        <v>1.26</v>
      </c>
      <c r="BH337" s="246">
        <f>INDEX('Mar - Aug'!AG:AG,MATCH(C337,'Mar - Aug'!C:C,0))</f>
        <v>0</v>
      </c>
      <c r="BI337" s="56">
        <v>4</v>
      </c>
      <c r="BJ337" s="246">
        <f>INDEX('Mar - Aug'!AK:AK,MATCH($C337,'Mar - Aug'!$C:$C,0))</f>
        <v>0.67</v>
      </c>
      <c r="BK337" s="246">
        <f>INDEX('Mar - Aug'!AL:AL,MATCH($C337,'Mar - Aug'!$C:$C,0))</f>
        <v>1.24</v>
      </c>
      <c r="BL337" s="246">
        <f>INDEX('Mar - Aug'!$AG:$AG,MATCH($C337,'Mar - Aug'!$C:$C,0))</f>
        <v>0</v>
      </c>
      <c r="BM337" s="56">
        <v>4</v>
      </c>
      <c r="BN337" s="246">
        <f>INDEX('Mar - Aug'!$AK:$AK,MATCH($C337,'Mar - Aug'!$C:$C,0))</f>
        <v>0.67</v>
      </c>
      <c r="BO337" s="246">
        <f>INDEX('Mar - Aug'!$AL:$AL,MATCH($C337,'Mar - Aug'!$C:$C,0))</f>
        <v>1.24</v>
      </c>
      <c r="BP337" s="60">
        <f>INDEX(FY2019_ALL_Targets!EB:EB,MATCH('Final Comp Values'!B337,FY2019_ALL_Targets!A:A,0))</f>
        <v>3</v>
      </c>
      <c r="BQ337" s="60">
        <f>+INDEX(FY2019_ALL_Targets!DY:DY,MATCH(B337,FY2019_ALL_Targets!A:A,0))</f>
        <v>1</v>
      </c>
      <c r="BR337" s="60">
        <f>+INDEX(FY2019_ALL_Targets!DZ:DZ,MATCH(B337,FY2019_ALL_Targets!A:A,0))</f>
        <v>1</v>
      </c>
      <c r="BS337" s="283">
        <f>+INDEX(FY2019_ALL_Targets!EA:EA,MATCH(B337,FY2019_ALL_Targets!A:A,0))</f>
        <v>0</v>
      </c>
      <c r="BT337" s="245">
        <f t="shared" si="280"/>
        <v>0</v>
      </c>
      <c r="BU337" s="245">
        <f t="shared" si="281"/>
        <v>0.67</v>
      </c>
      <c r="BV337" s="246">
        <f t="shared" si="282"/>
        <v>1.24</v>
      </c>
      <c r="BW337" s="284">
        <f t="shared" si="266"/>
        <v>104440.06294092337</v>
      </c>
      <c r="BX337" s="245">
        <f t="shared" si="267"/>
        <v>5.8599999999999994</v>
      </c>
      <c r="BY337" s="246">
        <f t="shared" si="268"/>
        <v>320428.6747820999</v>
      </c>
      <c r="BZ337" s="285">
        <f t="shared" si="269"/>
        <v>9.1368848145633645E-4</v>
      </c>
      <c r="CA337" s="245">
        <f t="shared" si="270"/>
        <v>37184.230000000003</v>
      </c>
      <c r="CB337" s="286">
        <f t="shared" si="271"/>
        <v>0.68</v>
      </c>
      <c r="CC337" s="268">
        <f t="shared" si="240"/>
        <v>1.0000000000000453E-2</v>
      </c>
      <c r="CD337" s="267">
        <f t="shared" si="272"/>
        <v>425030.70726469252</v>
      </c>
      <c r="CE337" s="268">
        <f t="shared" si="273"/>
        <v>357612.90478209988</v>
      </c>
      <c r="CF337" s="268">
        <f t="shared" si="274"/>
        <v>-1.2300000000000004</v>
      </c>
      <c r="CG337" s="270">
        <f t="shared" si="275"/>
        <v>-67282.853273561399</v>
      </c>
      <c r="CH337" s="270">
        <f t="shared" si="276"/>
        <v>-67417.80248259264</v>
      </c>
      <c r="CI337" s="269">
        <f t="shared" si="277"/>
        <v>134.94920903124148</v>
      </c>
    </row>
    <row r="338" spans="1:87" s="57" customFormat="1" ht="15.75" customHeight="1" x14ac:dyDescent="0.25">
      <c r="A338" s="297">
        <v>1026710</v>
      </c>
      <c r="B338" s="297">
        <v>5148</v>
      </c>
      <c r="C338" s="347">
        <v>675702</v>
      </c>
      <c r="D338" s="219" t="s">
        <v>941</v>
      </c>
      <c r="E338" s="299" t="s">
        <v>686</v>
      </c>
      <c r="F338" s="299" t="s">
        <v>938</v>
      </c>
      <c r="G338" s="301" t="s">
        <v>915</v>
      </c>
      <c r="H338" s="302" t="s">
        <v>938</v>
      </c>
      <c r="I338" s="56" t="s">
        <v>35</v>
      </c>
      <c r="J338" s="229" t="s">
        <v>35</v>
      </c>
      <c r="K338" s="229" t="s">
        <v>35</v>
      </c>
      <c r="L338" s="56"/>
      <c r="M338" s="56"/>
      <c r="N338" s="58"/>
      <c r="O338" s="297">
        <v>1026710</v>
      </c>
      <c r="P338" s="303">
        <v>15583</v>
      </c>
      <c r="Q338" s="304">
        <v>42064</v>
      </c>
      <c r="R338" s="304">
        <v>42247</v>
      </c>
      <c r="S338" s="303">
        <f t="shared" si="241"/>
        <v>30912</v>
      </c>
      <c r="T338" s="59"/>
      <c r="U338" s="346">
        <f t="shared" si="278"/>
        <v>3.8163495367281048E-3</v>
      </c>
      <c r="V338" s="345">
        <f t="shared" si="279"/>
        <v>2.9105226145027295E-3</v>
      </c>
      <c r="W338" s="27">
        <v>375888.17479199637</v>
      </c>
      <c r="X338" s="27">
        <v>375888.17</v>
      </c>
      <c r="Y338" s="305">
        <f t="shared" si="242"/>
        <v>740622.2184758042</v>
      </c>
      <c r="Z338" s="53">
        <f t="shared" si="243"/>
        <v>50254.55</v>
      </c>
      <c r="AA338" s="54">
        <f t="shared" si="243"/>
        <v>50254.55</v>
      </c>
      <c r="AB338" s="54">
        <f t="shared" si="243"/>
        <v>50254.55</v>
      </c>
      <c r="AC338" s="54">
        <f t="shared" si="243"/>
        <v>50254.55</v>
      </c>
      <c r="AD338" s="52">
        <f t="shared" si="244"/>
        <v>201018.19</v>
      </c>
      <c r="AE338" s="53">
        <f t="shared" si="245"/>
        <v>93329.88</v>
      </c>
      <c r="AF338" s="53">
        <f t="shared" si="245"/>
        <v>93329.88</v>
      </c>
      <c r="AG338" s="53">
        <f t="shared" si="245"/>
        <v>93329.88</v>
      </c>
      <c r="AH338" s="53">
        <f t="shared" si="245"/>
        <v>93329.88</v>
      </c>
      <c r="AI338" s="52">
        <f t="shared" si="246"/>
        <v>373319.50161593698</v>
      </c>
      <c r="AJ338" s="55">
        <f t="shared" si="247"/>
        <v>1314959.910091741</v>
      </c>
      <c r="AK338" s="219" t="s">
        <v>941</v>
      </c>
      <c r="AL338" s="220">
        <v>76951.060656708069</v>
      </c>
      <c r="AM338" s="242"/>
      <c r="AN338" s="242"/>
      <c r="AO338" s="242">
        <f t="shared" si="248"/>
        <v>796367.97685570351</v>
      </c>
      <c r="AP338" s="243">
        <f t="shared" si="249"/>
        <v>216148.59139784949</v>
      </c>
      <c r="AQ338" s="244">
        <f t="shared" si="250"/>
        <v>401418.81894186774</v>
      </c>
      <c r="AR338" s="245">
        <f t="shared" si="251"/>
        <v>10.35</v>
      </c>
      <c r="AS338" s="246">
        <f t="shared" si="252"/>
        <v>2.81</v>
      </c>
      <c r="AT338" s="246">
        <f t="shared" si="253"/>
        <v>5.22</v>
      </c>
      <c r="AU338" s="251">
        <f t="shared" si="254"/>
        <v>18.38</v>
      </c>
      <c r="AV338" s="245">
        <f t="shared" si="255"/>
        <v>9.6199999999999992</v>
      </c>
      <c r="AW338" s="246">
        <f t="shared" si="256"/>
        <v>2.61</v>
      </c>
      <c r="AX338" s="246">
        <f t="shared" si="257"/>
        <v>4.8499999999999996</v>
      </c>
      <c r="AY338" s="252">
        <f t="shared" si="258"/>
        <v>17.079999999999998</v>
      </c>
      <c r="AZ338" s="249">
        <f t="shared" si="259"/>
        <v>9.6199999999999992</v>
      </c>
      <c r="BA338" s="56">
        <f t="shared" si="260"/>
        <v>4</v>
      </c>
      <c r="BB338" s="246">
        <f t="shared" si="261"/>
        <v>0.65</v>
      </c>
      <c r="BC338" s="250">
        <f t="shared" si="262"/>
        <v>1.21</v>
      </c>
      <c r="BD338" s="246">
        <f t="shared" si="263"/>
        <v>9.6199999999999992</v>
      </c>
      <c r="BE338" s="56">
        <v>4</v>
      </c>
      <c r="BF338" s="246">
        <f t="shared" si="264"/>
        <v>0.65</v>
      </c>
      <c r="BG338" s="250">
        <f t="shared" si="265"/>
        <v>1.21</v>
      </c>
      <c r="BH338" s="246">
        <f>INDEX('Mar - Aug'!AG:AG,MATCH(C338,'Mar - Aug'!C:C,0))</f>
        <v>9.33</v>
      </c>
      <c r="BI338" s="56">
        <v>4</v>
      </c>
      <c r="BJ338" s="246">
        <f>INDEX('Mar - Aug'!AK:AK,MATCH($C338,'Mar - Aug'!$C:$C,0))</f>
        <v>0.63</v>
      </c>
      <c r="BK338" s="246">
        <f>INDEX('Mar - Aug'!AL:AL,MATCH($C338,'Mar - Aug'!$C:$C,0))</f>
        <v>1.18</v>
      </c>
      <c r="BL338" s="246">
        <f>INDEX('Mar - Aug'!$AG:$AG,MATCH($C338,'Mar - Aug'!$C:$C,0))</f>
        <v>9.33</v>
      </c>
      <c r="BM338" s="56">
        <v>4</v>
      </c>
      <c r="BN338" s="246">
        <f>INDEX('Mar - Aug'!$AK:$AK,MATCH($C338,'Mar - Aug'!$C:$C,0))</f>
        <v>0.63</v>
      </c>
      <c r="BO338" s="246">
        <f>INDEX('Mar - Aug'!$AL:$AL,MATCH($C338,'Mar - Aug'!$C:$C,0))</f>
        <v>1.18</v>
      </c>
      <c r="BP338" s="60">
        <f>INDEX(FY2019_ALL_Targets!EB:EB,MATCH('Final Comp Values'!B338,FY2019_ALL_Targets!A:A,0))</f>
        <v>0</v>
      </c>
      <c r="BQ338" s="60">
        <f>+INDEX(FY2019_ALL_Targets!DY:DY,MATCH(B338,FY2019_ALL_Targets!A:A,0))</f>
        <v>1</v>
      </c>
      <c r="BR338" s="60">
        <f>+INDEX(FY2019_ALL_Targets!DZ:DZ,MATCH(B338,FY2019_ALL_Targets!A:A,0))</f>
        <v>2</v>
      </c>
      <c r="BS338" s="283">
        <f>+INDEX(FY2019_ALL_Targets!EA:EA,MATCH(B338,FY2019_ALL_Targets!A:A,0))</f>
        <v>0</v>
      </c>
      <c r="BT338" s="245">
        <f t="shared" si="280"/>
        <v>0</v>
      </c>
      <c r="BU338" s="245">
        <f t="shared" si="281"/>
        <v>0.63</v>
      </c>
      <c r="BV338" s="246">
        <f t="shared" si="282"/>
        <v>2.36</v>
      </c>
      <c r="BW338" s="284">
        <f t="shared" si="266"/>
        <v>230083.67136355711</v>
      </c>
      <c r="BX338" s="245">
        <f t="shared" si="267"/>
        <v>14.089999999999998</v>
      </c>
      <c r="BY338" s="246">
        <f t="shared" si="268"/>
        <v>1084240.4446530165</v>
      </c>
      <c r="BZ338" s="285">
        <f t="shared" si="269"/>
        <v>3.0916646460627524E-3</v>
      </c>
      <c r="CA338" s="245">
        <f t="shared" si="270"/>
        <v>125820.95</v>
      </c>
      <c r="CB338" s="286">
        <f t="shared" si="271"/>
        <v>1.64</v>
      </c>
      <c r="CC338" s="268">
        <f t="shared" si="240"/>
        <v>1.9999999999998685E-2</v>
      </c>
      <c r="CD338" s="267">
        <f t="shared" si="272"/>
        <v>1314959.910091741</v>
      </c>
      <c r="CE338" s="268">
        <f t="shared" si="273"/>
        <v>1210061.3946530165</v>
      </c>
      <c r="CF338" s="268">
        <f t="shared" si="274"/>
        <v>-1.3499999999999996</v>
      </c>
      <c r="CG338" s="270">
        <f t="shared" si="275"/>
        <v>-103934.18493113876</v>
      </c>
      <c r="CH338" s="270">
        <f t="shared" si="276"/>
        <v>-104898.51543872454</v>
      </c>
      <c r="CI338" s="269">
        <f t="shared" si="277"/>
        <v>964.33050758577883</v>
      </c>
    </row>
    <row r="339" spans="1:87" s="57" customFormat="1" ht="15.75" customHeight="1" x14ac:dyDescent="0.25">
      <c r="A339" s="297">
        <v>1028601</v>
      </c>
      <c r="B339" s="297">
        <v>5149</v>
      </c>
      <c r="C339" s="347">
        <v>675085</v>
      </c>
      <c r="D339" s="219" t="s">
        <v>930</v>
      </c>
      <c r="E339" s="299" t="s">
        <v>687</v>
      </c>
      <c r="F339" s="299" t="s">
        <v>995</v>
      </c>
      <c r="G339" s="301" t="s">
        <v>915</v>
      </c>
      <c r="H339" s="302" t="s">
        <v>995</v>
      </c>
      <c r="I339" s="56" t="s">
        <v>35</v>
      </c>
      <c r="J339" s="229" t="s">
        <v>36</v>
      </c>
      <c r="K339" s="229" t="s">
        <v>35</v>
      </c>
      <c r="L339" s="56"/>
      <c r="M339" s="56"/>
      <c r="N339" s="58"/>
      <c r="O339" s="297">
        <v>1013458</v>
      </c>
      <c r="P339" s="303">
        <v>31855</v>
      </c>
      <c r="Q339" s="304">
        <v>41883</v>
      </c>
      <c r="R339" s="304">
        <v>42247</v>
      </c>
      <c r="S339" s="303">
        <f t="shared" si="241"/>
        <v>31855</v>
      </c>
      <c r="T339" s="59"/>
      <c r="U339" s="346">
        <f t="shared" si="278"/>
        <v>3.9327709139646023E-3</v>
      </c>
      <c r="V339" s="345">
        <f t="shared" si="279"/>
        <v>2.9993108787844348E-3</v>
      </c>
      <c r="W339" s="27">
        <v>387355.00151072536</v>
      </c>
      <c r="X339" s="27">
        <v>387355</v>
      </c>
      <c r="Y339" s="305">
        <f t="shared" si="242"/>
        <v>763215.60460490244</v>
      </c>
      <c r="Z339" s="53">
        <f t="shared" si="243"/>
        <v>51787.61</v>
      </c>
      <c r="AA339" s="54">
        <f t="shared" si="243"/>
        <v>51787.61</v>
      </c>
      <c r="AB339" s="54">
        <f t="shared" si="243"/>
        <v>51787.61</v>
      </c>
      <c r="AC339" s="54">
        <f t="shared" si="243"/>
        <v>51787.61</v>
      </c>
      <c r="AD339" s="52">
        <f t="shared" si="244"/>
        <v>207150.44</v>
      </c>
      <c r="AE339" s="53">
        <f t="shared" si="245"/>
        <v>96176.99</v>
      </c>
      <c r="AF339" s="53">
        <f t="shared" si="245"/>
        <v>96176.99</v>
      </c>
      <c r="AG339" s="53">
        <f t="shared" si="245"/>
        <v>96176.99</v>
      </c>
      <c r="AH339" s="53">
        <f t="shared" si="245"/>
        <v>96176.99</v>
      </c>
      <c r="AI339" s="52">
        <f t="shared" si="246"/>
        <v>384707.96855511359</v>
      </c>
      <c r="AJ339" s="55">
        <f t="shared" si="247"/>
        <v>1355074.0131600159</v>
      </c>
      <c r="AK339" s="219" t="s">
        <v>930</v>
      </c>
      <c r="AL339" s="220">
        <v>95853.985850633719</v>
      </c>
      <c r="AM339" s="242"/>
      <c r="AN339" s="242"/>
      <c r="AO339" s="242">
        <f t="shared" si="248"/>
        <v>820661.94043537905</v>
      </c>
      <c r="AP339" s="243">
        <f t="shared" si="249"/>
        <v>222742.40860215056</v>
      </c>
      <c r="AQ339" s="244">
        <f t="shared" si="250"/>
        <v>413664.48231732647</v>
      </c>
      <c r="AR339" s="245">
        <f t="shared" si="251"/>
        <v>8.56</v>
      </c>
      <c r="AS339" s="246">
        <f t="shared" si="252"/>
        <v>2.3199999999999998</v>
      </c>
      <c r="AT339" s="246">
        <f t="shared" si="253"/>
        <v>4.32</v>
      </c>
      <c r="AU339" s="251">
        <f t="shared" si="254"/>
        <v>15.200000000000001</v>
      </c>
      <c r="AV339" s="245">
        <f t="shared" si="255"/>
        <v>7.96</v>
      </c>
      <c r="AW339" s="246">
        <f t="shared" si="256"/>
        <v>2.16</v>
      </c>
      <c r="AX339" s="246">
        <f t="shared" si="257"/>
        <v>4.01</v>
      </c>
      <c r="AY339" s="252">
        <f t="shared" si="258"/>
        <v>14.13</v>
      </c>
      <c r="AZ339" s="249">
        <f t="shared" si="259"/>
        <v>7.96</v>
      </c>
      <c r="BA339" s="56">
        <f t="shared" si="260"/>
        <v>4</v>
      </c>
      <c r="BB339" s="246">
        <f t="shared" si="261"/>
        <v>0.54</v>
      </c>
      <c r="BC339" s="250">
        <f t="shared" si="262"/>
        <v>1</v>
      </c>
      <c r="BD339" s="246">
        <f t="shared" si="263"/>
        <v>7.96</v>
      </c>
      <c r="BE339" s="56">
        <v>4</v>
      </c>
      <c r="BF339" s="246">
        <f t="shared" si="264"/>
        <v>0.54</v>
      </c>
      <c r="BG339" s="250">
        <f t="shared" si="265"/>
        <v>1</v>
      </c>
      <c r="BH339" s="246">
        <f>INDEX('Mar - Aug'!AG:AG,MATCH(C339,'Mar - Aug'!C:C,0))</f>
        <v>7.9</v>
      </c>
      <c r="BI339" s="56">
        <v>4</v>
      </c>
      <c r="BJ339" s="246">
        <f>INDEX('Mar - Aug'!AK:AK,MATCH($C339,'Mar - Aug'!$C:$C,0))</f>
        <v>0.54</v>
      </c>
      <c r="BK339" s="246">
        <f>INDEX('Mar - Aug'!AL:AL,MATCH($C339,'Mar - Aug'!$C:$C,0))</f>
        <v>1</v>
      </c>
      <c r="BL339" s="246">
        <f>INDEX('Mar - Aug'!$AG:$AG,MATCH($C339,'Mar - Aug'!$C:$C,0))</f>
        <v>7.9</v>
      </c>
      <c r="BM339" s="56">
        <v>4</v>
      </c>
      <c r="BN339" s="246">
        <f>INDEX('Mar - Aug'!$AK:$AK,MATCH($C339,'Mar - Aug'!$C:$C,0))</f>
        <v>0.54</v>
      </c>
      <c r="BO339" s="246">
        <f>INDEX('Mar - Aug'!$AL:$AL,MATCH($C339,'Mar - Aug'!$C:$C,0))</f>
        <v>1</v>
      </c>
      <c r="BP339" s="60">
        <f>INDEX(FY2019_ALL_Targets!EB:EB,MATCH('Final Comp Values'!B339,FY2019_ALL_Targets!A:A,0))</f>
        <v>0</v>
      </c>
      <c r="BQ339" s="60">
        <f>+INDEX(FY2019_ALL_Targets!DY:DY,MATCH(B339,FY2019_ALL_Targets!A:A,0))</f>
        <v>1</v>
      </c>
      <c r="BR339" s="60">
        <f>+INDEX(FY2019_ALL_Targets!DZ:DZ,MATCH(B339,FY2019_ALL_Targets!A:A,0))</f>
        <v>1</v>
      </c>
      <c r="BS339" s="283">
        <f>+INDEX(FY2019_ALL_Targets!EA:EA,MATCH(B339,FY2019_ALL_Targets!A:A,0))</f>
        <v>0</v>
      </c>
      <c r="BT339" s="245">
        <f t="shared" si="280"/>
        <v>0</v>
      </c>
      <c r="BU339" s="245">
        <f t="shared" si="281"/>
        <v>0.54</v>
      </c>
      <c r="BV339" s="246">
        <f t="shared" si="282"/>
        <v>1</v>
      </c>
      <c r="BW339" s="284">
        <f t="shared" si="266"/>
        <v>147615.13820997594</v>
      </c>
      <c r="BX339" s="245">
        <f t="shared" si="267"/>
        <v>12.59</v>
      </c>
      <c r="BY339" s="246">
        <f t="shared" si="268"/>
        <v>1206801.6818594786</v>
      </c>
      <c r="BZ339" s="285">
        <f t="shared" si="269"/>
        <v>3.4411427031833686E-3</v>
      </c>
      <c r="CA339" s="245">
        <f t="shared" si="270"/>
        <v>140043.6</v>
      </c>
      <c r="CB339" s="286">
        <f t="shared" si="271"/>
        <v>1.46</v>
      </c>
      <c r="CC339" s="268">
        <f t="shared" si="240"/>
        <v>9.9999999999988987E-3</v>
      </c>
      <c r="CD339" s="267">
        <f t="shared" si="272"/>
        <v>1355074.0131600159</v>
      </c>
      <c r="CE339" s="268">
        <f t="shared" si="273"/>
        <v>1346845.2818594787</v>
      </c>
      <c r="CF339" s="268">
        <f t="shared" si="274"/>
        <v>-8.0000000000000071E-2</v>
      </c>
      <c r="CG339" s="270">
        <f t="shared" si="275"/>
        <v>-7672.039706496912</v>
      </c>
      <c r="CH339" s="270">
        <f t="shared" si="276"/>
        <v>-8228.7313005372416</v>
      </c>
      <c r="CI339" s="269">
        <f t="shared" si="277"/>
        <v>556.69159404032962</v>
      </c>
    </row>
    <row r="340" spans="1:87" s="57" customFormat="1" ht="15.75" customHeight="1" x14ac:dyDescent="0.25">
      <c r="A340" s="297">
        <v>1014062</v>
      </c>
      <c r="B340" s="297">
        <v>5152</v>
      </c>
      <c r="C340" s="347">
        <v>675109</v>
      </c>
      <c r="D340" s="219" t="s">
        <v>941</v>
      </c>
      <c r="E340" s="299" t="s">
        <v>689</v>
      </c>
      <c r="F340" s="299" t="s">
        <v>1060</v>
      </c>
      <c r="G340" s="301" t="s">
        <v>1021</v>
      </c>
      <c r="H340" s="302"/>
      <c r="I340" s="56" t="s">
        <v>35</v>
      </c>
      <c r="J340" s="229" t="s">
        <v>36</v>
      </c>
      <c r="K340" s="229" t="s">
        <v>35</v>
      </c>
      <c r="L340" s="56"/>
      <c r="M340" s="56"/>
      <c r="N340" s="58"/>
      <c r="O340" s="297">
        <v>1014062</v>
      </c>
      <c r="P340" s="303">
        <v>40358</v>
      </c>
      <c r="Q340" s="304">
        <v>42005</v>
      </c>
      <c r="R340" s="304">
        <v>42369</v>
      </c>
      <c r="S340" s="303">
        <f t="shared" si="241"/>
        <v>40358</v>
      </c>
      <c r="T340" s="59"/>
      <c r="U340" s="346" t="str">
        <f t="shared" si="278"/>
        <v/>
      </c>
      <c r="V340" s="345">
        <f t="shared" si="279"/>
        <v>3.7999117390043078E-3</v>
      </c>
      <c r="W340" s="27">
        <v>0</v>
      </c>
      <c r="X340" s="27">
        <v>0</v>
      </c>
      <c r="Y340" s="305">
        <f t="shared" si="242"/>
        <v>0</v>
      </c>
      <c r="Z340" s="53">
        <f t="shared" si="243"/>
        <v>65611.19</v>
      </c>
      <c r="AA340" s="54">
        <f t="shared" si="243"/>
        <v>65611.19</v>
      </c>
      <c r="AB340" s="54">
        <f t="shared" si="243"/>
        <v>65611.19</v>
      </c>
      <c r="AC340" s="54">
        <f t="shared" si="243"/>
        <v>65611.19</v>
      </c>
      <c r="AD340" s="52">
        <f t="shared" si="244"/>
        <v>262444.75</v>
      </c>
      <c r="AE340" s="53">
        <f t="shared" si="245"/>
        <v>121849.35</v>
      </c>
      <c r="AF340" s="53">
        <f t="shared" si="245"/>
        <v>121849.35</v>
      </c>
      <c r="AG340" s="53">
        <f t="shared" si="245"/>
        <v>121849.35</v>
      </c>
      <c r="AH340" s="53">
        <f t="shared" si="245"/>
        <v>121849.35</v>
      </c>
      <c r="AI340" s="52">
        <f t="shared" si="246"/>
        <v>487397.4005634053</v>
      </c>
      <c r="AJ340" s="55">
        <f t="shared" si="247"/>
        <v>749842.15056340536</v>
      </c>
      <c r="AK340" s="219" t="s">
        <v>941</v>
      </c>
      <c r="AL340" s="220">
        <v>76951.060656708069</v>
      </c>
      <c r="AM340" s="242"/>
      <c r="AN340" s="242"/>
      <c r="AO340" s="242">
        <f t="shared" si="248"/>
        <v>0</v>
      </c>
      <c r="AP340" s="243">
        <f t="shared" si="249"/>
        <v>282198.65591397852</v>
      </c>
      <c r="AQ340" s="244">
        <f t="shared" si="250"/>
        <v>524083.22641226382</v>
      </c>
      <c r="AR340" s="245">
        <f t="shared" si="251"/>
        <v>0</v>
      </c>
      <c r="AS340" s="246">
        <f t="shared" si="252"/>
        <v>3.67</v>
      </c>
      <c r="AT340" s="246">
        <f t="shared" si="253"/>
        <v>6.81</v>
      </c>
      <c r="AU340" s="251">
        <f t="shared" si="254"/>
        <v>10.48</v>
      </c>
      <c r="AV340" s="245">
        <f t="shared" si="255"/>
        <v>0</v>
      </c>
      <c r="AW340" s="246">
        <f t="shared" si="256"/>
        <v>3.41</v>
      </c>
      <c r="AX340" s="246">
        <f t="shared" si="257"/>
        <v>6.33</v>
      </c>
      <c r="AY340" s="252">
        <f t="shared" si="258"/>
        <v>9.74</v>
      </c>
      <c r="AZ340" s="249">
        <f t="shared" si="259"/>
        <v>0</v>
      </c>
      <c r="BA340" s="56">
        <f t="shared" si="260"/>
        <v>4</v>
      </c>
      <c r="BB340" s="246">
        <f t="shared" si="261"/>
        <v>0.85</v>
      </c>
      <c r="BC340" s="250">
        <f t="shared" si="262"/>
        <v>1.58</v>
      </c>
      <c r="BD340" s="246">
        <f t="shared" si="263"/>
        <v>0</v>
      </c>
      <c r="BE340" s="56">
        <v>4</v>
      </c>
      <c r="BF340" s="246">
        <f t="shared" si="264"/>
        <v>0.85</v>
      </c>
      <c r="BG340" s="250">
        <f t="shared" si="265"/>
        <v>1.58</v>
      </c>
      <c r="BH340" s="246">
        <f>INDEX('Mar - Aug'!AG:AG,MATCH(C340,'Mar - Aug'!C:C,0))</f>
        <v>0</v>
      </c>
      <c r="BI340" s="56">
        <v>4</v>
      </c>
      <c r="BJ340" s="246">
        <f>INDEX('Mar - Aug'!AK:AK,MATCH($C340,'Mar - Aug'!$C:$C,0))</f>
        <v>0.83</v>
      </c>
      <c r="BK340" s="246">
        <f>INDEX('Mar - Aug'!AL:AL,MATCH($C340,'Mar - Aug'!$C:$C,0))</f>
        <v>1.54</v>
      </c>
      <c r="BL340" s="246">
        <f>INDEX('Mar - Aug'!$AG:$AG,MATCH($C340,'Mar - Aug'!$C:$C,0))</f>
        <v>0</v>
      </c>
      <c r="BM340" s="56">
        <v>4</v>
      </c>
      <c r="BN340" s="246">
        <f>INDEX('Mar - Aug'!$AK:$AK,MATCH($C340,'Mar - Aug'!$C:$C,0))</f>
        <v>0.83</v>
      </c>
      <c r="BO340" s="246">
        <f>INDEX('Mar - Aug'!$AL:$AL,MATCH($C340,'Mar - Aug'!$C:$C,0))</f>
        <v>1.54</v>
      </c>
      <c r="BP340" s="60">
        <f>INDEX(FY2019_ALL_Targets!EB:EB,MATCH('Final Comp Values'!B340,FY2019_ALL_Targets!A:A,0))</f>
        <v>3</v>
      </c>
      <c r="BQ340" s="60">
        <f>+INDEX(FY2019_ALL_Targets!DY:DY,MATCH(B340,FY2019_ALL_Targets!A:A,0))</f>
        <v>0</v>
      </c>
      <c r="BR340" s="60">
        <f>+INDEX(FY2019_ALL_Targets!DZ:DZ,MATCH(B340,FY2019_ALL_Targets!A:A,0))</f>
        <v>0</v>
      </c>
      <c r="BS340" s="283">
        <f>+INDEX(FY2019_ALL_Targets!EA:EA,MATCH(B340,FY2019_ALL_Targets!A:A,0))</f>
        <v>0</v>
      </c>
      <c r="BT340" s="245">
        <f t="shared" si="280"/>
        <v>0</v>
      </c>
      <c r="BU340" s="245">
        <f t="shared" si="281"/>
        <v>0</v>
      </c>
      <c r="BV340" s="246">
        <f t="shared" si="282"/>
        <v>0</v>
      </c>
      <c r="BW340" s="284">
        <f t="shared" si="266"/>
        <v>0</v>
      </c>
      <c r="BX340" s="245">
        <f t="shared" si="267"/>
        <v>9.74</v>
      </c>
      <c r="BY340" s="246">
        <f t="shared" si="268"/>
        <v>749503.33079633664</v>
      </c>
      <c r="BZ340" s="285">
        <f t="shared" si="269"/>
        <v>2.1371762705927051E-3</v>
      </c>
      <c r="CA340" s="245">
        <f t="shared" si="270"/>
        <v>86976.3</v>
      </c>
      <c r="CB340" s="286">
        <f t="shared" si="271"/>
        <v>1.1299999999999999</v>
      </c>
      <c r="CC340" s="268">
        <f t="shared" si="240"/>
        <v>2.0000000000000906E-2</v>
      </c>
      <c r="CD340" s="267">
        <f t="shared" si="272"/>
        <v>749842.15056340536</v>
      </c>
      <c r="CE340" s="268">
        <f t="shared" si="273"/>
        <v>836479.63079633669</v>
      </c>
      <c r="CF340" s="268">
        <f t="shared" si="274"/>
        <v>1.1300000000000008</v>
      </c>
      <c r="CG340" s="270">
        <f t="shared" si="275"/>
        <v>86994.007200887951</v>
      </c>
      <c r="CH340" s="270">
        <f t="shared" si="276"/>
        <v>86637.480232931324</v>
      </c>
      <c r="CI340" s="269">
        <f t="shared" si="277"/>
        <v>356.52696795662632</v>
      </c>
    </row>
    <row r="341" spans="1:87" s="57" customFormat="1" ht="15.75" customHeight="1" x14ac:dyDescent="0.25">
      <c r="A341" s="297">
        <v>1014734</v>
      </c>
      <c r="B341" s="297">
        <v>5155</v>
      </c>
      <c r="C341" s="347">
        <v>675128</v>
      </c>
      <c r="D341" s="219" t="s">
        <v>913</v>
      </c>
      <c r="E341" s="299" t="s">
        <v>691</v>
      </c>
      <c r="F341" s="299" t="s">
        <v>955</v>
      </c>
      <c r="G341" s="301" t="s">
        <v>915</v>
      </c>
      <c r="H341" s="302" t="s">
        <v>949</v>
      </c>
      <c r="I341" s="56" t="s">
        <v>35</v>
      </c>
      <c r="J341" s="229" t="s">
        <v>36</v>
      </c>
      <c r="K341" s="229" t="s">
        <v>35</v>
      </c>
      <c r="L341" s="56"/>
      <c r="M341" s="56"/>
      <c r="N341" s="58"/>
      <c r="O341" s="297">
        <v>1014734</v>
      </c>
      <c r="P341" s="303">
        <v>20612</v>
      </c>
      <c r="Q341" s="304">
        <v>42005</v>
      </c>
      <c r="R341" s="304">
        <v>42369</v>
      </c>
      <c r="S341" s="303">
        <f t="shared" si="241"/>
        <v>20612</v>
      </c>
      <c r="T341" s="59"/>
      <c r="U341" s="346">
        <f t="shared" si="278"/>
        <v>2.5447268585351871E-3</v>
      </c>
      <c r="V341" s="345">
        <f t="shared" si="279"/>
        <v>1.9407250300896178E-3</v>
      </c>
      <c r="W341" s="27">
        <v>250640.75624299399</v>
      </c>
      <c r="X341" s="27">
        <v>250641</v>
      </c>
      <c r="Y341" s="305">
        <f t="shared" si="242"/>
        <v>493843.98185893107</v>
      </c>
      <c r="Z341" s="53">
        <f t="shared" si="243"/>
        <v>33509.54</v>
      </c>
      <c r="AA341" s="54">
        <f t="shared" si="243"/>
        <v>33509.54</v>
      </c>
      <c r="AB341" s="54">
        <f t="shared" si="243"/>
        <v>33509.54</v>
      </c>
      <c r="AC341" s="54">
        <f t="shared" si="243"/>
        <v>33509.54</v>
      </c>
      <c r="AD341" s="52">
        <f t="shared" si="244"/>
        <v>134038.14000000001</v>
      </c>
      <c r="AE341" s="53">
        <f t="shared" si="245"/>
        <v>62231.99</v>
      </c>
      <c r="AF341" s="53">
        <f t="shared" si="245"/>
        <v>62231.99</v>
      </c>
      <c r="AG341" s="53">
        <f t="shared" si="245"/>
        <v>62231.99</v>
      </c>
      <c r="AH341" s="53">
        <f t="shared" si="245"/>
        <v>62231.99</v>
      </c>
      <c r="AI341" s="52">
        <f t="shared" si="246"/>
        <v>248927.97513288347</v>
      </c>
      <c r="AJ341" s="55">
        <f t="shared" si="247"/>
        <v>876810.09699181467</v>
      </c>
      <c r="AK341" s="219" t="s">
        <v>913</v>
      </c>
      <c r="AL341" s="220">
        <v>61485.26180987338</v>
      </c>
      <c r="AM341" s="242"/>
      <c r="AN341" s="242"/>
      <c r="AO341" s="242">
        <f t="shared" si="248"/>
        <v>531015.03425691521</v>
      </c>
      <c r="AP341" s="243">
        <f t="shared" si="249"/>
        <v>144127.03225806454</v>
      </c>
      <c r="AQ341" s="244">
        <f t="shared" si="250"/>
        <v>267664.48939019727</v>
      </c>
      <c r="AR341" s="245">
        <f t="shared" si="251"/>
        <v>8.64</v>
      </c>
      <c r="AS341" s="246">
        <f t="shared" si="252"/>
        <v>2.34</v>
      </c>
      <c r="AT341" s="246">
        <f t="shared" si="253"/>
        <v>4.3499999999999996</v>
      </c>
      <c r="AU341" s="251">
        <f t="shared" si="254"/>
        <v>15.33</v>
      </c>
      <c r="AV341" s="245">
        <f t="shared" si="255"/>
        <v>8.0299999999999994</v>
      </c>
      <c r="AW341" s="246">
        <f t="shared" si="256"/>
        <v>2.1800000000000002</v>
      </c>
      <c r="AX341" s="246">
        <f t="shared" si="257"/>
        <v>4.05</v>
      </c>
      <c r="AY341" s="252">
        <f t="shared" si="258"/>
        <v>14.259999999999998</v>
      </c>
      <c r="AZ341" s="249">
        <f t="shared" si="259"/>
        <v>8.0299999999999994</v>
      </c>
      <c r="BA341" s="56">
        <f t="shared" si="260"/>
        <v>4</v>
      </c>
      <c r="BB341" s="246">
        <f t="shared" si="261"/>
        <v>0.55000000000000004</v>
      </c>
      <c r="BC341" s="250">
        <f t="shared" si="262"/>
        <v>1.01</v>
      </c>
      <c r="BD341" s="246">
        <f t="shared" si="263"/>
        <v>8.0299999999999994</v>
      </c>
      <c r="BE341" s="56">
        <v>4</v>
      </c>
      <c r="BF341" s="246">
        <f t="shared" si="264"/>
        <v>0.55000000000000004</v>
      </c>
      <c r="BG341" s="250">
        <f t="shared" si="265"/>
        <v>1.01</v>
      </c>
      <c r="BH341" s="246">
        <f>INDEX('Mar - Aug'!AG:AG,MATCH(C341,'Mar - Aug'!C:C,0))</f>
        <v>7.86</v>
      </c>
      <c r="BI341" s="56">
        <v>4</v>
      </c>
      <c r="BJ341" s="246">
        <f>INDEX('Mar - Aug'!AK:AK,MATCH($C341,'Mar - Aug'!$C:$C,0))</f>
        <v>0.53</v>
      </c>
      <c r="BK341" s="246">
        <f>INDEX('Mar - Aug'!AL:AL,MATCH($C341,'Mar - Aug'!$C:$C,0))</f>
        <v>0.99</v>
      </c>
      <c r="BL341" s="246">
        <f>INDEX('Mar - Aug'!$AG:$AG,MATCH($C341,'Mar - Aug'!$C:$C,0))</f>
        <v>7.86</v>
      </c>
      <c r="BM341" s="56">
        <v>4</v>
      </c>
      <c r="BN341" s="246">
        <f>INDEX('Mar - Aug'!$AK:$AK,MATCH($C341,'Mar - Aug'!$C:$C,0))</f>
        <v>0.53</v>
      </c>
      <c r="BO341" s="246">
        <f>INDEX('Mar - Aug'!$AL:$AL,MATCH($C341,'Mar - Aug'!$C:$C,0))</f>
        <v>0.99</v>
      </c>
      <c r="BP341" s="60">
        <f>INDEX(FY2019_ALL_Targets!EB:EB,MATCH('Final Comp Values'!B341,FY2019_ALL_Targets!A:A,0))</f>
        <v>0</v>
      </c>
      <c r="BQ341" s="60">
        <f>+INDEX(FY2019_ALL_Targets!DY:DY,MATCH(B341,FY2019_ALL_Targets!A:A,0))</f>
        <v>0</v>
      </c>
      <c r="BR341" s="60">
        <f>+INDEX(FY2019_ALL_Targets!DZ:DZ,MATCH(B341,FY2019_ALL_Targets!A:A,0))</f>
        <v>0</v>
      </c>
      <c r="BS341" s="283">
        <f>+INDEX(FY2019_ALL_Targets!EA:EA,MATCH(B341,FY2019_ALL_Targets!A:A,0))</f>
        <v>0</v>
      </c>
      <c r="BT341" s="245">
        <f t="shared" si="280"/>
        <v>0</v>
      </c>
      <c r="BU341" s="245">
        <f t="shared" si="281"/>
        <v>0</v>
      </c>
      <c r="BV341" s="246">
        <f t="shared" si="282"/>
        <v>0</v>
      </c>
      <c r="BW341" s="284">
        <f t="shared" si="266"/>
        <v>0</v>
      </c>
      <c r="BX341" s="245">
        <f t="shared" si="267"/>
        <v>14.259999999999998</v>
      </c>
      <c r="BY341" s="246">
        <f t="shared" si="268"/>
        <v>876779.83340879425</v>
      </c>
      <c r="BZ341" s="285">
        <f t="shared" si="269"/>
        <v>2.5000997026985577E-3</v>
      </c>
      <c r="CA341" s="245">
        <f t="shared" si="270"/>
        <v>101746.14</v>
      </c>
      <c r="CB341" s="286">
        <f t="shared" si="271"/>
        <v>1.65</v>
      </c>
      <c r="CC341" s="268">
        <f t="shared" si="240"/>
        <v>-1.0000000000000453E-2</v>
      </c>
      <c r="CD341" s="267">
        <f t="shared" si="272"/>
        <v>876810.09699181467</v>
      </c>
      <c r="CE341" s="268">
        <f t="shared" si="273"/>
        <v>978525.97340879426</v>
      </c>
      <c r="CF341" s="268">
        <f t="shared" si="274"/>
        <v>1.6500000000000004</v>
      </c>
      <c r="CG341" s="270">
        <f t="shared" si="275"/>
        <v>101454.18373327452</v>
      </c>
      <c r="CH341" s="270">
        <f t="shared" si="276"/>
        <v>101715.87641697959</v>
      </c>
      <c r="CI341" s="269">
        <f t="shared" si="277"/>
        <v>-261.69268370507052</v>
      </c>
    </row>
    <row r="342" spans="1:87" s="57" customFormat="1" ht="15.75" customHeight="1" x14ac:dyDescent="0.25">
      <c r="A342" s="297">
        <v>1014736</v>
      </c>
      <c r="B342" s="297">
        <v>5158</v>
      </c>
      <c r="C342" s="347">
        <v>675879</v>
      </c>
      <c r="D342" s="219" t="s">
        <v>941</v>
      </c>
      <c r="E342" s="299" t="s">
        <v>693</v>
      </c>
      <c r="F342" s="299" t="s">
        <v>965</v>
      </c>
      <c r="G342" s="301" t="s">
        <v>915</v>
      </c>
      <c r="H342" s="302" t="s">
        <v>965</v>
      </c>
      <c r="I342" s="56" t="s">
        <v>35</v>
      </c>
      <c r="J342" s="229" t="s">
        <v>36</v>
      </c>
      <c r="K342" s="229" t="s">
        <v>35</v>
      </c>
      <c r="L342" s="56"/>
      <c r="M342" s="56"/>
      <c r="N342" s="58"/>
      <c r="O342" s="297">
        <v>1014736</v>
      </c>
      <c r="P342" s="303">
        <v>17074</v>
      </c>
      <c r="Q342" s="304">
        <v>42005</v>
      </c>
      <c r="R342" s="304">
        <v>42369</v>
      </c>
      <c r="S342" s="303">
        <f t="shared" si="241"/>
        <v>17074</v>
      </c>
      <c r="T342" s="59"/>
      <c r="U342" s="346">
        <f t="shared" si="278"/>
        <v>2.107930641501542E-3</v>
      </c>
      <c r="V342" s="345">
        <f t="shared" si="279"/>
        <v>1.607604267598978E-3</v>
      </c>
      <c r="W342" s="27">
        <v>207618.87604536582</v>
      </c>
      <c r="X342" s="27">
        <v>207618.88</v>
      </c>
      <c r="Y342" s="305">
        <f t="shared" si="242"/>
        <v>409076.85553364008</v>
      </c>
      <c r="Z342" s="53">
        <f t="shared" si="243"/>
        <v>27757.71</v>
      </c>
      <c r="AA342" s="54">
        <f t="shared" si="243"/>
        <v>27757.71</v>
      </c>
      <c r="AB342" s="54">
        <f t="shared" si="243"/>
        <v>27757.71</v>
      </c>
      <c r="AC342" s="54">
        <f t="shared" si="243"/>
        <v>27757.71</v>
      </c>
      <c r="AD342" s="52">
        <f t="shared" si="244"/>
        <v>111030.82</v>
      </c>
      <c r="AE342" s="53">
        <f t="shared" si="245"/>
        <v>51550.02</v>
      </c>
      <c r="AF342" s="53">
        <f t="shared" si="245"/>
        <v>51550.02</v>
      </c>
      <c r="AG342" s="53">
        <f t="shared" si="245"/>
        <v>51550.02</v>
      </c>
      <c r="AH342" s="53">
        <f t="shared" si="245"/>
        <v>51550.02</v>
      </c>
      <c r="AI342" s="52">
        <f t="shared" si="246"/>
        <v>206200.08962831614</v>
      </c>
      <c r="AJ342" s="55">
        <f t="shared" si="247"/>
        <v>726307.76516195619</v>
      </c>
      <c r="AK342" s="219" t="s">
        <v>941</v>
      </c>
      <c r="AL342" s="220">
        <v>76951.060656708069</v>
      </c>
      <c r="AM342" s="242"/>
      <c r="AN342" s="242"/>
      <c r="AO342" s="242">
        <f t="shared" si="248"/>
        <v>439867.58659531194</v>
      </c>
      <c r="AP342" s="243">
        <f t="shared" si="249"/>
        <v>119387.97849462368</v>
      </c>
      <c r="AQ342" s="244">
        <f t="shared" si="250"/>
        <v>221720.52648206038</v>
      </c>
      <c r="AR342" s="245">
        <f t="shared" si="251"/>
        <v>5.72</v>
      </c>
      <c r="AS342" s="246">
        <f t="shared" si="252"/>
        <v>1.55</v>
      </c>
      <c r="AT342" s="246">
        <f t="shared" si="253"/>
        <v>2.88</v>
      </c>
      <c r="AU342" s="251">
        <f t="shared" si="254"/>
        <v>10.149999999999999</v>
      </c>
      <c r="AV342" s="245">
        <f t="shared" si="255"/>
        <v>5.32</v>
      </c>
      <c r="AW342" s="246">
        <f t="shared" si="256"/>
        <v>1.44</v>
      </c>
      <c r="AX342" s="246">
        <f t="shared" si="257"/>
        <v>2.68</v>
      </c>
      <c r="AY342" s="252">
        <f t="shared" si="258"/>
        <v>9.44</v>
      </c>
      <c r="AZ342" s="249">
        <f t="shared" si="259"/>
        <v>5.32</v>
      </c>
      <c r="BA342" s="56">
        <f t="shared" si="260"/>
        <v>4</v>
      </c>
      <c r="BB342" s="246">
        <f t="shared" si="261"/>
        <v>0.36</v>
      </c>
      <c r="BC342" s="250">
        <f t="shared" si="262"/>
        <v>0.67</v>
      </c>
      <c r="BD342" s="246">
        <f t="shared" si="263"/>
        <v>5.32</v>
      </c>
      <c r="BE342" s="56">
        <v>4</v>
      </c>
      <c r="BF342" s="246">
        <f t="shared" si="264"/>
        <v>0.36</v>
      </c>
      <c r="BG342" s="250">
        <f t="shared" si="265"/>
        <v>0.67</v>
      </c>
      <c r="BH342" s="246">
        <f>INDEX('Mar - Aug'!AG:AG,MATCH(C342,'Mar - Aug'!C:C,0))</f>
        <v>5.15</v>
      </c>
      <c r="BI342" s="56">
        <v>4</v>
      </c>
      <c r="BJ342" s="246">
        <f>INDEX('Mar - Aug'!AK:AK,MATCH($C342,'Mar - Aug'!$C:$C,0))</f>
        <v>0.35</v>
      </c>
      <c r="BK342" s="246">
        <f>INDEX('Mar - Aug'!AL:AL,MATCH($C342,'Mar - Aug'!$C:$C,0))</f>
        <v>0.65</v>
      </c>
      <c r="BL342" s="246">
        <f>INDEX('Mar - Aug'!$AG:$AG,MATCH($C342,'Mar - Aug'!$C:$C,0))</f>
        <v>5.15</v>
      </c>
      <c r="BM342" s="56">
        <v>4</v>
      </c>
      <c r="BN342" s="246">
        <f>INDEX('Mar - Aug'!$AK:$AK,MATCH($C342,'Mar - Aug'!$C:$C,0))</f>
        <v>0.35</v>
      </c>
      <c r="BO342" s="246">
        <f>INDEX('Mar - Aug'!$AL:$AL,MATCH($C342,'Mar - Aug'!$C:$C,0))</f>
        <v>0.65</v>
      </c>
      <c r="BP342" s="60">
        <f>INDEX(FY2019_ALL_Targets!EB:EB,MATCH('Final Comp Values'!B342,FY2019_ALL_Targets!A:A,0))</f>
        <v>0</v>
      </c>
      <c r="BQ342" s="60">
        <f>+INDEX(FY2019_ALL_Targets!DY:DY,MATCH(B342,FY2019_ALL_Targets!A:A,0))</f>
        <v>1</v>
      </c>
      <c r="BR342" s="60">
        <f>+INDEX(FY2019_ALL_Targets!DZ:DZ,MATCH(B342,FY2019_ALL_Targets!A:A,0))</f>
        <v>1</v>
      </c>
      <c r="BS342" s="283">
        <f>+INDEX(FY2019_ALL_Targets!EA:EA,MATCH(B342,FY2019_ALL_Targets!A:A,0))</f>
        <v>0</v>
      </c>
      <c r="BT342" s="245">
        <f t="shared" si="280"/>
        <v>0</v>
      </c>
      <c r="BU342" s="245">
        <f t="shared" si="281"/>
        <v>0.35</v>
      </c>
      <c r="BV342" s="246">
        <f t="shared" si="282"/>
        <v>0.65</v>
      </c>
      <c r="BW342" s="284">
        <f t="shared" si="266"/>
        <v>76951.060656708069</v>
      </c>
      <c r="BX342" s="245">
        <f t="shared" si="267"/>
        <v>8.44</v>
      </c>
      <c r="BY342" s="246">
        <f t="shared" si="268"/>
        <v>649466.95194261603</v>
      </c>
      <c r="BZ342" s="285">
        <f t="shared" si="269"/>
        <v>1.8519268710269433E-3</v>
      </c>
      <c r="CA342" s="245">
        <f t="shared" si="270"/>
        <v>75367.56</v>
      </c>
      <c r="CB342" s="286">
        <f t="shared" si="271"/>
        <v>0.98</v>
      </c>
      <c r="CC342" s="268">
        <f t="shared" si="240"/>
        <v>0</v>
      </c>
      <c r="CD342" s="267">
        <f t="shared" si="272"/>
        <v>726307.76516195619</v>
      </c>
      <c r="CE342" s="268">
        <f t="shared" si="273"/>
        <v>724834.51194261597</v>
      </c>
      <c r="CF342" s="268">
        <f t="shared" si="274"/>
        <v>-1.9999999999999574E-2</v>
      </c>
      <c r="CG342" s="270">
        <f t="shared" si="275"/>
        <v>-1538.7876380549592</v>
      </c>
      <c r="CH342" s="270">
        <f t="shared" si="276"/>
        <v>-1473.2532193402294</v>
      </c>
      <c r="CI342" s="269">
        <f t="shared" si="277"/>
        <v>-65.534418714729782</v>
      </c>
    </row>
    <row r="343" spans="1:87" s="57" customFormat="1" ht="15.75" customHeight="1" x14ac:dyDescent="0.25">
      <c r="A343" s="297">
        <v>1028835</v>
      </c>
      <c r="B343" s="297">
        <v>5161</v>
      </c>
      <c r="C343" s="347">
        <v>675132</v>
      </c>
      <c r="D343" s="219" t="s">
        <v>925</v>
      </c>
      <c r="E343" s="299" t="s">
        <v>694</v>
      </c>
      <c r="F343" s="299" t="s">
        <v>978</v>
      </c>
      <c r="G343" s="301" t="s">
        <v>915</v>
      </c>
      <c r="H343" s="302" t="s">
        <v>978</v>
      </c>
      <c r="I343" s="56" t="s">
        <v>35</v>
      </c>
      <c r="J343" s="229" t="s">
        <v>36</v>
      </c>
      <c r="K343" s="229" t="s">
        <v>35</v>
      </c>
      <c r="L343" s="56"/>
      <c r="M343" s="56"/>
      <c r="N343" s="58"/>
      <c r="O343" s="297">
        <v>1015194</v>
      </c>
      <c r="P343" s="303">
        <v>12010</v>
      </c>
      <c r="Q343" s="304">
        <v>42005</v>
      </c>
      <c r="R343" s="304">
        <v>42369</v>
      </c>
      <c r="S343" s="303">
        <f t="shared" si="241"/>
        <v>12010</v>
      </c>
      <c r="T343" s="59"/>
      <c r="U343" s="346">
        <f t="shared" si="278"/>
        <v>1.4827367344754316E-3</v>
      </c>
      <c r="V343" s="345">
        <f t="shared" si="279"/>
        <v>1.1308028144467451E-3</v>
      </c>
      <c r="W343" s="27">
        <v>146040.92195995335</v>
      </c>
      <c r="X343" s="27">
        <v>146040.92000000001</v>
      </c>
      <c r="Y343" s="305">
        <f t="shared" si="242"/>
        <v>287748.21570569387</v>
      </c>
      <c r="Z343" s="53">
        <f t="shared" si="243"/>
        <v>19525.009999999998</v>
      </c>
      <c r="AA343" s="54">
        <f t="shared" si="243"/>
        <v>19525.009999999998</v>
      </c>
      <c r="AB343" s="54">
        <f t="shared" si="243"/>
        <v>19525.009999999998</v>
      </c>
      <c r="AC343" s="54">
        <f t="shared" si="243"/>
        <v>19525.009999999998</v>
      </c>
      <c r="AD343" s="52">
        <f t="shared" si="244"/>
        <v>78100.039999999994</v>
      </c>
      <c r="AE343" s="53">
        <f t="shared" si="245"/>
        <v>36260.730000000003</v>
      </c>
      <c r="AF343" s="53">
        <f t="shared" si="245"/>
        <v>36260.730000000003</v>
      </c>
      <c r="AG343" s="53">
        <f t="shared" si="245"/>
        <v>36260.730000000003</v>
      </c>
      <c r="AH343" s="53">
        <f t="shared" si="245"/>
        <v>36260.730000000003</v>
      </c>
      <c r="AI343" s="52">
        <f t="shared" si="246"/>
        <v>145042.9352486867</v>
      </c>
      <c r="AJ343" s="55">
        <f t="shared" si="247"/>
        <v>510891.19095438055</v>
      </c>
      <c r="AK343" s="219" t="s">
        <v>925</v>
      </c>
      <c r="AL343" s="220">
        <v>58482.872744368782</v>
      </c>
      <c r="AM343" s="242"/>
      <c r="AN343" s="242"/>
      <c r="AO343" s="242">
        <f t="shared" si="248"/>
        <v>309406.68355450954</v>
      </c>
      <c r="AP343" s="243">
        <f t="shared" si="249"/>
        <v>83978.537634408596</v>
      </c>
      <c r="AQ343" s="244">
        <f t="shared" si="250"/>
        <v>155960.1454286954</v>
      </c>
      <c r="AR343" s="245">
        <f t="shared" si="251"/>
        <v>5.29</v>
      </c>
      <c r="AS343" s="246">
        <f t="shared" si="252"/>
        <v>1.44</v>
      </c>
      <c r="AT343" s="246">
        <f t="shared" si="253"/>
        <v>2.67</v>
      </c>
      <c r="AU343" s="251">
        <f t="shared" si="254"/>
        <v>9.4</v>
      </c>
      <c r="AV343" s="245">
        <f t="shared" si="255"/>
        <v>4.92</v>
      </c>
      <c r="AW343" s="246">
        <f t="shared" si="256"/>
        <v>1.34</v>
      </c>
      <c r="AX343" s="246">
        <f t="shared" si="257"/>
        <v>2.48</v>
      </c>
      <c r="AY343" s="252">
        <f t="shared" si="258"/>
        <v>8.74</v>
      </c>
      <c r="AZ343" s="249">
        <f t="shared" si="259"/>
        <v>4.92</v>
      </c>
      <c r="BA343" s="56">
        <f t="shared" si="260"/>
        <v>4</v>
      </c>
      <c r="BB343" s="246">
        <f t="shared" si="261"/>
        <v>0.34</v>
      </c>
      <c r="BC343" s="250">
        <f t="shared" si="262"/>
        <v>0.62</v>
      </c>
      <c r="BD343" s="246">
        <f t="shared" si="263"/>
        <v>4.92</v>
      </c>
      <c r="BE343" s="56">
        <v>4</v>
      </c>
      <c r="BF343" s="246">
        <f t="shared" si="264"/>
        <v>0.34</v>
      </c>
      <c r="BG343" s="250">
        <f t="shared" si="265"/>
        <v>0.62</v>
      </c>
      <c r="BH343" s="246">
        <f>INDEX('Mar - Aug'!AG:AG,MATCH(C343,'Mar - Aug'!C:C,0))</f>
        <v>4.95</v>
      </c>
      <c r="BI343" s="56">
        <v>4</v>
      </c>
      <c r="BJ343" s="246">
        <f>INDEX('Mar - Aug'!AK:AK,MATCH($C343,'Mar - Aug'!$C:$C,0))</f>
        <v>0.34</v>
      </c>
      <c r="BK343" s="246">
        <f>INDEX('Mar - Aug'!AL:AL,MATCH($C343,'Mar - Aug'!$C:$C,0))</f>
        <v>0.62</v>
      </c>
      <c r="BL343" s="246">
        <f>INDEX('Mar - Aug'!$AG:$AG,MATCH($C343,'Mar - Aug'!$C:$C,0))</f>
        <v>4.95</v>
      </c>
      <c r="BM343" s="56">
        <v>4</v>
      </c>
      <c r="BN343" s="246">
        <f>INDEX('Mar - Aug'!$AK:$AK,MATCH($C343,'Mar - Aug'!$C:$C,0))</f>
        <v>0.34</v>
      </c>
      <c r="BO343" s="246">
        <f>INDEX('Mar - Aug'!$AL:$AL,MATCH($C343,'Mar - Aug'!$C:$C,0))</f>
        <v>0.62</v>
      </c>
      <c r="BP343" s="60">
        <f>INDEX(FY2019_ALL_Targets!EB:EB,MATCH('Final Comp Values'!B343,FY2019_ALL_Targets!A:A,0))</f>
        <v>0</v>
      </c>
      <c r="BQ343" s="60">
        <f>+INDEX(FY2019_ALL_Targets!DY:DY,MATCH(B343,FY2019_ALL_Targets!A:A,0))</f>
        <v>1</v>
      </c>
      <c r="BR343" s="60">
        <f>+INDEX(FY2019_ALL_Targets!DZ:DZ,MATCH(B343,FY2019_ALL_Targets!A:A,0))</f>
        <v>1</v>
      </c>
      <c r="BS343" s="283">
        <f>+INDEX(FY2019_ALL_Targets!EA:EA,MATCH(B343,FY2019_ALL_Targets!A:A,0))</f>
        <v>0</v>
      </c>
      <c r="BT343" s="245">
        <f t="shared" si="280"/>
        <v>0</v>
      </c>
      <c r="BU343" s="245">
        <f t="shared" si="281"/>
        <v>0.34</v>
      </c>
      <c r="BV343" s="246">
        <f t="shared" si="282"/>
        <v>0.62</v>
      </c>
      <c r="BW343" s="284">
        <f t="shared" si="266"/>
        <v>56143.55783459403</v>
      </c>
      <c r="BX343" s="245">
        <f t="shared" si="267"/>
        <v>7.78</v>
      </c>
      <c r="BY343" s="246">
        <f t="shared" si="268"/>
        <v>454996.74995118915</v>
      </c>
      <c r="BZ343" s="285">
        <f t="shared" si="269"/>
        <v>1.2974035167519723E-3</v>
      </c>
      <c r="CA343" s="245">
        <f t="shared" si="270"/>
        <v>52800.21</v>
      </c>
      <c r="CB343" s="286">
        <f t="shared" si="271"/>
        <v>0.9</v>
      </c>
      <c r="CC343" s="268">
        <f t="shared" si="240"/>
        <v>-1.9999999999999685E-2</v>
      </c>
      <c r="CD343" s="267">
        <f t="shared" si="272"/>
        <v>510891.19095438055</v>
      </c>
      <c r="CE343" s="268">
        <f t="shared" si="273"/>
        <v>507796.95995118917</v>
      </c>
      <c r="CF343" s="268">
        <f t="shared" si="274"/>
        <v>-6.0000000000000497E-2</v>
      </c>
      <c r="CG343" s="270">
        <f t="shared" si="275"/>
        <v>-3507.2621804648843</v>
      </c>
      <c r="CH343" s="270">
        <f t="shared" si="276"/>
        <v>-3094.2310031913803</v>
      </c>
      <c r="CI343" s="269">
        <f t="shared" si="277"/>
        <v>-413.031177273504</v>
      </c>
    </row>
    <row r="344" spans="1:87" s="57" customFormat="1" ht="15.75" customHeight="1" x14ac:dyDescent="0.25">
      <c r="A344" s="297">
        <v>1028608</v>
      </c>
      <c r="B344" s="297">
        <v>5164</v>
      </c>
      <c r="C344" s="347">
        <v>675522</v>
      </c>
      <c r="D344" s="219" t="s">
        <v>913</v>
      </c>
      <c r="E344" s="299" t="s">
        <v>696</v>
      </c>
      <c r="F344" s="299" t="s">
        <v>986</v>
      </c>
      <c r="G344" s="301" t="s">
        <v>915</v>
      </c>
      <c r="H344" s="302" t="s">
        <v>696</v>
      </c>
      <c r="I344" s="56" t="s">
        <v>35</v>
      </c>
      <c r="J344" s="229" t="s">
        <v>36</v>
      </c>
      <c r="K344" s="229" t="s">
        <v>35</v>
      </c>
      <c r="L344" s="56"/>
      <c r="M344" s="56"/>
      <c r="N344" s="58"/>
      <c r="O344" s="297">
        <v>1025979</v>
      </c>
      <c r="P344" s="303">
        <v>13604</v>
      </c>
      <c r="Q344" s="304">
        <v>42005</v>
      </c>
      <c r="R344" s="304">
        <v>42369</v>
      </c>
      <c r="S344" s="303">
        <f t="shared" si="241"/>
        <v>13604</v>
      </c>
      <c r="T344" s="59"/>
      <c r="U344" s="346">
        <f t="shared" si="278"/>
        <v>1.679529603314219E-3</v>
      </c>
      <c r="V344" s="345">
        <f t="shared" si="279"/>
        <v>1.2808860522675704E-3</v>
      </c>
      <c r="W344" s="27">
        <v>165423.87196934261</v>
      </c>
      <c r="X344" s="27">
        <v>165423.87</v>
      </c>
      <c r="Y344" s="305">
        <f t="shared" si="242"/>
        <v>325938.94475106237</v>
      </c>
      <c r="Z344" s="53">
        <f t="shared" si="243"/>
        <v>22116.42</v>
      </c>
      <c r="AA344" s="54">
        <f t="shared" si="243"/>
        <v>22116.42</v>
      </c>
      <c r="AB344" s="54">
        <f t="shared" si="243"/>
        <v>22116.42</v>
      </c>
      <c r="AC344" s="54">
        <f t="shared" si="243"/>
        <v>22116.42</v>
      </c>
      <c r="AD344" s="52">
        <f t="shared" si="244"/>
        <v>88465.69</v>
      </c>
      <c r="AE344" s="53">
        <f t="shared" si="245"/>
        <v>41073.360000000001</v>
      </c>
      <c r="AF344" s="53">
        <f t="shared" si="245"/>
        <v>41073.360000000001</v>
      </c>
      <c r="AG344" s="53">
        <f t="shared" si="245"/>
        <v>41073.360000000001</v>
      </c>
      <c r="AH344" s="53">
        <f t="shared" si="245"/>
        <v>41073.360000000001</v>
      </c>
      <c r="AI344" s="52">
        <f t="shared" si="246"/>
        <v>164293.42973548159</v>
      </c>
      <c r="AJ344" s="55">
        <f t="shared" si="247"/>
        <v>578698.064486544</v>
      </c>
      <c r="AK344" s="219" t="s">
        <v>913</v>
      </c>
      <c r="AL344" s="220">
        <v>61485.26180987338</v>
      </c>
      <c r="AM344" s="242"/>
      <c r="AN344" s="242"/>
      <c r="AO344" s="242">
        <f t="shared" si="248"/>
        <v>350471.9836032929</v>
      </c>
      <c r="AP344" s="243">
        <f t="shared" si="249"/>
        <v>95124.397849462373</v>
      </c>
      <c r="AQ344" s="244">
        <f t="shared" si="250"/>
        <v>176659.60186610924</v>
      </c>
      <c r="AR344" s="245">
        <f t="shared" si="251"/>
        <v>5.7</v>
      </c>
      <c r="AS344" s="246">
        <f t="shared" si="252"/>
        <v>1.55</v>
      </c>
      <c r="AT344" s="246">
        <f t="shared" si="253"/>
        <v>2.87</v>
      </c>
      <c r="AU344" s="251">
        <f t="shared" si="254"/>
        <v>10.120000000000001</v>
      </c>
      <c r="AV344" s="245">
        <f t="shared" si="255"/>
        <v>5.3</v>
      </c>
      <c r="AW344" s="246">
        <f t="shared" si="256"/>
        <v>1.44</v>
      </c>
      <c r="AX344" s="246">
        <f t="shared" si="257"/>
        <v>2.67</v>
      </c>
      <c r="AY344" s="252">
        <f t="shared" si="258"/>
        <v>9.41</v>
      </c>
      <c r="AZ344" s="249">
        <f t="shared" si="259"/>
        <v>5.3</v>
      </c>
      <c r="BA344" s="56">
        <f t="shared" si="260"/>
        <v>4</v>
      </c>
      <c r="BB344" s="246">
        <f t="shared" si="261"/>
        <v>0.36</v>
      </c>
      <c r="BC344" s="250">
        <f t="shared" si="262"/>
        <v>0.67</v>
      </c>
      <c r="BD344" s="246">
        <f t="shared" si="263"/>
        <v>5.3</v>
      </c>
      <c r="BE344" s="56">
        <v>4</v>
      </c>
      <c r="BF344" s="246">
        <f t="shared" si="264"/>
        <v>0.36</v>
      </c>
      <c r="BG344" s="250">
        <f t="shared" si="265"/>
        <v>0.67</v>
      </c>
      <c r="BH344" s="246">
        <f>INDEX('Mar - Aug'!AG:AG,MATCH(C344,'Mar - Aug'!C:C,0))</f>
        <v>5.19</v>
      </c>
      <c r="BI344" s="56">
        <v>4</v>
      </c>
      <c r="BJ344" s="246">
        <f>INDEX('Mar - Aug'!AK:AK,MATCH($C344,'Mar - Aug'!$C:$C,0))</f>
        <v>0.35</v>
      </c>
      <c r="BK344" s="246">
        <f>INDEX('Mar - Aug'!AL:AL,MATCH($C344,'Mar - Aug'!$C:$C,0))</f>
        <v>0.66</v>
      </c>
      <c r="BL344" s="246">
        <f>INDEX('Mar - Aug'!$AG:$AG,MATCH($C344,'Mar - Aug'!$C:$C,0))</f>
        <v>5.19</v>
      </c>
      <c r="BM344" s="56">
        <v>4</v>
      </c>
      <c r="BN344" s="246">
        <f>INDEX('Mar - Aug'!$AK:$AK,MATCH($C344,'Mar - Aug'!$C:$C,0))</f>
        <v>0.35</v>
      </c>
      <c r="BO344" s="246">
        <f>INDEX('Mar - Aug'!$AL:$AL,MATCH($C344,'Mar - Aug'!$C:$C,0))</f>
        <v>0.66</v>
      </c>
      <c r="BP344" s="60">
        <f>INDEX(FY2019_ALL_Targets!EB:EB,MATCH('Final Comp Values'!B344,FY2019_ALL_Targets!A:A,0))</f>
        <v>0</v>
      </c>
      <c r="BQ344" s="60">
        <f>+INDEX(FY2019_ALL_Targets!DY:DY,MATCH(B344,FY2019_ALL_Targets!A:A,0))</f>
        <v>1</v>
      </c>
      <c r="BR344" s="60">
        <f>+INDEX(FY2019_ALL_Targets!DZ:DZ,MATCH(B344,FY2019_ALL_Targets!A:A,0))</f>
        <v>1</v>
      </c>
      <c r="BS344" s="283">
        <f>+INDEX(FY2019_ALL_Targets!EA:EA,MATCH(B344,FY2019_ALL_Targets!A:A,0))</f>
        <v>0</v>
      </c>
      <c r="BT344" s="245">
        <f t="shared" si="280"/>
        <v>0</v>
      </c>
      <c r="BU344" s="245">
        <f t="shared" si="281"/>
        <v>0.35</v>
      </c>
      <c r="BV344" s="246">
        <f t="shared" si="282"/>
        <v>0.66</v>
      </c>
      <c r="BW344" s="284">
        <f t="shared" si="266"/>
        <v>62100.114427972112</v>
      </c>
      <c r="BX344" s="245">
        <f t="shared" si="267"/>
        <v>8.4</v>
      </c>
      <c r="BY344" s="246">
        <f t="shared" si="268"/>
        <v>516476.19920293643</v>
      </c>
      <c r="BZ344" s="285">
        <f t="shared" si="269"/>
        <v>1.472709502290876E-3</v>
      </c>
      <c r="CA344" s="245">
        <f t="shared" si="270"/>
        <v>59934.61</v>
      </c>
      <c r="CB344" s="286">
        <f t="shared" si="271"/>
        <v>0.97</v>
      </c>
      <c r="CC344" s="268">
        <f t="shared" si="240"/>
        <v>-9.9999999999991207E-3</v>
      </c>
      <c r="CD344" s="267">
        <f t="shared" si="272"/>
        <v>578698.064486544</v>
      </c>
      <c r="CE344" s="268">
        <f t="shared" si="273"/>
        <v>576410.80920293648</v>
      </c>
      <c r="CF344" s="268">
        <f t="shared" si="274"/>
        <v>-3.9999999999999147E-2</v>
      </c>
      <c r="CG344" s="270">
        <f t="shared" si="275"/>
        <v>-2459.9280105697417</v>
      </c>
      <c r="CH344" s="270">
        <f t="shared" si="276"/>
        <v>-2287.2552836075192</v>
      </c>
      <c r="CI344" s="269">
        <f t="shared" si="277"/>
        <v>-172.67272696222244</v>
      </c>
    </row>
    <row r="345" spans="1:87" s="57" customFormat="1" ht="15.75" customHeight="1" x14ac:dyDescent="0.25">
      <c r="A345" s="297">
        <v>1028697</v>
      </c>
      <c r="B345" s="297">
        <v>5165</v>
      </c>
      <c r="C345" s="347">
        <v>675716</v>
      </c>
      <c r="D345" s="219" t="s">
        <v>923</v>
      </c>
      <c r="E345" s="299" t="s">
        <v>259</v>
      </c>
      <c r="F345" s="299" t="s">
        <v>1011</v>
      </c>
      <c r="G345" s="301" t="s">
        <v>915</v>
      </c>
      <c r="H345" s="302" t="s">
        <v>1011</v>
      </c>
      <c r="I345" s="56" t="s">
        <v>35</v>
      </c>
      <c r="J345" s="229" t="s">
        <v>36</v>
      </c>
      <c r="K345" s="229" t="s">
        <v>35</v>
      </c>
      <c r="L345" s="56"/>
      <c r="M345" s="56"/>
      <c r="N345" s="58"/>
      <c r="O345" s="297">
        <v>1026820</v>
      </c>
      <c r="P345" s="303">
        <v>7080</v>
      </c>
      <c r="Q345" s="304">
        <v>42095</v>
      </c>
      <c r="R345" s="304">
        <v>42369</v>
      </c>
      <c r="S345" s="303">
        <f t="shared" si="241"/>
        <v>9397</v>
      </c>
      <c r="T345" s="59"/>
      <c r="U345" s="346">
        <f t="shared" si="278"/>
        <v>1.1601396414542573E-3</v>
      </c>
      <c r="V345" s="345">
        <f t="shared" si="279"/>
        <v>8.8477552434271971E-4</v>
      </c>
      <c r="W345" s="27">
        <v>114266.98941357047</v>
      </c>
      <c r="X345" s="27">
        <v>114266.99</v>
      </c>
      <c r="Y345" s="305">
        <f t="shared" si="242"/>
        <v>225143.212571724</v>
      </c>
      <c r="Z345" s="53">
        <f t="shared" ref="Z345:AC364" si="283">ROUND($AD345/4,2)</f>
        <v>15276.98</v>
      </c>
      <c r="AA345" s="54">
        <f t="shared" si="283"/>
        <v>15276.98</v>
      </c>
      <c r="AB345" s="54">
        <f t="shared" si="283"/>
        <v>15276.98</v>
      </c>
      <c r="AC345" s="54">
        <f t="shared" si="283"/>
        <v>15276.98</v>
      </c>
      <c r="AD345" s="52">
        <f t="shared" si="244"/>
        <v>61107.92</v>
      </c>
      <c r="AE345" s="53">
        <f t="shared" ref="AE345:AH364" si="284">ROUND($AI345/4,2)</f>
        <v>28371.53</v>
      </c>
      <c r="AF345" s="53">
        <f t="shared" si="284"/>
        <v>28371.53</v>
      </c>
      <c r="AG345" s="53">
        <f t="shared" si="284"/>
        <v>28371.53</v>
      </c>
      <c r="AH345" s="53">
        <f t="shared" si="284"/>
        <v>28371.53</v>
      </c>
      <c r="AI345" s="52">
        <f t="shared" si="246"/>
        <v>113486.13343313147</v>
      </c>
      <c r="AJ345" s="55">
        <f t="shared" si="247"/>
        <v>399737.26600485551</v>
      </c>
      <c r="AK345" s="219" t="s">
        <v>923</v>
      </c>
      <c r="AL345" s="220">
        <v>21889.523364708708</v>
      </c>
      <c r="AM345" s="242"/>
      <c r="AN345" s="242"/>
      <c r="AO345" s="242">
        <f t="shared" si="248"/>
        <v>242089.4758835742</v>
      </c>
      <c r="AP345" s="243">
        <f t="shared" si="249"/>
        <v>65707.440860215051</v>
      </c>
      <c r="AQ345" s="244">
        <f t="shared" si="250"/>
        <v>122028.10046573277</v>
      </c>
      <c r="AR345" s="245">
        <f t="shared" si="251"/>
        <v>11.06</v>
      </c>
      <c r="AS345" s="246">
        <f t="shared" si="252"/>
        <v>3</v>
      </c>
      <c r="AT345" s="246">
        <f t="shared" si="253"/>
        <v>5.57</v>
      </c>
      <c r="AU345" s="251">
        <f t="shared" si="254"/>
        <v>19.630000000000003</v>
      </c>
      <c r="AV345" s="245">
        <f t="shared" si="255"/>
        <v>10.29</v>
      </c>
      <c r="AW345" s="246">
        <f t="shared" si="256"/>
        <v>2.79</v>
      </c>
      <c r="AX345" s="246">
        <f t="shared" si="257"/>
        <v>5.18</v>
      </c>
      <c r="AY345" s="252">
        <f t="shared" si="258"/>
        <v>18.259999999999998</v>
      </c>
      <c r="AZ345" s="249">
        <f t="shared" si="259"/>
        <v>10.29</v>
      </c>
      <c r="BA345" s="56">
        <f t="shared" si="260"/>
        <v>4</v>
      </c>
      <c r="BB345" s="246">
        <f t="shared" si="261"/>
        <v>0.7</v>
      </c>
      <c r="BC345" s="250">
        <f t="shared" si="262"/>
        <v>1.3</v>
      </c>
      <c r="BD345" s="246">
        <f t="shared" si="263"/>
        <v>10.29</v>
      </c>
      <c r="BE345" s="56">
        <v>4</v>
      </c>
      <c r="BF345" s="246">
        <f t="shared" si="264"/>
        <v>0.7</v>
      </c>
      <c r="BG345" s="250">
        <f t="shared" si="265"/>
        <v>1.3</v>
      </c>
      <c r="BH345" s="246">
        <f>INDEX('Mar - Aug'!AG:AG,MATCH(C345,'Mar - Aug'!C:C,0))</f>
        <v>10.43</v>
      </c>
      <c r="BI345" s="56">
        <v>4</v>
      </c>
      <c r="BJ345" s="246">
        <f>INDEX('Mar - Aug'!AK:AK,MATCH($C345,'Mar - Aug'!$C:$C,0))</f>
        <v>0.71</v>
      </c>
      <c r="BK345" s="246">
        <f>INDEX('Mar - Aug'!AL:AL,MATCH($C345,'Mar - Aug'!$C:$C,0))</f>
        <v>1.32</v>
      </c>
      <c r="BL345" s="246">
        <f>INDEX('Mar - Aug'!$AG:$AG,MATCH($C345,'Mar - Aug'!$C:$C,0))</f>
        <v>10.43</v>
      </c>
      <c r="BM345" s="56">
        <v>4</v>
      </c>
      <c r="BN345" s="246">
        <f>INDEX('Mar - Aug'!$AK:$AK,MATCH($C345,'Mar - Aug'!$C:$C,0))</f>
        <v>0.71</v>
      </c>
      <c r="BO345" s="246">
        <f>INDEX('Mar - Aug'!$AL:$AL,MATCH($C345,'Mar - Aug'!$C:$C,0))</f>
        <v>1.32</v>
      </c>
      <c r="BP345" s="60">
        <f>INDEX(FY2019_ALL_Targets!EB:EB,MATCH('Final Comp Values'!B345,FY2019_ALL_Targets!A:A,0))</f>
        <v>0</v>
      </c>
      <c r="BQ345" s="60">
        <f>+INDEX(FY2019_ALL_Targets!DY:DY,MATCH(B345,FY2019_ALL_Targets!A:A,0))</f>
        <v>2</v>
      </c>
      <c r="BR345" s="60">
        <f>+INDEX(FY2019_ALL_Targets!DZ:DZ,MATCH(B345,FY2019_ALL_Targets!A:A,0))</f>
        <v>2</v>
      </c>
      <c r="BS345" s="283">
        <f>+INDEX(FY2019_ALL_Targets!EA:EA,MATCH(B345,FY2019_ALL_Targets!A:A,0))</f>
        <v>0</v>
      </c>
      <c r="BT345" s="245">
        <f t="shared" si="280"/>
        <v>0</v>
      </c>
      <c r="BU345" s="245">
        <f t="shared" si="281"/>
        <v>1.42</v>
      </c>
      <c r="BV345" s="246">
        <f t="shared" si="282"/>
        <v>2.64</v>
      </c>
      <c r="BW345" s="284">
        <f t="shared" si="266"/>
        <v>88871.464860717359</v>
      </c>
      <c r="BX345" s="245">
        <f t="shared" si="267"/>
        <v>14.199999999999998</v>
      </c>
      <c r="BY345" s="246">
        <f t="shared" si="268"/>
        <v>310831.23177886358</v>
      </c>
      <c r="BZ345" s="285">
        <f t="shared" si="269"/>
        <v>8.8632178860509911E-4</v>
      </c>
      <c r="CA345" s="245">
        <f t="shared" si="270"/>
        <v>36070.49</v>
      </c>
      <c r="CB345" s="286">
        <f t="shared" si="271"/>
        <v>1.65</v>
      </c>
      <c r="CC345" s="268">
        <f t="shared" si="240"/>
        <v>-3.0000000000001359E-2</v>
      </c>
      <c r="CD345" s="267">
        <f t="shared" si="272"/>
        <v>399737.26600485551</v>
      </c>
      <c r="CE345" s="268">
        <f t="shared" si="273"/>
        <v>346901.72177886358</v>
      </c>
      <c r="CF345" s="268">
        <f t="shared" si="274"/>
        <v>-2.41</v>
      </c>
      <c r="CG345" s="270">
        <f t="shared" si="275"/>
        <v>-52758.313859348411</v>
      </c>
      <c r="CH345" s="270">
        <f t="shared" si="276"/>
        <v>-52835.544225991936</v>
      </c>
      <c r="CI345" s="269">
        <f t="shared" si="277"/>
        <v>77.230366643525485</v>
      </c>
    </row>
    <row r="346" spans="1:87" s="57" customFormat="1" ht="15.75" customHeight="1" x14ac:dyDescent="0.25">
      <c r="A346" s="297">
        <v>1026152</v>
      </c>
      <c r="B346" s="297">
        <v>5166</v>
      </c>
      <c r="C346" s="347">
        <v>675445</v>
      </c>
      <c r="D346" s="219" t="s">
        <v>940</v>
      </c>
      <c r="E346" s="299" t="s">
        <v>2562</v>
      </c>
      <c r="F346" s="299" t="s">
        <v>1020</v>
      </c>
      <c r="G346" s="301" t="s">
        <v>915</v>
      </c>
      <c r="H346" s="302" t="s">
        <v>2359</v>
      </c>
      <c r="I346" s="56" t="s">
        <v>35</v>
      </c>
      <c r="J346" s="229" t="s">
        <v>35</v>
      </c>
      <c r="K346" s="229" t="s">
        <v>36</v>
      </c>
      <c r="L346" s="56"/>
      <c r="M346" s="56"/>
      <c r="N346" s="58"/>
      <c r="O346" s="297">
        <v>1026152</v>
      </c>
      <c r="P346" s="303">
        <v>9140</v>
      </c>
      <c r="Q346" s="304">
        <v>41883</v>
      </c>
      <c r="R346" s="304">
        <v>42247</v>
      </c>
      <c r="S346" s="303">
        <f t="shared" si="241"/>
        <v>9140</v>
      </c>
      <c r="T346" s="59"/>
      <c r="U346" s="346">
        <f t="shared" si="278"/>
        <v>1.1284108037556573E-3</v>
      </c>
      <c r="V346" s="345">
        <f t="shared" si="279"/>
        <v>8.605776622850333E-4</v>
      </c>
      <c r="W346" s="27">
        <v>111141.88393338661</v>
      </c>
      <c r="X346" s="27">
        <v>111141.88</v>
      </c>
      <c r="Y346" s="305">
        <f t="shared" si="242"/>
        <v>218985.73618235154</v>
      </c>
      <c r="Z346" s="53">
        <f t="shared" si="283"/>
        <v>14859.17</v>
      </c>
      <c r="AA346" s="54">
        <f t="shared" si="283"/>
        <v>14859.17</v>
      </c>
      <c r="AB346" s="54">
        <f t="shared" si="283"/>
        <v>14859.17</v>
      </c>
      <c r="AC346" s="54">
        <f t="shared" si="283"/>
        <v>14859.17</v>
      </c>
      <c r="AD346" s="52">
        <f t="shared" si="244"/>
        <v>59436.67</v>
      </c>
      <c r="AE346" s="53">
        <f t="shared" si="284"/>
        <v>27595.599999999999</v>
      </c>
      <c r="AF346" s="53">
        <f t="shared" si="284"/>
        <v>27595.599999999999</v>
      </c>
      <c r="AG346" s="53">
        <f t="shared" si="284"/>
        <v>27595.599999999999</v>
      </c>
      <c r="AH346" s="53">
        <f t="shared" si="284"/>
        <v>27595.599999999999</v>
      </c>
      <c r="AI346" s="52">
        <f t="shared" si="246"/>
        <v>110382.38369467082</v>
      </c>
      <c r="AJ346" s="55">
        <f t="shared" si="247"/>
        <v>388804.78987702233</v>
      </c>
      <c r="AK346" s="219" t="s">
        <v>940</v>
      </c>
      <c r="AL346" s="220">
        <v>40027.494210593126</v>
      </c>
      <c r="AM346" s="242"/>
      <c r="AN346" s="242"/>
      <c r="AO346" s="242">
        <f t="shared" si="248"/>
        <v>235468.53352941028</v>
      </c>
      <c r="AP346" s="243">
        <f t="shared" si="249"/>
        <v>63910.397849462366</v>
      </c>
      <c r="AQ346" s="244">
        <f t="shared" si="250"/>
        <v>118690.73515556003</v>
      </c>
      <c r="AR346" s="245">
        <f t="shared" si="251"/>
        <v>5.88</v>
      </c>
      <c r="AS346" s="246">
        <f t="shared" si="252"/>
        <v>1.6</v>
      </c>
      <c r="AT346" s="246">
        <f t="shared" si="253"/>
        <v>2.97</v>
      </c>
      <c r="AU346" s="251">
        <f t="shared" si="254"/>
        <v>10.450000000000001</v>
      </c>
      <c r="AV346" s="245">
        <f t="shared" si="255"/>
        <v>5.47</v>
      </c>
      <c r="AW346" s="246">
        <f t="shared" si="256"/>
        <v>1.48</v>
      </c>
      <c r="AX346" s="246">
        <f t="shared" si="257"/>
        <v>2.76</v>
      </c>
      <c r="AY346" s="252">
        <f t="shared" si="258"/>
        <v>9.7099999999999991</v>
      </c>
      <c r="AZ346" s="249">
        <f t="shared" si="259"/>
        <v>5.47</v>
      </c>
      <c r="BA346" s="56">
        <f t="shared" si="260"/>
        <v>4</v>
      </c>
      <c r="BB346" s="246">
        <f t="shared" si="261"/>
        <v>0.37</v>
      </c>
      <c r="BC346" s="250">
        <f t="shared" si="262"/>
        <v>0.69</v>
      </c>
      <c r="BD346" s="246">
        <f t="shared" si="263"/>
        <v>5.47</v>
      </c>
      <c r="BE346" s="56">
        <v>4</v>
      </c>
      <c r="BF346" s="246">
        <f t="shared" si="264"/>
        <v>0.37</v>
      </c>
      <c r="BG346" s="250">
        <f t="shared" si="265"/>
        <v>0.69</v>
      </c>
      <c r="BH346" s="246">
        <f>INDEX('Mar - Aug'!AG:AG,MATCH(C346,'Mar - Aug'!C:C,0))</f>
        <v>5.39</v>
      </c>
      <c r="BI346" s="56">
        <v>4</v>
      </c>
      <c r="BJ346" s="246">
        <f>INDEX('Mar - Aug'!AK:AK,MATCH($C346,'Mar - Aug'!$C:$C,0))</f>
        <v>0.37</v>
      </c>
      <c r="BK346" s="246">
        <f>INDEX('Mar - Aug'!AL:AL,MATCH($C346,'Mar - Aug'!$C:$C,0))</f>
        <v>0.68</v>
      </c>
      <c r="BL346" s="246">
        <f>INDEX('Mar - Aug'!$AG:$AG,MATCH($C346,'Mar - Aug'!$C:$C,0))</f>
        <v>5.39</v>
      </c>
      <c r="BM346" s="56">
        <v>4</v>
      </c>
      <c r="BN346" s="246">
        <f>INDEX('Mar - Aug'!$AK:$AK,MATCH($C346,'Mar - Aug'!$C:$C,0))</f>
        <v>0.37</v>
      </c>
      <c r="BO346" s="246">
        <f>INDEX('Mar - Aug'!$AL:$AL,MATCH($C346,'Mar - Aug'!$C:$C,0))</f>
        <v>0.68</v>
      </c>
      <c r="BP346" s="60">
        <f>INDEX(FY2019_ALL_Targets!EB:EB,MATCH('Final Comp Values'!B346,FY2019_ALL_Targets!A:A,0))</f>
        <v>0</v>
      </c>
      <c r="BQ346" s="60">
        <f>+INDEX(FY2019_ALL_Targets!DY:DY,MATCH(B346,FY2019_ALL_Targets!A:A,0))</f>
        <v>1</v>
      </c>
      <c r="BR346" s="60">
        <f>+INDEX(FY2019_ALL_Targets!DZ:DZ,MATCH(B346,FY2019_ALL_Targets!A:A,0))</f>
        <v>1</v>
      </c>
      <c r="BS346" s="283">
        <f>+INDEX(FY2019_ALL_Targets!EA:EA,MATCH(B346,FY2019_ALL_Targets!A:A,0))</f>
        <v>0</v>
      </c>
      <c r="BT346" s="245">
        <f t="shared" si="280"/>
        <v>0</v>
      </c>
      <c r="BU346" s="245">
        <f t="shared" si="281"/>
        <v>0.37</v>
      </c>
      <c r="BV346" s="246">
        <f t="shared" si="282"/>
        <v>0.68</v>
      </c>
      <c r="BW346" s="284">
        <f t="shared" si="266"/>
        <v>42028.868921122783</v>
      </c>
      <c r="BX346" s="245">
        <f t="shared" si="267"/>
        <v>8.6599999999999984</v>
      </c>
      <c r="BY346" s="246">
        <f t="shared" si="268"/>
        <v>346638.09986373642</v>
      </c>
      <c r="BZ346" s="285">
        <f t="shared" si="269"/>
        <v>9.8842352138049064E-4</v>
      </c>
      <c r="CA346" s="245">
        <f t="shared" si="270"/>
        <v>40225.71</v>
      </c>
      <c r="CB346" s="286">
        <f t="shared" si="271"/>
        <v>1</v>
      </c>
      <c r="CC346" s="268">
        <f t="shared" si="240"/>
        <v>0</v>
      </c>
      <c r="CD346" s="267">
        <f t="shared" si="272"/>
        <v>388804.78987702233</v>
      </c>
      <c r="CE346" s="268">
        <f t="shared" si="273"/>
        <v>386863.80986373645</v>
      </c>
      <c r="CF346" s="268">
        <f t="shared" si="274"/>
        <v>-5.0000000000000711E-2</v>
      </c>
      <c r="CG346" s="270">
        <f t="shared" si="275"/>
        <v>-2002.0843968950974</v>
      </c>
      <c r="CH346" s="270">
        <f t="shared" si="276"/>
        <v>-1940.98001328588</v>
      </c>
      <c r="CI346" s="269">
        <f t="shared" si="277"/>
        <v>-61.104383609217393</v>
      </c>
    </row>
    <row r="347" spans="1:87" s="57" customFormat="1" ht="15.75" customHeight="1" x14ac:dyDescent="0.25">
      <c r="A347" s="297">
        <v>1026605</v>
      </c>
      <c r="B347" s="297">
        <v>5167</v>
      </c>
      <c r="C347" s="347">
        <v>675593</v>
      </c>
      <c r="D347" s="219" t="s">
        <v>913</v>
      </c>
      <c r="E347" s="299" t="s">
        <v>697</v>
      </c>
      <c r="F347" s="299" t="s">
        <v>965</v>
      </c>
      <c r="G347" s="301" t="s">
        <v>915</v>
      </c>
      <c r="H347" s="302" t="s">
        <v>965</v>
      </c>
      <c r="I347" s="56" t="s">
        <v>35</v>
      </c>
      <c r="J347" s="229" t="s">
        <v>35</v>
      </c>
      <c r="K347" s="229" t="s">
        <v>35</v>
      </c>
      <c r="L347" s="56"/>
      <c r="M347" s="56"/>
      <c r="N347" s="58"/>
      <c r="O347" s="297">
        <v>1026605</v>
      </c>
      <c r="P347" s="303">
        <v>3257</v>
      </c>
      <c r="Q347" s="304">
        <v>42036</v>
      </c>
      <c r="R347" s="304">
        <v>42185</v>
      </c>
      <c r="S347" s="303">
        <f t="shared" si="241"/>
        <v>7925</v>
      </c>
      <c r="T347" s="59"/>
      <c r="U347" s="346">
        <f t="shared" si="278"/>
        <v>9.7840871113387146E-4</v>
      </c>
      <c r="V347" s="345">
        <f t="shared" si="279"/>
        <v>7.4617920936639924E-4</v>
      </c>
      <c r="W347" s="27">
        <v>96367.552528237313</v>
      </c>
      <c r="X347" s="27">
        <v>96367.54</v>
      </c>
      <c r="Y347" s="305">
        <f t="shared" si="242"/>
        <v>189875.48788240002</v>
      </c>
      <c r="Z347" s="53">
        <f t="shared" si="283"/>
        <v>12883.91</v>
      </c>
      <c r="AA347" s="54">
        <f t="shared" si="283"/>
        <v>12883.91</v>
      </c>
      <c r="AB347" s="54">
        <f t="shared" si="283"/>
        <v>12883.91</v>
      </c>
      <c r="AC347" s="54">
        <f t="shared" si="283"/>
        <v>12883.91</v>
      </c>
      <c r="AD347" s="52">
        <f t="shared" si="244"/>
        <v>51535.62</v>
      </c>
      <c r="AE347" s="53">
        <f t="shared" si="284"/>
        <v>23927.25</v>
      </c>
      <c r="AF347" s="53">
        <f t="shared" si="284"/>
        <v>23927.25</v>
      </c>
      <c r="AG347" s="53">
        <f t="shared" si="284"/>
        <v>23927.25</v>
      </c>
      <c r="AH347" s="53">
        <f t="shared" si="284"/>
        <v>23927.25</v>
      </c>
      <c r="AI347" s="52">
        <f t="shared" si="246"/>
        <v>95709.014308563041</v>
      </c>
      <c r="AJ347" s="55">
        <f t="shared" si="247"/>
        <v>337120.12219096307</v>
      </c>
      <c r="AK347" s="219" t="s">
        <v>913</v>
      </c>
      <c r="AL347" s="220">
        <v>61485.26180987338</v>
      </c>
      <c r="AM347" s="242"/>
      <c r="AN347" s="242"/>
      <c r="AO347" s="242">
        <f t="shared" si="248"/>
        <v>204167.1912713979</v>
      </c>
      <c r="AP347" s="243">
        <f t="shared" si="249"/>
        <v>55414.645161290326</v>
      </c>
      <c r="AQ347" s="244">
        <f t="shared" si="250"/>
        <v>102912.91861135811</v>
      </c>
      <c r="AR347" s="245">
        <f t="shared" si="251"/>
        <v>3.32</v>
      </c>
      <c r="AS347" s="246">
        <f t="shared" si="252"/>
        <v>0.9</v>
      </c>
      <c r="AT347" s="246">
        <f t="shared" si="253"/>
        <v>1.67</v>
      </c>
      <c r="AU347" s="251">
        <f t="shared" si="254"/>
        <v>5.89</v>
      </c>
      <c r="AV347" s="245">
        <f t="shared" si="255"/>
        <v>3.09</v>
      </c>
      <c r="AW347" s="246">
        <f t="shared" si="256"/>
        <v>0.84</v>
      </c>
      <c r="AX347" s="246">
        <f t="shared" si="257"/>
        <v>1.56</v>
      </c>
      <c r="AY347" s="252">
        <f t="shared" si="258"/>
        <v>5.49</v>
      </c>
      <c r="AZ347" s="249">
        <f t="shared" si="259"/>
        <v>3.09</v>
      </c>
      <c r="BA347" s="56">
        <f t="shared" si="260"/>
        <v>4</v>
      </c>
      <c r="BB347" s="246">
        <f t="shared" si="261"/>
        <v>0.21</v>
      </c>
      <c r="BC347" s="250">
        <f t="shared" si="262"/>
        <v>0.39</v>
      </c>
      <c r="BD347" s="246">
        <f t="shared" si="263"/>
        <v>3.09</v>
      </c>
      <c r="BE347" s="56">
        <v>4</v>
      </c>
      <c r="BF347" s="246">
        <f t="shared" si="264"/>
        <v>0.21</v>
      </c>
      <c r="BG347" s="250">
        <f t="shared" si="265"/>
        <v>0.39</v>
      </c>
      <c r="BH347" s="246">
        <f>INDEX('Mar - Aug'!AG:AG,MATCH(C347,'Mar - Aug'!C:C,0))</f>
        <v>3.02</v>
      </c>
      <c r="BI347" s="56">
        <v>4</v>
      </c>
      <c r="BJ347" s="246">
        <f>INDEX('Mar - Aug'!AK:AK,MATCH($C347,'Mar - Aug'!$C:$C,0))</f>
        <v>0.21</v>
      </c>
      <c r="BK347" s="246">
        <f>INDEX('Mar - Aug'!AL:AL,MATCH($C347,'Mar - Aug'!$C:$C,0))</f>
        <v>0.38</v>
      </c>
      <c r="BL347" s="246">
        <f>INDEX('Mar - Aug'!$AG:$AG,MATCH($C347,'Mar - Aug'!$C:$C,0))</f>
        <v>3.02</v>
      </c>
      <c r="BM347" s="56">
        <v>4</v>
      </c>
      <c r="BN347" s="246">
        <f>INDEX('Mar - Aug'!$AK:$AK,MATCH($C347,'Mar - Aug'!$C:$C,0))</f>
        <v>0.21</v>
      </c>
      <c r="BO347" s="246">
        <f>INDEX('Mar - Aug'!$AL:$AL,MATCH($C347,'Mar - Aug'!$C:$C,0))</f>
        <v>0.38</v>
      </c>
      <c r="BP347" s="60">
        <f>INDEX(FY2019_ALL_Targets!EB:EB,MATCH('Final Comp Values'!B347,FY2019_ALL_Targets!A:A,0))</f>
        <v>0</v>
      </c>
      <c r="BQ347" s="60">
        <f>+INDEX(FY2019_ALL_Targets!DY:DY,MATCH(B347,FY2019_ALL_Targets!A:A,0))</f>
        <v>0</v>
      </c>
      <c r="BR347" s="60">
        <f>+INDEX(FY2019_ALL_Targets!DZ:DZ,MATCH(B347,FY2019_ALL_Targets!A:A,0))</f>
        <v>0</v>
      </c>
      <c r="BS347" s="283">
        <f>+INDEX(FY2019_ALL_Targets!EA:EA,MATCH(B347,FY2019_ALL_Targets!A:A,0))</f>
        <v>0</v>
      </c>
      <c r="BT347" s="245">
        <f t="shared" si="280"/>
        <v>0</v>
      </c>
      <c r="BU347" s="245">
        <f t="shared" si="281"/>
        <v>0</v>
      </c>
      <c r="BV347" s="246">
        <f t="shared" si="282"/>
        <v>0</v>
      </c>
      <c r="BW347" s="284">
        <f t="shared" si="266"/>
        <v>0</v>
      </c>
      <c r="BX347" s="245">
        <f t="shared" si="267"/>
        <v>5.49</v>
      </c>
      <c r="BY347" s="246">
        <f t="shared" si="268"/>
        <v>337554.08733620489</v>
      </c>
      <c r="BZ347" s="285">
        <f t="shared" si="269"/>
        <v>9.6252085328296536E-4</v>
      </c>
      <c r="CA347" s="245">
        <f t="shared" si="270"/>
        <v>39171.550000000003</v>
      </c>
      <c r="CB347" s="286">
        <f t="shared" si="271"/>
        <v>0.64</v>
      </c>
      <c r="CC347" s="268">
        <f t="shared" si="240"/>
        <v>0</v>
      </c>
      <c r="CD347" s="267">
        <f t="shared" si="272"/>
        <v>337120.12219096307</v>
      </c>
      <c r="CE347" s="268">
        <f t="shared" si="273"/>
        <v>376725.63733620488</v>
      </c>
      <c r="CF347" s="268">
        <f t="shared" si="274"/>
        <v>0.63999999999999968</v>
      </c>
      <c r="CG347" s="270">
        <f t="shared" si="275"/>
        <v>39299.977814611339</v>
      </c>
      <c r="CH347" s="270">
        <f t="shared" si="276"/>
        <v>39605.515145241807</v>
      </c>
      <c r="CI347" s="269">
        <f t="shared" si="277"/>
        <v>-305.5373306304682</v>
      </c>
    </row>
    <row r="348" spans="1:87" s="57" customFormat="1" ht="15.75" customHeight="1" x14ac:dyDescent="0.25">
      <c r="A348" s="297">
        <v>1017850</v>
      </c>
      <c r="B348" s="297">
        <v>5168</v>
      </c>
      <c r="C348" s="347">
        <v>455935</v>
      </c>
      <c r="D348" s="219" t="s">
        <v>1024</v>
      </c>
      <c r="E348" s="299" t="s">
        <v>2874</v>
      </c>
      <c r="F348" s="299" t="s">
        <v>2875</v>
      </c>
      <c r="G348" s="301" t="s">
        <v>1021</v>
      </c>
      <c r="H348" s="302" t="s">
        <v>917</v>
      </c>
      <c r="I348" s="56" t="s">
        <v>35</v>
      </c>
      <c r="J348" s="229" t="s">
        <v>36</v>
      </c>
      <c r="K348" s="229" t="s">
        <v>35</v>
      </c>
      <c r="L348" s="56"/>
      <c r="M348" s="56"/>
      <c r="N348" s="58"/>
      <c r="O348" s="297">
        <v>1017850</v>
      </c>
      <c r="P348" s="303">
        <v>9195</v>
      </c>
      <c r="Q348" s="304">
        <v>42248</v>
      </c>
      <c r="R348" s="304">
        <v>42369</v>
      </c>
      <c r="S348" s="303">
        <f t="shared" si="241"/>
        <v>27510</v>
      </c>
      <c r="T348" s="59"/>
      <c r="U348" s="346" t="str">
        <f t="shared" si="278"/>
        <v/>
      </c>
      <c r="V348" s="345">
        <f t="shared" si="279"/>
        <v>2.5902069463305541E-3</v>
      </c>
      <c r="W348" s="27">
        <v>0</v>
      </c>
      <c r="X348" s="27">
        <v>0</v>
      </c>
      <c r="Y348" s="305">
        <f t="shared" si="242"/>
        <v>0</v>
      </c>
      <c r="Z348" s="53">
        <f t="shared" si="283"/>
        <v>44723.82</v>
      </c>
      <c r="AA348" s="54">
        <f t="shared" si="283"/>
        <v>44723.82</v>
      </c>
      <c r="AB348" s="54">
        <f t="shared" si="283"/>
        <v>44723.82</v>
      </c>
      <c r="AC348" s="54">
        <f t="shared" si="283"/>
        <v>44723.82</v>
      </c>
      <c r="AD348" s="52">
        <f t="shared" si="244"/>
        <v>178895.27</v>
      </c>
      <c r="AE348" s="53">
        <f t="shared" si="284"/>
        <v>83058.52</v>
      </c>
      <c r="AF348" s="53">
        <f t="shared" si="284"/>
        <v>83058.52</v>
      </c>
      <c r="AG348" s="53">
        <f t="shared" si="284"/>
        <v>83058.52</v>
      </c>
      <c r="AH348" s="53">
        <f t="shared" si="284"/>
        <v>83058.52</v>
      </c>
      <c r="AI348" s="52">
        <f t="shared" si="246"/>
        <v>332234.06733483518</v>
      </c>
      <c r="AJ348" s="55">
        <f t="shared" si="247"/>
        <v>511129.3373348352</v>
      </c>
      <c r="AK348" s="219" t="s">
        <v>1024</v>
      </c>
      <c r="AL348" s="220">
        <v>10605.646781556505</v>
      </c>
      <c r="AM348" s="242"/>
      <c r="AN348" s="242"/>
      <c r="AO348" s="242">
        <f t="shared" si="248"/>
        <v>0</v>
      </c>
      <c r="AP348" s="243">
        <f t="shared" si="249"/>
        <v>192360.50537634408</v>
      </c>
      <c r="AQ348" s="244">
        <f t="shared" si="250"/>
        <v>357240.93261810235</v>
      </c>
      <c r="AR348" s="245">
        <f t="shared" si="251"/>
        <v>0</v>
      </c>
      <c r="AS348" s="246">
        <f t="shared" si="252"/>
        <v>18.14</v>
      </c>
      <c r="AT348" s="246">
        <f t="shared" si="253"/>
        <v>33.68</v>
      </c>
      <c r="AU348" s="251">
        <f t="shared" si="254"/>
        <v>51.82</v>
      </c>
      <c r="AV348" s="245">
        <f t="shared" si="255"/>
        <v>0</v>
      </c>
      <c r="AW348" s="246">
        <f t="shared" si="256"/>
        <v>16.87</v>
      </c>
      <c r="AX348" s="246">
        <f t="shared" si="257"/>
        <v>31.33</v>
      </c>
      <c r="AY348" s="252">
        <f t="shared" si="258"/>
        <v>48.2</v>
      </c>
      <c r="AZ348" s="249">
        <f t="shared" si="259"/>
        <v>0</v>
      </c>
      <c r="BA348" s="56">
        <f t="shared" si="260"/>
        <v>4</v>
      </c>
      <c r="BB348" s="246">
        <f t="shared" si="261"/>
        <v>4.22</v>
      </c>
      <c r="BC348" s="250">
        <f t="shared" si="262"/>
        <v>7.83</v>
      </c>
      <c r="BD348" s="246">
        <f t="shared" si="263"/>
        <v>0</v>
      </c>
      <c r="BE348" s="56">
        <v>4</v>
      </c>
      <c r="BF348" s="246">
        <f t="shared" si="264"/>
        <v>4.22</v>
      </c>
      <c r="BG348" s="250">
        <f t="shared" si="265"/>
        <v>7.83</v>
      </c>
      <c r="BH348" s="246">
        <f>INDEX('Mar - Aug'!AG:AG,MATCH(C348,'Mar - Aug'!C:C,0))</f>
        <v>0</v>
      </c>
      <c r="BI348" s="56">
        <v>4</v>
      </c>
      <c r="BJ348" s="246">
        <f>INDEX('Mar - Aug'!AK:AK,MATCH($C348,'Mar - Aug'!$C:$C,0))</f>
        <v>3.99</v>
      </c>
      <c r="BK348" s="246">
        <f>INDEX('Mar - Aug'!AL:AL,MATCH($C348,'Mar - Aug'!$C:$C,0))</f>
        <v>7.4</v>
      </c>
      <c r="BL348" s="246">
        <f>INDEX('Mar - Aug'!$AG:$AG,MATCH($C348,'Mar - Aug'!$C:$C,0))</f>
        <v>0</v>
      </c>
      <c r="BM348" s="56">
        <v>4</v>
      </c>
      <c r="BN348" s="246">
        <f>INDEX('Mar - Aug'!$AK:$AK,MATCH($C348,'Mar - Aug'!$C:$C,0))</f>
        <v>3.99</v>
      </c>
      <c r="BO348" s="246">
        <f>INDEX('Mar - Aug'!$AL:$AL,MATCH($C348,'Mar - Aug'!$C:$C,0))</f>
        <v>7.4</v>
      </c>
      <c r="BP348" s="60">
        <f>INDEX(FY2019_ALL_Targets!EB:EB,MATCH('Final Comp Values'!B348,FY2019_ALL_Targets!A:A,0))</f>
        <v>3</v>
      </c>
      <c r="BQ348" s="60">
        <f>+INDEX(FY2019_ALL_Targets!DY:DY,MATCH(B348,FY2019_ALL_Targets!A:A,0))</f>
        <v>0</v>
      </c>
      <c r="BR348" s="60">
        <f>+INDEX(FY2019_ALL_Targets!DZ:DZ,MATCH(B348,FY2019_ALL_Targets!A:A,0))</f>
        <v>0</v>
      </c>
      <c r="BS348" s="283">
        <f>+INDEX(FY2019_ALL_Targets!EA:EA,MATCH(B348,FY2019_ALL_Targets!A:A,0))</f>
        <v>0</v>
      </c>
      <c r="BT348" s="245">
        <f t="shared" si="280"/>
        <v>0</v>
      </c>
      <c r="BU348" s="245">
        <f t="shared" si="281"/>
        <v>0</v>
      </c>
      <c r="BV348" s="246">
        <f t="shared" si="282"/>
        <v>0</v>
      </c>
      <c r="BW348" s="284">
        <f t="shared" si="266"/>
        <v>0</v>
      </c>
      <c r="BX348" s="245">
        <f t="shared" si="267"/>
        <v>48.2</v>
      </c>
      <c r="BY348" s="246">
        <f t="shared" si="268"/>
        <v>511192.17487102357</v>
      </c>
      <c r="BZ348" s="285">
        <f t="shared" si="269"/>
        <v>1.4576423358736166E-3</v>
      </c>
      <c r="CA348" s="245">
        <f t="shared" si="270"/>
        <v>59321.42</v>
      </c>
      <c r="CB348" s="286">
        <f t="shared" si="271"/>
        <v>5.59</v>
      </c>
      <c r="CC348" s="268">
        <f t="shared" si="240"/>
        <v>9.7699626167013776E-15</v>
      </c>
      <c r="CD348" s="267">
        <f t="shared" si="272"/>
        <v>511129.3373348352</v>
      </c>
      <c r="CE348" s="268">
        <f t="shared" si="273"/>
        <v>570513.59487102355</v>
      </c>
      <c r="CF348" s="268">
        <f t="shared" si="274"/>
        <v>5.5900000000000034</v>
      </c>
      <c r="CG348" s="270">
        <f t="shared" si="275"/>
        <v>59278.277919123037</v>
      </c>
      <c r="CH348" s="270">
        <f t="shared" si="276"/>
        <v>59384.25753618835</v>
      </c>
      <c r="CI348" s="269">
        <f t="shared" si="277"/>
        <v>-105.97961706531351</v>
      </c>
    </row>
    <row r="349" spans="1:87" s="57" customFormat="1" ht="15.75" customHeight="1" x14ac:dyDescent="0.25">
      <c r="A349" s="297">
        <v>1025632</v>
      </c>
      <c r="B349" s="297">
        <v>5169</v>
      </c>
      <c r="C349" s="347">
        <v>676103</v>
      </c>
      <c r="D349" s="219" t="s">
        <v>939</v>
      </c>
      <c r="E349" s="299" t="s">
        <v>699</v>
      </c>
      <c r="F349" s="299" t="s">
        <v>699</v>
      </c>
      <c r="G349" s="301" t="s">
        <v>1021</v>
      </c>
      <c r="H349" s="302"/>
      <c r="I349" s="56" t="s">
        <v>35</v>
      </c>
      <c r="J349" s="229" t="s">
        <v>36</v>
      </c>
      <c r="K349" s="229" t="s">
        <v>35</v>
      </c>
      <c r="L349" s="56"/>
      <c r="M349" s="56"/>
      <c r="N349" s="58"/>
      <c r="O349" s="297">
        <v>1025632</v>
      </c>
      <c r="P349" s="303">
        <v>16683</v>
      </c>
      <c r="Q349" s="304">
        <v>42005</v>
      </c>
      <c r="R349" s="304">
        <v>42369</v>
      </c>
      <c r="S349" s="303">
        <f t="shared" si="241"/>
        <v>16683</v>
      </c>
      <c r="T349" s="59"/>
      <c r="U349" s="346" t="str">
        <f t="shared" si="278"/>
        <v/>
      </c>
      <c r="V349" s="345">
        <f t="shared" si="279"/>
        <v>1.5707896214333928E-3</v>
      </c>
      <c r="W349" s="27">
        <v>0</v>
      </c>
      <c r="X349" s="27">
        <v>0</v>
      </c>
      <c r="Y349" s="305">
        <f t="shared" si="242"/>
        <v>0</v>
      </c>
      <c r="Z349" s="53">
        <f t="shared" si="283"/>
        <v>27122.05</v>
      </c>
      <c r="AA349" s="54">
        <f t="shared" si="283"/>
        <v>27122.05</v>
      </c>
      <c r="AB349" s="54">
        <f t="shared" si="283"/>
        <v>27122.05</v>
      </c>
      <c r="AC349" s="54">
        <f t="shared" si="283"/>
        <v>27122.05</v>
      </c>
      <c r="AD349" s="52">
        <f t="shared" si="244"/>
        <v>108488.18</v>
      </c>
      <c r="AE349" s="53">
        <f t="shared" si="284"/>
        <v>50369.51</v>
      </c>
      <c r="AF349" s="53">
        <f t="shared" si="284"/>
        <v>50369.51</v>
      </c>
      <c r="AG349" s="53">
        <f t="shared" si="284"/>
        <v>50369.51</v>
      </c>
      <c r="AH349" s="53">
        <f t="shared" si="284"/>
        <v>50369.51</v>
      </c>
      <c r="AI349" s="52">
        <f t="shared" si="246"/>
        <v>201478.04236085262</v>
      </c>
      <c r="AJ349" s="55">
        <f t="shared" si="247"/>
        <v>309966.22236085264</v>
      </c>
      <c r="AK349" s="219" t="s">
        <v>939</v>
      </c>
      <c r="AL349" s="220">
        <v>78822.574549228506</v>
      </c>
      <c r="AM349" s="242"/>
      <c r="AN349" s="242"/>
      <c r="AO349" s="242">
        <f t="shared" si="248"/>
        <v>0</v>
      </c>
      <c r="AP349" s="243">
        <f t="shared" si="249"/>
        <v>116653.95698924731</v>
      </c>
      <c r="AQ349" s="244">
        <f t="shared" si="250"/>
        <v>216643.05630199207</v>
      </c>
      <c r="AR349" s="245">
        <f t="shared" si="251"/>
        <v>0</v>
      </c>
      <c r="AS349" s="246">
        <f t="shared" si="252"/>
        <v>1.48</v>
      </c>
      <c r="AT349" s="246">
        <f t="shared" si="253"/>
        <v>2.75</v>
      </c>
      <c r="AU349" s="251">
        <f t="shared" si="254"/>
        <v>4.2300000000000004</v>
      </c>
      <c r="AV349" s="245">
        <f t="shared" si="255"/>
        <v>0</v>
      </c>
      <c r="AW349" s="246">
        <f t="shared" si="256"/>
        <v>1.38</v>
      </c>
      <c r="AX349" s="246">
        <f t="shared" si="257"/>
        <v>2.56</v>
      </c>
      <c r="AY349" s="252">
        <f t="shared" si="258"/>
        <v>3.94</v>
      </c>
      <c r="AZ349" s="249">
        <f t="shared" si="259"/>
        <v>0</v>
      </c>
      <c r="BA349" s="56">
        <f t="shared" si="260"/>
        <v>4</v>
      </c>
      <c r="BB349" s="246">
        <f t="shared" si="261"/>
        <v>0.35</v>
      </c>
      <c r="BC349" s="250">
        <f t="shared" si="262"/>
        <v>0.64</v>
      </c>
      <c r="BD349" s="246">
        <f t="shared" si="263"/>
        <v>0</v>
      </c>
      <c r="BE349" s="56">
        <v>4</v>
      </c>
      <c r="BF349" s="246">
        <f t="shared" si="264"/>
        <v>0.35</v>
      </c>
      <c r="BG349" s="250">
        <f t="shared" si="265"/>
        <v>0.64</v>
      </c>
      <c r="BH349" s="246">
        <f>INDEX('Mar - Aug'!AG:AG,MATCH(C349,'Mar - Aug'!C:C,0))</f>
        <v>0</v>
      </c>
      <c r="BI349" s="56">
        <v>4</v>
      </c>
      <c r="BJ349" s="246">
        <f>INDEX('Mar - Aug'!AK:AK,MATCH($C349,'Mar - Aug'!$C:$C,0))</f>
        <v>0.36</v>
      </c>
      <c r="BK349" s="246">
        <f>INDEX('Mar - Aug'!AL:AL,MATCH($C349,'Mar - Aug'!$C:$C,0))</f>
        <v>0.66</v>
      </c>
      <c r="BL349" s="246">
        <f>INDEX('Mar - Aug'!$AG:$AG,MATCH($C349,'Mar - Aug'!$C:$C,0))</f>
        <v>0</v>
      </c>
      <c r="BM349" s="56">
        <v>4</v>
      </c>
      <c r="BN349" s="246">
        <f>INDEX('Mar - Aug'!$AK:$AK,MATCH($C349,'Mar - Aug'!$C:$C,0))</f>
        <v>0.36</v>
      </c>
      <c r="BO349" s="246">
        <f>INDEX('Mar - Aug'!$AL:$AL,MATCH($C349,'Mar - Aug'!$C:$C,0))</f>
        <v>0.66</v>
      </c>
      <c r="BP349" s="60">
        <f>INDEX(FY2019_ALL_Targets!EB:EB,MATCH('Final Comp Values'!B349,FY2019_ALL_Targets!A:A,0))</f>
        <v>3</v>
      </c>
      <c r="BQ349" s="60">
        <f>+INDEX(FY2019_ALL_Targets!DY:DY,MATCH(B349,FY2019_ALL_Targets!A:A,0))</f>
        <v>0</v>
      </c>
      <c r="BR349" s="60">
        <f>+INDEX(FY2019_ALL_Targets!DZ:DZ,MATCH(B349,FY2019_ALL_Targets!A:A,0))</f>
        <v>0</v>
      </c>
      <c r="BS349" s="283">
        <f>+INDEX(FY2019_ALL_Targets!EA:EA,MATCH(B349,FY2019_ALL_Targets!A:A,0))</f>
        <v>0</v>
      </c>
      <c r="BT349" s="245">
        <f t="shared" si="280"/>
        <v>0</v>
      </c>
      <c r="BU349" s="245">
        <f t="shared" si="281"/>
        <v>0</v>
      </c>
      <c r="BV349" s="246">
        <f t="shared" si="282"/>
        <v>0</v>
      </c>
      <c r="BW349" s="284">
        <f t="shared" si="266"/>
        <v>0</v>
      </c>
      <c r="BX349" s="245">
        <f t="shared" si="267"/>
        <v>3.94</v>
      </c>
      <c r="BY349" s="246">
        <f t="shared" si="268"/>
        <v>310560.94372396031</v>
      </c>
      <c r="BZ349" s="285">
        <f t="shared" si="269"/>
        <v>8.8555107392855441E-4</v>
      </c>
      <c r="CA349" s="245">
        <f t="shared" si="270"/>
        <v>36039.120000000003</v>
      </c>
      <c r="CB349" s="286">
        <f t="shared" si="271"/>
        <v>0.46</v>
      </c>
      <c r="CC349" s="268">
        <f t="shared" si="240"/>
        <v>-2.0000000000000573E-2</v>
      </c>
      <c r="CD349" s="267">
        <f t="shared" si="272"/>
        <v>309966.22236085264</v>
      </c>
      <c r="CE349" s="268">
        <f t="shared" si="273"/>
        <v>346600.06372396031</v>
      </c>
      <c r="CF349" s="268">
        <f t="shared" si="274"/>
        <v>0.46000000000000041</v>
      </c>
      <c r="CG349" s="270">
        <f t="shared" si="275"/>
        <v>36188.94981877978</v>
      </c>
      <c r="CH349" s="270">
        <f t="shared" si="276"/>
        <v>36633.841363107669</v>
      </c>
      <c r="CI349" s="269">
        <f t="shared" si="277"/>
        <v>-444.89154432788928</v>
      </c>
    </row>
    <row r="350" spans="1:87" s="57" customFormat="1" ht="15.75" customHeight="1" x14ac:dyDescent="0.25">
      <c r="A350" s="297">
        <v>1028620</v>
      </c>
      <c r="B350" s="297">
        <v>5170</v>
      </c>
      <c r="C350" s="347">
        <v>455965</v>
      </c>
      <c r="D350" s="219" t="s">
        <v>913</v>
      </c>
      <c r="E350" s="299" t="s">
        <v>701</v>
      </c>
      <c r="F350" s="299" t="s">
        <v>996</v>
      </c>
      <c r="G350" s="301" t="s">
        <v>915</v>
      </c>
      <c r="H350" s="302" t="s">
        <v>996</v>
      </c>
      <c r="I350" s="56" t="s">
        <v>35</v>
      </c>
      <c r="J350" s="229" t="s">
        <v>36</v>
      </c>
      <c r="K350" s="229" t="s">
        <v>35</v>
      </c>
      <c r="L350" s="56"/>
      <c r="M350" s="56"/>
      <c r="N350" s="58"/>
      <c r="O350" s="297">
        <v>517001</v>
      </c>
      <c r="P350" s="303">
        <v>50697</v>
      </c>
      <c r="Q350" s="304">
        <v>42005</v>
      </c>
      <c r="R350" s="304">
        <v>42369</v>
      </c>
      <c r="S350" s="303">
        <f t="shared" si="241"/>
        <v>50697</v>
      </c>
      <c r="T350" s="59"/>
      <c r="U350" s="346">
        <f t="shared" si="278"/>
        <v>6.2589762054705211E-3</v>
      </c>
      <c r="V350" s="345">
        <f t="shared" si="279"/>
        <v>4.7733813725234497E-3</v>
      </c>
      <c r="W350" s="27">
        <v>616472.65771782293</v>
      </c>
      <c r="X350" s="27">
        <v>616472.66</v>
      </c>
      <c r="Y350" s="305">
        <f t="shared" si="242"/>
        <v>1214652.0642490892</v>
      </c>
      <c r="Z350" s="53">
        <f t="shared" si="283"/>
        <v>82419.61</v>
      </c>
      <c r="AA350" s="54">
        <f t="shared" si="283"/>
        <v>82419.61</v>
      </c>
      <c r="AB350" s="54">
        <f t="shared" si="283"/>
        <v>82419.61</v>
      </c>
      <c r="AC350" s="54">
        <f t="shared" si="283"/>
        <v>82419.61</v>
      </c>
      <c r="AD350" s="52">
        <f t="shared" si="244"/>
        <v>329678.42</v>
      </c>
      <c r="AE350" s="53">
        <f t="shared" si="284"/>
        <v>153064.98000000001</v>
      </c>
      <c r="AF350" s="53">
        <f t="shared" si="284"/>
        <v>153064.98000000001</v>
      </c>
      <c r="AG350" s="53">
        <f t="shared" si="284"/>
        <v>153064.98000000001</v>
      </c>
      <c r="AH350" s="53">
        <f t="shared" si="284"/>
        <v>153064.98000000001</v>
      </c>
      <c r="AI350" s="52">
        <f t="shared" si="246"/>
        <v>612259.92408848205</v>
      </c>
      <c r="AJ350" s="55">
        <f t="shared" si="247"/>
        <v>2156590.4083375712</v>
      </c>
      <c r="AK350" s="219" t="s">
        <v>913</v>
      </c>
      <c r="AL350" s="220">
        <v>61485.26180987338</v>
      </c>
      <c r="AM350" s="242"/>
      <c r="AN350" s="242"/>
      <c r="AO350" s="242">
        <f t="shared" si="248"/>
        <v>1306077.488439881</v>
      </c>
      <c r="AP350" s="243">
        <f t="shared" si="249"/>
        <v>354492.92473118281</v>
      </c>
      <c r="AQ350" s="244">
        <f t="shared" si="250"/>
        <v>658344.00439621729</v>
      </c>
      <c r="AR350" s="245">
        <f t="shared" si="251"/>
        <v>21.24</v>
      </c>
      <c r="AS350" s="246">
        <f t="shared" si="252"/>
        <v>5.77</v>
      </c>
      <c r="AT350" s="246">
        <f t="shared" si="253"/>
        <v>10.71</v>
      </c>
      <c r="AU350" s="251">
        <f t="shared" si="254"/>
        <v>37.72</v>
      </c>
      <c r="AV350" s="245">
        <f t="shared" si="255"/>
        <v>19.760000000000002</v>
      </c>
      <c r="AW350" s="246">
        <f t="shared" si="256"/>
        <v>5.36</v>
      </c>
      <c r="AX350" s="246">
        <f t="shared" si="257"/>
        <v>9.9600000000000009</v>
      </c>
      <c r="AY350" s="252">
        <f t="shared" si="258"/>
        <v>35.08</v>
      </c>
      <c r="AZ350" s="249">
        <f t="shared" si="259"/>
        <v>19.760000000000002</v>
      </c>
      <c r="BA350" s="56">
        <f t="shared" si="260"/>
        <v>4</v>
      </c>
      <c r="BB350" s="246">
        <f t="shared" si="261"/>
        <v>1.34</v>
      </c>
      <c r="BC350" s="250">
        <f t="shared" si="262"/>
        <v>2.4900000000000002</v>
      </c>
      <c r="BD350" s="246">
        <f t="shared" si="263"/>
        <v>19.760000000000002</v>
      </c>
      <c r="BE350" s="56">
        <v>4</v>
      </c>
      <c r="BF350" s="246">
        <f t="shared" si="264"/>
        <v>1.34</v>
      </c>
      <c r="BG350" s="250">
        <f t="shared" si="265"/>
        <v>2.4900000000000002</v>
      </c>
      <c r="BH350" s="246">
        <f>INDEX('Mar - Aug'!AG:AG,MATCH(C350,'Mar - Aug'!C:C,0))</f>
        <v>19.329999999999998</v>
      </c>
      <c r="BI350" s="56">
        <v>4</v>
      </c>
      <c r="BJ350" s="246">
        <f>INDEX('Mar - Aug'!AK:AK,MATCH($C350,'Mar - Aug'!$C:$C,0))</f>
        <v>1.31</v>
      </c>
      <c r="BK350" s="246">
        <f>INDEX('Mar - Aug'!AL:AL,MATCH($C350,'Mar - Aug'!$C:$C,0))</f>
        <v>2.44</v>
      </c>
      <c r="BL350" s="246">
        <f>INDEX('Mar - Aug'!$AG:$AG,MATCH($C350,'Mar - Aug'!$C:$C,0))</f>
        <v>19.329999999999998</v>
      </c>
      <c r="BM350" s="56">
        <v>4</v>
      </c>
      <c r="BN350" s="246">
        <f>INDEX('Mar - Aug'!$AK:$AK,MATCH($C350,'Mar - Aug'!$C:$C,0))</f>
        <v>1.31</v>
      </c>
      <c r="BO350" s="246">
        <f>INDEX('Mar - Aug'!$AL:$AL,MATCH($C350,'Mar - Aug'!$C:$C,0))</f>
        <v>2.44</v>
      </c>
      <c r="BP350" s="60">
        <f>INDEX(FY2019_ALL_Targets!EB:EB,MATCH('Final Comp Values'!B350,FY2019_ALL_Targets!A:A,0))</f>
        <v>0</v>
      </c>
      <c r="BQ350" s="60">
        <f>+INDEX(FY2019_ALL_Targets!DY:DY,MATCH(B350,FY2019_ALL_Targets!A:A,0))</f>
        <v>0</v>
      </c>
      <c r="BR350" s="60">
        <f>+INDEX(FY2019_ALL_Targets!DZ:DZ,MATCH(B350,FY2019_ALL_Targets!A:A,0))</f>
        <v>0</v>
      </c>
      <c r="BS350" s="283">
        <f>+INDEX(FY2019_ALL_Targets!EA:EA,MATCH(B350,FY2019_ALL_Targets!A:A,0))</f>
        <v>0</v>
      </c>
      <c r="BT350" s="245">
        <f t="shared" si="280"/>
        <v>0</v>
      </c>
      <c r="BU350" s="245">
        <f t="shared" si="281"/>
        <v>0</v>
      </c>
      <c r="BV350" s="246">
        <f t="shared" si="282"/>
        <v>0</v>
      </c>
      <c r="BW350" s="284">
        <f t="shared" si="266"/>
        <v>0</v>
      </c>
      <c r="BX350" s="245">
        <f t="shared" si="267"/>
        <v>35.08</v>
      </c>
      <c r="BY350" s="246">
        <f t="shared" si="268"/>
        <v>2156902.9842903581</v>
      </c>
      <c r="BZ350" s="285">
        <f t="shared" si="269"/>
        <v>6.1503153976623717E-3</v>
      </c>
      <c r="CA350" s="245">
        <f t="shared" si="270"/>
        <v>250298.35</v>
      </c>
      <c r="CB350" s="286">
        <f t="shared" si="271"/>
        <v>4.07</v>
      </c>
      <c r="CC350" s="268">
        <f t="shared" si="240"/>
        <v>-3.5527136788005009E-15</v>
      </c>
      <c r="CD350" s="267">
        <f t="shared" si="272"/>
        <v>2156590.4083375712</v>
      </c>
      <c r="CE350" s="268">
        <f t="shared" si="273"/>
        <v>2407201.3342903582</v>
      </c>
      <c r="CF350" s="268">
        <f t="shared" si="274"/>
        <v>4.07</v>
      </c>
      <c r="CG350" s="270">
        <f t="shared" si="275"/>
        <v>250208.75034019144</v>
      </c>
      <c r="CH350" s="270">
        <f t="shared" si="276"/>
        <v>250610.92595278705</v>
      </c>
      <c r="CI350" s="269">
        <f t="shared" si="277"/>
        <v>-402.17561259560171</v>
      </c>
    </row>
    <row r="351" spans="1:87" s="57" customFormat="1" ht="15.75" customHeight="1" x14ac:dyDescent="0.25">
      <c r="A351" s="297">
        <v>517601</v>
      </c>
      <c r="B351" s="297">
        <v>5176</v>
      </c>
      <c r="C351" s="298" t="s">
        <v>1186</v>
      </c>
      <c r="D351" s="219" t="s">
        <v>913</v>
      </c>
      <c r="E351" s="299" t="s">
        <v>261</v>
      </c>
      <c r="F351" s="299" t="s">
        <v>974</v>
      </c>
      <c r="G351" s="301" t="s">
        <v>915</v>
      </c>
      <c r="H351" s="302" t="s">
        <v>974</v>
      </c>
      <c r="I351" s="56" t="s">
        <v>35</v>
      </c>
      <c r="J351" s="229" t="s">
        <v>35</v>
      </c>
      <c r="K351" s="229" t="s">
        <v>35</v>
      </c>
      <c r="L351" s="56"/>
      <c r="M351" s="56"/>
      <c r="N351" s="58"/>
      <c r="O351" s="297">
        <v>517601</v>
      </c>
      <c r="P351" s="303">
        <v>8886</v>
      </c>
      <c r="Q351" s="304">
        <v>41913</v>
      </c>
      <c r="R351" s="304">
        <v>42277</v>
      </c>
      <c r="S351" s="303">
        <f t="shared" si="241"/>
        <v>8886</v>
      </c>
      <c r="T351" s="59"/>
      <c r="U351" s="346">
        <f t="shared" si="278"/>
        <v>1.0970523415943952E-3</v>
      </c>
      <c r="V351" s="345">
        <f t="shared" si="279"/>
        <v>8.3666226554319535E-4</v>
      </c>
      <c r="W351" s="27">
        <v>108053.25831444999</v>
      </c>
      <c r="X351" s="27">
        <v>108053</v>
      </c>
      <c r="Y351" s="305">
        <f t="shared" si="242"/>
        <v>212900.13694927527</v>
      </c>
      <c r="Z351" s="53">
        <f t="shared" si="283"/>
        <v>14446.23</v>
      </c>
      <c r="AA351" s="54">
        <f t="shared" si="283"/>
        <v>14446.23</v>
      </c>
      <c r="AB351" s="54">
        <f t="shared" si="283"/>
        <v>14446.23</v>
      </c>
      <c r="AC351" s="54">
        <f t="shared" si="283"/>
        <v>14446.23</v>
      </c>
      <c r="AD351" s="52">
        <f t="shared" si="244"/>
        <v>57784.93</v>
      </c>
      <c r="AE351" s="53">
        <f t="shared" si="284"/>
        <v>26828.720000000001</v>
      </c>
      <c r="AF351" s="53">
        <f t="shared" si="284"/>
        <v>26828.720000000001</v>
      </c>
      <c r="AG351" s="53">
        <f t="shared" si="284"/>
        <v>26828.720000000001</v>
      </c>
      <c r="AH351" s="53">
        <f t="shared" si="284"/>
        <v>26828.720000000001</v>
      </c>
      <c r="AI351" s="52">
        <f t="shared" si="246"/>
        <v>107314.86449790424</v>
      </c>
      <c r="AJ351" s="55">
        <f t="shared" si="247"/>
        <v>377999.93144717952</v>
      </c>
      <c r="AK351" s="219" t="s">
        <v>913</v>
      </c>
      <c r="AL351" s="220">
        <v>61485.26180987338</v>
      </c>
      <c r="AM351" s="242"/>
      <c r="AN351" s="242"/>
      <c r="AO351" s="242">
        <f t="shared" si="248"/>
        <v>228924.87844008094</v>
      </c>
      <c r="AP351" s="243">
        <f t="shared" si="249"/>
        <v>62134.333333333336</v>
      </c>
      <c r="AQ351" s="244">
        <f t="shared" si="250"/>
        <v>115392.32741710135</v>
      </c>
      <c r="AR351" s="245">
        <f t="shared" si="251"/>
        <v>3.72</v>
      </c>
      <c r="AS351" s="246">
        <f t="shared" si="252"/>
        <v>1.01</v>
      </c>
      <c r="AT351" s="246">
        <f t="shared" si="253"/>
        <v>1.88</v>
      </c>
      <c r="AU351" s="251">
        <f t="shared" si="254"/>
        <v>6.61</v>
      </c>
      <c r="AV351" s="245">
        <f t="shared" si="255"/>
        <v>3.46</v>
      </c>
      <c r="AW351" s="246">
        <f t="shared" si="256"/>
        <v>0.94</v>
      </c>
      <c r="AX351" s="246">
        <f t="shared" si="257"/>
        <v>1.75</v>
      </c>
      <c r="AY351" s="252">
        <f t="shared" si="258"/>
        <v>6.15</v>
      </c>
      <c r="AZ351" s="249">
        <f t="shared" si="259"/>
        <v>3.46</v>
      </c>
      <c r="BA351" s="56">
        <f t="shared" si="260"/>
        <v>4</v>
      </c>
      <c r="BB351" s="246">
        <f t="shared" si="261"/>
        <v>0.24</v>
      </c>
      <c r="BC351" s="250">
        <f t="shared" si="262"/>
        <v>0.44</v>
      </c>
      <c r="BD351" s="246">
        <f t="shared" si="263"/>
        <v>3.46</v>
      </c>
      <c r="BE351" s="56">
        <v>4</v>
      </c>
      <c r="BF351" s="246">
        <f t="shared" si="264"/>
        <v>0.24</v>
      </c>
      <c r="BG351" s="250">
        <f t="shared" si="265"/>
        <v>0.44</v>
      </c>
      <c r="BH351" s="246">
        <f>INDEX('Mar - Aug'!AG:AG,MATCH(C351,'Mar - Aug'!C:C,0))</f>
        <v>3.39</v>
      </c>
      <c r="BI351" s="56">
        <v>4</v>
      </c>
      <c r="BJ351" s="246">
        <f>INDEX('Mar - Aug'!AK:AK,MATCH($C351,'Mar - Aug'!$C:$C,0))</f>
        <v>0.23</v>
      </c>
      <c r="BK351" s="246">
        <f>INDEX('Mar - Aug'!AL:AL,MATCH($C351,'Mar - Aug'!$C:$C,0))</f>
        <v>0.43</v>
      </c>
      <c r="BL351" s="246">
        <f>INDEX('Mar - Aug'!$AG:$AG,MATCH($C351,'Mar - Aug'!$C:$C,0))</f>
        <v>3.39</v>
      </c>
      <c r="BM351" s="56">
        <v>4</v>
      </c>
      <c r="BN351" s="246">
        <f>INDEX('Mar - Aug'!$AK:$AK,MATCH($C351,'Mar - Aug'!$C:$C,0))</f>
        <v>0.23</v>
      </c>
      <c r="BO351" s="246">
        <f>INDEX('Mar - Aug'!$AL:$AL,MATCH($C351,'Mar - Aug'!$C:$C,0))</f>
        <v>0.43</v>
      </c>
      <c r="BP351" s="60">
        <f>INDEX(FY2019_ALL_Targets!EB:EB,MATCH('Final Comp Values'!B351,FY2019_ALL_Targets!A:A,0))</f>
        <v>0</v>
      </c>
      <c r="BQ351" s="60">
        <f>+INDEX(FY2019_ALL_Targets!DY:DY,MATCH(B351,FY2019_ALL_Targets!A:A,0))</f>
        <v>0</v>
      </c>
      <c r="BR351" s="60">
        <f>+INDEX(FY2019_ALL_Targets!DZ:DZ,MATCH(B351,FY2019_ALL_Targets!A:A,0))</f>
        <v>0</v>
      </c>
      <c r="BS351" s="283">
        <f>+INDEX(FY2019_ALL_Targets!EA:EA,MATCH(B351,FY2019_ALL_Targets!A:A,0))</f>
        <v>0</v>
      </c>
      <c r="BT351" s="245">
        <f t="shared" si="280"/>
        <v>0</v>
      </c>
      <c r="BU351" s="245">
        <f t="shared" si="281"/>
        <v>0</v>
      </c>
      <c r="BV351" s="246">
        <f t="shared" si="282"/>
        <v>0</v>
      </c>
      <c r="BW351" s="284">
        <f t="shared" si="266"/>
        <v>0</v>
      </c>
      <c r="BX351" s="245">
        <f t="shared" si="267"/>
        <v>6.15</v>
      </c>
      <c r="BY351" s="246">
        <f t="shared" si="268"/>
        <v>378134.3601307213</v>
      </c>
      <c r="BZ351" s="285">
        <f t="shared" si="269"/>
        <v>1.0782337427486771E-3</v>
      </c>
      <c r="CA351" s="245">
        <f t="shared" si="270"/>
        <v>43880.7</v>
      </c>
      <c r="CB351" s="286">
        <f t="shared" si="271"/>
        <v>0.71</v>
      </c>
      <c r="CC351" s="268">
        <f t="shared" si="240"/>
        <v>-2.9999999999999638E-2</v>
      </c>
      <c r="CD351" s="267">
        <f t="shared" si="272"/>
        <v>377999.93144717952</v>
      </c>
      <c r="CE351" s="268">
        <f t="shared" si="273"/>
        <v>422015.06013072131</v>
      </c>
      <c r="CF351" s="268">
        <f t="shared" si="274"/>
        <v>0.71</v>
      </c>
      <c r="CG351" s="270">
        <f t="shared" si="275"/>
        <v>43639.016476015844</v>
      </c>
      <c r="CH351" s="270">
        <f t="shared" si="276"/>
        <v>44015.128683541785</v>
      </c>
      <c r="CI351" s="269">
        <f t="shared" si="277"/>
        <v>-376.1122075259409</v>
      </c>
    </row>
    <row r="352" spans="1:87" s="57" customFormat="1" ht="15.75" customHeight="1" x14ac:dyDescent="0.25">
      <c r="A352" s="297">
        <v>1017864</v>
      </c>
      <c r="B352" s="297">
        <v>5179</v>
      </c>
      <c r="C352" s="347">
        <v>455560</v>
      </c>
      <c r="D352" s="219" t="s">
        <v>1003</v>
      </c>
      <c r="E352" s="299" t="s">
        <v>703</v>
      </c>
      <c r="F352" s="299" t="s">
        <v>1033</v>
      </c>
      <c r="G352" s="301" t="s">
        <v>1021</v>
      </c>
      <c r="H352" s="302"/>
      <c r="I352" s="56" t="s">
        <v>35</v>
      </c>
      <c r="J352" s="229" t="s">
        <v>36</v>
      </c>
      <c r="K352" s="229" t="s">
        <v>35</v>
      </c>
      <c r="L352" s="56"/>
      <c r="M352" s="56"/>
      <c r="N352" s="58"/>
      <c r="O352" s="297">
        <v>1017864</v>
      </c>
      <c r="P352" s="303">
        <v>30514</v>
      </c>
      <c r="Q352" s="304">
        <v>42005</v>
      </c>
      <c r="R352" s="304">
        <v>42369</v>
      </c>
      <c r="S352" s="303">
        <f t="shared" si="241"/>
        <v>30514</v>
      </c>
      <c r="T352" s="59"/>
      <c r="U352" s="346" t="str">
        <f t="shared" si="278"/>
        <v/>
      </c>
      <c r="V352" s="345">
        <f t="shared" si="279"/>
        <v>2.8730488826001648E-3</v>
      </c>
      <c r="W352" s="27">
        <v>0</v>
      </c>
      <c r="X352" s="27">
        <v>0</v>
      </c>
      <c r="Y352" s="305">
        <f t="shared" si="242"/>
        <v>0</v>
      </c>
      <c r="Z352" s="53">
        <f t="shared" si="283"/>
        <v>49607.51</v>
      </c>
      <c r="AA352" s="54">
        <f t="shared" si="283"/>
        <v>49607.51</v>
      </c>
      <c r="AB352" s="54">
        <f t="shared" si="283"/>
        <v>49607.51</v>
      </c>
      <c r="AC352" s="54">
        <f t="shared" si="283"/>
        <v>49607.51</v>
      </c>
      <c r="AD352" s="52">
        <f t="shared" si="244"/>
        <v>198430.03</v>
      </c>
      <c r="AE352" s="53">
        <f t="shared" si="284"/>
        <v>92128.23</v>
      </c>
      <c r="AF352" s="53">
        <f t="shared" si="284"/>
        <v>92128.23</v>
      </c>
      <c r="AG352" s="53">
        <f t="shared" si="284"/>
        <v>92128.23</v>
      </c>
      <c r="AH352" s="53">
        <f t="shared" si="284"/>
        <v>92128.23</v>
      </c>
      <c r="AI352" s="52">
        <f t="shared" si="246"/>
        <v>368512.91641785396</v>
      </c>
      <c r="AJ352" s="55">
        <f t="shared" si="247"/>
        <v>566942.94641785393</v>
      </c>
      <c r="AK352" s="219" t="s">
        <v>1003</v>
      </c>
      <c r="AL352" s="220">
        <v>35521.831322741207</v>
      </c>
      <c r="AM352" s="242"/>
      <c r="AN352" s="242"/>
      <c r="AO352" s="242">
        <f t="shared" si="248"/>
        <v>0</v>
      </c>
      <c r="AP352" s="243">
        <f t="shared" si="249"/>
        <v>213365.62365591398</v>
      </c>
      <c r="AQ352" s="244">
        <f t="shared" si="250"/>
        <v>396250.44776113331</v>
      </c>
      <c r="AR352" s="245">
        <f t="shared" si="251"/>
        <v>0</v>
      </c>
      <c r="AS352" s="246">
        <f t="shared" si="252"/>
        <v>6.01</v>
      </c>
      <c r="AT352" s="246">
        <f t="shared" si="253"/>
        <v>11.16</v>
      </c>
      <c r="AU352" s="251">
        <f t="shared" si="254"/>
        <v>17.170000000000002</v>
      </c>
      <c r="AV352" s="245">
        <f t="shared" si="255"/>
        <v>0</v>
      </c>
      <c r="AW352" s="246">
        <f t="shared" si="256"/>
        <v>5.59</v>
      </c>
      <c r="AX352" s="246">
        <f t="shared" si="257"/>
        <v>10.37</v>
      </c>
      <c r="AY352" s="252">
        <f t="shared" si="258"/>
        <v>15.959999999999999</v>
      </c>
      <c r="AZ352" s="249">
        <f t="shared" si="259"/>
        <v>0</v>
      </c>
      <c r="BA352" s="56">
        <f t="shared" si="260"/>
        <v>4</v>
      </c>
      <c r="BB352" s="246">
        <f t="shared" si="261"/>
        <v>1.4</v>
      </c>
      <c r="BC352" s="250">
        <f t="shared" si="262"/>
        <v>2.59</v>
      </c>
      <c r="BD352" s="246">
        <f t="shared" si="263"/>
        <v>0</v>
      </c>
      <c r="BE352" s="56">
        <v>4</v>
      </c>
      <c r="BF352" s="246">
        <f t="shared" si="264"/>
        <v>1.4</v>
      </c>
      <c r="BG352" s="250">
        <f t="shared" si="265"/>
        <v>2.59</v>
      </c>
      <c r="BH352" s="246">
        <f>INDEX('Mar - Aug'!AG:AG,MATCH(C352,'Mar - Aug'!C:C,0))</f>
        <v>0</v>
      </c>
      <c r="BI352" s="56">
        <v>4</v>
      </c>
      <c r="BJ352" s="246">
        <f>INDEX('Mar - Aug'!AK:AK,MATCH($C352,'Mar - Aug'!$C:$C,0))</f>
        <v>1.36</v>
      </c>
      <c r="BK352" s="246">
        <f>INDEX('Mar - Aug'!AL:AL,MATCH($C352,'Mar - Aug'!$C:$C,0))</f>
        <v>2.5299999999999998</v>
      </c>
      <c r="BL352" s="246">
        <f>INDEX('Mar - Aug'!$AG:$AG,MATCH($C352,'Mar - Aug'!$C:$C,0))</f>
        <v>0</v>
      </c>
      <c r="BM352" s="56">
        <v>4</v>
      </c>
      <c r="BN352" s="246">
        <f>INDEX('Mar - Aug'!$AK:$AK,MATCH($C352,'Mar - Aug'!$C:$C,0))</f>
        <v>1.36</v>
      </c>
      <c r="BO352" s="246">
        <f>INDEX('Mar - Aug'!$AL:$AL,MATCH($C352,'Mar - Aug'!$C:$C,0))</f>
        <v>2.5299999999999998</v>
      </c>
      <c r="BP352" s="60">
        <f>INDEX(FY2019_ALL_Targets!EB:EB,MATCH('Final Comp Values'!B352,FY2019_ALL_Targets!A:A,0))</f>
        <v>3</v>
      </c>
      <c r="BQ352" s="60">
        <f>+INDEX(FY2019_ALL_Targets!DY:DY,MATCH(B352,FY2019_ALL_Targets!A:A,0))</f>
        <v>1</v>
      </c>
      <c r="BR352" s="60">
        <f>+INDEX(FY2019_ALL_Targets!DZ:DZ,MATCH(B352,FY2019_ALL_Targets!A:A,0))</f>
        <v>1</v>
      </c>
      <c r="BS352" s="283">
        <f>+INDEX(FY2019_ALL_Targets!EA:EA,MATCH(B352,FY2019_ALL_Targets!A:A,0))</f>
        <v>0</v>
      </c>
      <c r="BT352" s="245">
        <f t="shared" si="280"/>
        <v>0</v>
      </c>
      <c r="BU352" s="245">
        <f t="shared" si="281"/>
        <v>1.36</v>
      </c>
      <c r="BV352" s="246">
        <f t="shared" si="282"/>
        <v>2.5299999999999998</v>
      </c>
      <c r="BW352" s="284">
        <f t="shared" si="266"/>
        <v>138179.92384546329</v>
      </c>
      <c r="BX352" s="245">
        <f t="shared" si="267"/>
        <v>12.07</v>
      </c>
      <c r="BY352" s="246">
        <f t="shared" si="268"/>
        <v>428748.50406548637</v>
      </c>
      <c r="BZ352" s="285">
        <f t="shared" si="269"/>
        <v>1.2225577809871903E-3</v>
      </c>
      <c r="CA352" s="245">
        <f t="shared" si="270"/>
        <v>49754.23</v>
      </c>
      <c r="CB352" s="286">
        <f t="shared" si="271"/>
        <v>1.4</v>
      </c>
      <c r="CC352" s="268">
        <f t="shared" si="240"/>
        <v>0</v>
      </c>
      <c r="CD352" s="267">
        <f t="shared" si="272"/>
        <v>566942.94641785393</v>
      </c>
      <c r="CE352" s="268">
        <f t="shared" si="273"/>
        <v>478502.73406548635</v>
      </c>
      <c r="CF352" s="268">
        <f t="shared" si="274"/>
        <v>-2.4899999999999984</v>
      </c>
      <c r="CG352" s="270">
        <f t="shared" si="275"/>
        <v>-88451.625099026045</v>
      </c>
      <c r="CH352" s="270">
        <f t="shared" si="276"/>
        <v>-88440.212352367584</v>
      </c>
      <c r="CI352" s="269">
        <f t="shared" si="277"/>
        <v>-11.412746658461401</v>
      </c>
    </row>
    <row r="353" spans="1:87" s="57" customFormat="1" ht="15.75" customHeight="1" x14ac:dyDescent="0.25">
      <c r="A353" s="297">
        <v>1028176</v>
      </c>
      <c r="B353" s="297">
        <v>5181</v>
      </c>
      <c r="C353" s="347">
        <v>675289</v>
      </c>
      <c r="D353" s="219" t="s">
        <v>939</v>
      </c>
      <c r="E353" s="299" t="s">
        <v>2830</v>
      </c>
      <c r="F353" s="299" t="s">
        <v>2831</v>
      </c>
      <c r="G353" s="301" t="s">
        <v>1021</v>
      </c>
      <c r="H353" s="302" t="s">
        <v>917</v>
      </c>
      <c r="I353" s="56" t="s">
        <v>35</v>
      </c>
      <c r="J353" s="229" t="s">
        <v>36</v>
      </c>
      <c r="K353" s="229" t="s">
        <v>35</v>
      </c>
      <c r="L353" s="56"/>
      <c r="M353" s="56"/>
      <c r="N353" s="58"/>
      <c r="O353" s="297">
        <v>1017903</v>
      </c>
      <c r="P353" s="303">
        <v>9977</v>
      </c>
      <c r="Q353" s="304">
        <v>42248</v>
      </c>
      <c r="R353" s="304">
        <v>42369</v>
      </c>
      <c r="S353" s="303">
        <f t="shared" si="241"/>
        <v>29849</v>
      </c>
      <c r="T353" s="59"/>
      <c r="U353" s="346" t="str">
        <f t="shared" si="278"/>
        <v/>
      </c>
      <c r="V353" s="345">
        <f t="shared" si="279"/>
        <v>2.8104357375870852E-3</v>
      </c>
      <c r="W353" s="27">
        <v>0</v>
      </c>
      <c r="X353" s="27">
        <v>0</v>
      </c>
      <c r="Y353" s="305">
        <f t="shared" si="242"/>
        <v>0</v>
      </c>
      <c r="Z353" s="53">
        <f t="shared" si="283"/>
        <v>48526.400000000001</v>
      </c>
      <c r="AA353" s="54">
        <f t="shared" si="283"/>
        <v>48526.400000000001</v>
      </c>
      <c r="AB353" s="54">
        <f t="shared" si="283"/>
        <v>48526.400000000001</v>
      </c>
      <c r="AC353" s="54">
        <f t="shared" si="283"/>
        <v>48526.400000000001</v>
      </c>
      <c r="AD353" s="52">
        <f t="shared" si="244"/>
        <v>194105.59</v>
      </c>
      <c r="AE353" s="53">
        <f t="shared" si="284"/>
        <v>90120.45</v>
      </c>
      <c r="AF353" s="53">
        <f t="shared" si="284"/>
        <v>90120.45</v>
      </c>
      <c r="AG353" s="53">
        <f t="shared" si="284"/>
        <v>90120.45</v>
      </c>
      <c r="AH353" s="53">
        <f t="shared" si="284"/>
        <v>90120.45</v>
      </c>
      <c r="AI353" s="52">
        <f t="shared" si="246"/>
        <v>360481.8130089966</v>
      </c>
      <c r="AJ353" s="55">
        <f t="shared" si="247"/>
        <v>554587.40300899663</v>
      </c>
      <c r="AK353" s="219" t="s">
        <v>939</v>
      </c>
      <c r="AL353" s="220">
        <v>78822.574549228506</v>
      </c>
      <c r="AM353" s="242"/>
      <c r="AN353" s="242"/>
      <c r="AO353" s="242">
        <f t="shared" si="248"/>
        <v>0</v>
      </c>
      <c r="AP353" s="243">
        <f t="shared" si="249"/>
        <v>208715.68817204301</v>
      </c>
      <c r="AQ353" s="244">
        <f t="shared" si="250"/>
        <v>387614.85269784584</v>
      </c>
      <c r="AR353" s="245">
        <f t="shared" si="251"/>
        <v>0</v>
      </c>
      <c r="AS353" s="246">
        <f t="shared" si="252"/>
        <v>2.65</v>
      </c>
      <c r="AT353" s="246">
        <f t="shared" si="253"/>
        <v>4.92</v>
      </c>
      <c r="AU353" s="251">
        <f t="shared" si="254"/>
        <v>7.57</v>
      </c>
      <c r="AV353" s="245">
        <f t="shared" si="255"/>
        <v>0</v>
      </c>
      <c r="AW353" s="246">
        <f t="shared" si="256"/>
        <v>2.46</v>
      </c>
      <c r="AX353" s="246">
        <f t="shared" si="257"/>
        <v>4.57</v>
      </c>
      <c r="AY353" s="252">
        <f t="shared" si="258"/>
        <v>7.03</v>
      </c>
      <c r="AZ353" s="249">
        <f t="shared" si="259"/>
        <v>0</v>
      </c>
      <c r="BA353" s="56">
        <f t="shared" si="260"/>
        <v>4</v>
      </c>
      <c r="BB353" s="246">
        <f t="shared" si="261"/>
        <v>0.62</v>
      </c>
      <c r="BC353" s="250">
        <f t="shared" si="262"/>
        <v>1.1399999999999999</v>
      </c>
      <c r="BD353" s="246">
        <f t="shared" si="263"/>
        <v>0</v>
      </c>
      <c r="BE353" s="56">
        <v>4</v>
      </c>
      <c r="BF353" s="246">
        <f t="shared" si="264"/>
        <v>0.62</v>
      </c>
      <c r="BG353" s="250">
        <f t="shared" si="265"/>
        <v>1.1399999999999999</v>
      </c>
      <c r="BH353" s="246">
        <f>INDEX('Mar - Aug'!AG:AG,MATCH(C353,'Mar - Aug'!C:C,0))</f>
        <v>0</v>
      </c>
      <c r="BI353" s="56">
        <v>4</v>
      </c>
      <c r="BJ353" s="246">
        <f>INDEX('Mar - Aug'!AK:AK,MATCH($C353,'Mar - Aug'!$C:$C,0))</f>
        <v>0.64</v>
      </c>
      <c r="BK353" s="246">
        <f>INDEX('Mar - Aug'!AL:AL,MATCH($C353,'Mar - Aug'!$C:$C,0))</f>
        <v>1.18</v>
      </c>
      <c r="BL353" s="246">
        <f>INDEX('Mar - Aug'!$AG:$AG,MATCH($C353,'Mar - Aug'!$C:$C,0))</f>
        <v>0</v>
      </c>
      <c r="BM353" s="56">
        <v>4</v>
      </c>
      <c r="BN353" s="246">
        <f>INDEX('Mar - Aug'!$AK:$AK,MATCH($C353,'Mar - Aug'!$C:$C,0))</f>
        <v>0.64</v>
      </c>
      <c r="BO353" s="246">
        <f>INDEX('Mar - Aug'!$AL:$AL,MATCH($C353,'Mar - Aug'!$C:$C,0))</f>
        <v>1.18</v>
      </c>
      <c r="BP353" s="60">
        <f>INDEX(FY2019_ALL_Targets!EB:EB,MATCH('Final Comp Values'!B353,FY2019_ALL_Targets!A:A,0))</f>
        <v>3</v>
      </c>
      <c r="BQ353" s="60">
        <f>+INDEX(FY2019_ALL_Targets!DY:DY,MATCH(B353,FY2019_ALL_Targets!A:A,0))</f>
        <v>0</v>
      </c>
      <c r="BR353" s="60">
        <f>+INDEX(FY2019_ALL_Targets!DZ:DZ,MATCH(B353,FY2019_ALL_Targets!A:A,0))</f>
        <v>0</v>
      </c>
      <c r="BS353" s="283">
        <f>+INDEX(FY2019_ALL_Targets!EA:EA,MATCH(B353,FY2019_ALL_Targets!A:A,0))</f>
        <v>0</v>
      </c>
      <c r="BT353" s="245">
        <f t="shared" si="280"/>
        <v>0</v>
      </c>
      <c r="BU353" s="245">
        <f t="shared" si="281"/>
        <v>0</v>
      </c>
      <c r="BV353" s="246">
        <f t="shared" si="282"/>
        <v>0</v>
      </c>
      <c r="BW353" s="284">
        <f t="shared" si="266"/>
        <v>0</v>
      </c>
      <c r="BX353" s="245">
        <f t="shared" si="267"/>
        <v>7.03</v>
      </c>
      <c r="BY353" s="246">
        <f t="shared" si="268"/>
        <v>554122.69908107643</v>
      </c>
      <c r="BZ353" s="285">
        <f t="shared" si="269"/>
        <v>1.5800568654105933E-3</v>
      </c>
      <c r="CA353" s="245">
        <f t="shared" si="270"/>
        <v>64303.31</v>
      </c>
      <c r="CB353" s="286">
        <f t="shared" si="271"/>
        <v>0.82</v>
      </c>
      <c r="CC353" s="268">
        <f t="shared" si="240"/>
        <v>-9.9999999999991207E-3</v>
      </c>
      <c r="CD353" s="267">
        <f t="shared" si="272"/>
        <v>554587.40300899663</v>
      </c>
      <c r="CE353" s="268">
        <f t="shared" si="273"/>
        <v>618426.00908107636</v>
      </c>
      <c r="CF353" s="268">
        <f t="shared" si="274"/>
        <v>0.82000000000000028</v>
      </c>
      <c r="CG353" s="270">
        <f t="shared" si="275"/>
        <v>64688.715571461937</v>
      </c>
      <c r="CH353" s="270">
        <f t="shared" si="276"/>
        <v>63838.60607207974</v>
      </c>
      <c r="CI353" s="269">
        <f t="shared" si="277"/>
        <v>850.1094993821971</v>
      </c>
    </row>
    <row r="354" spans="1:87" s="57" customFormat="1" ht="15.75" customHeight="1" x14ac:dyDescent="0.25">
      <c r="A354" s="297">
        <v>1026860</v>
      </c>
      <c r="B354" s="297">
        <v>5182</v>
      </c>
      <c r="C354" s="347">
        <v>675966</v>
      </c>
      <c r="D354" s="219" t="s">
        <v>939</v>
      </c>
      <c r="E354" s="299" t="s">
        <v>705</v>
      </c>
      <c r="F354" s="299" t="s">
        <v>1058</v>
      </c>
      <c r="G354" s="301" t="s">
        <v>1021</v>
      </c>
      <c r="H354" s="302" t="s">
        <v>917</v>
      </c>
      <c r="I354" s="56" t="s">
        <v>35</v>
      </c>
      <c r="J354" s="229" t="s">
        <v>36</v>
      </c>
      <c r="K354" s="229" t="s">
        <v>35</v>
      </c>
      <c r="L354" s="56"/>
      <c r="M354" s="56"/>
      <c r="N354" s="58"/>
      <c r="O354" s="297">
        <v>1026860</v>
      </c>
      <c r="P354" s="303">
        <v>7023</v>
      </c>
      <c r="Q354" s="304">
        <v>42156</v>
      </c>
      <c r="R354" s="304">
        <v>42247</v>
      </c>
      <c r="S354" s="303">
        <f t="shared" si="241"/>
        <v>27863</v>
      </c>
      <c r="T354" s="59"/>
      <c r="U354" s="346" t="str">
        <f t="shared" si="278"/>
        <v/>
      </c>
      <c r="V354" s="345">
        <f t="shared" si="279"/>
        <v>2.6234436984953922E-3</v>
      </c>
      <c r="W354" s="27">
        <v>0</v>
      </c>
      <c r="X354" s="27">
        <v>0</v>
      </c>
      <c r="Y354" s="305">
        <f t="shared" si="242"/>
        <v>0</v>
      </c>
      <c r="Z354" s="53">
        <f t="shared" si="283"/>
        <v>45297.7</v>
      </c>
      <c r="AA354" s="54">
        <f t="shared" si="283"/>
        <v>45297.7</v>
      </c>
      <c r="AB354" s="54">
        <f t="shared" si="283"/>
        <v>45297.7</v>
      </c>
      <c r="AC354" s="54">
        <f t="shared" si="283"/>
        <v>45297.7</v>
      </c>
      <c r="AD354" s="52">
        <f t="shared" si="244"/>
        <v>181190.8</v>
      </c>
      <c r="AE354" s="53">
        <f t="shared" si="284"/>
        <v>84124.3</v>
      </c>
      <c r="AF354" s="53">
        <f t="shared" si="284"/>
        <v>84124.3</v>
      </c>
      <c r="AG354" s="53">
        <f t="shared" si="284"/>
        <v>84124.3</v>
      </c>
      <c r="AH354" s="53">
        <f t="shared" si="284"/>
        <v>84124.3</v>
      </c>
      <c r="AI354" s="52">
        <f t="shared" si="246"/>
        <v>336497.1944075069</v>
      </c>
      <c r="AJ354" s="55">
        <f t="shared" si="247"/>
        <v>517687.99440750689</v>
      </c>
      <c r="AK354" s="219" t="s">
        <v>939</v>
      </c>
      <c r="AL354" s="220">
        <v>78822.574549228506</v>
      </c>
      <c r="AM354" s="242"/>
      <c r="AN354" s="242"/>
      <c r="AO354" s="242">
        <f t="shared" si="248"/>
        <v>0</v>
      </c>
      <c r="AP354" s="243">
        <f t="shared" si="249"/>
        <v>194828.81720430107</v>
      </c>
      <c r="AQ354" s="244">
        <f t="shared" si="250"/>
        <v>361824.94022312574</v>
      </c>
      <c r="AR354" s="245">
        <f t="shared" si="251"/>
        <v>0</v>
      </c>
      <c r="AS354" s="246">
        <f t="shared" si="252"/>
        <v>2.4700000000000002</v>
      </c>
      <c r="AT354" s="246">
        <f t="shared" si="253"/>
        <v>4.59</v>
      </c>
      <c r="AU354" s="251">
        <f t="shared" si="254"/>
        <v>7.0600000000000005</v>
      </c>
      <c r="AV354" s="245">
        <f t="shared" si="255"/>
        <v>0</v>
      </c>
      <c r="AW354" s="246">
        <f t="shared" si="256"/>
        <v>2.2999999999999998</v>
      </c>
      <c r="AX354" s="246">
        <f t="shared" si="257"/>
        <v>4.2699999999999996</v>
      </c>
      <c r="AY354" s="252">
        <f t="shared" si="258"/>
        <v>6.5699999999999994</v>
      </c>
      <c r="AZ354" s="249">
        <f t="shared" si="259"/>
        <v>0</v>
      </c>
      <c r="BA354" s="56">
        <f t="shared" si="260"/>
        <v>4</v>
      </c>
      <c r="BB354" s="246">
        <f t="shared" si="261"/>
        <v>0.57999999999999996</v>
      </c>
      <c r="BC354" s="250">
        <f t="shared" si="262"/>
        <v>1.07</v>
      </c>
      <c r="BD354" s="246">
        <f t="shared" si="263"/>
        <v>0</v>
      </c>
      <c r="BE354" s="56">
        <v>4</v>
      </c>
      <c r="BF354" s="246">
        <f t="shared" si="264"/>
        <v>0.57999999999999996</v>
      </c>
      <c r="BG354" s="250">
        <f t="shared" si="265"/>
        <v>1.07</v>
      </c>
      <c r="BH354" s="246">
        <f>INDEX('Mar - Aug'!AG:AG,MATCH(C354,'Mar - Aug'!C:C,0))</f>
        <v>0</v>
      </c>
      <c r="BI354" s="56">
        <v>4</v>
      </c>
      <c r="BJ354" s="246">
        <f>INDEX('Mar - Aug'!AK:AK,MATCH($C354,'Mar - Aug'!$C:$C,0))</f>
        <v>0.6</v>
      </c>
      <c r="BK354" s="246">
        <f>INDEX('Mar - Aug'!AL:AL,MATCH($C354,'Mar - Aug'!$C:$C,0))</f>
        <v>1.1100000000000001</v>
      </c>
      <c r="BL354" s="246">
        <f>INDEX('Mar - Aug'!$AG:$AG,MATCH($C354,'Mar - Aug'!$C:$C,0))</f>
        <v>0</v>
      </c>
      <c r="BM354" s="56">
        <v>4</v>
      </c>
      <c r="BN354" s="246">
        <f>INDEX('Mar - Aug'!$AK:$AK,MATCH($C354,'Mar - Aug'!$C:$C,0))</f>
        <v>0.6</v>
      </c>
      <c r="BO354" s="246">
        <f>INDEX('Mar - Aug'!$AL:$AL,MATCH($C354,'Mar - Aug'!$C:$C,0))</f>
        <v>1.1100000000000001</v>
      </c>
      <c r="BP354" s="60">
        <f>INDEX(FY2019_ALL_Targets!EB:EB,MATCH('Final Comp Values'!B354,FY2019_ALL_Targets!A:A,0))</f>
        <v>3</v>
      </c>
      <c r="BQ354" s="60">
        <f>+INDEX(FY2019_ALL_Targets!DY:DY,MATCH(B354,FY2019_ALL_Targets!A:A,0))</f>
        <v>0</v>
      </c>
      <c r="BR354" s="60">
        <f>+INDEX(FY2019_ALL_Targets!DZ:DZ,MATCH(B354,FY2019_ALL_Targets!A:A,0))</f>
        <v>0</v>
      </c>
      <c r="BS354" s="283">
        <f>+INDEX(FY2019_ALL_Targets!EA:EA,MATCH(B354,FY2019_ALL_Targets!A:A,0))</f>
        <v>0</v>
      </c>
      <c r="BT354" s="245">
        <f t="shared" si="280"/>
        <v>0</v>
      </c>
      <c r="BU354" s="245">
        <f t="shared" si="281"/>
        <v>0</v>
      </c>
      <c r="BV354" s="246">
        <f t="shared" si="282"/>
        <v>0</v>
      </c>
      <c r="BW354" s="284">
        <f t="shared" si="266"/>
        <v>0</v>
      </c>
      <c r="BX354" s="245">
        <f t="shared" si="267"/>
        <v>6.5699999999999994</v>
      </c>
      <c r="BY354" s="246">
        <f t="shared" si="268"/>
        <v>517864.31478843122</v>
      </c>
      <c r="BZ354" s="285">
        <f t="shared" si="269"/>
        <v>1.4766676537336552E-3</v>
      </c>
      <c r="CA354" s="245">
        <f t="shared" si="270"/>
        <v>60095.69</v>
      </c>
      <c r="CB354" s="286">
        <f t="shared" si="271"/>
        <v>0.76</v>
      </c>
      <c r="CC354" s="268">
        <f t="shared" si="240"/>
        <v>-3.0000000000001359E-2</v>
      </c>
      <c r="CD354" s="267">
        <f t="shared" si="272"/>
        <v>517687.99440750689</v>
      </c>
      <c r="CE354" s="268">
        <f t="shared" si="273"/>
        <v>577960.00478843122</v>
      </c>
      <c r="CF354" s="268">
        <f t="shared" si="274"/>
        <v>0.75999999999999979</v>
      </c>
      <c r="CG354" s="270">
        <f t="shared" si="275"/>
        <v>59884.760388082977</v>
      </c>
      <c r="CH354" s="270">
        <f t="shared" si="276"/>
        <v>60272.01038092433</v>
      </c>
      <c r="CI354" s="269">
        <f t="shared" si="277"/>
        <v>-387.24999284135265</v>
      </c>
    </row>
    <row r="355" spans="1:87" s="57" customFormat="1" ht="15.75" customHeight="1" x14ac:dyDescent="0.25">
      <c r="A355" s="297">
        <v>1026679</v>
      </c>
      <c r="B355" s="297">
        <v>5183</v>
      </c>
      <c r="C355" s="347">
        <v>675904</v>
      </c>
      <c r="D355" s="219" t="s">
        <v>923</v>
      </c>
      <c r="E355" s="299" t="s">
        <v>706</v>
      </c>
      <c r="F355" s="299" t="s">
        <v>975</v>
      </c>
      <c r="G355" s="301" t="s">
        <v>915</v>
      </c>
      <c r="H355" s="302" t="s">
        <v>2987</v>
      </c>
      <c r="I355" s="56" t="s">
        <v>35</v>
      </c>
      <c r="J355" s="229" t="s">
        <v>35</v>
      </c>
      <c r="K355" s="229" t="s">
        <v>35</v>
      </c>
      <c r="L355" s="56"/>
      <c r="M355" s="56"/>
      <c r="N355" s="58"/>
      <c r="O355" s="297">
        <v>1026679</v>
      </c>
      <c r="P355" s="303">
        <v>6214</v>
      </c>
      <c r="Q355" s="304">
        <v>42063</v>
      </c>
      <c r="R355" s="304">
        <v>42277</v>
      </c>
      <c r="S355" s="303">
        <f t="shared" si="241"/>
        <v>10549</v>
      </c>
      <c r="T355" s="59"/>
      <c r="U355" s="346">
        <f t="shared" si="278"/>
        <v>1.3023638477919507E-3</v>
      </c>
      <c r="V355" s="345">
        <f t="shared" si="279"/>
        <v>9.9324220562853577E-4</v>
      </c>
      <c r="W355" s="27">
        <v>11308.747486657499</v>
      </c>
      <c r="X355" s="27">
        <v>128129.54</v>
      </c>
      <c r="Y355" s="305">
        <f t="shared" si="242"/>
        <v>252744.04058945586</v>
      </c>
      <c r="Z355" s="53">
        <f t="shared" si="283"/>
        <v>17149.82</v>
      </c>
      <c r="AA355" s="54">
        <f t="shared" si="283"/>
        <v>17149.82</v>
      </c>
      <c r="AB355" s="54">
        <f t="shared" si="283"/>
        <v>17149.82</v>
      </c>
      <c r="AC355" s="54">
        <f t="shared" si="283"/>
        <v>17149.82</v>
      </c>
      <c r="AD355" s="52">
        <f t="shared" si="244"/>
        <v>68599.28</v>
      </c>
      <c r="AE355" s="53">
        <f t="shared" si="284"/>
        <v>31849.67</v>
      </c>
      <c r="AF355" s="53">
        <f t="shared" si="284"/>
        <v>31849.67</v>
      </c>
      <c r="AG355" s="53">
        <f t="shared" si="284"/>
        <v>31849.67</v>
      </c>
      <c r="AH355" s="53">
        <f t="shared" si="284"/>
        <v>31849.67</v>
      </c>
      <c r="AI355" s="52">
        <f t="shared" si="246"/>
        <v>127398.6614436633</v>
      </c>
      <c r="AJ355" s="55">
        <f t="shared" si="247"/>
        <v>448741.98203311919</v>
      </c>
      <c r="AK355" s="219" t="s">
        <v>923</v>
      </c>
      <c r="AL355" s="220">
        <v>21889.523364708708</v>
      </c>
      <c r="AM355" s="242"/>
      <c r="AN355" s="242"/>
      <c r="AO355" s="242">
        <f t="shared" si="248"/>
        <v>271767.7855800601</v>
      </c>
      <c r="AP355" s="243">
        <f t="shared" si="249"/>
        <v>73762.666666666672</v>
      </c>
      <c r="AQ355" s="244">
        <f t="shared" si="250"/>
        <v>136987.80800393905</v>
      </c>
      <c r="AR355" s="245">
        <f t="shared" si="251"/>
        <v>12.42</v>
      </c>
      <c r="AS355" s="246">
        <f t="shared" si="252"/>
        <v>3.37</v>
      </c>
      <c r="AT355" s="246">
        <f t="shared" si="253"/>
        <v>6.26</v>
      </c>
      <c r="AU355" s="251">
        <f t="shared" si="254"/>
        <v>22.049999999999997</v>
      </c>
      <c r="AV355" s="245">
        <f t="shared" si="255"/>
        <v>11.55</v>
      </c>
      <c r="AW355" s="246">
        <f t="shared" si="256"/>
        <v>3.13</v>
      </c>
      <c r="AX355" s="246">
        <f t="shared" si="257"/>
        <v>5.82</v>
      </c>
      <c r="AY355" s="252">
        <f t="shared" si="258"/>
        <v>20.5</v>
      </c>
      <c r="AZ355" s="249">
        <f t="shared" si="259"/>
        <v>11.55</v>
      </c>
      <c r="BA355" s="56">
        <f t="shared" si="260"/>
        <v>4</v>
      </c>
      <c r="BB355" s="246">
        <f t="shared" si="261"/>
        <v>0.78</v>
      </c>
      <c r="BC355" s="250">
        <f t="shared" si="262"/>
        <v>1.46</v>
      </c>
      <c r="BD355" s="246">
        <f t="shared" si="263"/>
        <v>11.55</v>
      </c>
      <c r="BE355" s="56">
        <v>4</v>
      </c>
      <c r="BF355" s="246">
        <f t="shared" si="264"/>
        <v>0.78</v>
      </c>
      <c r="BG355" s="250">
        <f t="shared" si="265"/>
        <v>1.46</v>
      </c>
      <c r="BH355" s="246">
        <f>INDEX('Mar - Aug'!AG:AG,MATCH(C355,'Mar - Aug'!C:C,0))</f>
        <v>11.71</v>
      </c>
      <c r="BI355" s="56">
        <v>4</v>
      </c>
      <c r="BJ355" s="246">
        <f>INDEX('Mar - Aug'!AK:AK,MATCH($C355,'Mar - Aug'!$C:$C,0))</f>
        <v>0.8</v>
      </c>
      <c r="BK355" s="246">
        <f>INDEX('Mar - Aug'!AL:AL,MATCH($C355,'Mar - Aug'!$C:$C,0))</f>
        <v>1.48</v>
      </c>
      <c r="BL355" s="246">
        <f>INDEX('Mar - Aug'!$AG:$AG,MATCH($C355,'Mar - Aug'!$C:$C,0))</f>
        <v>11.71</v>
      </c>
      <c r="BM355" s="56">
        <v>4</v>
      </c>
      <c r="BN355" s="246">
        <f>INDEX('Mar - Aug'!$AK:$AK,MATCH($C355,'Mar - Aug'!$C:$C,0))</f>
        <v>0.8</v>
      </c>
      <c r="BO355" s="246">
        <f>INDEX('Mar - Aug'!$AL:$AL,MATCH($C355,'Mar - Aug'!$C:$C,0))</f>
        <v>1.48</v>
      </c>
      <c r="BP355" s="60">
        <f>INDEX(FY2019_ALL_Targets!EB:EB,MATCH('Final Comp Values'!B355,FY2019_ALL_Targets!A:A,0))</f>
        <v>0</v>
      </c>
      <c r="BQ355" s="60">
        <f>+INDEX(FY2019_ALL_Targets!DY:DY,MATCH(B355,FY2019_ALL_Targets!A:A,0))</f>
        <v>1</v>
      </c>
      <c r="BR355" s="60">
        <f>+INDEX(FY2019_ALL_Targets!DZ:DZ,MATCH(B355,FY2019_ALL_Targets!A:A,0))</f>
        <v>1</v>
      </c>
      <c r="BS355" s="283">
        <f>+INDEX(FY2019_ALL_Targets!EA:EA,MATCH(B355,FY2019_ALL_Targets!A:A,0))</f>
        <v>0</v>
      </c>
      <c r="BT355" s="245">
        <f t="shared" si="280"/>
        <v>0</v>
      </c>
      <c r="BU355" s="245">
        <f t="shared" si="281"/>
        <v>0.8</v>
      </c>
      <c r="BV355" s="246">
        <f t="shared" si="282"/>
        <v>1.48</v>
      </c>
      <c r="BW355" s="284">
        <f t="shared" si="266"/>
        <v>49908.113271535862</v>
      </c>
      <c r="BX355" s="245">
        <f t="shared" si="267"/>
        <v>18.22</v>
      </c>
      <c r="BY355" s="246">
        <f t="shared" si="268"/>
        <v>398827.11570499261</v>
      </c>
      <c r="BZ355" s="285">
        <f t="shared" si="269"/>
        <v>1.1372382386186555E-3</v>
      </c>
      <c r="CA355" s="245">
        <f t="shared" si="270"/>
        <v>46281.99</v>
      </c>
      <c r="CB355" s="286">
        <f t="shared" si="271"/>
        <v>2.11</v>
      </c>
      <c r="CC355" s="268">
        <f t="shared" si="240"/>
        <v>-1.0000000000000453E-2</v>
      </c>
      <c r="CD355" s="267">
        <f t="shared" si="272"/>
        <v>448741.98203311919</v>
      </c>
      <c r="CE355" s="268">
        <f t="shared" si="273"/>
        <v>445109.1057049926</v>
      </c>
      <c r="CF355" s="268">
        <f t="shared" si="274"/>
        <v>-0.17000000000000171</v>
      </c>
      <c r="CG355" s="270">
        <f t="shared" si="275"/>
        <v>-3721.2749729576112</v>
      </c>
      <c r="CH355" s="270">
        <f t="shared" si="276"/>
        <v>-3632.8763281265856</v>
      </c>
      <c r="CI355" s="269">
        <f t="shared" si="277"/>
        <v>-88.398644831025649</v>
      </c>
    </row>
    <row r="356" spans="1:87" s="57" customFormat="1" ht="15.75" customHeight="1" x14ac:dyDescent="0.25">
      <c r="A356" s="297">
        <v>1025945</v>
      </c>
      <c r="B356" s="297">
        <v>5186</v>
      </c>
      <c r="C356" s="347">
        <v>455485</v>
      </c>
      <c r="D356" s="219" t="s">
        <v>939</v>
      </c>
      <c r="E356" s="299" t="s">
        <v>707</v>
      </c>
      <c r="F356" s="299" t="s">
        <v>976</v>
      </c>
      <c r="G356" s="301" t="s">
        <v>915</v>
      </c>
      <c r="H356" s="302" t="s">
        <v>976</v>
      </c>
      <c r="I356" s="56" t="s">
        <v>35</v>
      </c>
      <c r="J356" s="229" t="s">
        <v>35</v>
      </c>
      <c r="K356" s="229" t="s">
        <v>35</v>
      </c>
      <c r="L356" s="56"/>
      <c r="M356" s="56"/>
      <c r="N356" s="58"/>
      <c r="O356" s="297">
        <v>1025945</v>
      </c>
      <c r="P356" s="303">
        <v>18939</v>
      </c>
      <c r="Q356" s="304">
        <v>41913</v>
      </c>
      <c r="R356" s="304">
        <v>42277</v>
      </c>
      <c r="S356" s="303">
        <f t="shared" si="241"/>
        <v>18939</v>
      </c>
      <c r="T356" s="59"/>
      <c r="U356" s="346">
        <f t="shared" si="278"/>
        <v>2.3381807672131724E-3</v>
      </c>
      <c r="V356" s="345">
        <f t="shared" si="279"/>
        <v>1.7832035389514491E-3</v>
      </c>
      <c r="W356" s="27">
        <v>230297.17075409289</v>
      </c>
      <c r="X356" s="27">
        <v>230297.17</v>
      </c>
      <c r="Y356" s="305">
        <f t="shared" si="242"/>
        <v>453760.48769776325</v>
      </c>
      <c r="Z356" s="53">
        <f t="shared" si="283"/>
        <v>30789.69</v>
      </c>
      <c r="AA356" s="54">
        <f t="shared" si="283"/>
        <v>30789.69</v>
      </c>
      <c r="AB356" s="54">
        <f t="shared" si="283"/>
        <v>30789.69</v>
      </c>
      <c r="AC356" s="54">
        <f t="shared" si="283"/>
        <v>30789.69</v>
      </c>
      <c r="AD356" s="52">
        <f t="shared" si="244"/>
        <v>123158.76</v>
      </c>
      <c r="AE356" s="53">
        <f t="shared" si="284"/>
        <v>57180.85</v>
      </c>
      <c r="AF356" s="53">
        <f t="shared" si="284"/>
        <v>57180.85</v>
      </c>
      <c r="AG356" s="53">
        <f t="shared" si="284"/>
        <v>57180.85</v>
      </c>
      <c r="AH356" s="53">
        <f t="shared" si="284"/>
        <v>57180.85</v>
      </c>
      <c r="AI356" s="52">
        <f t="shared" si="246"/>
        <v>228723.40971481078</v>
      </c>
      <c r="AJ356" s="55">
        <f t="shared" si="247"/>
        <v>805642.65741257404</v>
      </c>
      <c r="AK356" s="219" t="s">
        <v>939</v>
      </c>
      <c r="AL356" s="220">
        <v>78822.574549228506</v>
      </c>
      <c r="AM356" s="242"/>
      <c r="AN356" s="242"/>
      <c r="AO356" s="242">
        <f t="shared" si="248"/>
        <v>487914.50290082075</v>
      </c>
      <c r="AP356" s="243">
        <f t="shared" si="249"/>
        <v>132428.77419354839</v>
      </c>
      <c r="AQ356" s="244">
        <f t="shared" si="250"/>
        <v>245939.15023097934</v>
      </c>
      <c r="AR356" s="245">
        <f t="shared" si="251"/>
        <v>6.19</v>
      </c>
      <c r="AS356" s="246">
        <f t="shared" si="252"/>
        <v>1.68</v>
      </c>
      <c r="AT356" s="246">
        <f t="shared" si="253"/>
        <v>3.12</v>
      </c>
      <c r="AU356" s="251">
        <f t="shared" si="254"/>
        <v>10.99</v>
      </c>
      <c r="AV356" s="245">
        <f t="shared" si="255"/>
        <v>5.76</v>
      </c>
      <c r="AW356" s="246">
        <f t="shared" si="256"/>
        <v>1.56</v>
      </c>
      <c r="AX356" s="246">
        <f t="shared" si="257"/>
        <v>2.9</v>
      </c>
      <c r="AY356" s="252">
        <f t="shared" si="258"/>
        <v>10.220000000000001</v>
      </c>
      <c r="AZ356" s="249">
        <f t="shared" si="259"/>
        <v>5.76</v>
      </c>
      <c r="BA356" s="56">
        <f t="shared" si="260"/>
        <v>4</v>
      </c>
      <c r="BB356" s="246">
        <f t="shared" si="261"/>
        <v>0.39</v>
      </c>
      <c r="BC356" s="250">
        <f t="shared" si="262"/>
        <v>0.73</v>
      </c>
      <c r="BD356" s="246">
        <f t="shared" si="263"/>
        <v>5.76</v>
      </c>
      <c r="BE356" s="56">
        <v>4</v>
      </c>
      <c r="BF356" s="246">
        <f t="shared" si="264"/>
        <v>0.39</v>
      </c>
      <c r="BG356" s="250">
        <f t="shared" si="265"/>
        <v>0.73</v>
      </c>
      <c r="BH356" s="246">
        <f>INDEX('Mar - Aug'!AG:AG,MATCH(C356,'Mar - Aug'!C:C,0))</f>
        <v>5.96</v>
      </c>
      <c r="BI356" s="56">
        <v>4</v>
      </c>
      <c r="BJ356" s="246">
        <f>INDEX('Mar - Aug'!AK:AK,MATCH($C356,'Mar - Aug'!$C:$C,0))</f>
        <v>0.41</v>
      </c>
      <c r="BK356" s="246">
        <f>INDEX('Mar - Aug'!AL:AL,MATCH($C356,'Mar - Aug'!$C:$C,0))</f>
        <v>0.75</v>
      </c>
      <c r="BL356" s="246">
        <f>INDEX('Mar - Aug'!$AG:$AG,MATCH($C356,'Mar - Aug'!$C:$C,0))</f>
        <v>5.96</v>
      </c>
      <c r="BM356" s="56">
        <v>4</v>
      </c>
      <c r="BN356" s="246">
        <f>INDEX('Mar - Aug'!$AK:$AK,MATCH($C356,'Mar - Aug'!$C:$C,0))</f>
        <v>0.41</v>
      </c>
      <c r="BO356" s="246">
        <f>INDEX('Mar - Aug'!$AL:$AL,MATCH($C356,'Mar - Aug'!$C:$C,0))</f>
        <v>0.75</v>
      </c>
      <c r="BP356" s="60">
        <f>INDEX(FY2019_ALL_Targets!EB:EB,MATCH('Final Comp Values'!B356,FY2019_ALL_Targets!A:A,0))</f>
        <v>0</v>
      </c>
      <c r="BQ356" s="60">
        <f>+INDEX(FY2019_ALL_Targets!DY:DY,MATCH(B356,FY2019_ALL_Targets!A:A,0))</f>
        <v>1</v>
      </c>
      <c r="BR356" s="60">
        <f>+INDEX(FY2019_ALL_Targets!DZ:DZ,MATCH(B356,FY2019_ALL_Targets!A:A,0))</f>
        <v>1</v>
      </c>
      <c r="BS356" s="283">
        <f>+INDEX(FY2019_ALL_Targets!EA:EA,MATCH(B356,FY2019_ALL_Targets!A:A,0))</f>
        <v>0</v>
      </c>
      <c r="BT356" s="245">
        <f t="shared" si="280"/>
        <v>0</v>
      </c>
      <c r="BU356" s="245">
        <f t="shared" si="281"/>
        <v>0.41</v>
      </c>
      <c r="BV356" s="246">
        <f t="shared" si="282"/>
        <v>0.75</v>
      </c>
      <c r="BW356" s="284">
        <f t="shared" si="266"/>
        <v>91434.18647710506</v>
      </c>
      <c r="BX356" s="245">
        <f t="shared" si="267"/>
        <v>9.06</v>
      </c>
      <c r="BY356" s="246">
        <f t="shared" si="268"/>
        <v>714132.52541601029</v>
      </c>
      <c r="BZ356" s="285">
        <f t="shared" si="269"/>
        <v>2.0363179517240361E-3</v>
      </c>
      <c r="CA356" s="245">
        <f t="shared" si="270"/>
        <v>82871.69</v>
      </c>
      <c r="CB356" s="286">
        <f t="shared" si="271"/>
        <v>1.05</v>
      </c>
      <c r="CC356" s="268">
        <f t="shared" si="240"/>
        <v>-1.9999999999999019E-2</v>
      </c>
      <c r="CD356" s="267">
        <f t="shared" si="272"/>
        <v>805642.65741257404</v>
      </c>
      <c r="CE356" s="268">
        <f t="shared" si="273"/>
        <v>797004.21541601024</v>
      </c>
      <c r="CF356" s="268">
        <f t="shared" si="274"/>
        <v>-0.10999999999999943</v>
      </c>
      <c r="CG356" s="270">
        <f t="shared" si="275"/>
        <v>-8671.3006179435106</v>
      </c>
      <c r="CH356" s="270">
        <f t="shared" si="276"/>
        <v>-8638.4419965638081</v>
      </c>
      <c r="CI356" s="269">
        <f t="shared" si="277"/>
        <v>-32.858621379702527</v>
      </c>
    </row>
    <row r="357" spans="1:87" s="57" customFormat="1" ht="15.75" customHeight="1" x14ac:dyDescent="0.25">
      <c r="A357" s="297">
        <v>518701</v>
      </c>
      <c r="B357" s="297">
        <v>5187</v>
      </c>
      <c r="C357" s="298" t="s">
        <v>2745</v>
      </c>
      <c r="D357" s="219" t="s">
        <v>913</v>
      </c>
      <c r="E357" s="299" t="s">
        <v>2746</v>
      </c>
      <c r="F357" s="299" t="s">
        <v>2747</v>
      </c>
      <c r="G357" s="301" t="s">
        <v>915</v>
      </c>
      <c r="H357" s="302" t="s">
        <v>2746</v>
      </c>
      <c r="I357" s="56" t="s">
        <v>35</v>
      </c>
      <c r="J357" s="229" t="s">
        <v>36</v>
      </c>
      <c r="K357" s="229" t="s">
        <v>35</v>
      </c>
      <c r="L357" s="56"/>
      <c r="M357" s="56"/>
      <c r="N357" s="58"/>
      <c r="O357" s="297">
        <v>518701</v>
      </c>
      <c r="P357" s="303">
        <v>6311</v>
      </c>
      <c r="Q357" s="304">
        <v>41913</v>
      </c>
      <c r="R357" s="304">
        <v>42277</v>
      </c>
      <c r="S357" s="303">
        <f t="shared" si="241"/>
        <v>6311</v>
      </c>
      <c r="T357" s="59"/>
      <c r="U357" s="346">
        <f t="shared" si="278"/>
        <v>7.7914667204616555E-4</v>
      </c>
      <c r="V357" s="345">
        <f t="shared" si="279"/>
        <v>5.9421286943991741E-4</v>
      </c>
      <c r="W357" s="27">
        <v>76741.403677199443</v>
      </c>
      <c r="X357" s="27">
        <v>76741</v>
      </c>
      <c r="Y357" s="305">
        <f t="shared" si="242"/>
        <v>151205.57779505695</v>
      </c>
      <c r="Z357" s="53">
        <f t="shared" si="283"/>
        <v>10259.98</v>
      </c>
      <c r="AA357" s="54">
        <f t="shared" si="283"/>
        <v>10259.98</v>
      </c>
      <c r="AB357" s="54">
        <f t="shared" si="283"/>
        <v>10259.98</v>
      </c>
      <c r="AC357" s="54">
        <f t="shared" si="283"/>
        <v>10259.98</v>
      </c>
      <c r="AD357" s="52">
        <f t="shared" si="244"/>
        <v>41039.910000000003</v>
      </c>
      <c r="AE357" s="53">
        <f t="shared" si="284"/>
        <v>19054.25</v>
      </c>
      <c r="AF357" s="53">
        <f t="shared" si="284"/>
        <v>19054.25</v>
      </c>
      <c r="AG357" s="53">
        <f t="shared" si="284"/>
        <v>19054.25</v>
      </c>
      <c r="AH357" s="53">
        <f t="shared" si="284"/>
        <v>19054.25</v>
      </c>
      <c r="AI357" s="52">
        <f t="shared" si="246"/>
        <v>76216.982877140865</v>
      </c>
      <c r="AJ357" s="55">
        <f t="shared" si="247"/>
        <v>268462.47067219781</v>
      </c>
      <c r="AK357" s="219" t="s">
        <v>913</v>
      </c>
      <c r="AL357" s="220">
        <v>61485.26180987338</v>
      </c>
      <c r="AM357" s="242"/>
      <c r="AN357" s="242"/>
      <c r="AO357" s="242">
        <f t="shared" si="248"/>
        <v>162586.64279038383</v>
      </c>
      <c r="AP357" s="243">
        <f t="shared" si="249"/>
        <v>44128.935483870977</v>
      </c>
      <c r="AQ357" s="244">
        <f t="shared" si="250"/>
        <v>81953.74502918373</v>
      </c>
      <c r="AR357" s="245">
        <f t="shared" si="251"/>
        <v>2.64</v>
      </c>
      <c r="AS357" s="246">
        <f t="shared" si="252"/>
        <v>0.72</v>
      </c>
      <c r="AT357" s="246">
        <f t="shared" si="253"/>
        <v>1.33</v>
      </c>
      <c r="AU357" s="251">
        <f t="shared" si="254"/>
        <v>4.6900000000000004</v>
      </c>
      <c r="AV357" s="245">
        <f t="shared" si="255"/>
        <v>2.46</v>
      </c>
      <c r="AW357" s="246">
        <f t="shared" si="256"/>
        <v>0.67</v>
      </c>
      <c r="AX357" s="246">
        <f t="shared" si="257"/>
        <v>1.24</v>
      </c>
      <c r="AY357" s="252">
        <f t="shared" si="258"/>
        <v>4.37</v>
      </c>
      <c r="AZ357" s="249">
        <f t="shared" si="259"/>
        <v>2.46</v>
      </c>
      <c r="BA357" s="56">
        <f t="shared" si="260"/>
        <v>4</v>
      </c>
      <c r="BB357" s="246">
        <f t="shared" si="261"/>
        <v>0.17</v>
      </c>
      <c r="BC357" s="250">
        <f t="shared" si="262"/>
        <v>0.31</v>
      </c>
      <c r="BD357" s="246">
        <f t="shared" si="263"/>
        <v>2.46</v>
      </c>
      <c r="BE357" s="56">
        <v>4</v>
      </c>
      <c r="BF357" s="246">
        <f t="shared" si="264"/>
        <v>0.17</v>
      </c>
      <c r="BG357" s="250">
        <f t="shared" si="265"/>
        <v>0.31</v>
      </c>
      <c r="BH357" s="246">
        <f>INDEX('Mar - Aug'!AG:AG,MATCH(C357,'Mar - Aug'!C:C,0))</f>
        <v>2.41</v>
      </c>
      <c r="BI357" s="56">
        <v>4</v>
      </c>
      <c r="BJ357" s="246">
        <f>INDEX('Mar - Aug'!AK:AK,MATCH($C357,'Mar - Aug'!$C:$C,0))</f>
        <v>0.16</v>
      </c>
      <c r="BK357" s="246">
        <f>INDEX('Mar - Aug'!AL:AL,MATCH($C357,'Mar - Aug'!$C:$C,0))</f>
        <v>0.3</v>
      </c>
      <c r="BL357" s="246">
        <f>INDEX('Mar - Aug'!$AG:$AG,MATCH($C357,'Mar - Aug'!$C:$C,0))</f>
        <v>2.41</v>
      </c>
      <c r="BM357" s="56">
        <v>4</v>
      </c>
      <c r="BN357" s="246">
        <f>INDEX('Mar - Aug'!$AK:$AK,MATCH($C357,'Mar - Aug'!$C:$C,0))</f>
        <v>0.16</v>
      </c>
      <c r="BO357" s="246">
        <f>INDEX('Mar - Aug'!$AL:$AL,MATCH($C357,'Mar - Aug'!$C:$C,0))</f>
        <v>0.3</v>
      </c>
      <c r="BP357" s="60">
        <f>INDEX(FY2019_ALL_Targets!EB:EB,MATCH('Final Comp Values'!B357,FY2019_ALL_Targets!A:A,0))</f>
        <v>0</v>
      </c>
      <c r="BQ357" s="60">
        <f>+INDEX(FY2019_ALL_Targets!DY:DY,MATCH(B357,FY2019_ALL_Targets!A:A,0))</f>
        <v>1</v>
      </c>
      <c r="BR357" s="60">
        <f>+INDEX(FY2019_ALL_Targets!DZ:DZ,MATCH(B357,FY2019_ALL_Targets!A:A,0))</f>
        <v>1</v>
      </c>
      <c r="BS357" s="283">
        <f>+INDEX(FY2019_ALL_Targets!EA:EA,MATCH(B357,FY2019_ALL_Targets!A:A,0))</f>
        <v>0</v>
      </c>
      <c r="BT357" s="245">
        <f t="shared" si="280"/>
        <v>0</v>
      </c>
      <c r="BU357" s="245">
        <f t="shared" si="281"/>
        <v>0.16</v>
      </c>
      <c r="BV357" s="246">
        <f t="shared" si="282"/>
        <v>0.3</v>
      </c>
      <c r="BW357" s="284">
        <f t="shared" si="266"/>
        <v>28283.220432541752</v>
      </c>
      <c r="BX357" s="245">
        <f t="shared" si="267"/>
        <v>3.91</v>
      </c>
      <c r="BY357" s="246">
        <f t="shared" si="268"/>
        <v>240407.37367660491</v>
      </c>
      <c r="BZ357" s="285">
        <f t="shared" si="269"/>
        <v>6.8551120880444344E-4</v>
      </c>
      <c r="CA357" s="245">
        <f t="shared" si="270"/>
        <v>27898.13</v>
      </c>
      <c r="CB357" s="286">
        <f t="shared" si="271"/>
        <v>0.45</v>
      </c>
      <c r="CC357" s="268">
        <f t="shared" si="240"/>
        <v>-9.9999999999998423E-3</v>
      </c>
      <c r="CD357" s="267">
        <f t="shared" si="272"/>
        <v>268462.47067219781</v>
      </c>
      <c r="CE357" s="268">
        <f t="shared" si="273"/>
        <v>268305.50367660489</v>
      </c>
      <c r="CF357" s="268">
        <f t="shared" si="274"/>
        <v>-9.9999999999997868E-3</v>
      </c>
      <c r="CG357" s="270">
        <f t="shared" si="275"/>
        <v>-614.33059650387202</v>
      </c>
      <c r="CH357" s="270">
        <f t="shared" si="276"/>
        <v>-156.96699559292756</v>
      </c>
      <c r="CI357" s="269">
        <f t="shared" si="277"/>
        <v>-457.36360091094446</v>
      </c>
    </row>
    <row r="358" spans="1:87" s="57" customFormat="1" ht="15.75" customHeight="1" x14ac:dyDescent="0.25">
      <c r="A358" s="297">
        <v>1028655</v>
      </c>
      <c r="B358" s="297">
        <v>5188</v>
      </c>
      <c r="C358" s="347">
        <v>455733</v>
      </c>
      <c r="D358" s="219" t="s">
        <v>913</v>
      </c>
      <c r="E358" s="299" t="s">
        <v>2363</v>
      </c>
      <c r="F358" s="299" t="s">
        <v>1010</v>
      </c>
      <c r="G358" s="301" t="s">
        <v>915</v>
      </c>
      <c r="H358" s="302" t="s">
        <v>1009</v>
      </c>
      <c r="I358" s="56" t="s">
        <v>35</v>
      </c>
      <c r="J358" s="229" t="s">
        <v>36</v>
      </c>
      <c r="K358" s="229" t="s">
        <v>35</v>
      </c>
      <c r="L358" s="56"/>
      <c r="M358" s="56"/>
      <c r="N358" s="58"/>
      <c r="O358" s="297">
        <v>1026536</v>
      </c>
      <c r="P358" s="303">
        <v>19331</v>
      </c>
      <c r="Q358" s="304">
        <v>42064</v>
      </c>
      <c r="R358" s="304">
        <v>42369</v>
      </c>
      <c r="S358" s="303">
        <f t="shared" si="241"/>
        <v>23058</v>
      </c>
      <c r="T358" s="59"/>
      <c r="U358" s="346">
        <f t="shared" si="278"/>
        <v>2.8467063799778934E-3</v>
      </c>
      <c r="V358" s="345">
        <f t="shared" si="279"/>
        <v>2.1710284176114114E-3</v>
      </c>
      <c r="W358" s="27">
        <v>280383.97814661136</v>
      </c>
      <c r="X358" s="27">
        <v>280383.98</v>
      </c>
      <c r="Y358" s="305">
        <f t="shared" si="242"/>
        <v>552447.82329241373</v>
      </c>
      <c r="Z358" s="53">
        <f t="shared" si="283"/>
        <v>37486.07</v>
      </c>
      <c r="AA358" s="54">
        <f t="shared" si="283"/>
        <v>37486.07</v>
      </c>
      <c r="AB358" s="54">
        <f t="shared" si="283"/>
        <v>37486.07</v>
      </c>
      <c r="AC358" s="54">
        <f t="shared" si="283"/>
        <v>37486.07</v>
      </c>
      <c r="AD358" s="52">
        <f t="shared" si="244"/>
        <v>149944.28</v>
      </c>
      <c r="AE358" s="53">
        <f t="shared" si="284"/>
        <v>69616.990000000005</v>
      </c>
      <c r="AF358" s="53">
        <f t="shared" si="284"/>
        <v>69616.990000000005</v>
      </c>
      <c r="AG358" s="53">
        <f t="shared" si="284"/>
        <v>69616.990000000005</v>
      </c>
      <c r="AH358" s="53">
        <f t="shared" si="284"/>
        <v>69616.990000000005</v>
      </c>
      <c r="AI358" s="52">
        <f t="shared" si="246"/>
        <v>278467.94346080086</v>
      </c>
      <c r="AJ358" s="55">
        <f t="shared" si="247"/>
        <v>980860.04675321467</v>
      </c>
      <c r="AK358" s="219" t="s">
        <v>913</v>
      </c>
      <c r="AL358" s="220">
        <v>61485.26180987338</v>
      </c>
      <c r="AM358" s="242"/>
      <c r="AN358" s="242"/>
      <c r="AO358" s="242">
        <f t="shared" si="248"/>
        <v>594029.91751872445</v>
      </c>
      <c r="AP358" s="243">
        <f t="shared" si="249"/>
        <v>161230.40860215054</v>
      </c>
      <c r="AQ358" s="244">
        <f t="shared" si="250"/>
        <v>299427.89619440952</v>
      </c>
      <c r="AR358" s="245">
        <f t="shared" si="251"/>
        <v>9.66</v>
      </c>
      <c r="AS358" s="246">
        <f t="shared" si="252"/>
        <v>2.62</v>
      </c>
      <c r="AT358" s="246">
        <f t="shared" si="253"/>
        <v>4.87</v>
      </c>
      <c r="AU358" s="251">
        <f t="shared" si="254"/>
        <v>17.150000000000002</v>
      </c>
      <c r="AV358" s="245">
        <f t="shared" si="255"/>
        <v>8.99</v>
      </c>
      <c r="AW358" s="246">
        <f t="shared" si="256"/>
        <v>2.44</v>
      </c>
      <c r="AX358" s="246">
        <f t="shared" si="257"/>
        <v>4.53</v>
      </c>
      <c r="AY358" s="252">
        <f t="shared" si="258"/>
        <v>15.96</v>
      </c>
      <c r="AZ358" s="249">
        <f t="shared" si="259"/>
        <v>8.99</v>
      </c>
      <c r="BA358" s="56">
        <f t="shared" si="260"/>
        <v>4</v>
      </c>
      <c r="BB358" s="246">
        <f t="shared" si="261"/>
        <v>0.61</v>
      </c>
      <c r="BC358" s="250">
        <f t="shared" si="262"/>
        <v>1.1299999999999999</v>
      </c>
      <c r="BD358" s="246">
        <f t="shared" si="263"/>
        <v>8.99</v>
      </c>
      <c r="BE358" s="56">
        <v>4</v>
      </c>
      <c r="BF358" s="246">
        <f t="shared" si="264"/>
        <v>0.61</v>
      </c>
      <c r="BG358" s="250">
        <f t="shared" si="265"/>
        <v>1.1299999999999999</v>
      </c>
      <c r="BH358" s="246">
        <f>INDEX('Mar - Aug'!AG:AG,MATCH(C358,'Mar - Aug'!C:C,0))</f>
        <v>6.96</v>
      </c>
      <c r="BI358" s="56">
        <v>4</v>
      </c>
      <c r="BJ358" s="246">
        <f>INDEX('Mar - Aug'!AK:AK,MATCH($C358,'Mar - Aug'!$C:$C,0))</f>
        <v>0.47</v>
      </c>
      <c r="BK358" s="246">
        <f>INDEX('Mar - Aug'!AL:AL,MATCH($C358,'Mar - Aug'!$C:$C,0))</f>
        <v>0.88</v>
      </c>
      <c r="BL358" s="246">
        <f>INDEX('Mar - Aug'!$AG:$AG,MATCH($C358,'Mar - Aug'!$C:$C,0))</f>
        <v>6.96</v>
      </c>
      <c r="BM358" s="56">
        <v>4</v>
      </c>
      <c r="BN358" s="246">
        <f>INDEX('Mar - Aug'!$AK:$AK,MATCH($C358,'Mar - Aug'!$C:$C,0))</f>
        <v>0.47</v>
      </c>
      <c r="BO358" s="246">
        <f>INDEX('Mar - Aug'!$AL:$AL,MATCH($C358,'Mar - Aug'!$C:$C,0))</f>
        <v>0.88</v>
      </c>
      <c r="BP358" s="60">
        <f>INDEX(FY2019_ALL_Targets!EB:EB,MATCH('Final Comp Values'!B358,FY2019_ALL_Targets!A:A,0))</f>
        <v>0</v>
      </c>
      <c r="BQ358" s="60">
        <f>+INDEX(FY2019_ALL_Targets!DY:DY,MATCH(B358,FY2019_ALL_Targets!A:A,0))</f>
        <v>0</v>
      </c>
      <c r="BR358" s="60">
        <f>+INDEX(FY2019_ALL_Targets!DZ:DZ,MATCH(B358,FY2019_ALL_Targets!A:A,0))</f>
        <v>0</v>
      </c>
      <c r="BS358" s="283">
        <f>+INDEX(FY2019_ALL_Targets!EA:EA,MATCH(B358,FY2019_ALL_Targets!A:A,0))</f>
        <v>0</v>
      </c>
      <c r="BT358" s="245">
        <f t="shared" si="280"/>
        <v>0</v>
      </c>
      <c r="BU358" s="245">
        <f t="shared" si="281"/>
        <v>0</v>
      </c>
      <c r="BV358" s="246">
        <f t="shared" si="282"/>
        <v>0</v>
      </c>
      <c r="BW358" s="284">
        <f t="shared" si="266"/>
        <v>0</v>
      </c>
      <c r="BX358" s="245">
        <f t="shared" si="267"/>
        <v>15.96</v>
      </c>
      <c r="BY358" s="246">
        <f t="shared" si="268"/>
        <v>981304.77848557918</v>
      </c>
      <c r="BZ358" s="285">
        <f t="shared" si="269"/>
        <v>2.7981480543526642E-3</v>
      </c>
      <c r="CA358" s="245">
        <f t="shared" si="270"/>
        <v>113875.76</v>
      </c>
      <c r="CB358" s="286">
        <f t="shared" si="271"/>
        <v>1.85</v>
      </c>
      <c r="CC358" s="268">
        <f t="shared" si="240"/>
        <v>1.0000000000000675E-2</v>
      </c>
      <c r="CD358" s="267">
        <f t="shared" si="272"/>
        <v>980860.04675321467</v>
      </c>
      <c r="CE358" s="268">
        <f t="shared" si="273"/>
        <v>1095180.5384855792</v>
      </c>
      <c r="CF358" s="268">
        <f t="shared" si="274"/>
        <v>1.8500000000000014</v>
      </c>
      <c r="CG358" s="270">
        <f t="shared" si="275"/>
        <v>113696.18336425115</v>
      </c>
      <c r="CH358" s="270">
        <f t="shared" si="276"/>
        <v>114320.49173236452</v>
      </c>
      <c r="CI358" s="269">
        <f t="shared" si="277"/>
        <v>-624.30836811337213</v>
      </c>
    </row>
    <row r="359" spans="1:87" s="57" customFormat="1" ht="15.75" customHeight="1" x14ac:dyDescent="0.25">
      <c r="A359" s="297">
        <v>1028742</v>
      </c>
      <c r="B359" s="297">
        <v>5192</v>
      </c>
      <c r="C359" s="347">
        <v>455532</v>
      </c>
      <c r="D359" s="219" t="s">
        <v>939</v>
      </c>
      <c r="E359" s="299" t="s">
        <v>2498</v>
      </c>
      <c r="F359" s="299" t="s">
        <v>966</v>
      </c>
      <c r="G359" s="301" t="s">
        <v>915</v>
      </c>
      <c r="H359" s="302" t="s">
        <v>2498</v>
      </c>
      <c r="I359" s="56" t="s">
        <v>35</v>
      </c>
      <c r="J359" s="229" t="s">
        <v>36</v>
      </c>
      <c r="K359" s="229" t="s">
        <v>35</v>
      </c>
      <c r="L359" s="56"/>
      <c r="M359" s="56"/>
      <c r="N359" s="58"/>
      <c r="O359" s="297">
        <v>1025667</v>
      </c>
      <c r="P359" s="303">
        <v>19259</v>
      </c>
      <c r="Q359" s="304">
        <v>41883</v>
      </c>
      <c r="R359" s="304">
        <v>42247</v>
      </c>
      <c r="S359" s="303">
        <f t="shared" si="241"/>
        <v>19259</v>
      </c>
      <c r="T359" s="59"/>
      <c r="U359" s="346">
        <f t="shared" si="278"/>
        <v>2.3776874911958647E-3</v>
      </c>
      <c r="V359" s="345">
        <f t="shared" si="279"/>
        <v>1.8133331726419536E-3</v>
      </c>
      <c r="W359" s="27">
        <v>234188.3526204697</v>
      </c>
      <c r="X359" s="27">
        <v>234188.35</v>
      </c>
      <c r="Y359" s="305">
        <f t="shared" si="242"/>
        <v>461427.38436935534</v>
      </c>
      <c r="Z359" s="53">
        <f t="shared" si="283"/>
        <v>31309.919999999998</v>
      </c>
      <c r="AA359" s="54">
        <f t="shared" si="283"/>
        <v>31309.919999999998</v>
      </c>
      <c r="AB359" s="54">
        <f t="shared" si="283"/>
        <v>31309.919999999998</v>
      </c>
      <c r="AC359" s="54">
        <f t="shared" si="283"/>
        <v>31309.919999999998</v>
      </c>
      <c r="AD359" s="52">
        <f t="shared" si="244"/>
        <v>125239.69</v>
      </c>
      <c r="AE359" s="53">
        <f t="shared" si="284"/>
        <v>58147</v>
      </c>
      <c r="AF359" s="53">
        <f t="shared" si="284"/>
        <v>58147</v>
      </c>
      <c r="AG359" s="53">
        <f t="shared" si="284"/>
        <v>58147</v>
      </c>
      <c r="AH359" s="53">
        <f t="shared" si="284"/>
        <v>58147</v>
      </c>
      <c r="AI359" s="52">
        <f t="shared" si="246"/>
        <v>232588.00082884738</v>
      </c>
      <c r="AJ359" s="55">
        <f t="shared" si="247"/>
        <v>819255.07519820274</v>
      </c>
      <c r="AK359" s="219" t="s">
        <v>939</v>
      </c>
      <c r="AL359" s="220">
        <v>78822.574549228506</v>
      </c>
      <c r="AM359" s="242"/>
      <c r="AN359" s="242"/>
      <c r="AO359" s="242">
        <f t="shared" si="248"/>
        <v>496158.47781651112</v>
      </c>
      <c r="AP359" s="243">
        <f t="shared" si="249"/>
        <v>134666.33333333334</v>
      </c>
      <c r="AQ359" s="244">
        <f t="shared" si="250"/>
        <v>250094.62454714775</v>
      </c>
      <c r="AR359" s="245">
        <f t="shared" si="251"/>
        <v>6.29</v>
      </c>
      <c r="AS359" s="246">
        <f t="shared" si="252"/>
        <v>1.71</v>
      </c>
      <c r="AT359" s="246">
        <f t="shared" si="253"/>
        <v>3.17</v>
      </c>
      <c r="AU359" s="251">
        <f t="shared" si="254"/>
        <v>11.17</v>
      </c>
      <c r="AV359" s="245">
        <f t="shared" si="255"/>
        <v>5.85</v>
      </c>
      <c r="AW359" s="246">
        <f t="shared" si="256"/>
        <v>1.59</v>
      </c>
      <c r="AX359" s="246">
        <f t="shared" si="257"/>
        <v>2.95</v>
      </c>
      <c r="AY359" s="252">
        <f t="shared" si="258"/>
        <v>10.39</v>
      </c>
      <c r="AZ359" s="249">
        <f t="shared" si="259"/>
        <v>5.85</v>
      </c>
      <c r="BA359" s="56">
        <f t="shared" si="260"/>
        <v>4</v>
      </c>
      <c r="BB359" s="246">
        <f t="shared" si="261"/>
        <v>0.4</v>
      </c>
      <c r="BC359" s="250">
        <f t="shared" si="262"/>
        <v>0.74</v>
      </c>
      <c r="BD359" s="246">
        <f t="shared" si="263"/>
        <v>5.85</v>
      </c>
      <c r="BE359" s="56">
        <v>4</v>
      </c>
      <c r="BF359" s="246">
        <f t="shared" si="264"/>
        <v>0.4</v>
      </c>
      <c r="BG359" s="250">
        <f t="shared" si="265"/>
        <v>0.74</v>
      </c>
      <c r="BH359" s="246">
        <f>INDEX('Mar - Aug'!AG:AG,MATCH(C359,'Mar - Aug'!C:C,0))</f>
        <v>6.06</v>
      </c>
      <c r="BI359" s="56">
        <v>4</v>
      </c>
      <c r="BJ359" s="246">
        <f>INDEX('Mar - Aug'!AK:AK,MATCH($C359,'Mar - Aug'!$C:$C,0))</f>
        <v>0.41</v>
      </c>
      <c r="BK359" s="246">
        <f>INDEX('Mar - Aug'!AL:AL,MATCH($C359,'Mar - Aug'!$C:$C,0))</f>
        <v>0.77</v>
      </c>
      <c r="BL359" s="246">
        <f>INDEX('Mar - Aug'!$AG:$AG,MATCH($C359,'Mar - Aug'!$C:$C,0))</f>
        <v>6.06</v>
      </c>
      <c r="BM359" s="56">
        <v>4</v>
      </c>
      <c r="BN359" s="246">
        <f>INDEX('Mar - Aug'!$AK:$AK,MATCH($C359,'Mar - Aug'!$C:$C,0))</f>
        <v>0.41</v>
      </c>
      <c r="BO359" s="246">
        <f>INDEX('Mar - Aug'!$AL:$AL,MATCH($C359,'Mar - Aug'!$C:$C,0))</f>
        <v>0.77</v>
      </c>
      <c r="BP359" s="60">
        <f>INDEX(FY2019_ALL_Targets!EB:EB,MATCH('Final Comp Values'!B359,FY2019_ALL_Targets!A:A,0))</f>
        <v>0</v>
      </c>
      <c r="BQ359" s="60">
        <f>+INDEX(FY2019_ALL_Targets!DY:DY,MATCH(B359,FY2019_ALL_Targets!A:A,0))</f>
        <v>1</v>
      </c>
      <c r="BR359" s="60">
        <f>+INDEX(FY2019_ALL_Targets!DZ:DZ,MATCH(B359,FY2019_ALL_Targets!A:A,0))</f>
        <v>1</v>
      </c>
      <c r="BS359" s="283">
        <f>+INDEX(FY2019_ALL_Targets!EA:EA,MATCH(B359,FY2019_ALL_Targets!A:A,0))</f>
        <v>0</v>
      </c>
      <c r="BT359" s="245">
        <f t="shared" si="280"/>
        <v>0</v>
      </c>
      <c r="BU359" s="245">
        <f t="shared" si="281"/>
        <v>0.41</v>
      </c>
      <c r="BV359" s="246">
        <f t="shared" si="282"/>
        <v>0.77</v>
      </c>
      <c r="BW359" s="284">
        <f t="shared" si="266"/>
        <v>93010.637968089635</v>
      </c>
      <c r="BX359" s="245">
        <f t="shared" si="267"/>
        <v>9.2100000000000009</v>
      </c>
      <c r="BY359" s="246">
        <f t="shared" si="268"/>
        <v>725955.91159839462</v>
      </c>
      <c r="BZ359" s="285">
        <f t="shared" si="269"/>
        <v>2.0700318250969508E-3</v>
      </c>
      <c r="CA359" s="245">
        <f t="shared" si="270"/>
        <v>84243.74</v>
      </c>
      <c r="CB359" s="286">
        <f t="shared" si="271"/>
        <v>1.07</v>
      </c>
      <c r="CC359" s="268">
        <f t="shared" si="240"/>
        <v>-1.9999999999999241E-2</v>
      </c>
      <c r="CD359" s="267">
        <f t="shared" si="272"/>
        <v>819255.07519820274</v>
      </c>
      <c r="CE359" s="268">
        <f t="shared" si="273"/>
        <v>810199.65159839462</v>
      </c>
      <c r="CF359" s="268">
        <f t="shared" si="274"/>
        <v>-0.10999999999999943</v>
      </c>
      <c r="CG359" s="270">
        <f t="shared" si="275"/>
        <v>-8673.5378509915136</v>
      </c>
      <c r="CH359" s="270">
        <f t="shared" si="276"/>
        <v>-9055.4235998081276</v>
      </c>
      <c r="CI359" s="269">
        <f t="shared" si="277"/>
        <v>381.88574881661407</v>
      </c>
    </row>
    <row r="360" spans="1:87" s="57" customFormat="1" ht="15.75" customHeight="1" x14ac:dyDescent="0.25">
      <c r="A360" s="297">
        <v>1028758</v>
      </c>
      <c r="B360" s="297">
        <v>5195</v>
      </c>
      <c r="C360" s="347">
        <v>675729</v>
      </c>
      <c r="D360" s="219" t="s">
        <v>939</v>
      </c>
      <c r="E360" s="299" t="s">
        <v>263</v>
      </c>
      <c r="F360" s="299" t="s">
        <v>991</v>
      </c>
      <c r="G360" s="301" t="s">
        <v>915</v>
      </c>
      <c r="H360" s="302" t="s">
        <v>991</v>
      </c>
      <c r="I360" s="56" t="s">
        <v>35</v>
      </c>
      <c r="J360" s="229" t="s">
        <v>36</v>
      </c>
      <c r="K360" s="229" t="s">
        <v>35</v>
      </c>
      <c r="L360" s="56"/>
      <c r="M360" s="56"/>
      <c r="N360" s="58"/>
      <c r="O360" s="297">
        <v>519501</v>
      </c>
      <c r="P360" s="303">
        <v>15176</v>
      </c>
      <c r="Q360" s="304">
        <v>42005</v>
      </c>
      <c r="R360" s="304">
        <v>42369</v>
      </c>
      <c r="S360" s="303">
        <f t="shared" si="241"/>
        <v>15176</v>
      </c>
      <c r="T360" s="59"/>
      <c r="U360" s="346">
        <f t="shared" si="278"/>
        <v>1.8736063848791965E-3</v>
      </c>
      <c r="V360" s="345">
        <f t="shared" si="279"/>
        <v>1.4288978777721735E-3</v>
      </c>
      <c r="W360" s="27">
        <v>184539.30316291851</v>
      </c>
      <c r="X360" s="27">
        <v>0</v>
      </c>
      <c r="Y360" s="305">
        <f t="shared" si="242"/>
        <v>363602.57465025899</v>
      </c>
      <c r="Z360" s="53">
        <f t="shared" si="283"/>
        <v>24672.07</v>
      </c>
      <c r="AA360" s="54">
        <f t="shared" si="283"/>
        <v>24672.07</v>
      </c>
      <c r="AB360" s="54">
        <f t="shared" si="283"/>
        <v>24672.07</v>
      </c>
      <c r="AC360" s="54">
        <f t="shared" si="283"/>
        <v>24672.07</v>
      </c>
      <c r="AD360" s="52">
        <f t="shared" si="244"/>
        <v>98688.28</v>
      </c>
      <c r="AE360" s="53">
        <f t="shared" si="284"/>
        <v>45819.56</v>
      </c>
      <c r="AF360" s="53">
        <f t="shared" si="284"/>
        <v>45819.56</v>
      </c>
      <c r="AG360" s="53">
        <f t="shared" si="284"/>
        <v>45819.56</v>
      </c>
      <c r="AH360" s="53">
        <f t="shared" si="284"/>
        <v>45819.56</v>
      </c>
      <c r="AI360" s="52">
        <f t="shared" si="246"/>
        <v>183278.23358318646</v>
      </c>
      <c r="AJ360" s="55">
        <f t="shared" si="247"/>
        <v>645569.08823344554</v>
      </c>
      <c r="AK360" s="219" t="s">
        <v>939</v>
      </c>
      <c r="AL360" s="220">
        <v>78822.574549228506</v>
      </c>
      <c r="AM360" s="242"/>
      <c r="AN360" s="242"/>
      <c r="AO360" s="242">
        <f t="shared" si="248"/>
        <v>390970.51037662261</v>
      </c>
      <c r="AP360" s="243">
        <f t="shared" si="249"/>
        <v>106116.43010752689</v>
      </c>
      <c r="AQ360" s="244">
        <f t="shared" si="250"/>
        <v>197073.36944428654</v>
      </c>
      <c r="AR360" s="245">
        <f t="shared" si="251"/>
        <v>4.96</v>
      </c>
      <c r="AS360" s="246">
        <f t="shared" si="252"/>
        <v>1.35</v>
      </c>
      <c r="AT360" s="246">
        <f t="shared" si="253"/>
        <v>2.5</v>
      </c>
      <c r="AU360" s="251">
        <f t="shared" si="254"/>
        <v>8.81</v>
      </c>
      <c r="AV360" s="245">
        <f t="shared" si="255"/>
        <v>4.6100000000000003</v>
      </c>
      <c r="AW360" s="246">
        <f t="shared" si="256"/>
        <v>1.25</v>
      </c>
      <c r="AX360" s="246">
        <f t="shared" si="257"/>
        <v>2.33</v>
      </c>
      <c r="AY360" s="252">
        <f t="shared" si="258"/>
        <v>8.1900000000000013</v>
      </c>
      <c r="AZ360" s="249">
        <f t="shared" si="259"/>
        <v>4.6100000000000003</v>
      </c>
      <c r="BA360" s="56">
        <f t="shared" si="260"/>
        <v>4</v>
      </c>
      <c r="BB360" s="246">
        <f t="shared" si="261"/>
        <v>0.31</v>
      </c>
      <c r="BC360" s="250">
        <f t="shared" si="262"/>
        <v>0.57999999999999996</v>
      </c>
      <c r="BD360" s="246">
        <f t="shared" si="263"/>
        <v>4.6100000000000003</v>
      </c>
      <c r="BE360" s="56">
        <v>4</v>
      </c>
      <c r="BF360" s="246">
        <f t="shared" si="264"/>
        <v>0.31</v>
      </c>
      <c r="BG360" s="250">
        <f t="shared" si="265"/>
        <v>0.57999999999999996</v>
      </c>
      <c r="BH360" s="246">
        <f>INDEX('Mar - Aug'!AG:AG,MATCH(C360,'Mar - Aug'!C:C,0))</f>
        <v>4.78</v>
      </c>
      <c r="BI360" s="56">
        <v>4</v>
      </c>
      <c r="BJ360" s="246">
        <f>INDEX('Mar - Aug'!AK:AK,MATCH($C360,'Mar - Aug'!$C:$C,0))</f>
        <v>0.33</v>
      </c>
      <c r="BK360" s="246">
        <f>INDEX('Mar - Aug'!AL:AL,MATCH($C360,'Mar - Aug'!$C:$C,0))</f>
        <v>0.6</v>
      </c>
      <c r="BL360" s="246">
        <f>INDEX('Mar - Aug'!$AG:$AG,MATCH($C360,'Mar - Aug'!$C:$C,0))</f>
        <v>4.78</v>
      </c>
      <c r="BM360" s="56">
        <v>4</v>
      </c>
      <c r="BN360" s="246">
        <f>INDEX('Mar - Aug'!$AK:$AK,MATCH($C360,'Mar - Aug'!$C:$C,0))</f>
        <v>0.33</v>
      </c>
      <c r="BO360" s="246">
        <f>INDEX('Mar - Aug'!$AL:$AL,MATCH($C360,'Mar - Aug'!$C:$C,0))</f>
        <v>0.6</v>
      </c>
      <c r="BP360" s="60">
        <f>INDEX(FY2019_ALL_Targets!EB:EB,MATCH('Final Comp Values'!B360,FY2019_ALL_Targets!A:A,0))</f>
        <v>0</v>
      </c>
      <c r="BQ360" s="60">
        <f>+INDEX(FY2019_ALL_Targets!DY:DY,MATCH(B360,FY2019_ALL_Targets!A:A,0))</f>
        <v>0</v>
      </c>
      <c r="BR360" s="60">
        <f>+INDEX(FY2019_ALL_Targets!DZ:DZ,MATCH(B360,FY2019_ALL_Targets!A:A,0))</f>
        <v>0</v>
      </c>
      <c r="BS360" s="283">
        <f>+INDEX(FY2019_ALL_Targets!EA:EA,MATCH(B360,FY2019_ALL_Targets!A:A,0))</f>
        <v>0</v>
      </c>
      <c r="BT360" s="245">
        <f t="shared" si="280"/>
        <v>0</v>
      </c>
      <c r="BU360" s="245">
        <f t="shared" si="281"/>
        <v>0</v>
      </c>
      <c r="BV360" s="246">
        <f t="shared" si="282"/>
        <v>0</v>
      </c>
      <c r="BW360" s="284">
        <f t="shared" si="266"/>
        <v>0</v>
      </c>
      <c r="BX360" s="245">
        <f t="shared" si="267"/>
        <v>8.1900000000000013</v>
      </c>
      <c r="BY360" s="246">
        <f t="shared" si="268"/>
        <v>645556.88555818156</v>
      </c>
      <c r="BZ360" s="285">
        <f t="shared" si="269"/>
        <v>1.8407774861611322E-3</v>
      </c>
      <c r="CA360" s="245">
        <f t="shared" si="270"/>
        <v>74913.81</v>
      </c>
      <c r="CB360" s="286">
        <f t="shared" si="271"/>
        <v>0.95</v>
      </c>
      <c r="CC360" s="268">
        <f t="shared" si="240"/>
        <v>2.0000000000000795E-2</v>
      </c>
      <c r="CD360" s="267">
        <f t="shared" si="272"/>
        <v>645569.08823344554</v>
      </c>
      <c r="CE360" s="268">
        <f t="shared" si="273"/>
        <v>720470.6955581815</v>
      </c>
      <c r="CF360" s="268">
        <f t="shared" si="274"/>
        <v>0.94999999999999929</v>
      </c>
      <c r="CG360" s="270">
        <f t="shared" si="275"/>
        <v>74882.861272499722</v>
      </c>
      <c r="CH360" s="270">
        <f t="shared" si="276"/>
        <v>74901.60732473596</v>
      </c>
      <c r="CI360" s="269">
        <f t="shared" si="277"/>
        <v>-18.746052236238029</v>
      </c>
    </row>
    <row r="361" spans="1:87" s="57" customFormat="1" ht="15.75" customHeight="1" x14ac:dyDescent="0.25">
      <c r="A361" s="297">
        <v>1026719</v>
      </c>
      <c r="B361" s="297">
        <v>5197</v>
      </c>
      <c r="C361" s="347">
        <v>675817</v>
      </c>
      <c r="D361" s="219" t="s">
        <v>937</v>
      </c>
      <c r="E361" s="299" t="s">
        <v>710</v>
      </c>
      <c r="F361" s="299" t="s">
        <v>938</v>
      </c>
      <c r="G361" s="301" t="s">
        <v>915</v>
      </c>
      <c r="H361" s="302" t="s">
        <v>938</v>
      </c>
      <c r="I361" s="56" t="s">
        <v>35</v>
      </c>
      <c r="J361" s="229" t="s">
        <v>35</v>
      </c>
      <c r="K361" s="229" t="s">
        <v>35</v>
      </c>
      <c r="L361" s="56"/>
      <c r="M361" s="56"/>
      <c r="N361" s="58"/>
      <c r="O361" s="297">
        <v>1026719</v>
      </c>
      <c r="P361" s="303">
        <v>22193</v>
      </c>
      <c r="Q361" s="304">
        <v>42064</v>
      </c>
      <c r="R361" s="304">
        <v>42247</v>
      </c>
      <c r="S361" s="303">
        <f t="shared" si="241"/>
        <v>44024</v>
      </c>
      <c r="T361" s="59"/>
      <c r="U361" s="346">
        <f t="shared" si="278"/>
        <v>5.4351375519189338E-3</v>
      </c>
      <c r="V361" s="345">
        <f t="shared" si="279"/>
        <v>4.1450843549711491E-3</v>
      </c>
      <c r="W361" s="27">
        <v>535329.35441678471</v>
      </c>
      <c r="X361" s="27">
        <v>535329.35</v>
      </c>
      <c r="Y361" s="305">
        <f t="shared" si="242"/>
        <v>1054773.3095942936</v>
      </c>
      <c r="Z361" s="53">
        <f t="shared" si="283"/>
        <v>71571.11</v>
      </c>
      <c r="AA361" s="54">
        <f t="shared" si="283"/>
        <v>71571.11</v>
      </c>
      <c r="AB361" s="54">
        <f t="shared" si="283"/>
        <v>71571.11</v>
      </c>
      <c r="AC361" s="54">
        <f t="shared" si="283"/>
        <v>71571.11</v>
      </c>
      <c r="AD361" s="52">
        <f t="shared" si="244"/>
        <v>286284.45</v>
      </c>
      <c r="AE361" s="53">
        <f t="shared" si="284"/>
        <v>132917.78</v>
      </c>
      <c r="AF361" s="53">
        <f t="shared" si="284"/>
        <v>132917.78</v>
      </c>
      <c r="AG361" s="53">
        <f t="shared" si="284"/>
        <v>132917.78</v>
      </c>
      <c r="AH361" s="53">
        <f t="shared" si="284"/>
        <v>132917.78</v>
      </c>
      <c r="AI361" s="52">
        <f t="shared" si="246"/>
        <v>531671.12251358724</v>
      </c>
      <c r="AJ361" s="55">
        <f t="shared" si="247"/>
        <v>1872728.8821078809</v>
      </c>
      <c r="AK361" s="219" t="s">
        <v>937</v>
      </c>
      <c r="AL361" s="220">
        <v>69918.451574351406</v>
      </c>
      <c r="AM361" s="242"/>
      <c r="AN361" s="242"/>
      <c r="AO361" s="242">
        <f t="shared" si="248"/>
        <v>1134164.8490261221</v>
      </c>
      <c r="AP361" s="243">
        <f t="shared" si="249"/>
        <v>307832.74193548388</v>
      </c>
      <c r="AQ361" s="244">
        <f t="shared" si="250"/>
        <v>571689.37904686807</v>
      </c>
      <c r="AR361" s="245">
        <f t="shared" si="251"/>
        <v>16.22</v>
      </c>
      <c r="AS361" s="246">
        <f t="shared" si="252"/>
        <v>4.4000000000000004</v>
      </c>
      <c r="AT361" s="246">
        <f t="shared" si="253"/>
        <v>8.18</v>
      </c>
      <c r="AU361" s="251">
        <f t="shared" si="254"/>
        <v>28.799999999999997</v>
      </c>
      <c r="AV361" s="245">
        <f t="shared" si="255"/>
        <v>15.09</v>
      </c>
      <c r="AW361" s="246">
        <f t="shared" si="256"/>
        <v>4.09</v>
      </c>
      <c r="AX361" s="246">
        <f t="shared" si="257"/>
        <v>7.6</v>
      </c>
      <c r="AY361" s="252">
        <f t="shared" si="258"/>
        <v>26.78</v>
      </c>
      <c r="AZ361" s="249">
        <f t="shared" si="259"/>
        <v>15.09</v>
      </c>
      <c r="BA361" s="56">
        <f t="shared" si="260"/>
        <v>4</v>
      </c>
      <c r="BB361" s="246">
        <f t="shared" si="261"/>
        <v>1.02</v>
      </c>
      <c r="BC361" s="250">
        <f t="shared" si="262"/>
        <v>1.9</v>
      </c>
      <c r="BD361" s="246">
        <f t="shared" si="263"/>
        <v>15.09</v>
      </c>
      <c r="BE361" s="56">
        <v>4</v>
      </c>
      <c r="BF361" s="246">
        <f t="shared" si="264"/>
        <v>1.02</v>
      </c>
      <c r="BG361" s="250">
        <f t="shared" si="265"/>
        <v>1.9</v>
      </c>
      <c r="BH361" s="246">
        <f>INDEX('Mar - Aug'!AG:AG,MATCH(C361,'Mar - Aug'!C:C,0))</f>
        <v>14.64</v>
      </c>
      <c r="BI361" s="56">
        <v>4</v>
      </c>
      <c r="BJ361" s="246">
        <f>INDEX('Mar - Aug'!AK:AK,MATCH($C361,'Mar - Aug'!$C:$C,0))</f>
        <v>0.99</v>
      </c>
      <c r="BK361" s="246">
        <f>INDEX('Mar - Aug'!AL:AL,MATCH($C361,'Mar - Aug'!$C:$C,0))</f>
        <v>1.85</v>
      </c>
      <c r="BL361" s="246">
        <f>INDEX('Mar - Aug'!$AG:$AG,MATCH($C361,'Mar - Aug'!$C:$C,0))</f>
        <v>14.64</v>
      </c>
      <c r="BM361" s="56">
        <v>4</v>
      </c>
      <c r="BN361" s="246">
        <f>INDEX('Mar - Aug'!$AK:$AK,MATCH($C361,'Mar - Aug'!$C:$C,0))</f>
        <v>0.99</v>
      </c>
      <c r="BO361" s="246">
        <f>INDEX('Mar - Aug'!$AL:$AL,MATCH($C361,'Mar - Aug'!$C:$C,0))</f>
        <v>1.85</v>
      </c>
      <c r="BP361" s="60">
        <f>INDEX(FY2019_ALL_Targets!EB:EB,MATCH('Final Comp Values'!B361,FY2019_ALL_Targets!A:A,0))</f>
        <v>0</v>
      </c>
      <c r="BQ361" s="60">
        <f>+INDEX(FY2019_ALL_Targets!DY:DY,MATCH(B361,FY2019_ALL_Targets!A:A,0))</f>
        <v>0</v>
      </c>
      <c r="BR361" s="60">
        <f>+INDEX(FY2019_ALL_Targets!DZ:DZ,MATCH(B361,FY2019_ALL_Targets!A:A,0))</f>
        <v>0</v>
      </c>
      <c r="BS361" s="283">
        <f>+INDEX(FY2019_ALL_Targets!EA:EA,MATCH(B361,FY2019_ALL_Targets!A:A,0))</f>
        <v>0</v>
      </c>
      <c r="BT361" s="245">
        <f t="shared" si="280"/>
        <v>0</v>
      </c>
      <c r="BU361" s="245">
        <f t="shared" si="281"/>
        <v>0</v>
      </c>
      <c r="BV361" s="246">
        <f t="shared" si="282"/>
        <v>0</v>
      </c>
      <c r="BW361" s="284">
        <f t="shared" si="266"/>
        <v>0</v>
      </c>
      <c r="BX361" s="245">
        <f t="shared" si="267"/>
        <v>26.78</v>
      </c>
      <c r="BY361" s="246">
        <f t="shared" si="268"/>
        <v>1872416.1331611308</v>
      </c>
      <c r="BZ361" s="285">
        <f t="shared" si="269"/>
        <v>5.3391134689357387E-3</v>
      </c>
      <c r="CA361" s="245">
        <f t="shared" si="270"/>
        <v>217285</v>
      </c>
      <c r="CB361" s="286">
        <f t="shared" si="271"/>
        <v>3.11</v>
      </c>
      <c r="CC361" s="268">
        <f t="shared" si="240"/>
        <v>1.0000000000002007E-2</v>
      </c>
      <c r="CD361" s="267">
        <f t="shared" si="272"/>
        <v>1872728.8821078809</v>
      </c>
      <c r="CE361" s="268">
        <f t="shared" si="273"/>
        <v>2089701.1331611308</v>
      </c>
      <c r="CF361" s="268">
        <f t="shared" si="274"/>
        <v>3.1099999999999994</v>
      </c>
      <c r="CG361" s="270">
        <f t="shared" si="275"/>
        <v>217482.70438220716</v>
      </c>
      <c r="CH361" s="270">
        <f t="shared" si="276"/>
        <v>216972.25105324993</v>
      </c>
      <c r="CI361" s="269">
        <f t="shared" si="277"/>
        <v>510.45332895722822</v>
      </c>
    </row>
    <row r="362" spans="1:87" s="57" customFormat="1" ht="15.75" customHeight="1" x14ac:dyDescent="0.25">
      <c r="A362" s="297">
        <v>1028776</v>
      </c>
      <c r="B362" s="297">
        <v>5199</v>
      </c>
      <c r="C362" s="347">
        <v>675900</v>
      </c>
      <c r="D362" s="219" t="s">
        <v>928</v>
      </c>
      <c r="E362" s="299" t="s">
        <v>711</v>
      </c>
      <c r="F362" s="299" t="s">
        <v>2473</v>
      </c>
      <c r="G362" s="301" t="s">
        <v>915</v>
      </c>
      <c r="H362" s="302" t="s">
        <v>978</v>
      </c>
      <c r="I362" s="56" t="s">
        <v>35</v>
      </c>
      <c r="J362" s="229" t="s">
        <v>36</v>
      </c>
      <c r="K362" s="229" t="s">
        <v>35</v>
      </c>
      <c r="L362" s="56"/>
      <c r="M362" s="56"/>
      <c r="N362" s="58"/>
      <c r="O362" s="297">
        <v>1014243</v>
      </c>
      <c r="P362" s="303">
        <v>20358</v>
      </c>
      <c r="Q362" s="304">
        <v>42005</v>
      </c>
      <c r="R362" s="304">
        <v>42369</v>
      </c>
      <c r="S362" s="303">
        <f t="shared" si="241"/>
        <v>20358</v>
      </c>
      <c r="T362" s="59"/>
      <c r="U362" s="346">
        <f t="shared" si="278"/>
        <v>2.5133683963739248E-3</v>
      </c>
      <c r="V362" s="345">
        <f t="shared" si="279"/>
        <v>1.9168096333477798E-3</v>
      </c>
      <c r="W362" s="27">
        <v>247552.1306240574</v>
      </c>
      <c r="X362" s="27">
        <v>247552.13</v>
      </c>
      <c r="Y362" s="305">
        <f t="shared" si="242"/>
        <v>487758.38262585481</v>
      </c>
      <c r="Z362" s="53">
        <f t="shared" si="283"/>
        <v>33096.6</v>
      </c>
      <c r="AA362" s="54">
        <f t="shared" si="283"/>
        <v>33096.6</v>
      </c>
      <c r="AB362" s="54">
        <f t="shared" si="283"/>
        <v>33096.6</v>
      </c>
      <c r="AC362" s="54">
        <f t="shared" si="283"/>
        <v>33096.6</v>
      </c>
      <c r="AD362" s="52">
        <f t="shared" si="244"/>
        <v>132386.4</v>
      </c>
      <c r="AE362" s="53">
        <f t="shared" si="284"/>
        <v>61465.11</v>
      </c>
      <c r="AF362" s="53">
        <f t="shared" si="284"/>
        <v>61465.11</v>
      </c>
      <c r="AG362" s="53">
        <f t="shared" si="284"/>
        <v>61465.11</v>
      </c>
      <c r="AH362" s="53">
        <f t="shared" si="284"/>
        <v>61465.11</v>
      </c>
      <c r="AI362" s="52">
        <f t="shared" si="246"/>
        <v>245860.45593611689</v>
      </c>
      <c r="AJ362" s="55">
        <f t="shared" si="247"/>
        <v>866005.2385619717</v>
      </c>
      <c r="AK362" s="219" t="s">
        <v>928</v>
      </c>
      <c r="AL362" s="220">
        <v>26039.070668243694</v>
      </c>
      <c r="AM362" s="242"/>
      <c r="AN362" s="242"/>
      <c r="AO362" s="242">
        <f t="shared" si="248"/>
        <v>524471.37916758587</v>
      </c>
      <c r="AP362" s="243">
        <f t="shared" si="249"/>
        <v>142350.96774193548</v>
      </c>
      <c r="AQ362" s="244">
        <f t="shared" si="250"/>
        <v>264366.08165173861</v>
      </c>
      <c r="AR362" s="245">
        <f t="shared" si="251"/>
        <v>20.14</v>
      </c>
      <c r="AS362" s="246">
        <f t="shared" si="252"/>
        <v>5.47</v>
      </c>
      <c r="AT362" s="246">
        <f t="shared" si="253"/>
        <v>10.15</v>
      </c>
      <c r="AU362" s="251">
        <f t="shared" si="254"/>
        <v>35.76</v>
      </c>
      <c r="AV362" s="245">
        <f t="shared" si="255"/>
        <v>18.73</v>
      </c>
      <c r="AW362" s="246">
        <f t="shared" si="256"/>
        <v>5.08</v>
      </c>
      <c r="AX362" s="246">
        <f t="shared" si="257"/>
        <v>9.44</v>
      </c>
      <c r="AY362" s="252">
        <f t="shared" si="258"/>
        <v>33.25</v>
      </c>
      <c r="AZ362" s="249">
        <f t="shared" si="259"/>
        <v>18.73</v>
      </c>
      <c r="BA362" s="56">
        <f t="shared" si="260"/>
        <v>4</v>
      </c>
      <c r="BB362" s="246">
        <f t="shared" si="261"/>
        <v>1.27</v>
      </c>
      <c r="BC362" s="250">
        <f t="shared" si="262"/>
        <v>2.36</v>
      </c>
      <c r="BD362" s="246">
        <f t="shared" si="263"/>
        <v>18.73</v>
      </c>
      <c r="BE362" s="56">
        <v>4</v>
      </c>
      <c r="BF362" s="246">
        <f t="shared" si="264"/>
        <v>1.27</v>
      </c>
      <c r="BG362" s="250">
        <f t="shared" si="265"/>
        <v>2.36</v>
      </c>
      <c r="BH362" s="246">
        <f>INDEX('Mar - Aug'!AG:AG,MATCH(C362,'Mar - Aug'!C:C,0))</f>
        <v>6.41</v>
      </c>
      <c r="BI362" s="56">
        <v>4</v>
      </c>
      <c r="BJ362" s="246">
        <f>INDEX('Mar - Aug'!AK:AK,MATCH($C362,'Mar - Aug'!$C:$C,0))</f>
        <v>0.44</v>
      </c>
      <c r="BK362" s="246">
        <f>INDEX('Mar - Aug'!AL:AL,MATCH($C362,'Mar - Aug'!$C:$C,0))</f>
        <v>0.81</v>
      </c>
      <c r="BL362" s="246">
        <f>INDEX('Mar - Aug'!$AG:$AG,MATCH($C362,'Mar - Aug'!$C:$C,0))</f>
        <v>6.41</v>
      </c>
      <c r="BM362" s="56">
        <v>4</v>
      </c>
      <c r="BN362" s="246">
        <f>INDEX('Mar - Aug'!$AK:$AK,MATCH($C362,'Mar - Aug'!$C:$C,0))</f>
        <v>0.44</v>
      </c>
      <c r="BO362" s="246">
        <f>INDEX('Mar - Aug'!$AL:$AL,MATCH($C362,'Mar - Aug'!$C:$C,0))</f>
        <v>0.81</v>
      </c>
      <c r="BP362" s="60">
        <f>INDEX(FY2019_ALL_Targets!EB:EB,MATCH('Final Comp Values'!B362,FY2019_ALL_Targets!A:A,0))</f>
        <v>0</v>
      </c>
      <c r="BQ362" s="60">
        <f>+INDEX(FY2019_ALL_Targets!DY:DY,MATCH(B362,FY2019_ALL_Targets!A:A,0))</f>
        <v>1</v>
      </c>
      <c r="BR362" s="60">
        <f>+INDEX(FY2019_ALL_Targets!DZ:DZ,MATCH(B362,FY2019_ALL_Targets!A:A,0))</f>
        <v>1</v>
      </c>
      <c r="BS362" s="283">
        <f>+INDEX(FY2019_ALL_Targets!EA:EA,MATCH(B362,FY2019_ALL_Targets!A:A,0))</f>
        <v>0</v>
      </c>
      <c r="BT362" s="245">
        <f t="shared" si="280"/>
        <v>0</v>
      </c>
      <c r="BU362" s="245">
        <f t="shared" si="281"/>
        <v>0.44</v>
      </c>
      <c r="BV362" s="246">
        <f t="shared" si="282"/>
        <v>0.81</v>
      </c>
      <c r="BW362" s="284">
        <f t="shared" si="266"/>
        <v>32548.838335304616</v>
      </c>
      <c r="BX362" s="245">
        <f t="shared" si="267"/>
        <v>32</v>
      </c>
      <c r="BY362" s="246">
        <f t="shared" si="268"/>
        <v>833250.26138379821</v>
      </c>
      <c r="BZ362" s="285">
        <f t="shared" si="269"/>
        <v>2.3759770142749667E-3</v>
      </c>
      <c r="CA362" s="245">
        <f t="shared" si="270"/>
        <v>96694.74</v>
      </c>
      <c r="CB362" s="286">
        <f t="shared" si="271"/>
        <v>3.71</v>
      </c>
      <c r="CC362" s="268">
        <f t="shared" si="240"/>
        <v>0</v>
      </c>
      <c r="CD362" s="267">
        <f t="shared" si="272"/>
        <v>866005.2385619717</v>
      </c>
      <c r="CE362" s="268">
        <f t="shared" si="273"/>
        <v>929945.0013837982</v>
      </c>
      <c r="CF362" s="268">
        <f t="shared" si="274"/>
        <v>2.4600000000000009</v>
      </c>
      <c r="CG362" s="270">
        <f t="shared" si="275"/>
        <v>64071.365018419587</v>
      </c>
      <c r="CH362" s="270">
        <f t="shared" si="276"/>
        <v>63939.762821826502</v>
      </c>
      <c r="CI362" s="269">
        <f t="shared" si="277"/>
        <v>131.60219659308495</v>
      </c>
    </row>
    <row r="363" spans="1:87" s="57" customFormat="1" ht="15.75" customHeight="1" x14ac:dyDescent="0.25">
      <c r="A363" s="297">
        <v>1028811</v>
      </c>
      <c r="B363" s="297">
        <v>5201</v>
      </c>
      <c r="C363" s="347">
        <v>675220</v>
      </c>
      <c r="D363" s="219" t="s">
        <v>928</v>
      </c>
      <c r="E363" s="299" t="s">
        <v>712</v>
      </c>
      <c r="F363" s="299" t="s">
        <v>2473</v>
      </c>
      <c r="G363" s="301" t="s">
        <v>915</v>
      </c>
      <c r="H363" s="302" t="s">
        <v>978</v>
      </c>
      <c r="I363" s="56" t="s">
        <v>35</v>
      </c>
      <c r="J363" s="229" t="s">
        <v>36</v>
      </c>
      <c r="K363" s="229" t="s">
        <v>35</v>
      </c>
      <c r="L363" s="56"/>
      <c r="M363" s="56"/>
      <c r="N363" s="58"/>
      <c r="O363" s="297">
        <v>1014242</v>
      </c>
      <c r="P363" s="303">
        <v>18019</v>
      </c>
      <c r="Q363" s="304">
        <v>42005</v>
      </c>
      <c r="R363" s="304">
        <v>42369</v>
      </c>
      <c r="S363" s="303">
        <f t="shared" si="241"/>
        <v>18019</v>
      </c>
      <c r="T363" s="59"/>
      <c r="U363" s="346">
        <f t="shared" si="278"/>
        <v>2.2245989357629311E-3</v>
      </c>
      <c r="V363" s="345">
        <f t="shared" si="279"/>
        <v>1.696580842091249E-3</v>
      </c>
      <c r="W363" s="27">
        <v>219110.02263825966</v>
      </c>
      <c r="X363" s="27">
        <v>219110.02</v>
      </c>
      <c r="Y363" s="305">
        <f t="shared" si="242"/>
        <v>431718.15976693574</v>
      </c>
      <c r="Z363" s="53">
        <f t="shared" si="283"/>
        <v>29294.02</v>
      </c>
      <c r="AA363" s="54">
        <f t="shared" si="283"/>
        <v>29294.02</v>
      </c>
      <c r="AB363" s="54">
        <f t="shared" si="283"/>
        <v>29294.02</v>
      </c>
      <c r="AC363" s="54">
        <f t="shared" si="283"/>
        <v>29294.02</v>
      </c>
      <c r="AD363" s="52">
        <f t="shared" si="244"/>
        <v>117176.07</v>
      </c>
      <c r="AE363" s="53">
        <f t="shared" si="284"/>
        <v>54403.18</v>
      </c>
      <c r="AF363" s="53">
        <f t="shared" si="284"/>
        <v>54403.18</v>
      </c>
      <c r="AG363" s="53">
        <f t="shared" si="284"/>
        <v>54403.18</v>
      </c>
      <c r="AH363" s="53">
        <f t="shared" si="284"/>
        <v>54403.18</v>
      </c>
      <c r="AI363" s="52">
        <f t="shared" si="246"/>
        <v>217612.71026195551</v>
      </c>
      <c r="AJ363" s="55">
        <f t="shared" si="247"/>
        <v>766506.94002889132</v>
      </c>
      <c r="AK363" s="219" t="s">
        <v>928</v>
      </c>
      <c r="AL363" s="220">
        <v>26039.070668243694</v>
      </c>
      <c r="AM363" s="242"/>
      <c r="AN363" s="242"/>
      <c r="AO363" s="242">
        <f t="shared" si="248"/>
        <v>464213.07501821051</v>
      </c>
      <c r="AP363" s="243">
        <f t="shared" si="249"/>
        <v>125995.77419354841</v>
      </c>
      <c r="AQ363" s="244">
        <f t="shared" si="250"/>
        <v>233992.16157199518</v>
      </c>
      <c r="AR363" s="245">
        <f t="shared" si="251"/>
        <v>17.829999999999998</v>
      </c>
      <c r="AS363" s="246">
        <f t="shared" si="252"/>
        <v>4.84</v>
      </c>
      <c r="AT363" s="246">
        <f t="shared" si="253"/>
        <v>8.99</v>
      </c>
      <c r="AU363" s="251">
        <f t="shared" si="254"/>
        <v>31.659999999999997</v>
      </c>
      <c r="AV363" s="245">
        <f t="shared" si="255"/>
        <v>16.579999999999998</v>
      </c>
      <c r="AW363" s="246">
        <f t="shared" si="256"/>
        <v>4.5</v>
      </c>
      <c r="AX363" s="246">
        <f t="shared" si="257"/>
        <v>8.36</v>
      </c>
      <c r="AY363" s="252">
        <f t="shared" si="258"/>
        <v>29.439999999999998</v>
      </c>
      <c r="AZ363" s="249">
        <f t="shared" si="259"/>
        <v>16.579999999999998</v>
      </c>
      <c r="BA363" s="56">
        <f t="shared" si="260"/>
        <v>4</v>
      </c>
      <c r="BB363" s="246">
        <f t="shared" si="261"/>
        <v>1.1299999999999999</v>
      </c>
      <c r="BC363" s="250">
        <f t="shared" si="262"/>
        <v>2.09</v>
      </c>
      <c r="BD363" s="246">
        <f t="shared" si="263"/>
        <v>16.579999999999998</v>
      </c>
      <c r="BE363" s="56">
        <v>4</v>
      </c>
      <c r="BF363" s="246">
        <f t="shared" si="264"/>
        <v>1.1299999999999999</v>
      </c>
      <c r="BG363" s="250">
        <f t="shared" si="265"/>
        <v>2.09</v>
      </c>
      <c r="BH363" s="246">
        <f>INDEX('Mar - Aug'!AG:AG,MATCH(C363,'Mar - Aug'!C:C,0))</f>
        <v>17.52</v>
      </c>
      <c r="BI363" s="56">
        <v>4</v>
      </c>
      <c r="BJ363" s="246">
        <f>INDEX('Mar - Aug'!AK:AK,MATCH($C363,'Mar - Aug'!$C:$C,0))</f>
        <v>1.19</v>
      </c>
      <c r="BK363" s="246">
        <f>INDEX('Mar - Aug'!AL:AL,MATCH($C363,'Mar - Aug'!$C:$C,0))</f>
        <v>2.21</v>
      </c>
      <c r="BL363" s="246">
        <f>INDEX('Mar - Aug'!$AG:$AG,MATCH($C363,'Mar - Aug'!$C:$C,0))</f>
        <v>17.52</v>
      </c>
      <c r="BM363" s="56">
        <v>4</v>
      </c>
      <c r="BN363" s="246">
        <f>INDEX('Mar - Aug'!$AK:$AK,MATCH($C363,'Mar - Aug'!$C:$C,0))</f>
        <v>1.19</v>
      </c>
      <c r="BO363" s="246">
        <f>INDEX('Mar - Aug'!$AL:$AL,MATCH($C363,'Mar - Aug'!$C:$C,0))</f>
        <v>2.21</v>
      </c>
      <c r="BP363" s="60">
        <f>INDEX(FY2019_ALL_Targets!EB:EB,MATCH('Final Comp Values'!B363,FY2019_ALL_Targets!A:A,0))</f>
        <v>0</v>
      </c>
      <c r="BQ363" s="60">
        <f>+INDEX(FY2019_ALL_Targets!DY:DY,MATCH(B363,FY2019_ALL_Targets!A:A,0))</f>
        <v>1</v>
      </c>
      <c r="BR363" s="60">
        <f>+INDEX(FY2019_ALL_Targets!DZ:DZ,MATCH(B363,FY2019_ALL_Targets!A:A,0))</f>
        <v>1</v>
      </c>
      <c r="BS363" s="283">
        <f>+INDEX(FY2019_ALL_Targets!EA:EA,MATCH(B363,FY2019_ALL_Targets!A:A,0))</f>
        <v>0</v>
      </c>
      <c r="BT363" s="245">
        <f t="shared" si="280"/>
        <v>0</v>
      </c>
      <c r="BU363" s="245">
        <f t="shared" si="281"/>
        <v>1.19</v>
      </c>
      <c r="BV363" s="246">
        <f t="shared" si="282"/>
        <v>2.21</v>
      </c>
      <c r="BW363" s="284">
        <f t="shared" si="266"/>
        <v>88532.840272028552</v>
      </c>
      <c r="BX363" s="245">
        <f t="shared" si="267"/>
        <v>26.04</v>
      </c>
      <c r="BY363" s="246">
        <f t="shared" si="268"/>
        <v>678057.40020106582</v>
      </c>
      <c r="BZ363" s="285">
        <f t="shared" si="269"/>
        <v>1.9334512953662541E-3</v>
      </c>
      <c r="CA363" s="245">
        <f t="shared" si="270"/>
        <v>78685.34</v>
      </c>
      <c r="CB363" s="286">
        <f t="shared" si="271"/>
        <v>3.02</v>
      </c>
      <c r="CC363" s="268">
        <f t="shared" si="240"/>
        <v>-1.9999999999997797E-2</v>
      </c>
      <c r="CD363" s="267">
        <f t="shared" si="272"/>
        <v>766506.94002889132</v>
      </c>
      <c r="CE363" s="268">
        <f t="shared" si="273"/>
        <v>756742.74020106578</v>
      </c>
      <c r="CF363" s="268">
        <f t="shared" si="274"/>
        <v>-0.37999999999999901</v>
      </c>
      <c r="CG363" s="270">
        <f t="shared" si="275"/>
        <v>-9893.7716443946319</v>
      </c>
      <c r="CH363" s="270">
        <f t="shared" si="276"/>
        <v>-9764.1998278255342</v>
      </c>
      <c r="CI363" s="269">
        <f t="shared" si="277"/>
        <v>-129.57181656909779</v>
      </c>
    </row>
    <row r="364" spans="1:87" s="57" customFormat="1" ht="15.75" customHeight="1" x14ac:dyDescent="0.25">
      <c r="A364" s="297">
        <v>1026005</v>
      </c>
      <c r="B364" s="297">
        <v>5203</v>
      </c>
      <c r="C364" s="347">
        <v>455876</v>
      </c>
      <c r="D364" s="219" t="s">
        <v>930</v>
      </c>
      <c r="E364" s="299" t="s">
        <v>713</v>
      </c>
      <c r="F364" s="299" t="s">
        <v>1020</v>
      </c>
      <c r="G364" s="301" t="s">
        <v>915</v>
      </c>
      <c r="H364" s="302" t="s">
        <v>2359</v>
      </c>
      <c r="I364" s="56" t="s">
        <v>35</v>
      </c>
      <c r="J364" s="229" t="s">
        <v>35</v>
      </c>
      <c r="K364" s="229" t="s">
        <v>35</v>
      </c>
      <c r="L364" s="56"/>
      <c r="M364" s="56"/>
      <c r="N364" s="58"/>
      <c r="O364" s="297">
        <v>1026005</v>
      </c>
      <c r="P364" s="303">
        <v>36939</v>
      </c>
      <c r="Q364" s="304">
        <v>41883</v>
      </c>
      <c r="R364" s="304">
        <v>42247</v>
      </c>
      <c r="S364" s="303">
        <f t="shared" si="241"/>
        <v>36939</v>
      </c>
      <c r="T364" s="59"/>
      <c r="U364" s="346">
        <f t="shared" si="278"/>
        <v>4.5604339912396312E-3</v>
      </c>
      <c r="V364" s="345">
        <f t="shared" si="279"/>
        <v>3.4779954340423244E-3</v>
      </c>
      <c r="W364" s="27">
        <v>449176.15443778649</v>
      </c>
      <c r="X364" s="27">
        <v>449176.15</v>
      </c>
      <c r="Y364" s="305">
        <f t="shared" si="242"/>
        <v>885023.42547482322</v>
      </c>
      <c r="Z364" s="53">
        <f t="shared" si="283"/>
        <v>60052.82</v>
      </c>
      <c r="AA364" s="54">
        <f t="shared" si="283"/>
        <v>60052.82</v>
      </c>
      <c r="AB364" s="54">
        <f t="shared" si="283"/>
        <v>60052.82</v>
      </c>
      <c r="AC364" s="54">
        <f t="shared" si="283"/>
        <v>60052.82</v>
      </c>
      <c r="AD364" s="52">
        <f t="shared" si="244"/>
        <v>240211.28</v>
      </c>
      <c r="AE364" s="53">
        <f t="shared" si="284"/>
        <v>111526.66</v>
      </c>
      <c r="AF364" s="53">
        <f t="shared" si="284"/>
        <v>111526.66</v>
      </c>
      <c r="AG364" s="53">
        <f t="shared" si="284"/>
        <v>111526.66</v>
      </c>
      <c r="AH364" s="53">
        <f t="shared" si="284"/>
        <v>111526.66</v>
      </c>
      <c r="AI364" s="52">
        <f t="shared" si="246"/>
        <v>446106.65987937036</v>
      </c>
      <c r="AJ364" s="55">
        <f t="shared" si="247"/>
        <v>1571341.3653541936</v>
      </c>
      <c r="AK364" s="219" t="s">
        <v>930</v>
      </c>
      <c r="AL364" s="220">
        <v>95853.985850633719</v>
      </c>
      <c r="AM364" s="242"/>
      <c r="AN364" s="242"/>
      <c r="AO364" s="242">
        <f t="shared" si="248"/>
        <v>951638.09190841217</v>
      </c>
      <c r="AP364" s="243">
        <f t="shared" si="249"/>
        <v>258291.6989247312</v>
      </c>
      <c r="AQ364" s="244">
        <f t="shared" si="250"/>
        <v>479684.58051545202</v>
      </c>
      <c r="AR364" s="245">
        <f t="shared" si="251"/>
        <v>9.93</v>
      </c>
      <c r="AS364" s="246">
        <f t="shared" si="252"/>
        <v>2.69</v>
      </c>
      <c r="AT364" s="246">
        <f t="shared" si="253"/>
        <v>5</v>
      </c>
      <c r="AU364" s="251">
        <f t="shared" si="254"/>
        <v>17.619999999999997</v>
      </c>
      <c r="AV364" s="245">
        <f t="shared" si="255"/>
        <v>9.23</v>
      </c>
      <c r="AW364" s="246">
        <f t="shared" si="256"/>
        <v>2.5099999999999998</v>
      </c>
      <c r="AX364" s="246">
        <f t="shared" si="257"/>
        <v>4.6500000000000004</v>
      </c>
      <c r="AY364" s="252">
        <f t="shared" si="258"/>
        <v>16.39</v>
      </c>
      <c r="AZ364" s="249">
        <f t="shared" si="259"/>
        <v>9.23</v>
      </c>
      <c r="BA364" s="56">
        <f t="shared" si="260"/>
        <v>4</v>
      </c>
      <c r="BB364" s="246">
        <f t="shared" si="261"/>
        <v>0.63</v>
      </c>
      <c r="BC364" s="250">
        <f t="shared" si="262"/>
        <v>1.1599999999999999</v>
      </c>
      <c r="BD364" s="246">
        <f t="shared" si="263"/>
        <v>9.23</v>
      </c>
      <c r="BE364" s="56">
        <v>4</v>
      </c>
      <c r="BF364" s="246">
        <f t="shared" si="264"/>
        <v>0.63</v>
      </c>
      <c r="BG364" s="250">
        <f t="shared" si="265"/>
        <v>1.1599999999999999</v>
      </c>
      <c r="BH364" s="246">
        <f>INDEX('Mar - Aug'!AG:AG,MATCH(C364,'Mar - Aug'!C:C,0))</f>
        <v>9.16</v>
      </c>
      <c r="BI364" s="56">
        <v>4</v>
      </c>
      <c r="BJ364" s="246">
        <f>INDEX('Mar - Aug'!AK:AK,MATCH($C364,'Mar - Aug'!$C:$C,0))</f>
        <v>0.62</v>
      </c>
      <c r="BK364" s="246">
        <f>INDEX('Mar - Aug'!AL:AL,MATCH($C364,'Mar - Aug'!$C:$C,0))</f>
        <v>1.1599999999999999</v>
      </c>
      <c r="BL364" s="246">
        <f>INDEX('Mar - Aug'!$AG:$AG,MATCH($C364,'Mar - Aug'!$C:$C,0))</f>
        <v>9.16</v>
      </c>
      <c r="BM364" s="56">
        <v>4</v>
      </c>
      <c r="BN364" s="246">
        <f>INDEX('Mar - Aug'!$AK:$AK,MATCH($C364,'Mar - Aug'!$C:$C,0))</f>
        <v>0.62</v>
      </c>
      <c r="BO364" s="246">
        <f>INDEX('Mar - Aug'!$AL:$AL,MATCH($C364,'Mar - Aug'!$C:$C,0))</f>
        <v>1.1599999999999999</v>
      </c>
      <c r="BP364" s="60">
        <f>INDEX(FY2019_ALL_Targets!EB:EB,MATCH('Final Comp Values'!B364,FY2019_ALL_Targets!A:A,0))</f>
        <v>0</v>
      </c>
      <c r="BQ364" s="60">
        <f>+INDEX(FY2019_ALL_Targets!DY:DY,MATCH(B364,FY2019_ALL_Targets!A:A,0))</f>
        <v>2</v>
      </c>
      <c r="BR364" s="60">
        <f>+INDEX(FY2019_ALL_Targets!DZ:DZ,MATCH(B364,FY2019_ALL_Targets!A:A,0))</f>
        <v>2</v>
      </c>
      <c r="BS364" s="283">
        <f>+INDEX(FY2019_ALL_Targets!EA:EA,MATCH(B364,FY2019_ALL_Targets!A:A,0))</f>
        <v>0</v>
      </c>
      <c r="BT364" s="245">
        <f t="shared" si="280"/>
        <v>0</v>
      </c>
      <c r="BU364" s="245">
        <f t="shared" si="281"/>
        <v>1.24</v>
      </c>
      <c r="BV364" s="246">
        <f t="shared" si="282"/>
        <v>2.3199999999999998</v>
      </c>
      <c r="BW364" s="284">
        <f t="shared" si="266"/>
        <v>341240.18962825602</v>
      </c>
      <c r="BX364" s="245">
        <f t="shared" si="267"/>
        <v>12.830000000000002</v>
      </c>
      <c r="BY364" s="246">
        <f t="shared" si="268"/>
        <v>1229806.6384636308</v>
      </c>
      <c r="BZ364" s="285">
        <f t="shared" si="269"/>
        <v>3.5067403400986996E-3</v>
      </c>
      <c r="CA364" s="245">
        <f t="shared" si="270"/>
        <v>142713.22</v>
      </c>
      <c r="CB364" s="286">
        <f t="shared" si="271"/>
        <v>1.49</v>
      </c>
      <c r="CC364" s="268">
        <f t="shared" si="240"/>
        <v>0</v>
      </c>
      <c r="CD364" s="267">
        <f t="shared" si="272"/>
        <v>1571341.3653541936</v>
      </c>
      <c r="CE364" s="268">
        <f t="shared" si="273"/>
        <v>1372519.8584636308</v>
      </c>
      <c r="CF364" s="268">
        <f t="shared" si="274"/>
        <v>-2.0699999999999985</v>
      </c>
      <c r="CG364" s="270">
        <f t="shared" si="275"/>
        <v>-198454.94974271982</v>
      </c>
      <c r="CH364" s="270">
        <f t="shared" si="276"/>
        <v>-198821.50689056283</v>
      </c>
      <c r="CI364" s="269">
        <f t="shared" si="277"/>
        <v>366.55714784300653</v>
      </c>
    </row>
    <row r="365" spans="1:87" s="57" customFormat="1" ht="15.75" customHeight="1" x14ac:dyDescent="0.25">
      <c r="A365" s="297">
        <v>1026706</v>
      </c>
      <c r="B365" s="297">
        <v>5204</v>
      </c>
      <c r="C365" s="347">
        <v>455592</v>
      </c>
      <c r="D365" s="219" t="s">
        <v>937</v>
      </c>
      <c r="E365" s="299" t="s">
        <v>714</v>
      </c>
      <c r="F365" s="299" t="s">
        <v>938</v>
      </c>
      <c r="G365" s="301" t="s">
        <v>915</v>
      </c>
      <c r="H365" s="302" t="s">
        <v>938</v>
      </c>
      <c r="I365" s="56" t="s">
        <v>35</v>
      </c>
      <c r="J365" s="229" t="s">
        <v>35</v>
      </c>
      <c r="K365" s="229" t="s">
        <v>35</v>
      </c>
      <c r="L365" s="56"/>
      <c r="M365" s="56"/>
      <c r="N365" s="58"/>
      <c r="O365" s="297">
        <v>1026706</v>
      </c>
      <c r="P365" s="303">
        <v>21873</v>
      </c>
      <c r="Q365" s="304">
        <v>42064</v>
      </c>
      <c r="R365" s="304">
        <v>42247</v>
      </c>
      <c r="S365" s="303">
        <f t="shared" si="241"/>
        <v>43389</v>
      </c>
      <c r="T365" s="59"/>
      <c r="U365" s="346">
        <f t="shared" si="278"/>
        <v>5.3567413965157785E-3</v>
      </c>
      <c r="V365" s="345">
        <f t="shared" si="279"/>
        <v>4.0852958631165549E-3</v>
      </c>
      <c r="W365" s="27">
        <v>527607.79031944345</v>
      </c>
      <c r="X365" s="27">
        <v>527607.79</v>
      </c>
      <c r="Y365" s="305">
        <f t="shared" si="242"/>
        <v>1039559.311511603</v>
      </c>
      <c r="Z365" s="53">
        <f t="shared" ref="Z365:AC384" si="285">ROUND($AD365/4,2)</f>
        <v>70538.78</v>
      </c>
      <c r="AA365" s="54">
        <f t="shared" si="285"/>
        <v>70538.78</v>
      </c>
      <c r="AB365" s="54">
        <f t="shared" si="285"/>
        <v>70538.78</v>
      </c>
      <c r="AC365" s="54">
        <f t="shared" si="285"/>
        <v>70538.78</v>
      </c>
      <c r="AD365" s="52">
        <f t="shared" si="244"/>
        <v>282155.09999999998</v>
      </c>
      <c r="AE365" s="53">
        <f t="shared" ref="AE365:AH384" si="286">ROUND($AI365/4,2)</f>
        <v>131000.58</v>
      </c>
      <c r="AF365" s="53">
        <f t="shared" si="286"/>
        <v>131000.58</v>
      </c>
      <c r="AG365" s="53">
        <f t="shared" si="286"/>
        <v>131000.58</v>
      </c>
      <c r="AH365" s="53">
        <f t="shared" si="286"/>
        <v>131000.58</v>
      </c>
      <c r="AI365" s="52">
        <f t="shared" si="246"/>
        <v>524002.32452167087</v>
      </c>
      <c r="AJ365" s="55">
        <f t="shared" si="247"/>
        <v>1845716.7360332736</v>
      </c>
      <c r="AK365" s="219" t="s">
        <v>937</v>
      </c>
      <c r="AL365" s="220">
        <v>69918.451574351406</v>
      </c>
      <c r="AM365" s="242"/>
      <c r="AN365" s="242"/>
      <c r="AO365" s="242">
        <f t="shared" si="248"/>
        <v>1117805.7113027989</v>
      </c>
      <c r="AP365" s="243">
        <f t="shared" si="249"/>
        <v>303392.58064516127</v>
      </c>
      <c r="AQ365" s="244">
        <f t="shared" si="250"/>
        <v>563443.35970072146</v>
      </c>
      <c r="AR365" s="245">
        <f t="shared" si="251"/>
        <v>15.99</v>
      </c>
      <c r="AS365" s="246">
        <f t="shared" si="252"/>
        <v>4.34</v>
      </c>
      <c r="AT365" s="246">
        <f t="shared" si="253"/>
        <v>8.06</v>
      </c>
      <c r="AU365" s="251">
        <f t="shared" si="254"/>
        <v>28.39</v>
      </c>
      <c r="AV365" s="245">
        <f t="shared" si="255"/>
        <v>14.87</v>
      </c>
      <c r="AW365" s="246">
        <f t="shared" si="256"/>
        <v>4.04</v>
      </c>
      <c r="AX365" s="246">
        <f t="shared" si="257"/>
        <v>7.49</v>
      </c>
      <c r="AY365" s="252">
        <f t="shared" si="258"/>
        <v>26.4</v>
      </c>
      <c r="AZ365" s="249">
        <f t="shared" si="259"/>
        <v>14.87</v>
      </c>
      <c r="BA365" s="56">
        <f t="shared" si="260"/>
        <v>4</v>
      </c>
      <c r="BB365" s="246">
        <f t="shared" si="261"/>
        <v>1.01</v>
      </c>
      <c r="BC365" s="250">
        <f t="shared" si="262"/>
        <v>1.87</v>
      </c>
      <c r="BD365" s="246">
        <f t="shared" si="263"/>
        <v>14.87</v>
      </c>
      <c r="BE365" s="56">
        <v>4</v>
      </c>
      <c r="BF365" s="246">
        <f t="shared" si="264"/>
        <v>1.01</v>
      </c>
      <c r="BG365" s="250">
        <f t="shared" si="265"/>
        <v>1.87</v>
      </c>
      <c r="BH365" s="246">
        <f>INDEX('Mar - Aug'!AG:AG,MATCH(C365,'Mar - Aug'!C:C,0))</f>
        <v>14.43</v>
      </c>
      <c r="BI365" s="56">
        <v>4</v>
      </c>
      <c r="BJ365" s="246">
        <f>INDEX('Mar - Aug'!AK:AK,MATCH($C365,'Mar - Aug'!$C:$C,0))</f>
        <v>0.98</v>
      </c>
      <c r="BK365" s="246">
        <f>INDEX('Mar - Aug'!AL:AL,MATCH($C365,'Mar - Aug'!$C:$C,0))</f>
        <v>1.82</v>
      </c>
      <c r="BL365" s="246">
        <f>INDEX('Mar - Aug'!$AG:$AG,MATCH($C365,'Mar - Aug'!$C:$C,0))</f>
        <v>14.43</v>
      </c>
      <c r="BM365" s="56">
        <v>4</v>
      </c>
      <c r="BN365" s="246">
        <f>INDEX('Mar - Aug'!$AK:$AK,MATCH($C365,'Mar - Aug'!$C:$C,0))</f>
        <v>0.98</v>
      </c>
      <c r="BO365" s="246">
        <f>INDEX('Mar - Aug'!$AL:$AL,MATCH($C365,'Mar - Aug'!$C:$C,0))</f>
        <v>1.82</v>
      </c>
      <c r="BP365" s="60">
        <f>INDEX(FY2019_ALL_Targets!EB:EB,MATCH('Final Comp Values'!B365,FY2019_ALL_Targets!A:A,0))</f>
        <v>0</v>
      </c>
      <c r="BQ365" s="60">
        <f>+INDEX(FY2019_ALL_Targets!DY:DY,MATCH(B365,FY2019_ALL_Targets!A:A,0))</f>
        <v>1</v>
      </c>
      <c r="BR365" s="60">
        <f>+INDEX(FY2019_ALL_Targets!DZ:DZ,MATCH(B365,FY2019_ALL_Targets!A:A,0))</f>
        <v>1</v>
      </c>
      <c r="BS365" s="283">
        <f>+INDEX(FY2019_ALL_Targets!EA:EA,MATCH(B365,FY2019_ALL_Targets!A:A,0))</f>
        <v>0</v>
      </c>
      <c r="BT365" s="245">
        <f t="shared" si="280"/>
        <v>0</v>
      </c>
      <c r="BU365" s="245">
        <f t="shared" si="281"/>
        <v>0.98</v>
      </c>
      <c r="BV365" s="246">
        <f t="shared" si="282"/>
        <v>1.82</v>
      </c>
      <c r="BW365" s="284">
        <f t="shared" si="266"/>
        <v>195771.66440818392</v>
      </c>
      <c r="BX365" s="245">
        <f t="shared" si="267"/>
        <v>23.599999999999998</v>
      </c>
      <c r="BY365" s="246">
        <f t="shared" si="268"/>
        <v>1650075.4571546931</v>
      </c>
      <c r="BZ365" s="285">
        <f t="shared" si="269"/>
        <v>4.7051186656789923E-3</v>
      </c>
      <c r="CA365" s="245">
        <f t="shared" si="270"/>
        <v>191483.42</v>
      </c>
      <c r="CB365" s="286">
        <f t="shared" si="271"/>
        <v>2.74</v>
      </c>
      <c r="CC365" s="268">
        <f t="shared" si="240"/>
        <v>9.9999999999986766E-3</v>
      </c>
      <c r="CD365" s="267">
        <f t="shared" si="272"/>
        <v>1845716.7360332736</v>
      </c>
      <c r="CE365" s="268">
        <f t="shared" si="273"/>
        <v>1841558.877154693</v>
      </c>
      <c r="CF365" s="268">
        <f t="shared" si="274"/>
        <v>-6.0000000000002274E-2</v>
      </c>
      <c r="CG365" s="270">
        <f t="shared" si="275"/>
        <v>-4194.8107637121448</v>
      </c>
      <c r="CH365" s="270">
        <f t="shared" si="276"/>
        <v>-4157.8588785806205</v>
      </c>
      <c r="CI365" s="269">
        <f t="shared" si="277"/>
        <v>-36.95188513152425</v>
      </c>
    </row>
    <row r="366" spans="1:87" s="57" customFormat="1" ht="15.75" customHeight="1" x14ac:dyDescent="0.25">
      <c r="A366" s="297">
        <v>1028684</v>
      </c>
      <c r="B366" s="297">
        <v>5206</v>
      </c>
      <c r="C366" s="347">
        <v>455652</v>
      </c>
      <c r="D366" s="219" t="s">
        <v>920</v>
      </c>
      <c r="E366" s="299" t="s">
        <v>716</v>
      </c>
      <c r="F366" s="299" t="s">
        <v>1016</v>
      </c>
      <c r="G366" s="301" t="s">
        <v>915</v>
      </c>
      <c r="H366" s="302" t="s">
        <v>1017</v>
      </c>
      <c r="I366" s="56" t="s">
        <v>35</v>
      </c>
      <c r="J366" s="229" t="s">
        <v>36</v>
      </c>
      <c r="K366" s="229" t="s">
        <v>35</v>
      </c>
      <c r="L366" s="56"/>
      <c r="M366" s="56"/>
      <c r="N366" s="58"/>
      <c r="O366" s="297">
        <v>1013349</v>
      </c>
      <c r="P366" s="303">
        <v>24878</v>
      </c>
      <c r="Q366" s="304">
        <v>41883</v>
      </c>
      <c r="R366" s="304">
        <v>42247</v>
      </c>
      <c r="S366" s="303">
        <f t="shared" si="241"/>
        <v>24878</v>
      </c>
      <c r="T366" s="59"/>
      <c r="U366" s="346">
        <f t="shared" si="278"/>
        <v>3.0714008726294576E-3</v>
      </c>
      <c r="V366" s="345">
        <f t="shared" si="279"/>
        <v>2.342390709226155E-3</v>
      </c>
      <c r="W366" s="27">
        <v>302515.07543662935</v>
      </c>
      <c r="X366" s="27">
        <v>302515.08</v>
      </c>
      <c r="Y366" s="305">
        <f t="shared" si="242"/>
        <v>596053.29811209429</v>
      </c>
      <c r="Z366" s="53">
        <f t="shared" si="285"/>
        <v>40444.9</v>
      </c>
      <c r="AA366" s="54">
        <f t="shared" si="285"/>
        <v>40444.9</v>
      </c>
      <c r="AB366" s="54">
        <f t="shared" si="285"/>
        <v>40444.9</v>
      </c>
      <c r="AC366" s="54">
        <f t="shared" si="285"/>
        <v>40444.9</v>
      </c>
      <c r="AD366" s="52">
        <f t="shared" si="244"/>
        <v>161779.59</v>
      </c>
      <c r="AE366" s="53">
        <f t="shared" si="286"/>
        <v>75111.95</v>
      </c>
      <c r="AF366" s="53">
        <f t="shared" si="286"/>
        <v>75111.95</v>
      </c>
      <c r="AG366" s="53">
        <f t="shared" si="286"/>
        <v>75111.95</v>
      </c>
      <c r="AH366" s="53">
        <f t="shared" si="286"/>
        <v>75111.95</v>
      </c>
      <c r="AI366" s="52">
        <f t="shared" si="246"/>
        <v>300447.80542188406</v>
      </c>
      <c r="AJ366" s="55">
        <f t="shared" si="247"/>
        <v>1058280.6935339784</v>
      </c>
      <c r="AK366" s="219" t="s">
        <v>920</v>
      </c>
      <c r="AL366" s="220">
        <v>54680.661225614327</v>
      </c>
      <c r="AM366" s="242"/>
      <c r="AN366" s="242"/>
      <c r="AO366" s="242">
        <f t="shared" si="248"/>
        <v>640917.52485171438</v>
      </c>
      <c r="AP366" s="243">
        <f t="shared" si="249"/>
        <v>173956.54838709679</v>
      </c>
      <c r="AQ366" s="244">
        <f t="shared" si="250"/>
        <v>323062.15636761731</v>
      </c>
      <c r="AR366" s="245">
        <f t="shared" si="251"/>
        <v>11.72</v>
      </c>
      <c r="AS366" s="246">
        <f t="shared" si="252"/>
        <v>3.18</v>
      </c>
      <c r="AT366" s="246">
        <f t="shared" si="253"/>
        <v>5.91</v>
      </c>
      <c r="AU366" s="251">
        <f t="shared" si="254"/>
        <v>20.810000000000002</v>
      </c>
      <c r="AV366" s="245">
        <f t="shared" si="255"/>
        <v>10.9</v>
      </c>
      <c r="AW366" s="246">
        <f t="shared" si="256"/>
        <v>2.96</v>
      </c>
      <c r="AX366" s="246">
        <f t="shared" si="257"/>
        <v>5.49</v>
      </c>
      <c r="AY366" s="252">
        <f t="shared" si="258"/>
        <v>19.350000000000001</v>
      </c>
      <c r="AZ366" s="249">
        <f t="shared" si="259"/>
        <v>10.9</v>
      </c>
      <c r="BA366" s="56">
        <f t="shared" si="260"/>
        <v>4</v>
      </c>
      <c r="BB366" s="246">
        <f t="shared" si="261"/>
        <v>0.74</v>
      </c>
      <c r="BC366" s="250">
        <f t="shared" si="262"/>
        <v>1.37</v>
      </c>
      <c r="BD366" s="246">
        <f t="shared" si="263"/>
        <v>10.9</v>
      </c>
      <c r="BE366" s="56">
        <v>4</v>
      </c>
      <c r="BF366" s="246">
        <f t="shared" si="264"/>
        <v>0.74</v>
      </c>
      <c r="BG366" s="250">
        <f t="shared" si="265"/>
        <v>1.37</v>
      </c>
      <c r="BH366" s="246">
        <f>INDEX('Mar - Aug'!AG:AG,MATCH(C366,'Mar - Aug'!C:C,0))</f>
        <v>10.73</v>
      </c>
      <c r="BI366" s="56">
        <v>4</v>
      </c>
      <c r="BJ366" s="246">
        <f>INDEX('Mar - Aug'!AK:AK,MATCH($C366,'Mar - Aug'!$C:$C,0))</f>
        <v>0.73</v>
      </c>
      <c r="BK366" s="246">
        <f>INDEX('Mar - Aug'!AL:AL,MATCH($C366,'Mar - Aug'!$C:$C,0))</f>
        <v>1.35</v>
      </c>
      <c r="BL366" s="246">
        <f>INDEX('Mar - Aug'!$AG:$AG,MATCH($C366,'Mar - Aug'!$C:$C,0))</f>
        <v>10.73</v>
      </c>
      <c r="BM366" s="56">
        <v>4</v>
      </c>
      <c r="BN366" s="246">
        <f>INDEX('Mar - Aug'!$AK:$AK,MATCH($C366,'Mar - Aug'!$C:$C,0))</f>
        <v>0.73</v>
      </c>
      <c r="BO366" s="246">
        <f>INDEX('Mar - Aug'!$AL:$AL,MATCH($C366,'Mar - Aug'!$C:$C,0))</f>
        <v>1.35</v>
      </c>
      <c r="BP366" s="60">
        <f>INDEX(FY2019_ALL_Targets!EB:EB,MATCH('Final Comp Values'!B366,FY2019_ALL_Targets!A:A,0))</f>
        <v>0</v>
      </c>
      <c r="BQ366" s="60">
        <f>+INDEX(FY2019_ALL_Targets!DY:DY,MATCH(B366,FY2019_ALL_Targets!A:A,0))</f>
        <v>0</v>
      </c>
      <c r="BR366" s="60">
        <f>+INDEX(FY2019_ALL_Targets!DZ:DZ,MATCH(B366,FY2019_ALL_Targets!A:A,0))</f>
        <v>0</v>
      </c>
      <c r="BS366" s="283">
        <f>+INDEX(FY2019_ALL_Targets!EA:EA,MATCH(B366,FY2019_ALL_Targets!A:A,0))</f>
        <v>0</v>
      </c>
      <c r="BT366" s="245">
        <f t="shared" si="280"/>
        <v>0</v>
      </c>
      <c r="BU366" s="245">
        <f t="shared" si="281"/>
        <v>0</v>
      </c>
      <c r="BV366" s="246">
        <f t="shared" si="282"/>
        <v>0</v>
      </c>
      <c r="BW366" s="284">
        <f t="shared" si="266"/>
        <v>0</v>
      </c>
      <c r="BX366" s="245">
        <f t="shared" si="267"/>
        <v>19.350000000000001</v>
      </c>
      <c r="BY366" s="246">
        <f t="shared" si="268"/>
        <v>1058070.7947156373</v>
      </c>
      <c r="BZ366" s="285">
        <f t="shared" si="269"/>
        <v>3.0170430232389273E-3</v>
      </c>
      <c r="CA366" s="245">
        <f t="shared" si="270"/>
        <v>122784.09</v>
      </c>
      <c r="CB366" s="286">
        <f t="shared" si="271"/>
        <v>2.25</v>
      </c>
      <c r="CC366" s="268">
        <f t="shared" si="240"/>
        <v>1.0000000000000009E-2</v>
      </c>
      <c r="CD366" s="267">
        <f t="shared" si="272"/>
        <v>1058280.6935339784</v>
      </c>
      <c r="CE366" s="268">
        <f t="shared" si="273"/>
        <v>1180854.8847156374</v>
      </c>
      <c r="CF366" s="268">
        <f t="shared" si="274"/>
        <v>2.25</v>
      </c>
      <c r="CG366" s="270">
        <f t="shared" si="275"/>
        <v>123055.89459697423</v>
      </c>
      <c r="CH366" s="270">
        <f t="shared" si="276"/>
        <v>122574.191181659</v>
      </c>
      <c r="CI366" s="269">
        <f t="shared" si="277"/>
        <v>481.70341531523445</v>
      </c>
    </row>
    <row r="367" spans="1:87" s="57" customFormat="1" ht="15.75" customHeight="1" x14ac:dyDescent="0.25">
      <c r="A367" s="297">
        <v>1026666</v>
      </c>
      <c r="B367" s="297">
        <v>5207</v>
      </c>
      <c r="C367" s="347">
        <v>455804</v>
      </c>
      <c r="D367" s="219" t="s">
        <v>920</v>
      </c>
      <c r="E367" s="299" t="s">
        <v>718</v>
      </c>
      <c r="F367" s="299" t="s">
        <v>1016</v>
      </c>
      <c r="G367" s="301" t="s">
        <v>915</v>
      </c>
      <c r="H367" s="302" t="s">
        <v>1017</v>
      </c>
      <c r="I367" s="56" t="s">
        <v>35</v>
      </c>
      <c r="J367" s="229" t="s">
        <v>35</v>
      </c>
      <c r="K367" s="229" t="s">
        <v>35</v>
      </c>
      <c r="L367" s="56"/>
      <c r="M367" s="56"/>
      <c r="N367" s="58"/>
      <c r="O367" s="297">
        <v>1026666</v>
      </c>
      <c r="P367" s="303">
        <v>5894</v>
      </c>
      <c r="Q367" s="304">
        <v>42063</v>
      </c>
      <c r="R367" s="304">
        <v>42185</v>
      </c>
      <c r="S367" s="303">
        <f t="shared" si="241"/>
        <v>17490</v>
      </c>
      <c r="T367" s="59"/>
      <c r="U367" s="346">
        <f t="shared" si="278"/>
        <v>2.1592893826790421E-3</v>
      </c>
      <c r="V367" s="345">
        <f t="shared" si="279"/>
        <v>1.6467727913966337E-3</v>
      </c>
      <c r="W367" s="27">
        <v>212677.4125716555</v>
      </c>
      <c r="X367" s="27">
        <v>212677.41</v>
      </c>
      <c r="Y367" s="305">
        <f t="shared" si="242"/>
        <v>419043.82120670984</v>
      </c>
      <c r="Z367" s="53">
        <f t="shared" si="285"/>
        <v>28434.01</v>
      </c>
      <c r="AA367" s="54">
        <f t="shared" si="285"/>
        <v>28434.01</v>
      </c>
      <c r="AB367" s="54">
        <f t="shared" si="285"/>
        <v>28434.01</v>
      </c>
      <c r="AC367" s="54">
        <f t="shared" si="285"/>
        <v>28434.01</v>
      </c>
      <c r="AD367" s="52">
        <f t="shared" si="244"/>
        <v>113736.03</v>
      </c>
      <c r="AE367" s="53">
        <f t="shared" si="286"/>
        <v>52806.01</v>
      </c>
      <c r="AF367" s="53">
        <f t="shared" si="286"/>
        <v>52806.01</v>
      </c>
      <c r="AG367" s="53">
        <f t="shared" si="286"/>
        <v>52806.01</v>
      </c>
      <c r="AH367" s="53">
        <f t="shared" si="286"/>
        <v>52806.01</v>
      </c>
      <c r="AI367" s="52">
        <f t="shared" si="246"/>
        <v>211224.05807656373</v>
      </c>
      <c r="AJ367" s="55">
        <f t="shared" si="247"/>
        <v>744003.90928327362</v>
      </c>
      <c r="AK367" s="219" t="s">
        <v>920</v>
      </c>
      <c r="AL367" s="220">
        <v>54680.661225614327</v>
      </c>
      <c r="AM367" s="242"/>
      <c r="AN367" s="242"/>
      <c r="AO367" s="242">
        <f t="shared" si="248"/>
        <v>450584.75398570951</v>
      </c>
      <c r="AP367" s="243">
        <f t="shared" si="249"/>
        <v>122296.80645161291</v>
      </c>
      <c r="AQ367" s="244">
        <f t="shared" si="250"/>
        <v>227122.6430930793</v>
      </c>
      <c r="AR367" s="245">
        <f t="shared" si="251"/>
        <v>8.24</v>
      </c>
      <c r="AS367" s="246">
        <f t="shared" si="252"/>
        <v>2.2400000000000002</v>
      </c>
      <c r="AT367" s="246">
        <f t="shared" si="253"/>
        <v>4.1500000000000004</v>
      </c>
      <c r="AU367" s="251">
        <f t="shared" si="254"/>
        <v>14.63</v>
      </c>
      <c r="AV367" s="245">
        <f t="shared" si="255"/>
        <v>7.66</v>
      </c>
      <c r="AW367" s="246">
        <f t="shared" si="256"/>
        <v>2.08</v>
      </c>
      <c r="AX367" s="246">
        <f t="shared" si="257"/>
        <v>3.86</v>
      </c>
      <c r="AY367" s="252">
        <f t="shared" si="258"/>
        <v>13.6</v>
      </c>
      <c r="AZ367" s="249">
        <f t="shared" si="259"/>
        <v>7.66</v>
      </c>
      <c r="BA367" s="56">
        <f t="shared" si="260"/>
        <v>4</v>
      </c>
      <c r="BB367" s="246">
        <f t="shared" si="261"/>
        <v>0.52</v>
      </c>
      <c r="BC367" s="250">
        <f t="shared" si="262"/>
        <v>0.97</v>
      </c>
      <c r="BD367" s="246">
        <f t="shared" si="263"/>
        <v>7.66</v>
      </c>
      <c r="BE367" s="56">
        <v>4</v>
      </c>
      <c r="BF367" s="246">
        <f t="shared" si="264"/>
        <v>0.52</v>
      </c>
      <c r="BG367" s="250">
        <f t="shared" si="265"/>
        <v>0.97</v>
      </c>
      <c r="BH367" s="246">
        <f>INDEX('Mar - Aug'!AG:AG,MATCH(C367,'Mar - Aug'!C:C,0))</f>
        <v>7.54</v>
      </c>
      <c r="BI367" s="56">
        <v>4</v>
      </c>
      <c r="BJ367" s="246">
        <f>INDEX('Mar - Aug'!AK:AK,MATCH($C367,'Mar - Aug'!$C:$C,0))</f>
        <v>0.51</v>
      </c>
      <c r="BK367" s="246">
        <f>INDEX('Mar - Aug'!AL:AL,MATCH($C367,'Mar - Aug'!$C:$C,0))</f>
        <v>0.95</v>
      </c>
      <c r="BL367" s="246">
        <f>INDEX('Mar - Aug'!$AG:$AG,MATCH($C367,'Mar - Aug'!$C:$C,0))</f>
        <v>7.54</v>
      </c>
      <c r="BM367" s="56">
        <v>4</v>
      </c>
      <c r="BN367" s="246">
        <f>INDEX('Mar - Aug'!$AK:$AK,MATCH($C367,'Mar - Aug'!$C:$C,0))</f>
        <v>0.51</v>
      </c>
      <c r="BO367" s="246">
        <f>INDEX('Mar - Aug'!$AL:$AL,MATCH($C367,'Mar - Aug'!$C:$C,0))</f>
        <v>0.95</v>
      </c>
      <c r="BP367" s="60">
        <f>INDEX(FY2019_ALL_Targets!EB:EB,MATCH('Final Comp Values'!B367,FY2019_ALL_Targets!A:A,0))</f>
        <v>0</v>
      </c>
      <c r="BQ367" s="60">
        <f>+INDEX(FY2019_ALL_Targets!DY:DY,MATCH(B367,FY2019_ALL_Targets!A:A,0))</f>
        <v>0</v>
      </c>
      <c r="BR367" s="60">
        <f>+INDEX(FY2019_ALL_Targets!DZ:DZ,MATCH(B367,FY2019_ALL_Targets!A:A,0))</f>
        <v>0</v>
      </c>
      <c r="BS367" s="283">
        <f>+INDEX(FY2019_ALL_Targets!EA:EA,MATCH(B367,FY2019_ALL_Targets!A:A,0))</f>
        <v>0</v>
      </c>
      <c r="BT367" s="245">
        <f t="shared" si="280"/>
        <v>0</v>
      </c>
      <c r="BU367" s="245">
        <f t="shared" si="281"/>
        <v>0</v>
      </c>
      <c r="BV367" s="246">
        <f t="shared" si="282"/>
        <v>0</v>
      </c>
      <c r="BW367" s="284">
        <f t="shared" si="266"/>
        <v>0</v>
      </c>
      <c r="BX367" s="245">
        <f t="shared" si="267"/>
        <v>13.6</v>
      </c>
      <c r="BY367" s="246">
        <f t="shared" si="268"/>
        <v>743656.99266835488</v>
      </c>
      <c r="BZ367" s="285">
        <f t="shared" si="269"/>
        <v>2.1205056907519075E-3</v>
      </c>
      <c r="CA367" s="245">
        <f t="shared" si="270"/>
        <v>86297.86</v>
      </c>
      <c r="CB367" s="286">
        <f t="shared" si="271"/>
        <v>1.58</v>
      </c>
      <c r="CC367" s="268">
        <f t="shared" si="240"/>
        <v>-2.0000000000000018E-2</v>
      </c>
      <c r="CD367" s="267">
        <f t="shared" si="272"/>
        <v>744003.90928327362</v>
      </c>
      <c r="CE367" s="268">
        <f t="shared" si="273"/>
        <v>829954.85266835487</v>
      </c>
      <c r="CF367" s="268">
        <f t="shared" si="274"/>
        <v>1.58</v>
      </c>
      <c r="CG367" s="270">
        <f t="shared" si="275"/>
        <v>86435.748284380315</v>
      </c>
      <c r="CH367" s="270">
        <f t="shared" si="276"/>
        <v>85950.943385081249</v>
      </c>
      <c r="CI367" s="269">
        <f t="shared" si="277"/>
        <v>484.80489929906616</v>
      </c>
    </row>
    <row r="368" spans="1:87" s="57" customFormat="1" ht="15.75" customHeight="1" x14ac:dyDescent="0.25">
      <c r="A368" s="297">
        <v>1028848</v>
      </c>
      <c r="B368" s="297">
        <v>5211</v>
      </c>
      <c r="C368" s="347">
        <v>455689</v>
      </c>
      <c r="D368" s="219" t="s">
        <v>920</v>
      </c>
      <c r="E368" s="299" t="s">
        <v>720</v>
      </c>
      <c r="F368" s="299" t="s">
        <v>1016</v>
      </c>
      <c r="G368" s="301" t="s">
        <v>915</v>
      </c>
      <c r="H368" s="302" t="s">
        <v>1017</v>
      </c>
      <c r="I368" s="56" t="s">
        <v>35</v>
      </c>
      <c r="J368" s="229" t="s">
        <v>36</v>
      </c>
      <c r="K368" s="229" t="s">
        <v>35</v>
      </c>
      <c r="L368" s="56"/>
      <c r="M368" s="56"/>
      <c r="N368" s="58"/>
      <c r="O368" s="297">
        <v>1004798</v>
      </c>
      <c r="P368" s="303">
        <v>20064</v>
      </c>
      <c r="Q368" s="304">
        <v>42005</v>
      </c>
      <c r="R368" s="304">
        <v>42369</v>
      </c>
      <c r="S368" s="303">
        <f t="shared" si="241"/>
        <v>20064</v>
      </c>
      <c r="T368" s="59"/>
      <c r="U368" s="346">
        <f t="shared" si="278"/>
        <v>2.477071593714826E-3</v>
      </c>
      <c r="V368" s="345">
        <f t="shared" si="279"/>
        <v>1.889128032394629E-3</v>
      </c>
      <c r="W368" s="27">
        <v>243977.1072218238</v>
      </c>
      <c r="X368" s="27">
        <v>243977.11</v>
      </c>
      <c r="Y368" s="305">
        <f t="shared" si="242"/>
        <v>480714.42130882945</v>
      </c>
      <c r="Z368" s="53">
        <f t="shared" si="285"/>
        <v>32618.639999999999</v>
      </c>
      <c r="AA368" s="54">
        <f t="shared" si="285"/>
        <v>32618.639999999999</v>
      </c>
      <c r="AB368" s="54">
        <f t="shared" si="285"/>
        <v>32618.639999999999</v>
      </c>
      <c r="AC368" s="54">
        <f t="shared" si="285"/>
        <v>32618.639999999999</v>
      </c>
      <c r="AD368" s="52">
        <f t="shared" si="244"/>
        <v>130474.54</v>
      </c>
      <c r="AE368" s="53">
        <f t="shared" si="286"/>
        <v>60577.47</v>
      </c>
      <c r="AF368" s="53">
        <f t="shared" si="286"/>
        <v>60577.47</v>
      </c>
      <c r="AG368" s="53">
        <f t="shared" si="286"/>
        <v>60577.47</v>
      </c>
      <c r="AH368" s="53">
        <f t="shared" si="286"/>
        <v>60577.47</v>
      </c>
      <c r="AI368" s="52">
        <f t="shared" si="246"/>
        <v>242309.86285009576</v>
      </c>
      <c r="AJ368" s="55">
        <f t="shared" si="247"/>
        <v>853498.82415892521</v>
      </c>
      <c r="AK368" s="219" t="s">
        <v>920</v>
      </c>
      <c r="AL368" s="220">
        <v>54680.661225614327</v>
      </c>
      <c r="AM368" s="242"/>
      <c r="AN368" s="242"/>
      <c r="AO368" s="242">
        <f t="shared" si="248"/>
        <v>516897.22721379512</v>
      </c>
      <c r="AP368" s="243">
        <f t="shared" si="249"/>
        <v>140295.20430107528</v>
      </c>
      <c r="AQ368" s="244">
        <f t="shared" si="250"/>
        <v>260548.23962375888</v>
      </c>
      <c r="AR368" s="245">
        <f t="shared" si="251"/>
        <v>9.4499999999999993</v>
      </c>
      <c r="AS368" s="246">
        <f t="shared" si="252"/>
        <v>2.57</v>
      </c>
      <c r="AT368" s="246">
        <f t="shared" si="253"/>
        <v>4.76</v>
      </c>
      <c r="AU368" s="251">
        <f t="shared" si="254"/>
        <v>16.78</v>
      </c>
      <c r="AV368" s="245">
        <f t="shared" si="255"/>
        <v>8.7899999999999991</v>
      </c>
      <c r="AW368" s="246">
        <f t="shared" si="256"/>
        <v>2.39</v>
      </c>
      <c r="AX368" s="246">
        <f t="shared" si="257"/>
        <v>4.43</v>
      </c>
      <c r="AY368" s="252">
        <f t="shared" si="258"/>
        <v>15.61</v>
      </c>
      <c r="AZ368" s="249">
        <f t="shared" si="259"/>
        <v>8.7899999999999991</v>
      </c>
      <c r="BA368" s="56">
        <f t="shared" si="260"/>
        <v>4</v>
      </c>
      <c r="BB368" s="246">
        <f t="shared" si="261"/>
        <v>0.6</v>
      </c>
      <c r="BC368" s="250">
        <f t="shared" si="262"/>
        <v>1.1100000000000001</v>
      </c>
      <c r="BD368" s="246">
        <f t="shared" si="263"/>
        <v>8.7899999999999991</v>
      </c>
      <c r="BE368" s="56">
        <v>4</v>
      </c>
      <c r="BF368" s="246">
        <f t="shared" si="264"/>
        <v>0.6</v>
      </c>
      <c r="BG368" s="250">
        <f t="shared" si="265"/>
        <v>1.1100000000000001</v>
      </c>
      <c r="BH368" s="246">
        <f>INDEX('Mar - Aug'!AG:AG,MATCH(C368,'Mar - Aug'!C:C,0))</f>
        <v>8.66</v>
      </c>
      <c r="BI368" s="56">
        <v>4</v>
      </c>
      <c r="BJ368" s="246">
        <f>INDEX('Mar - Aug'!AK:AK,MATCH($C368,'Mar - Aug'!$C:$C,0))</f>
        <v>0.59</v>
      </c>
      <c r="BK368" s="246">
        <f>INDEX('Mar - Aug'!AL:AL,MATCH($C368,'Mar - Aug'!$C:$C,0))</f>
        <v>1.0900000000000001</v>
      </c>
      <c r="BL368" s="246">
        <f>INDEX('Mar - Aug'!$AG:$AG,MATCH($C368,'Mar - Aug'!$C:$C,0))</f>
        <v>8.66</v>
      </c>
      <c r="BM368" s="56">
        <v>4</v>
      </c>
      <c r="BN368" s="246">
        <f>INDEX('Mar - Aug'!$AK:$AK,MATCH($C368,'Mar - Aug'!$C:$C,0))</f>
        <v>0.59</v>
      </c>
      <c r="BO368" s="246">
        <f>INDEX('Mar - Aug'!$AL:$AL,MATCH($C368,'Mar - Aug'!$C:$C,0))</f>
        <v>1.0900000000000001</v>
      </c>
      <c r="BP368" s="60">
        <f>INDEX(FY2019_ALL_Targets!EB:EB,MATCH('Final Comp Values'!B368,FY2019_ALL_Targets!A:A,0))</f>
        <v>0</v>
      </c>
      <c r="BQ368" s="60">
        <f>+INDEX(FY2019_ALL_Targets!DY:DY,MATCH(B368,FY2019_ALL_Targets!A:A,0))</f>
        <v>1</v>
      </c>
      <c r="BR368" s="60">
        <f>+INDEX(FY2019_ALL_Targets!DZ:DZ,MATCH(B368,FY2019_ALL_Targets!A:A,0))</f>
        <v>1</v>
      </c>
      <c r="BS368" s="283">
        <f>+INDEX(FY2019_ALL_Targets!EA:EA,MATCH(B368,FY2019_ALL_Targets!A:A,0))</f>
        <v>0</v>
      </c>
      <c r="BT368" s="245">
        <f t="shared" si="280"/>
        <v>0</v>
      </c>
      <c r="BU368" s="245">
        <f t="shared" si="281"/>
        <v>0.59</v>
      </c>
      <c r="BV368" s="246">
        <f t="shared" si="282"/>
        <v>1.0900000000000001</v>
      </c>
      <c r="BW368" s="284">
        <f t="shared" si="266"/>
        <v>91863.510859032074</v>
      </c>
      <c r="BX368" s="245">
        <f t="shared" si="267"/>
        <v>13.93</v>
      </c>
      <c r="BY368" s="246">
        <f t="shared" si="268"/>
        <v>761701.61087280756</v>
      </c>
      <c r="BZ368" s="285">
        <f t="shared" si="269"/>
        <v>2.1719591376598581E-3</v>
      </c>
      <c r="CA368" s="245">
        <f t="shared" si="270"/>
        <v>88391.85</v>
      </c>
      <c r="CB368" s="286">
        <f t="shared" si="271"/>
        <v>1.62</v>
      </c>
      <c r="CC368" s="268">
        <f t="shared" si="240"/>
        <v>-1.9999999999999796E-2</v>
      </c>
      <c r="CD368" s="267">
        <f t="shared" si="272"/>
        <v>853498.82415892521</v>
      </c>
      <c r="CE368" s="268">
        <f t="shared" si="273"/>
        <v>850093.46087280754</v>
      </c>
      <c r="CF368" s="268">
        <f t="shared" si="274"/>
        <v>-5.9999999999998721E-2</v>
      </c>
      <c r="CG368" s="270">
        <f t="shared" si="275"/>
        <v>-3280.5848462225767</v>
      </c>
      <c r="CH368" s="270">
        <f t="shared" si="276"/>
        <v>-3405.3632861176739</v>
      </c>
      <c r="CI368" s="269">
        <f t="shared" si="277"/>
        <v>124.77843989509711</v>
      </c>
    </row>
    <row r="369" spans="1:87" s="57" customFormat="1" ht="15.75" customHeight="1" x14ac:dyDescent="0.25">
      <c r="A369" s="297">
        <v>1028694</v>
      </c>
      <c r="B369" s="297">
        <v>5213</v>
      </c>
      <c r="C369" s="347">
        <v>675563</v>
      </c>
      <c r="D369" s="219" t="s">
        <v>939</v>
      </c>
      <c r="E369" s="299" t="s">
        <v>721</v>
      </c>
      <c r="F369" s="299" t="s">
        <v>976</v>
      </c>
      <c r="G369" s="301" t="s">
        <v>915</v>
      </c>
      <c r="H369" s="302" t="s">
        <v>976</v>
      </c>
      <c r="I369" s="56" t="s">
        <v>35</v>
      </c>
      <c r="J369" s="229" t="s">
        <v>36</v>
      </c>
      <c r="K369" s="229" t="s">
        <v>35</v>
      </c>
      <c r="L369" s="56"/>
      <c r="M369" s="56"/>
      <c r="N369" s="58"/>
      <c r="O369" s="297">
        <v>1026956</v>
      </c>
      <c r="P369" s="303">
        <v>4701</v>
      </c>
      <c r="Q369" s="304">
        <v>42186</v>
      </c>
      <c r="R369" s="304">
        <v>42369</v>
      </c>
      <c r="S369" s="303">
        <f t="shared" si="241"/>
        <v>9325</v>
      </c>
      <c r="T369" s="59"/>
      <c r="U369" s="346">
        <f t="shared" si="278"/>
        <v>1.1512506285581514E-3</v>
      </c>
      <c r="V369" s="345">
        <f t="shared" si="279"/>
        <v>8.7799635676235623E-4</v>
      </c>
      <c r="W369" s="27">
        <v>113391.47354363569</v>
      </c>
      <c r="X369" s="27">
        <v>113391.47</v>
      </c>
      <c r="Y369" s="305">
        <f t="shared" si="242"/>
        <v>223418.16082061574</v>
      </c>
      <c r="Z369" s="53">
        <f t="shared" si="285"/>
        <v>15159.93</v>
      </c>
      <c r="AA369" s="54">
        <f t="shared" si="285"/>
        <v>15159.93</v>
      </c>
      <c r="AB369" s="54">
        <f t="shared" si="285"/>
        <v>15159.93</v>
      </c>
      <c r="AC369" s="54">
        <f t="shared" si="285"/>
        <v>15159.93</v>
      </c>
      <c r="AD369" s="52">
        <f t="shared" si="244"/>
        <v>60639.71</v>
      </c>
      <c r="AE369" s="53">
        <f t="shared" si="286"/>
        <v>28154.15</v>
      </c>
      <c r="AF369" s="53">
        <f t="shared" si="286"/>
        <v>28154.15</v>
      </c>
      <c r="AG369" s="53">
        <f t="shared" si="286"/>
        <v>28154.15</v>
      </c>
      <c r="AH369" s="53">
        <f t="shared" si="286"/>
        <v>28154.15</v>
      </c>
      <c r="AI369" s="52">
        <f t="shared" si="246"/>
        <v>112616.60043247323</v>
      </c>
      <c r="AJ369" s="55">
        <f t="shared" si="247"/>
        <v>396674.47125308897</v>
      </c>
      <c r="AK369" s="219" t="s">
        <v>939</v>
      </c>
      <c r="AL369" s="220">
        <v>78822.574549228506</v>
      </c>
      <c r="AM369" s="242"/>
      <c r="AN369" s="242"/>
      <c r="AO369" s="242">
        <f t="shared" si="248"/>
        <v>240234.58152754384</v>
      </c>
      <c r="AP369" s="243">
        <f t="shared" si="249"/>
        <v>65203.989247311831</v>
      </c>
      <c r="AQ369" s="244">
        <f t="shared" si="250"/>
        <v>121093.11874459489</v>
      </c>
      <c r="AR369" s="245">
        <f t="shared" si="251"/>
        <v>3.05</v>
      </c>
      <c r="AS369" s="246">
        <f t="shared" si="252"/>
        <v>0.83</v>
      </c>
      <c r="AT369" s="246">
        <f t="shared" si="253"/>
        <v>1.54</v>
      </c>
      <c r="AU369" s="251">
        <f t="shared" si="254"/>
        <v>5.42</v>
      </c>
      <c r="AV369" s="245">
        <f t="shared" si="255"/>
        <v>2.83</v>
      </c>
      <c r="AW369" s="246">
        <f t="shared" si="256"/>
        <v>0.77</v>
      </c>
      <c r="AX369" s="246">
        <f t="shared" si="257"/>
        <v>1.43</v>
      </c>
      <c r="AY369" s="252">
        <f t="shared" si="258"/>
        <v>5.03</v>
      </c>
      <c r="AZ369" s="249">
        <f t="shared" si="259"/>
        <v>2.83</v>
      </c>
      <c r="BA369" s="56">
        <f t="shared" si="260"/>
        <v>4</v>
      </c>
      <c r="BB369" s="246">
        <f t="shared" si="261"/>
        <v>0.19</v>
      </c>
      <c r="BC369" s="250">
        <f t="shared" si="262"/>
        <v>0.36</v>
      </c>
      <c r="BD369" s="246">
        <f t="shared" si="263"/>
        <v>2.83</v>
      </c>
      <c r="BE369" s="56">
        <v>4</v>
      </c>
      <c r="BF369" s="246">
        <f t="shared" si="264"/>
        <v>0.19</v>
      </c>
      <c r="BG369" s="250">
        <f t="shared" si="265"/>
        <v>0.36</v>
      </c>
      <c r="BH369" s="246">
        <f>INDEX('Mar - Aug'!AG:AG,MATCH(C369,'Mar - Aug'!C:C,0))</f>
        <v>2.93</v>
      </c>
      <c r="BI369" s="56">
        <v>4</v>
      </c>
      <c r="BJ369" s="246">
        <f>INDEX('Mar - Aug'!AK:AK,MATCH($C369,'Mar - Aug'!$C:$C,0))</f>
        <v>0.2</v>
      </c>
      <c r="BK369" s="246">
        <f>INDEX('Mar - Aug'!AL:AL,MATCH($C369,'Mar - Aug'!$C:$C,0))</f>
        <v>0.37</v>
      </c>
      <c r="BL369" s="246">
        <f>INDEX('Mar - Aug'!$AG:$AG,MATCH($C369,'Mar - Aug'!$C:$C,0))</f>
        <v>2.93</v>
      </c>
      <c r="BM369" s="56">
        <v>4</v>
      </c>
      <c r="BN369" s="246">
        <f>INDEX('Mar - Aug'!$AK:$AK,MATCH($C369,'Mar - Aug'!$C:$C,0))</f>
        <v>0.2</v>
      </c>
      <c r="BO369" s="246">
        <f>INDEX('Mar - Aug'!$AL:$AL,MATCH($C369,'Mar - Aug'!$C:$C,0))</f>
        <v>0.37</v>
      </c>
      <c r="BP369" s="60">
        <f>INDEX(FY2019_ALL_Targets!EB:EB,MATCH('Final Comp Values'!B369,FY2019_ALL_Targets!A:A,0))</f>
        <v>0</v>
      </c>
      <c r="BQ369" s="60">
        <f>+INDEX(FY2019_ALL_Targets!DY:DY,MATCH(B369,FY2019_ALL_Targets!A:A,0))</f>
        <v>1</v>
      </c>
      <c r="BR369" s="60">
        <f>+INDEX(FY2019_ALL_Targets!DZ:DZ,MATCH(B369,FY2019_ALL_Targets!A:A,0))</f>
        <v>1</v>
      </c>
      <c r="BS369" s="283">
        <f>+INDEX(FY2019_ALL_Targets!EA:EA,MATCH(B369,FY2019_ALL_Targets!A:A,0))</f>
        <v>0</v>
      </c>
      <c r="BT369" s="245">
        <f t="shared" si="280"/>
        <v>0</v>
      </c>
      <c r="BU369" s="245">
        <f t="shared" si="281"/>
        <v>0.2</v>
      </c>
      <c r="BV369" s="246">
        <f t="shared" si="282"/>
        <v>0.37</v>
      </c>
      <c r="BW369" s="284">
        <f t="shared" si="266"/>
        <v>44928.86749306025</v>
      </c>
      <c r="BX369" s="245">
        <f t="shared" si="267"/>
        <v>4.46</v>
      </c>
      <c r="BY369" s="246">
        <f t="shared" si="268"/>
        <v>351548.68248955911</v>
      </c>
      <c r="BZ369" s="285">
        <f t="shared" si="269"/>
        <v>1.0024258349546579E-3</v>
      </c>
      <c r="CA369" s="245">
        <f t="shared" si="270"/>
        <v>40795.56</v>
      </c>
      <c r="CB369" s="286">
        <f t="shared" si="271"/>
        <v>0.52</v>
      </c>
      <c r="CC369" s="268">
        <f t="shared" si="240"/>
        <v>6.106226635438361E-16</v>
      </c>
      <c r="CD369" s="267">
        <f t="shared" si="272"/>
        <v>396674.47125308897</v>
      </c>
      <c r="CE369" s="268">
        <f t="shared" si="273"/>
        <v>392344.24248955911</v>
      </c>
      <c r="CF369" s="268">
        <f t="shared" si="274"/>
        <v>-4.9999999999999822E-2</v>
      </c>
      <c r="CG369" s="270">
        <f t="shared" si="275"/>
        <v>-3943.0861953587228</v>
      </c>
      <c r="CH369" s="270">
        <f t="shared" si="276"/>
        <v>-4330.2287635298562</v>
      </c>
      <c r="CI369" s="269">
        <f t="shared" si="277"/>
        <v>387.14256817113346</v>
      </c>
    </row>
    <row r="370" spans="1:87" s="57" customFormat="1" ht="15.75" customHeight="1" x14ac:dyDescent="0.25">
      <c r="A370" s="297">
        <v>1025976</v>
      </c>
      <c r="B370" s="297">
        <v>5218</v>
      </c>
      <c r="C370" s="347">
        <v>455684</v>
      </c>
      <c r="D370" s="219" t="s">
        <v>939</v>
      </c>
      <c r="E370" s="299" t="s">
        <v>723</v>
      </c>
      <c r="F370" s="299" t="s">
        <v>976</v>
      </c>
      <c r="G370" s="301" t="s">
        <v>915</v>
      </c>
      <c r="H370" s="302" t="s">
        <v>976</v>
      </c>
      <c r="I370" s="56" t="s">
        <v>35</v>
      </c>
      <c r="J370" s="229" t="s">
        <v>35</v>
      </c>
      <c r="K370" s="229" t="s">
        <v>35</v>
      </c>
      <c r="L370" s="56"/>
      <c r="M370" s="56"/>
      <c r="N370" s="58"/>
      <c r="O370" s="297">
        <v>1025976</v>
      </c>
      <c r="P370" s="303">
        <v>25604</v>
      </c>
      <c r="Q370" s="304">
        <v>41913</v>
      </c>
      <c r="R370" s="304">
        <v>42277</v>
      </c>
      <c r="S370" s="303">
        <f t="shared" si="241"/>
        <v>25604</v>
      </c>
      <c r="T370" s="59"/>
      <c r="U370" s="346">
        <f t="shared" si="278"/>
        <v>3.1610317526651914E-3</v>
      </c>
      <c r="V370" s="345">
        <f t="shared" si="279"/>
        <v>2.4107473156614874E-3</v>
      </c>
      <c r="W370" s="27">
        <v>311343.19445847167</v>
      </c>
      <c r="X370" s="27">
        <v>311343.19</v>
      </c>
      <c r="Y370" s="305">
        <f t="shared" si="242"/>
        <v>613447.56993576896</v>
      </c>
      <c r="Z370" s="53">
        <f t="shared" si="285"/>
        <v>41625.18</v>
      </c>
      <c r="AA370" s="54">
        <f t="shared" si="285"/>
        <v>41625.18</v>
      </c>
      <c r="AB370" s="54">
        <f t="shared" si="285"/>
        <v>41625.18</v>
      </c>
      <c r="AC370" s="54">
        <f t="shared" si="285"/>
        <v>41625.18</v>
      </c>
      <c r="AD370" s="52">
        <f t="shared" si="244"/>
        <v>166500.71</v>
      </c>
      <c r="AE370" s="53">
        <f t="shared" si="286"/>
        <v>77303.899999999994</v>
      </c>
      <c r="AF370" s="53">
        <f t="shared" si="286"/>
        <v>77303.899999999994</v>
      </c>
      <c r="AG370" s="53">
        <f t="shared" si="286"/>
        <v>77303.899999999994</v>
      </c>
      <c r="AH370" s="53">
        <f t="shared" si="286"/>
        <v>77303.899999999994</v>
      </c>
      <c r="AI370" s="52">
        <f t="shared" si="246"/>
        <v>309215.59651185467</v>
      </c>
      <c r="AJ370" s="55">
        <f t="shared" si="247"/>
        <v>1089163.8764476236</v>
      </c>
      <c r="AK370" s="219" t="s">
        <v>939</v>
      </c>
      <c r="AL370" s="220">
        <v>78822.574549228506</v>
      </c>
      <c r="AM370" s="242"/>
      <c r="AN370" s="242"/>
      <c r="AO370" s="242">
        <f t="shared" si="248"/>
        <v>659621.04294168705</v>
      </c>
      <c r="AP370" s="243">
        <f t="shared" si="249"/>
        <v>179033.02150537635</v>
      </c>
      <c r="AQ370" s="244">
        <f t="shared" si="250"/>
        <v>332489.8887224244</v>
      </c>
      <c r="AR370" s="245">
        <f t="shared" si="251"/>
        <v>8.3699999999999992</v>
      </c>
      <c r="AS370" s="246">
        <f t="shared" si="252"/>
        <v>2.27</v>
      </c>
      <c r="AT370" s="246">
        <f t="shared" si="253"/>
        <v>4.22</v>
      </c>
      <c r="AU370" s="251">
        <f t="shared" si="254"/>
        <v>14.86</v>
      </c>
      <c r="AV370" s="245">
        <f t="shared" si="255"/>
        <v>7.78</v>
      </c>
      <c r="AW370" s="246">
        <f t="shared" si="256"/>
        <v>2.11</v>
      </c>
      <c r="AX370" s="246">
        <f t="shared" si="257"/>
        <v>3.92</v>
      </c>
      <c r="AY370" s="252">
        <f t="shared" si="258"/>
        <v>13.81</v>
      </c>
      <c r="AZ370" s="249">
        <f t="shared" si="259"/>
        <v>7.78</v>
      </c>
      <c r="BA370" s="56">
        <f t="shared" si="260"/>
        <v>4</v>
      </c>
      <c r="BB370" s="246">
        <f t="shared" si="261"/>
        <v>0.53</v>
      </c>
      <c r="BC370" s="250">
        <f t="shared" si="262"/>
        <v>0.98</v>
      </c>
      <c r="BD370" s="246">
        <f t="shared" si="263"/>
        <v>7.78</v>
      </c>
      <c r="BE370" s="56">
        <v>4</v>
      </c>
      <c r="BF370" s="246">
        <f t="shared" si="264"/>
        <v>0.53</v>
      </c>
      <c r="BG370" s="250">
        <f t="shared" si="265"/>
        <v>0.98</v>
      </c>
      <c r="BH370" s="246">
        <f>INDEX('Mar - Aug'!AG:AG,MATCH(C370,'Mar - Aug'!C:C,0))</f>
        <v>8.06</v>
      </c>
      <c r="BI370" s="56">
        <v>4</v>
      </c>
      <c r="BJ370" s="246">
        <f>INDEX('Mar - Aug'!AK:AK,MATCH($C370,'Mar - Aug'!$C:$C,0))</f>
        <v>0.55000000000000004</v>
      </c>
      <c r="BK370" s="246">
        <f>INDEX('Mar - Aug'!AL:AL,MATCH($C370,'Mar - Aug'!$C:$C,0))</f>
        <v>1.02</v>
      </c>
      <c r="BL370" s="246">
        <f>INDEX('Mar - Aug'!$AG:$AG,MATCH($C370,'Mar - Aug'!$C:$C,0))</f>
        <v>8.06</v>
      </c>
      <c r="BM370" s="56">
        <v>4</v>
      </c>
      <c r="BN370" s="246">
        <f>INDEX('Mar - Aug'!$AK:$AK,MATCH($C370,'Mar - Aug'!$C:$C,0))</f>
        <v>0.55000000000000004</v>
      </c>
      <c r="BO370" s="246">
        <f>INDEX('Mar - Aug'!$AL:$AL,MATCH($C370,'Mar - Aug'!$C:$C,0))</f>
        <v>1.02</v>
      </c>
      <c r="BP370" s="60">
        <f>INDEX(FY2019_ALL_Targets!EB:EB,MATCH('Final Comp Values'!B370,FY2019_ALL_Targets!A:A,0))</f>
        <v>0</v>
      </c>
      <c r="BQ370" s="60">
        <f>+INDEX(FY2019_ALL_Targets!DY:DY,MATCH(B370,FY2019_ALL_Targets!A:A,0))</f>
        <v>1</v>
      </c>
      <c r="BR370" s="60">
        <f>+INDEX(FY2019_ALL_Targets!DZ:DZ,MATCH(B370,FY2019_ALL_Targets!A:A,0))</f>
        <v>1</v>
      </c>
      <c r="BS370" s="283">
        <f>+INDEX(FY2019_ALL_Targets!EA:EA,MATCH(B370,FY2019_ALL_Targets!A:A,0))</f>
        <v>0</v>
      </c>
      <c r="BT370" s="245">
        <f t="shared" si="280"/>
        <v>0</v>
      </c>
      <c r="BU370" s="245">
        <f t="shared" si="281"/>
        <v>0.55000000000000004</v>
      </c>
      <c r="BV370" s="246">
        <f t="shared" si="282"/>
        <v>1.02</v>
      </c>
      <c r="BW370" s="284">
        <f t="shared" si="266"/>
        <v>123751.44204228876</v>
      </c>
      <c r="BX370" s="245">
        <f t="shared" si="267"/>
        <v>12.24</v>
      </c>
      <c r="BY370" s="246">
        <f t="shared" si="268"/>
        <v>964788.31248255691</v>
      </c>
      <c r="BZ370" s="285">
        <f t="shared" si="269"/>
        <v>2.7510520672298236E-3</v>
      </c>
      <c r="CA370" s="245">
        <f t="shared" si="270"/>
        <v>111959.1</v>
      </c>
      <c r="CB370" s="286">
        <f t="shared" si="271"/>
        <v>1.42</v>
      </c>
      <c r="CC370" s="268">
        <f t="shared" si="240"/>
        <v>-1.0000000000000453E-2</v>
      </c>
      <c r="CD370" s="267">
        <f t="shared" si="272"/>
        <v>1089163.8764476236</v>
      </c>
      <c r="CE370" s="268">
        <f t="shared" si="273"/>
        <v>1076747.4124825569</v>
      </c>
      <c r="CF370" s="268">
        <f t="shared" si="274"/>
        <v>-0.15000000000000036</v>
      </c>
      <c r="CG370" s="270">
        <f t="shared" si="275"/>
        <v>-11830.165203993041</v>
      </c>
      <c r="CH370" s="270">
        <f t="shared" si="276"/>
        <v>-12416.463965066709</v>
      </c>
      <c r="CI370" s="269">
        <f t="shared" si="277"/>
        <v>586.29876107366727</v>
      </c>
    </row>
    <row r="371" spans="1:87" s="57" customFormat="1" ht="15.75" customHeight="1" x14ac:dyDescent="0.25">
      <c r="A371" s="297">
        <v>521901</v>
      </c>
      <c r="B371" s="297">
        <v>5219</v>
      </c>
      <c r="C371" s="347">
        <v>455685</v>
      </c>
      <c r="D371" s="219" t="s">
        <v>937</v>
      </c>
      <c r="E371" s="299" t="s">
        <v>725</v>
      </c>
      <c r="F371" s="299" t="s">
        <v>954</v>
      </c>
      <c r="G371" s="301" t="s">
        <v>915</v>
      </c>
      <c r="H371" s="302" t="s">
        <v>949</v>
      </c>
      <c r="I371" s="56" t="s">
        <v>35</v>
      </c>
      <c r="J371" s="229" t="s">
        <v>36</v>
      </c>
      <c r="K371" s="229" t="s">
        <v>35</v>
      </c>
      <c r="L371" s="56"/>
      <c r="M371" s="56"/>
      <c r="N371" s="58"/>
      <c r="O371" s="297">
        <v>521901</v>
      </c>
      <c r="P371" s="303">
        <v>5296</v>
      </c>
      <c r="Q371" s="304">
        <v>42005</v>
      </c>
      <c r="R371" s="304">
        <v>42369</v>
      </c>
      <c r="S371" s="303">
        <f t="shared" si="241"/>
        <v>5296</v>
      </c>
      <c r="T371" s="59"/>
      <c r="U371" s="346">
        <f t="shared" si="278"/>
        <v>6.5383628191356246E-4</v>
      </c>
      <c r="V371" s="345">
        <f t="shared" si="279"/>
        <v>4.9864543757784866E-4</v>
      </c>
      <c r="W371" s="27">
        <v>64399.06098853561</v>
      </c>
      <c r="X371" s="27">
        <v>64399</v>
      </c>
      <c r="Y371" s="305">
        <f t="shared" si="242"/>
        <v>126887.13991485052</v>
      </c>
      <c r="Z371" s="53">
        <f t="shared" si="285"/>
        <v>8609.86</v>
      </c>
      <c r="AA371" s="54">
        <f t="shared" si="285"/>
        <v>8609.86</v>
      </c>
      <c r="AB371" s="54">
        <f t="shared" si="285"/>
        <v>8609.86</v>
      </c>
      <c r="AC371" s="54">
        <f t="shared" si="285"/>
        <v>8609.86</v>
      </c>
      <c r="AD371" s="52">
        <f t="shared" si="244"/>
        <v>34439.449999999997</v>
      </c>
      <c r="AE371" s="53">
        <f t="shared" si="286"/>
        <v>15989.75</v>
      </c>
      <c r="AF371" s="53">
        <f t="shared" si="286"/>
        <v>15989.75</v>
      </c>
      <c r="AG371" s="53">
        <f t="shared" si="286"/>
        <v>15989.75</v>
      </c>
      <c r="AH371" s="53">
        <f t="shared" si="286"/>
        <v>15989.75</v>
      </c>
      <c r="AI371" s="52">
        <f t="shared" si="246"/>
        <v>63958.982937305984</v>
      </c>
      <c r="AJ371" s="55">
        <f t="shared" si="247"/>
        <v>225285.5728521565</v>
      </c>
      <c r="AK371" s="219" t="s">
        <v>937</v>
      </c>
      <c r="AL371" s="220">
        <v>69918.451574351406</v>
      </c>
      <c r="AM371" s="242"/>
      <c r="AN371" s="242"/>
      <c r="AO371" s="242">
        <f t="shared" si="248"/>
        <v>136437.78485467797</v>
      </c>
      <c r="AP371" s="243">
        <f t="shared" si="249"/>
        <v>37031.666666666664</v>
      </c>
      <c r="AQ371" s="244">
        <f t="shared" si="250"/>
        <v>68773.09993258708</v>
      </c>
      <c r="AR371" s="245">
        <f t="shared" si="251"/>
        <v>1.95</v>
      </c>
      <c r="AS371" s="246">
        <f t="shared" si="252"/>
        <v>0.53</v>
      </c>
      <c r="AT371" s="246">
        <f t="shared" si="253"/>
        <v>0.98</v>
      </c>
      <c r="AU371" s="251">
        <f t="shared" si="254"/>
        <v>3.46</v>
      </c>
      <c r="AV371" s="245">
        <f t="shared" si="255"/>
        <v>1.81</v>
      </c>
      <c r="AW371" s="246">
        <f t="shared" si="256"/>
        <v>0.49</v>
      </c>
      <c r="AX371" s="246">
        <f t="shared" si="257"/>
        <v>0.91</v>
      </c>
      <c r="AY371" s="252">
        <f t="shared" si="258"/>
        <v>3.21</v>
      </c>
      <c r="AZ371" s="249">
        <f t="shared" si="259"/>
        <v>1.81</v>
      </c>
      <c r="BA371" s="56">
        <f t="shared" si="260"/>
        <v>4</v>
      </c>
      <c r="BB371" s="246">
        <f t="shared" si="261"/>
        <v>0.12</v>
      </c>
      <c r="BC371" s="250">
        <f t="shared" si="262"/>
        <v>0.23</v>
      </c>
      <c r="BD371" s="246">
        <f t="shared" si="263"/>
        <v>1.81</v>
      </c>
      <c r="BE371" s="56">
        <v>4</v>
      </c>
      <c r="BF371" s="246">
        <f t="shared" si="264"/>
        <v>0.12</v>
      </c>
      <c r="BG371" s="250">
        <f t="shared" si="265"/>
        <v>0.23</v>
      </c>
      <c r="BH371" s="246">
        <f>INDEX('Mar - Aug'!AG:AG,MATCH(C371,'Mar - Aug'!C:C,0))</f>
        <v>1.76</v>
      </c>
      <c r="BI371" s="56">
        <v>4</v>
      </c>
      <c r="BJ371" s="246">
        <f>INDEX('Mar - Aug'!AK:AK,MATCH($C371,'Mar - Aug'!$C:$C,0))</f>
        <v>0.12</v>
      </c>
      <c r="BK371" s="246">
        <f>INDEX('Mar - Aug'!AL:AL,MATCH($C371,'Mar - Aug'!$C:$C,0))</f>
        <v>0.22</v>
      </c>
      <c r="BL371" s="246">
        <f>INDEX('Mar - Aug'!$AG:$AG,MATCH($C371,'Mar - Aug'!$C:$C,0))</f>
        <v>1.76</v>
      </c>
      <c r="BM371" s="56">
        <v>4</v>
      </c>
      <c r="BN371" s="246">
        <f>INDEX('Mar - Aug'!$AK:$AK,MATCH($C371,'Mar - Aug'!$C:$C,0))</f>
        <v>0.12</v>
      </c>
      <c r="BO371" s="246">
        <f>INDEX('Mar - Aug'!$AL:$AL,MATCH($C371,'Mar - Aug'!$C:$C,0))</f>
        <v>0.22</v>
      </c>
      <c r="BP371" s="60">
        <f>INDEX(FY2019_ALL_Targets!EB:EB,MATCH('Final Comp Values'!B371,FY2019_ALL_Targets!A:A,0))</f>
        <v>0</v>
      </c>
      <c r="BQ371" s="60">
        <f>+INDEX(FY2019_ALL_Targets!DY:DY,MATCH(B371,FY2019_ALL_Targets!A:A,0))</f>
        <v>2</v>
      </c>
      <c r="BR371" s="60">
        <f>+INDEX(FY2019_ALL_Targets!DZ:DZ,MATCH(B371,FY2019_ALL_Targets!A:A,0))</f>
        <v>2</v>
      </c>
      <c r="BS371" s="283">
        <f>+INDEX(FY2019_ALL_Targets!EA:EA,MATCH(B371,FY2019_ALL_Targets!A:A,0))</f>
        <v>0</v>
      </c>
      <c r="BT371" s="245">
        <f t="shared" si="280"/>
        <v>0</v>
      </c>
      <c r="BU371" s="245">
        <f t="shared" si="281"/>
        <v>0.24</v>
      </c>
      <c r="BV371" s="246">
        <f t="shared" si="282"/>
        <v>0.44</v>
      </c>
      <c r="BW371" s="284">
        <f t="shared" si="266"/>
        <v>47544.547070558954</v>
      </c>
      <c r="BX371" s="245">
        <f t="shared" si="267"/>
        <v>2.5300000000000002</v>
      </c>
      <c r="BY371" s="246">
        <f t="shared" si="268"/>
        <v>176893.68248310906</v>
      </c>
      <c r="BZ371" s="285">
        <f t="shared" si="269"/>
        <v>5.0440467051558692E-4</v>
      </c>
      <c r="CA371" s="245">
        <f t="shared" si="270"/>
        <v>20527.669999999998</v>
      </c>
      <c r="CB371" s="286">
        <f t="shared" si="271"/>
        <v>0.28999999999999998</v>
      </c>
      <c r="CC371" s="268">
        <f t="shared" si="240"/>
        <v>0</v>
      </c>
      <c r="CD371" s="267">
        <f t="shared" si="272"/>
        <v>225285.5728521565</v>
      </c>
      <c r="CE371" s="268">
        <f t="shared" si="273"/>
        <v>197421.35248310905</v>
      </c>
      <c r="CF371" s="268">
        <f t="shared" si="274"/>
        <v>-0.38999999999999968</v>
      </c>
      <c r="CG371" s="270">
        <f t="shared" si="275"/>
        <v>-27371.144365215256</v>
      </c>
      <c r="CH371" s="270">
        <f t="shared" si="276"/>
        <v>-27864.220369047456</v>
      </c>
      <c r="CI371" s="269">
        <f t="shared" si="277"/>
        <v>493.07600383220051</v>
      </c>
    </row>
    <row r="372" spans="1:87" s="57" customFormat="1" ht="15.75" customHeight="1" x14ac:dyDescent="0.25">
      <c r="A372" s="297">
        <v>1028743</v>
      </c>
      <c r="B372" s="297">
        <v>5222</v>
      </c>
      <c r="C372" s="347">
        <v>675230</v>
      </c>
      <c r="D372" s="219" t="s">
        <v>1003</v>
      </c>
      <c r="E372" s="299" t="s">
        <v>727</v>
      </c>
      <c r="F372" s="299" t="s">
        <v>978</v>
      </c>
      <c r="G372" s="301" t="s">
        <v>915</v>
      </c>
      <c r="H372" s="302" t="s">
        <v>978</v>
      </c>
      <c r="I372" s="56" t="s">
        <v>35</v>
      </c>
      <c r="J372" s="229" t="s">
        <v>36</v>
      </c>
      <c r="K372" s="229" t="s">
        <v>35</v>
      </c>
      <c r="L372" s="56"/>
      <c r="M372" s="56"/>
      <c r="N372" s="58"/>
      <c r="O372" s="297">
        <v>1003354</v>
      </c>
      <c r="P372" s="303">
        <v>13107</v>
      </c>
      <c r="Q372" s="304">
        <v>42005</v>
      </c>
      <c r="R372" s="304">
        <v>42369</v>
      </c>
      <c r="S372" s="303">
        <f t="shared" si="241"/>
        <v>13107</v>
      </c>
      <c r="T372" s="59"/>
      <c r="U372" s="346">
        <f t="shared" si="278"/>
        <v>1.6181707226285997E-3</v>
      </c>
      <c r="V372" s="345">
        <f t="shared" si="279"/>
        <v>1.2340909649420056E-3</v>
      </c>
      <c r="W372" s="27">
        <v>159380.37998937618</v>
      </c>
      <c r="X372" s="27">
        <v>159380.38</v>
      </c>
      <c r="Y372" s="305">
        <f t="shared" si="242"/>
        <v>314031.29585799581</v>
      </c>
      <c r="Z372" s="53">
        <f t="shared" si="285"/>
        <v>21308.44</v>
      </c>
      <c r="AA372" s="54">
        <f t="shared" si="285"/>
        <v>21308.44</v>
      </c>
      <c r="AB372" s="54">
        <f t="shared" si="285"/>
        <v>21308.44</v>
      </c>
      <c r="AC372" s="54">
        <f t="shared" si="285"/>
        <v>21308.44</v>
      </c>
      <c r="AD372" s="52">
        <f t="shared" si="244"/>
        <v>85233.74</v>
      </c>
      <c r="AE372" s="53">
        <f t="shared" si="286"/>
        <v>39572.81</v>
      </c>
      <c r="AF372" s="53">
        <f t="shared" si="286"/>
        <v>39572.81</v>
      </c>
      <c r="AG372" s="53">
        <f t="shared" si="286"/>
        <v>39572.81</v>
      </c>
      <c r="AH372" s="53">
        <f t="shared" si="286"/>
        <v>39572.81</v>
      </c>
      <c r="AI372" s="52">
        <f t="shared" si="246"/>
        <v>158291.23666149346</v>
      </c>
      <c r="AJ372" s="55">
        <f t="shared" si="247"/>
        <v>557556.27251948928</v>
      </c>
      <c r="AK372" s="219" t="s">
        <v>1003</v>
      </c>
      <c r="AL372" s="220">
        <v>35521.831322741207</v>
      </c>
      <c r="AM372" s="242"/>
      <c r="AN372" s="242"/>
      <c r="AO372" s="242">
        <f t="shared" si="248"/>
        <v>337668.06006236112</v>
      </c>
      <c r="AP372" s="243">
        <f t="shared" si="249"/>
        <v>91649.182795698944</v>
      </c>
      <c r="AQ372" s="244">
        <f t="shared" si="250"/>
        <v>170205.63081881017</v>
      </c>
      <c r="AR372" s="245">
        <f t="shared" si="251"/>
        <v>9.51</v>
      </c>
      <c r="AS372" s="246">
        <f t="shared" si="252"/>
        <v>2.58</v>
      </c>
      <c r="AT372" s="246">
        <f t="shared" si="253"/>
        <v>4.79</v>
      </c>
      <c r="AU372" s="251">
        <f t="shared" si="254"/>
        <v>16.88</v>
      </c>
      <c r="AV372" s="245">
        <f t="shared" si="255"/>
        <v>8.84</v>
      </c>
      <c r="AW372" s="246">
        <f t="shared" si="256"/>
        <v>2.4</v>
      </c>
      <c r="AX372" s="246">
        <f t="shared" si="257"/>
        <v>4.46</v>
      </c>
      <c r="AY372" s="252">
        <f t="shared" si="258"/>
        <v>15.7</v>
      </c>
      <c r="AZ372" s="249">
        <f t="shared" si="259"/>
        <v>8.84</v>
      </c>
      <c r="BA372" s="56">
        <f t="shared" si="260"/>
        <v>4</v>
      </c>
      <c r="BB372" s="246">
        <f t="shared" si="261"/>
        <v>0.6</v>
      </c>
      <c r="BC372" s="250">
        <f t="shared" si="262"/>
        <v>1.1200000000000001</v>
      </c>
      <c r="BD372" s="246">
        <f t="shared" si="263"/>
        <v>8.84</v>
      </c>
      <c r="BE372" s="56">
        <v>4</v>
      </c>
      <c r="BF372" s="246">
        <f t="shared" si="264"/>
        <v>0.6</v>
      </c>
      <c r="BG372" s="250">
        <f t="shared" si="265"/>
        <v>1.1200000000000001</v>
      </c>
      <c r="BH372" s="246">
        <f>INDEX('Mar - Aug'!AG:AG,MATCH(C372,'Mar - Aug'!C:C,0))</f>
        <v>4.12</v>
      </c>
      <c r="BI372" s="56">
        <v>4</v>
      </c>
      <c r="BJ372" s="246">
        <f>INDEX('Mar - Aug'!AK:AK,MATCH($C372,'Mar - Aug'!$C:$C,0))</f>
        <v>0.28000000000000003</v>
      </c>
      <c r="BK372" s="246">
        <f>INDEX('Mar - Aug'!AL:AL,MATCH($C372,'Mar - Aug'!$C:$C,0))</f>
        <v>0.52</v>
      </c>
      <c r="BL372" s="246">
        <f>INDEX('Mar - Aug'!$AG:$AG,MATCH($C372,'Mar - Aug'!$C:$C,0))</f>
        <v>4.12</v>
      </c>
      <c r="BM372" s="56">
        <v>4</v>
      </c>
      <c r="BN372" s="246">
        <f>INDEX('Mar - Aug'!$AK:$AK,MATCH($C372,'Mar - Aug'!$C:$C,0))</f>
        <v>0.28000000000000003</v>
      </c>
      <c r="BO372" s="246">
        <f>INDEX('Mar - Aug'!$AL:$AL,MATCH($C372,'Mar - Aug'!$C:$C,0))</f>
        <v>0.52</v>
      </c>
      <c r="BP372" s="60">
        <f>INDEX(FY2019_ALL_Targets!EB:EB,MATCH('Final Comp Values'!B372,FY2019_ALL_Targets!A:A,0))</f>
        <v>0</v>
      </c>
      <c r="BQ372" s="60">
        <f>+INDEX(FY2019_ALL_Targets!DY:DY,MATCH(B372,FY2019_ALL_Targets!A:A,0))</f>
        <v>0</v>
      </c>
      <c r="BR372" s="60">
        <f>+INDEX(FY2019_ALL_Targets!DZ:DZ,MATCH(B372,FY2019_ALL_Targets!A:A,0))</f>
        <v>0</v>
      </c>
      <c r="BS372" s="283">
        <f>+INDEX(FY2019_ALL_Targets!EA:EA,MATCH(B372,FY2019_ALL_Targets!A:A,0))</f>
        <v>0</v>
      </c>
      <c r="BT372" s="245">
        <f t="shared" si="280"/>
        <v>0</v>
      </c>
      <c r="BU372" s="245">
        <f t="shared" si="281"/>
        <v>0</v>
      </c>
      <c r="BV372" s="246">
        <f t="shared" si="282"/>
        <v>0</v>
      </c>
      <c r="BW372" s="284">
        <f t="shared" si="266"/>
        <v>0</v>
      </c>
      <c r="BX372" s="245">
        <f t="shared" si="267"/>
        <v>15.7</v>
      </c>
      <c r="BY372" s="246">
        <f t="shared" si="268"/>
        <v>557692.75176703697</v>
      </c>
      <c r="BZ372" s="285">
        <f t="shared" si="269"/>
        <v>1.590236715948541E-3</v>
      </c>
      <c r="CA372" s="245">
        <f t="shared" si="270"/>
        <v>64717.599999999999</v>
      </c>
      <c r="CB372" s="286">
        <f t="shared" si="271"/>
        <v>1.82</v>
      </c>
      <c r="CC372" s="268">
        <f t="shared" si="240"/>
        <v>-2.0000000000000462E-2</v>
      </c>
      <c r="CD372" s="267">
        <f t="shared" si="272"/>
        <v>557556.27251948928</v>
      </c>
      <c r="CE372" s="268">
        <f t="shared" si="273"/>
        <v>622410.35176703695</v>
      </c>
      <c r="CF372" s="268">
        <f t="shared" si="274"/>
        <v>1.8200000000000003</v>
      </c>
      <c r="CG372" s="270">
        <f t="shared" si="275"/>
        <v>64633.911846208328</v>
      </c>
      <c r="CH372" s="270">
        <f t="shared" si="276"/>
        <v>64854.079247547663</v>
      </c>
      <c r="CI372" s="269">
        <f t="shared" si="277"/>
        <v>-220.1674013393349</v>
      </c>
    </row>
    <row r="373" spans="1:87" s="57" customFormat="1" ht="15.75" customHeight="1" x14ac:dyDescent="0.25">
      <c r="A373" s="297">
        <v>1026701</v>
      </c>
      <c r="B373" s="297">
        <v>5226</v>
      </c>
      <c r="C373" s="347">
        <v>455812</v>
      </c>
      <c r="D373" s="219" t="s">
        <v>930</v>
      </c>
      <c r="E373" s="299" t="s">
        <v>728</v>
      </c>
      <c r="F373" s="299" t="s">
        <v>995</v>
      </c>
      <c r="G373" s="301" t="s">
        <v>915</v>
      </c>
      <c r="H373" s="302" t="s">
        <v>995</v>
      </c>
      <c r="I373" s="56" t="s">
        <v>35</v>
      </c>
      <c r="J373" s="229" t="s">
        <v>35</v>
      </c>
      <c r="K373" s="229" t="s">
        <v>35</v>
      </c>
      <c r="L373" s="56"/>
      <c r="M373" s="56"/>
      <c r="N373" s="58"/>
      <c r="O373" s="297">
        <v>1026701</v>
      </c>
      <c r="P373" s="303">
        <v>18737</v>
      </c>
      <c r="Q373" s="304">
        <v>42063</v>
      </c>
      <c r="R373" s="304">
        <v>42369</v>
      </c>
      <c r="S373" s="303">
        <f t="shared" si="241"/>
        <v>22277</v>
      </c>
      <c r="T373" s="59"/>
      <c r="U373" s="346">
        <f t="shared" si="278"/>
        <v>2.7502852817576345E-3</v>
      </c>
      <c r="V373" s="345">
        <f t="shared" si="279"/>
        <v>2.0974932803855236E-3</v>
      </c>
      <c r="W373" s="27">
        <v>270887.06223523559</v>
      </c>
      <c r="X373" s="27">
        <v>270887</v>
      </c>
      <c r="Y373" s="305">
        <f t="shared" si="242"/>
        <v>533735.80360330909</v>
      </c>
      <c r="Z373" s="53">
        <f t="shared" si="285"/>
        <v>36216.379999999997</v>
      </c>
      <c r="AA373" s="54">
        <f t="shared" si="285"/>
        <v>36216.379999999997</v>
      </c>
      <c r="AB373" s="54">
        <f t="shared" si="285"/>
        <v>36216.379999999997</v>
      </c>
      <c r="AC373" s="54">
        <f t="shared" si="285"/>
        <v>36216.379999999997</v>
      </c>
      <c r="AD373" s="52">
        <f t="shared" si="244"/>
        <v>144865.5</v>
      </c>
      <c r="AE373" s="53">
        <f t="shared" si="286"/>
        <v>67258.98</v>
      </c>
      <c r="AF373" s="53">
        <f t="shared" si="286"/>
        <v>67258.98</v>
      </c>
      <c r="AG373" s="53">
        <f t="shared" si="286"/>
        <v>67258.98</v>
      </c>
      <c r="AH373" s="53">
        <f t="shared" si="286"/>
        <v>67258.98</v>
      </c>
      <c r="AI373" s="52">
        <f t="shared" si="246"/>
        <v>269035.92577310518</v>
      </c>
      <c r="AJ373" s="55">
        <f t="shared" si="247"/>
        <v>947637.22937641433</v>
      </c>
      <c r="AK373" s="219" t="s">
        <v>930</v>
      </c>
      <c r="AL373" s="220">
        <v>95853.985850633719</v>
      </c>
      <c r="AM373" s="242"/>
      <c r="AN373" s="242"/>
      <c r="AO373" s="242">
        <f t="shared" si="248"/>
        <v>573909.46624011733</v>
      </c>
      <c r="AP373" s="243">
        <f t="shared" si="249"/>
        <v>155769.3548387097</v>
      </c>
      <c r="AQ373" s="244">
        <f t="shared" si="250"/>
        <v>289285.94169151096</v>
      </c>
      <c r="AR373" s="245">
        <f t="shared" si="251"/>
        <v>5.99</v>
      </c>
      <c r="AS373" s="246">
        <f t="shared" si="252"/>
        <v>1.63</v>
      </c>
      <c r="AT373" s="246">
        <f t="shared" si="253"/>
        <v>3.02</v>
      </c>
      <c r="AU373" s="251">
        <f t="shared" si="254"/>
        <v>10.64</v>
      </c>
      <c r="AV373" s="245">
        <f t="shared" si="255"/>
        <v>5.57</v>
      </c>
      <c r="AW373" s="246">
        <f t="shared" si="256"/>
        <v>1.51</v>
      </c>
      <c r="AX373" s="246">
        <f t="shared" si="257"/>
        <v>2.81</v>
      </c>
      <c r="AY373" s="252">
        <f t="shared" si="258"/>
        <v>9.89</v>
      </c>
      <c r="AZ373" s="249">
        <f t="shared" si="259"/>
        <v>5.57</v>
      </c>
      <c r="BA373" s="56">
        <f t="shared" si="260"/>
        <v>4</v>
      </c>
      <c r="BB373" s="246">
        <f t="shared" si="261"/>
        <v>0.38</v>
      </c>
      <c r="BC373" s="250">
        <f t="shared" si="262"/>
        <v>0.7</v>
      </c>
      <c r="BD373" s="246">
        <f t="shared" si="263"/>
        <v>5.57</v>
      </c>
      <c r="BE373" s="56">
        <v>4</v>
      </c>
      <c r="BF373" s="246">
        <f t="shared" si="264"/>
        <v>0.38</v>
      </c>
      <c r="BG373" s="250">
        <f t="shared" si="265"/>
        <v>0.7</v>
      </c>
      <c r="BH373" s="246">
        <f>INDEX('Mar - Aug'!AG:AG,MATCH(C373,'Mar - Aug'!C:C,0))</f>
        <v>5.52</v>
      </c>
      <c r="BI373" s="56">
        <v>4</v>
      </c>
      <c r="BJ373" s="246">
        <f>INDEX('Mar - Aug'!AK:AK,MATCH($C373,'Mar - Aug'!$C:$C,0))</f>
        <v>0.38</v>
      </c>
      <c r="BK373" s="246">
        <f>INDEX('Mar - Aug'!AL:AL,MATCH($C373,'Mar - Aug'!$C:$C,0))</f>
        <v>0.7</v>
      </c>
      <c r="BL373" s="246">
        <f>INDEX('Mar - Aug'!$AG:$AG,MATCH($C373,'Mar - Aug'!$C:$C,0))</f>
        <v>5.52</v>
      </c>
      <c r="BM373" s="56">
        <v>4</v>
      </c>
      <c r="BN373" s="246">
        <f>INDEX('Mar - Aug'!$AK:$AK,MATCH($C373,'Mar - Aug'!$C:$C,0))</f>
        <v>0.38</v>
      </c>
      <c r="BO373" s="246">
        <f>INDEX('Mar - Aug'!$AL:$AL,MATCH($C373,'Mar - Aug'!$C:$C,0))</f>
        <v>0.7</v>
      </c>
      <c r="BP373" s="60">
        <f>INDEX(FY2019_ALL_Targets!EB:EB,MATCH('Final Comp Values'!B373,FY2019_ALL_Targets!A:A,0))</f>
        <v>0</v>
      </c>
      <c r="BQ373" s="60">
        <f>+INDEX(FY2019_ALL_Targets!DY:DY,MATCH(B373,FY2019_ALL_Targets!A:A,0))</f>
        <v>0</v>
      </c>
      <c r="BR373" s="60">
        <f>+INDEX(FY2019_ALL_Targets!DZ:DZ,MATCH(B373,FY2019_ALL_Targets!A:A,0))</f>
        <v>0</v>
      </c>
      <c r="BS373" s="283">
        <f>+INDEX(FY2019_ALL_Targets!EA:EA,MATCH(B373,FY2019_ALL_Targets!A:A,0))</f>
        <v>0</v>
      </c>
      <c r="BT373" s="245">
        <f t="shared" si="280"/>
        <v>0</v>
      </c>
      <c r="BU373" s="245">
        <f t="shared" si="281"/>
        <v>0</v>
      </c>
      <c r="BV373" s="246">
        <f t="shared" si="282"/>
        <v>0</v>
      </c>
      <c r="BW373" s="284">
        <f t="shared" si="266"/>
        <v>0</v>
      </c>
      <c r="BX373" s="245">
        <f t="shared" si="267"/>
        <v>9.89</v>
      </c>
      <c r="BY373" s="246">
        <f t="shared" si="268"/>
        <v>947995.92006276757</v>
      </c>
      <c r="BZ373" s="285">
        <f t="shared" si="269"/>
        <v>2.7031692878859031E-3</v>
      </c>
      <c r="CA373" s="245">
        <f t="shared" si="270"/>
        <v>110010.42</v>
      </c>
      <c r="CB373" s="286">
        <f t="shared" si="271"/>
        <v>1.1499999999999999</v>
      </c>
      <c r="CC373" s="268">
        <f t="shared" si="240"/>
        <v>0</v>
      </c>
      <c r="CD373" s="267">
        <f t="shared" si="272"/>
        <v>947637.22937641433</v>
      </c>
      <c r="CE373" s="268">
        <f t="shared" si="273"/>
        <v>1058006.3400627675</v>
      </c>
      <c r="CF373" s="268">
        <f t="shared" si="274"/>
        <v>1.1500000000000004</v>
      </c>
      <c r="CG373" s="270">
        <f t="shared" si="275"/>
        <v>110190.37550888541</v>
      </c>
      <c r="CH373" s="270">
        <f t="shared" si="276"/>
        <v>110369.11068635317</v>
      </c>
      <c r="CI373" s="269">
        <f t="shared" si="277"/>
        <v>-178.73517746776633</v>
      </c>
    </row>
    <row r="374" spans="1:87" s="57" customFormat="1" ht="15.75" customHeight="1" x14ac:dyDescent="0.25">
      <c r="A374" s="297">
        <v>1028673</v>
      </c>
      <c r="B374" s="297">
        <v>5227</v>
      </c>
      <c r="C374" s="347">
        <v>455699</v>
      </c>
      <c r="D374" s="219" t="s">
        <v>930</v>
      </c>
      <c r="E374" s="299" t="s">
        <v>730</v>
      </c>
      <c r="F374" s="299" t="s">
        <v>995</v>
      </c>
      <c r="G374" s="301" t="s">
        <v>915</v>
      </c>
      <c r="H374" s="302" t="s">
        <v>995</v>
      </c>
      <c r="I374" s="56" t="s">
        <v>35</v>
      </c>
      <c r="J374" s="229" t="s">
        <v>36</v>
      </c>
      <c r="K374" s="229" t="s">
        <v>35</v>
      </c>
      <c r="L374" s="56"/>
      <c r="M374" s="56"/>
      <c r="N374" s="58"/>
      <c r="O374" s="297">
        <v>1014247</v>
      </c>
      <c r="P374" s="303">
        <v>19233</v>
      </c>
      <c r="Q374" s="304">
        <v>42005</v>
      </c>
      <c r="R374" s="304">
        <v>42369</v>
      </c>
      <c r="S374" s="303">
        <f t="shared" si="241"/>
        <v>19233</v>
      </c>
      <c r="T374" s="59"/>
      <c r="U374" s="346">
        <f t="shared" si="278"/>
        <v>2.3744775698722712E-3</v>
      </c>
      <c r="V374" s="345">
        <f t="shared" si="279"/>
        <v>1.8108851399046002E-3</v>
      </c>
      <c r="W374" s="27">
        <v>233872.19415632656</v>
      </c>
      <c r="X374" s="27">
        <v>233872</v>
      </c>
      <c r="Y374" s="305">
        <f t="shared" si="242"/>
        <v>460804.44901478855</v>
      </c>
      <c r="Z374" s="53">
        <f t="shared" si="285"/>
        <v>31267.66</v>
      </c>
      <c r="AA374" s="54">
        <f t="shared" si="285"/>
        <v>31267.66</v>
      </c>
      <c r="AB374" s="54">
        <f t="shared" si="285"/>
        <v>31267.66</v>
      </c>
      <c r="AC374" s="54">
        <f t="shared" si="285"/>
        <v>31267.66</v>
      </c>
      <c r="AD374" s="52">
        <f t="shared" si="244"/>
        <v>125070.62</v>
      </c>
      <c r="AE374" s="53">
        <f t="shared" si="286"/>
        <v>58068.5</v>
      </c>
      <c r="AF374" s="53">
        <f t="shared" si="286"/>
        <v>58068.5</v>
      </c>
      <c r="AG374" s="53">
        <f t="shared" si="286"/>
        <v>58068.5</v>
      </c>
      <c r="AH374" s="53">
        <f t="shared" si="286"/>
        <v>58068.5</v>
      </c>
      <c r="AI374" s="52">
        <f t="shared" si="246"/>
        <v>232274.00280083192</v>
      </c>
      <c r="AJ374" s="55">
        <f t="shared" si="247"/>
        <v>818149.07181562053</v>
      </c>
      <c r="AK374" s="219" t="s">
        <v>930</v>
      </c>
      <c r="AL374" s="220">
        <v>95853.985850633719</v>
      </c>
      <c r="AM374" s="242"/>
      <c r="AN374" s="242"/>
      <c r="AO374" s="242">
        <f t="shared" si="248"/>
        <v>495488.65485461138</v>
      </c>
      <c r="AP374" s="243">
        <f t="shared" si="249"/>
        <v>134484.5376344086</v>
      </c>
      <c r="AQ374" s="244">
        <f t="shared" si="250"/>
        <v>249756.99225895907</v>
      </c>
      <c r="AR374" s="245">
        <f t="shared" si="251"/>
        <v>5.17</v>
      </c>
      <c r="AS374" s="246">
        <f t="shared" si="252"/>
        <v>1.4</v>
      </c>
      <c r="AT374" s="246">
        <f t="shared" si="253"/>
        <v>2.61</v>
      </c>
      <c r="AU374" s="251">
        <f t="shared" si="254"/>
        <v>9.18</v>
      </c>
      <c r="AV374" s="245">
        <f t="shared" si="255"/>
        <v>4.8099999999999996</v>
      </c>
      <c r="AW374" s="246">
        <f t="shared" si="256"/>
        <v>1.3</v>
      </c>
      <c r="AX374" s="246">
        <f t="shared" si="257"/>
        <v>2.42</v>
      </c>
      <c r="AY374" s="252">
        <f t="shared" si="258"/>
        <v>8.5299999999999994</v>
      </c>
      <c r="AZ374" s="249">
        <f t="shared" si="259"/>
        <v>4.8099999999999996</v>
      </c>
      <c r="BA374" s="56">
        <f t="shared" si="260"/>
        <v>4</v>
      </c>
      <c r="BB374" s="246">
        <f t="shared" si="261"/>
        <v>0.33</v>
      </c>
      <c r="BC374" s="250">
        <f t="shared" si="262"/>
        <v>0.61</v>
      </c>
      <c r="BD374" s="246">
        <f t="shared" si="263"/>
        <v>4.8099999999999996</v>
      </c>
      <c r="BE374" s="56">
        <v>4</v>
      </c>
      <c r="BF374" s="246">
        <f t="shared" si="264"/>
        <v>0.33</v>
      </c>
      <c r="BG374" s="250">
        <f t="shared" si="265"/>
        <v>0.61</v>
      </c>
      <c r="BH374" s="246">
        <f>INDEX('Mar - Aug'!AG:AG,MATCH(C374,'Mar - Aug'!C:C,0))</f>
        <v>4.7699999999999996</v>
      </c>
      <c r="BI374" s="56">
        <v>4</v>
      </c>
      <c r="BJ374" s="246">
        <f>INDEX('Mar - Aug'!AK:AK,MATCH($C374,'Mar - Aug'!$C:$C,0))</f>
        <v>0.32</v>
      </c>
      <c r="BK374" s="246">
        <f>INDEX('Mar - Aug'!AL:AL,MATCH($C374,'Mar - Aug'!$C:$C,0))</f>
        <v>0.6</v>
      </c>
      <c r="BL374" s="246">
        <f>INDEX('Mar - Aug'!$AG:$AG,MATCH($C374,'Mar - Aug'!$C:$C,0))</f>
        <v>4.7699999999999996</v>
      </c>
      <c r="BM374" s="56">
        <v>4</v>
      </c>
      <c r="BN374" s="246">
        <f>INDEX('Mar - Aug'!$AK:$AK,MATCH($C374,'Mar - Aug'!$C:$C,0))</f>
        <v>0.32</v>
      </c>
      <c r="BO374" s="246">
        <f>INDEX('Mar - Aug'!$AL:$AL,MATCH($C374,'Mar - Aug'!$C:$C,0))</f>
        <v>0.6</v>
      </c>
      <c r="BP374" s="60">
        <f>INDEX(FY2019_ALL_Targets!EB:EB,MATCH('Final Comp Values'!B374,FY2019_ALL_Targets!A:A,0))</f>
        <v>0</v>
      </c>
      <c r="BQ374" s="60">
        <f>+INDEX(FY2019_ALL_Targets!DY:DY,MATCH(B374,FY2019_ALL_Targets!A:A,0))</f>
        <v>2</v>
      </c>
      <c r="BR374" s="60">
        <f>+INDEX(FY2019_ALL_Targets!DZ:DZ,MATCH(B374,FY2019_ALL_Targets!A:A,0))</f>
        <v>2</v>
      </c>
      <c r="BS374" s="283">
        <f>+INDEX(FY2019_ALL_Targets!EA:EA,MATCH(B374,FY2019_ALL_Targets!A:A,0))</f>
        <v>0</v>
      </c>
      <c r="BT374" s="245">
        <f t="shared" si="280"/>
        <v>0</v>
      </c>
      <c r="BU374" s="245">
        <f t="shared" si="281"/>
        <v>0.64</v>
      </c>
      <c r="BV374" s="246">
        <f t="shared" si="282"/>
        <v>1.2</v>
      </c>
      <c r="BW374" s="284">
        <f t="shared" si="266"/>
        <v>176371.33396516604</v>
      </c>
      <c r="BX374" s="245">
        <f t="shared" si="267"/>
        <v>6.6899999999999995</v>
      </c>
      <c r="BY374" s="246">
        <f t="shared" si="268"/>
        <v>641263.16534073954</v>
      </c>
      <c r="BZ374" s="285">
        <f t="shared" si="269"/>
        <v>1.828534129014832E-3</v>
      </c>
      <c r="CA374" s="245">
        <f t="shared" si="270"/>
        <v>74415.539999999994</v>
      </c>
      <c r="CB374" s="286">
        <f t="shared" si="271"/>
        <v>0.78</v>
      </c>
      <c r="CC374" s="268">
        <f t="shared" si="240"/>
        <v>-4.0000000000000147E-2</v>
      </c>
      <c r="CD374" s="267">
        <f t="shared" si="272"/>
        <v>818149.07181562053</v>
      </c>
      <c r="CE374" s="268">
        <f t="shared" si="273"/>
        <v>715678.70534073957</v>
      </c>
      <c r="CF374" s="268">
        <f t="shared" si="274"/>
        <v>-1.0599999999999996</v>
      </c>
      <c r="CG374" s="270">
        <f t="shared" si="275"/>
        <v>-101669.16953394578</v>
      </c>
      <c r="CH374" s="270">
        <f t="shared" si="276"/>
        <v>-102470.36647488095</v>
      </c>
      <c r="CI374" s="269">
        <f t="shared" si="277"/>
        <v>801.19694093517319</v>
      </c>
    </row>
    <row r="375" spans="1:87" s="57" customFormat="1" ht="15.75" customHeight="1" x14ac:dyDescent="0.25">
      <c r="A375" s="297">
        <v>1026728</v>
      </c>
      <c r="B375" s="297">
        <v>5231</v>
      </c>
      <c r="C375" s="347">
        <v>455675</v>
      </c>
      <c r="D375" s="219" t="s">
        <v>923</v>
      </c>
      <c r="E375" s="299" t="s">
        <v>2640</v>
      </c>
      <c r="F375" s="299" t="s">
        <v>932</v>
      </c>
      <c r="G375" s="301" t="s">
        <v>915</v>
      </c>
      <c r="H375" s="302" t="s">
        <v>932</v>
      </c>
      <c r="I375" s="56" t="s">
        <v>35</v>
      </c>
      <c r="J375" s="229" t="s">
        <v>35</v>
      </c>
      <c r="K375" s="229" t="s">
        <v>35</v>
      </c>
      <c r="L375" s="56"/>
      <c r="M375" s="56"/>
      <c r="N375" s="58"/>
      <c r="O375" s="297">
        <v>1026728</v>
      </c>
      <c r="P375" s="303">
        <v>8653</v>
      </c>
      <c r="Q375" s="304">
        <v>42064</v>
      </c>
      <c r="R375" s="304">
        <v>42247</v>
      </c>
      <c r="S375" s="303">
        <f t="shared" si="241"/>
        <v>17165</v>
      </c>
      <c r="T375" s="59"/>
      <c r="U375" s="346">
        <f t="shared" si="278"/>
        <v>2.1191653661341201E-3</v>
      </c>
      <c r="V375" s="345">
        <f t="shared" si="279"/>
        <v>1.6161723821797151E-3</v>
      </c>
      <c r="W375" s="27">
        <v>208725.43086986666</v>
      </c>
      <c r="X375" s="27">
        <v>208725.43</v>
      </c>
      <c r="Y375" s="305">
        <f t="shared" si="242"/>
        <v>411257.12927462405</v>
      </c>
      <c r="Z375" s="53">
        <f t="shared" si="285"/>
        <v>27905.65</v>
      </c>
      <c r="AA375" s="54">
        <f t="shared" si="285"/>
        <v>27905.65</v>
      </c>
      <c r="AB375" s="54">
        <f t="shared" si="285"/>
        <v>27905.65</v>
      </c>
      <c r="AC375" s="54">
        <f t="shared" si="285"/>
        <v>27905.65</v>
      </c>
      <c r="AD375" s="52">
        <f t="shared" si="244"/>
        <v>111622.58</v>
      </c>
      <c r="AE375" s="53">
        <f t="shared" si="286"/>
        <v>51824.77</v>
      </c>
      <c r="AF375" s="53">
        <f t="shared" si="286"/>
        <v>51824.77</v>
      </c>
      <c r="AG375" s="53">
        <f t="shared" si="286"/>
        <v>51824.77</v>
      </c>
      <c r="AH375" s="53">
        <f t="shared" si="286"/>
        <v>51824.77</v>
      </c>
      <c r="AI375" s="52">
        <f t="shared" si="246"/>
        <v>207299.08272637028</v>
      </c>
      <c r="AJ375" s="55">
        <f t="shared" si="247"/>
        <v>730178.79200099432</v>
      </c>
      <c r="AK375" s="219" t="s">
        <v>923</v>
      </c>
      <c r="AL375" s="220">
        <v>21889.523364708708</v>
      </c>
      <c r="AM375" s="242"/>
      <c r="AN375" s="242"/>
      <c r="AO375" s="242">
        <f t="shared" si="248"/>
        <v>442211.96696196136</v>
      </c>
      <c r="AP375" s="243">
        <f t="shared" si="249"/>
        <v>120024.27956989249</v>
      </c>
      <c r="AQ375" s="244">
        <f t="shared" si="250"/>
        <v>222902.23949072073</v>
      </c>
      <c r="AR375" s="245">
        <f t="shared" si="251"/>
        <v>20.2</v>
      </c>
      <c r="AS375" s="246">
        <f t="shared" si="252"/>
        <v>5.48</v>
      </c>
      <c r="AT375" s="246">
        <f t="shared" si="253"/>
        <v>10.18</v>
      </c>
      <c r="AU375" s="251">
        <f t="shared" si="254"/>
        <v>35.86</v>
      </c>
      <c r="AV375" s="245">
        <f t="shared" si="255"/>
        <v>18.79</v>
      </c>
      <c r="AW375" s="246">
        <f t="shared" si="256"/>
        <v>5.0999999999999996</v>
      </c>
      <c r="AX375" s="246">
        <f t="shared" si="257"/>
        <v>9.4700000000000006</v>
      </c>
      <c r="AY375" s="252">
        <f t="shared" si="258"/>
        <v>33.36</v>
      </c>
      <c r="AZ375" s="249">
        <f t="shared" si="259"/>
        <v>18.79</v>
      </c>
      <c r="BA375" s="56">
        <f t="shared" si="260"/>
        <v>4</v>
      </c>
      <c r="BB375" s="246">
        <f t="shared" si="261"/>
        <v>1.28</v>
      </c>
      <c r="BC375" s="250">
        <f t="shared" si="262"/>
        <v>2.37</v>
      </c>
      <c r="BD375" s="246">
        <f t="shared" si="263"/>
        <v>18.79</v>
      </c>
      <c r="BE375" s="56">
        <v>4</v>
      </c>
      <c r="BF375" s="246">
        <f t="shared" si="264"/>
        <v>1.28</v>
      </c>
      <c r="BG375" s="250">
        <f t="shared" si="265"/>
        <v>2.37</v>
      </c>
      <c r="BH375" s="246">
        <f>INDEX('Mar - Aug'!AG:AG,MATCH(C375,'Mar - Aug'!C:C,0))</f>
        <v>19.059999999999999</v>
      </c>
      <c r="BI375" s="56">
        <v>4</v>
      </c>
      <c r="BJ375" s="246">
        <f>INDEX('Mar - Aug'!AK:AK,MATCH($C375,'Mar - Aug'!$C:$C,0))</f>
        <v>1.29</v>
      </c>
      <c r="BK375" s="246">
        <f>INDEX('Mar - Aug'!AL:AL,MATCH($C375,'Mar - Aug'!$C:$C,0))</f>
        <v>2.4</v>
      </c>
      <c r="BL375" s="246">
        <f>INDEX('Mar - Aug'!$AG:$AG,MATCH($C375,'Mar - Aug'!$C:$C,0))</f>
        <v>19.059999999999999</v>
      </c>
      <c r="BM375" s="56">
        <v>4</v>
      </c>
      <c r="BN375" s="246">
        <f>INDEX('Mar - Aug'!$AK:$AK,MATCH($C375,'Mar - Aug'!$C:$C,0))</f>
        <v>1.29</v>
      </c>
      <c r="BO375" s="246">
        <f>INDEX('Mar - Aug'!$AL:$AL,MATCH($C375,'Mar - Aug'!$C:$C,0))</f>
        <v>2.4</v>
      </c>
      <c r="BP375" s="60">
        <f>INDEX(FY2019_ALL_Targets!EB:EB,MATCH('Final Comp Values'!B375,FY2019_ALL_Targets!A:A,0))</f>
        <v>0</v>
      </c>
      <c r="BQ375" s="60">
        <f>+INDEX(FY2019_ALL_Targets!DY:DY,MATCH(B375,FY2019_ALL_Targets!A:A,0))</f>
        <v>0</v>
      </c>
      <c r="BR375" s="60">
        <f>+INDEX(FY2019_ALL_Targets!DZ:DZ,MATCH(B375,FY2019_ALL_Targets!A:A,0))</f>
        <v>0</v>
      </c>
      <c r="BS375" s="283">
        <f>+INDEX(FY2019_ALL_Targets!EA:EA,MATCH(B375,FY2019_ALL_Targets!A:A,0))</f>
        <v>0</v>
      </c>
      <c r="BT375" s="245">
        <f t="shared" si="280"/>
        <v>0</v>
      </c>
      <c r="BU375" s="245">
        <f t="shared" si="281"/>
        <v>0</v>
      </c>
      <c r="BV375" s="246">
        <f t="shared" si="282"/>
        <v>0</v>
      </c>
      <c r="BW375" s="284">
        <f t="shared" si="266"/>
        <v>0</v>
      </c>
      <c r="BX375" s="245">
        <f t="shared" si="267"/>
        <v>33.36</v>
      </c>
      <c r="BY375" s="246">
        <f t="shared" si="268"/>
        <v>730234.49944668252</v>
      </c>
      <c r="BZ375" s="285">
        <f t="shared" si="269"/>
        <v>2.082232032948318E-3</v>
      </c>
      <c r="CA375" s="245">
        <f t="shared" si="270"/>
        <v>84740.25</v>
      </c>
      <c r="CB375" s="286">
        <f t="shared" si="271"/>
        <v>3.87</v>
      </c>
      <c r="CC375" s="268">
        <f t="shared" si="240"/>
        <v>-2.9999999999998472E-2</v>
      </c>
      <c r="CD375" s="267">
        <f t="shared" si="272"/>
        <v>730178.79200099432</v>
      </c>
      <c r="CE375" s="268">
        <f t="shared" si="273"/>
        <v>814974.74944668252</v>
      </c>
      <c r="CF375" s="268">
        <f t="shared" si="274"/>
        <v>3.8699999999999974</v>
      </c>
      <c r="CG375" s="270">
        <f t="shared" si="275"/>
        <v>84705.992956949834</v>
      </c>
      <c r="CH375" s="270">
        <f t="shared" si="276"/>
        <v>84795.957445688196</v>
      </c>
      <c r="CI375" s="269">
        <f t="shared" si="277"/>
        <v>-89.964488738361979</v>
      </c>
    </row>
    <row r="376" spans="1:87" s="57" customFormat="1" ht="15.75" customHeight="1" x14ac:dyDescent="0.25">
      <c r="A376" s="297">
        <v>1026641</v>
      </c>
      <c r="B376" s="297">
        <v>5232</v>
      </c>
      <c r="C376" s="347">
        <v>455917</v>
      </c>
      <c r="D376" s="219" t="s">
        <v>940</v>
      </c>
      <c r="E376" s="299" t="s">
        <v>732</v>
      </c>
      <c r="F376" s="299" t="s">
        <v>1016</v>
      </c>
      <c r="G376" s="301" t="s">
        <v>915</v>
      </c>
      <c r="H376" s="302" t="s">
        <v>1017</v>
      </c>
      <c r="I376" s="56" t="s">
        <v>35</v>
      </c>
      <c r="J376" s="229" t="s">
        <v>35</v>
      </c>
      <c r="K376" s="229" t="s">
        <v>35</v>
      </c>
      <c r="L376" s="56"/>
      <c r="M376" s="56"/>
      <c r="N376" s="58"/>
      <c r="O376" s="297">
        <v>1026641</v>
      </c>
      <c r="P376" s="303">
        <v>7016</v>
      </c>
      <c r="Q376" s="304">
        <v>42063</v>
      </c>
      <c r="R376" s="304">
        <v>42185</v>
      </c>
      <c r="S376" s="303">
        <f t="shared" si="241"/>
        <v>20820</v>
      </c>
      <c r="T376" s="59"/>
      <c r="U376" s="346">
        <f t="shared" si="278"/>
        <v>2.5704062291239372E-3</v>
      </c>
      <c r="V376" s="345">
        <f t="shared" si="279"/>
        <v>1.9603092919884455E-3</v>
      </c>
      <c r="W376" s="27">
        <v>253170.0245561389</v>
      </c>
      <c r="X376" s="27">
        <v>253170.02</v>
      </c>
      <c r="Y376" s="305">
        <f t="shared" si="242"/>
        <v>498827.46469546598</v>
      </c>
      <c r="Z376" s="53">
        <f t="shared" si="285"/>
        <v>33847.69</v>
      </c>
      <c r="AA376" s="54">
        <f t="shared" si="285"/>
        <v>33847.69</v>
      </c>
      <c r="AB376" s="54">
        <f t="shared" si="285"/>
        <v>33847.69</v>
      </c>
      <c r="AC376" s="54">
        <f t="shared" si="285"/>
        <v>33847.69</v>
      </c>
      <c r="AD376" s="52">
        <f t="shared" si="244"/>
        <v>135390.75</v>
      </c>
      <c r="AE376" s="53">
        <f t="shared" si="286"/>
        <v>62859.99</v>
      </c>
      <c r="AF376" s="53">
        <f t="shared" si="286"/>
        <v>62859.99</v>
      </c>
      <c r="AG376" s="53">
        <f t="shared" si="286"/>
        <v>62859.99</v>
      </c>
      <c r="AH376" s="53">
        <f t="shared" si="286"/>
        <v>62859.99</v>
      </c>
      <c r="AI376" s="52">
        <f t="shared" si="246"/>
        <v>251439.95935700723</v>
      </c>
      <c r="AJ376" s="55">
        <f t="shared" si="247"/>
        <v>885658.17405247316</v>
      </c>
      <c r="AK376" s="219" t="s">
        <v>940</v>
      </c>
      <c r="AL376" s="220">
        <v>40027.494210593126</v>
      </c>
      <c r="AM376" s="242"/>
      <c r="AN376" s="242"/>
      <c r="AO376" s="242">
        <f t="shared" si="248"/>
        <v>536373.61795211397</v>
      </c>
      <c r="AP376" s="243">
        <f t="shared" si="249"/>
        <v>145581.45161290324</v>
      </c>
      <c r="AQ376" s="244">
        <f t="shared" si="250"/>
        <v>270365.54769570671</v>
      </c>
      <c r="AR376" s="245">
        <f t="shared" si="251"/>
        <v>13.4</v>
      </c>
      <c r="AS376" s="246">
        <f t="shared" si="252"/>
        <v>3.64</v>
      </c>
      <c r="AT376" s="246">
        <f t="shared" si="253"/>
        <v>6.75</v>
      </c>
      <c r="AU376" s="251">
        <f t="shared" si="254"/>
        <v>23.79</v>
      </c>
      <c r="AV376" s="245">
        <f t="shared" si="255"/>
        <v>12.46</v>
      </c>
      <c r="AW376" s="246">
        <f t="shared" si="256"/>
        <v>3.38</v>
      </c>
      <c r="AX376" s="246">
        <f t="shared" si="257"/>
        <v>6.28</v>
      </c>
      <c r="AY376" s="252">
        <f t="shared" si="258"/>
        <v>22.12</v>
      </c>
      <c r="AZ376" s="249">
        <f t="shared" si="259"/>
        <v>12.46</v>
      </c>
      <c r="BA376" s="56">
        <f t="shared" si="260"/>
        <v>4</v>
      </c>
      <c r="BB376" s="246">
        <f t="shared" si="261"/>
        <v>0.85</v>
      </c>
      <c r="BC376" s="250">
        <f t="shared" si="262"/>
        <v>1.57</v>
      </c>
      <c r="BD376" s="246">
        <f t="shared" si="263"/>
        <v>12.46</v>
      </c>
      <c r="BE376" s="56">
        <v>4</v>
      </c>
      <c r="BF376" s="246">
        <f t="shared" si="264"/>
        <v>0.85</v>
      </c>
      <c r="BG376" s="250">
        <f t="shared" si="265"/>
        <v>1.57</v>
      </c>
      <c r="BH376" s="246">
        <f>INDEX('Mar - Aug'!AG:AG,MATCH(C376,'Mar - Aug'!C:C,0))</f>
        <v>12.27</v>
      </c>
      <c r="BI376" s="56">
        <v>4</v>
      </c>
      <c r="BJ376" s="246">
        <f>INDEX('Mar - Aug'!AK:AK,MATCH($C376,'Mar - Aug'!$C:$C,0))</f>
        <v>0.83</v>
      </c>
      <c r="BK376" s="246">
        <f>INDEX('Mar - Aug'!AL:AL,MATCH($C376,'Mar - Aug'!$C:$C,0))</f>
        <v>1.55</v>
      </c>
      <c r="BL376" s="246">
        <f>INDEX('Mar - Aug'!$AG:$AG,MATCH($C376,'Mar - Aug'!$C:$C,0))</f>
        <v>12.27</v>
      </c>
      <c r="BM376" s="56">
        <v>4</v>
      </c>
      <c r="BN376" s="246">
        <f>INDEX('Mar - Aug'!$AK:$AK,MATCH($C376,'Mar - Aug'!$C:$C,0))</f>
        <v>0.83</v>
      </c>
      <c r="BO376" s="246">
        <f>INDEX('Mar - Aug'!$AL:$AL,MATCH($C376,'Mar - Aug'!$C:$C,0))</f>
        <v>1.55</v>
      </c>
      <c r="BP376" s="60">
        <f>INDEX(FY2019_ALL_Targets!EB:EB,MATCH('Final Comp Values'!B376,FY2019_ALL_Targets!A:A,0))</f>
        <v>0</v>
      </c>
      <c r="BQ376" s="60">
        <f>+INDEX(FY2019_ALL_Targets!DY:DY,MATCH(B376,FY2019_ALL_Targets!A:A,0))</f>
        <v>1</v>
      </c>
      <c r="BR376" s="60">
        <f>+INDEX(FY2019_ALL_Targets!DZ:DZ,MATCH(B376,FY2019_ALL_Targets!A:A,0))</f>
        <v>1</v>
      </c>
      <c r="BS376" s="283">
        <f>+INDEX(FY2019_ALL_Targets!EA:EA,MATCH(B376,FY2019_ALL_Targets!A:A,0))</f>
        <v>0</v>
      </c>
      <c r="BT376" s="245">
        <f t="shared" si="280"/>
        <v>0</v>
      </c>
      <c r="BU376" s="245">
        <f t="shared" si="281"/>
        <v>0.83</v>
      </c>
      <c r="BV376" s="246">
        <f t="shared" si="282"/>
        <v>1.55</v>
      </c>
      <c r="BW376" s="284">
        <f t="shared" si="266"/>
        <v>95265.436221211639</v>
      </c>
      <c r="BX376" s="245">
        <f t="shared" si="267"/>
        <v>19.740000000000002</v>
      </c>
      <c r="BY376" s="246">
        <f t="shared" si="268"/>
        <v>790142.73571710836</v>
      </c>
      <c r="BZ376" s="285">
        <f t="shared" si="269"/>
        <v>2.2530577727541442E-3</v>
      </c>
      <c r="CA376" s="245">
        <f t="shared" si="270"/>
        <v>91692.31</v>
      </c>
      <c r="CB376" s="286">
        <f t="shared" si="271"/>
        <v>2.29</v>
      </c>
      <c r="CC376" s="268">
        <f t="shared" si="240"/>
        <v>-1.9999999999999796E-2</v>
      </c>
      <c r="CD376" s="267">
        <f t="shared" si="272"/>
        <v>885658.17405247316</v>
      </c>
      <c r="CE376" s="268">
        <f t="shared" si="273"/>
        <v>881835.0457171083</v>
      </c>
      <c r="CF376" s="268">
        <f t="shared" si="274"/>
        <v>-8.9999999999999858E-2</v>
      </c>
      <c r="CG376" s="270">
        <f t="shared" si="275"/>
        <v>-3603.4916665787728</v>
      </c>
      <c r="CH376" s="270">
        <f t="shared" si="276"/>
        <v>-3823.1283353648614</v>
      </c>
      <c r="CI376" s="269">
        <f t="shared" si="277"/>
        <v>219.63666878608865</v>
      </c>
    </row>
    <row r="377" spans="1:87" s="57" customFormat="1" ht="15.75" customHeight="1" x14ac:dyDescent="0.25">
      <c r="A377" s="297">
        <v>1026173</v>
      </c>
      <c r="B377" s="297">
        <v>5233</v>
      </c>
      <c r="C377" s="347">
        <v>455713</v>
      </c>
      <c r="D377" s="219" t="s">
        <v>920</v>
      </c>
      <c r="E377" s="299" t="s">
        <v>2954</v>
      </c>
      <c r="F377" s="299" t="s">
        <v>2955</v>
      </c>
      <c r="G377" s="301" t="s">
        <v>1021</v>
      </c>
      <c r="H377" s="302"/>
      <c r="I377" s="56" t="s">
        <v>35</v>
      </c>
      <c r="J377" s="229" t="s">
        <v>36</v>
      </c>
      <c r="K377" s="229" t="s">
        <v>35</v>
      </c>
      <c r="L377" s="56"/>
      <c r="M377" s="56"/>
      <c r="N377" s="58"/>
      <c r="O377" s="297">
        <v>1026173</v>
      </c>
      <c r="P377" s="303">
        <v>23970</v>
      </c>
      <c r="Q377" s="304">
        <v>42005</v>
      </c>
      <c r="R377" s="304">
        <v>42369</v>
      </c>
      <c r="S377" s="303">
        <f t="shared" si="241"/>
        <v>23970</v>
      </c>
      <c r="T377" s="59"/>
      <c r="U377" s="346" t="str">
        <f t="shared" si="278"/>
        <v/>
      </c>
      <c r="V377" s="345">
        <f t="shared" si="279"/>
        <v>2.2568978736293489E-3</v>
      </c>
      <c r="W377" s="27">
        <v>0</v>
      </c>
      <c r="X377" s="27">
        <v>0</v>
      </c>
      <c r="Y377" s="305">
        <f t="shared" si="242"/>
        <v>0</v>
      </c>
      <c r="Z377" s="53">
        <f t="shared" si="285"/>
        <v>38968.74</v>
      </c>
      <c r="AA377" s="54">
        <f t="shared" si="285"/>
        <v>38968.74</v>
      </c>
      <c r="AB377" s="54">
        <f t="shared" si="285"/>
        <v>38968.74</v>
      </c>
      <c r="AC377" s="54">
        <f t="shared" si="285"/>
        <v>38968.74</v>
      </c>
      <c r="AD377" s="52">
        <f t="shared" si="244"/>
        <v>155874.94</v>
      </c>
      <c r="AE377" s="53">
        <f t="shared" si="286"/>
        <v>72370.509999999995</v>
      </c>
      <c r="AF377" s="53">
        <f t="shared" si="286"/>
        <v>72370.509999999995</v>
      </c>
      <c r="AG377" s="53">
        <f t="shared" si="286"/>
        <v>72370.509999999995</v>
      </c>
      <c r="AH377" s="53">
        <f t="shared" si="286"/>
        <v>72370.509999999995</v>
      </c>
      <c r="AI377" s="52">
        <f t="shared" si="246"/>
        <v>289482.02813580522</v>
      </c>
      <c r="AJ377" s="55">
        <f t="shared" si="247"/>
        <v>445356.96813580522</v>
      </c>
      <c r="AK377" s="219" t="s">
        <v>920</v>
      </c>
      <c r="AL377" s="220">
        <v>54680.661225614327</v>
      </c>
      <c r="AM377" s="242"/>
      <c r="AN377" s="242"/>
      <c r="AO377" s="242">
        <f t="shared" si="248"/>
        <v>0</v>
      </c>
      <c r="AP377" s="243">
        <f t="shared" si="249"/>
        <v>167607.4623655914</v>
      </c>
      <c r="AQ377" s="244">
        <f t="shared" si="250"/>
        <v>311270.99799548951</v>
      </c>
      <c r="AR377" s="245">
        <f t="shared" si="251"/>
        <v>0</v>
      </c>
      <c r="AS377" s="246">
        <f t="shared" si="252"/>
        <v>3.07</v>
      </c>
      <c r="AT377" s="246">
        <f t="shared" si="253"/>
        <v>5.69</v>
      </c>
      <c r="AU377" s="251">
        <f t="shared" si="254"/>
        <v>8.76</v>
      </c>
      <c r="AV377" s="245">
        <f t="shared" si="255"/>
        <v>0</v>
      </c>
      <c r="AW377" s="246">
        <f t="shared" si="256"/>
        <v>2.85</v>
      </c>
      <c r="AX377" s="246">
        <f t="shared" si="257"/>
        <v>5.29</v>
      </c>
      <c r="AY377" s="252">
        <f t="shared" si="258"/>
        <v>8.14</v>
      </c>
      <c r="AZ377" s="249">
        <f t="shared" si="259"/>
        <v>0</v>
      </c>
      <c r="BA377" s="56">
        <f t="shared" si="260"/>
        <v>4</v>
      </c>
      <c r="BB377" s="246">
        <f t="shared" si="261"/>
        <v>0.71</v>
      </c>
      <c r="BC377" s="250">
        <f t="shared" si="262"/>
        <v>1.32</v>
      </c>
      <c r="BD377" s="246">
        <f t="shared" si="263"/>
        <v>0</v>
      </c>
      <c r="BE377" s="56">
        <v>4</v>
      </c>
      <c r="BF377" s="246">
        <f t="shared" si="264"/>
        <v>0.71</v>
      </c>
      <c r="BG377" s="250">
        <f t="shared" si="265"/>
        <v>1.32</v>
      </c>
      <c r="BH377" s="246">
        <f>INDEX('Mar - Aug'!AG:AG,MATCH(C377,'Mar - Aug'!C:C,0))</f>
        <v>0</v>
      </c>
      <c r="BI377" s="56">
        <v>4</v>
      </c>
      <c r="BJ377" s="246">
        <f>INDEX('Mar - Aug'!AK:AK,MATCH($C377,'Mar - Aug'!$C:$C,0))</f>
        <v>0.7</v>
      </c>
      <c r="BK377" s="246">
        <f>INDEX('Mar - Aug'!AL:AL,MATCH($C377,'Mar - Aug'!$C:$C,0))</f>
        <v>1.3</v>
      </c>
      <c r="BL377" s="246">
        <f>INDEX('Mar - Aug'!$AG:$AG,MATCH($C377,'Mar - Aug'!$C:$C,0))</f>
        <v>0</v>
      </c>
      <c r="BM377" s="56">
        <v>4</v>
      </c>
      <c r="BN377" s="246">
        <f>INDEX('Mar - Aug'!$AK:$AK,MATCH($C377,'Mar - Aug'!$C:$C,0))</f>
        <v>0.7</v>
      </c>
      <c r="BO377" s="246">
        <f>INDEX('Mar - Aug'!$AL:$AL,MATCH($C377,'Mar - Aug'!$C:$C,0))</f>
        <v>1.3</v>
      </c>
      <c r="BP377" s="60">
        <f>INDEX(FY2019_ALL_Targets!EB:EB,MATCH('Final Comp Values'!B377,FY2019_ALL_Targets!A:A,0))</f>
        <v>3</v>
      </c>
      <c r="BQ377" s="60">
        <f>+INDEX(FY2019_ALL_Targets!DY:DY,MATCH(B377,FY2019_ALL_Targets!A:A,0))</f>
        <v>1</v>
      </c>
      <c r="BR377" s="60">
        <f>+INDEX(FY2019_ALL_Targets!DZ:DZ,MATCH(B377,FY2019_ALL_Targets!A:A,0))</f>
        <v>1</v>
      </c>
      <c r="BS377" s="283">
        <f>+INDEX(FY2019_ALL_Targets!EA:EA,MATCH(B377,FY2019_ALL_Targets!A:A,0))</f>
        <v>0</v>
      </c>
      <c r="BT377" s="245">
        <f t="shared" si="280"/>
        <v>0</v>
      </c>
      <c r="BU377" s="245">
        <f t="shared" si="281"/>
        <v>0.7</v>
      </c>
      <c r="BV377" s="246">
        <f t="shared" si="282"/>
        <v>1.3</v>
      </c>
      <c r="BW377" s="284">
        <f t="shared" si="266"/>
        <v>109361.32245122865</v>
      </c>
      <c r="BX377" s="245">
        <f t="shared" si="267"/>
        <v>6.1400000000000006</v>
      </c>
      <c r="BY377" s="246">
        <f t="shared" si="268"/>
        <v>335739.25992527202</v>
      </c>
      <c r="BZ377" s="285">
        <f t="shared" si="269"/>
        <v>9.573459515600525E-4</v>
      </c>
      <c r="CA377" s="245">
        <f t="shared" si="270"/>
        <v>38960.949999999997</v>
      </c>
      <c r="CB377" s="286">
        <f t="shared" si="271"/>
        <v>0.71</v>
      </c>
      <c r="CC377" s="268">
        <f t="shared" si="240"/>
        <v>1.9999999999999796E-2</v>
      </c>
      <c r="CD377" s="267">
        <f t="shared" si="272"/>
        <v>445356.96813580522</v>
      </c>
      <c r="CE377" s="268">
        <f t="shared" si="273"/>
        <v>374700.20992527204</v>
      </c>
      <c r="CF377" s="268">
        <f t="shared" si="274"/>
        <v>-1.29</v>
      </c>
      <c r="CG377" s="270">
        <f t="shared" si="275"/>
        <v>-70578.684139458084</v>
      </c>
      <c r="CH377" s="270">
        <f t="shared" si="276"/>
        <v>-70656.758210533182</v>
      </c>
      <c r="CI377" s="269">
        <f t="shared" si="277"/>
        <v>78.074071075097891</v>
      </c>
    </row>
    <row r="378" spans="1:87" s="57" customFormat="1" ht="15.75" customHeight="1" x14ac:dyDescent="0.25">
      <c r="A378" s="297">
        <v>1026029</v>
      </c>
      <c r="B378" s="297">
        <v>5234</v>
      </c>
      <c r="C378" s="347">
        <v>455715</v>
      </c>
      <c r="D378" s="219" t="s">
        <v>940</v>
      </c>
      <c r="E378" s="299" t="s">
        <v>2694</v>
      </c>
      <c r="F378" s="299" t="s">
        <v>1020</v>
      </c>
      <c r="G378" s="301" t="s">
        <v>915</v>
      </c>
      <c r="H378" s="302" t="s">
        <v>2359</v>
      </c>
      <c r="I378" s="56" t="s">
        <v>35</v>
      </c>
      <c r="J378" s="229" t="s">
        <v>35</v>
      </c>
      <c r="K378" s="229" t="s">
        <v>36</v>
      </c>
      <c r="L378" s="56"/>
      <c r="M378" s="56"/>
      <c r="N378" s="58"/>
      <c r="O378" s="297">
        <v>1026029</v>
      </c>
      <c r="P378" s="303">
        <v>12829</v>
      </c>
      <c r="Q378" s="304">
        <v>41883</v>
      </c>
      <c r="R378" s="304">
        <v>42247</v>
      </c>
      <c r="S378" s="303">
        <f t="shared" si="241"/>
        <v>12829</v>
      </c>
      <c r="T378" s="59"/>
      <c r="U378" s="346">
        <f t="shared" si="278"/>
        <v>1.5838492561686354E-3</v>
      </c>
      <c r="V378" s="345">
        <f t="shared" si="279"/>
        <v>1.2079158456733798E-3</v>
      </c>
      <c r="W378" s="27">
        <v>155999.91568046133</v>
      </c>
      <c r="X378" s="27">
        <v>155999.92000000001</v>
      </c>
      <c r="Y378" s="305">
        <f t="shared" si="242"/>
        <v>307370.67937455006</v>
      </c>
      <c r="Z378" s="53">
        <f t="shared" si="285"/>
        <v>20856.48</v>
      </c>
      <c r="AA378" s="54">
        <f t="shared" si="285"/>
        <v>20856.48</v>
      </c>
      <c r="AB378" s="54">
        <f t="shared" si="285"/>
        <v>20856.48</v>
      </c>
      <c r="AC378" s="54">
        <f t="shared" si="285"/>
        <v>20856.48</v>
      </c>
      <c r="AD378" s="52">
        <f t="shared" si="244"/>
        <v>83425.929999999993</v>
      </c>
      <c r="AE378" s="53">
        <f t="shared" si="286"/>
        <v>38733.47</v>
      </c>
      <c r="AF378" s="53">
        <f t="shared" si="286"/>
        <v>38733.47</v>
      </c>
      <c r="AG378" s="53">
        <f t="shared" si="286"/>
        <v>38733.47</v>
      </c>
      <c r="AH378" s="53">
        <f t="shared" si="286"/>
        <v>38733.47</v>
      </c>
      <c r="AI378" s="52">
        <f t="shared" si="246"/>
        <v>154933.87313117416</v>
      </c>
      <c r="AJ378" s="55">
        <f t="shared" si="247"/>
        <v>545730.48250572418</v>
      </c>
      <c r="AK378" s="219" t="s">
        <v>940</v>
      </c>
      <c r="AL378" s="220">
        <v>40027.494210593126</v>
      </c>
      <c r="AM378" s="242"/>
      <c r="AN378" s="242"/>
      <c r="AO378" s="242">
        <f t="shared" si="248"/>
        <v>330506.1068543549</v>
      </c>
      <c r="AP378" s="243">
        <f t="shared" si="249"/>
        <v>89705.301075268813</v>
      </c>
      <c r="AQ378" s="244">
        <f t="shared" si="250"/>
        <v>166595.5625066389</v>
      </c>
      <c r="AR378" s="245">
        <f t="shared" si="251"/>
        <v>8.26</v>
      </c>
      <c r="AS378" s="246">
        <f t="shared" si="252"/>
        <v>2.2400000000000002</v>
      </c>
      <c r="AT378" s="246">
        <f t="shared" si="253"/>
        <v>4.16</v>
      </c>
      <c r="AU378" s="251">
        <f t="shared" si="254"/>
        <v>14.66</v>
      </c>
      <c r="AV378" s="245">
        <f t="shared" si="255"/>
        <v>7.68</v>
      </c>
      <c r="AW378" s="246">
        <f t="shared" si="256"/>
        <v>2.08</v>
      </c>
      <c r="AX378" s="246">
        <f t="shared" si="257"/>
        <v>3.87</v>
      </c>
      <c r="AY378" s="252">
        <f t="shared" si="258"/>
        <v>13.629999999999999</v>
      </c>
      <c r="AZ378" s="249">
        <f t="shared" si="259"/>
        <v>7.68</v>
      </c>
      <c r="BA378" s="56">
        <f t="shared" si="260"/>
        <v>4</v>
      </c>
      <c r="BB378" s="246">
        <f t="shared" si="261"/>
        <v>0.52</v>
      </c>
      <c r="BC378" s="250">
        <f t="shared" si="262"/>
        <v>0.97</v>
      </c>
      <c r="BD378" s="246">
        <f t="shared" si="263"/>
        <v>7.68</v>
      </c>
      <c r="BE378" s="56">
        <v>4</v>
      </c>
      <c r="BF378" s="246">
        <f t="shared" si="264"/>
        <v>0.52</v>
      </c>
      <c r="BG378" s="250">
        <f t="shared" si="265"/>
        <v>0.97</v>
      </c>
      <c r="BH378" s="246">
        <f>INDEX('Mar - Aug'!AG:AG,MATCH(C378,'Mar - Aug'!C:C,0))</f>
        <v>7.56</v>
      </c>
      <c r="BI378" s="56">
        <v>4</v>
      </c>
      <c r="BJ378" s="246">
        <f>INDEX('Mar - Aug'!AK:AK,MATCH($C378,'Mar - Aug'!$C:$C,0))</f>
        <v>0.51</v>
      </c>
      <c r="BK378" s="246">
        <f>INDEX('Mar - Aug'!AL:AL,MATCH($C378,'Mar - Aug'!$C:$C,0))</f>
        <v>0.95</v>
      </c>
      <c r="BL378" s="246">
        <f>INDEX('Mar - Aug'!$AG:$AG,MATCH($C378,'Mar - Aug'!$C:$C,0))</f>
        <v>7.56</v>
      </c>
      <c r="BM378" s="56">
        <v>4</v>
      </c>
      <c r="BN378" s="246">
        <f>INDEX('Mar - Aug'!$AK:$AK,MATCH($C378,'Mar - Aug'!$C:$C,0))</f>
        <v>0.51</v>
      </c>
      <c r="BO378" s="246">
        <f>INDEX('Mar - Aug'!$AL:$AL,MATCH($C378,'Mar - Aug'!$C:$C,0))</f>
        <v>0.95</v>
      </c>
      <c r="BP378" s="60">
        <f>INDEX(FY2019_ALL_Targets!EB:EB,MATCH('Final Comp Values'!B378,FY2019_ALL_Targets!A:A,0))</f>
        <v>0</v>
      </c>
      <c r="BQ378" s="60">
        <f>+INDEX(FY2019_ALL_Targets!DY:DY,MATCH(B378,FY2019_ALL_Targets!A:A,0))</f>
        <v>3</v>
      </c>
      <c r="BR378" s="60">
        <f>+INDEX(FY2019_ALL_Targets!DZ:DZ,MATCH(B378,FY2019_ALL_Targets!A:A,0))</f>
        <v>3</v>
      </c>
      <c r="BS378" s="283">
        <f>+INDEX(FY2019_ALL_Targets!EA:EA,MATCH(B378,FY2019_ALL_Targets!A:A,0))</f>
        <v>0</v>
      </c>
      <c r="BT378" s="245">
        <f t="shared" si="280"/>
        <v>0</v>
      </c>
      <c r="BU378" s="245">
        <f t="shared" si="281"/>
        <v>1.53</v>
      </c>
      <c r="BV378" s="246">
        <f t="shared" si="282"/>
        <v>2.8499999999999996</v>
      </c>
      <c r="BW378" s="284">
        <f t="shared" si="266"/>
        <v>175320.42464239788</v>
      </c>
      <c r="BX378" s="245">
        <f t="shared" si="267"/>
        <v>9.25</v>
      </c>
      <c r="BY378" s="246">
        <f t="shared" si="268"/>
        <v>370254.32144798641</v>
      </c>
      <c r="BZ378" s="285">
        <f t="shared" si="269"/>
        <v>1.055764153899485E-3</v>
      </c>
      <c r="CA378" s="245">
        <f t="shared" si="270"/>
        <v>42966.26</v>
      </c>
      <c r="CB378" s="286">
        <f t="shared" si="271"/>
        <v>1.07</v>
      </c>
      <c r="CC378" s="268">
        <f t="shared" si="240"/>
        <v>-1.0000000000000231E-2</v>
      </c>
      <c r="CD378" s="267">
        <f t="shared" si="272"/>
        <v>545730.48250572418</v>
      </c>
      <c r="CE378" s="268">
        <f t="shared" si="273"/>
        <v>413220.58144798642</v>
      </c>
      <c r="CF378" s="268">
        <f t="shared" si="274"/>
        <v>-3.3099999999999987</v>
      </c>
      <c r="CG378" s="270">
        <f t="shared" si="275"/>
        <v>-132528.82590564538</v>
      </c>
      <c r="CH378" s="270">
        <f t="shared" si="276"/>
        <v>-132509.90105773776</v>
      </c>
      <c r="CI378" s="269">
        <f t="shared" si="277"/>
        <v>-18.924847907619551</v>
      </c>
    </row>
    <row r="379" spans="1:87" s="57" customFormat="1" ht="15.75" customHeight="1" x14ac:dyDescent="0.25">
      <c r="A379" s="297">
        <v>1028850</v>
      </c>
      <c r="B379" s="297">
        <v>5237</v>
      </c>
      <c r="C379" s="347">
        <v>455834</v>
      </c>
      <c r="D379" s="219" t="s">
        <v>939</v>
      </c>
      <c r="E379" s="299" t="s">
        <v>733</v>
      </c>
      <c r="F379" s="299" t="s">
        <v>966</v>
      </c>
      <c r="G379" s="301" t="s">
        <v>915</v>
      </c>
      <c r="H379" s="302" t="s">
        <v>733</v>
      </c>
      <c r="I379" s="56" t="s">
        <v>35</v>
      </c>
      <c r="J379" s="229" t="s">
        <v>36</v>
      </c>
      <c r="K379" s="229" t="s">
        <v>35</v>
      </c>
      <c r="L379" s="56"/>
      <c r="M379" s="56"/>
      <c r="N379" s="58"/>
      <c r="O379" s="297">
        <v>1003370</v>
      </c>
      <c r="P379" s="303">
        <v>14763</v>
      </c>
      <c r="Q379" s="304">
        <v>42005</v>
      </c>
      <c r="R379" s="304">
        <v>42369</v>
      </c>
      <c r="S379" s="303">
        <f t="shared" si="241"/>
        <v>14763</v>
      </c>
      <c r="T379" s="59"/>
      <c r="U379" s="346">
        <f t="shared" si="278"/>
        <v>1.8226180192390338E-3</v>
      </c>
      <c r="V379" s="345">
        <f t="shared" si="279"/>
        <v>1.3900118192903663E-3</v>
      </c>
      <c r="W379" s="27">
        <v>179517.24649787595</v>
      </c>
      <c r="X379" s="27">
        <v>179517.25</v>
      </c>
      <c r="Y379" s="305">
        <f t="shared" si="242"/>
        <v>353707.48613348528</v>
      </c>
      <c r="Z379" s="53">
        <f t="shared" si="285"/>
        <v>24000.639999999999</v>
      </c>
      <c r="AA379" s="54">
        <f t="shared" si="285"/>
        <v>24000.639999999999</v>
      </c>
      <c r="AB379" s="54">
        <f t="shared" si="285"/>
        <v>24000.639999999999</v>
      </c>
      <c r="AC379" s="54">
        <f t="shared" si="285"/>
        <v>24000.639999999999</v>
      </c>
      <c r="AD379" s="52">
        <f t="shared" si="244"/>
        <v>96002.57</v>
      </c>
      <c r="AE379" s="53">
        <f t="shared" si="286"/>
        <v>44572.62</v>
      </c>
      <c r="AF379" s="53">
        <f t="shared" si="286"/>
        <v>44572.62</v>
      </c>
      <c r="AG379" s="53">
        <f t="shared" si="286"/>
        <v>44572.62</v>
      </c>
      <c r="AH379" s="53">
        <f t="shared" si="286"/>
        <v>44572.62</v>
      </c>
      <c r="AI379" s="52">
        <f t="shared" si="246"/>
        <v>178290.49567663297</v>
      </c>
      <c r="AJ379" s="55">
        <f t="shared" si="247"/>
        <v>628000.55181011825</v>
      </c>
      <c r="AK379" s="219" t="s">
        <v>939</v>
      </c>
      <c r="AL379" s="220">
        <v>78822.574549228506</v>
      </c>
      <c r="AM379" s="242"/>
      <c r="AN379" s="242"/>
      <c r="AO379" s="242">
        <f t="shared" si="248"/>
        <v>380330.63025105948</v>
      </c>
      <c r="AP379" s="243">
        <f t="shared" si="249"/>
        <v>103228.56989247313</v>
      </c>
      <c r="AQ379" s="244">
        <f t="shared" si="250"/>
        <v>191710.21040498171</v>
      </c>
      <c r="AR379" s="245">
        <f t="shared" si="251"/>
        <v>4.83</v>
      </c>
      <c r="AS379" s="246">
        <f t="shared" si="252"/>
        <v>1.31</v>
      </c>
      <c r="AT379" s="246">
        <f t="shared" si="253"/>
        <v>2.4300000000000002</v>
      </c>
      <c r="AU379" s="251">
        <f t="shared" si="254"/>
        <v>8.57</v>
      </c>
      <c r="AV379" s="245">
        <f t="shared" si="255"/>
        <v>4.49</v>
      </c>
      <c r="AW379" s="246">
        <f t="shared" si="256"/>
        <v>1.22</v>
      </c>
      <c r="AX379" s="246">
        <f t="shared" si="257"/>
        <v>2.2599999999999998</v>
      </c>
      <c r="AY379" s="252">
        <f t="shared" si="258"/>
        <v>7.97</v>
      </c>
      <c r="AZ379" s="249">
        <f t="shared" si="259"/>
        <v>4.49</v>
      </c>
      <c r="BA379" s="56">
        <f t="shared" si="260"/>
        <v>4</v>
      </c>
      <c r="BB379" s="246">
        <f t="shared" si="261"/>
        <v>0.31</v>
      </c>
      <c r="BC379" s="250">
        <f t="shared" si="262"/>
        <v>0.56999999999999995</v>
      </c>
      <c r="BD379" s="246">
        <f t="shared" si="263"/>
        <v>4.49</v>
      </c>
      <c r="BE379" s="56">
        <v>4</v>
      </c>
      <c r="BF379" s="246">
        <f t="shared" si="264"/>
        <v>0.31</v>
      </c>
      <c r="BG379" s="250">
        <f t="shared" si="265"/>
        <v>0.56999999999999995</v>
      </c>
      <c r="BH379" s="246">
        <f>INDEX('Mar - Aug'!AG:AG,MATCH(C379,'Mar - Aug'!C:C,0))</f>
        <v>4.6500000000000004</v>
      </c>
      <c r="BI379" s="56">
        <v>4</v>
      </c>
      <c r="BJ379" s="246">
        <f>INDEX('Mar - Aug'!AK:AK,MATCH($C379,'Mar - Aug'!$C:$C,0))</f>
        <v>0.32</v>
      </c>
      <c r="BK379" s="246">
        <f>INDEX('Mar - Aug'!AL:AL,MATCH($C379,'Mar - Aug'!$C:$C,0))</f>
        <v>0.59</v>
      </c>
      <c r="BL379" s="246">
        <f>INDEX('Mar - Aug'!$AG:$AG,MATCH($C379,'Mar - Aug'!$C:$C,0))</f>
        <v>4.6500000000000004</v>
      </c>
      <c r="BM379" s="56">
        <v>4</v>
      </c>
      <c r="BN379" s="246">
        <f>INDEX('Mar - Aug'!$AK:$AK,MATCH($C379,'Mar - Aug'!$C:$C,0))</f>
        <v>0.32</v>
      </c>
      <c r="BO379" s="246">
        <f>INDEX('Mar - Aug'!$AL:$AL,MATCH($C379,'Mar - Aug'!$C:$C,0))</f>
        <v>0.59</v>
      </c>
      <c r="BP379" s="60">
        <f>INDEX(FY2019_ALL_Targets!EB:EB,MATCH('Final Comp Values'!B379,FY2019_ALL_Targets!A:A,0))</f>
        <v>0</v>
      </c>
      <c r="BQ379" s="60">
        <f>+INDEX(FY2019_ALL_Targets!DY:DY,MATCH(B379,FY2019_ALL_Targets!A:A,0))</f>
        <v>0</v>
      </c>
      <c r="BR379" s="60">
        <f>+INDEX(FY2019_ALL_Targets!DZ:DZ,MATCH(B379,FY2019_ALL_Targets!A:A,0))</f>
        <v>0</v>
      </c>
      <c r="BS379" s="283">
        <f>+INDEX(FY2019_ALL_Targets!EA:EA,MATCH(B379,FY2019_ALL_Targets!A:A,0))</f>
        <v>0</v>
      </c>
      <c r="BT379" s="245">
        <f t="shared" si="280"/>
        <v>0</v>
      </c>
      <c r="BU379" s="245">
        <f t="shared" si="281"/>
        <v>0</v>
      </c>
      <c r="BV379" s="246">
        <f t="shared" si="282"/>
        <v>0</v>
      </c>
      <c r="BW379" s="284">
        <f t="shared" si="266"/>
        <v>0</v>
      </c>
      <c r="BX379" s="245">
        <f t="shared" si="267"/>
        <v>7.97</v>
      </c>
      <c r="BY379" s="246">
        <f t="shared" si="268"/>
        <v>628215.91915735113</v>
      </c>
      <c r="BZ379" s="285">
        <f t="shared" si="269"/>
        <v>1.7913304718808574E-3</v>
      </c>
      <c r="CA379" s="245">
        <f t="shared" si="270"/>
        <v>72901.47</v>
      </c>
      <c r="CB379" s="286">
        <f t="shared" si="271"/>
        <v>0.92</v>
      </c>
      <c r="CC379" s="268">
        <f t="shared" si="240"/>
        <v>-4.0000000000000147E-2</v>
      </c>
      <c r="CD379" s="267">
        <f t="shared" si="272"/>
        <v>628000.55181011825</v>
      </c>
      <c r="CE379" s="268">
        <f t="shared" si="273"/>
        <v>701117.38915735111</v>
      </c>
      <c r="CF379" s="268">
        <f t="shared" si="274"/>
        <v>0.92000000000000082</v>
      </c>
      <c r="CG379" s="270">
        <f t="shared" si="275"/>
        <v>72491.908113589627</v>
      </c>
      <c r="CH379" s="270">
        <f t="shared" si="276"/>
        <v>73116.837347232853</v>
      </c>
      <c r="CI379" s="269">
        <f t="shared" si="277"/>
        <v>-624.92923364322633</v>
      </c>
    </row>
    <row r="380" spans="1:87" s="57" customFormat="1" ht="15.75" customHeight="1" x14ac:dyDescent="0.25">
      <c r="A380" s="297">
        <v>1026574</v>
      </c>
      <c r="B380" s="297">
        <v>5241</v>
      </c>
      <c r="C380" s="347">
        <v>455968</v>
      </c>
      <c r="D380" s="219" t="s">
        <v>913</v>
      </c>
      <c r="E380" s="299" t="s">
        <v>735</v>
      </c>
      <c r="F380" s="299" t="s">
        <v>943</v>
      </c>
      <c r="G380" s="301" t="s">
        <v>915</v>
      </c>
      <c r="H380" s="302" t="s">
        <v>943</v>
      </c>
      <c r="I380" s="56" t="s">
        <v>35</v>
      </c>
      <c r="J380" s="229" t="s">
        <v>35</v>
      </c>
      <c r="K380" s="229" t="s">
        <v>35</v>
      </c>
      <c r="L380" s="56"/>
      <c r="M380" s="56"/>
      <c r="N380" s="58"/>
      <c r="O380" s="297">
        <v>1026574</v>
      </c>
      <c r="P380" s="303">
        <v>2128</v>
      </c>
      <c r="Q380" s="304">
        <v>42053</v>
      </c>
      <c r="R380" s="304">
        <v>42247</v>
      </c>
      <c r="S380" s="303">
        <f t="shared" si="241"/>
        <v>3983</v>
      </c>
      <c r="T380" s="59"/>
      <c r="U380" s="346">
        <f t="shared" si="278"/>
        <v>4.9173525507207694E-4</v>
      </c>
      <c r="V380" s="345">
        <f t="shared" si="279"/>
        <v>3.7501978434149755E-4</v>
      </c>
      <c r="W380" s="27">
        <v>48433.055149308406</v>
      </c>
      <c r="X380" s="27">
        <v>48433.06</v>
      </c>
      <c r="Y380" s="305">
        <f t="shared" si="242"/>
        <v>95428.904509223867</v>
      </c>
      <c r="Z380" s="53">
        <f t="shared" si="285"/>
        <v>6475.28</v>
      </c>
      <c r="AA380" s="54">
        <f t="shared" si="285"/>
        <v>6475.28</v>
      </c>
      <c r="AB380" s="54">
        <f t="shared" si="285"/>
        <v>6475.28</v>
      </c>
      <c r="AC380" s="54">
        <f t="shared" si="285"/>
        <v>6475.28</v>
      </c>
      <c r="AD380" s="52">
        <f t="shared" si="244"/>
        <v>25901.119999999999</v>
      </c>
      <c r="AE380" s="53">
        <f t="shared" si="286"/>
        <v>12025.52</v>
      </c>
      <c r="AF380" s="53">
        <f t="shared" si="286"/>
        <v>12025.52</v>
      </c>
      <c r="AG380" s="53">
        <f t="shared" si="286"/>
        <v>12025.52</v>
      </c>
      <c r="AH380" s="53">
        <f t="shared" si="286"/>
        <v>12025.52</v>
      </c>
      <c r="AI380" s="52">
        <f t="shared" si="246"/>
        <v>48102.082522524492</v>
      </c>
      <c r="AJ380" s="55">
        <f t="shared" si="247"/>
        <v>169432.10703174834</v>
      </c>
      <c r="AK380" s="219" t="s">
        <v>913</v>
      </c>
      <c r="AL380" s="220">
        <v>61485.26180987338</v>
      </c>
      <c r="AM380" s="242"/>
      <c r="AN380" s="242"/>
      <c r="AO380" s="242">
        <f t="shared" si="248"/>
        <v>102611.72527873535</v>
      </c>
      <c r="AP380" s="243">
        <f t="shared" si="249"/>
        <v>27850.666666666668</v>
      </c>
      <c r="AQ380" s="244">
        <f t="shared" si="250"/>
        <v>51722.6693790586</v>
      </c>
      <c r="AR380" s="245">
        <f t="shared" si="251"/>
        <v>1.67</v>
      </c>
      <c r="AS380" s="246">
        <f t="shared" si="252"/>
        <v>0.45</v>
      </c>
      <c r="AT380" s="246">
        <f t="shared" si="253"/>
        <v>0.84</v>
      </c>
      <c r="AU380" s="251">
        <f t="shared" si="254"/>
        <v>2.96</v>
      </c>
      <c r="AV380" s="245">
        <f t="shared" si="255"/>
        <v>1.55</v>
      </c>
      <c r="AW380" s="246">
        <f t="shared" si="256"/>
        <v>0.42</v>
      </c>
      <c r="AX380" s="246">
        <f t="shared" si="257"/>
        <v>0.78</v>
      </c>
      <c r="AY380" s="252">
        <f t="shared" si="258"/>
        <v>2.75</v>
      </c>
      <c r="AZ380" s="249">
        <f t="shared" si="259"/>
        <v>1.55</v>
      </c>
      <c r="BA380" s="56">
        <f t="shared" si="260"/>
        <v>4</v>
      </c>
      <c r="BB380" s="246">
        <f t="shared" si="261"/>
        <v>0.11</v>
      </c>
      <c r="BC380" s="250">
        <f t="shared" si="262"/>
        <v>0.2</v>
      </c>
      <c r="BD380" s="246">
        <f t="shared" si="263"/>
        <v>1.55</v>
      </c>
      <c r="BE380" s="56">
        <v>4</v>
      </c>
      <c r="BF380" s="246">
        <f t="shared" si="264"/>
        <v>0.11</v>
      </c>
      <c r="BG380" s="250">
        <f t="shared" si="265"/>
        <v>0.2</v>
      </c>
      <c r="BH380" s="246">
        <f>INDEX('Mar - Aug'!AG:AG,MATCH(C380,'Mar - Aug'!C:C,0))</f>
        <v>1.52</v>
      </c>
      <c r="BI380" s="56">
        <v>4</v>
      </c>
      <c r="BJ380" s="246">
        <f>INDEX('Mar - Aug'!AK:AK,MATCH($C380,'Mar - Aug'!$C:$C,0))</f>
        <v>0.1</v>
      </c>
      <c r="BK380" s="246">
        <f>INDEX('Mar - Aug'!AL:AL,MATCH($C380,'Mar - Aug'!$C:$C,0))</f>
        <v>0.19</v>
      </c>
      <c r="BL380" s="246">
        <f>INDEX('Mar - Aug'!$AG:$AG,MATCH($C380,'Mar - Aug'!$C:$C,0))</f>
        <v>1.52</v>
      </c>
      <c r="BM380" s="56">
        <v>4</v>
      </c>
      <c r="BN380" s="246">
        <f>INDEX('Mar - Aug'!$AK:$AK,MATCH($C380,'Mar - Aug'!$C:$C,0))</f>
        <v>0.1</v>
      </c>
      <c r="BO380" s="246">
        <f>INDEX('Mar - Aug'!$AL:$AL,MATCH($C380,'Mar - Aug'!$C:$C,0))</f>
        <v>0.19</v>
      </c>
      <c r="BP380" s="60">
        <f>INDEX(FY2019_ALL_Targets!EB:EB,MATCH('Final Comp Values'!B380,FY2019_ALL_Targets!A:A,0))</f>
        <v>0</v>
      </c>
      <c r="BQ380" s="60">
        <f>+INDEX(FY2019_ALL_Targets!DY:DY,MATCH(B380,FY2019_ALL_Targets!A:A,0))</f>
        <v>0</v>
      </c>
      <c r="BR380" s="60">
        <f>+INDEX(FY2019_ALL_Targets!DZ:DZ,MATCH(B380,FY2019_ALL_Targets!A:A,0))</f>
        <v>0</v>
      </c>
      <c r="BS380" s="283">
        <f>+INDEX(FY2019_ALL_Targets!EA:EA,MATCH(B380,FY2019_ALL_Targets!A:A,0))</f>
        <v>0</v>
      </c>
      <c r="BT380" s="245">
        <f t="shared" si="280"/>
        <v>0</v>
      </c>
      <c r="BU380" s="245">
        <f t="shared" si="281"/>
        <v>0</v>
      </c>
      <c r="BV380" s="246">
        <f t="shared" si="282"/>
        <v>0</v>
      </c>
      <c r="BW380" s="284">
        <f t="shared" si="266"/>
        <v>0</v>
      </c>
      <c r="BX380" s="245">
        <f t="shared" si="267"/>
        <v>2.75</v>
      </c>
      <c r="BY380" s="246">
        <f t="shared" si="268"/>
        <v>169084.46997715181</v>
      </c>
      <c r="BZ380" s="285">
        <f t="shared" si="269"/>
        <v>4.8213703944046532E-4</v>
      </c>
      <c r="CA380" s="245">
        <f t="shared" si="270"/>
        <v>19621.45</v>
      </c>
      <c r="CB380" s="286">
        <f t="shared" si="271"/>
        <v>0.32</v>
      </c>
      <c r="CC380" s="268">
        <f t="shared" si="240"/>
        <v>-4.0000000000000147E-2</v>
      </c>
      <c r="CD380" s="267">
        <f t="shared" si="272"/>
        <v>169432.10703174834</v>
      </c>
      <c r="CE380" s="268">
        <f t="shared" si="273"/>
        <v>188705.91997715182</v>
      </c>
      <c r="CF380" s="268">
        <f t="shared" si="274"/>
        <v>0.31999999999999984</v>
      </c>
      <c r="CG380" s="270">
        <f t="shared" si="275"/>
        <v>19715.736090967072</v>
      </c>
      <c r="CH380" s="270">
        <f t="shared" si="276"/>
        <v>19273.812945403479</v>
      </c>
      <c r="CI380" s="269">
        <f t="shared" si="277"/>
        <v>441.9231455635927</v>
      </c>
    </row>
    <row r="381" spans="1:87" s="57" customFormat="1" ht="15.75" customHeight="1" x14ac:dyDescent="0.25">
      <c r="A381" s="297">
        <v>1020778</v>
      </c>
      <c r="B381" s="297">
        <v>5242</v>
      </c>
      <c r="C381" s="347">
        <v>675943</v>
      </c>
      <c r="D381" s="219" t="s">
        <v>940</v>
      </c>
      <c r="E381" s="299" t="s">
        <v>736</v>
      </c>
      <c r="F381" s="299" t="s">
        <v>938</v>
      </c>
      <c r="G381" s="301" t="s">
        <v>915</v>
      </c>
      <c r="H381" s="302" t="s">
        <v>938</v>
      </c>
      <c r="I381" s="56" t="s">
        <v>35</v>
      </c>
      <c r="J381" s="229" t="s">
        <v>36</v>
      </c>
      <c r="K381" s="229" t="s">
        <v>35</v>
      </c>
      <c r="L381" s="56"/>
      <c r="M381" s="56"/>
      <c r="N381" s="58"/>
      <c r="O381" s="297">
        <v>1020778</v>
      </c>
      <c r="P381" s="303">
        <v>24268</v>
      </c>
      <c r="Q381" s="304">
        <v>41883</v>
      </c>
      <c r="R381" s="304">
        <v>42247</v>
      </c>
      <c r="S381" s="303">
        <f t="shared" si="241"/>
        <v>24268</v>
      </c>
      <c r="T381" s="59"/>
      <c r="U381" s="346">
        <f t="shared" si="278"/>
        <v>2.99609118003745E-3</v>
      </c>
      <c r="V381" s="345">
        <f t="shared" si="279"/>
        <v>2.2849560950036311E-3</v>
      </c>
      <c r="W381" s="27">
        <v>295097.50981634861</v>
      </c>
      <c r="X381" s="27">
        <v>295097.51</v>
      </c>
      <c r="Y381" s="305">
        <f t="shared" si="242"/>
        <v>581438.27633187175</v>
      </c>
      <c r="Z381" s="53">
        <f t="shared" si="285"/>
        <v>39453.199999999997</v>
      </c>
      <c r="AA381" s="54">
        <f t="shared" si="285"/>
        <v>39453.199999999997</v>
      </c>
      <c r="AB381" s="54">
        <f t="shared" si="285"/>
        <v>39453.199999999997</v>
      </c>
      <c r="AC381" s="54">
        <f t="shared" si="285"/>
        <v>39453.199999999997</v>
      </c>
      <c r="AD381" s="52">
        <f t="shared" si="244"/>
        <v>157812.81</v>
      </c>
      <c r="AE381" s="53">
        <f t="shared" si="286"/>
        <v>73270.23</v>
      </c>
      <c r="AF381" s="53">
        <f t="shared" si="286"/>
        <v>73270.23</v>
      </c>
      <c r="AG381" s="53">
        <f t="shared" si="286"/>
        <v>73270.23</v>
      </c>
      <c r="AH381" s="53">
        <f t="shared" si="286"/>
        <v>73270.23</v>
      </c>
      <c r="AI381" s="52">
        <f t="shared" si="246"/>
        <v>293080.92861075181</v>
      </c>
      <c r="AJ381" s="55">
        <f t="shared" si="247"/>
        <v>1032332.0149426237</v>
      </c>
      <c r="AK381" s="219" t="s">
        <v>940</v>
      </c>
      <c r="AL381" s="220">
        <v>40027.494210593126</v>
      </c>
      <c r="AM381" s="242"/>
      <c r="AN381" s="242"/>
      <c r="AO381" s="242">
        <f t="shared" si="248"/>
        <v>625202.44766867929</v>
      </c>
      <c r="AP381" s="243">
        <f t="shared" si="249"/>
        <v>169691.19354838709</v>
      </c>
      <c r="AQ381" s="244">
        <f t="shared" si="250"/>
        <v>315140.78345242131</v>
      </c>
      <c r="AR381" s="245">
        <f t="shared" si="251"/>
        <v>15.62</v>
      </c>
      <c r="AS381" s="246">
        <f t="shared" si="252"/>
        <v>4.24</v>
      </c>
      <c r="AT381" s="246">
        <f t="shared" si="253"/>
        <v>7.87</v>
      </c>
      <c r="AU381" s="251">
        <f t="shared" si="254"/>
        <v>27.73</v>
      </c>
      <c r="AV381" s="245">
        <f t="shared" si="255"/>
        <v>14.53</v>
      </c>
      <c r="AW381" s="246">
        <f t="shared" si="256"/>
        <v>3.94</v>
      </c>
      <c r="AX381" s="246">
        <f t="shared" si="257"/>
        <v>7.32</v>
      </c>
      <c r="AY381" s="252">
        <f t="shared" si="258"/>
        <v>25.79</v>
      </c>
      <c r="AZ381" s="249">
        <f t="shared" si="259"/>
        <v>14.53</v>
      </c>
      <c r="BA381" s="56">
        <f t="shared" si="260"/>
        <v>4</v>
      </c>
      <c r="BB381" s="246">
        <f t="shared" si="261"/>
        <v>0.99</v>
      </c>
      <c r="BC381" s="250">
        <f t="shared" si="262"/>
        <v>1.83</v>
      </c>
      <c r="BD381" s="246">
        <f t="shared" si="263"/>
        <v>14.53</v>
      </c>
      <c r="BE381" s="56">
        <v>4</v>
      </c>
      <c r="BF381" s="246">
        <f t="shared" si="264"/>
        <v>0.99</v>
      </c>
      <c r="BG381" s="250">
        <f t="shared" si="265"/>
        <v>1.83</v>
      </c>
      <c r="BH381" s="246">
        <f>INDEX('Mar - Aug'!AG:AG,MATCH(C381,'Mar - Aug'!C:C,0))</f>
        <v>14.3</v>
      </c>
      <c r="BI381" s="56">
        <v>4</v>
      </c>
      <c r="BJ381" s="246">
        <f>INDEX('Mar - Aug'!AK:AK,MATCH($C381,'Mar - Aug'!$C:$C,0))</f>
        <v>0.97</v>
      </c>
      <c r="BK381" s="246">
        <f>INDEX('Mar - Aug'!AL:AL,MATCH($C381,'Mar - Aug'!$C:$C,0))</f>
        <v>1.8</v>
      </c>
      <c r="BL381" s="246">
        <f>INDEX('Mar - Aug'!$AG:$AG,MATCH($C381,'Mar - Aug'!$C:$C,0))</f>
        <v>14.3</v>
      </c>
      <c r="BM381" s="56">
        <v>4</v>
      </c>
      <c r="BN381" s="246">
        <f>INDEX('Mar - Aug'!$AK:$AK,MATCH($C381,'Mar - Aug'!$C:$C,0))</f>
        <v>0.97</v>
      </c>
      <c r="BO381" s="246">
        <f>INDEX('Mar - Aug'!$AL:$AL,MATCH($C381,'Mar - Aug'!$C:$C,0))</f>
        <v>1.8</v>
      </c>
      <c r="BP381" s="60">
        <f>INDEX(FY2019_ALL_Targets!EB:EB,MATCH('Final Comp Values'!B381,FY2019_ALL_Targets!A:A,0))</f>
        <v>0</v>
      </c>
      <c r="BQ381" s="60">
        <f>+INDEX(FY2019_ALL_Targets!DY:DY,MATCH(B381,FY2019_ALL_Targets!A:A,0))</f>
        <v>0</v>
      </c>
      <c r="BR381" s="60">
        <f>+INDEX(FY2019_ALL_Targets!DZ:DZ,MATCH(B381,FY2019_ALL_Targets!A:A,0))</f>
        <v>0</v>
      </c>
      <c r="BS381" s="283">
        <f>+INDEX(FY2019_ALL_Targets!EA:EA,MATCH(B381,FY2019_ALL_Targets!A:A,0))</f>
        <v>0</v>
      </c>
      <c r="BT381" s="245">
        <f t="shared" si="280"/>
        <v>0</v>
      </c>
      <c r="BU381" s="245">
        <f t="shared" si="281"/>
        <v>0</v>
      </c>
      <c r="BV381" s="246">
        <f t="shared" si="282"/>
        <v>0</v>
      </c>
      <c r="BW381" s="284">
        <f t="shared" si="266"/>
        <v>0</v>
      </c>
      <c r="BX381" s="245">
        <f t="shared" si="267"/>
        <v>25.79</v>
      </c>
      <c r="BY381" s="246">
        <f t="shared" si="268"/>
        <v>1032309.0756911967</v>
      </c>
      <c r="BZ381" s="285">
        <f t="shared" si="269"/>
        <v>2.9435845977370508E-3</v>
      </c>
      <c r="CA381" s="245">
        <f t="shared" si="270"/>
        <v>119794.57</v>
      </c>
      <c r="CB381" s="286">
        <f t="shared" si="271"/>
        <v>2.99</v>
      </c>
      <c r="CC381" s="268">
        <f t="shared" si="240"/>
        <v>-2.0000000000001128E-2</v>
      </c>
      <c r="CD381" s="267">
        <f t="shared" si="272"/>
        <v>1032332.0149426237</v>
      </c>
      <c r="CE381" s="268">
        <f t="shared" si="273"/>
        <v>1152103.6456911967</v>
      </c>
      <c r="CF381" s="268">
        <f t="shared" si="274"/>
        <v>2.990000000000002</v>
      </c>
      <c r="CG381" s="270">
        <f t="shared" si="275"/>
        <v>119684.86718411971</v>
      </c>
      <c r="CH381" s="270">
        <f t="shared" si="276"/>
        <v>119771.63074857299</v>
      </c>
      <c r="CI381" s="269">
        <f t="shared" si="277"/>
        <v>-86.763564453285653</v>
      </c>
    </row>
    <row r="382" spans="1:87" s="57" customFormat="1" ht="15.75" customHeight="1" x14ac:dyDescent="0.25">
      <c r="A382" s="297">
        <v>1026695</v>
      </c>
      <c r="B382" s="297">
        <v>5243</v>
      </c>
      <c r="C382" s="347">
        <v>455732</v>
      </c>
      <c r="D382" s="219" t="s">
        <v>920</v>
      </c>
      <c r="E382" s="299" t="s">
        <v>738</v>
      </c>
      <c r="F382" s="299" t="s">
        <v>1016</v>
      </c>
      <c r="G382" s="301" t="s">
        <v>915</v>
      </c>
      <c r="H382" s="302" t="s">
        <v>1017</v>
      </c>
      <c r="I382" s="56" t="s">
        <v>35</v>
      </c>
      <c r="J382" s="229" t="s">
        <v>35</v>
      </c>
      <c r="K382" s="229" t="s">
        <v>35</v>
      </c>
      <c r="L382" s="56"/>
      <c r="M382" s="56"/>
      <c r="N382" s="58"/>
      <c r="O382" s="297">
        <v>1026695</v>
      </c>
      <c r="P382" s="303">
        <v>9112</v>
      </c>
      <c r="Q382" s="304">
        <v>42063</v>
      </c>
      <c r="R382" s="304">
        <v>42185</v>
      </c>
      <c r="S382" s="303">
        <f t="shared" si="241"/>
        <v>27040</v>
      </c>
      <c r="T382" s="59"/>
      <c r="U382" s="346">
        <f t="shared" si="278"/>
        <v>3.3383181765375245E-3</v>
      </c>
      <c r="V382" s="345">
        <f t="shared" si="279"/>
        <v>2.5459540468476261E-3</v>
      </c>
      <c r="W382" s="27">
        <v>328804.87330883747</v>
      </c>
      <c r="X382" s="27">
        <v>328804.87</v>
      </c>
      <c r="Y382" s="305">
        <f t="shared" si="242"/>
        <v>647852.76874953893</v>
      </c>
      <c r="Z382" s="53">
        <f t="shared" si="285"/>
        <v>43959.73</v>
      </c>
      <c r="AA382" s="54">
        <f t="shared" si="285"/>
        <v>43959.73</v>
      </c>
      <c r="AB382" s="54">
        <f t="shared" si="285"/>
        <v>43959.73</v>
      </c>
      <c r="AC382" s="54">
        <f t="shared" si="285"/>
        <v>43959.73</v>
      </c>
      <c r="AD382" s="52">
        <f t="shared" si="244"/>
        <v>175838.9</v>
      </c>
      <c r="AE382" s="53">
        <f t="shared" si="286"/>
        <v>81639.490000000005</v>
      </c>
      <c r="AF382" s="53">
        <f t="shared" si="286"/>
        <v>81639.490000000005</v>
      </c>
      <c r="AG382" s="53">
        <f t="shared" si="286"/>
        <v>81639.490000000005</v>
      </c>
      <c r="AH382" s="53">
        <f t="shared" si="286"/>
        <v>81639.490000000005</v>
      </c>
      <c r="AI382" s="52">
        <f t="shared" si="246"/>
        <v>326557.94913609396</v>
      </c>
      <c r="AJ382" s="55">
        <f t="shared" si="247"/>
        <v>1150249.6178856329</v>
      </c>
      <c r="AK382" s="219" t="s">
        <v>920</v>
      </c>
      <c r="AL382" s="220">
        <v>54680.661225614327</v>
      </c>
      <c r="AM382" s="242"/>
      <c r="AN382" s="242"/>
      <c r="AO382" s="242">
        <f t="shared" si="248"/>
        <v>696615.88037584838</v>
      </c>
      <c r="AP382" s="243">
        <f t="shared" si="249"/>
        <v>189074.08602150538</v>
      </c>
      <c r="AQ382" s="244">
        <f t="shared" si="250"/>
        <v>351137.5797162301</v>
      </c>
      <c r="AR382" s="245">
        <f t="shared" si="251"/>
        <v>12.74</v>
      </c>
      <c r="AS382" s="246">
        <f t="shared" si="252"/>
        <v>3.46</v>
      </c>
      <c r="AT382" s="246">
        <f t="shared" si="253"/>
        <v>6.42</v>
      </c>
      <c r="AU382" s="251">
        <f t="shared" si="254"/>
        <v>22.619999999999997</v>
      </c>
      <c r="AV382" s="245">
        <f t="shared" si="255"/>
        <v>11.85</v>
      </c>
      <c r="AW382" s="246">
        <f t="shared" si="256"/>
        <v>3.22</v>
      </c>
      <c r="AX382" s="246">
        <f t="shared" si="257"/>
        <v>5.97</v>
      </c>
      <c r="AY382" s="252">
        <f t="shared" si="258"/>
        <v>21.04</v>
      </c>
      <c r="AZ382" s="249">
        <f t="shared" si="259"/>
        <v>11.85</v>
      </c>
      <c r="BA382" s="56">
        <f t="shared" si="260"/>
        <v>4</v>
      </c>
      <c r="BB382" s="246">
        <f t="shared" si="261"/>
        <v>0.81</v>
      </c>
      <c r="BC382" s="250">
        <f t="shared" si="262"/>
        <v>1.49</v>
      </c>
      <c r="BD382" s="246">
        <f t="shared" si="263"/>
        <v>11.85</v>
      </c>
      <c r="BE382" s="56">
        <v>4</v>
      </c>
      <c r="BF382" s="246">
        <f t="shared" si="264"/>
        <v>0.81</v>
      </c>
      <c r="BG382" s="250">
        <f t="shared" si="265"/>
        <v>1.49</v>
      </c>
      <c r="BH382" s="246">
        <f>INDEX('Mar - Aug'!AG:AG,MATCH(C382,'Mar - Aug'!C:C,0))</f>
        <v>11.66</v>
      </c>
      <c r="BI382" s="56">
        <v>4</v>
      </c>
      <c r="BJ382" s="246">
        <f>INDEX('Mar - Aug'!AK:AK,MATCH($C382,'Mar - Aug'!$C:$C,0))</f>
        <v>0.79</v>
      </c>
      <c r="BK382" s="246">
        <f>INDEX('Mar - Aug'!AL:AL,MATCH($C382,'Mar - Aug'!$C:$C,0))</f>
        <v>1.47</v>
      </c>
      <c r="BL382" s="246">
        <f>INDEX('Mar - Aug'!$AG:$AG,MATCH($C382,'Mar - Aug'!$C:$C,0))</f>
        <v>11.66</v>
      </c>
      <c r="BM382" s="56">
        <v>4</v>
      </c>
      <c r="BN382" s="246">
        <f>INDEX('Mar - Aug'!$AK:$AK,MATCH($C382,'Mar - Aug'!$C:$C,0))</f>
        <v>0.79</v>
      </c>
      <c r="BO382" s="246">
        <f>INDEX('Mar - Aug'!$AL:$AL,MATCH($C382,'Mar - Aug'!$C:$C,0))</f>
        <v>1.47</v>
      </c>
      <c r="BP382" s="60">
        <f>INDEX(FY2019_ALL_Targets!EB:EB,MATCH('Final Comp Values'!B382,FY2019_ALL_Targets!A:A,0))</f>
        <v>0</v>
      </c>
      <c r="BQ382" s="60">
        <f>+INDEX(FY2019_ALL_Targets!DY:DY,MATCH(B382,FY2019_ALL_Targets!A:A,0))</f>
        <v>0</v>
      </c>
      <c r="BR382" s="60">
        <f>+INDEX(FY2019_ALL_Targets!DZ:DZ,MATCH(B382,FY2019_ALL_Targets!A:A,0))</f>
        <v>0</v>
      </c>
      <c r="BS382" s="283">
        <f>+INDEX(FY2019_ALL_Targets!EA:EA,MATCH(B382,FY2019_ALL_Targets!A:A,0))</f>
        <v>0</v>
      </c>
      <c r="BT382" s="245">
        <f t="shared" si="280"/>
        <v>0</v>
      </c>
      <c r="BU382" s="245">
        <f t="shared" si="281"/>
        <v>0</v>
      </c>
      <c r="BV382" s="246">
        <f t="shared" si="282"/>
        <v>0</v>
      </c>
      <c r="BW382" s="284">
        <f t="shared" si="266"/>
        <v>0</v>
      </c>
      <c r="BX382" s="245">
        <f t="shared" si="267"/>
        <v>21.04</v>
      </c>
      <c r="BY382" s="246">
        <f t="shared" si="268"/>
        <v>1150481.1121869255</v>
      </c>
      <c r="BZ382" s="285">
        <f t="shared" si="269"/>
        <v>3.2805470392220687E-3</v>
      </c>
      <c r="CA382" s="245">
        <f t="shared" si="270"/>
        <v>133507.87</v>
      </c>
      <c r="CB382" s="286">
        <f t="shared" si="271"/>
        <v>2.44</v>
      </c>
      <c r="CC382" s="268">
        <f t="shared" si="240"/>
        <v>-1.0000000000001785E-2</v>
      </c>
      <c r="CD382" s="267">
        <f t="shared" si="272"/>
        <v>1150249.6178856329</v>
      </c>
      <c r="CE382" s="268">
        <f t="shared" si="273"/>
        <v>1283988.9821869256</v>
      </c>
      <c r="CF382" s="268">
        <f t="shared" si="274"/>
        <v>2.4400000000000013</v>
      </c>
      <c r="CG382" s="270">
        <f t="shared" si="275"/>
        <v>133393.96709320086</v>
      </c>
      <c r="CH382" s="270">
        <f t="shared" si="276"/>
        <v>133739.36430129269</v>
      </c>
      <c r="CI382" s="269">
        <f t="shared" si="277"/>
        <v>-345.397208091832</v>
      </c>
    </row>
    <row r="383" spans="1:87" s="57" customFormat="1" ht="15.75" customHeight="1" x14ac:dyDescent="0.25">
      <c r="A383" s="297">
        <v>1026684</v>
      </c>
      <c r="B383" s="297">
        <v>5245</v>
      </c>
      <c r="C383" s="347">
        <v>455745</v>
      </c>
      <c r="D383" s="219" t="s">
        <v>928</v>
      </c>
      <c r="E383" s="299" t="s">
        <v>739</v>
      </c>
      <c r="F383" s="299" t="s">
        <v>978</v>
      </c>
      <c r="G383" s="301" t="s">
        <v>915</v>
      </c>
      <c r="H383" s="302" t="s">
        <v>978</v>
      </c>
      <c r="I383" s="56" t="s">
        <v>35</v>
      </c>
      <c r="J383" s="229" t="s">
        <v>35</v>
      </c>
      <c r="K383" s="229" t="s">
        <v>35</v>
      </c>
      <c r="L383" s="56"/>
      <c r="M383" s="56"/>
      <c r="N383" s="58"/>
      <c r="O383" s="297">
        <v>1026684</v>
      </c>
      <c r="P383" s="303">
        <v>9497</v>
      </c>
      <c r="Q383" s="304">
        <v>42125</v>
      </c>
      <c r="R383" s="304">
        <v>42277</v>
      </c>
      <c r="S383" s="303">
        <f t="shared" si="241"/>
        <v>22656</v>
      </c>
      <c r="T383" s="59"/>
      <c r="U383" s="346">
        <f t="shared" si="278"/>
        <v>2.7970760579746358E-3</v>
      </c>
      <c r="V383" s="345">
        <f t="shared" si="279"/>
        <v>2.1331780652877148E-3</v>
      </c>
      <c r="W383" s="27">
        <v>275495.68083947565</v>
      </c>
      <c r="X383" s="27">
        <v>275495.67999999999</v>
      </c>
      <c r="Y383" s="305">
        <f t="shared" si="242"/>
        <v>542816.28434872604</v>
      </c>
      <c r="Z383" s="53">
        <f t="shared" si="285"/>
        <v>36832.53</v>
      </c>
      <c r="AA383" s="54">
        <f t="shared" si="285"/>
        <v>36832.53</v>
      </c>
      <c r="AB383" s="54">
        <f t="shared" si="285"/>
        <v>36832.53</v>
      </c>
      <c r="AC383" s="54">
        <f t="shared" si="285"/>
        <v>36832.53</v>
      </c>
      <c r="AD383" s="52">
        <f t="shared" si="244"/>
        <v>147330.1</v>
      </c>
      <c r="AE383" s="53">
        <f t="shared" si="286"/>
        <v>68403.259999999995</v>
      </c>
      <c r="AF383" s="53">
        <f t="shared" si="286"/>
        <v>68403.259999999995</v>
      </c>
      <c r="AG383" s="53">
        <f t="shared" si="286"/>
        <v>68403.259999999995</v>
      </c>
      <c r="AH383" s="53">
        <f t="shared" si="286"/>
        <v>68403.259999999995</v>
      </c>
      <c r="AI383" s="52">
        <f t="shared" si="246"/>
        <v>273613.05087379232</v>
      </c>
      <c r="AJ383" s="55">
        <f t="shared" si="247"/>
        <v>963759.4352225184</v>
      </c>
      <c r="AK383" s="219" t="s">
        <v>928</v>
      </c>
      <c r="AL383" s="220">
        <v>26039.070668243694</v>
      </c>
      <c r="AM383" s="242"/>
      <c r="AN383" s="242"/>
      <c r="AO383" s="242">
        <f t="shared" si="248"/>
        <v>583673.42403088824</v>
      </c>
      <c r="AP383" s="243">
        <f t="shared" si="249"/>
        <v>158419.4623655914</v>
      </c>
      <c r="AQ383" s="244">
        <f t="shared" si="250"/>
        <v>294207.58158472297</v>
      </c>
      <c r="AR383" s="245">
        <f t="shared" si="251"/>
        <v>22.42</v>
      </c>
      <c r="AS383" s="246">
        <f t="shared" si="252"/>
        <v>6.08</v>
      </c>
      <c r="AT383" s="246">
        <f t="shared" si="253"/>
        <v>11.3</v>
      </c>
      <c r="AU383" s="251">
        <f t="shared" si="254"/>
        <v>39.799999999999997</v>
      </c>
      <c r="AV383" s="245">
        <f t="shared" si="255"/>
        <v>20.85</v>
      </c>
      <c r="AW383" s="246">
        <f t="shared" si="256"/>
        <v>5.66</v>
      </c>
      <c r="AX383" s="246">
        <f t="shared" si="257"/>
        <v>10.51</v>
      </c>
      <c r="AY383" s="252">
        <f t="shared" si="258"/>
        <v>37.020000000000003</v>
      </c>
      <c r="AZ383" s="249">
        <f t="shared" si="259"/>
        <v>20.85</v>
      </c>
      <c r="BA383" s="56">
        <f t="shared" si="260"/>
        <v>4</v>
      </c>
      <c r="BB383" s="246">
        <f t="shared" si="261"/>
        <v>1.42</v>
      </c>
      <c r="BC383" s="250">
        <f t="shared" si="262"/>
        <v>2.63</v>
      </c>
      <c r="BD383" s="246">
        <f t="shared" si="263"/>
        <v>20.85</v>
      </c>
      <c r="BE383" s="56">
        <v>4</v>
      </c>
      <c r="BF383" s="246">
        <f t="shared" si="264"/>
        <v>1.42</v>
      </c>
      <c r="BG383" s="250">
        <f t="shared" si="265"/>
        <v>2.63</v>
      </c>
      <c r="BH383" s="246">
        <f>INDEX('Mar - Aug'!AG:AG,MATCH(C383,'Mar - Aug'!C:C,0))</f>
        <v>22.02</v>
      </c>
      <c r="BI383" s="56">
        <v>4</v>
      </c>
      <c r="BJ383" s="246">
        <f>INDEX('Mar - Aug'!AK:AK,MATCH($C383,'Mar - Aug'!$C:$C,0))</f>
        <v>1.5</v>
      </c>
      <c r="BK383" s="246">
        <f>INDEX('Mar - Aug'!AL:AL,MATCH($C383,'Mar - Aug'!$C:$C,0))</f>
        <v>2.78</v>
      </c>
      <c r="BL383" s="246">
        <f>INDEX('Mar - Aug'!$AG:$AG,MATCH($C383,'Mar - Aug'!$C:$C,0))</f>
        <v>22.02</v>
      </c>
      <c r="BM383" s="56">
        <v>4</v>
      </c>
      <c r="BN383" s="246">
        <f>INDEX('Mar - Aug'!$AK:$AK,MATCH($C383,'Mar - Aug'!$C:$C,0))</f>
        <v>1.5</v>
      </c>
      <c r="BO383" s="246">
        <f>INDEX('Mar - Aug'!$AL:$AL,MATCH($C383,'Mar - Aug'!$C:$C,0))</f>
        <v>2.78</v>
      </c>
      <c r="BP383" s="60">
        <f>INDEX(FY2019_ALL_Targets!EB:EB,MATCH('Final Comp Values'!B383,FY2019_ALL_Targets!A:A,0))</f>
        <v>0</v>
      </c>
      <c r="BQ383" s="60">
        <f>+INDEX(FY2019_ALL_Targets!DY:DY,MATCH(B383,FY2019_ALL_Targets!A:A,0))</f>
        <v>0</v>
      </c>
      <c r="BR383" s="60">
        <f>+INDEX(FY2019_ALL_Targets!DZ:DZ,MATCH(B383,FY2019_ALL_Targets!A:A,0))</f>
        <v>0</v>
      </c>
      <c r="BS383" s="283">
        <f>+INDEX(FY2019_ALL_Targets!EA:EA,MATCH(B383,FY2019_ALL_Targets!A:A,0))</f>
        <v>0</v>
      </c>
      <c r="BT383" s="245">
        <f t="shared" si="280"/>
        <v>0</v>
      </c>
      <c r="BU383" s="245">
        <f t="shared" si="281"/>
        <v>0</v>
      </c>
      <c r="BV383" s="246">
        <f t="shared" si="282"/>
        <v>0</v>
      </c>
      <c r="BW383" s="284">
        <f t="shared" si="266"/>
        <v>0</v>
      </c>
      <c r="BX383" s="245">
        <f t="shared" si="267"/>
        <v>37.020000000000003</v>
      </c>
      <c r="BY383" s="246">
        <f t="shared" si="268"/>
        <v>963966.39613838168</v>
      </c>
      <c r="BZ383" s="285">
        <f t="shared" si="269"/>
        <v>2.7487084083893522E-3</v>
      </c>
      <c r="CA383" s="245">
        <f t="shared" si="270"/>
        <v>111863.72</v>
      </c>
      <c r="CB383" s="286">
        <f t="shared" si="271"/>
        <v>4.3</v>
      </c>
      <c r="CC383" s="268">
        <f t="shared" si="240"/>
        <v>-2.9999999999999361E-2</v>
      </c>
      <c r="CD383" s="267">
        <f t="shared" si="272"/>
        <v>963759.4352225184</v>
      </c>
      <c r="CE383" s="268">
        <f t="shared" si="273"/>
        <v>1075830.1161383817</v>
      </c>
      <c r="CF383" s="268">
        <f t="shared" si="274"/>
        <v>4.2999999999999972</v>
      </c>
      <c r="CG383" s="270">
        <f t="shared" si="275"/>
        <v>111943.96465307471</v>
      </c>
      <c r="CH383" s="270">
        <f t="shared" si="276"/>
        <v>112070.68091586325</v>
      </c>
      <c r="CI383" s="269">
        <f t="shared" si="277"/>
        <v>-126.71626278854092</v>
      </c>
    </row>
    <row r="384" spans="1:87" s="57" customFormat="1" ht="15.75" customHeight="1" x14ac:dyDescent="0.25">
      <c r="A384" s="297">
        <v>524601</v>
      </c>
      <c r="B384" s="297">
        <v>5246</v>
      </c>
      <c r="C384" s="298" t="s">
        <v>1190</v>
      </c>
      <c r="D384" s="219" t="s">
        <v>913</v>
      </c>
      <c r="E384" s="299" t="s">
        <v>741</v>
      </c>
      <c r="F384" s="299" t="s">
        <v>924</v>
      </c>
      <c r="G384" s="301" t="s">
        <v>915</v>
      </c>
      <c r="H384" s="302" t="s">
        <v>924</v>
      </c>
      <c r="I384" s="56" t="s">
        <v>35</v>
      </c>
      <c r="J384" s="229" t="s">
        <v>35</v>
      </c>
      <c r="K384" s="229" t="s">
        <v>35</v>
      </c>
      <c r="L384" s="56"/>
      <c r="M384" s="56"/>
      <c r="N384" s="58"/>
      <c r="O384" s="297">
        <v>524601</v>
      </c>
      <c r="P384" s="303">
        <v>8215</v>
      </c>
      <c r="Q384" s="304">
        <v>41913</v>
      </c>
      <c r="R384" s="304">
        <v>42277</v>
      </c>
      <c r="S384" s="303">
        <f t="shared" si="241"/>
        <v>8215</v>
      </c>
      <c r="T384" s="59"/>
      <c r="U384" s="346">
        <f t="shared" si="278"/>
        <v>1.0142116797431865E-3</v>
      </c>
      <c r="V384" s="345">
        <f t="shared" si="279"/>
        <v>7.7348418989841889E-4</v>
      </c>
      <c r="W384" s="27">
        <v>99893.936182141275</v>
      </c>
      <c r="X384" s="27">
        <v>99893.94</v>
      </c>
      <c r="Y384" s="305">
        <f t="shared" si="242"/>
        <v>196823.61299103042</v>
      </c>
      <c r="Z384" s="53">
        <f t="shared" si="285"/>
        <v>13355.37</v>
      </c>
      <c r="AA384" s="54">
        <f t="shared" si="285"/>
        <v>13355.37</v>
      </c>
      <c r="AB384" s="54">
        <f t="shared" si="285"/>
        <v>13355.37</v>
      </c>
      <c r="AC384" s="54">
        <f t="shared" si="285"/>
        <v>13355.37</v>
      </c>
      <c r="AD384" s="52">
        <f t="shared" si="244"/>
        <v>53421.47</v>
      </c>
      <c r="AE384" s="53">
        <f t="shared" si="286"/>
        <v>24802.83</v>
      </c>
      <c r="AF384" s="53">
        <f t="shared" si="286"/>
        <v>24802.83</v>
      </c>
      <c r="AG384" s="53">
        <f t="shared" si="286"/>
        <v>24802.83</v>
      </c>
      <c r="AH384" s="53">
        <f t="shared" si="286"/>
        <v>24802.83</v>
      </c>
      <c r="AI384" s="52">
        <f t="shared" si="246"/>
        <v>99211.300005658719</v>
      </c>
      <c r="AJ384" s="55">
        <f t="shared" si="247"/>
        <v>349456.38299668912</v>
      </c>
      <c r="AK384" s="219" t="s">
        <v>913</v>
      </c>
      <c r="AL384" s="220">
        <v>61485.26180987338</v>
      </c>
      <c r="AM384" s="242"/>
      <c r="AN384" s="242"/>
      <c r="AO384" s="242">
        <f t="shared" si="248"/>
        <v>211638.29353874241</v>
      </c>
      <c r="AP384" s="243">
        <f t="shared" si="249"/>
        <v>57442.440860215058</v>
      </c>
      <c r="AQ384" s="244">
        <f t="shared" si="250"/>
        <v>106678.81721038572</v>
      </c>
      <c r="AR384" s="245">
        <f t="shared" si="251"/>
        <v>3.44</v>
      </c>
      <c r="AS384" s="246">
        <f t="shared" si="252"/>
        <v>0.93</v>
      </c>
      <c r="AT384" s="246">
        <f t="shared" si="253"/>
        <v>1.74</v>
      </c>
      <c r="AU384" s="251">
        <f t="shared" si="254"/>
        <v>6.11</v>
      </c>
      <c r="AV384" s="245">
        <f t="shared" si="255"/>
        <v>3.2</v>
      </c>
      <c r="AW384" s="246">
        <f t="shared" si="256"/>
        <v>0.87</v>
      </c>
      <c r="AX384" s="246">
        <f t="shared" si="257"/>
        <v>1.61</v>
      </c>
      <c r="AY384" s="252">
        <f t="shared" si="258"/>
        <v>5.6800000000000006</v>
      </c>
      <c r="AZ384" s="249">
        <f t="shared" si="259"/>
        <v>3.2</v>
      </c>
      <c r="BA384" s="56">
        <f t="shared" si="260"/>
        <v>4</v>
      </c>
      <c r="BB384" s="246">
        <f t="shared" si="261"/>
        <v>0.22</v>
      </c>
      <c r="BC384" s="250">
        <f t="shared" si="262"/>
        <v>0.4</v>
      </c>
      <c r="BD384" s="246">
        <f t="shared" si="263"/>
        <v>3.2</v>
      </c>
      <c r="BE384" s="56">
        <v>4</v>
      </c>
      <c r="BF384" s="246">
        <f t="shared" si="264"/>
        <v>0.22</v>
      </c>
      <c r="BG384" s="250">
        <f t="shared" si="265"/>
        <v>0.4</v>
      </c>
      <c r="BH384" s="246">
        <f>INDEX('Mar - Aug'!AG:AG,MATCH(C384,'Mar - Aug'!C:C,0))</f>
        <v>3.13</v>
      </c>
      <c r="BI384" s="56">
        <v>4</v>
      </c>
      <c r="BJ384" s="246">
        <f>INDEX('Mar - Aug'!AK:AK,MATCH($C384,'Mar - Aug'!$C:$C,0))</f>
        <v>0.21</v>
      </c>
      <c r="BK384" s="246">
        <f>INDEX('Mar - Aug'!AL:AL,MATCH($C384,'Mar - Aug'!$C:$C,0))</f>
        <v>0.4</v>
      </c>
      <c r="BL384" s="246">
        <f>INDEX('Mar - Aug'!$AG:$AG,MATCH($C384,'Mar - Aug'!$C:$C,0))</f>
        <v>3.13</v>
      </c>
      <c r="BM384" s="56">
        <v>4</v>
      </c>
      <c r="BN384" s="246">
        <f>INDEX('Mar - Aug'!$AK:$AK,MATCH($C384,'Mar - Aug'!$C:$C,0))</f>
        <v>0.21</v>
      </c>
      <c r="BO384" s="246">
        <f>INDEX('Mar - Aug'!$AL:$AL,MATCH($C384,'Mar - Aug'!$C:$C,0))</f>
        <v>0.4</v>
      </c>
      <c r="BP384" s="60">
        <f>INDEX(FY2019_ALL_Targets!EB:EB,MATCH('Final Comp Values'!B384,FY2019_ALL_Targets!A:A,0))</f>
        <v>0</v>
      </c>
      <c r="BQ384" s="60">
        <f>+INDEX(FY2019_ALL_Targets!DY:DY,MATCH(B384,FY2019_ALL_Targets!A:A,0))</f>
        <v>1</v>
      </c>
      <c r="BR384" s="60">
        <f>+INDEX(FY2019_ALL_Targets!DZ:DZ,MATCH(B384,FY2019_ALL_Targets!A:A,0))</f>
        <v>1</v>
      </c>
      <c r="BS384" s="283">
        <f>+INDEX(FY2019_ALL_Targets!EA:EA,MATCH(B384,FY2019_ALL_Targets!A:A,0))</f>
        <v>0</v>
      </c>
      <c r="BT384" s="245">
        <f t="shared" si="280"/>
        <v>0</v>
      </c>
      <c r="BU384" s="245">
        <f t="shared" si="281"/>
        <v>0.21</v>
      </c>
      <c r="BV384" s="246">
        <f t="shared" si="282"/>
        <v>0.4</v>
      </c>
      <c r="BW384" s="284">
        <f t="shared" si="266"/>
        <v>37506.009704022763</v>
      </c>
      <c r="BX384" s="245">
        <f t="shared" si="267"/>
        <v>5.07</v>
      </c>
      <c r="BY384" s="246">
        <f t="shared" si="268"/>
        <v>311730.27737605805</v>
      </c>
      <c r="BZ384" s="285">
        <f t="shared" si="269"/>
        <v>8.8888537816842156E-4</v>
      </c>
      <c r="CA384" s="245">
        <f t="shared" si="270"/>
        <v>36174.82</v>
      </c>
      <c r="CB384" s="286">
        <f t="shared" si="271"/>
        <v>0.59</v>
      </c>
      <c r="CC384" s="268">
        <f t="shared" si="240"/>
        <v>0</v>
      </c>
      <c r="CD384" s="267">
        <f t="shared" si="272"/>
        <v>349456.38299668912</v>
      </c>
      <c r="CE384" s="268">
        <f t="shared" si="273"/>
        <v>347905.09737605805</v>
      </c>
      <c r="CF384" s="268">
        <f t="shared" si="274"/>
        <v>-2.0000000000000462E-2</v>
      </c>
      <c r="CG384" s="270">
        <f t="shared" si="275"/>
        <v>-1230.4802218193561</v>
      </c>
      <c r="CH384" s="270">
        <f t="shared" si="276"/>
        <v>-1551.285620631068</v>
      </c>
      <c r="CI384" s="269">
        <f t="shared" si="277"/>
        <v>320.80539881171194</v>
      </c>
    </row>
    <row r="385" spans="1:87" s="57" customFormat="1" ht="15.75" customHeight="1" x14ac:dyDescent="0.25">
      <c r="A385" s="297">
        <v>1004520</v>
      </c>
      <c r="B385" s="297">
        <v>5247</v>
      </c>
      <c r="C385" s="347">
        <v>675434</v>
      </c>
      <c r="D385" s="219" t="s">
        <v>940</v>
      </c>
      <c r="E385" s="299" t="s">
        <v>2716</v>
      </c>
      <c r="F385" s="299" t="s">
        <v>2717</v>
      </c>
      <c r="G385" s="301" t="s">
        <v>915</v>
      </c>
      <c r="H385" s="302" t="s">
        <v>1001</v>
      </c>
      <c r="I385" s="56" t="s">
        <v>35</v>
      </c>
      <c r="J385" s="229" t="s">
        <v>36</v>
      </c>
      <c r="K385" s="229" t="s">
        <v>35</v>
      </c>
      <c r="L385" s="56"/>
      <c r="M385" s="56"/>
      <c r="N385" s="58"/>
      <c r="O385" s="297">
        <v>1004520</v>
      </c>
      <c r="P385" s="303">
        <v>10827</v>
      </c>
      <c r="Q385" s="304">
        <v>42005</v>
      </c>
      <c r="R385" s="304">
        <v>42369</v>
      </c>
      <c r="S385" s="303">
        <f t="shared" si="241"/>
        <v>10827</v>
      </c>
      <c r="T385" s="59"/>
      <c r="U385" s="346">
        <f t="shared" si="278"/>
        <v>1.3366853142519149E-3</v>
      </c>
      <c r="V385" s="345">
        <f t="shared" si="279"/>
        <v>1.0194173248971614E-3</v>
      </c>
      <c r="W385" s="27">
        <v>131655.70874144169</v>
      </c>
      <c r="X385" s="27">
        <v>131655.71</v>
      </c>
      <c r="Y385" s="305">
        <f t="shared" si="242"/>
        <v>259404.65707290155</v>
      </c>
      <c r="Z385" s="53">
        <f t="shared" ref="Z385:AC404" si="287">ROUND($AD385/4,2)</f>
        <v>17601.77</v>
      </c>
      <c r="AA385" s="54">
        <f t="shared" si="287"/>
        <v>17601.77</v>
      </c>
      <c r="AB385" s="54">
        <f t="shared" si="287"/>
        <v>17601.77</v>
      </c>
      <c r="AC385" s="54">
        <f t="shared" si="287"/>
        <v>17601.77</v>
      </c>
      <c r="AD385" s="52">
        <f t="shared" si="244"/>
        <v>70407.09</v>
      </c>
      <c r="AE385" s="53">
        <f t="shared" ref="AE385:AH404" si="288">ROUND($AI385/4,2)</f>
        <v>32689.01</v>
      </c>
      <c r="AF385" s="53">
        <f t="shared" si="288"/>
        <v>32689.01</v>
      </c>
      <c r="AG385" s="53">
        <f t="shared" si="288"/>
        <v>32689.01</v>
      </c>
      <c r="AH385" s="53">
        <f t="shared" si="288"/>
        <v>32689.01</v>
      </c>
      <c r="AI385" s="52">
        <f t="shared" si="246"/>
        <v>130756.02497398258</v>
      </c>
      <c r="AJ385" s="55">
        <f t="shared" si="247"/>
        <v>460567.77204688417</v>
      </c>
      <c r="AK385" s="219" t="s">
        <v>940</v>
      </c>
      <c r="AL385" s="220">
        <v>40027.494210593126</v>
      </c>
      <c r="AM385" s="242"/>
      <c r="AN385" s="242"/>
      <c r="AO385" s="242">
        <f t="shared" si="248"/>
        <v>278929.7387880662</v>
      </c>
      <c r="AP385" s="243">
        <f t="shared" si="249"/>
        <v>75706.548387096773</v>
      </c>
      <c r="AQ385" s="244">
        <f t="shared" si="250"/>
        <v>140597.87631611031</v>
      </c>
      <c r="AR385" s="245">
        <f t="shared" si="251"/>
        <v>6.97</v>
      </c>
      <c r="AS385" s="246">
        <f t="shared" si="252"/>
        <v>1.89</v>
      </c>
      <c r="AT385" s="246">
        <f t="shared" si="253"/>
        <v>3.51</v>
      </c>
      <c r="AU385" s="251">
        <f t="shared" si="254"/>
        <v>12.37</v>
      </c>
      <c r="AV385" s="245">
        <f t="shared" si="255"/>
        <v>6.48</v>
      </c>
      <c r="AW385" s="246">
        <f t="shared" si="256"/>
        <v>1.76</v>
      </c>
      <c r="AX385" s="246">
        <f t="shared" si="257"/>
        <v>3.27</v>
      </c>
      <c r="AY385" s="252">
        <f t="shared" si="258"/>
        <v>11.51</v>
      </c>
      <c r="AZ385" s="249">
        <f t="shared" si="259"/>
        <v>6.48</v>
      </c>
      <c r="BA385" s="56">
        <f t="shared" si="260"/>
        <v>4</v>
      </c>
      <c r="BB385" s="246">
        <f t="shared" si="261"/>
        <v>0.44</v>
      </c>
      <c r="BC385" s="250">
        <f t="shared" si="262"/>
        <v>0.82</v>
      </c>
      <c r="BD385" s="246">
        <f t="shared" si="263"/>
        <v>6.48</v>
      </c>
      <c r="BE385" s="56">
        <v>4</v>
      </c>
      <c r="BF385" s="246">
        <f t="shared" si="264"/>
        <v>0.44</v>
      </c>
      <c r="BG385" s="250">
        <f t="shared" si="265"/>
        <v>0.82</v>
      </c>
      <c r="BH385" s="246">
        <f>INDEX('Mar - Aug'!AG:AG,MATCH(C385,'Mar - Aug'!C:C,0))</f>
        <v>6.38</v>
      </c>
      <c r="BI385" s="56">
        <v>4</v>
      </c>
      <c r="BJ385" s="246">
        <f>INDEX('Mar - Aug'!AK:AK,MATCH($C385,'Mar - Aug'!$C:$C,0))</f>
        <v>0.43</v>
      </c>
      <c r="BK385" s="246">
        <f>INDEX('Mar - Aug'!AL:AL,MATCH($C385,'Mar - Aug'!$C:$C,0))</f>
        <v>0.81</v>
      </c>
      <c r="BL385" s="246">
        <f>INDEX('Mar - Aug'!$AG:$AG,MATCH($C385,'Mar - Aug'!$C:$C,0))</f>
        <v>6.38</v>
      </c>
      <c r="BM385" s="56">
        <v>4</v>
      </c>
      <c r="BN385" s="246">
        <f>INDEX('Mar - Aug'!$AK:$AK,MATCH($C385,'Mar - Aug'!$C:$C,0))</f>
        <v>0.43</v>
      </c>
      <c r="BO385" s="246">
        <f>INDEX('Mar - Aug'!$AL:$AL,MATCH($C385,'Mar - Aug'!$C:$C,0))</f>
        <v>0.81</v>
      </c>
      <c r="BP385" s="60">
        <f>INDEX(FY2019_ALL_Targets!EB:EB,MATCH('Final Comp Values'!B385,FY2019_ALL_Targets!A:A,0))</f>
        <v>0</v>
      </c>
      <c r="BQ385" s="60">
        <f>+INDEX(FY2019_ALL_Targets!DY:DY,MATCH(B385,FY2019_ALL_Targets!A:A,0))</f>
        <v>0</v>
      </c>
      <c r="BR385" s="60">
        <f>+INDEX(FY2019_ALL_Targets!DZ:DZ,MATCH(B385,FY2019_ALL_Targets!A:A,0))</f>
        <v>0</v>
      </c>
      <c r="BS385" s="283">
        <f>+INDEX(FY2019_ALL_Targets!EA:EA,MATCH(B385,FY2019_ALL_Targets!A:A,0))</f>
        <v>0</v>
      </c>
      <c r="BT385" s="245">
        <f t="shared" si="280"/>
        <v>0</v>
      </c>
      <c r="BU385" s="245">
        <f t="shared" si="281"/>
        <v>0</v>
      </c>
      <c r="BV385" s="246">
        <f t="shared" si="282"/>
        <v>0</v>
      </c>
      <c r="BW385" s="284">
        <f t="shared" si="266"/>
        <v>0</v>
      </c>
      <c r="BX385" s="245">
        <f t="shared" si="267"/>
        <v>11.51</v>
      </c>
      <c r="BY385" s="246">
        <f t="shared" si="268"/>
        <v>460716.45836392685</v>
      </c>
      <c r="BZ385" s="285">
        <f t="shared" si="269"/>
        <v>1.3137130174468185E-3</v>
      </c>
      <c r="CA385" s="245">
        <f t="shared" si="270"/>
        <v>53463.96</v>
      </c>
      <c r="CB385" s="286">
        <f t="shared" si="271"/>
        <v>1.34</v>
      </c>
      <c r="CC385" s="268">
        <f t="shared" si="240"/>
        <v>-1.0000000000000342E-2</v>
      </c>
      <c r="CD385" s="267">
        <f t="shared" si="272"/>
        <v>460567.77204688417</v>
      </c>
      <c r="CE385" s="268">
        <f t="shared" si="273"/>
        <v>514180.41836392687</v>
      </c>
      <c r="CF385" s="268">
        <f t="shared" si="274"/>
        <v>1.3399999999999999</v>
      </c>
      <c r="CG385" s="270">
        <f t="shared" si="275"/>
        <v>53619.5321062402</v>
      </c>
      <c r="CH385" s="270">
        <f t="shared" si="276"/>
        <v>53612.646317042701</v>
      </c>
      <c r="CI385" s="269">
        <f t="shared" si="277"/>
        <v>6.885789197498525</v>
      </c>
    </row>
    <row r="386" spans="1:87" s="57" customFormat="1" ht="15.75" customHeight="1" x14ac:dyDescent="0.25">
      <c r="A386" s="297">
        <v>524901</v>
      </c>
      <c r="B386" s="297">
        <v>5249</v>
      </c>
      <c r="C386" s="298" t="s">
        <v>1191</v>
      </c>
      <c r="D386" s="219" t="s">
        <v>913</v>
      </c>
      <c r="E386" s="299" t="s">
        <v>742</v>
      </c>
      <c r="F386" s="299" t="s">
        <v>2681</v>
      </c>
      <c r="G386" s="301" t="s">
        <v>915</v>
      </c>
      <c r="H386" s="302" t="s">
        <v>988</v>
      </c>
      <c r="I386" s="56" t="s">
        <v>35</v>
      </c>
      <c r="J386" s="229" t="s">
        <v>35</v>
      </c>
      <c r="K386" s="229" t="s">
        <v>35</v>
      </c>
      <c r="L386" s="56"/>
      <c r="M386" s="56"/>
      <c r="N386" s="58"/>
      <c r="O386" s="297">
        <v>524901</v>
      </c>
      <c r="P386" s="303">
        <v>6498</v>
      </c>
      <c r="Q386" s="304">
        <v>41821</v>
      </c>
      <c r="R386" s="304">
        <v>42185</v>
      </c>
      <c r="S386" s="303">
        <f t="shared" si="241"/>
        <v>6498</v>
      </c>
      <c r="T386" s="59"/>
      <c r="U386" s="346">
        <f t="shared" si="278"/>
        <v>8.022334138735516E-4</v>
      </c>
      <c r="V386" s="345">
        <f t="shared" si="279"/>
        <v>6.1181987412780594E-4</v>
      </c>
      <c r="W386" s="27">
        <v>79015.313161613361</v>
      </c>
      <c r="X386" s="27">
        <v>79015</v>
      </c>
      <c r="Y386" s="305">
        <f t="shared" si="242"/>
        <v>155685.92053751863</v>
      </c>
      <c r="Z386" s="53">
        <f t="shared" si="287"/>
        <v>10563.99</v>
      </c>
      <c r="AA386" s="54">
        <f t="shared" si="287"/>
        <v>10563.99</v>
      </c>
      <c r="AB386" s="54">
        <f t="shared" si="287"/>
        <v>10563.99</v>
      </c>
      <c r="AC386" s="54">
        <f t="shared" si="287"/>
        <v>10563.99</v>
      </c>
      <c r="AD386" s="52">
        <f t="shared" si="244"/>
        <v>42255.96</v>
      </c>
      <c r="AE386" s="53">
        <f t="shared" si="288"/>
        <v>19618.84</v>
      </c>
      <c r="AF386" s="53">
        <f t="shared" si="288"/>
        <v>19618.84</v>
      </c>
      <c r="AG386" s="53">
        <f t="shared" si="288"/>
        <v>19618.84</v>
      </c>
      <c r="AH386" s="53">
        <f t="shared" si="288"/>
        <v>19618.84</v>
      </c>
      <c r="AI386" s="52">
        <f t="shared" si="246"/>
        <v>78475.353309406011</v>
      </c>
      <c r="AJ386" s="55">
        <f t="shared" si="247"/>
        <v>276417.23384692462</v>
      </c>
      <c r="AK386" s="219" t="s">
        <v>913</v>
      </c>
      <c r="AL386" s="220">
        <v>61485.26180987338</v>
      </c>
      <c r="AM386" s="242"/>
      <c r="AN386" s="242"/>
      <c r="AO386" s="242">
        <f t="shared" si="248"/>
        <v>167404.21563174046</v>
      </c>
      <c r="AP386" s="243">
        <f t="shared" si="249"/>
        <v>45436.516129032258</v>
      </c>
      <c r="AQ386" s="244">
        <f t="shared" si="250"/>
        <v>84382.100332694637</v>
      </c>
      <c r="AR386" s="245">
        <f t="shared" si="251"/>
        <v>2.72</v>
      </c>
      <c r="AS386" s="246">
        <f t="shared" si="252"/>
        <v>0.74</v>
      </c>
      <c r="AT386" s="246">
        <f t="shared" si="253"/>
        <v>1.37</v>
      </c>
      <c r="AU386" s="251">
        <f t="shared" si="254"/>
        <v>4.83</v>
      </c>
      <c r="AV386" s="245">
        <f t="shared" si="255"/>
        <v>2.5299999999999998</v>
      </c>
      <c r="AW386" s="246">
        <f t="shared" si="256"/>
        <v>0.69</v>
      </c>
      <c r="AX386" s="246">
        <f t="shared" si="257"/>
        <v>1.28</v>
      </c>
      <c r="AY386" s="252">
        <f t="shared" si="258"/>
        <v>4.5</v>
      </c>
      <c r="AZ386" s="249">
        <f t="shared" si="259"/>
        <v>2.5299999999999998</v>
      </c>
      <c r="BA386" s="56">
        <f t="shared" si="260"/>
        <v>4</v>
      </c>
      <c r="BB386" s="246">
        <f t="shared" si="261"/>
        <v>0.17</v>
      </c>
      <c r="BC386" s="250">
        <f t="shared" si="262"/>
        <v>0.32</v>
      </c>
      <c r="BD386" s="246">
        <f t="shared" si="263"/>
        <v>2.5299999999999998</v>
      </c>
      <c r="BE386" s="56">
        <v>4</v>
      </c>
      <c r="BF386" s="246">
        <f t="shared" si="264"/>
        <v>0.17</v>
      </c>
      <c r="BG386" s="250">
        <f t="shared" si="265"/>
        <v>0.32</v>
      </c>
      <c r="BH386" s="246">
        <f>INDEX('Mar - Aug'!AG:AG,MATCH(C386,'Mar - Aug'!C:C,0))</f>
        <v>2.48</v>
      </c>
      <c r="BI386" s="56">
        <v>4</v>
      </c>
      <c r="BJ386" s="246">
        <f>INDEX('Mar - Aug'!AK:AK,MATCH($C386,'Mar - Aug'!$C:$C,0))</f>
        <v>0.17</v>
      </c>
      <c r="BK386" s="246">
        <f>INDEX('Mar - Aug'!AL:AL,MATCH($C386,'Mar - Aug'!$C:$C,0))</f>
        <v>0.31</v>
      </c>
      <c r="BL386" s="246">
        <f>INDEX('Mar - Aug'!$AG:$AG,MATCH($C386,'Mar - Aug'!$C:$C,0))</f>
        <v>2.48</v>
      </c>
      <c r="BM386" s="56">
        <v>4</v>
      </c>
      <c r="BN386" s="246">
        <f>INDEX('Mar - Aug'!$AK:$AK,MATCH($C386,'Mar - Aug'!$C:$C,0))</f>
        <v>0.17</v>
      </c>
      <c r="BO386" s="246">
        <f>INDEX('Mar - Aug'!$AL:$AL,MATCH($C386,'Mar - Aug'!$C:$C,0))</f>
        <v>0.31</v>
      </c>
      <c r="BP386" s="60">
        <f>INDEX(FY2019_ALL_Targets!EB:EB,MATCH('Final Comp Values'!B386,FY2019_ALL_Targets!A:A,0))</f>
        <v>0</v>
      </c>
      <c r="BQ386" s="60">
        <f>+INDEX(FY2019_ALL_Targets!DY:DY,MATCH(B386,FY2019_ALL_Targets!A:A,0))</f>
        <v>0</v>
      </c>
      <c r="BR386" s="60">
        <f>+INDEX(FY2019_ALL_Targets!DZ:DZ,MATCH(B386,FY2019_ALL_Targets!A:A,0))</f>
        <v>0</v>
      </c>
      <c r="BS386" s="283">
        <f>+INDEX(FY2019_ALL_Targets!EA:EA,MATCH(B386,FY2019_ALL_Targets!A:A,0))</f>
        <v>0</v>
      </c>
      <c r="BT386" s="245">
        <f t="shared" si="280"/>
        <v>0</v>
      </c>
      <c r="BU386" s="245">
        <f t="shared" si="281"/>
        <v>0</v>
      </c>
      <c r="BV386" s="246">
        <f t="shared" si="282"/>
        <v>0</v>
      </c>
      <c r="BW386" s="284">
        <f t="shared" si="266"/>
        <v>0</v>
      </c>
      <c r="BX386" s="245">
        <f t="shared" si="267"/>
        <v>4.5</v>
      </c>
      <c r="BY386" s="246">
        <f t="shared" si="268"/>
        <v>276683.67814443022</v>
      </c>
      <c r="BZ386" s="285">
        <f t="shared" si="269"/>
        <v>7.8895151908439784E-4</v>
      </c>
      <c r="CA386" s="245">
        <f t="shared" si="270"/>
        <v>32107.83</v>
      </c>
      <c r="CB386" s="286">
        <f t="shared" si="271"/>
        <v>0.52</v>
      </c>
      <c r="CC386" s="268">
        <f t="shared" ref="CC386:CC449" si="289">+BU386+BV386+BX386-AZ386-BB386-BC386-BB386-BC386-BB386-BC386-BB386-BC386</f>
        <v>1.0000000000000175E-2</v>
      </c>
      <c r="CD386" s="267">
        <f t="shared" si="272"/>
        <v>276417.23384692462</v>
      </c>
      <c r="CE386" s="268">
        <f t="shared" si="273"/>
        <v>308791.50814443023</v>
      </c>
      <c r="CF386" s="268">
        <f t="shared" si="274"/>
        <v>0.51999999999999957</v>
      </c>
      <c r="CG386" s="270">
        <f t="shared" si="275"/>
        <v>31941.547022311264</v>
      </c>
      <c r="CH386" s="270">
        <f t="shared" si="276"/>
        <v>32374.274297505617</v>
      </c>
      <c r="CI386" s="269">
        <f t="shared" si="277"/>
        <v>-432.72727519435284</v>
      </c>
    </row>
    <row r="387" spans="1:87" s="57" customFormat="1" ht="15.75" customHeight="1" x14ac:dyDescent="0.25">
      <c r="A387" s="297">
        <v>1026683</v>
      </c>
      <c r="B387" s="297">
        <v>5253</v>
      </c>
      <c r="C387" s="347">
        <v>675962</v>
      </c>
      <c r="D387" s="219" t="s">
        <v>939</v>
      </c>
      <c r="E387" s="299" t="s">
        <v>744</v>
      </c>
      <c r="F387" s="299" t="s">
        <v>978</v>
      </c>
      <c r="G387" s="301" t="s">
        <v>915</v>
      </c>
      <c r="H387" s="302" t="s">
        <v>978</v>
      </c>
      <c r="I387" s="56" t="s">
        <v>35</v>
      </c>
      <c r="J387" s="229" t="s">
        <v>35</v>
      </c>
      <c r="K387" s="229" t="s">
        <v>35</v>
      </c>
      <c r="L387" s="56"/>
      <c r="M387" s="56"/>
      <c r="N387" s="58"/>
      <c r="O387" s="297">
        <v>1026683</v>
      </c>
      <c r="P387" s="303">
        <v>10847</v>
      </c>
      <c r="Q387" s="304">
        <v>42125</v>
      </c>
      <c r="R387" s="304">
        <v>42277</v>
      </c>
      <c r="S387" s="303">
        <f t="shared" si="241"/>
        <v>25877</v>
      </c>
      <c r="T387" s="59"/>
      <c r="U387" s="346">
        <f t="shared" si="278"/>
        <v>3.194735926562926E-3</v>
      </c>
      <c r="V387" s="345">
        <f t="shared" si="279"/>
        <v>2.4364516594036988E-3</v>
      </c>
      <c r="W387" s="27">
        <v>314662.85903197428</v>
      </c>
      <c r="X387" s="27">
        <v>314662.86</v>
      </c>
      <c r="Y387" s="305">
        <f t="shared" si="242"/>
        <v>619988.39115872106</v>
      </c>
      <c r="Z387" s="53">
        <f t="shared" si="287"/>
        <v>42069</v>
      </c>
      <c r="AA387" s="54">
        <f t="shared" si="287"/>
        <v>42069</v>
      </c>
      <c r="AB387" s="54">
        <f t="shared" si="287"/>
        <v>42069</v>
      </c>
      <c r="AC387" s="54">
        <f t="shared" si="287"/>
        <v>42069</v>
      </c>
      <c r="AD387" s="52">
        <f t="shared" si="244"/>
        <v>168276</v>
      </c>
      <c r="AE387" s="53">
        <f t="shared" si="288"/>
        <v>78128.14</v>
      </c>
      <c r="AF387" s="53">
        <f t="shared" si="288"/>
        <v>78128.14</v>
      </c>
      <c r="AG387" s="53">
        <f t="shared" si="288"/>
        <v>78128.14</v>
      </c>
      <c r="AH387" s="53">
        <f t="shared" si="288"/>
        <v>78128.14</v>
      </c>
      <c r="AI387" s="52">
        <f t="shared" si="246"/>
        <v>312512.57580601715</v>
      </c>
      <c r="AJ387" s="55">
        <f t="shared" si="247"/>
        <v>1100776.9669647382</v>
      </c>
      <c r="AK387" s="219" t="s">
        <v>939</v>
      </c>
      <c r="AL387" s="220">
        <v>78822.574549228506</v>
      </c>
      <c r="AM387" s="242"/>
      <c r="AN387" s="242"/>
      <c r="AO387" s="242">
        <f t="shared" si="248"/>
        <v>666654.1840416356</v>
      </c>
      <c r="AP387" s="243">
        <f t="shared" si="249"/>
        <v>180941.93548387097</v>
      </c>
      <c r="AQ387" s="244">
        <f t="shared" si="250"/>
        <v>336035.02774840558</v>
      </c>
      <c r="AR387" s="245">
        <f t="shared" si="251"/>
        <v>8.4600000000000009</v>
      </c>
      <c r="AS387" s="246">
        <f t="shared" si="252"/>
        <v>2.2999999999999998</v>
      </c>
      <c r="AT387" s="246">
        <f t="shared" si="253"/>
        <v>4.26</v>
      </c>
      <c r="AU387" s="251">
        <f t="shared" si="254"/>
        <v>15.020000000000001</v>
      </c>
      <c r="AV387" s="245">
        <f t="shared" si="255"/>
        <v>7.87</v>
      </c>
      <c r="AW387" s="246">
        <f t="shared" si="256"/>
        <v>2.13</v>
      </c>
      <c r="AX387" s="246">
        <f t="shared" si="257"/>
        <v>3.96</v>
      </c>
      <c r="AY387" s="252">
        <f t="shared" si="258"/>
        <v>13.96</v>
      </c>
      <c r="AZ387" s="249">
        <f t="shared" si="259"/>
        <v>7.87</v>
      </c>
      <c r="BA387" s="56">
        <f t="shared" si="260"/>
        <v>4</v>
      </c>
      <c r="BB387" s="246">
        <f t="shared" si="261"/>
        <v>0.53</v>
      </c>
      <c r="BC387" s="250">
        <f t="shared" si="262"/>
        <v>0.99</v>
      </c>
      <c r="BD387" s="246">
        <f t="shared" si="263"/>
        <v>7.87</v>
      </c>
      <c r="BE387" s="56">
        <v>4</v>
      </c>
      <c r="BF387" s="246">
        <f t="shared" si="264"/>
        <v>0.53</v>
      </c>
      <c r="BG387" s="250">
        <f t="shared" si="265"/>
        <v>0.99</v>
      </c>
      <c r="BH387" s="246">
        <f>INDEX('Mar - Aug'!AG:AG,MATCH(C387,'Mar - Aug'!C:C,0))</f>
        <v>8.14</v>
      </c>
      <c r="BI387" s="56">
        <v>4</v>
      </c>
      <c r="BJ387" s="246">
        <f>INDEX('Mar - Aug'!AK:AK,MATCH($C387,'Mar - Aug'!$C:$C,0))</f>
        <v>0.55000000000000004</v>
      </c>
      <c r="BK387" s="246">
        <f>INDEX('Mar - Aug'!AL:AL,MATCH($C387,'Mar - Aug'!$C:$C,0))</f>
        <v>1.03</v>
      </c>
      <c r="BL387" s="246">
        <f>INDEX('Mar - Aug'!$AG:$AG,MATCH($C387,'Mar - Aug'!$C:$C,0))</f>
        <v>8.14</v>
      </c>
      <c r="BM387" s="56">
        <v>4</v>
      </c>
      <c r="BN387" s="246">
        <f>INDEX('Mar - Aug'!$AK:$AK,MATCH($C387,'Mar - Aug'!$C:$C,0))</f>
        <v>0.55000000000000004</v>
      </c>
      <c r="BO387" s="246">
        <f>INDEX('Mar - Aug'!$AL:$AL,MATCH($C387,'Mar - Aug'!$C:$C,0))</f>
        <v>1.03</v>
      </c>
      <c r="BP387" s="60">
        <f>INDEX(FY2019_ALL_Targets!EB:EB,MATCH('Final Comp Values'!B387,FY2019_ALL_Targets!A:A,0))</f>
        <v>0</v>
      </c>
      <c r="BQ387" s="60">
        <f>+INDEX(FY2019_ALL_Targets!DY:DY,MATCH(B387,FY2019_ALL_Targets!A:A,0))</f>
        <v>1</v>
      </c>
      <c r="BR387" s="60">
        <f>+INDEX(FY2019_ALL_Targets!DZ:DZ,MATCH(B387,FY2019_ALL_Targets!A:A,0))</f>
        <v>1</v>
      </c>
      <c r="BS387" s="283">
        <f>+INDEX(FY2019_ALL_Targets!EA:EA,MATCH(B387,FY2019_ALL_Targets!A:A,0))</f>
        <v>0</v>
      </c>
      <c r="BT387" s="245">
        <f t="shared" si="280"/>
        <v>0</v>
      </c>
      <c r="BU387" s="245">
        <f t="shared" si="281"/>
        <v>0.55000000000000004</v>
      </c>
      <c r="BV387" s="246">
        <f t="shared" si="282"/>
        <v>1.03</v>
      </c>
      <c r="BW387" s="284">
        <f t="shared" si="266"/>
        <v>124539.66778778104</v>
      </c>
      <c r="BX387" s="245">
        <f t="shared" si="267"/>
        <v>12.38</v>
      </c>
      <c r="BY387" s="246">
        <f t="shared" si="268"/>
        <v>975823.47291944898</v>
      </c>
      <c r="BZ387" s="285">
        <f t="shared" si="269"/>
        <v>2.782518349044544E-3</v>
      </c>
      <c r="CA387" s="245">
        <f t="shared" si="270"/>
        <v>113239.67999999999</v>
      </c>
      <c r="CB387" s="286">
        <f t="shared" si="271"/>
        <v>1.44</v>
      </c>
      <c r="CC387" s="268">
        <f t="shared" si="289"/>
        <v>9.9999999999995648E-3</v>
      </c>
      <c r="CD387" s="267">
        <f t="shared" si="272"/>
        <v>1100776.9669647382</v>
      </c>
      <c r="CE387" s="268">
        <f t="shared" si="273"/>
        <v>1089063.1529194489</v>
      </c>
      <c r="CF387" s="268">
        <f t="shared" si="274"/>
        <v>-0.14000000000000057</v>
      </c>
      <c r="CG387" s="270">
        <f t="shared" si="275"/>
        <v>-11039.310556953007</v>
      </c>
      <c r="CH387" s="270">
        <f t="shared" si="276"/>
        <v>-11713.814045289299</v>
      </c>
      <c r="CI387" s="269">
        <f t="shared" si="277"/>
        <v>674.50348833629141</v>
      </c>
    </row>
    <row r="388" spans="1:87" s="57" customFormat="1" ht="15.75" customHeight="1" x14ac:dyDescent="0.25">
      <c r="A388" s="297">
        <v>1026108</v>
      </c>
      <c r="B388" s="297">
        <v>5256</v>
      </c>
      <c r="C388" s="347">
        <v>455757</v>
      </c>
      <c r="D388" s="219" t="s">
        <v>928</v>
      </c>
      <c r="E388" s="299" t="s">
        <v>266</v>
      </c>
      <c r="F388" s="299" t="s">
        <v>1020</v>
      </c>
      <c r="G388" s="301" t="s">
        <v>915</v>
      </c>
      <c r="H388" s="302" t="s">
        <v>2969</v>
      </c>
      <c r="I388" s="56" t="s">
        <v>35</v>
      </c>
      <c r="J388" s="229" t="s">
        <v>35</v>
      </c>
      <c r="K388" s="229" t="s">
        <v>35</v>
      </c>
      <c r="L388" s="56"/>
      <c r="M388" s="56"/>
      <c r="N388" s="58"/>
      <c r="O388" s="297">
        <v>1026108</v>
      </c>
      <c r="P388" s="303">
        <v>24447</v>
      </c>
      <c r="Q388" s="304">
        <v>41883</v>
      </c>
      <c r="R388" s="304">
        <v>42247</v>
      </c>
      <c r="S388" s="303">
        <f t="shared" si="241"/>
        <v>24447</v>
      </c>
      <c r="T388" s="59"/>
      <c r="U388" s="346">
        <f t="shared" si="278"/>
        <v>3.0181902537652684E-3</v>
      </c>
      <c r="V388" s="345">
        <f t="shared" si="279"/>
        <v>2.3018098588492571E-3</v>
      </c>
      <c r="W388" s="27">
        <v>297274.13970410312</v>
      </c>
      <c r="X388" s="27">
        <v>297274.14</v>
      </c>
      <c r="Y388" s="305">
        <f t="shared" si="242"/>
        <v>585726.94665754354</v>
      </c>
      <c r="Z388" s="53">
        <f t="shared" si="287"/>
        <v>39744.21</v>
      </c>
      <c r="AA388" s="54">
        <f t="shared" si="287"/>
        <v>39744.21</v>
      </c>
      <c r="AB388" s="54">
        <f t="shared" si="287"/>
        <v>39744.21</v>
      </c>
      <c r="AC388" s="54">
        <f t="shared" si="287"/>
        <v>39744.21</v>
      </c>
      <c r="AD388" s="52">
        <f t="shared" si="244"/>
        <v>158976.82999999999</v>
      </c>
      <c r="AE388" s="53">
        <f t="shared" si="288"/>
        <v>73810.67</v>
      </c>
      <c r="AF388" s="53">
        <f t="shared" si="288"/>
        <v>73810.67</v>
      </c>
      <c r="AG388" s="53">
        <f t="shared" si="288"/>
        <v>73810.67</v>
      </c>
      <c r="AH388" s="53">
        <f t="shared" si="288"/>
        <v>73810.67</v>
      </c>
      <c r="AI388" s="52">
        <f t="shared" si="246"/>
        <v>295242.684265166</v>
      </c>
      <c r="AJ388" s="55">
        <f t="shared" si="247"/>
        <v>1039946.4609227094</v>
      </c>
      <c r="AK388" s="219" t="s">
        <v>928</v>
      </c>
      <c r="AL388" s="220">
        <v>26039.070668243694</v>
      </c>
      <c r="AM388" s="242"/>
      <c r="AN388" s="242"/>
      <c r="AO388" s="242">
        <f t="shared" si="248"/>
        <v>629813.92113714362</v>
      </c>
      <c r="AP388" s="243">
        <f t="shared" si="249"/>
        <v>170942.82795698923</v>
      </c>
      <c r="AQ388" s="244">
        <f t="shared" si="250"/>
        <v>317465.25189802796</v>
      </c>
      <c r="AR388" s="245">
        <f t="shared" si="251"/>
        <v>24.19</v>
      </c>
      <c r="AS388" s="246">
        <f t="shared" si="252"/>
        <v>6.56</v>
      </c>
      <c r="AT388" s="246">
        <f t="shared" si="253"/>
        <v>12.19</v>
      </c>
      <c r="AU388" s="251">
        <f t="shared" si="254"/>
        <v>42.94</v>
      </c>
      <c r="AV388" s="245">
        <f t="shared" si="255"/>
        <v>22.49</v>
      </c>
      <c r="AW388" s="246">
        <f t="shared" si="256"/>
        <v>6.11</v>
      </c>
      <c r="AX388" s="246">
        <f t="shared" si="257"/>
        <v>11.34</v>
      </c>
      <c r="AY388" s="252">
        <f t="shared" si="258"/>
        <v>39.94</v>
      </c>
      <c r="AZ388" s="249">
        <f t="shared" si="259"/>
        <v>22.49</v>
      </c>
      <c r="BA388" s="56">
        <f t="shared" si="260"/>
        <v>4</v>
      </c>
      <c r="BB388" s="246">
        <f t="shared" si="261"/>
        <v>1.53</v>
      </c>
      <c r="BC388" s="250">
        <f t="shared" si="262"/>
        <v>2.84</v>
      </c>
      <c r="BD388" s="246">
        <f t="shared" si="263"/>
        <v>22.49</v>
      </c>
      <c r="BE388" s="56">
        <v>4</v>
      </c>
      <c r="BF388" s="246">
        <f t="shared" si="264"/>
        <v>1.53</v>
      </c>
      <c r="BG388" s="250">
        <f t="shared" si="265"/>
        <v>2.84</v>
      </c>
      <c r="BH388" s="246">
        <f>INDEX('Mar - Aug'!AG:AG,MATCH(C388,'Mar - Aug'!C:C,0))</f>
        <v>23.77</v>
      </c>
      <c r="BI388" s="56">
        <v>4</v>
      </c>
      <c r="BJ388" s="246">
        <f>INDEX('Mar - Aug'!AK:AK,MATCH($C388,'Mar - Aug'!$C:$C,0))</f>
        <v>1.61</v>
      </c>
      <c r="BK388" s="246">
        <f>INDEX('Mar - Aug'!AL:AL,MATCH($C388,'Mar - Aug'!$C:$C,0))</f>
        <v>3</v>
      </c>
      <c r="BL388" s="246">
        <f>INDEX('Mar - Aug'!$AG:$AG,MATCH($C388,'Mar - Aug'!$C:$C,0))</f>
        <v>23.77</v>
      </c>
      <c r="BM388" s="56">
        <v>4</v>
      </c>
      <c r="BN388" s="246">
        <f>INDEX('Mar - Aug'!$AK:$AK,MATCH($C388,'Mar - Aug'!$C:$C,0))</f>
        <v>1.61</v>
      </c>
      <c r="BO388" s="246">
        <f>INDEX('Mar - Aug'!$AL:$AL,MATCH($C388,'Mar - Aug'!$C:$C,0))</f>
        <v>3</v>
      </c>
      <c r="BP388" s="60">
        <f>INDEX(FY2019_ALL_Targets!EB:EB,MATCH('Final Comp Values'!B388,FY2019_ALL_Targets!A:A,0))</f>
        <v>0</v>
      </c>
      <c r="BQ388" s="60">
        <f>+INDEX(FY2019_ALL_Targets!DY:DY,MATCH(B388,FY2019_ALL_Targets!A:A,0))</f>
        <v>2</v>
      </c>
      <c r="BR388" s="60">
        <f>+INDEX(FY2019_ALL_Targets!DZ:DZ,MATCH(B388,FY2019_ALL_Targets!A:A,0))</f>
        <v>2</v>
      </c>
      <c r="BS388" s="283">
        <f>+INDEX(FY2019_ALL_Targets!EA:EA,MATCH(B388,FY2019_ALL_Targets!A:A,0))</f>
        <v>0</v>
      </c>
      <c r="BT388" s="245">
        <f t="shared" si="280"/>
        <v>0</v>
      </c>
      <c r="BU388" s="245">
        <f t="shared" si="281"/>
        <v>3.22</v>
      </c>
      <c r="BV388" s="246">
        <f t="shared" si="282"/>
        <v>6</v>
      </c>
      <c r="BW388" s="284">
        <f t="shared" si="266"/>
        <v>240080.23156120686</v>
      </c>
      <c r="BX388" s="245">
        <f t="shared" si="267"/>
        <v>30.72</v>
      </c>
      <c r="BY388" s="246">
        <f t="shared" si="268"/>
        <v>799920.2509284463</v>
      </c>
      <c r="BZ388" s="285">
        <f t="shared" si="269"/>
        <v>2.2809379337039681E-3</v>
      </c>
      <c r="CA388" s="245">
        <f t="shared" si="270"/>
        <v>92826.95</v>
      </c>
      <c r="CB388" s="286">
        <f t="shared" si="271"/>
        <v>3.56</v>
      </c>
      <c r="CC388" s="268">
        <f t="shared" si="289"/>
        <v>-2.9999999999999361E-2</v>
      </c>
      <c r="CD388" s="267">
        <f t="shared" si="272"/>
        <v>1039946.4609227094</v>
      </c>
      <c r="CE388" s="268">
        <f t="shared" si="273"/>
        <v>892747.20092844625</v>
      </c>
      <c r="CF388" s="268">
        <f t="shared" si="274"/>
        <v>-5.6599999999999966</v>
      </c>
      <c r="CG388" s="270">
        <f t="shared" si="275"/>
        <v>-147373.48444723416</v>
      </c>
      <c r="CH388" s="270">
        <f t="shared" si="276"/>
        <v>-147199.25999426318</v>
      </c>
      <c r="CI388" s="269">
        <f t="shared" si="277"/>
        <v>-174.22445297098602</v>
      </c>
    </row>
    <row r="389" spans="1:87" s="57" customFormat="1" ht="15.75" customHeight="1" x14ac:dyDescent="0.25">
      <c r="A389" s="297">
        <v>1028640</v>
      </c>
      <c r="B389" s="297">
        <v>5257</v>
      </c>
      <c r="C389" s="347">
        <v>455727</v>
      </c>
      <c r="D389" s="219" t="s">
        <v>941</v>
      </c>
      <c r="E389" s="299" t="s">
        <v>2467</v>
      </c>
      <c r="F389" s="299" t="s">
        <v>1010</v>
      </c>
      <c r="G389" s="301" t="s">
        <v>915</v>
      </c>
      <c r="H389" s="302" t="s">
        <v>1009</v>
      </c>
      <c r="I389" s="56" t="s">
        <v>35</v>
      </c>
      <c r="J389" s="229" t="s">
        <v>36</v>
      </c>
      <c r="K389" s="229" t="s">
        <v>35</v>
      </c>
      <c r="L389" s="56"/>
      <c r="M389" s="56"/>
      <c r="N389" s="58"/>
      <c r="O389" s="297">
        <v>1004638</v>
      </c>
      <c r="P389" s="303">
        <v>23117</v>
      </c>
      <c r="Q389" s="304">
        <v>42005</v>
      </c>
      <c r="R389" s="304">
        <v>42369</v>
      </c>
      <c r="S389" s="303">
        <f t="shared" ref="S389:S452" si="290">+(ROUND(P389/((R389-Q389+1)/365),))</f>
        <v>23117</v>
      </c>
      <c r="T389" s="59"/>
      <c r="U389" s="346">
        <f t="shared" si="278"/>
        <v>2.8539904322122025E-3</v>
      </c>
      <c r="V389" s="345">
        <f t="shared" si="279"/>
        <v>2.1765835688230977E-3</v>
      </c>
      <c r="W389" s="27">
        <v>281101.41488447471</v>
      </c>
      <c r="X389" s="27">
        <v>281100.94</v>
      </c>
      <c r="Y389" s="305">
        <f t="shared" ref="Y389:Y452" si="291">IF(G389="NSGO",U389*$Y$3,0)</f>
        <v>553861.40736623853</v>
      </c>
      <c r="Z389" s="53">
        <f t="shared" si="287"/>
        <v>37581.99</v>
      </c>
      <c r="AA389" s="54">
        <f t="shared" si="287"/>
        <v>37581.99</v>
      </c>
      <c r="AB389" s="54">
        <f t="shared" si="287"/>
        <v>37581.99</v>
      </c>
      <c r="AC389" s="54">
        <f t="shared" si="287"/>
        <v>37581.99</v>
      </c>
      <c r="AD389" s="52">
        <f t="shared" ref="AD389:AD452" si="292">ROUND($Z$3*V389,2)</f>
        <v>150327.95000000001</v>
      </c>
      <c r="AE389" s="53">
        <f t="shared" si="288"/>
        <v>69795.12</v>
      </c>
      <c r="AF389" s="53">
        <f t="shared" si="288"/>
        <v>69795.12</v>
      </c>
      <c r="AG389" s="53">
        <f t="shared" si="288"/>
        <v>69795.12</v>
      </c>
      <c r="AH389" s="53">
        <f t="shared" si="288"/>
        <v>69795.12</v>
      </c>
      <c r="AI389" s="52">
        <f t="shared" ref="AI389:AI452" si="293">$AE$3*V389</f>
        <v>279180.47744745133</v>
      </c>
      <c r="AJ389" s="55">
        <f t="shared" ref="AJ389:AJ452" si="294">Y389+AD389+AI389</f>
        <v>983369.83481368981</v>
      </c>
      <c r="AK389" s="219" t="s">
        <v>941</v>
      </c>
      <c r="AL389" s="220">
        <v>76951.060656708069</v>
      </c>
      <c r="AM389" s="242"/>
      <c r="AN389" s="242"/>
      <c r="AO389" s="242">
        <f t="shared" ref="AO389:AO452" si="295">+Y389/(1-$AQ$2)</f>
        <v>595549.90039380488</v>
      </c>
      <c r="AP389" s="243">
        <f t="shared" ref="AP389:AP452" si="296">+AD389/(1-$AQ$2)</f>
        <v>161642.95698924732</v>
      </c>
      <c r="AQ389" s="244">
        <f t="shared" ref="AQ389:AQ452" si="297">+AI389/(1-$AQ$2)</f>
        <v>300194.06177145307</v>
      </c>
      <c r="AR389" s="245">
        <f t="shared" ref="AR389:AR452" si="298">+ROUND(AO389/$AL389,$AX$2)</f>
        <v>7.74</v>
      </c>
      <c r="AS389" s="246">
        <f t="shared" ref="AS389:AS452" si="299">+ROUND(AP389/$AL389,$AX$2)</f>
        <v>2.1</v>
      </c>
      <c r="AT389" s="246">
        <f t="shared" ref="AT389:AT452" si="300">+ROUND(AQ389/$AL389,$AX$2)</f>
        <v>3.9</v>
      </c>
      <c r="AU389" s="251">
        <f t="shared" ref="AU389:AU452" si="301">+AR389+AS389+AT389</f>
        <v>13.74</v>
      </c>
      <c r="AV389" s="245">
        <f t="shared" ref="AV389:AV452" si="302">+ROUND(Y389/$AL389,$AX$2)</f>
        <v>7.2</v>
      </c>
      <c r="AW389" s="246">
        <f t="shared" ref="AW389:AW452" si="303">+ROUND(AD389/$AL389,$AX$2)</f>
        <v>1.95</v>
      </c>
      <c r="AX389" s="246">
        <f t="shared" ref="AX389:AX452" si="304">+ROUND(AI389/$AL389,$AX$2)</f>
        <v>3.63</v>
      </c>
      <c r="AY389" s="252">
        <f t="shared" ref="AY389:AY452" si="305">+AV389+AW389+AX389</f>
        <v>12.780000000000001</v>
      </c>
      <c r="AZ389" s="249">
        <f t="shared" ref="AZ389:AZ452" si="306">+$AV389</f>
        <v>7.2</v>
      </c>
      <c r="BA389" s="56">
        <f t="shared" ref="BA389:BA452" si="307">4-BS389</f>
        <v>4</v>
      </c>
      <c r="BB389" s="246">
        <f t="shared" ref="BB389:BB452" si="308">+IF(BA389=0,0,ROUND($AW389/BA389,$BB$2))</f>
        <v>0.49</v>
      </c>
      <c r="BC389" s="250">
        <f t="shared" ref="BC389:BC452" si="309">+IF(BA389=0,0,ROUND($AX389/BA389,$BB$2))</f>
        <v>0.91</v>
      </c>
      <c r="BD389" s="246">
        <f t="shared" ref="BD389:BD452" si="310">+$AV389</f>
        <v>7.2</v>
      </c>
      <c r="BE389" s="56">
        <v>4</v>
      </c>
      <c r="BF389" s="246">
        <f t="shared" ref="BF389:BF452" si="311">+ROUND($AW389/BE389,$BF$2)</f>
        <v>0.49</v>
      </c>
      <c r="BG389" s="250">
        <f t="shared" ref="BG389:BG452" si="312">+ROUND($AX389/BE389,$BF$2)</f>
        <v>0.91</v>
      </c>
      <c r="BH389" s="246">
        <f>INDEX('Mar - Aug'!AG:AG,MATCH(C389,'Mar - Aug'!C:C,0))</f>
        <v>6.98</v>
      </c>
      <c r="BI389" s="56">
        <v>4</v>
      </c>
      <c r="BJ389" s="246">
        <f>INDEX('Mar - Aug'!AK:AK,MATCH($C389,'Mar - Aug'!$C:$C,0))</f>
        <v>0.47</v>
      </c>
      <c r="BK389" s="246">
        <f>INDEX('Mar - Aug'!AL:AL,MATCH($C389,'Mar - Aug'!$C:$C,0))</f>
        <v>0.88</v>
      </c>
      <c r="BL389" s="246">
        <f>INDEX('Mar - Aug'!$AG:$AG,MATCH($C389,'Mar - Aug'!$C:$C,0))</f>
        <v>6.98</v>
      </c>
      <c r="BM389" s="56">
        <v>4</v>
      </c>
      <c r="BN389" s="246">
        <f>INDEX('Mar - Aug'!$AK:$AK,MATCH($C389,'Mar - Aug'!$C:$C,0))</f>
        <v>0.47</v>
      </c>
      <c r="BO389" s="246">
        <f>INDEX('Mar - Aug'!$AL:$AL,MATCH($C389,'Mar - Aug'!$C:$C,0))</f>
        <v>0.88</v>
      </c>
      <c r="BP389" s="60">
        <f>INDEX(FY2019_ALL_Targets!EB:EB,MATCH('Final Comp Values'!B389,FY2019_ALL_Targets!A:A,0))</f>
        <v>0</v>
      </c>
      <c r="BQ389" s="60">
        <f>+INDEX(FY2019_ALL_Targets!DY:DY,MATCH(B389,FY2019_ALL_Targets!A:A,0))</f>
        <v>1</v>
      </c>
      <c r="BR389" s="60">
        <f>+INDEX(FY2019_ALL_Targets!DZ:DZ,MATCH(B389,FY2019_ALL_Targets!A:A,0))</f>
        <v>1</v>
      </c>
      <c r="BS389" s="283">
        <f>+INDEX(FY2019_ALL_Targets!EA:EA,MATCH(B389,FY2019_ALL_Targets!A:A,0))</f>
        <v>0</v>
      </c>
      <c r="BT389" s="245">
        <f t="shared" si="280"/>
        <v>0</v>
      </c>
      <c r="BU389" s="245">
        <f t="shared" si="281"/>
        <v>0.47</v>
      </c>
      <c r="BV389" s="246">
        <f t="shared" si="282"/>
        <v>0.88</v>
      </c>
      <c r="BW389" s="284">
        <f t="shared" ref="BW389:BW452" si="313">+IF((BU389+BV389+BT389)=0,0,AL389*(BU389+BV389+BT389))</f>
        <v>103883.9318865559</v>
      </c>
      <c r="BX389" s="245">
        <f t="shared" ref="BX389:BX452" si="314">AY389-SUM(BT389:BV389)</f>
        <v>11.430000000000001</v>
      </c>
      <c r="BY389" s="246">
        <f t="shared" ref="BY389:BY452" si="315">+IF(BX389="",0,BX389*AL389)</f>
        <v>879550.62330617337</v>
      </c>
      <c r="BZ389" s="285">
        <f t="shared" ref="BZ389:BZ452" si="316">+BY389/$BY$560</f>
        <v>2.5080004900281954E-3</v>
      </c>
      <c r="CA389" s="245">
        <f t="shared" ref="CA389:CA452" si="317">+IF(BZ389=0,0,ROUND(BZ389*$BW$560,2))</f>
        <v>102067.67</v>
      </c>
      <c r="CB389" s="286">
        <f t="shared" ref="CB389:CB452" si="318">+IF(CA389=0,0,ROUND(CA389/AL389,2))</f>
        <v>1.33</v>
      </c>
      <c r="CC389" s="268">
        <f t="shared" si="289"/>
        <v>-2.0000000000000129E-2</v>
      </c>
      <c r="CD389" s="267">
        <f t="shared" ref="CD389:CD452" si="319">+AJ389</f>
        <v>983369.83481368981</v>
      </c>
      <c r="CE389" s="268">
        <f t="shared" ref="CE389:CE452" si="320">+BY389+CA389</f>
        <v>981618.29330617341</v>
      </c>
      <c r="CF389" s="268">
        <f t="shared" ref="CF389:CF452" si="321">+CB389+BX389-AY389</f>
        <v>-1.9999999999999574E-2</v>
      </c>
      <c r="CG389" s="270">
        <f t="shared" ref="CG389:CG452" si="322">+(CF389/AY389)*AJ389</f>
        <v>-1538.9199292858666</v>
      </c>
      <c r="CH389" s="270">
        <f t="shared" ref="CH389:CH452" si="323">+CE389-CD389</f>
        <v>-1751.5415075164055</v>
      </c>
      <c r="CI389" s="269">
        <f t="shared" ref="CI389:CI452" si="324">+CG389-CH389</f>
        <v>212.62157823053894</v>
      </c>
    </row>
    <row r="390" spans="1:87" s="57" customFormat="1" ht="15.75" customHeight="1" x14ac:dyDescent="0.25">
      <c r="A390" s="297">
        <v>1027423</v>
      </c>
      <c r="B390" s="297">
        <v>5259</v>
      </c>
      <c r="C390" s="347">
        <v>675635</v>
      </c>
      <c r="D390" s="219" t="s">
        <v>1003</v>
      </c>
      <c r="E390" s="299" t="s">
        <v>746</v>
      </c>
      <c r="F390" s="299" t="s">
        <v>1042</v>
      </c>
      <c r="G390" s="301" t="s">
        <v>1021</v>
      </c>
      <c r="H390" s="302"/>
      <c r="I390" s="56" t="s">
        <v>35</v>
      </c>
      <c r="J390" s="229" t="s">
        <v>36</v>
      </c>
      <c r="K390" s="229" t="s">
        <v>35</v>
      </c>
      <c r="L390" s="56"/>
      <c r="M390" s="56"/>
      <c r="N390" s="58"/>
      <c r="O390" s="297">
        <v>1020237</v>
      </c>
      <c r="P390" s="303">
        <v>32055</v>
      </c>
      <c r="Q390" s="304">
        <v>42005</v>
      </c>
      <c r="R390" s="304">
        <v>42369</v>
      </c>
      <c r="S390" s="303">
        <f t="shared" si="290"/>
        <v>32055</v>
      </c>
      <c r="T390" s="59"/>
      <c r="U390" s="346" t="str">
        <f t="shared" ref="U390:U453" si="325">IF(G390="NSGO",(S390/$U$3),"")</f>
        <v/>
      </c>
      <c r="V390" s="345">
        <f t="shared" ref="V390:V453" si="326">(S390/$V$3)</f>
        <v>3.0181418998410001E-3</v>
      </c>
      <c r="W390" s="27">
        <v>0</v>
      </c>
      <c r="X390" s="27">
        <v>0</v>
      </c>
      <c r="Y390" s="305">
        <f t="shared" si="291"/>
        <v>0</v>
      </c>
      <c r="Z390" s="53">
        <f t="shared" si="287"/>
        <v>52112.76</v>
      </c>
      <c r="AA390" s="54">
        <f t="shared" si="287"/>
        <v>52112.76</v>
      </c>
      <c r="AB390" s="54">
        <f t="shared" si="287"/>
        <v>52112.76</v>
      </c>
      <c r="AC390" s="54">
        <f t="shared" si="287"/>
        <v>52112.76</v>
      </c>
      <c r="AD390" s="52">
        <f t="shared" si="292"/>
        <v>208451.03</v>
      </c>
      <c r="AE390" s="53">
        <f t="shared" si="288"/>
        <v>96780.83</v>
      </c>
      <c r="AF390" s="53">
        <f t="shared" si="288"/>
        <v>96780.83</v>
      </c>
      <c r="AG390" s="53">
        <f t="shared" si="288"/>
        <v>96780.83</v>
      </c>
      <c r="AH390" s="53">
        <f t="shared" si="288"/>
        <v>96780.83</v>
      </c>
      <c r="AI390" s="52">
        <f t="shared" si="293"/>
        <v>387123.3380013865</v>
      </c>
      <c r="AJ390" s="55">
        <f t="shared" si="294"/>
        <v>595574.36800138652</v>
      </c>
      <c r="AK390" s="219" t="s">
        <v>1003</v>
      </c>
      <c r="AL390" s="220">
        <v>35521.831322741207</v>
      </c>
      <c r="AM390" s="242"/>
      <c r="AN390" s="242"/>
      <c r="AO390" s="242">
        <f t="shared" si="295"/>
        <v>0</v>
      </c>
      <c r="AP390" s="243">
        <f t="shared" si="296"/>
        <v>224140.89247311829</v>
      </c>
      <c r="AQ390" s="244">
        <f t="shared" si="297"/>
        <v>416261.65376493172</v>
      </c>
      <c r="AR390" s="245">
        <f t="shared" si="298"/>
        <v>0</v>
      </c>
      <c r="AS390" s="246">
        <f t="shared" si="299"/>
        <v>6.31</v>
      </c>
      <c r="AT390" s="246">
        <f t="shared" si="300"/>
        <v>11.72</v>
      </c>
      <c r="AU390" s="251">
        <f t="shared" si="301"/>
        <v>18.03</v>
      </c>
      <c r="AV390" s="245">
        <f t="shared" si="302"/>
        <v>0</v>
      </c>
      <c r="AW390" s="246">
        <f t="shared" si="303"/>
        <v>5.87</v>
      </c>
      <c r="AX390" s="246">
        <f t="shared" si="304"/>
        <v>10.9</v>
      </c>
      <c r="AY390" s="252">
        <f t="shared" si="305"/>
        <v>16.77</v>
      </c>
      <c r="AZ390" s="249">
        <f t="shared" si="306"/>
        <v>0</v>
      </c>
      <c r="BA390" s="56">
        <f t="shared" si="307"/>
        <v>4</v>
      </c>
      <c r="BB390" s="246">
        <f t="shared" si="308"/>
        <v>1.47</v>
      </c>
      <c r="BC390" s="250">
        <f t="shared" si="309"/>
        <v>2.73</v>
      </c>
      <c r="BD390" s="246">
        <f t="shared" si="310"/>
        <v>0</v>
      </c>
      <c r="BE390" s="56">
        <v>4</v>
      </c>
      <c r="BF390" s="246">
        <f t="shared" si="311"/>
        <v>1.47</v>
      </c>
      <c r="BG390" s="250">
        <f t="shared" si="312"/>
        <v>2.73</v>
      </c>
      <c r="BH390" s="246">
        <f>INDEX('Mar - Aug'!AG:AG,MATCH(C390,'Mar - Aug'!C:C,0))</f>
        <v>0</v>
      </c>
      <c r="BI390" s="56">
        <v>4</v>
      </c>
      <c r="BJ390" s="246">
        <f>INDEX('Mar - Aug'!AK:AK,MATCH($C390,'Mar - Aug'!$C:$C,0))</f>
        <v>1.43</v>
      </c>
      <c r="BK390" s="246">
        <f>INDEX('Mar - Aug'!AL:AL,MATCH($C390,'Mar - Aug'!$C:$C,0))</f>
        <v>2.66</v>
      </c>
      <c r="BL390" s="246">
        <f>INDEX('Mar - Aug'!$AG:$AG,MATCH($C390,'Mar - Aug'!$C:$C,0))</f>
        <v>0</v>
      </c>
      <c r="BM390" s="56">
        <v>4</v>
      </c>
      <c r="BN390" s="246">
        <f>INDEX('Mar - Aug'!$AK:$AK,MATCH($C390,'Mar - Aug'!$C:$C,0))</f>
        <v>1.43</v>
      </c>
      <c r="BO390" s="246">
        <f>INDEX('Mar - Aug'!$AL:$AL,MATCH($C390,'Mar - Aug'!$C:$C,0))</f>
        <v>2.66</v>
      </c>
      <c r="BP390" s="60">
        <f>INDEX(FY2019_ALL_Targets!EB:EB,MATCH('Final Comp Values'!B390,FY2019_ALL_Targets!A:A,0))</f>
        <v>3</v>
      </c>
      <c r="BQ390" s="60">
        <f>+INDEX(FY2019_ALL_Targets!DY:DY,MATCH(B390,FY2019_ALL_Targets!A:A,0))</f>
        <v>0</v>
      </c>
      <c r="BR390" s="60">
        <f>+INDEX(FY2019_ALL_Targets!DZ:DZ,MATCH(B390,FY2019_ALL_Targets!A:A,0))</f>
        <v>0</v>
      </c>
      <c r="BS390" s="283">
        <f>+INDEX(FY2019_ALL_Targets!EA:EA,MATCH(B390,FY2019_ALL_Targets!A:A,0))</f>
        <v>0</v>
      </c>
      <c r="BT390" s="245">
        <f t="shared" ref="BT390:BT453" si="327">IF(BP390=3,BH390,BP390*(BH390/3))</f>
        <v>0</v>
      </c>
      <c r="BU390" s="245">
        <f t="shared" ref="BU390:BU453" si="328">+IF(BS390=4,AW390,BQ390*BJ390)</f>
        <v>0</v>
      </c>
      <c r="BV390" s="246">
        <f t="shared" ref="BV390:BV453" si="329">IF(BS390=4,AX390,+BR390*BK390)</f>
        <v>0</v>
      </c>
      <c r="BW390" s="284">
        <f t="shared" si="313"/>
        <v>0</v>
      </c>
      <c r="BX390" s="245">
        <f t="shared" si="314"/>
        <v>16.77</v>
      </c>
      <c r="BY390" s="246">
        <f t="shared" si="315"/>
        <v>595701.11128237005</v>
      </c>
      <c r="BZ390" s="285">
        <f t="shared" si="316"/>
        <v>1.69861590614376E-3</v>
      </c>
      <c r="CA390" s="245">
        <f t="shared" si="317"/>
        <v>69128.28</v>
      </c>
      <c r="CB390" s="286">
        <f t="shared" si="318"/>
        <v>1.95</v>
      </c>
      <c r="CC390" s="268">
        <f t="shared" si="289"/>
        <v>-3.0000000000001581E-2</v>
      </c>
      <c r="CD390" s="267">
        <f t="shared" si="319"/>
        <v>595574.36800138652</v>
      </c>
      <c r="CE390" s="268">
        <f t="shared" si="320"/>
        <v>664829.39128237008</v>
      </c>
      <c r="CF390" s="268">
        <f t="shared" si="321"/>
        <v>1.9499999999999993</v>
      </c>
      <c r="CG390" s="270">
        <f t="shared" si="322"/>
        <v>69252.833488533288</v>
      </c>
      <c r="CH390" s="270">
        <f t="shared" si="323"/>
        <v>69255.023280983558</v>
      </c>
      <c r="CI390" s="269">
        <f t="shared" si="324"/>
        <v>-2.1897924502700334</v>
      </c>
    </row>
    <row r="391" spans="1:87" s="57" customFormat="1" ht="15.75" customHeight="1" x14ac:dyDescent="0.25">
      <c r="A391" s="297">
        <v>1026188</v>
      </c>
      <c r="B391" s="297">
        <v>5262</v>
      </c>
      <c r="C391" s="347">
        <v>675139</v>
      </c>
      <c r="D391" s="219" t="s">
        <v>925</v>
      </c>
      <c r="E391" s="299" t="s">
        <v>2631</v>
      </c>
      <c r="F391" s="299" t="s">
        <v>938</v>
      </c>
      <c r="G391" s="301" t="s">
        <v>915</v>
      </c>
      <c r="H391" s="302" t="s">
        <v>938</v>
      </c>
      <c r="I391" s="56" t="s">
        <v>35</v>
      </c>
      <c r="J391" s="229" t="s">
        <v>35</v>
      </c>
      <c r="K391" s="229" t="s">
        <v>35</v>
      </c>
      <c r="L391" s="56"/>
      <c r="M391" s="56"/>
      <c r="N391" s="58"/>
      <c r="O391" s="297">
        <v>1026188</v>
      </c>
      <c r="P391" s="303">
        <v>12727</v>
      </c>
      <c r="Q391" s="304">
        <v>41913</v>
      </c>
      <c r="R391" s="304">
        <v>42247</v>
      </c>
      <c r="S391" s="303">
        <f t="shared" si="290"/>
        <v>13867</v>
      </c>
      <c r="T391" s="59"/>
      <c r="U391" s="346">
        <f t="shared" si="325"/>
        <v>1.7119991920874946E-3</v>
      </c>
      <c r="V391" s="345">
        <f t="shared" si="326"/>
        <v>1.3056488449569538E-3</v>
      </c>
      <c r="W391" s="27">
        <v>168621.93707202098</v>
      </c>
      <c r="X391" s="27">
        <v>168621.94</v>
      </c>
      <c r="Y391" s="305">
        <f t="shared" si="291"/>
        <v>332240.17545302724</v>
      </c>
      <c r="Z391" s="53">
        <f t="shared" si="287"/>
        <v>22543.99</v>
      </c>
      <c r="AA391" s="54">
        <f t="shared" si="287"/>
        <v>22543.99</v>
      </c>
      <c r="AB391" s="54">
        <f t="shared" si="287"/>
        <v>22543.99</v>
      </c>
      <c r="AC391" s="54">
        <f t="shared" si="287"/>
        <v>22543.99</v>
      </c>
      <c r="AD391" s="52">
        <f t="shared" si="292"/>
        <v>90175.96</v>
      </c>
      <c r="AE391" s="53">
        <f t="shared" si="288"/>
        <v>41867.410000000003</v>
      </c>
      <c r="AF391" s="53">
        <f t="shared" si="288"/>
        <v>41867.410000000003</v>
      </c>
      <c r="AG391" s="53">
        <f t="shared" si="288"/>
        <v>41867.410000000003</v>
      </c>
      <c r="AH391" s="53">
        <f t="shared" si="288"/>
        <v>41867.410000000003</v>
      </c>
      <c r="AI391" s="52">
        <f t="shared" si="293"/>
        <v>167469.64055733045</v>
      </c>
      <c r="AJ391" s="55">
        <f t="shared" si="294"/>
        <v>589885.77601035777</v>
      </c>
      <c r="AK391" s="219" t="s">
        <v>925</v>
      </c>
      <c r="AL391" s="220">
        <v>58482.872744368782</v>
      </c>
      <c r="AM391" s="242"/>
      <c r="AN391" s="242"/>
      <c r="AO391" s="242">
        <f t="shared" si="295"/>
        <v>357247.50048712612</v>
      </c>
      <c r="AP391" s="243">
        <f t="shared" si="296"/>
        <v>96963.397849462373</v>
      </c>
      <c r="AQ391" s="244">
        <f t="shared" si="297"/>
        <v>180074.88231971019</v>
      </c>
      <c r="AR391" s="245">
        <f t="shared" si="298"/>
        <v>6.11</v>
      </c>
      <c r="AS391" s="246">
        <f t="shared" si="299"/>
        <v>1.66</v>
      </c>
      <c r="AT391" s="246">
        <f t="shared" si="300"/>
        <v>3.08</v>
      </c>
      <c r="AU391" s="251">
        <f t="shared" si="301"/>
        <v>10.850000000000001</v>
      </c>
      <c r="AV391" s="245">
        <f t="shared" si="302"/>
        <v>5.68</v>
      </c>
      <c r="AW391" s="246">
        <f t="shared" si="303"/>
        <v>1.54</v>
      </c>
      <c r="AX391" s="246">
        <f t="shared" si="304"/>
        <v>2.86</v>
      </c>
      <c r="AY391" s="252">
        <f t="shared" si="305"/>
        <v>10.08</v>
      </c>
      <c r="AZ391" s="249">
        <f t="shared" si="306"/>
        <v>5.68</v>
      </c>
      <c r="BA391" s="56">
        <f t="shared" si="307"/>
        <v>4</v>
      </c>
      <c r="BB391" s="246">
        <f t="shared" si="308"/>
        <v>0.39</v>
      </c>
      <c r="BC391" s="250">
        <f t="shared" si="309"/>
        <v>0.72</v>
      </c>
      <c r="BD391" s="246">
        <f t="shared" si="310"/>
        <v>5.68</v>
      </c>
      <c r="BE391" s="56">
        <v>4</v>
      </c>
      <c r="BF391" s="246">
        <f t="shared" si="311"/>
        <v>0.39</v>
      </c>
      <c r="BG391" s="250">
        <f t="shared" si="312"/>
        <v>0.72</v>
      </c>
      <c r="BH391" s="246">
        <f>INDEX('Mar - Aug'!AG:AG,MATCH(C391,'Mar - Aug'!C:C,0))</f>
        <v>5.71</v>
      </c>
      <c r="BI391" s="56">
        <v>4</v>
      </c>
      <c r="BJ391" s="246">
        <f>INDEX('Mar - Aug'!AK:AK,MATCH($C391,'Mar - Aug'!$C:$C,0))</f>
        <v>0.39</v>
      </c>
      <c r="BK391" s="246">
        <f>INDEX('Mar - Aug'!AL:AL,MATCH($C391,'Mar - Aug'!$C:$C,0))</f>
        <v>0.72</v>
      </c>
      <c r="BL391" s="246">
        <f>INDEX('Mar - Aug'!$AG:$AG,MATCH($C391,'Mar - Aug'!$C:$C,0))</f>
        <v>5.71</v>
      </c>
      <c r="BM391" s="56">
        <v>4</v>
      </c>
      <c r="BN391" s="246">
        <f>INDEX('Mar - Aug'!$AK:$AK,MATCH($C391,'Mar - Aug'!$C:$C,0))</f>
        <v>0.39</v>
      </c>
      <c r="BO391" s="246">
        <f>INDEX('Mar - Aug'!$AL:$AL,MATCH($C391,'Mar - Aug'!$C:$C,0))</f>
        <v>0.72</v>
      </c>
      <c r="BP391" s="60">
        <f>INDEX(FY2019_ALL_Targets!EB:EB,MATCH('Final Comp Values'!B391,FY2019_ALL_Targets!A:A,0))</f>
        <v>2</v>
      </c>
      <c r="BQ391" s="60">
        <f>+INDEX(FY2019_ALL_Targets!DY:DY,MATCH(B391,FY2019_ALL_Targets!A:A,0))</f>
        <v>2</v>
      </c>
      <c r="BR391" s="60">
        <f>+INDEX(FY2019_ALL_Targets!DZ:DZ,MATCH(B391,FY2019_ALL_Targets!A:A,0))</f>
        <v>2</v>
      </c>
      <c r="BS391" s="283">
        <f>+INDEX(FY2019_ALL_Targets!EA:EA,MATCH(B391,FY2019_ALL_Targets!A:A,0))</f>
        <v>0</v>
      </c>
      <c r="BT391" s="245">
        <f t="shared" si="327"/>
        <v>3.8066666666666666</v>
      </c>
      <c r="BU391" s="245">
        <f t="shared" si="328"/>
        <v>0.78</v>
      </c>
      <c r="BV391" s="246">
        <f t="shared" si="329"/>
        <v>1.44</v>
      </c>
      <c r="BW391" s="284">
        <f t="shared" si="313"/>
        <v>352456.77973939583</v>
      </c>
      <c r="BX391" s="245">
        <f t="shared" si="314"/>
        <v>4.0533333333333328</v>
      </c>
      <c r="BY391" s="246">
        <f t="shared" si="315"/>
        <v>237050.57752384144</v>
      </c>
      <c r="BZ391" s="285">
        <f t="shared" si="316"/>
        <v>6.7593945003016197E-4</v>
      </c>
      <c r="CA391" s="245">
        <f t="shared" si="317"/>
        <v>27508.59</v>
      </c>
      <c r="CB391" s="286">
        <f t="shared" si="318"/>
        <v>0.47</v>
      </c>
      <c r="CC391" s="268">
        <f t="shared" si="289"/>
        <v>-3.8466666666666676</v>
      </c>
      <c r="CD391" s="267">
        <f t="shared" si="319"/>
        <v>589885.77601035777</v>
      </c>
      <c r="CE391" s="268">
        <f t="shared" si="320"/>
        <v>264559.16752384143</v>
      </c>
      <c r="CF391" s="268">
        <f t="shared" si="321"/>
        <v>-5.5566666666666675</v>
      </c>
      <c r="CG391" s="270">
        <f t="shared" si="322"/>
        <v>-325178.4353866622</v>
      </c>
      <c r="CH391" s="270">
        <f t="shared" si="323"/>
        <v>-325326.60848651634</v>
      </c>
      <c r="CI391" s="269">
        <f t="shared" si="324"/>
        <v>148.17309985414613</v>
      </c>
    </row>
    <row r="392" spans="1:87" s="57" customFormat="1" ht="15.75" customHeight="1" x14ac:dyDescent="0.25">
      <c r="A392" s="297">
        <v>1026518</v>
      </c>
      <c r="B392" s="297">
        <v>5267</v>
      </c>
      <c r="C392" s="347">
        <v>675312</v>
      </c>
      <c r="D392" s="219" t="s">
        <v>935</v>
      </c>
      <c r="E392" s="299" t="s">
        <v>748</v>
      </c>
      <c r="F392" s="299" t="s">
        <v>1016</v>
      </c>
      <c r="G392" s="301" t="s">
        <v>915</v>
      </c>
      <c r="H392" s="302" t="s">
        <v>1017</v>
      </c>
      <c r="I392" s="56" t="s">
        <v>35</v>
      </c>
      <c r="J392" s="229" t="s">
        <v>35</v>
      </c>
      <c r="K392" s="229" t="s">
        <v>35</v>
      </c>
      <c r="L392" s="56"/>
      <c r="M392" s="56"/>
      <c r="N392" s="58"/>
      <c r="O392" s="297">
        <v>1026518</v>
      </c>
      <c r="P392" s="303">
        <v>8428</v>
      </c>
      <c r="Q392" s="304">
        <v>42036</v>
      </c>
      <c r="R392" s="304">
        <v>42185</v>
      </c>
      <c r="S392" s="303">
        <f t="shared" si="290"/>
        <v>20508</v>
      </c>
      <c r="T392" s="59"/>
      <c r="U392" s="346">
        <f t="shared" si="325"/>
        <v>2.5318871732408119E-3</v>
      </c>
      <c r="V392" s="345">
        <f t="shared" si="326"/>
        <v>1.9309328991402039E-3</v>
      </c>
      <c r="W392" s="27">
        <v>249376.1221864215</v>
      </c>
      <c r="X392" s="27">
        <v>249376.12</v>
      </c>
      <c r="Y392" s="305">
        <f t="shared" si="291"/>
        <v>491352.24044066359</v>
      </c>
      <c r="Z392" s="53">
        <f t="shared" si="287"/>
        <v>33340.46</v>
      </c>
      <c r="AA392" s="54">
        <f t="shared" si="287"/>
        <v>33340.46</v>
      </c>
      <c r="AB392" s="54">
        <f t="shared" si="287"/>
        <v>33340.46</v>
      </c>
      <c r="AC392" s="54">
        <f t="shared" si="287"/>
        <v>33340.46</v>
      </c>
      <c r="AD392" s="52">
        <f t="shared" si="292"/>
        <v>133361.84</v>
      </c>
      <c r="AE392" s="53">
        <f t="shared" si="288"/>
        <v>61918</v>
      </c>
      <c r="AF392" s="53">
        <f t="shared" si="288"/>
        <v>61918</v>
      </c>
      <c r="AG392" s="53">
        <f t="shared" si="288"/>
        <v>61918</v>
      </c>
      <c r="AH392" s="53">
        <f t="shared" si="288"/>
        <v>61918</v>
      </c>
      <c r="AI392" s="52">
        <f t="shared" si="293"/>
        <v>247671.98302082156</v>
      </c>
      <c r="AJ392" s="55">
        <f t="shared" si="294"/>
        <v>872386.0634614852</v>
      </c>
      <c r="AK392" s="219" t="s">
        <v>935</v>
      </c>
      <c r="AL392" s="220">
        <v>25729.853211771773</v>
      </c>
      <c r="AM392" s="242"/>
      <c r="AN392" s="242"/>
      <c r="AO392" s="242">
        <f t="shared" si="295"/>
        <v>528335.74240931578</v>
      </c>
      <c r="AP392" s="243">
        <f t="shared" si="296"/>
        <v>143399.82795698926</v>
      </c>
      <c r="AQ392" s="244">
        <f t="shared" si="297"/>
        <v>266313.96023744257</v>
      </c>
      <c r="AR392" s="245">
        <f t="shared" si="298"/>
        <v>20.53</v>
      </c>
      <c r="AS392" s="246">
        <f t="shared" si="299"/>
        <v>5.57</v>
      </c>
      <c r="AT392" s="246">
        <f t="shared" si="300"/>
        <v>10.35</v>
      </c>
      <c r="AU392" s="251">
        <f t="shared" si="301"/>
        <v>36.450000000000003</v>
      </c>
      <c r="AV392" s="245">
        <f t="shared" si="302"/>
        <v>19.100000000000001</v>
      </c>
      <c r="AW392" s="246">
        <f t="shared" si="303"/>
        <v>5.18</v>
      </c>
      <c r="AX392" s="246">
        <f t="shared" si="304"/>
        <v>9.6300000000000008</v>
      </c>
      <c r="AY392" s="252">
        <f t="shared" si="305"/>
        <v>33.910000000000004</v>
      </c>
      <c r="AZ392" s="249">
        <f t="shared" si="306"/>
        <v>19.100000000000001</v>
      </c>
      <c r="BA392" s="56">
        <f t="shared" si="307"/>
        <v>4</v>
      </c>
      <c r="BB392" s="246">
        <f t="shared" si="308"/>
        <v>1.3</v>
      </c>
      <c r="BC392" s="250">
        <f t="shared" si="309"/>
        <v>2.41</v>
      </c>
      <c r="BD392" s="246">
        <f t="shared" si="310"/>
        <v>19.100000000000001</v>
      </c>
      <c r="BE392" s="56">
        <v>4</v>
      </c>
      <c r="BF392" s="246">
        <f t="shared" si="311"/>
        <v>1.3</v>
      </c>
      <c r="BG392" s="250">
        <f t="shared" si="312"/>
        <v>2.41</v>
      </c>
      <c r="BH392" s="246">
        <f>INDEX('Mar - Aug'!AG:AG,MATCH(C392,'Mar - Aug'!C:C,0))</f>
        <v>18.27</v>
      </c>
      <c r="BI392" s="56">
        <v>4</v>
      </c>
      <c r="BJ392" s="246">
        <f>INDEX('Mar - Aug'!AK:AK,MATCH($C392,'Mar - Aug'!$C:$C,0))</f>
        <v>1.24</v>
      </c>
      <c r="BK392" s="246">
        <f>INDEX('Mar - Aug'!AL:AL,MATCH($C392,'Mar - Aug'!$C:$C,0))</f>
        <v>2.2999999999999998</v>
      </c>
      <c r="BL392" s="246">
        <f>INDEX('Mar - Aug'!$AG:$AG,MATCH($C392,'Mar - Aug'!$C:$C,0))</f>
        <v>18.27</v>
      </c>
      <c r="BM392" s="56">
        <v>4</v>
      </c>
      <c r="BN392" s="246">
        <f>INDEX('Mar - Aug'!$AK:$AK,MATCH($C392,'Mar - Aug'!$C:$C,0))</f>
        <v>1.24</v>
      </c>
      <c r="BO392" s="246">
        <f>INDEX('Mar - Aug'!$AL:$AL,MATCH($C392,'Mar - Aug'!$C:$C,0))</f>
        <v>2.2999999999999998</v>
      </c>
      <c r="BP392" s="60">
        <f>INDEX(FY2019_ALL_Targets!EB:EB,MATCH('Final Comp Values'!B392,FY2019_ALL_Targets!A:A,0))</f>
        <v>0</v>
      </c>
      <c r="BQ392" s="60">
        <f>+INDEX(FY2019_ALL_Targets!DY:DY,MATCH(B392,FY2019_ALL_Targets!A:A,0))</f>
        <v>0</v>
      </c>
      <c r="BR392" s="60">
        <f>+INDEX(FY2019_ALL_Targets!DZ:DZ,MATCH(B392,FY2019_ALL_Targets!A:A,0))</f>
        <v>0</v>
      </c>
      <c r="BS392" s="283">
        <f>+INDEX(FY2019_ALL_Targets!EA:EA,MATCH(B392,FY2019_ALL_Targets!A:A,0))</f>
        <v>0</v>
      </c>
      <c r="BT392" s="245">
        <f t="shared" si="327"/>
        <v>0</v>
      </c>
      <c r="BU392" s="245">
        <f t="shared" si="328"/>
        <v>0</v>
      </c>
      <c r="BV392" s="246">
        <f t="shared" si="329"/>
        <v>0</v>
      </c>
      <c r="BW392" s="284">
        <f t="shared" si="313"/>
        <v>0</v>
      </c>
      <c r="BX392" s="245">
        <f t="shared" si="314"/>
        <v>33.910000000000004</v>
      </c>
      <c r="BY392" s="246">
        <f t="shared" si="315"/>
        <v>872499.32241118094</v>
      </c>
      <c r="BZ392" s="285">
        <f t="shared" si="316"/>
        <v>2.4878940110702225E-3</v>
      </c>
      <c r="CA392" s="245">
        <f t="shared" si="317"/>
        <v>101249.4</v>
      </c>
      <c r="CB392" s="286">
        <f t="shared" si="318"/>
        <v>3.94</v>
      </c>
      <c r="CC392" s="268">
        <f t="shared" si="289"/>
        <v>-2.9999999999999361E-2</v>
      </c>
      <c r="CD392" s="267">
        <f t="shared" si="319"/>
        <v>872386.0634614852</v>
      </c>
      <c r="CE392" s="268">
        <f t="shared" si="320"/>
        <v>973748.72241118096</v>
      </c>
      <c r="CF392" s="268">
        <f t="shared" si="321"/>
        <v>3.9399999999999977</v>
      </c>
      <c r="CG392" s="270">
        <f t="shared" si="322"/>
        <v>101362.46210670155</v>
      </c>
      <c r="CH392" s="270">
        <f t="shared" si="323"/>
        <v>101362.65894969576</v>
      </c>
      <c r="CI392" s="269">
        <f t="shared" si="324"/>
        <v>-0.19684299420623574</v>
      </c>
    </row>
    <row r="393" spans="1:87" s="57" customFormat="1" ht="15.75" customHeight="1" x14ac:dyDescent="0.25">
      <c r="A393" s="297">
        <v>1028707</v>
      </c>
      <c r="B393" s="297">
        <v>5269</v>
      </c>
      <c r="C393" s="347">
        <v>675185</v>
      </c>
      <c r="D393" s="219" t="s">
        <v>937</v>
      </c>
      <c r="E393" s="299" t="s">
        <v>2442</v>
      </c>
      <c r="F393" s="299" t="s">
        <v>966</v>
      </c>
      <c r="G393" s="301" t="s">
        <v>915</v>
      </c>
      <c r="H393" s="302" t="s">
        <v>750</v>
      </c>
      <c r="I393" s="56" t="s">
        <v>35</v>
      </c>
      <c r="J393" s="229" t="s">
        <v>36</v>
      </c>
      <c r="K393" s="229" t="s">
        <v>35</v>
      </c>
      <c r="L393" s="56"/>
      <c r="M393" s="56"/>
      <c r="N393" s="58"/>
      <c r="O393" s="297">
        <v>1025666</v>
      </c>
      <c r="P393" s="303">
        <v>27268</v>
      </c>
      <c r="Q393" s="304">
        <v>41883</v>
      </c>
      <c r="R393" s="304">
        <v>42247</v>
      </c>
      <c r="S393" s="303">
        <f t="shared" si="290"/>
        <v>27268</v>
      </c>
      <c r="T393" s="59"/>
      <c r="U393" s="346">
        <f t="shared" si="325"/>
        <v>3.3664667173751929E-3</v>
      </c>
      <c r="V393" s="345">
        <f t="shared" si="326"/>
        <v>2.5674214108521104E-3</v>
      </c>
      <c r="W393" s="27">
        <v>331577.34046363091</v>
      </c>
      <c r="X393" s="27">
        <v>331577.34000000003</v>
      </c>
      <c r="Y393" s="305">
        <f t="shared" si="291"/>
        <v>653315.43262804835</v>
      </c>
      <c r="Z393" s="53">
        <f t="shared" si="287"/>
        <v>44330.39</v>
      </c>
      <c r="AA393" s="54">
        <f t="shared" si="287"/>
        <v>44330.39</v>
      </c>
      <c r="AB393" s="54">
        <f t="shared" si="287"/>
        <v>44330.39</v>
      </c>
      <c r="AC393" s="54">
        <f t="shared" si="287"/>
        <v>44330.39</v>
      </c>
      <c r="AD393" s="52">
        <f t="shared" si="292"/>
        <v>177321.56</v>
      </c>
      <c r="AE393" s="53">
        <f t="shared" si="288"/>
        <v>82327.87</v>
      </c>
      <c r="AF393" s="53">
        <f t="shared" si="288"/>
        <v>82327.87</v>
      </c>
      <c r="AG393" s="53">
        <f t="shared" si="288"/>
        <v>82327.87</v>
      </c>
      <c r="AH393" s="53">
        <f t="shared" si="288"/>
        <v>82327.87</v>
      </c>
      <c r="AI393" s="52">
        <f t="shared" si="293"/>
        <v>329311.47030484508</v>
      </c>
      <c r="AJ393" s="55">
        <f t="shared" si="294"/>
        <v>1159948.4629328935</v>
      </c>
      <c r="AK393" s="219" t="s">
        <v>937</v>
      </c>
      <c r="AL393" s="220">
        <v>69918.451574351406</v>
      </c>
      <c r="AM393" s="242"/>
      <c r="AN393" s="242"/>
      <c r="AO393" s="242">
        <f t="shared" si="295"/>
        <v>702489.71250327781</v>
      </c>
      <c r="AP393" s="243">
        <f t="shared" si="296"/>
        <v>190668.34408602151</v>
      </c>
      <c r="AQ393" s="244">
        <f t="shared" si="297"/>
        <v>354098.35516650009</v>
      </c>
      <c r="AR393" s="245">
        <f t="shared" si="298"/>
        <v>10.050000000000001</v>
      </c>
      <c r="AS393" s="246">
        <f t="shared" si="299"/>
        <v>2.73</v>
      </c>
      <c r="AT393" s="246">
        <f t="shared" si="300"/>
        <v>5.0599999999999996</v>
      </c>
      <c r="AU393" s="251">
        <f t="shared" si="301"/>
        <v>17.84</v>
      </c>
      <c r="AV393" s="245">
        <f t="shared" si="302"/>
        <v>9.34</v>
      </c>
      <c r="AW393" s="246">
        <f t="shared" si="303"/>
        <v>2.54</v>
      </c>
      <c r="AX393" s="246">
        <f t="shared" si="304"/>
        <v>4.71</v>
      </c>
      <c r="AY393" s="252">
        <f t="shared" si="305"/>
        <v>16.59</v>
      </c>
      <c r="AZ393" s="249">
        <f t="shared" si="306"/>
        <v>9.34</v>
      </c>
      <c r="BA393" s="56">
        <f t="shared" si="307"/>
        <v>4</v>
      </c>
      <c r="BB393" s="246">
        <f t="shared" si="308"/>
        <v>0.64</v>
      </c>
      <c r="BC393" s="250">
        <f t="shared" si="309"/>
        <v>1.18</v>
      </c>
      <c r="BD393" s="246">
        <f t="shared" si="310"/>
        <v>9.34</v>
      </c>
      <c r="BE393" s="56">
        <v>4</v>
      </c>
      <c r="BF393" s="246">
        <f t="shared" si="311"/>
        <v>0.64</v>
      </c>
      <c r="BG393" s="250">
        <f t="shared" si="312"/>
        <v>1.18</v>
      </c>
      <c r="BH393" s="246">
        <f>INDEX('Mar - Aug'!AG:AG,MATCH(C393,'Mar - Aug'!C:C,0))</f>
        <v>9.07</v>
      </c>
      <c r="BI393" s="56">
        <v>4</v>
      </c>
      <c r="BJ393" s="246">
        <f>INDEX('Mar - Aug'!AK:AK,MATCH($C393,'Mar - Aug'!$C:$C,0))</f>
        <v>0.62</v>
      </c>
      <c r="BK393" s="246">
        <f>INDEX('Mar - Aug'!AL:AL,MATCH($C393,'Mar - Aug'!$C:$C,0))</f>
        <v>1.1399999999999999</v>
      </c>
      <c r="BL393" s="246">
        <f>INDEX('Mar - Aug'!$AG:$AG,MATCH($C393,'Mar - Aug'!$C:$C,0))</f>
        <v>9.07</v>
      </c>
      <c r="BM393" s="56">
        <v>4</v>
      </c>
      <c r="BN393" s="246">
        <f>INDEX('Mar - Aug'!$AK:$AK,MATCH($C393,'Mar - Aug'!$C:$C,0))</f>
        <v>0.62</v>
      </c>
      <c r="BO393" s="246">
        <f>INDEX('Mar - Aug'!$AL:$AL,MATCH($C393,'Mar - Aug'!$C:$C,0))</f>
        <v>1.1399999999999999</v>
      </c>
      <c r="BP393" s="60">
        <f>INDEX(FY2019_ALL_Targets!EB:EB,MATCH('Final Comp Values'!B393,FY2019_ALL_Targets!A:A,0))</f>
        <v>0</v>
      </c>
      <c r="BQ393" s="60">
        <f>+INDEX(FY2019_ALL_Targets!DY:DY,MATCH(B393,FY2019_ALL_Targets!A:A,0))</f>
        <v>1</v>
      </c>
      <c r="BR393" s="60">
        <f>+INDEX(FY2019_ALL_Targets!DZ:DZ,MATCH(B393,FY2019_ALL_Targets!A:A,0))</f>
        <v>1</v>
      </c>
      <c r="BS393" s="283">
        <f>+INDEX(FY2019_ALL_Targets!EA:EA,MATCH(B393,FY2019_ALL_Targets!A:A,0))</f>
        <v>0</v>
      </c>
      <c r="BT393" s="245">
        <f t="shared" si="327"/>
        <v>0</v>
      </c>
      <c r="BU393" s="245">
        <f t="shared" si="328"/>
        <v>0.62</v>
      </c>
      <c r="BV393" s="246">
        <f t="shared" si="329"/>
        <v>1.1399999999999999</v>
      </c>
      <c r="BW393" s="284">
        <f t="shared" si="313"/>
        <v>123056.47477085846</v>
      </c>
      <c r="BX393" s="245">
        <f t="shared" si="314"/>
        <v>14.83</v>
      </c>
      <c r="BY393" s="246">
        <f t="shared" si="315"/>
        <v>1036890.6368476313</v>
      </c>
      <c r="BZ393" s="285">
        <f t="shared" si="316"/>
        <v>2.9566487208482822E-3</v>
      </c>
      <c r="CA393" s="245">
        <f t="shared" si="317"/>
        <v>120326.23</v>
      </c>
      <c r="CB393" s="286">
        <f t="shared" si="318"/>
        <v>1.72</v>
      </c>
      <c r="CC393" s="268">
        <f t="shared" si="289"/>
        <v>-2.9999999999998694E-2</v>
      </c>
      <c r="CD393" s="267">
        <f t="shared" si="319"/>
        <v>1159948.4629328935</v>
      </c>
      <c r="CE393" s="268">
        <f t="shared" si="320"/>
        <v>1157216.8668476313</v>
      </c>
      <c r="CF393" s="268">
        <f t="shared" si="321"/>
        <v>-3.9999999999999147E-2</v>
      </c>
      <c r="CG393" s="270">
        <f t="shared" si="322"/>
        <v>-2796.7413211160192</v>
      </c>
      <c r="CH393" s="270">
        <f t="shared" si="323"/>
        <v>-2731.596085262252</v>
      </c>
      <c r="CI393" s="269">
        <f t="shared" si="324"/>
        <v>-65.14523585376719</v>
      </c>
    </row>
    <row r="394" spans="1:87" s="57" customFormat="1" ht="15.75" customHeight="1" x14ac:dyDescent="0.25">
      <c r="A394" s="297">
        <v>1025918</v>
      </c>
      <c r="B394" s="297">
        <v>5273</v>
      </c>
      <c r="C394" s="347">
        <v>675931</v>
      </c>
      <c r="D394" s="219" t="s">
        <v>913</v>
      </c>
      <c r="E394" s="299" t="s">
        <v>267</v>
      </c>
      <c r="F394" s="299" t="s">
        <v>1016</v>
      </c>
      <c r="G394" s="301" t="s">
        <v>915</v>
      </c>
      <c r="H394" s="302" t="s">
        <v>1017</v>
      </c>
      <c r="I394" s="56" t="s">
        <v>35</v>
      </c>
      <c r="J394" s="229" t="s">
        <v>35</v>
      </c>
      <c r="K394" s="229" t="s">
        <v>35</v>
      </c>
      <c r="L394" s="56"/>
      <c r="M394" s="56"/>
      <c r="N394" s="58"/>
      <c r="O394" s="297">
        <v>1025918</v>
      </c>
      <c r="P394" s="303">
        <v>25967</v>
      </c>
      <c r="Q394" s="304">
        <v>41821</v>
      </c>
      <c r="R394" s="304">
        <v>42185</v>
      </c>
      <c r="S394" s="303">
        <f t="shared" si="290"/>
        <v>25967</v>
      </c>
      <c r="T394" s="59"/>
      <c r="U394" s="346">
        <f t="shared" si="325"/>
        <v>3.2058471926830583E-3</v>
      </c>
      <c r="V394" s="345">
        <f t="shared" si="326"/>
        <v>2.4449256188791534E-3</v>
      </c>
      <c r="W394" s="27">
        <v>315757.25396939286</v>
      </c>
      <c r="X394" s="27">
        <v>315757.25</v>
      </c>
      <c r="Y394" s="305">
        <f t="shared" si="291"/>
        <v>622144.70584760641</v>
      </c>
      <c r="Z394" s="53">
        <f t="shared" si="287"/>
        <v>42215.32</v>
      </c>
      <c r="AA394" s="54">
        <f t="shared" si="287"/>
        <v>42215.32</v>
      </c>
      <c r="AB394" s="54">
        <f t="shared" si="287"/>
        <v>42215.32</v>
      </c>
      <c r="AC394" s="54">
        <f t="shared" si="287"/>
        <v>42215.32</v>
      </c>
      <c r="AD394" s="52">
        <f t="shared" si="292"/>
        <v>168861.26</v>
      </c>
      <c r="AE394" s="53">
        <f t="shared" si="288"/>
        <v>78399.87</v>
      </c>
      <c r="AF394" s="53">
        <f t="shared" si="288"/>
        <v>78399.87</v>
      </c>
      <c r="AG394" s="53">
        <f t="shared" si="288"/>
        <v>78399.87</v>
      </c>
      <c r="AH394" s="53">
        <f t="shared" si="288"/>
        <v>78399.87</v>
      </c>
      <c r="AI394" s="52">
        <f t="shared" si="293"/>
        <v>313599.49205683998</v>
      </c>
      <c r="AJ394" s="55">
        <f t="shared" si="294"/>
        <v>1104605.4579044464</v>
      </c>
      <c r="AK394" s="219" t="s">
        <v>913</v>
      </c>
      <c r="AL394" s="220">
        <v>61485.26180987338</v>
      </c>
      <c r="AM394" s="242"/>
      <c r="AN394" s="242"/>
      <c r="AO394" s="242">
        <f t="shared" si="295"/>
        <v>668972.80198667361</v>
      </c>
      <c r="AP394" s="243">
        <f t="shared" si="296"/>
        <v>181571.24731182799</v>
      </c>
      <c r="AQ394" s="244">
        <f t="shared" si="297"/>
        <v>337203.75489982794</v>
      </c>
      <c r="AR394" s="245">
        <f t="shared" si="298"/>
        <v>10.88</v>
      </c>
      <c r="AS394" s="246">
        <f t="shared" si="299"/>
        <v>2.95</v>
      </c>
      <c r="AT394" s="246">
        <f t="shared" si="300"/>
        <v>5.48</v>
      </c>
      <c r="AU394" s="251">
        <f t="shared" si="301"/>
        <v>19.310000000000002</v>
      </c>
      <c r="AV394" s="245">
        <f t="shared" si="302"/>
        <v>10.119999999999999</v>
      </c>
      <c r="AW394" s="246">
        <f t="shared" si="303"/>
        <v>2.75</v>
      </c>
      <c r="AX394" s="246">
        <f t="shared" si="304"/>
        <v>5.0999999999999996</v>
      </c>
      <c r="AY394" s="252">
        <f t="shared" si="305"/>
        <v>17.97</v>
      </c>
      <c r="AZ394" s="249">
        <f t="shared" si="306"/>
        <v>10.119999999999999</v>
      </c>
      <c r="BA394" s="56">
        <f t="shared" si="307"/>
        <v>4</v>
      </c>
      <c r="BB394" s="246">
        <f t="shared" si="308"/>
        <v>0.69</v>
      </c>
      <c r="BC394" s="250">
        <f t="shared" si="309"/>
        <v>1.28</v>
      </c>
      <c r="BD394" s="246">
        <f t="shared" si="310"/>
        <v>10.119999999999999</v>
      </c>
      <c r="BE394" s="56">
        <v>4</v>
      </c>
      <c r="BF394" s="246">
        <f t="shared" si="311"/>
        <v>0.69</v>
      </c>
      <c r="BG394" s="250">
        <f t="shared" si="312"/>
        <v>1.28</v>
      </c>
      <c r="BH394" s="246">
        <f>INDEX('Mar - Aug'!AG:AG,MATCH(C394,'Mar - Aug'!C:C,0))</f>
        <v>9.9</v>
      </c>
      <c r="BI394" s="56">
        <v>4</v>
      </c>
      <c r="BJ394" s="246">
        <f>INDEX('Mar - Aug'!AK:AK,MATCH($C394,'Mar - Aug'!$C:$C,0))</f>
        <v>0.67</v>
      </c>
      <c r="BK394" s="246">
        <f>INDEX('Mar - Aug'!AL:AL,MATCH($C394,'Mar - Aug'!$C:$C,0))</f>
        <v>1.25</v>
      </c>
      <c r="BL394" s="246">
        <f>INDEX('Mar - Aug'!$AG:$AG,MATCH($C394,'Mar - Aug'!$C:$C,0))</f>
        <v>9.9</v>
      </c>
      <c r="BM394" s="56">
        <v>4</v>
      </c>
      <c r="BN394" s="246">
        <f>INDEX('Mar - Aug'!$AK:$AK,MATCH($C394,'Mar - Aug'!$C:$C,0))</f>
        <v>0.67</v>
      </c>
      <c r="BO394" s="246">
        <f>INDEX('Mar - Aug'!$AL:$AL,MATCH($C394,'Mar - Aug'!$C:$C,0))</f>
        <v>1.25</v>
      </c>
      <c r="BP394" s="60">
        <f>INDEX(FY2019_ALL_Targets!EB:EB,MATCH('Final Comp Values'!B394,FY2019_ALL_Targets!A:A,0))</f>
        <v>0</v>
      </c>
      <c r="BQ394" s="60">
        <f>+INDEX(FY2019_ALL_Targets!DY:DY,MATCH(B394,FY2019_ALL_Targets!A:A,0))</f>
        <v>1</v>
      </c>
      <c r="BR394" s="60">
        <f>+INDEX(FY2019_ALL_Targets!DZ:DZ,MATCH(B394,FY2019_ALL_Targets!A:A,0))</f>
        <v>1</v>
      </c>
      <c r="BS394" s="283">
        <f>+INDEX(FY2019_ALL_Targets!EA:EA,MATCH(B394,FY2019_ALL_Targets!A:A,0))</f>
        <v>0</v>
      </c>
      <c r="BT394" s="245">
        <f t="shared" si="327"/>
        <v>0</v>
      </c>
      <c r="BU394" s="245">
        <f t="shared" si="328"/>
        <v>0.67</v>
      </c>
      <c r="BV394" s="246">
        <f t="shared" si="329"/>
        <v>1.25</v>
      </c>
      <c r="BW394" s="284">
        <f t="shared" si="313"/>
        <v>118051.70267495689</v>
      </c>
      <c r="BX394" s="245">
        <f t="shared" si="314"/>
        <v>16.049999999999997</v>
      </c>
      <c r="BY394" s="246">
        <f t="shared" si="315"/>
        <v>986838.45204846759</v>
      </c>
      <c r="BZ394" s="285">
        <f t="shared" si="316"/>
        <v>2.8139270847343514E-3</v>
      </c>
      <c r="CA394" s="245">
        <f t="shared" si="317"/>
        <v>114517.92</v>
      </c>
      <c r="CB394" s="286">
        <f t="shared" si="318"/>
        <v>1.86</v>
      </c>
      <c r="CC394" s="268">
        <f t="shared" si="289"/>
        <v>-3.0000000000000693E-2</v>
      </c>
      <c r="CD394" s="267">
        <f t="shared" si="319"/>
        <v>1104605.4579044464</v>
      </c>
      <c r="CE394" s="268">
        <f t="shared" si="320"/>
        <v>1101356.3720484676</v>
      </c>
      <c r="CF394" s="268">
        <f t="shared" si="321"/>
        <v>-6.0000000000002274E-2</v>
      </c>
      <c r="CG394" s="270">
        <f t="shared" si="322"/>
        <v>-3688.1651349064718</v>
      </c>
      <c r="CH394" s="270">
        <f t="shared" si="323"/>
        <v>-3249.0858559787739</v>
      </c>
      <c r="CI394" s="269">
        <f t="shared" si="324"/>
        <v>-439.07927892769794</v>
      </c>
    </row>
    <row r="395" spans="1:87" s="57" customFormat="1" ht="15.75" customHeight="1" x14ac:dyDescent="0.25">
      <c r="A395" s="297">
        <v>1028750</v>
      </c>
      <c r="B395" s="297">
        <v>5275</v>
      </c>
      <c r="C395" s="347">
        <v>676092</v>
      </c>
      <c r="D395" s="219" t="s">
        <v>939</v>
      </c>
      <c r="E395" s="299" t="s">
        <v>269</v>
      </c>
      <c r="F395" s="299" t="s">
        <v>991</v>
      </c>
      <c r="G395" s="301" t="s">
        <v>915</v>
      </c>
      <c r="H395" s="302" t="s">
        <v>991</v>
      </c>
      <c r="I395" s="56" t="s">
        <v>35</v>
      </c>
      <c r="J395" s="229" t="s">
        <v>36</v>
      </c>
      <c r="K395" s="229" t="s">
        <v>35</v>
      </c>
      <c r="L395" s="56"/>
      <c r="M395" s="56"/>
      <c r="N395" s="58"/>
      <c r="O395" s="297">
        <v>1025811</v>
      </c>
      <c r="P395" s="303">
        <v>11741</v>
      </c>
      <c r="Q395" s="304">
        <v>42005</v>
      </c>
      <c r="R395" s="304">
        <v>42369</v>
      </c>
      <c r="S395" s="303">
        <f t="shared" si="290"/>
        <v>11741</v>
      </c>
      <c r="T395" s="59"/>
      <c r="U395" s="346">
        <f t="shared" si="325"/>
        <v>1.4495263946274807E-3</v>
      </c>
      <c r="V395" s="345">
        <f t="shared" si="326"/>
        <v>1.1054750911256648E-3</v>
      </c>
      <c r="W395" s="27">
        <v>142769.8971347803</v>
      </c>
      <c r="X395" s="27">
        <v>0</v>
      </c>
      <c r="Y395" s="305">
        <f t="shared" si="291"/>
        <v>281303.23069113673</v>
      </c>
      <c r="Z395" s="53">
        <f t="shared" si="287"/>
        <v>19087.689999999999</v>
      </c>
      <c r="AA395" s="54">
        <f t="shared" si="287"/>
        <v>19087.689999999999</v>
      </c>
      <c r="AB395" s="54">
        <f t="shared" si="287"/>
        <v>19087.689999999999</v>
      </c>
      <c r="AC395" s="54">
        <f t="shared" si="287"/>
        <v>19087.689999999999</v>
      </c>
      <c r="AD395" s="52">
        <f t="shared" si="292"/>
        <v>76350.759999999995</v>
      </c>
      <c r="AE395" s="53">
        <f t="shared" si="288"/>
        <v>35448.57</v>
      </c>
      <c r="AF395" s="53">
        <f t="shared" si="288"/>
        <v>35448.57</v>
      </c>
      <c r="AG395" s="53">
        <f t="shared" si="288"/>
        <v>35448.57</v>
      </c>
      <c r="AH395" s="53">
        <f t="shared" si="288"/>
        <v>35448.57</v>
      </c>
      <c r="AI395" s="52">
        <f t="shared" si="293"/>
        <v>141794.26334344968</v>
      </c>
      <c r="AJ395" s="55">
        <f t="shared" si="294"/>
        <v>499448.25403458643</v>
      </c>
      <c r="AK395" s="219" t="s">
        <v>939</v>
      </c>
      <c r="AL395" s="220">
        <v>78822.574549228506</v>
      </c>
      <c r="AM395" s="242"/>
      <c r="AN395" s="242"/>
      <c r="AO395" s="242">
        <f t="shared" si="295"/>
        <v>302476.59214100725</v>
      </c>
      <c r="AP395" s="243">
        <f t="shared" si="296"/>
        <v>82097.591397849465</v>
      </c>
      <c r="AQ395" s="244">
        <f t="shared" si="297"/>
        <v>152466.94983166634</v>
      </c>
      <c r="AR395" s="245">
        <f t="shared" si="298"/>
        <v>3.84</v>
      </c>
      <c r="AS395" s="246">
        <f t="shared" si="299"/>
        <v>1.04</v>
      </c>
      <c r="AT395" s="246">
        <f t="shared" si="300"/>
        <v>1.93</v>
      </c>
      <c r="AU395" s="251">
        <f t="shared" si="301"/>
        <v>6.81</v>
      </c>
      <c r="AV395" s="245">
        <f t="shared" si="302"/>
        <v>3.57</v>
      </c>
      <c r="AW395" s="246">
        <f t="shared" si="303"/>
        <v>0.97</v>
      </c>
      <c r="AX395" s="246">
        <f t="shared" si="304"/>
        <v>1.8</v>
      </c>
      <c r="AY395" s="252">
        <f t="shared" si="305"/>
        <v>6.34</v>
      </c>
      <c r="AZ395" s="249">
        <f t="shared" si="306"/>
        <v>3.57</v>
      </c>
      <c r="BA395" s="56">
        <f t="shared" si="307"/>
        <v>3</v>
      </c>
      <c r="BB395" s="246">
        <f t="shared" si="308"/>
        <v>0.32</v>
      </c>
      <c r="BC395" s="250">
        <f t="shared" si="309"/>
        <v>0.6</v>
      </c>
      <c r="BD395" s="246">
        <f t="shared" si="310"/>
        <v>3.57</v>
      </c>
      <c r="BE395" s="56">
        <v>4</v>
      </c>
      <c r="BF395" s="246">
        <f t="shared" si="311"/>
        <v>0.24</v>
      </c>
      <c r="BG395" s="250">
        <f t="shared" si="312"/>
        <v>0.45</v>
      </c>
      <c r="BH395" s="246">
        <f>INDEX('Mar - Aug'!AG:AG,MATCH(C395,'Mar - Aug'!C:C,0))</f>
        <v>3.69</v>
      </c>
      <c r="BI395" s="56">
        <v>4</v>
      </c>
      <c r="BJ395" s="246">
        <f>INDEX('Mar - Aug'!AK:AK,MATCH($C395,'Mar - Aug'!$C:$C,0))</f>
        <v>0.25</v>
      </c>
      <c r="BK395" s="246">
        <f>INDEX('Mar - Aug'!AL:AL,MATCH($C395,'Mar - Aug'!$C:$C,0))</f>
        <v>0.47</v>
      </c>
      <c r="BL395" s="246">
        <f>INDEX('Mar - Aug'!$AG:$AG,MATCH($C395,'Mar - Aug'!$C:$C,0))</f>
        <v>3.69</v>
      </c>
      <c r="BM395" s="56">
        <v>4</v>
      </c>
      <c r="BN395" s="246">
        <f>INDEX('Mar - Aug'!$AK:$AK,MATCH($C395,'Mar - Aug'!$C:$C,0))</f>
        <v>0.25</v>
      </c>
      <c r="BO395" s="246">
        <f>INDEX('Mar - Aug'!$AL:$AL,MATCH($C395,'Mar - Aug'!$C:$C,0))</f>
        <v>0.47</v>
      </c>
      <c r="BP395" s="60">
        <f>INDEX(FY2019_ALL_Targets!EB:EB,MATCH('Final Comp Values'!B395,FY2019_ALL_Targets!A:A,0))</f>
        <v>3</v>
      </c>
      <c r="BQ395" s="60">
        <f>+INDEX(FY2019_ALL_Targets!DY:DY,MATCH(B395,FY2019_ALL_Targets!A:A,0))</f>
        <v>1</v>
      </c>
      <c r="BR395" s="60">
        <f>+INDEX(FY2019_ALL_Targets!DZ:DZ,MATCH(B395,FY2019_ALL_Targets!A:A,0))</f>
        <v>1</v>
      </c>
      <c r="BS395" s="283">
        <f>+INDEX(FY2019_ALL_Targets!EA:EA,MATCH(B395,FY2019_ALL_Targets!A:A,0))</f>
        <v>1</v>
      </c>
      <c r="BT395" s="245">
        <f t="shared" si="327"/>
        <v>3.69</v>
      </c>
      <c r="BU395" s="245">
        <f t="shared" si="328"/>
        <v>0.25</v>
      </c>
      <c r="BV395" s="246">
        <f t="shared" si="329"/>
        <v>0.47</v>
      </c>
      <c r="BW395" s="284">
        <f t="shared" si="313"/>
        <v>347607.55376209773</v>
      </c>
      <c r="BX395" s="245">
        <f t="shared" si="314"/>
        <v>1.9299999999999997</v>
      </c>
      <c r="BY395" s="246">
        <f t="shared" si="315"/>
        <v>152127.56888001101</v>
      </c>
      <c r="BZ395" s="285">
        <f t="shared" si="316"/>
        <v>4.3378517073149996E-4</v>
      </c>
      <c r="CA395" s="245">
        <f t="shared" si="317"/>
        <v>17653.68</v>
      </c>
      <c r="CB395" s="286">
        <f t="shared" si="318"/>
        <v>0.22</v>
      </c>
      <c r="CC395" s="268">
        <f t="shared" si="289"/>
        <v>-4.5999999999999996</v>
      </c>
      <c r="CD395" s="267">
        <f t="shared" si="319"/>
        <v>499448.25403458643</v>
      </c>
      <c r="CE395" s="268">
        <f t="shared" si="320"/>
        <v>169781.248880011</v>
      </c>
      <c r="CF395" s="268">
        <f t="shared" si="321"/>
        <v>-4.1899999999999995</v>
      </c>
      <c r="CG395" s="270">
        <f t="shared" si="322"/>
        <v>-330077.00069478183</v>
      </c>
      <c r="CH395" s="270">
        <f t="shared" si="323"/>
        <v>-329667.00515457545</v>
      </c>
      <c r="CI395" s="269">
        <f t="shared" si="324"/>
        <v>-409.99554020637879</v>
      </c>
    </row>
    <row r="396" spans="1:87" s="57" customFormat="1" ht="15.75" customHeight="1" x14ac:dyDescent="0.25">
      <c r="A396" s="297">
        <v>1025919</v>
      </c>
      <c r="B396" s="297">
        <v>5280</v>
      </c>
      <c r="C396" s="347">
        <v>455869</v>
      </c>
      <c r="D396" s="219" t="s">
        <v>920</v>
      </c>
      <c r="E396" s="299" t="s">
        <v>271</v>
      </c>
      <c r="F396" s="299" t="s">
        <v>981</v>
      </c>
      <c r="G396" s="301" t="s">
        <v>915</v>
      </c>
      <c r="H396" s="302" t="s">
        <v>2979</v>
      </c>
      <c r="I396" s="56" t="s">
        <v>35</v>
      </c>
      <c r="J396" s="229" t="s">
        <v>35</v>
      </c>
      <c r="K396" s="229" t="s">
        <v>35</v>
      </c>
      <c r="L396" s="56"/>
      <c r="M396" s="56"/>
      <c r="N396" s="58"/>
      <c r="O396" s="297">
        <v>1025919</v>
      </c>
      <c r="P396" s="303">
        <v>22032</v>
      </c>
      <c r="Q396" s="304">
        <v>41883</v>
      </c>
      <c r="R396" s="304">
        <v>42247</v>
      </c>
      <c r="S396" s="303">
        <f t="shared" si="290"/>
        <v>22032</v>
      </c>
      <c r="T396" s="59"/>
      <c r="U396" s="346">
        <f t="shared" si="325"/>
        <v>2.7200379462083853E-3</v>
      </c>
      <c r="V396" s="345">
        <f t="shared" si="326"/>
        <v>2.0744252795912312E-3</v>
      </c>
      <c r="W396" s="27">
        <v>267907.87610004097</v>
      </c>
      <c r="X396" s="27">
        <v>267907.88</v>
      </c>
      <c r="Y396" s="305">
        <f t="shared" si="291"/>
        <v>527865.83583912137</v>
      </c>
      <c r="Z396" s="53">
        <f t="shared" si="287"/>
        <v>35818.07</v>
      </c>
      <c r="AA396" s="54">
        <f t="shared" si="287"/>
        <v>35818.07</v>
      </c>
      <c r="AB396" s="54">
        <f t="shared" si="287"/>
        <v>35818.07</v>
      </c>
      <c r="AC396" s="54">
        <f t="shared" si="287"/>
        <v>35818.07</v>
      </c>
      <c r="AD396" s="52">
        <f t="shared" si="292"/>
        <v>143272.28</v>
      </c>
      <c r="AE396" s="53">
        <f t="shared" si="288"/>
        <v>66519.27</v>
      </c>
      <c r="AF396" s="53">
        <f t="shared" si="288"/>
        <v>66519.27</v>
      </c>
      <c r="AG396" s="53">
        <f t="shared" si="288"/>
        <v>66519.27</v>
      </c>
      <c r="AH396" s="53">
        <f t="shared" si="288"/>
        <v>66519.27</v>
      </c>
      <c r="AI396" s="52">
        <f t="shared" si="293"/>
        <v>266077.09820142091</v>
      </c>
      <c r="AJ396" s="55">
        <f t="shared" si="294"/>
        <v>937215.21404054225</v>
      </c>
      <c r="AK396" s="219" t="s">
        <v>920</v>
      </c>
      <c r="AL396" s="220">
        <v>54680.661225614327</v>
      </c>
      <c r="AM396" s="242"/>
      <c r="AN396" s="242"/>
      <c r="AO396" s="242">
        <f t="shared" si="295"/>
        <v>567597.67294529185</v>
      </c>
      <c r="AP396" s="243">
        <f t="shared" si="296"/>
        <v>154056.21505376344</v>
      </c>
      <c r="AQ396" s="244">
        <f t="shared" si="297"/>
        <v>286104.40666819457</v>
      </c>
      <c r="AR396" s="245">
        <f t="shared" si="298"/>
        <v>10.38</v>
      </c>
      <c r="AS396" s="246">
        <f t="shared" si="299"/>
        <v>2.82</v>
      </c>
      <c r="AT396" s="246">
        <f t="shared" si="300"/>
        <v>5.23</v>
      </c>
      <c r="AU396" s="251">
        <f t="shared" si="301"/>
        <v>18.43</v>
      </c>
      <c r="AV396" s="245">
        <f t="shared" si="302"/>
        <v>9.65</v>
      </c>
      <c r="AW396" s="246">
        <f t="shared" si="303"/>
        <v>2.62</v>
      </c>
      <c r="AX396" s="246">
        <f t="shared" si="304"/>
        <v>4.87</v>
      </c>
      <c r="AY396" s="252">
        <f t="shared" si="305"/>
        <v>17.14</v>
      </c>
      <c r="AZ396" s="249">
        <f t="shared" si="306"/>
        <v>9.65</v>
      </c>
      <c r="BA396" s="56">
        <f t="shared" si="307"/>
        <v>4</v>
      </c>
      <c r="BB396" s="246">
        <f t="shared" si="308"/>
        <v>0.66</v>
      </c>
      <c r="BC396" s="250">
        <f t="shared" si="309"/>
        <v>1.22</v>
      </c>
      <c r="BD396" s="246">
        <f t="shared" si="310"/>
        <v>9.65</v>
      </c>
      <c r="BE396" s="56">
        <v>4</v>
      </c>
      <c r="BF396" s="246">
        <f t="shared" si="311"/>
        <v>0.66</v>
      </c>
      <c r="BG396" s="250">
        <f t="shared" si="312"/>
        <v>1.22</v>
      </c>
      <c r="BH396" s="246">
        <f>INDEX('Mar - Aug'!AG:AG,MATCH(C396,'Mar - Aug'!C:C,0))</f>
        <v>9.5</v>
      </c>
      <c r="BI396" s="56">
        <v>4</v>
      </c>
      <c r="BJ396" s="246">
        <f>INDEX('Mar - Aug'!AK:AK,MATCH($C396,'Mar - Aug'!$C:$C,0))</f>
        <v>0.65</v>
      </c>
      <c r="BK396" s="246">
        <f>INDEX('Mar - Aug'!AL:AL,MATCH($C396,'Mar - Aug'!$C:$C,0))</f>
        <v>1.2</v>
      </c>
      <c r="BL396" s="246">
        <f>INDEX('Mar - Aug'!$AG:$AG,MATCH($C396,'Mar - Aug'!$C:$C,0))</f>
        <v>9.5</v>
      </c>
      <c r="BM396" s="56">
        <v>4</v>
      </c>
      <c r="BN396" s="246">
        <f>INDEX('Mar - Aug'!$AK:$AK,MATCH($C396,'Mar - Aug'!$C:$C,0))</f>
        <v>0.65</v>
      </c>
      <c r="BO396" s="246">
        <f>INDEX('Mar - Aug'!$AL:$AL,MATCH($C396,'Mar - Aug'!$C:$C,0))</f>
        <v>1.2</v>
      </c>
      <c r="BP396" s="60">
        <f>INDEX(FY2019_ALL_Targets!EB:EB,MATCH('Final Comp Values'!B396,FY2019_ALL_Targets!A:A,0))</f>
        <v>0</v>
      </c>
      <c r="BQ396" s="60">
        <f>+INDEX(FY2019_ALL_Targets!DY:DY,MATCH(B396,FY2019_ALL_Targets!A:A,0))</f>
        <v>1</v>
      </c>
      <c r="BR396" s="60">
        <f>+INDEX(FY2019_ALL_Targets!DZ:DZ,MATCH(B396,FY2019_ALL_Targets!A:A,0))</f>
        <v>1</v>
      </c>
      <c r="BS396" s="283">
        <f>+INDEX(FY2019_ALL_Targets!EA:EA,MATCH(B396,FY2019_ALL_Targets!A:A,0))</f>
        <v>0</v>
      </c>
      <c r="BT396" s="245">
        <f t="shared" si="327"/>
        <v>0</v>
      </c>
      <c r="BU396" s="245">
        <f t="shared" si="328"/>
        <v>0.65</v>
      </c>
      <c r="BV396" s="246">
        <f t="shared" si="329"/>
        <v>1.2</v>
      </c>
      <c r="BW396" s="284">
        <f t="shared" si="313"/>
        <v>101159.22326738651</v>
      </c>
      <c r="BX396" s="245">
        <f t="shared" si="314"/>
        <v>15.290000000000001</v>
      </c>
      <c r="BY396" s="246">
        <f t="shared" si="315"/>
        <v>836067.31013964314</v>
      </c>
      <c r="BZ396" s="285">
        <f t="shared" si="316"/>
        <v>2.3840097067350493E-3</v>
      </c>
      <c r="CA396" s="245">
        <f t="shared" si="317"/>
        <v>97021.64</v>
      </c>
      <c r="CB396" s="286">
        <f t="shared" si="318"/>
        <v>1.77</v>
      </c>
      <c r="CC396" s="268">
        <f t="shared" si="289"/>
        <v>-2.9999999999999583E-2</v>
      </c>
      <c r="CD396" s="267">
        <f t="shared" si="319"/>
        <v>937215.21404054225</v>
      </c>
      <c r="CE396" s="268">
        <f t="shared" si="320"/>
        <v>933088.95013964316</v>
      </c>
      <c r="CF396" s="268">
        <f t="shared" si="321"/>
        <v>-7.9999999999998295E-2</v>
      </c>
      <c r="CG396" s="270">
        <f t="shared" si="322"/>
        <v>-4374.4000655333593</v>
      </c>
      <c r="CH396" s="270">
        <f t="shared" si="323"/>
        <v>-4126.2639008990955</v>
      </c>
      <c r="CI396" s="269">
        <f t="shared" si="324"/>
        <v>-248.13616463426388</v>
      </c>
    </row>
    <row r="397" spans="1:87" s="57" customFormat="1" ht="15.75" customHeight="1" x14ac:dyDescent="0.25">
      <c r="A397" s="297">
        <v>1027180</v>
      </c>
      <c r="B397" s="297">
        <v>5288</v>
      </c>
      <c r="C397" s="347">
        <v>675241</v>
      </c>
      <c r="D397" s="219" t="s">
        <v>939</v>
      </c>
      <c r="E397" s="299" t="s">
        <v>2541</v>
      </c>
      <c r="F397" s="299" t="s">
        <v>966</v>
      </c>
      <c r="G397" s="301" t="s">
        <v>915</v>
      </c>
      <c r="H397" s="302" t="s">
        <v>2541</v>
      </c>
      <c r="I397" s="56" t="s">
        <v>35</v>
      </c>
      <c r="J397" s="229" t="s">
        <v>36</v>
      </c>
      <c r="K397" s="229" t="s">
        <v>35</v>
      </c>
      <c r="L397" s="56"/>
      <c r="M397" s="56"/>
      <c r="N397" s="58"/>
      <c r="O397" s="297">
        <v>1027180</v>
      </c>
      <c r="P397" s="303">
        <v>3209</v>
      </c>
      <c r="Q397" s="304">
        <v>42278</v>
      </c>
      <c r="R397" s="304">
        <v>42369</v>
      </c>
      <c r="S397" s="303">
        <f t="shared" si="290"/>
        <v>12731</v>
      </c>
      <c r="T397" s="59"/>
      <c r="U397" s="346">
        <f t="shared" si="325"/>
        <v>1.5717503219489358E-3</v>
      </c>
      <c r="V397" s="345">
        <f t="shared" si="326"/>
        <v>1.1986886453556628E-3</v>
      </c>
      <c r="W397" s="27">
        <v>154808.24124638346</v>
      </c>
      <c r="X397" s="27">
        <v>154808.24</v>
      </c>
      <c r="Y397" s="305">
        <f t="shared" si="291"/>
        <v>305022.69226887502</v>
      </c>
      <c r="Z397" s="53">
        <f t="shared" si="287"/>
        <v>20697.16</v>
      </c>
      <c r="AA397" s="54">
        <f t="shared" si="287"/>
        <v>20697.16</v>
      </c>
      <c r="AB397" s="54">
        <f t="shared" si="287"/>
        <v>20697.16</v>
      </c>
      <c r="AC397" s="54">
        <f t="shared" si="287"/>
        <v>20697.16</v>
      </c>
      <c r="AD397" s="52">
        <f t="shared" si="292"/>
        <v>82788.649999999994</v>
      </c>
      <c r="AE397" s="53">
        <f t="shared" si="288"/>
        <v>38437.589999999997</v>
      </c>
      <c r="AF397" s="53">
        <f t="shared" si="288"/>
        <v>38437.589999999997</v>
      </c>
      <c r="AG397" s="53">
        <f t="shared" si="288"/>
        <v>38437.589999999997</v>
      </c>
      <c r="AH397" s="53">
        <f t="shared" si="288"/>
        <v>38437.589999999997</v>
      </c>
      <c r="AI397" s="52">
        <f t="shared" si="293"/>
        <v>153750.34210250044</v>
      </c>
      <c r="AJ397" s="55">
        <f t="shared" si="294"/>
        <v>541561.68437137548</v>
      </c>
      <c r="AK397" s="219" t="s">
        <v>939</v>
      </c>
      <c r="AL397" s="220">
        <v>78822.574549228506</v>
      </c>
      <c r="AM397" s="242"/>
      <c r="AN397" s="242"/>
      <c r="AO397" s="242">
        <f t="shared" si="295"/>
        <v>327981.38953642477</v>
      </c>
      <c r="AP397" s="243">
        <f t="shared" si="296"/>
        <v>89020.053763440854</v>
      </c>
      <c r="AQ397" s="244">
        <f t="shared" si="297"/>
        <v>165322.94849731232</v>
      </c>
      <c r="AR397" s="245">
        <f t="shared" si="298"/>
        <v>4.16</v>
      </c>
      <c r="AS397" s="246">
        <f t="shared" si="299"/>
        <v>1.1299999999999999</v>
      </c>
      <c r="AT397" s="246">
        <f t="shared" si="300"/>
        <v>2.1</v>
      </c>
      <c r="AU397" s="251">
        <f t="shared" si="301"/>
        <v>7.3900000000000006</v>
      </c>
      <c r="AV397" s="245">
        <f t="shared" si="302"/>
        <v>3.87</v>
      </c>
      <c r="AW397" s="246">
        <f t="shared" si="303"/>
        <v>1.05</v>
      </c>
      <c r="AX397" s="246">
        <f t="shared" si="304"/>
        <v>1.95</v>
      </c>
      <c r="AY397" s="252">
        <f t="shared" si="305"/>
        <v>6.87</v>
      </c>
      <c r="AZ397" s="249">
        <f t="shared" si="306"/>
        <v>3.87</v>
      </c>
      <c r="BA397" s="56">
        <f t="shared" si="307"/>
        <v>4</v>
      </c>
      <c r="BB397" s="246">
        <f t="shared" si="308"/>
        <v>0.26</v>
      </c>
      <c r="BC397" s="250">
        <f t="shared" si="309"/>
        <v>0.49</v>
      </c>
      <c r="BD397" s="246">
        <f t="shared" si="310"/>
        <v>3.87</v>
      </c>
      <c r="BE397" s="56">
        <v>4</v>
      </c>
      <c r="BF397" s="246">
        <f t="shared" si="311"/>
        <v>0.26</v>
      </c>
      <c r="BG397" s="250">
        <f t="shared" si="312"/>
        <v>0.49</v>
      </c>
      <c r="BH397" s="246">
        <f>INDEX('Mar - Aug'!AG:AG,MATCH(C397,'Mar - Aug'!C:C,0))</f>
        <v>4.01</v>
      </c>
      <c r="BI397" s="56">
        <v>4</v>
      </c>
      <c r="BJ397" s="246">
        <f>INDEX('Mar - Aug'!AK:AK,MATCH($C397,'Mar - Aug'!$C:$C,0))</f>
        <v>0.27</v>
      </c>
      <c r="BK397" s="246">
        <f>INDEX('Mar - Aug'!AL:AL,MATCH($C397,'Mar - Aug'!$C:$C,0))</f>
        <v>0.51</v>
      </c>
      <c r="BL397" s="246">
        <f>INDEX('Mar - Aug'!$AG:$AG,MATCH($C397,'Mar - Aug'!$C:$C,0))</f>
        <v>4.01</v>
      </c>
      <c r="BM397" s="56">
        <v>4</v>
      </c>
      <c r="BN397" s="246">
        <f>INDEX('Mar - Aug'!$AK:$AK,MATCH($C397,'Mar - Aug'!$C:$C,0))</f>
        <v>0.27</v>
      </c>
      <c r="BO397" s="246">
        <f>INDEX('Mar - Aug'!$AL:$AL,MATCH($C397,'Mar - Aug'!$C:$C,0))</f>
        <v>0.51</v>
      </c>
      <c r="BP397" s="60">
        <f>INDEX(FY2019_ALL_Targets!EB:EB,MATCH('Final Comp Values'!B397,FY2019_ALL_Targets!A:A,0))</f>
        <v>0</v>
      </c>
      <c r="BQ397" s="60">
        <f>+INDEX(FY2019_ALL_Targets!DY:DY,MATCH(B397,FY2019_ALL_Targets!A:A,0))</f>
        <v>0</v>
      </c>
      <c r="BR397" s="60">
        <f>+INDEX(FY2019_ALL_Targets!DZ:DZ,MATCH(B397,FY2019_ALL_Targets!A:A,0))</f>
        <v>1</v>
      </c>
      <c r="BS397" s="283">
        <f>+INDEX(FY2019_ALL_Targets!EA:EA,MATCH(B397,FY2019_ALL_Targets!A:A,0))</f>
        <v>0</v>
      </c>
      <c r="BT397" s="245">
        <f t="shared" si="327"/>
        <v>0</v>
      </c>
      <c r="BU397" s="245">
        <f t="shared" si="328"/>
        <v>0</v>
      </c>
      <c r="BV397" s="246">
        <f t="shared" si="329"/>
        <v>0.51</v>
      </c>
      <c r="BW397" s="284">
        <f t="shared" si="313"/>
        <v>40199.51302010654</v>
      </c>
      <c r="BX397" s="245">
        <f t="shared" si="314"/>
        <v>6.36</v>
      </c>
      <c r="BY397" s="246">
        <f t="shared" si="315"/>
        <v>501311.57413309329</v>
      </c>
      <c r="BZ397" s="285">
        <f t="shared" si="316"/>
        <v>1.429468231011575E-3</v>
      </c>
      <c r="CA397" s="245">
        <f t="shared" si="317"/>
        <v>58174.83</v>
      </c>
      <c r="CB397" s="286">
        <f t="shared" si="318"/>
        <v>0.74</v>
      </c>
      <c r="CC397" s="268">
        <f t="shared" si="289"/>
        <v>0</v>
      </c>
      <c r="CD397" s="267">
        <f t="shared" si="319"/>
        <v>541561.68437137548</v>
      </c>
      <c r="CE397" s="268">
        <f t="shared" si="320"/>
        <v>559486.40413309331</v>
      </c>
      <c r="CF397" s="268">
        <f t="shared" si="321"/>
        <v>0.23000000000000043</v>
      </c>
      <c r="CG397" s="270">
        <f t="shared" si="322"/>
        <v>18130.886085213479</v>
      </c>
      <c r="CH397" s="270">
        <f t="shared" si="323"/>
        <v>17924.719761717832</v>
      </c>
      <c r="CI397" s="269">
        <f t="shared" si="324"/>
        <v>206.16632349564679</v>
      </c>
    </row>
    <row r="398" spans="1:87" s="57" customFormat="1" ht="15.75" customHeight="1" x14ac:dyDescent="0.25">
      <c r="A398" s="297">
        <v>1028724</v>
      </c>
      <c r="B398" s="297">
        <v>5291</v>
      </c>
      <c r="C398" s="347">
        <v>675975</v>
      </c>
      <c r="D398" s="219" t="s">
        <v>928</v>
      </c>
      <c r="E398" s="299" t="s">
        <v>751</v>
      </c>
      <c r="F398" s="299" t="s">
        <v>992</v>
      </c>
      <c r="G398" s="301" t="s">
        <v>915</v>
      </c>
      <c r="H398" s="302" t="s">
        <v>993</v>
      </c>
      <c r="I398" s="56" t="s">
        <v>35</v>
      </c>
      <c r="J398" s="229" t="s">
        <v>36</v>
      </c>
      <c r="K398" s="229" t="s">
        <v>35</v>
      </c>
      <c r="L398" s="56"/>
      <c r="M398" s="56"/>
      <c r="N398" s="58"/>
      <c r="O398" s="297">
        <v>1013853</v>
      </c>
      <c r="P398" s="303">
        <v>10507</v>
      </c>
      <c r="Q398" s="304">
        <v>42005</v>
      </c>
      <c r="R398" s="304">
        <v>42369</v>
      </c>
      <c r="S398" s="303">
        <f t="shared" si="290"/>
        <v>10507</v>
      </c>
      <c r="T398" s="59"/>
      <c r="U398" s="346">
        <f t="shared" si="325"/>
        <v>1.2971785902692223E-3</v>
      </c>
      <c r="V398" s="345">
        <f t="shared" si="326"/>
        <v>9.8928769120665695E-4</v>
      </c>
      <c r="W398" s="27">
        <v>127764.52677506489</v>
      </c>
      <c r="X398" s="27">
        <v>127765</v>
      </c>
      <c r="Y398" s="305">
        <f t="shared" si="291"/>
        <v>251737.76040130938</v>
      </c>
      <c r="Z398" s="53">
        <f t="shared" si="287"/>
        <v>17081.54</v>
      </c>
      <c r="AA398" s="54">
        <f t="shared" si="287"/>
        <v>17081.54</v>
      </c>
      <c r="AB398" s="54">
        <f t="shared" si="287"/>
        <v>17081.54</v>
      </c>
      <c r="AC398" s="54">
        <f t="shared" si="287"/>
        <v>17081.54</v>
      </c>
      <c r="AD398" s="52">
        <f t="shared" si="292"/>
        <v>68326.16</v>
      </c>
      <c r="AE398" s="53">
        <f t="shared" si="288"/>
        <v>31722.86</v>
      </c>
      <c r="AF398" s="53">
        <f t="shared" si="288"/>
        <v>31722.86</v>
      </c>
      <c r="AG398" s="53">
        <f t="shared" si="288"/>
        <v>31722.86</v>
      </c>
      <c r="AH398" s="53">
        <f t="shared" si="288"/>
        <v>31722.86</v>
      </c>
      <c r="AI398" s="52">
        <f t="shared" si="293"/>
        <v>126891.43385994597</v>
      </c>
      <c r="AJ398" s="55">
        <f t="shared" si="294"/>
        <v>446955.35426125536</v>
      </c>
      <c r="AK398" s="219" t="s">
        <v>928</v>
      </c>
      <c r="AL398" s="220">
        <v>26039.070668243694</v>
      </c>
      <c r="AM398" s="242"/>
      <c r="AN398" s="242"/>
      <c r="AO398" s="242">
        <f t="shared" si="295"/>
        <v>270685.76387237571</v>
      </c>
      <c r="AP398" s="243">
        <f t="shared" si="296"/>
        <v>73468.989247311838</v>
      </c>
      <c r="AQ398" s="244">
        <f t="shared" si="297"/>
        <v>136442.40199994191</v>
      </c>
      <c r="AR398" s="245">
        <f t="shared" si="298"/>
        <v>10.4</v>
      </c>
      <c r="AS398" s="246">
        <f t="shared" si="299"/>
        <v>2.82</v>
      </c>
      <c r="AT398" s="246">
        <f t="shared" si="300"/>
        <v>5.24</v>
      </c>
      <c r="AU398" s="251">
        <f t="shared" si="301"/>
        <v>18.46</v>
      </c>
      <c r="AV398" s="245">
        <f t="shared" si="302"/>
        <v>9.67</v>
      </c>
      <c r="AW398" s="246">
        <f t="shared" si="303"/>
        <v>2.62</v>
      </c>
      <c r="AX398" s="246">
        <f t="shared" si="304"/>
        <v>4.87</v>
      </c>
      <c r="AY398" s="252">
        <f t="shared" si="305"/>
        <v>17.16</v>
      </c>
      <c r="AZ398" s="249">
        <f t="shared" si="306"/>
        <v>9.67</v>
      </c>
      <c r="BA398" s="56">
        <f t="shared" si="307"/>
        <v>4</v>
      </c>
      <c r="BB398" s="246">
        <f t="shared" si="308"/>
        <v>0.66</v>
      </c>
      <c r="BC398" s="250">
        <f t="shared" si="309"/>
        <v>1.22</v>
      </c>
      <c r="BD398" s="246">
        <f t="shared" si="310"/>
        <v>9.67</v>
      </c>
      <c r="BE398" s="56">
        <v>4</v>
      </c>
      <c r="BF398" s="246">
        <f t="shared" si="311"/>
        <v>0.66</v>
      </c>
      <c r="BG398" s="250">
        <f t="shared" si="312"/>
        <v>1.22</v>
      </c>
      <c r="BH398" s="246">
        <f>INDEX('Mar - Aug'!AG:AG,MATCH(C398,'Mar - Aug'!C:C,0))</f>
        <v>10.210000000000001</v>
      </c>
      <c r="BI398" s="56">
        <v>4</v>
      </c>
      <c r="BJ398" s="246">
        <f>INDEX('Mar - Aug'!AK:AK,MATCH($C398,'Mar - Aug'!$C:$C,0))</f>
        <v>0.69</v>
      </c>
      <c r="BK398" s="246">
        <f>INDEX('Mar - Aug'!AL:AL,MATCH($C398,'Mar - Aug'!$C:$C,0))</f>
        <v>1.29</v>
      </c>
      <c r="BL398" s="246">
        <f>INDEX('Mar - Aug'!$AG:$AG,MATCH($C398,'Mar - Aug'!$C:$C,0))</f>
        <v>10.210000000000001</v>
      </c>
      <c r="BM398" s="56">
        <v>4</v>
      </c>
      <c r="BN398" s="246">
        <f>INDEX('Mar - Aug'!$AK:$AK,MATCH($C398,'Mar - Aug'!$C:$C,0))</f>
        <v>0.69</v>
      </c>
      <c r="BO398" s="246">
        <f>INDEX('Mar - Aug'!$AL:$AL,MATCH($C398,'Mar - Aug'!$C:$C,0))</f>
        <v>1.29</v>
      </c>
      <c r="BP398" s="60">
        <f>INDEX(FY2019_ALL_Targets!EB:EB,MATCH('Final Comp Values'!B398,FY2019_ALL_Targets!A:A,0))</f>
        <v>0</v>
      </c>
      <c r="BQ398" s="60">
        <f>+INDEX(FY2019_ALL_Targets!DY:DY,MATCH(B398,FY2019_ALL_Targets!A:A,0))</f>
        <v>1</v>
      </c>
      <c r="BR398" s="60">
        <f>+INDEX(FY2019_ALL_Targets!DZ:DZ,MATCH(B398,FY2019_ALL_Targets!A:A,0))</f>
        <v>1</v>
      </c>
      <c r="BS398" s="283">
        <f>+INDEX(FY2019_ALL_Targets!EA:EA,MATCH(B398,FY2019_ALL_Targets!A:A,0))</f>
        <v>0</v>
      </c>
      <c r="BT398" s="245">
        <f t="shared" si="327"/>
        <v>0</v>
      </c>
      <c r="BU398" s="245">
        <f t="shared" si="328"/>
        <v>0.69</v>
      </c>
      <c r="BV398" s="246">
        <f t="shared" si="329"/>
        <v>1.29</v>
      </c>
      <c r="BW398" s="284">
        <f t="shared" si="313"/>
        <v>51557.359923122516</v>
      </c>
      <c r="BX398" s="245">
        <f t="shared" si="314"/>
        <v>15.18</v>
      </c>
      <c r="BY398" s="246">
        <f t="shared" si="315"/>
        <v>395273.09274393925</v>
      </c>
      <c r="BZ398" s="285">
        <f t="shared" si="316"/>
        <v>1.1271040961466873E-3</v>
      </c>
      <c r="CA398" s="245">
        <f t="shared" si="317"/>
        <v>45869.57</v>
      </c>
      <c r="CB398" s="286">
        <f t="shared" si="318"/>
        <v>1.76</v>
      </c>
      <c r="CC398" s="268">
        <f t="shared" si="289"/>
        <v>-2.9999999999999583E-2</v>
      </c>
      <c r="CD398" s="267">
        <f t="shared" si="319"/>
        <v>446955.35426125536</v>
      </c>
      <c r="CE398" s="268">
        <f t="shared" si="320"/>
        <v>441142.66274393926</v>
      </c>
      <c r="CF398" s="268">
        <f t="shared" si="321"/>
        <v>-0.21999999999999886</v>
      </c>
      <c r="CG398" s="270">
        <f t="shared" si="322"/>
        <v>-5730.1968495032443</v>
      </c>
      <c r="CH398" s="270">
        <f t="shared" si="323"/>
        <v>-5812.691517316096</v>
      </c>
      <c r="CI398" s="269">
        <f t="shared" si="324"/>
        <v>82.494667812851731</v>
      </c>
    </row>
    <row r="399" spans="1:87" s="57" customFormat="1" ht="15.75" customHeight="1" x14ac:dyDescent="0.25">
      <c r="A399" s="297">
        <v>1025975</v>
      </c>
      <c r="B399" s="297">
        <v>5295</v>
      </c>
      <c r="C399" s="347">
        <v>455974</v>
      </c>
      <c r="D399" s="219" t="s">
        <v>935</v>
      </c>
      <c r="E399" s="299" t="s">
        <v>2578</v>
      </c>
      <c r="F399" s="299" t="s">
        <v>1016</v>
      </c>
      <c r="G399" s="301" t="s">
        <v>915</v>
      </c>
      <c r="H399" s="302" t="s">
        <v>1017</v>
      </c>
      <c r="I399" s="56" t="s">
        <v>35</v>
      </c>
      <c r="J399" s="229" t="s">
        <v>35</v>
      </c>
      <c r="K399" s="229" t="s">
        <v>36</v>
      </c>
      <c r="L399" s="56"/>
      <c r="M399" s="56"/>
      <c r="N399" s="58"/>
      <c r="O399" s="297">
        <v>1025975</v>
      </c>
      <c r="P399" s="303">
        <v>12697</v>
      </c>
      <c r="Q399" s="304">
        <v>41883</v>
      </c>
      <c r="R399" s="304">
        <v>42185</v>
      </c>
      <c r="S399" s="303">
        <f t="shared" si="290"/>
        <v>15295</v>
      </c>
      <c r="T399" s="59"/>
      <c r="U399" s="346">
        <f t="shared" si="325"/>
        <v>1.8882979478602603E-3</v>
      </c>
      <c r="V399" s="345">
        <f t="shared" si="326"/>
        <v>1.4401023353008298E-3</v>
      </c>
      <c r="W399" s="27">
        <v>185986.33642572738</v>
      </c>
      <c r="X399" s="27">
        <v>185986.34</v>
      </c>
      <c r="Y399" s="305">
        <f t="shared" si="291"/>
        <v>366453.70185000729</v>
      </c>
      <c r="Z399" s="53">
        <f t="shared" si="287"/>
        <v>24865.53</v>
      </c>
      <c r="AA399" s="54">
        <f t="shared" si="287"/>
        <v>24865.53</v>
      </c>
      <c r="AB399" s="54">
        <f t="shared" si="287"/>
        <v>24865.53</v>
      </c>
      <c r="AC399" s="54">
        <f t="shared" si="287"/>
        <v>24865.53</v>
      </c>
      <c r="AD399" s="52">
        <f t="shared" si="292"/>
        <v>99462.13</v>
      </c>
      <c r="AE399" s="53">
        <f t="shared" si="288"/>
        <v>46178.84</v>
      </c>
      <c r="AF399" s="53">
        <f t="shared" si="288"/>
        <v>46178.84</v>
      </c>
      <c r="AG399" s="53">
        <f t="shared" si="288"/>
        <v>46178.84</v>
      </c>
      <c r="AH399" s="53">
        <f t="shared" si="288"/>
        <v>46178.84</v>
      </c>
      <c r="AI399" s="52">
        <f t="shared" si="293"/>
        <v>184715.37840371882</v>
      </c>
      <c r="AJ399" s="55">
        <f t="shared" si="294"/>
        <v>650631.21025372611</v>
      </c>
      <c r="AK399" s="219" t="s">
        <v>935</v>
      </c>
      <c r="AL399" s="220">
        <v>25729.853211771773</v>
      </c>
      <c r="AM399" s="242"/>
      <c r="AN399" s="242"/>
      <c r="AO399" s="242">
        <f t="shared" si="295"/>
        <v>394036.23854839493</v>
      </c>
      <c r="AP399" s="243">
        <f t="shared" si="296"/>
        <v>106948.52688172045</v>
      </c>
      <c r="AQ399" s="244">
        <f t="shared" si="297"/>
        <v>198618.68645561163</v>
      </c>
      <c r="AR399" s="245">
        <f t="shared" si="298"/>
        <v>15.31</v>
      </c>
      <c r="AS399" s="246">
        <f t="shared" si="299"/>
        <v>4.16</v>
      </c>
      <c r="AT399" s="246">
        <f t="shared" si="300"/>
        <v>7.72</v>
      </c>
      <c r="AU399" s="251">
        <f t="shared" si="301"/>
        <v>27.189999999999998</v>
      </c>
      <c r="AV399" s="245">
        <f t="shared" si="302"/>
        <v>14.24</v>
      </c>
      <c r="AW399" s="246">
        <f t="shared" si="303"/>
        <v>3.87</v>
      </c>
      <c r="AX399" s="246">
        <f t="shared" si="304"/>
        <v>7.18</v>
      </c>
      <c r="AY399" s="252">
        <f t="shared" si="305"/>
        <v>25.29</v>
      </c>
      <c r="AZ399" s="249">
        <f t="shared" si="306"/>
        <v>14.24</v>
      </c>
      <c r="BA399" s="56">
        <f t="shared" si="307"/>
        <v>4</v>
      </c>
      <c r="BB399" s="246">
        <f t="shared" si="308"/>
        <v>0.97</v>
      </c>
      <c r="BC399" s="250">
        <f t="shared" si="309"/>
        <v>1.8</v>
      </c>
      <c r="BD399" s="246">
        <f t="shared" si="310"/>
        <v>14.24</v>
      </c>
      <c r="BE399" s="56">
        <v>4</v>
      </c>
      <c r="BF399" s="246">
        <f t="shared" si="311"/>
        <v>0.97</v>
      </c>
      <c r="BG399" s="250">
        <f t="shared" si="312"/>
        <v>1.8</v>
      </c>
      <c r="BH399" s="246">
        <f>INDEX('Mar - Aug'!AG:AG,MATCH(C399,'Mar - Aug'!C:C,0))</f>
        <v>13.62</v>
      </c>
      <c r="BI399" s="56">
        <v>4</v>
      </c>
      <c r="BJ399" s="246">
        <f>INDEX('Mar - Aug'!AK:AK,MATCH($C399,'Mar - Aug'!$C:$C,0))</f>
        <v>0.93</v>
      </c>
      <c r="BK399" s="246">
        <f>INDEX('Mar - Aug'!AL:AL,MATCH($C399,'Mar - Aug'!$C:$C,0))</f>
        <v>1.72</v>
      </c>
      <c r="BL399" s="246">
        <f>INDEX('Mar - Aug'!$AG:$AG,MATCH($C399,'Mar - Aug'!$C:$C,0))</f>
        <v>13.62</v>
      </c>
      <c r="BM399" s="56">
        <v>4</v>
      </c>
      <c r="BN399" s="246">
        <f>INDEX('Mar - Aug'!$AK:$AK,MATCH($C399,'Mar - Aug'!$C:$C,0))</f>
        <v>0.93</v>
      </c>
      <c r="BO399" s="246">
        <f>INDEX('Mar - Aug'!$AL:$AL,MATCH($C399,'Mar - Aug'!$C:$C,0))</f>
        <v>1.72</v>
      </c>
      <c r="BP399" s="60">
        <f>INDEX(FY2019_ALL_Targets!EB:EB,MATCH('Final Comp Values'!B399,FY2019_ALL_Targets!A:A,0))</f>
        <v>0</v>
      </c>
      <c r="BQ399" s="60">
        <f>+INDEX(FY2019_ALL_Targets!DY:DY,MATCH(B399,FY2019_ALL_Targets!A:A,0))</f>
        <v>1</v>
      </c>
      <c r="BR399" s="60">
        <f>+INDEX(FY2019_ALL_Targets!DZ:DZ,MATCH(B399,FY2019_ALL_Targets!A:A,0))</f>
        <v>1</v>
      </c>
      <c r="BS399" s="283">
        <f>+INDEX(FY2019_ALL_Targets!EA:EA,MATCH(B399,FY2019_ALL_Targets!A:A,0))</f>
        <v>0</v>
      </c>
      <c r="BT399" s="245">
        <f t="shared" si="327"/>
        <v>0</v>
      </c>
      <c r="BU399" s="245">
        <f t="shared" si="328"/>
        <v>0.93</v>
      </c>
      <c r="BV399" s="246">
        <f t="shared" si="329"/>
        <v>1.72</v>
      </c>
      <c r="BW399" s="284">
        <f t="shared" si="313"/>
        <v>68184.1110111952</v>
      </c>
      <c r="BX399" s="245">
        <f t="shared" si="314"/>
        <v>22.64</v>
      </c>
      <c r="BY399" s="246">
        <f t="shared" si="315"/>
        <v>582523.87671451294</v>
      </c>
      <c r="BZ399" s="285">
        <f t="shared" si="316"/>
        <v>1.6610415927640764E-3</v>
      </c>
      <c r="CA399" s="245">
        <f t="shared" si="317"/>
        <v>67599.13</v>
      </c>
      <c r="CB399" s="286">
        <f t="shared" si="318"/>
        <v>2.63</v>
      </c>
      <c r="CC399" s="268">
        <f t="shared" si="289"/>
        <v>-3.0000000000001581E-2</v>
      </c>
      <c r="CD399" s="267">
        <f t="shared" si="319"/>
        <v>650631.21025372611</v>
      </c>
      <c r="CE399" s="268">
        <f t="shared" si="320"/>
        <v>650123.00671451294</v>
      </c>
      <c r="CF399" s="268">
        <f t="shared" si="321"/>
        <v>-1.9999999999999574E-2</v>
      </c>
      <c r="CG399" s="270">
        <f t="shared" si="322"/>
        <v>-514.5363465826116</v>
      </c>
      <c r="CH399" s="270">
        <f t="shared" si="323"/>
        <v>-508.20353921316564</v>
      </c>
      <c r="CI399" s="269">
        <f t="shared" si="324"/>
        <v>-6.332807369445959</v>
      </c>
    </row>
    <row r="400" spans="1:87" s="57" customFormat="1" ht="15.75" customHeight="1" x14ac:dyDescent="0.25">
      <c r="A400" s="297">
        <v>1026084</v>
      </c>
      <c r="B400" s="297">
        <v>5296</v>
      </c>
      <c r="C400" s="347">
        <v>455929</v>
      </c>
      <c r="D400" s="219" t="s">
        <v>937</v>
      </c>
      <c r="E400" s="299" t="s">
        <v>272</v>
      </c>
      <c r="F400" s="299" t="s">
        <v>938</v>
      </c>
      <c r="G400" s="301" t="s">
        <v>915</v>
      </c>
      <c r="H400" s="302" t="s">
        <v>938</v>
      </c>
      <c r="I400" s="56" t="s">
        <v>35</v>
      </c>
      <c r="J400" s="229" t="s">
        <v>35</v>
      </c>
      <c r="K400" s="229" t="s">
        <v>35</v>
      </c>
      <c r="L400" s="56"/>
      <c r="M400" s="56"/>
      <c r="N400" s="58"/>
      <c r="O400" s="297">
        <v>1026084</v>
      </c>
      <c r="P400" s="303">
        <v>17632</v>
      </c>
      <c r="Q400" s="304">
        <v>41883</v>
      </c>
      <c r="R400" s="304">
        <v>42247</v>
      </c>
      <c r="S400" s="303">
        <f t="shared" si="290"/>
        <v>17632</v>
      </c>
      <c r="T400" s="59"/>
      <c r="U400" s="346">
        <f t="shared" si="325"/>
        <v>2.1768204914463622E-3</v>
      </c>
      <c r="V400" s="345">
        <f t="shared" si="326"/>
        <v>1.6601428163467952E-3</v>
      </c>
      <c r="W400" s="27">
        <v>214404.12453736024</v>
      </c>
      <c r="X400" s="27">
        <v>214404.12</v>
      </c>
      <c r="Y400" s="305">
        <f t="shared" si="291"/>
        <v>422446.00660472893</v>
      </c>
      <c r="Z400" s="53">
        <f t="shared" si="287"/>
        <v>28664.86</v>
      </c>
      <c r="AA400" s="54">
        <f t="shared" si="287"/>
        <v>28664.86</v>
      </c>
      <c r="AB400" s="54">
        <f t="shared" si="287"/>
        <v>28664.86</v>
      </c>
      <c r="AC400" s="54">
        <f t="shared" si="287"/>
        <v>28664.86</v>
      </c>
      <c r="AD400" s="52">
        <f t="shared" si="292"/>
        <v>114659.45</v>
      </c>
      <c r="AE400" s="53">
        <f t="shared" si="288"/>
        <v>53234.74</v>
      </c>
      <c r="AF400" s="53">
        <f t="shared" si="288"/>
        <v>53234.74</v>
      </c>
      <c r="AG400" s="53">
        <f t="shared" si="288"/>
        <v>53234.74</v>
      </c>
      <c r="AH400" s="53">
        <f t="shared" si="288"/>
        <v>53234.74</v>
      </c>
      <c r="AI400" s="52">
        <f t="shared" si="293"/>
        <v>212938.97038341747</v>
      </c>
      <c r="AJ400" s="55">
        <f t="shared" si="294"/>
        <v>750044.42698814638</v>
      </c>
      <c r="AK400" s="219" t="s">
        <v>937</v>
      </c>
      <c r="AL400" s="220">
        <v>69918.451574351406</v>
      </c>
      <c r="AM400" s="242"/>
      <c r="AN400" s="242"/>
      <c r="AO400" s="242">
        <f t="shared" si="295"/>
        <v>454243.01785454724</v>
      </c>
      <c r="AP400" s="243">
        <f t="shared" si="296"/>
        <v>123289.7311827957</v>
      </c>
      <c r="AQ400" s="244">
        <f t="shared" si="297"/>
        <v>228966.63482087903</v>
      </c>
      <c r="AR400" s="245">
        <f t="shared" si="298"/>
        <v>6.5</v>
      </c>
      <c r="AS400" s="246">
        <f t="shared" si="299"/>
        <v>1.76</v>
      </c>
      <c r="AT400" s="246">
        <f t="shared" si="300"/>
        <v>3.27</v>
      </c>
      <c r="AU400" s="251">
        <f t="shared" si="301"/>
        <v>11.53</v>
      </c>
      <c r="AV400" s="245">
        <f t="shared" si="302"/>
        <v>6.04</v>
      </c>
      <c r="AW400" s="246">
        <f t="shared" si="303"/>
        <v>1.64</v>
      </c>
      <c r="AX400" s="246">
        <f t="shared" si="304"/>
        <v>3.05</v>
      </c>
      <c r="AY400" s="252">
        <f t="shared" si="305"/>
        <v>10.73</v>
      </c>
      <c r="AZ400" s="249">
        <f t="shared" si="306"/>
        <v>6.04</v>
      </c>
      <c r="BA400" s="56">
        <f t="shared" si="307"/>
        <v>4</v>
      </c>
      <c r="BB400" s="246">
        <f t="shared" si="308"/>
        <v>0.41</v>
      </c>
      <c r="BC400" s="250">
        <f t="shared" si="309"/>
        <v>0.76</v>
      </c>
      <c r="BD400" s="246">
        <f t="shared" si="310"/>
        <v>6.04</v>
      </c>
      <c r="BE400" s="56">
        <v>4</v>
      </c>
      <c r="BF400" s="246">
        <f t="shared" si="311"/>
        <v>0.41</v>
      </c>
      <c r="BG400" s="250">
        <f t="shared" si="312"/>
        <v>0.76</v>
      </c>
      <c r="BH400" s="246">
        <f>INDEX('Mar - Aug'!AG:AG,MATCH(C400,'Mar - Aug'!C:C,0))</f>
        <v>5.86</v>
      </c>
      <c r="BI400" s="56">
        <v>4</v>
      </c>
      <c r="BJ400" s="246">
        <f>INDEX('Mar - Aug'!AK:AK,MATCH($C400,'Mar - Aug'!$C:$C,0))</f>
        <v>0.4</v>
      </c>
      <c r="BK400" s="246">
        <f>INDEX('Mar - Aug'!AL:AL,MATCH($C400,'Mar - Aug'!$C:$C,0))</f>
        <v>0.74</v>
      </c>
      <c r="BL400" s="246">
        <f>INDEX('Mar - Aug'!$AG:$AG,MATCH($C400,'Mar - Aug'!$C:$C,0))</f>
        <v>5.86</v>
      </c>
      <c r="BM400" s="56">
        <v>4</v>
      </c>
      <c r="BN400" s="246">
        <f>INDEX('Mar - Aug'!$AK:$AK,MATCH($C400,'Mar - Aug'!$C:$C,0))</f>
        <v>0.4</v>
      </c>
      <c r="BO400" s="246">
        <f>INDEX('Mar - Aug'!$AL:$AL,MATCH($C400,'Mar - Aug'!$C:$C,0))</f>
        <v>0.74</v>
      </c>
      <c r="BP400" s="60">
        <f>INDEX(FY2019_ALL_Targets!EB:EB,MATCH('Final Comp Values'!B400,FY2019_ALL_Targets!A:A,0))</f>
        <v>0</v>
      </c>
      <c r="BQ400" s="60">
        <f>+INDEX(FY2019_ALL_Targets!DY:DY,MATCH(B400,FY2019_ALL_Targets!A:A,0))</f>
        <v>1</v>
      </c>
      <c r="BR400" s="60">
        <f>+INDEX(FY2019_ALL_Targets!DZ:DZ,MATCH(B400,FY2019_ALL_Targets!A:A,0))</f>
        <v>2</v>
      </c>
      <c r="BS400" s="283">
        <f>+INDEX(FY2019_ALL_Targets!EA:EA,MATCH(B400,FY2019_ALL_Targets!A:A,0))</f>
        <v>0</v>
      </c>
      <c r="BT400" s="245">
        <f t="shared" si="327"/>
        <v>0</v>
      </c>
      <c r="BU400" s="245">
        <f t="shared" si="328"/>
        <v>0.4</v>
      </c>
      <c r="BV400" s="246">
        <f t="shared" si="329"/>
        <v>1.48</v>
      </c>
      <c r="BW400" s="284">
        <f t="shared" si="313"/>
        <v>131446.68895978064</v>
      </c>
      <c r="BX400" s="245">
        <f t="shared" si="314"/>
        <v>8.8500000000000014</v>
      </c>
      <c r="BY400" s="246">
        <f t="shared" si="315"/>
        <v>618778.29643301002</v>
      </c>
      <c r="BZ400" s="285">
        <f t="shared" si="316"/>
        <v>1.7644194996296223E-3</v>
      </c>
      <c r="CA400" s="245">
        <f t="shared" si="317"/>
        <v>71806.28</v>
      </c>
      <c r="CB400" s="286">
        <f t="shared" si="318"/>
        <v>1.03</v>
      </c>
      <c r="CC400" s="268">
        <f t="shared" si="289"/>
        <v>1.0000000000000675E-2</v>
      </c>
      <c r="CD400" s="267">
        <f t="shared" si="319"/>
        <v>750044.42698814638</v>
      </c>
      <c r="CE400" s="268">
        <f t="shared" si="320"/>
        <v>690584.57643301005</v>
      </c>
      <c r="CF400" s="268">
        <f t="shared" si="321"/>
        <v>-0.84999999999999964</v>
      </c>
      <c r="CG400" s="270">
        <f t="shared" si="322"/>
        <v>-59416.380516302343</v>
      </c>
      <c r="CH400" s="270">
        <f t="shared" si="323"/>
        <v>-59459.850555136334</v>
      </c>
      <c r="CI400" s="269">
        <f t="shared" si="324"/>
        <v>43.470038833991566</v>
      </c>
    </row>
    <row r="401" spans="1:87" s="57" customFormat="1" ht="15.75" customHeight="1" x14ac:dyDescent="0.25">
      <c r="A401" s="297">
        <v>1026030</v>
      </c>
      <c r="B401" s="297">
        <v>5297</v>
      </c>
      <c r="C401" s="347">
        <v>675095</v>
      </c>
      <c r="D401" s="219" t="s">
        <v>925</v>
      </c>
      <c r="E401" s="299" t="s">
        <v>1733</v>
      </c>
      <c r="F401" s="299" t="s">
        <v>1020</v>
      </c>
      <c r="G401" s="301" t="s">
        <v>915</v>
      </c>
      <c r="H401" s="302" t="s">
        <v>2359</v>
      </c>
      <c r="I401" s="56" t="s">
        <v>35</v>
      </c>
      <c r="J401" s="229" t="s">
        <v>35</v>
      </c>
      <c r="K401" s="229" t="s">
        <v>36</v>
      </c>
      <c r="L401" s="56"/>
      <c r="M401" s="56"/>
      <c r="N401" s="58"/>
      <c r="O401" s="297">
        <v>1026030</v>
      </c>
      <c r="P401" s="303">
        <v>10555</v>
      </c>
      <c r="Q401" s="304">
        <v>41883</v>
      </c>
      <c r="R401" s="304">
        <v>42247</v>
      </c>
      <c r="S401" s="303">
        <f t="shared" si="290"/>
        <v>10555</v>
      </c>
      <c r="T401" s="59"/>
      <c r="U401" s="346">
        <f t="shared" si="325"/>
        <v>1.3031045988666262E-3</v>
      </c>
      <c r="V401" s="345">
        <f t="shared" si="326"/>
        <v>9.9380713626023268E-4</v>
      </c>
      <c r="W401" s="27">
        <v>128348.2040550214</v>
      </c>
      <c r="X401" s="27">
        <v>128348.2</v>
      </c>
      <c r="Y401" s="305">
        <f t="shared" si="291"/>
        <v>252887.79490204822</v>
      </c>
      <c r="Z401" s="53">
        <f t="shared" si="287"/>
        <v>17159.580000000002</v>
      </c>
      <c r="AA401" s="54">
        <f t="shared" si="287"/>
        <v>17159.580000000002</v>
      </c>
      <c r="AB401" s="54">
        <f t="shared" si="287"/>
        <v>17159.580000000002</v>
      </c>
      <c r="AC401" s="54">
        <f t="shared" si="287"/>
        <v>17159.580000000002</v>
      </c>
      <c r="AD401" s="52">
        <f t="shared" si="292"/>
        <v>68638.3</v>
      </c>
      <c r="AE401" s="53">
        <f t="shared" si="288"/>
        <v>31867.78</v>
      </c>
      <c r="AF401" s="53">
        <f t="shared" si="288"/>
        <v>31867.78</v>
      </c>
      <c r="AG401" s="53">
        <f t="shared" si="288"/>
        <v>31867.78</v>
      </c>
      <c r="AH401" s="53">
        <f t="shared" si="288"/>
        <v>31867.78</v>
      </c>
      <c r="AI401" s="52">
        <f t="shared" si="293"/>
        <v>127471.12252705147</v>
      </c>
      <c r="AJ401" s="55">
        <f t="shared" si="294"/>
        <v>448997.21742909972</v>
      </c>
      <c r="AK401" s="219" t="s">
        <v>925</v>
      </c>
      <c r="AL401" s="220">
        <v>58482.872744368782</v>
      </c>
      <c r="AM401" s="242"/>
      <c r="AN401" s="242"/>
      <c r="AO401" s="242">
        <f t="shared" si="295"/>
        <v>271922.36010972928</v>
      </c>
      <c r="AP401" s="243">
        <f t="shared" si="296"/>
        <v>73804.62365591398</v>
      </c>
      <c r="AQ401" s="244">
        <f t="shared" si="297"/>
        <v>137065.72314736719</v>
      </c>
      <c r="AR401" s="245">
        <f t="shared" si="298"/>
        <v>4.6500000000000004</v>
      </c>
      <c r="AS401" s="246">
        <f t="shared" si="299"/>
        <v>1.26</v>
      </c>
      <c r="AT401" s="246">
        <f t="shared" si="300"/>
        <v>2.34</v>
      </c>
      <c r="AU401" s="251">
        <f t="shared" si="301"/>
        <v>8.25</v>
      </c>
      <c r="AV401" s="245">
        <f t="shared" si="302"/>
        <v>4.32</v>
      </c>
      <c r="AW401" s="246">
        <f t="shared" si="303"/>
        <v>1.17</v>
      </c>
      <c r="AX401" s="246">
        <f t="shared" si="304"/>
        <v>2.1800000000000002</v>
      </c>
      <c r="AY401" s="252">
        <f t="shared" si="305"/>
        <v>7.67</v>
      </c>
      <c r="AZ401" s="249">
        <f t="shared" si="306"/>
        <v>4.32</v>
      </c>
      <c r="BA401" s="56">
        <f t="shared" si="307"/>
        <v>4</v>
      </c>
      <c r="BB401" s="246">
        <f t="shared" si="308"/>
        <v>0.28999999999999998</v>
      </c>
      <c r="BC401" s="250">
        <f t="shared" si="309"/>
        <v>0.55000000000000004</v>
      </c>
      <c r="BD401" s="246">
        <f t="shared" si="310"/>
        <v>4.32</v>
      </c>
      <c r="BE401" s="56">
        <v>4</v>
      </c>
      <c r="BF401" s="246">
        <f t="shared" si="311"/>
        <v>0.28999999999999998</v>
      </c>
      <c r="BG401" s="250">
        <f t="shared" si="312"/>
        <v>0.55000000000000004</v>
      </c>
      <c r="BH401" s="246">
        <f>INDEX('Mar - Aug'!AG:AG,MATCH(C401,'Mar - Aug'!C:C,0))</f>
        <v>4.3499999999999996</v>
      </c>
      <c r="BI401" s="56">
        <v>4</v>
      </c>
      <c r="BJ401" s="246">
        <f>INDEX('Mar - Aug'!AK:AK,MATCH($C401,'Mar - Aug'!$C:$C,0))</f>
        <v>0.3</v>
      </c>
      <c r="BK401" s="246">
        <f>INDEX('Mar - Aug'!AL:AL,MATCH($C401,'Mar - Aug'!$C:$C,0))</f>
        <v>0.55000000000000004</v>
      </c>
      <c r="BL401" s="246">
        <f>INDEX('Mar - Aug'!$AG:$AG,MATCH($C401,'Mar - Aug'!$C:$C,0))</f>
        <v>4.3499999999999996</v>
      </c>
      <c r="BM401" s="56">
        <v>4</v>
      </c>
      <c r="BN401" s="246">
        <f>INDEX('Mar - Aug'!$AK:$AK,MATCH($C401,'Mar - Aug'!$C:$C,0))</f>
        <v>0.3</v>
      </c>
      <c r="BO401" s="246">
        <f>INDEX('Mar - Aug'!$AL:$AL,MATCH($C401,'Mar - Aug'!$C:$C,0))</f>
        <v>0.55000000000000004</v>
      </c>
      <c r="BP401" s="60">
        <f>INDEX(FY2019_ALL_Targets!EB:EB,MATCH('Final Comp Values'!B401,FY2019_ALL_Targets!A:A,0))</f>
        <v>0</v>
      </c>
      <c r="BQ401" s="60">
        <f>+INDEX(FY2019_ALL_Targets!DY:DY,MATCH(B401,FY2019_ALL_Targets!A:A,0))</f>
        <v>1</v>
      </c>
      <c r="BR401" s="60">
        <f>+INDEX(FY2019_ALL_Targets!DZ:DZ,MATCH(B401,FY2019_ALL_Targets!A:A,0))</f>
        <v>1</v>
      </c>
      <c r="BS401" s="283">
        <f>+INDEX(FY2019_ALL_Targets!EA:EA,MATCH(B401,FY2019_ALL_Targets!A:A,0))</f>
        <v>0</v>
      </c>
      <c r="BT401" s="245">
        <f t="shared" si="327"/>
        <v>0</v>
      </c>
      <c r="BU401" s="245">
        <f t="shared" si="328"/>
        <v>0.3</v>
      </c>
      <c r="BV401" s="246">
        <f t="shared" si="329"/>
        <v>0.55000000000000004</v>
      </c>
      <c r="BW401" s="284">
        <f t="shared" si="313"/>
        <v>49710.44183271347</v>
      </c>
      <c r="BX401" s="245">
        <f t="shared" si="314"/>
        <v>6.82</v>
      </c>
      <c r="BY401" s="246">
        <f t="shared" si="315"/>
        <v>398853.19211659511</v>
      </c>
      <c r="BZ401" s="285">
        <f t="shared" si="316"/>
        <v>1.1373125943764076E-3</v>
      </c>
      <c r="CA401" s="245">
        <f t="shared" si="317"/>
        <v>46285.02</v>
      </c>
      <c r="CB401" s="286">
        <f t="shared" si="318"/>
        <v>0.79</v>
      </c>
      <c r="CC401" s="268">
        <f t="shared" si="289"/>
        <v>-1.0000000000000453E-2</v>
      </c>
      <c r="CD401" s="267">
        <f t="shared" si="319"/>
        <v>448997.21742909972</v>
      </c>
      <c r="CE401" s="268">
        <f t="shared" si="320"/>
        <v>445138.21211659512</v>
      </c>
      <c r="CF401" s="268">
        <f t="shared" si="321"/>
        <v>-5.9999999999999609E-2</v>
      </c>
      <c r="CG401" s="270">
        <f t="shared" si="322"/>
        <v>-3512.3641519877192</v>
      </c>
      <c r="CH401" s="270">
        <f t="shared" si="323"/>
        <v>-3859.0053125045961</v>
      </c>
      <c r="CI401" s="269">
        <f t="shared" si="324"/>
        <v>346.64116051687688</v>
      </c>
    </row>
    <row r="402" spans="1:87" s="57" customFormat="1" ht="15.75" customHeight="1" x14ac:dyDescent="0.25">
      <c r="A402" s="297">
        <v>1026693</v>
      </c>
      <c r="B402" s="297">
        <v>5299</v>
      </c>
      <c r="C402" s="347">
        <v>675947</v>
      </c>
      <c r="D402" s="219" t="s">
        <v>920</v>
      </c>
      <c r="E402" s="299" t="s">
        <v>754</v>
      </c>
      <c r="F402" s="299" t="s">
        <v>921</v>
      </c>
      <c r="G402" s="301" t="s">
        <v>915</v>
      </c>
      <c r="H402" s="302" t="s">
        <v>922</v>
      </c>
      <c r="I402" s="56" t="s">
        <v>35</v>
      </c>
      <c r="J402" s="229" t="s">
        <v>35</v>
      </c>
      <c r="K402" s="229" t="s">
        <v>35</v>
      </c>
      <c r="L402" s="56"/>
      <c r="M402" s="56"/>
      <c r="N402" s="58"/>
      <c r="O402" s="297">
        <v>1026693</v>
      </c>
      <c r="P402" s="303">
        <v>11910</v>
      </c>
      <c r="Q402" s="304">
        <v>42063</v>
      </c>
      <c r="R402" s="304">
        <v>42369</v>
      </c>
      <c r="S402" s="303">
        <f t="shared" si="290"/>
        <v>14160</v>
      </c>
      <c r="T402" s="59"/>
      <c r="U402" s="346">
        <f t="shared" si="325"/>
        <v>1.7481725362341475E-3</v>
      </c>
      <c r="V402" s="345">
        <f t="shared" si="326"/>
        <v>1.3332362908048219E-3</v>
      </c>
      <c r="W402" s="27">
        <v>172184.80058717221</v>
      </c>
      <c r="X402" s="27">
        <v>172184.8</v>
      </c>
      <c r="Y402" s="305">
        <f t="shared" si="291"/>
        <v>339260.1777179538</v>
      </c>
      <c r="Z402" s="53">
        <f t="shared" si="287"/>
        <v>23020.33</v>
      </c>
      <c r="AA402" s="54">
        <f t="shared" si="287"/>
        <v>23020.33</v>
      </c>
      <c r="AB402" s="54">
        <f t="shared" si="287"/>
        <v>23020.33</v>
      </c>
      <c r="AC402" s="54">
        <f t="shared" si="287"/>
        <v>23020.33</v>
      </c>
      <c r="AD402" s="52">
        <f t="shared" si="292"/>
        <v>92081.31</v>
      </c>
      <c r="AE402" s="53">
        <f t="shared" si="288"/>
        <v>42752.04</v>
      </c>
      <c r="AF402" s="53">
        <f t="shared" si="288"/>
        <v>42752.04</v>
      </c>
      <c r="AG402" s="53">
        <f t="shared" si="288"/>
        <v>42752.04</v>
      </c>
      <c r="AH402" s="53">
        <f t="shared" si="288"/>
        <v>42752.04</v>
      </c>
      <c r="AI402" s="52">
        <f t="shared" si="293"/>
        <v>171008.15679612022</v>
      </c>
      <c r="AJ402" s="55">
        <f t="shared" si="294"/>
        <v>602349.64451407408</v>
      </c>
      <c r="AK402" s="219" t="s">
        <v>920</v>
      </c>
      <c r="AL402" s="220">
        <v>54680.661225614327</v>
      </c>
      <c r="AM402" s="242"/>
      <c r="AN402" s="242"/>
      <c r="AO402" s="242">
        <f t="shared" si="295"/>
        <v>364795.89001930517</v>
      </c>
      <c r="AP402" s="243">
        <f t="shared" si="296"/>
        <v>99012.161290322591</v>
      </c>
      <c r="AQ402" s="244">
        <f t="shared" si="297"/>
        <v>183879.73849045185</v>
      </c>
      <c r="AR402" s="245">
        <f t="shared" si="298"/>
        <v>6.67</v>
      </c>
      <c r="AS402" s="246">
        <f t="shared" si="299"/>
        <v>1.81</v>
      </c>
      <c r="AT402" s="246">
        <f t="shared" si="300"/>
        <v>3.36</v>
      </c>
      <c r="AU402" s="251">
        <f t="shared" si="301"/>
        <v>11.84</v>
      </c>
      <c r="AV402" s="245">
        <f t="shared" si="302"/>
        <v>6.2</v>
      </c>
      <c r="AW402" s="246">
        <f t="shared" si="303"/>
        <v>1.68</v>
      </c>
      <c r="AX402" s="246">
        <f t="shared" si="304"/>
        <v>3.13</v>
      </c>
      <c r="AY402" s="252">
        <f t="shared" si="305"/>
        <v>11.01</v>
      </c>
      <c r="AZ402" s="249">
        <f t="shared" si="306"/>
        <v>6.2</v>
      </c>
      <c r="BA402" s="56">
        <f t="shared" si="307"/>
        <v>4</v>
      </c>
      <c r="BB402" s="246">
        <f t="shared" si="308"/>
        <v>0.42</v>
      </c>
      <c r="BC402" s="250">
        <f t="shared" si="309"/>
        <v>0.78</v>
      </c>
      <c r="BD402" s="246">
        <f t="shared" si="310"/>
        <v>6.2</v>
      </c>
      <c r="BE402" s="56">
        <v>4</v>
      </c>
      <c r="BF402" s="246">
        <f t="shared" si="311"/>
        <v>0.42</v>
      </c>
      <c r="BG402" s="250">
        <f t="shared" si="312"/>
        <v>0.78</v>
      </c>
      <c r="BH402" s="246">
        <f>INDEX('Mar - Aug'!AG:AG,MATCH(C402,'Mar - Aug'!C:C,0))</f>
        <v>6.11</v>
      </c>
      <c r="BI402" s="56">
        <v>4</v>
      </c>
      <c r="BJ402" s="246">
        <f>INDEX('Mar - Aug'!AK:AK,MATCH($C402,'Mar - Aug'!$C:$C,0))</f>
        <v>0.42</v>
      </c>
      <c r="BK402" s="246">
        <f>INDEX('Mar - Aug'!AL:AL,MATCH($C402,'Mar - Aug'!$C:$C,0))</f>
        <v>0.77</v>
      </c>
      <c r="BL402" s="246">
        <f>INDEX('Mar - Aug'!$AG:$AG,MATCH($C402,'Mar - Aug'!$C:$C,0))</f>
        <v>6.11</v>
      </c>
      <c r="BM402" s="56">
        <v>4</v>
      </c>
      <c r="BN402" s="246">
        <f>INDEX('Mar - Aug'!$AK:$AK,MATCH($C402,'Mar - Aug'!$C:$C,0))</f>
        <v>0.42</v>
      </c>
      <c r="BO402" s="246">
        <f>INDEX('Mar - Aug'!$AL:$AL,MATCH($C402,'Mar - Aug'!$C:$C,0))</f>
        <v>0.77</v>
      </c>
      <c r="BP402" s="60">
        <f>INDEX(FY2019_ALL_Targets!EB:EB,MATCH('Final Comp Values'!B402,FY2019_ALL_Targets!A:A,0))</f>
        <v>0</v>
      </c>
      <c r="BQ402" s="60">
        <f>+INDEX(FY2019_ALL_Targets!DY:DY,MATCH(B402,FY2019_ALL_Targets!A:A,0))</f>
        <v>0</v>
      </c>
      <c r="BR402" s="60">
        <f>+INDEX(FY2019_ALL_Targets!DZ:DZ,MATCH(B402,FY2019_ALL_Targets!A:A,0))</f>
        <v>0</v>
      </c>
      <c r="BS402" s="283">
        <f>+INDEX(FY2019_ALL_Targets!EA:EA,MATCH(B402,FY2019_ALL_Targets!A:A,0))</f>
        <v>0</v>
      </c>
      <c r="BT402" s="245">
        <f t="shared" si="327"/>
        <v>0</v>
      </c>
      <c r="BU402" s="245">
        <f t="shared" si="328"/>
        <v>0</v>
      </c>
      <c r="BV402" s="246">
        <f t="shared" si="329"/>
        <v>0</v>
      </c>
      <c r="BW402" s="284">
        <f t="shared" si="313"/>
        <v>0</v>
      </c>
      <c r="BX402" s="245">
        <f t="shared" si="314"/>
        <v>11.01</v>
      </c>
      <c r="BY402" s="246">
        <f t="shared" si="315"/>
        <v>602034.08009401371</v>
      </c>
      <c r="BZ402" s="285">
        <f t="shared" si="316"/>
        <v>1.7166740922925367E-3</v>
      </c>
      <c r="CA402" s="245">
        <f t="shared" si="317"/>
        <v>69863.199999999997</v>
      </c>
      <c r="CB402" s="286">
        <f t="shared" si="318"/>
        <v>1.28</v>
      </c>
      <c r="CC402" s="268">
        <f t="shared" si="289"/>
        <v>9.9999999999993427E-3</v>
      </c>
      <c r="CD402" s="267">
        <f t="shared" si="319"/>
        <v>602349.64451407408</v>
      </c>
      <c r="CE402" s="268">
        <f t="shared" si="320"/>
        <v>671897.28009401367</v>
      </c>
      <c r="CF402" s="268">
        <f t="shared" si="321"/>
        <v>1.2799999999999994</v>
      </c>
      <c r="CG402" s="270">
        <f t="shared" si="322"/>
        <v>70027.933240509941</v>
      </c>
      <c r="CH402" s="270">
        <f t="shared" si="323"/>
        <v>69547.635579939582</v>
      </c>
      <c r="CI402" s="269">
        <f t="shared" si="324"/>
        <v>480.29766057035886</v>
      </c>
    </row>
    <row r="403" spans="1:87" s="57" customFormat="1" ht="15.75" customHeight="1" x14ac:dyDescent="0.25">
      <c r="A403" s="297">
        <v>1028616</v>
      </c>
      <c r="B403" s="297">
        <v>5300</v>
      </c>
      <c r="C403" s="347">
        <v>675913</v>
      </c>
      <c r="D403" s="219" t="s">
        <v>940</v>
      </c>
      <c r="E403" s="299" t="s">
        <v>756</v>
      </c>
      <c r="F403" s="299" t="s">
        <v>2301</v>
      </c>
      <c r="G403" s="301" t="s">
        <v>915</v>
      </c>
      <c r="H403" s="302" t="s">
        <v>972</v>
      </c>
      <c r="I403" s="56" t="s">
        <v>35</v>
      </c>
      <c r="J403" s="229" t="s">
        <v>36</v>
      </c>
      <c r="K403" s="229" t="s">
        <v>35</v>
      </c>
      <c r="L403" s="56"/>
      <c r="M403" s="56"/>
      <c r="N403" s="58"/>
      <c r="O403" s="297">
        <v>1026871</v>
      </c>
      <c r="P403" s="303">
        <v>15589</v>
      </c>
      <c r="Q403" s="304">
        <v>42125</v>
      </c>
      <c r="R403" s="304">
        <v>42369</v>
      </c>
      <c r="S403" s="303">
        <f t="shared" si="290"/>
        <v>23224</v>
      </c>
      <c r="T403" s="59"/>
      <c r="U403" s="346">
        <f t="shared" si="325"/>
        <v>2.8672004930439155E-3</v>
      </c>
      <c r="V403" s="345">
        <f t="shared" si="326"/>
        <v>2.1866581650883603E-3</v>
      </c>
      <c r="W403" s="27">
        <v>282402.5288022944</v>
      </c>
      <c r="X403" s="27">
        <v>282402.53000000003</v>
      </c>
      <c r="Y403" s="305">
        <f t="shared" si="291"/>
        <v>556425.02594080218</v>
      </c>
      <c r="Z403" s="53">
        <f t="shared" si="287"/>
        <v>37755.94</v>
      </c>
      <c r="AA403" s="54">
        <f t="shared" si="287"/>
        <v>37755.94</v>
      </c>
      <c r="AB403" s="54">
        <f t="shared" si="287"/>
        <v>37755.94</v>
      </c>
      <c r="AC403" s="54">
        <f t="shared" si="287"/>
        <v>37755.94</v>
      </c>
      <c r="AD403" s="52">
        <f t="shared" si="292"/>
        <v>151023.76</v>
      </c>
      <c r="AE403" s="53">
        <f t="shared" si="288"/>
        <v>70118.179999999993</v>
      </c>
      <c r="AF403" s="53">
        <f t="shared" si="288"/>
        <v>70118.179999999993</v>
      </c>
      <c r="AG403" s="53">
        <f t="shared" si="288"/>
        <v>70118.179999999993</v>
      </c>
      <c r="AH403" s="53">
        <f t="shared" si="288"/>
        <v>70118.179999999993</v>
      </c>
      <c r="AI403" s="52">
        <f t="shared" si="293"/>
        <v>280472.7001012073</v>
      </c>
      <c r="AJ403" s="55">
        <f t="shared" si="294"/>
        <v>987921.48604200943</v>
      </c>
      <c r="AK403" s="219" t="s">
        <v>940</v>
      </c>
      <c r="AL403" s="220">
        <v>40027.494210593126</v>
      </c>
      <c r="AM403" s="242"/>
      <c r="AN403" s="242"/>
      <c r="AO403" s="242">
        <f t="shared" si="295"/>
        <v>598306.47950623895</v>
      </c>
      <c r="AP403" s="243">
        <f t="shared" si="296"/>
        <v>162391.13978494625</v>
      </c>
      <c r="AQ403" s="244">
        <f t="shared" si="297"/>
        <v>301583.54849592183</v>
      </c>
      <c r="AR403" s="245">
        <f t="shared" si="298"/>
        <v>14.95</v>
      </c>
      <c r="AS403" s="246">
        <f t="shared" si="299"/>
        <v>4.0599999999999996</v>
      </c>
      <c r="AT403" s="246">
        <f t="shared" si="300"/>
        <v>7.53</v>
      </c>
      <c r="AU403" s="251">
        <f t="shared" si="301"/>
        <v>26.54</v>
      </c>
      <c r="AV403" s="245">
        <f t="shared" si="302"/>
        <v>13.9</v>
      </c>
      <c r="AW403" s="246">
        <f t="shared" si="303"/>
        <v>3.77</v>
      </c>
      <c r="AX403" s="246">
        <f t="shared" si="304"/>
        <v>7.01</v>
      </c>
      <c r="AY403" s="252">
        <f t="shared" si="305"/>
        <v>24.68</v>
      </c>
      <c r="AZ403" s="249">
        <f t="shared" si="306"/>
        <v>13.9</v>
      </c>
      <c r="BA403" s="56">
        <f t="shared" si="307"/>
        <v>4</v>
      </c>
      <c r="BB403" s="246">
        <f t="shared" si="308"/>
        <v>0.94</v>
      </c>
      <c r="BC403" s="250">
        <f t="shared" si="309"/>
        <v>1.75</v>
      </c>
      <c r="BD403" s="246">
        <f t="shared" si="310"/>
        <v>13.9</v>
      </c>
      <c r="BE403" s="56">
        <v>4</v>
      </c>
      <c r="BF403" s="246">
        <f t="shared" si="311"/>
        <v>0.94</v>
      </c>
      <c r="BG403" s="250">
        <f t="shared" si="312"/>
        <v>1.75</v>
      </c>
      <c r="BH403" s="246">
        <f>INDEX('Mar - Aug'!AG:AG,MATCH(C403,'Mar - Aug'!C:C,0))</f>
        <v>13.69</v>
      </c>
      <c r="BI403" s="56">
        <v>4</v>
      </c>
      <c r="BJ403" s="246">
        <f>INDEX('Mar - Aug'!AK:AK,MATCH($C403,'Mar - Aug'!$C:$C,0))</f>
        <v>0.93</v>
      </c>
      <c r="BK403" s="246">
        <f>INDEX('Mar - Aug'!AL:AL,MATCH($C403,'Mar - Aug'!$C:$C,0))</f>
        <v>1.73</v>
      </c>
      <c r="BL403" s="246">
        <f>INDEX('Mar - Aug'!$AG:$AG,MATCH($C403,'Mar - Aug'!$C:$C,0))</f>
        <v>13.69</v>
      </c>
      <c r="BM403" s="56">
        <v>4</v>
      </c>
      <c r="BN403" s="246">
        <f>INDEX('Mar - Aug'!$AK:$AK,MATCH($C403,'Mar - Aug'!$C:$C,0))</f>
        <v>0.93</v>
      </c>
      <c r="BO403" s="246">
        <f>INDEX('Mar - Aug'!$AL:$AL,MATCH($C403,'Mar - Aug'!$C:$C,0))</f>
        <v>1.73</v>
      </c>
      <c r="BP403" s="60">
        <f>INDEX(FY2019_ALL_Targets!EB:EB,MATCH('Final Comp Values'!B403,FY2019_ALL_Targets!A:A,0))</f>
        <v>0</v>
      </c>
      <c r="BQ403" s="60">
        <f>+INDEX(FY2019_ALL_Targets!DY:DY,MATCH(B403,FY2019_ALL_Targets!A:A,0))</f>
        <v>0</v>
      </c>
      <c r="BR403" s="60">
        <f>+INDEX(FY2019_ALL_Targets!DZ:DZ,MATCH(B403,FY2019_ALL_Targets!A:A,0))</f>
        <v>0</v>
      </c>
      <c r="BS403" s="283">
        <f>+INDEX(FY2019_ALL_Targets!EA:EA,MATCH(B403,FY2019_ALL_Targets!A:A,0))</f>
        <v>0</v>
      </c>
      <c r="BT403" s="245">
        <f t="shared" si="327"/>
        <v>0</v>
      </c>
      <c r="BU403" s="245">
        <f t="shared" si="328"/>
        <v>0</v>
      </c>
      <c r="BV403" s="246">
        <f t="shared" si="329"/>
        <v>0</v>
      </c>
      <c r="BW403" s="284">
        <f t="shared" si="313"/>
        <v>0</v>
      </c>
      <c r="BX403" s="245">
        <f t="shared" si="314"/>
        <v>24.68</v>
      </c>
      <c r="BY403" s="246">
        <f t="shared" si="315"/>
        <v>987878.55711743829</v>
      </c>
      <c r="BZ403" s="285">
        <f t="shared" si="316"/>
        <v>2.8168928992691124E-3</v>
      </c>
      <c r="CA403" s="245">
        <f t="shared" si="317"/>
        <v>114638.61</v>
      </c>
      <c r="CB403" s="286">
        <f t="shared" si="318"/>
        <v>2.86</v>
      </c>
      <c r="CC403" s="268">
        <f t="shared" si="289"/>
        <v>2.0000000000000906E-2</v>
      </c>
      <c r="CD403" s="267">
        <f t="shared" si="319"/>
        <v>987921.48604200943</v>
      </c>
      <c r="CE403" s="268">
        <f t="shared" si="320"/>
        <v>1102517.1671174383</v>
      </c>
      <c r="CF403" s="268">
        <f t="shared" si="321"/>
        <v>2.8599999999999994</v>
      </c>
      <c r="CG403" s="270">
        <f t="shared" si="322"/>
        <v>114483.60818801243</v>
      </c>
      <c r="CH403" s="270">
        <f t="shared" si="323"/>
        <v>114595.68107542885</v>
      </c>
      <c r="CI403" s="269">
        <f t="shared" si="324"/>
        <v>-112.07288741641969</v>
      </c>
    </row>
    <row r="404" spans="1:87" s="57" customFormat="1" ht="15.75" customHeight="1" x14ac:dyDescent="0.25">
      <c r="A404" s="297">
        <v>1025756</v>
      </c>
      <c r="B404" s="297">
        <v>5302</v>
      </c>
      <c r="C404" s="347">
        <v>675159</v>
      </c>
      <c r="D404" s="219" t="s">
        <v>925</v>
      </c>
      <c r="E404" s="299" t="s">
        <v>757</v>
      </c>
      <c r="F404" s="299" t="s">
        <v>933</v>
      </c>
      <c r="G404" s="301" t="s">
        <v>915</v>
      </c>
      <c r="H404" s="302" t="s">
        <v>934</v>
      </c>
      <c r="I404" s="56" t="s">
        <v>35</v>
      </c>
      <c r="J404" s="229" t="s">
        <v>35</v>
      </c>
      <c r="K404" s="229" t="s">
        <v>35</v>
      </c>
      <c r="L404" s="56"/>
      <c r="M404" s="56"/>
      <c r="N404" s="58"/>
      <c r="O404" s="297">
        <v>1025756</v>
      </c>
      <c r="P404" s="303">
        <v>26927</v>
      </c>
      <c r="Q404" s="304">
        <v>41821</v>
      </c>
      <c r="R404" s="304">
        <v>42185</v>
      </c>
      <c r="S404" s="303">
        <f t="shared" si="290"/>
        <v>26927</v>
      </c>
      <c r="T404" s="59"/>
      <c r="U404" s="346">
        <f t="shared" si="325"/>
        <v>3.324367364631136E-3</v>
      </c>
      <c r="V404" s="345">
        <f t="shared" si="326"/>
        <v>2.5353145199506666E-3</v>
      </c>
      <c r="W404" s="27">
        <v>327430.79976852308</v>
      </c>
      <c r="X404" s="27">
        <v>327430.8</v>
      </c>
      <c r="Y404" s="305">
        <f t="shared" si="291"/>
        <v>645145.39586238284</v>
      </c>
      <c r="Z404" s="53">
        <f t="shared" si="287"/>
        <v>43776.02</v>
      </c>
      <c r="AA404" s="54">
        <f t="shared" si="287"/>
        <v>43776.02</v>
      </c>
      <c r="AB404" s="54">
        <f t="shared" si="287"/>
        <v>43776.02</v>
      </c>
      <c r="AC404" s="54">
        <f t="shared" si="287"/>
        <v>43776.02</v>
      </c>
      <c r="AD404" s="52">
        <f t="shared" si="292"/>
        <v>175104.07</v>
      </c>
      <c r="AE404" s="53">
        <f t="shared" si="288"/>
        <v>81298.320000000007</v>
      </c>
      <c r="AF404" s="53">
        <f t="shared" si="288"/>
        <v>81298.320000000007</v>
      </c>
      <c r="AG404" s="53">
        <f t="shared" si="288"/>
        <v>81298.320000000007</v>
      </c>
      <c r="AH404" s="53">
        <f t="shared" si="288"/>
        <v>81298.320000000007</v>
      </c>
      <c r="AI404" s="52">
        <f t="shared" si="293"/>
        <v>325193.26539894979</v>
      </c>
      <c r="AJ404" s="55">
        <f t="shared" si="294"/>
        <v>1145442.7312613328</v>
      </c>
      <c r="AK404" s="219" t="s">
        <v>925</v>
      </c>
      <c r="AL404" s="220">
        <v>58482.872744368782</v>
      </c>
      <c r="AM404" s="242"/>
      <c r="AN404" s="242"/>
      <c r="AO404" s="242">
        <f t="shared" si="295"/>
        <v>693704.72673374508</v>
      </c>
      <c r="AP404" s="243">
        <f t="shared" si="296"/>
        <v>188283.94623655916</v>
      </c>
      <c r="AQ404" s="244">
        <f t="shared" si="297"/>
        <v>349670.17784833314</v>
      </c>
      <c r="AR404" s="245">
        <f t="shared" si="298"/>
        <v>11.86</v>
      </c>
      <c r="AS404" s="246">
        <f t="shared" si="299"/>
        <v>3.22</v>
      </c>
      <c r="AT404" s="246">
        <f t="shared" si="300"/>
        <v>5.98</v>
      </c>
      <c r="AU404" s="251">
        <f t="shared" si="301"/>
        <v>21.060000000000002</v>
      </c>
      <c r="AV404" s="245">
        <f t="shared" si="302"/>
        <v>11.03</v>
      </c>
      <c r="AW404" s="246">
        <f t="shared" si="303"/>
        <v>2.99</v>
      </c>
      <c r="AX404" s="246">
        <f t="shared" si="304"/>
        <v>5.56</v>
      </c>
      <c r="AY404" s="252">
        <f t="shared" si="305"/>
        <v>19.579999999999998</v>
      </c>
      <c r="AZ404" s="249">
        <f t="shared" si="306"/>
        <v>11.03</v>
      </c>
      <c r="BA404" s="56">
        <f t="shared" si="307"/>
        <v>4</v>
      </c>
      <c r="BB404" s="246">
        <f t="shared" si="308"/>
        <v>0.75</v>
      </c>
      <c r="BC404" s="250">
        <f t="shared" si="309"/>
        <v>1.39</v>
      </c>
      <c r="BD404" s="246">
        <f t="shared" si="310"/>
        <v>11.03</v>
      </c>
      <c r="BE404" s="56">
        <v>4</v>
      </c>
      <c r="BF404" s="246">
        <f t="shared" si="311"/>
        <v>0.75</v>
      </c>
      <c r="BG404" s="250">
        <f t="shared" si="312"/>
        <v>1.39</v>
      </c>
      <c r="BH404" s="246">
        <f>INDEX('Mar - Aug'!AG:AG,MATCH(C404,'Mar - Aug'!C:C,0))</f>
        <v>11.09</v>
      </c>
      <c r="BI404" s="56">
        <v>4</v>
      </c>
      <c r="BJ404" s="246">
        <f>INDEX('Mar - Aug'!AK:AK,MATCH($C404,'Mar - Aug'!$C:$C,0))</f>
        <v>0.75</v>
      </c>
      <c r="BK404" s="246">
        <f>INDEX('Mar - Aug'!AL:AL,MATCH($C404,'Mar - Aug'!$C:$C,0))</f>
        <v>1.4</v>
      </c>
      <c r="BL404" s="246">
        <f>INDEX('Mar - Aug'!$AG:$AG,MATCH($C404,'Mar - Aug'!$C:$C,0))</f>
        <v>11.09</v>
      </c>
      <c r="BM404" s="56">
        <v>4</v>
      </c>
      <c r="BN404" s="246">
        <f>INDEX('Mar - Aug'!$AK:$AK,MATCH($C404,'Mar - Aug'!$C:$C,0))</f>
        <v>0.75</v>
      </c>
      <c r="BO404" s="246">
        <f>INDEX('Mar - Aug'!$AL:$AL,MATCH($C404,'Mar - Aug'!$C:$C,0))</f>
        <v>1.4</v>
      </c>
      <c r="BP404" s="60">
        <f>INDEX(FY2019_ALL_Targets!EB:EB,MATCH('Final Comp Values'!B404,FY2019_ALL_Targets!A:A,0))</f>
        <v>0</v>
      </c>
      <c r="BQ404" s="60">
        <f>+INDEX(FY2019_ALL_Targets!DY:DY,MATCH(B404,FY2019_ALL_Targets!A:A,0))</f>
        <v>0</v>
      </c>
      <c r="BR404" s="60">
        <f>+INDEX(FY2019_ALL_Targets!DZ:DZ,MATCH(B404,FY2019_ALL_Targets!A:A,0))</f>
        <v>0</v>
      </c>
      <c r="BS404" s="283">
        <f>+INDEX(FY2019_ALL_Targets!EA:EA,MATCH(B404,FY2019_ALL_Targets!A:A,0))</f>
        <v>0</v>
      </c>
      <c r="BT404" s="245">
        <f t="shared" si="327"/>
        <v>0</v>
      </c>
      <c r="BU404" s="245">
        <f t="shared" si="328"/>
        <v>0</v>
      </c>
      <c r="BV404" s="246">
        <f t="shared" si="329"/>
        <v>0</v>
      </c>
      <c r="BW404" s="284">
        <f t="shared" si="313"/>
        <v>0</v>
      </c>
      <c r="BX404" s="245">
        <f t="shared" si="314"/>
        <v>19.579999999999998</v>
      </c>
      <c r="BY404" s="246">
        <f t="shared" si="315"/>
        <v>1145094.6483347407</v>
      </c>
      <c r="BZ404" s="285">
        <f t="shared" si="316"/>
        <v>3.2651877709516212E-3</v>
      </c>
      <c r="CA404" s="245">
        <f t="shared" si="317"/>
        <v>132882.79999999999</v>
      </c>
      <c r="CB404" s="286">
        <f t="shared" si="318"/>
        <v>2.27</v>
      </c>
      <c r="CC404" s="268">
        <f t="shared" si="289"/>
        <v>-1.0000000000000009E-2</v>
      </c>
      <c r="CD404" s="267">
        <f t="shared" si="319"/>
        <v>1145442.7312613328</v>
      </c>
      <c r="CE404" s="268">
        <f t="shared" si="320"/>
        <v>1277977.4483347407</v>
      </c>
      <c r="CF404" s="268">
        <f t="shared" si="321"/>
        <v>2.2699999999999996</v>
      </c>
      <c r="CG404" s="270">
        <f t="shared" si="322"/>
        <v>132796.47599403601</v>
      </c>
      <c r="CH404" s="270">
        <f t="shared" si="323"/>
        <v>132534.71707340796</v>
      </c>
      <c r="CI404" s="269">
        <f t="shared" si="324"/>
        <v>261.7589206280536</v>
      </c>
    </row>
    <row r="405" spans="1:87" s="57" customFormat="1" ht="15.75" customHeight="1" x14ac:dyDescent="0.25">
      <c r="A405" s="297">
        <v>1026104</v>
      </c>
      <c r="B405" s="297">
        <v>5307</v>
      </c>
      <c r="C405" s="347">
        <v>675101</v>
      </c>
      <c r="D405" s="219" t="s">
        <v>940</v>
      </c>
      <c r="E405" s="299" t="s">
        <v>2546</v>
      </c>
      <c r="F405" s="299" t="s">
        <v>1020</v>
      </c>
      <c r="G405" s="301" t="s">
        <v>915</v>
      </c>
      <c r="H405" s="302" t="s">
        <v>2359</v>
      </c>
      <c r="I405" s="56" t="s">
        <v>35</v>
      </c>
      <c r="J405" s="229" t="s">
        <v>35</v>
      </c>
      <c r="K405" s="229" t="s">
        <v>36</v>
      </c>
      <c r="L405" s="56"/>
      <c r="M405" s="56"/>
      <c r="N405" s="58"/>
      <c r="O405" s="297">
        <v>1026104</v>
      </c>
      <c r="P405" s="303">
        <v>11923</v>
      </c>
      <c r="Q405" s="304">
        <v>41883</v>
      </c>
      <c r="R405" s="304">
        <v>42247</v>
      </c>
      <c r="S405" s="303">
        <f t="shared" si="290"/>
        <v>11923</v>
      </c>
      <c r="T405" s="59"/>
      <c r="U405" s="346">
        <f t="shared" si="325"/>
        <v>1.471995843892637E-3</v>
      </c>
      <c r="V405" s="345">
        <f t="shared" si="326"/>
        <v>1.1226113202871392E-3</v>
      </c>
      <c r="W405" s="27">
        <v>144983.00688378213</v>
      </c>
      <c r="X405" s="27">
        <v>144983.01</v>
      </c>
      <c r="Y405" s="305">
        <f t="shared" si="291"/>
        <v>285663.77817310474</v>
      </c>
      <c r="Z405" s="53">
        <f t="shared" ref="Z405:AC424" si="330">ROUND($AD405/4,2)</f>
        <v>19383.57</v>
      </c>
      <c r="AA405" s="54">
        <f t="shared" si="330"/>
        <v>19383.57</v>
      </c>
      <c r="AB405" s="54">
        <f t="shared" si="330"/>
        <v>19383.57</v>
      </c>
      <c r="AC405" s="54">
        <f t="shared" si="330"/>
        <v>19383.57</v>
      </c>
      <c r="AD405" s="52">
        <f t="shared" si="292"/>
        <v>77534.289999999994</v>
      </c>
      <c r="AE405" s="53">
        <f t="shared" ref="AE405:AH424" si="331">ROUND($AI405/4,2)</f>
        <v>35998.06</v>
      </c>
      <c r="AF405" s="53">
        <f t="shared" si="331"/>
        <v>35998.06</v>
      </c>
      <c r="AG405" s="53">
        <f t="shared" si="331"/>
        <v>35998.06</v>
      </c>
      <c r="AH405" s="53">
        <f t="shared" si="331"/>
        <v>35998.06</v>
      </c>
      <c r="AI405" s="52">
        <f t="shared" si="293"/>
        <v>143992.24953955799</v>
      </c>
      <c r="AJ405" s="55">
        <f t="shared" si="294"/>
        <v>507190.31771266274</v>
      </c>
      <c r="AK405" s="219" t="s">
        <v>940</v>
      </c>
      <c r="AL405" s="220">
        <v>40027.494210593126</v>
      </c>
      <c r="AM405" s="242"/>
      <c r="AN405" s="242"/>
      <c r="AO405" s="242">
        <f t="shared" si="295"/>
        <v>307165.35287430621</v>
      </c>
      <c r="AP405" s="243">
        <f t="shared" si="296"/>
        <v>83370.204301075268</v>
      </c>
      <c r="AQ405" s="244">
        <f t="shared" si="297"/>
        <v>154830.37584898711</v>
      </c>
      <c r="AR405" s="245">
        <f t="shared" si="298"/>
        <v>7.67</v>
      </c>
      <c r="AS405" s="246">
        <f t="shared" si="299"/>
        <v>2.08</v>
      </c>
      <c r="AT405" s="246">
        <f t="shared" si="300"/>
        <v>3.87</v>
      </c>
      <c r="AU405" s="251">
        <f t="shared" si="301"/>
        <v>13.620000000000001</v>
      </c>
      <c r="AV405" s="245">
        <f t="shared" si="302"/>
        <v>7.14</v>
      </c>
      <c r="AW405" s="246">
        <f t="shared" si="303"/>
        <v>1.94</v>
      </c>
      <c r="AX405" s="246">
        <f t="shared" si="304"/>
        <v>3.6</v>
      </c>
      <c r="AY405" s="252">
        <f t="shared" si="305"/>
        <v>12.68</v>
      </c>
      <c r="AZ405" s="249">
        <f t="shared" si="306"/>
        <v>7.14</v>
      </c>
      <c r="BA405" s="56">
        <f t="shared" si="307"/>
        <v>4</v>
      </c>
      <c r="BB405" s="246">
        <f t="shared" si="308"/>
        <v>0.49</v>
      </c>
      <c r="BC405" s="250">
        <f t="shared" si="309"/>
        <v>0.9</v>
      </c>
      <c r="BD405" s="246">
        <f t="shared" si="310"/>
        <v>7.14</v>
      </c>
      <c r="BE405" s="56">
        <v>4</v>
      </c>
      <c r="BF405" s="246">
        <f t="shared" si="311"/>
        <v>0.49</v>
      </c>
      <c r="BG405" s="250">
        <f t="shared" si="312"/>
        <v>0.9</v>
      </c>
      <c r="BH405" s="246">
        <f>INDEX('Mar - Aug'!AG:AG,MATCH(C405,'Mar - Aug'!C:C,0))</f>
        <v>7.03</v>
      </c>
      <c r="BI405" s="56">
        <v>4</v>
      </c>
      <c r="BJ405" s="246">
        <f>INDEX('Mar - Aug'!AK:AK,MATCH($C405,'Mar - Aug'!$C:$C,0))</f>
        <v>0.48</v>
      </c>
      <c r="BK405" s="246">
        <f>INDEX('Mar - Aug'!AL:AL,MATCH($C405,'Mar - Aug'!$C:$C,0))</f>
        <v>0.89</v>
      </c>
      <c r="BL405" s="246">
        <f>INDEX('Mar - Aug'!$AG:$AG,MATCH($C405,'Mar - Aug'!$C:$C,0))</f>
        <v>7.03</v>
      </c>
      <c r="BM405" s="56">
        <v>4</v>
      </c>
      <c r="BN405" s="246">
        <f>INDEX('Mar - Aug'!$AK:$AK,MATCH($C405,'Mar - Aug'!$C:$C,0))</f>
        <v>0.48</v>
      </c>
      <c r="BO405" s="246">
        <f>INDEX('Mar - Aug'!$AL:$AL,MATCH($C405,'Mar - Aug'!$C:$C,0))</f>
        <v>0.89</v>
      </c>
      <c r="BP405" s="60">
        <f>INDEX(FY2019_ALL_Targets!EB:EB,MATCH('Final Comp Values'!B405,FY2019_ALL_Targets!A:A,0))</f>
        <v>0</v>
      </c>
      <c r="BQ405" s="60">
        <f>+INDEX(FY2019_ALL_Targets!DY:DY,MATCH(B405,FY2019_ALL_Targets!A:A,0))</f>
        <v>1</v>
      </c>
      <c r="BR405" s="60">
        <f>+INDEX(FY2019_ALL_Targets!DZ:DZ,MATCH(B405,FY2019_ALL_Targets!A:A,0))</f>
        <v>1</v>
      </c>
      <c r="BS405" s="283">
        <f>+INDEX(FY2019_ALL_Targets!EA:EA,MATCH(B405,FY2019_ALL_Targets!A:A,0))</f>
        <v>0</v>
      </c>
      <c r="BT405" s="245">
        <f t="shared" si="327"/>
        <v>0</v>
      </c>
      <c r="BU405" s="245">
        <f t="shared" si="328"/>
        <v>0.48</v>
      </c>
      <c r="BV405" s="246">
        <f t="shared" si="329"/>
        <v>0.89</v>
      </c>
      <c r="BW405" s="284">
        <f t="shared" si="313"/>
        <v>54837.667068512586</v>
      </c>
      <c r="BX405" s="245">
        <f t="shared" si="314"/>
        <v>11.309999999999999</v>
      </c>
      <c r="BY405" s="246">
        <f t="shared" si="315"/>
        <v>452710.9595218082</v>
      </c>
      <c r="BZ405" s="285">
        <f t="shared" si="316"/>
        <v>1.2908856843895323E-3</v>
      </c>
      <c r="CA405" s="245">
        <f t="shared" si="317"/>
        <v>52534.96</v>
      </c>
      <c r="CB405" s="286">
        <f t="shared" si="318"/>
        <v>1.31</v>
      </c>
      <c r="CC405" s="268">
        <f t="shared" si="289"/>
        <v>-2.0000000000000351E-2</v>
      </c>
      <c r="CD405" s="267">
        <f t="shared" si="319"/>
        <v>507190.31771266274</v>
      </c>
      <c r="CE405" s="268">
        <f t="shared" si="320"/>
        <v>505245.91952180822</v>
      </c>
      <c r="CF405" s="268">
        <f t="shared" si="321"/>
        <v>-6.0000000000000497E-2</v>
      </c>
      <c r="CG405" s="270">
        <f t="shared" si="322"/>
        <v>-2399.9541847602536</v>
      </c>
      <c r="CH405" s="270">
        <f t="shared" si="323"/>
        <v>-1944.3981908545247</v>
      </c>
      <c r="CI405" s="269">
        <f t="shared" si="324"/>
        <v>-455.55599390572888</v>
      </c>
    </row>
    <row r="406" spans="1:87" s="57" customFormat="1" ht="15.75" customHeight="1" x14ac:dyDescent="0.25">
      <c r="A406" s="297">
        <v>1028614</v>
      </c>
      <c r="B406" s="297">
        <v>5310</v>
      </c>
      <c r="C406" s="347">
        <v>675722</v>
      </c>
      <c r="D406" s="219" t="s">
        <v>913</v>
      </c>
      <c r="E406" s="299" t="s">
        <v>2553</v>
      </c>
      <c r="F406" s="299" t="s">
        <v>986</v>
      </c>
      <c r="G406" s="301" t="s">
        <v>915</v>
      </c>
      <c r="H406" s="302" t="s">
        <v>2553</v>
      </c>
      <c r="I406" s="56" t="s">
        <v>35</v>
      </c>
      <c r="J406" s="229" t="s">
        <v>36</v>
      </c>
      <c r="K406" s="229" t="s">
        <v>35</v>
      </c>
      <c r="L406" s="56"/>
      <c r="M406" s="56"/>
      <c r="N406" s="58"/>
      <c r="O406" s="297">
        <v>1025617</v>
      </c>
      <c r="P406" s="303">
        <v>18549</v>
      </c>
      <c r="Q406" s="304">
        <v>42005</v>
      </c>
      <c r="R406" s="304">
        <v>42369</v>
      </c>
      <c r="S406" s="303">
        <f t="shared" si="290"/>
        <v>18549</v>
      </c>
      <c r="T406" s="59"/>
      <c r="U406" s="346">
        <f t="shared" si="325"/>
        <v>2.2900319473592658E-3</v>
      </c>
      <c r="V406" s="345">
        <f t="shared" si="326"/>
        <v>1.7464830478911468E-3</v>
      </c>
      <c r="W406" s="27">
        <v>225554.79279194621</v>
      </c>
      <c r="X406" s="27">
        <v>225554.79</v>
      </c>
      <c r="Y406" s="305">
        <f t="shared" si="291"/>
        <v>444416.45737926028</v>
      </c>
      <c r="Z406" s="53">
        <f t="shared" si="330"/>
        <v>30155.66</v>
      </c>
      <c r="AA406" s="54">
        <f t="shared" si="330"/>
        <v>30155.66</v>
      </c>
      <c r="AB406" s="54">
        <f t="shared" si="330"/>
        <v>30155.66</v>
      </c>
      <c r="AC406" s="54">
        <f t="shared" si="330"/>
        <v>30155.66</v>
      </c>
      <c r="AD406" s="52">
        <f t="shared" si="292"/>
        <v>120622.62</v>
      </c>
      <c r="AE406" s="53">
        <f t="shared" si="331"/>
        <v>56003.360000000001</v>
      </c>
      <c r="AF406" s="53">
        <f t="shared" si="331"/>
        <v>56003.360000000001</v>
      </c>
      <c r="AG406" s="53">
        <f t="shared" si="331"/>
        <v>56003.360000000001</v>
      </c>
      <c r="AH406" s="53">
        <f t="shared" si="331"/>
        <v>56003.360000000001</v>
      </c>
      <c r="AI406" s="52">
        <f t="shared" si="293"/>
        <v>224013.43929457865</v>
      </c>
      <c r="AJ406" s="55">
        <f t="shared" si="294"/>
        <v>789052.51667383884</v>
      </c>
      <c r="AK406" s="219" t="s">
        <v>913</v>
      </c>
      <c r="AL406" s="220">
        <v>61485.26180987338</v>
      </c>
      <c r="AM406" s="242"/>
      <c r="AN406" s="242"/>
      <c r="AO406" s="242">
        <f t="shared" si="295"/>
        <v>477867.15847232292</v>
      </c>
      <c r="AP406" s="243">
        <f t="shared" si="296"/>
        <v>129701.74193548388</v>
      </c>
      <c r="AQ406" s="244">
        <f t="shared" si="297"/>
        <v>240874.66590814909</v>
      </c>
      <c r="AR406" s="245">
        <f t="shared" si="298"/>
        <v>7.77</v>
      </c>
      <c r="AS406" s="246">
        <f t="shared" si="299"/>
        <v>2.11</v>
      </c>
      <c r="AT406" s="246">
        <f t="shared" si="300"/>
        <v>3.92</v>
      </c>
      <c r="AU406" s="251">
        <f t="shared" si="301"/>
        <v>13.799999999999999</v>
      </c>
      <c r="AV406" s="245">
        <f t="shared" si="302"/>
        <v>7.23</v>
      </c>
      <c r="AW406" s="246">
        <f t="shared" si="303"/>
        <v>1.96</v>
      </c>
      <c r="AX406" s="246">
        <f t="shared" si="304"/>
        <v>3.64</v>
      </c>
      <c r="AY406" s="252">
        <f t="shared" si="305"/>
        <v>12.830000000000002</v>
      </c>
      <c r="AZ406" s="249">
        <f t="shared" si="306"/>
        <v>7.23</v>
      </c>
      <c r="BA406" s="56">
        <f t="shared" si="307"/>
        <v>4</v>
      </c>
      <c r="BB406" s="246">
        <f t="shared" si="308"/>
        <v>0.49</v>
      </c>
      <c r="BC406" s="250">
        <f t="shared" si="309"/>
        <v>0.91</v>
      </c>
      <c r="BD406" s="246">
        <f t="shared" si="310"/>
        <v>7.23</v>
      </c>
      <c r="BE406" s="56">
        <v>4</v>
      </c>
      <c r="BF406" s="246">
        <f t="shared" si="311"/>
        <v>0.49</v>
      </c>
      <c r="BG406" s="250">
        <f t="shared" si="312"/>
        <v>0.91</v>
      </c>
      <c r="BH406" s="246">
        <f>INDEX('Mar - Aug'!AG:AG,MATCH(C406,'Mar - Aug'!C:C,0))</f>
        <v>7.07</v>
      </c>
      <c r="BI406" s="56">
        <v>4</v>
      </c>
      <c r="BJ406" s="246">
        <f>INDEX('Mar - Aug'!AK:AK,MATCH($C406,'Mar - Aug'!$C:$C,0))</f>
        <v>0.48</v>
      </c>
      <c r="BK406" s="246">
        <f>INDEX('Mar - Aug'!AL:AL,MATCH($C406,'Mar - Aug'!$C:$C,0))</f>
        <v>0.89</v>
      </c>
      <c r="BL406" s="246">
        <f>INDEX('Mar - Aug'!$AG:$AG,MATCH($C406,'Mar - Aug'!$C:$C,0))</f>
        <v>7.07</v>
      </c>
      <c r="BM406" s="56">
        <v>4</v>
      </c>
      <c r="BN406" s="246">
        <f>INDEX('Mar - Aug'!$AK:$AK,MATCH($C406,'Mar - Aug'!$C:$C,0))</f>
        <v>0.48</v>
      </c>
      <c r="BO406" s="246">
        <f>INDEX('Mar - Aug'!$AL:$AL,MATCH($C406,'Mar - Aug'!$C:$C,0))</f>
        <v>0.89</v>
      </c>
      <c r="BP406" s="60">
        <f>INDEX(FY2019_ALL_Targets!EB:EB,MATCH('Final Comp Values'!B406,FY2019_ALL_Targets!A:A,0))</f>
        <v>0</v>
      </c>
      <c r="BQ406" s="60">
        <f>+INDEX(FY2019_ALL_Targets!DY:DY,MATCH(B406,FY2019_ALL_Targets!A:A,0))</f>
        <v>0</v>
      </c>
      <c r="BR406" s="60">
        <f>+INDEX(FY2019_ALL_Targets!DZ:DZ,MATCH(B406,FY2019_ALL_Targets!A:A,0))</f>
        <v>0</v>
      </c>
      <c r="BS406" s="283">
        <f>+INDEX(FY2019_ALL_Targets!EA:EA,MATCH(B406,FY2019_ALL_Targets!A:A,0))</f>
        <v>0</v>
      </c>
      <c r="BT406" s="245">
        <f t="shared" si="327"/>
        <v>0</v>
      </c>
      <c r="BU406" s="245">
        <f t="shared" si="328"/>
        <v>0</v>
      </c>
      <c r="BV406" s="246">
        <f t="shared" si="329"/>
        <v>0</v>
      </c>
      <c r="BW406" s="284">
        <f t="shared" si="313"/>
        <v>0</v>
      </c>
      <c r="BX406" s="245">
        <f t="shared" si="314"/>
        <v>12.830000000000002</v>
      </c>
      <c r="BY406" s="246">
        <f t="shared" si="315"/>
        <v>788855.90902067558</v>
      </c>
      <c r="BZ406" s="285">
        <f t="shared" si="316"/>
        <v>2.2493884421895165E-3</v>
      </c>
      <c r="CA406" s="245">
        <f t="shared" si="317"/>
        <v>91542.98</v>
      </c>
      <c r="CB406" s="286">
        <f t="shared" si="318"/>
        <v>1.49</v>
      </c>
      <c r="CC406" s="268">
        <f t="shared" si="289"/>
        <v>0</v>
      </c>
      <c r="CD406" s="267">
        <f t="shared" si="319"/>
        <v>789052.51667383884</v>
      </c>
      <c r="CE406" s="268">
        <f t="shared" si="320"/>
        <v>880398.88902067556</v>
      </c>
      <c r="CF406" s="268">
        <f t="shared" si="321"/>
        <v>1.4900000000000002</v>
      </c>
      <c r="CG406" s="270">
        <f t="shared" si="322"/>
        <v>91635.872941856578</v>
      </c>
      <c r="CH406" s="270">
        <f t="shared" si="323"/>
        <v>91346.372346836724</v>
      </c>
      <c r="CI406" s="269">
        <f t="shared" si="324"/>
        <v>289.50059501985379</v>
      </c>
    </row>
    <row r="407" spans="1:87" s="57" customFormat="1" ht="15.75" customHeight="1" x14ac:dyDescent="0.25">
      <c r="A407" s="297">
        <v>1026006</v>
      </c>
      <c r="B407" s="297">
        <v>5311</v>
      </c>
      <c r="C407" s="347">
        <v>675974</v>
      </c>
      <c r="D407" s="219" t="s">
        <v>920</v>
      </c>
      <c r="E407" s="299" t="s">
        <v>2595</v>
      </c>
      <c r="F407" s="299" t="s">
        <v>981</v>
      </c>
      <c r="G407" s="301" t="s">
        <v>915</v>
      </c>
      <c r="H407" s="302" t="s">
        <v>2979</v>
      </c>
      <c r="I407" s="56" t="s">
        <v>35</v>
      </c>
      <c r="J407" s="229" t="s">
        <v>35</v>
      </c>
      <c r="K407" s="229" t="s">
        <v>35</v>
      </c>
      <c r="L407" s="56"/>
      <c r="M407" s="56"/>
      <c r="N407" s="58"/>
      <c r="O407" s="297">
        <v>1026006</v>
      </c>
      <c r="P407" s="303">
        <v>14169</v>
      </c>
      <c r="Q407" s="304">
        <v>42005</v>
      </c>
      <c r="R407" s="304">
        <v>42277</v>
      </c>
      <c r="S407" s="303">
        <f t="shared" si="290"/>
        <v>18944</v>
      </c>
      <c r="T407" s="59"/>
      <c r="U407" s="346">
        <f t="shared" si="325"/>
        <v>2.3387980597754016E-3</v>
      </c>
      <c r="V407" s="345">
        <f t="shared" si="326"/>
        <v>1.7836743144778633E-3</v>
      </c>
      <c r="W407" s="27">
        <v>230357.97048950498</v>
      </c>
      <c r="X407" s="27">
        <v>230357.97</v>
      </c>
      <c r="Y407" s="305">
        <f t="shared" si="291"/>
        <v>453880.28295825684</v>
      </c>
      <c r="Z407" s="53">
        <f t="shared" si="330"/>
        <v>30797.82</v>
      </c>
      <c r="AA407" s="54">
        <f t="shared" si="330"/>
        <v>30797.82</v>
      </c>
      <c r="AB407" s="54">
        <f t="shared" si="330"/>
        <v>30797.82</v>
      </c>
      <c r="AC407" s="54">
        <f t="shared" si="330"/>
        <v>30797.82</v>
      </c>
      <c r="AD407" s="52">
        <f t="shared" si="292"/>
        <v>123191.27</v>
      </c>
      <c r="AE407" s="53">
        <f t="shared" si="331"/>
        <v>57195.95</v>
      </c>
      <c r="AF407" s="53">
        <f t="shared" si="331"/>
        <v>57195.95</v>
      </c>
      <c r="AG407" s="53">
        <f t="shared" si="331"/>
        <v>57195.95</v>
      </c>
      <c r="AH407" s="53">
        <f t="shared" si="331"/>
        <v>57195.95</v>
      </c>
      <c r="AI407" s="52">
        <f t="shared" si="293"/>
        <v>228783.79395096761</v>
      </c>
      <c r="AJ407" s="55">
        <f t="shared" si="294"/>
        <v>805855.3469092244</v>
      </c>
      <c r="AK407" s="219" t="s">
        <v>920</v>
      </c>
      <c r="AL407" s="220">
        <v>54680.661225614327</v>
      </c>
      <c r="AM407" s="242"/>
      <c r="AN407" s="242"/>
      <c r="AO407" s="242">
        <f t="shared" si="295"/>
        <v>488043.31500887836</v>
      </c>
      <c r="AP407" s="243">
        <f t="shared" si="296"/>
        <v>132463.73118279572</v>
      </c>
      <c r="AQ407" s="244">
        <f t="shared" si="297"/>
        <v>246004.07951716948</v>
      </c>
      <c r="AR407" s="245">
        <f t="shared" si="298"/>
        <v>8.93</v>
      </c>
      <c r="AS407" s="246">
        <f t="shared" si="299"/>
        <v>2.42</v>
      </c>
      <c r="AT407" s="246">
        <f t="shared" si="300"/>
        <v>4.5</v>
      </c>
      <c r="AU407" s="251">
        <f t="shared" si="301"/>
        <v>15.85</v>
      </c>
      <c r="AV407" s="245">
        <f t="shared" si="302"/>
        <v>8.3000000000000007</v>
      </c>
      <c r="AW407" s="246">
        <f t="shared" si="303"/>
        <v>2.25</v>
      </c>
      <c r="AX407" s="246">
        <f t="shared" si="304"/>
        <v>4.18</v>
      </c>
      <c r="AY407" s="252">
        <f t="shared" si="305"/>
        <v>14.73</v>
      </c>
      <c r="AZ407" s="249">
        <f t="shared" si="306"/>
        <v>8.3000000000000007</v>
      </c>
      <c r="BA407" s="56">
        <f t="shared" si="307"/>
        <v>4</v>
      </c>
      <c r="BB407" s="246">
        <f t="shared" si="308"/>
        <v>0.56000000000000005</v>
      </c>
      <c r="BC407" s="250">
        <f t="shared" si="309"/>
        <v>1.05</v>
      </c>
      <c r="BD407" s="246">
        <f t="shared" si="310"/>
        <v>8.3000000000000007</v>
      </c>
      <c r="BE407" s="56">
        <v>4</v>
      </c>
      <c r="BF407" s="246">
        <f t="shared" si="311"/>
        <v>0.56000000000000005</v>
      </c>
      <c r="BG407" s="250">
        <f t="shared" si="312"/>
        <v>1.05</v>
      </c>
      <c r="BH407" s="246">
        <f>INDEX('Mar - Aug'!AG:AG,MATCH(C407,'Mar - Aug'!C:C,0))</f>
        <v>8.17</v>
      </c>
      <c r="BI407" s="56">
        <v>4</v>
      </c>
      <c r="BJ407" s="246">
        <f>INDEX('Mar - Aug'!AK:AK,MATCH($C407,'Mar - Aug'!$C:$C,0))</f>
        <v>0.56000000000000005</v>
      </c>
      <c r="BK407" s="246">
        <f>INDEX('Mar - Aug'!AL:AL,MATCH($C407,'Mar - Aug'!$C:$C,0))</f>
        <v>1.03</v>
      </c>
      <c r="BL407" s="246">
        <f>INDEX('Mar - Aug'!$AG:$AG,MATCH($C407,'Mar - Aug'!$C:$C,0))</f>
        <v>8.17</v>
      </c>
      <c r="BM407" s="56">
        <v>4</v>
      </c>
      <c r="BN407" s="246">
        <f>INDEX('Mar - Aug'!$AK:$AK,MATCH($C407,'Mar - Aug'!$C:$C,0))</f>
        <v>0.56000000000000005</v>
      </c>
      <c r="BO407" s="246">
        <f>INDEX('Mar - Aug'!$AL:$AL,MATCH($C407,'Mar - Aug'!$C:$C,0))</f>
        <v>1.03</v>
      </c>
      <c r="BP407" s="60">
        <f>INDEX(FY2019_ALL_Targets!EB:EB,MATCH('Final Comp Values'!B407,FY2019_ALL_Targets!A:A,0))</f>
        <v>0</v>
      </c>
      <c r="BQ407" s="60">
        <f>+INDEX(FY2019_ALL_Targets!DY:DY,MATCH(B407,FY2019_ALL_Targets!A:A,0))</f>
        <v>0</v>
      </c>
      <c r="BR407" s="60">
        <f>+INDEX(FY2019_ALL_Targets!DZ:DZ,MATCH(B407,FY2019_ALL_Targets!A:A,0))</f>
        <v>0</v>
      </c>
      <c r="BS407" s="283">
        <f>+INDEX(FY2019_ALL_Targets!EA:EA,MATCH(B407,FY2019_ALL_Targets!A:A,0))</f>
        <v>0</v>
      </c>
      <c r="BT407" s="245">
        <f t="shared" si="327"/>
        <v>0</v>
      </c>
      <c r="BU407" s="245">
        <f t="shared" si="328"/>
        <v>0</v>
      </c>
      <c r="BV407" s="246">
        <f t="shared" si="329"/>
        <v>0</v>
      </c>
      <c r="BW407" s="284">
        <f t="shared" si="313"/>
        <v>0</v>
      </c>
      <c r="BX407" s="245">
        <f t="shared" si="314"/>
        <v>14.73</v>
      </c>
      <c r="BY407" s="246">
        <f t="shared" si="315"/>
        <v>805446.13985329901</v>
      </c>
      <c r="BZ407" s="285">
        <f t="shared" si="316"/>
        <v>2.2966947665276172E-3</v>
      </c>
      <c r="CA407" s="245">
        <f t="shared" si="317"/>
        <v>93468.2</v>
      </c>
      <c r="CB407" s="286">
        <f t="shared" si="318"/>
        <v>1.71</v>
      </c>
      <c r="CC407" s="268">
        <f t="shared" si="289"/>
        <v>-1.0000000000000231E-2</v>
      </c>
      <c r="CD407" s="267">
        <f t="shared" si="319"/>
        <v>805855.3469092244</v>
      </c>
      <c r="CE407" s="268">
        <f t="shared" si="320"/>
        <v>898914.33985329897</v>
      </c>
      <c r="CF407" s="268">
        <f t="shared" si="321"/>
        <v>1.7100000000000009</v>
      </c>
      <c r="CG407" s="270">
        <f t="shared" si="322"/>
        <v>93551.435384573953</v>
      </c>
      <c r="CH407" s="270">
        <f t="shared" si="323"/>
        <v>93058.992944074562</v>
      </c>
      <c r="CI407" s="269">
        <f t="shared" si="324"/>
        <v>492.44244049939152</v>
      </c>
    </row>
    <row r="408" spans="1:87" s="57" customFormat="1" ht="15.75" customHeight="1" x14ac:dyDescent="0.25">
      <c r="A408" s="297">
        <v>1025687</v>
      </c>
      <c r="B408" s="297">
        <v>5314</v>
      </c>
      <c r="C408" s="347">
        <v>675110</v>
      </c>
      <c r="D408" s="219" t="s">
        <v>925</v>
      </c>
      <c r="E408" s="299" t="s">
        <v>274</v>
      </c>
      <c r="F408" s="299" t="s">
        <v>933</v>
      </c>
      <c r="G408" s="301" t="s">
        <v>915</v>
      </c>
      <c r="H408" s="302" t="s">
        <v>934</v>
      </c>
      <c r="I408" s="56" t="s">
        <v>35</v>
      </c>
      <c r="J408" s="229" t="s">
        <v>35</v>
      </c>
      <c r="K408" s="229" t="s">
        <v>35</v>
      </c>
      <c r="L408" s="56"/>
      <c r="M408" s="56"/>
      <c r="N408" s="58"/>
      <c r="O408" s="297">
        <v>1025687</v>
      </c>
      <c r="P408" s="303">
        <v>22940</v>
      </c>
      <c r="Q408" s="304">
        <v>41821</v>
      </c>
      <c r="R408" s="304">
        <v>42185</v>
      </c>
      <c r="S408" s="303">
        <f t="shared" si="290"/>
        <v>22940</v>
      </c>
      <c r="T408" s="59"/>
      <c r="U408" s="346">
        <f t="shared" si="325"/>
        <v>2.8321382755092757E-3</v>
      </c>
      <c r="V408" s="345">
        <f t="shared" si="326"/>
        <v>2.1599181151880377E-3</v>
      </c>
      <c r="W408" s="27">
        <v>278949.10487088503</v>
      </c>
      <c r="X408" s="27">
        <v>278949.09999999998</v>
      </c>
      <c r="Y408" s="305">
        <f t="shared" si="291"/>
        <v>549620.65514476411</v>
      </c>
      <c r="Z408" s="53">
        <f t="shared" si="330"/>
        <v>37294.230000000003</v>
      </c>
      <c r="AA408" s="54">
        <f t="shared" si="330"/>
        <v>37294.230000000003</v>
      </c>
      <c r="AB408" s="54">
        <f t="shared" si="330"/>
        <v>37294.230000000003</v>
      </c>
      <c r="AC408" s="54">
        <f t="shared" si="330"/>
        <v>37294.230000000003</v>
      </c>
      <c r="AD408" s="52">
        <f t="shared" si="292"/>
        <v>149176.93</v>
      </c>
      <c r="AE408" s="53">
        <f t="shared" si="331"/>
        <v>69260.72</v>
      </c>
      <c r="AF408" s="53">
        <f t="shared" si="331"/>
        <v>69260.72</v>
      </c>
      <c r="AG408" s="53">
        <f t="shared" si="331"/>
        <v>69260.72</v>
      </c>
      <c r="AH408" s="53">
        <f t="shared" si="331"/>
        <v>69260.72</v>
      </c>
      <c r="AI408" s="52">
        <f t="shared" si="293"/>
        <v>277042.87548749987</v>
      </c>
      <c r="AJ408" s="55">
        <f t="shared" si="294"/>
        <v>975840.46063226392</v>
      </c>
      <c r="AK408" s="219" t="s">
        <v>925</v>
      </c>
      <c r="AL408" s="220">
        <v>58482.872744368782</v>
      </c>
      <c r="AM408" s="242"/>
      <c r="AN408" s="242"/>
      <c r="AO408" s="242">
        <f t="shared" si="295"/>
        <v>590989.95176856359</v>
      </c>
      <c r="AP408" s="243">
        <f t="shared" si="296"/>
        <v>160405.30107526883</v>
      </c>
      <c r="AQ408" s="244">
        <f t="shared" si="297"/>
        <v>297895.56504032249</v>
      </c>
      <c r="AR408" s="245">
        <f t="shared" si="298"/>
        <v>10.11</v>
      </c>
      <c r="AS408" s="246">
        <f t="shared" si="299"/>
        <v>2.74</v>
      </c>
      <c r="AT408" s="246">
        <f t="shared" si="300"/>
        <v>5.09</v>
      </c>
      <c r="AU408" s="251">
        <f t="shared" si="301"/>
        <v>17.939999999999998</v>
      </c>
      <c r="AV408" s="245">
        <f t="shared" si="302"/>
        <v>9.4</v>
      </c>
      <c r="AW408" s="246">
        <f t="shared" si="303"/>
        <v>2.5499999999999998</v>
      </c>
      <c r="AX408" s="246">
        <f t="shared" si="304"/>
        <v>4.74</v>
      </c>
      <c r="AY408" s="252">
        <f t="shared" si="305"/>
        <v>16.689999999999998</v>
      </c>
      <c r="AZ408" s="249">
        <f t="shared" si="306"/>
        <v>9.4</v>
      </c>
      <c r="BA408" s="56">
        <f t="shared" si="307"/>
        <v>4</v>
      </c>
      <c r="BB408" s="246">
        <f t="shared" si="308"/>
        <v>0.64</v>
      </c>
      <c r="BC408" s="250">
        <f t="shared" si="309"/>
        <v>1.19</v>
      </c>
      <c r="BD408" s="246">
        <f t="shared" si="310"/>
        <v>9.4</v>
      </c>
      <c r="BE408" s="56">
        <v>4</v>
      </c>
      <c r="BF408" s="246">
        <f t="shared" si="311"/>
        <v>0.64</v>
      </c>
      <c r="BG408" s="250">
        <f t="shared" si="312"/>
        <v>1.19</v>
      </c>
      <c r="BH408" s="246">
        <f>INDEX('Mar - Aug'!AG:AG,MATCH(C408,'Mar - Aug'!C:C,0))</f>
        <v>9.4499999999999993</v>
      </c>
      <c r="BI408" s="56">
        <v>4</v>
      </c>
      <c r="BJ408" s="246">
        <f>INDEX('Mar - Aug'!AK:AK,MATCH($C408,'Mar - Aug'!$C:$C,0))</f>
        <v>0.64</v>
      </c>
      <c r="BK408" s="246">
        <f>INDEX('Mar - Aug'!AL:AL,MATCH($C408,'Mar - Aug'!$C:$C,0))</f>
        <v>1.19</v>
      </c>
      <c r="BL408" s="246">
        <f>INDEX('Mar - Aug'!$AG:$AG,MATCH($C408,'Mar - Aug'!$C:$C,0))</f>
        <v>9.4499999999999993</v>
      </c>
      <c r="BM408" s="56">
        <v>4</v>
      </c>
      <c r="BN408" s="246">
        <f>INDEX('Mar - Aug'!$AK:$AK,MATCH($C408,'Mar - Aug'!$C:$C,0))</f>
        <v>0.64</v>
      </c>
      <c r="BO408" s="246">
        <f>INDEX('Mar - Aug'!$AL:$AL,MATCH($C408,'Mar - Aug'!$C:$C,0))</f>
        <v>1.19</v>
      </c>
      <c r="BP408" s="60">
        <f>INDEX(FY2019_ALL_Targets!EB:EB,MATCH('Final Comp Values'!B408,FY2019_ALL_Targets!A:A,0))</f>
        <v>0</v>
      </c>
      <c r="BQ408" s="60">
        <f>+INDEX(FY2019_ALL_Targets!DY:DY,MATCH(B408,FY2019_ALL_Targets!A:A,0))</f>
        <v>2</v>
      </c>
      <c r="BR408" s="60">
        <f>+INDEX(FY2019_ALL_Targets!DZ:DZ,MATCH(B408,FY2019_ALL_Targets!A:A,0))</f>
        <v>2</v>
      </c>
      <c r="BS408" s="283">
        <f>+INDEX(FY2019_ALL_Targets!EA:EA,MATCH(B408,FY2019_ALL_Targets!A:A,0))</f>
        <v>0</v>
      </c>
      <c r="BT408" s="245">
        <f t="shared" si="327"/>
        <v>0</v>
      </c>
      <c r="BU408" s="245">
        <f t="shared" si="328"/>
        <v>1.28</v>
      </c>
      <c r="BV408" s="246">
        <f t="shared" si="329"/>
        <v>2.38</v>
      </c>
      <c r="BW408" s="284">
        <f t="shared" si="313"/>
        <v>214047.31424438974</v>
      </c>
      <c r="BX408" s="245">
        <f t="shared" si="314"/>
        <v>13.029999999999998</v>
      </c>
      <c r="BY408" s="246">
        <f t="shared" si="315"/>
        <v>762031.83185912506</v>
      </c>
      <c r="BZ408" s="285">
        <f t="shared" si="316"/>
        <v>2.1729007484933413E-3</v>
      </c>
      <c r="CA408" s="245">
        <f t="shared" si="317"/>
        <v>88430.18</v>
      </c>
      <c r="CB408" s="286">
        <f t="shared" si="318"/>
        <v>1.51</v>
      </c>
      <c r="CC408" s="268">
        <f t="shared" si="289"/>
        <v>-3.0000000000002469E-2</v>
      </c>
      <c r="CD408" s="267">
        <f t="shared" si="319"/>
        <v>975840.46063226392</v>
      </c>
      <c r="CE408" s="268">
        <f t="shared" si="320"/>
        <v>850462.01185912499</v>
      </c>
      <c r="CF408" s="268">
        <f t="shared" si="321"/>
        <v>-2.1500000000000004</v>
      </c>
      <c r="CG408" s="270">
        <f t="shared" si="322"/>
        <v>-125707.42902093277</v>
      </c>
      <c r="CH408" s="270">
        <f t="shared" si="323"/>
        <v>-125378.44877313892</v>
      </c>
      <c r="CI408" s="269">
        <f t="shared" si="324"/>
        <v>-328.98024779385014</v>
      </c>
    </row>
    <row r="409" spans="1:87" s="57" customFormat="1" ht="15.75" customHeight="1" x14ac:dyDescent="0.25">
      <c r="A409" s="297">
        <v>1025977</v>
      </c>
      <c r="B409" s="297">
        <v>5315</v>
      </c>
      <c r="C409" s="347">
        <v>675104</v>
      </c>
      <c r="D409" s="219" t="s">
        <v>935</v>
      </c>
      <c r="E409" s="299" t="s">
        <v>2667</v>
      </c>
      <c r="F409" s="299" t="s">
        <v>1016</v>
      </c>
      <c r="G409" s="301" t="s">
        <v>915</v>
      </c>
      <c r="H409" s="302" t="s">
        <v>1017</v>
      </c>
      <c r="I409" s="56" t="s">
        <v>35</v>
      </c>
      <c r="J409" s="229" t="s">
        <v>35</v>
      </c>
      <c r="K409" s="229" t="s">
        <v>35</v>
      </c>
      <c r="L409" s="56"/>
      <c r="M409" s="56"/>
      <c r="N409" s="58"/>
      <c r="O409" s="297">
        <v>1025977</v>
      </c>
      <c r="P409" s="303">
        <v>12303</v>
      </c>
      <c r="Q409" s="304">
        <v>41883</v>
      </c>
      <c r="R409" s="304">
        <v>42185</v>
      </c>
      <c r="S409" s="303">
        <f t="shared" si="290"/>
        <v>14820</v>
      </c>
      <c r="T409" s="59"/>
      <c r="U409" s="346">
        <f t="shared" si="325"/>
        <v>1.8296551544484509E-3</v>
      </c>
      <c r="V409" s="345">
        <f t="shared" si="326"/>
        <v>1.3953786602914874E-3</v>
      </c>
      <c r="W409" s="27">
        <v>180210.36326157438</v>
      </c>
      <c r="X409" s="27">
        <v>180210.36</v>
      </c>
      <c r="Y409" s="305">
        <f t="shared" si="291"/>
        <v>355073.15210311266</v>
      </c>
      <c r="Z409" s="53">
        <f t="shared" si="330"/>
        <v>24093.31</v>
      </c>
      <c r="AA409" s="54">
        <f t="shared" si="330"/>
        <v>24093.31</v>
      </c>
      <c r="AB409" s="54">
        <f t="shared" si="330"/>
        <v>24093.31</v>
      </c>
      <c r="AC409" s="54">
        <f t="shared" si="330"/>
        <v>24093.31</v>
      </c>
      <c r="AD409" s="52">
        <f t="shared" si="292"/>
        <v>96373.24</v>
      </c>
      <c r="AE409" s="53">
        <f t="shared" si="331"/>
        <v>44744.72</v>
      </c>
      <c r="AF409" s="53">
        <f t="shared" si="331"/>
        <v>44744.72</v>
      </c>
      <c r="AG409" s="53">
        <f t="shared" si="331"/>
        <v>44744.72</v>
      </c>
      <c r="AH409" s="53">
        <f t="shared" si="331"/>
        <v>44744.72</v>
      </c>
      <c r="AI409" s="52">
        <f t="shared" si="293"/>
        <v>178978.87596882074</v>
      </c>
      <c r="AJ409" s="55">
        <f t="shared" si="294"/>
        <v>630425.26807193342</v>
      </c>
      <c r="AK409" s="219" t="s">
        <v>935</v>
      </c>
      <c r="AL409" s="220">
        <v>25729.853211771773</v>
      </c>
      <c r="AM409" s="242"/>
      <c r="AN409" s="242"/>
      <c r="AO409" s="242">
        <f t="shared" si="295"/>
        <v>381799.08828291687</v>
      </c>
      <c r="AP409" s="243">
        <f t="shared" si="296"/>
        <v>103627.13978494625</v>
      </c>
      <c r="AQ409" s="244">
        <f t="shared" si="297"/>
        <v>192450.40426754919</v>
      </c>
      <c r="AR409" s="245">
        <f t="shared" si="298"/>
        <v>14.84</v>
      </c>
      <c r="AS409" s="246">
        <f t="shared" si="299"/>
        <v>4.03</v>
      </c>
      <c r="AT409" s="246">
        <f t="shared" si="300"/>
        <v>7.48</v>
      </c>
      <c r="AU409" s="251">
        <f t="shared" si="301"/>
        <v>26.35</v>
      </c>
      <c r="AV409" s="245">
        <f t="shared" si="302"/>
        <v>13.8</v>
      </c>
      <c r="AW409" s="246">
        <f t="shared" si="303"/>
        <v>3.75</v>
      </c>
      <c r="AX409" s="246">
        <f t="shared" si="304"/>
        <v>6.96</v>
      </c>
      <c r="AY409" s="252">
        <f t="shared" si="305"/>
        <v>24.51</v>
      </c>
      <c r="AZ409" s="249">
        <f t="shared" si="306"/>
        <v>13.8</v>
      </c>
      <c r="BA409" s="56">
        <f t="shared" si="307"/>
        <v>4</v>
      </c>
      <c r="BB409" s="246">
        <f t="shared" si="308"/>
        <v>0.94</v>
      </c>
      <c r="BC409" s="250">
        <f t="shared" si="309"/>
        <v>1.74</v>
      </c>
      <c r="BD409" s="246">
        <f t="shared" si="310"/>
        <v>13.8</v>
      </c>
      <c r="BE409" s="56">
        <v>4</v>
      </c>
      <c r="BF409" s="246">
        <f t="shared" si="311"/>
        <v>0.94</v>
      </c>
      <c r="BG409" s="250">
        <f t="shared" si="312"/>
        <v>1.74</v>
      </c>
      <c r="BH409" s="246">
        <f>INDEX('Mar - Aug'!AG:AG,MATCH(C409,'Mar - Aug'!C:C,0))</f>
        <v>13.2</v>
      </c>
      <c r="BI409" s="56">
        <v>4</v>
      </c>
      <c r="BJ409" s="246">
        <f>INDEX('Mar - Aug'!AK:AK,MATCH($C409,'Mar - Aug'!$C:$C,0))</f>
        <v>0.9</v>
      </c>
      <c r="BK409" s="246">
        <f>INDEX('Mar - Aug'!AL:AL,MATCH($C409,'Mar - Aug'!$C:$C,0))</f>
        <v>1.66</v>
      </c>
      <c r="BL409" s="246">
        <f>INDEX('Mar - Aug'!$AG:$AG,MATCH($C409,'Mar - Aug'!$C:$C,0))</f>
        <v>13.2</v>
      </c>
      <c r="BM409" s="56">
        <v>4</v>
      </c>
      <c r="BN409" s="246">
        <f>INDEX('Mar - Aug'!$AK:$AK,MATCH($C409,'Mar - Aug'!$C:$C,0))</f>
        <v>0.9</v>
      </c>
      <c r="BO409" s="246">
        <f>INDEX('Mar - Aug'!$AL:$AL,MATCH($C409,'Mar - Aug'!$C:$C,0))</f>
        <v>1.66</v>
      </c>
      <c r="BP409" s="60">
        <f>INDEX(FY2019_ALL_Targets!EB:EB,MATCH('Final Comp Values'!B409,FY2019_ALL_Targets!A:A,0))</f>
        <v>0</v>
      </c>
      <c r="BQ409" s="60">
        <f>+INDEX(FY2019_ALL_Targets!DY:DY,MATCH(B409,FY2019_ALL_Targets!A:A,0))</f>
        <v>0</v>
      </c>
      <c r="BR409" s="60">
        <f>+INDEX(FY2019_ALL_Targets!DZ:DZ,MATCH(B409,FY2019_ALL_Targets!A:A,0))</f>
        <v>0</v>
      </c>
      <c r="BS409" s="283">
        <f>+INDEX(FY2019_ALL_Targets!EA:EA,MATCH(B409,FY2019_ALL_Targets!A:A,0))</f>
        <v>0</v>
      </c>
      <c r="BT409" s="245">
        <f t="shared" si="327"/>
        <v>0</v>
      </c>
      <c r="BU409" s="245">
        <f t="shared" si="328"/>
        <v>0</v>
      </c>
      <c r="BV409" s="246">
        <f t="shared" si="329"/>
        <v>0</v>
      </c>
      <c r="BW409" s="284">
        <f t="shared" si="313"/>
        <v>0</v>
      </c>
      <c r="BX409" s="245">
        <f t="shared" si="314"/>
        <v>24.51</v>
      </c>
      <c r="BY409" s="246">
        <f t="shared" si="315"/>
        <v>630638.70222052617</v>
      </c>
      <c r="BZ409" s="285">
        <f t="shared" si="316"/>
        <v>1.798238932802452E-3</v>
      </c>
      <c r="CA409" s="245">
        <f t="shared" si="317"/>
        <v>73182.63</v>
      </c>
      <c r="CB409" s="286">
        <f t="shared" si="318"/>
        <v>2.84</v>
      </c>
      <c r="CC409" s="268">
        <f t="shared" si="289"/>
        <v>-9.9999999999982325E-3</v>
      </c>
      <c r="CD409" s="267">
        <f t="shared" si="319"/>
        <v>630425.26807193342</v>
      </c>
      <c r="CE409" s="268">
        <f t="shared" si="320"/>
        <v>703821.33222052618</v>
      </c>
      <c r="CF409" s="268">
        <f t="shared" si="321"/>
        <v>2.84</v>
      </c>
      <c r="CG409" s="270">
        <f t="shared" si="322"/>
        <v>73048.052277612835</v>
      </c>
      <c r="CH409" s="270">
        <f t="shared" si="323"/>
        <v>73396.064148592763</v>
      </c>
      <c r="CI409" s="269">
        <f t="shared" si="324"/>
        <v>-348.01187097992806</v>
      </c>
    </row>
    <row r="410" spans="1:87" s="57" customFormat="1" ht="15.75" customHeight="1" x14ac:dyDescent="0.25">
      <c r="A410" s="297">
        <v>1026035</v>
      </c>
      <c r="B410" s="297">
        <v>5321</v>
      </c>
      <c r="C410" s="347">
        <v>675162</v>
      </c>
      <c r="D410" s="219" t="s">
        <v>1003</v>
      </c>
      <c r="E410" s="299" t="s">
        <v>2317</v>
      </c>
      <c r="F410" s="299" t="s">
        <v>1016</v>
      </c>
      <c r="G410" s="301" t="s">
        <v>915</v>
      </c>
      <c r="H410" s="302" t="s">
        <v>1017</v>
      </c>
      <c r="I410" s="56" t="s">
        <v>35</v>
      </c>
      <c r="J410" s="229" t="s">
        <v>35</v>
      </c>
      <c r="K410" s="229" t="s">
        <v>36</v>
      </c>
      <c r="L410" s="56"/>
      <c r="M410" s="56"/>
      <c r="N410" s="58"/>
      <c r="O410" s="297">
        <v>1026035</v>
      </c>
      <c r="P410" s="303">
        <v>37304</v>
      </c>
      <c r="Q410" s="304">
        <v>41883</v>
      </c>
      <c r="R410" s="304">
        <v>42185</v>
      </c>
      <c r="S410" s="303">
        <f t="shared" si="290"/>
        <v>44937</v>
      </c>
      <c r="T410" s="59"/>
      <c r="U410" s="346">
        <f t="shared" si="325"/>
        <v>5.5478551737820538E-3</v>
      </c>
      <c r="V410" s="345">
        <f t="shared" si="326"/>
        <v>4.2310479660943702E-3</v>
      </c>
      <c r="W410" s="27">
        <v>546431.38292304112</v>
      </c>
      <c r="X410" s="27">
        <v>546431.38</v>
      </c>
      <c r="Y410" s="305">
        <f t="shared" si="291"/>
        <v>1076647.92416043</v>
      </c>
      <c r="Z410" s="53">
        <f t="shared" si="330"/>
        <v>73055.399999999994</v>
      </c>
      <c r="AA410" s="54">
        <f t="shared" si="330"/>
        <v>73055.399999999994</v>
      </c>
      <c r="AB410" s="54">
        <f t="shared" si="330"/>
        <v>73055.399999999994</v>
      </c>
      <c r="AC410" s="54">
        <f t="shared" si="330"/>
        <v>73055.399999999994</v>
      </c>
      <c r="AD410" s="52">
        <f t="shared" si="292"/>
        <v>292221.61</v>
      </c>
      <c r="AE410" s="53">
        <f t="shared" si="331"/>
        <v>135674.32</v>
      </c>
      <c r="AF410" s="53">
        <f t="shared" si="331"/>
        <v>135674.32</v>
      </c>
      <c r="AG410" s="53">
        <f t="shared" si="331"/>
        <v>135674.32</v>
      </c>
      <c r="AH410" s="53">
        <f t="shared" si="331"/>
        <v>135674.32</v>
      </c>
      <c r="AI410" s="52">
        <f t="shared" si="293"/>
        <v>542697.28403582308</v>
      </c>
      <c r="AJ410" s="55">
        <f t="shared" si="294"/>
        <v>1911566.8181962532</v>
      </c>
      <c r="AK410" s="219" t="s">
        <v>1003</v>
      </c>
      <c r="AL410" s="220">
        <v>35521.831322741207</v>
      </c>
      <c r="AM410" s="242"/>
      <c r="AN410" s="242"/>
      <c r="AO410" s="242">
        <f t="shared" si="295"/>
        <v>1157685.9399574518</v>
      </c>
      <c r="AP410" s="243">
        <f t="shared" si="296"/>
        <v>314216.78494623658</v>
      </c>
      <c r="AQ410" s="244">
        <f t="shared" si="297"/>
        <v>583545.46670518618</v>
      </c>
      <c r="AR410" s="245">
        <f t="shared" si="298"/>
        <v>32.590000000000003</v>
      </c>
      <c r="AS410" s="246">
        <f t="shared" si="299"/>
        <v>8.85</v>
      </c>
      <c r="AT410" s="246">
        <f t="shared" si="300"/>
        <v>16.43</v>
      </c>
      <c r="AU410" s="251">
        <f t="shared" si="301"/>
        <v>57.870000000000005</v>
      </c>
      <c r="AV410" s="245">
        <f t="shared" si="302"/>
        <v>30.31</v>
      </c>
      <c r="AW410" s="246">
        <f t="shared" si="303"/>
        <v>8.23</v>
      </c>
      <c r="AX410" s="246">
        <f t="shared" si="304"/>
        <v>15.28</v>
      </c>
      <c r="AY410" s="252">
        <f t="shared" si="305"/>
        <v>53.82</v>
      </c>
      <c r="AZ410" s="249">
        <f t="shared" si="306"/>
        <v>30.31</v>
      </c>
      <c r="BA410" s="56">
        <f t="shared" si="307"/>
        <v>4</v>
      </c>
      <c r="BB410" s="246">
        <f t="shared" si="308"/>
        <v>2.06</v>
      </c>
      <c r="BC410" s="250">
        <f t="shared" si="309"/>
        <v>3.82</v>
      </c>
      <c r="BD410" s="246">
        <f t="shared" si="310"/>
        <v>30.31</v>
      </c>
      <c r="BE410" s="56">
        <v>4</v>
      </c>
      <c r="BF410" s="246">
        <f t="shared" si="311"/>
        <v>2.06</v>
      </c>
      <c r="BG410" s="250">
        <f t="shared" si="312"/>
        <v>3.82</v>
      </c>
      <c r="BH410" s="246">
        <f>INDEX('Mar - Aug'!AG:AG,MATCH(C410,'Mar - Aug'!C:C,0))</f>
        <v>29.57</v>
      </c>
      <c r="BI410" s="56">
        <v>4</v>
      </c>
      <c r="BJ410" s="246">
        <f>INDEX('Mar - Aug'!AK:AK,MATCH($C410,'Mar - Aug'!$C:$C,0))</f>
        <v>2.0099999999999998</v>
      </c>
      <c r="BK410" s="246">
        <f>INDEX('Mar - Aug'!AL:AL,MATCH($C410,'Mar - Aug'!$C:$C,0))</f>
        <v>3.73</v>
      </c>
      <c r="BL410" s="246">
        <f>INDEX('Mar - Aug'!$AG:$AG,MATCH($C410,'Mar - Aug'!$C:$C,0))</f>
        <v>29.57</v>
      </c>
      <c r="BM410" s="56">
        <v>4</v>
      </c>
      <c r="BN410" s="246">
        <f>INDEX('Mar - Aug'!$AK:$AK,MATCH($C410,'Mar - Aug'!$C:$C,0))</f>
        <v>2.0099999999999998</v>
      </c>
      <c r="BO410" s="246">
        <f>INDEX('Mar - Aug'!$AL:$AL,MATCH($C410,'Mar - Aug'!$C:$C,0))</f>
        <v>3.73</v>
      </c>
      <c r="BP410" s="60">
        <f>INDEX(FY2019_ALL_Targets!EB:EB,MATCH('Final Comp Values'!B410,FY2019_ALL_Targets!A:A,0))</f>
        <v>0</v>
      </c>
      <c r="BQ410" s="60">
        <f>+INDEX(FY2019_ALL_Targets!DY:DY,MATCH(B410,FY2019_ALL_Targets!A:A,0))</f>
        <v>0</v>
      </c>
      <c r="BR410" s="60">
        <f>+INDEX(FY2019_ALL_Targets!DZ:DZ,MATCH(B410,FY2019_ALL_Targets!A:A,0))</f>
        <v>1</v>
      </c>
      <c r="BS410" s="283">
        <f>+INDEX(FY2019_ALL_Targets!EA:EA,MATCH(B410,FY2019_ALL_Targets!A:A,0))</f>
        <v>0</v>
      </c>
      <c r="BT410" s="245">
        <f t="shared" si="327"/>
        <v>0</v>
      </c>
      <c r="BU410" s="245">
        <f t="shared" si="328"/>
        <v>0</v>
      </c>
      <c r="BV410" s="246">
        <f t="shared" si="329"/>
        <v>3.73</v>
      </c>
      <c r="BW410" s="284">
        <f t="shared" si="313"/>
        <v>132496.43083382471</v>
      </c>
      <c r="BX410" s="245">
        <f t="shared" si="314"/>
        <v>50.09</v>
      </c>
      <c r="BY410" s="246">
        <f t="shared" si="315"/>
        <v>1779288.5309561072</v>
      </c>
      <c r="BZ410" s="285">
        <f t="shared" si="316"/>
        <v>5.0735641466154403E-3</v>
      </c>
      <c r="CA410" s="245">
        <f t="shared" si="317"/>
        <v>206477.98</v>
      </c>
      <c r="CB410" s="286">
        <f t="shared" si="318"/>
        <v>5.81</v>
      </c>
      <c r="CC410" s="268">
        <f t="shared" si="289"/>
        <v>-9.9999999999988987E-3</v>
      </c>
      <c r="CD410" s="267">
        <f t="shared" si="319"/>
        <v>1911566.8181962532</v>
      </c>
      <c r="CE410" s="268">
        <f t="shared" si="320"/>
        <v>1985766.5109561072</v>
      </c>
      <c r="CF410" s="268">
        <f t="shared" si="321"/>
        <v>2.0800000000000054</v>
      </c>
      <c r="CG410" s="270">
        <f t="shared" si="322"/>
        <v>73876.978481014812</v>
      </c>
      <c r="CH410" s="270">
        <f t="shared" si="323"/>
        <v>74199.692759854021</v>
      </c>
      <c r="CI410" s="269">
        <f t="shared" si="324"/>
        <v>-322.71427883920842</v>
      </c>
    </row>
    <row r="411" spans="1:87" s="57" customFormat="1" ht="15.75" customHeight="1" x14ac:dyDescent="0.25">
      <c r="A411" s="297">
        <v>1026569</v>
      </c>
      <c r="B411" s="297">
        <v>5323</v>
      </c>
      <c r="C411" s="347">
        <v>675170</v>
      </c>
      <c r="D411" s="219" t="s">
        <v>1003</v>
      </c>
      <c r="E411" s="299" t="s">
        <v>760</v>
      </c>
      <c r="F411" s="299" t="s">
        <v>1016</v>
      </c>
      <c r="G411" s="301" t="s">
        <v>915</v>
      </c>
      <c r="H411" s="302" t="s">
        <v>1017</v>
      </c>
      <c r="I411" s="56" t="s">
        <v>35</v>
      </c>
      <c r="J411" s="229" t="s">
        <v>35</v>
      </c>
      <c r="K411" s="229" t="s">
        <v>35</v>
      </c>
      <c r="L411" s="56"/>
      <c r="M411" s="56"/>
      <c r="N411" s="58"/>
      <c r="O411" s="297">
        <v>1026569</v>
      </c>
      <c r="P411" s="303">
        <v>5723</v>
      </c>
      <c r="Q411" s="304">
        <v>42063</v>
      </c>
      <c r="R411" s="304">
        <v>42185</v>
      </c>
      <c r="S411" s="303">
        <f t="shared" si="290"/>
        <v>16983</v>
      </c>
      <c r="T411" s="59"/>
      <c r="U411" s="346">
        <f t="shared" si="325"/>
        <v>2.0966959168689635E-3</v>
      </c>
      <c r="V411" s="345">
        <f t="shared" si="326"/>
        <v>1.5990361530182407E-3</v>
      </c>
      <c r="W411" s="27">
        <v>206512.32112086483</v>
      </c>
      <c r="X411" s="27">
        <v>206512.32</v>
      </c>
      <c r="Y411" s="305">
        <f t="shared" si="291"/>
        <v>406896.58179265598</v>
      </c>
      <c r="Z411" s="53">
        <f t="shared" si="330"/>
        <v>27609.759999999998</v>
      </c>
      <c r="AA411" s="54">
        <f t="shared" si="330"/>
        <v>27609.759999999998</v>
      </c>
      <c r="AB411" s="54">
        <f t="shared" si="330"/>
        <v>27609.759999999998</v>
      </c>
      <c r="AC411" s="54">
        <f t="shared" si="330"/>
        <v>27609.759999999998</v>
      </c>
      <c r="AD411" s="52">
        <f t="shared" si="292"/>
        <v>110439.05</v>
      </c>
      <c r="AE411" s="53">
        <f t="shared" si="331"/>
        <v>51275.27</v>
      </c>
      <c r="AF411" s="53">
        <f t="shared" si="331"/>
        <v>51275.27</v>
      </c>
      <c r="AG411" s="53">
        <f t="shared" si="331"/>
        <v>51275.27</v>
      </c>
      <c r="AH411" s="53">
        <f t="shared" si="331"/>
        <v>51275.27</v>
      </c>
      <c r="AI411" s="52">
        <f t="shared" si="293"/>
        <v>205101.09653026197</v>
      </c>
      <c r="AJ411" s="55">
        <f t="shared" si="294"/>
        <v>722436.72832291794</v>
      </c>
      <c r="AK411" s="219" t="s">
        <v>1003</v>
      </c>
      <c r="AL411" s="220">
        <v>35521.831322741207</v>
      </c>
      <c r="AM411" s="242"/>
      <c r="AN411" s="242"/>
      <c r="AO411" s="242">
        <f t="shared" si="295"/>
        <v>437523.2062286624</v>
      </c>
      <c r="AP411" s="243">
        <f t="shared" si="296"/>
        <v>118751.66666666667</v>
      </c>
      <c r="AQ411" s="244">
        <f t="shared" si="297"/>
        <v>220538.81347339999</v>
      </c>
      <c r="AR411" s="245">
        <f t="shared" si="298"/>
        <v>12.32</v>
      </c>
      <c r="AS411" s="246">
        <f t="shared" si="299"/>
        <v>3.34</v>
      </c>
      <c r="AT411" s="246">
        <f t="shared" si="300"/>
        <v>6.21</v>
      </c>
      <c r="AU411" s="251">
        <f t="shared" si="301"/>
        <v>21.87</v>
      </c>
      <c r="AV411" s="245">
        <f t="shared" si="302"/>
        <v>11.45</v>
      </c>
      <c r="AW411" s="246">
        <f t="shared" si="303"/>
        <v>3.11</v>
      </c>
      <c r="AX411" s="246">
        <f t="shared" si="304"/>
        <v>5.77</v>
      </c>
      <c r="AY411" s="252">
        <f t="shared" si="305"/>
        <v>20.329999999999998</v>
      </c>
      <c r="AZ411" s="249">
        <f t="shared" si="306"/>
        <v>11.45</v>
      </c>
      <c r="BA411" s="56">
        <f t="shared" si="307"/>
        <v>4</v>
      </c>
      <c r="BB411" s="246">
        <f t="shared" si="308"/>
        <v>0.78</v>
      </c>
      <c r="BC411" s="250">
        <f t="shared" si="309"/>
        <v>1.44</v>
      </c>
      <c r="BD411" s="246">
        <f t="shared" si="310"/>
        <v>11.45</v>
      </c>
      <c r="BE411" s="56">
        <v>4</v>
      </c>
      <c r="BF411" s="246">
        <f t="shared" si="311"/>
        <v>0.78</v>
      </c>
      <c r="BG411" s="250">
        <f t="shared" si="312"/>
        <v>1.44</v>
      </c>
      <c r="BH411" s="246">
        <f>INDEX('Mar - Aug'!AG:AG,MATCH(C411,'Mar - Aug'!C:C,0))</f>
        <v>11.18</v>
      </c>
      <c r="BI411" s="56">
        <v>4</v>
      </c>
      <c r="BJ411" s="246">
        <f>INDEX('Mar - Aug'!AK:AK,MATCH($C411,'Mar - Aug'!$C:$C,0))</f>
        <v>0.76</v>
      </c>
      <c r="BK411" s="246">
        <f>INDEX('Mar - Aug'!AL:AL,MATCH($C411,'Mar - Aug'!$C:$C,0))</f>
        <v>1.41</v>
      </c>
      <c r="BL411" s="246">
        <f>INDEX('Mar - Aug'!$AG:$AG,MATCH($C411,'Mar - Aug'!$C:$C,0))</f>
        <v>11.18</v>
      </c>
      <c r="BM411" s="56">
        <v>4</v>
      </c>
      <c r="BN411" s="246">
        <f>INDEX('Mar - Aug'!$AK:$AK,MATCH($C411,'Mar - Aug'!$C:$C,0))</f>
        <v>0.76</v>
      </c>
      <c r="BO411" s="246">
        <f>INDEX('Mar - Aug'!$AL:$AL,MATCH($C411,'Mar - Aug'!$C:$C,0))</f>
        <v>1.41</v>
      </c>
      <c r="BP411" s="60">
        <f>INDEX(FY2019_ALL_Targets!EB:EB,MATCH('Final Comp Values'!B411,FY2019_ALL_Targets!A:A,0))</f>
        <v>0</v>
      </c>
      <c r="BQ411" s="60">
        <f>+INDEX(FY2019_ALL_Targets!DY:DY,MATCH(B411,FY2019_ALL_Targets!A:A,0))</f>
        <v>1</v>
      </c>
      <c r="BR411" s="60">
        <f>+INDEX(FY2019_ALL_Targets!DZ:DZ,MATCH(B411,FY2019_ALL_Targets!A:A,0))</f>
        <v>1</v>
      </c>
      <c r="BS411" s="283">
        <f>+INDEX(FY2019_ALL_Targets!EA:EA,MATCH(B411,FY2019_ALL_Targets!A:A,0))</f>
        <v>0</v>
      </c>
      <c r="BT411" s="245">
        <f t="shared" si="327"/>
        <v>0</v>
      </c>
      <c r="BU411" s="245">
        <f t="shared" si="328"/>
        <v>0.76</v>
      </c>
      <c r="BV411" s="246">
        <f t="shared" si="329"/>
        <v>1.41</v>
      </c>
      <c r="BW411" s="284">
        <f t="shared" si="313"/>
        <v>77082.373970348417</v>
      </c>
      <c r="BX411" s="245">
        <f t="shared" si="314"/>
        <v>18.159999999999997</v>
      </c>
      <c r="BY411" s="246">
        <f t="shared" si="315"/>
        <v>645076.45682098018</v>
      </c>
      <c r="BZ411" s="285">
        <f t="shared" si="316"/>
        <v>1.839407564434745E-3</v>
      </c>
      <c r="CA411" s="245">
        <f t="shared" si="317"/>
        <v>74858.06</v>
      </c>
      <c r="CB411" s="286">
        <f t="shared" si="318"/>
        <v>2.11</v>
      </c>
      <c r="CC411" s="268">
        <f t="shared" si="289"/>
        <v>0</v>
      </c>
      <c r="CD411" s="267">
        <f t="shared" si="319"/>
        <v>722436.72832291794</v>
      </c>
      <c r="CE411" s="268">
        <f t="shared" si="320"/>
        <v>719934.51682098024</v>
      </c>
      <c r="CF411" s="268">
        <f t="shared" si="321"/>
        <v>-6.0000000000002274E-2</v>
      </c>
      <c r="CG411" s="270">
        <f t="shared" si="322"/>
        <v>-2132.1300393200554</v>
      </c>
      <c r="CH411" s="270">
        <f t="shared" si="323"/>
        <v>-2502.2115019377088</v>
      </c>
      <c r="CI411" s="269">
        <f t="shared" si="324"/>
        <v>370.08146261765341</v>
      </c>
    </row>
    <row r="412" spans="1:87" s="57" customFormat="1" ht="15.75" customHeight="1" x14ac:dyDescent="0.25">
      <c r="A412" s="297">
        <v>1027774</v>
      </c>
      <c r="B412" s="297">
        <v>5325</v>
      </c>
      <c r="C412" s="347">
        <v>675214</v>
      </c>
      <c r="D412" s="219" t="s">
        <v>930</v>
      </c>
      <c r="E412" s="299" t="s">
        <v>761</v>
      </c>
      <c r="F412" s="299" t="s">
        <v>978</v>
      </c>
      <c r="G412" s="301" t="s">
        <v>915</v>
      </c>
      <c r="H412" s="302" t="s">
        <v>978</v>
      </c>
      <c r="I412" s="56" t="s">
        <v>35</v>
      </c>
      <c r="J412" s="229" t="s">
        <v>36</v>
      </c>
      <c r="K412" s="229" t="s">
        <v>35</v>
      </c>
      <c r="L412" s="56"/>
      <c r="M412" s="56"/>
      <c r="N412" s="58"/>
      <c r="O412" s="297">
        <v>1013036</v>
      </c>
      <c r="P412" s="303">
        <v>24186</v>
      </c>
      <c r="Q412" s="304">
        <v>42005</v>
      </c>
      <c r="R412" s="304">
        <v>42369</v>
      </c>
      <c r="S412" s="303">
        <f t="shared" si="290"/>
        <v>24186</v>
      </c>
      <c r="T412" s="59"/>
      <c r="U412" s="346">
        <f t="shared" si="325"/>
        <v>2.9859675820168847E-3</v>
      </c>
      <c r="V412" s="345">
        <f t="shared" si="326"/>
        <v>2.2772353763704394E-3</v>
      </c>
      <c r="W412" s="27">
        <v>294100.39447558956</v>
      </c>
      <c r="X412" s="27">
        <v>294100.39</v>
      </c>
      <c r="Y412" s="305">
        <f t="shared" si="291"/>
        <v>579473.63405977609</v>
      </c>
      <c r="Z412" s="53">
        <f t="shared" si="330"/>
        <v>39319.89</v>
      </c>
      <c r="AA412" s="54">
        <f t="shared" si="330"/>
        <v>39319.89</v>
      </c>
      <c r="AB412" s="54">
        <f t="shared" si="330"/>
        <v>39319.89</v>
      </c>
      <c r="AC412" s="54">
        <f t="shared" si="330"/>
        <v>39319.89</v>
      </c>
      <c r="AD412" s="52">
        <f t="shared" si="292"/>
        <v>157279.57</v>
      </c>
      <c r="AE412" s="53">
        <f t="shared" si="331"/>
        <v>73022.66</v>
      </c>
      <c r="AF412" s="53">
        <f t="shared" si="331"/>
        <v>73022.66</v>
      </c>
      <c r="AG412" s="53">
        <f t="shared" si="331"/>
        <v>73022.66</v>
      </c>
      <c r="AH412" s="53">
        <f t="shared" si="331"/>
        <v>73022.66</v>
      </c>
      <c r="AI412" s="52">
        <f t="shared" si="293"/>
        <v>292090.6271377799</v>
      </c>
      <c r="AJ412" s="55">
        <f t="shared" si="294"/>
        <v>1028843.8311975561</v>
      </c>
      <c r="AK412" s="219" t="s">
        <v>930</v>
      </c>
      <c r="AL412" s="220">
        <v>95853.985850633719</v>
      </c>
      <c r="AM412" s="242"/>
      <c r="AN412" s="242"/>
      <c r="AO412" s="242">
        <f t="shared" si="295"/>
        <v>623089.92909653345</v>
      </c>
      <c r="AP412" s="243">
        <f t="shared" si="296"/>
        <v>169117.8172043011</v>
      </c>
      <c r="AQ412" s="244">
        <f t="shared" si="297"/>
        <v>314075.94315890316</v>
      </c>
      <c r="AR412" s="245">
        <f t="shared" si="298"/>
        <v>6.5</v>
      </c>
      <c r="AS412" s="246">
        <f t="shared" si="299"/>
        <v>1.76</v>
      </c>
      <c r="AT412" s="246">
        <f t="shared" si="300"/>
        <v>3.28</v>
      </c>
      <c r="AU412" s="251">
        <f t="shared" si="301"/>
        <v>11.54</v>
      </c>
      <c r="AV412" s="245">
        <f t="shared" si="302"/>
        <v>6.05</v>
      </c>
      <c r="AW412" s="246">
        <f t="shared" si="303"/>
        <v>1.64</v>
      </c>
      <c r="AX412" s="246">
        <f t="shared" si="304"/>
        <v>3.05</v>
      </c>
      <c r="AY412" s="252">
        <f t="shared" si="305"/>
        <v>10.739999999999998</v>
      </c>
      <c r="AZ412" s="249">
        <f t="shared" si="306"/>
        <v>6.05</v>
      </c>
      <c r="BA412" s="56">
        <f t="shared" si="307"/>
        <v>4</v>
      </c>
      <c r="BB412" s="246">
        <f t="shared" si="308"/>
        <v>0.41</v>
      </c>
      <c r="BC412" s="250">
        <f t="shared" si="309"/>
        <v>0.76</v>
      </c>
      <c r="BD412" s="246">
        <f t="shared" si="310"/>
        <v>6.05</v>
      </c>
      <c r="BE412" s="56">
        <v>4</v>
      </c>
      <c r="BF412" s="246">
        <f t="shared" si="311"/>
        <v>0.41</v>
      </c>
      <c r="BG412" s="250">
        <f t="shared" si="312"/>
        <v>0.76</v>
      </c>
      <c r="BH412" s="246">
        <f>INDEX('Mar - Aug'!AG:AG,MATCH(C412,'Mar - Aug'!C:C,0))</f>
        <v>6</v>
      </c>
      <c r="BI412" s="56">
        <v>4</v>
      </c>
      <c r="BJ412" s="246">
        <f>INDEX('Mar - Aug'!AK:AK,MATCH($C412,'Mar - Aug'!$C:$C,0))</f>
        <v>0.41</v>
      </c>
      <c r="BK412" s="246">
        <f>INDEX('Mar - Aug'!AL:AL,MATCH($C412,'Mar - Aug'!$C:$C,0))</f>
        <v>0.76</v>
      </c>
      <c r="BL412" s="246">
        <f>INDEX('Mar - Aug'!$AG:$AG,MATCH($C412,'Mar - Aug'!$C:$C,0))</f>
        <v>6</v>
      </c>
      <c r="BM412" s="56">
        <v>4</v>
      </c>
      <c r="BN412" s="246">
        <f>INDEX('Mar - Aug'!$AK:$AK,MATCH($C412,'Mar - Aug'!$C:$C,0))</f>
        <v>0.41</v>
      </c>
      <c r="BO412" s="246">
        <f>INDEX('Mar - Aug'!$AL:$AL,MATCH($C412,'Mar - Aug'!$C:$C,0))</f>
        <v>0.76</v>
      </c>
      <c r="BP412" s="60">
        <f>INDEX(FY2019_ALL_Targets!EB:EB,MATCH('Final Comp Values'!B412,FY2019_ALL_Targets!A:A,0))</f>
        <v>0</v>
      </c>
      <c r="BQ412" s="60">
        <f>+INDEX(FY2019_ALL_Targets!DY:DY,MATCH(B412,FY2019_ALL_Targets!A:A,0))</f>
        <v>1</v>
      </c>
      <c r="BR412" s="60">
        <f>+INDEX(FY2019_ALL_Targets!DZ:DZ,MATCH(B412,FY2019_ALL_Targets!A:A,0))</f>
        <v>1</v>
      </c>
      <c r="BS412" s="283">
        <f>+INDEX(FY2019_ALL_Targets!EA:EA,MATCH(B412,FY2019_ALL_Targets!A:A,0))</f>
        <v>0</v>
      </c>
      <c r="BT412" s="245">
        <f t="shared" si="327"/>
        <v>0</v>
      </c>
      <c r="BU412" s="245">
        <f t="shared" si="328"/>
        <v>0.41</v>
      </c>
      <c r="BV412" s="246">
        <f t="shared" si="329"/>
        <v>0.76</v>
      </c>
      <c r="BW412" s="284">
        <f t="shared" si="313"/>
        <v>112149.16344524144</v>
      </c>
      <c r="BX412" s="245">
        <f t="shared" si="314"/>
        <v>9.5699999999999985</v>
      </c>
      <c r="BY412" s="246">
        <f t="shared" si="315"/>
        <v>917322.64459056454</v>
      </c>
      <c r="BZ412" s="285">
        <f t="shared" si="316"/>
        <v>2.615705771998795E-3</v>
      </c>
      <c r="CA412" s="245">
        <f t="shared" si="317"/>
        <v>106450.94</v>
      </c>
      <c r="CB412" s="286">
        <f t="shared" si="318"/>
        <v>1.1100000000000001</v>
      </c>
      <c r="CC412" s="268">
        <f t="shared" si="289"/>
        <v>9.9999999999988987E-3</v>
      </c>
      <c r="CD412" s="267">
        <f t="shared" si="319"/>
        <v>1028843.8311975561</v>
      </c>
      <c r="CE412" s="268">
        <f t="shared" si="320"/>
        <v>1023773.5845905645</v>
      </c>
      <c r="CF412" s="268">
        <f t="shared" si="321"/>
        <v>-6.0000000000000497E-2</v>
      </c>
      <c r="CG412" s="270">
        <f t="shared" si="322"/>
        <v>-5747.7309005450543</v>
      </c>
      <c r="CH412" s="270">
        <f t="shared" si="323"/>
        <v>-5070.2466069916263</v>
      </c>
      <c r="CI412" s="269">
        <f t="shared" si="324"/>
        <v>-677.48429355342796</v>
      </c>
    </row>
    <row r="413" spans="1:87" s="57" customFormat="1" ht="15.75" customHeight="1" x14ac:dyDescent="0.25">
      <c r="A413" s="297">
        <v>1028816</v>
      </c>
      <c r="B413" s="297">
        <v>5326</v>
      </c>
      <c r="C413" s="347">
        <v>676048</v>
      </c>
      <c r="D413" s="219" t="s">
        <v>939</v>
      </c>
      <c r="E413" s="299" t="s">
        <v>2488</v>
      </c>
      <c r="F413" s="299" t="s">
        <v>966</v>
      </c>
      <c r="G413" s="301" t="s">
        <v>915</v>
      </c>
      <c r="H413" s="302" t="s">
        <v>762</v>
      </c>
      <c r="I413" s="56" t="s">
        <v>35</v>
      </c>
      <c r="J413" s="229" t="s">
        <v>36</v>
      </c>
      <c r="K413" s="229" t="s">
        <v>35</v>
      </c>
      <c r="L413" s="56"/>
      <c r="M413" s="56"/>
      <c r="N413" s="58"/>
      <c r="O413" s="297">
        <v>1012874</v>
      </c>
      <c r="P413" s="303">
        <v>18163</v>
      </c>
      <c r="Q413" s="304">
        <v>42005</v>
      </c>
      <c r="R413" s="304">
        <v>42369</v>
      </c>
      <c r="S413" s="303">
        <f t="shared" si="290"/>
        <v>18163</v>
      </c>
      <c r="T413" s="59"/>
      <c r="U413" s="346">
        <f t="shared" si="325"/>
        <v>2.2423769615551427E-3</v>
      </c>
      <c r="V413" s="345">
        <f t="shared" si="326"/>
        <v>1.710139177251976E-3</v>
      </c>
      <c r="W413" s="27">
        <v>220861.05457812923</v>
      </c>
      <c r="X413" s="27">
        <v>220861.05</v>
      </c>
      <c r="Y413" s="305">
        <f t="shared" si="291"/>
        <v>435168.2632691522</v>
      </c>
      <c r="Z413" s="53">
        <f t="shared" si="330"/>
        <v>29528.12</v>
      </c>
      <c r="AA413" s="54">
        <f t="shared" si="330"/>
        <v>29528.12</v>
      </c>
      <c r="AB413" s="54">
        <f t="shared" si="330"/>
        <v>29528.12</v>
      </c>
      <c r="AC413" s="54">
        <f t="shared" si="330"/>
        <v>29528.12</v>
      </c>
      <c r="AD413" s="52">
        <f t="shared" si="292"/>
        <v>118112.49</v>
      </c>
      <c r="AE413" s="53">
        <f t="shared" si="331"/>
        <v>54837.94</v>
      </c>
      <c r="AF413" s="53">
        <f t="shared" si="331"/>
        <v>54837.94</v>
      </c>
      <c r="AG413" s="53">
        <f t="shared" si="331"/>
        <v>54837.94</v>
      </c>
      <c r="AH413" s="53">
        <f t="shared" si="331"/>
        <v>54837.94</v>
      </c>
      <c r="AI413" s="52">
        <f t="shared" si="293"/>
        <v>219351.77626327198</v>
      </c>
      <c r="AJ413" s="55">
        <f t="shared" si="294"/>
        <v>772632.52953242417</v>
      </c>
      <c r="AK413" s="219" t="s">
        <v>939</v>
      </c>
      <c r="AL413" s="220">
        <v>78822.574549228506</v>
      </c>
      <c r="AM413" s="242"/>
      <c r="AN413" s="242"/>
      <c r="AO413" s="242">
        <f t="shared" si="295"/>
        <v>467922.86373027123</v>
      </c>
      <c r="AP413" s="243">
        <f t="shared" si="296"/>
        <v>127002.67741935485</v>
      </c>
      <c r="AQ413" s="244">
        <f t="shared" si="297"/>
        <v>235862.12501427098</v>
      </c>
      <c r="AR413" s="245">
        <f t="shared" si="298"/>
        <v>5.94</v>
      </c>
      <c r="AS413" s="246">
        <f t="shared" si="299"/>
        <v>1.61</v>
      </c>
      <c r="AT413" s="246">
        <f t="shared" si="300"/>
        <v>2.99</v>
      </c>
      <c r="AU413" s="251">
        <f t="shared" si="301"/>
        <v>10.540000000000001</v>
      </c>
      <c r="AV413" s="245">
        <f t="shared" si="302"/>
        <v>5.52</v>
      </c>
      <c r="AW413" s="246">
        <f t="shared" si="303"/>
        <v>1.5</v>
      </c>
      <c r="AX413" s="246">
        <f t="shared" si="304"/>
        <v>2.78</v>
      </c>
      <c r="AY413" s="252">
        <f t="shared" si="305"/>
        <v>9.7999999999999989</v>
      </c>
      <c r="AZ413" s="249">
        <f t="shared" si="306"/>
        <v>5.52</v>
      </c>
      <c r="BA413" s="56">
        <f t="shared" si="307"/>
        <v>4</v>
      </c>
      <c r="BB413" s="246">
        <f t="shared" si="308"/>
        <v>0.38</v>
      </c>
      <c r="BC413" s="250">
        <f t="shared" si="309"/>
        <v>0.7</v>
      </c>
      <c r="BD413" s="246">
        <f t="shared" si="310"/>
        <v>5.52</v>
      </c>
      <c r="BE413" s="56">
        <v>4</v>
      </c>
      <c r="BF413" s="246">
        <f t="shared" si="311"/>
        <v>0.38</v>
      </c>
      <c r="BG413" s="250">
        <f t="shared" si="312"/>
        <v>0.7</v>
      </c>
      <c r="BH413" s="246">
        <f>INDEX('Mar - Aug'!AG:AG,MATCH(C413,'Mar - Aug'!C:C,0))</f>
        <v>5.72</v>
      </c>
      <c r="BI413" s="56">
        <v>4</v>
      </c>
      <c r="BJ413" s="246">
        <f>INDEX('Mar - Aug'!AK:AK,MATCH($C413,'Mar - Aug'!$C:$C,0))</f>
        <v>0.39</v>
      </c>
      <c r="BK413" s="246">
        <f>INDEX('Mar - Aug'!AL:AL,MATCH($C413,'Mar - Aug'!$C:$C,0))</f>
        <v>0.72</v>
      </c>
      <c r="BL413" s="246">
        <f>INDEX('Mar - Aug'!$AG:$AG,MATCH($C413,'Mar - Aug'!$C:$C,0))</f>
        <v>5.72</v>
      </c>
      <c r="BM413" s="56">
        <v>4</v>
      </c>
      <c r="BN413" s="246">
        <f>INDEX('Mar - Aug'!$AK:$AK,MATCH($C413,'Mar - Aug'!$C:$C,0))</f>
        <v>0.39</v>
      </c>
      <c r="BO413" s="246">
        <f>INDEX('Mar - Aug'!$AL:$AL,MATCH($C413,'Mar - Aug'!$C:$C,0))</f>
        <v>0.72</v>
      </c>
      <c r="BP413" s="60">
        <f>INDEX(FY2019_ALL_Targets!EB:EB,MATCH('Final Comp Values'!B413,FY2019_ALL_Targets!A:A,0))</f>
        <v>0</v>
      </c>
      <c r="BQ413" s="60">
        <f>+INDEX(FY2019_ALL_Targets!DY:DY,MATCH(B413,FY2019_ALL_Targets!A:A,0))</f>
        <v>0</v>
      </c>
      <c r="BR413" s="60">
        <f>+INDEX(FY2019_ALL_Targets!DZ:DZ,MATCH(B413,FY2019_ALL_Targets!A:A,0))</f>
        <v>0</v>
      </c>
      <c r="BS413" s="283">
        <f>+INDEX(FY2019_ALL_Targets!EA:EA,MATCH(B413,FY2019_ALL_Targets!A:A,0))</f>
        <v>0</v>
      </c>
      <c r="BT413" s="245">
        <f t="shared" si="327"/>
        <v>0</v>
      </c>
      <c r="BU413" s="245">
        <f t="shared" si="328"/>
        <v>0</v>
      </c>
      <c r="BV413" s="246">
        <f t="shared" si="329"/>
        <v>0</v>
      </c>
      <c r="BW413" s="284">
        <f t="shared" si="313"/>
        <v>0</v>
      </c>
      <c r="BX413" s="245">
        <f t="shared" si="314"/>
        <v>9.7999999999999989</v>
      </c>
      <c r="BY413" s="246">
        <f t="shared" si="315"/>
        <v>772461.23058243922</v>
      </c>
      <c r="BZ413" s="285">
        <f t="shared" si="316"/>
        <v>2.2026397270304139E-3</v>
      </c>
      <c r="CA413" s="245">
        <f t="shared" si="317"/>
        <v>89640.46</v>
      </c>
      <c r="CB413" s="286">
        <f t="shared" si="318"/>
        <v>1.1399999999999999</v>
      </c>
      <c r="CC413" s="268">
        <f t="shared" si="289"/>
        <v>-4.0000000000000591E-2</v>
      </c>
      <c r="CD413" s="267">
        <f t="shared" si="319"/>
        <v>772632.52953242417</v>
      </c>
      <c r="CE413" s="268">
        <f t="shared" si="320"/>
        <v>862101.69058243919</v>
      </c>
      <c r="CF413" s="268">
        <f t="shared" si="321"/>
        <v>1.1400000000000006</v>
      </c>
      <c r="CG413" s="270">
        <f t="shared" si="322"/>
        <v>89877.661598669816</v>
      </c>
      <c r="CH413" s="270">
        <f t="shared" si="323"/>
        <v>89469.161050015013</v>
      </c>
      <c r="CI413" s="269">
        <f t="shared" si="324"/>
        <v>408.50054865480342</v>
      </c>
    </row>
    <row r="414" spans="1:87" s="57" customFormat="1" ht="15.75" customHeight="1" x14ac:dyDescent="0.25">
      <c r="A414" s="297">
        <v>1026235</v>
      </c>
      <c r="B414" s="297">
        <v>5328</v>
      </c>
      <c r="C414" s="347">
        <v>675478</v>
      </c>
      <c r="D414" s="219" t="s">
        <v>923</v>
      </c>
      <c r="E414" s="299" t="s">
        <v>2406</v>
      </c>
      <c r="F414" s="299" t="s">
        <v>932</v>
      </c>
      <c r="G414" s="301" t="s">
        <v>915</v>
      </c>
      <c r="H414" s="302" t="s">
        <v>932</v>
      </c>
      <c r="I414" s="56" t="s">
        <v>35</v>
      </c>
      <c r="J414" s="229" t="s">
        <v>35</v>
      </c>
      <c r="K414" s="229" t="s">
        <v>35</v>
      </c>
      <c r="L414" s="56"/>
      <c r="M414" s="56"/>
      <c r="N414" s="58"/>
      <c r="O414" s="297">
        <v>1026235</v>
      </c>
      <c r="P414" s="303">
        <v>28390</v>
      </c>
      <c r="Q414" s="304">
        <v>41883</v>
      </c>
      <c r="R414" s="304">
        <v>42247</v>
      </c>
      <c r="S414" s="303">
        <f t="shared" si="290"/>
        <v>28390</v>
      </c>
      <c r="T414" s="59"/>
      <c r="U414" s="346">
        <f t="shared" si="325"/>
        <v>3.5049871683395088E-3</v>
      </c>
      <c r="V414" s="345">
        <f t="shared" si="326"/>
        <v>2.6730634389794416E-3</v>
      </c>
      <c r="W414" s="27">
        <v>345220.79717011441</v>
      </c>
      <c r="X414" s="27">
        <v>345220.8</v>
      </c>
      <c r="Y414" s="305">
        <f t="shared" si="291"/>
        <v>680197.48908281839</v>
      </c>
      <c r="Z414" s="53">
        <f t="shared" si="330"/>
        <v>46154.46</v>
      </c>
      <c r="AA414" s="54">
        <f t="shared" si="330"/>
        <v>46154.46</v>
      </c>
      <c r="AB414" s="54">
        <f t="shared" si="330"/>
        <v>46154.46</v>
      </c>
      <c r="AC414" s="54">
        <f t="shared" si="330"/>
        <v>46154.46</v>
      </c>
      <c r="AD414" s="52">
        <f t="shared" si="292"/>
        <v>184617.83</v>
      </c>
      <c r="AE414" s="53">
        <f t="shared" si="331"/>
        <v>85715.42</v>
      </c>
      <c r="AF414" s="53">
        <f t="shared" si="331"/>
        <v>85715.42</v>
      </c>
      <c r="AG414" s="53">
        <f t="shared" si="331"/>
        <v>85715.42</v>
      </c>
      <c r="AH414" s="53">
        <f t="shared" si="331"/>
        <v>85715.42</v>
      </c>
      <c r="AI414" s="52">
        <f t="shared" si="293"/>
        <v>342861.69289843593</v>
      </c>
      <c r="AJ414" s="55">
        <f t="shared" si="294"/>
        <v>1207677.0119812542</v>
      </c>
      <c r="AK414" s="219" t="s">
        <v>923</v>
      </c>
      <c r="AL414" s="220">
        <v>21889.523364708708</v>
      </c>
      <c r="AM414" s="242"/>
      <c r="AN414" s="242"/>
      <c r="AO414" s="242">
        <f t="shared" si="295"/>
        <v>731395.14955141768</v>
      </c>
      <c r="AP414" s="243">
        <f t="shared" si="296"/>
        <v>198513.79569892472</v>
      </c>
      <c r="AQ414" s="244">
        <f t="shared" si="297"/>
        <v>368668.48698756553</v>
      </c>
      <c r="AR414" s="245">
        <f t="shared" si="298"/>
        <v>33.409999999999997</v>
      </c>
      <c r="AS414" s="246">
        <f t="shared" si="299"/>
        <v>9.07</v>
      </c>
      <c r="AT414" s="246">
        <f t="shared" si="300"/>
        <v>16.84</v>
      </c>
      <c r="AU414" s="251">
        <f t="shared" si="301"/>
        <v>59.319999999999993</v>
      </c>
      <c r="AV414" s="245">
        <f t="shared" si="302"/>
        <v>31.07</v>
      </c>
      <c r="AW414" s="246">
        <f t="shared" si="303"/>
        <v>8.43</v>
      </c>
      <c r="AX414" s="246">
        <f t="shared" si="304"/>
        <v>15.66</v>
      </c>
      <c r="AY414" s="252">
        <f t="shared" si="305"/>
        <v>55.16</v>
      </c>
      <c r="AZ414" s="249">
        <f t="shared" si="306"/>
        <v>31.07</v>
      </c>
      <c r="BA414" s="56">
        <f t="shared" si="307"/>
        <v>4</v>
      </c>
      <c r="BB414" s="246">
        <f t="shared" si="308"/>
        <v>2.11</v>
      </c>
      <c r="BC414" s="250">
        <f t="shared" si="309"/>
        <v>3.92</v>
      </c>
      <c r="BD414" s="246">
        <f t="shared" si="310"/>
        <v>31.07</v>
      </c>
      <c r="BE414" s="56">
        <v>4</v>
      </c>
      <c r="BF414" s="246">
        <f t="shared" si="311"/>
        <v>2.11</v>
      </c>
      <c r="BG414" s="250">
        <f t="shared" si="312"/>
        <v>3.92</v>
      </c>
      <c r="BH414" s="246">
        <f>INDEX('Mar - Aug'!AG:AG,MATCH(C414,'Mar - Aug'!C:C,0))</f>
        <v>31.52</v>
      </c>
      <c r="BI414" s="56">
        <v>4</v>
      </c>
      <c r="BJ414" s="246">
        <f>INDEX('Mar - Aug'!AK:AK,MATCH($C414,'Mar - Aug'!$C:$C,0))</f>
        <v>2.14</v>
      </c>
      <c r="BK414" s="246">
        <f>INDEX('Mar - Aug'!AL:AL,MATCH($C414,'Mar - Aug'!$C:$C,0))</f>
        <v>3.97</v>
      </c>
      <c r="BL414" s="246">
        <f>INDEX('Mar - Aug'!$AG:$AG,MATCH($C414,'Mar - Aug'!$C:$C,0))</f>
        <v>31.52</v>
      </c>
      <c r="BM414" s="56">
        <v>4</v>
      </c>
      <c r="BN414" s="246">
        <f>INDEX('Mar - Aug'!$AK:$AK,MATCH($C414,'Mar - Aug'!$C:$C,0))</f>
        <v>2.14</v>
      </c>
      <c r="BO414" s="246">
        <f>INDEX('Mar - Aug'!$AL:$AL,MATCH($C414,'Mar - Aug'!$C:$C,0))</f>
        <v>3.97</v>
      </c>
      <c r="BP414" s="60">
        <f>INDEX(FY2019_ALL_Targets!EB:EB,MATCH('Final Comp Values'!B414,FY2019_ALL_Targets!A:A,0))</f>
        <v>0</v>
      </c>
      <c r="BQ414" s="60">
        <f>+INDEX(FY2019_ALL_Targets!DY:DY,MATCH(B414,FY2019_ALL_Targets!A:A,0))</f>
        <v>1</v>
      </c>
      <c r="BR414" s="60">
        <f>+INDEX(FY2019_ALL_Targets!DZ:DZ,MATCH(B414,FY2019_ALL_Targets!A:A,0))</f>
        <v>1</v>
      </c>
      <c r="BS414" s="283">
        <f>+INDEX(FY2019_ALL_Targets!EA:EA,MATCH(B414,FY2019_ALL_Targets!A:A,0))</f>
        <v>0</v>
      </c>
      <c r="BT414" s="245">
        <f t="shared" si="327"/>
        <v>0</v>
      </c>
      <c r="BU414" s="245">
        <f t="shared" si="328"/>
        <v>2.14</v>
      </c>
      <c r="BV414" s="246">
        <f t="shared" si="329"/>
        <v>3.97</v>
      </c>
      <c r="BW414" s="284">
        <f t="shared" si="313"/>
        <v>133744.9877583702</v>
      </c>
      <c r="BX414" s="245">
        <f t="shared" si="314"/>
        <v>49.05</v>
      </c>
      <c r="BY414" s="246">
        <f t="shared" si="315"/>
        <v>1073681.1210389622</v>
      </c>
      <c r="BZ414" s="285">
        <f t="shared" si="316"/>
        <v>3.0615551923295859E-3</v>
      </c>
      <c r="CA414" s="245">
        <f t="shared" si="317"/>
        <v>124595.6</v>
      </c>
      <c r="CB414" s="286">
        <f t="shared" si="318"/>
        <v>5.69</v>
      </c>
      <c r="CC414" s="268">
        <f t="shared" si="289"/>
        <v>-3.0000000000003357E-2</v>
      </c>
      <c r="CD414" s="267">
        <f t="shared" si="319"/>
        <v>1207677.0119812542</v>
      </c>
      <c r="CE414" s="268">
        <f t="shared" si="320"/>
        <v>1198276.7210389622</v>
      </c>
      <c r="CF414" s="268">
        <f t="shared" si="321"/>
        <v>-0.42000000000000171</v>
      </c>
      <c r="CG414" s="270">
        <f t="shared" si="322"/>
        <v>-9195.5102435121262</v>
      </c>
      <c r="CH414" s="270">
        <f t="shared" si="323"/>
        <v>-9400.290942291962</v>
      </c>
      <c r="CI414" s="269">
        <f t="shared" si="324"/>
        <v>204.7806987798358</v>
      </c>
    </row>
    <row r="415" spans="1:87" s="57" customFormat="1" ht="15.75" customHeight="1" x14ac:dyDescent="0.25">
      <c r="A415" s="297">
        <v>1028674</v>
      </c>
      <c r="B415" s="297">
        <v>5329</v>
      </c>
      <c r="C415" s="347">
        <v>676051</v>
      </c>
      <c r="D415" s="219" t="s">
        <v>1003</v>
      </c>
      <c r="E415" s="299" t="s">
        <v>764</v>
      </c>
      <c r="F415" s="299" t="s">
        <v>978</v>
      </c>
      <c r="G415" s="301" t="s">
        <v>915</v>
      </c>
      <c r="H415" s="302" t="s">
        <v>978</v>
      </c>
      <c r="I415" s="56" t="s">
        <v>35</v>
      </c>
      <c r="J415" s="229" t="s">
        <v>36</v>
      </c>
      <c r="K415" s="229" t="s">
        <v>35</v>
      </c>
      <c r="L415" s="56"/>
      <c r="M415" s="56"/>
      <c r="N415" s="58"/>
      <c r="O415" s="297">
        <v>1021324</v>
      </c>
      <c r="P415" s="303">
        <v>12842</v>
      </c>
      <c r="Q415" s="304">
        <v>42005</v>
      </c>
      <c r="R415" s="304">
        <v>42369</v>
      </c>
      <c r="S415" s="303">
        <f t="shared" si="290"/>
        <v>12842</v>
      </c>
      <c r="T415" s="59"/>
      <c r="U415" s="346">
        <f t="shared" si="325"/>
        <v>1.5854542168304323E-3</v>
      </c>
      <c r="V415" s="345">
        <f t="shared" si="326"/>
        <v>1.2091398620420566E-3</v>
      </c>
      <c r="W415" s="27">
        <v>156157.99491253291</v>
      </c>
      <c r="X415" s="27">
        <v>156158</v>
      </c>
      <c r="Y415" s="305">
        <f t="shared" si="291"/>
        <v>307682.14705183351</v>
      </c>
      <c r="Z415" s="53">
        <f t="shared" si="330"/>
        <v>20877.62</v>
      </c>
      <c r="AA415" s="54">
        <f t="shared" si="330"/>
        <v>20877.62</v>
      </c>
      <c r="AB415" s="54">
        <f t="shared" si="330"/>
        <v>20877.62</v>
      </c>
      <c r="AC415" s="54">
        <f t="shared" si="330"/>
        <v>20877.62</v>
      </c>
      <c r="AD415" s="52">
        <f t="shared" si="292"/>
        <v>83510.47</v>
      </c>
      <c r="AE415" s="53">
        <f t="shared" si="331"/>
        <v>38772.720000000001</v>
      </c>
      <c r="AF415" s="53">
        <f t="shared" si="331"/>
        <v>38772.720000000001</v>
      </c>
      <c r="AG415" s="53">
        <f t="shared" si="331"/>
        <v>38772.720000000001</v>
      </c>
      <c r="AH415" s="53">
        <f t="shared" si="331"/>
        <v>38772.720000000001</v>
      </c>
      <c r="AI415" s="52">
        <f t="shared" si="293"/>
        <v>155090.8721451819</v>
      </c>
      <c r="AJ415" s="55">
        <f t="shared" si="294"/>
        <v>546283.48919701541</v>
      </c>
      <c r="AK415" s="219" t="s">
        <v>1003</v>
      </c>
      <c r="AL415" s="220">
        <v>35521.831322741207</v>
      </c>
      <c r="AM415" s="242"/>
      <c r="AN415" s="242"/>
      <c r="AO415" s="242">
        <f t="shared" si="295"/>
        <v>330841.01833530486</v>
      </c>
      <c r="AP415" s="243">
        <f t="shared" si="296"/>
        <v>89796.204301075282</v>
      </c>
      <c r="AQ415" s="244">
        <f t="shared" si="297"/>
        <v>166764.37865073324</v>
      </c>
      <c r="AR415" s="245">
        <f t="shared" si="298"/>
        <v>9.31</v>
      </c>
      <c r="AS415" s="246">
        <f t="shared" si="299"/>
        <v>2.5299999999999998</v>
      </c>
      <c r="AT415" s="246">
        <f t="shared" si="300"/>
        <v>4.6900000000000004</v>
      </c>
      <c r="AU415" s="251">
        <f t="shared" si="301"/>
        <v>16.53</v>
      </c>
      <c r="AV415" s="245">
        <f t="shared" si="302"/>
        <v>8.66</v>
      </c>
      <c r="AW415" s="246">
        <f t="shared" si="303"/>
        <v>2.35</v>
      </c>
      <c r="AX415" s="246">
        <f t="shared" si="304"/>
        <v>4.37</v>
      </c>
      <c r="AY415" s="252">
        <f t="shared" si="305"/>
        <v>15.379999999999999</v>
      </c>
      <c r="AZ415" s="249">
        <f t="shared" si="306"/>
        <v>8.66</v>
      </c>
      <c r="BA415" s="56">
        <f t="shared" si="307"/>
        <v>4</v>
      </c>
      <c r="BB415" s="246">
        <f t="shared" si="308"/>
        <v>0.59</v>
      </c>
      <c r="BC415" s="250">
        <f t="shared" si="309"/>
        <v>1.0900000000000001</v>
      </c>
      <c r="BD415" s="246">
        <f t="shared" si="310"/>
        <v>8.66</v>
      </c>
      <c r="BE415" s="56">
        <v>4</v>
      </c>
      <c r="BF415" s="246">
        <f t="shared" si="311"/>
        <v>0.59</v>
      </c>
      <c r="BG415" s="250">
        <f t="shared" si="312"/>
        <v>1.0900000000000001</v>
      </c>
      <c r="BH415" s="246">
        <f>INDEX('Mar - Aug'!AG:AG,MATCH(C415,'Mar - Aug'!C:C,0))</f>
        <v>4.04</v>
      </c>
      <c r="BI415" s="56">
        <v>4</v>
      </c>
      <c r="BJ415" s="246">
        <f>INDEX('Mar - Aug'!AK:AK,MATCH($C415,'Mar - Aug'!$C:$C,0))</f>
        <v>0.28000000000000003</v>
      </c>
      <c r="BK415" s="246">
        <f>INDEX('Mar - Aug'!AL:AL,MATCH($C415,'Mar - Aug'!$C:$C,0))</f>
        <v>0.51</v>
      </c>
      <c r="BL415" s="246">
        <f>INDEX('Mar - Aug'!$AG:$AG,MATCH($C415,'Mar - Aug'!$C:$C,0))</f>
        <v>4.04</v>
      </c>
      <c r="BM415" s="56">
        <v>4</v>
      </c>
      <c r="BN415" s="246">
        <f>INDEX('Mar - Aug'!$AK:$AK,MATCH($C415,'Mar - Aug'!$C:$C,0))</f>
        <v>0.28000000000000003</v>
      </c>
      <c r="BO415" s="246">
        <f>INDEX('Mar - Aug'!$AL:$AL,MATCH($C415,'Mar - Aug'!$C:$C,0))</f>
        <v>0.51</v>
      </c>
      <c r="BP415" s="60">
        <f>INDEX(FY2019_ALL_Targets!EB:EB,MATCH('Final Comp Values'!B415,FY2019_ALL_Targets!A:A,0))</f>
        <v>0</v>
      </c>
      <c r="BQ415" s="60">
        <f>+INDEX(FY2019_ALL_Targets!DY:DY,MATCH(B415,FY2019_ALL_Targets!A:A,0))</f>
        <v>0</v>
      </c>
      <c r="BR415" s="60">
        <f>+INDEX(FY2019_ALL_Targets!DZ:DZ,MATCH(B415,FY2019_ALL_Targets!A:A,0))</f>
        <v>0</v>
      </c>
      <c r="BS415" s="283">
        <f>+INDEX(FY2019_ALL_Targets!EA:EA,MATCH(B415,FY2019_ALL_Targets!A:A,0))</f>
        <v>0</v>
      </c>
      <c r="BT415" s="245">
        <f t="shared" si="327"/>
        <v>0</v>
      </c>
      <c r="BU415" s="245">
        <f t="shared" si="328"/>
        <v>0</v>
      </c>
      <c r="BV415" s="246">
        <f t="shared" si="329"/>
        <v>0</v>
      </c>
      <c r="BW415" s="284">
        <f t="shared" si="313"/>
        <v>0</v>
      </c>
      <c r="BX415" s="245">
        <f t="shared" si="314"/>
        <v>15.379999999999999</v>
      </c>
      <c r="BY415" s="246">
        <f t="shared" si="315"/>
        <v>546325.76574375969</v>
      </c>
      <c r="BZ415" s="285">
        <f t="shared" si="316"/>
        <v>1.5578242478527743E-3</v>
      </c>
      <c r="CA415" s="245">
        <f t="shared" si="317"/>
        <v>63398.51</v>
      </c>
      <c r="CB415" s="286">
        <f t="shared" si="318"/>
        <v>1.78</v>
      </c>
      <c r="CC415" s="268">
        <f t="shared" si="289"/>
        <v>0</v>
      </c>
      <c r="CD415" s="267">
        <f t="shared" si="319"/>
        <v>546283.48919701541</v>
      </c>
      <c r="CE415" s="268">
        <f t="shared" si="320"/>
        <v>609724.2757437597</v>
      </c>
      <c r="CF415" s="268">
        <f t="shared" si="321"/>
        <v>1.7800000000000011</v>
      </c>
      <c r="CG415" s="270">
        <f t="shared" si="322"/>
        <v>63223.966890161777</v>
      </c>
      <c r="CH415" s="270">
        <f t="shared" si="323"/>
        <v>63440.78654674429</v>
      </c>
      <c r="CI415" s="269">
        <f t="shared" si="324"/>
        <v>-216.81965658251283</v>
      </c>
    </row>
    <row r="416" spans="1:87" s="57" customFormat="1" ht="15.75" customHeight="1" x14ac:dyDescent="0.25">
      <c r="A416" s="297">
        <v>533201</v>
      </c>
      <c r="B416" s="297">
        <v>5332</v>
      </c>
      <c r="C416" s="298" t="s">
        <v>1192</v>
      </c>
      <c r="D416" s="219" t="s">
        <v>913</v>
      </c>
      <c r="E416" s="299" t="s">
        <v>2367</v>
      </c>
      <c r="F416" s="299" t="s">
        <v>2344</v>
      </c>
      <c r="G416" s="301" t="s">
        <v>915</v>
      </c>
      <c r="H416" s="302" t="s">
        <v>2344</v>
      </c>
      <c r="I416" s="56" t="s">
        <v>35</v>
      </c>
      <c r="J416" s="229" t="s">
        <v>35</v>
      </c>
      <c r="K416" s="229" t="s">
        <v>35</v>
      </c>
      <c r="L416" s="56"/>
      <c r="M416" s="56"/>
      <c r="N416" s="58"/>
      <c r="O416" s="297">
        <v>533201</v>
      </c>
      <c r="P416" s="303">
        <v>13679</v>
      </c>
      <c r="Q416" s="304">
        <v>41913</v>
      </c>
      <c r="R416" s="304">
        <v>42277</v>
      </c>
      <c r="S416" s="303">
        <f t="shared" si="290"/>
        <v>13679</v>
      </c>
      <c r="T416" s="59"/>
      <c r="U416" s="346">
        <f t="shared" si="325"/>
        <v>1.6887889917476626E-3</v>
      </c>
      <c r="V416" s="345">
        <f t="shared" si="326"/>
        <v>1.2879476851637823E-3</v>
      </c>
      <c r="W416" s="27">
        <v>166335.86770052469</v>
      </c>
      <c r="X416" s="27">
        <v>166336</v>
      </c>
      <c r="Y416" s="305">
        <f t="shared" si="291"/>
        <v>327735.87365846679</v>
      </c>
      <c r="Z416" s="53">
        <f t="shared" si="330"/>
        <v>22238.35</v>
      </c>
      <c r="AA416" s="54">
        <f t="shared" si="330"/>
        <v>22238.35</v>
      </c>
      <c r="AB416" s="54">
        <f t="shared" si="330"/>
        <v>22238.35</v>
      </c>
      <c r="AC416" s="54">
        <f t="shared" si="330"/>
        <v>22238.35</v>
      </c>
      <c r="AD416" s="52">
        <f t="shared" si="292"/>
        <v>88953.41</v>
      </c>
      <c r="AE416" s="53">
        <f t="shared" si="331"/>
        <v>41299.800000000003</v>
      </c>
      <c r="AF416" s="53">
        <f t="shared" si="331"/>
        <v>41299.800000000003</v>
      </c>
      <c r="AG416" s="53">
        <f t="shared" si="331"/>
        <v>41299.800000000003</v>
      </c>
      <c r="AH416" s="53">
        <f t="shared" si="331"/>
        <v>41299.800000000003</v>
      </c>
      <c r="AI416" s="52">
        <f t="shared" si="293"/>
        <v>165199.19327783393</v>
      </c>
      <c r="AJ416" s="55">
        <f t="shared" si="294"/>
        <v>581888.47693630075</v>
      </c>
      <c r="AK416" s="219" t="s">
        <v>913</v>
      </c>
      <c r="AL416" s="220">
        <v>61485.26180987338</v>
      </c>
      <c r="AM416" s="242"/>
      <c r="AN416" s="242"/>
      <c r="AO416" s="242">
        <f t="shared" si="295"/>
        <v>352404.16522415786</v>
      </c>
      <c r="AP416" s="243">
        <f t="shared" si="296"/>
        <v>95648.827956989262</v>
      </c>
      <c r="AQ416" s="244">
        <f t="shared" si="297"/>
        <v>177633.54115896122</v>
      </c>
      <c r="AR416" s="245">
        <f t="shared" si="298"/>
        <v>5.73</v>
      </c>
      <c r="AS416" s="246">
        <f t="shared" si="299"/>
        <v>1.56</v>
      </c>
      <c r="AT416" s="246">
        <f t="shared" si="300"/>
        <v>2.89</v>
      </c>
      <c r="AU416" s="251">
        <f t="shared" si="301"/>
        <v>10.180000000000001</v>
      </c>
      <c r="AV416" s="245">
        <f t="shared" si="302"/>
        <v>5.33</v>
      </c>
      <c r="AW416" s="246">
        <f t="shared" si="303"/>
        <v>1.45</v>
      </c>
      <c r="AX416" s="246">
        <f t="shared" si="304"/>
        <v>2.69</v>
      </c>
      <c r="AY416" s="252">
        <f t="shared" si="305"/>
        <v>9.4700000000000006</v>
      </c>
      <c r="AZ416" s="249">
        <f t="shared" si="306"/>
        <v>5.33</v>
      </c>
      <c r="BA416" s="56">
        <f t="shared" si="307"/>
        <v>4</v>
      </c>
      <c r="BB416" s="246">
        <f t="shared" si="308"/>
        <v>0.36</v>
      </c>
      <c r="BC416" s="250">
        <f t="shared" si="309"/>
        <v>0.67</v>
      </c>
      <c r="BD416" s="246">
        <f t="shared" si="310"/>
        <v>5.33</v>
      </c>
      <c r="BE416" s="56">
        <v>4</v>
      </c>
      <c r="BF416" s="246">
        <f t="shared" si="311"/>
        <v>0.36</v>
      </c>
      <c r="BG416" s="250">
        <f t="shared" si="312"/>
        <v>0.67</v>
      </c>
      <c r="BH416" s="246">
        <f>INDEX('Mar - Aug'!AG:AG,MATCH(C416,'Mar - Aug'!C:C,0))</f>
        <v>5.22</v>
      </c>
      <c r="BI416" s="56">
        <v>4</v>
      </c>
      <c r="BJ416" s="246">
        <f>INDEX('Mar - Aug'!AK:AK,MATCH($C416,'Mar - Aug'!$C:$C,0))</f>
        <v>0.36</v>
      </c>
      <c r="BK416" s="246">
        <f>INDEX('Mar - Aug'!AL:AL,MATCH($C416,'Mar - Aug'!$C:$C,0))</f>
        <v>0.66</v>
      </c>
      <c r="BL416" s="246">
        <f>INDEX('Mar - Aug'!$AG:$AG,MATCH($C416,'Mar - Aug'!$C:$C,0))</f>
        <v>5.22</v>
      </c>
      <c r="BM416" s="56">
        <v>4</v>
      </c>
      <c r="BN416" s="246">
        <f>INDEX('Mar - Aug'!$AK:$AK,MATCH($C416,'Mar - Aug'!$C:$C,0))</f>
        <v>0.36</v>
      </c>
      <c r="BO416" s="246">
        <f>INDEX('Mar - Aug'!$AL:$AL,MATCH($C416,'Mar - Aug'!$C:$C,0))</f>
        <v>0.66</v>
      </c>
      <c r="BP416" s="60">
        <f>INDEX(FY2019_ALL_Targets!EB:EB,MATCH('Final Comp Values'!B416,FY2019_ALL_Targets!A:A,0))</f>
        <v>0</v>
      </c>
      <c r="BQ416" s="60">
        <f>+INDEX(FY2019_ALL_Targets!DY:DY,MATCH(B416,FY2019_ALL_Targets!A:A,0))</f>
        <v>0</v>
      </c>
      <c r="BR416" s="60">
        <f>+INDEX(FY2019_ALL_Targets!DZ:DZ,MATCH(B416,FY2019_ALL_Targets!A:A,0))</f>
        <v>0</v>
      </c>
      <c r="BS416" s="283">
        <f>+INDEX(FY2019_ALL_Targets!EA:EA,MATCH(B416,FY2019_ALL_Targets!A:A,0))</f>
        <v>0</v>
      </c>
      <c r="BT416" s="245">
        <f t="shared" si="327"/>
        <v>0</v>
      </c>
      <c r="BU416" s="245">
        <f t="shared" si="328"/>
        <v>0</v>
      </c>
      <c r="BV416" s="246">
        <f t="shared" si="329"/>
        <v>0</v>
      </c>
      <c r="BW416" s="284">
        <f t="shared" si="313"/>
        <v>0</v>
      </c>
      <c r="BX416" s="245">
        <f t="shared" si="314"/>
        <v>9.4700000000000006</v>
      </c>
      <c r="BY416" s="246">
        <f t="shared" si="315"/>
        <v>582265.42933950096</v>
      </c>
      <c r="BZ416" s="285">
        <f t="shared" si="316"/>
        <v>1.6603046412731661E-3</v>
      </c>
      <c r="CA416" s="245">
        <f t="shared" si="317"/>
        <v>67569.14</v>
      </c>
      <c r="CB416" s="286">
        <f t="shared" si="318"/>
        <v>1.1000000000000001</v>
      </c>
      <c r="CC416" s="268">
        <f t="shared" si="289"/>
        <v>2.0000000000001128E-2</v>
      </c>
      <c r="CD416" s="267">
        <f t="shared" si="319"/>
        <v>581888.47693630075</v>
      </c>
      <c r="CE416" s="268">
        <f t="shared" si="320"/>
        <v>649834.56933950097</v>
      </c>
      <c r="CF416" s="268">
        <f t="shared" si="321"/>
        <v>1.0999999999999996</v>
      </c>
      <c r="CG416" s="270">
        <f t="shared" si="322"/>
        <v>67590.002600837441</v>
      </c>
      <c r="CH416" s="270">
        <f t="shared" si="323"/>
        <v>67946.092403200222</v>
      </c>
      <c r="CI416" s="269">
        <f t="shared" si="324"/>
        <v>-356.08980236278148</v>
      </c>
    </row>
    <row r="417" spans="1:87" s="57" customFormat="1" ht="15.75" customHeight="1" x14ac:dyDescent="0.25">
      <c r="A417" s="297">
        <v>1026646</v>
      </c>
      <c r="B417" s="297">
        <v>5333</v>
      </c>
      <c r="C417" s="347">
        <v>675901</v>
      </c>
      <c r="D417" s="219" t="s">
        <v>930</v>
      </c>
      <c r="E417" s="299" t="s">
        <v>766</v>
      </c>
      <c r="F417" s="299" t="s">
        <v>995</v>
      </c>
      <c r="G417" s="301" t="s">
        <v>915</v>
      </c>
      <c r="H417" s="302" t="s">
        <v>995</v>
      </c>
      <c r="I417" s="56" t="s">
        <v>35</v>
      </c>
      <c r="J417" s="229" t="s">
        <v>35</v>
      </c>
      <c r="K417" s="229" t="s">
        <v>35</v>
      </c>
      <c r="L417" s="56"/>
      <c r="M417" s="56"/>
      <c r="N417" s="58"/>
      <c r="O417" s="297">
        <v>1026646</v>
      </c>
      <c r="P417" s="303">
        <v>18216</v>
      </c>
      <c r="Q417" s="304">
        <v>42058</v>
      </c>
      <c r="R417" s="304">
        <v>42369</v>
      </c>
      <c r="S417" s="303">
        <f t="shared" si="290"/>
        <v>21310</v>
      </c>
      <c r="T417" s="59"/>
      <c r="U417" s="346">
        <f t="shared" si="325"/>
        <v>2.630900900222435E-3</v>
      </c>
      <c r="V417" s="345">
        <f t="shared" si="326"/>
        <v>2.0064452935770307E-3</v>
      </c>
      <c r="W417" s="27">
        <v>259128.39682652836</v>
      </c>
      <c r="X417" s="27">
        <v>259128</v>
      </c>
      <c r="Y417" s="305">
        <f t="shared" si="291"/>
        <v>510567.40022384148</v>
      </c>
      <c r="Z417" s="53">
        <f t="shared" si="330"/>
        <v>34644.300000000003</v>
      </c>
      <c r="AA417" s="54">
        <f t="shared" si="330"/>
        <v>34644.300000000003</v>
      </c>
      <c r="AB417" s="54">
        <f t="shared" si="330"/>
        <v>34644.300000000003</v>
      </c>
      <c r="AC417" s="54">
        <f t="shared" si="330"/>
        <v>34644.300000000003</v>
      </c>
      <c r="AD417" s="52">
        <f t="shared" si="292"/>
        <v>138577.18</v>
      </c>
      <c r="AE417" s="53">
        <f t="shared" si="331"/>
        <v>64339.4</v>
      </c>
      <c r="AF417" s="53">
        <f t="shared" si="331"/>
        <v>64339.4</v>
      </c>
      <c r="AG417" s="53">
        <f t="shared" si="331"/>
        <v>64339.4</v>
      </c>
      <c r="AH417" s="53">
        <f t="shared" si="331"/>
        <v>64339.4</v>
      </c>
      <c r="AI417" s="52">
        <f t="shared" si="293"/>
        <v>257357.61450037584</v>
      </c>
      <c r="AJ417" s="55">
        <f t="shared" si="294"/>
        <v>906502.19472421729</v>
      </c>
      <c r="AK417" s="219" t="s">
        <v>930</v>
      </c>
      <c r="AL417" s="220">
        <v>95853.985850633719</v>
      </c>
      <c r="AM417" s="242"/>
      <c r="AN417" s="242"/>
      <c r="AO417" s="242">
        <f t="shared" si="295"/>
        <v>548997.20454176504</v>
      </c>
      <c r="AP417" s="243">
        <f t="shared" si="296"/>
        <v>149007.72043010753</v>
      </c>
      <c r="AQ417" s="244">
        <f t="shared" si="297"/>
        <v>276728.61774233961</v>
      </c>
      <c r="AR417" s="245">
        <f t="shared" si="298"/>
        <v>5.73</v>
      </c>
      <c r="AS417" s="246">
        <f t="shared" si="299"/>
        <v>1.55</v>
      </c>
      <c r="AT417" s="246">
        <f t="shared" si="300"/>
        <v>2.89</v>
      </c>
      <c r="AU417" s="251">
        <f t="shared" si="301"/>
        <v>10.17</v>
      </c>
      <c r="AV417" s="245">
        <f t="shared" si="302"/>
        <v>5.33</v>
      </c>
      <c r="AW417" s="246">
        <f t="shared" si="303"/>
        <v>1.45</v>
      </c>
      <c r="AX417" s="246">
        <f t="shared" si="304"/>
        <v>2.68</v>
      </c>
      <c r="AY417" s="252">
        <f t="shared" si="305"/>
        <v>9.4600000000000009</v>
      </c>
      <c r="AZ417" s="249">
        <f t="shared" si="306"/>
        <v>5.33</v>
      </c>
      <c r="BA417" s="56">
        <f t="shared" si="307"/>
        <v>4</v>
      </c>
      <c r="BB417" s="246">
        <f t="shared" si="308"/>
        <v>0.36</v>
      </c>
      <c r="BC417" s="250">
        <f t="shared" si="309"/>
        <v>0.67</v>
      </c>
      <c r="BD417" s="246">
        <f t="shared" si="310"/>
        <v>5.33</v>
      </c>
      <c r="BE417" s="56">
        <v>4</v>
      </c>
      <c r="BF417" s="246">
        <f t="shared" si="311"/>
        <v>0.36</v>
      </c>
      <c r="BG417" s="250">
        <f t="shared" si="312"/>
        <v>0.67</v>
      </c>
      <c r="BH417" s="246">
        <f>INDEX('Mar - Aug'!AG:AG,MATCH(C417,'Mar - Aug'!C:C,0))</f>
        <v>5.28</v>
      </c>
      <c r="BI417" s="56">
        <v>4</v>
      </c>
      <c r="BJ417" s="246">
        <f>INDEX('Mar - Aug'!AK:AK,MATCH($C417,'Mar - Aug'!$C:$C,0))</f>
        <v>0.36</v>
      </c>
      <c r="BK417" s="246">
        <f>INDEX('Mar - Aug'!AL:AL,MATCH($C417,'Mar - Aug'!$C:$C,0))</f>
        <v>0.67</v>
      </c>
      <c r="BL417" s="246">
        <f>INDEX('Mar - Aug'!$AG:$AG,MATCH($C417,'Mar - Aug'!$C:$C,0))</f>
        <v>5.28</v>
      </c>
      <c r="BM417" s="56">
        <v>4</v>
      </c>
      <c r="BN417" s="246">
        <f>INDEX('Mar - Aug'!$AK:$AK,MATCH($C417,'Mar - Aug'!$C:$C,0))</f>
        <v>0.36</v>
      </c>
      <c r="BO417" s="246">
        <f>INDEX('Mar - Aug'!$AL:$AL,MATCH($C417,'Mar - Aug'!$C:$C,0))</f>
        <v>0.67</v>
      </c>
      <c r="BP417" s="60">
        <f>INDEX(FY2019_ALL_Targets!EB:EB,MATCH('Final Comp Values'!B417,FY2019_ALL_Targets!A:A,0))</f>
        <v>0</v>
      </c>
      <c r="BQ417" s="60">
        <f>+INDEX(FY2019_ALL_Targets!DY:DY,MATCH(B417,FY2019_ALL_Targets!A:A,0))</f>
        <v>0</v>
      </c>
      <c r="BR417" s="60">
        <f>+INDEX(FY2019_ALL_Targets!DZ:DZ,MATCH(B417,FY2019_ALL_Targets!A:A,0))</f>
        <v>0</v>
      </c>
      <c r="BS417" s="283">
        <f>+INDEX(FY2019_ALL_Targets!EA:EA,MATCH(B417,FY2019_ALL_Targets!A:A,0))</f>
        <v>0</v>
      </c>
      <c r="BT417" s="245">
        <f t="shared" si="327"/>
        <v>0</v>
      </c>
      <c r="BU417" s="245">
        <f t="shared" si="328"/>
        <v>0</v>
      </c>
      <c r="BV417" s="246">
        <f t="shared" si="329"/>
        <v>0</v>
      </c>
      <c r="BW417" s="284">
        <f t="shared" si="313"/>
        <v>0</v>
      </c>
      <c r="BX417" s="245">
        <f t="shared" si="314"/>
        <v>9.4600000000000009</v>
      </c>
      <c r="BY417" s="246">
        <f t="shared" si="315"/>
        <v>906778.70614699507</v>
      </c>
      <c r="BZ417" s="285">
        <f t="shared" si="316"/>
        <v>2.585640188412603E-3</v>
      </c>
      <c r="CA417" s="245">
        <f t="shared" si="317"/>
        <v>105227.36</v>
      </c>
      <c r="CB417" s="286">
        <f t="shared" si="318"/>
        <v>1.1000000000000001</v>
      </c>
      <c r="CC417" s="268">
        <f t="shared" si="289"/>
        <v>1.0000000000001341E-2</v>
      </c>
      <c r="CD417" s="267">
        <f t="shared" si="319"/>
        <v>906502.19472421729</v>
      </c>
      <c r="CE417" s="268">
        <f t="shared" si="320"/>
        <v>1012006.0661469951</v>
      </c>
      <c r="CF417" s="268">
        <f t="shared" si="321"/>
        <v>1.0999999999999996</v>
      </c>
      <c r="CG417" s="270">
        <f t="shared" si="322"/>
        <v>105407.23194467639</v>
      </c>
      <c r="CH417" s="270">
        <f t="shared" si="323"/>
        <v>105503.87142277777</v>
      </c>
      <c r="CI417" s="269">
        <f t="shared" si="324"/>
        <v>-96.639478101380519</v>
      </c>
    </row>
    <row r="418" spans="1:87" s="57" customFormat="1" ht="15.75" customHeight="1" x14ac:dyDescent="0.25">
      <c r="A418" s="297">
        <v>1025779</v>
      </c>
      <c r="B418" s="297">
        <v>5336</v>
      </c>
      <c r="C418" s="347">
        <v>675899</v>
      </c>
      <c r="D418" s="219" t="s">
        <v>930</v>
      </c>
      <c r="E418" s="299" t="s">
        <v>768</v>
      </c>
      <c r="F418" s="299" t="s">
        <v>933</v>
      </c>
      <c r="G418" s="301" t="s">
        <v>915</v>
      </c>
      <c r="H418" s="302" t="s">
        <v>2982</v>
      </c>
      <c r="I418" s="56" t="s">
        <v>35</v>
      </c>
      <c r="J418" s="229" t="s">
        <v>35</v>
      </c>
      <c r="K418" s="229" t="s">
        <v>35</v>
      </c>
      <c r="L418" s="56"/>
      <c r="M418" s="56"/>
      <c r="N418" s="58"/>
      <c r="O418" s="297">
        <v>1025779</v>
      </c>
      <c r="P418" s="303">
        <v>14951</v>
      </c>
      <c r="Q418" s="304">
        <v>41883</v>
      </c>
      <c r="R418" s="304">
        <v>42247</v>
      </c>
      <c r="S418" s="303">
        <f t="shared" si="290"/>
        <v>14951</v>
      </c>
      <c r="T418" s="59"/>
      <c r="U418" s="346">
        <f t="shared" si="325"/>
        <v>1.8458282195788658E-3</v>
      </c>
      <c r="V418" s="345">
        <f t="shared" si="326"/>
        <v>1.4077129790835375E-3</v>
      </c>
      <c r="W418" s="27">
        <v>181803.3158693724</v>
      </c>
      <c r="X418" s="27">
        <v>181803.32</v>
      </c>
      <c r="Y418" s="305">
        <f t="shared" si="291"/>
        <v>358211.78792804573</v>
      </c>
      <c r="Z418" s="53">
        <f t="shared" si="330"/>
        <v>24306.28</v>
      </c>
      <c r="AA418" s="54">
        <f t="shared" si="330"/>
        <v>24306.28</v>
      </c>
      <c r="AB418" s="54">
        <f t="shared" si="330"/>
        <v>24306.28</v>
      </c>
      <c r="AC418" s="54">
        <f t="shared" si="330"/>
        <v>24306.28</v>
      </c>
      <c r="AD418" s="52">
        <f t="shared" si="292"/>
        <v>97225.12</v>
      </c>
      <c r="AE418" s="53">
        <f t="shared" si="331"/>
        <v>45140.24</v>
      </c>
      <c r="AF418" s="53">
        <f t="shared" si="331"/>
        <v>45140.24</v>
      </c>
      <c r="AG418" s="53">
        <f t="shared" si="331"/>
        <v>45140.24</v>
      </c>
      <c r="AH418" s="53">
        <f t="shared" si="331"/>
        <v>45140.24</v>
      </c>
      <c r="AI418" s="52">
        <f t="shared" si="293"/>
        <v>180560.94295612947</v>
      </c>
      <c r="AJ418" s="55">
        <f t="shared" si="294"/>
        <v>635997.85088417516</v>
      </c>
      <c r="AK418" s="219" t="s">
        <v>930</v>
      </c>
      <c r="AL418" s="220">
        <v>95853.985850633719</v>
      </c>
      <c r="AM418" s="242"/>
      <c r="AN418" s="242"/>
      <c r="AO418" s="242">
        <f t="shared" si="295"/>
        <v>385173.96551402769</v>
      </c>
      <c r="AP418" s="243">
        <f t="shared" si="296"/>
        <v>104543.13978494624</v>
      </c>
      <c r="AQ418" s="244">
        <f t="shared" si="297"/>
        <v>194151.55156573062</v>
      </c>
      <c r="AR418" s="245">
        <f t="shared" si="298"/>
        <v>4.0199999999999996</v>
      </c>
      <c r="AS418" s="246">
        <f t="shared" si="299"/>
        <v>1.0900000000000001</v>
      </c>
      <c r="AT418" s="246">
        <f t="shared" si="300"/>
        <v>2.0299999999999998</v>
      </c>
      <c r="AU418" s="251">
        <f t="shared" si="301"/>
        <v>7.1399999999999988</v>
      </c>
      <c r="AV418" s="245">
        <f t="shared" si="302"/>
        <v>3.74</v>
      </c>
      <c r="AW418" s="246">
        <f t="shared" si="303"/>
        <v>1.01</v>
      </c>
      <c r="AX418" s="246">
        <f t="shared" si="304"/>
        <v>1.88</v>
      </c>
      <c r="AY418" s="252">
        <f t="shared" si="305"/>
        <v>6.63</v>
      </c>
      <c r="AZ418" s="249">
        <f t="shared" si="306"/>
        <v>3.74</v>
      </c>
      <c r="BA418" s="56">
        <f t="shared" si="307"/>
        <v>4</v>
      </c>
      <c r="BB418" s="246">
        <f t="shared" si="308"/>
        <v>0.25</v>
      </c>
      <c r="BC418" s="250">
        <f t="shared" si="309"/>
        <v>0.47</v>
      </c>
      <c r="BD418" s="246">
        <f t="shared" si="310"/>
        <v>3.74</v>
      </c>
      <c r="BE418" s="56">
        <v>4</v>
      </c>
      <c r="BF418" s="246">
        <f t="shared" si="311"/>
        <v>0.25</v>
      </c>
      <c r="BG418" s="250">
        <f t="shared" si="312"/>
        <v>0.47</v>
      </c>
      <c r="BH418" s="246">
        <f>INDEX('Mar - Aug'!AG:AG,MATCH(C418,'Mar - Aug'!C:C,0))</f>
        <v>3.71</v>
      </c>
      <c r="BI418" s="56">
        <v>4</v>
      </c>
      <c r="BJ418" s="246">
        <f>INDEX('Mar - Aug'!AK:AK,MATCH($C418,'Mar - Aug'!$C:$C,0))</f>
        <v>0.25</v>
      </c>
      <c r="BK418" s="246">
        <f>INDEX('Mar - Aug'!AL:AL,MATCH($C418,'Mar - Aug'!$C:$C,0))</f>
        <v>0.47</v>
      </c>
      <c r="BL418" s="246">
        <f>INDEX('Mar - Aug'!$AG:$AG,MATCH($C418,'Mar - Aug'!$C:$C,0))</f>
        <v>3.71</v>
      </c>
      <c r="BM418" s="56">
        <v>4</v>
      </c>
      <c r="BN418" s="246">
        <f>INDEX('Mar - Aug'!$AK:$AK,MATCH($C418,'Mar - Aug'!$C:$C,0))</f>
        <v>0.25</v>
      </c>
      <c r="BO418" s="246">
        <f>INDEX('Mar - Aug'!$AL:$AL,MATCH($C418,'Mar - Aug'!$C:$C,0))</f>
        <v>0.47</v>
      </c>
      <c r="BP418" s="60">
        <f>INDEX(FY2019_ALL_Targets!EB:EB,MATCH('Final Comp Values'!B418,FY2019_ALL_Targets!A:A,0))</f>
        <v>0</v>
      </c>
      <c r="BQ418" s="60">
        <f>+INDEX(FY2019_ALL_Targets!DY:DY,MATCH(B418,FY2019_ALL_Targets!A:A,0))</f>
        <v>1</v>
      </c>
      <c r="BR418" s="60">
        <f>+INDEX(FY2019_ALL_Targets!DZ:DZ,MATCH(B418,FY2019_ALL_Targets!A:A,0))</f>
        <v>1</v>
      </c>
      <c r="BS418" s="283">
        <f>+INDEX(FY2019_ALL_Targets!EA:EA,MATCH(B418,FY2019_ALL_Targets!A:A,0))</f>
        <v>0</v>
      </c>
      <c r="BT418" s="245">
        <f t="shared" si="327"/>
        <v>0</v>
      </c>
      <c r="BU418" s="245">
        <f t="shared" si="328"/>
        <v>0.25</v>
      </c>
      <c r="BV418" s="246">
        <f t="shared" si="329"/>
        <v>0.47</v>
      </c>
      <c r="BW418" s="284">
        <f t="shared" si="313"/>
        <v>69014.86981245628</v>
      </c>
      <c r="BX418" s="245">
        <f t="shared" si="314"/>
        <v>5.91</v>
      </c>
      <c r="BY418" s="246">
        <f t="shared" si="315"/>
        <v>566497.05637724535</v>
      </c>
      <c r="BZ418" s="285">
        <f t="shared" si="316"/>
        <v>1.6153418090400088E-3</v>
      </c>
      <c r="CA418" s="245">
        <f t="shared" si="317"/>
        <v>65739.289999999994</v>
      </c>
      <c r="CB418" s="286">
        <f t="shared" si="318"/>
        <v>0.69</v>
      </c>
      <c r="CC418" s="268">
        <f t="shared" si="289"/>
        <v>1.0000000000000009E-2</v>
      </c>
      <c r="CD418" s="267">
        <f t="shared" si="319"/>
        <v>635997.85088417516</v>
      </c>
      <c r="CE418" s="268">
        <f t="shared" si="320"/>
        <v>632236.34637724538</v>
      </c>
      <c r="CF418" s="268">
        <f t="shared" si="321"/>
        <v>-3.0000000000000249E-2</v>
      </c>
      <c r="CG418" s="270">
        <f t="shared" si="322"/>
        <v>-2877.8183297926716</v>
      </c>
      <c r="CH418" s="270">
        <f t="shared" si="323"/>
        <v>-3761.5045069297776</v>
      </c>
      <c r="CI418" s="269">
        <f t="shared" si="324"/>
        <v>883.68617713710591</v>
      </c>
    </row>
    <row r="419" spans="1:87" s="57" customFormat="1" ht="15.75" customHeight="1" x14ac:dyDescent="0.25">
      <c r="A419" s="297">
        <v>1026081</v>
      </c>
      <c r="B419" s="297">
        <v>5338</v>
      </c>
      <c r="C419" s="347">
        <v>675346</v>
      </c>
      <c r="D419" s="219" t="s">
        <v>923</v>
      </c>
      <c r="E419" s="299" t="s">
        <v>2354</v>
      </c>
      <c r="F419" s="299" t="s">
        <v>1011</v>
      </c>
      <c r="G419" s="301" t="s">
        <v>915</v>
      </c>
      <c r="H419" s="302" t="s">
        <v>1011</v>
      </c>
      <c r="I419" s="56" t="s">
        <v>35</v>
      </c>
      <c r="J419" s="229" t="s">
        <v>35</v>
      </c>
      <c r="K419" s="229" t="s">
        <v>36</v>
      </c>
      <c r="L419" s="56"/>
      <c r="M419" s="56"/>
      <c r="N419" s="58"/>
      <c r="O419" s="297">
        <v>1026081</v>
      </c>
      <c r="P419" s="303">
        <v>35203</v>
      </c>
      <c r="Q419" s="304">
        <v>41883</v>
      </c>
      <c r="R419" s="304">
        <v>42247</v>
      </c>
      <c r="S419" s="303">
        <f t="shared" si="290"/>
        <v>35203</v>
      </c>
      <c r="T419" s="59"/>
      <c r="U419" s="346">
        <f t="shared" si="325"/>
        <v>4.3461100136335234E-3</v>
      </c>
      <c r="V419" s="345">
        <f t="shared" si="326"/>
        <v>3.3145421712713376E-3</v>
      </c>
      <c r="W419" s="27">
        <v>428066.49246269249</v>
      </c>
      <c r="X419" s="27">
        <v>428066.49</v>
      </c>
      <c r="Y419" s="305">
        <f t="shared" si="291"/>
        <v>843430.51103143557</v>
      </c>
      <c r="Z419" s="53">
        <f t="shared" si="330"/>
        <v>57230.55</v>
      </c>
      <c r="AA419" s="54">
        <f t="shared" si="330"/>
        <v>57230.55</v>
      </c>
      <c r="AB419" s="54">
        <f t="shared" si="330"/>
        <v>57230.55</v>
      </c>
      <c r="AC419" s="54">
        <f t="shared" si="330"/>
        <v>57230.55</v>
      </c>
      <c r="AD419" s="52">
        <f t="shared" si="292"/>
        <v>228922.21</v>
      </c>
      <c r="AE419" s="53">
        <f t="shared" si="331"/>
        <v>106285.31</v>
      </c>
      <c r="AF419" s="53">
        <f t="shared" si="331"/>
        <v>106285.31</v>
      </c>
      <c r="AG419" s="53">
        <f t="shared" si="331"/>
        <v>106285.31</v>
      </c>
      <c r="AH419" s="53">
        <f t="shared" si="331"/>
        <v>106285.31</v>
      </c>
      <c r="AI419" s="52">
        <f t="shared" si="293"/>
        <v>425141.25308572169</v>
      </c>
      <c r="AJ419" s="55">
        <f t="shared" si="294"/>
        <v>1497493.9741171573</v>
      </c>
      <c r="AK419" s="219" t="s">
        <v>923</v>
      </c>
      <c r="AL419" s="220">
        <v>21889.523364708708</v>
      </c>
      <c r="AM419" s="242"/>
      <c r="AN419" s="242"/>
      <c r="AO419" s="242">
        <f t="shared" si="295"/>
        <v>906914.52799079102</v>
      </c>
      <c r="AP419" s="243">
        <f t="shared" si="296"/>
        <v>246152.91397849465</v>
      </c>
      <c r="AQ419" s="244">
        <f t="shared" si="297"/>
        <v>457141.13235023839</v>
      </c>
      <c r="AR419" s="245">
        <f t="shared" si="298"/>
        <v>41.43</v>
      </c>
      <c r="AS419" s="246">
        <f t="shared" si="299"/>
        <v>11.25</v>
      </c>
      <c r="AT419" s="246">
        <f t="shared" si="300"/>
        <v>20.88</v>
      </c>
      <c r="AU419" s="251">
        <f t="shared" si="301"/>
        <v>73.56</v>
      </c>
      <c r="AV419" s="245">
        <f t="shared" si="302"/>
        <v>38.53</v>
      </c>
      <c r="AW419" s="246">
        <f t="shared" si="303"/>
        <v>10.46</v>
      </c>
      <c r="AX419" s="246">
        <f t="shared" si="304"/>
        <v>19.420000000000002</v>
      </c>
      <c r="AY419" s="252">
        <f t="shared" si="305"/>
        <v>68.41</v>
      </c>
      <c r="AZ419" s="249">
        <f t="shared" si="306"/>
        <v>38.53</v>
      </c>
      <c r="BA419" s="56">
        <f t="shared" si="307"/>
        <v>4</v>
      </c>
      <c r="BB419" s="246">
        <f t="shared" si="308"/>
        <v>2.62</v>
      </c>
      <c r="BC419" s="250">
        <f t="shared" si="309"/>
        <v>4.8600000000000003</v>
      </c>
      <c r="BD419" s="246">
        <f t="shared" si="310"/>
        <v>38.53</v>
      </c>
      <c r="BE419" s="56">
        <v>4</v>
      </c>
      <c r="BF419" s="246">
        <f t="shared" si="311"/>
        <v>2.62</v>
      </c>
      <c r="BG419" s="250">
        <f t="shared" si="312"/>
        <v>4.8600000000000003</v>
      </c>
      <c r="BH419" s="246">
        <f>INDEX('Mar - Aug'!AG:AG,MATCH(C419,'Mar - Aug'!C:C,0))</f>
        <v>39.08</v>
      </c>
      <c r="BI419" s="56">
        <v>4</v>
      </c>
      <c r="BJ419" s="246">
        <f>INDEX('Mar - Aug'!AK:AK,MATCH($C419,'Mar - Aug'!$C:$C,0))</f>
        <v>2.65</v>
      </c>
      <c r="BK419" s="246">
        <f>INDEX('Mar - Aug'!AL:AL,MATCH($C419,'Mar - Aug'!$C:$C,0))</f>
        <v>4.93</v>
      </c>
      <c r="BL419" s="246">
        <f>INDEX('Mar - Aug'!$AG:$AG,MATCH($C419,'Mar - Aug'!$C:$C,0))</f>
        <v>39.08</v>
      </c>
      <c r="BM419" s="56">
        <v>4</v>
      </c>
      <c r="BN419" s="246">
        <f>INDEX('Mar - Aug'!$AK:$AK,MATCH($C419,'Mar - Aug'!$C:$C,0))</f>
        <v>2.65</v>
      </c>
      <c r="BO419" s="246">
        <f>INDEX('Mar - Aug'!$AL:$AL,MATCH($C419,'Mar - Aug'!$C:$C,0))</f>
        <v>4.93</v>
      </c>
      <c r="BP419" s="60">
        <f>INDEX(FY2019_ALL_Targets!EB:EB,MATCH('Final Comp Values'!B419,FY2019_ALL_Targets!A:A,0))</f>
        <v>0</v>
      </c>
      <c r="BQ419" s="60">
        <f>+INDEX(FY2019_ALL_Targets!DY:DY,MATCH(B419,FY2019_ALL_Targets!A:A,0))</f>
        <v>1</v>
      </c>
      <c r="BR419" s="60">
        <f>+INDEX(FY2019_ALL_Targets!DZ:DZ,MATCH(B419,FY2019_ALL_Targets!A:A,0))</f>
        <v>1</v>
      </c>
      <c r="BS419" s="283">
        <f>+INDEX(FY2019_ALL_Targets!EA:EA,MATCH(B419,FY2019_ALL_Targets!A:A,0))</f>
        <v>0</v>
      </c>
      <c r="BT419" s="245">
        <f t="shared" si="327"/>
        <v>0</v>
      </c>
      <c r="BU419" s="245">
        <f t="shared" si="328"/>
        <v>2.65</v>
      </c>
      <c r="BV419" s="246">
        <f t="shared" si="329"/>
        <v>4.93</v>
      </c>
      <c r="BW419" s="284">
        <f t="shared" si="313"/>
        <v>165922.58710449201</v>
      </c>
      <c r="BX419" s="245">
        <f t="shared" si="314"/>
        <v>60.83</v>
      </c>
      <c r="BY419" s="246">
        <f t="shared" si="315"/>
        <v>1331539.7062752307</v>
      </c>
      <c r="BZ419" s="285">
        <f t="shared" si="316"/>
        <v>3.7968277747076193E-3</v>
      </c>
      <c r="CA419" s="245">
        <f t="shared" si="317"/>
        <v>154518.85999999999</v>
      </c>
      <c r="CB419" s="286">
        <f t="shared" si="318"/>
        <v>7.06</v>
      </c>
      <c r="CC419" s="268">
        <f t="shared" si="289"/>
        <v>-4.0000000000007141E-2</v>
      </c>
      <c r="CD419" s="267">
        <f t="shared" si="319"/>
        <v>1497493.9741171573</v>
      </c>
      <c r="CE419" s="268">
        <f t="shared" si="320"/>
        <v>1486058.5662752306</v>
      </c>
      <c r="CF419" s="268">
        <f t="shared" si="321"/>
        <v>-0.51999999999999602</v>
      </c>
      <c r="CG419" s="270">
        <f t="shared" si="322"/>
        <v>-11382.792962153426</v>
      </c>
      <c r="CH419" s="270">
        <f t="shared" si="323"/>
        <v>-11435.407841926673</v>
      </c>
      <c r="CI419" s="269">
        <f t="shared" si="324"/>
        <v>52.614879773247594</v>
      </c>
    </row>
    <row r="420" spans="1:87" s="57" customFormat="1" ht="15.75" customHeight="1" x14ac:dyDescent="0.25">
      <c r="A420" s="297">
        <v>1028615</v>
      </c>
      <c r="B420" s="297">
        <v>5340</v>
      </c>
      <c r="C420" s="347">
        <v>675391</v>
      </c>
      <c r="D420" s="219" t="s">
        <v>928</v>
      </c>
      <c r="E420" s="299" t="s">
        <v>771</v>
      </c>
      <c r="F420" s="299" t="s">
        <v>995</v>
      </c>
      <c r="G420" s="301" t="s">
        <v>915</v>
      </c>
      <c r="H420" s="302" t="s">
        <v>995</v>
      </c>
      <c r="I420" s="56" t="s">
        <v>35</v>
      </c>
      <c r="J420" s="229" t="s">
        <v>36</v>
      </c>
      <c r="K420" s="229" t="s">
        <v>35</v>
      </c>
      <c r="L420" s="56"/>
      <c r="M420" s="56"/>
      <c r="N420" s="58"/>
      <c r="O420" s="297">
        <v>1013455</v>
      </c>
      <c r="P420" s="303">
        <v>13982</v>
      </c>
      <c r="Q420" s="304">
        <v>41883</v>
      </c>
      <c r="R420" s="304">
        <v>42247</v>
      </c>
      <c r="S420" s="303">
        <f t="shared" si="290"/>
        <v>13982</v>
      </c>
      <c r="T420" s="59"/>
      <c r="U420" s="346">
        <f t="shared" si="325"/>
        <v>1.7261969210187746E-3</v>
      </c>
      <c r="V420" s="345">
        <f t="shared" si="326"/>
        <v>1.3164766820644787E-3</v>
      </c>
      <c r="W420" s="27">
        <v>170020.33058650017</v>
      </c>
      <c r="X420" s="27">
        <v>170020</v>
      </c>
      <c r="Y420" s="305">
        <f t="shared" si="291"/>
        <v>334995.46644438064</v>
      </c>
      <c r="Z420" s="53">
        <f t="shared" si="330"/>
        <v>22730.95</v>
      </c>
      <c r="AA420" s="54">
        <f t="shared" si="330"/>
        <v>22730.95</v>
      </c>
      <c r="AB420" s="54">
        <f t="shared" si="330"/>
        <v>22730.95</v>
      </c>
      <c r="AC420" s="54">
        <f t="shared" si="330"/>
        <v>22730.95</v>
      </c>
      <c r="AD420" s="52">
        <f t="shared" si="292"/>
        <v>90923.8</v>
      </c>
      <c r="AE420" s="53">
        <f t="shared" si="331"/>
        <v>42214.62</v>
      </c>
      <c r="AF420" s="53">
        <f t="shared" si="331"/>
        <v>42214.62</v>
      </c>
      <c r="AG420" s="53">
        <f t="shared" si="331"/>
        <v>42214.62</v>
      </c>
      <c r="AH420" s="53">
        <f t="shared" si="331"/>
        <v>42214.62</v>
      </c>
      <c r="AI420" s="52">
        <f t="shared" si="293"/>
        <v>168858.47798893735</v>
      </c>
      <c r="AJ420" s="55">
        <f t="shared" si="294"/>
        <v>594777.74443331803</v>
      </c>
      <c r="AK420" s="219" t="s">
        <v>928</v>
      </c>
      <c r="AL420" s="220">
        <v>26039.070668243694</v>
      </c>
      <c r="AM420" s="242"/>
      <c r="AN420" s="242"/>
      <c r="AO420" s="242">
        <f t="shared" si="295"/>
        <v>360210.1789724523</v>
      </c>
      <c r="AP420" s="243">
        <f t="shared" si="296"/>
        <v>97767.526881720434</v>
      </c>
      <c r="AQ420" s="244">
        <f t="shared" si="297"/>
        <v>181568.25590208318</v>
      </c>
      <c r="AR420" s="245">
        <f t="shared" si="298"/>
        <v>13.83</v>
      </c>
      <c r="AS420" s="246">
        <f t="shared" si="299"/>
        <v>3.75</v>
      </c>
      <c r="AT420" s="246">
        <f t="shared" si="300"/>
        <v>6.97</v>
      </c>
      <c r="AU420" s="251">
        <f t="shared" si="301"/>
        <v>24.549999999999997</v>
      </c>
      <c r="AV420" s="245">
        <f t="shared" si="302"/>
        <v>12.87</v>
      </c>
      <c r="AW420" s="246">
        <f t="shared" si="303"/>
        <v>3.49</v>
      </c>
      <c r="AX420" s="246">
        <f t="shared" si="304"/>
        <v>6.48</v>
      </c>
      <c r="AY420" s="252">
        <f t="shared" si="305"/>
        <v>22.84</v>
      </c>
      <c r="AZ420" s="249">
        <f t="shared" si="306"/>
        <v>12.87</v>
      </c>
      <c r="BA420" s="56">
        <f t="shared" si="307"/>
        <v>4</v>
      </c>
      <c r="BB420" s="246">
        <f t="shared" si="308"/>
        <v>0.87</v>
      </c>
      <c r="BC420" s="250">
        <f t="shared" si="309"/>
        <v>1.62</v>
      </c>
      <c r="BD420" s="246">
        <f t="shared" si="310"/>
        <v>12.87</v>
      </c>
      <c r="BE420" s="56">
        <v>4</v>
      </c>
      <c r="BF420" s="246">
        <f t="shared" si="311"/>
        <v>0.87</v>
      </c>
      <c r="BG420" s="250">
        <f t="shared" si="312"/>
        <v>1.62</v>
      </c>
      <c r="BH420" s="246">
        <f>INDEX('Mar - Aug'!AG:AG,MATCH(C420,'Mar - Aug'!C:C,0))</f>
        <v>13.59</v>
      </c>
      <c r="BI420" s="56">
        <v>4</v>
      </c>
      <c r="BJ420" s="246">
        <f>INDEX('Mar - Aug'!AK:AK,MATCH($C420,'Mar - Aug'!$C:$C,0))</f>
        <v>0.92</v>
      </c>
      <c r="BK420" s="246">
        <f>INDEX('Mar - Aug'!AL:AL,MATCH($C420,'Mar - Aug'!$C:$C,0))</f>
        <v>1.71</v>
      </c>
      <c r="BL420" s="246">
        <f>INDEX('Mar - Aug'!$AG:$AG,MATCH($C420,'Mar - Aug'!$C:$C,0))</f>
        <v>13.59</v>
      </c>
      <c r="BM420" s="56">
        <v>4</v>
      </c>
      <c r="BN420" s="246">
        <f>INDEX('Mar - Aug'!$AK:$AK,MATCH($C420,'Mar - Aug'!$C:$C,0))</f>
        <v>0.92</v>
      </c>
      <c r="BO420" s="246">
        <f>INDEX('Mar - Aug'!$AL:$AL,MATCH($C420,'Mar - Aug'!$C:$C,0))</f>
        <v>1.71</v>
      </c>
      <c r="BP420" s="60">
        <f>INDEX(FY2019_ALL_Targets!EB:EB,MATCH('Final Comp Values'!B420,FY2019_ALL_Targets!A:A,0))</f>
        <v>0</v>
      </c>
      <c r="BQ420" s="60">
        <f>+INDEX(FY2019_ALL_Targets!DY:DY,MATCH(B420,FY2019_ALL_Targets!A:A,0))</f>
        <v>1</v>
      </c>
      <c r="BR420" s="60">
        <f>+INDEX(FY2019_ALL_Targets!DZ:DZ,MATCH(B420,FY2019_ALL_Targets!A:A,0))</f>
        <v>1</v>
      </c>
      <c r="BS420" s="283">
        <f>+INDEX(FY2019_ALL_Targets!EA:EA,MATCH(B420,FY2019_ALL_Targets!A:A,0))</f>
        <v>0</v>
      </c>
      <c r="BT420" s="245">
        <f t="shared" si="327"/>
        <v>0</v>
      </c>
      <c r="BU420" s="245">
        <f t="shared" si="328"/>
        <v>0.92</v>
      </c>
      <c r="BV420" s="246">
        <f t="shared" si="329"/>
        <v>1.71</v>
      </c>
      <c r="BW420" s="284">
        <f t="shared" si="313"/>
        <v>68482.755857480908</v>
      </c>
      <c r="BX420" s="245">
        <f t="shared" si="314"/>
        <v>20.21</v>
      </c>
      <c r="BY420" s="246">
        <f t="shared" si="315"/>
        <v>526249.61820520507</v>
      </c>
      <c r="BZ420" s="285">
        <f t="shared" si="316"/>
        <v>1.5005779830780336E-3</v>
      </c>
      <c r="CA420" s="245">
        <f t="shared" si="317"/>
        <v>61068.77</v>
      </c>
      <c r="CB420" s="286">
        <f t="shared" si="318"/>
        <v>2.35</v>
      </c>
      <c r="CC420" s="268">
        <f t="shared" si="289"/>
        <v>1.0000000000000675E-2</v>
      </c>
      <c r="CD420" s="267">
        <f t="shared" si="319"/>
        <v>594777.74443331803</v>
      </c>
      <c r="CE420" s="268">
        <f t="shared" si="320"/>
        <v>587318.38820520509</v>
      </c>
      <c r="CF420" s="268">
        <f t="shared" si="321"/>
        <v>-0.27999999999999758</v>
      </c>
      <c r="CG420" s="270">
        <f t="shared" si="322"/>
        <v>-7291.4959913015591</v>
      </c>
      <c r="CH420" s="270">
        <f t="shared" si="323"/>
        <v>-7459.3562281129416</v>
      </c>
      <c r="CI420" s="269">
        <f t="shared" si="324"/>
        <v>167.86023681138249</v>
      </c>
    </row>
    <row r="421" spans="1:87" s="57" customFormat="1" ht="15.75" customHeight="1" x14ac:dyDescent="0.25">
      <c r="A421" s="297">
        <v>1026720</v>
      </c>
      <c r="B421" s="297">
        <v>5343</v>
      </c>
      <c r="C421" s="347">
        <v>675452</v>
      </c>
      <c r="D421" s="219" t="s">
        <v>920</v>
      </c>
      <c r="E421" s="299" t="s">
        <v>773</v>
      </c>
      <c r="F421" s="299" t="s">
        <v>980</v>
      </c>
      <c r="G421" s="301" t="s">
        <v>915</v>
      </c>
      <c r="H421" s="302" t="s">
        <v>773</v>
      </c>
      <c r="I421" s="56" t="s">
        <v>35</v>
      </c>
      <c r="J421" s="229" t="s">
        <v>35</v>
      </c>
      <c r="K421" s="229" t="s">
        <v>35</v>
      </c>
      <c r="L421" s="56"/>
      <c r="M421" s="56"/>
      <c r="N421" s="58"/>
      <c r="O421" s="297">
        <v>1026720</v>
      </c>
      <c r="P421" s="303">
        <v>10662</v>
      </c>
      <c r="Q421" s="304">
        <v>42064</v>
      </c>
      <c r="R421" s="304">
        <v>42247</v>
      </c>
      <c r="S421" s="303">
        <f t="shared" si="290"/>
        <v>21150</v>
      </c>
      <c r="T421" s="59"/>
      <c r="U421" s="346">
        <f t="shared" si="325"/>
        <v>2.6111475382310889E-3</v>
      </c>
      <c r="V421" s="345">
        <f t="shared" si="326"/>
        <v>1.9913804767317782E-3</v>
      </c>
      <c r="W421" s="27">
        <v>257182.80589333994</v>
      </c>
      <c r="X421" s="27">
        <v>257182.82</v>
      </c>
      <c r="Y421" s="305">
        <f t="shared" si="291"/>
        <v>506733.95188804541</v>
      </c>
      <c r="Z421" s="53">
        <f t="shared" si="330"/>
        <v>34384.18</v>
      </c>
      <c r="AA421" s="54">
        <f t="shared" si="330"/>
        <v>34384.18</v>
      </c>
      <c r="AB421" s="54">
        <f t="shared" si="330"/>
        <v>34384.18</v>
      </c>
      <c r="AC421" s="54">
        <f t="shared" si="330"/>
        <v>34384.18</v>
      </c>
      <c r="AD421" s="52">
        <f t="shared" si="292"/>
        <v>137536.71</v>
      </c>
      <c r="AE421" s="53">
        <f t="shared" si="331"/>
        <v>63856.33</v>
      </c>
      <c r="AF421" s="53">
        <f t="shared" si="331"/>
        <v>63856.33</v>
      </c>
      <c r="AG421" s="53">
        <f t="shared" si="331"/>
        <v>63856.33</v>
      </c>
      <c r="AH421" s="53">
        <f t="shared" si="331"/>
        <v>63856.33</v>
      </c>
      <c r="AI421" s="52">
        <f t="shared" si="293"/>
        <v>255425.3189433575</v>
      </c>
      <c r="AJ421" s="55">
        <f t="shared" si="294"/>
        <v>899695.98083140282</v>
      </c>
      <c r="AK421" s="219" t="s">
        <v>920</v>
      </c>
      <c r="AL421" s="220">
        <v>54680.661225614327</v>
      </c>
      <c r="AM421" s="242"/>
      <c r="AN421" s="242"/>
      <c r="AO421" s="242">
        <f t="shared" si="295"/>
        <v>544875.21708391979</v>
      </c>
      <c r="AP421" s="243">
        <f t="shared" si="296"/>
        <v>147888.93548387097</v>
      </c>
      <c r="AQ421" s="244">
        <f t="shared" si="297"/>
        <v>274650.88058425538</v>
      </c>
      <c r="AR421" s="245">
        <f t="shared" si="298"/>
        <v>9.9600000000000009</v>
      </c>
      <c r="AS421" s="246">
        <f t="shared" si="299"/>
        <v>2.7</v>
      </c>
      <c r="AT421" s="246">
        <f t="shared" si="300"/>
        <v>5.0199999999999996</v>
      </c>
      <c r="AU421" s="251">
        <f t="shared" si="301"/>
        <v>17.68</v>
      </c>
      <c r="AV421" s="245">
        <f t="shared" si="302"/>
        <v>9.27</v>
      </c>
      <c r="AW421" s="246">
        <f t="shared" si="303"/>
        <v>2.52</v>
      </c>
      <c r="AX421" s="246">
        <f t="shared" si="304"/>
        <v>4.67</v>
      </c>
      <c r="AY421" s="252">
        <f t="shared" si="305"/>
        <v>16.46</v>
      </c>
      <c r="AZ421" s="249">
        <f t="shared" si="306"/>
        <v>9.27</v>
      </c>
      <c r="BA421" s="56">
        <f t="shared" si="307"/>
        <v>4</v>
      </c>
      <c r="BB421" s="246">
        <f t="shared" si="308"/>
        <v>0.63</v>
      </c>
      <c r="BC421" s="250">
        <f t="shared" si="309"/>
        <v>1.17</v>
      </c>
      <c r="BD421" s="246">
        <f t="shared" si="310"/>
        <v>9.27</v>
      </c>
      <c r="BE421" s="56">
        <v>4</v>
      </c>
      <c r="BF421" s="246">
        <f t="shared" si="311"/>
        <v>0.63</v>
      </c>
      <c r="BG421" s="250">
        <f t="shared" si="312"/>
        <v>1.17</v>
      </c>
      <c r="BH421" s="246">
        <f>INDEX('Mar - Aug'!AG:AG,MATCH(C421,'Mar - Aug'!C:C,0))</f>
        <v>9.1199999999999992</v>
      </c>
      <c r="BI421" s="56">
        <v>4</v>
      </c>
      <c r="BJ421" s="246">
        <f>INDEX('Mar - Aug'!AK:AK,MATCH($C421,'Mar - Aug'!$C:$C,0))</f>
        <v>0.62</v>
      </c>
      <c r="BK421" s="246">
        <f>INDEX('Mar - Aug'!AL:AL,MATCH($C421,'Mar - Aug'!$C:$C,0))</f>
        <v>1.1499999999999999</v>
      </c>
      <c r="BL421" s="246">
        <f>INDEX('Mar - Aug'!$AG:$AG,MATCH($C421,'Mar - Aug'!$C:$C,0))</f>
        <v>9.1199999999999992</v>
      </c>
      <c r="BM421" s="56">
        <v>4</v>
      </c>
      <c r="BN421" s="246">
        <f>INDEX('Mar - Aug'!$AK:$AK,MATCH($C421,'Mar - Aug'!$C:$C,0))</f>
        <v>0.62</v>
      </c>
      <c r="BO421" s="246">
        <f>INDEX('Mar - Aug'!$AL:$AL,MATCH($C421,'Mar - Aug'!$C:$C,0))</f>
        <v>1.1499999999999999</v>
      </c>
      <c r="BP421" s="60">
        <f>INDEX(FY2019_ALL_Targets!EB:EB,MATCH('Final Comp Values'!B421,FY2019_ALL_Targets!A:A,0))</f>
        <v>0</v>
      </c>
      <c r="BQ421" s="60">
        <f>+INDEX(FY2019_ALL_Targets!DY:DY,MATCH(B421,FY2019_ALL_Targets!A:A,0))</f>
        <v>0</v>
      </c>
      <c r="BR421" s="60">
        <f>+INDEX(FY2019_ALL_Targets!DZ:DZ,MATCH(B421,FY2019_ALL_Targets!A:A,0))</f>
        <v>0</v>
      </c>
      <c r="BS421" s="283">
        <f>+INDEX(FY2019_ALL_Targets!EA:EA,MATCH(B421,FY2019_ALL_Targets!A:A,0))</f>
        <v>0</v>
      </c>
      <c r="BT421" s="245">
        <f t="shared" si="327"/>
        <v>0</v>
      </c>
      <c r="BU421" s="245">
        <f t="shared" si="328"/>
        <v>0</v>
      </c>
      <c r="BV421" s="246">
        <f t="shared" si="329"/>
        <v>0</v>
      </c>
      <c r="BW421" s="284">
        <f t="shared" si="313"/>
        <v>0</v>
      </c>
      <c r="BX421" s="245">
        <f t="shared" si="314"/>
        <v>16.46</v>
      </c>
      <c r="BY421" s="246">
        <f t="shared" si="315"/>
        <v>900043.68377361191</v>
      </c>
      <c r="BZ421" s="285">
        <f t="shared" si="316"/>
        <v>2.566435563954147E-3</v>
      </c>
      <c r="CA421" s="245">
        <f t="shared" si="317"/>
        <v>104445.8</v>
      </c>
      <c r="CB421" s="286">
        <f t="shared" si="318"/>
        <v>1.91</v>
      </c>
      <c r="CC421" s="268">
        <f t="shared" si="289"/>
        <v>-9.9999999999980105E-3</v>
      </c>
      <c r="CD421" s="267">
        <f t="shared" si="319"/>
        <v>899695.98083140282</v>
      </c>
      <c r="CE421" s="268">
        <f t="shared" si="320"/>
        <v>1004489.483773612</v>
      </c>
      <c r="CF421" s="268">
        <f t="shared" si="321"/>
        <v>1.9100000000000001</v>
      </c>
      <c r="CG421" s="270">
        <f t="shared" si="322"/>
        <v>104399.71588019317</v>
      </c>
      <c r="CH421" s="270">
        <f t="shared" si="323"/>
        <v>104793.50294220913</v>
      </c>
      <c r="CI421" s="269">
        <f t="shared" si="324"/>
        <v>-393.78706201596651</v>
      </c>
    </row>
    <row r="422" spans="1:87" s="57" customFormat="1" ht="15.75" customHeight="1" x14ac:dyDescent="0.25">
      <c r="A422" s="297">
        <v>1028769</v>
      </c>
      <c r="B422" s="297">
        <v>5345</v>
      </c>
      <c r="C422" s="347">
        <v>675561</v>
      </c>
      <c r="D422" s="219" t="s">
        <v>939</v>
      </c>
      <c r="E422" s="299" t="s">
        <v>775</v>
      </c>
      <c r="F422" s="299" t="s">
        <v>966</v>
      </c>
      <c r="G422" s="301" t="s">
        <v>915</v>
      </c>
      <c r="H422" s="302" t="s">
        <v>775</v>
      </c>
      <c r="I422" s="56" t="s">
        <v>35</v>
      </c>
      <c r="J422" s="229" t="s">
        <v>36</v>
      </c>
      <c r="K422" s="229" t="s">
        <v>35</v>
      </c>
      <c r="L422" s="56"/>
      <c r="M422" s="56"/>
      <c r="N422" s="58"/>
      <c r="O422" s="297">
        <v>1003363</v>
      </c>
      <c r="P422" s="303">
        <v>20424</v>
      </c>
      <c r="Q422" s="304">
        <v>42005</v>
      </c>
      <c r="R422" s="304">
        <v>42369</v>
      </c>
      <c r="S422" s="303">
        <f t="shared" si="290"/>
        <v>20424</v>
      </c>
      <c r="T422" s="59"/>
      <c r="U422" s="346">
        <f t="shared" si="325"/>
        <v>2.5215166581953551E-3</v>
      </c>
      <c r="V422" s="345">
        <f t="shared" si="326"/>
        <v>1.9230238702964465E-3</v>
      </c>
      <c r="W422" s="27">
        <v>248354.68687149763</v>
      </c>
      <c r="X422" s="27">
        <v>248354.69</v>
      </c>
      <c r="Y422" s="305">
        <f t="shared" si="291"/>
        <v>489339.68006437068</v>
      </c>
      <c r="Z422" s="53">
        <f t="shared" si="330"/>
        <v>33203.9</v>
      </c>
      <c r="AA422" s="54">
        <f t="shared" si="330"/>
        <v>33203.9</v>
      </c>
      <c r="AB422" s="54">
        <f t="shared" si="330"/>
        <v>33203.9</v>
      </c>
      <c r="AC422" s="54">
        <f t="shared" si="330"/>
        <v>33203.9</v>
      </c>
      <c r="AD422" s="52">
        <f t="shared" si="292"/>
        <v>132815.59</v>
      </c>
      <c r="AE422" s="53">
        <f t="shared" si="331"/>
        <v>61664.38</v>
      </c>
      <c r="AF422" s="53">
        <f t="shared" si="331"/>
        <v>61664.38</v>
      </c>
      <c r="AG422" s="53">
        <f t="shared" si="331"/>
        <v>61664.38</v>
      </c>
      <c r="AH422" s="53">
        <f t="shared" si="331"/>
        <v>61664.38</v>
      </c>
      <c r="AI422" s="52">
        <f t="shared" si="293"/>
        <v>246657.52785338694</v>
      </c>
      <c r="AJ422" s="55">
        <f t="shared" si="294"/>
        <v>868812.79791775765</v>
      </c>
      <c r="AK422" s="219" t="s">
        <v>939</v>
      </c>
      <c r="AL422" s="220">
        <v>78822.574549228506</v>
      </c>
      <c r="AM422" s="242"/>
      <c r="AN422" s="242"/>
      <c r="AO422" s="242">
        <f t="shared" si="295"/>
        <v>526171.69899394701</v>
      </c>
      <c r="AP422" s="243">
        <f t="shared" si="296"/>
        <v>142812.4623655914</v>
      </c>
      <c r="AQ422" s="244">
        <f t="shared" si="297"/>
        <v>265223.14822944836</v>
      </c>
      <c r="AR422" s="245">
        <f t="shared" si="298"/>
        <v>6.68</v>
      </c>
      <c r="AS422" s="246">
        <f t="shared" si="299"/>
        <v>1.81</v>
      </c>
      <c r="AT422" s="246">
        <f t="shared" si="300"/>
        <v>3.36</v>
      </c>
      <c r="AU422" s="251">
        <f t="shared" si="301"/>
        <v>11.85</v>
      </c>
      <c r="AV422" s="245">
        <f t="shared" si="302"/>
        <v>6.21</v>
      </c>
      <c r="AW422" s="246">
        <f t="shared" si="303"/>
        <v>1.68</v>
      </c>
      <c r="AX422" s="246">
        <f t="shared" si="304"/>
        <v>3.13</v>
      </c>
      <c r="AY422" s="252">
        <f t="shared" si="305"/>
        <v>11.02</v>
      </c>
      <c r="AZ422" s="249">
        <f t="shared" si="306"/>
        <v>6.21</v>
      </c>
      <c r="BA422" s="56">
        <f t="shared" si="307"/>
        <v>4</v>
      </c>
      <c r="BB422" s="246">
        <f t="shared" si="308"/>
        <v>0.42</v>
      </c>
      <c r="BC422" s="250">
        <f t="shared" si="309"/>
        <v>0.78</v>
      </c>
      <c r="BD422" s="246">
        <f t="shared" si="310"/>
        <v>6.21</v>
      </c>
      <c r="BE422" s="56">
        <v>4</v>
      </c>
      <c r="BF422" s="246">
        <f t="shared" si="311"/>
        <v>0.42</v>
      </c>
      <c r="BG422" s="250">
        <f t="shared" si="312"/>
        <v>0.78</v>
      </c>
      <c r="BH422" s="246">
        <f>INDEX('Mar - Aug'!AG:AG,MATCH(C422,'Mar - Aug'!C:C,0))</f>
        <v>6.43</v>
      </c>
      <c r="BI422" s="56">
        <v>4</v>
      </c>
      <c r="BJ422" s="246">
        <f>INDEX('Mar - Aug'!AK:AK,MATCH($C422,'Mar - Aug'!$C:$C,0))</f>
        <v>0.44</v>
      </c>
      <c r="BK422" s="246">
        <f>INDEX('Mar - Aug'!AL:AL,MATCH($C422,'Mar - Aug'!$C:$C,0))</f>
        <v>0.81</v>
      </c>
      <c r="BL422" s="246">
        <f>INDEX('Mar - Aug'!$AG:$AG,MATCH($C422,'Mar - Aug'!$C:$C,0))</f>
        <v>6.43</v>
      </c>
      <c r="BM422" s="56">
        <v>4</v>
      </c>
      <c r="BN422" s="246">
        <f>INDEX('Mar - Aug'!$AK:$AK,MATCH($C422,'Mar - Aug'!$C:$C,0))</f>
        <v>0.44</v>
      </c>
      <c r="BO422" s="246">
        <f>INDEX('Mar - Aug'!$AL:$AL,MATCH($C422,'Mar - Aug'!$C:$C,0))</f>
        <v>0.81</v>
      </c>
      <c r="BP422" s="60">
        <f>INDEX(FY2019_ALL_Targets!EB:EB,MATCH('Final Comp Values'!B422,FY2019_ALL_Targets!A:A,0))</f>
        <v>0</v>
      </c>
      <c r="BQ422" s="60">
        <f>+INDEX(FY2019_ALL_Targets!DY:DY,MATCH(B422,FY2019_ALL_Targets!A:A,0))</f>
        <v>2</v>
      </c>
      <c r="BR422" s="60">
        <f>+INDEX(FY2019_ALL_Targets!DZ:DZ,MATCH(B422,FY2019_ALL_Targets!A:A,0))</f>
        <v>2</v>
      </c>
      <c r="BS422" s="283">
        <f>+INDEX(FY2019_ALL_Targets!EA:EA,MATCH(B422,FY2019_ALL_Targets!A:A,0))</f>
        <v>0</v>
      </c>
      <c r="BT422" s="245">
        <f t="shared" si="327"/>
        <v>0</v>
      </c>
      <c r="BU422" s="245">
        <f t="shared" si="328"/>
        <v>0.88</v>
      </c>
      <c r="BV422" s="246">
        <f t="shared" si="329"/>
        <v>1.62</v>
      </c>
      <c r="BW422" s="284">
        <f t="shared" si="313"/>
        <v>197056.43637307128</v>
      </c>
      <c r="BX422" s="245">
        <f t="shared" si="314"/>
        <v>8.52</v>
      </c>
      <c r="BY422" s="246">
        <f t="shared" si="315"/>
        <v>671568.33515942679</v>
      </c>
      <c r="BZ422" s="285">
        <f t="shared" si="316"/>
        <v>1.9149480075815438E-3</v>
      </c>
      <c r="CA422" s="245">
        <f t="shared" si="317"/>
        <v>77932.320000000007</v>
      </c>
      <c r="CB422" s="286">
        <f t="shared" si="318"/>
        <v>0.99</v>
      </c>
      <c r="CC422" s="268">
        <f t="shared" si="289"/>
        <v>9.9999999999993427E-3</v>
      </c>
      <c r="CD422" s="267">
        <f t="shared" si="319"/>
        <v>868812.79791775765</v>
      </c>
      <c r="CE422" s="268">
        <f t="shared" si="320"/>
        <v>749500.65515942685</v>
      </c>
      <c r="CF422" s="268">
        <f t="shared" si="321"/>
        <v>-1.5099999999999998</v>
      </c>
      <c r="CG422" s="270">
        <f t="shared" si="322"/>
        <v>-119047.8516203098</v>
      </c>
      <c r="CH422" s="270">
        <f t="shared" si="323"/>
        <v>-119312.1427583308</v>
      </c>
      <c r="CI422" s="269">
        <f t="shared" si="324"/>
        <v>264.29113802099891</v>
      </c>
    </row>
    <row r="423" spans="1:87" s="57" customFormat="1" ht="15.75" customHeight="1" x14ac:dyDescent="0.25">
      <c r="A423" s="297">
        <v>1028864</v>
      </c>
      <c r="B423" s="297">
        <v>5346</v>
      </c>
      <c r="C423" s="347">
        <v>675444</v>
      </c>
      <c r="D423" s="219" t="s">
        <v>939</v>
      </c>
      <c r="E423" s="299" t="s">
        <v>276</v>
      </c>
      <c r="F423" s="299" t="s">
        <v>966</v>
      </c>
      <c r="G423" s="301" t="s">
        <v>915</v>
      </c>
      <c r="H423" s="302" t="s">
        <v>276</v>
      </c>
      <c r="I423" s="56" t="s">
        <v>35</v>
      </c>
      <c r="J423" s="229" t="s">
        <v>36</v>
      </c>
      <c r="K423" s="229" t="s">
        <v>35</v>
      </c>
      <c r="L423" s="56"/>
      <c r="M423" s="56"/>
      <c r="N423" s="58"/>
      <c r="O423" s="297">
        <v>1003369</v>
      </c>
      <c r="P423" s="303">
        <v>17726</v>
      </c>
      <c r="Q423" s="304">
        <v>42005</v>
      </c>
      <c r="R423" s="304">
        <v>42369</v>
      </c>
      <c r="S423" s="303">
        <f t="shared" si="290"/>
        <v>17726</v>
      </c>
      <c r="T423" s="59"/>
      <c r="U423" s="346">
        <f t="shared" si="325"/>
        <v>2.188425591616278E-3</v>
      </c>
      <c r="V423" s="345">
        <f t="shared" si="326"/>
        <v>1.6689933962433807E-3</v>
      </c>
      <c r="W423" s="27">
        <v>215547.15922310844</v>
      </c>
      <c r="X423" s="27">
        <v>215547.16</v>
      </c>
      <c r="Y423" s="305">
        <f t="shared" si="291"/>
        <v>424698.15750200913</v>
      </c>
      <c r="Z423" s="53">
        <f t="shared" si="330"/>
        <v>28817.68</v>
      </c>
      <c r="AA423" s="54">
        <f t="shared" si="330"/>
        <v>28817.68</v>
      </c>
      <c r="AB423" s="54">
        <f t="shared" si="330"/>
        <v>28817.68</v>
      </c>
      <c r="AC423" s="54">
        <f t="shared" si="330"/>
        <v>28817.68</v>
      </c>
      <c r="AD423" s="52">
        <f t="shared" si="292"/>
        <v>115270.72</v>
      </c>
      <c r="AE423" s="53">
        <f t="shared" si="331"/>
        <v>53518.55</v>
      </c>
      <c r="AF423" s="53">
        <f t="shared" si="331"/>
        <v>53518.55</v>
      </c>
      <c r="AG423" s="53">
        <f t="shared" si="331"/>
        <v>53518.55</v>
      </c>
      <c r="AH423" s="53">
        <f t="shared" si="331"/>
        <v>53518.55</v>
      </c>
      <c r="AI423" s="52">
        <f t="shared" si="293"/>
        <v>214074.19402316574</v>
      </c>
      <c r="AJ423" s="55">
        <f t="shared" si="294"/>
        <v>754043.07152517489</v>
      </c>
      <c r="AK423" s="219" t="s">
        <v>939</v>
      </c>
      <c r="AL423" s="220">
        <v>78822.574549228506</v>
      </c>
      <c r="AM423" s="242"/>
      <c r="AN423" s="242"/>
      <c r="AO423" s="242">
        <f t="shared" si="295"/>
        <v>456664.68548603135</v>
      </c>
      <c r="AP423" s="243">
        <f t="shared" si="296"/>
        <v>123947.01075268818</v>
      </c>
      <c r="AQ423" s="244">
        <f t="shared" si="297"/>
        <v>230187.30540125348</v>
      </c>
      <c r="AR423" s="245">
        <f t="shared" si="298"/>
        <v>5.79</v>
      </c>
      <c r="AS423" s="246">
        <f t="shared" si="299"/>
        <v>1.57</v>
      </c>
      <c r="AT423" s="246">
        <f t="shared" si="300"/>
        <v>2.92</v>
      </c>
      <c r="AU423" s="251">
        <f t="shared" si="301"/>
        <v>10.280000000000001</v>
      </c>
      <c r="AV423" s="245">
        <f t="shared" si="302"/>
        <v>5.39</v>
      </c>
      <c r="AW423" s="246">
        <f t="shared" si="303"/>
        <v>1.46</v>
      </c>
      <c r="AX423" s="246">
        <f t="shared" si="304"/>
        <v>2.72</v>
      </c>
      <c r="AY423" s="252">
        <f t="shared" si="305"/>
        <v>9.57</v>
      </c>
      <c r="AZ423" s="249">
        <f t="shared" si="306"/>
        <v>5.39</v>
      </c>
      <c r="BA423" s="56">
        <f t="shared" si="307"/>
        <v>4</v>
      </c>
      <c r="BB423" s="246">
        <f t="shared" si="308"/>
        <v>0.37</v>
      </c>
      <c r="BC423" s="250">
        <f t="shared" si="309"/>
        <v>0.68</v>
      </c>
      <c r="BD423" s="246">
        <f t="shared" si="310"/>
        <v>5.39</v>
      </c>
      <c r="BE423" s="56">
        <v>4</v>
      </c>
      <c r="BF423" s="246">
        <f t="shared" si="311"/>
        <v>0.37</v>
      </c>
      <c r="BG423" s="250">
        <f t="shared" si="312"/>
        <v>0.68</v>
      </c>
      <c r="BH423" s="246">
        <f>INDEX('Mar - Aug'!AG:AG,MATCH(C423,'Mar - Aug'!C:C,0))</f>
        <v>5.58</v>
      </c>
      <c r="BI423" s="56">
        <v>4</v>
      </c>
      <c r="BJ423" s="246">
        <f>INDEX('Mar - Aug'!AK:AK,MATCH($C423,'Mar - Aug'!$C:$C,0))</f>
        <v>0.38</v>
      </c>
      <c r="BK423" s="246">
        <f>INDEX('Mar - Aug'!AL:AL,MATCH($C423,'Mar - Aug'!$C:$C,0))</f>
        <v>0.7</v>
      </c>
      <c r="BL423" s="246">
        <f>INDEX('Mar - Aug'!$AG:$AG,MATCH($C423,'Mar - Aug'!$C:$C,0))</f>
        <v>5.58</v>
      </c>
      <c r="BM423" s="56">
        <v>4</v>
      </c>
      <c r="BN423" s="246">
        <f>INDEX('Mar - Aug'!$AK:$AK,MATCH($C423,'Mar - Aug'!$C:$C,0))</f>
        <v>0.38</v>
      </c>
      <c r="BO423" s="246">
        <f>INDEX('Mar - Aug'!$AL:$AL,MATCH($C423,'Mar - Aug'!$C:$C,0))</f>
        <v>0.7</v>
      </c>
      <c r="BP423" s="60">
        <f>INDEX(FY2019_ALL_Targets!EB:EB,MATCH('Final Comp Values'!B423,FY2019_ALL_Targets!A:A,0))</f>
        <v>0</v>
      </c>
      <c r="BQ423" s="60">
        <f>+INDEX(FY2019_ALL_Targets!DY:DY,MATCH(B423,FY2019_ALL_Targets!A:A,0))</f>
        <v>0</v>
      </c>
      <c r="BR423" s="60">
        <f>+INDEX(FY2019_ALL_Targets!DZ:DZ,MATCH(B423,FY2019_ALL_Targets!A:A,0))</f>
        <v>0</v>
      </c>
      <c r="BS423" s="283">
        <f>+INDEX(FY2019_ALL_Targets!EA:EA,MATCH(B423,FY2019_ALL_Targets!A:A,0))</f>
        <v>0</v>
      </c>
      <c r="BT423" s="245">
        <f t="shared" si="327"/>
        <v>0</v>
      </c>
      <c r="BU423" s="245">
        <f t="shared" si="328"/>
        <v>0</v>
      </c>
      <c r="BV423" s="246">
        <f t="shared" si="329"/>
        <v>0</v>
      </c>
      <c r="BW423" s="284">
        <f t="shared" si="313"/>
        <v>0</v>
      </c>
      <c r="BX423" s="245">
        <f t="shared" si="314"/>
        <v>9.57</v>
      </c>
      <c r="BY423" s="246">
        <f t="shared" si="315"/>
        <v>754332.03843611677</v>
      </c>
      <c r="BZ423" s="285">
        <f t="shared" si="316"/>
        <v>2.1509451211919454E-3</v>
      </c>
      <c r="CA423" s="245">
        <f t="shared" si="317"/>
        <v>87536.65</v>
      </c>
      <c r="CB423" s="286">
        <f t="shared" si="318"/>
        <v>1.1100000000000001</v>
      </c>
      <c r="CC423" s="268">
        <f t="shared" si="289"/>
        <v>-2.000000000000024E-2</v>
      </c>
      <c r="CD423" s="267">
        <f t="shared" si="319"/>
        <v>754043.07152517489</v>
      </c>
      <c r="CE423" s="268">
        <f t="shared" si="320"/>
        <v>841868.68843611679</v>
      </c>
      <c r="CF423" s="268">
        <f t="shared" si="321"/>
        <v>1.1099999999999994</v>
      </c>
      <c r="CG423" s="270">
        <f t="shared" si="322"/>
        <v>87459.541211383883</v>
      </c>
      <c r="CH423" s="270">
        <f t="shared" si="323"/>
        <v>87825.616910941899</v>
      </c>
      <c r="CI423" s="269">
        <f t="shared" si="324"/>
        <v>-366.07569955801591</v>
      </c>
    </row>
    <row r="424" spans="1:87" s="57" customFormat="1" ht="15.75" customHeight="1" x14ac:dyDescent="0.25">
      <c r="A424" s="297">
        <v>1027122</v>
      </c>
      <c r="B424" s="297">
        <v>5347</v>
      </c>
      <c r="C424" s="347">
        <v>676219</v>
      </c>
      <c r="D424" s="219" t="s">
        <v>913</v>
      </c>
      <c r="E424" s="299" t="s">
        <v>278</v>
      </c>
      <c r="F424" s="299" t="s">
        <v>997</v>
      </c>
      <c r="G424" s="301" t="s">
        <v>915</v>
      </c>
      <c r="H424" s="302" t="s">
        <v>278</v>
      </c>
      <c r="I424" s="56" t="s">
        <v>35</v>
      </c>
      <c r="J424" s="229" t="s">
        <v>36</v>
      </c>
      <c r="K424" s="229" t="s">
        <v>35</v>
      </c>
      <c r="L424" s="56"/>
      <c r="M424" s="56"/>
      <c r="N424" s="58"/>
      <c r="O424" s="297">
        <v>1027122</v>
      </c>
      <c r="P424" s="303">
        <v>4608</v>
      </c>
      <c r="Q424" s="304">
        <v>42217</v>
      </c>
      <c r="R424" s="304">
        <v>42369</v>
      </c>
      <c r="S424" s="303">
        <f t="shared" si="290"/>
        <v>10993</v>
      </c>
      <c r="T424" s="59"/>
      <c r="U424" s="346">
        <f t="shared" si="325"/>
        <v>1.3571794273179367E-3</v>
      </c>
      <c r="V424" s="345">
        <f t="shared" si="326"/>
        <v>1.0350470723741107E-3</v>
      </c>
      <c r="W424" s="27">
        <v>133674.25939712461</v>
      </c>
      <c r="X424" s="27">
        <v>133674.26</v>
      </c>
      <c r="Y424" s="305">
        <f t="shared" si="291"/>
        <v>263381.85972129001</v>
      </c>
      <c r="Z424" s="53">
        <f t="shared" si="330"/>
        <v>17871.64</v>
      </c>
      <c r="AA424" s="54">
        <f t="shared" si="330"/>
        <v>17871.64</v>
      </c>
      <c r="AB424" s="54">
        <f t="shared" si="330"/>
        <v>17871.64</v>
      </c>
      <c r="AC424" s="54">
        <f t="shared" si="330"/>
        <v>17871.64</v>
      </c>
      <c r="AD424" s="52">
        <f t="shared" si="292"/>
        <v>71486.570000000007</v>
      </c>
      <c r="AE424" s="53">
        <f t="shared" si="331"/>
        <v>33190.199999999997</v>
      </c>
      <c r="AF424" s="53">
        <f t="shared" si="331"/>
        <v>33190.199999999997</v>
      </c>
      <c r="AG424" s="53">
        <f t="shared" si="331"/>
        <v>33190.199999999997</v>
      </c>
      <c r="AH424" s="53">
        <f t="shared" si="331"/>
        <v>33190.199999999997</v>
      </c>
      <c r="AI424" s="52">
        <f t="shared" si="293"/>
        <v>132760.7816143891</v>
      </c>
      <c r="AJ424" s="55">
        <f t="shared" si="294"/>
        <v>467629.21133567911</v>
      </c>
      <c r="AK424" s="219" t="s">
        <v>913</v>
      </c>
      <c r="AL424" s="220">
        <v>61485.26180987338</v>
      </c>
      <c r="AM424" s="242"/>
      <c r="AN424" s="242"/>
      <c r="AO424" s="242">
        <f t="shared" si="295"/>
        <v>283206.30077558069</v>
      </c>
      <c r="AP424" s="243">
        <f t="shared" si="296"/>
        <v>76867.279569892489</v>
      </c>
      <c r="AQ424" s="244">
        <f t="shared" si="297"/>
        <v>142753.52861762268</v>
      </c>
      <c r="AR424" s="245">
        <f t="shared" si="298"/>
        <v>4.6100000000000003</v>
      </c>
      <c r="AS424" s="246">
        <f t="shared" si="299"/>
        <v>1.25</v>
      </c>
      <c r="AT424" s="246">
        <f t="shared" si="300"/>
        <v>2.3199999999999998</v>
      </c>
      <c r="AU424" s="251">
        <f t="shared" si="301"/>
        <v>8.18</v>
      </c>
      <c r="AV424" s="245">
        <f t="shared" si="302"/>
        <v>4.28</v>
      </c>
      <c r="AW424" s="246">
        <f t="shared" si="303"/>
        <v>1.1599999999999999</v>
      </c>
      <c r="AX424" s="246">
        <f t="shared" si="304"/>
        <v>2.16</v>
      </c>
      <c r="AY424" s="252">
        <f t="shared" si="305"/>
        <v>7.6000000000000005</v>
      </c>
      <c r="AZ424" s="249">
        <f t="shared" si="306"/>
        <v>4.28</v>
      </c>
      <c r="BA424" s="56">
        <f t="shared" si="307"/>
        <v>4</v>
      </c>
      <c r="BB424" s="246">
        <f t="shared" si="308"/>
        <v>0.28999999999999998</v>
      </c>
      <c r="BC424" s="250">
        <f t="shared" si="309"/>
        <v>0.54</v>
      </c>
      <c r="BD424" s="246">
        <f t="shared" si="310"/>
        <v>4.28</v>
      </c>
      <c r="BE424" s="56">
        <v>4</v>
      </c>
      <c r="BF424" s="246">
        <f t="shared" si="311"/>
        <v>0.28999999999999998</v>
      </c>
      <c r="BG424" s="250">
        <f t="shared" si="312"/>
        <v>0.54</v>
      </c>
      <c r="BH424" s="246">
        <f>INDEX('Mar - Aug'!AG:AG,MATCH(C424,'Mar - Aug'!C:C,0))</f>
        <v>4.1900000000000004</v>
      </c>
      <c r="BI424" s="56">
        <v>4</v>
      </c>
      <c r="BJ424" s="246">
        <f>INDEX('Mar - Aug'!AK:AK,MATCH($C424,'Mar - Aug'!$C:$C,0))</f>
        <v>0.28999999999999998</v>
      </c>
      <c r="BK424" s="246">
        <f>INDEX('Mar - Aug'!AL:AL,MATCH($C424,'Mar - Aug'!$C:$C,0))</f>
        <v>0.53</v>
      </c>
      <c r="BL424" s="246">
        <f>INDEX('Mar - Aug'!$AG:$AG,MATCH($C424,'Mar - Aug'!$C:$C,0))</f>
        <v>4.1900000000000004</v>
      </c>
      <c r="BM424" s="56">
        <v>4</v>
      </c>
      <c r="BN424" s="246">
        <f>INDEX('Mar - Aug'!$AK:$AK,MATCH($C424,'Mar - Aug'!$C:$C,0))</f>
        <v>0.28999999999999998</v>
      </c>
      <c r="BO424" s="246">
        <f>INDEX('Mar - Aug'!$AL:$AL,MATCH($C424,'Mar - Aug'!$C:$C,0))</f>
        <v>0.53</v>
      </c>
      <c r="BP424" s="60">
        <f>INDEX(FY2019_ALL_Targets!EB:EB,MATCH('Final Comp Values'!B424,FY2019_ALL_Targets!A:A,0))</f>
        <v>0</v>
      </c>
      <c r="BQ424" s="60">
        <f>+INDEX(FY2019_ALL_Targets!DY:DY,MATCH(B424,FY2019_ALL_Targets!A:A,0))</f>
        <v>0</v>
      </c>
      <c r="BR424" s="60">
        <f>+INDEX(FY2019_ALL_Targets!DZ:DZ,MATCH(B424,FY2019_ALL_Targets!A:A,0))</f>
        <v>0</v>
      </c>
      <c r="BS424" s="283">
        <f>+INDEX(FY2019_ALL_Targets!EA:EA,MATCH(B424,FY2019_ALL_Targets!A:A,0))</f>
        <v>0</v>
      </c>
      <c r="BT424" s="245">
        <f t="shared" si="327"/>
        <v>0</v>
      </c>
      <c r="BU424" s="245">
        <f t="shared" si="328"/>
        <v>0</v>
      </c>
      <c r="BV424" s="246">
        <f t="shared" si="329"/>
        <v>0</v>
      </c>
      <c r="BW424" s="284">
        <f t="shared" si="313"/>
        <v>0</v>
      </c>
      <c r="BX424" s="245">
        <f t="shared" si="314"/>
        <v>7.6000000000000005</v>
      </c>
      <c r="BY424" s="246">
        <f t="shared" si="315"/>
        <v>467287.98975503771</v>
      </c>
      <c r="BZ424" s="285">
        <f t="shared" si="316"/>
        <v>1.3324514544536495E-3</v>
      </c>
      <c r="CA424" s="245">
        <f t="shared" si="317"/>
        <v>54226.55</v>
      </c>
      <c r="CB424" s="286">
        <f t="shared" si="318"/>
        <v>0.88</v>
      </c>
      <c r="CC424" s="268">
        <f t="shared" si="289"/>
        <v>0</v>
      </c>
      <c r="CD424" s="267">
        <f t="shared" si="319"/>
        <v>467629.21133567911</v>
      </c>
      <c r="CE424" s="268">
        <f t="shared" si="320"/>
        <v>521514.53975503769</v>
      </c>
      <c r="CF424" s="268">
        <f t="shared" si="321"/>
        <v>0.87999999999999989</v>
      </c>
      <c r="CG424" s="270">
        <f t="shared" si="322"/>
        <v>54146.540259920723</v>
      </c>
      <c r="CH424" s="270">
        <f t="shared" si="323"/>
        <v>53885.328419358586</v>
      </c>
      <c r="CI424" s="269">
        <f t="shared" si="324"/>
        <v>261.21184056213679</v>
      </c>
    </row>
    <row r="425" spans="1:87" s="57" customFormat="1" ht="15.75" customHeight="1" x14ac:dyDescent="0.25">
      <c r="A425" s="297">
        <v>1028699</v>
      </c>
      <c r="B425" s="297">
        <v>5349</v>
      </c>
      <c r="C425" s="347">
        <v>675703</v>
      </c>
      <c r="D425" s="219" t="s">
        <v>937</v>
      </c>
      <c r="E425" s="299" t="s">
        <v>2703</v>
      </c>
      <c r="F425" s="299" t="s">
        <v>965</v>
      </c>
      <c r="G425" s="301" t="s">
        <v>915</v>
      </c>
      <c r="H425" s="302" t="s">
        <v>965</v>
      </c>
      <c r="I425" s="56" t="s">
        <v>35</v>
      </c>
      <c r="J425" s="229" t="s">
        <v>36</v>
      </c>
      <c r="K425" s="229" t="s">
        <v>35</v>
      </c>
      <c r="L425" s="56"/>
      <c r="M425" s="56"/>
      <c r="N425" s="58"/>
      <c r="O425" s="297">
        <v>1001911</v>
      </c>
      <c r="P425" s="303">
        <v>16467</v>
      </c>
      <c r="Q425" s="304">
        <v>42005</v>
      </c>
      <c r="R425" s="304">
        <v>42369</v>
      </c>
      <c r="S425" s="303">
        <f t="shared" si="290"/>
        <v>16467</v>
      </c>
      <c r="T425" s="59"/>
      <c r="U425" s="346">
        <f t="shared" si="325"/>
        <v>2.0329913244468718E-3</v>
      </c>
      <c r="V425" s="345">
        <f t="shared" si="326"/>
        <v>1.5504521186923024E-3</v>
      </c>
      <c r="W425" s="27">
        <v>200237.79028633231</v>
      </c>
      <c r="X425" s="27">
        <v>200237.79</v>
      </c>
      <c r="Y425" s="305">
        <f t="shared" si="291"/>
        <v>394533.71090971364</v>
      </c>
      <c r="Z425" s="53">
        <f t="shared" ref="Z425:AC444" si="332">ROUND($AD425/4,2)</f>
        <v>26770.89</v>
      </c>
      <c r="AA425" s="54">
        <f t="shared" si="332"/>
        <v>26770.89</v>
      </c>
      <c r="AB425" s="54">
        <f t="shared" si="332"/>
        <v>26770.89</v>
      </c>
      <c r="AC425" s="54">
        <f t="shared" si="332"/>
        <v>26770.89</v>
      </c>
      <c r="AD425" s="52">
        <f t="shared" si="292"/>
        <v>107083.55</v>
      </c>
      <c r="AE425" s="53">
        <f t="shared" ref="AE425:AH444" si="333">ROUND($AI425/4,2)</f>
        <v>49717.36</v>
      </c>
      <c r="AF425" s="53">
        <f t="shared" si="333"/>
        <v>49717.36</v>
      </c>
      <c r="AG425" s="53">
        <f t="shared" si="333"/>
        <v>49717.36</v>
      </c>
      <c r="AH425" s="53">
        <f t="shared" si="333"/>
        <v>49717.36</v>
      </c>
      <c r="AI425" s="52">
        <f t="shared" si="293"/>
        <v>198869.44335887794</v>
      </c>
      <c r="AJ425" s="55">
        <f t="shared" si="294"/>
        <v>700486.70426859159</v>
      </c>
      <c r="AK425" s="219" t="s">
        <v>937</v>
      </c>
      <c r="AL425" s="220">
        <v>69918.451574351406</v>
      </c>
      <c r="AM425" s="242"/>
      <c r="AN425" s="242"/>
      <c r="AO425" s="242">
        <f t="shared" si="295"/>
        <v>424229.79667711147</v>
      </c>
      <c r="AP425" s="243">
        <f t="shared" si="296"/>
        <v>115143.60215053764</v>
      </c>
      <c r="AQ425" s="244">
        <f t="shared" si="297"/>
        <v>213838.11113857845</v>
      </c>
      <c r="AR425" s="245">
        <f t="shared" si="298"/>
        <v>6.07</v>
      </c>
      <c r="AS425" s="246">
        <f t="shared" si="299"/>
        <v>1.65</v>
      </c>
      <c r="AT425" s="246">
        <f t="shared" si="300"/>
        <v>3.06</v>
      </c>
      <c r="AU425" s="251">
        <f t="shared" si="301"/>
        <v>10.780000000000001</v>
      </c>
      <c r="AV425" s="245">
        <f t="shared" si="302"/>
        <v>5.64</v>
      </c>
      <c r="AW425" s="246">
        <f t="shared" si="303"/>
        <v>1.53</v>
      </c>
      <c r="AX425" s="246">
        <f t="shared" si="304"/>
        <v>2.84</v>
      </c>
      <c r="AY425" s="252">
        <f t="shared" si="305"/>
        <v>10.01</v>
      </c>
      <c r="AZ425" s="249">
        <f t="shared" si="306"/>
        <v>5.64</v>
      </c>
      <c r="BA425" s="56">
        <f t="shared" si="307"/>
        <v>4</v>
      </c>
      <c r="BB425" s="246">
        <f t="shared" si="308"/>
        <v>0.38</v>
      </c>
      <c r="BC425" s="250">
        <f t="shared" si="309"/>
        <v>0.71</v>
      </c>
      <c r="BD425" s="246">
        <f t="shared" si="310"/>
        <v>5.64</v>
      </c>
      <c r="BE425" s="56">
        <v>4</v>
      </c>
      <c r="BF425" s="246">
        <f t="shared" si="311"/>
        <v>0.38</v>
      </c>
      <c r="BG425" s="250">
        <f t="shared" si="312"/>
        <v>0.71</v>
      </c>
      <c r="BH425" s="246">
        <f>INDEX('Mar - Aug'!AG:AG,MATCH(C425,'Mar - Aug'!C:C,0))</f>
        <v>5.48</v>
      </c>
      <c r="BI425" s="56">
        <v>4</v>
      </c>
      <c r="BJ425" s="246">
        <f>INDEX('Mar - Aug'!AK:AK,MATCH($C425,'Mar - Aug'!$C:$C,0))</f>
        <v>0.37</v>
      </c>
      <c r="BK425" s="246">
        <f>INDEX('Mar - Aug'!AL:AL,MATCH($C425,'Mar - Aug'!$C:$C,0))</f>
        <v>0.69</v>
      </c>
      <c r="BL425" s="246">
        <f>INDEX('Mar - Aug'!$AG:$AG,MATCH($C425,'Mar - Aug'!$C:$C,0))</f>
        <v>5.48</v>
      </c>
      <c r="BM425" s="56">
        <v>4</v>
      </c>
      <c r="BN425" s="246">
        <f>INDEX('Mar - Aug'!$AK:$AK,MATCH($C425,'Mar - Aug'!$C:$C,0))</f>
        <v>0.37</v>
      </c>
      <c r="BO425" s="246">
        <f>INDEX('Mar - Aug'!$AL:$AL,MATCH($C425,'Mar - Aug'!$C:$C,0))</f>
        <v>0.69</v>
      </c>
      <c r="BP425" s="60">
        <f>INDEX(FY2019_ALL_Targets!EB:EB,MATCH('Final Comp Values'!B425,FY2019_ALL_Targets!A:A,0))</f>
        <v>0</v>
      </c>
      <c r="BQ425" s="60">
        <f>+INDEX(FY2019_ALL_Targets!DY:DY,MATCH(B425,FY2019_ALL_Targets!A:A,0))</f>
        <v>0</v>
      </c>
      <c r="BR425" s="60">
        <f>+INDEX(FY2019_ALL_Targets!DZ:DZ,MATCH(B425,FY2019_ALL_Targets!A:A,0))</f>
        <v>0</v>
      </c>
      <c r="BS425" s="283">
        <f>+INDEX(FY2019_ALL_Targets!EA:EA,MATCH(B425,FY2019_ALL_Targets!A:A,0))</f>
        <v>0</v>
      </c>
      <c r="BT425" s="245">
        <f t="shared" si="327"/>
        <v>0</v>
      </c>
      <c r="BU425" s="245">
        <f t="shared" si="328"/>
        <v>0</v>
      </c>
      <c r="BV425" s="246">
        <f t="shared" si="329"/>
        <v>0</v>
      </c>
      <c r="BW425" s="284">
        <f t="shared" si="313"/>
        <v>0</v>
      </c>
      <c r="BX425" s="245">
        <f t="shared" si="314"/>
        <v>10.01</v>
      </c>
      <c r="BY425" s="246">
        <f t="shared" si="315"/>
        <v>699883.70025925757</v>
      </c>
      <c r="BZ425" s="285">
        <f t="shared" si="316"/>
        <v>1.9956880442138438E-3</v>
      </c>
      <c r="CA425" s="245">
        <f t="shared" si="317"/>
        <v>81218.179999999993</v>
      </c>
      <c r="CB425" s="286">
        <f t="shared" si="318"/>
        <v>1.1599999999999999</v>
      </c>
      <c r="CC425" s="268">
        <f t="shared" si="289"/>
        <v>1.0000000000000564E-2</v>
      </c>
      <c r="CD425" s="267">
        <f t="shared" si="319"/>
        <v>700486.70426859159</v>
      </c>
      <c r="CE425" s="268">
        <f t="shared" si="320"/>
        <v>781101.88025925751</v>
      </c>
      <c r="CF425" s="268">
        <f t="shared" si="321"/>
        <v>1.1600000000000001</v>
      </c>
      <c r="CG425" s="270">
        <f t="shared" si="322"/>
        <v>81175.282412743894</v>
      </c>
      <c r="CH425" s="270">
        <f t="shared" si="323"/>
        <v>80615.175990665914</v>
      </c>
      <c r="CI425" s="269">
        <f t="shared" si="324"/>
        <v>560.10642207798082</v>
      </c>
    </row>
    <row r="426" spans="1:87" s="57" customFormat="1" ht="15.75" customHeight="1" x14ac:dyDescent="0.25">
      <c r="A426" s="297">
        <v>1028068</v>
      </c>
      <c r="B426" s="297">
        <v>5350</v>
      </c>
      <c r="C426" s="347">
        <v>675484</v>
      </c>
      <c r="D426" s="219" t="s">
        <v>928</v>
      </c>
      <c r="E426" s="299" t="s">
        <v>2957</v>
      </c>
      <c r="F426" s="299" t="s">
        <v>2957</v>
      </c>
      <c r="G426" s="301" t="s">
        <v>1021</v>
      </c>
      <c r="H426" s="302"/>
      <c r="I426" s="56" t="s">
        <v>35</v>
      </c>
      <c r="J426" s="229" t="s">
        <v>36</v>
      </c>
      <c r="K426" s="229" t="s">
        <v>35</v>
      </c>
      <c r="L426" s="56"/>
      <c r="M426" s="56"/>
      <c r="N426" s="58"/>
      <c r="O426" s="297">
        <v>1001399</v>
      </c>
      <c r="P426" s="303">
        <v>18530</v>
      </c>
      <c r="Q426" s="304">
        <v>42005</v>
      </c>
      <c r="R426" s="304">
        <v>42369</v>
      </c>
      <c r="S426" s="303">
        <f t="shared" si="290"/>
        <v>18530</v>
      </c>
      <c r="T426" s="59"/>
      <c r="U426" s="346" t="str">
        <f t="shared" si="325"/>
        <v/>
      </c>
      <c r="V426" s="345">
        <f t="shared" si="326"/>
        <v>1.7446941008907731E-3</v>
      </c>
      <c r="W426" s="27">
        <v>0</v>
      </c>
      <c r="X426" s="27">
        <v>0</v>
      </c>
      <c r="Y426" s="305">
        <f t="shared" si="291"/>
        <v>0</v>
      </c>
      <c r="Z426" s="53">
        <f t="shared" si="332"/>
        <v>30124.77</v>
      </c>
      <c r="AA426" s="54">
        <f t="shared" si="332"/>
        <v>30124.77</v>
      </c>
      <c r="AB426" s="54">
        <f t="shared" si="332"/>
        <v>30124.77</v>
      </c>
      <c r="AC426" s="54">
        <f t="shared" si="332"/>
        <v>30124.77</v>
      </c>
      <c r="AD426" s="52">
        <f t="shared" si="292"/>
        <v>120499.07</v>
      </c>
      <c r="AE426" s="53">
        <f t="shared" si="333"/>
        <v>55945.99</v>
      </c>
      <c r="AF426" s="53">
        <f t="shared" si="333"/>
        <v>55945.99</v>
      </c>
      <c r="AG426" s="53">
        <f t="shared" si="333"/>
        <v>55945.99</v>
      </c>
      <c r="AH426" s="53">
        <f t="shared" si="333"/>
        <v>55945.99</v>
      </c>
      <c r="AI426" s="52">
        <f t="shared" si="293"/>
        <v>223783.97919718272</v>
      </c>
      <c r="AJ426" s="55">
        <f t="shared" si="294"/>
        <v>344283.04919718276</v>
      </c>
      <c r="AK426" s="219" t="s">
        <v>928</v>
      </c>
      <c r="AL426" s="220">
        <v>26039.070668243694</v>
      </c>
      <c r="AM426" s="242"/>
      <c r="AN426" s="242"/>
      <c r="AO426" s="242">
        <f t="shared" si="295"/>
        <v>0</v>
      </c>
      <c r="AP426" s="243">
        <f t="shared" si="296"/>
        <v>129568.89247311829</v>
      </c>
      <c r="AQ426" s="244">
        <f t="shared" si="297"/>
        <v>240627.93462062659</v>
      </c>
      <c r="AR426" s="245">
        <f t="shared" si="298"/>
        <v>0</v>
      </c>
      <c r="AS426" s="246">
        <f t="shared" si="299"/>
        <v>4.9800000000000004</v>
      </c>
      <c r="AT426" s="246">
        <f t="shared" si="300"/>
        <v>9.24</v>
      </c>
      <c r="AU426" s="251">
        <f t="shared" si="301"/>
        <v>14.22</v>
      </c>
      <c r="AV426" s="245">
        <f t="shared" si="302"/>
        <v>0</v>
      </c>
      <c r="AW426" s="246">
        <f t="shared" si="303"/>
        <v>4.63</v>
      </c>
      <c r="AX426" s="246">
        <f t="shared" si="304"/>
        <v>8.59</v>
      </c>
      <c r="AY426" s="252">
        <f t="shared" si="305"/>
        <v>13.219999999999999</v>
      </c>
      <c r="AZ426" s="249">
        <f t="shared" si="306"/>
        <v>0</v>
      </c>
      <c r="BA426" s="56">
        <f t="shared" si="307"/>
        <v>4</v>
      </c>
      <c r="BB426" s="246">
        <f t="shared" si="308"/>
        <v>1.1599999999999999</v>
      </c>
      <c r="BC426" s="250">
        <f t="shared" si="309"/>
        <v>2.15</v>
      </c>
      <c r="BD426" s="246">
        <f t="shared" si="310"/>
        <v>0</v>
      </c>
      <c r="BE426" s="56">
        <v>4</v>
      </c>
      <c r="BF426" s="246">
        <f t="shared" si="311"/>
        <v>1.1599999999999999</v>
      </c>
      <c r="BG426" s="250">
        <f t="shared" si="312"/>
        <v>2.15</v>
      </c>
      <c r="BH426" s="246">
        <f>INDEX('Mar - Aug'!AG:AG,MATCH(C426,'Mar - Aug'!C:C,0))</f>
        <v>0</v>
      </c>
      <c r="BI426" s="56">
        <v>4</v>
      </c>
      <c r="BJ426" s="246">
        <f>INDEX('Mar - Aug'!AK:AK,MATCH($C426,'Mar - Aug'!$C:$C,0))</f>
        <v>1.22</v>
      </c>
      <c r="BK426" s="246">
        <f>INDEX('Mar - Aug'!AL:AL,MATCH($C426,'Mar - Aug'!$C:$C,0))</f>
        <v>2.27</v>
      </c>
      <c r="BL426" s="246">
        <f>INDEX('Mar - Aug'!$AG:$AG,MATCH($C426,'Mar - Aug'!$C:$C,0))</f>
        <v>0</v>
      </c>
      <c r="BM426" s="56">
        <v>4</v>
      </c>
      <c r="BN426" s="246">
        <f>INDEX('Mar - Aug'!$AK:$AK,MATCH($C426,'Mar - Aug'!$C:$C,0))</f>
        <v>1.22</v>
      </c>
      <c r="BO426" s="246">
        <f>INDEX('Mar - Aug'!$AL:$AL,MATCH($C426,'Mar - Aug'!$C:$C,0))</f>
        <v>2.27</v>
      </c>
      <c r="BP426" s="60">
        <f>INDEX(FY2019_ALL_Targets!EB:EB,MATCH('Final Comp Values'!B426,FY2019_ALL_Targets!A:A,0))</f>
        <v>3</v>
      </c>
      <c r="BQ426" s="60">
        <f>+INDEX(FY2019_ALL_Targets!DY:DY,MATCH(B426,FY2019_ALL_Targets!A:A,0))</f>
        <v>0</v>
      </c>
      <c r="BR426" s="60">
        <f>+INDEX(FY2019_ALL_Targets!DZ:DZ,MATCH(B426,FY2019_ALL_Targets!A:A,0))</f>
        <v>0</v>
      </c>
      <c r="BS426" s="283">
        <f>+INDEX(FY2019_ALL_Targets!EA:EA,MATCH(B426,FY2019_ALL_Targets!A:A,0))</f>
        <v>0</v>
      </c>
      <c r="BT426" s="245">
        <f t="shared" si="327"/>
        <v>0</v>
      </c>
      <c r="BU426" s="245">
        <f t="shared" si="328"/>
        <v>0</v>
      </c>
      <c r="BV426" s="246">
        <f t="shared" si="329"/>
        <v>0</v>
      </c>
      <c r="BW426" s="284">
        <f t="shared" si="313"/>
        <v>0</v>
      </c>
      <c r="BX426" s="245">
        <f t="shared" si="314"/>
        <v>13.219999999999999</v>
      </c>
      <c r="BY426" s="246">
        <f t="shared" si="315"/>
        <v>344236.51423418161</v>
      </c>
      <c r="BZ426" s="285">
        <f t="shared" si="316"/>
        <v>9.815755040223455E-4</v>
      </c>
      <c r="CA426" s="245">
        <f t="shared" si="317"/>
        <v>39947.01</v>
      </c>
      <c r="CB426" s="286">
        <f t="shared" si="318"/>
        <v>1.53</v>
      </c>
      <c r="CC426" s="268">
        <f t="shared" si="289"/>
        <v>-2.0000000000001794E-2</v>
      </c>
      <c r="CD426" s="267">
        <f t="shared" si="319"/>
        <v>344283.04919718276</v>
      </c>
      <c r="CE426" s="268">
        <f t="shared" si="320"/>
        <v>384183.52423418162</v>
      </c>
      <c r="CF426" s="268">
        <f t="shared" si="321"/>
        <v>1.5299999999999994</v>
      </c>
      <c r="CG426" s="270">
        <f t="shared" si="322"/>
        <v>39845.163787571066</v>
      </c>
      <c r="CH426" s="270">
        <f t="shared" si="323"/>
        <v>39900.475036998861</v>
      </c>
      <c r="CI426" s="269">
        <f t="shared" si="324"/>
        <v>-55.311249427795701</v>
      </c>
    </row>
    <row r="427" spans="1:87" s="57" customFormat="1" ht="15.75" customHeight="1" x14ac:dyDescent="0.25">
      <c r="A427" s="297">
        <v>1020889</v>
      </c>
      <c r="B427" s="297">
        <v>5355</v>
      </c>
      <c r="C427" s="298" t="s">
        <v>1187</v>
      </c>
      <c r="D427" s="219" t="s">
        <v>925</v>
      </c>
      <c r="E427" s="299" t="s">
        <v>2722</v>
      </c>
      <c r="F427" s="299" t="s">
        <v>971</v>
      </c>
      <c r="G427" s="301" t="s">
        <v>915</v>
      </c>
      <c r="H427" s="302" t="s">
        <v>2722</v>
      </c>
      <c r="I427" s="56" t="s">
        <v>35</v>
      </c>
      <c r="J427" s="229" t="s">
        <v>35</v>
      </c>
      <c r="K427" s="229" t="s">
        <v>35</v>
      </c>
      <c r="L427" s="56"/>
      <c r="M427" s="56"/>
      <c r="N427" s="58"/>
      <c r="O427" s="297">
        <v>1020889</v>
      </c>
      <c r="P427" s="303">
        <v>5580</v>
      </c>
      <c r="Q427" s="304">
        <v>41821</v>
      </c>
      <c r="R427" s="304">
        <v>42185</v>
      </c>
      <c r="S427" s="303">
        <f t="shared" si="290"/>
        <v>5580</v>
      </c>
      <c r="T427" s="59"/>
      <c r="U427" s="346">
        <f t="shared" si="325"/>
        <v>6.8889849944820216E-4</v>
      </c>
      <c r="V427" s="345">
        <f t="shared" si="326"/>
        <v>5.2538548747817129E-4</v>
      </c>
      <c r="W427" s="27">
        <v>67852.484919944996</v>
      </c>
      <c r="X427" s="27">
        <v>67852</v>
      </c>
      <c r="Y427" s="305">
        <f t="shared" si="291"/>
        <v>133691.51071088857</v>
      </c>
      <c r="Z427" s="53">
        <f t="shared" si="332"/>
        <v>9071.57</v>
      </c>
      <c r="AA427" s="54">
        <f t="shared" si="332"/>
        <v>9071.57</v>
      </c>
      <c r="AB427" s="54">
        <f t="shared" si="332"/>
        <v>9071.57</v>
      </c>
      <c r="AC427" s="54">
        <f t="shared" si="332"/>
        <v>9071.57</v>
      </c>
      <c r="AD427" s="52">
        <f t="shared" si="292"/>
        <v>36286.28</v>
      </c>
      <c r="AE427" s="53">
        <f t="shared" si="333"/>
        <v>16847.2</v>
      </c>
      <c r="AF427" s="53">
        <f t="shared" si="333"/>
        <v>16847.2</v>
      </c>
      <c r="AG427" s="53">
        <f t="shared" si="333"/>
        <v>16847.2</v>
      </c>
      <c r="AH427" s="53">
        <f t="shared" si="333"/>
        <v>16847.2</v>
      </c>
      <c r="AI427" s="52">
        <f t="shared" si="293"/>
        <v>67388.807551013466</v>
      </c>
      <c r="AJ427" s="55">
        <f t="shared" si="294"/>
        <v>237366.59826190205</v>
      </c>
      <c r="AK427" s="219" t="s">
        <v>925</v>
      </c>
      <c r="AL427" s="220">
        <v>58482.872744368782</v>
      </c>
      <c r="AM427" s="242"/>
      <c r="AN427" s="242"/>
      <c r="AO427" s="242">
        <f t="shared" si="295"/>
        <v>143754.31259235332</v>
      </c>
      <c r="AP427" s="243">
        <f t="shared" si="296"/>
        <v>39017.505376344088</v>
      </c>
      <c r="AQ427" s="244">
        <f t="shared" si="297"/>
        <v>72461.083388186526</v>
      </c>
      <c r="AR427" s="245">
        <f t="shared" si="298"/>
        <v>2.46</v>
      </c>
      <c r="AS427" s="246">
        <f t="shared" si="299"/>
        <v>0.67</v>
      </c>
      <c r="AT427" s="246">
        <f t="shared" si="300"/>
        <v>1.24</v>
      </c>
      <c r="AU427" s="251">
        <f t="shared" si="301"/>
        <v>4.37</v>
      </c>
      <c r="AV427" s="245">
        <f t="shared" si="302"/>
        <v>2.29</v>
      </c>
      <c r="AW427" s="246">
        <f t="shared" si="303"/>
        <v>0.62</v>
      </c>
      <c r="AX427" s="246">
        <f t="shared" si="304"/>
        <v>1.1499999999999999</v>
      </c>
      <c r="AY427" s="252">
        <f t="shared" si="305"/>
        <v>4.0600000000000005</v>
      </c>
      <c r="AZ427" s="249">
        <f t="shared" si="306"/>
        <v>2.29</v>
      </c>
      <c r="BA427" s="56">
        <f t="shared" si="307"/>
        <v>4</v>
      </c>
      <c r="BB427" s="246">
        <f t="shared" si="308"/>
        <v>0.16</v>
      </c>
      <c r="BC427" s="250">
        <f t="shared" si="309"/>
        <v>0.28999999999999998</v>
      </c>
      <c r="BD427" s="246">
        <f t="shared" si="310"/>
        <v>2.29</v>
      </c>
      <c r="BE427" s="56">
        <v>4</v>
      </c>
      <c r="BF427" s="246">
        <f t="shared" si="311"/>
        <v>0.16</v>
      </c>
      <c r="BG427" s="250">
        <f t="shared" si="312"/>
        <v>0.28999999999999998</v>
      </c>
      <c r="BH427" s="246">
        <f>INDEX('Mar - Aug'!AG:AG,MATCH(C427,'Mar - Aug'!C:C,0))</f>
        <v>2.2999999999999998</v>
      </c>
      <c r="BI427" s="56">
        <v>4</v>
      </c>
      <c r="BJ427" s="246">
        <f>INDEX('Mar - Aug'!AK:AK,MATCH($C427,'Mar - Aug'!$C:$C,0))</f>
        <v>0.16</v>
      </c>
      <c r="BK427" s="246">
        <f>INDEX('Mar - Aug'!AL:AL,MATCH($C427,'Mar - Aug'!$C:$C,0))</f>
        <v>0.28999999999999998</v>
      </c>
      <c r="BL427" s="246">
        <f>INDEX('Mar - Aug'!$AG:$AG,MATCH($C427,'Mar - Aug'!$C:$C,0))</f>
        <v>2.2999999999999998</v>
      </c>
      <c r="BM427" s="56">
        <v>4</v>
      </c>
      <c r="BN427" s="246">
        <f>INDEX('Mar - Aug'!$AK:$AK,MATCH($C427,'Mar - Aug'!$C:$C,0))</f>
        <v>0.16</v>
      </c>
      <c r="BO427" s="246">
        <f>INDEX('Mar - Aug'!$AL:$AL,MATCH($C427,'Mar - Aug'!$C:$C,0))</f>
        <v>0.28999999999999998</v>
      </c>
      <c r="BP427" s="60">
        <f>INDEX(FY2019_ALL_Targets!EB:EB,MATCH('Final Comp Values'!B427,FY2019_ALL_Targets!A:A,0))</f>
        <v>0</v>
      </c>
      <c r="BQ427" s="60">
        <f>+INDEX(FY2019_ALL_Targets!DY:DY,MATCH(B427,FY2019_ALL_Targets!A:A,0))</f>
        <v>0</v>
      </c>
      <c r="BR427" s="60">
        <f>+INDEX(FY2019_ALL_Targets!DZ:DZ,MATCH(B427,FY2019_ALL_Targets!A:A,0))</f>
        <v>1</v>
      </c>
      <c r="BS427" s="283">
        <f>+INDEX(FY2019_ALL_Targets!EA:EA,MATCH(B427,FY2019_ALL_Targets!A:A,0))</f>
        <v>0</v>
      </c>
      <c r="BT427" s="245">
        <f t="shared" si="327"/>
        <v>0</v>
      </c>
      <c r="BU427" s="245">
        <f t="shared" si="328"/>
        <v>0</v>
      </c>
      <c r="BV427" s="246">
        <f t="shared" si="329"/>
        <v>0.28999999999999998</v>
      </c>
      <c r="BW427" s="284">
        <f t="shared" si="313"/>
        <v>16960.033095866947</v>
      </c>
      <c r="BX427" s="245">
        <f t="shared" si="314"/>
        <v>3.7700000000000005</v>
      </c>
      <c r="BY427" s="246">
        <f t="shared" si="315"/>
        <v>220480.43024627035</v>
      </c>
      <c r="BZ427" s="285">
        <f t="shared" si="316"/>
        <v>6.2869039307904067E-4</v>
      </c>
      <c r="CA427" s="245">
        <f t="shared" si="317"/>
        <v>25585.71</v>
      </c>
      <c r="CB427" s="286">
        <f t="shared" si="318"/>
        <v>0.44</v>
      </c>
      <c r="CC427" s="268">
        <f t="shared" si="289"/>
        <v>-2.9999999999999416E-2</v>
      </c>
      <c r="CD427" s="267">
        <f t="shared" si="319"/>
        <v>237366.59826190205</v>
      </c>
      <c r="CE427" s="268">
        <f t="shared" si="320"/>
        <v>246066.14024627034</v>
      </c>
      <c r="CF427" s="268">
        <f t="shared" si="321"/>
        <v>0.15000000000000036</v>
      </c>
      <c r="CG427" s="270">
        <f t="shared" si="322"/>
        <v>8769.7019062279269</v>
      </c>
      <c r="CH427" s="270">
        <f t="shared" si="323"/>
        <v>8699.5419843682903</v>
      </c>
      <c r="CI427" s="269">
        <f t="shared" si="324"/>
        <v>70.159921859636597</v>
      </c>
    </row>
    <row r="428" spans="1:87" s="57" customFormat="1" ht="15.75" customHeight="1" x14ac:dyDescent="0.25">
      <c r="A428" s="297">
        <v>1026024</v>
      </c>
      <c r="B428" s="297">
        <v>5356</v>
      </c>
      <c r="C428" s="347">
        <v>675914</v>
      </c>
      <c r="D428" s="219" t="s">
        <v>940</v>
      </c>
      <c r="E428" s="299" t="s">
        <v>777</v>
      </c>
      <c r="F428" s="299" t="s">
        <v>938</v>
      </c>
      <c r="G428" s="301" t="s">
        <v>915</v>
      </c>
      <c r="H428" s="302" t="s">
        <v>938</v>
      </c>
      <c r="I428" s="56" t="s">
        <v>35</v>
      </c>
      <c r="J428" s="229" t="s">
        <v>36</v>
      </c>
      <c r="K428" s="229" t="s">
        <v>35</v>
      </c>
      <c r="L428" s="56"/>
      <c r="M428" s="56"/>
      <c r="N428" s="58"/>
      <c r="O428" s="297">
        <v>1026024</v>
      </c>
      <c r="P428" s="303">
        <v>23270</v>
      </c>
      <c r="Q428" s="304">
        <v>41883</v>
      </c>
      <c r="R428" s="304">
        <v>42247</v>
      </c>
      <c r="S428" s="303">
        <f t="shared" si="290"/>
        <v>23270</v>
      </c>
      <c r="T428" s="59"/>
      <c r="U428" s="346">
        <f t="shared" si="325"/>
        <v>2.8728795846164274E-3</v>
      </c>
      <c r="V428" s="345">
        <f t="shared" si="326"/>
        <v>2.1909892999313705E-3</v>
      </c>
      <c r="W428" s="27">
        <v>282961.88620808598</v>
      </c>
      <c r="X428" s="27">
        <v>282961.89</v>
      </c>
      <c r="Y428" s="305">
        <f t="shared" si="291"/>
        <v>557527.14233734354</v>
      </c>
      <c r="Z428" s="53">
        <f t="shared" si="332"/>
        <v>37830.730000000003</v>
      </c>
      <c r="AA428" s="54">
        <f t="shared" si="332"/>
        <v>37830.730000000003</v>
      </c>
      <c r="AB428" s="54">
        <f t="shared" si="332"/>
        <v>37830.730000000003</v>
      </c>
      <c r="AC428" s="54">
        <f t="shared" si="332"/>
        <v>37830.730000000003</v>
      </c>
      <c r="AD428" s="52">
        <f t="shared" si="292"/>
        <v>151322.9</v>
      </c>
      <c r="AE428" s="53">
        <f t="shared" si="333"/>
        <v>70257.06</v>
      </c>
      <c r="AF428" s="53">
        <f t="shared" si="333"/>
        <v>70257.06</v>
      </c>
      <c r="AG428" s="53">
        <f t="shared" si="333"/>
        <v>70257.06</v>
      </c>
      <c r="AH428" s="53">
        <f t="shared" si="333"/>
        <v>70257.06</v>
      </c>
      <c r="AI428" s="52">
        <f t="shared" si="293"/>
        <v>281028.23507385008</v>
      </c>
      <c r="AJ428" s="55">
        <f t="shared" si="294"/>
        <v>989878.27741119359</v>
      </c>
      <c r="AK428" s="219" t="s">
        <v>940</v>
      </c>
      <c r="AL428" s="220">
        <v>40027.494210593126</v>
      </c>
      <c r="AM428" s="242"/>
      <c r="AN428" s="242"/>
      <c r="AO428" s="242">
        <f t="shared" si="295"/>
        <v>599491.55090036942</v>
      </c>
      <c r="AP428" s="243">
        <f t="shared" si="296"/>
        <v>162712.79569892475</v>
      </c>
      <c r="AQ428" s="244">
        <f t="shared" si="297"/>
        <v>302180.8979288711</v>
      </c>
      <c r="AR428" s="245">
        <f t="shared" si="298"/>
        <v>14.98</v>
      </c>
      <c r="AS428" s="246">
        <f t="shared" si="299"/>
        <v>4.07</v>
      </c>
      <c r="AT428" s="246">
        <f t="shared" si="300"/>
        <v>7.55</v>
      </c>
      <c r="AU428" s="251">
        <f t="shared" si="301"/>
        <v>26.6</v>
      </c>
      <c r="AV428" s="245">
        <f t="shared" si="302"/>
        <v>13.93</v>
      </c>
      <c r="AW428" s="246">
        <f t="shared" si="303"/>
        <v>3.78</v>
      </c>
      <c r="AX428" s="246">
        <f t="shared" si="304"/>
        <v>7.02</v>
      </c>
      <c r="AY428" s="252">
        <f t="shared" si="305"/>
        <v>24.73</v>
      </c>
      <c r="AZ428" s="249">
        <f t="shared" si="306"/>
        <v>13.93</v>
      </c>
      <c r="BA428" s="56">
        <f t="shared" si="307"/>
        <v>4</v>
      </c>
      <c r="BB428" s="246">
        <f t="shared" si="308"/>
        <v>0.95</v>
      </c>
      <c r="BC428" s="250">
        <f t="shared" si="309"/>
        <v>1.76</v>
      </c>
      <c r="BD428" s="246">
        <f t="shared" si="310"/>
        <v>13.93</v>
      </c>
      <c r="BE428" s="56">
        <v>4</v>
      </c>
      <c r="BF428" s="246">
        <f t="shared" si="311"/>
        <v>0.95</v>
      </c>
      <c r="BG428" s="250">
        <f t="shared" si="312"/>
        <v>1.76</v>
      </c>
      <c r="BH428" s="246">
        <f>INDEX('Mar - Aug'!AG:AG,MATCH(C428,'Mar - Aug'!C:C,0))</f>
        <v>13.71</v>
      </c>
      <c r="BI428" s="56">
        <v>4</v>
      </c>
      <c r="BJ428" s="246">
        <f>INDEX('Mar - Aug'!AK:AK,MATCH($C428,'Mar - Aug'!$C:$C,0))</f>
        <v>0.93</v>
      </c>
      <c r="BK428" s="246">
        <f>INDEX('Mar - Aug'!AL:AL,MATCH($C428,'Mar - Aug'!$C:$C,0))</f>
        <v>1.73</v>
      </c>
      <c r="BL428" s="246">
        <f>INDEX('Mar - Aug'!$AG:$AG,MATCH($C428,'Mar - Aug'!$C:$C,0))</f>
        <v>13.71</v>
      </c>
      <c r="BM428" s="56">
        <v>4</v>
      </c>
      <c r="BN428" s="246">
        <f>INDEX('Mar - Aug'!$AK:$AK,MATCH($C428,'Mar - Aug'!$C:$C,0))</f>
        <v>0.93</v>
      </c>
      <c r="BO428" s="246">
        <f>INDEX('Mar - Aug'!$AL:$AL,MATCH($C428,'Mar - Aug'!$C:$C,0))</f>
        <v>1.73</v>
      </c>
      <c r="BP428" s="60">
        <f>INDEX(FY2019_ALL_Targets!EB:EB,MATCH('Final Comp Values'!B428,FY2019_ALL_Targets!A:A,0))</f>
        <v>0</v>
      </c>
      <c r="BQ428" s="60">
        <f>+INDEX(FY2019_ALL_Targets!DY:DY,MATCH(B428,FY2019_ALL_Targets!A:A,0))</f>
        <v>0</v>
      </c>
      <c r="BR428" s="60">
        <f>+INDEX(FY2019_ALL_Targets!DZ:DZ,MATCH(B428,FY2019_ALL_Targets!A:A,0))</f>
        <v>0</v>
      </c>
      <c r="BS428" s="283">
        <f>+INDEX(FY2019_ALL_Targets!EA:EA,MATCH(B428,FY2019_ALL_Targets!A:A,0))</f>
        <v>0</v>
      </c>
      <c r="BT428" s="245">
        <f t="shared" si="327"/>
        <v>0</v>
      </c>
      <c r="BU428" s="245">
        <f t="shared" si="328"/>
        <v>0</v>
      </c>
      <c r="BV428" s="246">
        <f t="shared" si="329"/>
        <v>0</v>
      </c>
      <c r="BW428" s="284">
        <f t="shared" si="313"/>
        <v>0</v>
      </c>
      <c r="BX428" s="245">
        <f t="shared" si="314"/>
        <v>24.73</v>
      </c>
      <c r="BY428" s="246">
        <f t="shared" si="315"/>
        <v>989879.93182796799</v>
      </c>
      <c r="BZ428" s="285">
        <f t="shared" si="316"/>
        <v>2.8225997325334339E-3</v>
      </c>
      <c r="CA428" s="245">
        <f t="shared" si="317"/>
        <v>114870.87</v>
      </c>
      <c r="CB428" s="286">
        <f t="shared" si="318"/>
        <v>2.87</v>
      </c>
      <c r="CC428" s="268">
        <f t="shared" si="289"/>
        <v>-3.9999999999998259E-2</v>
      </c>
      <c r="CD428" s="267">
        <f t="shared" si="319"/>
        <v>989878.27741119359</v>
      </c>
      <c r="CE428" s="268">
        <f t="shared" si="320"/>
        <v>1104750.8018279681</v>
      </c>
      <c r="CF428" s="268">
        <f t="shared" si="321"/>
        <v>2.870000000000001</v>
      </c>
      <c r="CG428" s="270">
        <f t="shared" si="322"/>
        <v>114878.71638374956</v>
      </c>
      <c r="CH428" s="270">
        <f t="shared" si="323"/>
        <v>114872.52441677451</v>
      </c>
      <c r="CI428" s="269">
        <f t="shared" si="324"/>
        <v>6.1919669750495814</v>
      </c>
    </row>
    <row r="429" spans="1:87" s="57" customFormat="1" ht="15.75" customHeight="1" x14ac:dyDescent="0.25">
      <c r="A429" s="297">
        <v>1027448</v>
      </c>
      <c r="B429" s="297">
        <v>5358</v>
      </c>
      <c r="C429" s="347">
        <v>675606</v>
      </c>
      <c r="D429" s="219" t="s">
        <v>1003</v>
      </c>
      <c r="E429" s="299" t="s">
        <v>779</v>
      </c>
      <c r="F429" s="299" t="s">
        <v>1044</v>
      </c>
      <c r="G429" s="301" t="s">
        <v>1021</v>
      </c>
      <c r="H429" s="302" t="s">
        <v>917</v>
      </c>
      <c r="I429" s="56" t="s">
        <v>35</v>
      </c>
      <c r="J429" s="229" t="s">
        <v>36</v>
      </c>
      <c r="K429" s="229" t="s">
        <v>35</v>
      </c>
      <c r="L429" s="56"/>
      <c r="M429" s="56"/>
      <c r="N429" s="58"/>
      <c r="O429" s="297">
        <v>535801</v>
      </c>
      <c r="P429" s="303">
        <v>11805</v>
      </c>
      <c r="Q429" s="304">
        <v>42248</v>
      </c>
      <c r="R429" s="304">
        <v>42369</v>
      </c>
      <c r="S429" s="303">
        <f t="shared" si="290"/>
        <v>35318</v>
      </c>
      <c r="T429" s="59"/>
      <c r="U429" s="346" t="str">
        <f t="shared" si="325"/>
        <v/>
      </c>
      <c r="V429" s="345">
        <f t="shared" si="326"/>
        <v>3.3253700083788629E-3</v>
      </c>
      <c r="W429" s="27">
        <v>0</v>
      </c>
      <c r="X429" s="27">
        <v>0</v>
      </c>
      <c r="Y429" s="305">
        <f t="shared" si="291"/>
        <v>0</v>
      </c>
      <c r="Z429" s="53">
        <f t="shared" si="332"/>
        <v>57417.51</v>
      </c>
      <c r="AA429" s="54">
        <f t="shared" si="332"/>
        <v>57417.51</v>
      </c>
      <c r="AB429" s="54">
        <f t="shared" si="332"/>
        <v>57417.51</v>
      </c>
      <c r="AC429" s="54">
        <f t="shared" si="332"/>
        <v>57417.51</v>
      </c>
      <c r="AD429" s="52">
        <f t="shared" si="292"/>
        <v>229670.05</v>
      </c>
      <c r="AE429" s="53">
        <f t="shared" si="333"/>
        <v>106632.52</v>
      </c>
      <c r="AF429" s="53">
        <f t="shared" si="333"/>
        <v>106632.52</v>
      </c>
      <c r="AG429" s="53">
        <f t="shared" si="333"/>
        <v>106632.52</v>
      </c>
      <c r="AH429" s="53">
        <f t="shared" si="333"/>
        <v>106632.52</v>
      </c>
      <c r="AI429" s="52">
        <f t="shared" si="293"/>
        <v>426530.09051732864</v>
      </c>
      <c r="AJ429" s="55">
        <f t="shared" si="294"/>
        <v>656200.14051732863</v>
      </c>
      <c r="AK429" s="219" t="s">
        <v>1003</v>
      </c>
      <c r="AL429" s="220">
        <v>35521.831322741207</v>
      </c>
      <c r="AM429" s="242"/>
      <c r="AN429" s="242"/>
      <c r="AO429" s="242">
        <f t="shared" si="295"/>
        <v>0</v>
      </c>
      <c r="AP429" s="243">
        <f t="shared" si="296"/>
        <v>246957.04301075271</v>
      </c>
      <c r="AQ429" s="244">
        <f t="shared" si="297"/>
        <v>458634.50593261147</v>
      </c>
      <c r="AR429" s="245">
        <f t="shared" si="298"/>
        <v>0</v>
      </c>
      <c r="AS429" s="246">
        <f t="shared" si="299"/>
        <v>6.95</v>
      </c>
      <c r="AT429" s="246">
        <f t="shared" si="300"/>
        <v>12.91</v>
      </c>
      <c r="AU429" s="251">
        <f t="shared" si="301"/>
        <v>19.86</v>
      </c>
      <c r="AV429" s="245">
        <f t="shared" si="302"/>
        <v>0</v>
      </c>
      <c r="AW429" s="246">
        <f t="shared" si="303"/>
        <v>6.47</v>
      </c>
      <c r="AX429" s="246">
        <f t="shared" si="304"/>
        <v>12.01</v>
      </c>
      <c r="AY429" s="252">
        <f t="shared" si="305"/>
        <v>18.48</v>
      </c>
      <c r="AZ429" s="249">
        <f t="shared" si="306"/>
        <v>0</v>
      </c>
      <c r="BA429" s="56">
        <f t="shared" si="307"/>
        <v>4</v>
      </c>
      <c r="BB429" s="246">
        <f t="shared" si="308"/>
        <v>1.62</v>
      </c>
      <c r="BC429" s="250">
        <f t="shared" si="309"/>
        <v>3</v>
      </c>
      <c r="BD429" s="246">
        <f t="shared" si="310"/>
        <v>0</v>
      </c>
      <c r="BE429" s="56">
        <v>4</v>
      </c>
      <c r="BF429" s="246">
        <f t="shared" si="311"/>
        <v>1.62</v>
      </c>
      <c r="BG429" s="250">
        <f t="shared" si="312"/>
        <v>3</v>
      </c>
      <c r="BH429" s="246">
        <f>INDEX('Mar - Aug'!AG:AG,MATCH(C429,'Mar - Aug'!C:C,0))</f>
        <v>0</v>
      </c>
      <c r="BI429" s="56">
        <v>4</v>
      </c>
      <c r="BJ429" s="246">
        <f>INDEX('Mar - Aug'!AK:AK,MATCH($C429,'Mar - Aug'!$C:$C,0))</f>
        <v>1.58</v>
      </c>
      <c r="BK429" s="246">
        <f>INDEX('Mar - Aug'!AL:AL,MATCH($C429,'Mar - Aug'!$C:$C,0))</f>
        <v>2.93</v>
      </c>
      <c r="BL429" s="246">
        <f>INDEX('Mar - Aug'!$AG:$AG,MATCH($C429,'Mar - Aug'!$C:$C,0))</f>
        <v>0</v>
      </c>
      <c r="BM429" s="56">
        <v>4</v>
      </c>
      <c r="BN429" s="246">
        <f>INDEX('Mar - Aug'!$AK:$AK,MATCH($C429,'Mar - Aug'!$C:$C,0))</f>
        <v>1.58</v>
      </c>
      <c r="BO429" s="246">
        <f>INDEX('Mar - Aug'!$AL:$AL,MATCH($C429,'Mar - Aug'!$C:$C,0))</f>
        <v>2.93</v>
      </c>
      <c r="BP429" s="60">
        <f>INDEX(FY2019_ALL_Targets!EB:EB,MATCH('Final Comp Values'!B429,FY2019_ALL_Targets!A:A,0))</f>
        <v>3</v>
      </c>
      <c r="BQ429" s="60">
        <f>+INDEX(FY2019_ALL_Targets!DY:DY,MATCH(B429,FY2019_ALL_Targets!A:A,0))</f>
        <v>2</v>
      </c>
      <c r="BR429" s="60">
        <f>+INDEX(FY2019_ALL_Targets!DZ:DZ,MATCH(B429,FY2019_ALL_Targets!A:A,0))</f>
        <v>2</v>
      </c>
      <c r="BS429" s="283">
        <f>+INDEX(FY2019_ALL_Targets!EA:EA,MATCH(B429,FY2019_ALL_Targets!A:A,0))</f>
        <v>0</v>
      </c>
      <c r="BT429" s="245">
        <f t="shared" si="327"/>
        <v>0</v>
      </c>
      <c r="BU429" s="245">
        <f t="shared" si="328"/>
        <v>3.16</v>
      </c>
      <c r="BV429" s="246">
        <f t="shared" si="329"/>
        <v>5.86</v>
      </c>
      <c r="BW429" s="284">
        <f t="shared" si="313"/>
        <v>320406.9185311257</v>
      </c>
      <c r="BX429" s="245">
        <f t="shared" si="314"/>
        <v>9.4600000000000009</v>
      </c>
      <c r="BY429" s="246">
        <f t="shared" si="315"/>
        <v>336036.52431313187</v>
      </c>
      <c r="BZ429" s="285">
        <f t="shared" si="316"/>
        <v>9.5819358808109541E-4</v>
      </c>
      <c r="CA429" s="245">
        <f t="shared" si="317"/>
        <v>38995.440000000002</v>
      </c>
      <c r="CB429" s="286">
        <f t="shared" si="318"/>
        <v>1.1000000000000001</v>
      </c>
      <c r="CC429" s="268">
        <f t="shared" si="289"/>
        <v>0</v>
      </c>
      <c r="CD429" s="267">
        <f t="shared" si="319"/>
        <v>656200.14051732863</v>
      </c>
      <c r="CE429" s="268">
        <f t="shared" si="320"/>
        <v>375031.96431313187</v>
      </c>
      <c r="CF429" s="268">
        <f t="shared" si="321"/>
        <v>-7.92</v>
      </c>
      <c r="CG429" s="270">
        <f t="shared" si="322"/>
        <v>-281228.6316502837</v>
      </c>
      <c r="CH429" s="270">
        <f t="shared" si="323"/>
        <v>-281168.17620419676</v>
      </c>
      <c r="CI429" s="269">
        <f t="shared" si="324"/>
        <v>-60.455446086940356</v>
      </c>
    </row>
    <row r="430" spans="1:87" s="57" customFormat="1" ht="15.75" customHeight="1" x14ac:dyDescent="0.25">
      <c r="A430" s="297">
        <v>536001</v>
      </c>
      <c r="B430" s="297">
        <v>5360</v>
      </c>
      <c r="C430" s="347">
        <v>675998</v>
      </c>
      <c r="D430" s="219" t="s">
        <v>939</v>
      </c>
      <c r="E430" s="299" t="s">
        <v>2740</v>
      </c>
      <c r="F430" s="299" t="s">
        <v>2473</v>
      </c>
      <c r="G430" s="301" t="s">
        <v>915</v>
      </c>
      <c r="H430" s="302" t="s">
        <v>978</v>
      </c>
      <c r="I430" s="56" t="s">
        <v>35</v>
      </c>
      <c r="J430" s="229" t="s">
        <v>36</v>
      </c>
      <c r="K430" s="229" t="s">
        <v>35</v>
      </c>
      <c r="L430" s="56"/>
      <c r="M430" s="56"/>
      <c r="N430" s="58"/>
      <c r="O430" s="297">
        <v>536001</v>
      </c>
      <c r="P430" s="303">
        <v>28091</v>
      </c>
      <c r="Q430" s="304">
        <v>41821</v>
      </c>
      <c r="R430" s="304">
        <v>42185</v>
      </c>
      <c r="S430" s="303">
        <f t="shared" si="290"/>
        <v>28091</v>
      </c>
      <c r="T430" s="59"/>
      <c r="U430" s="346">
        <f t="shared" si="325"/>
        <v>3.4680730731181807E-3</v>
      </c>
      <c r="V430" s="345">
        <f t="shared" si="326"/>
        <v>2.6449110624998766E-3</v>
      </c>
      <c r="W430" s="27">
        <v>341584.97403246869</v>
      </c>
      <c r="X430" s="27">
        <v>341584.97</v>
      </c>
      <c r="Y430" s="305">
        <f t="shared" si="291"/>
        <v>673033.7325052995</v>
      </c>
      <c r="Z430" s="53">
        <f t="shared" si="332"/>
        <v>45668.37</v>
      </c>
      <c r="AA430" s="54">
        <f t="shared" si="332"/>
        <v>45668.37</v>
      </c>
      <c r="AB430" s="54">
        <f t="shared" si="332"/>
        <v>45668.37</v>
      </c>
      <c r="AC430" s="54">
        <f t="shared" si="332"/>
        <v>45668.37</v>
      </c>
      <c r="AD430" s="52">
        <f t="shared" si="292"/>
        <v>182673.46</v>
      </c>
      <c r="AE430" s="53">
        <f t="shared" si="333"/>
        <v>84812.68</v>
      </c>
      <c r="AF430" s="53">
        <f t="shared" si="333"/>
        <v>84812.68</v>
      </c>
      <c r="AG430" s="53">
        <f t="shared" si="333"/>
        <v>84812.68</v>
      </c>
      <c r="AH430" s="53">
        <f t="shared" si="333"/>
        <v>84812.68</v>
      </c>
      <c r="AI430" s="52">
        <f t="shared" si="293"/>
        <v>339250.71557625796</v>
      </c>
      <c r="AJ430" s="55">
        <f t="shared" si="294"/>
        <v>1194957.9080815574</v>
      </c>
      <c r="AK430" s="219" t="s">
        <v>939</v>
      </c>
      <c r="AL430" s="220">
        <v>78822.574549228506</v>
      </c>
      <c r="AM430" s="242"/>
      <c r="AN430" s="242"/>
      <c r="AO430" s="242">
        <f t="shared" si="295"/>
        <v>723692.18548956944</v>
      </c>
      <c r="AP430" s="243">
        <f t="shared" si="296"/>
        <v>196423.07526881722</v>
      </c>
      <c r="AQ430" s="244">
        <f t="shared" si="297"/>
        <v>364785.71567339567</v>
      </c>
      <c r="AR430" s="245">
        <f t="shared" si="298"/>
        <v>9.18</v>
      </c>
      <c r="AS430" s="246">
        <f t="shared" si="299"/>
        <v>2.4900000000000002</v>
      </c>
      <c r="AT430" s="246">
        <f t="shared" si="300"/>
        <v>4.63</v>
      </c>
      <c r="AU430" s="251">
        <f t="shared" si="301"/>
        <v>16.3</v>
      </c>
      <c r="AV430" s="245">
        <f t="shared" si="302"/>
        <v>8.5399999999999991</v>
      </c>
      <c r="AW430" s="246">
        <f t="shared" si="303"/>
        <v>2.3199999999999998</v>
      </c>
      <c r="AX430" s="246">
        <f t="shared" si="304"/>
        <v>4.3</v>
      </c>
      <c r="AY430" s="252">
        <f t="shared" si="305"/>
        <v>15.16</v>
      </c>
      <c r="AZ430" s="249">
        <f t="shared" si="306"/>
        <v>8.5399999999999991</v>
      </c>
      <c r="BA430" s="56">
        <f t="shared" si="307"/>
        <v>4</v>
      </c>
      <c r="BB430" s="246">
        <f t="shared" si="308"/>
        <v>0.57999999999999996</v>
      </c>
      <c r="BC430" s="250">
        <f t="shared" si="309"/>
        <v>1.08</v>
      </c>
      <c r="BD430" s="246">
        <f t="shared" si="310"/>
        <v>8.5399999999999991</v>
      </c>
      <c r="BE430" s="56">
        <v>4</v>
      </c>
      <c r="BF430" s="246">
        <f t="shared" si="311"/>
        <v>0.57999999999999996</v>
      </c>
      <c r="BG430" s="250">
        <f t="shared" si="312"/>
        <v>1.08</v>
      </c>
      <c r="BH430" s="246">
        <f>INDEX('Mar - Aug'!AG:AG,MATCH(C430,'Mar - Aug'!C:C,0))</f>
        <v>8.84</v>
      </c>
      <c r="BI430" s="56">
        <v>4</v>
      </c>
      <c r="BJ430" s="246">
        <f>INDEX('Mar - Aug'!AK:AK,MATCH($C430,'Mar - Aug'!$C:$C,0))</f>
        <v>0.6</v>
      </c>
      <c r="BK430" s="246">
        <f>INDEX('Mar - Aug'!AL:AL,MATCH($C430,'Mar - Aug'!$C:$C,0))</f>
        <v>1.1200000000000001</v>
      </c>
      <c r="BL430" s="246">
        <f>INDEX('Mar - Aug'!$AG:$AG,MATCH($C430,'Mar - Aug'!$C:$C,0))</f>
        <v>8.84</v>
      </c>
      <c r="BM430" s="56">
        <v>4</v>
      </c>
      <c r="BN430" s="246">
        <f>INDEX('Mar - Aug'!$AK:$AK,MATCH($C430,'Mar - Aug'!$C:$C,0))</f>
        <v>0.6</v>
      </c>
      <c r="BO430" s="246">
        <f>INDEX('Mar - Aug'!$AL:$AL,MATCH($C430,'Mar - Aug'!$C:$C,0))</f>
        <v>1.1200000000000001</v>
      </c>
      <c r="BP430" s="60">
        <f>INDEX(FY2019_ALL_Targets!EB:EB,MATCH('Final Comp Values'!B430,FY2019_ALL_Targets!A:A,0))</f>
        <v>0</v>
      </c>
      <c r="BQ430" s="60">
        <f>+INDEX(FY2019_ALL_Targets!DY:DY,MATCH(B430,FY2019_ALL_Targets!A:A,0))</f>
        <v>2</v>
      </c>
      <c r="BR430" s="60">
        <f>+INDEX(FY2019_ALL_Targets!DZ:DZ,MATCH(B430,FY2019_ALL_Targets!A:A,0))</f>
        <v>2</v>
      </c>
      <c r="BS430" s="283">
        <f>+INDEX(FY2019_ALL_Targets!EA:EA,MATCH(B430,FY2019_ALL_Targets!A:A,0))</f>
        <v>0</v>
      </c>
      <c r="BT430" s="245">
        <f t="shared" si="327"/>
        <v>0</v>
      </c>
      <c r="BU430" s="245">
        <f t="shared" si="328"/>
        <v>1.2</v>
      </c>
      <c r="BV430" s="246">
        <f t="shared" si="329"/>
        <v>2.2400000000000002</v>
      </c>
      <c r="BW430" s="284">
        <f t="shared" si="313"/>
        <v>271149.6564493461</v>
      </c>
      <c r="BX430" s="245">
        <f t="shared" si="314"/>
        <v>11.719999999999999</v>
      </c>
      <c r="BY430" s="246">
        <f t="shared" si="315"/>
        <v>923800.57371695805</v>
      </c>
      <c r="BZ430" s="285">
        <f t="shared" si="316"/>
        <v>2.6341773062037201E-3</v>
      </c>
      <c r="CA430" s="245">
        <f t="shared" si="317"/>
        <v>107202.67</v>
      </c>
      <c r="CB430" s="286">
        <f t="shared" si="318"/>
        <v>1.36</v>
      </c>
      <c r="CC430" s="268">
        <f t="shared" si="289"/>
        <v>-1.9999999999999574E-2</v>
      </c>
      <c r="CD430" s="267">
        <f t="shared" si="319"/>
        <v>1194957.9080815574</v>
      </c>
      <c r="CE430" s="268">
        <f t="shared" si="320"/>
        <v>1031003.2437169581</v>
      </c>
      <c r="CF430" s="268">
        <f t="shared" si="321"/>
        <v>-2.0800000000000018</v>
      </c>
      <c r="CG430" s="270">
        <f t="shared" si="322"/>
        <v>-163952.0084966782</v>
      </c>
      <c r="CH430" s="270">
        <f t="shared" si="323"/>
        <v>-163954.66436459927</v>
      </c>
      <c r="CI430" s="269">
        <f t="shared" si="324"/>
        <v>2.6558679210720584</v>
      </c>
    </row>
    <row r="431" spans="1:87" s="57" customFormat="1" ht="15.75" customHeight="1" x14ac:dyDescent="0.25">
      <c r="A431" s="297">
        <v>1028613</v>
      </c>
      <c r="B431" s="297">
        <v>5361</v>
      </c>
      <c r="C431" s="347">
        <v>455463</v>
      </c>
      <c r="D431" s="219" t="s">
        <v>941</v>
      </c>
      <c r="E431" s="299" t="s">
        <v>2313</v>
      </c>
      <c r="F431" s="299" t="s">
        <v>966</v>
      </c>
      <c r="G431" s="301" t="s">
        <v>915</v>
      </c>
      <c r="H431" s="302" t="s">
        <v>2313</v>
      </c>
      <c r="I431" s="56" t="s">
        <v>35</v>
      </c>
      <c r="J431" s="229" t="s">
        <v>36</v>
      </c>
      <c r="K431" s="229" t="s">
        <v>35</v>
      </c>
      <c r="L431" s="56"/>
      <c r="M431" s="56"/>
      <c r="N431" s="58"/>
      <c r="O431" s="297">
        <v>1013905</v>
      </c>
      <c r="P431" s="303">
        <v>28942</v>
      </c>
      <c r="Q431" s="304">
        <v>41883</v>
      </c>
      <c r="R431" s="304">
        <v>42247</v>
      </c>
      <c r="S431" s="303">
        <f t="shared" si="290"/>
        <v>28942</v>
      </c>
      <c r="T431" s="59"/>
      <c r="U431" s="346">
        <f t="shared" si="325"/>
        <v>3.5731362672096535E-3</v>
      </c>
      <c r="V431" s="345">
        <f t="shared" si="326"/>
        <v>2.7250370570955618E-3</v>
      </c>
      <c r="W431" s="27">
        <v>351933.08593961434</v>
      </c>
      <c r="X431" s="27">
        <v>351933.09</v>
      </c>
      <c r="Y431" s="305">
        <f t="shared" si="291"/>
        <v>693422.88584131491</v>
      </c>
      <c r="Z431" s="53">
        <f t="shared" si="332"/>
        <v>47051.86</v>
      </c>
      <c r="AA431" s="54">
        <f t="shared" si="332"/>
        <v>47051.86</v>
      </c>
      <c r="AB431" s="54">
        <f t="shared" si="332"/>
        <v>47051.86</v>
      </c>
      <c r="AC431" s="54">
        <f t="shared" si="332"/>
        <v>47051.86</v>
      </c>
      <c r="AD431" s="52">
        <f t="shared" si="292"/>
        <v>188207.44</v>
      </c>
      <c r="AE431" s="53">
        <f t="shared" si="333"/>
        <v>87382.03</v>
      </c>
      <c r="AF431" s="53">
        <f t="shared" si="333"/>
        <v>87382.03</v>
      </c>
      <c r="AG431" s="53">
        <f t="shared" si="333"/>
        <v>87382.03</v>
      </c>
      <c r="AH431" s="53">
        <f t="shared" si="333"/>
        <v>87382.03</v>
      </c>
      <c r="AI431" s="52">
        <f t="shared" si="293"/>
        <v>349528.11257014913</v>
      </c>
      <c r="AJ431" s="55">
        <f t="shared" si="294"/>
        <v>1231158.438411464</v>
      </c>
      <c r="AK431" s="219" t="s">
        <v>941</v>
      </c>
      <c r="AL431" s="220">
        <v>76951.060656708069</v>
      </c>
      <c r="AM431" s="242"/>
      <c r="AN431" s="242"/>
      <c r="AO431" s="242">
        <f t="shared" si="295"/>
        <v>745616.0062809838</v>
      </c>
      <c r="AP431" s="243">
        <f t="shared" si="296"/>
        <v>202373.59139784946</v>
      </c>
      <c r="AQ431" s="244">
        <f t="shared" si="297"/>
        <v>375836.6801829561</v>
      </c>
      <c r="AR431" s="245">
        <f t="shared" si="298"/>
        <v>9.69</v>
      </c>
      <c r="AS431" s="246">
        <f t="shared" si="299"/>
        <v>2.63</v>
      </c>
      <c r="AT431" s="246">
        <f t="shared" si="300"/>
        <v>4.88</v>
      </c>
      <c r="AU431" s="251">
        <f t="shared" si="301"/>
        <v>17.2</v>
      </c>
      <c r="AV431" s="245">
        <f t="shared" si="302"/>
        <v>9.01</v>
      </c>
      <c r="AW431" s="246">
        <f t="shared" si="303"/>
        <v>2.4500000000000002</v>
      </c>
      <c r="AX431" s="246">
        <f t="shared" si="304"/>
        <v>4.54</v>
      </c>
      <c r="AY431" s="252">
        <f t="shared" si="305"/>
        <v>16</v>
      </c>
      <c r="AZ431" s="249">
        <f t="shared" si="306"/>
        <v>9.01</v>
      </c>
      <c r="BA431" s="56">
        <f t="shared" si="307"/>
        <v>4</v>
      </c>
      <c r="BB431" s="246">
        <f t="shared" si="308"/>
        <v>0.61</v>
      </c>
      <c r="BC431" s="250">
        <f t="shared" si="309"/>
        <v>1.1399999999999999</v>
      </c>
      <c r="BD431" s="246">
        <f t="shared" si="310"/>
        <v>9.01</v>
      </c>
      <c r="BE431" s="56">
        <v>4</v>
      </c>
      <c r="BF431" s="246">
        <f t="shared" si="311"/>
        <v>0.61</v>
      </c>
      <c r="BG431" s="250">
        <f t="shared" si="312"/>
        <v>1.1399999999999999</v>
      </c>
      <c r="BH431" s="246">
        <f>INDEX('Mar - Aug'!AG:AG,MATCH(C431,'Mar - Aug'!C:C,0))</f>
        <v>8.74</v>
      </c>
      <c r="BI431" s="56">
        <v>4</v>
      </c>
      <c r="BJ431" s="246">
        <f>INDEX('Mar - Aug'!AK:AK,MATCH($C431,'Mar - Aug'!$C:$C,0))</f>
        <v>0.59</v>
      </c>
      <c r="BK431" s="246">
        <f>INDEX('Mar - Aug'!AL:AL,MATCH($C431,'Mar - Aug'!$C:$C,0))</f>
        <v>1.1000000000000001</v>
      </c>
      <c r="BL431" s="246">
        <f>INDEX('Mar - Aug'!$AG:$AG,MATCH($C431,'Mar - Aug'!$C:$C,0))</f>
        <v>8.74</v>
      </c>
      <c r="BM431" s="56">
        <v>4</v>
      </c>
      <c r="BN431" s="246">
        <f>INDEX('Mar - Aug'!$AK:$AK,MATCH($C431,'Mar - Aug'!$C:$C,0))</f>
        <v>0.59</v>
      </c>
      <c r="BO431" s="246">
        <f>INDEX('Mar - Aug'!$AL:$AL,MATCH($C431,'Mar - Aug'!$C:$C,0))</f>
        <v>1.1000000000000001</v>
      </c>
      <c r="BP431" s="60">
        <f>INDEX(FY2019_ALL_Targets!EB:EB,MATCH('Final Comp Values'!B431,FY2019_ALL_Targets!A:A,0))</f>
        <v>0</v>
      </c>
      <c r="BQ431" s="60">
        <f>+INDEX(FY2019_ALL_Targets!DY:DY,MATCH(B431,FY2019_ALL_Targets!A:A,0))</f>
        <v>0</v>
      </c>
      <c r="BR431" s="60">
        <f>+INDEX(FY2019_ALL_Targets!DZ:DZ,MATCH(B431,FY2019_ALL_Targets!A:A,0))</f>
        <v>1</v>
      </c>
      <c r="BS431" s="283">
        <f>+INDEX(FY2019_ALL_Targets!EA:EA,MATCH(B431,FY2019_ALL_Targets!A:A,0))</f>
        <v>0</v>
      </c>
      <c r="BT431" s="245">
        <f t="shared" si="327"/>
        <v>0</v>
      </c>
      <c r="BU431" s="245">
        <f t="shared" si="328"/>
        <v>0</v>
      </c>
      <c r="BV431" s="246">
        <f t="shared" si="329"/>
        <v>1.1000000000000001</v>
      </c>
      <c r="BW431" s="284">
        <f t="shared" si="313"/>
        <v>84646.166722378883</v>
      </c>
      <c r="BX431" s="245">
        <f t="shared" si="314"/>
        <v>14.9</v>
      </c>
      <c r="BY431" s="246">
        <f t="shared" si="315"/>
        <v>1146570.8037849502</v>
      </c>
      <c r="BZ431" s="285">
        <f t="shared" si="316"/>
        <v>3.2693969642537271E-3</v>
      </c>
      <c r="CA431" s="245">
        <f t="shared" si="317"/>
        <v>133054.1</v>
      </c>
      <c r="CB431" s="286">
        <f t="shared" si="318"/>
        <v>1.73</v>
      </c>
      <c r="CC431" s="268">
        <f t="shared" si="289"/>
        <v>-9.9999999999995648E-3</v>
      </c>
      <c r="CD431" s="267">
        <f t="shared" si="319"/>
        <v>1231158.438411464</v>
      </c>
      <c r="CE431" s="268">
        <f t="shared" si="320"/>
        <v>1279624.9037849503</v>
      </c>
      <c r="CF431" s="268">
        <f t="shared" si="321"/>
        <v>0.62999999999999901</v>
      </c>
      <c r="CG431" s="270">
        <f t="shared" si="322"/>
        <v>48476.863512451317</v>
      </c>
      <c r="CH431" s="270">
        <f t="shared" si="323"/>
        <v>48466.46537348628</v>
      </c>
      <c r="CI431" s="269">
        <f t="shared" si="324"/>
        <v>10.398138965036196</v>
      </c>
    </row>
    <row r="432" spans="1:87" s="57" customFormat="1" ht="15.75" customHeight="1" x14ac:dyDescent="0.25">
      <c r="A432" s="297">
        <v>1028617</v>
      </c>
      <c r="B432" s="297">
        <v>5364</v>
      </c>
      <c r="C432" s="347">
        <v>675915</v>
      </c>
      <c r="D432" s="219" t="s">
        <v>940</v>
      </c>
      <c r="E432" s="299" t="s">
        <v>2622</v>
      </c>
      <c r="F432" s="299" t="s">
        <v>2301</v>
      </c>
      <c r="G432" s="301" t="s">
        <v>915</v>
      </c>
      <c r="H432" s="302" t="s">
        <v>972</v>
      </c>
      <c r="I432" s="56" t="s">
        <v>35</v>
      </c>
      <c r="J432" s="229" t="s">
        <v>36</v>
      </c>
      <c r="K432" s="229" t="s">
        <v>35</v>
      </c>
      <c r="L432" s="56"/>
      <c r="M432" s="56"/>
      <c r="N432" s="58"/>
      <c r="O432" s="297">
        <v>1026911</v>
      </c>
      <c r="P432" s="303">
        <v>12003</v>
      </c>
      <c r="Q432" s="304">
        <v>42125</v>
      </c>
      <c r="R432" s="304">
        <v>42369</v>
      </c>
      <c r="S432" s="303">
        <f t="shared" si="290"/>
        <v>17882</v>
      </c>
      <c r="T432" s="59"/>
      <c r="U432" s="346">
        <f t="shared" si="325"/>
        <v>2.2076851195578407E-3</v>
      </c>
      <c r="V432" s="345">
        <f t="shared" si="326"/>
        <v>1.6836815926675017E-3</v>
      </c>
      <c r="W432" s="27">
        <v>217444.11040796712</v>
      </c>
      <c r="X432" s="27">
        <v>217444.11</v>
      </c>
      <c r="Y432" s="305">
        <f t="shared" si="291"/>
        <v>428435.76962941029</v>
      </c>
      <c r="Z432" s="53">
        <f t="shared" si="332"/>
        <v>29071.29</v>
      </c>
      <c r="AA432" s="54">
        <f t="shared" si="332"/>
        <v>29071.29</v>
      </c>
      <c r="AB432" s="54">
        <f t="shared" si="332"/>
        <v>29071.29</v>
      </c>
      <c r="AC432" s="54">
        <f t="shared" si="332"/>
        <v>29071.29</v>
      </c>
      <c r="AD432" s="52">
        <f t="shared" si="292"/>
        <v>116285.17</v>
      </c>
      <c r="AE432" s="53">
        <f t="shared" si="333"/>
        <v>53989.55</v>
      </c>
      <c r="AF432" s="53">
        <f t="shared" si="333"/>
        <v>53989.55</v>
      </c>
      <c r="AG432" s="53">
        <f t="shared" si="333"/>
        <v>53989.55</v>
      </c>
      <c r="AH432" s="53">
        <f t="shared" si="333"/>
        <v>53989.55</v>
      </c>
      <c r="AI432" s="52">
        <f t="shared" si="293"/>
        <v>215958.18219125859</v>
      </c>
      <c r="AJ432" s="55">
        <f t="shared" si="294"/>
        <v>760679.12182066892</v>
      </c>
      <c r="AK432" s="219" t="s">
        <v>940</v>
      </c>
      <c r="AL432" s="220">
        <v>40027.494210593126</v>
      </c>
      <c r="AM432" s="242"/>
      <c r="AN432" s="242"/>
      <c r="AO432" s="242">
        <f t="shared" si="295"/>
        <v>460683.62325743044</v>
      </c>
      <c r="AP432" s="243">
        <f t="shared" si="296"/>
        <v>125037.81720430109</v>
      </c>
      <c r="AQ432" s="244">
        <f t="shared" si="297"/>
        <v>232213.09913038558</v>
      </c>
      <c r="AR432" s="245">
        <f t="shared" si="298"/>
        <v>11.51</v>
      </c>
      <c r="AS432" s="246">
        <f t="shared" si="299"/>
        <v>3.12</v>
      </c>
      <c r="AT432" s="246">
        <f t="shared" si="300"/>
        <v>5.8</v>
      </c>
      <c r="AU432" s="251">
        <f t="shared" si="301"/>
        <v>20.43</v>
      </c>
      <c r="AV432" s="245">
        <f t="shared" si="302"/>
        <v>10.7</v>
      </c>
      <c r="AW432" s="246">
        <f t="shared" si="303"/>
        <v>2.91</v>
      </c>
      <c r="AX432" s="246">
        <f t="shared" si="304"/>
        <v>5.4</v>
      </c>
      <c r="AY432" s="252">
        <f t="shared" si="305"/>
        <v>19.009999999999998</v>
      </c>
      <c r="AZ432" s="249">
        <f t="shared" si="306"/>
        <v>10.7</v>
      </c>
      <c r="BA432" s="56">
        <f t="shared" si="307"/>
        <v>4</v>
      </c>
      <c r="BB432" s="246">
        <f t="shared" si="308"/>
        <v>0.73</v>
      </c>
      <c r="BC432" s="250">
        <f t="shared" si="309"/>
        <v>1.35</v>
      </c>
      <c r="BD432" s="246">
        <f t="shared" si="310"/>
        <v>10.7</v>
      </c>
      <c r="BE432" s="56">
        <v>4</v>
      </c>
      <c r="BF432" s="246">
        <f t="shared" si="311"/>
        <v>0.73</v>
      </c>
      <c r="BG432" s="250">
        <f t="shared" si="312"/>
        <v>1.35</v>
      </c>
      <c r="BH432" s="246">
        <f>INDEX('Mar - Aug'!AG:AG,MATCH(C432,'Mar - Aug'!C:C,0))</f>
        <v>10.54</v>
      </c>
      <c r="BI432" s="56">
        <v>4</v>
      </c>
      <c r="BJ432" s="246">
        <f>INDEX('Mar - Aug'!AK:AK,MATCH($C432,'Mar - Aug'!$C:$C,0))</f>
        <v>0.72</v>
      </c>
      <c r="BK432" s="246">
        <f>INDEX('Mar - Aug'!AL:AL,MATCH($C432,'Mar - Aug'!$C:$C,0))</f>
        <v>1.33</v>
      </c>
      <c r="BL432" s="246">
        <f>INDEX('Mar - Aug'!$AG:$AG,MATCH($C432,'Mar - Aug'!$C:$C,0))</f>
        <v>10.54</v>
      </c>
      <c r="BM432" s="56">
        <v>4</v>
      </c>
      <c r="BN432" s="246">
        <f>INDEX('Mar - Aug'!$AK:$AK,MATCH($C432,'Mar - Aug'!$C:$C,0))</f>
        <v>0.72</v>
      </c>
      <c r="BO432" s="246">
        <f>INDEX('Mar - Aug'!$AL:$AL,MATCH($C432,'Mar - Aug'!$C:$C,0))</f>
        <v>1.33</v>
      </c>
      <c r="BP432" s="60">
        <f>INDEX(FY2019_ALL_Targets!EB:EB,MATCH('Final Comp Values'!B432,FY2019_ALL_Targets!A:A,0))</f>
        <v>0</v>
      </c>
      <c r="BQ432" s="60">
        <f>+INDEX(FY2019_ALL_Targets!DY:DY,MATCH(B432,FY2019_ALL_Targets!A:A,0))</f>
        <v>0</v>
      </c>
      <c r="BR432" s="60">
        <f>+INDEX(FY2019_ALL_Targets!DZ:DZ,MATCH(B432,FY2019_ALL_Targets!A:A,0))</f>
        <v>0</v>
      </c>
      <c r="BS432" s="283">
        <f>+INDEX(FY2019_ALL_Targets!EA:EA,MATCH(B432,FY2019_ALL_Targets!A:A,0))</f>
        <v>0</v>
      </c>
      <c r="BT432" s="245">
        <f t="shared" si="327"/>
        <v>0</v>
      </c>
      <c r="BU432" s="245">
        <f t="shared" si="328"/>
        <v>0</v>
      </c>
      <c r="BV432" s="246">
        <f t="shared" si="329"/>
        <v>0</v>
      </c>
      <c r="BW432" s="284">
        <f t="shared" si="313"/>
        <v>0</v>
      </c>
      <c r="BX432" s="245">
        <f t="shared" si="314"/>
        <v>19.009999999999998</v>
      </c>
      <c r="BY432" s="246">
        <f t="shared" si="315"/>
        <v>760922.66494337528</v>
      </c>
      <c r="BZ432" s="285">
        <f t="shared" si="316"/>
        <v>2.1697380070950499E-3</v>
      </c>
      <c r="CA432" s="245">
        <f t="shared" si="317"/>
        <v>88301.46</v>
      </c>
      <c r="CB432" s="286">
        <f t="shared" si="318"/>
        <v>2.21</v>
      </c>
      <c r="CC432" s="268">
        <f t="shared" si="289"/>
        <v>-1.0000000000001563E-2</v>
      </c>
      <c r="CD432" s="267">
        <f t="shared" si="319"/>
        <v>760679.12182066892</v>
      </c>
      <c r="CE432" s="268">
        <f t="shared" si="320"/>
        <v>849224.12494337524</v>
      </c>
      <c r="CF432" s="268">
        <f t="shared" si="321"/>
        <v>2.2100000000000009</v>
      </c>
      <c r="CG432" s="270">
        <f t="shared" si="322"/>
        <v>88432.449196406058</v>
      </c>
      <c r="CH432" s="270">
        <f t="shared" si="323"/>
        <v>88545.003122706315</v>
      </c>
      <c r="CI432" s="269">
        <f t="shared" si="324"/>
        <v>-112.55392630025744</v>
      </c>
    </row>
    <row r="433" spans="1:87" s="57" customFormat="1" ht="15.75" customHeight="1" x14ac:dyDescent="0.25">
      <c r="A433" s="297">
        <v>1025765</v>
      </c>
      <c r="B433" s="297">
        <v>5365</v>
      </c>
      <c r="C433" s="347">
        <v>675736</v>
      </c>
      <c r="D433" s="219" t="s">
        <v>925</v>
      </c>
      <c r="E433" s="299" t="s">
        <v>783</v>
      </c>
      <c r="F433" s="299" t="s">
        <v>936</v>
      </c>
      <c r="G433" s="301" t="s">
        <v>1021</v>
      </c>
      <c r="H433" s="302" t="s">
        <v>934</v>
      </c>
      <c r="I433" s="56" t="s">
        <v>35</v>
      </c>
      <c r="J433" s="229" t="s">
        <v>35</v>
      </c>
      <c r="K433" s="229" t="s">
        <v>35</v>
      </c>
      <c r="L433" s="56"/>
      <c r="M433" s="56"/>
      <c r="N433" s="58"/>
      <c r="O433" s="297">
        <v>1025765</v>
      </c>
      <c r="P433" s="303">
        <v>28576</v>
      </c>
      <c r="Q433" s="304">
        <v>41821</v>
      </c>
      <c r="R433" s="304">
        <v>42185</v>
      </c>
      <c r="S433" s="303">
        <f t="shared" si="290"/>
        <v>28576</v>
      </c>
      <c r="T433" s="59"/>
      <c r="U433" s="346" t="str">
        <f t="shared" si="325"/>
        <v/>
      </c>
      <c r="V433" s="345">
        <f t="shared" si="326"/>
        <v>2.6905762885620472E-3</v>
      </c>
      <c r="W433" s="27">
        <v>0</v>
      </c>
      <c r="X433" s="27">
        <v>0</v>
      </c>
      <c r="Y433" s="305">
        <f t="shared" si="291"/>
        <v>0</v>
      </c>
      <c r="Z433" s="53">
        <f t="shared" si="332"/>
        <v>46456.85</v>
      </c>
      <c r="AA433" s="54">
        <f t="shared" si="332"/>
        <v>46456.85</v>
      </c>
      <c r="AB433" s="54">
        <f t="shared" si="332"/>
        <v>46456.85</v>
      </c>
      <c r="AC433" s="54">
        <f t="shared" si="332"/>
        <v>46456.85</v>
      </c>
      <c r="AD433" s="52">
        <f t="shared" si="292"/>
        <v>185827.38</v>
      </c>
      <c r="AE433" s="53">
        <f t="shared" si="333"/>
        <v>86277</v>
      </c>
      <c r="AF433" s="53">
        <f t="shared" si="333"/>
        <v>86277</v>
      </c>
      <c r="AG433" s="53">
        <f t="shared" si="333"/>
        <v>86277</v>
      </c>
      <c r="AH433" s="53">
        <f t="shared" si="333"/>
        <v>86277</v>
      </c>
      <c r="AI433" s="52">
        <f t="shared" si="293"/>
        <v>345107.98648346972</v>
      </c>
      <c r="AJ433" s="55">
        <f t="shared" si="294"/>
        <v>530935.36648346973</v>
      </c>
      <c r="AK433" s="219" t="s">
        <v>925</v>
      </c>
      <c r="AL433" s="220">
        <v>58482.872744368782</v>
      </c>
      <c r="AM433" s="242"/>
      <c r="AN433" s="242"/>
      <c r="AO433" s="242">
        <f t="shared" si="295"/>
        <v>0</v>
      </c>
      <c r="AP433" s="243">
        <f t="shared" si="296"/>
        <v>199814.38709677421</v>
      </c>
      <c r="AQ433" s="244">
        <f t="shared" si="297"/>
        <v>371083.85643383843</v>
      </c>
      <c r="AR433" s="245">
        <f t="shared" si="298"/>
        <v>0</v>
      </c>
      <c r="AS433" s="246">
        <f t="shared" si="299"/>
        <v>3.42</v>
      </c>
      <c r="AT433" s="246">
        <f t="shared" si="300"/>
        <v>6.35</v>
      </c>
      <c r="AU433" s="251">
        <f t="shared" si="301"/>
        <v>9.77</v>
      </c>
      <c r="AV433" s="245">
        <f t="shared" si="302"/>
        <v>0</v>
      </c>
      <c r="AW433" s="246">
        <f t="shared" si="303"/>
        <v>3.18</v>
      </c>
      <c r="AX433" s="246">
        <f t="shared" si="304"/>
        <v>5.9</v>
      </c>
      <c r="AY433" s="252">
        <f t="shared" si="305"/>
        <v>9.08</v>
      </c>
      <c r="AZ433" s="249">
        <f t="shared" si="306"/>
        <v>0</v>
      </c>
      <c r="BA433" s="56">
        <f t="shared" si="307"/>
        <v>4</v>
      </c>
      <c r="BB433" s="246">
        <f t="shared" si="308"/>
        <v>0.8</v>
      </c>
      <c r="BC433" s="250">
        <f t="shared" si="309"/>
        <v>1.48</v>
      </c>
      <c r="BD433" s="246">
        <f t="shared" si="310"/>
        <v>0</v>
      </c>
      <c r="BE433" s="56">
        <v>4</v>
      </c>
      <c r="BF433" s="246">
        <f t="shared" si="311"/>
        <v>0.8</v>
      </c>
      <c r="BG433" s="250">
        <f t="shared" si="312"/>
        <v>1.48</v>
      </c>
      <c r="BH433" s="246">
        <f>INDEX('Mar - Aug'!AG:AG,MATCH(C433,'Mar - Aug'!C:C,0))</f>
        <v>0</v>
      </c>
      <c r="BI433" s="56">
        <v>4</v>
      </c>
      <c r="BJ433" s="246">
        <f>INDEX('Mar - Aug'!AK:AK,MATCH($C433,'Mar - Aug'!$C:$C,0))</f>
        <v>0.8</v>
      </c>
      <c r="BK433" s="246">
        <f>INDEX('Mar - Aug'!AL:AL,MATCH($C433,'Mar - Aug'!$C:$C,0))</f>
        <v>1.48</v>
      </c>
      <c r="BL433" s="246">
        <f>INDEX('Mar - Aug'!$AG:$AG,MATCH($C433,'Mar - Aug'!$C:$C,0))</f>
        <v>0</v>
      </c>
      <c r="BM433" s="56">
        <v>4</v>
      </c>
      <c r="BN433" s="246">
        <f>INDEX('Mar - Aug'!$AK:$AK,MATCH($C433,'Mar - Aug'!$C:$C,0))</f>
        <v>0.8</v>
      </c>
      <c r="BO433" s="246">
        <f>INDEX('Mar - Aug'!$AL:$AL,MATCH($C433,'Mar - Aug'!$C:$C,0))</f>
        <v>1.48</v>
      </c>
      <c r="BP433" s="60">
        <f>INDEX(FY2019_ALL_Targets!EB:EB,MATCH('Final Comp Values'!B433,FY2019_ALL_Targets!A:A,0))</f>
        <v>3</v>
      </c>
      <c r="BQ433" s="60">
        <f>+INDEX(FY2019_ALL_Targets!DY:DY,MATCH(B433,FY2019_ALL_Targets!A:A,0))</f>
        <v>0</v>
      </c>
      <c r="BR433" s="60">
        <f>+INDEX(FY2019_ALL_Targets!DZ:DZ,MATCH(B433,FY2019_ALL_Targets!A:A,0))</f>
        <v>0</v>
      </c>
      <c r="BS433" s="283">
        <f>+INDEX(FY2019_ALL_Targets!EA:EA,MATCH(B433,FY2019_ALL_Targets!A:A,0))</f>
        <v>0</v>
      </c>
      <c r="BT433" s="245">
        <f t="shared" si="327"/>
        <v>0</v>
      </c>
      <c r="BU433" s="245">
        <f t="shared" si="328"/>
        <v>0</v>
      </c>
      <c r="BV433" s="246">
        <f t="shared" si="329"/>
        <v>0</v>
      </c>
      <c r="BW433" s="284">
        <f t="shared" si="313"/>
        <v>0</v>
      </c>
      <c r="BX433" s="245">
        <f t="shared" si="314"/>
        <v>9.08</v>
      </c>
      <c r="BY433" s="246">
        <f t="shared" si="315"/>
        <v>531024.4845188685</v>
      </c>
      <c r="BZ433" s="285">
        <f t="shared" si="316"/>
        <v>1.5141933074688827E-3</v>
      </c>
      <c r="CA433" s="245">
        <f t="shared" si="317"/>
        <v>61622.87</v>
      </c>
      <c r="CB433" s="286">
        <f t="shared" si="318"/>
        <v>1.05</v>
      </c>
      <c r="CC433" s="268">
        <f t="shared" si="289"/>
        <v>-4.0000000000000258E-2</v>
      </c>
      <c r="CD433" s="267">
        <f t="shared" si="319"/>
        <v>530935.36648346973</v>
      </c>
      <c r="CE433" s="268">
        <f t="shared" si="320"/>
        <v>592647.35451886849</v>
      </c>
      <c r="CF433" s="268">
        <f t="shared" si="321"/>
        <v>1.0500000000000007</v>
      </c>
      <c r="CG433" s="270">
        <f t="shared" si="322"/>
        <v>61396.710881899075</v>
      </c>
      <c r="CH433" s="270">
        <f t="shared" si="323"/>
        <v>61711.988035398768</v>
      </c>
      <c r="CI433" s="269">
        <f t="shared" si="324"/>
        <v>-315.27715349969367</v>
      </c>
    </row>
    <row r="434" spans="1:87" s="57" customFormat="1" ht="15.75" customHeight="1" x14ac:dyDescent="0.25">
      <c r="A434" s="297">
        <v>1026700</v>
      </c>
      <c r="B434" s="297">
        <v>5367</v>
      </c>
      <c r="C434" s="347">
        <v>675612</v>
      </c>
      <c r="D434" s="219" t="s">
        <v>930</v>
      </c>
      <c r="E434" s="299" t="s">
        <v>785</v>
      </c>
      <c r="F434" s="299" t="s">
        <v>995</v>
      </c>
      <c r="G434" s="301" t="s">
        <v>915</v>
      </c>
      <c r="H434" s="302" t="s">
        <v>995</v>
      </c>
      <c r="I434" s="56" t="s">
        <v>35</v>
      </c>
      <c r="J434" s="229" t="s">
        <v>35</v>
      </c>
      <c r="K434" s="229" t="s">
        <v>35</v>
      </c>
      <c r="L434" s="56"/>
      <c r="M434" s="56"/>
      <c r="N434" s="58"/>
      <c r="O434" s="297">
        <v>1026700</v>
      </c>
      <c r="P434" s="303">
        <v>27985</v>
      </c>
      <c r="Q434" s="304">
        <v>42063</v>
      </c>
      <c r="R434" s="304">
        <v>42369</v>
      </c>
      <c r="S434" s="303">
        <f t="shared" si="290"/>
        <v>33272</v>
      </c>
      <c r="T434" s="59"/>
      <c r="U434" s="346">
        <f t="shared" si="325"/>
        <v>4.1077116261004631E-3</v>
      </c>
      <c r="V434" s="345">
        <f t="shared" si="326"/>
        <v>3.1327286629702E-3</v>
      </c>
      <c r="W434" s="27">
        <v>404585.64150652511</v>
      </c>
      <c r="X434" s="27">
        <v>404586</v>
      </c>
      <c r="Y434" s="305">
        <f t="shared" si="291"/>
        <v>797165.58142879664</v>
      </c>
      <c r="Z434" s="53">
        <f t="shared" si="332"/>
        <v>54091.27</v>
      </c>
      <c r="AA434" s="54">
        <f t="shared" si="332"/>
        <v>54091.27</v>
      </c>
      <c r="AB434" s="54">
        <f t="shared" si="332"/>
        <v>54091.27</v>
      </c>
      <c r="AC434" s="54">
        <f t="shared" si="332"/>
        <v>54091.27</v>
      </c>
      <c r="AD434" s="52">
        <f t="shared" si="292"/>
        <v>216365.08</v>
      </c>
      <c r="AE434" s="53">
        <f t="shared" si="333"/>
        <v>100455.22</v>
      </c>
      <c r="AF434" s="53">
        <f t="shared" si="333"/>
        <v>100455.22</v>
      </c>
      <c r="AG434" s="53">
        <f t="shared" si="333"/>
        <v>100455.22</v>
      </c>
      <c r="AH434" s="53">
        <f t="shared" si="333"/>
        <v>100455.22</v>
      </c>
      <c r="AI434" s="52">
        <f t="shared" si="293"/>
        <v>401820.861081957</v>
      </c>
      <c r="AJ434" s="55">
        <f t="shared" si="294"/>
        <v>1415351.5225107535</v>
      </c>
      <c r="AK434" s="219" t="s">
        <v>930</v>
      </c>
      <c r="AL434" s="220">
        <v>95853.985850633719</v>
      </c>
      <c r="AM434" s="242"/>
      <c r="AN434" s="242"/>
      <c r="AO434" s="242">
        <f t="shared" si="295"/>
        <v>857167.29185892118</v>
      </c>
      <c r="AP434" s="243">
        <f t="shared" si="296"/>
        <v>232650.62365591398</v>
      </c>
      <c r="AQ434" s="244">
        <f t="shared" si="297"/>
        <v>432065.44202360971</v>
      </c>
      <c r="AR434" s="245">
        <f t="shared" si="298"/>
        <v>8.94</v>
      </c>
      <c r="AS434" s="246">
        <f t="shared" si="299"/>
        <v>2.4300000000000002</v>
      </c>
      <c r="AT434" s="246">
        <f t="shared" si="300"/>
        <v>4.51</v>
      </c>
      <c r="AU434" s="251">
        <f t="shared" si="301"/>
        <v>15.879999999999999</v>
      </c>
      <c r="AV434" s="245">
        <f t="shared" si="302"/>
        <v>8.32</v>
      </c>
      <c r="AW434" s="246">
        <f t="shared" si="303"/>
        <v>2.2599999999999998</v>
      </c>
      <c r="AX434" s="246">
        <f t="shared" si="304"/>
        <v>4.1900000000000004</v>
      </c>
      <c r="AY434" s="252">
        <f t="shared" si="305"/>
        <v>14.77</v>
      </c>
      <c r="AZ434" s="249">
        <f t="shared" si="306"/>
        <v>8.32</v>
      </c>
      <c r="BA434" s="56">
        <f t="shared" si="307"/>
        <v>4</v>
      </c>
      <c r="BB434" s="246">
        <f t="shared" si="308"/>
        <v>0.56999999999999995</v>
      </c>
      <c r="BC434" s="250">
        <f t="shared" si="309"/>
        <v>1.05</v>
      </c>
      <c r="BD434" s="246">
        <f t="shared" si="310"/>
        <v>8.32</v>
      </c>
      <c r="BE434" s="56">
        <v>4</v>
      </c>
      <c r="BF434" s="246">
        <f t="shared" si="311"/>
        <v>0.56999999999999995</v>
      </c>
      <c r="BG434" s="250">
        <f t="shared" si="312"/>
        <v>1.05</v>
      </c>
      <c r="BH434" s="246">
        <f>INDEX('Mar - Aug'!AG:AG,MATCH(C434,'Mar - Aug'!C:C,0))</f>
        <v>8.25</v>
      </c>
      <c r="BI434" s="56">
        <v>4</v>
      </c>
      <c r="BJ434" s="246">
        <f>INDEX('Mar - Aug'!AK:AK,MATCH($C434,'Mar - Aug'!$C:$C,0))</f>
        <v>0.56000000000000005</v>
      </c>
      <c r="BK434" s="246">
        <f>INDEX('Mar - Aug'!AL:AL,MATCH($C434,'Mar - Aug'!$C:$C,0))</f>
        <v>1.04</v>
      </c>
      <c r="BL434" s="246">
        <f>INDEX('Mar - Aug'!$AG:$AG,MATCH($C434,'Mar - Aug'!$C:$C,0))</f>
        <v>8.25</v>
      </c>
      <c r="BM434" s="56">
        <v>4</v>
      </c>
      <c r="BN434" s="246">
        <f>INDEX('Mar - Aug'!$AK:$AK,MATCH($C434,'Mar - Aug'!$C:$C,0))</f>
        <v>0.56000000000000005</v>
      </c>
      <c r="BO434" s="246">
        <f>INDEX('Mar - Aug'!$AL:$AL,MATCH($C434,'Mar - Aug'!$C:$C,0))</f>
        <v>1.04</v>
      </c>
      <c r="BP434" s="60">
        <f>INDEX(FY2019_ALL_Targets!EB:EB,MATCH('Final Comp Values'!B434,FY2019_ALL_Targets!A:A,0))</f>
        <v>0</v>
      </c>
      <c r="BQ434" s="60">
        <f>+INDEX(FY2019_ALL_Targets!DY:DY,MATCH(B434,FY2019_ALL_Targets!A:A,0))</f>
        <v>1</v>
      </c>
      <c r="BR434" s="60">
        <f>+INDEX(FY2019_ALL_Targets!DZ:DZ,MATCH(B434,FY2019_ALL_Targets!A:A,0))</f>
        <v>1</v>
      </c>
      <c r="BS434" s="283">
        <f>+INDEX(FY2019_ALL_Targets!EA:EA,MATCH(B434,FY2019_ALL_Targets!A:A,0))</f>
        <v>0</v>
      </c>
      <c r="BT434" s="245">
        <f t="shared" si="327"/>
        <v>0</v>
      </c>
      <c r="BU434" s="245">
        <f t="shared" si="328"/>
        <v>0.56000000000000005</v>
      </c>
      <c r="BV434" s="246">
        <f t="shared" si="329"/>
        <v>1.04</v>
      </c>
      <c r="BW434" s="284">
        <f t="shared" si="313"/>
        <v>153366.37736101396</v>
      </c>
      <c r="BX434" s="245">
        <f t="shared" si="314"/>
        <v>13.17</v>
      </c>
      <c r="BY434" s="246">
        <f t="shared" si="315"/>
        <v>1262396.993652846</v>
      </c>
      <c r="BZ434" s="285">
        <f t="shared" si="316"/>
        <v>3.5996703257287497E-3</v>
      </c>
      <c r="CA434" s="245">
        <f t="shared" si="317"/>
        <v>146495.18</v>
      </c>
      <c r="CB434" s="286">
        <f t="shared" si="318"/>
        <v>1.53</v>
      </c>
      <c r="CC434" s="268">
        <f t="shared" si="289"/>
        <v>-3.0000000000000915E-2</v>
      </c>
      <c r="CD434" s="267">
        <f t="shared" si="319"/>
        <v>1415351.5225107535</v>
      </c>
      <c r="CE434" s="268">
        <f t="shared" si="320"/>
        <v>1408892.1736528459</v>
      </c>
      <c r="CF434" s="268">
        <f t="shared" si="321"/>
        <v>-7.0000000000000284E-2</v>
      </c>
      <c r="CG434" s="270">
        <f t="shared" si="322"/>
        <v>-6707.8271209040722</v>
      </c>
      <c r="CH434" s="270">
        <f t="shared" si="323"/>
        <v>-6459.3488579075783</v>
      </c>
      <c r="CI434" s="269">
        <f t="shared" si="324"/>
        <v>-248.47826299649387</v>
      </c>
    </row>
    <row r="435" spans="1:87" s="57" customFormat="1" ht="15.75" customHeight="1" x14ac:dyDescent="0.25">
      <c r="A435" s="297">
        <v>1026705</v>
      </c>
      <c r="B435" s="297">
        <v>5368</v>
      </c>
      <c r="C435" s="347">
        <v>675743</v>
      </c>
      <c r="D435" s="219" t="s">
        <v>930</v>
      </c>
      <c r="E435" s="299" t="s">
        <v>787</v>
      </c>
      <c r="F435" s="299" t="s">
        <v>978</v>
      </c>
      <c r="G435" s="301" t="s">
        <v>915</v>
      </c>
      <c r="H435" s="302" t="s">
        <v>978</v>
      </c>
      <c r="I435" s="56" t="s">
        <v>35</v>
      </c>
      <c r="J435" s="229" t="s">
        <v>35</v>
      </c>
      <c r="K435" s="229" t="s">
        <v>35</v>
      </c>
      <c r="L435" s="56"/>
      <c r="M435" s="56"/>
      <c r="N435" s="58"/>
      <c r="O435" s="297">
        <v>1026705</v>
      </c>
      <c r="P435" s="303">
        <v>9969</v>
      </c>
      <c r="Q435" s="304">
        <v>42125</v>
      </c>
      <c r="R435" s="304">
        <v>42277</v>
      </c>
      <c r="S435" s="303">
        <f t="shared" si="290"/>
        <v>23782</v>
      </c>
      <c r="T435" s="59"/>
      <c r="U435" s="346">
        <f t="shared" si="325"/>
        <v>2.9360903429887356E-3</v>
      </c>
      <c r="V435" s="345">
        <f t="shared" si="326"/>
        <v>2.2391967138361774E-3</v>
      </c>
      <c r="W435" s="27">
        <v>289187.77729428891</v>
      </c>
      <c r="X435" s="27">
        <v>289187.78000000003</v>
      </c>
      <c r="Y435" s="305">
        <f t="shared" si="291"/>
        <v>569794.17701189104</v>
      </c>
      <c r="Z435" s="53">
        <f t="shared" si="332"/>
        <v>38663.1</v>
      </c>
      <c r="AA435" s="54">
        <f t="shared" si="332"/>
        <v>38663.1</v>
      </c>
      <c r="AB435" s="54">
        <f t="shared" si="332"/>
        <v>38663.1</v>
      </c>
      <c r="AC435" s="54">
        <f t="shared" si="332"/>
        <v>38663.1</v>
      </c>
      <c r="AD435" s="52">
        <f t="shared" si="292"/>
        <v>154652.39000000001</v>
      </c>
      <c r="AE435" s="53">
        <f t="shared" si="333"/>
        <v>71802.899999999994</v>
      </c>
      <c r="AF435" s="53">
        <f t="shared" si="333"/>
        <v>71802.899999999994</v>
      </c>
      <c r="AG435" s="53">
        <f t="shared" si="333"/>
        <v>71802.899999999994</v>
      </c>
      <c r="AH435" s="53">
        <f t="shared" si="333"/>
        <v>71802.899999999994</v>
      </c>
      <c r="AI435" s="52">
        <f t="shared" si="293"/>
        <v>287211.58085630863</v>
      </c>
      <c r="AJ435" s="55">
        <f t="shared" si="294"/>
        <v>1011658.1478681997</v>
      </c>
      <c r="AK435" s="219" t="s">
        <v>930</v>
      </c>
      <c r="AL435" s="220">
        <v>95853.985850633719</v>
      </c>
      <c r="AM435" s="242"/>
      <c r="AN435" s="242"/>
      <c r="AO435" s="242">
        <f t="shared" si="295"/>
        <v>612681.91076547431</v>
      </c>
      <c r="AP435" s="243">
        <f t="shared" si="296"/>
        <v>166292.89247311829</v>
      </c>
      <c r="AQ435" s="244">
        <f t="shared" si="297"/>
        <v>308829.65683474048</v>
      </c>
      <c r="AR435" s="245">
        <f t="shared" si="298"/>
        <v>6.39</v>
      </c>
      <c r="AS435" s="246">
        <f t="shared" si="299"/>
        <v>1.73</v>
      </c>
      <c r="AT435" s="246">
        <f t="shared" si="300"/>
        <v>3.22</v>
      </c>
      <c r="AU435" s="251">
        <f t="shared" si="301"/>
        <v>11.34</v>
      </c>
      <c r="AV435" s="245">
        <f t="shared" si="302"/>
        <v>5.94</v>
      </c>
      <c r="AW435" s="246">
        <f t="shared" si="303"/>
        <v>1.61</v>
      </c>
      <c r="AX435" s="246">
        <f t="shared" si="304"/>
        <v>3</v>
      </c>
      <c r="AY435" s="252">
        <f t="shared" si="305"/>
        <v>10.55</v>
      </c>
      <c r="AZ435" s="249">
        <f t="shared" si="306"/>
        <v>5.94</v>
      </c>
      <c r="BA435" s="56">
        <f t="shared" si="307"/>
        <v>4</v>
      </c>
      <c r="BB435" s="246">
        <f t="shared" si="308"/>
        <v>0.4</v>
      </c>
      <c r="BC435" s="250">
        <f t="shared" si="309"/>
        <v>0.75</v>
      </c>
      <c r="BD435" s="246">
        <f t="shared" si="310"/>
        <v>5.94</v>
      </c>
      <c r="BE435" s="56">
        <v>4</v>
      </c>
      <c r="BF435" s="246">
        <f t="shared" si="311"/>
        <v>0.4</v>
      </c>
      <c r="BG435" s="250">
        <f t="shared" si="312"/>
        <v>0.75</v>
      </c>
      <c r="BH435" s="246">
        <f>INDEX('Mar - Aug'!AG:AG,MATCH(C435,'Mar - Aug'!C:C,0))</f>
        <v>5.9</v>
      </c>
      <c r="BI435" s="56">
        <v>4</v>
      </c>
      <c r="BJ435" s="246">
        <f>INDEX('Mar - Aug'!AK:AK,MATCH($C435,'Mar - Aug'!$C:$C,0))</f>
        <v>0.4</v>
      </c>
      <c r="BK435" s="246">
        <f>INDEX('Mar - Aug'!AL:AL,MATCH($C435,'Mar - Aug'!$C:$C,0))</f>
        <v>0.74</v>
      </c>
      <c r="BL435" s="246">
        <f>INDEX('Mar - Aug'!$AG:$AG,MATCH($C435,'Mar - Aug'!$C:$C,0))</f>
        <v>5.9</v>
      </c>
      <c r="BM435" s="56">
        <v>4</v>
      </c>
      <c r="BN435" s="246">
        <f>INDEX('Mar - Aug'!$AK:$AK,MATCH($C435,'Mar - Aug'!$C:$C,0))</f>
        <v>0.4</v>
      </c>
      <c r="BO435" s="246">
        <f>INDEX('Mar - Aug'!$AL:$AL,MATCH($C435,'Mar - Aug'!$C:$C,0))</f>
        <v>0.74</v>
      </c>
      <c r="BP435" s="60">
        <f>INDEX(FY2019_ALL_Targets!EB:EB,MATCH('Final Comp Values'!B435,FY2019_ALL_Targets!A:A,0))</f>
        <v>0</v>
      </c>
      <c r="BQ435" s="60">
        <f>+INDEX(FY2019_ALL_Targets!DY:DY,MATCH(B435,FY2019_ALL_Targets!A:A,0))</f>
        <v>0</v>
      </c>
      <c r="BR435" s="60">
        <f>+INDEX(FY2019_ALL_Targets!DZ:DZ,MATCH(B435,FY2019_ALL_Targets!A:A,0))</f>
        <v>0</v>
      </c>
      <c r="BS435" s="283">
        <f>+INDEX(FY2019_ALL_Targets!EA:EA,MATCH(B435,FY2019_ALL_Targets!A:A,0))</f>
        <v>0</v>
      </c>
      <c r="BT435" s="245">
        <f t="shared" si="327"/>
        <v>0</v>
      </c>
      <c r="BU435" s="245">
        <f t="shared" si="328"/>
        <v>0</v>
      </c>
      <c r="BV435" s="246">
        <f t="shared" si="329"/>
        <v>0</v>
      </c>
      <c r="BW435" s="284">
        <f t="shared" si="313"/>
        <v>0</v>
      </c>
      <c r="BX435" s="245">
        <f t="shared" si="314"/>
        <v>10.55</v>
      </c>
      <c r="BY435" s="246">
        <f t="shared" si="315"/>
        <v>1011259.5507241858</v>
      </c>
      <c r="BZ435" s="285">
        <f t="shared" si="316"/>
        <v>2.8835627894030613E-3</v>
      </c>
      <c r="CA435" s="245">
        <f t="shared" si="317"/>
        <v>117351.87</v>
      </c>
      <c r="CB435" s="286">
        <f t="shared" si="318"/>
        <v>1.22</v>
      </c>
      <c r="CC435" s="268">
        <f t="shared" si="289"/>
        <v>1.000000000000012E-2</v>
      </c>
      <c r="CD435" s="267">
        <f t="shared" si="319"/>
        <v>1011658.1478681997</v>
      </c>
      <c r="CE435" s="268">
        <f t="shared" si="320"/>
        <v>1128611.4207241856</v>
      </c>
      <c r="CF435" s="268">
        <f t="shared" si="321"/>
        <v>1.2200000000000006</v>
      </c>
      <c r="CG435" s="270">
        <f t="shared" si="322"/>
        <v>116987.95643594353</v>
      </c>
      <c r="CH435" s="270">
        <f t="shared" si="323"/>
        <v>116953.27285598591</v>
      </c>
      <c r="CI435" s="269">
        <f t="shared" si="324"/>
        <v>34.683579957621987</v>
      </c>
    </row>
    <row r="436" spans="1:87" s="57" customFormat="1" ht="15.75" customHeight="1" x14ac:dyDescent="0.25">
      <c r="A436" s="297">
        <v>1026661</v>
      </c>
      <c r="B436" s="297">
        <v>5373</v>
      </c>
      <c r="C436" s="347">
        <v>675756</v>
      </c>
      <c r="D436" s="219" t="s">
        <v>941</v>
      </c>
      <c r="E436" s="299" t="s">
        <v>789</v>
      </c>
      <c r="F436" s="299" t="s">
        <v>945</v>
      </c>
      <c r="G436" s="301" t="s">
        <v>915</v>
      </c>
      <c r="H436" s="302" t="s">
        <v>947</v>
      </c>
      <c r="I436" s="56" t="s">
        <v>35</v>
      </c>
      <c r="J436" s="229" t="s">
        <v>35</v>
      </c>
      <c r="K436" s="229" t="s">
        <v>35</v>
      </c>
      <c r="L436" s="56"/>
      <c r="M436" s="56"/>
      <c r="N436" s="58"/>
      <c r="O436" s="297">
        <v>1026661</v>
      </c>
      <c r="P436" s="303">
        <v>26441</v>
      </c>
      <c r="Q436" s="304">
        <v>42062</v>
      </c>
      <c r="R436" s="304">
        <v>42277</v>
      </c>
      <c r="S436" s="303">
        <f t="shared" si="290"/>
        <v>44680</v>
      </c>
      <c r="T436" s="59"/>
      <c r="U436" s="346">
        <f t="shared" si="325"/>
        <v>5.5161263360834541E-3</v>
      </c>
      <c r="V436" s="345">
        <f t="shared" si="326"/>
        <v>4.2068501040366836E-3</v>
      </c>
      <c r="W436" s="27">
        <v>543306.27744285716</v>
      </c>
      <c r="X436" s="27">
        <v>543306.28</v>
      </c>
      <c r="Y436" s="305">
        <f t="shared" si="291"/>
        <v>1070490.4477710577</v>
      </c>
      <c r="Z436" s="53">
        <f t="shared" si="332"/>
        <v>72637.59</v>
      </c>
      <c r="AA436" s="54">
        <f t="shared" si="332"/>
        <v>72637.59</v>
      </c>
      <c r="AB436" s="54">
        <f t="shared" si="332"/>
        <v>72637.59</v>
      </c>
      <c r="AC436" s="54">
        <f t="shared" si="332"/>
        <v>72637.59</v>
      </c>
      <c r="AD436" s="52">
        <f t="shared" si="292"/>
        <v>290550.36</v>
      </c>
      <c r="AE436" s="53">
        <f t="shared" si="333"/>
        <v>134898.38</v>
      </c>
      <c r="AF436" s="53">
        <f t="shared" si="333"/>
        <v>134898.38</v>
      </c>
      <c r="AG436" s="53">
        <f t="shared" si="333"/>
        <v>134898.38</v>
      </c>
      <c r="AH436" s="53">
        <f t="shared" si="333"/>
        <v>134898.38</v>
      </c>
      <c r="AI436" s="52">
        <f t="shared" si="293"/>
        <v>539593.53429736232</v>
      </c>
      <c r="AJ436" s="55">
        <f t="shared" si="294"/>
        <v>1900634.3420684203</v>
      </c>
      <c r="AK436" s="219" t="s">
        <v>941</v>
      </c>
      <c r="AL436" s="220">
        <v>76951.060656708069</v>
      </c>
      <c r="AM436" s="242"/>
      <c r="AN436" s="242"/>
      <c r="AO436" s="242">
        <f t="shared" si="295"/>
        <v>1151064.9976032879</v>
      </c>
      <c r="AP436" s="243">
        <f t="shared" si="296"/>
        <v>312419.74193548388</v>
      </c>
      <c r="AQ436" s="244">
        <f t="shared" si="297"/>
        <v>580208.10139501328</v>
      </c>
      <c r="AR436" s="245">
        <f t="shared" si="298"/>
        <v>14.96</v>
      </c>
      <c r="AS436" s="246">
        <f t="shared" si="299"/>
        <v>4.0599999999999996</v>
      </c>
      <c r="AT436" s="246">
        <f t="shared" si="300"/>
        <v>7.54</v>
      </c>
      <c r="AU436" s="251">
        <f t="shared" si="301"/>
        <v>26.56</v>
      </c>
      <c r="AV436" s="245">
        <f t="shared" si="302"/>
        <v>13.91</v>
      </c>
      <c r="AW436" s="246">
        <f t="shared" si="303"/>
        <v>3.78</v>
      </c>
      <c r="AX436" s="246">
        <f t="shared" si="304"/>
        <v>7.01</v>
      </c>
      <c r="AY436" s="252">
        <f t="shared" si="305"/>
        <v>24.700000000000003</v>
      </c>
      <c r="AZ436" s="249">
        <f t="shared" si="306"/>
        <v>13.91</v>
      </c>
      <c r="BA436" s="56">
        <f t="shared" si="307"/>
        <v>4</v>
      </c>
      <c r="BB436" s="246">
        <f t="shared" si="308"/>
        <v>0.95</v>
      </c>
      <c r="BC436" s="250">
        <f t="shared" si="309"/>
        <v>1.75</v>
      </c>
      <c r="BD436" s="246">
        <f t="shared" si="310"/>
        <v>13.91</v>
      </c>
      <c r="BE436" s="56">
        <v>4</v>
      </c>
      <c r="BF436" s="246">
        <f t="shared" si="311"/>
        <v>0.95</v>
      </c>
      <c r="BG436" s="250">
        <f t="shared" si="312"/>
        <v>1.75</v>
      </c>
      <c r="BH436" s="246">
        <f>INDEX('Mar - Aug'!AG:AG,MATCH(C436,'Mar - Aug'!C:C,0))</f>
        <v>13.49</v>
      </c>
      <c r="BI436" s="56">
        <v>4</v>
      </c>
      <c r="BJ436" s="246">
        <f>INDEX('Mar - Aug'!AK:AK,MATCH($C436,'Mar - Aug'!$C:$C,0))</f>
        <v>0.92</v>
      </c>
      <c r="BK436" s="246">
        <f>INDEX('Mar - Aug'!AL:AL,MATCH($C436,'Mar - Aug'!$C:$C,0))</f>
        <v>1.7</v>
      </c>
      <c r="BL436" s="246">
        <f>INDEX('Mar - Aug'!$AG:$AG,MATCH($C436,'Mar - Aug'!$C:$C,0))</f>
        <v>13.49</v>
      </c>
      <c r="BM436" s="56">
        <v>4</v>
      </c>
      <c r="BN436" s="246">
        <f>INDEX('Mar - Aug'!$AK:$AK,MATCH($C436,'Mar - Aug'!$C:$C,0))</f>
        <v>0.92</v>
      </c>
      <c r="BO436" s="246">
        <f>INDEX('Mar - Aug'!$AL:$AL,MATCH($C436,'Mar - Aug'!$C:$C,0))</f>
        <v>1.7</v>
      </c>
      <c r="BP436" s="60">
        <f>INDEX(FY2019_ALL_Targets!EB:EB,MATCH('Final Comp Values'!B436,FY2019_ALL_Targets!A:A,0))</f>
        <v>0</v>
      </c>
      <c r="BQ436" s="60">
        <f>+INDEX(FY2019_ALL_Targets!DY:DY,MATCH(B436,FY2019_ALL_Targets!A:A,0))</f>
        <v>0</v>
      </c>
      <c r="BR436" s="60">
        <f>+INDEX(FY2019_ALL_Targets!DZ:DZ,MATCH(B436,FY2019_ALL_Targets!A:A,0))</f>
        <v>0</v>
      </c>
      <c r="BS436" s="283">
        <f>+INDEX(FY2019_ALL_Targets!EA:EA,MATCH(B436,FY2019_ALL_Targets!A:A,0))</f>
        <v>0</v>
      </c>
      <c r="BT436" s="245">
        <f t="shared" si="327"/>
        <v>0</v>
      </c>
      <c r="BU436" s="245">
        <f t="shared" si="328"/>
        <v>0</v>
      </c>
      <c r="BV436" s="246">
        <f t="shared" si="329"/>
        <v>0</v>
      </c>
      <c r="BW436" s="284">
        <f t="shared" si="313"/>
        <v>0</v>
      </c>
      <c r="BX436" s="245">
        <f t="shared" si="314"/>
        <v>24.700000000000003</v>
      </c>
      <c r="BY436" s="246">
        <f t="shared" si="315"/>
        <v>1900691.1982206895</v>
      </c>
      <c r="BZ436" s="285">
        <f t="shared" si="316"/>
        <v>5.4197385917494683E-3</v>
      </c>
      <c r="CA436" s="245">
        <f t="shared" si="317"/>
        <v>220566.19</v>
      </c>
      <c r="CB436" s="286">
        <f t="shared" si="318"/>
        <v>2.87</v>
      </c>
      <c r="CC436" s="268">
        <f t="shared" si="289"/>
        <v>-9.9999999999969003E-3</v>
      </c>
      <c r="CD436" s="267">
        <f t="shared" si="319"/>
        <v>1900634.3420684203</v>
      </c>
      <c r="CE436" s="268">
        <f t="shared" si="320"/>
        <v>2121257.3882206897</v>
      </c>
      <c r="CF436" s="268">
        <f t="shared" si="321"/>
        <v>2.870000000000001</v>
      </c>
      <c r="CG436" s="270">
        <f t="shared" si="322"/>
        <v>220842.93772212014</v>
      </c>
      <c r="CH436" s="270">
        <f t="shared" si="323"/>
        <v>220623.04615226947</v>
      </c>
      <c r="CI436" s="269">
        <f t="shared" si="324"/>
        <v>219.8915698506753</v>
      </c>
    </row>
    <row r="437" spans="1:87" s="57" customFormat="1" ht="15.75" customHeight="1" x14ac:dyDescent="0.25">
      <c r="A437" s="297">
        <v>1028631</v>
      </c>
      <c r="B437" s="297">
        <v>5378</v>
      </c>
      <c r="C437" s="347">
        <v>675645</v>
      </c>
      <c r="D437" s="219" t="s">
        <v>913</v>
      </c>
      <c r="E437" s="299" t="s">
        <v>280</v>
      </c>
      <c r="F437" s="299" t="s">
        <v>965</v>
      </c>
      <c r="G437" s="301" t="s">
        <v>915</v>
      </c>
      <c r="H437" s="302" t="s">
        <v>965</v>
      </c>
      <c r="I437" s="56" t="s">
        <v>35</v>
      </c>
      <c r="J437" s="229" t="s">
        <v>36</v>
      </c>
      <c r="K437" s="229" t="s">
        <v>35</v>
      </c>
      <c r="L437" s="56"/>
      <c r="M437" s="56"/>
      <c r="N437" s="58"/>
      <c r="O437" s="297">
        <v>1026533</v>
      </c>
      <c r="P437" s="303">
        <v>6846</v>
      </c>
      <c r="Q437" s="304">
        <v>42036</v>
      </c>
      <c r="R437" s="304">
        <v>42369</v>
      </c>
      <c r="S437" s="303">
        <f t="shared" si="290"/>
        <v>7481</v>
      </c>
      <c r="T437" s="59"/>
      <c r="U437" s="346">
        <f t="shared" si="325"/>
        <v>9.235931316078854E-4</v>
      </c>
      <c r="V437" s="345">
        <f t="shared" si="326"/>
        <v>7.0437434262082431E-4</v>
      </c>
      <c r="W437" s="27">
        <v>90968.537663639509</v>
      </c>
      <c r="X437" s="27">
        <v>90968.54</v>
      </c>
      <c r="Y437" s="305">
        <f t="shared" si="291"/>
        <v>179237.66875056585</v>
      </c>
      <c r="Z437" s="53">
        <f t="shared" si="332"/>
        <v>12162.08</v>
      </c>
      <c r="AA437" s="54">
        <f t="shared" si="332"/>
        <v>12162.08</v>
      </c>
      <c r="AB437" s="54">
        <f t="shared" si="332"/>
        <v>12162.08</v>
      </c>
      <c r="AC437" s="54">
        <f t="shared" si="332"/>
        <v>12162.08</v>
      </c>
      <c r="AD437" s="52">
        <f t="shared" si="292"/>
        <v>48648.33</v>
      </c>
      <c r="AE437" s="53">
        <f t="shared" si="333"/>
        <v>22586.720000000001</v>
      </c>
      <c r="AF437" s="53">
        <f t="shared" si="333"/>
        <v>22586.720000000001</v>
      </c>
      <c r="AG437" s="53">
        <f t="shared" si="333"/>
        <v>22586.720000000001</v>
      </c>
      <c r="AH437" s="53">
        <f t="shared" si="333"/>
        <v>22586.720000000001</v>
      </c>
      <c r="AI437" s="52">
        <f t="shared" si="293"/>
        <v>90346.89413783724</v>
      </c>
      <c r="AJ437" s="55">
        <f t="shared" si="294"/>
        <v>318232.89288840309</v>
      </c>
      <c r="AK437" s="219" t="s">
        <v>913</v>
      </c>
      <c r="AL437" s="220">
        <v>61485.26180987338</v>
      </c>
      <c r="AM437" s="242"/>
      <c r="AN437" s="242"/>
      <c r="AO437" s="242">
        <f t="shared" si="295"/>
        <v>192728.67607587727</v>
      </c>
      <c r="AP437" s="243">
        <f t="shared" si="296"/>
        <v>52310.032258064522</v>
      </c>
      <c r="AQ437" s="244">
        <f t="shared" si="297"/>
        <v>97147.197997674462</v>
      </c>
      <c r="AR437" s="245">
        <f t="shared" si="298"/>
        <v>3.13</v>
      </c>
      <c r="AS437" s="246">
        <f t="shared" si="299"/>
        <v>0.85</v>
      </c>
      <c r="AT437" s="246">
        <f t="shared" si="300"/>
        <v>1.58</v>
      </c>
      <c r="AU437" s="251">
        <f t="shared" si="301"/>
        <v>5.5600000000000005</v>
      </c>
      <c r="AV437" s="245">
        <f t="shared" si="302"/>
        <v>2.92</v>
      </c>
      <c r="AW437" s="246">
        <f t="shared" si="303"/>
        <v>0.79</v>
      </c>
      <c r="AX437" s="246">
        <f t="shared" si="304"/>
        <v>1.47</v>
      </c>
      <c r="AY437" s="252">
        <f t="shared" si="305"/>
        <v>5.18</v>
      </c>
      <c r="AZ437" s="249">
        <f t="shared" si="306"/>
        <v>2.92</v>
      </c>
      <c r="BA437" s="56">
        <f t="shared" si="307"/>
        <v>4</v>
      </c>
      <c r="BB437" s="246">
        <f t="shared" si="308"/>
        <v>0.2</v>
      </c>
      <c r="BC437" s="250">
        <f t="shared" si="309"/>
        <v>0.37</v>
      </c>
      <c r="BD437" s="246">
        <f t="shared" si="310"/>
        <v>2.92</v>
      </c>
      <c r="BE437" s="56">
        <v>4</v>
      </c>
      <c r="BF437" s="246">
        <f t="shared" si="311"/>
        <v>0.2</v>
      </c>
      <c r="BG437" s="250">
        <f t="shared" si="312"/>
        <v>0.37</v>
      </c>
      <c r="BH437" s="246">
        <f>INDEX('Mar - Aug'!AG:AG,MATCH(C437,'Mar - Aug'!C:C,0))</f>
        <v>2.85</v>
      </c>
      <c r="BI437" s="56">
        <v>4</v>
      </c>
      <c r="BJ437" s="246">
        <f>INDEX('Mar - Aug'!AK:AK,MATCH($C437,'Mar - Aug'!$C:$C,0))</f>
        <v>0.19</v>
      </c>
      <c r="BK437" s="246">
        <f>INDEX('Mar - Aug'!AL:AL,MATCH($C437,'Mar - Aug'!$C:$C,0))</f>
        <v>0.36</v>
      </c>
      <c r="BL437" s="246">
        <f>INDEX('Mar - Aug'!$AG:$AG,MATCH($C437,'Mar - Aug'!$C:$C,0))</f>
        <v>2.85</v>
      </c>
      <c r="BM437" s="56">
        <v>4</v>
      </c>
      <c r="BN437" s="246">
        <f>INDEX('Mar - Aug'!$AK:$AK,MATCH($C437,'Mar - Aug'!$C:$C,0))</f>
        <v>0.19</v>
      </c>
      <c r="BO437" s="246">
        <f>INDEX('Mar - Aug'!$AL:$AL,MATCH($C437,'Mar - Aug'!$C:$C,0))</f>
        <v>0.36</v>
      </c>
      <c r="BP437" s="60">
        <f>INDEX(FY2019_ALL_Targets!EB:EB,MATCH('Final Comp Values'!B437,FY2019_ALL_Targets!A:A,0))</f>
        <v>0</v>
      </c>
      <c r="BQ437" s="60">
        <f>+INDEX(FY2019_ALL_Targets!DY:DY,MATCH(B437,FY2019_ALL_Targets!A:A,0))</f>
        <v>1</v>
      </c>
      <c r="BR437" s="60">
        <f>+INDEX(FY2019_ALL_Targets!DZ:DZ,MATCH(B437,FY2019_ALL_Targets!A:A,0))</f>
        <v>1</v>
      </c>
      <c r="BS437" s="283">
        <f>+INDEX(FY2019_ALL_Targets!EA:EA,MATCH(B437,FY2019_ALL_Targets!A:A,0))</f>
        <v>0</v>
      </c>
      <c r="BT437" s="245">
        <f t="shared" si="327"/>
        <v>0</v>
      </c>
      <c r="BU437" s="245">
        <f t="shared" si="328"/>
        <v>0.19</v>
      </c>
      <c r="BV437" s="246">
        <f t="shared" si="329"/>
        <v>0.36</v>
      </c>
      <c r="BW437" s="284">
        <f t="shared" si="313"/>
        <v>33816.893995430364</v>
      </c>
      <c r="BX437" s="245">
        <f t="shared" si="314"/>
        <v>4.63</v>
      </c>
      <c r="BY437" s="246">
        <f t="shared" si="315"/>
        <v>284676.76217971375</v>
      </c>
      <c r="BZ437" s="285">
        <f t="shared" si="316"/>
        <v>8.1174345185794708E-4</v>
      </c>
      <c r="CA437" s="245">
        <f t="shared" si="317"/>
        <v>33035.39</v>
      </c>
      <c r="CB437" s="286">
        <f t="shared" si="318"/>
        <v>0.54</v>
      </c>
      <c r="CC437" s="268">
        <f t="shared" si="289"/>
        <v>-2.0000000000000295E-2</v>
      </c>
      <c r="CD437" s="267">
        <f t="shared" si="319"/>
        <v>318232.89288840309</v>
      </c>
      <c r="CE437" s="268">
        <f t="shared" si="320"/>
        <v>317712.15217971377</v>
      </c>
      <c r="CF437" s="268">
        <f t="shared" si="321"/>
        <v>-9.9999999999997868E-3</v>
      </c>
      <c r="CG437" s="270">
        <f t="shared" si="322"/>
        <v>-614.3492140702632</v>
      </c>
      <c r="CH437" s="270">
        <f t="shared" si="323"/>
        <v>-520.74070868932176</v>
      </c>
      <c r="CI437" s="269">
        <f t="shared" si="324"/>
        <v>-93.608505380941438</v>
      </c>
    </row>
    <row r="438" spans="1:87" s="57" customFormat="1" ht="15.75" customHeight="1" x14ac:dyDescent="0.25">
      <c r="A438" s="297">
        <v>1026028</v>
      </c>
      <c r="B438" s="297">
        <v>5383</v>
      </c>
      <c r="C438" s="347">
        <v>675764</v>
      </c>
      <c r="D438" s="219" t="s">
        <v>930</v>
      </c>
      <c r="E438" s="299" t="s">
        <v>791</v>
      </c>
      <c r="F438" s="299" t="s">
        <v>1020</v>
      </c>
      <c r="G438" s="301" t="s">
        <v>915</v>
      </c>
      <c r="H438" s="302" t="s">
        <v>2969</v>
      </c>
      <c r="I438" s="56" t="s">
        <v>35</v>
      </c>
      <c r="J438" s="229" t="s">
        <v>35</v>
      </c>
      <c r="K438" s="229" t="s">
        <v>35</v>
      </c>
      <c r="L438" s="56"/>
      <c r="M438" s="56"/>
      <c r="N438" s="58"/>
      <c r="O438" s="297">
        <v>1026028</v>
      </c>
      <c r="P438" s="303">
        <v>57003</v>
      </c>
      <c r="Q438" s="304">
        <v>41883</v>
      </c>
      <c r="R438" s="304">
        <v>42247</v>
      </c>
      <c r="S438" s="303">
        <f t="shared" si="290"/>
        <v>57003</v>
      </c>
      <c r="T438" s="59"/>
      <c r="U438" s="346">
        <f t="shared" si="325"/>
        <v>7.0375055849544567E-3</v>
      </c>
      <c r="V438" s="345">
        <f t="shared" si="326"/>
        <v>5.367123466436953E-3</v>
      </c>
      <c r="W438" s="27">
        <v>693153.26165960997</v>
      </c>
      <c r="X438" s="27">
        <v>693153.26</v>
      </c>
      <c r="Y438" s="305">
        <f t="shared" si="291"/>
        <v>1365737.8467836527</v>
      </c>
      <c r="Z438" s="53">
        <f t="shared" si="332"/>
        <v>92671.46</v>
      </c>
      <c r="AA438" s="54">
        <f t="shared" si="332"/>
        <v>92671.46</v>
      </c>
      <c r="AB438" s="54">
        <f t="shared" si="332"/>
        <v>92671.46</v>
      </c>
      <c r="AC438" s="54">
        <f t="shared" si="332"/>
        <v>92671.46</v>
      </c>
      <c r="AD438" s="52">
        <f t="shared" si="292"/>
        <v>370685.82</v>
      </c>
      <c r="AE438" s="53">
        <f t="shared" si="333"/>
        <v>172104.13</v>
      </c>
      <c r="AF438" s="53">
        <f t="shared" si="333"/>
        <v>172104.13</v>
      </c>
      <c r="AG438" s="53">
        <f t="shared" si="333"/>
        <v>172104.13</v>
      </c>
      <c r="AH438" s="53">
        <f t="shared" si="333"/>
        <v>172104.13</v>
      </c>
      <c r="AI438" s="52">
        <f t="shared" si="293"/>
        <v>688416.52272946609</v>
      </c>
      <c r="AJ438" s="55">
        <f t="shared" si="294"/>
        <v>2424840.1895131189</v>
      </c>
      <c r="AK438" s="219" t="s">
        <v>930</v>
      </c>
      <c r="AL438" s="220">
        <v>95853.985850633719</v>
      </c>
      <c r="AM438" s="242"/>
      <c r="AN438" s="242"/>
      <c r="AO438" s="242">
        <f t="shared" si="295"/>
        <v>1468535.3191222074</v>
      </c>
      <c r="AP438" s="243">
        <f t="shared" si="296"/>
        <v>398586.90322580648</v>
      </c>
      <c r="AQ438" s="244">
        <f t="shared" si="297"/>
        <v>740232.8201392109</v>
      </c>
      <c r="AR438" s="245">
        <f t="shared" si="298"/>
        <v>15.32</v>
      </c>
      <c r="AS438" s="246">
        <f t="shared" si="299"/>
        <v>4.16</v>
      </c>
      <c r="AT438" s="246">
        <f t="shared" si="300"/>
        <v>7.72</v>
      </c>
      <c r="AU438" s="251">
        <f t="shared" si="301"/>
        <v>27.2</v>
      </c>
      <c r="AV438" s="245">
        <f t="shared" si="302"/>
        <v>14.25</v>
      </c>
      <c r="AW438" s="246">
        <f t="shared" si="303"/>
        <v>3.87</v>
      </c>
      <c r="AX438" s="246">
        <f t="shared" si="304"/>
        <v>7.18</v>
      </c>
      <c r="AY438" s="252">
        <f t="shared" si="305"/>
        <v>25.3</v>
      </c>
      <c r="AZ438" s="249">
        <f t="shared" si="306"/>
        <v>14.25</v>
      </c>
      <c r="BA438" s="56">
        <f t="shared" si="307"/>
        <v>4</v>
      </c>
      <c r="BB438" s="246">
        <f t="shared" si="308"/>
        <v>0.97</v>
      </c>
      <c r="BC438" s="250">
        <f t="shared" si="309"/>
        <v>1.8</v>
      </c>
      <c r="BD438" s="246">
        <f t="shared" si="310"/>
        <v>14.25</v>
      </c>
      <c r="BE438" s="56">
        <v>4</v>
      </c>
      <c r="BF438" s="246">
        <f t="shared" si="311"/>
        <v>0.97</v>
      </c>
      <c r="BG438" s="250">
        <f t="shared" si="312"/>
        <v>1.8</v>
      </c>
      <c r="BH438" s="246">
        <f>INDEX('Mar - Aug'!AG:AG,MATCH(C438,'Mar - Aug'!C:C,0))</f>
        <v>14.13</v>
      </c>
      <c r="BI438" s="56">
        <v>4</v>
      </c>
      <c r="BJ438" s="246">
        <f>INDEX('Mar - Aug'!AK:AK,MATCH($C438,'Mar - Aug'!$C:$C,0))</f>
        <v>0.96</v>
      </c>
      <c r="BK438" s="246">
        <f>INDEX('Mar - Aug'!AL:AL,MATCH($C438,'Mar - Aug'!$C:$C,0))</f>
        <v>1.78</v>
      </c>
      <c r="BL438" s="246">
        <f>INDEX('Mar - Aug'!$AG:$AG,MATCH($C438,'Mar - Aug'!$C:$C,0))</f>
        <v>14.13</v>
      </c>
      <c r="BM438" s="56">
        <v>4</v>
      </c>
      <c r="BN438" s="246">
        <f>INDEX('Mar - Aug'!$AK:$AK,MATCH($C438,'Mar - Aug'!$C:$C,0))</f>
        <v>0.96</v>
      </c>
      <c r="BO438" s="246">
        <f>INDEX('Mar - Aug'!$AL:$AL,MATCH($C438,'Mar - Aug'!$C:$C,0))</f>
        <v>1.78</v>
      </c>
      <c r="BP438" s="60">
        <f>INDEX(FY2019_ALL_Targets!EB:EB,MATCH('Final Comp Values'!B438,FY2019_ALL_Targets!A:A,0))</f>
        <v>0</v>
      </c>
      <c r="BQ438" s="60">
        <f>+INDEX(FY2019_ALL_Targets!DY:DY,MATCH(B438,FY2019_ALL_Targets!A:A,0))</f>
        <v>0</v>
      </c>
      <c r="BR438" s="60">
        <f>+INDEX(FY2019_ALL_Targets!DZ:DZ,MATCH(B438,FY2019_ALL_Targets!A:A,0))</f>
        <v>0</v>
      </c>
      <c r="BS438" s="283">
        <f>+INDEX(FY2019_ALL_Targets!EA:EA,MATCH(B438,FY2019_ALL_Targets!A:A,0))</f>
        <v>0</v>
      </c>
      <c r="BT438" s="245">
        <f t="shared" si="327"/>
        <v>0</v>
      </c>
      <c r="BU438" s="245">
        <f t="shared" si="328"/>
        <v>0</v>
      </c>
      <c r="BV438" s="246">
        <f t="shared" si="329"/>
        <v>0</v>
      </c>
      <c r="BW438" s="284">
        <f t="shared" si="313"/>
        <v>0</v>
      </c>
      <c r="BX438" s="245">
        <f t="shared" si="314"/>
        <v>25.3</v>
      </c>
      <c r="BY438" s="246">
        <f t="shared" si="315"/>
        <v>2425105.8420210332</v>
      </c>
      <c r="BZ438" s="285">
        <f t="shared" si="316"/>
        <v>6.9150842248244023E-3</v>
      </c>
      <c r="CA438" s="245">
        <f t="shared" si="317"/>
        <v>281422.02</v>
      </c>
      <c r="CB438" s="286">
        <f t="shared" si="318"/>
        <v>2.94</v>
      </c>
      <c r="CC438" s="268">
        <f t="shared" si="289"/>
        <v>-2.9999999999999805E-2</v>
      </c>
      <c r="CD438" s="267">
        <f t="shared" si="319"/>
        <v>2424840.1895131189</v>
      </c>
      <c r="CE438" s="268">
        <f t="shared" si="320"/>
        <v>2706527.8620210332</v>
      </c>
      <c r="CF438" s="268">
        <f t="shared" si="321"/>
        <v>2.9400000000000013</v>
      </c>
      <c r="CG438" s="270">
        <f t="shared" si="322"/>
        <v>281779.84810942976</v>
      </c>
      <c r="CH438" s="270">
        <f t="shared" si="323"/>
        <v>281687.67250791425</v>
      </c>
      <c r="CI438" s="269">
        <f t="shared" si="324"/>
        <v>92.175601515511516</v>
      </c>
    </row>
    <row r="439" spans="1:87" s="57" customFormat="1" ht="15.75" customHeight="1" x14ac:dyDescent="0.25">
      <c r="A439" s="297">
        <v>1028842</v>
      </c>
      <c r="B439" s="297">
        <v>5386</v>
      </c>
      <c r="C439" s="347">
        <v>676049</v>
      </c>
      <c r="D439" s="219" t="s">
        <v>939</v>
      </c>
      <c r="E439" s="299" t="s">
        <v>793</v>
      </c>
      <c r="F439" s="299" t="s">
        <v>966</v>
      </c>
      <c r="G439" s="301" t="s">
        <v>915</v>
      </c>
      <c r="H439" s="302" t="s">
        <v>793</v>
      </c>
      <c r="I439" s="56" t="s">
        <v>35</v>
      </c>
      <c r="J439" s="229" t="s">
        <v>36</v>
      </c>
      <c r="K439" s="229" t="s">
        <v>35</v>
      </c>
      <c r="L439" s="56"/>
      <c r="M439" s="56"/>
      <c r="N439" s="58"/>
      <c r="O439" s="297">
        <v>1012896</v>
      </c>
      <c r="P439" s="303">
        <v>22271</v>
      </c>
      <c r="Q439" s="304">
        <v>42005</v>
      </c>
      <c r="R439" s="304">
        <v>42369</v>
      </c>
      <c r="S439" s="303">
        <f t="shared" si="290"/>
        <v>22271</v>
      </c>
      <c r="T439" s="59"/>
      <c r="U439" s="346">
        <f t="shared" si="325"/>
        <v>2.749544530682959E-3</v>
      </c>
      <c r="V439" s="345">
        <f t="shared" si="326"/>
        <v>2.0969283497538267E-3</v>
      </c>
      <c r="W439" s="27">
        <v>270814.10261274106</v>
      </c>
      <c r="X439" s="27">
        <v>270814.09999999998</v>
      </c>
      <c r="Y439" s="305">
        <f t="shared" si="291"/>
        <v>533592.04929071676</v>
      </c>
      <c r="Z439" s="53">
        <f t="shared" si="332"/>
        <v>36206.620000000003</v>
      </c>
      <c r="AA439" s="54">
        <f t="shared" si="332"/>
        <v>36206.620000000003</v>
      </c>
      <c r="AB439" s="54">
        <f t="shared" si="332"/>
        <v>36206.620000000003</v>
      </c>
      <c r="AC439" s="54">
        <f t="shared" si="332"/>
        <v>36206.620000000003</v>
      </c>
      <c r="AD439" s="52">
        <f t="shared" si="292"/>
        <v>144826.48000000001</v>
      </c>
      <c r="AE439" s="53">
        <f t="shared" si="333"/>
        <v>67240.87</v>
      </c>
      <c r="AF439" s="53">
        <f t="shared" si="333"/>
        <v>67240.87</v>
      </c>
      <c r="AG439" s="53">
        <f t="shared" si="333"/>
        <v>67240.87</v>
      </c>
      <c r="AH439" s="53">
        <f t="shared" si="333"/>
        <v>67240.87</v>
      </c>
      <c r="AI439" s="52">
        <f t="shared" si="293"/>
        <v>268963.46468971699</v>
      </c>
      <c r="AJ439" s="55">
        <f t="shared" si="294"/>
        <v>947381.99398043379</v>
      </c>
      <c r="AK439" s="219" t="s">
        <v>939</v>
      </c>
      <c r="AL439" s="220">
        <v>78822.574549228506</v>
      </c>
      <c r="AM439" s="242"/>
      <c r="AN439" s="242"/>
      <c r="AO439" s="242">
        <f t="shared" si="295"/>
        <v>573754.8917104482</v>
      </c>
      <c r="AP439" s="243">
        <f t="shared" si="296"/>
        <v>155727.39784946237</v>
      </c>
      <c r="AQ439" s="244">
        <f t="shared" si="297"/>
        <v>289208.02654808282</v>
      </c>
      <c r="AR439" s="245">
        <f t="shared" si="298"/>
        <v>7.28</v>
      </c>
      <c r="AS439" s="246">
        <f t="shared" si="299"/>
        <v>1.98</v>
      </c>
      <c r="AT439" s="246">
        <f t="shared" si="300"/>
        <v>3.67</v>
      </c>
      <c r="AU439" s="251">
        <f t="shared" si="301"/>
        <v>12.93</v>
      </c>
      <c r="AV439" s="245">
        <f t="shared" si="302"/>
        <v>6.77</v>
      </c>
      <c r="AW439" s="246">
        <f t="shared" si="303"/>
        <v>1.84</v>
      </c>
      <c r="AX439" s="246">
        <f t="shared" si="304"/>
        <v>3.41</v>
      </c>
      <c r="AY439" s="252">
        <f t="shared" si="305"/>
        <v>12.02</v>
      </c>
      <c r="AZ439" s="249">
        <f t="shared" si="306"/>
        <v>6.77</v>
      </c>
      <c r="BA439" s="56">
        <f t="shared" si="307"/>
        <v>4</v>
      </c>
      <c r="BB439" s="246">
        <f t="shared" si="308"/>
        <v>0.46</v>
      </c>
      <c r="BC439" s="250">
        <f t="shared" si="309"/>
        <v>0.85</v>
      </c>
      <c r="BD439" s="246">
        <f t="shared" si="310"/>
        <v>6.77</v>
      </c>
      <c r="BE439" s="56">
        <v>4</v>
      </c>
      <c r="BF439" s="246">
        <f t="shared" si="311"/>
        <v>0.46</v>
      </c>
      <c r="BG439" s="250">
        <f t="shared" si="312"/>
        <v>0.85</v>
      </c>
      <c r="BH439" s="246">
        <f>INDEX('Mar - Aug'!AG:AG,MATCH(C439,'Mar - Aug'!C:C,0))</f>
        <v>7.01</v>
      </c>
      <c r="BI439" s="56">
        <v>4</v>
      </c>
      <c r="BJ439" s="246">
        <f>INDEX('Mar - Aug'!AK:AK,MATCH($C439,'Mar - Aug'!$C:$C,0))</f>
        <v>0.48</v>
      </c>
      <c r="BK439" s="246">
        <f>INDEX('Mar - Aug'!AL:AL,MATCH($C439,'Mar - Aug'!$C:$C,0))</f>
        <v>0.88</v>
      </c>
      <c r="BL439" s="246">
        <f>INDEX('Mar - Aug'!$AG:$AG,MATCH($C439,'Mar - Aug'!$C:$C,0))</f>
        <v>7.01</v>
      </c>
      <c r="BM439" s="56">
        <v>4</v>
      </c>
      <c r="BN439" s="246">
        <f>INDEX('Mar - Aug'!$AK:$AK,MATCH($C439,'Mar - Aug'!$C:$C,0))</f>
        <v>0.48</v>
      </c>
      <c r="BO439" s="246">
        <f>INDEX('Mar - Aug'!$AL:$AL,MATCH($C439,'Mar - Aug'!$C:$C,0))</f>
        <v>0.88</v>
      </c>
      <c r="BP439" s="60">
        <f>INDEX(FY2019_ALL_Targets!EB:EB,MATCH('Final Comp Values'!B439,FY2019_ALL_Targets!A:A,0))</f>
        <v>0</v>
      </c>
      <c r="BQ439" s="60">
        <f>+INDEX(FY2019_ALL_Targets!DY:DY,MATCH(B439,FY2019_ALL_Targets!A:A,0))</f>
        <v>0</v>
      </c>
      <c r="BR439" s="60">
        <f>+INDEX(FY2019_ALL_Targets!DZ:DZ,MATCH(B439,FY2019_ALL_Targets!A:A,0))</f>
        <v>0</v>
      </c>
      <c r="BS439" s="283">
        <f>+INDEX(FY2019_ALL_Targets!EA:EA,MATCH(B439,FY2019_ALL_Targets!A:A,0))</f>
        <v>0</v>
      </c>
      <c r="BT439" s="245">
        <f t="shared" si="327"/>
        <v>0</v>
      </c>
      <c r="BU439" s="245">
        <f t="shared" si="328"/>
        <v>0</v>
      </c>
      <c r="BV439" s="246">
        <f t="shared" si="329"/>
        <v>0</v>
      </c>
      <c r="BW439" s="284">
        <f t="shared" si="313"/>
        <v>0</v>
      </c>
      <c r="BX439" s="245">
        <f t="shared" si="314"/>
        <v>12.02</v>
      </c>
      <c r="BY439" s="246">
        <f t="shared" si="315"/>
        <v>947447.3460817266</v>
      </c>
      <c r="BZ439" s="285">
        <f t="shared" si="316"/>
        <v>2.701605052949549E-3</v>
      </c>
      <c r="CA439" s="245">
        <f t="shared" si="317"/>
        <v>109946.76</v>
      </c>
      <c r="CB439" s="286">
        <f t="shared" si="318"/>
        <v>1.39</v>
      </c>
      <c r="CC439" s="268">
        <f t="shared" si="289"/>
        <v>9.9999999999998979E-3</v>
      </c>
      <c r="CD439" s="267">
        <f t="shared" si="319"/>
        <v>947381.99398043379</v>
      </c>
      <c r="CE439" s="268">
        <f t="shared" si="320"/>
        <v>1057394.1060817265</v>
      </c>
      <c r="CF439" s="268">
        <f t="shared" si="321"/>
        <v>1.3900000000000006</v>
      </c>
      <c r="CG439" s="270">
        <f t="shared" si="322"/>
        <v>109555.82126728815</v>
      </c>
      <c r="CH439" s="270">
        <f t="shared" si="323"/>
        <v>110012.1121012927</v>
      </c>
      <c r="CI439" s="269">
        <f t="shared" si="324"/>
        <v>-456.2908340045542</v>
      </c>
    </row>
    <row r="440" spans="1:87" s="57" customFormat="1" ht="15.75" customHeight="1" x14ac:dyDescent="0.25">
      <c r="A440" s="297">
        <v>1004880</v>
      </c>
      <c r="B440" s="297">
        <v>5388</v>
      </c>
      <c r="C440" s="347">
        <v>675779</v>
      </c>
      <c r="D440" s="219" t="s">
        <v>937</v>
      </c>
      <c r="E440" s="299" t="s">
        <v>795</v>
      </c>
      <c r="F440" s="299" t="s">
        <v>795</v>
      </c>
      <c r="G440" s="301" t="s">
        <v>1021</v>
      </c>
      <c r="H440" s="302"/>
      <c r="I440" s="56" t="s">
        <v>35</v>
      </c>
      <c r="J440" s="229" t="s">
        <v>36</v>
      </c>
      <c r="K440" s="229" t="s">
        <v>35</v>
      </c>
      <c r="L440" s="56"/>
      <c r="M440" s="56"/>
      <c r="N440" s="58"/>
      <c r="O440" s="297">
        <v>1004880</v>
      </c>
      <c r="P440" s="303">
        <v>32223</v>
      </c>
      <c r="Q440" s="304">
        <v>42005</v>
      </c>
      <c r="R440" s="304">
        <v>42369</v>
      </c>
      <c r="S440" s="303">
        <f t="shared" si="290"/>
        <v>32223</v>
      </c>
      <c r="T440" s="59"/>
      <c r="U440" s="346" t="str">
        <f t="shared" si="325"/>
        <v/>
      </c>
      <c r="V440" s="345">
        <f t="shared" si="326"/>
        <v>3.0339599575285149E-3</v>
      </c>
      <c r="W440" s="27">
        <v>0</v>
      </c>
      <c r="X440" s="27">
        <v>0</v>
      </c>
      <c r="Y440" s="305">
        <f t="shared" si="291"/>
        <v>0</v>
      </c>
      <c r="Z440" s="53">
        <f t="shared" si="332"/>
        <v>52385.88</v>
      </c>
      <c r="AA440" s="54">
        <f t="shared" si="332"/>
        <v>52385.88</v>
      </c>
      <c r="AB440" s="54">
        <f t="shared" si="332"/>
        <v>52385.88</v>
      </c>
      <c r="AC440" s="54">
        <f t="shared" si="332"/>
        <v>52385.88</v>
      </c>
      <c r="AD440" s="52">
        <f t="shared" si="292"/>
        <v>209543.52</v>
      </c>
      <c r="AE440" s="53">
        <f t="shared" si="333"/>
        <v>97288.06</v>
      </c>
      <c r="AF440" s="53">
        <f t="shared" si="333"/>
        <v>97288.06</v>
      </c>
      <c r="AG440" s="53">
        <f t="shared" si="333"/>
        <v>97288.06</v>
      </c>
      <c r="AH440" s="53">
        <f t="shared" si="333"/>
        <v>97288.06</v>
      </c>
      <c r="AI440" s="52">
        <f t="shared" si="293"/>
        <v>389152.24833625573</v>
      </c>
      <c r="AJ440" s="55">
        <f t="shared" si="294"/>
        <v>598695.76833625569</v>
      </c>
      <c r="AK440" s="219" t="s">
        <v>937</v>
      </c>
      <c r="AL440" s="220">
        <v>69918.451574351406</v>
      </c>
      <c r="AM440" s="242"/>
      <c r="AN440" s="242"/>
      <c r="AO440" s="242">
        <f t="shared" si="295"/>
        <v>0</v>
      </c>
      <c r="AP440" s="243">
        <f t="shared" si="296"/>
        <v>225315.61290322582</v>
      </c>
      <c r="AQ440" s="244">
        <f t="shared" si="297"/>
        <v>418443.27778092015</v>
      </c>
      <c r="AR440" s="245">
        <f t="shared" si="298"/>
        <v>0</v>
      </c>
      <c r="AS440" s="246">
        <f t="shared" si="299"/>
        <v>3.22</v>
      </c>
      <c r="AT440" s="246">
        <f t="shared" si="300"/>
        <v>5.98</v>
      </c>
      <c r="AU440" s="251">
        <f t="shared" si="301"/>
        <v>9.2000000000000011</v>
      </c>
      <c r="AV440" s="245">
        <f t="shared" si="302"/>
        <v>0</v>
      </c>
      <c r="AW440" s="246">
        <f t="shared" si="303"/>
        <v>3</v>
      </c>
      <c r="AX440" s="246">
        <f t="shared" si="304"/>
        <v>5.57</v>
      </c>
      <c r="AY440" s="252">
        <f t="shared" si="305"/>
        <v>8.57</v>
      </c>
      <c r="AZ440" s="249">
        <f t="shared" si="306"/>
        <v>0</v>
      </c>
      <c r="BA440" s="56">
        <f t="shared" si="307"/>
        <v>4</v>
      </c>
      <c r="BB440" s="246">
        <f t="shared" si="308"/>
        <v>0.75</v>
      </c>
      <c r="BC440" s="250">
        <f t="shared" si="309"/>
        <v>1.39</v>
      </c>
      <c r="BD440" s="246">
        <f t="shared" si="310"/>
        <v>0</v>
      </c>
      <c r="BE440" s="56">
        <v>4</v>
      </c>
      <c r="BF440" s="246">
        <f t="shared" si="311"/>
        <v>0.75</v>
      </c>
      <c r="BG440" s="250">
        <f t="shared" si="312"/>
        <v>1.39</v>
      </c>
      <c r="BH440" s="246">
        <f>INDEX('Mar - Aug'!AG:AG,MATCH(C440,'Mar - Aug'!C:C,0))</f>
        <v>0</v>
      </c>
      <c r="BI440" s="56">
        <v>4</v>
      </c>
      <c r="BJ440" s="246">
        <f>INDEX('Mar - Aug'!AK:AK,MATCH($C440,'Mar - Aug'!$C:$C,0))</f>
        <v>0.73</v>
      </c>
      <c r="BK440" s="246">
        <f>INDEX('Mar - Aug'!AL:AL,MATCH($C440,'Mar - Aug'!$C:$C,0))</f>
        <v>1.35</v>
      </c>
      <c r="BL440" s="246">
        <f>INDEX('Mar - Aug'!$AG:$AG,MATCH($C440,'Mar - Aug'!$C:$C,0))</f>
        <v>0</v>
      </c>
      <c r="BM440" s="56">
        <v>4</v>
      </c>
      <c r="BN440" s="246">
        <f>INDEX('Mar - Aug'!$AK:$AK,MATCH($C440,'Mar - Aug'!$C:$C,0))</f>
        <v>0.73</v>
      </c>
      <c r="BO440" s="246">
        <f>INDEX('Mar - Aug'!$AL:$AL,MATCH($C440,'Mar - Aug'!$C:$C,0))</f>
        <v>1.35</v>
      </c>
      <c r="BP440" s="60">
        <f>INDEX(FY2019_ALL_Targets!EB:EB,MATCH('Final Comp Values'!B440,FY2019_ALL_Targets!A:A,0))</f>
        <v>3</v>
      </c>
      <c r="BQ440" s="60">
        <f>+INDEX(FY2019_ALL_Targets!DY:DY,MATCH(B440,FY2019_ALL_Targets!A:A,0))</f>
        <v>1</v>
      </c>
      <c r="BR440" s="60">
        <f>+INDEX(FY2019_ALL_Targets!DZ:DZ,MATCH(B440,FY2019_ALL_Targets!A:A,0))</f>
        <v>1</v>
      </c>
      <c r="BS440" s="283">
        <f>+INDEX(FY2019_ALL_Targets!EA:EA,MATCH(B440,FY2019_ALL_Targets!A:A,0))</f>
        <v>0</v>
      </c>
      <c r="BT440" s="245">
        <f t="shared" si="327"/>
        <v>0</v>
      </c>
      <c r="BU440" s="245">
        <f t="shared" si="328"/>
        <v>0.73</v>
      </c>
      <c r="BV440" s="246">
        <f t="shared" si="329"/>
        <v>1.35</v>
      </c>
      <c r="BW440" s="284">
        <f t="shared" si="313"/>
        <v>145430.37927465094</v>
      </c>
      <c r="BX440" s="245">
        <f t="shared" si="314"/>
        <v>6.49</v>
      </c>
      <c r="BY440" s="246">
        <f t="shared" si="315"/>
        <v>453770.75071754062</v>
      </c>
      <c r="BZ440" s="285">
        <f t="shared" si="316"/>
        <v>1.293907633061723E-3</v>
      </c>
      <c r="CA440" s="245">
        <f t="shared" si="317"/>
        <v>52657.94</v>
      </c>
      <c r="CB440" s="286">
        <f t="shared" si="318"/>
        <v>0.75</v>
      </c>
      <c r="CC440" s="268">
        <f t="shared" si="289"/>
        <v>1.0000000000001341E-2</v>
      </c>
      <c r="CD440" s="267">
        <f t="shared" si="319"/>
        <v>598695.76833625569</v>
      </c>
      <c r="CE440" s="268">
        <f t="shared" si="320"/>
        <v>506428.69071754062</v>
      </c>
      <c r="CF440" s="268">
        <f t="shared" si="321"/>
        <v>-1.33</v>
      </c>
      <c r="CG440" s="270">
        <f t="shared" si="322"/>
        <v>-92913.112238882153</v>
      </c>
      <c r="CH440" s="270">
        <f t="shared" si="323"/>
        <v>-92267.077618715062</v>
      </c>
      <c r="CI440" s="269">
        <f t="shared" si="324"/>
        <v>-646.03462016709091</v>
      </c>
    </row>
    <row r="441" spans="1:87" s="57" customFormat="1" ht="15.75" customHeight="1" x14ac:dyDescent="0.25">
      <c r="A441" s="297">
        <v>1016157</v>
      </c>
      <c r="B441" s="297">
        <v>5389</v>
      </c>
      <c r="C441" s="347">
        <v>675796</v>
      </c>
      <c r="D441" s="219" t="s">
        <v>1003</v>
      </c>
      <c r="E441" s="299" t="s">
        <v>796</v>
      </c>
      <c r="F441" s="299" t="s">
        <v>2930</v>
      </c>
      <c r="G441" s="301" t="s">
        <v>1021</v>
      </c>
      <c r="H441" s="302"/>
      <c r="I441" s="56" t="s">
        <v>35</v>
      </c>
      <c r="J441" s="229" t="s">
        <v>36</v>
      </c>
      <c r="K441" s="229" t="s">
        <v>35</v>
      </c>
      <c r="L441" s="56"/>
      <c r="M441" s="56"/>
      <c r="N441" s="58"/>
      <c r="O441" s="297">
        <v>1016157</v>
      </c>
      <c r="P441" s="303">
        <v>12958</v>
      </c>
      <c r="Q441" s="304">
        <v>42005</v>
      </c>
      <c r="R441" s="304">
        <v>42369</v>
      </c>
      <c r="S441" s="303">
        <f t="shared" si="290"/>
        <v>12958</v>
      </c>
      <c r="T441" s="59"/>
      <c r="U441" s="346" t="str">
        <f t="shared" si="325"/>
        <v/>
      </c>
      <c r="V441" s="345">
        <f t="shared" si="326"/>
        <v>1.2200618542548645E-3</v>
      </c>
      <c r="W441" s="27">
        <v>0</v>
      </c>
      <c r="X441" s="27">
        <v>0</v>
      </c>
      <c r="Y441" s="305">
        <f t="shared" si="291"/>
        <v>0</v>
      </c>
      <c r="Z441" s="53">
        <f t="shared" si="332"/>
        <v>21066.2</v>
      </c>
      <c r="AA441" s="54">
        <f t="shared" si="332"/>
        <v>21066.2</v>
      </c>
      <c r="AB441" s="54">
        <f t="shared" si="332"/>
        <v>21066.2</v>
      </c>
      <c r="AC441" s="54">
        <f t="shared" si="332"/>
        <v>21066.2</v>
      </c>
      <c r="AD441" s="52">
        <f t="shared" si="292"/>
        <v>84264.81</v>
      </c>
      <c r="AE441" s="53">
        <f t="shared" si="333"/>
        <v>39122.949999999997</v>
      </c>
      <c r="AF441" s="53">
        <f t="shared" si="333"/>
        <v>39122.949999999997</v>
      </c>
      <c r="AG441" s="53">
        <f t="shared" si="333"/>
        <v>39122.949999999997</v>
      </c>
      <c r="AH441" s="53">
        <f t="shared" si="333"/>
        <v>39122.949999999997</v>
      </c>
      <c r="AI441" s="52">
        <f t="shared" si="293"/>
        <v>156491.78642402016</v>
      </c>
      <c r="AJ441" s="55">
        <f t="shared" si="294"/>
        <v>240756.59642402016</v>
      </c>
      <c r="AK441" s="219" t="s">
        <v>1003</v>
      </c>
      <c r="AL441" s="220">
        <v>35521.831322741207</v>
      </c>
      <c r="AM441" s="242"/>
      <c r="AN441" s="242"/>
      <c r="AO441" s="242">
        <f t="shared" si="295"/>
        <v>0</v>
      </c>
      <c r="AP441" s="243">
        <f t="shared" si="296"/>
        <v>90607.322580645166</v>
      </c>
      <c r="AQ441" s="244">
        <f t="shared" si="297"/>
        <v>168270.73809034427</v>
      </c>
      <c r="AR441" s="245">
        <f t="shared" si="298"/>
        <v>0</v>
      </c>
      <c r="AS441" s="246">
        <f t="shared" si="299"/>
        <v>2.5499999999999998</v>
      </c>
      <c r="AT441" s="246">
        <f t="shared" si="300"/>
        <v>4.74</v>
      </c>
      <c r="AU441" s="251">
        <f t="shared" si="301"/>
        <v>7.29</v>
      </c>
      <c r="AV441" s="245">
        <f t="shared" si="302"/>
        <v>0</v>
      </c>
      <c r="AW441" s="246">
        <f t="shared" si="303"/>
        <v>2.37</v>
      </c>
      <c r="AX441" s="246">
        <f t="shared" si="304"/>
        <v>4.41</v>
      </c>
      <c r="AY441" s="252">
        <f t="shared" si="305"/>
        <v>6.78</v>
      </c>
      <c r="AZ441" s="249">
        <f t="shared" si="306"/>
        <v>0</v>
      </c>
      <c r="BA441" s="56">
        <f t="shared" si="307"/>
        <v>4</v>
      </c>
      <c r="BB441" s="246">
        <f t="shared" si="308"/>
        <v>0.59</v>
      </c>
      <c r="BC441" s="250">
        <f t="shared" si="309"/>
        <v>1.1000000000000001</v>
      </c>
      <c r="BD441" s="246">
        <f t="shared" si="310"/>
        <v>0</v>
      </c>
      <c r="BE441" s="56">
        <v>4</v>
      </c>
      <c r="BF441" s="246">
        <f t="shared" si="311"/>
        <v>0.59</v>
      </c>
      <c r="BG441" s="250">
        <f t="shared" si="312"/>
        <v>1.1000000000000001</v>
      </c>
      <c r="BH441" s="246">
        <f>INDEX('Mar - Aug'!AG:AG,MATCH(C441,'Mar - Aug'!C:C,0))</f>
        <v>0</v>
      </c>
      <c r="BI441" s="56">
        <v>4</v>
      </c>
      <c r="BJ441" s="246">
        <f>INDEX('Mar - Aug'!AK:AK,MATCH($C441,'Mar - Aug'!$C:$C,0))</f>
        <v>0.57999999999999996</v>
      </c>
      <c r="BK441" s="246">
        <f>INDEX('Mar - Aug'!AL:AL,MATCH($C441,'Mar - Aug'!$C:$C,0))</f>
        <v>1.08</v>
      </c>
      <c r="BL441" s="246">
        <f>INDEX('Mar - Aug'!$AG:$AG,MATCH($C441,'Mar - Aug'!$C:$C,0))</f>
        <v>0</v>
      </c>
      <c r="BM441" s="56">
        <v>4</v>
      </c>
      <c r="BN441" s="246">
        <f>INDEX('Mar - Aug'!$AK:$AK,MATCH($C441,'Mar - Aug'!$C:$C,0))</f>
        <v>0.57999999999999996</v>
      </c>
      <c r="BO441" s="246">
        <f>INDEX('Mar - Aug'!$AL:$AL,MATCH($C441,'Mar - Aug'!$C:$C,0))</f>
        <v>1.08</v>
      </c>
      <c r="BP441" s="60">
        <f>INDEX(FY2019_ALL_Targets!EB:EB,MATCH('Final Comp Values'!B441,FY2019_ALL_Targets!A:A,0))</f>
        <v>3</v>
      </c>
      <c r="BQ441" s="60">
        <f>+INDEX(FY2019_ALL_Targets!DY:DY,MATCH(B441,FY2019_ALL_Targets!A:A,0))</f>
        <v>0</v>
      </c>
      <c r="BR441" s="60">
        <f>+INDEX(FY2019_ALL_Targets!DZ:DZ,MATCH(B441,FY2019_ALL_Targets!A:A,0))</f>
        <v>1</v>
      </c>
      <c r="BS441" s="283">
        <f>+INDEX(FY2019_ALL_Targets!EA:EA,MATCH(B441,FY2019_ALL_Targets!A:A,0))</f>
        <v>0</v>
      </c>
      <c r="BT441" s="245">
        <f t="shared" si="327"/>
        <v>0</v>
      </c>
      <c r="BU441" s="245">
        <f t="shared" si="328"/>
        <v>0</v>
      </c>
      <c r="BV441" s="246">
        <f t="shared" si="329"/>
        <v>1.08</v>
      </c>
      <c r="BW441" s="284">
        <f t="shared" si="313"/>
        <v>38363.577828560505</v>
      </c>
      <c r="BX441" s="245">
        <f t="shared" si="314"/>
        <v>5.7</v>
      </c>
      <c r="BY441" s="246">
        <f t="shared" si="315"/>
        <v>202474.43853962488</v>
      </c>
      <c r="BZ441" s="285">
        <f t="shared" si="316"/>
        <v>5.7734708795583963E-4</v>
      </c>
      <c r="CA441" s="245">
        <f t="shared" si="317"/>
        <v>23496.2</v>
      </c>
      <c r="CB441" s="286">
        <f t="shared" si="318"/>
        <v>0.66</v>
      </c>
      <c r="CC441" s="268">
        <f t="shared" si="289"/>
        <v>2.0000000000000018E-2</v>
      </c>
      <c r="CD441" s="267">
        <f t="shared" si="319"/>
        <v>240756.59642402016</v>
      </c>
      <c r="CE441" s="268">
        <f t="shared" si="320"/>
        <v>225970.6385396249</v>
      </c>
      <c r="CF441" s="268">
        <f t="shared" si="321"/>
        <v>-0.41999999999999993</v>
      </c>
      <c r="CG441" s="270">
        <f t="shared" si="322"/>
        <v>-14914.125442195935</v>
      </c>
      <c r="CH441" s="270">
        <f t="shared" si="323"/>
        <v>-14785.957884395262</v>
      </c>
      <c r="CI441" s="269">
        <f t="shared" si="324"/>
        <v>-128.16755780067251</v>
      </c>
    </row>
    <row r="442" spans="1:87" s="57" customFormat="1" ht="15.75" customHeight="1" x14ac:dyDescent="0.25">
      <c r="A442" s="297">
        <v>1028701</v>
      </c>
      <c r="B442" s="297">
        <v>5390</v>
      </c>
      <c r="C442" s="347">
        <v>676005</v>
      </c>
      <c r="D442" s="219" t="s">
        <v>939</v>
      </c>
      <c r="E442" s="299" t="s">
        <v>797</v>
      </c>
      <c r="F442" s="299" t="s">
        <v>976</v>
      </c>
      <c r="G442" s="301" t="s">
        <v>915</v>
      </c>
      <c r="H442" s="302" t="s">
        <v>976</v>
      </c>
      <c r="I442" s="56" t="s">
        <v>35</v>
      </c>
      <c r="J442" s="229" t="s">
        <v>36</v>
      </c>
      <c r="K442" s="229" t="s">
        <v>35</v>
      </c>
      <c r="L442" s="56"/>
      <c r="M442" s="56"/>
      <c r="N442" s="58"/>
      <c r="O442" s="297">
        <v>1026952</v>
      </c>
      <c r="P442" s="303">
        <v>7696</v>
      </c>
      <c r="Q442" s="304">
        <v>42186</v>
      </c>
      <c r="R442" s="304">
        <v>42369</v>
      </c>
      <c r="S442" s="303">
        <f t="shared" si="290"/>
        <v>15267</v>
      </c>
      <c r="T442" s="59"/>
      <c r="U442" s="346">
        <f t="shared" si="325"/>
        <v>1.8848411095117746E-3</v>
      </c>
      <c r="V442" s="345">
        <f t="shared" si="326"/>
        <v>1.4374659923529107E-3</v>
      </c>
      <c r="W442" s="27">
        <v>185645.85808741942</v>
      </c>
      <c r="X442" s="27">
        <v>185645.86</v>
      </c>
      <c r="Y442" s="305">
        <f t="shared" si="291"/>
        <v>365782.84839124297</v>
      </c>
      <c r="Z442" s="53">
        <f t="shared" si="332"/>
        <v>24820.01</v>
      </c>
      <c r="AA442" s="54">
        <f t="shared" si="332"/>
        <v>24820.01</v>
      </c>
      <c r="AB442" s="54">
        <f t="shared" si="332"/>
        <v>24820.01</v>
      </c>
      <c r="AC442" s="54">
        <f t="shared" si="332"/>
        <v>24820.01</v>
      </c>
      <c r="AD442" s="52">
        <f t="shared" si="292"/>
        <v>99280.04</v>
      </c>
      <c r="AE442" s="53">
        <f t="shared" si="333"/>
        <v>46094.31</v>
      </c>
      <c r="AF442" s="53">
        <f t="shared" si="333"/>
        <v>46094.31</v>
      </c>
      <c r="AG442" s="53">
        <f t="shared" si="333"/>
        <v>46094.31</v>
      </c>
      <c r="AH442" s="53">
        <f t="shared" si="333"/>
        <v>46094.31</v>
      </c>
      <c r="AI442" s="52">
        <f t="shared" si="293"/>
        <v>184377.22668124063</v>
      </c>
      <c r="AJ442" s="55">
        <f t="shared" si="294"/>
        <v>649440.11507248355</v>
      </c>
      <c r="AK442" s="219" t="s">
        <v>939</v>
      </c>
      <c r="AL442" s="220">
        <v>78822.574549228506</v>
      </c>
      <c r="AM442" s="242"/>
      <c r="AN442" s="242"/>
      <c r="AO442" s="242">
        <f t="shared" si="295"/>
        <v>393314.89074327203</v>
      </c>
      <c r="AP442" s="243">
        <f t="shared" si="296"/>
        <v>106752.7311827957</v>
      </c>
      <c r="AQ442" s="244">
        <f t="shared" si="297"/>
        <v>198255.08245294692</v>
      </c>
      <c r="AR442" s="245">
        <f t="shared" si="298"/>
        <v>4.99</v>
      </c>
      <c r="AS442" s="246">
        <f t="shared" si="299"/>
        <v>1.35</v>
      </c>
      <c r="AT442" s="246">
        <f t="shared" si="300"/>
        <v>2.52</v>
      </c>
      <c r="AU442" s="251">
        <f t="shared" si="301"/>
        <v>8.86</v>
      </c>
      <c r="AV442" s="245">
        <f t="shared" si="302"/>
        <v>4.6399999999999997</v>
      </c>
      <c r="AW442" s="246">
        <f t="shared" si="303"/>
        <v>1.26</v>
      </c>
      <c r="AX442" s="246">
        <f t="shared" si="304"/>
        <v>2.34</v>
      </c>
      <c r="AY442" s="252">
        <f t="shared" si="305"/>
        <v>8.2399999999999984</v>
      </c>
      <c r="AZ442" s="249">
        <f t="shared" si="306"/>
        <v>4.6399999999999997</v>
      </c>
      <c r="BA442" s="56">
        <f t="shared" si="307"/>
        <v>4</v>
      </c>
      <c r="BB442" s="246">
        <f t="shared" si="308"/>
        <v>0.32</v>
      </c>
      <c r="BC442" s="250">
        <f t="shared" si="309"/>
        <v>0.59</v>
      </c>
      <c r="BD442" s="246">
        <f t="shared" si="310"/>
        <v>4.6399999999999997</v>
      </c>
      <c r="BE442" s="56">
        <v>4</v>
      </c>
      <c r="BF442" s="246">
        <f t="shared" si="311"/>
        <v>0.32</v>
      </c>
      <c r="BG442" s="250">
        <f t="shared" si="312"/>
        <v>0.59</v>
      </c>
      <c r="BH442" s="246">
        <f>INDEX('Mar - Aug'!AG:AG,MATCH(C442,'Mar - Aug'!C:C,0))</f>
        <v>4.8</v>
      </c>
      <c r="BI442" s="56">
        <v>4</v>
      </c>
      <c r="BJ442" s="246">
        <f>INDEX('Mar - Aug'!AK:AK,MATCH($C442,'Mar - Aug'!$C:$C,0))</f>
        <v>0.33</v>
      </c>
      <c r="BK442" s="246">
        <f>INDEX('Mar - Aug'!AL:AL,MATCH($C442,'Mar - Aug'!$C:$C,0))</f>
        <v>0.61</v>
      </c>
      <c r="BL442" s="246">
        <f>INDEX('Mar - Aug'!$AG:$AG,MATCH($C442,'Mar - Aug'!$C:$C,0))</f>
        <v>4.8</v>
      </c>
      <c r="BM442" s="56">
        <v>4</v>
      </c>
      <c r="BN442" s="246">
        <f>INDEX('Mar - Aug'!$AK:$AK,MATCH($C442,'Mar - Aug'!$C:$C,0))</f>
        <v>0.33</v>
      </c>
      <c r="BO442" s="246">
        <f>INDEX('Mar - Aug'!$AL:$AL,MATCH($C442,'Mar - Aug'!$C:$C,0))</f>
        <v>0.61</v>
      </c>
      <c r="BP442" s="60">
        <f>INDEX(FY2019_ALL_Targets!EB:EB,MATCH('Final Comp Values'!B442,FY2019_ALL_Targets!A:A,0))</f>
        <v>0</v>
      </c>
      <c r="BQ442" s="60">
        <f>+INDEX(FY2019_ALL_Targets!DY:DY,MATCH(B442,FY2019_ALL_Targets!A:A,0))</f>
        <v>1</v>
      </c>
      <c r="BR442" s="60">
        <f>+INDEX(FY2019_ALL_Targets!DZ:DZ,MATCH(B442,FY2019_ALL_Targets!A:A,0))</f>
        <v>1</v>
      </c>
      <c r="BS442" s="283">
        <f>+INDEX(FY2019_ALL_Targets!EA:EA,MATCH(B442,FY2019_ALL_Targets!A:A,0))</f>
        <v>0</v>
      </c>
      <c r="BT442" s="245">
        <f t="shared" si="327"/>
        <v>0</v>
      </c>
      <c r="BU442" s="245">
        <f t="shared" si="328"/>
        <v>0.33</v>
      </c>
      <c r="BV442" s="246">
        <f t="shared" si="329"/>
        <v>0.61</v>
      </c>
      <c r="BW442" s="284">
        <f t="shared" si="313"/>
        <v>74093.220076274796</v>
      </c>
      <c r="BX442" s="245">
        <f t="shared" si="314"/>
        <v>7.2999999999999989</v>
      </c>
      <c r="BY442" s="246">
        <f t="shared" si="315"/>
        <v>575404.79420936806</v>
      </c>
      <c r="BZ442" s="285">
        <f t="shared" si="316"/>
        <v>1.6407418374818391E-3</v>
      </c>
      <c r="CA442" s="245">
        <f t="shared" si="317"/>
        <v>66772.990000000005</v>
      </c>
      <c r="CB442" s="286">
        <f t="shared" si="318"/>
        <v>0.85</v>
      </c>
      <c r="CC442" s="268">
        <f t="shared" si="289"/>
        <v>-4.0000000000000591E-2</v>
      </c>
      <c r="CD442" s="267">
        <f t="shared" si="319"/>
        <v>649440.11507248355</v>
      </c>
      <c r="CE442" s="268">
        <f t="shared" si="320"/>
        <v>642177.78420936805</v>
      </c>
      <c r="CF442" s="268">
        <f t="shared" si="321"/>
        <v>-8.9999999999999858E-2</v>
      </c>
      <c r="CG442" s="270">
        <f t="shared" si="322"/>
        <v>-7093.3993151120676</v>
      </c>
      <c r="CH442" s="270">
        <f t="shared" si="323"/>
        <v>-7262.3308631154941</v>
      </c>
      <c r="CI442" s="269">
        <f t="shared" si="324"/>
        <v>168.93154800342654</v>
      </c>
    </row>
    <row r="443" spans="1:87" s="57" customFormat="1" ht="15.75" customHeight="1" x14ac:dyDescent="0.25">
      <c r="A443" s="297">
        <v>1027695</v>
      </c>
      <c r="B443" s="297">
        <v>5392</v>
      </c>
      <c r="C443" s="347">
        <v>675785</v>
      </c>
      <c r="D443" s="219" t="s">
        <v>1003</v>
      </c>
      <c r="E443" s="299" t="s">
        <v>798</v>
      </c>
      <c r="F443" s="299" t="s">
        <v>1043</v>
      </c>
      <c r="G443" s="301" t="s">
        <v>1021</v>
      </c>
      <c r="H443" s="302"/>
      <c r="I443" s="56" t="s">
        <v>35</v>
      </c>
      <c r="J443" s="229" t="s">
        <v>36</v>
      </c>
      <c r="K443" s="229" t="s">
        <v>35</v>
      </c>
      <c r="L443" s="56"/>
      <c r="M443" s="56"/>
      <c r="N443" s="58"/>
      <c r="O443" s="297">
        <v>539201</v>
      </c>
      <c r="P443" s="303">
        <v>30171</v>
      </c>
      <c r="Q443" s="304">
        <v>41640</v>
      </c>
      <c r="R443" s="304">
        <v>42004</v>
      </c>
      <c r="S443" s="303">
        <f t="shared" si="290"/>
        <v>30171</v>
      </c>
      <c r="T443" s="59"/>
      <c r="U443" s="346" t="str">
        <f t="shared" si="325"/>
        <v/>
      </c>
      <c r="V443" s="345">
        <f t="shared" si="326"/>
        <v>2.8407536814881555E-3</v>
      </c>
      <c r="W443" s="27">
        <v>0</v>
      </c>
      <c r="X443" s="27">
        <v>0</v>
      </c>
      <c r="Y443" s="305">
        <f t="shared" si="291"/>
        <v>0</v>
      </c>
      <c r="Z443" s="53">
        <f t="shared" si="332"/>
        <v>49049.88</v>
      </c>
      <c r="AA443" s="54">
        <f t="shared" si="332"/>
        <v>49049.88</v>
      </c>
      <c r="AB443" s="54">
        <f t="shared" si="332"/>
        <v>49049.88</v>
      </c>
      <c r="AC443" s="54">
        <f t="shared" si="332"/>
        <v>49049.88</v>
      </c>
      <c r="AD443" s="52">
        <f t="shared" si="292"/>
        <v>196199.53</v>
      </c>
      <c r="AE443" s="53">
        <f t="shared" si="333"/>
        <v>91092.64</v>
      </c>
      <c r="AF443" s="53">
        <f t="shared" si="333"/>
        <v>91092.64</v>
      </c>
      <c r="AG443" s="53">
        <f t="shared" si="333"/>
        <v>91092.64</v>
      </c>
      <c r="AH443" s="53">
        <f t="shared" si="333"/>
        <v>91092.64</v>
      </c>
      <c r="AI443" s="52">
        <f t="shared" si="293"/>
        <v>364370.55781749601</v>
      </c>
      <c r="AJ443" s="55">
        <f t="shared" si="294"/>
        <v>560570.08781749604</v>
      </c>
      <c r="AK443" s="219" t="s">
        <v>1003</v>
      </c>
      <c r="AL443" s="220">
        <v>35521.831322741207</v>
      </c>
      <c r="AM443" s="242"/>
      <c r="AN443" s="242"/>
      <c r="AO443" s="242">
        <f t="shared" si="295"/>
        <v>0</v>
      </c>
      <c r="AP443" s="243">
        <f t="shared" si="296"/>
        <v>210967.2365591398</v>
      </c>
      <c r="AQ443" s="244">
        <f t="shared" si="297"/>
        <v>391796.29872849036</v>
      </c>
      <c r="AR443" s="245">
        <f t="shared" si="298"/>
        <v>0</v>
      </c>
      <c r="AS443" s="246">
        <f t="shared" si="299"/>
        <v>5.94</v>
      </c>
      <c r="AT443" s="246">
        <f t="shared" si="300"/>
        <v>11.03</v>
      </c>
      <c r="AU443" s="251">
        <f t="shared" si="301"/>
        <v>16.97</v>
      </c>
      <c r="AV443" s="245">
        <f t="shared" si="302"/>
        <v>0</v>
      </c>
      <c r="AW443" s="246">
        <f t="shared" si="303"/>
        <v>5.52</v>
      </c>
      <c r="AX443" s="246">
        <f t="shared" si="304"/>
        <v>10.26</v>
      </c>
      <c r="AY443" s="252">
        <f t="shared" si="305"/>
        <v>15.78</v>
      </c>
      <c r="AZ443" s="249">
        <f t="shared" si="306"/>
        <v>0</v>
      </c>
      <c r="BA443" s="56">
        <f t="shared" si="307"/>
        <v>4</v>
      </c>
      <c r="BB443" s="246">
        <f t="shared" si="308"/>
        <v>1.38</v>
      </c>
      <c r="BC443" s="250">
        <f t="shared" si="309"/>
        <v>2.57</v>
      </c>
      <c r="BD443" s="246">
        <f t="shared" si="310"/>
        <v>0</v>
      </c>
      <c r="BE443" s="56">
        <v>4</v>
      </c>
      <c r="BF443" s="246">
        <f t="shared" si="311"/>
        <v>1.38</v>
      </c>
      <c r="BG443" s="250">
        <f t="shared" si="312"/>
        <v>2.57</v>
      </c>
      <c r="BH443" s="246">
        <f>INDEX('Mar - Aug'!AG:AG,MATCH(C443,'Mar - Aug'!C:C,0))</f>
        <v>0</v>
      </c>
      <c r="BI443" s="56">
        <v>4</v>
      </c>
      <c r="BJ443" s="246">
        <f>INDEX('Mar - Aug'!AK:AK,MATCH($C443,'Mar - Aug'!$C:$C,0))</f>
        <v>1.35</v>
      </c>
      <c r="BK443" s="246">
        <f>INDEX('Mar - Aug'!AL:AL,MATCH($C443,'Mar - Aug'!$C:$C,0))</f>
        <v>2.5</v>
      </c>
      <c r="BL443" s="246">
        <f>INDEX('Mar - Aug'!$AG:$AG,MATCH($C443,'Mar - Aug'!$C:$C,0))</f>
        <v>0</v>
      </c>
      <c r="BM443" s="56">
        <v>4</v>
      </c>
      <c r="BN443" s="246">
        <f>INDEX('Mar - Aug'!$AK:$AK,MATCH($C443,'Mar - Aug'!$C:$C,0))</f>
        <v>1.35</v>
      </c>
      <c r="BO443" s="246">
        <f>INDEX('Mar - Aug'!$AL:$AL,MATCH($C443,'Mar - Aug'!$C:$C,0))</f>
        <v>2.5</v>
      </c>
      <c r="BP443" s="60">
        <f>INDEX(FY2019_ALL_Targets!EB:EB,MATCH('Final Comp Values'!B443,FY2019_ALL_Targets!A:A,0))</f>
        <v>3</v>
      </c>
      <c r="BQ443" s="60">
        <f>+INDEX(FY2019_ALL_Targets!DY:DY,MATCH(B443,FY2019_ALL_Targets!A:A,0))</f>
        <v>0</v>
      </c>
      <c r="BR443" s="60">
        <f>+INDEX(FY2019_ALL_Targets!DZ:DZ,MATCH(B443,FY2019_ALL_Targets!A:A,0))</f>
        <v>0</v>
      </c>
      <c r="BS443" s="283">
        <f>+INDEX(FY2019_ALL_Targets!EA:EA,MATCH(B443,FY2019_ALL_Targets!A:A,0))</f>
        <v>0</v>
      </c>
      <c r="BT443" s="245">
        <f t="shared" si="327"/>
        <v>0</v>
      </c>
      <c r="BU443" s="245">
        <f t="shared" si="328"/>
        <v>0</v>
      </c>
      <c r="BV443" s="246">
        <f t="shared" si="329"/>
        <v>0</v>
      </c>
      <c r="BW443" s="284">
        <f t="shared" si="313"/>
        <v>0</v>
      </c>
      <c r="BX443" s="245">
        <f t="shared" si="314"/>
        <v>15.78</v>
      </c>
      <c r="BY443" s="246">
        <f t="shared" si="315"/>
        <v>560534.49827285623</v>
      </c>
      <c r="BZ443" s="285">
        <f t="shared" si="316"/>
        <v>1.5983398329724825E-3</v>
      </c>
      <c r="CA443" s="245">
        <f t="shared" si="317"/>
        <v>65047.37</v>
      </c>
      <c r="CB443" s="286">
        <f t="shared" si="318"/>
        <v>1.83</v>
      </c>
      <c r="CC443" s="268">
        <f t="shared" si="289"/>
        <v>-2.0000000000000462E-2</v>
      </c>
      <c r="CD443" s="267">
        <f t="shared" si="319"/>
        <v>560570.08781749604</v>
      </c>
      <c r="CE443" s="268">
        <f t="shared" si="320"/>
        <v>625581.86827285623</v>
      </c>
      <c r="CF443" s="268">
        <f t="shared" si="321"/>
        <v>1.83</v>
      </c>
      <c r="CG443" s="270">
        <f t="shared" si="322"/>
        <v>65009.07862522293</v>
      </c>
      <c r="CH443" s="270">
        <f t="shared" si="323"/>
        <v>65011.780455360189</v>
      </c>
      <c r="CI443" s="269">
        <f t="shared" si="324"/>
        <v>-2.701830137259094</v>
      </c>
    </row>
    <row r="444" spans="1:87" s="57" customFormat="1" ht="15.75" customHeight="1" x14ac:dyDescent="0.25">
      <c r="A444" s="297">
        <v>1025841</v>
      </c>
      <c r="B444" s="297">
        <v>5393</v>
      </c>
      <c r="C444" s="347">
        <v>675887</v>
      </c>
      <c r="D444" s="219" t="s">
        <v>925</v>
      </c>
      <c r="E444" s="299" t="s">
        <v>799</v>
      </c>
      <c r="F444" s="299" t="s">
        <v>927</v>
      </c>
      <c r="G444" s="301" t="s">
        <v>915</v>
      </c>
      <c r="H444" s="302" t="s">
        <v>927</v>
      </c>
      <c r="I444" s="56" t="s">
        <v>35</v>
      </c>
      <c r="J444" s="229" t="s">
        <v>35</v>
      </c>
      <c r="K444" s="229" t="s">
        <v>35</v>
      </c>
      <c r="L444" s="56"/>
      <c r="M444" s="56"/>
      <c r="N444" s="58"/>
      <c r="O444" s="297">
        <v>1025841</v>
      </c>
      <c r="P444" s="303">
        <v>5041</v>
      </c>
      <c r="Q444" s="304">
        <v>42005</v>
      </c>
      <c r="R444" s="304">
        <v>42369</v>
      </c>
      <c r="S444" s="303">
        <f t="shared" si="290"/>
        <v>5041</v>
      </c>
      <c r="T444" s="59"/>
      <c r="U444" s="346">
        <f t="shared" si="325"/>
        <v>6.2235436123985431E-4</v>
      </c>
      <c r="V444" s="345">
        <f t="shared" si="326"/>
        <v>4.7463588573072791E-4</v>
      </c>
      <c r="W444" s="27">
        <v>61298.275382516629</v>
      </c>
      <c r="X444" s="27">
        <v>61298</v>
      </c>
      <c r="Y444" s="305">
        <f t="shared" si="291"/>
        <v>120777.58162967549</v>
      </c>
      <c r="Z444" s="53">
        <f t="shared" si="332"/>
        <v>8195.2999999999993</v>
      </c>
      <c r="AA444" s="54">
        <f t="shared" si="332"/>
        <v>8195.2999999999993</v>
      </c>
      <c r="AB444" s="54">
        <f t="shared" si="332"/>
        <v>8195.2999999999993</v>
      </c>
      <c r="AC444" s="54">
        <f t="shared" si="332"/>
        <v>8195.2999999999993</v>
      </c>
      <c r="AD444" s="52">
        <f t="shared" si="292"/>
        <v>32781.21</v>
      </c>
      <c r="AE444" s="53">
        <f t="shared" si="333"/>
        <v>15219.85</v>
      </c>
      <c r="AF444" s="53">
        <f t="shared" si="333"/>
        <v>15219.85</v>
      </c>
      <c r="AG444" s="53">
        <f t="shared" si="333"/>
        <v>15219.85</v>
      </c>
      <c r="AH444" s="53">
        <f t="shared" si="333"/>
        <v>15219.85</v>
      </c>
      <c r="AI444" s="52">
        <f t="shared" si="293"/>
        <v>60879.386893308052</v>
      </c>
      <c r="AJ444" s="55">
        <f t="shared" si="294"/>
        <v>214438.17852298354</v>
      </c>
      <c r="AK444" s="219" t="s">
        <v>925</v>
      </c>
      <c r="AL444" s="220">
        <v>58482.872744368782</v>
      </c>
      <c r="AM444" s="242"/>
      <c r="AN444" s="242"/>
      <c r="AO444" s="242">
        <f t="shared" si="295"/>
        <v>129868.3673437371</v>
      </c>
      <c r="AP444" s="243">
        <f t="shared" si="296"/>
        <v>35248.61290322581</v>
      </c>
      <c r="AQ444" s="244">
        <f t="shared" si="297"/>
        <v>65461.706336890384</v>
      </c>
      <c r="AR444" s="245">
        <f t="shared" si="298"/>
        <v>2.2200000000000002</v>
      </c>
      <c r="AS444" s="246">
        <f t="shared" si="299"/>
        <v>0.6</v>
      </c>
      <c r="AT444" s="246">
        <f t="shared" si="300"/>
        <v>1.1200000000000001</v>
      </c>
      <c r="AU444" s="251">
        <f t="shared" si="301"/>
        <v>3.9400000000000004</v>
      </c>
      <c r="AV444" s="245">
        <f t="shared" si="302"/>
        <v>2.0699999999999998</v>
      </c>
      <c r="AW444" s="246">
        <f t="shared" si="303"/>
        <v>0.56000000000000005</v>
      </c>
      <c r="AX444" s="246">
        <f t="shared" si="304"/>
        <v>1.04</v>
      </c>
      <c r="AY444" s="252">
        <f t="shared" si="305"/>
        <v>3.67</v>
      </c>
      <c r="AZ444" s="249">
        <f t="shared" si="306"/>
        <v>2.0699999999999998</v>
      </c>
      <c r="BA444" s="56">
        <f t="shared" si="307"/>
        <v>4</v>
      </c>
      <c r="BB444" s="246">
        <f t="shared" si="308"/>
        <v>0.14000000000000001</v>
      </c>
      <c r="BC444" s="250">
        <f t="shared" si="309"/>
        <v>0.26</v>
      </c>
      <c r="BD444" s="246">
        <f t="shared" si="310"/>
        <v>2.0699999999999998</v>
      </c>
      <c r="BE444" s="56">
        <v>4</v>
      </c>
      <c r="BF444" s="246">
        <f t="shared" si="311"/>
        <v>0.14000000000000001</v>
      </c>
      <c r="BG444" s="250">
        <f t="shared" si="312"/>
        <v>0.26</v>
      </c>
      <c r="BH444" s="246">
        <f>INDEX('Mar - Aug'!AG:AG,MATCH(C444,'Mar - Aug'!C:C,0))</f>
        <v>2.08</v>
      </c>
      <c r="BI444" s="56">
        <v>4</v>
      </c>
      <c r="BJ444" s="246">
        <f>INDEX('Mar - Aug'!AK:AK,MATCH($C444,'Mar - Aug'!$C:$C,0))</f>
        <v>0.14000000000000001</v>
      </c>
      <c r="BK444" s="246">
        <f>INDEX('Mar - Aug'!AL:AL,MATCH($C444,'Mar - Aug'!$C:$C,0))</f>
        <v>0.26</v>
      </c>
      <c r="BL444" s="246">
        <f>INDEX('Mar - Aug'!$AG:$AG,MATCH($C444,'Mar - Aug'!$C:$C,0))</f>
        <v>2.08</v>
      </c>
      <c r="BM444" s="56">
        <v>4</v>
      </c>
      <c r="BN444" s="246">
        <f>INDEX('Mar - Aug'!$AK:$AK,MATCH($C444,'Mar - Aug'!$C:$C,0))</f>
        <v>0.14000000000000001</v>
      </c>
      <c r="BO444" s="246">
        <f>INDEX('Mar - Aug'!$AL:$AL,MATCH($C444,'Mar - Aug'!$C:$C,0))</f>
        <v>0.26</v>
      </c>
      <c r="BP444" s="60">
        <f>INDEX(FY2019_ALL_Targets!EB:EB,MATCH('Final Comp Values'!B444,FY2019_ALL_Targets!A:A,0))</f>
        <v>0</v>
      </c>
      <c r="BQ444" s="60">
        <f>+INDEX(FY2019_ALL_Targets!DY:DY,MATCH(B444,FY2019_ALL_Targets!A:A,0))</f>
        <v>0</v>
      </c>
      <c r="BR444" s="60">
        <f>+INDEX(FY2019_ALL_Targets!DZ:DZ,MATCH(B444,FY2019_ALL_Targets!A:A,0))</f>
        <v>0</v>
      </c>
      <c r="BS444" s="283">
        <f>+INDEX(FY2019_ALL_Targets!EA:EA,MATCH(B444,FY2019_ALL_Targets!A:A,0))</f>
        <v>0</v>
      </c>
      <c r="BT444" s="245">
        <f t="shared" si="327"/>
        <v>0</v>
      </c>
      <c r="BU444" s="245">
        <f t="shared" si="328"/>
        <v>0</v>
      </c>
      <c r="BV444" s="246">
        <f t="shared" si="329"/>
        <v>0</v>
      </c>
      <c r="BW444" s="284">
        <f t="shared" si="313"/>
        <v>0</v>
      </c>
      <c r="BX444" s="245">
        <f t="shared" si="314"/>
        <v>3.67</v>
      </c>
      <c r="BY444" s="246">
        <f t="shared" si="315"/>
        <v>214632.14297183344</v>
      </c>
      <c r="BZ444" s="285">
        <f t="shared" si="316"/>
        <v>6.1201425533158587E-4</v>
      </c>
      <c r="CA444" s="245">
        <f t="shared" si="317"/>
        <v>24907.040000000001</v>
      </c>
      <c r="CB444" s="286">
        <f t="shared" si="318"/>
        <v>0.43</v>
      </c>
      <c r="CC444" s="268">
        <f t="shared" si="289"/>
        <v>0</v>
      </c>
      <c r="CD444" s="267">
        <f t="shared" si="319"/>
        <v>214438.17852298354</v>
      </c>
      <c r="CE444" s="268">
        <f t="shared" si="320"/>
        <v>239539.18297183345</v>
      </c>
      <c r="CF444" s="268">
        <f t="shared" si="321"/>
        <v>0.42999999999999972</v>
      </c>
      <c r="CG444" s="270">
        <f t="shared" si="322"/>
        <v>25124.909200240563</v>
      </c>
      <c r="CH444" s="270">
        <f t="shared" si="323"/>
        <v>25101.004448849912</v>
      </c>
      <c r="CI444" s="269">
        <f t="shared" si="324"/>
        <v>23.904751390651654</v>
      </c>
    </row>
    <row r="445" spans="1:87" s="57" customFormat="1" ht="15.75" customHeight="1" x14ac:dyDescent="0.25">
      <c r="A445" s="297">
        <v>1026727</v>
      </c>
      <c r="B445" s="297">
        <v>5394</v>
      </c>
      <c r="C445" s="347">
        <v>675798</v>
      </c>
      <c r="D445" s="219" t="s">
        <v>928</v>
      </c>
      <c r="E445" s="299" t="s">
        <v>800</v>
      </c>
      <c r="F445" s="299" t="s">
        <v>929</v>
      </c>
      <c r="G445" s="301" t="s">
        <v>915</v>
      </c>
      <c r="H445" s="302" t="s">
        <v>929</v>
      </c>
      <c r="I445" s="56" t="s">
        <v>35</v>
      </c>
      <c r="J445" s="229" t="s">
        <v>35</v>
      </c>
      <c r="K445" s="229" t="s">
        <v>35</v>
      </c>
      <c r="L445" s="56"/>
      <c r="M445" s="56"/>
      <c r="N445" s="58"/>
      <c r="O445" s="297">
        <v>1026727</v>
      </c>
      <c r="P445" s="303">
        <v>17431</v>
      </c>
      <c r="Q445" s="304">
        <v>42063</v>
      </c>
      <c r="R445" s="304">
        <v>42369</v>
      </c>
      <c r="S445" s="303">
        <f t="shared" si="290"/>
        <v>20724</v>
      </c>
      <c r="T445" s="59"/>
      <c r="U445" s="346">
        <f t="shared" si="325"/>
        <v>2.5585542119291294E-3</v>
      </c>
      <c r="V445" s="345">
        <f t="shared" si="326"/>
        <v>1.9512704018812943E-3</v>
      </c>
      <c r="W445" s="27">
        <v>252002.66999622577</v>
      </c>
      <c r="X445" s="27">
        <v>252003</v>
      </c>
      <c r="Y445" s="305">
        <f t="shared" si="291"/>
        <v>496527.39569398831</v>
      </c>
      <c r="Z445" s="53">
        <f t="shared" ref="Z445:AC464" si="334">ROUND($AD445/4,2)</f>
        <v>33691.620000000003</v>
      </c>
      <c r="AA445" s="54">
        <f t="shared" si="334"/>
        <v>33691.620000000003</v>
      </c>
      <c r="AB445" s="54">
        <f t="shared" si="334"/>
        <v>33691.620000000003</v>
      </c>
      <c r="AC445" s="54">
        <f t="shared" si="334"/>
        <v>33691.620000000003</v>
      </c>
      <c r="AD445" s="52">
        <f t="shared" si="292"/>
        <v>134766.47</v>
      </c>
      <c r="AE445" s="53">
        <f t="shared" ref="AE445:AH464" si="335">ROUND($AI445/4,2)</f>
        <v>62570.15</v>
      </c>
      <c r="AF445" s="53">
        <f t="shared" si="335"/>
        <v>62570.15</v>
      </c>
      <c r="AG445" s="53">
        <f t="shared" si="335"/>
        <v>62570.15</v>
      </c>
      <c r="AH445" s="53">
        <f t="shared" si="335"/>
        <v>62570.15</v>
      </c>
      <c r="AI445" s="52">
        <f t="shared" si="293"/>
        <v>250280.58202279627</v>
      </c>
      <c r="AJ445" s="55">
        <f t="shared" si="294"/>
        <v>881574.44771678455</v>
      </c>
      <c r="AK445" s="219" t="s">
        <v>928</v>
      </c>
      <c r="AL445" s="220">
        <v>26039.070668243694</v>
      </c>
      <c r="AM445" s="242"/>
      <c r="AN445" s="242"/>
      <c r="AO445" s="242">
        <f t="shared" si="295"/>
        <v>533900.42547740682</v>
      </c>
      <c r="AP445" s="243">
        <f t="shared" si="296"/>
        <v>144910.18279569893</v>
      </c>
      <c r="AQ445" s="244">
        <f t="shared" si="297"/>
        <v>269118.90540085622</v>
      </c>
      <c r="AR445" s="245">
        <f t="shared" si="298"/>
        <v>20.5</v>
      </c>
      <c r="AS445" s="246">
        <f t="shared" si="299"/>
        <v>5.57</v>
      </c>
      <c r="AT445" s="246">
        <f t="shared" si="300"/>
        <v>10.34</v>
      </c>
      <c r="AU445" s="251">
        <f t="shared" si="301"/>
        <v>36.409999999999997</v>
      </c>
      <c r="AV445" s="245">
        <f t="shared" si="302"/>
        <v>19.07</v>
      </c>
      <c r="AW445" s="246">
        <f t="shared" si="303"/>
        <v>5.18</v>
      </c>
      <c r="AX445" s="246">
        <f t="shared" si="304"/>
        <v>9.61</v>
      </c>
      <c r="AY445" s="252">
        <f t="shared" si="305"/>
        <v>33.86</v>
      </c>
      <c r="AZ445" s="249">
        <f t="shared" si="306"/>
        <v>19.07</v>
      </c>
      <c r="BA445" s="56">
        <f t="shared" si="307"/>
        <v>4</v>
      </c>
      <c r="BB445" s="246">
        <f t="shared" si="308"/>
        <v>1.3</v>
      </c>
      <c r="BC445" s="250">
        <f t="shared" si="309"/>
        <v>2.4</v>
      </c>
      <c r="BD445" s="246">
        <f t="shared" si="310"/>
        <v>19.07</v>
      </c>
      <c r="BE445" s="56">
        <v>4</v>
      </c>
      <c r="BF445" s="246">
        <f t="shared" si="311"/>
        <v>1.3</v>
      </c>
      <c r="BG445" s="250">
        <f t="shared" si="312"/>
        <v>2.4</v>
      </c>
      <c r="BH445" s="246">
        <f>INDEX('Mar - Aug'!AG:AG,MATCH(C445,'Mar - Aug'!C:C,0))</f>
        <v>20.149999999999999</v>
      </c>
      <c r="BI445" s="56">
        <v>4</v>
      </c>
      <c r="BJ445" s="246">
        <f>INDEX('Mar - Aug'!AK:AK,MATCH($C445,'Mar - Aug'!$C:$C,0))</f>
        <v>1.37</v>
      </c>
      <c r="BK445" s="246">
        <f>INDEX('Mar - Aug'!AL:AL,MATCH($C445,'Mar - Aug'!$C:$C,0))</f>
        <v>2.54</v>
      </c>
      <c r="BL445" s="246">
        <f>INDEX('Mar - Aug'!$AG:$AG,MATCH($C445,'Mar - Aug'!$C:$C,0))</f>
        <v>20.149999999999999</v>
      </c>
      <c r="BM445" s="56">
        <v>4</v>
      </c>
      <c r="BN445" s="246">
        <f>INDEX('Mar - Aug'!$AK:$AK,MATCH($C445,'Mar - Aug'!$C:$C,0))</f>
        <v>1.37</v>
      </c>
      <c r="BO445" s="246">
        <f>INDEX('Mar - Aug'!$AL:$AL,MATCH($C445,'Mar - Aug'!$C:$C,0))</f>
        <v>2.54</v>
      </c>
      <c r="BP445" s="60">
        <f>INDEX(FY2019_ALL_Targets!EB:EB,MATCH('Final Comp Values'!B445,FY2019_ALL_Targets!A:A,0))</f>
        <v>0</v>
      </c>
      <c r="BQ445" s="60">
        <f>+INDEX(FY2019_ALL_Targets!DY:DY,MATCH(B445,FY2019_ALL_Targets!A:A,0))</f>
        <v>1</v>
      </c>
      <c r="BR445" s="60">
        <f>+INDEX(FY2019_ALL_Targets!DZ:DZ,MATCH(B445,FY2019_ALL_Targets!A:A,0))</f>
        <v>1</v>
      </c>
      <c r="BS445" s="283">
        <f>+INDEX(FY2019_ALL_Targets!EA:EA,MATCH(B445,FY2019_ALL_Targets!A:A,0))</f>
        <v>0</v>
      </c>
      <c r="BT445" s="245">
        <f t="shared" si="327"/>
        <v>0</v>
      </c>
      <c r="BU445" s="245">
        <f t="shared" si="328"/>
        <v>1.37</v>
      </c>
      <c r="BV445" s="246">
        <f t="shared" si="329"/>
        <v>2.54</v>
      </c>
      <c r="BW445" s="284">
        <f t="shared" si="313"/>
        <v>101812.76631283284</v>
      </c>
      <c r="BX445" s="245">
        <f t="shared" si="314"/>
        <v>29.95</v>
      </c>
      <c r="BY445" s="246">
        <f t="shared" si="315"/>
        <v>779870.16651389864</v>
      </c>
      <c r="BZ445" s="285">
        <f t="shared" si="316"/>
        <v>2.2237659867979766E-3</v>
      </c>
      <c r="CA445" s="245">
        <f t="shared" si="317"/>
        <v>90500.23</v>
      </c>
      <c r="CB445" s="286">
        <f t="shared" si="318"/>
        <v>3.48</v>
      </c>
      <c r="CC445" s="268">
        <f t="shared" si="289"/>
        <v>-1.0000000000002895E-2</v>
      </c>
      <c r="CD445" s="267">
        <f t="shared" si="319"/>
        <v>881574.44771678455</v>
      </c>
      <c r="CE445" s="268">
        <f t="shared" si="320"/>
        <v>870370.39651389862</v>
      </c>
      <c r="CF445" s="268">
        <f t="shared" si="321"/>
        <v>-0.42999999999999972</v>
      </c>
      <c r="CG445" s="270">
        <f t="shared" si="322"/>
        <v>-11195.422696934942</v>
      </c>
      <c r="CH445" s="270">
        <f t="shared" si="323"/>
        <v>-11204.051202885923</v>
      </c>
      <c r="CI445" s="269">
        <f t="shared" si="324"/>
        <v>8.6285059509809798</v>
      </c>
    </row>
    <row r="446" spans="1:87" s="57" customFormat="1" ht="15.75" customHeight="1" x14ac:dyDescent="0.25">
      <c r="A446" s="297">
        <v>1025829</v>
      </c>
      <c r="B446" s="297">
        <v>5396</v>
      </c>
      <c r="C446" s="347">
        <v>675885</v>
      </c>
      <c r="D446" s="219" t="s">
        <v>925</v>
      </c>
      <c r="E446" s="299" t="s">
        <v>802</v>
      </c>
      <c r="F446" s="299" t="s">
        <v>926</v>
      </c>
      <c r="G446" s="301" t="s">
        <v>915</v>
      </c>
      <c r="H446" s="302" t="s">
        <v>926</v>
      </c>
      <c r="I446" s="56" t="s">
        <v>35</v>
      </c>
      <c r="J446" s="229" t="s">
        <v>35</v>
      </c>
      <c r="K446" s="229" t="s">
        <v>35</v>
      </c>
      <c r="L446" s="56"/>
      <c r="M446" s="56"/>
      <c r="N446" s="58"/>
      <c r="O446" s="297">
        <v>1025829</v>
      </c>
      <c r="P446" s="303">
        <v>21415</v>
      </c>
      <c r="Q446" s="304">
        <v>42005</v>
      </c>
      <c r="R446" s="304">
        <v>42369</v>
      </c>
      <c r="S446" s="303">
        <f t="shared" si="290"/>
        <v>21415</v>
      </c>
      <c r="T446" s="59"/>
      <c r="U446" s="346">
        <f t="shared" si="325"/>
        <v>2.643864044029256E-3</v>
      </c>
      <c r="V446" s="345">
        <f t="shared" si="326"/>
        <v>2.0163315796317273E-3</v>
      </c>
      <c r="W446" s="27">
        <v>260405.19097018318</v>
      </c>
      <c r="X446" s="27">
        <v>260405</v>
      </c>
      <c r="Y446" s="305">
        <f t="shared" si="291"/>
        <v>513083.10069420765</v>
      </c>
      <c r="Z446" s="53">
        <f t="shared" si="334"/>
        <v>34815</v>
      </c>
      <c r="AA446" s="54">
        <f t="shared" si="334"/>
        <v>34815</v>
      </c>
      <c r="AB446" s="54">
        <f t="shared" si="334"/>
        <v>34815</v>
      </c>
      <c r="AC446" s="54">
        <f t="shared" si="334"/>
        <v>34815</v>
      </c>
      <c r="AD446" s="52">
        <f t="shared" si="292"/>
        <v>139259.98000000001</v>
      </c>
      <c r="AE446" s="53">
        <f t="shared" si="335"/>
        <v>64656.42</v>
      </c>
      <c r="AF446" s="53">
        <f t="shared" si="335"/>
        <v>64656.42</v>
      </c>
      <c r="AG446" s="53">
        <f t="shared" si="335"/>
        <v>64656.42</v>
      </c>
      <c r="AH446" s="53">
        <f t="shared" si="335"/>
        <v>64656.42</v>
      </c>
      <c r="AI446" s="52">
        <f t="shared" si="293"/>
        <v>258625.68345966906</v>
      </c>
      <c r="AJ446" s="55">
        <f t="shared" si="294"/>
        <v>910968.76415387681</v>
      </c>
      <c r="AK446" s="219" t="s">
        <v>925</v>
      </c>
      <c r="AL446" s="220">
        <v>58482.872744368782</v>
      </c>
      <c r="AM446" s="242"/>
      <c r="AN446" s="242"/>
      <c r="AO446" s="242">
        <f t="shared" si="295"/>
        <v>551702.25881097605</v>
      </c>
      <c r="AP446" s="243">
        <f t="shared" si="296"/>
        <v>149741.91397849465</v>
      </c>
      <c r="AQ446" s="244">
        <f t="shared" si="297"/>
        <v>278092.13275233237</v>
      </c>
      <c r="AR446" s="245">
        <f t="shared" si="298"/>
        <v>9.43</v>
      </c>
      <c r="AS446" s="246">
        <f t="shared" si="299"/>
        <v>2.56</v>
      </c>
      <c r="AT446" s="246">
        <f t="shared" si="300"/>
        <v>4.76</v>
      </c>
      <c r="AU446" s="251">
        <f t="shared" si="301"/>
        <v>16.75</v>
      </c>
      <c r="AV446" s="245">
        <f t="shared" si="302"/>
        <v>8.77</v>
      </c>
      <c r="AW446" s="246">
        <f t="shared" si="303"/>
        <v>2.38</v>
      </c>
      <c r="AX446" s="246">
        <f t="shared" si="304"/>
        <v>4.42</v>
      </c>
      <c r="AY446" s="252">
        <f t="shared" si="305"/>
        <v>15.569999999999999</v>
      </c>
      <c r="AZ446" s="249">
        <f t="shared" si="306"/>
        <v>8.77</v>
      </c>
      <c r="BA446" s="56">
        <f t="shared" si="307"/>
        <v>4</v>
      </c>
      <c r="BB446" s="246">
        <f t="shared" si="308"/>
        <v>0.6</v>
      </c>
      <c r="BC446" s="250">
        <f t="shared" si="309"/>
        <v>1.1100000000000001</v>
      </c>
      <c r="BD446" s="246">
        <f t="shared" si="310"/>
        <v>8.77</v>
      </c>
      <c r="BE446" s="56">
        <v>4</v>
      </c>
      <c r="BF446" s="246">
        <f t="shared" si="311"/>
        <v>0.6</v>
      </c>
      <c r="BG446" s="250">
        <f t="shared" si="312"/>
        <v>1.1100000000000001</v>
      </c>
      <c r="BH446" s="246">
        <f>INDEX('Mar - Aug'!AG:AG,MATCH(C446,'Mar - Aug'!C:C,0))</f>
        <v>8.82</v>
      </c>
      <c r="BI446" s="56">
        <v>4</v>
      </c>
      <c r="BJ446" s="246">
        <f>INDEX('Mar - Aug'!AK:AK,MATCH($C446,'Mar - Aug'!$C:$C,0))</f>
        <v>0.6</v>
      </c>
      <c r="BK446" s="246">
        <f>INDEX('Mar - Aug'!AL:AL,MATCH($C446,'Mar - Aug'!$C:$C,0))</f>
        <v>1.1100000000000001</v>
      </c>
      <c r="BL446" s="246">
        <f>INDEX('Mar - Aug'!$AG:$AG,MATCH($C446,'Mar - Aug'!$C:$C,0))</f>
        <v>8.82</v>
      </c>
      <c r="BM446" s="56">
        <v>4</v>
      </c>
      <c r="BN446" s="246">
        <f>INDEX('Mar - Aug'!$AK:$AK,MATCH($C446,'Mar - Aug'!$C:$C,0))</f>
        <v>0.6</v>
      </c>
      <c r="BO446" s="246">
        <f>INDEX('Mar - Aug'!$AL:$AL,MATCH($C446,'Mar - Aug'!$C:$C,0))</f>
        <v>1.1100000000000001</v>
      </c>
      <c r="BP446" s="60">
        <f>INDEX(FY2019_ALL_Targets!EB:EB,MATCH('Final Comp Values'!B446,FY2019_ALL_Targets!A:A,0))</f>
        <v>0</v>
      </c>
      <c r="BQ446" s="60">
        <f>+INDEX(FY2019_ALL_Targets!DY:DY,MATCH(B446,FY2019_ALL_Targets!A:A,0))</f>
        <v>1</v>
      </c>
      <c r="BR446" s="60">
        <f>+INDEX(FY2019_ALL_Targets!DZ:DZ,MATCH(B446,FY2019_ALL_Targets!A:A,0))</f>
        <v>1</v>
      </c>
      <c r="BS446" s="283">
        <f>+INDEX(FY2019_ALL_Targets!EA:EA,MATCH(B446,FY2019_ALL_Targets!A:A,0))</f>
        <v>0</v>
      </c>
      <c r="BT446" s="245">
        <f t="shared" si="327"/>
        <v>0</v>
      </c>
      <c r="BU446" s="245">
        <f t="shared" si="328"/>
        <v>0.6</v>
      </c>
      <c r="BV446" s="246">
        <f t="shared" si="329"/>
        <v>1.1100000000000001</v>
      </c>
      <c r="BW446" s="284">
        <f t="shared" si="313"/>
        <v>100005.71239287061</v>
      </c>
      <c r="BX446" s="245">
        <f t="shared" si="314"/>
        <v>13.86</v>
      </c>
      <c r="BY446" s="246">
        <f t="shared" si="315"/>
        <v>810572.61623695132</v>
      </c>
      <c r="BZ446" s="285">
        <f t="shared" si="316"/>
        <v>2.3113126917972153E-3</v>
      </c>
      <c r="CA446" s="245">
        <f t="shared" si="317"/>
        <v>94063.1</v>
      </c>
      <c r="CB446" s="286">
        <f t="shared" si="318"/>
        <v>1.61</v>
      </c>
      <c r="CC446" s="268">
        <f t="shared" si="289"/>
        <v>-3.9999999999999369E-2</v>
      </c>
      <c r="CD446" s="267">
        <f t="shared" si="319"/>
        <v>910968.76415387681</v>
      </c>
      <c r="CE446" s="268">
        <f t="shared" si="320"/>
        <v>904635.7162369513</v>
      </c>
      <c r="CF446" s="268">
        <f t="shared" si="321"/>
        <v>-9.9999999999999645E-2</v>
      </c>
      <c r="CG446" s="270">
        <f t="shared" si="322"/>
        <v>-5850.794888592638</v>
      </c>
      <c r="CH446" s="270">
        <f t="shared" si="323"/>
        <v>-6333.0479169255123</v>
      </c>
      <c r="CI446" s="269">
        <f t="shared" si="324"/>
        <v>482.25302833287424</v>
      </c>
    </row>
    <row r="447" spans="1:87" s="57" customFormat="1" ht="15.75" customHeight="1" x14ac:dyDescent="0.25">
      <c r="A447" s="297">
        <v>1026702</v>
      </c>
      <c r="B447" s="297">
        <v>5397</v>
      </c>
      <c r="C447" s="347">
        <v>675799</v>
      </c>
      <c r="D447" s="219" t="s">
        <v>925</v>
      </c>
      <c r="E447" s="299" t="s">
        <v>804</v>
      </c>
      <c r="F447" s="299" t="s">
        <v>2687</v>
      </c>
      <c r="G447" s="301" t="s">
        <v>915</v>
      </c>
      <c r="H447" s="302" t="s">
        <v>995</v>
      </c>
      <c r="I447" s="56" t="s">
        <v>35</v>
      </c>
      <c r="J447" s="229" t="s">
        <v>35</v>
      </c>
      <c r="K447" s="229" t="s">
        <v>35</v>
      </c>
      <c r="L447" s="56"/>
      <c r="M447" s="56"/>
      <c r="N447" s="58"/>
      <c r="O447" s="297">
        <v>1026702</v>
      </c>
      <c r="P447" s="303">
        <v>18754</v>
      </c>
      <c r="Q447" s="304">
        <v>42063</v>
      </c>
      <c r="R447" s="304">
        <v>42369</v>
      </c>
      <c r="S447" s="303">
        <f t="shared" si="290"/>
        <v>22297</v>
      </c>
      <c r="T447" s="59"/>
      <c r="U447" s="346">
        <f t="shared" si="325"/>
        <v>2.7527544520065529E-3</v>
      </c>
      <c r="V447" s="345">
        <f t="shared" si="326"/>
        <v>2.0993763824911802E-3</v>
      </c>
      <c r="W447" s="27">
        <v>271130.26117688417</v>
      </c>
      <c r="X447" s="27">
        <v>271130</v>
      </c>
      <c r="Y447" s="305">
        <f t="shared" si="291"/>
        <v>534214.98464528366</v>
      </c>
      <c r="Z447" s="53">
        <f t="shared" si="334"/>
        <v>36248.89</v>
      </c>
      <c r="AA447" s="54">
        <f t="shared" si="334"/>
        <v>36248.89</v>
      </c>
      <c r="AB447" s="54">
        <f t="shared" si="334"/>
        <v>36248.89</v>
      </c>
      <c r="AC447" s="54">
        <f t="shared" si="334"/>
        <v>36248.89</v>
      </c>
      <c r="AD447" s="52">
        <f t="shared" si="292"/>
        <v>144995.56</v>
      </c>
      <c r="AE447" s="53">
        <f t="shared" si="335"/>
        <v>67319.37</v>
      </c>
      <c r="AF447" s="53">
        <f t="shared" si="335"/>
        <v>67319.37</v>
      </c>
      <c r="AG447" s="53">
        <f t="shared" si="335"/>
        <v>67319.37</v>
      </c>
      <c r="AH447" s="53">
        <f t="shared" si="335"/>
        <v>67319.37</v>
      </c>
      <c r="AI447" s="52">
        <f t="shared" si="293"/>
        <v>269277.46271773253</v>
      </c>
      <c r="AJ447" s="55">
        <f t="shared" si="294"/>
        <v>948488.00736301614</v>
      </c>
      <c r="AK447" s="219" t="s">
        <v>925</v>
      </c>
      <c r="AL447" s="220">
        <v>58482.872744368782</v>
      </c>
      <c r="AM447" s="242"/>
      <c r="AN447" s="242"/>
      <c r="AO447" s="242">
        <f t="shared" si="295"/>
        <v>574424.71467234811</v>
      </c>
      <c r="AP447" s="243">
        <f t="shared" si="296"/>
        <v>155909.20430107528</v>
      </c>
      <c r="AQ447" s="244">
        <f t="shared" si="297"/>
        <v>289545.65883627156</v>
      </c>
      <c r="AR447" s="245">
        <f t="shared" si="298"/>
        <v>9.82</v>
      </c>
      <c r="AS447" s="246">
        <f t="shared" si="299"/>
        <v>2.67</v>
      </c>
      <c r="AT447" s="246">
        <f t="shared" si="300"/>
        <v>4.95</v>
      </c>
      <c r="AU447" s="251">
        <f t="shared" si="301"/>
        <v>17.440000000000001</v>
      </c>
      <c r="AV447" s="245">
        <f t="shared" si="302"/>
        <v>9.1300000000000008</v>
      </c>
      <c r="AW447" s="246">
        <f t="shared" si="303"/>
        <v>2.48</v>
      </c>
      <c r="AX447" s="246">
        <f t="shared" si="304"/>
        <v>4.5999999999999996</v>
      </c>
      <c r="AY447" s="252">
        <f t="shared" si="305"/>
        <v>16.21</v>
      </c>
      <c r="AZ447" s="249">
        <f t="shared" si="306"/>
        <v>9.1300000000000008</v>
      </c>
      <c r="BA447" s="56">
        <f t="shared" si="307"/>
        <v>4</v>
      </c>
      <c r="BB447" s="246">
        <f t="shared" si="308"/>
        <v>0.62</v>
      </c>
      <c r="BC447" s="250">
        <f t="shared" si="309"/>
        <v>1.1499999999999999</v>
      </c>
      <c r="BD447" s="246">
        <f t="shared" si="310"/>
        <v>9.1300000000000008</v>
      </c>
      <c r="BE447" s="56">
        <v>4</v>
      </c>
      <c r="BF447" s="246">
        <f t="shared" si="311"/>
        <v>0.62</v>
      </c>
      <c r="BG447" s="250">
        <f t="shared" si="312"/>
        <v>1.1499999999999999</v>
      </c>
      <c r="BH447" s="246">
        <f>INDEX('Mar - Aug'!AG:AG,MATCH(C447,'Mar - Aug'!C:C,0))</f>
        <v>9.19</v>
      </c>
      <c r="BI447" s="56">
        <v>4</v>
      </c>
      <c r="BJ447" s="246">
        <f>INDEX('Mar - Aug'!AK:AK,MATCH($C447,'Mar - Aug'!$C:$C,0))</f>
        <v>0.62</v>
      </c>
      <c r="BK447" s="246">
        <f>INDEX('Mar - Aug'!AL:AL,MATCH($C447,'Mar - Aug'!$C:$C,0))</f>
        <v>1.1599999999999999</v>
      </c>
      <c r="BL447" s="246">
        <f>INDEX('Mar - Aug'!$AG:$AG,MATCH($C447,'Mar - Aug'!$C:$C,0))</f>
        <v>9.19</v>
      </c>
      <c r="BM447" s="56">
        <v>4</v>
      </c>
      <c r="BN447" s="246">
        <f>INDEX('Mar - Aug'!$AK:$AK,MATCH($C447,'Mar - Aug'!$C:$C,0))</f>
        <v>0.62</v>
      </c>
      <c r="BO447" s="246">
        <f>INDEX('Mar - Aug'!$AL:$AL,MATCH($C447,'Mar - Aug'!$C:$C,0))</f>
        <v>1.1599999999999999</v>
      </c>
      <c r="BP447" s="60">
        <f>INDEX(FY2019_ALL_Targets!EB:EB,MATCH('Final Comp Values'!B447,FY2019_ALL_Targets!A:A,0))</f>
        <v>0</v>
      </c>
      <c r="BQ447" s="60">
        <f>+INDEX(FY2019_ALL_Targets!DY:DY,MATCH(B447,FY2019_ALL_Targets!A:A,0))</f>
        <v>1</v>
      </c>
      <c r="BR447" s="60">
        <f>+INDEX(FY2019_ALL_Targets!DZ:DZ,MATCH(B447,FY2019_ALL_Targets!A:A,0))</f>
        <v>1</v>
      </c>
      <c r="BS447" s="283">
        <f>+INDEX(FY2019_ALL_Targets!EA:EA,MATCH(B447,FY2019_ALL_Targets!A:A,0))</f>
        <v>0</v>
      </c>
      <c r="BT447" s="245">
        <f t="shared" si="327"/>
        <v>0</v>
      </c>
      <c r="BU447" s="245">
        <f t="shared" si="328"/>
        <v>0.62</v>
      </c>
      <c r="BV447" s="246">
        <f t="shared" si="329"/>
        <v>1.1599999999999999</v>
      </c>
      <c r="BW447" s="284">
        <f t="shared" si="313"/>
        <v>104099.51348497641</v>
      </c>
      <c r="BX447" s="245">
        <f t="shared" si="314"/>
        <v>14.430000000000001</v>
      </c>
      <c r="BY447" s="246">
        <f t="shared" si="315"/>
        <v>843907.85370124166</v>
      </c>
      <c r="BZ447" s="285">
        <f t="shared" si="316"/>
        <v>2.4063666769577074E-3</v>
      </c>
      <c r="CA447" s="245">
        <f t="shared" si="317"/>
        <v>97931.5</v>
      </c>
      <c r="CB447" s="286">
        <f t="shared" si="318"/>
        <v>1.67</v>
      </c>
      <c r="CC447" s="268">
        <f t="shared" si="289"/>
        <v>0</v>
      </c>
      <c r="CD447" s="267">
        <f t="shared" si="319"/>
        <v>948488.00736301614</v>
      </c>
      <c r="CE447" s="268">
        <f t="shared" si="320"/>
        <v>941839.35370124166</v>
      </c>
      <c r="CF447" s="268">
        <f t="shared" si="321"/>
        <v>-0.10999999999999943</v>
      </c>
      <c r="CG447" s="270">
        <f t="shared" si="322"/>
        <v>-6436.3775946903907</v>
      </c>
      <c r="CH447" s="270">
        <f t="shared" si="323"/>
        <v>-6648.6536617744714</v>
      </c>
      <c r="CI447" s="269">
        <f t="shared" si="324"/>
        <v>212.27606708408075</v>
      </c>
    </row>
    <row r="448" spans="1:87" s="57" customFormat="1" ht="15.75" customHeight="1" x14ac:dyDescent="0.25">
      <c r="A448" s="297">
        <v>1026483</v>
      </c>
      <c r="B448" s="297">
        <v>5398</v>
      </c>
      <c r="C448" s="347">
        <v>675815</v>
      </c>
      <c r="D448" s="219" t="s">
        <v>935</v>
      </c>
      <c r="E448" s="299" t="s">
        <v>806</v>
      </c>
      <c r="F448" s="299" t="s">
        <v>961</v>
      </c>
      <c r="G448" s="301" t="s">
        <v>915</v>
      </c>
      <c r="H448" s="302" t="s">
        <v>961</v>
      </c>
      <c r="I448" s="56" t="s">
        <v>35</v>
      </c>
      <c r="J448" s="229" t="s">
        <v>35</v>
      </c>
      <c r="K448" s="229" t="s">
        <v>35</v>
      </c>
      <c r="L448" s="56"/>
      <c r="M448" s="56"/>
      <c r="N448" s="58"/>
      <c r="O448" s="297">
        <v>1026483</v>
      </c>
      <c r="P448" s="303">
        <v>2318</v>
      </c>
      <c r="Q448" s="304">
        <v>42248</v>
      </c>
      <c r="R448" s="304">
        <v>42277</v>
      </c>
      <c r="S448" s="303">
        <f t="shared" si="290"/>
        <v>28202</v>
      </c>
      <c r="T448" s="59"/>
      <c r="U448" s="346">
        <f t="shared" si="325"/>
        <v>3.4817769679996772E-3</v>
      </c>
      <c r="V448" s="345">
        <f t="shared" si="326"/>
        <v>2.6553622791862701E-3</v>
      </c>
      <c r="W448" s="27">
        <v>342934.72779861809</v>
      </c>
      <c r="X448" s="27">
        <v>342934.73</v>
      </c>
      <c r="Y448" s="305">
        <f t="shared" si="291"/>
        <v>675693.18728825799</v>
      </c>
      <c r="Z448" s="53">
        <f t="shared" si="334"/>
        <v>45848.82</v>
      </c>
      <c r="AA448" s="54">
        <f t="shared" si="334"/>
        <v>45848.82</v>
      </c>
      <c r="AB448" s="54">
        <f t="shared" si="334"/>
        <v>45848.82</v>
      </c>
      <c r="AC448" s="54">
        <f t="shared" si="334"/>
        <v>45848.82</v>
      </c>
      <c r="AD448" s="52">
        <f t="shared" si="292"/>
        <v>183395.29</v>
      </c>
      <c r="AE448" s="53">
        <f t="shared" si="335"/>
        <v>85147.81</v>
      </c>
      <c r="AF448" s="53">
        <f t="shared" si="335"/>
        <v>85147.81</v>
      </c>
      <c r="AG448" s="53">
        <f t="shared" si="335"/>
        <v>85147.81</v>
      </c>
      <c r="AH448" s="53">
        <f t="shared" si="335"/>
        <v>85147.81</v>
      </c>
      <c r="AI448" s="52">
        <f t="shared" si="293"/>
        <v>340591.2456189394</v>
      </c>
      <c r="AJ448" s="55">
        <f t="shared" si="294"/>
        <v>1199679.7229071974</v>
      </c>
      <c r="AK448" s="219" t="s">
        <v>935</v>
      </c>
      <c r="AL448" s="220">
        <v>25729.853211771773</v>
      </c>
      <c r="AM448" s="242"/>
      <c r="AN448" s="242"/>
      <c r="AO448" s="242">
        <f t="shared" si="295"/>
        <v>726551.81428844947</v>
      </c>
      <c r="AP448" s="243">
        <f t="shared" si="296"/>
        <v>197199.2365591398</v>
      </c>
      <c r="AQ448" s="244">
        <f t="shared" si="297"/>
        <v>366227.14582681656</v>
      </c>
      <c r="AR448" s="245">
        <f t="shared" si="298"/>
        <v>28.24</v>
      </c>
      <c r="AS448" s="246">
        <f t="shared" si="299"/>
        <v>7.66</v>
      </c>
      <c r="AT448" s="246">
        <f t="shared" si="300"/>
        <v>14.23</v>
      </c>
      <c r="AU448" s="251">
        <f t="shared" si="301"/>
        <v>50.129999999999995</v>
      </c>
      <c r="AV448" s="245">
        <f t="shared" si="302"/>
        <v>26.26</v>
      </c>
      <c r="AW448" s="246">
        <f t="shared" si="303"/>
        <v>7.13</v>
      </c>
      <c r="AX448" s="246">
        <f t="shared" si="304"/>
        <v>13.24</v>
      </c>
      <c r="AY448" s="252">
        <f t="shared" si="305"/>
        <v>46.63</v>
      </c>
      <c r="AZ448" s="249">
        <f t="shared" si="306"/>
        <v>26.26</v>
      </c>
      <c r="BA448" s="56">
        <f t="shared" si="307"/>
        <v>4</v>
      </c>
      <c r="BB448" s="246">
        <f t="shared" si="308"/>
        <v>1.78</v>
      </c>
      <c r="BC448" s="250">
        <f t="shared" si="309"/>
        <v>3.31</v>
      </c>
      <c r="BD448" s="246">
        <f t="shared" si="310"/>
        <v>26.26</v>
      </c>
      <c r="BE448" s="56">
        <v>4</v>
      </c>
      <c r="BF448" s="246">
        <f t="shared" si="311"/>
        <v>1.78</v>
      </c>
      <c r="BG448" s="250">
        <f t="shared" si="312"/>
        <v>3.31</v>
      </c>
      <c r="BH448" s="246">
        <f>INDEX('Mar - Aug'!AG:AG,MATCH(C448,'Mar - Aug'!C:C,0))</f>
        <v>25.12</v>
      </c>
      <c r="BI448" s="56">
        <v>4</v>
      </c>
      <c r="BJ448" s="246">
        <f>INDEX('Mar - Aug'!AK:AK,MATCH($C448,'Mar - Aug'!$C:$C,0))</f>
        <v>1.71</v>
      </c>
      <c r="BK448" s="246">
        <f>INDEX('Mar - Aug'!AL:AL,MATCH($C448,'Mar - Aug'!$C:$C,0))</f>
        <v>3.17</v>
      </c>
      <c r="BL448" s="246">
        <f>INDEX('Mar - Aug'!$AG:$AG,MATCH($C448,'Mar - Aug'!$C:$C,0))</f>
        <v>25.12</v>
      </c>
      <c r="BM448" s="56">
        <v>4</v>
      </c>
      <c r="BN448" s="246">
        <f>INDEX('Mar - Aug'!$AK:$AK,MATCH($C448,'Mar - Aug'!$C:$C,0))</f>
        <v>1.71</v>
      </c>
      <c r="BO448" s="246">
        <f>INDEX('Mar - Aug'!$AL:$AL,MATCH($C448,'Mar - Aug'!$C:$C,0))</f>
        <v>3.17</v>
      </c>
      <c r="BP448" s="60">
        <f>INDEX(FY2019_ALL_Targets!EB:EB,MATCH('Final Comp Values'!B448,FY2019_ALL_Targets!A:A,0))</f>
        <v>0</v>
      </c>
      <c r="BQ448" s="60">
        <f>+INDEX(FY2019_ALL_Targets!DY:DY,MATCH(B448,FY2019_ALL_Targets!A:A,0))</f>
        <v>2</v>
      </c>
      <c r="BR448" s="60">
        <f>+INDEX(FY2019_ALL_Targets!DZ:DZ,MATCH(B448,FY2019_ALL_Targets!A:A,0))</f>
        <v>2</v>
      </c>
      <c r="BS448" s="283">
        <f>+INDEX(FY2019_ALL_Targets!EA:EA,MATCH(B448,FY2019_ALL_Targets!A:A,0))</f>
        <v>0</v>
      </c>
      <c r="BT448" s="245">
        <f t="shared" si="327"/>
        <v>0</v>
      </c>
      <c r="BU448" s="245">
        <f t="shared" si="328"/>
        <v>3.42</v>
      </c>
      <c r="BV448" s="246">
        <f t="shared" si="329"/>
        <v>6.34</v>
      </c>
      <c r="BW448" s="284">
        <f t="shared" si="313"/>
        <v>251123.36734689251</v>
      </c>
      <c r="BX448" s="245">
        <f t="shared" si="314"/>
        <v>36.870000000000005</v>
      </c>
      <c r="BY448" s="246">
        <f t="shared" si="315"/>
        <v>948659.68791802542</v>
      </c>
      <c r="BZ448" s="285">
        <f t="shared" si="316"/>
        <v>2.7050619931630526E-3</v>
      </c>
      <c r="CA448" s="245">
        <f t="shared" si="317"/>
        <v>110087.45</v>
      </c>
      <c r="CB448" s="286">
        <f t="shared" si="318"/>
        <v>4.28</v>
      </c>
      <c r="CC448" s="268">
        <f t="shared" si="289"/>
        <v>9.9999999999993427E-3</v>
      </c>
      <c r="CD448" s="267">
        <f t="shared" si="319"/>
        <v>1199679.7229071974</v>
      </c>
      <c r="CE448" s="268">
        <f t="shared" si="320"/>
        <v>1058747.1379180255</v>
      </c>
      <c r="CF448" s="268">
        <f t="shared" si="321"/>
        <v>-5.4799999999999969</v>
      </c>
      <c r="CG448" s="270">
        <f t="shared" si="322"/>
        <v>-140987.45188787128</v>
      </c>
      <c r="CH448" s="270">
        <f t="shared" si="323"/>
        <v>-140932.58498917194</v>
      </c>
      <c r="CI448" s="269">
        <f t="shared" si="324"/>
        <v>-54.866898699343437</v>
      </c>
    </row>
    <row r="449" spans="1:87" s="57" customFormat="1" ht="15.75" customHeight="1" x14ac:dyDescent="0.25">
      <c r="A449" s="297">
        <v>1020138</v>
      </c>
      <c r="B449" s="297">
        <v>5400</v>
      </c>
      <c r="C449" s="347">
        <v>675819</v>
      </c>
      <c r="D449" s="219" t="s">
        <v>930</v>
      </c>
      <c r="E449" s="299" t="s">
        <v>2646</v>
      </c>
      <c r="F449" s="299" t="s">
        <v>2359</v>
      </c>
      <c r="G449" s="301" t="s">
        <v>915</v>
      </c>
      <c r="H449" s="302" t="s">
        <v>2969</v>
      </c>
      <c r="I449" s="56" t="s">
        <v>35</v>
      </c>
      <c r="J449" s="229" t="s">
        <v>36</v>
      </c>
      <c r="K449" s="229" t="s">
        <v>35</v>
      </c>
      <c r="L449" s="56"/>
      <c r="M449" s="56"/>
      <c r="N449" s="58"/>
      <c r="O449" s="297">
        <v>1020138</v>
      </c>
      <c r="P449" s="303">
        <v>21880</v>
      </c>
      <c r="Q449" s="304">
        <v>42005</v>
      </c>
      <c r="R449" s="304">
        <v>42369</v>
      </c>
      <c r="S449" s="303">
        <f t="shared" si="290"/>
        <v>21880</v>
      </c>
      <c r="T449" s="59"/>
      <c r="U449" s="346">
        <f t="shared" si="325"/>
        <v>2.7012722523166062E-3</v>
      </c>
      <c r="V449" s="345">
        <f t="shared" si="326"/>
        <v>2.0601137035882416E-3</v>
      </c>
      <c r="W449" s="27">
        <v>266059.56466351193</v>
      </c>
      <c r="X449" s="27">
        <v>266059.56</v>
      </c>
      <c r="Y449" s="305">
        <f t="shared" si="291"/>
        <v>524224.05992011505</v>
      </c>
      <c r="Z449" s="53">
        <f t="shared" si="334"/>
        <v>35570.959999999999</v>
      </c>
      <c r="AA449" s="54">
        <f t="shared" si="334"/>
        <v>35570.959999999999</v>
      </c>
      <c r="AB449" s="54">
        <f t="shared" si="334"/>
        <v>35570.959999999999</v>
      </c>
      <c r="AC449" s="54">
        <f t="shared" si="334"/>
        <v>35570.959999999999</v>
      </c>
      <c r="AD449" s="52">
        <f t="shared" si="292"/>
        <v>142283.84</v>
      </c>
      <c r="AE449" s="53">
        <f t="shared" si="335"/>
        <v>66060.350000000006</v>
      </c>
      <c r="AF449" s="53">
        <f t="shared" si="335"/>
        <v>66060.350000000006</v>
      </c>
      <c r="AG449" s="53">
        <f t="shared" si="335"/>
        <v>66060.350000000006</v>
      </c>
      <c r="AH449" s="53">
        <f t="shared" si="335"/>
        <v>66060.350000000006</v>
      </c>
      <c r="AI449" s="52">
        <f t="shared" si="293"/>
        <v>264241.41742225352</v>
      </c>
      <c r="AJ449" s="55">
        <f t="shared" si="294"/>
        <v>930749.31734236854</v>
      </c>
      <c r="AK449" s="219" t="s">
        <v>930</v>
      </c>
      <c r="AL449" s="220">
        <v>95853.985850633719</v>
      </c>
      <c r="AM449" s="242"/>
      <c r="AN449" s="242"/>
      <c r="AO449" s="242">
        <f t="shared" si="295"/>
        <v>563681.78486033878</v>
      </c>
      <c r="AP449" s="243">
        <f t="shared" si="296"/>
        <v>152993.37634408602</v>
      </c>
      <c r="AQ449" s="244">
        <f t="shared" si="297"/>
        <v>284130.55636801454</v>
      </c>
      <c r="AR449" s="245">
        <f t="shared" si="298"/>
        <v>5.88</v>
      </c>
      <c r="AS449" s="246">
        <f t="shared" si="299"/>
        <v>1.6</v>
      </c>
      <c r="AT449" s="246">
        <f t="shared" si="300"/>
        <v>2.96</v>
      </c>
      <c r="AU449" s="251">
        <f t="shared" si="301"/>
        <v>10.440000000000001</v>
      </c>
      <c r="AV449" s="245">
        <f t="shared" si="302"/>
        <v>5.47</v>
      </c>
      <c r="AW449" s="246">
        <f t="shared" si="303"/>
        <v>1.48</v>
      </c>
      <c r="AX449" s="246">
        <f t="shared" si="304"/>
        <v>2.76</v>
      </c>
      <c r="AY449" s="252">
        <f t="shared" si="305"/>
        <v>9.7099999999999991</v>
      </c>
      <c r="AZ449" s="249">
        <f t="shared" si="306"/>
        <v>5.47</v>
      </c>
      <c r="BA449" s="56">
        <f t="shared" si="307"/>
        <v>4</v>
      </c>
      <c r="BB449" s="246">
        <f t="shared" si="308"/>
        <v>0.37</v>
      </c>
      <c r="BC449" s="250">
        <f t="shared" si="309"/>
        <v>0.69</v>
      </c>
      <c r="BD449" s="246">
        <f t="shared" si="310"/>
        <v>5.47</v>
      </c>
      <c r="BE449" s="56">
        <v>4</v>
      </c>
      <c r="BF449" s="246">
        <f t="shared" si="311"/>
        <v>0.37</v>
      </c>
      <c r="BG449" s="250">
        <f t="shared" si="312"/>
        <v>0.69</v>
      </c>
      <c r="BH449" s="246">
        <f>INDEX('Mar - Aug'!AG:AG,MATCH(C449,'Mar - Aug'!C:C,0))</f>
        <v>5.43</v>
      </c>
      <c r="BI449" s="56">
        <v>4</v>
      </c>
      <c r="BJ449" s="246">
        <f>INDEX('Mar - Aug'!AK:AK,MATCH($C449,'Mar - Aug'!$C:$C,0))</f>
        <v>0.37</v>
      </c>
      <c r="BK449" s="246">
        <f>INDEX('Mar - Aug'!AL:AL,MATCH($C449,'Mar - Aug'!$C:$C,0))</f>
        <v>0.68</v>
      </c>
      <c r="BL449" s="246">
        <f>INDEX('Mar - Aug'!$AG:$AG,MATCH($C449,'Mar - Aug'!$C:$C,0))</f>
        <v>5.43</v>
      </c>
      <c r="BM449" s="56">
        <v>4</v>
      </c>
      <c r="BN449" s="246">
        <f>INDEX('Mar - Aug'!$AK:$AK,MATCH($C449,'Mar - Aug'!$C:$C,0))</f>
        <v>0.37</v>
      </c>
      <c r="BO449" s="246">
        <f>INDEX('Mar - Aug'!$AL:$AL,MATCH($C449,'Mar - Aug'!$C:$C,0))</f>
        <v>0.68</v>
      </c>
      <c r="BP449" s="60">
        <f>INDEX(FY2019_ALL_Targets!EB:EB,MATCH('Final Comp Values'!B449,FY2019_ALL_Targets!A:A,0))</f>
        <v>0</v>
      </c>
      <c r="BQ449" s="60">
        <f>+INDEX(FY2019_ALL_Targets!DY:DY,MATCH(B449,FY2019_ALL_Targets!A:A,0))</f>
        <v>0</v>
      </c>
      <c r="BR449" s="60">
        <f>+INDEX(FY2019_ALL_Targets!DZ:DZ,MATCH(B449,FY2019_ALL_Targets!A:A,0))</f>
        <v>0</v>
      </c>
      <c r="BS449" s="283">
        <f>+INDEX(FY2019_ALL_Targets!EA:EA,MATCH(B449,FY2019_ALL_Targets!A:A,0))</f>
        <v>0</v>
      </c>
      <c r="BT449" s="245">
        <f t="shared" si="327"/>
        <v>0</v>
      </c>
      <c r="BU449" s="245">
        <f t="shared" si="328"/>
        <v>0</v>
      </c>
      <c r="BV449" s="246">
        <f t="shared" si="329"/>
        <v>0</v>
      </c>
      <c r="BW449" s="284">
        <f t="shared" si="313"/>
        <v>0</v>
      </c>
      <c r="BX449" s="245">
        <f t="shared" si="314"/>
        <v>9.7099999999999991</v>
      </c>
      <c r="BY449" s="246">
        <f t="shared" si="315"/>
        <v>930742.20260965335</v>
      </c>
      <c r="BZ449" s="285">
        <f t="shared" si="316"/>
        <v>2.6539710601994047E-3</v>
      </c>
      <c r="CA449" s="245">
        <f t="shared" si="317"/>
        <v>108008.21</v>
      </c>
      <c r="CB449" s="286">
        <f t="shared" si="318"/>
        <v>1.1299999999999999</v>
      </c>
      <c r="CC449" s="268">
        <f t="shared" si="289"/>
        <v>0</v>
      </c>
      <c r="CD449" s="267">
        <f t="shared" si="319"/>
        <v>930749.31734236854</v>
      </c>
      <c r="CE449" s="268">
        <f t="shared" si="320"/>
        <v>1038750.4126096533</v>
      </c>
      <c r="CF449" s="268">
        <f t="shared" si="321"/>
        <v>1.1300000000000008</v>
      </c>
      <c r="CG449" s="270">
        <f t="shared" si="322"/>
        <v>108315.83198732001</v>
      </c>
      <c r="CH449" s="270">
        <f t="shared" si="323"/>
        <v>108001.09526728478</v>
      </c>
      <c r="CI449" s="269">
        <f t="shared" si="324"/>
        <v>314.73672003523097</v>
      </c>
    </row>
    <row r="450" spans="1:87" s="57" customFormat="1" ht="15.75" customHeight="1" x14ac:dyDescent="0.25">
      <c r="A450" s="297">
        <v>1028351</v>
      </c>
      <c r="B450" s="297">
        <v>100023</v>
      </c>
      <c r="C450" s="347">
        <v>675846</v>
      </c>
      <c r="D450" s="219" t="s">
        <v>939</v>
      </c>
      <c r="E450" s="299" t="s">
        <v>2879</v>
      </c>
      <c r="F450" s="299" t="s">
        <v>1057</v>
      </c>
      <c r="G450" s="301" t="s">
        <v>1021</v>
      </c>
      <c r="H450" s="302" t="s">
        <v>917</v>
      </c>
      <c r="I450" s="56" t="s">
        <v>35</v>
      </c>
      <c r="J450" s="229" t="s">
        <v>36</v>
      </c>
      <c r="K450" s="229" t="s">
        <v>35</v>
      </c>
      <c r="L450" s="56"/>
      <c r="M450" s="56"/>
      <c r="N450" s="58"/>
      <c r="O450" s="297">
        <v>1018944</v>
      </c>
      <c r="P450" s="303">
        <v>13850</v>
      </c>
      <c r="Q450" s="304">
        <v>42005</v>
      </c>
      <c r="R450" s="304">
        <v>42369</v>
      </c>
      <c r="S450" s="303">
        <f t="shared" si="290"/>
        <v>13850</v>
      </c>
      <c r="T450" s="59"/>
      <c r="U450" s="346" t="str">
        <f t="shared" si="325"/>
        <v/>
      </c>
      <c r="V450" s="345">
        <f t="shared" si="326"/>
        <v>1.3040482081671456E-3</v>
      </c>
      <c r="W450" s="27">
        <v>0</v>
      </c>
      <c r="X450" s="27">
        <v>0</v>
      </c>
      <c r="Y450" s="305">
        <f t="shared" si="291"/>
        <v>0</v>
      </c>
      <c r="Z450" s="53">
        <f t="shared" si="334"/>
        <v>22516.35</v>
      </c>
      <c r="AA450" s="54">
        <f t="shared" si="334"/>
        <v>22516.35</v>
      </c>
      <c r="AB450" s="54">
        <f t="shared" si="334"/>
        <v>22516.35</v>
      </c>
      <c r="AC450" s="54">
        <f t="shared" si="334"/>
        <v>22516.35</v>
      </c>
      <c r="AD450" s="52">
        <f t="shared" si="292"/>
        <v>90065.41</v>
      </c>
      <c r="AE450" s="53">
        <f t="shared" si="335"/>
        <v>41816.080000000002</v>
      </c>
      <c r="AF450" s="53">
        <f t="shared" si="335"/>
        <v>41816.080000000002</v>
      </c>
      <c r="AG450" s="53">
        <f t="shared" si="335"/>
        <v>41816.080000000002</v>
      </c>
      <c r="AH450" s="53">
        <f t="shared" si="335"/>
        <v>41816.080000000002</v>
      </c>
      <c r="AI450" s="52">
        <f t="shared" si="293"/>
        <v>167264.33415439722</v>
      </c>
      <c r="AJ450" s="55">
        <f t="shared" si="294"/>
        <v>257329.74415439722</v>
      </c>
      <c r="AK450" s="219" t="s">
        <v>939</v>
      </c>
      <c r="AL450" s="220">
        <v>78822.574549228506</v>
      </c>
      <c r="AM450" s="242"/>
      <c r="AN450" s="242"/>
      <c r="AO450" s="242">
        <f t="shared" si="295"/>
        <v>0</v>
      </c>
      <c r="AP450" s="243">
        <f t="shared" si="296"/>
        <v>96844.526881720434</v>
      </c>
      <c r="AQ450" s="244">
        <f t="shared" si="297"/>
        <v>179854.12274666369</v>
      </c>
      <c r="AR450" s="245">
        <f t="shared" si="298"/>
        <v>0</v>
      </c>
      <c r="AS450" s="246">
        <f t="shared" si="299"/>
        <v>1.23</v>
      </c>
      <c r="AT450" s="246">
        <f t="shared" si="300"/>
        <v>2.2799999999999998</v>
      </c>
      <c r="AU450" s="251">
        <f t="shared" si="301"/>
        <v>3.51</v>
      </c>
      <c r="AV450" s="245">
        <f t="shared" si="302"/>
        <v>0</v>
      </c>
      <c r="AW450" s="246">
        <f t="shared" si="303"/>
        <v>1.1399999999999999</v>
      </c>
      <c r="AX450" s="246">
        <f t="shared" si="304"/>
        <v>2.12</v>
      </c>
      <c r="AY450" s="252">
        <f t="shared" si="305"/>
        <v>3.26</v>
      </c>
      <c r="AZ450" s="249">
        <f t="shared" si="306"/>
        <v>0</v>
      </c>
      <c r="BA450" s="56">
        <f t="shared" si="307"/>
        <v>4</v>
      </c>
      <c r="BB450" s="246">
        <f t="shared" si="308"/>
        <v>0.28999999999999998</v>
      </c>
      <c r="BC450" s="250">
        <f t="shared" si="309"/>
        <v>0.53</v>
      </c>
      <c r="BD450" s="246">
        <f t="shared" si="310"/>
        <v>0</v>
      </c>
      <c r="BE450" s="56">
        <v>4</v>
      </c>
      <c r="BF450" s="246">
        <f t="shared" si="311"/>
        <v>0.28999999999999998</v>
      </c>
      <c r="BG450" s="250">
        <f t="shared" si="312"/>
        <v>0.53</v>
      </c>
      <c r="BH450" s="246">
        <f>INDEX('Mar - Aug'!AG:AG,MATCH(C450,'Mar - Aug'!C:C,0))</f>
        <v>0</v>
      </c>
      <c r="BI450" s="56">
        <v>4</v>
      </c>
      <c r="BJ450" s="246">
        <f>INDEX('Mar - Aug'!AK:AK,MATCH($C450,'Mar - Aug'!$C:$C,0))</f>
        <v>0.3</v>
      </c>
      <c r="BK450" s="246">
        <f>INDEX('Mar - Aug'!AL:AL,MATCH($C450,'Mar - Aug'!$C:$C,0))</f>
        <v>0.55000000000000004</v>
      </c>
      <c r="BL450" s="246">
        <f>INDEX('Mar - Aug'!$AG:$AG,MATCH($C450,'Mar - Aug'!$C:$C,0))</f>
        <v>0</v>
      </c>
      <c r="BM450" s="56">
        <v>4</v>
      </c>
      <c r="BN450" s="246">
        <f>INDEX('Mar - Aug'!$AK:$AK,MATCH($C450,'Mar - Aug'!$C:$C,0))</f>
        <v>0.3</v>
      </c>
      <c r="BO450" s="246">
        <f>INDEX('Mar - Aug'!$AL:$AL,MATCH($C450,'Mar - Aug'!$C:$C,0))</f>
        <v>0.55000000000000004</v>
      </c>
      <c r="BP450" s="60">
        <f>INDEX(FY2019_ALL_Targets!EB:EB,MATCH('Final Comp Values'!B450,FY2019_ALL_Targets!A:A,0))</f>
        <v>3</v>
      </c>
      <c r="BQ450" s="60">
        <f>+INDEX(FY2019_ALL_Targets!DY:DY,MATCH(B450,FY2019_ALL_Targets!A:A,0))</f>
        <v>1</v>
      </c>
      <c r="BR450" s="60">
        <f>+INDEX(FY2019_ALL_Targets!DZ:DZ,MATCH(B450,FY2019_ALL_Targets!A:A,0))</f>
        <v>1</v>
      </c>
      <c r="BS450" s="283">
        <f>+INDEX(FY2019_ALL_Targets!EA:EA,MATCH(B450,FY2019_ALL_Targets!A:A,0))</f>
        <v>0</v>
      </c>
      <c r="BT450" s="245">
        <f t="shared" si="327"/>
        <v>0</v>
      </c>
      <c r="BU450" s="245">
        <f t="shared" si="328"/>
        <v>0.3</v>
      </c>
      <c r="BV450" s="246">
        <f t="shared" si="329"/>
        <v>0.55000000000000004</v>
      </c>
      <c r="BW450" s="284">
        <f t="shared" si="313"/>
        <v>66999.188366844231</v>
      </c>
      <c r="BX450" s="245">
        <f t="shared" si="314"/>
        <v>2.4099999999999997</v>
      </c>
      <c r="BY450" s="246">
        <f t="shared" si="315"/>
        <v>189962.40466364069</v>
      </c>
      <c r="BZ450" s="285">
        <f t="shared" si="316"/>
        <v>5.4166956552482634E-4</v>
      </c>
      <c r="CA450" s="245">
        <f t="shared" si="317"/>
        <v>22044.23</v>
      </c>
      <c r="CB450" s="286">
        <f t="shared" si="318"/>
        <v>0.28000000000000003</v>
      </c>
      <c r="CC450" s="268">
        <f t="shared" ref="CC450:CC513" si="336">+BU450+BV450+BX450-AZ450-BB450-BC450-BB450-BC450-BB450-BC450-BB450-BC450</f>
        <v>-2.0000000000000684E-2</v>
      </c>
      <c r="CD450" s="267">
        <f t="shared" si="319"/>
        <v>257329.74415439722</v>
      </c>
      <c r="CE450" s="268">
        <f t="shared" si="320"/>
        <v>212006.6346636407</v>
      </c>
      <c r="CF450" s="268">
        <f t="shared" si="321"/>
        <v>-0.57000000000000028</v>
      </c>
      <c r="CG450" s="270">
        <f t="shared" si="322"/>
        <v>-44993.237474848618</v>
      </c>
      <c r="CH450" s="270">
        <f t="shared" si="323"/>
        <v>-45323.109490756528</v>
      </c>
      <c r="CI450" s="269">
        <f t="shared" si="324"/>
        <v>329.87201590790937</v>
      </c>
    </row>
    <row r="451" spans="1:87" s="57" customFormat="1" ht="15.75" customHeight="1" x14ac:dyDescent="0.25">
      <c r="A451" s="297">
        <v>1026080</v>
      </c>
      <c r="B451" s="297">
        <v>100313</v>
      </c>
      <c r="C451" s="347">
        <v>676091</v>
      </c>
      <c r="D451" s="219" t="s">
        <v>913</v>
      </c>
      <c r="E451" s="299" t="s">
        <v>282</v>
      </c>
      <c r="F451" s="299" t="s">
        <v>2344</v>
      </c>
      <c r="G451" s="301" t="s">
        <v>915</v>
      </c>
      <c r="H451" s="302" t="s">
        <v>2344</v>
      </c>
      <c r="I451" s="56" t="s">
        <v>35</v>
      </c>
      <c r="J451" s="229" t="s">
        <v>35</v>
      </c>
      <c r="K451" s="229" t="s">
        <v>36</v>
      </c>
      <c r="L451" s="56"/>
      <c r="M451" s="56"/>
      <c r="N451" s="58"/>
      <c r="O451" s="297">
        <v>1026080</v>
      </c>
      <c r="P451" s="303">
        <v>6560</v>
      </c>
      <c r="Q451" s="304">
        <v>42005</v>
      </c>
      <c r="R451" s="304">
        <v>42277</v>
      </c>
      <c r="S451" s="303">
        <f t="shared" si="290"/>
        <v>8771</v>
      </c>
      <c r="T451" s="59"/>
      <c r="U451" s="346">
        <f t="shared" si="325"/>
        <v>1.082854612663115E-3</v>
      </c>
      <c r="V451" s="345">
        <f t="shared" si="326"/>
        <v>8.2583442843567041E-4</v>
      </c>
      <c r="W451" s="27">
        <v>106654.86479997089</v>
      </c>
      <c r="X451" s="27">
        <v>106655</v>
      </c>
      <c r="Y451" s="305">
        <f t="shared" si="291"/>
        <v>210144.84595792182</v>
      </c>
      <c r="Z451" s="53">
        <f t="shared" si="334"/>
        <v>14259.27</v>
      </c>
      <c r="AA451" s="54">
        <f t="shared" si="334"/>
        <v>14259.27</v>
      </c>
      <c r="AB451" s="54">
        <f t="shared" si="334"/>
        <v>14259.27</v>
      </c>
      <c r="AC451" s="54">
        <f t="shared" si="334"/>
        <v>14259.27</v>
      </c>
      <c r="AD451" s="52">
        <f t="shared" si="292"/>
        <v>57037.09</v>
      </c>
      <c r="AE451" s="53">
        <f t="shared" si="335"/>
        <v>26481.51</v>
      </c>
      <c r="AF451" s="53">
        <f t="shared" si="335"/>
        <v>26481.51</v>
      </c>
      <c r="AG451" s="53">
        <f t="shared" si="335"/>
        <v>26481.51</v>
      </c>
      <c r="AH451" s="53">
        <f t="shared" si="335"/>
        <v>26481.51</v>
      </c>
      <c r="AI451" s="52">
        <f t="shared" si="293"/>
        <v>105926.02706629735</v>
      </c>
      <c r="AJ451" s="55">
        <f t="shared" si="294"/>
        <v>373107.96302421915</v>
      </c>
      <c r="AK451" s="219" t="s">
        <v>913</v>
      </c>
      <c r="AL451" s="220">
        <v>61485.26180987338</v>
      </c>
      <c r="AM451" s="242"/>
      <c r="AN451" s="242"/>
      <c r="AO451" s="242">
        <f t="shared" si="295"/>
        <v>225962.19995475464</v>
      </c>
      <c r="AP451" s="243">
        <f t="shared" si="296"/>
        <v>61330.204301075268</v>
      </c>
      <c r="AQ451" s="244">
        <f t="shared" si="297"/>
        <v>113898.95383472834</v>
      </c>
      <c r="AR451" s="245">
        <f t="shared" si="298"/>
        <v>3.68</v>
      </c>
      <c r="AS451" s="246">
        <f t="shared" si="299"/>
        <v>1</v>
      </c>
      <c r="AT451" s="246">
        <f t="shared" si="300"/>
        <v>1.85</v>
      </c>
      <c r="AU451" s="251">
        <f t="shared" si="301"/>
        <v>6.5299999999999994</v>
      </c>
      <c r="AV451" s="245">
        <f t="shared" si="302"/>
        <v>3.42</v>
      </c>
      <c r="AW451" s="246">
        <f t="shared" si="303"/>
        <v>0.93</v>
      </c>
      <c r="AX451" s="246">
        <f t="shared" si="304"/>
        <v>1.72</v>
      </c>
      <c r="AY451" s="252">
        <f t="shared" si="305"/>
        <v>6.0699999999999994</v>
      </c>
      <c r="AZ451" s="249">
        <f t="shared" si="306"/>
        <v>3.42</v>
      </c>
      <c r="BA451" s="56">
        <f t="shared" si="307"/>
        <v>4</v>
      </c>
      <c r="BB451" s="246">
        <f t="shared" si="308"/>
        <v>0.23</v>
      </c>
      <c r="BC451" s="250">
        <f t="shared" si="309"/>
        <v>0.43</v>
      </c>
      <c r="BD451" s="246">
        <f t="shared" si="310"/>
        <v>3.42</v>
      </c>
      <c r="BE451" s="56">
        <v>4</v>
      </c>
      <c r="BF451" s="246">
        <f t="shared" si="311"/>
        <v>0.23</v>
      </c>
      <c r="BG451" s="250">
        <f t="shared" si="312"/>
        <v>0.43</v>
      </c>
      <c r="BH451" s="246">
        <f>INDEX('Mar - Aug'!AG:AG,MATCH(C451,'Mar - Aug'!C:C,0))</f>
        <v>3.34</v>
      </c>
      <c r="BI451" s="56">
        <v>4</v>
      </c>
      <c r="BJ451" s="246">
        <f>INDEX('Mar - Aug'!AK:AK,MATCH($C451,'Mar - Aug'!$C:$C,0))</f>
        <v>0.23</v>
      </c>
      <c r="BK451" s="246">
        <f>INDEX('Mar - Aug'!AL:AL,MATCH($C451,'Mar - Aug'!$C:$C,0))</f>
        <v>0.42</v>
      </c>
      <c r="BL451" s="246">
        <f>INDEX('Mar - Aug'!$AG:$AG,MATCH($C451,'Mar - Aug'!$C:$C,0))</f>
        <v>3.34</v>
      </c>
      <c r="BM451" s="56">
        <v>4</v>
      </c>
      <c r="BN451" s="246">
        <f>INDEX('Mar - Aug'!$AK:$AK,MATCH($C451,'Mar - Aug'!$C:$C,0))</f>
        <v>0.23</v>
      </c>
      <c r="BO451" s="246">
        <f>INDEX('Mar - Aug'!$AL:$AL,MATCH($C451,'Mar - Aug'!$C:$C,0))</f>
        <v>0.42</v>
      </c>
      <c r="BP451" s="60">
        <f>INDEX(FY2019_ALL_Targets!EB:EB,MATCH('Final Comp Values'!B451,FY2019_ALL_Targets!A:A,0))</f>
        <v>0</v>
      </c>
      <c r="BQ451" s="60">
        <f>+INDEX(FY2019_ALL_Targets!DY:DY,MATCH(B451,FY2019_ALL_Targets!A:A,0))</f>
        <v>0</v>
      </c>
      <c r="BR451" s="60">
        <f>+INDEX(FY2019_ALL_Targets!DZ:DZ,MATCH(B451,FY2019_ALL_Targets!A:A,0))</f>
        <v>0</v>
      </c>
      <c r="BS451" s="283">
        <f>+INDEX(FY2019_ALL_Targets!EA:EA,MATCH(B451,FY2019_ALL_Targets!A:A,0))</f>
        <v>0</v>
      </c>
      <c r="BT451" s="245">
        <f t="shared" si="327"/>
        <v>0</v>
      </c>
      <c r="BU451" s="245">
        <f t="shared" si="328"/>
        <v>0</v>
      </c>
      <c r="BV451" s="246">
        <f t="shared" si="329"/>
        <v>0</v>
      </c>
      <c r="BW451" s="284">
        <f t="shared" si="313"/>
        <v>0</v>
      </c>
      <c r="BX451" s="245">
        <f t="shared" si="314"/>
        <v>6.0699999999999994</v>
      </c>
      <c r="BY451" s="246">
        <f t="shared" si="315"/>
        <v>373215.53918593138</v>
      </c>
      <c r="BZ451" s="285">
        <f t="shared" si="316"/>
        <v>1.0642079379649541E-3</v>
      </c>
      <c r="CA451" s="245">
        <f t="shared" si="317"/>
        <v>43309.89</v>
      </c>
      <c r="CB451" s="286">
        <f t="shared" si="318"/>
        <v>0.7</v>
      </c>
      <c r="CC451" s="268">
        <f t="shared" si="336"/>
        <v>9.9999999999997313E-3</v>
      </c>
      <c r="CD451" s="267">
        <f t="shared" si="319"/>
        <v>373107.96302421915</v>
      </c>
      <c r="CE451" s="268">
        <f t="shared" si="320"/>
        <v>416525.4291859314</v>
      </c>
      <c r="CF451" s="268">
        <f t="shared" si="321"/>
        <v>0.70000000000000018</v>
      </c>
      <c r="CG451" s="270">
        <f t="shared" si="322"/>
        <v>43027.277449250985</v>
      </c>
      <c r="CH451" s="270">
        <f t="shared" si="323"/>
        <v>43417.466161712247</v>
      </c>
      <c r="CI451" s="269">
        <f t="shared" si="324"/>
        <v>-390.18871246126218</v>
      </c>
    </row>
    <row r="452" spans="1:87" s="57" customFormat="1" ht="15.75" customHeight="1" x14ac:dyDescent="0.25">
      <c r="A452" s="297">
        <v>1002990</v>
      </c>
      <c r="B452" s="297">
        <v>100657</v>
      </c>
      <c r="C452" s="347">
        <v>675886</v>
      </c>
      <c r="D452" s="219" t="s">
        <v>925</v>
      </c>
      <c r="E452" s="299" t="s">
        <v>126</v>
      </c>
      <c r="F452" s="299" t="s">
        <v>938</v>
      </c>
      <c r="G452" s="301" t="s">
        <v>915</v>
      </c>
      <c r="H452" s="302" t="s">
        <v>938</v>
      </c>
      <c r="I452" s="56" t="s">
        <v>35</v>
      </c>
      <c r="J452" s="229" t="s">
        <v>35</v>
      </c>
      <c r="K452" s="229" t="s">
        <v>35</v>
      </c>
      <c r="L452" s="56"/>
      <c r="M452" s="56"/>
      <c r="N452" s="58"/>
      <c r="O452" s="297">
        <v>1002990</v>
      </c>
      <c r="P452" s="303">
        <v>15405</v>
      </c>
      <c r="Q452" s="304">
        <v>41883</v>
      </c>
      <c r="R452" s="304">
        <v>42247</v>
      </c>
      <c r="S452" s="303">
        <f t="shared" si="290"/>
        <v>15405</v>
      </c>
      <c r="T452" s="59"/>
      <c r="U452" s="346">
        <f t="shared" si="325"/>
        <v>1.9018783842293108E-3</v>
      </c>
      <c r="V452" s="345">
        <f t="shared" si="326"/>
        <v>1.4504593968819408E-3</v>
      </c>
      <c r="W452" s="27">
        <v>187323.93020479439</v>
      </c>
      <c r="X452" s="27">
        <v>187323.93</v>
      </c>
      <c r="Y452" s="305">
        <f t="shared" si="291"/>
        <v>369089.1975808671</v>
      </c>
      <c r="Z452" s="53">
        <f t="shared" si="334"/>
        <v>25044.36</v>
      </c>
      <c r="AA452" s="54">
        <f t="shared" si="334"/>
        <v>25044.36</v>
      </c>
      <c r="AB452" s="54">
        <f t="shared" si="334"/>
        <v>25044.36</v>
      </c>
      <c r="AC452" s="54">
        <f t="shared" si="334"/>
        <v>25044.36</v>
      </c>
      <c r="AD452" s="52">
        <f t="shared" si="292"/>
        <v>100177.45</v>
      </c>
      <c r="AE452" s="53">
        <f t="shared" si="335"/>
        <v>46510.96</v>
      </c>
      <c r="AF452" s="53">
        <f t="shared" si="335"/>
        <v>46510.96</v>
      </c>
      <c r="AG452" s="53">
        <f t="shared" si="335"/>
        <v>46510.96</v>
      </c>
      <c r="AH452" s="53">
        <f t="shared" si="335"/>
        <v>46510.96</v>
      </c>
      <c r="AI452" s="52">
        <f t="shared" si="293"/>
        <v>186043.83159916892</v>
      </c>
      <c r="AJ452" s="55">
        <f t="shared" si="294"/>
        <v>655310.479180036</v>
      </c>
      <c r="AK452" s="219" t="s">
        <v>925</v>
      </c>
      <c r="AL452" s="220">
        <v>58482.872744368782</v>
      </c>
      <c r="AM452" s="242"/>
      <c r="AN452" s="242"/>
      <c r="AO452" s="242">
        <f t="shared" si="295"/>
        <v>396870.10492566356</v>
      </c>
      <c r="AP452" s="243">
        <f t="shared" si="296"/>
        <v>107717.68817204301</v>
      </c>
      <c r="AQ452" s="244">
        <f t="shared" si="297"/>
        <v>200047.13075179455</v>
      </c>
      <c r="AR452" s="245">
        <f t="shared" si="298"/>
        <v>6.79</v>
      </c>
      <c r="AS452" s="246">
        <f t="shared" si="299"/>
        <v>1.84</v>
      </c>
      <c r="AT452" s="246">
        <f t="shared" si="300"/>
        <v>3.42</v>
      </c>
      <c r="AU452" s="251">
        <f t="shared" si="301"/>
        <v>12.05</v>
      </c>
      <c r="AV452" s="245">
        <f t="shared" si="302"/>
        <v>6.31</v>
      </c>
      <c r="AW452" s="246">
        <f t="shared" si="303"/>
        <v>1.71</v>
      </c>
      <c r="AX452" s="246">
        <f t="shared" si="304"/>
        <v>3.18</v>
      </c>
      <c r="AY452" s="252">
        <f t="shared" si="305"/>
        <v>11.2</v>
      </c>
      <c r="AZ452" s="249">
        <f t="shared" si="306"/>
        <v>6.31</v>
      </c>
      <c r="BA452" s="56">
        <f t="shared" si="307"/>
        <v>4</v>
      </c>
      <c r="BB452" s="246">
        <f t="shared" si="308"/>
        <v>0.43</v>
      </c>
      <c r="BC452" s="250">
        <f t="shared" si="309"/>
        <v>0.8</v>
      </c>
      <c r="BD452" s="246">
        <f t="shared" si="310"/>
        <v>6.31</v>
      </c>
      <c r="BE452" s="56">
        <v>4</v>
      </c>
      <c r="BF452" s="246">
        <f t="shared" si="311"/>
        <v>0.43</v>
      </c>
      <c r="BG452" s="250">
        <f t="shared" si="312"/>
        <v>0.8</v>
      </c>
      <c r="BH452" s="246">
        <f>INDEX('Mar - Aug'!AG:AG,MATCH(C452,'Mar - Aug'!C:C,0))</f>
        <v>6.35</v>
      </c>
      <c r="BI452" s="56">
        <v>4</v>
      </c>
      <c r="BJ452" s="246">
        <f>INDEX('Mar - Aug'!AK:AK,MATCH($C452,'Mar - Aug'!$C:$C,0))</f>
        <v>0.43</v>
      </c>
      <c r="BK452" s="246">
        <f>INDEX('Mar - Aug'!AL:AL,MATCH($C452,'Mar - Aug'!$C:$C,0))</f>
        <v>0.8</v>
      </c>
      <c r="BL452" s="246">
        <f>INDEX('Mar - Aug'!$AG:$AG,MATCH($C452,'Mar - Aug'!$C:$C,0))</f>
        <v>6.35</v>
      </c>
      <c r="BM452" s="56">
        <v>4</v>
      </c>
      <c r="BN452" s="246">
        <f>INDEX('Mar - Aug'!$AK:$AK,MATCH($C452,'Mar - Aug'!$C:$C,0))</f>
        <v>0.43</v>
      </c>
      <c r="BO452" s="246">
        <f>INDEX('Mar - Aug'!$AL:$AL,MATCH($C452,'Mar - Aug'!$C:$C,0))</f>
        <v>0.8</v>
      </c>
      <c r="BP452" s="60">
        <f>INDEX(FY2019_ALL_Targets!EB:EB,MATCH('Final Comp Values'!B452,FY2019_ALL_Targets!A:A,0))</f>
        <v>0</v>
      </c>
      <c r="BQ452" s="60">
        <f>+INDEX(FY2019_ALL_Targets!DY:DY,MATCH(B452,FY2019_ALL_Targets!A:A,0))</f>
        <v>2</v>
      </c>
      <c r="BR452" s="60">
        <f>+INDEX(FY2019_ALL_Targets!DZ:DZ,MATCH(B452,FY2019_ALL_Targets!A:A,0))</f>
        <v>3</v>
      </c>
      <c r="BS452" s="283">
        <f>+INDEX(FY2019_ALL_Targets!EA:EA,MATCH(B452,FY2019_ALL_Targets!A:A,0))</f>
        <v>0</v>
      </c>
      <c r="BT452" s="245">
        <f t="shared" si="327"/>
        <v>0</v>
      </c>
      <c r="BU452" s="245">
        <f t="shared" si="328"/>
        <v>0.86</v>
      </c>
      <c r="BV452" s="246">
        <f t="shared" si="329"/>
        <v>2.4000000000000004</v>
      </c>
      <c r="BW452" s="284">
        <f t="shared" si="313"/>
        <v>190654.16514664225</v>
      </c>
      <c r="BX452" s="245">
        <f t="shared" si="314"/>
        <v>7.9399999999999995</v>
      </c>
      <c r="BY452" s="246">
        <f t="shared" si="315"/>
        <v>464354.0095902881</v>
      </c>
      <c r="BZ452" s="285">
        <f t="shared" si="316"/>
        <v>1.3240853371478997E-3</v>
      </c>
      <c r="CA452" s="245">
        <f t="shared" si="317"/>
        <v>53886.080000000002</v>
      </c>
      <c r="CB452" s="286">
        <f t="shared" si="318"/>
        <v>0.92</v>
      </c>
      <c r="CC452" s="268">
        <f t="shared" si="336"/>
        <v>-3.0000000000000249E-2</v>
      </c>
      <c r="CD452" s="267">
        <f t="shared" si="319"/>
        <v>655310.479180036</v>
      </c>
      <c r="CE452" s="268">
        <f t="shared" si="320"/>
        <v>518240.08959028812</v>
      </c>
      <c r="CF452" s="268">
        <f t="shared" si="321"/>
        <v>-2.34</v>
      </c>
      <c r="CG452" s="270">
        <f t="shared" si="322"/>
        <v>-136913.08225725751</v>
      </c>
      <c r="CH452" s="270">
        <f t="shared" si="323"/>
        <v>-137070.38958974788</v>
      </c>
      <c r="CI452" s="269">
        <f t="shared" si="324"/>
        <v>157.30733249036712</v>
      </c>
    </row>
    <row r="453" spans="1:87" s="57" customFormat="1" ht="15.75" customHeight="1" x14ac:dyDescent="0.25">
      <c r="A453" s="297">
        <v>1020248</v>
      </c>
      <c r="B453" s="297">
        <v>100790</v>
      </c>
      <c r="C453" s="347">
        <v>675894</v>
      </c>
      <c r="D453" s="219" t="s">
        <v>939</v>
      </c>
      <c r="E453" s="299" t="s">
        <v>284</v>
      </c>
      <c r="F453" s="299" t="s">
        <v>2359</v>
      </c>
      <c r="G453" s="301" t="s">
        <v>915</v>
      </c>
      <c r="H453" s="302" t="s">
        <v>2969</v>
      </c>
      <c r="I453" s="56" t="s">
        <v>35</v>
      </c>
      <c r="J453" s="229" t="s">
        <v>36</v>
      </c>
      <c r="K453" s="229" t="s">
        <v>35</v>
      </c>
      <c r="L453" s="56"/>
      <c r="M453" s="56"/>
      <c r="N453" s="58"/>
      <c r="O453" s="297">
        <v>1020248</v>
      </c>
      <c r="P453" s="303">
        <v>19609</v>
      </c>
      <c r="Q453" s="304">
        <v>42005</v>
      </c>
      <c r="R453" s="304">
        <v>42369</v>
      </c>
      <c r="S453" s="303">
        <f t="shared" ref="S453:S516" si="337">+(ROUND(P453/((R453-Q453+1)/365),))</f>
        <v>19609</v>
      </c>
      <c r="T453" s="59"/>
      <c r="U453" s="346">
        <f t="shared" si="325"/>
        <v>2.4208979705519348E-3</v>
      </c>
      <c r="V453" s="345">
        <f t="shared" si="326"/>
        <v>1.846287459490943E-3</v>
      </c>
      <c r="W453" s="27">
        <v>238444.33289931921</v>
      </c>
      <c r="X453" s="27">
        <v>238444.33</v>
      </c>
      <c r="Y453" s="305">
        <f t="shared" ref="Y453:Y516" si="338">IF(G453="NSGO",U453*$Y$3,0)</f>
        <v>469813.05260390934</v>
      </c>
      <c r="Z453" s="53">
        <f t="shared" si="334"/>
        <v>31878.93</v>
      </c>
      <c r="AA453" s="54">
        <f t="shared" si="334"/>
        <v>31878.93</v>
      </c>
      <c r="AB453" s="54">
        <f t="shared" si="334"/>
        <v>31878.93</v>
      </c>
      <c r="AC453" s="54">
        <f t="shared" si="334"/>
        <v>31878.93</v>
      </c>
      <c r="AD453" s="52">
        <f t="shared" ref="AD453:AD516" si="339">ROUND($Z$3*V453,2)</f>
        <v>127515.71</v>
      </c>
      <c r="AE453" s="53">
        <f t="shared" si="335"/>
        <v>59203.72</v>
      </c>
      <c r="AF453" s="53">
        <f t="shared" si="335"/>
        <v>59203.72</v>
      </c>
      <c r="AG453" s="53">
        <f t="shared" si="335"/>
        <v>59203.72</v>
      </c>
      <c r="AH453" s="53">
        <f t="shared" si="335"/>
        <v>59203.72</v>
      </c>
      <c r="AI453" s="52">
        <f t="shared" ref="AI453:AI516" si="340">$AE$3*V453</f>
        <v>236814.89735982494</v>
      </c>
      <c r="AJ453" s="55">
        <f t="shared" ref="AJ453:AJ516" si="341">Y453+AD453+AI453</f>
        <v>834143.65996373433</v>
      </c>
      <c r="AK453" s="219" t="s">
        <v>939</v>
      </c>
      <c r="AL453" s="220">
        <v>78822.574549228506</v>
      </c>
      <c r="AM453" s="242"/>
      <c r="AN453" s="242"/>
      <c r="AO453" s="242">
        <f t="shared" ref="AO453:AO516" si="342">+Y453/(1-$AQ$2)</f>
        <v>505175.32538054773</v>
      </c>
      <c r="AP453" s="243">
        <f t="shared" ref="AP453:AP516" si="343">+AD453/(1-$AQ$2)</f>
        <v>137113.66666666669</v>
      </c>
      <c r="AQ453" s="244">
        <f t="shared" ref="AQ453:AQ516" si="344">+AI453/(1-$AQ$2)</f>
        <v>254639.67458045695</v>
      </c>
      <c r="AR453" s="245">
        <f t="shared" ref="AR453:AR516" si="345">+ROUND(AO453/$AL453,$AX$2)</f>
        <v>6.41</v>
      </c>
      <c r="AS453" s="246">
        <f t="shared" ref="AS453:AS516" si="346">+ROUND(AP453/$AL453,$AX$2)</f>
        <v>1.74</v>
      </c>
      <c r="AT453" s="246">
        <f t="shared" ref="AT453:AT516" si="347">+ROUND(AQ453/$AL453,$AX$2)</f>
        <v>3.23</v>
      </c>
      <c r="AU453" s="251">
        <f t="shared" ref="AU453:AU516" si="348">+AR453+AS453+AT453</f>
        <v>11.38</v>
      </c>
      <c r="AV453" s="245">
        <f t="shared" ref="AV453:AV516" si="349">+ROUND(Y453/$AL453,$AX$2)</f>
        <v>5.96</v>
      </c>
      <c r="AW453" s="246">
        <f t="shared" ref="AW453:AW516" si="350">+ROUND(AD453/$AL453,$AX$2)</f>
        <v>1.62</v>
      </c>
      <c r="AX453" s="246">
        <f t="shared" ref="AX453:AX516" si="351">+ROUND(AI453/$AL453,$AX$2)</f>
        <v>3</v>
      </c>
      <c r="AY453" s="252">
        <f t="shared" ref="AY453:AY516" si="352">+AV453+AW453+AX453</f>
        <v>10.58</v>
      </c>
      <c r="AZ453" s="249">
        <f t="shared" ref="AZ453:AZ516" si="353">+$AV453</f>
        <v>5.96</v>
      </c>
      <c r="BA453" s="56">
        <f t="shared" ref="BA453:BA516" si="354">4-BS453</f>
        <v>4</v>
      </c>
      <c r="BB453" s="246">
        <f t="shared" ref="BB453:BB516" si="355">+IF(BA453=0,0,ROUND($AW453/BA453,$BB$2))</f>
        <v>0.41</v>
      </c>
      <c r="BC453" s="250">
        <f t="shared" ref="BC453:BC516" si="356">+IF(BA453=0,0,ROUND($AX453/BA453,$BB$2))</f>
        <v>0.75</v>
      </c>
      <c r="BD453" s="246">
        <f t="shared" ref="BD453:BD516" si="357">+$AV453</f>
        <v>5.96</v>
      </c>
      <c r="BE453" s="56">
        <v>4</v>
      </c>
      <c r="BF453" s="246">
        <f t="shared" ref="BF453:BF516" si="358">+ROUND($AW453/BE453,$BF$2)</f>
        <v>0.41</v>
      </c>
      <c r="BG453" s="250">
        <f t="shared" ref="BG453:BG516" si="359">+ROUND($AX453/BE453,$BF$2)</f>
        <v>0.75</v>
      </c>
      <c r="BH453" s="246">
        <f>INDEX('Mar - Aug'!AG:AG,MATCH(C453,'Mar - Aug'!C:C,0))</f>
        <v>4.8600000000000003</v>
      </c>
      <c r="BI453" s="56">
        <v>4</v>
      </c>
      <c r="BJ453" s="246">
        <f>INDEX('Mar - Aug'!AK:AK,MATCH($C453,'Mar - Aug'!$C:$C,0))</f>
        <v>0.33</v>
      </c>
      <c r="BK453" s="246">
        <f>INDEX('Mar - Aug'!AL:AL,MATCH($C453,'Mar - Aug'!$C:$C,0))</f>
        <v>0.61</v>
      </c>
      <c r="BL453" s="246">
        <f>INDEX('Mar - Aug'!$AG:$AG,MATCH($C453,'Mar - Aug'!$C:$C,0))</f>
        <v>4.8600000000000003</v>
      </c>
      <c r="BM453" s="56">
        <v>4</v>
      </c>
      <c r="BN453" s="246">
        <f>INDEX('Mar - Aug'!$AK:$AK,MATCH($C453,'Mar - Aug'!$C:$C,0))</f>
        <v>0.33</v>
      </c>
      <c r="BO453" s="246">
        <f>INDEX('Mar - Aug'!$AL:$AL,MATCH($C453,'Mar - Aug'!$C:$C,0))</f>
        <v>0.61</v>
      </c>
      <c r="BP453" s="60">
        <f>INDEX(FY2019_ALL_Targets!EB:EB,MATCH('Final Comp Values'!B453,FY2019_ALL_Targets!A:A,0))</f>
        <v>0</v>
      </c>
      <c r="BQ453" s="60">
        <f>+INDEX(FY2019_ALL_Targets!DY:DY,MATCH(B453,FY2019_ALL_Targets!A:A,0))</f>
        <v>0</v>
      </c>
      <c r="BR453" s="60">
        <f>+INDEX(FY2019_ALL_Targets!DZ:DZ,MATCH(B453,FY2019_ALL_Targets!A:A,0))</f>
        <v>0</v>
      </c>
      <c r="BS453" s="283">
        <f>+INDEX(FY2019_ALL_Targets!EA:EA,MATCH(B453,FY2019_ALL_Targets!A:A,0))</f>
        <v>0</v>
      </c>
      <c r="BT453" s="245">
        <f t="shared" si="327"/>
        <v>0</v>
      </c>
      <c r="BU453" s="245">
        <f t="shared" si="328"/>
        <v>0</v>
      </c>
      <c r="BV453" s="246">
        <f t="shared" si="329"/>
        <v>0</v>
      </c>
      <c r="BW453" s="284">
        <f t="shared" ref="BW453:BW516" si="360">+IF((BU453+BV453+BT453)=0,0,AL453*(BU453+BV453+BT453))</f>
        <v>0</v>
      </c>
      <c r="BX453" s="245">
        <f t="shared" ref="BX453:BX516" si="361">AY453-SUM(BT453:BV453)</f>
        <v>10.58</v>
      </c>
      <c r="BY453" s="246">
        <f t="shared" ref="BY453:BY516" si="362">+IF(BX453="",0,BX453*AL453)</f>
        <v>833942.83873083757</v>
      </c>
      <c r="BZ453" s="285">
        <f t="shared" ref="BZ453:BZ516" si="363">+BY453/$BY$560</f>
        <v>2.3779518685695697E-3</v>
      </c>
      <c r="CA453" s="245">
        <f t="shared" ref="CA453:CA516" si="364">+IF(BZ453=0,0,ROUND(BZ453*$BW$560,2))</f>
        <v>96775.11</v>
      </c>
      <c r="CB453" s="286">
        <f t="shared" ref="CB453:CB516" si="365">+IF(CA453=0,0,ROUND(CA453/AL453,2))</f>
        <v>1.23</v>
      </c>
      <c r="CC453" s="268">
        <f t="shared" si="336"/>
        <v>-2.0000000000000018E-2</v>
      </c>
      <c r="CD453" s="267">
        <f t="shared" ref="CD453:CD516" si="366">+AJ453</f>
        <v>834143.65996373433</v>
      </c>
      <c r="CE453" s="268">
        <f t="shared" ref="CE453:CE516" si="367">+BY453+CA453</f>
        <v>930717.94873083755</v>
      </c>
      <c r="CF453" s="268">
        <f t="shared" ref="CF453:CF516" si="368">+CB453+BX453-AY453</f>
        <v>1.2300000000000004</v>
      </c>
      <c r="CG453" s="270">
        <f t="shared" ref="CG453:CG516" si="369">+(CF453/AY453)*AJ453</f>
        <v>96975.113587466316</v>
      </c>
      <c r="CH453" s="270">
        <f t="shared" ref="CH453:CH516" si="370">+CE453-CD453</f>
        <v>96574.288767103222</v>
      </c>
      <c r="CI453" s="269">
        <f t="shared" ref="CI453:CI516" si="371">+CG453-CH453</f>
        <v>400.82482036309375</v>
      </c>
    </row>
    <row r="454" spans="1:87" s="57" customFormat="1" ht="15.75" customHeight="1" x14ac:dyDescent="0.25">
      <c r="A454" s="297">
        <v>1028621</v>
      </c>
      <c r="B454" s="297">
        <v>100947</v>
      </c>
      <c r="C454" s="347">
        <v>675925</v>
      </c>
      <c r="D454" s="219" t="s">
        <v>923</v>
      </c>
      <c r="E454" s="299" t="s">
        <v>128</v>
      </c>
      <c r="F454" s="299" t="s">
        <v>924</v>
      </c>
      <c r="G454" s="301" t="s">
        <v>915</v>
      </c>
      <c r="H454" s="302" t="s">
        <v>924</v>
      </c>
      <c r="I454" s="56" t="s">
        <v>35</v>
      </c>
      <c r="J454" s="229" t="s">
        <v>36</v>
      </c>
      <c r="K454" s="229" t="s">
        <v>35</v>
      </c>
      <c r="L454" s="56"/>
      <c r="M454" s="56"/>
      <c r="N454" s="58"/>
      <c r="O454" s="297">
        <v>1026489</v>
      </c>
      <c r="P454" s="303">
        <v>12808</v>
      </c>
      <c r="Q454" s="304">
        <v>42005</v>
      </c>
      <c r="R454" s="304">
        <v>42369</v>
      </c>
      <c r="S454" s="303">
        <f t="shared" si="337"/>
        <v>12808</v>
      </c>
      <c r="T454" s="59"/>
      <c r="U454" s="346">
        <f t="shared" ref="U454:U517" si="372">IF(G454="NSGO",(S454/$U$3),"")</f>
        <v>1.5812566274072712E-3</v>
      </c>
      <c r="V454" s="345">
        <f t="shared" ref="V454:V517" si="373">(S454/$V$3)</f>
        <v>1.2059385884624406E-3</v>
      </c>
      <c r="W454" s="27">
        <v>155744.55685173036</v>
      </c>
      <c r="X454" s="27">
        <v>155744.56</v>
      </c>
      <c r="Y454" s="305">
        <f t="shared" si="338"/>
        <v>306867.53928047686</v>
      </c>
      <c r="Z454" s="53">
        <f t="shared" si="334"/>
        <v>20822.34</v>
      </c>
      <c r="AA454" s="54">
        <f t="shared" si="334"/>
        <v>20822.34</v>
      </c>
      <c r="AB454" s="54">
        <f t="shared" si="334"/>
        <v>20822.34</v>
      </c>
      <c r="AC454" s="54">
        <f t="shared" si="334"/>
        <v>20822.34</v>
      </c>
      <c r="AD454" s="52">
        <f t="shared" si="339"/>
        <v>83289.37</v>
      </c>
      <c r="AE454" s="53">
        <f t="shared" si="335"/>
        <v>38670.06</v>
      </c>
      <c r="AF454" s="53">
        <f t="shared" si="335"/>
        <v>38670.06</v>
      </c>
      <c r="AG454" s="53">
        <f t="shared" si="335"/>
        <v>38670.06</v>
      </c>
      <c r="AH454" s="53">
        <f t="shared" si="335"/>
        <v>38670.06</v>
      </c>
      <c r="AI454" s="52">
        <f t="shared" si="340"/>
        <v>154680.25933931553</v>
      </c>
      <c r="AJ454" s="55">
        <f t="shared" si="341"/>
        <v>544837.16861979244</v>
      </c>
      <c r="AK454" s="219" t="s">
        <v>923</v>
      </c>
      <c r="AL454" s="220">
        <v>21889.523364708708</v>
      </c>
      <c r="AM454" s="242"/>
      <c r="AN454" s="242"/>
      <c r="AO454" s="242">
        <f t="shared" si="342"/>
        <v>329965.09600051277</v>
      </c>
      <c r="AP454" s="243">
        <f t="shared" si="343"/>
        <v>89558.462365591404</v>
      </c>
      <c r="AQ454" s="244">
        <f t="shared" si="344"/>
        <v>166322.85950464036</v>
      </c>
      <c r="AR454" s="245">
        <f t="shared" si="345"/>
        <v>15.07</v>
      </c>
      <c r="AS454" s="246">
        <f t="shared" si="346"/>
        <v>4.09</v>
      </c>
      <c r="AT454" s="246">
        <f t="shared" si="347"/>
        <v>7.6</v>
      </c>
      <c r="AU454" s="251">
        <f t="shared" si="348"/>
        <v>26.759999999999998</v>
      </c>
      <c r="AV454" s="245">
        <f t="shared" si="349"/>
        <v>14.02</v>
      </c>
      <c r="AW454" s="246">
        <f t="shared" si="350"/>
        <v>3.8</v>
      </c>
      <c r="AX454" s="246">
        <f t="shared" si="351"/>
        <v>7.07</v>
      </c>
      <c r="AY454" s="252">
        <f t="shared" si="352"/>
        <v>24.89</v>
      </c>
      <c r="AZ454" s="249">
        <f t="shared" si="353"/>
        <v>14.02</v>
      </c>
      <c r="BA454" s="56">
        <f t="shared" si="354"/>
        <v>4</v>
      </c>
      <c r="BB454" s="246">
        <f t="shared" si="355"/>
        <v>0.95</v>
      </c>
      <c r="BC454" s="250">
        <f t="shared" si="356"/>
        <v>1.77</v>
      </c>
      <c r="BD454" s="246">
        <f t="shared" si="357"/>
        <v>14.02</v>
      </c>
      <c r="BE454" s="56">
        <v>4</v>
      </c>
      <c r="BF454" s="246">
        <f t="shared" si="358"/>
        <v>0.95</v>
      </c>
      <c r="BG454" s="250">
        <f t="shared" si="359"/>
        <v>1.77</v>
      </c>
      <c r="BH454" s="246">
        <f>INDEX('Mar - Aug'!AG:AG,MATCH(C454,'Mar - Aug'!C:C,0))</f>
        <v>14.22</v>
      </c>
      <c r="BI454" s="56">
        <v>4</v>
      </c>
      <c r="BJ454" s="246">
        <f>INDEX('Mar - Aug'!AK:AK,MATCH($C454,'Mar - Aug'!$C:$C,0))</f>
        <v>0.97</v>
      </c>
      <c r="BK454" s="246">
        <f>INDEX('Mar - Aug'!AL:AL,MATCH($C454,'Mar - Aug'!$C:$C,0))</f>
        <v>1.79</v>
      </c>
      <c r="BL454" s="246">
        <f>INDEX('Mar - Aug'!$AG:$AG,MATCH($C454,'Mar - Aug'!$C:$C,0))</f>
        <v>14.22</v>
      </c>
      <c r="BM454" s="56">
        <v>4</v>
      </c>
      <c r="BN454" s="246">
        <f>INDEX('Mar - Aug'!$AK:$AK,MATCH($C454,'Mar - Aug'!$C:$C,0))</f>
        <v>0.97</v>
      </c>
      <c r="BO454" s="246">
        <f>INDEX('Mar - Aug'!$AL:$AL,MATCH($C454,'Mar - Aug'!$C:$C,0))</f>
        <v>1.79</v>
      </c>
      <c r="BP454" s="60">
        <f>INDEX(FY2019_ALL_Targets!EB:EB,MATCH('Final Comp Values'!B454,FY2019_ALL_Targets!A:A,0))</f>
        <v>0</v>
      </c>
      <c r="BQ454" s="60">
        <f>+INDEX(FY2019_ALL_Targets!DY:DY,MATCH(B454,FY2019_ALL_Targets!A:A,0))</f>
        <v>0</v>
      </c>
      <c r="BR454" s="60">
        <f>+INDEX(FY2019_ALL_Targets!DZ:DZ,MATCH(B454,FY2019_ALL_Targets!A:A,0))</f>
        <v>0</v>
      </c>
      <c r="BS454" s="283">
        <f>+INDEX(FY2019_ALL_Targets!EA:EA,MATCH(B454,FY2019_ALL_Targets!A:A,0))</f>
        <v>0</v>
      </c>
      <c r="BT454" s="245">
        <f t="shared" ref="BT454:BT517" si="374">IF(BP454=3,BH454,BP454*(BH454/3))</f>
        <v>0</v>
      </c>
      <c r="BU454" s="245">
        <f t="shared" ref="BU454:BU517" si="375">+IF(BS454=4,AW454,BQ454*BJ454)</f>
        <v>0</v>
      </c>
      <c r="BV454" s="246">
        <f t="shared" ref="BV454:BV517" si="376">IF(BS454=4,AX454,+BR454*BK454)</f>
        <v>0</v>
      </c>
      <c r="BW454" s="284">
        <f t="shared" si="360"/>
        <v>0</v>
      </c>
      <c r="BX454" s="245">
        <f t="shared" si="361"/>
        <v>24.89</v>
      </c>
      <c r="BY454" s="246">
        <f t="shared" si="362"/>
        <v>544830.23654759978</v>
      </c>
      <c r="BZ454" s="285">
        <f t="shared" si="363"/>
        <v>1.5535598111535863E-3</v>
      </c>
      <c r="CA454" s="245">
        <f t="shared" si="364"/>
        <v>63224.959999999999</v>
      </c>
      <c r="CB454" s="286">
        <f t="shared" si="365"/>
        <v>2.89</v>
      </c>
      <c r="CC454" s="268">
        <f t="shared" si="336"/>
        <v>-9.9999999999986766E-3</v>
      </c>
      <c r="CD454" s="267">
        <f t="shared" si="366"/>
        <v>544837.16861979244</v>
      </c>
      <c r="CE454" s="268">
        <f t="shared" si="367"/>
        <v>608055.19654759974</v>
      </c>
      <c r="CF454" s="268">
        <f t="shared" si="368"/>
        <v>2.8900000000000006</v>
      </c>
      <c r="CG454" s="270">
        <f t="shared" si="369"/>
        <v>63261.527413065502</v>
      </c>
      <c r="CH454" s="270">
        <f t="shared" si="370"/>
        <v>63218.027927807299</v>
      </c>
      <c r="CI454" s="269">
        <f t="shared" si="371"/>
        <v>43.499485258202185</v>
      </c>
    </row>
    <row r="455" spans="1:87" s="57" customFormat="1" ht="15.75" customHeight="1" x14ac:dyDescent="0.25">
      <c r="A455" s="297">
        <v>1026627</v>
      </c>
      <c r="B455" s="297">
        <v>100950</v>
      </c>
      <c r="C455" s="347">
        <v>675988</v>
      </c>
      <c r="D455" s="219" t="s">
        <v>937</v>
      </c>
      <c r="E455" s="299" t="s">
        <v>130</v>
      </c>
      <c r="F455" s="299" t="s">
        <v>998</v>
      </c>
      <c r="G455" s="301" t="s">
        <v>915</v>
      </c>
      <c r="H455" s="302" t="s">
        <v>998</v>
      </c>
      <c r="I455" s="56" t="s">
        <v>35</v>
      </c>
      <c r="J455" s="229" t="s">
        <v>35</v>
      </c>
      <c r="K455" s="229" t="s">
        <v>35</v>
      </c>
      <c r="L455" s="56"/>
      <c r="M455" s="56"/>
      <c r="N455" s="58"/>
      <c r="O455" s="297">
        <v>1026627</v>
      </c>
      <c r="P455" s="303">
        <v>17621</v>
      </c>
      <c r="Q455" s="304">
        <v>42005</v>
      </c>
      <c r="R455" s="304">
        <v>42369</v>
      </c>
      <c r="S455" s="303">
        <f t="shared" si="337"/>
        <v>17621</v>
      </c>
      <c r="T455" s="59"/>
      <c r="U455" s="346">
        <f t="shared" si="372"/>
        <v>2.175462447809457E-3</v>
      </c>
      <c r="V455" s="345">
        <f t="shared" si="373"/>
        <v>1.6591071101886841E-3</v>
      </c>
      <c r="W455" s="27">
        <v>214270.36517945351</v>
      </c>
      <c r="X455" s="27">
        <v>214270</v>
      </c>
      <c r="Y455" s="305">
        <f t="shared" si="338"/>
        <v>422182.4570316429</v>
      </c>
      <c r="Z455" s="53">
        <f t="shared" si="334"/>
        <v>28646.98</v>
      </c>
      <c r="AA455" s="54">
        <f t="shared" si="334"/>
        <v>28646.98</v>
      </c>
      <c r="AB455" s="54">
        <f t="shared" si="334"/>
        <v>28646.98</v>
      </c>
      <c r="AC455" s="54">
        <f t="shared" si="334"/>
        <v>28646.98</v>
      </c>
      <c r="AD455" s="52">
        <f t="shared" si="339"/>
        <v>114587.91</v>
      </c>
      <c r="AE455" s="53">
        <f t="shared" si="335"/>
        <v>53201.53</v>
      </c>
      <c r="AF455" s="53">
        <f t="shared" si="335"/>
        <v>53201.53</v>
      </c>
      <c r="AG455" s="53">
        <f t="shared" si="335"/>
        <v>53201.53</v>
      </c>
      <c r="AH455" s="53">
        <f t="shared" si="335"/>
        <v>53201.53</v>
      </c>
      <c r="AI455" s="52">
        <f t="shared" si="340"/>
        <v>212806.12506387249</v>
      </c>
      <c r="AJ455" s="55">
        <f t="shared" si="341"/>
        <v>749576.49209551536</v>
      </c>
      <c r="AK455" s="219" t="s">
        <v>937</v>
      </c>
      <c r="AL455" s="220">
        <v>69918.451574351406</v>
      </c>
      <c r="AM455" s="242"/>
      <c r="AN455" s="242"/>
      <c r="AO455" s="242">
        <f t="shared" si="342"/>
        <v>453959.63121682033</v>
      </c>
      <c r="AP455" s="243">
        <f t="shared" si="343"/>
        <v>123212.80645161291</v>
      </c>
      <c r="AQ455" s="244">
        <f t="shared" si="344"/>
        <v>228823.79039126076</v>
      </c>
      <c r="AR455" s="245">
        <f t="shared" si="345"/>
        <v>6.49</v>
      </c>
      <c r="AS455" s="246">
        <f t="shared" si="346"/>
        <v>1.76</v>
      </c>
      <c r="AT455" s="246">
        <f t="shared" si="347"/>
        <v>3.27</v>
      </c>
      <c r="AU455" s="251">
        <f t="shared" si="348"/>
        <v>11.52</v>
      </c>
      <c r="AV455" s="245">
        <f t="shared" si="349"/>
        <v>6.04</v>
      </c>
      <c r="AW455" s="246">
        <f t="shared" si="350"/>
        <v>1.64</v>
      </c>
      <c r="AX455" s="246">
        <f t="shared" si="351"/>
        <v>3.04</v>
      </c>
      <c r="AY455" s="252">
        <f t="shared" si="352"/>
        <v>10.719999999999999</v>
      </c>
      <c r="AZ455" s="249">
        <f t="shared" si="353"/>
        <v>6.04</v>
      </c>
      <c r="BA455" s="56">
        <f t="shared" si="354"/>
        <v>4</v>
      </c>
      <c r="BB455" s="246">
        <f t="shared" si="355"/>
        <v>0.41</v>
      </c>
      <c r="BC455" s="250">
        <f t="shared" si="356"/>
        <v>0.76</v>
      </c>
      <c r="BD455" s="246">
        <f t="shared" si="357"/>
        <v>6.04</v>
      </c>
      <c r="BE455" s="56">
        <v>4</v>
      </c>
      <c r="BF455" s="246">
        <f t="shared" si="358"/>
        <v>0.41</v>
      </c>
      <c r="BG455" s="250">
        <f t="shared" si="359"/>
        <v>0.76</v>
      </c>
      <c r="BH455" s="246">
        <f>INDEX('Mar - Aug'!AG:AG,MATCH(C455,'Mar - Aug'!C:C,0))</f>
        <v>5.86</v>
      </c>
      <c r="BI455" s="56">
        <v>4</v>
      </c>
      <c r="BJ455" s="246">
        <f>INDEX('Mar - Aug'!AK:AK,MATCH($C455,'Mar - Aug'!$C:$C,0))</f>
        <v>0.4</v>
      </c>
      <c r="BK455" s="246">
        <f>INDEX('Mar - Aug'!AL:AL,MATCH($C455,'Mar - Aug'!$C:$C,0))</f>
        <v>0.74</v>
      </c>
      <c r="BL455" s="246">
        <f>INDEX('Mar - Aug'!$AG:$AG,MATCH($C455,'Mar - Aug'!$C:$C,0))</f>
        <v>5.86</v>
      </c>
      <c r="BM455" s="56">
        <v>4</v>
      </c>
      <c r="BN455" s="246">
        <f>INDEX('Mar - Aug'!$AK:$AK,MATCH($C455,'Mar - Aug'!$C:$C,0))</f>
        <v>0.4</v>
      </c>
      <c r="BO455" s="246">
        <f>INDEX('Mar - Aug'!$AL:$AL,MATCH($C455,'Mar - Aug'!$C:$C,0))</f>
        <v>0.74</v>
      </c>
      <c r="BP455" s="60">
        <f>INDEX(FY2019_ALL_Targets!EB:EB,MATCH('Final Comp Values'!B455,FY2019_ALL_Targets!A:A,0))</f>
        <v>0</v>
      </c>
      <c r="BQ455" s="60">
        <f>+INDEX(FY2019_ALL_Targets!DY:DY,MATCH(B455,FY2019_ALL_Targets!A:A,0))</f>
        <v>0</v>
      </c>
      <c r="BR455" s="60">
        <f>+INDEX(FY2019_ALL_Targets!DZ:DZ,MATCH(B455,FY2019_ALL_Targets!A:A,0))</f>
        <v>0</v>
      </c>
      <c r="BS455" s="283">
        <f>+INDEX(FY2019_ALL_Targets!EA:EA,MATCH(B455,FY2019_ALL_Targets!A:A,0))</f>
        <v>0</v>
      </c>
      <c r="BT455" s="245">
        <f t="shared" si="374"/>
        <v>0</v>
      </c>
      <c r="BU455" s="245">
        <f t="shared" si="375"/>
        <v>0</v>
      </c>
      <c r="BV455" s="246">
        <f t="shared" si="376"/>
        <v>0</v>
      </c>
      <c r="BW455" s="284">
        <f t="shared" si="360"/>
        <v>0</v>
      </c>
      <c r="BX455" s="245">
        <f t="shared" si="361"/>
        <v>10.719999999999999</v>
      </c>
      <c r="BY455" s="246">
        <f t="shared" si="362"/>
        <v>749525.800877047</v>
      </c>
      <c r="BZ455" s="285">
        <f t="shared" si="363"/>
        <v>2.1372403430541861E-3</v>
      </c>
      <c r="CA455" s="245">
        <f t="shared" si="364"/>
        <v>86978.91</v>
      </c>
      <c r="CB455" s="286">
        <f t="shared" si="365"/>
        <v>1.24</v>
      </c>
      <c r="CC455" s="268">
        <f t="shared" si="336"/>
        <v>-8.8817841970012523E-16</v>
      </c>
      <c r="CD455" s="267">
        <f t="shared" si="366"/>
        <v>749576.49209551536</v>
      </c>
      <c r="CE455" s="268">
        <f t="shared" si="367"/>
        <v>836504.71087704704</v>
      </c>
      <c r="CF455" s="268">
        <f t="shared" si="368"/>
        <v>1.2400000000000002</v>
      </c>
      <c r="CG455" s="270">
        <f t="shared" si="369"/>
        <v>86704.743488660388</v>
      </c>
      <c r="CH455" s="270">
        <f t="shared" si="370"/>
        <v>86928.218781531672</v>
      </c>
      <c r="CI455" s="269">
        <f t="shared" si="371"/>
        <v>-223.47529287128418</v>
      </c>
    </row>
    <row r="456" spans="1:87" s="57" customFormat="1" ht="15.75" customHeight="1" x14ac:dyDescent="0.25">
      <c r="A456" s="297">
        <v>1004526</v>
      </c>
      <c r="B456" s="297">
        <v>101351</v>
      </c>
      <c r="C456" s="347">
        <v>676175</v>
      </c>
      <c r="D456" s="219" t="s">
        <v>913</v>
      </c>
      <c r="E456" s="299" t="s">
        <v>286</v>
      </c>
      <c r="F456" s="299" t="s">
        <v>914</v>
      </c>
      <c r="G456" s="301" t="s">
        <v>915</v>
      </c>
      <c r="H456" s="302" t="s">
        <v>916</v>
      </c>
      <c r="I456" s="56" t="s">
        <v>35</v>
      </c>
      <c r="J456" s="229" t="s">
        <v>35</v>
      </c>
      <c r="K456" s="229" t="s">
        <v>35</v>
      </c>
      <c r="L456" s="56"/>
      <c r="M456" s="56"/>
      <c r="N456" s="58"/>
      <c r="O456" s="297">
        <v>1004526</v>
      </c>
      <c r="P456" s="303">
        <v>13124</v>
      </c>
      <c r="Q456" s="304">
        <v>41913</v>
      </c>
      <c r="R456" s="304">
        <v>42277</v>
      </c>
      <c r="S456" s="303">
        <f t="shared" si="337"/>
        <v>13124</v>
      </c>
      <c r="T456" s="59"/>
      <c r="U456" s="346">
        <f t="shared" si="372"/>
        <v>1.6202695173401802E-3</v>
      </c>
      <c r="V456" s="345">
        <f t="shared" si="373"/>
        <v>1.2356916017318136E-3</v>
      </c>
      <c r="W456" s="27">
        <v>159587.09906977747</v>
      </c>
      <c r="X456" s="27">
        <v>159587</v>
      </c>
      <c r="Y456" s="305">
        <f t="shared" si="338"/>
        <v>314438.5997436741</v>
      </c>
      <c r="Z456" s="53">
        <f t="shared" si="334"/>
        <v>21336.07</v>
      </c>
      <c r="AA456" s="54">
        <f t="shared" si="334"/>
        <v>21336.07</v>
      </c>
      <c r="AB456" s="54">
        <f t="shared" si="334"/>
        <v>21336.07</v>
      </c>
      <c r="AC456" s="54">
        <f t="shared" si="334"/>
        <v>21336.07</v>
      </c>
      <c r="AD456" s="52">
        <f t="shared" si="339"/>
        <v>85344.29</v>
      </c>
      <c r="AE456" s="53">
        <f t="shared" si="335"/>
        <v>39624.14</v>
      </c>
      <c r="AF456" s="53">
        <f t="shared" si="335"/>
        <v>39624.14</v>
      </c>
      <c r="AG456" s="53">
        <f t="shared" si="335"/>
        <v>39624.14</v>
      </c>
      <c r="AH456" s="53">
        <f t="shared" si="335"/>
        <v>39624.14</v>
      </c>
      <c r="AI456" s="52">
        <f t="shared" si="340"/>
        <v>158496.54306442666</v>
      </c>
      <c r="AJ456" s="55">
        <f t="shared" si="341"/>
        <v>558279.43280810071</v>
      </c>
      <c r="AK456" s="219" t="s">
        <v>913</v>
      </c>
      <c r="AL456" s="220">
        <v>61485.26180987338</v>
      </c>
      <c r="AM456" s="242"/>
      <c r="AN456" s="242"/>
      <c r="AO456" s="242">
        <f t="shared" si="342"/>
        <v>338106.02122975711</v>
      </c>
      <c r="AP456" s="243">
        <f t="shared" si="343"/>
        <v>91768.053763440854</v>
      </c>
      <c r="AQ456" s="244">
        <f t="shared" si="344"/>
        <v>170426.39039185664</v>
      </c>
      <c r="AR456" s="245">
        <f t="shared" si="345"/>
        <v>5.5</v>
      </c>
      <c r="AS456" s="246">
        <f t="shared" si="346"/>
        <v>1.49</v>
      </c>
      <c r="AT456" s="246">
        <f t="shared" si="347"/>
        <v>2.77</v>
      </c>
      <c r="AU456" s="251">
        <f t="shared" si="348"/>
        <v>9.76</v>
      </c>
      <c r="AV456" s="245">
        <f t="shared" si="349"/>
        <v>5.1100000000000003</v>
      </c>
      <c r="AW456" s="246">
        <f t="shared" si="350"/>
        <v>1.39</v>
      </c>
      <c r="AX456" s="246">
        <f t="shared" si="351"/>
        <v>2.58</v>
      </c>
      <c r="AY456" s="252">
        <f t="shared" si="352"/>
        <v>9.08</v>
      </c>
      <c r="AZ456" s="249">
        <f t="shared" si="353"/>
        <v>5.1100000000000003</v>
      </c>
      <c r="BA456" s="56">
        <f t="shared" si="354"/>
        <v>4</v>
      </c>
      <c r="BB456" s="246">
        <f t="shared" si="355"/>
        <v>0.35</v>
      </c>
      <c r="BC456" s="250">
        <f t="shared" si="356"/>
        <v>0.65</v>
      </c>
      <c r="BD456" s="246">
        <f t="shared" si="357"/>
        <v>5.1100000000000003</v>
      </c>
      <c r="BE456" s="56">
        <v>4</v>
      </c>
      <c r="BF456" s="246">
        <f t="shared" si="358"/>
        <v>0.35</v>
      </c>
      <c r="BG456" s="250">
        <f t="shared" si="359"/>
        <v>0.65</v>
      </c>
      <c r="BH456" s="246">
        <f>INDEX('Mar - Aug'!AG:AG,MATCH(C456,'Mar - Aug'!C:C,0))</f>
        <v>5</v>
      </c>
      <c r="BI456" s="56">
        <v>4</v>
      </c>
      <c r="BJ456" s="246">
        <f>INDEX('Mar - Aug'!AK:AK,MATCH($C456,'Mar - Aug'!$C:$C,0))</f>
        <v>0.34</v>
      </c>
      <c r="BK456" s="246">
        <f>INDEX('Mar - Aug'!AL:AL,MATCH($C456,'Mar - Aug'!$C:$C,0))</f>
        <v>0.63</v>
      </c>
      <c r="BL456" s="246">
        <f>INDEX('Mar - Aug'!$AG:$AG,MATCH($C456,'Mar - Aug'!$C:$C,0))</f>
        <v>5</v>
      </c>
      <c r="BM456" s="56">
        <v>4</v>
      </c>
      <c r="BN456" s="246">
        <f>INDEX('Mar - Aug'!$AK:$AK,MATCH($C456,'Mar - Aug'!$C:$C,0))</f>
        <v>0.34</v>
      </c>
      <c r="BO456" s="246">
        <f>INDEX('Mar - Aug'!$AL:$AL,MATCH($C456,'Mar - Aug'!$C:$C,0))</f>
        <v>0.63</v>
      </c>
      <c r="BP456" s="60">
        <f>INDEX(FY2019_ALL_Targets!EB:EB,MATCH('Final Comp Values'!B456,FY2019_ALL_Targets!A:A,0))</f>
        <v>0</v>
      </c>
      <c r="BQ456" s="60">
        <f>+INDEX(FY2019_ALL_Targets!DY:DY,MATCH(B456,FY2019_ALL_Targets!A:A,0))</f>
        <v>0</v>
      </c>
      <c r="BR456" s="60">
        <f>+INDEX(FY2019_ALL_Targets!DZ:DZ,MATCH(B456,FY2019_ALL_Targets!A:A,0))</f>
        <v>0</v>
      </c>
      <c r="BS456" s="283">
        <f>+INDEX(FY2019_ALL_Targets!EA:EA,MATCH(B456,FY2019_ALL_Targets!A:A,0))</f>
        <v>0</v>
      </c>
      <c r="BT456" s="245">
        <f t="shared" si="374"/>
        <v>0</v>
      </c>
      <c r="BU456" s="245">
        <f t="shared" si="375"/>
        <v>0</v>
      </c>
      <c r="BV456" s="246">
        <f t="shared" si="376"/>
        <v>0</v>
      </c>
      <c r="BW456" s="284">
        <f t="shared" si="360"/>
        <v>0</v>
      </c>
      <c r="BX456" s="245">
        <f t="shared" si="361"/>
        <v>9.08</v>
      </c>
      <c r="BY456" s="246">
        <f t="shared" si="362"/>
        <v>558286.17723365035</v>
      </c>
      <c r="BZ456" s="285">
        <f t="shared" si="363"/>
        <v>1.5919288429525184E-3</v>
      </c>
      <c r="CA456" s="245">
        <f t="shared" si="364"/>
        <v>64786.46</v>
      </c>
      <c r="CB456" s="286">
        <f t="shared" si="365"/>
        <v>1.05</v>
      </c>
      <c r="CC456" s="268">
        <f t="shared" si="336"/>
        <v>-3.000000000000036E-2</v>
      </c>
      <c r="CD456" s="267">
        <f t="shared" si="366"/>
        <v>558279.43280810071</v>
      </c>
      <c r="CE456" s="268">
        <f t="shared" si="367"/>
        <v>623072.63723365031</v>
      </c>
      <c r="CF456" s="268">
        <f t="shared" si="368"/>
        <v>1.0500000000000007</v>
      </c>
      <c r="CG456" s="270">
        <f t="shared" si="369"/>
        <v>64558.744983315657</v>
      </c>
      <c r="CH456" s="270">
        <f t="shared" si="370"/>
        <v>64793.2044255496</v>
      </c>
      <c r="CI456" s="269">
        <f t="shared" si="371"/>
        <v>-234.45944223394326</v>
      </c>
    </row>
    <row r="457" spans="1:87" s="57" customFormat="1" ht="15.75" customHeight="1" x14ac:dyDescent="0.25">
      <c r="A457" s="297">
        <v>1027493</v>
      </c>
      <c r="B457" s="297">
        <v>101364</v>
      </c>
      <c r="C457" s="347">
        <v>675968</v>
      </c>
      <c r="D457" s="219" t="s">
        <v>920</v>
      </c>
      <c r="E457" s="299" t="s">
        <v>288</v>
      </c>
      <c r="F457" s="299" t="s">
        <v>921</v>
      </c>
      <c r="G457" s="301" t="s">
        <v>915</v>
      </c>
      <c r="H457" s="302" t="s">
        <v>922</v>
      </c>
      <c r="I457" s="56" t="s">
        <v>35</v>
      </c>
      <c r="J457" s="229" t="s">
        <v>36</v>
      </c>
      <c r="K457" s="229" t="s">
        <v>35</v>
      </c>
      <c r="L457" s="56"/>
      <c r="M457" s="56"/>
      <c r="N457" s="58"/>
      <c r="O457" s="297">
        <v>1016069</v>
      </c>
      <c r="P457" s="303">
        <v>25616</v>
      </c>
      <c r="Q457" s="304">
        <v>41640</v>
      </c>
      <c r="R457" s="304">
        <v>42004</v>
      </c>
      <c r="S457" s="303">
        <f t="shared" si="337"/>
        <v>25616</v>
      </c>
      <c r="T457" s="59"/>
      <c r="U457" s="346">
        <f t="shared" si="372"/>
        <v>3.1625132548145423E-3</v>
      </c>
      <c r="V457" s="345">
        <f t="shared" si="373"/>
        <v>2.4118771769248812E-3</v>
      </c>
      <c r="W457" s="27">
        <v>311489.11370346072</v>
      </c>
      <c r="X457" s="27">
        <v>311489.11</v>
      </c>
      <c r="Y457" s="305">
        <f t="shared" si="338"/>
        <v>613735.07856095373</v>
      </c>
      <c r="Z457" s="53">
        <f t="shared" si="334"/>
        <v>41644.69</v>
      </c>
      <c r="AA457" s="54">
        <f t="shared" si="334"/>
        <v>41644.69</v>
      </c>
      <c r="AB457" s="54">
        <f t="shared" si="334"/>
        <v>41644.69</v>
      </c>
      <c r="AC457" s="54">
        <f t="shared" si="334"/>
        <v>41644.69</v>
      </c>
      <c r="AD457" s="52">
        <f t="shared" si="339"/>
        <v>166578.74</v>
      </c>
      <c r="AE457" s="53">
        <f t="shared" si="335"/>
        <v>77340.13</v>
      </c>
      <c r="AF457" s="53">
        <f t="shared" si="335"/>
        <v>77340.13</v>
      </c>
      <c r="AG457" s="53">
        <f t="shared" si="335"/>
        <v>77340.13</v>
      </c>
      <c r="AH457" s="53">
        <f t="shared" si="335"/>
        <v>77340.13</v>
      </c>
      <c r="AI457" s="52">
        <f t="shared" si="340"/>
        <v>309360.51867863105</v>
      </c>
      <c r="AJ457" s="55">
        <f t="shared" si="341"/>
        <v>1089674.3372395849</v>
      </c>
      <c r="AK457" s="219" t="s">
        <v>920</v>
      </c>
      <c r="AL457" s="220">
        <v>54680.661225614327</v>
      </c>
      <c r="AM457" s="242"/>
      <c r="AN457" s="242"/>
      <c r="AO457" s="242">
        <f t="shared" si="342"/>
        <v>659930.19200102554</v>
      </c>
      <c r="AP457" s="243">
        <f t="shared" si="343"/>
        <v>179116.92473118281</v>
      </c>
      <c r="AQ457" s="244">
        <f t="shared" si="344"/>
        <v>332645.71900928073</v>
      </c>
      <c r="AR457" s="245">
        <f t="shared" si="345"/>
        <v>12.07</v>
      </c>
      <c r="AS457" s="246">
        <f t="shared" si="346"/>
        <v>3.28</v>
      </c>
      <c r="AT457" s="246">
        <f t="shared" si="347"/>
        <v>6.08</v>
      </c>
      <c r="AU457" s="251">
        <f t="shared" si="348"/>
        <v>21.43</v>
      </c>
      <c r="AV457" s="245">
        <f t="shared" si="349"/>
        <v>11.22</v>
      </c>
      <c r="AW457" s="246">
        <f t="shared" si="350"/>
        <v>3.05</v>
      </c>
      <c r="AX457" s="246">
        <f t="shared" si="351"/>
        <v>5.66</v>
      </c>
      <c r="AY457" s="252">
        <f t="shared" si="352"/>
        <v>19.93</v>
      </c>
      <c r="AZ457" s="249">
        <f t="shared" si="353"/>
        <v>11.22</v>
      </c>
      <c r="BA457" s="56">
        <f t="shared" si="354"/>
        <v>4</v>
      </c>
      <c r="BB457" s="246">
        <f t="shared" si="355"/>
        <v>0.76</v>
      </c>
      <c r="BC457" s="250">
        <f t="shared" si="356"/>
        <v>1.42</v>
      </c>
      <c r="BD457" s="246">
        <f t="shared" si="357"/>
        <v>11.22</v>
      </c>
      <c r="BE457" s="56">
        <v>4</v>
      </c>
      <c r="BF457" s="246">
        <f t="shared" si="358"/>
        <v>0.76</v>
      </c>
      <c r="BG457" s="250">
        <f t="shared" si="359"/>
        <v>1.42</v>
      </c>
      <c r="BH457" s="246">
        <f>INDEX('Mar - Aug'!AG:AG,MATCH(C457,'Mar - Aug'!C:C,0))</f>
        <v>11.05</v>
      </c>
      <c r="BI457" s="56">
        <v>4</v>
      </c>
      <c r="BJ457" s="246">
        <f>INDEX('Mar - Aug'!AK:AK,MATCH($C457,'Mar - Aug'!$C:$C,0))</f>
        <v>0.75</v>
      </c>
      <c r="BK457" s="246">
        <f>INDEX('Mar - Aug'!AL:AL,MATCH($C457,'Mar - Aug'!$C:$C,0))</f>
        <v>1.39</v>
      </c>
      <c r="BL457" s="246">
        <f>INDEX('Mar - Aug'!$AG:$AG,MATCH($C457,'Mar - Aug'!$C:$C,0))</f>
        <v>11.05</v>
      </c>
      <c r="BM457" s="56">
        <v>4</v>
      </c>
      <c r="BN457" s="246">
        <f>INDEX('Mar - Aug'!$AK:$AK,MATCH($C457,'Mar - Aug'!$C:$C,0))</f>
        <v>0.75</v>
      </c>
      <c r="BO457" s="246">
        <f>INDEX('Mar - Aug'!$AL:$AL,MATCH($C457,'Mar - Aug'!$C:$C,0))</f>
        <v>1.39</v>
      </c>
      <c r="BP457" s="60">
        <f>INDEX(FY2019_ALL_Targets!EB:EB,MATCH('Final Comp Values'!B457,FY2019_ALL_Targets!A:A,0))</f>
        <v>0</v>
      </c>
      <c r="BQ457" s="60">
        <f>+INDEX(FY2019_ALL_Targets!DY:DY,MATCH(B457,FY2019_ALL_Targets!A:A,0))</f>
        <v>1</v>
      </c>
      <c r="BR457" s="60">
        <f>+INDEX(FY2019_ALL_Targets!DZ:DZ,MATCH(B457,FY2019_ALL_Targets!A:A,0))</f>
        <v>1</v>
      </c>
      <c r="BS457" s="283">
        <f>+INDEX(FY2019_ALL_Targets!EA:EA,MATCH(B457,FY2019_ALL_Targets!A:A,0))</f>
        <v>0</v>
      </c>
      <c r="BT457" s="245">
        <f t="shared" si="374"/>
        <v>0</v>
      </c>
      <c r="BU457" s="245">
        <f t="shared" si="375"/>
        <v>0.75</v>
      </c>
      <c r="BV457" s="246">
        <f t="shared" si="376"/>
        <v>1.39</v>
      </c>
      <c r="BW457" s="284">
        <f t="shared" si="360"/>
        <v>117016.61502281464</v>
      </c>
      <c r="BX457" s="245">
        <f t="shared" si="361"/>
        <v>17.79</v>
      </c>
      <c r="BY457" s="246">
        <f t="shared" si="362"/>
        <v>972768.96320367884</v>
      </c>
      <c r="BZ457" s="285">
        <f t="shared" si="363"/>
        <v>2.7738085469467965E-3</v>
      </c>
      <c r="CA457" s="245">
        <f t="shared" si="364"/>
        <v>112885.22</v>
      </c>
      <c r="CB457" s="286">
        <f t="shared" si="365"/>
        <v>2.06</v>
      </c>
      <c r="CC457" s="268">
        <f t="shared" si="336"/>
        <v>-1.0000000000000009E-2</v>
      </c>
      <c r="CD457" s="267">
        <f t="shared" si="366"/>
        <v>1089674.3372395849</v>
      </c>
      <c r="CE457" s="268">
        <f t="shared" si="367"/>
        <v>1085654.1832036788</v>
      </c>
      <c r="CF457" s="268">
        <f t="shared" si="368"/>
        <v>-8.0000000000001847E-2</v>
      </c>
      <c r="CG457" s="270">
        <f t="shared" si="369"/>
        <v>-4374.0063712578421</v>
      </c>
      <c r="CH457" s="270">
        <f t="shared" si="370"/>
        <v>-4020.1540359060746</v>
      </c>
      <c r="CI457" s="269">
        <f t="shared" si="371"/>
        <v>-353.85233535176758</v>
      </c>
    </row>
    <row r="458" spans="1:87" s="57" customFormat="1" ht="15.75" customHeight="1" x14ac:dyDescent="0.25">
      <c r="A458" s="297">
        <v>1026689</v>
      </c>
      <c r="B458" s="297">
        <v>101456</v>
      </c>
      <c r="C458" s="347">
        <v>675969</v>
      </c>
      <c r="D458" s="219" t="s">
        <v>941</v>
      </c>
      <c r="E458" s="299" t="s">
        <v>290</v>
      </c>
      <c r="F458" s="299" t="s">
        <v>1002</v>
      </c>
      <c r="G458" s="301" t="s">
        <v>915</v>
      </c>
      <c r="H458" s="302" t="s">
        <v>1002</v>
      </c>
      <c r="I458" s="56" t="s">
        <v>35</v>
      </c>
      <c r="J458" s="229" t="s">
        <v>35</v>
      </c>
      <c r="K458" s="229" t="s">
        <v>35</v>
      </c>
      <c r="L458" s="56"/>
      <c r="M458" s="56"/>
      <c r="N458" s="58"/>
      <c r="O458" s="297">
        <v>1026689</v>
      </c>
      <c r="P458" s="303">
        <v>11834</v>
      </c>
      <c r="Q458" s="304">
        <v>42062</v>
      </c>
      <c r="R458" s="304">
        <v>42277</v>
      </c>
      <c r="S458" s="303">
        <f t="shared" si="337"/>
        <v>19997</v>
      </c>
      <c r="T458" s="59"/>
      <c r="U458" s="346">
        <f t="shared" si="372"/>
        <v>2.4687998733809498E-3</v>
      </c>
      <c r="V458" s="345">
        <f t="shared" si="373"/>
        <v>1.8828196403406796E-3</v>
      </c>
      <c r="W458" s="27">
        <v>243162.39098730113</v>
      </c>
      <c r="X458" s="27">
        <v>243162.39</v>
      </c>
      <c r="Y458" s="305">
        <f t="shared" si="338"/>
        <v>479109.16481821489</v>
      </c>
      <c r="Z458" s="53">
        <f t="shared" si="334"/>
        <v>32509.71</v>
      </c>
      <c r="AA458" s="54">
        <f t="shared" si="334"/>
        <v>32509.71</v>
      </c>
      <c r="AB458" s="54">
        <f t="shared" si="334"/>
        <v>32509.71</v>
      </c>
      <c r="AC458" s="54">
        <f t="shared" si="334"/>
        <v>32509.71</v>
      </c>
      <c r="AD458" s="52">
        <f t="shared" si="339"/>
        <v>130038.85</v>
      </c>
      <c r="AE458" s="53">
        <f t="shared" si="335"/>
        <v>60375.18</v>
      </c>
      <c r="AF458" s="53">
        <f t="shared" si="335"/>
        <v>60375.18</v>
      </c>
      <c r="AG458" s="53">
        <f t="shared" si="335"/>
        <v>60375.18</v>
      </c>
      <c r="AH458" s="53">
        <f t="shared" si="335"/>
        <v>60375.18</v>
      </c>
      <c r="AI458" s="52">
        <f t="shared" si="340"/>
        <v>241500.71408559434</v>
      </c>
      <c r="AJ458" s="55">
        <f t="shared" si="341"/>
        <v>850648.72890380933</v>
      </c>
      <c r="AK458" s="219" t="s">
        <v>941</v>
      </c>
      <c r="AL458" s="220">
        <v>76951.060656708069</v>
      </c>
      <c r="AM458" s="242"/>
      <c r="AN458" s="242"/>
      <c r="AO458" s="242">
        <f t="shared" si="342"/>
        <v>515171.14496582252</v>
      </c>
      <c r="AP458" s="243">
        <f t="shared" si="343"/>
        <v>139826.72043010755</v>
      </c>
      <c r="AQ458" s="244">
        <f t="shared" si="344"/>
        <v>259678.18718881113</v>
      </c>
      <c r="AR458" s="245">
        <f t="shared" si="345"/>
        <v>6.69</v>
      </c>
      <c r="AS458" s="246">
        <f t="shared" si="346"/>
        <v>1.82</v>
      </c>
      <c r="AT458" s="246">
        <f t="shared" si="347"/>
        <v>3.37</v>
      </c>
      <c r="AU458" s="251">
        <f t="shared" si="348"/>
        <v>11.879999999999999</v>
      </c>
      <c r="AV458" s="245">
        <f t="shared" si="349"/>
        <v>6.23</v>
      </c>
      <c r="AW458" s="246">
        <f t="shared" si="350"/>
        <v>1.69</v>
      </c>
      <c r="AX458" s="246">
        <f t="shared" si="351"/>
        <v>3.14</v>
      </c>
      <c r="AY458" s="252">
        <f t="shared" si="352"/>
        <v>11.06</v>
      </c>
      <c r="AZ458" s="249">
        <f t="shared" si="353"/>
        <v>6.23</v>
      </c>
      <c r="BA458" s="56">
        <f t="shared" si="354"/>
        <v>4</v>
      </c>
      <c r="BB458" s="246">
        <f t="shared" si="355"/>
        <v>0.42</v>
      </c>
      <c r="BC458" s="250">
        <f t="shared" si="356"/>
        <v>0.79</v>
      </c>
      <c r="BD458" s="246">
        <f t="shared" si="357"/>
        <v>6.23</v>
      </c>
      <c r="BE458" s="56">
        <v>4</v>
      </c>
      <c r="BF458" s="246">
        <f t="shared" si="358"/>
        <v>0.42</v>
      </c>
      <c r="BG458" s="250">
        <f t="shared" si="359"/>
        <v>0.79</v>
      </c>
      <c r="BH458" s="246">
        <f>INDEX('Mar - Aug'!AG:AG,MATCH(C458,'Mar - Aug'!C:C,0))</f>
        <v>6.04</v>
      </c>
      <c r="BI458" s="56">
        <v>4</v>
      </c>
      <c r="BJ458" s="246">
        <f>INDEX('Mar - Aug'!AK:AK,MATCH($C458,'Mar - Aug'!$C:$C,0))</f>
        <v>0.41</v>
      </c>
      <c r="BK458" s="246">
        <f>INDEX('Mar - Aug'!AL:AL,MATCH($C458,'Mar - Aug'!$C:$C,0))</f>
        <v>0.76</v>
      </c>
      <c r="BL458" s="246">
        <f>INDEX('Mar - Aug'!$AG:$AG,MATCH($C458,'Mar - Aug'!$C:$C,0))</f>
        <v>6.04</v>
      </c>
      <c r="BM458" s="56">
        <v>4</v>
      </c>
      <c r="BN458" s="246">
        <f>INDEX('Mar - Aug'!$AK:$AK,MATCH($C458,'Mar - Aug'!$C:$C,0))</f>
        <v>0.41</v>
      </c>
      <c r="BO458" s="246">
        <f>INDEX('Mar - Aug'!$AL:$AL,MATCH($C458,'Mar - Aug'!$C:$C,0))</f>
        <v>0.76</v>
      </c>
      <c r="BP458" s="60">
        <f>INDEX(FY2019_ALL_Targets!EB:EB,MATCH('Final Comp Values'!B458,FY2019_ALL_Targets!A:A,0))</f>
        <v>0</v>
      </c>
      <c r="BQ458" s="60">
        <f>+INDEX(FY2019_ALL_Targets!DY:DY,MATCH(B458,FY2019_ALL_Targets!A:A,0))</f>
        <v>1</v>
      </c>
      <c r="BR458" s="60">
        <f>+INDEX(FY2019_ALL_Targets!DZ:DZ,MATCH(B458,FY2019_ALL_Targets!A:A,0))</f>
        <v>1</v>
      </c>
      <c r="BS458" s="283">
        <f>+INDEX(FY2019_ALL_Targets!EA:EA,MATCH(B458,FY2019_ALL_Targets!A:A,0))</f>
        <v>0</v>
      </c>
      <c r="BT458" s="245">
        <f t="shared" si="374"/>
        <v>0</v>
      </c>
      <c r="BU458" s="245">
        <f t="shared" si="375"/>
        <v>0.41</v>
      </c>
      <c r="BV458" s="246">
        <f t="shared" si="376"/>
        <v>0.76</v>
      </c>
      <c r="BW458" s="284">
        <f t="shared" si="360"/>
        <v>90032.740968348429</v>
      </c>
      <c r="BX458" s="245">
        <f t="shared" si="361"/>
        <v>9.89</v>
      </c>
      <c r="BY458" s="246">
        <f t="shared" si="362"/>
        <v>761045.98989484285</v>
      </c>
      <c r="BZ458" s="285">
        <f t="shared" si="363"/>
        <v>2.1700896628502929E-3</v>
      </c>
      <c r="CA458" s="245">
        <f t="shared" si="364"/>
        <v>88315.77</v>
      </c>
      <c r="CB458" s="286">
        <f t="shared" si="365"/>
        <v>1.1499999999999999</v>
      </c>
      <c r="CC458" s="268">
        <f t="shared" si="336"/>
        <v>-9.9999999999997868E-3</v>
      </c>
      <c r="CD458" s="267">
        <f t="shared" si="366"/>
        <v>850648.72890380933</v>
      </c>
      <c r="CE458" s="268">
        <f t="shared" si="367"/>
        <v>849361.75989484286</v>
      </c>
      <c r="CF458" s="268">
        <f t="shared" si="368"/>
        <v>-1.9999999999999574E-2</v>
      </c>
      <c r="CG458" s="270">
        <f t="shared" si="369"/>
        <v>-1538.2436327374162</v>
      </c>
      <c r="CH458" s="270">
        <f t="shared" si="370"/>
        <v>-1286.9690089664655</v>
      </c>
      <c r="CI458" s="269">
        <f t="shared" si="371"/>
        <v>-251.27462377095071</v>
      </c>
    </row>
    <row r="459" spans="1:87" s="57" customFormat="1" ht="15.75" customHeight="1" x14ac:dyDescent="0.25">
      <c r="A459" s="297">
        <v>1020137</v>
      </c>
      <c r="B459" s="297">
        <v>101489</v>
      </c>
      <c r="C459" s="347">
        <v>675986</v>
      </c>
      <c r="D459" s="219" t="s">
        <v>939</v>
      </c>
      <c r="E459" s="299" t="s">
        <v>292</v>
      </c>
      <c r="F459" s="299" t="s">
        <v>2359</v>
      </c>
      <c r="G459" s="301" t="s">
        <v>915</v>
      </c>
      <c r="H459" s="302" t="s">
        <v>2969</v>
      </c>
      <c r="I459" s="56" t="s">
        <v>35</v>
      </c>
      <c r="J459" s="229" t="s">
        <v>36</v>
      </c>
      <c r="K459" s="229" t="s">
        <v>35</v>
      </c>
      <c r="L459" s="56"/>
      <c r="M459" s="56"/>
      <c r="N459" s="58"/>
      <c r="O459" s="297">
        <v>1020137</v>
      </c>
      <c r="P459" s="303">
        <v>7326</v>
      </c>
      <c r="Q459" s="304">
        <v>42248</v>
      </c>
      <c r="R459" s="304">
        <v>42369</v>
      </c>
      <c r="S459" s="303">
        <f t="shared" si="337"/>
        <v>21918</v>
      </c>
      <c r="T459" s="59"/>
      <c r="U459" s="346">
        <f t="shared" si="372"/>
        <v>2.7059636757895511E-3</v>
      </c>
      <c r="V459" s="345">
        <f t="shared" si="373"/>
        <v>2.063691597588989E-3</v>
      </c>
      <c r="W459" s="27">
        <v>266521.64257264411</v>
      </c>
      <c r="X459" s="27">
        <v>266521.64</v>
      </c>
      <c r="Y459" s="305">
        <f t="shared" si="338"/>
        <v>525134.5038998666</v>
      </c>
      <c r="Z459" s="53">
        <f t="shared" si="334"/>
        <v>35632.74</v>
      </c>
      <c r="AA459" s="54">
        <f t="shared" si="334"/>
        <v>35632.74</v>
      </c>
      <c r="AB459" s="54">
        <f t="shared" si="334"/>
        <v>35632.74</v>
      </c>
      <c r="AC459" s="54">
        <f t="shared" si="334"/>
        <v>35632.74</v>
      </c>
      <c r="AD459" s="52">
        <f t="shared" si="339"/>
        <v>142530.95000000001</v>
      </c>
      <c r="AE459" s="53">
        <f t="shared" si="335"/>
        <v>66175.08</v>
      </c>
      <c r="AF459" s="53">
        <f t="shared" si="335"/>
        <v>66175.08</v>
      </c>
      <c r="AG459" s="53">
        <f t="shared" si="335"/>
        <v>66175.08</v>
      </c>
      <c r="AH459" s="53">
        <f t="shared" si="335"/>
        <v>66175.08</v>
      </c>
      <c r="AI459" s="52">
        <f t="shared" si="340"/>
        <v>264700.33761704538</v>
      </c>
      <c r="AJ459" s="55">
        <f t="shared" si="341"/>
        <v>932365.79151691205</v>
      </c>
      <c r="AK459" s="219" t="s">
        <v>939</v>
      </c>
      <c r="AL459" s="220">
        <v>78822.574549228506</v>
      </c>
      <c r="AM459" s="242"/>
      <c r="AN459" s="242"/>
      <c r="AO459" s="242">
        <f t="shared" si="342"/>
        <v>564660.75688157708</v>
      </c>
      <c r="AP459" s="243">
        <f t="shared" si="343"/>
        <v>153259.08602150541</v>
      </c>
      <c r="AQ459" s="244">
        <f t="shared" si="344"/>
        <v>284624.01894305955</v>
      </c>
      <c r="AR459" s="245">
        <f t="shared" si="345"/>
        <v>7.16</v>
      </c>
      <c r="AS459" s="246">
        <f t="shared" si="346"/>
        <v>1.94</v>
      </c>
      <c r="AT459" s="246">
        <f t="shared" si="347"/>
        <v>3.61</v>
      </c>
      <c r="AU459" s="251">
        <f t="shared" si="348"/>
        <v>12.709999999999999</v>
      </c>
      <c r="AV459" s="245">
        <f t="shared" si="349"/>
        <v>6.66</v>
      </c>
      <c r="AW459" s="246">
        <f t="shared" si="350"/>
        <v>1.81</v>
      </c>
      <c r="AX459" s="246">
        <f t="shared" si="351"/>
        <v>3.36</v>
      </c>
      <c r="AY459" s="252">
        <f t="shared" si="352"/>
        <v>11.83</v>
      </c>
      <c r="AZ459" s="249">
        <f t="shared" si="353"/>
        <v>6.66</v>
      </c>
      <c r="BA459" s="56">
        <f t="shared" si="354"/>
        <v>4</v>
      </c>
      <c r="BB459" s="246">
        <f t="shared" si="355"/>
        <v>0.45</v>
      </c>
      <c r="BC459" s="250">
        <f t="shared" si="356"/>
        <v>0.84</v>
      </c>
      <c r="BD459" s="246">
        <f t="shared" si="357"/>
        <v>6.66</v>
      </c>
      <c r="BE459" s="56">
        <v>4</v>
      </c>
      <c r="BF459" s="246">
        <f t="shared" si="358"/>
        <v>0.45</v>
      </c>
      <c r="BG459" s="250">
        <f t="shared" si="359"/>
        <v>0.84</v>
      </c>
      <c r="BH459" s="246">
        <f>INDEX('Mar - Aug'!AG:AG,MATCH(C459,'Mar - Aug'!C:C,0))</f>
        <v>5.43</v>
      </c>
      <c r="BI459" s="56">
        <v>4</v>
      </c>
      <c r="BJ459" s="246">
        <f>INDEX('Mar - Aug'!AK:AK,MATCH($C459,'Mar - Aug'!$C:$C,0))</f>
        <v>0.37</v>
      </c>
      <c r="BK459" s="246">
        <f>INDEX('Mar - Aug'!AL:AL,MATCH($C459,'Mar - Aug'!$C:$C,0))</f>
        <v>0.69</v>
      </c>
      <c r="BL459" s="246">
        <f>INDEX('Mar - Aug'!$AG:$AG,MATCH($C459,'Mar - Aug'!$C:$C,0))</f>
        <v>5.43</v>
      </c>
      <c r="BM459" s="56">
        <v>4</v>
      </c>
      <c r="BN459" s="246">
        <f>INDEX('Mar - Aug'!$AK:$AK,MATCH($C459,'Mar - Aug'!$C:$C,0))</f>
        <v>0.37</v>
      </c>
      <c r="BO459" s="246">
        <f>INDEX('Mar - Aug'!$AL:$AL,MATCH($C459,'Mar - Aug'!$C:$C,0))</f>
        <v>0.69</v>
      </c>
      <c r="BP459" s="60">
        <f>INDEX(FY2019_ALL_Targets!EB:EB,MATCH('Final Comp Values'!B459,FY2019_ALL_Targets!A:A,0))</f>
        <v>0</v>
      </c>
      <c r="BQ459" s="60">
        <f>+INDEX(FY2019_ALL_Targets!DY:DY,MATCH(B459,FY2019_ALL_Targets!A:A,0))</f>
        <v>0</v>
      </c>
      <c r="BR459" s="60">
        <f>+INDEX(FY2019_ALL_Targets!DZ:DZ,MATCH(B459,FY2019_ALL_Targets!A:A,0))</f>
        <v>0</v>
      </c>
      <c r="BS459" s="283">
        <f>+INDEX(FY2019_ALL_Targets!EA:EA,MATCH(B459,FY2019_ALL_Targets!A:A,0))</f>
        <v>0</v>
      </c>
      <c r="BT459" s="245">
        <f t="shared" si="374"/>
        <v>0</v>
      </c>
      <c r="BU459" s="245">
        <f t="shared" si="375"/>
        <v>0</v>
      </c>
      <c r="BV459" s="246">
        <f t="shared" si="376"/>
        <v>0</v>
      </c>
      <c r="BW459" s="284">
        <f t="shared" si="360"/>
        <v>0</v>
      </c>
      <c r="BX459" s="245">
        <f t="shared" si="361"/>
        <v>11.83</v>
      </c>
      <c r="BY459" s="246">
        <f t="shared" si="362"/>
        <v>932471.05691737321</v>
      </c>
      <c r="BZ459" s="285">
        <f t="shared" si="363"/>
        <v>2.6589008133438572E-3</v>
      </c>
      <c r="CA459" s="245">
        <f t="shared" si="364"/>
        <v>108208.84</v>
      </c>
      <c r="CB459" s="286">
        <f t="shared" si="365"/>
        <v>1.37</v>
      </c>
      <c r="CC459" s="268">
        <f t="shared" si="336"/>
        <v>9.9999999999998979E-3</v>
      </c>
      <c r="CD459" s="267">
        <f t="shared" si="366"/>
        <v>932365.79151691205</v>
      </c>
      <c r="CE459" s="268">
        <f t="shared" si="367"/>
        <v>1040679.8969173732</v>
      </c>
      <c r="CF459" s="268">
        <f t="shared" si="368"/>
        <v>1.3699999999999992</v>
      </c>
      <c r="CG459" s="270">
        <f t="shared" si="369"/>
        <v>107974.7366338266</v>
      </c>
      <c r="CH459" s="270">
        <f t="shared" si="370"/>
        <v>108314.10540046112</v>
      </c>
      <c r="CI459" s="269">
        <f t="shared" si="371"/>
        <v>-339.36876663452131</v>
      </c>
    </row>
    <row r="460" spans="1:87" s="57" customFormat="1" ht="15.75" customHeight="1" x14ac:dyDescent="0.25">
      <c r="A460" s="297">
        <v>1020139</v>
      </c>
      <c r="B460" s="297">
        <v>101633</v>
      </c>
      <c r="C460" s="347">
        <v>675991</v>
      </c>
      <c r="D460" s="219" t="s">
        <v>939</v>
      </c>
      <c r="E460" s="299" t="s">
        <v>294</v>
      </c>
      <c r="F460" s="299" t="s">
        <v>2359</v>
      </c>
      <c r="G460" s="301" t="s">
        <v>915</v>
      </c>
      <c r="H460" s="302" t="s">
        <v>2969</v>
      </c>
      <c r="I460" s="56" t="s">
        <v>35</v>
      </c>
      <c r="J460" s="229" t="s">
        <v>36</v>
      </c>
      <c r="K460" s="229" t="s">
        <v>35</v>
      </c>
      <c r="L460" s="56"/>
      <c r="M460" s="56"/>
      <c r="N460" s="58"/>
      <c r="O460" s="297">
        <v>1020139</v>
      </c>
      <c r="P460" s="303">
        <v>22094</v>
      </c>
      <c r="Q460" s="304">
        <v>42005</v>
      </c>
      <c r="R460" s="304">
        <v>42369</v>
      </c>
      <c r="S460" s="303">
        <f t="shared" si="337"/>
        <v>22094</v>
      </c>
      <c r="T460" s="59"/>
      <c r="U460" s="346">
        <f t="shared" si="372"/>
        <v>2.7276923739800321E-3</v>
      </c>
      <c r="V460" s="345">
        <f t="shared" si="373"/>
        <v>2.0802628961187667E-3</v>
      </c>
      <c r="W460" s="27">
        <v>182970.67042928538</v>
      </c>
      <c r="X460" s="27">
        <v>268662.65999999997</v>
      </c>
      <c r="Y460" s="305">
        <f t="shared" si="338"/>
        <v>529351.29706924234</v>
      </c>
      <c r="Z460" s="53">
        <f t="shared" si="334"/>
        <v>35918.870000000003</v>
      </c>
      <c r="AA460" s="54">
        <f t="shared" si="334"/>
        <v>35918.870000000003</v>
      </c>
      <c r="AB460" s="54">
        <f t="shared" si="334"/>
        <v>35918.870000000003</v>
      </c>
      <c r="AC460" s="54">
        <f t="shared" si="334"/>
        <v>35918.870000000003</v>
      </c>
      <c r="AD460" s="52">
        <f t="shared" si="339"/>
        <v>143675.46</v>
      </c>
      <c r="AE460" s="53">
        <f t="shared" si="335"/>
        <v>66706.47</v>
      </c>
      <c r="AF460" s="53">
        <f t="shared" si="335"/>
        <v>66706.47</v>
      </c>
      <c r="AG460" s="53">
        <f t="shared" si="335"/>
        <v>66706.47</v>
      </c>
      <c r="AH460" s="53">
        <f t="shared" si="335"/>
        <v>66706.47</v>
      </c>
      <c r="AI460" s="52">
        <f t="shared" si="340"/>
        <v>266825.86272976553</v>
      </c>
      <c r="AJ460" s="55">
        <f t="shared" si="341"/>
        <v>939852.61979900789</v>
      </c>
      <c r="AK460" s="219" t="s">
        <v>939</v>
      </c>
      <c r="AL460" s="220">
        <v>78822.574549228506</v>
      </c>
      <c r="AM460" s="242"/>
      <c r="AN460" s="242"/>
      <c r="AO460" s="242">
        <f t="shared" si="342"/>
        <v>569194.94308520691</v>
      </c>
      <c r="AP460" s="243">
        <f t="shared" si="343"/>
        <v>154489.74193548388</v>
      </c>
      <c r="AQ460" s="244">
        <f t="shared" si="344"/>
        <v>286909.52981695218</v>
      </c>
      <c r="AR460" s="245">
        <f t="shared" si="345"/>
        <v>7.22</v>
      </c>
      <c r="AS460" s="246">
        <f t="shared" si="346"/>
        <v>1.96</v>
      </c>
      <c r="AT460" s="246">
        <f t="shared" si="347"/>
        <v>3.64</v>
      </c>
      <c r="AU460" s="251">
        <f t="shared" si="348"/>
        <v>12.82</v>
      </c>
      <c r="AV460" s="245">
        <f t="shared" si="349"/>
        <v>6.72</v>
      </c>
      <c r="AW460" s="246">
        <f t="shared" si="350"/>
        <v>1.82</v>
      </c>
      <c r="AX460" s="246">
        <f t="shared" si="351"/>
        <v>3.39</v>
      </c>
      <c r="AY460" s="252">
        <f t="shared" si="352"/>
        <v>11.93</v>
      </c>
      <c r="AZ460" s="249">
        <f t="shared" si="353"/>
        <v>6.72</v>
      </c>
      <c r="BA460" s="56">
        <f t="shared" si="354"/>
        <v>4</v>
      </c>
      <c r="BB460" s="246">
        <f t="shared" si="355"/>
        <v>0.46</v>
      </c>
      <c r="BC460" s="250">
        <f t="shared" si="356"/>
        <v>0.85</v>
      </c>
      <c r="BD460" s="246">
        <f t="shared" si="357"/>
        <v>6.72</v>
      </c>
      <c r="BE460" s="56">
        <v>4</v>
      </c>
      <c r="BF460" s="246">
        <f t="shared" si="358"/>
        <v>0.46</v>
      </c>
      <c r="BG460" s="250">
        <f t="shared" si="359"/>
        <v>0.85</v>
      </c>
      <c r="BH460" s="246">
        <f>INDEX('Mar - Aug'!AG:AG,MATCH(C460,'Mar - Aug'!C:C,0))</f>
        <v>5.48</v>
      </c>
      <c r="BI460" s="56">
        <v>4</v>
      </c>
      <c r="BJ460" s="246">
        <f>INDEX('Mar - Aug'!AK:AK,MATCH($C460,'Mar - Aug'!$C:$C,0))</f>
        <v>0.37</v>
      </c>
      <c r="BK460" s="246">
        <f>INDEX('Mar - Aug'!AL:AL,MATCH($C460,'Mar - Aug'!$C:$C,0))</f>
        <v>0.69</v>
      </c>
      <c r="BL460" s="246">
        <f>INDEX('Mar - Aug'!$AG:$AG,MATCH($C460,'Mar - Aug'!$C:$C,0))</f>
        <v>5.48</v>
      </c>
      <c r="BM460" s="56">
        <v>4</v>
      </c>
      <c r="BN460" s="246">
        <f>INDEX('Mar - Aug'!$AK:$AK,MATCH($C460,'Mar - Aug'!$C:$C,0))</f>
        <v>0.37</v>
      </c>
      <c r="BO460" s="246">
        <f>INDEX('Mar - Aug'!$AL:$AL,MATCH($C460,'Mar - Aug'!$C:$C,0))</f>
        <v>0.69</v>
      </c>
      <c r="BP460" s="60">
        <f>INDEX(FY2019_ALL_Targets!EB:EB,MATCH('Final Comp Values'!B460,FY2019_ALL_Targets!A:A,0))</f>
        <v>0</v>
      </c>
      <c r="BQ460" s="60">
        <f>+INDEX(FY2019_ALL_Targets!DY:DY,MATCH(B460,FY2019_ALL_Targets!A:A,0))</f>
        <v>0</v>
      </c>
      <c r="BR460" s="60">
        <f>+INDEX(FY2019_ALL_Targets!DZ:DZ,MATCH(B460,FY2019_ALL_Targets!A:A,0))</f>
        <v>0</v>
      </c>
      <c r="BS460" s="283">
        <f>+INDEX(FY2019_ALL_Targets!EA:EA,MATCH(B460,FY2019_ALL_Targets!A:A,0))</f>
        <v>0</v>
      </c>
      <c r="BT460" s="245">
        <f t="shared" si="374"/>
        <v>0</v>
      </c>
      <c r="BU460" s="245">
        <f t="shared" si="375"/>
        <v>0</v>
      </c>
      <c r="BV460" s="246">
        <f t="shared" si="376"/>
        <v>0</v>
      </c>
      <c r="BW460" s="284">
        <f t="shared" si="360"/>
        <v>0</v>
      </c>
      <c r="BX460" s="245">
        <f t="shared" si="361"/>
        <v>11.93</v>
      </c>
      <c r="BY460" s="246">
        <f t="shared" si="362"/>
        <v>940353.3143722961</v>
      </c>
      <c r="BZ460" s="285">
        <f t="shared" si="363"/>
        <v>2.6813767289258004E-3</v>
      </c>
      <c r="CA460" s="245">
        <f t="shared" si="364"/>
        <v>109123.54</v>
      </c>
      <c r="CB460" s="286">
        <f t="shared" si="365"/>
        <v>1.38</v>
      </c>
      <c r="CC460" s="268">
        <f t="shared" si="336"/>
        <v>-3.0000000000000138E-2</v>
      </c>
      <c r="CD460" s="267">
        <f t="shared" si="366"/>
        <v>939852.61979900789</v>
      </c>
      <c r="CE460" s="268">
        <f t="shared" si="367"/>
        <v>1049476.854372296</v>
      </c>
      <c r="CF460" s="268">
        <f t="shared" si="368"/>
        <v>1.379999999999999</v>
      </c>
      <c r="CG460" s="270">
        <f t="shared" si="369"/>
        <v>108717.23514858591</v>
      </c>
      <c r="CH460" s="270">
        <f t="shared" si="370"/>
        <v>109624.23457328812</v>
      </c>
      <c r="CI460" s="269">
        <f t="shared" si="371"/>
        <v>-906.9994247022114</v>
      </c>
    </row>
    <row r="461" spans="1:87" s="57" customFormat="1" ht="15.75" customHeight="1" x14ac:dyDescent="0.25">
      <c r="A461" s="297">
        <v>1028845</v>
      </c>
      <c r="B461" s="297">
        <v>101740</v>
      </c>
      <c r="C461" s="347">
        <v>676211</v>
      </c>
      <c r="D461" s="219" t="s">
        <v>925</v>
      </c>
      <c r="E461" s="299" t="s">
        <v>296</v>
      </c>
      <c r="F461" s="299" t="s">
        <v>938</v>
      </c>
      <c r="G461" s="301" t="s">
        <v>915</v>
      </c>
      <c r="H461" s="302" t="s">
        <v>938</v>
      </c>
      <c r="I461" s="56" t="s">
        <v>35</v>
      </c>
      <c r="J461" s="229" t="s">
        <v>36</v>
      </c>
      <c r="K461" s="229" t="s">
        <v>35</v>
      </c>
      <c r="L461" s="56"/>
      <c r="M461" s="56"/>
      <c r="N461" s="58"/>
      <c r="O461" s="297">
        <v>1027040</v>
      </c>
      <c r="P461" s="303">
        <v>6012</v>
      </c>
      <c r="Q461" s="304">
        <v>42217</v>
      </c>
      <c r="R461" s="304">
        <v>42369</v>
      </c>
      <c r="S461" s="303">
        <f t="shared" si="337"/>
        <v>14342</v>
      </c>
      <c r="T461" s="59"/>
      <c r="U461" s="346">
        <f t="shared" si="372"/>
        <v>1.7706419854993038E-3</v>
      </c>
      <c r="V461" s="345">
        <f t="shared" si="373"/>
        <v>1.3503725199662962E-3</v>
      </c>
      <c r="W461" s="27">
        <v>174397.91023617407</v>
      </c>
      <c r="X461" s="27">
        <v>174397.91</v>
      </c>
      <c r="Y461" s="305">
        <f t="shared" si="338"/>
        <v>343620.72519992181</v>
      </c>
      <c r="Z461" s="53">
        <f t="shared" si="334"/>
        <v>23316.21</v>
      </c>
      <c r="AA461" s="54">
        <f t="shared" si="334"/>
        <v>23316.21</v>
      </c>
      <c r="AB461" s="54">
        <f t="shared" si="334"/>
        <v>23316.21</v>
      </c>
      <c r="AC461" s="54">
        <f t="shared" si="334"/>
        <v>23316.21</v>
      </c>
      <c r="AD461" s="52">
        <f t="shared" si="339"/>
        <v>93264.85</v>
      </c>
      <c r="AE461" s="53">
        <f t="shared" si="335"/>
        <v>43301.54</v>
      </c>
      <c r="AF461" s="53">
        <f t="shared" si="335"/>
        <v>43301.54</v>
      </c>
      <c r="AG461" s="53">
        <f t="shared" si="335"/>
        <v>43301.54</v>
      </c>
      <c r="AH461" s="53">
        <f t="shared" si="335"/>
        <v>43301.54</v>
      </c>
      <c r="AI461" s="52">
        <f t="shared" si="340"/>
        <v>173206.14299222853</v>
      </c>
      <c r="AJ461" s="55">
        <f t="shared" si="341"/>
        <v>610091.71819215035</v>
      </c>
      <c r="AK461" s="219" t="s">
        <v>925</v>
      </c>
      <c r="AL461" s="220">
        <v>58482.872744368782</v>
      </c>
      <c r="AM461" s="242"/>
      <c r="AN461" s="242"/>
      <c r="AO461" s="242">
        <f t="shared" si="342"/>
        <v>369484.65075260412</v>
      </c>
      <c r="AP461" s="243">
        <f t="shared" si="343"/>
        <v>100284.78494623657</v>
      </c>
      <c r="AQ461" s="244">
        <f t="shared" si="344"/>
        <v>186243.16450777263</v>
      </c>
      <c r="AR461" s="245">
        <f t="shared" si="345"/>
        <v>6.32</v>
      </c>
      <c r="AS461" s="246">
        <f t="shared" si="346"/>
        <v>1.71</v>
      </c>
      <c r="AT461" s="246">
        <f t="shared" si="347"/>
        <v>3.18</v>
      </c>
      <c r="AU461" s="251">
        <f t="shared" si="348"/>
        <v>11.21</v>
      </c>
      <c r="AV461" s="245">
        <f t="shared" si="349"/>
        <v>5.88</v>
      </c>
      <c r="AW461" s="246">
        <f t="shared" si="350"/>
        <v>1.59</v>
      </c>
      <c r="AX461" s="246">
        <f t="shared" si="351"/>
        <v>2.96</v>
      </c>
      <c r="AY461" s="252">
        <f t="shared" si="352"/>
        <v>10.43</v>
      </c>
      <c r="AZ461" s="249">
        <f t="shared" si="353"/>
        <v>5.88</v>
      </c>
      <c r="BA461" s="56">
        <f t="shared" si="354"/>
        <v>4</v>
      </c>
      <c r="BB461" s="246">
        <f t="shared" si="355"/>
        <v>0.4</v>
      </c>
      <c r="BC461" s="250">
        <f t="shared" si="356"/>
        <v>0.74</v>
      </c>
      <c r="BD461" s="246">
        <f t="shared" si="357"/>
        <v>5.88</v>
      </c>
      <c r="BE461" s="56">
        <v>4</v>
      </c>
      <c r="BF461" s="246">
        <f t="shared" si="358"/>
        <v>0.4</v>
      </c>
      <c r="BG461" s="250">
        <f t="shared" si="359"/>
        <v>0.74</v>
      </c>
      <c r="BH461" s="246">
        <f>INDEX('Mar - Aug'!AG:AG,MATCH(C461,'Mar - Aug'!C:C,0))</f>
        <v>5.91</v>
      </c>
      <c r="BI461" s="56">
        <v>4</v>
      </c>
      <c r="BJ461" s="246">
        <f>INDEX('Mar - Aug'!AK:AK,MATCH($C461,'Mar - Aug'!$C:$C,0))</f>
        <v>0.4</v>
      </c>
      <c r="BK461" s="246">
        <f>INDEX('Mar - Aug'!AL:AL,MATCH($C461,'Mar - Aug'!$C:$C,0))</f>
        <v>0.75</v>
      </c>
      <c r="BL461" s="246">
        <f>INDEX('Mar - Aug'!$AG:$AG,MATCH($C461,'Mar - Aug'!$C:$C,0))</f>
        <v>5.91</v>
      </c>
      <c r="BM461" s="56">
        <v>4</v>
      </c>
      <c r="BN461" s="246">
        <f>INDEX('Mar - Aug'!$AK:$AK,MATCH($C461,'Mar - Aug'!$C:$C,0))</f>
        <v>0.4</v>
      </c>
      <c r="BO461" s="246">
        <f>INDEX('Mar - Aug'!$AL:$AL,MATCH($C461,'Mar - Aug'!$C:$C,0))</f>
        <v>0.75</v>
      </c>
      <c r="BP461" s="60">
        <f>INDEX(FY2019_ALL_Targets!EB:EB,MATCH('Final Comp Values'!B461,FY2019_ALL_Targets!A:A,0))</f>
        <v>0</v>
      </c>
      <c r="BQ461" s="60">
        <f>+INDEX(FY2019_ALL_Targets!DY:DY,MATCH(B461,FY2019_ALL_Targets!A:A,0))</f>
        <v>1</v>
      </c>
      <c r="BR461" s="60">
        <f>+INDEX(FY2019_ALL_Targets!DZ:DZ,MATCH(B461,FY2019_ALL_Targets!A:A,0))</f>
        <v>1</v>
      </c>
      <c r="BS461" s="283">
        <f>+INDEX(FY2019_ALL_Targets!EA:EA,MATCH(B461,FY2019_ALL_Targets!A:A,0))</f>
        <v>0</v>
      </c>
      <c r="BT461" s="245">
        <f t="shared" si="374"/>
        <v>0</v>
      </c>
      <c r="BU461" s="245">
        <f t="shared" si="375"/>
        <v>0.4</v>
      </c>
      <c r="BV461" s="246">
        <f t="shared" si="376"/>
        <v>0.75</v>
      </c>
      <c r="BW461" s="284">
        <f t="shared" si="360"/>
        <v>67255.303656024087</v>
      </c>
      <c r="BX461" s="245">
        <f t="shared" si="361"/>
        <v>9.2799999999999994</v>
      </c>
      <c r="BY461" s="246">
        <f t="shared" si="362"/>
        <v>542721.05906774232</v>
      </c>
      <c r="BZ461" s="285">
        <f t="shared" si="363"/>
        <v>1.547545582963792E-3</v>
      </c>
      <c r="CA461" s="245">
        <f t="shared" si="364"/>
        <v>62980.2</v>
      </c>
      <c r="CB461" s="286">
        <f t="shared" si="365"/>
        <v>1.08</v>
      </c>
      <c r="CC461" s="268">
        <f t="shared" si="336"/>
        <v>-1.0000000000000342E-2</v>
      </c>
      <c r="CD461" s="267">
        <f t="shared" si="366"/>
        <v>610091.71819215035</v>
      </c>
      <c r="CE461" s="268">
        <f t="shared" si="367"/>
        <v>605701.25906774227</v>
      </c>
      <c r="CF461" s="268">
        <f t="shared" si="368"/>
        <v>-7.0000000000000284E-2</v>
      </c>
      <c r="CG461" s="270">
        <f t="shared" si="369"/>
        <v>-4094.5752898802207</v>
      </c>
      <c r="CH461" s="270">
        <f t="shared" si="370"/>
        <v>-4390.4591244080802</v>
      </c>
      <c r="CI461" s="269">
        <f t="shared" si="371"/>
        <v>295.88383452785956</v>
      </c>
    </row>
    <row r="462" spans="1:87" s="57" customFormat="1" ht="15.75" customHeight="1" x14ac:dyDescent="0.25">
      <c r="A462" s="297">
        <v>1028698</v>
      </c>
      <c r="B462" s="297">
        <v>102010</v>
      </c>
      <c r="C462" s="347">
        <v>676037</v>
      </c>
      <c r="D462" s="219" t="s">
        <v>1003</v>
      </c>
      <c r="E462" s="299" t="s">
        <v>298</v>
      </c>
      <c r="F462" s="299" t="s">
        <v>1006</v>
      </c>
      <c r="G462" s="301" t="s">
        <v>915</v>
      </c>
      <c r="H462" s="302" t="s">
        <v>1005</v>
      </c>
      <c r="I462" s="56" t="s">
        <v>35</v>
      </c>
      <c r="J462" s="229" t="s">
        <v>36</v>
      </c>
      <c r="K462" s="229" t="s">
        <v>35</v>
      </c>
      <c r="L462" s="56"/>
      <c r="M462" s="56"/>
      <c r="N462" s="58"/>
      <c r="O462" s="297">
        <v>1012665</v>
      </c>
      <c r="P462" s="303">
        <v>10619</v>
      </c>
      <c r="Q462" s="304">
        <v>42248</v>
      </c>
      <c r="R462" s="304">
        <v>42369</v>
      </c>
      <c r="S462" s="303">
        <f t="shared" si="337"/>
        <v>31770</v>
      </c>
      <c r="T462" s="59"/>
      <c r="U462" s="346">
        <f t="shared" si="372"/>
        <v>3.9222769404066993E-3</v>
      </c>
      <c r="V462" s="345">
        <f t="shared" si="373"/>
        <v>2.9913076948353949E-3</v>
      </c>
      <c r="W462" s="27">
        <v>386321.40630871913</v>
      </c>
      <c r="X462" s="27">
        <v>386321.41</v>
      </c>
      <c r="Y462" s="305">
        <f t="shared" si="338"/>
        <v>761179.08517651074</v>
      </c>
      <c r="Z462" s="53">
        <f t="shared" si="334"/>
        <v>51649.43</v>
      </c>
      <c r="AA462" s="54">
        <f t="shared" si="334"/>
        <v>51649.43</v>
      </c>
      <c r="AB462" s="54">
        <f t="shared" si="334"/>
        <v>51649.43</v>
      </c>
      <c r="AC462" s="54">
        <f t="shared" si="334"/>
        <v>51649.43</v>
      </c>
      <c r="AD462" s="52">
        <f t="shared" si="339"/>
        <v>206597.7</v>
      </c>
      <c r="AE462" s="53">
        <f t="shared" si="335"/>
        <v>95920.36</v>
      </c>
      <c r="AF462" s="53">
        <f t="shared" si="335"/>
        <v>95920.36</v>
      </c>
      <c r="AG462" s="53">
        <f t="shared" si="335"/>
        <v>95920.36</v>
      </c>
      <c r="AH462" s="53">
        <f t="shared" si="335"/>
        <v>95920.36</v>
      </c>
      <c r="AI462" s="52">
        <f t="shared" si="340"/>
        <v>383681.4365404477</v>
      </c>
      <c r="AJ462" s="55">
        <f t="shared" si="341"/>
        <v>1351458.2217169583</v>
      </c>
      <c r="AK462" s="219" t="s">
        <v>1003</v>
      </c>
      <c r="AL462" s="220">
        <v>35521.831322741207</v>
      </c>
      <c r="AM462" s="242"/>
      <c r="AN462" s="242"/>
      <c r="AO462" s="242">
        <f t="shared" si="342"/>
        <v>818472.1345983987</v>
      </c>
      <c r="AP462" s="243">
        <f t="shared" si="343"/>
        <v>222148.06451612906</v>
      </c>
      <c r="AQ462" s="244">
        <f t="shared" si="344"/>
        <v>412560.68445209431</v>
      </c>
      <c r="AR462" s="245">
        <f t="shared" si="345"/>
        <v>23.04</v>
      </c>
      <c r="AS462" s="246">
        <f t="shared" si="346"/>
        <v>6.25</v>
      </c>
      <c r="AT462" s="246">
        <f t="shared" si="347"/>
        <v>11.61</v>
      </c>
      <c r="AU462" s="251">
        <f t="shared" si="348"/>
        <v>40.9</v>
      </c>
      <c r="AV462" s="245">
        <f t="shared" si="349"/>
        <v>21.43</v>
      </c>
      <c r="AW462" s="246">
        <f t="shared" si="350"/>
        <v>5.82</v>
      </c>
      <c r="AX462" s="246">
        <f t="shared" si="351"/>
        <v>10.8</v>
      </c>
      <c r="AY462" s="252">
        <f t="shared" si="352"/>
        <v>38.049999999999997</v>
      </c>
      <c r="AZ462" s="249">
        <f t="shared" si="353"/>
        <v>21.43</v>
      </c>
      <c r="BA462" s="56">
        <f t="shared" si="354"/>
        <v>4</v>
      </c>
      <c r="BB462" s="246">
        <f t="shared" si="355"/>
        <v>1.46</v>
      </c>
      <c r="BC462" s="250">
        <f t="shared" si="356"/>
        <v>2.7</v>
      </c>
      <c r="BD462" s="246">
        <f t="shared" si="357"/>
        <v>21.43</v>
      </c>
      <c r="BE462" s="56">
        <v>4</v>
      </c>
      <c r="BF462" s="246">
        <f t="shared" si="358"/>
        <v>1.46</v>
      </c>
      <c r="BG462" s="250">
        <f t="shared" si="359"/>
        <v>2.7</v>
      </c>
      <c r="BH462" s="246">
        <f>INDEX('Mar - Aug'!AG:AG,MATCH(C462,'Mar - Aug'!C:C,0))</f>
        <v>20.91</v>
      </c>
      <c r="BI462" s="56">
        <v>4</v>
      </c>
      <c r="BJ462" s="246">
        <f>INDEX('Mar - Aug'!AK:AK,MATCH($C462,'Mar - Aug'!$C:$C,0))</f>
        <v>1.42</v>
      </c>
      <c r="BK462" s="246">
        <f>INDEX('Mar - Aug'!AL:AL,MATCH($C462,'Mar - Aug'!$C:$C,0))</f>
        <v>2.64</v>
      </c>
      <c r="BL462" s="246">
        <f>INDEX('Mar - Aug'!$AG:$AG,MATCH($C462,'Mar - Aug'!$C:$C,0))</f>
        <v>20.91</v>
      </c>
      <c r="BM462" s="56">
        <v>4</v>
      </c>
      <c r="BN462" s="246">
        <f>INDEX('Mar - Aug'!$AK:$AK,MATCH($C462,'Mar - Aug'!$C:$C,0))</f>
        <v>1.42</v>
      </c>
      <c r="BO462" s="246">
        <f>INDEX('Mar - Aug'!$AL:$AL,MATCH($C462,'Mar - Aug'!$C:$C,0))</f>
        <v>2.64</v>
      </c>
      <c r="BP462" s="60">
        <f>INDEX(FY2019_ALL_Targets!EB:EB,MATCH('Final Comp Values'!B462,FY2019_ALL_Targets!A:A,0))</f>
        <v>0</v>
      </c>
      <c r="BQ462" s="60">
        <f>+INDEX(FY2019_ALL_Targets!DY:DY,MATCH(B462,FY2019_ALL_Targets!A:A,0))</f>
        <v>0</v>
      </c>
      <c r="BR462" s="60">
        <f>+INDEX(FY2019_ALL_Targets!DZ:DZ,MATCH(B462,FY2019_ALL_Targets!A:A,0))</f>
        <v>0</v>
      </c>
      <c r="BS462" s="283">
        <f>+INDEX(FY2019_ALL_Targets!EA:EA,MATCH(B462,FY2019_ALL_Targets!A:A,0))</f>
        <v>0</v>
      </c>
      <c r="BT462" s="245">
        <f t="shared" si="374"/>
        <v>0</v>
      </c>
      <c r="BU462" s="245">
        <f t="shared" si="375"/>
        <v>0</v>
      </c>
      <c r="BV462" s="246">
        <f t="shared" si="376"/>
        <v>0</v>
      </c>
      <c r="BW462" s="284">
        <f t="shared" si="360"/>
        <v>0</v>
      </c>
      <c r="BX462" s="245">
        <f t="shared" si="361"/>
        <v>38.049999999999997</v>
      </c>
      <c r="BY462" s="246">
        <f t="shared" si="362"/>
        <v>1351605.6818303028</v>
      </c>
      <c r="BZ462" s="285">
        <f t="shared" si="363"/>
        <v>3.8540450345122277E-3</v>
      </c>
      <c r="CA462" s="245">
        <f t="shared" si="364"/>
        <v>156847.42000000001</v>
      </c>
      <c r="CB462" s="286">
        <f t="shared" si="365"/>
        <v>4.42</v>
      </c>
      <c r="CC462" s="268">
        <f t="shared" si="336"/>
        <v>-2.0000000000003126E-2</v>
      </c>
      <c r="CD462" s="267">
        <f t="shared" si="366"/>
        <v>1351458.2217169583</v>
      </c>
      <c r="CE462" s="268">
        <f t="shared" si="367"/>
        <v>1508453.1018303027</v>
      </c>
      <c r="CF462" s="268">
        <f t="shared" si="368"/>
        <v>4.4200000000000017</v>
      </c>
      <c r="CG462" s="270">
        <f t="shared" si="369"/>
        <v>156989.36504570194</v>
      </c>
      <c r="CH462" s="270">
        <f t="shared" si="370"/>
        <v>156994.88011334441</v>
      </c>
      <c r="CI462" s="269">
        <f t="shared" si="371"/>
        <v>-5.5150676424673293</v>
      </c>
    </row>
    <row r="463" spans="1:87" s="57" customFormat="1" ht="15.75" customHeight="1" x14ac:dyDescent="0.25">
      <c r="A463" s="297">
        <v>1020250</v>
      </c>
      <c r="B463" s="297">
        <v>102294</v>
      </c>
      <c r="C463" s="347">
        <v>676059</v>
      </c>
      <c r="D463" s="219" t="s">
        <v>930</v>
      </c>
      <c r="E463" s="299" t="s">
        <v>300</v>
      </c>
      <c r="F463" s="299" t="s">
        <v>2359</v>
      </c>
      <c r="G463" s="301" t="s">
        <v>915</v>
      </c>
      <c r="H463" s="302" t="s">
        <v>2969</v>
      </c>
      <c r="I463" s="56" t="s">
        <v>35</v>
      </c>
      <c r="J463" s="229" t="s">
        <v>36</v>
      </c>
      <c r="K463" s="229" t="s">
        <v>35</v>
      </c>
      <c r="L463" s="56"/>
      <c r="M463" s="56"/>
      <c r="N463" s="58"/>
      <c r="O463" s="297">
        <v>1020250</v>
      </c>
      <c r="P463" s="303">
        <v>27457</v>
      </c>
      <c r="Q463" s="304">
        <v>42005</v>
      </c>
      <c r="R463" s="304">
        <v>42369</v>
      </c>
      <c r="S463" s="303">
        <f t="shared" si="337"/>
        <v>27457</v>
      </c>
      <c r="T463" s="59"/>
      <c r="U463" s="346">
        <f t="shared" si="372"/>
        <v>3.3898003762274707E-3</v>
      </c>
      <c r="V463" s="345">
        <f t="shared" si="373"/>
        <v>2.5852167257505647E-3</v>
      </c>
      <c r="W463" s="27">
        <v>333875.56982220971</v>
      </c>
      <c r="X463" s="27">
        <v>333875.57</v>
      </c>
      <c r="Y463" s="305">
        <f t="shared" si="338"/>
        <v>657843.69347470743</v>
      </c>
      <c r="Z463" s="53">
        <f t="shared" si="334"/>
        <v>44637.65</v>
      </c>
      <c r="AA463" s="54">
        <f t="shared" si="334"/>
        <v>44637.65</v>
      </c>
      <c r="AB463" s="54">
        <f t="shared" si="334"/>
        <v>44637.65</v>
      </c>
      <c r="AC463" s="54">
        <f t="shared" si="334"/>
        <v>44637.65</v>
      </c>
      <c r="AD463" s="52">
        <f t="shared" si="339"/>
        <v>178550.61</v>
      </c>
      <c r="AE463" s="53">
        <f t="shared" si="335"/>
        <v>82898.5</v>
      </c>
      <c r="AF463" s="53">
        <f t="shared" si="335"/>
        <v>82898.5</v>
      </c>
      <c r="AG463" s="53">
        <f t="shared" si="335"/>
        <v>82898.5</v>
      </c>
      <c r="AH463" s="53">
        <f t="shared" si="335"/>
        <v>82898.5</v>
      </c>
      <c r="AI463" s="52">
        <f t="shared" si="340"/>
        <v>331593.99443157297</v>
      </c>
      <c r="AJ463" s="55">
        <f t="shared" si="341"/>
        <v>1167988.2979062805</v>
      </c>
      <c r="AK463" s="219" t="s">
        <v>930</v>
      </c>
      <c r="AL463" s="220">
        <v>95853.985850633719</v>
      </c>
      <c r="AM463" s="242"/>
      <c r="AN463" s="242"/>
      <c r="AO463" s="242">
        <f t="shared" si="342"/>
        <v>707358.81018785748</v>
      </c>
      <c r="AP463" s="243">
        <f t="shared" si="343"/>
        <v>191989.90322580645</v>
      </c>
      <c r="AQ463" s="244">
        <f t="shared" si="344"/>
        <v>356552.68218448706</v>
      </c>
      <c r="AR463" s="245">
        <f t="shared" si="345"/>
        <v>7.38</v>
      </c>
      <c r="AS463" s="246">
        <f t="shared" si="346"/>
        <v>2</v>
      </c>
      <c r="AT463" s="246">
        <f t="shared" si="347"/>
        <v>3.72</v>
      </c>
      <c r="AU463" s="251">
        <f t="shared" si="348"/>
        <v>13.1</v>
      </c>
      <c r="AV463" s="245">
        <f t="shared" si="349"/>
        <v>6.86</v>
      </c>
      <c r="AW463" s="246">
        <f t="shared" si="350"/>
        <v>1.86</v>
      </c>
      <c r="AX463" s="246">
        <f t="shared" si="351"/>
        <v>3.46</v>
      </c>
      <c r="AY463" s="252">
        <f t="shared" si="352"/>
        <v>12.18</v>
      </c>
      <c r="AZ463" s="249">
        <f t="shared" si="353"/>
        <v>6.86</v>
      </c>
      <c r="BA463" s="56">
        <f t="shared" si="354"/>
        <v>4</v>
      </c>
      <c r="BB463" s="246">
        <f t="shared" si="355"/>
        <v>0.47</v>
      </c>
      <c r="BC463" s="250">
        <f t="shared" si="356"/>
        <v>0.87</v>
      </c>
      <c r="BD463" s="246">
        <f t="shared" si="357"/>
        <v>6.86</v>
      </c>
      <c r="BE463" s="56">
        <v>4</v>
      </c>
      <c r="BF463" s="246">
        <f t="shared" si="358"/>
        <v>0.47</v>
      </c>
      <c r="BG463" s="250">
        <f t="shared" si="359"/>
        <v>0.87</v>
      </c>
      <c r="BH463" s="246">
        <f>INDEX('Mar - Aug'!AG:AG,MATCH(C463,'Mar - Aug'!C:C,0))</f>
        <v>6.81</v>
      </c>
      <c r="BI463" s="56">
        <v>4</v>
      </c>
      <c r="BJ463" s="246">
        <f>INDEX('Mar - Aug'!AK:AK,MATCH($C463,'Mar - Aug'!$C:$C,0))</f>
        <v>0.46</v>
      </c>
      <c r="BK463" s="246">
        <f>INDEX('Mar - Aug'!AL:AL,MATCH($C463,'Mar - Aug'!$C:$C,0))</f>
        <v>0.86</v>
      </c>
      <c r="BL463" s="246">
        <f>INDEX('Mar - Aug'!$AG:$AG,MATCH($C463,'Mar - Aug'!$C:$C,0))</f>
        <v>6.81</v>
      </c>
      <c r="BM463" s="56">
        <v>4</v>
      </c>
      <c r="BN463" s="246">
        <f>INDEX('Mar - Aug'!$AK:$AK,MATCH($C463,'Mar - Aug'!$C:$C,0))</f>
        <v>0.46</v>
      </c>
      <c r="BO463" s="246">
        <f>INDEX('Mar - Aug'!$AL:$AL,MATCH($C463,'Mar - Aug'!$C:$C,0))</f>
        <v>0.86</v>
      </c>
      <c r="BP463" s="60">
        <f>INDEX(FY2019_ALL_Targets!EB:EB,MATCH('Final Comp Values'!B463,FY2019_ALL_Targets!A:A,0))</f>
        <v>0</v>
      </c>
      <c r="BQ463" s="60">
        <f>+INDEX(FY2019_ALL_Targets!DY:DY,MATCH(B463,FY2019_ALL_Targets!A:A,0))</f>
        <v>0</v>
      </c>
      <c r="BR463" s="60">
        <f>+INDEX(FY2019_ALL_Targets!DZ:DZ,MATCH(B463,FY2019_ALL_Targets!A:A,0))</f>
        <v>0</v>
      </c>
      <c r="BS463" s="283">
        <f>+INDEX(FY2019_ALL_Targets!EA:EA,MATCH(B463,FY2019_ALL_Targets!A:A,0))</f>
        <v>0</v>
      </c>
      <c r="BT463" s="245">
        <f t="shared" si="374"/>
        <v>0</v>
      </c>
      <c r="BU463" s="245">
        <f t="shared" si="375"/>
        <v>0</v>
      </c>
      <c r="BV463" s="246">
        <f t="shared" si="376"/>
        <v>0</v>
      </c>
      <c r="BW463" s="284">
        <f t="shared" si="360"/>
        <v>0</v>
      </c>
      <c r="BX463" s="245">
        <f t="shared" si="361"/>
        <v>12.18</v>
      </c>
      <c r="BY463" s="246">
        <f t="shared" si="362"/>
        <v>1167501.5476607187</v>
      </c>
      <c r="BZ463" s="285">
        <f t="shared" si="363"/>
        <v>3.3290800734530127E-3</v>
      </c>
      <c r="CA463" s="245">
        <f t="shared" si="364"/>
        <v>135483.01</v>
      </c>
      <c r="CB463" s="286">
        <f t="shared" si="365"/>
        <v>1.41</v>
      </c>
      <c r="CC463" s="268">
        <f t="shared" si="336"/>
        <v>-4.0000000000000147E-2</v>
      </c>
      <c r="CD463" s="267">
        <f t="shared" si="366"/>
        <v>1167988.2979062805</v>
      </c>
      <c r="CE463" s="268">
        <f t="shared" si="367"/>
        <v>1302984.5576607187</v>
      </c>
      <c r="CF463" s="268">
        <f t="shared" si="368"/>
        <v>1.4100000000000001</v>
      </c>
      <c r="CG463" s="270">
        <f t="shared" si="369"/>
        <v>135210.46798422461</v>
      </c>
      <c r="CH463" s="270">
        <f t="shared" si="370"/>
        <v>134996.25975443819</v>
      </c>
      <c r="CI463" s="269">
        <f t="shared" si="371"/>
        <v>214.20822978642536</v>
      </c>
    </row>
    <row r="464" spans="1:87" s="57" customFormat="1" ht="15.75" customHeight="1" x14ac:dyDescent="0.25">
      <c r="A464" s="297">
        <v>1028861</v>
      </c>
      <c r="B464" s="297">
        <v>102369</v>
      </c>
      <c r="C464" s="347">
        <v>676081</v>
      </c>
      <c r="D464" s="219" t="s">
        <v>930</v>
      </c>
      <c r="E464" s="299" t="s">
        <v>302</v>
      </c>
      <c r="F464" s="299" t="s">
        <v>978</v>
      </c>
      <c r="G464" s="301" t="s">
        <v>915</v>
      </c>
      <c r="H464" s="302" t="s">
        <v>978</v>
      </c>
      <c r="I464" s="56" t="s">
        <v>35</v>
      </c>
      <c r="J464" s="229" t="s">
        <v>36</v>
      </c>
      <c r="K464" s="229" t="s">
        <v>35</v>
      </c>
      <c r="L464" s="56"/>
      <c r="M464" s="56"/>
      <c r="N464" s="58"/>
      <c r="O464" s="297">
        <v>1013569</v>
      </c>
      <c r="P464" s="303">
        <v>20632</v>
      </c>
      <c r="Q464" s="304">
        <v>42005</v>
      </c>
      <c r="R464" s="304">
        <v>42369</v>
      </c>
      <c r="S464" s="303">
        <f t="shared" si="337"/>
        <v>20632</v>
      </c>
      <c r="T464" s="59"/>
      <c r="U464" s="346">
        <f t="shared" si="372"/>
        <v>2.5471960287841051E-3</v>
      </c>
      <c r="V464" s="345">
        <f t="shared" si="373"/>
        <v>1.9426081321952742E-3</v>
      </c>
      <c r="W464" s="27">
        <v>250883.95518464255</v>
      </c>
      <c r="X464" s="27">
        <v>250883.96</v>
      </c>
      <c r="Y464" s="305">
        <f t="shared" si="338"/>
        <v>494323.16290090553</v>
      </c>
      <c r="Z464" s="53">
        <f t="shared" si="334"/>
        <v>33542.050000000003</v>
      </c>
      <c r="AA464" s="54">
        <f t="shared" si="334"/>
        <v>33542.050000000003</v>
      </c>
      <c r="AB464" s="54">
        <f t="shared" si="334"/>
        <v>33542.050000000003</v>
      </c>
      <c r="AC464" s="54">
        <f t="shared" si="334"/>
        <v>33542.050000000003</v>
      </c>
      <c r="AD464" s="52">
        <f t="shared" si="339"/>
        <v>134168.20000000001</v>
      </c>
      <c r="AE464" s="53">
        <f t="shared" si="335"/>
        <v>62292.38</v>
      </c>
      <c r="AF464" s="53">
        <f t="shared" si="335"/>
        <v>62292.38</v>
      </c>
      <c r="AG464" s="53">
        <f t="shared" si="335"/>
        <v>62292.38</v>
      </c>
      <c r="AH464" s="53">
        <f t="shared" si="335"/>
        <v>62292.38</v>
      </c>
      <c r="AI464" s="52">
        <f t="shared" si="340"/>
        <v>249169.51207751074</v>
      </c>
      <c r="AJ464" s="55">
        <f t="shared" si="341"/>
        <v>877660.87497841625</v>
      </c>
      <c r="AK464" s="219" t="s">
        <v>930</v>
      </c>
      <c r="AL464" s="220">
        <v>95853.985850633719</v>
      </c>
      <c r="AM464" s="242"/>
      <c r="AN464" s="242"/>
      <c r="AO464" s="242">
        <f t="shared" si="342"/>
        <v>531530.28268914577</v>
      </c>
      <c r="AP464" s="243">
        <f t="shared" si="343"/>
        <v>144266.88172043013</v>
      </c>
      <c r="AQ464" s="244">
        <f t="shared" si="344"/>
        <v>267924.2065349578</v>
      </c>
      <c r="AR464" s="245">
        <f t="shared" si="345"/>
        <v>5.55</v>
      </c>
      <c r="AS464" s="246">
        <f t="shared" si="346"/>
        <v>1.51</v>
      </c>
      <c r="AT464" s="246">
        <f t="shared" si="347"/>
        <v>2.8</v>
      </c>
      <c r="AU464" s="251">
        <f t="shared" si="348"/>
        <v>9.86</v>
      </c>
      <c r="AV464" s="245">
        <f t="shared" si="349"/>
        <v>5.16</v>
      </c>
      <c r="AW464" s="246">
        <f t="shared" si="350"/>
        <v>1.4</v>
      </c>
      <c r="AX464" s="246">
        <f t="shared" si="351"/>
        <v>2.6</v>
      </c>
      <c r="AY464" s="252">
        <f t="shared" si="352"/>
        <v>9.16</v>
      </c>
      <c r="AZ464" s="249">
        <f t="shared" si="353"/>
        <v>5.16</v>
      </c>
      <c r="BA464" s="56">
        <f t="shared" si="354"/>
        <v>4</v>
      </c>
      <c r="BB464" s="246">
        <f t="shared" si="355"/>
        <v>0.35</v>
      </c>
      <c r="BC464" s="250">
        <f t="shared" si="356"/>
        <v>0.65</v>
      </c>
      <c r="BD464" s="246">
        <f t="shared" si="357"/>
        <v>5.16</v>
      </c>
      <c r="BE464" s="56">
        <v>4</v>
      </c>
      <c r="BF464" s="246">
        <f t="shared" si="358"/>
        <v>0.35</v>
      </c>
      <c r="BG464" s="250">
        <f t="shared" si="359"/>
        <v>0.65</v>
      </c>
      <c r="BH464" s="246">
        <f>INDEX('Mar - Aug'!AG:AG,MATCH(C464,'Mar - Aug'!C:C,0))</f>
        <v>5.12</v>
      </c>
      <c r="BI464" s="56">
        <v>4</v>
      </c>
      <c r="BJ464" s="246">
        <f>INDEX('Mar - Aug'!AK:AK,MATCH($C464,'Mar - Aug'!$C:$C,0))</f>
        <v>0.35</v>
      </c>
      <c r="BK464" s="246">
        <f>INDEX('Mar - Aug'!AL:AL,MATCH($C464,'Mar - Aug'!$C:$C,0))</f>
        <v>0.65</v>
      </c>
      <c r="BL464" s="246">
        <f>INDEX('Mar - Aug'!$AG:$AG,MATCH($C464,'Mar - Aug'!$C:$C,0))</f>
        <v>5.12</v>
      </c>
      <c r="BM464" s="56">
        <v>4</v>
      </c>
      <c r="BN464" s="246">
        <f>INDEX('Mar - Aug'!$AK:$AK,MATCH($C464,'Mar - Aug'!$C:$C,0))</f>
        <v>0.35</v>
      </c>
      <c r="BO464" s="246">
        <f>INDEX('Mar - Aug'!$AL:$AL,MATCH($C464,'Mar - Aug'!$C:$C,0))</f>
        <v>0.65</v>
      </c>
      <c r="BP464" s="60">
        <f>INDEX(FY2019_ALL_Targets!EB:EB,MATCH('Final Comp Values'!B464,FY2019_ALL_Targets!A:A,0))</f>
        <v>0</v>
      </c>
      <c r="BQ464" s="60">
        <f>+INDEX(FY2019_ALL_Targets!DY:DY,MATCH(B464,FY2019_ALL_Targets!A:A,0))</f>
        <v>1</v>
      </c>
      <c r="BR464" s="60">
        <f>+INDEX(FY2019_ALL_Targets!DZ:DZ,MATCH(B464,FY2019_ALL_Targets!A:A,0))</f>
        <v>1</v>
      </c>
      <c r="BS464" s="283">
        <f>+INDEX(FY2019_ALL_Targets!EA:EA,MATCH(B464,FY2019_ALL_Targets!A:A,0))</f>
        <v>0</v>
      </c>
      <c r="BT464" s="245">
        <f t="shared" si="374"/>
        <v>0</v>
      </c>
      <c r="BU464" s="245">
        <f t="shared" si="375"/>
        <v>0.35</v>
      </c>
      <c r="BV464" s="246">
        <f t="shared" si="376"/>
        <v>0.65</v>
      </c>
      <c r="BW464" s="284">
        <f t="shared" si="360"/>
        <v>95853.985850633719</v>
      </c>
      <c r="BX464" s="245">
        <f t="shared" si="361"/>
        <v>8.16</v>
      </c>
      <c r="BY464" s="246">
        <f t="shared" si="362"/>
        <v>782168.52454117115</v>
      </c>
      <c r="BZ464" s="285">
        <f t="shared" si="363"/>
        <v>2.23031965512123E-3</v>
      </c>
      <c r="CA464" s="245">
        <f t="shared" si="364"/>
        <v>90766.94</v>
      </c>
      <c r="CB464" s="286">
        <f t="shared" si="365"/>
        <v>0.95</v>
      </c>
      <c r="CC464" s="268">
        <f t="shared" si="336"/>
        <v>0</v>
      </c>
      <c r="CD464" s="267">
        <f t="shared" si="366"/>
        <v>877660.87497841625</v>
      </c>
      <c r="CE464" s="268">
        <f t="shared" si="367"/>
        <v>872935.46454117121</v>
      </c>
      <c r="CF464" s="268">
        <f t="shared" si="368"/>
        <v>-5.0000000000000711E-2</v>
      </c>
      <c r="CG464" s="270">
        <f t="shared" si="369"/>
        <v>-4790.7253001005938</v>
      </c>
      <c r="CH464" s="270">
        <f t="shared" si="370"/>
        <v>-4725.4104372450383</v>
      </c>
      <c r="CI464" s="269">
        <f t="shared" si="371"/>
        <v>-65.314862855555475</v>
      </c>
    </row>
    <row r="465" spans="1:87" s="57" customFormat="1" ht="15.75" customHeight="1" x14ac:dyDescent="0.25">
      <c r="A465" s="297">
        <v>1020140</v>
      </c>
      <c r="B465" s="297">
        <v>102417</v>
      </c>
      <c r="C465" s="347">
        <v>676073</v>
      </c>
      <c r="D465" s="219" t="s">
        <v>939</v>
      </c>
      <c r="E465" s="299" t="s">
        <v>304</v>
      </c>
      <c r="F465" s="299" t="s">
        <v>2359</v>
      </c>
      <c r="G465" s="301" t="s">
        <v>915</v>
      </c>
      <c r="H465" s="302" t="s">
        <v>2969</v>
      </c>
      <c r="I465" s="56" t="s">
        <v>35</v>
      </c>
      <c r="J465" s="229" t="s">
        <v>36</v>
      </c>
      <c r="K465" s="229" t="s">
        <v>35</v>
      </c>
      <c r="L465" s="56"/>
      <c r="M465" s="56"/>
      <c r="N465" s="58"/>
      <c r="O465" s="297">
        <v>1020140</v>
      </c>
      <c r="P465" s="303">
        <v>26115</v>
      </c>
      <c r="Q465" s="304">
        <v>42005</v>
      </c>
      <c r="R465" s="304">
        <v>42369</v>
      </c>
      <c r="S465" s="303">
        <f t="shared" si="337"/>
        <v>26115</v>
      </c>
      <c r="T465" s="59"/>
      <c r="U465" s="346">
        <f t="shared" si="372"/>
        <v>3.2241190525250539E-3</v>
      </c>
      <c r="V465" s="345">
        <f t="shared" si="373"/>
        <v>2.4588605744610115E-3</v>
      </c>
      <c r="W465" s="27">
        <v>317556.92555759201</v>
      </c>
      <c r="X465" s="27">
        <v>317556.93</v>
      </c>
      <c r="Y465" s="305">
        <f t="shared" si="338"/>
        <v>625690.64555821777</v>
      </c>
      <c r="Z465" s="53">
        <f t="shared" ref="Z465:AC484" si="377">ROUND($AD465/4,2)</f>
        <v>42455.93</v>
      </c>
      <c r="AA465" s="54">
        <f t="shared" si="377"/>
        <v>42455.93</v>
      </c>
      <c r="AB465" s="54">
        <f t="shared" si="377"/>
        <v>42455.93</v>
      </c>
      <c r="AC465" s="54">
        <f t="shared" si="377"/>
        <v>42455.93</v>
      </c>
      <c r="AD465" s="52">
        <f t="shared" si="339"/>
        <v>169823.7</v>
      </c>
      <c r="AE465" s="53">
        <f t="shared" ref="AE465:AH484" si="378">ROUND($AI465/4,2)</f>
        <v>78846.720000000001</v>
      </c>
      <c r="AF465" s="53">
        <f t="shared" si="378"/>
        <v>78846.720000000001</v>
      </c>
      <c r="AG465" s="53">
        <f t="shared" si="378"/>
        <v>78846.720000000001</v>
      </c>
      <c r="AH465" s="53">
        <f t="shared" si="378"/>
        <v>78846.720000000001</v>
      </c>
      <c r="AI465" s="52">
        <f t="shared" si="340"/>
        <v>315386.86544708186</v>
      </c>
      <c r="AJ465" s="55">
        <f t="shared" si="341"/>
        <v>1110901.2110052996</v>
      </c>
      <c r="AK465" s="219" t="s">
        <v>939</v>
      </c>
      <c r="AL465" s="220">
        <v>78822.574549228506</v>
      </c>
      <c r="AM465" s="242"/>
      <c r="AN465" s="242"/>
      <c r="AO465" s="242">
        <f t="shared" si="342"/>
        <v>672785.64038518048</v>
      </c>
      <c r="AP465" s="243">
        <f t="shared" si="343"/>
        <v>182606.12903225809</v>
      </c>
      <c r="AQ465" s="244">
        <f t="shared" si="344"/>
        <v>339125.66177105578</v>
      </c>
      <c r="AR465" s="245">
        <f t="shared" si="345"/>
        <v>8.5399999999999991</v>
      </c>
      <c r="AS465" s="246">
        <f t="shared" si="346"/>
        <v>2.3199999999999998</v>
      </c>
      <c r="AT465" s="246">
        <f t="shared" si="347"/>
        <v>4.3</v>
      </c>
      <c r="AU465" s="251">
        <f t="shared" si="348"/>
        <v>15.16</v>
      </c>
      <c r="AV465" s="245">
        <f t="shared" si="349"/>
        <v>7.94</v>
      </c>
      <c r="AW465" s="246">
        <f t="shared" si="350"/>
        <v>2.15</v>
      </c>
      <c r="AX465" s="246">
        <f t="shared" si="351"/>
        <v>4</v>
      </c>
      <c r="AY465" s="252">
        <f t="shared" si="352"/>
        <v>14.09</v>
      </c>
      <c r="AZ465" s="249">
        <f t="shared" si="353"/>
        <v>7.94</v>
      </c>
      <c r="BA465" s="56">
        <f t="shared" si="354"/>
        <v>4</v>
      </c>
      <c r="BB465" s="246">
        <f t="shared" si="355"/>
        <v>0.54</v>
      </c>
      <c r="BC465" s="250">
        <f t="shared" si="356"/>
        <v>1</v>
      </c>
      <c r="BD465" s="246">
        <f t="shared" si="357"/>
        <v>7.94</v>
      </c>
      <c r="BE465" s="56">
        <v>4</v>
      </c>
      <c r="BF465" s="246">
        <f t="shared" si="358"/>
        <v>0.54</v>
      </c>
      <c r="BG465" s="250">
        <f t="shared" si="359"/>
        <v>1</v>
      </c>
      <c r="BH465" s="246">
        <f>INDEX('Mar - Aug'!AG:AG,MATCH(C465,'Mar - Aug'!C:C,0))</f>
        <v>6.48</v>
      </c>
      <c r="BI465" s="56">
        <v>4</v>
      </c>
      <c r="BJ465" s="246">
        <f>INDEX('Mar - Aug'!AK:AK,MATCH($C465,'Mar - Aug'!$C:$C,0))</f>
        <v>0.44</v>
      </c>
      <c r="BK465" s="246">
        <f>INDEX('Mar - Aug'!AL:AL,MATCH($C465,'Mar - Aug'!$C:$C,0))</f>
        <v>0.82</v>
      </c>
      <c r="BL465" s="246">
        <f>INDEX('Mar - Aug'!$AG:$AG,MATCH($C465,'Mar - Aug'!$C:$C,0))</f>
        <v>6.48</v>
      </c>
      <c r="BM465" s="56">
        <v>4</v>
      </c>
      <c r="BN465" s="246">
        <f>INDEX('Mar - Aug'!$AK:$AK,MATCH($C465,'Mar - Aug'!$C:$C,0))</f>
        <v>0.44</v>
      </c>
      <c r="BO465" s="246">
        <f>INDEX('Mar - Aug'!$AL:$AL,MATCH($C465,'Mar - Aug'!$C:$C,0))</f>
        <v>0.82</v>
      </c>
      <c r="BP465" s="60">
        <f>INDEX(FY2019_ALL_Targets!EB:EB,MATCH('Final Comp Values'!B465,FY2019_ALL_Targets!A:A,0))</f>
        <v>0</v>
      </c>
      <c r="BQ465" s="60">
        <f>+INDEX(FY2019_ALL_Targets!DY:DY,MATCH(B465,FY2019_ALL_Targets!A:A,0))</f>
        <v>0</v>
      </c>
      <c r="BR465" s="60">
        <f>+INDEX(FY2019_ALL_Targets!DZ:DZ,MATCH(B465,FY2019_ALL_Targets!A:A,0))</f>
        <v>0</v>
      </c>
      <c r="BS465" s="283">
        <f>+INDEX(FY2019_ALL_Targets!EA:EA,MATCH(B465,FY2019_ALL_Targets!A:A,0))</f>
        <v>0</v>
      </c>
      <c r="BT465" s="245">
        <f t="shared" si="374"/>
        <v>0</v>
      </c>
      <c r="BU465" s="245">
        <f t="shared" si="375"/>
        <v>0</v>
      </c>
      <c r="BV465" s="246">
        <f t="shared" si="376"/>
        <v>0</v>
      </c>
      <c r="BW465" s="284">
        <f t="shared" si="360"/>
        <v>0</v>
      </c>
      <c r="BX465" s="245">
        <f t="shared" si="361"/>
        <v>14.09</v>
      </c>
      <c r="BY465" s="246">
        <f t="shared" si="362"/>
        <v>1110610.0753986295</v>
      </c>
      <c r="BZ465" s="285">
        <f t="shared" si="363"/>
        <v>3.166856505495769E-3</v>
      </c>
      <c r="CA465" s="245">
        <f t="shared" si="364"/>
        <v>128881.02</v>
      </c>
      <c r="CB465" s="286">
        <f t="shared" si="365"/>
        <v>1.64</v>
      </c>
      <c r="CC465" s="268">
        <f t="shared" si="336"/>
        <v>-1.0000000000000675E-2</v>
      </c>
      <c r="CD465" s="267">
        <f t="shared" si="366"/>
        <v>1110901.2110052996</v>
      </c>
      <c r="CE465" s="268">
        <f t="shared" si="367"/>
        <v>1239491.0953986295</v>
      </c>
      <c r="CF465" s="268">
        <f t="shared" si="368"/>
        <v>1.6400000000000006</v>
      </c>
      <c r="CG465" s="270">
        <f t="shared" si="369"/>
        <v>129302.90887499588</v>
      </c>
      <c r="CH465" s="270">
        <f t="shared" si="370"/>
        <v>128589.88439332996</v>
      </c>
      <c r="CI465" s="269">
        <f t="shared" si="371"/>
        <v>713.02448166591057</v>
      </c>
    </row>
    <row r="466" spans="1:87" s="57" customFormat="1" ht="15.75" customHeight="1" x14ac:dyDescent="0.25">
      <c r="A466" s="297">
        <v>1027453</v>
      </c>
      <c r="B466" s="297">
        <v>102455</v>
      </c>
      <c r="C466" s="347">
        <v>676083</v>
      </c>
      <c r="D466" s="219" t="s">
        <v>1003</v>
      </c>
      <c r="E466" s="299" t="s">
        <v>306</v>
      </c>
      <c r="F466" s="299" t="s">
        <v>1041</v>
      </c>
      <c r="G466" s="301" t="s">
        <v>1021</v>
      </c>
      <c r="H466" s="302" t="s">
        <v>917</v>
      </c>
      <c r="I466" s="56" t="s">
        <v>35</v>
      </c>
      <c r="J466" s="229" t="s">
        <v>36</v>
      </c>
      <c r="K466" s="229" t="s">
        <v>35</v>
      </c>
      <c r="L466" s="56"/>
      <c r="M466" s="56"/>
      <c r="N466" s="58"/>
      <c r="O466" s="297">
        <v>1013738</v>
      </c>
      <c r="P466" s="303">
        <v>23262</v>
      </c>
      <c r="Q466" s="304">
        <v>42005</v>
      </c>
      <c r="R466" s="304">
        <v>42247</v>
      </c>
      <c r="S466" s="303">
        <f t="shared" si="337"/>
        <v>34941</v>
      </c>
      <c r="T466" s="59"/>
      <c r="U466" s="346" t="str">
        <f t="shared" si="372"/>
        <v/>
      </c>
      <c r="V466" s="345">
        <f t="shared" si="373"/>
        <v>3.2898735336872372E-3</v>
      </c>
      <c r="W466" s="27">
        <v>0</v>
      </c>
      <c r="X466" s="27">
        <v>0</v>
      </c>
      <c r="Y466" s="305">
        <f t="shared" si="338"/>
        <v>0</v>
      </c>
      <c r="Z466" s="53">
        <f t="shared" si="377"/>
        <v>56804.61</v>
      </c>
      <c r="AA466" s="54">
        <f t="shared" si="377"/>
        <v>56804.61</v>
      </c>
      <c r="AB466" s="54">
        <f t="shared" si="377"/>
        <v>56804.61</v>
      </c>
      <c r="AC466" s="54">
        <f t="shared" si="377"/>
        <v>56804.61</v>
      </c>
      <c r="AD466" s="52">
        <f t="shared" si="339"/>
        <v>227218.45</v>
      </c>
      <c r="AE466" s="53">
        <f t="shared" si="378"/>
        <v>105494.28</v>
      </c>
      <c r="AF466" s="53">
        <f t="shared" si="378"/>
        <v>105494.28</v>
      </c>
      <c r="AG466" s="53">
        <f t="shared" si="378"/>
        <v>105494.28</v>
      </c>
      <c r="AH466" s="53">
        <f t="shared" si="378"/>
        <v>105494.28</v>
      </c>
      <c r="AI466" s="52">
        <f t="shared" si="340"/>
        <v>421977.11911110423</v>
      </c>
      <c r="AJ466" s="55">
        <f t="shared" si="341"/>
        <v>649195.56911110424</v>
      </c>
      <c r="AK466" s="219" t="s">
        <v>1003</v>
      </c>
      <c r="AL466" s="220">
        <v>35521.831322741207</v>
      </c>
      <c r="AM466" s="242"/>
      <c r="AN466" s="242"/>
      <c r="AO466" s="242">
        <f t="shared" si="342"/>
        <v>0</v>
      </c>
      <c r="AP466" s="243">
        <f t="shared" si="343"/>
        <v>244320.91397849465</v>
      </c>
      <c r="AQ466" s="244">
        <f t="shared" si="344"/>
        <v>453738.83775387553</v>
      </c>
      <c r="AR466" s="245">
        <f t="shared" si="345"/>
        <v>0</v>
      </c>
      <c r="AS466" s="246">
        <f t="shared" si="346"/>
        <v>6.88</v>
      </c>
      <c r="AT466" s="246">
        <f t="shared" si="347"/>
        <v>12.77</v>
      </c>
      <c r="AU466" s="251">
        <f t="shared" si="348"/>
        <v>19.649999999999999</v>
      </c>
      <c r="AV466" s="245">
        <f t="shared" si="349"/>
        <v>0</v>
      </c>
      <c r="AW466" s="246">
        <f t="shared" si="350"/>
        <v>6.4</v>
      </c>
      <c r="AX466" s="246">
        <f t="shared" si="351"/>
        <v>11.88</v>
      </c>
      <c r="AY466" s="252">
        <f t="shared" si="352"/>
        <v>18.28</v>
      </c>
      <c r="AZ466" s="249">
        <f t="shared" si="353"/>
        <v>0</v>
      </c>
      <c r="BA466" s="56">
        <f t="shared" si="354"/>
        <v>4</v>
      </c>
      <c r="BB466" s="246">
        <f t="shared" si="355"/>
        <v>1.6</v>
      </c>
      <c r="BC466" s="250">
        <f t="shared" si="356"/>
        <v>2.97</v>
      </c>
      <c r="BD466" s="246">
        <f t="shared" si="357"/>
        <v>0</v>
      </c>
      <c r="BE466" s="56">
        <v>4</v>
      </c>
      <c r="BF466" s="246">
        <f t="shared" si="358"/>
        <v>1.6</v>
      </c>
      <c r="BG466" s="250">
        <f t="shared" si="359"/>
        <v>2.97</v>
      </c>
      <c r="BH466" s="246">
        <f>INDEX('Mar - Aug'!AG:AG,MATCH(C466,'Mar - Aug'!C:C,0))</f>
        <v>0</v>
      </c>
      <c r="BI466" s="56">
        <v>4</v>
      </c>
      <c r="BJ466" s="246">
        <f>INDEX('Mar - Aug'!AK:AK,MATCH($C466,'Mar - Aug'!$C:$C,0))</f>
        <v>1.56</v>
      </c>
      <c r="BK466" s="246">
        <f>INDEX('Mar - Aug'!AL:AL,MATCH($C466,'Mar - Aug'!$C:$C,0))</f>
        <v>2.9</v>
      </c>
      <c r="BL466" s="246">
        <f>INDEX('Mar - Aug'!$AG:$AG,MATCH($C466,'Mar - Aug'!$C:$C,0))</f>
        <v>0</v>
      </c>
      <c r="BM466" s="56">
        <v>4</v>
      </c>
      <c r="BN466" s="246">
        <f>INDEX('Mar - Aug'!$AK:$AK,MATCH($C466,'Mar - Aug'!$C:$C,0))</f>
        <v>1.56</v>
      </c>
      <c r="BO466" s="246">
        <f>INDEX('Mar - Aug'!$AL:$AL,MATCH($C466,'Mar - Aug'!$C:$C,0))</f>
        <v>2.9</v>
      </c>
      <c r="BP466" s="60">
        <f>INDEX(FY2019_ALL_Targets!EB:EB,MATCH('Final Comp Values'!B466,FY2019_ALL_Targets!A:A,0))</f>
        <v>3</v>
      </c>
      <c r="BQ466" s="60">
        <f>+INDEX(FY2019_ALL_Targets!DY:DY,MATCH(B466,FY2019_ALL_Targets!A:A,0))</f>
        <v>1</v>
      </c>
      <c r="BR466" s="60">
        <f>+INDEX(FY2019_ALL_Targets!DZ:DZ,MATCH(B466,FY2019_ALL_Targets!A:A,0))</f>
        <v>1</v>
      </c>
      <c r="BS466" s="283">
        <f>+INDEX(FY2019_ALL_Targets!EA:EA,MATCH(B466,FY2019_ALL_Targets!A:A,0))</f>
        <v>0</v>
      </c>
      <c r="BT466" s="245">
        <f t="shared" si="374"/>
        <v>0</v>
      </c>
      <c r="BU466" s="245">
        <f t="shared" si="375"/>
        <v>1.56</v>
      </c>
      <c r="BV466" s="246">
        <f t="shared" si="376"/>
        <v>2.9</v>
      </c>
      <c r="BW466" s="284">
        <f t="shared" si="360"/>
        <v>158427.36769942578</v>
      </c>
      <c r="BX466" s="245">
        <f t="shared" si="361"/>
        <v>13.82</v>
      </c>
      <c r="BY466" s="246">
        <f t="shared" si="362"/>
        <v>490911.70888028352</v>
      </c>
      <c r="BZ466" s="285">
        <f t="shared" si="363"/>
        <v>1.3998134658859131E-3</v>
      </c>
      <c r="CA466" s="245">
        <f t="shared" si="364"/>
        <v>56967.97</v>
      </c>
      <c r="CB466" s="286">
        <f t="shared" si="365"/>
        <v>1.6</v>
      </c>
      <c r="CC466" s="268">
        <f t="shared" si="336"/>
        <v>0</v>
      </c>
      <c r="CD466" s="267">
        <f t="shared" si="366"/>
        <v>649195.56911110424</v>
      </c>
      <c r="CE466" s="268">
        <f t="shared" si="367"/>
        <v>547879.67888028349</v>
      </c>
      <c r="CF466" s="268">
        <f t="shared" si="368"/>
        <v>-2.8600000000000012</v>
      </c>
      <c r="CG466" s="270">
        <f t="shared" si="369"/>
        <v>-101569.98510162794</v>
      </c>
      <c r="CH466" s="270">
        <f t="shared" si="370"/>
        <v>-101315.89023082075</v>
      </c>
      <c r="CI466" s="269">
        <f t="shared" si="371"/>
        <v>-254.09487080719555</v>
      </c>
    </row>
    <row r="467" spans="1:87" s="57" customFormat="1" ht="15.75" customHeight="1" x14ac:dyDescent="0.25">
      <c r="A467" s="297">
        <v>1026660</v>
      </c>
      <c r="B467" s="297">
        <v>102493</v>
      </c>
      <c r="C467" s="347">
        <v>676098</v>
      </c>
      <c r="D467" s="219" t="s">
        <v>941</v>
      </c>
      <c r="E467" s="299" t="s">
        <v>307</v>
      </c>
      <c r="F467" s="299" t="s">
        <v>945</v>
      </c>
      <c r="G467" s="301" t="s">
        <v>915</v>
      </c>
      <c r="H467" s="302" t="s">
        <v>947</v>
      </c>
      <c r="I467" s="56" t="s">
        <v>35</v>
      </c>
      <c r="J467" s="229" t="s">
        <v>35</v>
      </c>
      <c r="K467" s="229" t="s">
        <v>35</v>
      </c>
      <c r="L467" s="56"/>
      <c r="M467" s="56"/>
      <c r="N467" s="58"/>
      <c r="O467" s="297">
        <v>1026660</v>
      </c>
      <c r="P467" s="303">
        <v>10944</v>
      </c>
      <c r="Q467" s="304">
        <v>42062</v>
      </c>
      <c r="R467" s="304">
        <v>42277</v>
      </c>
      <c r="S467" s="303">
        <f t="shared" si="337"/>
        <v>18493</v>
      </c>
      <c r="T467" s="59"/>
      <c r="U467" s="346">
        <f t="shared" si="372"/>
        <v>2.2831182706622944E-3</v>
      </c>
      <c r="V467" s="345">
        <f t="shared" si="373"/>
        <v>1.7412103619953087E-3</v>
      </c>
      <c r="W467" s="27">
        <v>224873.83591533027</v>
      </c>
      <c r="X467" s="27">
        <v>224873.84</v>
      </c>
      <c r="Y467" s="305">
        <f t="shared" si="338"/>
        <v>443074.75046173163</v>
      </c>
      <c r="Z467" s="53">
        <f t="shared" si="377"/>
        <v>30064.62</v>
      </c>
      <c r="AA467" s="54">
        <f t="shared" si="377"/>
        <v>30064.62</v>
      </c>
      <c r="AB467" s="54">
        <f t="shared" si="377"/>
        <v>30064.62</v>
      </c>
      <c r="AC467" s="54">
        <f t="shared" si="377"/>
        <v>30064.62</v>
      </c>
      <c r="AD467" s="52">
        <f t="shared" si="339"/>
        <v>120258.46</v>
      </c>
      <c r="AE467" s="53">
        <f t="shared" si="378"/>
        <v>55834.28</v>
      </c>
      <c r="AF467" s="53">
        <f t="shared" si="378"/>
        <v>55834.28</v>
      </c>
      <c r="AG467" s="53">
        <f t="shared" si="378"/>
        <v>55834.28</v>
      </c>
      <c r="AH467" s="53">
        <f t="shared" si="378"/>
        <v>55834.28</v>
      </c>
      <c r="AI467" s="52">
        <f t="shared" si="340"/>
        <v>223337.13584962225</v>
      </c>
      <c r="AJ467" s="55">
        <f t="shared" si="341"/>
        <v>786670.34631135385</v>
      </c>
      <c r="AK467" s="219" t="s">
        <v>941</v>
      </c>
      <c r="AL467" s="220">
        <v>76951.060656708069</v>
      </c>
      <c r="AM467" s="242"/>
      <c r="AN467" s="242"/>
      <c r="AO467" s="242">
        <f t="shared" si="342"/>
        <v>476424.46286207705</v>
      </c>
      <c r="AP467" s="243">
        <f t="shared" si="343"/>
        <v>129310.17204301077</v>
      </c>
      <c r="AQ467" s="244">
        <f t="shared" si="344"/>
        <v>240147.45790281965</v>
      </c>
      <c r="AR467" s="245">
        <f t="shared" si="345"/>
        <v>6.19</v>
      </c>
      <c r="AS467" s="246">
        <f t="shared" si="346"/>
        <v>1.68</v>
      </c>
      <c r="AT467" s="246">
        <f t="shared" si="347"/>
        <v>3.12</v>
      </c>
      <c r="AU467" s="251">
        <f t="shared" si="348"/>
        <v>10.99</v>
      </c>
      <c r="AV467" s="245">
        <f t="shared" si="349"/>
        <v>5.76</v>
      </c>
      <c r="AW467" s="246">
        <f t="shared" si="350"/>
        <v>1.56</v>
      </c>
      <c r="AX467" s="246">
        <f t="shared" si="351"/>
        <v>2.9</v>
      </c>
      <c r="AY467" s="252">
        <f t="shared" si="352"/>
        <v>10.220000000000001</v>
      </c>
      <c r="AZ467" s="249">
        <f t="shared" si="353"/>
        <v>5.76</v>
      </c>
      <c r="BA467" s="56">
        <f t="shared" si="354"/>
        <v>4</v>
      </c>
      <c r="BB467" s="246">
        <f t="shared" si="355"/>
        <v>0.39</v>
      </c>
      <c r="BC467" s="250">
        <f t="shared" si="356"/>
        <v>0.73</v>
      </c>
      <c r="BD467" s="246">
        <f t="shared" si="357"/>
        <v>5.76</v>
      </c>
      <c r="BE467" s="56">
        <v>4</v>
      </c>
      <c r="BF467" s="246">
        <f t="shared" si="358"/>
        <v>0.39</v>
      </c>
      <c r="BG467" s="250">
        <f t="shared" si="359"/>
        <v>0.73</v>
      </c>
      <c r="BH467" s="246">
        <f>INDEX('Mar - Aug'!AG:AG,MATCH(C467,'Mar - Aug'!C:C,0))</f>
        <v>5.58</v>
      </c>
      <c r="BI467" s="56">
        <v>4</v>
      </c>
      <c r="BJ467" s="246">
        <f>INDEX('Mar - Aug'!AK:AK,MATCH($C467,'Mar - Aug'!$C:$C,0))</f>
        <v>0.38</v>
      </c>
      <c r="BK467" s="246">
        <f>INDEX('Mar - Aug'!AL:AL,MATCH($C467,'Mar - Aug'!$C:$C,0))</f>
        <v>0.7</v>
      </c>
      <c r="BL467" s="246">
        <f>INDEX('Mar - Aug'!$AG:$AG,MATCH($C467,'Mar - Aug'!$C:$C,0))</f>
        <v>5.58</v>
      </c>
      <c r="BM467" s="56">
        <v>4</v>
      </c>
      <c r="BN467" s="246">
        <f>INDEX('Mar - Aug'!$AK:$AK,MATCH($C467,'Mar - Aug'!$C:$C,0))</f>
        <v>0.38</v>
      </c>
      <c r="BO467" s="246">
        <f>INDEX('Mar - Aug'!$AL:$AL,MATCH($C467,'Mar - Aug'!$C:$C,0))</f>
        <v>0.7</v>
      </c>
      <c r="BP467" s="60">
        <f>INDEX(FY2019_ALL_Targets!EB:EB,MATCH('Final Comp Values'!B467,FY2019_ALL_Targets!A:A,0))</f>
        <v>0</v>
      </c>
      <c r="BQ467" s="60">
        <f>+INDEX(FY2019_ALL_Targets!DY:DY,MATCH(B467,FY2019_ALL_Targets!A:A,0))</f>
        <v>1</v>
      </c>
      <c r="BR467" s="60">
        <f>+INDEX(FY2019_ALL_Targets!DZ:DZ,MATCH(B467,FY2019_ALL_Targets!A:A,0))</f>
        <v>1</v>
      </c>
      <c r="BS467" s="283">
        <f>+INDEX(FY2019_ALL_Targets!EA:EA,MATCH(B467,FY2019_ALL_Targets!A:A,0))</f>
        <v>0</v>
      </c>
      <c r="BT467" s="245">
        <f t="shared" si="374"/>
        <v>0</v>
      </c>
      <c r="BU467" s="245">
        <f t="shared" si="375"/>
        <v>0.38</v>
      </c>
      <c r="BV467" s="246">
        <f t="shared" si="376"/>
        <v>0.7</v>
      </c>
      <c r="BW467" s="284">
        <f t="shared" si="360"/>
        <v>83107.145509244714</v>
      </c>
      <c r="BX467" s="245">
        <f t="shared" si="361"/>
        <v>9.14</v>
      </c>
      <c r="BY467" s="246">
        <f t="shared" si="362"/>
        <v>703332.69440231181</v>
      </c>
      <c r="BZ467" s="285">
        <f t="shared" si="363"/>
        <v>2.0055227015623538E-3</v>
      </c>
      <c r="CA467" s="245">
        <f t="shared" si="364"/>
        <v>81618.42</v>
      </c>
      <c r="CB467" s="286">
        <f t="shared" si="365"/>
        <v>1.06</v>
      </c>
      <c r="CC467" s="268">
        <f t="shared" si="336"/>
        <v>-1.9999999999999019E-2</v>
      </c>
      <c r="CD467" s="267">
        <f t="shared" si="366"/>
        <v>786670.34631135385</v>
      </c>
      <c r="CE467" s="268">
        <f t="shared" si="367"/>
        <v>784951.11440231185</v>
      </c>
      <c r="CF467" s="268">
        <f t="shared" si="368"/>
        <v>-1.9999999999999574E-2</v>
      </c>
      <c r="CG467" s="270">
        <f t="shared" si="369"/>
        <v>-1539.4723019791331</v>
      </c>
      <c r="CH467" s="270">
        <f t="shared" si="370"/>
        <v>-1719.2319090419915</v>
      </c>
      <c r="CI467" s="269">
        <f t="shared" si="371"/>
        <v>179.75960706285832</v>
      </c>
    </row>
    <row r="468" spans="1:87" s="57" customFormat="1" ht="15.75" customHeight="1" x14ac:dyDescent="0.25">
      <c r="A468" s="297">
        <v>1026318</v>
      </c>
      <c r="B468" s="297">
        <v>102497</v>
      </c>
      <c r="C468" s="347">
        <v>676101</v>
      </c>
      <c r="D468" s="219" t="s">
        <v>937</v>
      </c>
      <c r="E468" s="299" t="s">
        <v>2247</v>
      </c>
      <c r="F468" s="299" t="s">
        <v>2642</v>
      </c>
      <c r="G468" s="301" t="s">
        <v>915</v>
      </c>
      <c r="H468" s="302" t="s">
        <v>949</v>
      </c>
      <c r="I468" s="56" t="s">
        <v>35</v>
      </c>
      <c r="J468" s="229" t="s">
        <v>35</v>
      </c>
      <c r="K468" s="229" t="s">
        <v>35</v>
      </c>
      <c r="L468" s="56"/>
      <c r="M468" s="56"/>
      <c r="N468" s="58"/>
      <c r="O468" s="297">
        <v>1026318</v>
      </c>
      <c r="P468" s="303">
        <v>22837</v>
      </c>
      <c r="Q468" s="304">
        <v>42005</v>
      </c>
      <c r="R468" s="304">
        <v>42369</v>
      </c>
      <c r="S468" s="303">
        <f t="shared" si="337"/>
        <v>22837</v>
      </c>
      <c r="T468" s="59"/>
      <c r="U468" s="346">
        <f t="shared" si="372"/>
        <v>2.8194220487273466E-3</v>
      </c>
      <c r="V468" s="345">
        <f t="shared" si="373"/>
        <v>2.1502201393439066E-3</v>
      </c>
      <c r="W468" s="27">
        <v>277696.63060139504</v>
      </c>
      <c r="X468" s="27">
        <v>277697</v>
      </c>
      <c r="Y468" s="305">
        <f t="shared" si="338"/>
        <v>547152.87277859543</v>
      </c>
      <c r="Z468" s="53">
        <f t="shared" si="377"/>
        <v>37126.78</v>
      </c>
      <c r="AA468" s="54">
        <f t="shared" si="377"/>
        <v>37126.78</v>
      </c>
      <c r="AB468" s="54">
        <f t="shared" si="377"/>
        <v>37126.78</v>
      </c>
      <c r="AC468" s="54">
        <f t="shared" si="377"/>
        <v>37126.78</v>
      </c>
      <c r="AD468" s="52">
        <f t="shared" si="339"/>
        <v>148507.13</v>
      </c>
      <c r="AE468" s="53">
        <f t="shared" si="378"/>
        <v>68949.740000000005</v>
      </c>
      <c r="AF468" s="53">
        <f t="shared" si="378"/>
        <v>68949.740000000005</v>
      </c>
      <c r="AG468" s="53">
        <f t="shared" si="378"/>
        <v>68949.740000000005</v>
      </c>
      <c r="AH468" s="53">
        <f t="shared" si="378"/>
        <v>68949.740000000005</v>
      </c>
      <c r="AI468" s="52">
        <f t="shared" si="340"/>
        <v>275798.9602226693</v>
      </c>
      <c r="AJ468" s="55">
        <f t="shared" si="341"/>
        <v>971458.96300126472</v>
      </c>
      <c r="AK468" s="219" t="s">
        <v>937</v>
      </c>
      <c r="AL468" s="220">
        <v>69918.451574351406</v>
      </c>
      <c r="AM468" s="242"/>
      <c r="AN468" s="242"/>
      <c r="AO468" s="242">
        <f t="shared" si="342"/>
        <v>588336.42234257574</v>
      </c>
      <c r="AP468" s="243">
        <f t="shared" si="343"/>
        <v>159685.08602150538</v>
      </c>
      <c r="AQ468" s="244">
        <f t="shared" si="344"/>
        <v>296558.02174480574</v>
      </c>
      <c r="AR468" s="245">
        <f t="shared" si="345"/>
        <v>8.41</v>
      </c>
      <c r="AS468" s="246">
        <f t="shared" si="346"/>
        <v>2.2799999999999998</v>
      </c>
      <c r="AT468" s="246">
        <f t="shared" si="347"/>
        <v>4.24</v>
      </c>
      <c r="AU468" s="251">
        <f t="shared" si="348"/>
        <v>14.93</v>
      </c>
      <c r="AV468" s="245">
        <f t="shared" si="349"/>
        <v>7.83</v>
      </c>
      <c r="AW468" s="246">
        <f t="shared" si="350"/>
        <v>2.12</v>
      </c>
      <c r="AX468" s="246">
        <f t="shared" si="351"/>
        <v>3.94</v>
      </c>
      <c r="AY468" s="252">
        <f t="shared" si="352"/>
        <v>13.889999999999999</v>
      </c>
      <c r="AZ468" s="249">
        <f t="shared" si="353"/>
        <v>7.83</v>
      </c>
      <c r="BA468" s="56">
        <f t="shared" si="354"/>
        <v>4</v>
      </c>
      <c r="BB468" s="246">
        <f t="shared" si="355"/>
        <v>0.53</v>
      </c>
      <c r="BC468" s="250">
        <f t="shared" si="356"/>
        <v>0.99</v>
      </c>
      <c r="BD468" s="246">
        <f t="shared" si="357"/>
        <v>7.83</v>
      </c>
      <c r="BE468" s="56">
        <v>4</v>
      </c>
      <c r="BF468" s="246">
        <f t="shared" si="358"/>
        <v>0.53</v>
      </c>
      <c r="BG468" s="250">
        <f t="shared" si="359"/>
        <v>0.99</v>
      </c>
      <c r="BH468" s="246">
        <f>INDEX('Mar - Aug'!AG:AG,MATCH(C468,'Mar - Aug'!C:C,0))</f>
        <v>7.59</v>
      </c>
      <c r="BI468" s="56">
        <v>4</v>
      </c>
      <c r="BJ468" s="246">
        <f>INDEX('Mar - Aug'!AK:AK,MATCH($C468,'Mar - Aug'!$C:$C,0))</f>
        <v>0.52</v>
      </c>
      <c r="BK468" s="246">
        <f>INDEX('Mar - Aug'!AL:AL,MATCH($C468,'Mar - Aug'!$C:$C,0))</f>
        <v>0.96</v>
      </c>
      <c r="BL468" s="246">
        <f>INDEX('Mar - Aug'!$AG:$AG,MATCH($C468,'Mar - Aug'!$C:$C,0))</f>
        <v>7.59</v>
      </c>
      <c r="BM468" s="56">
        <v>4</v>
      </c>
      <c r="BN468" s="246">
        <f>INDEX('Mar - Aug'!$AK:$AK,MATCH($C468,'Mar - Aug'!$C:$C,0))</f>
        <v>0.52</v>
      </c>
      <c r="BO468" s="246">
        <f>INDEX('Mar - Aug'!$AL:$AL,MATCH($C468,'Mar - Aug'!$C:$C,0))</f>
        <v>0.96</v>
      </c>
      <c r="BP468" s="60">
        <f>INDEX(FY2019_ALL_Targets!EB:EB,MATCH('Final Comp Values'!B468,FY2019_ALL_Targets!A:A,0))</f>
        <v>0</v>
      </c>
      <c r="BQ468" s="60">
        <f>+INDEX(FY2019_ALL_Targets!DY:DY,MATCH(B468,FY2019_ALL_Targets!A:A,0))</f>
        <v>0</v>
      </c>
      <c r="BR468" s="60">
        <f>+INDEX(FY2019_ALL_Targets!DZ:DZ,MATCH(B468,FY2019_ALL_Targets!A:A,0))</f>
        <v>0</v>
      </c>
      <c r="BS468" s="283">
        <f>+INDEX(FY2019_ALL_Targets!EA:EA,MATCH(B468,FY2019_ALL_Targets!A:A,0))</f>
        <v>0</v>
      </c>
      <c r="BT468" s="245">
        <f t="shared" si="374"/>
        <v>0</v>
      </c>
      <c r="BU468" s="245">
        <f t="shared" si="375"/>
        <v>0</v>
      </c>
      <c r="BV468" s="246">
        <f t="shared" si="376"/>
        <v>0</v>
      </c>
      <c r="BW468" s="284">
        <f t="shared" si="360"/>
        <v>0</v>
      </c>
      <c r="BX468" s="245">
        <f t="shared" si="361"/>
        <v>13.889999999999999</v>
      </c>
      <c r="BY468" s="246">
        <f t="shared" si="362"/>
        <v>971167.29236774088</v>
      </c>
      <c r="BZ468" s="285">
        <f t="shared" si="363"/>
        <v>2.7692414519610675E-3</v>
      </c>
      <c r="CA468" s="245">
        <f t="shared" si="364"/>
        <v>112699.35</v>
      </c>
      <c r="CB468" s="286">
        <f t="shared" si="365"/>
        <v>1.61</v>
      </c>
      <c r="CC468" s="268">
        <f t="shared" si="336"/>
        <v>-2.000000000000246E-2</v>
      </c>
      <c r="CD468" s="267">
        <f t="shared" si="366"/>
        <v>971458.96300126472</v>
      </c>
      <c r="CE468" s="268">
        <f t="shared" si="367"/>
        <v>1083866.6423677409</v>
      </c>
      <c r="CF468" s="268">
        <f t="shared" si="368"/>
        <v>1.6099999999999994</v>
      </c>
      <c r="CG468" s="270">
        <f t="shared" si="369"/>
        <v>112602.51478992339</v>
      </c>
      <c r="CH468" s="270">
        <f t="shared" si="370"/>
        <v>112407.67936647614</v>
      </c>
      <c r="CI468" s="269">
        <f t="shared" si="371"/>
        <v>194.83542344724992</v>
      </c>
    </row>
    <row r="469" spans="1:87" s="57" customFormat="1" ht="15.75" customHeight="1" x14ac:dyDescent="0.25">
      <c r="A469" s="297">
        <v>1026313</v>
      </c>
      <c r="B469" s="297">
        <v>102525</v>
      </c>
      <c r="C469" s="347">
        <v>676104</v>
      </c>
      <c r="D469" s="219" t="s">
        <v>937</v>
      </c>
      <c r="E469" s="299" t="s">
        <v>2248</v>
      </c>
      <c r="F469" s="299" t="s">
        <v>2651</v>
      </c>
      <c r="G469" s="301" t="s">
        <v>915</v>
      </c>
      <c r="H469" s="302" t="s">
        <v>949</v>
      </c>
      <c r="I469" s="56" t="s">
        <v>35</v>
      </c>
      <c r="J469" s="229" t="s">
        <v>35</v>
      </c>
      <c r="K469" s="229" t="s">
        <v>35</v>
      </c>
      <c r="L469" s="56"/>
      <c r="M469" s="56"/>
      <c r="N469" s="58"/>
      <c r="O469" s="297">
        <v>1026313</v>
      </c>
      <c r="P469" s="303">
        <v>20349</v>
      </c>
      <c r="Q469" s="304">
        <v>42005</v>
      </c>
      <c r="R469" s="304">
        <v>42369</v>
      </c>
      <c r="S469" s="303">
        <f t="shared" si="337"/>
        <v>20349</v>
      </c>
      <c r="T469" s="59"/>
      <c r="U469" s="346">
        <f t="shared" si="372"/>
        <v>2.5122572697619115E-3</v>
      </c>
      <c r="V469" s="345">
        <f t="shared" si="373"/>
        <v>1.9159622374002345E-3</v>
      </c>
      <c r="W469" s="27">
        <v>247442.69114031561</v>
      </c>
      <c r="X469" s="27">
        <v>247443</v>
      </c>
      <c r="Y469" s="305">
        <f t="shared" si="338"/>
        <v>487542.75115696626</v>
      </c>
      <c r="Z469" s="53">
        <f t="shared" si="377"/>
        <v>33081.97</v>
      </c>
      <c r="AA469" s="54">
        <f t="shared" si="377"/>
        <v>33081.97</v>
      </c>
      <c r="AB469" s="54">
        <f t="shared" si="377"/>
        <v>33081.97</v>
      </c>
      <c r="AC469" s="54">
        <f t="shared" si="377"/>
        <v>33081.97</v>
      </c>
      <c r="AD469" s="52">
        <f t="shared" si="339"/>
        <v>132327.87</v>
      </c>
      <c r="AE469" s="53">
        <f t="shared" si="378"/>
        <v>61437.94</v>
      </c>
      <c r="AF469" s="53">
        <f t="shared" si="378"/>
        <v>61437.94</v>
      </c>
      <c r="AG469" s="53">
        <f t="shared" si="378"/>
        <v>61437.94</v>
      </c>
      <c r="AH469" s="53">
        <f t="shared" si="378"/>
        <v>61437.94</v>
      </c>
      <c r="AI469" s="52">
        <f t="shared" si="340"/>
        <v>245751.76431103461</v>
      </c>
      <c r="AJ469" s="55">
        <f t="shared" si="341"/>
        <v>865622.3854680009</v>
      </c>
      <c r="AK469" s="219" t="s">
        <v>937</v>
      </c>
      <c r="AL469" s="220">
        <v>69918.451574351406</v>
      </c>
      <c r="AM469" s="242"/>
      <c r="AN469" s="242"/>
      <c r="AO469" s="242">
        <f t="shared" si="342"/>
        <v>524239.51737308205</v>
      </c>
      <c r="AP469" s="243">
        <f t="shared" si="343"/>
        <v>142288.03225806452</v>
      </c>
      <c r="AQ469" s="244">
        <f t="shared" si="344"/>
        <v>264249.20893659635</v>
      </c>
      <c r="AR469" s="245">
        <f t="shared" si="345"/>
        <v>7.5</v>
      </c>
      <c r="AS469" s="246">
        <f t="shared" si="346"/>
        <v>2.04</v>
      </c>
      <c r="AT469" s="246">
        <f t="shared" si="347"/>
        <v>3.78</v>
      </c>
      <c r="AU469" s="251">
        <f t="shared" si="348"/>
        <v>13.319999999999999</v>
      </c>
      <c r="AV469" s="245">
        <f t="shared" si="349"/>
        <v>6.97</v>
      </c>
      <c r="AW469" s="246">
        <f t="shared" si="350"/>
        <v>1.89</v>
      </c>
      <c r="AX469" s="246">
        <f t="shared" si="351"/>
        <v>3.51</v>
      </c>
      <c r="AY469" s="252">
        <f t="shared" si="352"/>
        <v>12.37</v>
      </c>
      <c r="AZ469" s="249">
        <f t="shared" si="353"/>
        <v>6.97</v>
      </c>
      <c r="BA469" s="56">
        <f t="shared" si="354"/>
        <v>4</v>
      </c>
      <c r="BB469" s="246">
        <f t="shared" si="355"/>
        <v>0.47</v>
      </c>
      <c r="BC469" s="250">
        <f t="shared" si="356"/>
        <v>0.88</v>
      </c>
      <c r="BD469" s="246">
        <f t="shared" si="357"/>
        <v>6.97</v>
      </c>
      <c r="BE469" s="56">
        <v>4</v>
      </c>
      <c r="BF469" s="246">
        <f t="shared" si="358"/>
        <v>0.47</v>
      </c>
      <c r="BG469" s="250">
        <f t="shared" si="359"/>
        <v>0.88</v>
      </c>
      <c r="BH469" s="246">
        <f>INDEX('Mar - Aug'!AG:AG,MATCH(C469,'Mar - Aug'!C:C,0))</f>
        <v>6.77</v>
      </c>
      <c r="BI469" s="56">
        <v>4</v>
      </c>
      <c r="BJ469" s="246">
        <f>INDEX('Mar - Aug'!AK:AK,MATCH($C469,'Mar - Aug'!$C:$C,0))</f>
        <v>0.46</v>
      </c>
      <c r="BK469" s="246">
        <f>INDEX('Mar - Aug'!AL:AL,MATCH($C469,'Mar - Aug'!$C:$C,0))</f>
        <v>0.85</v>
      </c>
      <c r="BL469" s="246">
        <f>INDEX('Mar - Aug'!$AG:$AG,MATCH($C469,'Mar - Aug'!$C:$C,0))</f>
        <v>6.77</v>
      </c>
      <c r="BM469" s="56">
        <v>4</v>
      </c>
      <c r="BN469" s="246">
        <f>INDEX('Mar - Aug'!$AK:$AK,MATCH($C469,'Mar - Aug'!$C:$C,0))</f>
        <v>0.46</v>
      </c>
      <c r="BO469" s="246">
        <f>INDEX('Mar - Aug'!$AL:$AL,MATCH($C469,'Mar - Aug'!$C:$C,0))</f>
        <v>0.85</v>
      </c>
      <c r="BP469" s="60">
        <f>INDEX(FY2019_ALL_Targets!EB:EB,MATCH('Final Comp Values'!B469,FY2019_ALL_Targets!A:A,0))</f>
        <v>0</v>
      </c>
      <c r="BQ469" s="60">
        <f>+INDEX(FY2019_ALL_Targets!DY:DY,MATCH(B469,FY2019_ALL_Targets!A:A,0))</f>
        <v>2</v>
      </c>
      <c r="BR469" s="60">
        <f>+INDEX(FY2019_ALL_Targets!DZ:DZ,MATCH(B469,FY2019_ALL_Targets!A:A,0))</f>
        <v>2</v>
      </c>
      <c r="BS469" s="283">
        <f>+INDEX(FY2019_ALL_Targets!EA:EA,MATCH(B469,FY2019_ALL_Targets!A:A,0))</f>
        <v>0</v>
      </c>
      <c r="BT469" s="245">
        <f t="shared" si="374"/>
        <v>0</v>
      </c>
      <c r="BU469" s="245">
        <f t="shared" si="375"/>
        <v>0.92</v>
      </c>
      <c r="BV469" s="246">
        <f t="shared" si="376"/>
        <v>1.7</v>
      </c>
      <c r="BW469" s="284">
        <f t="shared" si="360"/>
        <v>183186.34312480068</v>
      </c>
      <c r="BX469" s="245">
        <f t="shared" si="361"/>
        <v>9.75</v>
      </c>
      <c r="BY469" s="246">
        <f t="shared" si="362"/>
        <v>681704.90284992615</v>
      </c>
      <c r="BZ469" s="285">
        <f t="shared" si="363"/>
        <v>1.9438519911173801E-3</v>
      </c>
      <c r="CA469" s="245">
        <f t="shared" si="364"/>
        <v>79108.62</v>
      </c>
      <c r="CB469" s="286">
        <f t="shared" si="365"/>
        <v>1.1299999999999999</v>
      </c>
      <c r="CC469" s="268">
        <f t="shared" si="336"/>
        <v>2.3314683517128287E-15</v>
      </c>
      <c r="CD469" s="267">
        <f t="shared" si="366"/>
        <v>865622.3854680009</v>
      </c>
      <c r="CE469" s="268">
        <f t="shared" si="367"/>
        <v>760813.52284992614</v>
      </c>
      <c r="CF469" s="268">
        <f t="shared" si="368"/>
        <v>-1.4900000000000002</v>
      </c>
      <c r="CG469" s="270">
        <f t="shared" si="369"/>
        <v>-104266.56057779479</v>
      </c>
      <c r="CH469" s="270">
        <f t="shared" si="370"/>
        <v>-104808.86261807475</v>
      </c>
      <c r="CI469" s="269">
        <f t="shared" si="371"/>
        <v>542.30204027995933</v>
      </c>
    </row>
    <row r="470" spans="1:87" s="57" customFormat="1" ht="15.75" customHeight="1" x14ac:dyDescent="0.25">
      <c r="A470" s="297">
        <v>1026711</v>
      </c>
      <c r="B470" s="297">
        <v>102533</v>
      </c>
      <c r="C470" s="347">
        <v>676096</v>
      </c>
      <c r="D470" s="219" t="s">
        <v>941</v>
      </c>
      <c r="E470" s="299" t="s">
        <v>311</v>
      </c>
      <c r="F470" s="299" t="s">
        <v>1002</v>
      </c>
      <c r="G470" s="301" t="s">
        <v>915</v>
      </c>
      <c r="H470" s="302" t="s">
        <v>1002</v>
      </c>
      <c r="I470" s="56" t="s">
        <v>35</v>
      </c>
      <c r="J470" s="229" t="s">
        <v>35</v>
      </c>
      <c r="K470" s="229" t="s">
        <v>35</v>
      </c>
      <c r="L470" s="56"/>
      <c r="M470" s="56"/>
      <c r="N470" s="58"/>
      <c r="O470" s="297">
        <v>1026711</v>
      </c>
      <c r="P470" s="303">
        <v>6472</v>
      </c>
      <c r="Q470" s="304">
        <v>42062</v>
      </c>
      <c r="R470" s="304">
        <v>42277</v>
      </c>
      <c r="S470" s="303">
        <f t="shared" si="337"/>
        <v>10936</v>
      </c>
      <c r="T470" s="59"/>
      <c r="U470" s="346">
        <f t="shared" si="372"/>
        <v>1.3501422921085196E-3</v>
      </c>
      <c r="V470" s="345">
        <f t="shared" si="373"/>
        <v>1.0296802313729896E-3</v>
      </c>
      <c r="W470" s="27">
        <v>132981.14253342626</v>
      </c>
      <c r="X470" s="27">
        <v>132981.14000000001</v>
      </c>
      <c r="Y470" s="305">
        <f t="shared" si="338"/>
        <v>262016.19375166265</v>
      </c>
      <c r="Z470" s="53">
        <f t="shared" si="377"/>
        <v>17778.98</v>
      </c>
      <c r="AA470" s="54">
        <f t="shared" si="377"/>
        <v>17778.98</v>
      </c>
      <c r="AB470" s="54">
        <f t="shared" si="377"/>
        <v>17778.98</v>
      </c>
      <c r="AC470" s="54">
        <f t="shared" si="377"/>
        <v>17778.98</v>
      </c>
      <c r="AD470" s="52">
        <f t="shared" si="339"/>
        <v>71115.91</v>
      </c>
      <c r="AE470" s="53">
        <f t="shared" si="378"/>
        <v>33018.1</v>
      </c>
      <c r="AF470" s="53">
        <f t="shared" si="378"/>
        <v>33018.1</v>
      </c>
      <c r="AG470" s="53">
        <f t="shared" si="378"/>
        <v>33018.1</v>
      </c>
      <c r="AH470" s="53">
        <f t="shared" si="378"/>
        <v>33018.1</v>
      </c>
      <c r="AI470" s="52">
        <f t="shared" si="340"/>
        <v>132072.40132220133</v>
      </c>
      <c r="AJ470" s="55">
        <f t="shared" si="341"/>
        <v>465204.50507386401</v>
      </c>
      <c r="AK470" s="219" t="s">
        <v>941</v>
      </c>
      <c r="AL470" s="220">
        <v>76951.060656708069</v>
      </c>
      <c r="AM470" s="242"/>
      <c r="AN470" s="242"/>
      <c r="AO470" s="242">
        <f t="shared" si="342"/>
        <v>281737.8427437233</v>
      </c>
      <c r="AP470" s="243">
        <f t="shared" si="343"/>
        <v>76468.72043010754</v>
      </c>
      <c r="AQ470" s="244">
        <f t="shared" si="344"/>
        <v>142013.3347550552</v>
      </c>
      <c r="AR470" s="245">
        <f t="shared" si="345"/>
        <v>3.66</v>
      </c>
      <c r="AS470" s="246">
        <f t="shared" si="346"/>
        <v>0.99</v>
      </c>
      <c r="AT470" s="246">
        <f t="shared" si="347"/>
        <v>1.85</v>
      </c>
      <c r="AU470" s="251">
        <f t="shared" si="348"/>
        <v>6.5</v>
      </c>
      <c r="AV470" s="245">
        <f t="shared" si="349"/>
        <v>3.4</v>
      </c>
      <c r="AW470" s="246">
        <f t="shared" si="350"/>
        <v>0.92</v>
      </c>
      <c r="AX470" s="246">
        <f t="shared" si="351"/>
        <v>1.72</v>
      </c>
      <c r="AY470" s="252">
        <f t="shared" si="352"/>
        <v>6.04</v>
      </c>
      <c r="AZ470" s="249">
        <f t="shared" si="353"/>
        <v>3.4</v>
      </c>
      <c r="BA470" s="56">
        <f t="shared" si="354"/>
        <v>4</v>
      </c>
      <c r="BB470" s="246">
        <f t="shared" si="355"/>
        <v>0.23</v>
      </c>
      <c r="BC470" s="250">
        <f t="shared" si="356"/>
        <v>0.43</v>
      </c>
      <c r="BD470" s="246">
        <f t="shared" si="357"/>
        <v>3.4</v>
      </c>
      <c r="BE470" s="56">
        <v>4</v>
      </c>
      <c r="BF470" s="246">
        <f t="shared" si="358"/>
        <v>0.23</v>
      </c>
      <c r="BG470" s="250">
        <f t="shared" si="359"/>
        <v>0.43</v>
      </c>
      <c r="BH470" s="246">
        <f>INDEX('Mar - Aug'!AG:AG,MATCH(C470,'Mar - Aug'!C:C,0))</f>
        <v>3.3</v>
      </c>
      <c r="BI470" s="56">
        <v>4</v>
      </c>
      <c r="BJ470" s="246">
        <f>INDEX('Mar - Aug'!AK:AK,MATCH($C470,'Mar - Aug'!$C:$C,0))</f>
        <v>0.23</v>
      </c>
      <c r="BK470" s="246">
        <f>INDEX('Mar - Aug'!AL:AL,MATCH($C470,'Mar - Aug'!$C:$C,0))</f>
        <v>0.42</v>
      </c>
      <c r="BL470" s="246">
        <f>INDEX('Mar - Aug'!$AG:$AG,MATCH($C470,'Mar - Aug'!$C:$C,0))</f>
        <v>3.3</v>
      </c>
      <c r="BM470" s="56">
        <v>4</v>
      </c>
      <c r="BN470" s="246">
        <f>INDEX('Mar - Aug'!$AK:$AK,MATCH($C470,'Mar - Aug'!$C:$C,0))</f>
        <v>0.23</v>
      </c>
      <c r="BO470" s="246">
        <f>INDEX('Mar - Aug'!$AL:$AL,MATCH($C470,'Mar - Aug'!$C:$C,0))</f>
        <v>0.42</v>
      </c>
      <c r="BP470" s="60">
        <f>INDEX(FY2019_ALL_Targets!EB:EB,MATCH('Final Comp Values'!B470,FY2019_ALL_Targets!A:A,0))</f>
        <v>0</v>
      </c>
      <c r="BQ470" s="60">
        <f>+INDEX(FY2019_ALL_Targets!DY:DY,MATCH(B470,FY2019_ALL_Targets!A:A,0))</f>
        <v>0</v>
      </c>
      <c r="BR470" s="60">
        <f>+INDEX(FY2019_ALL_Targets!DZ:DZ,MATCH(B470,FY2019_ALL_Targets!A:A,0))</f>
        <v>0</v>
      </c>
      <c r="BS470" s="283">
        <f>+INDEX(FY2019_ALL_Targets!EA:EA,MATCH(B470,FY2019_ALL_Targets!A:A,0))</f>
        <v>0</v>
      </c>
      <c r="BT470" s="245">
        <f t="shared" si="374"/>
        <v>0</v>
      </c>
      <c r="BU470" s="245">
        <f t="shared" si="375"/>
        <v>0</v>
      </c>
      <c r="BV470" s="246">
        <f t="shared" si="376"/>
        <v>0</v>
      </c>
      <c r="BW470" s="284">
        <f t="shared" si="360"/>
        <v>0</v>
      </c>
      <c r="BX470" s="245">
        <f t="shared" si="361"/>
        <v>6.04</v>
      </c>
      <c r="BY470" s="246">
        <f t="shared" si="362"/>
        <v>464784.40636651672</v>
      </c>
      <c r="BZ470" s="285">
        <f t="shared" si="363"/>
        <v>1.3253125949055377E-3</v>
      </c>
      <c r="CA470" s="245">
        <f t="shared" si="364"/>
        <v>53936.02</v>
      </c>
      <c r="CB470" s="286">
        <f t="shared" si="365"/>
        <v>0.7</v>
      </c>
      <c r="CC470" s="268">
        <f t="shared" si="336"/>
        <v>0</v>
      </c>
      <c r="CD470" s="267">
        <f t="shared" si="366"/>
        <v>465204.50507386401</v>
      </c>
      <c r="CE470" s="268">
        <f t="shared" si="367"/>
        <v>518720.42636651674</v>
      </c>
      <c r="CF470" s="268">
        <f t="shared" si="368"/>
        <v>0.70000000000000018</v>
      </c>
      <c r="CG470" s="270">
        <f t="shared" si="369"/>
        <v>53914.429395977626</v>
      </c>
      <c r="CH470" s="270">
        <f t="shared" si="370"/>
        <v>53515.921292652725</v>
      </c>
      <c r="CI470" s="269">
        <f t="shared" si="371"/>
        <v>398.50810332490073</v>
      </c>
    </row>
    <row r="471" spans="1:87" s="57" customFormat="1" ht="15.75" customHeight="1" x14ac:dyDescent="0.25">
      <c r="A471" s="297">
        <v>1028605</v>
      </c>
      <c r="B471" s="297">
        <v>102540</v>
      </c>
      <c r="C471" s="347">
        <v>676097</v>
      </c>
      <c r="D471" s="219" t="s">
        <v>925</v>
      </c>
      <c r="E471" s="299" t="s">
        <v>2379</v>
      </c>
      <c r="F471" s="299" t="s">
        <v>2380</v>
      </c>
      <c r="G471" s="301" t="s">
        <v>915</v>
      </c>
      <c r="H471" s="302" t="s">
        <v>2379</v>
      </c>
      <c r="I471" s="56" t="s">
        <v>35</v>
      </c>
      <c r="J471" s="229" t="s">
        <v>36</v>
      </c>
      <c r="K471" s="229" t="s">
        <v>35</v>
      </c>
      <c r="L471" s="56"/>
      <c r="M471" s="56"/>
      <c r="N471" s="58"/>
      <c r="O471" s="297">
        <v>1025970</v>
      </c>
      <c r="P471" s="303">
        <v>19998</v>
      </c>
      <c r="Q471" s="304">
        <v>42005</v>
      </c>
      <c r="R471" s="304">
        <v>42369</v>
      </c>
      <c r="S471" s="303">
        <f t="shared" si="337"/>
        <v>19998</v>
      </c>
      <c r="T471" s="59"/>
      <c r="U471" s="346">
        <f t="shared" si="372"/>
        <v>2.4689233318933956E-3</v>
      </c>
      <c r="V471" s="345">
        <f t="shared" si="373"/>
        <v>1.8829137954459623E-3</v>
      </c>
      <c r="W471" s="27">
        <v>243174.55097438351</v>
      </c>
      <c r="X471" s="27">
        <v>243174.55</v>
      </c>
      <c r="Y471" s="305">
        <f t="shared" si="338"/>
        <v>479133.12387031358</v>
      </c>
      <c r="Z471" s="53">
        <f t="shared" si="377"/>
        <v>32511.34</v>
      </c>
      <c r="AA471" s="54">
        <f t="shared" si="377"/>
        <v>32511.34</v>
      </c>
      <c r="AB471" s="54">
        <f t="shared" si="377"/>
        <v>32511.34</v>
      </c>
      <c r="AC471" s="54">
        <f t="shared" si="377"/>
        <v>32511.34</v>
      </c>
      <c r="AD471" s="52">
        <f t="shared" si="339"/>
        <v>130045.35</v>
      </c>
      <c r="AE471" s="53">
        <f t="shared" si="378"/>
        <v>60378.2</v>
      </c>
      <c r="AF471" s="53">
        <f t="shared" si="378"/>
        <v>60378.2</v>
      </c>
      <c r="AG471" s="53">
        <f t="shared" si="378"/>
        <v>60378.2</v>
      </c>
      <c r="AH471" s="53">
        <f t="shared" si="378"/>
        <v>60378.2</v>
      </c>
      <c r="AI471" s="52">
        <f t="shared" si="340"/>
        <v>241512.79093282568</v>
      </c>
      <c r="AJ471" s="55">
        <f t="shared" si="341"/>
        <v>850691.26480313926</v>
      </c>
      <c r="AK471" s="219" t="s">
        <v>925</v>
      </c>
      <c r="AL471" s="220">
        <v>58482.872744368782</v>
      </c>
      <c r="AM471" s="242"/>
      <c r="AN471" s="242"/>
      <c r="AO471" s="242">
        <f t="shared" si="342"/>
        <v>515196.90738743398</v>
      </c>
      <c r="AP471" s="243">
        <f t="shared" si="343"/>
        <v>139833.70967741936</v>
      </c>
      <c r="AQ471" s="244">
        <f t="shared" si="344"/>
        <v>259691.17304604914</v>
      </c>
      <c r="AR471" s="245">
        <f t="shared" si="345"/>
        <v>8.81</v>
      </c>
      <c r="AS471" s="246">
        <f t="shared" si="346"/>
        <v>2.39</v>
      </c>
      <c r="AT471" s="246">
        <f t="shared" si="347"/>
        <v>4.4400000000000004</v>
      </c>
      <c r="AU471" s="251">
        <f t="shared" si="348"/>
        <v>15.64</v>
      </c>
      <c r="AV471" s="245">
        <f t="shared" si="349"/>
        <v>8.19</v>
      </c>
      <c r="AW471" s="246">
        <f t="shared" si="350"/>
        <v>2.2200000000000002</v>
      </c>
      <c r="AX471" s="246">
        <f t="shared" si="351"/>
        <v>4.13</v>
      </c>
      <c r="AY471" s="252">
        <f t="shared" si="352"/>
        <v>14.54</v>
      </c>
      <c r="AZ471" s="249">
        <f t="shared" si="353"/>
        <v>8.19</v>
      </c>
      <c r="BA471" s="56">
        <f t="shared" si="354"/>
        <v>4</v>
      </c>
      <c r="BB471" s="246">
        <f t="shared" si="355"/>
        <v>0.56000000000000005</v>
      </c>
      <c r="BC471" s="250">
        <f t="shared" si="356"/>
        <v>1.03</v>
      </c>
      <c r="BD471" s="246">
        <f t="shared" si="357"/>
        <v>8.19</v>
      </c>
      <c r="BE471" s="56">
        <v>4</v>
      </c>
      <c r="BF471" s="246">
        <f t="shared" si="358"/>
        <v>0.56000000000000005</v>
      </c>
      <c r="BG471" s="250">
        <f t="shared" si="359"/>
        <v>1.03</v>
      </c>
      <c r="BH471" s="246">
        <f>INDEX('Mar - Aug'!AG:AG,MATCH(C471,'Mar - Aug'!C:C,0))</f>
        <v>8.24</v>
      </c>
      <c r="BI471" s="56">
        <v>4</v>
      </c>
      <c r="BJ471" s="246">
        <f>INDEX('Mar - Aug'!AK:AK,MATCH($C471,'Mar - Aug'!$C:$C,0))</f>
        <v>0.56000000000000005</v>
      </c>
      <c r="BK471" s="246">
        <f>INDEX('Mar - Aug'!AL:AL,MATCH($C471,'Mar - Aug'!$C:$C,0))</f>
        <v>1.04</v>
      </c>
      <c r="BL471" s="246">
        <f>INDEX('Mar - Aug'!$AG:$AG,MATCH($C471,'Mar - Aug'!$C:$C,0))</f>
        <v>8.24</v>
      </c>
      <c r="BM471" s="56">
        <v>4</v>
      </c>
      <c r="BN471" s="246">
        <f>INDEX('Mar - Aug'!$AK:$AK,MATCH($C471,'Mar - Aug'!$C:$C,0))</f>
        <v>0.56000000000000005</v>
      </c>
      <c r="BO471" s="246">
        <f>INDEX('Mar - Aug'!$AL:$AL,MATCH($C471,'Mar - Aug'!$C:$C,0))</f>
        <v>1.04</v>
      </c>
      <c r="BP471" s="60">
        <f>INDEX(FY2019_ALL_Targets!EB:EB,MATCH('Final Comp Values'!B471,FY2019_ALL_Targets!A:A,0))</f>
        <v>0</v>
      </c>
      <c r="BQ471" s="60">
        <f>+INDEX(FY2019_ALL_Targets!DY:DY,MATCH(B471,FY2019_ALL_Targets!A:A,0))</f>
        <v>1</v>
      </c>
      <c r="BR471" s="60">
        <f>+INDEX(FY2019_ALL_Targets!DZ:DZ,MATCH(B471,FY2019_ALL_Targets!A:A,0))</f>
        <v>1</v>
      </c>
      <c r="BS471" s="283">
        <f>+INDEX(FY2019_ALL_Targets!EA:EA,MATCH(B471,FY2019_ALL_Targets!A:A,0))</f>
        <v>0</v>
      </c>
      <c r="BT471" s="245">
        <f t="shared" si="374"/>
        <v>0</v>
      </c>
      <c r="BU471" s="245">
        <f t="shared" si="375"/>
        <v>0.56000000000000005</v>
      </c>
      <c r="BV471" s="246">
        <f t="shared" si="376"/>
        <v>1.04</v>
      </c>
      <c r="BW471" s="284">
        <f t="shared" si="360"/>
        <v>93572.59639099006</v>
      </c>
      <c r="BX471" s="245">
        <f t="shared" si="361"/>
        <v>12.94</v>
      </c>
      <c r="BY471" s="246">
        <f t="shared" si="362"/>
        <v>756768.37331213197</v>
      </c>
      <c r="BZ471" s="285">
        <f t="shared" si="363"/>
        <v>2.1578922245206324E-3</v>
      </c>
      <c r="CA471" s="245">
        <f t="shared" si="364"/>
        <v>87819.38</v>
      </c>
      <c r="CB471" s="286">
        <f t="shared" si="365"/>
        <v>1.5</v>
      </c>
      <c r="CC471" s="268">
        <f t="shared" si="336"/>
        <v>-1.0000000000001119E-2</v>
      </c>
      <c r="CD471" s="267">
        <f t="shared" si="366"/>
        <v>850691.26480313926</v>
      </c>
      <c r="CE471" s="268">
        <f t="shared" si="367"/>
        <v>844587.75331213197</v>
      </c>
      <c r="CF471" s="268">
        <f t="shared" si="368"/>
        <v>-9.9999999999999645E-2</v>
      </c>
      <c r="CG471" s="270">
        <f t="shared" si="369"/>
        <v>-5850.6964566928218</v>
      </c>
      <c r="CH471" s="270">
        <f t="shared" si="370"/>
        <v>-6103.511491007288</v>
      </c>
      <c r="CI471" s="269">
        <f t="shared" si="371"/>
        <v>252.81503431446617</v>
      </c>
    </row>
    <row r="472" spans="1:87" s="57" customFormat="1" ht="15.75" customHeight="1" x14ac:dyDescent="0.25">
      <c r="A472" s="297">
        <v>1026723</v>
      </c>
      <c r="B472" s="297">
        <v>102587</v>
      </c>
      <c r="C472" s="347">
        <v>676105</v>
      </c>
      <c r="D472" s="219" t="s">
        <v>923</v>
      </c>
      <c r="E472" s="299" t="s">
        <v>313</v>
      </c>
      <c r="F472" s="299" t="s">
        <v>974</v>
      </c>
      <c r="G472" s="301" t="s">
        <v>915</v>
      </c>
      <c r="H472" s="302" t="s">
        <v>974</v>
      </c>
      <c r="I472" s="56" t="s">
        <v>35</v>
      </c>
      <c r="J472" s="229" t="s">
        <v>35</v>
      </c>
      <c r="K472" s="229" t="s">
        <v>36</v>
      </c>
      <c r="L472" s="56"/>
      <c r="M472" s="56"/>
      <c r="N472" s="58"/>
      <c r="O472" s="297">
        <v>1026723</v>
      </c>
      <c r="P472" s="303">
        <v>11345</v>
      </c>
      <c r="Q472" s="304">
        <v>42062</v>
      </c>
      <c r="R472" s="304">
        <v>42277</v>
      </c>
      <c r="S472" s="303">
        <f t="shared" si="337"/>
        <v>19171</v>
      </c>
      <c r="T472" s="59"/>
      <c r="U472" s="346">
        <f t="shared" si="372"/>
        <v>2.3668231421006243E-3</v>
      </c>
      <c r="V472" s="345">
        <f t="shared" si="373"/>
        <v>1.8050475233770649E-3</v>
      </c>
      <c r="W472" s="27">
        <v>233118.27765721609</v>
      </c>
      <c r="X472" s="27">
        <v>233118</v>
      </c>
      <c r="Y472" s="305">
        <f t="shared" si="338"/>
        <v>459318.98778466752</v>
      </c>
      <c r="Z472" s="53">
        <f t="shared" si="377"/>
        <v>31166.86</v>
      </c>
      <c r="AA472" s="54">
        <f t="shared" si="377"/>
        <v>31166.86</v>
      </c>
      <c r="AB472" s="54">
        <f t="shared" si="377"/>
        <v>31166.86</v>
      </c>
      <c r="AC472" s="54">
        <f t="shared" si="377"/>
        <v>31166.86</v>
      </c>
      <c r="AD472" s="52">
        <f t="shared" si="339"/>
        <v>124667.44</v>
      </c>
      <c r="AE472" s="53">
        <f t="shared" si="378"/>
        <v>57881.31</v>
      </c>
      <c r="AF472" s="53">
        <f t="shared" si="378"/>
        <v>57881.31</v>
      </c>
      <c r="AG472" s="53">
        <f t="shared" si="378"/>
        <v>57881.31</v>
      </c>
      <c r="AH472" s="53">
        <f t="shared" si="378"/>
        <v>57881.31</v>
      </c>
      <c r="AI472" s="52">
        <f t="shared" si="340"/>
        <v>231525.23827248733</v>
      </c>
      <c r="AJ472" s="55">
        <f t="shared" si="341"/>
        <v>815511.66605715489</v>
      </c>
      <c r="AK472" s="219" t="s">
        <v>923</v>
      </c>
      <c r="AL472" s="220">
        <v>21889.523364708708</v>
      </c>
      <c r="AM472" s="242"/>
      <c r="AN472" s="242"/>
      <c r="AO472" s="242">
        <f t="shared" si="342"/>
        <v>493891.38471469627</v>
      </c>
      <c r="AP472" s="243">
        <f t="shared" si="343"/>
        <v>134051.01075268819</v>
      </c>
      <c r="AQ472" s="244">
        <f t="shared" si="344"/>
        <v>248951.86911020146</v>
      </c>
      <c r="AR472" s="245">
        <f t="shared" si="345"/>
        <v>22.56</v>
      </c>
      <c r="AS472" s="246">
        <f t="shared" si="346"/>
        <v>6.12</v>
      </c>
      <c r="AT472" s="246">
        <f t="shared" si="347"/>
        <v>11.37</v>
      </c>
      <c r="AU472" s="251">
        <f t="shared" si="348"/>
        <v>40.049999999999997</v>
      </c>
      <c r="AV472" s="245">
        <f t="shared" si="349"/>
        <v>20.98</v>
      </c>
      <c r="AW472" s="246">
        <f t="shared" si="350"/>
        <v>5.7</v>
      </c>
      <c r="AX472" s="246">
        <f t="shared" si="351"/>
        <v>10.58</v>
      </c>
      <c r="AY472" s="252">
        <f t="shared" si="352"/>
        <v>37.26</v>
      </c>
      <c r="AZ472" s="249">
        <f t="shared" si="353"/>
        <v>20.98</v>
      </c>
      <c r="BA472" s="56">
        <f t="shared" si="354"/>
        <v>4</v>
      </c>
      <c r="BB472" s="246">
        <f t="shared" si="355"/>
        <v>1.43</v>
      </c>
      <c r="BC472" s="250">
        <f t="shared" si="356"/>
        <v>2.65</v>
      </c>
      <c r="BD472" s="246">
        <f t="shared" si="357"/>
        <v>20.98</v>
      </c>
      <c r="BE472" s="56">
        <v>4</v>
      </c>
      <c r="BF472" s="246">
        <f t="shared" si="358"/>
        <v>1.43</v>
      </c>
      <c r="BG472" s="250">
        <f t="shared" si="359"/>
        <v>2.65</v>
      </c>
      <c r="BH472" s="246">
        <f>INDEX('Mar - Aug'!AG:AG,MATCH(C472,'Mar - Aug'!C:C,0))</f>
        <v>21.28</v>
      </c>
      <c r="BI472" s="56">
        <v>4</v>
      </c>
      <c r="BJ472" s="246">
        <f>INDEX('Mar - Aug'!AK:AK,MATCH($C472,'Mar - Aug'!$C:$C,0))</f>
        <v>1.45</v>
      </c>
      <c r="BK472" s="246">
        <f>INDEX('Mar - Aug'!AL:AL,MATCH($C472,'Mar - Aug'!$C:$C,0))</f>
        <v>2.68</v>
      </c>
      <c r="BL472" s="246">
        <f>INDEX('Mar - Aug'!$AG:$AG,MATCH($C472,'Mar - Aug'!$C:$C,0))</f>
        <v>21.28</v>
      </c>
      <c r="BM472" s="56">
        <v>4</v>
      </c>
      <c r="BN472" s="246">
        <f>INDEX('Mar - Aug'!$AK:$AK,MATCH($C472,'Mar - Aug'!$C:$C,0))</f>
        <v>1.45</v>
      </c>
      <c r="BO472" s="246">
        <f>INDEX('Mar - Aug'!$AL:$AL,MATCH($C472,'Mar - Aug'!$C:$C,0))</f>
        <v>2.68</v>
      </c>
      <c r="BP472" s="60">
        <f>INDEX(FY2019_ALL_Targets!EB:EB,MATCH('Final Comp Values'!B472,FY2019_ALL_Targets!A:A,0))</f>
        <v>0</v>
      </c>
      <c r="BQ472" s="60">
        <f>+INDEX(FY2019_ALL_Targets!DY:DY,MATCH(B472,FY2019_ALL_Targets!A:A,0))</f>
        <v>2</v>
      </c>
      <c r="BR472" s="60">
        <f>+INDEX(FY2019_ALL_Targets!DZ:DZ,MATCH(B472,FY2019_ALL_Targets!A:A,0))</f>
        <v>2</v>
      </c>
      <c r="BS472" s="283">
        <f>+INDEX(FY2019_ALL_Targets!EA:EA,MATCH(B472,FY2019_ALL_Targets!A:A,0))</f>
        <v>0</v>
      </c>
      <c r="BT472" s="245">
        <f t="shared" si="374"/>
        <v>0</v>
      </c>
      <c r="BU472" s="245">
        <f t="shared" si="375"/>
        <v>2.9</v>
      </c>
      <c r="BV472" s="246">
        <f t="shared" si="376"/>
        <v>5.36</v>
      </c>
      <c r="BW472" s="284">
        <f t="shared" si="360"/>
        <v>180807.46299249394</v>
      </c>
      <c r="BX472" s="245">
        <f t="shared" si="361"/>
        <v>29</v>
      </c>
      <c r="BY472" s="246">
        <f t="shared" si="362"/>
        <v>634796.17757655249</v>
      </c>
      <c r="BZ472" s="285">
        <f t="shared" si="363"/>
        <v>1.8100937936301323E-3</v>
      </c>
      <c r="CA472" s="245">
        <f t="shared" si="364"/>
        <v>73665.08</v>
      </c>
      <c r="CB472" s="286">
        <f t="shared" si="365"/>
        <v>3.37</v>
      </c>
      <c r="CC472" s="268">
        <f t="shared" si="336"/>
        <v>-4.0000000000002256E-2</v>
      </c>
      <c r="CD472" s="267">
        <f t="shared" si="366"/>
        <v>815511.66605715489</v>
      </c>
      <c r="CE472" s="268">
        <f t="shared" si="367"/>
        <v>708461.25757655245</v>
      </c>
      <c r="CF472" s="268">
        <f t="shared" si="368"/>
        <v>-4.8900000000000006</v>
      </c>
      <c r="CG472" s="270">
        <f t="shared" si="369"/>
        <v>-107027.69852440924</v>
      </c>
      <c r="CH472" s="270">
        <f t="shared" si="370"/>
        <v>-107050.40848060243</v>
      </c>
      <c r="CI472" s="269">
        <f t="shared" si="371"/>
        <v>22.709956193197286</v>
      </c>
    </row>
    <row r="473" spans="1:87" s="57" customFormat="1" ht="15.75" customHeight="1" x14ac:dyDescent="0.25">
      <c r="A473" s="297">
        <v>1028762</v>
      </c>
      <c r="B473" s="297">
        <v>102588</v>
      </c>
      <c r="C473" s="347">
        <v>676120</v>
      </c>
      <c r="D473" s="219" t="s">
        <v>939</v>
      </c>
      <c r="E473" s="299" t="s">
        <v>133</v>
      </c>
      <c r="F473" s="299" t="s">
        <v>945</v>
      </c>
      <c r="G473" s="301" t="s">
        <v>915</v>
      </c>
      <c r="H473" s="302" t="s">
        <v>947</v>
      </c>
      <c r="I473" s="56" t="s">
        <v>35</v>
      </c>
      <c r="J473" s="229" t="s">
        <v>36</v>
      </c>
      <c r="K473" s="229" t="s">
        <v>35</v>
      </c>
      <c r="L473" s="56"/>
      <c r="M473" s="56"/>
      <c r="N473" s="58"/>
      <c r="O473" s="297">
        <v>1021092</v>
      </c>
      <c r="P473" s="303">
        <v>13308</v>
      </c>
      <c r="Q473" s="304">
        <v>42005</v>
      </c>
      <c r="R473" s="304">
        <v>42369</v>
      </c>
      <c r="S473" s="303">
        <f t="shared" si="337"/>
        <v>13308</v>
      </c>
      <c r="T473" s="59"/>
      <c r="U473" s="346">
        <f t="shared" si="372"/>
        <v>1.6429858836302285E-3</v>
      </c>
      <c r="V473" s="345">
        <f t="shared" si="373"/>
        <v>1.2530161411038537E-3</v>
      </c>
      <c r="W473" s="27">
        <v>161824.52869294412</v>
      </c>
      <c r="X473" s="27">
        <v>161824.53</v>
      </c>
      <c r="Y473" s="305">
        <f t="shared" si="338"/>
        <v>318847.06532983965</v>
      </c>
      <c r="Z473" s="53">
        <f t="shared" si="377"/>
        <v>21635.21</v>
      </c>
      <c r="AA473" s="54">
        <f t="shared" si="377"/>
        <v>21635.21</v>
      </c>
      <c r="AB473" s="54">
        <f t="shared" si="377"/>
        <v>21635.21</v>
      </c>
      <c r="AC473" s="54">
        <f t="shared" si="377"/>
        <v>21635.21</v>
      </c>
      <c r="AD473" s="52">
        <f t="shared" si="339"/>
        <v>86540.83</v>
      </c>
      <c r="AE473" s="53">
        <f t="shared" si="378"/>
        <v>40179.67</v>
      </c>
      <c r="AF473" s="53">
        <f t="shared" si="378"/>
        <v>40179.67</v>
      </c>
      <c r="AG473" s="53">
        <f t="shared" si="378"/>
        <v>40179.67</v>
      </c>
      <c r="AH473" s="53">
        <f t="shared" si="378"/>
        <v>40179.67</v>
      </c>
      <c r="AI473" s="52">
        <f t="shared" si="340"/>
        <v>160718.6829549977</v>
      </c>
      <c r="AJ473" s="55">
        <f t="shared" si="341"/>
        <v>566106.57828483731</v>
      </c>
      <c r="AK473" s="219" t="s">
        <v>939</v>
      </c>
      <c r="AL473" s="220">
        <v>78822.574549228506</v>
      </c>
      <c r="AM473" s="242"/>
      <c r="AN473" s="242"/>
      <c r="AO473" s="242">
        <f t="shared" si="342"/>
        <v>342846.30680627923</v>
      </c>
      <c r="AP473" s="243">
        <f t="shared" si="343"/>
        <v>93054.655913978509</v>
      </c>
      <c r="AQ473" s="244">
        <f t="shared" si="344"/>
        <v>172815.78812365344</v>
      </c>
      <c r="AR473" s="245">
        <f t="shared" si="345"/>
        <v>4.3499999999999996</v>
      </c>
      <c r="AS473" s="246">
        <f t="shared" si="346"/>
        <v>1.18</v>
      </c>
      <c r="AT473" s="246">
        <f t="shared" si="347"/>
        <v>2.19</v>
      </c>
      <c r="AU473" s="251">
        <f t="shared" si="348"/>
        <v>7.7199999999999989</v>
      </c>
      <c r="AV473" s="245">
        <f t="shared" si="349"/>
        <v>4.05</v>
      </c>
      <c r="AW473" s="246">
        <f t="shared" si="350"/>
        <v>1.1000000000000001</v>
      </c>
      <c r="AX473" s="246">
        <f t="shared" si="351"/>
        <v>2.04</v>
      </c>
      <c r="AY473" s="252">
        <f t="shared" si="352"/>
        <v>7.19</v>
      </c>
      <c r="AZ473" s="249">
        <f t="shared" si="353"/>
        <v>4.05</v>
      </c>
      <c r="BA473" s="56">
        <f t="shared" si="354"/>
        <v>4</v>
      </c>
      <c r="BB473" s="246">
        <f t="shared" si="355"/>
        <v>0.28000000000000003</v>
      </c>
      <c r="BC473" s="250">
        <f t="shared" si="356"/>
        <v>0.51</v>
      </c>
      <c r="BD473" s="246">
        <f t="shared" si="357"/>
        <v>4.05</v>
      </c>
      <c r="BE473" s="56">
        <v>4</v>
      </c>
      <c r="BF473" s="246">
        <f t="shared" si="358"/>
        <v>0.28000000000000003</v>
      </c>
      <c r="BG473" s="250">
        <f t="shared" si="359"/>
        <v>0.51</v>
      </c>
      <c r="BH473" s="246">
        <f>INDEX('Mar - Aug'!AG:AG,MATCH(C473,'Mar - Aug'!C:C,0))</f>
        <v>4.1900000000000004</v>
      </c>
      <c r="BI473" s="56">
        <v>4</v>
      </c>
      <c r="BJ473" s="246">
        <f>INDEX('Mar - Aug'!AK:AK,MATCH($C473,'Mar - Aug'!$C:$C,0))</f>
        <v>0.28999999999999998</v>
      </c>
      <c r="BK473" s="246">
        <f>INDEX('Mar - Aug'!AL:AL,MATCH($C473,'Mar - Aug'!$C:$C,0))</f>
        <v>0.53</v>
      </c>
      <c r="BL473" s="246">
        <f>INDEX('Mar - Aug'!$AG:$AG,MATCH($C473,'Mar - Aug'!$C:$C,0))</f>
        <v>4.1900000000000004</v>
      </c>
      <c r="BM473" s="56">
        <v>4</v>
      </c>
      <c r="BN473" s="246">
        <f>INDEX('Mar - Aug'!$AK:$AK,MATCH($C473,'Mar - Aug'!$C:$C,0))</f>
        <v>0.28999999999999998</v>
      </c>
      <c r="BO473" s="246">
        <f>INDEX('Mar - Aug'!$AL:$AL,MATCH($C473,'Mar - Aug'!$C:$C,0))</f>
        <v>0.53</v>
      </c>
      <c r="BP473" s="60">
        <f>INDEX(FY2019_ALL_Targets!EB:EB,MATCH('Final Comp Values'!B473,FY2019_ALL_Targets!A:A,0))</f>
        <v>0</v>
      </c>
      <c r="BQ473" s="60">
        <f>+INDEX(FY2019_ALL_Targets!DY:DY,MATCH(B473,FY2019_ALL_Targets!A:A,0))</f>
        <v>1</v>
      </c>
      <c r="BR473" s="60">
        <f>+INDEX(FY2019_ALL_Targets!DZ:DZ,MATCH(B473,FY2019_ALL_Targets!A:A,0))</f>
        <v>1</v>
      </c>
      <c r="BS473" s="283">
        <f>+INDEX(FY2019_ALL_Targets!EA:EA,MATCH(B473,FY2019_ALL_Targets!A:A,0))</f>
        <v>0</v>
      </c>
      <c r="BT473" s="245">
        <f t="shared" si="374"/>
        <v>0</v>
      </c>
      <c r="BU473" s="245">
        <f t="shared" si="375"/>
        <v>0.28999999999999998</v>
      </c>
      <c r="BV473" s="246">
        <f t="shared" si="376"/>
        <v>0.53</v>
      </c>
      <c r="BW473" s="284">
        <f t="shared" si="360"/>
        <v>64634.511130367377</v>
      </c>
      <c r="BX473" s="245">
        <f t="shared" si="361"/>
        <v>6.37</v>
      </c>
      <c r="BY473" s="246">
        <f t="shared" si="362"/>
        <v>502099.79987858562</v>
      </c>
      <c r="BZ473" s="285">
        <f t="shared" si="363"/>
        <v>1.4317158225697695E-3</v>
      </c>
      <c r="CA473" s="245">
        <f t="shared" si="364"/>
        <v>58266.3</v>
      </c>
      <c r="CB473" s="286">
        <f t="shared" si="365"/>
        <v>0.74</v>
      </c>
      <c r="CC473" s="268">
        <f t="shared" si="336"/>
        <v>-1.9999999999999796E-2</v>
      </c>
      <c r="CD473" s="267">
        <f t="shared" si="366"/>
        <v>566106.57828483731</v>
      </c>
      <c r="CE473" s="268">
        <f t="shared" si="367"/>
        <v>560366.09987858566</v>
      </c>
      <c r="CF473" s="268">
        <f t="shared" si="368"/>
        <v>-8.0000000000000071E-2</v>
      </c>
      <c r="CG473" s="270">
        <f t="shared" si="369"/>
        <v>-6298.8214551859564</v>
      </c>
      <c r="CH473" s="270">
        <f t="shared" si="370"/>
        <v>-5740.478406251641</v>
      </c>
      <c r="CI473" s="269">
        <f t="shared" si="371"/>
        <v>-558.34304893431545</v>
      </c>
    </row>
    <row r="474" spans="1:87" s="57" customFormat="1" ht="15.75" customHeight="1" x14ac:dyDescent="0.25">
      <c r="A474" s="297">
        <v>1026419</v>
      </c>
      <c r="B474" s="297">
        <v>102639</v>
      </c>
      <c r="C474" s="347">
        <v>676107</v>
      </c>
      <c r="D474" s="219" t="s">
        <v>935</v>
      </c>
      <c r="E474" s="299" t="s">
        <v>314</v>
      </c>
      <c r="F474" s="299" t="s">
        <v>961</v>
      </c>
      <c r="G474" s="301" t="s">
        <v>915</v>
      </c>
      <c r="H474" s="302" t="s">
        <v>961</v>
      </c>
      <c r="I474" s="56" t="s">
        <v>35</v>
      </c>
      <c r="J474" s="229" t="s">
        <v>35</v>
      </c>
      <c r="K474" s="229" t="s">
        <v>35</v>
      </c>
      <c r="L474" s="56"/>
      <c r="M474" s="56"/>
      <c r="N474" s="58"/>
      <c r="O474" s="297">
        <v>1026419</v>
      </c>
      <c r="P474" s="303">
        <v>1881</v>
      </c>
      <c r="Q474" s="304">
        <v>42248</v>
      </c>
      <c r="R474" s="304">
        <v>42277</v>
      </c>
      <c r="S474" s="303">
        <f t="shared" si="337"/>
        <v>22886</v>
      </c>
      <c r="T474" s="59"/>
      <c r="U474" s="346">
        <f t="shared" si="372"/>
        <v>2.8254715158371963E-3</v>
      </c>
      <c r="V474" s="345">
        <f t="shared" si="373"/>
        <v>2.1548337395027651E-3</v>
      </c>
      <c r="W474" s="27">
        <v>278292.46786843386</v>
      </c>
      <c r="X474" s="27">
        <v>278292.46999999997</v>
      </c>
      <c r="Y474" s="305">
        <f t="shared" si="338"/>
        <v>548326.86633143295</v>
      </c>
      <c r="Z474" s="53">
        <f t="shared" si="377"/>
        <v>37206.449999999997</v>
      </c>
      <c r="AA474" s="54">
        <f t="shared" si="377"/>
        <v>37206.449999999997</v>
      </c>
      <c r="AB474" s="54">
        <f t="shared" si="377"/>
        <v>37206.449999999997</v>
      </c>
      <c r="AC474" s="54">
        <f t="shared" si="377"/>
        <v>37206.449999999997</v>
      </c>
      <c r="AD474" s="52">
        <f t="shared" si="339"/>
        <v>148825.78</v>
      </c>
      <c r="AE474" s="53">
        <f t="shared" si="378"/>
        <v>69097.679999999993</v>
      </c>
      <c r="AF474" s="53">
        <f t="shared" si="378"/>
        <v>69097.679999999993</v>
      </c>
      <c r="AG474" s="53">
        <f t="shared" si="378"/>
        <v>69097.679999999993</v>
      </c>
      <c r="AH474" s="53">
        <f t="shared" si="378"/>
        <v>69097.679999999993</v>
      </c>
      <c r="AI474" s="52">
        <f t="shared" si="340"/>
        <v>276390.72573700617</v>
      </c>
      <c r="AJ474" s="55">
        <f t="shared" si="341"/>
        <v>973543.37206843914</v>
      </c>
      <c r="AK474" s="219" t="s">
        <v>935</v>
      </c>
      <c r="AL474" s="220">
        <v>25729.853211771773</v>
      </c>
      <c r="AM474" s="242"/>
      <c r="AN474" s="242"/>
      <c r="AO474" s="242">
        <f t="shared" si="342"/>
        <v>589598.78100154083</v>
      </c>
      <c r="AP474" s="243">
        <f t="shared" si="343"/>
        <v>160027.72043010753</v>
      </c>
      <c r="AQ474" s="244">
        <f t="shared" si="344"/>
        <v>297194.32874946902</v>
      </c>
      <c r="AR474" s="245">
        <f t="shared" si="345"/>
        <v>22.91</v>
      </c>
      <c r="AS474" s="246">
        <f t="shared" si="346"/>
        <v>6.22</v>
      </c>
      <c r="AT474" s="246">
        <f t="shared" si="347"/>
        <v>11.55</v>
      </c>
      <c r="AU474" s="251">
        <f t="shared" si="348"/>
        <v>40.68</v>
      </c>
      <c r="AV474" s="245">
        <f t="shared" si="349"/>
        <v>21.31</v>
      </c>
      <c r="AW474" s="246">
        <f t="shared" si="350"/>
        <v>5.78</v>
      </c>
      <c r="AX474" s="246">
        <f t="shared" si="351"/>
        <v>10.74</v>
      </c>
      <c r="AY474" s="252">
        <f t="shared" si="352"/>
        <v>37.83</v>
      </c>
      <c r="AZ474" s="249">
        <f t="shared" si="353"/>
        <v>21.31</v>
      </c>
      <c r="BA474" s="56">
        <f t="shared" si="354"/>
        <v>4</v>
      </c>
      <c r="BB474" s="246">
        <f t="shared" si="355"/>
        <v>1.45</v>
      </c>
      <c r="BC474" s="250">
        <f t="shared" si="356"/>
        <v>2.69</v>
      </c>
      <c r="BD474" s="246">
        <f t="shared" si="357"/>
        <v>21.31</v>
      </c>
      <c r="BE474" s="56">
        <v>4</v>
      </c>
      <c r="BF474" s="246">
        <f t="shared" si="358"/>
        <v>1.45</v>
      </c>
      <c r="BG474" s="250">
        <f t="shared" si="359"/>
        <v>2.69</v>
      </c>
      <c r="BH474" s="246">
        <f>INDEX('Mar - Aug'!AG:AG,MATCH(C474,'Mar - Aug'!C:C,0))</f>
        <v>20.38</v>
      </c>
      <c r="BI474" s="56">
        <v>4</v>
      </c>
      <c r="BJ474" s="246">
        <f>INDEX('Mar - Aug'!AK:AK,MATCH($C474,'Mar - Aug'!$C:$C,0))</f>
        <v>1.38</v>
      </c>
      <c r="BK474" s="246">
        <f>INDEX('Mar - Aug'!AL:AL,MATCH($C474,'Mar - Aug'!$C:$C,0))</f>
        <v>2.57</v>
      </c>
      <c r="BL474" s="246">
        <f>INDEX('Mar - Aug'!$AG:$AG,MATCH($C474,'Mar - Aug'!$C:$C,0))</f>
        <v>20.38</v>
      </c>
      <c r="BM474" s="56">
        <v>4</v>
      </c>
      <c r="BN474" s="246">
        <f>INDEX('Mar - Aug'!$AK:$AK,MATCH($C474,'Mar - Aug'!$C:$C,0))</f>
        <v>1.38</v>
      </c>
      <c r="BO474" s="246">
        <f>INDEX('Mar - Aug'!$AL:$AL,MATCH($C474,'Mar - Aug'!$C:$C,0))</f>
        <v>2.57</v>
      </c>
      <c r="BP474" s="60">
        <f>INDEX(FY2019_ALL_Targets!EB:EB,MATCH('Final Comp Values'!B474,FY2019_ALL_Targets!A:A,0))</f>
        <v>0</v>
      </c>
      <c r="BQ474" s="60">
        <f>+INDEX(FY2019_ALL_Targets!DY:DY,MATCH(B474,FY2019_ALL_Targets!A:A,0))</f>
        <v>1</v>
      </c>
      <c r="BR474" s="60">
        <f>+INDEX(FY2019_ALL_Targets!DZ:DZ,MATCH(B474,FY2019_ALL_Targets!A:A,0))</f>
        <v>1</v>
      </c>
      <c r="BS474" s="283">
        <f>+INDEX(FY2019_ALL_Targets!EA:EA,MATCH(B474,FY2019_ALL_Targets!A:A,0))</f>
        <v>0</v>
      </c>
      <c r="BT474" s="245">
        <f t="shared" si="374"/>
        <v>0</v>
      </c>
      <c r="BU474" s="245">
        <f t="shared" si="375"/>
        <v>1.38</v>
      </c>
      <c r="BV474" s="246">
        <f t="shared" si="376"/>
        <v>2.57</v>
      </c>
      <c r="BW474" s="284">
        <f t="shared" si="360"/>
        <v>101632.92018649849</v>
      </c>
      <c r="BX474" s="245">
        <f t="shared" si="361"/>
        <v>33.879999999999995</v>
      </c>
      <c r="BY474" s="246">
        <f t="shared" si="362"/>
        <v>871727.4268148276</v>
      </c>
      <c r="BZ474" s="285">
        <f t="shared" si="363"/>
        <v>2.4856929842246864E-3</v>
      </c>
      <c r="CA474" s="245">
        <f t="shared" si="364"/>
        <v>101159.83</v>
      </c>
      <c r="CB474" s="286">
        <f t="shared" si="365"/>
        <v>3.93</v>
      </c>
      <c r="CC474" s="268">
        <f t="shared" si="336"/>
        <v>-3.9999999999998703E-2</v>
      </c>
      <c r="CD474" s="267">
        <f t="shared" si="366"/>
        <v>973543.37206843914</v>
      </c>
      <c r="CE474" s="268">
        <f t="shared" si="367"/>
        <v>972887.25681482756</v>
      </c>
      <c r="CF474" s="268">
        <f t="shared" si="368"/>
        <v>-2.0000000000003126E-2</v>
      </c>
      <c r="CG474" s="270">
        <f t="shared" si="369"/>
        <v>-514.69382610023342</v>
      </c>
      <c r="CH474" s="270">
        <f t="shared" si="370"/>
        <v>-656.11525361158419</v>
      </c>
      <c r="CI474" s="269">
        <f t="shared" si="371"/>
        <v>141.42142751135077</v>
      </c>
    </row>
    <row r="475" spans="1:87" s="57" customFormat="1" ht="15.75" customHeight="1" x14ac:dyDescent="0.25">
      <c r="A475" s="297">
        <v>1028849</v>
      </c>
      <c r="B475" s="297">
        <v>102667</v>
      </c>
      <c r="C475" s="347">
        <v>676114</v>
      </c>
      <c r="D475" s="219" t="s">
        <v>913</v>
      </c>
      <c r="E475" s="299" t="s">
        <v>315</v>
      </c>
      <c r="F475" s="299" t="s">
        <v>1016</v>
      </c>
      <c r="G475" s="301" t="s">
        <v>915</v>
      </c>
      <c r="H475" s="302" t="s">
        <v>1017</v>
      </c>
      <c r="I475" s="56" t="s">
        <v>35</v>
      </c>
      <c r="J475" s="229" t="s">
        <v>36</v>
      </c>
      <c r="K475" s="229" t="s">
        <v>35</v>
      </c>
      <c r="L475" s="56"/>
      <c r="M475" s="56"/>
      <c r="N475" s="58"/>
      <c r="O475" s="297">
        <v>1014952</v>
      </c>
      <c r="P475" s="303">
        <v>13589</v>
      </c>
      <c r="Q475" s="304">
        <v>42005</v>
      </c>
      <c r="R475" s="304">
        <v>42369</v>
      </c>
      <c r="S475" s="303">
        <f t="shared" si="337"/>
        <v>13589</v>
      </c>
      <c r="T475" s="59"/>
      <c r="U475" s="346">
        <f t="shared" si="372"/>
        <v>1.6776777256275303E-3</v>
      </c>
      <c r="V475" s="345">
        <f t="shared" si="373"/>
        <v>1.2794737256883279E-3</v>
      </c>
      <c r="W475" s="27">
        <v>165241.47276310623</v>
      </c>
      <c r="X475" s="27">
        <v>165241.47</v>
      </c>
      <c r="Y475" s="305">
        <f t="shared" si="338"/>
        <v>325579.5589695815</v>
      </c>
      <c r="Z475" s="53">
        <f t="shared" si="377"/>
        <v>22092.04</v>
      </c>
      <c r="AA475" s="54">
        <f t="shared" si="377"/>
        <v>22092.04</v>
      </c>
      <c r="AB475" s="54">
        <f t="shared" si="377"/>
        <v>22092.04</v>
      </c>
      <c r="AC475" s="54">
        <f t="shared" si="377"/>
        <v>22092.04</v>
      </c>
      <c r="AD475" s="52">
        <f t="shared" si="339"/>
        <v>88368.15</v>
      </c>
      <c r="AE475" s="53">
        <f t="shared" si="378"/>
        <v>41028.07</v>
      </c>
      <c r="AF475" s="53">
        <f t="shared" si="378"/>
        <v>41028.07</v>
      </c>
      <c r="AG475" s="53">
        <f t="shared" si="378"/>
        <v>41028.07</v>
      </c>
      <c r="AH475" s="53">
        <f t="shared" si="378"/>
        <v>41028.07</v>
      </c>
      <c r="AI475" s="52">
        <f t="shared" si="340"/>
        <v>164112.27702701112</v>
      </c>
      <c r="AJ475" s="55">
        <f t="shared" si="341"/>
        <v>578059.98599659267</v>
      </c>
      <c r="AK475" s="219" t="s">
        <v>913</v>
      </c>
      <c r="AL475" s="220">
        <v>61485.26180987338</v>
      </c>
      <c r="AM475" s="242"/>
      <c r="AN475" s="242"/>
      <c r="AO475" s="242">
        <f t="shared" si="342"/>
        <v>350085.5472791199</v>
      </c>
      <c r="AP475" s="243">
        <f t="shared" si="343"/>
        <v>95019.516129032258</v>
      </c>
      <c r="AQ475" s="244">
        <f t="shared" si="344"/>
        <v>176464.81400753887</v>
      </c>
      <c r="AR475" s="245">
        <f t="shared" si="345"/>
        <v>5.69</v>
      </c>
      <c r="AS475" s="246">
        <f t="shared" si="346"/>
        <v>1.55</v>
      </c>
      <c r="AT475" s="246">
        <f t="shared" si="347"/>
        <v>2.87</v>
      </c>
      <c r="AU475" s="251">
        <f t="shared" si="348"/>
        <v>10.11</v>
      </c>
      <c r="AV475" s="245">
        <f t="shared" si="349"/>
        <v>5.3</v>
      </c>
      <c r="AW475" s="246">
        <f t="shared" si="350"/>
        <v>1.44</v>
      </c>
      <c r="AX475" s="246">
        <f t="shared" si="351"/>
        <v>2.67</v>
      </c>
      <c r="AY475" s="252">
        <f t="shared" si="352"/>
        <v>9.41</v>
      </c>
      <c r="AZ475" s="249">
        <f t="shared" si="353"/>
        <v>5.3</v>
      </c>
      <c r="BA475" s="56">
        <f t="shared" si="354"/>
        <v>4</v>
      </c>
      <c r="BB475" s="246">
        <f t="shared" si="355"/>
        <v>0.36</v>
      </c>
      <c r="BC475" s="250">
        <f t="shared" si="356"/>
        <v>0.67</v>
      </c>
      <c r="BD475" s="246">
        <f t="shared" si="357"/>
        <v>5.3</v>
      </c>
      <c r="BE475" s="56">
        <v>4</v>
      </c>
      <c r="BF475" s="246">
        <f t="shared" si="358"/>
        <v>0.36</v>
      </c>
      <c r="BG475" s="250">
        <f t="shared" si="359"/>
        <v>0.67</v>
      </c>
      <c r="BH475" s="246">
        <f>INDEX('Mar - Aug'!AG:AG,MATCH(C475,'Mar - Aug'!C:C,0))</f>
        <v>5.18</v>
      </c>
      <c r="BI475" s="56">
        <v>4</v>
      </c>
      <c r="BJ475" s="246">
        <f>INDEX('Mar - Aug'!AK:AK,MATCH($C475,'Mar - Aug'!$C:$C,0))</f>
        <v>0.35</v>
      </c>
      <c r="BK475" s="246">
        <f>INDEX('Mar - Aug'!AL:AL,MATCH($C475,'Mar - Aug'!$C:$C,0))</f>
        <v>0.65</v>
      </c>
      <c r="BL475" s="246">
        <f>INDEX('Mar - Aug'!$AG:$AG,MATCH($C475,'Mar - Aug'!$C:$C,0))</f>
        <v>5.18</v>
      </c>
      <c r="BM475" s="56">
        <v>4</v>
      </c>
      <c r="BN475" s="246">
        <f>INDEX('Mar - Aug'!$AK:$AK,MATCH($C475,'Mar - Aug'!$C:$C,0))</f>
        <v>0.35</v>
      </c>
      <c r="BO475" s="246">
        <f>INDEX('Mar - Aug'!$AL:$AL,MATCH($C475,'Mar - Aug'!$C:$C,0))</f>
        <v>0.65</v>
      </c>
      <c r="BP475" s="60">
        <f>INDEX(FY2019_ALL_Targets!EB:EB,MATCH('Final Comp Values'!B475,FY2019_ALL_Targets!A:A,0))</f>
        <v>0</v>
      </c>
      <c r="BQ475" s="60">
        <f>+INDEX(FY2019_ALL_Targets!DY:DY,MATCH(B475,FY2019_ALL_Targets!A:A,0))</f>
        <v>0</v>
      </c>
      <c r="BR475" s="60">
        <f>+INDEX(FY2019_ALL_Targets!DZ:DZ,MATCH(B475,FY2019_ALL_Targets!A:A,0))</f>
        <v>0</v>
      </c>
      <c r="BS475" s="283">
        <f>+INDEX(FY2019_ALL_Targets!EA:EA,MATCH(B475,FY2019_ALL_Targets!A:A,0))</f>
        <v>0</v>
      </c>
      <c r="BT475" s="245">
        <f t="shared" si="374"/>
        <v>0</v>
      </c>
      <c r="BU475" s="245">
        <f t="shared" si="375"/>
        <v>0</v>
      </c>
      <c r="BV475" s="246">
        <f t="shared" si="376"/>
        <v>0</v>
      </c>
      <c r="BW475" s="284">
        <f t="shared" si="360"/>
        <v>0</v>
      </c>
      <c r="BX475" s="245">
        <f t="shared" si="361"/>
        <v>9.41</v>
      </c>
      <c r="BY475" s="246">
        <f t="shared" si="362"/>
        <v>578576.31363090849</v>
      </c>
      <c r="BZ475" s="285">
        <f t="shared" si="363"/>
        <v>1.649785287685374E-3</v>
      </c>
      <c r="CA475" s="245">
        <f t="shared" si="364"/>
        <v>67141.03</v>
      </c>
      <c r="CB475" s="286">
        <f t="shared" si="365"/>
        <v>1.0900000000000001</v>
      </c>
      <c r="CC475" s="268">
        <f t="shared" si="336"/>
        <v>-9.9999999999991207E-3</v>
      </c>
      <c r="CD475" s="267">
        <f t="shared" si="366"/>
        <v>578059.98599659267</v>
      </c>
      <c r="CE475" s="268">
        <f t="shared" si="367"/>
        <v>645717.34363090852</v>
      </c>
      <c r="CF475" s="268">
        <f t="shared" si="368"/>
        <v>1.0899999999999999</v>
      </c>
      <c r="CG475" s="270">
        <f t="shared" si="369"/>
        <v>66959.126964536234</v>
      </c>
      <c r="CH475" s="270">
        <f t="shared" si="370"/>
        <v>67657.357634315849</v>
      </c>
      <c r="CI475" s="269">
        <f t="shared" si="371"/>
        <v>-698.23066977961571</v>
      </c>
    </row>
    <row r="476" spans="1:87" s="57" customFormat="1" ht="15.75" customHeight="1" x14ac:dyDescent="0.25">
      <c r="A476" s="297">
        <v>1026546</v>
      </c>
      <c r="B476" s="297">
        <v>102675</v>
      </c>
      <c r="C476" s="347">
        <v>676112</v>
      </c>
      <c r="D476" s="219" t="s">
        <v>941</v>
      </c>
      <c r="E476" s="299" t="s">
        <v>316</v>
      </c>
      <c r="F476" s="299" t="s">
        <v>945</v>
      </c>
      <c r="G476" s="301" t="s">
        <v>915</v>
      </c>
      <c r="H476" s="302" t="s">
        <v>947</v>
      </c>
      <c r="I476" s="56" t="s">
        <v>35</v>
      </c>
      <c r="J476" s="229" t="s">
        <v>35</v>
      </c>
      <c r="K476" s="229" t="s">
        <v>35</v>
      </c>
      <c r="L476" s="56"/>
      <c r="M476" s="56"/>
      <c r="N476" s="58"/>
      <c r="O476" s="297">
        <v>1026546</v>
      </c>
      <c r="P476" s="303">
        <v>11408</v>
      </c>
      <c r="Q476" s="304">
        <v>42050</v>
      </c>
      <c r="R476" s="304">
        <v>42277</v>
      </c>
      <c r="S476" s="303">
        <f t="shared" si="337"/>
        <v>18263</v>
      </c>
      <c r="T476" s="59"/>
      <c r="U476" s="346">
        <f t="shared" si="372"/>
        <v>2.254722812799734E-3</v>
      </c>
      <c r="V476" s="345">
        <f t="shared" si="373"/>
        <v>1.7195546877802586E-3</v>
      </c>
      <c r="W476" s="27">
        <v>222077.04888637195</v>
      </c>
      <c r="X476" s="27">
        <v>222077.05</v>
      </c>
      <c r="Y476" s="305">
        <f t="shared" si="338"/>
        <v>437564.16847902472</v>
      </c>
      <c r="Z476" s="53">
        <f t="shared" si="377"/>
        <v>29690.7</v>
      </c>
      <c r="AA476" s="54">
        <f t="shared" si="377"/>
        <v>29690.7</v>
      </c>
      <c r="AB476" s="54">
        <f t="shared" si="377"/>
        <v>29690.7</v>
      </c>
      <c r="AC476" s="54">
        <f t="shared" si="377"/>
        <v>29690.7</v>
      </c>
      <c r="AD476" s="52">
        <f t="shared" si="339"/>
        <v>118762.79</v>
      </c>
      <c r="AE476" s="53">
        <f t="shared" si="378"/>
        <v>55139.87</v>
      </c>
      <c r="AF476" s="53">
        <f t="shared" si="378"/>
        <v>55139.87</v>
      </c>
      <c r="AG476" s="53">
        <f t="shared" si="378"/>
        <v>55139.87</v>
      </c>
      <c r="AH476" s="53">
        <f t="shared" si="378"/>
        <v>55139.87</v>
      </c>
      <c r="AI476" s="52">
        <f t="shared" si="340"/>
        <v>220559.46098640843</v>
      </c>
      <c r="AJ476" s="55">
        <f t="shared" si="341"/>
        <v>776886.41946543311</v>
      </c>
      <c r="AK476" s="219" t="s">
        <v>941</v>
      </c>
      <c r="AL476" s="220">
        <v>76951.060656708069</v>
      </c>
      <c r="AM476" s="242"/>
      <c r="AN476" s="242"/>
      <c r="AO476" s="242">
        <f t="shared" si="342"/>
        <v>470499.10589142446</v>
      </c>
      <c r="AP476" s="243">
        <f t="shared" si="343"/>
        <v>127701.92473118279</v>
      </c>
      <c r="AQ476" s="244">
        <f t="shared" si="344"/>
        <v>237160.7107380736</v>
      </c>
      <c r="AR476" s="245">
        <f t="shared" si="345"/>
        <v>6.11</v>
      </c>
      <c r="AS476" s="246">
        <f t="shared" si="346"/>
        <v>1.66</v>
      </c>
      <c r="AT476" s="246">
        <f t="shared" si="347"/>
        <v>3.08</v>
      </c>
      <c r="AU476" s="251">
        <f t="shared" si="348"/>
        <v>10.850000000000001</v>
      </c>
      <c r="AV476" s="245">
        <f t="shared" si="349"/>
        <v>5.69</v>
      </c>
      <c r="AW476" s="246">
        <f t="shared" si="350"/>
        <v>1.54</v>
      </c>
      <c r="AX476" s="246">
        <f t="shared" si="351"/>
        <v>2.87</v>
      </c>
      <c r="AY476" s="252">
        <f t="shared" si="352"/>
        <v>10.100000000000001</v>
      </c>
      <c r="AZ476" s="249">
        <f t="shared" si="353"/>
        <v>5.69</v>
      </c>
      <c r="BA476" s="56">
        <f t="shared" si="354"/>
        <v>4</v>
      </c>
      <c r="BB476" s="246">
        <f t="shared" si="355"/>
        <v>0.39</v>
      </c>
      <c r="BC476" s="250">
        <f t="shared" si="356"/>
        <v>0.72</v>
      </c>
      <c r="BD476" s="246">
        <f t="shared" si="357"/>
        <v>5.69</v>
      </c>
      <c r="BE476" s="56">
        <v>4</v>
      </c>
      <c r="BF476" s="246">
        <f t="shared" si="358"/>
        <v>0.39</v>
      </c>
      <c r="BG476" s="250">
        <f t="shared" si="359"/>
        <v>0.72</v>
      </c>
      <c r="BH476" s="246">
        <f>INDEX('Mar - Aug'!AG:AG,MATCH(C476,'Mar - Aug'!C:C,0))</f>
        <v>5.51</v>
      </c>
      <c r="BI476" s="56">
        <v>4</v>
      </c>
      <c r="BJ476" s="246">
        <f>INDEX('Mar - Aug'!AK:AK,MATCH($C476,'Mar - Aug'!$C:$C,0))</f>
        <v>0.38</v>
      </c>
      <c r="BK476" s="246">
        <f>INDEX('Mar - Aug'!AL:AL,MATCH($C476,'Mar - Aug'!$C:$C,0))</f>
        <v>0.7</v>
      </c>
      <c r="BL476" s="246">
        <f>INDEX('Mar - Aug'!$AG:$AG,MATCH($C476,'Mar - Aug'!$C:$C,0))</f>
        <v>5.51</v>
      </c>
      <c r="BM476" s="56">
        <v>4</v>
      </c>
      <c r="BN476" s="246">
        <f>INDEX('Mar - Aug'!$AK:$AK,MATCH($C476,'Mar - Aug'!$C:$C,0))</f>
        <v>0.38</v>
      </c>
      <c r="BO476" s="246">
        <f>INDEX('Mar - Aug'!$AL:$AL,MATCH($C476,'Mar - Aug'!$C:$C,0))</f>
        <v>0.7</v>
      </c>
      <c r="BP476" s="60">
        <f>INDEX(FY2019_ALL_Targets!EB:EB,MATCH('Final Comp Values'!B476,FY2019_ALL_Targets!A:A,0))</f>
        <v>0</v>
      </c>
      <c r="BQ476" s="60">
        <f>+INDEX(FY2019_ALL_Targets!DY:DY,MATCH(B476,FY2019_ALL_Targets!A:A,0))</f>
        <v>0</v>
      </c>
      <c r="BR476" s="60">
        <f>+INDEX(FY2019_ALL_Targets!DZ:DZ,MATCH(B476,FY2019_ALL_Targets!A:A,0))</f>
        <v>0</v>
      </c>
      <c r="BS476" s="283">
        <f>+INDEX(FY2019_ALL_Targets!EA:EA,MATCH(B476,FY2019_ALL_Targets!A:A,0))</f>
        <v>0</v>
      </c>
      <c r="BT476" s="245">
        <f t="shared" si="374"/>
        <v>0</v>
      </c>
      <c r="BU476" s="245">
        <f t="shared" si="375"/>
        <v>0</v>
      </c>
      <c r="BV476" s="246">
        <f t="shared" si="376"/>
        <v>0</v>
      </c>
      <c r="BW476" s="284">
        <f t="shared" si="360"/>
        <v>0</v>
      </c>
      <c r="BX476" s="245">
        <f t="shared" si="361"/>
        <v>10.100000000000001</v>
      </c>
      <c r="BY476" s="246">
        <f t="shared" si="362"/>
        <v>777205.71263275156</v>
      </c>
      <c r="BZ476" s="285">
        <f t="shared" si="363"/>
        <v>2.216168412010916E-3</v>
      </c>
      <c r="CA476" s="245">
        <f t="shared" si="364"/>
        <v>90191.03</v>
      </c>
      <c r="CB476" s="286">
        <f t="shared" si="365"/>
        <v>1.17</v>
      </c>
      <c r="CC476" s="268">
        <f t="shared" si="336"/>
        <v>-2.9999999999998805E-2</v>
      </c>
      <c r="CD476" s="267">
        <f t="shared" si="366"/>
        <v>776886.41946543311</v>
      </c>
      <c r="CE476" s="268">
        <f t="shared" si="367"/>
        <v>867396.74263275159</v>
      </c>
      <c r="CF476" s="268">
        <f t="shared" si="368"/>
        <v>1.17</v>
      </c>
      <c r="CG476" s="270">
        <f t="shared" si="369"/>
        <v>89995.753542035309</v>
      </c>
      <c r="CH476" s="270">
        <f t="shared" si="370"/>
        <v>90510.323167318478</v>
      </c>
      <c r="CI476" s="269">
        <f t="shared" si="371"/>
        <v>-514.56962528316944</v>
      </c>
    </row>
    <row r="477" spans="1:87" s="57" customFormat="1" ht="15.75" customHeight="1" x14ac:dyDescent="0.25">
      <c r="A477" s="297">
        <v>1028651</v>
      </c>
      <c r="B477" s="297">
        <v>102734</v>
      </c>
      <c r="C477" s="347">
        <v>676113</v>
      </c>
      <c r="D477" s="219" t="s">
        <v>920</v>
      </c>
      <c r="E477" s="299" t="s">
        <v>2618</v>
      </c>
      <c r="F477" s="299" t="s">
        <v>961</v>
      </c>
      <c r="G477" s="301" t="s">
        <v>915</v>
      </c>
      <c r="H477" s="302" t="s">
        <v>961</v>
      </c>
      <c r="I477" s="56" t="s">
        <v>35</v>
      </c>
      <c r="J477" s="229" t="s">
        <v>36</v>
      </c>
      <c r="K477" s="229" t="s">
        <v>35</v>
      </c>
      <c r="L477" s="56"/>
      <c r="M477" s="56"/>
      <c r="N477" s="58"/>
      <c r="O477" s="297">
        <v>1014458</v>
      </c>
      <c r="P477" s="303">
        <v>22576</v>
      </c>
      <c r="Q477" s="304">
        <v>42005</v>
      </c>
      <c r="R477" s="304">
        <v>42369</v>
      </c>
      <c r="S477" s="303">
        <f t="shared" si="337"/>
        <v>22576</v>
      </c>
      <c r="T477" s="59"/>
      <c r="U477" s="346">
        <f t="shared" si="372"/>
        <v>2.787199376978963E-3</v>
      </c>
      <c r="V477" s="345">
        <f t="shared" si="373"/>
        <v>2.125645656865089E-3</v>
      </c>
      <c r="W477" s="27">
        <v>274522.88537288131</v>
      </c>
      <c r="X477" s="27">
        <v>274522.89</v>
      </c>
      <c r="Y477" s="305">
        <f t="shared" si="338"/>
        <v>540899.56018082809</v>
      </c>
      <c r="Z477" s="53">
        <f t="shared" si="377"/>
        <v>36702.47</v>
      </c>
      <c r="AA477" s="54">
        <f t="shared" si="377"/>
        <v>36702.47</v>
      </c>
      <c r="AB477" s="54">
        <f t="shared" si="377"/>
        <v>36702.47</v>
      </c>
      <c r="AC477" s="54">
        <f t="shared" si="377"/>
        <v>36702.47</v>
      </c>
      <c r="AD477" s="52">
        <f t="shared" si="339"/>
        <v>146809.87</v>
      </c>
      <c r="AE477" s="53">
        <f t="shared" si="378"/>
        <v>68161.73</v>
      </c>
      <c r="AF477" s="53">
        <f t="shared" si="378"/>
        <v>68161.73</v>
      </c>
      <c r="AG477" s="53">
        <f t="shared" si="378"/>
        <v>68161.73</v>
      </c>
      <c r="AH477" s="53">
        <f t="shared" si="378"/>
        <v>68161.73</v>
      </c>
      <c r="AI477" s="52">
        <f t="shared" si="340"/>
        <v>272646.9030952832</v>
      </c>
      <c r="AJ477" s="55">
        <f t="shared" si="341"/>
        <v>960356.33327611128</v>
      </c>
      <c r="AK477" s="219" t="s">
        <v>920</v>
      </c>
      <c r="AL477" s="220">
        <v>54680.661225614327</v>
      </c>
      <c r="AM477" s="242"/>
      <c r="AN477" s="242"/>
      <c r="AO477" s="242">
        <f t="shared" si="342"/>
        <v>581612.43030196568</v>
      </c>
      <c r="AP477" s="243">
        <f t="shared" si="343"/>
        <v>157860.07526881722</v>
      </c>
      <c r="AQ477" s="244">
        <f t="shared" si="344"/>
        <v>293168.71300568088</v>
      </c>
      <c r="AR477" s="245">
        <f t="shared" si="345"/>
        <v>10.64</v>
      </c>
      <c r="AS477" s="246">
        <f t="shared" si="346"/>
        <v>2.89</v>
      </c>
      <c r="AT477" s="246">
        <f t="shared" si="347"/>
        <v>5.36</v>
      </c>
      <c r="AU477" s="251">
        <f t="shared" si="348"/>
        <v>18.89</v>
      </c>
      <c r="AV477" s="245">
        <f t="shared" si="349"/>
        <v>9.89</v>
      </c>
      <c r="AW477" s="246">
        <f t="shared" si="350"/>
        <v>2.68</v>
      </c>
      <c r="AX477" s="246">
        <f t="shared" si="351"/>
        <v>4.99</v>
      </c>
      <c r="AY477" s="252">
        <f t="shared" si="352"/>
        <v>17.560000000000002</v>
      </c>
      <c r="AZ477" s="249">
        <f t="shared" si="353"/>
        <v>9.89</v>
      </c>
      <c r="BA477" s="56">
        <f t="shared" si="354"/>
        <v>4</v>
      </c>
      <c r="BB477" s="246">
        <f t="shared" si="355"/>
        <v>0.67</v>
      </c>
      <c r="BC477" s="250">
        <f t="shared" si="356"/>
        <v>1.25</v>
      </c>
      <c r="BD477" s="246">
        <f t="shared" si="357"/>
        <v>9.89</v>
      </c>
      <c r="BE477" s="56">
        <v>4</v>
      </c>
      <c r="BF477" s="246">
        <f t="shared" si="358"/>
        <v>0.67</v>
      </c>
      <c r="BG477" s="250">
        <f t="shared" si="359"/>
        <v>1.25</v>
      </c>
      <c r="BH477" s="246">
        <f>INDEX('Mar - Aug'!AG:AG,MATCH(C477,'Mar - Aug'!C:C,0))</f>
        <v>9.74</v>
      </c>
      <c r="BI477" s="56">
        <v>4</v>
      </c>
      <c r="BJ477" s="246">
        <f>INDEX('Mar - Aug'!AK:AK,MATCH($C477,'Mar - Aug'!$C:$C,0))</f>
        <v>0.66</v>
      </c>
      <c r="BK477" s="246">
        <f>INDEX('Mar - Aug'!AL:AL,MATCH($C477,'Mar - Aug'!$C:$C,0))</f>
        <v>1.23</v>
      </c>
      <c r="BL477" s="246">
        <f>INDEX('Mar - Aug'!$AG:$AG,MATCH($C477,'Mar - Aug'!$C:$C,0))</f>
        <v>9.74</v>
      </c>
      <c r="BM477" s="56">
        <v>4</v>
      </c>
      <c r="BN477" s="246">
        <f>INDEX('Mar - Aug'!$AK:$AK,MATCH($C477,'Mar - Aug'!$C:$C,0))</f>
        <v>0.66</v>
      </c>
      <c r="BO477" s="246">
        <f>INDEX('Mar - Aug'!$AL:$AL,MATCH($C477,'Mar - Aug'!$C:$C,0))</f>
        <v>1.23</v>
      </c>
      <c r="BP477" s="60">
        <f>INDEX(FY2019_ALL_Targets!EB:EB,MATCH('Final Comp Values'!B477,FY2019_ALL_Targets!A:A,0))</f>
        <v>0</v>
      </c>
      <c r="BQ477" s="60">
        <f>+INDEX(FY2019_ALL_Targets!DY:DY,MATCH(B477,FY2019_ALL_Targets!A:A,0))</f>
        <v>1</v>
      </c>
      <c r="BR477" s="60">
        <f>+INDEX(FY2019_ALL_Targets!DZ:DZ,MATCH(B477,FY2019_ALL_Targets!A:A,0))</f>
        <v>1</v>
      </c>
      <c r="BS477" s="283">
        <f>+INDEX(FY2019_ALL_Targets!EA:EA,MATCH(B477,FY2019_ALL_Targets!A:A,0))</f>
        <v>0</v>
      </c>
      <c r="BT477" s="245">
        <f t="shared" si="374"/>
        <v>0</v>
      </c>
      <c r="BU477" s="245">
        <f t="shared" si="375"/>
        <v>0.66</v>
      </c>
      <c r="BV477" s="246">
        <f t="shared" si="376"/>
        <v>1.23</v>
      </c>
      <c r="BW477" s="284">
        <f t="shared" si="360"/>
        <v>103346.44971641108</v>
      </c>
      <c r="BX477" s="245">
        <f t="shared" si="361"/>
        <v>15.670000000000002</v>
      </c>
      <c r="BY477" s="246">
        <f t="shared" si="362"/>
        <v>856845.96140537655</v>
      </c>
      <c r="BZ477" s="285">
        <f t="shared" si="363"/>
        <v>2.4432591304472348E-3</v>
      </c>
      <c r="CA477" s="245">
        <f t="shared" si="364"/>
        <v>99432.9</v>
      </c>
      <c r="CB477" s="286">
        <f t="shared" si="365"/>
        <v>1.82</v>
      </c>
      <c r="CC477" s="268">
        <f t="shared" si="336"/>
        <v>-9.9999999999980105E-3</v>
      </c>
      <c r="CD477" s="267">
        <f t="shared" si="366"/>
        <v>960356.33327611128</v>
      </c>
      <c r="CE477" s="268">
        <f t="shared" si="367"/>
        <v>956278.86140537658</v>
      </c>
      <c r="CF477" s="268">
        <f t="shared" si="368"/>
        <v>-7.0000000000000284E-2</v>
      </c>
      <c r="CG477" s="270">
        <f t="shared" si="369"/>
        <v>-3828.2997340164043</v>
      </c>
      <c r="CH477" s="270">
        <f t="shared" si="370"/>
        <v>-4077.4718707347056</v>
      </c>
      <c r="CI477" s="269">
        <f t="shared" si="371"/>
        <v>249.17213671830132</v>
      </c>
    </row>
    <row r="478" spans="1:87" s="57" customFormat="1" ht="15.75" customHeight="1" x14ac:dyDescent="0.25">
      <c r="A478" s="297">
        <v>1026597</v>
      </c>
      <c r="B478" s="297">
        <v>102773</v>
      </c>
      <c r="C478" s="347">
        <v>676119</v>
      </c>
      <c r="D478" s="219" t="s">
        <v>1003</v>
      </c>
      <c r="E478" s="299" t="s">
        <v>319</v>
      </c>
      <c r="F478" s="299" t="s">
        <v>1004</v>
      </c>
      <c r="G478" s="301" t="s">
        <v>915</v>
      </c>
      <c r="H478" s="302" t="s">
        <v>1005</v>
      </c>
      <c r="I478" s="56" t="s">
        <v>35</v>
      </c>
      <c r="J478" s="229" t="s">
        <v>35</v>
      </c>
      <c r="K478" s="229" t="s">
        <v>35</v>
      </c>
      <c r="L478" s="56"/>
      <c r="M478" s="56"/>
      <c r="N478" s="58"/>
      <c r="O478" s="297">
        <v>1026597</v>
      </c>
      <c r="P478" s="303">
        <v>2749</v>
      </c>
      <c r="Q478" s="304">
        <v>42248</v>
      </c>
      <c r="R478" s="304">
        <v>42277</v>
      </c>
      <c r="S478" s="303">
        <f t="shared" si="337"/>
        <v>33446</v>
      </c>
      <c r="T478" s="59"/>
      <c r="U478" s="346">
        <f t="shared" si="372"/>
        <v>4.1291934072660522E-3</v>
      </c>
      <c r="V478" s="345">
        <f t="shared" si="373"/>
        <v>3.1491116512894117E-3</v>
      </c>
      <c r="W478" s="27">
        <v>406701.47165886743</v>
      </c>
      <c r="X478" s="27">
        <v>406701.47</v>
      </c>
      <c r="Y478" s="305">
        <f t="shared" si="338"/>
        <v>801334.45649397478</v>
      </c>
      <c r="Z478" s="53">
        <f t="shared" si="377"/>
        <v>54374.15</v>
      </c>
      <c r="AA478" s="54">
        <f t="shared" si="377"/>
        <v>54374.15</v>
      </c>
      <c r="AB478" s="54">
        <f t="shared" si="377"/>
        <v>54374.15</v>
      </c>
      <c r="AC478" s="54">
        <f t="shared" si="377"/>
        <v>54374.15</v>
      </c>
      <c r="AD478" s="52">
        <f t="shared" si="339"/>
        <v>217496.59</v>
      </c>
      <c r="AE478" s="53">
        <f t="shared" si="378"/>
        <v>100980.56</v>
      </c>
      <c r="AF478" s="53">
        <f t="shared" si="378"/>
        <v>100980.56</v>
      </c>
      <c r="AG478" s="53">
        <f t="shared" si="378"/>
        <v>100980.56</v>
      </c>
      <c r="AH478" s="53">
        <f t="shared" si="378"/>
        <v>100980.56</v>
      </c>
      <c r="AI478" s="52">
        <f t="shared" si="340"/>
        <v>403922.23250021442</v>
      </c>
      <c r="AJ478" s="55">
        <f t="shared" si="341"/>
        <v>1422753.2789941891</v>
      </c>
      <c r="AK478" s="219" t="s">
        <v>1003</v>
      </c>
      <c r="AL478" s="220">
        <v>35521.831322741207</v>
      </c>
      <c r="AM478" s="242"/>
      <c r="AN478" s="242"/>
      <c r="AO478" s="242">
        <f t="shared" si="342"/>
        <v>861649.95321932773</v>
      </c>
      <c r="AP478" s="243">
        <f t="shared" si="343"/>
        <v>233867.30107526883</v>
      </c>
      <c r="AQ478" s="244">
        <f t="shared" si="344"/>
        <v>434324.98118302628</v>
      </c>
      <c r="AR478" s="245">
        <f t="shared" si="345"/>
        <v>24.26</v>
      </c>
      <c r="AS478" s="246">
        <f t="shared" si="346"/>
        <v>6.58</v>
      </c>
      <c r="AT478" s="246">
        <f t="shared" si="347"/>
        <v>12.23</v>
      </c>
      <c r="AU478" s="251">
        <f t="shared" si="348"/>
        <v>43.070000000000007</v>
      </c>
      <c r="AV478" s="245">
        <f t="shared" si="349"/>
        <v>22.56</v>
      </c>
      <c r="AW478" s="246">
        <f t="shared" si="350"/>
        <v>6.12</v>
      </c>
      <c r="AX478" s="246">
        <f t="shared" si="351"/>
        <v>11.37</v>
      </c>
      <c r="AY478" s="252">
        <f t="shared" si="352"/>
        <v>40.049999999999997</v>
      </c>
      <c r="AZ478" s="249">
        <f t="shared" si="353"/>
        <v>22.56</v>
      </c>
      <c r="BA478" s="56">
        <f t="shared" si="354"/>
        <v>4</v>
      </c>
      <c r="BB478" s="246">
        <f t="shared" si="355"/>
        <v>1.53</v>
      </c>
      <c r="BC478" s="250">
        <f t="shared" si="356"/>
        <v>2.84</v>
      </c>
      <c r="BD478" s="246">
        <f t="shared" si="357"/>
        <v>22.56</v>
      </c>
      <c r="BE478" s="56">
        <v>4</v>
      </c>
      <c r="BF478" s="246">
        <f t="shared" si="358"/>
        <v>1.53</v>
      </c>
      <c r="BG478" s="250">
        <f t="shared" si="359"/>
        <v>2.84</v>
      </c>
      <c r="BH478" s="246">
        <f>INDEX('Mar - Aug'!AG:AG,MATCH(C478,'Mar - Aug'!C:C,0))</f>
        <v>22.01</v>
      </c>
      <c r="BI478" s="56">
        <v>4</v>
      </c>
      <c r="BJ478" s="246">
        <f>INDEX('Mar - Aug'!AK:AK,MATCH($C478,'Mar - Aug'!$C:$C,0))</f>
        <v>1.49</v>
      </c>
      <c r="BK478" s="246">
        <f>INDEX('Mar - Aug'!AL:AL,MATCH($C478,'Mar - Aug'!$C:$C,0))</f>
        <v>2.77</v>
      </c>
      <c r="BL478" s="246">
        <f>INDEX('Mar - Aug'!$AG:$AG,MATCH($C478,'Mar - Aug'!$C:$C,0))</f>
        <v>22.01</v>
      </c>
      <c r="BM478" s="56">
        <v>4</v>
      </c>
      <c r="BN478" s="246">
        <f>INDEX('Mar - Aug'!$AK:$AK,MATCH($C478,'Mar - Aug'!$C:$C,0))</f>
        <v>1.49</v>
      </c>
      <c r="BO478" s="246">
        <f>INDEX('Mar - Aug'!$AL:$AL,MATCH($C478,'Mar - Aug'!$C:$C,0))</f>
        <v>2.77</v>
      </c>
      <c r="BP478" s="60">
        <f>INDEX(FY2019_ALL_Targets!EB:EB,MATCH('Final Comp Values'!B478,FY2019_ALL_Targets!A:A,0))</f>
        <v>0</v>
      </c>
      <c r="BQ478" s="60">
        <f>+INDEX(FY2019_ALL_Targets!DY:DY,MATCH(B478,FY2019_ALL_Targets!A:A,0))</f>
        <v>3</v>
      </c>
      <c r="BR478" s="60">
        <f>+INDEX(FY2019_ALL_Targets!DZ:DZ,MATCH(B478,FY2019_ALL_Targets!A:A,0))</f>
        <v>3</v>
      </c>
      <c r="BS478" s="283">
        <f>+INDEX(FY2019_ALL_Targets!EA:EA,MATCH(B478,FY2019_ALL_Targets!A:A,0))</f>
        <v>0</v>
      </c>
      <c r="BT478" s="245">
        <f t="shared" si="374"/>
        <v>0</v>
      </c>
      <c r="BU478" s="245">
        <f t="shared" si="375"/>
        <v>4.47</v>
      </c>
      <c r="BV478" s="246">
        <f t="shared" si="376"/>
        <v>8.31</v>
      </c>
      <c r="BW478" s="284">
        <f t="shared" si="360"/>
        <v>453969.00430463266</v>
      </c>
      <c r="BX478" s="245">
        <f t="shared" si="361"/>
        <v>27.269999999999996</v>
      </c>
      <c r="BY478" s="246">
        <f t="shared" si="362"/>
        <v>968680.34017115261</v>
      </c>
      <c r="BZ478" s="285">
        <f t="shared" si="363"/>
        <v>2.762150015536096E-3</v>
      </c>
      <c r="CA478" s="245">
        <f t="shared" si="364"/>
        <v>112410.75</v>
      </c>
      <c r="CB478" s="286">
        <f t="shared" si="365"/>
        <v>3.16</v>
      </c>
      <c r="CC478" s="268">
        <f t="shared" si="336"/>
        <v>9.9999999999997868E-3</v>
      </c>
      <c r="CD478" s="267">
        <f t="shared" si="366"/>
        <v>1422753.2789941891</v>
      </c>
      <c r="CE478" s="268">
        <f t="shared" si="367"/>
        <v>1081091.0901711527</v>
      </c>
      <c r="CF478" s="268">
        <f t="shared" si="368"/>
        <v>-9.620000000000001</v>
      </c>
      <c r="CG478" s="270">
        <f t="shared" si="369"/>
        <v>-341744.98237013986</v>
      </c>
      <c r="CH478" s="270">
        <f t="shared" si="370"/>
        <v>-341662.18882303638</v>
      </c>
      <c r="CI478" s="269">
        <f t="shared" si="371"/>
        <v>-82.79354710347252</v>
      </c>
    </row>
    <row r="479" spans="1:87" s="57" customFormat="1" ht="15.75" customHeight="1" x14ac:dyDescent="0.25">
      <c r="A479" s="297">
        <v>1026687</v>
      </c>
      <c r="B479" s="297">
        <v>102783</v>
      </c>
      <c r="C479" s="347">
        <v>676146</v>
      </c>
      <c r="D479" s="219" t="s">
        <v>941</v>
      </c>
      <c r="E479" s="299" t="s">
        <v>321</v>
      </c>
      <c r="F479" s="299" t="s">
        <v>945</v>
      </c>
      <c r="G479" s="301" t="s">
        <v>915</v>
      </c>
      <c r="H479" s="302" t="s">
        <v>947</v>
      </c>
      <c r="I479" s="56" t="s">
        <v>35</v>
      </c>
      <c r="J479" s="229" t="s">
        <v>35</v>
      </c>
      <c r="K479" s="229" t="s">
        <v>35</v>
      </c>
      <c r="L479" s="56"/>
      <c r="M479" s="56"/>
      <c r="N479" s="58"/>
      <c r="O479" s="297">
        <v>1026687</v>
      </c>
      <c r="P479" s="303">
        <v>9576</v>
      </c>
      <c r="Q479" s="304">
        <v>42062</v>
      </c>
      <c r="R479" s="304">
        <v>42277</v>
      </c>
      <c r="S479" s="303">
        <f t="shared" si="337"/>
        <v>16182</v>
      </c>
      <c r="T479" s="59"/>
      <c r="U479" s="346">
        <f t="shared" si="372"/>
        <v>1.9978056483997862E-3</v>
      </c>
      <c r="V479" s="345">
        <f t="shared" si="373"/>
        <v>1.5236179136866967E-3</v>
      </c>
      <c r="W479" s="27">
        <v>196772.2063678405</v>
      </c>
      <c r="X479" s="27">
        <v>196772.21</v>
      </c>
      <c r="Y479" s="305">
        <f t="shared" si="338"/>
        <v>387705.38106157683</v>
      </c>
      <c r="Z479" s="53">
        <f t="shared" si="377"/>
        <v>26307.55</v>
      </c>
      <c r="AA479" s="54">
        <f t="shared" si="377"/>
        <v>26307.55</v>
      </c>
      <c r="AB479" s="54">
        <f t="shared" si="377"/>
        <v>26307.55</v>
      </c>
      <c r="AC479" s="54">
        <f t="shared" si="377"/>
        <v>26307.55</v>
      </c>
      <c r="AD479" s="52">
        <f t="shared" si="339"/>
        <v>105230.21</v>
      </c>
      <c r="AE479" s="53">
        <f t="shared" si="378"/>
        <v>48856.89</v>
      </c>
      <c r="AF479" s="53">
        <f t="shared" si="378"/>
        <v>48856.89</v>
      </c>
      <c r="AG479" s="53">
        <f t="shared" si="378"/>
        <v>48856.89</v>
      </c>
      <c r="AH479" s="53">
        <f t="shared" si="378"/>
        <v>48856.89</v>
      </c>
      <c r="AI479" s="52">
        <f t="shared" si="340"/>
        <v>195427.54189793905</v>
      </c>
      <c r="AJ479" s="55">
        <f t="shared" si="341"/>
        <v>688363.1329595159</v>
      </c>
      <c r="AK479" s="219" t="s">
        <v>941</v>
      </c>
      <c r="AL479" s="220">
        <v>76951.060656708069</v>
      </c>
      <c r="AM479" s="242"/>
      <c r="AN479" s="242"/>
      <c r="AO479" s="242">
        <f t="shared" si="342"/>
        <v>416887.5065178246</v>
      </c>
      <c r="AP479" s="243">
        <f t="shared" si="343"/>
        <v>113150.76344086023</v>
      </c>
      <c r="AQ479" s="244">
        <f t="shared" si="344"/>
        <v>210137.14182574092</v>
      </c>
      <c r="AR479" s="245">
        <f t="shared" si="345"/>
        <v>5.42</v>
      </c>
      <c r="AS479" s="246">
        <f t="shared" si="346"/>
        <v>1.47</v>
      </c>
      <c r="AT479" s="246">
        <f t="shared" si="347"/>
        <v>2.73</v>
      </c>
      <c r="AU479" s="251">
        <f t="shared" si="348"/>
        <v>9.6199999999999992</v>
      </c>
      <c r="AV479" s="245">
        <f t="shared" si="349"/>
        <v>5.04</v>
      </c>
      <c r="AW479" s="246">
        <f t="shared" si="350"/>
        <v>1.37</v>
      </c>
      <c r="AX479" s="246">
        <f t="shared" si="351"/>
        <v>2.54</v>
      </c>
      <c r="AY479" s="252">
        <f t="shared" si="352"/>
        <v>8.9499999999999993</v>
      </c>
      <c r="AZ479" s="249">
        <f t="shared" si="353"/>
        <v>5.04</v>
      </c>
      <c r="BA479" s="56">
        <f t="shared" si="354"/>
        <v>4</v>
      </c>
      <c r="BB479" s="246">
        <f t="shared" si="355"/>
        <v>0.34</v>
      </c>
      <c r="BC479" s="250">
        <f t="shared" si="356"/>
        <v>0.64</v>
      </c>
      <c r="BD479" s="246">
        <f t="shared" si="357"/>
        <v>5.04</v>
      </c>
      <c r="BE479" s="56">
        <v>4</v>
      </c>
      <c r="BF479" s="246">
        <f t="shared" si="358"/>
        <v>0.34</v>
      </c>
      <c r="BG479" s="250">
        <f t="shared" si="359"/>
        <v>0.64</v>
      </c>
      <c r="BH479" s="246">
        <f>INDEX('Mar - Aug'!AG:AG,MATCH(C479,'Mar - Aug'!C:C,0))</f>
        <v>4.88</v>
      </c>
      <c r="BI479" s="56">
        <v>4</v>
      </c>
      <c r="BJ479" s="246">
        <f>INDEX('Mar - Aug'!AK:AK,MATCH($C479,'Mar - Aug'!$C:$C,0))</f>
        <v>0.33</v>
      </c>
      <c r="BK479" s="246">
        <f>INDEX('Mar - Aug'!AL:AL,MATCH($C479,'Mar - Aug'!$C:$C,0))</f>
        <v>0.62</v>
      </c>
      <c r="BL479" s="246">
        <f>INDEX('Mar - Aug'!$AG:$AG,MATCH($C479,'Mar - Aug'!$C:$C,0))</f>
        <v>4.88</v>
      </c>
      <c r="BM479" s="56">
        <v>4</v>
      </c>
      <c r="BN479" s="246">
        <f>INDEX('Mar - Aug'!$AK:$AK,MATCH($C479,'Mar - Aug'!$C:$C,0))</f>
        <v>0.33</v>
      </c>
      <c r="BO479" s="246">
        <f>INDEX('Mar - Aug'!$AL:$AL,MATCH($C479,'Mar - Aug'!$C:$C,0))</f>
        <v>0.62</v>
      </c>
      <c r="BP479" s="60">
        <f>INDEX(FY2019_ALL_Targets!EB:EB,MATCH('Final Comp Values'!B479,FY2019_ALL_Targets!A:A,0))</f>
        <v>0</v>
      </c>
      <c r="BQ479" s="60">
        <f>+INDEX(FY2019_ALL_Targets!DY:DY,MATCH(B479,FY2019_ALL_Targets!A:A,0))</f>
        <v>0</v>
      </c>
      <c r="BR479" s="60">
        <f>+INDEX(FY2019_ALL_Targets!DZ:DZ,MATCH(B479,FY2019_ALL_Targets!A:A,0))</f>
        <v>0</v>
      </c>
      <c r="BS479" s="283">
        <f>+INDEX(FY2019_ALL_Targets!EA:EA,MATCH(B479,FY2019_ALL_Targets!A:A,0))</f>
        <v>0</v>
      </c>
      <c r="BT479" s="245">
        <f t="shared" si="374"/>
        <v>0</v>
      </c>
      <c r="BU479" s="245">
        <f t="shared" si="375"/>
        <v>0</v>
      </c>
      <c r="BV479" s="246">
        <f t="shared" si="376"/>
        <v>0</v>
      </c>
      <c r="BW479" s="284">
        <f t="shared" si="360"/>
        <v>0</v>
      </c>
      <c r="BX479" s="245">
        <f t="shared" si="361"/>
        <v>8.9499999999999993</v>
      </c>
      <c r="BY479" s="246">
        <f t="shared" si="362"/>
        <v>688711.99287753715</v>
      </c>
      <c r="BZ479" s="285">
        <f t="shared" si="363"/>
        <v>1.9638324047027418E-3</v>
      </c>
      <c r="CA479" s="245">
        <f t="shared" si="364"/>
        <v>79921.759999999995</v>
      </c>
      <c r="CB479" s="286">
        <f t="shared" si="365"/>
        <v>1.04</v>
      </c>
      <c r="CC479" s="268">
        <f t="shared" si="336"/>
        <v>-1.0000000000000786E-2</v>
      </c>
      <c r="CD479" s="267">
        <f t="shared" si="366"/>
        <v>688363.1329595159</v>
      </c>
      <c r="CE479" s="268">
        <f t="shared" si="367"/>
        <v>768633.75287753716</v>
      </c>
      <c r="CF479" s="268">
        <f t="shared" si="368"/>
        <v>1.0399999999999991</v>
      </c>
      <c r="CG479" s="270">
        <f t="shared" si="369"/>
        <v>79988.565170714646</v>
      </c>
      <c r="CH479" s="270">
        <f t="shared" si="370"/>
        <v>80270.619918021257</v>
      </c>
      <c r="CI479" s="269">
        <f t="shared" si="371"/>
        <v>-282.05474730661081</v>
      </c>
    </row>
    <row r="480" spans="1:87" s="57" customFormat="1" ht="15.75" customHeight="1" x14ac:dyDescent="0.25">
      <c r="A480" s="297">
        <v>1026418</v>
      </c>
      <c r="B480" s="297">
        <v>102788</v>
      </c>
      <c r="C480" s="347">
        <v>676143</v>
      </c>
      <c r="D480" s="219" t="s">
        <v>937</v>
      </c>
      <c r="E480" s="299" t="s">
        <v>2249</v>
      </c>
      <c r="F480" s="299" t="s">
        <v>2743</v>
      </c>
      <c r="G480" s="301" t="s">
        <v>915</v>
      </c>
      <c r="H480" s="302" t="s">
        <v>949</v>
      </c>
      <c r="I480" s="56" t="s">
        <v>35</v>
      </c>
      <c r="J480" s="229" t="s">
        <v>35</v>
      </c>
      <c r="K480" s="229" t="s">
        <v>35</v>
      </c>
      <c r="L480" s="56"/>
      <c r="M480" s="56"/>
      <c r="N480" s="58"/>
      <c r="O480" s="297">
        <v>1026418</v>
      </c>
      <c r="P480" s="303">
        <v>16725</v>
      </c>
      <c r="Q480" s="304">
        <v>42005</v>
      </c>
      <c r="R480" s="304">
        <v>42369</v>
      </c>
      <c r="S480" s="303">
        <f t="shared" si="337"/>
        <v>16725</v>
      </c>
      <c r="T480" s="59"/>
      <c r="U480" s="346">
        <f t="shared" si="372"/>
        <v>2.0648436206579177E-3</v>
      </c>
      <c r="V480" s="345">
        <f t="shared" si="373"/>
        <v>1.5747441358552716E-3</v>
      </c>
      <c r="W480" s="27">
        <v>203375.05575359854</v>
      </c>
      <c r="X480" s="27">
        <v>203375</v>
      </c>
      <c r="Y480" s="305">
        <f t="shared" si="338"/>
        <v>400715.14635118481</v>
      </c>
      <c r="Z480" s="53">
        <f t="shared" si="377"/>
        <v>27190.33</v>
      </c>
      <c r="AA480" s="54">
        <f t="shared" si="377"/>
        <v>27190.33</v>
      </c>
      <c r="AB480" s="54">
        <f t="shared" si="377"/>
        <v>27190.33</v>
      </c>
      <c r="AC480" s="54">
        <f t="shared" si="377"/>
        <v>27190.33</v>
      </c>
      <c r="AD480" s="52">
        <f t="shared" si="339"/>
        <v>108761.3</v>
      </c>
      <c r="AE480" s="53">
        <f t="shared" si="378"/>
        <v>50496.32</v>
      </c>
      <c r="AF480" s="53">
        <f t="shared" si="378"/>
        <v>50496.32</v>
      </c>
      <c r="AG480" s="53">
        <f t="shared" si="378"/>
        <v>50496.32</v>
      </c>
      <c r="AH480" s="53">
        <f t="shared" si="378"/>
        <v>50496.32</v>
      </c>
      <c r="AI480" s="52">
        <f t="shared" si="340"/>
        <v>201985.26994456994</v>
      </c>
      <c r="AJ480" s="55">
        <f t="shared" si="341"/>
        <v>711461.71629575477</v>
      </c>
      <c r="AK480" s="219" t="s">
        <v>937</v>
      </c>
      <c r="AL480" s="220">
        <v>69918.451574351406</v>
      </c>
      <c r="AM480" s="242"/>
      <c r="AN480" s="242"/>
      <c r="AO480" s="242">
        <f t="shared" si="342"/>
        <v>430876.50145288691</v>
      </c>
      <c r="AP480" s="243">
        <f t="shared" si="343"/>
        <v>116947.63440860216</v>
      </c>
      <c r="AQ480" s="244">
        <f t="shared" si="344"/>
        <v>217188.4623059892</v>
      </c>
      <c r="AR480" s="245">
        <f t="shared" si="345"/>
        <v>6.16</v>
      </c>
      <c r="AS480" s="246">
        <f t="shared" si="346"/>
        <v>1.67</v>
      </c>
      <c r="AT480" s="246">
        <f t="shared" si="347"/>
        <v>3.11</v>
      </c>
      <c r="AU480" s="251">
        <f t="shared" si="348"/>
        <v>10.94</v>
      </c>
      <c r="AV480" s="245">
        <f t="shared" si="349"/>
        <v>5.73</v>
      </c>
      <c r="AW480" s="246">
        <f t="shared" si="350"/>
        <v>1.56</v>
      </c>
      <c r="AX480" s="246">
        <f t="shared" si="351"/>
        <v>2.89</v>
      </c>
      <c r="AY480" s="252">
        <f t="shared" si="352"/>
        <v>10.180000000000001</v>
      </c>
      <c r="AZ480" s="249">
        <f t="shared" si="353"/>
        <v>5.73</v>
      </c>
      <c r="BA480" s="56">
        <f t="shared" si="354"/>
        <v>4</v>
      </c>
      <c r="BB480" s="246">
        <f t="shared" si="355"/>
        <v>0.39</v>
      </c>
      <c r="BC480" s="250">
        <f t="shared" si="356"/>
        <v>0.72</v>
      </c>
      <c r="BD480" s="246">
        <f t="shared" si="357"/>
        <v>5.73</v>
      </c>
      <c r="BE480" s="56">
        <v>4</v>
      </c>
      <c r="BF480" s="246">
        <f t="shared" si="358"/>
        <v>0.39</v>
      </c>
      <c r="BG480" s="250">
        <f t="shared" si="359"/>
        <v>0.72</v>
      </c>
      <c r="BH480" s="246">
        <f>INDEX('Mar - Aug'!AG:AG,MATCH(C480,'Mar - Aug'!C:C,0))</f>
        <v>5.56</v>
      </c>
      <c r="BI480" s="56">
        <v>4</v>
      </c>
      <c r="BJ480" s="246">
        <f>INDEX('Mar - Aug'!AK:AK,MATCH($C480,'Mar - Aug'!$C:$C,0))</f>
        <v>0.38</v>
      </c>
      <c r="BK480" s="246">
        <f>INDEX('Mar - Aug'!AL:AL,MATCH($C480,'Mar - Aug'!$C:$C,0))</f>
        <v>0.7</v>
      </c>
      <c r="BL480" s="246">
        <f>INDEX('Mar - Aug'!$AG:$AG,MATCH($C480,'Mar - Aug'!$C:$C,0))</f>
        <v>5.56</v>
      </c>
      <c r="BM480" s="56">
        <v>4</v>
      </c>
      <c r="BN480" s="246">
        <f>INDEX('Mar - Aug'!$AK:$AK,MATCH($C480,'Mar - Aug'!$C:$C,0))</f>
        <v>0.38</v>
      </c>
      <c r="BO480" s="246">
        <f>INDEX('Mar - Aug'!$AL:$AL,MATCH($C480,'Mar - Aug'!$C:$C,0))</f>
        <v>0.7</v>
      </c>
      <c r="BP480" s="60">
        <f>INDEX(FY2019_ALL_Targets!EB:EB,MATCH('Final Comp Values'!B480,FY2019_ALL_Targets!A:A,0))</f>
        <v>0</v>
      </c>
      <c r="BQ480" s="60">
        <f>+INDEX(FY2019_ALL_Targets!DY:DY,MATCH(B480,FY2019_ALL_Targets!A:A,0))</f>
        <v>0</v>
      </c>
      <c r="BR480" s="60">
        <f>+INDEX(FY2019_ALL_Targets!DZ:DZ,MATCH(B480,FY2019_ALL_Targets!A:A,0))</f>
        <v>0</v>
      </c>
      <c r="BS480" s="283">
        <f>+INDEX(FY2019_ALL_Targets!EA:EA,MATCH(B480,FY2019_ALL_Targets!A:A,0))</f>
        <v>0</v>
      </c>
      <c r="BT480" s="245">
        <f t="shared" si="374"/>
        <v>0</v>
      </c>
      <c r="BU480" s="245">
        <f t="shared" si="375"/>
        <v>0</v>
      </c>
      <c r="BV480" s="246">
        <f t="shared" si="376"/>
        <v>0</v>
      </c>
      <c r="BW480" s="284">
        <f t="shared" si="360"/>
        <v>0</v>
      </c>
      <c r="BX480" s="245">
        <f t="shared" si="361"/>
        <v>10.180000000000001</v>
      </c>
      <c r="BY480" s="246">
        <f t="shared" si="362"/>
        <v>711769.83702689747</v>
      </c>
      <c r="BZ480" s="285">
        <f t="shared" si="363"/>
        <v>2.0295808481615319E-3</v>
      </c>
      <c r="CA480" s="245">
        <f t="shared" si="364"/>
        <v>82597.509999999995</v>
      </c>
      <c r="CB480" s="286">
        <f t="shared" si="365"/>
        <v>1.18</v>
      </c>
      <c r="CC480" s="268">
        <f t="shared" si="336"/>
        <v>1.000000000000123E-2</v>
      </c>
      <c r="CD480" s="267">
        <f t="shared" si="366"/>
        <v>711461.71629575477</v>
      </c>
      <c r="CE480" s="268">
        <f t="shared" si="367"/>
        <v>794367.34702689748</v>
      </c>
      <c r="CF480" s="268">
        <f t="shared" si="368"/>
        <v>1.1799999999999997</v>
      </c>
      <c r="CG480" s="270">
        <f t="shared" si="369"/>
        <v>82468.057488113001</v>
      </c>
      <c r="CH480" s="270">
        <f t="shared" si="370"/>
        <v>82905.630731142708</v>
      </c>
      <c r="CI480" s="269">
        <f t="shared" si="371"/>
        <v>-437.57324302970665</v>
      </c>
    </row>
    <row r="481" spans="1:87" s="57" customFormat="1" ht="15.75" customHeight="1" x14ac:dyDescent="0.25">
      <c r="A481" s="297">
        <v>1028779</v>
      </c>
      <c r="B481" s="297">
        <v>102789</v>
      </c>
      <c r="C481" s="347">
        <v>676127</v>
      </c>
      <c r="D481" s="219" t="s">
        <v>937</v>
      </c>
      <c r="E481" s="299" t="s">
        <v>323</v>
      </c>
      <c r="F481" s="299" t="s">
        <v>945</v>
      </c>
      <c r="G481" s="301" t="s">
        <v>915</v>
      </c>
      <c r="H481" s="302" t="s">
        <v>947</v>
      </c>
      <c r="I481" s="56" t="s">
        <v>35</v>
      </c>
      <c r="J481" s="229" t="s">
        <v>36</v>
      </c>
      <c r="K481" s="229" t="s">
        <v>35</v>
      </c>
      <c r="L481" s="56"/>
      <c r="M481" s="56"/>
      <c r="N481" s="58"/>
      <c r="O481" s="297">
        <v>1021132</v>
      </c>
      <c r="P481" s="303">
        <v>18829</v>
      </c>
      <c r="Q481" s="304">
        <v>42005</v>
      </c>
      <c r="R481" s="304">
        <v>42369</v>
      </c>
      <c r="S481" s="303">
        <f t="shared" si="337"/>
        <v>18829</v>
      </c>
      <c r="T481" s="59"/>
      <c r="U481" s="346">
        <f t="shared" si="372"/>
        <v>2.3246003308441216E-3</v>
      </c>
      <c r="V481" s="345">
        <f t="shared" si="373"/>
        <v>1.7728464773703384E-3</v>
      </c>
      <c r="W481" s="27">
        <v>228959.57697502594</v>
      </c>
      <c r="X481" s="27">
        <v>228959.58</v>
      </c>
      <c r="Y481" s="305">
        <f t="shared" si="338"/>
        <v>451124.99196690338</v>
      </c>
      <c r="Z481" s="53">
        <f t="shared" si="377"/>
        <v>30610.86</v>
      </c>
      <c r="AA481" s="54">
        <f t="shared" si="377"/>
        <v>30610.86</v>
      </c>
      <c r="AB481" s="54">
        <f t="shared" si="377"/>
        <v>30610.86</v>
      </c>
      <c r="AC481" s="54">
        <f t="shared" si="377"/>
        <v>30610.86</v>
      </c>
      <c r="AD481" s="52">
        <f t="shared" si="339"/>
        <v>122443.44</v>
      </c>
      <c r="AE481" s="53">
        <f t="shared" si="378"/>
        <v>56848.74</v>
      </c>
      <c r="AF481" s="53">
        <f t="shared" si="378"/>
        <v>56848.74</v>
      </c>
      <c r="AG481" s="53">
        <f t="shared" si="378"/>
        <v>56848.74</v>
      </c>
      <c r="AH481" s="53">
        <f t="shared" si="378"/>
        <v>56848.74</v>
      </c>
      <c r="AI481" s="52">
        <f t="shared" si="340"/>
        <v>227394.95651936071</v>
      </c>
      <c r="AJ481" s="55">
        <f t="shared" si="341"/>
        <v>800963.38848626404</v>
      </c>
      <c r="AK481" s="219" t="s">
        <v>937</v>
      </c>
      <c r="AL481" s="220">
        <v>69918.451574351406</v>
      </c>
      <c r="AM481" s="242"/>
      <c r="AN481" s="242"/>
      <c r="AO481" s="242">
        <f t="shared" si="342"/>
        <v>485080.63652355206</v>
      </c>
      <c r="AP481" s="243">
        <f t="shared" si="343"/>
        <v>131659.61290322582</v>
      </c>
      <c r="AQ481" s="244">
        <f t="shared" si="344"/>
        <v>244510.70593479648</v>
      </c>
      <c r="AR481" s="245">
        <f t="shared" si="345"/>
        <v>6.94</v>
      </c>
      <c r="AS481" s="246">
        <f t="shared" si="346"/>
        <v>1.88</v>
      </c>
      <c r="AT481" s="246">
        <f t="shared" si="347"/>
        <v>3.5</v>
      </c>
      <c r="AU481" s="251">
        <f t="shared" si="348"/>
        <v>12.32</v>
      </c>
      <c r="AV481" s="245">
        <f t="shared" si="349"/>
        <v>6.45</v>
      </c>
      <c r="AW481" s="246">
        <f t="shared" si="350"/>
        <v>1.75</v>
      </c>
      <c r="AX481" s="246">
        <f t="shared" si="351"/>
        <v>3.25</v>
      </c>
      <c r="AY481" s="252">
        <f t="shared" si="352"/>
        <v>11.45</v>
      </c>
      <c r="AZ481" s="249">
        <f t="shared" si="353"/>
        <v>6.45</v>
      </c>
      <c r="BA481" s="56">
        <f t="shared" si="354"/>
        <v>4</v>
      </c>
      <c r="BB481" s="246">
        <f t="shared" si="355"/>
        <v>0.44</v>
      </c>
      <c r="BC481" s="250">
        <f t="shared" si="356"/>
        <v>0.81</v>
      </c>
      <c r="BD481" s="246">
        <f t="shared" si="357"/>
        <v>6.45</v>
      </c>
      <c r="BE481" s="56">
        <v>4</v>
      </c>
      <c r="BF481" s="246">
        <f t="shared" si="358"/>
        <v>0.44</v>
      </c>
      <c r="BG481" s="250">
        <f t="shared" si="359"/>
        <v>0.81</v>
      </c>
      <c r="BH481" s="246">
        <f>INDEX('Mar - Aug'!AG:AG,MATCH(C481,'Mar - Aug'!C:C,0))</f>
        <v>6.26</v>
      </c>
      <c r="BI481" s="56">
        <v>4</v>
      </c>
      <c r="BJ481" s="246">
        <f>INDEX('Mar - Aug'!AK:AK,MATCH($C481,'Mar - Aug'!$C:$C,0))</f>
        <v>0.43</v>
      </c>
      <c r="BK481" s="246">
        <f>INDEX('Mar - Aug'!AL:AL,MATCH($C481,'Mar - Aug'!$C:$C,0))</f>
        <v>0.79</v>
      </c>
      <c r="BL481" s="246">
        <f>INDEX('Mar - Aug'!$AG:$AG,MATCH($C481,'Mar - Aug'!$C:$C,0))</f>
        <v>6.26</v>
      </c>
      <c r="BM481" s="56">
        <v>4</v>
      </c>
      <c r="BN481" s="246">
        <f>INDEX('Mar - Aug'!$AK:$AK,MATCH($C481,'Mar - Aug'!$C:$C,0))</f>
        <v>0.43</v>
      </c>
      <c r="BO481" s="246">
        <f>INDEX('Mar - Aug'!$AL:$AL,MATCH($C481,'Mar - Aug'!$C:$C,0))</f>
        <v>0.79</v>
      </c>
      <c r="BP481" s="60">
        <f>INDEX(FY2019_ALL_Targets!EB:EB,MATCH('Final Comp Values'!B481,FY2019_ALL_Targets!A:A,0))</f>
        <v>0</v>
      </c>
      <c r="BQ481" s="60">
        <f>+INDEX(FY2019_ALL_Targets!DY:DY,MATCH(B481,FY2019_ALL_Targets!A:A,0))</f>
        <v>0</v>
      </c>
      <c r="BR481" s="60">
        <f>+INDEX(FY2019_ALL_Targets!DZ:DZ,MATCH(B481,FY2019_ALL_Targets!A:A,0))</f>
        <v>0</v>
      </c>
      <c r="BS481" s="283">
        <f>+INDEX(FY2019_ALL_Targets!EA:EA,MATCH(B481,FY2019_ALL_Targets!A:A,0))</f>
        <v>0</v>
      </c>
      <c r="BT481" s="245">
        <f t="shared" si="374"/>
        <v>0</v>
      </c>
      <c r="BU481" s="245">
        <f t="shared" si="375"/>
        <v>0</v>
      </c>
      <c r="BV481" s="246">
        <f t="shared" si="376"/>
        <v>0</v>
      </c>
      <c r="BW481" s="284">
        <f t="shared" si="360"/>
        <v>0</v>
      </c>
      <c r="BX481" s="245">
        <f t="shared" si="361"/>
        <v>11.45</v>
      </c>
      <c r="BY481" s="246">
        <f t="shared" si="362"/>
        <v>800566.27052632358</v>
      </c>
      <c r="BZ481" s="285">
        <f t="shared" si="363"/>
        <v>2.282780030594257E-3</v>
      </c>
      <c r="CA481" s="245">
        <f t="shared" si="364"/>
        <v>92901.91</v>
      </c>
      <c r="CB481" s="286">
        <f t="shared" si="365"/>
        <v>1.33</v>
      </c>
      <c r="CC481" s="268">
        <f t="shared" si="336"/>
        <v>-1.3322676295501878E-15</v>
      </c>
      <c r="CD481" s="267">
        <f t="shared" si="366"/>
        <v>800963.38848626404</v>
      </c>
      <c r="CE481" s="268">
        <f t="shared" si="367"/>
        <v>893468.18052632362</v>
      </c>
      <c r="CF481" s="268">
        <f t="shared" si="368"/>
        <v>1.33</v>
      </c>
      <c r="CG481" s="270">
        <f t="shared" si="369"/>
        <v>93037.66870626474</v>
      </c>
      <c r="CH481" s="270">
        <f t="shared" si="370"/>
        <v>92504.792040059576</v>
      </c>
      <c r="CI481" s="269">
        <f t="shared" si="371"/>
        <v>532.87666620516393</v>
      </c>
    </row>
    <row r="482" spans="1:87" s="57" customFormat="1" ht="15.75" customHeight="1" x14ac:dyDescent="0.25">
      <c r="A482" s="297">
        <v>1014648</v>
      </c>
      <c r="B482" s="297">
        <v>102791</v>
      </c>
      <c r="C482" s="347">
        <v>676132</v>
      </c>
      <c r="D482" s="219" t="s">
        <v>937</v>
      </c>
      <c r="E482" s="299" t="s">
        <v>324</v>
      </c>
      <c r="F482" s="299" t="s">
        <v>965</v>
      </c>
      <c r="G482" s="301" t="s">
        <v>915</v>
      </c>
      <c r="H482" s="302" t="s">
        <v>965</v>
      </c>
      <c r="I482" s="56" t="s">
        <v>35</v>
      </c>
      <c r="J482" s="229" t="s">
        <v>36</v>
      </c>
      <c r="K482" s="229" t="s">
        <v>35</v>
      </c>
      <c r="L482" s="56"/>
      <c r="M482" s="56"/>
      <c r="N482" s="58"/>
      <c r="O482" s="297">
        <v>1014648</v>
      </c>
      <c r="P482" s="303">
        <v>12351</v>
      </c>
      <c r="Q482" s="304">
        <v>42005</v>
      </c>
      <c r="R482" s="304">
        <v>42369</v>
      </c>
      <c r="S482" s="303">
        <f t="shared" si="337"/>
        <v>12351</v>
      </c>
      <c r="T482" s="59"/>
      <c r="U482" s="346">
        <f t="shared" si="372"/>
        <v>1.5248360872194885E-3</v>
      </c>
      <c r="V482" s="345">
        <f t="shared" si="373"/>
        <v>1.1629097053481889E-3</v>
      </c>
      <c r="W482" s="27">
        <v>150187.46265506101</v>
      </c>
      <c r="X482" s="27">
        <v>150187.46</v>
      </c>
      <c r="Y482" s="305">
        <f t="shared" si="338"/>
        <v>295918.25247135933</v>
      </c>
      <c r="Z482" s="53">
        <f t="shared" si="377"/>
        <v>20079.39</v>
      </c>
      <c r="AA482" s="54">
        <f t="shared" si="377"/>
        <v>20079.39</v>
      </c>
      <c r="AB482" s="54">
        <f t="shared" si="377"/>
        <v>20079.39</v>
      </c>
      <c r="AC482" s="54">
        <f t="shared" si="377"/>
        <v>20079.39</v>
      </c>
      <c r="AD482" s="52">
        <f t="shared" si="339"/>
        <v>80317.539999999994</v>
      </c>
      <c r="AE482" s="53">
        <f t="shared" si="378"/>
        <v>37290.29</v>
      </c>
      <c r="AF482" s="53">
        <f t="shared" si="378"/>
        <v>37290.29</v>
      </c>
      <c r="AG482" s="53">
        <f t="shared" si="378"/>
        <v>37290.29</v>
      </c>
      <c r="AH482" s="53">
        <f t="shared" si="378"/>
        <v>37290.29</v>
      </c>
      <c r="AI482" s="52">
        <f t="shared" si="340"/>
        <v>149161.14015458198</v>
      </c>
      <c r="AJ482" s="55">
        <f t="shared" si="341"/>
        <v>525396.93262594123</v>
      </c>
      <c r="AK482" s="219" t="s">
        <v>937</v>
      </c>
      <c r="AL482" s="220">
        <v>69918.451574351406</v>
      </c>
      <c r="AM482" s="242"/>
      <c r="AN482" s="242"/>
      <c r="AO482" s="242">
        <f t="shared" si="342"/>
        <v>318191.66932404233</v>
      </c>
      <c r="AP482" s="243">
        <f t="shared" si="343"/>
        <v>86362.946236559132</v>
      </c>
      <c r="AQ482" s="244">
        <f t="shared" si="344"/>
        <v>160388.32274686237</v>
      </c>
      <c r="AR482" s="245">
        <f t="shared" si="345"/>
        <v>4.55</v>
      </c>
      <c r="AS482" s="246">
        <f t="shared" si="346"/>
        <v>1.24</v>
      </c>
      <c r="AT482" s="246">
        <f t="shared" si="347"/>
        <v>2.29</v>
      </c>
      <c r="AU482" s="251">
        <f t="shared" si="348"/>
        <v>8.08</v>
      </c>
      <c r="AV482" s="245">
        <f t="shared" si="349"/>
        <v>4.2300000000000004</v>
      </c>
      <c r="AW482" s="246">
        <f t="shared" si="350"/>
        <v>1.1499999999999999</v>
      </c>
      <c r="AX482" s="246">
        <f t="shared" si="351"/>
        <v>2.13</v>
      </c>
      <c r="AY482" s="252">
        <f t="shared" si="352"/>
        <v>7.5100000000000007</v>
      </c>
      <c r="AZ482" s="249">
        <f t="shared" si="353"/>
        <v>4.2300000000000004</v>
      </c>
      <c r="BA482" s="56">
        <f t="shared" si="354"/>
        <v>4</v>
      </c>
      <c r="BB482" s="246">
        <f t="shared" si="355"/>
        <v>0.28999999999999998</v>
      </c>
      <c r="BC482" s="250">
        <f t="shared" si="356"/>
        <v>0.53</v>
      </c>
      <c r="BD482" s="246">
        <f t="shared" si="357"/>
        <v>4.2300000000000004</v>
      </c>
      <c r="BE482" s="56">
        <v>4</v>
      </c>
      <c r="BF482" s="246">
        <f t="shared" si="358"/>
        <v>0.28999999999999998</v>
      </c>
      <c r="BG482" s="250">
        <f t="shared" si="359"/>
        <v>0.53</v>
      </c>
      <c r="BH482" s="246">
        <f>INDEX('Mar - Aug'!AG:AG,MATCH(C482,'Mar - Aug'!C:C,0))</f>
        <v>4.1100000000000003</v>
      </c>
      <c r="BI482" s="56">
        <v>4</v>
      </c>
      <c r="BJ482" s="246">
        <f>INDEX('Mar - Aug'!AK:AK,MATCH($C482,'Mar - Aug'!$C:$C,0))</f>
        <v>0.28000000000000003</v>
      </c>
      <c r="BK482" s="246">
        <f>INDEX('Mar - Aug'!AL:AL,MATCH($C482,'Mar - Aug'!$C:$C,0))</f>
        <v>0.52</v>
      </c>
      <c r="BL482" s="246">
        <f>INDEX('Mar - Aug'!$AG:$AG,MATCH($C482,'Mar - Aug'!$C:$C,0))</f>
        <v>4.1100000000000003</v>
      </c>
      <c r="BM482" s="56">
        <v>4</v>
      </c>
      <c r="BN482" s="246">
        <f>INDEX('Mar - Aug'!$AK:$AK,MATCH($C482,'Mar - Aug'!$C:$C,0))</f>
        <v>0.28000000000000003</v>
      </c>
      <c r="BO482" s="246">
        <f>INDEX('Mar - Aug'!$AL:$AL,MATCH($C482,'Mar - Aug'!$C:$C,0))</f>
        <v>0.52</v>
      </c>
      <c r="BP482" s="60">
        <f>INDEX(FY2019_ALL_Targets!EB:EB,MATCH('Final Comp Values'!B482,FY2019_ALL_Targets!A:A,0))</f>
        <v>0</v>
      </c>
      <c r="BQ482" s="60">
        <f>+INDEX(FY2019_ALL_Targets!DY:DY,MATCH(B482,FY2019_ALL_Targets!A:A,0))</f>
        <v>0</v>
      </c>
      <c r="BR482" s="60">
        <f>+INDEX(FY2019_ALL_Targets!DZ:DZ,MATCH(B482,FY2019_ALL_Targets!A:A,0))</f>
        <v>0</v>
      </c>
      <c r="BS482" s="283">
        <f>+INDEX(FY2019_ALL_Targets!EA:EA,MATCH(B482,FY2019_ALL_Targets!A:A,0))</f>
        <v>0</v>
      </c>
      <c r="BT482" s="245">
        <f t="shared" si="374"/>
        <v>0</v>
      </c>
      <c r="BU482" s="245">
        <f t="shared" si="375"/>
        <v>0</v>
      </c>
      <c r="BV482" s="246">
        <f t="shared" si="376"/>
        <v>0</v>
      </c>
      <c r="BW482" s="284">
        <f t="shared" si="360"/>
        <v>0</v>
      </c>
      <c r="BX482" s="245">
        <f t="shared" si="361"/>
        <v>7.5100000000000007</v>
      </c>
      <c r="BY482" s="246">
        <f t="shared" si="362"/>
        <v>525087.57132337906</v>
      </c>
      <c r="BZ482" s="285">
        <f t="shared" si="363"/>
        <v>1.4972644567478488E-3</v>
      </c>
      <c r="CA482" s="245">
        <f t="shared" si="364"/>
        <v>60933.919999999998</v>
      </c>
      <c r="CB482" s="286">
        <f t="shared" si="365"/>
        <v>0.87</v>
      </c>
      <c r="CC482" s="268">
        <f t="shared" si="336"/>
        <v>0</v>
      </c>
      <c r="CD482" s="267">
        <f t="shared" si="366"/>
        <v>525396.93262594123</v>
      </c>
      <c r="CE482" s="268">
        <f t="shared" si="367"/>
        <v>586021.4913233791</v>
      </c>
      <c r="CF482" s="268">
        <f t="shared" si="368"/>
        <v>0.87000000000000011</v>
      </c>
      <c r="CG482" s="270">
        <f t="shared" si="369"/>
        <v>60864.8909966137</v>
      </c>
      <c r="CH482" s="270">
        <f t="shared" si="370"/>
        <v>60624.558697437868</v>
      </c>
      <c r="CI482" s="269">
        <f t="shared" si="371"/>
        <v>240.3322991758323</v>
      </c>
    </row>
    <row r="483" spans="1:87" s="57" customFormat="1" ht="15.75" customHeight="1" x14ac:dyDescent="0.25">
      <c r="A483" s="297">
        <v>1026547</v>
      </c>
      <c r="B483" s="297">
        <v>102861</v>
      </c>
      <c r="C483" s="347">
        <v>676128</v>
      </c>
      <c r="D483" s="219" t="s">
        <v>937</v>
      </c>
      <c r="E483" s="299" t="s">
        <v>325</v>
      </c>
      <c r="F483" s="299" t="s">
        <v>945</v>
      </c>
      <c r="G483" s="301" t="s">
        <v>915</v>
      </c>
      <c r="H483" s="302" t="s">
        <v>946</v>
      </c>
      <c r="I483" s="56" t="s">
        <v>35</v>
      </c>
      <c r="J483" s="229" t="s">
        <v>35</v>
      </c>
      <c r="K483" s="229" t="s">
        <v>35</v>
      </c>
      <c r="L483" s="56"/>
      <c r="M483" s="56"/>
      <c r="N483" s="58"/>
      <c r="O483" s="297">
        <v>1026547</v>
      </c>
      <c r="P483" s="303">
        <v>12412</v>
      </c>
      <c r="Q483" s="304">
        <v>42050</v>
      </c>
      <c r="R483" s="304">
        <v>42277</v>
      </c>
      <c r="S483" s="303">
        <f t="shared" si="337"/>
        <v>19870</v>
      </c>
      <c r="T483" s="59"/>
      <c r="U483" s="346">
        <f t="shared" si="372"/>
        <v>2.4531206423003184E-3</v>
      </c>
      <c r="V483" s="345">
        <f t="shared" si="373"/>
        <v>1.8708619419697606E-3</v>
      </c>
      <c r="W483" s="27">
        <v>241618.07812783285</v>
      </c>
      <c r="X483" s="27">
        <v>241618.08</v>
      </c>
      <c r="Y483" s="305">
        <f t="shared" si="338"/>
        <v>476066.36520167667</v>
      </c>
      <c r="Z483" s="53">
        <f t="shared" si="377"/>
        <v>32303.25</v>
      </c>
      <c r="AA483" s="54">
        <f t="shared" si="377"/>
        <v>32303.25</v>
      </c>
      <c r="AB483" s="54">
        <f t="shared" si="377"/>
        <v>32303.25</v>
      </c>
      <c r="AC483" s="54">
        <f t="shared" si="377"/>
        <v>32303.25</v>
      </c>
      <c r="AD483" s="52">
        <f t="shared" si="339"/>
        <v>129212.98</v>
      </c>
      <c r="AE483" s="53">
        <f t="shared" si="378"/>
        <v>59991.74</v>
      </c>
      <c r="AF483" s="53">
        <f t="shared" si="378"/>
        <v>59991.74</v>
      </c>
      <c r="AG483" s="53">
        <f t="shared" si="378"/>
        <v>59991.74</v>
      </c>
      <c r="AH483" s="53">
        <f t="shared" si="378"/>
        <v>59991.74</v>
      </c>
      <c r="AI483" s="52">
        <f t="shared" si="340"/>
        <v>239966.95448721104</v>
      </c>
      <c r="AJ483" s="55">
        <f t="shared" si="341"/>
        <v>845246.29968888778</v>
      </c>
      <c r="AK483" s="219" t="s">
        <v>937</v>
      </c>
      <c r="AL483" s="220">
        <v>69918.451574351406</v>
      </c>
      <c r="AM483" s="242"/>
      <c r="AN483" s="242"/>
      <c r="AO483" s="242">
        <f t="shared" si="342"/>
        <v>511899.31742115773</v>
      </c>
      <c r="AP483" s="243">
        <f t="shared" si="343"/>
        <v>138938.68817204301</v>
      </c>
      <c r="AQ483" s="244">
        <f t="shared" si="344"/>
        <v>258028.98331958178</v>
      </c>
      <c r="AR483" s="245">
        <f t="shared" si="345"/>
        <v>7.32</v>
      </c>
      <c r="AS483" s="246">
        <f t="shared" si="346"/>
        <v>1.99</v>
      </c>
      <c r="AT483" s="246">
        <f t="shared" si="347"/>
        <v>3.69</v>
      </c>
      <c r="AU483" s="251">
        <f t="shared" si="348"/>
        <v>13</v>
      </c>
      <c r="AV483" s="245">
        <f t="shared" si="349"/>
        <v>6.81</v>
      </c>
      <c r="AW483" s="246">
        <f t="shared" si="350"/>
        <v>1.85</v>
      </c>
      <c r="AX483" s="246">
        <f t="shared" si="351"/>
        <v>3.43</v>
      </c>
      <c r="AY483" s="252">
        <f t="shared" si="352"/>
        <v>12.09</v>
      </c>
      <c r="AZ483" s="249">
        <f t="shared" si="353"/>
        <v>6.81</v>
      </c>
      <c r="BA483" s="56">
        <f t="shared" si="354"/>
        <v>4</v>
      </c>
      <c r="BB483" s="246">
        <f t="shared" si="355"/>
        <v>0.46</v>
      </c>
      <c r="BC483" s="250">
        <f t="shared" si="356"/>
        <v>0.86</v>
      </c>
      <c r="BD483" s="246">
        <f t="shared" si="357"/>
        <v>6.81</v>
      </c>
      <c r="BE483" s="56">
        <v>4</v>
      </c>
      <c r="BF483" s="246">
        <f t="shared" si="358"/>
        <v>0.46</v>
      </c>
      <c r="BG483" s="250">
        <f t="shared" si="359"/>
        <v>0.86</v>
      </c>
      <c r="BH483" s="246">
        <f>INDEX('Mar - Aug'!AG:AG,MATCH(C483,'Mar - Aug'!C:C,0))</f>
        <v>6</v>
      </c>
      <c r="BI483" s="56">
        <v>4</v>
      </c>
      <c r="BJ483" s="246">
        <f>INDEX('Mar - Aug'!AK:AK,MATCH($C483,'Mar - Aug'!$C:$C,0))</f>
        <v>0.41</v>
      </c>
      <c r="BK483" s="246">
        <f>INDEX('Mar - Aug'!AL:AL,MATCH($C483,'Mar - Aug'!$C:$C,0))</f>
        <v>0.76</v>
      </c>
      <c r="BL483" s="246">
        <f>INDEX('Mar - Aug'!$AG:$AG,MATCH($C483,'Mar - Aug'!$C:$C,0))</f>
        <v>6</v>
      </c>
      <c r="BM483" s="56">
        <v>4</v>
      </c>
      <c r="BN483" s="246">
        <f>INDEX('Mar - Aug'!$AK:$AK,MATCH($C483,'Mar - Aug'!$C:$C,0))</f>
        <v>0.41</v>
      </c>
      <c r="BO483" s="246">
        <f>INDEX('Mar - Aug'!$AL:$AL,MATCH($C483,'Mar - Aug'!$C:$C,0))</f>
        <v>0.76</v>
      </c>
      <c r="BP483" s="60">
        <f>INDEX(FY2019_ALL_Targets!EB:EB,MATCH('Final Comp Values'!B483,FY2019_ALL_Targets!A:A,0))</f>
        <v>0</v>
      </c>
      <c r="BQ483" s="60">
        <f>+INDEX(FY2019_ALL_Targets!DY:DY,MATCH(B483,FY2019_ALL_Targets!A:A,0))</f>
        <v>1</v>
      </c>
      <c r="BR483" s="60">
        <f>+INDEX(FY2019_ALL_Targets!DZ:DZ,MATCH(B483,FY2019_ALL_Targets!A:A,0))</f>
        <v>1</v>
      </c>
      <c r="BS483" s="283">
        <f>+INDEX(FY2019_ALL_Targets!EA:EA,MATCH(B483,FY2019_ALL_Targets!A:A,0))</f>
        <v>0</v>
      </c>
      <c r="BT483" s="245">
        <f t="shared" si="374"/>
        <v>0</v>
      </c>
      <c r="BU483" s="245">
        <f t="shared" si="375"/>
        <v>0.41</v>
      </c>
      <c r="BV483" s="246">
        <f t="shared" si="376"/>
        <v>0.76</v>
      </c>
      <c r="BW483" s="284">
        <f t="shared" si="360"/>
        <v>81804.588341991141</v>
      </c>
      <c r="BX483" s="245">
        <f t="shared" si="361"/>
        <v>10.92</v>
      </c>
      <c r="BY483" s="246">
        <f t="shared" si="362"/>
        <v>763509.49119191733</v>
      </c>
      <c r="BZ483" s="285">
        <f t="shared" si="363"/>
        <v>2.1771142300514661E-3</v>
      </c>
      <c r="CA483" s="245">
        <f t="shared" si="364"/>
        <v>88601.65</v>
      </c>
      <c r="CB483" s="286">
        <f t="shared" si="365"/>
        <v>1.27</v>
      </c>
      <c r="CC483" s="268">
        <f t="shared" si="336"/>
        <v>0</v>
      </c>
      <c r="CD483" s="267">
        <f t="shared" si="366"/>
        <v>845246.29968888778</v>
      </c>
      <c r="CE483" s="268">
        <f t="shared" si="367"/>
        <v>852111.14119191736</v>
      </c>
      <c r="CF483" s="268">
        <f t="shared" si="368"/>
        <v>9.9999999999999645E-2</v>
      </c>
      <c r="CG483" s="270">
        <f t="shared" si="369"/>
        <v>6991.2845300983026</v>
      </c>
      <c r="CH483" s="270">
        <f t="shared" si="370"/>
        <v>6864.8415030295728</v>
      </c>
      <c r="CI483" s="269">
        <f t="shared" si="371"/>
        <v>126.44302706872986</v>
      </c>
    </row>
    <row r="484" spans="1:87" s="57" customFormat="1" ht="15.75" customHeight="1" x14ac:dyDescent="0.25">
      <c r="A484" s="297">
        <v>1026903</v>
      </c>
      <c r="B484" s="297">
        <v>102868</v>
      </c>
      <c r="C484" s="347">
        <v>676389</v>
      </c>
      <c r="D484" s="219" t="s">
        <v>913</v>
      </c>
      <c r="E484" s="299" t="s">
        <v>2281</v>
      </c>
      <c r="F484" s="299" t="s">
        <v>932</v>
      </c>
      <c r="G484" s="301" t="s">
        <v>915</v>
      </c>
      <c r="H484" s="302" t="s">
        <v>932</v>
      </c>
      <c r="I484" s="56" t="s">
        <v>35</v>
      </c>
      <c r="J484" s="229" t="s">
        <v>36</v>
      </c>
      <c r="K484" s="229" t="s">
        <v>35</v>
      </c>
      <c r="L484" s="56"/>
      <c r="M484" s="56"/>
      <c r="N484" s="58"/>
      <c r="O484" s="297">
        <v>1026903</v>
      </c>
      <c r="P484" s="303">
        <v>94</v>
      </c>
      <c r="Q484" s="304">
        <v>42201</v>
      </c>
      <c r="R484" s="304">
        <v>42247</v>
      </c>
      <c r="S484" s="303">
        <f t="shared" si="337"/>
        <v>730</v>
      </c>
      <c r="T484" s="59"/>
      <c r="U484" s="346">
        <f t="shared" si="372"/>
        <v>9.0124714085517489E-5</v>
      </c>
      <c r="V484" s="345">
        <f t="shared" si="373"/>
        <v>6.8733226856463269E-5</v>
      </c>
      <c r="W484" s="27">
        <v>8876.7587701720149</v>
      </c>
      <c r="X484" s="27">
        <v>8876.76</v>
      </c>
      <c r="Y484" s="305">
        <f t="shared" si="338"/>
        <v>17490.108032069653</v>
      </c>
      <c r="Z484" s="53">
        <f t="shared" si="377"/>
        <v>1186.78</v>
      </c>
      <c r="AA484" s="54">
        <f t="shared" si="377"/>
        <v>1186.78</v>
      </c>
      <c r="AB484" s="54">
        <f t="shared" si="377"/>
        <v>1186.78</v>
      </c>
      <c r="AC484" s="54">
        <f t="shared" si="377"/>
        <v>1186.78</v>
      </c>
      <c r="AD484" s="52">
        <f t="shared" si="339"/>
        <v>4747.13</v>
      </c>
      <c r="AE484" s="53">
        <f t="shared" si="378"/>
        <v>2204.02</v>
      </c>
      <c r="AF484" s="53">
        <f t="shared" si="378"/>
        <v>2204.02</v>
      </c>
      <c r="AG484" s="53">
        <f t="shared" si="378"/>
        <v>2204.02</v>
      </c>
      <c r="AH484" s="53">
        <f t="shared" si="378"/>
        <v>2204.02</v>
      </c>
      <c r="AI484" s="52">
        <f t="shared" si="340"/>
        <v>8816.0984788960268</v>
      </c>
      <c r="AJ484" s="55">
        <f t="shared" si="341"/>
        <v>31053.336510965681</v>
      </c>
      <c r="AK484" s="219" t="s">
        <v>913</v>
      </c>
      <c r="AL484" s="220">
        <v>61485.26180987338</v>
      </c>
      <c r="AM484" s="242"/>
      <c r="AN484" s="242"/>
      <c r="AO484" s="242">
        <f t="shared" si="342"/>
        <v>18806.567776418982</v>
      </c>
      <c r="AP484" s="243">
        <f t="shared" si="343"/>
        <v>5104.4408602150543</v>
      </c>
      <c r="AQ484" s="244">
        <f t="shared" si="344"/>
        <v>9479.6757837591686</v>
      </c>
      <c r="AR484" s="245">
        <f t="shared" si="345"/>
        <v>0.31</v>
      </c>
      <c r="AS484" s="246">
        <f t="shared" si="346"/>
        <v>0.08</v>
      </c>
      <c r="AT484" s="246">
        <f t="shared" si="347"/>
        <v>0.15</v>
      </c>
      <c r="AU484" s="251">
        <f t="shared" si="348"/>
        <v>0.54</v>
      </c>
      <c r="AV484" s="245">
        <f t="shared" si="349"/>
        <v>0.28000000000000003</v>
      </c>
      <c r="AW484" s="246">
        <f t="shared" si="350"/>
        <v>0.08</v>
      </c>
      <c r="AX484" s="246">
        <f t="shared" si="351"/>
        <v>0.14000000000000001</v>
      </c>
      <c r="AY484" s="252">
        <f t="shared" si="352"/>
        <v>0.5</v>
      </c>
      <c r="AZ484" s="249">
        <f t="shared" si="353"/>
        <v>0.28000000000000003</v>
      </c>
      <c r="BA484" s="56">
        <f t="shared" si="354"/>
        <v>4</v>
      </c>
      <c r="BB484" s="246">
        <f t="shared" si="355"/>
        <v>0.02</v>
      </c>
      <c r="BC484" s="250">
        <f t="shared" si="356"/>
        <v>0.04</v>
      </c>
      <c r="BD484" s="246">
        <f t="shared" si="357"/>
        <v>0.28000000000000003</v>
      </c>
      <c r="BE484" s="56">
        <v>4</v>
      </c>
      <c r="BF484" s="246">
        <f t="shared" si="358"/>
        <v>0.02</v>
      </c>
      <c r="BG484" s="250">
        <f t="shared" si="359"/>
        <v>0.04</v>
      </c>
      <c r="BH484" s="246">
        <f>INDEX('Mar - Aug'!AG:AG,MATCH(C484,'Mar - Aug'!C:C,0))</f>
        <v>0.28000000000000003</v>
      </c>
      <c r="BI484" s="56">
        <v>4</v>
      </c>
      <c r="BJ484" s="246">
        <f>INDEX('Mar - Aug'!AK:AK,MATCH($C484,'Mar - Aug'!$C:$C,0))</f>
        <v>0.02</v>
      </c>
      <c r="BK484" s="246">
        <f>INDEX('Mar - Aug'!AL:AL,MATCH($C484,'Mar - Aug'!$C:$C,0))</f>
        <v>0.04</v>
      </c>
      <c r="BL484" s="246">
        <f>INDEX('Mar - Aug'!$AG:$AG,MATCH($C484,'Mar - Aug'!$C:$C,0))</f>
        <v>0.28000000000000003</v>
      </c>
      <c r="BM484" s="56">
        <v>4</v>
      </c>
      <c r="BN484" s="246">
        <f>INDEX('Mar - Aug'!$AK:$AK,MATCH($C484,'Mar - Aug'!$C:$C,0))</f>
        <v>0.02</v>
      </c>
      <c r="BO484" s="246">
        <f>INDEX('Mar - Aug'!$AL:$AL,MATCH($C484,'Mar - Aug'!$C:$C,0))</f>
        <v>0.04</v>
      </c>
      <c r="BP484" s="60">
        <f>INDEX(FY2019_ALL_Targets!EB:EB,MATCH('Final Comp Values'!B484,FY2019_ALL_Targets!A:A,0))</f>
        <v>0</v>
      </c>
      <c r="BQ484" s="60">
        <f>+INDEX(FY2019_ALL_Targets!DY:DY,MATCH(B484,FY2019_ALL_Targets!A:A,0))</f>
        <v>2</v>
      </c>
      <c r="BR484" s="60">
        <f>+INDEX(FY2019_ALL_Targets!DZ:DZ,MATCH(B484,FY2019_ALL_Targets!A:A,0))</f>
        <v>2</v>
      </c>
      <c r="BS484" s="283">
        <f>+INDEX(FY2019_ALL_Targets!EA:EA,MATCH(B484,FY2019_ALL_Targets!A:A,0))</f>
        <v>0</v>
      </c>
      <c r="BT484" s="245">
        <f t="shared" si="374"/>
        <v>0</v>
      </c>
      <c r="BU484" s="245">
        <f t="shared" si="375"/>
        <v>0.04</v>
      </c>
      <c r="BV484" s="246">
        <f t="shared" si="376"/>
        <v>0.08</v>
      </c>
      <c r="BW484" s="284">
        <f t="shared" si="360"/>
        <v>7378.2314171848057</v>
      </c>
      <c r="BX484" s="245">
        <f t="shared" si="361"/>
        <v>0.38</v>
      </c>
      <c r="BY484" s="246">
        <f t="shared" si="362"/>
        <v>23364.399487751885</v>
      </c>
      <c r="BZ484" s="285">
        <f t="shared" si="363"/>
        <v>6.6622572722682485E-5</v>
      </c>
      <c r="CA484" s="245">
        <f t="shared" si="364"/>
        <v>2711.33</v>
      </c>
      <c r="CB484" s="286">
        <f t="shared" si="365"/>
        <v>0.04</v>
      </c>
      <c r="CC484" s="268">
        <f t="shared" si="336"/>
        <v>-2.0000000000000028E-2</v>
      </c>
      <c r="CD484" s="267">
        <f t="shared" si="366"/>
        <v>31053.336510965681</v>
      </c>
      <c r="CE484" s="268">
        <f t="shared" si="367"/>
        <v>26075.729487751887</v>
      </c>
      <c r="CF484" s="268">
        <f t="shared" si="368"/>
        <v>-8.0000000000000016E-2</v>
      </c>
      <c r="CG484" s="270">
        <f t="shared" si="369"/>
        <v>-4968.5338417545099</v>
      </c>
      <c r="CH484" s="270">
        <f t="shared" si="370"/>
        <v>-4977.6070232137936</v>
      </c>
      <c r="CI484" s="269">
        <f t="shared" si="371"/>
        <v>9.0731814592836599</v>
      </c>
    </row>
    <row r="485" spans="1:87" s="57" customFormat="1" ht="15.75" customHeight="1" x14ac:dyDescent="0.25">
      <c r="A485" s="297">
        <v>1025657</v>
      </c>
      <c r="B485" s="297">
        <v>102893</v>
      </c>
      <c r="C485" s="347">
        <v>676138</v>
      </c>
      <c r="D485" s="219" t="s">
        <v>925</v>
      </c>
      <c r="E485" s="299" t="s">
        <v>2596</v>
      </c>
      <c r="F485" s="299" t="s">
        <v>970</v>
      </c>
      <c r="G485" s="301" t="s">
        <v>915</v>
      </c>
      <c r="H485" s="302" t="s">
        <v>970</v>
      </c>
      <c r="I485" s="56" t="s">
        <v>35</v>
      </c>
      <c r="J485" s="229" t="s">
        <v>35</v>
      </c>
      <c r="K485" s="229" t="s">
        <v>35</v>
      </c>
      <c r="L485" s="56"/>
      <c r="M485" s="56"/>
      <c r="N485" s="58"/>
      <c r="O485" s="297">
        <v>1025657</v>
      </c>
      <c r="P485" s="303">
        <v>14412</v>
      </c>
      <c r="Q485" s="304">
        <v>42005</v>
      </c>
      <c r="R485" s="304">
        <v>42247</v>
      </c>
      <c r="S485" s="303">
        <f t="shared" si="337"/>
        <v>21648</v>
      </c>
      <c r="T485" s="59"/>
      <c r="U485" s="346">
        <f t="shared" si="372"/>
        <v>2.6726298774291542E-3</v>
      </c>
      <c r="V485" s="345">
        <f t="shared" si="373"/>
        <v>2.0382697191626258E-3</v>
      </c>
      <c r="W485" s="27">
        <v>263238.45776038885</v>
      </c>
      <c r="X485" s="27">
        <v>263238</v>
      </c>
      <c r="Y485" s="305">
        <f t="shared" si="338"/>
        <v>518665.55983321072</v>
      </c>
      <c r="Z485" s="53">
        <f t="shared" ref="Z485:AC504" si="379">ROUND($AD485/4,2)</f>
        <v>35193.79</v>
      </c>
      <c r="AA485" s="54">
        <f t="shared" si="379"/>
        <v>35193.79</v>
      </c>
      <c r="AB485" s="54">
        <f t="shared" si="379"/>
        <v>35193.79</v>
      </c>
      <c r="AC485" s="54">
        <f t="shared" si="379"/>
        <v>35193.79</v>
      </c>
      <c r="AD485" s="52">
        <f t="shared" si="339"/>
        <v>140775.16</v>
      </c>
      <c r="AE485" s="53">
        <f t="shared" ref="AE485:AH504" si="380">ROUND($AI485/4,2)</f>
        <v>65359.9</v>
      </c>
      <c r="AF485" s="53">
        <f t="shared" si="380"/>
        <v>65359.9</v>
      </c>
      <c r="AG485" s="53">
        <f t="shared" si="380"/>
        <v>65359.9</v>
      </c>
      <c r="AH485" s="53">
        <f t="shared" si="380"/>
        <v>65359.9</v>
      </c>
      <c r="AI485" s="52">
        <f t="shared" si="340"/>
        <v>261439.58886457697</v>
      </c>
      <c r="AJ485" s="55">
        <f t="shared" si="341"/>
        <v>920880.3086977877</v>
      </c>
      <c r="AK485" s="219" t="s">
        <v>925</v>
      </c>
      <c r="AL485" s="220">
        <v>58482.872744368782</v>
      </c>
      <c r="AM485" s="242"/>
      <c r="AN485" s="242"/>
      <c r="AO485" s="242">
        <f t="shared" si="342"/>
        <v>557704.90304646315</v>
      </c>
      <c r="AP485" s="243">
        <f t="shared" si="343"/>
        <v>151371.13978494625</v>
      </c>
      <c r="AQ485" s="244">
        <f t="shared" si="344"/>
        <v>281117.83748879249</v>
      </c>
      <c r="AR485" s="245">
        <f t="shared" si="345"/>
        <v>9.5399999999999991</v>
      </c>
      <c r="AS485" s="246">
        <f t="shared" si="346"/>
        <v>2.59</v>
      </c>
      <c r="AT485" s="246">
        <f t="shared" si="347"/>
        <v>4.8099999999999996</v>
      </c>
      <c r="AU485" s="251">
        <f t="shared" si="348"/>
        <v>16.939999999999998</v>
      </c>
      <c r="AV485" s="245">
        <f t="shared" si="349"/>
        <v>8.8699999999999992</v>
      </c>
      <c r="AW485" s="246">
        <f t="shared" si="350"/>
        <v>2.41</v>
      </c>
      <c r="AX485" s="246">
        <f t="shared" si="351"/>
        <v>4.47</v>
      </c>
      <c r="AY485" s="252">
        <f t="shared" si="352"/>
        <v>15.75</v>
      </c>
      <c r="AZ485" s="249">
        <f t="shared" si="353"/>
        <v>8.8699999999999992</v>
      </c>
      <c r="BA485" s="56">
        <f t="shared" si="354"/>
        <v>4</v>
      </c>
      <c r="BB485" s="246">
        <f t="shared" si="355"/>
        <v>0.6</v>
      </c>
      <c r="BC485" s="250">
        <f t="shared" si="356"/>
        <v>1.1200000000000001</v>
      </c>
      <c r="BD485" s="246">
        <f t="shared" si="357"/>
        <v>8.8699999999999992</v>
      </c>
      <c r="BE485" s="56">
        <v>4</v>
      </c>
      <c r="BF485" s="246">
        <f t="shared" si="358"/>
        <v>0.6</v>
      </c>
      <c r="BG485" s="250">
        <f t="shared" si="359"/>
        <v>1.1200000000000001</v>
      </c>
      <c r="BH485" s="246">
        <f>INDEX('Mar - Aug'!AG:AG,MATCH(C485,'Mar - Aug'!C:C,0))</f>
        <v>8.92</v>
      </c>
      <c r="BI485" s="56">
        <v>4</v>
      </c>
      <c r="BJ485" s="246">
        <f>INDEX('Mar - Aug'!AK:AK,MATCH($C485,'Mar - Aug'!$C:$C,0))</f>
        <v>0.61</v>
      </c>
      <c r="BK485" s="246">
        <f>INDEX('Mar - Aug'!AL:AL,MATCH($C485,'Mar - Aug'!$C:$C,0))</f>
        <v>1.1299999999999999</v>
      </c>
      <c r="BL485" s="246">
        <f>INDEX('Mar - Aug'!$AG:$AG,MATCH($C485,'Mar - Aug'!$C:$C,0))</f>
        <v>8.92</v>
      </c>
      <c r="BM485" s="56">
        <v>4</v>
      </c>
      <c r="BN485" s="246">
        <f>INDEX('Mar - Aug'!$AK:$AK,MATCH($C485,'Mar - Aug'!$C:$C,0))</f>
        <v>0.61</v>
      </c>
      <c r="BO485" s="246">
        <f>INDEX('Mar - Aug'!$AL:$AL,MATCH($C485,'Mar - Aug'!$C:$C,0))</f>
        <v>1.1299999999999999</v>
      </c>
      <c r="BP485" s="60">
        <f>INDEX(FY2019_ALL_Targets!EB:EB,MATCH('Final Comp Values'!B485,FY2019_ALL_Targets!A:A,0))</f>
        <v>0</v>
      </c>
      <c r="BQ485" s="60">
        <f>+INDEX(FY2019_ALL_Targets!DY:DY,MATCH(B485,FY2019_ALL_Targets!A:A,0))</f>
        <v>1</v>
      </c>
      <c r="BR485" s="60">
        <f>+INDEX(FY2019_ALL_Targets!DZ:DZ,MATCH(B485,FY2019_ALL_Targets!A:A,0))</f>
        <v>1</v>
      </c>
      <c r="BS485" s="283">
        <f>+INDEX(FY2019_ALL_Targets!EA:EA,MATCH(B485,FY2019_ALL_Targets!A:A,0))</f>
        <v>0</v>
      </c>
      <c r="BT485" s="245">
        <f t="shared" si="374"/>
        <v>0</v>
      </c>
      <c r="BU485" s="245">
        <f t="shared" si="375"/>
        <v>0.61</v>
      </c>
      <c r="BV485" s="246">
        <f t="shared" si="376"/>
        <v>1.1299999999999999</v>
      </c>
      <c r="BW485" s="284">
        <f t="shared" si="360"/>
        <v>101760.19857520166</v>
      </c>
      <c r="BX485" s="245">
        <f t="shared" si="361"/>
        <v>14.01</v>
      </c>
      <c r="BY485" s="246">
        <f t="shared" si="362"/>
        <v>819345.04714860662</v>
      </c>
      <c r="BZ485" s="285">
        <f t="shared" si="363"/>
        <v>2.3363268984183971E-3</v>
      </c>
      <c r="CA485" s="245">
        <f t="shared" si="364"/>
        <v>95081.1</v>
      </c>
      <c r="CB485" s="286">
        <f t="shared" si="365"/>
        <v>1.63</v>
      </c>
      <c r="CC485" s="268">
        <f t="shared" si="336"/>
        <v>0</v>
      </c>
      <c r="CD485" s="267">
        <f t="shared" si="366"/>
        <v>920880.3086977877</v>
      </c>
      <c r="CE485" s="268">
        <f t="shared" si="367"/>
        <v>914426.1471486066</v>
      </c>
      <c r="CF485" s="268">
        <f t="shared" si="368"/>
        <v>-0.10999999999999943</v>
      </c>
      <c r="CG485" s="270">
        <f t="shared" si="369"/>
        <v>-6431.5450131273728</v>
      </c>
      <c r="CH485" s="270">
        <f t="shared" si="370"/>
        <v>-6454.1615491810953</v>
      </c>
      <c r="CI485" s="269">
        <f t="shared" si="371"/>
        <v>22.616536053722484</v>
      </c>
    </row>
    <row r="486" spans="1:87" s="57" customFormat="1" ht="15.75" customHeight="1" x14ac:dyDescent="0.25">
      <c r="A486" s="297">
        <v>1028768</v>
      </c>
      <c r="B486" s="297">
        <v>102903</v>
      </c>
      <c r="C486" s="347">
        <v>676248</v>
      </c>
      <c r="D486" s="219" t="s">
        <v>941</v>
      </c>
      <c r="E486" s="299" t="s">
        <v>2529</v>
      </c>
      <c r="F486" s="299" t="s">
        <v>966</v>
      </c>
      <c r="G486" s="301" t="s">
        <v>915</v>
      </c>
      <c r="H486" s="302" t="s">
        <v>2978</v>
      </c>
      <c r="I486" s="56" t="s">
        <v>35</v>
      </c>
      <c r="J486" s="229" t="s">
        <v>36</v>
      </c>
      <c r="K486" s="229" t="s">
        <v>35</v>
      </c>
      <c r="L486" s="56"/>
      <c r="M486" s="56"/>
      <c r="N486" s="58"/>
      <c r="O486" s="297">
        <v>1018004</v>
      </c>
      <c r="P486" s="303">
        <v>19988</v>
      </c>
      <c r="Q486" s="304">
        <v>42005</v>
      </c>
      <c r="R486" s="304">
        <v>42369</v>
      </c>
      <c r="S486" s="303">
        <f t="shared" si="337"/>
        <v>19988</v>
      </c>
      <c r="T486" s="59"/>
      <c r="U486" s="346">
        <f t="shared" si="372"/>
        <v>2.4676887467689366E-3</v>
      </c>
      <c r="V486" s="345">
        <f t="shared" si="373"/>
        <v>1.8819722443931342E-3</v>
      </c>
      <c r="W486" s="27">
        <v>243052.95150355928</v>
      </c>
      <c r="X486" s="27">
        <v>243052.95</v>
      </c>
      <c r="Y486" s="305">
        <f t="shared" si="338"/>
        <v>478893.53334932635</v>
      </c>
      <c r="Z486" s="53">
        <f t="shared" si="379"/>
        <v>32495.08</v>
      </c>
      <c r="AA486" s="54">
        <f t="shared" si="379"/>
        <v>32495.08</v>
      </c>
      <c r="AB486" s="54">
        <f t="shared" si="379"/>
        <v>32495.08</v>
      </c>
      <c r="AC486" s="54">
        <f t="shared" si="379"/>
        <v>32495.08</v>
      </c>
      <c r="AD486" s="52">
        <f t="shared" si="339"/>
        <v>129980.32</v>
      </c>
      <c r="AE486" s="53">
        <f t="shared" si="380"/>
        <v>60348.01</v>
      </c>
      <c r="AF486" s="53">
        <f t="shared" si="380"/>
        <v>60348.01</v>
      </c>
      <c r="AG486" s="53">
        <f t="shared" si="380"/>
        <v>60348.01</v>
      </c>
      <c r="AH486" s="53">
        <f t="shared" si="380"/>
        <v>60348.01</v>
      </c>
      <c r="AI486" s="52">
        <f t="shared" si="340"/>
        <v>241392.02246051206</v>
      </c>
      <c r="AJ486" s="55">
        <f t="shared" si="341"/>
        <v>850265.87580983853</v>
      </c>
      <c r="AK486" s="219" t="s">
        <v>941</v>
      </c>
      <c r="AL486" s="220">
        <v>76951.060656708069</v>
      </c>
      <c r="AM486" s="242"/>
      <c r="AN486" s="242"/>
      <c r="AO486" s="242">
        <f t="shared" si="342"/>
        <v>514939.2831713187</v>
      </c>
      <c r="AP486" s="243">
        <f t="shared" si="343"/>
        <v>139763.78494623658</v>
      </c>
      <c r="AQ486" s="244">
        <f t="shared" si="344"/>
        <v>259561.3144736689</v>
      </c>
      <c r="AR486" s="245">
        <f t="shared" si="345"/>
        <v>6.69</v>
      </c>
      <c r="AS486" s="246">
        <f t="shared" si="346"/>
        <v>1.82</v>
      </c>
      <c r="AT486" s="246">
        <f t="shared" si="347"/>
        <v>3.37</v>
      </c>
      <c r="AU486" s="251">
        <f t="shared" si="348"/>
        <v>11.879999999999999</v>
      </c>
      <c r="AV486" s="245">
        <f t="shared" si="349"/>
        <v>6.22</v>
      </c>
      <c r="AW486" s="246">
        <f t="shared" si="350"/>
        <v>1.69</v>
      </c>
      <c r="AX486" s="246">
        <f t="shared" si="351"/>
        <v>3.14</v>
      </c>
      <c r="AY486" s="252">
        <f t="shared" si="352"/>
        <v>11.05</v>
      </c>
      <c r="AZ486" s="249">
        <f t="shared" si="353"/>
        <v>6.22</v>
      </c>
      <c r="BA486" s="56">
        <f t="shared" si="354"/>
        <v>4</v>
      </c>
      <c r="BB486" s="246">
        <f t="shared" si="355"/>
        <v>0.42</v>
      </c>
      <c r="BC486" s="250">
        <f t="shared" si="356"/>
        <v>0.79</v>
      </c>
      <c r="BD486" s="246">
        <f t="shared" si="357"/>
        <v>6.22</v>
      </c>
      <c r="BE486" s="56">
        <v>4</v>
      </c>
      <c r="BF486" s="246">
        <f t="shared" si="358"/>
        <v>0.42</v>
      </c>
      <c r="BG486" s="250">
        <f t="shared" si="359"/>
        <v>0.79</v>
      </c>
      <c r="BH486" s="246">
        <f>INDEX('Mar - Aug'!AG:AG,MATCH(C486,'Mar - Aug'!C:C,0))</f>
        <v>6.03</v>
      </c>
      <c r="BI486" s="56">
        <v>4</v>
      </c>
      <c r="BJ486" s="246">
        <f>INDEX('Mar - Aug'!AK:AK,MATCH($C486,'Mar - Aug'!$C:$C,0))</f>
        <v>0.41</v>
      </c>
      <c r="BK486" s="246">
        <f>INDEX('Mar - Aug'!AL:AL,MATCH($C486,'Mar - Aug'!$C:$C,0))</f>
        <v>0.76</v>
      </c>
      <c r="BL486" s="246">
        <f>INDEX('Mar - Aug'!$AG:$AG,MATCH($C486,'Mar - Aug'!$C:$C,0))</f>
        <v>6.03</v>
      </c>
      <c r="BM486" s="56">
        <v>4</v>
      </c>
      <c r="BN486" s="246">
        <f>INDEX('Mar - Aug'!$AK:$AK,MATCH($C486,'Mar - Aug'!$C:$C,0))</f>
        <v>0.41</v>
      </c>
      <c r="BO486" s="246">
        <f>INDEX('Mar - Aug'!$AL:$AL,MATCH($C486,'Mar - Aug'!$C:$C,0))</f>
        <v>0.76</v>
      </c>
      <c r="BP486" s="60">
        <f>INDEX(FY2019_ALL_Targets!EB:EB,MATCH('Final Comp Values'!B486,FY2019_ALL_Targets!A:A,0))</f>
        <v>0</v>
      </c>
      <c r="BQ486" s="60">
        <f>+INDEX(FY2019_ALL_Targets!DY:DY,MATCH(B486,FY2019_ALL_Targets!A:A,0))</f>
        <v>1</v>
      </c>
      <c r="BR486" s="60">
        <f>+INDEX(FY2019_ALL_Targets!DZ:DZ,MATCH(B486,FY2019_ALL_Targets!A:A,0))</f>
        <v>1</v>
      </c>
      <c r="BS486" s="283">
        <f>+INDEX(FY2019_ALL_Targets!EA:EA,MATCH(B486,FY2019_ALL_Targets!A:A,0))</f>
        <v>0</v>
      </c>
      <c r="BT486" s="245">
        <f t="shared" si="374"/>
        <v>0</v>
      </c>
      <c r="BU486" s="245">
        <f t="shared" si="375"/>
        <v>0.41</v>
      </c>
      <c r="BV486" s="246">
        <f t="shared" si="376"/>
        <v>0.76</v>
      </c>
      <c r="BW486" s="284">
        <f t="shared" si="360"/>
        <v>90032.740968348429</v>
      </c>
      <c r="BX486" s="245">
        <f t="shared" si="361"/>
        <v>9.8800000000000008</v>
      </c>
      <c r="BY486" s="246">
        <f t="shared" si="362"/>
        <v>760276.47928827582</v>
      </c>
      <c r="BZ486" s="285">
        <f t="shared" si="363"/>
        <v>2.167895436699787E-3</v>
      </c>
      <c r="CA486" s="245">
        <f t="shared" si="364"/>
        <v>88226.47</v>
      </c>
      <c r="CB486" s="286">
        <f t="shared" si="365"/>
        <v>1.1499999999999999</v>
      </c>
      <c r="CC486" s="268">
        <f t="shared" si="336"/>
        <v>-9.9999999999988987E-3</v>
      </c>
      <c r="CD486" s="267">
        <f t="shared" si="366"/>
        <v>850265.87580983853</v>
      </c>
      <c r="CE486" s="268">
        <f t="shared" si="367"/>
        <v>848502.94928827579</v>
      </c>
      <c r="CF486" s="268">
        <f t="shared" si="368"/>
        <v>-1.9999999999999574E-2</v>
      </c>
      <c r="CG486" s="270">
        <f t="shared" si="369"/>
        <v>-1538.9427616467337</v>
      </c>
      <c r="CH486" s="270">
        <f t="shared" si="370"/>
        <v>-1762.9265215627383</v>
      </c>
      <c r="CI486" s="269">
        <f t="shared" si="371"/>
        <v>223.9837599160046</v>
      </c>
    </row>
    <row r="487" spans="1:87" s="57" customFormat="1" ht="15.75" customHeight="1" x14ac:dyDescent="0.25">
      <c r="A487" s="297">
        <v>1028858</v>
      </c>
      <c r="B487" s="297">
        <v>102907</v>
      </c>
      <c r="C487" s="347">
        <v>676137</v>
      </c>
      <c r="D487" s="219" t="s">
        <v>930</v>
      </c>
      <c r="E487" s="299" t="s">
        <v>327</v>
      </c>
      <c r="F487" s="299" t="s">
        <v>978</v>
      </c>
      <c r="G487" s="301" t="s">
        <v>915</v>
      </c>
      <c r="H487" s="302" t="s">
        <v>978</v>
      </c>
      <c r="I487" s="56" t="s">
        <v>35</v>
      </c>
      <c r="J487" s="229" t="s">
        <v>36</v>
      </c>
      <c r="K487" s="229" t="s">
        <v>35</v>
      </c>
      <c r="L487" s="56"/>
      <c r="M487" s="56"/>
      <c r="N487" s="58"/>
      <c r="O487" s="297">
        <v>1015021</v>
      </c>
      <c r="P487" s="303">
        <v>19948</v>
      </c>
      <c r="Q487" s="304">
        <v>42005</v>
      </c>
      <c r="R487" s="304">
        <v>42369</v>
      </c>
      <c r="S487" s="303">
        <f t="shared" si="337"/>
        <v>19948</v>
      </c>
      <c r="T487" s="59"/>
      <c r="U487" s="346">
        <f t="shared" si="372"/>
        <v>2.4627504062710998E-3</v>
      </c>
      <c r="V487" s="345">
        <f t="shared" si="373"/>
        <v>1.8782060401818211E-3</v>
      </c>
      <c r="W487" s="27">
        <v>242566.55372026213</v>
      </c>
      <c r="X487" s="27">
        <v>242566.55</v>
      </c>
      <c r="Y487" s="305">
        <f t="shared" si="338"/>
        <v>477935.17126537726</v>
      </c>
      <c r="Z487" s="53">
        <f t="shared" si="379"/>
        <v>32430.05</v>
      </c>
      <c r="AA487" s="54">
        <f t="shared" si="379"/>
        <v>32430.05</v>
      </c>
      <c r="AB487" s="54">
        <f t="shared" si="379"/>
        <v>32430.05</v>
      </c>
      <c r="AC487" s="54">
        <f t="shared" si="379"/>
        <v>32430.05</v>
      </c>
      <c r="AD487" s="52">
        <f t="shared" si="339"/>
        <v>129720.2</v>
      </c>
      <c r="AE487" s="53">
        <f t="shared" si="380"/>
        <v>60227.24</v>
      </c>
      <c r="AF487" s="53">
        <f t="shared" si="380"/>
        <v>60227.24</v>
      </c>
      <c r="AG487" s="53">
        <f t="shared" si="380"/>
        <v>60227.24</v>
      </c>
      <c r="AH487" s="53">
        <f t="shared" si="380"/>
        <v>60227.24</v>
      </c>
      <c r="AI487" s="52">
        <f t="shared" si="340"/>
        <v>240908.9485712575</v>
      </c>
      <c r="AJ487" s="55">
        <f t="shared" si="341"/>
        <v>848564.31983663479</v>
      </c>
      <c r="AK487" s="219" t="s">
        <v>930</v>
      </c>
      <c r="AL487" s="220">
        <v>95853.985850633719</v>
      </c>
      <c r="AM487" s="242"/>
      <c r="AN487" s="242"/>
      <c r="AO487" s="242">
        <f t="shared" si="342"/>
        <v>513908.78630685731</v>
      </c>
      <c r="AP487" s="243">
        <f t="shared" si="343"/>
        <v>139484.08602150538</v>
      </c>
      <c r="AQ487" s="244">
        <f t="shared" si="344"/>
        <v>259041.88018414786</v>
      </c>
      <c r="AR487" s="245">
        <f t="shared" si="345"/>
        <v>5.36</v>
      </c>
      <c r="AS487" s="246">
        <f t="shared" si="346"/>
        <v>1.46</v>
      </c>
      <c r="AT487" s="246">
        <f t="shared" si="347"/>
        <v>2.7</v>
      </c>
      <c r="AU487" s="251">
        <f t="shared" si="348"/>
        <v>9.52</v>
      </c>
      <c r="AV487" s="245">
        <f t="shared" si="349"/>
        <v>4.99</v>
      </c>
      <c r="AW487" s="246">
        <f t="shared" si="350"/>
        <v>1.35</v>
      </c>
      <c r="AX487" s="246">
        <f t="shared" si="351"/>
        <v>2.5099999999999998</v>
      </c>
      <c r="AY487" s="252">
        <f t="shared" si="352"/>
        <v>8.85</v>
      </c>
      <c r="AZ487" s="249">
        <f t="shared" si="353"/>
        <v>4.99</v>
      </c>
      <c r="BA487" s="56">
        <f t="shared" si="354"/>
        <v>4</v>
      </c>
      <c r="BB487" s="246">
        <f t="shared" si="355"/>
        <v>0.34</v>
      </c>
      <c r="BC487" s="250">
        <f t="shared" si="356"/>
        <v>0.63</v>
      </c>
      <c r="BD487" s="246">
        <f t="shared" si="357"/>
        <v>4.99</v>
      </c>
      <c r="BE487" s="56">
        <v>4</v>
      </c>
      <c r="BF487" s="246">
        <f t="shared" si="358"/>
        <v>0.34</v>
      </c>
      <c r="BG487" s="250">
        <f t="shared" si="359"/>
        <v>0.63</v>
      </c>
      <c r="BH487" s="246">
        <f>INDEX('Mar - Aug'!AG:AG,MATCH(C487,'Mar - Aug'!C:C,0))</f>
        <v>4.95</v>
      </c>
      <c r="BI487" s="56">
        <v>4</v>
      </c>
      <c r="BJ487" s="246">
        <f>INDEX('Mar - Aug'!AK:AK,MATCH($C487,'Mar - Aug'!$C:$C,0))</f>
        <v>0.34</v>
      </c>
      <c r="BK487" s="246">
        <f>INDEX('Mar - Aug'!AL:AL,MATCH($C487,'Mar - Aug'!$C:$C,0))</f>
        <v>0.62</v>
      </c>
      <c r="BL487" s="246">
        <f>INDEX('Mar - Aug'!$AG:$AG,MATCH($C487,'Mar - Aug'!$C:$C,0))</f>
        <v>4.95</v>
      </c>
      <c r="BM487" s="56">
        <v>4</v>
      </c>
      <c r="BN487" s="246">
        <f>INDEX('Mar - Aug'!$AK:$AK,MATCH($C487,'Mar - Aug'!$C:$C,0))</f>
        <v>0.34</v>
      </c>
      <c r="BO487" s="246">
        <f>INDEX('Mar - Aug'!$AL:$AL,MATCH($C487,'Mar - Aug'!$C:$C,0))</f>
        <v>0.62</v>
      </c>
      <c r="BP487" s="60">
        <f>INDEX(FY2019_ALL_Targets!EB:EB,MATCH('Final Comp Values'!B487,FY2019_ALL_Targets!A:A,0))</f>
        <v>0</v>
      </c>
      <c r="BQ487" s="60">
        <f>+INDEX(FY2019_ALL_Targets!DY:DY,MATCH(B487,FY2019_ALL_Targets!A:A,0))</f>
        <v>2</v>
      </c>
      <c r="BR487" s="60">
        <f>+INDEX(FY2019_ALL_Targets!DZ:DZ,MATCH(B487,FY2019_ALL_Targets!A:A,0))</f>
        <v>2</v>
      </c>
      <c r="BS487" s="283">
        <f>+INDEX(FY2019_ALL_Targets!EA:EA,MATCH(B487,FY2019_ALL_Targets!A:A,0))</f>
        <v>0</v>
      </c>
      <c r="BT487" s="245">
        <f t="shared" si="374"/>
        <v>0</v>
      </c>
      <c r="BU487" s="245">
        <f t="shared" si="375"/>
        <v>0.68</v>
      </c>
      <c r="BV487" s="246">
        <f t="shared" si="376"/>
        <v>1.24</v>
      </c>
      <c r="BW487" s="284">
        <f t="shared" si="360"/>
        <v>184039.65283321674</v>
      </c>
      <c r="BX487" s="245">
        <f t="shared" si="361"/>
        <v>6.93</v>
      </c>
      <c r="BY487" s="246">
        <f t="shared" si="362"/>
        <v>664268.12194489164</v>
      </c>
      <c r="BZ487" s="285">
        <f t="shared" si="363"/>
        <v>1.8941317659301622E-3</v>
      </c>
      <c r="CA487" s="245">
        <f t="shared" si="364"/>
        <v>77085.16</v>
      </c>
      <c r="CB487" s="286">
        <f t="shared" si="365"/>
        <v>0.8</v>
      </c>
      <c r="CC487" s="268">
        <f t="shared" si="336"/>
        <v>-2.0000000000000129E-2</v>
      </c>
      <c r="CD487" s="267">
        <f t="shared" si="366"/>
        <v>848564.31983663479</v>
      </c>
      <c r="CE487" s="268">
        <f t="shared" si="367"/>
        <v>741353.28194489167</v>
      </c>
      <c r="CF487" s="268">
        <f t="shared" si="368"/>
        <v>-1.1200000000000001</v>
      </c>
      <c r="CG487" s="270">
        <f t="shared" si="369"/>
        <v>-107388.93087198092</v>
      </c>
      <c r="CH487" s="270">
        <f t="shared" si="370"/>
        <v>-107211.03789174312</v>
      </c>
      <c r="CI487" s="269">
        <f t="shared" si="371"/>
        <v>-177.89298023779702</v>
      </c>
    </row>
    <row r="488" spans="1:87" s="57" customFormat="1" ht="15.75" customHeight="1" x14ac:dyDescent="0.25">
      <c r="A488" s="297">
        <v>1026607</v>
      </c>
      <c r="B488" s="297">
        <v>102925</v>
      </c>
      <c r="C488" s="347">
        <v>676133</v>
      </c>
      <c r="D488" s="219" t="s">
        <v>1003</v>
      </c>
      <c r="E488" s="299" t="s">
        <v>329</v>
      </c>
      <c r="F488" s="299" t="s">
        <v>2287</v>
      </c>
      <c r="G488" s="301" t="s">
        <v>915</v>
      </c>
      <c r="H488" s="302" t="s">
        <v>1018</v>
      </c>
      <c r="I488" s="56" t="s">
        <v>35</v>
      </c>
      <c r="J488" s="229" t="s">
        <v>35</v>
      </c>
      <c r="K488" s="229" t="s">
        <v>35</v>
      </c>
      <c r="L488" s="56"/>
      <c r="M488" s="56"/>
      <c r="N488" s="58"/>
      <c r="O488" s="297">
        <v>1026607</v>
      </c>
      <c r="P488" s="303">
        <v>2936</v>
      </c>
      <c r="Q488" s="304">
        <v>42248</v>
      </c>
      <c r="R488" s="304">
        <v>42277</v>
      </c>
      <c r="S488" s="303">
        <f t="shared" si="337"/>
        <v>35721</v>
      </c>
      <c r="T488" s="59"/>
      <c r="U488" s="346">
        <f t="shared" si="372"/>
        <v>4.4100615230805076E-3</v>
      </c>
      <c r="V488" s="345">
        <f t="shared" si="373"/>
        <v>3.3633145158078418E-3</v>
      </c>
      <c r="W488" s="27">
        <v>434365.34327138984</v>
      </c>
      <c r="X488" s="27">
        <v>434365</v>
      </c>
      <c r="Y488" s="305">
        <f t="shared" si="338"/>
        <v>855841.30001857551</v>
      </c>
      <c r="Z488" s="53">
        <f t="shared" si="379"/>
        <v>58072.68</v>
      </c>
      <c r="AA488" s="54">
        <f t="shared" si="379"/>
        <v>58072.68</v>
      </c>
      <c r="AB488" s="54">
        <f t="shared" si="379"/>
        <v>58072.68</v>
      </c>
      <c r="AC488" s="54">
        <f t="shared" si="379"/>
        <v>58072.68</v>
      </c>
      <c r="AD488" s="52">
        <f t="shared" si="339"/>
        <v>232290.72</v>
      </c>
      <c r="AE488" s="53">
        <f t="shared" si="380"/>
        <v>107849.26</v>
      </c>
      <c r="AF488" s="53">
        <f t="shared" si="380"/>
        <v>107849.26</v>
      </c>
      <c r="AG488" s="53">
        <f t="shared" si="380"/>
        <v>107849.26</v>
      </c>
      <c r="AH488" s="53">
        <f t="shared" si="380"/>
        <v>107849.26</v>
      </c>
      <c r="AI488" s="52">
        <f t="shared" si="340"/>
        <v>431397.05995156849</v>
      </c>
      <c r="AJ488" s="55">
        <f t="shared" si="341"/>
        <v>1519529.079970144</v>
      </c>
      <c r="AK488" s="219" t="s">
        <v>1003</v>
      </c>
      <c r="AL488" s="220">
        <v>35521.831322741207</v>
      </c>
      <c r="AM488" s="242"/>
      <c r="AN488" s="242"/>
      <c r="AO488" s="242">
        <f t="shared" si="342"/>
        <v>920259.46238556516</v>
      </c>
      <c r="AP488" s="243">
        <f t="shared" si="343"/>
        <v>249774.96774193551</v>
      </c>
      <c r="AQ488" s="244">
        <f t="shared" si="344"/>
        <v>463867.80639953603</v>
      </c>
      <c r="AR488" s="245">
        <f t="shared" si="345"/>
        <v>25.91</v>
      </c>
      <c r="AS488" s="246">
        <f t="shared" si="346"/>
        <v>7.03</v>
      </c>
      <c r="AT488" s="246">
        <f t="shared" si="347"/>
        <v>13.06</v>
      </c>
      <c r="AU488" s="251">
        <f t="shared" si="348"/>
        <v>46</v>
      </c>
      <c r="AV488" s="245">
        <f t="shared" si="349"/>
        <v>24.09</v>
      </c>
      <c r="AW488" s="246">
        <f t="shared" si="350"/>
        <v>6.54</v>
      </c>
      <c r="AX488" s="246">
        <f t="shared" si="351"/>
        <v>12.14</v>
      </c>
      <c r="AY488" s="252">
        <f t="shared" si="352"/>
        <v>42.769999999999996</v>
      </c>
      <c r="AZ488" s="249">
        <f t="shared" si="353"/>
        <v>24.09</v>
      </c>
      <c r="BA488" s="56">
        <f t="shared" si="354"/>
        <v>4</v>
      </c>
      <c r="BB488" s="246">
        <f t="shared" si="355"/>
        <v>1.64</v>
      </c>
      <c r="BC488" s="250">
        <f t="shared" si="356"/>
        <v>3.04</v>
      </c>
      <c r="BD488" s="246">
        <f t="shared" si="357"/>
        <v>24.09</v>
      </c>
      <c r="BE488" s="56">
        <v>4</v>
      </c>
      <c r="BF488" s="246">
        <f t="shared" si="358"/>
        <v>1.64</v>
      </c>
      <c r="BG488" s="250">
        <f t="shared" si="359"/>
        <v>3.04</v>
      </c>
      <c r="BH488" s="246">
        <f>INDEX('Mar - Aug'!AG:AG,MATCH(C488,'Mar - Aug'!C:C,0))</f>
        <v>23.51</v>
      </c>
      <c r="BI488" s="56">
        <v>4</v>
      </c>
      <c r="BJ488" s="246">
        <f>INDEX('Mar - Aug'!AK:AK,MATCH($C488,'Mar - Aug'!$C:$C,0))</f>
        <v>1.6</v>
      </c>
      <c r="BK488" s="246">
        <f>INDEX('Mar - Aug'!AL:AL,MATCH($C488,'Mar - Aug'!$C:$C,0))</f>
        <v>2.96</v>
      </c>
      <c r="BL488" s="246">
        <f>INDEX('Mar - Aug'!$AG:$AG,MATCH($C488,'Mar - Aug'!$C:$C,0))</f>
        <v>23.51</v>
      </c>
      <c r="BM488" s="56">
        <v>4</v>
      </c>
      <c r="BN488" s="246">
        <f>INDEX('Mar - Aug'!$AK:$AK,MATCH($C488,'Mar - Aug'!$C:$C,0))</f>
        <v>1.6</v>
      </c>
      <c r="BO488" s="246">
        <f>INDEX('Mar - Aug'!$AL:$AL,MATCH($C488,'Mar - Aug'!$C:$C,0))</f>
        <v>2.96</v>
      </c>
      <c r="BP488" s="60">
        <f>INDEX(FY2019_ALL_Targets!EB:EB,MATCH('Final Comp Values'!B488,FY2019_ALL_Targets!A:A,0))</f>
        <v>0</v>
      </c>
      <c r="BQ488" s="60">
        <f>+INDEX(FY2019_ALL_Targets!DY:DY,MATCH(B488,FY2019_ALL_Targets!A:A,0))</f>
        <v>2</v>
      </c>
      <c r="BR488" s="60">
        <f>+INDEX(FY2019_ALL_Targets!DZ:DZ,MATCH(B488,FY2019_ALL_Targets!A:A,0))</f>
        <v>2</v>
      </c>
      <c r="BS488" s="283">
        <f>+INDEX(FY2019_ALL_Targets!EA:EA,MATCH(B488,FY2019_ALL_Targets!A:A,0))</f>
        <v>0</v>
      </c>
      <c r="BT488" s="245">
        <f t="shared" si="374"/>
        <v>0</v>
      </c>
      <c r="BU488" s="245">
        <f t="shared" si="375"/>
        <v>3.2</v>
      </c>
      <c r="BV488" s="246">
        <f t="shared" si="376"/>
        <v>5.92</v>
      </c>
      <c r="BW488" s="284">
        <f t="shared" si="360"/>
        <v>323959.10166339984</v>
      </c>
      <c r="BX488" s="245">
        <f t="shared" si="361"/>
        <v>33.649999999999991</v>
      </c>
      <c r="BY488" s="246">
        <f t="shared" si="362"/>
        <v>1195309.6240102414</v>
      </c>
      <c r="BZ488" s="285">
        <f t="shared" si="363"/>
        <v>3.4083735981954386E-3</v>
      </c>
      <c r="CA488" s="245">
        <f t="shared" si="364"/>
        <v>138710.01</v>
      </c>
      <c r="CB488" s="286">
        <f t="shared" si="365"/>
        <v>3.9</v>
      </c>
      <c r="CC488" s="268">
        <f t="shared" si="336"/>
        <v>-4.00000000000027E-2</v>
      </c>
      <c r="CD488" s="267">
        <f t="shared" si="366"/>
        <v>1519529.079970144</v>
      </c>
      <c r="CE488" s="268">
        <f t="shared" si="367"/>
        <v>1334019.6340102414</v>
      </c>
      <c r="CF488" s="268">
        <f t="shared" si="368"/>
        <v>-5.220000000000006</v>
      </c>
      <c r="CG488" s="270">
        <f t="shared" si="369"/>
        <v>-185455.73526874353</v>
      </c>
      <c r="CH488" s="270">
        <f t="shared" si="370"/>
        <v>-185509.4459599026</v>
      </c>
      <c r="CI488" s="269">
        <f t="shared" si="371"/>
        <v>53.71069115906721</v>
      </c>
    </row>
    <row r="489" spans="1:87" s="57" customFormat="1" ht="15.75" customHeight="1" x14ac:dyDescent="0.25">
      <c r="A489" s="297">
        <v>1028678</v>
      </c>
      <c r="B489" s="297">
        <v>103086</v>
      </c>
      <c r="C489" s="347">
        <v>676155</v>
      </c>
      <c r="D489" s="219" t="s">
        <v>930</v>
      </c>
      <c r="E489" s="299" t="s">
        <v>331</v>
      </c>
      <c r="F489" s="299" t="s">
        <v>978</v>
      </c>
      <c r="G489" s="301" t="s">
        <v>915</v>
      </c>
      <c r="H489" s="302" t="s">
        <v>978</v>
      </c>
      <c r="I489" s="56" t="s">
        <v>35</v>
      </c>
      <c r="J489" s="229" t="s">
        <v>36</v>
      </c>
      <c r="K489" s="229" t="s">
        <v>35</v>
      </c>
      <c r="L489" s="56"/>
      <c r="M489" s="56"/>
      <c r="N489" s="58"/>
      <c r="O489" s="297">
        <v>1015147</v>
      </c>
      <c r="P489" s="303">
        <v>29654</v>
      </c>
      <c r="Q489" s="304">
        <v>42005</v>
      </c>
      <c r="R489" s="304">
        <v>42369</v>
      </c>
      <c r="S489" s="303">
        <f t="shared" si="337"/>
        <v>29654</v>
      </c>
      <c r="T489" s="59"/>
      <c r="U489" s="346">
        <f t="shared" si="372"/>
        <v>3.6610387280711447E-3</v>
      </c>
      <c r="V489" s="345">
        <f t="shared" si="373"/>
        <v>2.792075492056934E-3</v>
      </c>
      <c r="W489" s="27">
        <v>360590.96574230271</v>
      </c>
      <c r="X489" s="27">
        <v>360590.97</v>
      </c>
      <c r="Y489" s="305">
        <f t="shared" si="338"/>
        <v>710481.73093560745</v>
      </c>
      <c r="Z489" s="53">
        <f t="shared" si="379"/>
        <v>48209.38</v>
      </c>
      <c r="AA489" s="54">
        <f t="shared" si="379"/>
        <v>48209.38</v>
      </c>
      <c r="AB489" s="54">
        <f t="shared" si="379"/>
        <v>48209.38</v>
      </c>
      <c r="AC489" s="54">
        <f t="shared" si="379"/>
        <v>48209.38</v>
      </c>
      <c r="AD489" s="52">
        <f t="shared" si="339"/>
        <v>192837.52</v>
      </c>
      <c r="AE489" s="53">
        <f t="shared" si="380"/>
        <v>89531.71</v>
      </c>
      <c r="AF489" s="53">
        <f t="shared" si="380"/>
        <v>89531.71</v>
      </c>
      <c r="AG489" s="53">
        <f t="shared" si="380"/>
        <v>89531.71</v>
      </c>
      <c r="AH489" s="53">
        <f t="shared" si="380"/>
        <v>89531.71</v>
      </c>
      <c r="AI489" s="52">
        <f t="shared" si="340"/>
        <v>358126.82779888052</v>
      </c>
      <c r="AJ489" s="55">
        <f t="shared" si="341"/>
        <v>1261446.078734488</v>
      </c>
      <c r="AK489" s="219" t="s">
        <v>930</v>
      </c>
      <c r="AL489" s="220">
        <v>95853.985850633719</v>
      </c>
      <c r="AM489" s="242"/>
      <c r="AN489" s="242"/>
      <c r="AO489" s="242">
        <f t="shared" si="342"/>
        <v>763958.85046839516</v>
      </c>
      <c r="AP489" s="243">
        <f t="shared" si="343"/>
        <v>207352.17204301077</v>
      </c>
      <c r="AQ489" s="244">
        <f t="shared" si="344"/>
        <v>385082.61053643067</v>
      </c>
      <c r="AR489" s="245">
        <f t="shared" si="345"/>
        <v>7.97</v>
      </c>
      <c r="AS489" s="246">
        <f t="shared" si="346"/>
        <v>2.16</v>
      </c>
      <c r="AT489" s="246">
        <f t="shared" si="347"/>
        <v>4.0199999999999996</v>
      </c>
      <c r="AU489" s="251">
        <f t="shared" si="348"/>
        <v>14.149999999999999</v>
      </c>
      <c r="AV489" s="245">
        <f t="shared" si="349"/>
        <v>7.41</v>
      </c>
      <c r="AW489" s="246">
        <f t="shared" si="350"/>
        <v>2.0099999999999998</v>
      </c>
      <c r="AX489" s="246">
        <f t="shared" si="351"/>
        <v>3.74</v>
      </c>
      <c r="AY489" s="252">
        <f t="shared" si="352"/>
        <v>13.16</v>
      </c>
      <c r="AZ489" s="249">
        <f t="shared" si="353"/>
        <v>7.41</v>
      </c>
      <c r="BA489" s="56">
        <f t="shared" si="354"/>
        <v>4</v>
      </c>
      <c r="BB489" s="246">
        <f t="shared" si="355"/>
        <v>0.5</v>
      </c>
      <c r="BC489" s="250">
        <f t="shared" si="356"/>
        <v>0.94</v>
      </c>
      <c r="BD489" s="246">
        <f t="shared" si="357"/>
        <v>7.41</v>
      </c>
      <c r="BE489" s="56">
        <v>4</v>
      </c>
      <c r="BF489" s="246">
        <f t="shared" si="358"/>
        <v>0.5</v>
      </c>
      <c r="BG489" s="250">
        <f t="shared" si="359"/>
        <v>0.94</v>
      </c>
      <c r="BH489" s="246">
        <f>INDEX('Mar - Aug'!AG:AG,MATCH(C489,'Mar - Aug'!C:C,0))</f>
        <v>7.35</v>
      </c>
      <c r="BI489" s="56">
        <v>4</v>
      </c>
      <c r="BJ489" s="246">
        <f>INDEX('Mar - Aug'!AK:AK,MATCH($C489,'Mar - Aug'!$C:$C,0))</f>
        <v>0.5</v>
      </c>
      <c r="BK489" s="246">
        <f>INDEX('Mar - Aug'!AL:AL,MATCH($C489,'Mar - Aug'!$C:$C,0))</f>
        <v>0.93</v>
      </c>
      <c r="BL489" s="246">
        <f>INDEX('Mar - Aug'!$AG:$AG,MATCH($C489,'Mar - Aug'!$C:$C,0))</f>
        <v>7.35</v>
      </c>
      <c r="BM489" s="56">
        <v>4</v>
      </c>
      <c r="BN489" s="246">
        <f>INDEX('Mar - Aug'!$AK:$AK,MATCH($C489,'Mar - Aug'!$C:$C,0))</f>
        <v>0.5</v>
      </c>
      <c r="BO489" s="246">
        <f>INDEX('Mar - Aug'!$AL:$AL,MATCH($C489,'Mar - Aug'!$C:$C,0))</f>
        <v>0.93</v>
      </c>
      <c r="BP489" s="60">
        <f>INDEX(FY2019_ALL_Targets!EB:EB,MATCH('Final Comp Values'!B489,FY2019_ALL_Targets!A:A,0))</f>
        <v>0</v>
      </c>
      <c r="BQ489" s="60">
        <f>+INDEX(FY2019_ALL_Targets!DY:DY,MATCH(B489,FY2019_ALL_Targets!A:A,0))</f>
        <v>0</v>
      </c>
      <c r="BR489" s="60">
        <f>+INDEX(FY2019_ALL_Targets!DZ:DZ,MATCH(B489,FY2019_ALL_Targets!A:A,0))</f>
        <v>0</v>
      </c>
      <c r="BS489" s="283">
        <f>+INDEX(FY2019_ALL_Targets!EA:EA,MATCH(B489,FY2019_ALL_Targets!A:A,0))</f>
        <v>0</v>
      </c>
      <c r="BT489" s="245">
        <f t="shared" si="374"/>
        <v>0</v>
      </c>
      <c r="BU489" s="245">
        <f t="shared" si="375"/>
        <v>0</v>
      </c>
      <c r="BV489" s="246">
        <f t="shared" si="376"/>
        <v>0</v>
      </c>
      <c r="BW489" s="284">
        <f t="shared" si="360"/>
        <v>0</v>
      </c>
      <c r="BX489" s="245">
        <f t="shared" si="361"/>
        <v>13.16</v>
      </c>
      <c r="BY489" s="246">
        <f t="shared" si="362"/>
        <v>1261438.4537943397</v>
      </c>
      <c r="BZ489" s="285">
        <f t="shared" si="363"/>
        <v>3.596937090857278E-3</v>
      </c>
      <c r="CA489" s="245">
        <f t="shared" si="364"/>
        <v>146383.94</v>
      </c>
      <c r="CB489" s="286">
        <f t="shared" si="365"/>
        <v>1.53</v>
      </c>
      <c r="CC489" s="268">
        <f t="shared" si="336"/>
        <v>-9.9999999999993427E-3</v>
      </c>
      <c r="CD489" s="267">
        <f t="shared" si="366"/>
        <v>1261446.078734488</v>
      </c>
      <c r="CE489" s="268">
        <f t="shared" si="367"/>
        <v>1407822.3937943396</v>
      </c>
      <c r="CF489" s="268">
        <f t="shared" si="368"/>
        <v>1.5299999999999994</v>
      </c>
      <c r="CG489" s="270">
        <f t="shared" si="369"/>
        <v>146657.48483767218</v>
      </c>
      <c r="CH489" s="270">
        <f t="shared" si="370"/>
        <v>146376.31505985162</v>
      </c>
      <c r="CI489" s="269">
        <f t="shared" si="371"/>
        <v>281.16977782055619</v>
      </c>
    </row>
    <row r="490" spans="1:87" s="57" customFormat="1" ht="15.75" customHeight="1" x14ac:dyDescent="0.25">
      <c r="A490" s="297">
        <v>1026671</v>
      </c>
      <c r="B490" s="297">
        <v>103091</v>
      </c>
      <c r="C490" s="347">
        <v>676144</v>
      </c>
      <c r="D490" s="219" t="s">
        <v>913</v>
      </c>
      <c r="E490" s="299" t="s">
        <v>333</v>
      </c>
      <c r="F490" s="299" t="s">
        <v>994</v>
      </c>
      <c r="G490" s="301" t="s">
        <v>915</v>
      </c>
      <c r="H490" s="302" t="s">
        <v>994</v>
      </c>
      <c r="I490" s="56" t="s">
        <v>35</v>
      </c>
      <c r="J490" s="229" t="s">
        <v>35</v>
      </c>
      <c r="K490" s="229" t="s">
        <v>35</v>
      </c>
      <c r="L490" s="56"/>
      <c r="M490" s="56"/>
      <c r="N490" s="58"/>
      <c r="O490" s="297">
        <v>1026671</v>
      </c>
      <c r="P490" s="303">
        <v>11208</v>
      </c>
      <c r="Q490" s="304">
        <v>42063</v>
      </c>
      <c r="R490" s="304">
        <v>42247</v>
      </c>
      <c r="S490" s="303">
        <f t="shared" si="337"/>
        <v>22113</v>
      </c>
      <c r="T490" s="59"/>
      <c r="U490" s="346">
        <f t="shared" si="372"/>
        <v>2.7300380857165044E-3</v>
      </c>
      <c r="V490" s="345">
        <f t="shared" si="373"/>
        <v>2.0820518431191402E-3</v>
      </c>
      <c r="W490" s="27">
        <v>268892.83155371761</v>
      </c>
      <c r="X490" s="27">
        <v>268892.83155371761</v>
      </c>
      <c r="Y490" s="305">
        <f t="shared" si="338"/>
        <v>529806.51905911812</v>
      </c>
      <c r="Z490" s="53">
        <f t="shared" si="379"/>
        <v>35949.760000000002</v>
      </c>
      <c r="AA490" s="54">
        <f t="shared" si="379"/>
        <v>35949.760000000002</v>
      </c>
      <c r="AB490" s="54">
        <f t="shared" si="379"/>
        <v>35949.760000000002</v>
      </c>
      <c r="AC490" s="54">
        <f t="shared" si="379"/>
        <v>35949.760000000002</v>
      </c>
      <c r="AD490" s="52">
        <f t="shared" si="339"/>
        <v>143799.01999999999</v>
      </c>
      <c r="AE490" s="53">
        <f t="shared" si="380"/>
        <v>66763.83</v>
      </c>
      <c r="AF490" s="53">
        <f t="shared" si="380"/>
        <v>66763.83</v>
      </c>
      <c r="AG490" s="53">
        <f t="shared" si="380"/>
        <v>66763.83</v>
      </c>
      <c r="AH490" s="53">
        <f t="shared" si="380"/>
        <v>66763.83</v>
      </c>
      <c r="AI490" s="52">
        <f t="shared" si="340"/>
        <v>267055.32282716146</v>
      </c>
      <c r="AJ490" s="55">
        <f t="shared" si="341"/>
        <v>940660.86188627966</v>
      </c>
      <c r="AK490" s="219" t="s">
        <v>913</v>
      </c>
      <c r="AL490" s="220">
        <v>61485.26180987338</v>
      </c>
      <c r="AM490" s="242"/>
      <c r="AN490" s="242"/>
      <c r="AO490" s="242">
        <f t="shared" si="342"/>
        <v>569684.429095826</v>
      </c>
      <c r="AP490" s="243">
        <f t="shared" si="343"/>
        <v>154622.60215053763</v>
      </c>
      <c r="AQ490" s="244">
        <f t="shared" si="344"/>
        <v>287156.26110447472</v>
      </c>
      <c r="AR490" s="245">
        <f t="shared" si="345"/>
        <v>9.27</v>
      </c>
      <c r="AS490" s="246">
        <f t="shared" si="346"/>
        <v>2.5099999999999998</v>
      </c>
      <c r="AT490" s="246">
        <f t="shared" si="347"/>
        <v>4.67</v>
      </c>
      <c r="AU490" s="251">
        <f t="shared" si="348"/>
        <v>16.45</v>
      </c>
      <c r="AV490" s="245">
        <f t="shared" si="349"/>
        <v>8.6199999999999992</v>
      </c>
      <c r="AW490" s="246">
        <f t="shared" si="350"/>
        <v>2.34</v>
      </c>
      <c r="AX490" s="246">
        <f t="shared" si="351"/>
        <v>4.34</v>
      </c>
      <c r="AY490" s="252">
        <f t="shared" si="352"/>
        <v>15.299999999999999</v>
      </c>
      <c r="AZ490" s="249">
        <f t="shared" si="353"/>
        <v>8.6199999999999992</v>
      </c>
      <c r="BA490" s="56">
        <f t="shared" si="354"/>
        <v>4</v>
      </c>
      <c r="BB490" s="246">
        <f t="shared" si="355"/>
        <v>0.59</v>
      </c>
      <c r="BC490" s="250">
        <f t="shared" si="356"/>
        <v>1.0900000000000001</v>
      </c>
      <c r="BD490" s="246">
        <f t="shared" si="357"/>
        <v>8.6199999999999992</v>
      </c>
      <c r="BE490" s="56">
        <v>4</v>
      </c>
      <c r="BF490" s="246">
        <f t="shared" si="358"/>
        <v>0.59</v>
      </c>
      <c r="BG490" s="250">
        <f t="shared" si="359"/>
        <v>1.0900000000000001</v>
      </c>
      <c r="BH490" s="246">
        <f>INDEX('Mar - Aug'!AG:AG,MATCH(C490,'Mar - Aug'!C:C,0))</f>
        <v>8.43</v>
      </c>
      <c r="BI490" s="56">
        <v>4</v>
      </c>
      <c r="BJ490" s="246">
        <f>INDEX('Mar - Aug'!AK:AK,MATCH($C490,'Mar - Aug'!$C:$C,0))</f>
        <v>0.56999999999999995</v>
      </c>
      <c r="BK490" s="246">
        <f>INDEX('Mar - Aug'!AL:AL,MATCH($C490,'Mar - Aug'!$C:$C,0))</f>
        <v>1.06</v>
      </c>
      <c r="BL490" s="246">
        <f>INDEX('Mar - Aug'!$AG:$AG,MATCH($C490,'Mar - Aug'!$C:$C,0))</f>
        <v>8.43</v>
      </c>
      <c r="BM490" s="56">
        <v>4</v>
      </c>
      <c r="BN490" s="246">
        <f>INDEX('Mar - Aug'!$AK:$AK,MATCH($C490,'Mar - Aug'!$C:$C,0))</f>
        <v>0.56999999999999995</v>
      </c>
      <c r="BO490" s="246">
        <f>INDEX('Mar - Aug'!$AL:$AL,MATCH($C490,'Mar - Aug'!$C:$C,0))</f>
        <v>1.06</v>
      </c>
      <c r="BP490" s="60">
        <f>INDEX(FY2019_ALL_Targets!EB:EB,MATCH('Final Comp Values'!B490,FY2019_ALL_Targets!A:A,0))</f>
        <v>0</v>
      </c>
      <c r="BQ490" s="60">
        <f>+INDEX(FY2019_ALL_Targets!DY:DY,MATCH(B490,FY2019_ALL_Targets!A:A,0))</f>
        <v>0</v>
      </c>
      <c r="BR490" s="60">
        <f>+INDEX(FY2019_ALL_Targets!DZ:DZ,MATCH(B490,FY2019_ALL_Targets!A:A,0))</f>
        <v>1</v>
      </c>
      <c r="BS490" s="283">
        <f>+INDEX(FY2019_ALL_Targets!EA:EA,MATCH(B490,FY2019_ALL_Targets!A:A,0))</f>
        <v>0</v>
      </c>
      <c r="BT490" s="245">
        <f t="shared" si="374"/>
        <v>0</v>
      </c>
      <c r="BU490" s="245">
        <f t="shared" si="375"/>
        <v>0</v>
      </c>
      <c r="BV490" s="246">
        <f t="shared" si="376"/>
        <v>1.06</v>
      </c>
      <c r="BW490" s="284">
        <f t="shared" si="360"/>
        <v>65174.377518465786</v>
      </c>
      <c r="BX490" s="245">
        <f t="shared" si="361"/>
        <v>14.239999999999998</v>
      </c>
      <c r="BY490" s="246">
        <f t="shared" si="362"/>
        <v>875550.1281725968</v>
      </c>
      <c r="BZ490" s="285">
        <f t="shared" si="363"/>
        <v>2.4965932515026274E-3</v>
      </c>
      <c r="CA490" s="245">
        <f t="shared" si="364"/>
        <v>101603.43</v>
      </c>
      <c r="CB490" s="286">
        <f t="shared" si="365"/>
        <v>1.65</v>
      </c>
      <c r="CC490" s="268">
        <f t="shared" si="336"/>
        <v>-3.9999999999999813E-2</v>
      </c>
      <c r="CD490" s="267">
        <f t="shared" si="366"/>
        <v>940660.86188627966</v>
      </c>
      <c r="CE490" s="268">
        <f t="shared" si="367"/>
        <v>977153.55817259685</v>
      </c>
      <c r="CF490" s="268">
        <f t="shared" si="368"/>
        <v>0.58999999999999986</v>
      </c>
      <c r="CG490" s="270">
        <f t="shared" si="369"/>
        <v>36273.85022960163</v>
      </c>
      <c r="CH490" s="270">
        <f t="shared" si="370"/>
        <v>36492.696286317194</v>
      </c>
      <c r="CI490" s="269">
        <f t="shared" si="371"/>
        <v>-218.84605671556346</v>
      </c>
    </row>
    <row r="491" spans="1:87" s="57" customFormat="1" ht="15.75" customHeight="1" x14ac:dyDescent="0.25">
      <c r="A491" s="297">
        <v>1028821</v>
      </c>
      <c r="B491" s="297">
        <v>103093</v>
      </c>
      <c r="C491" s="347">
        <v>676156</v>
      </c>
      <c r="D491" s="219" t="s">
        <v>941</v>
      </c>
      <c r="E491" s="299" t="s">
        <v>2816</v>
      </c>
      <c r="F491" s="299" t="s">
        <v>945</v>
      </c>
      <c r="G491" s="301" t="s">
        <v>915</v>
      </c>
      <c r="H491" s="302" t="s">
        <v>947</v>
      </c>
      <c r="I491" s="56" t="s">
        <v>35</v>
      </c>
      <c r="J491" s="229" t="s">
        <v>36</v>
      </c>
      <c r="K491" s="229" t="s">
        <v>35</v>
      </c>
      <c r="L491" s="56"/>
      <c r="M491" s="56"/>
      <c r="N491" s="58"/>
      <c r="O491" s="297">
        <v>1015050</v>
      </c>
      <c r="P491" s="303">
        <v>4375</v>
      </c>
      <c r="Q491" s="304">
        <v>42005</v>
      </c>
      <c r="R491" s="304">
        <v>42369</v>
      </c>
      <c r="S491" s="303">
        <f t="shared" si="337"/>
        <v>4375</v>
      </c>
      <c r="T491" s="59"/>
      <c r="U491" s="346">
        <f t="shared" si="372"/>
        <v>5.4013099195087538E-4</v>
      </c>
      <c r="V491" s="345">
        <f t="shared" si="373"/>
        <v>4.119285856123655E-4</v>
      </c>
      <c r="W491" s="27">
        <v>53199.752985619969</v>
      </c>
      <c r="X491" s="27">
        <v>53199.75</v>
      </c>
      <c r="Y491" s="305">
        <f t="shared" si="338"/>
        <v>104820.8529319243</v>
      </c>
      <c r="Z491" s="53">
        <f t="shared" si="379"/>
        <v>7112.57</v>
      </c>
      <c r="AA491" s="54">
        <f t="shared" si="379"/>
        <v>7112.57</v>
      </c>
      <c r="AB491" s="54">
        <f t="shared" si="379"/>
        <v>7112.57</v>
      </c>
      <c r="AC491" s="54">
        <f t="shared" si="379"/>
        <v>7112.57</v>
      </c>
      <c r="AD491" s="52">
        <f t="shared" si="339"/>
        <v>28450.27</v>
      </c>
      <c r="AE491" s="53">
        <f t="shared" si="380"/>
        <v>13209.05</v>
      </c>
      <c r="AF491" s="53">
        <f t="shared" si="380"/>
        <v>13209.05</v>
      </c>
      <c r="AG491" s="53">
        <f t="shared" si="380"/>
        <v>13209.05</v>
      </c>
      <c r="AH491" s="53">
        <f t="shared" si="380"/>
        <v>13209.05</v>
      </c>
      <c r="AI491" s="52">
        <f t="shared" si="340"/>
        <v>52836.206637219344</v>
      </c>
      <c r="AJ491" s="55">
        <f t="shared" si="341"/>
        <v>186107.32956914365</v>
      </c>
      <c r="AK491" s="219" t="s">
        <v>941</v>
      </c>
      <c r="AL491" s="220">
        <v>76951.060656708069</v>
      </c>
      <c r="AM491" s="242"/>
      <c r="AN491" s="242"/>
      <c r="AO491" s="242">
        <f t="shared" si="342"/>
        <v>112710.59455045624</v>
      </c>
      <c r="AP491" s="243">
        <f t="shared" si="343"/>
        <v>30591.688172043014</v>
      </c>
      <c r="AQ491" s="244">
        <f t="shared" si="344"/>
        <v>56813.125416364892</v>
      </c>
      <c r="AR491" s="245">
        <f t="shared" si="345"/>
        <v>1.46</v>
      </c>
      <c r="AS491" s="246">
        <f t="shared" si="346"/>
        <v>0.4</v>
      </c>
      <c r="AT491" s="246">
        <f t="shared" si="347"/>
        <v>0.74</v>
      </c>
      <c r="AU491" s="251">
        <f t="shared" si="348"/>
        <v>2.5999999999999996</v>
      </c>
      <c r="AV491" s="245">
        <f t="shared" si="349"/>
        <v>1.36</v>
      </c>
      <c r="AW491" s="246">
        <f t="shared" si="350"/>
        <v>0.37</v>
      </c>
      <c r="AX491" s="246">
        <f t="shared" si="351"/>
        <v>0.69</v>
      </c>
      <c r="AY491" s="252">
        <f t="shared" si="352"/>
        <v>2.42</v>
      </c>
      <c r="AZ491" s="249">
        <f t="shared" si="353"/>
        <v>1.36</v>
      </c>
      <c r="BA491" s="56">
        <f t="shared" si="354"/>
        <v>4</v>
      </c>
      <c r="BB491" s="246">
        <f t="shared" si="355"/>
        <v>0.09</v>
      </c>
      <c r="BC491" s="250">
        <f t="shared" si="356"/>
        <v>0.17</v>
      </c>
      <c r="BD491" s="246">
        <f t="shared" si="357"/>
        <v>1.36</v>
      </c>
      <c r="BE491" s="56">
        <v>4</v>
      </c>
      <c r="BF491" s="246">
        <f t="shared" si="358"/>
        <v>0.09</v>
      </c>
      <c r="BG491" s="250">
        <f t="shared" si="359"/>
        <v>0.17</v>
      </c>
      <c r="BH491" s="246">
        <f>INDEX('Mar - Aug'!AG:AG,MATCH(C491,'Mar - Aug'!C:C,0))</f>
        <v>1.32</v>
      </c>
      <c r="BI491" s="56">
        <v>4</v>
      </c>
      <c r="BJ491" s="246">
        <f>INDEX('Mar - Aug'!AK:AK,MATCH($C491,'Mar - Aug'!$C:$C,0))</f>
        <v>0.09</v>
      </c>
      <c r="BK491" s="246">
        <f>INDEX('Mar - Aug'!AL:AL,MATCH($C491,'Mar - Aug'!$C:$C,0))</f>
        <v>0.17</v>
      </c>
      <c r="BL491" s="246">
        <f>INDEX('Mar - Aug'!$AG:$AG,MATCH($C491,'Mar - Aug'!$C:$C,0))</f>
        <v>1.32</v>
      </c>
      <c r="BM491" s="56">
        <v>4</v>
      </c>
      <c r="BN491" s="246">
        <f>INDEX('Mar - Aug'!$AK:$AK,MATCH($C491,'Mar - Aug'!$C:$C,0))</f>
        <v>0.09</v>
      </c>
      <c r="BO491" s="246">
        <f>INDEX('Mar - Aug'!$AL:$AL,MATCH($C491,'Mar - Aug'!$C:$C,0))</f>
        <v>0.17</v>
      </c>
      <c r="BP491" s="60">
        <f>INDEX(FY2019_ALL_Targets!EB:EB,MATCH('Final Comp Values'!B491,FY2019_ALL_Targets!A:A,0))</f>
        <v>0</v>
      </c>
      <c r="BQ491" s="60">
        <f>+INDEX(FY2019_ALL_Targets!DY:DY,MATCH(B491,FY2019_ALL_Targets!A:A,0))</f>
        <v>0</v>
      </c>
      <c r="BR491" s="60">
        <f>+INDEX(FY2019_ALL_Targets!DZ:DZ,MATCH(B491,FY2019_ALL_Targets!A:A,0))</f>
        <v>0</v>
      </c>
      <c r="BS491" s="283">
        <f>+INDEX(FY2019_ALL_Targets!EA:EA,MATCH(B491,FY2019_ALL_Targets!A:A,0))</f>
        <v>0</v>
      </c>
      <c r="BT491" s="245">
        <f t="shared" si="374"/>
        <v>0</v>
      </c>
      <c r="BU491" s="245">
        <f t="shared" si="375"/>
        <v>0</v>
      </c>
      <c r="BV491" s="246">
        <f t="shared" si="376"/>
        <v>0</v>
      </c>
      <c r="BW491" s="284">
        <f t="shared" si="360"/>
        <v>0</v>
      </c>
      <c r="BX491" s="245">
        <f t="shared" si="361"/>
        <v>2.42</v>
      </c>
      <c r="BY491" s="246">
        <f t="shared" si="362"/>
        <v>186221.56678923353</v>
      </c>
      <c r="BZ491" s="285">
        <f t="shared" si="363"/>
        <v>5.3100272842241747E-4</v>
      </c>
      <c r="CA491" s="245">
        <f t="shared" si="364"/>
        <v>21610.13</v>
      </c>
      <c r="CB491" s="286">
        <f t="shared" si="365"/>
        <v>0.28000000000000003</v>
      </c>
      <c r="CC491" s="268">
        <f t="shared" si="336"/>
        <v>1.9999999999999796E-2</v>
      </c>
      <c r="CD491" s="267">
        <f t="shared" si="366"/>
        <v>186107.32956914365</v>
      </c>
      <c r="CE491" s="268">
        <f t="shared" si="367"/>
        <v>207831.69678923354</v>
      </c>
      <c r="CF491" s="268">
        <f t="shared" si="368"/>
        <v>0.28000000000000025</v>
      </c>
      <c r="CG491" s="270">
        <f t="shared" si="369"/>
        <v>21533.079454281102</v>
      </c>
      <c r="CH491" s="270">
        <f t="shared" si="370"/>
        <v>21724.367220089887</v>
      </c>
      <c r="CI491" s="269">
        <f t="shared" si="371"/>
        <v>-191.28776580878548</v>
      </c>
    </row>
    <row r="492" spans="1:87" s="57" customFormat="1" ht="15.75" customHeight="1" x14ac:dyDescent="0.25">
      <c r="A492" s="297">
        <v>1028695</v>
      </c>
      <c r="B492" s="297">
        <v>103095</v>
      </c>
      <c r="C492" s="347">
        <v>676158</v>
      </c>
      <c r="D492" s="219" t="s">
        <v>920</v>
      </c>
      <c r="E492" s="299" t="s">
        <v>335</v>
      </c>
      <c r="F492" s="299" t="s">
        <v>961</v>
      </c>
      <c r="G492" s="301" t="s">
        <v>915</v>
      </c>
      <c r="H492" s="302" t="s">
        <v>961</v>
      </c>
      <c r="I492" s="56" t="s">
        <v>35</v>
      </c>
      <c r="J492" s="229" t="s">
        <v>36</v>
      </c>
      <c r="K492" s="229" t="s">
        <v>35</v>
      </c>
      <c r="L492" s="56"/>
      <c r="M492" s="56"/>
      <c r="N492" s="58"/>
      <c r="O492" s="297">
        <v>1025626</v>
      </c>
      <c r="P492" s="303">
        <v>16922</v>
      </c>
      <c r="Q492" s="304">
        <v>42005</v>
      </c>
      <c r="R492" s="304">
        <v>42369</v>
      </c>
      <c r="S492" s="303">
        <f t="shared" si="337"/>
        <v>16922</v>
      </c>
      <c r="T492" s="59"/>
      <c r="U492" s="346">
        <f t="shared" si="372"/>
        <v>2.0891649476097629E-3</v>
      </c>
      <c r="V492" s="345">
        <f t="shared" si="373"/>
        <v>1.5932926915959884E-3</v>
      </c>
      <c r="W492" s="27">
        <v>205770.56460883675</v>
      </c>
      <c r="X492" s="27">
        <v>205770.56</v>
      </c>
      <c r="Y492" s="305">
        <f t="shared" si="338"/>
        <v>405435.07961463375</v>
      </c>
      <c r="Z492" s="53">
        <f t="shared" si="379"/>
        <v>27510.59</v>
      </c>
      <c r="AA492" s="54">
        <f t="shared" si="379"/>
        <v>27510.59</v>
      </c>
      <c r="AB492" s="54">
        <f t="shared" si="379"/>
        <v>27510.59</v>
      </c>
      <c r="AC492" s="54">
        <f t="shared" si="379"/>
        <v>27510.59</v>
      </c>
      <c r="AD492" s="52">
        <f t="shared" si="339"/>
        <v>110042.37</v>
      </c>
      <c r="AE492" s="53">
        <f t="shared" si="380"/>
        <v>51091.1</v>
      </c>
      <c r="AF492" s="53">
        <f t="shared" si="380"/>
        <v>51091.1</v>
      </c>
      <c r="AG492" s="53">
        <f t="shared" si="380"/>
        <v>51091.1</v>
      </c>
      <c r="AH492" s="53">
        <f t="shared" si="380"/>
        <v>51091.1</v>
      </c>
      <c r="AI492" s="52">
        <f t="shared" si="340"/>
        <v>204364.40884914875</v>
      </c>
      <c r="AJ492" s="55">
        <f t="shared" si="341"/>
        <v>719841.85846378247</v>
      </c>
      <c r="AK492" s="219" t="s">
        <v>920</v>
      </c>
      <c r="AL492" s="220">
        <v>54680.661225614327</v>
      </c>
      <c r="AM492" s="242"/>
      <c r="AN492" s="242"/>
      <c r="AO492" s="242">
        <f t="shared" si="342"/>
        <v>435951.69851035892</v>
      </c>
      <c r="AP492" s="243">
        <f t="shared" si="343"/>
        <v>118325.12903225806</v>
      </c>
      <c r="AQ492" s="244">
        <f t="shared" si="344"/>
        <v>219746.67618188038</v>
      </c>
      <c r="AR492" s="245">
        <f t="shared" si="345"/>
        <v>7.97</v>
      </c>
      <c r="AS492" s="246">
        <f t="shared" si="346"/>
        <v>2.16</v>
      </c>
      <c r="AT492" s="246">
        <f t="shared" si="347"/>
        <v>4.0199999999999996</v>
      </c>
      <c r="AU492" s="251">
        <f t="shared" si="348"/>
        <v>14.149999999999999</v>
      </c>
      <c r="AV492" s="245">
        <f t="shared" si="349"/>
        <v>7.41</v>
      </c>
      <c r="AW492" s="246">
        <f t="shared" si="350"/>
        <v>2.0099999999999998</v>
      </c>
      <c r="AX492" s="246">
        <f t="shared" si="351"/>
        <v>3.74</v>
      </c>
      <c r="AY492" s="252">
        <f t="shared" si="352"/>
        <v>13.16</v>
      </c>
      <c r="AZ492" s="249">
        <f t="shared" si="353"/>
        <v>7.41</v>
      </c>
      <c r="BA492" s="56">
        <f t="shared" si="354"/>
        <v>4</v>
      </c>
      <c r="BB492" s="246">
        <f t="shared" si="355"/>
        <v>0.5</v>
      </c>
      <c r="BC492" s="250">
        <f t="shared" si="356"/>
        <v>0.94</v>
      </c>
      <c r="BD492" s="246">
        <f t="shared" si="357"/>
        <v>7.41</v>
      </c>
      <c r="BE492" s="56">
        <v>4</v>
      </c>
      <c r="BF492" s="246">
        <f t="shared" si="358"/>
        <v>0.5</v>
      </c>
      <c r="BG492" s="250">
        <f t="shared" si="359"/>
        <v>0.94</v>
      </c>
      <c r="BH492" s="246">
        <f>INDEX('Mar - Aug'!AG:AG,MATCH(C492,'Mar - Aug'!C:C,0))</f>
        <v>7.3</v>
      </c>
      <c r="BI492" s="56">
        <v>4</v>
      </c>
      <c r="BJ492" s="246">
        <f>INDEX('Mar - Aug'!AK:AK,MATCH($C492,'Mar - Aug'!$C:$C,0))</f>
        <v>0.5</v>
      </c>
      <c r="BK492" s="246">
        <f>INDEX('Mar - Aug'!AL:AL,MATCH($C492,'Mar - Aug'!$C:$C,0))</f>
        <v>0.92</v>
      </c>
      <c r="BL492" s="246">
        <f>INDEX('Mar - Aug'!$AG:$AG,MATCH($C492,'Mar - Aug'!$C:$C,0))</f>
        <v>7.3</v>
      </c>
      <c r="BM492" s="56">
        <v>4</v>
      </c>
      <c r="BN492" s="246">
        <f>INDEX('Mar - Aug'!$AK:$AK,MATCH($C492,'Mar - Aug'!$C:$C,0))</f>
        <v>0.5</v>
      </c>
      <c r="BO492" s="246">
        <f>INDEX('Mar - Aug'!$AL:$AL,MATCH($C492,'Mar - Aug'!$C:$C,0))</f>
        <v>0.92</v>
      </c>
      <c r="BP492" s="60">
        <f>INDEX(FY2019_ALL_Targets!EB:EB,MATCH('Final Comp Values'!B492,FY2019_ALL_Targets!A:A,0))</f>
        <v>0</v>
      </c>
      <c r="BQ492" s="60">
        <f>+INDEX(FY2019_ALL_Targets!DY:DY,MATCH(B492,FY2019_ALL_Targets!A:A,0))</f>
        <v>0</v>
      </c>
      <c r="BR492" s="60">
        <f>+INDEX(FY2019_ALL_Targets!DZ:DZ,MATCH(B492,FY2019_ALL_Targets!A:A,0))</f>
        <v>0</v>
      </c>
      <c r="BS492" s="283">
        <f>+INDEX(FY2019_ALL_Targets!EA:EA,MATCH(B492,FY2019_ALL_Targets!A:A,0))</f>
        <v>0</v>
      </c>
      <c r="BT492" s="245">
        <f t="shared" si="374"/>
        <v>0</v>
      </c>
      <c r="BU492" s="245">
        <f t="shared" si="375"/>
        <v>0</v>
      </c>
      <c r="BV492" s="246">
        <f t="shared" si="376"/>
        <v>0</v>
      </c>
      <c r="BW492" s="284">
        <f t="shared" si="360"/>
        <v>0</v>
      </c>
      <c r="BX492" s="245">
        <f t="shared" si="361"/>
        <v>13.16</v>
      </c>
      <c r="BY492" s="246">
        <f t="shared" si="362"/>
        <v>719597.50172908453</v>
      </c>
      <c r="BZ492" s="285">
        <f t="shared" si="363"/>
        <v>2.0519010948746399E-3</v>
      </c>
      <c r="CA492" s="245">
        <f t="shared" si="364"/>
        <v>83505.87</v>
      </c>
      <c r="CB492" s="286">
        <f t="shared" si="365"/>
        <v>1.53</v>
      </c>
      <c r="CC492" s="268">
        <f t="shared" si="336"/>
        <v>-9.9999999999993427E-3</v>
      </c>
      <c r="CD492" s="267">
        <f t="shared" si="366"/>
        <v>719841.85846378247</v>
      </c>
      <c r="CE492" s="268">
        <f t="shared" si="367"/>
        <v>803103.37172908452</v>
      </c>
      <c r="CF492" s="268">
        <f t="shared" si="368"/>
        <v>1.5299999999999994</v>
      </c>
      <c r="CG492" s="270">
        <f t="shared" si="369"/>
        <v>83689.820930819667</v>
      </c>
      <c r="CH492" s="270">
        <f t="shared" si="370"/>
        <v>83261.513265302056</v>
      </c>
      <c r="CI492" s="269">
        <f t="shared" si="371"/>
        <v>428.30766551761189</v>
      </c>
    </row>
    <row r="493" spans="1:87" s="57" customFormat="1" ht="15.75" customHeight="1" x14ac:dyDescent="0.25">
      <c r="A493" s="297">
        <v>1026699</v>
      </c>
      <c r="B493" s="297">
        <v>103103</v>
      </c>
      <c r="C493" s="347">
        <v>676145</v>
      </c>
      <c r="D493" s="219" t="s">
        <v>941</v>
      </c>
      <c r="E493" s="299" t="s">
        <v>135</v>
      </c>
      <c r="F493" s="299" t="s">
        <v>945</v>
      </c>
      <c r="G493" s="301" t="s">
        <v>915</v>
      </c>
      <c r="H493" s="302" t="s">
        <v>947</v>
      </c>
      <c r="I493" s="56" t="s">
        <v>35</v>
      </c>
      <c r="J493" s="229" t="s">
        <v>35</v>
      </c>
      <c r="K493" s="229" t="s">
        <v>35</v>
      </c>
      <c r="L493" s="56"/>
      <c r="M493" s="56"/>
      <c r="N493" s="58"/>
      <c r="O493" s="297">
        <v>1026699</v>
      </c>
      <c r="P493" s="303">
        <v>21224</v>
      </c>
      <c r="Q493" s="304">
        <v>42050</v>
      </c>
      <c r="R493" s="304">
        <v>42277</v>
      </c>
      <c r="S493" s="303">
        <f t="shared" si="337"/>
        <v>33977</v>
      </c>
      <c r="T493" s="59"/>
      <c r="U493" s="346">
        <f t="shared" si="372"/>
        <v>4.1947498773748327E-3</v>
      </c>
      <c r="V493" s="345">
        <f t="shared" si="373"/>
        <v>3.1991080121945925E-3</v>
      </c>
      <c r="W493" s="27">
        <v>413158.40169963654</v>
      </c>
      <c r="X493" s="27">
        <v>413158.40000000002</v>
      </c>
      <c r="Y493" s="305">
        <f t="shared" si="338"/>
        <v>814056.71315839805</v>
      </c>
      <c r="Z493" s="53">
        <f t="shared" si="379"/>
        <v>55237.41</v>
      </c>
      <c r="AA493" s="54">
        <f t="shared" si="379"/>
        <v>55237.41</v>
      </c>
      <c r="AB493" s="54">
        <f t="shared" si="379"/>
        <v>55237.41</v>
      </c>
      <c r="AC493" s="54">
        <f t="shared" si="379"/>
        <v>55237.41</v>
      </c>
      <c r="AD493" s="52">
        <f t="shared" si="339"/>
        <v>220949.64</v>
      </c>
      <c r="AE493" s="53">
        <f t="shared" si="380"/>
        <v>102583.76</v>
      </c>
      <c r="AF493" s="53">
        <f t="shared" si="380"/>
        <v>102583.76</v>
      </c>
      <c r="AG493" s="53">
        <f t="shared" si="380"/>
        <v>102583.76</v>
      </c>
      <c r="AH493" s="53">
        <f t="shared" si="380"/>
        <v>102583.76</v>
      </c>
      <c r="AI493" s="52">
        <f t="shared" si="340"/>
        <v>410335.03838006896</v>
      </c>
      <c r="AJ493" s="55">
        <f t="shared" si="341"/>
        <v>1445341.391538467</v>
      </c>
      <c r="AK493" s="219" t="s">
        <v>941</v>
      </c>
      <c r="AL493" s="220">
        <v>76951.060656708069</v>
      </c>
      <c r="AM493" s="242"/>
      <c r="AN493" s="242"/>
      <c r="AO493" s="242">
        <f t="shared" si="342"/>
        <v>875329.79909505171</v>
      </c>
      <c r="AP493" s="243">
        <f t="shared" si="343"/>
        <v>237580.25806451615</v>
      </c>
      <c r="AQ493" s="244">
        <f t="shared" si="344"/>
        <v>441220.47137641825</v>
      </c>
      <c r="AR493" s="245">
        <f t="shared" si="345"/>
        <v>11.38</v>
      </c>
      <c r="AS493" s="246">
        <f t="shared" si="346"/>
        <v>3.09</v>
      </c>
      <c r="AT493" s="246">
        <f t="shared" si="347"/>
        <v>5.73</v>
      </c>
      <c r="AU493" s="251">
        <f t="shared" si="348"/>
        <v>20.200000000000003</v>
      </c>
      <c r="AV493" s="245">
        <f t="shared" si="349"/>
        <v>10.58</v>
      </c>
      <c r="AW493" s="246">
        <f t="shared" si="350"/>
        <v>2.87</v>
      </c>
      <c r="AX493" s="246">
        <f t="shared" si="351"/>
        <v>5.33</v>
      </c>
      <c r="AY493" s="252">
        <f t="shared" si="352"/>
        <v>18.78</v>
      </c>
      <c r="AZ493" s="249">
        <f t="shared" si="353"/>
        <v>10.58</v>
      </c>
      <c r="BA493" s="56">
        <f t="shared" si="354"/>
        <v>4</v>
      </c>
      <c r="BB493" s="246">
        <f t="shared" si="355"/>
        <v>0.72</v>
      </c>
      <c r="BC493" s="250">
        <f t="shared" si="356"/>
        <v>1.33</v>
      </c>
      <c r="BD493" s="246">
        <f t="shared" si="357"/>
        <v>10.58</v>
      </c>
      <c r="BE493" s="56">
        <v>4</v>
      </c>
      <c r="BF493" s="246">
        <f t="shared" si="358"/>
        <v>0.72</v>
      </c>
      <c r="BG493" s="250">
        <f t="shared" si="359"/>
        <v>1.33</v>
      </c>
      <c r="BH493" s="246">
        <f>INDEX('Mar - Aug'!AG:AG,MATCH(C493,'Mar - Aug'!C:C,0))</f>
        <v>10.26</v>
      </c>
      <c r="BI493" s="56">
        <v>4</v>
      </c>
      <c r="BJ493" s="246">
        <f>INDEX('Mar - Aug'!AK:AK,MATCH($C493,'Mar - Aug'!$C:$C,0))</f>
        <v>0.7</v>
      </c>
      <c r="BK493" s="246">
        <f>INDEX('Mar - Aug'!AL:AL,MATCH($C493,'Mar - Aug'!$C:$C,0))</f>
        <v>1.29</v>
      </c>
      <c r="BL493" s="246">
        <f>INDEX('Mar - Aug'!$AG:$AG,MATCH($C493,'Mar - Aug'!$C:$C,0))</f>
        <v>10.26</v>
      </c>
      <c r="BM493" s="56">
        <v>4</v>
      </c>
      <c r="BN493" s="246">
        <f>INDEX('Mar - Aug'!$AK:$AK,MATCH($C493,'Mar - Aug'!$C:$C,0))</f>
        <v>0.7</v>
      </c>
      <c r="BO493" s="246">
        <f>INDEX('Mar - Aug'!$AL:$AL,MATCH($C493,'Mar - Aug'!$C:$C,0))</f>
        <v>1.29</v>
      </c>
      <c r="BP493" s="60">
        <f>INDEX(FY2019_ALL_Targets!EB:EB,MATCH('Final Comp Values'!B493,FY2019_ALL_Targets!A:A,0))</f>
        <v>0</v>
      </c>
      <c r="BQ493" s="60">
        <f>+INDEX(FY2019_ALL_Targets!DY:DY,MATCH(B493,FY2019_ALL_Targets!A:A,0))</f>
        <v>0</v>
      </c>
      <c r="BR493" s="60">
        <f>+INDEX(FY2019_ALL_Targets!DZ:DZ,MATCH(B493,FY2019_ALL_Targets!A:A,0))</f>
        <v>0</v>
      </c>
      <c r="BS493" s="283">
        <f>+INDEX(FY2019_ALL_Targets!EA:EA,MATCH(B493,FY2019_ALL_Targets!A:A,0))</f>
        <v>0</v>
      </c>
      <c r="BT493" s="245">
        <f t="shared" si="374"/>
        <v>0</v>
      </c>
      <c r="BU493" s="245">
        <f t="shared" si="375"/>
        <v>0</v>
      </c>
      <c r="BV493" s="246">
        <f t="shared" si="376"/>
        <v>0</v>
      </c>
      <c r="BW493" s="284">
        <f t="shared" si="360"/>
        <v>0</v>
      </c>
      <c r="BX493" s="245">
        <f t="shared" si="361"/>
        <v>18.78</v>
      </c>
      <c r="BY493" s="246">
        <f t="shared" si="362"/>
        <v>1445140.9191329777</v>
      </c>
      <c r="BZ493" s="285">
        <f t="shared" si="363"/>
        <v>4.1207567106500004E-3</v>
      </c>
      <c r="CA493" s="245">
        <f t="shared" si="364"/>
        <v>167701.74</v>
      </c>
      <c r="CB493" s="286">
        <f t="shared" si="365"/>
        <v>2.1800000000000002</v>
      </c>
      <c r="CC493" s="268">
        <f t="shared" si="336"/>
        <v>0</v>
      </c>
      <c r="CD493" s="267">
        <f t="shared" si="366"/>
        <v>1445341.391538467</v>
      </c>
      <c r="CE493" s="268">
        <f t="shared" si="367"/>
        <v>1612842.6591329777</v>
      </c>
      <c r="CF493" s="268">
        <f t="shared" si="368"/>
        <v>2.1799999999999997</v>
      </c>
      <c r="CG493" s="270">
        <f t="shared" si="369"/>
        <v>167776.58325632894</v>
      </c>
      <c r="CH493" s="270">
        <f t="shared" si="370"/>
        <v>167501.26759451069</v>
      </c>
      <c r="CI493" s="269">
        <f t="shared" si="371"/>
        <v>275.31566181825474</v>
      </c>
    </row>
    <row r="494" spans="1:87" s="57" customFormat="1" ht="15.75" customHeight="1" x14ac:dyDescent="0.25">
      <c r="A494" s="297">
        <v>1028599</v>
      </c>
      <c r="B494" s="297">
        <v>103112</v>
      </c>
      <c r="C494" s="347">
        <v>676161</v>
      </c>
      <c r="D494" s="219" t="s">
        <v>937</v>
      </c>
      <c r="E494" s="299" t="s">
        <v>2737</v>
      </c>
      <c r="F494" s="299" t="s">
        <v>965</v>
      </c>
      <c r="G494" s="301" t="s">
        <v>915</v>
      </c>
      <c r="H494" s="302" t="s">
        <v>965</v>
      </c>
      <c r="I494" s="56" t="s">
        <v>35</v>
      </c>
      <c r="J494" s="229" t="s">
        <v>36</v>
      </c>
      <c r="K494" s="229" t="s">
        <v>35</v>
      </c>
      <c r="L494" s="56"/>
      <c r="M494" s="56"/>
      <c r="N494" s="58"/>
      <c r="O494" s="297">
        <v>1015125</v>
      </c>
      <c r="P494" s="303">
        <v>16029</v>
      </c>
      <c r="Q494" s="304">
        <v>42005</v>
      </c>
      <c r="R494" s="304">
        <v>42369</v>
      </c>
      <c r="S494" s="303">
        <f t="shared" si="337"/>
        <v>16029</v>
      </c>
      <c r="T494" s="59"/>
      <c r="U494" s="346">
        <f t="shared" si="372"/>
        <v>1.9789164959955613E-3</v>
      </c>
      <c r="V494" s="345">
        <f t="shared" si="373"/>
        <v>1.5092121825784244E-3</v>
      </c>
      <c r="W494" s="27">
        <v>194911.73504422914</v>
      </c>
      <c r="X494" s="27">
        <v>194911.74</v>
      </c>
      <c r="Y494" s="305">
        <f t="shared" si="338"/>
        <v>384039.64609047183</v>
      </c>
      <c r="Z494" s="53">
        <f t="shared" si="379"/>
        <v>26058.82</v>
      </c>
      <c r="AA494" s="54">
        <f t="shared" si="379"/>
        <v>26058.82</v>
      </c>
      <c r="AB494" s="54">
        <f t="shared" si="379"/>
        <v>26058.82</v>
      </c>
      <c r="AC494" s="54">
        <f t="shared" si="379"/>
        <v>26058.82</v>
      </c>
      <c r="AD494" s="52">
        <f t="shared" si="339"/>
        <v>104235.27</v>
      </c>
      <c r="AE494" s="53">
        <f t="shared" si="380"/>
        <v>48394.95</v>
      </c>
      <c r="AF494" s="53">
        <f t="shared" si="380"/>
        <v>48394.95</v>
      </c>
      <c r="AG494" s="53">
        <f t="shared" si="380"/>
        <v>48394.95</v>
      </c>
      <c r="AH494" s="53">
        <f t="shared" si="380"/>
        <v>48394.95</v>
      </c>
      <c r="AI494" s="52">
        <f t="shared" si="340"/>
        <v>193579.78427154032</v>
      </c>
      <c r="AJ494" s="55">
        <f t="shared" si="341"/>
        <v>681854.70036201214</v>
      </c>
      <c r="AK494" s="219" t="s">
        <v>937</v>
      </c>
      <c r="AL494" s="220">
        <v>69918.451574351406</v>
      </c>
      <c r="AM494" s="242"/>
      <c r="AN494" s="242"/>
      <c r="AO494" s="242">
        <f t="shared" si="342"/>
        <v>412945.85601126007</v>
      </c>
      <c r="AP494" s="243">
        <f t="shared" si="343"/>
        <v>112080.93548387098</v>
      </c>
      <c r="AQ494" s="244">
        <f t="shared" si="344"/>
        <v>208150.30566832295</v>
      </c>
      <c r="AR494" s="245">
        <f t="shared" si="345"/>
        <v>5.91</v>
      </c>
      <c r="AS494" s="246">
        <f t="shared" si="346"/>
        <v>1.6</v>
      </c>
      <c r="AT494" s="246">
        <f t="shared" si="347"/>
        <v>2.98</v>
      </c>
      <c r="AU494" s="251">
        <f t="shared" si="348"/>
        <v>10.49</v>
      </c>
      <c r="AV494" s="245">
        <f t="shared" si="349"/>
        <v>5.49</v>
      </c>
      <c r="AW494" s="246">
        <f t="shared" si="350"/>
        <v>1.49</v>
      </c>
      <c r="AX494" s="246">
        <f t="shared" si="351"/>
        <v>2.77</v>
      </c>
      <c r="AY494" s="252">
        <f t="shared" si="352"/>
        <v>9.75</v>
      </c>
      <c r="AZ494" s="249">
        <f t="shared" si="353"/>
        <v>5.49</v>
      </c>
      <c r="BA494" s="56">
        <f t="shared" si="354"/>
        <v>4</v>
      </c>
      <c r="BB494" s="246">
        <f t="shared" si="355"/>
        <v>0.37</v>
      </c>
      <c r="BC494" s="250">
        <f t="shared" si="356"/>
        <v>0.69</v>
      </c>
      <c r="BD494" s="246">
        <f t="shared" si="357"/>
        <v>5.49</v>
      </c>
      <c r="BE494" s="56">
        <v>4</v>
      </c>
      <c r="BF494" s="246">
        <f t="shared" si="358"/>
        <v>0.37</v>
      </c>
      <c r="BG494" s="250">
        <f t="shared" si="359"/>
        <v>0.69</v>
      </c>
      <c r="BH494" s="246">
        <f>INDEX('Mar - Aug'!AG:AG,MATCH(C494,'Mar - Aug'!C:C,0))</f>
        <v>5.33</v>
      </c>
      <c r="BI494" s="56">
        <v>4</v>
      </c>
      <c r="BJ494" s="246">
        <f>INDEX('Mar - Aug'!AK:AK,MATCH($C494,'Mar - Aug'!$C:$C,0))</f>
        <v>0.36</v>
      </c>
      <c r="BK494" s="246">
        <f>INDEX('Mar - Aug'!AL:AL,MATCH($C494,'Mar - Aug'!$C:$C,0))</f>
        <v>0.67</v>
      </c>
      <c r="BL494" s="246">
        <f>INDEX('Mar - Aug'!$AG:$AG,MATCH($C494,'Mar - Aug'!$C:$C,0))</f>
        <v>5.33</v>
      </c>
      <c r="BM494" s="56">
        <v>4</v>
      </c>
      <c r="BN494" s="246">
        <f>INDEX('Mar - Aug'!$AK:$AK,MATCH($C494,'Mar - Aug'!$C:$C,0))</f>
        <v>0.36</v>
      </c>
      <c r="BO494" s="246">
        <f>INDEX('Mar - Aug'!$AL:$AL,MATCH($C494,'Mar - Aug'!$C:$C,0))</f>
        <v>0.67</v>
      </c>
      <c r="BP494" s="60">
        <f>INDEX(FY2019_ALL_Targets!EB:EB,MATCH('Final Comp Values'!B494,FY2019_ALL_Targets!A:A,0))</f>
        <v>0</v>
      </c>
      <c r="BQ494" s="60">
        <f>+INDEX(FY2019_ALL_Targets!DY:DY,MATCH(B494,FY2019_ALL_Targets!A:A,0))</f>
        <v>0</v>
      </c>
      <c r="BR494" s="60">
        <f>+INDEX(FY2019_ALL_Targets!DZ:DZ,MATCH(B494,FY2019_ALL_Targets!A:A,0))</f>
        <v>0</v>
      </c>
      <c r="BS494" s="283">
        <f>+INDEX(FY2019_ALL_Targets!EA:EA,MATCH(B494,FY2019_ALL_Targets!A:A,0))</f>
        <v>0</v>
      </c>
      <c r="BT494" s="245">
        <f t="shared" si="374"/>
        <v>0</v>
      </c>
      <c r="BU494" s="245">
        <f t="shared" si="375"/>
        <v>0</v>
      </c>
      <c r="BV494" s="246">
        <f t="shared" si="376"/>
        <v>0</v>
      </c>
      <c r="BW494" s="284">
        <f t="shared" si="360"/>
        <v>0</v>
      </c>
      <c r="BX494" s="245">
        <f t="shared" si="361"/>
        <v>9.75</v>
      </c>
      <c r="BY494" s="246">
        <f t="shared" si="362"/>
        <v>681704.90284992615</v>
      </c>
      <c r="BZ494" s="285">
        <f t="shared" si="363"/>
        <v>1.9438519911173801E-3</v>
      </c>
      <c r="CA494" s="245">
        <f t="shared" si="364"/>
        <v>79108.62</v>
      </c>
      <c r="CB494" s="286">
        <f t="shared" si="365"/>
        <v>1.1299999999999999</v>
      </c>
      <c r="CC494" s="268">
        <f t="shared" si="336"/>
        <v>1.9999999999999685E-2</v>
      </c>
      <c r="CD494" s="267">
        <f t="shared" si="366"/>
        <v>681854.70036201214</v>
      </c>
      <c r="CE494" s="268">
        <f t="shared" si="367"/>
        <v>760813.52284992614</v>
      </c>
      <c r="CF494" s="268">
        <f t="shared" si="368"/>
        <v>1.129999999999999</v>
      </c>
      <c r="CG494" s="270">
        <f t="shared" si="369"/>
        <v>79025.211426571594</v>
      </c>
      <c r="CH494" s="270">
        <f t="shared" si="370"/>
        <v>78958.822487914003</v>
      </c>
      <c r="CI494" s="269">
        <f t="shared" si="371"/>
        <v>66.388938657590188</v>
      </c>
    </row>
    <row r="495" spans="1:87" s="57" customFormat="1" ht="15.75" customHeight="1" x14ac:dyDescent="0.25">
      <c r="A495" s="297">
        <v>1020142</v>
      </c>
      <c r="B495" s="297">
        <v>103191</v>
      </c>
      <c r="C495" s="347">
        <v>676165</v>
      </c>
      <c r="D495" s="219" t="s">
        <v>930</v>
      </c>
      <c r="E495" s="299" t="s">
        <v>2664</v>
      </c>
      <c r="F495" s="299" t="s">
        <v>2359</v>
      </c>
      <c r="G495" s="301" t="s">
        <v>915</v>
      </c>
      <c r="H495" s="302" t="s">
        <v>2969</v>
      </c>
      <c r="I495" s="56" t="s">
        <v>35</v>
      </c>
      <c r="J495" s="229" t="s">
        <v>36</v>
      </c>
      <c r="K495" s="229" t="s">
        <v>35</v>
      </c>
      <c r="L495" s="56"/>
      <c r="M495" s="56"/>
      <c r="N495" s="58"/>
      <c r="O495" s="297">
        <v>1020142</v>
      </c>
      <c r="P495" s="303">
        <v>23945</v>
      </c>
      <c r="Q495" s="304">
        <v>42005</v>
      </c>
      <c r="R495" s="304">
        <v>42369</v>
      </c>
      <c r="S495" s="303">
        <f t="shared" si="337"/>
        <v>23945</v>
      </c>
      <c r="T495" s="59"/>
      <c r="U495" s="346">
        <f t="shared" si="372"/>
        <v>2.9562140805174195E-3</v>
      </c>
      <c r="V495" s="345">
        <f t="shared" si="373"/>
        <v>2.2545439959972781E-3</v>
      </c>
      <c r="W495" s="27">
        <v>291169.8480887246</v>
      </c>
      <c r="X495" s="27">
        <v>291169.84999999998</v>
      </c>
      <c r="Y495" s="305">
        <f t="shared" si="338"/>
        <v>573699.50250398333</v>
      </c>
      <c r="Z495" s="53">
        <f t="shared" si="379"/>
        <v>38928.089999999997</v>
      </c>
      <c r="AA495" s="54">
        <f t="shared" si="379"/>
        <v>38928.089999999997</v>
      </c>
      <c r="AB495" s="54">
        <f t="shared" si="379"/>
        <v>38928.089999999997</v>
      </c>
      <c r="AC495" s="54">
        <f t="shared" si="379"/>
        <v>38928.089999999997</v>
      </c>
      <c r="AD495" s="52">
        <f t="shared" si="339"/>
        <v>155712.35999999999</v>
      </c>
      <c r="AE495" s="53">
        <f t="shared" si="380"/>
        <v>72295.03</v>
      </c>
      <c r="AF495" s="53">
        <f t="shared" si="380"/>
        <v>72295.03</v>
      </c>
      <c r="AG495" s="53">
        <f t="shared" si="380"/>
        <v>72295.03</v>
      </c>
      <c r="AH495" s="53">
        <f t="shared" si="380"/>
        <v>72295.03</v>
      </c>
      <c r="AI495" s="52">
        <f t="shared" si="340"/>
        <v>289180.10695502104</v>
      </c>
      <c r="AJ495" s="55">
        <f t="shared" si="341"/>
        <v>1018591.9694590044</v>
      </c>
      <c r="AK495" s="219" t="s">
        <v>930</v>
      </c>
      <c r="AL495" s="220">
        <v>95853.985850633719</v>
      </c>
      <c r="AM495" s="242"/>
      <c r="AN495" s="242"/>
      <c r="AO495" s="242">
        <f t="shared" si="342"/>
        <v>616881.18548815418</v>
      </c>
      <c r="AP495" s="243">
        <f t="shared" si="343"/>
        <v>167432.64516129033</v>
      </c>
      <c r="AQ495" s="244">
        <f t="shared" si="344"/>
        <v>310946.35156453878</v>
      </c>
      <c r="AR495" s="245">
        <f t="shared" si="345"/>
        <v>6.44</v>
      </c>
      <c r="AS495" s="246">
        <f t="shared" si="346"/>
        <v>1.75</v>
      </c>
      <c r="AT495" s="246">
        <f t="shared" si="347"/>
        <v>3.24</v>
      </c>
      <c r="AU495" s="251">
        <f t="shared" si="348"/>
        <v>11.430000000000001</v>
      </c>
      <c r="AV495" s="245">
        <f t="shared" si="349"/>
        <v>5.99</v>
      </c>
      <c r="AW495" s="246">
        <f t="shared" si="350"/>
        <v>1.62</v>
      </c>
      <c r="AX495" s="246">
        <f t="shared" si="351"/>
        <v>3.02</v>
      </c>
      <c r="AY495" s="252">
        <f t="shared" si="352"/>
        <v>10.63</v>
      </c>
      <c r="AZ495" s="249">
        <f t="shared" si="353"/>
        <v>5.99</v>
      </c>
      <c r="BA495" s="56">
        <f t="shared" si="354"/>
        <v>4</v>
      </c>
      <c r="BB495" s="246">
        <f t="shared" si="355"/>
        <v>0.41</v>
      </c>
      <c r="BC495" s="250">
        <f t="shared" si="356"/>
        <v>0.76</v>
      </c>
      <c r="BD495" s="246">
        <f t="shared" si="357"/>
        <v>5.99</v>
      </c>
      <c r="BE495" s="56">
        <v>4</v>
      </c>
      <c r="BF495" s="246">
        <f t="shared" si="358"/>
        <v>0.41</v>
      </c>
      <c r="BG495" s="250">
        <f t="shared" si="359"/>
        <v>0.76</v>
      </c>
      <c r="BH495" s="246">
        <f>INDEX('Mar - Aug'!AG:AG,MATCH(C495,'Mar - Aug'!C:C,0))</f>
        <v>5.94</v>
      </c>
      <c r="BI495" s="56">
        <v>4</v>
      </c>
      <c r="BJ495" s="246">
        <f>INDEX('Mar - Aug'!AK:AK,MATCH($C495,'Mar - Aug'!$C:$C,0))</f>
        <v>0.4</v>
      </c>
      <c r="BK495" s="246">
        <f>INDEX('Mar - Aug'!AL:AL,MATCH($C495,'Mar - Aug'!$C:$C,0))</f>
        <v>0.75</v>
      </c>
      <c r="BL495" s="246">
        <f>INDEX('Mar - Aug'!$AG:$AG,MATCH($C495,'Mar - Aug'!$C:$C,0))</f>
        <v>5.94</v>
      </c>
      <c r="BM495" s="56">
        <v>4</v>
      </c>
      <c r="BN495" s="246">
        <f>INDEX('Mar - Aug'!$AK:$AK,MATCH($C495,'Mar - Aug'!$C:$C,0))</f>
        <v>0.4</v>
      </c>
      <c r="BO495" s="246">
        <f>INDEX('Mar - Aug'!$AL:$AL,MATCH($C495,'Mar - Aug'!$C:$C,0))</f>
        <v>0.75</v>
      </c>
      <c r="BP495" s="60">
        <f>INDEX(FY2019_ALL_Targets!EB:EB,MATCH('Final Comp Values'!B495,FY2019_ALL_Targets!A:A,0))</f>
        <v>0</v>
      </c>
      <c r="BQ495" s="60">
        <f>+INDEX(FY2019_ALL_Targets!DY:DY,MATCH(B495,FY2019_ALL_Targets!A:A,0))</f>
        <v>0</v>
      </c>
      <c r="BR495" s="60">
        <f>+INDEX(FY2019_ALL_Targets!DZ:DZ,MATCH(B495,FY2019_ALL_Targets!A:A,0))</f>
        <v>0</v>
      </c>
      <c r="BS495" s="283">
        <f>+INDEX(FY2019_ALL_Targets!EA:EA,MATCH(B495,FY2019_ALL_Targets!A:A,0))</f>
        <v>0</v>
      </c>
      <c r="BT495" s="245">
        <f t="shared" si="374"/>
        <v>0</v>
      </c>
      <c r="BU495" s="245">
        <f t="shared" si="375"/>
        <v>0</v>
      </c>
      <c r="BV495" s="246">
        <f t="shared" si="376"/>
        <v>0</v>
      </c>
      <c r="BW495" s="284">
        <f t="shared" si="360"/>
        <v>0</v>
      </c>
      <c r="BX495" s="245">
        <f t="shared" si="361"/>
        <v>10.63</v>
      </c>
      <c r="BY495" s="246">
        <f t="shared" si="362"/>
        <v>1018927.8695922365</v>
      </c>
      <c r="BZ495" s="285">
        <f t="shared" si="363"/>
        <v>2.9054286683748379E-3</v>
      </c>
      <c r="CA495" s="245">
        <f t="shared" si="364"/>
        <v>118241.74</v>
      </c>
      <c r="CB495" s="286">
        <f t="shared" si="365"/>
        <v>1.23</v>
      </c>
      <c r="CC495" s="268">
        <f t="shared" si="336"/>
        <v>-3.9999999999999147E-2</v>
      </c>
      <c r="CD495" s="267">
        <f t="shared" si="366"/>
        <v>1018591.9694590044</v>
      </c>
      <c r="CE495" s="268">
        <f t="shared" si="367"/>
        <v>1137169.6095922366</v>
      </c>
      <c r="CF495" s="268">
        <f t="shared" si="368"/>
        <v>1.2300000000000004</v>
      </c>
      <c r="CG495" s="270">
        <f t="shared" si="369"/>
        <v>117861.53550654522</v>
      </c>
      <c r="CH495" s="270">
        <f t="shared" si="370"/>
        <v>118577.64013323223</v>
      </c>
      <c r="CI495" s="269">
        <f t="shared" si="371"/>
        <v>-716.10462668701075</v>
      </c>
    </row>
    <row r="496" spans="1:87" s="57" customFormat="1" ht="15.75" customHeight="1" x14ac:dyDescent="0.25">
      <c r="A496" s="297">
        <v>1026611</v>
      </c>
      <c r="B496" s="297">
        <v>103284</v>
      </c>
      <c r="C496" s="347">
        <v>676180</v>
      </c>
      <c r="D496" s="219" t="s">
        <v>940</v>
      </c>
      <c r="E496" s="299" t="s">
        <v>337</v>
      </c>
      <c r="F496" s="299" t="s">
        <v>2391</v>
      </c>
      <c r="G496" s="301" t="s">
        <v>915</v>
      </c>
      <c r="H496" s="302" t="s">
        <v>1001</v>
      </c>
      <c r="I496" s="56" t="s">
        <v>35</v>
      </c>
      <c r="J496" s="229" t="s">
        <v>35</v>
      </c>
      <c r="K496" s="229" t="s">
        <v>35</v>
      </c>
      <c r="L496" s="56"/>
      <c r="M496" s="56"/>
      <c r="N496" s="58"/>
      <c r="O496" s="297">
        <v>1026611</v>
      </c>
      <c r="P496" s="303">
        <v>12214</v>
      </c>
      <c r="Q496" s="304">
        <v>42036</v>
      </c>
      <c r="R496" s="304">
        <v>42185</v>
      </c>
      <c r="S496" s="303">
        <f t="shared" si="337"/>
        <v>29721</v>
      </c>
      <c r="T496" s="59"/>
      <c r="U496" s="346">
        <f t="shared" si="372"/>
        <v>3.6693104484050209E-3</v>
      </c>
      <c r="V496" s="345">
        <f t="shared" si="373"/>
        <v>2.7983838841108837E-3</v>
      </c>
      <c r="W496" s="27">
        <v>361405.68197682541</v>
      </c>
      <c r="X496" s="27">
        <v>361405.68</v>
      </c>
      <c r="Y496" s="305">
        <f t="shared" si="338"/>
        <v>712086.98742622207</v>
      </c>
      <c r="Z496" s="53">
        <f t="shared" si="379"/>
        <v>48318.31</v>
      </c>
      <c r="AA496" s="54">
        <f t="shared" si="379"/>
        <v>48318.31</v>
      </c>
      <c r="AB496" s="54">
        <f t="shared" si="379"/>
        <v>48318.31</v>
      </c>
      <c r="AC496" s="54">
        <f t="shared" si="379"/>
        <v>48318.31</v>
      </c>
      <c r="AD496" s="52">
        <f t="shared" si="339"/>
        <v>193273.22</v>
      </c>
      <c r="AE496" s="53">
        <f t="shared" si="380"/>
        <v>89733.99</v>
      </c>
      <c r="AF496" s="53">
        <f t="shared" si="380"/>
        <v>89733.99</v>
      </c>
      <c r="AG496" s="53">
        <f t="shared" si="380"/>
        <v>89733.99</v>
      </c>
      <c r="AH496" s="53">
        <f t="shared" si="380"/>
        <v>89733.99</v>
      </c>
      <c r="AI496" s="52">
        <f t="shared" si="340"/>
        <v>358935.97656338202</v>
      </c>
      <c r="AJ496" s="55">
        <f t="shared" si="341"/>
        <v>1264296.183989604</v>
      </c>
      <c r="AK496" s="219" t="s">
        <v>940</v>
      </c>
      <c r="AL496" s="220">
        <v>40027.494210593126</v>
      </c>
      <c r="AM496" s="242"/>
      <c r="AN496" s="242"/>
      <c r="AO496" s="242">
        <f t="shared" si="342"/>
        <v>765684.93271636788</v>
      </c>
      <c r="AP496" s="243">
        <f t="shared" si="343"/>
        <v>207820.66666666669</v>
      </c>
      <c r="AQ496" s="244">
        <f t="shared" si="344"/>
        <v>385952.66297137854</v>
      </c>
      <c r="AR496" s="245">
        <f t="shared" si="345"/>
        <v>19.13</v>
      </c>
      <c r="AS496" s="246">
        <f t="shared" si="346"/>
        <v>5.19</v>
      </c>
      <c r="AT496" s="246">
        <f t="shared" si="347"/>
        <v>9.64</v>
      </c>
      <c r="AU496" s="251">
        <f t="shared" si="348"/>
        <v>33.96</v>
      </c>
      <c r="AV496" s="245">
        <f t="shared" si="349"/>
        <v>17.79</v>
      </c>
      <c r="AW496" s="246">
        <f t="shared" si="350"/>
        <v>4.83</v>
      </c>
      <c r="AX496" s="246">
        <f t="shared" si="351"/>
        <v>8.9700000000000006</v>
      </c>
      <c r="AY496" s="252">
        <f t="shared" si="352"/>
        <v>31.589999999999996</v>
      </c>
      <c r="AZ496" s="249">
        <f t="shared" si="353"/>
        <v>17.79</v>
      </c>
      <c r="BA496" s="56">
        <f t="shared" si="354"/>
        <v>4</v>
      </c>
      <c r="BB496" s="246">
        <f t="shared" si="355"/>
        <v>1.21</v>
      </c>
      <c r="BC496" s="250">
        <f t="shared" si="356"/>
        <v>2.2400000000000002</v>
      </c>
      <c r="BD496" s="246">
        <f t="shared" si="357"/>
        <v>17.79</v>
      </c>
      <c r="BE496" s="56">
        <v>4</v>
      </c>
      <c r="BF496" s="246">
        <f t="shared" si="358"/>
        <v>1.21</v>
      </c>
      <c r="BG496" s="250">
        <f t="shared" si="359"/>
        <v>2.2400000000000002</v>
      </c>
      <c r="BH496" s="246">
        <f>INDEX('Mar - Aug'!AG:AG,MATCH(C496,'Mar - Aug'!C:C,0))</f>
        <v>17.52</v>
      </c>
      <c r="BI496" s="56">
        <v>4</v>
      </c>
      <c r="BJ496" s="246">
        <f>INDEX('Mar - Aug'!AK:AK,MATCH($C496,'Mar - Aug'!$C:$C,0))</f>
        <v>1.19</v>
      </c>
      <c r="BK496" s="246">
        <f>INDEX('Mar - Aug'!AL:AL,MATCH($C496,'Mar - Aug'!$C:$C,0))</f>
        <v>2.21</v>
      </c>
      <c r="BL496" s="246">
        <f>INDEX('Mar - Aug'!$AG:$AG,MATCH($C496,'Mar - Aug'!$C:$C,0))</f>
        <v>17.52</v>
      </c>
      <c r="BM496" s="56">
        <v>4</v>
      </c>
      <c r="BN496" s="246">
        <f>INDEX('Mar - Aug'!$AK:$AK,MATCH($C496,'Mar - Aug'!$C:$C,0))</f>
        <v>1.19</v>
      </c>
      <c r="BO496" s="246">
        <f>INDEX('Mar - Aug'!$AL:$AL,MATCH($C496,'Mar - Aug'!$C:$C,0))</f>
        <v>2.21</v>
      </c>
      <c r="BP496" s="60">
        <f>INDEX(FY2019_ALL_Targets!EB:EB,MATCH('Final Comp Values'!B496,FY2019_ALL_Targets!A:A,0))</f>
        <v>0</v>
      </c>
      <c r="BQ496" s="60">
        <f>+INDEX(FY2019_ALL_Targets!DY:DY,MATCH(B496,FY2019_ALL_Targets!A:A,0))</f>
        <v>1</v>
      </c>
      <c r="BR496" s="60">
        <f>+INDEX(FY2019_ALL_Targets!DZ:DZ,MATCH(B496,FY2019_ALL_Targets!A:A,0))</f>
        <v>1</v>
      </c>
      <c r="BS496" s="283">
        <f>+INDEX(FY2019_ALL_Targets!EA:EA,MATCH(B496,FY2019_ALL_Targets!A:A,0))</f>
        <v>0</v>
      </c>
      <c r="BT496" s="245">
        <f t="shared" si="374"/>
        <v>0</v>
      </c>
      <c r="BU496" s="245">
        <f t="shared" si="375"/>
        <v>1.19</v>
      </c>
      <c r="BV496" s="246">
        <f t="shared" si="376"/>
        <v>2.21</v>
      </c>
      <c r="BW496" s="284">
        <f t="shared" si="360"/>
        <v>136093.48031601662</v>
      </c>
      <c r="BX496" s="245">
        <f t="shared" si="361"/>
        <v>28.189999999999998</v>
      </c>
      <c r="BY496" s="246">
        <f t="shared" si="362"/>
        <v>1128375.06179662</v>
      </c>
      <c r="BZ496" s="285">
        <f t="shared" si="363"/>
        <v>3.2175125944244841E-3</v>
      </c>
      <c r="CA496" s="245">
        <f t="shared" si="364"/>
        <v>130942.57</v>
      </c>
      <c r="CB496" s="286">
        <f t="shared" si="365"/>
        <v>3.27</v>
      </c>
      <c r="CC496" s="268">
        <f t="shared" si="336"/>
        <v>-3.5527136788005009E-15</v>
      </c>
      <c r="CD496" s="267">
        <f t="shared" si="366"/>
        <v>1264296.183989604</v>
      </c>
      <c r="CE496" s="268">
        <f t="shared" si="367"/>
        <v>1259317.6317966201</v>
      </c>
      <c r="CF496" s="268">
        <f t="shared" si="368"/>
        <v>-0.12999999999999901</v>
      </c>
      <c r="CG496" s="270">
        <f t="shared" si="369"/>
        <v>-5202.8649546896895</v>
      </c>
      <c r="CH496" s="270">
        <f t="shared" si="370"/>
        <v>-4978.552192983916</v>
      </c>
      <c r="CI496" s="269">
        <f t="shared" si="371"/>
        <v>-224.31276170577348</v>
      </c>
    </row>
    <row r="497" spans="1:87" s="57" customFormat="1" ht="15.75" customHeight="1" x14ac:dyDescent="0.25">
      <c r="A497" s="297">
        <v>1026639</v>
      </c>
      <c r="B497" s="297">
        <v>103341</v>
      </c>
      <c r="C497" s="347">
        <v>676178</v>
      </c>
      <c r="D497" s="219" t="s">
        <v>941</v>
      </c>
      <c r="E497" s="299" t="s">
        <v>2491</v>
      </c>
      <c r="F497" s="299" t="s">
        <v>945</v>
      </c>
      <c r="G497" s="301" t="s">
        <v>915</v>
      </c>
      <c r="H497" s="302" t="s">
        <v>947</v>
      </c>
      <c r="I497" s="56" t="s">
        <v>35</v>
      </c>
      <c r="J497" s="229" t="s">
        <v>35</v>
      </c>
      <c r="K497" s="229" t="s">
        <v>35</v>
      </c>
      <c r="L497" s="56"/>
      <c r="M497" s="56"/>
      <c r="N497" s="58"/>
      <c r="O497" s="297">
        <v>1026639</v>
      </c>
      <c r="P497" s="303">
        <v>12783</v>
      </c>
      <c r="Q497" s="304">
        <v>42056</v>
      </c>
      <c r="R497" s="304">
        <v>42277</v>
      </c>
      <c r="S497" s="303">
        <f t="shared" si="337"/>
        <v>21017</v>
      </c>
      <c r="T497" s="59"/>
      <c r="U497" s="346">
        <f t="shared" si="372"/>
        <v>2.5947275560757824E-3</v>
      </c>
      <c r="V497" s="345">
        <f t="shared" si="373"/>
        <v>1.9788578477291626E-3</v>
      </c>
      <c r="W497" s="27">
        <v>255565.53341137708</v>
      </c>
      <c r="X497" s="27">
        <v>255565.53</v>
      </c>
      <c r="Y497" s="305">
        <f t="shared" si="338"/>
        <v>503547.39795891492</v>
      </c>
      <c r="Z497" s="53">
        <f t="shared" si="379"/>
        <v>34167.96</v>
      </c>
      <c r="AA497" s="54">
        <f t="shared" si="379"/>
        <v>34167.96</v>
      </c>
      <c r="AB497" s="54">
        <f t="shared" si="379"/>
        <v>34167.96</v>
      </c>
      <c r="AC497" s="54">
        <f t="shared" si="379"/>
        <v>34167.96</v>
      </c>
      <c r="AD497" s="52">
        <f t="shared" si="339"/>
        <v>136671.82</v>
      </c>
      <c r="AE497" s="53">
        <f t="shared" si="380"/>
        <v>63454.77</v>
      </c>
      <c r="AF497" s="53">
        <f t="shared" si="380"/>
        <v>63454.77</v>
      </c>
      <c r="AG497" s="53">
        <f t="shared" si="380"/>
        <v>63454.77</v>
      </c>
      <c r="AH497" s="53">
        <f t="shared" si="380"/>
        <v>63454.77</v>
      </c>
      <c r="AI497" s="52">
        <f t="shared" si="340"/>
        <v>253819.09826158607</v>
      </c>
      <c r="AJ497" s="55">
        <f t="shared" si="341"/>
        <v>894038.31622050097</v>
      </c>
      <c r="AK497" s="219" t="s">
        <v>941</v>
      </c>
      <c r="AL497" s="220">
        <v>76951.060656708069</v>
      </c>
      <c r="AM497" s="242"/>
      <c r="AN497" s="242"/>
      <c r="AO497" s="242">
        <f t="shared" si="342"/>
        <v>541448.81500958593</v>
      </c>
      <c r="AP497" s="243">
        <f t="shared" si="343"/>
        <v>146958.94623655916</v>
      </c>
      <c r="AQ497" s="244">
        <f t="shared" si="344"/>
        <v>272923.76157159795</v>
      </c>
      <c r="AR497" s="245">
        <f t="shared" si="345"/>
        <v>7.04</v>
      </c>
      <c r="AS497" s="246">
        <f t="shared" si="346"/>
        <v>1.91</v>
      </c>
      <c r="AT497" s="246">
        <f t="shared" si="347"/>
        <v>3.55</v>
      </c>
      <c r="AU497" s="251">
        <f t="shared" si="348"/>
        <v>12.5</v>
      </c>
      <c r="AV497" s="245">
        <f t="shared" si="349"/>
        <v>6.54</v>
      </c>
      <c r="AW497" s="246">
        <f t="shared" si="350"/>
        <v>1.78</v>
      </c>
      <c r="AX497" s="246">
        <f t="shared" si="351"/>
        <v>3.3</v>
      </c>
      <c r="AY497" s="252">
        <f t="shared" si="352"/>
        <v>11.620000000000001</v>
      </c>
      <c r="AZ497" s="249">
        <f t="shared" si="353"/>
        <v>6.54</v>
      </c>
      <c r="BA497" s="56">
        <f t="shared" si="354"/>
        <v>4</v>
      </c>
      <c r="BB497" s="246">
        <f t="shared" si="355"/>
        <v>0.45</v>
      </c>
      <c r="BC497" s="250">
        <f t="shared" si="356"/>
        <v>0.83</v>
      </c>
      <c r="BD497" s="246">
        <f t="shared" si="357"/>
        <v>6.54</v>
      </c>
      <c r="BE497" s="56">
        <v>4</v>
      </c>
      <c r="BF497" s="246">
        <f t="shared" si="358"/>
        <v>0.45</v>
      </c>
      <c r="BG497" s="250">
        <f t="shared" si="359"/>
        <v>0.83</v>
      </c>
      <c r="BH497" s="246">
        <f>INDEX('Mar - Aug'!AG:AG,MATCH(C497,'Mar - Aug'!C:C,0))</f>
        <v>6.34</v>
      </c>
      <c r="BI497" s="56">
        <v>4</v>
      </c>
      <c r="BJ497" s="246">
        <f>INDEX('Mar - Aug'!AK:AK,MATCH($C497,'Mar - Aug'!$C:$C,0))</f>
        <v>0.43</v>
      </c>
      <c r="BK497" s="246">
        <f>INDEX('Mar - Aug'!AL:AL,MATCH($C497,'Mar - Aug'!$C:$C,0))</f>
        <v>0.8</v>
      </c>
      <c r="BL497" s="246">
        <f>INDEX('Mar - Aug'!$AG:$AG,MATCH($C497,'Mar - Aug'!$C:$C,0))</f>
        <v>6.34</v>
      </c>
      <c r="BM497" s="56">
        <v>4</v>
      </c>
      <c r="BN497" s="246">
        <f>INDEX('Mar - Aug'!$AK:$AK,MATCH($C497,'Mar - Aug'!$C:$C,0))</f>
        <v>0.43</v>
      </c>
      <c r="BO497" s="246">
        <f>INDEX('Mar - Aug'!$AL:$AL,MATCH($C497,'Mar - Aug'!$C:$C,0))</f>
        <v>0.8</v>
      </c>
      <c r="BP497" s="60">
        <f>INDEX(FY2019_ALL_Targets!EB:EB,MATCH('Final Comp Values'!B497,FY2019_ALL_Targets!A:A,0))</f>
        <v>0</v>
      </c>
      <c r="BQ497" s="60">
        <f>+INDEX(FY2019_ALL_Targets!DY:DY,MATCH(B497,FY2019_ALL_Targets!A:A,0))</f>
        <v>1</v>
      </c>
      <c r="BR497" s="60">
        <f>+INDEX(FY2019_ALL_Targets!DZ:DZ,MATCH(B497,FY2019_ALL_Targets!A:A,0))</f>
        <v>1</v>
      </c>
      <c r="BS497" s="283">
        <f>+INDEX(FY2019_ALL_Targets!EA:EA,MATCH(B497,FY2019_ALL_Targets!A:A,0))</f>
        <v>0</v>
      </c>
      <c r="BT497" s="245">
        <f t="shared" si="374"/>
        <v>0</v>
      </c>
      <c r="BU497" s="245">
        <f t="shared" si="375"/>
        <v>0.43</v>
      </c>
      <c r="BV497" s="246">
        <f t="shared" si="376"/>
        <v>0.8</v>
      </c>
      <c r="BW497" s="284">
        <f t="shared" si="360"/>
        <v>94649.804607750921</v>
      </c>
      <c r="BX497" s="245">
        <f t="shared" si="361"/>
        <v>10.39</v>
      </c>
      <c r="BY497" s="246">
        <f t="shared" si="362"/>
        <v>799521.52022319683</v>
      </c>
      <c r="BZ497" s="285">
        <f t="shared" si="363"/>
        <v>2.2798009703755857E-3</v>
      </c>
      <c r="CA497" s="245">
        <f t="shared" si="364"/>
        <v>92780.68</v>
      </c>
      <c r="CB497" s="286">
        <f t="shared" si="365"/>
        <v>1.21</v>
      </c>
      <c r="CC497" s="268">
        <f t="shared" si="336"/>
        <v>-3.9999999999999702E-2</v>
      </c>
      <c r="CD497" s="267">
        <f t="shared" si="366"/>
        <v>894038.31622050097</v>
      </c>
      <c r="CE497" s="268">
        <f t="shared" si="367"/>
        <v>892302.20022319676</v>
      </c>
      <c r="CF497" s="268">
        <f t="shared" si="368"/>
        <v>-1.9999999999999574E-2</v>
      </c>
      <c r="CG497" s="270">
        <f t="shared" si="369"/>
        <v>-1538.7922826514318</v>
      </c>
      <c r="CH497" s="270">
        <f t="shared" si="370"/>
        <v>-1736.1159973042086</v>
      </c>
      <c r="CI497" s="269">
        <f t="shared" si="371"/>
        <v>197.32371465277674</v>
      </c>
    </row>
    <row r="498" spans="1:87" s="57" customFormat="1" ht="15.75" customHeight="1" x14ac:dyDescent="0.25">
      <c r="A498" s="297">
        <v>1026694</v>
      </c>
      <c r="B498" s="297">
        <v>103408</v>
      </c>
      <c r="C498" s="347">
        <v>676181</v>
      </c>
      <c r="D498" s="219" t="s">
        <v>920</v>
      </c>
      <c r="E498" s="299" t="s">
        <v>338</v>
      </c>
      <c r="F498" s="299" t="s">
        <v>921</v>
      </c>
      <c r="G498" s="301" t="s">
        <v>915</v>
      </c>
      <c r="H498" s="302" t="s">
        <v>922</v>
      </c>
      <c r="I498" s="56" t="s">
        <v>35</v>
      </c>
      <c r="J498" s="229" t="s">
        <v>35</v>
      </c>
      <c r="K498" s="229" t="s">
        <v>35</v>
      </c>
      <c r="L498" s="56"/>
      <c r="M498" s="56"/>
      <c r="N498" s="58"/>
      <c r="O498" s="297">
        <v>1026694</v>
      </c>
      <c r="P498" s="303">
        <v>14536</v>
      </c>
      <c r="Q498" s="304">
        <v>42063</v>
      </c>
      <c r="R498" s="304">
        <v>42369</v>
      </c>
      <c r="S498" s="303">
        <f t="shared" si="337"/>
        <v>17282</v>
      </c>
      <c r="T498" s="59"/>
      <c r="U498" s="346">
        <f t="shared" si="372"/>
        <v>2.1336100120902921E-3</v>
      </c>
      <c r="V498" s="345">
        <f t="shared" si="373"/>
        <v>1.627188529497806E-3</v>
      </c>
      <c r="W498" s="27">
        <v>210148.14425851058</v>
      </c>
      <c r="X498" s="27">
        <v>210148.14</v>
      </c>
      <c r="Y498" s="305">
        <f t="shared" si="338"/>
        <v>414060.33837017498</v>
      </c>
      <c r="Z498" s="53">
        <f t="shared" si="379"/>
        <v>28095.86</v>
      </c>
      <c r="AA498" s="54">
        <f t="shared" si="379"/>
        <v>28095.86</v>
      </c>
      <c r="AB498" s="54">
        <f t="shared" si="379"/>
        <v>28095.86</v>
      </c>
      <c r="AC498" s="54">
        <f t="shared" si="379"/>
        <v>28095.86</v>
      </c>
      <c r="AD498" s="52">
        <f t="shared" si="339"/>
        <v>112383.42</v>
      </c>
      <c r="AE498" s="53">
        <f t="shared" si="380"/>
        <v>52178.02</v>
      </c>
      <c r="AF498" s="53">
        <f t="shared" si="380"/>
        <v>52178.02</v>
      </c>
      <c r="AG498" s="53">
        <f t="shared" si="380"/>
        <v>52178.02</v>
      </c>
      <c r="AH498" s="53">
        <f t="shared" si="380"/>
        <v>52178.02</v>
      </c>
      <c r="AI498" s="52">
        <f t="shared" si="340"/>
        <v>208712.07385243993</v>
      </c>
      <c r="AJ498" s="55">
        <f t="shared" si="341"/>
        <v>735155.8322226149</v>
      </c>
      <c r="AK498" s="219" t="s">
        <v>920</v>
      </c>
      <c r="AL498" s="220">
        <v>54680.661225614327</v>
      </c>
      <c r="AM498" s="242"/>
      <c r="AN498" s="242"/>
      <c r="AO498" s="242">
        <f t="shared" si="342"/>
        <v>445226.17029051075</v>
      </c>
      <c r="AP498" s="243">
        <f t="shared" si="343"/>
        <v>120842.3870967742</v>
      </c>
      <c r="AQ498" s="244">
        <f t="shared" si="344"/>
        <v>224421.58478756982</v>
      </c>
      <c r="AR498" s="245">
        <f t="shared" si="345"/>
        <v>8.14</v>
      </c>
      <c r="AS498" s="246">
        <f t="shared" si="346"/>
        <v>2.21</v>
      </c>
      <c r="AT498" s="246">
        <f t="shared" si="347"/>
        <v>4.0999999999999996</v>
      </c>
      <c r="AU498" s="251">
        <f t="shared" si="348"/>
        <v>14.450000000000001</v>
      </c>
      <c r="AV498" s="245">
        <f t="shared" si="349"/>
        <v>7.57</v>
      </c>
      <c r="AW498" s="246">
        <f t="shared" si="350"/>
        <v>2.06</v>
      </c>
      <c r="AX498" s="246">
        <f t="shared" si="351"/>
        <v>3.82</v>
      </c>
      <c r="AY498" s="252">
        <f t="shared" si="352"/>
        <v>13.450000000000001</v>
      </c>
      <c r="AZ498" s="249">
        <f t="shared" si="353"/>
        <v>7.57</v>
      </c>
      <c r="BA498" s="56">
        <f t="shared" si="354"/>
        <v>4</v>
      </c>
      <c r="BB498" s="246">
        <f t="shared" si="355"/>
        <v>0.52</v>
      </c>
      <c r="BC498" s="250">
        <f t="shared" si="356"/>
        <v>0.96</v>
      </c>
      <c r="BD498" s="246">
        <f t="shared" si="357"/>
        <v>7.57</v>
      </c>
      <c r="BE498" s="56">
        <v>4</v>
      </c>
      <c r="BF498" s="246">
        <f t="shared" si="358"/>
        <v>0.52</v>
      </c>
      <c r="BG498" s="250">
        <f t="shared" si="359"/>
        <v>0.96</v>
      </c>
      <c r="BH498" s="246">
        <f>INDEX('Mar - Aug'!AG:AG,MATCH(C498,'Mar - Aug'!C:C,0))</f>
        <v>7.46</v>
      </c>
      <c r="BI498" s="56">
        <v>4</v>
      </c>
      <c r="BJ498" s="246">
        <f>INDEX('Mar - Aug'!AK:AK,MATCH($C498,'Mar - Aug'!$C:$C,0))</f>
        <v>0.51</v>
      </c>
      <c r="BK498" s="246">
        <f>INDEX('Mar - Aug'!AL:AL,MATCH($C498,'Mar - Aug'!$C:$C,0))</f>
        <v>0.94</v>
      </c>
      <c r="BL498" s="246">
        <f>INDEX('Mar - Aug'!$AG:$AG,MATCH($C498,'Mar - Aug'!$C:$C,0))</f>
        <v>7.46</v>
      </c>
      <c r="BM498" s="56">
        <v>4</v>
      </c>
      <c r="BN498" s="246">
        <f>INDEX('Mar - Aug'!$AK:$AK,MATCH($C498,'Mar - Aug'!$C:$C,0))</f>
        <v>0.51</v>
      </c>
      <c r="BO498" s="246">
        <f>INDEX('Mar - Aug'!$AL:$AL,MATCH($C498,'Mar - Aug'!$C:$C,0))</f>
        <v>0.94</v>
      </c>
      <c r="BP498" s="60">
        <f>INDEX(FY2019_ALL_Targets!EB:EB,MATCH('Final Comp Values'!B498,FY2019_ALL_Targets!A:A,0))</f>
        <v>0</v>
      </c>
      <c r="BQ498" s="60">
        <f>+INDEX(FY2019_ALL_Targets!DY:DY,MATCH(B498,FY2019_ALL_Targets!A:A,0))</f>
        <v>1</v>
      </c>
      <c r="BR498" s="60">
        <f>+INDEX(FY2019_ALL_Targets!DZ:DZ,MATCH(B498,FY2019_ALL_Targets!A:A,0))</f>
        <v>1</v>
      </c>
      <c r="BS498" s="283">
        <f>+INDEX(FY2019_ALL_Targets!EA:EA,MATCH(B498,FY2019_ALL_Targets!A:A,0))</f>
        <v>0</v>
      </c>
      <c r="BT498" s="245">
        <f t="shared" si="374"/>
        <v>0</v>
      </c>
      <c r="BU498" s="245">
        <f t="shared" si="375"/>
        <v>0.51</v>
      </c>
      <c r="BV498" s="246">
        <f t="shared" si="376"/>
        <v>0.94</v>
      </c>
      <c r="BW498" s="284">
        <f t="shared" si="360"/>
        <v>79286.958777140768</v>
      </c>
      <c r="BX498" s="245">
        <f t="shared" si="361"/>
        <v>12.000000000000002</v>
      </c>
      <c r="BY498" s="246">
        <f t="shared" si="362"/>
        <v>656167.93470737198</v>
      </c>
      <c r="BZ498" s="285">
        <f t="shared" si="363"/>
        <v>1.8710344330163892E-3</v>
      </c>
      <c r="CA498" s="245">
        <f t="shared" si="364"/>
        <v>76145.17</v>
      </c>
      <c r="CB498" s="286">
        <f t="shared" si="365"/>
        <v>1.39</v>
      </c>
      <c r="CC498" s="268">
        <f t="shared" si="336"/>
        <v>-3.9999999999998703E-2</v>
      </c>
      <c r="CD498" s="267">
        <f t="shared" si="366"/>
        <v>735155.8322226149</v>
      </c>
      <c r="CE498" s="268">
        <f t="shared" si="367"/>
        <v>732313.10470737203</v>
      </c>
      <c r="CF498" s="268">
        <f t="shared" si="368"/>
        <v>-5.9999999999998721E-2</v>
      </c>
      <c r="CG498" s="270">
        <f t="shared" si="369"/>
        <v>-3279.5055712532308</v>
      </c>
      <c r="CH498" s="270">
        <f t="shared" si="370"/>
        <v>-2842.7275152428774</v>
      </c>
      <c r="CI498" s="269">
        <f t="shared" si="371"/>
        <v>-436.77805601035334</v>
      </c>
    </row>
    <row r="499" spans="1:87" s="57" customFormat="1" ht="15.75" customHeight="1" x14ac:dyDescent="0.25">
      <c r="A499" s="297">
        <v>1028727</v>
      </c>
      <c r="B499" s="297">
        <v>103421</v>
      </c>
      <c r="C499" s="347">
        <v>676187</v>
      </c>
      <c r="D499" s="219" t="s">
        <v>939</v>
      </c>
      <c r="E499" s="299" t="s">
        <v>2536</v>
      </c>
      <c r="F499" s="299" t="s">
        <v>991</v>
      </c>
      <c r="G499" s="301" t="s">
        <v>915</v>
      </c>
      <c r="H499" s="302" t="s">
        <v>991</v>
      </c>
      <c r="I499" s="56" t="s">
        <v>35</v>
      </c>
      <c r="J499" s="229" t="s">
        <v>36</v>
      </c>
      <c r="K499" s="229" t="s">
        <v>35</v>
      </c>
      <c r="L499" s="56"/>
      <c r="M499" s="56"/>
      <c r="N499" s="58"/>
      <c r="O499" s="297">
        <v>1016117</v>
      </c>
      <c r="P499" s="303">
        <v>19695</v>
      </c>
      <c r="Q499" s="304">
        <v>42005</v>
      </c>
      <c r="R499" s="304">
        <v>42369</v>
      </c>
      <c r="S499" s="303">
        <f t="shared" si="337"/>
        <v>19695</v>
      </c>
      <c r="T499" s="59"/>
      <c r="U499" s="346">
        <f t="shared" si="372"/>
        <v>2.4315154026222836E-3</v>
      </c>
      <c r="V499" s="345">
        <f t="shared" si="373"/>
        <v>1.8543847985452659E-3</v>
      </c>
      <c r="W499" s="27">
        <v>239490.088088408</v>
      </c>
      <c r="X499" s="27">
        <v>0</v>
      </c>
      <c r="Y499" s="305">
        <f t="shared" si="338"/>
        <v>471873.53108439973</v>
      </c>
      <c r="Z499" s="53">
        <f t="shared" si="379"/>
        <v>32018.74</v>
      </c>
      <c r="AA499" s="54">
        <f t="shared" si="379"/>
        <v>32018.74</v>
      </c>
      <c r="AB499" s="54">
        <f t="shared" si="379"/>
        <v>32018.74</v>
      </c>
      <c r="AC499" s="54">
        <f t="shared" si="379"/>
        <v>32018.74</v>
      </c>
      <c r="AD499" s="52">
        <f t="shared" si="339"/>
        <v>128074.96</v>
      </c>
      <c r="AE499" s="53">
        <f t="shared" si="380"/>
        <v>59463.38</v>
      </c>
      <c r="AF499" s="53">
        <f t="shared" si="380"/>
        <v>59463.38</v>
      </c>
      <c r="AG499" s="53">
        <f t="shared" si="380"/>
        <v>59463.38</v>
      </c>
      <c r="AH499" s="53">
        <f t="shared" si="380"/>
        <v>59463.38</v>
      </c>
      <c r="AI499" s="52">
        <f t="shared" si="340"/>
        <v>237853.50622172226</v>
      </c>
      <c r="AJ499" s="55">
        <f t="shared" si="341"/>
        <v>837801.99730612198</v>
      </c>
      <c r="AK499" s="219" t="s">
        <v>939</v>
      </c>
      <c r="AL499" s="220">
        <v>78822.574549228506</v>
      </c>
      <c r="AM499" s="242"/>
      <c r="AN499" s="242"/>
      <c r="AO499" s="242">
        <f t="shared" si="342"/>
        <v>507390.89363913954</v>
      </c>
      <c r="AP499" s="243">
        <f t="shared" si="343"/>
        <v>137715.01075268819</v>
      </c>
      <c r="AQ499" s="244">
        <f t="shared" si="344"/>
        <v>255756.45830292717</v>
      </c>
      <c r="AR499" s="245">
        <f t="shared" si="345"/>
        <v>6.44</v>
      </c>
      <c r="AS499" s="246">
        <f t="shared" si="346"/>
        <v>1.75</v>
      </c>
      <c r="AT499" s="246">
        <f t="shared" si="347"/>
        <v>3.24</v>
      </c>
      <c r="AU499" s="251">
        <f t="shared" si="348"/>
        <v>11.430000000000001</v>
      </c>
      <c r="AV499" s="245">
        <f t="shared" si="349"/>
        <v>5.99</v>
      </c>
      <c r="AW499" s="246">
        <f t="shared" si="350"/>
        <v>1.62</v>
      </c>
      <c r="AX499" s="246">
        <f t="shared" si="351"/>
        <v>3.02</v>
      </c>
      <c r="AY499" s="252">
        <f t="shared" si="352"/>
        <v>10.63</v>
      </c>
      <c r="AZ499" s="249">
        <f t="shared" si="353"/>
        <v>5.99</v>
      </c>
      <c r="BA499" s="56">
        <f t="shared" si="354"/>
        <v>4</v>
      </c>
      <c r="BB499" s="246">
        <f t="shared" si="355"/>
        <v>0.41</v>
      </c>
      <c r="BC499" s="250">
        <f t="shared" si="356"/>
        <v>0.76</v>
      </c>
      <c r="BD499" s="246">
        <f t="shared" si="357"/>
        <v>5.99</v>
      </c>
      <c r="BE499" s="56">
        <v>4</v>
      </c>
      <c r="BF499" s="246">
        <f t="shared" si="358"/>
        <v>0.41</v>
      </c>
      <c r="BG499" s="250">
        <f t="shared" si="359"/>
        <v>0.76</v>
      </c>
      <c r="BH499" s="246">
        <f>INDEX('Mar - Aug'!AG:AG,MATCH(C499,'Mar - Aug'!C:C,0))</f>
        <v>6.2</v>
      </c>
      <c r="BI499" s="56">
        <v>4</v>
      </c>
      <c r="BJ499" s="246">
        <f>INDEX('Mar - Aug'!AK:AK,MATCH($C499,'Mar - Aug'!$C:$C,0))</f>
        <v>0.42</v>
      </c>
      <c r="BK499" s="246">
        <f>INDEX('Mar - Aug'!AL:AL,MATCH($C499,'Mar - Aug'!$C:$C,0))</f>
        <v>0.78</v>
      </c>
      <c r="BL499" s="246">
        <f>INDEX('Mar - Aug'!$AG:$AG,MATCH($C499,'Mar - Aug'!$C:$C,0))</f>
        <v>6.2</v>
      </c>
      <c r="BM499" s="56">
        <v>4</v>
      </c>
      <c r="BN499" s="246">
        <f>INDEX('Mar - Aug'!$AK:$AK,MATCH($C499,'Mar - Aug'!$C:$C,0))</f>
        <v>0.42</v>
      </c>
      <c r="BO499" s="246">
        <f>INDEX('Mar - Aug'!$AL:$AL,MATCH($C499,'Mar - Aug'!$C:$C,0))</f>
        <v>0.78</v>
      </c>
      <c r="BP499" s="60">
        <f>INDEX(FY2019_ALL_Targets!EB:EB,MATCH('Final Comp Values'!B499,FY2019_ALL_Targets!A:A,0))</f>
        <v>3</v>
      </c>
      <c r="BQ499" s="60">
        <f>+INDEX(FY2019_ALL_Targets!DY:DY,MATCH(B499,FY2019_ALL_Targets!A:A,0))</f>
        <v>1</v>
      </c>
      <c r="BR499" s="60">
        <f>+INDEX(FY2019_ALL_Targets!DZ:DZ,MATCH(B499,FY2019_ALL_Targets!A:A,0))</f>
        <v>1</v>
      </c>
      <c r="BS499" s="283">
        <f>+INDEX(FY2019_ALL_Targets!EA:EA,MATCH(B499,FY2019_ALL_Targets!A:A,0))</f>
        <v>0</v>
      </c>
      <c r="BT499" s="245">
        <f t="shared" si="374"/>
        <v>6.2</v>
      </c>
      <c r="BU499" s="245">
        <f t="shared" si="375"/>
        <v>0.42</v>
      </c>
      <c r="BV499" s="246">
        <f t="shared" si="376"/>
        <v>0.78</v>
      </c>
      <c r="BW499" s="284">
        <f t="shared" si="360"/>
        <v>583287.05166429095</v>
      </c>
      <c r="BX499" s="245">
        <f t="shared" si="361"/>
        <v>3.2300000000000004</v>
      </c>
      <c r="BY499" s="246">
        <f t="shared" si="362"/>
        <v>254596.91579400812</v>
      </c>
      <c r="BZ499" s="285">
        <f t="shared" si="363"/>
        <v>7.2597207329675915E-4</v>
      </c>
      <c r="CA499" s="245">
        <f t="shared" si="364"/>
        <v>29544.76</v>
      </c>
      <c r="CB499" s="286">
        <f t="shared" si="365"/>
        <v>0.37</v>
      </c>
      <c r="CC499" s="268">
        <f t="shared" si="336"/>
        <v>-6.2399999999999993</v>
      </c>
      <c r="CD499" s="267">
        <f t="shared" si="366"/>
        <v>837801.99730612198</v>
      </c>
      <c r="CE499" s="268">
        <f t="shared" si="367"/>
        <v>284141.67579400813</v>
      </c>
      <c r="CF499" s="268">
        <f t="shared" si="368"/>
        <v>-7.03</v>
      </c>
      <c r="CG499" s="270">
        <f t="shared" si="369"/>
        <v>-554068.48928147112</v>
      </c>
      <c r="CH499" s="270">
        <f t="shared" si="370"/>
        <v>-553660.32151211379</v>
      </c>
      <c r="CI499" s="269">
        <f t="shared" si="371"/>
        <v>-408.16776935732923</v>
      </c>
    </row>
    <row r="500" spans="1:87" s="57" customFormat="1" ht="15.75" customHeight="1" x14ac:dyDescent="0.25">
      <c r="A500" s="297">
        <v>1028783</v>
      </c>
      <c r="B500" s="297">
        <v>103468</v>
      </c>
      <c r="C500" s="347">
        <v>676197</v>
      </c>
      <c r="D500" s="219" t="s">
        <v>937</v>
      </c>
      <c r="E500" s="299" t="s">
        <v>340</v>
      </c>
      <c r="F500" s="299" t="s">
        <v>945</v>
      </c>
      <c r="G500" s="301" t="s">
        <v>915</v>
      </c>
      <c r="H500" s="302" t="s">
        <v>947</v>
      </c>
      <c r="I500" s="56" t="s">
        <v>35</v>
      </c>
      <c r="J500" s="229" t="s">
        <v>36</v>
      </c>
      <c r="K500" s="229" t="s">
        <v>35</v>
      </c>
      <c r="L500" s="56"/>
      <c r="M500" s="56"/>
      <c r="N500" s="58"/>
      <c r="O500" s="297">
        <v>1021131</v>
      </c>
      <c r="P500" s="303">
        <v>23491</v>
      </c>
      <c r="Q500" s="304">
        <v>42005</v>
      </c>
      <c r="R500" s="304">
        <v>42369</v>
      </c>
      <c r="S500" s="303">
        <f t="shared" si="337"/>
        <v>23491</v>
      </c>
      <c r="T500" s="59"/>
      <c r="U500" s="346">
        <f t="shared" si="372"/>
        <v>2.9001639158669746E-3</v>
      </c>
      <c r="V500" s="345">
        <f t="shared" si="373"/>
        <v>2.2117975781988748E-3</v>
      </c>
      <c r="W500" s="27">
        <v>285649.23375330248</v>
      </c>
      <c r="X500" s="27">
        <v>285649.23</v>
      </c>
      <c r="Y500" s="305">
        <f t="shared" si="338"/>
        <v>562822.09285116196</v>
      </c>
      <c r="Z500" s="53">
        <f t="shared" si="379"/>
        <v>38190.01</v>
      </c>
      <c r="AA500" s="54">
        <f t="shared" si="379"/>
        <v>38190.01</v>
      </c>
      <c r="AB500" s="54">
        <f t="shared" si="379"/>
        <v>38190.01</v>
      </c>
      <c r="AC500" s="54">
        <f t="shared" si="379"/>
        <v>38190.01</v>
      </c>
      <c r="AD500" s="52">
        <f t="shared" si="339"/>
        <v>152760.04</v>
      </c>
      <c r="AE500" s="53">
        <f t="shared" si="380"/>
        <v>70924.3</v>
      </c>
      <c r="AF500" s="53">
        <f t="shared" si="380"/>
        <v>70924.3</v>
      </c>
      <c r="AG500" s="53">
        <f t="shared" si="380"/>
        <v>70924.3</v>
      </c>
      <c r="AH500" s="53">
        <f t="shared" si="380"/>
        <v>70924.3</v>
      </c>
      <c r="AI500" s="52">
        <f t="shared" si="340"/>
        <v>283697.21831198159</v>
      </c>
      <c r="AJ500" s="55">
        <f t="shared" si="341"/>
        <v>999279.35116314352</v>
      </c>
      <c r="AK500" s="219" t="s">
        <v>937</v>
      </c>
      <c r="AL500" s="220">
        <v>69918.451574351406</v>
      </c>
      <c r="AM500" s="242"/>
      <c r="AN500" s="242"/>
      <c r="AO500" s="242">
        <f t="shared" si="342"/>
        <v>605185.04607651825</v>
      </c>
      <c r="AP500" s="243">
        <f t="shared" si="343"/>
        <v>164258.10752688174</v>
      </c>
      <c r="AQ500" s="244">
        <f t="shared" si="344"/>
        <v>305050.77237847482</v>
      </c>
      <c r="AR500" s="245">
        <f t="shared" si="345"/>
        <v>8.66</v>
      </c>
      <c r="AS500" s="246">
        <f t="shared" si="346"/>
        <v>2.35</v>
      </c>
      <c r="AT500" s="246">
        <f t="shared" si="347"/>
        <v>4.3600000000000003</v>
      </c>
      <c r="AU500" s="251">
        <f t="shared" si="348"/>
        <v>15.370000000000001</v>
      </c>
      <c r="AV500" s="245">
        <f t="shared" si="349"/>
        <v>8.0500000000000007</v>
      </c>
      <c r="AW500" s="246">
        <f t="shared" si="350"/>
        <v>2.1800000000000002</v>
      </c>
      <c r="AX500" s="246">
        <f t="shared" si="351"/>
        <v>4.0599999999999996</v>
      </c>
      <c r="AY500" s="252">
        <f t="shared" si="352"/>
        <v>14.29</v>
      </c>
      <c r="AZ500" s="249">
        <f t="shared" si="353"/>
        <v>8.0500000000000007</v>
      </c>
      <c r="BA500" s="56">
        <f t="shared" si="354"/>
        <v>4</v>
      </c>
      <c r="BB500" s="246">
        <f t="shared" si="355"/>
        <v>0.55000000000000004</v>
      </c>
      <c r="BC500" s="250">
        <f t="shared" si="356"/>
        <v>1.02</v>
      </c>
      <c r="BD500" s="246">
        <f t="shared" si="357"/>
        <v>8.0500000000000007</v>
      </c>
      <c r="BE500" s="56">
        <v>4</v>
      </c>
      <c r="BF500" s="246">
        <f t="shared" si="358"/>
        <v>0.55000000000000004</v>
      </c>
      <c r="BG500" s="250">
        <f t="shared" si="359"/>
        <v>1.02</v>
      </c>
      <c r="BH500" s="246">
        <f>INDEX('Mar - Aug'!AG:AG,MATCH(C500,'Mar - Aug'!C:C,0))</f>
        <v>7.81</v>
      </c>
      <c r="BI500" s="56">
        <v>4</v>
      </c>
      <c r="BJ500" s="246">
        <f>INDEX('Mar - Aug'!AK:AK,MATCH($C500,'Mar - Aug'!$C:$C,0))</f>
        <v>0.53</v>
      </c>
      <c r="BK500" s="246">
        <f>INDEX('Mar - Aug'!AL:AL,MATCH($C500,'Mar - Aug'!$C:$C,0))</f>
        <v>0.99</v>
      </c>
      <c r="BL500" s="246">
        <f>INDEX('Mar - Aug'!$AG:$AG,MATCH($C500,'Mar - Aug'!$C:$C,0))</f>
        <v>7.81</v>
      </c>
      <c r="BM500" s="56">
        <v>4</v>
      </c>
      <c r="BN500" s="246">
        <f>INDEX('Mar - Aug'!$AK:$AK,MATCH($C500,'Mar - Aug'!$C:$C,0))</f>
        <v>0.53</v>
      </c>
      <c r="BO500" s="246">
        <f>INDEX('Mar - Aug'!$AL:$AL,MATCH($C500,'Mar - Aug'!$C:$C,0))</f>
        <v>0.99</v>
      </c>
      <c r="BP500" s="60">
        <f>INDEX(FY2019_ALL_Targets!EB:EB,MATCH('Final Comp Values'!B500,FY2019_ALL_Targets!A:A,0))</f>
        <v>0</v>
      </c>
      <c r="BQ500" s="60">
        <f>+INDEX(FY2019_ALL_Targets!DY:DY,MATCH(B500,FY2019_ALL_Targets!A:A,0))</f>
        <v>1</v>
      </c>
      <c r="BR500" s="60">
        <f>+INDEX(FY2019_ALL_Targets!DZ:DZ,MATCH(B500,FY2019_ALL_Targets!A:A,0))</f>
        <v>1</v>
      </c>
      <c r="BS500" s="283">
        <f>+INDEX(FY2019_ALL_Targets!EA:EA,MATCH(B500,FY2019_ALL_Targets!A:A,0))</f>
        <v>0</v>
      </c>
      <c r="BT500" s="245">
        <f t="shared" si="374"/>
        <v>0</v>
      </c>
      <c r="BU500" s="245">
        <f t="shared" si="375"/>
        <v>0.53</v>
      </c>
      <c r="BV500" s="246">
        <f t="shared" si="376"/>
        <v>0.99</v>
      </c>
      <c r="BW500" s="284">
        <f t="shared" si="360"/>
        <v>106276.04639301414</v>
      </c>
      <c r="BX500" s="245">
        <f t="shared" si="361"/>
        <v>12.77</v>
      </c>
      <c r="BY500" s="246">
        <f t="shared" si="362"/>
        <v>892858.6266044674</v>
      </c>
      <c r="BZ500" s="285">
        <f t="shared" si="363"/>
        <v>2.5459476847763023E-3</v>
      </c>
      <c r="CA500" s="245">
        <f t="shared" si="364"/>
        <v>103612</v>
      </c>
      <c r="CB500" s="286">
        <f t="shared" si="365"/>
        <v>1.48</v>
      </c>
      <c r="CC500" s="268">
        <f t="shared" si="336"/>
        <v>-4.0000000000002034E-2</v>
      </c>
      <c r="CD500" s="267">
        <f t="shared" si="366"/>
        <v>999279.35116314352</v>
      </c>
      <c r="CE500" s="268">
        <f t="shared" si="367"/>
        <v>996470.6266044674</v>
      </c>
      <c r="CF500" s="268">
        <f t="shared" si="368"/>
        <v>-3.9999999999999147E-2</v>
      </c>
      <c r="CG500" s="270">
        <f t="shared" si="369"/>
        <v>-2797.1430403446388</v>
      </c>
      <c r="CH500" s="270">
        <f t="shared" si="370"/>
        <v>-2808.7245586761273</v>
      </c>
      <c r="CI500" s="269">
        <f t="shared" si="371"/>
        <v>11.581518331488496</v>
      </c>
    </row>
    <row r="501" spans="1:87" s="57" customFormat="1" ht="15.75" customHeight="1" x14ac:dyDescent="0.25">
      <c r="A501" s="297">
        <v>1028856</v>
      </c>
      <c r="B501" s="297">
        <v>103471</v>
      </c>
      <c r="C501" s="347">
        <v>676194</v>
      </c>
      <c r="D501" s="219" t="s">
        <v>930</v>
      </c>
      <c r="E501" s="299" t="s">
        <v>342</v>
      </c>
      <c r="F501" s="299" t="s">
        <v>978</v>
      </c>
      <c r="G501" s="301" t="s">
        <v>915</v>
      </c>
      <c r="H501" s="302" t="s">
        <v>978</v>
      </c>
      <c r="I501" s="56" t="s">
        <v>35</v>
      </c>
      <c r="J501" s="229" t="s">
        <v>36</v>
      </c>
      <c r="K501" s="229" t="s">
        <v>35</v>
      </c>
      <c r="L501" s="56"/>
      <c r="M501" s="56"/>
      <c r="N501" s="58"/>
      <c r="O501" s="297">
        <v>1020785</v>
      </c>
      <c r="P501" s="303">
        <v>23451</v>
      </c>
      <c r="Q501" s="304">
        <v>42005</v>
      </c>
      <c r="R501" s="304">
        <v>42369</v>
      </c>
      <c r="S501" s="303">
        <f t="shared" si="337"/>
        <v>23451</v>
      </c>
      <c r="T501" s="59"/>
      <c r="U501" s="346">
        <f t="shared" si="372"/>
        <v>2.8952255753691377E-3</v>
      </c>
      <c r="V501" s="345">
        <f t="shared" si="373"/>
        <v>2.2080313739875619E-3</v>
      </c>
      <c r="W501" s="27">
        <v>285162.83597000537</v>
      </c>
      <c r="X501" s="27">
        <v>285162.84000000003</v>
      </c>
      <c r="Y501" s="305">
        <f t="shared" si="338"/>
        <v>561863.73076721292</v>
      </c>
      <c r="Z501" s="53">
        <f t="shared" si="379"/>
        <v>38124.980000000003</v>
      </c>
      <c r="AA501" s="54">
        <f t="shared" si="379"/>
        <v>38124.980000000003</v>
      </c>
      <c r="AB501" s="54">
        <f t="shared" si="379"/>
        <v>38124.980000000003</v>
      </c>
      <c r="AC501" s="54">
        <f t="shared" si="379"/>
        <v>38124.980000000003</v>
      </c>
      <c r="AD501" s="52">
        <f t="shared" si="339"/>
        <v>152499.92000000001</v>
      </c>
      <c r="AE501" s="53">
        <f t="shared" si="380"/>
        <v>70803.539999999994</v>
      </c>
      <c r="AF501" s="53">
        <f t="shared" si="380"/>
        <v>70803.539999999994</v>
      </c>
      <c r="AG501" s="53">
        <f t="shared" si="380"/>
        <v>70803.539999999994</v>
      </c>
      <c r="AH501" s="53">
        <f t="shared" si="380"/>
        <v>70803.539999999994</v>
      </c>
      <c r="AI501" s="52">
        <f t="shared" si="340"/>
        <v>283214.14442272705</v>
      </c>
      <c r="AJ501" s="55">
        <f t="shared" si="341"/>
        <v>997577.79518994002</v>
      </c>
      <c r="AK501" s="219" t="s">
        <v>930</v>
      </c>
      <c r="AL501" s="220">
        <v>95853.985850633719</v>
      </c>
      <c r="AM501" s="242"/>
      <c r="AN501" s="242"/>
      <c r="AO501" s="242">
        <f t="shared" si="342"/>
        <v>604154.54921205691</v>
      </c>
      <c r="AP501" s="243">
        <f t="shared" si="343"/>
        <v>163978.40860215056</v>
      </c>
      <c r="AQ501" s="244">
        <f t="shared" si="344"/>
        <v>304531.33808895387</v>
      </c>
      <c r="AR501" s="245">
        <f t="shared" si="345"/>
        <v>6.3</v>
      </c>
      <c r="AS501" s="246">
        <f t="shared" si="346"/>
        <v>1.71</v>
      </c>
      <c r="AT501" s="246">
        <f t="shared" si="347"/>
        <v>3.18</v>
      </c>
      <c r="AU501" s="251">
        <f t="shared" si="348"/>
        <v>11.19</v>
      </c>
      <c r="AV501" s="245">
        <f t="shared" si="349"/>
        <v>5.86</v>
      </c>
      <c r="AW501" s="246">
        <f t="shared" si="350"/>
        <v>1.59</v>
      </c>
      <c r="AX501" s="246">
        <f t="shared" si="351"/>
        <v>2.95</v>
      </c>
      <c r="AY501" s="252">
        <f t="shared" si="352"/>
        <v>10.4</v>
      </c>
      <c r="AZ501" s="249">
        <f t="shared" si="353"/>
        <v>5.86</v>
      </c>
      <c r="BA501" s="56">
        <f t="shared" si="354"/>
        <v>4</v>
      </c>
      <c r="BB501" s="246">
        <f t="shared" si="355"/>
        <v>0.4</v>
      </c>
      <c r="BC501" s="250">
        <f t="shared" si="356"/>
        <v>0.74</v>
      </c>
      <c r="BD501" s="246">
        <f t="shared" si="357"/>
        <v>5.86</v>
      </c>
      <c r="BE501" s="56">
        <v>4</v>
      </c>
      <c r="BF501" s="246">
        <f t="shared" si="358"/>
        <v>0.4</v>
      </c>
      <c r="BG501" s="250">
        <f t="shared" si="359"/>
        <v>0.74</v>
      </c>
      <c r="BH501" s="246">
        <f>INDEX('Mar - Aug'!AG:AG,MATCH(C501,'Mar - Aug'!C:C,0))</f>
        <v>5.82</v>
      </c>
      <c r="BI501" s="56">
        <v>4</v>
      </c>
      <c r="BJ501" s="246">
        <f>INDEX('Mar - Aug'!AK:AK,MATCH($C501,'Mar - Aug'!$C:$C,0))</f>
        <v>0.4</v>
      </c>
      <c r="BK501" s="246">
        <f>INDEX('Mar - Aug'!AL:AL,MATCH($C501,'Mar - Aug'!$C:$C,0))</f>
        <v>0.73</v>
      </c>
      <c r="BL501" s="246">
        <f>INDEX('Mar - Aug'!$AG:$AG,MATCH($C501,'Mar - Aug'!$C:$C,0))</f>
        <v>5.82</v>
      </c>
      <c r="BM501" s="56">
        <v>4</v>
      </c>
      <c r="BN501" s="246">
        <f>INDEX('Mar - Aug'!$AK:$AK,MATCH($C501,'Mar - Aug'!$C:$C,0))</f>
        <v>0.4</v>
      </c>
      <c r="BO501" s="246">
        <f>INDEX('Mar - Aug'!$AL:$AL,MATCH($C501,'Mar - Aug'!$C:$C,0))</f>
        <v>0.73</v>
      </c>
      <c r="BP501" s="60">
        <f>INDEX(FY2019_ALL_Targets!EB:EB,MATCH('Final Comp Values'!B501,FY2019_ALL_Targets!A:A,0))</f>
        <v>0</v>
      </c>
      <c r="BQ501" s="60">
        <f>+INDEX(FY2019_ALL_Targets!DY:DY,MATCH(B501,FY2019_ALL_Targets!A:A,0))</f>
        <v>2</v>
      </c>
      <c r="BR501" s="60">
        <f>+INDEX(FY2019_ALL_Targets!DZ:DZ,MATCH(B501,FY2019_ALL_Targets!A:A,0))</f>
        <v>2</v>
      </c>
      <c r="BS501" s="283">
        <f>+INDEX(FY2019_ALL_Targets!EA:EA,MATCH(B501,FY2019_ALL_Targets!A:A,0))</f>
        <v>0</v>
      </c>
      <c r="BT501" s="245">
        <f t="shared" si="374"/>
        <v>0</v>
      </c>
      <c r="BU501" s="245">
        <f t="shared" si="375"/>
        <v>0.8</v>
      </c>
      <c r="BV501" s="246">
        <f t="shared" si="376"/>
        <v>1.46</v>
      </c>
      <c r="BW501" s="284">
        <f t="shared" si="360"/>
        <v>216630.00802243219</v>
      </c>
      <c r="BX501" s="245">
        <f t="shared" si="361"/>
        <v>8.14</v>
      </c>
      <c r="BY501" s="246">
        <f t="shared" si="362"/>
        <v>780251.44482415856</v>
      </c>
      <c r="BZ501" s="285">
        <f t="shared" si="363"/>
        <v>2.2248531853782862E-3</v>
      </c>
      <c r="CA501" s="245">
        <f t="shared" si="364"/>
        <v>90544.47</v>
      </c>
      <c r="CB501" s="286">
        <f t="shared" si="365"/>
        <v>0.94</v>
      </c>
      <c r="CC501" s="268">
        <f t="shared" si="336"/>
        <v>-2.0000000000000129E-2</v>
      </c>
      <c r="CD501" s="267">
        <f t="shared" si="366"/>
        <v>997577.79518994002</v>
      </c>
      <c r="CE501" s="268">
        <f t="shared" si="367"/>
        <v>870795.91482415854</v>
      </c>
      <c r="CF501" s="268">
        <f t="shared" si="368"/>
        <v>-1.3200000000000003</v>
      </c>
      <c r="CG501" s="270">
        <f t="shared" si="369"/>
        <v>-126615.64323564626</v>
      </c>
      <c r="CH501" s="270">
        <f t="shared" si="370"/>
        <v>-126781.88036578149</v>
      </c>
      <c r="CI501" s="269">
        <f t="shared" si="371"/>
        <v>166.23713013522502</v>
      </c>
    </row>
    <row r="502" spans="1:87" s="57" customFormat="1" ht="15.75" customHeight="1" x14ac:dyDescent="0.25">
      <c r="A502" s="297">
        <v>1026599</v>
      </c>
      <c r="B502" s="297">
        <v>103476</v>
      </c>
      <c r="C502" s="347">
        <v>676192</v>
      </c>
      <c r="D502" s="219" t="s">
        <v>941</v>
      </c>
      <c r="E502" s="299" t="s">
        <v>344</v>
      </c>
      <c r="F502" s="299" t="s">
        <v>1002</v>
      </c>
      <c r="G502" s="301" t="s">
        <v>915</v>
      </c>
      <c r="H502" s="302" t="s">
        <v>1002</v>
      </c>
      <c r="I502" s="56" t="s">
        <v>35</v>
      </c>
      <c r="J502" s="229" t="s">
        <v>35</v>
      </c>
      <c r="K502" s="229" t="s">
        <v>35</v>
      </c>
      <c r="L502" s="56"/>
      <c r="M502" s="56"/>
      <c r="N502" s="58"/>
      <c r="O502" s="297">
        <v>1026599</v>
      </c>
      <c r="P502" s="303">
        <v>11345</v>
      </c>
      <c r="Q502" s="304">
        <v>42062</v>
      </c>
      <c r="R502" s="304">
        <v>42277</v>
      </c>
      <c r="S502" s="303">
        <f t="shared" si="337"/>
        <v>19171</v>
      </c>
      <c r="T502" s="59"/>
      <c r="U502" s="346">
        <f t="shared" si="372"/>
        <v>2.3668231421006243E-3</v>
      </c>
      <c r="V502" s="345">
        <f t="shared" si="373"/>
        <v>1.8050475233770649E-3</v>
      </c>
      <c r="W502" s="27">
        <v>233118.27765721609</v>
      </c>
      <c r="X502" s="27">
        <v>233118.28</v>
      </c>
      <c r="Y502" s="305">
        <f t="shared" si="338"/>
        <v>459318.98778466752</v>
      </c>
      <c r="Z502" s="53">
        <f t="shared" si="379"/>
        <v>31166.86</v>
      </c>
      <c r="AA502" s="54">
        <f t="shared" si="379"/>
        <v>31166.86</v>
      </c>
      <c r="AB502" s="54">
        <f t="shared" si="379"/>
        <v>31166.86</v>
      </c>
      <c r="AC502" s="54">
        <f t="shared" si="379"/>
        <v>31166.86</v>
      </c>
      <c r="AD502" s="52">
        <f t="shared" si="339"/>
        <v>124667.44</v>
      </c>
      <c r="AE502" s="53">
        <f t="shared" si="380"/>
        <v>57881.31</v>
      </c>
      <c r="AF502" s="53">
        <f t="shared" si="380"/>
        <v>57881.31</v>
      </c>
      <c r="AG502" s="53">
        <f t="shared" si="380"/>
        <v>57881.31</v>
      </c>
      <c r="AH502" s="53">
        <f t="shared" si="380"/>
        <v>57881.31</v>
      </c>
      <c r="AI502" s="52">
        <f t="shared" si="340"/>
        <v>231525.23827248733</v>
      </c>
      <c r="AJ502" s="55">
        <f t="shared" si="341"/>
        <v>815511.66605715489</v>
      </c>
      <c r="AK502" s="219" t="s">
        <v>941</v>
      </c>
      <c r="AL502" s="220">
        <v>76951.060656708069</v>
      </c>
      <c r="AM502" s="242"/>
      <c r="AN502" s="242"/>
      <c r="AO502" s="242">
        <f t="shared" si="342"/>
        <v>493891.38471469627</v>
      </c>
      <c r="AP502" s="243">
        <f t="shared" si="343"/>
        <v>134051.01075268819</v>
      </c>
      <c r="AQ502" s="244">
        <f t="shared" si="344"/>
        <v>248951.86911020146</v>
      </c>
      <c r="AR502" s="245">
        <f t="shared" si="345"/>
        <v>6.42</v>
      </c>
      <c r="AS502" s="246">
        <f t="shared" si="346"/>
        <v>1.74</v>
      </c>
      <c r="AT502" s="246">
        <f t="shared" si="347"/>
        <v>3.24</v>
      </c>
      <c r="AU502" s="251">
        <f t="shared" si="348"/>
        <v>11.4</v>
      </c>
      <c r="AV502" s="245">
        <f t="shared" si="349"/>
        <v>5.97</v>
      </c>
      <c r="AW502" s="246">
        <f t="shared" si="350"/>
        <v>1.62</v>
      </c>
      <c r="AX502" s="246">
        <f t="shared" si="351"/>
        <v>3.01</v>
      </c>
      <c r="AY502" s="252">
        <f t="shared" si="352"/>
        <v>10.6</v>
      </c>
      <c r="AZ502" s="249">
        <f t="shared" si="353"/>
        <v>5.97</v>
      </c>
      <c r="BA502" s="56">
        <f t="shared" si="354"/>
        <v>4</v>
      </c>
      <c r="BB502" s="246">
        <f t="shared" si="355"/>
        <v>0.41</v>
      </c>
      <c r="BC502" s="250">
        <f t="shared" si="356"/>
        <v>0.75</v>
      </c>
      <c r="BD502" s="246">
        <f t="shared" si="357"/>
        <v>5.97</v>
      </c>
      <c r="BE502" s="56">
        <v>4</v>
      </c>
      <c r="BF502" s="246">
        <f t="shared" si="358"/>
        <v>0.41</v>
      </c>
      <c r="BG502" s="250">
        <f t="shared" si="359"/>
        <v>0.75</v>
      </c>
      <c r="BH502" s="246">
        <f>INDEX('Mar - Aug'!AG:AG,MATCH(C502,'Mar - Aug'!C:C,0))</f>
        <v>5.79</v>
      </c>
      <c r="BI502" s="56">
        <v>4</v>
      </c>
      <c r="BJ502" s="246">
        <f>INDEX('Mar - Aug'!AK:AK,MATCH($C502,'Mar - Aug'!$C:$C,0))</f>
        <v>0.39</v>
      </c>
      <c r="BK502" s="246">
        <f>INDEX('Mar - Aug'!AL:AL,MATCH($C502,'Mar - Aug'!$C:$C,0))</f>
        <v>0.73</v>
      </c>
      <c r="BL502" s="246">
        <f>INDEX('Mar - Aug'!$AG:$AG,MATCH($C502,'Mar - Aug'!$C:$C,0))</f>
        <v>5.79</v>
      </c>
      <c r="BM502" s="56">
        <v>4</v>
      </c>
      <c r="BN502" s="246">
        <f>INDEX('Mar - Aug'!$AK:$AK,MATCH($C502,'Mar - Aug'!$C:$C,0))</f>
        <v>0.39</v>
      </c>
      <c r="BO502" s="246">
        <f>INDEX('Mar - Aug'!$AL:$AL,MATCH($C502,'Mar - Aug'!$C:$C,0))</f>
        <v>0.73</v>
      </c>
      <c r="BP502" s="60">
        <f>INDEX(FY2019_ALL_Targets!EB:EB,MATCH('Final Comp Values'!B502,FY2019_ALL_Targets!A:A,0))</f>
        <v>0</v>
      </c>
      <c r="BQ502" s="60">
        <f>+INDEX(FY2019_ALL_Targets!DY:DY,MATCH(B502,FY2019_ALL_Targets!A:A,0))</f>
        <v>0</v>
      </c>
      <c r="BR502" s="60">
        <f>+INDEX(FY2019_ALL_Targets!DZ:DZ,MATCH(B502,FY2019_ALL_Targets!A:A,0))</f>
        <v>0</v>
      </c>
      <c r="BS502" s="283">
        <f>+INDEX(FY2019_ALL_Targets!EA:EA,MATCH(B502,FY2019_ALL_Targets!A:A,0))</f>
        <v>0</v>
      </c>
      <c r="BT502" s="245">
        <f t="shared" si="374"/>
        <v>0</v>
      </c>
      <c r="BU502" s="245">
        <f t="shared" si="375"/>
        <v>0</v>
      </c>
      <c r="BV502" s="246">
        <f t="shared" si="376"/>
        <v>0</v>
      </c>
      <c r="BW502" s="284">
        <f t="shared" si="360"/>
        <v>0</v>
      </c>
      <c r="BX502" s="245">
        <f t="shared" si="361"/>
        <v>10.6</v>
      </c>
      <c r="BY502" s="246">
        <f t="shared" si="362"/>
        <v>815681.24296110554</v>
      </c>
      <c r="BZ502" s="285">
        <f t="shared" si="363"/>
        <v>2.3258797195362087E-3</v>
      </c>
      <c r="CA502" s="245">
        <f t="shared" si="364"/>
        <v>94655.93</v>
      </c>
      <c r="CB502" s="286">
        <f t="shared" si="365"/>
        <v>1.23</v>
      </c>
      <c r="CC502" s="268">
        <f t="shared" si="336"/>
        <v>-1.0000000000000231E-2</v>
      </c>
      <c r="CD502" s="267">
        <f t="shared" si="366"/>
        <v>815511.66605715489</v>
      </c>
      <c r="CE502" s="268">
        <f t="shared" si="367"/>
        <v>910337.17296110559</v>
      </c>
      <c r="CF502" s="268">
        <f t="shared" si="368"/>
        <v>1.2300000000000004</v>
      </c>
      <c r="CG502" s="270">
        <f t="shared" si="369"/>
        <v>94630.127287764233</v>
      </c>
      <c r="CH502" s="270">
        <f t="shared" si="370"/>
        <v>94825.506903950707</v>
      </c>
      <c r="CI502" s="269">
        <f t="shared" si="371"/>
        <v>-195.37961618647387</v>
      </c>
    </row>
    <row r="503" spans="1:87" s="57" customFormat="1" ht="15.75" customHeight="1" x14ac:dyDescent="0.25">
      <c r="A503" s="297">
        <v>1026568</v>
      </c>
      <c r="B503" s="297">
        <v>103557</v>
      </c>
      <c r="C503" s="347">
        <v>676207</v>
      </c>
      <c r="D503" s="219" t="s">
        <v>930</v>
      </c>
      <c r="E503" s="299" t="s">
        <v>346</v>
      </c>
      <c r="F503" s="299" t="s">
        <v>2671</v>
      </c>
      <c r="G503" s="301" t="s">
        <v>915</v>
      </c>
      <c r="H503" s="302" t="s">
        <v>2977</v>
      </c>
      <c r="I503" s="56" t="s">
        <v>35</v>
      </c>
      <c r="J503" s="229" t="s">
        <v>35</v>
      </c>
      <c r="K503" s="229" t="s">
        <v>35</v>
      </c>
      <c r="L503" s="56"/>
      <c r="M503" s="56"/>
      <c r="N503" s="58"/>
      <c r="O503" s="297">
        <v>1026568</v>
      </c>
      <c r="P503" s="303">
        <v>16689</v>
      </c>
      <c r="Q503" s="304">
        <v>42036</v>
      </c>
      <c r="R503" s="304">
        <v>42277</v>
      </c>
      <c r="S503" s="303">
        <f t="shared" si="337"/>
        <v>25171</v>
      </c>
      <c r="T503" s="59"/>
      <c r="U503" s="346">
        <f t="shared" si="372"/>
        <v>3.1075742167761106E-3</v>
      </c>
      <c r="V503" s="345">
        <f t="shared" si="373"/>
        <v>2.3699781550740235E-3</v>
      </c>
      <c r="W503" s="27">
        <v>306077.93885178055</v>
      </c>
      <c r="X503" s="27">
        <v>306078</v>
      </c>
      <c r="Y503" s="305">
        <f t="shared" si="338"/>
        <v>603073.30037702085</v>
      </c>
      <c r="Z503" s="53">
        <f t="shared" si="379"/>
        <v>40921.24</v>
      </c>
      <c r="AA503" s="54">
        <f t="shared" si="379"/>
        <v>40921.24</v>
      </c>
      <c r="AB503" s="54">
        <f t="shared" si="379"/>
        <v>40921.24</v>
      </c>
      <c r="AC503" s="54">
        <f t="shared" si="379"/>
        <v>40921.24</v>
      </c>
      <c r="AD503" s="52">
        <f t="shared" si="339"/>
        <v>163684.94</v>
      </c>
      <c r="AE503" s="53">
        <f t="shared" si="380"/>
        <v>75996.58</v>
      </c>
      <c r="AF503" s="53">
        <f t="shared" si="380"/>
        <v>75996.58</v>
      </c>
      <c r="AG503" s="53">
        <f t="shared" si="380"/>
        <v>75996.58</v>
      </c>
      <c r="AH503" s="53">
        <f t="shared" si="380"/>
        <v>75996.58</v>
      </c>
      <c r="AI503" s="52">
        <f t="shared" si="340"/>
        <v>303986.32166067389</v>
      </c>
      <c r="AJ503" s="55">
        <f t="shared" si="341"/>
        <v>1070744.5620376947</v>
      </c>
      <c r="AK503" s="219" t="s">
        <v>930</v>
      </c>
      <c r="AL503" s="220">
        <v>95853.985850633719</v>
      </c>
      <c r="AM503" s="242"/>
      <c r="AN503" s="242"/>
      <c r="AO503" s="242">
        <f t="shared" si="342"/>
        <v>648465.91438389348</v>
      </c>
      <c r="AP503" s="243">
        <f t="shared" si="343"/>
        <v>176005.31182795699</v>
      </c>
      <c r="AQ503" s="244">
        <f t="shared" si="344"/>
        <v>326867.01253835903</v>
      </c>
      <c r="AR503" s="245">
        <f t="shared" si="345"/>
        <v>6.77</v>
      </c>
      <c r="AS503" s="246">
        <f t="shared" si="346"/>
        <v>1.84</v>
      </c>
      <c r="AT503" s="246">
        <f t="shared" si="347"/>
        <v>3.41</v>
      </c>
      <c r="AU503" s="251">
        <f t="shared" si="348"/>
        <v>12.02</v>
      </c>
      <c r="AV503" s="245">
        <f t="shared" si="349"/>
        <v>6.29</v>
      </c>
      <c r="AW503" s="246">
        <f t="shared" si="350"/>
        <v>1.71</v>
      </c>
      <c r="AX503" s="246">
        <f t="shared" si="351"/>
        <v>3.17</v>
      </c>
      <c r="AY503" s="252">
        <f t="shared" si="352"/>
        <v>11.17</v>
      </c>
      <c r="AZ503" s="249">
        <f t="shared" si="353"/>
        <v>6.29</v>
      </c>
      <c r="BA503" s="56">
        <f t="shared" si="354"/>
        <v>4</v>
      </c>
      <c r="BB503" s="246">
        <f t="shared" si="355"/>
        <v>0.43</v>
      </c>
      <c r="BC503" s="250">
        <f t="shared" si="356"/>
        <v>0.79</v>
      </c>
      <c r="BD503" s="246">
        <f t="shared" si="357"/>
        <v>6.29</v>
      </c>
      <c r="BE503" s="56">
        <v>4</v>
      </c>
      <c r="BF503" s="246">
        <f t="shared" si="358"/>
        <v>0.43</v>
      </c>
      <c r="BG503" s="250">
        <f t="shared" si="359"/>
        <v>0.79</v>
      </c>
      <c r="BH503" s="246">
        <f>INDEX('Mar - Aug'!AG:AG,MATCH(C503,'Mar - Aug'!C:C,0))</f>
        <v>6.24</v>
      </c>
      <c r="BI503" s="56">
        <v>4</v>
      </c>
      <c r="BJ503" s="246">
        <f>INDEX('Mar - Aug'!AK:AK,MATCH($C503,'Mar - Aug'!$C:$C,0))</f>
        <v>0.42</v>
      </c>
      <c r="BK503" s="246">
        <f>INDEX('Mar - Aug'!AL:AL,MATCH($C503,'Mar - Aug'!$C:$C,0))</f>
        <v>0.79</v>
      </c>
      <c r="BL503" s="246">
        <f>INDEX('Mar - Aug'!$AG:$AG,MATCH($C503,'Mar - Aug'!$C:$C,0))</f>
        <v>6.24</v>
      </c>
      <c r="BM503" s="56">
        <v>4</v>
      </c>
      <c r="BN503" s="246">
        <f>INDEX('Mar - Aug'!$AK:$AK,MATCH($C503,'Mar - Aug'!$C:$C,0))</f>
        <v>0.42</v>
      </c>
      <c r="BO503" s="246">
        <f>INDEX('Mar - Aug'!$AL:$AL,MATCH($C503,'Mar - Aug'!$C:$C,0))</f>
        <v>0.79</v>
      </c>
      <c r="BP503" s="60">
        <f>INDEX(FY2019_ALL_Targets!EB:EB,MATCH('Final Comp Values'!B503,FY2019_ALL_Targets!A:A,0))</f>
        <v>0</v>
      </c>
      <c r="BQ503" s="60">
        <f>+INDEX(FY2019_ALL_Targets!DY:DY,MATCH(B503,FY2019_ALL_Targets!A:A,0))</f>
        <v>0</v>
      </c>
      <c r="BR503" s="60">
        <f>+INDEX(FY2019_ALL_Targets!DZ:DZ,MATCH(B503,FY2019_ALL_Targets!A:A,0))</f>
        <v>0</v>
      </c>
      <c r="BS503" s="283">
        <f>+INDEX(FY2019_ALL_Targets!EA:EA,MATCH(B503,FY2019_ALL_Targets!A:A,0))</f>
        <v>0</v>
      </c>
      <c r="BT503" s="245">
        <f t="shared" si="374"/>
        <v>0</v>
      </c>
      <c r="BU503" s="245">
        <f t="shared" si="375"/>
        <v>0</v>
      </c>
      <c r="BV503" s="246">
        <f t="shared" si="376"/>
        <v>0</v>
      </c>
      <c r="BW503" s="284">
        <f t="shared" si="360"/>
        <v>0</v>
      </c>
      <c r="BX503" s="245">
        <f t="shared" si="361"/>
        <v>11.17</v>
      </c>
      <c r="BY503" s="246">
        <f t="shared" si="362"/>
        <v>1070689.0219515786</v>
      </c>
      <c r="BZ503" s="285">
        <f t="shared" si="363"/>
        <v>3.0530233514343306E-3</v>
      </c>
      <c r="CA503" s="245">
        <f t="shared" si="364"/>
        <v>124248.38</v>
      </c>
      <c r="CB503" s="286">
        <f t="shared" si="365"/>
        <v>1.3</v>
      </c>
      <c r="CC503" s="268">
        <f t="shared" si="336"/>
        <v>0</v>
      </c>
      <c r="CD503" s="267">
        <f t="shared" si="366"/>
        <v>1070744.5620376947</v>
      </c>
      <c r="CE503" s="268">
        <f t="shared" si="367"/>
        <v>1194937.4019515784</v>
      </c>
      <c r="CF503" s="268">
        <f t="shared" si="368"/>
        <v>1.3000000000000007</v>
      </c>
      <c r="CG503" s="270">
        <f t="shared" si="369"/>
        <v>124616.64553706392</v>
      </c>
      <c r="CH503" s="270">
        <f t="shared" si="370"/>
        <v>124192.83991388371</v>
      </c>
      <c r="CI503" s="269">
        <f t="shared" si="371"/>
        <v>423.80562318020384</v>
      </c>
    </row>
    <row r="504" spans="1:87" s="57" customFormat="1" ht="15.75" customHeight="1" x14ac:dyDescent="0.25">
      <c r="A504" s="297">
        <v>1026455</v>
      </c>
      <c r="B504" s="297">
        <v>103708</v>
      </c>
      <c r="C504" s="347">
        <v>676212</v>
      </c>
      <c r="D504" s="219" t="s">
        <v>937</v>
      </c>
      <c r="E504" s="299" t="s">
        <v>2720</v>
      </c>
      <c r="F504" s="299" t="s">
        <v>998</v>
      </c>
      <c r="G504" s="301" t="s">
        <v>915</v>
      </c>
      <c r="H504" s="302" t="s">
        <v>998</v>
      </c>
      <c r="I504" s="56" t="s">
        <v>35</v>
      </c>
      <c r="J504" s="229" t="s">
        <v>35</v>
      </c>
      <c r="K504" s="229" t="s">
        <v>35</v>
      </c>
      <c r="L504" s="56"/>
      <c r="M504" s="56"/>
      <c r="N504" s="58"/>
      <c r="O504" s="297">
        <v>1026455</v>
      </c>
      <c r="P504" s="303">
        <v>18953</v>
      </c>
      <c r="Q504" s="304">
        <v>42019</v>
      </c>
      <c r="R504" s="304">
        <v>42369</v>
      </c>
      <c r="S504" s="303">
        <f t="shared" si="337"/>
        <v>19709</v>
      </c>
      <c r="T504" s="59"/>
      <c r="U504" s="346">
        <f t="shared" si="372"/>
        <v>2.4332438217965261E-3</v>
      </c>
      <c r="V504" s="345">
        <f t="shared" si="373"/>
        <v>1.8557029700192256E-3</v>
      </c>
      <c r="W504" s="27">
        <v>239660.32720756205</v>
      </c>
      <c r="X504" s="27">
        <v>239660</v>
      </c>
      <c r="Y504" s="305">
        <f t="shared" si="338"/>
        <v>472208.95781378186</v>
      </c>
      <c r="Z504" s="53">
        <f t="shared" si="379"/>
        <v>32041.5</v>
      </c>
      <c r="AA504" s="54">
        <f t="shared" si="379"/>
        <v>32041.5</v>
      </c>
      <c r="AB504" s="54">
        <f t="shared" si="379"/>
        <v>32041.5</v>
      </c>
      <c r="AC504" s="54">
        <f t="shared" si="379"/>
        <v>32041.5</v>
      </c>
      <c r="AD504" s="52">
        <f t="shared" si="339"/>
        <v>128166.01</v>
      </c>
      <c r="AE504" s="53">
        <f t="shared" si="380"/>
        <v>59505.65</v>
      </c>
      <c r="AF504" s="53">
        <f t="shared" si="380"/>
        <v>59505.65</v>
      </c>
      <c r="AG504" s="53">
        <f t="shared" si="380"/>
        <v>59505.65</v>
      </c>
      <c r="AH504" s="53">
        <f t="shared" si="380"/>
        <v>59505.65</v>
      </c>
      <c r="AI504" s="52">
        <f t="shared" si="340"/>
        <v>238022.58208296139</v>
      </c>
      <c r="AJ504" s="55">
        <f t="shared" si="341"/>
        <v>838397.54989674315</v>
      </c>
      <c r="AK504" s="219" t="s">
        <v>937</v>
      </c>
      <c r="AL504" s="220">
        <v>69918.451574351406</v>
      </c>
      <c r="AM504" s="242"/>
      <c r="AN504" s="242"/>
      <c r="AO504" s="242">
        <f t="shared" si="342"/>
        <v>507751.56754170096</v>
      </c>
      <c r="AP504" s="243">
        <f t="shared" si="343"/>
        <v>137812.91397849462</v>
      </c>
      <c r="AQ504" s="244">
        <f t="shared" si="344"/>
        <v>255938.26030425957</v>
      </c>
      <c r="AR504" s="245">
        <f t="shared" si="345"/>
        <v>7.26</v>
      </c>
      <c r="AS504" s="246">
        <f t="shared" si="346"/>
        <v>1.97</v>
      </c>
      <c r="AT504" s="246">
        <f t="shared" si="347"/>
        <v>3.66</v>
      </c>
      <c r="AU504" s="251">
        <f t="shared" si="348"/>
        <v>12.89</v>
      </c>
      <c r="AV504" s="245">
        <f t="shared" si="349"/>
        <v>6.75</v>
      </c>
      <c r="AW504" s="246">
        <f t="shared" si="350"/>
        <v>1.83</v>
      </c>
      <c r="AX504" s="246">
        <f t="shared" si="351"/>
        <v>3.4</v>
      </c>
      <c r="AY504" s="252">
        <f t="shared" si="352"/>
        <v>11.98</v>
      </c>
      <c r="AZ504" s="249">
        <f t="shared" si="353"/>
        <v>6.75</v>
      </c>
      <c r="BA504" s="56">
        <f t="shared" si="354"/>
        <v>4</v>
      </c>
      <c r="BB504" s="246">
        <f t="shared" si="355"/>
        <v>0.46</v>
      </c>
      <c r="BC504" s="250">
        <f t="shared" si="356"/>
        <v>0.85</v>
      </c>
      <c r="BD504" s="246">
        <f t="shared" si="357"/>
        <v>6.75</v>
      </c>
      <c r="BE504" s="56">
        <v>4</v>
      </c>
      <c r="BF504" s="246">
        <f t="shared" si="358"/>
        <v>0.46</v>
      </c>
      <c r="BG504" s="250">
        <f t="shared" si="359"/>
        <v>0.85</v>
      </c>
      <c r="BH504" s="246">
        <f>INDEX('Mar - Aug'!AG:AG,MATCH(C504,'Mar - Aug'!C:C,0))</f>
        <v>6.55</v>
      </c>
      <c r="BI504" s="56">
        <v>4</v>
      </c>
      <c r="BJ504" s="246">
        <f>INDEX('Mar - Aug'!AK:AK,MATCH($C504,'Mar - Aug'!$C:$C,0))</f>
        <v>0.45</v>
      </c>
      <c r="BK504" s="246">
        <f>INDEX('Mar - Aug'!AL:AL,MATCH($C504,'Mar - Aug'!$C:$C,0))</f>
        <v>0.83</v>
      </c>
      <c r="BL504" s="246">
        <f>INDEX('Mar - Aug'!$AG:$AG,MATCH($C504,'Mar - Aug'!$C:$C,0))</f>
        <v>6.55</v>
      </c>
      <c r="BM504" s="56">
        <v>4</v>
      </c>
      <c r="BN504" s="246">
        <f>INDEX('Mar - Aug'!$AK:$AK,MATCH($C504,'Mar - Aug'!$C:$C,0))</f>
        <v>0.45</v>
      </c>
      <c r="BO504" s="246">
        <f>INDEX('Mar - Aug'!$AL:$AL,MATCH($C504,'Mar - Aug'!$C:$C,0))</f>
        <v>0.83</v>
      </c>
      <c r="BP504" s="60">
        <f>INDEX(FY2019_ALL_Targets!EB:EB,MATCH('Final Comp Values'!B504,FY2019_ALL_Targets!A:A,0))</f>
        <v>0</v>
      </c>
      <c r="BQ504" s="60">
        <f>+INDEX(FY2019_ALL_Targets!DY:DY,MATCH(B504,FY2019_ALL_Targets!A:A,0))</f>
        <v>1</v>
      </c>
      <c r="BR504" s="60">
        <f>+INDEX(FY2019_ALL_Targets!DZ:DZ,MATCH(B504,FY2019_ALL_Targets!A:A,0))</f>
        <v>1</v>
      </c>
      <c r="BS504" s="283">
        <f>+INDEX(FY2019_ALL_Targets!EA:EA,MATCH(B504,FY2019_ALL_Targets!A:A,0))</f>
        <v>0</v>
      </c>
      <c r="BT504" s="245">
        <f t="shared" si="374"/>
        <v>0</v>
      </c>
      <c r="BU504" s="245">
        <f t="shared" si="375"/>
        <v>0.45</v>
      </c>
      <c r="BV504" s="246">
        <f t="shared" si="376"/>
        <v>0.83</v>
      </c>
      <c r="BW504" s="284">
        <f t="shared" si="360"/>
        <v>89495.618015169806</v>
      </c>
      <c r="BX504" s="245">
        <f t="shared" si="361"/>
        <v>10.700000000000001</v>
      </c>
      <c r="BY504" s="246">
        <f t="shared" si="362"/>
        <v>748127.43184556009</v>
      </c>
      <c r="BZ504" s="285">
        <f t="shared" si="363"/>
        <v>2.1332529543544587E-3</v>
      </c>
      <c r="CA504" s="245">
        <f t="shared" si="364"/>
        <v>86816.639999999999</v>
      </c>
      <c r="CB504" s="286">
        <f t="shared" si="365"/>
        <v>1.24</v>
      </c>
      <c r="CC504" s="268">
        <f t="shared" si="336"/>
        <v>-9.9999999999996758E-3</v>
      </c>
      <c r="CD504" s="267">
        <f t="shared" si="366"/>
        <v>838397.54989674315</v>
      </c>
      <c r="CE504" s="268">
        <f t="shared" si="367"/>
        <v>834944.0718455601</v>
      </c>
      <c r="CF504" s="268">
        <f t="shared" si="368"/>
        <v>-3.9999999999999147E-2</v>
      </c>
      <c r="CG504" s="270">
        <f t="shared" si="369"/>
        <v>-2799.3240397219538</v>
      </c>
      <c r="CH504" s="270">
        <f t="shared" si="370"/>
        <v>-3453.4780511830468</v>
      </c>
      <c r="CI504" s="269">
        <f t="shared" si="371"/>
        <v>654.15401146109298</v>
      </c>
    </row>
    <row r="505" spans="1:87" s="57" customFormat="1" ht="15.75" customHeight="1" x14ac:dyDescent="0.25">
      <c r="A505" s="297">
        <v>1026494</v>
      </c>
      <c r="B505" s="297">
        <v>103739</v>
      </c>
      <c r="C505" s="347">
        <v>676218</v>
      </c>
      <c r="D505" s="219" t="s">
        <v>928</v>
      </c>
      <c r="E505" s="299" t="s">
        <v>348</v>
      </c>
      <c r="F505" s="299" t="s">
        <v>2470</v>
      </c>
      <c r="G505" s="301" t="s">
        <v>915</v>
      </c>
      <c r="H505" s="302" t="s">
        <v>978</v>
      </c>
      <c r="I505" s="56" t="s">
        <v>35</v>
      </c>
      <c r="J505" s="229" t="s">
        <v>35</v>
      </c>
      <c r="K505" s="229" t="s">
        <v>35</v>
      </c>
      <c r="L505" s="56"/>
      <c r="M505" s="56"/>
      <c r="N505" s="58"/>
      <c r="O505" s="297">
        <v>1026494</v>
      </c>
      <c r="P505" s="303">
        <v>16226</v>
      </c>
      <c r="Q505" s="304">
        <v>42005</v>
      </c>
      <c r="R505" s="304">
        <v>42277</v>
      </c>
      <c r="S505" s="303">
        <f t="shared" si="337"/>
        <v>21694</v>
      </c>
      <c r="T505" s="59"/>
      <c r="U505" s="346">
        <f t="shared" si="372"/>
        <v>2.6783089690016661E-3</v>
      </c>
      <c r="V505" s="345">
        <f t="shared" si="373"/>
        <v>2.0426008540056361E-3</v>
      </c>
      <c r="W505" s="27">
        <v>263797.81516618043</v>
      </c>
      <c r="X505" s="27">
        <v>263797.82</v>
      </c>
      <c r="Y505" s="305">
        <f t="shared" si="338"/>
        <v>519767.67622975208</v>
      </c>
      <c r="Z505" s="53">
        <f t="shared" ref="Z505:AC524" si="381">ROUND($AD505/4,2)</f>
        <v>35268.58</v>
      </c>
      <c r="AA505" s="54">
        <f t="shared" si="381"/>
        <v>35268.58</v>
      </c>
      <c r="AB505" s="54">
        <f t="shared" si="381"/>
        <v>35268.58</v>
      </c>
      <c r="AC505" s="54">
        <f t="shared" si="381"/>
        <v>35268.58</v>
      </c>
      <c r="AD505" s="52">
        <f t="shared" si="339"/>
        <v>141074.29999999999</v>
      </c>
      <c r="AE505" s="53">
        <f t="shared" ref="AE505:AH524" si="382">ROUND($AI505/4,2)</f>
        <v>65498.78</v>
      </c>
      <c r="AF505" s="53">
        <f t="shared" si="382"/>
        <v>65498.78</v>
      </c>
      <c r="AG505" s="53">
        <f t="shared" si="382"/>
        <v>65498.78</v>
      </c>
      <c r="AH505" s="53">
        <f t="shared" si="382"/>
        <v>65498.78</v>
      </c>
      <c r="AI505" s="52">
        <f t="shared" si="340"/>
        <v>261995.12383721978</v>
      </c>
      <c r="AJ505" s="55">
        <f t="shared" si="341"/>
        <v>922837.10006697185</v>
      </c>
      <c r="AK505" s="219" t="s">
        <v>928</v>
      </c>
      <c r="AL505" s="220">
        <v>26039.070668243694</v>
      </c>
      <c r="AM505" s="242"/>
      <c r="AN505" s="242"/>
      <c r="AO505" s="242">
        <f t="shared" si="342"/>
        <v>558889.97444059362</v>
      </c>
      <c r="AP505" s="243">
        <f t="shared" si="343"/>
        <v>151692.79569892472</v>
      </c>
      <c r="AQ505" s="244">
        <f t="shared" si="344"/>
        <v>281715.1869217417</v>
      </c>
      <c r="AR505" s="245">
        <f t="shared" si="345"/>
        <v>21.46</v>
      </c>
      <c r="AS505" s="246">
        <f t="shared" si="346"/>
        <v>5.83</v>
      </c>
      <c r="AT505" s="246">
        <f t="shared" si="347"/>
        <v>10.82</v>
      </c>
      <c r="AU505" s="251">
        <f t="shared" si="348"/>
        <v>38.11</v>
      </c>
      <c r="AV505" s="245">
        <f t="shared" si="349"/>
        <v>19.96</v>
      </c>
      <c r="AW505" s="246">
        <f t="shared" si="350"/>
        <v>5.42</v>
      </c>
      <c r="AX505" s="246">
        <f t="shared" si="351"/>
        <v>10.06</v>
      </c>
      <c r="AY505" s="252">
        <f t="shared" si="352"/>
        <v>35.440000000000005</v>
      </c>
      <c r="AZ505" s="249">
        <f t="shared" si="353"/>
        <v>19.96</v>
      </c>
      <c r="BA505" s="56">
        <f t="shared" si="354"/>
        <v>4</v>
      </c>
      <c r="BB505" s="246">
        <f t="shared" si="355"/>
        <v>1.36</v>
      </c>
      <c r="BC505" s="250">
        <f t="shared" si="356"/>
        <v>2.52</v>
      </c>
      <c r="BD505" s="246">
        <f t="shared" si="357"/>
        <v>19.96</v>
      </c>
      <c r="BE505" s="56">
        <v>4</v>
      </c>
      <c r="BF505" s="246">
        <f t="shared" si="358"/>
        <v>1.36</v>
      </c>
      <c r="BG505" s="250">
        <f t="shared" si="359"/>
        <v>2.52</v>
      </c>
      <c r="BH505" s="246">
        <f>INDEX('Mar - Aug'!AG:AG,MATCH(C505,'Mar - Aug'!C:C,0))</f>
        <v>21.09</v>
      </c>
      <c r="BI505" s="56">
        <v>4</v>
      </c>
      <c r="BJ505" s="246">
        <f>INDEX('Mar - Aug'!AK:AK,MATCH($C505,'Mar - Aug'!$C:$C,0))</f>
        <v>1.43</v>
      </c>
      <c r="BK505" s="246">
        <f>INDEX('Mar - Aug'!AL:AL,MATCH($C505,'Mar - Aug'!$C:$C,0))</f>
        <v>2.66</v>
      </c>
      <c r="BL505" s="246">
        <f>INDEX('Mar - Aug'!$AG:$AG,MATCH($C505,'Mar - Aug'!$C:$C,0))</f>
        <v>21.09</v>
      </c>
      <c r="BM505" s="56">
        <v>4</v>
      </c>
      <c r="BN505" s="246">
        <f>INDEX('Mar - Aug'!$AK:$AK,MATCH($C505,'Mar - Aug'!$C:$C,0))</f>
        <v>1.43</v>
      </c>
      <c r="BO505" s="246">
        <f>INDEX('Mar - Aug'!$AL:$AL,MATCH($C505,'Mar - Aug'!$C:$C,0))</f>
        <v>2.66</v>
      </c>
      <c r="BP505" s="60">
        <f>INDEX(FY2019_ALL_Targets!EB:EB,MATCH('Final Comp Values'!B505,FY2019_ALL_Targets!A:A,0))</f>
        <v>0</v>
      </c>
      <c r="BQ505" s="60">
        <f>+INDEX(FY2019_ALL_Targets!DY:DY,MATCH(B505,FY2019_ALL_Targets!A:A,0))</f>
        <v>1</v>
      </c>
      <c r="BR505" s="60">
        <f>+INDEX(FY2019_ALL_Targets!DZ:DZ,MATCH(B505,FY2019_ALL_Targets!A:A,0))</f>
        <v>1</v>
      </c>
      <c r="BS505" s="283">
        <f>+INDEX(FY2019_ALL_Targets!EA:EA,MATCH(B505,FY2019_ALL_Targets!A:A,0))</f>
        <v>0</v>
      </c>
      <c r="BT505" s="245">
        <f t="shared" si="374"/>
        <v>0</v>
      </c>
      <c r="BU505" s="245">
        <f t="shared" si="375"/>
        <v>1.43</v>
      </c>
      <c r="BV505" s="246">
        <f t="shared" si="376"/>
        <v>2.66</v>
      </c>
      <c r="BW505" s="284">
        <f t="shared" si="360"/>
        <v>106499.79903311671</v>
      </c>
      <c r="BX505" s="245">
        <f t="shared" si="361"/>
        <v>31.350000000000005</v>
      </c>
      <c r="BY505" s="246">
        <f t="shared" si="362"/>
        <v>816324.86544943997</v>
      </c>
      <c r="BZ505" s="285">
        <f t="shared" si="363"/>
        <v>2.3277149811725068E-3</v>
      </c>
      <c r="CA505" s="245">
        <f t="shared" si="364"/>
        <v>94730.62</v>
      </c>
      <c r="CB505" s="286">
        <f t="shared" si="365"/>
        <v>3.64</v>
      </c>
      <c r="CC505" s="268">
        <f t="shared" si="336"/>
        <v>-3.9999999999994262E-2</v>
      </c>
      <c r="CD505" s="267">
        <f t="shared" si="366"/>
        <v>922837.10006697185</v>
      </c>
      <c r="CE505" s="268">
        <f t="shared" si="367"/>
        <v>911055.48544943996</v>
      </c>
      <c r="CF505" s="268">
        <f t="shared" si="368"/>
        <v>-0.45000000000000284</v>
      </c>
      <c r="CG505" s="270">
        <f t="shared" si="369"/>
        <v>-11717.739701753382</v>
      </c>
      <c r="CH505" s="270">
        <f t="shared" si="370"/>
        <v>-11781.614617531886</v>
      </c>
      <c r="CI505" s="269">
        <f t="shared" si="371"/>
        <v>63.874915778504146</v>
      </c>
    </row>
    <row r="506" spans="1:87" s="57" customFormat="1" ht="15.75" customHeight="1" x14ac:dyDescent="0.25">
      <c r="A506" s="297">
        <v>1028638</v>
      </c>
      <c r="B506" s="297">
        <v>103751</v>
      </c>
      <c r="C506" s="347">
        <v>676220</v>
      </c>
      <c r="D506" s="219" t="s">
        <v>940</v>
      </c>
      <c r="E506" s="299" t="s">
        <v>349</v>
      </c>
      <c r="F506" s="299" t="s">
        <v>2301</v>
      </c>
      <c r="G506" s="301" t="s">
        <v>915</v>
      </c>
      <c r="H506" s="302" t="s">
        <v>972</v>
      </c>
      <c r="I506" s="56" t="s">
        <v>35</v>
      </c>
      <c r="J506" s="229" t="s">
        <v>36</v>
      </c>
      <c r="K506" s="229" t="s">
        <v>35</v>
      </c>
      <c r="L506" s="56"/>
      <c r="M506" s="56"/>
      <c r="N506" s="58"/>
      <c r="O506" s="297">
        <v>1025552</v>
      </c>
      <c r="P506" s="303">
        <v>18500</v>
      </c>
      <c r="Q506" s="304">
        <v>42005</v>
      </c>
      <c r="R506" s="304">
        <v>42369</v>
      </c>
      <c r="S506" s="303">
        <f t="shared" si="337"/>
        <v>18500</v>
      </c>
      <c r="T506" s="59"/>
      <c r="U506" s="346">
        <f t="shared" si="372"/>
        <v>2.2839824802494157E-3</v>
      </c>
      <c r="V506" s="345">
        <f t="shared" si="373"/>
        <v>1.7418694477322884E-3</v>
      </c>
      <c r="W506" s="27">
        <v>224958.95552490724</v>
      </c>
      <c r="X506" s="27">
        <v>224958.96</v>
      </c>
      <c r="Y506" s="305">
        <f t="shared" si="338"/>
        <v>443242.4638264227</v>
      </c>
      <c r="Z506" s="53">
        <f t="shared" si="381"/>
        <v>30076</v>
      </c>
      <c r="AA506" s="54">
        <f t="shared" si="381"/>
        <v>30076</v>
      </c>
      <c r="AB506" s="54">
        <f t="shared" si="381"/>
        <v>30076</v>
      </c>
      <c r="AC506" s="54">
        <f t="shared" si="381"/>
        <v>30076</v>
      </c>
      <c r="AD506" s="52">
        <f t="shared" si="339"/>
        <v>120303.98</v>
      </c>
      <c r="AE506" s="53">
        <f t="shared" si="382"/>
        <v>55855.42</v>
      </c>
      <c r="AF506" s="53">
        <f t="shared" si="382"/>
        <v>55855.42</v>
      </c>
      <c r="AG506" s="53">
        <f t="shared" si="382"/>
        <v>55855.42</v>
      </c>
      <c r="AH506" s="53">
        <f t="shared" si="382"/>
        <v>55855.42</v>
      </c>
      <c r="AI506" s="52">
        <f t="shared" si="340"/>
        <v>223421.67378024178</v>
      </c>
      <c r="AJ506" s="55">
        <f t="shared" si="341"/>
        <v>786968.11760666443</v>
      </c>
      <c r="AK506" s="219" t="s">
        <v>940</v>
      </c>
      <c r="AL506" s="220">
        <v>40027.494210593126</v>
      </c>
      <c r="AM506" s="242"/>
      <c r="AN506" s="242"/>
      <c r="AO506" s="242">
        <f t="shared" si="342"/>
        <v>476604.79981335776</v>
      </c>
      <c r="AP506" s="243">
        <f t="shared" si="343"/>
        <v>129359.1182795699</v>
      </c>
      <c r="AQ506" s="244">
        <f t="shared" si="344"/>
        <v>240238.35890348579</v>
      </c>
      <c r="AR506" s="245">
        <f t="shared" si="345"/>
        <v>11.91</v>
      </c>
      <c r="AS506" s="246">
        <f t="shared" si="346"/>
        <v>3.23</v>
      </c>
      <c r="AT506" s="246">
        <f t="shared" si="347"/>
        <v>6</v>
      </c>
      <c r="AU506" s="251">
        <f t="shared" si="348"/>
        <v>21.14</v>
      </c>
      <c r="AV506" s="245">
        <f t="shared" si="349"/>
        <v>11.07</v>
      </c>
      <c r="AW506" s="246">
        <f t="shared" si="350"/>
        <v>3.01</v>
      </c>
      <c r="AX506" s="246">
        <f t="shared" si="351"/>
        <v>5.58</v>
      </c>
      <c r="AY506" s="252">
        <f t="shared" si="352"/>
        <v>19.66</v>
      </c>
      <c r="AZ506" s="249">
        <f t="shared" si="353"/>
        <v>11.07</v>
      </c>
      <c r="BA506" s="56">
        <f t="shared" si="354"/>
        <v>4</v>
      </c>
      <c r="BB506" s="246">
        <f t="shared" si="355"/>
        <v>0.75</v>
      </c>
      <c r="BC506" s="250">
        <f t="shared" si="356"/>
        <v>1.4</v>
      </c>
      <c r="BD506" s="246">
        <f t="shared" si="357"/>
        <v>11.07</v>
      </c>
      <c r="BE506" s="56">
        <v>4</v>
      </c>
      <c r="BF506" s="246">
        <f t="shared" si="358"/>
        <v>0.75</v>
      </c>
      <c r="BG506" s="250">
        <f t="shared" si="359"/>
        <v>1.4</v>
      </c>
      <c r="BH506" s="246">
        <f>INDEX('Mar - Aug'!AG:AG,MATCH(C506,'Mar - Aug'!C:C,0))</f>
        <v>10.9</v>
      </c>
      <c r="BI506" s="56">
        <v>4</v>
      </c>
      <c r="BJ506" s="246">
        <f>INDEX('Mar - Aug'!AK:AK,MATCH($C506,'Mar - Aug'!$C:$C,0))</f>
        <v>0.74</v>
      </c>
      <c r="BK506" s="246">
        <f>INDEX('Mar - Aug'!AL:AL,MATCH($C506,'Mar - Aug'!$C:$C,0))</f>
        <v>1.38</v>
      </c>
      <c r="BL506" s="246">
        <f>INDEX('Mar - Aug'!$AG:$AG,MATCH($C506,'Mar - Aug'!$C:$C,0))</f>
        <v>10.9</v>
      </c>
      <c r="BM506" s="56">
        <v>4</v>
      </c>
      <c r="BN506" s="246">
        <f>INDEX('Mar - Aug'!$AK:$AK,MATCH($C506,'Mar - Aug'!$C:$C,0))</f>
        <v>0.74</v>
      </c>
      <c r="BO506" s="246">
        <f>INDEX('Mar - Aug'!$AL:$AL,MATCH($C506,'Mar - Aug'!$C:$C,0))</f>
        <v>1.38</v>
      </c>
      <c r="BP506" s="60">
        <f>INDEX(FY2019_ALL_Targets!EB:EB,MATCH('Final Comp Values'!B506,FY2019_ALL_Targets!A:A,0))</f>
        <v>0</v>
      </c>
      <c r="BQ506" s="60">
        <f>+INDEX(FY2019_ALL_Targets!DY:DY,MATCH(B506,FY2019_ALL_Targets!A:A,0))</f>
        <v>1</v>
      </c>
      <c r="BR506" s="60">
        <f>+INDEX(FY2019_ALL_Targets!DZ:DZ,MATCH(B506,FY2019_ALL_Targets!A:A,0))</f>
        <v>1</v>
      </c>
      <c r="BS506" s="283">
        <f>+INDEX(FY2019_ALL_Targets!EA:EA,MATCH(B506,FY2019_ALL_Targets!A:A,0))</f>
        <v>0</v>
      </c>
      <c r="BT506" s="245">
        <f t="shared" si="374"/>
        <v>0</v>
      </c>
      <c r="BU506" s="245">
        <f t="shared" si="375"/>
        <v>0.74</v>
      </c>
      <c r="BV506" s="246">
        <f t="shared" si="376"/>
        <v>1.38</v>
      </c>
      <c r="BW506" s="284">
        <f t="shared" si="360"/>
        <v>84858.287726457434</v>
      </c>
      <c r="BX506" s="245">
        <f t="shared" si="361"/>
        <v>17.54</v>
      </c>
      <c r="BY506" s="246">
        <f t="shared" si="362"/>
        <v>702082.24845380336</v>
      </c>
      <c r="BZ506" s="285">
        <f t="shared" si="363"/>
        <v>2.0019571091239963E-3</v>
      </c>
      <c r="CA506" s="245">
        <f t="shared" si="364"/>
        <v>81473.31</v>
      </c>
      <c r="CB506" s="286">
        <f t="shared" si="365"/>
        <v>2.04</v>
      </c>
      <c r="CC506" s="268">
        <f t="shared" si="336"/>
        <v>-1.0000000000000675E-2</v>
      </c>
      <c r="CD506" s="267">
        <f t="shared" si="366"/>
        <v>786968.11760666443</v>
      </c>
      <c r="CE506" s="268">
        <f t="shared" si="367"/>
        <v>783555.55845380342</v>
      </c>
      <c r="CF506" s="268">
        <f t="shared" si="368"/>
        <v>-8.0000000000001847E-2</v>
      </c>
      <c r="CG506" s="270">
        <f t="shared" si="369"/>
        <v>-3202.3117705256664</v>
      </c>
      <c r="CH506" s="270">
        <f t="shared" si="370"/>
        <v>-3412.5591528610094</v>
      </c>
      <c r="CI506" s="269">
        <f t="shared" si="371"/>
        <v>210.24738233534299</v>
      </c>
    </row>
    <row r="507" spans="1:87" s="57" customFormat="1" ht="15.75" customHeight="1" x14ac:dyDescent="0.25">
      <c r="A507" s="297">
        <v>1026724</v>
      </c>
      <c r="B507" s="297">
        <v>103799</v>
      </c>
      <c r="C507" s="347">
        <v>676239</v>
      </c>
      <c r="D507" s="219" t="s">
        <v>930</v>
      </c>
      <c r="E507" s="299" t="s">
        <v>351</v>
      </c>
      <c r="F507" s="299" t="s">
        <v>1002</v>
      </c>
      <c r="G507" s="301" t="s">
        <v>915</v>
      </c>
      <c r="H507" s="302" t="s">
        <v>1002</v>
      </c>
      <c r="I507" s="56" t="s">
        <v>35</v>
      </c>
      <c r="J507" s="229" t="s">
        <v>35</v>
      </c>
      <c r="K507" s="229" t="s">
        <v>35</v>
      </c>
      <c r="L507" s="56"/>
      <c r="M507" s="56"/>
      <c r="N507" s="58"/>
      <c r="O507" s="297">
        <v>1026724</v>
      </c>
      <c r="P507" s="303">
        <v>9774</v>
      </c>
      <c r="Q507" s="304">
        <v>42062</v>
      </c>
      <c r="R507" s="304">
        <v>42277</v>
      </c>
      <c r="S507" s="303">
        <f t="shared" si="337"/>
        <v>16516</v>
      </c>
      <c r="T507" s="59"/>
      <c r="U507" s="346">
        <f t="shared" si="372"/>
        <v>2.0390407915567219E-3</v>
      </c>
      <c r="V507" s="345">
        <f t="shared" si="373"/>
        <v>1.5550657188511609E-3</v>
      </c>
      <c r="W507" s="27">
        <v>200833.62755337125</v>
      </c>
      <c r="X507" s="27">
        <v>200833.63</v>
      </c>
      <c r="Y507" s="305">
        <f t="shared" si="338"/>
        <v>395707.70446255122</v>
      </c>
      <c r="Z507" s="53">
        <f t="shared" si="381"/>
        <v>26850.55</v>
      </c>
      <c r="AA507" s="54">
        <f t="shared" si="381"/>
        <v>26850.55</v>
      </c>
      <c r="AB507" s="54">
        <f t="shared" si="381"/>
        <v>26850.55</v>
      </c>
      <c r="AC507" s="54">
        <f t="shared" si="381"/>
        <v>26850.55</v>
      </c>
      <c r="AD507" s="52">
        <f t="shared" si="339"/>
        <v>107402.19</v>
      </c>
      <c r="AE507" s="53">
        <f t="shared" si="382"/>
        <v>49865.3</v>
      </c>
      <c r="AF507" s="53">
        <f t="shared" si="382"/>
        <v>49865.3</v>
      </c>
      <c r="AG507" s="53">
        <f t="shared" si="382"/>
        <v>49865.3</v>
      </c>
      <c r="AH507" s="53">
        <f t="shared" si="382"/>
        <v>49865.3</v>
      </c>
      <c r="AI507" s="52">
        <f t="shared" si="340"/>
        <v>199461.20887321478</v>
      </c>
      <c r="AJ507" s="55">
        <f t="shared" si="341"/>
        <v>702571.10333576601</v>
      </c>
      <c r="AK507" s="219" t="s">
        <v>930</v>
      </c>
      <c r="AL507" s="220">
        <v>95853.985850633719</v>
      </c>
      <c r="AM507" s="242"/>
      <c r="AN507" s="242"/>
      <c r="AO507" s="242">
        <f t="shared" si="342"/>
        <v>425492.15533607663</v>
      </c>
      <c r="AP507" s="243">
        <f t="shared" si="343"/>
        <v>115486.22580645162</v>
      </c>
      <c r="AQ507" s="244">
        <f t="shared" si="344"/>
        <v>214474.41814324172</v>
      </c>
      <c r="AR507" s="245">
        <f t="shared" si="345"/>
        <v>4.4400000000000004</v>
      </c>
      <c r="AS507" s="246">
        <f t="shared" si="346"/>
        <v>1.2</v>
      </c>
      <c r="AT507" s="246">
        <f t="shared" si="347"/>
        <v>2.2400000000000002</v>
      </c>
      <c r="AU507" s="251">
        <f t="shared" si="348"/>
        <v>7.8800000000000008</v>
      </c>
      <c r="AV507" s="245">
        <f t="shared" si="349"/>
        <v>4.13</v>
      </c>
      <c r="AW507" s="246">
        <f t="shared" si="350"/>
        <v>1.1200000000000001</v>
      </c>
      <c r="AX507" s="246">
        <f t="shared" si="351"/>
        <v>2.08</v>
      </c>
      <c r="AY507" s="252">
        <f t="shared" si="352"/>
        <v>7.33</v>
      </c>
      <c r="AZ507" s="249">
        <f t="shared" si="353"/>
        <v>4.13</v>
      </c>
      <c r="BA507" s="56">
        <f t="shared" si="354"/>
        <v>4</v>
      </c>
      <c r="BB507" s="246">
        <f t="shared" si="355"/>
        <v>0.28000000000000003</v>
      </c>
      <c r="BC507" s="250">
        <f t="shared" si="356"/>
        <v>0.52</v>
      </c>
      <c r="BD507" s="246">
        <f t="shared" si="357"/>
        <v>4.13</v>
      </c>
      <c r="BE507" s="56">
        <v>4</v>
      </c>
      <c r="BF507" s="246">
        <f t="shared" si="358"/>
        <v>0.28000000000000003</v>
      </c>
      <c r="BG507" s="250">
        <f t="shared" si="359"/>
        <v>0.52</v>
      </c>
      <c r="BH507" s="246">
        <f>INDEX('Mar - Aug'!AG:AG,MATCH(C507,'Mar - Aug'!C:C,0))</f>
        <v>4.0999999999999996</v>
      </c>
      <c r="BI507" s="56">
        <v>4</v>
      </c>
      <c r="BJ507" s="246">
        <f>INDEX('Mar - Aug'!AK:AK,MATCH($C507,'Mar - Aug'!$C:$C,0))</f>
        <v>0.28000000000000003</v>
      </c>
      <c r="BK507" s="246">
        <f>INDEX('Mar - Aug'!AL:AL,MATCH($C507,'Mar - Aug'!$C:$C,0))</f>
        <v>0.52</v>
      </c>
      <c r="BL507" s="246">
        <f>INDEX('Mar - Aug'!$AG:$AG,MATCH($C507,'Mar - Aug'!$C:$C,0))</f>
        <v>4.0999999999999996</v>
      </c>
      <c r="BM507" s="56">
        <v>4</v>
      </c>
      <c r="BN507" s="246">
        <f>INDEX('Mar - Aug'!$AK:$AK,MATCH($C507,'Mar - Aug'!$C:$C,0))</f>
        <v>0.28000000000000003</v>
      </c>
      <c r="BO507" s="246">
        <f>INDEX('Mar - Aug'!$AL:$AL,MATCH($C507,'Mar - Aug'!$C:$C,0))</f>
        <v>0.52</v>
      </c>
      <c r="BP507" s="60">
        <f>INDEX(FY2019_ALL_Targets!EB:EB,MATCH('Final Comp Values'!B507,FY2019_ALL_Targets!A:A,0))</f>
        <v>0</v>
      </c>
      <c r="BQ507" s="60">
        <f>+INDEX(FY2019_ALL_Targets!DY:DY,MATCH(B507,FY2019_ALL_Targets!A:A,0))</f>
        <v>1</v>
      </c>
      <c r="BR507" s="60">
        <f>+INDEX(FY2019_ALL_Targets!DZ:DZ,MATCH(B507,FY2019_ALL_Targets!A:A,0))</f>
        <v>2</v>
      </c>
      <c r="BS507" s="283">
        <f>+INDEX(FY2019_ALL_Targets!EA:EA,MATCH(B507,FY2019_ALL_Targets!A:A,0))</f>
        <v>0</v>
      </c>
      <c r="BT507" s="245">
        <f t="shared" si="374"/>
        <v>0</v>
      </c>
      <c r="BU507" s="245">
        <f t="shared" si="375"/>
        <v>0.28000000000000003</v>
      </c>
      <c r="BV507" s="246">
        <f t="shared" si="376"/>
        <v>1.04</v>
      </c>
      <c r="BW507" s="284">
        <f t="shared" si="360"/>
        <v>126527.26132283651</v>
      </c>
      <c r="BX507" s="245">
        <f t="shared" si="361"/>
        <v>6.01</v>
      </c>
      <c r="BY507" s="246">
        <f t="shared" si="362"/>
        <v>576082.45496230864</v>
      </c>
      <c r="BZ507" s="285">
        <f t="shared" si="363"/>
        <v>1.6426741577547296E-3</v>
      </c>
      <c r="CA507" s="245">
        <f t="shared" si="364"/>
        <v>66851.63</v>
      </c>
      <c r="CB507" s="286">
        <f t="shared" si="365"/>
        <v>0.7</v>
      </c>
      <c r="CC507" s="268">
        <f t="shared" si="336"/>
        <v>0</v>
      </c>
      <c r="CD507" s="267">
        <f t="shared" si="366"/>
        <v>702571.10333576601</v>
      </c>
      <c r="CE507" s="268">
        <f t="shared" si="367"/>
        <v>642934.08496230864</v>
      </c>
      <c r="CF507" s="268">
        <f t="shared" si="368"/>
        <v>-0.62000000000000011</v>
      </c>
      <c r="CG507" s="270">
        <f t="shared" si="369"/>
        <v>-59426.205193475442</v>
      </c>
      <c r="CH507" s="270">
        <f t="shared" si="370"/>
        <v>-59637.018373457366</v>
      </c>
      <c r="CI507" s="269">
        <f t="shared" si="371"/>
        <v>210.81317998192389</v>
      </c>
    </row>
    <row r="508" spans="1:87" s="57" customFormat="1" ht="15.75" customHeight="1" x14ac:dyDescent="0.25">
      <c r="A508" s="297">
        <v>1016706</v>
      </c>
      <c r="B508" s="297">
        <v>103831</v>
      </c>
      <c r="C508" s="347">
        <v>676229</v>
      </c>
      <c r="D508" s="219" t="s">
        <v>925</v>
      </c>
      <c r="E508" s="299" t="s">
        <v>2776</v>
      </c>
      <c r="F508" s="299" t="s">
        <v>2293</v>
      </c>
      <c r="G508" s="301" t="s">
        <v>915</v>
      </c>
      <c r="H508" s="302" t="s">
        <v>2293</v>
      </c>
      <c r="I508" s="56" t="s">
        <v>35</v>
      </c>
      <c r="J508" s="229" t="s">
        <v>36</v>
      </c>
      <c r="K508" s="229" t="s">
        <v>35</v>
      </c>
      <c r="L508" s="56"/>
      <c r="M508" s="56"/>
      <c r="N508" s="58"/>
      <c r="O508" s="297">
        <v>1016706</v>
      </c>
      <c r="P508" s="303">
        <v>9579</v>
      </c>
      <c r="Q508" s="304">
        <v>42005</v>
      </c>
      <c r="R508" s="304">
        <v>42369</v>
      </c>
      <c r="S508" s="303">
        <f t="shared" si="337"/>
        <v>9579</v>
      </c>
      <c r="T508" s="59"/>
      <c r="U508" s="346">
        <f t="shared" si="372"/>
        <v>1.1826090907194138E-3</v>
      </c>
      <c r="V508" s="345">
        <f t="shared" si="373"/>
        <v>9.0191175350419408E-4</v>
      </c>
      <c r="W508" s="27">
        <v>116480.09916257224</v>
      </c>
      <c r="X508" s="27">
        <v>0</v>
      </c>
      <c r="Y508" s="305">
        <f t="shared" si="338"/>
        <v>229503.76005369207</v>
      </c>
      <c r="Z508" s="53">
        <f t="shared" si="381"/>
        <v>15572.86</v>
      </c>
      <c r="AA508" s="54">
        <f t="shared" si="381"/>
        <v>15572.86</v>
      </c>
      <c r="AB508" s="54">
        <f t="shared" si="381"/>
        <v>15572.86</v>
      </c>
      <c r="AC508" s="54">
        <f t="shared" si="381"/>
        <v>15572.86</v>
      </c>
      <c r="AD508" s="52">
        <f t="shared" si="339"/>
        <v>62291.45</v>
      </c>
      <c r="AE508" s="53">
        <f t="shared" si="382"/>
        <v>28921.03</v>
      </c>
      <c r="AF508" s="53">
        <f t="shared" si="382"/>
        <v>28921.03</v>
      </c>
      <c r="AG508" s="53">
        <f t="shared" si="382"/>
        <v>28921.03</v>
      </c>
      <c r="AH508" s="53">
        <f t="shared" si="382"/>
        <v>28921.03</v>
      </c>
      <c r="AI508" s="52">
        <f t="shared" si="340"/>
        <v>115684.11962923979</v>
      </c>
      <c r="AJ508" s="55">
        <f t="shared" si="341"/>
        <v>407479.32968293183</v>
      </c>
      <c r="AK508" s="219" t="s">
        <v>925</v>
      </c>
      <c r="AL508" s="220">
        <v>58482.872744368782</v>
      </c>
      <c r="AM508" s="242"/>
      <c r="AN508" s="242"/>
      <c r="AO508" s="242">
        <f t="shared" si="342"/>
        <v>246778.23661687321</v>
      </c>
      <c r="AP508" s="243">
        <f t="shared" si="343"/>
        <v>66980.053763440868</v>
      </c>
      <c r="AQ508" s="244">
        <f t="shared" si="344"/>
        <v>124391.52648305355</v>
      </c>
      <c r="AR508" s="245">
        <f t="shared" si="345"/>
        <v>4.22</v>
      </c>
      <c r="AS508" s="246">
        <f t="shared" si="346"/>
        <v>1.1499999999999999</v>
      </c>
      <c r="AT508" s="246">
        <f t="shared" si="347"/>
        <v>2.13</v>
      </c>
      <c r="AU508" s="251">
        <f t="shared" si="348"/>
        <v>7.4999999999999991</v>
      </c>
      <c r="AV508" s="245">
        <f t="shared" si="349"/>
        <v>3.92</v>
      </c>
      <c r="AW508" s="246">
        <f t="shared" si="350"/>
        <v>1.07</v>
      </c>
      <c r="AX508" s="246">
        <f t="shared" si="351"/>
        <v>1.98</v>
      </c>
      <c r="AY508" s="252">
        <f t="shared" si="352"/>
        <v>6.9700000000000006</v>
      </c>
      <c r="AZ508" s="249">
        <f t="shared" si="353"/>
        <v>3.92</v>
      </c>
      <c r="BA508" s="56">
        <f t="shared" si="354"/>
        <v>4</v>
      </c>
      <c r="BB508" s="246">
        <f t="shared" si="355"/>
        <v>0.27</v>
      </c>
      <c r="BC508" s="250">
        <f t="shared" si="356"/>
        <v>0.5</v>
      </c>
      <c r="BD508" s="246">
        <f t="shared" si="357"/>
        <v>3.92</v>
      </c>
      <c r="BE508" s="56">
        <v>4</v>
      </c>
      <c r="BF508" s="246">
        <f t="shared" si="358"/>
        <v>0.27</v>
      </c>
      <c r="BG508" s="250">
        <f t="shared" si="359"/>
        <v>0.5</v>
      </c>
      <c r="BH508" s="246">
        <f>INDEX('Mar - Aug'!AG:AG,MATCH(C508,'Mar - Aug'!C:C,0))</f>
        <v>3.95</v>
      </c>
      <c r="BI508" s="56">
        <v>4</v>
      </c>
      <c r="BJ508" s="246">
        <f>INDEX('Mar - Aug'!AK:AK,MATCH($C508,'Mar - Aug'!$C:$C,0))</f>
        <v>0.27</v>
      </c>
      <c r="BK508" s="246">
        <f>INDEX('Mar - Aug'!AL:AL,MATCH($C508,'Mar - Aug'!$C:$C,0))</f>
        <v>0.5</v>
      </c>
      <c r="BL508" s="246">
        <f>INDEX('Mar - Aug'!$AG:$AG,MATCH($C508,'Mar - Aug'!$C:$C,0))</f>
        <v>3.95</v>
      </c>
      <c r="BM508" s="56">
        <v>4</v>
      </c>
      <c r="BN508" s="246">
        <f>INDEX('Mar - Aug'!$AK:$AK,MATCH($C508,'Mar - Aug'!$C:$C,0))</f>
        <v>0.27</v>
      </c>
      <c r="BO508" s="246">
        <f>INDEX('Mar - Aug'!$AL:$AL,MATCH($C508,'Mar - Aug'!$C:$C,0))</f>
        <v>0.5</v>
      </c>
      <c r="BP508" s="60">
        <f>INDEX(FY2019_ALL_Targets!EB:EB,MATCH('Final Comp Values'!B508,FY2019_ALL_Targets!A:A,0))</f>
        <v>0</v>
      </c>
      <c r="BQ508" s="60">
        <f>+INDEX(FY2019_ALL_Targets!DY:DY,MATCH(B508,FY2019_ALL_Targets!A:A,0))</f>
        <v>2</v>
      </c>
      <c r="BR508" s="60">
        <f>+INDEX(FY2019_ALL_Targets!DZ:DZ,MATCH(B508,FY2019_ALL_Targets!A:A,0))</f>
        <v>2</v>
      </c>
      <c r="BS508" s="283">
        <f>+INDEX(FY2019_ALL_Targets!EA:EA,MATCH(B508,FY2019_ALL_Targets!A:A,0))</f>
        <v>0</v>
      </c>
      <c r="BT508" s="245">
        <f t="shared" si="374"/>
        <v>0</v>
      </c>
      <c r="BU508" s="245">
        <f t="shared" si="375"/>
        <v>0.54</v>
      </c>
      <c r="BV508" s="246">
        <f t="shared" si="376"/>
        <v>1</v>
      </c>
      <c r="BW508" s="284">
        <f t="shared" si="360"/>
        <v>90063.624026327932</v>
      </c>
      <c r="BX508" s="245">
        <f t="shared" si="361"/>
        <v>5.4300000000000006</v>
      </c>
      <c r="BY508" s="246">
        <f t="shared" si="362"/>
        <v>317561.99900192249</v>
      </c>
      <c r="BZ508" s="285">
        <f t="shared" si="363"/>
        <v>9.0551427968678779E-4</v>
      </c>
      <c r="CA508" s="245">
        <f t="shared" si="364"/>
        <v>36851.56</v>
      </c>
      <c r="CB508" s="286">
        <f t="shared" si="365"/>
        <v>0.63</v>
      </c>
      <c r="CC508" s="268">
        <f t="shared" si="336"/>
        <v>-2.9999999999999361E-2</v>
      </c>
      <c r="CD508" s="267">
        <f t="shared" si="366"/>
        <v>407479.32968293183</v>
      </c>
      <c r="CE508" s="268">
        <f t="shared" si="367"/>
        <v>354413.55900192249</v>
      </c>
      <c r="CF508" s="268">
        <f t="shared" si="368"/>
        <v>-0.91000000000000014</v>
      </c>
      <c r="CG508" s="270">
        <f t="shared" si="369"/>
        <v>-53200.314205375602</v>
      </c>
      <c r="CH508" s="270">
        <f t="shared" si="370"/>
        <v>-53065.770681009337</v>
      </c>
      <c r="CI508" s="269">
        <f t="shared" si="371"/>
        <v>-134.54352436626505</v>
      </c>
    </row>
    <row r="509" spans="1:87" s="57" customFormat="1" ht="15.75" customHeight="1" x14ac:dyDescent="0.25">
      <c r="A509" s="297">
        <v>1026628</v>
      </c>
      <c r="B509" s="297">
        <v>103837</v>
      </c>
      <c r="C509" s="347">
        <v>676224</v>
      </c>
      <c r="D509" s="219" t="s">
        <v>920</v>
      </c>
      <c r="E509" s="299" t="s">
        <v>353</v>
      </c>
      <c r="F509" s="299" t="s">
        <v>921</v>
      </c>
      <c r="G509" s="301" t="s">
        <v>915</v>
      </c>
      <c r="H509" s="302" t="s">
        <v>922</v>
      </c>
      <c r="I509" s="56" t="s">
        <v>35</v>
      </c>
      <c r="J509" s="229" t="s">
        <v>35</v>
      </c>
      <c r="K509" s="229" t="s">
        <v>35</v>
      </c>
      <c r="L509" s="56"/>
      <c r="M509" s="56"/>
      <c r="N509" s="58"/>
      <c r="O509" s="297">
        <v>1026628</v>
      </c>
      <c r="P509" s="303">
        <v>17481</v>
      </c>
      <c r="Q509" s="304">
        <v>42063</v>
      </c>
      <c r="R509" s="304">
        <v>42369</v>
      </c>
      <c r="S509" s="303">
        <f t="shared" si="337"/>
        <v>20784</v>
      </c>
      <c r="T509" s="59"/>
      <c r="U509" s="346">
        <f t="shared" si="372"/>
        <v>2.5659617226758843E-3</v>
      </c>
      <c r="V509" s="345">
        <f t="shared" si="373"/>
        <v>1.956919708198264E-3</v>
      </c>
      <c r="W509" s="27">
        <v>252732.26652117146</v>
      </c>
      <c r="X509" s="27">
        <v>252732.28</v>
      </c>
      <c r="Y509" s="305">
        <f t="shared" si="338"/>
        <v>497964.93881991185</v>
      </c>
      <c r="Z509" s="53">
        <f t="shared" si="381"/>
        <v>33789.160000000003</v>
      </c>
      <c r="AA509" s="54">
        <f t="shared" si="381"/>
        <v>33789.160000000003</v>
      </c>
      <c r="AB509" s="54">
        <f t="shared" si="381"/>
        <v>33789.160000000003</v>
      </c>
      <c r="AC509" s="54">
        <f t="shared" si="381"/>
        <v>33789.160000000003</v>
      </c>
      <c r="AD509" s="52">
        <f t="shared" si="339"/>
        <v>135156.64000000001</v>
      </c>
      <c r="AE509" s="53">
        <f t="shared" si="382"/>
        <v>62751.3</v>
      </c>
      <c r="AF509" s="53">
        <f t="shared" si="382"/>
        <v>62751.3</v>
      </c>
      <c r="AG509" s="53">
        <f t="shared" si="382"/>
        <v>62751.3</v>
      </c>
      <c r="AH509" s="53">
        <f t="shared" si="382"/>
        <v>62751.3</v>
      </c>
      <c r="AI509" s="52">
        <f t="shared" si="340"/>
        <v>251005.19285667816</v>
      </c>
      <c r="AJ509" s="55">
        <f t="shared" si="341"/>
        <v>884126.77167659008</v>
      </c>
      <c r="AK509" s="219" t="s">
        <v>920</v>
      </c>
      <c r="AL509" s="220">
        <v>54680.661225614327</v>
      </c>
      <c r="AM509" s="242"/>
      <c r="AN509" s="242"/>
      <c r="AO509" s="242">
        <f t="shared" si="342"/>
        <v>535446.17077409883</v>
      </c>
      <c r="AP509" s="243">
        <f t="shared" si="343"/>
        <v>145329.72043010755</v>
      </c>
      <c r="AQ509" s="244">
        <f t="shared" si="344"/>
        <v>269898.05683513783</v>
      </c>
      <c r="AR509" s="245">
        <f t="shared" si="345"/>
        <v>9.7899999999999991</v>
      </c>
      <c r="AS509" s="246">
        <f t="shared" si="346"/>
        <v>2.66</v>
      </c>
      <c r="AT509" s="246">
        <f t="shared" si="347"/>
        <v>4.9400000000000004</v>
      </c>
      <c r="AU509" s="251">
        <f t="shared" si="348"/>
        <v>17.39</v>
      </c>
      <c r="AV509" s="245">
        <f t="shared" si="349"/>
        <v>9.11</v>
      </c>
      <c r="AW509" s="246">
        <f t="shared" si="350"/>
        <v>2.4700000000000002</v>
      </c>
      <c r="AX509" s="246">
        <f t="shared" si="351"/>
        <v>4.59</v>
      </c>
      <c r="AY509" s="252">
        <f t="shared" si="352"/>
        <v>16.170000000000002</v>
      </c>
      <c r="AZ509" s="249">
        <f t="shared" si="353"/>
        <v>9.11</v>
      </c>
      <c r="BA509" s="56">
        <f t="shared" si="354"/>
        <v>4</v>
      </c>
      <c r="BB509" s="246">
        <f t="shared" si="355"/>
        <v>0.62</v>
      </c>
      <c r="BC509" s="250">
        <f t="shared" si="356"/>
        <v>1.1499999999999999</v>
      </c>
      <c r="BD509" s="246">
        <f t="shared" si="357"/>
        <v>9.11</v>
      </c>
      <c r="BE509" s="56">
        <v>4</v>
      </c>
      <c r="BF509" s="246">
        <f t="shared" si="358"/>
        <v>0.62</v>
      </c>
      <c r="BG509" s="250">
        <f t="shared" si="359"/>
        <v>1.1499999999999999</v>
      </c>
      <c r="BH509" s="246">
        <f>INDEX('Mar - Aug'!AG:AG,MATCH(C509,'Mar - Aug'!C:C,0))</f>
        <v>8.9700000000000006</v>
      </c>
      <c r="BI509" s="56">
        <v>4</v>
      </c>
      <c r="BJ509" s="246">
        <f>INDEX('Mar - Aug'!AK:AK,MATCH($C509,'Mar - Aug'!$C:$C,0))</f>
        <v>0.61</v>
      </c>
      <c r="BK509" s="246">
        <f>INDEX('Mar - Aug'!AL:AL,MATCH($C509,'Mar - Aug'!$C:$C,0))</f>
        <v>1.1299999999999999</v>
      </c>
      <c r="BL509" s="246">
        <f>INDEX('Mar - Aug'!$AG:$AG,MATCH($C509,'Mar - Aug'!$C:$C,0))</f>
        <v>8.9700000000000006</v>
      </c>
      <c r="BM509" s="56">
        <v>4</v>
      </c>
      <c r="BN509" s="246">
        <f>INDEX('Mar - Aug'!$AK:$AK,MATCH($C509,'Mar - Aug'!$C:$C,0))</f>
        <v>0.61</v>
      </c>
      <c r="BO509" s="246">
        <f>INDEX('Mar - Aug'!$AL:$AL,MATCH($C509,'Mar - Aug'!$C:$C,0))</f>
        <v>1.1299999999999999</v>
      </c>
      <c r="BP509" s="60">
        <f>INDEX(FY2019_ALL_Targets!EB:EB,MATCH('Final Comp Values'!B509,FY2019_ALL_Targets!A:A,0))</f>
        <v>0</v>
      </c>
      <c r="BQ509" s="60">
        <f>+INDEX(FY2019_ALL_Targets!DY:DY,MATCH(B509,FY2019_ALL_Targets!A:A,0))</f>
        <v>1</v>
      </c>
      <c r="BR509" s="60">
        <f>+INDEX(FY2019_ALL_Targets!DZ:DZ,MATCH(B509,FY2019_ALL_Targets!A:A,0))</f>
        <v>1</v>
      </c>
      <c r="BS509" s="283">
        <f>+INDEX(FY2019_ALL_Targets!EA:EA,MATCH(B509,FY2019_ALL_Targets!A:A,0))</f>
        <v>0</v>
      </c>
      <c r="BT509" s="245">
        <f t="shared" si="374"/>
        <v>0</v>
      </c>
      <c r="BU509" s="245">
        <f t="shared" si="375"/>
        <v>0.61</v>
      </c>
      <c r="BV509" s="246">
        <f t="shared" si="376"/>
        <v>1.1299999999999999</v>
      </c>
      <c r="BW509" s="284">
        <f t="shared" si="360"/>
        <v>95144.350532568918</v>
      </c>
      <c r="BX509" s="245">
        <f t="shared" si="361"/>
        <v>14.430000000000001</v>
      </c>
      <c r="BY509" s="246">
        <f t="shared" si="362"/>
        <v>789041.94148561487</v>
      </c>
      <c r="BZ509" s="285">
        <f t="shared" si="363"/>
        <v>2.2499189057022082E-3</v>
      </c>
      <c r="CA509" s="245">
        <f t="shared" si="364"/>
        <v>91564.57</v>
      </c>
      <c r="CB509" s="286">
        <f t="shared" si="365"/>
        <v>1.67</v>
      </c>
      <c r="CC509" s="268">
        <f t="shared" si="336"/>
        <v>-1.9999999999997353E-2</v>
      </c>
      <c r="CD509" s="267">
        <f t="shared" si="366"/>
        <v>884126.77167659008</v>
      </c>
      <c r="CE509" s="268">
        <f t="shared" si="367"/>
        <v>880606.51148561481</v>
      </c>
      <c r="CF509" s="268">
        <f t="shared" si="368"/>
        <v>-7.0000000000000284E-2</v>
      </c>
      <c r="CG509" s="270">
        <f t="shared" si="369"/>
        <v>-3827.3886219765959</v>
      </c>
      <c r="CH509" s="270">
        <f t="shared" si="370"/>
        <v>-3520.2601909752702</v>
      </c>
      <c r="CI509" s="269">
        <f t="shared" si="371"/>
        <v>-307.12843100132568</v>
      </c>
    </row>
    <row r="510" spans="1:87" s="57" customFormat="1" ht="15.75" customHeight="1" x14ac:dyDescent="0.25">
      <c r="A510" s="297">
        <v>1028740</v>
      </c>
      <c r="B510" s="297">
        <v>103866</v>
      </c>
      <c r="C510" s="347">
        <v>676230</v>
      </c>
      <c r="D510" s="219" t="s">
        <v>930</v>
      </c>
      <c r="E510" s="299" t="s">
        <v>2676</v>
      </c>
      <c r="F510" s="299" t="s">
        <v>978</v>
      </c>
      <c r="G510" s="301" t="s">
        <v>915</v>
      </c>
      <c r="H510" s="302" t="s">
        <v>978</v>
      </c>
      <c r="I510" s="56" t="s">
        <v>35</v>
      </c>
      <c r="J510" s="229" t="s">
        <v>36</v>
      </c>
      <c r="K510" s="229" t="s">
        <v>35</v>
      </c>
      <c r="L510" s="56"/>
      <c r="M510" s="56"/>
      <c r="N510" s="58"/>
      <c r="O510" s="297">
        <v>1017010</v>
      </c>
      <c r="P510" s="303">
        <v>22291</v>
      </c>
      <c r="Q510" s="304">
        <v>42005</v>
      </c>
      <c r="R510" s="304">
        <v>42369</v>
      </c>
      <c r="S510" s="303">
        <f t="shared" si="337"/>
        <v>22291</v>
      </c>
      <c r="T510" s="59"/>
      <c r="U510" s="346">
        <f t="shared" si="372"/>
        <v>2.7520137009318774E-3</v>
      </c>
      <c r="V510" s="345">
        <f t="shared" si="373"/>
        <v>2.0988114518594833E-3</v>
      </c>
      <c r="W510" s="27">
        <v>271057.30145438953</v>
      </c>
      <c r="X510" s="27">
        <v>271057.3</v>
      </c>
      <c r="Y510" s="305">
        <f t="shared" si="338"/>
        <v>534071.23033269134</v>
      </c>
      <c r="Z510" s="53">
        <f t="shared" si="381"/>
        <v>36239.14</v>
      </c>
      <c r="AA510" s="54">
        <f t="shared" si="381"/>
        <v>36239.14</v>
      </c>
      <c r="AB510" s="54">
        <f t="shared" si="381"/>
        <v>36239.14</v>
      </c>
      <c r="AC510" s="54">
        <f t="shared" si="381"/>
        <v>36239.14</v>
      </c>
      <c r="AD510" s="52">
        <f t="shared" si="339"/>
        <v>144956.54</v>
      </c>
      <c r="AE510" s="53">
        <f t="shared" si="382"/>
        <v>67301.25</v>
      </c>
      <c r="AF510" s="53">
        <f t="shared" si="382"/>
        <v>67301.25</v>
      </c>
      <c r="AG510" s="53">
        <f t="shared" si="382"/>
        <v>67301.25</v>
      </c>
      <c r="AH510" s="53">
        <f t="shared" si="382"/>
        <v>67301.25</v>
      </c>
      <c r="AI510" s="52">
        <f t="shared" si="340"/>
        <v>269205.00163434434</v>
      </c>
      <c r="AJ510" s="55">
        <f t="shared" si="341"/>
        <v>948232.77196703572</v>
      </c>
      <c r="AK510" s="219" t="s">
        <v>930</v>
      </c>
      <c r="AL510" s="220">
        <v>95853.985850633719</v>
      </c>
      <c r="AM510" s="242"/>
      <c r="AN510" s="242"/>
      <c r="AO510" s="242">
        <f t="shared" si="342"/>
        <v>574270.14014267887</v>
      </c>
      <c r="AP510" s="243">
        <f t="shared" si="343"/>
        <v>155867.24731182799</v>
      </c>
      <c r="AQ510" s="244">
        <f t="shared" si="344"/>
        <v>289467.74369284342</v>
      </c>
      <c r="AR510" s="245">
        <f t="shared" si="345"/>
        <v>5.99</v>
      </c>
      <c r="AS510" s="246">
        <f t="shared" si="346"/>
        <v>1.63</v>
      </c>
      <c r="AT510" s="246">
        <f t="shared" si="347"/>
        <v>3.02</v>
      </c>
      <c r="AU510" s="251">
        <f t="shared" si="348"/>
        <v>10.64</v>
      </c>
      <c r="AV510" s="245">
        <f t="shared" si="349"/>
        <v>5.57</v>
      </c>
      <c r="AW510" s="246">
        <f t="shared" si="350"/>
        <v>1.51</v>
      </c>
      <c r="AX510" s="246">
        <f t="shared" si="351"/>
        <v>2.81</v>
      </c>
      <c r="AY510" s="252">
        <f t="shared" si="352"/>
        <v>9.89</v>
      </c>
      <c r="AZ510" s="249">
        <f t="shared" si="353"/>
        <v>5.57</v>
      </c>
      <c r="BA510" s="56">
        <f t="shared" si="354"/>
        <v>4</v>
      </c>
      <c r="BB510" s="246">
        <f t="shared" si="355"/>
        <v>0.38</v>
      </c>
      <c r="BC510" s="250">
        <f t="shared" si="356"/>
        <v>0.7</v>
      </c>
      <c r="BD510" s="246">
        <f t="shared" si="357"/>
        <v>5.57</v>
      </c>
      <c r="BE510" s="56">
        <v>4</v>
      </c>
      <c r="BF510" s="246">
        <f t="shared" si="358"/>
        <v>0.38</v>
      </c>
      <c r="BG510" s="250">
        <f t="shared" si="359"/>
        <v>0.7</v>
      </c>
      <c r="BH510" s="246">
        <f>INDEX('Mar - Aug'!AG:AG,MATCH(C510,'Mar - Aug'!C:C,0))</f>
        <v>5.53</v>
      </c>
      <c r="BI510" s="56">
        <v>4</v>
      </c>
      <c r="BJ510" s="246">
        <f>INDEX('Mar - Aug'!AK:AK,MATCH($C510,'Mar - Aug'!$C:$C,0))</f>
        <v>0.38</v>
      </c>
      <c r="BK510" s="246">
        <f>INDEX('Mar - Aug'!AL:AL,MATCH($C510,'Mar - Aug'!$C:$C,0))</f>
        <v>0.7</v>
      </c>
      <c r="BL510" s="246">
        <f>INDEX('Mar - Aug'!$AG:$AG,MATCH($C510,'Mar - Aug'!$C:$C,0))</f>
        <v>5.53</v>
      </c>
      <c r="BM510" s="56">
        <v>4</v>
      </c>
      <c r="BN510" s="246">
        <f>INDEX('Mar - Aug'!$AK:$AK,MATCH($C510,'Mar - Aug'!$C:$C,0))</f>
        <v>0.38</v>
      </c>
      <c r="BO510" s="246">
        <f>INDEX('Mar - Aug'!$AL:$AL,MATCH($C510,'Mar - Aug'!$C:$C,0))</f>
        <v>0.7</v>
      </c>
      <c r="BP510" s="60">
        <f>INDEX(FY2019_ALL_Targets!EB:EB,MATCH('Final Comp Values'!B510,FY2019_ALL_Targets!A:A,0))</f>
        <v>0</v>
      </c>
      <c r="BQ510" s="60">
        <f>+INDEX(FY2019_ALL_Targets!DY:DY,MATCH(B510,FY2019_ALL_Targets!A:A,0))</f>
        <v>0</v>
      </c>
      <c r="BR510" s="60">
        <f>+INDEX(FY2019_ALL_Targets!DZ:DZ,MATCH(B510,FY2019_ALL_Targets!A:A,0))</f>
        <v>0</v>
      </c>
      <c r="BS510" s="283">
        <f>+INDEX(FY2019_ALL_Targets!EA:EA,MATCH(B510,FY2019_ALL_Targets!A:A,0))</f>
        <v>0</v>
      </c>
      <c r="BT510" s="245">
        <f t="shared" si="374"/>
        <v>0</v>
      </c>
      <c r="BU510" s="245">
        <f t="shared" si="375"/>
        <v>0</v>
      </c>
      <c r="BV510" s="246">
        <f t="shared" si="376"/>
        <v>0</v>
      </c>
      <c r="BW510" s="284">
        <f t="shared" si="360"/>
        <v>0</v>
      </c>
      <c r="BX510" s="245">
        <f t="shared" si="361"/>
        <v>9.89</v>
      </c>
      <c r="BY510" s="246">
        <f t="shared" si="362"/>
        <v>947995.92006276757</v>
      </c>
      <c r="BZ510" s="285">
        <f t="shared" si="363"/>
        <v>2.7031692878859031E-3</v>
      </c>
      <c r="CA510" s="245">
        <f t="shared" si="364"/>
        <v>110010.42</v>
      </c>
      <c r="CB510" s="286">
        <f t="shared" si="365"/>
        <v>1.1499999999999999</v>
      </c>
      <c r="CC510" s="268">
        <f t="shared" si="336"/>
        <v>0</v>
      </c>
      <c r="CD510" s="267">
        <f t="shared" si="366"/>
        <v>948232.77196703572</v>
      </c>
      <c r="CE510" s="268">
        <f t="shared" si="367"/>
        <v>1058006.3400627675</v>
      </c>
      <c r="CF510" s="268">
        <f t="shared" si="368"/>
        <v>1.1500000000000004</v>
      </c>
      <c r="CG510" s="270">
        <f t="shared" si="369"/>
        <v>110259.62464732977</v>
      </c>
      <c r="CH510" s="270">
        <f t="shared" si="370"/>
        <v>109773.56809573178</v>
      </c>
      <c r="CI510" s="269">
        <f t="shared" si="371"/>
        <v>486.05655159798334</v>
      </c>
    </row>
    <row r="511" spans="1:87" s="57" customFormat="1" ht="15.75" customHeight="1" x14ac:dyDescent="0.25">
      <c r="A511" s="297">
        <v>1025580</v>
      </c>
      <c r="B511" s="297">
        <v>103889</v>
      </c>
      <c r="C511" s="347">
        <v>676227</v>
      </c>
      <c r="D511" s="219" t="s">
        <v>925</v>
      </c>
      <c r="E511" s="299" t="s">
        <v>136</v>
      </c>
      <c r="F511" s="299" t="s">
        <v>938</v>
      </c>
      <c r="G511" s="301" t="s">
        <v>915</v>
      </c>
      <c r="H511" s="302" t="s">
        <v>938</v>
      </c>
      <c r="I511" s="56" t="s">
        <v>35</v>
      </c>
      <c r="J511" s="229" t="s">
        <v>35</v>
      </c>
      <c r="K511" s="229" t="s">
        <v>35</v>
      </c>
      <c r="L511" s="56"/>
      <c r="M511" s="56"/>
      <c r="N511" s="58"/>
      <c r="O511" s="297">
        <v>1025580</v>
      </c>
      <c r="P511" s="303">
        <v>13126</v>
      </c>
      <c r="Q511" s="304">
        <v>41883</v>
      </c>
      <c r="R511" s="304">
        <v>42247</v>
      </c>
      <c r="S511" s="303">
        <f t="shared" si="337"/>
        <v>13126</v>
      </c>
      <c r="T511" s="59"/>
      <c r="U511" s="346">
        <f t="shared" si="372"/>
        <v>1.6205164343650719E-3</v>
      </c>
      <c r="V511" s="345">
        <f t="shared" si="373"/>
        <v>1.2358799119423793E-3</v>
      </c>
      <c r="W511" s="27">
        <v>159611.41894394235</v>
      </c>
      <c r="X511" s="27">
        <v>159611.42000000001</v>
      </c>
      <c r="Y511" s="305">
        <f t="shared" si="338"/>
        <v>314486.51784787158</v>
      </c>
      <c r="Z511" s="53">
        <f t="shared" si="381"/>
        <v>21339.33</v>
      </c>
      <c r="AA511" s="54">
        <f t="shared" si="381"/>
        <v>21339.33</v>
      </c>
      <c r="AB511" s="54">
        <f t="shared" si="381"/>
        <v>21339.33</v>
      </c>
      <c r="AC511" s="54">
        <f t="shared" si="381"/>
        <v>21339.33</v>
      </c>
      <c r="AD511" s="52">
        <f t="shared" si="339"/>
        <v>85357.3</v>
      </c>
      <c r="AE511" s="53">
        <f t="shared" si="382"/>
        <v>39630.17</v>
      </c>
      <c r="AF511" s="53">
        <f t="shared" si="382"/>
        <v>39630.17</v>
      </c>
      <c r="AG511" s="53">
        <f t="shared" si="382"/>
        <v>39630.17</v>
      </c>
      <c r="AH511" s="53">
        <f t="shared" si="382"/>
        <v>39630.17</v>
      </c>
      <c r="AI511" s="52">
        <f t="shared" si="340"/>
        <v>158520.69675888939</v>
      </c>
      <c r="AJ511" s="55">
        <f t="shared" si="341"/>
        <v>558364.51460676093</v>
      </c>
      <c r="AK511" s="219" t="s">
        <v>925</v>
      </c>
      <c r="AL511" s="220">
        <v>58482.872744368782</v>
      </c>
      <c r="AM511" s="242"/>
      <c r="AN511" s="242"/>
      <c r="AO511" s="242">
        <f t="shared" si="342"/>
        <v>338157.54607298021</v>
      </c>
      <c r="AP511" s="243">
        <f t="shared" si="343"/>
        <v>91782.043010752692</v>
      </c>
      <c r="AQ511" s="244">
        <f t="shared" si="344"/>
        <v>170452.3621063327</v>
      </c>
      <c r="AR511" s="245">
        <f t="shared" si="345"/>
        <v>5.78</v>
      </c>
      <c r="AS511" s="246">
        <f t="shared" si="346"/>
        <v>1.57</v>
      </c>
      <c r="AT511" s="246">
        <f t="shared" si="347"/>
        <v>2.91</v>
      </c>
      <c r="AU511" s="251">
        <f t="shared" si="348"/>
        <v>10.260000000000002</v>
      </c>
      <c r="AV511" s="245">
        <f t="shared" si="349"/>
        <v>5.38</v>
      </c>
      <c r="AW511" s="246">
        <f t="shared" si="350"/>
        <v>1.46</v>
      </c>
      <c r="AX511" s="246">
        <f t="shared" si="351"/>
        <v>2.71</v>
      </c>
      <c r="AY511" s="252">
        <f t="shared" si="352"/>
        <v>9.5500000000000007</v>
      </c>
      <c r="AZ511" s="249">
        <f t="shared" si="353"/>
        <v>5.38</v>
      </c>
      <c r="BA511" s="56">
        <f t="shared" si="354"/>
        <v>4</v>
      </c>
      <c r="BB511" s="246">
        <f t="shared" si="355"/>
        <v>0.37</v>
      </c>
      <c r="BC511" s="250">
        <f t="shared" si="356"/>
        <v>0.68</v>
      </c>
      <c r="BD511" s="246">
        <f t="shared" si="357"/>
        <v>5.38</v>
      </c>
      <c r="BE511" s="56">
        <v>4</v>
      </c>
      <c r="BF511" s="246">
        <f t="shared" si="358"/>
        <v>0.37</v>
      </c>
      <c r="BG511" s="250">
        <f t="shared" si="359"/>
        <v>0.68</v>
      </c>
      <c r="BH511" s="246">
        <f>INDEX('Mar - Aug'!AG:AG,MATCH(C511,'Mar - Aug'!C:C,0))</f>
        <v>5.41</v>
      </c>
      <c r="BI511" s="56">
        <v>4</v>
      </c>
      <c r="BJ511" s="246">
        <f>INDEX('Mar - Aug'!AK:AK,MATCH($C511,'Mar - Aug'!$C:$C,0))</f>
        <v>0.37</v>
      </c>
      <c r="BK511" s="246">
        <f>INDEX('Mar - Aug'!AL:AL,MATCH($C511,'Mar - Aug'!$C:$C,0))</f>
        <v>0.68</v>
      </c>
      <c r="BL511" s="246">
        <f>INDEX('Mar - Aug'!$AG:$AG,MATCH($C511,'Mar - Aug'!$C:$C,0))</f>
        <v>5.41</v>
      </c>
      <c r="BM511" s="56">
        <v>4</v>
      </c>
      <c r="BN511" s="246">
        <f>INDEX('Mar - Aug'!$AK:$AK,MATCH($C511,'Mar - Aug'!$C:$C,0))</f>
        <v>0.37</v>
      </c>
      <c r="BO511" s="246">
        <f>INDEX('Mar - Aug'!$AL:$AL,MATCH($C511,'Mar - Aug'!$C:$C,0))</f>
        <v>0.68</v>
      </c>
      <c r="BP511" s="60">
        <f>INDEX(FY2019_ALL_Targets!EB:EB,MATCH('Final Comp Values'!B511,FY2019_ALL_Targets!A:A,0))</f>
        <v>2</v>
      </c>
      <c r="BQ511" s="60">
        <f>+INDEX(FY2019_ALL_Targets!DY:DY,MATCH(B511,FY2019_ALL_Targets!A:A,0))</f>
        <v>0</v>
      </c>
      <c r="BR511" s="60">
        <f>+INDEX(FY2019_ALL_Targets!DZ:DZ,MATCH(B511,FY2019_ALL_Targets!A:A,0))</f>
        <v>0</v>
      </c>
      <c r="BS511" s="283">
        <f>+INDEX(FY2019_ALL_Targets!EA:EA,MATCH(B511,FY2019_ALL_Targets!A:A,0))</f>
        <v>0</v>
      </c>
      <c r="BT511" s="245">
        <f t="shared" si="374"/>
        <v>3.6066666666666669</v>
      </c>
      <c r="BU511" s="245">
        <f t="shared" si="375"/>
        <v>0</v>
      </c>
      <c r="BV511" s="246">
        <f t="shared" si="376"/>
        <v>0</v>
      </c>
      <c r="BW511" s="284">
        <f t="shared" si="360"/>
        <v>210928.22769802343</v>
      </c>
      <c r="BX511" s="245">
        <f t="shared" si="361"/>
        <v>5.9433333333333334</v>
      </c>
      <c r="BY511" s="246">
        <f t="shared" si="362"/>
        <v>347583.20701069845</v>
      </c>
      <c r="BZ511" s="285">
        <f t="shared" si="363"/>
        <v>9.9111845345705493E-4</v>
      </c>
      <c r="CA511" s="245">
        <f t="shared" si="364"/>
        <v>40335.379999999997</v>
      </c>
      <c r="CB511" s="286">
        <f t="shared" si="365"/>
        <v>0.69</v>
      </c>
      <c r="CC511" s="268">
        <f t="shared" si="336"/>
        <v>-3.6366666666666672</v>
      </c>
      <c r="CD511" s="267">
        <f t="shared" si="366"/>
        <v>558364.51460676093</v>
      </c>
      <c r="CE511" s="268">
        <f t="shared" si="367"/>
        <v>387918.58701069845</v>
      </c>
      <c r="CF511" s="268">
        <f t="shared" si="368"/>
        <v>-2.9166666666666679</v>
      </c>
      <c r="CG511" s="270">
        <f t="shared" si="369"/>
        <v>-170530.17461812074</v>
      </c>
      <c r="CH511" s="270">
        <f t="shared" si="370"/>
        <v>-170445.92759606248</v>
      </c>
      <c r="CI511" s="269">
        <f t="shared" si="371"/>
        <v>-84.247022058261791</v>
      </c>
    </row>
    <row r="512" spans="1:87" s="57" customFormat="1" ht="15.75" customHeight="1" x14ac:dyDescent="0.25">
      <c r="A512" s="297">
        <v>1026514</v>
      </c>
      <c r="B512" s="297">
        <v>103892</v>
      </c>
      <c r="C512" s="347">
        <v>676222</v>
      </c>
      <c r="D512" s="219" t="s">
        <v>940</v>
      </c>
      <c r="E512" s="299" t="s">
        <v>356</v>
      </c>
      <c r="F512" s="299" t="s">
        <v>2698</v>
      </c>
      <c r="G512" s="301" t="s">
        <v>915</v>
      </c>
      <c r="H512" s="302" t="s">
        <v>1001</v>
      </c>
      <c r="I512" s="56" t="s">
        <v>35</v>
      </c>
      <c r="J512" s="229" t="s">
        <v>35</v>
      </c>
      <c r="K512" s="229" t="s">
        <v>35</v>
      </c>
      <c r="L512" s="56"/>
      <c r="M512" s="56"/>
      <c r="N512" s="58"/>
      <c r="O512" s="297">
        <v>1026514</v>
      </c>
      <c r="P512" s="303">
        <v>7603</v>
      </c>
      <c r="Q512" s="304">
        <v>42036</v>
      </c>
      <c r="R512" s="304">
        <v>42185</v>
      </c>
      <c r="S512" s="303">
        <f t="shared" si="337"/>
        <v>18501</v>
      </c>
      <c r="T512" s="59"/>
      <c r="U512" s="346">
        <f t="shared" si="372"/>
        <v>2.2841059387618619E-3</v>
      </c>
      <c r="V512" s="345">
        <f t="shared" si="373"/>
        <v>1.7419636028375713E-3</v>
      </c>
      <c r="W512" s="27">
        <v>224971.11541198962</v>
      </c>
      <c r="X512" s="27">
        <v>224971.12</v>
      </c>
      <c r="Y512" s="305">
        <f t="shared" si="338"/>
        <v>443266.42287852144</v>
      </c>
      <c r="Z512" s="53">
        <f t="shared" si="381"/>
        <v>30077.62</v>
      </c>
      <c r="AA512" s="54">
        <f t="shared" si="381"/>
        <v>30077.62</v>
      </c>
      <c r="AB512" s="54">
        <f t="shared" si="381"/>
        <v>30077.62</v>
      </c>
      <c r="AC512" s="54">
        <f t="shared" si="381"/>
        <v>30077.62</v>
      </c>
      <c r="AD512" s="52">
        <f t="shared" si="339"/>
        <v>120310.48</v>
      </c>
      <c r="AE512" s="53">
        <f t="shared" si="382"/>
        <v>55858.44</v>
      </c>
      <c r="AF512" s="53">
        <f t="shared" si="382"/>
        <v>55858.44</v>
      </c>
      <c r="AG512" s="53">
        <f t="shared" si="382"/>
        <v>55858.44</v>
      </c>
      <c r="AH512" s="53">
        <f t="shared" si="382"/>
        <v>55858.44</v>
      </c>
      <c r="AI512" s="52">
        <f t="shared" si="340"/>
        <v>223433.75062747317</v>
      </c>
      <c r="AJ512" s="55">
        <f t="shared" si="341"/>
        <v>787010.65350599471</v>
      </c>
      <c r="AK512" s="219" t="s">
        <v>940</v>
      </c>
      <c r="AL512" s="220">
        <v>40027.494210593126</v>
      </c>
      <c r="AM512" s="242"/>
      <c r="AN512" s="242"/>
      <c r="AO512" s="242">
        <f t="shared" si="342"/>
        <v>476630.56223496934</v>
      </c>
      <c r="AP512" s="243">
        <f t="shared" si="343"/>
        <v>129366.10752688172</v>
      </c>
      <c r="AQ512" s="244">
        <f t="shared" si="344"/>
        <v>240251.34476072385</v>
      </c>
      <c r="AR512" s="245">
        <f t="shared" si="345"/>
        <v>11.91</v>
      </c>
      <c r="AS512" s="246">
        <f t="shared" si="346"/>
        <v>3.23</v>
      </c>
      <c r="AT512" s="246">
        <f t="shared" si="347"/>
        <v>6</v>
      </c>
      <c r="AU512" s="251">
        <f t="shared" si="348"/>
        <v>21.14</v>
      </c>
      <c r="AV512" s="245">
        <f t="shared" si="349"/>
        <v>11.07</v>
      </c>
      <c r="AW512" s="246">
        <f t="shared" si="350"/>
        <v>3.01</v>
      </c>
      <c r="AX512" s="246">
        <f t="shared" si="351"/>
        <v>5.58</v>
      </c>
      <c r="AY512" s="252">
        <f t="shared" si="352"/>
        <v>19.66</v>
      </c>
      <c r="AZ512" s="249">
        <f t="shared" si="353"/>
        <v>11.07</v>
      </c>
      <c r="BA512" s="56">
        <f t="shared" si="354"/>
        <v>4</v>
      </c>
      <c r="BB512" s="246">
        <f t="shared" si="355"/>
        <v>0.75</v>
      </c>
      <c r="BC512" s="250">
        <f t="shared" si="356"/>
        <v>1.4</v>
      </c>
      <c r="BD512" s="246">
        <f t="shared" si="357"/>
        <v>11.07</v>
      </c>
      <c r="BE512" s="56">
        <v>4</v>
      </c>
      <c r="BF512" s="246">
        <f t="shared" si="358"/>
        <v>0.75</v>
      </c>
      <c r="BG512" s="250">
        <f t="shared" si="359"/>
        <v>1.4</v>
      </c>
      <c r="BH512" s="246">
        <f>INDEX('Mar - Aug'!AG:AG,MATCH(C512,'Mar - Aug'!C:C,0))</f>
        <v>10.9</v>
      </c>
      <c r="BI512" s="56">
        <v>4</v>
      </c>
      <c r="BJ512" s="246">
        <f>INDEX('Mar - Aug'!AK:AK,MATCH($C512,'Mar - Aug'!$C:$C,0))</f>
        <v>0.74</v>
      </c>
      <c r="BK512" s="246">
        <f>INDEX('Mar - Aug'!AL:AL,MATCH($C512,'Mar - Aug'!$C:$C,0))</f>
        <v>1.38</v>
      </c>
      <c r="BL512" s="246">
        <f>INDEX('Mar - Aug'!$AG:$AG,MATCH($C512,'Mar - Aug'!$C:$C,0))</f>
        <v>10.9</v>
      </c>
      <c r="BM512" s="56">
        <v>4</v>
      </c>
      <c r="BN512" s="246">
        <f>INDEX('Mar - Aug'!$AK:$AK,MATCH($C512,'Mar - Aug'!$C:$C,0))</f>
        <v>0.74</v>
      </c>
      <c r="BO512" s="246">
        <f>INDEX('Mar - Aug'!$AL:$AL,MATCH($C512,'Mar - Aug'!$C:$C,0))</f>
        <v>1.38</v>
      </c>
      <c r="BP512" s="60">
        <f>INDEX(FY2019_ALL_Targets!EB:EB,MATCH('Final Comp Values'!B512,FY2019_ALL_Targets!A:A,0))</f>
        <v>0</v>
      </c>
      <c r="BQ512" s="60">
        <f>+INDEX(FY2019_ALL_Targets!DY:DY,MATCH(B512,FY2019_ALL_Targets!A:A,0))</f>
        <v>1</v>
      </c>
      <c r="BR512" s="60">
        <f>+INDEX(FY2019_ALL_Targets!DZ:DZ,MATCH(B512,FY2019_ALL_Targets!A:A,0))</f>
        <v>1</v>
      </c>
      <c r="BS512" s="283">
        <f>+INDEX(FY2019_ALL_Targets!EA:EA,MATCH(B512,FY2019_ALL_Targets!A:A,0))</f>
        <v>0</v>
      </c>
      <c r="BT512" s="245">
        <f t="shared" si="374"/>
        <v>0</v>
      </c>
      <c r="BU512" s="245">
        <f t="shared" si="375"/>
        <v>0.74</v>
      </c>
      <c r="BV512" s="246">
        <f t="shared" si="376"/>
        <v>1.38</v>
      </c>
      <c r="BW512" s="284">
        <f t="shared" si="360"/>
        <v>84858.287726457434</v>
      </c>
      <c r="BX512" s="245">
        <f t="shared" si="361"/>
        <v>17.54</v>
      </c>
      <c r="BY512" s="246">
        <f t="shared" si="362"/>
        <v>702082.24845380336</v>
      </c>
      <c r="BZ512" s="285">
        <f t="shared" si="363"/>
        <v>2.0019571091239963E-3</v>
      </c>
      <c r="CA512" s="245">
        <f t="shared" si="364"/>
        <v>81473.31</v>
      </c>
      <c r="CB512" s="286">
        <f t="shared" si="365"/>
        <v>2.04</v>
      </c>
      <c r="CC512" s="268">
        <f t="shared" si="336"/>
        <v>-1.0000000000000675E-2</v>
      </c>
      <c r="CD512" s="267">
        <f t="shared" si="366"/>
        <v>787010.65350599471</v>
      </c>
      <c r="CE512" s="268">
        <f t="shared" si="367"/>
        <v>783555.55845380342</v>
      </c>
      <c r="CF512" s="268">
        <f t="shared" si="368"/>
        <v>-8.0000000000001847E-2</v>
      </c>
      <c r="CG512" s="270">
        <f t="shared" si="369"/>
        <v>-3202.4848565860134</v>
      </c>
      <c r="CH512" s="270">
        <f t="shared" si="370"/>
        <v>-3455.0950521912891</v>
      </c>
      <c r="CI512" s="269">
        <f t="shared" si="371"/>
        <v>252.61019560527575</v>
      </c>
    </row>
    <row r="513" spans="1:87" s="57" customFormat="1" ht="15.75" customHeight="1" x14ac:dyDescent="0.25">
      <c r="A513" s="297">
        <v>1026722</v>
      </c>
      <c r="B513" s="297">
        <v>103963</v>
      </c>
      <c r="C513" s="347">
        <v>676237</v>
      </c>
      <c r="D513" s="219" t="s">
        <v>941</v>
      </c>
      <c r="E513" s="299" t="s">
        <v>137</v>
      </c>
      <c r="F513" s="299" t="s">
        <v>958</v>
      </c>
      <c r="G513" s="301" t="s">
        <v>915</v>
      </c>
      <c r="H513" s="302" t="s">
        <v>949</v>
      </c>
      <c r="I513" s="56" t="s">
        <v>35</v>
      </c>
      <c r="J513" s="229" t="s">
        <v>36</v>
      </c>
      <c r="K513" s="229" t="s">
        <v>35</v>
      </c>
      <c r="L513" s="56"/>
      <c r="M513" s="56"/>
      <c r="N513" s="58"/>
      <c r="O513" s="297">
        <v>1026722</v>
      </c>
      <c r="P513" s="303">
        <v>8158</v>
      </c>
      <c r="Q513" s="304">
        <v>42061</v>
      </c>
      <c r="R513" s="304">
        <v>42369</v>
      </c>
      <c r="S513" s="303">
        <f t="shared" si="337"/>
        <v>9636</v>
      </c>
      <c r="T513" s="59"/>
      <c r="U513" s="346">
        <f t="shared" si="372"/>
        <v>1.1896462259288309E-3</v>
      </c>
      <c r="V513" s="345">
        <f t="shared" si="373"/>
        <v>9.0727859450531517E-4</v>
      </c>
      <c r="W513" s="27">
        <v>117173.2159262706</v>
      </c>
      <c r="X513" s="27">
        <v>117173</v>
      </c>
      <c r="Y513" s="305">
        <f t="shared" si="338"/>
        <v>230869.42602331942</v>
      </c>
      <c r="Z513" s="53">
        <f t="shared" si="381"/>
        <v>15665.53</v>
      </c>
      <c r="AA513" s="54">
        <f t="shared" si="381"/>
        <v>15665.53</v>
      </c>
      <c r="AB513" s="54">
        <f t="shared" si="381"/>
        <v>15665.53</v>
      </c>
      <c r="AC513" s="54">
        <f t="shared" si="381"/>
        <v>15665.53</v>
      </c>
      <c r="AD513" s="52">
        <f t="shared" si="339"/>
        <v>62662.12</v>
      </c>
      <c r="AE513" s="53">
        <f t="shared" si="382"/>
        <v>29093.119999999999</v>
      </c>
      <c r="AF513" s="53">
        <f t="shared" si="382"/>
        <v>29093.119999999999</v>
      </c>
      <c r="AG513" s="53">
        <f t="shared" si="382"/>
        <v>29093.119999999999</v>
      </c>
      <c r="AH513" s="53">
        <f t="shared" si="382"/>
        <v>29093.119999999999</v>
      </c>
      <c r="AI513" s="52">
        <f t="shared" si="340"/>
        <v>116372.49992142756</v>
      </c>
      <c r="AJ513" s="55">
        <f t="shared" si="341"/>
        <v>409904.04594474699</v>
      </c>
      <c r="AK513" s="219" t="s">
        <v>941</v>
      </c>
      <c r="AL513" s="220">
        <v>76951.060656708069</v>
      </c>
      <c r="AM513" s="242"/>
      <c r="AN513" s="242"/>
      <c r="AO513" s="242">
        <f t="shared" si="342"/>
        <v>248246.69464873057</v>
      </c>
      <c r="AP513" s="243">
        <f t="shared" si="343"/>
        <v>67378.62365591398</v>
      </c>
      <c r="AQ513" s="244">
        <f t="shared" si="344"/>
        <v>125131.72034562104</v>
      </c>
      <c r="AR513" s="245">
        <f t="shared" si="345"/>
        <v>3.23</v>
      </c>
      <c r="AS513" s="246">
        <f t="shared" si="346"/>
        <v>0.88</v>
      </c>
      <c r="AT513" s="246">
        <f t="shared" si="347"/>
        <v>1.63</v>
      </c>
      <c r="AU513" s="251">
        <f t="shared" si="348"/>
        <v>5.74</v>
      </c>
      <c r="AV513" s="245">
        <f t="shared" si="349"/>
        <v>3</v>
      </c>
      <c r="AW513" s="246">
        <f t="shared" si="350"/>
        <v>0.81</v>
      </c>
      <c r="AX513" s="246">
        <f t="shared" si="351"/>
        <v>1.51</v>
      </c>
      <c r="AY513" s="252">
        <f t="shared" si="352"/>
        <v>5.32</v>
      </c>
      <c r="AZ513" s="249">
        <f t="shared" si="353"/>
        <v>3</v>
      </c>
      <c r="BA513" s="56">
        <f t="shared" si="354"/>
        <v>4</v>
      </c>
      <c r="BB513" s="246">
        <f t="shared" si="355"/>
        <v>0.2</v>
      </c>
      <c r="BC513" s="250">
        <f t="shared" si="356"/>
        <v>0.38</v>
      </c>
      <c r="BD513" s="246">
        <f t="shared" si="357"/>
        <v>3</v>
      </c>
      <c r="BE513" s="56">
        <v>4</v>
      </c>
      <c r="BF513" s="246">
        <f t="shared" si="358"/>
        <v>0.2</v>
      </c>
      <c r="BG513" s="250">
        <f t="shared" si="359"/>
        <v>0.38</v>
      </c>
      <c r="BH513" s="246">
        <f>INDEX('Mar - Aug'!AG:AG,MATCH(C513,'Mar - Aug'!C:C,0))</f>
        <v>2.91</v>
      </c>
      <c r="BI513" s="56">
        <v>4</v>
      </c>
      <c r="BJ513" s="246">
        <f>INDEX('Mar - Aug'!AK:AK,MATCH($C513,'Mar - Aug'!$C:$C,0))</f>
        <v>0.2</v>
      </c>
      <c r="BK513" s="246">
        <f>INDEX('Mar - Aug'!AL:AL,MATCH($C513,'Mar - Aug'!$C:$C,0))</f>
        <v>0.37</v>
      </c>
      <c r="BL513" s="246">
        <f>INDEX('Mar - Aug'!$AG:$AG,MATCH($C513,'Mar - Aug'!$C:$C,0))</f>
        <v>2.91</v>
      </c>
      <c r="BM513" s="56">
        <v>4</v>
      </c>
      <c r="BN513" s="246">
        <f>INDEX('Mar - Aug'!$AK:$AK,MATCH($C513,'Mar - Aug'!$C:$C,0))</f>
        <v>0.2</v>
      </c>
      <c r="BO513" s="246">
        <f>INDEX('Mar - Aug'!$AL:$AL,MATCH($C513,'Mar - Aug'!$C:$C,0))</f>
        <v>0.37</v>
      </c>
      <c r="BP513" s="60">
        <f>INDEX(FY2019_ALL_Targets!EB:EB,MATCH('Final Comp Values'!B513,FY2019_ALL_Targets!A:A,0))</f>
        <v>0</v>
      </c>
      <c r="BQ513" s="60">
        <f>+INDEX(FY2019_ALL_Targets!DY:DY,MATCH(B513,FY2019_ALL_Targets!A:A,0))</f>
        <v>0</v>
      </c>
      <c r="BR513" s="60">
        <f>+INDEX(FY2019_ALL_Targets!DZ:DZ,MATCH(B513,FY2019_ALL_Targets!A:A,0))</f>
        <v>0</v>
      </c>
      <c r="BS513" s="283">
        <f>+INDEX(FY2019_ALL_Targets!EA:EA,MATCH(B513,FY2019_ALL_Targets!A:A,0))</f>
        <v>0</v>
      </c>
      <c r="BT513" s="245">
        <f t="shared" si="374"/>
        <v>0</v>
      </c>
      <c r="BU513" s="245">
        <f t="shared" si="375"/>
        <v>0</v>
      </c>
      <c r="BV513" s="246">
        <f t="shared" si="376"/>
        <v>0</v>
      </c>
      <c r="BW513" s="284">
        <f t="shared" si="360"/>
        <v>0</v>
      </c>
      <c r="BX513" s="245">
        <f t="shared" si="361"/>
        <v>5.32</v>
      </c>
      <c r="BY513" s="246">
        <f t="shared" si="362"/>
        <v>409379.64269368694</v>
      </c>
      <c r="BZ513" s="285">
        <f t="shared" si="363"/>
        <v>1.167328312069116E-3</v>
      </c>
      <c r="CA513" s="245">
        <f t="shared" si="364"/>
        <v>47506.559999999998</v>
      </c>
      <c r="CB513" s="286">
        <f t="shared" si="365"/>
        <v>0.62</v>
      </c>
      <c r="CC513" s="268">
        <f t="shared" si="336"/>
        <v>0</v>
      </c>
      <c r="CD513" s="267">
        <f t="shared" si="366"/>
        <v>409904.04594474699</v>
      </c>
      <c r="CE513" s="268">
        <f t="shared" si="367"/>
        <v>456886.20269368694</v>
      </c>
      <c r="CF513" s="268">
        <f t="shared" si="368"/>
        <v>0.62000000000000011</v>
      </c>
      <c r="CG513" s="270">
        <f t="shared" si="369"/>
        <v>47770.772271756228</v>
      </c>
      <c r="CH513" s="270">
        <f t="shared" si="370"/>
        <v>46982.156748939946</v>
      </c>
      <c r="CI513" s="269">
        <f t="shared" si="371"/>
        <v>788.61552281628246</v>
      </c>
    </row>
    <row r="514" spans="1:87" s="57" customFormat="1" ht="15.75" customHeight="1" x14ac:dyDescent="0.25">
      <c r="A514" s="297">
        <v>1028641</v>
      </c>
      <c r="B514" s="297">
        <v>104003</v>
      </c>
      <c r="C514" s="347">
        <v>676238</v>
      </c>
      <c r="D514" s="219" t="s">
        <v>940</v>
      </c>
      <c r="E514" s="299" t="s">
        <v>357</v>
      </c>
      <c r="F514" s="299" t="s">
        <v>2301</v>
      </c>
      <c r="G514" s="301" t="s">
        <v>915</v>
      </c>
      <c r="H514" s="302" t="s">
        <v>972</v>
      </c>
      <c r="I514" s="56" t="s">
        <v>35</v>
      </c>
      <c r="J514" s="229" t="s">
        <v>36</v>
      </c>
      <c r="K514" s="229" t="s">
        <v>35</v>
      </c>
      <c r="L514" s="56"/>
      <c r="M514" s="56"/>
      <c r="N514" s="58"/>
      <c r="O514" s="297">
        <v>1025645</v>
      </c>
      <c r="P514" s="303">
        <v>23280</v>
      </c>
      <c r="Q514" s="304">
        <v>42005</v>
      </c>
      <c r="R514" s="304">
        <v>42369</v>
      </c>
      <c r="S514" s="303">
        <f t="shared" si="337"/>
        <v>23280</v>
      </c>
      <c r="T514" s="59"/>
      <c r="U514" s="346">
        <f t="shared" si="372"/>
        <v>2.8741141697408864E-3</v>
      </c>
      <c r="V514" s="345">
        <f t="shared" si="373"/>
        <v>2.1919308509841984E-3</v>
      </c>
      <c r="W514" s="27">
        <v>283083.48567891039</v>
      </c>
      <c r="X514" s="27">
        <v>283083.49</v>
      </c>
      <c r="Y514" s="305">
        <f t="shared" si="338"/>
        <v>557766.73285833083</v>
      </c>
      <c r="Z514" s="53">
        <f t="shared" si="381"/>
        <v>37846.980000000003</v>
      </c>
      <c r="AA514" s="54">
        <f t="shared" si="381"/>
        <v>37846.980000000003</v>
      </c>
      <c r="AB514" s="54">
        <f t="shared" si="381"/>
        <v>37846.980000000003</v>
      </c>
      <c r="AC514" s="54">
        <f t="shared" si="381"/>
        <v>37846.980000000003</v>
      </c>
      <c r="AD514" s="52">
        <f t="shared" si="339"/>
        <v>151387.92000000001</v>
      </c>
      <c r="AE514" s="53">
        <f t="shared" si="382"/>
        <v>70287.25</v>
      </c>
      <c r="AF514" s="53">
        <f t="shared" si="382"/>
        <v>70287.25</v>
      </c>
      <c r="AG514" s="53">
        <f t="shared" si="382"/>
        <v>70287.25</v>
      </c>
      <c r="AH514" s="53">
        <f t="shared" si="382"/>
        <v>70287.25</v>
      </c>
      <c r="AI514" s="52">
        <f t="shared" si="340"/>
        <v>281149.00354616373</v>
      </c>
      <c r="AJ514" s="55">
        <f t="shared" si="341"/>
        <v>990303.65640449454</v>
      </c>
      <c r="AK514" s="219" t="s">
        <v>940</v>
      </c>
      <c r="AL514" s="220">
        <v>40027.494210593126</v>
      </c>
      <c r="AM514" s="242"/>
      <c r="AN514" s="242"/>
      <c r="AO514" s="242">
        <f t="shared" si="342"/>
        <v>599749.17511648475</v>
      </c>
      <c r="AP514" s="243">
        <f t="shared" si="343"/>
        <v>162782.70967741939</v>
      </c>
      <c r="AQ514" s="244">
        <f t="shared" si="344"/>
        <v>302310.75650125137</v>
      </c>
      <c r="AR514" s="245">
        <f t="shared" si="345"/>
        <v>14.98</v>
      </c>
      <c r="AS514" s="246">
        <f t="shared" si="346"/>
        <v>4.07</v>
      </c>
      <c r="AT514" s="246">
        <f t="shared" si="347"/>
        <v>7.55</v>
      </c>
      <c r="AU514" s="251">
        <f t="shared" si="348"/>
        <v>26.6</v>
      </c>
      <c r="AV514" s="245">
        <f t="shared" si="349"/>
        <v>13.93</v>
      </c>
      <c r="AW514" s="246">
        <f t="shared" si="350"/>
        <v>3.78</v>
      </c>
      <c r="AX514" s="246">
        <f t="shared" si="351"/>
        <v>7.02</v>
      </c>
      <c r="AY514" s="252">
        <f t="shared" si="352"/>
        <v>24.73</v>
      </c>
      <c r="AZ514" s="249">
        <f t="shared" si="353"/>
        <v>13.93</v>
      </c>
      <c r="BA514" s="56">
        <f t="shared" si="354"/>
        <v>4</v>
      </c>
      <c r="BB514" s="246">
        <f t="shared" si="355"/>
        <v>0.95</v>
      </c>
      <c r="BC514" s="250">
        <f t="shared" si="356"/>
        <v>1.76</v>
      </c>
      <c r="BD514" s="246">
        <f t="shared" si="357"/>
        <v>13.93</v>
      </c>
      <c r="BE514" s="56">
        <v>4</v>
      </c>
      <c r="BF514" s="246">
        <f t="shared" si="358"/>
        <v>0.95</v>
      </c>
      <c r="BG514" s="250">
        <f t="shared" si="359"/>
        <v>1.76</v>
      </c>
      <c r="BH514" s="246">
        <f>INDEX('Mar - Aug'!AG:AG,MATCH(C514,'Mar - Aug'!C:C,0))</f>
        <v>13.72</v>
      </c>
      <c r="BI514" s="56">
        <v>4</v>
      </c>
      <c r="BJ514" s="246">
        <f>INDEX('Mar - Aug'!AK:AK,MATCH($C514,'Mar - Aug'!$C:$C,0))</f>
        <v>0.93</v>
      </c>
      <c r="BK514" s="246">
        <f>INDEX('Mar - Aug'!AL:AL,MATCH($C514,'Mar - Aug'!$C:$C,0))</f>
        <v>1.73</v>
      </c>
      <c r="BL514" s="246">
        <f>INDEX('Mar - Aug'!$AG:$AG,MATCH($C514,'Mar - Aug'!$C:$C,0))</f>
        <v>13.72</v>
      </c>
      <c r="BM514" s="56">
        <v>4</v>
      </c>
      <c r="BN514" s="246">
        <f>INDEX('Mar - Aug'!$AK:$AK,MATCH($C514,'Mar - Aug'!$C:$C,0))</f>
        <v>0.93</v>
      </c>
      <c r="BO514" s="246">
        <f>INDEX('Mar - Aug'!$AL:$AL,MATCH($C514,'Mar - Aug'!$C:$C,0))</f>
        <v>1.73</v>
      </c>
      <c r="BP514" s="60">
        <f>INDEX(FY2019_ALL_Targets!EB:EB,MATCH('Final Comp Values'!B514,FY2019_ALL_Targets!A:A,0))</f>
        <v>0</v>
      </c>
      <c r="BQ514" s="60">
        <f>+INDEX(FY2019_ALL_Targets!DY:DY,MATCH(B514,FY2019_ALL_Targets!A:A,0))</f>
        <v>0</v>
      </c>
      <c r="BR514" s="60">
        <f>+INDEX(FY2019_ALL_Targets!DZ:DZ,MATCH(B514,FY2019_ALL_Targets!A:A,0))</f>
        <v>0</v>
      </c>
      <c r="BS514" s="283">
        <f>+INDEX(FY2019_ALL_Targets!EA:EA,MATCH(B514,FY2019_ALL_Targets!A:A,0))</f>
        <v>0</v>
      </c>
      <c r="BT514" s="245">
        <f t="shared" si="374"/>
        <v>0</v>
      </c>
      <c r="BU514" s="245">
        <f t="shared" si="375"/>
        <v>0</v>
      </c>
      <c r="BV514" s="246">
        <f t="shared" si="376"/>
        <v>0</v>
      </c>
      <c r="BW514" s="284">
        <f t="shared" si="360"/>
        <v>0</v>
      </c>
      <c r="BX514" s="245">
        <f t="shared" si="361"/>
        <v>24.73</v>
      </c>
      <c r="BY514" s="246">
        <f t="shared" si="362"/>
        <v>989879.93182796799</v>
      </c>
      <c r="BZ514" s="285">
        <f t="shared" si="363"/>
        <v>2.8225997325334339E-3</v>
      </c>
      <c r="CA514" s="245">
        <f t="shared" si="364"/>
        <v>114870.87</v>
      </c>
      <c r="CB514" s="286">
        <f t="shared" si="365"/>
        <v>2.87</v>
      </c>
      <c r="CC514" s="268">
        <f t="shared" ref="CC514:CC558" si="383">+BU514+BV514+BX514-AZ514-BB514-BC514-BB514-BC514-BB514-BC514-BB514-BC514</f>
        <v>-3.9999999999998259E-2</v>
      </c>
      <c r="CD514" s="267">
        <f t="shared" si="366"/>
        <v>990303.65640449454</v>
      </c>
      <c r="CE514" s="268">
        <f t="shared" si="367"/>
        <v>1104750.8018279681</v>
      </c>
      <c r="CF514" s="268">
        <f t="shared" si="368"/>
        <v>2.870000000000001</v>
      </c>
      <c r="CG514" s="270">
        <f t="shared" si="369"/>
        <v>114928.08305219977</v>
      </c>
      <c r="CH514" s="270">
        <f t="shared" si="370"/>
        <v>114447.14542347356</v>
      </c>
      <c r="CI514" s="269">
        <f t="shared" si="371"/>
        <v>480.93762872621301</v>
      </c>
    </row>
    <row r="515" spans="1:87" s="57" customFormat="1" ht="15.75" customHeight="1" x14ac:dyDescent="0.25">
      <c r="A515" s="297">
        <v>1026670</v>
      </c>
      <c r="B515" s="297">
        <v>104157</v>
      </c>
      <c r="C515" s="347">
        <v>676245</v>
      </c>
      <c r="D515" s="219" t="s">
        <v>940</v>
      </c>
      <c r="E515" s="299" t="s">
        <v>2308</v>
      </c>
      <c r="F515" s="299" t="s">
        <v>961</v>
      </c>
      <c r="G515" s="301" t="s">
        <v>915</v>
      </c>
      <c r="H515" s="302" t="s">
        <v>961</v>
      </c>
      <c r="I515" s="56" t="s">
        <v>35</v>
      </c>
      <c r="J515" s="229" t="s">
        <v>35</v>
      </c>
      <c r="K515" s="229" t="s">
        <v>35</v>
      </c>
      <c r="L515" s="56"/>
      <c r="M515" s="56"/>
      <c r="N515" s="58"/>
      <c r="O515" s="297">
        <v>1026670</v>
      </c>
      <c r="P515" s="303">
        <v>2808</v>
      </c>
      <c r="Q515" s="304">
        <v>42248</v>
      </c>
      <c r="R515" s="304">
        <v>42277</v>
      </c>
      <c r="S515" s="303">
        <f t="shared" si="337"/>
        <v>34164</v>
      </c>
      <c r="T515" s="59"/>
      <c r="U515" s="346">
        <f t="shared" si="372"/>
        <v>4.2178366192022181E-3</v>
      </c>
      <c r="V515" s="345">
        <f t="shared" si="373"/>
        <v>3.2167150168824813E-3</v>
      </c>
      <c r="W515" s="27">
        <v>415432.31118405034</v>
      </c>
      <c r="X515" s="27">
        <v>415432.31</v>
      </c>
      <c r="Y515" s="305">
        <f t="shared" si="338"/>
        <v>818537.05590085965</v>
      </c>
      <c r="Z515" s="53">
        <f t="shared" si="381"/>
        <v>55541.42</v>
      </c>
      <c r="AA515" s="54">
        <f t="shared" si="381"/>
        <v>55541.42</v>
      </c>
      <c r="AB515" s="54">
        <f t="shared" si="381"/>
        <v>55541.42</v>
      </c>
      <c r="AC515" s="54">
        <f t="shared" si="381"/>
        <v>55541.42</v>
      </c>
      <c r="AD515" s="52">
        <f t="shared" si="339"/>
        <v>222165.68</v>
      </c>
      <c r="AE515" s="53">
        <f t="shared" si="382"/>
        <v>103148.35</v>
      </c>
      <c r="AF515" s="53">
        <f t="shared" si="382"/>
        <v>103148.35</v>
      </c>
      <c r="AG515" s="53">
        <f t="shared" si="382"/>
        <v>103148.35</v>
      </c>
      <c r="AH515" s="53">
        <f t="shared" si="382"/>
        <v>103148.35</v>
      </c>
      <c r="AI515" s="52">
        <f t="shared" si="340"/>
        <v>412593.40881233412</v>
      </c>
      <c r="AJ515" s="55">
        <f t="shared" si="341"/>
        <v>1453296.1447131936</v>
      </c>
      <c r="AK515" s="219" t="s">
        <v>940</v>
      </c>
      <c r="AL515" s="220">
        <v>40027.494210593126</v>
      </c>
      <c r="AM515" s="242"/>
      <c r="AN515" s="242"/>
      <c r="AO515" s="242">
        <f t="shared" si="342"/>
        <v>880147.37193640834</v>
      </c>
      <c r="AP515" s="243">
        <f t="shared" si="343"/>
        <v>238887.82795698926</v>
      </c>
      <c r="AQ515" s="244">
        <f t="shared" si="344"/>
        <v>443648.82667992922</v>
      </c>
      <c r="AR515" s="245">
        <f t="shared" si="345"/>
        <v>21.99</v>
      </c>
      <c r="AS515" s="246">
        <f t="shared" si="346"/>
        <v>5.97</v>
      </c>
      <c r="AT515" s="246">
        <f t="shared" si="347"/>
        <v>11.08</v>
      </c>
      <c r="AU515" s="251">
        <f t="shared" si="348"/>
        <v>39.04</v>
      </c>
      <c r="AV515" s="245">
        <f t="shared" si="349"/>
        <v>20.45</v>
      </c>
      <c r="AW515" s="246">
        <f t="shared" si="350"/>
        <v>5.55</v>
      </c>
      <c r="AX515" s="246">
        <f t="shared" si="351"/>
        <v>10.31</v>
      </c>
      <c r="AY515" s="252">
        <f t="shared" si="352"/>
        <v>36.31</v>
      </c>
      <c r="AZ515" s="249">
        <f t="shared" si="353"/>
        <v>20.45</v>
      </c>
      <c r="BA515" s="56">
        <f t="shared" si="354"/>
        <v>4</v>
      </c>
      <c r="BB515" s="246">
        <f t="shared" si="355"/>
        <v>1.39</v>
      </c>
      <c r="BC515" s="250">
        <f t="shared" si="356"/>
        <v>2.58</v>
      </c>
      <c r="BD515" s="246">
        <f t="shared" si="357"/>
        <v>20.45</v>
      </c>
      <c r="BE515" s="56">
        <v>4</v>
      </c>
      <c r="BF515" s="246">
        <f t="shared" si="358"/>
        <v>1.39</v>
      </c>
      <c r="BG515" s="250">
        <f t="shared" si="359"/>
        <v>2.58</v>
      </c>
      <c r="BH515" s="246">
        <f>INDEX('Mar - Aug'!AG:AG,MATCH(C515,'Mar - Aug'!C:C,0))</f>
        <v>20.14</v>
      </c>
      <c r="BI515" s="56">
        <v>4</v>
      </c>
      <c r="BJ515" s="246">
        <f>INDEX('Mar - Aug'!AK:AK,MATCH($C515,'Mar - Aug'!$C:$C,0))</f>
        <v>1.37</v>
      </c>
      <c r="BK515" s="246">
        <f>INDEX('Mar - Aug'!AL:AL,MATCH($C515,'Mar - Aug'!$C:$C,0))</f>
        <v>2.54</v>
      </c>
      <c r="BL515" s="246">
        <f>INDEX('Mar - Aug'!$AG:$AG,MATCH($C515,'Mar - Aug'!$C:$C,0))</f>
        <v>20.14</v>
      </c>
      <c r="BM515" s="56">
        <v>4</v>
      </c>
      <c r="BN515" s="246">
        <f>INDEX('Mar - Aug'!$AK:$AK,MATCH($C515,'Mar - Aug'!$C:$C,0))</f>
        <v>1.37</v>
      </c>
      <c r="BO515" s="246">
        <f>INDEX('Mar - Aug'!$AL:$AL,MATCH($C515,'Mar - Aug'!$C:$C,0))</f>
        <v>2.54</v>
      </c>
      <c r="BP515" s="60">
        <f>INDEX(FY2019_ALL_Targets!EB:EB,MATCH('Final Comp Values'!B515,FY2019_ALL_Targets!A:A,0))</f>
        <v>0</v>
      </c>
      <c r="BQ515" s="60">
        <f>+INDEX(FY2019_ALL_Targets!DY:DY,MATCH(B515,FY2019_ALL_Targets!A:A,0))</f>
        <v>2</v>
      </c>
      <c r="BR515" s="60">
        <f>+INDEX(FY2019_ALL_Targets!DZ:DZ,MATCH(B515,FY2019_ALL_Targets!A:A,0))</f>
        <v>2</v>
      </c>
      <c r="BS515" s="283">
        <f>+INDEX(FY2019_ALL_Targets!EA:EA,MATCH(B515,FY2019_ALL_Targets!A:A,0))</f>
        <v>0</v>
      </c>
      <c r="BT515" s="245">
        <f t="shared" si="374"/>
        <v>0</v>
      </c>
      <c r="BU515" s="245">
        <f t="shared" si="375"/>
        <v>2.74</v>
      </c>
      <c r="BV515" s="246">
        <f t="shared" si="376"/>
        <v>5.08</v>
      </c>
      <c r="BW515" s="284">
        <f t="shared" si="360"/>
        <v>313015.00472683826</v>
      </c>
      <c r="BX515" s="245">
        <f t="shared" si="361"/>
        <v>28.490000000000002</v>
      </c>
      <c r="BY515" s="246">
        <f t="shared" si="362"/>
        <v>1140383.3100597982</v>
      </c>
      <c r="BZ515" s="285">
        <f t="shared" si="363"/>
        <v>3.2517535940104138E-3</v>
      </c>
      <c r="CA515" s="245">
        <f t="shared" si="364"/>
        <v>132336.07</v>
      </c>
      <c r="CB515" s="286">
        <f t="shared" si="365"/>
        <v>3.31</v>
      </c>
      <c r="CC515" s="268">
        <f t="shared" si="383"/>
        <v>-1.9999999999997797E-2</v>
      </c>
      <c r="CD515" s="267">
        <f t="shared" si="366"/>
        <v>1453296.1447131936</v>
      </c>
      <c r="CE515" s="268">
        <f t="shared" si="367"/>
        <v>1272719.3800597982</v>
      </c>
      <c r="CF515" s="268">
        <f t="shared" si="368"/>
        <v>-4.5100000000000016</v>
      </c>
      <c r="CG515" s="270">
        <f t="shared" si="369"/>
        <v>-180511.30852813291</v>
      </c>
      <c r="CH515" s="270">
        <f t="shared" si="370"/>
        <v>-180576.7646533954</v>
      </c>
      <c r="CI515" s="269">
        <f t="shared" si="371"/>
        <v>65.45612526248442</v>
      </c>
    </row>
    <row r="516" spans="1:87" s="57" customFormat="1" ht="15.75" customHeight="1" x14ac:dyDescent="0.25">
      <c r="A516" s="297">
        <v>1028859</v>
      </c>
      <c r="B516" s="297">
        <v>104200</v>
      </c>
      <c r="C516" s="347">
        <v>676251</v>
      </c>
      <c r="D516" s="219" t="s">
        <v>930</v>
      </c>
      <c r="E516" s="299" t="s">
        <v>139</v>
      </c>
      <c r="F516" s="299" t="s">
        <v>978</v>
      </c>
      <c r="G516" s="301" t="s">
        <v>915</v>
      </c>
      <c r="H516" s="302" t="s">
        <v>978</v>
      </c>
      <c r="I516" s="56" t="s">
        <v>35</v>
      </c>
      <c r="J516" s="229" t="s">
        <v>36</v>
      </c>
      <c r="K516" s="229" t="s">
        <v>35</v>
      </c>
      <c r="L516" s="56"/>
      <c r="M516" s="56"/>
      <c r="N516" s="58"/>
      <c r="O516" s="297">
        <v>1017893</v>
      </c>
      <c r="P516" s="303">
        <v>21689</v>
      </c>
      <c r="Q516" s="304">
        <v>42005</v>
      </c>
      <c r="R516" s="304">
        <v>42369</v>
      </c>
      <c r="S516" s="303">
        <f t="shared" si="337"/>
        <v>21689</v>
      </c>
      <c r="T516" s="59"/>
      <c r="U516" s="346">
        <f t="shared" si="372"/>
        <v>2.6776916764394369E-3</v>
      </c>
      <c r="V516" s="345">
        <f t="shared" si="373"/>
        <v>2.0421300784792219E-3</v>
      </c>
      <c r="W516" s="27">
        <v>263737.01543076825</v>
      </c>
      <c r="X516" s="27">
        <v>263737.02</v>
      </c>
      <c r="Y516" s="305">
        <f t="shared" si="338"/>
        <v>519647.88096925849</v>
      </c>
      <c r="Z516" s="53">
        <f t="shared" si="381"/>
        <v>35260.449999999997</v>
      </c>
      <c r="AA516" s="54">
        <f t="shared" si="381"/>
        <v>35260.449999999997</v>
      </c>
      <c r="AB516" s="54">
        <f t="shared" si="381"/>
        <v>35260.449999999997</v>
      </c>
      <c r="AC516" s="54">
        <f t="shared" si="381"/>
        <v>35260.449999999997</v>
      </c>
      <c r="AD516" s="52">
        <f t="shared" si="339"/>
        <v>141041.78</v>
      </c>
      <c r="AE516" s="53">
        <f t="shared" si="382"/>
        <v>65483.68</v>
      </c>
      <c r="AF516" s="53">
        <f t="shared" si="382"/>
        <v>65483.68</v>
      </c>
      <c r="AG516" s="53">
        <f t="shared" si="382"/>
        <v>65483.68</v>
      </c>
      <c r="AH516" s="53">
        <f t="shared" si="382"/>
        <v>65483.68</v>
      </c>
      <c r="AI516" s="52">
        <f t="shared" si="340"/>
        <v>261934.73960106296</v>
      </c>
      <c r="AJ516" s="55">
        <f t="shared" si="341"/>
        <v>922624.40057032148</v>
      </c>
      <c r="AK516" s="219" t="s">
        <v>930</v>
      </c>
      <c r="AL516" s="220">
        <v>95853.985850633719</v>
      </c>
      <c r="AM516" s="242"/>
      <c r="AN516" s="242"/>
      <c r="AO516" s="242">
        <f t="shared" si="342"/>
        <v>558761.16233253607</v>
      </c>
      <c r="AP516" s="243">
        <f t="shared" si="343"/>
        <v>151657.82795698926</v>
      </c>
      <c r="AQ516" s="244">
        <f t="shared" si="344"/>
        <v>281650.25763555156</v>
      </c>
      <c r="AR516" s="245">
        <f t="shared" si="345"/>
        <v>5.83</v>
      </c>
      <c r="AS516" s="246">
        <f t="shared" si="346"/>
        <v>1.58</v>
      </c>
      <c r="AT516" s="246">
        <f t="shared" si="347"/>
        <v>2.94</v>
      </c>
      <c r="AU516" s="251">
        <f t="shared" si="348"/>
        <v>10.35</v>
      </c>
      <c r="AV516" s="245">
        <f t="shared" si="349"/>
        <v>5.42</v>
      </c>
      <c r="AW516" s="246">
        <f t="shared" si="350"/>
        <v>1.47</v>
      </c>
      <c r="AX516" s="246">
        <f t="shared" si="351"/>
        <v>2.73</v>
      </c>
      <c r="AY516" s="252">
        <f t="shared" si="352"/>
        <v>9.6199999999999992</v>
      </c>
      <c r="AZ516" s="249">
        <f t="shared" si="353"/>
        <v>5.42</v>
      </c>
      <c r="BA516" s="56">
        <f t="shared" si="354"/>
        <v>4</v>
      </c>
      <c r="BB516" s="246">
        <f t="shared" si="355"/>
        <v>0.37</v>
      </c>
      <c r="BC516" s="250">
        <f t="shared" si="356"/>
        <v>0.68</v>
      </c>
      <c r="BD516" s="246">
        <f t="shared" si="357"/>
        <v>5.42</v>
      </c>
      <c r="BE516" s="56">
        <v>4</v>
      </c>
      <c r="BF516" s="246">
        <f t="shared" si="358"/>
        <v>0.37</v>
      </c>
      <c r="BG516" s="250">
        <f t="shared" si="359"/>
        <v>0.68</v>
      </c>
      <c r="BH516" s="246">
        <f>INDEX('Mar - Aug'!AG:AG,MATCH(C516,'Mar - Aug'!C:C,0))</f>
        <v>5.38</v>
      </c>
      <c r="BI516" s="56">
        <v>4</v>
      </c>
      <c r="BJ516" s="246">
        <f>INDEX('Mar - Aug'!AK:AK,MATCH($C516,'Mar - Aug'!$C:$C,0))</f>
        <v>0.37</v>
      </c>
      <c r="BK516" s="246">
        <f>INDEX('Mar - Aug'!AL:AL,MATCH($C516,'Mar - Aug'!$C:$C,0))</f>
        <v>0.68</v>
      </c>
      <c r="BL516" s="246">
        <f>INDEX('Mar - Aug'!$AG:$AG,MATCH($C516,'Mar - Aug'!$C:$C,0))</f>
        <v>5.38</v>
      </c>
      <c r="BM516" s="56">
        <v>4</v>
      </c>
      <c r="BN516" s="246">
        <f>INDEX('Mar - Aug'!$AK:$AK,MATCH($C516,'Mar - Aug'!$C:$C,0))</f>
        <v>0.37</v>
      </c>
      <c r="BO516" s="246">
        <f>INDEX('Mar - Aug'!$AL:$AL,MATCH($C516,'Mar - Aug'!$C:$C,0))</f>
        <v>0.68</v>
      </c>
      <c r="BP516" s="60">
        <f>INDEX(FY2019_ALL_Targets!EB:EB,MATCH('Final Comp Values'!B516,FY2019_ALL_Targets!A:A,0))</f>
        <v>0</v>
      </c>
      <c r="BQ516" s="60">
        <f>+INDEX(FY2019_ALL_Targets!DY:DY,MATCH(B516,FY2019_ALL_Targets!A:A,0))</f>
        <v>0</v>
      </c>
      <c r="BR516" s="60">
        <f>+INDEX(FY2019_ALL_Targets!DZ:DZ,MATCH(B516,FY2019_ALL_Targets!A:A,0))</f>
        <v>0</v>
      </c>
      <c r="BS516" s="283">
        <f>+INDEX(FY2019_ALL_Targets!EA:EA,MATCH(B516,FY2019_ALL_Targets!A:A,0))</f>
        <v>0</v>
      </c>
      <c r="BT516" s="245">
        <f t="shared" si="374"/>
        <v>0</v>
      </c>
      <c r="BU516" s="245">
        <f t="shared" si="375"/>
        <v>0</v>
      </c>
      <c r="BV516" s="246">
        <f t="shared" si="376"/>
        <v>0</v>
      </c>
      <c r="BW516" s="284">
        <f t="shared" si="360"/>
        <v>0</v>
      </c>
      <c r="BX516" s="245">
        <f t="shared" si="361"/>
        <v>9.6199999999999992</v>
      </c>
      <c r="BY516" s="246">
        <f t="shared" si="362"/>
        <v>922115.34388309624</v>
      </c>
      <c r="BZ516" s="285">
        <f t="shared" si="363"/>
        <v>2.6293719463561559E-3</v>
      </c>
      <c r="CA516" s="245">
        <f t="shared" si="364"/>
        <v>107007.11</v>
      </c>
      <c r="CB516" s="286">
        <f t="shared" si="365"/>
        <v>1.1200000000000001</v>
      </c>
      <c r="CC516" s="268">
        <f t="shared" si="383"/>
        <v>-1.5543122344752192E-15</v>
      </c>
      <c r="CD516" s="267">
        <f t="shared" si="366"/>
        <v>922624.40057032148</v>
      </c>
      <c r="CE516" s="268">
        <f t="shared" si="367"/>
        <v>1029122.4538830962</v>
      </c>
      <c r="CF516" s="268">
        <f t="shared" si="368"/>
        <v>1.1199999999999992</v>
      </c>
      <c r="CG516" s="270">
        <f t="shared" si="369"/>
        <v>107415.73062772966</v>
      </c>
      <c r="CH516" s="270">
        <f t="shared" si="370"/>
        <v>106498.05331277475</v>
      </c>
      <c r="CI516" s="269">
        <f t="shared" si="371"/>
        <v>917.67731495491171</v>
      </c>
    </row>
    <row r="517" spans="1:87" s="57" customFormat="1" ht="15.75" customHeight="1" x14ac:dyDescent="0.25">
      <c r="A517" s="297">
        <v>1026590</v>
      </c>
      <c r="B517" s="297">
        <v>104244</v>
      </c>
      <c r="C517" s="347">
        <v>676249</v>
      </c>
      <c r="D517" s="219" t="s">
        <v>937</v>
      </c>
      <c r="E517" s="299" t="s">
        <v>360</v>
      </c>
      <c r="F517" s="299" t="s">
        <v>959</v>
      </c>
      <c r="G517" s="301" t="s">
        <v>915</v>
      </c>
      <c r="H517" s="302" t="s">
        <v>949</v>
      </c>
      <c r="I517" s="56" t="s">
        <v>35</v>
      </c>
      <c r="J517" s="229" t="s">
        <v>35</v>
      </c>
      <c r="K517" s="229" t="s">
        <v>35</v>
      </c>
      <c r="L517" s="56"/>
      <c r="M517" s="56"/>
      <c r="N517" s="58"/>
      <c r="O517" s="297">
        <v>1026590</v>
      </c>
      <c r="P517" s="303">
        <v>6591</v>
      </c>
      <c r="Q517" s="304">
        <v>42036</v>
      </c>
      <c r="R517" s="304">
        <v>42369</v>
      </c>
      <c r="S517" s="303">
        <f t="shared" ref="S517:S559" si="384">+(ROUND(P517/((R517-Q517+1)/365),))</f>
        <v>7203</v>
      </c>
      <c r="T517" s="59"/>
      <c r="U517" s="346">
        <f t="shared" si="372"/>
        <v>8.8927166514792119E-4</v>
      </c>
      <c r="V517" s="345">
        <f t="shared" si="373"/>
        <v>6.781992233521986E-4</v>
      </c>
      <c r="W517" s="27">
        <v>87588.073354724693</v>
      </c>
      <c r="X517" s="27">
        <v>87588</v>
      </c>
      <c r="Y517" s="305">
        <f t="shared" ref="Y517:Y559" si="385">IF(G517="NSGO",U517*$Y$3,0)</f>
        <v>172577.05226712013</v>
      </c>
      <c r="Z517" s="53">
        <f t="shared" si="381"/>
        <v>11710.13</v>
      </c>
      <c r="AA517" s="54">
        <f t="shared" si="381"/>
        <v>11710.13</v>
      </c>
      <c r="AB517" s="54">
        <f t="shared" si="381"/>
        <v>11710.13</v>
      </c>
      <c r="AC517" s="54">
        <f t="shared" si="381"/>
        <v>11710.13</v>
      </c>
      <c r="AD517" s="52">
        <f t="shared" ref="AD517:AD559" si="386">ROUND($Z$3*V517,2)</f>
        <v>46840.52</v>
      </c>
      <c r="AE517" s="53">
        <f t="shared" si="382"/>
        <v>21747.38</v>
      </c>
      <c r="AF517" s="53">
        <f t="shared" si="382"/>
        <v>21747.38</v>
      </c>
      <c r="AG517" s="53">
        <f t="shared" si="382"/>
        <v>21747.38</v>
      </c>
      <c r="AH517" s="53">
        <f t="shared" si="382"/>
        <v>21747.38</v>
      </c>
      <c r="AI517" s="52">
        <f t="shared" ref="AI517:AI559" si="387">$AE$3*V517</f>
        <v>86989.530607517925</v>
      </c>
      <c r="AJ517" s="55">
        <f t="shared" ref="AJ517:AJ559" si="388">Y517+AD517+AI517</f>
        <v>306407.10287463805</v>
      </c>
      <c r="AK517" s="219" t="s">
        <v>937</v>
      </c>
      <c r="AL517" s="220">
        <v>69918.451574351406</v>
      </c>
      <c r="AM517" s="242"/>
      <c r="AN517" s="242"/>
      <c r="AO517" s="242">
        <f t="shared" ref="AO517:AO559" si="389">+Y517/(1-$AQ$2)</f>
        <v>185566.72286787111</v>
      </c>
      <c r="AP517" s="243">
        <f t="shared" ref="AP517:AP559" si="390">+AD517/(1-$AQ$2)</f>
        <v>50366.150537634407</v>
      </c>
      <c r="AQ517" s="244">
        <f t="shared" ref="AQ517:AQ559" si="391">+AI517/(1-$AQ$2)</f>
        <v>93537.129685503154</v>
      </c>
      <c r="AR517" s="245">
        <f t="shared" ref="AR517:AR559" si="392">+ROUND(AO517/$AL517,$AX$2)</f>
        <v>2.65</v>
      </c>
      <c r="AS517" s="246">
        <f t="shared" ref="AS517:AS559" si="393">+ROUND(AP517/$AL517,$AX$2)</f>
        <v>0.72</v>
      </c>
      <c r="AT517" s="246">
        <f t="shared" ref="AT517:AT559" si="394">+ROUND(AQ517/$AL517,$AX$2)</f>
        <v>1.34</v>
      </c>
      <c r="AU517" s="251">
        <f t="shared" ref="AU517:AU559" si="395">+AR517+AS517+AT517</f>
        <v>4.71</v>
      </c>
      <c r="AV517" s="245">
        <f t="shared" ref="AV517:AV559" si="396">+ROUND(Y517/$AL517,$AX$2)</f>
        <v>2.4700000000000002</v>
      </c>
      <c r="AW517" s="246">
        <f t="shared" ref="AW517:AW559" si="397">+ROUND(AD517/$AL517,$AX$2)</f>
        <v>0.67</v>
      </c>
      <c r="AX517" s="246">
        <f t="shared" ref="AX517:AX559" si="398">+ROUND(AI517/$AL517,$AX$2)</f>
        <v>1.24</v>
      </c>
      <c r="AY517" s="252">
        <f t="shared" ref="AY517:AY559" si="399">+AV517+AW517+AX517</f>
        <v>4.38</v>
      </c>
      <c r="AZ517" s="249">
        <f t="shared" ref="AZ517:AZ559" si="400">+$AV517</f>
        <v>2.4700000000000002</v>
      </c>
      <c r="BA517" s="56">
        <f t="shared" ref="BA517:BA559" si="401">4-BS517</f>
        <v>4</v>
      </c>
      <c r="BB517" s="246">
        <f t="shared" ref="BB517:BB559" si="402">+IF(BA517=0,0,ROUND($AW517/BA517,$BB$2))</f>
        <v>0.17</v>
      </c>
      <c r="BC517" s="250">
        <f t="shared" ref="BC517:BC559" si="403">+IF(BA517=0,0,ROUND($AX517/BA517,$BB$2))</f>
        <v>0.31</v>
      </c>
      <c r="BD517" s="246">
        <f t="shared" ref="BD517:BD559" si="404">+$AV517</f>
        <v>2.4700000000000002</v>
      </c>
      <c r="BE517" s="56">
        <v>4</v>
      </c>
      <c r="BF517" s="246">
        <f t="shared" ref="BF517:BF559" si="405">+ROUND($AW517/BE517,$BF$2)</f>
        <v>0.17</v>
      </c>
      <c r="BG517" s="250">
        <f t="shared" ref="BG517:BG559" si="406">+ROUND($AX517/BE517,$BF$2)</f>
        <v>0.31</v>
      </c>
      <c r="BH517" s="246">
        <f>INDEX('Mar - Aug'!AG:AG,MATCH(C517,'Mar - Aug'!C:C,0))</f>
        <v>2.4</v>
      </c>
      <c r="BI517" s="56">
        <v>4</v>
      </c>
      <c r="BJ517" s="246">
        <f>INDEX('Mar - Aug'!AK:AK,MATCH($C517,'Mar - Aug'!$C:$C,0))</f>
        <v>0.16</v>
      </c>
      <c r="BK517" s="246">
        <f>INDEX('Mar - Aug'!AL:AL,MATCH($C517,'Mar - Aug'!$C:$C,0))</f>
        <v>0.3</v>
      </c>
      <c r="BL517" s="246">
        <f>INDEX('Mar - Aug'!$AG:$AG,MATCH($C517,'Mar - Aug'!$C:$C,0))</f>
        <v>2.4</v>
      </c>
      <c r="BM517" s="56">
        <v>4</v>
      </c>
      <c r="BN517" s="246">
        <f>INDEX('Mar - Aug'!$AK:$AK,MATCH($C517,'Mar - Aug'!$C:$C,0))</f>
        <v>0.16</v>
      </c>
      <c r="BO517" s="246">
        <f>INDEX('Mar - Aug'!$AL:$AL,MATCH($C517,'Mar - Aug'!$C:$C,0))</f>
        <v>0.3</v>
      </c>
      <c r="BP517" s="60">
        <f>INDEX(FY2019_ALL_Targets!EB:EB,MATCH('Final Comp Values'!B517,FY2019_ALL_Targets!A:A,0))</f>
        <v>0</v>
      </c>
      <c r="BQ517" s="60">
        <f>+INDEX(FY2019_ALL_Targets!DY:DY,MATCH(B517,FY2019_ALL_Targets!A:A,0))</f>
        <v>0</v>
      </c>
      <c r="BR517" s="60">
        <f>+INDEX(FY2019_ALL_Targets!DZ:DZ,MATCH(B517,FY2019_ALL_Targets!A:A,0))</f>
        <v>0</v>
      </c>
      <c r="BS517" s="283">
        <f>+INDEX(FY2019_ALL_Targets!EA:EA,MATCH(B517,FY2019_ALL_Targets!A:A,0))</f>
        <v>0</v>
      </c>
      <c r="BT517" s="245">
        <f t="shared" si="374"/>
        <v>0</v>
      </c>
      <c r="BU517" s="245">
        <f t="shared" si="375"/>
        <v>0</v>
      </c>
      <c r="BV517" s="246">
        <f t="shared" si="376"/>
        <v>0</v>
      </c>
      <c r="BW517" s="284">
        <f t="shared" ref="BW517:BW559" si="407">+IF((BU517+BV517+BT517)=0,0,AL517*(BU517+BV517+BT517))</f>
        <v>0</v>
      </c>
      <c r="BX517" s="245">
        <f t="shared" ref="BX517:BX559" si="408">AY517-SUM(BT517:BV517)</f>
        <v>4.38</v>
      </c>
      <c r="BY517" s="246">
        <f t="shared" ref="BY517:BY559" si="409">+IF(BX517="",0,BX517*AL517)</f>
        <v>306242.81789565913</v>
      </c>
      <c r="BZ517" s="285">
        <f t="shared" ref="BZ517:BZ559" si="410">+BY517/$BY$560</f>
        <v>8.732381252404231E-4</v>
      </c>
      <c r="CA517" s="245">
        <f t="shared" ref="CA517:CA559" si="411">+IF(BZ517=0,0,ROUND(BZ517*$BW$560,2))</f>
        <v>35538.019999999997</v>
      </c>
      <c r="CB517" s="286">
        <f t="shared" ref="CB517:CB559" si="412">+IF(CA517=0,0,ROUND(CA517/AL517,2))</f>
        <v>0.51</v>
      </c>
      <c r="CC517" s="268">
        <f t="shared" si="383"/>
        <v>-1.0000000000000286E-2</v>
      </c>
      <c r="CD517" s="267">
        <f t="shared" ref="CD517:CD559" si="413">+AJ517</f>
        <v>306407.10287463805</v>
      </c>
      <c r="CE517" s="268">
        <f t="shared" ref="CE517:CE559" si="414">+BY517+CA517</f>
        <v>341780.83789565915</v>
      </c>
      <c r="CF517" s="268">
        <f t="shared" ref="CF517:CF559" si="415">+CB517+BX517-AY517</f>
        <v>0.50999999999999979</v>
      </c>
      <c r="CG517" s="270">
        <f t="shared" ref="CG517:CG559" si="416">+(CF517/AY517)*AJ517</f>
        <v>35677.539375814005</v>
      </c>
      <c r="CH517" s="270">
        <f t="shared" ref="CH517:CH559" si="417">+CE517-CD517</f>
        <v>35373.735021021101</v>
      </c>
      <c r="CI517" s="269">
        <f t="shared" ref="CI517:CI559" si="418">+CG517-CH517</f>
        <v>303.80435479290463</v>
      </c>
    </row>
    <row r="518" spans="1:87" s="57" customFormat="1" ht="15.75" customHeight="1" x14ac:dyDescent="0.25">
      <c r="A518" s="297">
        <v>1025870</v>
      </c>
      <c r="B518" s="297">
        <v>104250</v>
      </c>
      <c r="C518" s="347">
        <v>676247</v>
      </c>
      <c r="D518" s="219" t="s">
        <v>941</v>
      </c>
      <c r="E518" s="299" t="s">
        <v>362</v>
      </c>
      <c r="F518" s="299" t="s">
        <v>945</v>
      </c>
      <c r="G518" s="301" t="s">
        <v>915</v>
      </c>
      <c r="H518" s="302" t="s">
        <v>947</v>
      </c>
      <c r="I518" s="56" t="s">
        <v>35</v>
      </c>
      <c r="J518" s="229" t="s">
        <v>36</v>
      </c>
      <c r="K518" s="229" t="s">
        <v>35</v>
      </c>
      <c r="L518" s="56"/>
      <c r="M518" s="56"/>
      <c r="N518" s="58"/>
      <c r="O518" s="297">
        <v>1025870</v>
      </c>
      <c r="P518" s="303">
        <v>18438</v>
      </c>
      <c r="Q518" s="304">
        <v>42005</v>
      </c>
      <c r="R518" s="304">
        <v>42369</v>
      </c>
      <c r="S518" s="303">
        <f t="shared" si="384"/>
        <v>18438</v>
      </c>
      <c r="T518" s="59"/>
      <c r="U518" s="346">
        <f t="shared" ref="U518:U559" si="419">IF(G518="NSGO",(S518/$U$3),"")</f>
        <v>2.2763280524777693E-3</v>
      </c>
      <c r="V518" s="345">
        <f t="shared" ref="V518:V559" si="420">(S518/$V$3)</f>
        <v>1.7360318312047531E-3</v>
      </c>
      <c r="W518" s="27">
        <v>224205.03902579681</v>
      </c>
      <c r="X518" s="27">
        <v>224205.04</v>
      </c>
      <c r="Y518" s="305">
        <f t="shared" si="385"/>
        <v>441757.00259630173</v>
      </c>
      <c r="Z518" s="53">
        <f t="shared" si="381"/>
        <v>29975.200000000001</v>
      </c>
      <c r="AA518" s="54">
        <f t="shared" si="381"/>
        <v>29975.200000000001</v>
      </c>
      <c r="AB518" s="54">
        <f t="shared" si="381"/>
        <v>29975.200000000001</v>
      </c>
      <c r="AC518" s="54">
        <f t="shared" si="381"/>
        <v>29975.200000000001</v>
      </c>
      <c r="AD518" s="52">
        <f t="shared" si="386"/>
        <v>119900.8</v>
      </c>
      <c r="AE518" s="53">
        <f t="shared" si="382"/>
        <v>55668.23</v>
      </c>
      <c r="AF518" s="53">
        <f t="shared" si="382"/>
        <v>55668.23</v>
      </c>
      <c r="AG518" s="53">
        <f t="shared" si="382"/>
        <v>55668.23</v>
      </c>
      <c r="AH518" s="53">
        <f t="shared" si="382"/>
        <v>55668.23</v>
      </c>
      <c r="AI518" s="52">
        <f t="shared" si="387"/>
        <v>222672.90925189719</v>
      </c>
      <c r="AJ518" s="55">
        <f t="shared" si="388"/>
        <v>784330.7118481989</v>
      </c>
      <c r="AK518" s="219" t="s">
        <v>941</v>
      </c>
      <c r="AL518" s="220">
        <v>76951.060656708069</v>
      </c>
      <c r="AM518" s="242"/>
      <c r="AN518" s="242"/>
      <c r="AO518" s="242">
        <f t="shared" si="389"/>
        <v>475007.52967344277</v>
      </c>
      <c r="AP518" s="243">
        <f t="shared" si="390"/>
        <v>128925.59139784948</v>
      </c>
      <c r="AQ518" s="244">
        <f t="shared" si="391"/>
        <v>239433.23575472817</v>
      </c>
      <c r="AR518" s="245">
        <f t="shared" si="392"/>
        <v>6.17</v>
      </c>
      <c r="AS518" s="246">
        <f t="shared" si="393"/>
        <v>1.68</v>
      </c>
      <c r="AT518" s="246">
        <f t="shared" si="394"/>
        <v>3.11</v>
      </c>
      <c r="AU518" s="251">
        <f t="shared" si="395"/>
        <v>10.959999999999999</v>
      </c>
      <c r="AV518" s="245">
        <f t="shared" si="396"/>
        <v>5.74</v>
      </c>
      <c r="AW518" s="246">
        <f t="shared" si="397"/>
        <v>1.56</v>
      </c>
      <c r="AX518" s="246">
        <f t="shared" si="398"/>
        <v>2.89</v>
      </c>
      <c r="AY518" s="252">
        <f t="shared" si="399"/>
        <v>10.190000000000001</v>
      </c>
      <c r="AZ518" s="249">
        <f t="shared" si="400"/>
        <v>5.74</v>
      </c>
      <c r="BA518" s="56">
        <f t="shared" si="401"/>
        <v>4</v>
      </c>
      <c r="BB518" s="246">
        <f t="shared" si="402"/>
        <v>0.39</v>
      </c>
      <c r="BC518" s="250">
        <f t="shared" si="403"/>
        <v>0.72</v>
      </c>
      <c r="BD518" s="246">
        <f t="shared" si="404"/>
        <v>5.74</v>
      </c>
      <c r="BE518" s="56">
        <v>4</v>
      </c>
      <c r="BF518" s="246">
        <f t="shared" si="405"/>
        <v>0.39</v>
      </c>
      <c r="BG518" s="250">
        <f t="shared" si="406"/>
        <v>0.72</v>
      </c>
      <c r="BH518" s="246">
        <f>INDEX('Mar - Aug'!AG:AG,MATCH(C518,'Mar - Aug'!C:C,0))</f>
        <v>5.57</v>
      </c>
      <c r="BI518" s="56">
        <v>4</v>
      </c>
      <c r="BJ518" s="246">
        <f>INDEX('Mar - Aug'!AK:AK,MATCH($C518,'Mar - Aug'!$C:$C,0))</f>
        <v>0.38</v>
      </c>
      <c r="BK518" s="246">
        <f>INDEX('Mar - Aug'!AL:AL,MATCH($C518,'Mar - Aug'!$C:$C,0))</f>
        <v>0.7</v>
      </c>
      <c r="BL518" s="246">
        <f>INDEX('Mar - Aug'!$AG:$AG,MATCH($C518,'Mar - Aug'!$C:$C,0))</f>
        <v>5.57</v>
      </c>
      <c r="BM518" s="56">
        <v>4</v>
      </c>
      <c r="BN518" s="246">
        <f>INDEX('Mar - Aug'!$AK:$AK,MATCH($C518,'Mar - Aug'!$C:$C,0))</f>
        <v>0.38</v>
      </c>
      <c r="BO518" s="246">
        <f>INDEX('Mar - Aug'!$AL:$AL,MATCH($C518,'Mar - Aug'!$C:$C,0))</f>
        <v>0.7</v>
      </c>
      <c r="BP518" s="60">
        <f>INDEX(FY2019_ALL_Targets!EB:EB,MATCH('Final Comp Values'!B518,FY2019_ALL_Targets!A:A,0))</f>
        <v>0</v>
      </c>
      <c r="BQ518" s="60">
        <f>+INDEX(FY2019_ALL_Targets!DY:DY,MATCH(B518,FY2019_ALL_Targets!A:A,0))</f>
        <v>0</v>
      </c>
      <c r="BR518" s="60">
        <f>+INDEX(FY2019_ALL_Targets!DZ:DZ,MATCH(B518,FY2019_ALL_Targets!A:A,0))</f>
        <v>0</v>
      </c>
      <c r="BS518" s="283">
        <f>+INDEX(FY2019_ALL_Targets!EA:EA,MATCH(B518,FY2019_ALL_Targets!A:A,0))</f>
        <v>0</v>
      </c>
      <c r="BT518" s="245">
        <f t="shared" ref="BT518:BT559" si="421">IF(BP518=3,BH518,BP518*(BH518/3))</f>
        <v>0</v>
      </c>
      <c r="BU518" s="245">
        <f t="shared" ref="BU518:BU559" si="422">+IF(BS518=4,AW518,BQ518*BJ518)</f>
        <v>0</v>
      </c>
      <c r="BV518" s="246">
        <f t="shared" ref="BV518:BV559" si="423">IF(BS518=4,AX518,+BR518*BK518)</f>
        <v>0</v>
      </c>
      <c r="BW518" s="284">
        <f t="shared" si="407"/>
        <v>0</v>
      </c>
      <c r="BX518" s="245">
        <f t="shared" si="408"/>
        <v>10.190000000000001</v>
      </c>
      <c r="BY518" s="246">
        <f t="shared" si="409"/>
        <v>784131.30809185538</v>
      </c>
      <c r="BZ518" s="285">
        <f t="shared" si="410"/>
        <v>2.235916447365469E-3</v>
      </c>
      <c r="CA518" s="245">
        <f t="shared" si="411"/>
        <v>90994.71</v>
      </c>
      <c r="CB518" s="286">
        <f t="shared" si="412"/>
        <v>1.18</v>
      </c>
      <c r="CC518" s="268">
        <f t="shared" si="383"/>
        <v>1.000000000000123E-2</v>
      </c>
      <c r="CD518" s="267">
        <f t="shared" si="413"/>
        <v>784330.7118481989</v>
      </c>
      <c r="CE518" s="268">
        <f t="shared" si="414"/>
        <v>875126.01809185534</v>
      </c>
      <c r="CF518" s="268">
        <f t="shared" si="415"/>
        <v>1.1799999999999997</v>
      </c>
      <c r="CG518" s="270">
        <f t="shared" si="416"/>
        <v>90825.342490762938</v>
      </c>
      <c r="CH518" s="270">
        <f t="shared" si="417"/>
        <v>90795.306243656436</v>
      </c>
      <c r="CI518" s="269">
        <f t="shared" si="418"/>
        <v>30.036247106501833</v>
      </c>
    </row>
    <row r="519" spans="1:87" s="57" customFormat="1" ht="15.75" customHeight="1" x14ac:dyDescent="0.25">
      <c r="A519" s="297">
        <v>1018472</v>
      </c>
      <c r="B519" s="297">
        <v>104320</v>
      </c>
      <c r="C519" s="347">
        <v>676259</v>
      </c>
      <c r="D519" s="219" t="s">
        <v>913</v>
      </c>
      <c r="E519" s="299" t="s">
        <v>141</v>
      </c>
      <c r="F519" s="299" t="s">
        <v>944</v>
      </c>
      <c r="G519" s="301" t="s">
        <v>915</v>
      </c>
      <c r="H519" s="302" t="s">
        <v>141</v>
      </c>
      <c r="I519" s="56" t="s">
        <v>35</v>
      </c>
      <c r="J519" s="229" t="s">
        <v>35</v>
      </c>
      <c r="K519" s="229" t="s">
        <v>35</v>
      </c>
      <c r="L519" s="56"/>
      <c r="M519" s="56"/>
      <c r="N519" s="58"/>
      <c r="O519" s="297">
        <v>1018472</v>
      </c>
      <c r="P519" s="303">
        <v>12004</v>
      </c>
      <c r="Q519" s="304">
        <v>42005</v>
      </c>
      <c r="R519" s="304">
        <v>42369</v>
      </c>
      <c r="S519" s="303">
        <f t="shared" si="384"/>
        <v>12004</v>
      </c>
      <c r="T519" s="59"/>
      <c r="U519" s="346">
        <f t="shared" si="419"/>
        <v>1.4819959834007561E-3</v>
      </c>
      <c r="V519" s="345">
        <f t="shared" si="420"/>
        <v>1.1302378838150481E-3</v>
      </c>
      <c r="W519" s="27">
        <v>145967.962237459</v>
      </c>
      <c r="X519" s="27">
        <v>145968</v>
      </c>
      <c r="Y519" s="305">
        <f t="shared" si="385"/>
        <v>287604.46139310149</v>
      </c>
      <c r="Z519" s="53">
        <f t="shared" si="381"/>
        <v>19515.259999999998</v>
      </c>
      <c r="AA519" s="54">
        <f t="shared" si="381"/>
        <v>19515.259999999998</v>
      </c>
      <c r="AB519" s="54">
        <f t="shared" si="381"/>
        <v>19515.259999999998</v>
      </c>
      <c r="AC519" s="54">
        <f t="shared" si="381"/>
        <v>19515.259999999998</v>
      </c>
      <c r="AD519" s="52">
        <f t="shared" si="386"/>
        <v>78061.02</v>
      </c>
      <c r="AE519" s="53">
        <f t="shared" si="382"/>
        <v>36242.620000000003</v>
      </c>
      <c r="AF519" s="53">
        <f t="shared" si="382"/>
        <v>36242.620000000003</v>
      </c>
      <c r="AG519" s="53">
        <f t="shared" si="382"/>
        <v>36242.620000000003</v>
      </c>
      <c r="AH519" s="53">
        <f t="shared" si="382"/>
        <v>36242.620000000003</v>
      </c>
      <c r="AI519" s="52">
        <f t="shared" si="387"/>
        <v>144970.47416529851</v>
      </c>
      <c r="AJ519" s="55">
        <f t="shared" si="388"/>
        <v>510635.95555840002</v>
      </c>
      <c r="AK519" s="219" t="s">
        <v>913</v>
      </c>
      <c r="AL519" s="220">
        <v>61485.26180987338</v>
      </c>
      <c r="AM519" s="242"/>
      <c r="AN519" s="242"/>
      <c r="AO519" s="242">
        <f t="shared" si="389"/>
        <v>309252.10902484035</v>
      </c>
      <c r="AP519" s="243">
        <f t="shared" si="390"/>
        <v>83936.580645161303</v>
      </c>
      <c r="AQ519" s="244">
        <f t="shared" si="391"/>
        <v>155882.23028526723</v>
      </c>
      <c r="AR519" s="245">
        <f t="shared" si="392"/>
        <v>5.03</v>
      </c>
      <c r="AS519" s="246">
        <f t="shared" si="393"/>
        <v>1.37</v>
      </c>
      <c r="AT519" s="246">
        <f t="shared" si="394"/>
        <v>2.54</v>
      </c>
      <c r="AU519" s="251">
        <f t="shared" si="395"/>
        <v>8.9400000000000013</v>
      </c>
      <c r="AV519" s="245">
        <f t="shared" si="396"/>
        <v>4.68</v>
      </c>
      <c r="AW519" s="246">
        <f t="shared" si="397"/>
        <v>1.27</v>
      </c>
      <c r="AX519" s="246">
        <f t="shared" si="398"/>
        <v>2.36</v>
      </c>
      <c r="AY519" s="252">
        <f t="shared" si="399"/>
        <v>8.3099999999999987</v>
      </c>
      <c r="AZ519" s="249">
        <f t="shared" si="400"/>
        <v>4.68</v>
      </c>
      <c r="BA519" s="56">
        <f t="shared" si="401"/>
        <v>4</v>
      </c>
      <c r="BB519" s="246">
        <f t="shared" si="402"/>
        <v>0.32</v>
      </c>
      <c r="BC519" s="250">
        <f t="shared" si="403"/>
        <v>0.59</v>
      </c>
      <c r="BD519" s="246">
        <f t="shared" si="404"/>
        <v>4.68</v>
      </c>
      <c r="BE519" s="56">
        <v>4</v>
      </c>
      <c r="BF519" s="246">
        <f t="shared" si="405"/>
        <v>0.32</v>
      </c>
      <c r="BG519" s="250">
        <f t="shared" si="406"/>
        <v>0.59</v>
      </c>
      <c r="BH519" s="246">
        <f>INDEX('Mar - Aug'!AG:AG,MATCH(C519,'Mar - Aug'!C:C,0))</f>
        <v>4.58</v>
      </c>
      <c r="BI519" s="56">
        <v>4</v>
      </c>
      <c r="BJ519" s="246">
        <f>INDEX('Mar - Aug'!AK:AK,MATCH($C519,'Mar - Aug'!$C:$C,0))</f>
        <v>0.31</v>
      </c>
      <c r="BK519" s="246">
        <f>INDEX('Mar - Aug'!AL:AL,MATCH($C519,'Mar - Aug'!$C:$C,0))</f>
        <v>0.57999999999999996</v>
      </c>
      <c r="BL519" s="246">
        <f>INDEX('Mar - Aug'!$AG:$AG,MATCH($C519,'Mar - Aug'!$C:$C,0))</f>
        <v>4.58</v>
      </c>
      <c r="BM519" s="56">
        <v>4</v>
      </c>
      <c r="BN519" s="246">
        <f>INDEX('Mar - Aug'!$AK:$AK,MATCH($C519,'Mar - Aug'!$C:$C,0))</f>
        <v>0.31</v>
      </c>
      <c r="BO519" s="246">
        <f>INDEX('Mar - Aug'!$AL:$AL,MATCH($C519,'Mar - Aug'!$C:$C,0))</f>
        <v>0.57999999999999996</v>
      </c>
      <c r="BP519" s="60">
        <f>INDEX(FY2019_ALL_Targets!EB:EB,MATCH('Final Comp Values'!B519,FY2019_ALL_Targets!A:A,0))</f>
        <v>0</v>
      </c>
      <c r="BQ519" s="60">
        <f>+INDEX(FY2019_ALL_Targets!DY:DY,MATCH(B519,FY2019_ALL_Targets!A:A,0))</f>
        <v>1</v>
      </c>
      <c r="BR519" s="60">
        <f>+INDEX(FY2019_ALL_Targets!DZ:DZ,MATCH(B519,FY2019_ALL_Targets!A:A,0))</f>
        <v>2</v>
      </c>
      <c r="BS519" s="283">
        <f>+INDEX(FY2019_ALL_Targets!EA:EA,MATCH(B519,FY2019_ALL_Targets!A:A,0))</f>
        <v>0</v>
      </c>
      <c r="BT519" s="245">
        <f t="shared" si="421"/>
        <v>0</v>
      </c>
      <c r="BU519" s="245">
        <f t="shared" si="422"/>
        <v>0.31</v>
      </c>
      <c r="BV519" s="246">
        <f t="shared" si="423"/>
        <v>1.1599999999999999</v>
      </c>
      <c r="BW519" s="284">
        <f t="shared" si="407"/>
        <v>90383.33486051386</v>
      </c>
      <c r="BX519" s="245">
        <f t="shared" si="408"/>
        <v>6.839999999999999</v>
      </c>
      <c r="BY519" s="246">
        <f t="shared" si="409"/>
        <v>420559.19077953388</v>
      </c>
      <c r="BZ519" s="285">
        <f t="shared" si="410"/>
        <v>1.1992063090082844E-3</v>
      </c>
      <c r="CA519" s="245">
        <f t="shared" si="411"/>
        <v>48803.9</v>
      </c>
      <c r="CB519" s="286">
        <f t="shared" si="412"/>
        <v>0.79</v>
      </c>
      <c r="CC519" s="268">
        <f t="shared" si="383"/>
        <v>-1.0000000000000342E-2</v>
      </c>
      <c r="CD519" s="267">
        <f t="shared" si="413"/>
        <v>510635.95555840002</v>
      </c>
      <c r="CE519" s="268">
        <f t="shared" si="414"/>
        <v>469363.0907795339</v>
      </c>
      <c r="CF519" s="268">
        <f t="shared" si="415"/>
        <v>-0.67999999999999972</v>
      </c>
      <c r="CG519" s="270">
        <f t="shared" si="416"/>
        <v>-41784.891670242112</v>
      </c>
      <c r="CH519" s="270">
        <f t="shared" si="417"/>
        <v>-41272.864778866118</v>
      </c>
      <c r="CI519" s="269">
        <f t="shared" si="418"/>
        <v>-512.02689137599373</v>
      </c>
    </row>
    <row r="520" spans="1:87" s="57" customFormat="1" ht="15.75" customHeight="1" x14ac:dyDescent="0.25">
      <c r="A520" s="297">
        <v>1028592</v>
      </c>
      <c r="B520" s="297">
        <v>104339</v>
      </c>
      <c r="C520" s="347">
        <v>676253</v>
      </c>
      <c r="D520" s="219" t="s">
        <v>941</v>
      </c>
      <c r="E520" s="299" t="s">
        <v>143</v>
      </c>
      <c r="F520" s="299" t="s">
        <v>965</v>
      </c>
      <c r="G520" s="301" t="s">
        <v>915</v>
      </c>
      <c r="H520" s="302" t="s">
        <v>965</v>
      </c>
      <c r="I520" s="56" t="s">
        <v>35</v>
      </c>
      <c r="J520" s="229" t="s">
        <v>36</v>
      </c>
      <c r="K520" s="229" t="s">
        <v>35</v>
      </c>
      <c r="L520" s="56"/>
      <c r="M520" s="56"/>
      <c r="N520" s="58"/>
      <c r="O520" s="297">
        <v>1018275</v>
      </c>
      <c r="P520" s="303">
        <v>22449</v>
      </c>
      <c r="Q520" s="304">
        <v>42005</v>
      </c>
      <c r="R520" s="304">
        <v>42369</v>
      </c>
      <c r="S520" s="303">
        <f t="shared" si="384"/>
        <v>22449</v>
      </c>
      <c r="T520" s="59"/>
      <c r="U520" s="346">
        <f t="shared" si="419"/>
        <v>2.7715201458983316E-3</v>
      </c>
      <c r="V520" s="345">
        <f t="shared" si="420"/>
        <v>2.1136879584941698E-3</v>
      </c>
      <c r="W520" s="27">
        <v>272978.57251341309</v>
      </c>
      <c r="X520" s="27">
        <v>272978.57</v>
      </c>
      <c r="Y520" s="305">
        <f t="shared" si="385"/>
        <v>537856.76056428987</v>
      </c>
      <c r="Z520" s="53">
        <f t="shared" si="381"/>
        <v>36496</v>
      </c>
      <c r="AA520" s="54">
        <f t="shared" si="381"/>
        <v>36496</v>
      </c>
      <c r="AB520" s="54">
        <f t="shared" si="381"/>
        <v>36496</v>
      </c>
      <c r="AC520" s="54">
        <f t="shared" si="381"/>
        <v>36496</v>
      </c>
      <c r="AD520" s="52">
        <f t="shared" si="386"/>
        <v>145984</v>
      </c>
      <c r="AE520" s="53">
        <f t="shared" si="382"/>
        <v>67778.289999999994</v>
      </c>
      <c r="AF520" s="53">
        <f t="shared" si="382"/>
        <v>67778.289999999994</v>
      </c>
      <c r="AG520" s="53">
        <f t="shared" si="382"/>
        <v>67778.289999999994</v>
      </c>
      <c r="AH520" s="53">
        <f t="shared" si="382"/>
        <v>67778.289999999994</v>
      </c>
      <c r="AI520" s="52">
        <f t="shared" si="387"/>
        <v>271113.14349689987</v>
      </c>
      <c r="AJ520" s="55">
        <f t="shared" si="388"/>
        <v>954953.90406118974</v>
      </c>
      <c r="AK520" s="219" t="s">
        <v>941</v>
      </c>
      <c r="AL520" s="220">
        <v>76951.060656708069</v>
      </c>
      <c r="AM520" s="242"/>
      <c r="AN520" s="242"/>
      <c r="AO520" s="242">
        <f t="shared" si="389"/>
        <v>578340.60275730095</v>
      </c>
      <c r="AP520" s="243">
        <f t="shared" si="390"/>
        <v>156972.04301075271</v>
      </c>
      <c r="AQ520" s="244">
        <f t="shared" si="391"/>
        <v>291519.50913645147</v>
      </c>
      <c r="AR520" s="245">
        <f t="shared" si="392"/>
        <v>7.52</v>
      </c>
      <c r="AS520" s="246">
        <f t="shared" si="393"/>
        <v>2.04</v>
      </c>
      <c r="AT520" s="246">
        <f t="shared" si="394"/>
        <v>3.79</v>
      </c>
      <c r="AU520" s="251">
        <f t="shared" si="395"/>
        <v>13.349999999999998</v>
      </c>
      <c r="AV520" s="245">
        <f t="shared" si="396"/>
        <v>6.99</v>
      </c>
      <c r="AW520" s="246">
        <f t="shared" si="397"/>
        <v>1.9</v>
      </c>
      <c r="AX520" s="246">
        <f t="shared" si="398"/>
        <v>3.52</v>
      </c>
      <c r="AY520" s="252">
        <f t="shared" si="399"/>
        <v>12.41</v>
      </c>
      <c r="AZ520" s="249">
        <f t="shared" si="400"/>
        <v>6.99</v>
      </c>
      <c r="BA520" s="56">
        <f t="shared" si="401"/>
        <v>4</v>
      </c>
      <c r="BB520" s="246">
        <f t="shared" si="402"/>
        <v>0.48</v>
      </c>
      <c r="BC520" s="250">
        <f t="shared" si="403"/>
        <v>0.88</v>
      </c>
      <c r="BD520" s="246">
        <f t="shared" si="404"/>
        <v>6.99</v>
      </c>
      <c r="BE520" s="56">
        <v>4</v>
      </c>
      <c r="BF520" s="246">
        <f t="shared" si="405"/>
        <v>0.48</v>
      </c>
      <c r="BG520" s="250">
        <f t="shared" si="406"/>
        <v>0.88</v>
      </c>
      <c r="BH520" s="246">
        <f>INDEX('Mar - Aug'!AG:AG,MATCH(C520,'Mar - Aug'!C:C,0))</f>
        <v>6.78</v>
      </c>
      <c r="BI520" s="56">
        <v>4</v>
      </c>
      <c r="BJ520" s="246">
        <f>INDEX('Mar - Aug'!AK:AK,MATCH($C520,'Mar - Aug'!$C:$C,0))</f>
        <v>0.46</v>
      </c>
      <c r="BK520" s="246">
        <f>INDEX('Mar - Aug'!AL:AL,MATCH($C520,'Mar - Aug'!$C:$C,0))</f>
        <v>0.86</v>
      </c>
      <c r="BL520" s="246">
        <f>INDEX('Mar - Aug'!$AG:$AG,MATCH($C520,'Mar - Aug'!$C:$C,0))</f>
        <v>6.78</v>
      </c>
      <c r="BM520" s="56">
        <v>4</v>
      </c>
      <c r="BN520" s="246">
        <f>INDEX('Mar - Aug'!$AK:$AK,MATCH($C520,'Mar - Aug'!$C:$C,0))</f>
        <v>0.46</v>
      </c>
      <c r="BO520" s="246">
        <f>INDEX('Mar - Aug'!$AL:$AL,MATCH($C520,'Mar - Aug'!$C:$C,0))</f>
        <v>0.86</v>
      </c>
      <c r="BP520" s="60">
        <f>INDEX(FY2019_ALL_Targets!EB:EB,MATCH('Final Comp Values'!B520,FY2019_ALL_Targets!A:A,0))</f>
        <v>0</v>
      </c>
      <c r="BQ520" s="60">
        <f>+INDEX(FY2019_ALL_Targets!DY:DY,MATCH(B520,FY2019_ALL_Targets!A:A,0))</f>
        <v>1</v>
      </c>
      <c r="BR520" s="60">
        <f>+INDEX(FY2019_ALL_Targets!DZ:DZ,MATCH(B520,FY2019_ALL_Targets!A:A,0))</f>
        <v>1</v>
      </c>
      <c r="BS520" s="283">
        <f>+INDEX(FY2019_ALL_Targets!EA:EA,MATCH(B520,FY2019_ALL_Targets!A:A,0))</f>
        <v>0</v>
      </c>
      <c r="BT520" s="245">
        <f t="shared" si="421"/>
        <v>0</v>
      </c>
      <c r="BU520" s="245">
        <f t="shared" si="422"/>
        <v>0.46</v>
      </c>
      <c r="BV520" s="246">
        <f t="shared" si="423"/>
        <v>0.86</v>
      </c>
      <c r="BW520" s="284">
        <f t="shared" si="407"/>
        <v>101575.40006685465</v>
      </c>
      <c r="BX520" s="245">
        <f t="shared" si="408"/>
        <v>11.09</v>
      </c>
      <c r="BY520" s="246">
        <f t="shared" si="409"/>
        <v>853387.2626828925</v>
      </c>
      <c r="BZ520" s="285">
        <f t="shared" si="410"/>
        <v>2.4333968009109955E-3</v>
      </c>
      <c r="CA520" s="245">
        <f t="shared" si="411"/>
        <v>99031.54</v>
      </c>
      <c r="CB520" s="286">
        <f t="shared" si="412"/>
        <v>1.29</v>
      </c>
      <c r="CC520" s="268">
        <f t="shared" si="383"/>
        <v>-2.0000000000000129E-2</v>
      </c>
      <c r="CD520" s="267">
        <f t="shared" si="413"/>
        <v>954953.90406118974</v>
      </c>
      <c r="CE520" s="268">
        <f t="shared" si="414"/>
        <v>952418.80268289254</v>
      </c>
      <c r="CF520" s="268">
        <f t="shared" si="415"/>
        <v>-3.0000000000001137E-2</v>
      </c>
      <c r="CG520" s="270">
        <f t="shared" si="416"/>
        <v>-2308.5106464010296</v>
      </c>
      <c r="CH520" s="270">
        <f t="shared" si="417"/>
        <v>-2535.1013782972004</v>
      </c>
      <c r="CI520" s="269">
        <f t="shared" si="418"/>
        <v>226.59073189617084</v>
      </c>
    </row>
    <row r="521" spans="1:87" s="57" customFormat="1" ht="15.75" customHeight="1" x14ac:dyDescent="0.25">
      <c r="A521" s="297">
        <v>1026023</v>
      </c>
      <c r="B521" s="297">
        <v>104379</v>
      </c>
      <c r="C521" s="347">
        <v>676255</v>
      </c>
      <c r="D521" s="219" t="s">
        <v>937</v>
      </c>
      <c r="E521" s="299" t="s">
        <v>364</v>
      </c>
      <c r="F521" s="299" t="s">
        <v>952</v>
      </c>
      <c r="G521" s="301" t="s">
        <v>915</v>
      </c>
      <c r="H521" s="302" t="s">
        <v>949</v>
      </c>
      <c r="I521" s="56" t="s">
        <v>35</v>
      </c>
      <c r="J521" s="229" t="s">
        <v>35</v>
      </c>
      <c r="K521" s="229" t="s">
        <v>35</v>
      </c>
      <c r="L521" s="56"/>
      <c r="M521" s="56"/>
      <c r="N521" s="58"/>
      <c r="O521" s="297">
        <v>1026023</v>
      </c>
      <c r="P521" s="303">
        <v>19359</v>
      </c>
      <c r="Q521" s="304">
        <v>42005</v>
      </c>
      <c r="R521" s="304">
        <v>42369</v>
      </c>
      <c r="S521" s="303">
        <f t="shared" si="384"/>
        <v>19359</v>
      </c>
      <c r="T521" s="59"/>
      <c r="U521" s="346">
        <f t="shared" si="419"/>
        <v>2.3900333424404564E-3</v>
      </c>
      <c r="V521" s="345">
        <f t="shared" si="420"/>
        <v>1.8227486831702362E-3</v>
      </c>
      <c r="W521" s="27">
        <v>235404.34702871239</v>
      </c>
      <c r="X521" s="27">
        <v>235404</v>
      </c>
      <c r="Y521" s="305">
        <f t="shared" si="385"/>
        <v>463823.28957922797</v>
      </c>
      <c r="Z521" s="53">
        <f t="shared" si="381"/>
        <v>31472.5</v>
      </c>
      <c r="AA521" s="54">
        <f t="shared" si="381"/>
        <v>31472.5</v>
      </c>
      <c r="AB521" s="54">
        <f t="shared" si="381"/>
        <v>31472.5</v>
      </c>
      <c r="AC521" s="54">
        <f t="shared" si="381"/>
        <v>31472.5</v>
      </c>
      <c r="AD521" s="52">
        <f t="shared" si="386"/>
        <v>125889.98</v>
      </c>
      <c r="AE521" s="53">
        <f t="shared" si="382"/>
        <v>58448.92</v>
      </c>
      <c r="AF521" s="53">
        <f t="shared" si="382"/>
        <v>58448.92</v>
      </c>
      <c r="AG521" s="53">
        <f t="shared" si="382"/>
        <v>58448.92</v>
      </c>
      <c r="AH521" s="53">
        <f t="shared" si="382"/>
        <v>58448.92</v>
      </c>
      <c r="AI521" s="52">
        <f t="shared" si="387"/>
        <v>233795.68555198383</v>
      </c>
      <c r="AJ521" s="55">
        <f t="shared" si="388"/>
        <v>823508.95513121178</v>
      </c>
      <c r="AK521" s="219" t="s">
        <v>937</v>
      </c>
      <c r="AL521" s="220">
        <v>69918.451574351406</v>
      </c>
      <c r="AM521" s="242"/>
      <c r="AN521" s="242"/>
      <c r="AO521" s="242">
        <f t="shared" si="389"/>
        <v>498734.71997766453</v>
      </c>
      <c r="AP521" s="243">
        <f t="shared" si="390"/>
        <v>135365.56989247311</v>
      </c>
      <c r="AQ521" s="244">
        <f t="shared" si="391"/>
        <v>251393.21027095037</v>
      </c>
      <c r="AR521" s="245">
        <f t="shared" si="392"/>
        <v>7.13</v>
      </c>
      <c r="AS521" s="246">
        <f t="shared" si="393"/>
        <v>1.94</v>
      </c>
      <c r="AT521" s="246">
        <f t="shared" si="394"/>
        <v>3.6</v>
      </c>
      <c r="AU521" s="251">
        <f t="shared" si="395"/>
        <v>12.67</v>
      </c>
      <c r="AV521" s="245">
        <f t="shared" si="396"/>
        <v>6.63</v>
      </c>
      <c r="AW521" s="246">
        <f t="shared" si="397"/>
        <v>1.8</v>
      </c>
      <c r="AX521" s="246">
        <f t="shared" si="398"/>
        <v>3.34</v>
      </c>
      <c r="AY521" s="252">
        <f t="shared" si="399"/>
        <v>11.77</v>
      </c>
      <c r="AZ521" s="249">
        <f t="shared" si="400"/>
        <v>6.63</v>
      </c>
      <c r="BA521" s="56">
        <f t="shared" si="401"/>
        <v>4</v>
      </c>
      <c r="BB521" s="246">
        <f t="shared" si="402"/>
        <v>0.45</v>
      </c>
      <c r="BC521" s="250">
        <f t="shared" si="403"/>
        <v>0.84</v>
      </c>
      <c r="BD521" s="246">
        <f t="shared" si="404"/>
        <v>6.63</v>
      </c>
      <c r="BE521" s="56">
        <v>4</v>
      </c>
      <c r="BF521" s="246">
        <f t="shared" si="405"/>
        <v>0.45</v>
      </c>
      <c r="BG521" s="250">
        <f t="shared" si="406"/>
        <v>0.84</v>
      </c>
      <c r="BH521" s="246">
        <f>INDEX('Mar - Aug'!AG:AG,MATCH(C521,'Mar - Aug'!C:C,0))</f>
        <v>6.44</v>
      </c>
      <c r="BI521" s="56">
        <v>4</v>
      </c>
      <c r="BJ521" s="246">
        <f>INDEX('Mar - Aug'!AK:AK,MATCH($C521,'Mar - Aug'!$C:$C,0))</f>
        <v>0.44</v>
      </c>
      <c r="BK521" s="246">
        <f>INDEX('Mar - Aug'!AL:AL,MATCH($C521,'Mar - Aug'!$C:$C,0))</f>
        <v>0.81</v>
      </c>
      <c r="BL521" s="246">
        <f>INDEX('Mar - Aug'!$AG:$AG,MATCH($C521,'Mar - Aug'!$C:$C,0))</f>
        <v>6.44</v>
      </c>
      <c r="BM521" s="56">
        <v>4</v>
      </c>
      <c r="BN521" s="246">
        <f>INDEX('Mar - Aug'!$AK:$AK,MATCH($C521,'Mar - Aug'!$C:$C,0))</f>
        <v>0.44</v>
      </c>
      <c r="BO521" s="246">
        <f>INDEX('Mar - Aug'!$AL:$AL,MATCH($C521,'Mar - Aug'!$C:$C,0))</f>
        <v>0.81</v>
      </c>
      <c r="BP521" s="60">
        <f>INDEX(FY2019_ALL_Targets!EB:EB,MATCH('Final Comp Values'!B521,FY2019_ALL_Targets!A:A,0))</f>
        <v>0</v>
      </c>
      <c r="BQ521" s="60">
        <f>+INDEX(FY2019_ALL_Targets!DY:DY,MATCH(B521,FY2019_ALL_Targets!A:A,0))</f>
        <v>1</v>
      </c>
      <c r="BR521" s="60">
        <f>+INDEX(FY2019_ALL_Targets!DZ:DZ,MATCH(B521,FY2019_ALL_Targets!A:A,0))</f>
        <v>1</v>
      </c>
      <c r="BS521" s="283">
        <f>+INDEX(FY2019_ALL_Targets!EA:EA,MATCH(B521,FY2019_ALL_Targets!A:A,0))</f>
        <v>0</v>
      </c>
      <c r="BT521" s="245">
        <f t="shared" si="421"/>
        <v>0</v>
      </c>
      <c r="BU521" s="245">
        <f t="shared" si="422"/>
        <v>0.44</v>
      </c>
      <c r="BV521" s="246">
        <f t="shared" si="423"/>
        <v>0.81</v>
      </c>
      <c r="BW521" s="284">
        <f t="shared" si="407"/>
        <v>87398.064467939257</v>
      </c>
      <c r="BX521" s="245">
        <f t="shared" si="408"/>
        <v>10.52</v>
      </c>
      <c r="BY521" s="246">
        <f t="shared" si="409"/>
        <v>735542.11056217679</v>
      </c>
      <c r="BZ521" s="285">
        <f t="shared" si="410"/>
        <v>2.0973664560569069E-3</v>
      </c>
      <c r="CA521" s="245">
        <f t="shared" si="411"/>
        <v>85356.17</v>
      </c>
      <c r="CB521" s="286">
        <f t="shared" si="412"/>
        <v>1.22</v>
      </c>
      <c r="CC521" s="268">
        <f t="shared" si="383"/>
        <v>-2.0000000000000351E-2</v>
      </c>
      <c r="CD521" s="267">
        <f t="shared" si="413"/>
        <v>823508.95513121178</v>
      </c>
      <c r="CE521" s="268">
        <f t="shared" si="414"/>
        <v>820898.28056217683</v>
      </c>
      <c r="CF521" s="268">
        <f t="shared" si="415"/>
        <v>-2.9999999999999361E-2</v>
      </c>
      <c r="CG521" s="270">
        <f t="shared" si="416"/>
        <v>-2099.0032841066973</v>
      </c>
      <c r="CH521" s="270">
        <f t="shared" si="417"/>
        <v>-2610.6745690349489</v>
      </c>
      <c r="CI521" s="269">
        <f t="shared" si="418"/>
        <v>511.67128492825168</v>
      </c>
    </row>
    <row r="522" spans="1:87" s="57" customFormat="1" ht="15.75" customHeight="1" x14ac:dyDescent="0.25">
      <c r="A522" s="297">
        <v>1026676</v>
      </c>
      <c r="B522" s="297">
        <v>104410</v>
      </c>
      <c r="C522" s="347">
        <v>676256</v>
      </c>
      <c r="D522" s="219" t="s">
        <v>941</v>
      </c>
      <c r="E522" s="299" t="s">
        <v>366</v>
      </c>
      <c r="F522" s="299" t="s">
        <v>957</v>
      </c>
      <c r="G522" s="301" t="s">
        <v>915</v>
      </c>
      <c r="H522" s="302" t="s">
        <v>949</v>
      </c>
      <c r="I522" s="56" t="s">
        <v>35</v>
      </c>
      <c r="J522" s="229" t="s">
        <v>35</v>
      </c>
      <c r="K522" s="229" t="s">
        <v>35</v>
      </c>
      <c r="L522" s="56"/>
      <c r="M522" s="56"/>
      <c r="N522" s="58"/>
      <c r="O522" s="297">
        <v>1026676</v>
      </c>
      <c r="P522" s="303">
        <v>3209</v>
      </c>
      <c r="Q522" s="304">
        <v>42061</v>
      </c>
      <c r="R522" s="304">
        <v>42369</v>
      </c>
      <c r="S522" s="303">
        <f t="shared" si="384"/>
        <v>3791</v>
      </c>
      <c r="T522" s="59"/>
      <c r="U522" s="346">
        <f t="shared" si="419"/>
        <v>4.6803122068246139E-4</v>
      </c>
      <c r="V522" s="345">
        <f t="shared" si="420"/>
        <v>3.5694200412719491E-4</v>
      </c>
      <c r="W522" s="27">
        <v>46098.345929482348</v>
      </c>
      <c r="X522" s="27">
        <v>46098</v>
      </c>
      <c r="Y522" s="305">
        <f t="shared" si="385"/>
        <v>90828.76650626857</v>
      </c>
      <c r="Z522" s="53">
        <f t="shared" si="381"/>
        <v>6163.14</v>
      </c>
      <c r="AA522" s="54">
        <f t="shared" si="381"/>
        <v>6163.14</v>
      </c>
      <c r="AB522" s="54">
        <f t="shared" si="381"/>
        <v>6163.14</v>
      </c>
      <c r="AC522" s="54">
        <f t="shared" si="381"/>
        <v>6163.14</v>
      </c>
      <c r="AD522" s="52">
        <f t="shared" si="386"/>
        <v>24652.560000000001</v>
      </c>
      <c r="AE522" s="53">
        <f t="shared" si="382"/>
        <v>11445.83</v>
      </c>
      <c r="AF522" s="53">
        <f t="shared" si="382"/>
        <v>11445.83</v>
      </c>
      <c r="AG522" s="53">
        <f t="shared" si="382"/>
        <v>11445.83</v>
      </c>
      <c r="AH522" s="53">
        <f t="shared" si="382"/>
        <v>11445.83</v>
      </c>
      <c r="AI522" s="52">
        <f t="shared" si="387"/>
        <v>45783.327854102521</v>
      </c>
      <c r="AJ522" s="55">
        <f t="shared" si="388"/>
        <v>161264.65436037109</v>
      </c>
      <c r="AK522" s="219" t="s">
        <v>941</v>
      </c>
      <c r="AL522" s="220">
        <v>76951.060656708069</v>
      </c>
      <c r="AM522" s="242"/>
      <c r="AN522" s="242"/>
      <c r="AO522" s="242">
        <f t="shared" si="389"/>
        <v>97665.340329321043</v>
      </c>
      <c r="AP522" s="243">
        <f t="shared" si="390"/>
        <v>26508.129032258068</v>
      </c>
      <c r="AQ522" s="244">
        <f t="shared" si="391"/>
        <v>49229.384789357551</v>
      </c>
      <c r="AR522" s="245">
        <f t="shared" si="392"/>
        <v>1.27</v>
      </c>
      <c r="AS522" s="246">
        <f t="shared" si="393"/>
        <v>0.34</v>
      </c>
      <c r="AT522" s="246">
        <f t="shared" si="394"/>
        <v>0.64</v>
      </c>
      <c r="AU522" s="251">
        <f t="shared" si="395"/>
        <v>2.25</v>
      </c>
      <c r="AV522" s="245">
        <f t="shared" si="396"/>
        <v>1.18</v>
      </c>
      <c r="AW522" s="246">
        <f t="shared" si="397"/>
        <v>0.32</v>
      </c>
      <c r="AX522" s="246">
        <f t="shared" si="398"/>
        <v>0.59</v>
      </c>
      <c r="AY522" s="252">
        <f t="shared" si="399"/>
        <v>2.09</v>
      </c>
      <c r="AZ522" s="249">
        <f t="shared" si="400"/>
        <v>1.18</v>
      </c>
      <c r="BA522" s="56">
        <f t="shared" si="401"/>
        <v>4</v>
      </c>
      <c r="BB522" s="246">
        <f t="shared" si="402"/>
        <v>0.08</v>
      </c>
      <c r="BC522" s="250">
        <f t="shared" si="403"/>
        <v>0.15</v>
      </c>
      <c r="BD522" s="246">
        <f t="shared" si="404"/>
        <v>1.18</v>
      </c>
      <c r="BE522" s="56">
        <v>4</v>
      </c>
      <c r="BF522" s="246">
        <f t="shared" si="405"/>
        <v>0.08</v>
      </c>
      <c r="BG522" s="250">
        <f t="shared" si="406"/>
        <v>0.15</v>
      </c>
      <c r="BH522" s="246">
        <f>INDEX('Mar - Aug'!AG:AG,MATCH(C522,'Mar - Aug'!C:C,0))</f>
        <v>1.1399999999999999</v>
      </c>
      <c r="BI522" s="56">
        <v>4</v>
      </c>
      <c r="BJ522" s="246">
        <f>INDEX('Mar - Aug'!AK:AK,MATCH($C522,'Mar - Aug'!$C:$C,0))</f>
        <v>0.08</v>
      </c>
      <c r="BK522" s="246">
        <f>INDEX('Mar - Aug'!AL:AL,MATCH($C522,'Mar - Aug'!$C:$C,0))</f>
        <v>0.15</v>
      </c>
      <c r="BL522" s="246">
        <f>INDEX('Mar - Aug'!$AG:$AG,MATCH($C522,'Mar - Aug'!$C:$C,0))</f>
        <v>1.1399999999999999</v>
      </c>
      <c r="BM522" s="56">
        <v>4</v>
      </c>
      <c r="BN522" s="246">
        <f>INDEX('Mar - Aug'!$AK:$AK,MATCH($C522,'Mar - Aug'!$C:$C,0))</f>
        <v>0.08</v>
      </c>
      <c r="BO522" s="246">
        <f>INDEX('Mar - Aug'!$AL:$AL,MATCH($C522,'Mar - Aug'!$C:$C,0))</f>
        <v>0.15</v>
      </c>
      <c r="BP522" s="60">
        <f>INDEX(FY2019_ALL_Targets!EB:EB,MATCH('Final Comp Values'!B522,FY2019_ALL_Targets!A:A,0))</f>
        <v>0</v>
      </c>
      <c r="BQ522" s="60">
        <f>+INDEX(FY2019_ALL_Targets!DY:DY,MATCH(B522,FY2019_ALL_Targets!A:A,0))</f>
        <v>0</v>
      </c>
      <c r="BR522" s="60">
        <f>+INDEX(FY2019_ALL_Targets!DZ:DZ,MATCH(B522,FY2019_ALL_Targets!A:A,0))</f>
        <v>0</v>
      </c>
      <c r="BS522" s="283">
        <f>+INDEX(FY2019_ALL_Targets!EA:EA,MATCH(B522,FY2019_ALL_Targets!A:A,0))</f>
        <v>0</v>
      </c>
      <c r="BT522" s="245">
        <f t="shared" si="421"/>
        <v>0</v>
      </c>
      <c r="BU522" s="245">
        <f t="shared" si="422"/>
        <v>0</v>
      </c>
      <c r="BV522" s="246">
        <f t="shared" si="423"/>
        <v>0</v>
      </c>
      <c r="BW522" s="284">
        <f t="shared" si="407"/>
        <v>0</v>
      </c>
      <c r="BX522" s="245">
        <f t="shared" si="408"/>
        <v>2.09</v>
      </c>
      <c r="BY522" s="246">
        <f t="shared" si="409"/>
        <v>160827.71677251984</v>
      </c>
      <c r="BZ522" s="285">
        <f t="shared" si="410"/>
        <v>4.5859326545572406E-4</v>
      </c>
      <c r="CA522" s="245">
        <f t="shared" si="411"/>
        <v>18663.29</v>
      </c>
      <c r="CB522" s="286">
        <f t="shared" si="412"/>
        <v>0.24</v>
      </c>
      <c r="CC522" s="268">
        <f t="shared" si="383"/>
        <v>-1.0000000000000037E-2</v>
      </c>
      <c r="CD522" s="267">
        <f t="shared" si="413"/>
        <v>161264.65436037109</v>
      </c>
      <c r="CE522" s="268">
        <f t="shared" si="414"/>
        <v>179491.00677251985</v>
      </c>
      <c r="CF522" s="268">
        <f t="shared" si="415"/>
        <v>0.24000000000000021</v>
      </c>
      <c r="CG522" s="270">
        <f t="shared" si="416"/>
        <v>18518.429208846461</v>
      </c>
      <c r="CH522" s="270">
        <f t="shared" si="417"/>
        <v>18226.352412148757</v>
      </c>
      <c r="CI522" s="269">
        <f t="shared" si="418"/>
        <v>292.07679669770368</v>
      </c>
    </row>
    <row r="523" spans="1:87" s="57" customFormat="1" ht="15.75" customHeight="1" x14ac:dyDescent="0.25">
      <c r="A523" s="297">
        <v>1018446</v>
      </c>
      <c r="B523" s="297">
        <v>104417</v>
      </c>
      <c r="C523" s="347">
        <v>676257</v>
      </c>
      <c r="D523" s="219" t="s">
        <v>939</v>
      </c>
      <c r="E523" s="299" t="s">
        <v>2569</v>
      </c>
      <c r="F523" s="299" t="s">
        <v>966</v>
      </c>
      <c r="G523" s="301" t="s">
        <v>915</v>
      </c>
      <c r="H523" s="302" t="s">
        <v>2981</v>
      </c>
      <c r="I523" s="56" t="s">
        <v>35</v>
      </c>
      <c r="J523" s="229" t="s">
        <v>36</v>
      </c>
      <c r="K523" s="229" t="s">
        <v>35</v>
      </c>
      <c r="L523" s="56"/>
      <c r="M523" s="56"/>
      <c r="N523" s="58"/>
      <c r="O523" s="297">
        <v>1018446</v>
      </c>
      <c r="P523" s="303">
        <v>20899</v>
      </c>
      <c r="Q523" s="304">
        <v>42005</v>
      </c>
      <c r="R523" s="304">
        <v>42369</v>
      </c>
      <c r="S523" s="303">
        <f t="shared" si="384"/>
        <v>20899</v>
      </c>
      <c r="T523" s="59"/>
      <c r="U523" s="346">
        <f t="shared" si="419"/>
        <v>2.5801594516071643E-3</v>
      </c>
      <c r="V523" s="345">
        <f t="shared" si="420"/>
        <v>1.967747545305789E-3</v>
      </c>
      <c r="W523" s="27">
        <v>254130.66003565062</v>
      </c>
      <c r="X523" s="27">
        <v>254130.66</v>
      </c>
      <c r="Y523" s="305">
        <f t="shared" si="385"/>
        <v>500720.22981126525</v>
      </c>
      <c r="Z523" s="53">
        <f t="shared" si="381"/>
        <v>33976.120000000003</v>
      </c>
      <c r="AA523" s="54">
        <f t="shared" si="381"/>
        <v>33976.120000000003</v>
      </c>
      <c r="AB523" s="54">
        <f t="shared" si="381"/>
        <v>33976.120000000003</v>
      </c>
      <c r="AC523" s="54">
        <f t="shared" si="381"/>
        <v>33976.120000000003</v>
      </c>
      <c r="AD523" s="52">
        <f t="shared" si="386"/>
        <v>135904.48000000001</v>
      </c>
      <c r="AE523" s="53">
        <f t="shared" si="382"/>
        <v>63098.51</v>
      </c>
      <c r="AF523" s="53">
        <f t="shared" si="382"/>
        <v>63098.51</v>
      </c>
      <c r="AG523" s="53">
        <f t="shared" si="382"/>
        <v>63098.51</v>
      </c>
      <c r="AH523" s="53">
        <f t="shared" si="382"/>
        <v>63098.51</v>
      </c>
      <c r="AI523" s="52">
        <f t="shared" si="387"/>
        <v>252394.03028828505</v>
      </c>
      <c r="AJ523" s="55">
        <f t="shared" si="388"/>
        <v>889018.74009955022</v>
      </c>
      <c r="AK523" s="219" t="s">
        <v>939</v>
      </c>
      <c r="AL523" s="220">
        <v>78822.574549228506</v>
      </c>
      <c r="AM523" s="242"/>
      <c r="AN523" s="242"/>
      <c r="AO523" s="242">
        <f t="shared" si="389"/>
        <v>538408.84925942507</v>
      </c>
      <c r="AP523" s="243">
        <f t="shared" si="390"/>
        <v>146133.84946236562</v>
      </c>
      <c r="AQ523" s="244">
        <f t="shared" si="391"/>
        <v>271391.43041751086</v>
      </c>
      <c r="AR523" s="245">
        <f t="shared" si="392"/>
        <v>6.83</v>
      </c>
      <c r="AS523" s="246">
        <f t="shared" si="393"/>
        <v>1.85</v>
      </c>
      <c r="AT523" s="246">
        <f t="shared" si="394"/>
        <v>3.44</v>
      </c>
      <c r="AU523" s="251">
        <f t="shared" si="395"/>
        <v>12.12</v>
      </c>
      <c r="AV523" s="245">
        <f t="shared" si="396"/>
        <v>6.35</v>
      </c>
      <c r="AW523" s="246">
        <f t="shared" si="397"/>
        <v>1.72</v>
      </c>
      <c r="AX523" s="246">
        <f t="shared" si="398"/>
        <v>3.2</v>
      </c>
      <c r="AY523" s="252">
        <f t="shared" si="399"/>
        <v>11.27</v>
      </c>
      <c r="AZ523" s="249">
        <f t="shared" si="400"/>
        <v>6.35</v>
      </c>
      <c r="BA523" s="56">
        <f t="shared" si="401"/>
        <v>4</v>
      </c>
      <c r="BB523" s="246">
        <f t="shared" si="402"/>
        <v>0.43</v>
      </c>
      <c r="BC523" s="250">
        <f t="shared" si="403"/>
        <v>0.8</v>
      </c>
      <c r="BD523" s="246">
        <f t="shared" si="404"/>
        <v>6.35</v>
      </c>
      <c r="BE523" s="56">
        <v>4</v>
      </c>
      <c r="BF523" s="246">
        <f t="shared" si="405"/>
        <v>0.43</v>
      </c>
      <c r="BG523" s="250">
        <f t="shared" si="406"/>
        <v>0.8</v>
      </c>
      <c r="BH523" s="246">
        <f>INDEX('Mar - Aug'!AG:AG,MATCH(C523,'Mar - Aug'!C:C,0))</f>
        <v>6.58</v>
      </c>
      <c r="BI523" s="56">
        <v>4</v>
      </c>
      <c r="BJ523" s="246">
        <f>INDEX('Mar - Aug'!AK:AK,MATCH($C523,'Mar - Aug'!$C:$C,0))</f>
        <v>0.45</v>
      </c>
      <c r="BK523" s="246">
        <f>INDEX('Mar - Aug'!AL:AL,MATCH($C523,'Mar - Aug'!$C:$C,0))</f>
        <v>0.83</v>
      </c>
      <c r="BL523" s="246">
        <f>INDEX('Mar - Aug'!$AG:$AG,MATCH($C523,'Mar - Aug'!$C:$C,0))</f>
        <v>6.58</v>
      </c>
      <c r="BM523" s="56">
        <v>4</v>
      </c>
      <c r="BN523" s="246">
        <f>INDEX('Mar - Aug'!$AK:$AK,MATCH($C523,'Mar - Aug'!$C:$C,0))</f>
        <v>0.45</v>
      </c>
      <c r="BO523" s="246">
        <f>INDEX('Mar - Aug'!$AL:$AL,MATCH($C523,'Mar - Aug'!$C:$C,0))</f>
        <v>0.83</v>
      </c>
      <c r="BP523" s="60">
        <f>INDEX(FY2019_ALL_Targets!EB:EB,MATCH('Final Comp Values'!B523,FY2019_ALL_Targets!A:A,0))</f>
        <v>0</v>
      </c>
      <c r="BQ523" s="60">
        <f>+INDEX(FY2019_ALL_Targets!DY:DY,MATCH(B523,FY2019_ALL_Targets!A:A,0))</f>
        <v>1</v>
      </c>
      <c r="BR523" s="60">
        <f>+INDEX(FY2019_ALL_Targets!DZ:DZ,MATCH(B523,FY2019_ALL_Targets!A:A,0))</f>
        <v>1</v>
      </c>
      <c r="BS523" s="283">
        <f>+INDEX(FY2019_ALL_Targets!EA:EA,MATCH(B523,FY2019_ALL_Targets!A:A,0))</f>
        <v>0</v>
      </c>
      <c r="BT523" s="245">
        <f t="shared" si="421"/>
        <v>0</v>
      </c>
      <c r="BU523" s="245">
        <f t="shared" si="422"/>
        <v>0.45</v>
      </c>
      <c r="BV523" s="246">
        <f t="shared" si="423"/>
        <v>0.83</v>
      </c>
      <c r="BW523" s="284">
        <f t="shared" si="407"/>
        <v>100892.89542301249</v>
      </c>
      <c r="BX523" s="245">
        <f t="shared" si="408"/>
        <v>9.99</v>
      </c>
      <c r="BY523" s="246">
        <f t="shared" si="409"/>
        <v>787437.51974679274</v>
      </c>
      <c r="BZ523" s="285">
        <f t="shared" si="410"/>
        <v>2.2453439666361061E-3</v>
      </c>
      <c r="CA523" s="245">
        <f t="shared" si="411"/>
        <v>91378.38</v>
      </c>
      <c r="CB523" s="286">
        <f t="shared" si="412"/>
        <v>1.1599999999999999</v>
      </c>
      <c r="CC523" s="268">
        <f t="shared" si="383"/>
        <v>0</v>
      </c>
      <c r="CD523" s="267">
        <f t="shared" si="413"/>
        <v>889018.74009955022</v>
      </c>
      <c r="CE523" s="268">
        <f t="shared" si="414"/>
        <v>878815.89974679274</v>
      </c>
      <c r="CF523" s="268">
        <f t="shared" si="415"/>
        <v>-0.11999999999999922</v>
      </c>
      <c r="CG523" s="270">
        <f t="shared" si="416"/>
        <v>-9466.0380489747422</v>
      </c>
      <c r="CH523" s="270">
        <f t="shared" si="417"/>
        <v>-10202.840352757485</v>
      </c>
      <c r="CI523" s="269">
        <f t="shared" si="418"/>
        <v>736.80230378274246</v>
      </c>
    </row>
    <row r="524" spans="1:87" s="57" customFormat="1" ht="15.75" customHeight="1" x14ac:dyDescent="0.25">
      <c r="A524" s="297">
        <v>1020143</v>
      </c>
      <c r="B524" s="297">
        <v>104541</v>
      </c>
      <c r="C524" s="347">
        <v>676263</v>
      </c>
      <c r="D524" s="219" t="s">
        <v>930</v>
      </c>
      <c r="E524" s="299" t="s">
        <v>2579</v>
      </c>
      <c r="F524" s="299" t="s">
        <v>2359</v>
      </c>
      <c r="G524" s="301" t="s">
        <v>915</v>
      </c>
      <c r="H524" s="302" t="s">
        <v>2969</v>
      </c>
      <c r="I524" s="56" t="s">
        <v>35</v>
      </c>
      <c r="J524" s="229" t="s">
        <v>36</v>
      </c>
      <c r="K524" s="229" t="s">
        <v>35</v>
      </c>
      <c r="L524" s="56"/>
      <c r="M524" s="56"/>
      <c r="N524" s="58"/>
      <c r="O524" s="297">
        <v>1020143</v>
      </c>
      <c r="P524" s="303">
        <v>20425</v>
      </c>
      <c r="Q524" s="304">
        <v>42005</v>
      </c>
      <c r="R524" s="304">
        <v>42369</v>
      </c>
      <c r="S524" s="303">
        <f t="shared" si="384"/>
        <v>20425</v>
      </c>
      <c r="T524" s="59"/>
      <c r="U524" s="346">
        <f t="shared" si="419"/>
        <v>2.5216401167078009E-3</v>
      </c>
      <c r="V524" s="345">
        <f t="shared" si="420"/>
        <v>1.9231180254017293E-3</v>
      </c>
      <c r="W524" s="27">
        <v>248366.84685858001</v>
      </c>
      <c r="X524" s="27">
        <v>248366.85</v>
      </c>
      <c r="Y524" s="305">
        <f t="shared" si="385"/>
        <v>489363.63911646936</v>
      </c>
      <c r="Z524" s="53">
        <f t="shared" si="381"/>
        <v>33205.519999999997</v>
      </c>
      <c r="AA524" s="54">
        <f t="shared" si="381"/>
        <v>33205.519999999997</v>
      </c>
      <c r="AB524" s="54">
        <f t="shared" si="381"/>
        <v>33205.519999999997</v>
      </c>
      <c r="AC524" s="54">
        <f t="shared" si="381"/>
        <v>33205.519999999997</v>
      </c>
      <c r="AD524" s="52">
        <f t="shared" si="386"/>
        <v>132822.09</v>
      </c>
      <c r="AE524" s="53">
        <f t="shared" si="382"/>
        <v>61667.4</v>
      </c>
      <c r="AF524" s="53">
        <f t="shared" si="382"/>
        <v>61667.4</v>
      </c>
      <c r="AG524" s="53">
        <f t="shared" si="382"/>
        <v>61667.4</v>
      </c>
      <c r="AH524" s="53">
        <f t="shared" si="382"/>
        <v>61667.4</v>
      </c>
      <c r="AI524" s="52">
        <f t="shared" si="387"/>
        <v>246669.60470061831</v>
      </c>
      <c r="AJ524" s="55">
        <f t="shared" si="388"/>
        <v>868855.3338170877</v>
      </c>
      <c r="AK524" s="219" t="s">
        <v>930</v>
      </c>
      <c r="AL524" s="220">
        <v>95853.985850633719</v>
      </c>
      <c r="AM524" s="242"/>
      <c r="AN524" s="242"/>
      <c r="AO524" s="242">
        <f t="shared" si="389"/>
        <v>526197.46141555847</v>
      </c>
      <c r="AP524" s="243">
        <f t="shared" si="390"/>
        <v>142819.45161290324</v>
      </c>
      <c r="AQ524" s="244">
        <f t="shared" si="391"/>
        <v>265236.13408668636</v>
      </c>
      <c r="AR524" s="245">
        <f t="shared" si="392"/>
        <v>5.49</v>
      </c>
      <c r="AS524" s="246">
        <f t="shared" si="393"/>
        <v>1.49</v>
      </c>
      <c r="AT524" s="246">
        <f t="shared" si="394"/>
        <v>2.77</v>
      </c>
      <c r="AU524" s="251">
        <f t="shared" si="395"/>
        <v>9.75</v>
      </c>
      <c r="AV524" s="245">
        <f t="shared" si="396"/>
        <v>5.1100000000000003</v>
      </c>
      <c r="AW524" s="246">
        <f t="shared" si="397"/>
        <v>1.39</v>
      </c>
      <c r="AX524" s="246">
        <f t="shared" si="398"/>
        <v>2.57</v>
      </c>
      <c r="AY524" s="252">
        <f t="shared" si="399"/>
        <v>9.07</v>
      </c>
      <c r="AZ524" s="249">
        <f t="shared" si="400"/>
        <v>5.1100000000000003</v>
      </c>
      <c r="BA524" s="56">
        <f t="shared" si="401"/>
        <v>4</v>
      </c>
      <c r="BB524" s="246">
        <f t="shared" si="402"/>
        <v>0.35</v>
      </c>
      <c r="BC524" s="250">
        <f t="shared" si="403"/>
        <v>0.64</v>
      </c>
      <c r="BD524" s="246">
        <f t="shared" si="404"/>
        <v>5.1100000000000003</v>
      </c>
      <c r="BE524" s="56">
        <v>4</v>
      </c>
      <c r="BF524" s="246">
        <f t="shared" si="405"/>
        <v>0.35</v>
      </c>
      <c r="BG524" s="250">
        <f t="shared" si="406"/>
        <v>0.64</v>
      </c>
      <c r="BH524" s="246">
        <f>INDEX('Mar - Aug'!AG:AG,MATCH(C524,'Mar - Aug'!C:C,0))</f>
        <v>5.0599999999999996</v>
      </c>
      <c r="BI524" s="56">
        <v>4</v>
      </c>
      <c r="BJ524" s="246">
        <f>INDEX('Mar - Aug'!AK:AK,MATCH($C524,'Mar - Aug'!$C:$C,0))</f>
        <v>0.34</v>
      </c>
      <c r="BK524" s="246">
        <f>INDEX('Mar - Aug'!AL:AL,MATCH($C524,'Mar - Aug'!$C:$C,0))</f>
        <v>0.64</v>
      </c>
      <c r="BL524" s="246">
        <f>INDEX('Mar - Aug'!$AG:$AG,MATCH($C524,'Mar - Aug'!$C:$C,0))</f>
        <v>5.0599999999999996</v>
      </c>
      <c r="BM524" s="56">
        <v>4</v>
      </c>
      <c r="BN524" s="246">
        <f>INDEX('Mar - Aug'!$AK:$AK,MATCH($C524,'Mar - Aug'!$C:$C,0))</f>
        <v>0.34</v>
      </c>
      <c r="BO524" s="246">
        <f>INDEX('Mar - Aug'!$AL:$AL,MATCH($C524,'Mar - Aug'!$C:$C,0))</f>
        <v>0.64</v>
      </c>
      <c r="BP524" s="60">
        <f>INDEX(FY2019_ALL_Targets!EB:EB,MATCH('Final Comp Values'!B524,FY2019_ALL_Targets!A:A,0))</f>
        <v>0</v>
      </c>
      <c r="BQ524" s="60">
        <f>+INDEX(FY2019_ALL_Targets!DY:DY,MATCH(B524,FY2019_ALL_Targets!A:A,0))</f>
        <v>0</v>
      </c>
      <c r="BR524" s="60">
        <f>+INDEX(FY2019_ALL_Targets!DZ:DZ,MATCH(B524,FY2019_ALL_Targets!A:A,0))</f>
        <v>0</v>
      </c>
      <c r="BS524" s="283">
        <f>+INDEX(FY2019_ALL_Targets!EA:EA,MATCH(B524,FY2019_ALL_Targets!A:A,0))</f>
        <v>0</v>
      </c>
      <c r="BT524" s="245">
        <f t="shared" si="421"/>
        <v>0</v>
      </c>
      <c r="BU524" s="245">
        <f t="shared" si="422"/>
        <v>0</v>
      </c>
      <c r="BV524" s="246">
        <f t="shared" si="423"/>
        <v>0</v>
      </c>
      <c r="BW524" s="284">
        <f t="shared" si="407"/>
        <v>0</v>
      </c>
      <c r="BX524" s="245">
        <f t="shared" si="408"/>
        <v>9.07</v>
      </c>
      <c r="BY524" s="246">
        <f t="shared" si="409"/>
        <v>869395.65166524786</v>
      </c>
      <c r="BZ524" s="285">
        <f t="shared" si="410"/>
        <v>2.4790440284251911E-3</v>
      </c>
      <c r="CA524" s="245">
        <f t="shared" si="411"/>
        <v>100889.24</v>
      </c>
      <c r="CB524" s="286">
        <f t="shared" si="412"/>
        <v>1.05</v>
      </c>
      <c r="CC524" s="268">
        <f t="shared" si="383"/>
        <v>0</v>
      </c>
      <c r="CD524" s="267">
        <f t="shared" si="413"/>
        <v>868855.3338170877</v>
      </c>
      <c r="CE524" s="268">
        <f t="shared" si="414"/>
        <v>970284.89166524785</v>
      </c>
      <c r="CF524" s="268">
        <f t="shared" si="415"/>
        <v>1.0500000000000007</v>
      </c>
      <c r="CG524" s="270">
        <f t="shared" si="416"/>
        <v>100584.13456537406</v>
      </c>
      <c r="CH524" s="270">
        <f t="shared" si="417"/>
        <v>101429.55784816016</v>
      </c>
      <c r="CI524" s="269">
        <f t="shared" si="418"/>
        <v>-845.42328278609784</v>
      </c>
    </row>
    <row r="525" spans="1:87" s="57" customFormat="1" ht="15.75" customHeight="1" x14ac:dyDescent="0.25">
      <c r="A525" s="297">
        <v>1026677</v>
      </c>
      <c r="B525" s="297">
        <v>104549</v>
      </c>
      <c r="C525" s="347">
        <v>676270</v>
      </c>
      <c r="D525" s="219" t="s">
        <v>941</v>
      </c>
      <c r="E525" s="299" t="s">
        <v>368</v>
      </c>
      <c r="F525" s="299" t="s">
        <v>945</v>
      </c>
      <c r="G525" s="301" t="s">
        <v>915</v>
      </c>
      <c r="H525" s="302" t="s">
        <v>947</v>
      </c>
      <c r="I525" s="56" t="s">
        <v>35</v>
      </c>
      <c r="J525" s="229" t="s">
        <v>35</v>
      </c>
      <c r="K525" s="229" t="s">
        <v>35</v>
      </c>
      <c r="L525" s="56"/>
      <c r="M525" s="56"/>
      <c r="N525" s="58"/>
      <c r="O525" s="297">
        <v>1026677</v>
      </c>
      <c r="P525" s="303">
        <v>2707</v>
      </c>
      <c r="Q525" s="304">
        <v>42055</v>
      </c>
      <c r="R525" s="304">
        <v>42277</v>
      </c>
      <c r="S525" s="303">
        <f t="shared" si="384"/>
        <v>4431</v>
      </c>
      <c r="T525" s="59"/>
      <c r="U525" s="346">
        <f t="shared" si="419"/>
        <v>5.4704466864784662E-4</v>
      </c>
      <c r="V525" s="345">
        <f t="shared" si="420"/>
        <v>4.172012715082038E-4</v>
      </c>
      <c r="W525" s="27">
        <v>53880.709862235904</v>
      </c>
      <c r="X525" s="27">
        <v>53880.71</v>
      </c>
      <c r="Y525" s="305">
        <f t="shared" si="385"/>
        <v>106162.55984945293</v>
      </c>
      <c r="Z525" s="53">
        <f t="shared" ref="Z525:AC544" si="424">ROUND($AD525/4,2)</f>
        <v>7203.61</v>
      </c>
      <c r="AA525" s="54">
        <f t="shared" si="424"/>
        <v>7203.61</v>
      </c>
      <c r="AB525" s="54">
        <f t="shared" si="424"/>
        <v>7203.61</v>
      </c>
      <c r="AC525" s="54">
        <f t="shared" si="424"/>
        <v>7203.61</v>
      </c>
      <c r="AD525" s="52">
        <f t="shared" si="386"/>
        <v>28814.43</v>
      </c>
      <c r="AE525" s="53">
        <f t="shared" ref="AE525:AH544" si="425">ROUND($AI525/4,2)</f>
        <v>13378.13</v>
      </c>
      <c r="AF525" s="53">
        <f t="shared" si="425"/>
        <v>13378.13</v>
      </c>
      <c r="AG525" s="53">
        <f t="shared" si="425"/>
        <v>13378.13</v>
      </c>
      <c r="AH525" s="53">
        <f t="shared" si="425"/>
        <v>13378.13</v>
      </c>
      <c r="AI525" s="52">
        <f t="shared" si="387"/>
        <v>53512.510082175751</v>
      </c>
      <c r="AJ525" s="55">
        <f t="shared" si="388"/>
        <v>188489.49993162867</v>
      </c>
      <c r="AK525" s="219" t="s">
        <v>941</v>
      </c>
      <c r="AL525" s="220">
        <v>76951.060656708069</v>
      </c>
      <c r="AM525" s="242"/>
      <c r="AN525" s="242"/>
      <c r="AO525" s="242">
        <f t="shared" si="389"/>
        <v>114153.29016070208</v>
      </c>
      <c r="AP525" s="243">
        <f t="shared" si="390"/>
        <v>30983.258064516132</v>
      </c>
      <c r="AQ525" s="244">
        <f t="shared" si="391"/>
        <v>57540.333421694362</v>
      </c>
      <c r="AR525" s="245">
        <f t="shared" si="392"/>
        <v>1.48</v>
      </c>
      <c r="AS525" s="246">
        <f t="shared" si="393"/>
        <v>0.4</v>
      </c>
      <c r="AT525" s="246">
        <f t="shared" si="394"/>
        <v>0.75</v>
      </c>
      <c r="AU525" s="251">
        <f t="shared" si="395"/>
        <v>2.63</v>
      </c>
      <c r="AV525" s="245">
        <f t="shared" si="396"/>
        <v>1.38</v>
      </c>
      <c r="AW525" s="246">
        <f t="shared" si="397"/>
        <v>0.37</v>
      </c>
      <c r="AX525" s="246">
        <f t="shared" si="398"/>
        <v>0.7</v>
      </c>
      <c r="AY525" s="252">
        <f t="shared" si="399"/>
        <v>2.4500000000000002</v>
      </c>
      <c r="AZ525" s="249">
        <f t="shared" si="400"/>
        <v>1.38</v>
      </c>
      <c r="BA525" s="56">
        <f t="shared" si="401"/>
        <v>0</v>
      </c>
      <c r="BB525" s="246">
        <f t="shared" si="402"/>
        <v>0</v>
      </c>
      <c r="BC525" s="250">
        <f t="shared" si="403"/>
        <v>0</v>
      </c>
      <c r="BD525" s="246">
        <f t="shared" si="404"/>
        <v>1.38</v>
      </c>
      <c r="BE525" s="56">
        <v>4</v>
      </c>
      <c r="BF525" s="246">
        <f t="shared" si="405"/>
        <v>0.09</v>
      </c>
      <c r="BG525" s="250">
        <f t="shared" si="406"/>
        <v>0.18</v>
      </c>
      <c r="BH525" s="246">
        <f>INDEX('Mar - Aug'!AG:AG,MATCH(C525,'Mar - Aug'!C:C,0))</f>
        <v>1.34</v>
      </c>
      <c r="BI525" s="56">
        <v>4</v>
      </c>
      <c r="BJ525" s="246">
        <f>INDEX('Mar - Aug'!AK:AK,MATCH($C525,'Mar - Aug'!$C:$C,0))</f>
        <v>0.09</v>
      </c>
      <c r="BK525" s="246">
        <f>INDEX('Mar - Aug'!AL:AL,MATCH($C525,'Mar - Aug'!$C:$C,0))</f>
        <v>0.17</v>
      </c>
      <c r="BL525" s="246">
        <f>INDEX('Mar - Aug'!$AG:$AG,MATCH($C525,'Mar - Aug'!$C:$C,0))</f>
        <v>1.34</v>
      </c>
      <c r="BM525" s="56">
        <v>4</v>
      </c>
      <c r="BN525" s="246">
        <f>INDEX('Mar - Aug'!$AK:$AK,MATCH($C525,'Mar - Aug'!$C:$C,0))</f>
        <v>0.09</v>
      </c>
      <c r="BO525" s="246">
        <f>INDEX('Mar - Aug'!$AL:$AL,MATCH($C525,'Mar - Aug'!$C:$C,0))</f>
        <v>0.17</v>
      </c>
      <c r="BP525" s="60">
        <f>INDEX(FY2019_ALL_Targets!EB:EB,MATCH('Final Comp Values'!B525,FY2019_ALL_Targets!A:A,0))</f>
        <v>1</v>
      </c>
      <c r="BQ525" s="60">
        <f>+INDEX(FY2019_ALL_Targets!DY:DY,MATCH(B525,FY2019_ALL_Targets!A:A,0))</f>
        <v>0</v>
      </c>
      <c r="BR525" s="60">
        <f>+INDEX(FY2019_ALL_Targets!DZ:DZ,MATCH(B525,FY2019_ALL_Targets!A:A,0))</f>
        <v>0</v>
      </c>
      <c r="BS525" s="283">
        <f>+INDEX(FY2019_ALL_Targets!EA:EA,MATCH(B525,FY2019_ALL_Targets!A:A,0))</f>
        <v>4</v>
      </c>
      <c r="BT525" s="245">
        <f t="shared" si="421"/>
        <v>0.44666666666666671</v>
      </c>
      <c r="BU525" s="245">
        <f t="shared" si="422"/>
        <v>0.37</v>
      </c>
      <c r="BV525" s="246">
        <f t="shared" si="423"/>
        <v>0.7</v>
      </c>
      <c r="BW525" s="284">
        <f>+IF((BU525+BV525+BT525)=0,0,AL525*(BU525+BV525+BT525))</f>
        <v>116709.1086626739</v>
      </c>
      <c r="BX525" s="245">
        <f>AY525-SUM(BT525:BV525)</f>
        <v>0.93333333333333357</v>
      </c>
      <c r="BY525" s="246">
        <f>+IF(BX525="",0,BX525*AL525)</f>
        <v>71820.989946260888</v>
      </c>
      <c r="BZ525" s="285">
        <f>+BY525/$BY$560</f>
        <v>2.0479444071388008E-4</v>
      </c>
      <c r="CA525" s="245">
        <f>+IF(BZ525=0,0,ROUND(BZ525*$BW$560,2))</f>
        <v>8334.48</v>
      </c>
      <c r="CB525" s="286">
        <f>+IF(CA525=0,0,ROUND(CA525/AL525,2))</f>
        <v>0.11</v>
      </c>
      <c r="CC525" s="268">
        <f t="shared" si="383"/>
        <v>0.62333333333333352</v>
      </c>
      <c r="CD525" s="267">
        <f t="shared" si="413"/>
        <v>188489.49993162867</v>
      </c>
      <c r="CE525" s="268">
        <f t="shared" si="414"/>
        <v>80155.469946260884</v>
      </c>
      <c r="CF525" s="268">
        <f t="shared" si="415"/>
        <v>-1.4066666666666665</v>
      </c>
      <c r="CG525" s="270">
        <f t="shared" si="416"/>
        <v>-108221.18227366978</v>
      </c>
      <c r="CH525" s="270">
        <f t="shared" si="417"/>
        <v>-108334.02998536779</v>
      </c>
      <c r="CI525" s="269">
        <f t="shared" si="418"/>
        <v>112.84771169800661</v>
      </c>
    </row>
    <row r="526" spans="1:87" s="57" customFormat="1" ht="15.75" customHeight="1" x14ac:dyDescent="0.25">
      <c r="A526" s="297">
        <v>1021337</v>
      </c>
      <c r="B526" s="297">
        <v>104599</v>
      </c>
      <c r="C526" s="347">
        <v>676262</v>
      </c>
      <c r="D526" s="219" t="s">
        <v>939</v>
      </c>
      <c r="E526" s="299" t="s">
        <v>369</v>
      </c>
      <c r="F526" s="299" t="s">
        <v>978</v>
      </c>
      <c r="G526" s="301" t="s">
        <v>915</v>
      </c>
      <c r="H526" s="302" t="s">
        <v>978</v>
      </c>
      <c r="I526" s="56" t="s">
        <v>35</v>
      </c>
      <c r="J526" s="229" t="s">
        <v>36</v>
      </c>
      <c r="K526" s="229" t="s">
        <v>35</v>
      </c>
      <c r="L526" s="56"/>
      <c r="M526" s="56"/>
      <c r="N526" s="58"/>
      <c r="O526" s="297">
        <v>1021337</v>
      </c>
      <c r="P526" s="303">
        <v>19572</v>
      </c>
      <c r="Q526" s="304">
        <v>42005</v>
      </c>
      <c r="R526" s="304">
        <v>42369</v>
      </c>
      <c r="S526" s="303">
        <f t="shared" si="384"/>
        <v>19572</v>
      </c>
      <c r="T526" s="59"/>
      <c r="U526" s="346">
        <f t="shared" si="419"/>
        <v>2.4163300055914361E-3</v>
      </c>
      <c r="V526" s="345">
        <f t="shared" si="420"/>
        <v>1.8428037205954783E-3</v>
      </c>
      <c r="W526" s="27">
        <v>237994.41497726945</v>
      </c>
      <c r="X526" s="27">
        <v>237994.42</v>
      </c>
      <c r="Y526" s="305">
        <f t="shared" si="385"/>
        <v>468926.56767625653</v>
      </c>
      <c r="Z526" s="53">
        <f t="shared" si="424"/>
        <v>31818.78</v>
      </c>
      <c r="AA526" s="54">
        <f t="shared" si="424"/>
        <v>31818.78</v>
      </c>
      <c r="AB526" s="54">
        <f t="shared" si="424"/>
        <v>31818.78</v>
      </c>
      <c r="AC526" s="54">
        <f t="shared" si="424"/>
        <v>31818.78</v>
      </c>
      <c r="AD526" s="52">
        <f t="shared" si="386"/>
        <v>127275.11</v>
      </c>
      <c r="AE526" s="53">
        <f t="shared" si="425"/>
        <v>59092.01</v>
      </c>
      <c r="AF526" s="53">
        <f t="shared" si="425"/>
        <v>59092.01</v>
      </c>
      <c r="AG526" s="53">
        <f t="shared" si="425"/>
        <v>59092.01</v>
      </c>
      <c r="AH526" s="53">
        <f t="shared" si="425"/>
        <v>59092.01</v>
      </c>
      <c r="AI526" s="52">
        <f t="shared" si="387"/>
        <v>236368.05401226445</v>
      </c>
      <c r="AJ526" s="55">
        <f t="shared" si="388"/>
        <v>832569.73168852099</v>
      </c>
      <c r="AK526" s="219" t="s">
        <v>939</v>
      </c>
      <c r="AL526" s="220">
        <v>78822.574549228506</v>
      </c>
      <c r="AM526" s="242"/>
      <c r="AN526" s="242"/>
      <c r="AO526" s="242">
        <f t="shared" si="389"/>
        <v>504222.11578092101</v>
      </c>
      <c r="AP526" s="243">
        <f t="shared" si="390"/>
        <v>136854.95698924732</v>
      </c>
      <c r="AQ526" s="244">
        <f t="shared" si="391"/>
        <v>254159.19786264995</v>
      </c>
      <c r="AR526" s="245">
        <f t="shared" si="392"/>
        <v>6.4</v>
      </c>
      <c r="AS526" s="246">
        <f t="shared" si="393"/>
        <v>1.74</v>
      </c>
      <c r="AT526" s="246">
        <f t="shared" si="394"/>
        <v>3.22</v>
      </c>
      <c r="AU526" s="251">
        <f t="shared" si="395"/>
        <v>11.360000000000001</v>
      </c>
      <c r="AV526" s="245">
        <f t="shared" si="396"/>
        <v>5.95</v>
      </c>
      <c r="AW526" s="246">
        <f t="shared" si="397"/>
        <v>1.61</v>
      </c>
      <c r="AX526" s="246">
        <f t="shared" si="398"/>
        <v>3</v>
      </c>
      <c r="AY526" s="252">
        <f t="shared" si="399"/>
        <v>10.56</v>
      </c>
      <c r="AZ526" s="249">
        <f t="shared" si="400"/>
        <v>5.95</v>
      </c>
      <c r="BA526" s="56">
        <f t="shared" si="401"/>
        <v>4</v>
      </c>
      <c r="BB526" s="246">
        <f t="shared" si="402"/>
        <v>0.4</v>
      </c>
      <c r="BC526" s="250">
        <f t="shared" si="403"/>
        <v>0.75</v>
      </c>
      <c r="BD526" s="246">
        <f t="shared" si="404"/>
        <v>5.95</v>
      </c>
      <c r="BE526" s="56">
        <v>4</v>
      </c>
      <c r="BF526" s="246">
        <f t="shared" si="405"/>
        <v>0.4</v>
      </c>
      <c r="BG526" s="250">
        <f t="shared" si="406"/>
        <v>0.75</v>
      </c>
      <c r="BH526" s="246">
        <f>INDEX('Mar - Aug'!AG:AG,MATCH(C526,'Mar - Aug'!C:C,0))</f>
        <v>6.16</v>
      </c>
      <c r="BI526" s="56">
        <v>4</v>
      </c>
      <c r="BJ526" s="246">
        <f>INDEX('Mar - Aug'!AK:AK,MATCH($C526,'Mar - Aug'!$C:$C,0))</f>
        <v>0.42</v>
      </c>
      <c r="BK526" s="246">
        <f>INDEX('Mar - Aug'!AL:AL,MATCH($C526,'Mar - Aug'!$C:$C,0))</f>
        <v>0.78</v>
      </c>
      <c r="BL526" s="246">
        <f>INDEX('Mar - Aug'!$AG:$AG,MATCH($C526,'Mar - Aug'!$C:$C,0))</f>
        <v>6.16</v>
      </c>
      <c r="BM526" s="56">
        <v>4</v>
      </c>
      <c r="BN526" s="246">
        <f>INDEX('Mar - Aug'!$AK:$AK,MATCH($C526,'Mar - Aug'!$C:$C,0))</f>
        <v>0.42</v>
      </c>
      <c r="BO526" s="246">
        <f>INDEX('Mar - Aug'!$AL:$AL,MATCH($C526,'Mar - Aug'!$C:$C,0))</f>
        <v>0.78</v>
      </c>
      <c r="BP526" s="60">
        <f>INDEX(FY2019_ALL_Targets!EB:EB,MATCH('Final Comp Values'!B526,FY2019_ALL_Targets!A:A,0))</f>
        <v>0</v>
      </c>
      <c r="BQ526" s="60">
        <f>+INDEX(FY2019_ALL_Targets!DY:DY,MATCH(B526,FY2019_ALL_Targets!A:A,0))</f>
        <v>1</v>
      </c>
      <c r="BR526" s="60">
        <f>+INDEX(FY2019_ALL_Targets!DZ:DZ,MATCH(B526,FY2019_ALL_Targets!A:A,0))</f>
        <v>1</v>
      </c>
      <c r="BS526" s="283">
        <f>+INDEX(FY2019_ALL_Targets!EA:EA,MATCH(B526,FY2019_ALL_Targets!A:A,0))</f>
        <v>0</v>
      </c>
      <c r="BT526" s="245">
        <f t="shared" si="421"/>
        <v>0</v>
      </c>
      <c r="BU526" s="245">
        <f t="shared" si="422"/>
        <v>0.42</v>
      </c>
      <c r="BV526" s="246">
        <f t="shared" si="423"/>
        <v>0.78</v>
      </c>
      <c r="BW526" s="284">
        <f t="shared" si="407"/>
        <v>94587.08945907421</v>
      </c>
      <c r="BX526" s="245">
        <f t="shared" si="408"/>
        <v>9.3600000000000012</v>
      </c>
      <c r="BY526" s="246">
        <f t="shared" si="409"/>
        <v>737779.29778077896</v>
      </c>
      <c r="BZ526" s="285">
        <f t="shared" si="410"/>
        <v>2.1037456984698655E-3</v>
      </c>
      <c r="CA526" s="245">
        <f t="shared" si="411"/>
        <v>85615.78</v>
      </c>
      <c r="CB526" s="286">
        <f t="shared" si="412"/>
        <v>1.0900000000000001</v>
      </c>
      <c r="CC526" s="268">
        <f t="shared" si="383"/>
        <v>1.000000000000012E-2</v>
      </c>
      <c r="CD526" s="267">
        <f t="shared" si="413"/>
        <v>832569.73168852099</v>
      </c>
      <c r="CE526" s="268">
        <f t="shared" si="414"/>
        <v>823395.07778077899</v>
      </c>
      <c r="CF526" s="268">
        <f t="shared" si="415"/>
        <v>-0.10999999999999943</v>
      </c>
      <c r="CG526" s="270">
        <f t="shared" si="416"/>
        <v>-8672.6013717553815</v>
      </c>
      <c r="CH526" s="270">
        <f t="shared" si="417"/>
        <v>-9174.653907742002</v>
      </c>
      <c r="CI526" s="269">
        <f t="shared" si="418"/>
        <v>502.05253598662057</v>
      </c>
    </row>
    <row r="527" spans="1:87" s="57" customFormat="1" ht="15.75" customHeight="1" x14ac:dyDescent="0.25">
      <c r="A527" s="297">
        <v>1028749</v>
      </c>
      <c r="B527" s="297">
        <v>104623</v>
      </c>
      <c r="C527" s="347">
        <v>676275</v>
      </c>
      <c r="D527" s="219" t="s">
        <v>941</v>
      </c>
      <c r="E527" s="299" t="s">
        <v>370</v>
      </c>
      <c r="F527" s="299" t="s">
        <v>945</v>
      </c>
      <c r="G527" s="301" t="s">
        <v>915</v>
      </c>
      <c r="H527" s="302" t="s">
        <v>947</v>
      </c>
      <c r="I527" s="56" t="s">
        <v>35</v>
      </c>
      <c r="J527" s="229" t="s">
        <v>36</v>
      </c>
      <c r="K527" s="229" t="s">
        <v>35</v>
      </c>
      <c r="L527" s="56"/>
      <c r="M527" s="56"/>
      <c r="N527" s="58"/>
      <c r="O527" s="297">
        <v>1018949</v>
      </c>
      <c r="P527" s="303">
        <v>16271</v>
      </c>
      <c r="Q527" s="304">
        <v>42005</v>
      </c>
      <c r="R527" s="304">
        <v>42369</v>
      </c>
      <c r="S527" s="303">
        <f t="shared" si="384"/>
        <v>16271</v>
      </c>
      <c r="T527" s="59"/>
      <c r="U527" s="346">
        <f t="shared" si="419"/>
        <v>2.0087934560074727E-3</v>
      </c>
      <c r="V527" s="345">
        <f t="shared" si="420"/>
        <v>1.5319977180568683E-3</v>
      </c>
      <c r="W527" s="27">
        <v>197854.44131817651</v>
      </c>
      <c r="X527" s="27">
        <v>197854.44</v>
      </c>
      <c r="Y527" s="305">
        <f t="shared" si="385"/>
        <v>389837.73669836344</v>
      </c>
      <c r="Z527" s="53">
        <f t="shared" si="424"/>
        <v>26452.240000000002</v>
      </c>
      <c r="AA527" s="54">
        <f t="shared" si="424"/>
        <v>26452.240000000002</v>
      </c>
      <c r="AB527" s="54">
        <f t="shared" si="424"/>
        <v>26452.240000000002</v>
      </c>
      <c r="AC527" s="54">
        <f t="shared" si="424"/>
        <v>26452.240000000002</v>
      </c>
      <c r="AD527" s="52">
        <f t="shared" si="386"/>
        <v>105808.97</v>
      </c>
      <c r="AE527" s="53">
        <f t="shared" si="425"/>
        <v>49125.599999999999</v>
      </c>
      <c r="AF527" s="53">
        <f t="shared" si="425"/>
        <v>49125.599999999999</v>
      </c>
      <c r="AG527" s="53">
        <f t="shared" si="425"/>
        <v>49125.599999999999</v>
      </c>
      <c r="AH527" s="53">
        <f t="shared" si="425"/>
        <v>49125.599999999999</v>
      </c>
      <c r="AI527" s="52">
        <f t="shared" si="387"/>
        <v>196502.38130153049</v>
      </c>
      <c r="AJ527" s="55">
        <f t="shared" si="388"/>
        <v>692149.08799989393</v>
      </c>
      <c r="AK527" s="219" t="s">
        <v>941</v>
      </c>
      <c r="AL527" s="220">
        <v>76951.060656708069</v>
      </c>
      <c r="AM527" s="242"/>
      <c r="AN527" s="242"/>
      <c r="AO527" s="242">
        <f t="shared" si="389"/>
        <v>419180.36204125104</v>
      </c>
      <c r="AP527" s="243">
        <f t="shared" si="390"/>
        <v>113773.08602150538</v>
      </c>
      <c r="AQ527" s="244">
        <f t="shared" si="391"/>
        <v>211292.88311992527</v>
      </c>
      <c r="AR527" s="245">
        <f t="shared" si="392"/>
        <v>5.45</v>
      </c>
      <c r="AS527" s="246">
        <f t="shared" si="393"/>
        <v>1.48</v>
      </c>
      <c r="AT527" s="246">
        <f t="shared" si="394"/>
        <v>2.75</v>
      </c>
      <c r="AU527" s="251">
        <f t="shared" si="395"/>
        <v>9.68</v>
      </c>
      <c r="AV527" s="245">
        <f t="shared" si="396"/>
        <v>5.07</v>
      </c>
      <c r="AW527" s="246">
        <f t="shared" si="397"/>
        <v>1.38</v>
      </c>
      <c r="AX527" s="246">
        <f t="shared" si="398"/>
        <v>2.5499999999999998</v>
      </c>
      <c r="AY527" s="252">
        <f t="shared" si="399"/>
        <v>9</v>
      </c>
      <c r="AZ527" s="249">
        <f t="shared" si="400"/>
        <v>5.07</v>
      </c>
      <c r="BA527" s="56">
        <f t="shared" si="401"/>
        <v>4</v>
      </c>
      <c r="BB527" s="246">
        <f t="shared" si="402"/>
        <v>0.35</v>
      </c>
      <c r="BC527" s="250">
        <f t="shared" si="403"/>
        <v>0.64</v>
      </c>
      <c r="BD527" s="246">
        <f t="shared" si="404"/>
        <v>5.07</v>
      </c>
      <c r="BE527" s="56">
        <v>4</v>
      </c>
      <c r="BF527" s="246">
        <f t="shared" si="405"/>
        <v>0.35</v>
      </c>
      <c r="BG527" s="250">
        <f t="shared" si="406"/>
        <v>0.64</v>
      </c>
      <c r="BH527" s="246">
        <f>INDEX('Mar - Aug'!AG:AG,MATCH(C527,'Mar - Aug'!C:C,0))</f>
        <v>4.91</v>
      </c>
      <c r="BI527" s="56">
        <v>4</v>
      </c>
      <c r="BJ527" s="246">
        <f>INDEX('Mar - Aug'!AK:AK,MATCH($C527,'Mar - Aug'!$C:$C,0))</f>
        <v>0.33</v>
      </c>
      <c r="BK527" s="246">
        <f>INDEX('Mar - Aug'!AL:AL,MATCH($C527,'Mar - Aug'!$C:$C,0))</f>
        <v>0.62</v>
      </c>
      <c r="BL527" s="246">
        <f>INDEX('Mar - Aug'!$AG:$AG,MATCH($C527,'Mar - Aug'!$C:$C,0))</f>
        <v>4.91</v>
      </c>
      <c r="BM527" s="56">
        <v>4</v>
      </c>
      <c r="BN527" s="246">
        <f>INDEX('Mar - Aug'!$AK:$AK,MATCH($C527,'Mar - Aug'!$C:$C,0))</f>
        <v>0.33</v>
      </c>
      <c r="BO527" s="246">
        <f>INDEX('Mar - Aug'!$AL:$AL,MATCH($C527,'Mar - Aug'!$C:$C,0))</f>
        <v>0.62</v>
      </c>
      <c r="BP527" s="60">
        <f>INDEX(FY2019_ALL_Targets!EB:EB,MATCH('Final Comp Values'!B527,FY2019_ALL_Targets!A:A,0))</f>
        <v>0</v>
      </c>
      <c r="BQ527" s="60">
        <f>+INDEX(FY2019_ALL_Targets!DY:DY,MATCH(B527,FY2019_ALL_Targets!A:A,0))</f>
        <v>0</v>
      </c>
      <c r="BR527" s="60">
        <f>+INDEX(FY2019_ALL_Targets!DZ:DZ,MATCH(B527,FY2019_ALL_Targets!A:A,0))</f>
        <v>0</v>
      </c>
      <c r="BS527" s="283">
        <f>+INDEX(FY2019_ALL_Targets!EA:EA,MATCH(B527,FY2019_ALL_Targets!A:A,0))</f>
        <v>0</v>
      </c>
      <c r="BT527" s="245">
        <f t="shared" si="421"/>
        <v>0</v>
      </c>
      <c r="BU527" s="245">
        <f t="shared" si="422"/>
        <v>0</v>
      </c>
      <c r="BV527" s="246">
        <f t="shared" si="423"/>
        <v>0</v>
      </c>
      <c r="BW527" s="284">
        <f t="shared" si="407"/>
        <v>0</v>
      </c>
      <c r="BX527" s="245">
        <f t="shared" si="408"/>
        <v>9</v>
      </c>
      <c r="BY527" s="246">
        <f t="shared" si="409"/>
        <v>692559.54591037263</v>
      </c>
      <c r="BZ527" s="285">
        <f t="shared" si="410"/>
        <v>1.9748035354552715E-3</v>
      </c>
      <c r="CA527" s="245">
        <f t="shared" si="411"/>
        <v>80368.25</v>
      </c>
      <c r="CB527" s="286">
        <f t="shared" si="412"/>
        <v>1.04</v>
      </c>
      <c r="CC527" s="268">
        <f t="shared" si="383"/>
        <v>-3.0000000000000804E-2</v>
      </c>
      <c r="CD527" s="267">
        <f t="shared" si="413"/>
        <v>692149.08799989393</v>
      </c>
      <c r="CE527" s="268">
        <f t="shared" si="414"/>
        <v>772927.79591037263</v>
      </c>
      <c r="CF527" s="268">
        <f t="shared" si="415"/>
        <v>1.0399999999999991</v>
      </c>
      <c r="CG527" s="270">
        <f t="shared" si="416"/>
        <v>79981.672391098793</v>
      </c>
      <c r="CH527" s="270">
        <f t="shared" si="417"/>
        <v>80778.707910478697</v>
      </c>
      <c r="CI527" s="269">
        <f t="shared" si="418"/>
        <v>-797.03551937990414</v>
      </c>
    </row>
    <row r="528" spans="1:87" s="57" customFormat="1" ht="15.75" customHeight="1" x14ac:dyDescent="0.25">
      <c r="A528" s="297">
        <v>1028627</v>
      </c>
      <c r="B528" s="297">
        <v>104642</v>
      </c>
      <c r="C528" s="347">
        <v>676272</v>
      </c>
      <c r="D528" s="219" t="s">
        <v>940</v>
      </c>
      <c r="E528" s="299" t="s">
        <v>371</v>
      </c>
      <c r="F528" s="299" t="s">
        <v>2301</v>
      </c>
      <c r="G528" s="301" t="s">
        <v>915</v>
      </c>
      <c r="H528" s="302" t="s">
        <v>972</v>
      </c>
      <c r="I528" s="56" t="s">
        <v>35</v>
      </c>
      <c r="J528" s="229" t="s">
        <v>36</v>
      </c>
      <c r="K528" s="229" t="s">
        <v>35</v>
      </c>
      <c r="L528" s="56"/>
      <c r="M528" s="56"/>
      <c r="N528" s="58"/>
      <c r="O528" s="297">
        <v>1019091</v>
      </c>
      <c r="P528" s="303">
        <v>26910</v>
      </c>
      <c r="Q528" s="304">
        <v>42005</v>
      </c>
      <c r="R528" s="304">
        <v>42369</v>
      </c>
      <c r="S528" s="303">
        <f t="shared" si="384"/>
        <v>26910</v>
      </c>
      <c r="T528" s="59"/>
      <c r="U528" s="346">
        <f t="shared" si="419"/>
        <v>3.3222685699195557E-3</v>
      </c>
      <c r="V528" s="345">
        <f t="shared" si="420"/>
        <v>2.5337138831608586E-3</v>
      </c>
      <c r="W528" s="27">
        <v>327224.0806881219</v>
      </c>
      <c r="X528" s="27">
        <v>327224.08</v>
      </c>
      <c r="Y528" s="305">
        <f t="shared" si="385"/>
        <v>644738.09197670454</v>
      </c>
      <c r="Z528" s="53">
        <f t="shared" si="424"/>
        <v>43748.38</v>
      </c>
      <c r="AA528" s="54">
        <f t="shared" si="424"/>
        <v>43748.38</v>
      </c>
      <c r="AB528" s="54">
        <f t="shared" si="424"/>
        <v>43748.38</v>
      </c>
      <c r="AC528" s="54">
        <f t="shared" si="424"/>
        <v>43748.38</v>
      </c>
      <c r="AD528" s="52">
        <f t="shared" si="386"/>
        <v>174993.52</v>
      </c>
      <c r="AE528" s="53">
        <f t="shared" si="425"/>
        <v>81246.990000000005</v>
      </c>
      <c r="AF528" s="53">
        <f t="shared" si="425"/>
        <v>81246.990000000005</v>
      </c>
      <c r="AG528" s="53">
        <f t="shared" si="425"/>
        <v>81246.990000000005</v>
      </c>
      <c r="AH528" s="53">
        <f t="shared" si="425"/>
        <v>81246.990000000005</v>
      </c>
      <c r="AI528" s="52">
        <f t="shared" si="387"/>
        <v>324987.95899601659</v>
      </c>
      <c r="AJ528" s="55">
        <f t="shared" si="388"/>
        <v>1144719.5709727211</v>
      </c>
      <c r="AK528" s="219" t="s">
        <v>940</v>
      </c>
      <c r="AL528" s="220">
        <v>40027.494210593126</v>
      </c>
      <c r="AM528" s="242"/>
      <c r="AN528" s="242"/>
      <c r="AO528" s="242">
        <f t="shared" si="389"/>
        <v>693266.76556634903</v>
      </c>
      <c r="AP528" s="243">
        <f t="shared" si="390"/>
        <v>188165.07526881719</v>
      </c>
      <c r="AQ528" s="244">
        <f t="shared" si="391"/>
        <v>349449.41827528668</v>
      </c>
      <c r="AR528" s="245">
        <f t="shared" si="392"/>
        <v>17.32</v>
      </c>
      <c r="AS528" s="246">
        <f t="shared" si="393"/>
        <v>4.7</v>
      </c>
      <c r="AT528" s="246">
        <f t="shared" si="394"/>
        <v>8.73</v>
      </c>
      <c r="AU528" s="251">
        <f t="shared" si="395"/>
        <v>30.75</v>
      </c>
      <c r="AV528" s="245">
        <f t="shared" si="396"/>
        <v>16.11</v>
      </c>
      <c r="AW528" s="246">
        <f t="shared" si="397"/>
        <v>4.37</v>
      </c>
      <c r="AX528" s="246">
        <f t="shared" si="398"/>
        <v>8.1199999999999992</v>
      </c>
      <c r="AY528" s="252">
        <f t="shared" si="399"/>
        <v>28.6</v>
      </c>
      <c r="AZ528" s="249">
        <f t="shared" si="400"/>
        <v>16.11</v>
      </c>
      <c r="BA528" s="56">
        <f t="shared" si="401"/>
        <v>4</v>
      </c>
      <c r="BB528" s="246">
        <f t="shared" si="402"/>
        <v>1.0900000000000001</v>
      </c>
      <c r="BC528" s="250">
        <f t="shared" si="403"/>
        <v>2.0299999999999998</v>
      </c>
      <c r="BD528" s="246">
        <f t="shared" si="404"/>
        <v>16.11</v>
      </c>
      <c r="BE528" s="56">
        <v>4</v>
      </c>
      <c r="BF528" s="246">
        <f t="shared" si="405"/>
        <v>1.0900000000000001</v>
      </c>
      <c r="BG528" s="250">
        <f t="shared" si="406"/>
        <v>2.0299999999999998</v>
      </c>
      <c r="BH528" s="246">
        <f>INDEX('Mar - Aug'!AG:AG,MATCH(C528,'Mar - Aug'!C:C,0))</f>
        <v>15.86</v>
      </c>
      <c r="BI528" s="56">
        <v>4</v>
      </c>
      <c r="BJ528" s="246">
        <f>INDEX('Mar - Aug'!AK:AK,MATCH($C528,'Mar - Aug'!$C:$C,0))</f>
        <v>1.08</v>
      </c>
      <c r="BK528" s="246">
        <f>INDEX('Mar - Aug'!AL:AL,MATCH($C528,'Mar - Aug'!$C:$C,0))</f>
        <v>2</v>
      </c>
      <c r="BL528" s="246">
        <f>INDEX('Mar - Aug'!$AG:$AG,MATCH($C528,'Mar - Aug'!$C:$C,0))</f>
        <v>15.86</v>
      </c>
      <c r="BM528" s="56">
        <v>4</v>
      </c>
      <c r="BN528" s="246">
        <f>INDEX('Mar - Aug'!$AK:$AK,MATCH($C528,'Mar - Aug'!$C:$C,0))</f>
        <v>1.08</v>
      </c>
      <c r="BO528" s="246">
        <f>INDEX('Mar - Aug'!$AL:$AL,MATCH($C528,'Mar - Aug'!$C:$C,0))</f>
        <v>2</v>
      </c>
      <c r="BP528" s="60">
        <f>INDEX(FY2019_ALL_Targets!EB:EB,MATCH('Final Comp Values'!B528,FY2019_ALL_Targets!A:A,0))</f>
        <v>0</v>
      </c>
      <c r="BQ528" s="60">
        <f>+INDEX(FY2019_ALL_Targets!DY:DY,MATCH(B528,FY2019_ALL_Targets!A:A,0))</f>
        <v>1</v>
      </c>
      <c r="BR528" s="60">
        <f>+INDEX(FY2019_ALL_Targets!DZ:DZ,MATCH(B528,FY2019_ALL_Targets!A:A,0))</f>
        <v>1</v>
      </c>
      <c r="BS528" s="283">
        <f>+INDEX(FY2019_ALL_Targets!EA:EA,MATCH(B528,FY2019_ALL_Targets!A:A,0))</f>
        <v>0</v>
      </c>
      <c r="BT528" s="245">
        <f t="shared" si="421"/>
        <v>0</v>
      </c>
      <c r="BU528" s="245">
        <f t="shared" si="422"/>
        <v>1.08</v>
      </c>
      <c r="BV528" s="246">
        <f t="shared" si="423"/>
        <v>2</v>
      </c>
      <c r="BW528" s="284">
        <f t="shared" si="407"/>
        <v>123284.68216862684</v>
      </c>
      <c r="BX528" s="245">
        <f t="shared" si="408"/>
        <v>25.520000000000003</v>
      </c>
      <c r="BY528" s="246">
        <f t="shared" si="409"/>
        <v>1021501.6522543367</v>
      </c>
      <c r="BZ528" s="285">
        <f t="shared" si="410"/>
        <v>2.9127676981097147E-3</v>
      </c>
      <c r="CA528" s="245">
        <f t="shared" si="411"/>
        <v>118540.42</v>
      </c>
      <c r="CB528" s="286">
        <f t="shared" si="412"/>
        <v>2.96</v>
      </c>
      <c r="CC528" s="268">
        <f t="shared" si="383"/>
        <v>1.0000000000003784E-2</v>
      </c>
      <c r="CD528" s="267">
        <f t="shared" si="413"/>
        <v>1144719.5709727211</v>
      </c>
      <c r="CE528" s="268">
        <f t="shared" si="414"/>
        <v>1140042.0722543367</v>
      </c>
      <c r="CF528" s="268">
        <f t="shared" si="415"/>
        <v>-0.11999999999999744</v>
      </c>
      <c r="CG528" s="270">
        <f t="shared" si="416"/>
        <v>-4803.0191789064202</v>
      </c>
      <c r="CH528" s="270">
        <f t="shared" si="417"/>
        <v>-4677.4987183844205</v>
      </c>
      <c r="CI528" s="269">
        <f t="shared" si="418"/>
        <v>-125.52046052199967</v>
      </c>
    </row>
    <row r="529" spans="1:87" s="57" customFormat="1" ht="15.75" customHeight="1" x14ac:dyDescent="0.25">
      <c r="A529" s="297">
        <v>1020181</v>
      </c>
      <c r="B529" s="297">
        <v>104661</v>
      </c>
      <c r="C529" s="347">
        <v>676273</v>
      </c>
      <c r="D529" s="219" t="s">
        <v>939</v>
      </c>
      <c r="E529" s="299" t="s">
        <v>2984</v>
      </c>
      <c r="F529" s="299" t="s">
        <v>2359</v>
      </c>
      <c r="G529" s="301" t="s">
        <v>915</v>
      </c>
      <c r="H529" s="302" t="s">
        <v>2969</v>
      </c>
      <c r="I529" s="56" t="s">
        <v>35</v>
      </c>
      <c r="J529" s="229" t="s">
        <v>36</v>
      </c>
      <c r="K529" s="229" t="s">
        <v>35</v>
      </c>
      <c r="L529" s="56"/>
      <c r="M529" s="56"/>
      <c r="N529" s="58"/>
      <c r="O529" s="297">
        <v>1020181</v>
      </c>
      <c r="P529" s="303">
        <v>19802</v>
      </c>
      <c r="Q529" s="304">
        <v>42005</v>
      </c>
      <c r="R529" s="304">
        <v>42369</v>
      </c>
      <c r="S529" s="303">
        <f t="shared" si="384"/>
        <v>19802</v>
      </c>
      <c r="T529" s="59"/>
      <c r="U529" s="346">
        <f t="shared" si="419"/>
        <v>2.4447254634539961E-3</v>
      </c>
      <c r="V529" s="345">
        <f t="shared" si="420"/>
        <v>1.8644593948105284E-3</v>
      </c>
      <c r="W529" s="27">
        <v>240791.2020062278</v>
      </c>
      <c r="X529" s="27">
        <v>240791.2</v>
      </c>
      <c r="Y529" s="305">
        <f t="shared" si="385"/>
        <v>474437.14965896332</v>
      </c>
      <c r="Z529" s="53">
        <f t="shared" si="424"/>
        <v>32192.7</v>
      </c>
      <c r="AA529" s="54">
        <f t="shared" si="424"/>
        <v>32192.7</v>
      </c>
      <c r="AB529" s="54">
        <f t="shared" si="424"/>
        <v>32192.7</v>
      </c>
      <c r="AC529" s="54">
        <f t="shared" si="424"/>
        <v>32192.7</v>
      </c>
      <c r="AD529" s="52">
        <f t="shared" si="386"/>
        <v>128770.78</v>
      </c>
      <c r="AE529" s="53">
        <f t="shared" si="425"/>
        <v>59786.43</v>
      </c>
      <c r="AF529" s="53">
        <f t="shared" si="425"/>
        <v>59786.43</v>
      </c>
      <c r="AG529" s="53">
        <f t="shared" si="425"/>
        <v>59786.43</v>
      </c>
      <c r="AH529" s="53">
        <f t="shared" si="425"/>
        <v>59786.43</v>
      </c>
      <c r="AI529" s="52">
        <f t="shared" si="387"/>
        <v>239145.72887547826</v>
      </c>
      <c r="AJ529" s="55">
        <f t="shared" si="388"/>
        <v>842353.65853444161</v>
      </c>
      <c r="AK529" s="219" t="s">
        <v>939</v>
      </c>
      <c r="AL529" s="220">
        <v>78822.574549228506</v>
      </c>
      <c r="AM529" s="242"/>
      <c r="AN529" s="242"/>
      <c r="AO529" s="242">
        <f t="shared" si="389"/>
        <v>510147.47275157348</v>
      </c>
      <c r="AP529" s="243">
        <f t="shared" si="390"/>
        <v>138463.20430107528</v>
      </c>
      <c r="AQ529" s="244">
        <f t="shared" si="391"/>
        <v>257145.945027396</v>
      </c>
      <c r="AR529" s="245">
        <f t="shared" si="392"/>
        <v>6.47</v>
      </c>
      <c r="AS529" s="246">
        <f t="shared" si="393"/>
        <v>1.76</v>
      </c>
      <c r="AT529" s="246">
        <f t="shared" si="394"/>
        <v>3.26</v>
      </c>
      <c r="AU529" s="251">
        <f t="shared" si="395"/>
        <v>11.49</v>
      </c>
      <c r="AV529" s="245">
        <f t="shared" si="396"/>
        <v>6.02</v>
      </c>
      <c r="AW529" s="246">
        <f t="shared" si="397"/>
        <v>1.63</v>
      </c>
      <c r="AX529" s="246">
        <f t="shared" si="398"/>
        <v>3.03</v>
      </c>
      <c r="AY529" s="252">
        <f t="shared" si="399"/>
        <v>10.68</v>
      </c>
      <c r="AZ529" s="249">
        <f t="shared" si="400"/>
        <v>6.02</v>
      </c>
      <c r="BA529" s="56">
        <f t="shared" si="401"/>
        <v>4</v>
      </c>
      <c r="BB529" s="246">
        <f t="shared" si="402"/>
        <v>0.41</v>
      </c>
      <c r="BC529" s="250">
        <f t="shared" si="403"/>
        <v>0.76</v>
      </c>
      <c r="BD529" s="246">
        <f t="shared" si="404"/>
        <v>6.02</v>
      </c>
      <c r="BE529" s="56">
        <v>4</v>
      </c>
      <c r="BF529" s="246">
        <f t="shared" si="405"/>
        <v>0.41</v>
      </c>
      <c r="BG529" s="250">
        <f t="shared" si="406"/>
        <v>0.76</v>
      </c>
      <c r="BH529" s="246">
        <f>INDEX('Mar - Aug'!AG:AG,MATCH(C529,'Mar - Aug'!C:C,0))</f>
        <v>4.91</v>
      </c>
      <c r="BI529" s="56">
        <v>4</v>
      </c>
      <c r="BJ529" s="246">
        <f>INDEX('Mar - Aug'!AK:AK,MATCH($C529,'Mar - Aug'!$C:$C,0))</f>
        <v>0.33</v>
      </c>
      <c r="BK529" s="246">
        <f>INDEX('Mar - Aug'!AL:AL,MATCH($C529,'Mar - Aug'!$C:$C,0))</f>
        <v>0.62</v>
      </c>
      <c r="BL529" s="246">
        <f>INDEX('Mar - Aug'!$AG:$AG,MATCH($C529,'Mar - Aug'!$C:$C,0))</f>
        <v>4.91</v>
      </c>
      <c r="BM529" s="56">
        <v>4</v>
      </c>
      <c r="BN529" s="246">
        <f>INDEX('Mar - Aug'!$AK:$AK,MATCH($C529,'Mar - Aug'!$C:$C,0))</f>
        <v>0.33</v>
      </c>
      <c r="BO529" s="246">
        <f>INDEX('Mar - Aug'!$AL:$AL,MATCH($C529,'Mar - Aug'!$C:$C,0))</f>
        <v>0.62</v>
      </c>
      <c r="BP529" s="60">
        <f>INDEX(FY2019_ALL_Targets!EB:EB,MATCH('Final Comp Values'!B529,FY2019_ALL_Targets!A:A,0))</f>
        <v>0</v>
      </c>
      <c r="BQ529" s="60">
        <f>+INDEX(FY2019_ALL_Targets!DY:DY,MATCH(B529,FY2019_ALL_Targets!A:A,0))</f>
        <v>0</v>
      </c>
      <c r="BR529" s="60">
        <f>+INDEX(FY2019_ALL_Targets!DZ:DZ,MATCH(B529,FY2019_ALL_Targets!A:A,0))</f>
        <v>0</v>
      </c>
      <c r="BS529" s="283">
        <f>+INDEX(FY2019_ALL_Targets!EA:EA,MATCH(B529,FY2019_ALL_Targets!A:A,0))</f>
        <v>0</v>
      </c>
      <c r="BT529" s="245">
        <f t="shared" si="421"/>
        <v>0</v>
      </c>
      <c r="BU529" s="245">
        <f t="shared" si="422"/>
        <v>0</v>
      </c>
      <c r="BV529" s="246">
        <f t="shared" si="423"/>
        <v>0</v>
      </c>
      <c r="BW529" s="284">
        <f t="shared" si="407"/>
        <v>0</v>
      </c>
      <c r="BX529" s="245">
        <f t="shared" si="408"/>
        <v>10.68</v>
      </c>
      <c r="BY529" s="246">
        <f t="shared" si="409"/>
        <v>841825.09618576046</v>
      </c>
      <c r="BZ529" s="285">
        <f t="shared" si="410"/>
        <v>2.4004277841515129E-3</v>
      </c>
      <c r="CA529" s="245">
        <f t="shared" si="411"/>
        <v>97689.8</v>
      </c>
      <c r="CB529" s="286">
        <f t="shared" si="412"/>
        <v>1.24</v>
      </c>
      <c r="CC529" s="268">
        <f t="shared" si="383"/>
        <v>-1.9999999999999574E-2</v>
      </c>
      <c r="CD529" s="267">
        <f t="shared" si="413"/>
        <v>842353.65853444161</v>
      </c>
      <c r="CE529" s="268">
        <f t="shared" si="414"/>
        <v>939514.8961857605</v>
      </c>
      <c r="CF529" s="268">
        <f t="shared" si="415"/>
        <v>1.2400000000000002</v>
      </c>
      <c r="CG529" s="270">
        <f t="shared" si="416"/>
        <v>97801.361103249787</v>
      </c>
      <c r="CH529" s="270">
        <f t="shared" si="417"/>
        <v>97161.237651318894</v>
      </c>
      <c r="CI529" s="269">
        <f t="shared" si="418"/>
        <v>640.12345193089277</v>
      </c>
    </row>
    <row r="530" spans="1:87" s="57" customFormat="1" ht="15.75" customHeight="1" x14ac:dyDescent="0.25">
      <c r="A530" s="297">
        <v>1019001</v>
      </c>
      <c r="B530" s="297">
        <v>104666</v>
      </c>
      <c r="C530" s="347">
        <v>676288</v>
      </c>
      <c r="D530" s="219" t="s">
        <v>913</v>
      </c>
      <c r="E530" s="299" t="s">
        <v>373</v>
      </c>
      <c r="F530" s="299" t="s">
        <v>942</v>
      </c>
      <c r="G530" s="301" t="s">
        <v>915</v>
      </c>
      <c r="H530" s="302" t="s">
        <v>942</v>
      </c>
      <c r="I530" s="56" t="s">
        <v>35</v>
      </c>
      <c r="J530" s="229" t="s">
        <v>35</v>
      </c>
      <c r="K530" s="229" t="s">
        <v>35</v>
      </c>
      <c r="L530" s="56"/>
      <c r="M530" s="56"/>
      <c r="N530" s="58"/>
      <c r="O530" s="297">
        <v>1019001</v>
      </c>
      <c r="P530" s="303">
        <v>14877</v>
      </c>
      <c r="Q530" s="304">
        <v>42005</v>
      </c>
      <c r="R530" s="304">
        <v>42369</v>
      </c>
      <c r="S530" s="303">
        <f t="shared" si="384"/>
        <v>14877</v>
      </c>
      <c r="T530" s="59"/>
      <c r="U530" s="346">
        <f t="shared" si="419"/>
        <v>1.836692289657868E-3</v>
      </c>
      <c r="V530" s="345">
        <f t="shared" si="420"/>
        <v>1.4007455012926085E-3</v>
      </c>
      <c r="W530" s="27">
        <v>180903.4800252727</v>
      </c>
      <c r="X530" s="27">
        <v>180903</v>
      </c>
      <c r="Y530" s="305">
        <f t="shared" si="385"/>
        <v>356438.81807273999</v>
      </c>
      <c r="Z530" s="53">
        <f t="shared" si="424"/>
        <v>24185.98</v>
      </c>
      <c r="AA530" s="54">
        <f t="shared" si="424"/>
        <v>24185.98</v>
      </c>
      <c r="AB530" s="54">
        <f t="shared" si="424"/>
        <v>24185.98</v>
      </c>
      <c r="AC530" s="54">
        <f t="shared" si="424"/>
        <v>24185.98</v>
      </c>
      <c r="AD530" s="52">
        <f t="shared" si="386"/>
        <v>96743.91</v>
      </c>
      <c r="AE530" s="53">
        <f t="shared" si="425"/>
        <v>44916.81</v>
      </c>
      <c r="AF530" s="53">
        <f t="shared" si="425"/>
        <v>44916.81</v>
      </c>
      <c r="AG530" s="53">
        <f t="shared" si="425"/>
        <v>44916.81</v>
      </c>
      <c r="AH530" s="53">
        <f t="shared" si="425"/>
        <v>44916.81</v>
      </c>
      <c r="AI530" s="52">
        <f t="shared" si="387"/>
        <v>179667.2562610085</v>
      </c>
      <c r="AJ530" s="55">
        <f t="shared" si="388"/>
        <v>632849.98433374846</v>
      </c>
      <c r="AK530" s="219" t="s">
        <v>913</v>
      </c>
      <c r="AL530" s="220">
        <v>61485.26180987338</v>
      </c>
      <c r="AM530" s="242"/>
      <c r="AN530" s="242"/>
      <c r="AO530" s="242">
        <f t="shared" si="389"/>
        <v>383267.5463147742</v>
      </c>
      <c r="AP530" s="243">
        <f t="shared" si="390"/>
        <v>104025.70967741936</v>
      </c>
      <c r="AQ530" s="244">
        <f t="shared" si="391"/>
        <v>193190.59813011668</v>
      </c>
      <c r="AR530" s="245">
        <f t="shared" si="392"/>
        <v>6.23</v>
      </c>
      <c r="AS530" s="246">
        <f t="shared" si="393"/>
        <v>1.69</v>
      </c>
      <c r="AT530" s="246">
        <f t="shared" si="394"/>
        <v>3.14</v>
      </c>
      <c r="AU530" s="251">
        <f t="shared" si="395"/>
        <v>11.06</v>
      </c>
      <c r="AV530" s="245">
        <f t="shared" si="396"/>
        <v>5.8</v>
      </c>
      <c r="AW530" s="246">
        <f t="shared" si="397"/>
        <v>1.57</v>
      </c>
      <c r="AX530" s="246">
        <f t="shared" si="398"/>
        <v>2.92</v>
      </c>
      <c r="AY530" s="252">
        <f t="shared" si="399"/>
        <v>10.29</v>
      </c>
      <c r="AZ530" s="249">
        <f t="shared" si="400"/>
        <v>5.8</v>
      </c>
      <c r="BA530" s="56">
        <f t="shared" si="401"/>
        <v>4</v>
      </c>
      <c r="BB530" s="246">
        <f t="shared" si="402"/>
        <v>0.39</v>
      </c>
      <c r="BC530" s="250">
        <f t="shared" si="403"/>
        <v>0.73</v>
      </c>
      <c r="BD530" s="246">
        <f t="shared" si="404"/>
        <v>5.8</v>
      </c>
      <c r="BE530" s="56">
        <v>4</v>
      </c>
      <c r="BF530" s="246">
        <f t="shared" si="405"/>
        <v>0.39</v>
      </c>
      <c r="BG530" s="250">
        <f t="shared" si="406"/>
        <v>0.73</v>
      </c>
      <c r="BH530" s="246">
        <f>INDEX('Mar - Aug'!AG:AG,MATCH(C530,'Mar - Aug'!C:C,0))</f>
        <v>5.67</v>
      </c>
      <c r="BI530" s="56">
        <v>4</v>
      </c>
      <c r="BJ530" s="246">
        <f>INDEX('Mar - Aug'!AK:AK,MATCH($C530,'Mar - Aug'!$C:$C,0))</f>
        <v>0.39</v>
      </c>
      <c r="BK530" s="246">
        <f>INDEX('Mar - Aug'!AL:AL,MATCH($C530,'Mar - Aug'!$C:$C,0))</f>
        <v>0.72</v>
      </c>
      <c r="BL530" s="246">
        <f>INDEX('Mar - Aug'!$AG:$AG,MATCH($C530,'Mar - Aug'!$C:$C,0))</f>
        <v>5.67</v>
      </c>
      <c r="BM530" s="56">
        <v>4</v>
      </c>
      <c r="BN530" s="246">
        <f>INDEX('Mar - Aug'!$AK:$AK,MATCH($C530,'Mar - Aug'!$C:$C,0))</f>
        <v>0.39</v>
      </c>
      <c r="BO530" s="246">
        <f>INDEX('Mar - Aug'!$AL:$AL,MATCH($C530,'Mar - Aug'!$C:$C,0))</f>
        <v>0.72</v>
      </c>
      <c r="BP530" s="60">
        <f>INDEX(FY2019_ALL_Targets!EB:EB,MATCH('Final Comp Values'!B530,FY2019_ALL_Targets!A:A,0))</f>
        <v>0</v>
      </c>
      <c r="BQ530" s="60">
        <f>+INDEX(FY2019_ALL_Targets!DY:DY,MATCH(B530,FY2019_ALL_Targets!A:A,0))</f>
        <v>1</v>
      </c>
      <c r="BR530" s="60">
        <f>+INDEX(FY2019_ALL_Targets!DZ:DZ,MATCH(B530,FY2019_ALL_Targets!A:A,0))</f>
        <v>1</v>
      </c>
      <c r="BS530" s="283">
        <f>+INDEX(FY2019_ALL_Targets!EA:EA,MATCH(B530,FY2019_ALL_Targets!A:A,0))</f>
        <v>0</v>
      </c>
      <c r="BT530" s="245">
        <f t="shared" si="421"/>
        <v>0</v>
      </c>
      <c r="BU530" s="245">
        <f t="shared" si="422"/>
        <v>0.39</v>
      </c>
      <c r="BV530" s="246">
        <f t="shared" si="423"/>
        <v>0.72</v>
      </c>
      <c r="BW530" s="284">
        <f t="shared" si="407"/>
        <v>68248.640608959438</v>
      </c>
      <c r="BX530" s="245">
        <f t="shared" si="408"/>
        <v>9.18</v>
      </c>
      <c r="BY530" s="246">
        <f t="shared" si="409"/>
        <v>564434.7034146376</v>
      </c>
      <c r="BZ530" s="285">
        <f t="shared" si="410"/>
        <v>1.6094610989321714E-3</v>
      </c>
      <c r="CA530" s="245">
        <f t="shared" si="411"/>
        <v>65499.97</v>
      </c>
      <c r="CB530" s="286">
        <f t="shared" si="412"/>
        <v>1.07</v>
      </c>
      <c r="CC530" s="268">
        <f t="shared" si="383"/>
        <v>9.9999999999994538E-3</v>
      </c>
      <c r="CD530" s="267">
        <f t="shared" si="413"/>
        <v>632849.98433374846</v>
      </c>
      <c r="CE530" s="268">
        <f t="shared" si="414"/>
        <v>629934.67341463757</v>
      </c>
      <c r="CF530" s="268">
        <f t="shared" si="415"/>
        <v>-3.9999999999999147E-2</v>
      </c>
      <c r="CG530" s="270">
        <f t="shared" si="416"/>
        <v>-2460.0582481389115</v>
      </c>
      <c r="CH530" s="270">
        <f t="shared" si="417"/>
        <v>-2915.3109191108961</v>
      </c>
      <c r="CI530" s="269">
        <f t="shared" si="418"/>
        <v>455.25267097198457</v>
      </c>
    </row>
    <row r="531" spans="1:87" s="57" customFormat="1" ht="15.75" customHeight="1" x14ac:dyDescent="0.25">
      <c r="A531" s="297">
        <v>1028836</v>
      </c>
      <c r="B531" s="297">
        <v>104696</v>
      </c>
      <c r="C531" s="347">
        <v>676276</v>
      </c>
      <c r="D531" s="219" t="s">
        <v>941</v>
      </c>
      <c r="E531" s="299" t="s">
        <v>375</v>
      </c>
      <c r="F531" s="299" t="s">
        <v>945</v>
      </c>
      <c r="G531" s="301" t="s">
        <v>915</v>
      </c>
      <c r="H531" s="302" t="s">
        <v>947</v>
      </c>
      <c r="I531" s="56" t="s">
        <v>35</v>
      </c>
      <c r="J531" s="229" t="s">
        <v>36</v>
      </c>
      <c r="K531" s="229" t="s">
        <v>35</v>
      </c>
      <c r="L531" s="56"/>
      <c r="M531" s="56"/>
      <c r="N531" s="58"/>
      <c r="O531" s="297">
        <v>1019200</v>
      </c>
      <c r="P531" s="303">
        <v>21752</v>
      </c>
      <c r="Q531" s="304">
        <v>42005</v>
      </c>
      <c r="R531" s="304">
        <v>42369</v>
      </c>
      <c r="S531" s="303">
        <f t="shared" si="384"/>
        <v>21752</v>
      </c>
      <c r="T531" s="59"/>
      <c r="U531" s="346">
        <f t="shared" si="419"/>
        <v>2.6854695627235295E-3</v>
      </c>
      <c r="V531" s="345">
        <f t="shared" si="420"/>
        <v>2.0480618501120397E-3</v>
      </c>
      <c r="W531" s="27">
        <v>264503.09191696125</v>
      </c>
      <c r="X531" s="27">
        <v>264503.09000000003</v>
      </c>
      <c r="Y531" s="305">
        <f t="shared" si="385"/>
        <v>521157.3012514782</v>
      </c>
      <c r="Z531" s="53">
        <f t="shared" si="424"/>
        <v>35362.870000000003</v>
      </c>
      <c r="AA531" s="54">
        <f t="shared" si="424"/>
        <v>35362.870000000003</v>
      </c>
      <c r="AB531" s="54">
        <f t="shared" si="424"/>
        <v>35362.870000000003</v>
      </c>
      <c r="AC531" s="54">
        <f t="shared" si="424"/>
        <v>35362.870000000003</v>
      </c>
      <c r="AD531" s="52">
        <f t="shared" si="386"/>
        <v>141451.47</v>
      </c>
      <c r="AE531" s="53">
        <f t="shared" si="425"/>
        <v>65673.899999999994</v>
      </c>
      <c r="AF531" s="53">
        <f t="shared" si="425"/>
        <v>65673.899999999994</v>
      </c>
      <c r="AG531" s="53">
        <f t="shared" si="425"/>
        <v>65673.899999999994</v>
      </c>
      <c r="AH531" s="53">
        <f t="shared" si="425"/>
        <v>65673.899999999994</v>
      </c>
      <c r="AI531" s="52">
        <f t="shared" si="387"/>
        <v>262695.58097663888</v>
      </c>
      <c r="AJ531" s="55">
        <f t="shared" si="388"/>
        <v>925304.35222811718</v>
      </c>
      <c r="AK531" s="219" t="s">
        <v>941</v>
      </c>
      <c r="AL531" s="220">
        <v>76951.060656708069</v>
      </c>
      <c r="AM531" s="242"/>
      <c r="AN531" s="242"/>
      <c r="AO531" s="242">
        <f t="shared" si="389"/>
        <v>560384.19489406259</v>
      </c>
      <c r="AP531" s="243">
        <f t="shared" si="390"/>
        <v>152098.3548387097</v>
      </c>
      <c r="AQ531" s="244">
        <f t="shared" si="391"/>
        <v>282468.36664154718</v>
      </c>
      <c r="AR531" s="245">
        <f t="shared" si="392"/>
        <v>7.28</v>
      </c>
      <c r="AS531" s="246">
        <f t="shared" si="393"/>
        <v>1.98</v>
      </c>
      <c r="AT531" s="246">
        <f t="shared" si="394"/>
        <v>3.67</v>
      </c>
      <c r="AU531" s="251">
        <f t="shared" si="395"/>
        <v>12.93</v>
      </c>
      <c r="AV531" s="245">
        <f t="shared" si="396"/>
        <v>6.77</v>
      </c>
      <c r="AW531" s="246">
        <f t="shared" si="397"/>
        <v>1.84</v>
      </c>
      <c r="AX531" s="246">
        <f t="shared" si="398"/>
        <v>3.41</v>
      </c>
      <c r="AY531" s="252">
        <f t="shared" si="399"/>
        <v>12.02</v>
      </c>
      <c r="AZ531" s="249">
        <f t="shared" si="400"/>
        <v>6.77</v>
      </c>
      <c r="BA531" s="56">
        <f t="shared" si="401"/>
        <v>4</v>
      </c>
      <c r="BB531" s="246">
        <f t="shared" si="402"/>
        <v>0.46</v>
      </c>
      <c r="BC531" s="250">
        <f t="shared" si="403"/>
        <v>0.85</v>
      </c>
      <c r="BD531" s="246">
        <f t="shared" si="404"/>
        <v>6.77</v>
      </c>
      <c r="BE531" s="56">
        <v>4</v>
      </c>
      <c r="BF531" s="246">
        <f t="shared" si="405"/>
        <v>0.46</v>
      </c>
      <c r="BG531" s="250">
        <f t="shared" si="406"/>
        <v>0.85</v>
      </c>
      <c r="BH531" s="246">
        <f>INDEX('Mar - Aug'!AG:AG,MATCH(C531,'Mar - Aug'!C:C,0))</f>
        <v>6.57</v>
      </c>
      <c r="BI531" s="56">
        <v>4</v>
      </c>
      <c r="BJ531" s="246">
        <f>INDEX('Mar - Aug'!AK:AK,MATCH($C531,'Mar - Aug'!$C:$C,0))</f>
        <v>0.45</v>
      </c>
      <c r="BK531" s="246">
        <f>INDEX('Mar - Aug'!AL:AL,MATCH($C531,'Mar - Aug'!$C:$C,0))</f>
        <v>0.83</v>
      </c>
      <c r="BL531" s="246">
        <f>INDEX('Mar - Aug'!$AG:$AG,MATCH($C531,'Mar - Aug'!$C:$C,0))</f>
        <v>6.57</v>
      </c>
      <c r="BM531" s="56">
        <v>4</v>
      </c>
      <c r="BN531" s="246">
        <f>INDEX('Mar - Aug'!$AK:$AK,MATCH($C531,'Mar - Aug'!$C:$C,0))</f>
        <v>0.45</v>
      </c>
      <c r="BO531" s="246">
        <f>INDEX('Mar - Aug'!$AL:$AL,MATCH($C531,'Mar - Aug'!$C:$C,0))</f>
        <v>0.83</v>
      </c>
      <c r="BP531" s="60">
        <f>INDEX(FY2019_ALL_Targets!EB:EB,MATCH('Final Comp Values'!B531,FY2019_ALL_Targets!A:A,0))</f>
        <v>0</v>
      </c>
      <c r="BQ531" s="60">
        <f>+INDEX(FY2019_ALL_Targets!DY:DY,MATCH(B531,FY2019_ALL_Targets!A:A,0))</f>
        <v>1</v>
      </c>
      <c r="BR531" s="60">
        <f>+INDEX(FY2019_ALL_Targets!DZ:DZ,MATCH(B531,FY2019_ALL_Targets!A:A,0))</f>
        <v>1</v>
      </c>
      <c r="BS531" s="283">
        <f>+INDEX(FY2019_ALL_Targets!EA:EA,MATCH(B531,FY2019_ALL_Targets!A:A,0))</f>
        <v>0</v>
      </c>
      <c r="BT531" s="245">
        <f t="shared" si="421"/>
        <v>0</v>
      </c>
      <c r="BU531" s="245">
        <f t="shared" si="422"/>
        <v>0.45</v>
      </c>
      <c r="BV531" s="246">
        <f t="shared" si="423"/>
        <v>0.83</v>
      </c>
      <c r="BW531" s="284">
        <f t="shared" si="407"/>
        <v>98497.357640586328</v>
      </c>
      <c r="BX531" s="245">
        <f t="shared" si="408"/>
        <v>10.74</v>
      </c>
      <c r="BY531" s="246">
        <f t="shared" si="409"/>
        <v>826454.39145304472</v>
      </c>
      <c r="BZ531" s="285">
        <f t="shared" si="410"/>
        <v>2.3565988856432906E-3</v>
      </c>
      <c r="CA531" s="245">
        <f t="shared" si="411"/>
        <v>95906.11</v>
      </c>
      <c r="CB531" s="286">
        <f t="shared" si="412"/>
        <v>1.25</v>
      </c>
      <c r="CC531" s="268">
        <f t="shared" si="383"/>
        <v>9.9999999999998979E-3</v>
      </c>
      <c r="CD531" s="267">
        <f t="shared" si="413"/>
        <v>925304.35222811718</v>
      </c>
      <c r="CE531" s="268">
        <f t="shared" si="414"/>
        <v>922360.50145304471</v>
      </c>
      <c r="CF531" s="268">
        <f t="shared" si="415"/>
        <v>-2.9999999999999361E-2</v>
      </c>
      <c r="CG531" s="270">
        <f t="shared" si="416"/>
        <v>-2309.41186080224</v>
      </c>
      <c r="CH531" s="270">
        <f t="shared" si="417"/>
        <v>-2943.8507750724675</v>
      </c>
      <c r="CI531" s="269">
        <f t="shared" si="418"/>
        <v>634.43891427022754</v>
      </c>
    </row>
    <row r="532" spans="1:87" s="57" customFormat="1" ht="15.75" customHeight="1" x14ac:dyDescent="0.25">
      <c r="A532" s="297">
        <v>1025768</v>
      </c>
      <c r="B532" s="297">
        <v>104710</v>
      </c>
      <c r="C532" s="347">
        <v>676280</v>
      </c>
      <c r="D532" s="219" t="s">
        <v>940</v>
      </c>
      <c r="E532" s="299" t="s">
        <v>377</v>
      </c>
      <c r="F532" s="299" t="s">
        <v>1002</v>
      </c>
      <c r="G532" s="301" t="s">
        <v>915</v>
      </c>
      <c r="H532" s="302" t="s">
        <v>1002</v>
      </c>
      <c r="I532" s="56" t="s">
        <v>35</v>
      </c>
      <c r="J532" s="229" t="s">
        <v>36</v>
      </c>
      <c r="K532" s="229" t="s">
        <v>35</v>
      </c>
      <c r="L532" s="56"/>
      <c r="M532" s="56"/>
      <c r="N532" s="58"/>
      <c r="O532" s="297">
        <v>1025768</v>
      </c>
      <c r="P532" s="303">
        <v>16078</v>
      </c>
      <c r="Q532" s="304">
        <v>42005</v>
      </c>
      <c r="R532" s="304">
        <v>42369</v>
      </c>
      <c r="S532" s="303">
        <f t="shared" si="384"/>
        <v>16078</v>
      </c>
      <c r="T532" s="59"/>
      <c r="U532" s="346">
        <f t="shared" si="419"/>
        <v>1.9849659631054114E-3</v>
      </c>
      <c r="V532" s="345">
        <f t="shared" si="420"/>
        <v>1.5138257827372829E-3</v>
      </c>
      <c r="W532" s="27">
        <v>195507.57221126801</v>
      </c>
      <c r="X532" s="27">
        <v>195507.57</v>
      </c>
      <c r="Y532" s="305">
        <f t="shared" si="385"/>
        <v>385213.63964330946</v>
      </c>
      <c r="Z532" s="53">
        <f t="shared" si="424"/>
        <v>26138.48</v>
      </c>
      <c r="AA532" s="54">
        <f t="shared" si="424"/>
        <v>26138.48</v>
      </c>
      <c r="AB532" s="54">
        <f t="shared" si="424"/>
        <v>26138.48</v>
      </c>
      <c r="AC532" s="54">
        <f t="shared" si="424"/>
        <v>26138.48</v>
      </c>
      <c r="AD532" s="52">
        <f t="shared" si="386"/>
        <v>104553.91</v>
      </c>
      <c r="AE532" s="53">
        <f t="shared" si="425"/>
        <v>48542.89</v>
      </c>
      <c r="AF532" s="53">
        <f t="shared" si="425"/>
        <v>48542.89</v>
      </c>
      <c r="AG532" s="53">
        <f t="shared" si="425"/>
        <v>48542.89</v>
      </c>
      <c r="AH532" s="53">
        <f t="shared" si="425"/>
        <v>48542.89</v>
      </c>
      <c r="AI532" s="52">
        <f t="shared" si="387"/>
        <v>194171.54978587717</v>
      </c>
      <c r="AJ532" s="55">
        <f t="shared" si="388"/>
        <v>683939.09942918667</v>
      </c>
      <c r="AK532" s="219" t="s">
        <v>940</v>
      </c>
      <c r="AL532" s="220">
        <v>40027.494210593126</v>
      </c>
      <c r="AM532" s="242"/>
      <c r="AN532" s="242"/>
      <c r="AO532" s="242">
        <f t="shared" si="389"/>
        <v>414208.21467022528</v>
      </c>
      <c r="AP532" s="243">
        <f t="shared" si="390"/>
        <v>112423.55913978496</v>
      </c>
      <c r="AQ532" s="244">
        <f t="shared" si="391"/>
        <v>208786.61267298623</v>
      </c>
      <c r="AR532" s="245">
        <f t="shared" si="392"/>
        <v>10.35</v>
      </c>
      <c r="AS532" s="246">
        <f t="shared" si="393"/>
        <v>2.81</v>
      </c>
      <c r="AT532" s="246">
        <f t="shared" si="394"/>
        <v>5.22</v>
      </c>
      <c r="AU532" s="251">
        <f t="shared" si="395"/>
        <v>18.38</v>
      </c>
      <c r="AV532" s="245">
        <f t="shared" si="396"/>
        <v>9.6199999999999992</v>
      </c>
      <c r="AW532" s="246">
        <f t="shared" si="397"/>
        <v>2.61</v>
      </c>
      <c r="AX532" s="246">
        <f t="shared" si="398"/>
        <v>4.8499999999999996</v>
      </c>
      <c r="AY532" s="252">
        <f t="shared" si="399"/>
        <v>17.079999999999998</v>
      </c>
      <c r="AZ532" s="249">
        <f t="shared" si="400"/>
        <v>9.6199999999999992</v>
      </c>
      <c r="BA532" s="56">
        <f t="shared" si="401"/>
        <v>4</v>
      </c>
      <c r="BB532" s="246">
        <f t="shared" si="402"/>
        <v>0.65</v>
      </c>
      <c r="BC532" s="250">
        <f t="shared" si="403"/>
        <v>1.21</v>
      </c>
      <c r="BD532" s="246">
        <f t="shared" si="404"/>
        <v>9.6199999999999992</v>
      </c>
      <c r="BE532" s="56">
        <v>4</v>
      </c>
      <c r="BF532" s="246">
        <f t="shared" si="405"/>
        <v>0.65</v>
      </c>
      <c r="BG532" s="250">
        <f t="shared" si="406"/>
        <v>1.21</v>
      </c>
      <c r="BH532" s="246">
        <f>INDEX('Mar - Aug'!AG:AG,MATCH(C532,'Mar - Aug'!C:C,0))</f>
        <v>9.48</v>
      </c>
      <c r="BI532" s="56">
        <v>4</v>
      </c>
      <c r="BJ532" s="246">
        <f>INDEX('Mar - Aug'!AK:AK,MATCH($C532,'Mar - Aug'!$C:$C,0))</f>
        <v>0.64</v>
      </c>
      <c r="BK532" s="246">
        <f>INDEX('Mar - Aug'!AL:AL,MATCH($C532,'Mar - Aug'!$C:$C,0))</f>
        <v>1.2</v>
      </c>
      <c r="BL532" s="246">
        <f>INDEX('Mar - Aug'!$AG:$AG,MATCH($C532,'Mar - Aug'!$C:$C,0))</f>
        <v>9.48</v>
      </c>
      <c r="BM532" s="56">
        <v>4</v>
      </c>
      <c r="BN532" s="246">
        <f>INDEX('Mar - Aug'!$AK:$AK,MATCH($C532,'Mar - Aug'!$C:$C,0))</f>
        <v>0.64</v>
      </c>
      <c r="BO532" s="246">
        <f>INDEX('Mar - Aug'!$AL:$AL,MATCH($C532,'Mar - Aug'!$C:$C,0))</f>
        <v>1.2</v>
      </c>
      <c r="BP532" s="60">
        <f>INDEX(FY2019_ALL_Targets!EB:EB,MATCH('Final Comp Values'!B532,FY2019_ALL_Targets!A:A,0))</f>
        <v>0</v>
      </c>
      <c r="BQ532" s="60">
        <f>+INDEX(FY2019_ALL_Targets!DY:DY,MATCH(B532,FY2019_ALL_Targets!A:A,0))</f>
        <v>2</v>
      </c>
      <c r="BR532" s="60">
        <f>+INDEX(FY2019_ALL_Targets!DZ:DZ,MATCH(B532,FY2019_ALL_Targets!A:A,0))</f>
        <v>2</v>
      </c>
      <c r="BS532" s="283">
        <f>+INDEX(FY2019_ALL_Targets!EA:EA,MATCH(B532,FY2019_ALL_Targets!A:A,0))</f>
        <v>0</v>
      </c>
      <c r="BT532" s="245">
        <f t="shared" si="421"/>
        <v>0</v>
      </c>
      <c r="BU532" s="245">
        <f t="shared" si="422"/>
        <v>1.28</v>
      </c>
      <c r="BV532" s="246">
        <f t="shared" si="423"/>
        <v>2.4</v>
      </c>
      <c r="BW532" s="284">
        <f t="shared" si="407"/>
        <v>147301.17869498269</v>
      </c>
      <c r="BX532" s="245">
        <f t="shared" si="408"/>
        <v>13.399999999999999</v>
      </c>
      <c r="BY532" s="246">
        <f t="shared" si="409"/>
        <v>536368.42242194782</v>
      </c>
      <c r="BZ532" s="285">
        <f t="shared" si="410"/>
        <v>1.5294313148381728E-3</v>
      </c>
      <c r="CA532" s="245">
        <f t="shared" si="411"/>
        <v>62243.01</v>
      </c>
      <c r="CB532" s="286">
        <f t="shared" si="412"/>
        <v>1.56</v>
      </c>
      <c r="CC532" s="268">
        <f t="shared" si="383"/>
        <v>1.9999999999998685E-2</v>
      </c>
      <c r="CD532" s="267">
        <f t="shared" si="413"/>
        <v>683939.09942918667</v>
      </c>
      <c r="CE532" s="268">
        <f t="shared" si="414"/>
        <v>598611.43242194783</v>
      </c>
      <c r="CF532" s="268">
        <f t="shared" si="415"/>
        <v>-2.1199999999999992</v>
      </c>
      <c r="CG532" s="270">
        <f t="shared" si="416"/>
        <v>-84891.738336643757</v>
      </c>
      <c r="CH532" s="270">
        <f t="shared" si="417"/>
        <v>-85327.667007238837</v>
      </c>
      <c r="CI532" s="269">
        <f t="shared" si="418"/>
        <v>435.92867059507989</v>
      </c>
    </row>
    <row r="533" spans="1:87" s="57" customFormat="1" ht="15.75" customHeight="1" x14ac:dyDescent="0.25">
      <c r="A533" s="297">
        <v>1026123</v>
      </c>
      <c r="B533" s="297">
        <v>104749</v>
      </c>
      <c r="C533" s="347">
        <v>676293</v>
      </c>
      <c r="D533" s="219" t="s">
        <v>941</v>
      </c>
      <c r="E533" s="299" t="s">
        <v>378</v>
      </c>
      <c r="F533" s="299" t="s">
        <v>945</v>
      </c>
      <c r="G533" s="301" t="s">
        <v>915</v>
      </c>
      <c r="H533" s="302" t="s">
        <v>947</v>
      </c>
      <c r="I533" s="56" t="s">
        <v>35</v>
      </c>
      <c r="J533" s="229" t="s">
        <v>36</v>
      </c>
      <c r="K533" s="229" t="s">
        <v>35</v>
      </c>
      <c r="L533" s="56"/>
      <c r="M533" s="56"/>
      <c r="N533" s="58"/>
      <c r="O533" s="297">
        <v>1026123</v>
      </c>
      <c r="P533" s="303">
        <v>17805</v>
      </c>
      <c r="Q533" s="304">
        <v>42005</v>
      </c>
      <c r="R533" s="304">
        <v>42369</v>
      </c>
      <c r="S533" s="303">
        <f t="shared" si="384"/>
        <v>17805</v>
      </c>
      <c r="T533" s="59"/>
      <c r="U533" s="346">
        <f t="shared" si="419"/>
        <v>2.1981788140995055E-3</v>
      </c>
      <c r="V533" s="345">
        <f t="shared" si="420"/>
        <v>1.6764316495607241E-3</v>
      </c>
      <c r="W533" s="27">
        <v>216507.79470262022</v>
      </c>
      <c r="X533" s="27">
        <v>216507.79</v>
      </c>
      <c r="Y533" s="305">
        <f t="shared" si="385"/>
        <v>426590.92261780845</v>
      </c>
      <c r="Z533" s="53">
        <f t="shared" si="424"/>
        <v>28946.11</v>
      </c>
      <c r="AA533" s="54">
        <f t="shared" si="424"/>
        <v>28946.11</v>
      </c>
      <c r="AB533" s="54">
        <f t="shared" si="424"/>
        <v>28946.11</v>
      </c>
      <c r="AC533" s="54">
        <f t="shared" si="424"/>
        <v>28946.11</v>
      </c>
      <c r="AD533" s="52">
        <f t="shared" si="386"/>
        <v>115784.45</v>
      </c>
      <c r="AE533" s="53">
        <f t="shared" si="425"/>
        <v>53757.07</v>
      </c>
      <c r="AF533" s="53">
        <f t="shared" si="425"/>
        <v>53757.07</v>
      </c>
      <c r="AG533" s="53">
        <f t="shared" si="425"/>
        <v>53757.07</v>
      </c>
      <c r="AH533" s="53">
        <f t="shared" si="425"/>
        <v>53757.07</v>
      </c>
      <c r="AI533" s="52">
        <f t="shared" si="387"/>
        <v>215028.26495444353</v>
      </c>
      <c r="AJ533" s="55">
        <f t="shared" si="388"/>
        <v>757403.63757225196</v>
      </c>
      <c r="AK533" s="219" t="s">
        <v>941</v>
      </c>
      <c r="AL533" s="220">
        <v>76951.060656708069</v>
      </c>
      <c r="AM533" s="242"/>
      <c r="AN533" s="242"/>
      <c r="AO533" s="242">
        <f t="shared" si="389"/>
        <v>458699.91679334245</v>
      </c>
      <c r="AP533" s="243">
        <f t="shared" si="390"/>
        <v>124499.40860215055</v>
      </c>
      <c r="AQ533" s="244">
        <f t="shared" si="391"/>
        <v>231213.18812305757</v>
      </c>
      <c r="AR533" s="245">
        <f t="shared" si="392"/>
        <v>5.96</v>
      </c>
      <c r="AS533" s="246">
        <f t="shared" si="393"/>
        <v>1.62</v>
      </c>
      <c r="AT533" s="246">
        <f t="shared" si="394"/>
        <v>3</v>
      </c>
      <c r="AU533" s="251">
        <f t="shared" si="395"/>
        <v>10.58</v>
      </c>
      <c r="AV533" s="245">
        <f t="shared" si="396"/>
        <v>5.54</v>
      </c>
      <c r="AW533" s="246">
        <f t="shared" si="397"/>
        <v>1.5</v>
      </c>
      <c r="AX533" s="246">
        <f t="shared" si="398"/>
        <v>2.79</v>
      </c>
      <c r="AY533" s="252">
        <f t="shared" si="399"/>
        <v>9.83</v>
      </c>
      <c r="AZ533" s="249">
        <f t="shared" si="400"/>
        <v>5.54</v>
      </c>
      <c r="BA533" s="56">
        <f t="shared" si="401"/>
        <v>4</v>
      </c>
      <c r="BB533" s="246">
        <f t="shared" si="402"/>
        <v>0.38</v>
      </c>
      <c r="BC533" s="250">
        <f t="shared" si="403"/>
        <v>0.7</v>
      </c>
      <c r="BD533" s="246">
        <f t="shared" si="404"/>
        <v>5.54</v>
      </c>
      <c r="BE533" s="56">
        <v>4</v>
      </c>
      <c r="BF533" s="246">
        <f t="shared" si="405"/>
        <v>0.38</v>
      </c>
      <c r="BG533" s="250">
        <f t="shared" si="406"/>
        <v>0.7</v>
      </c>
      <c r="BH533" s="246">
        <f>INDEX('Mar - Aug'!AG:AG,MATCH(C533,'Mar - Aug'!C:C,0))</f>
        <v>5.37</v>
      </c>
      <c r="BI533" s="56">
        <v>4</v>
      </c>
      <c r="BJ533" s="246">
        <f>INDEX('Mar - Aug'!AK:AK,MATCH($C533,'Mar - Aug'!$C:$C,0))</f>
        <v>0.37</v>
      </c>
      <c r="BK533" s="246">
        <f>INDEX('Mar - Aug'!AL:AL,MATCH($C533,'Mar - Aug'!$C:$C,0))</f>
        <v>0.68</v>
      </c>
      <c r="BL533" s="246">
        <f>INDEX('Mar - Aug'!$AG:$AG,MATCH($C533,'Mar - Aug'!$C:$C,0))</f>
        <v>5.37</v>
      </c>
      <c r="BM533" s="56">
        <v>4</v>
      </c>
      <c r="BN533" s="246">
        <f>INDEX('Mar - Aug'!$AK:$AK,MATCH($C533,'Mar - Aug'!$C:$C,0))</f>
        <v>0.37</v>
      </c>
      <c r="BO533" s="246">
        <f>INDEX('Mar - Aug'!$AL:$AL,MATCH($C533,'Mar - Aug'!$C:$C,0))</f>
        <v>0.68</v>
      </c>
      <c r="BP533" s="60">
        <f>INDEX(FY2019_ALL_Targets!EB:EB,MATCH('Final Comp Values'!B533,FY2019_ALL_Targets!A:A,0))</f>
        <v>0</v>
      </c>
      <c r="BQ533" s="60">
        <f>+INDEX(FY2019_ALL_Targets!DY:DY,MATCH(B533,FY2019_ALL_Targets!A:A,0))</f>
        <v>0</v>
      </c>
      <c r="BR533" s="60">
        <f>+INDEX(FY2019_ALL_Targets!DZ:DZ,MATCH(B533,FY2019_ALL_Targets!A:A,0))</f>
        <v>0</v>
      </c>
      <c r="BS533" s="283">
        <f>+INDEX(FY2019_ALL_Targets!EA:EA,MATCH(B533,FY2019_ALL_Targets!A:A,0))</f>
        <v>0</v>
      </c>
      <c r="BT533" s="245">
        <f t="shared" si="421"/>
        <v>0</v>
      </c>
      <c r="BU533" s="245">
        <f t="shared" si="422"/>
        <v>0</v>
      </c>
      <c r="BV533" s="246">
        <f t="shared" si="423"/>
        <v>0</v>
      </c>
      <c r="BW533" s="284">
        <f t="shared" si="407"/>
        <v>0</v>
      </c>
      <c r="BX533" s="245">
        <f t="shared" si="408"/>
        <v>9.83</v>
      </c>
      <c r="BY533" s="246">
        <f t="shared" si="409"/>
        <v>756428.92625544034</v>
      </c>
      <c r="BZ533" s="285">
        <f t="shared" si="410"/>
        <v>2.1569243059472577E-3</v>
      </c>
      <c r="CA533" s="245">
        <f t="shared" si="411"/>
        <v>87779.98</v>
      </c>
      <c r="CB533" s="286">
        <f t="shared" si="412"/>
        <v>1.1399999999999999</v>
      </c>
      <c r="CC533" s="268">
        <f t="shared" si="383"/>
        <v>-2.9999999999999916E-2</v>
      </c>
      <c r="CD533" s="267">
        <f t="shared" si="413"/>
        <v>757403.63757225196</v>
      </c>
      <c r="CE533" s="268">
        <f t="shared" si="414"/>
        <v>844208.90625544032</v>
      </c>
      <c r="CF533" s="268">
        <f t="shared" si="415"/>
        <v>1.1400000000000006</v>
      </c>
      <c r="CG533" s="270">
        <f t="shared" si="416"/>
        <v>87837.247897494177</v>
      </c>
      <c r="CH533" s="270">
        <f t="shared" si="417"/>
        <v>86805.268683188362</v>
      </c>
      <c r="CI533" s="269">
        <f t="shared" si="418"/>
        <v>1031.9792143058148</v>
      </c>
    </row>
    <row r="534" spans="1:87" s="57" customFormat="1" ht="15.75" customHeight="1" x14ac:dyDescent="0.25">
      <c r="A534" s="297">
        <v>1026617</v>
      </c>
      <c r="B534" s="297">
        <v>104778</v>
      </c>
      <c r="C534" s="347">
        <v>676299</v>
      </c>
      <c r="D534" s="219" t="s">
        <v>940</v>
      </c>
      <c r="E534" s="299" t="s">
        <v>379</v>
      </c>
      <c r="F534" s="299" t="s">
        <v>2486</v>
      </c>
      <c r="G534" s="301" t="s">
        <v>915</v>
      </c>
      <c r="H534" s="302" t="s">
        <v>1001</v>
      </c>
      <c r="I534" s="56" t="s">
        <v>35</v>
      </c>
      <c r="J534" s="229" t="s">
        <v>35</v>
      </c>
      <c r="K534" s="229" t="s">
        <v>35</v>
      </c>
      <c r="L534" s="56"/>
      <c r="M534" s="56"/>
      <c r="N534" s="58"/>
      <c r="O534" s="297">
        <v>1026617</v>
      </c>
      <c r="P534" s="303">
        <v>11150</v>
      </c>
      <c r="Q534" s="304">
        <v>42036</v>
      </c>
      <c r="R534" s="304">
        <v>42185</v>
      </c>
      <c r="S534" s="303">
        <f t="shared" si="384"/>
        <v>27132</v>
      </c>
      <c r="T534" s="59"/>
      <c r="U534" s="346">
        <f t="shared" si="419"/>
        <v>3.3496763596825487E-3</v>
      </c>
      <c r="V534" s="345">
        <f t="shared" si="420"/>
        <v>2.5546163165336461E-3</v>
      </c>
      <c r="W534" s="27">
        <v>329923.58812042081</v>
      </c>
      <c r="X534" s="27">
        <v>329923.59000000003</v>
      </c>
      <c r="Y534" s="305">
        <f t="shared" si="385"/>
        <v>650057.00154262164</v>
      </c>
      <c r="Z534" s="53">
        <f t="shared" si="424"/>
        <v>44109.29</v>
      </c>
      <c r="AA534" s="54">
        <f t="shared" si="424"/>
        <v>44109.29</v>
      </c>
      <c r="AB534" s="54">
        <f t="shared" si="424"/>
        <v>44109.29</v>
      </c>
      <c r="AC534" s="54">
        <f t="shared" si="424"/>
        <v>44109.29</v>
      </c>
      <c r="AD534" s="52">
        <f t="shared" si="386"/>
        <v>176437.16</v>
      </c>
      <c r="AE534" s="53">
        <f t="shared" si="425"/>
        <v>81917.25</v>
      </c>
      <c r="AF534" s="53">
        <f t="shared" si="425"/>
        <v>81917.25</v>
      </c>
      <c r="AG534" s="53">
        <f t="shared" si="425"/>
        <v>81917.25</v>
      </c>
      <c r="AH534" s="53">
        <f t="shared" si="425"/>
        <v>81917.25</v>
      </c>
      <c r="AI534" s="52">
        <f t="shared" si="387"/>
        <v>327669.01908137952</v>
      </c>
      <c r="AJ534" s="55">
        <f t="shared" si="388"/>
        <v>1154163.1806240012</v>
      </c>
      <c r="AK534" s="219" t="s">
        <v>940</v>
      </c>
      <c r="AL534" s="220">
        <v>40027.494210593126</v>
      </c>
      <c r="AM534" s="242"/>
      <c r="AN534" s="242"/>
      <c r="AO534" s="242">
        <f t="shared" si="389"/>
        <v>698986.02316410933</v>
      </c>
      <c r="AP534" s="243">
        <f t="shared" si="390"/>
        <v>189717.37634408605</v>
      </c>
      <c r="AQ534" s="244">
        <f t="shared" si="391"/>
        <v>352332.27858212852</v>
      </c>
      <c r="AR534" s="245">
        <f t="shared" si="392"/>
        <v>17.46</v>
      </c>
      <c r="AS534" s="246">
        <f t="shared" si="393"/>
        <v>4.74</v>
      </c>
      <c r="AT534" s="246">
        <f t="shared" si="394"/>
        <v>8.8000000000000007</v>
      </c>
      <c r="AU534" s="251">
        <f t="shared" si="395"/>
        <v>31.000000000000004</v>
      </c>
      <c r="AV534" s="245">
        <f t="shared" si="396"/>
        <v>16.239999999999998</v>
      </c>
      <c r="AW534" s="246">
        <f t="shared" si="397"/>
        <v>4.41</v>
      </c>
      <c r="AX534" s="246">
        <f t="shared" si="398"/>
        <v>8.19</v>
      </c>
      <c r="AY534" s="252">
        <f t="shared" si="399"/>
        <v>28.839999999999996</v>
      </c>
      <c r="AZ534" s="249">
        <f t="shared" si="400"/>
        <v>16.239999999999998</v>
      </c>
      <c r="BA534" s="56">
        <f t="shared" si="401"/>
        <v>4</v>
      </c>
      <c r="BB534" s="246">
        <f t="shared" si="402"/>
        <v>1.1000000000000001</v>
      </c>
      <c r="BC534" s="250">
        <f t="shared" si="403"/>
        <v>2.0499999999999998</v>
      </c>
      <c r="BD534" s="246">
        <f t="shared" si="404"/>
        <v>16.239999999999998</v>
      </c>
      <c r="BE534" s="56">
        <v>4</v>
      </c>
      <c r="BF534" s="246">
        <f t="shared" si="405"/>
        <v>1.1000000000000001</v>
      </c>
      <c r="BG534" s="250">
        <f t="shared" si="406"/>
        <v>2.0499999999999998</v>
      </c>
      <c r="BH534" s="246">
        <f>INDEX('Mar - Aug'!AG:AG,MATCH(C534,'Mar - Aug'!C:C,0))</f>
        <v>15.99</v>
      </c>
      <c r="BI534" s="56">
        <v>4</v>
      </c>
      <c r="BJ534" s="246">
        <f>INDEX('Mar - Aug'!AK:AK,MATCH($C534,'Mar - Aug'!$C:$C,0))</f>
        <v>1.0900000000000001</v>
      </c>
      <c r="BK534" s="246">
        <f>INDEX('Mar - Aug'!AL:AL,MATCH($C534,'Mar - Aug'!$C:$C,0))</f>
        <v>2.02</v>
      </c>
      <c r="BL534" s="246">
        <f>INDEX('Mar - Aug'!$AG:$AG,MATCH($C534,'Mar - Aug'!$C:$C,0))</f>
        <v>15.99</v>
      </c>
      <c r="BM534" s="56">
        <v>4</v>
      </c>
      <c r="BN534" s="246">
        <f>INDEX('Mar - Aug'!$AK:$AK,MATCH($C534,'Mar - Aug'!$C:$C,0))</f>
        <v>1.0900000000000001</v>
      </c>
      <c r="BO534" s="246">
        <f>INDEX('Mar - Aug'!$AL:$AL,MATCH($C534,'Mar - Aug'!$C:$C,0))</f>
        <v>2.02</v>
      </c>
      <c r="BP534" s="60">
        <f>INDEX(FY2019_ALL_Targets!EB:EB,MATCH('Final Comp Values'!B534,FY2019_ALL_Targets!A:A,0))</f>
        <v>0</v>
      </c>
      <c r="BQ534" s="60">
        <f>+INDEX(FY2019_ALL_Targets!DY:DY,MATCH(B534,FY2019_ALL_Targets!A:A,0))</f>
        <v>0</v>
      </c>
      <c r="BR534" s="60">
        <f>+INDEX(FY2019_ALL_Targets!DZ:DZ,MATCH(B534,FY2019_ALL_Targets!A:A,0))</f>
        <v>1</v>
      </c>
      <c r="BS534" s="283">
        <f>+INDEX(FY2019_ALL_Targets!EA:EA,MATCH(B534,FY2019_ALL_Targets!A:A,0))</f>
        <v>0</v>
      </c>
      <c r="BT534" s="245">
        <f t="shared" si="421"/>
        <v>0</v>
      </c>
      <c r="BU534" s="245">
        <f t="shared" si="422"/>
        <v>0</v>
      </c>
      <c r="BV534" s="246">
        <f t="shared" si="423"/>
        <v>2.02</v>
      </c>
      <c r="BW534" s="284">
        <f t="shared" si="407"/>
        <v>80855.53830539812</v>
      </c>
      <c r="BX534" s="245">
        <f t="shared" si="408"/>
        <v>26.819999999999997</v>
      </c>
      <c r="BY534" s="246">
        <f t="shared" si="409"/>
        <v>1073537.3947281076</v>
      </c>
      <c r="BZ534" s="285">
        <f t="shared" si="410"/>
        <v>3.0611453629820744E-3</v>
      </c>
      <c r="CA534" s="245">
        <f t="shared" si="411"/>
        <v>124578.92</v>
      </c>
      <c r="CB534" s="286">
        <f t="shared" si="412"/>
        <v>3.11</v>
      </c>
      <c r="CC534" s="268">
        <f t="shared" si="383"/>
        <v>0</v>
      </c>
      <c r="CD534" s="267">
        <f t="shared" si="413"/>
        <v>1154163.1806240012</v>
      </c>
      <c r="CE534" s="268">
        <f t="shared" si="414"/>
        <v>1198116.3147281075</v>
      </c>
      <c r="CF534" s="268">
        <f t="shared" si="415"/>
        <v>1.0899999999999999</v>
      </c>
      <c r="CG534" s="270">
        <f t="shared" si="416"/>
        <v>43621.285259367585</v>
      </c>
      <c r="CH534" s="270">
        <f t="shared" si="417"/>
        <v>43953.134104106342</v>
      </c>
      <c r="CI534" s="269">
        <f t="shared" si="418"/>
        <v>-331.84884473875718</v>
      </c>
    </row>
    <row r="535" spans="1:87" s="57" customFormat="1" ht="15.75" customHeight="1" x14ac:dyDescent="0.25">
      <c r="A535" s="297">
        <v>1019566</v>
      </c>
      <c r="B535" s="297">
        <v>104845</v>
      </c>
      <c r="C535" s="347">
        <v>676300</v>
      </c>
      <c r="D535" s="219" t="s">
        <v>939</v>
      </c>
      <c r="E535" s="299" t="s">
        <v>145</v>
      </c>
      <c r="F535" s="299" t="s">
        <v>945</v>
      </c>
      <c r="G535" s="301" t="s">
        <v>915</v>
      </c>
      <c r="H535" s="302" t="s">
        <v>947</v>
      </c>
      <c r="I535" s="56" t="s">
        <v>35</v>
      </c>
      <c r="J535" s="229" t="s">
        <v>36</v>
      </c>
      <c r="K535" s="229" t="s">
        <v>35</v>
      </c>
      <c r="L535" s="56"/>
      <c r="M535" s="56"/>
      <c r="N535" s="58"/>
      <c r="O535" s="297">
        <v>1019566</v>
      </c>
      <c r="P535" s="303">
        <v>18555</v>
      </c>
      <c r="Q535" s="304">
        <v>42005</v>
      </c>
      <c r="R535" s="304">
        <v>42369</v>
      </c>
      <c r="S535" s="303">
        <f t="shared" si="384"/>
        <v>18555</v>
      </c>
      <c r="T535" s="59"/>
      <c r="U535" s="346">
        <f t="shared" si="419"/>
        <v>2.2907726984339413E-3</v>
      </c>
      <c r="V535" s="345">
        <f t="shared" si="420"/>
        <v>1.747047978522844E-3</v>
      </c>
      <c r="W535" s="27">
        <v>225627.75241444074</v>
      </c>
      <c r="X535" s="27">
        <v>225627.75</v>
      </c>
      <c r="Y535" s="305">
        <f t="shared" si="385"/>
        <v>444560.21169185266</v>
      </c>
      <c r="Z535" s="53">
        <f t="shared" si="424"/>
        <v>30165.41</v>
      </c>
      <c r="AA535" s="54">
        <f t="shared" si="424"/>
        <v>30165.41</v>
      </c>
      <c r="AB535" s="54">
        <f t="shared" si="424"/>
        <v>30165.41</v>
      </c>
      <c r="AC535" s="54">
        <f t="shared" si="424"/>
        <v>30165.41</v>
      </c>
      <c r="AD535" s="52">
        <f t="shared" si="386"/>
        <v>120661.64</v>
      </c>
      <c r="AE535" s="53">
        <f t="shared" si="425"/>
        <v>56021.48</v>
      </c>
      <c r="AF535" s="53">
        <f t="shared" si="425"/>
        <v>56021.48</v>
      </c>
      <c r="AG535" s="53">
        <f t="shared" si="425"/>
        <v>56021.48</v>
      </c>
      <c r="AH535" s="53">
        <f t="shared" si="425"/>
        <v>56021.48</v>
      </c>
      <c r="AI535" s="52">
        <f t="shared" si="387"/>
        <v>224085.90037796684</v>
      </c>
      <c r="AJ535" s="55">
        <f t="shared" si="388"/>
        <v>789307.75206981949</v>
      </c>
      <c r="AK535" s="219" t="s">
        <v>939</v>
      </c>
      <c r="AL535" s="220">
        <v>78822.574549228506</v>
      </c>
      <c r="AM535" s="242"/>
      <c r="AN535" s="242"/>
      <c r="AO535" s="242">
        <f t="shared" si="389"/>
        <v>478021.73300199216</v>
      </c>
      <c r="AP535" s="243">
        <f t="shared" si="390"/>
        <v>129743.69892473119</v>
      </c>
      <c r="AQ535" s="244">
        <f t="shared" si="391"/>
        <v>240952.58105157726</v>
      </c>
      <c r="AR535" s="245">
        <f t="shared" si="392"/>
        <v>6.06</v>
      </c>
      <c r="AS535" s="246">
        <f t="shared" si="393"/>
        <v>1.65</v>
      </c>
      <c r="AT535" s="246">
        <f t="shared" si="394"/>
        <v>3.06</v>
      </c>
      <c r="AU535" s="251">
        <f t="shared" si="395"/>
        <v>10.77</v>
      </c>
      <c r="AV535" s="245">
        <f t="shared" si="396"/>
        <v>5.64</v>
      </c>
      <c r="AW535" s="246">
        <f t="shared" si="397"/>
        <v>1.53</v>
      </c>
      <c r="AX535" s="246">
        <f t="shared" si="398"/>
        <v>2.84</v>
      </c>
      <c r="AY535" s="252">
        <f t="shared" si="399"/>
        <v>10.01</v>
      </c>
      <c r="AZ535" s="249">
        <f t="shared" si="400"/>
        <v>5.64</v>
      </c>
      <c r="BA535" s="56">
        <f t="shared" si="401"/>
        <v>4</v>
      </c>
      <c r="BB535" s="246">
        <f t="shared" si="402"/>
        <v>0.38</v>
      </c>
      <c r="BC535" s="250">
        <f t="shared" si="403"/>
        <v>0.71</v>
      </c>
      <c r="BD535" s="246">
        <f t="shared" si="404"/>
        <v>5.64</v>
      </c>
      <c r="BE535" s="56">
        <v>4</v>
      </c>
      <c r="BF535" s="246">
        <f t="shared" si="405"/>
        <v>0.38</v>
      </c>
      <c r="BG535" s="250">
        <f t="shared" si="406"/>
        <v>0.71</v>
      </c>
      <c r="BH535" s="246">
        <f>INDEX('Mar - Aug'!AG:AG,MATCH(C535,'Mar - Aug'!C:C,0))</f>
        <v>5.84</v>
      </c>
      <c r="BI535" s="56">
        <v>4</v>
      </c>
      <c r="BJ535" s="246">
        <f>INDEX('Mar - Aug'!AK:AK,MATCH($C535,'Mar - Aug'!$C:$C,0))</f>
        <v>0.4</v>
      </c>
      <c r="BK535" s="246">
        <f>INDEX('Mar - Aug'!AL:AL,MATCH($C535,'Mar - Aug'!$C:$C,0))</f>
        <v>0.74</v>
      </c>
      <c r="BL535" s="246">
        <f>INDEX('Mar - Aug'!$AG:$AG,MATCH($C535,'Mar - Aug'!$C:$C,0))</f>
        <v>5.84</v>
      </c>
      <c r="BM535" s="56">
        <v>4</v>
      </c>
      <c r="BN535" s="246">
        <f>INDEX('Mar - Aug'!$AK:$AK,MATCH($C535,'Mar - Aug'!$C:$C,0))</f>
        <v>0.4</v>
      </c>
      <c r="BO535" s="246">
        <f>INDEX('Mar - Aug'!$AL:$AL,MATCH($C535,'Mar - Aug'!$C:$C,0))</f>
        <v>0.74</v>
      </c>
      <c r="BP535" s="60">
        <f>INDEX(FY2019_ALL_Targets!EB:EB,MATCH('Final Comp Values'!B535,FY2019_ALL_Targets!A:A,0))</f>
        <v>0</v>
      </c>
      <c r="BQ535" s="60">
        <f>+INDEX(FY2019_ALL_Targets!DY:DY,MATCH(B535,FY2019_ALL_Targets!A:A,0))</f>
        <v>1</v>
      </c>
      <c r="BR535" s="60">
        <f>+INDEX(FY2019_ALL_Targets!DZ:DZ,MATCH(B535,FY2019_ALL_Targets!A:A,0))</f>
        <v>1</v>
      </c>
      <c r="BS535" s="283">
        <f>+INDEX(FY2019_ALL_Targets!EA:EA,MATCH(B535,FY2019_ALL_Targets!A:A,0))</f>
        <v>0</v>
      </c>
      <c r="BT535" s="245">
        <f t="shared" si="421"/>
        <v>0</v>
      </c>
      <c r="BU535" s="245">
        <f t="shared" si="422"/>
        <v>0.4</v>
      </c>
      <c r="BV535" s="246">
        <f t="shared" si="423"/>
        <v>0.74</v>
      </c>
      <c r="BW535" s="284">
        <f t="shared" si="407"/>
        <v>89857.7349861205</v>
      </c>
      <c r="BX535" s="245">
        <f t="shared" si="408"/>
        <v>8.8699999999999992</v>
      </c>
      <c r="BY535" s="246">
        <f t="shared" si="409"/>
        <v>699156.23625165678</v>
      </c>
      <c r="BZ535" s="285">
        <f t="shared" si="410"/>
        <v>1.9936137121183443E-3</v>
      </c>
      <c r="CA535" s="245">
        <f t="shared" si="411"/>
        <v>81133.759999999995</v>
      </c>
      <c r="CB535" s="286">
        <f t="shared" si="412"/>
        <v>1.03</v>
      </c>
      <c r="CC535" s="268">
        <f t="shared" si="383"/>
        <v>1.0000000000000564E-2</v>
      </c>
      <c r="CD535" s="267">
        <f t="shared" si="413"/>
        <v>789307.75206981949</v>
      </c>
      <c r="CE535" s="268">
        <f t="shared" si="414"/>
        <v>780289.99625165679</v>
      </c>
      <c r="CF535" s="268">
        <f t="shared" si="415"/>
        <v>-0.11000000000000121</v>
      </c>
      <c r="CG535" s="270">
        <f t="shared" si="416"/>
        <v>-8673.7115612069028</v>
      </c>
      <c r="CH535" s="270">
        <f t="shared" si="417"/>
        <v>-9017.7558181626955</v>
      </c>
      <c r="CI535" s="269">
        <f t="shared" si="418"/>
        <v>344.04425695579266</v>
      </c>
    </row>
    <row r="536" spans="1:87" s="57" customFormat="1" ht="15.75" customHeight="1" x14ac:dyDescent="0.25">
      <c r="A536" s="297">
        <v>1028657</v>
      </c>
      <c r="B536" s="297">
        <v>104955</v>
      </c>
      <c r="C536" s="347">
        <v>676312</v>
      </c>
      <c r="D536" s="219" t="s">
        <v>920</v>
      </c>
      <c r="E536" s="299" t="s">
        <v>2516</v>
      </c>
      <c r="F536" s="299" t="s">
        <v>961</v>
      </c>
      <c r="G536" s="301" t="s">
        <v>915</v>
      </c>
      <c r="H536" s="302" t="s">
        <v>961</v>
      </c>
      <c r="I536" s="56" t="s">
        <v>35</v>
      </c>
      <c r="J536" s="229" t="s">
        <v>36</v>
      </c>
      <c r="K536" s="229" t="s">
        <v>35</v>
      </c>
      <c r="L536" s="56"/>
      <c r="M536" s="56"/>
      <c r="N536" s="58"/>
      <c r="O536" s="297">
        <v>1019889</v>
      </c>
      <c r="P536" s="303">
        <v>24823</v>
      </c>
      <c r="Q536" s="304">
        <v>42005</v>
      </c>
      <c r="R536" s="304">
        <v>42369</v>
      </c>
      <c r="S536" s="303">
        <f t="shared" si="384"/>
        <v>24823</v>
      </c>
      <c r="T536" s="59"/>
      <c r="U536" s="346">
        <f t="shared" si="419"/>
        <v>3.0646106544449324E-3</v>
      </c>
      <c r="V536" s="345">
        <f t="shared" si="420"/>
        <v>2.3372121784355996E-3</v>
      </c>
      <c r="W536" s="27">
        <v>301846.27854709583</v>
      </c>
      <c r="X536" s="27">
        <v>301846.28000000003</v>
      </c>
      <c r="Y536" s="305">
        <f t="shared" si="385"/>
        <v>594735.55024666432</v>
      </c>
      <c r="Z536" s="53">
        <f t="shared" si="424"/>
        <v>40355.480000000003</v>
      </c>
      <c r="AA536" s="54">
        <f t="shared" si="424"/>
        <v>40355.480000000003</v>
      </c>
      <c r="AB536" s="54">
        <f t="shared" si="424"/>
        <v>40355.480000000003</v>
      </c>
      <c r="AC536" s="54">
        <f t="shared" si="424"/>
        <v>40355.480000000003</v>
      </c>
      <c r="AD536" s="52">
        <f t="shared" si="386"/>
        <v>161421.93</v>
      </c>
      <c r="AE536" s="53">
        <f t="shared" si="425"/>
        <v>74945.89</v>
      </c>
      <c r="AF536" s="53">
        <f t="shared" si="425"/>
        <v>74945.89</v>
      </c>
      <c r="AG536" s="53">
        <f t="shared" si="425"/>
        <v>74945.89</v>
      </c>
      <c r="AH536" s="53">
        <f t="shared" si="425"/>
        <v>74945.89</v>
      </c>
      <c r="AI536" s="52">
        <f t="shared" si="387"/>
        <v>299783.57882415899</v>
      </c>
      <c r="AJ536" s="55">
        <f t="shared" si="388"/>
        <v>1055941.0590708232</v>
      </c>
      <c r="AK536" s="219" t="s">
        <v>920</v>
      </c>
      <c r="AL536" s="220">
        <v>54680.661225614327</v>
      </c>
      <c r="AM536" s="242"/>
      <c r="AN536" s="242"/>
      <c r="AO536" s="242">
        <f t="shared" si="389"/>
        <v>639500.59166307992</v>
      </c>
      <c r="AP536" s="243">
        <f t="shared" si="390"/>
        <v>173571.96774193548</v>
      </c>
      <c r="AQ536" s="244">
        <f t="shared" si="391"/>
        <v>322347.93421952584</v>
      </c>
      <c r="AR536" s="245">
        <f t="shared" si="392"/>
        <v>11.7</v>
      </c>
      <c r="AS536" s="246">
        <f t="shared" si="393"/>
        <v>3.17</v>
      </c>
      <c r="AT536" s="246">
        <f t="shared" si="394"/>
        <v>5.9</v>
      </c>
      <c r="AU536" s="251">
        <f t="shared" si="395"/>
        <v>20.77</v>
      </c>
      <c r="AV536" s="245">
        <f t="shared" si="396"/>
        <v>10.88</v>
      </c>
      <c r="AW536" s="246">
        <f t="shared" si="397"/>
        <v>2.95</v>
      </c>
      <c r="AX536" s="246">
        <f t="shared" si="398"/>
        <v>5.48</v>
      </c>
      <c r="AY536" s="252">
        <f t="shared" si="399"/>
        <v>19.310000000000002</v>
      </c>
      <c r="AZ536" s="249">
        <f t="shared" si="400"/>
        <v>10.88</v>
      </c>
      <c r="BA536" s="56">
        <f t="shared" si="401"/>
        <v>4</v>
      </c>
      <c r="BB536" s="246">
        <f t="shared" si="402"/>
        <v>0.74</v>
      </c>
      <c r="BC536" s="250">
        <f t="shared" si="403"/>
        <v>1.37</v>
      </c>
      <c r="BD536" s="246">
        <f t="shared" si="404"/>
        <v>10.88</v>
      </c>
      <c r="BE536" s="56">
        <v>4</v>
      </c>
      <c r="BF536" s="246">
        <f t="shared" si="405"/>
        <v>0.74</v>
      </c>
      <c r="BG536" s="250">
        <f t="shared" si="406"/>
        <v>1.37</v>
      </c>
      <c r="BH536" s="246">
        <f>INDEX('Mar - Aug'!AG:AG,MATCH(C536,'Mar - Aug'!C:C,0))</f>
        <v>10.71</v>
      </c>
      <c r="BI536" s="56">
        <v>4</v>
      </c>
      <c r="BJ536" s="246">
        <f>INDEX('Mar - Aug'!AK:AK,MATCH($C536,'Mar - Aug'!$C:$C,0))</f>
        <v>0.73</v>
      </c>
      <c r="BK536" s="246">
        <f>INDEX('Mar - Aug'!AL:AL,MATCH($C536,'Mar - Aug'!$C:$C,0))</f>
        <v>1.35</v>
      </c>
      <c r="BL536" s="246">
        <f>INDEX('Mar - Aug'!$AG:$AG,MATCH($C536,'Mar - Aug'!$C:$C,0))</f>
        <v>10.71</v>
      </c>
      <c r="BM536" s="56">
        <v>4</v>
      </c>
      <c r="BN536" s="246">
        <f>INDEX('Mar - Aug'!$AK:$AK,MATCH($C536,'Mar - Aug'!$C:$C,0))</f>
        <v>0.73</v>
      </c>
      <c r="BO536" s="246">
        <f>INDEX('Mar - Aug'!$AL:$AL,MATCH($C536,'Mar - Aug'!$C:$C,0))</f>
        <v>1.35</v>
      </c>
      <c r="BP536" s="60">
        <f>INDEX(FY2019_ALL_Targets!EB:EB,MATCH('Final Comp Values'!B536,FY2019_ALL_Targets!A:A,0))</f>
        <v>0</v>
      </c>
      <c r="BQ536" s="60">
        <f>+INDEX(FY2019_ALL_Targets!DY:DY,MATCH(B536,FY2019_ALL_Targets!A:A,0))</f>
        <v>0</v>
      </c>
      <c r="BR536" s="60">
        <f>+INDEX(FY2019_ALL_Targets!DZ:DZ,MATCH(B536,FY2019_ALL_Targets!A:A,0))</f>
        <v>0</v>
      </c>
      <c r="BS536" s="283">
        <f>+INDEX(FY2019_ALL_Targets!EA:EA,MATCH(B536,FY2019_ALL_Targets!A:A,0))</f>
        <v>0</v>
      </c>
      <c r="BT536" s="245">
        <f t="shared" si="421"/>
        <v>0</v>
      </c>
      <c r="BU536" s="245">
        <f t="shared" si="422"/>
        <v>0</v>
      </c>
      <c r="BV536" s="246">
        <f t="shared" si="423"/>
        <v>0</v>
      </c>
      <c r="BW536" s="284">
        <f t="shared" si="407"/>
        <v>0</v>
      </c>
      <c r="BX536" s="245">
        <f t="shared" si="408"/>
        <v>19.310000000000002</v>
      </c>
      <c r="BY536" s="246">
        <f t="shared" si="409"/>
        <v>1055883.5682666127</v>
      </c>
      <c r="BZ536" s="285">
        <f t="shared" si="410"/>
        <v>3.0108062417955393E-3</v>
      </c>
      <c r="CA536" s="245">
        <f t="shared" si="411"/>
        <v>122530.27</v>
      </c>
      <c r="CB536" s="286">
        <f t="shared" si="412"/>
        <v>2.2400000000000002</v>
      </c>
      <c r="CC536" s="268">
        <f t="shared" si="383"/>
        <v>-9.9999999999995648E-3</v>
      </c>
      <c r="CD536" s="267">
        <f t="shared" si="413"/>
        <v>1055941.0590708232</v>
      </c>
      <c r="CE536" s="268">
        <f t="shared" si="414"/>
        <v>1178413.8382666127</v>
      </c>
      <c r="CF536" s="268">
        <f t="shared" si="415"/>
        <v>2.240000000000002</v>
      </c>
      <c r="CG536" s="270">
        <f t="shared" si="416"/>
        <v>122491.35019775484</v>
      </c>
      <c r="CH536" s="270">
        <f t="shared" si="417"/>
        <v>122472.77919578948</v>
      </c>
      <c r="CI536" s="269">
        <f t="shared" si="418"/>
        <v>18.571001965363394</v>
      </c>
    </row>
    <row r="537" spans="1:87" s="57" customFormat="1" ht="15.75" customHeight="1" x14ac:dyDescent="0.25">
      <c r="A537" s="297">
        <v>1026585</v>
      </c>
      <c r="B537" s="297">
        <v>105006</v>
      </c>
      <c r="C537" s="347">
        <v>676310</v>
      </c>
      <c r="D537" s="219" t="s">
        <v>930</v>
      </c>
      <c r="E537" s="299" t="s">
        <v>381</v>
      </c>
      <c r="F537" s="299" t="s">
        <v>984</v>
      </c>
      <c r="G537" s="301" t="s">
        <v>915</v>
      </c>
      <c r="H537" s="302" t="s">
        <v>381</v>
      </c>
      <c r="I537" s="56" t="s">
        <v>35</v>
      </c>
      <c r="J537" s="229" t="s">
        <v>35</v>
      </c>
      <c r="K537" s="229" t="s">
        <v>35</v>
      </c>
      <c r="L537" s="56"/>
      <c r="M537" s="56"/>
      <c r="N537" s="58"/>
      <c r="O537" s="297">
        <v>1026585</v>
      </c>
      <c r="P537" s="303">
        <v>9006</v>
      </c>
      <c r="Q537" s="304">
        <v>42036</v>
      </c>
      <c r="R537" s="304">
        <v>42369</v>
      </c>
      <c r="S537" s="303">
        <f t="shared" si="384"/>
        <v>9842</v>
      </c>
      <c r="T537" s="59"/>
      <c r="U537" s="346">
        <f t="shared" si="419"/>
        <v>1.2150786794926892E-3</v>
      </c>
      <c r="V537" s="345">
        <f t="shared" si="420"/>
        <v>9.266745461935774E-4</v>
      </c>
      <c r="W537" s="27">
        <v>119678.16436525068</v>
      </c>
      <c r="X537" s="27">
        <v>119678.16</v>
      </c>
      <c r="Y537" s="305">
        <f t="shared" si="385"/>
        <v>235804.99075565688</v>
      </c>
      <c r="Z537" s="53">
        <f t="shared" si="424"/>
        <v>16000.43</v>
      </c>
      <c r="AA537" s="54">
        <f t="shared" si="424"/>
        <v>16000.43</v>
      </c>
      <c r="AB537" s="54">
        <f t="shared" si="424"/>
        <v>16000.43</v>
      </c>
      <c r="AC537" s="54">
        <f t="shared" si="424"/>
        <v>16000.43</v>
      </c>
      <c r="AD537" s="52">
        <f t="shared" si="386"/>
        <v>64001.72</v>
      </c>
      <c r="AE537" s="53">
        <f t="shared" si="425"/>
        <v>29715.08</v>
      </c>
      <c r="AF537" s="53">
        <f t="shared" si="425"/>
        <v>29715.08</v>
      </c>
      <c r="AG537" s="53">
        <f t="shared" si="425"/>
        <v>29715.08</v>
      </c>
      <c r="AH537" s="53">
        <f t="shared" si="425"/>
        <v>29715.08</v>
      </c>
      <c r="AI537" s="52">
        <f t="shared" si="387"/>
        <v>118860.33045108864</v>
      </c>
      <c r="AJ537" s="55">
        <f t="shared" si="388"/>
        <v>418667.04120674555</v>
      </c>
      <c r="AK537" s="219" t="s">
        <v>930</v>
      </c>
      <c r="AL537" s="220">
        <v>95853.985850633719</v>
      </c>
      <c r="AM537" s="242"/>
      <c r="AN537" s="242"/>
      <c r="AO537" s="242">
        <f t="shared" si="389"/>
        <v>253553.75350070634</v>
      </c>
      <c r="AP537" s="243">
        <f t="shared" si="390"/>
        <v>68819.053763440868</v>
      </c>
      <c r="AQ537" s="244">
        <f t="shared" si="391"/>
        <v>127806.80693665445</v>
      </c>
      <c r="AR537" s="245">
        <f t="shared" si="392"/>
        <v>2.65</v>
      </c>
      <c r="AS537" s="246">
        <f t="shared" si="393"/>
        <v>0.72</v>
      </c>
      <c r="AT537" s="246">
        <f t="shared" si="394"/>
        <v>1.33</v>
      </c>
      <c r="AU537" s="251">
        <f t="shared" si="395"/>
        <v>4.7</v>
      </c>
      <c r="AV537" s="245">
        <f t="shared" si="396"/>
        <v>2.46</v>
      </c>
      <c r="AW537" s="246">
        <f t="shared" si="397"/>
        <v>0.67</v>
      </c>
      <c r="AX537" s="246">
        <f t="shared" si="398"/>
        <v>1.24</v>
      </c>
      <c r="AY537" s="252">
        <f t="shared" si="399"/>
        <v>4.37</v>
      </c>
      <c r="AZ537" s="249">
        <f t="shared" si="400"/>
        <v>2.46</v>
      </c>
      <c r="BA537" s="56">
        <f t="shared" si="401"/>
        <v>4</v>
      </c>
      <c r="BB537" s="246">
        <f t="shared" si="402"/>
        <v>0.17</v>
      </c>
      <c r="BC537" s="250">
        <f t="shared" si="403"/>
        <v>0.31</v>
      </c>
      <c r="BD537" s="246">
        <f t="shared" si="404"/>
        <v>2.46</v>
      </c>
      <c r="BE537" s="56">
        <v>4</v>
      </c>
      <c r="BF537" s="246">
        <f t="shared" si="405"/>
        <v>0.17</v>
      </c>
      <c r="BG537" s="250">
        <f t="shared" si="406"/>
        <v>0.31</v>
      </c>
      <c r="BH537" s="246">
        <f>INDEX('Mar - Aug'!AG:AG,MATCH(C537,'Mar - Aug'!C:C,0))</f>
        <v>2.44</v>
      </c>
      <c r="BI537" s="56">
        <v>4</v>
      </c>
      <c r="BJ537" s="246">
        <f>INDEX('Mar - Aug'!AK:AK,MATCH($C537,'Mar - Aug'!$C:$C,0))</f>
        <v>0.17</v>
      </c>
      <c r="BK537" s="246">
        <f>INDEX('Mar - Aug'!AL:AL,MATCH($C537,'Mar - Aug'!$C:$C,0))</f>
        <v>0.31</v>
      </c>
      <c r="BL537" s="246">
        <f>INDEX('Mar - Aug'!$AG:$AG,MATCH($C537,'Mar - Aug'!$C:$C,0))</f>
        <v>2.44</v>
      </c>
      <c r="BM537" s="56">
        <v>4</v>
      </c>
      <c r="BN537" s="246">
        <f>INDEX('Mar - Aug'!$AK:$AK,MATCH($C537,'Mar - Aug'!$C:$C,0))</f>
        <v>0.17</v>
      </c>
      <c r="BO537" s="246">
        <f>INDEX('Mar - Aug'!$AL:$AL,MATCH($C537,'Mar - Aug'!$C:$C,0))</f>
        <v>0.31</v>
      </c>
      <c r="BP537" s="60">
        <f>INDEX(FY2019_ALL_Targets!EB:EB,MATCH('Final Comp Values'!B537,FY2019_ALL_Targets!A:A,0))</f>
        <v>0</v>
      </c>
      <c r="BQ537" s="60">
        <f>+INDEX(FY2019_ALL_Targets!DY:DY,MATCH(B537,FY2019_ALL_Targets!A:A,0))</f>
        <v>0</v>
      </c>
      <c r="BR537" s="60">
        <f>+INDEX(FY2019_ALL_Targets!DZ:DZ,MATCH(B537,FY2019_ALL_Targets!A:A,0))</f>
        <v>0</v>
      </c>
      <c r="BS537" s="283">
        <f>+INDEX(FY2019_ALL_Targets!EA:EA,MATCH(B537,FY2019_ALL_Targets!A:A,0))</f>
        <v>0</v>
      </c>
      <c r="BT537" s="245">
        <f t="shared" si="421"/>
        <v>0</v>
      </c>
      <c r="BU537" s="245">
        <f t="shared" si="422"/>
        <v>0</v>
      </c>
      <c r="BV537" s="246">
        <f t="shared" si="423"/>
        <v>0</v>
      </c>
      <c r="BW537" s="284">
        <f t="shared" si="407"/>
        <v>0</v>
      </c>
      <c r="BX537" s="245">
        <f t="shared" si="408"/>
        <v>4.37</v>
      </c>
      <c r="BY537" s="246">
        <f t="shared" si="409"/>
        <v>418881.91816726938</v>
      </c>
      <c r="BZ537" s="285">
        <f t="shared" si="410"/>
        <v>1.1944236388333059E-3</v>
      </c>
      <c r="CA537" s="245">
        <f t="shared" si="411"/>
        <v>48609.26</v>
      </c>
      <c r="CB537" s="286">
        <f t="shared" si="412"/>
        <v>0.51</v>
      </c>
      <c r="CC537" s="268">
        <f t="shared" si="383"/>
        <v>-9.9999999999998423E-3</v>
      </c>
      <c r="CD537" s="267">
        <f t="shared" si="413"/>
        <v>418667.04120674555</v>
      </c>
      <c r="CE537" s="268">
        <f t="shared" si="414"/>
        <v>467491.17816726939</v>
      </c>
      <c r="CF537" s="268">
        <f t="shared" si="415"/>
        <v>0.50999999999999979</v>
      </c>
      <c r="CG537" s="270">
        <f t="shared" si="416"/>
        <v>48860.455609940531</v>
      </c>
      <c r="CH537" s="270">
        <f t="shared" si="417"/>
        <v>48824.136960523843</v>
      </c>
      <c r="CI537" s="269">
        <f t="shared" si="418"/>
        <v>36.318649416687549</v>
      </c>
    </row>
    <row r="538" spans="1:87" s="57" customFormat="1" ht="15.75" customHeight="1" x14ac:dyDescent="0.25">
      <c r="A538" s="297">
        <v>1025869</v>
      </c>
      <c r="B538" s="297">
        <v>105009</v>
      </c>
      <c r="C538" s="347">
        <v>676308</v>
      </c>
      <c r="D538" s="219" t="s">
        <v>940</v>
      </c>
      <c r="E538" s="299" t="s">
        <v>383</v>
      </c>
      <c r="F538" s="299" t="s">
        <v>1002</v>
      </c>
      <c r="G538" s="301" t="s">
        <v>915</v>
      </c>
      <c r="H538" s="302" t="s">
        <v>1002</v>
      </c>
      <c r="I538" s="56" t="s">
        <v>35</v>
      </c>
      <c r="J538" s="229" t="s">
        <v>36</v>
      </c>
      <c r="K538" s="229" t="s">
        <v>35</v>
      </c>
      <c r="L538" s="56"/>
      <c r="M538" s="56"/>
      <c r="N538" s="58"/>
      <c r="O538" s="297">
        <v>1025869</v>
      </c>
      <c r="P538" s="303">
        <v>19868</v>
      </c>
      <c r="Q538" s="304">
        <v>42005</v>
      </c>
      <c r="R538" s="304">
        <v>42369</v>
      </c>
      <c r="S538" s="303">
        <f t="shared" si="384"/>
        <v>19868</v>
      </c>
      <c r="T538" s="59"/>
      <c r="U538" s="346">
        <f t="shared" si="419"/>
        <v>2.4528737252754265E-3</v>
      </c>
      <c r="V538" s="345">
        <f t="shared" si="420"/>
        <v>1.8706736317591949E-3</v>
      </c>
      <c r="W538" s="27">
        <v>241593.75825366797</v>
      </c>
      <c r="X538" s="27">
        <v>241593.76</v>
      </c>
      <c r="Y538" s="305">
        <f t="shared" si="385"/>
        <v>476018.44709747919</v>
      </c>
      <c r="Z538" s="53">
        <f t="shared" si="424"/>
        <v>32299.99</v>
      </c>
      <c r="AA538" s="54">
        <f t="shared" si="424"/>
        <v>32299.99</v>
      </c>
      <c r="AB538" s="54">
        <f t="shared" si="424"/>
        <v>32299.99</v>
      </c>
      <c r="AC538" s="54">
        <f t="shared" si="424"/>
        <v>32299.99</v>
      </c>
      <c r="AD538" s="52">
        <f t="shared" si="386"/>
        <v>129199.97</v>
      </c>
      <c r="AE538" s="53">
        <f t="shared" si="425"/>
        <v>59985.7</v>
      </c>
      <c r="AF538" s="53">
        <f t="shared" si="425"/>
        <v>59985.7</v>
      </c>
      <c r="AG538" s="53">
        <f t="shared" si="425"/>
        <v>59985.7</v>
      </c>
      <c r="AH538" s="53">
        <f t="shared" si="425"/>
        <v>59985.7</v>
      </c>
      <c r="AI538" s="52">
        <f t="shared" si="387"/>
        <v>239942.80079274831</v>
      </c>
      <c r="AJ538" s="55">
        <f t="shared" si="388"/>
        <v>845161.21789022756</v>
      </c>
      <c r="AK538" s="219" t="s">
        <v>940</v>
      </c>
      <c r="AL538" s="220">
        <v>40027.494210593126</v>
      </c>
      <c r="AM538" s="242"/>
      <c r="AN538" s="242"/>
      <c r="AO538" s="242">
        <f t="shared" si="389"/>
        <v>511847.79257793463</v>
      </c>
      <c r="AP538" s="243">
        <f t="shared" si="390"/>
        <v>138924.6989247312</v>
      </c>
      <c r="AQ538" s="244">
        <f t="shared" si="391"/>
        <v>258003.01160510574</v>
      </c>
      <c r="AR538" s="245">
        <f t="shared" si="392"/>
        <v>12.79</v>
      </c>
      <c r="AS538" s="246">
        <f t="shared" si="393"/>
        <v>3.47</v>
      </c>
      <c r="AT538" s="246">
        <f t="shared" si="394"/>
        <v>6.45</v>
      </c>
      <c r="AU538" s="251">
        <f t="shared" si="395"/>
        <v>22.709999999999997</v>
      </c>
      <c r="AV538" s="245">
        <f t="shared" si="396"/>
        <v>11.89</v>
      </c>
      <c r="AW538" s="246">
        <f t="shared" si="397"/>
        <v>3.23</v>
      </c>
      <c r="AX538" s="246">
        <f t="shared" si="398"/>
        <v>5.99</v>
      </c>
      <c r="AY538" s="252">
        <f t="shared" si="399"/>
        <v>21.11</v>
      </c>
      <c r="AZ538" s="249">
        <f t="shared" si="400"/>
        <v>11.89</v>
      </c>
      <c r="BA538" s="56">
        <f t="shared" si="401"/>
        <v>4</v>
      </c>
      <c r="BB538" s="246">
        <f t="shared" si="402"/>
        <v>0.81</v>
      </c>
      <c r="BC538" s="250">
        <f t="shared" si="403"/>
        <v>1.5</v>
      </c>
      <c r="BD538" s="246">
        <f t="shared" si="404"/>
        <v>11.89</v>
      </c>
      <c r="BE538" s="56">
        <v>4</v>
      </c>
      <c r="BF538" s="246">
        <f t="shared" si="405"/>
        <v>0.81</v>
      </c>
      <c r="BG538" s="250">
        <f t="shared" si="406"/>
        <v>1.5</v>
      </c>
      <c r="BH538" s="246">
        <f>INDEX('Mar - Aug'!AG:AG,MATCH(C538,'Mar - Aug'!C:C,0))</f>
        <v>11.71</v>
      </c>
      <c r="BI538" s="56">
        <v>4</v>
      </c>
      <c r="BJ538" s="246">
        <f>INDEX('Mar - Aug'!AK:AK,MATCH($C538,'Mar - Aug'!$C:$C,0))</f>
        <v>0.8</v>
      </c>
      <c r="BK538" s="246">
        <f>INDEX('Mar - Aug'!AL:AL,MATCH($C538,'Mar - Aug'!$C:$C,0))</f>
        <v>1.48</v>
      </c>
      <c r="BL538" s="246">
        <f>INDEX('Mar - Aug'!$AG:$AG,MATCH($C538,'Mar - Aug'!$C:$C,0))</f>
        <v>11.71</v>
      </c>
      <c r="BM538" s="56">
        <v>4</v>
      </c>
      <c r="BN538" s="246">
        <f>INDEX('Mar - Aug'!$AK:$AK,MATCH($C538,'Mar - Aug'!$C:$C,0))</f>
        <v>0.8</v>
      </c>
      <c r="BO538" s="246">
        <f>INDEX('Mar - Aug'!$AL:$AL,MATCH($C538,'Mar - Aug'!$C:$C,0))</f>
        <v>1.48</v>
      </c>
      <c r="BP538" s="60">
        <f>INDEX(FY2019_ALL_Targets!EB:EB,MATCH('Final Comp Values'!B538,FY2019_ALL_Targets!A:A,0))</f>
        <v>0</v>
      </c>
      <c r="BQ538" s="60">
        <f>+INDEX(FY2019_ALL_Targets!DY:DY,MATCH(B538,FY2019_ALL_Targets!A:A,0))</f>
        <v>1</v>
      </c>
      <c r="BR538" s="60">
        <f>+INDEX(FY2019_ALL_Targets!DZ:DZ,MATCH(B538,FY2019_ALL_Targets!A:A,0))</f>
        <v>1</v>
      </c>
      <c r="BS538" s="283">
        <f>+INDEX(FY2019_ALL_Targets!EA:EA,MATCH(B538,FY2019_ALL_Targets!A:A,0))</f>
        <v>0</v>
      </c>
      <c r="BT538" s="245">
        <f t="shared" si="421"/>
        <v>0</v>
      </c>
      <c r="BU538" s="245">
        <f t="shared" si="422"/>
        <v>0.8</v>
      </c>
      <c r="BV538" s="246">
        <f t="shared" si="423"/>
        <v>1.48</v>
      </c>
      <c r="BW538" s="284">
        <f t="shared" si="407"/>
        <v>91262.68680015234</v>
      </c>
      <c r="BX538" s="245">
        <f t="shared" si="408"/>
        <v>18.829999999999998</v>
      </c>
      <c r="BY538" s="246">
        <f t="shared" si="409"/>
        <v>753717.71598546847</v>
      </c>
      <c r="BZ538" s="285">
        <f t="shared" si="410"/>
        <v>2.149193407343492E-3</v>
      </c>
      <c r="CA538" s="245">
        <f t="shared" si="411"/>
        <v>87465.36</v>
      </c>
      <c r="CB538" s="286">
        <f t="shared" si="412"/>
        <v>2.19</v>
      </c>
      <c r="CC538" s="268">
        <f t="shared" si="383"/>
        <v>-2.0000000000002238E-2</v>
      </c>
      <c r="CD538" s="267">
        <f t="shared" si="413"/>
        <v>845161.21789022756</v>
      </c>
      <c r="CE538" s="268">
        <f t="shared" si="414"/>
        <v>841183.07598546846</v>
      </c>
      <c r="CF538" s="268">
        <f t="shared" si="415"/>
        <v>-8.9999999999999858E-2</v>
      </c>
      <c r="CG538" s="270">
        <f t="shared" si="416"/>
        <v>-3603.2453628669045</v>
      </c>
      <c r="CH538" s="270">
        <f t="shared" si="417"/>
        <v>-3978.1419047591044</v>
      </c>
      <c r="CI538" s="269">
        <f t="shared" si="418"/>
        <v>374.89654189219982</v>
      </c>
    </row>
    <row r="539" spans="1:87" s="57" customFormat="1" ht="15.75" customHeight="1" x14ac:dyDescent="0.25">
      <c r="A539" s="297">
        <v>1026122</v>
      </c>
      <c r="B539" s="297">
        <v>105087</v>
      </c>
      <c r="C539" s="347">
        <v>676315</v>
      </c>
      <c r="D539" s="219" t="s">
        <v>941</v>
      </c>
      <c r="E539" s="299" t="s">
        <v>2144</v>
      </c>
      <c r="F539" s="299" t="s">
        <v>945</v>
      </c>
      <c r="G539" s="301" t="s">
        <v>915</v>
      </c>
      <c r="H539" s="302" t="s">
        <v>947</v>
      </c>
      <c r="I539" s="56" t="s">
        <v>35</v>
      </c>
      <c r="J539" s="229" t="s">
        <v>36</v>
      </c>
      <c r="K539" s="229" t="s">
        <v>35</v>
      </c>
      <c r="L539" s="56"/>
      <c r="M539" s="56"/>
      <c r="N539" s="58"/>
      <c r="O539" s="297">
        <v>1026122</v>
      </c>
      <c r="P539" s="303">
        <v>18000</v>
      </c>
      <c r="Q539" s="304">
        <v>42005</v>
      </c>
      <c r="R539" s="304">
        <v>42369</v>
      </c>
      <c r="S539" s="303">
        <f t="shared" si="384"/>
        <v>18000</v>
      </c>
      <c r="T539" s="59"/>
      <c r="U539" s="346">
        <f t="shared" si="419"/>
        <v>2.2222532240264588E-3</v>
      </c>
      <c r="V539" s="345">
        <f t="shared" si="420"/>
        <v>1.6947918950908753E-3</v>
      </c>
      <c r="W539" s="27">
        <v>218878.98378369355</v>
      </c>
      <c r="X539" s="27">
        <v>218878.98</v>
      </c>
      <c r="Y539" s="305">
        <f t="shared" si="385"/>
        <v>431262.93777705997</v>
      </c>
      <c r="Z539" s="53">
        <f t="shared" si="424"/>
        <v>29263.13</v>
      </c>
      <c r="AA539" s="54">
        <f t="shared" si="424"/>
        <v>29263.13</v>
      </c>
      <c r="AB539" s="54">
        <f t="shared" si="424"/>
        <v>29263.13</v>
      </c>
      <c r="AC539" s="54">
        <f t="shared" si="424"/>
        <v>29263.13</v>
      </c>
      <c r="AD539" s="52">
        <f t="shared" si="386"/>
        <v>117052.52</v>
      </c>
      <c r="AE539" s="53">
        <f t="shared" si="425"/>
        <v>54345.81</v>
      </c>
      <c r="AF539" s="53">
        <f t="shared" si="425"/>
        <v>54345.81</v>
      </c>
      <c r="AG539" s="53">
        <f t="shared" si="425"/>
        <v>54345.81</v>
      </c>
      <c r="AH539" s="53">
        <f t="shared" si="425"/>
        <v>54345.81</v>
      </c>
      <c r="AI539" s="52">
        <f t="shared" si="387"/>
        <v>217383.25016455961</v>
      </c>
      <c r="AJ539" s="55">
        <f t="shared" si="388"/>
        <v>765698.70794161956</v>
      </c>
      <c r="AK539" s="219" t="s">
        <v>941</v>
      </c>
      <c r="AL539" s="220">
        <v>76951.060656708069</v>
      </c>
      <c r="AM539" s="242"/>
      <c r="AN539" s="242"/>
      <c r="AO539" s="242">
        <f t="shared" si="389"/>
        <v>463723.58900759142</v>
      </c>
      <c r="AP539" s="243">
        <f t="shared" si="390"/>
        <v>125862.92473118281</v>
      </c>
      <c r="AQ539" s="244">
        <f t="shared" si="391"/>
        <v>233745.43028447271</v>
      </c>
      <c r="AR539" s="245">
        <f t="shared" si="392"/>
        <v>6.03</v>
      </c>
      <c r="AS539" s="246">
        <f t="shared" si="393"/>
        <v>1.64</v>
      </c>
      <c r="AT539" s="246">
        <f t="shared" si="394"/>
        <v>3.04</v>
      </c>
      <c r="AU539" s="251">
        <f t="shared" si="395"/>
        <v>10.71</v>
      </c>
      <c r="AV539" s="245">
        <f t="shared" si="396"/>
        <v>5.6</v>
      </c>
      <c r="AW539" s="246">
        <f t="shared" si="397"/>
        <v>1.52</v>
      </c>
      <c r="AX539" s="246">
        <f t="shared" si="398"/>
        <v>2.82</v>
      </c>
      <c r="AY539" s="252">
        <f t="shared" si="399"/>
        <v>9.94</v>
      </c>
      <c r="AZ539" s="249">
        <f t="shared" si="400"/>
        <v>5.6</v>
      </c>
      <c r="BA539" s="56">
        <f t="shared" si="401"/>
        <v>4</v>
      </c>
      <c r="BB539" s="246">
        <f t="shared" si="402"/>
        <v>0.38</v>
      </c>
      <c r="BC539" s="250">
        <f t="shared" si="403"/>
        <v>0.71</v>
      </c>
      <c r="BD539" s="246">
        <f t="shared" si="404"/>
        <v>5.6</v>
      </c>
      <c r="BE539" s="56">
        <v>4</v>
      </c>
      <c r="BF539" s="246">
        <f t="shared" si="405"/>
        <v>0.38</v>
      </c>
      <c r="BG539" s="250">
        <f t="shared" si="406"/>
        <v>0.71</v>
      </c>
      <c r="BH539" s="246">
        <f>INDEX('Mar - Aug'!AG:AG,MATCH(C539,'Mar - Aug'!C:C,0))</f>
        <v>5.43</v>
      </c>
      <c r="BI539" s="56">
        <v>4</v>
      </c>
      <c r="BJ539" s="246">
        <f>INDEX('Mar - Aug'!AK:AK,MATCH($C539,'Mar - Aug'!$C:$C,0))</f>
        <v>0.37</v>
      </c>
      <c r="BK539" s="246">
        <f>INDEX('Mar - Aug'!AL:AL,MATCH($C539,'Mar - Aug'!$C:$C,0))</f>
        <v>0.69</v>
      </c>
      <c r="BL539" s="246">
        <f>INDEX('Mar - Aug'!$AG:$AG,MATCH($C539,'Mar - Aug'!$C:$C,0))</f>
        <v>5.43</v>
      </c>
      <c r="BM539" s="56">
        <v>4</v>
      </c>
      <c r="BN539" s="246">
        <f>INDEX('Mar - Aug'!$AK:$AK,MATCH($C539,'Mar - Aug'!$C:$C,0))</f>
        <v>0.37</v>
      </c>
      <c r="BO539" s="246">
        <f>INDEX('Mar - Aug'!$AL:$AL,MATCH($C539,'Mar - Aug'!$C:$C,0))</f>
        <v>0.69</v>
      </c>
      <c r="BP539" s="60">
        <f>INDEX(FY2019_ALL_Targets!EB:EB,MATCH('Final Comp Values'!B539,FY2019_ALL_Targets!A:A,0))</f>
        <v>0</v>
      </c>
      <c r="BQ539" s="60">
        <f>+INDEX(FY2019_ALL_Targets!DY:DY,MATCH(B539,FY2019_ALL_Targets!A:A,0))</f>
        <v>0</v>
      </c>
      <c r="BR539" s="60">
        <f>+INDEX(FY2019_ALL_Targets!DZ:DZ,MATCH(B539,FY2019_ALL_Targets!A:A,0))</f>
        <v>1</v>
      </c>
      <c r="BS539" s="283">
        <f>+INDEX(FY2019_ALL_Targets!EA:EA,MATCH(B539,FY2019_ALL_Targets!A:A,0))</f>
        <v>0</v>
      </c>
      <c r="BT539" s="245">
        <f t="shared" si="421"/>
        <v>0</v>
      </c>
      <c r="BU539" s="245">
        <f t="shared" si="422"/>
        <v>0</v>
      </c>
      <c r="BV539" s="246">
        <f t="shared" si="423"/>
        <v>0.69</v>
      </c>
      <c r="BW539" s="284">
        <f t="shared" si="407"/>
        <v>53096.231853128564</v>
      </c>
      <c r="BX539" s="245">
        <f t="shared" si="408"/>
        <v>9.25</v>
      </c>
      <c r="BY539" s="246">
        <f t="shared" si="409"/>
        <v>711797.31107454968</v>
      </c>
      <c r="BZ539" s="285">
        <f t="shared" si="410"/>
        <v>2.0296591892179179E-3</v>
      </c>
      <c r="CA539" s="245">
        <f t="shared" si="411"/>
        <v>82600.7</v>
      </c>
      <c r="CB539" s="286">
        <f t="shared" si="412"/>
        <v>1.07</v>
      </c>
      <c r="CC539" s="268">
        <f t="shared" si="383"/>
        <v>-1.9999999999999685E-2</v>
      </c>
      <c r="CD539" s="267">
        <f t="shared" si="413"/>
        <v>765698.70794161956</v>
      </c>
      <c r="CE539" s="268">
        <f t="shared" si="414"/>
        <v>794398.01107454963</v>
      </c>
      <c r="CF539" s="268">
        <f t="shared" si="415"/>
        <v>0.38000000000000078</v>
      </c>
      <c r="CG539" s="270">
        <f t="shared" si="416"/>
        <v>29272.184005816507</v>
      </c>
      <c r="CH539" s="270">
        <f t="shared" si="417"/>
        <v>28699.303132930072</v>
      </c>
      <c r="CI539" s="269">
        <f t="shared" si="418"/>
        <v>572.8808728864351</v>
      </c>
    </row>
    <row r="540" spans="1:87" s="57" customFormat="1" ht="15.75" customHeight="1" x14ac:dyDescent="0.25">
      <c r="A540" s="297">
        <v>1020361</v>
      </c>
      <c r="B540" s="297">
        <v>105150</v>
      </c>
      <c r="C540" s="347">
        <v>676319</v>
      </c>
      <c r="D540" s="219" t="s">
        <v>937</v>
      </c>
      <c r="E540" s="299" t="s">
        <v>385</v>
      </c>
      <c r="F540" s="299" t="s">
        <v>945</v>
      </c>
      <c r="G540" s="301" t="s">
        <v>915</v>
      </c>
      <c r="H540" s="302" t="s">
        <v>947</v>
      </c>
      <c r="I540" s="56" t="s">
        <v>35</v>
      </c>
      <c r="J540" s="229" t="s">
        <v>36</v>
      </c>
      <c r="K540" s="229" t="s">
        <v>35</v>
      </c>
      <c r="L540" s="56"/>
      <c r="M540" s="56"/>
      <c r="N540" s="58"/>
      <c r="O540" s="297">
        <v>1020361</v>
      </c>
      <c r="P540" s="303">
        <v>14815</v>
      </c>
      <c r="Q540" s="304">
        <v>42005</v>
      </c>
      <c r="R540" s="304">
        <v>42369</v>
      </c>
      <c r="S540" s="303">
        <f t="shared" si="384"/>
        <v>14815</v>
      </c>
      <c r="T540" s="59"/>
      <c r="U540" s="346">
        <f t="shared" si="419"/>
        <v>1.8290378618862214E-3</v>
      </c>
      <c r="V540" s="345">
        <f t="shared" si="420"/>
        <v>1.3949078847650732E-3</v>
      </c>
      <c r="W540" s="27">
        <v>180149.56352616218</v>
      </c>
      <c r="X540" s="27">
        <v>180149.56</v>
      </c>
      <c r="Y540" s="305">
        <f t="shared" si="385"/>
        <v>354953.35684261902</v>
      </c>
      <c r="Z540" s="53">
        <f t="shared" si="424"/>
        <v>24085.18</v>
      </c>
      <c r="AA540" s="54">
        <f t="shared" si="424"/>
        <v>24085.18</v>
      </c>
      <c r="AB540" s="54">
        <f t="shared" si="424"/>
        <v>24085.18</v>
      </c>
      <c r="AC540" s="54">
        <f t="shared" si="424"/>
        <v>24085.18</v>
      </c>
      <c r="AD540" s="52">
        <f t="shared" si="386"/>
        <v>96340.73</v>
      </c>
      <c r="AE540" s="53">
        <f t="shared" si="425"/>
        <v>44729.62</v>
      </c>
      <c r="AF540" s="53">
        <f t="shared" si="425"/>
        <v>44729.62</v>
      </c>
      <c r="AG540" s="53">
        <f t="shared" si="425"/>
        <v>44729.62</v>
      </c>
      <c r="AH540" s="53">
        <f t="shared" si="425"/>
        <v>44729.62</v>
      </c>
      <c r="AI540" s="52">
        <f t="shared" si="387"/>
        <v>178918.49173266391</v>
      </c>
      <c r="AJ540" s="55">
        <f t="shared" si="388"/>
        <v>630212.57857528294</v>
      </c>
      <c r="AK540" s="219" t="s">
        <v>937</v>
      </c>
      <c r="AL540" s="220">
        <v>69918.451574351406</v>
      </c>
      <c r="AM540" s="242"/>
      <c r="AN540" s="242"/>
      <c r="AO540" s="242">
        <f t="shared" si="389"/>
        <v>381670.2761748592</v>
      </c>
      <c r="AP540" s="243">
        <f t="shared" si="390"/>
        <v>103592.18279569893</v>
      </c>
      <c r="AQ540" s="244">
        <f t="shared" si="391"/>
        <v>192385.47498135906</v>
      </c>
      <c r="AR540" s="245">
        <f t="shared" si="392"/>
        <v>5.46</v>
      </c>
      <c r="AS540" s="246">
        <f t="shared" si="393"/>
        <v>1.48</v>
      </c>
      <c r="AT540" s="246">
        <f t="shared" si="394"/>
        <v>2.75</v>
      </c>
      <c r="AU540" s="251">
        <f t="shared" si="395"/>
        <v>9.69</v>
      </c>
      <c r="AV540" s="245">
        <f t="shared" si="396"/>
        <v>5.08</v>
      </c>
      <c r="AW540" s="246">
        <f t="shared" si="397"/>
        <v>1.38</v>
      </c>
      <c r="AX540" s="246">
        <f t="shared" si="398"/>
        <v>2.56</v>
      </c>
      <c r="AY540" s="252">
        <f t="shared" si="399"/>
        <v>9.02</v>
      </c>
      <c r="AZ540" s="249">
        <f t="shared" si="400"/>
        <v>5.08</v>
      </c>
      <c r="BA540" s="56">
        <f t="shared" si="401"/>
        <v>4</v>
      </c>
      <c r="BB540" s="246">
        <f t="shared" si="402"/>
        <v>0.35</v>
      </c>
      <c r="BC540" s="250">
        <f t="shared" si="403"/>
        <v>0.64</v>
      </c>
      <c r="BD540" s="246">
        <f t="shared" si="404"/>
        <v>5.08</v>
      </c>
      <c r="BE540" s="56">
        <v>4</v>
      </c>
      <c r="BF540" s="246">
        <f t="shared" si="405"/>
        <v>0.35</v>
      </c>
      <c r="BG540" s="250">
        <f t="shared" si="406"/>
        <v>0.64</v>
      </c>
      <c r="BH540" s="246">
        <f>INDEX('Mar - Aug'!AG:AG,MATCH(C540,'Mar - Aug'!C:C,0))</f>
        <v>4.93</v>
      </c>
      <c r="BI540" s="56">
        <v>4</v>
      </c>
      <c r="BJ540" s="246">
        <f>INDEX('Mar - Aug'!AK:AK,MATCH($C540,'Mar - Aug'!$C:$C,0))</f>
        <v>0.34</v>
      </c>
      <c r="BK540" s="246">
        <f>INDEX('Mar - Aug'!AL:AL,MATCH($C540,'Mar - Aug'!$C:$C,0))</f>
        <v>0.62</v>
      </c>
      <c r="BL540" s="246">
        <f>INDEX('Mar - Aug'!$AG:$AG,MATCH($C540,'Mar - Aug'!$C:$C,0))</f>
        <v>4.93</v>
      </c>
      <c r="BM540" s="56">
        <v>4</v>
      </c>
      <c r="BN540" s="246">
        <f>INDEX('Mar - Aug'!$AK:$AK,MATCH($C540,'Mar - Aug'!$C:$C,0))</f>
        <v>0.34</v>
      </c>
      <c r="BO540" s="246">
        <f>INDEX('Mar - Aug'!$AL:$AL,MATCH($C540,'Mar - Aug'!$C:$C,0))</f>
        <v>0.62</v>
      </c>
      <c r="BP540" s="60">
        <f>INDEX(FY2019_ALL_Targets!EB:EB,MATCH('Final Comp Values'!B540,FY2019_ALL_Targets!A:A,0))</f>
        <v>0</v>
      </c>
      <c r="BQ540" s="60">
        <f>+INDEX(FY2019_ALL_Targets!DY:DY,MATCH(B540,FY2019_ALL_Targets!A:A,0))</f>
        <v>1</v>
      </c>
      <c r="BR540" s="60">
        <f>+INDEX(FY2019_ALL_Targets!DZ:DZ,MATCH(B540,FY2019_ALL_Targets!A:A,0))</f>
        <v>1</v>
      </c>
      <c r="BS540" s="283">
        <f>+INDEX(FY2019_ALL_Targets!EA:EA,MATCH(B540,FY2019_ALL_Targets!A:A,0))</f>
        <v>0</v>
      </c>
      <c r="BT540" s="245">
        <f t="shared" si="421"/>
        <v>0</v>
      </c>
      <c r="BU540" s="245">
        <f t="shared" si="422"/>
        <v>0.34</v>
      </c>
      <c r="BV540" s="246">
        <f t="shared" si="423"/>
        <v>0.62</v>
      </c>
      <c r="BW540" s="284">
        <f t="shared" si="407"/>
        <v>67121.71351137734</v>
      </c>
      <c r="BX540" s="245">
        <f t="shared" si="408"/>
        <v>8.0599999999999987</v>
      </c>
      <c r="BY540" s="246">
        <f t="shared" si="409"/>
        <v>563542.71968927223</v>
      </c>
      <c r="BZ540" s="285">
        <f t="shared" si="410"/>
        <v>1.6069176459903676E-3</v>
      </c>
      <c r="CA540" s="245">
        <f t="shared" si="411"/>
        <v>65396.46</v>
      </c>
      <c r="CB540" s="286">
        <f t="shared" si="412"/>
        <v>0.94</v>
      </c>
      <c r="CC540" s="268">
        <f t="shared" si="383"/>
        <v>-2.0000000000001017E-2</v>
      </c>
      <c r="CD540" s="267">
        <f t="shared" si="413"/>
        <v>630212.57857528294</v>
      </c>
      <c r="CE540" s="268">
        <f t="shared" si="414"/>
        <v>628939.17968927219</v>
      </c>
      <c r="CF540" s="268">
        <f t="shared" si="415"/>
        <v>-2.000000000000135E-2</v>
      </c>
      <c r="CG540" s="270">
        <f t="shared" si="416"/>
        <v>-1397.3671365306552</v>
      </c>
      <c r="CH540" s="270">
        <f t="shared" si="417"/>
        <v>-1273.3988860107493</v>
      </c>
      <c r="CI540" s="269">
        <f t="shared" si="418"/>
        <v>-123.96825051990595</v>
      </c>
    </row>
    <row r="541" spans="1:87" s="57" customFormat="1" ht="15.75" customHeight="1" x14ac:dyDescent="0.25">
      <c r="A541" s="297">
        <v>1026532</v>
      </c>
      <c r="B541" s="297">
        <v>105172</v>
      </c>
      <c r="C541" s="347">
        <v>676317</v>
      </c>
      <c r="D541" s="219" t="s">
        <v>937</v>
      </c>
      <c r="E541" s="299" t="s">
        <v>387</v>
      </c>
      <c r="F541" s="299" t="s">
        <v>960</v>
      </c>
      <c r="G541" s="301" t="s">
        <v>915</v>
      </c>
      <c r="H541" s="302" t="s">
        <v>949</v>
      </c>
      <c r="I541" s="56" t="s">
        <v>35</v>
      </c>
      <c r="J541" s="229" t="s">
        <v>35</v>
      </c>
      <c r="K541" s="229" t="s">
        <v>35</v>
      </c>
      <c r="L541" s="56"/>
      <c r="M541" s="56"/>
      <c r="N541" s="58"/>
      <c r="O541" s="297">
        <v>1026532</v>
      </c>
      <c r="P541" s="303">
        <v>12084</v>
      </c>
      <c r="Q541" s="304">
        <v>42036</v>
      </c>
      <c r="R541" s="304">
        <v>42369</v>
      </c>
      <c r="S541" s="303">
        <f t="shared" si="384"/>
        <v>13206</v>
      </c>
      <c r="T541" s="59"/>
      <c r="U541" s="346">
        <f t="shared" si="419"/>
        <v>1.6303931153607452E-3</v>
      </c>
      <c r="V541" s="345">
        <f t="shared" si="420"/>
        <v>1.2434123203650055E-3</v>
      </c>
      <c r="W541" s="27">
        <v>160584.21441053646</v>
      </c>
      <c r="X541" s="27">
        <v>160584</v>
      </c>
      <c r="Y541" s="305">
        <f t="shared" si="385"/>
        <v>316403.24201576965</v>
      </c>
      <c r="Z541" s="53">
        <f t="shared" si="424"/>
        <v>21469.38</v>
      </c>
      <c r="AA541" s="54">
        <f t="shared" si="424"/>
        <v>21469.38</v>
      </c>
      <c r="AB541" s="54">
        <f t="shared" si="424"/>
        <v>21469.38</v>
      </c>
      <c r="AC541" s="54">
        <f t="shared" si="424"/>
        <v>21469.38</v>
      </c>
      <c r="AD541" s="52">
        <f t="shared" si="386"/>
        <v>85877.53</v>
      </c>
      <c r="AE541" s="53">
        <f t="shared" si="425"/>
        <v>39871.71</v>
      </c>
      <c r="AF541" s="53">
        <f t="shared" si="425"/>
        <v>39871.71</v>
      </c>
      <c r="AG541" s="53">
        <f t="shared" si="425"/>
        <v>39871.71</v>
      </c>
      <c r="AH541" s="53">
        <f t="shared" si="425"/>
        <v>39871.71</v>
      </c>
      <c r="AI541" s="52">
        <f t="shared" si="387"/>
        <v>159486.84453739855</v>
      </c>
      <c r="AJ541" s="55">
        <f t="shared" si="388"/>
        <v>561767.61655316816</v>
      </c>
      <c r="AK541" s="219" t="s">
        <v>937</v>
      </c>
      <c r="AL541" s="220">
        <v>69918.451574351406</v>
      </c>
      <c r="AM541" s="242"/>
      <c r="AN541" s="242"/>
      <c r="AO541" s="242">
        <f t="shared" si="389"/>
        <v>340218.53980190289</v>
      </c>
      <c r="AP541" s="243">
        <f t="shared" si="390"/>
        <v>92341.430107526889</v>
      </c>
      <c r="AQ541" s="244">
        <f t="shared" si="391"/>
        <v>171491.23068537479</v>
      </c>
      <c r="AR541" s="245">
        <f t="shared" si="392"/>
        <v>4.87</v>
      </c>
      <c r="AS541" s="246">
        <f t="shared" si="393"/>
        <v>1.32</v>
      </c>
      <c r="AT541" s="246">
        <f t="shared" si="394"/>
        <v>2.4500000000000002</v>
      </c>
      <c r="AU541" s="251">
        <f t="shared" si="395"/>
        <v>8.64</v>
      </c>
      <c r="AV541" s="245">
        <f t="shared" si="396"/>
        <v>4.53</v>
      </c>
      <c r="AW541" s="246">
        <f t="shared" si="397"/>
        <v>1.23</v>
      </c>
      <c r="AX541" s="246">
        <f t="shared" si="398"/>
        <v>2.2799999999999998</v>
      </c>
      <c r="AY541" s="252">
        <f t="shared" si="399"/>
        <v>8.0399999999999991</v>
      </c>
      <c r="AZ541" s="249">
        <f t="shared" si="400"/>
        <v>4.53</v>
      </c>
      <c r="BA541" s="56">
        <f t="shared" si="401"/>
        <v>4</v>
      </c>
      <c r="BB541" s="246">
        <f t="shared" si="402"/>
        <v>0.31</v>
      </c>
      <c r="BC541" s="250">
        <f t="shared" si="403"/>
        <v>0.56999999999999995</v>
      </c>
      <c r="BD541" s="246">
        <f t="shared" si="404"/>
        <v>4.53</v>
      </c>
      <c r="BE541" s="56">
        <v>4</v>
      </c>
      <c r="BF541" s="246">
        <f t="shared" si="405"/>
        <v>0.31</v>
      </c>
      <c r="BG541" s="250">
        <f t="shared" si="406"/>
        <v>0.56999999999999995</v>
      </c>
      <c r="BH541" s="246">
        <f>INDEX('Mar - Aug'!AG:AG,MATCH(C541,'Mar - Aug'!C:C,0))</f>
        <v>4.3899999999999997</v>
      </c>
      <c r="BI541" s="56">
        <v>4</v>
      </c>
      <c r="BJ541" s="246">
        <f>INDEX('Mar - Aug'!AK:AK,MATCH($C541,'Mar - Aug'!$C:$C,0))</f>
        <v>0.3</v>
      </c>
      <c r="BK541" s="246">
        <f>INDEX('Mar - Aug'!AL:AL,MATCH($C541,'Mar - Aug'!$C:$C,0))</f>
        <v>0.55000000000000004</v>
      </c>
      <c r="BL541" s="246">
        <f>INDEX('Mar - Aug'!$AG:$AG,MATCH($C541,'Mar - Aug'!$C:$C,0))</f>
        <v>4.3899999999999997</v>
      </c>
      <c r="BM541" s="56">
        <v>4</v>
      </c>
      <c r="BN541" s="246">
        <f>INDEX('Mar - Aug'!$AK:$AK,MATCH($C541,'Mar - Aug'!$C:$C,0))</f>
        <v>0.3</v>
      </c>
      <c r="BO541" s="246">
        <f>INDEX('Mar - Aug'!$AL:$AL,MATCH($C541,'Mar - Aug'!$C:$C,0))</f>
        <v>0.55000000000000004</v>
      </c>
      <c r="BP541" s="60">
        <f>INDEX(FY2019_ALL_Targets!EB:EB,MATCH('Final Comp Values'!B541,FY2019_ALL_Targets!A:A,0))</f>
        <v>0</v>
      </c>
      <c r="BQ541" s="60">
        <f>+INDEX(FY2019_ALL_Targets!DY:DY,MATCH(B541,FY2019_ALL_Targets!A:A,0))</f>
        <v>0</v>
      </c>
      <c r="BR541" s="60">
        <f>+INDEX(FY2019_ALL_Targets!DZ:DZ,MATCH(B541,FY2019_ALL_Targets!A:A,0))</f>
        <v>0</v>
      </c>
      <c r="BS541" s="283">
        <f>+INDEX(FY2019_ALL_Targets!EA:EA,MATCH(B541,FY2019_ALL_Targets!A:A,0))</f>
        <v>0</v>
      </c>
      <c r="BT541" s="245">
        <f t="shared" si="421"/>
        <v>0</v>
      </c>
      <c r="BU541" s="245">
        <f t="shared" si="422"/>
        <v>0</v>
      </c>
      <c r="BV541" s="246">
        <f t="shared" si="423"/>
        <v>0</v>
      </c>
      <c r="BW541" s="284">
        <f t="shared" si="407"/>
        <v>0</v>
      </c>
      <c r="BX541" s="245">
        <f t="shared" si="408"/>
        <v>8.0399999999999991</v>
      </c>
      <c r="BY541" s="246">
        <f t="shared" si="409"/>
        <v>562144.35065778519</v>
      </c>
      <c r="BZ541" s="285">
        <f t="shared" si="410"/>
        <v>1.6029302572906396E-3</v>
      </c>
      <c r="CA541" s="245">
        <f t="shared" si="411"/>
        <v>65234.18</v>
      </c>
      <c r="CB541" s="286">
        <f t="shared" si="412"/>
        <v>0.93</v>
      </c>
      <c r="CC541" s="268">
        <f t="shared" si="383"/>
        <v>-1.0000000000000786E-2</v>
      </c>
      <c r="CD541" s="267">
        <f t="shared" si="413"/>
        <v>561767.61655316816</v>
      </c>
      <c r="CE541" s="268">
        <f t="shared" si="414"/>
        <v>627378.53065778525</v>
      </c>
      <c r="CF541" s="268">
        <f t="shared" si="415"/>
        <v>0.92999999999999972</v>
      </c>
      <c r="CG541" s="270">
        <f t="shared" si="416"/>
        <v>64980.582511747045</v>
      </c>
      <c r="CH541" s="270">
        <f t="shared" si="417"/>
        <v>65610.914104617084</v>
      </c>
      <c r="CI541" s="269">
        <f t="shared" si="418"/>
        <v>-630.33159287003946</v>
      </c>
    </row>
    <row r="542" spans="1:87" s="57" customFormat="1" ht="15.75" customHeight="1" x14ac:dyDescent="0.25">
      <c r="A542" s="297">
        <v>1026583</v>
      </c>
      <c r="B542" s="297">
        <v>105179</v>
      </c>
      <c r="C542" s="347">
        <v>676313</v>
      </c>
      <c r="D542" s="219" t="s">
        <v>1003</v>
      </c>
      <c r="E542" s="299" t="s">
        <v>2518</v>
      </c>
      <c r="F542" s="299" t="s">
        <v>1016</v>
      </c>
      <c r="G542" s="301" t="s">
        <v>915</v>
      </c>
      <c r="H542" s="302" t="s">
        <v>1017</v>
      </c>
      <c r="I542" s="56" t="s">
        <v>35</v>
      </c>
      <c r="J542" s="229" t="s">
        <v>35</v>
      </c>
      <c r="K542" s="229" t="s">
        <v>35</v>
      </c>
      <c r="L542" s="56"/>
      <c r="M542" s="56"/>
      <c r="N542" s="58"/>
      <c r="O542" s="297">
        <v>1026583</v>
      </c>
      <c r="P542" s="303">
        <v>8337</v>
      </c>
      <c r="Q542" s="304">
        <v>42063</v>
      </c>
      <c r="R542" s="304">
        <v>42185</v>
      </c>
      <c r="S542" s="303">
        <f t="shared" si="384"/>
        <v>24740</v>
      </c>
      <c r="T542" s="59"/>
      <c r="U542" s="346">
        <f t="shared" si="419"/>
        <v>3.0543635979119214E-3</v>
      </c>
      <c r="V542" s="345">
        <f t="shared" si="420"/>
        <v>2.3293973046971251E-3</v>
      </c>
      <c r="W542" s="27">
        <v>300837.00321925437</v>
      </c>
      <c r="X542" s="27">
        <v>300837</v>
      </c>
      <c r="Y542" s="305">
        <f t="shared" si="385"/>
        <v>592746.9489224701</v>
      </c>
      <c r="Z542" s="53">
        <f t="shared" si="424"/>
        <v>40220.550000000003</v>
      </c>
      <c r="AA542" s="54">
        <f t="shared" si="424"/>
        <v>40220.550000000003</v>
      </c>
      <c r="AB542" s="54">
        <f t="shared" si="424"/>
        <v>40220.550000000003</v>
      </c>
      <c r="AC542" s="54">
        <f t="shared" si="424"/>
        <v>40220.550000000003</v>
      </c>
      <c r="AD542" s="52">
        <f t="shared" si="386"/>
        <v>160882.18</v>
      </c>
      <c r="AE542" s="53">
        <f t="shared" si="425"/>
        <v>74695.3</v>
      </c>
      <c r="AF542" s="53">
        <f t="shared" si="425"/>
        <v>74695.3</v>
      </c>
      <c r="AG542" s="53">
        <f t="shared" si="425"/>
        <v>74695.3</v>
      </c>
      <c r="AH542" s="53">
        <f t="shared" si="425"/>
        <v>74695.3</v>
      </c>
      <c r="AI542" s="52">
        <f t="shared" si="387"/>
        <v>298781.20050395577</v>
      </c>
      <c r="AJ542" s="55">
        <f t="shared" si="388"/>
        <v>1052410.329426426</v>
      </c>
      <c r="AK542" s="219" t="s">
        <v>1003</v>
      </c>
      <c r="AL542" s="220">
        <v>35521.831322741207</v>
      </c>
      <c r="AM542" s="242"/>
      <c r="AN542" s="242"/>
      <c r="AO542" s="242">
        <f t="shared" si="389"/>
        <v>637362.31066932273</v>
      </c>
      <c r="AP542" s="243">
        <f t="shared" si="390"/>
        <v>172991.59139784946</v>
      </c>
      <c r="AQ542" s="244">
        <f t="shared" si="391"/>
        <v>321270.10806876968</v>
      </c>
      <c r="AR542" s="245">
        <f t="shared" si="392"/>
        <v>17.940000000000001</v>
      </c>
      <c r="AS542" s="246">
        <f t="shared" si="393"/>
        <v>4.87</v>
      </c>
      <c r="AT542" s="246">
        <f t="shared" si="394"/>
        <v>9.0399999999999991</v>
      </c>
      <c r="AU542" s="251">
        <f t="shared" si="395"/>
        <v>31.85</v>
      </c>
      <c r="AV542" s="245">
        <f t="shared" si="396"/>
        <v>16.690000000000001</v>
      </c>
      <c r="AW542" s="246">
        <f t="shared" si="397"/>
        <v>4.53</v>
      </c>
      <c r="AX542" s="246">
        <f t="shared" si="398"/>
        <v>8.41</v>
      </c>
      <c r="AY542" s="252">
        <f t="shared" si="399"/>
        <v>29.630000000000003</v>
      </c>
      <c r="AZ542" s="249">
        <f t="shared" si="400"/>
        <v>16.690000000000001</v>
      </c>
      <c r="BA542" s="56">
        <f t="shared" si="401"/>
        <v>4</v>
      </c>
      <c r="BB542" s="246">
        <f t="shared" si="402"/>
        <v>1.1299999999999999</v>
      </c>
      <c r="BC542" s="250">
        <f t="shared" si="403"/>
        <v>2.1</v>
      </c>
      <c r="BD542" s="246">
        <f t="shared" si="404"/>
        <v>16.690000000000001</v>
      </c>
      <c r="BE542" s="56">
        <v>4</v>
      </c>
      <c r="BF542" s="246">
        <f t="shared" si="405"/>
        <v>1.1299999999999999</v>
      </c>
      <c r="BG542" s="250">
        <f t="shared" si="406"/>
        <v>2.1</v>
      </c>
      <c r="BH542" s="246">
        <f>INDEX('Mar - Aug'!AG:AG,MATCH(C542,'Mar - Aug'!C:C,0))</f>
        <v>16.28</v>
      </c>
      <c r="BI542" s="56">
        <v>4</v>
      </c>
      <c r="BJ542" s="246">
        <f>INDEX('Mar - Aug'!AK:AK,MATCH($C542,'Mar - Aug'!$C:$C,0))</f>
        <v>1.1100000000000001</v>
      </c>
      <c r="BK542" s="246">
        <f>INDEX('Mar - Aug'!AL:AL,MATCH($C542,'Mar - Aug'!$C:$C,0))</f>
        <v>2.0499999999999998</v>
      </c>
      <c r="BL542" s="246">
        <f>INDEX('Mar - Aug'!$AG:$AG,MATCH($C542,'Mar - Aug'!$C:$C,0))</f>
        <v>16.28</v>
      </c>
      <c r="BM542" s="56">
        <v>4</v>
      </c>
      <c r="BN542" s="246">
        <f>INDEX('Mar - Aug'!$AK:$AK,MATCH($C542,'Mar - Aug'!$C:$C,0))</f>
        <v>1.1100000000000001</v>
      </c>
      <c r="BO542" s="246">
        <f>INDEX('Mar - Aug'!$AL:$AL,MATCH($C542,'Mar - Aug'!$C:$C,0))</f>
        <v>2.0499999999999998</v>
      </c>
      <c r="BP542" s="60">
        <f>INDEX(FY2019_ALL_Targets!EB:EB,MATCH('Final Comp Values'!B542,FY2019_ALL_Targets!A:A,0))</f>
        <v>0</v>
      </c>
      <c r="BQ542" s="60">
        <f>+INDEX(FY2019_ALL_Targets!DY:DY,MATCH(B542,FY2019_ALL_Targets!A:A,0))</f>
        <v>0</v>
      </c>
      <c r="BR542" s="60">
        <f>+INDEX(FY2019_ALL_Targets!DZ:DZ,MATCH(B542,FY2019_ALL_Targets!A:A,0))</f>
        <v>0</v>
      </c>
      <c r="BS542" s="283">
        <f>+INDEX(FY2019_ALL_Targets!EA:EA,MATCH(B542,FY2019_ALL_Targets!A:A,0))</f>
        <v>0</v>
      </c>
      <c r="BT542" s="245">
        <f t="shared" si="421"/>
        <v>0</v>
      </c>
      <c r="BU542" s="245">
        <f t="shared" si="422"/>
        <v>0</v>
      </c>
      <c r="BV542" s="246">
        <f t="shared" si="423"/>
        <v>0</v>
      </c>
      <c r="BW542" s="284">
        <f t="shared" si="407"/>
        <v>0</v>
      </c>
      <c r="BX542" s="245">
        <f t="shared" si="408"/>
        <v>29.630000000000003</v>
      </c>
      <c r="BY542" s="246">
        <f t="shared" si="409"/>
        <v>1052511.8620928221</v>
      </c>
      <c r="BZ542" s="285">
        <f t="shared" si="410"/>
        <v>3.0011919677423739E-3</v>
      </c>
      <c r="CA542" s="245">
        <f t="shared" si="411"/>
        <v>122139</v>
      </c>
      <c r="CB542" s="286">
        <f t="shared" si="412"/>
        <v>3.44</v>
      </c>
      <c r="CC542" s="268">
        <f t="shared" si="383"/>
        <v>2.0000000000002238E-2</v>
      </c>
      <c r="CD542" s="267">
        <f t="shared" si="413"/>
        <v>1052410.329426426</v>
      </c>
      <c r="CE542" s="268">
        <f t="shared" si="414"/>
        <v>1174650.8620928221</v>
      </c>
      <c r="CF542" s="268">
        <f t="shared" si="415"/>
        <v>3.4399999999999977</v>
      </c>
      <c r="CG542" s="270">
        <f t="shared" si="416"/>
        <v>122183.31195500852</v>
      </c>
      <c r="CH542" s="270">
        <f t="shared" si="417"/>
        <v>122240.53266639612</v>
      </c>
      <c r="CI542" s="269">
        <f t="shared" si="418"/>
        <v>-57.220711387592019</v>
      </c>
    </row>
    <row r="543" spans="1:87" s="57" customFormat="1" ht="15.75" customHeight="1" x14ac:dyDescent="0.25">
      <c r="A543" s="297">
        <v>1025812</v>
      </c>
      <c r="B543" s="297">
        <v>105263</v>
      </c>
      <c r="C543" s="347">
        <v>676326</v>
      </c>
      <c r="D543" s="219" t="s">
        <v>941</v>
      </c>
      <c r="E543" s="299" t="s">
        <v>390</v>
      </c>
      <c r="F543" s="299" t="s">
        <v>945</v>
      </c>
      <c r="G543" s="301" t="s">
        <v>915</v>
      </c>
      <c r="H543" s="302" t="s">
        <v>946</v>
      </c>
      <c r="I543" s="56" t="s">
        <v>35</v>
      </c>
      <c r="J543" s="229" t="s">
        <v>36</v>
      </c>
      <c r="K543" s="229" t="s">
        <v>35</v>
      </c>
      <c r="L543" s="56"/>
      <c r="M543" s="56"/>
      <c r="N543" s="58"/>
      <c r="O543" s="297">
        <v>1025812</v>
      </c>
      <c r="P543" s="303">
        <v>14473</v>
      </c>
      <c r="Q543" s="304">
        <v>42005</v>
      </c>
      <c r="R543" s="304">
        <v>42369</v>
      </c>
      <c r="S543" s="303">
        <f t="shared" si="384"/>
        <v>14473</v>
      </c>
      <c r="T543" s="59"/>
      <c r="U543" s="346">
        <f t="shared" si="419"/>
        <v>1.7868150506297187E-3</v>
      </c>
      <c r="V543" s="345">
        <f t="shared" si="420"/>
        <v>1.3627068387583464E-3</v>
      </c>
      <c r="W543" s="27">
        <v>175990.86284397205</v>
      </c>
      <c r="X543" s="27">
        <v>175990.86</v>
      </c>
      <c r="Y543" s="305">
        <f t="shared" si="385"/>
        <v>346759.36102485494</v>
      </c>
      <c r="Z543" s="53">
        <f t="shared" si="424"/>
        <v>23529.18</v>
      </c>
      <c r="AA543" s="54">
        <f t="shared" si="424"/>
        <v>23529.18</v>
      </c>
      <c r="AB543" s="54">
        <f t="shared" si="424"/>
        <v>23529.18</v>
      </c>
      <c r="AC543" s="54">
        <f t="shared" si="424"/>
        <v>23529.18</v>
      </c>
      <c r="AD543" s="52">
        <f t="shared" si="386"/>
        <v>94116.73</v>
      </c>
      <c r="AE543" s="53">
        <f t="shared" si="425"/>
        <v>43697.05</v>
      </c>
      <c r="AF543" s="53">
        <f t="shared" si="425"/>
        <v>43697.05</v>
      </c>
      <c r="AG543" s="53">
        <f t="shared" si="425"/>
        <v>43697.05</v>
      </c>
      <c r="AH543" s="53">
        <f t="shared" si="425"/>
        <v>43697.05</v>
      </c>
      <c r="AI543" s="52">
        <f t="shared" si="387"/>
        <v>174788.20997953726</v>
      </c>
      <c r="AJ543" s="55">
        <f t="shared" si="388"/>
        <v>615664.30100439221</v>
      </c>
      <c r="AK543" s="219" t="s">
        <v>941</v>
      </c>
      <c r="AL543" s="220">
        <v>76951.060656708069</v>
      </c>
      <c r="AM543" s="242"/>
      <c r="AN543" s="242"/>
      <c r="AO543" s="242">
        <f t="shared" si="389"/>
        <v>372859.527983715</v>
      </c>
      <c r="AP543" s="243">
        <f t="shared" si="390"/>
        <v>101200.78494623656</v>
      </c>
      <c r="AQ543" s="244">
        <f t="shared" si="391"/>
        <v>187944.31180595406</v>
      </c>
      <c r="AR543" s="245">
        <f t="shared" si="392"/>
        <v>4.8499999999999996</v>
      </c>
      <c r="AS543" s="246">
        <f t="shared" si="393"/>
        <v>1.32</v>
      </c>
      <c r="AT543" s="246">
        <f t="shared" si="394"/>
        <v>2.44</v>
      </c>
      <c r="AU543" s="251">
        <f t="shared" si="395"/>
        <v>8.61</v>
      </c>
      <c r="AV543" s="245">
        <f t="shared" si="396"/>
        <v>4.51</v>
      </c>
      <c r="AW543" s="246">
        <f t="shared" si="397"/>
        <v>1.22</v>
      </c>
      <c r="AX543" s="246">
        <f t="shared" si="398"/>
        <v>2.27</v>
      </c>
      <c r="AY543" s="252">
        <f t="shared" si="399"/>
        <v>8</v>
      </c>
      <c r="AZ543" s="249">
        <f t="shared" si="400"/>
        <v>4.51</v>
      </c>
      <c r="BA543" s="56">
        <f t="shared" si="401"/>
        <v>4</v>
      </c>
      <c r="BB543" s="246">
        <f t="shared" si="402"/>
        <v>0.31</v>
      </c>
      <c r="BC543" s="250">
        <f t="shared" si="403"/>
        <v>0.56999999999999995</v>
      </c>
      <c r="BD543" s="246">
        <f t="shared" si="404"/>
        <v>4.51</v>
      </c>
      <c r="BE543" s="56">
        <v>4</v>
      </c>
      <c r="BF543" s="246">
        <f t="shared" si="405"/>
        <v>0.31</v>
      </c>
      <c r="BG543" s="250">
        <f t="shared" si="406"/>
        <v>0.56999999999999995</v>
      </c>
      <c r="BH543" s="246">
        <f>INDEX('Mar - Aug'!AG:AG,MATCH(C543,'Mar - Aug'!C:C,0))</f>
        <v>4.37</v>
      </c>
      <c r="BI543" s="56">
        <v>4</v>
      </c>
      <c r="BJ543" s="246">
        <f>INDEX('Mar - Aug'!AK:AK,MATCH($C543,'Mar - Aug'!$C:$C,0))</f>
        <v>0.3</v>
      </c>
      <c r="BK543" s="246">
        <f>INDEX('Mar - Aug'!AL:AL,MATCH($C543,'Mar - Aug'!$C:$C,0))</f>
        <v>0.55000000000000004</v>
      </c>
      <c r="BL543" s="246">
        <f>INDEX('Mar - Aug'!$AG:$AG,MATCH($C543,'Mar - Aug'!$C:$C,0))</f>
        <v>4.37</v>
      </c>
      <c r="BM543" s="56">
        <v>4</v>
      </c>
      <c r="BN543" s="246">
        <f>INDEX('Mar - Aug'!$AK:$AK,MATCH($C543,'Mar - Aug'!$C:$C,0))</f>
        <v>0.3</v>
      </c>
      <c r="BO543" s="246">
        <f>INDEX('Mar - Aug'!$AL:$AL,MATCH($C543,'Mar - Aug'!$C:$C,0))</f>
        <v>0.55000000000000004</v>
      </c>
      <c r="BP543" s="60">
        <f>INDEX(FY2019_ALL_Targets!EB:EB,MATCH('Final Comp Values'!B543,FY2019_ALL_Targets!A:A,0))</f>
        <v>0</v>
      </c>
      <c r="BQ543" s="60">
        <f>+INDEX(FY2019_ALL_Targets!DY:DY,MATCH(B543,FY2019_ALL_Targets!A:A,0))</f>
        <v>0</v>
      </c>
      <c r="BR543" s="60">
        <f>+INDEX(FY2019_ALL_Targets!DZ:DZ,MATCH(B543,FY2019_ALL_Targets!A:A,0))</f>
        <v>0</v>
      </c>
      <c r="BS543" s="283">
        <f>+INDEX(FY2019_ALL_Targets!EA:EA,MATCH(B543,FY2019_ALL_Targets!A:A,0))</f>
        <v>0</v>
      </c>
      <c r="BT543" s="245">
        <f t="shared" si="421"/>
        <v>0</v>
      </c>
      <c r="BU543" s="245">
        <f t="shared" si="422"/>
        <v>0</v>
      </c>
      <c r="BV543" s="246">
        <f t="shared" si="423"/>
        <v>0</v>
      </c>
      <c r="BW543" s="284">
        <f t="shared" si="407"/>
        <v>0</v>
      </c>
      <c r="BX543" s="245">
        <f t="shared" si="408"/>
        <v>8</v>
      </c>
      <c r="BY543" s="246">
        <f t="shared" si="409"/>
        <v>615608.48525366455</v>
      </c>
      <c r="BZ543" s="285">
        <f t="shared" si="410"/>
        <v>1.7553809204046858E-3</v>
      </c>
      <c r="CA543" s="245">
        <f t="shared" si="411"/>
        <v>71438.44</v>
      </c>
      <c r="CB543" s="286">
        <f t="shared" si="412"/>
        <v>0.93</v>
      </c>
      <c r="CC543" s="268">
        <f t="shared" si="383"/>
        <v>-2.9999999999999472E-2</v>
      </c>
      <c r="CD543" s="267">
        <f t="shared" si="413"/>
        <v>615664.30100439221</v>
      </c>
      <c r="CE543" s="268">
        <f t="shared" si="414"/>
        <v>687046.92525366461</v>
      </c>
      <c r="CF543" s="268">
        <f t="shared" si="415"/>
        <v>0.92999999999999972</v>
      </c>
      <c r="CG543" s="270">
        <f t="shared" si="416"/>
        <v>71570.974991760566</v>
      </c>
      <c r="CH543" s="270">
        <f t="shared" si="417"/>
        <v>71382.624249272398</v>
      </c>
      <c r="CI543" s="269">
        <f t="shared" si="418"/>
        <v>188.35074248816818</v>
      </c>
    </row>
    <row r="544" spans="1:87" s="57" customFormat="1" ht="15.75" customHeight="1" x14ac:dyDescent="0.25">
      <c r="A544" s="297">
        <v>1026584</v>
      </c>
      <c r="B544" s="297">
        <v>105314</v>
      </c>
      <c r="C544" s="347">
        <v>676323</v>
      </c>
      <c r="D544" s="219" t="s">
        <v>930</v>
      </c>
      <c r="E544" s="299" t="s">
        <v>392</v>
      </c>
      <c r="F544" s="299" t="s">
        <v>985</v>
      </c>
      <c r="G544" s="301" t="s">
        <v>915</v>
      </c>
      <c r="H544" s="302" t="s">
        <v>392</v>
      </c>
      <c r="I544" s="56" t="s">
        <v>35</v>
      </c>
      <c r="J544" s="229" t="s">
        <v>35</v>
      </c>
      <c r="K544" s="229" t="s">
        <v>35</v>
      </c>
      <c r="L544" s="56"/>
      <c r="M544" s="56"/>
      <c r="N544" s="58"/>
      <c r="O544" s="297">
        <v>1026584</v>
      </c>
      <c r="P544" s="303">
        <v>6111</v>
      </c>
      <c r="Q544" s="304">
        <v>42036</v>
      </c>
      <c r="R544" s="304">
        <v>42369</v>
      </c>
      <c r="S544" s="303">
        <f t="shared" si="384"/>
        <v>6678</v>
      </c>
      <c r="T544" s="59"/>
      <c r="U544" s="346">
        <f t="shared" si="419"/>
        <v>8.2445594611381618E-4</v>
      </c>
      <c r="V544" s="345">
        <f t="shared" si="420"/>
        <v>6.287677930787147E-4</v>
      </c>
      <c r="W544" s="27">
        <v>81204.102936450305</v>
      </c>
      <c r="X544" s="27">
        <v>81203.86</v>
      </c>
      <c r="Y544" s="305">
        <f t="shared" si="385"/>
        <v>159998.54991528924</v>
      </c>
      <c r="Z544" s="53">
        <f t="shared" si="424"/>
        <v>10856.62</v>
      </c>
      <c r="AA544" s="54">
        <f t="shared" si="424"/>
        <v>10856.62</v>
      </c>
      <c r="AB544" s="54">
        <f t="shared" si="424"/>
        <v>10856.62</v>
      </c>
      <c r="AC544" s="54">
        <f t="shared" si="424"/>
        <v>10856.62</v>
      </c>
      <c r="AD544" s="52">
        <f t="shared" si="386"/>
        <v>43426.48</v>
      </c>
      <c r="AE544" s="53">
        <f t="shared" si="425"/>
        <v>20162.3</v>
      </c>
      <c r="AF544" s="53">
        <f t="shared" si="425"/>
        <v>20162.3</v>
      </c>
      <c r="AG544" s="53">
        <f t="shared" si="425"/>
        <v>20162.3</v>
      </c>
      <c r="AH544" s="53">
        <f t="shared" si="425"/>
        <v>20162.3</v>
      </c>
      <c r="AI544" s="52">
        <f t="shared" si="387"/>
        <v>80649.185811051604</v>
      </c>
      <c r="AJ544" s="55">
        <f t="shared" si="388"/>
        <v>284074.21572634089</v>
      </c>
      <c r="AK544" s="219" t="s">
        <v>930</v>
      </c>
      <c r="AL544" s="220">
        <v>95853.985850633719</v>
      </c>
      <c r="AM544" s="242"/>
      <c r="AN544" s="242"/>
      <c r="AO544" s="242">
        <f t="shared" si="389"/>
        <v>172041.4515218164</v>
      </c>
      <c r="AP544" s="243">
        <f t="shared" si="390"/>
        <v>46695.139784946245</v>
      </c>
      <c r="AQ544" s="244">
        <f t="shared" si="391"/>
        <v>86719.55463553936</v>
      </c>
      <c r="AR544" s="245">
        <f t="shared" si="392"/>
        <v>1.79</v>
      </c>
      <c r="AS544" s="246">
        <f t="shared" si="393"/>
        <v>0.49</v>
      </c>
      <c r="AT544" s="246">
        <f t="shared" si="394"/>
        <v>0.9</v>
      </c>
      <c r="AU544" s="251">
        <f t="shared" si="395"/>
        <v>3.18</v>
      </c>
      <c r="AV544" s="245">
        <f t="shared" si="396"/>
        <v>1.67</v>
      </c>
      <c r="AW544" s="246">
        <f t="shared" si="397"/>
        <v>0.45</v>
      </c>
      <c r="AX544" s="246">
        <f t="shared" si="398"/>
        <v>0.84</v>
      </c>
      <c r="AY544" s="252">
        <f t="shared" si="399"/>
        <v>2.96</v>
      </c>
      <c r="AZ544" s="249">
        <f t="shared" si="400"/>
        <v>1.67</v>
      </c>
      <c r="BA544" s="56">
        <f t="shared" si="401"/>
        <v>4</v>
      </c>
      <c r="BB544" s="246">
        <f t="shared" si="402"/>
        <v>0.11</v>
      </c>
      <c r="BC544" s="250">
        <f t="shared" si="403"/>
        <v>0.21</v>
      </c>
      <c r="BD544" s="246">
        <f t="shared" si="404"/>
        <v>1.67</v>
      </c>
      <c r="BE544" s="56">
        <v>4</v>
      </c>
      <c r="BF544" s="246">
        <f t="shared" si="405"/>
        <v>0.11</v>
      </c>
      <c r="BG544" s="250">
        <f t="shared" si="406"/>
        <v>0.21</v>
      </c>
      <c r="BH544" s="246">
        <f>INDEX('Mar - Aug'!AG:AG,MATCH(C544,'Mar - Aug'!C:C,0))</f>
        <v>1.66</v>
      </c>
      <c r="BI544" s="56">
        <v>4</v>
      </c>
      <c r="BJ544" s="246">
        <f>INDEX('Mar - Aug'!AK:AK,MATCH($C544,'Mar - Aug'!$C:$C,0))</f>
        <v>0.11</v>
      </c>
      <c r="BK544" s="246">
        <f>INDEX('Mar - Aug'!AL:AL,MATCH($C544,'Mar - Aug'!$C:$C,0))</f>
        <v>0.21</v>
      </c>
      <c r="BL544" s="246">
        <f>INDEX('Mar - Aug'!$AG:$AG,MATCH($C544,'Mar - Aug'!$C:$C,0))</f>
        <v>1.66</v>
      </c>
      <c r="BM544" s="56">
        <v>4</v>
      </c>
      <c r="BN544" s="246">
        <f>INDEX('Mar - Aug'!$AK:$AK,MATCH($C544,'Mar - Aug'!$C:$C,0))</f>
        <v>0.11</v>
      </c>
      <c r="BO544" s="246">
        <f>INDEX('Mar - Aug'!$AL:$AL,MATCH($C544,'Mar - Aug'!$C:$C,0))</f>
        <v>0.21</v>
      </c>
      <c r="BP544" s="60">
        <f>INDEX(FY2019_ALL_Targets!EB:EB,MATCH('Final Comp Values'!B544,FY2019_ALL_Targets!A:A,0))</f>
        <v>0</v>
      </c>
      <c r="BQ544" s="60">
        <f>+INDEX(FY2019_ALL_Targets!DY:DY,MATCH(B544,FY2019_ALL_Targets!A:A,0))</f>
        <v>2</v>
      </c>
      <c r="BR544" s="60">
        <f>+INDEX(FY2019_ALL_Targets!DZ:DZ,MATCH(B544,FY2019_ALL_Targets!A:A,0))</f>
        <v>2</v>
      </c>
      <c r="BS544" s="283">
        <f>+INDEX(FY2019_ALL_Targets!EA:EA,MATCH(B544,FY2019_ALL_Targets!A:A,0))</f>
        <v>0</v>
      </c>
      <c r="BT544" s="245">
        <f t="shared" si="421"/>
        <v>0</v>
      </c>
      <c r="BU544" s="245">
        <f t="shared" si="422"/>
        <v>0.22</v>
      </c>
      <c r="BV544" s="246">
        <f t="shared" si="423"/>
        <v>0.42</v>
      </c>
      <c r="BW544" s="284">
        <f t="shared" si="407"/>
        <v>61346.550944405579</v>
      </c>
      <c r="BX544" s="245">
        <f t="shared" si="408"/>
        <v>2.3199999999999998</v>
      </c>
      <c r="BY544" s="246">
        <f t="shared" si="409"/>
        <v>222381.24717347021</v>
      </c>
      <c r="BZ544" s="285">
        <f t="shared" si="410"/>
        <v>6.3411049018152613E-4</v>
      </c>
      <c r="CA544" s="245">
        <f t="shared" si="411"/>
        <v>25806.29</v>
      </c>
      <c r="CB544" s="286">
        <f t="shared" si="412"/>
        <v>0.27</v>
      </c>
      <c r="CC544" s="268">
        <f t="shared" si="383"/>
        <v>1.0000000000000092E-2</v>
      </c>
      <c r="CD544" s="267">
        <f t="shared" si="413"/>
        <v>284074.21572634089</v>
      </c>
      <c r="CE544" s="268">
        <f t="shared" si="414"/>
        <v>248187.53717347022</v>
      </c>
      <c r="CF544" s="268">
        <f t="shared" si="415"/>
        <v>-0.37000000000000011</v>
      </c>
      <c r="CG544" s="270">
        <f t="shared" si="416"/>
        <v>-35509.276965792618</v>
      </c>
      <c r="CH544" s="270">
        <f t="shared" si="417"/>
        <v>-35886.678552870668</v>
      </c>
      <c r="CI544" s="269">
        <f t="shared" si="418"/>
        <v>377.40158707804949</v>
      </c>
    </row>
    <row r="545" spans="1:87" s="57" customFormat="1" ht="15.75" customHeight="1" x14ac:dyDescent="0.25">
      <c r="A545" s="297">
        <v>1026558</v>
      </c>
      <c r="B545" s="297">
        <v>105330</v>
      </c>
      <c r="C545" s="347">
        <v>676328</v>
      </c>
      <c r="D545" s="219" t="s">
        <v>920</v>
      </c>
      <c r="E545" s="299" t="s">
        <v>394</v>
      </c>
      <c r="F545" s="299" t="s">
        <v>981</v>
      </c>
      <c r="G545" s="301" t="s">
        <v>915</v>
      </c>
      <c r="H545" s="302" t="s">
        <v>2979</v>
      </c>
      <c r="I545" s="56" t="s">
        <v>35</v>
      </c>
      <c r="J545" s="229" t="s">
        <v>36</v>
      </c>
      <c r="K545" s="229" t="s">
        <v>35</v>
      </c>
      <c r="L545" s="56"/>
      <c r="M545" s="56"/>
      <c r="N545" s="58"/>
      <c r="O545" s="297">
        <v>1026558</v>
      </c>
      <c r="P545" s="303">
        <v>9353</v>
      </c>
      <c r="Q545" s="304">
        <v>42036</v>
      </c>
      <c r="R545" s="304">
        <v>42369</v>
      </c>
      <c r="S545" s="303">
        <f t="shared" si="384"/>
        <v>10221</v>
      </c>
      <c r="T545" s="59"/>
      <c r="U545" s="346">
        <f t="shared" si="419"/>
        <v>1.2618694557096908E-3</v>
      </c>
      <c r="V545" s="345">
        <f t="shared" si="420"/>
        <v>9.6235933109576862E-4</v>
      </c>
      <c r="W545" s="27">
        <v>124286.78296949067</v>
      </c>
      <c r="X545" s="27">
        <v>124286.78</v>
      </c>
      <c r="Y545" s="305">
        <f t="shared" si="385"/>
        <v>244885.47150107386</v>
      </c>
      <c r="Z545" s="53">
        <f t="shared" ref="Z545:AC559" si="426">ROUND($AD545/4,2)</f>
        <v>16616.580000000002</v>
      </c>
      <c r="AA545" s="54">
        <f t="shared" si="426"/>
        <v>16616.580000000002</v>
      </c>
      <c r="AB545" s="54">
        <f t="shared" si="426"/>
        <v>16616.580000000002</v>
      </c>
      <c r="AC545" s="54">
        <f t="shared" si="426"/>
        <v>16616.580000000002</v>
      </c>
      <c r="AD545" s="52">
        <f t="shared" si="386"/>
        <v>66466.320000000007</v>
      </c>
      <c r="AE545" s="53">
        <f t="shared" ref="AE545:AH559" si="427">ROUND($AI545/4,2)</f>
        <v>30859.360000000001</v>
      </c>
      <c r="AF545" s="53">
        <f t="shared" si="427"/>
        <v>30859.360000000001</v>
      </c>
      <c r="AG545" s="53">
        <f t="shared" si="427"/>
        <v>30859.360000000001</v>
      </c>
      <c r="AH545" s="53">
        <f t="shared" si="427"/>
        <v>30859.360000000001</v>
      </c>
      <c r="AI545" s="52">
        <f t="shared" si="387"/>
        <v>123437.45555177575</v>
      </c>
      <c r="AJ545" s="55">
        <f t="shared" si="388"/>
        <v>434789.24705284962</v>
      </c>
      <c r="AK545" s="219" t="s">
        <v>920</v>
      </c>
      <c r="AL545" s="220">
        <v>54680.661225614327</v>
      </c>
      <c r="AM545" s="242"/>
      <c r="AN545" s="242"/>
      <c r="AO545" s="242">
        <f t="shared" si="389"/>
        <v>263317.71129147726</v>
      </c>
      <c r="AP545" s="243">
        <f t="shared" si="390"/>
        <v>71469.161290322591</v>
      </c>
      <c r="AQ545" s="244">
        <f t="shared" si="391"/>
        <v>132728.44682986641</v>
      </c>
      <c r="AR545" s="245">
        <f t="shared" si="392"/>
        <v>4.82</v>
      </c>
      <c r="AS545" s="246">
        <f t="shared" si="393"/>
        <v>1.31</v>
      </c>
      <c r="AT545" s="246">
        <f t="shared" si="394"/>
        <v>2.4300000000000002</v>
      </c>
      <c r="AU545" s="251">
        <f t="shared" si="395"/>
        <v>8.56</v>
      </c>
      <c r="AV545" s="245">
        <f t="shared" si="396"/>
        <v>4.4800000000000004</v>
      </c>
      <c r="AW545" s="246">
        <f t="shared" si="397"/>
        <v>1.22</v>
      </c>
      <c r="AX545" s="246">
        <f t="shared" si="398"/>
        <v>2.2599999999999998</v>
      </c>
      <c r="AY545" s="252">
        <f t="shared" si="399"/>
        <v>7.96</v>
      </c>
      <c r="AZ545" s="249">
        <f t="shared" si="400"/>
        <v>4.4800000000000004</v>
      </c>
      <c r="BA545" s="56">
        <f t="shared" si="401"/>
        <v>4</v>
      </c>
      <c r="BB545" s="246">
        <f t="shared" si="402"/>
        <v>0.31</v>
      </c>
      <c r="BC545" s="250">
        <f t="shared" si="403"/>
        <v>0.56999999999999995</v>
      </c>
      <c r="BD545" s="246">
        <f t="shared" si="404"/>
        <v>4.4800000000000004</v>
      </c>
      <c r="BE545" s="56">
        <v>4</v>
      </c>
      <c r="BF545" s="246">
        <f t="shared" si="405"/>
        <v>0.31</v>
      </c>
      <c r="BG545" s="250">
        <f t="shared" si="406"/>
        <v>0.56999999999999995</v>
      </c>
      <c r="BH545" s="246">
        <f>INDEX('Mar - Aug'!AG:AG,MATCH(C545,'Mar - Aug'!C:C,0))</f>
        <v>4.41</v>
      </c>
      <c r="BI545" s="56">
        <v>4</v>
      </c>
      <c r="BJ545" s="246">
        <f>INDEX('Mar - Aug'!AK:AK,MATCH($C545,'Mar - Aug'!$C:$C,0))</f>
        <v>0.3</v>
      </c>
      <c r="BK545" s="246">
        <f>INDEX('Mar - Aug'!AL:AL,MATCH($C545,'Mar - Aug'!$C:$C,0))</f>
        <v>0.56000000000000005</v>
      </c>
      <c r="BL545" s="246">
        <f>INDEX('Mar - Aug'!$AG:$AG,MATCH($C545,'Mar - Aug'!$C:$C,0))</f>
        <v>4.41</v>
      </c>
      <c r="BM545" s="56">
        <v>4</v>
      </c>
      <c r="BN545" s="246">
        <f>INDEX('Mar - Aug'!$AK:$AK,MATCH($C545,'Mar - Aug'!$C:$C,0))</f>
        <v>0.3</v>
      </c>
      <c r="BO545" s="246">
        <f>INDEX('Mar - Aug'!$AL:$AL,MATCH($C545,'Mar - Aug'!$C:$C,0))</f>
        <v>0.56000000000000005</v>
      </c>
      <c r="BP545" s="60">
        <f>INDEX(FY2019_ALL_Targets!EB:EB,MATCH('Final Comp Values'!B545,FY2019_ALL_Targets!A:A,0))</f>
        <v>0</v>
      </c>
      <c r="BQ545" s="60">
        <f>+INDEX(FY2019_ALL_Targets!DY:DY,MATCH(B545,FY2019_ALL_Targets!A:A,0))</f>
        <v>0</v>
      </c>
      <c r="BR545" s="60">
        <f>+INDEX(FY2019_ALL_Targets!DZ:DZ,MATCH(B545,FY2019_ALL_Targets!A:A,0))</f>
        <v>0</v>
      </c>
      <c r="BS545" s="283">
        <f>+INDEX(FY2019_ALL_Targets!EA:EA,MATCH(B545,FY2019_ALL_Targets!A:A,0))</f>
        <v>0</v>
      </c>
      <c r="BT545" s="245">
        <f t="shared" si="421"/>
        <v>0</v>
      </c>
      <c r="BU545" s="245">
        <f t="shared" si="422"/>
        <v>0</v>
      </c>
      <c r="BV545" s="246">
        <f t="shared" si="423"/>
        <v>0</v>
      </c>
      <c r="BW545" s="284">
        <f t="shared" si="407"/>
        <v>0</v>
      </c>
      <c r="BX545" s="245">
        <f t="shared" si="408"/>
        <v>7.96</v>
      </c>
      <c r="BY545" s="246">
        <f t="shared" si="409"/>
        <v>435258.06335589004</v>
      </c>
      <c r="BZ545" s="285">
        <f t="shared" si="410"/>
        <v>1.2411195072342047E-3</v>
      </c>
      <c r="CA545" s="245">
        <f t="shared" si="411"/>
        <v>50509.63</v>
      </c>
      <c r="CB545" s="286">
        <f t="shared" si="412"/>
        <v>0.92</v>
      </c>
      <c r="CC545" s="268">
        <f t="shared" si="383"/>
        <v>-4.0000000000000147E-2</v>
      </c>
      <c r="CD545" s="267">
        <f t="shared" si="413"/>
        <v>434789.24705284962</v>
      </c>
      <c r="CE545" s="268">
        <f t="shared" si="414"/>
        <v>485767.69335589005</v>
      </c>
      <c r="CF545" s="268">
        <f t="shared" si="415"/>
        <v>0.92000000000000082</v>
      </c>
      <c r="CG545" s="270">
        <f t="shared" si="416"/>
        <v>50252.023528721358</v>
      </c>
      <c r="CH545" s="270">
        <f t="shared" si="417"/>
        <v>50978.446303040429</v>
      </c>
      <c r="CI545" s="269">
        <f t="shared" si="418"/>
        <v>-726.42277431907132</v>
      </c>
    </row>
    <row r="546" spans="1:87" s="57" customFormat="1" ht="15.75" customHeight="1" x14ac:dyDescent="0.25">
      <c r="A546" s="297">
        <v>1026717</v>
      </c>
      <c r="B546" s="297">
        <v>105428</v>
      </c>
      <c r="C546" s="347">
        <v>676337</v>
      </c>
      <c r="D546" s="219" t="s">
        <v>930</v>
      </c>
      <c r="E546" s="299" t="s">
        <v>395</v>
      </c>
      <c r="F546" s="299" t="s">
        <v>995</v>
      </c>
      <c r="G546" s="301" t="s">
        <v>915</v>
      </c>
      <c r="H546" s="302" t="s">
        <v>995</v>
      </c>
      <c r="I546" s="56" t="s">
        <v>35</v>
      </c>
      <c r="J546" s="229" t="s">
        <v>35</v>
      </c>
      <c r="K546" s="229" t="s">
        <v>35</v>
      </c>
      <c r="L546" s="56"/>
      <c r="M546" s="56"/>
      <c r="N546" s="58"/>
      <c r="O546" s="297">
        <v>1026717</v>
      </c>
      <c r="P546" s="303">
        <v>24624</v>
      </c>
      <c r="Q546" s="304">
        <v>42063</v>
      </c>
      <c r="R546" s="304">
        <v>42369</v>
      </c>
      <c r="S546" s="303">
        <f t="shared" si="384"/>
        <v>29276</v>
      </c>
      <c r="T546" s="59"/>
      <c r="U546" s="346">
        <f t="shared" si="419"/>
        <v>3.6143714103665891E-3</v>
      </c>
      <c r="V546" s="345">
        <f t="shared" si="420"/>
        <v>2.7564848622600256E-3</v>
      </c>
      <c r="W546" s="27">
        <v>355994.50712514512</v>
      </c>
      <c r="X546" s="27">
        <v>355995</v>
      </c>
      <c r="Y546" s="305">
        <f t="shared" si="385"/>
        <v>701425.2092422893</v>
      </c>
      <c r="Z546" s="53">
        <f t="shared" si="426"/>
        <v>47594.86</v>
      </c>
      <c r="AA546" s="54">
        <f t="shared" si="426"/>
        <v>47594.86</v>
      </c>
      <c r="AB546" s="54">
        <f t="shared" si="426"/>
        <v>47594.86</v>
      </c>
      <c r="AC546" s="54">
        <f t="shared" si="426"/>
        <v>47594.86</v>
      </c>
      <c r="AD546" s="52">
        <f t="shared" si="386"/>
        <v>190379.42</v>
      </c>
      <c r="AE546" s="53">
        <f t="shared" si="427"/>
        <v>88390.44</v>
      </c>
      <c r="AF546" s="53">
        <f t="shared" si="427"/>
        <v>88390.44</v>
      </c>
      <c r="AG546" s="53">
        <f t="shared" si="427"/>
        <v>88390.44</v>
      </c>
      <c r="AH546" s="53">
        <f t="shared" si="427"/>
        <v>88390.44</v>
      </c>
      <c r="AI546" s="52">
        <f t="shared" si="387"/>
        <v>353561.7795454248</v>
      </c>
      <c r="AJ546" s="55">
        <f t="shared" si="388"/>
        <v>1245366.4087877141</v>
      </c>
      <c r="AK546" s="219" t="s">
        <v>930</v>
      </c>
      <c r="AL546" s="220">
        <v>95853.985850633719</v>
      </c>
      <c r="AM546" s="242"/>
      <c r="AN546" s="242"/>
      <c r="AO546" s="242">
        <f t="shared" si="389"/>
        <v>754220.65509923582</v>
      </c>
      <c r="AP546" s="243">
        <f t="shared" si="390"/>
        <v>204709.0537634409</v>
      </c>
      <c r="AQ546" s="244">
        <f t="shared" si="391"/>
        <v>380173.95650045678</v>
      </c>
      <c r="AR546" s="245">
        <f t="shared" si="392"/>
        <v>7.87</v>
      </c>
      <c r="AS546" s="246">
        <f t="shared" si="393"/>
        <v>2.14</v>
      </c>
      <c r="AT546" s="246">
        <f t="shared" si="394"/>
        <v>3.97</v>
      </c>
      <c r="AU546" s="251">
        <f t="shared" si="395"/>
        <v>13.98</v>
      </c>
      <c r="AV546" s="245">
        <f t="shared" si="396"/>
        <v>7.32</v>
      </c>
      <c r="AW546" s="246">
        <f t="shared" si="397"/>
        <v>1.99</v>
      </c>
      <c r="AX546" s="246">
        <f t="shared" si="398"/>
        <v>3.69</v>
      </c>
      <c r="AY546" s="252">
        <f t="shared" si="399"/>
        <v>13</v>
      </c>
      <c r="AZ546" s="249">
        <f t="shared" si="400"/>
        <v>7.32</v>
      </c>
      <c r="BA546" s="56">
        <f t="shared" si="401"/>
        <v>4</v>
      </c>
      <c r="BB546" s="246">
        <f t="shared" si="402"/>
        <v>0.5</v>
      </c>
      <c r="BC546" s="250">
        <f t="shared" si="403"/>
        <v>0.92</v>
      </c>
      <c r="BD546" s="246">
        <f t="shared" si="404"/>
        <v>7.32</v>
      </c>
      <c r="BE546" s="56">
        <v>4</v>
      </c>
      <c r="BF546" s="246">
        <f t="shared" si="405"/>
        <v>0.5</v>
      </c>
      <c r="BG546" s="250">
        <f t="shared" si="406"/>
        <v>0.92</v>
      </c>
      <c r="BH546" s="246">
        <f>INDEX('Mar - Aug'!AG:AG,MATCH(C546,'Mar - Aug'!C:C,0))</f>
        <v>7.26</v>
      </c>
      <c r="BI546" s="56">
        <v>4</v>
      </c>
      <c r="BJ546" s="246">
        <f>INDEX('Mar - Aug'!AK:AK,MATCH($C546,'Mar - Aug'!$C:$C,0))</f>
        <v>0.49</v>
      </c>
      <c r="BK546" s="246">
        <f>INDEX('Mar - Aug'!AL:AL,MATCH($C546,'Mar - Aug'!$C:$C,0))</f>
        <v>0.92</v>
      </c>
      <c r="BL546" s="246">
        <f>INDEX('Mar - Aug'!$AG:$AG,MATCH($C546,'Mar - Aug'!$C:$C,0))</f>
        <v>7.26</v>
      </c>
      <c r="BM546" s="56">
        <v>4</v>
      </c>
      <c r="BN546" s="246">
        <f>INDEX('Mar - Aug'!$AK:$AK,MATCH($C546,'Mar - Aug'!$C:$C,0))</f>
        <v>0.49</v>
      </c>
      <c r="BO546" s="246">
        <f>INDEX('Mar - Aug'!$AL:$AL,MATCH($C546,'Mar - Aug'!$C:$C,0))</f>
        <v>0.92</v>
      </c>
      <c r="BP546" s="60">
        <f>INDEX(FY2019_ALL_Targets!EB:EB,MATCH('Final Comp Values'!B546,FY2019_ALL_Targets!A:A,0))</f>
        <v>0</v>
      </c>
      <c r="BQ546" s="60">
        <f>+INDEX(FY2019_ALL_Targets!DY:DY,MATCH(B546,FY2019_ALL_Targets!A:A,0))</f>
        <v>0</v>
      </c>
      <c r="BR546" s="60">
        <f>+INDEX(FY2019_ALL_Targets!DZ:DZ,MATCH(B546,FY2019_ALL_Targets!A:A,0))</f>
        <v>1</v>
      </c>
      <c r="BS546" s="283">
        <f>+INDEX(FY2019_ALL_Targets!EA:EA,MATCH(B546,FY2019_ALL_Targets!A:A,0))</f>
        <v>0</v>
      </c>
      <c r="BT546" s="245">
        <f t="shared" si="421"/>
        <v>0</v>
      </c>
      <c r="BU546" s="245">
        <f t="shared" si="422"/>
        <v>0</v>
      </c>
      <c r="BV546" s="246">
        <f t="shared" si="423"/>
        <v>0.92</v>
      </c>
      <c r="BW546" s="284">
        <f t="shared" si="407"/>
        <v>88185.666982583032</v>
      </c>
      <c r="BX546" s="245">
        <f t="shared" si="408"/>
        <v>12.08</v>
      </c>
      <c r="BY546" s="246">
        <f t="shared" si="409"/>
        <v>1157916.1490756553</v>
      </c>
      <c r="BZ546" s="285">
        <f t="shared" si="410"/>
        <v>3.3017477247382914E-3</v>
      </c>
      <c r="CA546" s="245">
        <f t="shared" si="411"/>
        <v>134370.67000000001</v>
      </c>
      <c r="CB546" s="286">
        <f t="shared" si="412"/>
        <v>1.4</v>
      </c>
      <c r="CC546" s="268">
        <f t="shared" si="383"/>
        <v>0</v>
      </c>
      <c r="CD546" s="267">
        <f t="shared" si="413"/>
        <v>1245366.4087877141</v>
      </c>
      <c r="CE546" s="268">
        <f t="shared" si="414"/>
        <v>1292286.8190756552</v>
      </c>
      <c r="CF546" s="268">
        <f t="shared" si="415"/>
        <v>0.48000000000000043</v>
      </c>
      <c r="CG546" s="270">
        <f t="shared" si="416"/>
        <v>45982.759709084865</v>
      </c>
      <c r="CH546" s="270">
        <f t="shared" si="417"/>
        <v>46920.410287941108</v>
      </c>
      <c r="CI546" s="269">
        <f t="shared" si="418"/>
        <v>-937.65057885624265</v>
      </c>
    </row>
    <row r="547" spans="1:87" s="57" customFormat="1" ht="15.75" customHeight="1" x14ac:dyDescent="0.25">
      <c r="A547" s="297">
        <v>1028812</v>
      </c>
      <c r="B547" s="297">
        <v>105594</v>
      </c>
      <c r="C547" s="347">
        <v>676362</v>
      </c>
      <c r="D547" s="219" t="s">
        <v>930</v>
      </c>
      <c r="E547" s="299" t="s">
        <v>397</v>
      </c>
      <c r="F547" s="299" t="s">
        <v>978</v>
      </c>
      <c r="G547" s="301" t="s">
        <v>915</v>
      </c>
      <c r="H547" s="302" t="s">
        <v>978</v>
      </c>
      <c r="I547" s="56" t="s">
        <v>35</v>
      </c>
      <c r="J547" s="229" t="s">
        <v>36</v>
      </c>
      <c r="K547" s="229" t="s">
        <v>35</v>
      </c>
      <c r="L547" s="56"/>
      <c r="M547" s="56"/>
      <c r="N547" s="58"/>
      <c r="O547" s="297">
        <v>1025579</v>
      </c>
      <c r="P547" s="303">
        <v>16229</v>
      </c>
      <c r="Q547" s="304">
        <v>42005</v>
      </c>
      <c r="R547" s="304">
        <v>42369</v>
      </c>
      <c r="S547" s="303">
        <f t="shared" si="384"/>
        <v>16229</v>
      </c>
      <c r="T547" s="59"/>
      <c r="U547" s="346">
        <f t="shared" si="419"/>
        <v>2.0036081984847443E-3</v>
      </c>
      <c r="V547" s="345">
        <f t="shared" si="420"/>
        <v>1.5280432036349897E-3</v>
      </c>
      <c r="W547" s="27">
        <v>197343.72376071461</v>
      </c>
      <c r="X547" s="27">
        <v>197343.72</v>
      </c>
      <c r="Y547" s="305">
        <f t="shared" si="385"/>
        <v>388831.45651021699</v>
      </c>
      <c r="Z547" s="53">
        <f t="shared" si="426"/>
        <v>26383.96</v>
      </c>
      <c r="AA547" s="54">
        <f t="shared" si="426"/>
        <v>26383.96</v>
      </c>
      <c r="AB547" s="54">
        <f t="shared" si="426"/>
        <v>26383.96</v>
      </c>
      <c r="AC547" s="54">
        <f t="shared" si="426"/>
        <v>26383.96</v>
      </c>
      <c r="AD547" s="52">
        <f t="shared" si="386"/>
        <v>105535.85</v>
      </c>
      <c r="AE547" s="53">
        <f t="shared" si="427"/>
        <v>48998.79</v>
      </c>
      <c r="AF547" s="53">
        <f t="shared" si="427"/>
        <v>48998.79</v>
      </c>
      <c r="AG547" s="53">
        <f t="shared" si="427"/>
        <v>48998.79</v>
      </c>
      <c r="AH547" s="53">
        <f t="shared" si="427"/>
        <v>48998.79</v>
      </c>
      <c r="AI547" s="52">
        <f t="shared" si="387"/>
        <v>195995.1537178132</v>
      </c>
      <c r="AJ547" s="55">
        <f t="shared" si="388"/>
        <v>690362.46022803022</v>
      </c>
      <c r="AK547" s="219" t="s">
        <v>930</v>
      </c>
      <c r="AL547" s="220">
        <v>95853.985850633719</v>
      </c>
      <c r="AM547" s="242"/>
      <c r="AN547" s="242"/>
      <c r="AO547" s="242">
        <f t="shared" si="389"/>
        <v>418098.34033356671</v>
      </c>
      <c r="AP547" s="243">
        <f t="shared" si="390"/>
        <v>113479.40860215055</v>
      </c>
      <c r="AQ547" s="244">
        <f t="shared" si="391"/>
        <v>210747.4771159282</v>
      </c>
      <c r="AR547" s="245">
        <f t="shared" si="392"/>
        <v>4.3600000000000003</v>
      </c>
      <c r="AS547" s="246">
        <f t="shared" si="393"/>
        <v>1.18</v>
      </c>
      <c r="AT547" s="246">
        <f t="shared" si="394"/>
        <v>2.2000000000000002</v>
      </c>
      <c r="AU547" s="251">
        <f t="shared" si="395"/>
        <v>7.74</v>
      </c>
      <c r="AV547" s="245">
        <f t="shared" si="396"/>
        <v>4.0599999999999996</v>
      </c>
      <c r="AW547" s="246">
        <f t="shared" si="397"/>
        <v>1.1000000000000001</v>
      </c>
      <c r="AX547" s="246">
        <f t="shared" si="398"/>
        <v>2.04</v>
      </c>
      <c r="AY547" s="252">
        <f t="shared" si="399"/>
        <v>7.2</v>
      </c>
      <c r="AZ547" s="249">
        <f t="shared" si="400"/>
        <v>4.0599999999999996</v>
      </c>
      <c r="BA547" s="56">
        <f t="shared" si="401"/>
        <v>4</v>
      </c>
      <c r="BB547" s="246">
        <f t="shared" si="402"/>
        <v>0.28000000000000003</v>
      </c>
      <c r="BC547" s="250">
        <f t="shared" si="403"/>
        <v>0.51</v>
      </c>
      <c r="BD547" s="246">
        <f t="shared" si="404"/>
        <v>4.0599999999999996</v>
      </c>
      <c r="BE547" s="56">
        <v>4</v>
      </c>
      <c r="BF547" s="246">
        <f t="shared" si="405"/>
        <v>0.28000000000000003</v>
      </c>
      <c r="BG547" s="250">
        <f t="shared" si="406"/>
        <v>0.51</v>
      </c>
      <c r="BH547" s="246">
        <f>INDEX('Mar - Aug'!AG:AG,MATCH(C547,'Mar - Aug'!C:C,0))</f>
        <v>4.0199999999999996</v>
      </c>
      <c r="BI547" s="56">
        <v>4</v>
      </c>
      <c r="BJ547" s="246">
        <f>INDEX('Mar - Aug'!AK:AK,MATCH($C547,'Mar - Aug'!$C:$C,0))</f>
        <v>0.27</v>
      </c>
      <c r="BK547" s="246">
        <f>INDEX('Mar - Aug'!AL:AL,MATCH($C547,'Mar - Aug'!$C:$C,0))</f>
        <v>0.51</v>
      </c>
      <c r="BL547" s="246">
        <f>INDEX('Mar - Aug'!$AG:$AG,MATCH($C547,'Mar - Aug'!$C:$C,0))</f>
        <v>4.0199999999999996</v>
      </c>
      <c r="BM547" s="56">
        <v>4</v>
      </c>
      <c r="BN547" s="246">
        <f>INDEX('Mar - Aug'!$AK:$AK,MATCH($C547,'Mar - Aug'!$C:$C,0))</f>
        <v>0.27</v>
      </c>
      <c r="BO547" s="246">
        <f>INDEX('Mar - Aug'!$AL:$AL,MATCH($C547,'Mar - Aug'!$C:$C,0))</f>
        <v>0.51</v>
      </c>
      <c r="BP547" s="60">
        <f>INDEX(FY2019_ALL_Targets!EB:EB,MATCH('Final Comp Values'!B547,FY2019_ALL_Targets!A:A,0))</f>
        <v>0</v>
      </c>
      <c r="BQ547" s="60">
        <f>+INDEX(FY2019_ALL_Targets!DY:DY,MATCH(B547,FY2019_ALL_Targets!A:A,0))</f>
        <v>0</v>
      </c>
      <c r="BR547" s="60">
        <f>+INDEX(FY2019_ALL_Targets!DZ:DZ,MATCH(B547,FY2019_ALL_Targets!A:A,0))</f>
        <v>0</v>
      </c>
      <c r="BS547" s="283">
        <f>+INDEX(FY2019_ALL_Targets!EA:EA,MATCH(B547,FY2019_ALL_Targets!A:A,0))</f>
        <v>0</v>
      </c>
      <c r="BT547" s="245">
        <f t="shared" si="421"/>
        <v>0</v>
      </c>
      <c r="BU547" s="245">
        <f t="shared" si="422"/>
        <v>0</v>
      </c>
      <c r="BV547" s="246">
        <f t="shared" si="423"/>
        <v>0</v>
      </c>
      <c r="BW547" s="284">
        <f t="shared" si="407"/>
        <v>0</v>
      </c>
      <c r="BX547" s="245">
        <f t="shared" si="408"/>
        <v>7.2</v>
      </c>
      <c r="BY547" s="246">
        <f t="shared" si="409"/>
        <v>690148.69812456274</v>
      </c>
      <c r="BZ547" s="285">
        <f t="shared" si="410"/>
        <v>1.9679291074599088E-3</v>
      </c>
      <c r="CA547" s="245">
        <f t="shared" si="411"/>
        <v>80088.479999999996</v>
      </c>
      <c r="CB547" s="286">
        <f t="shared" si="412"/>
        <v>0.84</v>
      </c>
      <c r="CC547" s="268">
        <f t="shared" si="383"/>
        <v>-1.9999999999999796E-2</v>
      </c>
      <c r="CD547" s="267">
        <f t="shared" si="413"/>
        <v>690362.46022803022</v>
      </c>
      <c r="CE547" s="268">
        <f t="shared" si="414"/>
        <v>770237.17812456272</v>
      </c>
      <c r="CF547" s="268">
        <f t="shared" si="415"/>
        <v>0.84000000000000075</v>
      </c>
      <c r="CG547" s="270">
        <f t="shared" si="416"/>
        <v>80542.28702660359</v>
      </c>
      <c r="CH547" s="270">
        <f t="shared" si="417"/>
        <v>79874.7178965325</v>
      </c>
      <c r="CI547" s="269">
        <f t="shared" si="418"/>
        <v>667.5691300710896</v>
      </c>
    </row>
    <row r="548" spans="1:87" s="57" customFormat="1" ht="15.75" customHeight="1" x14ac:dyDescent="0.25">
      <c r="A548" s="297">
        <v>1026587</v>
      </c>
      <c r="B548" s="297">
        <v>105595</v>
      </c>
      <c r="C548" s="347">
        <v>676345</v>
      </c>
      <c r="D548" s="219" t="s">
        <v>940</v>
      </c>
      <c r="E548" s="299" t="s">
        <v>399</v>
      </c>
      <c r="F548" s="299" t="s">
        <v>2787</v>
      </c>
      <c r="G548" s="301" t="s">
        <v>915</v>
      </c>
      <c r="H548" s="302" t="s">
        <v>973</v>
      </c>
      <c r="I548" s="56" t="s">
        <v>35</v>
      </c>
      <c r="J548" s="229" t="s">
        <v>35</v>
      </c>
      <c r="K548" s="229" t="s">
        <v>35</v>
      </c>
      <c r="L548" s="56"/>
      <c r="M548" s="56"/>
      <c r="N548" s="58"/>
      <c r="O548" s="297">
        <v>1026587</v>
      </c>
      <c r="P548" s="303">
        <v>4633</v>
      </c>
      <c r="Q548" s="304">
        <v>42036</v>
      </c>
      <c r="R548" s="304">
        <v>42277</v>
      </c>
      <c r="S548" s="303">
        <f t="shared" si="384"/>
        <v>6988</v>
      </c>
      <c r="T548" s="59"/>
      <c r="U548" s="346">
        <f t="shared" si="419"/>
        <v>8.6272808497204958E-4</v>
      </c>
      <c r="V548" s="345">
        <f t="shared" si="420"/>
        <v>6.5795587571639089E-4</v>
      </c>
      <c r="W548" s="27">
        <v>84973.685432002778</v>
      </c>
      <c r="X548" s="27">
        <v>84973.69</v>
      </c>
      <c r="Y548" s="305">
        <f t="shared" si="385"/>
        <v>167425.85606589416</v>
      </c>
      <c r="Z548" s="53">
        <f t="shared" si="426"/>
        <v>11360.6</v>
      </c>
      <c r="AA548" s="54">
        <f t="shared" si="426"/>
        <v>11360.6</v>
      </c>
      <c r="AB548" s="54">
        <f t="shared" si="426"/>
        <v>11360.6</v>
      </c>
      <c r="AC548" s="54">
        <f t="shared" si="426"/>
        <v>11360.6</v>
      </c>
      <c r="AD548" s="52">
        <f t="shared" si="386"/>
        <v>45442.39</v>
      </c>
      <c r="AE548" s="53">
        <f t="shared" si="427"/>
        <v>21098.25</v>
      </c>
      <c r="AF548" s="53">
        <f t="shared" si="427"/>
        <v>21098.25</v>
      </c>
      <c r="AG548" s="53">
        <f t="shared" si="427"/>
        <v>21098.25</v>
      </c>
      <c r="AH548" s="53">
        <f t="shared" si="427"/>
        <v>21098.25</v>
      </c>
      <c r="AI548" s="52">
        <f t="shared" si="387"/>
        <v>84393.008452774578</v>
      </c>
      <c r="AJ548" s="55">
        <f t="shared" si="388"/>
        <v>297261.25451866875</v>
      </c>
      <c r="AK548" s="219" t="s">
        <v>940</v>
      </c>
      <c r="AL548" s="220">
        <v>40027.494210593126</v>
      </c>
      <c r="AM548" s="242"/>
      <c r="AN548" s="242"/>
      <c r="AO548" s="242">
        <f t="shared" si="389"/>
        <v>180027.80222139158</v>
      </c>
      <c r="AP548" s="243">
        <f t="shared" si="390"/>
        <v>48862.784946236563</v>
      </c>
      <c r="AQ548" s="244">
        <f t="shared" si="391"/>
        <v>90745.170379327508</v>
      </c>
      <c r="AR548" s="245">
        <f t="shared" si="392"/>
        <v>4.5</v>
      </c>
      <c r="AS548" s="246">
        <f t="shared" si="393"/>
        <v>1.22</v>
      </c>
      <c r="AT548" s="246">
        <f t="shared" si="394"/>
        <v>2.27</v>
      </c>
      <c r="AU548" s="251">
        <f t="shared" si="395"/>
        <v>7.99</v>
      </c>
      <c r="AV548" s="245">
        <f t="shared" si="396"/>
        <v>4.18</v>
      </c>
      <c r="AW548" s="246">
        <f t="shared" si="397"/>
        <v>1.1399999999999999</v>
      </c>
      <c r="AX548" s="246">
        <f t="shared" si="398"/>
        <v>2.11</v>
      </c>
      <c r="AY548" s="252">
        <f t="shared" si="399"/>
        <v>7.43</v>
      </c>
      <c r="AZ548" s="249">
        <f t="shared" si="400"/>
        <v>4.18</v>
      </c>
      <c r="BA548" s="56">
        <f t="shared" si="401"/>
        <v>4</v>
      </c>
      <c r="BB548" s="246">
        <f t="shared" si="402"/>
        <v>0.28999999999999998</v>
      </c>
      <c r="BC548" s="250">
        <f t="shared" si="403"/>
        <v>0.53</v>
      </c>
      <c r="BD548" s="246">
        <f t="shared" si="404"/>
        <v>4.18</v>
      </c>
      <c r="BE548" s="56">
        <v>4</v>
      </c>
      <c r="BF548" s="246">
        <f t="shared" si="405"/>
        <v>0.28999999999999998</v>
      </c>
      <c r="BG548" s="250">
        <f t="shared" si="406"/>
        <v>0.53</v>
      </c>
      <c r="BH548" s="246">
        <f>INDEX('Mar - Aug'!AG:AG,MATCH(C548,'Mar - Aug'!C:C,0))</f>
        <v>4.12</v>
      </c>
      <c r="BI548" s="56">
        <v>4</v>
      </c>
      <c r="BJ548" s="246">
        <f>INDEX('Mar - Aug'!AK:AK,MATCH($C548,'Mar - Aug'!$C:$C,0))</f>
        <v>0.28000000000000003</v>
      </c>
      <c r="BK548" s="246">
        <f>INDEX('Mar - Aug'!AL:AL,MATCH($C548,'Mar - Aug'!$C:$C,0))</f>
        <v>0.52</v>
      </c>
      <c r="BL548" s="246">
        <f>INDEX('Mar - Aug'!$AG:$AG,MATCH($C548,'Mar - Aug'!$C:$C,0))</f>
        <v>4.12</v>
      </c>
      <c r="BM548" s="56">
        <v>4</v>
      </c>
      <c r="BN548" s="246">
        <f>INDEX('Mar - Aug'!$AK:$AK,MATCH($C548,'Mar - Aug'!$C:$C,0))</f>
        <v>0.28000000000000003</v>
      </c>
      <c r="BO548" s="246">
        <f>INDEX('Mar - Aug'!$AL:$AL,MATCH($C548,'Mar - Aug'!$C:$C,0))</f>
        <v>0.52</v>
      </c>
      <c r="BP548" s="60">
        <f>INDEX(FY2019_ALL_Targets!EB:EB,MATCH('Final Comp Values'!B548,FY2019_ALL_Targets!A:A,0))</f>
        <v>0</v>
      </c>
      <c r="BQ548" s="60">
        <f>+INDEX(FY2019_ALL_Targets!DY:DY,MATCH(B548,FY2019_ALL_Targets!A:A,0))</f>
        <v>1</v>
      </c>
      <c r="BR548" s="60">
        <f>+INDEX(FY2019_ALL_Targets!DZ:DZ,MATCH(B548,FY2019_ALL_Targets!A:A,0))</f>
        <v>1</v>
      </c>
      <c r="BS548" s="283">
        <f>+INDEX(FY2019_ALL_Targets!EA:EA,MATCH(B548,FY2019_ALL_Targets!A:A,0))</f>
        <v>0</v>
      </c>
      <c r="BT548" s="245">
        <f t="shared" si="421"/>
        <v>0</v>
      </c>
      <c r="BU548" s="245">
        <f t="shared" si="422"/>
        <v>0.28000000000000003</v>
      </c>
      <c r="BV548" s="246">
        <f t="shared" si="423"/>
        <v>0.52</v>
      </c>
      <c r="BW548" s="284">
        <f t="shared" si="407"/>
        <v>32021.995368474501</v>
      </c>
      <c r="BX548" s="245">
        <f t="shared" si="408"/>
        <v>6.63</v>
      </c>
      <c r="BY548" s="246">
        <f t="shared" si="409"/>
        <v>265382.28661623242</v>
      </c>
      <c r="BZ548" s="285">
        <f t="shared" si="410"/>
        <v>7.5672609084903629E-4</v>
      </c>
      <c r="CA548" s="245">
        <f t="shared" si="411"/>
        <v>30796.35</v>
      </c>
      <c r="CB548" s="286">
        <f t="shared" si="412"/>
        <v>0.77</v>
      </c>
      <c r="CC548" s="268">
        <f t="shared" si="383"/>
        <v>-3.0000000000000415E-2</v>
      </c>
      <c r="CD548" s="267">
        <f t="shared" si="413"/>
        <v>297261.25451866875</v>
      </c>
      <c r="CE548" s="268">
        <f t="shared" si="414"/>
        <v>296178.6366162324</v>
      </c>
      <c r="CF548" s="268">
        <f t="shared" si="415"/>
        <v>-2.9999999999999361E-2</v>
      </c>
      <c r="CG548" s="270">
        <f t="shared" si="416"/>
        <v>-1200.2473264548953</v>
      </c>
      <c r="CH548" s="270">
        <f t="shared" si="417"/>
        <v>-1082.6179024363519</v>
      </c>
      <c r="CI548" s="269">
        <f t="shared" si="418"/>
        <v>-117.62942401854343</v>
      </c>
    </row>
    <row r="549" spans="1:87" s="57" customFormat="1" ht="15.75" customHeight="1" x14ac:dyDescent="0.25">
      <c r="A549" s="297">
        <v>1025506</v>
      </c>
      <c r="B549" s="297">
        <v>105652</v>
      </c>
      <c r="C549" s="347">
        <v>676350</v>
      </c>
      <c r="D549" s="219" t="s">
        <v>930</v>
      </c>
      <c r="E549" s="299" t="s">
        <v>401</v>
      </c>
      <c r="F549" s="299" t="s">
        <v>978</v>
      </c>
      <c r="G549" s="301" t="s">
        <v>915</v>
      </c>
      <c r="H549" s="302" t="s">
        <v>978</v>
      </c>
      <c r="I549" s="56" t="s">
        <v>35</v>
      </c>
      <c r="J549" s="229" t="s">
        <v>36</v>
      </c>
      <c r="K549" s="229" t="s">
        <v>35</v>
      </c>
      <c r="L549" s="56"/>
      <c r="M549" s="56"/>
      <c r="N549" s="58"/>
      <c r="O549" s="297">
        <v>1025506</v>
      </c>
      <c r="P549" s="303">
        <v>11460</v>
      </c>
      <c r="Q549" s="304">
        <v>42005</v>
      </c>
      <c r="R549" s="304">
        <v>42369</v>
      </c>
      <c r="S549" s="303">
        <f t="shared" si="384"/>
        <v>11460</v>
      </c>
      <c r="T549" s="59"/>
      <c r="U549" s="346">
        <f t="shared" si="419"/>
        <v>1.4148345526301786E-3</v>
      </c>
      <c r="V549" s="345">
        <f t="shared" si="420"/>
        <v>1.0790175065411905E-3</v>
      </c>
      <c r="W549" s="27">
        <v>139352.95296461819</v>
      </c>
      <c r="X549" s="27">
        <v>139352.95000000001</v>
      </c>
      <c r="Y549" s="305">
        <f t="shared" si="385"/>
        <v>274570.73705139483</v>
      </c>
      <c r="Z549" s="53">
        <f t="shared" si="426"/>
        <v>18630.86</v>
      </c>
      <c r="AA549" s="54">
        <f t="shared" si="426"/>
        <v>18630.86</v>
      </c>
      <c r="AB549" s="54">
        <f t="shared" si="426"/>
        <v>18630.86</v>
      </c>
      <c r="AC549" s="54">
        <f t="shared" si="426"/>
        <v>18630.86</v>
      </c>
      <c r="AD549" s="52">
        <f t="shared" si="386"/>
        <v>74523.44</v>
      </c>
      <c r="AE549" s="53">
        <f t="shared" si="427"/>
        <v>34600.17</v>
      </c>
      <c r="AF549" s="53">
        <f t="shared" si="427"/>
        <v>34600.17</v>
      </c>
      <c r="AG549" s="53">
        <f t="shared" si="427"/>
        <v>34600.17</v>
      </c>
      <c r="AH549" s="53">
        <f t="shared" si="427"/>
        <v>34600.17</v>
      </c>
      <c r="AI549" s="52">
        <f t="shared" si="387"/>
        <v>138400.66927143626</v>
      </c>
      <c r="AJ549" s="55">
        <f t="shared" si="388"/>
        <v>487494.84632283112</v>
      </c>
      <c r="AK549" s="219" t="s">
        <v>930</v>
      </c>
      <c r="AL549" s="220">
        <v>95853.985850633719</v>
      </c>
      <c r="AM549" s="242"/>
      <c r="AN549" s="242"/>
      <c r="AO549" s="242">
        <f t="shared" si="389"/>
        <v>295237.35166816652</v>
      </c>
      <c r="AP549" s="243">
        <f t="shared" si="390"/>
        <v>80132.731182795702</v>
      </c>
      <c r="AQ549" s="244">
        <f t="shared" si="391"/>
        <v>148817.92394778095</v>
      </c>
      <c r="AR549" s="245">
        <f t="shared" si="392"/>
        <v>3.08</v>
      </c>
      <c r="AS549" s="246">
        <f t="shared" si="393"/>
        <v>0.84</v>
      </c>
      <c r="AT549" s="246">
        <f t="shared" si="394"/>
        <v>1.55</v>
      </c>
      <c r="AU549" s="251">
        <f t="shared" si="395"/>
        <v>5.47</v>
      </c>
      <c r="AV549" s="245">
        <f t="shared" si="396"/>
        <v>2.86</v>
      </c>
      <c r="AW549" s="246">
        <f t="shared" si="397"/>
        <v>0.78</v>
      </c>
      <c r="AX549" s="246">
        <f t="shared" si="398"/>
        <v>1.44</v>
      </c>
      <c r="AY549" s="252">
        <f t="shared" si="399"/>
        <v>5.08</v>
      </c>
      <c r="AZ549" s="249">
        <f t="shared" si="400"/>
        <v>2.86</v>
      </c>
      <c r="BA549" s="56">
        <f t="shared" si="401"/>
        <v>4</v>
      </c>
      <c r="BB549" s="246">
        <f t="shared" si="402"/>
        <v>0.2</v>
      </c>
      <c r="BC549" s="250">
        <f t="shared" si="403"/>
        <v>0.36</v>
      </c>
      <c r="BD549" s="246">
        <f t="shared" si="404"/>
        <v>2.86</v>
      </c>
      <c r="BE549" s="56">
        <v>4</v>
      </c>
      <c r="BF549" s="246">
        <f t="shared" si="405"/>
        <v>0.2</v>
      </c>
      <c r="BG549" s="250">
        <f t="shared" si="406"/>
        <v>0.36</v>
      </c>
      <c r="BH549" s="246">
        <f>INDEX('Mar - Aug'!AG:AG,MATCH(C549,'Mar - Aug'!C:C,0))</f>
        <v>2.84</v>
      </c>
      <c r="BI549" s="56">
        <v>4</v>
      </c>
      <c r="BJ549" s="246">
        <f>INDEX('Mar - Aug'!AK:AK,MATCH($C549,'Mar - Aug'!$C:$C,0))</f>
        <v>0.19</v>
      </c>
      <c r="BK549" s="246">
        <f>INDEX('Mar - Aug'!AL:AL,MATCH($C549,'Mar - Aug'!$C:$C,0))</f>
        <v>0.36</v>
      </c>
      <c r="BL549" s="246">
        <f>INDEX('Mar - Aug'!$AG:$AG,MATCH($C549,'Mar - Aug'!$C:$C,0))</f>
        <v>2.84</v>
      </c>
      <c r="BM549" s="56">
        <v>4</v>
      </c>
      <c r="BN549" s="246">
        <f>INDEX('Mar - Aug'!$AK:$AK,MATCH($C549,'Mar - Aug'!$C:$C,0))</f>
        <v>0.19</v>
      </c>
      <c r="BO549" s="246">
        <f>INDEX('Mar - Aug'!$AL:$AL,MATCH($C549,'Mar - Aug'!$C:$C,0))</f>
        <v>0.36</v>
      </c>
      <c r="BP549" s="60">
        <f>INDEX(FY2019_ALL_Targets!EB:EB,MATCH('Final Comp Values'!B549,FY2019_ALL_Targets!A:A,0))</f>
        <v>0</v>
      </c>
      <c r="BQ549" s="60">
        <f>+INDEX(FY2019_ALL_Targets!DY:DY,MATCH(B549,FY2019_ALL_Targets!A:A,0))</f>
        <v>1</v>
      </c>
      <c r="BR549" s="60">
        <f>+INDEX(FY2019_ALL_Targets!DZ:DZ,MATCH(B549,FY2019_ALL_Targets!A:A,0))</f>
        <v>1</v>
      </c>
      <c r="BS549" s="283">
        <f>+INDEX(FY2019_ALL_Targets!EA:EA,MATCH(B549,FY2019_ALL_Targets!A:A,0))</f>
        <v>0</v>
      </c>
      <c r="BT549" s="245">
        <f t="shared" si="421"/>
        <v>0</v>
      </c>
      <c r="BU549" s="245">
        <f t="shared" si="422"/>
        <v>0.19</v>
      </c>
      <c r="BV549" s="246">
        <f t="shared" si="423"/>
        <v>0.36</v>
      </c>
      <c r="BW549" s="284">
        <f t="shared" si="407"/>
        <v>52719.692217848547</v>
      </c>
      <c r="BX549" s="245">
        <f t="shared" si="408"/>
        <v>4.53</v>
      </c>
      <c r="BY549" s="246">
        <f t="shared" si="409"/>
        <v>434218.55590337078</v>
      </c>
      <c r="BZ549" s="285">
        <f t="shared" si="410"/>
        <v>1.2381553967768595E-3</v>
      </c>
      <c r="CA549" s="245">
        <f t="shared" si="411"/>
        <v>50389</v>
      </c>
      <c r="CB549" s="286">
        <f t="shared" si="412"/>
        <v>0.53</v>
      </c>
      <c r="CC549" s="268">
        <f t="shared" si="383"/>
        <v>-1.9999999999999851E-2</v>
      </c>
      <c r="CD549" s="267">
        <f t="shared" si="413"/>
        <v>487494.84632283112</v>
      </c>
      <c r="CE549" s="268">
        <f t="shared" si="414"/>
        <v>484607.55590337078</v>
      </c>
      <c r="CF549" s="268">
        <f t="shared" si="415"/>
        <v>-1.9999999999999574E-2</v>
      </c>
      <c r="CG549" s="270">
        <f t="shared" si="416"/>
        <v>-1919.2710485150421</v>
      </c>
      <c r="CH549" s="270">
        <f t="shared" si="417"/>
        <v>-2887.2904194603325</v>
      </c>
      <c r="CI549" s="269">
        <f t="shared" si="418"/>
        <v>968.01937094529035</v>
      </c>
    </row>
    <row r="550" spans="1:87" s="57" customFormat="1" ht="15.75" customHeight="1" x14ac:dyDescent="0.25">
      <c r="A550" s="297">
        <v>1025569</v>
      </c>
      <c r="B550" s="297">
        <v>105682</v>
      </c>
      <c r="C550" s="347">
        <v>676356</v>
      </c>
      <c r="D550" s="219" t="s">
        <v>930</v>
      </c>
      <c r="E550" s="299" t="s">
        <v>402</v>
      </c>
      <c r="F550" s="299" t="s">
        <v>978</v>
      </c>
      <c r="G550" s="301" t="s">
        <v>915</v>
      </c>
      <c r="H550" s="302" t="s">
        <v>978</v>
      </c>
      <c r="I550" s="56" t="s">
        <v>35</v>
      </c>
      <c r="J550" s="229" t="s">
        <v>36</v>
      </c>
      <c r="K550" s="229" t="s">
        <v>35</v>
      </c>
      <c r="L550" s="56"/>
      <c r="M550" s="56"/>
      <c r="N550" s="58"/>
      <c r="O550" s="297">
        <v>1025569</v>
      </c>
      <c r="P550" s="303">
        <v>14417</v>
      </c>
      <c r="Q550" s="304">
        <v>42005</v>
      </c>
      <c r="R550" s="304">
        <v>42369</v>
      </c>
      <c r="S550" s="303">
        <f t="shared" si="384"/>
        <v>14417</v>
      </c>
      <c r="T550" s="59"/>
      <c r="U550" s="346">
        <f t="shared" si="419"/>
        <v>1.7799013739327474E-3</v>
      </c>
      <c r="V550" s="345">
        <f t="shared" si="420"/>
        <v>1.3574341528625083E-3</v>
      </c>
      <c r="W550" s="27">
        <v>175309.90606735609</v>
      </c>
      <c r="X550" s="27">
        <v>175309.91</v>
      </c>
      <c r="Y550" s="305">
        <f t="shared" si="385"/>
        <v>345417.65410732623</v>
      </c>
      <c r="Z550" s="53">
        <f t="shared" si="426"/>
        <v>23438.14</v>
      </c>
      <c r="AA550" s="54">
        <f t="shared" si="426"/>
        <v>23438.14</v>
      </c>
      <c r="AB550" s="54">
        <f t="shared" si="426"/>
        <v>23438.14</v>
      </c>
      <c r="AC550" s="54">
        <f t="shared" si="426"/>
        <v>23438.14</v>
      </c>
      <c r="AD550" s="52">
        <f t="shared" si="386"/>
        <v>93752.56</v>
      </c>
      <c r="AE550" s="53">
        <f t="shared" si="427"/>
        <v>43527.98</v>
      </c>
      <c r="AF550" s="53">
        <f t="shared" si="427"/>
        <v>43527.98</v>
      </c>
      <c r="AG550" s="53">
        <f t="shared" si="427"/>
        <v>43527.98</v>
      </c>
      <c r="AH550" s="53">
        <f t="shared" si="427"/>
        <v>43527.98</v>
      </c>
      <c r="AI550" s="52">
        <f t="shared" si="387"/>
        <v>174111.90653458086</v>
      </c>
      <c r="AJ550" s="55">
        <f t="shared" si="388"/>
        <v>613282.12064190709</v>
      </c>
      <c r="AK550" s="219" t="s">
        <v>930</v>
      </c>
      <c r="AL550" s="220">
        <v>95853.985850633719</v>
      </c>
      <c r="AM550" s="242"/>
      <c r="AN550" s="242"/>
      <c r="AO550" s="242">
        <f t="shared" si="389"/>
        <v>371416.83237346908</v>
      </c>
      <c r="AP550" s="243">
        <f t="shared" si="390"/>
        <v>100809.20430107527</v>
      </c>
      <c r="AQ550" s="244">
        <f t="shared" si="391"/>
        <v>187217.10380062461</v>
      </c>
      <c r="AR550" s="245">
        <f t="shared" si="392"/>
        <v>3.87</v>
      </c>
      <c r="AS550" s="246">
        <f t="shared" si="393"/>
        <v>1.05</v>
      </c>
      <c r="AT550" s="246">
        <f t="shared" si="394"/>
        <v>1.95</v>
      </c>
      <c r="AU550" s="251">
        <f t="shared" si="395"/>
        <v>6.87</v>
      </c>
      <c r="AV550" s="245">
        <f t="shared" si="396"/>
        <v>3.6</v>
      </c>
      <c r="AW550" s="246">
        <f t="shared" si="397"/>
        <v>0.98</v>
      </c>
      <c r="AX550" s="246">
        <f t="shared" si="398"/>
        <v>1.82</v>
      </c>
      <c r="AY550" s="252">
        <f t="shared" si="399"/>
        <v>6.4</v>
      </c>
      <c r="AZ550" s="249">
        <f t="shared" si="400"/>
        <v>3.6</v>
      </c>
      <c r="BA550" s="56">
        <f t="shared" si="401"/>
        <v>4</v>
      </c>
      <c r="BB550" s="246">
        <f t="shared" si="402"/>
        <v>0.25</v>
      </c>
      <c r="BC550" s="250">
        <f t="shared" si="403"/>
        <v>0.46</v>
      </c>
      <c r="BD550" s="246">
        <f t="shared" si="404"/>
        <v>3.6</v>
      </c>
      <c r="BE550" s="56">
        <v>4</v>
      </c>
      <c r="BF550" s="246">
        <f t="shared" si="405"/>
        <v>0.25</v>
      </c>
      <c r="BG550" s="250">
        <f t="shared" si="406"/>
        <v>0.46</v>
      </c>
      <c r="BH550" s="246">
        <f>INDEX('Mar - Aug'!AG:AG,MATCH(C550,'Mar - Aug'!C:C,0))</f>
        <v>3.57</v>
      </c>
      <c r="BI550" s="56">
        <v>4</v>
      </c>
      <c r="BJ550" s="246">
        <f>INDEX('Mar - Aug'!AK:AK,MATCH($C550,'Mar - Aug'!$C:$C,0))</f>
        <v>0.24</v>
      </c>
      <c r="BK550" s="246">
        <f>INDEX('Mar - Aug'!AL:AL,MATCH($C550,'Mar - Aug'!$C:$C,0))</f>
        <v>0.45</v>
      </c>
      <c r="BL550" s="246">
        <f>INDEX('Mar - Aug'!$AG:$AG,MATCH($C550,'Mar - Aug'!$C:$C,0))</f>
        <v>3.57</v>
      </c>
      <c r="BM550" s="56">
        <v>4</v>
      </c>
      <c r="BN550" s="246">
        <f>INDEX('Mar - Aug'!$AK:$AK,MATCH($C550,'Mar - Aug'!$C:$C,0))</f>
        <v>0.24</v>
      </c>
      <c r="BO550" s="246">
        <f>INDEX('Mar - Aug'!$AL:$AL,MATCH($C550,'Mar - Aug'!$C:$C,0))</f>
        <v>0.45</v>
      </c>
      <c r="BP550" s="60">
        <f>INDEX(FY2019_ALL_Targets!EB:EB,MATCH('Final Comp Values'!B550,FY2019_ALL_Targets!A:A,0))</f>
        <v>0</v>
      </c>
      <c r="BQ550" s="60">
        <f>+INDEX(FY2019_ALL_Targets!DY:DY,MATCH(B550,FY2019_ALL_Targets!A:A,0))</f>
        <v>0</v>
      </c>
      <c r="BR550" s="60">
        <f>+INDEX(FY2019_ALL_Targets!DZ:DZ,MATCH(B550,FY2019_ALL_Targets!A:A,0))</f>
        <v>0</v>
      </c>
      <c r="BS550" s="283">
        <f>+INDEX(FY2019_ALL_Targets!EA:EA,MATCH(B550,FY2019_ALL_Targets!A:A,0))</f>
        <v>0</v>
      </c>
      <c r="BT550" s="245">
        <f t="shared" si="421"/>
        <v>0</v>
      </c>
      <c r="BU550" s="245">
        <f t="shared" si="422"/>
        <v>0</v>
      </c>
      <c r="BV550" s="246">
        <f t="shared" si="423"/>
        <v>0</v>
      </c>
      <c r="BW550" s="284">
        <f t="shared" si="407"/>
        <v>0</v>
      </c>
      <c r="BX550" s="245">
        <f t="shared" si="408"/>
        <v>6.4</v>
      </c>
      <c r="BY550" s="246">
        <f t="shared" si="409"/>
        <v>613465.50944405585</v>
      </c>
      <c r="BZ550" s="285">
        <f t="shared" si="410"/>
        <v>1.7492703177421414E-3</v>
      </c>
      <c r="CA550" s="245">
        <f t="shared" si="411"/>
        <v>71189.759999999995</v>
      </c>
      <c r="CB550" s="286">
        <f t="shared" si="412"/>
        <v>0.74</v>
      </c>
      <c r="CC550" s="268">
        <f t="shared" si="383"/>
        <v>-3.9999999999999647E-2</v>
      </c>
      <c r="CD550" s="267">
        <f t="shared" si="413"/>
        <v>613282.12064190709</v>
      </c>
      <c r="CE550" s="268">
        <f t="shared" si="414"/>
        <v>684655.26944405586</v>
      </c>
      <c r="CF550" s="268">
        <f t="shared" si="415"/>
        <v>0.74000000000000021</v>
      </c>
      <c r="CG550" s="270">
        <f t="shared" si="416"/>
        <v>70910.745199220532</v>
      </c>
      <c r="CH550" s="270">
        <f t="shared" si="417"/>
        <v>71373.14880214876</v>
      </c>
      <c r="CI550" s="269">
        <f t="shared" si="418"/>
        <v>-462.40360292822879</v>
      </c>
    </row>
    <row r="551" spans="1:87" s="57" customFormat="1" ht="15.75" customHeight="1" x14ac:dyDescent="0.25">
      <c r="A551" s="297">
        <v>1026712</v>
      </c>
      <c r="B551" s="297">
        <v>105697</v>
      </c>
      <c r="C551" s="347">
        <v>676349</v>
      </c>
      <c r="D551" s="219" t="s">
        <v>941</v>
      </c>
      <c r="E551" s="299" t="s">
        <v>404</v>
      </c>
      <c r="F551" s="299" t="s">
        <v>1002</v>
      </c>
      <c r="G551" s="301" t="s">
        <v>915</v>
      </c>
      <c r="H551" s="302" t="s">
        <v>1002</v>
      </c>
      <c r="I551" s="56" t="s">
        <v>35</v>
      </c>
      <c r="J551" s="229" t="s">
        <v>35</v>
      </c>
      <c r="K551" s="229" t="s">
        <v>35</v>
      </c>
      <c r="L551" s="56"/>
      <c r="M551" s="56"/>
      <c r="N551" s="58"/>
      <c r="O551" s="297">
        <v>1026712</v>
      </c>
      <c r="P551" s="303">
        <v>3349</v>
      </c>
      <c r="Q551" s="304">
        <v>42062</v>
      </c>
      <c r="R551" s="304">
        <v>42277</v>
      </c>
      <c r="S551" s="303">
        <f t="shared" si="384"/>
        <v>5659</v>
      </c>
      <c r="T551" s="59"/>
      <c r="U551" s="346">
        <f t="shared" si="419"/>
        <v>6.9865172193142946E-4</v>
      </c>
      <c r="V551" s="345">
        <f t="shared" si="420"/>
        <v>5.3282374079551464E-4</v>
      </c>
      <c r="W551" s="27">
        <v>68813.120499456752</v>
      </c>
      <c r="X551" s="27">
        <v>68813.119999999995</v>
      </c>
      <c r="Y551" s="305">
        <f t="shared" si="385"/>
        <v>135584.2758266879</v>
      </c>
      <c r="Z551" s="53">
        <f t="shared" si="426"/>
        <v>9200</v>
      </c>
      <c r="AA551" s="54">
        <f t="shared" si="426"/>
        <v>9200</v>
      </c>
      <c r="AB551" s="54">
        <f t="shared" si="426"/>
        <v>9200</v>
      </c>
      <c r="AC551" s="54">
        <f t="shared" si="426"/>
        <v>9200</v>
      </c>
      <c r="AD551" s="52">
        <f t="shared" si="386"/>
        <v>36800.01</v>
      </c>
      <c r="AE551" s="53">
        <f t="shared" si="427"/>
        <v>17085.72</v>
      </c>
      <c r="AF551" s="53">
        <f t="shared" si="427"/>
        <v>17085.72</v>
      </c>
      <c r="AG551" s="53">
        <f t="shared" si="427"/>
        <v>17085.72</v>
      </c>
      <c r="AH551" s="53">
        <f t="shared" si="427"/>
        <v>17085.72</v>
      </c>
      <c r="AI551" s="52">
        <f t="shared" si="387"/>
        <v>68342.878482291271</v>
      </c>
      <c r="AJ551" s="55">
        <f t="shared" si="388"/>
        <v>240727.16430897918</v>
      </c>
      <c r="AK551" s="219" t="s">
        <v>941</v>
      </c>
      <c r="AL551" s="220">
        <v>76951.060656708069</v>
      </c>
      <c r="AM551" s="242"/>
      <c r="AN551" s="242"/>
      <c r="AO551" s="242">
        <f t="shared" si="389"/>
        <v>145789.54389966442</v>
      </c>
      <c r="AP551" s="243">
        <f t="shared" si="390"/>
        <v>39569.903225806454</v>
      </c>
      <c r="AQ551" s="244">
        <f t="shared" si="391"/>
        <v>73486.966109990622</v>
      </c>
      <c r="AR551" s="245">
        <f t="shared" si="392"/>
        <v>1.89</v>
      </c>
      <c r="AS551" s="246">
        <f t="shared" si="393"/>
        <v>0.51</v>
      </c>
      <c r="AT551" s="246">
        <f t="shared" si="394"/>
        <v>0.95</v>
      </c>
      <c r="AU551" s="251">
        <f t="shared" si="395"/>
        <v>3.3499999999999996</v>
      </c>
      <c r="AV551" s="245">
        <f t="shared" si="396"/>
        <v>1.76</v>
      </c>
      <c r="AW551" s="246">
        <f t="shared" si="397"/>
        <v>0.48</v>
      </c>
      <c r="AX551" s="246">
        <f t="shared" si="398"/>
        <v>0.89</v>
      </c>
      <c r="AY551" s="252">
        <f t="shared" si="399"/>
        <v>3.1300000000000003</v>
      </c>
      <c r="AZ551" s="249">
        <f t="shared" si="400"/>
        <v>1.76</v>
      </c>
      <c r="BA551" s="56">
        <f t="shared" si="401"/>
        <v>4</v>
      </c>
      <c r="BB551" s="246">
        <f t="shared" si="402"/>
        <v>0.12</v>
      </c>
      <c r="BC551" s="250">
        <f t="shared" si="403"/>
        <v>0.22</v>
      </c>
      <c r="BD551" s="246">
        <f t="shared" si="404"/>
        <v>1.76</v>
      </c>
      <c r="BE551" s="56">
        <v>4</v>
      </c>
      <c r="BF551" s="246">
        <f t="shared" si="405"/>
        <v>0.12</v>
      </c>
      <c r="BG551" s="250">
        <f t="shared" si="406"/>
        <v>0.22</v>
      </c>
      <c r="BH551" s="246">
        <f>INDEX('Mar - Aug'!AG:AG,MATCH(C551,'Mar - Aug'!C:C,0))</f>
        <v>1.71</v>
      </c>
      <c r="BI551" s="56">
        <v>4</v>
      </c>
      <c r="BJ551" s="246">
        <f>INDEX('Mar - Aug'!AK:AK,MATCH($C551,'Mar - Aug'!$C:$C,0))</f>
        <v>0.12</v>
      </c>
      <c r="BK551" s="246">
        <f>INDEX('Mar - Aug'!AL:AL,MATCH($C551,'Mar - Aug'!$C:$C,0))</f>
        <v>0.22</v>
      </c>
      <c r="BL551" s="246">
        <f>INDEX('Mar - Aug'!$AG:$AG,MATCH($C551,'Mar - Aug'!$C:$C,0))</f>
        <v>1.71</v>
      </c>
      <c r="BM551" s="56">
        <v>4</v>
      </c>
      <c r="BN551" s="246">
        <f>INDEX('Mar - Aug'!$AK:$AK,MATCH($C551,'Mar - Aug'!$C:$C,0))</f>
        <v>0.12</v>
      </c>
      <c r="BO551" s="246">
        <f>INDEX('Mar - Aug'!$AL:$AL,MATCH($C551,'Mar - Aug'!$C:$C,0))</f>
        <v>0.22</v>
      </c>
      <c r="BP551" s="60">
        <f>INDEX(FY2019_ALL_Targets!EB:EB,MATCH('Final Comp Values'!B551,FY2019_ALL_Targets!A:A,0))</f>
        <v>0</v>
      </c>
      <c r="BQ551" s="60">
        <f>+INDEX(FY2019_ALL_Targets!DY:DY,MATCH(B551,FY2019_ALL_Targets!A:A,0))</f>
        <v>1</v>
      </c>
      <c r="BR551" s="60">
        <f>+INDEX(FY2019_ALL_Targets!DZ:DZ,MATCH(B551,FY2019_ALL_Targets!A:A,0))</f>
        <v>1</v>
      </c>
      <c r="BS551" s="283">
        <f>+INDEX(FY2019_ALL_Targets!EA:EA,MATCH(B551,FY2019_ALL_Targets!A:A,0))</f>
        <v>0</v>
      </c>
      <c r="BT551" s="245">
        <f t="shared" si="421"/>
        <v>0</v>
      </c>
      <c r="BU551" s="245">
        <f t="shared" si="422"/>
        <v>0.12</v>
      </c>
      <c r="BV551" s="246">
        <f t="shared" si="423"/>
        <v>0.22</v>
      </c>
      <c r="BW551" s="284">
        <f t="shared" si="407"/>
        <v>26163.36062328074</v>
      </c>
      <c r="BX551" s="245">
        <f t="shared" si="408"/>
        <v>2.7900000000000005</v>
      </c>
      <c r="BY551" s="246">
        <f t="shared" si="409"/>
        <v>214693.45923221554</v>
      </c>
      <c r="BZ551" s="285">
        <f t="shared" si="410"/>
        <v>6.1218909599113427E-4</v>
      </c>
      <c r="CA551" s="245">
        <f t="shared" si="411"/>
        <v>24914.16</v>
      </c>
      <c r="CB551" s="286">
        <f t="shared" si="412"/>
        <v>0.32</v>
      </c>
      <c r="CC551" s="268">
        <f t="shared" si="383"/>
        <v>1.0000000000000536E-2</v>
      </c>
      <c r="CD551" s="267">
        <f t="shared" si="413"/>
        <v>240727.16430897918</v>
      </c>
      <c r="CE551" s="268">
        <f t="shared" si="414"/>
        <v>239607.61923221554</v>
      </c>
      <c r="CF551" s="268">
        <f t="shared" si="415"/>
        <v>-2.0000000000000018E-2</v>
      </c>
      <c r="CG551" s="270">
        <f t="shared" si="416"/>
        <v>-1538.1927431883664</v>
      </c>
      <c r="CH551" s="270">
        <f t="shared" si="417"/>
        <v>-1119.5450767636357</v>
      </c>
      <c r="CI551" s="269">
        <f t="shared" si="418"/>
        <v>-418.64766642473069</v>
      </c>
    </row>
    <row r="552" spans="1:87" s="57" customFormat="1" ht="15.75" customHeight="1" x14ac:dyDescent="0.25">
      <c r="A552" s="297">
        <v>1026517</v>
      </c>
      <c r="B552" s="297">
        <v>105727</v>
      </c>
      <c r="C552" s="347">
        <v>676353</v>
      </c>
      <c r="D552" s="219" t="s">
        <v>920</v>
      </c>
      <c r="E552" s="299" t="s">
        <v>147</v>
      </c>
      <c r="F552" s="299" t="s">
        <v>1016</v>
      </c>
      <c r="G552" s="301" t="s">
        <v>915</v>
      </c>
      <c r="H552" s="302" t="s">
        <v>1017</v>
      </c>
      <c r="I552" s="56" t="s">
        <v>35</v>
      </c>
      <c r="J552" s="229" t="s">
        <v>35</v>
      </c>
      <c r="K552" s="229" t="s">
        <v>35</v>
      </c>
      <c r="L552" s="56"/>
      <c r="M552" s="56"/>
      <c r="N552" s="58"/>
      <c r="O552" s="297">
        <v>1026517</v>
      </c>
      <c r="P552" s="303">
        <v>1483</v>
      </c>
      <c r="Q552" s="304">
        <v>42036</v>
      </c>
      <c r="R552" s="304">
        <v>42185</v>
      </c>
      <c r="S552" s="303">
        <f t="shared" si="384"/>
        <v>3609</v>
      </c>
      <c r="T552" s="59"/>
      <c r="U552" s="346">
        <f t="shared" si="419"/>
        <v>4.4556177141730495E-4</v>
      </c>
      <c r="V552" s="345">
        <f t="shared" si="420"/>
        <v>3.3980577496572049E-4</v>
      </c>
      <c r="W552" s="27">
        <v>43885.23628048056</v>
      </c>
      <c r="X552" s="27">
        <v>43885.24</v>
      </c>
      <c r="Y552" s="305">
        <f t="shared" si="385"/>
        <v>86468.219024300517</v>
      </c>
      <c r="Z552" s="53">
        <f t="shared" si="426"/>
        <v>5867.26</v>
      </c>
      <c r="AA552" s="54">
        <f t="shared" si="426"/>
        <v>5867.26</v>
      </c>
      <c r="AB552" s="54">
        <f t="shared" si="426"/>
        <v>5867.26</v>
      </c>
      <c r="AC552" s="54">
        <f t="shared" si="426"/>
        <v>5867.26</v>
      </c>
      <c r="AD552" s="52">
        <f t="shared" si="386"/>
        <v>23469.03</v>
      </c>
      <c r="AE552" s="53">
        <f t="shared" si="427"/>
        <v>10896.34</v>
      </c>
      <c r="AF552" s="53">
        <f t="shared" si="427"/>
        <v>10896.34</v>
      </c>
      <c r="AG552" s="53">
        <f t="shared" si="427"/>
        <v>10896.34</v>
      </c>
      <c r="AH552" s="53">
        <f t="shared" si="427"/>
        <v>10896.34</v>
      </c>
      <c r="AI552" s="52">
        <f t="shared" si="387"/>
        <v>43585.341657994199</v>
      </c>
      <c r="AJ552" s="55">
        <f t="shared" si="388"/>
        <v>153522.59068229471</v>
      </c>
      <c r="AK552" s="219" t="s">
        <v>920</v>
      </c>
      <c r="AL552" s="220">
        <v>54680.661225614327</v>
      </c>
      <c r="AM552" s="242"/>
      <c r="AN552" s="242"/>
      <c r="AO552" s="242">
        <f t="shared" si="389"/>
        <v>92976.579596022071</v>
      </c>
      <c r="AP552" s="243">
        <f t="shared" si="390"/>
        <v>25235.516129032258</v>
      </c>
      <c r="AQ552" s="244">
        <f t="shared" si="391"/>
        <v>46865.958772036778</v>
      </c>
      <c r="AR552" s="245">
        <f t="shared" si="392"/>
        <v>1.7</v>
      </c>
      <c r="AS552" s="246">
        <f t="shared" si="393"/>
        <v>0.46</v>
      </c>
      <c r="AT552" s="246">
        <f t="shared" si="394"/>
        <v>0.86</v>
      </c>
      <c r="AU552" s="251">
        <f t="shared" si="395"/>
        <v>3.02</v>
      </c>
      <c r="AV552" s="245">
        <f t="shared" si="396"/>
        <v>1.58</v>
      </c>
      <c r="AW552" s="246">
        <f t="shared" si="397"/>
        <v>0.43</v>
      </c>
      <c r="AX552" s="246">
        <f t="shared" si="398"/>
        <v>0.8</v>
      </c>
      <c r="AY552" s="252">
        <f t="shared" si="399"/>
        <v>2.8100000000000005</v>
      </c>
      <c r="AZ552" s="249">
        <f t="shared" si="400"/>
        <v>1.58</v>
      </c>
      <c r="BA552" s="56">
        <f t="shared" si="401"/>
        <v>4</v>
      </c>
      <c r="BB552" s="246">
        <f t="shared" si="402"/>
        <v>0.11</v>
      </c>
      <c r="BC552" s="250">
        <f t="shared" si="403"/>
        <v>0.2</v>
      </c>
      <c r="BD552" s="246">
        <f t="shared" si="404"/>
        <v>1.58</v>
      </c>
      <c r="BE552" s="56">
        <v>4</v>
      </c>
      <c r="BF552" s="246">
        <f t="shared" si="405"/>
        <v>0.11</v>
      </c>
      <c r="BG552" s="250">
        <f t="shared" si="406"/>
        <v>0.2</v>
      </c>
      <c r="BH552" s="246">
        <f>INDEX('Mar - Aug'!AG:AG,MATCH(C552,'Mar - Aug'!C:C,0))</f>
        <v>1.56</v>
      </c>
      <c r="BI552" s="56">
        <v>4</v>
      </c>
      <c r="BJ552" s="246">
        <f>INDEX('Mar - Aug'!AK:AK,MATCH($C552,'Mar - Aug'!$C:$C,0))</f>
        <v>0.11</v>
      </c>
      <c r="BK552" s="246">
        <f>INDEX('Mar - Aug'!AL:AL,MATCH($C552,'Mar - Aug'!$C:$C,0))</f>
        <v>0.2</v>
      </c>
      <c r="BL552" s="246">
        <f>INDEX('Mar - Aug'!$AG:$AG,MATCH($C552,'Mar - Aug'!$C:$C,0))</f>
        <v>1.56</v>
      </c>
      <c r="BM552" s="56">
        <v>4</v>
      </c>
      <c r="BN552" s="246">
        <f>INDEX('Mar - Aug'!$AK:$AK,MATCH($C552,'Mar - Aug'!$C:$C,0))</f>
        <v>0.11</v>
      </c>
      <c r="BO552" s="246">
        <f>INDEX('Mar - Aug'!$AL:$AL,MATCH($C552,'Mar - Aug'!$C:$C,0))</f>
        <v>0.2</v>
      </c>
      <c r="BP552" s="60">
        <f>INDEX(FY2019_ALL_Targets!EB:EB,MATCH('Final Comp Values'!B552,FY2019_ALL_Targets!A:A,0))</f>
        <v>0</v>
      </c>
      <c r="BQ552" s="60">
        <f>+INDEX(FY2019_ALL_Targets!DY:DY,MATCH(B552,FY2019_ALL_Targets!A:A,0))</f>
        <v>0</v>
      </c>
      <c r="BR552" s="60">
        <f>+INDEX(FY2019_ALL_Targets!DZ:DZ,MATCH(B552,FY2019_ALL_Targets!A:A,0))</f>
        <v>0</v>
      </c>
      <c r="BS552" s="283">
        <f>+INDEX(FY2019_ALL_Targets!EA:EA,MATCH(B552,FY2019_ALL_Targets!A:A,0))</f>
        <v>0</v>
      </c>
      <c r="BT552" s="245">
        <f t="shared" si="421"/>
        <v>0</v>
      </c>
      <c r="BU552" s="245">
        <f t="shared" si="422"/>
        <v>0</v>
      </c>
      <c r="BV552" s="246">
        <f t="shared" si="423"/>
        <v>0</v>
      </c>
      <c r="BW552" s="284">
        <f t="shared" si="407"/>
        <v>0</v>
      </c>
      <c r="BX552" s="245">
        <f t="shared" si="408"/>
        <v>2.8100000000000005</v>
      </c>
      <c r="BY552" s="246">
        <f t="shared" si="409"/>
        <v>153652.65804397629</v>
      </c>
      <c r="BZ552" s="285">
        <f t="shared" si="410"/>
        <v>4.3813389639800449E-4</v>
      </c>
      <c r="CA552" s="245">
        <f t="shared" si="411"/>
        <v>17830.66</v>
      </c>
      <c r="CB552" s="286">
        <f t="shared" si="412"/>
        <v>0.33</v>
      </c>
      <c r="CC552" s="268">
        <f t="shared" si="383"/>
        <v>-9.9999999999996758E-3</v>
      </c>
      <c r="CD552" s="267">
        <f t="shared" si="413"/>
        <v>153522.59068229471</v>
      </c>
      <c r="CE552" s="268">
        <f t="shared" si="414"/>
        <v>171483.31804397629</v>
      </c>
      <c r="CF552" s="268">
        <f t="shared" si="415"/>
        <v>0.33000000000000007</v>
      </c>
      <c r="CG552" s="270">
        <f t="shared" si="416"/>
        <v>18029.343389735681</v>
      </c>
      <c r="CH552" s="270">
        <f t="shared" si="417"/>
        <v>17960.72736168158</v>
      </c>
      <c r="CI552" s="269">
        <f t="shared" si="418"/>
        <v>68.616028054100752</v>
      </c>
    </row>
    <row r="553" spans="1:87" s="57" customFormat="1" ht="15.75" customHeight="1" x14ac:dyDescent="0.25">
      <c r="A553" s="297">
        <v>1026643</v>
      </c>
      <c r="B553" s="297">
        <v>105761</v>
      </c>
      <c r="C553" s="347">
        <v>676358</v>
      </c>
      <c r="D553" s="219" t="s">
        <v>941</v>
      </c>
      <c r="E553" s="299" t="s">
        <v>406</v>
      </c>
      <c r="F553" s="299" t="s">
        <v>1002</v>
      </c>
      <c r="G553" s="301" t="s">
        <v>915</v>
      </c>
      <c r="H553" s="302" t="s">
        <v>1002</v>
      </c>
      <c r="I553" s="56" t="s">
        <v>35</v>
      </c>
      <c r="J553" s="229" t="s">
        <v>35</v>
      </c>
      <c r="K553" s="229" t="s">
        <v>35</v>
      </c>
      <c r="L553" s="56"/>
      <c r="M553" s="56"/>
      <c r="N553" s="58"/>
      <c r="O553" s="297">
        <v>1026643</v>
      </c>
      <c r="P553" s="303">
        <v>6664</v>
      </c>
      <c r="Q553" s="304">
        <v>42062</v>
      </c>
      <c r="R553" s="304">
        <v>42277</v>
      </c>
      <c r="S553" s="303">
        <f t="shared" si="384"/>
        <v>11261</v>
      </c>
      <c r="T553" s="59"/>
      <c r="U553" s="346">
        <f t="shared" si="419"/>
        <v>1.3902663086534418E-3</v>
      </c>
      <c r="V553" s="345">
        <f t="shared" si="420"/>
        <v>1.0602806405899082E-3</v>
      </c>
      <c r="W553" s="27">
        <v>136933.12423521516</v>
      </c>
      <c r="X553" s="27">
        <v>136933.12</v>
      </c>
      <c r="Y553" s="305">
        <f t="shared" si="385"/>
        <v>269802.88568374846</v>
      </c>
      <c r="Z553" s="53">
        <f t="shared" si="426"/>
        <v>18307.34</v>
      </c>
      <c r="AA553" s="54">
        <f t="shared" si="426"/>
        <v>18307.34</v>
      </c>
      <c r="AB553" s="54">
        <f t="shared" si="426"/>
        <v>18307.34</v>
      </c>
      <c r="AC553" s="54">
        <f t="shared" si="426"/>
        <v>18307.34</v>
      </c>
      <c r="AD553" s="52">
        <f t="shared" si="386"/>
        <v>73229.36</v>
      </c>
      <c r="AE553" s="53">
        <f t="shared" si="427"/>
        <v>33999.339999999997</v>
      </c>
      <c r="AF553" s="53">
        <f t="shared" si="427"/>
        <v>33999.339999999997</v>
      </c>
      <c r="AG553" s="53">
        <f t="shared" si="427"/>
        <v>33999.339999999997</v>
      </c>
      <c r="AH553" s="53">
        <f t="shared" si="427"/>
        <v>33999.339999999997</v>
      </c>
      <c r="AI553" s="52">
        <f t="shared" si="387"/>
        <v>135997.37667239475</v>
      </c>
      <c r="AJ553" s="55">
        <f t="shared" si="388"/>
        <v>479029.6223561432</v>
      </c>
      <c r="AK553" s="219" t="s">
        <v>941</v>
      </c>
      <c r="AL553" s="220">
        <v>76951.060656708069</v>
      </c>
      <c r="AM553" s="242"/>
      <c r="AN553" s="242"/>
      <c r="AO553" s="242">
        <f t="shared" si="389"/>
        <v>290110.62976747146</v>
      </c>
      <c r="AP553" s="243">
        <f t="shared" si="390"/>
        <v>78741.247311827959</v>
      </c>
      <c r="AQ553" s="244">
        <f t="shared" si="391"/>
        <v>146233.73835741371</v>
      </c>
      <c r="AR553" s="245">
        <f t="shared" si="392"/>
        <v>3.77</v>
      </c>
      <c r="AS553" s="246">
        <f t="shared" si="393"/>
        <v>1.02</v>
      </c>
      <c r="AT553" s="246">
        <f t="shared" si="394"/>
        <v>1.9</v>
      </c>
      <c r="AU553" s="251">
        <f t="shared" si="395"/>
        <v>6.6899999999999995</v>
      </c>
      <c r="AV553" s="245">
        <f t="shared" si="396"/>
        <v>3.51</v>
      </c>
      <c r="AW553" s="246">
        <f t="shared" si="397"/>
        <v>0.95</v>
      </c>
      <c r="AX553" s="246">
        <f t="shared" si="398"/>
        <v>1.77</v>
      </c>
      <c r="AY553" s="252">
        <f t="shared" si="399"/>
        <v>6.23</v>
      </c>
      <c r="AZ553" s="249">
        <f t="shared" si="400"/>
        <v>3.51</v>
      </c>
      <c r="BA553" s="56">
        <f t="shared" si="401"/>
        <v>4</v>
      </c>
      <c r="BB553" s="246">
        <f t="shared" si="402"/>
        <v>0.24</v>
      </c>
      <c r="BC553" s="250">
        <f t="shared" si="403"/>
        <v>0.44</v>
      </c>
      <c r="BD553" s="246">
        <f t="shared" si="404"/>
        <v>3.51</v>
      </c>
      <c r="BE553" s="56">
        <v>4</v>
      </c>
      <c r="BF553" s="246">
        <f t="shared" si="405"/>
        <v>0.24</v>
      </c>
      <c r="BG553" s="250">
        <f t="shared" si="406"/>
        <v>0.44</v>
      </c>
      <c r="BH553" s="246">
        <f>INDEX('Mar - Aug'!AG:AG,MATCH(C553,'Mar - Aug'!C:C,0))</f>
        <v>3.4</v>
      </c>
      <c r="BI553" s="56">
        <v>4</v>
      </c>
      <c r="BJ553" s="246">
        <f>INDEX('Mar - Aug'!AK:AK,MATCH($C553,'Mar - Aug'!$C:$C,0))</f>
        <v>0.23</v>
      </c>
      <c r="BK553" s="246">
        <f>INDEX('Mar - Aug'!AL:AL,MATCH($C553,'Mar - Aug'!$C:$C,0))</f>
        <v>0.43</v>
      </c>
      <c r="BL553" s="246">
        <f>INDEX('Mar - Aug'!$AG:$AG,MATCH($C553,'Mar - Aug'!$C:$C,0))</f>
        <v>3.4</v>
      </c>
      <c r="BM553" s="56">
        <v>4</v>
      </c>
      <c r="BN553" s="246">
        <f>INDEX('Mar - Aug'!$AK:$AK,MATCH($C553,'Mar - Aug'!$C:$C,0))</f>
        <v>0.23</v>
      </c>
      <c r="BO553" s="246">
        <f>INDEX('Mar - Aug'!$AL:$AL,MATCH($C553,'Mar - Aug'!$C:$C,0))</f>
        <v>0.43</v>
      </c>
      <c r="BP553" s="60">
        <f>INDEX(FY2019_ALL_Targets!EB:EB,MATCH('Final Comp Values'!B553,FY2019_ALL_Targets!A:A,0))</f>
        <v>0</v>
      </c>
      <c r="BQ553" s="60">
        <f>+INDEX(FY2019_ALL_Targets!DY:DY,MATCH(B553,FY2019_ALL_Targets!A:A,0))</f>
        <v>1</v>
      </c>
      <c r="BR553" s="60">
        <f>+INDEX(FY2019_ALL_Targets!DZ:DZ,MATCH(B553,FY2019_ALL_Targets!A:A,0))</f>
        <v>1</v>
      </c>
      <c r="BS553" s="283">
        <f>+INDEX(FY2019_ALL_Targets!EA:EA,MATCH(B553,FY2019_ALL_Targets!A:A,0))</f>
        <v>0</v>
      </c>
      <c r="BT553" s="245">
        <f t="shared" si="421"/>
        <v>0</v>
      </c>
      <c r="BU553" s="245">
        <f t="shared" si="422"/>
        <v>0.23</v>
      </c>
      <c r="BV553" s="246">
        <f t="shared" si="423"/>
        <v>0.43</v>
      </c>
      <c r="BW553" s="284">
        <f t="shared" si="407"/>
        <v>50787.700033427325</v>
      </c>
      <c r="BX553" s="245">
        <f t="shared" si="408"/>
        <v>5.57</v>
      </c>
      <c r="BY553" s="246">
        <f t="shared" si="409"/>
        <v>428617.40785786399</v>
      </c>
      <c r="BZ553" s="285">
        <f t="shared" si="410"/>
        <v>1.2221839658317626E-3</v>
      </c>
      <c r="CA553" s="245">
        <f t="shared" si="411"/>
        <v>49739.01</v>
      </c>
      <c r="CB553" s="286">
        <f t="shared" si="412"/>
        <v>0.65</v>
      </c>
      <c r="CC553" s="268">
        <f t="shared" si="383"/>
        <v>6.106226635438361E-16</v>
      </c>
      <c r="CD553" s="267">
        <f t="shared" si="413"/>
        <v>479029.6223561432</v>
      </c>
      <c r="CE553" s="268">
        <f t="shared" si="414"/>
        <v>478356.417857864</v>
      </c>
      <c r="CF553" s="268">
        <f t="shared" si="415"/>
        <v>-9.9999999999997868E-3</v>
      </c>
      <c r="CG553" s="270">
        <f t="shared" si="416"/>
        <v>-768.90790105318297</v>
      </c>
      <c r="CH553" s="270">
        <f t="shared" si="417"/>
        <v>-673.20449827919947</v>
      </c>
      <c r="CI553" s="269">
        <f t="shared" si="418"/>
        <v>-95.703402773983498</v>
      </c>
    </row>
    <row r="554" spans="1:87" s="57" customFormat="1" ht="15.75" customHeight="1" x14ac:dyDescent="0.25">
      <c r="A554" s="297">
        <v>1026524</v>
      </c>
      <c r="B554" s="297">
        <v>105818</v>
      </c>
      <c r="C554" s="347">
        <v>676357</v>
      </c>
      <c r="D554" s="219" t="s">
        <v>930</v>
      </c>
      <c r="E554" s="299" t="s">
        <v>2806</v>
      </c>
      <c r="F554" s="299" t="s">
        <v>2807</v>
      </c>
      <c r="G554" s="301" t="s">
        <v>915</v>
      </c>
      <c r="H554" s="302" t="s">
        <v>2806</v>
      </c>
      <c r="I554" s="56" t="s">
        <v>35</v>
      </c>
      <c r="J554" s="229" t="s">
        <v>35</v>
      </c>
      <c r="K554" s="229" t="s">
        <v>35</v>
      </c>
      <c r="L554" s="56"/>
      <c r="M554" s="56"/>
      <c r="N554" s="58"/>
      <c r="O554" s="297">
        <v>1026524</v>
      </c>
      <c r="P554" s="303">
        <v>6166</v>
      </c>
      <c r="Q554" s="304">
        <v>42036</v>
      </c>
      <c r="R554" s="304">
        <v>42369</v>
      </c>
      <c r="S554" s="303">
        <f t="shared" si="384"/>
        <v>6738</v>
      </c>
      <c r="T554" s="59"/>
      <c r="U554" s="346">
        <f t="shared" si="419"/>
        <v>8.3186345686057104E-4</v>
      </c>
      <c r="V554" s="345">
        <f t="shared" si="420"/>
        <v>6.3441709939568425E-4</v>
      </c>
      <c r="W554" s="27">
        <v>81933.69956139593</v>
      </c>
      <c r="X554" s="27">
        <v>81933.7</v>
      </c>
      <c r="Y554" s="305">
        <f t="shared" si="385"/>
        <v>161436.09304121276</v>
      </c>
      <c r="Z554" s="53">
        <f t="shared" si="426"/>
        <v>10954.17</v>
      </c>
      <c r="AA554" s="54">
        <f t="shared" si="426"/>
        <v>10954.17</v>
      </c>
      <c r="AB554" s="54">
        <f t="shared" si="426"/>
        <v>10954.17</v>
      </c>
      <c r="AC554" s="54">
        <f t="shared" si="426"/>
        <v>10954.17</v>
      </c>
      <c r="AD554" s="52">
        <f t="shared" si="386"/>
        <v>43816.66</v>
      </c>
      <c r="AE554" s="53">
        <f t="shared" si="427"/>
        <v>20343.45</v>
      </c>
      <c r="AF554" s="53">
        <f t="shared" si="427"/>
        <v>20343.45</v>
      </c>
      <c r="AG554" s="53">
        <f t="shared" si="427"/>
        <v>20343.45</v>
      </c>
      <c r="AH554" s="53">
        <f t="shared" si="427"/>
        <v>20343.45</v>
      </c>
      <c r="AI554" s="52">
        <f t="shared" si="387"/>
        <v>81373.796644933464</v>
      </c>
      <c r="AJ554" s="55">
        <f t="shared" si="388"/>
        <v>286626.5496861462</v>
      </c>
      <c r="AK554" s="219" t="s">
        <v>930</v>
      </c>
      <c r="AL554" s="220">
        <v>95853.985850633719</v>
      </c>
      <c r="AM554" s="242"/>
      <c r="AN554" s="242"/>
      <c r="AO554" s="242">
        <f t="shared" si="389"/>
        <v>173587.19681850835</v>
      </c>
      <c r="AP554" s="243">
        <f t="shared" si="390"/>
        <v>47114.688172043017</v>
      </c>
      <c r="AQ554" s="244">
        <f t="shared" si="391"/>
        <v>87498.706069820939</v>
      </c>
      <c r="AR554" s="245">
        <f t="shared" si="392"/>
        <v>1.81</v>
      </c>
      <c r="AS554" s="246">
        <f t="shared" si="393"/>
        <v>0.49</v>
      </c>
      <c r="AT554" s="246">
        <f t="shared" si="394"/>
        <v>0.91</v>
      </c>
      <c r="AU554" s="251">
        <f t="shared" si="395"/>
        <v>3.21</v>
      </c>
      <c r="AV554" s="245">
        <f t="shared" si="396"/>
        <v>1.68</v>
      </c>
      <c r="AW554" s="246">
        <f t="shared" si="397"/>
        <v>0.46</v>
      </c>
      <c r="AX554" s="246">
        <f t="shared" si="398"/>
        <v>0.85</v>
      </c>
      <c r="AY554" s="252">
        <f t="shared" si="399"/>
        <v>2.99</v>
      </c>
      <c r="AZ554" s="249">
        <f t="shared" si="400"/>
        <v>1.68</v>
      </c>
      <c r="BA554" s="56">
        <f t="shared" si="401"/>
        <v>4</v>
      </c>
      <c r="BB554" s="246">
        <f t="shared" si="402"/>
        <v>0.12</v>
      </c>
      <c r="BC554" s="250">
        <f t="shared" si="403"/>
        <v>0.21</v>
      </c>
      <c r="BD554" s="246">
        <f t="shared" si="404"/>
        <v>1.68</v>
      </c>
      <c r="BE554" s="56">
        <v>4</v>
      </c>
      <c r="BF554" s="246">
        <f t="shared" si="405"/>
        <v>0.12</v>
      </c>
      <c r="BG554" s="250">
        <f t="shared" si="406"/>
        <v>0.21</v>
      </c>
      <c r="BH554" s="246">
        <f>INDEX('Mar - Aug'!AG:AG,MATCH(C554,'Mar - Aug'!C:C,0))</f>
        <v>1.67</v>
      </c>
      <c r="BI554" s="56">
        <v>4</v>
      </c>
      <c r="BJ554" s="246">
        <f>INDEX('Mar - Aug'!AK:AK,MATCH($C554,'Mar - Aug'!$C:$C,0))</f>
        <v>0.11</v>
      </c>
      <c r="BK554" s="246">
        <f>INDEX('Mar - Aug'!AL:AL,MATCH($C554,'Mar - Aug'!$C:$C,0))</f>
        <v>0.21</v>
      </c>
      <c r="BL554" s="246">
        <f>INDEX('Mar - Aug'!$AG:$AG,MATCH($C554,'Mar - Aug'!$C:$C,0))</f>
        <v>1.67</v>
      </c>
      <c r="BM554" s="56">
        <v>4</v>
      </c>
      <c r="BN554" s="246">
        <f>INDEX('Mar - Aug'!$AK:$AK,MATCH($C554,'Mar - Aug'!$C:$C,0))</f>
        <v>0.11</v>
      </c>
      <c r="BO554" s="246">
        <f>INDEX('Mar - Aug'!$AL:$AL,MATCH($C554,'Mar - Aug'!$C:$C,0))</f>
        <v>0.21</v>
      </c>
      <c r="BP554" s="60">
        <f>INDEX(FY2019_ALL_Targets!EB:EB,MATCH('Final Comp Values'!B554,FY2019_ALL_Targets!A:A,0))</f>
        <v>0</v>
      </c>
      <c r="BQ554" s="60">
        <f>+INDEX(FY2019_ALL_Targets!DY:DY,MATCH(B554,FY2019_ALL_Targets!A:A,0))</f>
        <v>1</v>
      </c>
      <c r="BR554" s="60">
        <f>+INDEX(FY2019_ALL_Targets!DZ:DZ,MATCH(B554,FY2019_ALL_Targets!A:A,0))</f>
        <v>1</v>
      </c>
      <c r="BS554" s="283">
        <f>+INDEX(FY2019_ALL_Targets!EA:EA,MATCH(B554,FY2019_ALL_Targets!A:A,0))</f>
        <v>0</v>
      </c>
      <c r="BT554" s="245">
        <f t="shared" si="421"/>
        <v>0</v>
      </c>
      <c r="BU554" s="245">
        <f t="shared" si="422"/>
        <v>0.11</v>
      </c>
      <c r="BV554" s="246">
        <f t="shared" si="423"/>
        <v>0.21</v>
      </c>
      <c r="BW554" s="284">
        <f t="shared" si="407"/>
        <v>30673.275472202789</v>
      </c>
      <c r="BX554" s="245">
        <f t="shared" si="408"/>
        <v>2.6700000000000004</v>
      </c>
      <c r="BY554" s="246">
        <f t="shared" si="409"/>
        <v>255930.14222119207</v>
      </c>
      <c r="BZ554" s="285">
        <f t="shared" si="410"/>
        <v>7.297737106830497E-4</v>
      </c>
      <c r="CA554" s="245">
        <f t="shared" si="411"/>
        <v>29699.48</v>
      </c>
      <c r="CB554" s="286">
        <f t="shared" si="412"/>
        <v>0.31</v>
      </c>
      <c r="CC554" s="268">
        <f t="shared" si="383"/>
        <v>-9.9999999999994815E-3</v>
      </c>
      <c r="CD554" s="267">
        <f t="shared" si="413"/>
        <v>286626.5496861462</v>
      </c>
      <c r="CE554" s="268">
        <f t="shared" si="414"/>
        <v>285629.62222119205</v>
      </c>
      <c r="CF554" s="268">
        <f t="shared" si="415"/>
        <v>-9.9999999999997868E-3</v>
      </c>
      <c r="CG554" s="270">
        <f t="shared" si="416"/>
        <v>-958.61722303056877</v>
      </c>
      <c r="CH554" s="270">
        <f t="shared" si="417"/>
        <v>-996.92746495414758</v>
      </c>
      <c r="CI554" s="269">
        <f t="shared" si="418"/>
        <v>38.310241923578815</v>
      </c>
    </row>
    <row r="555" spans="1:87" s="57" customFormat="1" ht="15.75" customHeight="1" x14ac:dyDescent="0.25">
      <c r="A555" s="297">
        <v>1026726</v>
      </c>
      <c r="B555" s="297">
        <v>105892</v>
      </c>
      <c r="C555" s="347">
        <v>676371</v>
      </c>
      <c r="D555" s="219" t="s">
        <v>930</v>
      </c>
      <c r="E555" s="299" t="s">
        <v>408</v>
      </c>
      <c r="F555" s="299" t="s">
        <v>2574</v>
      </c>
      <c r="G555" s="301" t="s">
        <v>915</v>
      </c>
      <c r="H555" s="302" t="s">
        <v>995</v>
      </c>
      <c r="I555" s="56" t="s">
        <v>35</v>
      </c>
      <c r="J555" s="229" t="s">
        <v>35</v>
      </c>
      <c r="K555" s="229" t="s">
        <v>35</v>
      </c>
      <c r="L555" s="56"/>
      <c r="M555" s="56"/>
      <c r="N555" s="58"/>
      <c r="O555" s="297">
        <v>1026726</v>
      </c>
      <c r="P555" s="303">
        <v>17287</v>
      </c>
      <c r="Q555" s="304">
        <v>42063</v>
      </c>
      <c r="R555" s="304">
        <v>42369</v>
      </c>
      <c r="S555" s="303">
        <f t="shared" si="384"/>
        <v>20553</v>
      </c>
      <c r="T555" s="59"/>
      <c r="U555" s="346">
        <f t="shared" si="419"/>
        <v>2.5374428063008781E-3</v>
      </c>
      <c r="V555" s="345">
        <f t="shared" si="420"/>
        <v>1.935169878877931E-3</v>
      </c>
      <c r="W555" s="27">
        <v>249923.31960513076</v>
      </c>
      <c r="X555" s="27">
        <v>249923</v>
      </c>
      <c r="Y555" s="305">
        <f t="shared" si="385"/>
        <v>492430.39778510627</v>
      </c>
      <c r="Z555" s="53">
        <f t="shared" si="426"/>
        <v>33413.620000000003</v>
      </c>
      <c r="AA555" s="54">
        <f t="shared" si="426"/>
        <v>33413.620000000003</v>
      </c>
      <c r="AB555" s="54">
        <f t="shared" si="426"/>
        <v>33413.620000000003</v>
      </c>
      <c r="AC555" s="54">
        <f t="shared" si="426"/>
        <v>33413.620000000003</v>
      </c>
      <c r="AD555" s="52">
        <f t="shared" si="386"/>
        <v>133654.47</v>
      </c>
      <c r="AE555" s="53">
        <f t="shared" si="427"/>
        <v>62053.86</v>
      </c>
      <c r="AF555" s="53">
        <f t="shared" si="427"/>
        <v>62053.86</v>
      </c>
      <c r="AG555" s="53">
        <f t="shared" si="427"/>
        <v>62053.86</v>
      </c>
      <c r="AH555" s="53">
        <f t="shared" si="427"/>
        <v>62053.86</v>
      </c>
      <c r="AI555" s="52">
        <f t="shared" si="387"/>
        <v>248215.44114623294</v>
      </c>
      <c r="AJ555" s="55">
        <f t="shared" si="388"/>
        <v>874300.3089313393</v>
      </c>
      <c r="AK555" s="219" t="s">
        <v>930</v>
      </c>
      <c r="AL555" s="220">
        <v>95853.985850633719</v>
      </c>
      <c r="AM555" s="242"/>
      <c r="AN555" s="242"/>
      <c r="AO555" s="242">
        <f t="shared" si="389"/>
        <v>529495.05138183478</v>
      </c>
      <c r="AP555" s="243">
        <f t="shared" si="390"/>
        <v>143714.48387096776</v>
      </c>
      <c r="AQ555" s="244">
        <f t="shared" si="391"/>
        <v>266898.32381315372</v>
      </c>
      <c r="AR555" s="245">
        <f t="shared" si="392"/>
        <v>5.52</v>
      </c>
      <c r="AS555" s="246">
        <f t="shared" si="393"/>
        <v>1.5</v>
      </c>
      <c r="AT555" s="246">
        <f t="shared" si="394"/>
        <v>2.78</v>
      </c>
      <c r="AU555" s="251">
        <f t="shared" si="395"/>
        <v>9.7999999999999989</v>
      </c>
      <c r="AV555" s="245">
        <f t="shared" si="396"/>
        <v>5.14</v>
      </c>
      <c r="AW555" s="246">
        <f t="shared" si="397"/>
        <v>1.39</v>
      </c>
      <c r="AX555" s="246">
        <f t="shared" si="398"/>
        <v>2.59</v>
      </c>
      <c r="AY555" s="252">
        <f t="shared" si="399"/>
        <v>9.1199999999999992</v>
      </c>
      <c r="AZ555" s="249">
        <f t="shared" si="400"/>
        <v>5.14</v>
      </c>
      <c r="BA555" s="56">
        <f t="shared" si="401"/>
        <v>4</v>
      </c>
      <c r="BB555" s="246">
        <f t="shared" si="402"/>
        <v>0.35</v>
      </c>
      <c r="BC555" s="250">
        <f t="shared" si="403"/>
        <v>0.65</v>
      </c>
      <c r="BD555" s="246">
        <f t="shared" si="404"/>
        <v>5.14</v>
      </c>
      <c r="BE555" s="56">
        <v>4</v>
      </c>
      <c r="BF555" s="246">
        <f t="shared" si="405"/>
        <v>0.35</v>
      </c>
      <c r="BG555" s="250">
        <f t="shared" si="406"/>
        <v>0.65</v>
      </c>
      <c r="BH555" s="246">
        <f>INDEX('Mar - Aug'!AG:AG,MATCH(C555,'Mar - Aug'!C:C,0))</f>
        <v>5.0999999999999996</v>
      </c>
      <c r="BI555" s="56">
        <v>4</v>
      </c>
      <c r="BJ555" s="246">
        <f>INDEX('Mar - Aug'!AK:AK,MATCH($C555,'Mar - Aug'!$C:$C,0))</f>
        <v>0.35</v>
      </c>
      <c r="BK555" s="246">
        <f>INDEX('Mar - Aug'!AL:AL,MATCH($C555,'Mar - Aug'!$C:$C,0))</f>
        <v>0.64</v>
      </c>
      <c r="BL555" s="246">
        <f>INDEX('Mar - Aug'!$AG:$AG,MATCH($C555,'Mar - Aug'!$C:$C,0))</f>
        <v>5.0999999999999996</v>
      </c>
      <c r="BM555" s="56">
        <v>4</v>
      </c>
      <c r="BN555" s="246">
        <f>INDEX('Mar - Aug'!$AK:$AK,MATCH($C555,'Mar - Aug'!$C:$C,0))</f>
        <v>0.35</v>
      </c>
      <c r="BO555" s="246">
        <f>INDEX('Mar - Aug'!$AL:$AL,MATCH($C555,'Mar - Aug'!$C:$C,0))</f>
        <v>0.64</v>
      </c>
      <c r="BP555" s="60">
        <f>INDEX(FY2019_ALL_Targets!EB:EB,MATCH('Final Comp Values'!B555,FY2019_ALL_Targets!A:A,0))</f>
        <v>0</v>
      </c>
      <c r="BQ555" s="60">
        <f>+INDEX(FY2019_ALL_Targets!DY:DY,MATCH(B555,FY2019_ALL_Targets!A:A,0))</f>
        <v>0</v>
      </c>
      <c r="BR555" s="60">
        <f>+INDEX(FY2019_ALL_Targets!DZ:DZ,MATCH(B555,FY2019_ALL_Targets!A:A,0))</f>
        <v>0</v>
      </c>
      <c r="BS555" s="283">
        <f>+INDEX(FY2019_ALL_Targets!EA:EA,MATCH(B555,FY2019_ALL_Targets!A:A,0))</f>
        <v>0</v>
      </c>
      <c r="BT555" s="245">
        <f t="shared" si="421"/>
        <v>0</v>
      </c>
      <c r="BU555" s="245">
        <f t="shared" si="422"/>
        <v>0</v>
      </c>
      <c r="BV555" s="246">
        <f t="shared" si="423"/>
        <v>0</v>
      </c>
      <c r="BW555" s="284">
        <f t="shared" si="407"/>
        <v>0</v>
      </c>
      <c r="BX555" s="245">
        <f t="shared" si="408"/>
        <v>9.1199999999999992</v>
      </c>
      <c r="BY555" s="246">
        <f t="shared" si="409"/>
        <v>874188.35095777945</v>
      </c>
      <c r="BZ555" s="285">
        <f t="shared" si="410"/>
        <v>2.4927102027825511E-3</v>
      </c>
      <c r="CA555" s="245">
        <f t="shared" si="411"/>
        <v>101445.41</v>
      </c>
      <c r="CB555" s="286">
        <f t="shared" si="412"/>
        <v>1.06</v>
      </c>
      <c r="CC555" s="268">
        <f t="shared" si="383"/>
        <v>-2.0000000000000573E-2</v>
      </c>
      <c r="CD555" s="267">
        <f t="shared" si="413"/>
        <v>874300.3089313393</v>
      </c>
      <c r="CE555" s="268">
        <f t="shared" si="414"/>
        <v>975633.76095777948</v>
      </c>
      <c r="CF555" s="268">
        <f t="shared" si="415"/>
        <v>1.0600000000000005</v>
      </c>
      <c r="CG555" s="270">
        <f t="shared" si="416"/>
        <v>101618.23766087941</v>
      </c>
      <c r="CH555" s="270">
        <f t="shared" si="417"/>
        <v>101333.45202644018</v>
      </c>
      <c r="CI555" s="269">
        <f t="shared" si="418"/>
        <v>284.78563443923485</v>
      </c>
    </row>
    <row r="556" spans="1:87" s="57" customFormat="1" ht="15.75" customHeight="1" x14ac:dyDescent="0.25">
      <c r="A556" s="297">
        <v>1026598</v>
      </c>
      <c r="B556" s="297">
        <v>105943</v>
      </c>
      <c r="C556" s="347">
        <v>676365</v>
      </c>
      <c r="D556" s="219" t="s">
        <v>937</v>
      </c>
      <c r="E556" s="299" t="s">
        <v>2708</v>
      </c>
      <c r="F556" s="299" t="s">
        <v>998</v>
      </c>
      <c r="G556" s="301" t="s">
        <v>915</v>
      </c>
      <c r="H556" s="302" t="s">
        <v>998</v>
      </c>
      <c r="I556" s="56" t="s">
        <v>35</v>
      </c>
      <c r="J556" s="229" t="s">
        <v>35</v>
      </c>
      <c r="K556" s="229" t="s">
        <v>35</v>
      </c>
      <c r="L556" s="56"/>
      <c r="M556" s="56"/>
      <c r="N556" s="58"/>
      <c r="O556" s="297">
        <v>1026598</v>
      </c>
      <c r="P556" s="303">
        <v>11418</v>
      </c>
      <c r="Q556" s="304">
        <v>42063</v>
      </c>
      <c r="R556" s="304">
        <v>42369</v>
      </c>
      <c r="S556" s="303">
        <f t="shared" si="384"/>
        <v>13575</v>
      </c>
      <c r="T556" s="59"/>
      <c r="U556" s="346">
        <f t="shared" si="419"/>
        <v>1.6759493064532876E-3</v>
      </c>
      <c r="V556" s="345">
        <f t="shared" si="420"/>
        <v>1.2781555542143684E-3</v>
      </c>
      <c r="W556" s="27">
        <v>165071.2335439522</v>
      </c>
      <c r="X556" s="27">
        <v>165071</v>
      </c>
      <c r="Y556" s="305">
        <f t="shared" si="385"/>
        <v>325244.13224019937</v>
      </c>
      <c r="Z556" s="53">
        <f t="shared" si="426"/>
        <v>22069.279999999999</v>
      </c>
      <c r="AA556" s="54">
        <f t="shared" si="426"/>
        <v>22069.279999999999</v>
      </c>
      <c r="AB556" s="54">
        <f t="shared" si="426"/>
        <v>22069.279999999999</v>
      </c>
      <c r="AC556" s="54">
        <f t="shared" si="426"/>
        <v>22069.279999999999</v>
      </c>
      <c r="AD556" s="52">
        <f t="shared" si="386"/>
        <v>88277.11</v>
      </c>
      <c r="AE556" s="53">
        <f t="shared" si="427"/>
        <v>40985.800000000003</v>
      </c>
      <c r="AF556" s="53">
        <f t="shared" si="427"/>
        <v>40985.800000000003</v>
      </c>
      <c r="AG556" s="53">
        <f t="shared" si="427"/>
        <v>40985.800000000003</v>
      </c>
      <c r="AH556" s="53">
        <f t="shared" si="427"/>
        <v>40985.800000000003</v>
      </c>
      <c r="AI556" s="52">
        <f t="shared" si="387"/>
        <v>163943.20116577201</v>
      </c>
      <c r="AJ556" s="55">
        <f t="shared" si="388"/>
        <v>577464.4434059714</v>
      </c>
      <c r="AK556" s="219" t="s">
        <v>937</v>
      </c>
      <c r="AL556" s="220">
        <v>69918.451574351406</v>
      </c>
      <c r="AM556" s="242"/>
      <c r="AN556" s="242"/>
      <c r="AO556" s="242">
        <f t="shared" si="389"/>
        <v>349724.87337655848</v>
      </c>
      <c r="AP556" s="243">
        <f t="shared" si="390"/>
        <v>94921.62365591398</v>
      </c>
      <c r="AQ556" s="244">
        <f t="shared" si="391"/>
        <v>176283.01200620647</v>
      </c>
      <c r="AR556" s="245">
        <f t="shared" si="392"/>
        <v>5</v>
      </c>
      <c r="AS556" s="246">
        <f t="shared" si="393"/>
        <v>1.36</v>
      </c>
      <c r="AT556" s="246">
        <f t="shared" si="394"/>
        <v>2.52</v>
      </c>
      <c r="AU556" s="251">
        <f t="shared" si="395"/>
        <v>8.8800000000000008</v>
      </c>
      <c r="AV556" s="245">
        <f t="shared" si="396"/>
        <v>4.6500000000000004</v>
      </c>
      <c r="AW556" s="246">
        <f t="shared" si="397"/>
        <v>1.26</v>
      </c>
      <c r="AX556" s="246">
        <f t="shared" si="398"/>
        <v>2.34</v>
      </c>
      <c r="AY556" s="252">
        <f t="shared" si="399"/>
        <v>8.25</v>
      </c>
      <c r="AZ556" s="249">
        <f t="shared" si="400"/>
        <v>4.6500000000000004</v>
      </c>
      <c r="BA556" s="56">
        <f t="shared" si="401"/>
        <v>4</v>
      </c>
      <c r="BB556" s="246">
        <f t="shared" si="402"/>
        <v>0.32</v>
      </c>
      <c r="BC556" s="250">
        <f t="shared" si="403"/>
        <v>0.59</v>
      </c>
      <c r="BD556" s="246">
        <f t="shared" si="404"/>
        <v>4.6500000000000004</v>
      </c>
      <c r="BE556" s="56">
        <v>4</v>
      </c>
      <c r="BF556" s="246">
        <f t="shared" si="405"/>
        <v>0.32</v>
      </c>
      <c r="BG556" s="250">
        <f t="shared" si="406"/>
        <v>0.59</v>
      </c>
      <c r="BH556" s="246">
        <f>INDEX('Mar - Aug'!AG:AG,MATCH(C556,'Mar - Aug'!C:C,0))</f>
        <v>4.51</v>
      </c>
      <c r="BI556" s="56">
        <v>4</v>
      </c>
      <c r="BJ556" s="246">
        <f>INDEX('Mar - Aug'!AK:AK,MATCH($C556,'Mar - Aug'!$C:$C,0))</f>
        <v>0.31</v>
      </c>
      <c r="BK556" s="246">
        <f>INDEX('Mar - Aug'!AL:AL,MATCH($C556,'Mar - Aug'!$C:$C,0))</f>
        <v>0.56999999999999995</v>
      </c>
      <c r="BL556" s="246">
        <f>INDEX('Mar - Aug'!$AG:$AG,MATCH($C556,'Mar - Aug'!$C:$C,0))</f>
        <v>4.51</v>
      </c>
      <c r="BM556" s="56">
        <v>4</v>
      </c>
      <c r="BN556" s="246">
        <f>INDEX('Mar - Aug'!$AK:$AK,MATCH($C556,'Mar - Aug'!$C:$C,0))</f>
        <v>0.31</v>
      </c>
      <c r="BO556" s="246">
        <f>INDEX('Mar - Aug'!$AL:$AL,MATCH($C556,'Mar - Aug'!$C:$C,0))</f>
        <v>0.56999999999999995</v>
      </c>
      <c r="BP556" s="60">
        <f>INDEX(FY2019_ALL_Targets!EB:EB,MATCH('Final Comp Values'!B556,FY2019_ALL_Targets!A:A,0))</f>
        <v>0</v>
      </c>
      <c r="BQ556" s="60">
        <f>+INDEX(FY2019_ALL_Targets!DY:DY,MATCH(B556,FY2019_ALL_Targets!A:A,0))</f>
        <v>1</v>
      </c>
      <c r="BR556" s="60">
        <f>+INDEX(FY2019_ALL_Targets!DZ:DZ,MATCH(B556,FY2019_ALL_Targets!A:A,0))</f>
        <v>1</v>
      </c>
      <c r="BS556" s="283">
        <f>+INDEX(FY2019_ALL_Targets!EA:EA,MATCH(B556,FY2019_ALL_Targets!A:A,0))</f>
        <v>0</v>
      </c>
      <c r="BT556" s="245">
        <f t="shared" si="421"/>
        <v>0</v>
      </c>
      <c r="BU556" s="245">
        <f t="shared" si="422"/>
        <v>0.31</v>
      </c>
      <c r="BV556" s="246">
        <f t="shared" si="423"/>
        <v>0.56999999999999995</v>
      </c>
      <c r="BW556" s="284">
        <f t="shared" si="407"/>
        <v>61528.237385429231</v>
      </c>
      <c r="BX556" s="245">
        <f t="shared" si="408"/>
        <v>7.37</v>
      </c>
      <c r="BY556" s="246">
        <f t="shared" si="409"/>
        <v>515298.98810296989</v>
      </c>
      <c r="BZ556" s="285">
        <f t="shared" si="410"/>
        <v>1.4693527358497533E-3</v>
      </c>
      <c r="CA556" s="245">
        <f t="shared" si="411"/>
        <v>59798</v>
      </c>
      <c r="CB556" s="286">
        <f t="shared" si="412"/>
        <v>0.86</v>
      </c>
      <c r="CC556" s="268">
        <f t="shared" si="383"/>
        <v>-3.9999999999999702E-2</v>
      </c>
      <c r="CD556" s="267">
        <f t="shared" si="413"/>
        <v>577464.4434059714</v>
      </c>
      <c r="CE556" s="268">
        <f t="shared" si="414"/>
        <v>575096.98810296995</v>
      </c>
      <c r="CF556" s="268">
        <f t="shared" si="415"/>
        <v>-1.9999999999999574E-2</v>
      </c>
      <c r="CG556" s="270">
        <f t="shared" si="416"/>
        <v>-1399.9138021962644</v>
      </c>
      <c r="CH556" s="270">
        <f t="shared" si="417"/>
        <v>-2367.4553030014504</v>
      </c>
      <c r="CI556" s="269">
        <f t="shared" si="418"/>
        <v>967.54150080518593</v>
      </c>
    </row>
    <row r="557" spans="1:87" s="57" customFormat="1" ht="15.75" customHeight="1" x14ac:dyDescent="0.25">
      <c r="A557" s="297">
        <v>1026807</v>
      </c>
      <c r="B557" s="297">
        <v>105966</v>
      </c>
      <c r="C557" s="347">
        <v>676368</v>
      </c>
      <c r="D557" s="219" t="s">
        <v>939</v>
      </c>
      <c r="E557" s="299" t="s">
        <v>410</v>
      </c>
      <c r="F557" s="299" t="s">
        <v>976</v>
      </c>
      <c r="G557" s="301" t="s">
        <v>915</v>
      </c>
      <c r="H557" s="302" t="s">
        <v>976</v>
      </c>
      <c r="I557" s="56" t="s">
        <v>35</v>
      </c>
      <c r="J557" s="229" t="s">
        <v>35</v>
      </c>
      <c r="K557" s="229" t="s">
        <v>35</v>
      </c>
      <c r="L557" s="56"/>
      <c r="M557" s="56"/>
      <c r="N557" s="58"/>
      <c r="O557" s="297">
        <v>1026807</v>
      </c>
      <c r="P557" s="303">
        <v>3128</v>
      </c>
      <c r="Q557" s="304">
        <v>42156</v>
      </c>
      <c r="R557" s="304">
        <v>42277</v>
      </c>
      <c r="S557" s="303">
        <f t="shared" si="384"/>
        <v>9358</v>
      </c>
      <c r="T557" s="59"/>
      <c r="U557" s="346">
        <f t="shared" si="419"/>
        <v>1.1553247594688666E-3</v>
      </c>
      <c r="V557" s="345">
        <f t="shared" si="420"/>
        <v>8.8110347523668946E-4</v>
      </c>
      <c r="W557" s="27">
        <v>113792.75161735583</v>
      </c>
      <c r="X557" s="27">
        <v>113792.82</v>
      </c>
      <c r="Y557" s="305">
        <f t="shared" si="385"/>
        <v>224208.80953987371</v>
      </c>
      <c r="Z557" s="53">
        <f t="shared" si="426"/>
        <v>15213.58</v>
      </c>
      <c r="AA557" s="54">
        <f t="shared" si="426"/>
        <v>15213.58</v>
      </c>
      <c r="AB557" s="54">
        <f t="shared" si="426"/>
        <v>15213.58</v>
      </c>
      <c r="AC557" s="54">
        <f t="shared" si="426"/>
        <v>15213.58</v>
      </c>
      <c r="AD557" s="52">
        <f t="shared" si="386"/>
        <v>60854.3</v>
      </c>
      <c r="AE557" s="53">
        <f t="shared" si="427"/>
        <v>28253.78</v>
      </c>
      <c r="AF557" s="53">
        <f t="shared" si="427"/>
        <v>28253.78</v>
      </c>
      <c r="AG557" s="53">
        <f t="shared" si="427"/>
        <v>28253.78</v>
      </c>
      <c r="AH557" s="53">
        <f t="shared" si="427"/>
        <v>28253.78</v>
      </c>
      <c r="AI557" s="52">
        <f t="shared" si="387"/>
        <v>113015.13639110826</v>
      </c>
      <c r="AJ557" s="55">
        <f t="shared" si="388"/>
        <v>398078.245930982</v>
      </c>
      <c r="AK557" s="219" t="s">
        <v>939</v>
      </c>
      <c r="AL557" s="220">
        <v>78822.574549228506</v>
      </c>
      <c r="AM557" s="242"/>
      <c r="AN557" s="242"/>
      <c r="AO557" s="242">
        <f t="shared" si="389"/>
        <v>241084.74144072444</v>
      </c>
      <c r="AP557" s="243">
        <f t="shared" si="390"/>
        <v>65434.731182795709</v>
      </c>
      <c r="AQ557" s="244">
        <f t="shared" si="391"/>
        <v>121521.65203344975</v>
      </c>
      <c r="AR557" s="245">
        <f t="shared" si="392"/>
        <v>3.06</v>
      </c>
      <c r="AS557" s="246">
        <f t="shared" si="393"/>
        <v>0.83</v>
      </c>
      <c r="AT557" s="246">
        <f t="shared" si="394"/>
        <v>1.54</v>
      </c>
      <c r="AU557" s="251">
        <f t="shared" si="395"/>
        <v>5.43</v>
      </c>
      <c r="AV557" s="245">
        <f t="shared" si="396"/>
        <v>2.84</v>
      </c>
      <c r="AW557" s="246">
        <f t="shared" si="397"/>
        <v>0.77</v>
      </c>
      <c r="AX557" s="246">
        <f t="shared" si="398"/>
        <v>1.43</v>
      </c>
      <c r="AY557" s="252">
        <f t="shared" si="399"/>
        <v>5.04</v>
      </c>
      <c r="AZ557" s="249">
        <f t="shared" si="400"/>
        <v>2.84</v>
      </c>
      <c r="BA557" s="56">
        <f t="shared" si="401"/>
        <v>4</v>
      </c>
      <c r="BB557" s="246">
        <f t="shared" si="402"/>
        <v>0.19</v>
      </c>
      <c r="BC557" s="250">
        <f t="shared" si="403"/>
        <v>0.36</v>
      </c>
      <c r="BD557" s="246">
        <f t="shared" si="404"/>
        <v>2.84</v>
      </c>
      <c r="BE557" s="56">
        <v>4</v>
      </c>
      <c r="BF557" s="246">
        <f t="shared" si="405"/>
        <v>0.19</v>
      </c>
      <c r="BG557" s="250">
        <f t="shared" si="406"/>
        <v>0.36</v>
      </c>
      <c r="BH557" s="246">
        <f>INDEX('Mar - Aug'!AG:AG,MATCH(C557,'Mar - Aug'!C:C,0))</f>
        <v>2.94</v>
      </c>
      <c r="BI557" s="56">
        <v>4</v>
      </c>
      <c r="BJ557" s="246">
        <f>INDEX('Mar - Aug'!AK:AK,MATCH($C557,'Mar - Aug'!$C:$C,0))</f>
        <v>0.2</v>
      </c>
      <c r="BK557" s="246">
        <f>INDEX('Mar - Aug'!AL:AL,MATCH($C557,'Mar - Aug'!$C:$C,0))</f>
        <v>0.37</v>
      </c>
      <c r="BL557" s="246">
        <f>INDEX('Mar - Aug'!$AG:$AG,MATCH($C557,'Mar - Aug'!$C:$C,0))</f>
        <v>2.94</v>
      </c>
      <c r="BM557" s="56">
        <v>4</v>
      </c>
      <c r="BN557" s="246">
        <f>INDEX('Mar - Aug'!$AK:$AK,MATCH($C557,'Mar - Aug'!$C:$C,0))</f>
        <v>0.2</v>
      </c>
      <c r="BO557" s="246">
        <f>INDEX('Mar - Aug'!$AL:$AL,MATCH($C557,'Mar - Aug'!$C:$C,0))</f>
        <v>0.37</v>
      </c>
      <c r="BP557" s="60">
        <f>INDEX(FY2019_ALL_Targets!EB:EB,MATCH('Final Comp Values'!B557,FY2019_ALL_Targets!A:A,0))</f>
        <v>0</v>
      </c>
      <c r="BQ557" s="60">
        <f>+INDEX(FY2019_ALL_Targets!DY:DY,MATCH(B557,FY2019_ALL_Targets!A:A,0))</f>
        <v>0</v>
      </c>
      <c r="BR557" s="60">
        <f>+INDEX(FY2019_ALL_Targets!DZ:DZ,MATCH(B557,FY2019_ALL_Targets!A:A,0))</f>
        <v>0</v>
      </c>
      <c r="BS557" s="283">
        <f>+INDEX(FY2019_ALL_Targets!EA:EA,MATCH(B557,FY2019_ALL_Targets!A:A,0))</f>
        <v>0</v>
      </c>
      <c r="BT557" s="245">
        <f t="shared" si="421"/>
        <v>0</v>
      </c>
      <c r="BU557" s="245">
        <f t="shared" si="422"/>
        <v>0</v>
      </c>
      <c r="BV557" s="246">
        <f t="shared" si="423"/>
        <v>0</v>
      </c>
      <c r="BW557" s="284">
        <f t="shared" si="407"/>
        <v>0</v>
      </c>
      <c r="BX557" s="245">
        <f t="shared" si="408"/>
        <v>5.04</v>
      </c>
      <c r="BY557" s="246">
        <f t="shared" si="409"/>
        <v>397265.77572811168</v>
      </c>
      <c r="BZ557" s="285">
        <f t="shared" si="410"/>
        <v>1.1327861453299273E-3</v>
      </c>
      <c r="CA557" s="245">
        <f t="shared" si="411"/>
        <v>46100.81</v>
      </c>
      <c r="CB557" s="286">
        <f t="shared" si="412"/>
        <v>0.57999999999999996</v>
      </c>
      <c r="CC557" s="268">
        <f t="shared" si="383"/>
        <v>6.106226635438361E-16</v>
      </c>
      <c r="CD557" s="267">
        <f t="shared" si="413"/>
        <v>398078.245930982</v>
      </c>
      <c r="CE557" s="268">
        <f t="shared" si="414"/>
        <v>443366.58572811168</v>
      </c>
      <c r="CF557" s="268">
        <f t="shared" si="415"/>
        <v>0.58000000000000007</v>
      </c>
      <c r="CG557" s="270">
        <f t="shared" si="416"/>
        <v>45810.591793644759</v>
      </c>
      <c r="CH557" s="270">
        <f t="shared" si="417"/>
        <v>45288.33979712968</v>
      </c>
      <c r="CI557" s="269">
        <f t="shared" si="418"/>
        <v>522.25199651507864</v>
      </c>
    </row>
    <row r="558" spans="1:87" s="57" customFormat="1" ht="15.75" customHeight="1" x14ac:dyDescent="0.25">
      <c r="A558" s="297">
        <v>1026672</v>
      </c>
      <c r="B558" s="297">
        <v>105988</v>
      </c>
      <c r="C558" s="347">
        <v>676369</v>
      </c>
      <c r="D558" s="219" t="s">
        <v>937</v>
      </c>
      <c r="E558" s="299" t="s">
        <v>2799</v>
      </c>
      <c r="F558" s="299" t="s">
        <v>2800</v>
      </c>
      <c r="G558" s="301" t="s">
        <v>915</v>
      </c>
      <c r="H558" s="302" t="s">
        <v>949</v>
      </c>
      <c r="I558" s="56" t="s">
        <v>35</v>
      </c>
      <c r="J558" s="229" t="s">
        <v>35</v>
      </c>
      <c r="K558" s="229" t="s">
        <v>35</v>
      </c>
      <c r="L558" s="56"/>
      <c r="M558" s="56"/>
      <c r="N558" s="58"/>
      <c r="O558" s="297">
        <v>1026672</v>
      </c>
      <c r="P558" s="303">
        <v>2194</v>
      </c>
      <c r="Q558" s="304">
        <v>42248</v>
      </c>
      <c r="R558" s="304">
        <v>42369</v>
      </c>
      <c r="S558" s="303">
        <f t="shared" si="384"/>
        <v>6564</v>
      </c>
      <c r="T558" s="59"/>
      <c r="U558" s="346">
        <f t="shared" si="419"/>
        <v>8.1038167569498195E-4</v>
      </c>
      <c r="V558" s="345">
        <f t="shared" si="420"/>
        <v>6.1803411107647251E-4</v>
      </c>
      <c r="W558" s="27">
        <v>79817.869409053586</v>
      </c>
      <c r="X558" s="27">
        <v>79818</v>
      </c>
      <c r="Y558" s="305">
        <f t="shared" si="385"/>
        <v>157267.21797603453</v>
      </c>
      <c r="Z558" s="53">
        <f t="shared" si="426"/>
        <v>10671.29</v>
      </c>
      <c r="AA558" s="54">
        <f t="shared" si="426"/>
        <v>10671.29</v>
      </c>
      <c r="AB558" s="54">
        <f t="shared" si="426"/>
        <v>10671.29</v>
      </c>
      <c r="AC558" s="54">
        <f t="shared" si="426"/>
        <v>10671.29</v>
      </c>
      <c r="AD558" s="52">
        <f t="shared" si="386"/>
        <v>42685.15</v>
      </c>
      <c r="AE558" s="53">
        <f t="shared" si="427"/>
        <v>19818.11</v>
      </c>
      <c r="AF558" s="53">
        <f t="shared" si="427"/>
        <v>19818.11</v>
      </c>
      <c r="AG558" s="53">
        <f t="shared" si="427"/>
        <v>19818.11</v>
      </c>
      <c r="AH558" s="53">
        <f t="shared" si="427"/>
        <v>19818.11</v>
      </c>
      <c r="AI558" s="52">
        <f t="shared" si="387"/>
        <v>79272.42522667606</v>
      </c>
      <c r="AJ558" s="55">
        <f t="shared" si="388"/>
        <v>279224.79320271057</v>
      </c>
      <c r="AK558" s="219" t="s">
        <v>937</v>
      </c>
      <c r="AL558" s="220">
        <v>69918.451574351406</v>
      </c>
      <c r="AM558" s="242"/>
      <c r="AN558" s="242"/>
      <c r="AO558" s="242">
        <f t="shared" si="389"/>
        <v>169104.53545810166</v>
      </c>
      <c r="AP558" s="243">
        <f t="shared" si="390"/>
        <v>45898.010752688177</v>
      </c>
      <c r="AQ558" s="244">
        <f t="shared" si="391"/>
        <v>85239.166910404369</v>
      </c>
      <c r="AR558" s="245">
        <f t="shared" si="392"/>
        <v>2.42</v>
      </c>
      <c r="AS558" s="246">
        <f t="shared" si="393"/>
        <v>0.66</v>
      </c>
      <c r="AT558" s="246">
        <f t="shared" si="394"/>
        <v>1.22</v>
      </c>
      <c r="AU558" s="251">
        <f t="shared" si="395"/>
        <v>4.3</v>
      </c>
      <c r="AV558" s="245">
        <f t="shared" si="396"/>
        <v>2.25</v>
      </c>
      <c r="AW558" s="246">
        <f t="shared" si="397"/>
        <v>0.61</v>
      </c>
      <c r="AX558" s="246">
        <f t="shared" si="398"/>
        <v>1.1299999999999999</v>
      </c>
      <c r="AY558" s="252">
        <f t="shared" si="399"/>
        <v>3.9899999999999998</v>
      </c>
      <c r="AZ558" s="249">
        <f t="shared" si="400"/>
        <v>2.25</v>
      </c>
      <c r="BA558" s="56">
        <f t="shared" si="401"/>
        <v>4</v>
      </c>
      <c r="BB558" s="246">
        <f t="shared" si="402"/>
        <v>0.15</v>
      </c>
      <c r="BC558" s="250">
        <f t="shared" si="403"/>
        <v>0.28000000000000003</v>
      </c>
      <c r="BD558" s="246">
        <f t="shared" si="404"/>
        <v>2.25</v>
      </c>
      <c r="BE558" s="56">
        <v>4</v>
      </c>
      <c r="BF558" s="246">
        <f t="shared" si="405"/>
        <v>0.15</v>
      </c>
      <c r="BG558" s="250">
        <f t="shared" si="406"/>
        <v>0.28000000000000003</v>
      </c>
      <c r="BH558" s="246">
        <f>INDEX('Mar - Aug'!AG:AG,MATCH(C558,'Mar - Aug'!C:C,0))</f>
        <v>2.1800000000000002</v>
      </c>
      <c r="BI558" s="56">
        <v>4</v>
      </c>
      <c r="BJ558" s="246">
        <f>INDEX('Mar - Aug'!AK:AK,MATCH($C558,'Mar - Aug'!$C:$C,0))</f>
        <v>0.15</v>
      </c>
      <c r="BK558" s="246">
        <f>INDEX('Mar - Aug'!AL:AL,MATCH($C558,'Mar - Aug'!$C:$C,0))</f>
        <v>0.28000000000000003</v>
      </c>
      <c r="BL558" s="246">
        <f>INDEX('Mar - Aug'!$AG:$AG,MATCH($C558,'Mar - Aug'!$C:$C,0))</f>
        <v>2.1800000000000002</v>
      </c>
      <c r="BM558" s="56">
        <v>4</v>
      </c>
      <c r="BN558" s="246">
        <f>INDEX('Mar - Aug'!$AK:$AK,MATCH($C558,'Mar - Aug'!$C:$C,0))</f>
        <v>0.15</v>
      </c>
      <c r="BO558" s="246">
        <f>INDEX('Mar - Aug'!$AL:$AL,MATCH($C558,'Mar - Aug'!$C:$C,0))</f>
        <v>0.28000000000000003</v>
      </c>
      <c r="BP558" s="60">
        <f>INDEX(FY2019_ALL_Targets!EB:EB,MATCH('Final Comp Values'!B558,FY2019_ALL_Targets!A:A,0))</f>
        <v>0</v>
      </c>
      <c r="BQ558" s="60">
        <f>+INDEX(FY2019_ALL_Targets!DY:DY,MATCH(B558,FY2019_ALL_Targets!A:A,0))</f>
        <v>2</v>
      </c>
      <c r="BR558" s="60">
        <f>+INDEX(FY2019_ALL_Targets!DZ:DZ,MATCH(B558,FY2019_ALL_Targets!A:A,0))</f>
        <v>2</v>
      </c>
      <c r="BS558" s="283">
        <f>+INDEX(FY2019_ALL_Targets!EA:EA,MATCH(B558,FY2019_ALL_Targets!A:A,0))</f>
        <v>0</v>
      </c>
      <c r="BT558" s="245">
        <f t="shared" si="421"/>
        <v>0</v>
      </c>
      <c r="BU558" s="245">
        <f t="shared" si="422"/>
        <v>0.3</v>
      </c>
      <c r="BV558" s="246">
        <f t="shared" si="423"/>
        <v>0.56000000000000005</v>
      </c>
      <c r="BW558" s="284">
        <f t="shared" si="407"/>
        <v>60129.868353942213</v>
      </c>
      <c r="BX558" s="245">
        <f t="shared" si="408"/>
        <v>3.13</v>
      </c>
      <c r="BY558" s="246">
        <f t="shared" si="409"/>
        <v>218844.7534277199</v>
      </c>
      <c r="BZ558" s="285">
        <f t="shared" si="410"/>
        <v>6.2402633150742575E-4</v>
      </c>
      <c r="CA558" s="245">
        <f t="shared" si="411"/>
        <v>25395.89</v>
      </c>
      <c r="CB558" s="286">
        <f t="shared" si="412"/>
        <v>0.36</v>
      </c>
      <c r="CC558" s="268">
        <f t="shared" si="383"/>
        <v>2.000000000000024E-2</v>
      </c>
      <c r="CD558" s="267">
        <f t="shared" si="413"/>
        <v>279224.79320271057</v>
      </c>
      <c r="CE558" s="268">
        <f t="shared" si="414"/>
        <v>244240.64342771989</v>
      </c>
      <c r="CF558" s="268">
        <f t="shared" si="415"/>
        <v>-0.5</v>
      </c>
      <c r="CG558" s="270">
        <f t="shared" si="416"/>
        <v>-34990.57558931211</v>
      </c>
      <c r="CH558" s="270">
        <f t="shared" si="417"/>
        <v>-34984.149774990685</v>
      </c>
      <c r="CI558" s="269">
        <f t="shared" si="418"/>
        <v>-6.4258143214246957</v>
      </c>
    </row>
    <row r="559" spans="1:87" s="57" customFormat="1" ht="15.75" customHeight="1" x14ac:dyDescent="0.25">
      <c r="A559" s="297">
        <v>1026354</v>
      </c>
      <c r="B559" s="297">
        <v>106081</v>
      </c>
      <c r="C559" s="347">
        <v>676378</v>
      </c>
      <c r="D559" s="219" t="s">
        <v>920</v>
      </c>
      <c r="E559" s="299" t="s">
        <v>2812</v>
      </c>
      <c r="F559" s="299" t="s">
        <v>1016</v>
      </c>
      <c r="G559" s="301" t="s">
        <v>915</v>
      </c>
      <c r="H559" s="302" t="s">
        <v>1017</v>
      </c>
      <c r="I559" s="56" t="s">
        <v>35</v>
      </c>
      <c r="J559" s="229" t="s">
        <v>36</v>
      </c>
      <c r="K559" s="229" t="s">
        <v>35</v>
      </c>
      <c r="L559" s="56"/>
      <c r="M559" s="56"/>
      <c r="N559" s="58"/>
      <c r="O559" s="297">
        <v>1026354</v>
      </c>
      <c r="P559" s="303">
        <v>2958</v>
      </c>
      <c r="Q559" s="304">
        <v>42156</v>
      </c>
      <c r="R559" s="304">
        <v>42369</v>
      </c>
      <c r="S559" s="303">
        <f t="shared" si="384"/>
        <v>5045</v>
      </c>
      <c r="T559" s="59"/>
      <c r="U559" s="346">
        <f t="shared" si="419"/>
        <v>6.2284819528963804E-4</v>
      </c>
      <c r="V559" s="345">
        <f t="shared" si="420"/>
        <v>4.7501250615185917E-4</v>
      </c>
      <c r="W559" s="27">
        <v>61346.915130846333</v>
      </c>
      <c r="X559" s="27">
        <v>61346.92</v>
      </c>
      <c r="Y559" s="305">
        <f t="shared" si="385"/>
        <v>120873.41783807041</v>
      </c>
      <c r="Z559" s="53">
        <f t="shared" si="426"/>
        <v>8201.81</v>
      </c>
      <c r="AA559" s="54">
        <f t="shared" si="426"/>
        <v>8201.81</v>
      </c>
      <c r="AB559" s="54">
        <f t="shared" si="426"/>
        <v>8201.81</v>
      </c>
      <c r="AC559" s="54">
        <f t="shared" si="426"/>
        <v>8201.81</v>
      </c>
      <c r="AD559" s="52">
        <f t="shared" si="386"/>
        <v>32807.22</v>
      </c>
      <c r="AE559" s="53">
        <f t="shared" si="427"/>
        <v>15231.92</v>
      </c>
      <c r="AF559" s="53">
        <f t="shared" si="427"/>
        <v>15231.92</v>
      </c>
      <c r="AG559" s="53">
        <f t="shared" si="427"/>
        <v>15231.92</v>
      </c>
      <c r="AH559" s="53">
        <f t="shared" si="427"/>
        <v>15231.92</v>
      </c>
      <c r="AI559" s="52">
        <f t="shared" si="387"/>
        <v>60927.694282233504</v>
      </c>
      <c r="AJ559" s="55">
        <f t="shared" si="388"/>
        <v>214608.33212030391</v>
      </c>
      <c r="AK559" s="219" t="s">
        <v>920</v>
      </c>
      <c r="AL559" s="220">
        <v>54680.661225614327</v>
      </c>
      <c r="AM559" s="242"/>
      <c r="AN559" s="242"/>
      <c r="AO559" s="242">
        <f t="shared" si="389"/>
        <v>129971.41703018325</v>
      </c>
      <c r="AP559" s="243">
        <f t="shared" si="390"/>
        <v>35276.580645161295</v>
      </c>
      <c r="AQ559" s="244">
        <f t="shared" si="391"/>
        <v>65513.649765842485</v>
      </c>
      <c r="AR559" s="245">
        <f t="shared" si="392"/>
        <v>2.38</v>
      </c>
      <c r="AS559" s="246">
        <f t="shared" si="393"/>
        <v>0.65</v>
      </c>
      <c r="AT559" s="246">
        <f t="shared" si="394"/>
        <v>1.2</v>
      </c>
      <c r="AU559" s="251">
        <f t="shared" si="395"/>
        <v>4.2299999999999995</v>
      </c>
      <c r="AV559" s="245">
        <f t="shared" si="396"/>
        <v>2.21</v>
      </c>
      <c r="AW559" s="246">
        <f t="shared" si="397"/>
        <v>0.6</v>
      </c>
      <c r="AX559" s="246">
        <f t="shared" si="398"/>
        <v>1.1100000000000001</v>
      </c>
      <c r="AY559" s="252">
        <f t="shared" si="399"/>
        <v>3.92</v>
      </c>
      <c r="AZ559" s="249">
        <f t="shared" si="400"/>
        <v>2.21</v>
      </c>
      <c r="BA559" s="56">
        <f t="shared" si="401"/>
        <v>4</v>
      </c>
      <c r="BB559" s="246">
        <f t="shared" si="402"/>
        <v>0.15</v>
      </c>
      <c r="BC559" s="250">
        <f t="shared" si="403"/>
        <v>0.28000000000000003</v>
      </c>
      <c r="BD559" s="246">
        <f t="shared" si="404"/>
        <v>2.21</v>
      </c>
      <c r="BE559" s="56">
        <v>4</v>
      </c>
      <c r="BF559" s="246">
        <f t="shared" si="405"/>
        <v>0.15</v>
      </c>
      <c r="BG559" s="250">
        <f t="shared" si="406"/>
        <v>0.28000000000000003</v>
      </c>
      <c r="BH559" s="246">
        <f>INDEX('Mar - Aug'!AG:AG,MATCH(C559,'Mar - Aug'!C:C,0))</f>
        <v>2.1800000000000002</v>
      </c>
      <c r="BI559" s="56">
        <v>4</v>
      </c>
      <c r="BJ559" s="246">
        <f>INDEX('Mar - Aug'!AK:AK,MATCH($C559,'Mar - Aug'!$C:$C,0))</f>
        <v>0.15</v>
      </c>
      <c r="BK559" s="246">
        <f>INDEX('Mar - Aug'!AL:AL,MATCH($C559,'Mar - Aug'!$C:$C,0))</f>
        <v>0.28000000000000003</v>
      </c>
      <c r="BL559" s="246">
        <f>INDEX('Mar - Aug'!$AG:$AG,MATCH($C559,'Mar - Aug'!$C:$C,0))</f>
        <v>2.1800000000000002</v>
      </c>
      <c r="BM559" s="56">
        <v>4</v>
      </c>
      <c r="BN559" s="246">
        <f>INDEX('Mar - Aug'!$AK:$AK,MATCH($C559,'Mar - Aug'!$C:$C,0))</f>
        <v>0.15</v>
      </c>
      <c r="BO559" s="246">
        <f>INDEX('Mar - Aug'!$AL:$AL,MATCH($C559,'Mar - Aug'!$C:$C,0))</f>
        <v>0.28000000000000003</v>
      </c>
      <c r="BP559" s="60">
        <f>INDEX(FY2019_ALL_Targets!EB:EB,MATCH('Final Comp Values'!B559,FY2019_ALL_Targets!A:A,0))</f>
        <v>0</v>
      </c>
      <c r="BQ559" s="60">
        <f>+INDEX(FY2019_ALL_Targets!DY:DY,MATCH(B559,FY2019_ALL_Targets!A:A,0))</f>
        <v>0</v>
      </c>
      <c r="BR559" s="60">
        <f>+INDEX(FY2019_ALL_Targets!DZ:DZ,MATCH(B559,FY2019_ALL_Targets!A:A,0))</f>
        <v>0</v>
      </c>
      <c r="BS559" s="283">
        <f>+INDEX(FY2019_ALL_Targets!EA:EA,MATCH(B559,FY2019_ALL_Targets!A:A,0))</f>
        <v>0</v>
      </c>
      <c r="BT559" s="245">
        <f t="shared" si="421"/>
        <v>0</v>
      </c>
      <c r="BU559" s="245">
        <f t="shared" si="422"/>
        <v>0</v>
      </c>
      <c r="BV559" s="246">
        <f t="shared" si="423"/>
        <v>0</v>
      </c>
      <c r="BW559" s="284">
        <f t="shared" si="407"/>
        <v>0</v>
      </c>
      <c r="BX559" s="245">
        <f t="shared" si="408"/>
        <v>3.92</v>
      </c>
      <c r="BY559" s="246">
        <f t="shared" si="409"/>
        <v>214348.19200440816</v>
      </c>
      <c r="BZ559" s="285">
        <f t="shared" si="410"/>
        <v>6.1120458145202039E-4</v>
      </c>
      <c r="CA559" s="245">
        <f t="shared" si="411"/>
        <v>24874.09</v>
      </c>
      <c r="CB559" s="286">
        <f t="shared" si="412"/>
        <v>0.45</v>
      </c>
      <c r="CC559" s="268">
        <f>+BU559+BV559+BX559-AZ559-BB559-BC559-BB559-BC559-BB559-BC559</f>
        <v>0.42000000000000004</v>
      </c>
      <c r="CD559" s="267">
        <f t="shared" si="413"/>
        <v>214608.33212030391</v>
      </c>
      <c r="CE559" s="268">
        <f t="shared" si="414"/>
        <v>239222.28200440816</v>
      </c>
      <c r="CF559" s="268">
        <f t="shared" si="415"/>
        <v>0.45000000000000018</v>
      </c>
      <c r="CG559" s="270">
        <f t="shared" si="416"/>
        <v>24636.160575034897</v>
      </c>
      <c r="CH559" s="270">
        <f t="shared" si="417"/>
        <v>24613.949884104251</v>
      </c>
      <c r="CI559" s="269">
        <f t="shared" si="418"/>
        <v>22.210690930645796</v>
      </c>
    </row>
    <row r="560" spans="1:87" ht="15.75" thickBot="1" x14ac:dyDescent="0.3">
      <c r="A560" s="306"/>
      <c r="B560" s="306"/>
      <c r="C560" s="306"/>
      <c r="D560" s="306"/>
      <c r="E560" s="306"/>
      <c r="F560" s="306"/>
      <c r="G560" s="306"/>
      <c r="H560" s="306"/>
      <c r="I560" s="306"/>
      <c r="J560" s="306"/>
      <c r="K560" s="306"/>
      <c r="L560" s="306"/>
      <c r="M560" s="306"/>
      <c r="N560" s="306"/>
      <c r="O560" s="306"/>
      <c r="P560" s="307">
        <f>SUM(P5:P559)</f>
        <v>8706313</v>
      </c>
      <c r="Q560" s="306"/>
      <c r="R560" s="306"/>
      <c r="S560" s="307">
        <f>SUM(S5:S559)</f>
        <v>10620773</v>
      </c>
      <c r="T560" s="306"/>
      <c r="U560" s="342">
        <f t="shared" ref="U560:AJ560" si="428">SUM(U5:U559)</f>
        <v>0.99999999999999989</v>
      </c>
      <c r="V560" s="342">
        <f t="shared" si="428"/>
        <v>1.0000000000000002</v>
      </c>
      <c r="W560" s="308">
        <f t="shared" si="428"/>
        <v>98614673.650308698</v>
      </c>
      <c r="X560" s="308">
        <f t="shared" si="428"/>
        <v>97032807.313394904</v>
      </c>
      <c r="Y560" s="308">
        <f t="shared" si="428"/>
        <v>194065614.62678975</v>
      </c>
      <c r="Z560" s="308">
        <f t="shared" si="428"/>
        <v>17266503.919999991</v>
      </c>
      <c r="AA560" s="308">
        <f t="shared" si="428"/>
        <v>17266503.919999991</v>
      </c>
      <c r="AB560" s="308">
        <f t="shared" si="428"/>
        <v>17266503.919999991</v>
      </c>
      <c r="AC560" s="308">
        <f t="shared" si="428"/>
        <v>17266503.919999991</v>
      </c>
      <c r="AD560" s="308">
        <f t="shared" si="428"/>
        <v>69066012.990000024</v>
      </c>
      <c r="AE560" s="308">
        <f t="shared" si="428"/>
        <v>32066363.279999983</v>
      </c>
      <c r="AF560" s="308">
        <f t="shared" si="428"/>
        <v>32066363.279999983</v>
      </c>
      <c r="AG560" s="308">
        <f t="shared" si="428"/>
        <v>32066363.279999983</v>
      </c>
      <c r="AH560" s="308">
        <f t="shared" si="428"/>
        <v>32066363.279999983</v>
      </c>
      <c r="AI560" s="308">
        <f t="shared" si="428"/>
        <v>128265453.00000006</v>
      </c>
      <c r="AJ560" s="308">
        <f t="shared" si="428"/>
        <v>391397080.61678964</v>
      </c>
      <c r="AK560" s="309"/>
      <c r="AL560" s="309"/>
      <c r="AM560" s="309"/>
      <c r="AN560" s="309"/>
      <c r="AO560" s="253">
        <f t="shared" ref="AO560:CI560" si="429">SUM(AO5:AO559)</f>
        <v>208672703.89977413</v>
      </c>
      <c r="AP560" s="253">
        <f t="shared" si="429"/>
        <v>74264530.096774206</v>
      </c>
      <c r="AQ560" s="253">
        <f t="shared" si="429"/>
        <v>137919841.93548399</v>
      </c>
      <c r="AR560" s="253">
        <f t="shared" si="429"/>
        <v>3932.3299999999977</v>
      </c>
      <c r="AS560" s="253">
        <f t="shared" si="429"/>
        <v>1442.46</v>
      </c>
      <c r="AT560" s="253">
        <f t="shared" si="429"/>
        <v>2678.5199999999986</v>
      </c>
      <c r="AU560" s="253">
        <f t="shared" si="429"/>
        <v>8053.3100000000059</v>
      </c>
      <c r="AV560" s="253">
        <f t="shared" si="429"/>
        <v>3657.059999999999</v>
      </c>
      <c r="AW560" s="253">
        <f t="shared" si="429"/>
        <v>1341.4599999999998</v>
      </c>
      <c r="AX560" s="253">
        <f t="shared" si="429"/>
        <v>2490.9899999999993</v>
      </c>
      <c r="AY560" s="253">
        <f t="shared" si="429"/>
        <v>7489.510000000002</v>
      </c>
      <c r="AZ560" s="253">
        <f t="shared" si="429"/>
        <v>3657.059999999999</v>
      </c>
      <c r="BA560" s="253">
        <f t="shared" si="429"/>
        <v>2200</v>
      </c>
      <c r="BB560" s="253">
        <f t="shared" si="429"/>
        <v>335.18999999999994</v>
      </c>
      <c r="BC560" s="253">
        <f t="shared" si="429"/>
        <v>621.64000000000021</v>
      </c>
      <c r="BD560" s="253">
        <f t="shared" si="429"/>
        <v>3657.059999999999</v>
      </c>
      <c r="BE560" s="253">
        <f t="shared" si="429"/>
        <v>2220</v>
      </c>
      <c r="BF560" s="253">
        <f t="shared" si="429"/>
        <v>336.2</v>
      </c>
      <c r="BG560" s="253">
        <f t="shared" si="429"/>
        <v>623.50000000000023</v>
      </c>
      <c r="BH560" s="253">
        <f t="shared" si="429"/>
        <v>3583.5900000000011</v>
      </c>
      <c r="BI560" s="253">
        <f t="shared" si="429"/>
        <v>2220</v>
      </c>
      <c r="BJ560" s="253">
        <f t="shared" si="429"/>
        <v>329.75</v>
      </c>
      <c r="BK560" s="253">
        <f t="shared" si="429"/>
        <v>611.84999999999968</v>
      </c>
      <c r="BL560" s="253">
        <f t="shared" si="429"/>
        <v>3583.5900000000011</v>
      </c>
      <c r="BM560" s="253">
        <f t="shared" si="429"/>
        <v>2220</v>
      </c>
      <c r="BN560" s="253">
        <f t="shared" si="429"/>
        <v>329.75</v>
      </c>
      <c r="BO560" s="253">
        <f t="shared" si="429"/>
        <v>611.84999999999968</v>
      </c>
      <c r="BP560" s="253">
        <f t="shared" si="429"/>
        <v>345</v>
      </c>
      <c r="BQ560" s="253">
        <f t="shared" si="429"/>
        <v>375</v>
      </c>
      <c r="BR560" s="253">
        <f t="shared" si="429"/>
        <v>432</v>
      </c>
      <c r="BS560" s="253">
        <f t="shared" si="429"/>
        <v>20</v>
      </c>
      <c r="BT560" s="253">
        <f t="shared" si="429"/>
        <v>73.03</v>
      </c>
      <c r="BU560" s="253">
        <f t="shared" si="429"/>
        <v>223.84999999999991</v>
      </c>
      <c r="BV560" s="253">
        <f t="shared" si="429"/>
        <v>474.57000000000005</v>
      </c>
      <c r="BW560" s="253">
        <f t="shared" si="429"/>
        <v>40696831.254965633</v>
      </c>
      <c r="BX560" s="253">
        <f t="shared" si="429"/>
        <v>6718.0600000000049</v>
      </c>
      <c r="BY560" s="253">
        <f t="shared" si="429"/>
        <v>350697947.15083385</v>
      </c>
      <c r="BZ560" s="253">
        <f t="shared" si="429"/>
        <v>1.0000000000000013</v>
      </c>
      <c r="CA560" s="253">
        <f t="shared" si="429"/>
        <v>40696831.299999997</v>
      </c>
      <c r="CB560" s="253">
        <f t="shared" si="429"/>
        <v>779.59999999999911</v>
      </c>
      <c r="CC560" s="253">
        <f t="shared" si="429"/>
        <v>-66.289999999999964</v>
      </c>
      <c r="CD560" s="253">
        <f t="shared" si="429"/>
        <v>391397080.61678964</v>
      </c>
      <c r="CE560" s="253">
        <f t="shared" si="429"/>
        <v>391394778.45083386</v>
      </c>
      <c r="CF560" s="253">
        <f t="shared" si="429"/>
        <v>8.1500000000000163</v>
      </c>
      <c r="CG560" s="253">
        <f t="shared" si="429"/>
        <v>770.39336964368704</v>
      </c>
      <c r="CH560" s="253">
        <f t="shared" si="429"/>
        <v>-2302.1659555957594</v>
      </c>
      <c r="CI560" s="253">
        <f t="shared" si="429"/>
        <v>3072.5593252357885</v>
      </c>
    </row>
    <row r="561" spans="24:87" ht="15.75" thickTop="1" x14ac:dyDescent="0.25"/>
    <row r="562" spans="24:87" x14ac:dyDescent="0.25">
      <c r="X562" s="344"/>
    </row>
    <row r="565" spans="24:87" ht="75" x14ac:dyDescent="0.25">
      <c r="AO565" s="254" t="s">
        <v>1063</v>
      </c>
      <c r="AP565" s="254" t="s">
        <v>1350</v>
      </c>
      <c r="AQ565" s="254" t="s">
        <v>1351</v>
      </c>
      <c r="AR565" s="254" t="s">
        <v>1352</v>
      </c>
      <c r="AS565" s="254" t="s">
        <v>2273</v>
      </c>
      <c r="AT565" s="254" t="s">
        <v>2274</v>
      </c>
      <c r="AU565" s="254" t="s">
        <v>2275</v>
      </c>
      <c r="AV565" s="254" t="s">
        <v>2276</v>
      </c>
      <c r="AW565" s="254" t="s">
        <v>2278</v>
      </c>
      <c r="AX565" s="254" t="s">
        <v>2277</v>
      </c>
      <c r="BQ565" s="12" t="s">
        <v>2270</v>
      </c>
      <c r="BS565" s="20"/>
      <c r="BT565" s="20"/>
      <c r="BX565" s="20"/>
      <c r="CB565" s="20"/>
      <c r="CE565" s="12">
        <v>514</v>
      </c>
      <c r="CF565" s="12">
        <f>4*514</f>
        <v>2056</v>
      </c>
      <c r="CG565" s="12">
        <f>4*514</f>
        <v>2056</v>
      </c>
      <c r="CH565" s="12"/>
    </row>
    <row r="566" spans="24:87" x14ac:dyDescent="0.25">
      <c r="AO566" s="256" t="s">
        <v>920</v>
      </c>
      <c r="AP566" s="257">
        <f t="shared" ref="AP566:AP578" si="430">+SUMIF($AK$4:$AK$559,$AO566,$AU$4:$AU$559)</f>
        <v>625.97</v>
      </c>
      <c r="AQ566" s="257">
        <f t="shared" ref="AQ566:AQ578" si="431">+SUMIF($AK$4:$AK$559,$AO566,$AY$4:$AY$559)</f>
        <v>582.12</v>
      </c>
      <c r="AR566" s="257">
        <f>+AP566-AQ566</f>
        <v>43.850000000000023</v>
      </c>
      <c r="AS566" s="288">
        <f t="shared" ref="AS566:AS578" si="432">+SUMIF(AK:AK,AO566,CB:CB)++SUMIF(AK:AK,AO566,BX:BX)</f>
        <v>580.05000000000007</v>
      </c>
      <c r="AT566" s="289">
        <f>+AQ566-AS566</f>
        <v>2.0699999999999363</v>
      </c>
      <c r="AU566" s="287">
        <f>(AT566)/AQ566</f>
        <v>3.5559678416820181E-3</v>
      </c>
      <c r="AV566" s="258">
        <v>54327.030754892119</v>
      </c>
      <c r="AW566" s="255">
        <f>+AV566*AT566</f>
        <v>112456.95366262323</v>
      </c>
      <c r="AX566" s="255">
        <f>+AW566/4</f>
        <v>28114.238415655807</v>
      </c>
      <c r="BS566" s="20"/>
      <c r="BT566" s="20"/>
      <c r="BX566" s="20"/>
      <c r="CB566" s="20"/>
      <c r="CG566" s="12"/>
      <c r="CH566" s="12"/>
    </row>
    <row r="567" spans="24:87" x14ac:dyDescent="0.25">
      <c r="AO567" s="256" t="s">
        <v>941</v>
      </c>
      <c r="AP567" s="257">
        <f t="shared" si="430"/>
        <v>642.24000000000012</v>
      </c>
      <c r="AQ567" s="257">
        <f t="shared" si="431"/>
        <v>597.32000000000016</v>
      </c>
      <c r="AR567" s="257">
        <f t="shared" ref="AR567:AR578" si="433">+AP567-AQ567</f>
        <v>44.919999999999959</v>
      </c>
      <c r="AS567" s="288">
        <f t="shared" si="432"/>
        <v>606.2833333333333</v>
      </c>
      <c r="AT567" s="289">
        <f t="shared" ref="AT567:AT578" si="434">+AQ567-AS567</f>
        <v>-8.9633333333331393</v>
      </c>
      <c r="AU567" s="287">
        <f t="shared" ref="AU567:AU578" si="435">(AT567)/AQ567</f>
        <v>-1.5005915310609283E-2</v>
      </c>
      <c r="AV567" s="258">
        <v>76450.745475824064</v>
      </c>
      <c r="AW567" s="255">
        <f t="shared" ref="AW567:AW578" si="436">+AV567*AT567</f>
        <v>-685253.51528162148</v>
      </c>
      <c r="AX567" s="255">
        <f t="shared" ref="AX567:AX578" si="437">+AW567/4</f>
        <v>-171313.37882040537</v>
      </c>
      <c r="BQ567" s="277" t="s">
        <v>2271</v>
      </c>
      <c r="BS567" s="20"/>
      <c r="BT567" s="20"/>
      <c r="BX567" s="20"/>
      <c r="CB567" s="20"/>
      <c r="CE567" s="276">
        <v>0</v>
      </c>
      <c r="CF567" s="276">
        <f>+BQ560/CF565</f>
        <v>0.18239299610894941</v>
      </c>
      <c r="CG567" s="276">
        <f>+BR560/CG565</f>
        <v>0.21011673151750973</v>
      </c>
      <c r="CH567" s="276"/>
      <c r="CI567" s="276">
        <f>+(BQ560+BR560+BP560)/(CF565+CG565+CE565)</f>
        <v>0.24902723735408561</v>
      </c>
    </row>
    <row r="568" spans="24:87" x14ac:dyDescent="0.25">
      <c r="AO568" s="256" t="s">
        <v>1024</v>
      </c>
      <c r="AP568" s="257">
        <f t="shared" si="430"/>
        <v>109.22</v>
      </c>
      <c r="AQ568" s="257">
        <f t="shared" si="431"/>
        <v>101.59</v>
      </c>
      <c r="AR568" s="257">
        <f t="shared" si="433"/>
        <v>7.6299999999999955</v>
      </c>
      <c r="AS568" s="288">
        <f t="shared" si="432"/>
        <v>113.38</v>
      </c>
      <c r="AT568" s="289">
        <f t="shared" si="434"/>
        <v>-11.789999999999992</v>
      </c>
      <c r="AU568" s="287">
        <f t="shared" si="435"/>
        <v>-0.11605472979623971</v>
      </c>
      <c r="AV568" s="258">
        <v>10550.097389208941</v>
      </c>
      <c r="AW568" s="255">
        <f t="shared" si="436"/>
        <v>-124385.64821877332</v>
      </c>
      <c r="AX568" s="255">
        <f t="shared" si="437"/>
        <v>-31096.41205469333</v>
      </c>
      <c r="BQ568" s="277" t="s">
        <v>2272</v>
      </c>
      <c r="BS568" s="20"/>
      <c r="BT568" s="20"/>
      <c r="BX568" s="20"/>
      <c r="CB568" s="20"/>
      <c r="CE568" s="276">
        <f t="shared" ref="CE568:CG568" si="438">1-CE567</f>
        <v>1</v>
      </c>
      <c r="CF568" s="276">
        <f t="shared" si="438"/>
        <v>0.81760700389105057</v>
      </c>
      <c r="CG568" s="276">
        <f t="shared" si="438"/>
        <v>0.78988326848249024</v>
      </c>
      <c r="CH568" s="276"/>
      <c r="CI568" s="276">
        <f>1-CI567</f>
        <v>0.75097276264591439</v>
      </c>
    </row>
    <row r="569" spans="24:87" x14ac:dyDescent="0.25">
      <c r="AO569" s="256" t="s">
        <v>930</v>
      </c>
      <c r="AP569" s="257">
        <f t="shared" si="430"/>
        <v>549.89</v>
      </c>
      <c r="AQ569" s="257">
        <f t="shared" si="431"/>
        <v>511.36999999999989</v>
      </c>
      <c r="AR569" s="257">
        <f t="shared" si="433"/>
        <v>38.520000000000095</v>
      </c>
      <c r="AS569" s="288">
        <f t="shared" si="432"/>
        <v>518.75</v>
      </c>
      <c r="AT569" s="289">
        <f t="shared" si="434"/>
        <v>-7.3800000000001091</v>
      </c>
      <c r="AU569" s="287">
        <f t="shared" si="435"/>
        <v>-1.4431820404012967E-2</v>
      </c>
      <c r="AV569" s="258">
        <v>94768.848117955305</v>
      </c>
      <c r="AW569" s="255">
        <f t="shared" si="436"/>
        <v>-699394.09911052044</v>
      </c>
      <c r="AX569" s="255">
        <f t="shared" si="437"/>
        <v>-174848.52477763011</v>
      </c>
    </row>
    <row r="570" spans="24:87" x14ac:dyDescent="0.25">
      <c r="AO570" s="256" t="s">
        <v>1003</v>
      </c>
      <c r="AP570" s="257">
        <f t="shared" si="430"/>
        <v>695.79000000000008</v>
      </c>
      <c r="AQ570" s="257">
        <f t="shared" si="431"/>
        <v>647.09999999999968</v>
      </c>
      <c r="AR570" s="257">
        <f t="shared" si="433"/>
        <v>48.690000000000396</v>
      </c>
      <c r="AS570" s="288">
        <f t="shared" si="432"/>
        <v>640.78999999999985</v>
      </c>
      <c r="AT570" s="289">
        <f t="shared" si="434"/>
        <v>6.3099999999998317</v>
      </c>
      <c r="AU570" s="287">
        <f t="shared" si="435"/>
        <v>9.7511976510583145E-3</v>
      </c>
      <c r="AV570" s="258">
        <v>35334.891869185936</v>
      </c>
      <c r="AW570" s="255">
        <f t="shared" si="436"/>
        <v>222963.16769455731</v>
      </c>
      <c r="AX570" s="255">
        <f t="shared" si="437"/>
        <v>55740.791923639328</v>
      </c>
    </row>
    <row r="571" spans="24:87" x14ac:dyDescent="0.25">
      <c r="AO571" s="256" t="s">
        <v>928</v>
      </c>
      <c r="AP571" s="257">
        <f t="shared" si="430"/>
        <v>622.87</v>
      </c>
      <c r="AQ571" s="257">
        <f t="shared" si="431"/>
        <v>579.28000000000009</v>
      </c>
      <c r="AR571" s="257">
        <f t="shared" si="433"/>
        <v>43.589999999999918</v>
      </c>
      <c r="AS571" s="288">
        <f t="shared" si="432"/>
        <v>592.83999999999992</v>
      </c>
      <c r="AT571" s="289">
        <f t="shared" si="434"/>
        <v>-13.559999999999832</v>
      </c>
      <c r="AU571" s="287">
        <f t="shared" si="435"/>
        <v>-2.3408369009804982E-2</v>
      </c>
      <c r="AV571" s="258">
        <v>25877.505779128696</v>
      </c>
      <c r="AW571" s="255">
        <f t="shared" si="436"/>
        <v>-350898.97836498078</v>
      </c>
      <c r="AX571" s="255">
        <f t="shared" si="437"/>
        <v>-87724.744591245195</v>
      </c>
    </row>
    <row r="572" spans="24:87" x14ac:dyDescent="0.25">
      <c r="AO572" s="256" t="s">
        <v>923</v>
      </c>
      <c r="AP572" s="257">
        <f t="shared" si="430"/>
        <v>771.40999999999985</v>
      </c>
      <c r="AQ572" s="257">
        <f t="shared" si="431"/>
        <v>717.43999999999994</v>
      </c>
      <c r="AR572" s="257">
        <f t="shared" si="433"/>
        <v>53.969999999999914</v>
      </c>
      <c r="AS572" s="288">
        <f t="shared" si="432"/>
        <v>715.4799999999999</v>
      </c>
      <c r="AT572" s="289">
        <f t="shared" si="434"/>
        <v>1.9600000000000364</v>
      </c>
      <c r="AU572" s="287">
        <f t="shared" si="435"/>
        <v>2.7319357716325218E-3</v>
      </c>
      <c r="AV572" s="258">
        <v>21750.938535286037</v>
      </c>
      <c r="AW572" s="255">
        <f t="shared" si="436"/>
        <v>42631.839529161422</v>
      </c>
      <c r="AX572" s="255">
        <f t="shared" si="437"/>
        <v>10657.959882290355</v>
      </c>
    </row>
    <row r="573" spans="24:87" x14ac:dyDescent="0.25">
      <c r="AO573" s="256" t="s">
        <v>925</v>
      </c>
      <c r="AP573" s="257">
        <f t="shared" si="430"/>
        <v>620.25</v>
      </c>
      <c r="AQ573" s="257">
        <f t="shared" si="431"/>
        <v>576.77</v>
      </c>
      <c r="AR573" s="257">
        <f t="shared" si="433"/>
        <v>43.480000000000018</v>
      </c>
      <c r="AS573" s="288">
        <f t="shared" si="432"/>
        <v>531.53333333333319</v>
      </c>
      <c r="AT573" s="289">
        <f t="shared" si="434"/>
        <v>45.236666666666792</v>
      </c>
      <c r="AU573" s="287">
        <f t="shared" si="435"/>
        <v>7.8431032589536195E-2</v>
      </c>
      <c r="AV573" s="258">
        <v>58134.265874579767</v>
      </c>
      <c r="AW573" s="255">
        <f t="shared" si="436"/>
        <v>2629800.4072797475</v>
      </c>
      <c r="AX573" s="255">
        <f t="shared" si="437"/>
        <v>657450.10181993688</v>
      </c>
    </row>
    <row r="574" spans="24:87" x14ac:dyDescent="0.25">
      <c r="AO574" s="256" t="s">
        <v>939</v>
      </c>
      <c r="AP574" s="257">
        <f t="shared" si="430"/>
        <v>608.73</v>
      </c>
      <c r="AQ574" s="257">
        <f t="shared" si="431"/>
        <v>566.05999999999972</v>
      </c>
      <c r="AR574" s="257">
        <f t="shared" si="433"/>
        <v>42.6700000000003</v>
      </c>
      <c r="AS574" s="288">
        <f t="shared" si="432"/>
        <v>561.7833333333333</v>
      </c>
      <c r="AT574" s="289">
        <f t="shared" si="434"/>
        <v>4.276666666666415</v>
      </c>
      <c r="AU574" s="287">
        <f t="shared" si="435"/>
        <v>7.5551472753178413E-3</v>
      </c>
      <c r="AV574" s="258">
        <v>78350.213597275724</v>
      </c>
      <c r="AW574" s="255">
        <f t="shared" si="436"/>
        <v>335077.74681766279</v>
      </c>
      <c r="AX574" s="255">
        <f t="shared" si="437"/>
        <v>83769.436704415697</v>
      </c>
    </row>
    <row r="575" spans="24:87" x14ac:dyDescent="0.25">
      <c r="AO575" s="256" t="s">
        <v>913</v>
      </c>
      <c r="AP575" s="257">
        <f t="shared" si="430"/>
        <v>802.16999999999973</v>
      </c>
      <c r="AQ575" s="257">
        <f t="shared" si="431"/>
        <v>746.07999999999993</v>
      </c>
      <c r="AR575" s="257">
        <f t="shared" si="433"/>
        <v>56.089999999999804</v>
      </c>
      <c r="AS575" s="288">
        <f t="shared" si="432"/>
        <v>760.61000000000013</v>
      </c>
      <c r="AT575" s="289">
        <f t="shared" si="434"/>
        <v>-14.5300000000002</v>
      </c>
      <c r="AU575" s="287">
        <f t="shared" si="435"/>
        <v>-1.9475123311173334E-2</v>
      </c>
      <c r="AV575" s="258">
        <v>61126.054988709904</v>
      </c>
      <c r="AW575" s="255">
        <f t="shared" si="436"/>
        <v>-888161.57898596709</v>
      </c>
      <c r="AX575" s="255">
        <f t="shared" si="437"/>
        <v>-222040.39474649177</v>
      </c>
    </row>
    <row r="576" spans="24:87" x14ac:dyDescent="0.25">
      <c r="AO576" s="256" t="s">
        <v>935</v>
      </c>
      <c r="AP576" s="257">
        <f t="shared" si="430"/>
        <v>579.31000000000006</v>
      </c>
      <c r="AQ576" s="257">
        <f t="shared" si="431"/>
        <v>538.78000000000009</v>
      </c>
      <c r="AR576" s="257">
        <f t="shared" si="433"/>
        <v>40.529999999999973</v>
      </c>
      <c r="AS576" s="288">
        <f t="shared" si="432"/>
        <v>559.88</v>
      </c>
      <c r="AT576" s="289">
        <f t="shared" si="434"/>
        <v>-21.099999999999909</v>
      </c>
      <c r="AU576" s="287">
        <f t="shared" si="435"/>
        <v>-3.9162552433275002E-2</v>
      </c>
      <c r="AV576" s="258">
        <v>25579.847310249148</v>
      </c>
      <c r="AW576" s="255">
        <f t="shared" si="436"/>
        <v>-539734.77824625466</v>
      </c>
      <c r="AX576" s="255">
        <f t="shared" si="437"/>
        <v>-134933.69456156367</v>
      </c>
    </row>
    <row r="577" spans="41:50" x14ac:dyDescent="0.25">
      <c r="AO577" s="256" t="s">
        <v>937</v>
      </c>
      <c r="AP577" s="257">
        <f t="shared" si="430"/>
        <v>668.60000000000014</v>
      </c>
      <c r="AQ577" s="257">
        <f t="shared" si="431"/>
        <v>621.76999999999975</v>
      </c>
      <c r="AR577" s="257">
        <f t="shared" si="433"/>
        <v>46.830000000000382</v>
      </c>
      <c r="AS577" s="288">
        <f t="shared" si="432"/>
        <v>636.03</v>
      </c>
      <c r="AT577" s="289">
        <f t="shared" si="434"/>
        <v>-14.260000000000218</v>
      </c>
      <c r="AU577" s="287">
        <f t="shared" si="435"/>
        <v>-2.293452562844818E-2</v>
      </c>
      <c r="AV577" s="258">
        <v>69468.557902662476</v>
      </c>
      <c r="AW577" s="255">
        <f t="shared" si="436"/>
        <v>-990621.63569198211</v>
      </c>
      <c r="AX577" s="255">
        <f t="shared" si="437"/>
        <v>-247655.40892299553</v>
      </c>
    </row>
    <row r="578" spans="41:50" x14ac:dyDescent="0.25">
      <c r="AO578" s="256" t="s">
        <v>940</v>
      </c>
      <c r="AP578" s="257">
        <f t="shared" si="430"/>
        <v>756.86000000000013</v>
      </c>
      <c r="AQ578" s="257">
        <f t="shared" si="431"/>
        <v>703.83</v>
      </c>
      <c r="AR578" s="257">
        <f t="shared" si="433"/>
        <v>53.030000000000086</v>
      </c>
      <c r="AS578" s="288">
        <f t="shared" si="432"/>
        <v>680.25000000000011</v>
      </c>
      <c r="AT578" s="289">
        <f t="shared" si="434"/>
        <v>23.579999999999927</v>
      </c>
      <c r="AU578" s="287">
        <f t="shared" si="435"/>
        <v>3.3502408251992563E-2</v>
      </c>
      <c r="AV578" s="258">
        <v>39786.959998239028</v>
      </c>
      <c r="AW578" s="255">
        <f t="shared" si="436"/>
        <v>938176.51675847336</v>
      </c>
      <c r="AX578" s="255">
        <f t="shared" si="437"/>
        <v>234544.12918961834</v>
      </c>
    </row>
    <row r="579" spans="41:50" x14ac:dyDescent="0.25">
      <c r="AO579" s="259" t="s">
        <v>1064</v>
      </c>
      <c r="AP579" s="260">
        <f>SUM(AP566:AP578)</f>
        <v>8053.3099999999995</v>
      </c>
      <c r="AQ579" s="260">
        <f>SUM(AQ566:AQ578)</f>
        <v>7489.5099999999984</v>
      </c>
      <c r="AR579" s="260">
        <f>SUM(AR566:AR578)</f>
        <v>563.80000000000086</v>
      </c>
      <c r="AS579" s="290">
        <f t="shared" ref="AS579:AX579" si="439">SUM(AS566:AS578)</f>
        <v>7497.66</v>
      </c>
      <c r="AT579" s="292">
        <f t="shared" si="439"/>
        <v>-8.1500000000004604</v>
      </c>
      <c r="AU579" s="291">
        <f t="shared" si="439"/>
        <v>-0.11494534651234402</v>
      </c>
      <c r="AV579" s="290">
        <f t="shared" si="439"/>
        <v>651505.95759319724</v>
      </c>
      <c r="AW579" s="290">
        <f t="shared" si="439"/>
        <v>2656.3978421257343</v>
      </c>
      <c r="AX579" s="290">
        <f t="shared" si="439"/>
        <v>664.09946053143358</v>
      </c>
    </row>
  </sheetData>
  <sheetProtection sheet="1" formatCells="0" formatColumns="0" formatRows="0" insertColumns="0" insertRows="0" insertHyperlinks="0" deleteColumns="0" deleteRows="0" autoFilter="0" pivotTables="0"/>
  <autoFilter ref="A4:CI560" xr:uid="{00000000-0009-0000-0000-000005000000}"/>
  <mergeCells count="10">
    <mergeCell ref="BP2:BS2"/>
    <mergeCell ref="O2:T3"/>
    <mergeCell ref="Z2:AD2"/>
    <mergeCell ref="AE2:AI2"/>
    <mergeCell ref="Z3:AD3"/>
    <mergeCell ref="AE3:AI3"/>
    <mergeCell ref="AO3:AU3"/>
    <mergeCell ref="AV3:AY3"/>
    <mergeCell ref="AZ3:BC3"/>
    <mergeCell ref="BD3:BG3"/>
  </mergeCells>
  <conditionalFormatting sqref="N5:N6">
    <cfRule type="cellIs" dxfId="1" priority="2" operator="greaterThanOrEqual">
      <formula>0.7789</formula>
    </cfRule>
  </conditionalFormatting>
  <conditionalFormatting sqref="N7:N559">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AL594"/>
  <sheetViews>
    <sheetView workbookViewId="0">
      <pane xSplit="2" ySplit="4" topLeftCell="C5" activePane="bottomRight" state="frozen"/>
      <selection activeCell="BT683" sqref="BT683"/>
      <selection pane="topRight" activeCell="BT683" sqref="BT683"/>
      <selection pane="bottomLeft" activeCell="BT683" sqref="BT683"/>
      <selection pane="bottomRight" activeCell="C5" sqref="C5"/>
    </sheetView>
  </sheetViews>
  <sheetFormatPr defaultColWidth="9.140625" defaultRowHeight="15" x14ac:dyDescent="0.25"/>
  <cols>
    <col min="1" max="1" width="11.28515625" style="348" customWidth="1"/>
    <col min="2" max="3" width="14" style="348" customWidth="1"/>
    <col min="4" max="4" width="15.85546875" style="348" customWidth="1"/>
    <col min="5" max="5" width="12.85546875" style="348" customWidth="1"/>
    <col min="6" max="6" width="13.28515625" style="348" customWidth="1"/>
    <col min="7" max="8" width="16.140625" style="348" customWidth="1"/>
    <col min="9" max="9" width="16.140625" style="349" customWidth="1"/>
    <col min="10" max="10" width="18" style="348" customWidth="1"/>
    <col min="11" max="11" width="14.5703125" style="348" customWidth="1"/>
    <col min="12" max="21" width="13.7109375" style="348" customWidth="1"/>
    <col min="22" max="22" width="16.28515625" style="348" customWidth="1"/>
    <col min="23" max="23" width="15.42578125" style="348" customWidth="1"/>
    <col min="24" max="24" width="15.5703125" style="348" bestFit="1" customWidth="1"/>
    <col min="25" max="25" width="11.28515625" style="348" bestFit="1" customWidth="1"/>
    <col min="26" max="36" width="13.85546875" style="348" customWidth="1"/>
    <col min="37" max="38" width="9.140625" style="348"/>
    <col min="39" max="16384" width="9.140625" style="369"/>
  </cols>
  <sheetData>
    <row r="1" spans="1:38" ht="39" customHeight="1" x14ac:dyDescent="0.25">
      <c r="F1" s="406"/>
      <c r="G1" s="406"/>
      <c r="H1" s="404"/>
      <c r="I1" s="405"/>
      <c r="J1" s="404"/>
      <c r="K1" s="403"/>
      <c r="L1" s="403"/>
      <c r="M1" s="403"/>
      <c r="N1" s="403"/>
      <c r="O1" s="403"/>
      <c r="P1" s="403"/>
      <c r="Q1" s="403"/>
      <c r="R1" s="403"/>
      <c r="S1" s="403"/>
      <c r="T1" s="403"/>
      <c r="U1" s="403"/>
      <c r="V1" s="403"/>
    </row>
    <row r="2" spans="1:38" ht="45" x14ac:dyDescent="0.25">
      <c r="E2" s="407" t="s">
        <v>871</v>
      </c>
      <c r="F2" s="407" t="s">
        <v>872</v>
      </c>
      <c r="G2" s="408" t="s">
        <v>15064</v>
      </c>
      <c r="H2" s="409" t="s">
        <v>15063</v>
      </c>
      <c r="I2" s="410" t="s">
        <v>15062</v>
      </c>
      <c r="J2" s="411" t="s">
        <v>15061</v>
      </c>
      <c r="K2" s="412" t="s">
        <v>15060</v>
      </c>
      <c r="L2" s="811" t="s">
        <v>875</v>
      </c>
      <c r="M2" s="812"/>
      <c r="N2" s="812"/>
      <c r="O2" s="812"/>
      <c r="P2" s="813"/>
      <c r="Q2" s="814" t="s">
        <v>876</v>
      </c>
      <c r="R2" s="814"/>
      <c r="S2" s="814"/>
      <c r="T2" s="814"/>
      <c r="U2" s="814"/>
      <c r="V2" s="413" t="s">
        <v>877</v>
      </c>
      <c r="Z2" s="402"/>
      <c r="AA2" s="414" t="s">
        <v>1337</v>
      </c>
      <c r="AB2" s="415">
        <v>7.0000000000000007E-2</v>
      </c>
      <c r="AC2" s="402"/>
      <c r="AD2" s="402"/>
      <c r="AE2" s="402"/>
      <c r="AF2" s="402"/>
      <c r="AG2" s="402"/>
      <c r="AH2" s="402"/>
      <c r="AI2" s="402"/>
      <c r="AJ2" s="402"/>
    </row>
    <row r="3" spans="1:38" x14ac:dyDescent="0.25">
      <c r="D3" s="401">
        <f>+COUNTIF(D5:D559,"NSGO")</f>
        <v>452</v>
      </c>
      <c r="E3" s="416">
        <v>8071597</v>
      </c>
      <c r="F3" s="416">
        <v>10620773</v>
      </c>
      <c r="G3" s="417">
        <v>205659520.00000003</v>
      </c>
      <c r="H3" s="418">
        <v>102829760.00000001</v>
      </c>
      <c r="I3" s="419">
        <v>97032807.313394874</v>
      </c>
      <c r="J3" s="418">
        <v>94368028.799999923</v>
      </c>
      <c r="K3" s="400">
        <v>94368028.799999997</v>
      </c>
      <c r="L3" s="815">
        <v>33584638.420000002</v>
      </c>
      <c r="M3" s="815"/>
      <c r="N3" s="815"/>
      <c r="O3" s="815"/>
      <c r="P3" s="815"/>
      <c r="Q3" s="815">
        <v>62371471.359999999</v>
      </c>
      <c r="R3" s="815"/>
      <c r="S3" s="815"/>
      <c r="T3" s="815"/>
      <c r="U3" s="815"/>
      <c r="V3" s="420">
        <v>190324138.57999998</v>
      </c>
      <c r="Z3" s="816" t="s">
        <v>1339</v>
      </c>
      <c r="AA3" s="816"/>
      <c r="AB3" s="816"/>
      <c r="AC3" s="816"/>
      <c r="AD3" s="816"/>
      <c r="AE3" s="816"/>
      <c r="AF3" s="816"/>
      <c r="AG3" s="810" t="s">
        <v>1340</v>
      </c>
      <c r="AH3" s="810"/>
      <c r="AI3" s="810"/>
      <c r="AJ3" s="810"/>
    </row>
    <row r="4" spans="1:38" ht="60" x14ac:dyDescent="0.25">
      <c r="A4" s="398" t="s">
        <v>878</v>
      </c>
      <c r="B4" s="398" t="s">
        <v>15059</v>
      </c>
      <c r="C4" s="82" t="s">
        <v>1181</v>
      </c>
      <c r="D4" s="399" t="s">
        <v>881</v>
      </c>
      <c r="E4" s="397" t="s">
        <v>15058</v>
      </c>
      <c r="F4" s="397" t="s">
        <v>15057</v>
      </c>
      <c r="G4" s="397" t="s">
        <v>15056</v>
      </c>
      <c r="H4" s="396" t="s">
        <v>15055</v>
      </c>
      <c r="I4" s="395" t="s">
        <v>15054</v>
      </c>
      <c r="J4" s="394" t="s">
        <v>15053</v>
      </c>
      <c r="K4" s="393" t="s">
        <v>15052</v>
      </c>
      <c r="L4" s="392" t="s">
        <v>900</v>
      </c>
      <c r="M4" s="392" t="s">
        <v>901</v>
      </c>
      <c r="N4" s="392" t="s">
        <v>902</v>
      </c>
      <c r="O4" s="392" t="s">
        <v>903</v>
      </c>
      <c r="P4" s="391" t="s">
        <v>904</v>
      </c>
      <c r="Q4" s="390" t="s">
        <v>905</v>
      </c>
      <c r="R4" s="390" t="s">
        <v>906</v>
      </c>
      <c r="S4" s="390" t="s">
        <v>907</v>
      </c>
      <c r="T4" s="390" t="s">
        <v>908</v>
      </c>
      <c r="U4" s="389" t="s">
        <v>909</v>
      </c>
      <c r="V4" s="388" t="s">
        <v>910</v>
      </c>
      <c r="W4" s="387" t="s">
        <v>15051</v>
      </c>
      <c r="X4" s="387" t="s">
        <v>15050</v>
      </c>
      <c r="Y4" s="387" t="s">
        <v>2276</v>
      </c>
      <c r="Z4" s="386" t="s">
        <v>1341</v>
      </c>
      <c r="AA4" s="385" t="s">
        <v>1342</v>
      </c>
      <c r="AB4" s="384" t="s">
        <v>1343</v>
      </c>
      <c r="AC4" s="386" t="s">
        <v>1344</v>
      </c>
      <c r="AD4" s="385" t="s">
        <v>1345</v>
      </c>
      <c r="AE4" s="384" t="s">
        <v>1346</v>
      </c>
      <c r="AF4" s="380" t="s">
        <v>1347</v>
      </c>
      <c r="AG4" s="383" t="s">
        <v>1</v>
      </c>
      <c r="AH4" s="382" t="s">
        <v>44</v>
      </c>
      <c r="AI4" s="381" t="s">
        <v>45</v>
      </c>
      <c r="AJ4" s="380" t="s">
        <v>1348</v>
      </c>
      <c r="AK4" s="421" t="s">
        <v>15067</v>
      </c>
      <c r="AL4" s="421" t="s">
        <v>15068</v>
      </c>
    </row>
    <row r="5" spans="1:38" x14ac:dyDescent="0.25">
      <c r="A5" s="313">
        <v>1013979</v>
      </c>
      <c r="B5" s="313">
        <v>4061</v>
      </c>
      <c r="C5" s="297">
        <f>INDEX('Final Comp Values'!C:C,MATCH(B5,'Final Comp Values'!B:B,0))</f>
        <v>455001</v>
      </c>
      <c r="D5" s="314" t="s">
        <v>1021</v>
      </c>
      <c r="E5" s="346" t="str">
        <f>INDEX('Final Comp Values'!U:U,MATCH($C5,'Final Comp Values'!$C:$C,0))</f>
        <v/>
      </c>
      <c r="F5" s="346">
        <f>INDEX('Final Comp Values'!V:V,MATCH($C5,'Final Comp Values'!$C:$C,0))</f>
        <v>3.3203797877988731E-3</v>
      </c>
      <c r="G5" s="370">
        <f t="shared" ref="G5:G68" si="0">IF($D5="NSGO",+E5*$G$3,)</f>
        <v>0</v>
      </c>
      <c r="H5" s="370">
        <f t="shared" ref="H5:H68" si="1">IF($D5="NSGO",ROUND(G5/2,4),)</f>
        <v>0</v>
      </c>
      <c r="I5" s="372">
        <v>0</v>
      </c>
      <c r="J5" s="370">
        <f>+I5*2</f>
        <v>0</v>
      </c>
      <c r="K5" s="371">
        <f>IF(D5="NSGO",E5*$K$3,0)</f>
        <v>0</v>
      </c>
      <c r="L5" s="371">
        <f t="shared" ref="L5:O24" si="2">ROUND($P5/4,2)</f>
        <v>27878.44</v>
      </c>
      <c r="M5" s="371">
        <f t="shared" si="2"/>
        <v>27878.44</v>
      </c>
      <c r="N5" s="371">
        <f t="shared" si="2"/>
        <v>27878.44</v>
      </c>
      <c r="O5" s="371">
        <f t="shared" si="2"/>
        <v>27878.44</v>
      </c>
      <c r="P5" s="371">
        <f t="shared" ref="P5:P68" si="3">+ROUND($L$3*$F5,2)</f>
        <v>111513.75</v>
      </c>
      <c r="Q5" s="371">
        <f t="shared" ref="Q5:T24" si="4">ROUND($U5/4,2)</f>
        <v>51774.239999999998</v>
      </c>
      <c r="R5" s="371">
        <f t="shared" si="4"/>
        <v>51774.239999999998</v>
      </c>
      <c r="S5" s="371">
        <f t="shared" si="4"/>
        <v>51774.239999999998</v>
      </c>
      <c r="T5" s="371">
        <f t="shared" si="4"/>
        <v>51774.239999999998</v>
      </c>
      <c r="U5" s="371">
        <f t="shared" ref="U5:U68" si="5">+ROUND($Q$3*$F5,2)</f>
        <v>207096.97</v>
      </c>
      <c r="V5" s="370">
        <f t="shared" ref="V5:V68" si="6">+K5+P5+U5</f>
        <v>318610.71999999997</v>
      </c>
      <c r="W5" s="369" t="s">
        <v>14869</v>
      </c>
      <c r="X5" s="369" t="s">
        <v>928</v>
      </c>
      <c r="Y5" s="270">
        <v>11984.394952357459</v>
      </c>
      <c r="Z5" s="377">
        <f t="shared" ref="Z5:Z68" si="7">ROUND(+K5/(1-$AB$2),2)</f>
        <v>0</v>
      </c>
      <c r="AA5" s="376">
        <f t="shared" ref="AA5:AA68" si="8">ROUND(+P5/(1-$AB$2),2)</f>
        <v>119907.26</v>
      </c>
      <c r="AB5" s="376">
        <f t="shared" ref="AB5:AB68" si="9">ROUND(+U5/(1-$AB$2),2)</f>
        <v>222684.91</v>
      </c>
      <c r="AC5" s="375">
        <f t="shared" ref="AC5:AC68" si="10">+ROUND(Z5/$Y5,2)</f>
        <v>0</v>
      </c>
      <c r="AD5" s="374">
        <f t="shared" ref="AD5:AD68" si="11">+ROUND(AA5/$Y5,2)</f>
        <v>10.01</v>
      </c>
      <c r="AE5" s="373">
        <f t="shared" ref="AE5:AE68" si="12">+ROUND(AB5/$Y5,2)</f>
        <v>18.579999999999998</v>
      </c>
      <c r="AF5" s="373">
        <f t="shared" ref="AF5:AF68" si="13">+AC5+AD5+AE5</f>
        <v>28.589999999999996</v>
      </c>
      <c r="AG5" s="375">
        <f t="shared" ref="AG5:AG68" si="14">+ROUND(K5/$Y5,2)</f>
        <v>0</v>
      </c>
      <c r="AH5" s="425">
        <f t="shared" ref="AH5:AH68" si="15">+ROUND(P5/$Y5,2)</f>
        <v>9.3000000000000007</v>
      </c>
      <c r="AI5" s="373">
        <f t="shared" ref="AI5:AI68" si="16">+ROUND(U5/$Y5,2)</f>
        <v>17.28</v>
      </c>
      <c r="AJ5" s="373">
        <f t="shared" ref="AJ5:AJ68" si="17">+AG5+AH5+AI5</f>
        <v>26.580000000000002</v>
      </c>
      <c r="AK5" s="422">
        <f>ROUND(AH5/4,2)</f>
        <v>2.33</v>
      </c>
      <c r="AL5" s="422">
        <f>ROUND(AI5/4,2)</f>
        <v>4.32</v>
      </c>
    </row>
    <row r="6" spans="1:38" x14ac:dyDescent="0.25">
      <c r="A6" s="313">
        <v>1013927</v>
      </c>
      <c r="B6" s="313">
        <v>4533</v>
      </c>
      <c r="C6" s="297">
        <f>INDEX('Final Comp Values'!C:C,MATCH(B6,'Final Comp Values'!B:B,0))</f>
        <v>455020</v>
      </c>
      <c r="D6" s="314" t="s">
        <v>1021</v>
      </c>
      <c r="E6" s="346" t="str">
        <f>INDEX('Final Comp Values'!U:U,MATCH($C6,'Final Comp Values'!$C:$C,0))</f>
        <v/>
      </c>
      <c r="F6" s="346">
        <f>INDEX('Final Comp Values'!V:V,MATCH($C6,'Final Comp Values'!$C:$C,0))</f>
        <v>3.5520955018999087E-3</v>
      </c>
      <c r="G6" s="370">
        <f t="shared" si="0"/>
        <v>0</v>
      </c>
      <c r="H6" s="370">
        <f t="shared" si="1"/>
        <v>0</v>
      </c>
      <c r="I6" s="372">
        <v>0</v>
      </c>
      <c r="J6" s="370">
        <f>+I6*2</f>
        <v>0</v>
      </c>
      <c r="K6" s="371">
        <f t="shared" ref="K6:K69" si="18">IF(D6="NSGO",E6*$K$3,0)</f>
        <v>0</v>
      </c>
      <c r="L6" s="371">
        <f t="shared" si="2"/>
        <v>29823.96</v>
      </c>
      <c r="M6" s="371">
        <f t="shared" si="2"/>
        <v>29823.96</v>
      </c>
      <c r="N6" s="371">
        <f t="shared" si="2"/>
        <v>29823.96</v>
      </c>
      <c r="O6" s="371">
        <f t="shared" si="2"/>
        <v>29823.96</v>
      </c>
      <c r="P6" s="371">
        <f t="shared" si="3"/>
        <v>119295.84</v>
      </c>
      <c r="Q6" s="371">
        <f t="shared" si="4"/>
        <v>55387.360000000001</v>
      </c>
      <c r="R6" s="371">
        <f t="shared" si="4"/>
        <v>55387.360000000001</v>
      </c>
      <c r="S6" s="371">
        <f t="shared" si="4"/>
        <v>55387.360000000001</v>
      </c>
      <c r="T6" s="371">
        <f t="shared" si="4"/>
        <v>55387.360000000001</v>
      </c>
      <c r="U6" s="371">
        <f t="shared" si="5"/>
        <v>221549.42</v>
      </c>
      <c r="V6" s="370">
        <f t="shared" si="6"/>
        <v>340845.26</v>
      </c>
      <c r="W6" s="369" t="s">
        <v>14876</v>
      </c>
      <c r="X6" s="369" t="s">
        <v>920</v>
      </c>
      <c r="Y6" s="270">
        <v>27007.378265823281</v>
      </c>
      <c r="Z6" s="377">
        <f t="shared" si="7"/>
        <v>0</v>
      </c>
      <c r="AA6" s="376">
        <f t="shared" si="8"/>
        <v>128275.1</v>
      </c>
      <c r="AB6" s="376">
        <f t="shared" si="9"/>
        <v>238225.18</v>
      </c>
      <c r="AC6" s="375">
        <f t="shared" si="10"/>
        <v>0</v>
      </c>
      <c r="AD6" s="374">
        <f t="shared" si="11"/>
        <v>4.75</v>
      </c>
      <c r="AE6" s="373">
        <f t="shared" si="12"/>
        <v>8.82</v>
      </c>
      <c r="AF6" s="373">
        <f t="shared" si="13"/>
        <v>13.57</v>
      </c>
      <c r="AG6" s="375">
        <f t="shared" si="14"/>
        <v>0</v>
      </c>
      <c r="AH6" s="374">
        <f t="shared" si="15"/>
        <v>4.42</v>
      </c>
      <c r="AI6" s="373">
        <f t="shared" si="16"/>
        <v>8.1999999999999993</v>
      </c>
      <c r="AJ6" s="373">
        <f t="shared" si="17"/>
        <v>12.62</v>
      </c>
      <c r="AK6" s="422">
        <f t="shared" ref="AK6:AK69" si="19">ROUND(AH6/4,2)</f>
        <v>1.1100000000000001</v>
      </c>
      <c r="AL6" s="422">
        <f t="shared" ref="AL6:AL69" si="20">ROUND(AI6/4,2)</f>
        <v>2.0499999999999998</v>
      </c>
    </row>
    <row r="7" spans="1:38" x14ac:dyDescent="0.25">
      <c r="A7" s="311">
        <v>1027393</v>
      </c>
      <c r="B7" s="311">
        <v>4980</v>
      </c>
      <c r="C7" s="297">
        <f>INDEX('Final Comp Values'!C:C,MATCH(B7,'Final Comp Values'!B:B,0))</f>
        <v>455416</v>
      </c>
      <c r="D7" s="312" t="s">
        <v>915</v>
      </c>
      <c r="E7" s="346">
        <f>INDEX('Final Comp Values'!U:U,MATCH($C7,'Final Comp Values'!$C:$C,0))</f>
        <v>4.0767235394765381E-3</v>
      </c>
      <c r="F7" s="346">
        <f>INDEX('Final Comp Values'!V:V,MATCH($C7,'Final Comp Values'!$C:$C,0))</f>
        <v>3.1090957315442107E-3</v>
      </c>
      <c r="G7" s="370">
        <f t="shared" si="0"/>
        <v>838417.006301446</v>
      </c>
      <c r="H7" s="370">
        <f t="shared" si="1"/>
        <v>419208.50319999998</v>
      </c>
      <c r="I7" s="372">
        <v>401533.5</v>
      </c>
      <c r="J7" s="372"/>
      <c r="K7" s="371">
        <f t="shared" si="18"/>
        <v>384712.36438295984</v>
      </c>
      <c r="L7" s="371">
        <f t="shared" si="2"/>
        <v>26104.47</v>
      </c>
      <c r="M7" s="371">
        <f t="shared" si="2"/>
        <v>26104.47</v>
      </c>
      <c r="N7" s="371">
        <f t="shared" si="2"/>
        <v>26104.47</v>
      </c>
      <c r="O7" s="371">
        <f t="shared" si="2"/>
        <v>26104.47</v>
      </c>
      <c r="P7" s="371">
        <f t="shared" si="3"/>
        <v>104417.86</v>
      </c>
      <c r="Q7" s="371">
        <f t="shared" si="4"/>
        <v>48479.72</v>
      </c>
      <c r="R7" s="371">
        <f t="shared" si="4"/>
        <v>48479.72</v>
      </c>
      <c r="S7" s="371">
        <f t="shared" si="4"/>
        <v>48479.72</v>
      </c>
      <c r="T7" s="371">
        <f t="shared" si="4"/>
        <v>48479.72</v>
      </c>
      <c r="U7" s="371">
        <f t="shared" si="5"/>
        <v>193918.88</v>
      </c>
      <c r="V7" s="370">
        <f t="shared" si="6"/>
        <v>683049.10438295989</v>
      </c>
      <c r="W7" s="369" t="s">
        <v>14877</v>
      </c>
      <c r="X7" s="369" t="s">
        <v>937</v>
      </c>
      <c r="Y7" s="270">
        <v>35034.628533077281</v>
      </c>
      <c r="Z7" s="377">
        <f t="shared" si="7"/>
        <v>413669.21</v>
      </c>
      <c r="AA7" s="376">
        <f t="shared" si="8"/>
        <v>112277.27</v>
      </c>
      <c r="AB7" s="376">
        <f t="shared" si="9"/>
        <v>208514.92</v>
      </c>
      <c r="AC7" s="375">
        <f t="shared" si="10"/>
        <v>11.81</v>
      </c>
      <c r="AD7" s="374">
        <f t="shared" si="11"/>
        <v>3.2</v>
      </c>
      <c r="AE7" s="373">
        <f t="shared" si="12"/>
        <v>5.95</v>
      </c>
      <c r="AF7" s="373">
        <f t="shared" si="13"/>
        <v>20.96</v>
      </c>
      <c r="AG7" s="375">
        <f t="shared" si="14"/>
        <v>10.98</v>
      </c>
      <c r="AH7" s="374">
        <f t="shared" si="15"/>
        <v>2.98</v>
      </c>
      <c r="AI7" s="373">
        <f t="shared" si="16"/>
        <v>5.54</v>
      </c>
      <c r="AJ7" s="373">
        <f t="shared" si="17"/>
        <v>19.5</v>
      </c>
      <c r="AK7" s="422">
        <f t="shared" si="19"/>
        <v>0.75</v>
      </c>
      <c r="AL7" s="422">
        <f t="shared" si="20"/>
        <v>1.39</v>
      </c>
    </row>
    <row r="8" spans="1:38" x14ac:dyDescent="0.25">
      <c r="A8" s="313">
        <v>1026961</v>
      </c>
      <c r="B8" s="313">
        <v>5002</v>
      </c>
      <c r="C8" s="297">
        <f>INDEX('Final Comp Values'!C:C,MATCH(B8,'Final Comp Values'!B:B,0))</f>
        <v>455423</v>
      </c>
      <c r="D8" s="314" t="s">
        <v>1021</v>
      </c>
      <c r="E8" s="346" t="str">
        <f>INDEX('Final Comp Values'!U:U,MATCH($C8,'Final Comp Values'!$C:$C,0))</f>
        <v/>
      </c>
      <c r="F8" s="346">
        <f>INDEX('Final Comp Values'!V:V,MATCH($C8,'Final Comp Values'!$C:$C,0))</f>
        <v>3.1498648921316746E-3</v>
      </c>
      <c r="G8" s="370">
        <f t="shared" si="0"/>
        <v>0</v>
      </c>
      <c r="H8" s="370">
        <f t="shared" si="1"/>
        <v>0</v>
      </c>
      <c r="I8" s="372">
        <v>0</v>
      </c>
      <c r="J8" s="370">
        <f>+I8*2</f>
        <v>0</v>
      </c>
      <c r="K8" s="371">
        <f t="shared" si="18"/>
        <v>0</v>
      </c>
      <c r="L8" s="371">
        <f t="shared" si="2"/>
        <v>26446.77</v>
      </c>
      <c r="M8" s="371">
        <f t="shared" si="2"/>
        <v>26446.77</v>
      </c>
      <c r="N8" s="371">
        <f t="shared" si="2"/>
        <v>26446.77</v>
      </c>
      <c r="O8" s="371">
        <f t="shared" si="2"/>
        <v>26446.77</v>
      </c>
      <c r="P8" s="371">
        <f t="shared" si="3"/>
        <v>105787.07</v>
      </c>
      <c r="Q8" s="371">
        <f t="shared" si="4"/>
        <v>49115.43</v>
      </c>
      <c r="R8" s="371">
        <f t="shared" si="4"/>
        <v>49115.43</v>
      </c>
      <c r="S8" s="371">
        <f t="shared" si="4"/>
        <v>49115.43</v>
      </c>
      <c r="T8" s="371">
        <f t="shared" si="4"/>
        <v>49115.43</v>
      </c>
      <c r="U8" s="371">
        <f t="shared" si="5"/>
        <v>196461.71</v>
      </c>
      <c r="V8" s="370">
        <f t="shared" si="6"/>
        <v>302248.78000000003</v>
      </c>
      <c r="W8" s="369" t="s">
        <v>14895</v>
      </c>
      <c r="X8" s="369" t="s">
        <v>1003</v>
      </c>
      <c r="Y8" s="270">
        <v>17703.638711784723</v>
      </c>
      <c r="Z8" s="377">
        <f t="shared" si="7"/>
        <v>0</v>
      </c>
      <c r="AA8" s="376">
        <f t="shared" si="8"/>
        <v>113749.54</v>
      </c>
      <c r="AB8" s="376">
        <f t="shared" si="9"/>
        <v>211249.15</v>
      </c>
      <c r="AC8" s="375">
        <f t="shared" si="10"/>
        <v>0</v>
      </c>
      <c r="AD8" s="374">
        <f t="shared" si="11"/>
        <v>6.43</v>
      </c>
      <c r="AE8" s="373">
        <f t="shared" si="12"/>
        <v>11.93</v>
      </c>
      <c r="AF8" s="373">
        <f t="shared" si="13"/>
        <v>18.36</v>
      </c>
      <c r="AG8" s="375">
        <f t="shared" si="14"/>
        <v>0</v>
      </c>
      <c r="AH8" s="374">
        <f t="shared" si="15"/>
        <v>5.98</v>
      </c>
      <c r="AI8" s="373">
        <f t="shared" si="16"/>
        <v>11.1</v>
      </c>
      <c r="AJ8" s="373">
        <f t="shared" si="17"/>
        <v>17.079999999999998</v>
      </c>
      <c r="AK8" s="422">
        <f t="shared" si="19"/>
        <v>1.5</v>
      </c>
      <c r="AL8" s="422">
        <f t="shared" si="20"/>
        <v>2.78</v>
      </c>
    </row>
    <row r="9" spans="1:38" x14ac:dyDescent="0.25">
      <c r="A9" s="311">
        <v>1025984</v>
      </c>
      <c r="B9" s="311">
        <v>4633</v>
      </c>
      <c r="C9" s="297">
        <f>INDEX('Final Comp Values'!C:C,MATCH(B9,'Final Comp Values'!B:B,0))</f>
        <v>455429</v>
      </c>
      <c r="D9" s="312" t="s">
        <v>915</v>
      </c>
      <c r="E9" s="346">
        <f>INDEX('Final Comp Values'!U:U,MATCH($C9,'Final Comp Values'!$C:$C,0))</f>
        <v>2.8586818556851474E-3</v>
      </c>
      <c r="F9" s="346">
        <f>INDEX('Final Comp Values'!V:V,MATCH($C9,'Final Comp Values'!$C:$C,0))</f>
        <v>2.1801614628238451E-3</v>
      </c>
      <c r="G9" s="370">
        <f t="shared" si="0"/>
        <v>587915.13827291678</v>
      </c>
      <c r="H9" s="370">
        <f t="shared" si="1"/>
        <v>293957.56910000002</v>
      </c>
      <c r="I9" s="372">
        <v>281563.49</v>
      </c>
      <c r="J9" s="372">
        <v>281563.49</v>
      </c>
      <c r="K9" s="371">
        <f t="shared" si="18"/>
        <v>269768.17168733344</v>
      </c>
      <c r="L9" s="371">
        <f t="shared" si="2"/>
        <v>18304.98</v>
      </c>
      <c r="M9" s="371">
        <f t="shared" si="2"/>
        <v>18304.98</v>
      </c>
      <c r="N9" s="371">
        <f t="shared" si="2"/>
        <v>18304.98</v>
      </c>
      <c r="O9" s="371">
        <f t="shared" si="2"/>
        <v>18304.98</v>
      </c>
      <c r="P9" s="371">
        <f t="shared" si="3"/>
        <v>73219.929999999993</v>
      </c>
      <c r="Q9" s="371">
        <f t="shared" si="4"/>
        <v>33994.97</v>
      </c>
      <c r="R9" s="371">
        <f t="shared" si="4"/>
        <v>33994.97</v>
      </c>
      <c r="S9" s="371">
        <f t="shared" si="4"/>
        <v>33994.97</v>
      </c>
      <c r="T9" s="371">
        <f t="shared" si="4"/>
        <v>33994.97</v>
      </c>
      <c r="U9" s="371">
        <f t="shared" si="5"/>
        <v>135979.88</v>
      </c>
      <c r="V9" s="370">
        <f t="shared" si="6"/>
        <v>478967.98168733343</v>
      </c>
      <c r="W9" s="369" t="s">
        <v>14917</v>
      </c>
      <c r="X9" s="369" t="s">
        <v>939</v>
      </c>
      <c r="Y9" s="270">
        <v>37020.787783372318</v>
      </c>
      <c r="Z9" s="377">
        <f t="shared" si="7"/>
        <v>290073.3</v>
      </c>
      <c r="AA9" s="376">
        <f t="shared" si="8"/>
        <v>78731.11</v>
      </c>
      <c r="AB9" s="376">
        <f t="shared" si="9"/>
        <v>146214.92000000001</v>
      </c>
      <c r="AC9" s="375">
        <f t="shared" si="10"/>
        <v>7.84</v>
      </c>
      <c r="AD9" s="374">
        <f t="shared" si="11"/>
        <v>2.13</v>
      </c>
      <c r="AE9" s="373">
        <f t="shared" si="12"/>
        <v>3.95</v>
      </c>
      <c r="AF9" s="373">
        <f t="shared" si="13"/>
        <v>13.919999999999998</v>
      </c>
      <c r="AG9" s="375">
        <f t="shared" si="14"/>
        <v>7.29</v>
      </c>
      <c r="AH9" s="374">
        <f t="shared" si="15"/>
        <v>1.98</v>
      </c>
      <c r="AI9" s="373">
        <f t="shared" si="16"/>
        <v>3.67</v>
      </c>
      <c r="AJ9" s="373">
        <f t="shared" si="17"/>
        <v>12.94</v>
      </c>
      <c r="AK9" s="422">
        <f t="shared" si="19"/>
        <v>0.5</v>
      </c>
      <c r="AL9" s="422">
        <f t="shared" si="20"/>
        <v>0.92</v>
      </c>
    </row>
    <row r="10" spans="1:38" x14ac:dyDescent="0.25">
      <c r="A10" s="313">
        <v>1017994</v>
      </c>
      <c r="B10" s="313">
        <v>4473</v>
      </c>
      <c r="C10" s="297">
        <f>INDEX('Final Comp Values'!C:C,MATCH(B10,'Final Comp Values'!B:B,0))</f>
        <v>455450</v>
      </c>
      <c r="D10" s="314" t="s">
        <v>1021</v>
      </c>
      <c r="E10" s="346" t="str">
        <f>INDEX('Final Comp Values'!U:U,MATCH($C10,'Final Comp Values'!$C:$C,0))</f>
        <v/>
      </c>
      <c r="F10" s="346">
        <f>INDEX('Final Comp Values'!V:V,MATCH($C10,'Final Comp Values'!$C:$C,0))</f>
        <v>1.2722237825815504E-3</v>
      </c>
      <c r="G10" s="370">
        <f t="shared" si="0"/>
        <v>0</v>
      </c>
      <c r="H10" s="370">
        <f t="shared" si="1"/>
        <v>0</v>
      </c>
      <c r="I10" s="372">
        <v>0</v>
      </c>
      <c r="J10" s="370">
        <f>+I10*2</f>
        <v>0</v>
      </c>
      <c r="K10" s="371">
        <f t="shared" si="18"/>
        <v>0</v>
      </c>
      <c r="L10" s="371">
        <f t="shared" si="2"/>
        <v>10681.8</v>
      </c>
      <c r="M10" s="371">
        <f t="shared" si="2"/>
        <v>10681.8</v>
      </c>
      <c r="N10" s="371">
        <f t="shared" si="2"/>
        <v>10681.8</v>
      </c>
      <c r="O10" s="371">
        <f t="shared" si="2"/>
        <v>10681.8</v>
      </c>
      <c r="P10" s="371">
        <f t="shared" si="3"/>
        <v>42727.18</v>
      </c>
      <c r="Q10" s="371">
        <f t="shared" si="4"/>
        <v>19837.62</v>
      </c>
      <c r="R10" s="371">
        <f t="shared" si="4"/>
        <v>19837.62</v>
      </c>
      <c r="S10" s="371">
        <f t="shared" si="4"/>
        <v>19837.62</v>
      </c>
      <c r="T10" s="371">
        <f t="shared" si="4"/>
        <v>19837.62</v>
      </c>
      <c r="U10" s="371">
        <f t="shared" si="5"/>
        <v>79350.47</v>
      </c>
      <c r="V10" s="370">
        <f t="shared" si="6"/>
        <v>122077.65</v>
      </c>
      <c r="W10" s="369" t="s">
        <v>14875</v>
      </c>
      <c r="X10" s="369" t="s">
        <v>920</v>
      </c>
      <c r="Y10" s="270">
        <v>27007.378265823281</v>
      </c>
      <c r="Z10" s="377">
        <f t="shared" si="7"/>
        <v>0</v>
      </c>
      <c r="AA10" s="376">
        <f t="shared" si="8"/>
        <v>45943.199999999997</v>
      </c>
      <c r="AB10" s="376">
        <f t="shared" si="9"/>
        <v>85323.09</v>
      </c>
      <c r="AC10" s="375">
        <f t="shared" si="10"/>
        <v>0</v>
      </c>
      <c r="AD10" s="374">
        <f t="shared" si="11"/>
        <v>1.7</v>
      </c>
      <c r="AE10" s="373">
        <f t="shared" si="12"/>
        <v>3.16</v>
      </c>
      <c r="AF10" s="373">
        <f t="shared" si="13"/>
        <v>4.8600000000000003</v>
      </c>
      <c r="AG10" s="375">
        <f t="shared" si="14"/>
        <v>0</v>
      </c>
      <c r="AH10" s="374">
        <f t="shared" si="15"/>
        <v>1.58</v>
      </c>
      <c r="AI10" s="373">
        <f t="shared" si="16"/>
        <v>2.94</v>
      </c>
      <c r="AJ10" s="373">
        <f t="shared" si="17"/>
        <v>4.5199999999999996</v>
      </c>
      <c r="AK10" s="422">
        <f t="shared" si="19"/>
        <v>0.4</v>
      </c>
      <c r="AL10" s="422">
        <f t="shared" si="20"/>
        <v>0.74</v>
      </c>
    </row>
    <row r="11" spans="1:38" x14ac:dyDescent="0.25">
      <c r="A11" s="313">
        <v>1028613</v>
      </c>
      <c r="B11" s="313">
        <v>5361</v>
      </c>
      <c r="C11" s="297">
        <f>INDEX('Final Comp Values'!C:C,MATCH(B11,'Final Comp Values'!B:B,0))</f>
        <v>455463</v>
      </c>
      <c r="D11" s="314" t="s">
        <v>915</v>
      </c>
      <c r="E11" s="346">
        <f>INDEX('Final Comp Values'!U:U,MATCH($C11,'Final Comp Values'!$C:$C,0))</f>
        <v>3.5731362672096535E-3</v>
      </c>
      <c r="F11" s="346">
        <f>INDEX('Final Comp Values'!V:V,MATCH($C11,'Final Comp Values'!$C:$C,0))</f>
        <v>2.7250370570955618E-3</v>
      </c>
      <c r="G11" s="370">
        <f t="shared" si="0"/>
        <v>734849.48960892914</v>
      </c>
      <c r="H11" s="370">
        <f t="shared" si="1"/>
        <v>367424.74479999999</v>
      </c>
      <c r="I11" s="372">
        <v>351933.09</v>
      </c>
      <c r="J11" s="372">
        <v>351933.09</v>
      </c>
      <c r="K11" s="371">
        <f t="shared" si="18"/>
        <v>337189.82617036504</v>
      </c>
      <c r="L11" s="371">
        <f t="shared" si="2"/>
        <v>22879.85</v>
      </c>
      <c r="M11" s="371">
        <f t="shared" si="2"/>
        <v>22879.85</v>
      </c>
      <c r="N11" s="371">
        <f t="shared" si="2"/>
        <v>22879.85</v>
      </c>
      <c r="O11" s="371">
        <f t="shared" si="2"/>
        <v>22879.85</v>
      </c>
      <c r="P11" s="371">
        <f t="shared" si="3"/>
        <v>91519.38</v>
      </c>
      <c r="Q11" s="371">
        <f t="shared" si="4"/>
        <v>42491.14</v>
      </c>
      <c r="R11" s="371">
        <f t="shared" si="4"/>
        <v>42491.14</v>
      </c>
      <c r="S11" s="371">
        <f t="shared" si="4"/>
        <v>42491.14</v>
      </c>
      <c r="T11" s="371">
        <f t="shared" si="4"/>
        <v>42491.14</v>
      </c>
      <c r="U11" s="371">
        <f t="shared" si="5"/>
        <v>169964.57</v>
      </c>
      <c r="V11" s="370">
        <f t="shared" si="6"/>
        <v>598673.77617036505</v>
      </c>
      <c r="W11" s="369" t="s">
        <v>14878</v>
      </c>
      <c r="X11" s="369" t="s">
        <v>941</v>
      </c>
      <c r="Y11" s="270">
        <v>38595.893614676956</v>
      </c>
      <c r="Z11" s="377">
        <f t="shared" si="7"/>
        <v>362569.71</v>
      </c>
      <c r="AA11" s="376">
        <f t="shared" si="8"/>
        <v>98407.94</v>
      </c>
      <c r="AB11" s="376">
        <f t="shared" si="9"/>
        <v>182757.6</v>
      </c>
      <c r="AC11" s="375">
        <f t="shared" si="10"/>
        <v>9.39</v>
      </c>
      <c r="AD11" s="374">
        <f t="shared" si="11"/>
        <v>2.5499999999999998</v>
      </c>
      <c r="AE11" s="373">
        <f t="shared" si="12"/>
        <v>4.74</v>
      </c>
      <c r="AF11" s="373">
        <f t="shared" si="13"/>
        <v>16.68</v>
      </c>
      <c r="AG11" s="375">
        <f t="shared" si="14"/>
        <v>8.74</v>
      </c>
      <c r="AH11" s="374">
        <f t="shared" si="15"/>
        <v>2.37</v>
      </c>
      <c r="AI11" s="373">
        <f t="shared" si="16"/>
        <v>4.4000000000000004</v>
      </c>
      <c r="AJ11" s="373">
        <f t="shared" si="17"/>
        <v>15.51</v>
      </c>
      <c r="AK11" s="422">
        <f t="shared" si="19"/>
        <v>0.59</v>
      </c>
      <c r="AL11" s="422">
        <f t="shared" si="20"/>
        <v>1.1000000000000001</v>
      </c>
    </row>
    <row r="12" spans="1:38" ht="16.5" customHeight="1" x14ac:dyDescent="0.25">
      <c r="A12" s="297">
        <v>1028643</v>
      </c>
      <c r="B12" s="297">
        <v>4579</v>
      </c>
      <c r="C12" s="297">
        <f>INDEX('Final Comp Values'!C:C,MATCH(B12,'Final Comp Values'!B:B,0))</f>
        <v>455467</v>
      </c>
      <c r="D12" s="299" t="s">
        <v>915</v>
      </c>
      <c r="E12" s="346">
        <f>INDEX('Final Comp Values'!U:U,MATCH($C12,'Final Comp Values'!$C:$C,0))</f>
        <v>3.7647438785257128E-3</v>
      </c>
      <c r="F12" s="346">
        <f>INDEX('Final Comp Values'!V:V,MATCH($C12,'Final Comp Values'!$C:$C,0))</f>
        <v>2.8711657804945082E-3</v>
      </c>
      <c r="G12" s="370">
        <f t="shared" si="0"/>
        <v>774255.41898053652</v>
      </c>
      <c r="H12" s="370">
        <f t="shared" si="1"/>
        <v>387127.7095</v>
      </c>
      <c r="I12" s="372">
        <v>370805.32</v>
      </c>
      <c r="J12" s="372">
        <v>370805.32</v>
      </c>
      <c r="K12" s="371">
        <f t="shared" si="18"/>
        <v>355271.45875333814</v>
      </c>
      <c r="L12" s="371">
        <f t="shared" si="2"/>
        <v>24106.77</v>
      </c>
      <c r="M12" s="371">
        <f t="shared" si="2"/>
        <v>24106.77</v>
      </c>
      <c r="N12" s="371">
        <f t="shared" si="2"/>
        <v>24106.77</v>
      </c>
      <c r="O12" s="371">
        <f t="shared" si="2"/>
        <v>24106.77</v>
      </c>
      <c r="P12" s="371">
        <f t="shared" si="3"/>
        <v>96427.06</v>
      </c>
      <c r="Q12" s="371">
        <f t="shared" si="4"/>
        <v>44769.71</v>
      </c>
      <c r="R12" s="371">
        <f t="shared" si="4"/>
        <v>44769.71</v>
      </c>
      <c r="S12" s="371">
        <f t="shared" si="4"/>
        <v>44769.71</v>
      </c>
      <c r="T12" s="371">
        <f t="shared" si="4"/>
        <v>44769.71</v>
      </c>
      <c r="U12" s="371">
        <f t="shared" si="5"/>
        <v>179078.83</v>
      </c>
      <c r="V12" s="370">
        <f t="shared" si="6"/>
        <v>630777.3487533381</v>
      </c>
      <c r="W12" s="369" t="s">
        <v>14875</v>
      </c>
      <c r="X12" s="369" t="s">
        <v>920</v>
      </c>
      <c r="Y12" s="270">
        <v>27007.378265823281</v>
      </c>
      <c r="Z12" s="377">
        <f t="shared" si="7"/>
        <v>382012.32</v>
      </c>
      <c r="AA12" s="376">
        <f t="shared" si="8"/>
        <v>103685.01</v>
      </c>
      <c r="AB12" s="376">
        <f t="shared" si="9"/>
        <v>192557.88</v>
      </c>
      <c r="AC12" s="375">
        <f t="shared" si="10"/>
        <v>14.14</v>
      </c>
      <c r="AD12" s="374">
        <f t="shared" si="11"/>
        <v>3.84</v>
      </c>
      <c r="AE12" s="373">
        <f t="shared" si="12"/>
        <v>7.13</v>
      </c>
      <c r="AF12" s="373">
        <f t="shared" si="13"/>
        <v>25.11</v>
      </c>
      <c r="AG12" s="375">
        <f t="shared" si="14"/>
        <v>13.15</v>
      </c>
      <c r="AH12" s="374">
        <f t="shared" si="15"/>
        <v>3.57</v>
      </c>
      <c r="AI12" s="373">
        <f t="shared" si="16"/>
        <v>6.63</v>
      </c>
      <c r="AJ12" s="373">
        <f t="shared" si="17"/>
        <v>23.349999999999998</v>
      </c>
      <c r="AK12" s="422">
        <f t="shared" si="19"/>
        <v>0.89</v>
      </c>
      <c r="AL12" s="422">
        <f t="shared" si="20"/>
        <v>1.66</v>
      </c>
    </row>
    <row r="13" spans="1:38" x14ac:dyDescent="0.25">
      <c r="A13" s="311">
        <v>1026242</v>
      </c>
      <c r="B13" s="311">
        <v>4726</v>
      </c>
      <c r="C13" s="297">
        <f>INDEX('Final Comp Values'!C:C,MATCH(B13,'Final Comp Values'!B:B,0))</f>
        <v>455475</v>
      </c>
      <c r="D13" s="312" t="s">
        <v>915</v>
      </c>
      <c r="E13" s="346">
        <f>INDEX('Final Comp Values'!U:U,MATCH($C13,'Final Comp Values'!$C:$C,0))</f>
        <v>3.2936261950321033E-3</v>
      </c>
      <c r="F13" s="346">
        <f>INDEX('Final Comp Values'!V:V,MATCH($C13,'Final Comp Values'!$C:$C,0))</f>
        <v>2.5118698987352428E-3</v>
      </c>
      <c r="G13" s="370">
        <f t="shared" si="0"/>
        <v>677365.58232972887</v>
      </c>
      <c r="H13" s="370">
        <f t="shared" si="1"/>
        <v>338682.79119999998</v>
      </c>
      <c r="I13" s="372">
        <v>324402.96999999997</v>
      </c>
      <c r="J13" s="372">
        <v>324402.96999999997</v>
      </c>
      <c r="K13" s="371">
        <f t="shared" si="18"/>
        <v>310813.01162922394</v>
      </c>
      <c r="L13" s="371">
        <f t="shared" si="2"/>
        <v>21090.06</v>
      </c>
      <c r="M13" s="371">
        <f t="shared" si="2"/>
        <v>21090.06</v>
      </c>
      <c r="N13" s="371">
        <f t="shared" si="2"/>
        <v>21090.06</v>
      </c>
      <c r="O13" s="371">
        <f t="shared" si="2"/>
        <v>21090.06</v>
      </c>
      <c r="P13" s="371">
        <f t="shared" si="3"/>
        <v>84360.24</v>
      </c>
      <c r="Q13" s="371">
        <f t="shared" si="4"/>
        <v>39167.26</v>
      </c>
      <c r="R13" s="371">
        <f t="shared" si="4"/>
        <v>39167.26</v>
      </c>
      <c r="S13" s="371">
        <f t="shared" si="4"/>
        <v>39167.26</v>
      </c>
      <c r="T13" s="371">
        <f t="shared" si="4"/>
        <v>39167.26</v>
      </c>
      <c r="U13" s="371">
        <f t="shared" si="5"/>
        <v>156669.01999999999</v>
      </c>
      <c r="V13" s="370">
        <f t="shared" si="6"/>
        <v>551842.27162922395</v>
      </c>
      <c r="W13" s="369" t="s">
        <v>14877</v>
      </c>
      <c r="X13" s="369" t="s">
        <v>937</v>
      </c>
      <c r="Y13" s="270">
        <v>35034.628533077281</v>
      </c>
      <c r="Z13" s="377">
        <f t="shared" si="7"/>
        <v>334207.53999999998</v>
      </c>
      <c r="AA13" s="376">
        <f t="shared" si="8"/>
        <v>90709.94</v>
      </c>
      <c r="AB13" s="376">
        <f t="shared" si="9"/>
        <v>168461.31</v>
      </c>
      <c r="AC13" s="375">
        <f t="shared" si="10"/>
        <v>9.5399999999999991</v>
      </c>
      <c r="AD13" s="374">
        <f t="shared" si="11"/>
        <v>2.59</v>
      </c>
      <c r="AE13" s="373">
        <f t="shared" si="12"/>
        <v>4.8099999999999996</v>
      </c>
      <c r="AF13" s="373">
        <f t="shared" si="13"/>
        <v>16.939999999999998</v>
      </c>
      <c r="AG13" s="375">
        <f t="shared" si="14"/>
        <v>8.8699999999999992</v>
      </c>
      <c r="AH13" s="374">
        <f t="shared" si="15"/>
        <v>2.41</v>
      </c>
      <c r="AI13" s="373">
        <f t="shared" si="16"/>
        <v>4.47</v>
      </c>
      <c r="AJ13" s="373">
        <f t="shared" si="17"/>
        <v>15.75</v>
      </c>
      <c r="AK13" s="422">
        <f t="shared" si="19"/>
        <v>0.6</v>
      </c>
      <c r="AL13" s="422">
        <f t="shared" si="20"/>
        <v>1.1200000000000001</v>
      </c>
    </row>
    <row r="14" spans="1:38" x14ac:dyDescent="0.25">
      <c r="A14" s="297">
        <v>1026415</v>
      </c>
      <c r="B14" s="297">
        <v>5139</v>
      </c>
      <c r="C14" s="297">
        <f>INDEX('Final Comp Values'!C:C,MATCH(B14,'Final Comp Values'!B:B,0))</f>
        <v>455477</v>
      </c>
      <c r="D14" s="299" t="s">
        <v>915</v>
      </c>
      <c r="E14" s="346">
        <f>INDEX('Final Comp Values'!U:U,MATCH($C14,'Final Comp Values'!$C:$C,0))</f>
        <v>2.3333658852277817E-3</v>
      </c>
      <c r="F14" s="346">
        <f>INDEX('Final Comp Values'!V:V,MATCH($C14,'Final Comp Values'!$C:$C,0))</f>
        <v>1.779531489845419E-3</v>
      </c>
      <c r="G14" s="370">
        <f t="shared" si="0"/>
        <v>479878.90794032073</v>
      </c>
      <c r="H14" s="370">
        <f t="shared" si="1"/>
        <v>239939.454</v>
      </c>
      <c r="I14" s="372">
        <v>229823</v>
      </c>
      <c r="J14" s="372">
        <v>229823</v>
      </c>
      <c r="K14" s="371">
        <f t="shared" si="18"/>
        <v>220195.13905811278</v>
      </c>
      <c r="L14" s="371">
        <f t="shared" si="2"/>
        <v>14941.23</v>
      </c>
      <c r="M14" s="371">
        <f t="shared" si="2"/>
        <v>14941.23</v>
      </c>
      <c r="N14" s="371">
        <f t="shared" si="2"/>
        <v>14941.23</v>
      </c>
      <c r="O14" s="371">
        <f t="shared" si="2"/>
        <v>14941.23</v>
      </c>
      <c r="P14" s="371">
        <f t="shared" si="3"/>
        <v>59764.92</v>
      </c>
      <c r="Q14" s="371">
        <f t="shared" si="4"/>
        <v>27748</v>
      </c>
      <c r="R14" s="371">
        <f t="shared" si="4"/>
        <v>27748</v>
      </c>
      <c r="S14" s="371">
        <f t="shared" si="4"/>
        <v>27748</v>
      </c>
      <c r="T14" s="371">
        <f t="shared" si="4"/>
        <v>27748</v>
      </c>
      <c r="U14" s="371">
        <f t="shared" si="5"/>
        <v>110992</v>
      </c>
      <c r="V14" s="370">
        <f t="shared" si="6"/>
        <v>390952.05905811279</v>
      </c>
      <c r="W14" s="369" t="s">
        <v>14888</v>
      </c>
      <c r="X14" s="369" t="s">
        <v>930</v>
      </c>
      <c r="Y14" s="270">
        <v>46984.658324669057</v>
      </c>
      <c r="Z14" s="377">
        <f t="shared" si="7"/>
        <v>236768.97</v>
      </c>
      <c r="AA14" s="376">
        <f t="shared" si="8"/>
        <v>64263.35</v>
      </c>
      <c r="AB14" s="376">
        <f t="shared" si="9"/>
        <v>119346.24000000001</v>
      </c>
      <c r="AC14" s="375">
        <f t="shared" si="10"/>
        <v>5.04</v>
      </c>
      <c r="AD14" s="374">
        <f t="shared" si="11"/>
        <v>1.37</v>
      </c>
      <c r="AE14" s="373">
        <f t="shared" si="12"/>
        <v>2.54</v>
      </c>
      <c r="AF14" s="373">
        <f t="shared" si="13"/>
        <v>8.9499999999999993</v>
      </c>
      <c r="AG14" s="375">
        <f t="shared" si="14"/>
        <v>4.6900000000000004</v>
      </c>
      <c r="AH14" s="374">
        <f t="shared" si="15"/>
        <v>1.27</v>
      </c>
      <c r="AI14" s="373">
        <f t="shared" si="16"/>
        <v>2.36</v>
      </c>
      <c r="AJ14" s="373">
        <f t="shared" si="17"/>
        <v>8.32</v>
      </c>
      <c r="AK14" s="422">
        <f t="shared" si="19"/>
        <v>0.32</v>
      </c>
      <c r="AL14" s="422">
        <f t="shared" si="20"/>
        <v>0.59</v>
      </c>
    </row>
    <row r="15" spans="1:38" x14ac:dyDescent="0.25">
      <c r="A15" s="313">
        <v>1026234</v>
      </c>
      <c r="B15" s="313">
        <v>4837</v>
      </c>
      <c r="C15" s="297">
        <f>INDEX('Final Comp Values'!C:C,MATCH(B15,'Final Comp Values'!B:B,0))</f>
        <v>455478</v>
      </c>
      <c r="D15" s="314" t="s">
        <v>915</v>
      </c>
      <c r="E15" s="346">
        <f>INDEX('Final Comp Values'!U:U,MATCH($C15,'Final Comp Values'!$C:$C,0))</f>
        <v>4.8343884303571148E-3</v>
      </c>
      <c r="F15" s="346">
        <f>INDEX('Final Comp Values'!V:V,MATCH($C15,'Final Comp Values'!$C:$C,0))</f>
        <v>3.6869256126649164E-3</v>
      </c>
      <c r="G15" s="370">
        <f t="shared" si="0"/>
        <v>994238.00408079778</v>
      </c>
      <c r="H15" s="370">
        <f t="shared" si="1"/>
        <v>497119.00199999998</v>
      </c>
      <c r="I15" s="372">
        <v>476159.07</v>
      </c>
      <c r="J15" s="372">
        <v>476159.07</v>
      </c>
      <c r="K15" s="371">
        <f t="shared" si="18"/>
        <v>456211.70662632701</v>
      </c>
      <c r="L15" s="371">
        <f t="shared" si="2"/>
        <v>30956.02</v>
      </c>
      <c r="M15" s="371">
        <f t="shared" si="2"/>
        <v>30956.02</v>
      </c>
      <c r="N15" s="371">
        <f t="shared" si="2"/>
        <v>30956.02</v>
      </c>
      <c r="O15" s="371">
        <f t="shared" si="2"/>
        <v>30956.02</v>
      </c>
      <c r="P15" s="371">
        <f t="shared" si="3"/>
        <v>123824.06</v>
      </c>
      <c r="Q15" s="371">
        <f t="shared" si="4"/>
        <v>57489.75</v>
      </c>
      <c r="R15" s="371">
        <f t="shared" si="4"/>
        <v>57489.75</v>
      </c>
      <c r="S15" s="371">
        <f t="shared" si="4"/>
        <v>57489.75</v>
      </c>
      <c r="T15" s="371">
        <f t="shared" si="4"/>
        <v>57489.75</v>
      </c>
      <c r="U15" s="371">
        <f t="shared" si="5"/>
        <v>229958.98</v>
      </c>
      <c r="V15" s="370">
        <f t="shared" si="6"/>
        <v>809994.74662632705</v>
      </c>
      <c r="W15" s="369" t="s">
        <v>14931</v>
      </c>
      <c r="X15" s="369" t="s">
        <v>925</v>
      </c>
      <c r="Y15" s="270">
        <v>28279.08911159166</v>
      </c>
      <c r="Z15" s="377">
        <f t="shared" si="7"/>
        <v>490550.22</v>
      </c>
      <c r="AA15" s="376">
        <f t="shared" si="8"/>
        <v>133144.15</v>
      </c>
      <c r="AB15" s="376">
        <f t="shared" si="9"/>
        <v>247267.72</v>
      </c>
      <c r="AC15" s="375">
        <f t="shared" si="10"/>
        <v>17.350000000000001</v>
      </c>
      <c r="AD15" s="374">
        <f t="shared" si="11"/>
        <v>4.71</v>
      </c>
      <c r="AE15" s="373">
        <f t="shared" si="12"/>
        <v>8.74</v>
      </c>
      <c r="AF15" s="373">
        <f t="shared" si="13"/>
        <v>30.800000000000004</v>
      </c>
      <c r="AG15" s="375">
        <f t="shared" si="14"/>
        <v>16.13</v>
      </c>
      <c r="AH15" s="374">
        <f t="shared" si="15"/>
        <v>4.38</v>
      </c>
      <c r="AI15" s="373">
        <f t="shared" si="16"/>
        <v>8.1300000000000008</v>
      </c>
      <c r="AJ15" s="373">
        <f t="shared" si="17"/>
        <v>28.64</v>
      </c>
      <c r="AK15" s="422">
        <f t="shared" si="19"/>
        <v>1.1000000000000001</v>
      </c>
      <c r="AL15" s="422">
        <f t="shared" si="20"/>
        <v>2.0299999999999998</v>
      </c>
    </row>
    <row r="16" spans="1:38" x14ac:dyDescent="0.25">
      <c r="A16" s="297">
        <v>1025945</v>
      </c>
      <c r="B16" s="297">
        <v>5186</v>
      </c>
      <c r="C16" s="297">
        <f>INDEX('Final Comp Values'!C:C,MATCH(B16,'Final Comp Values'!B:B,0))</f>
        <v>455485</v>
      </c>
      <c r="D16" s="299" t="s">
        <v>915</v>
      </c>
      <c r="E16" s="346">
        <f>INDEX('Final Comp Values'!U:U,MATCH($C16,'Final Comp Values'!$C:$C,0))</f>
        <v>2.3381807672131724E-3</v>
      </c>
      <c r="F16" s="346">
        <f>INDEX('Final Comp Values'!V:V,MATCH($C16,'Final Comp Values'!$C:$C,0))</f>
        <v>1.7832035389514491E-3</v>
      </c>
      <c r="G16" s="370">
        <f t="shared" si="0"/>
        <v>480869.13425829285</v>
      </c>
      <c r="H16" s="370">
        <f t="shared" si="1"/>
        <v>240434.56709999999</v>
      </c>
      <c r="I16" s="372">
        <v>230297.17</v>
      </c>
      <c r="J16" s="372">
        <v>230297.17</v>
      </c>
      <c r="K16" s="371">
        <f t="shared" si="18"/>
        <v>220649.50997997873</v>
      </c>
      <c r="L16" s="371">
        <f t="shared" si="2"/>
        <v>14972.06</v>
      </c>
      <c r="M16" s="371">
        <f t="shared" si="2"/>
        <v>14972.06</v>
      </c>
      <c r="N16" s="371">
        <f t="shared" si="2"/>
        <v>14972.06</v>
      </c>
      <c r="O16" s="371">
        <f t="shared" si="2"/>
        <v>14972.06</v>
      </c>
      <c r="P16" s="371">
        <f t="shared" si="3"/>
        <v>59888.25</v>
      </c>
      <c r="Q16" s="371">
        <f t="shared" si="4"/>
        <v>27805.26</v>
      </c>
      <c r="R16" s="371">
        <f t="shared" si="4"/>
        <v>27805.26</v>
      </c>
      <c r="S16" s="371">
        <f t="shared" si="4"/>
        <v>27805.26</v>
      </c>
      <c r="T16" s="371">
        <f t="shared" si="4"/>
        <v>27805.26</v>
      </c>
      <c r="U16" s="371">
        <f t="shared" si="5"/>
        <v>111221.03</v>
      </c>
      <c r="V16" s="370">
        <f t="shared" si="6"/>
        <v>391758.7899799787</v>
      </c>
      <c r="W16" s="369" t="s">
        <v>14917</v>
      </c>
      <c r="X16" s="369" t="s">
        <v>939</v>
      </c>
      <c r="Y16" s="270">
        <v>37020.787783372318</v>
      </c>
      <c r="Z16" s="377">
        <f t="shared" si="7"/>
        <v>237257.54</v>
      </c>
      <c r="AA16" s="376">
        <f t="shared" si="8"/>
        <v>64395.97</v>
      </c>
      <c r="AB16" s="376">
        <f t="shared" si="9"/>
        <v>119592.51</v>
      </c>
      <c r="AC16" s="375">
        <f t="shared" si="10"/>
        <v>6.41</v>
      </c>
      <c r="AD16" s="374">
        <f t="shared" si="11"/>
        <v>1.74</v>
      </c>
      <c r="AE16" s="373">
        <f t="shared" si="12"/>
        <v>3.23</v>
      </c>
      <c r="AF16" s="373">
        <f t="shared" si="13"/>
        <v>11.38</v>
      </c>
      <c r="AG16" s="375">
        <f t="shared" si="14"/>
        <v>5.96</v>
      </c>
      <c r="AH16" s="374">
        <f t="shared" si="15"/>
        <v>1.62</v>
      </c>
      <c r="AI16" s="373">
        <f t="shared" si="16"/>
        <v>3</v>
      </c>
      <c r="AJ16" s="373">
        <f t="shared" si="17"/>
        <v>10.58</v>
      </c>
      <c r="AK16" s="422">
        <f t="shared" si="19"/>
        <v>0.41</v>
      </c>
      <c r="AL16" s="422">
        <f t="shared" si="20"/>
        <v>0.75</v>
      </c>
    </row>
    <row r="17" spans="1:38" x14ac:dyDescent="0.25">
      <c r="A17" s="313">
        <v>1028999</v>
      </c>
      <c r="B17" s="313">
        <v>4420</v>
      </c>
      <c r="C17" s="297">
        <f>INDEX('Final Comp Values'!C:C,MATCH(B17,'Final Comp Values'!B:B,0))</f>
        <v>455486</v>
      </c>
      <c r="D17" s="314" t="s">
        <v>915</v>
      </c>
      <c r="E17" s="346">
        <f>INDEX('Final Comp Values'!U:U,MATCH($C17,'Final Comp Values'!$C:$C,0))</f>
        <v>2.2980567506682499E-3</v>
      </c>
      <c r="F17" s="346">
        <f>INDEX('Final Comp Values'!V:V,MATCH($C17,'Final Comp Values'!$C:$C,0))</f>
        <v>1.7526031297345306E-3</v>
      </c>
      <c r="G17" s="370">
        <f t="shared" si="0"/>
        <v>472617.24827519205</v>
      </c>
      <c r="H17" s="370">
        <f t="shared" si="1"/>
        <v>236308.62409999999</v>
      </c>
      <c r="I17" s="372">
        <v>226345.19</v>
      </c>
      <c r="J17" s="372">
        <v>226345.19</v>
      </c>
      <c r="K17" s="371">
        <f t="shared" si="18"/>
        <v>216863.08563109583</v>
      </c>
      <c r="L17" s="371">
        <f t="shared" si="2"/>
        <v>14715.14</v>
      </c>
      <c r="M17" s="371">
        <f t="shared" si="2"/>
        <v>14715.14</v>
      </c>
      <c r="N17" s="371">
        <f t="shared" si="2"/>
        <v>14715.14</v>
      </c>
      <c r="O17" s="371">
        <f t="shared" si="2"/>
        <v>14715.14</v>
      </c>
      <c r="P17" s="371">
        <f t="shared" si="3"/>
        <v>58860.54</v>
      </c>
      <c r="Q17" s="371">
        <f t="shared" si="4"/>
        <v>27328.11</v>
      </c>
      <c r="R17" s="371">
        <f t="shared" si="4"/>
        <v>27328.11</v>
      </c>
      <c r="S17" s="371">
        <f t="shared" si="4"/>
        <v>27328.11</v>
      </c>
      <c r="T17" s="371">
        <f t="shared" si="4"/>
        <v>27328.11</v>
      </c>
      <c r="U17" s="371">
        <f t="shared" si="5"/>
        <v>109312.44</v>
      </c>
      <c r="V17" s="370">
        <f t="shared" si="6"/>
        <v>385036.06563109584</v>
      </c>
      <c r="W17" s="369" t="s">
        <v>14979</v>
      </c>
      <c r="X17" s="369" t="s">
        <v>941</v>
      </c>
      <c r="Y17" s="270">
        <v>38595.893614676956</v>
      </c>
      <c r="Z17" s="377">
        <f t="shared" si="7"/>
        <v>233186.11</v>
      </c>
      <c r="AA17" s="376">
        <f t="shared" si="8"/>
        <v>63290.9</v>
      </c>
      <c r="AB17" s="376">
        <f t="shared" si="9"/>
        <v>117540.26</v>
      </c>
      <c r="AC17" s="375">
        <f t="shared" si="10"/>
        <v>6.04</v>
      </c>
      <c r="AD17" s="374">
        <f t="shared" si="11"/>
        <v>1.64</v>
      </c>
      <c r="AE17" s="373">
        <f t="shared" si="12"/>
        <v>3.05</v>
      </c>
      <c r="AF17" s="373">
        <f t="shared" si="13"/>
        <v>10.73</v>
      </c>
      <c r="AG17" s="375">
        <f t="shared" si="14"/>
        <v>5.62</v>
      </c>
      <c r="AH17" s="374">
        <f t="shared" si="15"/>
        <v>1.53</v>
      </c>
      <c r="AI17" s="373">
        <f t="shared" si="16"/>
        <v>2.83</v>
      </c>
      <c r="AJ17" s="373">
        <f t="shared" si="17"/>
        <v>9.98</v>
      </c>
      <c r="AK17" s="422">
        <f t="shared" si="19"/>
        <v>0.38</v>
      </c>
      <c r="AL17" s="422">
        <f t="shared" si="20"/>
        <v>0.71</v>
      </c>
    </row>
    <row r="18" spans="1:38" x14ac:dyDescent="0.25">
      <c r="A18" s="311">
        <v>1026280</v>
      </c>
      <c r="B18" s="311">
        <v>4776</v>
      </c>
      <c r="C18" s="297">
        <f>INDEX('Final Comp Values'!C:C,MATCH(B18,'Final Comp Values'!B:B,0))</f>
        <v>455489</v>
      </c>
      <c r="D18" s="312" t="s">
        <v>915</v>
      </c>
      <c r="E18" s="346">
        <f>INDEX('Final Comp Values'!U:U,MATCH($C18,'Final Comp Values'!$C:$C,0))</f>
        <v>2.2090431631947459E-3</v>
      </c>
      <c r="F18" s="346">
        <f>INDEX('Final Comp Values'!V:V,MATCH($C18,'Final Comp Values'!$C:$C,0))</f>
        <v>1.6847172988256128E-3</v>
      </c>
      <c r="G18" s="370">
        <f t="shared" si="0"/>
        <v>454310.75660191319</v>
      </c>
      <c r="H18" s="370">
        <f t="shared" si="1"/>
        <v>227155.37830000001</v>
      </c>
      <c r="I18" s="372">
        <v>217578</v>
      </c>
      <c r="J18" s="372"/>
      <c r="K18" s="371">
        <f t="shared" si="18"/>
        <v>208463.04884480487</v>
      </c>
      <c r="L18" s="371">
        <f t="shared" si="2"/>
        <v>14145.16</v>
      </c>
      <c r="M18" s="371">
        <f t="shared" si="2"/>
        <v>14145.16</v>
      </c>
      <c r="N18" s="371">
        <f t="shared" si="2"/>
        <v>14145.16</v>
      </c>
      <c r="O18" s="371">
        <f t="shared" si="2"/>
        <v>14145.16</v>
      </c>
      <c r="P18" s="371">
        <f t="shared" si="3"/>
        <v>56580.62</v>
      </c>
      <c r="Q18" s="371">
        <f t="shared" si="4"/>
        <v>26269.58</v>
      </c>
      <c r="R18" s="371">
        <f t="shared" si="4"/>
        <v>26269.58</v>
      </c>
      <c r="S18" s="371">
        <f t="shared" si="4"/>
        <v>26269.58</v>
      </c>
      <c r="T18" s="371">
        <f t="shared" si="4"/>
        <v>26269.58</v>
      </c>
      <c r="U18" s="371">
        <f t="shared" si="5"/>
        <v>105078.3</v>
      </c>
      <c r="V18" s="370">
        <f t="shared" si="6"/>
        <v>370121.96884480485</v>
      </c>
      <c r="W18" s="369" t="s">
        <v>14931</v>
      </c>
      <c r="X18" s="369" t="s">
        <v>925</v>
      </c>
      <c r="Y18" s="270">
        <v>28279.08911159166</v>
      </c>
      <c r="Z18" s="377">
        <f t="shared" si="7"/>
        <v>224153.82</v>
      </c>
      <c r="AA18" s="376">
        <f t="shared" si="8"/>
        <v>60839.38</v>
      </c>
      <c r="AB18" s="376">
        <f t="shared" si="9"/>
        <v>112987.42</v>
      </c>
      <c r="AC18" s="375">
        <f t="shared" si="10"/>
        <v>7.93</v>
      </c>
      <c r="AD18" s="374">
        <f t="shared" si="11"/>
        <v>2.15</v>
      </c>
      <c r="AE18" s="373">
        <f t="shared" si="12"/>
        <v>4</v>
      </c>
      <c r="AF18" s="373">
        <f t="shared" si="13"/>
        <v>14.08</v>
      </c>
      <c r="AG18" s="375">
        <f t="shared" si="14"/>
        <v>7.37</v>
      </c>
      <c r="AH18" s="374">
        <f t="shared" si="15"/>
        <v>2</v>
      </c>
      <c r="AI18" s="373">
        <f t="shared" si="16"/>
        <v>3.72</v>
      </c>
      <c r="AJ18" s="373">
        <f t="shared" si="17"/>
        <v>13.090000000000002</v>
      </c>
      <c r="AK18" s="422">
        <f t="shared" si="19"/>
        <v>0.5</v>
      </c>
      <c r="AL18" s="422">
        <f t="shared" si="20"/>
        <v>0.93</v>
      </c>
    </row>
    <row r="19" spans="1:38" x14ac:dyDescent="0.25">
      <c r="A19" s="297">
        <v>1015116</v>
      </c>
      <c r="B19" s="297">
        <v>4401</v>
      </c>
      <c r="C19" s="297">
        <f>INDEX('Final Comp Values'!C:C,MATCH(B19,'Final Comp Values'!B:B,0))</f>
        <v>455497</v>
      </c>
      <c r="D19" s="299" t="s">
        <v>915</v>
      </c>
      <c r="E19" s="346">
        <f>INDEX('Final Comp Values'!U:U,MATCH($C19,'Final Comp Values'!$C:$C,0))</f>
        <v>1.8016300721232284E-3</v>
      </c>
      <c r="F19" s="346">
        <f>INDEX('Final Comp Values'!V:V,MATCH($C19,'Final Comp Values'!$C:$C,0))</f>
        <v>1.3740054513922857E-3</v>
      </c>
      <c r="G19" s="370">
        <f t="shared" si="0"/>
        <v>370522.37585042859</v>
      </c>
      <c r="H19" s="370">
        <f t="shared" si="1"/>
        <v>185261.18789999999</v>
      </c>
      <c r="I19" s="372">
        <v>177450.06</v>
      </c>
      <c r="J19" s="372">
        <v>177450.06</v>
      </c>
      <c r="K19" s="371">
        <f t="shared" si="18"/>
        <v>170016.2785330709</v>
      </c>
      <c r="L19" s="371">
        <f t="shared" si="2"/>
        <v>11536.37</v>
      </c>
      <c r="M19" s="371">
        <f t="shared" si="2"/>
        <v>11536.37</v>
      </c>
      <c r="N19" s="371">
        <f t="shared" si="2"/>
        <v>11536.37</v>
      </c>
      <c r="O19" s="371">
        <f t="shared" si="2"/>
        <v>11536.37</v>
      </c>
      <c r="P19" s="371">
        <f t="shared" si="3"/>
        <v>46145.48</v>
      </c>
      <c r="Q19" s="371">
        <f t="shared" si="4"/>
        <v>21424.69</v>
      </c>
      <c r="R19" s="371">
        <f t="shared" si="4"/>
        <v>21424.69</v>
      </c>
      <c r="S19" s="371">
        <f t="shared" si="4"/>
        <v>21424.69</v>
      </c>
      <c r="T19" s="371">
        <f t="shared" si="4"/>
        <v>21424.69</v>
      </c>
      <c r="U19" s="371">
        <f t="shared" si="5"/>
        <v>85698.74</v>
      </c>
      <c r="V19" s="370">
        <f t="shared" si="6"/>
        <v>301860.4985330709</v>
      </c>
      <c r="W19" s="369" t="s">
        <v>14959</v>
      </c>
      <c r="X19" s="369" t="s">
        <v>925</v>
      </c>
      <c r="Y19" s="270">
        <v>28279.08911159166</v>
      </c>
      <c r="Z19" s="377">
        <f t="shared" si="7"/>
        <v>182813.2</v>
      </c>
      <c r="AA19" s="376">
        <f t="shared" si="8"/>
        <v>49618.8</v>
      </c>
      <c r="AB19" s="376">
        <f t="shared" si="9"/>
        <v>92149.18</v>
      </c>
      <c r="AC19" s="375">
        <f t="shared" si="10"/>
        <v>6.46</v>
      </c>
      <c r="AD19" s="374">
        <f t="shared" si="11"/>
        <v>1.75</v>
      </c>
      <c r="AE19" s="373">
        <f t="shared" si="12"/>
        <v>3.26</v>
      </c>
      <c r="AF19" s="373">
        <f t="shared" si="13"/>
        <v>11.47</v>
      </c>
      <c r="AG19" s="375">
        <f t="shared" si="14"/>
        <v>6.01</v>
      </c>
      <c r="AH19" s="374">
        <f t="shared" si="15"/>
        <v>1.63</v>
      </c>
      <c r="AI19" s="373">
        <f t="shared" si="16"/>
        <v>3.03</v>
      </c>
      <c r="AJ19" s="373">
        <f t="shared" si="17"/>
        <v>10.67</v>
      </c>
      <c r="AK19" s="422">
        <f t="shared" si="19"/>
        <v>0.41</v>
      </c>
      <c r="AL19" s="422">
        <f t="shared" si="20"/>
        <v>0.76</v>
      </c>
    </row>
    <row r="20" spans="1:38" x14ac:dyDescent="0.25">
      <c r="A20" s="313">
        <v>1026214</v>
      </c>
      <c r="B20" s="313">
        <v>4986</v>
      </c>
      <c r="C20" s="297">
        <f>INDEX('Final Comp Values'!C:C,MATCH(B20,'Final Comp Values'!B:B,0))</f>
        <v>455517</v>
      </c>
      <c r="D20" s="314" t="s">
        <v>915</v>
      </c>
      <c r="E20" s="346">
        <f>INDEX('Final Comp Values'!U:U,MATCH($C20,'Final Comp Values'!$C:$C,0))</f>
        <v>2.0527446864382183E-3</v>
      </c>
      <c r="F20" s="346">
        <f>INDEX('Final Comp Values'!V:V,MATCH($C20,'Final Comp Values'!$C:$C,0))</f>
        <v>1.5655169355375546E-3</v>
      </c>
      <c r="G20" s="370">
        <f t="shared" si="0"/>
        <v>422166.48689543456</v>
      </c>
      <c r="H20" s="370">
        <f t="shared" si="1"/>
        <v>211083.24340000001</v>
      </c>
      <c r="I20" s="372">
        <v>202183.38</v>
      </c>
      <c r="J20" s="372"/>
      <c r="K20" s="371">
        <f t="shared" si="18"/>
        <v>193713.46968884874</v>
      </c>
      <c r="L20" s="371">
        <f t="shared" si="2"/>
        <v>13144.33</v>
      </c>
      <c r="M20" s="371">
        <f t="shared" si="2"/>
        <v>13144.33</v>
      </c>
      <c r="N20" s="371">
        <f t="shared" si="2"/>
        <v>13144.33</v>
      </c>
      <c r="O20" s="371">
        <f t="shared" si="2"/>
        <v>13144.33</v>
      </c>
      <c r="P20" s="371">
        <f t="shared" si="3"/>
        <v>52577.32</v>
      </c>
      <c r="Q20" s="371">
        <f t="shared" si="4"/>
        <v>24410.9</v>
      </c>
      <c r="R20" s="371">
        <f t="shared" si="4"/>
        <v>24410.9</v>
      </c>
      <c r="S20" s="371">
        <f t="shared" si="4"/>
        <v>24410.9</v>
      </c>
      <c r="T20" s="371">
        <f t="shared" si="4"/>
        <v>24410.9</v>
      </c>
      <c r="U20" s="371">
        <f t="shared" si="5"/>
        <v>97643.59</v>
      </c>
      <c r="V20" s="370">
        <f t="shared" si="6"/>
        <v>343934.37968884874</v>
      </c>
      <c r="W20" s="369" t="s">
        <v>14879</v>
      </c>
      <c r="X20" s="369" t="s">
        <v>939</v>
      </c>
      <c r="Y20" s="270">
        <v>37020.787783372318</v>
      </c>
      <c r="Z20" s="377">
        <f t="shared" si="7"/>
        <v>208294.05</v>
      </c>
      <c r="AA20" s="376">
        <f t="shared" si="8"/>
        <v>56534.75</v>
      </c>
      <c r="AB20" s="376">
        <f t="shared" si="9"/>
        <v>104993.11</v>
      </c>
      <c r="AC20" s="375">
        <f t="shared" si="10"/>
        <v>5.63</v>
      </c>
      <c r="AD20" s="374">
        <f t="shared" si="11"/>
        <v>1.53</v>
      </c>
      <c r="AE20" s="373">
        <f t="shared" si="12"/>
        <v>2.84</v>
      </c>
      <c r="AF20" s="373">
        <f t="shared" si="13"/>
        <v>10</v>
      </c>
      <c r="AG20" s="375">
        <f t="shared" si="14"/>
        <v>5.23</v>
      </c>
      <c r="AH20" s="374">
        <f t="shared" si="15"/>
        <v>1.42</v>
      </c>
      <c r="AI20" s="373">
        <f t="shared" si="16"/>
        <v>2.64</v>
      </c>
      <c r="AJ20" s="373">
        <f t="shared" si="17"/>
        <v>9.2900000000000009</v>
      </c>
      <c r="AK20" s="422">
        <f t="shared" si="19"/>
        <v>0.36</v>
      </c>
      <c r="AL20" s="422">
        <f t="shared" si="20"/>
        <v>0.66</v>
      </c>
    </row>
    <row r="21" spans="1:38" x14ac:dyDescent="0.25">
      <c r="A21" s="297">
        <v>1028630</v>
      </c>
      <c r="B21" s="297">
        <v>4615</v>
      </c>
      <c r="C21" s="297">
        <f>INDEX('Final Comp Values'!C:C,MATCH(B21,'Final Comp Values'!B:B,0))</f>
        <v>455523</v>
      </c>
      <c r="D21" s="299" t="s">
        <v>915</v>
      </c>
      <c r="E21" s="346">
        <f>INDEX('Final Comp Values'!U:U,MATCH($C21,'Final Comp Values'!$C:$C,0))</f>
        <v>2.8937440732197867E-3</v>
      </c>
      <c r="F21" s="346">
        <f>INDEX('Final Comp Values'!V:V,MATCH($C21,'Final Comp Values'!$C:$C,0))</f>
        <v>2.2069015127241681E-3</v>
      </c>
      <c r="G21" s="370">
        <f t="shared" si="0"/>
        <v>595126.01710122626</v>
      </c>
      <c r="H21" s="370">
        <f t="shared" si="1"/>
        <v>297563.0086</v>
      </c>
      <c r="I21" s="372">
        <v>285016.92</v>
      </c>
      <c r="J21" s="372">
        <v>285016.92</v>
      </c>
      <c r="K21" s="371">
        <f t="shared" si="18"/>
        <v>273076.92404143413</v>
      </c>
      <c r="L21" s="371">
        <f t="shared" si="2"/>
        <v>18529.5</v>
      </c>
      <c r="M21" s="371">
        <f t="shared" si="2"/>
        <v>18529.5</v>
      </c>
      <c r="N21" s="371">
        <f t="shared" si="2"/>
        <v>18529.5</v>
      </c>
      <c r="O21" s="371">
        <f t="shared" si="2"/>
        <v>18529.5</v>
      </c>
      <c r="P21" s="371">
        <f t="shared" si="3"/>
        <v>74117.990000000005</v>
      </c>
      <c r="Q21" s="371">
        <f t="shared" si="4"/>
        <v>34411.919999999998</v>
      </c>
      <c r="R21" s="371">
        <f t="shared" si="4"/>
        <v>34411.919999999998</v>
      </c>
      <c r="S21" s="371">
        <f t="shared" si="4"/>
        <v>34411.919999999998</v>
      </c>
      <c r="T21" s="371">
        <f t="shared" si="4"/>
        <v>34411.919999999998</v>
      </c>
      <c r="U21" s="371">
        <f t="shared" si="5"/>
        <v>137647.69</v>
      </c>
      <c r="V21" s="370">
        <f t="shared" si="6"/>
        <v>484842.60404143413</v>
      </c>
      <c r="W21" s="369" t="s">
        <v>14875</v>
      </c>
      <c r="X21" s="369" t="s">
        <v>920</v>
      </c>
      <c r="Y21" s="270">
        <v>27007.378265823281</v>
      </c>
      <c r="Z21" s="377">
        <f t="shared" si="7"/>
        <v>293631.09999999998</v>
      </c>
      <c r="AA21" s="376">
        <f t="shared" si="8"/>
        <v>79696.759999999995</v>
      </c>
      <c r="AB21" s="376">
        <f t="shared" si="9"/>
        <v>148008.26999999999</v>
      </c>
      <c r="AC21" s="375">
        <f t="shared" si="10"/>
        <v>10.87</v>
      </c>
      <c r="AD21" s="374">
        <f t="shared" si="11"/>
        <v>2.95</v>
      </c>
      <c r="AE21" s="373">
        <f t="shared" si="12"/>
        <v>5.48</v>
      </c>
      <c r="AF21" s="373">
        <f t="shared" si="13"/>
        <v>19.3</v>
      </c>
      <c r="AG21" s="375">
        <f t="shared" si="14"/>
        <v>10.11</v>
      </c>
      <c r="AH21" s="374">
        <f t="shared" si="15"/>
        <v>2.74</v>
      </c>
      <c r="AI21" s="373">
        <f t="shared" si="16"/>
        <v>5.0999999999999996</v>
      </c>
      <c r="AJ21" s="373">
        <f t="shared" si="17"/>
        <v>17.95</v>
      </c>
      <c r="AK21" s="422">
        <f t="shared" si="19"/>
        <v>0.69</v>
      </c>
      <c r="AL21" s="422">
        <f t="shared" si="20"/>
        <v>1.28</v>
      </c>
    </row>
    <row r="22" spans="1:38" x14ac:dyDescent="0.25">
      <c r="A22" s="311">
        <v>1026577</v>
      </c>
      <c r="B22" s="311">
        <v>4758</v>
      </c>
      <c r="C22" s="297">
        <f>INDEX('Final Comp Values'!C:C,MATCH(B22,'Final Comp Values'!B:B,0))</f>
        <v>455528</v>
      </c>
      <c r="D22" s="312" t="s">
        <v>915</v>
      </c>
      <c r="E22" s="346">
        <f>INDEX('Final Comp Values'!U:U,MATCH($C22,'Final Comp Values'!$C:$C,0))</f>
        <v>4.3842586939793109E-3</v>
      </c>
      <c r="F22" s="346">
        <f>INDEX('Final Comp Values'!V:V,MATCH($C22,'Final Comp Values'!$C:$C,0))</f>
        <v>3.3436360988037313E-3</v>
      </c>
      <c r="G22" s="370">
        <f t="shared" si="0"/>
        <v>901664.53855961212</v>
      </c>
      <c r="H22" s="370">
        <f t="shared" si="1"/>
        <v>450832.26929999999</v>
      </c>
      <c r="I22" s="372">
        <v>431823.92</v>
      </c>
      <c r="J22" s="372">
        <v>431823.92</v>
      </c>
      <c r="K22" s="371">
        <f t="shared" si="18"/>
        <v>413733.85070009</v>
      </c>
      <c r="L22" s="371">
        <f t="shared" si="2"/>
        <v>28073.7</v>
      </c>
      <c r="M22" s="371">
        <f t="shared" si="2"/>
        <v>28073.7</v>
      </c>
      <c r="N22" s="371">
        <f t="shared" si="2"/>
        <v>28073.7</v>
      </c>
      <c r="O22" s="371">
        <f t="shared" si="2"/>
        <v>28073.7</v>
      </c>
      <c r="P22" s="371">
        <f t="shared" si="3"/>
        <v>112294.81</v>
      </c>
      <c r="Q22" s="371">
        <f t="shared" si="4"/>
        <v>52136.88</v>
      </c>
      <c r="R22" s="371">
        <f t="shared" si="4"/>
        <v>52136.88</v>
      </c>
      <c r="S22" s="371">
        <f t="shared" si="4"/>
        <v>52136.88</v>
      </c>
      <c r="T22" s="371">
        <f t="shared" si="4"/>
        <v>52136.88</v>
      </c>
      <c r="U22" s="371">
        <f t="shared" si="5"/>
        <v>208547.5</v>
      </c>
      <c r="V22" s="370">
        <f t="shared" si="6"/>
        <v>734576.16070009</v>
      </c>
      <c r="W22" s="369" t="s">
        <v>15008</v>
      </c>
      <c r="X22" s="369" t="s">
        <v>1003</v>
      </c>
      <c r="Y22" s="270">
        <v>17703.638711784723</v>
      </c>
      <c r="Z22" s="377">
        <f t="shared" si="7"/>
        <v>444875.11</v>
      </c>
      <c r="AA22" s="376">
        <f t="shared" si="8"/>
        <v>120747.11</v>
      </c>
      <c r="AB22" s="376">
        <f t="shared" si="9"/>
        <v>224244.62</v>
      </c>
      <c r="AC22" s="375">
        <f t="shared" si="10"/>
        <v>25.13</v>
      </c>
      <c r="AD22" s="374">
        <f t="shared" si="11"/>
        <v>6.82</v>
      </c>
      <c r="AE22" s="373">
        <f t="shared" si="12"/>
        <v>12.67</v>
      </c>
      <c r="AF22" s="373">
        <f t="shared" si="13"/>
        <v>44.62</v>
      </c>
      <c r="AG22" s="375">
        <f t="shared" si="14"/>
        <v>23.37</v>
      </c>
      <c r="AH22" s="374">
        <f t="shared" si="15"/>
        <v>6.34</v>
      </c>
      <c r="AI22" s="373">
        <f t="shared" si="16"/>
        <v>11.78</v>
      </c>
      <c r="AJ22" s="373">
        <f t="shared" si="17"/>
        <v>41.49</v>
      </c>
      <c r="AK22" s="422">
        <f t="shared" si="19"/>
        <v>1.59</v>
      </c>
      <c r="AL22" s="422">
        <f t="shared" si="20"/>
        <v>2.95</v>
      </c>
    </row>
    <row r="23" spans="1:38" x14ac:dyDescent="0.25">
      <c r="A23" s="297">
        <v>1028742</v>
      </c>
      <c r="B23" s="297">
        <v>5192</v>
      </c>
      <c r="C23" s="297">
        <f>INDEX('Final Comp Values'!C:C,MATCH(B23,'Final Comp Values'!B:B,0))</f>
        <v>455532</v>
      </c>
      <c r="D23" s="299" t="s">
        <v>915</v>
      </c>
      <c r="E23" s="346">
        <f>INDEX('Final Comp Values'!U:U,MATCH($C23,'Final Comp Values'!$C:$C,0))</f>
        <v>2.3776874911958647E-3</v>
      </c>
      <c r="F23" s="346">
        <f>INDEX('Final Comp Values'!V:V,MATCH($C23,'Final Comp Values'!$C:$C,0))</f>
        <v>1.8133331726419536E-3</v>
      </c>
      <c r="G23" s="370">
        <f t="shared" si="0"/>
        <v>488994.06814934581</v>
      </c>
      <c r="H23" s="370">
        <f t="shared" si="1"/>
        <v>244497.03409999999</v>
      </c>
      <c r="I23" s="372">
        <v>234188.35</v>
      </c>
      <c r="J23" s="372">
        <v>234188.35</v>
      </c>
      <c r="K23" s="371">
        <f t="shared" si="18"/>
        <v>224377.68164657109</v>
      </c>
      <c r="L23" s="371">
        <f t="shared" si="2"/>
        <v>15225.04</v>
      </c>
      <c r="M23" s="371">
        <f t="shared" si="2"/>
        <v>15225.04</v>
      </c>
      <c r="N23" s="371">
        <f t="shared" si="2"/>
        <v>15225.04</v>
      </c>
      <c r="O23" s="371">
        <f t="shared" si="2"/>
        <v>15225.04</v>
      </c>
      <c r="P23" s="371">
        <f t="shared" si="3"/>
        <v>60900.14</v>
      </c>
      <c r="Q23" s="371">
        <f t="shared" si="4"/>
        <v>28275.07</v>
      </c>
      <c r="R23" s="371">
        <f t="shared" si="4"/>
        <v>28275.07</v>
      </c>
      <c r="S23" s="371">
        <f t="shared" si="4"/>
        <v>28275.07</v>
      </c>
      <c r="T23" s="371">
        <f t="shared" si="4"/>
        <v>28275.07</v>
      </c>
      <c r="U23" s="371">
        <f t="shared" si="5"/>
        <v>113100.26</v>
      </c>
      <c r="V23" s="370">
        <f t="shared" si="6"/>
        <v>398378.08164657111</v>
      </c>
      <c r="W23" s="369" t="s">
        <v>15014</v>
      </c>
      <c r="X23" s="369" t="s">
        <v>939</v>
      </c>
      <c r="Y23" s="270">
        <v>37020.787783372318</v>
      </c>
      <c r="Z23" s="377">
        <f t="shared" si="7"/>
        <v>241266.32</v>
      </c>
      <c r="AA23" s="376">
        <f t="shared" si="8"/>
        <v>65484.02</v>
      </c>
      <c r="AB23" s="376">
        <f t="shared" si="9"/>
        <v>121613.18</v>
      </c>
      <c r="AC23" s="375">
        <f t="shared" si="10"/>
        <v>6.52</v>
      </c>
      <c r="AD23" s="374">
        <f t="shared" si="11"/>
        <v>1.77</v>
      </c>
      <c r="AE23" s="373">
        <f t="shared" si="12"/>
        <v>3.28</v>
      </c>
      <c r="AF23" s="373">
        <f t="shared" si="13"/>
        <v>11.569999999999999</v>
      </c>
      <c r="AG23" s="375">
        <f t="shared" si="14"/>
        <v>6.06</v>
      </c>
      <c r="AH23" s="374">
        <f t="shared" si="15"/>
        <v>1.65</v>
      </c>
      <c r="AI23" s="373">
        <f t="shared" si="16"/>
        <v>3.06</v>
      </c>
      <c r="AJ23" s="373">
        <f t="shared" si="17"/>
        <v>10.77</v>
      </c>
      <c r="AK23" s="422">
        <f t="shared" si="19"/>
        <v>0.41</v>
      </c>
      <c r="AL23" s="422">
        <f t="shared" si="20"/>
        <v>0.77</v>
      </c>
    </row>
    <row r="24" spans="1:38" x14ac:dyDescent="0.25">
      <c r="A24" s="297">
        <v>1026657</v>
      </c>
      <c r="B24" s="297">
        <v>4216</v>
      </c>
      <c r="C24" s="297">
        <f>INDEX('Final Comp Values'!C:C,MATCH(B24,'Final Comp Values'!B:B,0))</f>
        <v>455536</v>
      </c>
      <c r="D24" s="299" t="s">
        <v>915</v>
      </c>
      <c r="E24" s="346">
        <f>INDEX('Final Comp Values'!U:U,MATCH($C24,'Final Comp Values'!$C:$C,0))</f>
        <v>2.9281889981921968E-3</v>
      </c>
      <c r="F24" s="346">
        <f>INDEX('Final Comp Values'!V:V,MATCH($C24,'Final Comp Values'!$C:$C,0))</f>
        <v>2.2331707870980764E-3</v>
      </c>
      <c r="G24" s="370">
        <f t="shared" si="0"/>
        <v>602209.94383748819</v>
      </c>
      <c r="H24" s="370">
        <f t="shared" si="1"/>
        <v>301104.9719</v>
      </c>
      <c r="I24" s="372">
        <v>288410</v>
      </c>
      <c r="J24" s="372">
        <v>288410</v>
      </c>
      <c r="K24" s="371">
        <f t="shared" si="18"/>
        <v>276327.42371324438</v>
      </c>
      <c r="L24" s="371">
        <f t="shared" si="2"/>
        <v>18750.060000000001</v>
      </c>
      <c r="M24" s="371">
        <f t="shared" si="2"/>
        <v>18750.060000000001</v>
      </c>
      <c r="N24" s="371">
        <f t="shared" si="2"/>
        <v>18750.060000000001</v>
      </c>
      <c r="O24" s="371">
        <f t="shared" si="2"/>
        <v>18750.060000000001</v>
      </c>
      <c r="P24" s="371">
        <f t="shared" si="3"/>
        <v>75000.23</v>
      </c>
      <c r="Q24" s="371">
        <f t="shared" si="4"/>
        <v>34821.54</v>
      </c>
      <c r="R24" s="371">
        <f t="shared" si="4"/>
        <v>34821.54</v>
      </c>
      <c r="S24" s="371">
        <f t="shared" si="4"/>
        <v>34821.54</v>
      </c>
      <c r="T24" s="371">
        <f t="shared" si="4"/>
        <v>34821.54</v>
      </c>
      <c r="U24" s="371">
        <f t="shared" si="5"/>
        <v>139286.15</v>
      </c>
      <c r="V24" s="370">
        <f t="shared" si="6"/>
        <v>490613.80371324439</v>
      </c>
      <c r="W24" s="369" t="s">
        <v>15018</v>
      </c>
      <c r="X24" s="369" t="s">
        <v>913</v>
      </c>
      <c r="Y24" s="270">
        <v>30550.305097874538</v>
      </c>
      <c r="Z24" s="377">
        <f t="shared" si="7"/>
        <v>297126.26</v>
      </c>
      <c r="AA24" s="376">
        <f t="shared" si="8"/>
        <v>80645.41</v>
      </c>
      <c r="AB24" s="376">
        <f t="shared" si="9"/>
        <v>149770.04999999999</v>
      </c>
      <c r="AC24" s="375">
        <f t="shared" si="10"/>
        <v>9.73</v>
      </c>
      <c r="AD24" s="374">
        <f t="shared" si="11"/>
        <v>2.64</v>
      </c>
      <c r="AE24" s="373">
        <f t="shared" si="12"/>
        <v>4.9000000000000004</v>
      </c>
      <c r="AF24" s="373">
        <f t="shared" si="13"/>
        <v>17.270000000000003</v>
      </c>
      <c r="AG24" s="375">
        <f t="shared" si="14"/>
        <v>9.0399999999999991</v>
      </c>
      <c r="AH24" s="374">
        <f t="shared" si="15"/>
        <v>2.4500000000000002</v>
      </c>
      <c r="AI24" s="373">
        <f t="shared" si="16"/>
        <v>4.5599999999999996</v>
      </c>
      <c r="AJ24" s="373">
        <f t="shared" si="17"/>
        <v>16.049999999999997</v>
      </c>
      <c r="AK24" s="422">
        <f t="shared" si="19"/>
        <v>0.61</v>
      </c>
      <c r="AL24" s="422">
        <f t="shared" si="20"/>
        <v>1.1399999999999999</v>
      </c>
    </row>
    <row r="25" spans="1:38" x14ac:dyDescent="0.25">
      <c r="A25" s="313">
        <v>1026515</v>
      </c>
      <c r="B25" s="313">
        <v>4466</v>
      </c>
      <c r="C25" s="297">
        <f>INDEX('Final Comp Values'!C:C,MATCH(B25,'Final Comp Values'!B:B,0))</f>
        <v>455538</v>
      </c>
      <c r="D25" s="314" t="s">
        <v>915</v>
      </c>
      <c r="E25" s="346">
        <f>INDEX('Final Comp Values'!U:U,MATCH($C25,'Final Comp Values'!$C:$C,0))</f>
        <v>3.2021434373096808E-3</v>
      </c>
      <c r="F25" s="346">
        <f>INDEX('Final Comp Values'!V:V,MATCH($C25,'Final Comp Values'!$C:$C,0))</f>
        <v>2.4421009657206684E-3</v>
      </c>
      <c r="G25" s="370">
        <f t="shared" si="0"/>
        <v>658551.28228825913</v>
      </c>
      <c r="H25" s="370">
        <f t="shared" si="1"/>
        <v>329275.64110000001</v>
      </c>
      <c r="I25" s="372">
        <v>315392</v>
      </c>
      <c r="J25" s="372">
        <v>315392</v>
      </c>
      <c r="K25" s="371">
        <f t="shared" si="18"/>
        <v>302179.96411377093</v>
      </c>
      <c r="L25" s="371">
        <f t="shared" ref="L25:O44" si="21">ROUND($P25/4,2)</f>
        <v>20504.27</v>
      </c>
      <c r="M25" s="371">
        <f t="shared" si="21"/>
        <v>20504.27</v>
      </c>
      <c r="N25" s="371">
        <f t="shared" si="21"/>
        <v>20504.27</v>
      </c>
      <c r="O25" s="371">
        <f t="shared" si="21"/>
        <v>20504.27</v>
      </c>
      <c r="P25" s="371">
        <f t="shared" si="3"/>
        <v>82017.08</v>
      </c>
      <c r="Q25" s="371">
        <f t="shared" ref="Q25:T44" si="22">ROUND($U25/4,2)</f>
        <v>38079.360000000001</v>
      </c>
      <c r="R25" s="371">
        <f t="shared" si="22"/>
        <v>38079.360000000001</v>
      </c>
      <c r="S25" s="371">
        <f t="shared" si="22"/>
        <v>38079.360000000001</v>
      </c>
      <c r="T25" s="371">
        <f t="shared" si="22"/>
        <v>38079.360000000001</v>
      </c>
      <c r="U25" s="371">
        <f t="shared" si="5"/>
        <v>152317.43</v>
      </c>
      <c r="V25" s="370">
        <f t="shared" si="6"/>
        <v>536514.47411377099</v>
      </c>
      <c r="W25" s="369" t="s">
        <v>14869</v>
      </c>
      <c r="X25" s="369" t="s">
        <v>928</v>
      </c>
      <c r="Y25" s="270">
        <v>11984.394952357459</v>
      </c>
      <c r="Z25" s="377">
        <f t="shared" si="7"/>
        <v>324924.69</v>
      </c>
      <c r="AA25" s="376">
        <f t="shared" si="8"/>
        <v>88190.41</v>
      </c>
      <c r="AB25" s="376">
        <f t="shared" si="9"/>
        <v>163782.18</v>
      </c>
      <c r="AC25" s="375">
        <f t="shared" si="10"/>
        <v>27.11</v>
      </c>
      <c r="AD25" s="374">
        <f t="shared" si="11"/>
        <v>7.36</v>
      </c>
      <c r="AE25" s="373">
        <f t="shared" si="12"/>
        <v>13.67</v>
      </c>
      <c r="AF25" s="373">
        <f t="shared" si="13"/>
        <v>48.14</v>
      </c>
      <c r="AG25" s="375">
        <f t="shared" si="14"/>
        <v>25.21</v>
      </c>
      <c r="AH25" s="374">
        <f t="shared" si="15"/>
        <v>6.84</v>
      </c>
      <c r="AI25" s="373">
        <f t="shared" si="16"/>
        <v>12.71</v>
      </c>
      <c r="AJ25" s="373">
        <f t="shared" si="17"/>
        <v>44.76</v>
      </c>
      <c r="AK25" s="422">
        <f t="shared" si="19"/>
        <v>1.71</v>
      </c>
      <c r="AL25" s="422">
        <f t="shared" si="20"/>
        <v>3.18</v>
      </c>
    </row>
    <row r="26" spans="1:38" x14ac:dyDescent="0.25">
      <c r="A26" s="297">
        <v>1026664</v>
      </c>
      <c r="B26" s="297">
        <v>4629</v>
      </c>
      <c r="C26" s="297">
        <f>INDEX('Final Comp Values'!C:C,MATCH(B26,'Final Comp Values'!B:B,0))</f>
        <v>455549</v>
      </c>
      <c r="D26" s="299" t="s">
        <v>915</v>
      </c>
      <c r="E26" s="346">
        <f>INDEX('Final Comp Values'!U:U,MATCH($C26,'Final Comp Values'!$C:$C,0))</f>
        <v>1.7828643782314493E-3</v>
      </c>
      <c r="F26" s="346">
        <f>INDEX('Final Comp Values'!V:V,MATCH($C26,'Final Comp Values'!$C:$C,0))</f>
        <v>1.3596938753892961E-3</v>
      </c>
      <c r="G26" s="370">
        <f t="shared" si="0"/>
        <v>366663.03225217835</v>
      </c>
      <c r="H26" s="370">
        <f t="shared" si="1"/>
        <v>183331.51610000001</v>
      </c>
      <c r="I26" s="372">
        <v>175602</v>
      </c>
      <c r="J26" s="372">
        <v>175602</v>
      </c>
      <c r="K26" s="371">
        <f t="shared" si="18"/>
        <v>168245.39699143948</v>
      </c>
      <c r="L26" s="371">
        <f t="shared" si="21"/>
        <v>11416.21</v>
      </c>
      <c r="M26" s="371">
        <f t="shared" si="21"/>
        <v>11416.21</v>
      </c>
      <c r="N26" s="371">
        <f t="shared" si="21"/>
        <v>11416.21</v>
      </c>
      <c r="O26" s="371">
        <f t="shared" si="21"/>
        <v>11416.21</v>
      </c>
      <c r="P26" s="371">
        <f t="shared" si="3"/>
        <v>45664.83</v>
      </c>
      <c r="Q26" s="371">
        <f t="shared" si="22"/>
        <v>21201.53</v>
      </c>
      <c r="R26" s="371">
        <f t="shared" si="22"/>
        <v>21201.53</v>
      </c>
      <c r="S26" s="371">
        <f t="shared" si="22"/>
        <v>21201.53</v>
      </c>
      <c r="T26" s="371">
        <f t="shared" si="22"/>
        <v>21201.53</v>
      </c>
      <c r="U26" s="371">
        <f t="shared" si="5"/>
        <v>84806.11</v>
      </c>
      <c r="V26" s="370">
        <f t="shared" si="6"/>
        <v>298716.33699143946</v>
      </c>
      <c r="W26" s="369" t="s">
        <v>14909</v>
      </c>
      <c r="X26" s="369" t="s">
        <v>920</v>
      </c>
      <c r="Y26" s="270">
        <v>27007.378265823281</v>
      </c>
      <c r="Z26" s="377">
        <f t="shared" si="7"/>
        <v>180909.03</v>
      </c>
      <c r="AA26" s="376">
        <f t="shared" si="8"/>
        <v>49101.97</v>
      </c>
      <c r="AB26" s="376">
        <f t="shared" si="9"/>
        <v>91189.37</v>
      </c>
      <c r="AC26" s="375">
        <f t="shared" si="10"/>
        <v>6.7</v>
      </c>
      <c r="AD26" s="374">
        <f t="shared" si="11"/>
        <v>1.82</v>
      </c>
      <c r="AE26" s="373">
        <f t="shared" si="12"/>
        <v>3.38</v>
      </c>
      <c r="AF26" s="373">
        <f t="shared" si="13"/>
        <v>11.899999999999999</v>
      </c>
      <c r="AG26" s="375">
        <f t="shared" si="14"/>
        <v>6.23</v>
      </c>
      <c r="AH26" s="374">
        <f t="shared" si="15"/>
        <v>1.69</v>
      </c>
      <c r="AI26" s="373">
        <f t="shared" si="16"/>
        <v>3.14</v>
      </c>
      <c r="AJ26" s="373">
        <f t="shared" si="17"/>
        <v>11.06</v>
      </c>
      <c r="AK26" s="422">
        <f t="shared" si="19"/>
        <v>0.42</v>
      </c>
      <c r="AL26" s="422">
        <f t="shared" si="20"/>
        <v>0.79</v>
      </c>
    </row>
    <row r="27" spans="1:38" x14ac:dyDescent="0.25">
      <c r="A27" s="297">
        <v>1026308</v>
      </c>
      <c r="B27" s="297">
        <v>4450</v>
      </c>
      <c r="C27" s="297">
        <f>INDEX('Final Comp Values'!C:C,MATCH(B27,'Final Comp Values'!B:B,0))</f>
        <v>455551</v>
      </c>
      <c r="D27" s="299" t="s">
        <v>915</v>
      </c>
      <c r="E27" s="346">
        <f>INDEX('Final Comp Values'!U:U,MATCH($C27,'Final Comp Values'!$C:$C,0))</f>
        <v>1.1364356070646417E-3</v>
      </c>
      <c r="F27" s="346">
        <f>INDEX('Final Comp Values'!V:V,MATCH($C27,'Final Comp Values'!$C:$C,0))</f>
        <v>8.6669774412841702E-4</v>
      </c>
      <c r="G27" s="370">
        <f t="shared" si="0"/>
        <v>233718.80145982286</v>
      </c>
      <c r="H27" s="370">
        <f t="shared" si="1"/>
        <v>116859.4007</v>
      </c>
      <c r="I27" s="372">
        <v>111932.28</v>
      </c>
      <c r="J27" s="372">
        <v>111932.28</v>
      </c>
      <c r="K27" s="371">
        <f t="shared" si="18"/>
        <v>107243.18809682158</v>
      </c>
      <c r="L27" s="371">
        <f t="shared" si="21"/>
        <v>7276.93</v>
      </c>
      <c r="M27" s="371">
        <f t="shared" si="21"/>
        <v>7276.93</v>
      </c>
      <c r="N27" s="371">
        <f t="shared" si="21"/>
        <v>7276.93</v>
      </c>
      <c r="O27" s="371">
        <f t="shared" si="21"/>
        <v>7276.93</v>
      </c>
      <c r="P27" s="371">
        <f t="shared" si="3"/>
        <v>29107.73</v>
      </c>
      <c r="Q27" s="371">
        <f t="shared" si="22"/>
        <v>13514.3</v>
      </c>
      <c r="R27" s="371">
        <f t="shared" si="22"/>
        <v>13514.3</v>
      </c>
      <c r="S27" s="371">
        <f t="shared" si="22"/>
        <v>13514.3</v>
      </c>
      <c r="T27" s="371">
        <f t="shared" si="22"/>
        <v>13514.3</v>
      </c>
      <c r="U27" s="371">
        <f t="shared" si="5"/>
        <v>54057.21</v>
      </c>
      <c r="V27" s="370">
        <f t="shared" si="6"/>
        <v>190408.12809682157</v>
      </c>
      <c r="W27" s="369" t="s">
        <v>14944</v>
      </c>
      <c r="X27" s="369" t="s">
        <v>923</v>
      </c>
      <c r="Y27" s="270">
        <v>10494.176731500442</v>
      </c>
      <c r="Z27" s="377">
        <f t="shared" si="7"/>
        <v>115315.26</v>
      </c>
      <c r="AA27" s="376">
        <f t="shared" si="8"/>
        <v>31298.63</v>
      </c>
      <c r="AB27" s="376">
        <f t="shared" si="9"/>
        <v>58126.03</v>
      </c>
      <c r="AC27" s="375">
        <f t="shared" si="10"/>
        <v>10.99</v>
      </c>
      <c r="AD27" s="374">
        <f t="shared" si="11"/>
        <v>2.98</v>
      </c>
      <c r="AE27" s="373">
        <f t="shared" si="12"/>
        <v>5.54</v>
      </c>
      <c r="AF27" s="373">
        <f t="shared" si="13"/>
        <v>19.510000000000002</v>
      </c>
      <c r="AG27" s="375">
        <f t="shared" si="14"/>
        <v>10.220000000000001</v>
      </c>
      <c r="AH27" s="374">
        <f t="shared" si="15"/>
        <v>2.77</v>
      </c>
      <c r="AI27" s="373">
        <f t="shared" si="16"/>
        <v>5.15</v>
      </c>
      <c r="AJ27" s="373">
        <f t="shared" si="17"/>
        <v>18.14</v>
      </c>
      <c r="AK27" s="422">
        <f t="shared" si="19"/>
        <v>0.69</v>
      </c>
      <c r="AL27" s="422">
        <f t="shared" si="20"/>
        <v>1.29</v>
      </c>
    </row>
    <row r="28" spans="1:38" x14ac:dyDescent="0.25">
      <c r="A28" s="313">
        <v>1025709</v>
      </c>
      <c r="B28" s="313">
        <v>4574</v>
      </c>
      <c r="C28" s="297">
        <f>INDEX('Final Comp Values'!C:C,MATCH(B28,'Final Comp Values'!B:B,0))</f>
        <v>455554</v>
      </c>
      <c r="D28" s="314" t="s">
        <v>915</v>
      </c>
      <c r="E28" s="346">
        <f>INDEX('Final Comp Values'!U:U,MATCH($C28,'Final Comp Values'!$C:$C,0))</f>
        <v>3.268317199980691E-3</v>
      </c>
      <c r="F28" s="346">
        <f>INDEX('Final Comp Values'!V:V,MATCH($C28,'Final Comp Values'!$C:$C,0))</f>
        <v>2.4925681021522633E-3</v>
      </c>
      <c r="G28" s="370">
        <f t="shared" si="0"/>
        <v>672160.54655577301</v>
      </c>
      <c r="H28" s="370">
        <f t="shared" si="1"/>
        <v>336080.2733</v>
      </c>
      <c r="I28" s="372">
        <v>321910.19</v>
      </c>
      <c r="J28" s="372">
        <v>321910.19</v>
      </c>
      <c r="K28" s="371">
        <f t="shared" si="18"/>
        <v>308424.65165531321</v>
      </c>
      <c r="L28" s="371">
        <f t="shared" si="21"/>
        <v>20928</v>
      </c>
      <c r="M28" s="371">
        <f t="shared" si="21"/>
        <v>20928</v>
      </c>
      <c r="N28" s="371">
        <f t="shared" si="21"/>
        <v>20928</v>
      </c>
      <c r="O28" s="371">
        <f t="shared" si="21"/>
        <v>20928</v>
      </c>
      <c r="P28" s="371">
        <f t="shared" si="3"/>
        <v>83712</v>
      </c>
      <c r="Q28" s="371">
        <f t="shared" si="22"/>
        <v>38866.29</v>
      </c>
      <c r="R28" s="371">
        <f t="shared" si="22"/>
        <v>38866.29</v>
      </c>
      <c r="S28" s="371">
        <f t="shared" si="22"/>
        <v>38866.29</v>
      </c>
      <c r="T28" s="371">
        <f t="shared" si="22"/>
        <v>38866.29</v>
      </c>
      <c r="U28" s="371">
        <f t="shared" si="5"/>
        <v>155465.14000000001</v>
      </c>
      <c r="V28" s="370">
        <f t="shared" si="6"/>
        <v>547601.79165531322</v>
      </c>
      <c r="W28" s="369" t="s">
        <v>14931</v>
      </c>
      <c r="X28" s="369" t="s">
        <v>925</v>
      </c>
      <c r="Y28" s="270">
        <v>28279.08911159166</v>
      </c>
      <c r="Z28" s="377">
        <f t="shared" si="7"/>
        <v>331639.40999999997</v>
      </c>
      <c r="AA28" s="376">
        <f t="shared" si="8"/>
        <v>90012.9</v>
      </c>
      <c r="AB28" s="376">
        <f t="shared" si="9"/>
        <v>167166.82</v>
      </c>
      <c r="AC28" s="375">
        <f t="shared" si="10"/>
        <v>11.73</v>
      </c>
      <c r="AD28" s="374">
        <f t="shared" si="11"/>
        <v>3.18</v>
      </c>
      <c r="AE28" s="373">
        <f t="shared" si="12"/>
        <v>5.91</v>
      </c>
      <c r="AF28" s="373">
        <f t="shared" si="13"/>
        <v>20.82</v>
      </c>
      <c r="AG28" s="375">
        <f t="shared" si="14"/>
        <v>10.91</v>
      </c>
      <c r="AH28" s="374">
        <f t="shared" si="15"/>
        <v>2.96</v>
      </c>
      <c r="AI28" s="373">
        <f t="shared" si="16"/>
        <v>5.5</v>
      </c>
      <c r="AJ28" s="373">
        <f t="shared" si="17"/>
        <v>19.37</v>
      </c>
      <c r="AK28" s="422">
        <f t="shared" si="19"/>
        <v>0.74</v>
      </c>
      <c r="AL28" s="422">
        <f t="shared" si="20"/>
        <v>1.38</v>
      </c>
    </row>
    <row r="29" spans="1:38" x14ac:dyDescent="0.25">
      <c r="A29" s="297">
        <v>1026248</v>
      </c>
      <c r="B29" s="297">
        <v>4896</v>
      </c>
      <c r="C29" s="297">
        <f>INDEX('Final Comp Values'!C:C,MATCH(B29,'Final Comp Values'!B:B,0))</f>
        <v>455555</v>
      </c>
      <c r="D29" s="299" t="s">
        <v>915</v>
      </c>
      <c r="E29" s="346">
        <f>INDEX('Final Comp Values'!U:U,MATCH($C29,'Final Comp Values'!$C:$C,0))</f>
        <v>3.7395583419867464E-4</v>
      </c>
      <c r="F29" s="346">
        <f>INDEX('Final Comp Values'!V:V,MATCH($C29,'Final Comp Values'!$C:$C,0))</f>
        <v>2.8519581390168115E-4</v>
      </c>
      <c r="G29" s="370">
        <f t="shared" si="0"/>
        <v>76907.577362499025</v>
      </c>
      <c r="H29" s="370">
        <f t="shared" si="1"/>
        <v>38453.788699999997</v>
      </c>
      <c r="I29" s="372">
        <v>36832.47</v>
      </c>
      <c r="J29" s="372">
        <v>36832.47</v>
      </c>
      <c r="K29" s="371">
        <f t="shared" si="18"/>
        <v>35289.474931588549</v>
      </c>
      <c r="L29" s="371">
        <f t="shared" si="21"/>
        <v>2394.5500000000002</v>
      </c>
      <c r="M29" s="371">
        <f t="shared" si="21"/>
        <v>2394.5500000000002</v>
      </c>
      <c r="N29" s="371">
        <f t="shared" si="21"/>
        <v>2394.5500000000002</v>
      </c>
      <c r="O29" s="371">
        <f t="shared" si="21"/>
        <v>2394.5500000000002</v>
      </c>
      <c r="P29" s="371">
        <f t="shared" si="3"/>
        <v>9578.2000000000007</v>
      </c>
      <c r="Q29" s="371">
        <f t="shared" si="22"/>
        <v>4447.0200000000004</v>
      </c>
      <c r="R29" s="371">
        <f t="shared" si="22"/>
        <v>4447.0200000000004</v>
      </c>
      <c r="S29" s="371">
        <f t="shared" si="22"/>
        <v>4447.0200000000004</v>
      </c>
      <c r="T29" s="371">
        <f t="shared" si="22"/>
        <v>4447.0200000000004</v>
      </c>
      <c r="U29" s="371">
        <f t="shared" si="5"/>
        <v>17788.080000000002</v>
      </c>
      <c r="V29" s="370">
        <f t="shared" si="6"/>
        <v>62655.754931588555</v>
      </c>
      <c r="W29" s="369" t="s">
        <v>14919</v>
      </c>
      <c r="X29" s="369" t="s">
        <v>913</v>
      </c>
      <c r="Y29" s="270">
        <v>30550.305097874538</v>
      </c>
      <c r="Z29" s="377">
        <f t="shared" si="7"/>
        <v>37945.67</v>
      </c>
      <c r="AA29" s="376">
        <f t="shared" si="8"/>
        <v>10299.14</v>
      </c>
      <c r="AB29" s="376">
        <f t="shared" si="9"/>
        <v>19126.97</v>
      </c>
      <c r="AC29" s="375">
        <f t="shared" si="10"/>
        <v>1.24</v>
      </c>
      <c r="AD29" s="374">
        <f t="shared" si="11"/>
        <v>0.34</v>
      </c>
      <c r="AE29" s="373">
        <f t="shared" si="12"/>
        <v>0.63</v>
      </c>
      <c r="AF29" s="373">
        <f t="shared" si="13"/>
        <v>2.21</v>
      </c>
      <c r="AG29" s="375">
        <f t="shared" si="14"/>
        <v>1.1599999999999999</v>
      </c>
      <c r="AH29" s="374">
        <f t="shared" si="15"/>
        <v>0.31</v>
      </c>
      <c r="AI29" s="373">
        <f t="shared" si="16"/>
        <v>0.57999999999999996</v>
      </c>
      <c r="AJ29" s="373">
        <f t="shared" si="17"/>
        <v>2.0499999999999998</v>
      </c>
      <c r="AK29" s="422">
        <f t="shared" si="19"/>
        <v>0.08</v>
      </c>
      <c r="AL29" s="422">
        <f t="shared" si="20"/>
        <v>0.15</v>
      </c>
    </row>
    <row r="30" spans="1:38" x14ac:dyDescent="0.25">
      <c r="A30" s="313">
        <v>1017864</v>
      </c>
      <c r="B30" s="313">
        <v>5179</v>
      </c>
      <c r="C30" s="297">
        <f>INDEX('Final Comp Values'!C:C,MATCH(B30,'Final Comp Values'!B:B,0))</f>
        <v>455560</v>
      </c>
      <c r="D30" s="314" t="s">
        <v>1021</v>
      </c>
      <c r="E30" s="346" t="str">
        <f>INDEX('Final Comp Values'!U:U,MATCH($C30,'Final Comp Values'!$C:$C,0))</f>
        <v/>
      </c>
      <c r="F30" s="346">
        <f>INDEX('Final Comp Values'!V:V,MATCH($C30,'Final Comp Values'!$C:$C,0))</f>
        <v>2.8730488826001648E-3</v>
      </c>
      <c r="G30" s="370">
        <f t="shared" si="0"/>
        <v>0</v>
      </c>
      <c r="H30" s="370">
        <f t="shared" si="1"/>
        <v>0</v>
      </c>
      <c r="I30" s="372">
        <v>0</v>
      </c>
      <c r="J30" s="370">
        <f>+I30*2</f>
        <v>0</v>
      </c>
      <c r="K30" s="371">
        <f t="shared" si="18"/>
        <v>0</v>
      </c>
      <c r="L30" s="371">
        <f t="shared" si="21"/>
        <v>24122.58</v>
      </c>
      <c r="M30" s="371">
        <f t="shared" si="21"/>
        <v>24122.58</v>
      </c>
      <c r="N30" s="371">
        <f t="shared" si="21"/>
        <v>24122.58</v>
      </c>
      <c r="O30" s="371">
        <f t="shared" si="21"/>
        <v>24122.58</v>
      </c>
      <c r="P30" s="371">
        <f t="shared" si="3"/>
        <v>96490.31</v>
      </c>
      <c r="Q30" s="371">
        <f t="shared" si="22"/>
        <v>44799.07</v>
      </c>
      <c r="R30" s="371">
        <f t="shared" si="22"/>
        <v>44799.07</v>
      </c>
      <c r="S30" s="371">
        <f t="shared" si="22"/>
        <v>44799.07</v>
      </c>
      <c r="T30" s="371">
        <f t="shared" si="22"/>
        <v>44799.07</v>
      </c>
      <c r="U30" s="371">
        <f t="shared" si="5"/>
        <v>179196.29</v>
      </c>
      <c r="V30" s="370">
        <f t="shared" si="6"/>
        <v>275686.59999999998</v>
      </c>
      <c r="W30" s="369" t="s">
        <v>14880</v>
      </c>
      <c r="X30" s="369" t="s">
        <v>1003</v>
      </c>
      <c r="Y30" s="270">
        <v>17703.638711784723</v>
      </c>
      <c r="Z30" s="377">
        <f t="shared" si="7"/>
        <v>0</v>
      </c>
      <c r="AA30" s="376">
        <f t="shared" si="8"/>
        <v>103753.02</v>
      </c>
      <c r="AB30" s="376">
        <f t="shared" si="9"/>
        <v>192684.18</v>
      </c>
      <c r="AC30" s="375">
        <f t="shared" si="10"/>
        <v>0</v>
      </c>
      <c r="AD30" s="374">
        <f t="shared" si="11"/>
        <v>5.86</v>
      </c>
      <c r="AE30" s="373">
        <f t="shared" si="12"/>
        <v>10.88</v>
      </c>
      <c r="AF30" s="373">
        <f t="shared" si="13"/>
        <v>16.740000000000002</v>
      </c>
      <c r="AG30" s="375">
        <f t="shared" si="14"/>
        <v>0</v>
      </c>
      <c r="AH30" s="374">
        <f t="shared" si="15"/>
        <v>5.45</v>
      </c>
      <c r="AI30" s="373">
        <f t="shared" si="16"/>
        <v>10.119999999999999</v>
      </c>
      <c r="AJ30" s="373">
        <f t="shared" si="17"/>
        <v>15.57</v>
      </c>
      <c r="AK30" s="422">
        <f t="shared" si="19"/>
        <v>1.36</v>
      </c>
      <c r="AL30" s="422">
        <f t="shared" si="20"/>
        <v>2.5299999999999998</v>
      </c>
    </row>
    <row r="31" spans="1:38" x14ac:dyDescent="0.25">
      <c r="A31" s="297">
        <v>1028781</v>
      </c>
      <c r="B31" s="297">
        <v>5129</v>
      </c>
      <c r="C31" s="297">
        <f>INDEX('Final Comp Values'!C:C,MATCH(B31,'Final Comp Values'!B:B,0))</f>
        <v>455569</v>
      </c>
      <c r="D31" s="299" t="s">
        <v>915</v>
      </c>
      <c r="E31" s="346">
        <f>INDEX('Final Comp Values'!U:U,MATCH($C31,'Final Comp Values'!$C:$C,0))</f>
        <v>2.4960842046314966E-3</v>
      </c>
      <c r="F31" s="346">
        <f>INDEX('Final Comp Values'!V:V,MATCH($C31,'Final Comp Values'!$C:$C,0))</f>
        <v>1.9036279186081841E-3</v>
      </c>
      <c r="G31" s="370">
        <f t="shared" si="0"/>
        <v>513343.47940409544</v>
      </c>
      <c r="H31" s="370">
        <f t="shared" si="1"/>
        <v>256671.73970000001</v>
      </c>
      <c r="I31" s="372">
        <v>0</v>
      </c>
      <c r="J31" s="372"/>
      <c r="K31" s="371">
        <f t="shared" si="18"/>
        <v>235550.54610989016</v>
      </c>
      <c r="L31" s="371">
        <f t="shared" si="21"/>
        <v>15983.17</v>
      </c>
      <c r="M31" s="371">
        <f t="shared" si="21"/>
        <v>15983.17</v>
      </c>
      <c r="N31" s="371">
        <f t="shared" si="21"/>
        <v>15983.17</v>
      </c>
      <c r="O31" s="371">
        <f t="shared" si="21"/>
        <v>15983.17</v>
      </c>
      <c r="P31" s="371">
        <f t="shared" si="3"/>
        <v>63932.66</v>
      </c>
      <c r="Q31" s="371">
        <f t="shared" si="22"/>
        <v>29683.02</v>
      </c>
      <c r="R31" s="371">
        <f t="shared" si="22"/>
        <v>29683.02</v>
      </c>
      <c r="S31" s="371">
        <f t="shared" si="22"/>
        <v>29683.02</v>
      </c>
      <c r="T31" s="371">
        <f t="shared" si="22"/>
        <v>29683.02</v>
      </c>
      <c r="U31" s="371">
        <f t="shared" si="5"/>
        <v>118732.07</v>
      </c>
      <c r="V31" s="370">
        <f t="shared" si="6"/>
        <v>418215.27610989014</v>
      </c>
      <c r="W31" s="369" t="s">
        <v>15005</v>
      </c>
      <c r="X31" s="369" t="s">
        <v>939</v>
      </c>
      <c r="Y31" s="270">
        <v>37020.787783372318</v>
      </c>
      <c r="Z31" s="377">
        <f t="shared" si="7"/>
        <v>253280.16</v>
      </c>
      <c r="AA31" s="376">
        <f t="shared" si="8"/>
        <v>68744.800000000003</v>
      </c>
      <c r="AB31" s="376">
        <f t="shared" si="9"/>
        <v>127668.89</v>
      </c>
      <c r="AC31" s="375">
        <f t="shared" si="10"/>
        <v>6.84</v>
      </c>
      <c r="AD31" s="374">
        <f t="shared" si="11"/>
        <v>1.86</v>
      </c>
      <c r="AE31" s="373">
        <f t="shared" si="12"/>
        <v>3.45</v>
      </c>
      <c r="AF31" s="373">
        <f t="shared" si="13"/>
        <v>12.149999999999999</v>
      </c>
      <c r="AG31" s="375">
        <f t="shared" si="14"/>
        <v>6.36</v>
      </c>
      <c r="AH31" s="374">
        <f t="shared" si="15"/>
        <v>1.73</v>
      </c>
      <c r="AI31" s="373">
        <f t="shared" si="16"/>
        <v>3.21</v>
      </c>
      <c r="AJ31" s="373">
        <f t="shared" si="17"/>
        <v>11.3</v>
      </c>
      <c r="AK31" s="422">
        <f t="shared" si="19"/>
        <v>0.43</v>
      </c>
      <c r="AL31" s="422">
        <f t="shared" si="20"/>
        <v>0.8</v>
      </c>
    </row>
    <row r="32" spans="1:38" x14ac:dyDescent="0.25">
      <c r="A32" s="311">
        <v>1026240</v>
      </c>
      <c r="B32" s="311">
        <v>4960</v>
      </c>
      <c r="C32" s="297">
        <f>INDEX('Final Comp Values'!C:C,MATCH(B32,'Final Comp Values'!B:B,0))</f>
        <v>455572</v>
      </c>
      <c r="D32" s="312" t="s">
        <v>915</v>
      </c>
      <c r="E32" s="346">
        <f>INDEX('Final Comp Values'!U:U,MATCH($C32,'Final Comp Values'!$C:$C,0))</f>
        <v>3.5470865210835657E-3</v>
      </c>
      <c r="F32" s="346">
        <f>INDEX('Final Comp Values'!V:V,MATCH($C32,'Final Comp Values'!$C:$C,0))</f>
        <v>2.7051703298808854E-3</v>
      </c>
      <c r="G32" s="370">
        <f t="shared" si="0"/>
        <v>729492.11132451613</v>
      </c>
      <c r="H32" s="370">
        <f t="shared" si="1"/>
        <v>364746.05570000003</v>
      </c>
      <c r="I32" s="372">
        <v>349367.34</v>
      </c>
      <c r="J32" s="372">
        <v>349367.34</v>
      </c>
      <c r="K32" s="371">
        <f t="shared" si="18"/>
        <v>334731.56297770573</v>
      </c>
      <c r="L32" s="371">
        <f t="shared" si="21"/>
        <v>22713.040000000001</v>
      </c>
      <c r="M32" s="371">
        <f t="shared" si="21"/>
        <v>22713.040000000001</v>
      </c>
      <c r="N32" s="371">
        <f t="shared" si="21"/>
        <v>22713.040000000001</v>
      </c>
      <c r="O32" s="371">
        <f t="shared" si="21"/>
        <v>22713.040000000001</v>
      </c>
      <c r="P32" s="371">
        <f t="shared" si="3"/>
        <v>90852.17</v>
      </c>
      <c r="Q32" s="371">
        <f t="shared" si="22"/>
        <v>42181.36</v>
      </c>
      <c r="R32" s="371">
        <f t="shared" si="22"/>
        <v>42181.36</v>
      </c>
      <c r="S32" s="371">
        <f t="shared" si="22"/>
        <v>42181.36</v>
      </c>
      <c r="T32" s="371">
        <f t="shared" si="22"/>
        <v>42181.36</v>
      </c>
      <c r="U32" s="371">
        <f t="shared" si="5"/>
        <v>168725.45</v>
      </c>
      <c r="V32" s="370">
        <f t="shared" si="6"/>
        <v>594309.18297770573</v>
      </c>
      <c r="W32" s="369" t="s">
        <v>14877</v>
      </c>
      <c r="X32" s="369" t="s">
        <v>937</v>
      </c>
      <c r="Y32" s="270">
        <v>35034.628533077281</v>
      </c>
      <c r="Z32" s="377">
        <f t="shared" si="7"/>
        <v>359926.41</v>
      </c>
      <c r="AA32" s="376">
        <f t="shared" si="8"/>
        <v>97690.51</v>
      </c>
      <c r="AB32" s="376">
        <f t="shared" si="9"/>
        <v>181425.22</v>
      </c>
      <c r="AC32" s="375">
        <f t="shared" si="10"/>
        <v>10.27</v>
      </c>
      <c r="AD32" s="374">
        <f t="shared" si="11"/>
        <v>2.79</v>
      </c>
      <c r="AE32" s="373">
        <f t="shared" si="12"/>
        <v>5.18</v>
      </c>
      <c r="AF32" s="373">
        <f t="shared" si="13"/>
        <v>18.239999999999998</v>
      </c>
      <c r="AG32" s="375">
        <f t="shared" si="14"/>
        <v>9.5500000000000007</v>
      </c>
      <c r="AH32" s="374">
        <f t="shared" si="15"/>
        <v>2.59</v>
      </c>
      <c r="AI32" s="373">
        <f t="shared" si="16"/>
        <v>4.82</v>
      </c>
      <c r="AJ32" s="373">
        <f t="shared" si="17"/>
        <v>16.96</v>
      </c>
      <c r="AK32" s="422">
        <f t="shared" si="19"/>
        <v>0.65</v>
      </c>
      <c r="AL32" s="422">
        <f t="shared" si="20"/>
        <v>1.21</v>
      </c>
    </row>
    <row r="33" spans="1:38" x14ac:dyDescent="0.25">
      <c r="A33" s="311">
        <v>1028609</v>
      </c>
      <c r="B33" s="311">
        <v>4346</v>
      </c>
      <c r="C33" s="297">
        <f>INDEX('Final Comp Values'!C:C,MATCH(B33,'Final Comp Values'!B:B,0))</f>
        <v>455573</v>
      </c>
      <c r="D33" s="312" t="s">
        <v>915</v>
      </c>
      <c r="E33" s="346">
        <f>INDEX('Final Comp Values'!U:U,MATCH($C33,'Final Comp Values'!$C:$C,0))</f>
        <v>1.8324947002347071E-3</v>
      </c>
      <c r="F33" s="346">
        <f>INDEX('Final Comp Values'!V:V,MATCH($C33,'Final Comp Values'!$C:$C,0))</f>
        <v>1.3975442277129923E-3</v>
      </c>
      <c r="G33" s="370">
        <f t="shared" si="0"/>
        <v>376869.98045281379</v>
      </c>
      <c r="H33" s="370">
        <f t="shared" si="1"/>
        <v>188434.9902</v>
      </c>
      <c r="I33" s="372">
        <v>180490.04</v>
      </c>
      <c r="J33" s="372">
        <v>180490.04</v>
      </c>
      <c r="K33" s="371">
        <f t="shared" si="18"/>
        <v>172928.91264759621</v>
      </c>
      <c r="L33" s="371">
        <f t="shared" si="21"/>
        <v>11734.01</v>
      </c>
      <c r="M33" s="371">
        <f t="shared" si="21"/>
        <v>11734.01</v>
      </c>
      <c r="N33" s="371">
        <f t="shared" si="21"/>
        <v>11734.01</v>
      </c>
      <c r="O33" s="371">
        <f t="shared" si="21"/>
        <v>11734.01</v>
      </c>
      <c r="P33" s="371">
        <f t="shared" si="3"/>
        <v>46936.02</v>
      </c>
      <c r="Q33" s="371">
        <f t="shared" si="22"/>
        <v>21791.72</v>
      </c>
      <c r="R33" s="371">
        <f t="shared" si="22"/>
        <v>21791.72</v>
      </c>
      <c r="S33" s="371">
        <f t="shared" si="22"/>
        <v>21791.72</v>
      </c>
      <c r="T33" s="371">
        <f t="shared" si="22"/>
        <v>21791.72</v>
      </c>
      <c r="U33" s="371">
        <f t="shared" si="5"/>
        <v>87166.89</v>
      </c>
      <c r="V33" s="370">
        <f t="shared" si="6"/>
        <v>307031.82264759619</v>
      </c>
      <c r="W33" s="369" t="s">
        <v>14929</v>
      </c>
      <c r="X33" s="369" t="s">
        <v>939</v>
      </c>
      <c r="Y33" s="270">
        <v>37020.787783372318</v>
      </c>
      <c r="Z33" s="377">
        <f t="shared" si="7"/>
        <v>185945.07</v>
      </c>
      <c r="AA33" s="376">
        <f t="shared" si="8"/>
        <v>50468.84</v>
      </c>
      <c r="AB33" s="376">
        <f t="shared" si="9"/>
        <v>93727.84</v>
      </c>
      <c r="AC33" s="375">
        <f t="shared" si="10"/>
        <v>5.0199999999999996</v>
      </c>
      <c r="AD33" s="374">
        <f t="shared" si="11"/>
        <v>1.36</v>
      </c>
      <c r="AE33" s="373">
        <f t="shared" si="12"/>
        <v>2.5299999999999998</v>
      </c>
      <c r="AF33" s="373">
        <f t="shared" si="13"/>
        <v>8.91</v>
      </c>
      <c r="AG33" s="375">
        <f t="shared" si="14"/>
        <v>4.67</v>
      </c>
      <c r="AH33" s="374">
        <f t="shared" si="15"/>
        <v>1.27</v>
      </c>
      <c r="AI33" s="373">
        <f t="shared" si="16"/>
        <v>2.35</v>
      </c>
      <c r="AJ33" s="373">
        <f t="shared" si="17"/>
        <v>8.2899999999999991</v>
      </c>
      <c r="AK33" s="422">
        <f t="shared" si="19"/>
        <v>0.32</v>
      </c>
      <c r="AL33" s="422">
        <f t="shared" si="20"/>
        <v>0.59</v>
      </c>
    </row>
    <row r="34" spans="1:38" x14ac:dyDescent="0.25">
      <c r="A34" s="311">
        <v>1026266</v>
      </c>
      <c r="B34" s="311">
        <v>4865</v>
      </c>
      <c r="C34" s="297">
        <f>INDEX('Final Comp Values'!C:C,MATCH(B34,'Final Comp Values'!B:B,0))</f>
        <v>455574</v>
      </c>
      <c r="D34" s="312" t="s">
        <v>915</v>
      </c>
      <c r="E34" s="346">
        <f>INDEX('Final Comp Values'!U:U,MATCH($C34,'Final Comp Values'!$C:$C,0))</f>
        <v>2.2113888749312181E-3</v>
      </c>
      <c r="F34" s="346">
        <f>INDEX('Final Comp Values'!V:V,MATCH($C34,'Final Comp Values'!$C:$C,0))</f>
        <v>1.6865062458259865E-3</v>
      </c>
      <c r="G34" s="370">
        <f t="shared" si="0"/>
        <v>454793.17455169442</v>
      </c>
      <c r="H34" s="370">
        <f t="shared" si="1"/>
        <v>227396.58730000001</v>
      </c>
      <c r="I34" s="372">
        <v>217809</v>
      </c>
      <c r="J34" s="372">
        <v>217809</v>
      </c>
      <c r="K34" s="371">
        <f t="shared" si="18"/>
        <v>208684.40903750877</v>
      </c>
      <c r="L34" s="371">
        <f t="shared" si="21"/>
        <v>14160.18</v>
      </c>
      <c r="M34" s="371">
        <f t="shared" si="21"/>
        <v>14160.18</v>
      </c>
      <c r="N34" s="371">
        <f t="shared" si="21"/>
        <v>14160.18</v>
      </c>
      <c r="O34" s="371">
        <f t="shared" si="21"/>
        <v>14160.18</v>
      </c>
      <c r="P34" s="371">
        <f t="shared" si="3"/>
        <v>56640.7</v>
      </c>
      <c r="Q34" s="371">
        <f t="shared" si="22"/>
        <v>26297.47</v>
      </c>
      <c r="R34" s="371">
        <f t="shared" si="22"/>
        <v>26297.47</v>
      </c>
      <c r="S34" s="371">
        <f t="shared" si="22"/>
        <v>26297.47</v>
      </c>
      <c r="T34" s="371">
        <f t="shared" si="22"/>
        <v>26297.47</v>
      </c>
      <c r="U34" s="371">
        <f t="shared" si="5"/>
        <v>105189.88</v>
      </c>
      <c r="V34" s="370">
        <f t="shared" si="6"/>
        <v>370514.98903750879</v>
      </c>
      <c r="W34" s="369" t="s">
        <v>14949</v>
      </c>
      <c r="X34" s="369" t="s">
        <v>937</v>
      </c>
      <c r="Y34" s="270">
        <v>35034.628533077281</v>
      </c>
      <c r="Z34" s="377">
        <f t="shared" si="7"/>
        <v>224391.84</v>
      </c>
      <c r="AA34" s="376">
        <f t="shared" si="8"/>
        <v>60903.98</v>
      </c>
      <c r="AB34" s="376">
        <f t="shared" si="9"/>
        <v>113107.4</v>
      </c>
      <c r="AC34" s="375">
        <f t="shared" si="10"/>
        <v>6.4</v>
      </c>
      <c r="AD34" s="374">
        <f t="shared" si="11"/>
        <v>1.74</v>
      </c>
      <c r="AE34" s="373">
        <f t="shared" si="12"/>
        <v>3.23</v>
      </c>
      <c r="AF34" s="373">
        <f t="shared" si="13"/>
        <v>11.370000000000001</v>
      </c>
      <c r="AG34" s="375">
        <f t="shared" si="14"/>
        <v>5.96</v>
      </c>
      <c r="AH34" s="374">
        <f t="shared" si="15"/>
        <v>1.62</v>
      </c>
      <c r="AI34" s="373">
        <f t="shared" si="16"/>
        <v>3</v>
      </c>
      <c r="AJ34" s="373">
        <f t="shared" si="17"/>
        <v>10.58</v>
      </c>
      <c r="AK34" s="422">
        <f t="shared" si="19"/>
        <v>0.41</v>
      </c>
      <c r="AL34" s="422">
        <f t="shared" si="20"/>
        <v>0.75</v>
      </c>
    </row>
    <row r="35" spans="1:38" x14ac:dyDescent="0.25">
      <c r="A35" s="297">
        <v>1014485</v>
      </c>
      <c r="B35" s="313">
        <v>4567</v>
      </c>
      <c r="C35" s="297">
        <f>INDEX('Final Comp Values'!C:C,MATCH(B35,'Final Comp Values'!B:B,0))</f>
        <v>455575</v>
      </c>
      <c r="D35" s="314" t="s">
        <v>915</v>
      </c>
      <c r="E35" s="346">
        <f>INDEX('Final Comp Values'!U:U,MATCH($C35,'Final Comp Values'!$C:$C,0))</f>
        <v>3.5120243035489259E-3</v>
      </c>
      <c r="F35" s="346">
        <f>INDEX('Final Comp Values'!V:V,MATCH($C35,'Final Comp Values'!$C:$C,0))</f>
        <v>2.6784302799805625E-3</v>
      </c>
      <c r="G35" s="370">
        <f t="shared" si="0"/>
        <v>722281.23249620653</v>
      </c>
      <c r="H35" s="370">
        <f t="shared" si="1"/>
        <v>361140.61619999999</v>
      </c>
      <c r="I35" s="372">
        <v>345913.91</v>
      </c>
      <c r="J35" s="372">
        <v>345913.91</v>
      </c>
      <c r="K35" s="371">
        <f t="shared" si="18"/>
        <v>331422.81062360498</v>
      </c>
      <c r="L35" s="371">
        <f t="shared" si="21"/>
        <v>22488.53</v>
      </c>
      <c r="M35" s="371">
        <f t="shared" si="21"/>
        <v>22488.53</v>
      </c>
      <c r="N35" s="371">
        <f t="shared" si="21"/>
        <v>22488.53</v>
      </c>
      <c r="O35" s="371">
        <f t="shared" si="21"/>
        <v>22488.53</v>
      </c>
      <c r="P35" s="371">
        <f t="shared" si="3"/>
        <v>89954.11</v>
      </c>
      <c r="Q35" s="371">
        <f t="shared" si="22"/>
        <v>41764.410000000003</v>
      </c>
      <c r="R35" s="371">
        <f t="shared" si="22"/>
        <v>41764.410000000003</v>
      </c>
      <c r="S35" s="371">
        <f t="shared" si="22"/>
        <v>41764.410000000003</v>
      </c>
      <c r="T35" s="371">
        <f t="shared" si="22"/>
        <v>41764.410000000003</v>
      </c>
      <c r="U35" s="371">
        <f t="shared" si="5"/>
        <v>167057.64000000001</v>
      </c>
      <c r="V35" s="370">
        <f t="shared" si="6"/>
        <v>588434.56062360504</v>
      </c>
      <c r="W35" s="369" t="s">
        <v>14905</v>
      </c>
      <c r="X35" s="369" t="s">
        <v>935</v>
      </c>
      <c r="Y35" s="270">
        <v>13080.601678231602</v>
      </c>
      <c r="Z35" s="377">
        <f t="shared" si="7"/>
        <v>356368.61</v>
      </c>
      <c r="AA35" s="376">
        <f t="shared" si="8"/>
        <v>96724.85</v>
      </c>
      <c r="AB35" s="376">
        <f t="shared" si="9"/>
        <v>179631.87</v>
      </c>
      <c r="AC35" s="375">
        <f t="shared" si="10"/>
        <v>27.24</v>
      </c>
      <c r="AD35" s="374">
        <f t="shared" si="11"/>
        <v>7.39</v>
      </c>
      <c r="AE35" s="373">
        <f t="shared" si="12"/>
        <v>13.73</v>
      </c>
      <c r="AF35" s="373">
        <f t="shared" si="13"/>
        <v>48.36</v>
      </c>
      <c r="AG35" s="375">
        <f t="shared" si="14"/>
        <v>25.34</v>
      </c>
      <c r="AH35" s="374">
        <f t="shared" si="15"/>
        <v>6.88</v>
      </c>
      <c r="AI35" s="373">
        <f t="shared" si="16"/>
        <v>12.77</v>
      </c>
      <c r="AJ35" s="373">
        <f t="shared" si="17"/>
        <v>44.989999999999995</v>
      </c>
      <c r="AK35" s="422">
        <f t="shared" si="19"/>
        <v>1.72</v>
      </c>
      <c r="AL35" s="422">
        <f t="shared" si="20"/>
        <v>3.19</v>
      </c>
    </row>
    <row r="36" spans="1:38" x14ac:dyDescent="0.25">
      <c r="A36" s="311">
        <v>1028660</v>
      </c>
      <c r="B36" s="311">
        <v>4530</v>
      </c>
      <c r="C36" s="297">
        <f>INDEX('Final Comp Values'!C:C,MATCH(B36,'Final Comp Values'!B:B,0))</f>
        <v>455576</v>
      </c>
      <c r="D36" s="312" t="s">
        <v>915</v>
      </c>
      <c r="E36" s="346">
        <f>INDEX('Final Comp Values'!U:U,MATCH($C36,'Final Comp Values'!$C:$C,0))</f>
        <v>1.1200156249093352E-3</v>
      </c>
      <c r="F36" s="346">
        <f>INDEX('Final Comp Values'!V:V,MATCH($C36,'Final Comp Values'!$C:$C,0))</f>
        <v>8.5417511512580113E-4</v>
      </c>
      <c r="G36" s="370">
        <f t="shared" si="0"/>
        <v>230341.87581135397</v>
      </c>
      <c r="H36" s="370">
        <f t="shared" si="1"/>
        <v>115170.9379</v>
      </c>
      <c r="I36" s="372">
        <v>110315.01</v>
      </c>
      <c r="J36" s="372">
        <v>110315.01</v>
      </c>
      <c r="K36" s="371">
        <f t="shared" si="18"/>
        <v>105693.66674789414</v>
      </c>
      <c r="L36" s="371">
        <f t="shared" si="21"/>
        <v>7171.79</v>
      </c>
      <c r="M36" s="371">
        <f t="shared" si="21"/>
        <v>7171.79</v>
      </c>
      <c r="N36" s="371">
        <f t="shared" si="21"/>
        <v>7171.79</v>
      </c>
      <c r="O36" s="371">
        <f t="shared" si="21"/>
        <v>7171.79</v>
      </c>
      <c r="P36" s="371">
        <f t="shared" si="3"/>
        <v>28687.16</v>
      </c>
      <c r="Q36" s="371">
        <f t="shared" si="22"/>
        <v>13319.04</v>
      </c>
      <c r="R36" s="371">
        <f t="shared" si="22"/>
        <v>13319.04</v>
      </c>
      <c r="S36" s="371">
        <f t="shared" si="22"/>
        <v>13319.04</v>
      </c>
      <c r="T36" s="371">
        <f t="shared" si="22"/>
        <v>13319.04</v>
      </c>
      <c r="U36" s="371">
        <f t="shared" si="5"/>
        <v>53276.160000000003</v>
      </c>
      <c r="V36" s="370">
        <f t="shared" si="6"/>
        <v>187656.98674789415</v>
      </c>
      <c r="W36" s="369" t="s">
        <v>14877</v>
      </c>
      <c r="X36" s="369" t="s">
        <v>937</v>
      </c>
      <c r="Y36" s="270">
        <v>35034.628533077281</v>
      </c>
      <c r="Z36" s="377">
        <f t="shared" si="7"/>
        <v>113649.1</v>
      </c>
      <c r="AA36" s="376">
        <f t="shared" si="8"/>
        <v>30846.41</v>
      </c>
      <c r="AB36" s="376">
        <f t="shared" si="9"/>
        <v>57286.19</v>
      </c>
      <c r="AC36" s="375">
        <f t="shared" si="10"/>
        <v>3.24</v>
      </c>
      <c r="AD36" s="374">
        <f t="shared" si="11"/>
        <v>0.88</v>
      </c>
      <c r="AE36" s="373">
        <f t="shared" si="12"/>
        <v>1.64</v>
      </c>
      <c r="AF36" s="373">
        <f t="shared" si="13"/>
        <v>5.76</v>
      </c>
      <c r="AG36" s="375">
        <f t="shared" si="14"/>
        <v>3.02</v>
      </c>
      <c r="AH36" s="374">
        <f t="shared" si="15"/>
        <v>0.82</v>
      </c>
      <c r="AI36" s="373">
        <f t="shared" si="16"/>
        <v>1.52</v>
      </c>
      <c r="AJ36" s="373">
        <f t="shared" si="17"/>
        <v>5.3599999999999994</v>
      </c>
      <c r="AK36" s="422">
        <f t="shared" si="19"/>
        <v>0.21</v>
      </c>
      <c r="AL36" s="422">
        <f t="shared" si="20"/>
        <v>0.38</v>
      </c>
    </row>
    <row r="37" spans="1:38" x14ac:dyDescent="0.25">
      <c r="A37" s="297">
        <v>1021225</v>
      </c>
      <c r="B37" s="297">
        <v>4802</v>
      </c>
      <c r="C37" s="297">
        <f>INDEX('Final Comp Values'!C:C,MATCH(B37,'Final Comp Values'!B:B,0))</f>
        <v>455577</v>
      </c>
      <c r="D37" s="299" t="s">
        <v>915</v>
      </c>
      <c r="E37" s="346">
        <f>INDEX('Final Comp Values'!U:U,MATCH($C37,'Final Comp Values'!$C:$C,0))</f>
        <v>1.0887806212605189E-3</v>
      </c>
      <c r="F37" s="346">
        <f>INDEX('Final Comp Values'!V:V,MATCH($C37,'Final Comp Values'!$C:$C,0))</f>
        <v>8.3035387348924603E-4</v>
      </c>
      <c r="G37" s="370">
        <f t="shared" si="0"/>
        <v>223918.09995374014</v>
      </c>
      <c r="H37" s="370">
        <f t="shared" si="1"/>
        <v>111959.05</v>
      </c>
      <c r="I37" s="372">
        <v>107238.54</v>
      </c>
      <c r="J37" s="372">
        <v>107238.54</v>
      </c>
      <c r="K37" s="371">
        <f t="shared" si="18"/>
        <v>102746.08102399453</v>
      </c>
      <c r="L37" s="371">
        <f t="shared" si="21"/>
        <v>6971.78</v>
      </c>
      <c r="M37" s="371">
        <f t="shared" si="21"/>
        <v>6971.78</v>
      </c>
      <c r="N37" s="371">
        <f t="shared" si="21"/>
        <v>6971.78</v>
      </c>
      <c r="O37" s="371">
        <f t="shared" si="21"/>
        <v>6971.78</v>
      </c>
      <c r="P37" s="371">
        <f t="shared" si="3"/>
        <v>27887.13</v>
      </c>
      <c r="Q37" s="371">
        <f t="shared" si="22"/>
        <v>12947.6</v>
      </c>
      <c r="R37" s="371">
        <f t="shared" si="22"/>
        <v>12947.6</v>
      </c>
      <c r="S37" s="371">
        <f t="shared" si="22"/>
        <v>12947.6</v>
      </c>
      <c r="T37" s="371">
        <f t="shared" si="22"/>
        <v>12947.6</v>
      </c>
      <c r="U37" s="371">
        <f t="shared" si="5"/>
        <v>51790.39</v>
      </c>
      <c r="V37" s="370">
        <f t="shared" si="6"/>
        <v>182423.60102399453</v>
      </c>
      <c r="W37" s="369" t="s">
        <v>14899</v>
      </c>
      <c r="X37" s="369" t="s">
        <v>939</v>
      </c>
      <c r="Y37" s="270">
        <v>37020.787783372318</v>
      </c>
      <c r="Z37" s="377">
        <f t="shared" si="7"/>
        <v>110479.66</v>
      </c>
      <c r="AA37" s="376">
        <f t="shared" si="8"/>
        <v>29986.16</v>
      </c>
      <c r="AB37" s="376">
        <f t="shared" si="9"/>
        <v>55688.59</v>
      </c>
      <c r="AC37" s="375">
        <f t="shared" si="10"/>
        <v>2.98</v>
      </c>
      <c r="AD37" s="374">
        <f t="shared" si="11"/>
        <v>0.81</v>
      </c>
      <c r="AE37" s="373">
        <f t="shared" si="12"/>
        <v>1.5</v>
      </c>
      <c r="AF37" s="373">
        <f t="shared" si="13"/>
        <v>5.29</v>
      </c>
      <c r="AG37" s="375">
        <f t="shared" si="14"/>
        <v>2.78</v>
      </c>
      <c r="AH37" s="374">
        <f t="shared" si="15"/>
        <v>0.75</v>
      </c>
      <c r="AI37" s="373">
        <f t="shared" si="16"/>
        <v>1.4</v>
      </c>
      <c r="AJ37" s="373">
        <f t="shared" si="17"/>
        <v>4.93</v>
      </c>
      <c r="AK37" s="422">
        <f t="shared" si="19"/>
        <v>0.19</v>
      </c>
      <c r="AL37" s="422">
        <f t="shared" si="20"/>
        <v>0.35</v>
      </c>
    </row>
    <row r="38" spans="1:38" x14ac:dyDescent="0.25">
      <c r="A38" s="297">
        <v>1028602</v>
      </c>
      <c r="B38" s="297">
        <v>4650</v>
      </c>
      <c r="C38" s="297">
        <f>INDEX('Final Comp Values'!C:C,MATCH(B38,'Final Comp Values'!B:B,0))</f>
        <v>455582</v>
      </c>
      <c r="D38" s="299" t="s">
        <v>915</v>
      </c>
      <c r="E38" s="346">
        <f>INDEX('Final Comp Values'!U:U,MATCH($C38,'Final Comp Values'!$C:$C,0))</f>
        <v>1.978299203433332E-3</v>
      </c>
      <c r="F38" s="346">
        <f>INDEX('Final Comp Values'!V:V,MATCH($C38,'Final Comp Values'!$C:$C,0))</f>
        <v>1.5087414070520102E-3</v>
      </c>
      <c r="G38" s="370">
        <f t="shared" si="0"/>
        <v>406856.06459448149</v>
      </c>
      <c r="H38" s="370">
        <f t="shared" si="1"/>
        <v>203428.03229999999</v>
      </c>
      <c r="I38" s="372">
        <v>194851</v>
      </c>
      <c r="J38" s="372">
        <v>194851</v>
      </c>
      <c r="K38" s="371">
        <f t="shared" si="18"/>
        <v>186688.19620461372</v>
      </c>
      <c r="L38" s="371">
        <f t="shared" si="21"/>
        <v>12667.63</v>
      </c>
      <c r="M38" s="371">
        <f t="shared" si="21"/>
        <v>12667.63</v>
      </c>
      <c r="N38" s="371">
        <f t="shared" si="21"/>
        <v>12667.63</v>
      </c>
      <c r="O38" s="371">
        <f t="shared" si="21"/>
        <v>12667.63</v>
      </c>
      <c r="P38" s="371">
        <f t="shared" si="3"/>
        <v>50670.53</v>
      </c>
      <c r="Q38" s="371">
        <f t="shared" si="22"/>
        <v>23525.61</v>
      </c>
      <c r="R38" s="371">
        <f t="shared" si="22"/>
        <v>23525.61</v>
      </c>
      <c r="S38" s="371">
        <f t="shared" si="22"/>
        <v>23525.61</v>
      </c>
      <c r="T38" s="371">
        <f t="shared" si="22"/>
        <v>23525.61</v>
      </c>
      <c r="U38" s="371">
        <f t="shared" si="5"/>
        <v>94102.42</v>
      </c>
      <c r="V38" s="370">
        <f t="shared" si="6"/>
        <v>331461.14620461373</v>
      </c>
      <c r="W38" s="369" t="s">
        <v>14990</v>
      </c>
      <c r="X38" s="369" t="s">
        <v>930</v>
      </c>
      <c r="Y38" s="270">
        <v>46984.658324669057</v>
      </c>
      <c r="Z38" s="377">
        <f t="shared" si="7"/>
        <v>200740</v>
      </c>
      <c r="AA38" s="376">
        <f t="shared" si="8"/>
        <v>54484.44</v>
      </c>
      <c r="AB38" s="376">
        <f t="shared" si="9"/>
        <v>101185.4</v>
      </c>
      <c r="AC38" s="375">
        <f t="shared" si="10"/>
        <v>4.2699999999999996</v>
      </c>
      <c r="AD38" s="374">
        <f t="shared" si="11"/>
        <v>1.1599999999999999</v>
      </c>
      <c r="AE38" s="373">
        <f t="shared" si="12"/>
        <v>2.15</v>
      </c>
      <c r="AF38" s="373">
        <f t="shared" si="13"/>
        <v>7.58</v>
      </c>
      <c r="AG38" s="375">
        <f t="shared" si="14"/>
        <v>3.97</v>
      </c>
      <c r="AH38" s="374">
        <f t="shared" si="15"/>
        <v>1.08</v>
      </c>
      <c r="AI38" s="373">
        <f t="shared" si="16"/>
        <v>2</v>
      </c>
      <c r="AJ38" s="373">
        <f t="shared" si="17"/>
        <v>7.0500000000000007</v>
      </c>
      <c r="AK38" s="422">
        <f t="shared" si="19"/>
        <v>0.27</v>
      </c>
      <c r="AL38" s="422">
        <f t="shared" si="20"/>
        <v>0.5</v>
      </c>
    </row>
    <row r="39" spans="1:38" x14ac:dyDescent="0.25">
      <c r="A39" s="313">
        <v>1017924</v>
      </c>
      <c r="B39" s="313">
        <v>4898</v>
      </c>
      <c r="C39" s="297">
        <f>INDEX('Final Comp Values'!C:C,MATCH(B39,'Final Comp Values'!B:B,0))</f>
        <v>455586</v>
      </c>
      <c r="D39" s="314" t="s">
        <v>1021</v>
      </c>
      <c r="E39" s="346" t="str">
        <f>INDEX('Final Comp Values'!U:U,MATCH($C39,'Final Comp Values'!$C:$C,0))</f>
        <v/>
      </c>
      <c r="F39" s="346">
        <f>INDEX('Final Comp Values'!V:V,MATCH($C39,'Final Comp Values'!$C:$C,0))</f>
        <v>2.3421082439103067E-3</v>
      </c>
      <c r="G39" s="370">
        <f t="shared" si="0"/>
        <v>0</v>
      </c>
      <c r="H39" s="370">
        <f t="shared" si="1"/>
        <v>0</v>
      </c>
      <c r="I39" s="372">
        <v>0</v>
      </c>
      <c r="J39" s="370">
        <f>+I39*2</f>
        <v>0</v>
      </c>
      <c r="K39" s="371">
        <f t="shared" si="18"/>
        <v>0</v>
      </c>
      <c r="L39" s="371">
        <f t="shared" si="21"/>
        <v>19664.72</v>
      </c>
      <c r="M39" s="371">
        <f t="shared" si="21"/>
        <v>19664.72</v>
      </c>
      <c r="N39" s="371">
        <f t="shared" si="21"/>
        <v>19664.72</v>
      </c>
      <c r="O39" s="371">
        <f t="shared" si="21"/>
        <v>19664.72</v>
      </c>
      <c r="P39" s="371">
        <f t="shared" si="3"/>
        <v>78658.86</v>
      </c>
      <c r="Q39" s="371">
        <f t="shared" si="22"/>
        <v>36520.19</v>
      </c>
      <c r="R39" s="371">
        <f t="shared" si="22"/>
        <v>36520.19</v>
      </c>
      <c r="S39" s="371">
        <f t="shared" si="22"/>
        <v>36520.19</v>
      </c>
      <c r="T39" s="371">
        <f t="shared" si="22"/>
        <v>36520.19</v>
      </c>
      <c r="U39" s="371">
        <f t="shared" si="5"/>
        <v>146080.74</v>
      </c>
      <c r="V39" s="370">
        <f t="shared" si="6"/>
        <v>224739.59999999998</v>
      </c>
      <c r="W39" s="369" t="s">
        <v>14880</v>
      </c>
      <c r="X39" s="369" t="s">
        <v>1003</v>
      </c>
      <c r="Y39" s="270">
        <v>17703.638711784723</v>
      </c>
      <c r="Z39" s="377">
        <f t="shared" si="7"/>
        <v>0</v>
      </c>
      <c r="AA39" s="376">
        <f t="shared" si="8"/>
        <v>84579.42</v>
      </c>
      <c r="AB39" s="376">
        <f t="shared" si="9"/>
        <v>157076.06</v>
      </c>
      <c r="AC39" s="375">
        <f t="shared" si="10"/>
        <v>0</v>
      </c>
      <c r="AD39" s="374">
        <f t="shared" si="11"/>
        <v>4.78</v>
      </c>
      <c r="AE39" s="373">
        <f t="shared" si="12"/>
        <v>8.8699999999999992</v>
      </c>
      <c r="AF39" s="373">
        <f t="shared" si="13"/>
        <v>13.649999999999999</v>
      </c>
      <c r="AG39" s="375">
        <f t="shared" si="14"/>
        <v>0</v>
      </c>
      <c r="AH39" s="374">
        <f t="shared" si="15"/>
        <v>4.4400000000000004</v>
      </c>
      <c r="AI39" s="373">
        <f t="shared" si="16"/>
        <v>8.25</v>
      </c>
      <c r="AJ39" s="373">
        <f t="shared" si="17"/>
        <v>12.690000000000001</v>
      </c>
      <c r="AK39" s="422">
        <f t="shared" si="19"/>
        <v>1.1100000000000001</v>
      </c>
      <c r="AL39" s="422">
        <f t="shared" si="20"/>
        <v>2.06</v>
      </c>
    </row>
    <row r="40" spans="1:38" x14ac:dyDescent="0.25">
      <c r="A40" s="311">
        <v>1026706</v>
      </c>
      <c r="B40" s="311">
        <v>5204</v>
      </c>
      <c r="C40" s="297">
        <f>INDEX('Final Comp Values'!C:C,MATCH(B40,'Final Comp Values'!B:B,0))</f>
        <v>455592</v>
      </c>
      <c r="D40" s="312" t="s">
        <v>915</v>
      </c>
      <c r="E40" s="346">
        <f>INDEX('Final Comp Values'!U:U,MATCH($C40,'Final Comp Values'!$C:$C,0))</f>
        <v>5.3567413965157785E-3</v>
      </c>
      <c r="F40" s="346">
        <f>INDEX('Final Comp Values'!V:V,MATCH($C40,'Final Comp Values'!$C:$C,0))</f>
        <v>4.0852958631165549E-3</v>
      </c>
      <c r="G40" s="370">
        <f t="shared" si="0"/>
        <v>1101664.8643715649</v>
      </c>
      <c r="H40" s="370">
        <f t="shared" si="1"/>
        <v>550832.43220000004</v>
      </c>
      <c r="I40" s="372">
        <v>527607.79</v>
      </c>
      <c r="J40" s="372">
        <v>527607.79</v>
      </c>
      <c r="K40" s="371">
        <f t="shared" si="18"/>
        <v>505505.12638055318</v>
      </c>
      <c r="L40" s="371">
        <f t="shared" si="21"/>
        <v>34300.800000000003</v>
      </c>
      <c r="M40" s="371">
        <f t="shared" si="21"/>
        <v>34300.800000000003</v>
      </c>
      <c r="N40" s="371">
        <f t="shared" si="21"/>
        <v>34300.800000000003</v>
      </c>
      <c r="O40" s="371">
        <f t="shared" si="21"/>
        <v>34300.800000000003</v>
      </c>
      <c r="P40" s="371">
        <f t="shared" si="3"/>
        <v>137203.18</v>
      </c>
      <c r="Q40" s="371">
        <f t="shared" si="22"/>
        <v>63701.48</v>
      </c>
      <c r="R40" s="371">
        <f t="shared" si="22"/>
        <v>63701.48</v>
      </c>
      <c r="S40" s="371">
        <f t="shared" si="22"/>
        <v>63701.48</v>
      </c>
      <c r="T40" s="371">
        <f t="shared" si="22"/>
        <v>63701.48</v>
      </c>
      <c r="U40" s="371">
        <f t="shared" si="5"/>
        <v>254805.91</v>
      </c>
      <c r="V40" s="370">
        <f t="shared" si="6"/>
        <v>897514.2163805532</v>
      </c>
      <c r="W40" s="369" t="s">
        <v>14877</v>
      </c>
      <c r="X40" s="369" t="s">
        <v>937</v>
      </c>
      <c r="Y40" s="270">
        <v>35034.628533077281</v>
      </c>
      <c r="Z40" s="377">
        <f t="shared" si="7"/>
        <v>543553.9</v>
      </c>
      <c r="AA40" s="376">
        <f t="shared" si="8"/>
        <v>147530.29999999999</v>
      </c>
      <c r="AB40" s="376">
        <f t="shared" si="9"/>
        <v>273984.84999999998</v>
      </c>
      <c r="AC40" s="375">
        <f t="shared" si="10"/>
        <v>15.51</v>
      </c>
      <c r="AD40" s="374">
        <f t="shared" si="11"/>
        <v>4.21</v>
      </c>
      <c r="AE40" s="373">
        <f t="shared" si="12"/>
        <v>7.82</v>
      </c>
      <c r="AF40" s="373">
        <f t="shared" si="13"/>
        <v>27.54</v>
      </c>
      <c r="AG40" s="375">
        <f t="shared" si="14"/>
        <v>14.43</v>
      </c>
      <c r="AH40" s="374">
        <f t="shared" si="15"/>
        <v>3.92</v>
      </c>
      <c r="AI40" s="373">
        <f t="shared" si="16"/>
        <v>7.27</v>
      </c>
      <c r="AJ40" s="373">
        <f t="shared" si="17"/>
        <v>25.62</v>
      </c>
      <c r="AK40" s="422">
        <f t="shared" si="19"/>
        <v>0.98</v>
      </c>
      <c r="AL40" s="422">
        <f t="shared" si="20"/>
        <v>1.82</v>
      </c>
    </row>
    <row r="41" spans="1:38" x14ac:dyDescent="0.25">
      <c r="A41" s="297">
        <v>1028603</v>
      </c>
      <c r="B41" s="297">
        <v>4676</v>
      </c>
      <c r="C41" s="297">
        <f>INDEX('Final Comp Values'!C:C,MATCH(B41,'Final Comp Values'!B:B,0))</f>
        <v>455594</v>
      </c>
      <c r="D41" s="299" t="s">
        <v>915</v>
      </c>
      <c r="E41" s="346">
        <f>INDEX('Final Comp Values'!U:U,MATCH($C41,'Final Comp Values'!$C:$C,0))</f>
        <v>1.6349610803212439E-3</v>
      </c>
      <c r="F41" s="346">
        <f>INDEX('Final Comp Values'!V:V,MATCH($C41,'Final Comp Values'!$C:$C,0))</f>
        <v>1.24689605926047E-3</v>
      </c>
      <c r="G41" s="370">
        <f t="shared" si="0"/>
        <v>336245.31099754851</v>
      </c>
      <c r="H41" s="370">
        <f t="shared" si="1"/>
        <v>168122.65549999999</v>
      </c>
      <c r="I41" s="372">
        <v>161034</v>
      </c>
      <c r="J41" s="372">
        <v>161034</v>
      </c>
      <c r="K41" s="371">
        <f t="shared" si="18"/>
        <v>154288.05431463424</v>
      </c>
      <c r="L41" s="371">
        <f t="shared" si="21"/>
        <v>10469.14</v>
      </c>
      <c r="M41" s="371">
        <f t="shared" si="21"/>
        <v>10469.14</v>
      </c>
      <c r="N41" s="371">
        <f t="shared" si="21"/>
        <v>10469.14</v>
      </c>
      <c r="O41" s="371">
        <f t="shared" si="21"/>
        <v>10469.14</v>
      </c>
      <c r="P41" s="371">
        <f t="shared" si="3"/>
        <v>41876.550000000003</v>
      </c>
      <c r="Q41" s="371">
        <f t="shared" si="22"/>
        <v>19442.689999999999</v>
      </c>
      <c r="R41" s="371">
        <f t="shared" si="22"/>
        <v>19442.689999999999</v>
      </c>
      <c r="S41" s="371">
        <f t="shared" si="22"/>
        <v>19442.689999999999</v>
      </c>
      <c r="T41" s="371">
        <f t="shared" si="22"/>
        <v>19442.689999999999</v>
      </c>
      <c r="U41" s="371">
        <f t="shared" si="5"/>
        <v>77770.740000000005</v>
      </c>
      <c r="V41" s="370">
        <f t="shared" si="6"/>
        <v>273935.34431463422</v>
      </c>
      <c r="W41" s="369" t="s">
        <v>14940</v>
      </c>
      <c r="X41" s="369" t="s">
        <v>928</v>
      </c>
      <c r="Y41" s="270">
        <v>11984.394952357459</v>
      </c>
      <c r="Z41" s="377">
        <f t="shared" si="7"/>
        <v>165901.13</v>
      </c>
      <c r="AA41" s="376">
        <f t="shared" si="8"/>
        <v>45028.55</v>
      </c>
      <c r="AB41" s="376">
        <f t="shared" si="9"/>
        <v>83624.45</v>
      </c>
      <c r="AC41" s="375">
        <f t="shared" si="10"/>
        <v>13.84</v>
      </c>
      <c r="AD41" s="374">
        <f t="shared" si="11"/>
        <v>3.76</v>
      </c>
      <c r="AE41" s="373">
        <f t="shared" si="12"/>
        <v>6.98</v>
      </c>
      <c r="AF41" s="373">
        <f t="shared" si="13"/>
        <v>24.580000000000002</v>
      </c>
      <c r="AG41" s="375">
        <f t="shared" si="14"/>
        <v>12.87</v>
      </c>
      <c r="AH41" s="374">
        <f t="shared" si="15"/>
        <v>3.49</v>
      </c>
      <c r="AI41" s="373">
        <f t="shared" si="16"/>
        <v>6.49</v>
      </c>
      <c r="AJ41" s="373">
        <f t="shared" si="17"/>
        <v>22.85</v>
      </c>
      <c r="AK41" s="422">
        <f t="shared" si="19"/>
        <v>0.87</v>
      </c>
      <c r="AL41" s="422">
        <f t="shared" si="20"/>
        <v>1.62</v>
      </c>
    </row>
    <row r="42" spans="1:38" x14ac:dyDescent="0.25">
      <c r="A42" s="311">
        <v>1028607</v>
      </c>
      <c r="B42" s="311">
        <v>4155</v>
      </c>
      <c r="C42" s="297">
        <f>INDEX('Final Comp Values'!C:C,MATCH(B42,'Final Comp Values'!B:B,0))</f>
        <v>455597</v>
      </c>
      <c r="D42" s="312" t="s">
        <v>915</v>
      </c>
      <c r="E42" s="346">
        <f>INDEX('Final Comp Values'!U:U,MATCH($C42,'Final Comp Values'!$C:$C,0))</f>
        <v>3.298687994042386E-3</v>
      </c>
      <c r="F42" s="346">
        <f>INDEX('Final Comp Values'!V:V,MATCH($C42,'Final Comp Values'!$C:$C,0))</f>
        <v>2.5157302580518385E-3</v>
      </c>
      <c r="G42" s="370">
        <f t="shared" si="0"/>
        <v>678406.58948452002</v>
      </c>
      <c r="H42" s="370">
        <f t="shared" si="1"/>
        <v>339203.29470000003</v>
      </c>
      <c r="I42" s="372">
        <v>324901.53000000003</v>
      </c>
      <c r="J42" s="372">
        <v>324901.53000000003</v>
      </c>
      <c r="K42" s="371">
        <f t="shared" si="18"/>
        <v>311290.68362400611</v>
      </c>
      <c r="L42" s="371">
        <f t="shared" si="21"/>
        <v>21122.47</v>
      </c>
      <c r="M42" s="371">
        <f t="shared" si="21"/>
        <v>21122.47</v>
      </c>
      <c r="N42" s="371">
        <f t="shared" si="21"/>
        <v>21122.47</v>
      </c>
      <c r="O42" s="371">
        <f t="shared" si="21"/>
        <v>21122.47</v>
      </c>
      <c r="P42" s="371">
        <f t="shared" si="3"/>
        <v>84489.89</v>
      </c>
      <c r="Q42" s="371">
        <f t="shared" si="22"/>
        <v>39227.449999999997</v>
      </c>
      <c r="R42" s="371">
        <f t="shared" si="22"/>
        <v>39227.449999999997</v>
      </c>
      <c r="S42" s="371">
        <f t="shared" si="22"/>
        <v>39227.449999999997</v>
      </c>
      <c r="T42" s="371">
        <f t="shared" si="22"/>
        <v>39227.449999999997</v>
      </c>
      <c r="U42" s="371">
        <f t="shared" si="5"/>
        <v>156909.79999999999</v>
      </c>
      <c r="V42" s="370">
        <f t="shared" si="6"/>
        <v>552690.37362400605</v>
      </c>
      <c r="W42" s="369" t="s">
        <v>14875</v>
      </c>
      <c r="X42" s="369" t="s">
        <v>920</v>
      </c>
      <c r="Y42" s="270">
        <v>27007.378265823281</v>
      </c>
      <c r="Z42" s="377">
        <f t="shared" si="7"/>
        <v>334721.17</v>
      </c>
      <c r="AA42" s="376">
        <f t="shared" si="8"/>
        <v>90849.34</v>
      </c>
      <c r="AB42" s="376">
        <f t="shared" si="9"/>
        <v>168720.22</v>
      </c>
      <c r="AC42" s="375">
        <f t="shared" si="10"/>
        <v>12.39</v>
      </c>
      <c r="AD42" s="374">
        <f t="shared" si="11"/>
        <v>3.36</v>
      </c>
      <c r="AE42" s="373">
        <f t="shared" si="12"/>
        <v>6.25</v>
      </c>
      <c r="AF42" s="373">
        <f t="shared" si="13"/>
        <v>22</v>
      </c>
      <c r="AG42" s="375">
        <f t="shared" si="14"/>
        <v>11.53</v>
      </c>
      <c r="AH42" s="374">
        <f t="shared" si="15"/>
        <v>3.13</v>
      </c>
      <c r="AI42" s="373">
        <f t="shared" si="16"/>
        <v>5.81</v>
      </c>
      <c r="AJ42" s="373">
        <f t="shared" si="17"/>
        <v>20.47</v>
      </c>
      <c r="AK42" s="422">
        <f t="shared" si="19"/>
        <v>0.78</v>
      </c>
      <c r="AL42" s="422">
        <f t="shared" si="20"/>
        <v>1.45</v>
      </c>
    </row>
    <row r="43" spans="1:38" x14ac:dyDescent="0.25">
      <c r="A43" s="313">
        <v>1026680</v>
      </c>
      <c r="B43" s="313">
        <v>4781</v>
      </c>
      <c r="C43" s="297">
        <f>INDEX('Final Comp Values'!C:C,MATCH(B43,'Final Comp Values'!B:B,0))</f>
        <v>455599</v>
      </c>
      <c r="D43" s="314" t="s">
        <v>1021</v>
      </c>
      <c r="E43" s="346" t="str">
        <f>INDEX('Final Comp Values'!U:U,MATCH($C43,'Final Comp Values'!$C:$C,0))</f>
        <v/>
      </c>
      <c r="F43" s="346">
        <f>INDEX('Final Comp Values'!V:V,MATCH($C43,'Final Comp Values'!$C:$C,0))</f>
        <v>5.2935883292110656E-3</v>
      </c>
      <c r="G43" s="370">
        <f t="shared" si="0"/>
        <v>0</v>
      </c>
      <c r="H43" s="370">
        <f t="shared" si="1"/>
        <v>0</v>
      </c>
      <c r="I43" s="372">
        <v>0</v>
      </c>
      <c r="J43" s="372"/>
      <c r="K43" s="371">
        <f t="shared" si="18"/>
        <v>0</v>
      </c>
      <c r="L43" s="371">
        <f t="shared" si="21"/>
        <v>44445.81</v>
      </c>
      <c r="M43" s="371">
        <f t="shared" si="21"/>
        <v>44445.81</v>
      </c>
      <c r="N43" s="371">
        <f t="shared" si="21"/>
        <v>44445.81</v>
      </c>
      <c r="O43" s="371">
        <f t="shared" si="21"/>
        <v>44445.81</v>
      </c>
      <c r="P43" s="371">
        <f t="shared" si="3"/>
        <v>177783.25</v>
      </c>
      <c r="Q43" s="371">
        <f t="shared" si="22"/>
        <v>82542.22</v>
      </c>
      <c r="R43" s="371">
        <f t="shared" si="22"/>
        <v>82542.22</v>
      </c>
      <c r="S43" s="371">
        <f t="shared" si="22"/>
        <v>82542.22</v>
      </c>
      <c r="T43" s="371">
        <f t="shared" si="22"/>
        <v>82542.22</v>
      </c>
      <c r="U43" s="371">
        <f t="shared" si="5"/>
        <v>330168.89</v>
      </c>
      <c r="V43" s="370">
        <f t="shared" si="6"/>
        <v>507952.14</v>
      </c>
      <c r="W43" s="369" t="s">
        <v>14870</v>
      </c>
      <c r="X43" s="369" t="s">
        <v>940</v>
      </c>
      <c r="Y43" s="270">
        <v>19767.512521458313</v>
      </c>
      <c r="Z43" s="377">
        <f t="shared" si="7"/>
        <v>0</v>
      </c>
      <c r="AA43" s="376">
        <f t="shared" si="8"/>
        <v>191164.78</v>
      </c>
      <c r="AB43" s="376">
        <f t="shared" si="9"/>
        <v>355020.31</v>
      </c>
      <c r="AC43" s="375">
        <f t="shared" si="10"/>
        <v>0</v>
      </c>
      <c r="AD43" s="374">
        <f t="shared" si="11"/>
        <v>9.67</v>
      </c>
      <c r="AE43" s="373">
        <f t="shared" si="12"/>
        <v>17.96</v>
      </c>
      <c r="AF43" s="373">
        <f t="shared" si="13"/>
        <v>27.630000000000003</v>
      </c>
      <c r="AG43" s="375">
        <f t="shared" si="14"/>
        <v>0</v>
      </c>
      <c r="AH43" s="374">
        <f t="shared" si="15"/>
        <v>8.99</v>
      </c>
      <c r="AI43" s="373">
        <f t="shared" si="16"/>
        <v>16.7</v>
      </c>
      <c r="AJ43" s="373">
        <f t="shared" si="17"/>
        <v>25.689999999999998</v>
      </c>
      <c r="AK43" s="422">
        <f t="shared" si="19"/>
        <v>2.25</v>
      </c>
      <c r="AL43" s="422">
        <f t="shared" si="20"/>
        <v>4.18</v>
      </c>
    </row>
    <row r="44" spans="1:38" x14ac:dyDescent="0.25">
      <c r="A44" s="313">
        <v>1014519</v>
      </c>
      <c r="B44" s="313">
        <v>4612</v>
      </c>
      <c r="C44" s="297">
        <f>INDEX('Final Comp Values'!C:C,MATCH(B44,'Final Comp Values'!B:B,0))</f>
        <v>455601</v>
      </c>
      <c r="D44" s="314" t="s">
        <v>1021</v>
      </c>
      <c r="E44" s="346" t="str">
        <f>INDEX('Final Comp Values'!U:U,MATCH($C44,'Final Comp Values'!$C:$C,0))</f>
        <v/>
      </c>
      <c r="F44" s="346">
        <f>INDEX('Final Comp Values'!V:V,MATCH($C44,'Final Comp Values'!$C:$C,0))</f>
        <v>2.5249574583695554E-3</v>
      </c>
      <c r="G44" s="370">
        <f t="shared" si="0"/>
        <v>0</v>
      </c>
      <c r="H44" s="370">
        <f t="shared" si="1"/>
        <v>0</v>
      </c>
      <c r="I44" s="372">
        <v>0</v>
      </c>
      <c r="J44" s="370">
        <f>+I44*2</f>
        <v>0</v>
      </c>
      <c r="K44" s="371">
        <f t="shared" si="18"/>
        <v>0</v>
      </c>
      <c r="L44" s="371">
        <f t="shared" si="21"/>
        <v>21199.95</v>
      </c>
      <c r="M44" s="371">
        <f t="shared" si="21"/>
        <v>21199.95</v>
      </c>
      <c r="N44" s="371">
        <f t="shared" si="21"/>
        <v>21199.95</v>
      </c>
      <c r="O44" s="371">
        <f t="shared" si="21"/>
        <v>21199.95</v>
      </c>
      <c r="P44" s="371">
        <f t="shared" si="3"/>
        <v>84799.78</v>
      </c>
      <c r="Q44" s="371">
        <f t="shared" si="22"/>
        <v>39371.33</v>
      </c>
      <c r="R44" s="371">
        <f t="shared" si="22"/>
        <v>39371.33</v>
      </c>
      <c r="S44" s="371">
        <f t="shared" si="22"/>
        <v>39371.33</v>
      </c>
      <c r="T44" s="371">
        <f t="shared" si="22"/>
        <v>39371.33</v>
      </c>
      <c r="U44" s="371">
        <f t="shared" si="5"/>
        <v>157485.31</v>
      </c>
      <c r="V44" s="370">
        <f t="shared" si="6"/>
        <v>242285.09</v>
      </c>
      <c r="W44" s="369" t="s">
        <v>14901</v>
      </c>
      <c r="X44" s="369" t="s">
        <v>937</v>
      </c>
      <c r="Y44" s="270">
        <v>35034.628533077281</v>
      </c>
      <c r="Z44" s="377">
        <f t="shared" si="7"/>
        <v>0</v>
      </c>
      <c r="AA44" s="376">
        <f t="shared" si="8"/>
        <v>91182.56</v>
      </c>
      <c r="AB44" s="376">
        <f t="shared" si="9"/>
        <v>169339.04</v>
      </c>
      <c r="AC44" s="375">
        <f t="shared" si="10"/>
        <v>0</v>
      </c>
      <c r="AD44" s="374">
        <f t="shared" si="11"/>
        <v>2.6</v>
      </c>
      <c r="AE44" s="373">
        <f t="shared" si="12"/>
        <v>4.83</v>
      </c>
      <c r="AF44" s="373">
        <f t="shared" si="13"/>
        <v>7.43</v>
      </c>
      <c r="AG44" s="375">
        <f t="shared" si="14"/>
        <v>0</v>
      </c>
      <c r="AH44" s="374">
        <f t="shared" si="15"/>
        <v>2.42</v>
      </c>
      <c r="AI44" s="373">
        <f t="shared" si="16"/>
        <v>4.5</v>
      </c>
      <c r="AJ44" s="373">
        <f t="shared" si="17"/>
        <v>6.92</v>
      </c>
      <c r="AK44" s="422">
        <f t="shared" si="19"/>
        <v>0.61</v>
      </c>
      <c r="AL44" s="422">
        <f t="shared" si="20"/>
        <v>1.1299999999999999</v>
      </c>
    </row>
    <row r="45" spans="1:38" x14ac:dyDescent="0.25">
      <c r="A45" s="313">
        <v>1026186</v>
      </c>
      <c r="B45" s="313">
        <v>4230</v>
      </c>
      <c r="C45" s="297">
        <f>INDEX('Final Comp Values'!C:C,MATCH(B45,'Final Comp Values'!B:B,0))</f>
        <v>455602</v>
      </c>
      <c r="D45" s="314" t="s">
        <v>915</v>
      </c>
      <c r="E45" s="346">
        <f>INDEX('Final Comp Values'!U:U,MATCH($C45,'Final Comp Values'!$C:$C,0))</f>
        <v>1.6339734122216767E-3</v>
      </c>
      <c r="F45" s="346">
        <f>INDEX('Final Comp Values'!V:V,MATCH($C45,'Final Comp Values'!$C:$C,0))</f>
        <v>1.2461428184182073E-3</v>
      </c>
      <c r="G45" s="370">
        <f t="shared" si="0"/>
        <v>336042.18765027222</v>
      </c>
      <c r="H45" s="370">
        <f t="shared" si="1"/>
        <v>168021.0938</v>
      </c>
      <c r="I45" s="372">
        <v>160936.85</v>
      </c>
      <c r="J45" s="372"/>
      <c r="K45" s="371">
        <f t="shared" si="18"/>
        <v>154194.85002296945</v>
      </c>
      <c r="L45" s="371">
        <f t="shared" ref="L45:O64" si="23">ROUND($P45/4,2)</f>
        <v>10462.82</v>
      </c>
      <c r="M45" s="371">
        <f t="shared" si="23"/>
        <v>10462.82</v>
      </c>
      <c r="N45" s="371">
        <f t="shared" si="23"/>
        <v>10462.82</v>
      </c>
      <c r="O45" s="371">
        <f t="shared" si="23"/>
        <v>10462.82</v>
      </c>
      <c r="P45" s="371">
        <f t="shared" si="3"/>
        <v>41851.26</v>
      </c>
      <c r="Q45" s="371">
        <f t="shared" ref="Q45:T64" si="24">ROUND($U45/4,2)</f>
        <v>19430.939999999999</v>
      </c>
      <c r="R45" s="371">
        <f t="shared" si="24"/>
        <v>19430.939999999999</v>
      </c>
      <c r="S45" s="371">
        <f t="shared" si="24"/>
        <v>19430.939999999999</v>
      </c>
      <c r="T45" s="371">
        <f t="shared" si="24"/>
        <v>19430.939999999999</v>
      </c>
      <c r="U45" s="371">
        <f t="shared" si="5"/>
        <v>77723.759999999995</v>
      </c>
      <c r="V45" s="370">
        <f t="shared" si="6"/>
        <v>273769.87002296944</v>
      </c>
      <c r="W45" s="369" t="s">
        <v>14965</v>
      </c>
      <c r="X45" s="369" t="s">
        <v>925</v>
      </c>
      <c r="Y45" s="270">
        <v>28279.08911159166</v>
      </c>
      <c r="Z45" s="377">
        <f t="shared" si="7"/>
        <v>165800.91</v>
      </c>
      <c r="AA45" s="376">
        <f t="shared" si="8"/>
        <v>45001.35</v>
      </c>
      <c r="AB45" s="376">
        <f t="shared" si="9"/>
        <v>83573.94</v>
      </c>
      <c r="AC45" s="375">
        <f t="shared" si="10"/>
        <v>5.86</v>
      </c>
      <c r="AD45" s="374">
        <f t="shared" si="11"/>
        <v>1.59</v>
      </c>
      <c r="AE45" s="373">
        <f t="shared" si="12"/>
        <v>2.96</v>
      </c>
      <c r="AF45" s="373">
        <f t="shared" si="13"/>
        <v>10.41</v>
      </c>
      <c r="AG45" s="375">
        <f t="shared" si="14"/>
        <v>5.45</v>
      </c>
      <c r="AH45" s="374">
        <f t="shared" si="15"/>
        <v>1.48</v>
      </c>
      <c r="AI45" s="373">
        <f t="shared" si="16"/>
        <v>2.75</v>
      </c>
      <c r="AJ45" s="373">
        <f t="shared" si="17"/>
        <v>9.68</v>
      </c>
      <c r="AK45" s="422">
        <f t="shared" si="19"/>
        <v>0.37</v>
      </c>
      <c r="AL45" s="422">
        <f t="shared" si="20"/>
        <v>0.69</v>
      </c>
    </row>
    <row r="46" spans="1:38" x14ac:dyDescent="0.25">
      <c r="A46" s="313">
        <v>1026285</v>
      </c>
      <c r="B46" s="313">
        <v>4814</v>
      </c>
      <c r="C46" s="297">
        <f>INDEX('Final Comp Values'!C:C,MATCH(B46,'Final Comp Values'!B:B,0))</f>
        <v>455606</v>
      </c>
      <c r="D46" s="314" t="s">
        <v>915</v>
      </c>
      <c r="E46" s="346">
        <f>INDEX('Final Comp Values'!U:U,MATCH($C46,'Final Comp Values'!$C:$C,0))</f>
        <v>6.7171307451573091E-3</v>
      </c>
      <c r="F46" s="346">
        <f>INDEX('Final Comp Values'!V:V,MATCH($C46,'Final Comp Values'!$C:$C,0))</f>
        <v>5.1227909682280189E-3</v>
      </c>
      <c r="G46" s="370">
        <f t="shared" si="0"/>
        <v>1381441.8848262946</v>
      </c>
      <c r="H46" s="370">
        <f t="shared" si="1"/>
        <v>690720.94240000006</v>
      </c>
      <c r="I46" s="372">
        <v>661598.22</v>
      </c>
      <c r="J46" s="372">
        <v>661598.22</v>
      </c>
      <c r="K46" s="371">
        <f t="shared" si="18"/>
        <v>633882.38761237042</v>
      </c>
      <c r="L46" s="371">
        <f t="shared" si="23"/>
        <v>43011.77</v>
      </c>
      <c r="M46" s="371">
        <f t="shared" si="23"/>
        <v>43011.77</v>
      </c>
      <c r="N46" s="371">
        <f t="shared" si="23"/>
        <v>43011.77</v>
      </c>
      <c r="O46" s="371">
        <f t="shared" si="23"/>
        <v>43011.77</v>
      </c>
      <c r="P46" s="371">
        <f t="shared" si="3"/>
        <v>172047.08</v>
      </c>
      <c r="Q46" s="371">
        <f t="shared" si="24"/>
        <v>79879</v>
      </c>
      <c r="R46" s="371">
        <f t="shared" si="24"/>
        <v>79879</v>
      </c>
      <c r="S46" s="371">
        <f t="shared" si="24"/>
        <v>79879</v>
      </c>
      <c r="T46" s="371">
        <f t="shared" si="24"/>
        <v>79879</v>
      </c>
      <c r="U46" s="371">
        <f t="shared" si="5"/>
        <v>319516.01</v>
      </c>
      <c r="V46" s="370">
        <f t="shared" si="6"/>
        <v>1125445.4776123704</v>
      </c>
      <c r="W46" s="369" t="s">
        <v>14877</v>
      </c>
      <c r="X46" s="369" t="s">
        <v>937</v>
      </c>
      <c r="Y46" s="270">
        <v>35034.628533077281</v>
      </c>
      <c r="Z46" s="377">
        <f t="shared" si="7"/>
        <v>681593.97</v>
      </c>
      <c r="AA46" s="376">
        <f t="shared" si="8"/>
        <v>184996.86</v>
      </c>
      <c r="AB46" s="376">
        <f t="shared" si="9"/>
        <v>343565.6</v>
      </c>
      <c r="AC46" s="375">
        <f t="shared" si="10"/>
        <v>19.45</v>
      </c>
      <c r="AD46" s="374">
        <f t="shared" si="11"/>
        <v>5.28</v>
      </c>
      <c r="AE46" s="373">
        <f t="shared" si="12"/>
        <v>9.81</v>
      </c>
      <c r="AF46" s="373">
        <f t="shared" si="13"/>
        <v>34.54</v>
      </c>
      <c r="AG46" s="375">
        <f t="shared" si="14"/>
        <v>18.09</v>
      </c>
      <c r="AH46" s="374">
        <f t="shared" si="15"/>
        <v>4.91</v>
      </c>
      <c r="AI46" s="373">
        <f t="shared" si="16"/>
        <v>9.1199999999999992</v>
      </c>
      <c r="AJ46" s="373">
        <f t="shared" si="17"/>
        <v>32.119999999999997</v>
      </c>
      <c r="AK46" s="422">
        <f t="shared" si="19"/>
        <v>1.23</v>
      </c>
      <c r="AL46" s="422">
        <f t="shared" si="20"/>
        <v>2.2799999999999998</v>
      </c>
    </row>
    <row r="47" spans="1:38" x14ac:dyDescent="0.25">
      <c r="A47" s="313">
        <v>1026137</v>
      </c>
      <c r="B47" s="313">
        <v>4870</v>
      </c>
      <c r="C47" s="297">
        <f>INDEX('Final Comp Values'!C:C,MATCH(B47,'Final Comp Values'!B:B,0))</f>
        <v>455611</v>
      </c>
      <c r="D47" s="314" t="s">
        <v>915</v>
      </c>
      <c r="E47" s="346">
        <f>INDEX('Final Comp Values'!U:U,MATCH($C47,'Final Comp Values'!$C:$C,0))</f>
        <v>8.2396211206403245E-4</v>
      </c>
      <c r="F47" s="346">
        <f>INDEX('Final Comp Values'!V:V,MATCH($C47,'Final Comp Values'!$C:$C,0))</f>
        <v>6.2839117265758339E-4</v>
      </c>
      <c r="G47" s="370">
        <f t="shared" si="0"/>
        <v>169455.65246527514</v>
      </c>
      <c r="H47" s="370">
        <f t="shared" si="1"/>
        <v>84727.826199999996</v>
      </c>
      <c r="I47" s="372">
        <v>81155.460000000006</v>
      </c>
      <c r="J47" s="372">
        <v>81155.460000000006</v>
      </c>
      <c r="K47" s="371">
        <f t="shared" si="18"/>
        <v>77755.680321367443</v>
      </c>
      <c r="L47" s="371">
        <f t="shared" si="23"/>
        <v>5276.07</v>
      </c>
      <c r="M47" s="371">
        <f t="shared" si="23"/>
        <v>5276.07</v>
      </c>
      <c r="N47" s="371">
        <f t="shared" si="23"/>
        <v>5276.07</v>
      </c>
      <c r="O47" s="371">
        <f t="shared" si="23"/>
        <v>5276.07</v>
      </c>
      <c r="P47" s="371">
        <f t="shared" si="3"/>
        <v>21104.29</v>
      </c>
      <c r="Q47" s="371">
        <f t="shared" si="24"/>
        <v>9798.42</v>
      </c>
      <c r="R47" s="371">
        <f t="shared" si="24"/>
        <v>9798.42</v>
      </c>
      <c r="S47" s="371">
        <f t="shared" si="24"/>
        <v>9798.42</v>
      </c>
      <c r="T47" s="371">
        <f t="shared" si="24"/>
        <v>9798.42</v>
      </c>
      <c r="U47" s="371">
        <f t="shared" si="5"/>
        <v>39193.68</v>
      </c>
      <c r="V47" s="370">
        <f t="shared" si="6"/>
        <v>138053.65032136743</v>
      </c>
      <c r="W47" s="369" t="s">
        <v>14919</v>
      </c>
      <c r="X47" s="369" t="s">
        <v>913</v>
      </c>
      <c r="Y47" s="270">
        <v>30550.305097874538</v>
      </c>
      <c r="Z47" s="377">
        <f t="shared" si="7"/>
        <v>83608.259999999995</v>
      </c>
      <c r="AA47" s="376">
        <f t="shared" si="8"/>
        <v>22692.78</v>
      </c>
      <c r="AB47" s="376">
        <f t="shared" si="9"/>
        <v>42143.74</v>
      </c>
      <c r="AC47" s="375">
        <f t="shared" si="10"/>
        <v>2.74</v>
      </c>
      <c r="AD47" s="374">
        <f t="shared" si="11"/>
        <v>0.74</v>
      </c>
      <c r="AE47" s="373">
        <f t="shared" si="12"/>
        <v>1.38</v>
      </c>
      <c r="AF47" s="373">
        <f t="shared" si="13"/>
        <v>4.8600000000000003</v>
      </c>
      <c r="AG47" s="375">
        <f t="shared" si="14"/>
        <v>2.5499999999999998</v>
      </c>
      <c r="AH47" s="374">
        <f t="shared" si="15"/>
        <v>0.69</v>
      </c>
      <c r="AI47" s="373">
        <f t="shared" si="16"/>
        <v>1.28</v>
      </c>
      <c r="AJ47" s="373">
        <f t="shared" si="17"/>
        <v>4.5199999999999996</v>
      </c>
      <c r="AK47" s="422">
        <f t="shared" si="19"/>
        <v>0.17</v>
      </c>
      <c r="AL47" s="422">
        <f t="shared" si="20"/>
        <v>0.32</v>
      </c>
    </row>
    <row r="48" spans="1:38" x14ac:dyDescent="0.25">
      <c r="A48" s="313">
        <v>1029268</v>
      </c>
      <c r="B48" s="313">
        <v>5005</v>
      </c>
      <c r="C48" s="297">
        <f>INDEX('Final Comp Values'!C:C,MATCH(B48,'Final Comp Values'!B:B,0))</f>
        <v>455613</v>
      </c>
      <c r="D48" s="314" t="s">
        <v>1021</v>
      </c>
      <c r="E48" s="346" t="str">
        <f>INDEX('Final Comp Values'!U:U,MATCH($C48,'Final Comp Values'!$C:$C,0))</f>
        <v/>
      </c>
      <c r="F48" s="346">
        <f>INDEX('Final Comp Values'!V:V,MATCH($C48,'Final Comp Values'!$C:$C,0))</f>
        <v>2.970028641041476E-3</v>
      </c>
      <c r="G48" s="370">
        <f t="shared" si="0"/>
        <v>0</v>
      </c>
      <c r="H48" s="370">
        <f t="shared" si="1"/>
        <v>0</v>
      </c>
      <c r="I48" s="372">
        <v>0</v>
      </c>
      <c r="J48" s="370">
        <f>+I48*2</f>
        <v>0</v>
      </c>
      <c r="K48" s="371">
        <f t="shared" si="18"/>
        <v>0</v>
      </c>
      <c r="L48" s="371">
        <f t="shared" si="23"/>
        <v>24936.84</v>
      </c>
      <c r="M48" s="371">
        <f t="shared" si="23"/>
        <v>24936.84</v>
      </c>
      <c r="N48" s="371">
        <f t="shared" si="23"/>
        <v>24936.84</v>
      </c>
      <c r="O48" s="371">
        <f t="shared" si="23"/>
        <v>24936.84</v>
      </c>
      <c r="P48" s="371">
        <f t="shared" si="3"/>
        <v>99747.34</v>
      </c>
      <c r="Q48" s="371">
        <f t="shared" si="24"/>
        <v>46311.27</v>
      </c>
      <c r="R48" s="371">
        <f t="shared" si="24"/>
        <v>46311.27</v>
      </c>
      <c r="S48" s="371">
        <f t="shared" si="24"/>
        <v>46311.27</v>
      </c>
      <c r="T48" s="371">
        <f t="shared" si="24"/>
        <v>46311.27</v>
      </c>
      <c r="U48" s="371">
        <f t="shared" si="5"/>
        <v>185245.06</v>
      </c>
      <c r="V48" s="370">
        <f t="shared" si="6"/>
        <v>284992.40000000002</v>
      </c>
      <c r="W48" s="369" t="s">
        <v>14892</v>
      </c>
      <c r="X48" s="369" t="s">
        <v>930</v>
      </c>
      <c r="Y48" s="270">
        <v>46984.658324669057</v>
      </c>
      <c r="Z48" s="377">
        <f t="shared" si="7"/>
        <v>0</v>
      </c>
      <c r="AA48" s="376">
        <f t="shared" si="8"/>
        <v>107255.2</v>
      </c>
      <c r="AB48" s="376">
        <f t="shared" si="9"/>
        <v>199188.24</v>
      </c>
      <c r="AC48" s="375">
        <f t="shared" si="10"/>
        <v>0</v>
      </c>
      <c r="AD48" s="374">
        <f t="shared" si="11"/>
        <v>2.2799999999999998</v>
      </c>
      <c r="AE48" s="373">
        <f t="shared" si="12"/>
        <v>4.24</v>
      </c>
      <c r="AF48" s="373">
        <f t="shared" si="13"/>
        <v>6.52</v>
      </c>
      <c r="AG48" s="375">
        <f t="shared" si="14"/>
        <v>0</v>
      </c>
      <c r="AH48" s="374">
        <f t="shared" si="15"/>
        <v>2.12</v>
      </c>
      <c r="AI48" s="373">
        <f t="shared" si="16"/>
        <v>3.94</v>
      </c>
      <c r="AJ48" s="373">
        <f t="shared" si="17"/>
        <v>6.0600000000000005</v>
      </c>
      <c r="AK48" s="422">
        <f t="shared" si="19"/>
        <v>0.53</v>
      </c>
      <c r="AL48" s="422">
        <f t="shared" si="20"/>
        <v>0.99</v>
      </c>
    </row>
    <row r="49" spans="1:38" x14ac:dyDescent="0.25">
      <c r="A49" s="297">
        <v>509801</v>
      </c>
      <c r="B49" s="297">
        <v>5098</v>
      </c>
      <c r="C49" s="297">
        <f>INDEX('Final Comp Values'!C:C,MATCH(B49,'Final Comp Values'!B:B,0))</f>
        <v>455627</v>
      </c>
      <c r="D49" s="299" t="s">
        <v>915</v>
      </c>
      <c r="E49" s="346">
        <f>INDEX('Final Comp Values'!U:U,MATCH($C49,'Final Comp Values'!$C:$C,0))</f>
        <v>8.4556735174206752E-4</v>
      </c>
      <c r="F49" s="346">
        <f>INDEX('Final Comp Values'!V:V,MATCH($C49,'Final Comp Values'!$C:$C,0))</f>
        <v>6.4486831608207798E-4</v>
      </c>
      <c r="G49" s="370">
        <f t="shared" si="0"/>
        <v>173898.97568694479</v>
      </c>
      <c r="H49" s="370">
        <f t="shared" si="1"/>
        <v>86949.487800000003</v>
      </c>
      <c r="I49" s="372">
        <v>83283</v>
      </c>
      <c r="J49" s="372">
        <v>83283</v>
      </c>
      <c r="K49" s="371">
        <f t="shared" si="18"/>
        <v>79794.524201535154</v>
      </c>
      <c r="L49" s="371">
        <f t="shared" si="23"/>
        <v>5414.42</v>
      </c>
      <c r="M49" s="371">
        <f t="shared" si="23"/>
        <v>5414.42</v>
      </c>
      <c r="N49" s="371">
        <f t="shared" si="23"/>
        <v>5414.42</v>
      </c>
      <c r="O49" s="371">
        <f t="shared" si="23"/>
        <v>5414.42</v>
      </c>
      <c r="P49" s="371">
        <f t="shared" si="3"/>
        <v>21657.67</v>
      </c>
      <c r="Q49" s="371">
        <f t="shared" si="24"/>
        <v>10055.35</v>
      </c>
      <c r="R49" s="371">
        <f t="shared" si="24"/>
        <v>10055.35</v>
      </c>
      <c r="S49" s="371">
        <f t="shared" si="24"/>
        <v>10055.35</v>
      </c>
      <c r="T49" s="371">
        <f t="shared" si="24"/>
        <v>10055.35</v>
      </c>
      <c r="U49" s="371">
        <f t="shared" si="5"/>
        <v>40221.39</v>
      </c>
      <c r="V49" s="370">
        <f t="shared" si="6"/>
        <v>141673.58420153515</v>
      </c>
      <c r="W49" s="369" t="s">
        <v>14924</v>
      </c>
      <c r="X49" s="369" t="s">
        <v>937</v>
      </c>
      <c r="Y49" s="270">
        <v>35034.628533077281</v>
      </c>
      <c r="Z49" s="377">
        <f t="shared" si="7"/>
        <v>85800.56</v>
      </c>
      <c r="AA49" s="376">
        <f t="shared" si="8"/>
        <v>23287.82</v>
      </c>
      <c r="AB49" s="376">
        <f t="shared" si="9"/>
        <v>43248.81</v>
      </c>
      <c r="AC49" s="375">
        <f t="shared" si="10"/>
        <v>2.4500000000000002</v>
      </c>
      <c r="AD49" s="374">
        <f t="shared" si="11"/>
        <v>0.66</v>
      </c>
      <c r="AE49" s="373">
        <f t="shared" si="12"/>
        <v>1.23</v>
      </c>
      <c r="AF49" s="373">
        <f t="shared" si="13"/>
        <v>4.34</v>
      </c>
      <c r="AG49" s="375">
        <f t="shared" si="14"/>
        <v>2.2799999999999998</v>
      </c>
      <c r="AH49" s="374">
        <f t="shared" si="15"/>
        <v>0.62</v>
      </c>
      <c r="AI49" s="373">
        <f t="shared" si="16"/>
        <v>1.1499999999999999</v>
      </c>
      <c r="AJ49" s="373">
        <f t="shared" si="17"/>
        <v>4.05</v>
      </c>
      <c r="AK49" s="422">
        <f t="shared" si="19"/>
        <v>0.16</v>
      </c>
      <c r="AL49" s="422">
        <f t="shared" si="20"/>
        <v>0.28999999999999998</v>
      </c>
    </row>
    <row r="50" spans="1:38" x14ac:dyDescent="0.25">
      <c r="A50" s="313">
        <v>1026595</v>
      </c>
      <c r="B50" s="313">
        <v>4493</v>
      </c>
      <c r="C50" s="297">
        <f>INDEX('Final Comp Values'!C:C,MATCH(B50,'Final Comp Values'!B:B,0))</f>
        <v>455628</v>
      </c>
      <c r="D50" s="314" t="s">
        <v>915</v>
      </c>
      <c r="E50" s="346">
        <f>INDEX('Final Comp Values'!U:U,MATCH($C50,'Final Comp Values'!$C:$C,0))</f>
        <v>2.8279406860861147E-3</v>
      </c>
      <c r="F50" s="346">
        <f>INDEX('Final Comp Values'!V:V,MATCH($C50,'Final Comp Values'!$C:$C,0))</f>
        <v>2.1567168416084213E-3</v>
      </c>
      <c r="G50" s="370">
        <f t="shared" si="0"/>
        <v>581592.92408894107</v>
      </c>
      <c r="H50" s="370">
        <f t="shared" si="1"/>
        <v>290796.462</v>
      </c>
      <c r="I50" s="372">
        <v>278535.67</v>
      </c>
      <c r="J50" s="372">
        <v>278535.67</v>
      </c>
      <c r="K50" s="371">
        <f t="shared" si="18"/>
        <v>266867.18810926622</v>
      </c>
      <c r="L50" s="371">
        <f t="shared" si="23"/>
        <v>18108.14</v>
      </c>
      <c r="M50" s="371">
        <f t="shared" si="23"/>
        <v>18108.14</v>
      </c>
      <c r="N50" s="371">
        <f t="shared" si="23"/>
        <v>18108.14</v>
      </c>
      <c r="O50" s="371">
        <f t="shared" si="23"/>
        <v>18108.14</v>
      </c>
      <c r="P50" s="371">
        <f t="shared" si="3"/>
        <v>72432.56</v>
      </c>
      <c r="Q50" s="371">
        <f t="shared" si="24"/>
        <v>33629.4</v>
      </c>
      <c r="R50" s="371">
        <f t="shared" si="24"/>
        <v>33629.4</v>
      </c>
      <c r="S50" s="371">
        <f t="shared" si="24"/>
        <v>33629.4</v>
      </c>
      <c r="T50" s="371">
        <f t="shared" si="24"/>
        <v>33629.4</v>
      </c>
      <c r="U50" s="371">
        <f t="shared" si="5"/>
        <v>134517.6</v>
      </c>
      <c r="V50" s="370">
        <f t="shared" si="6"/>
        <v>473817.34810926626</v>
      </c>
      <c r="W50" s="369" t="s">
        <v>14933</v>
      </c>
      <c r="X50" s="369" t="s">
        <v>913</v>
      </c>
      <c r="Y50" s="270">
        <v>30550.305097874538</v>
      </c>
      <c r="Z50" s="377">
        <f t="shared" si="7"/>
        <v>286953.96999999997</v>
      </c>
      <c r="AA50" s="376">
        <f t="shared" si="8"/>
        <v>77884.47</v>
      </c>
      <c r="AB50" s="376">
        <f t="shared" si="9"/>
        <v>144642.57999999999</v>
      </c>
      <c r="AC50" s="375">
        <f t="shared" si="10"/>
        <v>9.39</v>
      </c>
      <c r="AD50" s="374">
        <f t="shared" si="11"/>
        <v>2.5499999999999998</v>
      </c>
      <c r="AE50" s="373">
        <f t="shared" si="12"/>
        <v>4.7300000000000004</v>
      </c>
      <c r="AF50" s="373">
        <f t="shared" si="13"/>
        <v>16.670000000000002</v>
      </c>
      <c r="AG50" s="375">
        <f t="shared" si="14"/>
        <v>8.74</v>
      </c>
      <c r="AH50" s="374">
        <f t="shared" si="15"/>
        <v>2.37</v>
      </c>
      <c r="AI50" s="373">
        <f t="shared" si="16"/>
        <v>4.4000000000000004</v>
      </c>
      <c r="AJ50" s="373">
        <f t="shared" si="17"/>
        <v>15.51</v>
      </c>
      <c r="AK50" s="422">
        <f t="shared" si="19"/>
        <v>0.59</v>
      </c>
      <c r="AL50" s="422">
        <f t="shared" si="20"/>
        <v>1.1000000000000001</v>
      </c>
    </row>
    <row r="51" spans="1:38" x14ac:dyDescent="0.25">
      <c r="A51" s="313">
        <v>1026213</v>
      </c>
      <c r="B51" s="313">
        <v>4525</v>
      </c>
      <c r="C51" s="297">
        <f>INDEX('Final Comp Values'!C:C,MATCH(B51,'Final Comp Values'!B:B,0))</f>
        <v>455631</v>
      </c>
      <c r="D51" s="314" t="s">
        <v>915</v>
      </c>
      <c r="E51" s="346">
        <f>INDEX('Final Comp Values'!U:U,MATCH($C51,'Final Comp Values'!$C:$C,0))</f>
        <v>3.1904148786273193E-3</v>
      </c>
      <c r="F51" s="346">
        <f>INDEX('Final Comp Values'!V:V,MATCH($C51,'Final Comp Values'!$C:$C,0))</f>
        <v>2.4331562307187997E-3</v>
      </c>
      <c r="G51" s="370">
        <f t="shared" si="0"/>
        <v>656139.19253935281</v>
      </c>
      <c r="H51" s="370">
        <f t="shared" si="1"/>
        <v>328069.59629999998</v>
      </c>
      <c r="I51" s="372">
        <v>314237.26</v>
      </c>
      <c r="J51" s="372">
        <v>314237.26</v>
      </c>
      <c r="K51" s="371">
        <f t="shared" si="18"/>
        <v>301073.16315025138</v>
      </c>
      <c r="L51" s="371">
        <f t="shared" si="23"/>
        <v>20429.169999999998</v>
      </c>
      <c r="M51" s="371">
        <f t="shared" si="23"/>
        <v>20429.169999999998</v>
      </c>
      <c r="N51" s="371">
        <f t="shared" si="23"/>
        <v>20429.169999999998</v>
      </c>
      <c r="O51" s="371">
        <f t="shared" si="23"/>
        <v>20429.169999999998</v>
      </c>
      <c r="P51" s="371">
        <f t="shared" si="3"/>
        <v>81716.67</v>
      </c>
      <c r="Q51" s="371">
        <f t="shared" si="24"/>
        <v>37939.879999999997</v>
      </c>
      <c r="R51" s="371">
        <f t="shared" si="24"/>
        <v>37939.879999999997</v>
      </c>
      <c r="S51" s="371">
        <f t="shared" si="24"/>
        <v>37939.879999999997</v>
      </c>
      <c r="T51" s="371">
        <f t="shared" si="24"/>
        <v>37939.879999999997</v>
      </c>
      <c r="U51" s="371">
        <f t="shared" si="5"/>
        <v>151759.53</v>
      </c>
      <c r="V51" s="370">
        <f t="shared" si="6"/>
        <v>534549.36315025133</v>
      </c>
      <c r="W51" s="369" t="s">
        <v>14901</v>
      </c>
      <c r="X51" s="369" t="s">
        <v>937</v>
      </c>
      <c r="Y51" s="270">
        <v>35034.628533077281</v>
      </c>
      <c r="Z51" s="377">
        <f t="shared" si="7"/>
        <v>323734.58</v>
      </c>
      <c r="AA51" s="376">
        <f t="shared" si="8"/>
        <v>87867.39</v>
      </c>
      <c r="AB51" s="376">
        <f t="shared" si="9"/>
        <v>163182.29</v>
      </c>
      <c r="AC51" s="375">
        <f t="shared" si="10"/>
        <v>9.24</v>
      </c>
      <c r="AD51" s="374">
        <f t="shared" si="11"/>
        <v>2.5099999999999998</v>
      </c>
      <c r="AE51" s="373">
        <f t="shared" si="12"/>
        <v>4.66</v>
      </c>
      <c r="AF51" s="373">
        <f t="shared" si="13"/>
        <v>16.41</v>
      </c>
      <c r="AG51" s="375">
        <f t="shared" si="14"/>
        <v>8.59</v>
      </c>
      <c r="AH51" s="374">
        <f t="shared" si="15"/>
        <v>2.33</v>
      </c>
      <c r="AI51" s="373">
        <f t="shared" si="16"/>
        <v>4.33</v>
      </c>
      <c r="AJ51" s="373">
        <f t="shared" si="17"/>
        <v>15.25</v>
      </c>
      <c r="AK51" s="422">
        <f t="shared" si="19"/>
        <v>0.57999999999999996</v>
      </c>
      <c r="AL51" s="422">
        <f t="shared" si="20"/>
        <v>1.08</v>
      </c>
    </row>
    <row r="52" spans="1:38" x14ac:dyDescent="0.25">
      <c r="A52" s="311">
        <v>1028596</v>
      </c>
      <c r="B52" s="311">
        <v>4260</v>
      </c>
      <c r="C52" s="297">
        <f>INDEX('Final Comp Values'!C:C,MATCH(B52,'Final Comp Values'!B:B,0))</f>
        <v>455637</v>
      </c>
      <c r="D52" s="312" t="s">
        <v>915</v>
      </c>
      <c r="E52" s="346">
        <f>INDEX('Final Comp Values'!U:U,MATCH($C52,'Final Comp Values'!$C:$C,0))</f>
        <v>1.7092831048136845E-3</v>
      </c>
      <c r="F52" s="346">
        <f>INDEX('Final Comp Values'!V:V,MATCH($C52,'Final Comp Values'!$C:$C,0))</f>
        <v>1.3035774326407316E-3</v>
      </c>
      <c r="G52" s="370">
        <f t="shared" si="0"/>
        <v>351530.3428800921</v>
      </c>
      <c r="H52" s="370">
        <f t="shared" si="1"/>
        <v>175765.17139999999</v>
      </c>
      <c r="I52" s="372">
        <v>168354.42</v>
      </c>
      <c r="J52" s="372">
        <v>168354.42</v>
      </c>
      <c r="K52" s="371">
        <f t="shared" si="18"/>
        <v>161301.67726241119</v>
      </c>
      <c r="L52" s="371">
        <f t="shared" si="23"/>
        <v>10945.05</v>
      </c>
      <c r="M52" s="371">
        <f t="shared" si="23"/>
        <v>10945.05</v>
      </c>
      <c r="N52" s="371">
        <f t="shared" si="23"/>
        <v>10945.05</v>
      </c>
      <c r="O52" s="371">
        <f t="shared" si="23"/>
        <v>10945.05</v>
      </c>
      <c r="P52" s="371">
        <f t="shared" si="3"/>
        <v>43780.18</v>
      </c>
      <c r="Q52" s="371">
        <f t="shared" si="24"/>
        <v>20326.509999999998</v>
      </c>
      <c r="R52" s="371">
        <f t="shared" si="24"/>
        <v>20326.509999999998</v>
      </c>
      <c r="S52" s="371">
        <f t="shared" si="24"/>
        <v>20326.509999999998</v>
      </c>
      <c r="T52" s="371">
        <f t="shared" si="24"/>
        <v>20326.509999999998</v>
      </c>
      <c r="U52" s="371">
        <f t="shared" si="5"/>
        <v>81306.039999999994</v>
      </c>
      <c r="V52" s="370">
        <f t="shared" si="6"/>
        <v>286387.89726241119</v>
      </c>
      <c r="W52" s="369" t="s">
        <v>14959</v>
      </c>
      <c r="X52" s="369" t="s">
        <v>925</v>
      </c>
      <c r="Y52" s="270">
        <v>28279.08911159166</v>
      </c>
      <c r="Z52" s="377">
        <f t="shared" si="7"/>
        <v>173442.66</v>
      </c>
      <c r="AA52" s="376">
        <f t="shared" si="8"/>
        <v>47075.46</v>
      </c>
      <c r="AB52" s="376">
        <f t="shared" si="9"/>
        <v>87425.85</v>
      </c>
      <c r="AC52" s="375">
        <f t="shared" si="10"/>
        <v>6.13</v>
      </c>
      <c r="AD52" s="374">
        <f t="shared" si="11"/>
        <v>1.66</v>
      </c>
      <c r="AE52" s="373">
        <f t="shared" si="12"/>
        <v>3.09</v>
      </c>
      <c r="AF52" s="373">
        <f t="shared" si="13"/>
        <v>10.879999999999999</v>
      </c>
      <c r="AG52" s="375">
        <f t="shared" si="14"/>
        <v>5.7</v>
      </c>
      <c r="AH52" s="374">
        <f t="shared" si="15"/>
        <v>1.55</v>
      </c>
      <c r="AI52" s="373">
        <f t="shared" si="16"/>
        <v>2.88</v>
      </c>
      <c r="AJ52" s="373">
        <f t="shared" si="17"/>
        <v>10.129999999999999</v>
      </c>
      <c r="AK52" s="422">
        <f t="shared" si="19"/>
        <v>0.39</v>
      </c>
      <c r="AL52" s="422">
        <f t="shared" si="20"/>
        <v>0.72</v>
      </c>
    </row>
    <row r="53" spans="1:38" x14ac:dyDescent="0.25">
      <c r="A53" s="297">
        <v>1026268</v>
      </c>
      <c r="B53" s="297">
        <v>4800</v>
      </c>
      <c r="C53" s="297">
        <f>INDEX('Final Comp Values'!C:C,MATCH(B53,'Final Comp Values'!B:B,0))</f>
        <v>455638</v>
      </c>
      <c r="D53" s="299" t="s">
        <v>915</v>
      </c>
      <c r="E53" s="346">
        <f>INDEX('Final Comp Values'!U:U,MATCH($C53,'Final Comp Values'!$C:$C,0))</f>
        <v>3.0827590557744818E-3</v>
      </c>
      <c r="F53" s="346">
        <f>INDEX('Final Comp Values'!V:V,MATCH($C53,'Final Comp Values'!$C:$C,0))</f>
        <v>2.351052978912175E-3</v>
      </c>
      <c r="G53" s="370">
        <f t="shared" si="0"/>
        <v>633998.74768623326</v>
      </c>
      <c r="H53" s="370">
        <f t="shared" si="1"/>
        <v>316999.3738</v>
      </c>
      <c r="I53" s="372">
        <v>303634</v>
      </c>
      <c r="J53" s="372">
        <v>303634</v>
      </c>
      <c r="K53" s="371">
        <f t="shared" si="18"/>
        <v>290913.89535878709</v>
      </c>
      <c r="L53" s="371">
        <f t="shared" si="23"/>
        <v>19739.82</v>
      </c>
      <c r="M53" s="371">
        <f t="shared" si="23"/>
        <v>19739.82</v>
      </c>
      <c r="N53" s="371">
        <f t="shared" si="23"/>
        <v>19739.82</v>
      </c>
      <c r="O53" s="371">
        <f t="shared" si="23"/>
        <v>19739.82</v>
      </c>
      <c r="P53" s="371">
        <f t="shared" si="3"/>
        <v>78959.259999999995</v>
      </c>
      <c r="Q53" s="371">
        <f t="shared" si="24"/>
        <v>36659.660000000003</v>
      </c>
      <c r="R53" s="371">
        <f t="shared" si="24"/>
        <v>36659.660000000003</v>
      </c>
      <c r="S53" s="371">
        <f t="shared" si="24"/>
        <v>36659.660000000003</v>
      </c>
      <c r="T53" s="371">
        <f t="shared" si="24"/>
        <v>36659.660000000003</v>
      </c>
      <c r="U53" s="371">
        <f t="shared" si="5"/>
        <v>146638.63</v>
      </c>
      <c r="V53" s="370">
        <f t="shared" si="6"/>
        <v>516511.78535878711</v>
      </c>
      <c r="W53" s="369" t="s">
        <v>14931</v>
      </c>
      <c r="X53" s="369" t="s">
        <v>925</v>
      </c>
      <c r="Y53" s="270">
        <v>28279.08911159166</v>
      </c>
      <c r="Z53" s="377">
        <f t="shared" si="7"/>
        <v>312810.64</v>
      </c>
      <c r="AA53" s="376">
        <f t="shared" si="8"/>
        <v>84902.43</v>
      </c>
      <c r="AB53" s="376">
        <f t="shared" si="9"/>
        <v>157675.95000000001</v>
      </c>
      <c r="AC53" s="375">
        <f t="shared" si="10"/>
        <v>11.06</v>
      </c>
      <c r="AD53" s="374">
        <f t="shared" si="11"/>
        <v>3</v>
      </c>
      <c r="AE53" s="373">
        <f t="shared" si="12"/>
        <v>5.58</v>
      </c>
      <c r="AF53" s="373">
        <f t="shared" si="13"/>
        <v>19.64</v>
      </c>
      <c r="AG53" s="375">
        <f t="shared" si="14"/>
        <v>10.29</v>
      </c>
      <c r="AH53" s="374">
        <f t="shared" si="15"/>
        <v>2.79</v>
      </c>
      <c r="AI53" s="373">
        <f t="shared" si="16"/>
        <v>5.19</v>
      </c>
      <c r="AJ53" s="373">
        <f t="shared" si="17"/>
        <v>18.27</v>
      </c>
      <c r="AK53" s="422">
        <f t="shared" si="19"/>
        <v>0.7</v>
      </c>
      <c r="AL53" s="422">
        <f t="shared" si="20"/>
        <v>1.3</v>
      </c>
    </row>
    <row r="54" spans="1:38" x14ac:dyDescent="0.25">
      <c r="A54" s="311">
        <v>1026481</v>
      </c>
      <c r="B54" s="311">
        <v>4412</v>
      </c>
      <c r="C54" s="297">
        <f>INDEX('Final Comp Values'!C:C,MATCH(B54,'Final Comp Values'!B:B,0))</f>
        <v>455641</v>
      </c>
      <c r="D54" s="312" t="s">
        <v>915</v>
      </c>
      <c r="E54" s="346">
        <f>INDEX('Final Comp Values'!U:U,MATCH($C54,'Final Comp Values'!$C:$C,0))</f>
        <v>1.6194053077530587E-3</v>
      </c>
      <c r="F54" s="346">
        <f>INDEX('Final Comp Values'!V:V,MATCH($C54,'Final Comp Values'!$C:$C,0))</f>
        <v>1.2350325159948339E-3</v>
      </c>
      <c r="G54" s="370">
        <f t="shared" si="0"/>
        <v>333046.11827794637</v>
      </c>
      <c r="H54" s="370">
        <f t="shared" si="1"/>
        <v>166523.05910000001</v>
      </c>
      <c r="I54" s="372">
        <v>159501.98000000001</v>
      </c>
      <c r="J54" s="372">
        <v>159501.98000000001</v>
      </c>
      <c r="K54" s="371">
        <f t="shared" si="18"/>
        <v>152820.0867209135</v>
      </c>
      <c r="L54" s="371">
        <f t="shared" si="23"/>
        <v>10369.530000000001</v>
      </c>
      <c r="M54" s="371">
        <f t="shared" si="23"/>
        <v>10369.530000000001</v>
      </c>
      <c r="N54" s="371">
        <f t="shared" si="23"/>
        <v>10369.530000000001</v>
      </c>
      <c r="O54" s="371">
        <f t="shared" si="23"/>
        <v>10369.530000000001</v>
      </c>
      <c r="P54" s="371">
        <f t="shared" si="3"/>
        <v>41478.120000000003</v>
      </c>
      <c r="Q54" s="371">
        <f t="shared" si="24"/>
        <v>19257.7</v>
      </c>
      <c r="R54" s="371">
        <f t="shared" si="24"/>
        <v>19257.7</v>
      </c>
      <c r="S54" s="371">
        <f t="shared" si="24"/>
        <v>19257.7</v>
      </c>
      <c r="T54" s="371">
        <f t="shared" si="24"/>
        <v>19257.7</v>
      </c>
      <c r="U54" s="371">
        <f t="shared" si="5"/>
        <v>77030.8</v>
      </c>
      <c r="V54" s="370">
        <f t="shared" si="6"/>
        <v>271329.00672091352</v>
      </c>
      <c r="W54" s="369" t="s">
        <v>15032</v>
      </c>
      <c r="X54" s="369" t="s">
        <v>913</v>
      </c>
      <c r="Y54" s="270">
        <v>30550.305097874538</v>
      </c>
      <c r="Z54" s="377">
        <f t="shared" si="7"/>
        <v>164322.67000000001</v>
      </c>
      <c r="AA54" s="376">
        <f t="shared" si="8"/>
        <v>44600.13</v>
      </c>
      <c r="AB54" s="376">
        <f t="shared" si="9"/>
        <v>82828.820000000007</v>
      </c>
      <c r="AC54" s="375">
        <f t="shared" si="10"/>
        <v>5.38</v>
      </c>
      <c r="AD54" s="374">
        <f t="shared" si="11"/>
        <v>1.46</v>
      </c>
      <c r="AE54" s="373">
        <f t="shared" si="12"/>
        <v>2.71</v>
      </c>
      <c r="AF54" s="373">
        <f t="shared" si="13"/>
        <v>9.5500000000000007</v>
      </c>
      <c r="AG54" s="375">
        <f t="shared" si="14"/>
        <v>5</v>
      </c>
      <c r="AH54" s="374">
        <f t="shared" si="15"/>
        <v>1.36</v>
      </c>
      <c r="AI54" s="373">
        <f t="shared" si="16"/>
        <v>2.52</v>
      </c>
      <c r="AJ54" s="373">
        <f t="shared" si="17"/>
        <v>8.8800000000000008</v>
      </c>
      <c r="AK54" s="422">
        <f t="shared" si="19"/>
        <v>0.34</v>
      </c>
      <c r="AL54" s="422">
        <f t="shared" si="20"/>
        <v>0.63</v>
      </c>
    </row>
    <row r="55" spans="1:38" x14ac:dyDescent="0.25">
      <c r="A55" s="297">
        <v>1026138</v>
      </c>
      <c r="B55" s="297">
        <v>4484</v>
      </c>
      <c r="C55" s="297">
        <f>INDEX('Final Comp Values'!C:C,MATCH(B55,'Final Comp Values'!B:B,0))</f>
        <v>455646</v>
      </c>
      <c r="D55" s="299" t="s">
        <v>915</v>
      </c>
      <c r="E55" s="346">
        <f>INDEX('Final Comp Values'!U:U,MATCH($C55,'Final Comp Values'!$C:$C,0))</f>
        <v>3.374985354733961E-3</v>
      </c>
      <c r="F55" s="346">
        <f>INDEX('Final Comp Values'!V:V,MATCH($C55,'Final Comp Values'!$C:$C,0))</f>
        <v>2.5739181131166251E-3</v>
      </c>
      <c r="G55" s="370">
        <f t="shared" si="0"/>
        <v>694097.8680616162</v>
      </c>
      <c r="H55" s="370">
        <f t="shared" si="1"/>
        <v>347048.93400000001</v>
      </c>
      <c r="I55" s="372">
        <v>332416.38</v>
      </c>
      <c r="J55" s="372">
        <v>332416.38</v>
      </c>
      <c r="K55" s="371">
        <f t="shared" si="18"/>
        <v>318490.71515511262</v>
      </c>
      <c r="L55" s="371">
        <f t="shared" si="23"/>
        <v>21611.03</v>
      </c>
      <c r="M55" s="371">
        <f t="shared" si="23"/>
        <v>21611.03</v>
      </c>
      <c r="N55" s="371">
        <f t="shared" si="23"/>
        <v>21611.03</v>
      </c>
      <c r="O55" s="371">
        <f t="shared" si="23"/>
        <v>21611.03</v>
      </c>
      <c r="P55" s="371">
        <f t="shared" si="3"/>
        <v>86444.11</v>
      </c>
      <c r="Q55" s="371">
        <f t="shared" si="24"/>
        <v>40134.769999999997</v>
      </c>
      <c r="R55" s="371">
        <f t="shared" si="24"/>
        <v>40134.769999999997</v>
      </c>
      <c r="S55" s="371">
        <f t="shared" si="24"/>
        <v>40134.769999999997</v>
      </c>
      <c r="T55" s="371">
        <f t="shared" si="24"/>
        <v>40134.769999999997</v>
      </c>
      <c r="U55" s="371">
        <f t="shared" si="5"/>
        <v>160539.06</v>
      </c>
      <c r="V55" s="370">
        <f t="shared" si="6"/>
        <v>565473.8851551126</v>
      </c>
      <c r="W55" s="369" t="s">
        <v>14891</v>
      </c>
      <c r="X55" s="369" t="s">
        <v>939</v>
      </c>
      <c r="Y55" s="270">
        <v>37020.787783372318</v>
      </c>
      <c r="Z55" s="377">
        <f t="shared" si="7"/>
        <v>342463.13</v>
      </c>
      <c r="AA55" s="376">
        <f t="shared" si="8"/>
        <v>92950.66</v>
      </c>
      <c r="AB55" s="376">
        <f t="shared" si="9"/>
        <v>172622.65</v>
      </c>
      <c r="AC55" s="375">
        <f t="shared" si="10"/>
        <v>9.25</v>
      </c>
      <c r="AD55" s="374">
        <f t="shared" si="11"/>
        <v>2.5099999999999998</v>
      </c>
      <c r="AE55" s="373">
        <f t="shared" si="12"/>
        <v>4.66</v>
      </c>
      <c r="AF55" s="373">
        <f t="shared" si="13"/>
        <v>16.420000000000002</v>
      </c>
      <c r="AG55" s="375">
        <f t="shared" si="14"/>
        <v>8.6</v>
      </c>
      <c r="AH55" s="374">
        <f t="shared" si="15"/>
        <v>2.34</v>
      </c>
      <c r="AI55" s="373">
        <f t="shared" si="16"/>
        <v>4.34</v>
      </c>
      <c r="AJ55" s="373">
        <f t="shared" si="17"/>
        <v>15.28</v>
      </c>
      <c r="AK55" s="422">
        <f t="shared" si="19"/>
        <v>0.59</v>
      </c>
      <c r="AL55" s="422">
        <f t="shared" si="20"/>
        <v>1.0900000000000001</v>
      </c>
    </row>
    <row r="56" spans="1:38" x14ac:dyDescent="0.25">
      <c r="A56" s="297">
        <v>1028830</v>
      </c>
      <c r="B56" s="297">
        <v>4688</v>
      </c>
      <c r="C56" s="297">
        <f>INDEX('Final Comp Values'!C:C,MATCH(B56,'Final Comp Values'!B:B,0))</f>
        <v>455651</v>
      </c>
      <c r="D56" s="299" t="s">
        <v>915</v>
      </c>
      <c r="E56" s="346">
        <f>INDEX('Final Comp Values'!U:U,MATCH($C56,'Final Comp Values'!$C:$C,0))</f>
        <v>3.3768372324206497E-3</v>
      </c>
      <c r="F56" s="346">
        <f>INDEX('Final Comp Values'!V:V,MATCH($C56,'Final Comp Values'!$C:$C,0))</f>
        <v>2.5753304396958676E-3</v>
      </c>
      <c r="G56" s="370">
        <f t="shared" si="0"/>
        <v>694478.72433775931</v>
      </c>
      <c r="H56" s="370">
        <f t="shared" si="1"/>
        <v>347239.36219999997</v>
      </c>
      <c r="I56" s="372">
        <v>332598.78000000003</v>
      </c>
      <c r="J56" s="372">
        <v>332598.78000000003</v>
      </c>
      <c r="K56" s="371">
        <f t="shared" si="18"/>
        <v>318665.47320198413</v>
      </c>
      <c r="L56" s="371">
        <f t="shared" si="23"/>
        <v>21622.89</v>
      </c>
      <c r="M56" s="371">
        <f t="shared" si="23"/>
        <v>21622.89</v>
      </c>
      <c r="N56" s="371">
        <f t="shared" si="23"/>
        <v>21622.89</v>
      </c>
      <c r="O56" s="371">
        <f t="shared" si="23"/>
        <v>21622.89</v>
      </c>
      <c r="P56" s="371">
        <f t="shared" si="3"/>
        <v>86491.54</v>
      </c>
      <c r="Q56" s="371">
        <f t="shared" si="24"/>
        <v>40156.79</v>
      </c>
      <c r="R56" s="371">
        <f t="shared" si="24"/>
        <v>40156.79</v>
      </c>
      <c r="S56" s="371">
        <f t="shared" si="24"/>
        <v>40156.79</v>
      </c>
      <c r="T56" s="371">
        <f t="shared" si="24"/>
        <v>40156.79</v>
      </c>
      <c r="U56" s="371">
        <f t="shared" si="5"/>
        <v>160627.15</v>
      </c>
      <c r="V56" s="370">
        <f t="shared" si="6"/>
        <v>565784.16320198413</v>
      </c>
      <c r="W56" s="369" t="s">
        <v>14877</v>
      </c>
      <c r="X56" s="369" t="s">
        <v>937</v>
      </c>
      <c r="Y56" s="270">
        <v>35034.628533077281</v>
      </c>
      <c r="Z56" s="377">
        <f t="shared" si="7"/>
        <v>342651.05</v>
      </c>
      <c r="AA56" s="376">
        <f t="shared" si="8"/>
        <v>93001.66</v>
      </c>
      <c r="AB56" s="376">
        <f t="shared" si="9"/>
        <v>172717.37</v>
      </c>
      <c r="AC56" s="375">
        <f t="shared" si="10"/>
        <v>9.7799999999999994</v>
      </c>
      <c r="AD56" s="374">
        <f t="shared" si="11"/>
        <v>2.65</v>
      </c>
      <c r="AE56" s="373">
        <f t="shared" si="12"/>
        <v>4.93</v>
      </c>
      <c r="AF56" s="373">
        <f t="shared" si="13"/>
        <v>17.36</v>
      </c>
      <c r="AG56" s="375">
        <f t="shared" si="14"/>
        <v>9.1</v>
      </c>
      <c r="AH56" s="374">
        <f t="shared" si="15"/>
        <v>2.4700000000000002</v>
      </c>
      <c r="AI56" s="373">
        <f t="shared" si="16"/>
        <v>4.58</v>
      </c>
      <c r="AJ56" s="373">
        <f t="shared" si="17"/>
        <v>16.149999999999999</v>
      </c>
      <c r="AK56" s="422">
        <f t="shared" si="19"/>
        <v>0.62</v>
      </c>
      <c r="AL56" s="422">
        <f t="shared" si="20"/>
        <v>1.1499999999999999</v>
      </c>
    </row>
    <row r="57" spans="1:38" x14ac:dyDescent="0.25">
      <c r="A57" s="297">
        <v>1028684</v>
      </c>
      <c r="B57" s="297">
        <v>5206</v>
      </c>
      <c r="C57" s="297">
        <f>INDEX('Final Comp Values'!C:C,MATCH(B57,'Final Comp Values'!B:B,0))</f>
        <v>455652</v>
      </c>
      <c r="D57" s="299" t="s">
        <v>915</v>
      </c>
      <c r="E57" s="346">
        <f>INDEX('Final Comp Values'!U:U,MATCH($C57,'Final Comp Values'!$C:$C,0))</f>
        <v>3.0714008726294576E-3</v>
      </c>
      <c r="F57" s="346">
        <f>INDEX('Final Comp Values'!V:V,MATCH($C57,'Final Comp Values'!$C:$C,0))</f>
        <v>2.342390709226155E-3</v>
      </c>
      <c r="G57" s="370">
        <f t="shared" si="0"/>
        <v>631662.82919255551</v>
      </c>
      <c r="H57" s="370">
        <f t="shared" si="1"/>
        <v>315831.41460000002</v>
      </c>
      <c r="I57" s="372">
        <v>302515.08</v>
      </c>
      <c r="J57" s="372">
        <v>302515.08</v>
      </c>
      <c r="K57" s="371">
        <f t="shared" si="18"/>
        <v>289842.0460046418</v>
      </c>
      <c r="L57" s="371">
        <f t="shared" si="23"/>
        <v>19667.09</v>
      </c>
      <c r="M57" s="371">
        <f t="shared" si="23"/>
        <v>19667.09</v>
      </c>
      <c r="N57" s="371">
        <f t="shared" si="23"/>
        <v>19667.09</v>
      </c>
      <c r="O57" s="371">
        <f t="shared" si="23"/>
        <v>19667.09</v>
      </c>
      <c r="P57" s="371">
        <f t="shared" si="3"/>
        <v>78668.350000000006</v>
      </c>
      <c r="Q57" s="371">
        <f t="shared" si="24"/>
        <v>36524.589999999997</v>
      </c>
      <c r="R57" s="371">
        <f t="shared" si="24"/>
        <v>36524.589999999997</v>
      </c>
      <c r="S57" s="371">
        <f t="shared" si="24"/>
        <v>36524.589999999997</v>
      </c>
      <c r="T57" s="371">
        <f t="shared" si="24"/>
        <v>36524.589999999997</v>
      </c>
      <c r="U57" s="371">
        <f t="shared" si="5"/>
        <v>146098.35999999999</v>
      </c>
      <c r="V57" s="370">
        <f t="shared" si="6"/>
        <v>514608.75600464176</v>
      </c>
      <c r="W57" s="369" t="s">
        <v>14875</v>
      </c>
      <c r="X57" s="369" t="s">
        <v>920</v>
      </c>
      <c r="Y57" s="270">
        <v>27007.378265823281</v>
      </c>
      <c r="Z57" s="377">
        <f t="shared" si="7"/>
        <v>311658.11</v>
      </c>
      <c r="AA57" s="376">
        <f t="shared" si="8"/>
        <v>84589.62</v>
      </c>
      <c r="AB57" s="376">
        <f t="shared" si="9"/>
        <v>157095.01</v>
      </c>
      <c r="AC57" s="375">
        <f t="shared" si="10"/>
        <v>11.54</v>
      </c>
      <c r="AD57" s="374">
        <f t="shared" si="11"/>
        <v>3.13</v>
      </c>
      <c r="AE57" s="373">
        <f t="shared" si="12"/>
        <v>5.82</v>
      </c>
      <c r="AF57" s="373">
        <f t="shared" si="13"/>
        <v>20.49</v>
      </c>
      <c r="AG57" s="375">
        <f t="shared" si="14"/>
        <v>10.73</v>
      </c>
      <c r="AH57" s="374">
        <f t="shared" si="15"/>
        <v>2.91</v>
      </c>
      <c r="AI57" s="373">
        <f t="shared" si="16"/>
        <v>5.41</v>
      </c>
      <c r="AJ57" s="373">
        <f t="shared" si="17"/>
        <v>19.05</v>
      </c>
      <c r="AK57" s="422">
        <f t="shared" si="19"/>
        <v>0.73</v>
      </c>
      <c r="AL57" s="422">
        <f t="shared" si="20"/>
        <v>1.35</v>
      </c>
    </row>
    <row r="58" spans="1:38" x14ac:dyDescent="0.25">
      <c r="A58" s="311">
        <v>1027269</v>
      </c>
      <c r="B58" s="311">
        <v>4755</v>
      </c>
      <c r="C58" s="297">
        <f>INDEX('Final Comp Values'!C:C,MATCH(B58,'Final Comp Values'!B:B,0))</f>
        <v>455653</v>
      </c>
      <c r="D58" s="312" t="s">
        <v>915</v>
      </c>
      <c r="E58" s="346">
        <f>INDEX('Final Comp Values'!U:U,MATCH($C58,'Final Comp Values'!$C:$C,0))</f>
        <v>3.9540057781052998E-3</v>
      </c>
      <c r="F58" s="346">
        <f>INDEX('Final Comp Values'!V:V,MATCH($C58,'Final Comp Values'!$C:$C,0))</f>
        <v>3.0155055568930811E-3</v>
      </c>
      <c r="G58" s="370">
        <f t="shared" si="0"/>
        <v>813178.9304023626</v>
      </c>
      <c r="H58" s="370">
        <f t="shared" si="1"/>
        <v>406589.46519999998</v>
      </c>
      <c r="I58" s="372">
        <v>389446.51178890292</v>
      </c>
      <c r="J58" s="372">
        <v>389446.51</v>
      </c>
      <c r="K58" s="371">
        <f t="shared" si="18"/>
        <v>373131.73114360735</v>
      </c>
      <c r="L58" s="371">
        <f t="shared" si="23"/>
        <v>25318.67</v>
      </c>
      <c r="M58" s="371">
        <f t="shared" si="23"/>
        <v>25318.67</v>
      </c>
      <c r="N58" s="371">
        <f t="shared" si="23"/>
        <v>25318.67</v>
      </c>
      <c r="O58" s="371">
        <f t="shared" si="23"/>
        <v>25318.67</v>
      </c>
      <c r="P58" s="371">
        <f t="shared" si="3"/>
        <v>101274.66</v>
      </c>
      <c r="Q58" s="371">
        <f t="shared" si="24"/>
        <v>47020.38</v>
      </c>
      <c r="R58" s="371">
        <f t="shared" si="24"/>
        <v>47020.38</v>
      </c>
      <c r="S58" s="371">
        <f t="shared" si="24"/>
        <v>47020.38</v>
      </c>
      <c r="T58" s="371">
        <f t="shared" si="24"/>
        <v>47020.38</v>
      </c>
      <c r="U58" s="371">
        <f t="shared" si="5"/>
        <v>188081.52</v>
      </c>
      <c r="V58" s="370">
        <f t="shared" si="6"/>
        <v>662487.91114360734</v>
      </c>
      <c r="W58" s="369" t="s">
        <v>14878</v>
      </c>
      <c r="X58" s="369" t="s">
        <v>941</v>
      </c>
      <c r="Y58" s="270">
        <v>38595.893614676956</v>
      </c>
      <c r="Z58" s="377">
        <f t="shared" si="7"/>
        <v>401216.92</v>
      </c>
      <c r="AA58" s="376">
        <f t="shared" si="8"/>
        <v>108897.48</v>
      </c>
      <c r="AB58" s="376">
        <f t="shared" si="9"/>
        <v>202238.19</v>
      </c>
      <c r="AC58" s="375">
        <f t="shared" si="10"/>
        <v>10.4</v>
      </c>
      <c r="AD58" s="374">
        <f t="shared" si="11"/>
        <v>2.82</v>
      </c>
      <c r="AE58" s="373">
        <f t="shared" si="12"/>
        <v>5.24</v>
      </c>
      <c r="AF58" s="373">
        <f t="shared" si="13"/>
        <v>18.46</v>
      </c>
      <c r="AG58" s="375">
        <f t="shared" si="14"/>
        <v>9.67</v>
      </c>
      <c r="AH58" s="374">
        <f t="shared" si="15"/>
        <v>2.62</v>
      </c>
      <c r="AI58" s="373">
        <f t="shared" si="16"/>
        <v>4.87</v>
      </c>
      <c r="AJ58" s="373">
        <f t="shared" si="17"/>
        <v>17.16</v>
      </c>
      <c r="AK58" s="422">
        <f t="shared" si="19"/>
        <v>0.66</v>
      </c>
      <c r="AL58" s="422">
        <f t="shared" si="20"/>
        <v>1.22</v>
      </c>
    </row>
    <row r="59" spans="1:38" x14ac:dyDescent="0.25">
      <c r="A59" s="297">
        <v>1012908</v>
      </c>
      <c r="B59" s="297">
        <v>4651</v>
      </c>
      <c r="C59" s="297">
        <f>INDEX('Final Comp Values'!C:C,MATCH(B59,'Final Comp Values'!B:B,0))</f>
        <v>455662</v>
      </c>
      <c r="D59" s="299" t="s">
        <v>915</v>
      </c>
      <c r="E59" s="346">
        <f>INDEX('Final Comp Values'!U:U,MATCH($C59,'Final Comp Values'!$C:$C,0))</f>
        <v>2.8292987297230195E-3</v>
      </c>
      <c r="F59" s="346">
        <f>INDEX('Final Comp Values'!V:V,MATCH($C59,'Final Comp Values'!$C:$C,0))</f>
        <v>2.1577525477665324E-3</v>
      </c>
      <c r="G59" s="370">
        <f t="shared" si="0"/>
        <v>581872.218691446</v>
      </c>
      <c r="H59" s="370">
        <f t="shared" si="1"/>
        <v>290936.10930000001</v>
      </c>
      <c r="I59" s="372">
        <v>278669.43</v>
      </c>
      <c r="J59" s="372">
        <v>278669.43</v>
      </c>
      <c r="K59" s="371">
        <f t="shared" si="18"/>
        <v>266995.3440103053</v>
      </c>
      <c r="L59" s="371">
        <f t="shared" si="23"/>
        <v>18116.84</v>
      </c>
      <c r="M59" s="371">
        <f t="shared" si="23"/>
        <v>18116.84</v>
      </c>
      <c r="N59" s="371">
        <f t="shared" si="23"/>
        <v>18116.84</v>
      </c>
      <c r="O59" s="371">
        <f t="shared" si="23"/>
        <v>18116.84</v>
      </c>
      <c r="P59" s="371">
        <f t="shared" si="3"/>
        <v>72467.34</v>
      </c>
      <c r="Q59" s="371">
        <f t="shared" si="24"/>
        <v>33645.550000000003</v>
      </c>
      <c r="R59" s="371">
        <f t="shared" si="24"/>
        <v>33645.550000000003</v>
      </c>
      <c r="S59" s="371">
        <f t="shared" si="24"/>
        <v>33645.550000000003</v>
      </c>
      <c r="T59" s="371">
        <f t="shared" si="24"/>
        <v>33645.550000000003</v>
      </c>
      <c r="U59" s="371">
        <f t="shared" si="5"/>
        <v>134582.20000000001</v>
      </c>
      <c r="V59" s="370">
        <f t="shared" si="6"/>
        <v>474044.88401030534</v>
      </c>
      <c r="W59" s="369" t="s">
        <v>14880</v>
      </c>
      <c r="X59" s="369" t="s">
        <v>1003</v>
      </c>
      <c r="Y59" s="270">
        <v>17703.638711784723</v>
      </c>
      <c r="Z59" s="377">
        <f t="shared" si="7"/>
        <v>287091.77</v>
      </c>
      <c r="AA59" s="376">
        <f t="shared" si="8"/>
        <v>77921.87</v>
      </c>
      <c r="AB59" s="376">
        <f t="shared" si="9"/>
        <v>144712.04</v>
      </c>
      <c r="AC59" s="375">
        <f t="shared" si="10"/>
        <v>16.22</v>
      </c>
      <c r="AD59" s="374">
        <f t="shared" si="11"/>
        <v>4.4000000000000004</v>
      </c>
      <c r="AE59" s="373">
        <f t="shared" si="12"/>
        <v>8.17</v>
      </c>
      <c r="AF59" s="373">
        <f t="shared" si="13"/>
        <v>28.79</v>
      </c>
      <c r="AG59" s="375">
        <f t="shared" si="14"/>
        <v>15.08</v>
      </c>
      <c r="AH59" s="374">
        <f t="shared" si="15"/>
        <v>4.09</v>
      </c>
      <c r="AI59" s="373">
        <f t="shared" si="16"/>
        <v>7.6</v>
      </c>
      <c r="AJ59" s="373">
        <f t="shared" si="17"/>
        <v>26.770000000000003</v>
      </c>
      <c r="AK59" s="422">
        <f t="shared" si="19"/>
        <v>1.02</v>
      </c>
      <c r="AL59" s="422">
        <f t="shared" si="20"/>
        <v>1.9</v>
      </c>
    </row>
    <row r="60" spans="1:38" x14ac:dyDescent="0.25">
      <c r="A60" s="311">
        <v>1004855</v>
      </c>
      <c r="B60" s="311">
        <v>4264</v>
      </c>
      <c r="C60" s="297">
        <f>INDEX('Final Comp Values'!C:C,MATCH(B60,'Final Comp Values'!B:B,0))</f>
        <v>455674</v>
      </c>
      <c r="D60" s="312" t="s">
        <v>1021</v>
      </c>
      <c r="E60" s="346" t="str">
        <f>INDEX('Final Comp Values'!U:U,MATCH($C60,'Final Comp Values'!$C:$C,0))</f>
        <v/>
      </c>
      <c r="F60" s="346">
        <f>INDEX('Final Comp Values'!V:V,MATCH($C60,'Final Comp Values'!$C:$C,0))</f>
        <v>2.2052067208290773E-3</v>
      </c>
      <c r="G60" s="370">
        <f t="shared" si="0"/>
        <v>0</v>
      </c>
      <c r="H60" s="370">
        <f t="shared" si="1"/>
        <v>0</v>
      </c>
      <c r="I60" s="372">
        <v>0</v>
      </c>
      <c r="J60" s="370">
        <f>+I60*2</f>
        <v>0</v>
      </c>
      <c r="K60" s="371">
        <f t="shared" si="18"/>
        <v>0</v>
      </c>
      <c r="L60" s="371">
        <f t="shared" si="23"/>
        <v>18515.27</v>
      </c>
      <c r="M60" s="371">
        <f t="shared" si="23"/>
        <v>18515.27</v>
      </c>
      <c r="N60" s="371">
        <f t="shared" si="23"/>
        <v>18515.27</v>
      </c>
      <c r="O60" s="371">
        <f t="shared" si="23"/>
        <v>18515.27</v>
      </c>
      <c r="P60" s="371">
        <f t="shared" si="3"/>
        <v>74061.070000000007</v>
      </c>
      <c r="Q60" s="371">
        <f t="shared" si="24"/>
        <v>34385.5</v>
      </c>
      <c r="R60" s="371">
        <f t="shared" si="24"/>
        <v>34385.5</v>
      </c>
      <c r="S60" s="371">
        <f t="shared" si="24"/>
        <v>34385.5</v>
      </c>
      <c r="T60" s="371">
        <f t="shared" si="24"/>
        <v>34385.5</v>
      </c>
      <c r="U60" s="371">
        <f t="shared" si="5"/>
        <v>137541.99</v>
      </c>
      <c r="V60" s="370">
        <f t="shared" si="6"/>
        <v>211603.06</v>
      </c>
      <c r="W60" s="369" t="s">
        <v>14877</v>
      </c>
      <c r="X60" s="369" t="s">
        <v>937</v>
      </c>
      <c r="Y60" s="270">
        <v>35034.628533077281</v>
      </c>
      <c r="Z60" s="377">
        <f t="shared" si="7"/>
        <v>0</v>
      </c>
      <c r="AA60" s="376">
        <f t="shared" si="8"/>
        <v>79635.56</v>
      </c>
      <c r="AB60" s="376">
        <f t="shared" si="9"/>
        <v>147894.60999999999</v>
      </c>
      <c r="AC60" s="375">
        <f t="shared" si="10"/>
        <v>0</v>
      </c>
      <c r="AD60" s="374">
        <f t="shared" si="11"/>
        <v>2.27</v>
      </c>
      <c r="AE60" s="373">
        <f t="shared" si="12"/>
        <v>4.22</v>
      </c>
      <c r="AF60" s="373">
        <f t="shared" si="13"/>
        <v>6.49</v>
      </c>
      <c r="AG60" s="375">
        <f t="shared" si="14"/>
        <v>0</v>
      </c>
      <c r="AH60" s="374">
        <f t="shared" si="15"/>
        <v>2.11</v>
      </c>
      <c r="AI60" s="373">
        <f t="shared" si="16"/>
        <v>3.93</v>
      </c>
      <c r="AJ60" s="373">
        <f t="shared" si="17"/>
        <v>6.04</v>
      </c>
      <c r="AK60" s="422">
        <f t="shared" si="19"/>
        <v>0.53</v>
      </c>
      <c r="AL60" s="422">
        <f t="shared" si="20"/>
        <v>0.98</v>
      </c>
    </row>
    <row r="61" spans="1:38" x14ac:dyDescent="0.25">
      <c r="A61" s="297">
        <v>1026728</v>
      </c>
      <c r="B61" s="297">
        <v>5231</v>
      </c>
      <c r="C61" s="297">
        <f>INDEX('Final Comp Values'!C:C,MATCH(B61,'Final Comp Values'!B:B,0))</f>
        <v>455675</v>
      </c>
      <c r="D61" s="299" t="s">
        <v>915</v>
      </c>
      <c r="E61" s="346">
        <f>INDEX('Final Comp Values'!U:U,MATCH($C61,'Final Comp Values'!$C:$C,0))</f>
        <v>2.1191653661341201E-3</v>
      </c>
      <c r="F61" s="346">
        <f>INDEX('Final Comp Values'!V:V,MATCH($C61,'Final Comp Values'!$C:$C,0))</f>
        <v>1.6161723821797151E-3</v>
      </c>
      <c r="G61" s="370">
        <f t="shared" si="0"/>
        <v>435826.53199976747</v>
      </c>
      <c r="H61" s="370">
        <f t="shared" si="1"/>
        <v>217913.266</v>
      </c>
      <c r="I61" s="372">
        <v>208725.43</v>
      </c>
      <c r="J61" s="372">
        <v>208725.43</v>
      </c>
      <c r="K61" s="371">
        <f t="shared" si="18"/>
        <v>199981.45830330718</v>
      </c>
      <c r="L61" s="371">
        <f t="shared" si="23"/>
        <v>13569.64</v>
      </c>
      <c r="M61" s="371">
        <f t="shared" si="23"/>
        <v>13569.64</v>
      </c>
      <c r="N61" s="371">
        <f t="shared" si="23"/>
        <v>13569.64</v>
      </c>
      <c r="O61" s="371">
        <f t="shared" si="23"/>
        <v>13569.64</v>
      </c>
      <c r="P61" s="371">
        <f t="shared" si="3"/>
        <v>54278.57</v>
      </c>
      <c r="Q61" s="371">
        <f t="shared" si="24"/>
        <v>25200.76</v>
      </c>
      <c r="R61" s="371">
        <f t="shared" si="24"/>
        <v>25200.76</v>
      </c>
      <c r="S61" s="371">
        <f t="shared" si="24"/>
        <v>25200.76</v>
      </c>
      <c r="T61" s="371">
        <f t="shared" si="24"/>
        <v>25200.76</v>
      </c>
      <c r="U61" s="371">
        <f t="shared" si="5"/>
        <v>100803.05</v>
      </c>
      <c r="V61" s="370">
        <f t="shared" si="6"/>
        <v>355063.07830330718</v>
      </c>
      <c r="W61" s="369" t="s">
        <v>14906</v>
      </c>
      <c r="X61" s="369" t="s">
        <v>923</v>
      </c>
      <c r="Y61" s="270">
        <v>10494.176731500442</v>
      </c>
      <c r="Z61" s="377">
        <f t="shared" si="7"/>
        <v>215033.83</v>
      </c>
      <c r="AA61" s="376">
        <f t="shared" si="8"/>
        <v>58364.05</v>
      </c>
      <c r="AB61" s="376">
        <f t="shared" si="9"/>
        <v>108390.38</v>
      </c>
      <c r="AC61" s="375">
        <f t="shared" si="10"/>
        <v>20.49</v>
      </c>
      <c r="AD61" s="374">
        <f t="shared" si="11"/>
        <v>5.56</v>
      </c>
      <c r="AE61" s="373">
        <f t="shared" si="12"/>
        <v>10.33</v>
      </c>
      <c r="AF61" s="373">
        <f t="shared" si="13"/>
        <v>36.379999999999995</v>
      </c>
      <c r="AG61" s="375">
        <f t="shared" si="14"/>
        <v>19.059999999999999</v>
      </c>
      <c r="AH61" s="374">
        <f t="shared" si="15"/>
        <v>5.17</v>
      </c>
      <c r="AI61" s="373">
        <f t="shared" si="16"/>
        <v>9.61</v>
      </c>
      <c r="AJ61" s="373">
        <f t="shared" si="17"/>
        <v>33.839999999999996</v>
      </c>
      <c r="AK61" s="422">
        <f t="shared" si="19"/>
        <v>1.29</v>
      </c>
      <c r="AL61" s="422">
        <f t="shared" si="20"/>
        <v>2.4</v>
      </c>
    </row>
    <row r="62" spans="1:38" x14ac:dyDescent="0.25">
      <c r="A62" s="313">
        <v>1028506</v>
      </c>
      <c r="B62" s="313">
        <v>4531</v>
      </c>
      <c r="C62" s="297">
        <f>INDEX('Final Comp Values'!C:C,MATCH(B62,'Final Comp Values'!B:B,0))</f>
        <v>455676</v>
      </c>
      <c r="D62" s="314" t="s">
        <v>915</v>
      </c>
      <c r="E62" s="346">
        <f>INDEX('Final Comp Values'!U:U,MATCH($C62,'Final Comp Values'!$C:$C,0))</f>
        <v>1.4921195814213211E-3</v>
      </c>
      <c r="F62" s="346">
        <f>INDEX('Final Comp Values'!V:V,MATCH($C62,'Final Comp Values'!$C:$C,0))</f>
        <v>1.1379586024482398E-3</v>
      </c>
      <c r="G62" s="370">
        <f t="shared" si="0"/>
        <v>306868.59689770988</v>
      </c>
      <c r="H62" s="370">
        <f t="shared" si="1"/>
        <v>153434.2984</v>
      </c>
      <c r="I62" s="372">
        <v>146965.07999999999</v>
      </c>
      <c r="J62" s="372">
        <v>146965.07999999999</v>
      </c>
      <c r="K62" s="371">
        <f t="shared" si="18"/>
        <v>140808.38363261116</v>
      </c>
      <c r="L62" s="371">
        <f t="shared" si="23"/>
        <v>9554.48</v>
      </c>
      <c r="M62" s="371">
        <f t="shared" si="23"/>
        <v>9554.48</v>
      </c>
      <c r="N62" s="371">
        <f t="shared" si="23"/>
        <v>9554.48</v>
      </c>
      <c r="O62" s="371">
        <f t="shared" si="23"/>
        <v>9554.48</v>
      </c>
      <c r="P62" s="371">
        <f t="shared" si="3"/>
        <v>38217.93</v>
      </c>
      <c r="Q62" s="371">
        <f t="shared" si="24"/>
        <v>17744.04</v>
      </c>
      <c r="R62" s="371">
        <f t="shared" si="24"/>
        <v>17744.04</v>
      </c>
      <c r="S62" s="371">
        <f t="shared" si="24"/>
        <v>17744.04</v>
      </c>
      <c r="T62" s="371">
        <f t="shared" si="24"/>
        <v>17744.04</v>
      </c>
      <c r="U62" s="371">
        <f t="shared" si="5"/>
        <v>70976.149999999994</v>
      </c>
      <c r="V62" s="370">
        <f t="shared" si="6"/>
        <v>250002.46363261115</v>
      </c>
      <c r="W62" s="369" t="s">
        <v>14930</v>
      </c>
      <c r="X62" s="369" t="s">
        <v>920</v>
      </c>
      <c r="Y62" s="270">
        <v>27007.378265823281</v>
      </c>
      <c r="Z62" s="377">
        <f t="shared" si="7"/>
        <v>151406.85999999999</v>
      </c>
      <c r="AA62" s="376">
        <f t="shared" si="8"/>
        <v>41094.550000000003</v>
      </c>
      <c r="AB62" s="376">
        <f t="shared" si="9"/>
        <v>76318.44</v>
      </c>
      <c r="AC62" s="375">
        <f t="shared" si="10"/>
        <v>5.61</v>
      </c>
      <c r="AD62" s="374">
        <f t="shared" si="11"/>
        <v>1.52</v>
      </c>
      <c r="AE62" s="373">
        <f t="shared" si="12"/>
        <v>2.83</v>
      </c>
      <c r="AF62" s="373">
        <f t="shared" si="13"/>
        <v>9.9600000000000009</v>
      </c>
      <c r="AG62" s="375">
        <f t="shared" si="14"/>
        <v>5.21</v>
      </c>
      <c r="AH62" s="374">
        <f t="shared" si="15"/>
        <v>1.42</v>
      </c>
      <c r="AI62" s="373">
        <f t="shared" si="16"/>
        <v>2.63</v>
      </c>
      <c r="AJ62" s="373">
        <f t="shared" si="17"/>
        <v>9.26</v>
      </c>
      <c r="AK62" s="422">
        <f t="shared" si="19"/>
        <v>0.36</v>
      </c>
      <c r="AL62" s="422">
        <f t="shared" si="20"/>
        <v>0.66</v>
      </c>
    </row>
    <row r="63" spans="1:38" x14ac:dyDescent="0.25">
      <c r="A63" s="313">
        <v>1001790</v>
      </c>
      <c r="B63" s="313">
        <v>4774</v>
      </c>
      <c r="C63" s="297">
        <f>INDEX('Final Comp Values'!C:C,MATCH(B63,'Final Comp Values'!B:B,0))</f>
        <v>455682</v>
      </c>
      <c r="D63" s="314" t="s">
        <v>1021</v>
      </c>
      <c r="E63" s="346" t="str">
        <f>INDEX('Final Comp Values'!U:U,MATCH($C63,'Final Comp Values'!$C:$C,0))</f>
        <v/>
      </c>
      <c r="F63" s="346">
        <f>INDEX('Final Comp Values'!V:V,MATCH($C63,'Final Comp Values'!$C:$C,0))</f>
        <v>3.8013240655835503E-3</v>
      </c>
      <c r="G63" s="370">
        <f t="shared" si="0"/>
        <v>0</v>
      </c>
      <c r="H63" s="370">
        <f t="shared" si="1"/>
        <v>0</v>
      </c>
      <c r="I63" s="372">
        <v>0</v>
      </c>
      <c r="J63" s="370">
        <f>+I63*2</f>
        <v>0</v>
      </c>
      <c r="K63" s="371">
        <f t="shared" si="18"/>
        <v>0</v>
      </c>
      <c r="L63" s="371">
        <f t="shared" si="23"/>
        <v>31916.52</v>
      </c>
      <c r="M63" s="371">
        <f t="shared" si="23"/>
        <v>31916.52</v>
      </c>
      <c r="N63" s="371">
        <f t="shared" si="23"/>
        <v>31916.52</v>
      </c>
      <c r="O63" s="371">
        <f t="shared" si="23"/>
        <v>31916.52</v>
      </c>
      <c r="P63" s="371">
        <f t="shared" si="3"/>
        <v>127666.09</v>
      </c>
      <c r="Q63" s="371">
        <f t="shared" si="24"/>
        <v>59273.55</v>
      </c>
      <c r="R63" s="371">
        <f t="shared" si="24"/>
        <v>59273.55</v>
      </c>
      <c r="S63" s="371">
        <f t="shared" si="24"/>
        <v>59273.55</v>
      </c>
      <c r="T63" s="371">
        <f t="shared" si="24"/>
        <v>59273.55</v>
      </c>
      <c r="U63" s="371">
        <f t="shared" si="5"/>
        <v>237094.18</v>
      </c>
      <c r="V63" s="370">
        <f t="shared" si="6"/>
        <v>364760.27</v>
      </c>
      <c r="W63" s="369" t="s">
        <v>14892</v>
      </c>
      <c r="X63" s="369" t="s">
        <v>930</v>
      </c>
      <c r="Y63" s="270">
        <v>46984.658324669057</v>
      </c>
      <c r="Z63" s="377">
        <f t="shared" si="7"/>
        <v>0</v>
      </c>
      <c r="AA63" s="376">
        <f t="shared" si="8"/>
        <v>137275.37</v>
      </c>
      <c r="AB63" s="376">
        <f t="shared" si="9"/>
        <v>254939.98</v>
      </c>
      <c r="AC63" s="375">
        <f t="shared" si="10"/>
        <v>0</v>
      </c>
      <c r="AD63" s="374">
        <f t="shared" si="11"/>
        <v>2.92</v>
      </c>
      <c r="AE63" s="373">
        <f t="shared" si="12"/>
        <v>5.43</v>
      </c>
      <c r="AF63" s="373">
        <f t="shared" si="13"/>
        <v>8.35</v>
      </c>
      <c r="AG63" s="375">
        <f t="shared" si="14"/>
        <v>0</v>
      </c>
      <c r="AH63" s="374">
        <f t="shared" si="15"/>
        <v>2.72</v>
      </c>
      <c r="AI63" s="373">
        <f t="shared" si="16"/>
        <v>5.05</v>
      </c>
      <c r="AJ63" s="373">
        <f t="shared" si="17"/>
        <v>7.77</v>
      </c>
      <c r="AK63" s="422">
        <f t="shared" si="19"/>
        <v>0.68</v>
      </c>
      <c r="AL63" s="422">
        <f t="shared" si="20"/>
        <v>1.26</v>
      </c>
    </row>
    <row r="64" spans="1:38" x14ac:dyDescent="0.25">
      <c r="A64" s="311">
        <v>1025976</v>
      </c>
      <c r="B64" s="311">
        <v>5218</v>
      </c>
      <c r="C64" s="297">
        <f>INDEX('Final Comp Values'!C:C,MATCH(B64,'Final Comp Values'!B:B,0))</f>
        <v>455684</v>
      </c>
      <c r="D64" s="312" t="s">
        <v>915</v>
      </c>
      <c r="E64" s="346">
        <f>INDEX('Final Comp Values'!U:U,MATCH($C64,'Final Comp Values'!$C:$C,0))</f>
        <v>3.1610317526651914E-3</v>
      </c>
      <c r="F64" s="346">
        <f>INDEX('Final Comp Values'!V:V,MATCH($C64,'Final Comp Values'!$C:$C,0))</f>
        <v>2.4107473156614874E-3</v>
      </c>
      <c r="G64" s="370">
        <f t="shared" si="0"/>
        <v>650096.27295788203</v>
      </c>
      <c r="H64" s="370">
        <f t="shared" si="1"/>
        <v>325048.13650000002</v>
      </c>
      <c r="I64" s="372">
        <v>311343.19</v>
      </c>
      <c r="J64" s="372">
        <v>311343.19</v>
      </c>
      <c r="K64" s="371">
        <f t="shared" si="18"/>
        <v>298300.33547322324</v>
      </c>
      <c r="L64" s="371">
        <f t="shared" si="23"/>
        <v>20241.02</v>
      </c>
      <c r="M64" s="371">
        <f t="shared" si="23"/>
        <v>20241.02</v>
      </c>
      <c r="N64" s="371">
        <f t="shared" si="23"/>
        <v>20241.02</v>
      </c>
      <c r="O64" s="371">
        <f t="shared" si="23"/>
        <v>20241.02</v>
      </c>
      <c r="P64" s="371">
        <f t="shared" si="3"/>
        <v>80964.08</v>
      </c>
      <c r="Q64" s="371">
        <f t="shared" si="24"/>
        <v>37590.47</v>
      </c>
      <c r="R64" s="371">
        <f t="shared" si="24"/>
        <v>37590.47</v>
      </c>
      <c r="S64" s="371">
        <f t="shared" si="24"/>
        <v>37590.47</v>
      </c>
      <c r="T64" s="371">
        <f t="shared" si="24"/>
        <v>37590.47</v>
      </c>
      <c r="U64" s="371">
        <f t="shared" si="5"/>
        <v>150361.85999999999</v>
      </c>
      <c r="V64" s="370">
        <f t="shared" si="6"/>
        <v>529626.2754732233</v>
      </c>
      <c r="W64" s="369" t="s">
        <v>14927</v>
      </c>
      <c r="X64" s="369" t="s">
        <v>939</v>
      </c>
      <c r="Y64" s="270">
        <v>37020.787783372318</v>
      </c>
      <c r="Z64" s="377">
        <f t="shared" si="7"/>
        <v>320753.05</v>
      </c>
      <c r="AA64" s="376">
        <f t="shared" si="8"/>
        <v>87058.15</v>
      </c>
      <c r="AB64" s="376">
        <f t="shared" si="9"/>
        <v>161679.42000000001</v>
      </c>
      <c r="AC64" s="375">
        <f t="shared" si="10"/>
        <v>8.66</v>
      </c>
      <c r="AD64" s="374">
        <f t="shared" si="11"/>
        <v>2.35</v>
      </c>
      <c r="AE64" s="373">
        <f t="shared" si="12"/>
        <v>4.37</v>
      </c>
      <c r="AF64" s="373">
        <f t="shared" si="13"/>
        <v>15.379999999999999</v>
      </c>
      <c r="AG64" s="375">
        <f t="shared" si="14"/>
        <v>8.06</v>
      </c>
      <c r="AH64" s="374">
        <f t="shared" si="15"/>
        <v>2.19</v>
      </c>
      <c r="AI64" s="373">
        <f t="shared" si="16"/>
        <v>4.0599999999999996</v>
      </c>
      <c r="AJ64" s="373">
        <f t="shared" si="17"/>
        <v>14.309999999999999</v>
      </c>
      <c r="AK64" s="422">
        <f t="shared" si="19"/>
        <v>0.55000000000000004</v>
      </c>
      <c r="AL64" s="422">
        <f t="shared" si="20"/>
        <v>1.02</v>
      </c>
    </row>
    <row r="65" spans="1:38" x14ac:dyDescent="0.25">
      <c r="A65" s="297">
        <v>521901</v>
      </c>
      <c r="B65" s="297">
        <v>5219</v>
      </c>
      <c r="C65" s="297">
        <f>INDEX('Final Comp Values'!C:C,MATCH(B65,'Final Comp Values'!B:B,0))</f>
        <v>455685</v>
      </c>
      <c r="D65" s="299" t="s">
        <v>915</v>
      </c>
      <c r="E65" s="346">
        <f>INDEX('Final Comp Values'!U:U,MATCH($C65,'Final Comp Values'!$C:$C,0))</f>
        <v>6.5383628191356246E-4</v>
      </c>
      <c r="F65" s="346">
        <f>INDEX('Final Comp Values'!V:V,MATCH($C65,'Final Comp Values'!$C:$C,0))</f>
        <v>4.9864543757784866E-4</v>
      </c>
      <c r="G65" s="370">
        <f t="shared" si="0"/>
        <v>134467.65589692796</v>
      </c>
      <c r="H65" s="370">
        <f t="shared" si="1"/>
        <v>67233.827900000004</v>
      </c>
      <c r="I65" s="372">
        <v>64399</v>
      </c>
      <c r="J65" s="372">
        <v>64399</v>
      </c>
      <c r="K65" s="371">
        <f t="shared" si="18"/>
        <v>61701.241082103981</v>
      </c>
      <c r="L65" s="371">
        <f t="shared" ref="L65:O84" si="25">ROUND($P65/4,2)</f>
        <v>4186.71</v>
      </c>
      <c r="M65" s="371">
        <f t="shared" si="25"/>
        <v>4186.71</v>
      </c>
      <c r="N65" s="371">
        <f t="shared" si="25"/>
        <v>4186.71</v>
      </c>
      <c r="O65" s="371">
        <f t="shared" si="25"/>
        <v>4186.71</v>
      </c>
      <c r="P65" s="371">
        <f t="shared" si="3"/>
        <v>16746.830000000002</v>
      </c>
      <c r="Q65" s="371">
        <f t="shared" ref="Q65:T84" si="26">ROUND($U65/4,2)</f>
        <v>7775.31</v>
      </c>
      <c r="R65" s="371">
        <f t="shared" si="26"/>
        <v>7775.31</v>
      </c>
      <c r="S65" s="371">
        <f t="shared" si="26"/>
        <v>7775.31</v>
      </c>
      <c r="T65" s="371">
        <f t="shared" si="26"/>
        <v>7775.31</v>
      </c>
      <c r="U65" s="371">
        <f t="shared" si="5"/>
        <v>31101.25</v>
      </c>
      <c r="V65" s="370">
        <f t="shared" si="6"/>
        <v>109549.32108210398</v>
      </c>
      <c r="W65" s="369" t="s">
        <v>14921</v>
      </c>
      <c r="X65" s="369" t="s">
        <v>937</v>
      </c>
      <c r="Y65" s="270">
        <v>35034.628533077281</v>
      </c>
      <c r="Z65" s="377">
        <f t="shared" si="7"/>
        <v>66345.42</v>
      </c>
      <c r="AA65" s="376">
        <f t="shared" si="8"/>
        <v>18007.34</v>
      </c>
      <c r="AB65" s="376">
        <f t="shared" si="9"/>
        <v>33442.199999999997</v>
      </c>
      <c r="AC65" s="375">
        <f t="shared" si="10"/>
        <v>1.89</v>
      </c>
      <c r="AD65" s="374">
        <f t="shared" si="11"/>
        <v>0.51</v>
      </c>
      <c r="AE65" s="373">
        <f t="shared" si="12"/>
        <v>0.95</v>
      </c>
      <c r="AF65" s="373">
        <f t="shared" si="13"/>
        <v>3.3499999999999996</v>
      </c>
      <c r="AG65" s="375">
        <f t="shared" si="14"/>
        <v>1.76</v>
      </c>
      <c r="AH65" s="374">
        <f t="shared" si="15"/>
        <v>0.48</v>
      </c>
      <c r="AI65" s="373">
        <f t="shared" si="16"/>
        <v>0.89</v>
      </c>
      <c r="AJ65" s="373">
        <f t="shared" si="17"/>
        <v>3.1300000000000003</v>
      </c>
      <c r="AK65" s="422">
        <f t="shared" si="19"/>
        <v>0.12</v>
      </c>
      <c r="AL65" s="422">
        <f t="shared" si="20"/>
        <v>0.22</v>
      </c>
    </row>
    <row r="66" spans="1:38" x14ac:dyDescent="0.25">
      <c r="A66" s="297">
        <v>1028848</v>
      </c>
      <c r="B66" s="297">
        <v>5211</v>
      </c>
      <c r="C66" s="297">
        <f>INDEX('Final Comp Values'!C:C,MATCH(B66,'Final Comp Values'!B:B,0))</f>
        <v>455689</v>
      </c>
      <c r="D66" s="299" t="s">
        <v>915</v>
      </c>
      <c r="E66" s="346">
        <f>INDEX('Final Comp Values'!U:U,MATCH($C66,'Final Comp Values'!$C:$C,0))</f>
        <v>2.477071593714826E-3</v>
      </c>
      <c r="F66" s="346">
        <f>INDEX('Final Comp Values'!V:V,MATCH($C66,'Final Comp Values'!$C:$C,0))</f>
        <v>1.889128032394629E-3</v>
      </c>
      <c r="G66" s="370">
        <f t="shared" si="0"/>
        <v>509433.35496902617</v>
      </c>
      <c r="H66" s="370">
        <f t="shared" si="1"/>
        <v>254716.67749999999</v>
      </c>
      <c r="I66" s="372">
        <v>243977.11</v>
      </c>
      <c r="J66" s="372">
        <v>243977.11</v>
      </c>
      <c r="K66" s="371">
        <f t="shared" si="18"/>
        <v>233756.36349534258</v>
      </c>
      <c r="L66" s="371">
        <f t="shared" si="25"/>
        <v>15861.42</v>
      </c>
      <c r="M66" s="371">
        <f t="shared" si="25"/>
        <v>15861.42</v>
      </c>
      <c r="N66" s="371">
        <f t="shared" si="25"/>
        <v>15861.42</v>
      </c>
      <c r="O66" s="371">
        <f t="shared" si="25"/>
        <v>15861.42</v>
      </c>
      <c r="P66" s="371">
        <f t="shared" si="3"/>
        <v>63445.68</v>
      </c>
      <c r="Q66" s="371">
        <f t="shared" si="26"/>
        <v>29456.92</v>
      </c>
      <c r="R66" s="371">
        <f t="shared" si="26"/>
        <v>29456.92</v>
      </c>
      <c r="S66" s="371">
        <f t="shared" si="26"/>
        <v>29456.92</v>
      </c>
      <c r="T66" s="371">
        <f t="shared" si="26"/>
        <v>29456.92</v>
      </c>
      <c r="U66" s="371">
        <f t="shared" si="5"/>
        <v>117827.69</v>
      </c>
      <c r="V66" s="370">
        <f t="shared" si="6"/>
        <v>415029.7334953426</v>
      </c>
      <c r="W66" s="369" t="s">
        <v>14875</v>
      </c>
      <c r="X66" s="369" t="s">
        <v>920</v>
      </c>
      <c r="Y66" s="270">
        <v>27007.378265823281</v>
      </c>
      <c r="Z66" s="377">
        <f t="shared" si="7"/>
        <v>251350.93</v>
      </c>
      <c r="AA66" s="376">
        <f t="shared" si="8"/>
        <v>68221.16</v>
      </c>
      <c r="AB66" s="376">
        <f t="shared" si="9"/>
        <v>126696.44</v>
      </c>
      <c r="AC66" s="375">
        <f t="shared" si="10"/>
        <v>9.31</v>
      </c>
      <c r="AD66" s="374">
        <f t="shared" si="11"/>
        <v>2.5299999999999998</v>
      </c>
      <c r="AE66" s="373">
        <f t="shared" si="12"/>
        <v>4.6900000000000004</v>
      </c>
      <c r="AF66" s="373">
        <f t="shared" si="13"/>
        <v>16.53</v>
      </c>
      <c r="AG66" s="375">
        <f t="shared" si="14"/>
        <v>8.66</v>
      </c>
      <c r="AH66" s="374">
        <f t="shared" si="15"/>
        <v>2.35</v>
      </c>
      <c r="AI66" s="373">
        <f t="shared" si="16"/>
        <v>4.3600000000000003</v>
      </c>
      <c r="AJ66" s="373">
        <f t="shared" si="17"/>
        <v>15.370000000000001</v>
      </c>
      <c r="AK66" s="422">
        <f t="shared" si="19"/>
        <v>0.59</v>
      </c>
      <c r="AL66" s="422">
        <f t="shared" si="20"/>
        <v>1.0900000000000001</v>
      </c>
    </row>
    <row r="67" spans="1:38" x14ac:dyDescent="0.25">
      <c r="A67" s="311">
        <v>1028673</v>
      </c>
      <c r="B67" s="311">
        <v>5227</v>
      </c>
      <c r="C67" s="297">
        <f>INDEX('Final Comp Values'!C:C,MATCH(B67,'Final Comp Values'!B:B,0))</f>
        <v>455699</v>
      </c>
      <c r="D67" s="312" t="s">
        <v>915</v>
      </c>
      <c r="E67" s="346">
        <f>INDEX('Final Comp Values'!U:U,MATCH($C67,'Final Comp Values'!$C:$C,0))</f>
        <v>2.3744775698722712E-3</v>
      </c>
      <c r="F67" s="346">
        <f>INDEX('Final Comp Values'!V:V,MATCH($C67,'Final Comp Values'!$C:$C,0))</f>
        <v>1.8108851399046002E-3</v>
      </c>
      <c r="G67" s="370">
        <f t="shared" si="0"/>
        <v>488333.91727069783</v>
      </c>
      <c r="H67" s="370">
        <f t="shared" si="1"/>
        <v>244166.95860000001</v>
      </c>
      <c r="I67" s="372">
        <v>233872</v>
      </c>
      <c r="J67" s="372">
        <v>233872</v>
      </c>
      <c r="K67" s="371">
        <f t="shared" si="18"/>
        <v>224074.76769866049</v>
      </c>
      <c r="L67" s="371">
        <f t="shared" si="25"/>
        <v>15204.48</v>
      </c>
      <c r="M67" s="371">
        <f t="shared" si="25"/>
        <v>15204.48</v>
      </c>
      <c r="N67" s="371">
        <f t="shared" si="25"/>
        <v>15204.48</v>
      </c>
      <c r="O67" s="371">
        <f t="shared" si="25"/>
        <v>15204.48</v>
      </c>
      <c r="P67" s="371">
        <f t="shared" si="3"/>
        <v>60817.919999999998</v>
      </c>
      <c r="Q67" s="371">
        <f t="shared" si="26"/>
        <v>28236.89</v>
      </c>
      <c r="R67" s="371">
        <f t="shared" si="26"/>
        <v>28236.89</v>
      </c>
      <c r="S67" s="371">
        <f t="shared" si="26"/>
        <v>28236.89</v>
      </c>
      <c r="T67" s="371">
        <f t="shared" si="26"/>
        <v>28236.89</v>
      </c>
      <c r="U67" s="371">
        <f t="shared" si="5"/>
        <v>112947.57</v>
      </c>
      <c r="V67" s="370">
        <f t="shared" si="6"/>
        <v>397840.25769866048</v>
      </c>
      <c r="W67" s="369" t="s">
        <v>14893</v>
      </c>
      <c r="X67" s="369" t="s">
        <v>930</v>
      </c>
      <c r="Y67" s="270">
        <v>46984.658324669057</v>
      </c>
      <c r="Z67" s="377">
        <f t="shared" si="7"/>
        <v>240940.61</v>
      </c>
      <c r="AA67" s="376">
        <f t="shared" si="8"/>
        <v>65395.61</v>
      </c>
      <c r="AB67" s="376">
        <f t="shared" si="9"/>
        <v>121449</v>
      </c>
      <c r="AC67" s="375">
        <f t="shared" si="10"/>
        <v>5.13</v>
      </c>
      <c r="AD67" s="374">
        <f t="shared" si="11"/>
        <v>1.39</v>
      </c>
      <c r="AE67" s="373">
        <f t="shared" si="12"/>
        <v>2.58</v>
      </c>
      <c r="AF67" s="373">
        <f t="shared" si="13"/>
        <v>9.1</v>
      </c>
      <c r="AG67" s="375">
        <f t="shared" si="14"/>
        <v>4.7699999999999996</v>
      </c>
      <c r="AH67" s="374">
        <f t="shared" si="15"/>
        <v>1.29</v>
      </c>
      <c r="AI67" s="373">
        <f t="shared" si="16"/>
        <v>2.4</v>
      </c>
      <c r="AJ67" s="373">
        <f t="shared" si="17"/>
        <v>8.4599999999999991</v>
      </c>
      <c r="AK67" s="422">
        <f t="shared" si="19"/>
        <v>0.32</v>
      </c>
      <c r="AL67" s="422">
        <f t="shared" si="20"/>
        <v>0.6</v>
      </c>
    </row>
    <row r="68" spans="1:38" x14ac:dyDescent="0.25">
      <c r="A68" s="311">
        <v>1016302</v>
      </c>
      <c r="B68" s="311">
        <v>4527</v>
      </c>
      <c r="C68" s="297">
        <f>INDEX('Final Comp Values'!C:C,MATCH(B68,'Final Comp Values'!B:B,0))</f>
        <v>455702</v>
      </c>
      <c r="D68" s="312" t="s">
        <v>1021</v>
      </c>
      <c r="E68" s="346" t="str">
        <f>INDEX('Final Comp Values'!U:U,MATCH($C68,'Final Comp Values'!$C:$C,0))</f>
        <v/>
      </c>
      <c r="F68" s="346">
        <f>INDEX('Final Comp Values'!V:V,MATCH($C68,'Final Comp Values'!$C:$C,0))</f>
        <v>8.1425335048588275E-4</v>
      </c>
      <c r="G68" s="370">
        <f t="shared" si="0"/>
        <v>0</v>
      </c>
      <c r="H68" s="370">
        <f t="shared" si="1"/>
        <v>0</v>
      </c>
      <c r="I68" s="372">
        <v>0</v>
      </c>
      <c r="J68" s="370">
        <f>+I68*2</f>
        <v>0</v>
      </c>
      <c r="K68" s="371">
        <f t="shared" si="18"/>
        <v>0</v>
      </c>
      <c r="L68" s="371">
        <f t="shared" si="25"/>
        <v>6836.6</v>
      </c>
      <c r="M68" s="371">
        <f t="shared" si="25"/>
        <v>6836.6</v>
      </c>
      <c r="N68" s="371">
        <f t="shared" si="25"/>
        <v>6836.6</v>
      </c>
      <c r="O68" s="371">
        <f t="shared" si="25"/>
        <v>6836.6</v>
      </c>
      <c r="P68" s="371">
        <f t="shared" si="3"/>
        <v>27346.400000000001</v>
      </c>
      <c r="Q68" s="371">
        <f t="shared" si="26"/>
        <v>12696.55</v>
      </c>
      <c r="R68" s="371">
        <f t="shared" si="26"/>
        <v>12696.55</v>
      </c>
      <c r="S68" s="371">
        <f t="shared" si="26"/>
        <v>12696.55</v>
      </c>
      <c r="T68" s="371">
        <f t="shared" si="26"/>
        <v>12696.55</v>
      </c>
      <c r="U68" s="371">
        <f t="shared" si="5"/>
        <v>50786.18</v>
      </c>
      <c r="V68" s="370">
        <f t="shared" si="6"/>
        <v>78132.58</v>
      </c>
      <c r="W68" s="369" t="s">
        <v>14898</v>
      </c>
      <c r="X68" s="369" t="s">
        <v>935</v>
      </c>
      <c r="Y68" s="270">
        <v>13080.601678231602</v>
      </c>
      <c r="Z68" s="377">
        <f t="shared" si="7"/>
        <v>0</v>
      </c>
      <c r="AA68" s="376">
        <f t="shared" si="8"/>
        <v>29404.73</v>
      </c>
      <c r="AB68" s="376">
        <f t="shared" si="9"/>
        <v>54608.800000000003</v>
      </c>
      <c r="AC68" s="375">
        <f t="shared" si="10"/>
        <v>0</v>
      </c>
      <c r="AD68" s="374">
        <f t="shared" si="11"/>
        <v>2.25</v>
      </c>
      <c r="AE68" s="373">
        <f t="shared" si="12"/>
        <v>4.17</v>
      </c>
      <c r="AF68" s="373">
        <f t="shared" si="13"/>
        <v>6.42</v>
      </c>
      <c r="AG68" s="375">
        <f t="shared" si="14"/>
        <v>0</v>
      </c>
      <c r="AH68" s="374">
        <f t="shared" si="15"/>
        <v>2.09</v>
      </c>
      <c r="AI68" s="373">
        <f t="shared" si="16"/>
        <v>3.88</v>
      </c>
      <c r="AJ68" s="373">
        <f t="shared" si="17"/>
        <v>5.97</v>
      </c>
      <c r="AK68" s="422">
        <f t="shared" si="19"/>
        <v>0.52</v>
      </c>
      <c r="AL68" s="422">
        <f t="shared" si="20"/>
        <v>0.97</v>
      </c>
    </row>
    <row r="69" spans="1:38" x14ac:dyDescent="0.25">
      <c r="A69" s="313">
        <v>1027326</v>
      </c>
      <c r="B69" s="313">
        <v>4544</v>
      </c>
      <c r="C69" s="297">
        <f>INDEX('Final Comp Values'!C:C,MATCH(B69,'Final Comp Values'!B:B,0))</f>
        <v>455709</v>
      </c>
      <c r="D69" s="314" t="s">
        <v>1021</v>
      </c>
      <c r="E69" s="346" t="str">
        <f>INDEX('Final Comp Values'!U:U,MATCH($C69,'Final Comp Values'!$C:$C,0))</f>
        <v/>
      </c>
      <c r="F69" s="346">
        <f>INDEX('Final Comp Values'!V:V,MATCH($C69,'Final Comp Values'!$C:$C,0))</f>
        <v>8.2771753054132686E-4</v>
      </c>
      <c r="G69" s="370">
        <f t="shared" ref="G69:G132" si="27">IF($D69="NSGO",+E69*$G$3,)</f>
        <v>0</v>
      </c>
      <c r="H69" s="370">
        <f t="shared" ref="H69:H132" si="28">IF($D69="NSGO",ROUND(G69/2,4),)</f>
        <v>0</v>
      </c>
      <c r="I69" s="372">
        <v>0</v>
      </c>
      <c r="J69" s="370">
        <f>+I69*2</f>
        <v>0</v>
      </c>
      <c r="K69" s="371">
        <f t="shared" si="18"/>
        <v>0</v>
      </c>
      <c r="L69" s="371">
        <f t="shared" si="25"/>
        <v>6949.65</v>
      </c>
      <c r="M69" s="371">
        <f t="shared" si="25"/>
        <v>6949.65</v>
      </c>
      <c r="N69" s="371">
        <f t="shared" si="25"/>
        <v>6949.65</v>
      </c>
      <c r="O69" s="371">
        <f t="shared" si="25"/>
        <v>6949.65</v>
      </c>
      <c r="P69" s="371">
        <f t="shared" ref="P69:P132" si="29">+ROUND($L$3*$F69,2)</f>
        <v>27798.59</v>
      </c>
      <c r="Q69" s="371">
        <f t="shared" si="26"/>
        <v>12906.49</v>
      </c>
      <c r="R69" s="371">
        <f t="shared" si="26"/>
        <v>12906.49</v>
      </c>
      <c r="S69" s="371">
        <f t="shared" si="26"/>
        <v>12906.49</v>
      </c>
      <c r="T69" s="371">
        <f t="shared" si="26"/>
        <v>12906.49</v>
      </c>
      <c r="U69" s="371">
        <f t="shared" ref="U69:U132" si="30">+ROUND($Q$3*$F69,2)</f>
        <v>51625.96</v>
      </c>
      <c r="V69" s="370">
        <f t="shared" ref="V69:V132" si="31">+K69+P69+U69</f>
        <v>79424.55</v>
      </c>
      <c r="W69" s="369" t="s">
        <v>14909</v>
      </c>
      <c r="X69" s="369" t="s">
        <v>920</v>
      </c>
      <c r="Y69" s="270">
        <v>27007.378265823281</v>
      </c>
      <c r="Z69" s="377">
        <f t="shared" ref="Z69:Z132" si="32">ROUND(+K69/(1-$AB$2),2)</f>
        <v>0</v>
      </c>
      <c r="AA69" s="376">
        <f t="shared" ref="AA69:AA132" si="33">ROUND(+P69/(1-$AB$2),2)</f>
        <v>29890.959999999999</v>
      </c>
      <c r="AB69" s="376">
        <f t="shared" ref="AB69:AB132" si="34">ROUND(+U69/(1-$AB$2),2)</f>
        <v>55511.78</v>
      </c>
      <c r="AC69" s="375">
        <f t="shared" ref="AC69:AC132" si="35">+ROUND(Z69/$Y69,2)</f>
        <v>0</v>
      </c>
      <c r="AD69" s="374">
        <f t="shared" ref="AD69:AD132" si="36">+ROUND(AA69/$Y69,2)</f>
        <v>1.1100000000000001</v>
      </c>
      <c r="AE69" s="373">
        <f t="shared" ref="AE69:AE132" si="37">+ROUND(AB69/$Y69,2)</f>
        <v>2.06</v>
      </c>
      <c r="AF69" s="373">
        <f t="shared" ref="AF69:AF132" si="38">+AC69+AD69+AE69</f>
        <v>3.17</v>
      </c>
      <c r="AG69" s="375">
        <f t="shared" ref="AG69:AG132" si="39">+ROUND(K69/$Y69,2)</f>
        <v>0</v>
      </c>
      <c r="AH69" s="374">
        <f t="shared" ref="AH69:AH132" si="40">+ROUND(P69/$Y69,2)</f>
        <v>1.03</v>
      </c>
      <c r="AI69" s="373">
        <f t="shared" ref="AI69:AI132" si="41">+ROUND(U69/$Y69,2)</f>
        <v>1.91</v>
      </c>
      <c r="AJ69" s="373">
        <f t="shared" ref="AJ69:AJ132" si="42">+AG69+AH69+AI69</f>
        <v>2.94</v>
      </c>
      <c r="AK69" s="422">
        <f t="shared" si="19"/>
        <v>0.26</v>
      </c>
      <c r="AL69" s="422">
        <f t="shared" si="20"/>
        <v>0.48</v>
      </c>
    </row>
    <row r="70" spans="1:38" x14ac:dyDescent="0.25">
      <c r="A70" s="313">
        <v>1026173</v>
      </c>
      <c r="B70" s="313">
        <v>5233</v>
      </c>
      <c r="C70" s="297">
        <f>INDEX('Final Comp Values'!C:C,MATCH(B70,'Final Comp Values'!B:B,0))</f>
        <v>455713</v>
      </c>
      <c r="D70" s="314" t="s">
        <v>1021</v>
      </c>
      <c r="E70" s="346" t="str">
        <f>INDEX('Final Comp Values'!U:U,MATCH($C70,'Final Comp Values'!$C:$C,0))</f>
        <v/>
      </c>
      <c r="F70" s="346">
        <f>INDEX('Final Comp Values'!V:V,MATCH($C70,'Final Comp Values'!$C:$C,0))</f>
        <v>2.2568978736293489E-3</v>
      </c>
      <c r="G70" s="370">
        <f t="shared" si="27"/>
        <v>0</v>
      </c>
      <c r="H70" s="370">
        <f t="shared" si="28"/>
        <v>0</v>
      </c>
      <c r="I70" s="372">
        <v>0</v>
      </c>
      <c r="J70" s="370">
        <f>+I70*2</f>
        <v>0</v>
      </c>
      <c r="K70" s="371">
        <f t="shared" ref="K70:K133" si="43">IF(D70="NSGO",E70*$K$3,0)</f>
        <v>0</v>
      </c>
      <c r="L70" s="371">
        <f t="shared" si="25"/>
        <v>18949.28</v>
      </c>
      <c r="M70" s="371">
        <f t="shared" si="25"/>
        <v>18949.28</v>
      </c>
      <c r="N70" s="371">
        <f t="shared" si="25"/>
        <v>18949.28</v>
      </c>
      <c r="O70" s="371">
        <f t="shared" si="25"/>
        <v>18949.28</v>
      </c>
      <c r="P70" s="371">
        <f t="shared" si="29"/>
        <v>75797.100000000006</v>
      </c>
      <c r="Q70" s="371">
        <f t="shared" si="26"/>
        <v>35191.51</v>
      </c>
      <c r="R70" s="371">
        <f t="shared" si="26"/>
        <v>35191.51</v>
      </c>
      <c r="S70" s="371">
        <f t="shared" si="26"/>
        <v>35191.51</v>
      </c>
      <c r="T70" s="371">
        <f t="shared" si="26"/>
        <v>35191.51</v>
      </c>
      <c r="U70" s="371">
        <f t="shared" si="30"/>
        <v>140766.04</v>
      </c>
      <c r="V70" s="370">
        <f t="shared" si="31"/>
        <v>216563.14</v>
      </c>
      <c r="W70" s="369" t="s">
        <v>14875</v>
      </c>
      <c r="X70" s="369" t="s">
        <v>920</v>
      </c>
      <c r="Y70" s="270">
        <v>27007.378265823281</v>
      </c>
      <c r="Z70" s="377">
        <f t="shared" si="32"/>
        <v>0</v>
      </c>
      <c r="AA70" s="376">
        <f t="shared" si="33"/>
        <v>81502.259999999995</v>
      </c>
      <c r="AB70" s="376">
        <f t="shared" si="34"/>
        <v>151361.32999999999</v>
      </c>
      <c r="AC70" s="375">
        <f t="shared" si="35"/>
        <v>0</v>
      </c>
      <c r="AD70" s="374">
        <f t="shared" si="36"/>
        <v>3.02</v>
      </c>
      <c r="AE70" s="373">
        <f t="shared" si="37"/>
        <v>5.6</v>
      </c>
      <c r="AF70" s="373">
        <f t="shared" si="38"/>
        <v>8.6199999999999992</v>
      </c>
      <c r="AG70" s="375">
        <f t="shared" si="39"/>
        <v>0</v>
      </c>
      <c r="AH70" s="374">
        <f t="shared" si="40"/>
        <v>2.81</v>
      </c>
      <c r="AI70" s="373">
        <f t="shared" si="41"/>
        <v>5.21</v>
      </c>
      <c r="AJ70" s="373">
        <f t="shared" si="42"/>
        <v>8.02</v>
      </c>
      <c r="AK70" s="422">
        <f t="shared" ref="AK70:AK133" si="44">ROUND(AH70/4,2)</f>
        <v>0.7</v>
      </c>
      <c r="AL70" s="422">
        <f t="shared" ref="AL70:AL133" si="45">ROUND(AI70/4,2)</f>
        <v>1.3</v>
      </c>
    </row>
    <row r="71" spans="1:38" x14ac:dyDescent="0.25">
      <c r="A71" s="311">
        <v>1028457</v>
      </c>
      <c r="B71" s="311">
        <v>5137</v>
      </c>
      <c r="C71" s="297">
        <f>INDEX('Final Comp Values'!C:C,MATCH(B71,'Final Comp Values'!B:B,0))</f>
        <v>455714</v>
      </c>
      <c r="D71" s="312" t="s">
        <v>1021</v>
      </c>
      <c r="E71" s="346" t="str">
        <f>INDEX('Final Comp Values'!U:U,MATCH($C71,'Final Comp Values'!$C:$C,0))</f>
        <v/>
      </c>
      <c r="F71" s="346">
        <f>INDEX('Final Comp Values'!V:V,MATCH($C71,'Final Comp Values'!$C:$C,0))</f>
        <v>3.3424120824350543E-3</v>
      </c>
      <c r="G71" s="370">
        <f t="shared" si="27"/>
        <v>0</v>
      </c>
      <c r="H71" s="370">
        <f t="shared" si="28"/>
        <v>0</v>
      </c>
      <c r="I71" s="372">
        <v>0</v>
      </c>
      <c r="J71" s="370">
        <f>+I71*2</f>
        <v>0</v>
      </c>
      <c r="K71" s="371">
        <f t="shared" si="43"/>
        <v>0</v>
      </c>
      <c r="L71" s="371">
        <f t="shared" si="25"/>
        <v>28063.43</v>
      </c>
      <c r="M71" s="371">
        <f t="shared" si="25"/>
        <v>28063.43</v>
      </c>
      <c r="N71" s="371">
        <f t="shared" si="25"/>
        <v>28063.43</v>
      </c>
      <c r="O71" s="371">
        <f t="shared" si="25"/>
        <v>28063.43</v>
      </c>
      <c r="P71" s="371">
        <f t="shared" si="29"/>
        <v>112253.7</v>
      </c>
      <c r="Q71" s="371">
        <f t="shared" si="26"/>
        <v>52117.79</v>
      </c>
      <c r="R71" s="371">
        <f t="shared" si="26"/>
        <v>52117.79</v>
      </c>
      <c r="S71" s="371">
        <f t="shared" si="26"/>
        <v>52117.79</v>
      </c>
      <c r="T71" s="371">
        <f t="shared" si="26"/>
        <v>52117.79</v>
      </c>
      <c r="U71" s="371">
        <f t="shared" si="30"/>
        <v>208471.16</v>
      </c>
      <c r="V71" s="370">
        <f t="shared" si="31"/>
        <v>320724.86</v>
      </c>
      <c r="W71" s="369" t="s">
        <v>14892</v>
      </c>
      <c r="X71" s="369" t="s">
        <v>930</v>
      </c>
      <c r="Y71" s="270">
        <v>46984.658324669057</v>
      </c>
      <c r="Z71" s="377">
        <f t="shared" si="32"/>
        <v>0</v>
      </c>
      <c r="AA71" s="376">
        <f t="shared" si="33"/>
        <v>120702.9</v>
      </c>
      <c r="AB71" s="376">
        <f t="shared" si="34"/>
        <v>224162.54</v>
      </c>
      <c r="AC71" s="375">
        <f t="shared" si="35"/>
        <v>0</v>
      </c>
      <c r="AD71" s="374">
        <f t="shared" si="36"/>
        <v>2.57</v>
      </c>
      <c r="AE71" s="373">
        <f t="shared" si="37"/>
        <v>4.7699999999999996</v>
      </c>
      <c r="AF71" s="373">
        <f t="shared" si="38"/>
        <v>7.34</v>
      </c>
      <c r="AG71" s="375">
        <f t="shared" si="39"/>
        <v>0</v>
      </c>
      <c r="AH71" s="374">
        <f t="shared" si="40"/>
        <v>2.39</v>
      </c>
      <c r="AI71" s="373">
        <f t="shared" si="41"/>
        <v>4.4400000000000004</v>
      </c>
      <c r="AJ71" s="373">
        <f t="shared" si="42"/>
        <v>6.83</v>
      </c>
      <c r="AK71" s="422">
        <f t="shared" si="44"/>
        <v>0.6</v>
      </c>
      <c r="AL71" s="422">
        <f t="shared" si="45"/>
        <v>1.1100000000000001</v>
      </c>
    </row>
    <row r="72" spans="1:38" x14ac:dyDescent="0.25">
      <c r="A72" s="313">
        <v>1026029</v>
      </c>
      <c r="B72" s="313">
        <v>5234</v>
      </c>
      <c r="C72" s="297">
        <f>INDEX('Final Comp Values'!C:C,MATCH(B72,'Final Comp Values'!B:B,0))</f>
        <v>455715</v>
      </c>
      <c r="D72" s="314" t="s">
        <v>915</v>
      </c>
      <c r="E72" s="346">
        <f>INDEX('Final Comp Values'!U:U,MATCH($C72,'Final Comp Values'!$C:$C,0))</f>
        <v>1.5838492561686354E-3</v>
      </c>
      <c r="F72" s="346">
        <f>INDEX('Final Comp Values'!V:V,MATCH($C72,'Final Comp Values'!$C:$C,0))</f>
        <v>1.2079158456733798E-3</v>
      </c>
      <c r="G72" s="370">
        <f t="shared" si="27"/>
        <v>325733.67777599866</v>
      </c>
      <c r="H72" s="370">
        <f t="shared" si="28"/>
        <v>162866.8389</v>
      </c>
      <c r="I72" s="372">
        <v>155999.92000000001</v>
      </c>
      <c r="J72" s="372">
        <v>155999.92000000001</v>
      </c>
      <c r="K72" s="371">
        <f t="shared" si="43"/>
        <v>149464.73222098037</v>
      </c>
      <c r="L72" s="371">
        <f t="shared" si="25"/>
        <v>10141.86</v>
      </c>
      <c r="M72" s="371">
        <f t="shared" si="25"/>
        <v>10141.86</v>
      </c>
      <c r="N72" s="371">
        <f t="shared" si="25"/>
        <v>10141.86</v>
      </c>
      <c r="O72" s="371">
        <f t="shared" si="25"/>
        <v>10141.86</v>
      </c>
      <c r="P72" s="371">
        <f t="shared" si="29"/>
        <v>40567.42</v>
      </c>
      <c r="Q72" s="371">
        <f t="shared" si="26"/>
        <v>18834.87</v>
      </c>
      <c r="R72" s="371">
        <f t="shared" si="26"/>
        <v>18834.87</v>
      </c>
      <c r="S72" s="371">
        <f t="shared" si="26"/>
        <v>18834.87</v>
      </c>
      <c r="T72" s="371">
        <f t="shared" si="26"/>
        <v>18834.87</v>
      </c>
      <c r="U72" s="371">
        <f t="shared" si="30"/>
        <v>75339.490000000005</v>
      </c>
      <c r="V72" s="370">
        <f t="shared" si="31"/>
        <v>265371.64222098037</v>
      </c>
      <c r="W72" s="369" t="s">
        <v>14914</v>
      </c>
      <c r="X72" s="369" t="s">
        <v>940</v>
      </c>
      <c r="Y72" s="270">
        <v>19767.512521458313</v>
      </c>
      <c r="Z72" s="377">
        <f t="shared" si="32"/>
        <v>160714.76999999999</v>
      </c>
      <c r="AA72" s="376">
        <f t="shared" si="33"/>
        <v>43620.88</v>
      </c>
      <c r="AB72" s="376">
        <f t="shared" si="34"/>
        <v>81010.2</v>
      </c>
      <c r="AC72" s="375">
        <f t="shared" si="35"/>
        <v>8.1300000000000008</v>
      </c>
      <c r="AD72" s="374">
        <f t="shared" si="36"/>
        <v>2.21</v>
      </c>
      <c r="AE72" s="373">
        <f t="shared" si="37"/>
        <v>4.0999999999999996</v>
      </c>
      <c r="AF72" s="373">
        <f t="shared" si="38"/>
        <v>14.44</v>
      </c>
      <c r="AG72" s="375">
        <f t="shared" si="39"/>
        <v>7.56</v>
      </c>
      <c r="AH72" s="374">
        <f t="shared" si="40"/>
        <v>2.0499999999999998</v>
      </c>
      <c r="AI72" s="373">
        <f t="shared" si="41"/>
        <v>3.81</v>
      </c>
      <c r="AJ72" s="373">
        <f t="shared" si="42"/>
        <v>13.42</v>
      </c>
      <c r="AK72" s="422">
        <f t="shared" si="44"/>
        <v>0.51</v>
      </c>
      <c r="AL72" s="422">
        <f t="shared" si="45"/>
        <v>0.95</v>
      </c>
    </row>
    <row r="73" spans="1:38" x14ac:dyDescent="0.25">
      <c r="A73" s="311">
        <v>1026703</v>
      </c>
      <c r="B73" s="311">
        <v>4772</v>
      </c>
      <c r="C73" s="297">
        <f>INDEX('Final Comp Values'!C:C,MATCH(B73,'Final Comp Values'!B:B,0))</f>
        <v>455724</v>
      </c>
      <c r="D73" s="312" t="s">
        <v>915</v>
      </c>
      <c r="E73" s="346">
        <f>INDEX('Final Comp Values'!U:U,MATCH($C73,'Final Comp Values'!$C:$C,0))</f>
        <v>2.4179349662532329E-3</v>
      </c>
      <c r="F73" s="346">
        <f>INDEX('Final Comp Values'!V:V,MATCH($C73,'Final Comp Values'!$C:$C,0))</f>
        <v>1.8440277369641551E-3</v>
      </c>
      <c r="G73" s="370">
        <f t="shared" si="27"/>
        <v>497271.34455085616</v>
      </c>
      <c r="H73" s="370">
        <f t="shared" si="28"/>
        <v>248635.67230000001</v>
      </c>
      <c r="I73" s="372">
        <v>238152.49</v>
      </c>
      <c r="J73" s="372">
        <v>238152.49</v>
      </c>
      <c r="K73" s="371">
        <f t="shared" si="43"/>
        <v>228175.75653191211</v>
      </c>
      <c r="L73" s="371">
        <f t="shared" si="25"/>
        <v>15482.75</v>
      </c>
      <c r="M73" s="371">
        <f t="shared" si="25"/>
        <v>15482.75</v>
      </c>
      <c r="N73" s="371">
        <f t="shared" si="25"/>
        <v>15482.75</v>
      </c>
      <c r="O73" s="371">
        <f t="shared" si="25"/>
        <v>15482.75</v>
      </c>
      <c r="P73" s="371">
        <f t="shared" si="29"/>
        <v>61931</v>
      </c>
      <c r="Q73" s="371">
        <f t="shared" si="26"/>
        <v>28753.68</v>
      </c>
      <c r="R73" s="371">
        <f t="shared" si="26"/>
        <v>28753.68</v>
      </c>
      <c r="S73" s="371">
        <f t="shared" si="26"/>
        <v>28753.68</v>
      </c>
      <c r="T73" s="371">
        <f t="shared" si="26"/>
        <v>28753.68</v>
      </c>
      <c r="U73" s="371">
        <f t="shared" si="30"/>
        <v>115014.72</v>
      </c>
      <c r="V73" s="370">
        <f t="shared" si="31"/>
        <v>405121.47653191211</v>
      </c>
      <c r="W73" s="369" t="s">
        <v>14933</v>
      </c>
      <c r="X73" s="369" t="s">
        <v>913</v>
      </c>
      <c r="Y73" s="270">
        <v>30550.305097874538</v>
      </c>
      <c r="Z73" s="377">
        <f t="shared" si="32"/>
        <v>245350.28</v>
      </c>
      <c r="AA73" s="376">
        <f t="shared" si="33"/>
        <v>66592.47</v>
      </c>
      <c r="AB73" s="376">
        <f t="shared" si="34"/>
        <v>123671.74</v>
      </c>
      <c r="AC73" s="375">
        <f t="shared" si="35"/>
        <v>8.0299999999999994</v>
      </c>
      <c r="AD73" s="374">
        <f t="shared" si="36"/>
        <v>2.1800000000000002</v>
      </c>
      <c r="AE73" s="373">
        <f t="shared" si="37"/>
        <v>4.05</v>
      </c>
      <c r="AF73" s="373">
        <f t="shared" si="38"/>
        <v>14.259999999999998</v>
      </c>
      <c r="AG73" s="375">
        <f t="shared" si="39"/>
        <v>7.47</v>
      </c>
      <c r="AH73" s="374">
        <f t="shared" si="40"/>
        <v>2.0299999999999998</v>
      </c>
      <c r="AI73" s="373">
        <f t="shared" si="41"/>
        <v>3.76</v>
      </c>
      <c r="AJ73" s="373">
        <f t="shared" si="42"/>
        <v>13.26</v>
      </c>
      <c r="AK73" s="422">
        <f t="shared" si="44"/>
        <v>0.51</v>
      </c>
      <c r="AL73" s="422">
        <f t="shared" si="45"/>
        <v>0.94</v>
      </c>
    </row>
    <row r="74" spans="1:38" x14ac:dyDescent="0.25">
      <c r="A74" s="313">
        <v>1027041</v>
      </c>
      <c r="B74" s="313">
        <v>4946</v>
      </c>
      <c r="C74" s="297">
        <f>INDEX('Final Comp Values'!C:C,MATCH(B74,'Final Comp Values'!B:B,0))</f>
        <v>455726</v>
      </c>
      <c r="D74" s="314" t="s">
        <v>915</v>
      </c>
      <c r="E74" s="346">
        <f>INDEX('Final Comp Values'!U:U,MATCH($C74,'Final Comp Values'!$C:$C,0))</f>
        <v>3.0720181651916873E-3</v>
      </c>
      <c r="F74" s="346">
        <f>INDEX('Final Comp Values'!V:V,MATCH($C74,'Final Comp Values'!$C:$C,0))</f>
        <v>2.3428614847525692E-3</v>
      </c>
      <c r="G74" s="370">
        <f t="shared" si="27"/>
        <v>631789.78128460317</v>
      </c>
      <c r="H74" s="370">
        <f t="shared" si="28"/>
        <v>315894.89059999998</v>
      </c>
      <c r="I74" s="372">
        <v>302575.88</v>
      </c>
      <c r="J74" s="372">
        <v>302575.88</v>
      </c>
      <c r="K74" s="371">
        <f t="shared" si="43"/>
        <v>289900.29868693231</v>
      </c>
      <c r="L74" s="371">
        <f t="shared" si="25"/>
        <v>19671.04</v>
      </c>
      <c r="M74" s="371">
        <f t="shared" si="25"/>
        <v>19671.04</v>
      </c>
      <c r="N74" s="371">
        <f t="shared" si="25"/>
        <v>19671.04</v>
      </c>
      <c r="O74" s="371">
        <f t="shared" si="25"/>
        <v>19671.04</v>
      </c>
      <c r="P74" s="371">
        <f t="shared" si="29"/>
        <v>78684.160000000003</v>
      </c>
      <c r="Q74" s="371">
        <f t="shared" si="26"/>
        <v>36531.93</v>
      </c>
      <c r="R74" s="371">
        <f t="shared" si="26"/>
        <v>36531.93</v>
      </c>
      <c r="S74" s="371">
        <f t="shared" si="26"/>
        <v>36531.93</v>
      </c>
      <c r="T74" s="371">
        <f t="shared" si="26"/>
        <v>36531.93</v>
      </c>
      <c r="U74" s="371">
        <f t="shared" si="30"/>
        <v>146127.72</v>
      </c>
      <c r="V74" s="370">
        <f t="shared" si="31"/>
        <v>514712.17868693231</v>
      </c>
      <c r="W74" s="369" t="s">
        <v>15017</v>
      </c>
      <c r="X74" s="369" t="s">
        <v>935</v>
      </c>
      <c r="Y74" s="270">
        <v>13080.601678231602</v>
      </c>
      <c r="Z74" s="377">
        <f t="shared" si="32"/>
        <v>311720.75</v>
      </c>
      <c r="AA74" s="376">
        <f t="shared" si="33"/>
        <v>84606.62</v>
      </c>
      <c r="AB74" s="376">
        <f t="shared" si="34"/>
        <v>157126.57999999999</v>
      </c>
      <c r="AC74" s="375">
        <f t="shared" si="35"/>
        <v>23.83</v>
      </c>
      <c r="AD74" s="374">
        <f t="shared" si="36"/>
        <v>6.47</v>
      </c>
      <c r="AE74" s="373">
        <f t="shared" si="37"/>
        <v>12.01</v>
      </c>
      <c r="AF74" s="373">
        <f t="shared" si="38"/>
        <v>42.309999999999995</v>
      </c>
      <c r="AG74" s="375">
        <f t="shared" si="39"/>
        <v>22.16</v>
      </c>
      <c r="AH74" s="374">
        <f t="shared" si="40"/>
        <v>6.02</v>
      </c>
      <c r="AI74" s="373">
        <f t="shared" si="41"/>
        <v>11.17</v>
      </c>
      <c r="AJ74" s="373">
        <f t="shared" si="42"/>
        <v>39.35</v>
      </c>
      <c r="AK74" s="422">
        <f t="shared" si="44"/>
        <v>1.51</v>
      </c>
      <c r="AL74" s="422">
        <f t="shared" si="45"/>
        <v>2.79</v>
      </c>
    </row>
    <row r="75" spans="1:38" x14ac:dyDescent="0.25">
      <c r="A75" s="313">
        <v>1028640</v>
      </c>
      <c r="B75" s="313">
        <v>5257</v>
      </c>
      <c r="C75" s="297">
        <f>INDEX('Final Comp Values'!C:C,MATCH(B75,'Final Comp Values'!B:B,0))</f>
        <v>455727</v>
      </c>
      <c r="D75" s="314" t="s">
        <v>915</v>
      </c>
      <c r="E75" s="346">
        <f>INDEX('Final Comp Values'!U:U,MATCH($C75,'Final Comp Values'!$C:$C,0))</f>
        <v>2.8539904322122025E-3</v>
      </c>
      <c r="F75" s="346">
        <f>INDEX('Final Comp Values'!V:V,MATCH($C75,'Final Comp Values'!$C:$C,0))</f>
        <v>2.1765835688230977E-3</v>
      </c>
      <c r="G75" s="370">
        <f t="shared" si="27"/>
        <v>586950.30237335421</v>
      </c>
      <c r="H75" s="370">
        <f t="shared" si="28"/>
        <v>293475.15120000002</v>
      </c>
      <c r="I75" s="372">
        <v>281100.94</v>
      </c>
      <c r="J75" s="372">
        <v>281100.94</v>
      </c>
      <c r="K75" s="371">
        <f t="shared" si="43"/>
        <v>269325.45130192558</v>
      </c>
      <c r="L75" s="371">
        <f t="shared" si="25"/>
        <v>18274.939999999999</v>
      </c>
      <c r="M75" s="371">
        <f t="shared" si="25"/>
        <v>18274.939999999999</v>
      </c>
      <c r="N75" s="371">
        <f t="shared" si="25"/>
        <v>18274.939999999999</v>
      </c>
      <c r="O75" s="371">
        <f t="shared" si="25"/>
        <v>18274.939999999999</v>
      </c>
      <c r="P75" s="371">
        <f t="shared" si="29"/>
        <v>73099.77</v>
      </c>
      <c r="Q75" s="371">
        <f t="shared" si="26"/>
        <v>33939.18</v>
      </c>
      <c r="R75" s="371">
        <f t="shared" si="26"/>
        <v>33939.18</v>
      </c>
      <c r="S75" s="371">
        <f t="shared" si="26"/>
        <v>33939.18</v>
      </c>
      <c r="T75" s="371">
        <f t="shared" si="26"/>
        <v>33939.18</v>
      </c>
      <c r="U75" s="371">
        <f t="shared" si="30"/>
        <v>135756.72</v>
      </c>
      <c r="V75" s="370">
        <f t="shared" si="31"/>
        <v>478181.94130192557</v>
      </c>
      <c r="W75" s="369" t="s">
        <v>14878</v>
      </c>
      <c r="X75" s="369" t="s">
        <v>941</v>
      </c>
      <c r="Y75" s="270">
        <v>38595.893614676956</v>
      </c>
      <c r="Z75" s="377">
        <f t="shared" si="32"/>
        <v>289597.26</v>
      </c>
      <c r="AA75" s="376">
        <f t="shared" si="33"/>
        <v>78601.899999999994</v>
      </c>
      <c r="AB75" s="376">
        <f t="shared" si="34"/>
        <v>145974.97</v>
      </c>
      <c r="AC75" s="375">
        <f t="shared" si="35"/>
        <v>7.5</v>
      </c>
      <c r="AD75" s="374">
        <f t="shared" si="36"/>
        <v>2.04</v>
      </c>
      <c r="AE75" s="373">
        <f t="shared" si="37"/>
        <v>3.78</v>
      </c>
      <c r="AF75" s="373">
        <f t="shared" si="38"/>
        <v>13.319999999999999</v>
      </c>
      <c r="AG75" s="375">
        <f t="shared" si="39"/>
        <v>6.98</v>
      </c>
      <c r="AH75" s="374">
        <f t="shared" si="40"/>
        <v>1.89</v>
      </c>
      <c r="AI75" s="373">
        <f t="shared" si="41"/>
        <v>3.52</v>
      </c>
      <c r="AJ75" s="373">
        <f t="shared" si="42"/>
        <v>12.39</v>
      </c>
      <c r="AK75" s="422">
        <f t="shared" si="44"/>
        <v>0.47</v>
      </c>
      <c r="AL75" s="422">
        <f t="shared" si="45"/>
        <v>0.88</v>
      </c>
    </row>
    <row r="76" spans="1:38" x14ac:dyDescent="0.25">
      <c r="A76" s="313">
        <v>1018315</v>
      </c>
      <c r="B76" s="313">
        <v>4285</v>
      </c>
      <c r="C76" s="297">
        <f>INDEX('Final Comp Values'!C:C,MATCH(B76,'Final Comp Values'!B:B,0))</f>
        <v>455731</v>
      </c>
      <c r="D76" s="314" t="s">
        <v>1021</v>
      </c>
      <c r="E76" s="346" t="str">
        <f>INDEX('Final Comp Values'!U:U,MATCH($C76,'Final Comp Values'!$C:$C,0))</f>
        <v/>
      </c>
      <c r="F76" s="346">
        <f>INDEX('Final Comp Values'!V:V,MATCH($C76,'Final Comp Values'!$C:$C,0))</f>
        <v>3.1600336435022199E-3</v>
      </c>
      <c r="G76" s="370">
        <f t="shared" si="27"/>
        <v>0</v>
      </c>
      <c r="H76" s="370">
        <f t="shared" si="28"/>
        <v>0</v>
      </c>
      <c r="I76" s="372">
        <v>0</v>
      </c>
      <c r="J76" s="370">
        <f>+I76*2</f>
        <v>0</v>
      </c>
      <c r="K76" s="371">
        <f t="shared" si="43"/>
        <v>0</v>
      </c>
      <c r="L76" s="371">
        <f t="shared" si="25"/>
        <v>26532.15</v>
      </c>
      <c r="M76" s="371">
        <f t="shared" si="25"/>
        <v>26532.15</v>
      </c>
      <c r="N76" s="371">
        <f t="shared" si="25"/>
        <v>26532.15</v>
      </c>
      <c r="O76" s="371">
        <f t="shared" si="25"/>
        <v>26532.15</v>
      </c>
      <c r="P76" s="371">
        <f t="shared" si="29"/>
        <v>106128.59</v>
      </c>
      <c r="Q76" s="371">
        <f t="shared" si="26"/>
        <v>49273.99</v>
      </c>
      <c r="R76" s="371">
        <f t="shared" si="26"/>
        <v>49273.99</v>
      </c>
      <c r="S76" s="371">
        <f t="shared" si="26"/>
        <v>49273.99</v>
      </c>
      <c r="T76" s="371">
        <f t="shared" si="26"/>
        <v>49273.99</v>
      </c>
      <c r="U76" s="371">
        <f t="shared" si="30"/>
        <v>197095.95</v>
      </c>
      <c r="V76" s="370">
        <f t="shared" si="31"/>
        <v>303224.54000000004</v>
      </c>
      <c r="W76" s="369" t="s">
        <v>14878</v>
      </c>
      <c r="X76" s="369" t="s">
        <v>941</v>
      </c>
      <c r="Y76" s="270">
        <v>38595.893614676956</v>
      </c>
      <c r="Z76" s="377">
        <f t="shared" si="32"/>
        <v>0</v>
      </c>
      <c r="AA76" s="376">
        <f t="shared" si="33"/>
        <v>114116.76</v>
      </c>
      <c r="AB76" s="376">
        <f t="shared" si="34"/>
        <v>211931.13</v>
      </c>
      <c r="AC76" s="375">
        <f t="shared" si="35"/>
        <v>0</v>
      </c>
      <c r="AD76" s="374">
        <f t="shared" si="36"/>
        <v>2.96</v>
      </c>
      <c r="AE76" s="373">
        <f t="shared" si="37"/>
        <v>5.49</v>
      </c>
      <c r="AF76" s="373">
        <f t="shared" si="38"/>
        <v>8.4499999999999993</v>
      </c>
      <c r="AG76" s="375">
        <f t="shared" si="39"/>
        <v>0</v>
      </c>
      <c r="AH76" s="374">
        <f t="shared" si="40"/>
        <v>2.75</v>
      </c>
      <c r="AI76" s="373">
        <f t="shared" si="41"/>
        <v>5.1100000000000003</v>
      </c>
      <c r="AJ76" s="373">
        <f t="shared" si="42"/>
        <v>7.86</v>
      </c>
      <c r="AK76" s="422">
        <f t="shared" si="44"/>
        <v>0.69</v>
      </c>
      <c r="AL76" s="422">
        <f t="shared" si="45"/>
        <v>1.28</v>
      </c>
    </row>
    <row r="77" spans="1:38" x14ac:dyDescent="0.25">
      <c r="A77" s="311">
        <v>1026695</v>
      </c>
      <c r="B77" s="311">
        <v>5243</v>
      </c>
      <c r="C77" s="297">
        <f>INDEX('Final Comp Values'!C:C,MATCH(B77,'Final Comp Values'!B:B,0))</f>
        <v>455732</v>
      </c>
      <c r="D77" s="312" t="s">
        <v>915</v>
      </c>
      <c r="E77" s="346">
        <f>INDEX('Final Comp Values'!U:U,MATCH($C77,'Final Comp Values'!$C:$C,0))</f>
        <v>3.3383181765375245E-3</v>
      </c>
      <c r="F77" s="346">
        <f>INDEX('Final Comp Values'!V:V,MATCH($C77,'Final Comp Values'!$C:$C,0))</f>
        <v>2.5459540468476261E-3</v>
      </c>
      <c r="G77" s="370">
        <f t="shared" si="27"/>
        <v>686556.91379398259</v>
      </c>
      <c r="H77" s="370">
        <f t="shared" si="28"/>
        <v>343278.45689999999</v>
      </c>
      <c r="I77" s="372">
        <v>328804.87</v>
      </c>
      <c r="J77" s="372">
        <v>328804.87</v>
      </c>
      <c r="K77" s="371">
        <f t="shared" si="43"/>
        <v>315030.50582705659</v>
      </c>
      <c r="L77" s="371">
        <f t="shared" si="25"/>
        <v>21376.240000000002</v>
      </c>
      <c r="M77" s="371">
        <f t="shared" si="25"/>
        <v>21376.240000000002</v>
      </c>
      <c r="N77" s="371">
        <f t="shared" si="25"/>
        <v>21376.240000000002</v>
      </c>
      <c r="O77" s="371">
        <f t="shared" si="25"/>
        <v>21376.240000000002</v>
      </c>
      <c r="P77" s="371">
        <f t="shared" si="29"/>
        <v>85504.95</v>
      </c>
      <c r="Q77" s="371">
        <f t="shared" si="26"/>
        <v>39698.730000000003</v>
      </c>
      <c r="R77" s="371">
        <f t="shared" si="26"/>
        <v>39698.730000000003</v>
      </c>
      <c r="S77" s="371">
        <f t="shared" si="26"/>
        <v>39698.730000000003</v>
      </c>
      <c r="T77" s="371">
        <f t="shared" si="26"/>
        <v>39698.730000000003</v>
      </c>
      <c r="U77" s="371">
        <f t="shared" si="30"/>
        <v>158794.9</v>
      </c>
      <c r="V77" s="370">
        <f t="shared" si="31"/>
        <v>559330.35582705657</v>
      </c>
      <c r="W77" s="369" t="s">
        <v>14876</v>
      </c>
      <c r="X77" s="369" t="s">
        <v>920</v>
      </c>
      <c r="Y77" s="270">
        <v>27007.378265823281</v>
      </c>
      <c r="Z77" s="377">
        <f t="shared" si="32"/>
        <v>338742.48</v>
      </c>
      <c r="AA77" s="376">
        <f t="shared" si="33"/>
        <v>91940.81</v>
      </c>
      <c r="AB77" s="376">
        <f t="shared" si="34"/>
        <v>170747.2</v>
      </c>
      <c r="AC77" s="375">
        <f t="shared" si="35"/>
        <v>12.54</v>
      </c>
      <c r="AD77" s="374">
        <f t="shared" si="36"/>
        <v>3.4</v>
      </c>
      <c r="AE77" s="373">
        <f t="shared" si="37"/>
        <v>6.32</v>
      </c>
      <c r="AF77" s="373">
        <f t="shared" si="38"/>
        <v>22.259999999999998</v>
      </c>
      <c r="AG77" s="375">
        <f t="shared" si="39"/>
        <v>11.66</v>
      </c>
      <c r="AH77" s="374">
        <f t="shared" si="40"/>
        <v>3.17</v>
      </c>
      <c r="AI77" s="373">
        <f t="shared" si="41"/>
        <v>5.88</v>
      </c>
      <c r="AJ77" s="373">
        <f t="shared" si="42"/>
        <v>20.71</v>
      </c>
      <c r="AK77" s="422">
        <f t="shared" si="44"/>
        <v>0.79</v>
      </c>
      <c r="AL77" s="422">
        <f t="shared" si="45"/>
        <v>1.47</v>
      </c>
    </row>
    <row r="78" spans="1:38" x14ac:dyDescent="0.25">
      <c r="A78" s="297">
        <v>1028655</v>
      </c>
      <c r="B78" s="297">
        <v>5188</v>
      </c>
      <c r="C78" s="297">
        <f>INDEX('Final Comp Values'!C:C,MATCH(B78,'Final Comp Values'!B:B,0))</f>
        <v>455733</v>
      </c>
      <c r="D78" s="299" t="s">
        <v>915</v>
      </c>
      <c r="E78" s="346">
        <f>INDEX('Final Comp Values'!U:U,MATCH($C78,'Final Comp Values'!$C:$C,0))</f>
        <v>2.8467063799778934E-3</v>
      </c>
      <c r="F78" s="346">
        <f>INDEX('Final Comp Values'!V:V,MATCH($C78,'Final Comp Values'!$C:$C,0))</f>
        <v>2.1710284176114114E-3</v>
      </c>
      <c r="G78" s="370">
        <f t="shared" si="27"/>
        <v>585452.26768719126</v>
      </c>
      <c r="H78" s="370">
        <f t="shared" si="28"/>
        <v>292726.13380000001</v>
      </c>
      <c r="I78" s="372">
        <v>280383.98</v>
      </c>
      <c r="J78" s="372">
        <v>280383.98</v>
      </c>
      <c r="K78" s="371">
        <f t="shared" si="43"/>
        <v>268638.06965089758</v>
      </c>
      <c r="L78" s="371">
        <f t="shared" si="25"/>
        <v>18228.3</v>
      </c>
      <c r="M78" s="371">
        <f t="shared" si="25"/>
        <v>18228.3</v>
      </c>
      <c r="N78" s="371">
        <f t="shared" si="25"/>
        <v>18228.3</v>
      </c>
      <c r="O78" s="371">
        <f t="shared" si="25"/>
        <v>18228.3</v>
      </c>
      <c r="P78" s="371">
        <f t="shared" si="29"/>
        <v>72913.2</v>
      </c>
      <c r="Q78" s="371">
        <f t="shared" si="26"/>
        <v>33852.559999999998</v>
      </c>
      <c r="R78" s="371">
        <f t="shared" si="26"/>
        <v>33852.559999999998</v>
      </c>
      <c r="S78" s="371">
        <f t="shared" si="26"/>
        <v>33852.559999999998</v>
      </c>
      <c r="T78" s="371">
        <f t="shared" si="26"/>
        <v>33852.559999999998</v>
      </c>
      <c r="U78" s="371">
        <f t="shared" si="30"/>
        <v>135410.23999999999</v>
      </c>
      <c r="V78" s="370">
        <f t="shared" si="31"/>
        <v>476961.50965089758</v>
      </c>
      <c r="W78" s="369" t="s">
        <v>14946</v>
      </c>
      <c r="X78" s="369" t="s">
        <v>941</v>
      </c>
      <c r="Y78" s="270">
        <v>38595.893614676956</v>
      </c>
      <c r="Z78" s="377">
        <f t="shared" si="32"/>
        <v>288858.14</v>
      </c>
      <c r="AA78" s="376">
        <f t="shared" si="33"/>
        <v>78401.289999999994</v>
      </c>
      <c r="AB78" s="376">
        <f t="shared" si="34"/>
        <v>145602.41</v>
      </c>
      <c r="AC78" s="375">
        <f t="shared" si="35"/>
        <v>7.48</v>
      </c>
      <c r="AD78" s="374">
        <f t="shared" si="36"/>
        <v>2.0299999999999998</v>
      </c>
      <c r="AE78" s="373">
        <f t="shared" si="37"/>
        <v>3.77</v>
      </c>
      <c r="AF78" s="373">
        <f t="shared" si="38"/>
        <v>13.28</v>
      </c>
      <c r="AG78" s="375">
        <f t="shared" si="39"/>
        <v>6.96</v>
      </c>
      <c r="AH78" s="374">
        <f t="shared" si="40"/>
        <v>1.89</v>
      </c>
      <c r="AI78" s="373">
        <f t="shared" si="41"/>
        <v>3.51</v>
      </c>
      <c r="AJ78" s="373">
        <f t="shared" si="42"/>
        <v>12.36</v>
      </c>
      <c r="AK78" s="422">
        <f t="shared" si="44"/>
        <v>0.47</v>
      </c>
      <c r="AL78" s="422">
        <f t="shared" si="45"/>
        <v>0.88</v>
      </c>
    </row>
    <row r="79" spans="1:38" x14ac:dyDescent="0.25">
      <c r="A79" s="311">
        <v>1026642</v>
      </c>
      <c r="B79" s="311">
        <v>4962</v>
      </c>
      <c r="C79" s="297">
        <f>INDEX('Final Comp Values'!C:C,MATCH(B79,'Final Comp Values'!B:B,0))</f>
        <v>455744</v>
      </c>
      <c r="D79" s="312" t="s">
        <v>915</v>
      </c>
      <c r="E79" s="346">
        <f>INDEX('Final Comp Values'!U:U,MATCH($C79,'Final Comp Values'!$C:$C,0))</f>
        <v>2.0210158487396182E-3</v>
      </c>
      <c r="F79" s="346">
        <f>INDEX('Final Comp Values'!V:V,MATCH($C79,'Final Comp Values'!$C:$C,0))</f>
        <v>1.5413190734798682E-3</v>
      </c>
      <c r="G79" s="370">
        <f t="shared" si="27"/>
        <v>415641.14936418255</v>
      </c>
      <c r="H79" s="370">
        <f t="shared" si="28"/>
        <v>207820.5747</v>
      </c>
      <c r="I79" s="372">
        <v>199058.28</v>
      </c>
      <c r="J79" s="372">
        <v>199058.28</v>
      </c>
      <c r="K79" s="371">
        <f t="shared" si="43"/>
        <v>190719.28181911673</v>
      </c>
      <c r="L79" s="371">
        <f t="shared" si="25"/>
        <v>12941.16</v>
      </c>
      <c r="M79" s="371">
        <f t="shared" si="25"/>
        <v>12941.16</v>
      </c>
      <c r="N79" s="371">
        <f t="shared" si="25"/>
        <v>12941.16</v>
      </c>
      <c r="O79" s="371">
        <f t="shared" si="25"/>
        <v>12941.16</v>
      </c>
      <c r="P79" s="371">
        <f t="shared" si="29"/>
        <v>51764.639999999999</v>
      </c>
      <c r="Q79" s="371">
        <f t="shared" si="26"/>
        <v>24033.59</v>
      </c>
      <c r="R79" s="371">
        <f t="shared" si="26"/>
        <v>24033.59</v>
      </c>
      <c r="S79" s="371">
        <f t="shared" si="26"/>
        <v>24033.59</v>
      </c>
      <c r="T79" s="371">
        <f t="shared" si="26"/>
        <v>24033.59</v>
      </c>
      <c r="U79" s="371">
        <f t="shared" si="30"/>
        <v>96134.34</v>
      </c>
      <c r="V79" s="370">
        <f t="shared" si="31"/>
        <v>338618.26181911677</v>
      </c>
      <c r="W79" s="369" t="s">
        <v>15009</v>
      </c>
      <c r="X79" s="369" t="s">
        <v>925</v>
      </c>
      <c r="Y79" s="270">
        <v>28279.08911159166</v>
      </c>
      <c r="Z79" s="377">
        <f t="shared" si="32"/>
        <v>205074.5</v>
      </c>
      <c r="AA79" s="376">
        <f t="shared" si="33"/>
        <v>55660.9</v>
      </c>
      <c r="AB79" s="376">
        <f t="shared" si="34"/>
        <v>103370.26</v>
      </c>
      <c r="AC79" s="375">
        <f t="shared" si="35"/>
        <v>7.25</v>
      </c>
      <c r="AD79" s="374">
        <f t="shared" si="36"/>
        <v>1.97</v>
      </c>
      <c r="AE79" s="373">
        <f t="shared" si="37"/>
        <v>3.66</v>
      </c>
      <c r="AF79" s="373">
        <f t="shared" si="38"/>
        <v>12.88</v>
      </c>
      <c r="AG79" s="375">
        <f t="shared" si="39"/>
        <v>6.74</v>
      </c>
      <c r="AH79" s="374">
        <f t="shared" si="40"/>
        <v>1.83</v>
      </c>
      <c r="AI79" s="373">
        <f t="shared" si="41"/>
        <v>3.4</v>
      </c>
      <c r="AJ79" s="373">
        <f t="shared" si="42"/>
        <v>11.97</v>
      </c>
      <c r="AK79" s="422">
        <f t="shared" si="44"/>
        <v>0.46</v>
      </c>
      <c r="AL79" s="422">
        <f t="shared" si="45"/>
        <v>0.85</v>
      </c>
    </row>
    <row r="80" spans="1:38" x14ac:dyDescent="0.25">
      <c r="A80" s="313">
        <v>1026684</v>
      </c>
      <c r="B80" s="313">
        <v>5245</v>
      </c>
      <c r="C80" s="297">
        <f>INDEX('Final Comp Values'!C:C,MATCH(B80,'Final Comp Values'!B:B,0))</f>
        <v>455745</v>
      </c>
      <c r="D80" s="314" t="s">
        <v>915</v>
      </c>
      <c r="E80" s="346">
        <f>INDEX('Final Comp Values'!U:U,MATCH($C80,'Final Comp Values'!$C:$C,0))</f>
        <v>2.7970760579746358E-3</v>
      </c>
      <c r="F80" s="346">
        <f>INDEX('Final Comp Values'!V:V,MATCH($C80,'Final Comp Values'!$C:$C,0))</f>
        <v>2.1331780652877148E-3</v>
      </c>
      <c r="G80" s="370">
        <f t="shared" si="27"/>
        <v>575245.31948655588</v>
      </c>
      <c r="H80" s="370">
        <f t="shared" si="28"/>
        <v>287622.65970000002</v>
      </c>
      <c r="I80" s="372">
        <v>275495.67999999999</v>
      </c>
      <c r="J80" s="372">
        <v>275495.67999999999</v>
      </c>
      <c r="K80" s="371">
        <f t="shared" si="43"/>
        <v>263954.55399474088</v>
      </c>
      <c r="L80" s="371">
        <f t="shared" si="25"/>
        <v>17910.5</v>
      </c>
      <c r="M80" s="371">
        <f t="shared" si="25"/>
        <v>17910.5</v>
      </c>
      <c r="N80" s="371">
        <f t="shared" si="25"/>
        <v>17910.5</v>
      </c>
      <c r="O80" s="371">
        <f t="shared" si="25"/>
        <v>17910.5</v>
      </c>
      <c r="P80" s="371">
        <f t="shared" si="29"/>
        <v>71642.009999999995</v>
      </c>
      <c r="Q80" s="371">
        <f t="shared" si="26"/>
        <v>33262.36</v>
      </c>
      <c r="R80" s="371">
        <f t="shared" si="26"/>
        <v>33262.36</v>
      </c>
      <c r="S80" s="371">
        <f t="shared" si="26"/>
        <v>33262.36</v>
      </c>
      <c r="T80" s="371">
        <f t="shared" si="26"/>
        <v>33262.36</v>
      </c>
      <c r="U80" s="371">
        <f t="shared" si="30"/>
        <v>133049.45000000001</v>
      </c>
      <c r="V80" s="370">
        <f t="shared" si="31"/>
        <v>468646.0139947409</v>
      </c>
      <c r="W80" s="369" t="s">
        <v>14995</v>
      </c>
      <c r="X80" s="369" t="s">
        <v>928</v>
      </c>
      <c r="Y80" s="270">
        <v>11984.394952357459</v>
      </c>
      <c r="Z80" s="377">
        <f t="shared" si="32"/>
        <v>283822.09999999998</v>
      </c>
      <c r="AA80" s="376">
        <f t="shared" si="33"/>
        <v>77034.42</v>
      </c>
      <c r="AB80" s="376">
        <f t="shared" si="34"/>
        <v>143063.92000000001</v>
      </c>
      <c r="AC80" s="375">
        <f t="shared" si="35"/>
        <v>23.68</v>
      </c>
      <c r="AD80" s="374">
        <f t="shared" si="36"/>
        <v>6.43</v>
      </c>
      <c r="AE80" s="373">
        <f t="shared" si="37"/>
        <v>11.94</v>
      </c>
      <c r="AF80" s="373">
        <f t="shared" si="38"/>
        <v>42.05</v>
      </c>
      <c r="AG80" s="375">
        <f t="shared" si="39"/>
        <v>22.02</v>
      </c>
      <c r="AH80" s="374">
        <f t="shared" si="40"/>
        <v>5.98</v>
      </c>
      <c r="AI80" s="373">
        <f t="shared" si="41"/>
        <v>11.1</v>
      </c>
      <c r="AJ80" s="373">
        <f t="shared" si="42"/>
        <v>39.1</v>
      </c>
      <c r="AK80" s="422">
        <f t="shared" si="44"/>
        <v>1.5</v>
      </c>
      <c r="AL80" s="422">
        <f t="shared" si="45"/>
        <v>2.78</v>
      </c>
    </row>
    <row r="81" spans="1:38" x14ac:dyDescent="0.25">
      <c r="A81" s="313">
        <v>1026573</v>
      </c>
      <c r="B81" s="313">
        <v>4426</v>
      </c>
      <c r="C81" s="297">
        <f>INDEX('Final Comp Values'!C:C,MATCH(B81,'Final Comp Values'!B:B,0))</f>
        <v>455748</v>
      </c>
      <c r="D81" s="314" t="s">
        <v>915</v>
      </c>
      <c r="E81" s="346">
        <f>INDEX('Final Comp Values'!U:U,MATCH($C81,'Final Comp Values'!$C:$C,0))</f>
        <v>4.8482157837510574E-3</v>
      </c>
      <c r="F81" s="346">
        <f>INDEX('Final Comp Values'!V:V,MATCH($C81,'Final Comp Values'!$C:$C,0))</f>
        <v>3.6974709844565926E-3</v>
      </c>
      <c r="G81" s="370">
        <f t="shared" si="27"/>
        <v>997081.73094266641</v>
      </c>
      <c r="H81" s="370">
        <f t="shared" si="28"/>
        <v>498540.86550000001</v>
      </c>
      <c r="I81" s="372">
        <v>477520.98</v>
      </c>
      <c r="J81" s="372">
        <v>477520.98</v>
      </c>
      <c r="K81" s="371">
        <f t="shared" si="43"/>
        <v>457516.56670963432</v>
      </c>
      <c r="L81" s="371">
        <f t="shared" si="25"/>
        <v>31044.560000000001</v>
      </c>
      <c r="M81" s="371">
        <f t="shared" si="25"/>
        <v>31044.560000000001</v>
      </c>
      <c r="N81" s="371">
        <f t="shared" si="25"/>
        <v>31044.560000000001</v>
      </c>
      <c r="O81" s="371">
        <f t="shared" si="25"/>
        <v>31044.560000000001</v>
      </c>
      <c r="P81" s="371">
        <f t="shared" si="29"/>
        <v>124178.23</v>
      </c>
      <c r="Q81" s="371">
        <f t="shared" si="26"/>
        <v>57654.18</v>
      </c>
      <c r="R81" s="371">
        <f t="shared" si="26"/>
        <v>57654.18</v>
      </c>
      <c r="S81" s="371">
        <f t="shared" si="26"/>
        <v>57654.18</v>
      </c>
      <c r="T81" s="371">
        <f t="shared" si="26"/>
        <v>57654.18</v>
      </c>
      <c r="U81" s="371">
        <f t="shared" si="30"/>
        <v>230616.71</v>
      </c>
      <c r="V81" s="370">
        <f t="shared" si="31"/>
        <v>812311.50670963433</v>
      </c>
      <c r="W81" s="369" t="s">
        <v>14878</v>
      </c>
      <c r="X81" s="369" t="s">
        <v>941</v>
      </c>
      <c r="Y81" s="270">
        <v>38595.893614676956</v>
      </c>
      <c r="Z81" s="377">
        <f t="shared" si="32"/>
        <v>491953.3</v>
      </c>
      <c r="AA81" s="376">
        <f t="shared" si="33"/>
        <v>133524.98000000001</v>
      </c>
      <c r="AB81" s="376">
        <f t="shared" si="34"/>
        <v>247974.96</v>
      </c>
      <c r="AC81" s="375">
        <f t="shared" si="35"/>
        <v>12.75</v>
      </c>
      <c r="AD81" s="374">
        <f t="shared" si="36"/>
        <v>3.46</v>
      </c>
      <c r="AE81" s="373">
        <f t="shared" si="37"/>
        <v>6.42</v>
      </c>
      <c r="AF81" s="373">
        <f t="shared" si="38"/>
        <v>22.630000000000003</v>
      </c>
      <c r="AG81" s="375">
        <f t="shared" si="39"/>
        <v>11.85</v>
      </c>
      <c r="AH81" s="374">
        <f t="shared" si="40"/>
        <v>3.22</v>
      </c>
      <c r="AI81" s="373">
        <f t="shared" si="41"/>
        <v>5.98</v>
      </c>
      <c r="AJ81" s="373">
        <f t="shared" si="42"/>
        <v>21.05</v>
      </c>
      <c r="AK81" s="422">
        <f t="shared" si="44"/>
        <v>0.81</v>
      </c>
      <c r="AL81" s="422">
        <f t="shared" si="45"/>
        <v>1.5</v>
      </c>
    </row>
    <row r="82" spans="1:38" x14ac:dyDescent="0.25">
      <c r="A82" s="313">
        <v>1014465</v>
      </c>
      <c r="B82" s="313">
        <v>5147</v>
      </c>
      <c r="C82" s="297">
        <f>INDEX('Final Comp Values'!C:C,MATCH(B82,'Final Comp Values'!B:B,0))</f>
        <v>455754</v>
      </c>
      <c r="D82" s="314" t="s">
        <v>1021</v>
      </c>
      <c r="E82" s="346" t="str">
        <f>INDEX('Final Comp Values'!U:U,MATCH($C82,'Final Comp Values'!$C:$C,0))</f>
        <v/>
      </c>
      <c r="F82" s="346">
        <f>INDEX('Final Comp Values'!V:V,MATCH($C82,'Final Comp Values'!$C:$C,0))</f>
        <v>2.1538921884499368E-3</v>
      </c>
      <c r="G82" s="370">
        <f t="shared" si="27"/>
        <v>0</v>
      </c>
      <c r="H82" s="370">
        <f t="shared" si="28"/>
        <v>0</v>
      </c>
      <c r="I82" s="372">
        <v>0</v>
      </c>
      <c r="J82" s="370">
        <f>+I82*2</f>
        <v>0</v>
      </c>
      <c r="K82" s="371">
        <f t="shared" si="43"/>
        <v>0</v>
      </c>
      <c r="L82" s="371">
        <f t="shared" si="25"/>
        <v>18084.419999999998</v>
      </c>
      <c r="M82" s="371">
        <f t="shared" si="25"/>
        <v>18084.419999999998</v>
      </c>
      <c r="N82" s="371">
        <f t="shared" si="25"/>
        <v>18084.419999999998</v>
      </c>
      <c r="O82" s="371">
        <f t="shared" si="25"/>
        <v>18084.419999999998</v>
      </c>
      <c r="P82" s="371">
        <f t="shared" si="29"/>
        <v>72337.69</v>
      </c>
      <c r="Q82" s="371">
        <f t="shared" si="26"/>
        <v>33585.360000000001</v>
      </c>
      <c r="R82" s="371">
        <f t="shared" si="26"/>
        <v>33585.360000000001</v>
      </c>
      <c r="S82" s="371">
        <f t="shared" si="26"/>
        <v>33585.360000000001</v>
      </c>
      <c r="T82" s="371">
        <f t="shared" si="26"/>
        <v>33585.360000000001</v>
      </c>
      <c r="U82" s="371">
        <f t="shared" si="30"/>
        <v>134341.42000000001</v>
      </c>
      <c r="V82" s="370">
        <f t="shared" si="31"/>
        <v>206679.11000000002</v>
      </c>
      <c r="W82" s="369" t="s">
        <v>14876</v>
      </c>
      <c r="X82" s="369" t="s">
        <v>920</v>
      </c>
      <c r="Y82" s="270">
        <v>27007.378265823281</v>
      </c>
      <c r="Z82" s="377">
        <f t="shared" si="32"/>
        <v>0</v>
      </c>
      <c r="AA82" s="376">
        <f t="shared" si="33"/>
        <v>77782.460000000006</v>
      </c>
      <c r="AB82" s="376">
        <f t="shared" si="34"/>
        <v>144453.14000000001</v>
      </c>
      <c r="AC82" s="375">
        <f t="shared" si="35"/>
        <v>0</v>
      </c>
      <c r="AD82" s="374">
        <f t="shared" si="36"/>
        <v>2.88</v>
      </c>
      <c r="AE82" s="373">
        <f t="shared" si="37"/>
        <v>5.35</v>
      </c>
      <c r="AF82" s="373">
        <f t="shared" si="38"/>
        <v>8.23</v>
      </c>
      <c r="AG82" s="375">
        <f t="shared" si="39"/>
        <v>0</v>
      </c>
      <c r="AH82" s="374">
        <f t="shared" si="40"/>
        <v>2.68</v>
      </c>
      <c r="AI82" s="373">
        <f t="shared" si="41"/>
        <v>4.97</v>
      </c>
      <c r="AJ82" s="373">
        <f t="shared" si="42"/>
        <v>7.65</v>
      </c>
      <c r="AK82" s="422">
        <f t="shared" si="44"/>
        <v>0.67</v>
      </c>
      <c r="AL82" s="422">
        <f t="shared" si="45"/>
        <v>1.24</v>
      </c>
    </row>
    <row r="83" spans="1:38" x14ac:dyDescent="0.25">
      <c r="A83" s="297">
        <v>1026108</v>
      </c>
      <c r="B83" s="297">
        <v>5256</v>
      </c>
      <c r="C83" s="297">
        <f>INDEX('Final Comp Values'!C:C,MATCH(B83,'Final Comp Values'!B:B,0))</f>
        <v>455757</v>
      </c>
      <c r="D83" s="299" t="s">
        <v>915</v>
      </c>
      <c r="E83" s="346">
        <f>INDEX('Final Comp Values'!U:U,MATCH($C83,'Final Comp Values'!$C:$C,0))</f>
        <v>3.0181902537652684E-3</v>
      </c>
      <c r="F83" s="346">
        <f>INDEX('Final Comp Values'!V:V,MATCH($C83,'Final Comp Values'!$C:$C,0))</f>
        <v>2.3018098588492571E-3</v>
      </c>
      <c r="G83" s="370">
        <f t="shared" si="27"/>
        <v>620719.5588580434</v>
      </c>
      <c r="H83" s="370">
        <f t="shared" si="28"/>
        <v>310359.7794</v>
      </c>
      <c r="I83" s="372">
        <v>297274.14</v>
      </c>
      <c r="J83" s="372">
        <v>297274.14</v>
      </c>
      <c r="K83" s="371">
        <f t="shared" si="43"/>
        <v>284820.66479120014</v>
      </c>
      <c r="L83" s="371">
        <f t="shared" si="25"/>
        <v>19326.36</v>
      </c>
      <c r="M83" s="371">
        <f t="shared" si="25"/>
        <v>19326.36</v>
      </c>
      <c r="N83" s="371">
        <f t="shared" si="25"/>
        <v>19326.36</v>
      </c>
      <c r="O83" s="371">
        <f t="shared" si="25"/>
        <v>19326.36</v>
      </c>
      <c r="P83" s="371">
        <f t="shared" si="29"/>
        <v>77305.45</v>
      </c>
      <c r="Q83" s="371">
        <f t="shared" si="26"/>
        <v>35891.82</v>
      </c>
      <c r="R83" s="371">
        <f t="shared" si="26"/>
        <v>35891.82</v>
      </c>
      <c r="S83" s="371">
        <f t="shared" si="26"/>
        <v>35891.82</v>
      </c>
      <c r="T83" s="371">
        <f t="shared" si="26"/>
        <v>35891.82</v>
      </c>
      <c r="U83" s="371">
        <f t="shared" si="30"/>
        <v>143567.26999999999</v>
      </c>
      <c r="V83" s="370">
        <f t="shared" si="31"/>
        <v>505693.38479120017</v>
      </c>
      <c r="W83" s="369" t="s">
        <v>14869</v>
      </c>
      <c r="X83" s="369" t="s">
        <v>928</v>
      </c>
      <c r="Y83" s="270">
        <v>11984.394952357459</v>
      </c>
      <c r="Z83" s="377">
        <f t="shared" si="32"/>
        <v>306258.78000000003</v>
      </c>
      <c r="AA83" s="376">
        <f t="shared" si="33"/>
        <v>83124.14</v>
      </c>
      <c r="AB83" s="376">
        <f t="shared" si="34"/>
        <v>154373.41</v>
      </c>
      <c r="AC83" s="375">
        <f t="shared" si="35"/>
        <v>25.55</v>
      </c>
      <c r="AD83" s="374">
        <f t="shared" si="36"/>
        <v>6.94</v>
      </c>
      <c r="AE83" s="373">
        <f t="shared" si="37"/>
        <v>12.88</v>
      </c>
      <c r="AF83" s="373">
        <f t="shared" si="38"/>
        <v>45.370000000000005</v>
      </c>
      <c r="AG83" s="375">
        <f t="shared" si="39"/>
        <v>23.77</v>
      </c>
      <c r="AH83" s="374">
        <f t="shared" si="40"/>
        <v>6.45</v>
      </c>
      <c r="AI83" s="373">
        <f t="shared" si="41"/>
        <v>11.98</v>
      </c>
      <c r="AJ83" s="373">
        <f t="shared" si="42"/>
        <v>42.2</v>
      </c>
      <c r="AK83" s="422">
        <f t="shared" si="44"/>
        <v>1.61</v>
      </c>
      <c r="AL83" s="422">
        <f t="shared" si="45"/>
        <v>3</v>
      </c>
    </row>
    <row r="84" spans="1:38" x14ac:dyDescent="0.25">
      <c r="A84" s="311">
        <v>1025929</v>
      </c>
      <c r="B84" s="311">
        <v>4736</v>
      </c>
      <c r="C84" s="297">
        <f>INDEX('Final Comp Values'!C:C,MATCH(B84,'Final Comp Values'!B:B,0))</f>
        <v>455796</v>
      </c>
      <c r="D84" s="312" t="s">
        <v>915</v>
      </c>
      <c r="E84" s="346">
        <f>INDEX('Final Comp Values'!U:U,MATCH($C84,'Final Comp Values'!$C:$C,0))</f>
        <v>2.4784296373517312E-3</v>
      </c>
      <c r="F84" s="346">
        <f>INDEX('Final Comp Values'!V:V,MATCH($C84,'Final Comp Values'!$C:$C,0))</f>
        <v>1.8901637385527401E-3</v>
      </c>
      <c r="G84" s="370">
        <f t="shared" si="27"/>
        <v>509712.64957153116</v>
      </c>
      <c r="H84" s="370">
        <f t="shared" si="28"/>
        <v>254856.3248</v>
      </c>
      <c r="I84" s="372">
        <v>244110.86</v>
      </c>
      <c r="J84" s="372">
        <v>244110.86</v>
      </c>
      <c r="K84" s="371">
        <f t="shared" si="43"/>
        <v>233884.51939638171</v>
      </c>
      <c r="L84" s="371">
        <f t="shared" si="25"/>
        <v>15870.12</v>
      </c>
      <c r="M84" s="371">
        <f t="shared" si="25"/>
        <v>15870.12</v>
      </c>
      <c r="N84" s="371">
        <f t="shared" si="25"/>
        <v>15870.12</v>
      </c>
      <c r="O84" s="371">
        <f t="shared" si="25"/>
        <v>15870.12</v>
      </c>
      <c r="P84" s="371">
        <f t="shared" si="29"/>
        <v>63480.47</v>
      </c>
      <c r="Q84" s="371">
        <f t="shared" si="26"/>
        <v>29473.07</v>
      </c>
      <c r="R84" s="371">
        <f t="shared" si="26"/>
        <v>29473.07</v>
      </c>
      <c r="S84" s="371">
        <f t="shared" si="26"/>
        <v>29473.07</v>
      </c>
      <c r="T84" s="371">
        <f t="shared" si="26"/>
        <v>29473.07</v>
      </c>
      <c r="U84" s="371">
        <f t="shared" si="30"/>
        <v>117892.29</v>
      </c>
      <c r="V84" s="370">
        <f t="shared" si="31"/>
        <v>415257.27939638169</v>
      </c>
      <c r="W84" s="369" t="s">
        <v>14930</v>
      </c>
      <c r="X84" s="369" t="s">
        <v>920</v>
      </c>
      <c r="Y84" s="270">
        <v>27007.378265823281</v>
      </c>
      <c r="Z84" s="377">
        <f t="shared" si="32"/>
        <v>251488.73</v>
      </c>
      <c r="AA84" s="376">
        <f t="shared" si="33"/>
        <v>68258.570000000007</v>
      </c>
      <c r="AB84" s="376">
        <f t="shared" si="34"/>
        <v>126765.9</v>
      </c>
      <c r="AC84" s="375">
        <f t="shared" si="35"/>
        <v>9.31</v>
      </c>
      <c r="AD84" s="374">
        <f t="shared" si="36"/>
        <v>2.5299999999999998</v>
      </c>
      <c r="AE84" s="373">
        <f t="shared" si="37"/>
        <v>4.6900000000000004</v>
      </c>
      <c r="AF84" s="373">
        <f t="shared" si="38"/>
        <v>16.53</v>
      </c>
      <c r="AG84" s="375">
        <f t="shared" si="39"/>
        <v>8.66</v>
      </c>
      <c r="AH84" s="374">
        <f t="shared" si="40"/>
        <v>2.35</v>
      </c>
      <c r="AI84" s="373">
        <f t="shared" si="41"/>
        <v>4.37</v>
      </c>
      <c r="AJ84" s="373">
        <f t="shared" si="42"/>
        <v>15.379999999999999</v>
      </c>
      <c r="AK84" s="422">
        <f t="shared" si="44"/>
        <v>0.59</v>
      </c>
      <c r="AL84" s="422">
        <f t="shared" si="45"/>
        <v>1.0900000000000001</v>
      </c>
    </row>
    <row r="85" spans="1:38" x14ac:dyDescent="0.25">
      <c r="A85" s="311">
        <v>1026401</v>
      </c>
      <c r="B85" s="311">
        <v>5022</v>
      </c>
      <c r="C85" s="297">
        <f>INDEX('Final Comp Values'!C:C,MATCH(B85,'Final Comp Values'!B:B,0))</f>
        <v>455797</v>
      </c>
      <c r="D85" s="314" t="s">
        <v>1021</v>
      </c>
      <c r="E85" s="346" t="str">
        <f>INDEX('Final Comp Values'!U:U,MATCH($C85,'Final Comp Values'!$C:$C,0))</f>
        <v/>
      </c>
      <c r="F85" s="346">
        <f>INDEX('Final Comp Values'!V:V,MATCH($C85,'Final Comp Values'!$C:$C,0))</f>
        <v>4.2122169450378045E-3</v>
      </c>
      <c r="G85" s="370">
        <f t="shared" si="27"/>
        <v>0</v>
      </c>
      <c r="H85" s="370">
        <f t="shared" si="28"/>
        <v>0</v>
      </c>
      <c r="I85" s="372">
        <v>0</v>
      </c>
      <c r="J85" s="372"/>
      <c r="K85" s="371">
        <f t="shared" si="43"/>
        <v>0</v>
      </c>
      <c r="L85" s="371">
        <f t="shared" ref="L85:O104" si="46">ROUND($P85/4,2)</f>
        <v>35366.449999999997</v>
      </c>
      <c r="M85" s="371">
        <f t="shared" si="46"/>
        <v>35366.449999999997</v>
      </c>
      <c r="N85" s="371">
        <f t="shared" si="46"/>
        <v>35366.449999999997</v>
      </c>
      <c r="O85" s="371">
        <f t="shared" si="46"/>
        <v>35366.449999999997</v>
      </c>
      <c r="P85" s="371">
        <f t="shared" si="29"/>
        <v>141465.78</v>
      </c>
      <c r="Q85" s="371">
        <f t="shared" ref="Q85:T104" si="47">ROUND($U85/4,2)</f>
        <v>65680.539999999994</v>
      </c>
      <c r="R85" s="371">
        <f t="shared" si="47"/>
        <v>65680.539999999994</v>
      </c>
      <c r="S85" s="371">
        <f t="shared" si="47"/>
        <v>65680.539999999994</v>
      </c>
      <c r="T85" s="371">
        <f t="shared" si="47"/>
        <v>65680.539999999994</v>
      </c>
      <c r="U85" s="371">
        <f t="shared" si="30"/>
        <v>262722.17</v>
      </c>
      <c r="V85" s="370">
        <f t="shared" si="31"/>
        <v>404187.94999999995</v>
      </c>
      <c r="W85" s="369" t="s">
        <v>15047</v>
      </c>
      <c r="X85" s="369" t="s">
        <v>913</v>
      </c>
      <c r="Y85" s="270">
        <v>30550.305097874538</v>
      </c>
      <c r="Z85" s="377">
        <f t="shared" si="32"/>
        <v>0</v>
      </c>
      <c r="AA85" s="376">
        <f t="shared" si="33"/>
        <v>152113.74</v>
      </c>
      <c r="AB85" s="376">
        <f t="shared" si="34"/>
        <v>282496.96000000002</v>
      </c>
      <c r="AC85" s="375">
        <f t="shared" si="35"/>
        <v>0</v>
      </c>
      <c r="AD85" s="374">
        <f t="shared" si="36"/>
        <v>4.9800000000000004</v>
      </c>
      <c r="AE85" s="373">
        <f t="shared" si="37"/>
        <v>9.25</v>
      </c>
      <c r="AF85" s="373">
        <f t="shared" si="38"/>
        <v>14.23</v>
      </c>
      <c r="AG85" s="375">
        <f t="shared" si="39"/>
        <v>0</v>
      </c>
      <c r="AH85" s="374">
        <f t="shared" si="40"/>
        <v>4.63</v>
      </c>
      <c r="AI85" s="373">
        <f t="shared" si="41"/>
        <v>8.6</v>
      </c>
      <c r="AJ85" s="373">
        <f t="shared" si="42"/>
        <v>13.23</v>
      </c>
      <c r="AK85" s="422">
        <f t="shared" si="44"/>
        <v>1.1599999999999999</v>
      </c>
      <c r="AL85" s="422">
        <f t="shared" si="45"/>
        <v>2.15</v>
      </c>
    </row>
    <row r="86" spans="1:38" x14ac:dyDescent="0.25">
      <c r="A86" s="311">
        <v>1026658</v>
      </c>
      <c r="B86" s="311">
        <v>5056</v>
      </c>
      <c r="C86" s="297">
        <f>INDEX('Final Comp Values'!C:C,MATCH(B86,'Final Comp Values'!B:B,0))</f>
        <v>455800</v>
      </c>
      <c r="D86" s="312" t="s">
        <v>915</v>
      </c>
      <c r="E86" s="346">
        <f>INDEX('Final Comp Values'!U:U,MATCH($C86,'Final Comp Values'!$C:$C,0))</f>
        <v>4.7762394709950891E-3</v>
      </c>
      <c r="F86" s="346">
        <f>INDEX('Final Comp Values'!V:V,MATCH($C86,'Final Comp Values'!$C:$C,0))</f>
        <v>3.6425785580767051E-3</v>
      </c>
      <c r="G86" s="370">
        <f t="shared" si="27"/>
        <v>982279.11700990412</v>
      </c>
      <c r="H86" s="370">
        <f t="shared" si="28"/>
        <v>491139.55849999998</v>
      </c>
      <c r="I86" s="372">
        <v>470432</v>
      </c>
      <c r="J86" s="372">
        <v>470432</v>
      </c>
      <c r="K86" s="371">
        <f t="shared" si="43"/>
        <v>450724.3039545613</v>
      </c>
      <c r="L86" s="371">
        <f t="shared" si="46"/>
        <v>30583.67</v>
      </c>
      <c r="M86" s="371">
        <f t="shared" si="46"/>
        <v>30583.67</v>
      </c>
      <c r="N86" s="371">
        <f t="shared" si="46"/>
        <v>30583.67</v>
      </c>
      <c r="O86" s="371">
        <f t="shared" si="46"/>
        <v>30583.67</v>
      </c>
      <c r="P86" s="371">
        <f t="shared" si="29"/>
        <v>122334.68</v>
      </c>
      <c r="Q86" s="371">
        <f t="shared" si="47"/>
        <v>56798.25</v>
      </c>
      <c r="R86" s="371">
        <f t="shared" si="47"/>
        <v>56798.25</v>
      </c>
      <c r="S86" s="371">
        <f t="shared" si="47"/>
        <v>56798.25</v>
      </c>
      <c r="T86" s="371">
        <f t="shared" si="47"/>
        <v>56798.25</v>
      </c>
      <c r="U86" s="371">
        <f t="shared" si="30"/>
        <v>227192.98</v>
      </c>
      <c r="V86" s="370">
        <f t="shared" si="31"/>
        <v>800251.96395456127</v>
      </c>
      <c r="W86" s="369" t="s">
        <v>14892</v>
      </c>
      <c r="X86" s="369" t="s">
        <v>930</v>
      </c>
      <c r="Y86" s="270">
        <v>46984.658324669057</v>
      </c>
      <c r="Z86" s="377">
        <f t="shared" si="32"/>
        <v>484649.79</v>
      </c>
      <c r="AA86" s="376">
        <f t="shared" si="33"/>
        <v>131542.67000000001</v>
      </c>
      <c r="AB86" s="376">
        <f t="shared" si="34"/>
        <v>244293.53</v>
      </c>
      <c r="AC86" s="375">
        <f t="shared" si="35"/>
        <v>10.32</v>
      </c>
      <c r="AD86" s="374">
        <f t="shared" si="36"/>
        <v>2.8</v>
      </c>
      <c r="AE86" s="373">
        <f t="shared" si="37"/>
        <v>5.2</v>
      </c>
      <c r="AF86" s="373">
        <f t="shared" si="38"/>
        <v>18.32</v>
      </c>
      <c r="AG86" s="375">
        <f t="shared" si="39"/>
        <v>9.59</v>
      </c>
      <c r="AH86" s="374">
        <f t="shared" si="40"/>
        <v>2.6</v>
      </c>
      <c r="AI86" s="373">
        <f t="shared" si="41"/>
        <v>4.84</v>
      </c>
      <c r="AJ86" s="373">
        <f t="shared" si="42"/>
        <v>17.03</v>
      </c>
      <c r="AK86" s="422">
        <f t="shared" si="44"/>
        <v>0.65</v>
      </c>
      <c r="AL86" s="422">
        <f t="shared" si="45"/>
        <v>1.21</v>
      </c>
    </row>
    <row r="87" spans="1:38" x14ac:dyDescent="0.25">
      <c r="A87" s="313">
        <v>1026666</v>
      </c>
      <c r="B87" s="313">
        <v>5207</v>
      </c>
      <c r="C87" s="297">
        <f>INDEX('Final Comp Values'!C:C,MATCH(B87,'Final Comp Values'!B:B,0))</f>
        <v>455804</v>
      </c>
      <c r="D87" s="314" t="s">
        <v>915</v>
      </c>
      <c r="E87" s="346">
        <f>INDEX('Final Comp Values'!U:U,MATCH($C87,'Final Comp Values'!$C:$C,0))</f>
        <v>2.1592893826790421E-3</v>
      </c>
      <c r="F87" s="346">
        <f>INDEX('Final Comp Values'!V:V,MATCH($C87,'Final Comp Values'!$C:$C,0))</f>
        <v>1.6467727913966337E-3</v>
      </c>
      <c r="G87" s="370">
        <f t="shared" si="27"/>
        <v>444078.41798286815</v>
      </c>
      <c r="H87" s="370">
        <f t="shared" si="28"/>
        <v>222039.209</v>
      </c>
      <c r="I87" s="372">
        <v>212677.41</v>
      </c>
      <c r="J87" s="372">
        <v>212677.41</v>
      </c>
      <c r="K87" s="371">
        <f t="shared" si="43"/>
        <v>203767.88265219005</v>
      </c>
      <c r="L87" s="371">
        <f t="shared" si="46"/>
        <v>13826.57</v>
      </c>
      <c r="M87" s="371">
        <f t="shared" si="46"/>
        <v>13826.57</v>
      </c>
      <c r="N87" s="371">
        <f t="shared" si="46"/>
        <v>13826.57</v>
      </c>
      <c r="O87" s="371">
        <f t="shared" si="46"/>
        <v>13826.57</v>
      </c>
      <c r="P87" s="371">
        <f t="shared" si="29"/>
        <v>55306.27</v>
      </c>
      <c r="Q87" s="371">
        <f t="shared" si="47"/>
        <v>25677.91</v>
      </c>
      <c r="R87" s="371">
        <f t="shared" si="47"/>
        <v>25677.91</v>
      </c>
      <c r="S87" s="371">
        <f t="shared" si="47"/>
        <v>25677.91</v>
      </c>
      <c r="T87" s="371">
        <f t="shared" si="47"/>
        <v>25677.91</v>
      </c>
      <c r="U87" s="371">
        <f t="shared" si="30"/>
        <v>102711.64</v>
      </c>
      <c r="V87" s="370">
        <f t="shared" si="31"/>
        <v>361785.79265219002</v>
      </c>
      <c r="W87" s="369" t="s">
        <v>14875</v>
      </c>
      <c r="X87" s="369" t="s">
        <v>920</v>
      </c>
      <c r="Y87" s="270">
        <v>27007.378265823281</v>
      </c>
      <c r="Z87" s="377">
        <f t="shared" si="32"/>
        <v>219105.25</v>
      </c>
      <c r="AA87" s="376">
        <f t="shared" si="33"/>
        <v>59469.11</v>
      </c>
      <c r="AB87" s="376">
        <f t="shared" si="34"/>
        <v>110442.62</v>
      </c>
      <c r="AC87" s="375">
        <f t="shared" si="35"/>
        <v>8.11</v>
      </c>
      <c r="AD87" s="374">
        <f t="shared" si="36"/>
        <v>2.2000000000000002</v>
      </c>
      <c r="AE87" s="373">
        <f t="shared" si="37"/>
        <v>4.09</v>
      </c>
      <c r="AF87" s="373">
        <f t="shared" si="38"/>
        <v>14.399999999999999</v>
      </c>
      <c r="AG87" s="375">
        <f t="shared" si="39"/>
        <v>7.54</v>
      </c>
      <c r="AH87" s="374">
        <f t="shared" si="40"/>
        <v>2.0499999999999998</v>
      </c>
      <c r="AI87" s="373">
        <f t="shared" si="41"/>
        <v>3.8</v>
      </c>
      <c r="AJ87" s="373">
        <f t="shared" si="42"/>
        <v>13.39</v>
      </c>
      <c r="AK87" s="422">
        <f t="shared" si="44"/>
        <v>0.51</v>
      </c>
      <c r="AL87" s="422">
        <f t="shared" si="45"/>
        <v>0.95</v>
      </c>
    </row>
    <row r="88" spans="1:38" x14ac:dyDescent="0.25">
      <c r="A88" s="297">
        <v>1015215</v>
      </c>
      <c r="B88" s="297">
        <v>4855</v>
      </c>
      <c r="C88" s="297">
        <f>INDEX('Final Comp Values'!C:C,MATCH(B88,'Final Comp Values'!B:B,0))</f>
        <v>455806</v>
      </c>
      <c r="D88" s="299" t="s">
        <v>915</v>
      </c>
      <c r="E88" s="346">
        <f>INDEX('Final Comp Values'!U:U,MATCH($C88,'Final Comp Values'!$C:$C,0))</f>
        <v>2.4995410429799825E-3</v>
      </c>
      <c r="F88" s="346">
        <f>INDEX('Final Comp Values'!V:V,MATCH($C88,'Final Comp Values'!$C:$C,0))</f>
        <v>1.9062642615561033E-3</v>
      </c>
      <c r="G88" s="370">
        <f t="shared" si="27"/>
        <v>514054.41111956263</v>
      </c>
      <c r="H88" s="370">
        <f t="shared" si="28"/>
        <v>257027.20559999999</v>
      </c>
      <c r="I88" s="372">
        <v>246190.22</v>
      </c>
      <c r="J88" s="372">
        <v>246190.22</v>
      </c>
      <c r="K88" s="371">
        <f t="shared" si="43"/>
        <v>235876.76113071703</v>
      </c>
      <c r="L88" s="371">
        <f t="shared" si="46"/>
        <v>16005.3</v>
      </c>
      <c r="M88" s="371">
        <f t="shared" si="46"/>
        <v>16005.3</v>
      </c>
      <c r="N88" s="371">
        <f t="shared" si="46"/>
        <v>16005.3</v>
      </c>
      <c r="O88" s="371">
        <f t="shared" si="46"/>
        <v>16005.3</v>
      </c>
      <c r="P88" s="371">
        <f t="shared" si="29"/>
        <v>64021.2</v>
      </c>
      <c r="Q88" s="371">
        <f t="shared" si="47"/>
        <v>29724.13</v>
      </c>
      <c r="R88" s="371">
        <f t="shared" si="47"/>
        <v>29724.13</v>
      </c>
      <c r="S88" s="371">
        <f t="shared" si="47"/>
        <v>29724.13</v>
      </c>
      <c r="T88" s="371">
        <f t="shared" si="47"/>
        <v>29724.13</v>
      </c>
      <c r="U88" s="371">
        <f t="shared" si="30"/>
        <v>118896.51</v>
      </c>
      <c r="V88" s="370">
        <f t="shared" si="31"/>
        <v>418794.47113071702</v>
      </c>
      <c r="W88" s="369" t="s">
        <v>14929</v>
      </c>
      <c r="X88" s="369" t="s">
        <v>939</v>
      </c>
      <c r="Y88" s="270">
        <v>37020.787783372318</v>
      </c>
      <c r="Z88" s="377">
        <f t="shared" si="32"/>
        <v>253630.93</v>
      </c>
      <c r="AA88" s="376">
        <f t="shared" si="33"/>
        <v>68840</v>
      </c>
      <c r="AB88" s="376">
        <f t="shared" si="34"/>
        <v>127845.71</v>
      </c>
      <c r="AC88" s="375">
        <f t="shared" si="35"/>
        <v>6.85</v>
      </c>
      <c r="AD88" s="374">
        <f t="shared" si="36"/>
        <v>1.86</v>
      </c>
      <c r="AE88" s="373">
        <f t="shared" si="37"/>
        <v>3.45</v>
      </c>
      <c r="AF88" s="373">
        <f t="shared" si="38"/>
        <v>12.16</v>
      </c>
      <c r="AG88" s="375">
        <f t="shared" si="39"/>
        <v>6.37</v>
      </c>
      <c r="AH88" s="374">
        <f t="shared" si="40"/>
        <v>1.73</v>
      </c>
      <c r="AI88" s="373">
        <f t="shared" si="41"/>
        <v>3.21</v>
      </c>
      <c r="AJ88" s="373">
        <f t="shared" si="42"/>
        <v>11.309999999999999</v>
      </c>
      <c r="AK88" s="422">
        <f t="shared" si="44"/>
        <v>0.43</v>
      </c>
      <c r="AL88" s="422">
        <f t="shared" si="45"/>
        <v>0.8</v>
      </c>
    </row>
    <row r="89" spans="1:38" x14ac:dyDescent="0.25">
      <c r="A89" s="297">
        <v>1026254</v>
      </c>
      <c r="B89" s="297">
        <v>4888</v>
      </c>
      <c r="C89" s="297">
        <f>INDEX('Final Comp Values'!C:C,MATCH(B89,'Final Comp Values'!B:B,0))</f>
        <v>455808</v>
      </c>
      <c r="D89" s="299" t="s">
        <v>915</v>
      </c>
      <c r="E89" s="346">
        <f>INDEX('Final Comp Values'!U:U,MATCH($C89,'Final Comp Values'!$C:$C,0))</f>
        <v>7.5457842806942864E-4</v>
      </c>
      <c r="F89" s="346">
        <f>INDEX('Final Comp Values'!V:V,MATCH($C89,'Final Comp Values'!$C:$C,0))</f>
        <v>5.7547600348863495E-4</v>
      </c>
      <c r="G89" s="370">
        <f t="shared" si="27"/>
        <v>155186.23731911325</v>
      </c>
      <c r="H89" s="370">
        <f t="shared" si="28"/>
        <v>77593.118700000006</v>
      </c>
      <c r="I89" s="372">
        <v>74321.570000000007</v>
      </c>
      <c r="J89" s="372">
        <v>74321.570000000007</v>
      </c>
      <c r="K89" s="371">
        <f t="shared" si="43"/>
        <v>71208.078831914565</v>
      </c>
      <c r="L89" s="371">
        <f t="shared" si="46"/>
        <v>4831.79</v>
      </c>
      <c r="M89" s="371">
        <f t="shared" si="46"/>
        <v>4831.79</v>
      </c>
      <c r="N89" s="371">
        <f t="shared" si="46"/>
        <v>4831.79</v>
      </c>
      <c r="O89" s="371">
        <f t="shared" si="46"/>
        <v>4831.79</v>
      </c>
      <c r="P89" s="371">
        <f t="shared" si="29"/>
        <v>19327.150000000001</v>
      </c>
      <c r="Q89" s="371">
        <f t="shared" si="47"/>
        <v>8973.32</v>
      </c>
      <c r="R89" s="371">
        <f t="shared" si="47"/>
        <v>8973.32</v>
      </c>
      <c r="S89" s="371">
        <f t="shared" si="47"/>
        <v>8973.32</v>
      </c>
      <c r="T89" s="371">
        <f t="shared" si="47"/>
        <v>8973.32</v>
      </c>
      <c r="U89" s="371">
        <f t="shared" si="30"/>
        <v>35893.29</v>
      </c>
      <c r="V89" s="370">
        <f t="shared" si="31"/>
        <v>126428.51883191458</v>
      </c>
      <c r="W89" s="369" t="s">
        <v>14961</v>
      </c>
      <c r="X89" s="369" t="s">
        <v>913</v>
      </c>
      <c r="Y89" s="270">
        <v>30550.305097874538</v>
      </c>
      <c r="Z89" s="377">
        <f t="shared" si="32"/>
        <v>76567.83</v>
      </c>
      <c r="AA89" s="376">
        <f t="shared" si="33"/>
        <v>20781.88</v>
      </c>
      <c r="AB89" s="376">
        <f t="shared" si="34"/>
        <v>38594.94</v>
      </c>
      <c r="AC89" s="375">
        <f t="shared" si="35"/>
        <v>2.5099999999999998</v>
      </c>
      <c r="AD89" s="374">
        <f t="shared" si="36"/>
        <v>0.68</v>
      </c>
      <c r="AE89" s="373">
        <f t="shared" si="37"/>
        <v>1.26</v>
      </c>
      <c r="AF89" s="373">
        <f t="shared" si="38"/>
        <v>4.45</v>
      </c>
      <c r="AG89" s="375">
        <f t="shared" si="39"/>
        <v>2.33</v>
      </c>
      <c r="AH89" s="374">
        <f t="shared" si="40"/>
        <v>0.63</v>
      </c>
      <c r="AI89" s="373">
        <f t="shared" si="41"/>
        <v>1.17</v>
      </c>
      <c r="AJ89" s="373">
        <f t="shared" si="42"/>
        <v>4.13</v>
      </c>
      <c r="AK89" s="422">
        <f t="shared" si="44"/>
        <v>0.16</v>
      </c>
      <c r="AL89" s="422">
        <f t="shared" si="45"/>
        <v>0.28999999999999998</v>
      </c>
    </row>
    <row r="90" spans="1:38" x14ac:dyDescent="0.25">
      <c r="A90" s="297">
        <v>1026701</v>
      </c>
      <c r="B90" s="297">
        <v>5226</v>
      </c>
      <c r="C90" s="297">
        <f>INDEX('Final Comp Values'!C:C,MATCH(B90,'Final Comp Values'!B:B,0))</f>
        <v>455812</v>
      </c>
      <c r="D90" s="299" t="s">
        <v>915</v>
      </c>
      <c r="E90" s="346">
        <f>INDEX('Final Comp Values'!U:U,MATCH($C90,'Final Comp Values'!$C:$C,0))</f>
        <v>2.7502852817576345E-3</v>
      </c>
      <c r="F90" s="346">
        <f>INDEX('Final Comp Values'!V:V,MATCH($C90,'Final Comp Values'!$C:$C,0))</f>
        <v>2.0974932803855236E-3</v>
      </c>
      <c r="G90" s="370">
        <f t="shared" si="27"/>
        <v>565622.35090933996</v>
      </c>
      <c r="H90" s="370">
        <f t="shared" si="28"/>
        <v>282811.17550000001</v>
      </c>
      <c r="I90" s="372">
        <v>270887</v>
      </c>
      <c r="J90" s="372">
        <v>270887</v>
      </c>
      <c r="K90" s="371">
        <f t="shared" si="43"/>
        <v>259539.00067712055</v>
      </c>
      <c r="L90" s="371">
        <f t="shared" si="46"/>
        <v>17610.89</v>
      </c>
      <c r="M90" s="371">
        <f t="shared" si="46"/>
        <v>17610.89</v>
      </c>
      <c r="N90" s="371">
        <f t="shared" si="46"/>
        <v>17610.89</v>
      </c>
      <c r="O90" s="371">
        <f t="shared" si="46"/>
        <v>17610.89</v>
      </c>
      <c r="P90" s="371">
        <f t="shared" si="29"/>
        <v>70443.55</v>
      </c>
      <c r="Q90" s="371">
        <f t="shared" si="47"/>
        <v>32705.94</v>
      </c>
      <c r="R90" s="371">
        <f t="shared" si="47"/>
        <v>32705.94</v>
      </c>
      <c r="S90" s="371">
        <f t="shared" si="47"/>
        <v>32705.94</v>
      </c>
      <c r="T90" s="371">
        <f t="shared" si="47"/>
        <v>32705.94</v>
      </c>
      <c r="U90" s="371">
        <f t="shared" si="30"/>
        <v>130823.74</v>
      </c>
      <c r="V90" s="370">
        <f t="shared" si="31"/>
        <v>460806.29067712056</v>
      </c>
      <c r="W90" s="369" t="s">
        <v>14893</v>
      </c>
      <c r="X90" s="369" t="s">
        <v>930</v>
      </c>
      <c r="Y90" s="270">
        <v>46984.658324669057</v>
      </c>
      <c r="Z90" s="377">
        <f t="shared" si="32"/>
        <v>279074.19</v>
      </c>
      <c r="AA90" s="376">
        <f t="shared" si="33"/>
        <v>75745.75</v>
      </c>
      <c r="AB90" s="376">
        <f t="shared" si="34"/>
        <v>140670.69</v>
      </c>
      <c r="AC90" s="375">
        <f t="shared" si="35"/>
        <v>5.94</v>
      </c>
      <c r="AD90" s="374">
        <f t="shared" si="36"/>
        <v>1.61</v>
      </c>
      <c r="AE90" s="373">
        <f t="shared" si="37"/>
        <v>2.99</v>
      </c>
      <c r="AF90" s="373">
        <f t="shared" si="38"/>
        <v>10.540000000000001</v>
      </c>
      <c r="AG90" s="375">
        <f t="shared" si="39"/>
        <v>5.52</v>
      </c>
      <c r="AH90" s="374">
        <f t="shared" si="40"/>
        <v>1.5</v>
      </c>
      <c r="AI90" s="373">
        <f t="shared" si="41"/>
        <v>2.78</v>
      </c>
      <c r="AJ90" s="373">
        <f t="shared" si="42"/>
        <v>9.7999999999999989</v>
      </c>
      <c r="AK90" s="422">
        <f t="shared" si="44"/>
        <v>0.38</v>
      </c>
      <c r="AL90" s="422">
        <f t="shared" si="45"/>
        <v>0.7</v>
      </c>
    </row>
    <row r="91" spans="1:38" x14ac:dyDescent="0.25">
      <c r="A91" s="311">
        <v>1026685</v>
      </c>
      <c r="B91" s="311">
        <v>4073</v>
      </c>
      <c r="C91" s="297">
        <f>INDEX('Final Comp Values'!C:C,MATCH(B91,'Final Comp Values'!B:B,0))</f>
        <v>455817</v>
      </c>
      <c r="D91" s="312" t="s">
        <v>915</v>
      </c>
      <c r="E91" s="346">
        <f>INDEX('Final Comp Values'!U:U,MATCH($C91,'Final Comp Values'!$C:$C,0))</f>
        <v>3.3928868390386189E-3</v>
      </c>
      <c r="F91" s="346">
        <f>INDEX('Final Comp Values'!V:V,MATCH($C91,'Final Comp Values'!$C:$C,0))</f>
        <v>2.5875706033826351E-3</v>
      </c>
      <c r="G91" s="370">
        <f t="shared" si="27"/>
        <v>697779.47873099975</v>
      </c>
      <c r="H91" s="370">
        <f t="shared" si="28"/>
        <v>348889.73940000002</v>
      </c>
      <c r="I91" s="372">
        <v>334179.57</v>
      </c>
      <c r="J91" s="372">
        <v>334179.57</v>
      </c>
      <c r="K91" s="371">
        <f t="shared" si="43"/>
        <v>320180.04294153734</v>
      </c>
      <c r="L91" s="371">
        <f t="shared" si="46"/>
        <v>21725.66</v>
      </c>
      <c r="M91" s="371">
        <f t="shared" si="46"/>
        <v>21725.66</v>
      </c>
      <c r="N91" s="371">
        <f t="shared" si="46"/>
        <v>21725.66</v>
      </c>
      <c r="O91" s="371">
        <f t="shared" si="46"/>
        <v>21725.66</v>
      </c>
      <c r="P91" s="371">
        <f t="shared" si="29"/>
        <v>86902.62</v>
      </c>
      <c r="Q91" s="371">
        <f t="shared" si="47"/>
        <v>40347.65</v>
      </c>
      <c r="R91" s="371">
        <f t="shared" si="47"/>
        <v>40347.65</v>
      </c>
      <c r="S91" s="371">
        <f t="shared" si="47"/>
        <v>40347.65</v>
      </c>
      <c r="T91" s="371">
        <f t="shared" si="47"/>
        <v>40347.65</v>
      </c>
      <c r="U91" s="371">
        <f t="shared" si="30"/>
        <v>161390.59</v>
      </c>
      <c r="V91" s="370">
        <f t="shared" si="31"/>
        <v>568473.2529415373</v>
      </c>
      <c r="W91" s="369" t="s">
        <v>14875</v>
      </c>
      <c r="X91" s="369" t="s">
        <v>920</v>
      </c>
      <c r="Y91" s="270">
        <v>27007.378265823281</v>
      </c>
      <c r="Z91" s="377">
        <f t="shared" si="32"/>
        <v>344279.62</v>
      </c>
      <c r="AA91" s="376">
        <f t="shared" si="33"/>
        <v>93443.68</v>
      </c>
      <c r="AB91" s="376">
        <f t="shared" si="34"/>
        <v>173538.27</v>
      </c>
      <c r="AC91" s="375">
        <f t="shared" si="35"/>
        <v>12.75</v>
      </c>
      <c r="AD91" s="374">
        <f t="shared" si="36"/>
        <v>3.46</v>
      </c>
      <c r="AE91" s="373">
        <f t="shared" si="37"/>
        <v>6.43</v>
      </c>
      <c r="AF91" s="373">
        <f t="shared" si="38"/>
        <v>22.64</v>
      </c>
      <c r="AG91" s="375">
        <f t="shared" si="39"/>
        <v>11.86</v>
      </c>
      <c r="AH91" s="374">
        <f t="shared" si="40"/>
        <v>3.22</v>
      </c>
      <c r="AI91" s="373">
        <f t="shared" si="41"/>
        <v>5.98</v>
      </c>
      <c r="AJ91" s="373">
        <f t="shared" si="42"/>
        <v>21.060000000000002</v>
      </c>
      <c r="AK91" s="422">
        <f t="shared" si="44"/>
        <v>0.81</v>
      </c>
      <c r="AL91" s="422">
        <f t="shared" si="45"/>
        <v>1.5</v>
      </c>
    </row>
    <row r="92" spans="1:38" x14ac:dyDescent="0.25">
      <c r="A92" s="313">
        <v>1028825</v>
      </c>
      <c r="B92" s="313">
        <v>5018</v>
      </c>
      <c r="C92" s="297">
        <f>INDEX('Final Comp Values'!C:C,MATCH(B92,'Final Comp Values'!B:B,0))</f>
        <v>455819</v>
      </c>
      <c r="D92" s="314" t="s">
        <v>915</v>
      </c>
      <c r="E92" s="346">
        <f>INDEX('Final Comp Values'!U:U,MATCH($C92,'Final Comp Values'!$C:$C,0))</f>
        <v>2.6921363223956088E-3</v>
      </c>
      <c r="F92" s="346">
        <f>INDEX('Final Comp Values'!V:V,MATCH($C92,'Final Comp Values'!$C:$C,0))</f>
        <v>2.0531462257973123E-3</v>
      </c>
      <c r="G92" s="370">
        <f t="shared" si="27"/>
        <v>553663.46383844619</v>
      </c>
      <c r="H92" s="370">
        <f t="shared" si="28"/>
        <v>276831.73190000001</v>
      </c>
      <c r="I92" s="372">
        <v>265159.73</v>
      </c>
      <c r="J92" s="372">
        <v>265159.73</v>
      </c>
      <c r="K92" s="371">
        <f t="shared" si="43"/>
        <v>254051.5980053549</v>
      </c>
      <c r="L92" s="371">
        <f t="shared" si="46"/>
        <v>17238.54</v>
      </c>
      <c r="M92" s="371">
        <f t="shared" si="46"/>
        <v>17238.54</v>
      </c>
      <c r="N92" s="371">
        <f t="shared" si="46"/>
        <v>17238.54</v>
      </c>
      <c r="O92" s="371">
        <f t="shared" si="46"/>
        <v>17238.54</v>
      </c>
      <c r="P92" s="371">
        <f t="shared" si="29"/>
        <v>68954.17</v>
      </c>
      <c r="Q92" s="371">
        <f t="shared" si="47"/>
        <v>32014.44</v>
      </c>
      <c r="R92" s="371">
        <f t="shared" si="47"/>
        <v>32014.44</v>
      </c>
      <c r="S92" s="371">
        <f t="shared" si="47"/>
        <v>32014.44</v>
      </c>
      <c r="T92" s="371">
        <f t="shared" si="47"/>
        <v>32014.44</v>
      </c>
      <c r="U92" s="371">
        <f t="shared" si="30"/>
        <v>128057.75</v>
      </c>
      <c r="V92" s="370">
        <f t="shared" si="31"/>
        <v>451063.51800535491</v>
      </c>
      <c r="W92" s="369" t="s">
        <v>14877</v>
      </c>
      <c r="X92" s="369" t="s">
        <v>937</v>
      </c>
      <c r="Y92" s="270">
        <v>35034.628533077281</v>
      </c>
      <c r="Z92" s="377">
        <f t="shared" si="32"/>
        <v>273173.76000000001</v>
      </c>
      <c r="AA92" s="376">
        <f t="shared" si="33"/>
        <v>74144.27</v>
      </c>
      <c r="AB92" s="376">
        <f t="shared" si="34"/>
        <v>137696.51</v>
      </c>
      <c r="AC92" s="375">
        <f t="shared" si="35"/>
        <v>7.8</v>
      </c>
      <c r="AD92" s="374">
        <f t="shared" si="36"/>
        <v>2.12</v>
      </c>
      <c r="AE92" s="373">
        <f t="shared" si="37"/>
        <v>3.93</v>
      </c>
      <c r="AF92" s="373">
        <f t="shared" si="38"/>
        <v>13.85</v>
      </c>
      <c r="AG92" s="375">
        <f t="shared" si="39"/>
        <v>7.25</v>
      </c>
      <c r="AH92" s="374">
        <f t="shared" si="40"/>
        <v>1.97</v>
      </c>
      <c r="AI92" s="373">
        <f t="shared" si="41"/>
        <v>3.66</v>
      </c>
      <c r="AJ92" s="373">
        <f t="shared" si="42"/>
        <v>12.88</v>
      </c>
      <c r="AK92" s="422">
        <f t="shared" si="44"/>
        <v>0.49</v>
      </c>
      <c r="AL92" s="422">
        <f t="shared" si="45"/>
        <v>0.92</v>
      </c>
    </row>
    <row r="93" spans="1:38" x14ac:dyDescent="0.25">
      <c r="A93" s="313">
        <v>1013353</v>
      </c>
      <c r="B93" s="313">
        <v>4718</v>
      </c>
      <c r="C93" s="297">
        <f>INDEX('Final Comp Values'!C:C,MATCH(B93,'Final Comp Values'!B:B,0))</f>
        <v>455822</v>
      </c>
      <c r="D93" s="314" t="s">
        <v>915</v>
      </c>
      <c r="E93" s="346">
        <f>INDEX('Final Comp Values'!U:U,MATCH($C93,'Final Comp Values'!$C:$C,0))</f>
        <v>3.4926413170949175E-3</v>
      </c>
      <c r="F93" s="346">
        <f>INDEX('Final Comp Values'!V:V,MATCH($C93,'Final Comp Values'!$C:$C,0))</f>
        <v>2.6636479284511587E-3</v>
      </c>
      <c r="G93" s="370">
        <f t="shared" si="27"/>
        <v>718294.93680590868</v>
      </c>
      <c r="H93" s="370">
        <f t="shared" si="28"/>
        <v>359147.46840000001</v>
      </c>
      <c r="I93" s="372">
        <v>344004.8</v>
      </c>
      <c r="J93" s="372">
        <v>344004.8</v>
      </c>
      <c r="K93" s="371">
        <f t="shared" si="43"/>
        <v>329593.67639968311</v>
      </c>
      <c r="L93" s="371">
        <f t="shared" si="46"/>
        <v>22364.41</v>
      </c>
      <c r="M93" s="371">
        <f t="shared" si="46"/>
        <v>22364.41</v>
      </c>
      <c r="N93" s="371">
        <f t="shared" si="46"/>
        <v>22364.41</v>
      </c>
      <c r="O93" s="371">
        <f t="shared" si="46"/>
        <v>22364.41</v>
      </c>
      <c r="P93" s="371">
        <f t="shared" si="29"/>
        <v>89457.65</v>
      </c>
      <c r="Q93" s="371">
        <f t="shared" si="47"/>
        <v>41533.910000000003</v>
      </c>
      <c r="R93" s="371">
        <f t="shared" si="47"/>
        <v>41533.910000000003</v>
      </c>
      <c r="S93" s="371">
        <f t="shared" si="47"/>
        <v>41533.910000000003</v>
      </c>
      <c r="T93" s="371">
        <f t="shared" si="47"/>
        <v>41533.910000000003</v>
      </c>
      <c r="U93" s="371">
        <f t="shared" si="30"/>
        <v>166135.64000000001</v>
      </c>
      <c r="V93" s="370">
        <f t="shared" si="31"/>
        <v>585186.96639968315</v>
      </c>
      <c r="W93" s="369" t="s">
        <v>14895</v>
      </c>
      <c r="X93" s="369" t="s">
        <v>1003</v>
      </c>
      <c r="Y93" s="270">
        <v>17703.638711784723</v>
      </c>
      <c r="Z93" s="377">
        <f t="shared" si="32"/>
        <v>354401.8</v>
      </c>
      <c r="AA93" s="376">
        <f t="shared" si="33"/>
        <v>96191.02</v>
      </c>
      <c r="AB93" s="376">
        <f t="shared" si="34"/>
        <v>178640.47</v>
      </c>
      <c r="AC93" s="375">
        <f t="shared" si="35"/>
        <v>20.02</v>
      </c>
      <c r="AD93" s="374">
        <f t="shared" si="36"/>
        <v>5.43</v>
      </c>
      <c r="AE93" s="373">
        <f t="shared" si="37"/>
        <v>10.09</v>
      </c>
      <c r="AF93" s="373">
        <f t="shared" si="38"/>
        <v>35.54</v>
      </c>
      <c r="AG93" s="375">
        <f t="shared" si="39"/>
        <v>18.62</v>
      </c>
      <c r="AH93" s="374">
        <f t="shared" si="40"/>
        <v>5.05</v>
      </c>
      <c r="AI93" s="373">
        <f t="shared" si="41"/>
        <v>9.3800000000000008</v>
      </c>
      <c r="AJ93" s="373">
        <f t="shared" si="42"/>
        <v>33.050000000000004</v>
      </c>
      <c r="AK93" s="422">
        <f t="shared" si="44"/>
        <v>1.26</v>
      </c>
      <c r="AL93" s="422">
        <f t="shared" si="45"/>
        <v>2.35</v>
      </c>
    </row>
    <row r="94" spans="1:38" x14ac:dyDescent="0.25">
      <c r="A94" s="297">
        <v>1026675</v>
      </c>
      <c r="B94" s="297">
        <v>4098</v>
      </c>
      <c r="C94" s="297">
        <f>INDEX('Final Comp Values'!C:C,MATCH(B94,'Final Comp Values'!B:B,0))</f>
        <v>455832</v>
      </c>
      <c r="D94" s="299" t="s">
        <v>915</v>
      </c>
      <c r="E94" s="346">
        <f>INDEX('Final Comp Values'!U:U,MATCH($C94,'Final Comp Values'!$C:$C,0))</f>
        <v>3.572395516134978E-3</v>
      </c>
      <c r="F94" s="346">
        <f>INDEX('Final Comp Values'!V:V,MATCH($C94,'Final Comp Values'!$C:$C,0))</f>
        <v>2.7244721264638649E-3</v>
      </c>
      <c r="G94" s="370">
        <f t="shared" si="27"/>
        <v>734697.14709847188</v>
      </c>
      <c r="H94" s="370">
        <f t="shared" si="28"/>
        <v>367348.5735</v>
      </c>
      <c r="I94" s="372">
        <v>351860.58</v>
      </c>
      <c r="J94" s="372">
        <v>351860.58</v>
      </c>
      <c r="K94" s="371">
        <f t="shared" si="43"/>
        <v>337119.92295161646</v>
      </c>
      <c r="L94" s="371">
        <f t="shared" si="46"/>
        <v>22875.1</v>
      </c>
      <c r="M94" s="371">
        <f t="shared" si="46"/>
        <v>22875.1</v>
      </c>
      <c r="N94" s="371">
        <f t="shared" si="46"/>
        <v>22875.1</v>
      </c>
      <c r="O94" s="371">
        <f t="shared" si="46"/>
        <v>22875.1</v>
      </c>
      <c r="P94" s="371">
        <f t="shared" si="29"/>
        <v>91500.41</v>
      </c>
      <c r="Q94" s="371">
        <f t="shared" si="47"/>
        <v>42482.34</v>
      </c>
      <c r="R94" s="371">
        <f t="shared" si="47"/>
        <v>42482.34</v>
      </c>
      <c r="S94" s="371">
        <f t="shared" si="47"/>
        <v>42482.34</v>
      </c>
      <c r="T94" s="371">
        <f t="shared" si="47"/>
        <v>42482.34</v>
      </c>
      <c r="U94" s="371">
        <f t="shared" si="30"/>
        <v>169929.34</v>
      </c>
      <c r="V94" s="370">
        <f t="shared" si="31"/>
        <v>598549.67295161646</v>
      </c>
      <c r="W94" s="369" t="s">
        <v>14878</v>
      </c>
      <c r="X94" s="369" t="s">
        <v>941</v>
      </c>
      <c r="Y94" s="270">
        <v>38595.893614676956</v>
      </c>
      <c r="Z94" s="377">
        <f t="shared" si="32"/>
        <v>362494.54</v>
      </c>
      <c r="AA94" s="376">
        <f t="shared" si="33"/>
        <v>98387.54</v>
      </c>
      <c r="AB94" s="376">
        <f t="shared" si="34"/>
        <v>182719.72</v>
      </c>
      <c r="AC94" s="375">
        <f t="shared" si="35"/>
        <v>9.39</v>
      </c>
      <c r="AD94" s="374">
        <f t="shared" si="36"/>
        <v>2.5499999999999998</v>
      </c>
      <c r="AE94" s="373">
        <f t="shared" si="37"/>
        <v>4.7300000000000004</v>
      </c>
      <c r="AF94" s="373">
        <f t="shared" si="38"/>
        <v>16.670000000000002</v>
      </c>
      <c r="AG94" s="375">
        <f t="shared" si="39"/>
        <v>8.73</v>
      </c>
      <c r="AH94" s="374">
        <f t="shared" si="40"/>
        <v>2.37</v>
      </c>
      <c r="AI94" s="373">
        <f t="shared" si="41"/>
        <v>4.4000000000000004</v>
      </c>
      <c r="AJ94" s="373">
        <f t="shared" si="42"/>
        <v>15.500000000000002</v>
      </c>
      <c r="AK94" s="422">
        <f t="shared" si="44"/>
        <v>0.59</v>
      </c>
      <c r="AL94" s="422">
        <f t="shared" si="45"/>
        <v>1.1000000000000001</v>
      </c>
    </row>
    <row r="95" spans="1:38" x14ac:dyDescent="0.25">
      <c r="A95" s="297">
        <v>1028850</v>
      </c>
      <c r="B95" s="297">
        <v>5237</v>
      </c>
      <c r="C95" s="297">
        <f>INDEX('Final Comp Values'!C:C,MATCH(B95,'Final Comp Values'!B:B,0))</f>
        <v>455834</v>
      </c>
      <c r="D95" s="299" t="s">
        <v>915</v>
      </c>
      <c r="E95" s="346">
        <f>INDEX('Final Comp Values'!U:U,MATCH($C95,'Final Comp Values'!$C:$C,0))</f>
        <v>1.8226180192390338E-3</v>
      </c>
      <c r="F95" s="346">
        <f>INDEX('Final Comp Values'!V:V,MATCH($C95,'Final Comp Values'!$C:$C,0))</f>
        <v>1.3900118192903663E-3</v>
      </c>
      <c r="G95" s="370">
        <f t="shared" si="27"/>
        <v>374838.74698005052</v>
      </c>
      <c r="H95" s="370">
        <f t="shared" si="28"/>
        <v>187419.37349999999</v>
      </c>
      <c r="I95" s="372">
        <v>179517.25</v>
      </c>
      <c r="J95" s="372">
        <v>179517.25</v>
      </c>
      <c r="K95" s="371">
        <f t="shared" si="43"/>
        <v>171996.86973094809</v>
      </c>
      <c r="L95" s="371">
        <f t="shared" si="46"/>
        <v>11670.76</v>
      </c>
      <c r="M95" s="371">
        <f t="shared" si="46"/>
        <v>11670.76</v>
      </c>
      <c r="N95" s="371">
        <f t="shared" si="46"/>
        <v>11670.76</v>
      </c>
      <c r="O95" s="371">
        <f t="shared" si="46"/>
        <v>11670.76</v>
      </c>
      <c r="P95" s="371">
        <f t="shared" si="29"/>
        <v>46683.040000000001</v>
      </c>
      <c r="Q95" s="371">
        <f t="shared" si="47"/>
        <v>21674.27</v>
      </c>
      <c r="R95" s="371">
        <f t="shared" si="47"/>
        <v>21674.27</v>
      </c>
      <c r="S95" s="371">
        <f t="shared" si="47"/>
        <v>21674.27</v>
      </c>
      <c r="T95" s="371">
        <f t="shared" si="47"/>
        <v>21674.27</v>
      </c>
      <c r="U95" s="371">
        <f t="shared" si="30"/>
        <v>86697.08</v>
      </c>
      <c r="V95" s="370">
        <f t="shared" si="31"/>
        <v>305376.98973094812</v>
      </c>
      <c r="W95" s="369" t="s">
        <v>14904</v>
      </c>
      <c r="X95" s="369" t="s">
        <v>939</v>
      </c>
      <c r="Y95" s="270">
        <v>37020.787783372318</v>
      </c>
      <c r="Z95" s="377">
        <f t="shared" si="32"/>
        <v>184942.87</v>
      </c>
      <c r="AA95" s="376">
        <f t="shared" si="33"/>
        <v>50196.82</v>
      </c>
      <c r="AB95" s="376">
        <f t="shared" si="34"/>
        <v>93222.67</v>
      </c>
      <c r="AC95" s="375">
        <f t="shared" si="35"/>
        <v>5</v>
      </c>
      <c r="AD95" s="374">
        <f t="shared" si="36"/>
        <v>1.36</v>
      </c>
      <c r="AE95" s="373">
        <f t="shared" si="37"/>
        <v>2.52</v>
      </c>
      <c r="AF95" s="373">
        <f t="shared" si="38"/>
        <v>8.8800000000000008</v>
      </c>
      <c r="AG95" s="375">
        <f t="shared" si="39"/>
        <v>4.6500000000000004</v>
      </c>
      <c r="AH95" s="374">
        <f t="shared" si="40"/>
        <v>1.26</v>
      </c>
      <c r="AI95" s="373">
        <f t="shared" si="41"/>
        <v>2.34</v>
      </c>
      <c r="AJ95" s="373">
        <f t="shared" si="42"/>
        <v>8.25</v>
      </c>
      <c r="AK95" s="422">
        <f t="shared" si="44"/>
        <v>0.32</v>
      </c>
      <c r="AL95" s="422">
        <f t="shared" si="45"/>
        <v>0.59</v>
      </c>
    </row>
    <row r="96" spans="1:38" x14ac:dyDescent="0.25">
      <c r="A96" s="311">
        <v>1028814</v>
      </c>
      <c r="B96" s="311">
        <v>5031</v>
      </c>
      <c r="C96" s="297">
        <f>INDEX('Final Comp Values'!C:C,MATCH(B96,'Final Comp Values'!B:B,0))</f>
        <v>455835</v>
      </c>
      <c r="D96" s="312" t="s">
        <v>915</v>
      </c>
      <c r="E96" s="346">
        <f>INDEX('Final Comp Values'!U:U,MATCH($C96,'Final Comp Values'!$C:$C,0))</f>
        <v>2.0422507128803153E-3</v>
      </c>
      <c r="F96" s="346">
        <f>INDEX('Final Comp Values'!V:V,MATCH($C96,'Final Comp Values'!$C:$C,0))</f>
        <v>1.5575137515885143E-3</v>
      </c>
      <c r="G96" s="370">
        <f t="shared" si="27"/>
        <v>420008.30133062351</v>
      </c>
      <c r="H96" s="370">
        <f t="shared" si="28"/>
        <v>210004.1507</v>
      </c>
      <c r="I96" s="372">
        <v>201149.79</v>
      </c>
      <c r="J96" s="372">
        <v>201149.79</v>
      </c>
      <c r="K96" s="371">
        <f t="shared" si="43"/>
        <v>192723.17408991011</v>
      </c>
      <c r="L96" s="371">
        <f t="shared" si="46"/>
        <v>13077.14</v>
      </c>
      <c r="M96" s="371">
        <f t="shared" si="46"/>
        <v>13077.14</v>
      </c>
      <c r="N96" s="371">
        <f t="shared" si="46"/>
        <v>13077.14</v>
      </c>
      <c r="O96" s="371">
        <f t="shared" si="46"/>
        <v>13077.14</v>
      </c>
      <c r="P96" s="371">
        <f t="shared" si="29"/>
        <v>52308.54</v>
      </c>
      <c r="Q96" s="371">
        <f t="shared" si="47"/>
        <v>24286.11</v>
      </c>
      <c r="R96" s="371">
        <f t="shared" si="47"/>
        <v>24286.11</v>
      </c>
      <c r="S96" s="371">
        <f t="shared" si="47"/>
        <v>24286.11</v>
      </c>
      <c r="T96" s="371">
        <f t="shared" si="47"/>
        <v>24286.11</v>
      </c>
      <c r="U96" s="371">
        <f t="shared" si="30"/>
        <v>97144.42</v>
      </c>
      <c r="V96" s="370">
        <f t="shared" si="31"/>
        <v>342176.13408991013</v>
      </c>
      <c r="W96" s="369" t="s">
        <v>14877</v>
      </c>
      <c r="X96" s="369" t="s">
        <v>937</v>
      </c>
      <c r="Y96" s="270">
        <v>35034.628533077281</v>
      </c>
      <c r="Z96" s="377">
        <f t="shared" si="32"/>
        <v>207229.22</v>
      </c>
      <c r="AA96" s="376">
        <f t="shared" si="33"/>
        <v>56245.74</v>
      </c>
      <c r="AB96" s="376">
        <f t="shared" si="34"/>
        <v>104456.37</v>
      </c>
      <c r="AC96" s="375">
        <f t="shared" si="35"/>
        <v>5.91</v>
      </c>
      <c r="AD96" s="374">
        <f t="shared" si="36"/>
        <v>1.61</v>
      </c>
      <c r="AE96" s="373">
        <f t="shared" si="37"/>
        <v>2.98</v>
      </c>
      <c r="AF96" s="373">
        <f t="shared" si="38"/>
        <v>10.5</v>
      </c>
      <c r="AG96" s="375">
        <f t="shared" si="39"/>
        <v>5.5</v>
      </c>
      <c r="AH96" s="374">
        <f t="shared" si="40"/>
        <v>1.49</v>
      </c>
      <c r="AI96" s="373">
        <f t="shared" si="41"/>
        <v>2.77</v>
      </c>
      <c r="AJ96" s="373">
        <f t="shared" si="42"/>
        <v>9.76</v>
      </c>
      <c r="AK96" s="422">
        <f t="shared" si="44"/>
        <v>0.37</v>
      </c>
      <c r="AL96" s="422">
        <f t="shared" si="45"/>
        <v>0.69</v>
      </c>
    </row>
    <row r="97" spans="1:38" x14ac:dyDescent="0.25">
      <c r="A97" s="313">
        <v>1013398</v>
      </c>
      <c r="B97" s="313">
        <v>4818</v>
      </c>
      <c r="C97" s="297">
        <f>INDEX('Final Comp Values'!C:C,MATCH(B97,'Final Comp Values'!B:B,0))</f>
        <v>455838</v>
      </c>
      <c r="D97" s="314" t="s">
        <v>1021</v>
      </c>
      <c r="E97" s="346" t="str">
        <f>INDEX('Final Comp Values'!U:U,MATCH($C97,'Final Comp Values'!$C:$C,0))</f>
        <v/>
      </c>
      <c r="F97" s="346">
        <f>INDEX('Final Comp Values'!V:V,MATCH($C97,'Final Comp Values'!$C:$C,0))</f>
        <v>1.6179613291800888E-3</v>
      </c>
      <c r="G97" s="370">
        <f t="shared" si="27"/>
        <v>0</v>
      </c>
      <c r="H97" s="370">
        <f t="shared" si="28"/>
        <v>0</v>
      </c>
      <c r="I97" s="372">
        <v>0</v>
      </c>
      <c r="J97" s="370">
        <f>+I97*2</f>
        <v>0</v>
      </c>
      <c r="K97" s="371">
        <f t="shared" si="43"/>
        <v>0</v>
      </c>
      <c r="L97" s="371">
        <f t="shared" si="46"/>
        <v>13584.66</v>
      </c>
      <c r="M97" s="371">
        <f t="shared" si="46"/>
        <v>13584.66</v>
      </c>
      <c r="N97" s="371">
        <f t="shared" si="46"/>
        <v>13584.66</v>
      </c>
      <c r="O97" s="371">
        <f t="shared" si="46"/>
        <v>13584.66</v>
      </c>
      <c r="P97" s="371">
        <f t="shared" si="29"/>
        <v>54338.65</v>
      </c>
      <c r="Q97" s="371">
        <f t="shared" si="47"/>
        <v>25228.66</v>
      </c>
      <c r="R97" s="371">
        <f t="shared" si="47"/>
        <v>25228.66</v>
      </c>
      <c r="S97" s="371">
        <f t="shared" si="47"/>
        <v>25228.66</v>
      </c>
      <c r="T97" s="371">
        <f t="shared" si="47"/>
        <v>25228.66</v>
      </c>
      <c r="U97" s="371">
        <f t="shared" si="30"/>
        <v>100914.63</v>
      </c>
      <c r="V97" s="370">
        <f t="shared" si="31"/>
        <v>155253.28</v>
      </c>
      <c r="W97" s="369" t="s">
        <v>14905</v>
      </c>
      <c r="X97" s="369" t="s">
        <v>935</v>
      </c>
      <c r="Y97" s="270">
        <v>13080.601678231602</v>
      </c>
      <c r="Z97" s="377">
        <f t="shared" si="32"/>
        <v>0</v>
      </c>
      <c r="AA97" s="376">
        <f t="shared" si="33"/>
        <v>58428.66</v>
      </c>
      <c r="AB97" s="376">
        <f t="shared" si="34"/>
        <v>108510.35</v>
      </c>
      <c r="AC97" s="375">
        <f t="shared" si="35"/>
        <v>0</v>
      </c>
      <c r="AD97" s="374">
        <f t="shared" si="36"/>
        <v>4.47</v>
      </c>
      <c r="AE97" s="373">
        <f t="shared" si="37"/>
        <v>8.3000000000000007</v>
      </c>
      <c r="AF97" s="373">
        <f t="shared" si="38"/>
        <v>12.77</v>
      </c>
      <c r="AG97" s="375">
        <f t="shared" si="39"/>
        <v>0</v>
      </c>
      <c r="AH97" s="374">
        <f t="shared" si="40"/>
        <v>4.1500000000000004</v>
      </c>
      <c r="AI97" s="373">
        <f t="shared" si="41"/>
        <v>7.71</v>
      </c>
      <c r="AJ97" s="373">
        <f t="shared" si="42"/>
        <v>11.86</v>
      </c>
      <c r="AK97" s="422">
        <f t="shared" si="44"/>
        <v>1.04</v>
      </c>
      <c r="AL97" s="422">
        <f t="shared" si="45"/>
        <v>1.93</v>
      </c>
    </row>
    <row r="98" spans="1:38" x14ac:dyDescent="0.25">
      <c r="A98" s="297">
        <v>1026287</v>
      </c>
      <c r="B98" s="297">
        <v>4418</v>
      </c>
      <c r="C98" s="297">
        <f>INDEX('Final Comp Values'!C:C,MATCH(B98,'Final Comp Values'!B:B,0))</f>
        <v>455849</v>
      </c>
      <c r="D98" s="299" t="s">
        <v>915</v>
      </c>
      <c r="E98" s="346">
        <f>INDEX('Final Comp Values'!U:U,MATCH($C98,'Final Comp Values'!$C:$C,0))</f>
        <v>4.5589524890902802E-3</v>
      </c>
      <c r="F98" s="346">
        <f>INDEX('Final Comp Values'!V:V,MATCH($C98,'Final Comp Values'!$C:$C,0))</f>
        <v>3.4768655727789306E-3</v>
      </c>
      <c r="G98" s="370">
        <f t="shared" si="27"/>
        <v>937591.98060911242</v>
      </c>
      <c r="H98" s="370">
        <f t="shared" si="28"/>
        <v>468795.9903</v>
      </c>
      <c r="I98" s="372">
        <v>449030.23519279732</v>
      </c>
      <c r="J98" s="372">
        <v>449030.24</v>
      </c>
      <c r="K98" s="371">
        <f t="shared" si="43"/>
        <v>430219.35978830326</v>
      </c>
      <c r="L98" s="371">
        <f t="shared" si="46"/>
        <v>29192.32</v>
      </c>
      <c r="M98" s="371">
        <f t="shared" si="46"/>
        <v>29192.32</v>
      </c>
      <c r="N98" s="371">
        <f t="shared" si="46"/>
        <v>29192.32</v>
      </c>
      <c r="O98" s="371">
        <f t="shared" si="46"/>
        <v>29192.32</v>
      </c>
      <c r="P98" s="371">
        <f t="shared" si="29"/>
        <v>116769.27</v>
      </c>
      <c r="Q98" s="371">
        <f t="shared" si="47"/>
        <v>54214.31</v>
      </c>
      <c r="R98" s="371">
        <f t="shared" si="47"/>
        <v>54214.31</v>
      </c>
      <c r="S98" s="371">
        <f t="shared" si="47"/>
        <v>54214.31</v>
      </c>
      <c r="T98" s="371">
        <f t="shared" si="47"/>
        <v>54214.31</v>
      </c>
      <c r="U98" s="371">
        <f t="shared" si="30"/>
        <v>216857.22</v>
      </c>
      <c r="V98" s="370">
        <f t="shared" si="31"/>
        <v>763845.84978830325</v>
      </c>
      <c r="W98" s="369" t="s">
        <v>14986</v>
      </c>
      <c r="X98" s="369" t="s">
        <v>939</v>
      </c>
      <c r="Y98" s="270">
        <v>37020.787783372318</v>
      </c>
      <c r="Z98" s="377">
        <f t="shared" si="32"/>
        <v>462601.46</v>
      </c>
      <c r="AA98" s="376">
        <f t="shared" si="33"/>
        <v>125558.35</v>
      </c>
      <c r="AB98" s="376">
        <f t="shared" si="34"/>
        <v>233179.81</v>
      </c>
      <c r="AC98" s="375">
        <f t="shared" si="35"/>
        <v>12.5</v>
      </c>
      <c r="AD98" s="374">
        <f t="shared" si="36"/>
        <v>3.39</v>
      </c>
      <c r="AE98" s="373">
        <f t="shared" si="37"/>
        <v>6.3</v>
      </c>
      <c r="AF98" s="373">
        <f t="shared" si="38"/>
        <v>22.19</v>
      </c>
      <c r="AG98" s="375">
        <f t="shared" si="39"/>
        <v>11.62</v>
      </c>
      <c r="AH98" s="374">
        <f t="shared" si="40"/>
        <v>3.15</v>
      </c>
      <c r="AI98" s="373">
        <f t="shared" si="41"/>
        <v>5.86</v>
      </c>
      <c r="AJ98" s="373">
        <f t="shared" si="42"/>
        <v>20.63</v>
      </c>
      <c r="AK98" s="422">
        <f t="shared" si="44"/>
        <v>0.79</v>
      </c>
      <c r="AL98" s="422">
        <f t="shared" si="45"/>
        <v>1.47</v>
      </c>
    </row>
    <row r="99" spans="1:38" x14ac:dyDescent="0.25">
      <c r="A99" s="311">
        <v>1013537</v>
      </c>
      <c r="B99" s="311">
        <v>4588</v>
      </c>
      <c r="C99" s="297">
        <f>INDEX('Final Comp Values'!C:C,MATCH(B99,'Final Comp Values'!B:B,0))</f>
        <v>455850</v>
      </c>
      <c r="D99" s="312" t="s">
        <v>1021</v>
      </c>
      <c r="E99" s="346" t="str">
        <f>INDEX('Final Comp Values'!U:U,MATCH($C99,'Final Comp Values'!$C:$C,0))</f>
        <v/>
      </c>
      <c r="F99" s="346">
        <f>INDEX('Final Comp Values'!V:V,MATCH($C99,'Final Comp Values'!$C:$C,0))</f>
        <v>2.130447567234513E-3</v>
      </c>
      <c r="G99" s="370">
        <f t="shared" si="27"/>
        <v>0</v>
      </c>
      <c r="H99" s="370">
        <f t="shared" si="28"/>
        <v>0</v>
      </c>
      <c r="I99" s="372">
        <v>0</v>
      </c>
      <c r="J99" s="370">
        <f>+I99*2</f>
        <v>0</v>
      </c>
      <c r="K99" s="371">
        <f t="shared" si="43"/>
        <v>0</v>
      </c>
      <c r="L99" s="371">
        <f t="shared" si="46"/>
        <v>17887.580000000002</v>
      </c>
      <c r="M99" s="371">
        <f t="shared" si="46"/>
        <v>17887.580000000002</v>
      </c>
      <c r="N99" s="371">
        <f t="shared" si="46"/>
        <v>17887.580000000002</v>
      </c>
      <c r="O99" s="371">
        <f t="shared" si="46"/>
        <v>17887.580000000002</v>
      </c>
      <c r="P99" s="371">
        <f t="shared" si="29"/>
        <v>71550.31</v>
      </c>
      <c r="Q99" s="371">
        <f t="shared" si="47"/>
        <v>33219.79</v>
      </c>
      <c r="R99" s="371">
        <f t="shared" si="47"/>
        <v>33219.79</v>
      </c>
      <c r="S99" s="371">
        <f t="shared" si="47"/>
        <v>33219.79</v>
      </c>
      <c r="T99" s="371">
        <f t="shared" si="47"/>
        <v>33219.79</v>
      </c>
      <c r="U99" s="371">
        <f t="shared" si="30"/>
        <v>132879.15</v>
      </c>
      <c r="V99" s="370">
        <f t="shared" si="31"/>
        <v>204429.46</v>
      </c>
      <c r="W99" s="369" t="s">
        <v>14877</v>
      </c>
      <c r="X99" s="369" t="s">
        <v>937</v>
      </c>
      <c r="Y99" s="270">
        <v>35034.628533077281</v>
      </c>
      <c r="Z99" s="377">
        <f t="shared" si="32"/>
        <v>0</v>
      </c>
      <c r="AA99" s="376">
        <f t="shared" si="33"/>
        <v>76935.820000000007</v>
      </c>
      <c r="AB99" s="376">
        <f t="shared" si="34"/>
        <v>142880.81</v>
      </c>
      <c r="AC99" s="375">
        <f t="shared" si="35"/>
        <v>0</v>
      </c>
      <c r="AD99" s="374">
        <f t="shared" si="36"/>
        <v>2.2000000000000002</v>
      </c>
      <c r="AE99" s="373">
        <f t="shared" si="37"/>
        <v>4.08</v>
      </c>
      <c r="AF99" s="373">
        <f t="shared" si="38"/>
        <v>6.28</v>
      </c>
      <c r="AG99" s="375">
        <f t="shared" si="39"/>
        <v>0</v>
      </c>
      <c r="AH99" s="374">
        <f t="shared" si="40"/>
        <v>2.04</v>
      </c>
      <c r="AI99" s="373">
        <f t="shared" si="41"/>
        <v>3.79</v>
      </c>
      <c r="AJ99" s="373">
        <f t="shared" si="42"/>
        <v>5.83</v>
      </c>
      <c r="AK99" s="422">
        <f t="shared" si="44"/>
        <v>0.51</v>
      </c>
      <c r="AL99" s="422">
        <f t="shared" si="45"/>
        <v>0.95</v>
      </c>
    </row>
    <row r="100" spans="1:38" x14ac:dyDescent="0.25">
      <c r="A100" s="297">
        <v>1026647</v>
      </c>
      <c r="B100" s="297">
        <v>4118</v>
      </c>
      <c r="C100" s="297">
        <f>INDEX('Final Comp Values'!C:C,MATCH(B100,'Final Comp Values'!B:B,0))</f>
        <v>455862</v>
      </c>
      <c r="D100" s="299" t="s">
        <v>915</v>
      </c>
      <c r="E100" s="346">
        <f>INDEX('Final Comp Values'!U:U,MATCH($C100,'Final Comp Values'!$C:$C,0))</f>
        <v>2.8820155145374252E-3</v>
      </c>
      <c r="F100" s="346">
        <f>INDEX('Final Comp Values'!V:V,MATCH($C100,'Final Comp Values'!$C:$C,0))</f>
        <v>2.1979567777222994E-3</v>
      </c>
      <c r="G100" s="370">
        <f t="shared" si="27"/>
        <v>592713.92735231994</v>
      </c>
      <c r="H100" s="370">
        <f t="shared" si="28"/>
        <v>296356.96370000002</v>
      </c>
      <c r="I100" s="372">
        <v>283861.71999999997</v>
      </c>
      <c r="J100" s="372">
        <v>283861.71999999997</v>
      </c>
      <c r="K100" s="371">
        <f t="shared" si="43"/>
        <v>271970.12307791453</v>
      </c>
      <c r="L100" s="371">
        <f t="shared" si="46"/>
        <v>18454.400000000001</v>
      </c>
      <c r="M100" s="371">
        <f t="shared" si="46"/>
        <v>18454.400000000001</v>
      </c>
      <c r="N100" s="371">
        <f t="shared" si="46"/>
        <v>18454.400000000001</v>
      </c>
      <c r="O100" s="371">
        <f t="shared" si="46"/>
        <v>18454.400000000001</v>
      </c>
      <c r="P100" s="371">
        <f t="shared" si="29"/>
        <v>73817.58</v>
      </c>
      <c r="Q100" s="371">
        <f t="shared" si="47"/>
        <v>34272.449999999997</v>
      </c>
      <c r="R100" s="371">
        <f t="shared" si="47"/>
        <v>34272.449999999997</v>
      </c>
      <c r="S100" s="371">
        <f t="shared" si="47"/>
        <v>34272.449999999997</v>
      </c>
      <c r="T100" s="371">
        <f t="shared" si="47"/>
        <v>34272.449999999997</v>
      </c>
      <c r="U100" s="371">
        <f t="shared" si="30"/>
        <v>137089.79999999999</v>
      </c>
      <c r="V100" s="370">
        <f t="shared" si="31"/>
        <v>482877.50307791453</v>
      </c>
      <c r="W100" s="369" t="s">
        <v>14870</v>
      </c>
      <c r="X100" s="369" t="s">
        <v>940</v>
      </c>
      <c r="Y100" s="270">
        <v>19767.512521458313</v>
      </c>
      <c r="Z100" s="377">
        <f t="shared" si="32"/>
        <v>292440.99</v>
      </c>
      <c r="AA100" s="376">
        <f t="shared" si="33"/>
        <v>79373.740000000005</v>
      </c>
      <c r="AB100" s="376">
        <f t="shared" si="34"/>
        <v>147408.39000000001</v>
      </c>
      <c r="AC100" s="375">
        <f t="shared" si="35"/>
        <v>14.79</v>
      </c>
      <c r="AD100" s="374">
        <f t="shared" si="36"/>
        <v>4.0199999999999996</v>
      </c>
      <c r="AE100" s="373">
        <f t="shared" si="37"/>
        <v>7.46</v>
      </c>
      <c r="AF100" s="373">
        <f t="shared" si="38"/>
        <v>26.27</v>
      </c>
      <c r="AG100" s="375">
        <f t="shared" si="39"/>
        <v>13.76</v>
      </c>
      <c r="AH100" s="374">
        <f t="shared" si="40"/>
        <v>3.73</v>
      </c>
      <c r="AI100" s="373">
        <f t="shared" si="41"/>
        <v>6.94</v>
      </c>
      <c r="AJ100" s="373">
        <f t="shared" si="42"/>
        <v>24.43</v>
      </c>
      <c r="AK100" s="422">
        <f t="shared" si="44"/>
        <v>0.93</v>
      </c>
      <c r="AL100" s="422">
        <f t="shared" si="45"/>
        <v>1.74</v>
      </c>
    </row>
    <row r="101" spans="1:38" x14ac:dyDescent="0.25">
      <c r="A101" s="297">
        <v>1025919</v>
      </c>
      <c r="B101" s="297">
        <v>5280</v>
      </c>
      <c r="C101" s="297">
        <f>INDEX('Final Comp Values'!C:C,MATCH(B101,'Final Comp Values'!B:B,0))</f>
        <v>455869</v>
      </c>
      <c r="D101" s="299" t="s">
        <v>915</v>
      </c>
      <c r="E101" s="346">
        <f>INDEX('Final Comp Values'!U:U,MATCH($C101,'Final Comp Values'!$C:$C,0))</f>
        <v>2.7200379462083853E-3</v>
      </c>
      <c r="F101" s="346">
        <f>INDEX('Final Comp Values'!V:V,MATCH($C101,'Final Comp Values'!$C:$C,0))</f>
        <v>2.0744252795912312E-3</v>
      </c>
      <c r="G101" s="370">
        <f t="shared" si="27"/>
        <v>559401.69839900243</v>
      </c>
      <c r="H101" s="370">
        <f t="shared" si="28"/>
        <v>279700.8492</v>
      </c>
      <c r="I101" s="372">
        <v>267907.88</v>
      </c>
      <c r="J101" s="372">
        <v>267907.88</v>
      </c>
      <c r="K101" s="371">
        <f t="shared" si="43"/>
        <v>256684.61924488575</v>
      </c>
      <c r="L101" s="371">
        <f t="shared" si="46"/>
        <v>17417.21</v>
      </c>
      <c r="M101" s="371">
        <f t="shared" si="46"/>
        <v>17417.21</v>
      </c>
      <c r="N101" s="371">
        <f t="shared" si="46"/>
        <v>17417.21</v>
      </c>
      <c r="O101" s="371">
        <f t="shared" si="46"/>
        <v>17417.21</v>
      </c>
      <c r="P101" s="371">
        <f t="shared" si="29"/>
        <v>69668.820000000007</v>
      </c>
      <c r="Q101" s="371">
        <f t="shared" si="47"/>
        <v>32346.240000000002</v>
      </c>
      <c r="R101" s="371">
        <f t="shared" si="47"/>
        <v>32346.240000000002</v>
      </c>
      <c r="S101" s="371">
        <f t="shared" si="47"/>
        <v>32346.240000000002</v>
      </c>
      <c r="T101" s="371">
        <f t="shared" si="47"/>
        <v>32346.240000000002</v>
      </c>
      <c r="U101" s="371">
        <f t="shared" si="30"/>
        <v>129384.96000000001</v>
      </c>
      <c r="V101" s="370">
        <f t="shared" si="31"/>
        <v>455738.39924488578</v>
      </c>
      <c r="W101" s="369" t="s">
        <v>14930</v>
      </c>
      <c r="X101" s="369" t="s">
        <v>920</v>
      </c>
      <c r="Y101" s="270">
        <v>27007.378265823281</v>
      </c>
      <c r="Z101" s="377">
        <f t="shared" si="32"/>
        <v>276004.96999999997</v>
      </c>
      <c r="AA101" s="376">
        <f t="shared" si="33"/>
        <v>74912.710000000006</v>
      </c>
      <c r="AB101" s="376">
        <f t="shared" si="34"/>
        <v>139123.60999999999</v>
      </c>
      <c r="AC101" s="375">
        <f t="shared" si="35"/>
        <v>10.220000000000001</v>
      </c>
      <c r="AD101" s="374">
        <f t="shared" si="36"/>
        <v>2.77</v>
      </c>
      <c r="AE101" s="373">
        <f t="shared" si="37"/>
        <v>5.15</v>
      </c>
      <c r="AF101" s="373">
        <f t="shared" si="38"/>
        <v>18.14</v>
      </c>
      <c r="AG101" s="375">
        <f t="shared" si="39"/>
        <v>9.5</v>
      </c>
      <c r="AH101" s="374">
        <f t="shared" si="40"/>
        <v>2.58</v>
      </c>
      <c r="AI101" s="373">
        <f t="shared" si="41"/>
        <v>4.79</v>
      </c>
      <c r="AJ101" s="373">
        <f t="shared" si="42"/>
        <v>16.87</v>
      </c>
      <c r="AK101" s="422">
        <f t="shared" si="44"/>
        <v>0.65</v>
      </c>
      <c r="AL101" s="422">
        <f t="shared" si="45"/>
        <v>1.2</v>
      </c>
    </row>
    <row r="102" spans="1:38" x14ac:dyDescent="0.25">
      <c r="A102" s="313">
        <v>1025492</v>
      </c>
      <c r="B102" s="313">
        <v>4852</v>
      </c>
      <c r="C102" s="297">
        <f>INDEX('Final Comp Values'!C:C,MATCH(B102,'Final Comp Values'!B:B,0))</f>
        <v>455872</v>
      </c>
      <c r="D102" s="314" t="s">
        <v>915</v>
      </c>
      <c r="E102" s="346">
        <f>INDEX('Final Comp Values'!U:U,MATCH($C102,'Final Comp Values'!$C:$C,0))</f>
        <v>2.8904106933837471E-3</v>
      </c>
      <c r="F102" s="346">
        <f>INDEX('Final Comp Values'!V:V,MATCH($C102,'Final Comp Values'!$C:$C,0))</f>
        <v>2.2043593248815318E-3</v>
      </c>
      <c r="G102" s="370">
        <f t="shared" si="27"/>
        <v>594440.47580416873</v>
      </c>
      <c r="H102" s="370">
        <f t="shared" si="28"/>
        <v>297220.23790000001</v>
      </c>
      <c r="I102" s="372">
        <v>284688.59999999998</v>
      </c>
      <c r="J102" s="372">
        <v>284688.59999999998</v>
      </c>
      <c r="K102" s="371">
        <f t="shared" si="43"/>
        <v>272762.35955706541</v>
      </c>
      <c r="L102" s="371">
        <f t="shared" si="46"/>
        <v>18508.150000000001</v>
      </c>
      <c r="M102" s="371">
        <f t="shared" si="46"/>
        <v>18508.150000000001</v>
      </c>
      <c r="N102" s="371">
        <f t="shared" si="46"/>
        <v>18508.150000000001</v>
      </c>
      <c r="O102" s="371">
        <f t="shared" si="46"/>
        <v>18508.150000000001</v>
      </c>
      <c r="P102" s="371">
        <f t="shared" si="29"/>
        <v>74032.61</v>
      </c>
      <c r="Q102" s="371">
        <f t="shared" si="47"/>
        <v>34372.28</v>
      </c>
      <c r="R102" s="371">
        <f t="shared" si="47"/>
        <v>34372.28</v>
      </c>
      <c r="S102" s="371">
        <f t="shared" si="47"/>
        <v>34372.28</v>
      </c>
      <c r="T102" s="371">
        <f t="shared" si="47"/>
        <v>34372.28</v>
      </c>
      <c r="U102" s="371">
        <f t="shared" si="30"/>
        <v>137489.13</v>
      </c>
      <c r="V102" s="370">
        <f t="shared" si="31"/>
        <v>484284.0995570654</v>
      </c>
      <c r="W102" s="369" t="s">
        <v>14877</v>
      </c>
      <c r="X102" s="369" t="s">
        <v>937</v>
      </c>
      <c r="Y102" s="270">
        <v>35034.628533077281</v>
      </c>
      <c r="Z102" s="377">
        <f t="shared" si="32"/>
        <v>293292.86</v>
      </c>
      <c r="AA102" s="376">
        <f t="shared" si="33"/>
        <v>79604.960000000006</v>
      </c>
      <c r="AB102" s="376">
        <f t="shared" si="34"/>
        <v>147837.76999999999</v>
      </c>
      <c r="AC102" s="375">
        <f t="shared" si="35"/>
        <v>8.3699999999999992</v>
      </c>
      <c r="AD102" s="374">
        <f t="shared" si="36"/>
        <v>2.27</v>
      </c>
      <c r="AE102" s="373">
        <f t="shared" si="37"/>
        <v>4.22</v>
      </c>
      <c r="AF102" s="373">
        <f t="shared" si="38"/>
        <v>14.86</v>
      </c>
      <c r="AG102" s="375">
        <f t="shared" si="39"/>
        <v>7.79</v>
      </c>
      <c r="AH102" s="374">
        <f t="shared" si="40"/>
        <v>2.11</v>
      </c>
      <c r="AI102" s="373">
        <f t="shared" si="41"/>
        <v>3.92</v>
      </c>
      <c r="AJ102" s="373">
        <f t="shared" si="42"/>
        <v>13.82</v>
      </c>
      <c r="AK102" s="422">
        <f t="shared" si="44"/>
        <v>0.53</v>
      </c>
      <c r="AL102" s="422">
        <f t="shared" si="45"/>
        <v>0.98</v>
      </c>
    </row>
    <row r="103" spans="1:38" x14ac:dyDescent="0.25">
      <c r="A103" s="313">
        <v>1026005</v>
      </c>
      <c r="B103" s="313">
        <v>5203</v>
      </c>
      <c r="C103" s="297">
        <f>INDEX('Final Comp Values'!C:C,MATCH(B103,'Final Comp Values'!B:B,0))</f>
        <v>455876</v>
      </c>
      <c r="D103" s="314" t="s">
        <v>915</v>
      </c>
      <c r="E103" s="346">
        <f>INDEX('Final Comp Values'!U:U,MATCH($C103,'Final Comp Values'!$C:$C,0))</f>
        <v>4.5604339912396312E-3</v>
      </c>
      <c r="F103" s="346">
        <f>INDEX('Final Comp Values'!V:V,MATCH($C103,'Final Comp Values'!$C:$C,0))</f>
        <v>3.4779954340423244E-3</v>
      </c>
      <c r="G103" s="370">
        <f t="shared" si="27"/>
        <v>937896.66563002684</v>
      </c>
      <c r="H103" s="370">
        <f t="shared" si="28"/>
        <v>468948.33279999997</v>
      </c>
      <c r="I103" s="372">
        <v>449176.15</v>
      </c>
      <c r="J103" s="372">
        <v>449176.15</v>
      </c>
      <c r="K103" s="371">
        <f t="shared" si="43"/>
        <v>430359.16622580047</v>
      </c>
      <c r="L103" s="371">
        <f t="shared" si="46"/>
        <v>29201.81</v>
      </c>
      <c r="M103" s="371">
        <f t="shared" si="46"/>
        <v>29201.81</v>
      </c>
      <c r="N103" s="371">
        <f t="shared" si="46"/>
        <v>29201.81</v>
      </c>
      <c r="O103" s="371">
        <f t="shared" si="46"/>
        <v>29201.81</v>
      </c>
      <c r="P103" s="371">
        <f t="shared" si="29"/>
        <v>116807.22</v>
      </c>
      <c r="Q103" s="371">
        <f t="shared" si="47"/>
        <v>54231.92</v>
      </c>
      <c r="R103" s="371">
        <f t="shared" si="47"/>
        <v>54231.92</v>
      </c>
      <c r="S103" s="371">
        <f t="shared" si="47"/>
        <v>54231.92</v>
      </c>
      <c r="T103" s="371">
        <f t="shared" si="47"/>
        <v>54231.92</v>
      </c>
      <c r="U103" s="371">
        <f t="shared" si="30"/>
        <v>216927.69</v>
      </c>
      <c r="V103" s="370">
        <f t="shared" si="31"/>
        <v>764094.07622580044</v>
      </c>
      <c r="W103" s="369" t="s">
        <v>14894</v>
      </c>
      <c r="X103" s="369" t="s">
        <v>930</v>
      </c>
      <c r="Y103" s="270">
        <v>46984.658324669057</v>
      </c>
      <c r="Z103" s="377">
        <f t="shared" si="32"/>
        <v>462751.79</v>
      </c>
      <c r="AA103" s="376">
        <f t="shared" si="33"/>
        <v>125599.16</v>
      </c>
      <c r="AB103" s="376">
        <f t="shared" si="34"/>
        <v>233255.58</v>
      </c>
      <c r="AC103" s="375">
        <f t="shared" si="35"/>
        <v>9.85</v>
      </c>
      <c r="AD103" s="374">
        <f t="shared" si="36"/>
        <v>2.67</v>
      </c>
      <c r="AE103" s="373">
        <f t="shared" si="37"/>
        <v>4.96</v>
      </c>
      <c r="AF103" s="373">
        <f t="shared" si="38"/>
        <v>17.48</v>
      </c>
      <c r="AG103" s="375">
        <f t="shared" si="39"/>
        <v>9.16</v>
      </c>
      <c r="AH103" s="374">
        <f t="shared" si="40"/>
        <v>2.4900000000000002</v>
      </c>
      <c r="AI103" s="373">
        <f t="shared" si="41"/>
        <v>4.62</v>
      </c>
      <c r="AJ103" s="373">
        <f t="shared" si="42"/>
        <v>16.27</v>
      </c>
      <c r="AK103" s="422">
        <f t="shared" si="44"/>
        <v>0.62</v>
      </c>
      <c r="AL103" s="422">
        <f t="shared" si="45"/>
        <v>1.1599999999999999</v>
      </c>
    </row>
    <row r="104" spans="1:38" x14ac:dyDescent="0.25">
      <c r="A104" s="297">
        <v>1026049</v>
      </c>
      <c r="B104" s="311">
        <v>4730</v>
      </c>
      <c r="C104" s="297">
        <f>INDEX('Final Comp Values'!C:C,MATCH(B104,'Final Comp Values'!B:B,0))</f>
        <v>455879</v>
      </c>
      <c r="D104" s="312" t="s">
        <v>915</v>
      </c>
      <c r="E104" s="346">
        <f>INDEX('Final Comp Values'!U:U,MATCH($C104,'Final Comp Values'!$C:$C,0))</f>
        <v>2.4497872624642788E-3</v>
      </c>
      <c r="F104" s="346">
        <f>INDEX('Final Comp Values'!V:V,MATCH($C104,'Final Comp Values'!$C:$C,0))</f>
        <v>1.8683197541271243E-3</v>
      </c>
      <c r="G104" s="370">
        <f t="shared" si="27"/>
        <v>503822.07250051765</v>
      </c>
      <c r="H104" s="370">
        <f t="shared" si="28"/>
        <v>251911.03630000001</v>
      </c>
      <c r="I104" s="372">
        <v>241289.76</v>
      </c>
      <c r="J104" s="372">
        <v>241289.76</v>
      </c>
      <c r="K104" s="371">
        <f t="shared" si="43"/>
        <v>231181.59493810221</v>
      </c>
      <c r="L104" s="371">
        <f t="shared" si="46"/>
        <v>15686.71</v>
      </c>
      <c r="M104" s="371">
        <f t="shared" si="46"/>
        <v>15686.71</v>
      </c>
      <c r="N104" s="371">
        <f t="shared" si="46"/>
        <v>15686.71</v>
      </c>
      <c r="O104" s="371">
        <f t="shared" si="46"/>
        <v>15686.71</v>
      </c>
      <c r="P104" s="371">
        <f t="shared" si="29"/>
        <v>62746.84</v>
      </c>
      <c r="Q104" s="371">
        <f t="shared" si="47"/>
        <v>29132.46</v>
      </c>
      <c r="R104" s="371">
        <f t="shared" si="47"/>
        <v>29132.46</v>
      </c>
      <c r="S104" s="371">
        <f t="shared" si="47"/>
        <v>29132.46</v>
      </c>
      <c r="T104" s="371">
        <f t="shared" si="47"/>
        <v>29132.46</v>
      </c>
      <c r="U104" s="371">
        <f t="shared" si="30"/>
        <v>116529.85</v>
      </c>
      <c r="V104" s="370">
        <f t="shared" si="31"/>
        <v>410458.28493810224</v>
      </c>
      <c r="W104" s="369" t="s">
        <v>15005</v>
      </c>
      <c r="X104" s="369" t="s">
        <v>939</v>
      </c>
      <c r="Y104" s="270">
        <v>37020.787783372318</v>
      </c>
      <c r="Z104" s="377">
        <f t="shared" si="32"/>
        <v>248582.36</v>
      </c>
      <c r="AA104" s="376">
        <f t="shared" si="33"/>
        <v>67469.72</v>
      </c>
      <c r="AB104" s="376">
        <f t="shared" si="34"/>
        <v>125300.91</v>
      </c>
      <c r="AC104" s="375">
        <f t="shared" si="35"/>
        <v>6.71</v>
      </c>
      <c r="AD104" s="374">
        <f t="shared" si="36"/>
        <v>1.82</v>
      </c>
      <c r="AE104" s="373">
        <f t="shared" si="37"/>
        <v>3.38</v>
      </c>
      <c r="AF104" s="373">
        <f t="shared" si="38"/>
        <v>11.91</v>
      </c>
      <c r="AG104" s="375">
        <f t="shared" si="39"/>
        <v>6.24</v>
      </c>
      <c r="AH104" s="374">
        <f t="shared" si="40"/>
        <v>1.69</v>
      </c>
      <c r="AI104" s="373">
        <f t="shared" si="41"/>
        <v>3.15</v>
      </c>
      <c r="AJ104" s="373">
        <f t="shared" si="42"/>
        <v>11.08</v>
      </c>
      <c r="AK104" s="422">
        <f t="shared" si="44"/>
        <v>0.42</v>
      </c>
      <c r="AL104" s="422">
        <f t="shared" si="45"/>
        <v>0.79</v>
      </c>
    </row>
    <row r="105" spans="1:38" x14ac:dyDescent="0.25">
      <c r="A105" s="311">
        <v>1026504</v>
      </c>
      <c r="B105" s="311">
        <v>4002</v>
      </c>
      <c r="C105" s="297">
        <f>INDEX('Final Comp Values'!C:C,MATCH(B105,'Final Comp Values'!B:B,0))</f>
        <v>455881</v>
      </c>
      <c r="D105" s="312" t="s">
        <v>915</v>
      </c>
      <c r="E105" s="346">
        <f>INDEX('Final Comp Values'!U:U,MATCH($C105,'Final Comp Values'!$C:$C,0))</f>
        <v>2.4915162396709979E-3</v>
      </c>
      <c r="F105" s="346">
        <f>INDEX('Final Comp Values'!V:V,MATCH($C105,'Final Comp Values'!$C:$C,0))</f>
        <v>1.9001441797127196E-3</v>
      </c>
      <c r="G105" s="370">
        <f t="shared" si="27"/>
        <v>512404.03392294247</v>
      </c>
      <c r="H105" s="370">
        <f t="shared" si="28"/>
        <v>256202.01699999999</v>
      </c>
      <c r="I105" s="372">
        <v>245400</v>
      </c>
      <c r="J105" s="372">
        <v>245400</v>
      </c>
      <c r="K105" s="371">
        <f t="shared" si="43"/>
        <v>235119.47626094043</v>
      </c>
      <c r="L105" s="371">
        <f t="shared" ref="L105:O124" si="48">ROUND($P105/4,2)</f>
        <v>15953.92</v>
      </c>
      <c r="M105" s="371">
        <f t="shared" si="48"/>
        <v>15953.92</v>
      </c>
      <c r="N105" s="371">
        <f t="shared" si="48"/>
        <v>15953.92</v>
      </c>
      <c r="O105" s="371">
        <f t="shared" si="48"/>
        <v>15953.92</v>
      </c>
      <c r="P105" s="371">
        <f t="shared" si="29"/>
        <v>63815.66</v>
      </c>
      <c r="Q105" s="371">
        <f t="shared" ref="Q105:T124" si="49">ROUND($U105/4,2)</f>
        <v>29628.7</v>
      </c>
      <c r="R105" s="371">
        <f t="shared" si="49"/>
        <v>29628.7</v>
      </c>
      <c r="S105" s="371">
        <f t="shared" si="49"/>
        <v>29628.7</v>
      </c>
      <c r="T105" s="371">
        <f t="shared" si="49"/>
        <v>29628.7</v>
      </c>
      <c r="U105" s="371">
        <f t="shared" si="30"/>
        <v>118514.79</v>
      </c>
      <c r="V105" s="370">
        <f t="shared" si="31"/>
        <v>417449.92626094044</v>
      </c>
      <c r="W105" s="369" t="s">
        <v>14877</v>
      </c>
      <c r="X105" s="369" t="s">
        <v>937</v>
      </c>
      <c r="Y105" s="270">
        <v>35034.628533077281</v>
      </c>
      <c r="Z105" s="377">
        <f t="shared" si="32"/>
        <v>252816.64000000001</v>
      </c>
      <c r="AA105" s="376">
        <f t="shared" si="33"/>
        <v>68618.990000000005</v>
      </c>
      <c r="AB105" s="376">
        <f t="shared" si="34"/>
        <v>127435.26</v>
      </c>
      <c r="AC105" s="375">
        <f t="shared" si="35"/>
        <v>7.22</v>
      </c>
      <c r="AD105" s="374">
        <f t="shared" si="36"/>
        <v>1.96</v>
      </c>
      <c r="AE105" s="373">
        <f t="shared" si="37"/>
        <v>3.64</v>
      </c>
      <c r="AF105" s="373">
        <f t="shared" si="38"/>
        <v>12.82</v>
      </c>
      <c r="AG105" s="375">
        <f t="shared" si="39"/>
        <v>6.71</v>
      </c>
      <c r="AH105" s="374">
        <f t="shared" si="40"/>
        <v>1.82</v>
      </c>
      <c r="AI105" s="373">
        <f t="shared" si="41"/>
        <v>3.38</v>
      </c>
      <c r="AJ105" s="373">
        <f t="shared" si="42"/>
        <v>11.91</v>
      </c>
      <c r="AK105" s="422">
        <f t="shared" si="44"/>
        <v>0.46</v>
      </c>
      <c r="AL105" s="422">
        <f t="shared" si="45"/>
        <v>0.85</v>
      </c>
    </row>
    <row r="106" spans="1:38" x14ac:dyDescent="0.25">
      <c r="A106" s="313">
        <v>1025965</v>
      </c>
      <c r="B106" s="313">
        <v>5117</v>
      </c>
      <c r="C106" s="297">
        <f>INDEX('Final Comp Values'!C:C,MATCH(B106,'Final Comp Values'!B:B,0))</f>
        <v>455887</v>
      </c>
      <c r="D106" s="314" t="s">
        <v>915</v>
      </c>
      <c r="E106" s="346">
        <f>INDEX('Final Comp Values'!U:U,MATCH($C106,'Final Comp Values'!$C:$C,0))</f>
        <v>2.2939826197575348E-3</v>
      </c>
      <c r="F106" s="346">
        <f>INDEX('Final Comp Values'!V:V,MATCH($C106,'Final Comp Values'!$C:$C,0))</f>
        <v>1.7494960112601973E-3</v>
      </c>
      <c r="G106" s="370">
        <f t="shared" si="27"/>
        <v>471779.36446767719</v>
      </c>
      <c r="H106" s="370">
        <f t="shared" si="28"/>
        <v>235889.68220000001</v>
      </c>
      <c r="I106" s="372">
        <v>225943.73</v>
      </c>
      <c r="J106" s="379">
        <v>0</v>
      </c>
      <c r="K106" s="371">
        <f t="shared" si="43"/>
        <v>216478.61792797848</v>
      </c>
      <c r="L106" s="371">
        <f t="shared" si="48"/>
        <v>14689.05</v>
      </c>
      <c r="M106" s="371">
        <f t="shared" si="48"/>
        <v>14689.05</v>
      </c>
      <c r="N106" s="371">
        <f t="shared" si="48"/>
        <v>14689.05</v>
      </c>
      <c r="O106" s="371">
        <f t="shared" si="48"/>
        <v>14689.05</v>
      </c>
      <c r="P106" s="371">
        <f t="shared" si="29"/>
        <v>58756.19</v>
      </c>
      <c r="Q106" s="371">
        <f t="shared" si="49"/>
        <v>27279.66</v>
      </c>
      <c r="R106" s="371">
        <f t="shared" si="49"/>
        <v>27279.66</v>
      </c>
      <c r="S106" s="371">
        <f t="shared" si="49"/>
        <v>27279.66</v>
      </c>
      <c r="T106" s="371">
        <f t="shared" si="49"/>
        <v>27279.66</v>
      </c>
      <c r="U106" s="371">
        <f t="shared" si="30"/>
        <v>109118.64</v>
      </c>
      <c r="V106" s="370">
        <f t="shared" si="31"/>
        <v>384353.44792797847</v>
      </c>
      <c r="W106" s="369" t="s">
        <v>14870</v>
      </c>
      <c r="X106" s="369" t="s">
        <v>940</v>
      </c>
      <c r="Y106" s="270">
        <v>19767.512521458313</v>
      </c>
      <c r="Z106" s="377">
        <f t="shared" si="32"/>
        <v>232772.71</v>
      </c>
      <c r="AA106" s="376">
        <f t="shared" si="33"/>
        <v>63178.7</v>
      </c>
      <c r="AB106" s="376">
        <f t="shared" si="34"/>
        <v>117331.87</v>
      </c>
      <c r="AC106" s="375">
        <f t="shared" si="35"/>
        <v>11.78</v>
      </c>
      <c r="AD106" s="374">
        <f t="shared" si="36"/>
        <v>3.2</v>
      </c>
      <c r="AE106" s="373">
        <f t="shared" si="37"/>
        <v>5.94</v>
      </c>
      <c r="AF106" s="373">
        <f t="shared" si="38"/>
        <v>20.92</v>
      </c>
      <c r="AG106" s="375">
        <f t="shared" si="39"/>
        <v>10.95</v>
      </c>
      <c r="AH106" s="374">
        <f t="shared" si="40"/>
        <v>2.97</v>
      </c>
      <c r="AI106" s="373">
        <f t="shared" si="41"/>
        <v>5.52</v>
      </c>
      <c r="AJ106" s="373">
        <f t="shared" si="42"/>
        <v>19.439999999999998</v>
      </c>
      <c r="AK106" s="422">
        <f t="shared" si="44"/>
        <v>0.74</v>
      </c>
      <c r="AL106" s="422">
        <f t="shared" si="45"/>
        <v>1.38</v>
      </c>
    </row>
    <row r="107" spans="1:38" x14ac:dyDescent="0.25">
      <c r="A107" s="311">
        <v>1026065</v>
      </c>
      <c r="B107" s="311">
        <v>4384</v>
      </c>
      <c r="C107" s="297">
        <f>INDEX('Final Comp Values'!C:C,MATCH(B107,'Final Comp Values'!B:B,0))</f>
        <v>455893</v>
      </c>
      <c r="D107" s="312" t="s">
        <v>915</v>
      </c>
      <c r="E107" s="346">
        <f>INDEX('Final Comp Values'!U:U,MATCH($C107,'Final Comp Values'!$C:$C,0))</f>
        <v>1.0843361148124659E-3</v>
      </c>
      <c r="F107" s="346">
        <f>INDEX('Final Comp Values'!V:V,MATCH($C107,'Final Comp Values'!$C:$C,0))</f>
        <v>8.2696428969906424E-4</v>
      </c>
      <c r="G107" s="370">
        <f t="shared" si="27"/>
        <v>223004.04489099668</v>
      </c>
      <c r="H107" s="370">
        <f t="shared" si="28"/>
        <v>111502.0224</v>
      </c>
      <c r="I107" s="372">
        <v>106800.78414496001</v>
      </c>
      <c r="J107" s="372">
        <v>106800.78</v>
      </c>
      <c r="K107" s="371">
        <f t="shared" si="43"/>
        <v>102326.66171150289</v>
      </c>
      <c r="L107" s="371">
        <f t="shared" si="48"/>
        <v>6943.33</v>
      </c>
      <c r="M107" s="371">
        <f t="shared" si="48"/>
        <v>6943.33</v>
      </c>
      <c r="N107" s="371">
        <f t="shared" si="48"/>
        <v>6943.33</v>
      </c>
      <c r="O107" s="371">
        <f t="shared" si="48"/>
        <v>6943.33</v>
      </c>
      <c r="P107" s="371">
        <f t="shared" si="29"/>
        <v>27773.3</v>
      </c>
      <c r="Q107" s="371">
        <f t="shared" si="49"/>
        <v>12894.75</v>
      </c>
      <c r="R107" s="371">
        <f t="shared" si="49"/>
        <v>12894.75</v>
      </c>
      <c r="S107" s="371">
        <f t="shared" si="49"/>
        <v>12894.75</v>
      </c>
      <c r="T107" s="371">
        <f t="shared" si="49"/>
        <v>12894.75</v>
      </c>
      <c r="U107" s="371">
        <f t="shared" si="30"/>
        <v>51578.98</v>
      </c>
      <c r="V107" s="370">
        <f t="shared" si="31"/>
        <v>181678.94171150291</v>
      </c>
      <c r="W107" s="369" t="s">
        <v>14971</v>
      </c>
      <c r="X107" s="369" t="s">
        <v>913</v>
      </c>
      <c r="Y107" s="270">
        <v>30550.305097874538</v>
      </c>
      <c r="Z107" s="377">
        <f t="shared" si="32"/>
        <v>110028.67</v>
      </c>
      <c r="AA107" s="376">
        <f t="shared" si="33"/>
        <v>29863.759999999998</v>
      </c>
      <c r="AB107" s="376">
        <f t="shared" si="34"/>
        <v>55461.27</v>
      </c>
      <c r="AC107" s="375">
        <f t="shared" si="35"/>
        <v>3.6</v>
      </c>
      <c r="AD107" s="374">
        <f t="shared" si="36"/>
        <v>0.98</v>
      </c>
      <c r="AE107" s="373">
        <f t="shared" si="37"/>
        <v>1.82</v>
      </c>
      <c r="AF107" s="373">
        <f t="shared" si="38"/>
        <v>6.4</v>
      </c>
      <c r="AG107" s="375">
        <f t="shared" si="39"/>
        <v>3.35</v>
      </c>
      <c r="AH107" s="374">
        <f t="shared" si="40"/>
        <v>0.91</v>
      </c>
      <c r="AI107" s="373">
        <f t="shared" si="41"/>
        <v>1.69</v>
      </c>
      <c r="AJ107" s="373">
        <f t="shared" si="42"/>
        <v>5.9499999999999993</v>
      </c>
      <c r="AK107" s="422">
        <f t="shared" si="44"/>
        <v>0.23</v>
      </c>
      <c r="AL107" s="422">
        <f t="shared" si="45"/>
        <v>0.42</v>
      </c>
    </row>
    <row r="108" spans="1:38" x14ac:dyDescent="0.25">
      <c r="A108" s="313">
        <v>1004849</v>
      </c>
      <c r="B108" s="313">
        <v>4879</v>
      </c>
      <c r="C108" s="297">
        <f>INDEX('Final Comp Values'!C:C,MATCH(B108,'Final Comp Values'!B:B,0))</f>
        <v>455916</v>
      </c>
      <c r="D108" s="314" t="s">
        <v>1021</v>
      </c>
      <c r="E108" s="346" t="str">
        <f>INDEX('Final Comp Values'!U:U,MATCH($C108,'Final Comp Values'!$C:$C,0))</f>
        <v/>
      </c>
      <c r="F108" s="346">
        <f>INDEX('Final Comp Values'!V:V,MATCH($C108,'Final Comp Values'!$C:$C,0))</f>
        <v>2.3725203429166598E-3</v>
      </c>
      <c r="G108" s="370">
        <f t="shared" si="27"/>
        <v>0</v>
      </c>
      <c r="H108" s="370">
        <f t="shared" si="28"/>
        <v>0</v>
      </c>
      <c r="I108" s="372">
        <v>0</v>
      </c>
      <c r="J108" s="370">
        <f>+I108*2</f>
        <v>0</v>
      </c>
      <c r="K108" s="371">
        <f t="shared" si="43"/>
        <v>0</v>
      </c>
      <c r="L108" s="371">
        <f t="shared" si="48"/>
        <v>19920.060000000001</v>
      </c>
      <c r="M108" s="371">
        <f t="shared" si="48"/>
        <v>19920.060000000001</v>
      </c>
      <c r="N108" s="371">
        <f t="shared" si="48"/>
        <v>19920.060000000001</v>
      </c>
      <c r="O108" s="371">
        <f t="shared" si="48"/>
        <v>19920.060000000001</v>
      </c>
      <c r="P108" s="371">
        <f t="shared" si="29"/>
        <v>79680.240000000005</v>
      </c>
      <c r="Q108" s="371">
        <f t="shared" si="49"/>
        <v>36994.400000000001</v>
      </c>
      <c r="R108" s="371">
        <f t="shared" si="49"/>
        <v>36994.400000000001</v>
      </c>
      <c r="S108" s="371">
        <f t="shared" si="49"/>
        <v>36994.400000000001</v>
      </c>
      <c r="T108" s="371">
        <f t="shared" si="49"/>
        <v>36994.400000000001</v>
      </c>
      <c r="U108" s="371">
        <f t="shared" si="30"/>
        <v>147977.57999999999</v>
      </c>
      <c r="V108" s="370">
        <f t="shared" si="31"/>
        <v>227657.82</v>
      </c>
      <c r="W108" s="369" t="s">
        <v>14884</v>
      </c>
      <c r="X108" s="369" t="s">
        <v>913</v>
      </c>
      <c r="Y108" s="270">
        <v>30550.305097874538</v>
      </c>
      <c r="Z108" s="377">
        <f t="shared" si="32"/>
        <v>0</v>
      </c>
      <c r="AA108" s="376">
        <f t="shared" si="33"/>
        <v>85677.68</v>
      </c>
      <c r="AB108" s="376">
        <f t="shared" si="34"/>
        <v>159115.68</v>
      </c>
      <c r="AC108" s="375">
        <f t="shared" si="35"/>
        <v>0</v>
      </c>
      <c r="AD108" s="374">
        <f t="shared" si="36"/>
        <v>2.8</v>
      </c>
      <c r="AE108" s="373">
        <f t="shared" si="37"/>
        <v>5.21</v>
      </c>
      <c r="AF108" s="373">
        <f t="shared" si="38"/>
        <v>8.01</v>
      </c>
      <c r="AG108" s="375">
        <f t="shared" si="39"/>
        <v>0</v>
      </c>
      <c r="AH108" s="374">
        <f t="shared" si="40"/>
        <v>2.61</v>
      </c>
      <c r="AI108" s="373">
        <f t="shared" si="41"/>
        <v>4.84</v>
      </c>
      <c r="AJ108" s="373">
        <f t="shared" si="42"/>
        <v>7.4499999999999993</v>
      </c>
      <c r="AK108" s="422">
        <f t="shared" si="44"/>
        <v>0.65</v>
      </c>
      <c r="AL108" s="422">
        <f t="shared" si="45"/>
        <v>1.21</v>
      </c>
    </row>
    <row r="109" spans="1:38" x14ac:dyDescent="0.25">
      <c r="A109" s="297">
        <v>1026641</v>
      </c>
      <c r="B109" s="297">
        <v>5232</v>
      </c>
      <c r="C109" s="297">
        <f>INDEX('Final Comp Values'!C:C,MATCH(B109,'Final Comp Values'!B:B,0))</f>
        <v>455917</v>
      </c>
      <c r="D109" s="299" t="s">
        <v>915</v>
      </c>
      <c r="E109" s="346">
        <f>INDEX('Final Comp Values'!U:U,MATCH($C109,'Final Comp Values'!$C:$C,0))</f>
        <v>2.5704062291239372E-3</v>
      </c>
      <c r="F109" s="346">
        <f>INDEX('Final Comp Values'!V:V,MATCH($C109,'Final Comp Values'!$C:$C,0))</f>
        <v>1.9603092919884455E-3</v>
      </c>
      <c r="G109" s="370">
        <f t="shared" si="27"/>
        <v>528628.51128663903</v>
      </c>
      <c r="H109" s="370">
        <f t="shared" si="28"/>
        <v>264314.25559999997</v>
      </c>
      <c r="I109" s="372">
        <v>253170.02</v>
      </c>
      <c r="J109" s="372">
        <v>253170.02</v>
      </c>
      <c r="K109" s="371">
        <f t="shared" si="43"/>
        <v>242564.16905766708</v>
      </c>
      <c r="L109" s="371">
        <f t="shared" si="48"/>
        <v>16459.07</v>
      </c>
      <c r="M109" s="371">
        <f t="shared" si="48"/>
        <v>16459.07</v>
      </c>
      <c r="N109" s="371">
        <f t="shared" si="48"/>
        <v>16459.07</v>
      </c>
      <c r="O109" s="371">
        <f t="shared" si="48"/>
        <v>16459.07</v>
      </c>
      <c r="P109" s="371">
        <f t="shared" si="29"/>
        <v>65836.28</v>
      </c>
      <c r="Q109" s="371">
        <f t="shared" si="49"/>
        <v>30566.84</v>
      </c>
      <c r="R109" s="371">
        <f t="shared" si="49"/>
        <v>30566.84</v>
      </c>
      <c r="S109" s="371">
        <f t="shared" si="49"/>
        <v>30566.84</v>
      </c>
      <c r="T109" s="371">
        <f t="shared" si="49"/>
        <v>30566.84</v>
      </c>
      <c r="U109" s="371">
        <f t="shared" si="30"/>
        <v>122267.37</v>
      </c>
      <c r="V109" s="370">
        <f t="shared" si="31"/>
        <v>430667.81905766705</v>
      </c>
      <c r="W109" s="369" t="s">
        <v>15011</v>
      </c>
      <c r="X109" s="369" t="s">
        <v>940</v>
      </c>
      <c r="Y109" s="270">
        <v>19767.512521458313</v>
      </c>
      <c r="Z109" s="377">
        <f t="shared" si="32"/>
        <v>260821.69</v>
      </c>
      <c r="AA109" s="376">
        <f t="shared" si="33"/>
        <v>70791.7</v>
      </c>
      <c r="AB109" s="376">
        <f t="shared" si="34"/>
        <v>131470.29</v>
      </c>
      <c r="AC109" s="375">
        <f t="shared" si="35"/>
        <v>13.19</v>
      </c>
      <c r="AD109" s="374">
        <f t="shared" si="36"/>
        <v>3.58</v>
      </c>
      <c r="AE109" s="373">
        <f t="shared" si="37"/>
        <v>6.65</v>
      </c>
      <c r="AF109" s="373">
        <f t="shared" si="38"/>
        <v>23.42</v>
      </c>
      <c r="AG109" s="375">
        <f t="shared" si="39"/>
        <v>12.27</v>
      </c>
      <c r="AH109" s="374">
        <f t="shared" si="40"/>
        <v>3.33</v>
      </c>
      <c r="AI109" s="373">
        <f t="shared" si="41"/>
        <v>6.19</v>
      </c>
      <c r="AJ109" s="373">
        <f t="shared" si="42"/>
        <v>21.79</v>
      </c>
      <c r="AK109" s="422">
        <f t="shared" si="44"/>
        <v>0.83</v>
      </c>
      <c r="AL109" s="422">
        <f t="shared" si="45"/>
        <v>1.55</v>
      </c>
    </row>
    <row r="110" spans="1:38" x14ac:dyDescent="0.25">
      <c r="A110" s="297">
        <v>1026084</v>
      </c>
      <c r="B110" s="297">
        <v>5296</v>
      </c>
      <c r="C110" s="297">
        <f>INDEX('Final Comp Values'!C:C,MATCH(B110,'Final Comp Values'!B:B,0))</f>
        <v>455929</v>
      </c>
      <c r="D110" s="299" t="s">
        <v>915</v>
      </c>
      <c r="E110" s="346">
        <f>INDEX('Final Comp Values'!U:U,MATCH($C110,'Final Comp Values'!$C:$C,0))</f>
        <v>2.1768204914463622E-3</v>
      </c>
      <c r="F110" s="346">
        <f>INDEX('Final Comp Values'!V:V,MATCH($C110,'Final Comp Values'!$C:$C,0))</f>
        <v>1.6601428163467952E-3</v>
      </c>
      <c r="G110" s="370">
        <f t="shared" si="27"/>
        <v>447683.85739702301</v>
      </c>
      <c r="H110" s="370">
        <f t="shared" si="28"/>
        <v>223841.92869999999</v>
      </c>
      <c r="I110" s="372">
        <v>214404.12</v>
      </c>
      <c r="J110" s="372">
        <v>214404.12</v>
      </c>
      <c r="K110" s="371">
        <f t="shared" si="43"/>
        <v>205422.25882924045</v>
      </c>
      <c r="L110" s="371">
        <f t="shared" si="48"/>
        <v>13938.83</v>
      </c>
      <c r="M110" s="371">
        <f t="shared" si="48"/>
        <v>13938.83</v>
      </c>
      <c r="N110" s="371">
        <f t="shared" si="48"/>
        <v>13938.83</v>
      </c>
      <c r="O110" s="371">
        <f t="shared" si="48"/>
        <v>13938.83</v>
      </c>
      <c r="P110" s="371">
        <f t="shared" si="29"/>
        <v>55755.3</v>
      </c>
      <c r="Q110" s="371">
        <f t="shared" si="49"/>
        <v>25886.39</v>
      </c>
      <c r="R110" s="371">
        <f t="shared" si="49"/>
        <v>25886.39</v>
      </c>
      <c r="S110" s="371">
        <f t="shared" si="49"/>
        <v>25886.39</v>
      </c>
      <c r="T110" s="371">
        <f t="shared" si="49"/>
        <v>25886.39</v>
      </c>
      <c r="U110" s="371">
        <f t="shared" si="30"/>
        <v>103545.55</v>
      </c>
      <c r="V110" s="370">
        <f t="shared" si="31"/>
        <v>364723.10882924043</v>
      </c>
      <c r="W110" s="369" t="s">
        <v>15023</v>
      </c>
      <c r="X110" s="369" t="s">
        <v>937</v>
      </c>
      <c r="Y110" s="270">
        <v>35034.628533077281</v>
      </c>
      <c r="Z110" s="377">
        <f t="shared" si="32"/>
        <v>220884.15</v>
      </c>
      <c r="AA110" s="376">
        <f t="shared" si="33"/>
        <v>59951.94</v>
      </c>
      <c r="AB110" s="376">
        <f t="shared" si="34"/>
        <v>111339.3</v>
      </c>
      <c r="AC110" s="375">
        <f t="shared" si="35"/>
        <v>6.3</v>
      </c>
      <c r="AD110" s="374">
        <f t="shared" si="36"/>
        <v>1.71</v>
      </c>
      <c r="AE110" s="373">
        <f t="shared" si="37"/>
        <v>3.18</v>
      </c>
      <c r="AF110" s="373">
        <f t="shared" si="38"/>
        <v>11.19</v>
      </c>
      <c r="AG110" s="375">
        <f t="shared" si="39"/>
        <v>5.86</v>
      </c>
      <c r="AH110" s="374">
        <f t="shared" si="40"/>
        <v>1.59</v>
      </c>
      <c r="AI110" s="373">
        <f t="shared" si="41"/>
        <v>2.96</v>
      </c>
      <c r="AJ110" s="373">
        <f t="shared" si="42"/>
        <v>10.41</v>
      </c>
      <c r="AK110" s="422">
        <f t="shared" si="44"/>
        <v>0.4</v>
      </c>
      <c r="AL110" s="422">
        <f t="shared" si="45"/>
        <v>0.74</v>
      </c>
    </row>
    <row r="111" spans="1:38" x14ac:dyDescent="0.25">
      <c r="A111" s="297">
        <v>1026286</v>
      </c>
      <c r="B111" s="311">
        <v>4345</v>
      </c>
      <c r="C111" s="297">
        <f>INDEX('Final Comp Values'!C:C,MATCH(B111,'Final Comp Values'!B:B,0))</f>
        <v>455931</v>
      </c>
      <c r="D111" s="312" t="s">
        <v>915</v>
      </c>
      <c r="E111" s="346">
        <f>INDEX('Final Comp Values'!U:U,MATCH($C111,'Final Comp Values'!$C:$C,0))</f>
        <v>2.6133697914551154E-3</v>
      </c>
      <c r="F111" s="346">
        <f>INDEX('Final Comp Values'!V:V,MATCH($C111,'Final Comp Values'!$C:$C,0))</f>
        <v>1.9930752686268694E-3</v>
      </c>
      <c r="G111" s="370">
        <f t="shared" si="27"/>
        <v>537464.37689315923</v>
      </c>
      <c r="H111" s="370">
        <f t="shared" si="28"/>
        <v>268732.18839999998</v>
      </c>
      <c r="I111" s="372">
        <v>257402</v>
      </c>
      <c r="J111" s="372">
        <v>257402</v>
      </c>
      <c r="K111" s="371">
        <f t="shared" si="43"/>
        <v>246618.55574508631</v>
      </c>
      <c r="L111" s="371">
        <f t="shared" si="48"/>
        <v>16734.18</v>
      </c>
      <c r="M111" s="371">
        <f t="shared" si="48"/>
        <v>16734.18</v>
      </c>
      <c r="N111" s="371">
        <f t="shared" si="48"/>
        <v>16734.18</v>
      </c>
      <c r="O111" s="371">
        <f t="shared" si="48"/>
        <v>16734.18</v>
      </c>
      <c r="P111" s="371">
        <f t="shared" si="29"/>
        <v>66936.710000000006</v>
      </c>
      <c r="Q111" s="371">
        <f t="shared" si="49"/>
        <v>31077.759999999998</v>
      </c>
      <c r="R111" s="371">
        <f t="shared" si="49"/>
        <v>31077.759999999998</v>
      </c>
      <c r="S111" s="371">
        <f t="shared" si="49"/>
        <v>31077.759999999998</v>
      </c>
      <c r="T111" s="371">
        <f t="shared" si="49"/>
        <v>31077.759999999998</v>
      </c>
      <c r="U111" s="371">
        <f t="shared" si="30"/>
        <v>124311.03999999999</v>
      </c>
      <c r="V111" s="370">
        <f t="shared" si="31"/>
        <v>437866.30574508628</v>
      </c>
      <c r="W111" s="369" t="s">
        <v>14992</v>
      </c>
      <c r="X111" s="369" t="s">
        <v>913</v>
      </c>
      <c r="Y111" s="270">
        <v>30550.305097874538</v>
      </c>
      <c r="Z111" s="377">
        <f t="shared" si="32"/>
        <v>265181.24</v>
      </c>
      <c r="AA111" s="376">
        <f t="shared" si="33"/>
        <v>71974.960000000006</v>
      </c>
      <c r="AB111" s="376">
        <f t="shared" si="34"/>
        <v>133667.78</v>
      </c>
      <c r="AC111" s="375">
        <f t="shared" si="35"/>
        <v>8.68</v>
      </c>
      <c r="AD111" s="374">
        <f t="shared" si="36"/>
        <v>2.36</v>
      </c>
      <c r="AE111" s="373">
        <f t="shared" si="37"/>
        <v>4.38</v>
      </c>
      <c r="AF111" s="373">
        <f t="shared" si="38"/>
        <v>15.419999999999998</v>
      </c>
      <c r="AG111" s="375">
        <f t="shared" si="39"/>
        <v>8.07</v>
      </c>
      <c r="AH111" s="374">
        <f t="shared" si="40"/>
        <v>2.19</v>
      </c>
      <c r="AI111" s="373">
        <f t="shared" si="41"/>
        <v>4.07</v>
      </c>
      <c r="AJ111" s="373">
        <f t="shared" si="42"/>
        <v>14.33</v>
      </c>
      <c r="AK111" s="422">
        <f t="shared" si="44"/>
        <v>0.55000000000000004</v>
      </c>
      <c r="AL111" s="422">
        <f t="shared" si="45"/>
        <v>1.02</v>
      </c>
    </row>
    <row r="112" spans="1:38" x14ac:dyDescent="0.25">
      <c r="A112" s="297">
        <v>1026566</v>
      </c>
      <c r="B112" s="297">
        <v>4681</v>
      </c>
      <c r="C112" s="297">
        <f>INDEX('Final Comp Values'!C:C,MATCH(B112,'Final Comp Values'!B:B,0))</f>
        <v>455934</v>
      </c>
      <c r="D112" s="299" t="s">
        <v>915</v>
      </c>
      <c r="E112" s="346">
        <f>INDEX('Final Comp Values'!U:U,MATCH($C112,'Final Comp Values'!$C:$C,0))</f>
        <v>1.6658257084327225E-3</v>
      </c>
      <c r="F112" s="346">
        <f>INDEX('Final Comp Values'!V:V,MATCH($C112,'Final Comp Values'!$C:$C,0))</f>
        <v>1.2704348355811767E-3</v>
      </c>
      <c r="G112" s="370">
        <f t="shared" si="27"/>
        <v>342592.91559993371</v>
      </c>
      <c r="H112" s="370">
        <f t="shared" si="28"/>
        <v>171296.4578</v>
      </c>
      <c r="I112" s="372">
        <v>164074.12</v>
      </c>
      <c r="J112" s="372">
        <v>164074.12</v>
      </c>
      <c r="K112" s="371">
        <f t="shared" si="43"/>
        <v>157200.68842915955</v>
      </c>
      <c r="L112" s="371">
        <f t="shared" si="48"/>
        <v>10666.77</v>
      </c>
      <c r="M112" s="371">
        <f t="shared" si="48"/>
        <v>10666.77</v>
      </c>
      <c r="N112" s="371">
        <f t="shared" si="48"/>
        <v>10666.77</v>
      </c>
      <c r="O112" s="371">
        <f t="shared" si="48"/>
        <v>10666.77</v>
      </c>
      <c r="P112" s="371">
        <f t="shared" si="29"/>
        <v>42667.09</v>
      </c>
      <c r="Q112" s="371">
        <f t="shared" si="49"/>
        <v>19809.72</v>
      </c>
      <c r="R112" s="371">
        <f t="shared" si="49"/>
        <v>19809.72</v>
      </c>
      <c r="S112" s="371">
        <f t="shared" si="49"/>
        <v>19809.72</v>
      </c>
      <c r="T112" s="371">
        <f t="shared" si="49"/>
        <v>19809.72</v>
      </c>
      <c r="U112" s="371">
        <f t="shared" si="30"/>
        <v>79238.89</v>
      </c>
      <c r="V112" s="370">
        <f t="shared" si="31"/>
        <v>279106.66842915956</v>
      </c>
      <c r="W112" s="369" t="s">
        <v>14922</v>
      </c>
      <c r="X112" s="369" t="s">
        <v>913</v>
      </c>
      <c r="Y112" s="270">
        <v>30550.305097874538</v>
      </c>
      <c r="Z112" s="377">
        <f t="shared" si="32"/>
        <v>169033</v>
      </c>
      <c r="AA112" s="376">
        <f t="shared" si="33"/>
        <v>45878.59</v>
      </c>
      <c r="AB112" s="376">
        <f t="shared" si="34"/>
        <v>85203.11</v>
      </c>
      <c r="AC112" s="375">
        <f t="shared" si="35"/>
        <v>5.53</v>
      </c>
      <c r="AD112" s="374">
        <f t="shared" si="36"/>
        <v>1.5</v>
      </c>
      <c r="AE112" s="373">
        <f t="shared" si="37"/>
        <v>2.79</v>
      </c>
      <c r="AF112" s="373">
        <f t="shared" si="38"/>
        <v>9.82</v>
      </c>
      <c r="AG112" s="375">
        <f t="shared" si="39"/>
        <v>5.15</v>
      </c>
      <c r="AH112" s="374">
        <f t="shared" si="40"/>
        <v>1.4</v>
      </c>
      <c r="AI112" s="373">
        <f t="shared" si="41"/>
        <v>2.59</v>
      </c>
      <c r="AJ112" s="373">
        <f t="shared" si="42"/>
        <v>9.14</v>
      </c>
      <c r="AK112" s="422">
        <f t="shared" si="44"/>
        <v>0.35</v>
      </c>
      <c r="AL112" s="422">
        <f t="shared" si="45"/>
        <v>0.65</v>
      </c>
    </row>
    <row r="113" spans="1:38" x14ac:dyDescent="0.25">
      <c r="A113" s="311">
        <v>1017850</v>
      </c>
      <c r="B113" s="311">
        <v>5168</v>
      </c>
      <c r="C113" s="297">
        <f>INDEX('Final Comp Values'!C:C,MATCH(B113,'Final Comp Values'!B:B,0))</f>
        <v>455935</v>
      </c>
      <c r="D113" s="312" t="s">
        <v>1021</v>
      </c>
      <c r="E113" s="346" t="str">
        <f>INDEX('Final Comp Values'!U:U,MATCH($C113,'Final Comp Values'!$C:$C,0))</f>
        <v/>
      </c>
      <c r="F113" s="346">
        <f>INDEX('Final Comp Values'!V:V,MATCH($C113,'Final Comp Values'!$C:$C,0))</f>
        <v>2.5902069463305541E-3</v>
      </c>
      <c r="G113" s="370">
        <f t="shared" si="27"/>
        <v>0</v>
      </c>
      <c r="H113" s="370">
        <f t="shared" si="28"/>
        <v>0</v>
      </c>
      <c r="I113" s="372">
        <v>0</v>
      </c>
      <c r="J113" s="370">
        <f>+I113*2</f>
        <v>0</v>
      </c>
      <c r="K113" s="371">
        <f t="shared" si="43"/>
        <v>0</v>
      </c>
      <c r="L113" s="371">
        <f t="shared" si="48"/>
        <v>21747.79</v>
      </c>
      <c r="M113" s="371">
        <f t="shared" si="48"/>
        <v>21747.79</v>
      </c>
      <c r="N113" s="371">
        <f t="shared" si="48"/>
        <v>21747.79</v>
      </c>
      <c r="O113" s="371">
        <f t="shared" si="48"/>
        <v>21747.79</v>
      </c>
      <c r="P113" s="371">
        <f t="shared" si="29"/>
        <v>86991.16</v>
      </c>
      <c r="Q113" s="371">
        <f t="shared" si="49"/>
        <v>40388.76</v>
      </c>
      <c r="R113" s="371">
        <f t="shared" si="49"/>
        <v>40388.76</v>
      </c>
      <c r="S113" s="371">
        <f t="shared" si="49"/>
        <v>40388.76</v>
      </c>
      <c r="T113" s="371">
        <f t="shared" si="49"/>
        <v>40388.76</v>
      </c>
      <c r="U113" s="371">
        <f t="shared" si="30"/>
        <v>161555.01999999999</v>
      </c>
      <c r="V113" s="370">
        <f t="shared" si="31"/>
        <v>248546.18</v>
      </c>
      <c r="W113" s="369" t="s">
        <v>14881</v>
      </c>
      <c r="X113" s="369" t="s">
        <v>1024</v>
      </c>
      <c r="Y113" s="270">
        <v>5455.7175628894274</v>
      </c>
      <c r="Z113" s="377">
        <f t="shared" si="32"/>
        <v>0</v>
      </c>
      <c r="AA113" s="376">
        <f t="shared" si="33"/>
        <v>93538.880000000005</v>
      </c>
      <c r="AB113" s="376">
        <f t="shared" si="34"/>
        <v>173715.08</v>
      </c>
      <c r="AC113" s="375">
        <f t="shared" si="35"/>
        <v>0</v>
      </c>
      <c r="AD113" s="374">
        <f t="shared" si="36"/>
        <v>17.149999999999999</v>
      </c>
      <c r="AE113" s="373">
        <f t="shared" si="37"/>
        <v>31.84</v>
      </c>
      <c r="AF113" s="373">
        <f t="shared" si="38"/>
        <v>48.989999999999995</v>
      </c>
      <c r="AG113" s="375">
        <f t="shared" si="39"/>
        <v>0</v>
      </c>
      <c r="AH113" s="374">
        <f t="shared" si="40"/>
        <v>15.94</v>
      </c>
      <c r="AI113" s="373">
        <f t="shared" si="41"/>
        <v>29.61</v>
      </c>
      <c r="AJ113" s="373">
        <f t="shared" si="42"/>
        <v>45.55</v>
      </c>
      <c r="AK113" s="422">
        <f t="shared" si="44"/>
        <v>3.99</v>
      </c>
      <c r="AL113" s="422">
        <f t="shared" si="45"/>
        <v>7.4</v>
      </c>
    </row>
    <row r="114" spans="1:38" x14ac:dyDescent="0.25">
      <c r="A114" s="313">
        <v>1026295</v>
      </c>
      <c r="B114" s="313">
        <v>4672</v>
      </c>
      <c r="C114" s="297">
        <f>INDEX('Final Comp Values'!C:C,MATCH(B114,'Final Comp Values'!B:B,0))</f>
        <v>455936</v>
      </c>
      <c r="D114" s="314" t="s">
        <v>915</v>
      </c>
      <c r="E114" s="346">
        <f>INDEX('Final Comp Values'!U:U,MATCH($C114,'Final Comp Values'!$C:$C,0))</f>
        <v>1.1639668553400807E-3</v>
      </c>
      <c r="F114" s="346">
        <f>INDEX('Final Comp Values'!V:V,MATCH($C114,'Final Comp Values'!$C:$C,0))</f>
        <v>8.8769433260648734E-4</v>
      </c>
      <c r="G114" s="370">
        <f t="shared" si="27"/>
        <v>239380.86476515047</v>
      </c>
      <c r="H114" s="370">
        <f t="shared" si="28"/>
        <v>119690.43240000001</v>
      </c>
      <c r="I114" s="372">
        <v>114643.95</v>
      </c>
      <c r="J114" s="372">
        <v>114643.95</v>
      </c>
      <c r="K114" s="371">
        <f t="shared" si="43"/>
        <v>109841.25772697816</v>
      </c>
      <c r="L114" s="371">
        <f t="shared" si="48"/>
        <v>7453.22</v>
      </c>
      <c r="M114" s="371">
        <f t="shared" si="48"/>
        <v>7453.22</v>
      </c>
      <c r="N114" s="371">
        <f t="shared" si="48"/>
        <v>7453.22</v>
      </c>
      <c r="O114" s="371">
        <f t="shared" si="48"/>
        <v>7453.22</v>
      </c>
      <c r="P114" s="371">
        <f t="shared" si="29"/>
        <v>29812.89</v>
      </c>
      <c r="Q114" s="371">
        <f t="shared" si="49"/>
        <v>13841.7</v>
      </c>
      <c r="R114" s="371">
        <f t="shared" si="49"/>
        <v>13841.7</v>
      </c>
      <c r="S114" s="371">
        <f t="shared" si="49"/>
        <v>13841.7</v>
      </c>
      <c r="T114" s="371">
        <f t="shared" si="49"/>
        <v>13841.7</v>
      </c>
      <c r="U114" s="371">
        <f t="shared" si="30"/>
        <v>55366.8</v>
      </c>
      <c r="V114" s="370">
        <f t="shared" si="31"/>
        <v>195020.94772697816</v>
      </c>
      <c r="W114" s="369" t="s">
        <v>15028</v>
      </c>
      <c r="X114" s="369" t="s">
        <v>913</v>
      </c>
      <c r="Y114" s="270">
        <v>30550.305097874538</v>
      </c>
      <c r="Z114" s="377">
        <f t="shared" si="32"/>
        <v>118108.88</v>
      </c>
      <c r="AA114" s="376">
        <f t="shared" si="33"/>
        <v>32056.87</v>
      </c>
      <c r="AB114" s="376">
        <f t="shared" si="34"/>
        <v>59534.19</v>
      </c>
      <c r="AC114" s="375">
        <f t="shared" si="35"/>
        <v>3.87</v>
      </c>
      <c r="AD114" s="374">
        <f t="shared" si="36"/>
        <v>1.05</v>
      </c>
      <c r="AE114" s="373">
        <f t="shared" si="37"/>
        <v>1.95</v>
      </c>
      <c r="AF114" s="373">
        <f t="shared" si="38"/>
        <v>6.87</v>
      </c>
      <c r="AG114" s="375">
        <f t="shared" si="39"/>
        <v>3.6</v>
      </c>
      <c r="AH114" s="374">
        <f t="shared" si="40"/>
        <v>0.98</v>
      </c>
      <c r="AI114" s="373">
        <f t="shared" si="41"/>
        <v>1.81</v>
      </c>
      <c r="AJ114" s="373">
        <f t="shared" si="42"/>
        <v>6.3900000000000006</v>
      </c>
      <c r="AK114" s="422">
        <f t="shared" si="44"/>
        <v>0.25</v>
      </c>
      <c r="AL114" s="422">
        <f t="shared" si="45"/>
        <v>0.45</v>
      </c>
    </row>
    <row r="115" spans="1:38" x14ac:dyDescent="0.25">
      <c r="A115" s="313">
        <v>1025904</v>
      </c>
      <c r="B115" s="313">
        <v>4347</v>
      </c>
      <c r="C115" s="297">
        <f>INDEX('Final Comp Values'!C:C,MATCH(B115,'Final Comp Values'!B:B,0))</f>
        <v>455940</v>
      </c>
      <c r="D115" s="314" t="s">
        <v>915</v>
      </c>
      <c r="E115" s="346">
        <f>INDEX('Final Comp Values'!U:U,MATCH($C115,'Final Comp Values'!$C:$C,0))</f>
        <v>2.5821347878062992E-3</v>
      </c>
      <c r="F115" s="346">
        <f>INDEX('Final Comp Values'!V:V,MATCH($C115,'Final Comp Values'!$C:$C,0))</f>
        <v>1.9692540269903142E-3</v>
      </c>
      <c r="G115" s="370">
        <f t="shared" si="27"/>
        <v>531040.60103554546</v>
      </c>
      <c r="H115" s="370">
        <f t="shared" si="28"/>
        <v>265520.30050000001</v>
      </c>
      <c r="I115" s="372">
        <v>254325.22</v>
      </c>
      <c r="J115" s="372">
        <v>254325.22</v>
      </c>
      <c r="K115" s="371">
        <f t="shared" si="43"/>
        <v>243670.97002118672</v>
      </c>
      <c r="L115" s="371">
        <f t="shared" si="48"/>
        <v>16534.169999999998</v>
      </c>
      <c r="M115" s="371">
        <f t="shared" si="48"/>
        <v>16534.169999999998</v>
      </c>
      <c r="N115" s="371">
        <f t="shared" si="48"/>
        <v>16534.169999999998</v>
      </c>
      <c r="O115" s="371">
        <f t="shared" si="48"/>
        <v>16534.169999999998</v>
      </c>
      <c r="P115" s="371">
        <f t="shared" si="29"/>
        <v>66136.679999999993</v>
      </c>
      <c r="Q115" s="371">
        <f t="shared" si="49"/>
        <v>30706.32</v>
      </c>
      <c r="R115" s="371">
        <f t="shared" si="49"/>
        <v>30706.32</v>
      </c>
      <c r="S115" s="371">
        <f t="shared" si="49"/>
        <v>30706.32</v>
      </c>
      <c r="T115" s="371">
        <f t="shared" si="49"/>
        <v>30706.32</v>
      </c>
      <c r="U115" s="371">
        <f t="shared" si="30"/>
        <v>122825.27</v>
      </c>
      <c r="V115" s="370">
        <f t="shared" si="31"/>
        <v>432632.9200211867</v>
      </c>
      <c r="W115" s="369" t="s">
        <v>14889</v>
      </c>
      <c r="X115" s="369" t="s">
        <v>923</v>
      </c>
      <c r="Y115" s="270">
        <v>10494.176731500442</v>
      </c>
      <c r="Z115" s="377">
        <f t="shared" si="32"/>
        <v>262011.8</v>
      </c>
      <c r="AA115" s="376">
        <f t="shared" si="33"/>
        <v>71114.710000000006</v>
      </c>
      <c r="AB115" s="376">
        <f t="shared" si="34"/>
        <v>132070.18</v>
      </c>
      <c r="AC115" s="375">
        <f t="shared" si="35"/>
        <v>24.97</v>
      </c>
      <c r="AD115" s="374">
        <f t="shared" si="36"/>
        <v>6.78</v>
      </c>
      <c r="AE115" s="373">
        <f t="shared" si="37"/>
        <v>12.59</v>
      </c>
      <c r="AF115" s="373">
        <f t="shared" si="38"/>
        <v>44.34</v>
      </c>
      <c r="AG115" s="375">
        <f t="shared" si="39"/>
        <v>23.22</v>
      </c>
      <c r="AH115" s="374">
        <f t="shared" si="40"/>
        <v>6.3</v>
      </c>
      <c r="AI115" s="373">
        <f t="shared" si="41"/>
        <v>11.7</v>
      </c>
      <c r="AJ115" s="373">
        <f t="shared" si="42"/>
        <v>41.22</v>
      </c>
      <c r="AK115" s="422">
        <f t="shared" si="44"/>
        <v>1.58</v>
      </c>
      <c r="AL115" s="422">
        <f t="shared" si="45"/>
        <v>2.93</v>
      </c>
    </row>
    <row r="116" spans="1:38" x14ac:dyDescent="0.25">
      <c r="A116" s="313">
        <v>1025706</v>
      </c>
      <c r="B116" s="313">
        <v>5138</v>
      </c>
      <c r="C116" s="297">
        <f>INDEX('Final Comp Values'!C:C,MATCH(B116,'Final Comp Values'!B:B,0))</f>
        <v>455942</v>
      </c>
      <c r="D116" s="314" t="s">
        <v>1021</v>
      </c>
      <c r="E116" s="346" t="str">
        <f>INDEX('Final Comp Values'!U:U,MATCH($C116,'Final Comp Values'!$C:$C,0))</f>
        <v/>
      </c>
      <c r="F116" s="346">
        <f>INDEX('Final Comp Values'!V:V,MATCH($C116,'Final Comp Values'!$C:$C,0))</f>
        <v>2.0107764284200405E-3</v>
      </c>
      <c r="G116" s="370">
        <f t="shared" si="27"/>
        <v>0</v>
      </c>
      <c r="H116" s="370">
        <f t="shared" si="28"/>
        <v>0</v>
      </c>
      <c r="I116" s="372">
        <v>0</v>
      </c>
      <c r="J116" s="370">
        <f>+I116*2</f>
        <v>0</v>
      </c>
      <c r="K116" s="371">
        <f t="shared" si="43"/>
        <v>0</v>
      </c>
      <c r="L116" s="371">
        <f t="shared" si="48"/>
        <v>16882.8</v>
      </c>
      <c r="M116" s="371">
        <f t="shared" si="48"/>
        <v>16882.8</v>
      </c>
      <c r="N116" s="371">
        <f t="shared" si="48"/>
        <v>16882.8</v>
      </c>
      <c r="O116" s="371">
        <f t="shared" si="48"/>
        <v>16882.8</v>
      </c>
      <c r="P116" s="371">
        <f t="shared" si="29"/>
        <v>67531.199999999997</v>
      </c>
      <c r="Q116" s="371">
        <f t="shared" si="49"/>
        <v>31353.77</v>
      </c>
      <c r="R116" s="371">
        <f t="shared" si="49"/>
        <v>31353.77</v>
      </c>
      <c r="S116" s="371">
        <f t="shared" si="49"/>
        <v>31353.77</v>
      </c>
      <c r="T116" s="371">
        <f t="shared" si="49"/>
        <v>31353.77</v>
      </c>
      <c r="U116" s="371">
        <f t="shared" si="30"/>
        <v>125415.08</v>
      </c>
      <c r="V116" s="370">
        <f t="shared" si="31"/>
        <v>192946.28</v>
      </c>
      <c r="W116" s="369" t="s">
        <v>14889</v>
      </c>
      <c r="X116" s="369" t="s">
        <v>923</v>
      </c>
      <c r="Y116" s="270">
        <v>10494.176731500442</v>
      </c>
      <c r="Z116" s="377">
        <f t="shared" si="32"/>
        <v>0</v>
      </c>
      <c r="AA116" s="376">
        <f t="shared" si="33"/>
        <v>72614.19</v>
      </c>
      <c r="AB116" s="376">
        <f t="shared" si="34"/>
        <v>134854.92000000001</v>
      </c>
      <c r="AC116" s="375">
        <f t="shared" si="35"/>
        <v>0</v>
      </c>
      <c r="AD116" s="374">
        <f t="shared" si="36"/>
        <v>6.92</v>
      </c>
      <c r="AE116" s="373">
        <f t="shared" si="37"/>
        <v>12.85</v>
      </c>
      <c r="AF116" s="373">
        <f t="shared" si="38"/>
        <v>19.77</v>
      </c>
      <c r="AG116" s="375">
        <f t="shared" si="39"/>
        <v>0</v>
      </c>
      <c r="AH116" s="374">
        <f t="shared" si="40"/>
        <v>6.44</v>
      </c>
      <c r="AI116" s="373">
        <f t="shared" si="41"/>
        <v>11.95</v>
      </c>
      <c r="AJ116" s="373">
        <f t="shared" si="42"/>
        <v>18.39</v>
      </c>
      <c r="AK116" s="422">
        <f t="shared" si="44"/>
        <v>1.61</v>
      </c>
      <c r="AL116" s="422">
        <f t="shared" si="45"/>
        <v>2.99</v>
      </c>
    </row>
    <row r="117" spans="1:38" x14ac:dyDescent="0.25">
      <c r="A117" s="378">
        <v>1026046</v>
      </c>
      <c r="B117" s="297">
        <v>4645</v>
      </c>
      <c r="C117" s="297">
        <f>INDEX('Final Comp Values'!C:C,MATCH(B117,'Final Comp Values'!B:B,0))</f>
        <v>455946</v>
      </c>
      <c r="D117" s="299" t="s">
        <v>915</v>
      </c>
      <c r="E117" s="346">
        <f>INDEX('Final Comp Values'!U:U,MATCH($C117,'Final Comp Values'!$C:$C,0))</f>
        <v>1.7768149111215996E-3</v>
      </c>
      <c r="F117" s="346">
        <f>INDEX('Final Comp Values'!V:V,MATCH($C117,'Final Comp Values'!$C:$C,0))</f>
        <v>1.3550802752304377E-3</v>
      </c>
      <c r="G117" s="370">
        <f t="shared" si="27"/>
        <v>365418.9017501109</v>
      </c>
      <c r="H117" s="370">
        <f t="shared" si="28"/>
        <v>182709.4509</v>
      </c>
      <c r="I117" s="372">
        <v>175005.91</v>
      </c>
      <c r="J117" s="372">
        <v>175005.91</v>
      </c>
      <c r="K117" s="371">
        <f t="shared" si="43"/>
        <v>167674.52070499255</v>
      </c>
      <c r="L117" s="371">
        <f t="shared" si="48"/>
        <v>11377.47</v>
      </c>
      <c r="M117" s="371">
        <f t="shared" si="48"/>
        <v>11377.47</v>
      </c>
      <c r="N117" s="371">
        <f t="shared" si="48"/>
        <v>11377.47</v>
      </c>
      <c r="O117" s="371">
        <f t="shared" si="48"/>
        <v>11377.47</v>
      </c>
      <c r="P117" s="371">
        <f t="shared" si="29"/>
        <v>45509.88</v>
      </c>
      <c r="Q117" s="371">
        <f t="shared" si="49"/>
        <v>21129.59</v>
      </c>
      <c r="R117" s="371">
        <f t="shared" si="49"/>
        <v>21129.59</v>
      </c>
      <c r="S117" s="371">
        <f t="shared" si="49"/>
        <v>21129.59</v>
      </c>
      <c r="T117" s="371">
        <f t="shared" si="49"/>
        <v>21129.59</v>
      </c>
      <c r="U117" s="371">
        <f t="shared" si="30"/>
        <v>84518.35</v>
      </c>
      <c r="V117" s="370">
        <f t="shared" si="31"/>
        <v>297702.75070499256</v>
      </c>
      <c r="W117" s="369" t="s">
        <v>15031</v>
      </c>
      <c r="X117" s="369" t="s">
        <v>913</v>
      </c>
      <c r="Y117" s="270">
        <v>30550.305097874538</v>
      </c>
      <c r="Z117" s="377">
        <f t="shared" si="32"/>
        <v>180295.18</v>
      </c>
      <c r="AA117" s="376">
        <f t="shared" si="33"/>
        <v>48935.35</v>
      </c>
      <c r="AB117" s="376">
        <f t="shared" si="34"/>
        <v>90879.95</v>
      </c>
      <c r="AC117" s="375">
        <f t="shared" si="35"/>
        <v>5.9</v>
      </c>
      <c r="AD117" s="374">
        <f t="shared" si="36"/>
        <v>1.6</v>
      </c>
      <c r="AE117" s="373">
        <f t="shared" si="37"/>
        <v>2.97</v>
      </c>
      <c r="AF117" s="373">
        <f t="shared" si="38"/>
        <v>10.47</v>
      </c>
      <c r="AG117" s="375">
        <f t="shared" si="39"/>
        <v>5.49</v>
      </c>
      <c r="AH117" s="374">
        <f t="shared" si="40"/>
        <v>1.49</v>
      </c>
      <c r="AI117" s="373">
        <f t="shared" si="41"/>
        <v>2.77</v>
      </c>
      <c r="AJ117" s="373">
        <f t="shared" si="42"/>
        <v>9.75</v>
      </c>
      <c r="AK117" s="422">
        <f t="shared" si="44"/>
        <v>0.37</v>
      </c>
      <c r="AL117" s="422">
        <f t="shared" si="45"/>
        <v>0.69</v>
      </c>
    </row>
    <row r="118" spans="1:38" x14ac:dyDescent="0.25">
      <c r="A118" s="313">
        <v>1026563</v>
      </c>
      <c r="B118" s="313">
        <v>4906</v>
      </c>
      <c r="C118" s="297">
        <f>INDEX('Final Comp Values'!C:C,MATCH(B118,'Final Comp Values'!B:B,0))</f>
        <v>455951</v>
      </c>
      <c r="D118" s="314" t="s">
        <v>915</v>
      </c>
      <c r="E118" s="346">
        <f>INDEX('Final Comp Values'!U:U,MATCH($C118,'Final Comp Values'!$C:$C,0))</f>
        <v>1.0491504387653804E-3</v>
      </c>
      <c r="F118" s="346">
        <f>INDEX('Final Comp Values'!V:V,MATCH($C118,'Final Comp Values'!$C:$C,0))</f>
        <v>8.0013008469345876E-4</v>
      </c>
      <c r="G118" s="370">
        <f t="shared" si="27"/>
        <v>215767.77564427754</v>
      </c>
      <c r="H118" s="370">
        <f t="shared" si="28"/>
        <v>107883.8878</v>
      </c>
      <c r="I118" s="372">
        <v>103335.2</v>
      </c>
      <c r="J118" s="372"/>
      <c r="K118" s="371">
        <f t="shared" si="43"/>
        <v>99006.258820944044</v>
      </c>
      <c r="L118" s="371">
        <f t="shared" si="48"/>
        <v>6718.02</v>
      </c>
      <c r="M118" s="371">
        <f t="shared" si="48"/>
        <v>6718.02</v>
      </c>
      <c r="N118" s="371">
        <f t="shared" si="48"/>
        <v>6718.02</v>
      </c>
      <c r="O118" s="371">
        <f t="shared" si="48"/>
        <v>6718.02</v>
      </c>
      <c r="P118" s="371">
        <f t="shared" si="29"/>
        <v>26872.080000000002</v>
      </c>
      <c r="Q118" s="371">
        <f t="shared" si="49"/>
        <v>12476.32</v>
      </c>
      <c r="R118" s="371">
        <f t="shared" si="49"/>
        <v>12476.32</v>
      </c>
      <c r="S118" s="371">
        <f t="shared" si="49"/>
        <v>12476.32</v>
      </c>
      <c r="T118" s="371">
        <f t="shared" si="49"/>
        <v>12476.32</v>
      </c>
      <c r="U118" s="371">
        <f t="shared" si="30"/>
        <v>49905.29</v>
      </c>
      <c r="V118" s="370">
        <f t="shared" si="31"/>
        <v>175783.62882094405</v>
      </c>
      <c r="W118" s="369" t="s">
        <v>14939</v>
      </c>
      <c r="X118" s="369" t="s">
        <v>925</v>
      </c>
      <c r="Y118" s="270">
        <v>28279.08911159166</v>
      </c>
      <c r="Z118" s="377">
        <f t="shared" si="32"/>
        <v>106458.34</v>
      </c>
      <c r="AA118" s="376">
        <f t="shared" si="33"/>
        <v>28894.71</v>
      </c>
      <c r="AB118" s="376">
        <f t="shared" si="34"/>
        <v>53661.599999999999</v>
      </c>
      <c r="AC118" s="375">
        <f t="shared" si="35"/>
        <v>3.76</v>
      </c>
      <c r="AD118" s="374">
        <f t="shared" si="36"/>
        <v>1.02</v>
      </c>
      <c r="AE118" s="373">
        <f t="shared" si="37"/>
        <v>1.9</v>
      </c>
      <c r="AF118" s="373">
        <f t="shared" si="38"/>
        <v>6.68</v>
      </c>
      <c r="AG118" s="375">
        <f t="shared" si="39"/>
        <v>3.5</v>
      </c>
      <c r="AH118" s="374">
        <f t="shared" si="40"/>
        <v>0.95</v>
      </c>
      <c r="AI118" s="373">
        <f t="shared" si="41"/>
        <v>1.76</v>
      </c>
      <c r="AJ118" s="373">
        <f t="shared" si="42"/>
        <v>6.21</v>
      </c>
      <c r="AK118" s="422">
        <f t="shared" si="44"/>
        <v>0.24</v>
      </c>
      <c r="AL118" s="422">
        <f t="shared" si="45"/>
        <v>0.44</v>
      </c>
    </row>
    <row r="119" spans="1:38" x14ac:dyDescent="0.25">
      <c r="A119" s="297">
        <v>1026416</v>
      </c>
      <c r="B119" s="297">
        <v>4910</v>
      </c>
      <c r="C119" s="297">
        <f>INDEX('Final Comp Values'!C:C,MATCH(B119,'Final Comp Values'!B:B,0))</f>
        <v>455954</v>
      </c>
      <c r="D119" s="299" t="s">
        <v>915</v>
      </c>
      <c r="E119" s="346">
        <f>INDEX('Final Comp Values'!U:U,MATCH($C119,'Final Comp Values'!$C:$C,0))</f>
        <v>8.0334454048556483E-4</v>
      </c>
      <c r="F119" s="346">
        <f>INDEX('Final Comp Values'!V:V,MATCH($C119,'Final Comp Values'!$C:$C,0))</f>
        <v>6.1266727007535141E-4</v>
      </c>
      <c r="G119" s="370">
        <f t="shared" si="27"/>
        <v>165215.45259088185</v>
      </c>
      <c r="H119" s="370">
        <f t="shared" si="28"/>
        <v>82607.726299999995</v>
      </c>
      <c r="I119" s="372">
        <v>79124.75</v>
      </c>
      <c r="J119" s="372">
        <v>79124.75</v>
      </c>
      <c r="K119" s="371">
        <f t="shared" si="43"/>
        <v>75810.040732864552</v>
      </c>
      <c r="L119" s="371">
        <f t="shared" si="48"/>
        <v>5144.05</v>
      </c>
      <c r="M119" s="371">
        <f t="shared" si="48"/>
        <v>5144.05</v>
      </c>
      <c r="N119" s="371">
        <f t="shared" si="48"/>
        <v>5144.05</v>
      </c>
      <c r="O119" s="371">
        <f t="shared" si="48"/>
        <v>5144.05</v>
      </c>
      <c r="P119" s="371">
        <f t="shared" si="29"/>
        <v>20576.21</v>
      </c>
      <c r="Q119" s="371">
        <f t="shared" si="49"/>
        <v>9553.24</v>
      </c>
      <c r="R119" s="371">
        <f t="shared" si="49"/>
        <v>9553.24</v>
      </c>
      <c r="S119" s="371">
        <f t="shared" si="49"/>
        <v>9553.24</v>
      </c>
      <c r="T119" s="371">
        <f t="shared" si="49"/>
        <v>9553.24</v>
      </c>
      <c r="U119" s="371">
        <f t="shared" si="30"/>
        <v>38212.959999999999</v>
      </c>
      <c r="V119" s="370">
        <f t="shared" si="31"/>
        <v>134599.21073286454</v>
      </c>
      <c r="W119" s="369" t="s">
        <v>14947</v>
      </c>
      <c r="X119" s="369" t="s">
        <v>925</v>
      </c>
      <c r="Y119" s="270">
        <v>28279.08911159166</v>
      </c>
      <c r="Z119" s="377">
        <f t="shared" si="32"/>
        <v>81516.17</v>
      </c>
      <c r="AA119" s="376">
        <f t="shared" si="33"/>
        <v>22124.959999999999</v>
      </c>
      <c r="AB119" s="376">
        <f t="shared" si="34"/>
        <v>41089.199999999997</v>
      </c>
      <c r="AC119" s="375">
        <f t="shared" si="35"/>
        <v>2.88</v>
      </c>
      <c r="AD119" s="374">
        <f t="shared" si="36"/>
        <v>0.78</v>
      </c>
      <c r="AE119" s="373">
        <f t="shared" si="37"/>
        <v>1.45</v>
      </c>
      <c r="AF119" s="373">
        <f t="shared" si="38"/>
        <v>5.1100000000000003</v>
      </c>
      <c r="AG119" s="375">
        <f t="shared" si="39"/>
        <v>2.68</v>
      </c>
      <c r="AH119" s="374">
        <f t="shared" si="40"/>
        <v>0.73</v>
      </c>
      <c r="AI119" s="373">
        <f t="shared" si="41"/>
        <v>1.35</v>
      </c>
      <c r="AJ119" s="373">
        <f t="shared" si="42"/>
        <v>4.76</v>
      </c>
      <c r="AK119" s="422">
        <f t="shared" si="44"/>
        <v>0.18</v>
      </c>
      <c r="AL119" s="422">
        <f t="shared" si="45"/>
        <v>0.34</v>
      </c>
    </row>
    <row r="120" spans="1:38" x14ac:dyDescent="0.25">
      <c r="A120" s="297">
        <v>1026274</v>
      </c>
      <c r="B120" s="297">
        <v>4955</v>
      </c>
      <c r="C120" s="297">
        <f>INDEX('Final Comp Values'!C:C,MATCH(B120,'Final Comp Values'!B:B,0))</f>
        <v>455957</v>
      </c>
      <c r="D120" s="299" t="s">
        <v>915</v>
      </c>
      <c r="E120" s="346">
        <f>INDEX('Final Comp Values'!U:U,MATCH($C120,'Final Comp Values'!$C:$C,0))</f>
        <v>2.6152216691418041E-3</v>
      </c>
      <c r="F120" s="346">
        <f>INDEX('Final Comp Values'!V:V,MATCH($C120,'Final Comp Values'!$C:$C,0))</f>
        <v>1.9944875952061115E-3</v>
      </c>
      <c r="G120" s="370">
        <f t="shared" si="27"/>
        <v>537845.23316930234</v>
      </c>
      <c r="H120" s="370">
        <f t="shared" si="28"/>
        <v>268922.61660000001</v>
      </c>
      <c r="I120" s="372">
        <v>257584.08</v>
      </c>
      <c r="J120" s="372">
        <v>257584.08</v>
      </c>
      <c r="K120" s="371">
        <f t="shared" si="43"/>
        <v>246793.31379195783</v>
      </c>
      <c r="L120" s="371">
        <f t="shared" si="48"/>
        <v>16746.04</v>
      </c>
      <c r="M120" s="371">
        <f t="shared" si="48"/>
        <v>16746.04</v>
      </c>
      <c r="N120" s="371">
        <f t="shared" si="48"/>
        <v>16746.04</v>
      </c>
      <c r="O120" s="371">
        <f t="shared" si="48"/>
        <v>16746.04</v>
      </c>
      <c r="P120" s="371">
        <f t="shared" si="29"/>
        <v>66984.14</v>
      </c>
      <c r="Q120" s="371">
        <f t="shared" si="49"/>
        <v>31099.78</v>
      </c>
      <c r="R120" s="371">
        <f t="shared" si="49"/>
        <v>31099.78</v>
      </c>
      <c r="S120" s="371">
        <f t="shared" si="49"/>
        <v>31099.78</v>
      </c>
      <c r="T120" s="371">
        <f t="shared" si="49"/>
        <v>31099.78</v>
      </c>
      <c r="U120" s="371">
        <f t="shared" si="30"/>
        <v>124399.13</v>
      </c>
      <c r="V120" s="370">
        <f t="shared" si="31"/>
        <v>438176.58379195782</v>
      </c>
      <c r="W120" s="369" t="s">
        <v>14949</v>
      </c>
      <c r="X120" s="369" t="s">
        <v>937</v>
      </c>
      <c r="Y120" s="270">
        <v>35034.628533077281</v>
      </c>
      <c r="Z120" s="377">
        <f t="shared" si="32"/>
        <v>265369.15000000002</v>
      </c>
      <c r="AA120" s="376">
        <f t="shared" si="33"/>
        <v>72025.960000000006</v>
      </c>
      <c r="AB120" s="376">
        <f t="shared" si="34"/>
        <v>133762.51</v>
      </c>
      <c r="AC120" s="375">
        <f t="shared" si="35"/>
        <v>7.57</v>
      </c>
      <c r="AD120" s="374">
        <f t="shared" si="36"/>
        <v>2.06</v>
      </c>
      <c r="AE120" s="373">
        <f t="shared" si="37"/>
        <v>3.82</v>
      </c>
      <c r="AF120" s="373">
        <f t="shared" si="38"/>
        <v>13.450000000000001</v>
      </c>
      <c r="AG120" s="375">
        <f t="shared" si="39"/>
        <v>7.04</v>
      </c>
      <c r="AH120" s="374">
        <f t="shared" si="40"/>
        <v>1.91</v>
      </c>
      <c r="AI120" s="373">
        <f t="shared" si="41"/>
        <v>3.55</v>
      </c>
      <c r="AJ120" s="373">
        <f t="shared" si="42"/>
        <v>12.5</v>
      </c>
      <c r="AK120" s="422">
        <f t="shared" si="44"/>
        <v>0.48</v>
      </c>
      <c r="AL120" s="422">
        <f t="shared" si="45"/>
        <v>0.89</v>
      </c>
    </row>
    <row r="121" spans="1:38" x14ac:dyDescent="0.25">
      <c r="A121" s="311">
        <v>1026239</v>
      </c>
      <c r="B121" s="311">
        <v>4735</v>
      </c>
      <c r="C121" s="297">
        <f>INDEX('Final Comp Values'!C:C,MATCH(B121,'Final Comp Values'!B:B,0))</f>
        <v>455961</v>
      </c>
      <c r="D121" s="312" t="s">
        <v>915</v>
      </c>
      <c r="E121" s="346">
        <f>INDEX('Final Comp Values'!U:U,MATCH($C121,'Final Comp Values'!$C:$C,0))</f>
        <v>2.3621317186276795E-3</v>
      </c>
      <c r="F121" s="346">
        <f>INDEX('Final Comp Values'!V:V,MATCH($C121,'Final Comp Values'!$C:$C,0))</f>
        <v>1.8014696293763175E-3</v>
      </c>
      <c r="G121" s="370">
        <f t="shared" si="27"/>
        <v>485794.87542974367</v>
      </c>
      <c r="H121" s="370">
        <f t="shared" si="28"/>
        <v>242897.43770000001</v>
      </c>
      <c r="I121" s="372">
        <v>232656.2</v>
      </c>
      <c r="J121" s="372">
        <v>232656.2</v>
      </c>
      <c r="K121" s="371">
        <f t="shared" si="43"/>
        <v>222909.71405285035</v>
      </c>
      <c r="L121" s="371">
        <f t="shared" si="48"/>
        <v>15125.43</v>
      </c>
      <c r="M121" s="371">
        <f t="shared" si="48"/>
        <v>15125.43</v>
      </c>
      <c r="N121" s="371">
        <f t="shared" si="48"/>
        <v>15125.43</v>
      </c>
      <c r="O121" s="371">
        <f t="shared" si="48"/>
        <v>15125.43</v>
      </c>
      <c r="P121" s="371">
        <f t="shared" si="29"/>
        <v>60501.71</v>
      </c>
      <c r="Q121" s="371">
        <f t="shared" si="49"/>
        <v>28090.080000000002</v>
      </c>
      <c r="R121" s="371">
        <f t="shared" si="49"/>
        <v>28090.080000000002</v>
      </c>
      <c r="S121" s="371">
        <f t="shared" si="49"/>
        <v>28090.080000000002</v>
      </c>
      <c r="T121" s="371">
        <f t="shared" si="49"/>
        <v>28090.080000000002</v>
      </c>
      <c r="U121" s="371">
        <f t="shared" si="30"/>
        <v>112360.31</v>
      </c>
      <c r="V121" s="370">
        <f t="shared" si="31"/>
        <v>395771.73405285034</v>
      </c>
      <c r="W121" s="369" t="s">
        <v>15013</v>
      </c>
      <c r="X121" s="369" t="s">
        <v>913</v>
      </c>
      <c r="Y121" s="270">
        <v>30550.305097874538</v>
      </c>
      <c r="Z121" s="377">
        <f t="shared" si="32"/>
        <v>239687.86</v>
      </c>
      <c r="AA121" s="376">
        <f t="shared" si="33"/>
        <v>65055.6</v>
      </c>
      <c r="AB121" s="376">
        <f t="shared" si="34"/>
        <v>120817.54</v>
      </c>
      <c r="AC121" s="375">
        <f t="shared" si="35"/>
        <v>7.85</v>
      </c>
      <c r="AD121" s="374">
        <f t="shared" si="36"/>
        <v>2.13</v>
      </c>
      <c r="AE121" s="373">
        <f t="shared" si="37"/>
        <v>3.95</v>
      </c>
      <c r="AF121" s="373">
        <f t="shared" si="38"/>
        <v>13.93</v>
      </c>
      <c r="AG121" s="375">
        <f t="shared" si="39"/>
        <v>7.3</v>
      </c>
      <c r="AH121" s="374">
        <f t="shared" si="40"/>
        <v>1.98</v>
      </c>
      <c r="AI121" s="373">
        <f t="shared" si="41"/>
        <v>3.68</v>
      </c>
      <c r="AJ121" s="373">
        <f t="shared" si="42"/>
        <v>12.959999999999999</v>
      </c>
      <c r="AK121" s="422">
        <f t="shared" si="44"/>
        <v>0.5</v>
      </c>
      <c r="AL121" s="422">
        <f t="shared" si="45"/>
        <v>0.92</v>
      </c>
    </row>
    <row r="122" spans="1:38" x14ac:dyDescent="0.25">
      <c r="A122" s="297">
        <v>1028682</v>
      </c>
      <c r="B122" s="297">
        <v>4653</v>
      </c>
      <c r="C122" s="297">
        <f>INDEX('Final Comp Values'!C:C,MATCH(B122,'Final Comp Values'!B:B,0))</f>
        <v>455962</v>
      </c>
      <c r="D122" s="299" t="s">
        <v>915</v>
      </c>
      <c r="E122" s="346">
        <f>INDEX('Final Comp Values'!U:U,MATCH($C122,'Final Comp Values'!$C:$C,0))</f>
        <v>9.9606327841363714E-4</v>
      </c>
      <c r="F122" s="346">
        <f>INDEX('Final Comp Values'!V:V,MATCH($C122,'Final Comp Values'!$C:$C,0))</f>
        <v>7.5964338942184335E-4</v>
      </c>
      <c r="G122" s="370">
        <f t="shared" si="27"/>
        <v>204849.895728175</v>
      </c>
      <c r="H122" s="370">
        <f t="shared" si="28"/>
        <v>102424.9479</v>
      </c>
      <c r="I122" s="372">
        <v>98106.559999999998</v>
      </c>
      <c r="J122" s="372">
        <v>98106.559999999998</v>
      </c>
      <c r="K122" s="371">
        <f t="shared" si="43"/>
        <v>93996.528143960531</v>
      </c>
      <c r="L122" s="371">
        <f t="shared" si="48"/>
        <v>6378.09</v>
      </c>
      <c r="M122" s="371">
        <f t="shared" si="48"/>
        <v>6378.09</v>
      </c>
      <c r="N122" s="371">
        <f t="shared" si="48"/>
        <v>6378.09</v>
      </c>
      <c r="O122" s="371">
        <f t="shared" si="48"/>
        <v>6378.09</v>
      </c>
      <c r="P122" s="371">
        <f t="shared" si="29"/>
        <v>25512.35</v>
      </c>
      <c r="Q122" s="371">
        <f t="shared" si="49"/>
        <v>11845.02</v>
      </c>
      <c r="R122" s="371">
        <f t="shared" si="49"/>
        <v>11845.02</v>
      </c>
      <c r="S122" s="371">
        <f t="shared" si="49"/>
        <v>11845.02</v>
      </c>
      <c r="T122" s="371">
        <f t="shared" si="49"/>
        <v>11845.02</v>
      </c>
      <c r="U122" s="371">
        <f t="shared" si="30"/>
        <v>47380.08</v>
      </c>
      <c r="V122" s="370">
        <f t="shared" si="31"/>
        <v>166888.95814396051</v>
      </c>
      <c r="W122" s="369" t="s">
        <v>14945</v>
      </c>
      <c r="X122" s="369" t="s">
        <v>941</v>
      </c>
      <c r="Y122" s="270">
        <v>38595.893614676956</v>
      </c>
      <c r="Z122" s="377">
        <f t="shared" si="32"/>
        <v>101071.54</v>
      </c>
      <c r="AA122" s="376">
        <f t="shared" si="33"/>
        <v>27432.63</v>
      </c>
      <c r="AB122" s="376">
        <f t="shared" si="34"/>
        <v>50946.32</v>
      </c>
      <c r="AC122" s="375">
        <f t="shared" si="35"/>
        <v>2.62</v>
      </c>
      <c r="AD122" s="374">
        <f t="shared" si="36"/>
        <v>0.71</v>
      </c>
      <c r="AE122" s="373">
        <f t="shared" si="37"/>
        <v>1.32</v>
      </c>
      <c r="AF122" s="373">
        <f t="shared" si="38"/>
        <v>4.6500000000000004</v>
      </c>
      <c r="AG122" s="375">
        <f t="shared" si="39"/>
        <v>2.44</v>
      </c>
      <c r="AH122" s="374">
        <f t="shared" si="40"/>
        <v>0.66</v>
      </c>
      <c r="AI122" s="373">
        <f t="shared" si="41"/>
        <v>1.23</v>
      </c>
      <c r="AJ122" s="373">
        <f t="shared" si="42"/>
        <v>4.33</v>
      </c>
      <c r="AK122" s="422">
        <f t="shared" si="44"/>
        <v>0.17</v>
      </c>
      <c r="AL122" s="422">
        <f t="shared" si="45"/>
        <v>0.31</v>
      </c>
    </row>
    <row r="123" spans="1:38" x14ac:dyDescent="0.25">
      <c r="A123" s="297">
        <v>1028620</v>
      </c>
      <c r="B123" s="297">
        <v>5170</v>
      </c>
      <c r="C123" s="297">
        <f>INDEX('Final Comp Values'!C:C,MATCH(B123,'Final Comp Values'!B:B,0))</f>
        <v>455965</v>
      </c>
      <c r="D123" s="299" t="s">
        <v>915</v>
      </c>
      <c r="E123" s="346">
        <f>INDEX('Final Comp Values'!U:U,MATCH($C123,'Final Comp Values'!$C:$C,0))</f>
        <v>6.2589762054705211E-3</v>
      </c>
      <c r="F123" s="346">
        <f>INDEX('Final Comp Values'!V:V,MATCH($C123,'Final Comp Values'!$C:$C,0))</f>
        <v>4.7733813725234497E-3</v>
      </c>
      <c r="G123" s="370">
        <f t="shared" si="27"/>
        <v>1287218.042108489</v>
      </c>
      <c r="H123" s="370">
        <f t="shared" si="28"/>
        <v>643609.02110000001</v>
      </c>
      <c r="I123" s="372">
        <v>616472.66</v>
      </c>
      <c r="J123" s="372">
        <v>616472.66</v>
      </c>
      <c r="K123" s="371">
        <f t="shared" si="43"/>
        <v>590647.24681635678</v>
      </c>
      <c r="L123" s="371">
        <f t="shared" si="48"/>
        <v>40078.07</v>
      </c>
      <c r="M123" s="371">
        <f t="shared" si="48"/>
        <v>40078.07</v>
      </c>
      <c r="N123" s="371">
        <f t="shared" si="48"/>
        <v>40078.07</v>
      </c>
      <c r="O123" s="371">
        <f t="shared" si="48"/>
        <v>40078.07</v>
      </c>
      <c r="P123" s="371">
        <f t="shared" si="29"/>
        <v>160312.29</v>
      </c>
      <c r="Q123" s="371">
        <f t="shared" si="49"/>
        <v>74430.710000000006</v>
      </c>
      <c r="R123" s="371">
        <f t="shared" si="49"/>
        <v>74430.710000000006</v>
      </c>
      <c r="S123" s="371">
        <f t="shared" si="49"/>
        <v>74430.710000000006</v>
      </c>
      <c r="T123" s="371">
        <f t="shared" si="49"/>
        <v>74430.710000000006</v>
      </c>
      <c r="U123" s="371">
        <f t="shared" si="30"/>
        <v>297722.82</v>
      </c>
      <c r="V123" s="370">
        <f t="shared" si="31"/>
        <v>1048682.3568163568</v>
      </c>
      <c r="W123" s="369" t="s">
        <v>14884</v>
      </c>
      <c r="X123" s="369" t="s">
        <v>913</v>
      </c>
      <c r="Y123" s="270">
        <v>30550.305097874538</v>
      </c>
      <c r="Z123" s="377">
        <f t="shared" si="32"/>
        <v>635104.56999999995</v>
      </c>
      <c r="AA123" s="376">
        <f t="shared" si="33"/>
        <v>172378.81</v>
      </c>
      <c r="AB123" s="376">
        <f t="shared" si="34"/>
        <v>320132.06</v>
      </c>
      <c r="AC123" s="375">
        <f t="shared" si="35"/>
        <v>20.79</v>
      </c>
      <c r="AD123" s="374">
        <f t="shared" si="36"/>
        <v>5.64</v>
      </c>
      <c r="AE123" s="373">
        <f t="shared" si="37"/>
        <v>10.48</v>
      </c>
      <c r="AF123" s="373">
        <f t="shared" si="38"/>
        <v>36.909999999999997</v>
      </c>
      <c r="AG123" s="375">
        <f t="shared" si="39"/>
        <v>19.329999999999998</v>
      </c>
      <c r="AH123" s="374">
        <f t="shared" si="40"/>
        <v>5.25</v>
      </c>
      <c r="AI123" s="373">
        <f t="shared" si="41"/>
        <v>9.75</v>
      </c>
      <c r="AJ123" s="373">
        <f t="shared" si="42"/>
        <v>34.33</v>
      </c>
      <c r="AK123" s="422">
        <f t="shared" si="44"/>
        <v>1.31</v>
      </c>
      <c r="AL123" s="422">
        <f t="shared" si="45"/>
        <v>2.44</v>
      </c>
    </row>
    <row r="124" spans="1:38" x14ac:dyDescent="0.25">
      <c r="A124" s="297">
        <v>1026574</v>
      </c>
      <c r="B124" s="297">
        <v>5241</v>
      </c>
      <c r="C124" s="297">
        <f>INDEX('Final Comp Values'!C:C,MATCH(B124,'Final Comp Values'!B:B,0))</f>
        <v>455968</v>
      </c>
      <c r="D124" s="299" t="s">
        <v>915</v>
      </c>
      <c r="E124" s="346">
        <f>INDEX('Final Comp Values'!U:U,MATCH($C124,'Final Comp Values'!$C:$C,0))</f>
        <v>4.9173525507207694E-4</v>
      </c>
      <c r="F124" s="346">
        <f>INDEX('Final Comp Values'!V:V,MATCH($C124,'Final Comp Values'!$C:$C,0))</f>
        <v>3.7501978434149755E-4</v>
      </c>
      <c r="G124" s="370">
        <f t="shared" si="27"/>
        <v>101130.03652520092</v>
      </c>
      <c r="H124" s="370">
        <f t="shared" si="28"/>
        <v>50565.018300000003</v>
      </c>
      <c r="I124" s="372">
        <v>48433.06</v>
      </c>
      <c r="J124" s="372">
        <v>48433.06</v>
      </c>
      <c r="K124" s="371">
        <f t="shared" si="43"/>
        <v>46404.0867126171</v>
      </c>
      <c r="L124" s="371">
        <f t="shared" si="48"/>
        <v>3148.73</v>
      </c>
      <c r="M124" s="371">
        <f t="shared" si="48"/>
        <v>3148.73</v>
      </c>
      <c r="N124" s="371">
        <f t="shared" si="48"/>
        <v>3148.73</v>
      </c>
      <c r="O124" s="371">
        <f t="shared" si="48"/>
        <v>3148.73</v>
      </c>
      <c r="P124" s="371">
        <f t="shared" si="29"/>
        <v>12594.9</v>
      </c>
      <c r="Q124" s="371">
        <f t="shared" si="49"/>
        <v>5847.64</v>
      </c>
      <c r="R124" s="371">
        <f t="shared" si="49"/>
        <v>5847.64</v>
      </c>
      <c r="S124" s="371">
        <f t="shared" si="49"/>
        <v>5847.64</v>
      </c>
      <c r="T124" s="371">
        <f t="shared" si="49"/>
        <v>5847.64</v>
      </c>
      <c r="U124" s="371">
        <f t="shared" si="30"/>
        <v>23390.54</v>
      </c>
      <c r="V124" s="370">
        <f t="shared" si="31"/>
        <v>82389.526712617109</v>
      </c>
      <c r="W124" s="369" t="s">
        <v>14919</v>
      </c>
      <c r="X124" s="369" t="s">
        <v>913</v>
      </c>
      <c r="Y124" s="270">
        <v>30550.305097874538</v>
      </c>
      <c r="Z124" s="377">
        <f t="shared" si="32"/>
        <v>49896.87</v>
      </c>
      <c r="AA124" s="376">
        <f t="shared" si="33"/>
        <v>13542.9</v>
      </c>
      <c r="AB124" s="376">
        <f t="shared" si="34"/>
        <v>25151.119999999999</v>
      </c>
      <c r="AC124" s="375">
        <f t="shared" si="35"/>
        <v>1.63</v>
      </c>
      <c r="AD124" s="374">
        <f t="shared" si="36"/>
        <v>0.44</v>
      </c>
      <c r="AE124" s="373">
        <f t="shared" si="37"/>
        <v>0.82</v>
      </c>
      <c r="AF124" s="373">
        <f t="shared" si="38"/>
        <v>2.8899999999999997</v>
      </c>
      <c r="AG124" s="375">
        <f t="shared" si="39"/>
        <v>1.52</v>
      </c>
      <c r="AH124" s="374">
        <f t="shared" si="40"/>
        <v>0.41</v>
      </c>
      <c r="AI124" s="373">
        <f t="shared" si="41"/>
        <v>0.77</v>
      </c>
      <c r="AJ124" s="373">
        <f t="shared" si="42"/>
        <v>2.7</v>
      </c>
      <c r="AK124" s="422">
        <f t="shared" si="44"/>
        <v>0.1</v>
      </c>
      <c r="AL124" s="422">
        <f t="shared" si="45"/>
        <v>0.19</v>
      </c>
    </row>
    <row r="125" spans="1:38" x14ac:dyDescent="0.25">
      <c r="A125" s="297">
        <v>1015212</v>
      </c>
      <c r="B125" s="297">
        <v>4863</v>
      </c>
      <c r="C125" s="297">
        <f>INDEX('Final Comp Values'!C:C,MATCH(B125,'Final Comp Values'!B:B,0))</f>
        <v>455970</v>
      </c>
      <c r="D125" s="299" t="s">
        <v>915</v>
      </c>
      <c r="E125" s="346">
        <f>INDEX('Final Comp Values'!U:U,MATCH($C125,'Final Comp Values'!$C:$C,0))</f>
        <v>1.5538488376442782E-3</v>
      </c>
      <c r="F125" s="346">
        <f>INDEX('Final Comp Values'!V:V,MATCH($C125,'Final Comp Values'!$C:$C,0))</f>
        <v>1.1850361550896531E-3</v>
      </c>
      <c r="G125" s="370">
        <f t="shared" si="27"/>
        <v>319563.80610248022</v>
      </c>
      <c r="H125" s="370">
        <f t="shared" si="28"/>
        <v>159781.9031</v>
      </c>
      <c r="I125" s="372">
        <v>153045.04999999999</v>
      </c>
      <c r="J125" s="372">
        <v>153045.04999999999</v>
      </c>
      <c r="K125" s="371">
        <f t="shared" si="43"/>
        <v>146633.65186166175</v>
      </c>
      <c r="L125" s="371">
        <f t="shared" ref="L125:O144" si="50">ROUND($P125/4,2)</f>
        <v>9949.75</v>
      </c>
      <c r="M125" s="371">
        <f t="shared" si="50"/>
        <v>9949.75</v>
      </c>
      <c r="N125" s="371">
        <f t="shared" si="50"/>
        <v>9949.75</v>
      </c>
      <c r="O125" s="371">
        <f t="shared" si="50"/>
        <v>9949.75</v>
      </c>
      <c r="P125" s="371">
        <f t="shared" si="29"/>
        <v>39799.01</v>
      </c>
      <c r="Q125" s="371">
        <f t="shared" ref="Q125:T144" si="51">ROUND($U125/4,2)</f>
        <v>18478.11</v>
      </c>
      <c r="R125" s="371">
        <f t="shared" si="51"/>
        <v>18478.11</v>
      </c>
      <c r="S125" s="371">
        <f t="shared" si="51"/>
        <v>18478.11</v>
      </c>
      <c r="T125" s="371">
        <f t="shared" si="51"/>
        <v>18478.11</v>
      </c>
      <c r="U125" s="371">
        <f t="shared" si="30"/>
        <v>73912.45</v>
      </c>
      <c r="V125" s="370">
        <f t="shared" si="31"/>
        <v>260345.11186166178</v>
      </c>
      <c r="W125" s="369" t="s">
        <v>14967</v>
      </c>
      <c r="X125" s="369" t="s">
        <v>939</v>
      </c>
      <c r="Y125" s="270">
        <v>37020.787783372318</v>
      </c>
      <c r="Z125" s="377">
        <f t="shared" si="32"/>
        <v>157670.59</v>
      </c>
      <c r="AA125" s="376">
        <f t="shared" si="33"/>
        <v>42794.63</v>
      </c>
      <c r="AB125" s="376">
        <f t="shared" si="34"/>
        <v>79475.75</v>
      </c>
      <c r="AC125" s="375">
        <f t="shared" si="35"/>
        <v>4.26</v>
      </c>
      <c r="AD125" s="374">
        <f t="shared" si="36"/>
        <v>1.1599999999999999</v>
      </c>
      <c r="AE125" s="373">
        <f t="shared" si="37"/>
        <v>2.15</v>
      </c>
      <c r="AF125" s="373">
        <f t="shared" si="38"/>
        <v>7.57</v>
      </c>
      <c r="AG125" s="375">
        <f t="shared" si="39"/>
        <v>3.96</v>
      </c>
      <c r="AH125" s="374">
        <f t="shared" si="40"/>
        <v>1.08</v>
      </c>
      <c r="AI125" s="373">
        <f t="shared" si="41"/>
        <v>2</v>
      </c>
      <c r="AJ125" s="373">
        <f t="shared" si="42"/>
        <v>7.04</v>
      </c>
      <c r="AK125" s="422">
        <f t="shared" si="44"/>
        <v>0.27</v>
      </c>
      <c r="AL125" s="422">
        <f t="shared" si="45"/>
        <v>0.5</v>
      </c>
    </row>
    <row r="126" spans="1:38" x14ac:dyDescent="0.25">
      <c r="A126" s="297">
        <v>1025975</v>
      </c>
      <c r="B126" s="297">
        <v>5295</v>
      </c>
      <c r="C126" s="297">
        <f>INDEX('Final Comp Values'!C:C,MATCH(B126,'Final Comp Values'!B:B,0))</f>
        <v>455974</v>
      </c>
      <c r="D126" s="299" t="s">
        <v>915</v>
      </c>
      <c r="E126" s="346">
        <f>INDEX('Final Comp Values'!U:U,MATCH($C126,'Final Comp Values'!$C:$C,0))</f>
        <v>1.8882979478602603E-3</v>
      </c>
      <c r="F126" s="346">
        <f>INDEX('Final Comp Values'!V:V,MATCH($C126,'Final Comp Values'!$C:$C,0))</f>
        <v>1.4401023353008298E-3</v>
      </c>
      <c r="G126" s="370">
        <f t="shared" si="27"/>
        <v>388346.44957392622</v>
      </c>
      <c r="H126" s="370">
        <f t="shared" si="28"/>
        <v>194173.2248</v>
      </c>
      <c r="I126" s="372">
        <v>185986.34</v>
      </c>
      <c r="J126" s="372">
        <v>185986.34</v>
      </c>
      <c r="K126" s="371">
        <f t="shared" si="43"/>
        <v>178194.95512665794</v>
      </c>
      <c r="L126" s="371">
        <f t="shared" si="50"/>
        <v>12091.33</v>
      </c>
      <c r="M126" s="371">
        <f t="shared" si="50"/>
        <v>12091.33</v>
      </c>
      <c r="N126" s="371">
        <f t="shared" si="50"/>
        <v>12091.33</v>
      </c>
      <c r="O126" s="371">
        <f t="shared" si="50"/>
        <v>12091.33</v>
      </c>
      <c r="P126" s="371">
        <f t="shared" si="29"/>
        <v>48365.32</v>
      </c>
      <c r="Q126" s="371">
        <f t="shared" si="51"/>
        <v>22455.33</v>
      </c>
      <c r="R126" s="371">
        <f t="shared" si="51"/>
        <v>22455.33</v>
      </c>
      <c r="S126" s="371">
        <f t="shared" si="51"/>
        <v>22455.33</v>
      </c>
      <c r="T126" s="371">
        <f t="shared" si="51"/>
        <v>22455.33</v>
      </c>
      <c r="U126" s="371">
        <f t="shared" si="30"/>
        <v>89821.3</v>
      </c>
      <c r="V126" s="370">
        <f t="shared" si="31"/>
        <v>316381.57512665796</v>
      </c>
      <c r="W126" s="369" t="s">
        <v>14994</v>
      </c>
      <c r="X126" s="369" t="s">
        <v>935</v>
      </c>
      <c r="Y126" s="270">
        <v>13080.601678231602</v>
      </c>
      <c r="Z126" s="377">
        <f t="shared" si="32"/>
        <v>191607.48</v>
      </c>
      <c r="AA126" s="376">
        <f t="shared" si="33"/>
        <v>52005.72</v>
      </c>
      <c r="AB126" s="376">
        <f t="shared" si="34"/>
        <v>96582.04</v>
      </c>
      <c r="AC126" s="375">
        <f t="shared" si="35"/>
        <v>14.65</v>
      </c>
      <c r="AD126" s="374">
        <f t="shared" si="36"/>
        <v>3.98</v>
      </c>
      <c r="AE126" s="373">
        <f t="shared" si="37"/>
        <v>7.38</v>
      </c>
      <c r="AF126" s="373">
        <f t="shared" si="38"/>
        <v>26.009999999999998</v>
      </c>
      <c r="AG126" s="375">
        <f t="shared" si="39"/>
        <v>13.62</v>
      </c>
      <c r="AH126" s="374">
        <f t="shared" si="40"/>
        <v>3.7</v>
      </c>
      <c r="AI126" s="373">
        <f t="shared" si="41"/>
        <v>6.87</v>
      </c>
      <c r="AJ126" s="373">
        <f t="shared" si="42"/>
        <v>24.19</v>
      </c>
      <c r="AK126" s="422">
        <f t="shared" si="44"/>
        <v>0.93</v>
      </c>
      <c r="AL126" s="422">
        <f t="shared" si="45"/>
        <v>1.72</v>
      </c>
    </row>
    <row r="127" spans="1:38" x14ac:dyDescent="0.25">
      <c r="A127" s="313">
        <v>1017861</v>
      </c>
      <c r="B127" s="313">
        <v>4555</v>
      </c>
      <c r="C127" s="297">
        <f>INDEX('Final Comp Values'!C:C,MATCH(B127,'Final Comp Values'!B:B,0))</f>
        <v>455986</v>
      </c>
      <c r="D127" s="314" t="s">
        <v>1021</v>
      </c>
      <c r="E127" s="346" t="str">
        <f>INDEX('Final Comp Values'!U:U,MATCH($C127,'Final Comp Values'!$C:$C,0))</f>
        <v/>
      </c>
      <c r="F127" s="346">
        <f>INDEX('Final Comp Values'!V:V,MATCH($C127,'Final Comp Values'!$C:$C,0))</f>
        <v>3.2605912959442784E-3</v>
      </c>
      <c r="G127" s="370">
        <f t="shared" si="27"/>
        <v>0</v>
      </c>
      <c r="H127" s="370">
        <f t="shared" si="28"/>
        <v>0</v>
      </c>
      <c r="I127" s="372">
        <v>0</v>
      </c>
      <c r="J127" s="370">
        <f>+I127*2</f>
        <v>0</v>
      </c>
      <c r="K127" s="371">
        <f t="shared" si="43"/>
        <v>0</v>
      </c>
      <c r="L127" s="371">
        <f t="shared" si="50"/>
        <v>27376.45</v>
      </c>
      <c r="M127" s="371">
        <f t="shared" si="50"/>
        <v>27376.45</v>
      </c>
      <c r="N127" s="371">
        <f t="shared" si="50"/>
        <v>27376.45</v>
      </c>
      <c r="O127" s="371">
        <f t="shared" si="50"/>
        <v>27376.45</v>
      </c>
      <c r="P127" s="371">
        <f t="shared" si="29"/>
        <v>109505.78</v>
      </c>
      <c r="Q127" s="371">
        <f t="shared" si="51"/>
        <v>50841.97</v>
      </c>
      <c r="R127" s="371">
        <f t="shared" si="51"/>
        <v>50841.97</v>
      </c>
      <c r="S127" s="371">
        <f t="shared" si="51"/>
        <v>50841.97</v>
      </c>
      <c r="T127" s="371">
        <f t="shared" si="51"/>
        <v>50841.97</v>
      </c>
      <c r="U127" s="371">
        <f t="shared" si="30"/>
        <v>203367.88</v>
      </c>
      <c r="V127" s="370">
        <f t="shared" si="31"/>
        <v>312873.66000000003</v>
      </c>
      <c r="W127" s="369" t="s">
        <v>14913</v>
      </c>
      <c r="X127" s="369" t="s">
        <v>939</v>
      </c>
      <c r="Y127" s="270">
        <v>37020.787783372318</v>
      </c>
      <c r="Z127" s="377">
        <f t="shared" si="32"/>
        <v>0</v>
      </c>
      <c r="AA127" s="376">
        <f t="shared" si="33"/>
        <v>117748.15</v>
      </c>
      <c r="AB127" s="376">
        <f t="shared" si="34"/>
        <v>218675.14</v>
      </c>
      <c r="AC127" s="375">
        <f t="shared" si="35"/>
        <v>0</v>
      </c>
      <c r="AD127" s="374">
        <f t="shared" si="36"/>
        <v>3.18</v>
      </c>
      <c r="AE127" s="373">
        <f t="shared" si="37"/>
        <v>5.91</v>
      </c>
      <c r="AF127" s="373">
        <f t="shared" si="38"/>
        <v>9.09</v>
      </c>
      <c r="AG127" s="375">
        <f t="shared" si="39"/>
        <v>0</v>
      </c>
      <c r="AH127" s="374">
        <f t="shared" si="40"/>
        <v>2.96</v>
      </c>
      <c r="AI127" s="373">
        <f t="shared" si="41"/>
        <v>5.49</v>
      </c>
      <c r="AJ127" s="373">
        <f t="shared" si="42"/>
        <v>8.4499999999999993</v>
      </c>
      <c r="AK127" s="422">
        <f t="shared" si="44"/>
        <v>0.74</v>
      </c>
      <c r="AL127" s="422">
        <f t="shared" si="45"/>
        <v>1.37</v>
      </c>
    </row>
    <row r="128" spans="1:38" x14ac:dyDescent="0.25">
      <c r="A128" s="297">
        <v>1026067</v>
      </c>
      <c r="B128" s="297">
        <v>5044</v>
      </c>
      <c r="C128" s="297">
        <f>INDEX('Final Comp Values'!C:C,MATCH(B128,'Final Comp Values'!B:B,0))</f>
        <v>455989</v>
      </c>
      <c r="D128" s="299" t="s">
        <v>915</v>
      </c>
      <c r="E128" s="346">
        <f>INDEX('Final Comp Values'!U:U,MATCH($C128,'Final Comp Values'!$C:$C,0))</f>
        <v>1.1227317121831452E-3</v>
      </c>
      <c r="F128" s="346">
        <f>INDEX('Final Comp Values'!V:V,MATCH($C128,'Final Comp Values'!$C:$C,0))</f>
        <v>8.5624652744202329E-4</v>
      </c>
      <c r="G128" s="370">
        <f t="shared" si="27"/>
        <v>230900.46501636383</v>
      </c>
      <c r="H128" s="370">
        <f t="shared" si="28"/>
        <v>115450.2325</v>
      </c>
      <c r="I128" s="372">
        <v>110582.53</v>
      </c>
      <c r="J128" s="372">
        <v>110582.53</v>
      </c>
      <c r="K128" s="371">
        <f t="shared" si="43"/>
        <v>105949.97854997235</v>
      </c>
      <c r="L128" s="371">
        <f t="shared" si="50"/>
        <v>7189.18</v>
      </c>
      <c r="M128" s="371">
        <f t="shared" si="50"/>
        <v>7189.18</v>
      </c>
      <c r="N128" s="371">
        <f t="shared" si="50"/>
        <v>7189.18</v>
      </c>
      <c r="O128" s="371">
        <f t="shared" si="50"/>
        <v>7189.18</v>
      </c>
      <c r="P128" s="371">
        <f t="shared" si="29"/>
        <v>28756.73</v>
      </c>
      <c r="Q128" s="371">
        <f t="shared" si="51"/>
        <v>13351.34</v>
      </c>
      <c r="R128" s="371">
        <f t="shared" si="51"/>
        <v>13351.34</v>
      </c>
      <c r="S128" s="371">
        <f t="shared" si="51"/>
        <v>13351.34</v>
      </c>
      <c r="T128" s="371">
        <f t="shared" si="51"/>
        <v>13351.34</v>
      </c>
      <c r="U128" s="371">
        <f t="shared" si="30"/>
        <v>53405.36</v>
      </c>
      <c r="V128" s="370">
        <f t="shared" si="31"/>
        <v>188112.06854997238</v>
      </c>
      <c r="W128" s="369" t="s">
        <v>15039</v>
      </c>
      <c r="X128" s="369" t="s">
        <v>923</v>
      </c>
      <c r="Y128" s="270">
        <v>10494.176731500442</v>
      </c>
      <c r="Z128" s="377">
        <f t="shared" si="32"/>
        <v>113924.71</v>
      </c>
      <c r="AA128" s="376">
        <f t="shared" si="33"/>
        <v>30921.22</v>
      </c>
      <c r="AB128" s="376">
        <f t="shared" si="34"/>
        <v>57425.120000000003</v>
      </c>
      <c r="AC128" s="375">
        <f t="shared" si="35"/>
        <v>10.86</v>
      </c>
      <c r="AD128" s="374">
        <f t="shared" si="36"/>
        <v>2.95</v>
      </c>
      <c r="AE128" s="373">
        <f t="shared" si="37"/>
        <v>5.47</v>
      </c>
      <c r="AF128" s="373">
        <f t="shared" si="38"/>
        <v>19.279999999999998</v>
      </c>
      <c r="AG128" s="375">
        <f t="shared" si="39"/>
        <v>10.1</v>
      </c>
      <c r="AH128" s="374">
        <f t="shared" si="40"/>
        <v>2.74</v>
      </c>
      <c r="AI128" s="373">
        <f t="shared" si="41"/>
        <v>5.09</v>
      </c>
      <c r="AJ128" s="373">
        <f t="shared" si="42"/>
        <v>17.93</v>
      </c>
      <c r="AK128" s="422">
        <f t="shared" si="44"/>
        <v>0.69</v>
      </c>
      <c r="AL128" s="422">
        <f t="shared" si="45"/>
        <v>1.27</v>
      </c>
    </row>
    <row r="129" spans="1:38" x14ac:dyDescent="0.25">
      <c r="A129" s="313">
        <v>1012071</v>
      </c>
      <c r="B129" s="313">
        <v>5116</v>
      </c>
      <c r="C129" s="297">
        <f>INDEX('Final Comp Values'!C:C,MATCH(B129,'Final Comp Values'!B:B,0))</f>
        <v>455994</v>
      </c>
      <c r="D129" s="314" t="s">
        <v>1021</v>
      </c>
      <c r="E129" s="346" t="str">
        <f>INDEX('Final Comp Values'!U:U,MATCH($C129,'Final Comp Values'!$C:$C,0))</f>
        <v/>
      </c>
      <c r="F129" s="346">
        <f>INDEX('Final Comp Values'!V:V,MATCH($C129,'Final Comp Values'!$C:$C,0))</f>
        <v>2.4002960989750934E-3</v>
      </c>
      <c r="G129" s="370">
        <f t="shared" si="27"/>
        <v>0</v>
      </c>
      <c r="H129" s="370">
        <f t="shared" si="28"/>
        <v>0</v>
      </c>
      <c r="I129" s="372">
        <v>0</v>
      </c>
      <c r="J129" s="370">
        <f>+I129*2</f>
        <v>0</v>
      </c>
      <c r="K129" s="371">
        <f t="shared" si="43"/>
        <v>0</v>
      </c>
      <c r="L129" s="371">
        <f t="shared" si="50"/>
        <v>20153.27</v>
      </c>
      <c r="M129" s="371">
        <f t="shared" si="50"/>
        <v>20153.27</v>
      </c>
      <c r="N129" s="371">
        <f t="shared" si="50"/>
        <v>20153.27</v>
      </c>
      <c r="O129" s="371">
        <f t="shared" si="50"/>
        <v>20153.27</v>
      </c>
      <c r="P129" s="371">
        <f t="shared" si="29"/>
        <v>80613.08</v>
      </c>
      <c r="Q129" s="371">
        <f t="shared" si="51"/>
        <v>37427.5</v>
      </c>
      <c r="R129" s="371">
        <f t="shared" si="51"/>
        <v>37427.5</v>
      </c>
      <c r="S129" s="371">
        <f t="shared" si="51"/>
        <v>37427.5</v>
      </c>
      <c r="T129" s="371">
        <f t="shared" si="51"/>
        <v>37427.5</v>
      </c>
      <c r="U129" s="371">
        <f t="shared" si="30"/>
        <v>149710</v>
      </c>
      <c r="V129" s="370">
        <f t="shared" si="31"/>
        <v>230323.08000000002</v>
      </c>
      <c r="W129" s="369" t="s">
        <v>14878</v>
      </c>
      <c r="X129" s="369" t="s">
        <v>941</v>
      </c>
      <c r="Y129" s="270">
        <v>38595.893614676956</v>
      </c>
      <c r="Z129" s="377">
        <f t="shared" si="32"/>
        <v>0</v>
      </c>
      <c r="AA129" s="376">
        <f t="shared" si="33"/>
        <v>86680.73</v>
      </c>
      <c r="AB129" s="376">
        <f t="shared" si="34"/>
        <v>160978.49</v>
      </c>
      <c r="AC129" s="375">
        <f t="shared" si="35"/>
        <v>0</v>
      </c>
      <c r="AD129" s="374">
        <f t="shared" si="36"/>
        <v>2.25</v>
      </c>
      <c r="AE129" s="373">
        <f t="shared" si="37"/>
        <v>4.17</v>
      </c>
      <c r="AF129" s="373">
        <f t="shared" si="38"/>
        <v>6.42</v>
      </c>
      <c r="AG129" s="375">
        <f t="shared" si="39"/>
        <v>0</v>
      </c>
      <c r="AH129" s="374">
        <f t="shared" si="40"/>
        <v>2.09</v>
      </c>
      <c r="AI129" s="373">
        <f t="shared" si="41"/>
        <v>3.88</v>
      </c>
      <c r="AJ129" s="373">
        <f t="shared" si="42"/>
        <v>5.97</v>
      </c>
      <c r="AK129" s="422">
        <f t="shared" si="44"/>
        <v>0.52</v>
      </c>
      <c r="AL129" s="422">
        <f t="shared" si="45"/>
        <v>0.97</v>
      </c>
    </row>
    <row r="130" spans="1:38" x14ac:dyDescent="0.25">
      <c r="A130" s="311">
        <v>1017872</v>
      </c>
      <c r="B130" s="311">
        <v>5087</v>
      </c>
      <c r="C130" s="297">
        <f>INDEX('Final Comp Values'!C:C,MATCH(B130,'Final Comp Values'!B:B,0))</f>
        <v>455996</v>
      </c>
      <c r="D130" s="312" t="s">
        <v>1021</v>
      </c>
      <c r="E130" s="346" t="str">
        <f>INDEX('Final Comp Values'!U:U,MATCH($C130,'Final Comp Values'!$C:$C,0))</f>
        <v/>
      </c>
      <c r="F130" s="346">
        <f>INDEX('Final Comp Values'!V:V,MATCH($C130,'Final Comp Values'!$C:$C,0))</f>
        <v>2.8824643931284473E-3</v>
      </c>
      <c r="G130" s="370">
        <f t="shared" si="27"/>
        <v>0</v>
      </c>
      <c r="H130" s="370">
        <f t="shared" si="28"/>
        <v>0</v>
      </c>
      <c r="I130" s="372">
        <v>0</v>
      </c>
      <c r="J130" s="370">
        <f>+I130*2</f>
        <v>0</v>
      </c>
      <c r="K130" s="371">
        <f t="shared" si="43"/>
        <v>0</v>
      </c>
      <c r="L130" s="371">
        <f t="shared" si="50"/>
        <v>24201.63</v>
      </c>
      <c r="M130" s="371">
        <f t="shared" si="50"/>
        <v>24201.63</v>
      </c>
      <c r="N130" s="371">
        <f t="shared" si="50"/>
        <v>24201.63</v>
      </c>
      <c r="O130" s="371">
        <f t="shared" si="50"/>
        <v>24201.63</v>
      </c>
      <c r="P130" s="371">
        <f t="shared" si="29"/>
        <v>96806.52</v>
      </c>
      <c r="Q130" s="371">
        <f t="shared" si="51"/>
        <v>44945.89</v>
      </c>
      <c r="R130" s="371">
        <f t="shared" si="51"/>
        <v>44945.89</v>
      </c>
      <c r="S130" s="371">
        <f t="shared" si="51"/>
        <v>44945.89</v>
      </c>
      <c r="T130" s="371">
        <f t="shared" si="51"/>
        <v>44945.89</v>
      </c>
      <c r="U130" s="371">
        <f t="shared" si="30"/>
        <v>179783.55</v>
      </c>
      <c r="V130" s="370">
        <f t="shared" si="31"/>
        <v>276590.07</v>
      </c>
      <c r="W130" s="369" t="s">
        <v>14878</v>
      </c>
      <c r="X130" s="369" t="s">
        <v>941</v>
      </c>
      <c r="Y130" s="270">
        <v>38595.893614676956</v>
      </c>
      <c r="Z130" s="377">
        <f t="shared" si="32"/>
        <v>0</v>
      </c>
      <c r="AA130" s="376">
        <f t="shared" si="33"/>
        <v>104093.03</v>
      </c>
      <c r="AB130" s="376">
        <f t="shared" si="34"/>
        <v>193315.65</v>
      </c>
      <c r="AC130" s="375">
        <f t="shared" si="35"/>
        <v>0</v>
      </c>
      <c r="AD130" s="374">
        <f t="shared" si="36"/>
        <v>2.7</v>
      </c>
      <c r="AE130" s="373">
        <f t="shared" si="37"/>
        <v>5.01</v>
      </c>
      <c r="AF130" s="373">
        <f t="shared" si="38"/>
        <v>7.71</v>
      </c>
      <c r="AG130" s="375">
        <f t="shared" si="39"/>
        <v>0</v>
      </c>
      <c r="AH130" s="374">
        <f t="shared" si="40"/>
        <v>2.5099999999999998</v>
      </c>
      <c r="AI130" s="373">
        <f t="shared" si="41"/>
        <v>4.66</v>
      </c>
      <c r="AJ130" s="373">
        <f t="shared" si="42"/>
        <v>7.17</v>
      </c>
      <c r="AK130" s="422">
        <f t="shared" si="44"/>
        <v>0.63</v>
      </c>
      <c r="AL130" s="422">
        <f t="shared" si="45"/>
        <v>1.17</v>
      </c>
    </row>
    <row r="131" spans="1:38" x14ac:dyDescent="0.25">
      <c r="A131" s="297">
        <v>1025710</v>
      </c>
      <c r="B131" s="297">
        <v>4259</v>
      </c>
      <c r="C131" s="297">
        <f>INDEX('Final Comp Values'!C:C,MATCH(B131,'Final Comp Values'!B:B,0))</f>
        <v>455999</v>
      </c>
      <c r="D131" s="299" t="s">
        <v>915</v>
      </c>
      <c r="E131" s="346">
        <f>INDEX('Final Comp Values'!U:U,MATCH($C131,'Final Comp Values'!$C:$C,0))</f>
        <v>3.7827688213428164E-3</v>
      </c>
      <c r="F131" s="346">
        <f>INDEX('Final Comp Values'!V:V,MATCH($C131,'Final Comp Values'!$C:$C,0))</f>
        <v>2.8849124258658009E-3</v>
      </c>
      <c r="G131" s="370">
        <f t="shared" si="27"/>
        <v>777962.42006832943</v>
      </c>
      <c r="H131" s="370">
        <f t="shared" si="28"/>
        <v>388981.21</v>
      </c>
      <c r="I131" s="372">
        <v>372580.67</v>
      </c>
      <c r="J131" s="372">
        <v>372580.67</v>
      </c>
      <c r="K131" s="371">
        <f t="shared" si="43"/>
        <v>356972.43707622093</v>
      </c>
      <c r="L131" s="371">
        <f t="shared" si="50"/>
        <v>24222.19</v>
      </c>
      <c r="M131" s="371">
        <f t="shared" si="50"/>
        <v>24222.19</v>
      </c>
      <c r="N131" s="371">
        <f t="shared" si="50"/>
        <v>24222.19</v>
      </c>
      <c r="O131" s="371">
        <f t="shared" si="50"/>
        <v>24222.19</v>
      </c>
      <c r="P131" s="371">
        <f t="shared" si="29"/>
        <v>96888.74</v>
      </c>
      <c r="Q131" s="371">
        <f t="shared" si="51"/>
        <v>44984.06</v>
      </c>
      <c r="R131" s="371">
        <f t="shared" si="51"/>
        <v>44984.06</v>
      </c>
      <c r="S131" s="371">
        <f t="shared" si="51"/>
        <v>44984.06</v>
      </c>
      <c r="T131" s="371">
        <f t="shared" si="51"/>
        <v>44984.06</v>
      </c>
      <c r="U131" s="371">
        <f t="shared" si="30"/>
        <v>179936.23</v>
      </c>
      <c r="V131" s="370">
        <f t="shared" si="31"/>
        <v>633797.40707622096</v>
      </c>
      <c r="W131" s="369" t="s">
        <v>15025</v>
      </c>
      <c r="X131" s="369" t="s">
        <v>935</v>
      </c>
      <c r="Y131" s="270">
        <v>13080.601678231602</v>
      </c>
      <c r="Z131" s="377">
        <f t="shared" si="32"/>
        <v>383841.33</v>
      </c>
      <c r="AA131" s="376">
        <f t="shared" si="33"/>
        <v>104181.44</v>
      </c>
      <c r="AB131" s="376">
        <f t="shared" si="34"/>
        <v>193479.82</v>
      </c>
      <c r="AC131" s="375">
        <f t="shared" si="35"/>
        <v>29.34</v>
      </c>
      <c r="AD131" s="374">
        <f t="shared" si="36"/>
        <v>7.96</v>
      </c>
      <c r="AE131" s="373">
        <f t="shared" si="37"/>
        <v>14.79</v>
      </c>
      <c r="AF131" s="373">
        <f t="shared" si="38"/>
        <v>52.089999999999996</v>
      </c>
      <c r="AG131" s="375">
        <f t="shared" si="39"/>
        <v>27.29</v>
      </c>
      <c r="AH131" s="374">
        <f t="shared" si="40"/>
        <v>7.41</v>
      </c>
      <c r="AI131" s="373">
        <f t="shared" si="41"/>
        <v>13.76</v>
      </c>
      <c r="AJ131" s="373">
        <f t="shared" si="42"/>
        <v>48.46</v>
      </c>
      <c r="AK131" s="422">
        <f t="shared" si="44"/>
        <v>1.85</v>
      </c>
      <c r="AL131" s="422">
        <f t="shared" si="45"/>
        <v>3.44</v>
      </c>
    </row>
    <row r="132" spans="1:38" x14ac:dyDescent="0.25">
      <c r="A132" s="297">
        <v>1026644</v>
      </c>
      <c r="B132" s="297">
        <v>4933</v>
      </c>
      <c r="C132" s="297">
        <f>INDEX('Final Comp Values'!C:C,MATCH(B132,'Final Comp Values'!B:B,0))</f>
        <v>675001</v>
      </c>
      <c r="D132" s="299" t="s">
        <v>915</v>
      </c>
      <c r="E132" s="346">
        <f>INDEX('Final Comp Values'!U:U,MATCH($C132,'Final Comp Values'!$C:$C,0))</f>
        <v>1.1701397809623763E-3</v>
      </c>
      <c r="F132" s="346">
        <f>INDEX('Final Comp Values'!V:V,MATCH($C132,'Final Comp Values'!$C:$C,0))</f>
        <v>8.9240208787062867E-4</v>
      </c>
      <c r="G132" s="370">
        <f t="shared" si="27"/>
        <v>240650.38568562749</v>
      </c>
      <c r="H132" s="370">
        <f t="shared" si="28"/>
        <v>120325.1928</v>
      </c>
      <c r="I132" s="372">
        <v>115251.94</v>
      </c>
      <c r="J132" s="372">
        <v>115251.94</v>
      </c>
      <c r="K132" s="371">
        <f t="shared" si="43"/>
        <v>110423.78454988322</v>
      </c>
      <c r="L132" s="371">
        <f t="shared" si="50"/>
        <v>7492.75</v>
      </c>
      <c r="M132" s="371">
        <f t="shared" si="50"/>
        <v>7492.75</v>
      </c>
      <c r="N132" s="371">
        <f t="shared" si="50"/>
        <v>7492.75</v>
      </c>
      <c r="O132" s="371">
        <f t="shared" si="50"/>
        <v>7492.75</v>
      </c>
      <c r="P132" s="371">
        <f t="shared" si="29"/>
        <v>29971</v>
      </c>
      <c r="Q132" s="371">
        <f t="shared" si="51"/>
        <v>13915.11</v>
      </c>
      <c r="R132" s="371">
        <f t="shared" si="51"/>
        <v>13915.11</v>
      </c>
      <c r="S132" s="371">
        <f t="shared" si="51"/>
        <v>13915.11</v>
      </c>
      <c r="T132" s="371">
        <f t="shared" si="51"/>
        <v>13915.11</v>
      </c>
      <c r="U132" s="371">
        <f t="shared" si="30"/>
        <v>55660.43</v>
      </c>
      <c r="V132" s="370">
        <f t="shared" si="31"/>
        <v>196055.21454988321</v>
      </c>
      <c r="W132" s="369" t="s">
        <v>14978</v>
      </c>
      <c r="X132" s="369" t="s">
        <v>913</v>
      </c>
      <c r="Y132" s="270">
        <v>30550.305097874538</v>
      </c>
      <c r="Z132" s="377">
        <f t="shared" si="32"/>
        <v>118735.25</v>
      </c>
      <c r="AA132" s="376">
        <f t="shared" si="33"/>
        <v>32226.880000000001</v>
      </c>
      <c r="AB132" s="376">
        <f t="shared" si="34"/>
        <v>59849.919999999998</v>
      </c>
      <c r="AC132" s="375">
        <f t="shared" si="35"/>
        <v>3.89</v>
      </c>
      <c r="AD132" s="374">
        <f t="shared" si="36"/>
        <v>1.05</v>
      </c>
      <c r="AE132" s="373">
        <f t="shared" si="37"/>
        <v>1.96</v>
      </c>
      <c r="AF132" s="373">
        <f t="shared" si="38"/>
        <v>6.9</v>
      </c>
      <c r="AG132" s="375">
        <f t="shared" si="39"/>
        <v>3.61</v>
      </c>
      <c r="AH132" s="374">
        <f t="shared" si="40"/>
        <v>0.98</v>
      </c>
      <c r="AI132" s="373">
        <f t="shared" si="41"/>
        <v>1.82</v>
      </c>
      <c r="AJ132" s="373">
        <f t="shared" si="42"/>
        <v>6.41</v>
      </c>
      <c r="AK132" s="422">
        <f t="shared" si="44"/>
        <v>0.25</v>
      </c>
      <c r="AL132" s="422">
        <f t="shared" si="45"/>
        <v>0.46</v>
      </c>
    </row>
    <row r="133" spans="1:38" x14ac:dyDescent="0.25">
      <c r="A133" s="313">
        <v>1013347</v>
      </c>
      <c r="B133" s="313">
        <v>4944</v>
      </c>
      <c r="C133" s="297">
        <f>INDEX('Final Comp Values'!C:C,MATCH(B133,'Final Comp Values'!B:B,0))</f>
        <v>675002</v>
      </c>
      <c r="D133" s="314" t="s">
        <v>1021</v>
      </c>
      <c r="E133" s="346" t="str">
        <f>INDEX('Final Comp Values'!U:U,MATCH($C133,'Final Comp Values'!$C:$C,0))</f>
        <v/>
      </c>
      <c r="F133" s="346">
        <f>INDEX('Final Comp Values'!V:V,MATCH($C133,'Final Comp Values'!$C:$C,0))</f>
        <v>2.8245590033795093E-3</v>
      </c>
      <c r="G133" s="370">
        <f t="shared" ref="G133:G196" si="52">IF($D133="NSGO",+E133*$G$3,)</f>
        <v>0</v>
      </c>
      <c r="H133" s="370">
        <f t="shared" ref="H133:H196" si="53">IF($D133="NSGO",ROUND(G133/2,4),)</f>
        <v>0</v>
      </c>
      <c r="I133" s="372">
        <v>0</v>
      </c>
      <c r="J133" s="370">
        <f>+I133*2</f>
        <v>0</v>
      </c>
      <c r="K133" s="371">
        <f t="shared" si="43"/>
        <v>0</v>
      </c>
      <c r="L133" s="371">
        <f t="shared" si="50"/>
        <v>23715.45</v>
      </c>
      <c r="M133" s="371">
        <f t="shared" si="50"/>
        <v>23715.45</v>
      </c>
      <c r="N133" s="371">
        <f t="shared" si="50"/>
        <v>23715.45</v>
      </c>
      <c r="O133" s="371">
        <f t="shared" si="50"/>
        <v>23715.45</v>
      </c>
      <c r="P133" s="371">
        <f t="shared" ref="P133:P196" si="54">+ROUND($L$3*$F133,2)</f>
        <v>94861.79</v>
      </c>
      <c r="Q133" s="371">
        <f t="shared" si="51"/>
        <v>44042.98</v>
      </c>
      <c r="R133" s="371">
        <f t="shared" si="51"/>
        <v>44042.98</v>
      </c>
      <c r="S133" s="371">
        <f t="shared" si="51"/>
        <v>44042.98</v>
      </c>
      <c r="T133" s="371">
        <f t="shared" si="51"/>
        <v>44042.98</v>
      </c>
      <c r="U133" s="371">
        <f t="shared" ref="U133:U196" si="55">+ROUND($Q$3*$F133,2)</f>
        <v>176171.9</v>
      </c>
      <c r="V133" s="370">
        <f t="shared" ref="V133:V196" si="56">+K133+P133+U133</f>
        <v>271033.69</v>
      </c>
      <c r="W133" s="369" t="s">
        <v>14875</v>
      </c>
      <c r="X133" s="369" t="s">
        <v>920</v>
      </c>
      <c r="Y133" s="270">
        <v>27007.378265823281</v>
      </c>
      <c r="Z133" s="377">
        <f t="shared" ref="Z133:Z196" si="57">ROUND(+K133/(1-$AB$2),2)</f>
        <v>0</v>
      </c>
      <c r="AA133" s="376">
        <f t="shared" ref="AA133:AA196" si="58">ROUND(+P133/(1-$AB$2),2)</f>
        <v>102001.92</v>
      </c>
      <c r="AB133" s="376">
        <f t="shared" ref="AB133:AB196" si="59">ROUND(+U133/(1-$AB$2),2)</f>
        <v>189432.15</v>
      </c>
      <c r="AC133" s="375">
        <f t="shared" ref="AC133:AC196" si="60">+ROUND(Z133/$Y133,2)</f>
        <v>0</v>
      </c>
      <c r="AD133" s="374">
        <f t="shared" ref="AD133:AD196" si="61">+ROUND(AA133/$Y133,2)</f>
        <v>3.78</v>
      </c>
      <c r="AE133" s="373">
        <f t="shared" ref="AE133:AE196" si="62">+ROUND(AB133/$Y133,2)</f>
        <v>7.01</v>
      </c>
      <c r="AF133" s="373">
        <f t="shared" ref="AF133:AF196" si="63">+AC133+AD133+AE133</f>
        <v>10.79</v>
      </c>
      <c r="AG133" s="375">
        <f t="shared" ref="AG133:AG196" si="64">+ROUND(K133/$Y133,2)</f>
        <v>0</v>
      </c>
      <c r="AH133" s="374">
        <f t="shared" ref="AH133:AH196" si="65">+ROUND(P133/$Y133,2)</f>
        <v>3.51</v>
      </c>
      <c r="AI133" s="373">
        <f t="shared" ref="AI133:AI196" si="66">+ROUND(U133/$Y133,2)</f>
        <v>6.52</v>
      </c>
      <c r="AJ133" s="373">
        <f t="shared" ref="AJ133:AJ196" si="67">+AG133+AH133+AI133</f>
        <v>10.029999999999999</v>
      </c>
      <c r="AK133" s="422">
        <f t="shared" si="44"/>
        <v>0.88</v>
      </c>
      <c r="AL133" s="422">
        <f t="shared" si="45"/>
        <v>1.63</v>
      </c>
    </row>
    <row r="134" spans="1:38" x14ac:dyDescent="0.25">
      <c r="A134" s="311">
        <v>1026227</v>
      </c>
      <c r="B134" s="311">
        <v>4564</v>
      </c>
      <c r="C134" s="297">
        <f>INDEX('Final Comp Values'!C:C,MATCH(B134,'Final Comp Values'!B:B,0))</f>
        <v>675009</v>
      </c>
      <c r="D134" s="312" t="s">
        <v>915</v>
      </c>
      <c r="E134" s="346">
        <f>INDEX('Final Comp Values'!U:U,MATCH($C134,'Final Comp Values'!$C:$C,0))</f>
        <v>1.1340898953281695E-3</v>
      </c>
      <c r="F134" s="346">
        <f>INDEX('Final Comp Values'!V:V,MATCH($C134,'Final Comp Values'!$C:$C,0))</f>
        <v>8.6490879712804332E-4</v>
      </c>
      <c r="G134" s="370">
        <f t="shared" si="52"/>
        <v>233236.3835100416</v>
      </c>
      <c r="H134" s="370">
        <f t="shared" si="53"/>
        <v>116618.1918</v>
      </c>
      <c r="I134" s="372">
        <v>111701</v>
      </c>
      <c r="J134" s="372">
        <v>111701</v>
      </c>
      <c r="K134" s="371">
        <f t="shared" ref="K134:K197" si="68">IF(D134="NSGO",E134*$K$3,0)</f>
        <v>107021.82790411767</v>
      </c>
      <c r="L134" s="371">
        <f t="shared" si="50"/>
        <v>7261.91</v>
      </c>
      <c r="M134" s="371">
        <f t="shared" si="50"/>
        <v>7261.91</v>
      </c>
      <c r="N134" s="371">
        <f t="shared" si="50"/>
        <v>7261.91</v>
      </c>
      <c r="O134" s="371">
        <f t="shared" si="50"/>
        <v>7261.91</v>
      </c>
      <c r="P134" s="371">
        <f t="shared" si="54"/>
        <v>29047.65</v>
      </c>
      <c r="Q134" s="371">
        <f t="shared" si="51"/>
        <v>13486.41</v>
      </c>
      <c r="R134" s="371">
        <f t="shared" si="51"/>
        <v>13486.41</v>
      </c>
      <c r="S134" s="371">
        <f t="shared" si="51"/>
        <v>13486.41</v>
      </c>
      <c r="T134" s="371">
        <f t="shared" si="51"/>
        <v>13486.41</v>
      </c>
      <c r="U134" s="371">
        <f t="shared" si="55"/>
        <v>53945.63</v>
      </c>
      <c r="V134" s="370">
        <f t="shared" si="56"/>
        <v>190015.10790411767</v>
      </c>
      <c r="W134" s="369" t="s">
        <v>15034</v>
      </c>
      <c r="X134" s="369" t="s">
        <v>913</v>
      </c>
      <c r="Y134" s="270">
        <v>30550.305097874538</v>
      </c>
      <c r="Z134" s="377">
        <f t="shared" si="57"/>
        <v>115077.23</v>
      </c>
      <c r="AA134" s="376">
        <f t="shared" si="58"/>
        <v>31234.03</v>
      </c>
      <c r="AB134" s="376">
        <f t="shared" si="59"/>
        <v>58006.05</v>
      </c>
      <c r="AC134" s="375">
        <f t="shared" si="60"/>
        <v>3.77</v>
      </c>
      <c r="AD134" s="374">
        <f t="shared" si="61"/>
        <v>1.02</v>
      </c>
      <c r="AE134" s="373">
        <f t="shared" si="62"/>
        <v>1.9</v>
      </c>
      <c r="AF134" s="373">
        <f t="shared" si="63"/>
        <v>6.6899999999999995</v>
      </c>
      <c r="AG134" s="375">
        <f t="shared" si="64"/>
        <v>3.5</v>
      </c>
      <c r="AH134" s="374">
        <f t="shared" si="65"/>
        <v>0.95</v>
      </c>
      <c r="AI134" s="373">
        <f t="shared" si="66"/>
        <v>1.77</v>
      </c>
      <c r="AJ134" s="373">
        <f t="shared" si="67"/>
        <v>6.2200000000000006</v>
      </c>
      <c r="AK134" s="422">
        <f t="shared" ref="AK134:AK197" si="69">ROUND(AH134/4,2)</f>
        <v>0.24</v>
      </c>
      <c r="AL134" s="422">
        <f t="shared" ref="AL134:AL197" si="70">ROUND(AI134/4,2)</f>
        <v>0.44</v>
      </c>
    </row>
    <row r="135" spans="1:38" x14ac:dyDescent="0.25">
      <c r="A135" s="297">
        <v>1028823</v>
      </c>
      <c r="B135" s="297">
        <v>5069</v>
      </c>
      <c r="C135" s="297">
        <f>INDEX('Final Comp Values'!C:C,MATCH(B135,'Final Comp Values'!B:B,0))</f>
        <v>675013</v>
      </c>
      <c r="D135" s="299" t="s">
        <v>915</v>
      </c>
      <c r="E135" s="346">
        <f>INDEX('Final Comp Values'!U:U,MATCH($C135,'Final Comp Values'!$C:$C,0))</f>
        <v>9.9840899015010958E-4</v>
      </c>
      <c r="F135" s="346">
        <f>INDEX('Final Comp Values'!V:V,MATCH($C135,'Final Comp Values'!$C:$C,0))</f>
        <v>7.6143233642221705E-4</v>
      </c>
      <c r="G135" s="370">
        <f t="shared" si="52"/>
        <v>205332.31367795629</v>
      </c>
      <c r="H135" s="370">
        <f t="shared" si="53"/>
        <v>102666.1568</v>
      </c>
      <c r="I135" s="372">
        <v>98337.46</v>
      </c>
      <c r="J135" s="372">
        <v>98337.46</v>
      </c>
      <c r="K135" s="371">
        <f t="shared" si="68"/>
        <v>94217.888336664459</v>
      </c>
      <c r="L135" s="371">
        <f t="shared" si="50"/>
        <v>6393.11</v>
      </c>
      <c r="M135" s="371">
        <f t="shared" si="50"/>
        <v>6393.11</v>
      </c>
      <c r="N135" s="371">
        <f t="shared" si="50"/>
        <v>6393.11</v>
      </c>
      <c r="O135" s="371">
        <f t="shared" si="50"/>
        <v>6393.11</v>
      </c>
      <c r="P135" s="371">
        <f t="shared" si="54"/>
        <v>25572.43</v>
      </c>
      <c r="Q135" s="371">
        <f t="shared" si="51"/>
        <v>11872.92</v>
      </c>
      <c r="R135" s="371">
        <f t="shared" si="51"/>
        <v>11872.92</v>
      </c>
      <c r="S135" s="371">
        <f t="shared" si="51"/>
        <v>11872.92</v>
      </c>
      <c r="T135" s="371">
        <f t="shared" si="51"/>
        <v>11872.92</v>
      </c>
      <c r="U135" s="371">
        <f t="shared" si="55"/>
        <v>47491.66</v>
      </c>
      <c r="V135" s="370">
        <f t="shared" si="56"/>
        <v>167281.97833666447</v>
      </c>
      <c r="W135" s="369" t="s">
        <v>14987</v>
      </c>
      <c r="X135" s="369" t="s">
        <v>913</v>
      </c>
      <c r="Y135" s="270">
        <v>30550.305097874538</v>
      </c>
      <c r="Z135" s="377">
        <f t="shared" si="57"/>
        <v>101309.56</v>
      </c>
      <c r="AA135" s="376">
        <f t="shared" si="58"/>
        <v>27497.24</v>
      </c>
      <c r="AB135" s="376">
        <f t="shared" si="59"/>
        <v>51066.3</v>
      </c>
      <c r="AC135" s="375">
        <f t="shared" si="60"/>
        <v>3.32</v>
      </c>
      <c r="AD135" s="374">
        <f t="shared" si="61"/>
        <v>0.9</v>
      </c>
      <c r="AE135" s="373">
        <f t="shared" si="62"/>
        <v>1.67</v>
      </c>
      <c r="AF135" s="373">
        <f t="shared" si="63"/>
        <v>5.89</v>
      </c>
      <c r="AG135" s="375">
        <f t="shared" si="64"/>
        <v>3.08</v>
      </c>
      <c r="AH135" s="374">
        <f t="shared" si="65"/>
        <v>0.84</v>
      </c>
      <c r="AI135" s="373">
        <f t="shared" si="66"/>
        <v>1.55</v>
      </c>
      <c r="AJ135" s="373">
        <f t="shared" si="67"/>
        <v>5.47</v>
      </c>
      <c r="AK135" s="422">
        <f t="shared" si="69"/>
        <v>0.21</v>
      </c>
      <c r="AL135" s="422">
        <f t="shared" si="70"/>
        <v>0.39</v>
      </c>
    </row>
    <row r="136" spans="1:38" x14ac:dyDescent="0.25">
      <c r="A136" s="297">
        <v>1026130</v>
      </c>
      <c r="B136" s="297">
        <v>4626</v>
      </c>
      <c r="C136" s="297">
        <f>INDEX('Final Comp Values'!C:C,MATCH(B136,'Final Comp Values'!B:B,0))</f>
        <v>675014</v>
      </c>
      <c r="D136" s="299" t="s">
        <v>915</v>
      </c>
      <c r="E136" s="346">
        <f>INDEX('Final Comp Values'!U:U,MATCH($C136,'Final Comp Values'!$C:$C,0))</f>
        <v>9.3384018814089633E-4</v>
      </c>
      <c r="F136" s="346">
        <f>INDEX('Final Comp Values'!V:V,MATCH($C136,'Final Comp Values'!$C:$C,0))</f>
        <v>7.1218921635929887E-4</v>
      </c>
      <c r="G136" s="370">
        <f t="shared" si="52"/>
        <v>192053.12484976646</v>
      </c>
      <c r="H136" s="370">
        <f t="shared" si="53"/>
        <v>96026.562399999995</v>
      </c>
      <c r="I136" s="372">
        <v>91977.81</v>
      </c>
      <c r="J136" s="372">
        <v>91977.81</v>
      </c>
      <c r="K136" s="371">
        <f t="shared" si="68"/>
        <v>88124.657769077516</v>
      </c>
      <c r="L136" s="371">
        <f t="shared" si="50"/>
        <v>5979.66</v>
      </c>
      <c r="M136" s="371">
        <f t="shared" si="50"/>
        <v>5979.66</v>
      </c>
      <c r="N136" s="371">
        <f t="shared" si="50"/>
        <v>5979.66</v>
      </c>
      <c r="O136" s="371">
        <f t="shared" si="50"/>
        <v>5979.66</v>
      </c>
      <c r="P136" s="371">
        <f t="shared" si="54"/>
        <v>23918.62</v>
      </c>
      <c r="Q136" s="371">
        <f t="shared" si="51"/>
        <v>11105.07</v>
      </c>
      <c r="R136" s="371">
        <f t="shared" si="51"/>
        <v>11105.07</v>
      </c>
      <c r="S136" s="371">
        <f t="shared" si="51"/>
        <v>11105.07</v>
      </c>
      <c r="T136" s="371">
        <f t="shared" si="51"/>
        <v>11105.07</v>
      </c>
      <c r="U136" s="371">
        <f t="shared" si="55"/>
        <v>44420.29</v>
      </c>
      <c r="V136" s="370">
        <f t="shared" si="56"/>
        <v>156463.56776907752</v>
      </c>
      <c r="W136" s="369" t="s">
        <v>15035</v>
      </c>
      <c r="X136" s="369" t="s">
        <v>913</v>
      </c>
      <c r="Y136" s="270">
        <v>30550.305097874538</v>
      </c>
      <c r="Z136" s="377">
        <f t="shared" si="57"/>
        <v>94757.7</v>
      </c>
      <c r="AA136" s="376">
        <f t="shared" si="58"/>
        <v>25718.95</v>
      </c>
      <c r="AB136" s="376">
        <f t="shared" si="59"/>
        <v>47763.75</v>
      </c>
      <c r="AC136" s="375">
        <f t="shared" si="60"/>
        <v>3.1</v>
      </c>
      <c r="AD136" s="374">
        <f t="shared" si="61"/>
        <v>0.84</v>
      </c>
      <c r="AE136" s="373">
        <f t="shared" si="62"/>
        <v>1.56</v>
      </c>
      <c r="AF136" s="373">
        <f t="shared" si="63"/>
        <v>5.5</v>
      </c>
      <c r="AG136" s="375">
        <f t="shared" si="64"/>
        <v>2.88</v>
      </c>
      <c r="AH136" s="374">
        <f t="shared" si="65"/>
        <v>0.78</v>
      </c>
      <c r="AI136" s="373">
        <f t="shared" si="66"/>
        <v>1.45</v>
      </c>
      <c r="AJ136" s="373">
        <f t="shared" si="67"/>
        <v>5.1100000000000003</v>
      </c>
      <c r="AK136" s="422">
        <f t="shared" si="69"/>
        <v>0.2</v>
      </c>
      <c r="AL136" s="422">
        <f t="shared" si="70"/>
        <v>0.36</v>
      </c>
    </row>
    <row r="137" spans="1:38" x14ac:dyDescent="0.25">
      <c r="A137" s="297">
        <v>1026610</v>
      </c>
      <c r="B137" s="297">
        <v>4266</v>
      </c>
      <c r="C137" s="297">
        <f>INDEX('Final Comp Values'!C:C,MATCH(B137,'Final Comp Values'!B:B,0))</f>
        <v>675017</v>
      </c>
      <c r="D137" s="299" t="s">
        <v>915</v>
      </c>
      <c r="E137" s="346">
        <f>INDEX('Final Comp Values'!U:U,MATCH($C137,'Final Comp Values'!$C:$C,0))</f>
        <v>2.3264522085308104E-3</v>
      </c>
      <c r="F137" s="346">
        <f>INDEX('Final Comp Values'!V:V,MATCH($C137,'Final Comp Values'!$C:$C,0))</f>
        <v>1.7742588039495806E-3</v>
      </c>
      <c r="G137" s="370">
        <f t="shared" si="52"/>
        <v>478457.04450938641</v>
      </c>
      <c r="H137" s="370">
        <f t="shared" si="53"/>
        <v>239228.52230000001</v>
      </c>
      <c r="I137" s="372">
        <v>229142</v>
      </c>
      <c r="J137" s="372">
        <v>229142</v>
      </c>
      <c r="K137" s="371">
        <f t="shared" si="68"/>
        <v>219542.70901645912</v>
      </c>
      <c r="L137" s="371">
        <f t="shared" si="50"/>
        <v>14896.96</v>
      </c>
      <c r="M137" s="371">
        <f t="shared" si="50"/>
        <v>14896.96</v>
      </c>
      <c r="N137" s="371">
        <f t="shared" si="50"/>
        <v>14896.96</v>
      </c>
      <c r="O137" s="371">
        <f t="shared" si="50"/>
        <v>14896.96</v>
      </c>
      <c r="P137" s="371">
        <f t="shared" si="54"/>
        <v>59587.839999999997</v>
      </c>
      <c r="Q137" s="371">
        <f t="shared" si="51"/>
        <v>27665.78</v>
      </c>
      <c r="R137" s="371">
        <f t="shared" si="51"/>
        <v>27665.78</v>
      </c>
      <c r="S137" s="371">
        <f t="shared" si="51"/>
        <v>27665.78</v>
      </c>
      <c r="T137" s="371">
        <f t="shared" si="51"/>
        <v>27665.78</v>
      </c>
      <c r="U137" s="371">
        <f t="shared" si="55"/>
        <v>110663.13</v>
      </c>
      <c r="V137" s="370">
        <f t="shared" si="56"/>
        <v>389793.67901645915</v>
      </c>
      <c r="W137" s="369" t="s">
        <v>15043</v>
      </c>
      <c r="X137" s="369" t="s">
        <v>913</v>
      </c>
      <c r="Y137" s="270">
        <v>30550.305097874538</v>
      </c>
      <c r="Z137" s="377">
        <f t="shared" si="57"/>
        <v>236067.43</v>
      </c>
      <c r="AA137" s="376">
        <f t="shared" si="58"/>
        <v>64072.95</v>
      </c>
      <c r="AB137" s="376">
        <f t="shared" si="59"/>
        <v>118992.61</v>
      </c>
      <c r="AC137" s="375">
        <f t="shared" si="60"/>
        <v>7.73</v>
      </c>
      <c r="AD137" s="374">
        <f t="shared" si="61"/>
        <v>2.1</v>
      </c>
      <c r="AE137" s="373">
        <f t="shared" si="62"/>
        <v>3.89</v>
      </c>
      <c r="AF137" s="373">
        <f t="shared" si="63"/>
        <v>13.72</v>
      </c>
      <c r="AG137" s="375">
        <f t="shared" si="64"/>
        <v>7.19</v>
      </c>
      <c r="AH137" s="374">
        <f t="shared" si="65"/>
        <v>1.95</v>
      </c>
      <c r="AI137" s="373">
        <f t="shared" si="66"/>
        <v>3.62</v>
      </c>
      <c r="AJ137" s="373">
        <f t="shared" si="67"/>
        <v>12.760000000000002</v>
      </c>
      <c r="AK137" s="422">
        <f t="shared" si="69"/>
        <v>0.49</v>
      </c>
      <c r="AL137" s="422">
        <f t="shared" si="70"/>
        <v>0.91</v>
      </c>
    </row>
    <row r="138" spans="1:38" x14ac:dyDescent="0.25">
      <c r="A138" s="313">
        <v>1013536</v>
      </c>
      <c r="B138" s="313">
        <v>4979</v>
      </c>
      <c r="C138" s="297">
        <f>INDEX('Final Comp Values'!C:C,MATCH(B138,'Final Comp Values'!B:B,0))</f>
        <v>675018</v>
      </c>
      <c r="D138" s="314" t="s">
        <v>1021</v>
      </c>
      <c r="E138" s="346" t="str">
        <f>INDEX('Final Comp Values'!U:U,MATCH($C138,'Final Comp Values'!$C:$C,0))</f>
        <v/>
      </c>
      <c r="F138" s="346">
        <f>INDEX('Final Comp Values'!V:V,MATCH($C138,'Final Comp Values'!$C:$C,0))</f>
        <v>2.7335110165710159E-3</v>
      </c>
      <c r="G138" s="370">
        <f t="shared" si="52"/>
        <v>0</v>
      </c>
      <c r="H138" s="370">
        <f t="shared" si="53"/>
        <v>0</v>
      </c>
      <c r="I138" s="372">
        <v>0</v>
      </c>
      <c r="J138" s="370">
        <f>+I138*2</f>
        <v>0</v>
      </c>
      <c r="K138" s="371">
        <f t="shared" si="68"/>
        <v>0</v>
      </c>
      <c r="L138" s="371">
        <f t="shared" si="50"/>
        <v>22951</v>
      </c>
      <c r="M138" s="371">
        <f t="shared" si="50"/>
        <v>22951</v>
      </c>
      <c r="N138" s="371">
        <f t="shared" si="50"/>
        <v>22951</v>
      </c>
      <c r="O138" s="371">
        <f t="shared" si="50"/>
        <v>22951</v>
      </c>
      <c r="P138" s="371">
        <f t="shared" si="54"/>
        <v>91803.98</v>
      </c>
      <c r="Q138" s="371">
        <f t="shared" si="51"/>
        <v>42623.28</v>
      </c>
      <c r="R138" s="371">
        <f t="shared" si="51"/>
        <v>42623.28</v>
      </c>
      <c r="S138" s="371">
        <f t="shared" si="51"/>
        <v>42623.28</v>
      </c>
      <c r="T138" s="371">
        <f t="shared" si="51"/>
        <v>42623.28</v>
      </c>
      <c r="U138" s="371">
        <f t="shared" si="55"/>
        <v>170493.1</v>
      </c>
      <c r="V138" s="370">
        <f t="shared" si="56"/>
        <v>262297.08</v>
      </c>
      <c r="W138" s="369" t="s">
        <v>14877</v>
      </c>
      <c r="X138" s="369" t="s">
        <v>937</v>
      </c>
      <c r="Y138" s="270">
        <v>35034.628533077281</v>
      </c>
      <c r="Z138" s="377">
        <f t="shared" si="57"/>
        <v>0</v>
      </c>
      <c r="AA138" s="376">
        <f t="shared" si="58"/>
        <v>98713.96</v>
      </c>
      <c r="AB138" s="376">
        <f t="shared" si="59"/>
        <v>183325.91</v>
      </c>
      <c r="AC138" s="375">
        <f t="shared" si="60"/>
        <v>0</v>
      </c>
      <c r="AD138" s="374">
        <f t="shared" si="61"/>
        <v>2.82</v>
      </c>
      <c r="AE138" s="373">
        <f t="shared" si="62"/>
        <v>5.23</v>
      </c>
      <c r="AF138" s="373">
        <f t="shared" si="63"/>
        <v>8.0500000000000007</v>
      </c>
      <c r="AG138" s="375">
        <f t="shared" si="64"/>
        <v>0</v>
      </c>
      <c r="AH138" s="374">
        <f t="shared" si="65"/>
        <v>2.62</v>
      </c>
      <c r="AI138" s="373">
        <f t="shared" si="66"/>
        <v>4.87</v>
      </c>
      <c r="AJ138" s="373">
        <f t="shared" si="67"/>
        <v>7.49</v>
      </c>
      <c r="AK138" s="422">
        <f t="shared" si="69"/>
        <v>0.66</v>
      </c>
      <c r="AL138" s="422">
        <f t="shared" si="70"/>
        <v>1.22</v>
      </c>
    </row>
    <row r="139" spans="1:38" x14ac:dyDescent="0.25">
      <c r="A139" s="311">
        <v>1026410</v>
      </c>
      <c r="B139" s="311">
        <v>5014</v>
      </c>
      <c r="C139" s="297">
        <f>INDEX('Final Comp Values'!C:C,MATCH(B139,'Final Comp Values'!B:B,0))</f>
        <v>675019</v>
      </c>
      <c r="D139" s="312" t="s">
        <v>915</v>
      </c>
      <c r="E139" s="346">
        <f>INDEX('Final Comp Values'!U:U,MATCH($C139,'Final Comp Values'!$C:$C,0))</f>
        <v>1.3656980646767048E-3</v>
      </c>
      <c r="F139" s="346">
        <f>INDEX('Final Comp Values'!V:V,MATCH($C139,'Final Comp Values'!$C:$C,0))</f>
        <v>1.0415437746386256E-3</v>
      </c>
      <c r="G139" s="370">
        <f t="shared" si="52"/>
        <v>280868.80844634009</v>
      </c>
      <c r="H139" s="370">
        <f t="shared" si="53"/>
        <v>140434.40419999999</v>
      </c>
      <c r="I139" s="372">
        <v>134513.29999999999</v>
      </c>
      <c r="J139" s="372">
        <v>134513.29999999999</v>
      </c>
      <c r="K139" s="371">
        <f t="shared" si="68"/>
        <v>128878.23429951553</v>
      </c>
      <c r="L139" s="371">
        <f t="shared" si="50"/>
        <v>8744.9699999999993</v>
      </c>
      <c r="M139" s="371">
        <f t="shared" si="50"/>
        <v>8744.9699999999993</v>
      </c>
      <c r="N139" s="371">
        <f t="shared" si="50"/>
        <v>8744.9699999999993</v>
      </c>
      <c r="O139" s="371">
        <f t="shared" si="50"/>
        <v>8744.9699999999993</v>
      </c>
      <c r="P139" s="371">
        <f t="shared" si="54"/>
        <v>34979.870000000003</v>
      </c>
      <c r="Q139" s="371">
        <f t="shared" si="51"/>
        <v>16240.66</v>
      </c>
      <c r="R139" s="371">
        <f t="shared" si="51"/>
        <v>16240.66</v>
      </c>
      <c r="S139" s="371">
        <f t="shared" si="51"/>
        <v>16240.66</v>
      </c>
      <c r="T139" s="371">
        <f t="shared" si="51"/>
        <v>16240.66</v>
      </c>
      <c r="U139" s="371">
        <f t="shared" si="55"/>
        <v>64962.62</v>
      </c>
      <c r="V139" s="370">
        <f t="shared" si="56"/>
        <v>228820.72429951554</v>
      </c>
      <c r="W139" s="369" t="s">
        <v>14925</v>
      </c>
      <c r="X139" s="369" t="s">
        <v>923</v>
      </c>
      <c r="Y139" s="270">
        <v>10494.176731500442</v>
      </c>
      <c r="Z139" s="377">
        <f t="shared" si="57"/>
        <v>138578.75</v>
      </c>
      <c r="AA139" s="376">
        <f t="shared" si="58"/>
        <v>37612.76</v>
      </c>
      <c r="AB139" s="376">
        <f t="shared" si="59"/>
        <v>69852.28</v>
      </c>
      <c r="AC139" s="375">
        <f t="shared" si="60"/>
        <v>13.21</v>
      </c>
      <c r="AD139" s="374">
        <f t="shared" si="61"/>
        <v>3.58</v>
      </c>
      <c r="AE139" s="373">
        <f t="shared" si="62"/>
        <v>6.66</v>
      </c>
      <c r="AF139" s="373">
        <f t="shared" si="63"/>
        <v>23.45</v>
      </c>
      <c r="AG139" s="375">
        <f t="shared" si="64"/>
        <v>12.28</v>
      </c>
      <c r="AH139" s="374">
        <f t="shared" si="65"/>
        <v>3.33</v>
      </c>
      <c r="AI139" s="373">
        <f t="shared" si="66"/>
        <v>6.19</v>
      </c>
      <c r="AJ139" s="373">
        <f t="shared" si="67"/>
        <v>21.8</v>
      </c>
      <c r="AK139" s="422">
        <f t="shared" si="69"/>
        <v>0.83</v>
      </c>
      <c r="AL139" s="422">
        <f t="shared" si="70"/>
        <v>1.55</v>
      </c>
    </row>
    <row r="140" spans="1:38" x14ac:dyDescent="0.25">
      <c r="A140" s="297">
        <v>1026421</v>
      </c>
      <c r="B140" s="297">
        <v>4026</v>
      </c>
      <c r="C140" s="297">
        <f>INDEX('Final Comp Values'!C:C,MATCH(B140,'Final Comp Values'!B:B,0))</f>
        <v>675021</v>
      </c>
      <c r="D140" s="299" t="s">
        <v>915</v>
      </c>
      <c r="E140" s="346">
        <f>INDEX('Final Comp Values'!U:U,MATCH($C140,'Final Comp Values'!$C:$C,0))</f>
        <v>6.3223104223552749E-4</v>
      </c>
      <c r="F140" s="346">
        <f>INDEX('Final Comp Values'!V:V,MATCH($C140,'Final Comp Values'!$C:$C,0))</f>
        <v>4.8216829415335401E-4</v>
      </c>
      <c r="G140" s="370">
        <f t="shared" si="52"/>
        <v>130024.33267525832</v>
      </c>
      <c r="H140" s="370">
        <f t="shared" si="53"/>
        <v>65012.166299999997</v>
      </c>
      <c r="I140" s="372">
        <v>62271.070849110802</v>
      </c>
      <c r="J140" s="372">
        <v>62271.07</v>
      </c>
      <c r="K140" s="371">
        <f t="shared" si="68"/>
        <v>59662.39720193627</v>
      </c>
      <c r="L140" s="371">
        <f t="shared" si="50"/>
        <v>4048.36</v>
      </c>
      <c r="M140" s="371">
        <f t="shared" si="50"/>
        <v>4048.36</v>
      </c>
      <c r="N140" s="371">
        <f t="shared" si="50"/>
        <v>4048.36</v>
      </c>
      <c r="O140" s="371">
        <f t="shared" si="50"/>
        <v>4048.36</v>
      </c>
      <c r="P140" s="371">
        <f t="shared" si="54"/>
        <v>16193.45</v>
      </c>
      <c r="Q140" s="371">
        <f t="shared" si="51"/>
        <v>7518.39</v>
      </c>
      <c r="R140" s="371">
        <f t="shared" si="51"/>
        <v>7518.39</v>
      </c>
      <c r="S140" s="371">
        <f t="shared" si="51"/>
        <v>7518.39</v>
      </c>
      <c r="T140" s="371">
        <f t="shared" si="51"/>
        <v>7518.39</v>
      </c>
      <c r="U140" s="371">
        <f t="shared" si="55"/>
        <v>30073.55</v>
      </c>
      <c r="V140" s="370">
        <f t="shared" si="56"/>
        <v>105929.39720193627</v>
      </c>
      <c r="W140" s="369" t="s">
        <v>14884</v>
      </c>
      <c r="X140" s="369" t="s">
        <v>913</v>
      </c>
      <c r="Y140" s="270">
        <v>30550.305097874538</v>
      </c>
      <c r="Z140" s="377">
        <f t="shared" si="57"/>
        <v>64153.120000000003</v>
      </c>
      <c r="AA140" s="376">
        <f t="shared" si="58"/>
        <v>17412.310000000001</v>
      </c>
      <c r="AB140" s="376">
        <f t="shared" si="59"/>
        <v>32337.15</v>
      </c>
      <c r="AC140" s="375">
        <f t="shared" si="60"/>
        <v>2.1</v>
      </c>
      <c r="AD140" s="374">
        <f t="shared" si="61"/>
        <v>0.56999999999999995</v>
      </c>
      <c r="AE140" s="373">
        <f t="shared" si="62"/>
        <v>1.06</v>
      </c>
      <c r="AF140" s="373">
        <f t="shared" si="63"/>
        <v>3.73</v>
      </c>
      <c r="AG140" s="375">
        <f t="shared" si="64"/>
        <v>1.95</v>
      </c>
      <c r="AH140" s="374">
        <f t="shared" si="65"/>
        <v>0.53</v>
      </c>
      <c r="AI140" s="373">
        <f t="shared" si="66"/>
        <v>0.98</v>
      </c>
      <c r="AJ140" s="373">
        <f t="shared" si="67"/>
        <v>3.46</v>
      </c>
      <c r="AK140" s="422">
        <f t="shared" si="69"/>
        <v>0.13</v>
      </c>
      <c r="AL140" s="422">
        <f t="shared" si="70"/>
        <v>0.25</v>
      </c>
    </row>
    <row r="141" spans="1:38" x14ac:dyDescent="0.25">
      <c r="A141" s="311">
        <v>1028669</v>
      </c>
      <c r="B141" s="311">
        <v>5101</v>
      </c>
      <c r="C141" s="297">
        <f>INDEX('Final Comp Values'!C:C,MATCH(B141,'Final Comp Values'!B:B,0))</f>
        <v>675032</v>
      </c>
      <c r="D141" s="312" t="s">
        <v>915</v>
      </c>
      <c r="E141" s="346">
        <f>INDEX('Final Comp Values'!U:U,MATCH($C141,'Final Comp Values'!$C:$C,0))</f>
        <v>3.1073272997512186E-3</v>
      </c>
      <c r="F141" s="346">
        <f>INDEX('Final Comp Values'!V:V,MATCH($C141,'Final Comp Values'!$C:$C,0))</f>
        <v>2.3697898448634576E-3</v>
      </c>
      <c r="G141" s="370">
        <f t="shared" si="52"/>
        <v>639051.44094973186</v>
      </c>
      <c r="H141" s="370">
        <f t="shared" si="53"/>
        <v>319525.7205</v>
      </c>
      <c r="I141" s="372">
        <v>306053.62</v>
      </c>
      <c r="J141" s="372">
        <v>306053.62</v>
      </c>
      <c r="K141" s="371">
        <f t="shared" si="68"/>
        <v>293232.35211394925</v>
      </c>
      <c r="L141" s="371">
        <f t="shared" si="50"/>
        <v>19897.14</v>
      </c>
      <c r="M141" s="371">
        <f t="shared" si="50"/>
        <v>19897.14</v>
      </c>
      <c r="N141" s="371">
        <f t="shared" si="50"/>
        <v>19897.14</v>
      </c>
      <c r="O141" s="371">
        <f t="shared" si="50"/>
        <v>19897.14</v>
      </c>
      <c r="P141" s="371">
        <f t="shared" si="54"/>
        <v>79588.539999999994</v>
      </c>
      <c r="Q141" s="371">
        <f t="shared" si="51"/>
        <v>36951.82</v>
      </c>
      <c r="R141" s="371">
        <f t="shared" si="51"/>
        <v>36951.82</v>
      </c>
      <c r="S141" s="371">
        <f t="shared" si="51"/>
        <v>36951.82</v>
      </c>
      <c r="T141" s="371">
        <f t="shared" si="51"/>
        <v>36951.82</v>
      </c>
      <c r="U141" s="371">
        <f t="shared" si="55"/>
        <v>147807.28</v>
      </c>
      <c r="V141" s="370">
        <f t="shared" si="56"/>
        <v>520628.1721139492</v>
      </c>
      <c r="W141" s="369" t="s">
        <v>14878</v>
      </c>
      <c r="X141" s="369" t="s">
        <v>941</v>
      </c>
      <c r="Y141" s="270">
        <v>38595.893614676956</v>
      </c>
      <c r="Z141" s="377">
        <f t="shared" si="57"/>
        <v>315303.59999999998</v>
      </c>
      <c r="AA141" s="376">
        <f t="shared" si="58"/>
        <v>85579.08</v>
      </c>
      <c r="AB141" s="376">
        <f t="shared" si="59"/>
        <v>158932.56</v>
      </c>
      <c r="AC141" s="375">
        <f t="shared" si="60"/>
        <v>8.17</v>
      </c>
      <c r="AD141" s="374">
        <f t="shared" si="61"/>
        <v>2.2200000000000002</v>
      </c>
      <c r="AE141" s="373">
        <f t="shared" si="62"/>
        <v>4.12</v>
      </c>
      <c r="AF141" s="373">
        <f t="shared" si="63"/>
        <v>14.510000000000002</v>
      </c>
      <c r="AG141" s="375">
        <f t="shared" si="64"/>
        <v>7.6</v>
      </c>
      <c r="AH141" s="374">
        <f t="shared" si="65"/>
        <v>2.06</v>
      </c>
      <c r="AI141" s="373">
        <f t="shared" si="66"/>
        <v>3.83</v>
      </c>
      <c r="AJ141" s="373">
        <f t="shared" si="67"/>
        <v>13.49</v>
      </c>
      <c r="AK141" s="422">
        <f t="shared" si="69"/>
        <v>0.52</v>
      </c>
      <c r="AL141" s="422">
        <f t="shared" si="70"/>
        <v>0.96</v>
      </c>
    </row>
    <row r="142" spans="1:38" x14ac:dyDescent="0.25">
      <c r="A142" s="313">
        <v>1017873</v>
      </c>
      <c r="B142" s="313">
        <v>5055</v>
      </c>
      <c r="C142" s="297">
        <f>INDEX('Final Comp Values'!C:C,MATCH(B142,'Final Comp Values'!B:B,0))</f>
        <v>675033</v>
      </c>
      <c r="D142" s="314" t="s">
        <v>1021</v>
      </c>
      <c r="E142" s="346" t="str">
        <f>INDEX('Final Comp Values'!U:U,MATCH($C142,'Final Comp Values'!$C:$C,0))</f>
        <v/>
      </c>
      <c r="F142" s="346">
        <f>INDEX('Final Comp Values'!V:V,MATCH($C142,'Final Comp Values'!$C:$C,0))</f>
        <v>3.4455119227197492E-3</v>
      </c>
      <c r="G142" s="370">
        <f t="shared" si="52"/>
        <v>0</v>
      </c>
      <c r="H142" s="370">
        <f t="shared" si="53"/>
        <v>0</v>
      </c>
      <c r="I142" s="372">
        <v>0</v>
      </c>
      <c r="J142" s="370">
        <f>+I142*2</f>
        <v>0</v>
      </c>
      <c r="K142" s="371">
        <f t="shared" si="68"/>
        <v>0</v>
      </c>
      <c r="L142" s="371">
        <f t="shared" si="50"/>
        <v>28929.07</v>
      </c>
      <c r="M142" s="371">
        <f t="shared" si="50"/>
        <v>28929.07</v>
      </c>
      <c r="N142" s="371">
        <f t="shared" si="50"/>
        <v>28929.07</v>
      </c>
      <c r="O142" s="371">
        <f t="shared" si="50"/>
        <v>28929.07</v>
      </c>
      <c r="P142" s="371">
        <f t="shared" si="54"/>
        <v>115716.27</v>
      </c>
      <c r="Q142" s="371">
        <f t="shared" si="51"/>
        <v>53725.41</v>
      </c>
      <c r="R142" s="371">
        <f t="shared" si="51"/>
        <v>53725.41</v>
      </c>
      <c r="S142" s="371">
        <f t="shared" si="51"/>
        <v>53725.41</v>
      </c>
      <c r="T142" s="371">
        <f t="shared" si="51"/>
        <v>53725.41</v>
      </c>
      <c r="U142" s="371">
        <f t="shared" si="55"/>
        <v>214901.65</v>
      </c>
      <c r="V142" s="370">
        <f t="shared" si="56"/>
        <v>330617.92</v>
      </c>
      <c r="W142" s="369" t="s">
        <v>14878</v>
      </c>
      <c r="X142" s="369" t="s">
        <v>941</v>
      </c>
      <c r="Y142" s="270">
        <v>38595.893614676956</v>
      </c>
      <c r="Z142" s="377">
        <f t="shared" si="57"/>
        <v>0</v>
      </c>
      <c r="AA142" s="376">
        <f t="shared" si="58"/>
        <v>124426.1</v>
      </c>
      <c r="AB142" s="376">
        <f t="shared" si="59"/>
        <v>231077.04</v>
      </c>
      <c r="AC142" s="375">
        <f t="shared" si="60"/>
        <v>0</v>
      </c>
      <c r="AD142" s="374">
        <f t="shared" si="61"/>
        <v>3.22</v>
      </c>
      <c r="AE142" s="373">
        <f t="shared" si="62"/>
        <v>5.99</v>
      </c>
      <c r="AF142" s="373">
        <f t="shared" si="63"/>
        <v>9.2100000000000009</v>
      </c>
      <c r="AG142" s="375">
        <f t="shared" si="64"/>
        <v>0</v>
      </c>
      <c r="AH142" s="374">
        <f t="shared" si="65"/>
        <v>3</v>
      </c>
      <c r="AI142" s="373">
        <f t="shared" si="66"/>
        <v>5.57</v>
      </c>
      <c r="AJ142" s="373">
        <f t="shared" si="67"/>
        <v>8.57</v>
      </c>
      <c r="AK142" s="422">
        <f t="shared" si="69"/>
        <v>0.75</v>
      </c>
      <c r="AL142" s="422">
        <f t="shared" si="70"/>
        <v>1.39</v>
      </c>
    </row>
    <row r="143" spans="1:38" x14ac:dyDescent="0.25">
      <c r="A143" s="313">
        <v>1028456</v>
      </c>
      <c r="B143" s="313">
        <v>5001</v>
      </c>
      <c r="C143" s="297">
        <f>INDEX('Final Comp Values'!C:C,MATCH(B143,'Final Comp Values'!B:B,0))</f>
        <v>675034</v>
      </c>
      <c r="D143" s="314" t="s">
        <v>1021</v>
      </c>
      <c r="E143" s="346" t="str">
        <f>INDEX('Final Comp Values'!U:U,MATCH($C143,'Final Comp Values'!$C:$C,0))</f>
        <v/>
      </c>
      <c r="F143" s="346">
        <f>INDEX('Final Comp Values'!V:V,MATCH($C143,'Final Comp Values'!$C:$C,0))</f>
        <v>2.4996297350484754E-3</v>
      </c>
      <c r="G143" s="370">
        <f t="shared" si="52"/>
        <v>0</v>
      </c>
      <c r="H143" s="370">
        <f t="shared" si="53"/>
        <v>0</v>
      </c>
      <c r="I143" s="372">
        <v>0</v>
      </c>
      <c r="J143" s="370">
        <f>+I143*2</f>
        <v>0</v>
      </c>
      <c r="K143" s="371">
        <f t="shared" si="68"/>
        <v>0</v>
      </c>
      <c r="L143" s="371">
        <f t="shared" si="50"/>
        <v>20987.29</v>
      </c>
      <c r="M143" s="371">
        <f t="shared" si="50"/>
        <v>20987.29</v>
      </c>
      <c r="N143" s="371">
        <f t="shared" si="50"/>
        <v>20987.29</v>
      </c>
      <c r="O143" s="371">
        <f t="shared" si="50"/>
        <v>20987.29</v>
      </c>
      <c r="P143" s="371">
        <f t="shared" si="54"/>
        <v>83949.16</v>
      </c>
      <c r="Q143" s="371">
        <f t="shared" si="51"/>
        <v>38976.400000000001</v>
      </c>
      <c r="R143" s="371">
        <f t="shared" si="51"/>
        <v>38976.400000000001</v>
      </c>
      <c r="S143" s="371">
        <f t="shared" si="51"/>
        <v>38976.400000000001</v>
      </c>
      <c r="T143" s="371">
        <f t="shared" si="51"/>
        <v>38976.400000000001</v>
      </c>
      <c r="U143" s="371">
        <f t="shared" si="55"/>
        <v>155905.57999999999</v>
      </c>
      <c r="V143" s="370">
        <f t="shared" si="56"/>
        <v>239854.74</v>
      </c>
      <c r="W143" s="369" t="s">
        <v>14877</v>
      </c>
      <c r="X143" s="369" t="s">
        <v>937</v>
      </c>
      <c r="Y143" s="270">
        <v>35034.628533077281</v>
      </c>
      <c r="Z143" s="377">
        <f t="shared" si="57"/>
        <v>0</v>
      </c>
      <c r="AA143" s="376">
        <f t="shared" si="58"/>
        <v>90267.91</v>
      </c>
      <c r="AB143" s="376">
        <f t="shared" si="59"/>
        <v>167640.41</v>
      </c>
      <c r="AC143" s="375">
        <f t="shared" si="60"/>
        <v>0</v>
      </c>
      <c r="AD143" s="374">
        <f t="shared" si="61"/>
        <v>2.58</v>
      </c>
      <c r="AE143" s="373">
        <f t="shared" si="62"/>
        <v>4.78</v>
      </c>
      <c r="AF143" s="373">
        <f t="shared" si="63"/>
        <v>7.36</v>
      </c>
      <c r="AG143" s="375">
        <f t="shared" si="64"/>
        <v>0</v>
      </c>
      <c r="AH143" s="374">
        <f t="shared" si="65"/>
        <v>2.4</v>
      </c>
      <c r="AI143" s="373">
        <f t="shared" si="66"/>
        <v>4.45</v>
      </c>
      <c r="AJ143" s="373">
        <f t="shared" si="67"/>
        <v>6.85</v>
      </c>
      <c r="AK143" s="422">
        <f t="shared" si="69"/>
        <v>0.6</v>
      </c>
      <c r="AL143" s="422">
        <f t="shared" si="70"/>
        <v>1.1100000000000001</v>
      </c>
    </row>
    <row r="144" spans="1:38" x14ac:dyDescent="0.25">
      <c r="A144" s="311">
        <v>1026315</v>
      </c>
      <c r="B144" s="311">
        <v>4413</v>
      </c>
      <c r="C144" s="297">
        <f>INDEX('Final Comp Values'!C:C,MATCH(B144,'Final Comp Values'!B:B,0))</f>
        <v>675035</v>
      </c>
      <c r="D144" s="312" t="s">
        <v>915</v>
      </c>
      <c r="E144" s="346">
        <f>INDEX('Final Comp Values'!U:U,MATCH($C144,'Final Comp Values'!$C:$C,0))</f>
        <v>1.0570517835619187E-3</v>
      </c>
      <c r="F144" s="346">
        <f>INDEX('Final Comp Values'!V:V,MATCH($C144,'Final Comp Values'!$C:$C,0))</f>
        <v>8.0615601143155962E-4</v>
      </c>
      <c r="G144" s="370">
        <f t="shared" si="52"/>
        <v>217392.76242248813</v>
      </c>
      <c r="H144" s="370">
        <f t="shared" si="53"/>
        <v>108696.3812</v>
      </c>
      <c r="I144" s="372">
        <v>104113.43659974357</v>
      </c>
      <c r="J144" s="372">
        <v>104113.44</v>
      </c>
      <c r="K144" s="371">
        <f t="shared" si="68"/>
        <v>99751.893154262507</v>
      </c>
      <c r="L144" s="371">
        <f t="shared" si="50"/>
        <v>6768.62</v>
      </c>
      <c r="M144" s="371">
        <f t="shared" si="50"/>
        <v>6768.62</v>
      </c>
      <c r="N144" s="371">
        <f t="shared" si="50"/>
        <v>6768.62</v>
      </c>
      <c r="O144" s="371">
        <f t="shared" si="50"/>
        <v>6768.62</v>
      </c>
      <c r="P144" s="371">
        <f t="shared" si="54"/>
        <v>27074.46</v>
      </c>
      <c r="Q144" s="371">
        <f t="shared" si="51"/>
        <v>12570.29</v>
      </c>
      <c r="R144" s="371">
        <f t="shared" si="51"/>
        <v>12570.29</v>
      </c>
      <c r="S144" s="371">
        <f t="shared" si="51"/>
        <v>12570.29</v>
      </c>
      <c r="T144" s="371">
        <f t="shared" si="51"/>
        <v>12570.29</v>
      </c>
      <c r="U144" s="371">
        <f t="shared" si="55"/>
        <v>50281.14</v>
      </c>
      <c r="V144" s="370">
        <f t="shared" si="56"/>
        <v>177107.49315426248</v>
      </c>
      <c r="W144" s="369" t="s">
        <v>14884</v>
      </c>
      <c r="X144" s="369" t="s">
        <v>913</v>
      </c>
      <c r="Y144" s="270">
        <v>30550.305097874538</v>
      </c>
      <c r="Z144" s="377">
        <f t="shared" si="57"/>
        <v>107260.1</v>
      </c>
      <c r="AA144" s="376">
        <f t="shared" si="58"/>
        <v>29112.32</v>
      </c>
      <c r="AB144" s="376">
        <f t="shared" si="59"/>
        <v>54065.74</v>
      </c>
      <c r="AC144" s="375">
        <f t="shared" si="60"/>
        <v>3.51</v>
      </c>
      <c r="AD144" s="374">
        <f t="shared" si="61"/>
        <v>0.95</v>
      </c>
      <c r="AE144" s="373">
        <f t="shared" si="62"/>
        <v>1.77</v>
      </c>
      <c r="AF144" s="373">
        <f t="shared" si="63"/>
        <v>6.23</v>
      </c>
      <c r="AG144" s="375">
        <f t="shared" si="64"/>
        <v>3.27</v>
      </c>
      <c r="AH144" s="374">
        <f t="shared" si="65"/>
        <v>0.89</v>
      </c>
      <c r="AI144" s="373">
        <f t="shared" si="66"/>
        <v>1.65</v>
      </c>
      <c r="AJ144" s="373">
        <f t="shared" si="67"/>
        <v>5.8100000000000005</v>
      </c>
      <c r="AK144" s="422">
        <f t="shared" si="69"/>
        <v>0.22</v>
      </c>
      <c r="AL144" s="422">
        <f t="shared" si="70"/>
        <v>0.41</v>
      </c>
    </row>
    <row r="145" spans="1:38" x14ac:dyDescent="0.25">
      <c r="A145" s="313">
        <v>1026243</v>
      </c>
      <c r="B145" s="313">
        <v>4395</v>
      </c>
      <c r="C145" s="297">
        <f>INDEX('Final Comp Values'!C:C,MATCH(B145,'Final Comp Values'!B:B,0))</f>
        <v>675038</v>
      </c>
      <c r="D145" s="314" t="s">
        <v>915</v>
      </c>
      <c r="E145" s="346">
        <f>INDEX('Final Comp Values'!U:U,MATCH($C145,'Final Comp Values'!$C:$C,0))</f>
        <v>1.1090278173016487E-3</v>
      </c>
      <c r="F145" s="346">
        <f>INDEX('Final Comp Values'!V:V,MATCH($C145,'Final Comp Values'!$C:$C,0))</f>
        <v>8.4579531075562955E-4</v>
      </c>
      <c r="G145" s="370">
        <f t="shared" si="52"/>
        <v>228082.1285729048</v>
      </c>
      <c r="H145" s="370">
        <f t="shared" si="53"/>
        <v>114041.0643</v>
      </c>
      <c r="I145" s="372">
        <v>109232.77</v>
      </c>
      <c r="J145" s="372">
        <v>109232.77</v>
      </c>
      <c r="K145" s="371">
        <f t="shared" si="68"/>
        <v>104656.76900312312</v>
      </c>
      <c r="L145" s="371">
        <f t="shared" ref="L145:O164" si="71">ROUND($P145/4,2)</f>
        <v>7101.43</v>
      </c>
      <c r="M145" s="371">
        <f t="shared" si="71"/>
        <v>7101.43</v>
      </c>
      <c r="N145" s="371">
        <f t="shared" si="71"/>
        <v>7101.43</v>
      </c>
      <c r="O145" s="371">
        <f t="shared" si="71"/>
        <v>7101.43</v>
      </c>
      <c r="P145" s="371">
        <f t="shared" si="54"/>
        <v>28405.73</v>
      </c>
      <c r="Q145" s="371">
        <f t="shared" ref="Q145:T164" si="72">ROUND($U145/4,2)</f>
        <v>13188.38</v>
      </c>
      <c r="R145" s="371">
        <f t="shared" si="72"/>
        <v>13188.38</v>
      </c>
      <c r="S145" s="371">
        <f t="shared" si="72"/>
        <v>13188.38</v>
      </c>
      <c r="T145" s="371">
        <f t="shared" si="72"/>
        <v>13188.38</v>
      </c>
      <c r="U145" s="371">
        <f t="shared" si="55"/>
        <v>52753.5</v>
      </c>
      <c r="V145" s="370">
        <f t="shared" si="56"/>
        <v>185815.99900312311</v>
      </c>
      <c r="W145" s="369" t="s">
        <v>14984</v>
      </c>
      <c r="X145" s="369" t="s">
        <v>913</v>
      </c>
      <c r="Y145" s="270">
        <v>30550.305097874538</v>
      </c>
      <c r="Z145" s="377">
        <f t="shared" si="57"/>
        <v>112534.16</v>
      </c>
      <c r="AA145" s="376">
        <f t="shared" si="58"/>
        <v>30543.8</v>
      </c>
      <c r="AB145" s="376">
        <f t="shared" si="59"/>
        <v>56724.19</v>
      </c>
      <c r="AC145" s="375">
        <f t="shared" si="60"/>
        <v>3.68</v>
      </c>
      <c r="AD145" s="374">
        <f t="shared" si="61"/>
        <v>1</v>
      </c>
      <c r="AE145" s="373">
        <f t="shared" si="62"/>
        <v>1.86</v>
      </c>
      <c r="AF145" s="373">
        <f t="shared" si="63"/>
        <v>6.54</v>
      </c>
      <c r="AG145" s="375">
        <f t="shared" si="64"/>
        <v>3.43</v>
      </c>
      <c r="AH145" s="374">
        <f t="shared" si="65"/>
        <v>0.93</v>
      </c>
      <c r="AI145" s="373">
        <f t="shared" si="66"/>
        <v>1.73</v>
      </c>
      <c r="AJ145" s="373">
        <f t="shared" si="67"/>
        <v>6.09</v>
      </c>
      <c r="AK145" s="422">
        <f t="shared" si="69"/>
        <v>0.23</v>
      </c>
      <c r="AL145" s="422">
        <f t="shared" si="70"/>
        <v>0.43</v>
      </c>
    </row>
    <row r="146" spans="1:38" x14ac:dyDescent="0.25">
      <c r="A146" s="297">
        <v>1026277</v>
      </c>
      <c r="B146" s="297">
        <v>4421</v>
      </c>
      <c r="C146" s="297">
        <f>INDEX('Final Comp Values'!C:C,MATCH(B146,'Final Comp Values'!B:B,0))</f>
        <v>675042</v>
      </c>
      <c r="D146" s="299" t="s">
        <v>915</v>
      </c>
      <c r="E146" s="346">
        <f>INDEX('Final Comp Values'!U:U,MATCH($C146,'Final Comp Values'!$C:$C,0))</f>
        <v>1.5333547245782566E-3</v>
      </c>
      <c r="F146" s="346">
        <f>INDEX('Final Comp Values'!V:V,MATCH($C146,'Final Comp Values'!$C:$C,0))</f>
        <v>1.1694064076127038E-3</v>
      </c>
      <c r="G146" s="370">
        <f t="shared" si="52"/>
        <v>315348.99664649647</v>
      </c>
      <c r="H146" s="370">
        <f t="shared" si="53"/>
        <v>157674.49830000001</v>
      </c>
      <c r="I146" s="372">
        <v>151026</v>
      </c>
      <c r="J146" s="372">
        <v>151026</v>
      </c>
      <c r="K146" s="371">
        <f t="shared" si="68"/>
        <v>144699.66280961697</v>
      </c>
      <c r="L146" s="371">
        <f t="shared" si="71"/>
        <v>9818.52</v>
      </c>
      <c r="M146" s="371">
        <f t="shared" si="71"/>
        <v>9818.52</v>
      </c>
      <c r="N146" s="371">
        <f t="shared" si="71"/>
        <v>9818.52</v>
      </c>
      <c r="O146" s="371">
        <f t="shared" si="71"/>
        <v>9818.52</v>
      </c>
      <c r="P146" s="371">
        <f t="shared" si="54"/>
        <v>39274.089999999997</v>
      </c>
      <c r="Q146" s="371">
        <f t="shared" si="72"/>
        <v>18234.400000000001</v>
      </c>
      <c r="R146" s="371">
        <f t="shared" si="72"/>
        <v>18234.400000000001</v>
      </c>
      <c r="S146" s="371">
        <f t="shared" si="72"/>
        <v>18234.400000000001</v>
      </c>
      <c r="T146" s="371">
        <f t="shared" si="72"/>
        <v>18234.400000000001</v>
      </c>
      <c r="U146" s="371">
        <f t="shared" si="55"/>
        <v>72937.600000000006</v>
      </c>
      <c r="V146" s="370">
        <f t="shared" si="56"/>
        <v>256911.35280961698</v>
      </c>
      <c r="W146" s="369" t="s">
        <v>14985</v>
      </c>
      <c r="X146" s="369" t="s">
        <v>913</v>
      </c>
      <c r="Y146" s="270">
        <v>30550.305097874538</v>
      </c>
      <c r="Z146" s="377">
        <f t="shared" si="57"/>
        <v>155591.04000000001</v>
      </c>
      <c r="AA146" s="376">
        <f t="shared" si="58"/>
        <v>42230.2</v>
      </c>
      <c r="AB146" s="376">
        <f t="shared" si="59"/>
        <v>78427.53</v>
      </c>
      <c r="AC146" s="375">
        <f t="shared" si="60"/>
        <v>5.09</v>
      </c>
      <c r="AD146" s="374">
        <f t="shared" si="61"/>
        <v>1.38</v>
      </c>
      <c r="AE146" s="373">
        <f t="shared" si="62"/>
        <v>2.57</v>
      </c>
      <c r="AF146" s="373">
        <f t="shared" si="63"/>
        <v>9.0399999999999991</v>
      </c>
      <c r="AG146" s="375">
        <f t="shared" si="64"/>
        <v>4.74</v>
      </c>
      <c r="AH146" s="374">
        <f t="shared" si="65"/>
        <v>1.29</v>
      </c>
      <c r="AI146" s="373">
        <f t="shared" si="66"/>
        <v>2.39</v>
      </c>
      <c r="AJ146" s="373">
        <f t="shared" si="67"/>
        <v>8.42</v>
      </c>
      <c r="AK146" s="422">
        <f t="shared" si="69"/>
        <v>0.32</v>
      </c>
      <c r="AL146" s="422">
        <f t="shared" si="70"/>
        <v>0.6</v>
      </c>
    </row>
    <row r="147" spans="1:38" x14ac:dyDescent="0.25">
      <c r="A147" s="311">
        <v>1017863</v>
      </c>
      <c r="B147" s="311">
        <v>4547</v>
      </c>
      <c r="C147" s="297">
        <f>INDEX('Final Comp Values'!C:C,MATCH(B147,'Final Comp Values'!B:B,0))</f>
        <v>675044</v>
      </c>
      <c r="D147" s="312" t="s">
        <v>1021</v>
      </c>
      <c r="E147" s="346" t="str">
        <f>INDEX('Final Comp Values'!U:U,MATCH($C147,'Final Comp Values'!$C:$C,0))</f>
        <v/>
      </c>
      <c r="F147" s="346">
        <f>INDEX('Final Comp Values'!V:V,MATCH($C147,'Final Comp Values'!$C:$C,0))</f>
        <v>1.5178744522644444E-3</v>
      </c>
      <c r="G147" s="370">
        <f t="shared" si="52"/>
        <v>0</v>
      </c>
      <c r="H147" s="370">
        <f t="shared" si="53"/>
        <v>0</v>
      </c>
      <c r="I147" s="372">
        <v>0</v>
      </c>
      <c r="J147" s="370">
        <f>+I147*2</f>
        <v>0</v>
      </c>
      <c r="K147" s="371">
        <f t="shared" si="68"/>
        <v>0</v>
      </c>
      <c r="L147" s="371">
        <f t="shared" si="71"/>
        <v>12744.32</v>
      </c>
      <c r="M147" s="371">
        <f t="shared" si="71"/>
        <v>12744.32</v>
      </c>
      <c r="N147" s="371">
        <f t="shared" si="71"/>
        <v>12744.32</v>
      </c>
      <c r="O147" s="371">
        <f t="shared" si="71"/>
        <v>12744.32</v>
      </c>
      <c r="P147" s="371">
        <f t="shared" si="54"/>
        <v>50977.26</v>
      </c>
      <c r="Q147" s="371">
        <f t="shared" si="72"/>
        <v>23668.02</v>
      </c>
      <c r="R147" s="371">
        <f t="shared" si="72"/>
        <v>23668.02</v>
      </c>
      <c r="S147" s="371">
        <f t="shared" si="72"/>
        <v>23668.02</v>
      </c>
      <c r="T147" s="371">
        <f t="shared" si="72"/>
        <v>23668.02</v>
      </c>
      <c r="U147" s="371">
        <f t="shared" si="55"/>
        <v>94672.06</v>
      </c>
      <c r="V147" s="370">
        <f t="shared" si="56"/>
        <v>145649.32</v>
      </c>
      <c r="W147" s="369" t="s">
        <v>14880</v>
      </c>
      <c r="X147" s="369" t="s">
        <v>1003</v>
      </c>
      <c r="Y147" s="270">
        <v>17703.638711784723</v>
      </c>
      <c r="Z147" s="377">
        <f t="shared" si="57"/>
        <v>0</v>
      </c>
      <c r="AA147" s="376">
        <f t="shared" si="58"/>
        <v>54814.26</v>
      </c>
      <c r="AB147" s="376">
        <f t="shared" si="59"/>
        <v>101797.91</v>
      </c>
      <c r="AC147" s="375">
        <f t="shared" si="60"/>
        <v>0</v>
      </c>
      <c r="AD147" s="374">
        <f t="shared" si="61"/>
        <v>3.1</v>
      </c>
      <c r="AE147" s="373">
        <f t="shared" si="62"/>
        <v>5.75</v>
      </c>
      <c r="AF147" s="373">
        <f t="shared" si="63"/>
        <v>8.85</v>
      </c>
      <c r="AG147" s="375">
        <f t="shared" si="64"/>
        <v>0</v>
      </c>
      <c r="AH147" s="374">
        <f t="shared" si="65"/>
        <v>2.88</v>
      </c>
      <c r="AI147" s="373">
        <f t="shared" si="66"/>
        <v>5.35</v>
      </c>
      <c r="AJ147" s="373">
        <f t="shared" si="67"/>
        <v>8.23</v>
      </c>
      <c r="AK147" s="422">
        <f t="shared" si="69"/>
        <v>0.72</v>
      </c>
      <c r="AL147" s="422">
        <f t="shared" si="70"/>
        <v>1.34</v>
      </c>
    </row>
    <row r="148" spans="1:38" x14ac:dyDescent="0.25">
      <c r="A148" s="313">
        <v>1017848</v>
      </c>
      <c r="B148" s="313">
        <v>5112</v>
      </c>
      <c r="C148" s="297">
        <f>INDEX('Final Comp Values'!C:C,MATCH(B148,'Final Comp Values'!B:B,0))</f>
        <v>675046</v>
      </c>
      <c r="D148" s="314" t="s">
        <v>1021</v>
      </c>
      <c r="E148" s="346" t="str">
        <f>INDEX('Final Comp Values'!U:U,MATCH($C148,'Final Comp Values'!$C:$C,0))</f>
        <v/>
      </c>
      <c r="F148" s="346">
        <f>INDEX('Final Comp Values'!V:V,MATCH($C148,'Final Comp Values'!$C:$C,0))</f>
        <v>2.7353941186766726E-3</v>
      </c>
      <c r="G148" s="370">
        <f t="shared" si="52"/>
        <v>0</v>
      </c>
      <c r="H148" s="370">
        <f t="shared" si="53"/>
        <v>0</v>
      </c>
      <c r="I148" s="372">
        <v>0</v>
      </c>
      <c r="J148" s="370">
        <f>+I148*2</f>
        <v>0</v>
      </c>
      <c r="K148" s="371">
        <f t="shared" si="68"/>
        <v>0</v>
      </c>
      <c r="L148" s="371">
        <f t="shared" si="71"/>
        <v>22966.81</v>
      </c>
      <c r="M148" s="371">
        <f t="shared" si="71"/>
        <v>22966.81</v>
      </c>
      <c r="N148" s="371">
        <f t="shared" si="71"/>
        <v>22966.81</v>
      </c>
      <c r="O148" s="371">
        <f t="shared" si="71"/>
        <v>22966.81</v>
      </c>
      <c r="P148" s="371">
        <f t="shared" si="54"/>
        <v>91867.22</v>
      </c>
      <c r="Q148" s="371">
        <f t="shared" si="72"/>
        <v>42652.639999999999</v>
      </c>
      <c r="R148" s="371">
        <f t="shared" si="72"/>
        <v>42652.639999999999</v>
      </c>
      <c r="S148" s="371">
        <f t="shared" si="72"/>
        <v>42652.639999999999</v>
      </c>
      <c r="T148" s="371">
        <f t="shared" si="72"/>
        <v>42652.639999999999</v>
      </c>
      <c r="U148" s="371">
        <f t="shared" si="55"/>
        <v>170610.56</v>
      </c>
      <c r="V148" s="370">
        <f t="shared" si="56"/>
        <v>262477.78000000003</v>
      </c>
      <c r="W148" s="369" t="s">
        <v>14893</v>
      </c>
      <c r="X148" s="369" t="s">
        <v>930</v>
      </c>
      <c r="Y148" s="270">
        <v>46984.658324669057</v>
      </c>
      <c r="Z148" s="377">
        <f t="shared" si="57"/>
        <v>0</v>
      </c>
      <c r="AA148" s="376">
        <f t="shared" si="58"/>
        <v>98781.96</v>
      </c>
      <c r="AB148" s="376">
        <f t="shared" si="59"/>
        <v>183452.22</v>
      </c>
      <c r="AC148" s="375">
        <f t="shared" si="60"/>
        <v>0</v>
      </c>
      <c r="AD148" s="374">
        <f t="shared" si="61"/>
        <v>2.1</v>
      </c>
      <c r="AE148" s="373">
        <f t="shared" si="62"/>
        <v>3.9</v>
      </c>
      <c r="AF148" s="373">
        <f t="shared" si="63"/>
        <v>6</v>
      </c>
      <c r="AG148" s="375">
        <f t="shared" si="64"/>
        <v>0</v>
      </c>
      <c r="AH148" s="374">
        <f t="shared" si="65"/>
        <v>1.96</v>
      </c>
      <c r="AI148" s="373">
        <f t="shared" si="66"/>
        <v>3.63</v>
      </c>
      <c r="AJ148" s="373">
        <f t="shared" si="67"/>
        <v>5.59</v>
      </c>
      <c r="AK148" s="422">
        <f t="shared" si="69"/>
        <v>0.49</v>
      </c>
      <c r="AL148" s="422">
        <f t="shared" si="70"/>
        <v>0.91</v>
      </c>
    </row>
    <row r="149" spans="1:38" x14ac:dyDescent="0.25">
      <c r="A149" s="297">
        <v>1026197</v>
      </c>
      <c r="B149" s="297">
        <v>5049</v>
      </c>
      <c r="C149" s="297">
        <f>INDEX('Final Comp Values'!C:C,MATCH(B149,'Final Comp Values'!B:B,0))</f>
        <v>675049</v>
      </c>
      <c r="D149" s="299" t="s">
        <v>915</v>
      </c>
      <c r="E149" s="346">
        <f>INDEX('Final Comp Values'!U:U,MATCH($C149,'Final Comp Values'!$C:$C,0))</f>
        <v>9.9865590717500134E-4</v>
      </c>
      <c r="F149" s="346">
        <f>INDEX('Final Comp Values'!V:V,MATCH($C149,'Final Comp Values'!$C:$C,0))</f>
        <v>7.6162064663278276E-4</v>
      </c>
      <c r="G149" s="370">
        <f t="shared" si="52"/>
        <v>205383.09451477535</v>
      </c>
      <c r="H149" s="370">
        <f t="shared" si="53"/>
        <v>102691.54730000001</v>
      </c>
      <c r="I149" s="372">
        <v>98361.78</v>
      </c>
      <c r="J149" s="372">
        <v>98361.78</v>
      </c>
      <c r="K149" s="371">
        <f t="shared" si="68"/>
        <v>94241.189409580649</v>
      </c>
      <c r="L149" s="371">
        <f t="shared" si="71"/>
        <v>6394.69</v>
      </c>
      <c r="M149" s="371">
        <f t="shared" si="71"/>
        <v>6394.69</v>
      </c>
      <c r="N149" s="371">
        <f t="shared" si="71"/>
        <v>6394.69</v>
      </c>
      <c r="O149" s="371">
        <f t="shared" si="71"/>
        <v>6394.69</v>
      </c>
      <c r="P149" s="371">
        <f t="shared" si="54"/>
        <v>25578.75</v>
      </c>
      <c r="Q149" s="371">
        <f t="shared" si="72"/>
        <v>11875.85</v>
      </c>
      <c r="R149" s="371">
        <f t="shared" si="72"/>
        <v>11875.85</v>
      </c>
      <c r="S149" s="371">
        <f t="shared" si="72"/>
        <v>11875.85</v>
      </c>
      <c r="T149" s="371">
        <f t="shared" si="72"/>
        <v>11875.85</v>
      </c>
      <c r="U149" s="371">
        <f t="shared" si="55"/>
        <v>47503.4</v>
      </c>
      <c r="V149" s="370">
        <f t="shared" si="56"/>
        <v>167323.33940958066</v>
      </c>
      <c r="W149" s="369" t="s">
        <v>14942</v>
      </c>
      <c r="X149" s="369" t="s">
        <v>913</v>
      </c>
      <c r="Y149" s="270">
        <v>30550.305097874538</v>
      </c>
      <c r="Z149" s="377">
        <f t="shared" si="57"/>
        <v>101334.61</v>
      </c>
      <c r="AA149" s="376">
        <f t="shared" si="58"/>
        <v>27504.03</v>
      </c>
      <c r="AB149" s="376">
        <f t="shared" si="59"/>
        <v>51078.92</v>
      </c>
      <c r="AC149" s="375">
        <f t="shared" si="60"/>
        <v>3.32</v>
      </c>
      <c r="AD149" s="374">
        <f t="shared" si="61"/>
        <v>0.9</v>
      </c>
      <c r="AE149" s="373">
        <f t="shared" si="62"/>
        <v>1.67</v>
      </c>
      <c r="AF149" s="373">
        <f t="shared" si="63"/>
        <v>5.89</v>
      </c>
      <c r="AG149" s="375">
        <f t="shared" si="64"/>
        <v>3.08</v>
      </c>
      <c r="AH149" s="374">
        <f t="shared" si="65"/>
        <v>0.84</v>
      </c>
      <c r="AI149" s="373">
        <f t="shared" si="66"/>
        <v>1.55</v>
      </c>
      <c r="AJ149" s="373">
        <f t="shared" si="67"/>
        <v>5.47</v>
      </c>
      <c r="AK149" s="422">
        <f t="shared" si="69"/>
        <v>0.21</v>
      </c>
      <c r="AL149" s="422">
        <f t="shared" si="70"/>
        <v>0.39</v>
      </c>
    </row>
    <row r="150" spans="1:38" x14ac:dyDescent="0.25">
      <c r="A150" s="311">
        <v>1028656</v>
      </c>
      <c r="B150" s="311">
        <v>4145</v>
      </c>
      <c r="C150" s="297">
        <f>INDEX('Final Comp Values'!C:C,MATCH(B150,'Final Comp Values'!B:B,0))</f>
        <v>675052</v>
      </c>
      <c r="D150" s="312" t="s">
        <v>1021</v>
      </c>
      <c r="E150" s="346" t="str">
        <f>INDEX('Final Comp Values'!U:U,MATCH($C150,'Final Comp Values'!$C:$C,0))</f>
        <v/>
      </c>
      <c r="F150" s="346">
        <f>INDEX('Final Comp Values'!V:V,MATCH($C150,'Final Comp Values'!$C:$C,0))</f>
        <v>1.2851230320052975E-3</v>
      </c>
      <c r="G150" s="370">
        <f t="shared" si="52"/>
        <v>0</v>
      </c>
      <c r="H150" s="370">
        <f t="shared" si="53"/>
        <v>0</v>
      </c>
      <c r="I150" s="372">
        <v>0</v>
      </c>
      <c r="J150" s="370">
        <f>+I150*2</f>
        <v>0</v>
      </c>
      <c r="K150" s="371">
        <f t="shared" si="68"/>
        <v>0</v>
      </c>
      <c r="L150" s="371">
        <f t="shared" si="71"/>
        <v>10790.1</v>
      </c>
      <c r="M150" s="371">
        <f t="shared" si="71"/>
        <v>10790.1</v>
      </c>
      <c r="N150" s="371">
        <f t="shared" si="71"/>
        <v>10790.1</v>
      </c>
      <c r="O150" s="371">
        <f t="shared" si="71"/>
        <v>10790.1</v>
      </c>
      <c r="P150" s="371">
        <f t="shared" si="54"/>
        <v>43160.39</v>
      </c>
      <c r="Q150" s="371">
        <f t="shared" si="72"/>
        <v>20038.75</v>
      </c>
      <c r="R150" s="371">
        <f t="shared" si="72"/>
        <v>20038.75</v>
      </c>
      <c r="S150" s="371">
        <f t="shared" si="72"/>
        <v>20038.75</v>
      </c>
      <c r="T150" s="371">
        <f t="shared" si="72"/>
        <v>20038.75</v>
      </c>
      <c r="U150" s="371">
        <f t="shared" si="55"/>
        <v>80155.009999999995</v>
      </c>
      <c r="V150" s="370">
        <f t="shared" si="56"/>
        <v>123315.4</v>
      </c>
      <c r="W150" s="369" t="s">
        <v>14892</v>
      </c>
      <c r="X150" s="369" t="s">
        <v>930</v>
      </c>
      <c r="Y150" s="270">
        <v>46984.658324669057</v>
      </c>
      <c r="Z150" s="377">
        <f t="shared" si="57"/>
        <v>0</v>
      </c>
      <c r="AA150" s="376">
        <f t="shared" si="58"/>
        <v>46409.02</v>
      </c>
      <c r="AB150" s="376">
        <f t="shared" si="59"/>
        <v>86188.18</v>
      </c>
      <c r="AC150" s="375">
        <f t="shared" si="60"/>
        <v>0</v>
      </c>
      <c r="AD150" s="374">
        <f t="shared" si="61"/>
        <v>0.99</v>
      </c>
      <c r="AE150" s="373">
        <f t="shared" si="62"/>
        <v>1.83</v>
      </c>
      <c r="AF150" s="373">
        <f t="shared" si="63"/>
        <v>2.8200000000000003</v>
      </c>
      <c r="AG150" s="375">
        <f t="shared" si="64"/>
        <v>0</v>
      </c>
      <c r="AH150" s="374">
        <f t="shared" si="65"/>
        <v>0.92</v>
      </c>
      <c r="AI150" s="373">
        <f t="shared" si="66"/>
        <v>1.71</v>
      </c>
      <c r="AJ150" s="373">
        <f t="shared" si="67"/>
        <v>2.63</v>
      </c>
      <c r="AK150" s="422">
        <f t="shared" si="69"/>
        <v>0.23</v>
      </c>
      <c r="AL150" s="422">
        <f t="shared" si="70"/>
        <v>0.43</v>
      </c>
    </row>
    <row r="151" spans="1:38" x14ac:dyDescent="0.25">
      <c r="A151" s="311">
        <v>1026206</v>
      </c>
      <c r="B151" s="311">
        <v>5040</v>
      </c>
      <c r="C151" s="297">
        <f>INDEX('Final Comp Values'!C:C,MATCH(B151,'Final Comp Values'!B:B,0))</f>
        <v>675055</v>
      </c>
      <c r="D151" s="312" t="s">
        <v>915</v>
      </c>
      <c r="E151" s="346">
        <f>INDEX('Final Comp Values'!U:U,MATCH($C151,'Final Comp Values'!$C:$C,0))</f>
        <v>1.1858190120430075E-3</v>
      </c>
      <c r="F151" s="346">
        <f>INDEX('Final Comp Values'!V:V,MATCH($C151,'Final Comp Values'!$C:$C,0))</f>
        <v>9.0435978624154754E-4</v>
      </c>
      <c r="G151" s="370">
        <f t="shared" si="52"/>
        <v>243874.96882363918</v>
      </c>
      <c r="H151" s="370">
        <f t="shared" si="53"/>
        <v>121937.4844</v>
      </c>
      <c r="I151" s="372">
        <v>116796.26</v>
      </c>
      <c r="J151" s="372">
        <v>116796.26</v>
      </c>
      <c r="K151" s="371">
        <f t="shared" si="68"/>
        <v>111903.40268006208</v>
      </c>
      <c r="L151" s="371">
        <f t="shared" si="71"/>
        <v>7593.15</v>
      </c>
      <c r="M151" s="371">
        <f t="shared" si="71"/>
        <v>7593.15</v>
      </c>
      <c r="N151" s="371">
        <f t="shared" si="71"/>
        <v>7593.15</v>
      </c>
      <c r="O151" s="371">
        <f t="shared" si="71"/>
        <v>7593.15</v>
      </c>
      <c r="P151" s="371">
        <f t="shared" si="54"/>
        <v>30372.6</v>
      </c>
      <c r="Q151" s="371">
        <f t="shared" si="72"/>
        <v>14101.56</v>
      </c>
      <c r="R151" s="371">
        <f t="shared" si="72"/>
        <v>14101.56</v>
      </c>
      <c r="S151" s="371">
        <f t="shared" si="72"/>
        <v>14101.56</v>
      </c>
      <c r="T151" s="371">
        <f t="shared" si="72"/>
        <v>14101.56</v>
      </c>
      <c r="U151" s="371">
        <f t="shared" si="55"/>
        <v>56406.25</v>
      </c>
      <c r="V151" s="370">
        <f t="shared" si="56"/>
        <v>198682.25268006208</v>
      </c>
      <c r="W151" s="369" t="s">
        <v>14989</v>
      </c>
      <c r="X151" s="369" t="s">
        <v>913</v>
      </c>
      <c r="Y151" s="270">
        <v>30550.305097874538</v>
      </c>
      <c r="Z151" s="377">
        <f t="shared" si="57"/>
        <v>120326.24</v>
      </c>
      <c r="AA151" s="376">
        <f t="shared" si="58"/>
        <v>32658.71</v>
      </c>
      <c r="AB151" s="376">
        <f t="shared" si="59"/>
        <v>60651.88</v>
      </c>
      <c r="AC151" s="375">
        <f t="shared" si="60"/>
        <v>3.94</v>
      </c>
      <c r="AD151" s="374">
        <f t="shared" si="61"/>
        <v>1.07</v>
      </c>
      <c r="AE151" s="373">
        <f t="shared" si="62"/>
        <v>1.99</v>
      </c>
      <c r="AF151" s="373">
        <f t="shared" si="63"/>
        <v>7</v>
      </c>
      <c r="AG151" s="375">
        <f t="shared" si="64"/>
        <v>3.66</v>
      </c>
      <c r="AH151" s="374">
        <f t="shared" si="65"/>
        <v>0.99</v>
      </c>
      <c r="AI151" s="373">
        <f t="shared" si="66"/>
        <v>1.85</v>
      </c>
      <c r="AJ151" s="373">
        <f t="shared" si="67"/>
        <v>6.5</v>
      </c>
      <c r="AK151" s="422">
        <f t="shared" si="69"/>
        <v>0.25</v>
      </c>
      <c r="AL151" s="422">
        <f t="shared" si="70"/>
        <v>0.46</v>
      </c>
    </row>
    <row r="152" spans="1:38" x14ac:dyDescent="0.25">
      <c r="A152" s="311">
        <v>1020877</v>
      </c>
      <c r="B152" s="311">
        <v>4756</v>
      </c>
      <c r="C152" s="297">
        <f>INDEX('Final Comp Values'!C:C,MATCH(B152,'Final Comp Values'!B:B,0))</f>
        <v>675061</v>
      </c>
      <c r="D152" s="312" t="s">
        <v>915</v>
      </c>
      <c r="E152" s="346">
        <f>INDEX('Final Comp Values'!U:U,MATCH($C152,'Final Comp Values'!$C:$C,0))</f>
        <v>3.8432634924413144E-4</v>
      </c>
      <c r="F152" s="346">
        <f>INDEX('Final Comp Values'!V:V,MATCH($C152,'Final Comp Values'!$C:$C,0))</f>
        <v>2.9310484274543857E-4</v>
      </c>
      <c r="G152" s="370">
        <f t="shared" si="52"/>
        <v>79040.372508900444</v>
      </c>
      <c r="H152" s="370">
        <f t="shared" si="53"/>
        <v>39520.186300000001</v>
      </c>
      <c r="I152" s="372">
        <v>0</v>
      </c>
      <c r="J152" s="372"/>
      <c r="K152" s="371">
        <f t="shared" si="68"/>
        <v>36268.119994069049</v>
      </c>
      <c r="L152" s="371">
        <f t="shared" si="71"/>
        <v>2460.96</v>
      </c>
      <c r="M152" s="371">
        <f t="shared" si="71"/>
        <v>2460.96</v>
      </c>
      <c r="N152" s="371">
        <f t="shared" si="71"/>
        <v>2460.96</v>
      </c>
      <c r="O152" s="371">
        <f t="shared" si="71"/>
        <v>2460.96</v>
      </c>
      <c r="P152" s="371">
        <f t="shared" si="54"/>
        <v>9843.82</v>
      </c>
      <c r="Q152" s="371">
        <f t="shared" si="72"/>
        <v>4570.3500000000004</v>
      </c>
      <c r="R152" s="371">
        <f t="shared" si="72"/>
        <v>4570.3500000000004</v>
      </c>
      <c r="S152" s="371">
        <f t="shared" si="72"/>
        <v>4570.3500000000004</v>
      </c>
      <c r="T152" s="371">
        <f t="shared" si="72"/>
        <v>4570.3500000000004</v>
      </c>
      <c r="U152" s="371">
        <f t="shared" si="55"/>
        <v>18281.38</v>
      </c>
      <c r="V152" s="370">
        <f t="shared" si="56"/>
        <v>64393.319994069054</v>
      </c>
      <c r="W152" s="369" t="s">
        <v>14912</v>
      </c>
      <c r="X152" s="369" t="s">
        <v>913</v>
      </c>
      <c r="Y152" s="270">
        <v>30550.305097874538</v>
      </c>
      <c r="Z152" s="377">
        <f t="shared" si="57"/>
        <v>38997.980000000003</v>
      </c>
      <c r="AA152" s="376">
        <f t="shared" si="58"/>
        <v>10584.75</v>
      </c>
      <c r="AB152" s="376">
        <f t="shared" si="59"/>
        <v>19657.400000000001</v>
      </c>
      <c r="AC152" s="375">
        <f t="shared" si="60"/>
        <v>1.28</v>
      </c>
      <c r="AD152" s="374">
        <f t="shared" si="61"/>
        <v>0.35</v>
      </c>
      <c r="AE152" s="373">
        <f t="shared" si="62"/>
        <v>0.64</v>
      </c>
      <c r="AF152" s="373">
        <f t="shared" si="63"/>
        <v>2.27</v>
      </c>
      <c r="AG152" s="375">
        <f t="shared" si="64"/>
        <v>1.19</v>
      </c>
      <c r="AH152" s="374">
        <f t="shared" si="65"/>
        <v>0.32</v>
      </c>
      <c r="AI152" s="373">
        <f t="shared" si="66"/>
        <v>0.6</v>
      </c>
      <c r="AJ152" s="373">
        <f t="shared" si="67"/>
        <v>2.11</v>
      </c>
      <c r="AK152" s="422">
        <f t="shared" si="69"/>
        <v>0.08</v>
      </c>
      <c r="AL152" s="422">
        <f t="shared" si="70"/>
        <v>0.15</v>
      </c>
    </row>
    <row r="153" spans="1:38" x14ac:dyDescent="0.25">
      <c r="A153" s="297">
        <v>1028838</v>
      </c>
      <c r="B153" s="297">
        <v>4907</v>
      </c>
      <c r="C153" s="297">
        <f>INDEX('Final Comp Values'!C:C,MATCH(B153,'Final Comp Values'!B:B,0))</f>
        <v>675065</v>
      </c>
      <c r="D153" s="299" t="s">
        <v>915</v>
      </c>
      <c r="E153" s="346">
        <f>INDEX('Final Comp Values'!U:U,MATCH($C153,'Final Comp Values'!$C:$C,0))</f>
        <v>1.0608789974477421E-3</v>
      </c>
      <c r="F153" s="346">
        <f>INDEX('Final Comp Values'!V:V,MATCH($C153,'Final Comp Values'!$C:$C,0))</f>
        <v>8.0907481969532725E-4</v>
      </c>
      <c r="G153" s="370">
        <f t="shared" si="52"/>
        <v>218179.86539318389</v>
      </c>
      <c r="H153" s="370">
        <f t="shared" si="53"/>
        <v>109089.9327</v>
      </c>
      <c r="I153" s="372">
        <v>104490.39</v>
      </c>
      <c r="J153" s="372">
        <v>104490.39</v>
      </c>
      <c r="K153" s="371">
        <f t="shared" si="68"/>
        <v>100113.05978446365</v>
      </c>
      <c r="L153" s="371">
        <f t="shared" si="71"/>
        <v>6793.12</v>
      </c>
      <c r="M153" s="371">
        <f t="shared" si="71"/>
        <v>6793.12</v>
      </c>
      <c r="N153" s="371">
        <f t="shared" si="71"/>
        <v>6793.12</v>
      </c>
      <c r="O153" s="371">
        <f t="shared" si="71"/>
        <v>6793.12</v>
      </c>
      <c r="P153" s="371">
        <f t="shared" si="54"/>
        <v>27172.49</v>
      </c>
      <c r="Q153" s="371">
        <f t="shared" si="72"/>
        <v>12615.8</v>
      </c>
      <c r="R153" s="371">
        <f t="shared" si="72"/>
        <v>12615.8</v>
      </c>
      <c r="S153" s="371">
        <f t="shared" si="72"/>
        <v>12615.8</v>
      </c>
      <c r="T153" s="371">
        <f t="shared" si="72"/>
        <v>12615.8</v>
      </c>
      <c r="U153" s="371">
        <f t="shared" si="55"/>
        <v>50463.19</v>
      </c>
      <c r="V153" s="370">
        <f t="shared" si="56"/>
        <v>177748.73978446366</v>
      </c>
      <c r="W153" s="369" t="s">
        <v>15022</v>
      </c>
      <c r="X153" s="369" t="s">
        <v>925</v>
      </c>
      <c r="Y153" s="270">
        <v>28279.08911159166</v>
      </c>
      <c r="Z153" s="377">
        <f t="shared" si="57"/>
        <v>107648.45</v>
      </c>
      <c r="AA153" s="376">
        <f t="shared" si="58"/>
        <v>29217.73</v>
      </c>
      <c r="AB153" s="376">
        <f t="shared" si="59"/>
        <v>54261.49</v>
      </c>
      <c r="AC153" s="375">
        <f t="shared" si="60"/>
        <v>3.81</v>
      </c>
      <c r="AD153" s="374">
        <f t="shared" si="61"/>
        <v>1.03</v>
      </c>
      <c r="AE153" s="373">
        <f t="shared" si="62"/>
        <v>1.92</v>
      </c>
      <c r="AF153" s="373">
        <f t="shared" si="63"/>
        <v>6.76</v>
      </c>
      <c r="AG153" s="375">
        <f t="shared" si="64"/>
        <v>3.54</v>
      </c>
      <c r="AH153" s="374">
        <f t="shared" si="65"/>
        <v>0.96</v>
      </c>
      <c r="AI153" s="373">
        <f t="shared" si="66"/>
        <v>1.78</v>
      </c>
      <c r="AJ153" s="373">
        <f t="shared" si="67"/>
        <v>6.28</v>
      </c>
      <c r="AK153" s="422">
        <f t="shared" si="69"/>
        <v>0.24</v>
      </c>
      <c r="AL153" s="422">
        <f t="shared" si="70"/>
        <v>0.45</v>
      </c>
    </row>
    <row r="154" spans="1:38" x14ac:dyDescent="0.25">
      <c r="A154" s="311">
        <v>1014027</v>
      </c>
      <c r="B154" s="311">
        <v>4562</v>
      </c>
      <c r="C154" s="297">
        <f>INDEX('Final Comp Values'!C:C,MATCH(B154,'Final Comp Values'!B:B,0))</f>
        <v>675067</v>
      </c>
      <c r="D154" s="312" t="s">
        <v>915</v>
      </c>
      <c r="E154" s="346">
        <f>INDEX('Final Comp Values'!U:U,MATCH($C154,'Final Comp Values'!$C:$C,0))</f>
        <v>1.3596485975668549E-3</v>
      </c>
      <c r="F154" s="346">
        <f>INDEX('Final Comp Values'!V:V,MATCH($C154,'Final Comp Values'!$C:$C,0))</f>
        <v>1.0369301744797671E-3</v>
      </c>
      <c r="G154" s="370">
        <f t="shared" si="52"/>
        <v>279624.67794427258</v>
      </c>
      <c r="H154" s="370">
        <f t="shared" si="53"/>
        <v>139812.33900000001</v>
      </c>
      <c r="I154" s="372">
        <v>133917.46</v>
      </c>
      <c r="J154" s="372">
        <v>133917.46</v>
      </c>
      <c r="K154" s="371">
        <f t="shared" si="68"/>
        <v>128307.35801306857</v>
      </c>
      <c r="L154" s="371">
        <f t="shared" si="71"/>
        <v>8706.23</v>
      </c>
      <c r="M154" s="371">
        <f t="shared" si="71"/>
        <v>8706.23</v>
      </c>
      <c r="N154" s="371">
        <f t="shared" si="71"/>
        <v>8706.23</v>
      </c>
      <c r="O154" s="371">
        <f t="shared" si="71"/>
        <v>8706.23</v>
      </c>
      <c r="P154" s="371">
        <f t="shared" si="54"/>
        <v>34824.92</v>
      </c>
      <c r="Q154" s="371">
        <f t="shared" si="72"/>
        <v>16168.72</v>
      </c>
      <c r="R154" s="371">
        <f t="shared" si="72"/>
        <v>16168.72</v>
      </c>
      <c r="S154" s="371">
        <f t="shared" si="72"/>
        <v>16168.72</v>
      </c>
      <c r="T154" s="371">
        <f t="shared" si="72"/>
        <v>16168.72</v>
      </c>
      <c r="U154" s="371">
        <f t="shared" si="55"/>
        <v>64674.86</v>
      </c>
      <c r="V154" s="370">
        <f t="shared" si="56"/>
        <v>227807.13801306859</v>
      </c>
      <c r="W154" s="369" t="s">
        <v>14967</v>
      </c>
      <c r="X154" s="369" t="s">
        <v>939</v>
      </c>
      <c r="Y154" s="270">
        <v>37020.787783372318</v>
      </c>
      <c r="Z154" s="377">
        <f t="shared" si="57"/>
        <v>137964.9</v>
      </c>
      <c r="AA154" s="376">
        <f t="shared" si="58"/>
        <v>37446.15</v>
      </c>
      <c r="AB154" s="376">
        <f t="shared" si="59"/>
        <v>69542.86</v>
      </c>
      <c r="AC154" s="375">
        <f t="shared" si="60"/>
        <v>3.73</v>
      </c>
      <c r="AD154" s="374">
        <f t="shared" si="61"/>
        <v>1.01</v>
      </c>
      <c r="AE154" s="373">
        <f t="shared" si="62"/>
        <v>1.88</v>
      </c>
      <c r="AF154" s="373">
        <f t="shared" si="63"/>
        <v>6.62</v>
      </c>
      <c r="AG154" s="375">
        <f t="shared" si="64"/>
        <v>3.47</v>
      </c>
      <c r="AH154" s="374">
        <f t="shared" si="65"/>
        <v>0.94</v>
      </c>
      <c r="AI154" s="373">
        <f t="shared" si="66"/>
        <v>1.75</v>
      </c>
      <c r="AJ154" s="373">
        <f t="shared" si="67"/>
        <v>6.16</v>
      </c>
      <c r="AK154" s="422">
        <f t="shared" si="69"/>
        <v>0.24</v>
      </c>
      <c r="AL154" s="422">
        <f t="shared" si="70"/>
        <v>0.44</v>
      </c>
    </row>
    <row r="155" spans="1:38" x14ac:dyDescent="0.25">
      <c r="A155" s="297">
        <v>1028692</v>
      </c>
      <c r="B155" s="297">
        <v>4545</v>
      </c>
      <c r="C155" s="297">
        <f>INDEX('Final Comp Values'!C:C,MATCH(B155,'Final Comp Values'!B:B,0))</f>
        <v>675076</v>
      </c>
      <c r="D155" s="299" t="s">
        <v>915</v>
      </c>
      <c r="E155" s="346">
        <f>INDEX('Final Comp Values'!U:U,MATCH($C155,'Final Comp Values'!$C:$C,0))</f>
        <v>1.6164423034543567E-3</v>
      </c>
      <c r="F155" s="346">
        <f>INDEX('Final Comp Values'!V:V,MATCH($C155,'Final Comp Values'!$C:$C,0))</f>
        <v>1.2327727934680461E-3</v>
      </c>
      <c r="G155" s="370">
        <f t="shared" si="52"/>
        <v>332436.74823611742</v>
      </c>
      <c r="H155" s="370">
        <f t="shared" si="53"/>
        <v>166218.37409999999</v>
      </c>
      <c r="I155" s="372">
        <v>159210.14000000001</v>
      </c>
      <c r="J155" s="372">
        <v>159210.14000000001</v>
      </c>
      <c r="K155" s="371">
        <f t="shared" si="68"/>
        <v>152540.47384591907</v>
      </c>
      <c r="L155" s="371">
        <f t="shared" si="71"/>
        <v>10350.56</v>
      </c>
      <c r="M155" s="371">
        <f t="shared" si="71"/>
        <v>10350.56</v>
      </c>
      <c r="N155" s="371">
        <f t="shared" si="71"/>
        <v>10350.56</v>
      </c>
      <c r="O155" s="371">
        <f t="shared" si="71"/>
        <v>10350.56</v>
      </c>
      <c r="P155" s="371">
        <f t="shared" si="54"/>
        <v>41402.230000000003</v>
      </c>
      <c r="Q155" s="371">
        <f t="shared" si="72"/>
        <v>19222.46</v>
      </c>
      <c r="R155" s="371">
        <f t="shared" si="72"/>
        <v>19222.46</v>
      </c>
      <c r="S155" s="371">
        <f t="shared" si="72"/>
        <v>19222.46</v>
      </c>
      <c r="T155" s="371">
        <f t="shared" si="72"/>
        <v>19222.46</v>
      </c>
      <c r="U155" s="371">
        <f t="shared" si="55"/>
        <v>76889.850000000006</v>
      </c>
      <c r="V155" s="370">
        <f t="shared" si="56"/>
        <v>270832.55384591909</v>
      </c>
      <c r="W155" s="369" t="s">
        <v>14997</v>
      </c>
      <c r="X155" s="369" t="s">
        <v>925</v>
      </c>
      <c r="Y155" s="270">
        <v>28279.08911159166</v>
      </c>
      <c r="Z155" s="377">
        <f t="shared" si="57"/>
        <v>164022.01</v>
      </c>
      <c r="AA155" s="376">
        <f t="shared" si="58"/>
        <v>44518.53</v>
      </c>
      <c r="AB155" s="376">
        <f t="shared" si="59"/>
        <v>82677.259999999995</v>
      </c>
      <c r="AC155" s="375">
        <f t="shared" si="60"/>
        <v>5.8</v>
      </c>
      <c r="AD155" s="374">
        <f t="shared" si="61"/>
        <v>1.57</v>
      </c>
      <c r="AE155" s="373">
        <f t="shared" si="62"/>
        <v>2.92</v>
      </c>
      <c r="AF155" s="373">
        <f t="shared" si="63"/>
        <v>10.29</v>
      </c>
      <c r="AG155" s="375">
        <f t="shared" si="64"/>
        <v>5.39</v>
      </c>
      <c r="AH155" s="374">
        <f t="shared" si="65"/>
        <v>1.46</v>
      </c>
      <c r="AI155" s="373">
        <f t="shared" si="66"/>
        <v>2.72</v>
      </c>
      <c r="AJ155" s="373">
        <f t="shared" si="67"/>
        <v>9.57</v>
      </c>
      <c r="AK155" s="422">
        <f t="shared" si="69"/>
        <v>0.37</v>
      </c>
      <c r="AL155" s="422">
        <f t="shared" si="70"/>
        <v>0.68</v>
      </c>
    </row>
    <row r="156" spans="1:38" x14ac:dyDescent="0.25">
      <c r="A156" s="311">
        <v>1025967</v>
      </c>
      <c r="B156" s="311">
        <v>4446</v>
      </c>
      <c r="C156" s="297">
        <f>INDEX('Final Comp Values'!C:C,MATCH(B156,'Final Comp Values'!B:B,0))</f>
        <v>675078</v>
      </c>
      <c r="D156" s="312" t="s">
        <v>915</v>
      </c>
      <c r="E156" s="346">
        <f>INDEX('Final Comp Values'!U:U,MATCH($C156,'Final Comp Values'!$C:$C,0))</f>
        <v>2.1281778375426717E-3</v>
      </c>
      <c r="F156" s="346">
        <f>INDEX('Final Comp Values'!V:V,MATCH($C156,'Final Comp Values'!$C:$C,0))</f>
        <v>1.6230457048653614E-3</v>
      </c>
      <c r="G156" s="370">
        <f t="shared" si="52"/>
        <v>437680.03254366393</v>
      </c>
      <c r="H156" s="370">
        <f t="shared" si="53"/>
        <v>218840.01629999999</v>
      </c>
      <c r="I156" s="372">
        <v>209613.11</v>
      </c>
      <c r="J156" s="372">
        <v>209613.11</v>
      </c>
      <c r="K156" s="371">
        <f t="shared" si="68"/>
        <v>200831.94746474855</v>
      </c>
      <c r="L156" s="371">
        <f t="shared" si="71"/>
        <v>13627.35</v>
      </c>
      <c r="M156" s="371">
        <f t="shared" si="71"/>
        <v>13627.35</v>
      </c>
      <c r="N156" s="371">
        <f t="shared" si="71"/>
        <v>13627.35</v>
      </c>
      <c r="O156" s="371">
        <f t="shared" si="71"/>
        <v>13627.35</v>
      </c>
      <c r="P156" s="371">
        <f t="shared" si="54"/>
        <v>54509.4</v>
      </c>
      <c r="Q156" s="371">
        <f t="shared" si="72"/>
        <v>25307.94</v>
      </c>
      <c r="R156" s="371">
        <f t="shared" si="72"/>
        <v>25307.94</v>
      </c>
      <c r="S156" s="371">
        <f t="shared" si="72"/>
        <v>25307.94</v>
      </c>
      <c r="T156" s="371">
        <f t="shared" si="72"/>
        <v>25307.94</v>
      </c>
      <c r="U156" s="371">
        <f t="shared" si="55"/>
        <v>101231.75</v>
      </c>
      <c r="V156" s="370">
        <f t="shared" si="56"/>
        <v>356573.09746474854</v>
      </c>
      <c r="W156" s="369" t="s">
        <v>15001</v>
      </c>
      <c r="X156" s="369" t="s">
        <v>930</v>
      </c>
      <c r="Y156" s="270">
        <v>46984.658324669057</v>
      </c>
      <c r="Z156" s="377">
        <f t="shared" si="57"/>
        <v>215948.33</v>
      </c>
      <c r="AA156" s="376">
        <f t="shared" si="58"/>
        <v>58612.26</v>
      </c>
      <c r="AB156" s="376">
        <f t="shared" si="59"/>
        <v>108851.34</v>
      </c>
      <c r="AC156" s="375">
        <f t="shared" si="60"/>
        <v>4.5999999999999996</v>
      </c>
      <c r="AD156" s="374">
        <f t="shared" si="61"/>
        <v>1.25</v>
      </c>
      <c r="AE156" s="373">
        <f t="shared" si="62"/>
        <v>2.3199999999999998</v>
      </c>
      <c r="AF156" s="373">
        <f t="shared" si="63"/>
        <v>8.17</v>
      </c>
      <c r="AG156" s="375">
        <f t="shared" si="64"/>
        <v>4.2699999999999996</v>
      </c>
      <c r="AH156" s="374">
        <f t="shared" si="65"/>
        <v>1.1599999999999999</v>
      </c>
      <c r="AI156" s="373">
        <f t="shared" si="66"/>
        <v>2.15</v>
      </c>
      <c r="AJ156" s="373">
        <f t="shared" si="67"/>
        <v>7.58</v>
      </c>
      <c r="AK156" s="422">
        <f t="shared" si="69"/>
        <v>0.28999999999999998</v>
      </c>
      <c r="AL156" s="422">
        <f t="shared" si="70"/>
        <v>0.54</v>
      </c>
    </row>
    <row r="157" spans="1:38" x14ac:dyDescent="0.25">
      <c r="A157" s="313">
        <v>1026551</v>
      </c>
      <c r="B157" s="313">
        <v>4117</v>
      </c>
      <c r="C157" s="297">
        <f>INDEX('Final Comp Values'!C:C,MATCH(B157,'Final Comp Values'!B:B,0))</f>
        <v>675081</v>
      </c>
      <c r="D157" s="314" t="s">
        <v>915</v>
      </c>
      <c r="E157" s="346">
        <f>INDEX('Final Comp Values'!U:U,MATCH($C157,'Final Comp Values'!$C:$C,0))</f>
        <v>6.5282392211150602E-3</v>
      </c>
      <c r="F157" s="346">
        <f>INDEX('Final Comp Values'!V:V,MATCH($C157,'Final Comp Values'!$C:$C,0))</f>
        <v>4.9787336571452947E-3</v>
      </c>
      <c r="G157" s="370">
        <f t="shared" si="52"/>
        <v>1342594.5446596975</v>
      </c>
      <c r="H157" s="370">
        <f t="shared" si="53"/>
        <v>671297.27229999995</v>
      </c>
      <c r="I157" s="372">
        <v>642993.49</v>
      </c>
      <c r="J157" s="372">
        <v>642993.49</v>
      </c>
      <c r="K157" s="371">
        <f t="shared" si="68"/>
        <v>616057.06683147559</v>
      </c>
      <c r="L157" s="371">
        <f t="shared" si="71"/>
        <v>41802.239999999998</v>
      </c>
      <c r="M157" s="371">
        <f t="shared" si="71"/>
        <v>41802.239999999998</v>
      </c>
      <c r="N157" s="371">
        <f t="shared" si="71"/>
        <v>41802.239999999998</v>
      </c>
      <c r="O157" s="371">
        <f t="shared" si="71"/>
        <v>41802.239999999998</v>
      </c>
      <c r="P157" s="371">
        <f t="shared" si="54"/>
        <v>167208.97</v>
      </c>
      <c r="Q157" s="371">
        <f t="shared" si="72"/>
        <v>77632.740000000005</v>
      </c>
      <c r="R157" s="371">
        <f t="shared" si="72"/>
        <v>77632.740000000005</v>
      </c>
      <c r="S157" s="371">
        <f t="shared" si="72"/>
        <v>77632.740000000005</v>
      </c>
      <c r="T157" s="371">
        <f t="shared" si="72"/>
        <v>77632.740000000005</v>
      </c>
      <c r="U157" s="371">
        <f t="shared" si="55"/>
        <v>310530.94</v>
      </c>
      <c r="V157" s="370">
        <f t="shared" si="56"/>
        <v>1093796.9768314755</v>
      </c>
      <c r="W157" s="369" t="s">
        <v>14878</v>
      </c>
      <c r="X157" s="369" t="s">
        <v>941</v>
      </c>
      <c r="Y157" s="270">
        <v>38595.893614676956</v>
      </c>
      <c r="Z157" s="377">
        <f t="shared" si="57"/>
        <v>662426.94999999995</v>
      </c>
      <c r="AA157" s="376">
        <f t="shared" si="58"/>
        <v>179794.59</v>
      </c>
      <c r="AB157" s="376">
        <f t="shared" si="59"/>
        <v>333904.24</v>
      </c>
      <c r="AC157" s="375">
        <f t="shared" si="60"/>
        <v>17.16</v>
      </c>
      <c r="AD157" s="374">
        <f t="shared" si="61"/>
        <v>4.66</v>
      </c>
      <c r="AE157" s="373">
        <f t="shared" si="62"/>
        <v>8.65</v>
      </c>
      <c r="AF157" s="373">
        <f t="shared" si="63"/>
        <v>30.47</v>
      </c>
      <c r="AG157" s="375">
        <f t="shared" si="64"/>
        <v>15.96</v>
      </c>
      <c r="AH157" s="374">
        <f t="shared" si="65"/>
        <v>4.33</v>
      </c>
      <c r="AI157" s="373">
        <f t="shared" si="66"/>
        <v>8.0500000000000007</v>
      </c>
      <c r="AJ157" s="373">
        <f t="shared" si="67"/>
        <v>28.34</v>
      </c>
      <c r="AK157" s="422">
        <f t="shared" si="69"/>
        <v>1.08</v>
      </c>
      <c r="AL157" s="422">
        <f t="shared" si="70"/>
        <v>2.0099999999999998</v>
      </c>
    </row>
    <row r="158" spans="1:38" x14ac:dyDescent="0.25">
      <c r="A158" s="311">
        <v>1028601</v>
      </c>
      <c r="B158" s="311">
        <v>5149</v>
      </c>
      <c r="C158" s="297">
        <f>INDEX('Final Comp Values'!C:C,MATCH(B158,'Final Comp Values'!B:B,0))</f>
        <v>675085</v>
      </c>
      <c r="D158" s="312" t="s">
        <v>915</v>
      </c>
      <c r="E158" s="346">
        <f>INDEX('Final Comp Values'!U:U,MATCH($C158,'Final Comp Values'!$C:$C,0))</f>
        <v>3.9327709139646023E-3</v>
      </c>
      <c r="F158" s="346">
        <f>INDEX('Final Comp Values'!V:V,MATCH($C158,'Final Comp Values'!$C:$C,0))</f>
        <v>2.9993108787844348E-3</v>
      </c>
      <c r="G158" s="370">
        <f t="shared" si="52"/>
        <v>808811.77843592153</v>
      </c>
      <c r="H158" s="370">
        <f t="shared" si="53"/>
        <v>404405.88919999998</v>
      </c>
      <c r="I158" s="372">
        <v>387355</v>
      </c>
      <c r="J158" s="372">
        <v>387355</v>
      </c>
      <c r="K158" s="371">
        <f t="shared" si="68"/>
        <v>371127.83887281391</v>
      </c>
      <c r="L158" s="371">
        <f t="shared" si="71"/>
        <v>25182.69</v>
      </c>
      <c r="M158" s="371">
        <f t="shared" si="71"/>
        <v>25182.69</v>
      </c>
      <c r="N158" s="371">
        <f t="shared" si="71"/>
        <v>25182.69</v>
      </c>
      <c r="O158" s="371">
        <f t="shared" si="71"/>
        <v>25182.69</v>
      </c>
      <c r="P158" s="371">
        <f t="shared" si="54"/>
        <v>100730.77</v>
      </c>
      <c r="Q158" s="371">
        <f t="shared" si="72"/>
        <v>46767.86</v>
      </c>
      <c r="R158" s="371">
        <f t="shared" si="72"/>
        <v>46767.86</v>
      </c>
      <c r="S158" s="371">
        <f t="shared" si="72"/>
        <v>46767.86</v>
      </c>
      <c r="T158" s="371">
        <f t="shared" si="72"/>
        <v>46767.86</v>
      </c>
      <c r="U158" s="371">
        <f t="shared" si="55"/>
        <v>187071.43</v>
      </c>
      <c r="V158" s="370">
        <f t="shared" si="56"/>
        <v>658930.03887281392</v>
      </c>
      <c r="W158" s="369" t="s">
        <v>14892</v>
      </c>
      <c r="X158" s="369" t="s">
        <v>930</v>
      </c>
      <c r="Y158" s="270">
        <v>46984.658324669057</v>
      </c>
      <c r="Z158" s="377">
        <f t="shared" si="57"/>
        <v>399062.19</v>
      </c>
      <c r="AA158" s="376">
        <f t="shared" si="58"/>
        <v>108312.66</v>
      </c>
      <c r="AB158" s="376">
        <f t="shared" si="59"/>
        <v>201152.08</v>
      </c>
      <c r="AC158" s="375">
        <f t="shared" si="60"/>
        <v>8.49</v>
      </c>
      <c r="AD158" s="374">
        <f t="shared" si="61"/>
        <v>2.31</v>
      </c>
      <c r="AE158" s="373">
        <f t="shared" si="62"/>
        <v>4.28</v>
      </c>
      <c r="AF158" s="373">
        <f t="shared" si="63"/>
        <v>15.080000000000002</v>
      </c>
      <c r="AG158" s="375">
        <f t="shared" si="64"/>
        <v>7.9</v>
      </c>
      <c r="AH158" s="374">
        <f t="shared" si="65"/>
        <v>2.14</v>
      </c>
      <c r="AI158" s="373">
        <f t="shared" si="66"/>
        <v>3.98</v>
      </c>
      <c r="AJ158" s="373">
        <f t="shared" si="67"/>
        <v>14.020000000000001</v>
      </c>
      <c r="AK158" s="422">
        <f t="shared" si="69"/>
        <v>0.54</v>
      </c>
      <c r="AL158" s="422">
        <f t="shared" si="70"/>
        <v>1</v>
      </c>
    </row>
    <row r="159" spans="1:38" x14ac:dyDescent="0.25">
      <c r="A159" s="311">
        <v>1026352</v>
      </c>
      <c r="B159" s="311">
        <v>4622</v>
      </c>
      <c r="C159" s="297">
        <f>INDEX('Final Comp Values'!C:C,MATCH(B159,'Final Comp Values'!B:B,0))</f>
        <v>675093</v>
      </c>
      <c r="D159" s="312" t="s">
        <v>915</v>
      </c>
      <c r="E159" s="346">
        <f>INDEX('Final Comp Values'!U:U,MATCH($C159,'Final Comp Values'!$C:$C,0))</f>
        <v>1.6532329401632393E-3</v>
      </c>
      <c r="F159" s="346">
        <f>INDEX('Final Comp Values'!V:V,MATCH($C159,'Final Comp Values'!$C:$C,0))</f>
        <v>1.2608310148423283E-3</v>
      </c>
      <c r="G159" s="370">
        <f t="shared" si="52"/>
        <v>340003.09292216058</v>
      </c>
      <c r="H159" s="370">
        <f t="shared" si="53"/>
        <v>170001.5465</v>
      </c>
      <c r="I159" s="372">
        <v>162833.79999999999</v>
      </c>
      <c r="J159" s="372">
        <v>162833.79999999999</v>
      </c>
      <c r="K159" s="371">
        <f t="shared" si="68"/>
        <v>156012.33371043325</v>
      </c>
      <c r="L159" s="371">
        <f t="shared" si="71"/>
        <v>10586.14</v>
      </c>
      <c r="M159" s="371">
        <f t="shared" si="71"/>
        <v>10586.14</v>
      </c>
      <c r="N159" s="371">
        <f t="shared" si="71"/>
        <v>10586.14</v>
      </c>
      <c r="O159" s="371">
        <f t="shared" si="71"/>
        <v>10586.14</v>
      </c>
      <c r="P159" s="371">
        <f t="shared" si="54"/>
        <v>42344.55</v>
      </c>
      <c r="Q159" s="371">
        <f t="shared" si="72"/>
        <v>19659.97</v>
      </c>
      <c r="R159" s="371">
        <f t="shared" si="72"/>
        <v>19659.97</v>
      </c>
      <c r="S159" s="371">
        <f t="shared" si="72"/>
        <v>19659.97</v>
      </c>
      <c r="T159" s="371">
        <f t="shared" si="72"/>
        <v>19659.97</v>
      </c>
      <c r="U159" s="371">
        <f t="shared" si="55"/>
        <v>78639.89</v>
      </c>
      <c r="V159" s="370">
        <f t="shared" si="56"/>
        <v>276996.77371043328</v>
      </c>
      <c r="W159" s="369" t="s">
        <v>14889</v>
      </c>
      <c r="X159" s="369" t="s">
        <v>923</v>
      </c>
      <c r="Y159" s="270">
        <v>10494.176731500442</v>
      </c>
      <c r="Z159" s="377">
        <f t="shared" si="57"/>
        <v>167755.20000000001</v>
      </c>
      <c r="AA159" s="376">
        <f t="shared" si="58"/>
        <v>45531.77</v>
      </c>
      <c r="AB159" s="376">
        <f t="shared" si="59"/>
        <v>84559.02</v>
      </c>
      <c r="AC159" s="375">
        <f t="shared" si="60"/>
        <v>15.99</v>
      </c>
      <c r="AD159" s="374">
        <f t="shared" si="61"/>
        <v>4.34</v>
      </c>
      <c r="AE159" s="373">
        <f t="shared" si="62"/>
        <v>8.06</v>
      </c>
      <c r="AF159" s="373">
        <f t="shared" si="63"/>
        <v>28.39</v>
      </c>
      <c r="AG159" s="375">
        <f t="shared" si="64"/>
        <v>14.87</v>
      </c>
      <c r="AH159" s="374">
        <f t="shared" si="65"/>
        <v>4.04</v>
      </c>
      <c r="AI159" s="373">
        <f t="shared" si="66"/>
        <v>7.49</v>
      </c>
      <c r="AJ159" s="373">
        <f t="shared" si="67"/>
        <v>26.4</v>
      </c>
      <c r="AK159" s="422">
        <f t="shared" si="69"/>
        <v>1.01</v>
      </c>
      <c r="AL159" s="422">
        <f t="shared" si="70"/>
        <v>1.87</v>
      </c>
    </row>
    <row r="160" spans="1:38" x14ac:dyDescent="0.25">
      <c r="A160" s="297">
        <v>1026030</v>
      </c>
      <c r="B160" s="297">
        <v>5297</v>
      </c>
      <c r="C160" s="297">
        <f>INDEX('Final Comp Values'!C:C,MATCH(B160,'Final Comp Values'!B:B,0))</f>
        <v>675095</v>
      </c>
      <c r="D160" s="299" t="s">
        <v>915</v>
      </c>
      <c r="E160" s="346">
        <f>INDEX('Final Comp Values'!U:U,MATCH($C160,'Final Comp Values'!$C:$C,0))</f>
        <v>1.3031045988666262E-3</v>
      </c>
      <c r="F160" s="346">
        <f>INDEX('Final Comp Values'!V:V,MATCH($C160,'Final Comp Values'!$C:$C,0))</f>
        <v>9.9380713626023268E-4</v>
      </c>
      <c r="G160" s="370">
        <f t="shared" si="52"/>
        <v>267995.86631270294</v>
      </c>
      <c r="H160" s="370">
        <f t="shared" si="53"/>
        <v>133997.9332</v>
      </c>
      <c r="I160" s="372">
        <v>128348.2</v>
      </c>
      <c r="J160" s="372">
        <v>128348.2</v>
      </c>
      <c r="K160" s="371">
        <f t="shared" si="68"/>
        <v>122971.41231525823</v>
      </c>
      <c r="L160" s="371">
        <f t="shared" si="71"/>
        <v>8344.16</v>
      </c>
      <c r="M160" s="371">
        <f t="shared" si="71"/>
        <v>8344.16</v>
      </c>
      <c r="N160" s="371">
        <f t="shared" si="71"/>
        <v>8344.16</v>
      </c>
      <c r="O160" s="371">
        <f t="shared" si="71"/>
        <v>8344.16</v>
      </c>
      <c r="P160" s="371">
        <f t="shared" si="54"/>
        <v>33376.65</v>
      </c>
      <c r="Q160" s="371">
        <f t="shared" si="72"/>
        <v>15496.3</v>
      </c>
      <c r="R160" s="371">
        <f t="shared" si="72"/>
        <v>15496.3</v>
      </c>
      <c r="S160" s="371">
        <f t="shared" si="72"/>
        <v>15496.3</v>
      </c>
      <c r="T160" s="371">
        <f t="shared" si="72"/>
        <v>15496.3</v>
      </c>
      <c r="U160" s="371">
        <f t="shared" si="55"/>
        <v>61985.21</v>
      </c>
      <c r="V160" s="370">
        <f t="shared" si="56"/>
        <v>218333.27231525822</v>
      </c>
      <c r="W160" s="369" t="s">
        <v>14956</v>
      </c>
      <c r="X160" s="369" t="s">
        <v>925</v>
      </c>
      <c r="Y160" s="270">
        <v>28279.08911159166</v>
      </c>
      <c r="Z160" s="377">
        <f t="shared" si="57"/>
        <v>132227.32999999999</v>
      </c>
      <c r="AA160" s="376">
        <f t="shared" si="58"/>
        <v>35888.870000000003</v>
      </c>
      <c r="AB160" s="376">
        <f t="shared" si="59"/>
        <v>66650.759999999995</v>
      </c>
      <c r="AC160" s="375">
        <f t="shared" si="60"/>
        <v>4.68</v>
      </c>
      <c r="AD160" s="374">
        <f t="shared" si="61"/>
        <v>1.27</v>
      </c>
      <c r="AE160" s="373">
        <f t="shared" si="62"/>
        <v>2.36</v>
      </c>
      <c r="AF160" s="373">
        <f t="shared" si="63"/>
        <v>8.3099999999999987</v>
      </c>
      <c r="AG160" s="375">
        <f t="shared" si="64"/>
        <v>4.3499999999999996</v>
      </c>
      <c r="AH160" s="374">
        <f t="shared" si="65"/>
        <v>1.18</v>
      </c>
      <c r="AI160" s="373">
        <f t="shared" si="66"/>
        <v>2.19</v>
      </c>
      <c r="AJ160" s="373">
        <f t="shared" si="67"/>
        <v>7.7199999999999989</v>
      </c>
      <c r="AK160" s="422">
        <f t="shared" si="69"/>
        <v>0.3</v>
      </c>
      <c r="AL160" s="422">
        <f t="shared" si="70"/>
        <v>0.55000000000000004</v>
      </c>
    </row>
    <row r="161" spans="1:38" x14ac:dyDescent="0.25">
      <c r="A161" s="297">
        <v>1026298</v>
      </c>
      <c r="B161" s="297">
        <v>4714</v>
      </c>
      <c r="C161" s="297">
        <f>INDEX('Final Comp Values'!C:C,MATCH(B161,'Final Comp Values'!B:B,0))</f>
        <v>675096</v>
      </c>
      <c r="D161" s="299" t="s">
        <v>915</v>
      </c>
      <c r="E161" s="346">
        <f>INDEX('Final Comp Values'!U:U,MATCH($C161,'Final Comp Values'!$C:$C,0))</f>
        <v>1.8343465779213958E-3</v>
      </c>
      <c r="F161" s="346">
        <f>INDEX('Final Comp Values'!V:V,MATCH($C161,'Final Comp Values'!$C:$C,0))</f>
        <v>1.3989565542922348E-3</v>
      </c>
      <c r="G161" s="370">
        <f t="shared" si="52"/>
        <v>377250.8367289569</v>
      </c>
      <c r="H161" s="370">
        <f t="shared" si="53"/>
        <v>188625.4184</v>
      </c>
      <c r="I161" s="372">
        <v>180672.44</v>
      </c>
      <c r="J161" s="372">
        <v>180672.44</v>
      </c>
      <c r="K161" s="371">
        <f t="shared" si="68"/>
        <v>173103.67069446773</v>
      </c>
      <c r="L161" s="371">
        <f t="shared" si="71"/>
        <v>11745.86</v>
      </c>
      <c r="M161" s="371">
        <f t="shared" si="71"/>
        <v>11745.86</v>
      </c>
      <c r="N161" s="371">
        <f t="shared" si="71"/>
        <v>11745.86</v>
      </c>
      <c r="O161" s="371">
        <f t="shared" si="71"/>
        <v>11745.86</v>
      </c>
      <c r="P161" s="371">
        <f t="shared" si="54"/>
        <v>46983.45</v>
      </c>
      <c r="Q161" s="371">
        <f t="shared" si="72"/>
        <v>21813.75</v>
      </c>
      <c r="R161" s="371">
        <f t="shared" si="72"/>
        <v>21813.75</v>
      </c>
      <c r="S161" s="371">
        <f t="shared" si="72"/>
        <v>21813.75</v>
      </c>
      <c r="T161" s="371">
        <f t="shared" si="72"/>
        <v>21813.75</v>
      </c>
      <c r="U161" s="371">
        <f t="shared" si="55"/>
        <v>87254.98</v>
      </c>
      <c r="V161" s="370">
        <f t="shared" si="56"/>
        <v>307342.10069446772</v>
      </c>
      <c r="W161" s="369" t="s">
        <v>15016</v>
      </c>
      <c r="X161" s="369" t="s">
        <v>925</v>
      </c>
      <c r="Y161" s="270">
        <v>28279.08911159166</v>
      </c>
      <c r="Z161" s="377">
        <f t="shared" si="57"/>
        <v>186132.98</v>
      </c>
      <c r="AA161" s="376">
        <f t="shared" si="58"/>
        <v>50519.839999999997</v>
      </c>
      <c r="AB161" s="376">
        <f t="shared" si="59"/>
        <v>93822.56</v>
      </c>
      <c r="AC161" s="375">
        <f t="shared" si="60"/>
        <v>6.58</v>
      </c>
      <c r="AD161" s="374">
        <f t="shared" si="61"/>
        <v>1.79</v>
      </c>
      <c r="AE161" s="373">
        <f t="shared" si="62"/>
        <v>3.32</v>
      </c>
      <c r="AF161" s="373">
        <f t="shared" si="63"/>
        <v>11.690000000000001</v>
      </c>
      <c r="AG161" s="375">
        <f t="shared" si="64"/>
        <v>6.12</v>
      </c>
      <c r="AH161" s="374">
        <f t="shared" si="65"/>
        <v>1.66</v>
      </c>
      <c r="AI161" s="373">
        <f t="shared" si="66"/>
        <v>3.09</v>
      </c>
      <c r="AJ161" s="373">
        <f t="shared" si="67"/>
        <v>10.870000000000001</v>
      </c>
      <c r="AK161" s="422">
        <f t="shared" si="69"/>
        <v>0.42</v>
      </c>
      <c r="AL161" s="422">
        <f t="shared" si="70"/>
        <v>0.77</v>
      </c>
    </row>
    <row r="162" spans="1:38" x14ac:dyDescent="0.25">
      <c r="A162" s="297">
        <v>509302</v>
      </c>
      <c r="B162" s="297">
        <v>5093</v>
      </c>
      <c r="C162" s="297">
        <f>INDEX('Final Comp Values'!C:C,MATCH(B162,'Final Comp Values'!B:B,0))</f>
        <v>675098</v>
      </c>
      <c r="D162" s="299" t="s">
        <v>915</v>
      </c>
      <c r="E162" s="346">
        <f>INDEX('Final Comp Values'!U:U,MATCH($C162,'Final Comp Values'!$C:$C,0))</f>
        <v>1.8106425435317802E-3</v>
      </c>
      <c r="F162" s="346">
        <f>INDEX('Final Comp Values'!V:V,MATCH($C162,'Final Comp Values'!$C:$C,0))</f>
        <v>1.3808787740779321E-3</v>
      </c>
      <c r="G162" s="370">
        <f t="shared" si="52"/>
        <v>372375.87639432511</v>
      </c>
      <c r="H162" s="370">
        <f t="shared" si="53"/>
        <v>186187.9382</v>
      </c>
      <c r="I162" s="372">
        <v>178338</v>
      </c>
      <c r="J162" s="372">
        <v>178338</v>
      </c>
      <c r="K162" s="371">
        <f t="shared" si="68"/>
        <v>170866.76769451229</v>
      </c>
      <c r="L162" s="371">
        <f t="shared" si="71"/>
        <v>11594.08</v>
      </c>
      <c r="M162" s="371">
        <f t="shared" si="71"/>
        <v>11594.08</v>
      </c>
      <c r="N162" s="371">
        <f t="shared" si="71"/>
        <v>11594.08</v>
      </c>
      <c r="O162" s="371">
        <f t="shared" si="71"/>
        <v>11594.08</v>
      </c>
      <c r="P162" s="371">
        <f t="shared" si="54"/>
        <v>46376.31</v>
      </c>
      <c r="Q162" s="371">
        <f t="shared" si="72"/>
        <v>21531.86</v>
      </c>
      <c r="R162" s="371">
        <f t="shared" si="72"/>
        <v>21531.86</v>
      </c>
      <c r="S162" s="371">
        <f t="shared" si="72"/>
        <v>21531.86</v>
      </c>
      <c r="T162" s="371">
        <f t="shared" si="72"/>
        <v>21531.86</v>
      </c>
      <c r="U162" s="371">
        <f t="shared" si="55"/>
        <v>86127.44</v>
      </c>
      <c r="V162" s="370">
        <f t="shared" si="56"/>
        <v>303370.51769451227</v>
      </c>
      <c r="W162" s="369" t="s">
        <v>15007</v>
      </c>
      <c r="X162" s="369" t="s">
        <v>913</v>
      </c>
      <c r="Y162" s="270">
        <v>30550.305097874538</v>
      </c>
      <c r="Z162" s="377">
        <f t="shared" si="57"/>
        <v>183727.71</v>
      </c>
      <c r="AA162" s="376">
        <f t="shared" si="58"/>
        <v>49867</v>
      </c>
      <c r="AB162" s="376">
        <f t="shared" si="59"/>
        <v>92610.15</v>
      </c>
      <c r="AC162" s="375">
        <f t="shared" si="60"/>
        <v>6.01</v>
      </c>
      <c r="AD162" s="374">
        <f t="shared" si="61"/>
        <v>1.63</v>
      </c>
      <c r="AE162" s="373">
        <f t="shared" si="62"/>
        <v>3.03</v>
      </c>
      <c r="AF162" s="373">
        <f t="shared" si="63"/>
        <v>10.67</v>
      </c>
      <c r="AG162" s="375">
        <f t="shared" si="64"/>
        <v>5.59</v>
      </c>
      <c r="AH162" s="374">
        <f t="shared" si="65"/>
        <v>1.52</v>
      </c>
      <c r="AI162" s="373">
        <f t="shared" si="66"/>
        <v>2.82</v>
      </c>
      <c r="AJ162" s="373">
        <f t="shared" si="67"/>
        <v>9.93</v>
      </c>
      <c r="AK162" s="422">
        <f t="shared" si="69"/>
        <v>0.38</v>
      </c>
      <c r="AL162" s="422">
        <f t="shared" si="70"/>
        <v>0.71</v>
      </c>
    </row>
    <row r="163" spans="1:38" x14ac:dyDescent="0.25">
      <c r="A163" s="297">
        <v>1026104</v>
      </c>
      <c r="B163" s="297">
        <v>5307</v>
      </c>
      <c r="C163" s="297">
        <f>INDEX('Final Comp Values'!C:C,MATCH(B163,'Final Comp Values'!B:B,0))</f>
        <v>675101</v>
      </c>
      <c r="D163" s="299" t="s">
        <v>915</v>
      </c>
      <c r="E163" s="346">
        <f>INDEX('Final Comp Values'!U:U,MATCH($C163,'Final Comp Values'!$C:$C,0))</f>
        <v>1.471995843892637E-3</v>
      </c>
      <c r="F163" s="346">
        <f>INDEX('Final Comp Values'!V:V,MATCH($C163,'Final Comp Values'!$C:$C,0))</f>
        <v>1.1226113202871392E-3</v>
      </c>
      <c r="G163" s="370">
        <f t="shared" si="52"/>
        <v>302729.95869695471</v>
      </c>
      <c r="H163" s="370">
        <f t="shared" si="53"/>
        <v>151364.97930000001</v>
      </c>
      <c r="I163" s="372">
        <v>144983.01</v>
      </c>
      <c r="J163" s="372">
        <v>144983.01</v>
      </c>
      <c r="K163" s="371">
        <f t="shared" si="68"/>
        <v>138909.34618994067</v>
      </c>
      <c r="L163" s="371">
        <f t="shared" si="71"/>
        <v>9425.6299999999992</v>
      </c>
      <c r="M163" s="371">
        <f t="shared" si="71"/>
        <v>9425.6299999999992</v>
      </c>
      <c r="N163" s="371">
        <f t="shared" si="71"/>
        <v>9425.6299999999992</v>
      </c>
      <c r="O163" s="371">
        <f t="shared" si="71"/>
        <v>9425.6299999999992</v>
      </c>
      <c r="P163" s="371">
        <f t="shared" si="54"/>
        <v>37702.5</v>
      </c>
      <c r="Q163" s="371">
        <f t="shared" si="72"/>
        <v>17504.73</v>
      </c>
      <c r="R163" s="371">
        <f t="shared" si="72"/>
        <v>17504.73</v>
      </c>
      <c r="S163" s="371">
        <f t="shared" si="72"/>
        <v>17504.73</v>
      </c>
      <c r="T163" s="371">
        <f t="shared" si="72"/>
        <v>17504.73</v>
      </c>
      <c r="U163" s="371">
        <f t="shared" si="55"/>
        <v>70018.92</v>
      </c>
      <c r="V163" s="370">
        <f t="shared" si="56"/>
        <v>246630.76618994068</v>
      </c>
      <c r="W163" s="369" t="s">
        <v>14981</v>
      </c>
      <c r="X163" s="369" t="s">
        <v>940</v>
      </c>
      <c r="Y163" s="270">
        <v>19767.512521458313</v>
      </c>
      <c r="Z163" s="377">
        <f t="shared" si="57"/>
        <v>149364.89000000001</v>
      </c>
      <c r="AA163" s="376">
        <f t="shared" si="58"/>
        <v>40540.32</v>
      </c>
      <c r="AB163" s="376">
        <f t="shared" si="59"/>
        <v>75289.16</v>
      </c>
      <c r="AC163" s="375">
        <f t="shared" si="60"/>
        <v>7.56</v>
      </c>
      <c r="AD163" s="374">
        <f t="shared" si="61"/>
        <v>2.0499999999999998</v>
      </c>
      <c r="AE163" s="373">
        <f t="shared" si="62"/>
        <v>3.81</v>
      </c>
      <c r="AF163" s="373">
        <f t="shared" si="63"/>
        <v>13.42</v>
      </c>
      <c r="AG163" s="375">
        <f t="shared" si="64"/>
        <v>7.03</v>
      </c>
      <c r="AH163" s="374">
        <f t="shared" si="65"/>
        <v>1.91</v>
      </c>
      <c r="AI163" s="373">
        <f t="shared" si="66"/>
        <v>3.54</v>
      </c>
      <c r="AJ163" s="373">
        <f t="shared" si="67"/>
        <v>12.48</v>
      </c>
      <c r="AK163" s="422">
        <f t="shared" si="69"/>
        <v>0.48</v>
      </c>
      <c r="AL163" s="422">
        <f t="shared" si="70"/>
        <v>0.89</v>
      </c>
    </row>
    <row r="164" spans="1:38" x14ac:dyDescent="0.25">
      <c r="A164" s="311">
        <v>1025977</v>
      </c>
      <c r="B164" s="311">
        <v>5315</v>
      </c>
      <c r="C164" s="297">
        <f>INDEX('Final Comp Values'!C:C,MATCH(B164,'Final Comp Values'!B:B,0))</f>
        <v>675104</v>
      </c>
      <c r="D164" s="312" t="s">
        <v>915</v>
      </c>
      <c r="E164" s="346">
        <f>INDEX('Final Comp Values'!U:U,MATCH($C164,'Final Comp Values'!$C:$C,0))</f>
        <v>1.8296551544484509E-3</v>
      </c>
      <c r="F164" s="346">
        <f>INDEX('Final Comp Values'!V:V,MATCH($C164,'Final Comp Values'!$C:$C,0))</f>
        <v>1.3953786602914874E-3</v>
      </c>
      <c r="G164" s="370">
        <f t="shared" si="52"/>
        <v>376286.00082939432</v>
      </c>
      <c r="H164" s="370">
        <f t="shared" si="53"/>
        <v>188143.00039999999</v>
      </c>
      <c r="I164" s="372">
        <v>180210.36</v>
      </c>
      <c r="J164" s="372">
        <v>180210.36</v>
      </c>
      <c r="K164" s="371">
        <f t="shared" si="68"/>
        <v>172660.95030905984</v>
      </c>
      <c r="L164" s="371">
        <f t="shared" si="71"/>
        <v>11715.82</v>
      </c>
      <c r="M164" s="371">
        <f t="shared" si="71"/>
        <v>11715.82</v>
      </c>
      <c r="N164" s="371">
        <f t="shared" si="71"/>
        <v>11715.82</v>
      </c>
      <c r="O164" s="371">
        <f t="shared" si="71"/>
        <v>11715.82</v>
      </c>
      <c r="P164" s="371">
        <f t="shared" si="54"/>
        <v>46863.29</v>
      </c>
      <c r="Q164" s="371">
        <f t="shared" si="72"/>
        <v>21757.96</v>
      </c>
      <c r="R164" s="371">
        <f t="shared" si="72"/>
        <v>21757.96</v>
      </c>
      <c r="S164" s="371">
        <f t="shared" si="72"/>
        <v>21757.96</v>
      </c>
      <c r="T164" s="371">
        <f t="shared" si="72"/>
        <v>21757.96</v>
      </c>
      <c r="U164" s="371">
        <f t="shared" si="55"/>
        <v>87031.82</v>
      </c>
      <c r="V164" s="370">
        <f t="shared" si="56"/>
        <v>306556.06030905986</v>
      </c>
      <c r="W164" s="369" t="s">
        <v>14964</v>
      </c>
      <c r="X164" s="369" t="s">
        <v>935</v>
      </c>
      <c r="Y164" s="270">
        <v>13080.601678231602</v>
      </c>
      <c r="Z164" s="377">
        <f t="shared" si="57"/>
        <v>185656.94</v>
      </c>
      <c r="AA164" s="376">
        <f t="shared" si="58"/>
        <v>50390.63</v>
      </c>
      <c r="AB164" s="376">
        <f t="shared" si="59"/>
        <v>93582.6</v>
      </c>
      <c r="AC164" s="375">
        <f t="shared" si="60"/>
        <v>14.19</v>
      </c>
      <c r="AD164" s="374">
        <f t="shared" si="61"/>
        <v>3.85</v>
      </c>
      <c r="AE164" s="373">
        <f t="shared" si="62"/>
        <v>7.15</v>
      </c>
      <c r="AF164" s="373">
        <f t="shared" si="63"/>
        <v>25.189999999999998</v>
      </c>
      <c r="AG164" s="375">
        <f t="shared" si="64"/>
        <v>13.2</v>
      </c>
      <c r="AH164" s="374">
        <f t="shared" si="65"/>
        <v>3.58</v>
      </c>
      <c r="AI164" s="373">
        <f t="shared" si="66"/>
        <v>6.65</v>
      </c>
      <c r="AJ164" s="373">
        <f t="shared" si="67"/>
        <v>23.43</v>
      </c>
      <c r="AK164" s="422">
        <f t="shared" si="69"/>
        <v>0.9</v>
      </c>
      <c r="AL164" s="422">
        <f t="shared" si="70"/>
        <v>1.66</v>
      </c>
    </row>
    <row r="165" spans="1:38" x14ac:dyDescent="0.25">
      <c r="A165" s="311">
        <v>1014062</v>
      </c>
      <c r="B165" s="311">
        <v>5152</v>
      </c>
      <c r="C165" s="297">
        <f>INDEX('Final Comp Values'!C:C,MATCH(B165,'Final Comp Values'!B:B,0))</f>
        <v>675109</v>
      </c>
      <c r="D165" s="312" t="s">
        <v>1021</v>
      </c>
      <c r="E165" s="346" t="str">
        <f>INDEX('Final Comp Values'!U:U,MATCH($C165,'Final Comp Values'!$C:$C,0))</f>
        <v/>
      </c>
      <c r="F165" s="346">
        <f>INDEX('Final Comp Values'!V:V,MATCH($C165,'Final Comp Values'!$C:$C,0))</f>
        <v>3.7999117390043078E-3</v>
      </c>
      <c r="G165" s="370">
        <f t="shared" si="52"/>
        <v>0</v>
      </c>
      <c r="H165" s="370">
        <f t="shared" si="53"/>
        <v>0</v>
      </c>
      <c r="I165" s="372">
        <v>0</v>
      </c>
      <c r="J165" s="370">
        <f>+I165*2</f>
        <v>0</v>
      </c>
      <c r="K165" s="371">
        <f t="shared" si="68"/>
        <v>0</v>
      </c>
      <c r="L165" s="371">
        <f t="shared" ref="L165:O184" si="73">ROUND($P165/4,2)</f>
        <v>31904.67</v>
      </c>
      <c r="M165" s="371">
        <f t="shared" si="73"/>
        <v>31904.67</v>
      </c>
      <c r="N165" s="371">
        <f t="shared" si="73"/>
        <v>31904.67</v>
      </c>
      <c r="O165" s="371">
        <f t="shared" si="73"/>
        <v>31904.67</v>
      </c>
      <c r="P165" s="371">
        <f t="shared" si="54"/>
        <v>127618.66</v>
      </c>
      <c r="Q165" s="371">
        <f t="shared" ref="Q165:T184" si="74">ROUND($U165/4,2)</f>
        <v>59251.519999999997</v>
      </c>
      <c r="R165" s="371">
        <f t="shared" si="74"/>
        <v>59251.519999999997</v>
      </c>
      <c r="S165" s="371">
        <f t="shared" si="74"/>
        <v>59251.519999999997</v>
      </c>
      <c r="T165" s="371">
        <f t="shared" si="74"/>
        <v>59251.519999999997</v>
      </c>
      <c r="U165" s="371">
        <f t="shared" si="55"/>
        <v>237006.09</v>
      </c>
      <c r="V165" s="370">
        <f t="shared" si="56"/>
        <v>364624.75</v>
      </c>
      <c r="W165" s="369" t="s">
        <v>14878</v>
      </c>
      <c r="X165" s="369" t="s">
        <v>941</v>
      </c>
      <c r="Y165" s="270">
        <v>38595.893614676956</v>
      </c>
      <c r="Z165" s="377">
        <f t="shared" si="57"/>
        <v>0</v>
      </c>
      <c r="AA165" s="376">
        <f t="shared" si="58"/>
        <v>137224.37</v>
      </c>
      <c r="AB165" s="376">
        <f t="shared" si="59"/>
        <v>254845.26</v>
      </c>
      <c r="AC165" s="375">
        <f t="shared" si="60"/>
        <v>0</v>
      </c>
      <c r="AD165" s="374">
        <f t="shared" si="61"/>
        <v>3.56</v>
      </c>
      <c r="AE165" s="373">
        <f t="shared" si="62"/>
        <v>6.6</v>
      </c>
      <c r="AF165" s="373">
        <f t="shared" si="63"/>
        <v>10.16</v>
      </c>
      <c r="AG165" s="375">
        <f t="shared" si="64"/>
        <v>0</v>
      </c>
      <c r="AH165" s="374">
        <f t="shared" si="65"/>
        <v>3.31</v>
      </c>
      <c r="AI165" s="373">
        <f t="shared" si="66"/>
        <v>6.14</v>
      </c>
      <c r="AJ165" s="373">
        <f t="shared" si="67"/>
        <v>9.4499999999999993</v>
      </c>
      <c r="AK165" s="422">
        <f t="shared" si="69"/>
        <v>0.83</v>
      </c>
      <c r="AL165" s="422">
        <f t="shared" si="70"/>
        <v>1.54</v>
      </c>
    </row>
    <row r="166" spans="1:38" x14ac:dyDescent="0.25">
      <c r="A166" s="297">
        <v>1025687</v>
      </c>
      <c r="B166" s="297">
        <v>5314</v>
      </c>
      <c r="C166" s="297">
        <f>INDEX('Final Comp Values'!C:C,MATCH(B166,'Final Comp Values'!B:B,0))</f>
        <v>675110</v>
      </c>
      <c r="D166" s="299" t="s">
        <v>915</v>
      </c>
      <c r="E166" s="346">
        <f>INDEX('Final Comp Values'!U:U,MATCH($C166,'Final Comp Values'!$C:$C,0))</f>
        <v>2.8321382755092757E-3</v>
      </c>
      <c r="F166" s="346">
        <f>INDEX('Final Comp Values'!V:V,MATCH($C166,'Final Comp Values'!$C:$C,0))</f>
        <v>2.1599181151880377E-3</v>
      </c>
      <c r="G166" s="370">
        <f t="shared" si="52"/>
        <v>582456.19831486547</v>
      </c>
      <c r="H166" s="370">
        <f t="shared" si="53"/>
        <v>291228.0992</v>
      </c>
      <c r="I166" s="372">
        <v>278949.09999999998</v>
      </c>
      <c r="J166" s="372">
        <v>278949.09999999998</v>
      </c>
      <c r="K166" s="371">
        <f t="shared" si="68"/>
        <v>267263.30634884164</v>
      </c>
      <c r="L166" s="371">
        <f t="shared" si="73"/>
        <v>18135.02</v>
      </c>
      <c r="M166" s="371">
        <f t="shared" si="73"/>
        <v>18135.02</v>
      </c>
      <c r="N166" s="371">
        <f t="shared" si="73"/>
        <v>18135.02</v>
      </c>
      <c r="O166" s="371">
        <f t="shared" si="73"/>
        <v>18135.02</v>
      </c>
      <c r="P166" s="371">
        <f t="shared" si="54"/>
        <v>72540.070000000007</v>
      </c>
      <c r="Q166" s="371">
        <f t="shared" si="74"/>
        <v>33679.32</v>
      </c>
      <c r="R166" s="371">
        <f t="shared" si="74"/>
        <v>33679.32</v>
      </c>
      <c r="S166" s="371">
        <f t="shared" si="74"/>
        <v>33679.32</v>
      </c>
      <c r="T166" s="371">
        <f t="shared" si="74"/>
        <v>33679.32</v>
      </c>
      <c r="U166" s="371">
        <f t="shared" si="55"/>
        <v>134717.26999999999</v>
      </c>
      <c r="V166" s="370">
        <f t="shared" si="56"/>
        <v>474520.6463488416</v>
      </c>
      <c r="W166" s="369" t="s">
        <v>14976</v>
      </c>
      <c r="X166" s="369" t="s">
        <v>925</v>
      </c>
      <c r="Y166" s="270">
        <v>28279.08911159166</v>
      </c>
      <c r="Z166" s="377">
        <f t="shared" si="57"/>
        <v>287379.90000000002</v>
      </c>
      <c r="AA166" s="376">
        <f t="shared" si="58"/>
        <v>78000.08</v>
      </c>
      <c r="AB166" s="376">
        <f t="shared" si="59"/>
        <v>144857.28</v>
      </c>
      <c r="AC166" s="375">
        <f t="shared" si="60"/>
        <v>10.16</v>
      </c>
      <c r="AD166" s="374">
        <f t="shared" si="61"/>
        <v>2.76</v>
      </c>
      <c r="AE166" s="373">
        <f t="shared" si="62"/>
        <v>5.12</v>
      </c>
      <c r="AF166" s="373">
        <f t="shared" si="63"/>
        <v>18.04</v>
      </c>
      <c r="AG166" s="375">
        <f t="shared" si="64"/>
        <v>9.4499999999999993</v>
      </c>
      <c r="AH166" s="374">
        <f t="shared" si="65"/>
        <v>2.57</v>
      </c>
      <c r="AI166" s="373">
        <f t="shared" si="66"/>
        <v>4.76</v>
      </c>
      <c r="AJ166" s="373">
        <f t="shared" si="67"/>
        <v>16.78</v>
      </c>
      <c r="AK166" s="422">
        <f t="shared" si="69"/>
        <v>0.64</v>
      </c>
      <c r="AL166" s="422">
        <f t="shared" si="70"/>
        <v>1.19</v>
      </c>
    </row>
    <row r="167" spans="1:38" x14ac:dyDescent="0.25">
      <c r="A167" s="311">
        <v>1028667</v>
      </c>
      <c r="B167" s="311">
        <v>5122</v>
      </c>
      <c r="C167" s="297">
        <f>INDEX('Final Comp Values'!C:C,MATCH(B167,'Final Comp Values'!B:B,0))</f>
        <v>675111</v>
      </c>
      <c r="D167" s="312" t="s">
        <v>915</v>
      </c>
      <c r="E167" s="346">
        <f>INDEX('Final Comp Values'!U:U,MATCH($C167,'Final Comp Values'!$C:$C,0))</f>
        <v>2.0358308702331279E-3</v>
      </c>
      <c r="F167" s="346">
        <f>INDEX('Final Comp Values'!V:V,MATCH($C167,'Final Comp Values'!$C:$C,0))</f>
        <v>1.5526176861138073E-3</v>
      </c>
      <c r="G167" s="370">
        <f t="shared" si="52"/>
        <v>418687.99957332743</v>
      </c>
      <c r="H167" s="370">
        <f t="shared" si="53"/>
        <v>209343.99979999999</v>
      </c>
      <c r="I167" s="372">
        <v>200517.47</v>
      </c>
      <c r="J167" s="372">
        <v>200517.47</v>
      </c>
      <c r="K167" s="371">
        <f t="shared" si="68"/>
        <v>192117.34619408887</v>
      </c>
      <c r="L167" s="371">
        <f t="shared" si="73"/>
        <v>13036.03</v>
      </c>
      <c r="M167" s="371">
        <f t="shared" si="73"/>
        <v>13036.03</v>
      </c>
      <c r="N167" s="371">
        <f t="shared" si="73"/>
        <v>13036.03</v>
      </c>
      <c r="O167" s="371">
        <f t="shared" si="73"/>
        <v>13036.03</v>
      </c>
      <c r="P167" s="371">
        <f t="shared" si="54"/>
        <v>52144.1</v>
      </c>
      <c r="Q167" s="371">
        <f t="shared" si="74"/>
        <v>24209.759999999998</v>
      </c>
      <c r="R167" s="371">
        <f t="shared" si="74"/>
        <v>24209.759999999998</v>
      </c>
      <c r="S167" s="371">
        <f t="shared" si="74"/>
        <v>24209.759999999998</v>
      </c>
      <c r="T167" s="371">
        <f t="shared" si="74"/>
        <v>24209.759999999998</v>
      </c>
      <c r="U167" s="371">
        <f t="shared" si="55"/>
        <v>96839.05</v>
      </c>
      <c r="V167" s="370">
        <f t="shared" si="56"/>
        <v>341100.49619408889</v>
      </c>
      <c r="W167" s="369" t="s">
        <v>14878</v>
      </c>
      <c r="X167" s="369" t="s">
        <v>941</v>
      </c>
      <c r="Y167" s="270">
        <v>38595.893614676956</v>
      </c>
      <c r="Z167" s="377">
        <f t="shared" si="57"/>
        <v>206577.79</v>
      </c>
      <c r="AA167" s="376">
        <f t="shared" si="58"/>
        <v>56068.92</v>
      </c>
      <c r="AB167" s="376">
        <f t="shared" si="59"/>
        <v>104128.01</v>
      </c>
      <c r="AC167" s="375">
        <f t="shared" si="60"/>
        <v>5.35</v>
      </c>
      <c r="AD167" s="374">
        <f t="shared" si="61"/>
        <v>1.45</v>
      </c>
      <c r="AE167" s="373">
        <f t="shared" si="62"/>
        <v>2.7</v>
      </c>
      <c r="AF167" s="373">
        <f t="shared" si="63"/>
        <v>9.5</v>
      </c>
      <c r="AG167" s="375">
        <f t="shared" si="64"/>
        <v>4.9800000000000004</v>
      </c>
      <c r="AH167" s="374">
        <f t="shared" si="65"/>
        <v>1.35</v>
      </c>
      <c r="AI167" s="373">
        <f t="shared" si="66"/>
        <v>2.5099999999999998</v>
      </c>
      <c r="AJ167" s="373">
        <f t="shared" si="67"/>
        <v>8.84</v>
      </c>
      <c r="AK167" s="422">
        <f t="shared" si="69"/>
        <v>0.34</v>
      </c>
      <c r="AL167" s="422">
        <f t="shared" si="70"/>
        <v>0.63</v>
      </c>
    </row>
    <row r="168" spans="1:38" x14ac:dyDescent="0.25">
      <c r="A168" s="313">
        <v>1025631</v>
      </c>
      <c r="B168" s="313">
        <v>5130</v>
      </c>
      <c r="C168" s="297">
        <f>INDEX('Final Comp Values'!C:C,MATCH(B168,'Final Comp Values'!B:B,0))</f>
        <v>675113</v>
      </c>
      <c r="D168" s="314" t="s">
        <v>1021</v>
      </c>
      <c r="E168" s="346" t="str">
        <f>INDEX('Final Comp Values'!U:U,MATCH($C168,'Final Comp Values'!$C:$C,0))</f>
        <v/>
      </c>
      <c r="F168" s="346">
        <f>INDEX('Final Comp Values'!V:V,MATCH($C168,'Final Comp Values'!$C:$C,0))</f>
        <v>2.1279053793918767E-3</v>
      </c>
      <c r="G168" s="370">
        <f t="shared" si="52"/>
        <v>0</v>
      </c>
      <c r="H168" s="370">
        <f t="shared" si="53"/>
        <v>0</v>
      </c>
      <c r="I168" s="372">
        <v>0</v>
      </c>
      <c r="J168" s="370">
        <f>+I168*2</f>
        <v>0</v>
      </c>
      <c r="K168" s="371">
        <f t="shared" si="68"/>
        <v>0</v>
      </c>
      <c r="L168" s="371">
        <f t="shared" si="73"/>
        <v>17866.23</v>
      </c>
      <c r="M168" s="371">
        <f t="shared" si="73"/>
        <v>17866.23</v>
      </c>
      <c r="N168" s="371">
        <f t="shared" si="73"/>
        <v>17866.23</v>
      </c>
      <c r="O168" s="371">
        <f t="shared" si="73"/>
        <v>17866.23</v>
      </c>
      <c r="P168" s="371">
        <f t="shared" si="54"/>
        <v>71464.929999999993</v>
      </c>
      <c r="Q168" s="371">
        <f t="shared" si="74"/>
        <v>33180.15</v>
      </c>
      <c r="R168" s="371">
        <f t="shared" si="74"/>
        <v>33180.15</v>
      </c>
      <c r="S168" s="371">
        <f t="shared" si="74"/>
        <v>33180.15</v>
      </c>
      <c r="T168" s="371">
        <f t="shared" si="74"/>
        <v>33180.15</v>
      </c>
      <c r="U168" s="371">
        <f t="shared" si="55"/>
        <v>132720.59</v>
      </c>
      <c r="V168" s="370">
        <f t="shared" si="56"/>
        <v>204185.52</v>
      </c>
      <c r="W168" s="369" t="s">
        <v>14887</v>
      </c>
      <c r="X168" s="369" t="s">
        <v>941</v>
      </c>
      <c r="Y168" s="270">
        <v>38595.893614676956</v>
      </c>
      <c r="Z168" s="377">
        <f t="shared" si="57"/>
        <v>0</v>
      </c>
      <c r="AA168" s="376">
        <f t="shared" si="58"/>
        <v>76844.009999999995</v>
      </c>
      <c r="AB168" s="376">
        <f t="shared" si="59"/>
        <v>142710.31</v>
      </c>
      <c r="AC168" s="375">
        <f t="shared" si="60"/>
        <v>0</v>
      </c>
      <c r="AD168" s="374">
        <f t="shared" si="61"/>
        <v>1.99</v>
      </c>
      <c r="AE168" s="373">
        <f t="shared" si="62"/>
        <v>3.7</v>
      </c>
      <c r="AF168" s="373">
        <f t="shared" si="63"/>
        <v>5.69</v>
      </c>
      <c r="AG168" s="375">
        <f t="shared" si="64"/>
        <v>0</v>
      </c>
      <c r="AH168" s="374">
        <f t="shared" si="65"/>
        <v>1.85</v>
      </c>
      <c r="AI168" s="373">
        <f t="shared" si="66"/>
        <v>3.44</v>
      </c>
      <c r="AJ168" s="373">
        <f t="shared" si="67"/>
        <v>5.29</v>
      </c>
      <c r="AK168" s="422">
        <f t="shared" si="69"/>
        <v>0.46</v>
      </c>
      <c r="AL168" s="422">
        <f t="shared" si="70"/>
        <v>0.86</v>
      </c>
    </row>
    <row r="169" spans="1:38" x14ac:dyDescent="0.25">
      <c r="A169" s="297">
        <v>1026525</v>
      </c>
      <c r="B169" s="297">
        <v>4652</v>
      </c>
      <c r="C169" s="297">
        <f>INDEX('Final Comp Values'!C:C,MATCH(B169,'Final Comp Values'!B:B,0))</f>
        <v>675120</v>
      </c>
      <c r="D169" s="299" t="s">
        <v>915</v>
      </c>
      <c r="E169" s="346">
        <f>INDEX('Final Comp Values'!U:U,MATCH($C169,'Final Comp Values'!$C:$C,0))</f>
        <v>1.6790357692644355E-3</v>
      </c>
      <c r="F169" s="346">
        <f>INDEX('Final Comp Values'!V:V,MATCH($C169,'Final Comp Values'!$C:$C,0))</f>
        <v>1.280509431846439E-3</v>
      </c>
      <c r="G169" s="370">
        <f t="shared" si="52"/>
        <v>345309.69036975462</v>
      </c>
      <c r="H169" s="370">
        <f t="shared" si="53"/>
        <v>172654.84520000001</v>
      </c>
      <c r="I169" s="372">
        <v>165375</v>
      </c>
      <c r="J169" s="372">
        <v>165375</v>
      </c>
      <c r="K169" s="371">
        <f t="shared" si="68"/>
        <v>158447.29583017639</v>
      </c>
      <c r="L169" s="371">
        <f t="shared" si="73"/>
        <v>10751.36</v>
      </c>
      <c r="M169" s="371">
        <f t="shared" si="73"/>
        <v>10751.36</v>
      </c>
      <c r="N169" s="371">
        <f t="shared" si="73"/>
        <v>10751.36</v>
      </c>
      <c r="O169" s="371">
        <f t="shared" si="73"/>
        <v>10751.36</v>
      </c>
      <c r="P169" s="371">
        <f t="shared" si="54"/>
        <v>43005.45</v>
      </c>
      <c r="Q169" s="371">
        <f t="shared" si="74"/>
        <v>19966.82</v>
      </c>
      <c r="R169" s="371">
        <f t="shared" si="74"/>
        <v>19966.82</v>
      </c>
      <c r="S169" s="371">
        <f t="shared" si="74"/>
        <v>19966.82</v>
      </c>
      <c r="T169" s="371">
        <f t="shared" si="74"/>
        <v>19966.82</v>
      </c>
      <c r="U169" s="371">
        <f t="shared" si="55"/>
        <v>79867.259999999995</v>
      </c>
      <c r="V169" s="370">
        <f t="shared" si="56"/>
        <v>281320.00583017641</v>
      </c>
      <c r="W169" s="369" t="s">
        <v>15026</v>
      </c>
      <c r="X169" s="369" t="s">
        <v>928</v>
      </c>
      <c r="Y169" s="270">
        <v>11984.394952357459</v>
      </c>
      <c r="Z169" s="377">
        <f t="shared" si="57"/>
        <v>170373.44</v>
      </c>
      <c r="AA169" s="376">
        <f t="shared" si="58"/>
        <v>46242.42</v>
      </c>
      <c r="AB169" s="376">
        <f t="shared" si="59"/>
        <v>85878.77</v>
      </c>
      <c r="AC169" s="375">
        <f t="shared" si="60"/>
        <v>14.22</v>
      </c>
      <c r="AD169" s="374">
        <f t="shared" si="61"/>
        <v>3.86</v>
      </c>
      <c r="AE169" s="373">
        <f t="shared" si="62"/>
        <v>7.17</v>
      </c>
      <c r="AF169" s="373">
        <f t="shared" si="63"/>
        <v>25.25</v>
      </c>
      <c r="AG169" s="375">
        <f t="shared" si="64"/>
        <v>13.22</v>
      </c>
      <c r="AH169" s="374">
        <f t="shared" si="65"/>
        <v>3.59</v>
      </c>
      <c r="AI169" s="373">
        <f t="shared" si="66"/>
        <v>6.66</v>
      </c>
      <c r="AJ169" s="373">
        <f t="shared" si="67"/>
        <v>23.470000000000002</v>
      </c>
      <c r="AK169" s="422">
        <f t="shared" si="69"/>
        <v>0.9</v>
      </c>
      <c r="AL169" s="422">
        <f t="shared" si="70"/>
        <v>1.67</v>
      </c>
    </row>
    <row r="170" spans="1:38" x14ac:dyDescent="0.25">
      <c r="A170" s="313">
        <v>1026537</v>
      </c>
      <c r="B170" s="313">
        <v>4455</v>
      </c>
      <c r="C170" s="297">
        <f>INDEX('Final Comp Values'!C:C,MATCH(B170,'Final Comp Values'!B:B,0))</f>
        <v>675124</v>
      </c>
      <c r="D170" s="314" t="s">
        <v>915</v>
      </c>
      <c r="E170" s="346">
        <f>INDEX('Final Comp Values'!U:U,MATCH($C170,'Final Comp Values'!$C:$C,0))</f>
        <v>1.6965668780317552E-3</v>
      </c>
      <c r="F170" s="346">
        <f>INDEX('Final Comp Values'!V:V,MATCH($C170,'Final Comp Values'!$C:$C,0))</f>
        <v>1.2938794567966005E-3</v>
      </c>
      <c r="G170" s="370">
        <f t="shared" si="52"/>
        <v>348915.12978390936</v>
      </c>
      <c r="H170" s="370">
        <f t="shared" si="53"/>
        <v>174457.5649</v>
      </c>
      <c r="I170" s="372">
        <v>167102</v>
      </c>
      <c r="J170" s="372">
        <v>167102</v>
      </c>
      <c r="K170" s="371">
        <f t="shared" si="68"/>
        <v>160101.67200722676</v>
      </c>
      <c r="L170" s="371">
        <f t="shared" si="73"/>
        <v>10863.62</v>
      </c>
      <c r="M170" s="371">
        <f t="shared" si="73"/>
        <v>10863.62</v>
      </c>
      <c r="N170" s="371">
        <f t="shared" si="73"/>
        <v>10863.62</v>
      </c>
      <c r="O170" s="371">
        <f t="shared" si="73"/>
        <v>10863.62</v>
      </c>
      <c r="P170" s="371">
        <f t="shared" si="54"/>
        <v>43454.47</v>
      </c>
      <c r="Q170" s="371">
        <f t="shared" si="74"/>
        <v>20175.29</v>
      </c>
      <c r="R170" s="371">
        <f t="shared" si="74"/>
        <v>20175.29</v>
      </c>
      <c r="S170" s="371">
        <f t="shared" si="74"/>
        <v>20175.29</v>
      </c>
      <c r="T170" s="371">
        <f t="shared" si="74"/>
        <v>20175.29</v>
      </c>
      <c r="U170" s="371">
        <f t="shared" si="55"/>
        <v>80701.17</v>
      </c>
      <c r="V170" s="370">
        <f t="shared" si="56"/>
        <v>284257.31200722675</v>
      </c>
      <c r="W170" s="369" t="s">
        <v>14982</v>
      </c>
      <c r="X170" s="369" t="s">
        <v>925</v>
      </c>
      <c r="Y170" s="270">
        <v>28279.08911159166</v>
      </c>
      <c r="Z170" s="377">
        <f t="shared" si="57"/>
        <v>172152.34</v>
      </c>
      <c r="AA170" s="376">
        <f t="shared" si="58"/>
        <v>46725.24</v>
      </c>
      <c r="AB170" s="376">
        <f t="shared" si="59"/>
        <v>86775.45</v>
      </c>
      <c r="AC170" s="375">
        <f t="shared" si="60"/>
        <v>6.09</v>
      </c>
      <c r="AD170" s="374">
        <f t="shared" si="61"/>
        <v>1.65</v>
      </c>
      <c r="AE170" s="373">
        <f t="shared" si="62"/>
        <v>3.07</v>
      </c>
      <c r="AF170" s="373">
        <f t="shared" si="63"/>
        <v>10.81</v>
      </c>
      <c r="AG170" s="375">
        <f t="shared" si="64"/>
        <v>5.66</v>
      </c>
      <c r="AH170" s="374">
        <f t="shared" si="65"/>
        <v>1.54</v>
      </c>
      <c r="AI170" s="373">
        <f t="shared" si="66"/>
        <v>2.85</v>
      </c>
      <c r="AJ170" s="373">
        <f t="shared" si="67"/>
        <v>10.050000000000001</v>
      </c>
      <c r="AK170" s="422">
        <f t="shared" si="69"/>
        <v>0.39</v>
      </c>
      <c r="AL170" s="422">
        <f t="shared" si="70"/>
        <v>0.71</v>
      </c>
    </row>
    <row r="171" spans="1:38" x14ac:dyDescent="0.25">
      <c r="A171" s="297">
        <v>1014734</v>
      </c>
      <c r="B171" s="297">
        <v>5155</v>
      </c>
      <c r="C171" s="297">
        <f>INDEX('Final Comp Values'!C:C,MATCH(B171,'Final Comp Values'!B:B,0))</f>
        <v>675128</v>
      </c>
      <c r="D171" s="299" t="s">
        <v>915</v>
      </c>
      <c r="E171" s="346">
        <f>INDEX('Final Comp Values'!U:U,MATCH($C171,'Final Comp Values'!$C:$C,0))</f>
        <v>2.5447268585351871E-3</v>
      </c>
      <c r="F171" s="346">
        <f>INDEX('Final Comp Values'!V:V,MATCH($C171,'Final Comp Values'!$C:$C,0))</f>
        <v>1.9407250300896178E-3</v>
      </c>
      <c r="G171" s="370">
        <f t="shared" si="52"/>
        <v>523347.30425745458</v>
      </c>
      <c r="H171" s="370">
        <f t="shared" si="53"/>
        <v>261673.65210000001</v>
      </c>
      <c r="I171" s="372">
        <v>250641</v>
      </c>
      <c r="J171" s="372">
        <v>250641</v>
      </c>
      <c r="K171" s="371">
        <f t="shared" si="68"/>
        <v>240140.85747438206</v>
      </c>
      <c r="L171" s="371">
        <f t="shared" si="73"/>
        <v>16294.64</v>
      </c>
      <c r="M171" s="371">
        <f t="shared" si="73"/>
        <v>16294.64</v>
      </c>
      <c r="N171" s="371">
        <f t="shared" si="73"/>
        <v>16294.64</v>
      </c>
      <c r="O171" s="371">
        <f t="shared" si="73"/>
        <v>16294.64</v>
      </c>
      <c r="P171" s="371">
        <f t="shared" si="54"/>
        <v>65178.55</v>
      </c>
      <c r="Q171" s="371">
        <f t="shared" si="74"/>
        <v>30261.47</v>
      </c>
      <c r="R171" s="371">
        <f t="shared" si="74"/>
        <v>30261.47</v>
      </c>
      <c r="S171" s="371">
        <f t="shared" si="74"/>
        <v>30261.47</v>
      </c>
      <c r="T171" s="371">
        <f t="shared" si="74"/>
        <v>30261.47</v>
      </c>
      <c r="U171" s="371">
        <f t="shared" si="55"/>
        <v>121045.88</v>
      </c>
      <c r="V171" s="370">
        <f t="shared" si="56"/>
        <v>426365.28747438209</v>
      </c>
      <c r="W171" s="369" t="s">
        <v>14884</v>
      </c>
      <c r="X171" s="369" t="s">
        <v>913</v>
      </c>
      <c r="Y171" s="270">
        <v>30550.305097874538</v>
      </c>
      <c r="Z171" s="377">
        <f t="shared" si="57"/>
        <v>258215.98</v>
      </c>
      <c r="AA171" s="376">
        <f t="shared" si="58"/>
        <v>70084.460000000006</v>
      </c>
      <c r="AB171" s="376">
        <f t="shared" si="59"/>
        <v>130156.86</v>
      </c>
      <c r="AC171" s="375">
        <f t="shared" si="60"/>
        <v>8.4499999999999993</v>
      </c>
      <c r="AD171" s="374">
        <f t="shared" si="61"/>
        <v>2.29</v>
      </c>
      <c r="AE171" s="373">
        <f t="shared" si="62"/>
        <v>4.26</v>
      </c>
      <c r="AF171" s="373">
        <f t="shared" si="63"/>
        <v>14.999999999999998</v>
      </c>
      <c r="AG171" s="375">
        <f t="shared" si="64"/>
        <v>7.86</v>
      </c>
      <c r="AH171" s="374">
        <f t="shared" si="65"/>
        <v>2.13</v>
      </c>
      <c r="AI171" s="373">
        <f t="shared" si="66"/>
        <v>3.96</v>
      </c>
      <c r="AJ171" s="373">
        <f t="shared" si="67"/>
        <v>13.95</v>
      </c>
      <c r="AK171" s="422">
        <f t="shared" si="69"/>
        <v>0.53</v>
      </c>
      <c r="AL171" s="422">
        <f t="shared" si="70"/>
        <v>0.99</v>
      </c>
    </row>
    <row r="172" spans="1:38" x14ac:dyDescent="0.25">
      <c r="A172" s="297">
        <v>1028835</v>
      </c>
      <c r="B172" s="297">
        <v>5161</v>
      </c>
      <c r="C172" s="297">
        <f>INDEX('Final Comp Values'!C:C,MATCH(B172,'Final Comp Values'!B:B,0))</f>
        <v>675132</v>
      </c>
      <c r="D172" s="299" t="s">
        <v>915</v>
      </c>
      <c r="E172" s="346">
        <f>INDEX('Final Comp Values'!U:U,MATCH($C172,'Final Comp Values'!$C:$C,0))</f>
        <v>1.4827367344754316E-3</v>
      </c>
      <c r="F172" s="346">
        <f>INDEX('Final Comp Values'!V:V,MATCH($C172,'Final Comp Values'!$C:$C,0))</f>
        <v>1.1308028144467451E-3</v>
      </c>
      <c r="G172" s="370">
        <f t="shared" si="52"/>
        <v>304938.92509858473</v>
      </c>
      <c r="H172" s="370">
        <f t="shared" si="53"/>
        <v>152469.46249999999</v>
      </c>
      <c r="I172" s="372">
        <v>146040.92000000001</v>
      </c>
      <c r="J172" s="372">
        <v>146040.92000000001</v>
      </c>
      <c r="K172" s="371">
        <f t="shared" si="68"/>
        <v>139922.94286179548</v>
      </c>
      <c r="L172" s="371">
        <f t="shared" si="73"/>
        <v>9494.4</v>
      </c>
      <c r="M172" s="371">
        <f t="shared" si="73"/>
        <v>9494.4</v>
      </c>
      <c r="N172" s="371">
        <f t="shared" si="73"/>
        <v>9494.4</v>
      </c>
      <c r="O172" s="371">
        <f t="shared" si="73"/>
        <v>9494.4</v>
      </c>
      <c r="P172" s="371">
        <f t="shared" si="54"/>
        <v>37977.599999999999</v>
      </c>
      <c r="Q172" s="371">
        <f t="shared" si="74"/>
        <v>17632.46</v>
      </c>
      <c r="R172" s="371">
        <f t="shared" si="74"/>
        <v>17632.46</v>
      </c>
      <c r="S172" s="371">
        <f t="shared" si="74"/>
        <v>17632.46</v>
      </c>
      <c r="T172" s="371">
        <f t="shared" si="74"/>
        <v>17632.46</v>
      </c>
      <c r="U172" s="371">
        <f t="shared" si="55"/>
        <v>70529.84</v>
      </c>
      <c r="V172" s="370">
        <f t="shared" si="56"/>
        <v>248430.38286179549</v>
      </c>
      <c r="W172" s="369" t="s">
        <v>15006</v>
      </c>
      <c r="X172" s="369" t="s">
        <v>925</v>
      </c>
      <c r="Y172" s="270">
        <v>28279.08911159166</v>
      </c>
      <c r="Z172" s="377">
        <f t="shared" si="57"/>
        <v>150454.78</v>
      </c>
      <c r="AA172" s="376">
        <f t="shared" si="58"/>
        <v>40836.129999999997</v>
      </c>
      <c r="AB172" s="376">
        <f t="shared" si="59"/>
        <v>75838.539999999994</v>
      </c>
      <c r="AC172" s="375">
        <f t="shared" si="60"/>
        <v>5.32</v>
      </c>
      <c r="AD172" s="374">
        <f t="shared" si="61"/>
        <v>1.44</v>
      </c>
      <c r="AE172" s="373">
        <f t="shared" si="62"/>
        <v>2.68</v>
      </c>
      <c r="AF172" s="373">
        <f t="shared" si="63"/>
        <v>9.44</v>
      </c>
      <c r="AG172" s="375">
        <f t="shared" si="64"/>
        <v>4.95</v>
      </c>
      <c r="AH172" s="374">
        <f t="shared" si="65"/>
        <v>1.34</v>
      </c>
      <c r="AI172" s="373">
        <f t="shared" si="66"/>
        <v>2.4900000000000002</v>
      </c>
      <c r="AJ172" s="373">
        <f t="shared" si="67"/>
        <v>8.7800000000000011</v>
      </c>
      <c r="AK172" s="422">
        <f t="shared" si="69"/>
        <v>0.34</v>
      </c>
      <c r="AL172" s="422">
        <f t="shared" si="70"/>
        <v>0.62</v>
      </c>
    </row>
    <row r="173" spans="1:38" x14ac:dyDescent="0.25">
      <c r="A173" s="297">
        <v>1028789</v>
      </c>
      <c r="B173" s="297">
        <v>4799</v>
      </c>
      <c r="C173" s="297">
        <f>INDEX('Final Comp Values'!C:C,MATCH(B173,'Final Comp Values'!B:B,0))</f>
        <v>675136</v>
      </c>
      <c r="D173" s="299" t="s">
        <v>915</v>
      </c>
      <c r="E173" s="346">
        <f>INDEX('Final Comp Values'!U:U,MATCH($C173,'Final Comp Values'!$C:$C,0))</f>
        <v>1.8778039743023575E-3</v>
      </c>
      <c r="F173" s="346">
        <f>INDEX('Final Comp Values'!V:V,MATCH($C173,'Final Comp Values'!$C:$C,0))</f>
        <v>1.4320991513517897E-3</v>
      </c>
      <c r="G173" s="370">
        <f t="shared" si="52"/>
        <v>386188.26400911523</v>
      </c>
      <c r="H173" s="370">
        <f t="shared" si="53"/>
        <v>193094.13200000001</v>
      </c>
      <c r="I173" s="372">
        <v>184952.74</v>
      </c>
      <c r="J173" s="372">
        <v>184952.74</v>
      </c>
      <c r="K173" s="371">
        <f t="shared" si="68"/>
        <v>177204.65952771931</v>
      </c>
      <c r="L173" s="371">
        <f t="shared" si="73"/>
        <v>12024.13</v>
      </c>
      <c r="M173" s="371">
        <f t="shared" si="73"/>
        <v>12024.13</v>
      </c>
      <c r="N173" s="371">
        <f t="shared" si="73"/>
        <v>12024.13</v>
      </c>
      <c r="O173" s="371">
        <f t="shared" si="73"/>
        <v>12024.13</v>
      </c>
      <c r="P173" s="371">
        <f t="shared" si="54"/>
        <v>48096.53</v>
      </c>
      <c r="Q173" s="371">
        <f t="shared" si="74"/>
        <v>22330.53</v>
      </c>
      <c r="R173" s="371">
        <f t="shared" si="74"/>
        <v>22330.53</v>
      </c>
      <c r="S173" s="371">
        <f t="shared" si="74"/>
        <v>22330.53</v>
      </c>
      <c r="T173" s="371">
        <f t="shared" si="74"/>
        <v>22330.53</v>
      </c>
      <c r="U173" s="371">
        <f t="shared" si="55"/>
        <v>89322.13</v>
      </c>
      <c r="V173" s="370">
        <f t="shared" si="56"/>
        <v>314623.31952771929</v>
      </c>
      <c r="W173" s="369" t="s">
        <v>14921</v>
      </c>
      <c r="X173" s="369" t="s">
        <v>937</v>
      </c>
      <c r="Y173" s="270">
        <v>35034.628533077281</v>
      </c>
      <c r="Z173" s="377">
        <f t="shared" si="57"/>
        <v>190542.64</v>
      </c>
      <c r="AA173" s="376">
        <f t="shared" si="58"/>
        <v>51716.7</v>
      </c>
      <c r="AB173" s="376">
        <f t="shared" si="59"/>
        <v>96045.3</v>
      </c>
      <c r="AC173" s="375">
        <f t="shared" si="60"/>
        <v>5.44</v>
      </c>
      <c r="AD173" s="374">
        <f t="shared" si="61"/>
        <v>1.48</v>
      </c>
      <c r="AE173" s="373">
        <f t="shared" si="62"/>
        <v>2.74</v>
      </c>
      <c r="AF173" s="373">
        <f t="shared" si="63"/>
        <v>9.66</v>
      </c>
      <c r="AG173" s="375">
        <f t="shared" si="64"/>
        <v>5.0599999999999996</v>
      </c>
      <c r="AH173" s="374">
        <f t="shared" si="65"/>
        <v>1.37</v>
      </c>
      <c r="AI173" s="373">
        <f t="shared" si="66"/>
        <v>2.5499999999999998</v>
      </c>
      <c r="AJ173" s="373">
        <f t="shared" si="67"/>
        <v>8.98</v>
      </c>
      <c r="AK173" s="422">
        <f t="shared" si="69"/>
        <v>0.34</v>
      </c>
      <c r="AL173" s="422">
        <f t="shared" si="70"/>
        <v>0.64</v>
      </c>
    </row>
    <row r="174" spans="1:38" x14ac:dyDescent="0.25">
      <c r="A174" s="311">
        <v>490505</v>
      </c>
      <c r="B174" s="311">
        <v>4905</v>
      </c>
      <c r="C174" s="297">
        <f>INDEX('Final Comp Values'!C:C,MATCH(B174,'Final Comp Values'!B:B,0))</f>
        <v>675138</v>
      </c>
      <c r="D174" s="312" t="s">
        <v>1021</v>
      </c>
      <c r="E174" s="346" t="str">
        <f>INDEX('Final Comp Values'!U:U,MATCH($C174,'Final Comp Values'!$C:$C,0))</f>
        <v/>
      </c>
      <c r="F174" s="346">
        <f>INDEX('Final Comp Values'!V:V,MATCH($C174,'Final Comp Values'!$C:$C,0))</f>
        <v>2.3768514777596696E-3</v>
      </c>
      <c r="G174" s="370">
        <f t="shared" si="52"/>
        <v>0</v>
      </c>
      <c r="H174" s="370">
        <f t="shared" si="53"/>
        <v>0</v>
      </c>
      <c r="I174" s="372">
        <v>0</v>
      </c>
      <c r="J174" s="370">
        <f>+I174*2</f>
        <v>0</v>
      </c>
      <c r="K174" s="371">
        <f t="shared" si="68"/>
        <v>0</v>
      </c>
      <c r="L174" s="371">
        <f t="shared" si="73"/>
        <v>19956.43</v>
      </c>
      <c r="M174" s="371">
        <f t="shared" si="73"/>
        <v>19956.43</v>
      </c>
      <c r="N174" s="371">
        <f t="shared" si="73"/>
        <v>19956.43</v>
      </c>
      <c r="O174" s="371">
        <f t="shared" si="73"/>
        <v>19956.43</v>
      </c>
      <c r="P174" s="371">
        <f t="shared" si="54"/>
        <v>79825.7</v>
      </c>
      <c r="Q174" s="371">
        <f t="shared" si="74"/>
        <v>37061.93</v>
      </c>
      <c r="R174" s="371">
        <f t="shared" si="74"/>
        <v>37061.93</v>
      </c>
      <c r="S174" s="371">
        <f t="shared" si="74"/>
        <v>37061.93</v>
      </c>
      <c r="T174" s="371">
        <f t="shared" si="74"/>
        <v>37061.93</v>
      </c>
      <c r="U174" s="371">
        <f t="shared" si="55"/>
        <v>148247.72</v>
      </c>
      <c r="V174" s="370">
        <f t="shared" si="56"/>
        <v>228073.41999999998</v>
      </c>
      <c r="W174" s="369" t="s">
        <v>14875</v>
      </c>
      <c r="X174" s="369" t="s">
        <v>920</v>
      </c>
      <c r="Y174" s="270">
        <v>27007.378265823281</v>
      </c>
      <c r="Z174" s="377">
        <f t="shared" si="57"/>
        <v>0</v>
      </c>
      <c r="AA174" s="376">
        <f t="shared" si="58"/>
        <v>85834.09</v>
      </c>
      <c r="AB174" s="376">
        <f t="shared" si="59"/>
        <v>159406.15</v>
      </c>
      <c r="AC174" s="375">
        <f t="shared" si="60"/>
        <v>0</v>
      </c>
      <c r="AD174" s="374">
        <f t="shared" si="61"/>
        <v>3.18</v>
      </c>
      <c r="AE174" s="373">
        <f t="shared" si="62"/>
        <v>5.9</v>
      </c>
      <c r="AF174" s="373">
        <f t="shared" si="63"/>
        <v>9.08</v>
      </c>
      <c r="AG174" s="375">
        <f t="shared" si="64"/>
        <v>0</v>
      </c>
      <c r="AH174" s="374">
        <f t="shared" si="65"/>
        <v>2.96</v>
      </c>
      <c r="AI174" s="373">
        <f t="shared" si="66"/>
        <v>5.49</v>
      </c>
      <c r="AJ174" s="373">
        <f t="shared" si="67"/>
        <v>8.4499999999999993</v>
      </c>
      <c r="AK174" s="422">
        <f t="shared" si="69"/>
        <v>0.74</v>
      </c>
      <c r="AL174" s="422">
        <f t="shared" si="70"/>
        <v>1.37</v>
      </c>
    </row>
    <row r="175" spans="1:38" x14ac:dyDescent="0.25">
      <c r="A175" s="297">
        <v>1026188</v>
      </c>
      <c r="B175" s="297">
        <v>5262</v>
      </c>
      <c r="C175" s="297">
        <f>INDEX('Final Comp Values'!C:C,MATCH(B175,'Final Comp Values'!B:B,0))</f>
        <v>675139</v>
      </c>
      <c r="D175" s="299" t="s">
        <v>915</v>
      </c>
      <c r="E175" s="346">
        <f>INDEX('Final Comp Values'!U:U,MATCH($C175,'Final Comp Values'!$C:$C,0))</f>
        <v>1.7119991920874946E-3</v>
      </c>
      <c r="F175" s="346">
        <f>INDEX('Final Comp Values'!V:V,MATCH($C175,'Final Comp Values'!$C:$C,0))</f>
        <v>1.3056488449569538E-3</v>
      </c>
      <c r="G175" s="370">
        <f t="shared" si="52"/>
        <v>352088.93208510202</v>
      </c>
      <c r="H175" s="370">
        <f t="shared" si="53"/>
        <v>176044.46599999999</v>
      </c>
      <c r="I175" s="372">
        <v>168621.94</v>
      </c>
      <c r="J175" s="372"/>
      <c r="K175" s="371">
        <f t="shared" si="68"/>
        <v>161557.98906448943</v>
      </c>
      <c r="L175" s="371">
        <f t="shared" si="73"/>
        <v>10962.44</v>
      </c>
      <c r="M175" s="371">
        <f t="shared" si="73"/>
        <v>10962.44</v>
      </c>
      <c r="N175" s="371">
        <f t="shared" si="73"/>
        <v>10962.44</v>
      </c>
      <c r="O175" s="371">
        <f t="shared" si="73"/>
        <v>10962.44</v>
      </c>
      <c r="P175" s="371">
        <f t="shared" si="54"/>
        <v>43849.74</v>
      </c>
      <c r="Q175" s="371">
        <f t="shared" si="74"/>
        <v>20358.810000000001</v>
      </c>
      <c r="R175" s="371">
        <f t="shared" si="74"/>
        <v>20358.810000000001</v>
      </c>
      <c r="S175" s="371">
        <f t="shared" si="74"/>
        <v>20358.810000000001</v>
      </c>
      <c r="T175" s="371">
        <f t="shared" si="74"/>
        <v>20358.810000000001</v>
      </c>
      <c r="U175" s="371">
        <f t="shared" si="55"/>
        <v>81435.240000000005</v>
      </c>
      <c r="V175" s="370">
        <f t="shared" si="56"/>
        <v>286842.96906448941</v>
      </c>
      <c r="W175" s="369" t="s">
        <v>14972</v>
      </c>
      <c r="X175" s="369" t="s">
        <v>925</v>
      </c>
      <c r="Y175" s="270">
        <v>28279.08911159166</v>
      </c>
      <c r="Z175" s="377">
        <f t="shared" si="57"/>
        <v>173718.27</v>
      </c>
      <c r="AA175" s="376">
        <f t="shared" si="58"/>
        <v>47150.26</v>
      </c>
      <c r="AB175" s="376">
        <f t="shared" si="59"/>
        <v>87564.77</v>
      </c>
      <c r="AC175" s="375">
        <f t="shared" si="60"/>
        <v>6.14</v>
      </c>
      <c r="AD175" s="374">
        <f t="shared" si="61"/>
        <v>1.67</v>
      </c>
      <c r="AE175" s="373">
        <f t="shared" si="62"/>
        <v>3.1</v>
      </c>
      <c r="AF175" s="373">
        <f t="shared" si="63"/>
        <v>10.91</v>
      </c>
      <c r="AG175" s="375">
        <f t="shared" si="64"/>
        <v>5.71</v>
      </c>
      <c r="AH175" s="374">
        <f t="shared" si="65"/>
        <v>1.55</v>
      </c>
      <c r="AI175" s="373">
        <f t="shared" si="66"/>
        <v>2.88</v>
      </c>
      <c r="AJ175" s="373">
        <f t="shared" si="67"/>
        <v>10.14</v>
      </c>
      <c r="AK175" s="422">
        <f t="shared" si="69"/>
        <v>0.39</v>
      </c>
      <c r="AL175" s="422">
        <f t="shared" si="70"/>
        <v>0.72</v>
      </c>
    </row>
    <row r="176" spans="1:38" x14ac:dyDescent="0.25">
      <c r="A176" s="311">
        <v>1026187</v>
      </c>
      <c r="B176" s="311">
        <v>4025</v>
      </c>
      <c r="C176" s="297">
        <f>INDEX('Final Comp Values'!C:C,MATCH(B176,'Final Comp Values'!B:B,0))</f>
        <v>675141</v>
      </c>
      <c r="D176" s="312" t="s">
        <v>915</v>
      </c>
      <c r="E176" s="346">
        <f>INDEX('Final Comp Values'!U:U,MATCH($C176,'Final Comp Values'!$C:$C,0))</f>
        <v>4.1405515904110761E-3</v>
      </c>
      <c r="F176" s="346">
        <f>INDEX('Final Comp Values'!V:V,MATCH($C176,'Final Comp Values'!$C:$C,0))</f>
        <v>3.1577739209754318E-3</v>
      </c>
      <c r="G176" s="370">
        <f t="shared" si="52"/>
        <v>851543.85261917859</v>
      </c>
      <c r="H176" s="370">
        <f t="shared" si="53"/>
        <v>425771.92629999999</v>
      </c>
      <c r="I176" s="372">
        <v>407820.19</v>
      </c>
      <c r="J176" s="372"/>
      <c r="K176" s="371">
        <f t="shared" si="68"/>
        <v>390735.69173179823</v>
      </c>
      <c r="L176" s="371">
        <f t="shared" si="73"/>
        <v>26513.18</v>
      </c>
      <c r="M176" s="371">
        <f t="shared" si="73"/>
        <v>26513.18</v>
      </c>
      <c r="N176" s="371">
        <f t="shared" si="73"/>
        <v>26513.18</v>
      </c>
      <c r="O176" s="371">
        <f t="shared" si="73"/>
        <v>26513.18</v>
      </c>
      <c r="P176" s="371">
        <f t="shared" si="54"/>
        <v>106052.7</v>
      </c>
      <c r="Q176" s="371">
        <f t="shared" si="74"/>
        <v>49238.75</v>
      </c>
      <c r="R176" s="371">
        <f t="shared" si="74"/>
        <v>49238.75</v>
      </c>
      <c r="S176" s="371">
        <f t="shared" si="74"/>
        <v>49238.75</v>
      </c>
      <c r="T176" s="371">
        <f t="shared" si="74"/>
        <v>49238.75</v>
      </c>
      <c r="U176" s="371">
        <f t="shared" si="55"/>
        <v>196955.01</v>
      </c>
      <c r="V176" s="370">
        <f t="shared" si="56"/>
        <v>693743.40173179819</v>
      </c>
      <c r="W176" s="369" t="s">
        <v>14931</v>
      </c>
      <c r="X176" s="369" t="s">
        <v>925</v>
      </c>
      <c r="Y176" s="270">
        <v>28279.08911159166</v>
      </c>
      <c r="Z176" s="377">
        <f t="shared" si="57"/>
        <v>420145.91</v>
      </c>
      <c r="AA176" s="376">
        <f t="shared" si="58"/>
        <v>114035.16</v>
      </c>
      <c r="AB176" s="376">
        <f t="shared" si="59"/>
        <v>211779.58</v>
      </c>
      <c r="AC176" s="375">
        <f t="shared" si="60"/>
        <v>14.86</v>
      </c>
      <c r="AD176" s="374">
        <f t="shared" si="61"/>
        <v>4.03</v>
      </c>
      <c r="AE176" s="373">
        <f t="shared" si="62"/>
        <v>7.49</v>
      </c>
      <c r="AF176" s="373">
        <f t="shared" si="63"/>
        <v>26.380000000000003</v>
      </c>
      <c r="AG176" s="375">
        <f t="shared" si="64"/>
        <v>13.82</v>
      </c>
      <c r="AH176" s="374">
        <f t="shared" si="65"/>
        <v>3.75</v>
      </c>
      <c r="AI176" s="373">
        <f t="shared" si="66"/>
        <v>6.96</v>
      </c>
      <c r="AJ176" s="373">
        <f t="shared" si="67"/>
        <v>24.53</v>
      </c>
      <c r="AK176" s="422">
        <f t="shared" si="69"/>
        <v>0.94</v>
      </c>
      <c r="AL176" s="422">
        <f t="shared" si="70"/>
        <v>1.74</v>
      </c>
    </row>
    <row r="177" spans="1:38" x14ac:dyDescent="0.25">
      <c r="A177" s="297">
        <v>1015207</v>
      </c>
      <c r="B177" s="297">
        <v>4608</v>
      </c>
      <c r="C177" s="297">
        <f>INDEX('Final Comp Values'!C:C,MATCH(B177,'Final Comp Values'!B:B,0))</f>
        <v>675151</v>
      </c>
      <c r="D177" s="299" t="s">
        <v>915</v>
      </c>
      <c r="E177" s="346">
        <f>INDEX('Final Comp Values'!U:U,MATCH($C177,'Final Comp Values'!$C:$C,0))</f>
        <v>1.4663167523201249E-3</v>
      </c>
      <c r="F177" s="346">
        <f>INDEX('Final Comp Values'!V:V,MATCH($C177,'Final Comp Values'!$C:$C,0))</f>
        <v>1.1182801854441292E-3</v>
      </c>
      <c r="G177" s="370">
        <f t="shared" si="52"/>
        <v>301561.99945011584</v>
      </c>
      <c r="H177" s="370">
        <f t="shared" si="53"/>
        <v>150780.99969999999</v>
      </c>
      <c r="I177" s="372">
        <v>144423.65</v>
      </c>
      <c r="J177" s="372">
        <v>144423.65</v>
      </c>
      <c r="K177" s="371">
        <f t="shared" si="68"/>
        <v>138373.42151286799</v>
      </c>
      <c r="L177" s="371">
        <f t="shared" si="73"/>
        <v>9389.26</v>
      </c>
      <c r="M177" s="371">
        <f t="shared" si="73"/>
        <v>9389.26</v>
      </c>
      <c r="N177" s="371">
        <f t="shared" si="73"/>
        <v>9389.26</v>
      </c>
      <c r="O177" s="371">
        <f t="shared" si="73"/>
        <v>9389.26</v>
      </c>
      <c r="P177" s="371">
        <f t="shared" si="54"/>
        <v>37557.040000000001</v>
      </c>
      <c r="Q177" s="371">
        <f t="shared" si="74"/>
        <v>17437.2</v>
      </c>
      <c r="R177" s="371">
        <f t="shared" si="74"/>
        <v>17437.2</v>
      </c>
      <c r="S177" s="371">
        <f t="shared" si="74"/>
        <v>17437.2</v>
      </c>
      <c r="T177" s="371">
        <f t="shared" si="74"/>
        <v>17437.2</v>
      </c>
      <c r="U177" s="371">
        <f t="shared" si="55"/>
        <v>69748.78</v>
      </c>
      <c r="V177" s="370">
        <f t="shared" si="56"/>
        <v>245679.241512868</v>
      </c>
      <c r="W177" s="369" t="s">
        <v>14929</v>
      </c>
      <c r="X177" s="369" t="s">
        <v>939</v>
      </c>
      <c r="Y177" s="270">
        <v>37020.787783372318</v>
      </c>
      <c r="Z177" s="377">
        <f t="shared" si="57"/>
        <v>148788.63</v>
      </c>
      <c r="AA177" s="376">
        <f t="shared" si="58"/>
        <v>40383.910000000003</v>
      </c>
      <c r="AB177" s="376">
        <f t="shared" si="59"/>
        <v>74998.69</v>
      </c>
      <c r="AC177" s="375">
        <f t="shared" si="60"/>
        <v>4.0199999999999996</v>
      </c>
      <c r="AD177" s="374">
        <f t="shared" si="61"/>
        <v>1.0900000000000001</v>
      </c>
      <c r="AE177" s="373">
        <f t="shared" si="62"/>
        <v>2.0299999999999998</v>
      </c>
      <c r="AF177" s="373">
        <f t="shared" si="63"/>
        <v>7.1399999999999988</v>
      </c>
      <c r="AG177" s="375">
        <f t="shared" si="64"/>
        <v>3.74</v>
      </c>
      <c r="AH177" s="374">
        <f t="shared" si="65"/>
        <v>1.01</v>
      </c>
      <c r="AI177" s="373">
        <f t="shared" si="66"/>
        <v>1.88</v>
      </c>
      <c r="AJ177" s="373">
        <f t="shared" si="67"/>
        <v>6.63</v>
      </c>
      <c r="AK177" s="422">
        <f t="shared" si="69"/>
        <v>0.25</v>
      </c>
      <c r="AL177" s="422">
        <f t="shared" si="70"/>
        <v>0.47</v>
      </c>
    </row>
    <row r="178" spans="1:38" x14ac:dyDescent="0.25">
      <c r="A178" s="313">
        <v>1026276</v>
      </c>
      <c r="B178" s="313">
        <v>5078</v>
      </c>
      <c r="C178" s="297">
        <f>INDEX('Final Comp Values'!C:C,MATCH(B178,'Final Comp Values'!B:B,0))</f>
        <v>675153</v>
      </c>
      <c r="D178" s="314" t="s">
        <v>915</v>
      </c>
      <c r="E178" s="346">
        <f>INDEX('Final Comp Values'!U:U,MATCH($C178,'Final Comp Values'!$C:$C,0))</f>
        <v>3.2591812700596932E-3</v>
      </c>
      <c r="F178" s="346">
        <f>INDEX('Final Comp Values'!V:V,MATCH($C178,'Final Comp Values'!$C:$C,0))</f>
        <v>2.485600624361334E-3</v>
      </c>
      <c r="G178" s="370">
        <f t="shared" si="52"/>
        <v>670281.65559346694</v>
      </c>
      <c r="H178" s="370">
        <f t="shared" si="53"/>
        <v>335140.82780000003</v>
      </c>
      <c r="I178" s="372">
        <v>321010.34999999998</v>
      </c>
      <c r="J178" s="372">
        <v>321010.34999999998</v>
      </c>
      <c r="K178" s="371">
        <f t="shared" si="68"/>
        <v>307562.51195741369</v>
      </c>
      <c r="L178" s="371">
        <f t="shared" si="73"/>
        <v>20869.5</v>
      </c>
      <c r="M178" s="371">
        <f t="shared" si="73"/>
        <v>20869.5</v>
      </c>
      <c r="N178" s="371">
        <f t="shared" si="73"/>
        <v>20869.5</v>
      </c>
      <c r="O178" s="371">
        <f t="shared" si="73"/>
        <v>20869.5</v>
      </c>
      <c r="P178" s="371">
        <f t="shared" si="54"/>
        <v>83478</v>
      </c>
      <c r="Q178" s="371">
        <f t="shared" si="74"/>
        <v>38757.64</v>
      </c>
      <c r="R178" s="371">
        <f t="shared" si="74"/>
        <v>38757.64</v>
      </c>
      <c r="S178" s="371">
        <f t="shared" si="74"/>
        <v>38757.64</v>
      </c>
      <c r="T178" s="371">
        <f t="shared" si="74"/>
        <v>38757.64</v>
      </c>
      <c r="U178" s="371">
        <f t="shared" si="55"/>
        <v>155030.57</v>
      </c>
      <c r="V178" s="370">
        <f t="shared" si="56"/>
        <v>546071.0819574137</v>
      </c>
      <c r="W178" s="369" t="s">
        <v>14877</v>
      </c>
      <c r="X178" s="369" t="s">
        <v>937</v>
      </c>
      <c r="Y178" s="270">
        <v>35034.628533077281</v>
      </c>
      <c r="Z178" s="377">
        <f t="shared" si="57"/>
        <v>330712.38</v>
      </c>
      <c r="AA178" s="376">
        <f t="shared" si="58"/>
        <v>89761.29</v>
      </c>
      <c r="AB178" s="376">
        <f t="shared" si="59"/>
        <v>166699.54</v>
      </c>
      <c r="AC178" s="375">
        <f t="shared" si="60"/>
        <v>9.44</v>
      </c>
      <c r="AD178" s="374">
        <f t="shared" si="61"/>
        <v>2.56</v>
      </c>
      <c r="AE178" s="373">
        <f t="shared" si="62"/>
        <v>4.76</v>
      </c>
      <c r="AF178" s="373">
        <f t="shared" si="63"/>
        <v>16.759999999999998</v>
      </c>
      <c r="AG178" s="375">
        <f t="shared" si="64"/>
        <v>8.7799999999999994</v>
      </c>
      <c r="AH178" s="374">
        <f t="shared" si="65"/>
        <v>2.38</v>
      </c>
      <c r="AI178" s="373">
        <f t="shared" si="66"/>
        <v>4.43</v>
      </c>
      <c r="AJ178" s="373">
        <f t="shared" si="67"/>
        <v>15.59</v>
      </c>
      <c r="AK178" s="422">
        <f t="shared" si="69"/>
        <v>0.6</v>
      </c>
      <c r="AL178" s="422">
        <f t="shared" si="70"/>
        <v>1.1100000000000001</v>
      </c>
    </row>
    <row r="179" spans="1:38" x14ac:dyDescent="0.25">
      <c r="A179" s="297">
        <v>1025756</v>
      </c>
      <c r="B179" s="297">
        <v>5302</v>
      </c>
      <c r="C179" s="297">
        <f>INDEX('Final Comp Values'!C:C,MATCH(B179,'Final Comp Values'!B:B,0))</f>
        <v>675159</v>
      </c>
      <c r="D179" s="299" t="s">
        <v>915</v>
      </c>
      <c r="E179" s="346">
        <f>INDEX('Final Comp Values'!U:U,MATCH($C179,'Final Comp Values'!$C:$C,0))</f>
        <v>3.324367364631136E-3</v>
      </c>
      <c r="F179" s="346">
        <f>INDEX('Final Comp Values'!V:V,MATCH($C179,'Final Comp Values'!$C:$C,0))</f>
        <v>2.5353145199506666E-3</v>
      </c>
      <c r="G179" s="370">
        <f t="shared" si="52"/>
        <v>683687.79651370447</v>
      </c>
      <c r="H179" s="370">
        <f t="shared" si="53"/>
        <v>341843.8983</v>
      </c>
      <c r="I179" s="372">
        <v>327430.8</v>
      </c>
      <c r="J179" s="372">
        <v>327430.8</v>
      </c>
      <c r="K179" s="371">
        <f t="shared" si="68"/>
        <v>313713.99520729115</v>
      </c>
      <c r="L179" s="371">
        <f t="shared" si="73"/>
        <v>21286.91</v>
      </c>
      <c r="M179" s="371">
        <f t="shared" si="73"/>
        <v>21286.91</v>
      </c>
      <c r="N179" s="371">
        <f t="shared" si="73"/>
        <v>21286.91</v>
      </c>
      <c r="O179" s="371">
        <f t="shared" si="73"/>
        <v>21286.91</v>
      </c>
      <c r="P179" s="371">
        <f t="shared" si="54"/>
        <v>85147.62</v>
      </c>
      <c r="Q179" s="371">
        <f t="shared" si="74"/>
        <v>39532.83</v>
      </c>
      <c r="R179" s="371">
        <f t="shared" si="74"/>
        <v>39532.83</v>
      </c>
      <c r="S179" s="371">
        <f t="shared" si="74"/>
        <v>39532.83</v>
      </c>
      <c r="T179" s="371">
        <f t="shared" si="74"/>
        <v>39532.83</v>
      </c>
      <c r="U179" s="371">
        <f t="shared" si="55"/>
        <v>158131.29999999999</v>
      </c>
      <c r="V179" s="370">
        <f t="shared" si="56"/>
        <v>556992.91520729114</v>
      </c>
      <c r="W179" s="369" t="s">
        <v>15003</v>
      </c>
      <c r="X179" s="369" t="s">
        <v>925</v>
      </c>
      <c r="Y179" s="270">
        <v>28279.08911159166</v>
      </c>
      <c r="Z179" s="377">
        <f t="shared" si="57"/>
        <v>337326.88</v>
      </c>
      <c r="AA179" s="376">
        <f t="shared" si="58"/>
        <v>91556.58</v>
      </c>
      <c r="AB179" s="376">
        <f t="shared" si="59"/>
        <v>170033.66</v>
      </c>
      <c r="AC179" s="375">
        <f t="shared" si="60"/>
        <v>11.93</v>
      </c>
      <c r="AD179" s="374">
        <f t="shared" si="61"/>
        <v>3.24</v>
      </c>
      <c r="AE179" s="373">
        <f t="shared" si="62"/>
        <v>6.01</v>
      </c>
      <c r="AF179" s="373">
        <f t="shared" si="63"/>
        <v>21.18</v>
      </c>
      <c r="AG179" s="375">
        <f t="shared" si="64"/>
        <v>11.09</v>
      </c>
      <c r="AH179" s="374">
        <f t="shared" si="65"/>
        <v>3.01</v>
      </c>
      <c r="AI179" s="373">
        <f t="shared" si="66"/>
        <v>5.59</v>
      </c>
      <c r="AJ179" s="373">
        <f t="shared" si="67"/>
        <v>19.689999999999998</v>
      </c>
      <c r="AK179" s="422">
        <f t="shared" si="69"/>
        <v>0.75</v>
      </c>
      <c r="AL179" s="422">
        <f t="shared" si="70"/>
        <v>1.4</v>
      </c>
    </row>
    <row r="180" spans="1:38" x14ac:dyDescent="0.25">
      <c r="A180" s="297">
        <v>1026035</v>
      </c>
      <c r="B180" s="297">
        <v>5321</v>
      </c>
      <c r="C180" s="297">
        <f>INDEX('Final Comp Values'!C:C,MATCH(B180,'Final Comp Values'!B:B,0))</f>
        <v>675162</v>
      </c>
      <c r="D180" s="299" t="s">
        <v>915</v>
      </c>
      <c r="E180" s="346">
        <f>INDEX('Final Comp Values'!U:U,MATCH($C180,'Final Comp Values'!$C:$C,0))</f>
        <v>5.5478551737820538E-3</v>
      </c>
      <c r="F180" s="346">
        <f>INDEX('Final Comp Values'!V:V,MATCH($C180,'Final Comp Values'!$C:$C,0))</f>
        <v>4.2310479660943702E-3</v>
      </c>
      <c r="G180" s="370">
        <f t="shared" si="52"/>
        <v>1140969.232069534</v>
      </c>
      <c r="H180" s="370">
        <f t="shared" si="53"/>
        <v>570484.61600000004</v>
      </c>
      <c r="I180" s="372">
        <v>546431.38</v>
      </c>
      <c r="J180" s="372">
        <v>546431.38</v>
      </c>
      <c r="K180" s="371">
        <f t="shared" si="68"/>
        <v>523540.15681769385</v>
      </c>
      <c r="L180" s="371">
        <f t="shared" si="73"/>
        <v>35524.559999999998</v>
      </c>
      <c r="M180" s="371">
        <f t="shared" si="73"/>
        <v>35524.559999999998</v>
      </c>
      <c r="N180" s="371">
        <f t="shared" si="73"/>
        <v>35524.559999999998</v>
      </c>
      <c r="O180" s="371">
        <f t="shared" si="73"/>
        <v>35524.559999999998</v>
      </c>
      <c r="P180" s="371">
        <f t="shared" si="54"/>
        <v>142098.22</v>
      </c>
      <c r="Q180" s="371">
        <f t="shared" si="74"/>
        <v>65974.17</v>
      </c>
      <c r="R180" s="371">
        <f t="shared" si="74"/>
        <v>65974.17</v>
      </c>
      <c r="S180" s="371">
        <f t="shared" si="74"/>
        <v>65974.17</v>
      </c>
      <c r="T180" s="371">
        <f t="shared" si="74"/>
        <v>65974.17</v>
      </c>
      <c r="U180" s="371">
        <f t="shared" si="55"/>
        <v>263896.69</v>
      </c>
      <c r="V180" s="370">
        <f t="shared" si="56"/>
        <v>929535.06681769388</v>
      </c>
      <c r="W180" s="369" t="s">
        <v>14880</v>
      </c>
      <c r="X180" s="369" t="s">
        <v>1003</v>
      </c>
      <c r="Y180" s="270">
        <v>17703.638711784723</v>
      </c>
      <c r="Z180" s="377">
        <f t="shared" si="57"/>
        <v>562946.41</v>
      </c>
      <c r="AA180" s="376">
        <f t="shared" si="58"/>
        <v>152793.78</v>
      </c>
      <c r="AB180" s="376">
        <f t="shared" si="59"/>
        <v>283759.88</v>
      </c>
      <c r="AC180" s="375">
        <f t="shared" si="60"/>
        <v>31.8</v>
      </c>
      <c r="AD180" s="374">
        <f t="shared" si="61"/>
        <v>8.6300000000000008</v>
      </c>
      <c r="AE180" s="373">
        <f t="shared" si="62"/>
        <v>16.03</v>
      </c>
      <c r="AF180" s="373">
        <f t="shared" si="63"/>
        <v>56.46</v>
      </c>
      <c r="AG180" s="375">
        <f t="shared" si="64"/>
        <v>29.57</v>
      </c>
      <c r="AH180" s="374">
        <f t="shared" si="65"/>
        <v>8.0299999999999994</v>
      </c>
      <c r="AI180" s="373">
        <f t="shared" si="66"/>
        <v>14.91</v>
      </c>
      <c r="AJ180" s="373">
        <f t="shared" si="67"/>
        <v>52.510000000000005</v>
      </c>
      <c r="AK180" s="422">
        <f t="shared" si="69"/>
        <v>2.0099999999999998</v>
      </c>
      <c r="AL180" s="422">
        <f t="shared" si="70"/>
        <v>3.73</v>
      </c>
    </row>
    <row r="181" spans="1:38" x14ac:dyDescent="0.25">
      <c r="A181" s="297">
        <v>1026569</v>
      </c>
      <c r="B181" s="297">
        <v>5323</v>
      </c>
      <c r="C181" s="297">
        <f>INDEX('Final Comp Values'!C:C,MATCH(B181,'Final Comp Values'!B:B,0))</f>
        <v>675170</v>
      </c>
      <c r="D181" s="299" t="s">
        <v>915</v>
      </c>
      <c r="E181" s="346">
        <f>INDEX('Final Comp Values'!U:U,MATCH($C181,'Final Comp Values'!$C:$C,0))</f>
        <v>2.0966959168689635E-3</v>
      </c>
      <c r="F181" s="346">
        <f>INDEX('Final Comp Values'!V:V,MATCH($C181,'Final Comp Values'!$C:$C,0))</f>
        <v>1.5990361530182407E-3</v>
      </c>
      <c r="G181" s="370">
        <f t="shared" si="52"/>
        <v>431205.47584923101</v>
      </c>
      <c r="H181" s="370">
        <f t="shared" si="53"/>
        <v>215602.73790000001</v>
      </c>
      <c r="I181" s="372">
        <v>206512.32</v>
      </c>
      <c r="J181" s="372">
        <v>206512.32</v>
      </c>
      <c r="K181" s="371">
        <f t="shared" si="68"/>
        <v>197861.06066793276</v>
      </c>
      <c r="L181" s="371">
        <f t="shared" si="73"/>
        <v>13425.76</v>
      </c>
      <c r="M181" s="371">
        <f t="shared" si="73"/>
        <v>13425.76</v>
      </c>
      <c r="N181" s="371">
        <f t="shared" si="73"/>
        <v>13425.76</v>
      </c>
      <c r="O181" s="371">
        <f t="shared" si="73"/>
        <v>13425.76</v>
      </c>
      <c r="P181" s="371">
        <f t="shared" si="54"/>
        <v>53703.05</v>
      </c>
      <c r="Q181" s="371">
        <f t="shared" si="74"/>
        <v>24933.56</v>
      </c>
      <c r="R181" s="371">
        <f t="shared" si="74"/>
        <v>24933.56</v>
      </c>
      <c r="S181" s="371">
        <f t="shared" si="74"/>
        <v>24933.56</v>
      </c>
      <c r="T181" s="371">
        <f t="shared" si="74"/>
        <v>24933.56</v>
      </c>
      <c r="U181" s="371">
        <f t="shared" si="55"/>
        <v>99734.24</v>
      </c>
      <c r="V181" s="370">
        <f t="shared" si="56"/>
        <v>351298.35066793277</v>
      </c>
      <c r="W181" s="369" t="s">
        <v>15042</v>
      </c>
      <c r="X181" s="369" t="s">
        <v>1003</v>
      </c>
      <c r="Y181" s="270">
        <v>17703.638711784723</v>
      </c>
      <c r="Z181" s="377">
        <f t="shared" si="57"/>
        <v>212753.83</v>
      </c>
      <c r="AA181" s="376">
        <f t="shared" si="58"/>
        <v>57745.22</v>
      </c>
      <c r="AB181" s="376">
        <f t="shared" si="59"/>
        <v>107241.12</v>
      </c>
      <c r="AC181" s="375">
        <f t="shared" si="60"/>
        <v>12.02</v>
      </c>
      <c r="AD181" s="374">
        <f t="shared" si="61"/>
        <v>3.26</v>
      </c>
      <c r="AE181" s="373">
        <f t="shared" si="62"/>
        <v>6.06</v>
      </c>
      <c r="AF181" s="373">
        <f t="shared" si="63"/>
        <v>21.34</v>
      </c>
      <c r="AG181" s="375">
        <f t="shared" si="64"/>
        <v>11.18</v>
      </c>
      <c r="AH181" s="374">
        <f t="shared" si="65"/>
        <v>3.03</v>
      </c>
      <c r="AI181" s="373">
        <f t="shared" si="66"/>
        <v>5.63</v>
      </c>
      <c r="AJ181" s="373">
        <f t="shared" si="67"/>
        <v>19.84</v>
      </c>
      <c r="AK181" s="422">
        <f t="shared" si="69"/>
        <v>0.76</v>
      </c>
      <c r="AL181" s="422">
        <f t="shared" si="70"/>
        <v>1.41</v>
      </c>
    </row>
    <row r="182" spans="1:38" x14ac:dyDescent="0.25">
      <c r="A182" s="297">
        <v>1028715</v>
      </c>
      <c r="B182" s="297">
        <v>4283</v>
      </c>
      <c r="C182" s="297">
        <f>INDEX('Final Comp Values'!C:C,MATCH(B182,'Final Comp Values'!B:B,0))</f>
        <v>675182</v>
      </c>
      <c r="D182" s="299" t="s">
        <v>915</v>
      </c>
      <c r="E182" s="346">
        <f>INDEX('Final Comp Values'!U:U,MATCH($C182,'Final Comp Values'!$C:$C,0))</f>
        <v>9.1593870383623868E-4</v>
      </c>
      <c r="F182" s="346">
        <f>INDEX('Final Comp Values'!V:V,MATCH($C182,'Final Comp Values'!$C:$C,0))</f>
        <v>6.9853672609328905E-4</v>
      </c>
      <c r="G182" s="370">
        <f t="shared" si="52"/>
        <v>188371.51418038303</v>
      </c>
      <c r="H182" s="370">
        <f t="shared" si="53"/>
        <v>94185.757100000003</v>
      </c>
      <c r="I182" s="372">
        <v>90214.62</v>
      </c>
      <c r="J182" s="372">
        <v>90214.62</v>
      </c>
      <c r="K182" s="371">
        <f t="shared" si="68"/>
        <v>86435.329982652838</v>
      </c>
      <c r="L182" s="371">
        <f t="shared" si="73"/>
        <v>5865.03</v>
      </c>
      <c r="M182" s="371">
        <f t="shared" si="73"/>
        <v>5865.03</v>
      </c>
      <c r="N182" s="371">
        <f t="shared" si="73"/>
        <v>5865.03</v>
      </c>
      <c r="O182" s="371">
        <f t="shared" si="73"/>
        <v>5865.03</v>
      </c>
      <c r="P182" s="371">
        <f t="shared" si="54"/>
        <v>23460.1</v>
      </c>
      <c r="Q182" s="371">
        <f t="shared" si="74"/>
        <v>10892.19</v>
      </c>
      <c r="R182" s="371">
        <f t="shared" si="74"/>
        <v>10892.19</v>
      </c>
      <c r="S182" s="371">
        <f t="shared" si="74"/>
        <v>10892.19</v>
      </c>
      <c r="T182" s="371">
        <f t="shared" si="74"/>
        <v>10892.19</v>
      </c>
      <c r="U182" s="371">
        <f t="shared" si="55"/>
        <v>43568.76</v>
      </c>
      <c r="V182" s="370">
        <f t="shared" si="56"/>
        <v>153464.18998265284</v>
      </c>
      <c r="W182" s="369" t="s">
        <v>14925</v>
      </c>
      <c r="X182" s="369" t="s">
        <v>923</v>
      </c>
      <c r="Y182" s="270">
        <v>10494.176731500442</v>
      </c>
      <c r="Z182" s="377">
        <f t="shared" si="57"/>
        <v>92941.22</v>
      </c>
      <c r="AA182" s="376">
        <f t="shared" si="58"/>
        <v>25225.91</v>
      </c>
      <c r="AB182" s="376">
        <f t="shared" si="59"/>
        <v>46848.13</v>
      </c>
      <c r="AC182" s="375">
        <f t="shared" si="60"/>
        <v>8.86</v>
      </c>
      <c r="AD182" s="374">
        <f t="shared" si="61"/>
        <v>2.4</v>
      </c>
      <c r="AE182" s="373">
        <f t="shared" si="62"/>
        <v>4.46</v>
      </c>
      <c r="AF182" s="373">
        <f t="shared" si="63"/>
        <v>15.719999999999999</v>
      </c>
      <c r="AG182" s="375">
        <f t="shared" si="64"/>
        <v>8.24</v>
      </c>
      <c r="AH182" s="374">
        <f t="shared" si="65"/>
        <v>2.2400000000000002</v>
      </c>
      <c r="AI182" s="373">
        <f t="shared" si="66"/>
        <v>4.1500000000000004</v>
      </c>
      <c r="AJ182" s="373">
        <f t="shared" si="67"/>
        <v>14.63</v>
      </c>
      <c r="AK182" s="422">
        <f t="shared" si="69"/>
        <v>0.56000000000000005</v>
      </c>
      <c r="AL182" s="422">
        <f t="shared" si="70"/>
        <v>1.04</v>
      </c>
    </row>
    <row r="183" spans="1:38" x14ac:dyDescent="0.25">
      <c r="A183" s="297">
        <v>1028707</v>
      </c>
      <c r="B183" s="297">
        <v>5269</v>
      </c>
      <c r="C183" s="297">
        <f>INDEX('Final Comp Values'!C:C,MATCH(B183,'Final Comp Values'!B:B,0))</f>
        <v>675185</v>
      </c>
      <c r="D183" s="299" t="s">
        <v>915</v>
      </c>
      <c r="E183" s="346">
        <f>INDEX('Final Comp Values'!U:U,MATCH($C183,'Final Comp Values'!$C:$C,0))</f>
        <v>3.3664667173751929E-3</v>
      </c>
      <c r="F183" s="346">
        <f>INDEX('Final Comp Values'!V:V,MATCH($C183,'Final Comp Values'!$C:$C,0))</f>
        <v>2.5674214108521104E-3</v>
      </c>
      <c r="G183" s="370">
        <f t="shared" si="52"/>
        <v>692345.92919135792</v>
      </c>
      <c r="H183" s="370">
        <f t="shared" si="53"/>
        <v>346172.96460000001</v>
      </c>
      <c r="I183" s="372">
        <v>331577.34000000003</v>
      </c>
      <c r="J183" s="372">
        <v>331577.34000000003</v>
      </c>
      <c r="K183" s="371">
        <f t="shared" si="68"/>
        <v>317686.82813950366</v>
      </c>
      <c r="L183" s="371">
        <f t="shared" si="73"/>
        <v>21556.48</v>
      </c>
      <c r="M183" s="371">
        <f t="shared" si="73"/>
        <v>21556.48</v>
      </c>
      <c r="N183" s="371">
        <f t="shared" si="73"/>
        <v>21556.48</v>
      </c>
      <c r="O183" s="371">
        <f t="shared" si="73"/>
        <v>21556.48</v>
      </c>
      <c r="P183" s="371">
        <f t="shared" si="54"/>
        <v>86225.919999999998</v>
      </c>
      <c r="Q183" s="371">
        <f t="shared" si="74"/>
        <v>40033.46</v>
      </c>
      <c r="R183" s="371">
        <f t="shared" si="74"/>
        <v>40033.46</v>
      </c>
      <c r="S183" s="371">
        <f t="shared" si="74"/>
        <v>40033.46</v>
      </c>
      <c r="T183" s="371">
        <f t="shared" si="74"/>
        <v>40033.46</v>
      </c>
      <c r="U183" s="371">
        <f t="shared" si="55"/>
        <v>160133.85</v>
      </c>
      <c r="V183" s="370">
        <f t="shared" si="56"/>
        <v>564046.59813950362</v>
      </c>
      <c r="W183" s="369" t="s">
        <v>14921</v>
      </c>
      <c r="X183" s="369" t="s">
        <v>937</v>
      </c>
      <c r="Y183" s="270">
        <v>35034.628533077281</v>
      </c>
      <c r="Z183" s="377">
        <f t="shared" si="57"/>
        <v>341598.74</v>
      </c>
      <c r="AA183" s="376">
        <f t="shared" si="58"/>
        <v>92716.04</v>
      </c>
      <c r="AB183" s="376">
        <f t="shared" si="59"/>
        <v>172186.94</v>
      </c>
      <c r="AC183" s="375">
        <f t="shared" si="60"/>
        <v>9.75</v>
      </c>
      <c r="AD183" s="374">
        <f t="shared" si="61"/>
        <v>2.65</v>
      </c>
      <c r="AE183" s="373">
        <f t="shared" si="62"/>
        <v>4.91</v>
      </c>
      <c r="AF183" s="373">
        <f t="shared" si="63"/>
        <v>17.310000000000002</v>
      </c>
      <c r="AG183" s="375">
        <f t="shared" si="64"/>
        <v>9.07</v>
      </c>
      <c r="AH183" s="374">
        <f t="shared" si="65"/>
        <v>2.46</v>
      </c>
      <c r="AI183" s="373">
        <f t="shared" si="66"/>
        <v>4.57</v>
      </c>
      <c r="AJ183" s="373">
        <f t="shared" si="67"/>
        <v>16.100000000000001</v>
      </c>
      <c r="AK183" s="422">
        <f t="shared" si="69"/>
        <v>0.62</v>
      </c>
      <c r="AL183" s="422">
        <f t="shared" si="70"/>
        <v>1.1399999999999999</v>
      </c>
    </row>
    <row r="184" spans="1:38" x14ac:dyDescent="0.25">
      <c r="A184" s="311">
        <v>1028843</v>
      </c>
      <c r="B184" s="311">
        <v>4589</v>
      </c>
      <c r="C184" s="297">
        <f>INDEX('Final Comp Values'!C:C,MATCH(B184,'Final Comp Values'!B:B,0))</f>
        <v>675196</v>
      </c>
      <c r="D184" s="312" t="s">
        <v>915</v>
      </c>
      <c r="E184" s="346">
        <f>INDEX('Final Comp Values'!U:U,MATCH($C184,'Final Comp Values'!$C:$C,0))</f>
        <v>2.3934901807889418E-3</v>
      </c>
      <c r="F184" s="346">
        <f>INDEX('Final Comp Values'!V:V,MATCH($C184,'Final Comp Values'!$C:$C,0))</f>
        <v>1.8253850261181555E-3</v>
      </c>
      <c r="G184" s="370">
        <f t="shared" si="52"/>
        <v>492244.04170576704</v>
      </c>
      <c r="H184" s="370">
        <f t="shared" si="53"/>
        <v>246122.0209</v>
      </c>
      <c r="I184" s="372">
        <v>235744.83</v>
      </c>
      <c r="J184" s="372">
        <v>235744.83</v>
      </c>
      <c r="K184" s="371">
        <f t="shared" si="68"/>
        <v>225868.95031320807</v>
      </c>
      <c r="L184" s="371">
        <f t="shared" si="73"/>
        <v>15326.23</v>
      </c>
      <c r="M184" s="371">
        <f t="shared" si="73"/>
        <v>15326.23</v>
      </c>
      <c r="N184" s="371">
        <f t="shared" si="73"/>
        <v>15326.23</v>
      </c>
      <c r="O184" s="371">
        <f t="shared" si="73"/>
        <v>15326.23</v>
      </c>
      <c r="P184" s="371">
        <f t="shared" si="54"/>
        <v>61304.9</v>
      </c>
      <c r="Q184" s="371">
        <f t="shared" si="74"/>
        <v>28462.99</v>
      </c>
      <c r="R184" s="371">
        <f t="shared" si="74"/>
        <v>28462.99</v>
      </c>
      <c r="S184" s="371">
        <f t="shared" si="74"/>
        <v>28462.99</v>
      </c>
      <c r="T184" s="371">
        <f t="shared" si="74"/>
        <v>28462.99</v>
      </c>
      <c r="U184" s="371">
        <f t="shared" si="55"/>
        <v>113851.95</v>
      </c>
      <c r="V184" s="370">
        <f t="shared" si="56"/>
        <v>401025.80031320808</v>
      </c>
      <c r="W184" s="369" t="s">
        <v>14887</v>
      </c>
      <c r="X184" s="369" t="s">
        <v>941</v>
      </c>
      <c r="Y184" s="270">
        <v>38595.893614676956</v>
      </c>
      <c r="Z184" s="377">
        <f t="shared" si="57"/>
        <v>242869.84</v>
      </c>
      <c r="AA184" s="376">
        <f t="shared" si="58"/>
        <v>65919.25</v>
      </c>
      <c r="AB184" s="376">
        <f t="shared" si="59"/>
        <v>122421.45</v>
      </c>
      <c r="AC184" s="375">
        <f t="shared" si="60"/>
        <v>6.29</v>
      </c>
      <c r="AD184" s="374">
        <f t="shared" si="61"/>
        <v>1.71</v>
      </c>
      <c r="AE184" s="373">
        <f t="shared" si="62"/>
        <v>3.17</v>
      </c>
      <c r="AF184" s="373">
        <f t="shared" si="63"/>
        <v>11.17</v>
      </c>
      <c r="AG184" s="375">
        <f t="shared" si="64"/>
        <v>5.85</v>
      </c>
      <c r="AH184" s="374">
        <f t="shared" si="65"/>
        <v>1.59</v>
      </c>
      <c r="AI184" s="373">
        <f t="shared" si="66"/>
        <v>2.95</v>
      </c>
      <c r="AJ184" s="373">
        <f t="shared" si="67"/>
        <v>10.39</v>
      </c>
      <c r="AK184" s="422">
        <f t="shared" si="69"/>
        <v>0.4</v>
      </c>
      <c r="AL184" s="422">
        <f t="shared" si="70"/>
        <v>0.74</v>
      </c>
    </row>
    <row r="185" spans="1:38" x14ac:dyDescent="0.25">
      <c r="A185" s="313">
        <v>1014615</v>
      </c>
      <c r="B185" s="313">
        <v>4936</v>
      </c>
      <c r="C185" s="297">
        <f>INDEX('Final Comp Values'!C:C,MATCH(B185,'Final Comp Values'!B:B,0))</f>
        <v>675202</v>
      </c>
      <c r="D185" s="314" t="s">
        <v>1021</v>
      </c>
      <c r="E185" s="346" t="str">
        <f>INDEX('Final Comp Values'!U:U,MATCH($C185,'Final Comp Values'!$C:$C,0))</f>
        <v/>
      </c>
      <c r="F185" s="346">
        <f>INDEX('Final Comp Values'!V:V,MATCH($C185,'Final Comp Values'!$C:$C,0))</f>
        <v>1.7270870962028846E-3</v>
      </c>
      <c r="G185" s="370">
        <f t="shared" si="52"/>
        <v>0</v>
      </c>
      <c r="H185" s="370">
        <f t="shared" si="53"/>
        <v>0</v>
      </c>
      <c r="I185" s="372">
        <v>0</v>
      </c>
      <c r="J185" s="370">
        <f>+I185*2</f>
        <v>0</v>
      </c>
      <c r="K185" s="371">
        <f t="shared" si="68"/>
        <v>0</v>
      </c>
      <c r="L185" s="371">
        <f t="shared" ref="L185:O204" si="75">ROUND($P185/4,2)</f>
        <v>14500.9</v>
      </c>
      <c r="M185" s="371">
        <f t="shared" si="75"/>
        <v>14500.9</v>
      </c>
      <c r="N185" s="371">
        <f t="shared" si="75"/>
        <v>14500.9</v>
      </c>
      <c r="O185" s="371">
        <f t="shared" si="75"/>
        <v>14500.9</v>
      </c>
      <c r="P185" s="371">
        <f t="shared" si="54"/>
        <v>58003.6</v>
      </c>
      <c r="Q185" s="371">
        <f t="shared" ref="Q185:T204" si="76">ROUND($U185/4,2)</f>
        <v>26930.240000000002</v>
      </c>
      <c r="R185" s="371">
        <f t="shared" si="76"/>
        <v>26930.240000000002</v>
      </c>
      <c r="S185" s="371">
        <f t="shared" si="76"/>
        <v>26930.240000000002</v>
      </c>
      <c r="T185" s="371">
        <f t="shared" si="76"/>
        <v>26930.240000000002</v>
      </c>
      <c r="U185" s="371">
        <f t="shared" si="55"/>
        <v>107720.96000000001</v>
      </c>
      <c r="V185" s="370">
        <f t="shared" si="56"/>
        <v>165724.56</v>
      </c>
      <c r="W185" s="369" t="s">
        <v>14891</v>
      </c>
      <c r="X185" s="369" t="s">
        <v>939</v>
      </c>
      <c r="Y185" s="270">
        <v>37020.787783372318</v>
      </c>
      <c r="Z185" s="377">
        <f t="shared" si="57"/>
        <v>0</v>
      </c>
      <c r="AA185" s="376">
        <f t="shared" si="58"/>
        <v>62369.46</v>
      </c>
      <c r="AB185" s="376">
        <f t="shared" si="59"/>
        <v>115828.99</v>
      </c>
      <c r="AC185" s="375">
        <f t="shared" si="60"/>
        <v>0</v>
      </c>
      <c r="AD185" s="374">
        <f t="shared" si="61"/>
        <v>1.68</v>
      </c>
      <c r="AE185" s="373">
        <f t="shared" si="62"/>
        <v>3.13</v>
      </c>
      <c r="AF185" s="373">
        <f t="shared" si="63"/>
        <v>4.8099999999999996</v>
      </c>
      <c r="AG185" s="375">
        <f t="shared" si="64"/>
        <v>0</v>
      </c>
      <c r="AH185" s="374">
        <f t="shared" si="65"/>
        <v>1.57</v>
      </c>
      <c r="AI185" s="373">
        <f t="shared" si="66"/>
        <v>2.91</v>
      </c>
      <c r="AJ185" s="373">
        <f t="shared" si="67"/>
        <v>4.4800000000000004</v>
      </c>
      <c r="AK185" s="422">
        <f t="shared" si="69"/>
        <v>0.39</v>
      </c>
      <c r="AL185" s="422">
        <f t="shared" si="70"/>
        <v>0.73</v>
      </c>
    </row>
    <row r="186" spans="1:38" x14ac:dyDescent="0.25">
      <c r="A186" s="297">
        <v>1026296</v>
      </c>
      <c r="B186" s="297">
        <v>4271</v>
      </c>
      <c r="C186" s="297">
        <f>INDEX('Final Comp Values'!C:C,MATCH(B186,'Final Comp Values'!B:B,0))</f>
        <v>675206</v>
      </c>
      <c r="D186" s="299" t="s">
        <v>915</v>
      </c>
      <c r="E186" s="346">
        <f>INDEX('Final Comp Values'!U:U,MATCH($C186,'Final Comp Values'!$C:$C,0))</f>
        <v>1.0389033822323693E-3</v>
      </c>
      <c r="F186" s="346">
        <f>INDEX('Final Comp Values'!V:V,MATCH($C186,'Final Comp Values'!$C:$C,0))</f>
        <v>7.923152109549842E-4</v>
      </c>
      <c r="G186" s="370">
        <f t="shared" si="52"/>
        <v>213660.37091628564</v>
      </c>
      <c r="H186" s="370">
        <f t="shared" si="53"/>
        <v>106830.18550000001</v>
      </c>
      <c r="I186" s="372">
        <v>102325.92</v>
      </c>
      <c r="J186" s="372">
        <v>102325.92</v>
      </c>
      <c r="K186" s="371">
        <f t="shared" si="68"/>
        <v>98039.264294921639</v>
      </c>
      <c r="L186" s="371">
        <f t="shared" si="75"/>
        <v>6652.41</v>
      </c>
      <c r="M186" s="371">
        <f t="shared" si="75"/>
        <v>6652.41</v>
      </c>
      <c r="N186" s="371">
        <f t="shared" si="75"/>
        <v>6652.41</v>
      </c>
      <c r="O186" s="371">
        <f t="shared" si="75"/>
        <v>6652.41</v>
      </c>
      <c r="P186" s="371">
        <f t="shared" si="54"/>
        <v>26609.62</v>
      </c>
      <c r="Q186" s="371">
        <f t="shared" si="76"/>
        <v>12354.47</v>
      </c>
      <c r="R186" s="371">
        <f t="shared" si="76"/>
        <v>12354.47</v>
      </c>
      <c r="S186" s="371">
        <f t="shared" si="76"/>
        <v>12354.47</v>
      </c>
      <c r="T186" s="371">
        <f t="shared" si="76"/>
        <v>12354.47</v>
      </c>
      <c r="U186" s="371">
        <f t="shared" si="55"/>
        <v>49417.87</v>
      </c>
      <c r="V186" s="370">
        <f t="shared" si="56"/>
        <v>174066.75429492164</v>
      </c>
      <c r="W186" s="369" t="s">
        <v>14929</v>
      </c>
      <c r="X186" s="369" t="s">
        <v>939</v>
      </c>
      <c r="Y186" s="270">
        <v>37020.787783372318</v>
      </c>
      <c r="Z186" s="377">
        <f t="shared" si="57"/>
        <v>105418.56</v>
      </c>
      <c r="AA186" s="376">
        <f t="shared" si="58"/>
        <v>28612.49</v>
      </c>
      <c r="AB186" s="376">
        <f t="shared" si="59"/>
        <v>53137.49</v>
      </c>
      <c r="AC186" s="375">
        <f t="shared" si="60"/>
        <v>2.85</v>
      </c>
      <c r="AD186" s="374">
        <f t="shared" si="61"/>
        <v>0.77</v>
      </c>
      <c r="AE186" s="373">
        <f t="shared" si="62"/>
        <v>1.44</v>
      </c>
      <c r="AF186" s="373">
        <f t="shared" si="63"/>
        <v>5.0600000000000005</v>
      </c>
      <c r="AG186" s="375">
        <f t="shared" si="64"/>
        <v>2.65</v>
      </c>
      <c r="AH186" s="374">
        <f t="shared" si="65"/>
        <v>0.72</v>
      </c>
      <c r="AI186" s="373">
        <f t="shared" si="66"/>
        <v>1.33</v>
      </c>
      <c r="AJ186" s="373">
        <f t="shared" si="67"/>
        <v>4.7</v>
      </c>
      <c r="AK186" s="422">
        <f t="shared" si="69"/>
        <v>0.18</v>
      </c>
      <c r="AL186" s="422">
        <f t="shared" si="70"/>
        <v>0.33</v>
      </c>
    </row>
    <row r="187" spans="1:38" x14ac:dyDescent="0.25">
      <c r="A187" s="313">
        <v>1027774</v>
      </c>
      <c r="B187" s="313">
        <v>5325</v>
      </c>
      <c r="C187" s="297">
        <f>INDEX('Final Comp Values'!C:C,MATCH(B187,'Final Comp Values'!B:B,0))</f>
        <v>675214</v>
      </c>
      <c r="D187" s="314" t="s">
        <v>915</v>
      </c>
      <c r="E187" s="346">
        <f>INDEX('Final Comp Values'!U:U,MATCH($C187,'Final Comp Values'!$C:$C,0))</f>
        <v>2.9859675820168847E-3</v>
      </c>
      <c r="F187" s="346">
        <f>INDEX('Final Comp Values'!V:V,MATCH($C187,'Final Comp Values'!$C:$C,0))</f>
        <v>2.2772353763704394E-3</v>
      </c>
      <c r="G187" s="370">
        <f t="shared" si="52"/>
        <v>614092.65965315327</v>
      </c>
      <c r="H187" s="370">
        <f t="shared" si="53"/>
        <v>307046.32980000001</v>
      </c>
      <c r="I187" s="372">
        <v>294100.39</v>
      </c>
      <c r="J187" s="372">
        <v>294100.39</v>
      </c>
      <c r="K187" s="371">
        <f t="shared" si="68"/>
        <v>281779.87477563572</v>
      </c>
      <c r="L187" s="371">
        <f t="shared" si="75"/>
        <v>19120.03</v>
      </c>
      <c r="M187" s="371">
        <f t="shared" si="75"/>
        <v>19120.03</v>
      </c>
      <c r="N187" s="371">
        <f t="shared" si="75"/>
        <v>19120.03</v>
      </c>
      <c r="O187" s="371">
        <f t="shared" si="75"/>
        <v>19120.03</v>
      </c>
      <c r="P187" s="371">
        <f t="shared" si="54"/>
        <v>76480.13</v>
      </c>
      <c r="Q187" s="371">
        <f t="shared" si="76"/>
        <v>35508.629999999997</v>
      </c>
      <c r="R187" s="371">
        <f t="shared" si="76"/>
        <v>35508.629999999997</v>
      </c>
      <c r="S187" s="371">
        <f t="shared" si="76"/>
        <v>35508.629999999997</v>
      </c>
      <c r="T187" s="371">
        <f t="shared" si="76"/>
        <v>35508.629999999997</v>
      </c>
      <c r="U187" s="371">
        <f t="shared" si="55"/>
        <v>142034.51999999999</v>
      </c>
      <c r="V187" s="370">
        <f t="shared" si="56"/>
        <v>500294.52477563568</v>
      </c>
      <c r="W187" s="369" t="s">
        <v>14885</v>
      </c>
      <c r="X187" s="369" t="s">
        <v>930</v>
      </c>
      <c r="Y187" s="270">
        <v>46984.658324669057</v>
      </c>
      <c r="Z187" s="377">
        <f t="shared" si="57"/>
        <v>302989.11</v>
      </c>
      <c r="AA187" s="376">
        <f t="shared" si="58"/>
        <v>82236.7</v>
      </c>
      <c r="AB187" s="376">
        <f t="shared" si="59"/>
        <v>152725.29</v>
      </c>
      <c r="AC187" s="375">
        <f t="shared" si="60"/>
        <v>6.45</v>
      </c>
      <c r="AD187" s="374">
        <f t="shared" si="61"/>
        <v>1.75</v>
      </c>
      <c r="AE187" s="373">
        <f t="shared" si="62"/>
        <v>3.25</v>
      </c>
      <c r="AF187" s="373">
        <f t="shared" si="63"/>
        <v>11.45</v>
      </c>
      <c r="AG187" s="375">
        <f t="shared" si="64"/>
        <v>6</v>
      </c>
      <c r="AH187" s="374">
        <f t="shared" si="65"/>
        <v>1.63</v>
      </c>
      <c r="AI187" s="373">
        <f t="shared" si="66"/>
        <v>3.02</v>
      </c>
      <c r="AJ187" s="373">
        <f t="shared" si="67"/>
        <v>10.65</v>
      </c>
      <c r="AK187" s="422">
        <f t="shared" si="69"/>
        <v>0.41</v>
      </c>
      <c r="AL187" s="422">
        <f t="shared" si="70"/>
        <v>0.76</v>
      </c>
    </row>
    <row r="188" spans="1:38" x14ac:dyDescent="0.25">
      <c r="A188" s="311">
        <v>1028811</v>
      </c>
      <c r="B188" s="311">
        <v>5201</v>
      </c>
      <c r="C188" s="297">
        <f>INDEX('Final Comp Values'!C:C,MATCH(B188,'Final Comp Values'!B:B,0))</f>
        <v>675220</v>
      </c>
      <c r="D188" s="312" t="s">
        <v>915</v>
      </c>
      <c r="E188" s="346">
        <f>INDEX('Final Comp Values'!U:U,MATCH($C188,'Final Comp Values'!$C:$C,0))</f>
        <v>2.2245989357629311E-3</v>
      </c>
      <c r="F188" s="346">
        <f>INDEX('Final Comp Values'!V:V,MATCH($C188,'Final Comp Values'!$C:$C,0))</f>
        <v>1.696580842091249E-3</v>
      </c>
      <c r="G188" s="370">
        <f t="shared" si="52"/>
        <v>457509.94932151528</v>
      </c>
      <c r="H188" s="370">
        <f t="shared" si="53"/>
        <v>228754.97469999999</v>
      </c>
      <c r="I188" s="372">
        <v>219110.02</v>
      </c>
      <c r="J188" s="372">
        <v>219110.02</v>
      </c>
      <c r="K188" s="371">
        <f t="shared" si="68"/>
        <v>209931.01643852564</v>
      </c>
      <c r="L188" s="371">
        <f t="shared" si="75"/>
        <v>14244.76</v>
      </c>
      <c r="M188" s="371">
        <f t="shared" si="75"/>
        <v>14244.76</v>
      </c>
      <c r="N188" s="371">
        <f t="shared" si="75"/>
        <v>14244.76</v>
      </c>
      <c r="O188" s="371">
        <f t="shared" si="75"/>
        <v>14244.76</v>
      </c>
      <c r="P188" s="371">
        <f t="shared" si="54"/>
        <v>56979.05</v>
      </c>
      <c r="Q188" s="371">
        <f t="shared" si="76"/>
        <v>26454.560000000001</v>
      </c>
      <c r="R188" s="371">
        <f t="shared" si="76"/>
        <v>26454.560000000001</v>
      </c>
      <c r="S188" s="371">
        <f t="shared" si="76"/>
        <v>26454.560000000001</v>
      </c>
      <c r="T188" s="371">
        <f t="shared" si="76"/>
        <v>26454.560000000001</v>
      </c>
      <c r="U188" s="371">
        <f t="shared" si="55"/>
        <v>105818.24000000001</v>
      </c>
      <c r="V188" s="370">
        <f t="shared" si="56"/>
        <v>372728.30643852561</v>
      </c>
      <c r="W188" s="369" t="s">
        <v>15004</v>
      </c>
      <c r="X188" s="369" t="s">
        <v>928</v>
      </c>
      <c r="Y188" s="270">
        <v>11984.394952357459</v>
      </c>
      <c r="Z188" s="377">
        <f t="shared" si="57"/>
        <v>225732.28</v>
      </c>
      <c r="AA188" s="376">
        <f t="shared" si="58"/>
        <v>61267.8</v>
      </c>
      <c r="AB188" s="376">
        <f t="shared" si="59"/>
        <v>113783.05</v>
      </c>
      <c r="AC188" s="375">
        <f t="shared" si="60"/>
        <v>18.84</v>
      </c>
      <c r="AD188" s="374">
        <f t="shared" si="61"/>
        <v>5.1100000000000003</v>
      </c>
      <c r="AE188" s="373">
        <f t="shared" si="62"/>
        <v>9.49</v>
      </c>
      <c r="AF188" s="373">
        <f t="shared" si="63"/>
        <v>33.44</v>
      </c>
      <c r="AG188" s="375">
        <f t="shared" si="64"/>
        <v>17.52</v>
      </c>
      <c r="AH188" s="374">
        <f t="shared" si="65"/>
        <v>4.75</v>
      </c>
      <c r="AI188" s="373">
        <f t="shared" si="66"/>
        <v>8.83</v>
      </c>
      <c r="AJ188" s="373">
        <f t="shared" si="67"/>
        <v>31.1</v>
      </c>
      <c r="AK188" s="422">
        <f t="shared" si="69"/>
        <v>1.19</v>
      </c>
      <c r="AL188" s="422">
        <f t="shared" si="70"/>
        <v>2.21</v>
      </c>
    </row>
    <row r="189" spans="1:38" x14ac:dyDescent="0.25">
      <c r="A189" s="313">
        <v>1004295</v>
      </c>
      <c r="B189" s="313">
        <v>4807</v>
      </c>
      <c r="C189" s="297">
        <f>INDEX('Final Comp Values'!C:C,MATCH(B189,'Final Comp Values'!B:B,0))</f>
        <v>675222</v>
      </c>
      <c r="D189" s="314" t="s">
        <v>1021</v>
      </c>
      <c r="E189" s="346" t="str">
        <f>INDEX('Final Comp Values'!U:U,MATCH($C189,'Final Comp Values'!$C:$C,0))</f>
        <v/>
      </c>
      <c r="F189" s="346">
        <f>INDEX('Final Comp Values'!V:V,MATCH($C189,'Final Comp Values'!$C:$C,0))</f>
        <v>1.2156365643065717E-3</v>
      </c>
      <c r="G189" s="370">
        <f t="shared" si="52"/>
        <v>0</v>
      </c>
      <c r="H189" s="370">
        <f t="shared" si="53"/>
        <v>0</v>
      </c>
      <c r="I189" s="372">
        <v>0</v>
      </c>
      <c r="J189" s="370">
        <f>+I189*2</f>
        <v>0</v>
      </c>
      <c r="K189" s="371">
        <f t="shared" si="68"/>
        <v>0</v>
      </c>
      <c r="L189" s="371">
        <f t="shared" si="75"/>
        <v>10206.68</v>
      </c>
      <c r="M189" s="371">
        <f t="shared" si="75"/>
        <v>10206.68</v>
      </c>
      <c r="N189" s="371">
        <f t="shared" si="75"/>
        <v>10206.68</v>
      </c>
      <c r="O189" s="371">
        <f t="shared" si="75"/>
        <v>10206.68</v>
      </c>
      <c r="P189" s="371">
        <f t="shared" si="54"/>
        <v>40826.71</v>
      </c>
      <c r="Q189" s="371">
        <f t="shared" si="76"/>
        <v>18955.259999999998</v>
      </c>
      <c r="R189" s="371">
        <f t="shared" si="76"/>
        <v>18955.259999999998</v>
      </c>
      <c r="S189" s="371">
        <f t="shared" si="76"/>
        <v>18955.259999999998</v>
      </c>
      <c r="T189" s="371">
        <f t="shared" si="76"/>
        <v>18955.259999999998</v>
      </c>
      <c r="U189" s="371">
        <f t="shared" si="55"/>
        <v>75821.039999999994</v>
      </c>
      <c r="V189" s="370">
        <f t="shared" si="56"/>
        <v>116647.75</v>
      </c>
      <c r="W189" s="369" t="s">
        <v>14885</v>
      </c>
      <c r="X189" s="369" t="s">
        <v>930</v>
      </c>
      <c r="Y189" s="270">
        <v>46984.658324669057</v>
      </c>
      <c r="Z189" s="377">
        <f t="shared" si="57"/>
        <v>0</v>
      </c>
      <c r="AA189" s="376">
        <f t="shared" si="58"/>
        <v>43899.69</v>
      </c>
      <c r="AB189" s="376">
        <f t="shared" si="59"/>
        <v>81528</v>
      </c>
      <c r="AC189" s="375">
        <f t="shared" si="60"/>
        <v>0</v>
      </c>
      <c r="AD189" s="374">
        <f t="shared" si="61"/>
        <v>0.93</v>
      </c>
      <c r="AE189" s="373">
        <f t="shared" si="62"/>
        <v>1.74</v>
      </c>
      <c r="AF189" s="373">
        <f t="shared" si="63"/>
        <v>2.67</v>
      </c>
      <c r="AG189" s="375">
        <f t="shared" si="64"/>
        <v>0</v>
      </c>
      <c r="AH189" s="374">
        <f t="shared" si="65"/>
        <v>0.87</v>
      </c>
      <c r="AI189" s="373">
        <f t="shared" si="66"/>
        <v>1.61</v>
      </c>
      <c r="AJ189" s="373">
        <f t="shared" si="67"/>
        <v>2.48</v>
      </c>
      <c r="AK189" s="422">
        <f t="shared" si="69"/>
        <v>0.22</v>
      </c>
      <c r="AL189" s="422">
        <f t="shared" si="70"/>
        <v>0.4</v>
      </c>
    </row>
    <row r="190" spans="1:38" x14ac:dyDescent="0.25">
      <c r="A190" s="297">
        <v>1025711</v>
      </c>
      <c r="B190" s="297">
        <v>4701</v>
      </c>
      <c r="C190" s="297">
        <f>INDEX('Final Comp Values'!C:C,MATCH(B190,'Final Comp Values'!B:B,0))</f>
        <v>675226</v>
      </c>
      <c r="D190" s="299" t="s">
        <v>915</v>
      </c>
      <c r="E190" s="346">
        <f>INDEX('Final Comp Values'!U:U,MATCH($C190,'Final Comp Values'!$C:$C,0))</f>
        <v>2.7691744341618594E-3</v>
      </c>
      <c r="F190" s="346">
        <f>INDEX('Final Comp Values'!V:V,MATCH($C190,'Final Comp Values'!$C:$C,0))</f>
        <v>2.1118990114937963E-3</v>
      </c>
      <c r="G190" s="370">
        <f t="shared" si="52"/>
        <v>569507.08492599963</v>
      </c>
      <c r="H190" s="370">
        <f t="shared" si="53"/>
        <v>284753.54249999998</v>
      </c>
      <c r="I190" s="372">
        <v>272747.53000000003</v>
      </c>
      <c r="J190" s="372">
        <v>272747.53000000003</v>
      </c>
      <c r="K190" s="371">
        <f t="shared" si="68"/>
        <v>261321.53275521004</v>
      </c>
      <c r="L190" s="371">
        <f t="shared" si="75"/>
        <v>17731.84</v>
      </c>
      <c r="M190" s="371">
        <f t="shared" si="75"/>
        <v>17731.84</v>
      </c>
      <c r="N190" s="371">
        <f t="shared" si="75"/>
        <v>17731.84</v>
      </c>
      <c r="O190" s="371">
        <f t="shared" si="75"/>
        <v>17731.84</v>
      </c>
      <c r="P190" s="371">
        <f t="shared" si="54"/>
        <v>70927.360000000001</v>
      </c>
      <c r="Q190" s="371">
        <f t="shared" si="76"/>
        <v>32930.559999999998</v>
      </c>
      <c r="R190" s="371">
        <f t="shared" si="76"/>
        <v>32930.559999999998</v>
      </c>
      <c r="S190" s="371">
        <f t="shared" si="76"/>
        <v>32930.559999999998</v>
      </c>
      <c r="T190" s="371">
        <f t="shared" si="76"/>
        <v>32930.559999999998</v>
      </c>
      <c r="U190" s="371">
        <f t="shared" si="55"/>
        <v>131722.25</v>
      </c>
      <c r="V190" s="370">
        <f t="shared" si="56"/>
        <v>463971.14275521005</v>
      </c>
      <c r="W190" s="369" t="s">
        <v>14956</v>
      </c>
      <c r="X190" s="369" t="s">
        <v>925</v>
      </c>
      <c r="Y190" s="270">
        <v>28279.08911159166</v>
      </c>
      <c r="Z190" s="377">
        <f t="shared" si="57"/>
        <v>280990.90000000002</v>
      </c>
      <c r="AA190" s="376">
        <f t="shared" si="58"/>
        <v>76265.98</v>
      </c>
      <c r="AB190" s="376">
        <f t="shared" si="59"/>
        <v>141636.82999999999</v>
      </c>
      <c r="AC190" s="375">
        <f t="shared" si="60"/>
        <v>9.94</v>
      </c>
      <c r="AD190" s="374">
        <f t="shared" si="61"/>
        <v>2.7</v>
      </c>
      <c r="AE190" s="373">
        <f t="shared" si="62"/>
        <v>5.01</v>
      </c>
      <c r="AF190" s="373">
        <f t="shared" si="63"/>
        <v>17.649999999999999</v>
      </c>
      <c r="AG190" s="375">
        <f t="shared" si="64"/>
        <v>9.24</v>
      </c>
      <c r="AH190" s="374">
        <f t="shared" si="65"/>
        <v>2.5099999999999998</v>
      </c>
      <c r="AI190" s="373">
        <f t="shared" si="66"/>
        <v>4.66</v>
      </c>
      <c r="AJ190" s="373">
        <f t="shared" si="67"/>
        <v>16.41</v>
      </c>
      <c r="AK190" s="422">
        <f t="shared" si="69"/>
        <v>0.63</v>
      </c>
      <c r="AL190" s="422">
        <f t="shared" si="70"/>
        <v>1.17</v>
      </c>
    </row>
    <row r="191" spans="1:38" x14ac:dyDescent="0.25">
      <c r="A191" s="297">
        <v>1028743</v>
      </c>
      <c r="B191" s="297">
        <v>5222</v>
      </c>
      <c r="C191" s="297">
        <f>INDEX('Final Comp Values'!C:C,MATCH(B191,'Final Comp Values'!B:B,0))</f>
        <v>675230</v>
      </c>
      <c r="D191" s="299" t="s">
        <v>915</v>
      </c>
      <c r="E191" s="346">
        <f>INDEX('Final Comp Values'!U:U,MATCH($C191,'Final Comp Values'!$C:$C,0))</f>
        <v>1.6181707226285997E-3</v>
      </c>
      <c r="F191" s="346">
        <f>INDEX('Final Comp Values'!V:V,MATCH($C191,'Final Comp Values'!$C:$C,0))</f>
        <v>1.2340909649420056E-3</v>
      </c>
      <c r="G191" s="370">
        <f t="shared" si="52"/>
        <v>332792.21409385098</v>
      </c>
      <c r="H191" s="370">
        <f t="shared" si="53"/>
        <v>166396.10699999999</v>
      </c>
      <c r="I191" s="372">
        <v>159380.38</v>
      </c>
      <c r="J191" s="372">
        <v>159380.38</v>
      </c>
      <c r="K191" s="371">
        <f t="shared" si="68"/>
        <v>152703.58135633249</v>
      </c>
      <c r="L191" s="371">
        <f t="shared" si="75"/>
        <v>10361.629999999999</v>
      </c>
      <c r="M191" s="371">
        <f t="shared" si="75"/>
        <v>10361.629999999999</v>
      </c>
      <c r="N191" s="371">
        <f t="shared" si="75"/>
        <v>10361.629999999999</v>
      </c>
      <c r="O191" s="371">
        <f t="shared" si="75"/>
        <v>10361.629999999999</v>
      </c>
      <c r="P191" s="371">
        <f t="shared" si="54"/>
        <v>41446.5</v>
      </c>
      <c r="Q191" s="371">
        <f t="shared" si="76"/>
        <v>19243.02</v>
      </c>
      <c r="R191" s="371">
        <f t="shared" si="76"/>
        <v>19243.02</v>
      </c>
      <c r="S191" s="371">
        <f t="shared" si="76"/>
        <v>19243.02</v>
      </c>
      <c r="T191" s="371">
        <f t="shared" si="76"/>
        <v>19243.02</v>
      </c>
      <c r="U191" s="371">
        <f t="shared" si="55"/>
        <v>76972.070000000007</v>
      </c>
      <c r="V191" s="370">
        <f t="shared" si="56"/>
        <v>271122.15135633247</v>
      </c>
      <c r="W191" s="369" t="s">
        <v>14880</v>
      </c>
      <c r="X191" s="369" t="s">
        <v>939</v>
      </c>
      <c r="Y191" s="270">
        <v>37020.787783372318</v>
      </c>
      <c r="Z191" s="377">
        <f t="shared" si="57"/>
        <v>164197.4</v>
      </c>
      <c r="AA191" s="376">
        <f t="shared" si="58"/>
        <v>44566.13</v>
      </c>
      <c r="AB191" s="376">
        <f t="shared" si="59"/>
        <v>82765.67</v>
      </c>
      <c r="AC191" s="375">
        <f t="shared" si="60"/>
        <v>4.4400000000000004</v>
      </c>
      <c r="AD191" s="374">
        <f t="shared" si="61"/>
        <v>1.2</v>
      </c>
      <c r="AE191" s="373">
        <f t="shared" si="62"/>
        <v>2.2400000000000002</v>
      </c>
      <c r="AF191" s="373">
        <f t="shared" si="63"/>
        <v>7.8800000000000008</v>
      </c>
      <c r="AG191" s="375">
        <f t="shared" si="64"/>
        <v>4.12</v>
      </c>
      <c r="AH191" s="374">
        <f t="shared" si="65"/>
        <v>1.1200000000000001</v>
      </c>
      <c r="AI191" s="373">
        <f t="shared" si="66"/>
        <v>2.08</v>
      </c>
      <c r="AJ191" s="373">
        <f t="shared" si="67"/>
        <v>7.32</v>
      </c>
      <c r="AK191" s="422">
        <f t="shared" si="69"/>
        <v>0.28000000000000003</v>
      </c>
      <c r="AL191" s="422">
        <f t="shared" si="70"/>
        <v>0.52</v>
      </c>
    </row>
    <row r="192" spans="1:38" x14ac:dyDescent="0.25">
      <c r="A192" s="313">
        <v>1014494</v>
      </c>
      <c r="B192" s="313">
        <v>4823</v>
      </c>
      <c r="C192" s="297">
        <f>INDEX('Final Comp Values'!C:C,MATCH(B192,'Final Comp Values'!B:B,0))</f>
        <v>675231</v>
      </c>
      <c r="D192" s="314" t="s">
        <v>1021</v>
      </c>
      <c r="E192" s="346" t="str">
        <f>INDEX('Final Comp Values'!U:U,MATCH($C192,'Final Comp Values'!$C:$C,0))</f>
        <v/>
      </c>
      <c r="F192" s="346">
        <f>INDEX('Final Comp Values'!V:V,MATCH($C192,'Final Comp Values'!$C:$C,0))</f>
        <v>2.7175988037782184E-3</v>
      </c>
      <c r="G192" s="370">
        <f t="shared" si="52"/>
        <v>0</v>
      </c>
      <c r="H192" s="370">
        <f t="shared" si="53"/>
        <v>0</v>
      </c>
      <c r="I192" s="372">
        <v>0</v>
      </c>
      <c r="J192" s="370">
        <f>+I192*2</f>
        <v>0</v>
      </c>
      <c r="K192" s="371">
        <f t="shared" si="68"/>
        <v>0</v>
      </c>
      <c r="L192" s="371">
        <f t="shared" si="75"/>
        <v>22817.39</v>
      </c>
      <c r="M192" s="371">
        <f t="shared" si="75"/>
        <v>22817.39</v>
      </c>
      <c r="N192" s="371">
        <f t="shared" si="75"/>
        <v>22817.39</v>
      </c>
      <c r="O192" s="371">
        <f t="shared" si="75"/>
        <v>22817.39</v>
      </c>
      <c r="P192" s="371">
        <f t="shared" si="54"/>
        <v>91269.57</v>
      </c>
      <c r="Q192" s="371">
        <f t="shared" si="76"/>
        <v>42375.16</v>
      </c>
      <c r="R192" s="371">
        <f t="shared" si="76"/>
        <v>42375.16</v>
      </c>
      <c r="S192" s="371">
        <f t="shared" si="76"/>
        <v>42375.16</v>
      </c>
      <c r="T192" s="371">
        <f t="shared" si="76"/>
        <v>42375.16</v>
      </c>
      <c r="U192" s="371">
        <f t="shared" si="55"/>
        <v>169500.64</v>
      </c>
      <c r="V192" s="370">
        <f t="shared" si="56"/>
        <v>260770.21000000002</v>
      </c>
      <c r="W192" s="369" t="s">
        <v>14892</v>
      </c>
      <c r="X192" s="369" t="s">
        <v>930</v>
      </c>
      <c r="Y192" s="270">
        <v>46984.658324669057</v>
      </c>
      <c r="Z192" s="377">
        <f t="shared" si="57"/>
        <v>0</v>
      </c>
      <c r="AA192" s="376">
        <f t="shared" si="58"/>
        <v>98139.32</v>
      </c>
      <c r="AB192" s="376">
        <f t="shared" si="59"/>
        <v>182258.75</v>
      </c>
      <c r="AC192" s="375">
        <f t="shared" si="60"/>
        <v>0</v>
      </c>
      <c r="AD192" s="374">
        <f t="shared" si="61"/>
        <v>2.09</v>
      </c>
      <c r="AE192" s="373">
        <f t="shared" si="62"/>
        <v>3.88</v>
      </c>
      <c r="AF192" s="373">
        <f t="shared" si="63"/>
        <v>5.97</v>
      </c>
      <c r="AG192" s="375">
        <f t="shared" si="64"/>
        <v>0</v>
      </c>
      <c r="AH192" s="374">
        <f t="shared" si="65"/>
        <v>1.94</v>
      </c>
      <c r="AI192" s="373">
        <f t="shared" si="66"/>
        <v>3.61</v>
      </c>
      <c r="AJ192" s="373">
        <f t="shared" si="67"/>
        <v>5.55</v>
      </c>
      <c r="AK192" s="422">
        <f t="shared" si="69"/>
        <v>0.49</v>
      </c>
      <c r="AL192" s="422">
        <f t="shared" si="70"/>
        <v>0.9</v>
      </c>
    </row>
    <row r="193" spans="1:38" x14ac:dyDescent="0.25">
      <c r="A193" s="297">
        <v>1027180</v>
      </c>
      <c r="B193" s="297">
        <v>5288</v>
      </c>
      <c r="C193" s="297">
        <f>INDEX('Final Comp Values'!C:C,MATCH(B193,'Final Comp Values'!B:B,0))</f>
        <v>675241</v>
      </c>
      <c r="D193" s="299" t="s">
        <v>915</v>
      </c>
      <c r="E193" s="346">
        <f>INDEX('Final Comp Values'!U:U,MATCH($C193,'Final Comp Values'!$C:$C,0))</f>
        <v>1.5717503219489358E-3</v>
      </c>
      <c r="F193" s="346">
        <f>INDEX('Final Comp Values'!V:V,MATCH($C193,'Final Comp Values'!$C:$C,0))</f>
        <v>1.1986886453556628E-3</v>
      </c>
      <c r="G193" s="370">
        <f t="shared" si="52"/>
        <v>323245.41677186365</v>
      </c>
      <c r="H193" s="370">
        <f t="shared" si="53"/>
        <v>161622.7084</v>
      </c>
      <c r="I193" s="372">
        <v>154808.24</v>
      </c>
      <c r="J193" s="372">
        <v>154808.24</v>
      </c>
      <c r="K193" s="371">
        <f t="shared" si="68"/>
        <v>148322.97964808645</v>
      </c>
      <c r="L193" s="371">
        <f t="shared" si="75"/>
        <v>10064.379999999999</v>
      </c>
      <c r="M193" s="371">
        <f t="shared" si="75"/>
        <v>10064.379999999999</v>
      </c>
      <c r="N193" s="371">
        <f t="shared" si="75"/>
        <v>10064.379999999999</v>
      </c>
      <c r="O193" s="371">
        <f t="shared" si="75"/>
        <v>10064.379999999999</v>
      </c>
      <c r="P193" s="371">
        <f t="shared" si="54"/>
        <v>40257.519999999997</v>
      </c>
      <c r="Q193" s="371">
        <f t="shared" si="76"/>
        <v>18690.990000000002</v>
      </c>
      <c r="R193" s="371">
        <f t="shared" si="76"/>
        <v>18690.990000000002</v>
      </c>
      <c r="S193" s="371">
        <f t="shared" si="76"/>
        <v>18690.990000000002</v>
      </c>
      <c r="T193" s="371">
        <f t="shared" si="76"/>
        <v>18690.990000000002</v>
      </c>
      <c r="U193" s="371">
        <f t="shared" si="55"/>
        <v>74763.97</v>
      </c>
      <c r="V193" s="370">
        <f t="shared" si="56"/>
        <v>263344.46964808647</v>
      </c>
      <c r="W193" s="369" t="s">
        <v>15002</v>
      </c>
      <c r="X193" s="369" t="s">
        <v>939</v>
      </c>
      <c r="Y193" s="270">
        <v>37020.787783372318</v>
      </c>
      <c r="Z193" s="377">
        <f t="shared" si="57"/>
        <v>159487.07</v>
      </c>
      <c r="AA193" s="376">
        <f t="shared" si="58"/>
        <v>43287.66</v>
      </c>
      <c r="AB193" s="376">
        <f t="shared" si="59"/>
        <v>80391.37</v>
      </c>
      <c r="AC193" s="375">
        <f t="shared" si="60"/>
        <v>4.3099999999999996</v>
      </c>
      <c r="AD193" s="374">
        <f t="shared" si="61"/>
        <v>1.17</v>
      </c>
      <c r="AE193" s="373">
        <f t="shared" si="62"/>
        <v>2.17</v>
      </c>
      <c r="AF193" s="373">
        <f t="shared" si="63"/>
        <v>7.6499999999999995</v>
      </c>
      <c r="AG193" s="375">
        <f t="shared" si="64"/>
        <v>4.01</v>
      </c>
      <c r="AH193" s="374">
        <f t="shared" si="65"/>
        <v>1.0900000000000001</v>
      </c>
      <c r="AI193" s="373">
        <f t="shared" si="66"/>
        <v>2.02</v>
      </c>
      <c r="AJ193" s="373">
        <f t="shared" si="67"/>
        <v>7.1199999999999992</v>
      </c>
      <c r="AK193" s="422">
        <f t="shared" si="69"/>
        <v>0.27</v>
      </c>
      <c r="AL193" s="422">
        <f t="shared" si="70"/>
        <v>0.51</v>
      </c>
    </row>
    <row r="194" spans="1:38" x14ac:dyDescent="0.25">
      <c r="A194" s="311">
        <v>1016199</v>
      </c>
      <c r="B194" s="311">
        <v>4977</v>
      </c>
      <c r="C194" s="297">
        <f>INDEX('Final Comp Values'!C:C,MATCH(B194,'Final Comp Values'!B:B,0))</f>
        <v>675251</v>
      </c>
      <c r="D194" s="312" t="s">
        <v>1021</v>
      </c>
      <c r="E194" s="346" t="str">
        <f>INDEX('Final Comp Values'!U:U,MATCH($C194,'Final Comp Values'!$C:$C,0))</f>
        <v/>
      </c>
      <c r="F194" s="346">
        <f>INDEX('Final Comp Values'!V:V,MATCH($C194,'Final Comp Values'!$C:$C,0))</f>
        <v>1.7136229161474404E-3</v>
      </c>
      <c r="G194" s="370">
        <f t="shared" si="52"/>
        <v>0</v>
      </c>
      <c r="H194" s="370">
        <f t="shared" si="53"/>
        <v>0</v>
      </c>
      <c r="I194" s="372">
        <v>0</v>
      </c>
      <c r="J194" s="370">
        <f>+I194*2</f>
        <v>0</v>
      </c>
      <c r="K194" s="371">
        <f t="shared" si="68"/>
        <v>0</v>
      </c>
      <c r="L194" s="371">
        <f t="shared" si="75"/>
        <v>14387.85</v>
      </c>
      <c r="M194" s="371">
        <f t="shared" si="75"/>
        <v>14387.85</v>
      </c>
      <c r="N194" s="371">
        <f t="shared" si="75"/>
        <v>14387.85</v>
      </c>
      <c r="O194" s="371">
        <f t="shared" si="75"/>
        <v>14387.85</v>
      </c>
      <c r="P194" s="371">
        <f t="shared" si="54"/>
        <v>57551.41</v>
      </c>
      <c r="Q194" s="371">
        <f t="shared" si="76"/>
        <v>26720.3</v>
      </c>
      <c r="R194" s="371">
        <f t="shared" si="76"/>
        <v>26720.3</v>
      </c>
      <c r="S194" s="371">
        <f t="shared" si="76"/>
        <v>26720.3</v>
      </c>
      <c r="T194" s="371">
        <f t="shared" si="76"/>
        <v>26720.3</v>
      </c>
      <c r="U194" s="371">
        <f t="shared" si="55"/>
        <v>106881.18</v>
      </c>
      <c r="V194" s="370">
        <f t="shared" si="56"/>
        <v>164432.59</v>
      </c>
      <c r="W194" s="369" t="s">
        <v>14903</v>
      </c>
      <c r="X194" s="369" t="s">
        <v>941</v>
      </c>
      <c r="Y194" s="270">
        <v>38595.893614676956</v>
      </c>
      <c r="Z194" s="377">
        <f t="shared" si="57"/>
        <v>0</v>
      </c>
      <c r="AA194" s="376">
        <f t="shared" si="58"/>
        <v>61883.24</v>
      </c>
      <c r="AB194" s="376">
        <f t="shared" si="59"/>
        <v>114926</v>
      </c>
      <c r="AC194" s="375">
        <f t="shared" si="60"/>
        <v>0</v>
      </c>
      <c r="AD194" s="374">
        <f t="shared" si="61"/>
        <v>1.6</v>
      </c>
      <c r="AE194" s="373">
        <f t="shared" si="62"/>
        <v>2.98</v>
      </c>
      <c r="AF194" s="373">
        <f t="shared" si="63"/>
        <v>4.58</v>
      </c>
      <c r="AG194" s="375">
        <f t="shared" si="64"/>
        <v>0</v>
      </c>
      <c r="AH194" s="374">
        <f t="shared" si="65"/>
        <v>1.49</v>
      </c>
      <c r="AI194" s="373">
        <f t="shared" si="66"/>
        <v>2.77</v>
      </c>
      <c r="AJ194" s="373">
        <f t="shared" si="67"/>
        <v>4.26</v>
      </c>
      <c r="AK194" s="422">
        <f t="shared" si="69"/>
        <v>0.37</v>
      </c>
      <c r="AL194" s="422">
        <f t="shared" si="70"/>
        <v>0.69</v>
      </c>
    </row>
    <row r="195" spans="1:38" x14ac:dyDescent="0.25">
      <c r="A195" s="311">
        <v>1025489</v>
      </c>
      <c r="B195" s="311">
        <v>4559</v>
      </c>
      <c r="C195" s="297">
        <f>INDEX('Final Comp Values'!C:C,MATCH(B195,'Final Comp Values'!B:B,0))</f>
        <v>675256</v>
      </c>
      <c r="D195" s="312" t="s">
        <v>915</v>
      </c>
      <c r="E195" s="346">
        <f>INDEX('Final Comp Values'!U:U,MATCH($C195,'Final Comp Values'!$C:$C,0))</f>
        <v>8.4062901124423099E-4</v>
      </c>
      <c r="F195" s="346">
        <f>INDEX('Final Comp Values'!V:V,MATCH($C195,'Final Comp Values'!$C:$C,0))</f>
        <v>6.4110211187076499E-4</v>
      </c>
      <c r="G195" s="370">
        <f t="shared" si="52"/>
        <v>172883.35895056318</v>
      </c>
      <c r="H195" s="370">
        <f t="shared" si="53"/>
        <v>86441.679499999998</v>
      </c>
      <c r="I195" s="372">
        <v>82797.06</v>
      </c>
      <c r="J195" s="372">
        <v>82797.06</v>
      </c>
      <c r="K195" s="371">
        <f t="shared" si="68"/>
        <v>79328.502743211109</v>
      </c>
      <c r="L195" s="371">
        <f t="shared" si="75"/>
        <v>5382.8</v>
      </c>
      <c r="M195" s="371">
        <f t="shared" si="75"/>
        <v>5382.8</v>
      </c>
      <c r="N195" s="371">
        <f t="shared" si="75"/>
        <v>5382.8</v>
      </c>
      <c r="O195" s="371">
        <f t="shared" si="75"/>
        <v>5382.8</v>
      </c>
      <c r="P195" s="371">
        <f t="shared" si="54"/>
        <v>21531.18</v>
      </c>
      <c r="Q195" s="371">
        <f t="shared" si="76"/>
        <v>9996.6200000000008</v>
      </c>
      <c r="R195" s="371">
        <f t="shared" si="76"/>
        <v>9996.6200000000008</v>
      </c>
      <c r="S195" s="371">
        <f t="shared" si="76"/>
        <v>9996.6200000000008</v>
      </c>
      <c r="T195" s="371">
        <f t="shared" si="76"/>
        <v>9996.6200000000008</v>
      </c>
      <c r="U195" s="371">
        <f t="shared" si="55"/>
        <v>39986.480000000003</v>
      </c>
      <c r="V195" s="370">
        <f t="shared" si="56"/>
        <v>140846.16274321111</v>
      </c>
      <c r="W195" s="369" t="s">
        <v>14906</v>
      </c>
      <c r="X195" s="369" t="s">
        <v>923</v>
      </c>
      <c r="Y195" s="270">
        <v>10494.176731500442</v>
      </c>
      <c r="Z195" s="377">
        <f t="shared" si="57"/>
        <v>85299.47</v>
      </c>
      <c r="AA195" s="376">
        <f t="shared" si="58"/>
        <v>23151.81</v>
      </c>
      <c r="AB195" s="376">
        <f t="shared" si="59"/>
        <v>42996.22</v>
      </c>
      <c r="AC195" s="375">
        <f t="shared" si="60"/>
        <v>8.1300000000000008</v>
      </c>
      <c r="AD195" s="374">
        <f t="shared" si="61"/>
        <v>2.21</v>
      </c>
      <c r="AE195" s="373">
        <f t="shared" si="62"/>
        <v>4.0999999999999996</v>
      </c>
      <c r="AF195" s="373">
        <f t="shared" si="63"/>
        <v>14.44</v>
      </c>
      <c r="AG195" s="375">
        <f t="shared" si="64"/>
        <v>7.56</v>
      </c>
      <c r="AH195" s="374">
        <f t="shared" si="65"/>
        <v>2.0499999999999998</v>
      </c>
      <c r="AI195" s="373">
        <f t="shared" si="66"/>
        <v>3.81</v>
      </c>
      <c r="AJ195" s="373">
        <f t="shared" si="67"/>
        <v>13.42</v>
      </c>
      <c r="AK195" s="422">
        <f t="shared" si="69"/>
        <v>0.51</v>
      </c>
      <c r="AL195" s="422">
        <f t="shared" si="70"/>
        <v>0.95</v>
      </c>
    </row>
    <row r="196" spans="1:38" x14ac:dyDescent="0.25">
      <c r="A196" s="297">
        <v>1026673</v>
      </c>
      <c r="B196" s="297">
        <v>4250</v>
      </c>
      <c r="C196" s="297">
        <f>INDEX('Final Comp Values'!C:C,MATCH(B196,'Final Comp Values'!B:B,0))</f>
        <v>675259</v>
      </c>
      <c r="D196" s="299" t="s">
        <v>915</v>
      </c>
      <c r="E196" s="346">
        <f>INDEX('Final Comp Values'!U:U,MATCH($C196,'Final Comp Values'!$C:$C,0))</f>
        <v>1.8010127795609987E-3</v>
      </c>
      <c r="F196" s="346">
        <f>INDEX('Final Comp Values'!V:V,MATCH($C196,'Final Comp Values'!$C:$C,0))</f>
        <v>1.3735346758658716E-3</v>
      </c>
      <c r="G196" s="370">
        <f t="shared" si="52"/>
        <v>370395.42375838087</v>
      </c>
      <c r="H196" s="370">
        <f t="shared" si="53"/>
        <v>185197.71189999999</v>
      </c>
      <c r="I196" s="372">
        <v>177389.26</v>
      </c>
      <c r="J196" s="372">
        <v>177389.26</v>
      </c>
      <c r="K196" s="371">
        <f t="shared" si="68"/>
        <v>169958.02585078037</v>
      </c>
      <c r="L196" s="371">
        <f t="shared" si="75"/>
        <v>11532.42</v>
      </c>
      <c r="M196" s="371">
        <f t="shared" si="75"/>
        <v>11532.42</v>
      </c>
      <c r="N196" s="371">
        <f t="shared" si="75"/>
        <v>11532.42</v>
      </c>
      <c r="O196" s="371">
        <f t="shared" si="75"/>
        <v>11532.42</v>
      </c>
      <c r="P196" s="371">
        <f t="shared" si="54"/>
        <v>46129.67</v>
      </c>
      <c r="Q196" s="371">
        <f t="shared" si="76"/>
        <v>21417.35</v>
      </c>
      <c r="R196" s="371">
        <f t="shared" si="76"/>
        <v>21417.35</v>
      </c>
      <c r="S196" s="371">
        <f t="shared" si="76"/>
        <v>21417.35</v>
      </c>
      <c r="T196" s="371">
        <f t="shared" si="76"/>
        <v>21417.35</v>
      </c>
      <c r="U196" s="371">
        <f t="shared" si="55"/>
        <v>85669.38</v>
      </c>
      <c r="V196" s="370">
        <f t="shared" si="56"/>
        <v>301757.07585078035</v>
      </c>
      <c r="W196" s="369" t="s">
        <v>14978</v>
      </c>
      <c r="X196" s="369" t="s">
        <v>913</v>
      </c>
      <c r="Y196" s="270">
        <v>30550.305097874538</v>
      </c>
      <c r="Z196" s="377">
        <f t="shared" si="57"/>
        <v>182750.57</v>
      </c>
      <c r="AA196" s="376">
        <f t="shared" si="58"/>
        <v>49601.8</v>
      </c>
      <c r="AB196" s="376">
        <f t="shared" si="59"/>
        <v>92117.61</v>
      </c>
      <c r="AC196" s="375">
        <f t="shared" si="60"/>
        <v>5.98</v>
      </c>
      <c r="AD196" s="374">
        <f t="shared" si="61"/>
        <v>1.62</v>
      </c>
      <c r="AE196" s="373">
        <f t="shared" si="62"/>
        <v>3.02</v>
      </c>
      <c r="AF196" s="373">
        <f t="shared" si="63"/>
        <v>10.620000000000001</v>
      </c>
      <c r="AG196" s="375">
        <f t="shared" si="64"/>
        <v>5.56</v>
      </c>
      <c r="AH196" s="374">
        <f t="shared" si="65"/>
        <v>1.51</v>
      </c>
      <c r="AI196" s="373">
        <f t="shared" si="66"/>
        <v>2.8</v>
      </c>
      <c r="AJ196" s="373">
        <f t="shared" si="67"/>
        <v>9.8699999999999992</v>
      </c>
      <c r="AK196" s="422">
        <f t="shared" si="69"/>
        <v>0.38</v>
      </c>
      <c r="AL196" s="422">
        <f t="shared" si="70"/>
        <v>0.7</v>
      </c>
    </row>
    <row r="197" spans="1:38" x14ac:dyDescent="0.25">
      <c r="A197" s="313">
        <v>1017022</v>
      </c>
      <c r="B197" s="313">
        <v>4009</v>
      </c>
      <c r="C197" s="297">
        <f>INDEX('Final Comp Values'!C:C,MATCH(B197,'Final Comp Values'!B:B,0))</f>
        <v>675264</v>
      </c>
      <c r="D197" s="314" t="s">
        <v>1021</v>
      </c>
      <c r="E197" s="346" t="str">
        <f>INDEX('Final Comp Values'!U:U,MATCH($C197,'Final Comp Values'!$C:$C,0))</f>
        <v/>
      </c>
      <c r="F197" s="346">
        <f>INDEX('Final Comp Values'!V:V,MATCH($C197,'Final Comp Values'!$C:$C,0))</f>
        <v>1.2311721566782381E-3</v>
      </c>
      <c r="G197" s="370">
        <f t="shared" ref="G197:G260" si="77">IF($D197="NSGO",+E197*$G$3,)</f>
        <v>0</v>
      </c>
      <c r="H197" s="370">
        <f t="shared" ref="H197:H260" si="78">IF($D197="NSGO",ROUND(G197/2,4),)</f>
        <v>0</v>
      </c>
      <c r="I197" s="372">
        <v>0</v>
      </c>
      <c r="J197" s="370">
        <f>+I197*2</f>
        <v>0</v>
      </c>
      <c r="K197" s="371">
        <f t="shared" si="68"/>
        <v>0</v>
      </c>
      <c r="L197" s="371">
        <f t="shared" si="75"/>
        <v>10337.120000000001</v>
      </c>
      <c r="M197" s="371">
        <f t="shared" si="75"/>
        <v>10337.120000000001</v>
      </c>
      <c r="N197" s="371">
        <f t="shared" si="75"/>
        <v>10337.120000000001</v>
      </c>
      <c r="O197" s="371">
        <f t="shared" si="75"/>
        <v>10337.120000000001</v>
      </c>
      <c r="P197" s="371">
        <f t="shared" ref="P197:P260" si="79">+ROUND($L$3*$F197,2)</f>
        <v>41348.47</v>
      </c>
      <c r="Q197" s="371">
        <f t="shared" si="76"/>
        <v>19197.509999999998</v>
      </c>
      <c r="R197" s="371">
        <f t="shared" si="76"/>
        <v>19197.509999999998</v>
      </c>
      <c r="S197" s="371">
        <f t="shared" si="76"/>
        <v>19197.509999999998</v>
      </c>
      <c r="T197" s="371">
        <f t="shared" si="76"/>
        <v>19197.509999999998</v>
      </c>
      <c r="U197" s="371">
        <f t="shared" ref="U197:U260" si="80">+ROUND($Q$3*$F197,2)</f>
        <v>76790.02</v>
      </c>
      <c r="V197" s="370">
        <f t="shared" ref="V197:V260" si="81">+K197+P197+U197</f>
        <v>118138.49</v>
      </c>
      <c r="W197" s="369" t="s">
        <v>14904</v>
      </c>
      <c r="X197" s="369" t="s">
        <v>939</v>
      </c>
      <c r="Y197" s="270">
        <v>37020.787783372318</v>
      </c>
      <c r="Z197" s="377">
        <f t="shared" ref="Z197:Z260" si="82">ROUND(+K197/(1-$AB$2),2)</f>
        <v>0</v>
      </c>
      <c r="AA197" s="376">
        <f t="shared" ref="AA197:AA260" si="83">ROUND(+P197/(1-$AB$2),2)</f>
        <v>44460.72</v>
      </c>
      <c r="AB197" s="376">
        <f t="shared" ref="AB197:AB260" si="84">ROUND(+U197/(1-$AB$2),2)</f>
        <v>82569.91</v>
      </c>
      <c r="AC197" s="375">
        <f t="shared" ref="AC197:AC260" si="85">+ROUND(Z197/$Y197,2)</f>
        <v>0</v>
      </c>
      <c r="AD197" s="374">
        <f t="shared" ref="AD197:AD260" si="86">+ROUND(AA197/$Y197,2)</f>
        <v>1.2</v>
      </c>
      <c r="AE197" s="373">
        <f t="shared" ref="AE197:AE260" si="87">+ROUND(AB197/$Y197,2)</f>
        <v>2.23</v>
      </c>
      <c r="AF197" s="373">
        <f t="shared" ref="AF197:AF260" si="88">+AC197+AD197+AE197</f>
        <v>3.4299999999999997</v>
      </c>
      <c r="AG197" s="375">
        <f t="shared" ref="AG197:AG260" si="89">+ROUND(K197/$Y197,2)</f>
        <v>0</v>
      </c>
      <c r="AH197" s="374">
        <f t="shared" ref="AH197:AH260" si="90">+ROUND(P197/$Y197,2)</f>
        <v>1.1200000000000001</v>
      </c>
      <c r="AI197" s="373">
        <f t="shared" ref="AI197:AI260" si="91">+ROUND(U197/$Y197,2)</f>
        <v>2.0699999999999998</v>
      </c>
      <c r="AJ197" s="373">
        <f t="shared" ref="AJ197:AJ260" si="92">+AG197+AH197+AI197</f>
        <v>3.19</v>
      </c>
      <c r="AK197" s="422">
        <f t="shared" si="69"/>
        <v>0.28000000000000003</v>
      </c>
      <c r="AL197" s="422">
        <f t="shared" si="70"/>
        <v>0.52</v>
      </c>
    </row>
    <row r="198" spans="1:38" x14ac:dyDescent="0.25">
      <c r="A198" s="313">
        <v>1028328</v>
      </c>
      <c r="B198" s="313">
        <v>4403</v>
      </c>
      <c r="C198" s="297">
        <f>INDEX('Final Comp Values'!C:C,MATCH(B198,'Final Comp Values'!B:B,0))</f>
        <v>675270</v>
      </c>
      <c r="D198" s="314" t="s">
        <v>1021</v>
      </c>
      <c r="E198" s="346" t="str">
        <f>INDEX('Final Comp Values'!U:U,MATCH($C198,'Final Comp Values'!$C:$C,0))</f>
        <v/>
      </c>
      <c r="F198" s="346">
        <f>INDEX('Final Comp Values'!V:V,MATCH($C198,'Final Comp Values'!$C:$C,0))</f>
        <v>1.377112569866619E-3</v>
      </c>
      <c r="G198" s="370">
        <f t="shared" si="77"/>
        <v>0</v>
      </c>
      <c r="H198" s="370">
        <f t="shared" si="78"/>
        <v>0</v>
      </c>
      <c r="I198" s="372">
        <v>0</v>
      </c>
      <c r="J198" s="370">
        <f>+I198*2</f>
        <v>0</v>
      </c>
      <c r="K198" s="371">
        <f t="shared" ref="K198:K261" si="93">IF(D198="NSGO",E198*$K$3,0)</f>
        <v>0</v>
      </c>
      <c r="L198" s="371">
        <f t="shared" si="75"/>
        <v>11562.46</v>
      </c>
      <c r="M198" s="371">
        <f t="shared" si="75"/>
        <v>11562.46</v>
      </c>
      <c r="N198" s="371">
        <f t="shared" si="75"/>
        <v>11562.46</v>
      </c>
      <c r="O198" s="371">
        <f t="shared" si="75"/>
        <v>11562.46</v>
      </c>
      <c r="P198" s="371">
        <f t="shared" si="79"/>
        <v>46249.83</v>
      </c>
      <c r="Q198" s="371">
        <f t="shared" si="76"/>
        <v>21473.14</v>
      </c>
      <c r="R198" s="371">
        <f t="shared" si="76"/>
        <v>21473.14</v>
      </c>
      <c r="S198" s="371">
        <f t="shared" si="76"/>
        <v>21473.14</v>
      </c>
      <c r="T198" s="371">
        <f t="shared" si="76"/>
        <v>21473.14</v>
      </c>
      <c r="U198" s="371">
        <f t="shared" si="80"/>
        <v>85892.54</v>
      </c>
      <c r="V198" s="370">
        <f t="shared" si="81"/>
        <v>132142.37</v>
      </c>
      <c r="W198" s="369" t="s">
        <v>14877</v>
      </c>
      <c r="X198" s="369" t="s">
        <v>937</v>
      </c>
      <c r="Y198" s="270">
        <v>35034.628533077281</v>
      </c>
      <c r="Z198" s="377">
        <f t="shared" si="82"/>
        <v>0</v>
      </c>
      <c r="AA198" s="376">
        <f t="shared" si="83"/>
        <v>49731</v>
      </c>
      <c r="AB198" s="376">
        <f t="shared" si="84"/>
        <v>92357.57</v>
      </c>
      <c r="AC198" s="375">
        <f t="shared" si="85"/>
        <v>0</v>
      </c>
      <c r="AD198" s="374">
        <f t="shared" si="86"/>
        <v>1.42</v>
      </c>
      <c r="AE198" s="373">
        <f t="shared" si="87"/>
        <v>2.64</v>
      </c>
      <c r="AF198" s="373">
        <f t="shared" si="88"/>
        <v>4.0600000000000005</v>
      </c>
      <c r="AG198" s="375">
        <f t="shared" si="89"/>
        <v>0</v>
      </c>
      <c r="AH198" s="374">
        <f t="shared" si="90"/>
        <v>1.32</v>
      </c>
      <c r="AI198" s="373">
        <f t="shared" si="91"/>
        <v>2.4500000000000002</v>
      </c>
      <c r="AJ198" s="373">
        <f t="shared" si="92"/>
        <v>3.7700000000000005</v>
      </c>
      <c r="AK198" s="422">
        <f t="shared" ref="AK198:AK261" si="94">ROUND(AH198/4,2)</f>
        <v>0.33</v>
      </c>
      <c r="AL198" s="422">
        <f t="shared" ref="AL198:AL261" si="95">ROUND(AI198/4,2)</f>
        <v>0.61</v>
      </c>
    </row>
    <row r="199" spans="1:38" x14ac:dyDescent="0.25">
      <c r="A199" s="297">
        <v>1026721</v>
      </c>
      <c r="B199" s="297">
        <v>4532</v>
      </c>
      <c r="C199" s="297">
        <f>INDEX('Final Comp Values'!C:C,MATCH(B199,'Final Comp Values'!B:B,0))</f>
        <v>675272</v>
      </c>
      <c r="D199" s="299" t="s">
        <v>915</v>
      </c>
      <c r="E199" s="346">
        <f>INDEX('Final Comp Values'!U:U,MATCH($C199,'Final Comp Values'!$C:$C,0))</f>
        <v>3.3432565170353613E-3</v>
      </c>
      <c r="F199" s="346">
        <f>INDEX('Final Comp Values'!V:V,MATCH($C199,'Final Comp Values'!$C:$C,0))</f>
        <v>2.5497202510589389E-3</v>
      </c>
      <c r="G199" s="370">
        <f t="shared" si="77"/>
        <v>687572.53053036437</v>
      </c>
      <c r="H199" s="370">
        <f t="shared" si="78"/>
        <v>343786.26530000003</v>
      </c>
      <c r="I199" s="372">
        <v>329291.27</v>
      </c>
      <c r="J199" s="372">
        <v>329291.27</v>
      </c>
      <c r="K199" s="371">
        <f t="shared" si="93"/>
        <v>315496.52728538064</v>
      </c>
      <c r="L199" s="371">
        <f t="shared" si="75"/>
        <v>21407.86</v>
      </c>
      <c r="M199" s="371">
        <f t="shared" si="75"/>
        <v>21407.86</v>
      </c>
      <c r="N199" s="371">
        <f t="shared" si="75"/>
        <v>21407.86</v>
      </c>
      <c r="O199" s="371">
        <f t="shared" si="75"/>
        <v>21407.86</v>
      </c>
      <c r="P199" s="371">
        <f t="shared" si="79"/>
        <v>85631.43</v>
      </c>
      <c r="Q199" s="371">
        <f t="shared" si="76"/>
        <v>39757.449999999997</v>
      </c>
      <c r="R199" s="371">
        <f t="shared" si="76"/>
        <v>39757.449999999997</v>
      </c>
      <c r="S199" s="371">
        <f t="shared" si="76"/>
        <v>39757.449999999997</v>
      </c>
      <c r="T199" s="371">
        <f t="shared" si="76"/>
        <v>39757.449999999997</v>
      </c>
      <c r="U199" s="371">
        <f t="shared" si="80"/>
        <v>159029.79999999999</v>
      </c>
      <c r="V199" s="370">
        <f t="shared" si="81"/>
        <v>560157.75728538062</v>
      </c>
      <c r="W199" s="369" t="s">
        <v>14878</v>
      </c>
      <c r="X199" s="369" t="s">
        <v>941</v>
      </c>
      <c r="Y199" s="270">
        <v>38595.893614676956</v>
      </c>
      <c r="Z199" s="377">
        <f t="shared" si="82"/>
        <v>339243.58</v>
      </c>
      <c r="AA199" s="376">
        <f t="shared" si="83"/>
        <v>92076.81</v>
      </c>
      <c r="AB199" s="376">
        <f t="shared" si="84"/>
        <v>170999.78</v>
      </c>
      <c r="AC199" s="375">
        <f t="shared" si="85"/>
        <v>8.7899999999999991</v>
      </c>
      <c r="AD199" s="374">
        <f t="shared" si="86"/>
        <v>2.39</v>
      </c>
      <c r="AE199" s="373">
        <f t="shared" si="87"/>
        <v>4.43</v>
      </c>
      <c r="AF199" s="373">
        <f t="shared" si="88"/>
        <v>15.61</v>
      </c>
      <c r="AG199" s="375">
        <f t="shared" si="89"/>
        <v>8.17</v>
      </c>
      <c r="AH199" s="374">
        <f t="shared" si="90"/>
        <v>2.2200000000000002</v>
      </c>
      <c r="AI199" s="373">
        <f t="shared" si="91"/>
        <v>4.12</v>
      </c>
      <c r="AJ199" s="373">
        <f t="shared" si="92"/>
        <v>14.510000000000002</v>
      </c>
      <c r="AK199" s="422">
        <f t="shared" si="94"/>
        <v>0.56000000000000005</v>
      </c>
      <c r="AL199" s="422">
        <f t="shared" si="95"/>
        <v>1.03</v>
      </c>
    </row>
    <row r="200" spans="1:38" x14ac:dyDescent="0.25">
      <c r="A200" s="313">
        <v>1004487</v>
      </c>
      <c r="B200" s="313">
        <v>5061</v>
      </c>
      <c r="C200" s="297">
        <f>INDEX('Final Comp Values'!C:C,MATCH(B200,'Final Comp Values'!B:B,0))</f>
        <v>675274</v>
      </c>
      <c r="D200" s="314" t="s">
        <v>1021</v>
      </c>
      <c r="E200" s="346" t="str">
        <f>INDEX('Final Comp Values'!U:U,MATCH($C200,'Final Comp Values'!$C:$C,0))</f>
        <v/>
      </c>
      <c r="F200" s="346">
        <f>INDEX('Final Comp Values'!V:V,MATCH($C200,'Final Comp Values'!$C:$C,0))</f>
        <v>2.1077561868613516E-3</v>
      </c>
      <c r="G200" s="370">
        <f t="shared" si="77"/>
        <v>0</v>
      </c>
      <c r="H200" s="370">
        <f t="shared" si="78"/>
        <v>0</v>
      </c>
      <c r="I200" s="372">
        <v>0</v>
      </c>
      <c r="J200" s="370">
        <f>+I200*2</f>
        <v>0</v>
      </c>
      <c r="K200" s="371">
        <f t="shared" si="93"/>
        <v>0</v>
      </c>
      <c r="L200" s="371">
        <f t="shared" si="75"/>
        <v>17697.060000000001</v>
      </c>
      <c r="M200" s="371">
        <f t="shared" si="75"/>
        <v>17697.060000000001</v>
      </c>
      <c r="N200" s="371">
        <f t="shared" si="75"/>
        <v>17697.060000000001</v>
      </c>
      <c r="O200" s="371">
        <f t="shared" si="75"/>
        <v>17697.060000000001</v>
      </c>
      <c r="P200" s="371">
        <f t="shared" si="79"/>
        <v>70788.23</v>
      </c>
      <c r="Q200" s="371">
        <f t="shared" si="76"/>
        <v>32865.96</v>
      </c>
      <c r="R200" s="371">
        <f t="shared" si="76"/>
        <v>32865.96</v>
      </c>
      <c r="S200" s="371">
        <f t="shared" si="76"/>
        <v>32865.96</v>
      </c>
      <c r="T200" s="371">
        <f t="shared" si="76"/>
        <v>32865.96</v>
      </c>
      <c r="U200" s="371">
        <f t="shared" si="80"/>
        <v>131463.85</v>
      </c>
      <c r="V200" s="370">
        <f t="shared" si="81"/>
        <v>202252.08000000002</v>
      </c>
      <c r="W200" s="369" t="s">
        <v>14894</v>
      </c>
      <c r="X200" s="369" t="s">
        <v>930</v>
      </c>
      <c r="Y200" s="270">
        <v>46984.658324669057</v>
      </c>
      <c r="Z200" s="377">
        <f t="shared" si="82"/>
        <v>0</v>
      </c>
      <c r="AA200" s="376">
        <f t="shared" si="83"/>
        <v>76116.38</v>
      </c>
      <c r="AB200" s="376">
        <f t="shared" si="84"/>
        <v>141358.98000000001</v>
      </c>
      <c r="AC200" s="375">
        <f t="shared" si="85"/>
        <v>0</v>
      </c>
      <c r="AD200" s="374">
        <f t="shared" si="86"/>
        <v>1.62</v>
      </c>
      <c r="AE200" s="373">
        <f t="shared" si="87"/>
        <v>3.01</v>
      </c>
      <c r="AF200" s="373">
        <f t="shared" si="88"/>
        <v>4.63</v>
      </c>
      <c r="AG200" s="375">
        <f t="shared" si="89"/>
        <v>0</v>
      </c>
      <c r="AH200" s="374">
        <f t="shared" si="90"/>
        <v>1.51</v>
      </c>
      <c r="AI200" s="373">
        <f t="shared" si="91"/>
        <v>2.8</v>
      </c>
      <c r="AJ200" s="373">
        <f t="shared" si="92"/>
        <v>4.3099999999999996</v>
      </c>
      <c r="AK200" s="422">
        <f t="shared" si="94"/>
        <v>0.38</v>
      </c>
      <c r="AL200" s="422">
        <f t="shared" si="95"/>
        <v>0.7</v>
      </c>
    </row>
    <row r="201" spans="1:38" x14ac:dyDescent="0.25">
      <c r="A201" s="311">
        <v>1028533</v>
      </c>
      <c r="B201" s="311">
        <v>4832</v>
      </c>
      <c r="C201" s="297">
        <f>INDEX('Final Comp Values'!C:C,MATCH(B201,'Final Comp Values'!B:B,0))</f>
        <v>675277</v>
      </c>
      <c r="D201" s="312" t="s">
        <v>915</v>
      </c>
      <c r="E201" s="346">
        <f>INDEX('Final Comp Values'!U:U,MATCH($C201,'Final Comp Values'!$C:$C,0))</f>
        <v>1.3571794273179367E-3</v>
      </c>
      <c r="F201" s="346">
        <f>INDEX('Final Comp Values'!V:V,MATCH($C201,'Final Comp Values'!$C:$C,0))</f>
        <v>1.0350470723741107E-3</v>
      </c>
      <c r="G201" s="370">
        <f t="shared" si="77"/>
        <v>279116.86957608181</v>
      </c>
      <c r="H201" s="370">
        <f t="shared" si="78"/>
        <v>139558.43479999999</v>
      </c>
      <c r="I201" s="372">
        <v>133674</v>
      </c>
      <c r="J201" s="372">
        <v>133674</v>
      </c>
      <c r="K201" s="371">
        <f t="shared" si="93"/>
        <v>128074.34728390655</v>
      </c>
      <c r="L201" s="371">
        <f t="shared" si="75"/>
        <v>8690.42</v>
      </c>
      <c r="M201" s="371">
        <f t="shared" si="75"/>
        <v>8690.42</v>
      </c>
      <c r="N201" s="371">
        <f t="shared" si="75"/>
        <v>8690.42</v>
      </c>
      <c r="O201" s="371">
        <f t="shared" si="75"/>
        <v>8690.42</v>
      </c>
      <c r="P201" s="371">
        <f t="shared" si="79"/>
        <v>34761.68</v>
      </c>
      <c r="Q201" s="371">
        <f t="shared" si="76"/>
        <v>16139.35</v>
      </c>
      <c r="R201" s="371">
        <f t="shared" si="76"/>
        <v>16139.35</v>
      </c>
      <c r="S201" s="371">
        <f t="shared" si="76"/>
        <v>16139.35</v>
      </c>
      <c r="T201" s="371">
        <f t="shared" si="76"/>
        <v>16139.35</v>
      </c>
      <c r="U201" s="371">
        <f t="shared" si="80"/>
        <v>64557.41</v>
      </c>
      <c r="V201" s="370">
        <f t="shared" si="81"/>
        <v>227393.43728390656</v>
      </c>
      <c r="W201" s="369" t="s">
        <v>14914</v>
      </c>
      <c r="X201" s="369" t="s">
        <v>940</v>
      </c>
      <c r="Y201" s="270">
        <v>19767.512521458313</v>
      </c>
      <c r="Z201" s="377">
        <f t="shared" si="82"/>
        <v>137714.35</v>
      </c>
      <c r="AA201" s="376">
        <f t="shared" si="83"/>
        <v>37378.15</v>
      </c>
      <c r="AB201" s="376">
        <f t="shared" si="84"/>
        <v>69416.570000000007</v>
      </c>
      <c r="AC201" s="375">
        <f t="shared" si="85"/>
        <v>6.97</v>
      </c>
      <c r="AD201" s="374">
        <f t="shared" si="86"/>
        <v>1.89</v>
      </c>
      <c r="AE201" s="373">
        <f t="shared" si="87"/>
        <v>3.51</v>
      </c>
      <c r="AF201" s="373">
        <f t="shared" si="88"/>
        <v>12.37</v>
      </c>
      <c r="AG201" s="375">
        <f t="shared" si="89"/>
        <v>6.48</v>
      </c>
      <c r="AH201" s="374">
        <f t="shared" si="90"/>
        <v>1.76</v>
      </c>
      <c r="AI201" s="373">
        <f t="shared" si="91"/>
        <v>3.27</v>
      </c>
      <c r="AJ201" s="373">
        <f t="shared" si="92"/>
        <v>11.51</v>
      </c>
      <c r="AK201" s="422">
        <f t="shared" si="94"/>
        <v>0.44</v>
      </c>
      <c r="AL201" s="422">
        <f t="shared" si="95"/>
        <v>0.82</v>
      </c>
    </row>
    <row r="202" spans="1:38" x14ac:dyDescent="0.25">
      <c r="A202" s="297">
        <v>1028815</v>
      </c>
      <c r="B202" s="297">
        <v>4773</v>
      </c>
      <c r="C202" s="297">
        <f>INDEX('Final Comp Values'!C:C,MATCH(B202,'Final Comp Values'!B:B,0))</f>
        <v>675279</v>
      </c>
      <c r="D202" s="299" t="s">
        <v>915</v>
      </c>
      <c r="E202" s="346">
        <f>INDEX('Final Comp Values'!U:U,MATCH($C202,'Final Comp Values'!$C:$C,0))</f>
        <v>8.1988798115331728E-4</v>
      </c>
      <c r="F202" s="346">
        <f>INDEX('Final Comp Values'!V:V,MATCH($C202,'Final Comp Values'!$C:$C,0))</f>
        <v>6.2528405418325016E-4</v>
      </c>
      <c r="G202" s="370">
        <f t="shared" si="77"/>
        <v>168617.76865776032</v>
      </c>
      <c r="H202" s="370">
        <f t="shared" si="78"/>
        <v>84308.884300000005</v>
      </c>
      <c r="I202" s="372">
        <v>80754.19</v>
      </c>
      <c r="J202" s="372">
        <v>80754.19</v>
      </c>
      <c r="K202" s="371">
        <f t="shared" si="93"/>
        <v>77371.212618250094</v>
      </c>
      <c r="L202" s="371">
        <f t="shared" si="75"/>
        <v>5249.99</v>
      </c>
      <c r="M202" s="371">
        <f t="shared" si="75"/>
        <v>5249.99</v>
      </c>
      <c r="N202" s="371">
        <f t="shared" si="75"/>
        <v>5249.99</v>
      </c>
      <c r="O202" s="371">
        <f t="shared" si="75"/>
        <v>5249.99</v>
      </c>
      <c r="P202" s="371">
        <f t="shared" si="79"/>
        <v>20999.94</v>
      </c>
      <c r="Q202" s="371">
        <f t="shared" si="76"/>
        <v>9749.9699999999993</v>
      </c>
      <c r="R202" s="371">
        <f t="shared" si="76"/>
        <v>9749.9699999999993</v>
      </c>
      <c r="S202" s="371">
        <f t="shared" si="76"/>
        <v>9749.9699999999993</v>
      </c>
      <c r="T202" s="371">
        <f t="shared" si="76"/>
        <v>9749.9699999999993</v>
      </c>
      <c r="U202" s="371">
        <f t="shared" si="80"/>
        <v>38999.89</v>
      </c>
      <c r="V202" s="370">
        <f t="shared" si="81"/>
        <v>137371.0426182501</v>
      </c>
      <c r="W202" s="369" t="s">
        <v>14946</v>
      </c>
      <c r="X202" s="369" t="s">
        <v>913</v>
      </c>
      <c r="Y202" s="270">
        <v>30550.305097874538</v>
      </c>
      <c r="Z202" s="377">
        <f t="shared" si="82"/>
        <v>83194.850000000006</v>
      </c>
      <c r="AA202" s="376">
        <f t="shared" si="83"/>
        <v>22580.58</v>
      </c>
      <c r="AB202" s="376">
        <f t="shared" si="84"/>
        <v>41935.370000000003</v>
      </c>
      <c r="AC202" s="375">
        <f t="shared" si="85"/>
        <v>2.72</v>
      </c>
      <c r="AD202" s="374">
        <f t="shared" si="86"/>
        <v>0.74</v>
      </c>
      <c r="AE202" s="373">
        <f t="shared" si="87"/>
        <v>1.37</v>
      </c>
      <c r="AF202" s="373">
        <f t="shared" si="88"/>
        <v>4.83</v>
      </c>
      <c r="AG202" s="375">
        <f t="shared" si="89"/>
        <v>2.5299999999999998</v>
      </c>
      <c r="AH202" s="374">
        <f t="shared" si="90"/>
        <v>0.69</v>
      </c>
      <c r="AI202" s="373">
        <f t="shared" si="91"/>
        <v>1.28</v>
      </c>
      <c r="AJ202" s="373">
        <f t="shared" si="92"/>
        <v>4.5</v>
      </c>
      <c r="AK202" s="422">
        <f t="shared" si="94"/>
        <v>0.17</v>
      </c>
      <c r="AL202" s="422">
        <f t="shared" si="95"/>
        <v>0.32</v>
      </c>
    </row>
    <row r="203" spans="1:38" x14ac:dyDescent="0.25">
      <c r="A203" s="313">
        <v>1004469</v>
      </c>
      <c r="B203" s="313">
        <v>4731</v>
      </c>
      <c r="C203" s="297">
        <f>INDEX('Final Comp Values'!C:C,MATCH(B203,'Final Comp Values'!B:B,0))</f>
        <v>675282</v>
      </c>
      <c r="D203" s="314" t="s">
        <v>1021</v>
      </c>
      <c r="E203" s="346" t="str">
        <f>INDEX('Final Comp Values'!U:U,MATCH($C203,'Final Comp Values'!$C:$C,0))</f>
        <v/>
      </c>
      <c r="F203" s="346">
        <f>INDEX('Final Comp Values'!V:V,MATCH($C203,'Final Comp Values'!$C:$C,0))</f>
        <v>1.4170343345065372E-3</v>
      </c>
      <c r="G203" s="370">
        <f t="shared" si="77"/>
        <v>0</v>
      </c>
      <c r="H203" s="370">
        <f t="shared" si="78"/>
        <v>0</v>
      </c>
      <c r="I203" s="372">
        <v>0</v>
      </c>
      <c r="J203" s="370">
        <f>+I203*2</f>
        <v>0</v>
      </c>
      <c r="K203" s="371">
        <f t="shared" si="93"/>
        <v>0</v>
      </c>
      <c r="L203" s="371">
        <f t="shared" si="75"/>
        <v>11897.65</v>
      </c>
      <c r="M203" s="371">
        <f t="shared" si="75"/>
        <v>11897.65</v>
      </c>
      <c r="N203" s="371">
        <f t="shared" si="75"/>
        <v>11897.65</v>
      </c>
      <c r="O203" s="371">
        <f t="shared" si="75"/>
        <v>11897.65</v>
      </c>
      <c r="P203" s="371">
        <f t="shared" si="79"/>
        <v>47590.59</v>
      </c>
      <c r="Q203" s="371">
        <f t="shared" si="76"/>
        <v>22095.63</v>
      </c>
      <c r="R203" s="371">
        <f t="shared" si="76"/>
        <v>22095.63</v>
      </c>
      <c r="S203" s="371">
        <f t="shared" si="76"/>
        <v>22095.63</v>
      </c>
      <c r="T203" s="371">
        <f t="shared" si="76"/>
        <v>22095.63</v>
      </c>
      <c r="U203" s="371">
        <f t="shared" si="80"/>
        <v>88382.52</v>
      </c>
      <c r="V203" s="370">
        <f t="shared" si="81"/>
        <v>135973.10999999999</v>
      </c>
      <c r="W203" s="369" t="s">
        <v>14906</v>
      </c>
      <c r="X203" s="369" t="s">
        <v>923</v>
      </c>
      <c r="Y203" s="270">
        <v>10494.176731500442</v>
      </c>
      <c r="Z203" s="377">
        <f t="shared" si="82"/>
        <v>0</v>
      </c>
      <c r="AA203" s="376">
        <f t="shared" si="83"/>
        <v>51172.68</v>
      </c>
      <c r="AB203" s="376">
        <f t="shared" si="84"/>
        <v>95034.97</v>
      </c>
      <c r="AC203" s="375">
        <f t="shared" si="85"/>
        <v>0</v>
      </c>
      <c r="AD203" s="374">
        <f t="shared" si="86"/>
        <v>4.88</v>
      </c>
      <c r="AE203" s="373">
        <f t="shared" si="87"/>
        <v>9.06</v>
      </c>
      <c r="AF203" s="373">
        <f t="shared" si="88"/>
        <v>13.940000000000001</v>
      </c>
      <c r="AG203" s="375">
        <f t="shared" si="89"/>
        <v>0</v>
      </c>
      <c r="AH203" s="374">
        <f t="shared" si="90"/>
        <v>4.53</v>
      </c>
      <c r="AI203" s="373">
        <f t="shared" si="91"/>
        <v>8.42</v>
      </c>
      <c r="AJ203" s="373">
        <f t="shared" si="92"/>
        <v>12.95</v>
      </c>
      <c r="AK203" s="422">
        <f t="shared" si="94"/>
        <v>1.1299999999999999</v>
      </c>
      <c r="AL203" s="422">
        <f t="shared" si="95"/>
        <v>2.11</v>
      </c>
    </row>
    <row r="204" spans="1:38" x14ac:dyDescent="0.25">
      <c r="A204" s="313">
        <v>1028176</v>
      </c>
      <c r="B204" s="313">
        <v>5181</v>
      </c>
      <c r="C204" s="297">
        <f>INDEX('Final Comp Values'!C:C,MATCH(B204,'Final Comp Values'!B:B,0))</f>
        <v>675289</v>
      </c>
      <c r="D204" s="314" t="s">
        <v>1021</v>
      </c>
      <c r="E204" s="346" t="str">
        <f>INDEX('Final Comp Values'!U:U,MATCH($C204,'Final Comp Values'!$C:$C,0))</f>
        <v/>
      </c>
      <c r="F204" s="346">
        <f>INDEX('Final Comp Values'!V:V,MATCH($C204,'Final Comp Values'!$C:$C,0))</f>
        <v>2.8104357375870852E-3</v>
      </c>
      <c r="G204" s="370">
        <f t="shared" si="77"/>
        <v>0</v>
      </c>
      <c r="H204" s="370">
        <f t="shared" si="78"/>
        <v>0</v>
      </c>
      <c r="I204" s="372">
        <v>0</v>
      </c>
      <c r="J204" s="370">
        <f>+I204*2</f>
        <v>0</v>
      </c>
      <c r="K204" s="371">
        <f t="shared" si="93"/>
        <v>0</v>
      </c>
      <c r="L204" s="371">
        <f t="shared" si="75"/>
        <v>23596.87</v>
      </c>
      <c r="M204" s="371">
        <f t="shared" si="75"/>
        <v>23596.87</v>
      </c>
      <c r="N204" s="371">
        <f t="shared" si="75"/>
        <v>23596.87</v>
      </c>
      <c r="O204" s="371">
        <f t="shared" si="75"/>
        <v>23596.87</v>
      </c>
      <c r="P204" s="371">
        <f t="shared" si="79"/>
        <v>94387.47</v>
      </c>
      <c r="Q204" s="371">
        <f t="shared" si="76"/>
        <v>43822.75</v>
      </c>
      <c r="R204" s="371">
        <f t="shared" si="76"/>
        <v>43822.75</v>
      </c>
      <c r="S204" s="371">
        <f t="shared" si="76"/>
        <v>43822.75</v>
      </c>
      <c r="T204" s="371">
        <f t="shared" si="76"/>
        <v>43822.75</v>
      </c>
      <c r="U204" s="371">
        <f t="shared" si="80"/>
        <v>175291.01</v>
      </c>
      <c r="V204" s="370">
        <f t="shared" si="81"/>
        <v>269678.48</v>
      </c>
      <c r="W204" s="369" t="s">
        <v>14917</v>
      </c>
      <c r="X204" s="369" t="s">
        <v>939</v>
      </c>
      <c r="Y204" s="270">
        <v>37020.787783372318</v>
      </c>
      <c r="Z204" s="377">
        <f t="shared" si="82"/>
        <v>0</v>
      </c>
      <c r="AA204" s="376">
        <f t="shared" si="83"/>
        <v>101491.9</v>
      </c>
      <c r="AB204" s="376">
        <f t="shared" si="84"/>
        <v>188484.96</v>
      </c>
      <c r="AC204" s="375">
        <f t="shared" si="85"/>
        <v>0</v>
      </c>
      <c r="AD204" s="374">
        <f t="shared" si="86"/>
        <v>2.74</v>
      </c>
      <c r="AE204" s="373">
        <f t="shared" si="87"/>
        <v>5.09</v>
      </c>
      <c r="AF204" s="373">
        <f t="shared" si="88"/>
        <v>7.83</v>
      </c>
      <c r="AG204" s="375">
        <f t="shared" si="89"/>
        <v>0</v>
      </c>
      <c r="AH204" s="374">
        <f t="shared" si="90"/>
        <v>2.5499999999999998</v>
      </c>
      <c r="AI204" s="373">
        <f t="shared" si="91"/>
        <v>4.7300000000000004</v>
      </c>
      <c r="AJ204" s="373">
        <f t="shared" si="92"/>
        <v>7.28</v>
      </c>
      <c r="AK204" s="422">
        <f t="shared" si="94"/>
        <v>0.64</v>
      </c>
      <c r="AL204" s="422">
        <f t="shared" si="95"/>
        <v>1.18</v>
      </c>
    </row>
    <row r="205" spans="1:38" x14ac:dyDescent="0.25">
      <c r="A205" s="297">
        <v>1028745</v>
      </c>
      <c r="B205" s="297">
        <v>4370</v>
      </c>
      <c r="C205" s="297">
        <f>INDEX('Final Comp Values'!C:C,MATCH(B205,'Final Comp Values'!B:B,0))</f>
        <v>675291</v>
      </c>
      <c r="D205" s="299" t="s">
        <v>915</v>
      </c>
      <c r="E205" s="346">
        <f>INDEX('Final Comp Values'!U:U,MATCH($C205,'Final Comp Values'!$C:$C,0))</f>
        <v>7.2235575632104501E-4</v>
      </c>
      <c r="F205" s="346">
        <f>INDEX('Final Comp Values'!V:V,MATCH($C205,'Final Comp Values'!$C:$C,0))</f>
        <v>5.5090152100981723E-4</v>
      </c>
      <c r="G205" s="370">
        <f t="shared" si="77"/>
        <v>148559.33811422309</v>
      </c>
      <c r="H205" s="370">
        <f t="shared" si="78"/>
        <v>74279.669099999999</v>
      </c>
      <c r="I205" s="372">
        <v>71147.83</v>
      </c>
      <c r="J205" s="372">
        <v>71147.83</v>
      </c>
      <c r="K205" s="371">
        <f t="shared" si="93"/>
        <v>68167.288816350148</v>
      </c>
      <c r="L205" s="371">
        <f t="shared" ref="L205:O224" si="96">ROUND($P205/4,2)</f>
        <v>4625.46</v>
      </c>
      <c r="M205" s="371">
        <f t="shared" si="96"/>
        <v>4625.46</v>
      </c>
      <c r="N205" s="371">
        <f t="shared" si="96"/>
        <v>4625.46</v>
      </c>
      <c r="O205" s="371">
        <f t="shared" si="96"/>
        <v>4625.46</v>
      </c>
      <c r="P205" s="371">
        <f t="shared" si="79"/>
        <v>18501.830000000002</v>
      </c>
      <c r="Q205" s="371">
        <f t="shared" ref="Q205:T224" si="97">ROUND($U205/4,2)</f>
        <v>8590.14</v>
      </c>
      <c r="R205" s="371">
        <f t="shared" si="97"/>
        <v>8590.14</v>
      </c>
      <c r="S205" s="371">
        <f t="shared" si="97"/>
        <v>8590.14</v>
      </c>
      <c r="T205" s="371">
        <f t="shared" si="97"/>
        <v>8590.14</v>
      </c>
      <c r="U205" s="371">
        <f t="shared" si="80"/>
        <v>34360.54</v>
      </c>
      <c r="V205" s="370">
        <f t="shared" si="81"/>
        <v>121029.65881635016</v>
      </c>
      <c r="W205" s="369" t="s">
        <v>14926</v>
      </c>
      <c r="X205" s="369" t="s">
        <v>923</v>
      </c>
      <c r="Y205" s="270">
        <v>10494.176731500442</v>
      </c>
      <c r="Z205" s="377">
        <f t="shared" si="82"/>
        <v>73298.16</v>
      </c>
      <c r="AA205" s="376">
        <f t="shared" si="83"/>
        <v>19894.439999999999</v>
      </c>
      <c r="AB205" s="376">
        <f t="shared" si="84"/>
        <v>36946.82</v>
      </c>
      <c r="AC205" s="375">
        <f t="shared" si="85"/>
        <v>6.98</v>
      </c>
      <c r="AD205" s="374">
        <f t="shared" si="86"/>
        <v>1.9</v>
      </c>
      <c r="AE205" s="373">
        <f t="shared" si="87"/>
        <v>3.52</v>
      </c>
      <c r="AF205" s="373">
        <f t="shared" si="88"/>
        <v>12.4</v>
      </c>
      <c r="AG205" s="375">
        <f t="shared" si="89"/>
        <v>6.5</v>
      </c>
      <c r="AH205" s="374">
        <f t="shared" si="90"/>
        <v>1.76</v>
      </c>
      <c r="AI205" s="373">
        <f t="shared" si="91"/>
        <v>3.27</v>
      </c>
      <c r="AJ205" s="373">
        <f t="shared" si="92"/>
        <v>11.53</v>
      </c>
      <c r="AK205" s="422">
        <f t="shared" si="94"/>
        <v>0.44</v>
      </c>
      <c r="AL205" s="422">
        <f t="shared" si="95"/>
        <v>0.82</v>
      </c>
    </row>
    <row r="206" spans="1:38" x14ac:dyDescent="0.25">
      <c r="A206" s="313">
        <v>1016127</v>
      </c>
      <c r="B206" s="313">
        <v>4149</v>
      </c>
      <c r="C206" s="297">
        <f>INDEX('Final Comp Values'!C:C,MATCH(B206,'Final Comp Values'!B:B,0))</f>
        <v>675295</v>
      </c>
      <c r="D206" s="314" t="s">
        <v>1021</v>
      </c>
      <c r="E206" s="346" t="str">
        <f>INDEX('Final Comp Values'!U:U,MATCH($C206,'Final Comp Values'!$C:$C,0))</f>
        <v/>
      </c>
      <c r="F206" s="346">
        <f>INDEX('Final Comp Values'!V:V,MATCH($C206,'Final Comp Values'!$C:$C,0))</f>
        <v>1.6201268966015939E-3</v>
      </c>
      <c r="G206" s="370">
        <f t="shared" si="77"/>
        <v>0</v>
      </c>
      <c r="H206" s="370">
        <f t="shared" si="78"/>
        <v>0</v>
      </c>
      <c r="I206" s="372">
        <v>0</v>
      </c>
      <c r="J206" s="370">
        <f>+I206*2</f>
        <v>0</v>
      </c>
      <c r="K206" s="371">
        <f t="shared" si="93"/>
        <v>0</v>
      </c>
      <c r="L206" s="371">
        <f t="shared" si="96"/>
        <v>13602.85</v>
      </c>
      <c r="M206" s="371">
        <f t="shared" si="96"/>
        <v>13602.85</v>
      </c>
      <c r="N206" s="371">
        <f t="shared" si="96"/>
        <v>13602.85</v>
      </c>
      <c r="O206" s="371">
        <f t="shared" si="96"/>
        <v>13602.85</v>
      </c>
      <c r="P206" s="371">
        <f t="shared" si="79"/>
        <v>54411.38</v>
      </c>
      <c r="Q206" s="371">
        <f t="shared" si="97"/>
        <v>25262.43</v>
      </c>
      <c r="R206" s="371">
        <f t="shared" si="97"/>
        <v>25262.43</v>
      </c>
      <c r="S206" s="371">
        <f t="shared" si="97"/>
        <v>25262.43</v>
      </c>
      <c r="T206" s="371">
        <f t="shared" si="97"/>
        <v>25262.43</v>
      </c>
      <c r="U206" s="371">
        <f t="shared" si="80"/>
        <v>101049.7</v>
      </c>
      <c r="V206" s="370">
        <f t="shared" si="81"/>
        <v>155461.07999999999</v>
      </c>
      <c r="W206" s="369" t="s">
        <v>14909</v>
      </c>
      <c r="X206" s="369" t="s">
        <v>920</v>
      </c>
      <c r="Y206" s="270">
        <v>27007.378265823281</v>
      </c>
      <c r="Z206" s="377">
        <f t="shared" si="82"/>
        <v>0</v>
      </c>
      <c r="AA206" s="376">
        <f t="shared" si="83"/>
        <v>58506.86</v>
      </c>
      <c r="AB206" s="376">
        <f t="shared" si="84"/>
        <v>108655.59</v>
      </c>
      <c r="AC206" s="375">
        <f t="shared" si="85"/>
        <v>0</v>
      </c>
      <c r="AD206" s="374">
        <f t="shared" si="86"/>
        <v>2.17</v>
      </c>
      <c r="AE206" s="373">
        <f t="shared" si="87"/>
        <v>4.0199999999999996</v>
      </c>
      <c r="AF206" s="373">
        <f t="shared" si="88"/>
        <v>6.1899999999999995</v>
      </c>
      <c r="AG206" s="375">
        <f t="shared" si="89"/>
        <v>0</v>
      </c>
      <c r="AH206" s="374">
        <f t="shared" si="90"/>
        <v>2.0099999999999998</v>
      </c>
      <c r="AI206" s="373">
        <f t="shared" si="91"/>
        <v>3.74</v>
      </c>
      <c r="AJ206" s="373">
        <f t="shared" si="92"/>
        <v>5.75</v>
      </c>
      <c r="AK206" s="422">
        <f t="shared" si="94"/>
        <v>0.5</v>
      </c>
      <c r="AL206" s="422">
        <f t="shared" si="95"/>
        <v>0.94</v>
      </c>
    </row>
    <row r="207" spans="1:38" x14ac:dyDescent="0.25">
      <c r="A207" s="297">
        <v>1026184</v>
      </c>
      <c r="B207" s="297">
        <v>4746</v>
      </c>
      <c r="C207" s="297">
        <f>INDEX('Final Comp Values'!C:C,MATCH(B207,'Final Comp Values'!B:B,0))</f>
        <v>675307</v>
      </c>
      <c r="D207" s="299" t="s">
        <v>915</v>
      </c>
      <c r="E207" s="346">
        <f>INDEX('Final Comp Values'!U:U,MATCH($C207,'Final Comp Values'!$C:$C,0))</f>
        <v>1.1366825240895337E-3</v>
      </c>
      <c r="F207" s="346">
        <f>INDEX('Final Comp Values'!V:V,MATCH($C207,'Final Comp Values'!$C:$C,0))</f>
        <v>8.6688605433898262E-4</v>
      </c>
      <c r="G207" s="370">
        <f t="shared" si="77"/>
        <v>233769.58229664198</v>
      </c>
      <c r="H207" s="370">
        <f t="shared" si="78"/>
        <v>116884.7911</v>
      </c>
      <c r="I207" s="372">
        <v>111956.6</v>
      </c>
      <c r="J207" s="372"/>
      <c r="K207" s="371">
        <f t="shared" si="93"/>
        <v>107266.4891697378</v>
      </c>
      <c r="L207" s="371">
        <f t="shared" si="96"/>
        <v>7278.51</v>
      </c>
      <c r="M207" s="371">
        <f t="shared" si="96"/>
        <v>7278.51</v>
      </c>
      <c r="N207" s="371">
        <f t="shared" si="96"/>
        <v>7278.51</v>
      </c>
      <c r="O207" s="371">
        <f t="shared" si="96"/>
        <v>7278.51</v>
      </c>
      <c r="P207" s="371">
        <f t="shared" si="79"/>
        <v>29114.05</v>
      </c>
      <c r="Q207" s="371">
        <f t="shared" si="97"/>
        <v>13517.24</v>
      </c>
      <c r="R207" s="371">
        <f t="shared" si="97"/>
        <v>13517.24</v>
      </c>
      <c r="S207" s="371">
        <f t="shared" si="97"/>
        <v>13517.24</v>
      </c>
      <c r="T207" s="371">
        <f t="shared" si="97"/>
        <v>13517.24</v>
      </c>
      <c r="U207" s="371">
        <f t="shared" si="80"/>
        <v>54068.959999999999</v>
      </c>
      <c r="V207" s="370">
        <f t="shared" si="81"/>
        <v>190449.4991697378</v>
      </c>
      <c r="W207" s="369" t="s">
        <v>14972</v>
      </c>
      <c r="X207" s="369" t="s">
        <v>925</v>
      </c>
      <c r="Y207" s="270">
        <v>28279.08911159166</v>
      </c>
      <c r="Z207" s="377">
        <f t="shared" si="82"/>
        <v>115340.31</v>
      </c>
      <c r="AA207" s="376">
        <f t="shared" si="83"/>
        <v>31305.43</v>
      </c>
      <c r="AB207" s="376">
        <f t="shared" si="84"/>
        <v>58138.67</v>
      </c>
      <c r="AC207" s="375">
        <f t="shared" si="85"/>
        <v>4.08</v>
      </c>
      <c r="AD207" s="374">
        <f t="shared" si="86"/>
        <v>1.1100000000000001</v>
      </c>
      <c r="AE207" s="373">
        <f t="shared" si="87"/>
        <v>2.06</v>
      </c>
      <c r="AF207" s="373">
        <f t="shared" si="88"/>
        <v>7.25</v>
      </c>
      <c r="AG207" s="375">
        <f t="shared" si="89"/>
        <v>3.79</v>
      </c>
      <c r="AH207" s="374">
        <f t="shared" si="90"/>
        <v>1.03</v>
      </c>
      <c r="AI207" s="373">
        <f t="shared" si="91"/>
        <v>1.91</v>
      </c>
      <c r="AJ207" s="373">
        <f t="shared" si="92"/>
        <v>6.73</v>
      </c>
      <c r="AK207" s="422">
        <f t="shared" si="94"/>
        <v>0.26</v>
      </c>
      <c r="AL207" s="422">
        <f t="shared" si="95"/>
        <v>0.48</v>
      </c>
    </row>
    <row r="208" spans="1:38" x14ac:dyDescent="0.25">
      <c r="A208" s="297">
        <v>1026678</v>
      </c>
      <c r="B208" s="297">
        <v>4833</v>
      </c>
      <c r="C208" s="297">
        <f>INDEX('Final Comp Values'!C:C,MATCH(B208,'Final Comp Values'!B:B,0))</f>
        <v>675309</v>
      </c>
      <c r="D208" s="299" t="s">
        <v>915</v>
      </c>
      <c r="E208" s="346">
        <f>INDEX('Final Comp Values'!U:U,MATCH($C208,'Final Comp Values'!$C:$C,0))</f>
        <v>3.5651114639006693E-3</v>
      </c>
      <c r="F208" s="346">
        <f>INDEX('Final Comp Values'!V:V,MATCH($C208,'Final Comp Values'!$C:$C,0))</f>
        <v>2.7189169752521781E-3</v>
      </c>
      <c r="G208" s="370">
        <f t="shared" si="77"/>
        <v>733199.11241230904</v>
      </c>
      <c r="H208" s="370">
        <f t="shared" si="78"/>
        <v>366599.55619999999</v>
      </c>
      <c r="I208" s="372">
        <v>351142.69</v>
      </c>
      <c r="J208" s="372">
        <v>351142.69</v>
      </c>
      <c r="K208" s="371">
        <f t="shared" si="93"/>
        <v>336432.54130058852</v>
      </c>
      <c r="L208" s="371">
        <f t="shared" si="96"/>
        <v>22828.46</v>
      </c>
      <c r="M208" s="371">
        <f t="shared" si="96"/>
        <v>22828.46</v>
      </c>
      <c r="N208" s="371">
        <f t="shared" si="96"/>
        <v>22828.46</v>
      </c>
      <c r="O208" s="371">
        <f t="shared" si="96"/>
        <v>22828.46</v>
      </c>
      <c r="P208" s="371">
        <f t="shared" si="79"/>
        <v>91313.84</v>
      </c>
      <c r="Q208" s="371">
        <f t="shared" si="97"/>
        <v>42395.71</v>
      </c>
      <c r="R208" s="371">
        <f t="shared" si="97"/>
        <v>42395.71</v>
      </c>
      <c r="S208" s="371">
        <f t="shared" si="97"/>
        <v>42395.71</v>
      </c>
      <c r="T208" s="371">
        <f t="shared" si="97"/>
        <v>42395.71</v>
      </c>
      <c r="U208" s="371">
        <f t="shared" si="80"/>
        <v>169582.85</v>
      </c>
      <c r="V208" s="370">
        <f t="shared" si="81"/>
        <v>597329.23130058846</v>
      </c>
      <c r="W208" s="369" t="s">
        <v>14916</v>
      </c>
      <c r="X208" s="369" t="s">
        <v>935</v>
      </c>
      <c r="Y208" s="270">
        <v>13080.601678231602</v>
      </c>
      <c r="Z208" s="377">
        <f t="shared" si="82"/>
        <v>361755.42</v>
      </c>
      <c r="AA208" s="376">
        <f t="shared" si="83"/>
        <v>98186.92</v>
      </c>
      <c r="AB208" s="376">
        <f t="shared" si="84"/>
        <v>182347.15</v>
      </c>
      <c r="AC208" s="375">
        <f t="shared" si="85"/>
        <v>27.66</v>
      </c>
      <c r="AD208" s="374">
        <f t="shared" si="86"/>
        <v>7.51</v>
      </c>
      <c r="AE208" s="373">
        <f t="shared" si="87"/>
        <v>13.94</v>
      </c>
      <c r="AF208" s="373">
        <f t="shared" si="88"/>
        <v>49.11</v>
      </c>
      <c r="AG208" s="375">
        <f t="shared" si="89"/>
        <v>25.72</v>
      </c>
      <c r="AH208" s="374">
        <f t="shared" si="90"/>
        <v>6.98</v>
      </c>
      <c r="AI208" s="373">
        <f t="shared" si="91"/>
        <v>12.96</v>
      </c>
      <c r="AJ208" s="373">
        <f t="shared" si="92"/>
        <v>45.660000000000004</v>
      </c>
      <c r="AK208" s="422">
        <f t="shared" si="94"/>
        <v>1.75</v>
      </c>
      <c r="AL208" s="422">
        <f t="shared" si="95"/>
        <v>3.24</v>
      </c>
    </row>
    <row r="209" spans="1:38" x14ac:dyDescent="0.25">
      <c r="A209" s="297">
        <v>1026191</v>
      </c>
      <c r="B209" s="297">
        <v>4425</v>
      </c>
      <c r="C209" s="297">
        <f>INDEX('Final Comp Values'!C:C,MATCH(B209,'Final Comp Values'!B:B,0))</f>
        <v>675311</v>
      </c>
      <c r="D209" s="299" t="s">
        <v>915</v>
      </c>
      <c r="E209" s="346">
        <f>INDEX('Final Comp Values'!U:U,MATCH($C209,'Final Comp Values'!$C:$C,0))</f>
        <v>1.5640958941772892E-3</v>
      </c>
      <c r="F209" s="346">
        <f>INDEX('Final Comp Values'!V:V,MATCH($C209,'Final Comp Values'!$C:$C,0))</f>
        <v>1.1928510288281276E-3</v>
      </c>
      <c r="G209" s="370">
        <f t="shared" si="77"/>
        <v>321671.21083047212</v>
      </c>
      <c r="H209" s="370">
        <f t="shared" si="78"/>
        <v>160835.6054</v>
      </c>
      <c r="I209" s="372">
        <v>154054.32</v>
      </c>
      <c r="J209" s="372"/>
      <c r="K209" s="371">
        <f t="shared" si="93"/>
        <v>147600.64638768419</v>
      </c>
      <c r="L209" s="371">
        <f t="shared" si="96"/>
        <v>10015.370000000001</v>
      </c>
      <c r="M209" s="371">
        <f t="shared" si="96"/>
        <v>10015.370000000001</v>
      </c>
      <c r="N209" s="371">
        <f t="shared" si="96"/>
        <v>10015.370000000001</v>
      </c>
      <c r="O209" s="371">
        <f t="shared" si="96"/>
        <v>10015.370000000001</v>
      </c>
      <c r="P209" s="371">
        <f t="shared" si="79"/>
        <v>40061.47</v>
      </c>
      <c r="Q209" s="371">
        <f t="shared" si="97"/>
        <v>18599.97</v>
      </c>
      <c r="R209" s="371">
        <f t="shared" si="97"/>
        <v>18599.97</v>
      </c>
      <c r="S209" s="371">
        <f t="shared" si="97"/>
        <v>18599.97</v>
      </c>
      <c r="T209" s="371">
        <f t="shared" si="97"/>
        <v>18599.97</v>
      </c>
      <c r="U209" s="371">
        <f t="shared" si="80"/>
        <v>74399.87</v>
      </c>
      <c r="V209" s="370">
        <f t="shared" si="81"/>
        <v>262061.98638768418</v>
      </c>
      <c r="W209" s="369" t="s">
        <v>14970</v>
      </c>
      <c r="X209" s="369" t="s">
        <v>925</v>
      </c>
      <c r="Y209" s="270">
        <v>28279.08911159166</v>
      </c>
      <c r="Z209" s="377">
        <f t="shared" si="82"/>
        <v>158710.37</v>
      </c>
      <c r="AA209" s="376">
        <f t="shared" si="83"/>
        <v>43076.85</v>
      </c>
      <c r="AB209" s="376">
        <f t="shared" si="84"/>
        <v>79999.86</v>
      </c>
      <c r="AC209" s="375">
        <f t="shared" si="85"/>
        <v>5.61</v>
      </c>
      <c r="AD209" s="374">
        <f t="shared" si="86"/>
        <v>1.52</v>
      </c>
      <c r="AE209" s="373">
        <f t="shared" si="87"/>
        <v>2.83</v>
      </c>
      <c r="AF209" s="373">
        <f t="shared" si="88"/>
        <v>9.9600000000000009</v>
      </c>
      <c r="AG209" s="375">
        <f t="shared" si="89"/>
        <v>5.22</v>
      </c>
      <c r="AH209" s="374">
        <f t="shared" si="90"/>
        <v>1.42</v>
      </c>
      <c r="AI209" s="373">
        <f t="shared" si="91"/>
        <v>2.63</v>
      </c>
      <c r="AJ209" s="373">
        <f t="shared" si="92"/>
        <v>9.27</v>
      </c>
      <c r="AK209" s="422">
        <f t="shared" si="94"/>
        <v>0.36</v>
      </c>
      <c r="AL209" s="422">
        <f t="shared" si="95"/>
        <v>0.66</v>
      </c>
    </row>
    <row r="210" spans="1:38" x14ac:dyDescent="0.25">
      <c r="A210" s="297">
        <v>1026518</v>
      </c>
      <c r="B210" s="297">
        <v>5267</v>
      </c>
      <c r="C210" s="297">
        <f>INDEX('Final Comp Values'!C:C,MATCH(B210,'Final Comp Values'!B:B,0))</f>
        <v>675312</v>
      </c>
      <c r="D210" s="299" t="s">
        <v>915</v>
      </c>
      <c r="E210" s="346">
        <f>INDEX('Final Comp Values'!U:U,MATCH($C210,'Final Comp Values'!$C:$C,0))</f>
        <v>2.5318871732408119E-3</v>
      </c>
      <c r="F210" s="346">
        <f>INDEX('Final Comp Values'!V:V,MATCH($C210,'Final Comp Values'!$C:$C,0))</f>
        <v>1.9309328991402039E-3</v>
      </c>
      <c r="G210" s="370">
        <f t="shared" si="77"/>
        <v>520706.7007428623</v>
      </c>
      <c r="H210" s="370">
        <f t="shared" si="78"/>
        <v>260353.3504</v>
      </c>
      <c r="I210" s="372">
        <v>249376.12</v>
      </c>
      <c r="J210" s="372">
        <v>249376.12</v>
      </c>
      <c r="K210" s="371">
        <f t="shared" si="93"/>
        <v>238929.20168273951</v>
      </c>
      <c r="L210" s="371">
        <f t="shared" si="96"/>
        <v>16212.42</v>
      </c>
      <c r="M210" s="371">
        <f t="shared" si="96"/>
        <v>16212.42</v>
      </c>
      <c r="N210" s="371">
        <f t="shared" si="96"/>
        <v>16212.42</v>
      </c>
      <c r="O210" s="371">
        <f t="shared" si="96"/>
        <v>16212.42</v>
      </c>
      <c r="P210" s="371">
        <f t="shared" si="79"/>
        <v>64849.68</v>
      </c>
      <c r="Q210" s="371">
        <f t="shared" si="97"/>
        <v>30108.78</v>
      </c>
      <c r="R210" s="371">
        <f t="shared" si="97"/>
        <v>30108.78</v>
      </c>
      <c r="S210" s="371">
        <f t="shared" si="97"/>
        <v>30108.78</v>
      </c>
      <c r="T210" s="371">
        <f t="shared" si="97"/>
        <v>30108.78</v>
      </c>
      <c r="U210" s="371">
        <f t="shared" si="80"/>
        <v>120435.13</v>
      </c>
      <c r="V210" s="370">
        <f t="shared" si="81"/>
        <v>424214.01168273954</v>
      </c>
      <c r="W210" s="369" t="s">
        <v>15040</v>
      </c>
      <c r="X210" s="369" t="s">
        <v>935</v>
      </c>
      <c r="Y210" s="270">
        <v>13080.601678231602</v>
      </c>
      <c r="Z210" s="377">
        <f t="shared" si="82"/>
        <v>256913.12</v>
      </c>
      <c r="AA210" s="376">
        <f t="shared" si="83"/>
        <v>69730.84</v>
      </c>
      <c r="AB210" s="376">
        <f t="shared" si="84"/>
        <v>129500.14</v>
      </c>
      <c r="AC210" s="375">
        <f t="shared" si="85"/>
        <v>19.64</v>
      </c>
      <c r="AD210" s="374">
        <f t="shared" si="86"/>
        <v>5.33</v>
      </c>
      <c r="AE210" s="373">
        <f t="shared" si="87"/>
        <v>9.9</v>
      </c>
      <c r="AF210" s="373">
        <f t="shared" si="88"/>
        <v>34.869999999999997</v>
      </c>
      <c r="AG210" s="375">
        <f t="shared" si="89"/>
        <v>18.27</v>
      </c>
      <c r="AH210" s="374">
        <f t="shared" si="90"/>
        <v>4.96</v>
      </c>
      <c r="AI210" s="373">
        <f t="shared" si="91"/>
        <v>9.2100000000000009</v>
      </c>
      <c r="AJ210" s="373">
        <f t="shared" si="92"/>
        <v>32.44</v>
      </c>
      <c r="AK210" s="422">
        <f t="shared" si="94"/>
        <v>1.24</v>
      </c>
      <c r="AL210" s="422">
        <f t="shared" si="95"/>
        <v>2.2999999999999998</v>
      </c>
    </row>
    <row r="211" spans="1:38" x14ac:dyDescent="0.25">
      <c r="A211" s="313">
        <v>418002</v>
      </c>
      <c r="B211" s="313">
        <v>4180</v>
      </c>
      <c r="C211" s="297">
        <f>INDEX('Final Comp Values'!C:C,MATCH(B211,'Final Comp Values'!B:B,0))</f>
        <v>675320</v>
      </c>
      <c r="D211" s="314" t="s">
        <v>1021</v>
      </c>
      <c r="E211" s="346" t="str">
        <f>INDEX('Final Comp Values'!U:U,MATCH($C211,'Final Comp Values'!$C:$C,0))</f>
        <v/>
      </c>
      <c r="F211" s="346">
        <f>INDEX('Final Comp Values'!V:V,MATCH($C211,'Final Comp Values'!$C:$C,0))</f>
        <v>1.0935173927547458E-3</v>
      </c>
      <c r="G211" s="370">
        <f t="shared" si="77"/>
        <v>0</v>
      </c>
      <c r="H211" s="370">
        <f t="shared" si="78"/>
        <v>0</v>
      </c>
      <c r="I211" s="372">
        <v>0</v>
      </c>
      <c r="J211" s="370">
        <f>+I211*2</f>
        <v>0</v>
      </c>
      <c r="K211" s="371">
        <f t="shared" si="93"/>
        <v>0</v>
      </c>
      <c r="L211" s="371">
        <f t="shared" si="96"/>
        <v>9181.35</v>
      </c>
      <c r="M211" s="371">
        <f t="shared" si="96"/>
        <v>9181.35</v>
      </c>
      <c r="N211" s="371">
        <f t="shared" si="96"/>
        <v>9181.35</v>
      </c>
      <c r="O211" s="371">
        <f t="shared" si="96"/>
        <v>9181.35</v>
      </c>
      <c r="P211" s="371">
        <f t="shared" si="79"/>
        <v>36725.39</v>
      </c>
      <c r="Q211" s="371">
        <f t="shared" si="97"/>
        <v>17051.07</v>
      </c>
      <c r="R211" s="371">
        <f t="shared" si="97"/>
        <v>17051.07</v>
      </c>
      <c r="S211" s="371">
        <f t="shared" si="97"/>
        <v>17051.07</v>
      </c>
      <c r="T211" s="371">
        <f t="shared" si="97"/>
        <v>17051.07</v>
      </c>
      <c r="U211" s="371">
        <f t="shared" si="80"/>
        <v>68204.289999999994</v>
      </c>
      <c r="V211" s="370">
        <f t="shared" si="81"/>
        <v>104929.68</v>
      </c>
      <c r="W211" s="369" t="s">
        <v>14871</v>
      </c>
      <c r="X211" s="369" t="s">
        <v>939</v>
      </c>
      <c r="Y211" s="270">
        <v>37020.787783372318</v>
      </c>
      <c r="Z211" s="377">
        <f t="shared" si="82"/>
        <v>0</v>
      </c>
      <c r="AA211" s="376">
        <f t="shared" si="83"/>
        <v>39489.67</v>
      </c>
      <c r="AB211" s="376">
        <f t="shared" si="84"/>
        <v>73337.95</v>
      </c>
      <c r="AC211" s="375">
        <f t="shared" si="85"/>
        <v>0</v>
      </c>
      <c r="AD211" s="374">
        <f t="shared" si="86"/>
        <v>1.07</v>
      </c>
      <c r="AE211" s="373">
        <f t="shared" si="87"/>
        <v>1.98</v>
      </c>
      <c r="AF211" s="373">
        <f t="shared" si="88"/>
        <v>3.05</v>
      </c>
      <c r="AG211" s="375">
        <f t="shared" si="89"/>
        <v>0</v>
      </c>
      <c r="AH211" s="374">
        <f t="shared" si="90"/>
        <v>0.99</v>
      </c>
      <c r="AI211" s="373">
        <f t="shared" si="91"/>
        <v>1.84</v>
      </c>
      <c r="AJ211" s="373">
        <f t="shared" si="92"/>
        <v>2.83</v>
      </c>
      <c r="AK211" s="422">
        <f t="shared" si="94"/>
        <v>0.25</v>
      </c>
      <c r="AL211" s="422">
        <f t="shared" si="95"/>
        <v>0.46</v>
      </c>
    </row>
    <row r="212" spans="1:38" x14ac:dyDescent="0.25">
      <c r="A212" s="313">
        <v>1012932</v>
      </c>
      <c r="B212" s="313">
        <v>4368</v>
      </c>
      <c r="C212" s="297">
        <f>INDEX('Final Comp Values'!C:C,MATCH(B212,'Final Comp Values'!B:B,0))</f>
        <v>675321</v>
      </c>
      <c r="D212" s="314" t="s">
        <v>1021</v>
      </c>
      <c r="E212" s="346" t="str">
        <f>INDEX('Final Comp Values'!U:U,MATCH($C212,'Final Comp Values'!$C:$C,0))</f>
        <v/>
      </c>
      <c r="F212" s="346">
        <f>INDEX('Final Comp Values'!V:V,MATCH($C212,'Final Comp Values'!$C:$C,0))</f>
        <v>2.8884903198665482E-3</v>
      </c>
      <c r="G212" s="370">
        <f t="shared" si="77"/>
        <v>0</v>
      </c>
      <c r="H212" s="370">
        <f t="shared" si="78"/>
        <v>0</v>
      </c>
      <c r="I212" s="372">
        <v>0</v>
      </c>
      <c r="J212" s="370">
        <f>+I212*2</f>
        <v>0</v>
      </c>
      <c r="K212" s="371">
        <f t="shared" si="93"/>
        <v>0</v>
      </c>
      <c r="L212" s="371">
        <f t="shared" si="96"/>
        <v>24252.23</v>
      </c>
      <c r="M212" s="371">
        <f t="shared" si="96"/>
        <v>24252.23</v>
      </c>
      <c r="N212" s="371">
        <f t="shared" si="96"/>
        <v>24252.23</v>
      </c>
      <c r="O212" s="371">
        <f t="shared" si="96"/>
        <v>24252.23</v>
      </c>
      <c r="P212" s="371">
        <f t="shared" si="79"/>
        <v>97008.9</v>
      </c>
      <c r="Q212" s="371">
        <f t="shared" si="97"/>
        <v>45039.85</v>
      </c>
      <c r="R212" s="371">
        <f t="shared" si="97"/>
        <v>45039.85</v>
      </c>
      <c r="S212" s="371">
        <f t="shared" si="97"/>
        <v>45039.85</v>
      </c>
      <c r="T212" s="371">
        <f t="shared" si="97"/>
        <v>45039.85</v>
      </c>
      <c r="U212" s="371">
        <f t="shared" si="80"/>
        <v>180159.39</v>
      </c>
      <c r="V212" s="370">
        <f t="shared" si="81"/>
        <v>277168.29000000004</v>
      </c>
      <c r="W212" s="369" t="s">
        <v>14892</v>
      </c>
      <c r="X212" s="369" t="s">
        <v>930</v>
      </c>
      <c r="Y212" s="270">
        <v>46984.658324669057</v>
      </c>
      <c r="Z212" s="377">
        <f t="shared" si="82"/>
        <v>0</v>
      </c>
      <c r="AA212" s="376">
        <f t="shared" si="83"/>
        <v>104310.65</v>
      </c>
      <c r="AB212" s="376">
        <f t="shared" si="84"/>
        <v>193719.77</v>
      </c>
      <c r="AC212" s="375">
        <f t="shared" si="85"/>
        <v>0</v>
      </c>
      <c r="AD212" s="374">
        <f t="shared" si="86"/>
        <v>2.2200000000000002</v>
      </c>
      <c r="AE212" s="373">
        <f t="shared" si="87"/>
        <v>4.12</v>
      </c>
      <c r="AF212" s="373">
        <f t="shared" si="88"/>
        <v>6.34</v>
      </c>
      <c r="AG212" s="375">
        <f t="shared" si="89"/>
        <v>0</v>
      </c>
      <c r="AH212" s="374">
        <f t="shared" si="90"/>
        <v>2.06</v>
      </c>
      <c r="AI212" s="373">
        <f t="shared" si="91"/>
        <v>3.83</v>
      </c>
      <c r="AJ212" s="373">
        <f t="shared" si="92"/>
        <v>5.8900000000000006</v>
      </c>
      <c r="AK212" s="422">
        <f t="shared" si="94"/>
        <v>0.52</v>
      </c>
      <c r="AL212" s="422">
        <f t="shared" si="95"/>
        <v>0.96</v>
      </c>
    </row>
    <row r="213" spans="1:38" x14ac:dyDescent="0.25">
      <c r="A213" s="313">
        <v>1026245</v>
      </c>
      <c r="B213" s="313">
        <v>4361</v>
      </c>
      <c r="C213" s="297">
        <f>INDEX('Final Comp Values'!C:C,MATCH(B213,'Final Comp Values'!B:B,0))</f>
        <v>675327</v>
      </c>
      <c r="D213" s="314" t="s">
        <v>915</v>
      </c>
      <c r="E213" s="346">
        <f>INDEX('Final Comp Values'!U:U,MATCH($C213,'Final Comp Values'!$C:$C,0))</f>
        <v>1.1023610576295694E-3</v>
      </c>
      <c r="F213" s="346">
        <f>INDEX('Final Comp Values'!V:V,MATCH($C213,'Final Comp Values'!$C:$C,0))</f>
        <v>8.4071093507035691E-4</v>
      </c>
      <c r="G213" s="370">
        <f t="shared" si="77"/>
        <v>226711.0459787896</v>
      </c>
      <c r="H213" s="370">
        <f t="shared" si="78"/>
        <v>113355.523</v>
      </c>
      <c r="I213" s="372">
        <v>108576</v>
      </c>
      <c r="J213" s="372">
        <v>108576</v>
      </c>
      <c r="K213" s="371">
        <f t="shared" si="93"/>
        <v>104027.64003438565</v>
      </c>
      <c r="L213" s="371">
        <f t="shared" si="96"/>
        <v>7058.74</v>
      </c>
      <c r="M213" s="371">
        <f t="shared" si="96"/>
        <v>7058.74</v>
      </c>
      <c r="N213" s="371">
        <f t="shared" si="96"/>
        <v>7058.74</v>
      </c>
      <c r="O213" s="371">
        <f t="shared" si="96"/>
        <v>7058.74</v>
      </c>
      <c r="P213" s="371">
        <f t="shared" si="79"/>
        <v>28234.97</v>
      </c>
      <c r="Q213" s="371">
        <f t="shared" si="97"/>
        <v>13109.1</v>
      </c>
      <c r="R213" s="371">
        <f t="shared" si="97"/>
        <v>13109.1</v>
      </c>
      <c r="S213" s="371">
        <f t="shared" si="97"/>
        <v>13109.1</v>
      </c>
      <c r="T213" s="371">
        <f t="shared" si="97"/>
        <v>13109.1</v>
      </c>
      <c r="U213" s="371">
        <f t="shared" si="80"/>
        <v>52436.38</v>
      </c>
      <c r="V213" s="370">
        <f t="shared" si="81"/>
        <v>184698.99003438564</v>
      </c>
      <c r="W213" s="369" t="s">
        <v>14942</v>
      </c>
      <c r="X213" s="369" t="s">
        <v>913</v>
      </c>
      <c r="Y213" s="270">
        <v>30550.305097874538</v>
      </c>
      <c r="Z213" s="377">
        <f t="shared" si="82"/>
        <v>111857.68</v>
      </c>
      <c r="AA213" s="376">
        <f t="shared" si="83"/>
        <v>30360.18</v>
      </c>
      <c r="AB213" s="376">
        <f t="shared" si="84"/>
        <v>56383.199999999997</v>
      </c>
      <c r="AC213" s="375">
        <f t="shared" si="85"/>
        <v>3.66</v>
      </c>
      <c r="AD213" s="374">
        <f t="shared" si="86"/>
        <v>0.99</v>
      </c>
      <c r="AE213" s="373">
        <f t="shared" si="87"/>
        <v>1.85</v>
      </c>
      <c r="AF213" s="373">
        <f t="shared" si="88"/>
        <v>6.5</v>
      </c>
      <c r="AG213" s="375">
        <f t="shared" si="89"/>
        <v>3.41</v>
      </c>
      <c r="AH213" s="374">
        <f t="shared" si="90"/>
        <v>0.92</v>
      </c>
      <c r="AI213" s="373">
        <f t="shared" si="91"/>
        <v>1.72</v>
      </c>
      <c r="AJ213" s="373">
        <f t="shared" si="92"/>
        <v>6.05</v>
      </c>
      <c r="AK213" s="422">
        <f t="shared" si="94"/>
        <v>0.23</v>
      </c>
      <c r="AL213" s="422">
        <f t="shared" si="95"/>
        <v>0.43</v>
      </c>
    </row>
    <row r="214" spans="1:38" x14ac:dyDescent="0.25">
      <c r="A214" s="311">
        <v>1026247</v>
      </c>
      <c r="B214" s="311">
        <v>4594</v>
      </c>
      <c r="C214" s="297">
        <f>INDEX('Final Comp Values'!C:C,MATCH(B214,'Final Comp Values'!B:B,0))</f>
        <v>675329</v>
      </c>
      <c r="D214" s="312" t="s">
        <v>915</v>
      </c>
      <c r="E214" s="346">
        <f>INDEX('Final Comp Values'!U:U,MATCH($C214,'Final Comp Values'!$C:$C,0))</f>
        <v>1.500761677292535E-3</v>
      </c>
      <c r="F214" s="346">
        <f>INDEX('Final Comp Values'!V:V,MATCH($C214,'Final Comp Values'!$C:$C,0))</f>
        <v>1.1445494598180377E-3</v>
      </c>
      <c r="G214" s="370">
        <f t="shared" si="77"/>
        <v>308645.92618637771</v>
      </c>
      <c r="H214" s="370">
        <f t="shared" si="78"/>
        <v>154322.96309999999</v>
      </c>
      <c r="I214" s="372">
        <v>147816</v>
      </c>
      <c r="J214" s="372">
        <v>147816</v>
      </c>
      <c r="K214" s="371">
        <f t="shared" si="93"/>
        <v>141623.92118467824</v>
      </c>
      <c r="L214" s="371">
        <f t="shared" si="96"/>
        <v>9609.82</v>
      </c>
      <c r="M214" s="371">
        <f t="shared" si="96"/>
        <v>9609.82</v>
      </c>
      <c r="N214" s="371">
        <f t="shared" si="96"/>
        <v>9609.82</v>
      </c>
      <c r="O214" s="371">
        <f t="shared" si="96"/>
        <v>9609.82</v>
      </c>
      <c r="P214" s="371">
        <f t="shared" si="79"/>
        <v>38439.279999999999</v>
      </c>
      <c r="Q214" s="371">
        <f t="shared" si="97"/>
        <v>17846.810000000001</v>
      </c>
      <c r="R214" s="371">
        <f t="shared" si="97"/>
        <v>17846.810000000001</v>
      </c>
      <c r="S214" s="371">
        <f t="shared" si="97"/>
        <v>17846.810000000001</v>
      </c>
      <c r="T214" s="371">
        <f t="shared" si="97"/>
        <v>17846.810000000001</v>
      </c>
      <c r="U214" s="371">
        <f t="shared" si="80"/>
        <v>71387.23</v>
      </c>
      <c r="V214" s="370">
        <f t="shared" si="81"/>
        <v>251450.43118467822</v>
      </c>
      <c r="W214" s="369" t="s">
        <v>14968</v>
      </c>
      <c r="X214" s="369" t="s">
        <v>923</v>
      </c>
      <c r="Y214" s="270">
        <v>10494.176731500442</v>
      </c>
      <c r="Z214" s="377">
        <f t="shared" si="82"/>
        <v>152283.79</v>
      </c>
      <c r="AA214" s="376">
        <f t="shared" si="83"/>
        <v>41332.559999999998</v>
      </c>
      <c r="AB214" s="376">
        <f t="shared" si="84"/>
        <v>76760.460000000006</v>
      </c>
      <c r="AC214" s="375">
        <f t="shared" si="85"/>
        <v>14.51</v>
      </c>
      <c r="AD214" s="374">
        <f t="shared" si="86"/>
        <v>3.94</v>
      </c>
      <c r="AE214" s="373">
        <f t="shared" si="87"/>
        <v>7.31</v>
      </c>
      <c r="AF214" s="373">
        <f t="shared" si="88"/>
        <v>25.759999999999998</v>
      </c>
      <c r="AG214" s="375">
        <f t="shared" si="89"/>
        <v>13.5</v>
      </c>
      <c r="AH214" s="374">
        <f t="shared" si="90"/>
        <v>3.66</v>
      </c>
      <c r="AI214" s="373">
        <f t="shared" si="91"/>
        <v>6.8</v>
      </c>
      <c r="AJ214" s="373">
        <f t="shared" si="92"/>
        <v>23.96</v>
      </c>
      <c r="AK214" s="422">
        <f t="shared" si="94"/>
        <v>0.92</v>
      </c>
      <c r="AL214" s="422">
        <f t="shared" si="95"/>
        <v>1.7</v>
      </c>
    </row>
    <row r="215" spans="1:38" x14ac:dyDescent="0.25">
      <c r="A215" s="297">
        <v>1028736</v>
      </c>
      <c r="B215" s="297">
        <v>4846</v>
      </c>
      <c r="C215" s="297">
        <f>INDEX('Final Comp Values'!C:C,MATCH(B215,'Final Comp Values'!B:B,0))</f>
        <v>675336</v>
      </c>
      <c r="D215" s="299" t="s">
        <v>915</v>
      </c>
      <c r="E215" s="346">
        <f>INDEX('Final Comp Values'!U:U,MATCH($C215,'Final Comp Values'!$C:$C,0))</f>
        <v>1.7178017421724525E-3</v>
      </c>
      <c r="F215" s="346">
        <f>INDEX('Final Comp Values'!V:V,MATCH($C215,'Final Comp Values'!$C:$C,0))</f>
        <v>1.3100741349052465E-3</v>
      </c>
      <c r="G215" s="370">
        <f t="shared" si="77"/>
        <v>353282.28175035038</v>
      </c>
      <c r="H215" s="370">
        <f t="shared" si="78"/>
        <v>176641.1409</v>
      </c>
      <c r="I215" s="372">
        <v>169193.45</v>
      </c>
      <c r="J215" s="372">
        <v>169193.45</v>
      </c>
      <c r="K215" s="371">
        <f t="shared" si="93"/>
        <v>162105.56427802017</v>
      </c>
      <c r="L215" s="371">
        <f t="shared" si="96"/>
        <v>10999.59</v>
      </c>
      <c r="M215" s="371">
        <f t="shared" si="96"/>
        <v>10999.59</v>
      </c>
      <c r="N215" s="371">
        <f t="shared" si="96"/>
        <v>10999.59</v>
      </c>
      <c r="O215" s="371">
        <f t="shared" si="96"/>
        <v>10999.59</v>
      </c>
      <c r="P215" s="371">
        <f t="shared" si="79"/>
        <v>43998.37</v>
      </c>
      <c r="Q215" s="371">
        <f t="shared" si="97"/>
        <v>20427.810000000001</v>
      </c>
      <c r="R215" s="371">
        <f t="shared" si="97"/>
        <v>20427.810000000001</v>
      </c>
      <c r="S215" s="371">
        <f t="shared" si="97"/>
        <v>20427.810000000001</v>
      </c>
      <c r="T215" s="371">
        <f t="shared" si="97"/>
        <v>20427.810000000001</v>
      </c>
      <c r="U215" s="371">
        <f t="shared" si="80"/>
        <v>81711.25</v>
      </c>
      <c r="V215" s="370">
        <f t="shared" si="81"/>
        <v>287815.18427802017</v>
      </c>
      <c r="W215" s="369" t="s">
        <v>14906</v>
      </c>
      <c r="X215" s="369" t="s">
        <v>923</v>
      </c>
      <c r="Y215" s="270">
        <v>10494.176731500442</v>
      </c>
      <c r="Z215" s="377">
        <f t="shared" si="82"/>
        <v>174307.06</v>
      </c>
      <c r="AA215" s="376">
        <f t="shared" si="83"/>
        <v>47310.080000000002</v>
      </c>
      <c r="AB215" s="376">
        <f t="shared" si="84"/>
        <v>87861.56</v>
      </c>
      <c r="AC215" s="375">
        <f t="shared" si="85"/>
        <v>16.61</v>
      </c>
      <c r="AD215" s="374">
        <f t="shared" si="86"/>
        <v>4.51</v>
      </c>
      <c r="AE215" s="373">
        <f t="shared" si="87"/>
        <v>8.3699999999999992</v>
      </c>
      <c r="AF215" s="373">
        <f t="shared" si="88"/>
        <v>29.489999999999995</v>
      </c>
      <c r="AG215" s="375">
        <f t="shared" si="89"/>
        <v>15.45</v>
      </c>
      <c r="AH215" s="374">
        <f t="shared" si="90"/>
        <v>4.1900000000000004</v>
      </c>
      <c r="AI215" s="373">
        <f t="shared" si="91"/>
        <v>7.79</v>
      </c>
      <c r="AJ215" s="373">
        <f t="shared" si="92"/>
        <v>27.43</v>
      </c>
      <c r="AK215" s="422">
        <f t="shared" si="94"/>
        <v>1.05</v>
      </c>
      <c r="AL215" s="422">
        <f t="shared" si="95"/>
        <v>1.95</v>
      </c>
    </row>
    <row r="216" spans="1:38" x14ac:dyDescent="0.25">
      <c r="A216" s="313">
        <v>1026606</v>
      </c>
      <c r="B216" s="313">
        <v>4655</v>
      </c>
      <c r="C216" s="297">
        <f>INDEX('Final Comp Values'!C:C,MATCH(B216,'Final Comp Values'!B:B,0))</f>
        <v>675338</v>
      </c>
      <c r="D216" s="314" t="s">
        <v>915</v>
      </c>
      <c r="E216" s="346">
        <f>INDEX('Final Comp Values'!U:U,MATCH($C216,'Final Comp Values'!$C:$C,0))</f>
        <v>1.1085339832518652E-3</v>
      </c>
      <c r="F216" s="346">
        <f>INDEX('Final Comp Values'!V:V,MATCH($C216,'Final Comp Values'!$C:$C,0))</f>
        <v>8.4541869033449824E-4</v>
      </c>
      <c r="G216" s="370">
        <f t="shared" si="77"/>
        <v>227980.56689926668</v>
      </c>
      <c r="H216" s="370">
        <f t="shared" si="78"/>
        <v>113990.2834</v>
      </c>
      <c r="I216" s="372">
        <v>109184</v>
      </c>
      <c r="J216" s="372">
        <v>109184</v>
      </c>
      <c r="K216" s="371">
        <f t="shared" si="93"/>
        <v>104610.16685729074</v>
      </c>
      <c r="L216" s="371">
        <f t="shared" si="96"/>
        <v>7098.27</v>
      </c>
      <c r="M216" s="371">
        <f t="shared" si="96"/>
        <v>7098.27</v>
      </c>
      <c r="N216" s="371">
        <f t="shared" si="96"/>
        <v>7098.27</v>
      </c>
      <c r="O216" s="371">
        <f t="shared" si="96"/>
        <v>7098.27</v>
      </c>
      <c r="P216" s="371">
        <f t="shared" si="79"/>
        <v>28393.08</v>
      </c>
      <c r="Q216" s="371">
        <f t="shared" si="97"/>
        <v>13182.5</v>
      </c>
      <c r="R216" s="371">
        <f t="shared" si="97"/>
        <v>13182.5</v>
      </c>
      <c r="S216" s="371">
        <f t="shared" si="97"/>
        <v>13182.5</v>
      </c>
      <c r="T216" s="371">
        <f t="shared" si="97"/>
        <v>13182.5</v>
      </c>
      <c r="U216" s="371">
        <f t="shared" si="80"/>
        <v>52730.01</v>
      </c>
      <c r="V216" s="370">
        <f t="shared" si="81"/>
        <v>185733.25685729075</v>
      </c>
      <c r="W216" s="369" t="s">
        <v>14940</v>
      </c>
      <c r="X216" s="369" t="s">
        <v>928</v>
      </c>
      <c r="Y216" s="270">
        <v>11984.394952357459</v>
      </c>
      <c r="Z216" s="377">
        <f t="shared" si="82"/>
        <v>112484.05</v>
      </c>
      <c r="AA216" s="376">
        <f t="shared" si="83"/>
        <v>30530.19</v>
      </c>
      <c r="AB216" s="376">
        <f t="shared" si="84"/>
        <v>56698.94</v>
      </c>
      <c r="AC216" s="375">
        <f t="shared" si="85"/>
        <v>9.39</v>
      </c>
      <c r="AD216" s="374">
        <f t="shared" si="86"/>
        <v>2.5499999999999998</v>
      </c>
      <c r="AE216" s="373">
        <f t="shared" si="87"/>
        <v>4.7300000000000004</v>
      </c>
      <c r="AF216" s="373">
        <f t="shared" si="88"/>
        <v>16.670000000000002</v>
      </c>
      <c r="AG216" s="375">
        <f t="shared" si="89"/>
        <v>8.73</v>
      </c>
      <c r="AH216" s="374">
        <f t="shared" si="90"/>
        <v>2.37</v>
      </c>
      <c r="AI216" s="373">
        <f t="shared" si="91"/>
        <v>4.4000000000000004</v>
      </c>
      <c r="AJ216" s="373">
        <f t="shared" si="92"/>
        <v>15.500000000000002</v>
      </c>
      <c r="AK216" s="422">
        <f t="shared" si="94"/>
        <v>0.59</v>
      </c>
      <c r="AL216" s="422">
        <f t="shared" si="95"/>
        <v>1.1000000000000001</v>
      </c>
    </row>
    <row r="217" spans="1:38" x14ac:dyDescent="0.25">
      <c r="A217" s="311">
        <v>1027008</v>
      </c>
      <c r="B217" s="311">
        <v>5017</v>
      </c>
      <c r="C217" s="297">
        <f>INDEX('Final Comp Values'!C:C,MATCH(B217,'Final Comp Values'!B:B,0))</f>
        <v>675344</v>
      </c>
      <c r="D217" s="312" t="s">
        <v>1021</v>
      </c>
      <c r="E217" s="346" t="str">
        <f>INDEX('Final Comp Values'!U:U,MATCH($C217,'Final Comp Values'!$C:$C,0))</f>
        <v/>
      </c>
      <c r="F217" s="346">
        <f>INDEX('Final Comp Values'!V:V,MATCH($C217,'Final Comp Values'!$C:$C,0))</f>
        <v>1.9463743364065873E-3</v>
      </c>
      <c r="G217" s="370">
        <f t="shared" si="77"/>
        <v>0</v>
      </c>
      <c r="H217" s="370">
        <f t="shared" si="78"/>
        <v>0</v>
      </c>
      <c r="I217" s="372">
        <v>0</v>
      </c>
      <c r="J217" s="370">
        <f>+I217*2</f>
        <v>0</v>
      </c>
      <c r="K217" s="371">
        <f t="shared" si="93"/>
        <v>0</v>
      </c>
      <c r="L217" s="371">
        <f t="shared" si="96"/>
        <v>16342.07</v>
      </c>
      <c r="M217" s="371">
        <f t="shared" si="96"/>
        <v>16342.07</v>
      </c>
      <c r="N217" s="371">
        <f t="shared" si="96"/>
        <v>16342.07</v>
      </c>
      <c r="O217" s="371">
        <f t="shared" si="96"/>
        <v>16342.07</v>
      </c>
      <c r="P217" s="371">
        <f t="shared" si="79"/>
        <v>65368.28</v>
      </c>
      <c r="Q217" s="371">
        <f t="shared" si="97"/>
        <v>30349.56</v>
      </c>
      <c r="R217" s="371">
        <f t="shared" si="97"/>
        <v>30349.56</v>
      </c>
      <c r="S217" s="371">
        <f t="shared" si="97"/>
        <v>30349.56</v>
      </c>
      <c r="T217" s="371">
        <f t="shared" si="97"/>
        <v>30349.56</v>
      </c>
      <c r="U217" s="371">
        <f t="shared" si="80"/>
        <v>121398.23</v>
      </c>
      <c r="V217" s="370">
        <f t="shared" si="81"/>
        <v>186766.51</v>
      </c>
      <c r="W217" s="369" t="s">
        <v>14888</v>
      </c>
      <c r="X217" s="369" t="s">
        <v>930</v>
      </c>
      <c r="Y217" s="270">
        <v>46984.658324669057</v>
      </c>
      <c r="Z217" s="377">
        <f t="shared" si="82"/>
        <v>0</v>
      </c>
      <c r="AA217" s="376">
        <f t="shared" si="83"/>
        <v>70288.47</v>
      </c>
      <c r="AB217" s="376">
        <f t="shared" si="84"/>
        <v>130535.73</v>
      </c>
      <c r="AC217" s="375">
        <f t="shared" si="85"/>
        <v>0</v>
      </c>
      <c r="AD217" s="374">
        <f t="shared" si="86"/>
        <v>1.5</v>
      </c>
      <c r="AE217" s="373">
        <f t="shared" si="87"/>
        <v>2.78</v>
      </c>
      <c r="AF217" s="373">
        <f t="shared" si="88"/>
        <v>4.2799999999999994</v>
      </c>
      <c r="AG217" s="375">
        <f t="shared" si="89"/>
        <v>0</v>
      </c>
      <c r="AH217" s="374">
        <f t="shared" si="90"/>
        <v>1.39</v>
      </c>
      <c r="AI217" s="373">
        <f t="shared" si="91"/>
        <v>2.58</v>
      </c>
      <c r="AJ217" s="373">
        <f t="shared" si="92"/>
        <v>3.9699999999999998</v>
      </c>
      <c r="AK217" s="422">
        <f t="shared" si="94"/>
        <v>0.35</v>
      </c>
      <c r="AL217" s="422">
        <f t="shared" si="95"/>
        <v>0.65</v>
      </c>
    </row>
    <row r="218" spans="1:38" x14ac:dyDescent="0.25">
      <c r="A218" s="297">
        <v>1026081</v>
      </c>
      <c r="B218" s="297">
        <v>5338</v>
      </c>
      <c r="C218" s="297">
        <f>INDEX('Final Comp Values'!C:C,MATCH(B218,'Final Comp Values'!B:B,0))</f>
        <v>675346</v>
      </c>
      <c r="D218" s="299" t="s">
        <v>915</v>
      </c>
      <c r="E218" s="346">
        <f>INDEX('Final Comp Values'!U:U,MATCH($C218,'Final Comp Values'!$C:$C,0))</f>
        <v>4.3461100136335234E-3</v>
      </c>
      <c r="F218" s="346">
        <f>INDEX('Final Comp Values'!V:V,MATCH($C218,'Final Comp Values'!$C:$C,0))</f>
        <v>3.3145421712713376E-3</v>
      </c>
      <c r="G218" s="370">
        <f t="shared" si="77"/>
        <v>893818.89927106397</v>
      </c>
      <c r="H218" s="370">
        <f t="shared" si="78"/>
        <v>446909.44959999999</v>
      </c>
      <c r="I218" s="372">
        <v>428066.49</v>
      </c>
      <c r="J218" s="372">
        <v>428066.49</v>
      </c>
      <c r="K218" s="371">
        <f t="shared" si="93"/>
        <v>410133.83493453672</v>
      </c>
      <c r="L218" s="371">
        <f t="shared" si="96"/>
        <v>27829.43</v>
      </c>
      <c r="M218" s="371">
        <f t="shared" si="96"/>
        <v>27829.43</v>
      </c>
      <c r="N218" s="371">
        <f t="shared" si="96"/>
        <v>27829.43</v>
      </c>
      <c r="O218" s="371">
        <f t="shared" si="96"/>
        <v>27829.43</v>
      </c>
      <c r="P218" s="371">
        <f t="shared" si="79"/>
        <v>111317.7</v>
      </c>
      <c r="Q218" s="371">
        <f t="shared" si="97"/>
        <v>51683.22</v>
      </c>
      <c r="R218" s="371">
        <f t="shared" si="97"/>
        <v>51683.22</v>
      </c>
      <c r="S218" s="371">
        <f t="shared" si="97"/>
        <v>51683.22</v>
      </c>
      <c r="T218" s="371">
        <f t="shared" si="97"/>
        <v>51683.22</v>
      </c>
      <c r="U218" s="371">
        <f t="shared" si="80"/>
        <v>206732.87</v>
      </c>
      <c r="V218" s="370">
        <f t="shared" si="81"/>
        <v>728184.40493453667</v>
      </c>
      <c r="W218" s="369" t="s">
        <v>14889</v>
      </c>
      <c r="X218" s="369" t="s">
        <v>923</v>
      </c>
      <c r="Y218" s="270">
        <v>10494.176731500442</v>
      </c>
      <c r="Z218" s="377">
        <f t="shared" si="82"/>
        <v>441004.12</v>
      </c>
      <c r="AA218" s="376">
        <f t="shared" si="83"/>
        <v>119696.45</v>
      </c>
      <c r="AB218" s="376">
        <f t="shared" si="84"/>
        <v>222293.41</v>
      </c>
      <c r="AC218" s="375">
        <f t="shared" si="85"/>
        <v>42.02</v>
      </c>
      <c r="AD218" s="374">
        <f t="shared" si="86"/>
        <v>11.41</v>
      </c>
      <c r="AE218" s="373">
        <f t="shared" si="87"/>
        <v>21.18</v>
      </c>
      <c r="AF218" s="373">
        <f t="shared" si="88"/>
        <v>74.610000000000014</v>
      </c>
      <c r="AG218" s="375">
        <f t="shared" si="89"/>
        <v>39.08</v>
      </c>
      <c r="AH218" s="374">
        <f t="shared" si="90"/>
        <v>10.61</v>
      </c>
      <c r="AI218" s="373">
        <f t="shared" si="91"/>
        <v>19.7</v>
      </c>
      <c r="AJ218" s="373">
        <f t="shared" si="92"/>
        <v>69.39</v>
      </c>
      <c r="AK218" s="422">
        <f t="shared" si="94"/>
        <v>2.65</v>
      </c>
      <c r="AL218" s="422">
        <f t="shared" si="95"/>
        <v>4.93</v>
      </c>
    </row>
    <row r="219" spans="1:38" x14ac:dyDescent="0.25">
      <c r="A219" s="297">
        <v>1028730</v>
      </c>
      <c r="B219" s="297">
        <v>4205</v>
      </c>
      <c r="C219" s="297">
        <f>INDEX('Final Comp Values'!C:C,MATCH(B219,'Final Comp Values'!B:B,0))</f>
        <v>675350</v>
      </c>
      <c r="D219" s="299" t="s">
        <v>915</v>
      </c>
      <c r="E219" s="346">
        <f>INDEX('Final Comp Values'!U:U,MATCH($C219,'Final Comp Values'!$C:$C,0))</f>
        <v>1.4223655218893795E-3</v>
      </c>
      <c r="F219" s="346">
        <f>INDEX('Final Comp Values'!V:V,MATCH($C219,'Final Comp Values'!$C:$C,0))</f>
        <v>1.0847609679634431E-3</v>
      </c>
      <c r="G219" s="370">
        <f t="shared" si="77"/>
        <v>292523.01049631933</v>
      </c>
      <c r="H219" s="370">
        <f t="shared" si="78"/>
        <v>146261.50520000001</v>
      </c>
      <c r="I219" s="372">
        <v>140094.71</v>
      </c>
      <c r="J219" s="372">
        <v>140094.71</v>
      </c>
      <c r="K219" s="371">
        <f t="shared" si="93"/>
        <v>134225.830533784</v>
      </c>
      <c r="L219" s="371">
        <f t="shared" si="96"/>
        <v>9107.83</v>
      </c>
      <c r="M219" s="371">
        <f t="shared" si="96"/>
        <v>9107.83</v>
      </c>
      <c r="N219" s="371">
        <f t="shared" si="96"/>
        <v>9107.83</v>
      </c>
      <c r="O219" s="371">
        <f t="shared" si="96"/>
        <v>9107.83</v>
      </c>
      <c r="P219" s="371">
        <f t="shared" si="79"/>
        <v>36431.300000000003</v>
      </c>
      <c r="Q219" s="371">
        <f t="shared" si="97"/>
        <v>16914.54</v>
      </c>
      <c r="R219" s="371">
        <f t="shared" si="97"/>
        <v>16914.54</v>
      </c>
      <c r="S219" s="371">
        <f t="shared" si="97"/>
        <v>16914.54</v>
      </c>
      <c r="T219" s="371">
        <f t="shared" si="97"/>
        <v>16914.54</v>
      </c>
      <c r="U219" s="371">
        <f t="shared" si="80"/>
        <v>67658.14</v>
      </c>
      <c r="V219" s="370">
        <f t="shared" si="81"/>
        <v>238315.270533784</v>
      </c>
      <c r="W219" s="369" t="s">
        <v>14922</v>
      </c>
      <c r="X219" s="369" t="s">
        <v>913</v>
      </c>
      <c r="Y219" s="270">
        <v>30550.305097874538</v>
      </c>
      <c r="Z219" s="377">
        <f t="shared" si="82"/>
        <v>144328.85</v>
      </c>
      <c r="AA219" s="376">
        <f t="shared" si="83"/>
        <v>39173.440000000002</v>
      </c>
      <c r="AB219" s="376">
        <f t="shared" si="84"/>
        <v>72750.69</v>
      </c>
      <c r="AC219" s="375">
        <f t="shared" si="85"/>
        <v>4.72</v>
      </c>
      <c r="AD219" s="374">
        <f t="shared" si="86"/>
        <v>1.28</v>
      </c>
      <c r="AE219" s="373">
        <f t="shared" si="87"/>
        <v>2.38</v>
      </c>
      <c r="AF219" s="373">
        <f t="shared" si="88"/>
        <v>8.379999999999999</v>
      </c>
      <c r="AG219" s="375">
        <f t="shared" si="89"/>
        <v>4.3899999999999997</v>
      </c>
      <c r="AH219" s="374">
        <f t="shared" si="90"/>
        <v>1.19</v>
      </c>
      <c r="AI219" s="373">
        <f t="shared" si="91"/>
        <v>2.21</v>
      </c>
      <c r="AJ219" s="373">
        <f t="shared" si="92"/>
        <v>7.79</v>
      </c>
      <c r="AK219" s="422">
        <f t="shared" si="94"/>
        <v>0.3</v>
      </c>
      <c r="AL219" s="422">
        <f t="shared" si="95"/>
        <v>0.55000000000000004</v>
      </c>
    </row>
    <row r="220" spans="1:38" x14ac:dyDescent="0.25">
      <c r="A220" s="297">
        <v>1026648</v>
      </c>
      <c r="B220" s="297">
        <v>4988</v>
      </c>
      <c r="C220" s="297">
        <f>INDEX('Final Comp Values'!C:C,MATCH(B220,'Final Comp Values'!B:B,0))</f>
        <v>675352</v>
      </c>
      <c r="D220" s="299" t="s">
        <v>915</v>
      </c>
      <c r="E220" s="346">
        <f>INDEX('Final Comp Values'!U:U,MATCH($C220,'Final Comp Values'!$C:$C,0))</f>
        <v>3.7340027089266801E-3</v>
      </c>
      <c r="F220" s="346">
        <f>INDEX('Final Comp Values'!V:V,MATCH($C220,'Final Comp Values'!$C:$C,0))</f>
        <v>2.8477211592790844E-3</v>
      </c>
      <c r="G220" s="370">
        <f t="shared" si="77"/>
        <v>767933.20479656081</v>
      </c>
      <c r="H220" s="370">
        <f t="shared" si="78"/>
        <v>383966.60239999997</v>
      </c>
      <c r="I220" s="372">
        <v>367777.49</v>
      </c>
      <c r="J220" s="372">
        <v>367777.49</v>
      </c>
      <c r="K220" s="371">
        <f t="shared" si="93"/>
        <v>352370.47517527093</v>
      </c>
      <c r="L220" s="371">
        <f t="shared" si="96"/>
        <v>23909.919999999998</v>
      </c>
      <c r="M220" s="371">
        <f t="shared" si="96"/>
        <v>23909.919999999998</v>
      </c>
      <c r="N220" s="371">
        <f t="shared" si="96"/>
        <v>23909.919999999998</v>
      </c>
      <c r="O220" s="371">
        <f t="shared" si="96"/>
        <v>23909.919999999998</v>
      </c>
      <c r="P220" s="371">
        <f t="shared" si="79"/>
        <v>95639.69</v>
      </c>
      <c r="Q220" s="371">
        <f t="shared" si="97"/>
        <v>44404.14</v>
      </c>
      <c r="R220" s="371">
        <f t="shared" si="97"/>
        <v>44404.14</v>
      </c>
      <c r="S220" s="371">
        <f t="shared" si="97"/>
        <v>44404.14</v>
      </c>
      <c r="T220" s="371">
        <f t="shared" si="97"/>
        <v>44404.14</v>
      </c>
      <c r="U220" s="371">
        <f t="shared" si="80"/>
        <v>177616.56</v>
      </c>
      <c r="V220" s="370">
        <f t="shared" si="81"/>
        <v>625626.72517527093</v>
      </c>
      <c r="W220" s="369" t="s">
        <v>14878</v>
      </c>
      <c r="X220" s="369" t="s">
        <v>941</v>
      </c>
      <c r="Y220" s="270">
        <v>38595.893614676956</v>
      </c>
      <c r="Z220" s="377">
        <f t="shared" si="82"/>
        <v>378892.98</v>
      </c>
      <c r="AA220" s="376">
        <f t="shared" si="83"/>
        <v>102838.38</v>
      </c>
      <c r="AB220" s="376">
        <f t="shared" si="84"/>
        <v>190985.55</v>
      </c>
      <c r="AC220" s="375">
        <f t="shared" si="85"/>
        <v>9.82</v>
      </c>
      <c r="AD220" s="374">
        <f t="shared" si="86"/>
        <v>2.66</v>
      </c>
      <c r="AE220" s="373">
        <f t="shared" si="87"/>
        <v>4.95</v>
      </c>
      <c r="AF220" s="373">
        <f t="shared" si="88"/>
        <v>17.43</v>
      </c>
      <c r="AG220" s="375">
        <f t="shared" si="89"/>
        <v>9.1300000000000008</v>
      </c>
      <c r="AH220" s="374">
        <f t="shared" si="90"/>
        <v>2.48</v>
      </c>
      <c r="AI220" s="373">
        <f t="shared" si="91"/>
        <v>4.5999999999999996</v>
      </c>
      <c r="AJ220" s="373">
        <f t="shared" si="92"/>
        <v>16.21</v>
      </c>
      <c r="AK220" s="422">
        <f t="shared" si="94"/>
        <v>0.62</v>
      </c>
      <c r="AL220" s="422">
        <f t="shared" si="95"/>
        <v>1.1499999999999999</v>
      </c>
    </row>
    <row r="221" spans="1:38" x14ac:dyDescent="0.25">
      <c r="A221" s="313">
        <v>1028604</v>
      </c>
      <c r="B221" s="313">
        <v>4874</v>
      </c>
      <c r="C221" s="297">
        <f>INDEX('Final Comp Values'!C:C,MATCH(B221,'Final Comp Values'!B:B,0))</f>
        <v>675356</v>
      </c>
      <c r="D221" s="314" t="s">
        <v>915</v>
      </c>
      <c r="E221" s="346">
        <f>INDEX('Final Comp Values'!U:U,MATCH($C221,'Final Comp Values'!$C:$C,0))</f>
        <v>2.1200295757212414E-3</v>
      </c>
      <c r="F221" s="346">
        <f>INDEX('Final Comp Values'!V:V,MATCH($C221,'Final Comp Values'!$C:$C,0))</f>
        <v>1.616831467916695E-3</v>
      </c>
      <c r="G221" s="370">
        <f t="shared" si="77"/>
        <v>436004.26492863422</v>
      </c>
      <c r="H221" s="370">
        <f t="shared" si="78"/>
        <v>218002.13250000001</v>
      </c>
      <c r="I221" s="372">
        <v>208811</v>
      </c>
      <c r="J221" s="372">
        <v>208811</v>
      </c>
      <c r="K221" s="371">
        <f t="shared" si="93"/>
        <v>200063.01205851388</v>
      </c>
      <c r="L221" s="371">
        <f t="shared" si="96"/>
        <v>13575.18</v>
      </c>
      <c r="M221" s="371">
        <f t="shared" si="96"/>
        <v>13575.18</v>
      </c>
      <c r="N221" s="371">
        <f t="shared" si="96"/>
        <v>13575.18</v>
      </c>
      <c r="O221" s="371">
        <f t="shared" si="96"/>
        <v>13575.18</v>
      </c>
      <c r="P221" s="371">
        <f t="shared" si="79"/>
        <v>54300.7</v>
      </c>
      <c r="Q221" s="371">
        <f t="shared" si="97"/>
        <v>25211.040000000001</v>
      </c>
      <c r="R221" s="371">
        <f t="shared" si="97"/>
        <v>25211.040000000001</v>
      </c>
      <c r="S221" s="371">
        <f t="shared" si="97"/>
        <v>25211.040000000001</v>
      </c>
      <c r="T221" s="371">
        <f t="shared" si="97"/>
        <v>25211.040000000001</v>
      </c>
      <c r="U221" s="371">
        <f t="shared" si="80"/>
        <v>100844.16</v>
      </c>
      <c r="V221" s="370">
        <f t="shared" si="81"/>
        <v>355207.87205851392</v>
      </c>
      <c r="W221" s="369" t="s">
        <v>14950</v>
      </c>
      <c r="X221" s="369" t="s">
        <v>940</v>
      </c>
      <c r="Y221" s="270">
        <v>19767.512521458313</v>
      </c>
      <c r="Z221" s="377">
        <f t="shared" si="82"/>
        <v>215121.52</v>
      </c>
      <c r="AA221" s="376">
        <f t="shared" si="83"/>
        <v>58387.85</v>
      </c>
      <c r="AB221" s="376">
        <f t="shared" si="84"/>
        <v>108434.58</v>
      </c>
      <c r="AC221" s="375">
        <f t="shared" si="85"/>
        <v>10.88</v>
      </c>
      <c r="AD221" s="374">
        <f t="shared" si="86"/>
        <v>2.95</v>
      </c>
      <c r="AE221" s="373">
        <f t="shared" si="87"/>
        <v>5.49</v>
      </c>
      <c r="AF221" s="373">
        <f t="shared" si="88"/>
        <v>19.32</v>
      </c>
      <c r="AG221" s="375">
        <f t="shared" si="89"/>
        <v>10.119999999999999</v>
      </c>
      <c r="AH221" s="374">
        <f t="shared" si="90"/>
        <v>2.75</v>
      </c>
      <c r="AI221" s="373">
        <f t="shared" si="91"/>
        <v>5.0999999999999996</v>
      </c>
      <c r="AJ221" s="373">
        <f t="shared" si="92"/>
        <v>17.97</v>
      </c>
      <c r="AK221" s="422">
        <f t="shared" si="94"/>
        <v>0.69</v>
      </c>
      <c r="AL221" s="422">
        <f t="shared" si="95"/>
        <v>1.28</v>
      </c>
    </row>
    <row r="222" spans="1:38" x14ac:dyDescent="0.25">
      <c r="A222" s="313">
        <v>1028767</v>
      </c>
      <c r="B222" s="313">
        <v>4170</v>
      </c>
      <c r="C222" s="297">
        <f>INDEX('Final Comp Values'!C:C,MATCH(B222,'Final Comp Values'!B:B,0))</f>
        <v>675358</v>
      </c>
      <c r="D222" s="314" t="s">
        <v>915</v>
      </c>
      <c r="E222" s="346">
        <f>INDEX('Final Comp Values'!U:U,MATCH($C222,'Final Comp Values'!$C:$C,0))</f>
        <v>1.9996575260864749E-3</v>
      </c>
      <c r="F222" s="346">
        <f>INDEX('Final Comp Values'!V:V,MATCH($C222,'Final Comp Values'!$C:$C,0))</f>
        <v>1.5250302402659392E-3</v>
      </c>
      <c r="G222" s="370">
        <f t="shared" si="77"/>
        <v>411248.60697933199</v>
      </c>
      <c r="H222" s="370">
        <f t="shared" si="78"/>
        <v>205624.30350000001</v>
      </c>
      <c r="I222" s="372">
        <v>196954.61</v>
      </c>
      <c r="J222" s="372">
        <v>196954.61</v>
      </c>
      <c r="K222" s="371">
        <f t="shared" si="93"/>
        <v>188703.7390118652</v>
      </c>
      <c r="L222" s="371">
        <f t="shared" si="96"/>
        <v>12804.4</v>
      </c>
      <c r="M222" s="371">
        <f t="shared" si="96"/>
        <v>12804.4</v>
      </c>
      <c r="N222" s="371">
        <f t="shared" si="96"/>
        <v>12804.4</v>
      </c>
      <c r="O222" s="371">
        <f t="shared" si="96"/>
        <v>12804.4</v>
      </c>
      <c r="P222" s="371">
        <f t="shared" si="79"/>
        <v>51217.59</v>
      </c>
      <c r="Q222" s="371">
        <f t="shared" si="97"/>
        <v>23779.599999999999</v>
      </c>
      <c r="R222" s="371">
        <f t="shared" si="97"/>
        <v>23779.599999999999</v>
      </c>
      <c r="S222" s="371">
        <f t="shared" si="97"/>
        <v>23779.599999999999</v>
      </c>
      <c r="T222" s="371">
        <f t="shared" si="97"/>
        <v>23779.599999999999</v>
      </c>
      <c r="U222" s="371">
        <f t="shared" si="80"/>
        <v>95118.38</v>
      </c>
      <c r="V222" s="370">
        <f t="shared" si="81"/>
        <v>335039.7090118652</v>
      </c>
      <c r="W222" s="369" t="s">
        <v>14880</v>
      </c>
      <c r="X222" s="369" t="s">
        <v>939</v>
      </c>
      <c r="Y222" s="270">
        <v>37020.787783372318</v>
      </c>
      <c r="Z222" s="377">
        <f t="shared" si="82"/>
        <v>202907.25</v>
      </c>
      <c r="AA222" s="376">
        <f t="shared" si="83"/>
        <v>55072.68</v>
      </c>
      <c r="AB222" s="376">
        <f t="shared" si="84"/>
        <v>102277.83</v>
      </c>
      <c r="AC222" s="375">
        <f t="shared" si="85"/>
        <v>5.48</v>
      </c>
      <c r="AD222" s="374">
        <f t="shared" si="86"/>
        <v>1.49</v>
      </c>
      <c r="AE222" s="373">
        <f t="shared" si="87"/>
        <v>2.76</v>
      </c>
      <c r="AF222" s="373">
        <f t="shared" si="88"/>
        <v>9.73</v>
      </c>
      <c r="AG222" s="375">
        <f t="shared" si="89"/>
        <v>5.0999999999999996</v>
      </c>
      <c r="AH222" s="374">
        <f t="shared" si="90"/>
        <v>1.38</v>
      </c>
      <c r="AI222" s="373">
        <f t="shared" si="91"/>
        <v>2.57</v>
      </c>
      <c r="AJ222" s="373">
        <f t="shared" si="92"/>
        <v>9.0499999999999989</v>
      </c>
      <c r="AK222" s="422">
        <f t="shared" si="94"/>
        <v>0.35</v>
      </c>
      <c r="AL222" s="422">
        <f t="shared" si="95"/>
        <v>0.64</v>
      </c>
    </row>
    <row r="223" spans="1:38" x14ac:dyDescent="0.25">
      <c r="A223" s="313">
        <v>1026602</v>
      </c>
      <c r="B223" s="313">
        <v>4029</v>
      </c>
      <c r="C223" s="297">
        <f>INDEX('Final Comp Values'!C:C,MATCH(B223,'Final Comp Values'!B:B,0))</f>
        <v>675360</v>
      </c>
      <c r="D223" s="314" t="s">
        <v>915</v>
      </c>
      <c r="E223" s="346">
        <f>INDEX('Final Comp Values'!U:U,MATCH($C223,'Final Comp Values'!$C:$C,0))</f>
        <v>2.9832514947430748E-3</v>
      </c>
      <c r="F223" s="346">
        <f>INDEX('Final Comp Values'!V:V,MATCH($C223,'Final Comp Values'!$C:$C,0))</f>
        <v>2.2751639640542173E-3</v>
      </c>
      <c r="G223" s="370">
        <f t="shared" si="77"/>
        <v>613534.07044814341</v>
      </c>
      <c r="H223" s="370">
        <f t="shared" si="78"/>
        <v>306767.03519999998</v>
      </c>
      <c r="I223" s="372">
        <v>293832.87</v>
      </c>
      <c r="J223" s="372">
        <v>293832.87</v>
      </c>
      <c r="K223" s="371">
        <f t="shared" si="93"/>
        <v>281523.56297355751</v>
      </c>
      <c r="L223" s="371">
        <f t="shared" si="96"/>
        <v>19102.64</v>
      </c>
      <c r="M223" s="371">
        <f t="shared" si="96"/>
        <v>19102.64</v>
      </c>
      <c r="N223" s="371">
        <f t="shared" si="96"/>
        <v>19102.64</v>
      </c>
      <c r="O223" s="371">
        <f t="shared" si="96"/>
        <v>19102.64</v>
      </c>
      <c r="P223" s="371">
        <f t="shared" si="79"/>
        <v>76410.559999999998</v>
      </c>
      <c r="Q223" s="371">
        <f t="shared" si="97"/>
        <v>35476.33</v>
      </c>
      <c r="R223" s="371">
        <f t="shared" si="97"/>
        <v>35476.33</v>
      </c>
      <c r="S223" s="371">
        <f t="shared" si="97"/>
        <v>35476.33</v>
      </c>
      <c r="T223" s="371">
        <f t="shared" si="97"/>
        <v>35476.33</v>
      </c>
      <c r="U223" s="371">
        <f t="shared" si="80"/>
        <v>141905.32</v>
      </c>
      <c r="V223" s="370">
        <f t="shared" si="81"/>
        <v>499839.44297355751</v>
      </c>
      <c r="W223" s="369" t="s">
        <v>14931</v>
      </c>
      <c r="X223" s="369" t="s">
        <v>925</v>
      </c>
      <c r="Y223" s="270">
        <v>28279.08911159166</v>
      </c>
      <c r="Z223" s="377">
        <f t="shared" si="82"/>
        <v>302713.51</v>
      </c>
      <c r="AA223" s="376">
        <f t="shared" si="83"/>
        <v>82161.89</v>
      </c>
      <c r="AB223" s="376">
        <f t="shared" si="84"/>
        <v>152586.37</v>
      </c>
      <c r="AC223" s="375">
        <f t="shared" si="85"/>
        <v>10.7</v>
      </c>
      <c r="AD223" s="374">
        <f t="shared" si="86"/>
        <v>2.91</v>
      </c>
      <c r="AE223" s="373">
        <f t="shared" si="87"/>
        <v>5.4</v>
      </c>
      <c r="AF223" s="373">
        <f t="shared" si="88"/>
        <v>19.009999999999998</v>
      </c>
      <c r="AG223" s="375">
        <f t="shared" si="89"/>
        <v>9.9600000000000009</v>
      </c>
      <c r="AH223" s="374">
        <f t="shared" si="90"/>
        <v>2.7</v>
      </c>
      <c r="AI223" s="373">
        <f t="shared" si="91"/>
        <v>5.0199999999999996</v>
      </c>
      <c r="AJ223" s="373">
        <f t="shared" si="92"/>
        <v>17.68</v>
      </c>
      <c r="AK223" s="422">
        <f t="shared" si="94"/>
        <v>0.68</v>
      </c>
      <c r="AL223" s="422">
        <f t="shared" si="95"/>
        <v>1.26</v>
      </c>
    </row>
    <row r="224" spans="1:38" x14ac:dyDescent="0.25">
      <c r="A224" s="311">
        <v>1025686</v>
      </c>
      <c r="B224" s="311">
        <v>4115</v>
      </c>
      <c r="C224" s="297">
        <f>INDEX('Final Comp Values'!C:C,MATCH(B224,'Final Comp Values'!B:B,0))</f>
        <v>675361</v>
      </c>
      <c r="D224" s="312" t="s">
        <v>915</v>
      </c>
      <c r="E224" s="346">
        <f>INDEX('Final Comp Values'!U:U,MATCH($C224,'Final Comp Values'!$C:$C,0))</f>
        <v>3.1288090809168077E-3</v>
      </c>
      <c r="F224" s="346">
        <f>INDEX('Final Comp Values'!V:V,MATCH($C224,'Final Comp Values'!$C:$C,0))</f>
        <v>2.3861728331826693E-3</v>
      </c>
      <c r="G224" s="370">
        <f t="shared" si="77"/>
        <v>643469.3737529919</v>
      </c>
      <c r="H224" s="370">
        <f t="shared" si="78"/>
        <v>321734.68689999997</v>
      </c>
      <c r="I224" s="372">
        <v>308169.45</v>
      </c>
      <c r="J224" s="372">
        <v>308169.45</v>
      </c>
      <c r="K224" s="371">
        <f t="shared" si="93"/>
        <v>295259.54545765882</v>
      </c>
      <c r="L224" s="371">
        <f t="shared" si="96"/>
        <v>20034.689999999999</v>
      </c>
      <c r="M224" s="371">
        <f t="shared" si="96"/>
        <v>20034.689999999999</v>
      </c>
      <c r="N224" s="371">
        <f t="shared" si="96"/>
        <v>20034.689999999999</v>
      </c>
      <c r="O224" s="371">
        <f t="shared" si="96"/>
        <v>20034.689999999999</v>
      </c>
      <c r="P224" s="371">
        <f t="shared" si="79"/>
        <v>80138.75</v>
      </c>
      <c r="Q224" s="371">
        <f t="shared" si="97"/>
        <v>37207.279999999999</v>
      </c>
      <c r="R224" s="371">
        <f t="shared" si="97"/>
        <v>37207.279999999999</v>
      </c>
      <c r="S224" s="371">
        <f t="shared" si="97"/>
        <v>37207.279999999999</v>
      </c>
      <c r="T224" s="371">
        <f t="shared" si="97"/>
        <v>37207.279999999999</v>
      </c>
      <c r="U224" s="371">
        <f t="shared" si="80"/>
        <v>148829.10999999999</v>
      </c>
      <c r="V224" s="370">
        <f t="shared" si="81"/>
        <v>524227.40545765881</v>
      </c>
      <c r="W224" s="369" t="s">
        <v>15020</v>
      </c>
      <c r="X224" s="369" t="s">
        <v>930</v>
      </c>
      <c r="Y224" s="270">
        <v>46984.658324669057</v>
      </c>
      <c r="Z224" s="377">
        <f t="shared" si="82"/>
        <v>317483.38</v>
      </c>
      <c r="AA224" s="376">
        <f t="shared" si="83"/>
        <v>86170.7</v>
      </c>
      <c r="AB224" s="376">
        <f t="shared" si="84"/>
        <v>160031.29999999999</v>
      </c>
      <c r="AC224" s="375">
        <f t="shared" si="85"/>
        <v>6.76</v>
      </c>
      <c r="AD224" s="374">
        <f t="shared" si="86"/>
        <v>1.83</v>
      </c>
      <c r="AE224" s="373">
        <f t="shared" si="87"/>
        <v>3.41</v>
      </c>
      <c r="AF224" s="373">
        <f t="shared" si="88"/>
        <v>12</v>
      </c>
      <c r="AG224" s="375">
        <f t="shared" si="89"/>
        <v>6.28</v>
      </c>
      <c r="AH224" s="374">
        <f t="shared" si="90"/>
        <v>1.71</v>
      </c>
      <c r="AI224" s="373">
        <f t="shared" si="91"/>
        <v>3.17</v>
      </c>
      <c r="AJ224" s="373">
        <f t="shared" si="92"/>
        <v>11.16</v>
      </c>
      <c r="AK224" s="422">
        <f t="shared" si="94"/>
        <v>0.43</v>
      </c>
      <c r="AL224" s="422">
        <f t="shared" si="95"/>
        <v>0.79</v>
      </c>
    </row>
    <row r="225" spans="1:38" x14ac:dyDescent="0.25">
      <c r="A225" s="313">
        <v>1027203</v>
      </c>
      <c r="B225" s="313">
        <v>5032</v>
      </c>
      <c r="C225" s="297">
        <f>INDEX('Final Comp Values'!C:C,MATCH(B225,'Final Comp Values'!B:B,0))</f>
        <v>675363</v>
      </c>
      <c r="D225" s="314" t="s">
        <v>1021</v>
      </c>
      <c r="E225" s="346" t="str">
        <f>INDEX('Final Comp Values'!U:U,MATCH($C225,'Final Comp Values'!$C:$C,0))</f>
        <v/>
      </c>
      <c r="F225" s="346">
        <f>INDEX('Final Comp Values'!V:V,MATCH($C225,'Final Comp Values'!$C:$C,0))</f>
        <v>1.8237843893283473E-3</v>
      </c>
      <c r="G225" s="370">
        <f t="shared" si="77"/>
        <v>0</v>
      </c>
      <c r="H225" s="370">
        <f t="shared" si="78"/>
        <v>0</v>
      </c>
      <c r="I225" s="372">
        <v>0</v>
      </c>
      <c r="J225" s="370">
        <f>+I225*2</f>
        <v>0</v>
      </c>
      <c r="K225" s="371">
        <f t="shared" si="93"/>
        <v>0</v>
      </c>
      <c r="L225" s="371">
        <f t="shared" ref="L225:O244" si="98">ROUND($P225/4,2)</f>
        <v>15312.79</v>
      </c>
      <c r="M225" s="371">
        <f t="shared" si="98"/>
        <v>15312.79</v>
      </c>
      <c r="N225" s="371">
        <f t="shared" si="98"/>
        <v>15312.79</v>
      </c>
      <c r="O225" s="371">
        <f t="shared" si="98"/>
        <v>15312.79</v>
      </c>
      <c r="P225" s="371">
        <f t="shared" si="79"/>
        <v>61251.14</v>
      </c>
      <c r="Q225" s="371">
        <f t="shared" ref="Q225:T244" si="99">ROUND($U225/4,2)</f>
        <v>28438.03</v>
      </c>
      <c r="R225" s="371">
        <f t="shared" si="99"/>
        <v>28438.03</v>
      </c>
      <c r="S225" s="371">
        <f t="shared" si="99"/>
        <v>28438.03</v>
      </c>
      <c r="T225" s="371">
        <f t="shared" si="99"/>
        <v>28438.03</v>
      </c>
      <c r="U225" s="371">
        <f t="shared" si="80"/>
        <v>113752.12</v>
      </c>
      <c r="V225" s="370">
        <f t="shared" si="81"/>
        <v>175003.26</v>
      </c>
      <c r="W225" s="369" t="s">
        <v>14880</v>
      </c>
      <c r="X225" s="369" t="s">
        <v>1003</v>
      </c>
      <c r="Y225" s="270">
        <v>17703.638711784723</v>
      </c>
      <c r="Z225" s="377">
        <f t="shared" si="82"/>
        <v>0</v>
      </c>
      <c r="AA225" s="376">
        <f t="shared" si="83"/>
        <v>65861.440000000002</v>
      </c>
      <c r="AB225" s="376">
        <f t="shared" si="84"/>
        <v>122314.11</v>
      </c>
      <c r="AC225" s="375">
        <f t="shared" si="85"/>
        <v>0</v>
      </c>
      <c r="AD225" s="374">
        <f t="shared" si="86"/>
        <v>3.72</v>
      </c>
      <c r="AE225" s="373">
        <f t="shared" si="87"/>
        <v>6.91</v>
      </c>
      <c r="AF225" s="373">
        <f t="shared" si="88"/>
        <v>10.63</v>
      </c>
      <c r="AG225" s="375">
        <f t="shared" si="89"/>
        <v>0</v>
      </c>
      <c r="AH225" s="374">
        <f t="shared" si="90"/>
        <v>3.46</v>
      </c>
      <c r="AI225" s="373">
        <f t="shared" si="91"/>
        <v>6.43</v>
      </c>
      <c r="AJ225" s="373">
        <f t="shared" si="92"/>
        <v>9.89</v>
      </c>
      <c r="AK225" s="422">
        <f t="shared" si="94"/>
        <v>0.87</v>
      </c>
      <c r="AL225" s="422">
        <f t="shared" si="95"/>
        <v>1.61</v>
      </c>
    </row>
    <row r="226" spans="1:38" x14ac:dyDescent="0.25">
      <c r="A226" s="297">
        <v>1028570</v>
      </c>
      <c r="B226" s="297">
        <v>4247</v>
      </c>
      <c r="C226" s="297">
        <f>INDEX('Final Comp Values'!C:C,MATCH(B226,'Final Comp Values'!B:B,0))</f>
        <v>675364</v>
      </c>
      <c r="D226" s="299" t="s">
        <v>915</v>
      </c>
      <c r="E226" s="346">
        <f>INDEX('Final Comp Values'!U:U,MATCH($C226,'Final Comp Values'!$C:$C,0))</f>
        <v>9.1174111441307763E-4</v>
      </c>
      <c r="F226" s="346">
        <f>INDEX('Final Comp Values'!V:V,MATCH($C226,'Final Comp Values'!$C:$C,0))</f>
        <v>6.9533545251367296E-4</v>
      </c>
      <c r="G226" s="370">
        <f t="shared" si="77"/>
        <v>187508.23995445867</v>
      </c>
      <c r="H226" s="370">
        <f t="shared" si="78"/>
        <v>93754.12</v>
      </c>
      <c r="I226" s="372">
        <v>89801.18</v>
      </c>
      <c r="J226" s="372">
        <v>89801.18</v>
      </c>
      <c r="K226" s="371">
        <f t="shared" si="93"/>
        <v>86039.211743077409</v>
      </c>
      <c r="L226" s="371">
        <f t="shared" si="98"/>
        <v>5838.15</v>
      </c>
      <c r="M226" s="371">
        <f t="shared" si="98"/>
        <v>5838.15</v>
      </c>
      <c r="N226" s="371">
        <f t="shared" si="98"/>
        <v>5838.15</v>
      </c>
      <c r="O226" s="371">
        <f t="shared" si="98"/>
        <v>5838.15</v>
      </c>
      <c r="P226" s="371">
        <f t="shared" si="79"/>
        <v>23352.59</v>
      </c>
      <c r="Q226" s="371">
        <f t="shared" si="99"/>
        <v>10842.28</v>
      </c>
      <c r="R226" s="371">
        <f t="shared" si="99"/>
        <v>10842.28</v>
      </c>
      <c r="S226" s="371">
        <f t="shared" si="99"/>
        <v>10842.28</v>
      </c>
      <c r="T226" s="371">
        <f t="shared" si="99"/>
        <v>10842.28</v>
      </c>
      <c r="U226" s="371">
        <f t="shared" si="80"/>
        <v>43369.1</v>
      </c>
      <c r="V226" s="370">
        <f t="shared" si="81"/>
        <v>152760.90174307741</v>
      </c>
      <c r="W226" s="369" t="s">
        <v>14984</v>
      </c>
      <c r="X226" s="369" t="s">
        <v>913</v>
      </c>
      <c r="Y226" s="270">
        <v>30550.305097874538</v>
      </c>
      <c r="Z226" s="377">
        <f t="shared" si="82"/>
        <v>92515.28</v>
      </c>
      <c r="AA226" s="376">
        <f t="shared" si="83"/>
        <v>25110.31</v>
      </c>
      <c r="AB226" s="376">
        <f t="shared" si="84"/>
        <v>46633.440000000002</v>
      </c>
      <c r="AC226" s="375">
        <f t="shared" si="85"/>
        <v>3.03</v>
      </c>
      <c r="AD226" s="374">
        <f t="shared" si="86"/>
        <v>0.82</v>
      </c>
      <c r="AE226" s="373">
        <f t="shared" si="87"/>
        <v>1.53</v>
      </c>
      <c r="AF226" s="373">
        <f t="shared" si="88"/>
        <v>5.38</v>
      </c>
      <c r="AG226" s="375">
        <f t="shared" si="89"/>
        <v>2.82</v>
      </c>
      <c r="AH226" s="374">
        <f t="shared" si="90"/>
        <v>0.76</v>
      </c>
      <c r="AI226" s="373">
        <f t="shared" si="91"/>
        <v>1.42</v>
      </c>
      <c r="AJ226" s="373">
        <f t="shared" si="92"/>
        <v>5</v>
      </c>
      <c r="AK226" s="422">
        <f t="shared" si="94"/>
        <v>0.19</v>
      </c>
      <c r="AL226" s="422">
        <f t="shared" si="95"/>
        <v>0.36</v>
      </c>
    </row>
    <row r="227" spans="1:38" x14ac:dyDescent="0.25">
      <c r="A227" s="311">
        <v>1026653</v>
      </c>
      <c r="B227" s="311">
        <v>4381</v>
      </c>
      <c r="C227" s="297">
        <f>INDEX('Final Comp Values'!C:C,MATCH(B227,'Final Comp Values'!B:B,0))</f>
        <v>675367</v>
      </c>
      <c r="D227" s="312" t="s">
        <v>915</v>
      </c>
      <c r="E227" s="346">
        <f>INDEX('Final Comp Values'!U:U,MATCH($C227,'Final Comp Values'!$C:$C,0))</f>
        <v>1.4268100283374324E-3</v>
      </c>
      <c r="F227" s="346">
        <f>INDEX('Final Comp Values'!V:V,MATCH($C227,'Final Comp Values'!$C:$C,0))</f>
        <v>1.0881505517536247E-3</v>
      </c>
      <c r="G227" s="370">
        <f t="shared" si="77"/>
        <v>293437.06555906276</v>
      </c>
      <c r="H227" s="370">
        <f t="shared" si="78"/>
        <v>146718.53279999999</v>
      </c>
      <c r="I227" s="372">
        <v>140532.46751161365</v>
      </c>
      <c r="J227" s="372">
        <v>140532.47</v>
      </c>
      <c r="K227" s="371">
        <f t="shared" si="93"/>
        <v>134645.24984627563</v>
      </c>
      <c r="L227" s="371">
        <f t="shared" si="98"/>
        <v>9136.2900000000009</v>
      </c>
      <c r="M227" s="371">
        <f t="shared" si="98"/>
        <v>9136.2900000000009</v>
      </c>
      <c r="N227" s="371">
        <f t="shared" si="98"/>
        <v>9136.2900000000009</v>
      </c>
      <c r="O227" s="371">
        <f t="shared" si="98"/>
        <v>9136.2900000000009</v>
      </c>
      <c r="P227" s="371">
        <f t="shared" si="79"/>
        <v>36545.14</v>
      </c>
      <c r="Q227" s="371">
        <f t="shared" si="99"/>
        <v>16967.39</v>
      </c>
      <c r="R227" s="371">
        <f t="shared" si="99"/>
        <v>16967.39</v>
      </c>
      <c r="S227" s="371">
        <f t="shared" si="99"/>
        <v>16967.39</v>
      </c>
      <c r="T227" s="371">
        <f t="shared" si="99"/>
        <v>16967.39</v>
      </c>
      <c r="U227" s="371">
        <f t="shared" si="80"/>
        <v>67869.55</v>
      </c>
      <c r="V227" s="370">
        <f t="shared" si="81"/>
        <v>239059.93984627561</v>
      </c>
      <c r="W227" s="369" t="s">
        <v>14953</v>
      </c>
      <c r="X227" s="369" t="s">
        <v>941</v>
      </c>
      <c r="Y227" s="270">
        <v>38595.893614676956</v>
      </c>
      <c r="Z227" s="377">
        <f t="shared" si="82"/>
        <v>144779.84</v>
      </c>
      <c r="AA227" s="376">
        <f t="shared" si="83"/>
        <v>39295.85</v>
      </c>
      <c r="AB227" s="376">
        <f t="shared" si="84"/>
        <v>72978.009999999995</v>
      </c>
      <c r="AC227" s="375">
        <f t="shared" si="85"/>
        <v>3.75</v>
      </c>
      <c r="AD227" s="374">
        <f t="shared" si="86"/>
        <v>1.02</v>
      </c>
      <c r="AE227" s="373">
        <f t="shared" si="87"/>
        <v>1.89</v>
      </c>
      <c r="AF227" s="373">
        <f t="shared" si="88"/>
        <v>6.6599999999999993</v>
      </c>
      <c r="AG227" s="375">
        <f t="shared" si="89"/>
        <v>3.49</v>
      </c>
      <c r="AH227" s="374">
        <f t="shared" si="90"/>
        <v>0.95</v>
      </c>
      <c r="AI227" s="373">
        <f t="shared" si="91"/>
        <v>1.76</v>
      </c>
      <c r="AJ227" s="373">
        <f t="shared" si="92"/>
        <v>6.2</v>
      </c>
      <c r="AK227" s="422">
        <f t="shared" si="94"/>
        <v>0.24</v>
      </c>
      <c r="AL227" s="422">
        <f t="shared" si="95"/>
        <v>0.44</v>
      </c>
    </row>
    <row r="228" spans="1:38" x14ac:dyDescent="0.25">
      <c r="A228" s="313">
        <v>1004350</v>
      </c>
      <c r="B228" s="313">
        <v>4768</v>
      </c>
      <c r="C228" s="297">
        <f>INDEX('Final Comp Values'!C:C,MATCH(B228,'Final Comp Values'!B:B,0))</f>
        <v>675373</v>
      </c>
      <c r="D228" s="314" t="s">
        <v>1021</v>
      </c>
      <c r="E228" s="346" t="str">
        <f>INDEX('Final Comp Values'!U:U,MATCH($C228,'Final Comp Values'!$C:$C,0))</f>
        <v/>
      </c>
      <c r="F228" s="346">
        <f>INDEX('Final Comp Values'!V:V,MATCH($C228,'Final Comp Values'!$C:$C,0))</f>
        <v>1.3777716556035988E-3</v>
      </c>
      <c r="G228" s="370">
        <f t="shared" si="77"/>
        <v>0</v>
      </c>
      <c r="H228" s="370">
        <f t="shared" si="78"/>
        <v>0</v>
      </c>
      <c r="I228" s="372">
        <v>0</v>
      </c>
      <c r="J228" s="370">
        <f>+I228*2</f>
        <v>0</v>
      </c>
      <c r="K228" s="371">
        <f t="shared" si="93"/>
        <v>0</v>
      </c>
      <c r="L228" s="371">
        <f t="shared" si="98"/>
        <v>11567.99</v>
      </c>
      <c r="M228" s="371">
        <f t="shared" si="98"/>
        <v>11567.99</v>
      </c>
      <c r="N228" s="371">
        <f t="shared" si="98"/>
        <v>11567.99</v>
      </c>
      <c r="O228" s="371">
        <f t="shared" si="98"/>
        <v>11567.99</v>
      </c>
      <c r="P228" s="371">
        <f t="shared" si="79"/>
        <v>46271.96</v>
      </c>
      <c r="Q228" s="371">
        <f t="shared" si="99"/>
        <v>21483.41</v>
      </c>
      <c r="R228" s="371">
        <f t="shared" si="99"/>
        <v>21483.41</v>
      </c>
      <c r="S228" s="371">
        <f t="shared" si="99"/>
        <v>21483.41</v>
      </c>
      <c r="T228" s="371">
        <f t="shared" si="99"/>
        <v>21483.41</v>
      </c>
      <c r="U228" s="371">
        <f t="shared" si="80"/>
        <v>85933.65</v>
      </c>
      <c r="V228" s="370">
        <f t="shared" si="81"/>
        <v>132205.60999999999</v>
      </c>
      <c r="W228" s="369" t="s">
        <v>14896</v>
      </c>
      <c r="X228" s="369" t="s">
        <v>913</v>
      </c>
      <c r="Y228" s="270">
        <v>30550.305097874538</v>
      </c>
      <c r="Z228" s="377">
        <f t="shared" si="82"/>
        <v>0</v>
      </c>
      <c r="AA228" s="376">
        <f t="shared" si="83"/>
        <v>49754.8</v>
      </c>
      <c r="AB228" s="376">
        <f t="shared" si="84"/>
        <v>92401.77</v>
      </c>
      <c r="AC228" s="375">
        <f t="shared" si="85"/>
        <v>0</v>
      </c>
      <c r="AD228" s="374">
        <f t="shared" si="86"/>
        <v>1.63</v>
      </c>
      <c r="AE228" s="373">
        <f t="shared" si="87"/>
        <v>3.02</v>
      </c>
      <c r="AF228" s="373">
        <f t="shared" si="88"/>
        <v>4.6500000000000004</v>
      </c>
      <c r="AG228" s="375">
        <f t="shared" si="89"/>
        <v>0</v>
      </c>
      <c r="AH228" s="374">
        <f t="shared" si="90"/>
        <v>1.51</v>
      </c>
      <c r="AI228" s="373">
        <f t="shared" si="91"/>
        <v>2.81</v>
      </c>
      <c r="AJ228" s="373">
        <f t="shared" si="92"/>
        <v>4.32</v>
      </c>
      <c r="AK228" s="422">
        <f t="shared" si="94"/>
        <v>0.38</v>
      </c>
      <c r="AL228" s="422">
        <f t="shared" si="95"/>
        <v>0.7</v>
      </c>
    </row>
    <row r="229" spans="1:38" x14ac:dyDescent="0.25">
      <c r="A229" s="313">
        <v>1004877</v>
      </c>
      <c r="B229" s="313">
        <v>4884</v>
      </c>
      <c r="C229" s="297">
        <f>INDEX('Final Comp Values'!C:C,MATCH(B229,'Final Comp Values'!B:B,0))</f>
        <v>675374</v>
      </c>
      <c r="D229" s="314" t="s">
        <v>1021</v>
      </c>
      <c r="E229" s="346" t="str">
        <f>INDEX('Final Comp Values'!U:U,MATCH($C229,'Final Comp Values'!$C:$C,0))</f>
        <v/>
      </c>
      <c r="F229" s="346">
        <f>INDEX('Final Comp Values'!V:V,MATCH($C229,'Final Comp Values'!$C:$C,0))</f>
        <v>1.7700218242118536E-3</v>
      </c>
      <c r="G229" s="370">
        <f t="shared" si="77"/>
        <v>0</v>
      </c>
      <c r="H229" s="370">
        <f t="shared" si="78"/>
        <v>0</v>
      </c>
      <c r="I229" s="372">
        <v>0</v>
      </c>
      <c r="J229" s="370">
        <f>+I229*2</f>
        <v>0</v>
      </c>
      <c r="K229" s="371">
        <f t="shared" si="93"/>
        <v>0</v>
      </c>
      <c r="L229" s="371">
        <f t="shared" si="98"/>
        <v>14861.39</v>
      </c>
      <c r="M229" s="371">
        <f t="shared" si="98"/>
        <v>14861.39</v>
      </c>
      <c r="N229" s="371">
        <f t="shared" si="98"/>
        <v>14861.39</v>
      </c>
      <c r="O229" s="371">
        <f t="shared" si="98"/>
        <v>14861.39</v>
      </c>
      <c r="P229" s="371">
        <f t="shared" si="79"/>
        <v>59445.54</v>
      </c>
      <c r="Q229" s="371">
        <f t="shared" si="99"/>
        <v>27599.72</v>
      </c>
      <c r="R229" s="371">
        <f t="shared" si="99"/>
        <v>27599.72</v>
      </c>
      <c r="S229" s="371">
        <f t="shared" si="99"/>
        <v>27599.72</v>
      </c>
      <c r="T229" s="371">
        <f t="shared" si="99"/>
        <v>27599.72</v>
      </c>
      <c r="U229" s="371">
        <f t="shared" si="80"/>
        <v>110398.87</v>
      </c>
      <c r="V229" s="370">
        <f t="shared" si="81"/>
        <v>169844.41</v>
      </c>
      <c r="W229" s="369" t="s">
        <v>14878</v>
      </c>
      <c r="X229" s="369" t="s">
        <v>941</v>
      </c>
      <c r="Y229" s="270">
        <v>38595.893614676956</v>
      </c>
      <c r="Z229" s="377">
        <f t="shared" si="82"/>
        <v>0</v>
      </c>
      <c r="AA229" s="376">
        <f t="shared" si="83"/>
        <v>63919.94</v>
      </c>
      <c r="AB229" s="376">
        <f t="shared" si="84"/>
        <v>118708.46</v>
      </c>
      <c r="AC229" s="375">
        <f t="shared" si="85"/>
        <v>0</v>
      </c>
      <c r="AD229" s="374">
        <f t="shared" si="86"/>
        <v>1.66</v>
      </c>
      <c r="AE229" s="373">
        <f t="shared" si="87"/>
        <v>3.08</v>
      </c>
      <c r="AF229" s="373">
        <f t="shared" si="88"/>
        <v>4.74</v>
      </c>
      <c r="AG229" s="375">
        <f t="shared" si="89"/>
        <v>0</v>
      </c>
      <c r="AH229" s="374">
        <f t="shared" si="90"/>
        <v>1.54</v>
      </c>
      <c r="AI229" s="373">
        <f t="shared" si="91"/>
        <v>2.86</v>
      </c>
      <c r="AJ229" s="373">
        <f t="shared" si="92"/>
        <v>4.4000000000000004</v>
      </c>
      <c r="AK229" s="422">
        <f t="shared" si="94"/>
        <v>0.39</v>
      </c>
      <c r="AL229" s="422">
        <f t="shared" si="95"/>
        <v>0.72</v>
      </c>
    </row>
    <row r="230" spans="1:38" x14ac:dyDescent="0.25">
      <c r="A230" s="297">
        <v>1026414</v>
      </c>
      <c r="B230" s="297">
        <v>4572</v>
      </c>
      <c r="C230" s="297">
        <f>INDEX('Final Comp Values'!C:C,MATCH(B230,'Final Comp Values'!B:B,0))</f>
        <v>675380</v>
      </c>
      <c r="D230" s="299" t="s">
        <v>915</v>
      </c>
      <c r="E230" s="346">
        <f>INDEX('Final Comp Values'!U:U,MATCH($C230,'Final Comp Values'!$C:$C,0))</f>
        <v>3.2159707907036235E-3</v>
      </c>
      <c r="F230" s="346">
        <f>INDEX('Final Comp Values'!V:V,MATCH($C230,'Final Comp Values'!$C:$C,0))</f>
        <v>2.4526463375123451E-3</v>
      </c>
      <c r="G230" s="370">
        <f t="shared" si="77"/>
        <v>661395.00915012776</v>
      </c>
      <c r="H230" s="370">
        <f t="shared" si="78"/>
        <v>330697.50459999999</v>
      </c>
      <c r="I230" s="372">
        <v>316754</v>
      </c>
      <c r="J230" s="372">
        <v>316754</v>
      </c>
      <c r="K230" s="371">
        <f t="shared" si="93"/>
        <v>303484.8241970783</v>
      </c>
      <c r="L230" s="371">
        <f t="shared" si="98"/>
        <v>20592.810000000001</v>
      </c>
      <c r="M230" s="371">
        <f t="shared" si="98"/>
        <v>20592.810000000001</v>
      </c>
      <c r="N230" s="371">
        <f t="shared" si="98"/>
        <v>20592.810000000001</v>
      </c>
      <c r="O230" s="371">
        <f t="shared" si="98"/>
        <v>20592.810000000001</v>
      </c>
      <c r="P230" s="371">
        <f t="shared" si="79"/>
        <v>82371.240000000005</v>
      </c>
      <c r="Q230" s="371">
        <f t="shared" si="99"/>
        <v>38243.79</v>
      </c>
      <c r="R230" s="371">
        <f t="shared" si="99"/>
        <v>38243.79</v>
      </c>
      <c r="S230" s="371">
        <f t="shared" si="99"/>
        <v>38243.79</v>
      </c>
      <c r="T230" s="371">
        <f t="shared" si="99"/>
        <v>38243.79</v>
      </c>
      <c r="U230" s="371">
        <f t="shared" si="80"/>
        <v>152975.16</v>
      </c>
      <c r="V230" s="370">
        <f t="shared" si="81"/>
        <v>538831.22419707826</v>
      </c>
      <c r="W230" s="369" t="s">
        <v>14951</v>
      </c>
      <c r="X230" s="369" t="s">
        <v>920</v>
      </c>
      <c r="Y230" s="270">
        <v>27007.378265823281</v>
      </c>
      <c r="Z230" s="377">
        <f t="shared" si="82"/>
        <v>326327.77</v>
      </c>
      <c r="AA230" s="376">
        <f t="shared" si="83"/>
        <v>88571.23</v>
      </c>
      <c r="AB230" s="376">
        <f t="shared" si="84"/>
        <v>164489.42000000001</v>
      </c>
      <c r="AC230" s="375">
        <f t="shared" si="85"/>
        <v>12.08</v>
      </c>
      <c r="AD230" s="374">
        <f t="shared" si="86"/>
        <v>3.28</v>
      </c>
      <c r="AE230" s="373">
        <f t="shared" si="87"/>
        <v>6.09</v>
      </c>
      <c r="AF230" s="373">
        <f t="shared" si="88"/>
        <v>21.45</v>
      </c>
      <c r="AG230" s="375">
        <f t="shared" si="89"/>
        <v>11.24</v>
      </c>
      <c r="AH230" s="374">
        <f t="shared" si="90"/>
        <v>3.05</v>
      </c>
      <c r="AI230" s="373">
        <f t="shared" si="91"/>
        <v>5.66</v>
      </c>
      <c r="AJ230" s="373">
        <f t="shared" si="92"/>
        <v>19.95</v>
      </c>
      <c r="AK230" s="422">
        <f t="shared" si="94"/>
        <v>0.76</v>
      </c>
      <c r="AL230" s="422">
        <f t="shared" si="95"/>
        <v>1.42</v>
      </c>
    </row>
    <row r="231" spans="1:38" x14ac:dyDescent="0.25">
      <c r="A231" s="313">
        <v>1028615</v>
      </c>
      <c r="B231" s="313">
        <v>5340</v>
      </c>
      <c r="C231" s="297">
        <f>INDEX('Final Comp Values'!C:C,MATCH(B231,'Final Comp Values'!B:B,0))</f>
        <v>675391</v>
      </c>
      <c r="D231" s="314" t="s">
        <v>915</v>
      </c>
      <c r="E231" s="346">
        <f>INDEX('Final Comp Values'!U:U,MATCH($C231,'Final Comp Values'!$C:$C,0))</f>
        <v>1.7261969210187746E-3</v>
      </c>
      <c r="F231" s="346">
        <f>INDEX('Final Comp Values'!V:V,MATCH($C231,'Final Comp Values'!$C:$C,0))</f>
        <v>1.3164766820644787E-3</v>
      </c>
      <c r="G231" s="370">
        <f t="shared" si="77"/>
        <v>355008.83020219917</v>
      </c>
      <c r="H231" s="370">
        <f t="shared" si="78"/>
        <v>177504.41510000001</v>
      </c>
      <c r="I231" s="372">
        <v>170020</v>
      </c>
      <c r="J231" s="372">
        <v>170020</v>
      </c>
      <c r="K231" s="371">
        <f t="shared" si="93"/>
        <v>162897.80075717103</v>
      </c>
      <c r="L231" s="371">
        <f t="shared" si="98"/>
        <v>11053.35</v>
      </c>
      <c r="M231" s="371">
        <f t="shared" si="98"/>
        <v>11053.35</v>
      </c>
      <c r="N231" s="371">
        <f t="shared" si="98"/>
        <v>11053.35</v>
      </c>
      <c r="O231" s="371">
        <f t="shared" si="98"/>
        <v>11053.35</v>
      </c>
      <c r="P231" s="371">
        <f t="shared" si="79"/>
        <v>44213.39</v>
      </c>
      <c r="Q231" s="371">
        <f t="shared" si="99"/>
        <v>20527.650000000001</v>
      </c>
      <c r="R231" s="371">
        <f t="shared" si="99"/>
        <v>20527.650000000001</v>
      </c>
      <c r="S231" s="371">
        <f t="shared" si="99"/>
        <v>20527.650000000001</v>
      </c>
      <c r="T231" s="371">
        <f t="shared" si="99"/>
        <v>20527.650000000001</v>
      </c>
      <c r="U231" s="371">
        <f t="shared" si="80"/>
        <v>82110.59</v>
      </c>
      <c r="V231" s="370">
        <f t="shared" si="81"/>
        <v>289221.78075717099</v>
      </c>
      <c r="W231" s="369" t="s">
        <v>14940</v>
      </c>
      <c r="X231" s="369" t="s">
        <v>928</v>
      </c>
      <c r="Y231" s="270">
        <v>11984.394952357459</v>
      </c>
      <c r="Z231" s="377">
        <f t="shared" si="82"/>
        <v>175158.93</v>
      </c>
      <c r="AA231" s="376">
        <f t="shared" si="83"/>
        <v>47541.279999999999</v>
      </c>
      <c r="AB231" s="376">
        <f t="shared" si="84"/>
        <v>88290.96</v>
      </c>
      <c r="AC231" s="375">
        <f t="shared" si="85"/>
        <v>14.62</v>
      </c>
      <c r="AD231" s="374">
        <f t="shared" si="86"/>
        <v>3.97</v>
      </c>
      <c r="AE231" s="373">
        <f t="shared" si="87"/>
        <v>7.37</v>
      </c>
      <c r="AF231" s="373">
        <f t="shared" si="88"/>
        <v>25.96</v>
      </c>
      <c r="AG231" s="375">
        <f t="shared" si="89"/>
        <v>13.59</v>
      </c>
      <c r="AH231" s="374">
        <f t="shared" si="90"/>
        <v>3.69</v>
      </c>
      <c r="AI231" s="373">
        <f t="shared" si="91"/>
        <v>6.85</v>
      </c>
      <c r="AJ231" s="373">
        <f t="shared" si="92"/>
        <v>24.130000000000003</v>
      </c>
      <c r="AK231" s="422">
        <f t="shared" si="94"/>
        <v>0.92</v>
      </c>
      <c r="AL231" s="422">
        <f t="shared" si="95"/>
        <v>1.71</v>
      </c>
    </row>
    <row r="232" spans="1:38" x14ac:dyDescent="0.25">
      <c r="A232" s="297">
        <v>1028691</v>
      </c>
      <c r="B232" s="297">
        <v>4753</v>
      </c>
      <c r="C232" s="297">
        <f>INDEX('Final Comp Values'!C:C,MATCH(B232,'Final Comp Values'!B:B,0))</f>
        <v>675394</v>
      </c>
      <c r="D232" s="299" t="s">
        <v>915</v>
      </c>
      <c r="E232" s="346">
        <f>INDEX('Final Comp Values'!U:U,MATCH($C232,'Final Comp Values'!$C:$C,0))</f>
        <v>2.1243506236568485E-3</v>
      </c>
      <c r="F232" s="346">
        <f>INDEX('Final Comp Values'!V:V,MATCH($C232,'Final Comp Values'!$C:$C,0))</f>
        <v>1.6201268966015939E-3</v>
      </c>
      <c r="G232" s="370">
        <f t="shared" si="77"/>
        <v>436892.92957296816</v>
      </c>
      <c r="H232" s="370">
        <f t="shared" si="78"/>
        <v>218446.46479999999</v>
      </c>
      <c r="I232" s="372">
        <v>209236</v>
      </c>
      <c r="J232" s="372">
        <v>209236</v>
      </c>
      <c r="K232" s="371">
        <f t="shared" si="93"/>
        <v>200470.78083454745</v>
      </c>
      <c r="L232" s="371">
        <f t="shared" si="98"/>
        <v>13602.85</v>
      </c>
      <c r="M232" s="371">
        <f t="shared" si="98"/>
        <v>13602.85</v>
      </c>
      <c r="N232" s="371">
        <f t="shared" si="98"/>
        <v>13602.85</v>
      </c>
      <c r="O232" s="371">
        <f t="shared" si="98"/>
        <v>13602.85</v>
      </c>
      <c r="P232" s="371">
        <f t="shared" si="79"/>
        <v>54411.38</v>
      </c>
      <c r="Q232" s="371">
        <f t="shared" si="99"/>
        <v>25262.43</v>
      </c>
      <c r="R232" s="371">
        <f t="shared" si="99"/>
        <v>25262.43</v>
      </c>
      <c r="S232" s="371">
        <f t="shared" si="99"/>
        <v>25262.43</v>
      </c>
      <c r="T232" s="371">
        <f t="shared" si="99"/>
        <v>25262.43</v>
      </c>
      <c r="U232" s="371">
        <f t="shared" si="80"/>
        <v>101049.7</v>
      </c>
      <c r="V232" s="370">
        <f t="shared" si="81"/>
        <v>355931.86083454743</v>
      </c>
      <c r="W232" s="369" t="s">
        <v>14966</v>
      </c>
      <c r="X232" s="369" t="s">
        <v>928</v>
      </c>
      <c r="Y232" s="270">
        <v>11984.394952357459</v>
      </c>
      <c r="Z232" s="377">
        <f t="shared" si="82"/>
        <v>215559.98</v>
      </c>
      <c r="AA232" s="376">
        <f t="shared" si="83"/>
        <v>58506.86</v>
      </c>
      <c r="AB232" s="376">
        <f t="shared" si="84"/>
        <v>108655.59</v>
      </c>
      <c r="AC232" s="375">
        <f t="shared" si="85"/>
        <v>17.989999999999998</v>
      </c>
      <c r="AD232" s="374">
        <f t="shared" si="86"/>
        <v>4.88</v>
      </c>
      <c r="AE232" s="373">
        <f t="shared" si="87"/>
        <v>9.07</v>
      </c>
      <c r="AF232" s="373">
        <f t="shared" si="88"/>
        <v>31.939999999999998</v>
      </c>
      <c r="AG232" s="375">
        <f t="shared" si="89"/>
        <v>16.73</v>
      </c>
      <c r="AH232" s="374">
        <f t="shared" si="90"/>
        <v>4.54</v>
      </c>
      <c r="AI232" s="373">
        <f t="shared" si="91"/>
        <v>8.43</v>
      </c>
      <c r="AJ232" s="373">
        <f t="shared" si="92"/>
        <v>29.7</v>
      </c>
      <c r="AK232" s="422">
        <f t="shared" si="94"/>
        <v>1.1399999999999999</v>
      </c>
      <c r="AL232" s="422">
        <f t="shared" si="95"/>
        <v>2.11</v>
      </c>
    </row>
    <row r="233" spans="1:38" x14ac:dyDescent="0.25">
      <c r="A233" s="313">
        <v>1026413</v>
      </c>
      <c r="B233" s="313">
        <v>4543</v>
      </c>
      <c r="C233" s="297">
        <f>INDEX('Final Comp Values'!C:C,MATCH(B233,'Final Comp Values'!B:B,0))</f>
        <v>675395</v>
      </c>
      <c r="D233" s="314" t="s">
        <v>1021</v>
      </c>
      <c r="E233" s="346" t="str">
        <f>INDEX('Final Comp Values'!U:U,MATCH($C233,'Final Comp Values'!$C:$C,0))</f>
        <v/>
      </c>
      <c r="F233" s="346">
        <f>INDEX('Final Comp Values'!V:V,MATCH($C233,'Final Comp Values'!$C:$C,0))</f>
        <v>1.8295278507505998E-3</v>
      </c>
      <c r="G233" s="370">
        <f t="shared" si="77"/>
        <v>0</v>
      </c>
      <c r="H233" s="370">
        <f t="shared" si="78"/>
        <v>0</v>
      </c>
      <c r="I233" s="372">
        <v>0</v>
      </c>
      <c r="J233" s="372"/>
      <c r="K233" s="371">
        <f t="shared" si="93"/>
        <v>0</v>
      </c>
      <c r="L233" s="371">
        <f t="shared" si="98"/>
        <v>15361.01</v>
      </c>
      <c r="M233" s="371">
        <f t="shared" si="98"/>
        <v>15361.01</v>
      </c>
      <c r="N233" s="371">
        <f t="shared" si="98"/>
        <v>15361.01</v>
      </c>
      <c r="O233" s="371">
        <f t="shared" si="98"/>
        <v>15361.01</v>
      </c>
      <c r="P233" s="371">
        <f t="shared" si="79"/>
        <v>61444.03</v>
      </c>
      <c r="Q233" s="371">
        <f t="shared" si="99"/>
        <v>28527.59</v>
      </c>
      <c r="R233" s="371">
        <f t="shared" si="99"/>
        <v>28527.59</v>
      </c>
      <c r="S233" s="371">
        <f t="shared" si="99"/>
        <v>28527.59</v>
      </c>
      <c r="T233" s="371">
        <f t="shared" si="99"/>
        <v>28527.59</v>
      </c>
      <c r="U233" s="371">
        <f t="shared" si="80"/>
        <v>114110.34</v>
      </c>
      <c r="V233" s="370">
        <f t="shared" si="81"/>
        <v>175554.37</v>
      </c>
      <c r="W233" s="369" t="s">
        <v>15036</v>
      </c>
      <c r="X233" s="369" t="s">
        <v>913</v>
      </c>
      <c r="Y233" s="270">
        <v>30550.305097874538</v>
      </c>
      <c r="Z233" s="377">
        <f t="shared" si="82"/>
        <v>0</v>
      </c>
      <c r="AA233" s="376">
        <f t="shared" si="83"/>
        <v>66068.850000000006</v>
      </c>
      <c r="AB233" s="376">
        <f t="shared" si="84"/>
        <v>122699.29</v>
      </c>
      <c r="AC233" s="375">
        <f t="shared" si="85"/>
        <v>0</v>
      </c>
      <c r="AD233" s="374">
        <f t="shared" si="86"/>
        <v>2.16</v>
      </c>
      <c r="AE233" s="373">
        <f t="shared" si="87"/>
        <v>4.0199999999999996</v>
      </c>
      <c r="AF233" s="373">
        <f t="shared" si="88"/>
        <v>6.18</v>
      </c>
      <c r="AG233" s="375">
        <f t="shared" si="89"/>
        <v>0</v>
      </c>
      <c r="AH233" s="374">
        <f t="shared" si="90"/>
        <v>2.0099999999999998</v>
      </c>
      <c r="AI233" s="373">
        <f t="shared" si="91"/>
        <v>3.74</v>
      </c>
      <c r="AJ233" s="373">
        <f t="shared" si="92"/>
        <v>5.75</v>
      </c>
      <c r="AK233" s="422">
        <f t="shared" si="94"/>
        <v>0.5</v>
      </c>
      <c r="AL233" s="422">
        <f t="shared" si="95"/>
        <v>0.94</v>
      </c>
    </row>
    <row r="234" spans="1:38" x14ac:dyDescent="0.25">
      <c r="A234" s="297">
        <v>1026582</v>
      </c>
      <c r="B234" s="297">
        <v>5042</v>
      </c>
      <c r="C234" s="297">
        <f>INDEX('Final Comp Values'!C:C,MATCH(B234,'Final Comp Values'!B:B,0))</f>
        <v>675396</v>
      </c>
      <c r="D234" s="299" t="s">
        <v>915</v>
      </c>
      <c r="E234" s="346">
        <f>INDEX('Final Comp Values'!U:U,MATCH($C234,'Final Comp Values'!$C:$C,0))</f>
        <v>2.7601619627533078E-3</v>
      </c>
      <c r="F234" s="346">
        <f>INDEX('Final Comp Values'!V:V,MATCH($C234,'Final Comp Values'!$C:$C,0))</f>
        <v>2.1050256888081498E-3</v>
      </c>
      <c r="G234" s="370">
        <f t="shared" si="77"/>
        <v>567653.58438210329</v>
      </c>
      <c r="H234" s="370">
        <f t="shared" si="78"/>
        <v>283826.79220000003</v>
      </c>
      <c r="I234" s="372">
        <v>271859.86</v>
      </c>
      <c r="J234" s="372">
        <v>271859.86</v>
      </c>
      <c r="K234" s="371">
        <f t="shared" si="93"/>
        <v>260471.04359376867</v>
      </c>
      <c r="L234" s="371">
        <f t="shared" si="98"/>
        <v>17674.13</v>
      </c>
      <c r="M234" s="371">
        <f t="shared" si="98"/>
        <v>17674.13</v>
      </c>
      <c r="N234" s="371">
        <f t="shared" si="98"/>
        <v>17674.13</v>
      </c>
      <c r="O234" s="371">
        <f t="shared" si="98"/>
        <v>17674.13</v>
      </c>
      <c r="P234" s="371">
        <f t="shared" si="79"/>
        <v>70696.53</v>
      </c>
      <c r="Q234" s="371">
        <f t="shared" si="99"/>
        <v>32823.39</v>
      </c>
      <c r="R234" s="371">
        <f t="shared" si="99"/>
        <v>32823.39</v>
      </c>
      <c r="S234" s="371">
        <f t="shared" si="99"/>
        <v>32823.39</v>
      </c>
      <c r="T234" s="371">
        <f t="shared" si="99"/>
        <v>32823.39</v>
      </c>
      <c r="U234" s="371">
        <f t="shared" si="80"/>
        <v>131293.54999999999</v>
      </c>
      <c r="V234" s="370">
        <f t="shared" si="81"/>
        <v>462461.12359376863</v>
      </c>
      <c r="W234" s="369" t="s">
        <v>15008</v>
      </c>
      <c r="X234" s="369" t="s">
        <v>1003</v>
      </c>
      <c r="Y234" s="270">
        <v>17703.638711784723</v>
      </c>
      <c r="Z234" s="377">
        <f t="shared" si="82"/>
        <v>280076.39</v>
      </c>
      <c r="AA234" s="376">
        <f t="shared" si="83"/>
        <v>76017.77</v>
      </c>
      <c r="AB234" s="376">
        <f t="shared" si="84"/>
        <v>141175.85999999999</v>
      </c>
      <c r="AC234" s="375">
        <f t="shared" si="85"/>
        <v>15.82</v>
      </c>
      <c r="AD234" s="374">
        <f t="shared" si="86"/>
        <v>4.29</v>
      </c>
      <c r="AE234" s="373">
        <f t="shared" si="87"/>
        <v>7.97</v>
      </c>
      <c r="AF234" s="373">
        <f t="shared" si="88"/>
        <v>28.08</v>
      </c>
      <c r="AG234" s="375">
        <f t="shared" si="89"/>
        <v>14.71</v>
      </c>
      <c r="AH234" s="374">
        <f t="shared" si="90"/>
        <v>3.99</v>
      </c>
      <c r="AI234" s="373">
        <f t="shared" si="91"/>
        <v>7.42</v>
      </c>
      <c r="AJ234" s="373">
        <f t="shared" si="92"/>
        <v>26.120000000000005</v>
      </c>
      <c r="AK234" s="422">
        <f t="shared" si="94"/>
        <v>1</v>
      </c>
      <c r="AL234" s="422">
        <f t="shared" si="95"/>
        <v>1.86</v>
      </c>
    </row>
    <row r="235" spans="1:38" x14ac:dyDescent="0.25">
      <c r="A235" s="313">
        <v>1004118</v>
      </c>
      <c r="B235" s="313">
        <v>4649</v>
      </c>
      <c r="C235" s="297">
        <f>INDEX('Final Comp Values'!C:C,MATCH(B235,'Final Comp Values'!B:B,0))</f>
        <v>675399</v>
      </c>
      <c r="D235" s="314" t="s">
        <v>1021</v>
      </c>
      <c r="E235" s="346" t="str">
        <f>INDEX('Final Comp Values'!U:U,MATCH($C235,'Final Comp Values'!$C:$C,0))</f>
        <v/>
      </c>
      <c r="F235" s="346">
        <f>INDEX('Final Comp Values'!V:V,MATCH($C235,'Final Comp Values'!$C:$C,0))</f>
        <v>2.3194168635371454E-3</v>
      </c>
      <c r="G235" s="370">
        <f t="shared" si="77"/>
        <v>0</v>
      </c>
      <c r="H235" s="370">
        <f t="shared" si="78"/>
        <v>0</v>
      </c>
      <c r="I235" s="372">
        <v>0</v>
      </c>
      <c r="J235" s="370">
        <f>+I235*2</f>
        <v>0</v>
      </c>
      <c r="K235" s="371">
        <f t="shared" si="93"/>
        <v>0</v>
      </c>
      <c r="L235" s="371">
        <f t="shared" si="98"/>
        <v>19474.2</v>
      </c>
      <c r="M235" s="371">
        <f t="shared" si="98"/>
        <v>19474.2</v>
      </c>
      <c r="N235" s="371">
        <f t="shared" si="98"/>
        <v>19474.2</v>
      </c>
      <c r="O235" s="371">
        <f t="shared" si="98"/>
        <v>19474.2</v>
      </c>
      <c r="P235" s="371">
        <f t="shared" si="79"/>
        <v>77896.78</v>
      </c>
      <c r="Q235" s="371">
        <f t="shared" si="99"/>
        <v>36166.36</v>
      </c>
      <c r="R235" s="371">
        <f t="shared" si="99"/>
        <v>36166.36</v>
      </c>
      <c r="S235" s="371">
        <f t="shared" si="99"/>
        <v>36166.36</v>
      </c>
      <c r="T235" s="371">
        <f t="shared" si="99"/>
        <v>36166.36</v>
      </c>
      <c r="U235" s="371">
        <f t="shared" si="80"/>
        <v>144665.44</v>
      </c>
      <c r="V235" s="370">
        <f t="shared" si="81"/>
        <v>222562.22</v>
      </c>
      <c r="W235" s="369" t="s">
        <v>14902</v>
      </c>
      <c r="X235" s="369" t="s">
        <v>925</v>
      </c>
      <c r="Y235" s="270">
        <v>28279.08911159166</v>
      </c>
      <c r="Z235" s="377">
        <f t="shared" si="82"/>
        <v>0</v>
      </c>
      <c r="AA235" s="376">
        <f t="shared" si="83"/>
        <v>83759.98</v>
      </c>
      <c r="AB235" s="376">
        <f t="shared" si="84"/>
        <v>155554.23999999999</v>
      </c>
      <c r="AC235" s="375">
        <f t="shared" si="85"/>
        <v>0</v>
      </c>
      <c r="AD235" s="374">
        <f t="shared" si="86"/>
        <v>2.96</v>
      </c>
      <c r="AE235" s="373">
        <f t="shared" si="87"/>
        <v>5.5</v>
      </c>
      <c r="AF235" s="373">
        <f t="shared" si="88"/>
        <v>8.4600000000000009</v>
      </c>
      <c r="AG235" s="375">
        <f t="shared" si="89"/>
        <v>0</v>
      </c>
      <c r="AH235" s="374">
        <f t="shared" si="90"/>
        <v>2.75</v>
      </c>
      <c r="AI235" s="373">
        <f t="shared" si="91"/>
        <v>5.12</v>
      </c>
      <c r="AJ235" s="373">
        <f t="shared" si="92"/>
        <v>7.87</v>
      </c>
      <c r="AK235" s="422">
        <f t="shared" si="94"/>
        <v>0.69</v>
      </c>
      <c r="AL235" s="422">
        <f t="shared" si="95"/>
        <v>1.28</v>
      </c>
    </row>
    <row r="236" spans="1:38" x14ac:dyDescent="0.25">
      <c r="A236" s="297">
        <v>1026246</v>
      </c>
      <c r="B236" s="297">
        <v>4094</v>
      </c>
      <c r="C236" s="297">
        <f>INDEX('Final Comp Values'!C:C,MATCH(B236,'Final Comp Values'!B:B,0))</f>
        <v>675406</v>
      </c>
      <c r="D236" s="299" t="s">
        <v>915</v>
      </c>
      <c r="E236" s="346">
        <f>INDEX('Final Comp Values'!U:U,MATCH($C236,'Final Comp Values'!$C:$C,0))</f>
        <v>1.2276714477621724E-3</v>
      </c>
      <c r="F236" s="346">
        <f>INDEX('Final Comp Values'!V:V,MATCH($C236,'Final Comp Values'!$C:$C,0))</f>
        <v>9.3627836693242576E-4</v>
      </c>
      <c r="G236" s="370">
        <f t="shared" si="77"/>
        <v>252482.32066447349</v>
      </c>
      <c r="H236" s="370">
        <f t="shared" si="78"/>
        <v>126241.1603</v>
      </c>
      <c r="I236" s="372">
        <v>120918</v>
      </c>
      <c r="J236" s="372">
        <v>120918</v>
      </c>
      <c r="K236" s="371">
        <f t="shared" si="93"/>
        <v>115852.93453935838</v>
      </c>
      <c r="L236" s="371">
        <f t="shared" si="98"/>
        <v>7861.14</v>
      </c>
      <c r="M236" s="371">
        <f t="shared" si="98"/>
        <v>7861.14</v>
      </c>
      <c r="N236" s="371">
        <f t="shared" si="98"/>
        <v>7861.14</v>
      </c>
      <c r="O236" s="371">
        <f t="shared" si="98"/>
        <v>7861.14</v>
      </c>
      <c r="P236" s="371">
        <f t="shared" si="79"/>
        <v>31444.57</v>
      </c>
      <c r="Q236" s="371">
        <f t="shared" si="99"/>
        <v>14599.27</v>
      </c>
      <c r="R236" s="371">
        <f t="shared" si="99"/>
        <v>14599.27</v>
      </c>
      <c r="S236" s="371">
        <f t="shared" si="99"/>
        <v>14599.27</v>
      </c>
      <c r="T236" s="371">
        <f t="shared" si="99"/>
        <v>14599.27</v>
      </c>
      <c r="U236" s="371">
        <f t="shared" si="80"/>
        <v>58397.06</v>
      </c>
      <c r="V236" s="370">
        <f t="shared" si="81"/>
        <v>205694.56453935837</v>
      </c>
      <c r="W236" s="369" t="s">
        <v>14993</v>
      </c>
      <c r="X236" s="369" t="s">
        <v>925</v>
      </c>
      <c r="Y236" s="270">
        <v>28279.08911159166</v>
      </c>
      <c r="Z236" s="377">
        <f t="shared" si="82"/>
        <v>124573.05</v>
      </c>
      <c r="AA236" s="376">
        <f t="shared" si="83"/>
        <v>33811.370000000003</v>
      </c>
      <c r="AB236" s="376">
        <f t="shared" si="84"/>
        <v>62792.54</v>
      </c>
      <c r="AC236" s="375">
        <f t="shared" si="85"/>
        <v>4.41</v>
      </c>
      <c r="AD236" s="374">
        <f t="shared" si="86"/>
        <v>1.2</v>
      </c>
      <c r="AE236" s="373">
        <f t="shared" si="87"/>
        <v>2.2200000000000002</v>
      </c>
      <c r="AF236" s="373">
        <f t="shared" si="88"/>
        <v>7.83</v>
      </c>
      <c r="AG236" s="375">
        <f t="shared" si="89"/>
        <v>4.0999999999999996</v>
      </c>
      <c r="AH236" s="374">
        <f t="shared" si="90"/>
        <v>1.1100000000000001</v>
      </c>
      <c r="AI236" s="373">
        <f t="shared" si="91"/>
        <v>2.0699999999999998</v>
      </c>
      <c r="AJ236" s="373">
        <f t="shared" si="92"/>
        <v>7.2799999999999994</v>
      </c>
      <c r="AK236" s="422">
        <f t="shared" si="94"/>
        <v>0.28000000000000003</v>
      </c>
      <c r="AL236" s="422">
        <f t="shared" si="95"/>
        <v>0.52</v>
      </c>
    </row>
    <row r="237" spans="1:38" x14ac:dyDescent="0.25">
      <c r="A237" s="311">
        <v>1026417</v>
      </c>
      <c r="B237" s="311">
        <v>4332</v>
      </c>
      <c r="C237" s="297">
        <f>INDEX('Final Comp Values'!C:C,MATCH(B237,'Final Comp Values'!B:B,0))</f>
        <v>675407</v>
      </c>
      <c r="D237" s="312" t="s">
        <v>915</v>
      </c>
      <c r="E237" s="346">
        <f>INDEX('Final Comp Values'!U:U,MATCH($C237,'Final Comp Values'!$C:$C,0))</f>
        <v>4.5753724712455866E-4</v>
      </c>
      <c r="F237" s="346">
        <f>INDEX('Final Comp Values'!V:V,MATCH($C237,'Final Comp Values'!$C:$C,0))</f>
        <v>3.4893882017815464E-4</v>
      </c>
      <c r="G237" s="370">
        <f t="shared" si="77"/>
        <v>94096.890625758126</v>
      </c>
      <c r="H237" s="370">
        <f t="shared" si="78"/>
        <v>47048.445299999999</v>
      </c>
      <c r="I237" s="372">
        <v>45064.75</v>
      </c>
      <c r="J237" s="372">
        <v>45064.75</v>
      </c>
      <c r="K237" s="371">
        <f t="shared" si="93"/>
        <v>43176.888113723064</v>
      </c>
      <c r="L237" s="371">
        <f t="shared" si="98"/>
        <v>2929.75</v>
      </c>
      <c r="M237" s="371">
        <f t="shared" si="98"/>
        <v>2929.75</v>
      </c>
      <c r="N237" s="371">
        <f t="shared" si="98"/>
        <v>2929.75</v>
      </c>
      <c r="O237" s="371">
        <f t="shared" si="98"/>
        <v>2929.75</v>
      </c>
      <c r="P237" s="371">
        <f t="shared" si="79"/>
        <v>11718.98</v>
      </c>
      <c r="Q237" s="371">
        <f t="shared" si="99"/>
        <v>5440.96</v>
      </c>
      <c r="R237" s="371">
        <f t="shared" si="99"/>
        <v>5440.96</v>
      </c>
      <c r="S237" s="371">
        <f t="shared" si="99"/>
        <v>5440.96</v>
      </c>
      <c r="T237" s="371">
        <f t="shared" si="99"/>
        <v>5440.96</v>
      </c>
      <c r="U237" s="371">
        <f t="shared" si="80"/>
        <v>21763.83</v>
      </c>
      <c r="V237" s="370">
        <f t="shared" si="81"/>
        <v>76659.698113723061</v>
      </c>
      <c r="W237" s="369" t="s">
        <v>14926</v>
      </c>
      <c r="X237" s="369" t="s">
        <v>923</v>
      </c>
      <c r="Y237" s="270">
        <v>10494.176731500442</v>
      </c>
      <c r="Z237" s="377">
        <f t="shared" si="82"/>
        <v>46426.76</v>
      </c>
      <c r="AA237" s="376">
        <f t="shared" si="83"/>
        <v>12601.05</v>
      </c>
      <c r="AB237" s="376">
        <f t="shared" si="84"/>
        <v>23401.97</v>
      </c>
      <c r="AC237" s="375">
        <f t="shared" si="85"/>
        <v>4.42</v>
      </c>
      <c r="AD237" s="374">
        <f t="shared" si="86"/>
        <v>1.2</v>
      </c>
      <c r="AE237" s="373">
        <f t="shared" si="87"/>
        <v>2.23</v>
      </c>
      <c r="AF237" s="373">
        <f t="shared" si="88"/>
        <v>7.85</v>
      </c>
      <c r="AG237" s="375">
        <f t="shared" si="89"/>
        <v>4.1100000000000003</v>
      </c>
      <c r="AH237" s="374">
        <f t="shared" si="90"/>
        <v>1.1200000000000001</v>
      </c>
      <c r="AI237" s="373">
        <f t="shared" si="91"/>
        <v>2.0699999999999998</v>
      </c>
      <c r="AJ237" s="373">
        <f t="shared" si="92"/>
        <v>7.3000000000000007</v>
      </c>
      <c r="AK237" s="422">
        <f t="shared" si="94"/>
        <v>0.28000000000000003</v>
      </c>
      <c r="AL237" s="422">
        <f t="shared" si="95"/>
        <v>0.52</v>
      </c>
    </row>
    <row r="238" spans="1:38" x14ac:dyDescent="0.25">
      <c r="A238" s="313">
        <v>1026484</v>
      </c>
      <c r="B238" s="313">
        <v>5051</v>
      </c>
      <c r="C238" s="297">
        <f>INDEX('Final Comp Values'!C:C,MATCH(B238,'Final Comp Values'!B:B,0))</f>
        <v>675409</v>
      </c>
      <c r="D238" s="314" t="s">
        <v>1021</v>
      </c>
      <c r="E238" s="346" t="str">
        <f>INDEX('Final Comp Values'!U:U,MATCH($C238,'Final Comp Values'!$C:$C,0))</f>
        <v/>
      </c>
      <c r="F238" s="346">
        <f>INDEX('Final Comp Values'!V:V,MATCH($C238,'Final Comp Values'!$C:$C,0))</f>
        <v>3.8307946135370751E-3</v>
      </c>
      <c r="G238" s="370">
        <f t="shared" si="77"/>
        <v>0</v>
      </c>
      <c r="H238" s="370">
        <f t="shared" si="78"/>
        <v>0</v>
      </c>
      <c r="I238" s="372">
        <v>0</v>
      </c>
      <c r="J238" s="372"/>
      <c r="K238" s="371">
        <f t="shared" si="93"/>
        <v>0</v>
      </c>
      <c r="L238" s="371">
        <f t="shared" si="98"/>
        <v>32163.96</v>
      </c>
      <c r="M238" s="371">
        <f t="shared" si="98"/>
        <v>32163.96</v>
      </c>
      <c r="N238" s="371">
        <f t="shared" si="98"/>
        <v>32163.96</v>
      </c>
      <c r="O238" s="371">
        <f t="shared" si="98"/>
        <v>32163.96</v>
      </c>
      <c r="P238" s="371">
        <f t="shared" si="79"/>
        <v>128655.85</v>
      </c>
      <c r="Q238" s="371">
        <f t="shared" si="99"/>
        <v>59733.08</v>
      </c>
      <c r="R238" s="371">
        <f t="shared" si="99"/>
        <v>59733.08</v>
      </c>
      <c r="S238" s="371">
        <f t="shared" si="99"/>
        <v>59733.08</v>
      </c>
      <c r="T238" s="371">
        <f t="shared" si="99"/>
        <v>59733.08</v>
      </c>
      <c r="U238" s="371">
        <f t="shared" si="80"/>
        <v>238932.3</v>
      </c>
      <c r="V238" s="370">
        <f t="shared" si="81"/>
        <v>367588.15</v>
      </c>
      <c r="W238" s="369" t="s">
        <v>14875</v>
      </c>
      <c r="X238" s="369" t="s">
        <v>920</v>
      </c>
      <c r="Y238" s="270">
        <v>27007.378265823281</v>
      </c>
      <c r="Z238" s="377">
        <f t="shared" si="82"/>
        <v>0</v>
      </c>
      <c r="AA238" s="376">
        <f t="shared" si="83"/>
        <v>138339.62</v>
      </c>
      <c r="AB238" s="376">
        <f t="shared" si="84"/>
        <v>256916.45</v>
      </c>
      <c r="AC238" s="375">
        <f t="shared" si="85"/>
        <v>0</v>
      </c>
      <c r="AD238" s="374">
        <f t="shared" si="86"/>
        <v>5.12</v>
      </c>
      <c r="AE238" s="373">
        <f t="shared" si="87"/>
        <v>9.51</v>
      </c>
      <c r="AF238" s="373">
        <f t="shared" si="88"/>
        <v>14.629999999999999</v>
      </c>
      <c r="AG238" s="375">
        <f t="shared" si="89"/>
        <v>0</v>
      </c>
      <c r="AH238" s="374">
        <f t="shared" si="90"/>
        <v>4.76</v>
      </c>
      <c r="AI238" s="373">
        <f t="shared" si="91"/>
        <v>8.85</v>
      </c>
      <c r="AJ238" s="373">
        <f t="shared" si="92"/>
        <v>13.61</v>
      </c>
      <c r="AK238" s="422">
        <f t="shared" si="94"/>
        <v>1.19</v>
      </c>
      <c r="AL238" s="422">
        <f t="shared" si="95"/>
        <v>2.21</v>
      </c>
    </row>
    <row r="239" spans="1:38" x14ac:dyDescent="0.25">
      <c r="A239" s="297">
        <v>1027060</v>
      </c>
      <c r="B239" s="297">
        <v>4738</v>
      </c>
      <c r="C239" s="297">
        <f>INDEX('Final Comp Values'!C:C,MATCH(B239,'Final Comp Values'!B:B,0))</f>
        <v>675414</v>
      </c>
      <c r="D239" s="299" t="s">
        <v>1021</v>
      </c>
      <c r="E239" s="346" t="str">
        <f>INDEX('Final Comp Values'!U:U,MATCH($C239,'Final Comp Values'!$C:$C,0))</f>
        <v/>
      </c>
      <c r="F239" s="346">
        <f>INDEX('Final Comp Values'!V:V,MATCH($C239,'Final Comp Values'!$C:$C,0))</f>
        <v>1.6839640579833501E-3</v>
      </c>
      <c r="G239" s="370">
        <f t="shared" si="77"/>
        <v>0</v>
      </c>
      <c r="H239" s="370">
        <f t="shared" si="78"/>
        <v>0</v>
      </c>
      <c r="I239" s="372">
        <v>0</v>
      </c>
      <c r="J239" s="370">
        <f>+I239*2</f>
        <v>0</v>
      </c>
      <c r="K239" s="371">
        <f t="shared" si="93"/>
        <v>0</v>
      </c>
      <c r="L239" s="371">
        <f t="shared" si="98"/>
        <v>14138.83</v>
      </c>
      <c r="M239" s="371">
        <f t="shared" si="98"/>
        <v>14138.83</v>
      </c>
      <c r="N239" s="371">
        <f t="shared" si="98"/>
        <v>14138.83</v>
      </c>
      <c r="O239" s="371">
        <f t="shared" si="98"/>
        <v>14138.83</v>
      </c>
      <c r="P239" s="371">
        <f t="shared" si="79"/>
        <v>56555.32</v>
      </c>
      <c r="Q239" s="371">
        <f t="shared" si="99"/>
        <v>26257.83</v>
      </c>
      <c r="R239" s="371">
        <f t="shared" si="99"/>
        <v>26257.83</v>
      </c>
      <c r="S239" s="371">
        <f t="shared" si="99"/>
        <v>26257.83</v>
      </c>
      <c r="T239" s="371">
        <f t="shared" si="99"/>
        <v>26257.83</v>
      </c>
      <c r="U239" s="371">
        <f t="shared" si="80"/>
        <v>105031.32</v>
      </c>
      <c r="V239" s="370">
        <f t="shared" si="81"/>
        <v>161586.64000000001</v>
      </c>
      <c r="W239" s="369" t="s">
        <v>14880</v>
      </c>
      <c r="X239" s="369" t="s">
        <v>1003</v>
      </c>
      <c r="Y239" s="270">
        <v>17703.638711784723</v>
      </c>
      <c r="Z239" s="377">
        <f t="shared" si="82"/>
        <v>0</v>
      </c>
      <c r="AA239" s="376">
        <f t="shared" si="83"/>
        <v>60812.17</v>
      </c>
      <c r="AB239" s="376">
        <f t="shared" si="84"/>
        <v>112936.9</v>
      </c>
      <c r="AC239" s="375">
        <f t="shared" si="85"/>
        <v>0</v>
      </c>
      <c r="AD239" s="374">
        <f t="shared" si="86"/>
        <v>3.44</v>
      </c>
      <c r="AE239" s="373">
        <f t="shared" si="87"/>
        <v>6.38</v>
      </c>
      <c r="AF239" s="373">
        <f t="shared" si="88"/>
        <v>9.82</v>
      </c>
      <c r="AG239" s="375">
        <f t="shared" si="89"/>
        <v>0</v>
      </c>
      <c r="AH239" s="374">
        <f t="shared" si="90"/>
        <v>3.19</v>
      </c>
      <c r="AI239" s="373">
        <f t="shared" si="91"/>
        <v>5.93</v>
      </c>
      <c r="AJ239" s="373">
        <f t="shared" si="92"/>
        <v>9.1199999999999992</v>
      </c>
      <c r="AK239" s="422">
        <f t="shared" si="94"/>
        <v>0.8</v>
      </c>
      <c r="AL239" s="422">
        <f t="shared" si="95"/>
        <v>1.48</v>
      </c>
    </row>
    <row r="240" spans="1:38" x14ac:dyDescent="0.25">
      <c r="A240" s="297">
        <v>1026751</v>
      </c>
      <c r="B240" s="297">
        <v>4223</v>
      </c>
      <c r="C240" s="297">
        <f>INDEX('Final Comp Values'!C:C,MATCH(B240,'Final Comp Values'!B:B,0))</f>
        <v>675418</v>
      </c>
      <c r="D240" s="299" t="s">
        <v>915</v>
      </c>
      <c r="E240" s="346">
        <f>INDEX('Final Comp Values'!U:U,MATCH($C240,'Final Comp Values'!$C:$C,0))</f>
        <v>2.1295358811795769E-3</v>
      </c>
      <c r="F240" s="346">
        <f>INDEX('Final Comp Values'!V:V,MATCH($C240,'Final Comp Values'!$C:$C,0))</f>
        <v>1.6240814110234725E-3</v>
      </c>
      <c r="G240" s="370">
        <f t="shared" si="77"/>
        <v>437959.32714616886</v>
      </c>
      <c r="H240" s="370">
        <f t="shared" si="78"/>
        <v>218979.6636</v>
      </c>
      <c r="I240" s="372">
        <v>209746.87</v>
      </c>
      <c r="J240" s="372">
        <v>209746.87</v>
      </c>
      <c r="K240" s="371">
        <f t="shared" si="93"/>
        <v>200960.10336578768</v>
      </c>
      <c r="L240" s="371">
        <f t="shared" si="98"/>
        <v>13636.05</v>
      </c>
      <c r="M240" s="371">
        <f t="shared" si="98"/>
        <v>13636.05</v>
      </c>
      <c r="N240" s="371">
        <f t="shared" si="98"/>
        <v>13636.05</v>
      </c>
      <c r="O240" s="371">
        <f t="shared" si="98"/>
        <v>13636.05</v>
      </c>
      <c r="P240" s="371">
        <f t="shared" si="79"/>
        <v>54544.19</v>
      </c>
      <c r="Q240" s="371">
        <f t="shared" si="99"/>
        <v>25324.09</v>
      </c>
      <c r="R240" s="371">
        <f t="shared" si="99"/>
        <v>25324.09</v>
      </c>
      <c r="S240" s="371">
        <f t="shared" si="99"/>
        <v>25324.09</v>
      </c>
      <c r="T240" s="371">
        <f t="shared" si="99"/>
        <v>25324.09</v>
      </c>
      <c r="U240" s="371">
        <f t="shared" si="80"/>
        <v>101296.35</v>
      </c>
      <c r="V240" s="370">
        <f t="shared" si="81"/>
        <v>356800.64336578769</v>
      </c>
      <c r="W240" s="369" t="s">
        <v>14878</v>
      </c>
      <c r="X240" s="369" t="s">
        <v>941</v>
      </c>
      <c r="Y240" s="270">
        <v>38595.893614676956</v>
      </c>
      <c r="Z240" s="377">
        <f t="shared" si="82"/>
        <v>216086.13</v>
      </c>
      <c r="AA240" s="376">
        <f t="shared" si="83"/>
        <v>58649.67</v>
      </c>
      <c r="AB240" s="376">
        <f t="shared" si="84"/>
        <v>108920.81</v>
      </c>
      <c r="AC240" s="375">
        <f t="shared" si="85"/>
        <v>5.6</v>
      </c>
      <c r="AD240" s="374">
        <f t="shared" si="86"/>
        <v>1.52</v>
      </c>
      <c r="AE240" s="373">
        <f t="shared" si="87"/>
        <v>2.82</v>
      </c>
      <c r="AF240" s="373">
        <f t="shared" si="88"/>
        <v>9.94</v>
      </c>
      <c r="AG240" s="375">
        <f t="shared" si="89"/>
        <v>5.21</v>
      </c>
      <c r="AH240" s="374">
        <f t="shared" si="90"/>
        <v>1.41</v>
      </c>
      <c r="AI240" s="373">
        <f t="shared" si="91"/>
        <v>2.62</v>
      </c>
      <c r="AJ240" s="373">
        <f t="shared" si="92"/>
        <v>9.24</v>
      </c>
      <c r="AK240" s="422">
        <f t="shared" si="94"/>
        <v>0.35</v>
      </c>
      <c r="AL240" s="422">
        <f t="shared" si="95"/>
        <v>0.66</v>
      </c>
    </row>
    <row r="241" spans="1:38" x14ac:dyDescent="0.25">
      <c r="A241" s="297">
        <v>1026698</v>
      </c>
      <c r="B241" s="297">
        <v>4751</v>
      </c>
      <c r="C241" s="297">
        <f>INDEX('Final Comp Values'!C:C,MATCH(B241,'Final Comp Values'!B:B,0))</f>
        <v>675420</v>
      </c>
      <c r="D241" s="299" t="s">
        <v>915</v>
      </c>
      <c r="E241" s="346">
        <f>INDEX('Final Comp Values'!U:U,MATCH($C241,'Final Comp Values'!$C:$C,0))</f>
        <v>1.5986642776621451E-3</v>
      </c>
      <c r="F241" s="346">
        <f>INDEX('Final Comp Values'!V:V,MATCH($C241,'Final Comp Values'!$C:$C,0))</f>
        <v>1.2192144583073191E-3</v>
      </c>
      <c r="G241" s="370">
        <f t="shared" si="77"/>
        <v>328780.52798514353</v>
      </c>
      <c r="H241" s="370">
        <f t="shared" si="78"/>
        <v>164390.264</v>
      </c>
      <c r="I241" s="372">
        <v>157459</v>
      </c>
      <c r="J241" s="372">
        <v>157459</v>
      </c>
      <c r="K241" s="371">
        <f t="shared" si="93"/>
        <v>150862.7965959525</v>
      </c>
      <c r="L241" s="371">
        <f t="shared" si="98"/>
        <v>10236.719999999999</v>
      </c>
      <c r="M241" s="371">
        <f t="shared" si="98"/>
        <v>10236.719999999999</v>
      </c>
      <c r="N241" s="371">
        <f t="shared" si="98"/>
        <v>10236.719999999999</v>
      </c>
      <c r="O241" s="371">
        <f t="shared" si="98"/>
        <v>10236.719999999999</v>
      </c>
      <c r="P241" s="371">
        <f t="shared" si="79"/>
        <v>40946.879999999997</v>
      </c>
      <c r="Q241" s="371">
        <f t="shared" si="99"/>
        <v>19011.05</v>
      </c>
      <c r="R241" s="371">
        <f t="shared" si="99"/>
        <v>19011.05</v>
      </c>
      <c r="S241" s="371">
        <f t="shared" si="99"/>
        <v>19011.05</v>
      </c>
      <c r="T241" s="371">
        <f t="shared" si="99"/>
        <v>19011.05</v>
      </c>
      <c r="U241" s="371">
        <f t="shared" si="80"/>
        <v>76044.2</v>
      </c>
      <c r="V241" s="370">
        <f t="shared" si="81"/>
        <v>267853.87659595249</v>
      </c>
      <c r="W241" s="369" t="s">
        <v>14893</v>
      </c>
      <c r="X241" s="369" t="s">
        <v>930</v>
      </c>
      <c r="Y241" s="270">
        <v>46984.658324669057</v>
      </c>
      <c r="Z241" s="377">
        <f t="shared" si="82"/>
        <v>162218.06</v>
      </c>
      <c r="AA241" s="376">
        <f t="shared" si="83"/>
        <v>44028.9</v>
      </c>
      <c r="AB241" s="376">
        <f t="shared" si="84"/>
        <v>81767.960000000006</v>
      </c>
      <c r="AC241" s="375">
        <f t="shared" si="85"/>
        <v>3.45</v>
      </c>
      <c r="AD241" s="374">
        <f t="shared" si="86"/>
        <v>0.94</v>
      </c>
      <c r="AE241" s="373">
        <f t="shared" si="87"/>
        <v>1.74</v>
      </c>
      <c r="AF241" s="373">
        <f t="shared" si="88"/>
        <v>6.1300000000000008</v>
      </c>
      <c r="AG241" s="375">
        <f t="shared" si="89"/>
        <v>3.21</v>
      </c>
      <c r="AH241" s="374">
        <f t="shared" si="90"/>
        <v>0.87</v>
      </c>
      <c r="AI241" s="373">
        <f t="shared" si="91"/>
        <v>1.62</v>
      </c>
      <c r="AJ241" s="373">
        <f t="shared" si="92"/>
        <v>5.7</v>
      </c>
      <c r="AK241" s="422">
        <f t="shared" si="94"/>
        <v>0.22</v>
      </c>
      <c r="AL241" s="422">
        <f t="shared" si="95"/>
        <v>0.41</v>
      </c>
    </row>
    <row r="242" spans="1:38" x14ac:dyDescent="0.25">
      <c r="A242" s="313">
        <v>1013355</v>
      </c>
      <c r="B242" s="313">
        <v>4995</v>
      </c>
      <c r="C242" s="297">
        <f>INDEX('Final Comp Values'!C:C,MATCH(B242,'Final Comp Values'!B:B,0))</f>
        <v>675421</v>
      </c>
      <c r="D242" s="314" t="s">
        <v>1021</v>
      </c>
      <c r="E242" s="346" t="str">
        <f>INDEX('Final Comp Values'!U:U,MATCH($C242,'Final Comp Values'!$C:$C,0))</f>
        <v/>
      </c>
      <c r="F242" s="346">
        <f>INDEX('Final Comp Values'!V:V,MATCH($C242,'Final Comp Values'!$C:$C,0))</f>
        <v>1.7961969434804792E-3</v>
      </c>
      <c r="G242" s="370">
        <f t="shared" si="77"/>
        <v>0</v>
      </c>
      <c r="H242" s="370">
        <f t="shared" si="78"/>
        <v>0</v>
      </c>
      <c r="I242" s="372">
        <v>0</v>
      </c>
      <c r="J242" s="370">
        <f>+I242*2</f>
        <v>0</v>
      </c>
      <c r="K242" s="371">
        <f t="shared" si="93"/>
        <v>0</v>
      </c>
      <c r="L242" s="371">
        <f t="shared" si="98"/>
        <v>15081.16</v>
      </c>
      <c r="M242" s="371">
        <f t="shared" si="98"/>
        <v>15081.16</v>
      </c>
      <c r="N242" s="371">
        <f t="shared" si="98"/>
        <v>15081.16</v>
      </c>
      <c r="O242" s="371">
        <f t="shared" si="98"/>
        <v>15081.16</v>
      </c>
      <c r="P242" s="371">
        <f t="shared" si="79"/>
        <v>60324.62</v>
      </c>
      <c r="Q242" s="371">
        <f t="shared" si="99"/>
        <v>28007.86</v>
      </c>
      <c r="R242" s="371">
        <f t="shared" si="99"/>
        <v>28007.86</v>
      </c>
      <c r="S242" s="371">
        <f t="shared" si="99"/>
        <v>28007.86</v>
      </c>
      <c r="T242" s="371">
        <f t="shared" si="99"/>
        <v>28007.86</v>
      </c>
      <c r="U242" s="371">
        <f t="shared" si="80"/>
        <v>112031.45</v>
      </c>
      <c r="V242" s="370">
        <f t="shared" si="81"/>
        <v>172356.07</v>
      </c>
      <c r="W242" s="369" t="s">
        <v>14872</v>
      </c>
      <c r="X242" s="369" t="s">
        <v>1003</v>
      </c>
      <c r="Y242" s="270">
        <v>17703.638711784723</v>
      </c>
      <c r="Z242" s="377">
        <f t="shared" si="82"/>
        <v>0</v>
      </c>
      <c r="AA242" s="376">
        <f t="shared" si="83"/>
        <v>64865.18</v>
      </c>
      <c r="AB242" s="376">
        <f t="shared" si="84"/>
        <v>120463.92</v>
      </c>
      <c r="AC242" s="375">
        <f t="shared" si="85"/>
        <v>0</v>
      </c>
      <c r="AD242" s="374">
        <f t="shared" si="86"/>
        <v>3.66</v>
      </c>
      <c r="AE242" s="373">
        <f t="shared" si="87"/>
        <v>6.8</v>
      </c>
      <c r="AF242" s="373">
        <f t="shared" si="88"/>
        <v>10.46</v>
      </c>
      <c r="AG242" s="375">
        <f t="shared" si="89"/>
        <v>0</v>
      </c>
      <c r="AH242" s="374">
        <f t="shared" si="90"/>
        <v>3.41</v>
      </c>
      <c r="AI242" s="373">
        <f t="shared" si="91"/>
        <v>6.33</v>
      </c>
      <c r="AJ242" s="373">
        <f t="shared" si="92"/>
        <v>9.74</v>
      </c>
      <c r="AK242" s="422">
        <f t="shared" si="94"/>
        <v>0.85</v>
      </c>
      <c r="AL242" s="422">
        <f t="shared" si="95"/>
        <v>1.58</v>
      </c>
    </row>
    <row r="243" spans="1:38" x14ac:dyDescent="0.25">
      <c r="A243" s="311">
        <v>1026516</v>
      </c>
      <c r="B243" s="311">
        <v>4811</v>
      </c>
      <c r="C243" s="297">
        <f>INDEX('Final Comp Values'!C:C,MATCH(B243,'Final Comp Values'!B:B,0))</f>
        <v>675423</v>
      </c>
      <c r="D243" s="312" t="s">
        <v>915</v>
      </c>
      <c r="E243" s="346">
        <f>INDEX('Final Comp Values'!U:U,MATCH($C243,'Final Comp Values'!$C:$C,0))</f>
        <v>4.2672200241805841E-3</v>
      </c>
      <c r="F243" s="346">
        <f>INDEX('Final Comp Values'!V:V,MATCH($C243,'Final Comp Values'!$C:$C,0))</f>
        <v>3.2543770589956119E-3</v>
      </c>
      <c r="G243" s="370">
        <f t="shared" si="77"/>
        <v>877594.42190736742</v>
      </c>
      <c r="H243" s="370">
        <f t="shared" si="78"/>
        <v>438797.21100000001</v>
      </c>
      <c r="I243" s="372">
        <v>420296.29</v>
      </c>
      <c r="J243" s="372">
        <v>420296.29</v>
      </c>
      <c r="K243" s="371">
        <f t="shared" si="93"/>
        <v>402689.14213781006</v>
      </c>
      <c r="L243" s="371">
        <f t="shared" si="98"/>
        <v>27324.27</v>
      </c>
      <c r="M243" s="371">
        <f t="shared" si="98"/>
        <v>27324.27</v>
      </c>
      <c r="N243" s="371">
        <f t="shared" si="98"/>
        <v>27324.27</v>
      </c>
      <c r="O243" s="371">
        <f t="shared" si="98"/>
        <v>27324.27</v>
      </c>
      <c r="P243" s="371">
        <f t="shared" si="79"/>
        <v>109297.08</v>
      </c>
      <c r="Q243" s="371">
        <f t="shared" si="99"/>
        <v>50745.07</v>
      </c>
      <c r="R243" s="371">
        <f t="shared" si="99"/>
        <v>50745.07</v>
      </c>
      <c r="S243" s="371">
        <f t="shared" si="99"/>
        <v>50745.07</v>
      </c>
      <c r="T243" s="371">
        <f t="shared" si="99"/>
        <v>50745.07</v>
      </c>
      <c r="U243" s="371">
        <f t="shared" si="80"/>
        <v>202980.29</v>
      </c>
      <c r="V243" s="370">
        <f t="shared" si="81"/>
        <v>714966.51213781012</v>
      </c>
      <c r="W243" s="369" t="s">
        <v>14892</v>
      </c>
      <c r="X243" s="369" t="s">
        <v>930</v>
      </c>
      <c r="Y243" s="270">
        <v>46984.658324669057</v>
      </c>
      <c r="Z243" s="377">
        <f t="shared" si="82"/>
        <v>432999.08</v>
      </c>
      <c r="AA243" s="376">
        <f t="shared" si="83"/>
        <v>117523.74</v>
      </c>
      <c r="AB243" s="376">
        <f t="shared" si="84"/>
        <v>218258.38</v>
      </c>
      <c r="AC243" s="375">
        <f t="shared" si="85"/>
        <v>9.2200000000000006</v>
      </c>
      <c r="AD243" s="374">
        <f t="shared" si="86"/>
        <v>2.5</v>
      </c>
      <c r="AE243" s="373">
        <f t="shared" si="87"/>
        <v>4.6500000000000004</v>
      </c>
      <c r="AF243" s="373">
        <f t="shared" si="88"/>
        <v>16.37</v>
      </c>
      <c r="AG243" s="375">
        <f t="shared" si="89"/>
        <v>8.57</v>
      </c>
      <c r="AH243" s="374">
        <f t="shared" si="90"/>
        <v>2.33</v>
      </c>
      <c r="AI243" s="373">
        <f t="shared" si="91"/>
        <v>4.32</v>
      </c>
      <c r="AJ243" s="373">
        <f t="shared" si="92"/>
        <v>15.22</v>
      </c>
      <c r="AK243" s="422">
        <f t="shared" si="94"/>
        <v>0.57999999999999996</v>
      </c>
      <c r="AL243" s="422">
        <f t="shared" si="95"/>
        <v>1.08</v>
      </c>
    </row>
    <row r="244" spans="1:38" x14ac:dyDescent="0.25">
      <c r="A244" s="297">
        <v>1021254</v>
      </c>
      <c r="B244" s="297">
        <v>5079</v>
      </c>
      <c r="C244" s="297">
        <f>INDEX('Final Comp Values'!C:C,MATCH(B244,'Final Comp Values'!B:B,0))</f>
        <v>675424</v>
      </c>
      <c r="D244" s="299" t="s">
        <v>915</v>
      </c>
      <c r="E244" s="346">
        <f>INDEX('Final Comp Values'!U:U,MATCH($C244,'Final Comp Values'!$C:$C,0))</f>
        <v>1.8175562202287514E-3</v>
      </c>
      <c r="F244" s="346">
        <f>INDEX('Final Comp Values'!V:V,MATCH($C244,'Final Comp Values'!$C:$C,0))</f>
        <v>1.3861514599737702E-3</v>
      </c>
      <c r="G244" s="370">
        <f t="shared" si="77"/>
        <v>373797.73982525937</v>
      </c>
      <c r="H244" s="370">
        <f t="shared" si="78"/>
        <v>186898.86989999999</v>
      </c>
      <c r="I244" s="372">
        <v>179018.69</v>
      </c>
      <c r="J244" s="372">
        <v>179018.69</v>
      </c>
      <c r="K244" s="371">
        <f t="shared" si="93"/>
        <v>171519.19773616595</v>
      </c>
      <c r="L244" s="371">
        <f t="shared" si="98"/>
        <v>11638.35</v>
      </c>
      <c r="M244" s="371">
        <f t="shared" si="98"/>
        <v>11638.35</v>
      </c>
      <c r="N244" s="371">
        <f t="shared" si="98"/>
        <v>11638.35</v>
      </c>
      <c r="O244" s="371">
        <f t="shared" si="98"/>
        <v>11638.35</v>
      </c>
      <c r="P244" s="371">
        <f t="shared" si="79"/>
        <v>46553.4</v>
      </c>
      <c r="Q244" s="371">
        <f t="shared" si="99"/>
        <v>21614.080000000002</v>
      </c>
      <c r="R244" s="371">
        <f t="shared" si="99"/>
        <v>21614.080000000002</v>
      </c>
      <c r="S244" s="371">
        <f t="shared" si="99"/>
        <v>21614.080000000002</v>
      </c>
      <c r="T244" s="371">
        <f t="shared" si="99"/>
        <v>21614.080000000002</v>
      </c>
      <c r="U244" s="371">
        <f t="shared" si="80"/>
        <v>86456.31</v>
      </c>
      <c r="V244" s="370">
        <f t="shared" si="81"/>
        <v>304528.90773616591</v>
      </c>
      <c r="W244" s="369" t="s">
        <v>14904</v>
      </c>
      <c r="X244" s="369" t="s">
        <v>939</v>
      </c>
      <c r="Y244" s="270">
        <v>37020.787783372318</v>
      </c>
      <c r="Z244" s="377">
        <f t="shared" si="82"/>
        <v>184429.24</v>
      </c>
      <c r="AA244" s="376">
        <f t="shared" si="83"/>
        <v>50057.42</v>
      </c>
      <c r="AB244" s="376">
        <f t="shared" si="84"/>
        <v>92963.77</v>
      </c>
      <c r="AC244" s="375">
        <f t="shared" si="85"/>
        <v>4.9800000000000004</v>
      </c>
      <c r="AD244" s="374">
        <f t="shared" si="86"/>
        <v>1.35</v>
      </c>
      <c r="AE244" s="373">
        <f t="shared" si="87"/>
        <v>2.5099999999999998</v>
      </c>
      <c r="AF244" s="373">
        <f t="shared" si="88"/>
        <v>8.84</v>
      </c>
      <c r="AG244" s="375">
        <f t="shared" si="89"/>
        <v>4.63</v>
      </c>
      <c r="AH244" s="374">
        <f t="shared" si="90"/>
        <v>1.26</v>
      </c>
      <c r="AI244" s="373">
        <f t="shared" si="91"/>
        <v>2.34</v>
      </c>
      <c r="AJ244" s="373">
        <f t="shared" si="92"/>
        <v>8.23</v>
      </c>
      <c r="AK244" s="422">
        <f t="shared" si="94"/>
        <v>0.32</v>
      </c>
      <c r="AL244" s="422">
        <f t="shared" si="95"/>
        <v>0.59</v>
      </c>
    </row>
    <row r="245" spans="1:38" x14ac:dyDescent="0.25">
      <c r="A245" s="313">
        <v>1026578</v>
      </c>
      <c r="B245" s="313">
        <v>4737</v>
      </c>
      <c r="C245" s="297">
        <f>INDEX('Final Comp Values'!C:C,MATCH(B245,'Final Comp Values'!B:B,0))</f>
        <v>675428</v>
      </c>
      <c r="D245" s="314" t="s">
        <v>915</v>
      </c>
      <c r="E245" s="346">
        <f>INDEX('Final Comp Values'!U:U,MATCH($C245,'Final Comp Values'!$C:$C,0))</f>
        <v>2.1968207704626003E-3</v>
      </c>
      <c r="F245" s="346">
        <f>INDEX('Final Comp Values'!V:V,MATCH($C245,'Final Comp Values'!$C:$C,0))</f>
        <v>1.6753959434026131E-3</v>
      </c>
      <c r="G245" s="370">
        <f t="shared" si="77"/>
        <v>451797.10517936863</v>
      </c>
      <c r="H245" s="370">
        <f t="shared" si="78"/>
        <v>225898.5526</v>
      </c>
      <c r="I245" s="372">
        <v>216374</v>
      </c>
      <c r="J245" s="372">
        <v>216374</v>
      </c>
      <c r="K245" s="371">
        <f t="shared" si="93"/>
        <v>207309.64573545285</v>
      </c>
      <c r="L245" s="371">
        <f t="shared" ref="L245:O264" si="100">ROUND($P245/4,2)</f>
        <v>14066.89</v>
      </c>
      <c r="M245" s="371">
        <f t="shared" si="100"/>
        <v>14066.89</v>
      </c>
      <c r="N245" s="371">
        <f t="shared" si="100"/>
        <v>14066.89</v>
      </c>
      <c r="O245" s="371">
        <f t="shared" si="100"/>
        <v>14066.89</v>
      </c>
      <c r="P245" s="371">
        <f t="shared" si="79"/>
        <v>56267.57</v>
      </c>
      <c r="Q245" s="371">
        <f t="shared" ref="Q245:T264" si="101">ROUND($U245/4,2)</f>
        <v>26124.23</v>
      </c>
      <c r="R245" s="371">
        <f t="shared" si="101"/>
        <v>26124.23</v>
      </c>
      <c r="S245" s="371">
        <f t="shared" si="101"/>
        <v>26124.23</v>
      </c>
      <c r="T245" s="371">
        <f t="shared" si="101"/>
        <v>26124.23</v>
      </c>
      <c r="U245" s="371">
        <f t="shared" si="80"/>
        <v>104496.91</v>
      </c>
      <c r="V245" s="370">
        <f t="shared" si="81"/>
        <v>368074.12573545286</v>
      </c>
      <c r="W245" s="369" t="s">
        <v>14909</v>
      </c>
      <c r="X245" s="369" t="s">
        <v>920</v>
      </c>
      <c r="Y245" s="270">
        <v>27007.378265823281</v>
      </c>
      <c r="Z245" s="377">
        <f t="shared" si="82"/>
        <v>222913.6</v>
      </c>
      <c r="AA245" s="376">
        <f t="shared" si="83"/>
        <v>60502.76</v>
      </c>
      <c r="AB245" s="376">
        <f t="shared" si="84"/>
        <v>112362.27</v>
      </c>
      <c r="AC245" s="375">
        <f t="shared" si="85"/>
        <v>8.25</v>
      </c>
      <c r="AD245" s="374">
        <f t="shared" si="86"/>
        <v>2.2400000000000002</v>
      </c>
      <c r="AE245" s="373">
        <f t="shared" si="87"/>
        <v>4.16</v>
      </c>
      <c r="AF245" s="373">
        <f t="shared" si="88"/>
        <v>14.65</v>
      </c>
      <c r="AG245" s="375">
        <f t="shared" si="89"/>
        <v>7.68</v>
      </c>
      <c r="AH245" s="374">
        <f t="shared" si="90"/>
        <v>2.08</v>
      </c>
      <c r="AI245" s="373">
        <f t="shared" si="91"/>
        <v>3.87</v>
      </c>
      <c r="AJ245" s="373">
        <f t="shared" si="92"/>
        <v>13.629999999999999</v>
      </c>
      <c r="AK245" s="422">
        <f t="shared" si="94"/>
        <v>0.52</v>
      </c>
      <c r="AL245" s="422">
        <f t="shared" si="95"/>
        <v>0.97</v>
      </c>
    </row>
    <row r="246" spans="1:38" x14ac:dyDescent="0.25">
      <c r="A246" s="313">
        <v>1004520</v>
      </c>
      <c r="B246" s="313">
        <v>5247</v>
      </c>
      <c r="C246" s="297">
        <f>INDEX('Final Comp Values'!C:C,MATCH(B246,'Final Comp Values'!B:B,0))</f>
        <v>675434</v>
      </c>
      <c r="D246" s="314" t="s">
        <v>915</v>
      </c>
      <c r="E246" s="346">
        <f>INDEX('Final Comp Values'!U:U,MATCH($C246,'Final Comp Values'!$C:$C,0))</f>
        <v>1.3366853142519149E-3</v>
      </c>
      <c r="F246" s="346">
        <f>INDEX('Final Comp Values'!V:V,MATCH($C246,'Final Comp Values'!$C:$C,0))</f>
        <v>1.0194173248971614E-3</v>
      </c>
      <c r="G246" s="370">
        <f t="shared" si="77"/>
        <v>274902.060120098</v>
      </c>
      <c r="H246" s="370">
        <f t="shared" si="78"/>
        <v>137451.0301</v>
      </c>
      <c r="I246" s="372">
        <v>131655.71</v>
      </c>
      <c r="J246" s="372">
        <v>131655.71</v>
      </c>
      <c r="K246" s="371">
        <f t="shared" si="93"/>
        <v>126140.35823186174</v>
      </c>
      <c r="L246" s="371">
        <f t="shared" si="100"/>
        <v>8559.19</v>
      </c>
      <c r="M246" s="371">
        <f t="shared" si="100"/>
        <v>8559.19</v>
      </c>
      <c r="N246" s="371">
        <f t="shared" si="100"/>
        <v>8559.19</v>
      </c>
      <c r="O246" s="371">
        <f t="shared" si="100"/>
        <v>8559.19</v>
      </c>
      <c r="P246" s="371">
        <f t="shared" si="79"/>
        <v>34236.76</v>
      </c>
      <c r="Q246" s="371">
        <f t="shared" si="101"/>
        <v>15895.64</v>
      </c>
      <c r="R246" s="371">
        <f t="shared" si="101"/>
        <v>15895.64</v>
      </c>
      <c r="S246" s="371">
        <f t="shared" si="101"/>
        <v>15895.64</v>
      </c>
      <c r="T246" s="371">
        <f t="shared" si="101"/>
        <v>15895.64</v>
      </c>
      <c r="U246" s="371">
        <f t="shared" si="80"/>
        <v>63582.559999999998</v>
      </c>
      <c r="V246" s="370">
        <f t="shared" si="81"/>
        <v>223959.67823186173</v>
      </c>
      <c r="W246" s="369" t="s">
        <v>14950</v>
      </c>
      <c r="X246" s="369" t="s">
        <v>940</v>
      </c>
      <c r="Y246" s="270">
        <v>19767.512521458313</v>
      </c>
      <c r="Z246" s="377">
        <f t="shared" si="82"/>
        <v>135634.79</v>
      </c>
      <c r="AA246" s="376">
        <f t="shared" si="83"/>
        <v>36813.72</v>
      </c>
      <c r="AB246" s="376">
        <f t="shared" si="84"/>
        <v>68368.34</v>
      </c>
      <c r="AC246" s="375">
        <f t="shared" si="85"/>
        <v>6.86</v>
      </c>
      <c r="AD246" s="374">
        <f t="shared" si="86"/>
        <v>1.86</v>
      </c>
      <c r="AE246" s="373">
        <f t="shared" si="87"/>
        <v>3.46</v>
      </c>
      <c r="AF246" s="373">
        <f t="shared" si="88"/>
        <v>12.18</v>
      </c>
      <c r="AG246" s="375">
        <f t="shared" si="89"/>
        <v>6.38</v>
      </c>
      <c r="AH246" s="374">
        <f t="shared" si="90"/>
        <v>1.73</v>
      </c>
      <c r="AI246" s="373">
        <f t="shared" si="91"/>
        <v>3.22</v>
      </c>
      <c r="AJ246" s="373">
        <f t="shared" si="92"/>
        <v>11.33</v>
      </c>
      <c r="AK246" s="422">
        <f t="shared" si="94"/>
        <v>0.43</v>
      </c>
      <c r="AL246" s="422">
        <f t="shared" si="95"/>
        <v>0.81</v>
      </c>
    </row>
    <row r="247" spans="1:38" x14ac:dyDescent="0.25">
      <c r="A247" s="311">
        <v>1026252</v>
      </c>
      <c r="B247" s="311">
        <v>4390</v>
      </c>
      <c r="C247" s="297">
        <f>INDEX('Final Comp Values'!C:C,MATCH(B247,'Final Comp Values'!B:B,0))</f>
        <v>675438</v>
      </c>
      <c r="D247" s="312" t="s">
        <v>915</v>
      </c>
      <c r="E247" s="346">
        <f>INDEX('Final Comp Values'!U:U,MATCH($C247,'Final Comp Values'!$C:$C,0))</f>
        <v>3.529555412316246E-3</v>
      </c>
      <c r="F247" s="346">
        <f>INDEX('Final Comp Values'!V:V,MATCH($C247,'Final Comp Values'!$C:$C,0))</f>
        <v>2.6918003049307242E-3</v>
      </c>
      <c r="G247" s="370">
        <f t="shared" si="77"/>
        <v>725886.67191036139</v>
      </c>
      <c r="H247" s="370">
        <f t="shared" si="78"/>
        <v>362943.33600000001</v>
      </c>
      <c r="I247" s="372">
        <v>347641</v>
      </c>
      <c r="J247" s="372">
        <v>347641</v>
      </c>
      <c r="K247" s="371">
        <f t="shared" si="93"/>
        <v>333077.18680065539</v>
      </c>
      <c r="L247" s="371">
        <f t="shared" si="100"/>
        <v>22600.79</v>
      </c>
      <c r="M247" s="371">
        <f t="shared" si="100"/>
        <v>22600.79</v>
      </c>
      <c r="N247" s="371">
        <f t="shared" si="100"/>
        <v>22600.79</v>
      </c>
      <c r="O247" s="371">
        <f t="shared" si="100"/>
        <v>22600.79</v>
      </c>
      <c r="P247" s="371">
        <f t="shared" si="79"/>
        <v>90403.14</v>
      </c>
      <c r="Q247" s="371">
        <f t="shared" si="101"/>
        <v>41972.89</v>
      </c>
      <c r="R247" s="371">
        <f t="shared" si="101"/>
        <v>41972.89</v>
      </c>
      <c r="S247" s="371">
        <f t="shared" si="101"/>
        <v>41972.89</v>
      </c>
      <c r="T247" s="371">
        <f t="shared" si="101"/>
        <v>41972.89</v>
      </c>
      <c r="U247" s="371">
        <f t="shared" si="80"/>
        <v>167891.55</v>
      </c>
      <c r="V247" s="370">
        <f t="shared" si="81"/>
        <v>591371.87680065539</v>
      </c>
      <c r="W247" s="369" t="s">
        <v>14931</v>
      </c>
      <c r="X247" s="369" t="s">
        <v>925</v>
      </c>
      <c r="Y247" s="270">
        <v>28279.08911159166</v>
      </c>
      <c r="Z247" s="377">
        <f t="shared" si="82"/>
        <v>358147.51</v>
      </c>
      <c r="AA247" s="376">
        <f t="shared" si="83"/>
        <v>97207.679999999993</v>
      </c>
      <c r="AB247" s="376">
        <f t="shared" si="84"/>
        <v>180528.55</v>
      </c>
      <c r="AC247" s="375">
        <f t="shared" si="85"/>
        <v>12.66</v>
      </c>
      <c r="AD247" s="374">
        <f t="shared" si="86"/>
        <v>3.44</v>
      </c>
      <c r="AE247" s="373">
        <f t="shared" si="87"/>
        <v>6.38</v>
      </c>
      <c r="AF247" s="373">
        <f t="shared" si="88"/>
        <v>22.48</v>
      </c>
      <c r="AG247" s="375">
        <f t="shared" si="89"/>
        <v>11.78</v>
      </c>
      <c r="AH247" s="374">
        <f t="shared" si="90"/>
        <v>3.2</v>
      </c>
      <c r="AI247" s="373">
        <f t="shared" si="91"/>
        <v>5.94</v>
      </c>
      <c r="AJ247" s="373">
        <f t="shared" si="92"/>
        <v>20.92</v>
      </c>
      <c r="AK247" s="422">
        <f t="shared" si="94"/>
        <v>0.8</v>
      </c>
      <c r="AL247" s="422">
        <f t="shared" si="95"/>
        <v>1.49</v>
      </c>
    </row>
    <row r="248" spans="1:38" x14ac:dyDescent="0.25">
      <c r="A248" s="311">
        <v>1019340</v>
      </c>
      <c r="B248" s="311">
        <v>4607</v>
      </c>
      <c r="C248" s="297">
        <f>INDEX('Final Comp Values'!C:C,MATCH(B248,'Final Comp Values'!B:B,0))</f>
        <v>675440</v>
      </c>
      <c r="D248" s="312" t="s">
        <v>1021</v>
      </c>
      <c r="E248" s="346" t="str">
        <f>INDEX('Final Comp Values'!U:U,MATCH($C248,'Final Comp Values'!$C:$C,0))</f>
        <v/>
      </c>
      <c r="F248" s="346">
        <f>INDEX('Final Comp Values'!V:V,MATCH($C248,'Final Comp Values'!$C:$C,0))</f>
        <v>2.159823960082755E-3</v>
      </c>
      <c r="G248" s="370">
        <f t="shared" si="77"/>
        <v>0</v>
      </c>
      <c r="H248" s="370">
        <f t="shared" si="78"/>
        <v>0</v>
      </c>
      <c r="I248" s="372">
        <v>0</v>
      </c>
      <c r="J248" s="370">
        <f>+I248*2</f>
        <v>0</v>
      </c>
      <c r="K248" s="371">
        <f t="shared" si="93"/>
        <v>0</v>
      </c>
      <c r="L248" s="371">
        <f t="shared" si="100"/>
        <v>18134.23</v>
      </c>
      <c r="M248" s="371">
        <f t="shared" si="100"/>
        <v>18134.23</v>
      </c>
      <c r="N248" s="371">
        <f t="shared" si="100"/>
        <v>18134.23</v>
      </c>
      <c r="O248" s="371">
        <f t="shared" si="100"/>
        <v>18134.23</v>
      </c>
      <c r="P248" s="371">
        <f t="shared" si="79"/>
        <v>72536.91</v>
      </c>
      <c r="Q248" s="371">
        <f t="shared" si="101"/>
        <v>33677.85</v>
      </c>
      <c r="R248" s="371">
        <f t="shared" si="101"/>
        <v>33677.85</v>
      </c>
      <c r="S248" s="371">
        <f t="shared" si="101"/>
        <v>33677.85</v>
      </c>
      <c r="T248" s="371">
        <f t="shared" si="101"/>
        <v>33677.85</v>
      </c>
      <c r="U248" s="371">
        <f t="shared" si="80"/>
        <v>134711.4</v>
      </c>
      <c r="V248" s="370">
        <f t="shared" si="81"/>
        <v>207248.31</v>
      </c>
      <c r="W248" s="369" t="s">
        <v>14878</v>
      </c>
      <c r="X248" s="369" t="s">
        <v>941</v>
      </c>
      <c r="Y248" s="270">
        <v>38595.893614676956</v>
      </c>
      <c r="Z248" s="377">
        <f t="shared" si="82"/>
        <v>0</v>
      </c>
      <c r="AA248" s="376">
        <f t="shared" si="83"/>
        <v>77996.679999999993</v>
      </c>
      <c r="AB248" s="376">
        <f t="shared" si="84"/>
        <v>144850.97</v>
      </c>
      <c r="AC248" s="375">
        <f t="shared" si="85"/>
        <v>0</v>
      </c>
      <c r="AD248" s="374">
        <f t="shared" si="86"/>
        <v>2.02</v>
      </c>
      <c r="AE248" s="373">
        <f t="shared" si="87"/>
        <v>3.75</v>
      </c>
      <c r="AF248" s="373">
        <f t="shared" si="88"/>
        <v>5.77</v>
      </c>
      <c r="AG248" s="375">
        <f t="shared" si="89"/>
        <v>0</v>
      </c>
      <c r="AH248" s="374">
        <f t="shared" si="90"/>
        <v>1.88</v>
      </c>
      <c r="AI248" s="373">
        <f t="shared" si="91"/>
        <v>3.49</v>
      </c>
      <c r="AJ248" s="373">
        <f t="shared" si="92"/>
        <v>5.37</v>
      </c>
      <c r="AK248" s="422">
        <f t="shared" si="94"/>
        <v>0.47</v>
      </c>
      <c r="AL248" s="422">
        <f t="shared" si="95"/>
        <v>0.87</v>
      </c>
    </row>
    <row r="249" spans="1:38" x14ac:dyDescent="0.25">
      <c r="A249" s="297">
        <v>1026715</v>
      </c>
      <c r="B249" s="297">
        <v>4335</v>
      </c>
      <c r="C249" s="297">
        <f>INDEX('Final Comp Values'!C:C,MATCH(B249,'Final Comp Values'!B:B,0))</f>
        <v>675441</v>
      </c>
      <c r="D249" s="299" t="s">
        <v>915</v>
      </c>
      <c r="E249" s="346">
        <f>INDEX('Final Comp Values'!U:U,MATCH($C249,'Final Comp Values'!$C:$C,0))</f>
        <v>1.4653290842205576E-3</v>
      </c>
      <c r="F249" s="346">
        <f>INDEX('Final Comp Values'!V:V,MATCH($C249,'Final Comp Values'!$C:$C,0))</f>
        <v>1.1175269446018665E-3</v>
      </c>
      <c r="G249" s="370">
        <f t="shared" si="77"/>
        <v>301358.87610283948</v>
      </c>
      <c r="H249" s="370">
        <f t="shared" si="78"/>
        <v>150679.4381</v>
      </c>
      <c r="I249" s="372">
        <v>144326</v>
      </c>
      <c r="J249" s="372">
        <v>144326</v>
      </c>
      <c r="K249" s="371">
        <f t="shared" si="93"/>
        <v>138280.2172212032</v>
      </c>
      <c r="L249" s="371">
        <f t="shared" si="100"/>
        <v>9382.94</v>
      </c>
      <c r="M249" s="371">
        <f t="shared" si="100"/>
        <v>9382.94</v>
      </c>
      <c r="N249" s="371">
        <f t="shared" si="100"/>
        <v>9382.94</v>
      </c>
      <c r="O249" s="371">
        <f t="shared" si="100"/>
        <v>9382.94</v>
      </c>
      <c r="P249" s="371">
        <f t="shared" si="79"/>
        <v>37531.74</v>
      </c>
      <c r="Q249" s="371">
        <f t="shared" si="101"/>
        <v>17425.45</v>
      </c>
      <c r="R249" s="371">
        <f t="shared" si="101"/>
        <v>17425.45</v>
      </c>
      <c r="S249" s="371">
        <f t="shared" si="101"/>
        <v>17425.45</v>
      </c>
      <c r="T249" s="371">
        <f t="shared" si="101"/>
        <v>17425.45</v>
      </c>
      <c r="U249" s="371">
        <f t="shared" si="80"/>
        <v>69701.8</v>
      </c>
      <c r="V249" s="370">
        <f t="shared" si="81"/>
        <v>245513.75722120318</v>
      </c>
      <c r="W249" s="369" t="s">
        <v>14967</v>
      </c>
      <c r="X249" s="369" t="s">
        <v>939</v>
      </c>
      <c r="Y249" s="270">
        <v>37020.787783372318</v>
      </c>
      <c r="Z249" s="377">
        <f t="shared" si="82"/>
        <v>148688.41</v>
      </c>
      <c r="AA249" s="376">
        <f t="shared" si="83"/>
        <v>40356.71</v>
      </c>
      <c r="AB249" s="376">
        <f t="shared" si="84"/>
        <v>74948.17</v>
      </c>
      <c r="AC249" s="375">
        <f t="shared" si="85"/>
        <v>4.0199999999999996</v>
      </c>
      <c r="AD249" s="374">
        <f t="shared" si="86"/>
        <v>1.0900000000000001</v>
      </c>
      <c r="AE249" s="373">
        <f t="shared" si="87"/>
        <v>2.02</v>
      </c>
      <c r="AF249" s="373">
        <f t="shared" si="88"/>
        <v>7.129999999999999</v>
      </c>
      <c r="AG249" s="375">
        <f t="shared" si="89"/>
        <v>3.74</v>
      </c>
      <c r="AH249" s="374">
        <f t="shared" si="90"/>
        <v>1.01</v>
      </c>
      <c r="AI249" s="373">
        <f t="shared" si="91"/>
        <v>1.88</v>
      </c>
      <c r="AJ249" s="373">
        <f t="shared" si="92"/>
        <v>6.63</v>
      </c>
      <c r="AK249" s="422">
        <f t="shared" si="94"/>
        <v>0.25</v>
      </c>
      <c r="AL249" s="422">
        <f t="shared" si="95"/>
        <v>0.47</v>
      </c>
    </row>
    <row r="250" spans="1:38" x14ac:dyDescent="0.25">
      <c r="A250" s="313">
        <v>1027596</v>
      </c>
      <c r="B250" s="313">
        <v>5095</v>
      </c>
      <c r="C250" s="297">
        <f>INDEX('Final Comp Values'!C:C,MATCH(B250,'Final Comp Values'!B:B,0))</f>
        <v>675443</v>
      </c>
      <c r="D250" s="314" t="s">
        <v>915</v>
      </c>
      <c r="E250" s="346">
        <f>INDEX('Final Comp Values'!U:U,MATCH($C250,'Final Comp Values'!$C:$C,0))</f>
        <v>1.1847078854309943E-3</v>
      </c>
      <c r="F250" s="346">
        <f>INDEX('Final Comp Values'!V:V,MATCH($C250,'Final Comp Values'!$C:$C,0))</f>
        <v>9.0351239029400217E-4</v>
      </c>
      <c r="G250" s="370">
        <f t="shared" si="77"/>
        <v>243646.45505795331</v>
      </c>
      <c r="H250" s="370">
        <f t="shared" si="78"/>
        <v>121823.22749999999</v>
      </c>
      <c r="I250" s="372">
        <v>116687</v>
      </c>
      <c r="J250" s="372">
        <v>116687</v>
      </c>
      <c r="K250" s="371">
        <f t="shared" si="93"/>
        <v>111798.54785193916</v>
      </c>
      <c r="L250" s="371">
        <f t="shared" si="100"/>
        <v>7586.04</v>
      </c>
      <c r="M250" s="371">
        <f t="shared" si="100"/>
        <v>7586.04</v>
      </c>
      <c r="N250" s="371">
        <f t="shared" si="100"/>
        <v>7586.04</v>
      </c>
      <c r="O250" s="371">
        <f t="shared" si="100"/>
        <v>7586.04</v>
      </c>
      <c r="P250" s="371">
        <f t="shared" si="79"/>
        <v>30344.14</v>
      </c>
      <c r="Q250" s="371">
        <f t="shared" si="101"/>
        <v>14088.35</v>
      </c>
      <c r="R250" s="371">
        <f t="shared" si="101"/>
        <v>14088.35</v>
      </c>
      <c r="S250" s="371">
        <f t="shared" si="101"/>
        <v>14088.35</v>
      </c>
      <c r="T250" s="371">
        <f t="shared" si="101"/>
        <v>14088.35</v>
      </c>
      <c r="U250" s="371">
        <f t="shared" si="80"/>
        <v>56353.4</v>
      </c>
      <c r="V250" s="370">
        <f t="shared" si="81"/>
        <v>198496.08785193917</v>
      </c>
      <c r="W250" s="369" t="s">
        <v>15007</v>
      </c>
      <c r="X250" s="369" t="s">
        <v>913</v>
      </c>
      <c r="Y250" s="270">
        <v>30550.305097874538</v>
      </c>
      <c r="Z250" s="377">
        <f t="shared" si="82"/>
        <v>120213.49</v>
      </c>
      <c r="AA250" s="376">
        <f t="shared" si="83"/>
        <v>32628.11</v>
      </c>
      <c r="AB250" s="376">
        <f t="shared" si="84"/>
        <v>60595.05</v>
      </c>
      <c r="AC250" s="375">
        <f t="shared" si="85"/>
        <v>3.93</v>
      </c>
      <c r="AD250" s="374">
        <f t="shared" si="86"/>
        <v>1.07</v>
      </c>
      <c r="AE250" s="373">
        <f t="shared" si="87"/>
        <v>1.98</v>
      </c>
      <c r="AF250" s="373">
        <f t="shared" si="88"/>
        <v>6.98</v>
      </c>
      <c r="AG250" s="375">
        <f t="shared" si="89"/>
        <v>3.66</v>
      </c>
      <c r="AH250" s="374">
        <f t="shared" si="90"/>
        <v>0.99</v>
      </c>
      <c r="AI250" s="373">
        <f t="shared" si="91"/>
        <v>1.84</v>
      </c>
      <c r="AJ250" s="373">
        <f t="shared" si="92"/>
        <v>6.49</v>
      </c>
      <c r="AK250" s="422">
        <f t="shared" si="94"/>
        <v>0.25</v>
      </c>
      <c r="AL250" s="422">
        <f t="shared" si="95"/>
        <v>0.46</v>
      </c>
    </row>
    <row r="251" spans="1:38" x14ac:dyDescent="0.25">
      <c r="A251" s="297">
        <v>1028864</v>
      </c>
      <c r="B251" s="297">
        <v>5346</v>
      </c>
      <c r="C251" s="297">
        <f>INDEX('Final Comp Values'!C:C,MATCH(B251,'Final Comp Values'!B:B,0))</f>
        <v>675444</v>
      </c>
      <c r="D251" s="299" t="s">
        <v>915</v>
      </c>
      <c r="E251" s="346">
        <f>INDEX('Final Comp Values'!U:U,MATCH($C251,'Final Comp Values'!$C:$C,0))</f>
        <v>2.188425591616278E-3</v>
      </c>
      <c r="F251" s="346">
        <f>INDEX('Final Comp Values'!V:V,MATCH($C251,'Final Comp Values'!$C:$C,0))</f>
        <v>1.6689933962433807E-3</v>
      </c>
      <c r="G251" s="370">
        <f t="shared" si="77"/>
        <v>450070.55672751984</v>
      </c>
      <c r="H251" s="370">
        <f t="shared" si="78"/>
        <v>225035.27840000001</v>
      </c>
      <c r="I251" s="372">
        <v>215547.16</v>
      </c>
      <c r="J251" s="372">
        <v>215547.16</v>
      </c>
      <c r="K251" s="371">
        <f t="shared" si="93"/>
        <v>206517.40925630197</v>
      </c>
      <c r="L251" s="371">
        <f t="shared" si="100"/>
        <v>14013.14</v>
      </c>
      <c r="M251" s="371">
        <f t="shared" si="100"/>
        <v>14013.14</v>
      </c>
      <c r="N251" s="371">
        <f t="shared" si="100"/>
        <v>14013.14</v>
      </c>
      <c r="O251" s="371">
        <f t="shared" si="100"/>
        <v>14013.14</v>
      </c>
      <c r="P251" s="371">
        <f t="shared" si="79"/>
        <v>56052.54</v>
      </c>
      <c r="Q251" s="371">
        <f t="shared" si="101"/>
        <v>26024.39</v>
      </c>
      <c r="R251" s="371">
        <f t="shared" si="101"/>
        <v>26024.39</v>
      </c>
      <c r="S251" s="371">
        <f t="shared" si="101"/>
        <v>26024.39</v>
      </c>
      <c r="T251" s="371">
        <f t="shared" si="101"/>
        <v>26024.39</v>
      </c>
      <c r="U251" s="371">
        <f t="shared" si="80"/>
        <v>104097.57</v>
      </c>
      <c r="V251" s="370">
        <f t="shared" si="81"/>
        <v>366667.51925630198</v>
      </c>
      <c r="W251" s="369" t="s">
        <v>14908</v>
      </c>
      <c r="X251" s="369" t="s">
        <v>939</v>
      </c>
      <c r="Y251" s="270">
        <v>37020.787783372318</v>
      </c>
      <c r="Z251" s="377">
        <f t="shared" si="82"/>
        <v>222061.73</v>
      </c>
      <c r="AA251" s="376">
        <f t="shared" si="83"/>
        <v>60271.55</v>
      </c>
      <c r="AB251" s="376">
        <f t="shared" si="84"/>
        <v>111932.87</v>
      </c>
      <c r="AC251" s="375">
        <f t="shared" si="85"/>
        <v>6</v>
      </c>
      <c r="AD251" s="374">
        <f t="shared" si="86"/>
        <v>1.63</v>
      </c>
      <c r="AE251" s="373">
        <f t="shared" si="87"/>
        <v>3.02</v>
      </c>
      <c r="AF251" s="373">
        <f t="shared" si="88"/>
        <v>10.65</v>
      </c>
      <c r="AG251" s="375">
        <f t="shared" si="89"/>
        <v>5.58</v>
      </c>
      <c r="AH251" s="374">
        <f t="shared" si="90"/>
        <v>1.51</v>
      </c>
      <c r="AI251" s="373">
        <f t="shared" si="91"/>
        <v>2.81</v>
      </c>
      <c r="AJ251" s="373">
        <f t="shared" si="92"/>
        <v>9.9</v>
      </c>
      <c r="AK251" s="422">
        <f t="shared" si="94"/>
        <v>0.38</v>
      </c>
      <c r="AL251" s="422">
        <f t="shared" si="95"/>
        <v>0.7</v>
      </c>
    </row>
    <row r="252" spans="1:38" x14ac:dyDescent="0.25">
      <c r="A252" s="311">
        <v>1026152</v>
      </c>
      <c r="B252" s="311">
        <v>5166</v>
      </c>
      <c r="C252" s="297">
        <f>INDEX('Final Comp Values'!C:C,MATCH(B252,'Final Comp Values'!B:B,0))</f>
        <v>675445</v>
      </c>
      <c r="D252" s="312" t="s">
        <v>915</v>
      </c>
      <c r="E252" s="346">
        <f>INDEX('Final Comp Values'!U:U,MATCH($C252,'Final Comp Values'!$C:$C,0))</f>
        <v>1.1284108037556573E-3</v>
      </c>
      <c r="F252" s="346">
        <f>INDEX('Final Comp Values'!V:V,MATCH($C252,'Final Comp Values'!$C:$C,0))</f>
        <v>8.605776622850333E-4</v>
      </c>
      <c r="G252" s="370">
        <f t="shared" si="77"/>
        <v>232068.42426320273</v>
      </c>
      <c r="H252" s="370">
        <f t="shared" si="78"/>
        <v>116034.2121</v>
      </c>
      <c r="I252" s="372">
        <v>111141.88</v>
      </c>
      <c r="J252" s="372">
        <v>111141.88</v>
      </c>
      <c r="K252" s="371">
        <f t="shared" si="93"/>
        <v>106485.90322704501</v>
      </c>
      <c r="L252" s="371">
        <f t="shared" si="100"/>
        <v>7225.55</v>
      </c>
      <c r="M252" s="371">
        <f t="shared" si="100"/>
        <v>7225.55</v>
      </c>
      <c r="N252" s="371">
        <f t="shared" si="100"/>
        <v>7225.55</v>
      </c>
      <c r="O252" s="371">
        <f t="shared" si="100"/>
        <v>7225.55</v>
      </c>
      <c r="P252" s="371">
        <f t="shared" si="79"/>
        <v>28902.19</v>
      </c>
      <c r="Q252" s="371">
        <f t="shared" si="101"/>
        <v>13418.88</v>
      </c>
      <c r="R252" s="371">
        <f t="shared" si="101"/>
        <v>13418.88</v>
      </c>
      <c r="S252" s="371">
        <f t="shared" si="101"/>
        <v>13418.88</v>
      </c>
      <c r="T252" s="371">
        <f t="shared" si="101"/>
        <v>13418.88</v>
      </c>
      <c r="U252" s="371">
        <f t="shared" si="80"/>
        <v>53675.5</v>
      </c>
      <c r="V252" s="370">
        <f t="shared" si="81"/>
        <v>189063.593227045</v>
      </c>
      <c r="W252" s="369" t="s">
        <v>14914</v>
      </c>
      <c r="X252" s="369" t="s">
        <v>940</v>
      </c>
      <c r="Y252" s="270">
        <v>19767.512521458313</v>
      </c>
      <c r="Z252" s="377">
        <f t="shared" si="82"/>
        <v>114500.97</v>
      </c>
      <c r="AA252" s="376">
        <f t="shared" si="83"/>
        <v>31077.62</v>
      </c>
      <c r="AB252" s="376">
        <f t="shared" si="84"/>
        <v>57715.59</v>
      </c>
      <c r="AC252" s="375">
        <f t="shared" si="85"/>
        <v>5.79</v>
      </c>
      <c r="AD252" s="374">
        <f t="shared" si="86"/>
        <v>1.57</v>
      </c>
      <c r="AE252" s="373">
        <f t="shared" si="87"/>
        <v>2.92</v>
      </c>
      <c r="AF252" s="373">
        <f t="shared" si="88"/>
        <v>10.280000000000001</v>
      </c>
      <c r="AG252" s="375">
        <f t="shared" si="89"/>
        <v>5.39</v>
      </c>
      <c r="AH252" s="374">
        <f t="shared" si="90"/>
        <v>1.46</v>
      </c>
      <c r="AI252" s="373">
        <f t="shared" si="91"/>
        <v>2.72</v>
      </c>
      <c r="AJ252" s="373">
        <f t="shared" si="92"/>
        <v>9.57</v>
      </c>
      <c r="AK252" s="422">
        <f t="shared" si="94"/>
        <v>0.37</v>
      </c>
      <c r="AL252" s="422">
        <f t="shared" si="95"/>
        <v>0.68</v>
      </c>
    </row>
    <row r="253" spans="1:38" x14ac:dyDescent="0.25">
      <c r="A253" s="313">
        <v>1020781</v>
      </c>
      <c r="B253" s="313">
        <v>5127</v>
      </c>
      <c r="C253" s="297">
        <f>INDEX('Final Comp Values'!C:C,MATCH(B253,'Final Comp Values'!B:B,0))</f>
        <v>675447</v>
      </c>
      <c r="D253" s="314" t="s">
        <v>915</v>
      </c>
      <c r="E253" s="346">
        <f>INDEX('Final Comp Values'!U:U,MATCH($C253,'Final Comp Values'!$C:$C,0))</f>
        <v>3.0830059727993738E-3</v>
      </c>
      <c r="F253" s="346">
        <f>INDEX('Final Comp Values'!V:V,MATCH($C253,'Final Comp Values'!$C:$C,0))</f>
        <v>2.3512412891227409E-3</v>
      </c>
      <c r="G253" s="370">
        <f t="shared" si="77"/>
        <v>634049.52852305234</v>
      </c>
      <c r="H253" s="370">
        <f t="shared" si="78"/>
        <v>317024.76429999998</v>
      </c>
      <c r="I253" s="372">
        <v>303658.11012237758</v>
      </c>
      <c r="J253" s="372">
        <v>303658.11</v>
      </c>
      <c r="K253" s="371">
        <f t="shared" si="93"/>
        <v>290937.19643170334</v>
      </c>
      <c r="L253" s="371">
        <f t="shared" si="100"/>
        <v>19741.400000000001</v>
      </c>
      <c r="M253" s="371">
        <f t="shared" si="100"/>
        <v>19741.400000000001</v>
      </c>
      <c r="N253" s="371">
        <f t="shared" si="100"/>
        <v>19741.400000000001</v>
      </c>
      <c r="O253" s="371">
        <f t="shared" si="100"/>
        <v>19741.400000000001</v>
      </c>
      <c r="P253" s="371">
        <f t="shared" si="79"/>
        <v>78965.59</v>
      </c>
      <c r="Q253" s="371">
        <f t="shared" si="101"/>
        <v>36662.6</v>
      </c>
      <c r="R253" s="371">
        <f t="shared" si="101"/>
        <v>36662.6</v>
      </c>
      <c r="S253" s="371">
        <f t="shared" si="101"/>
        <v>36662.6</v>
      </c>
      <c r="T253" s="371">
        <f t="shared" si="101"/>
        <v>36662.6</v>
      </c>
      <c r="U253" s="371">
        <f t="shared" si="80"/>
        <v>146650.38</v>
      </c>
      <c r="V253" s="370">
        <f t="shared" si="81"/>
        <v>516553.16643170337</v>
      </c>
      <c r="W253" s="369" t="s">
        <v>14878</v>
      </c>
      <c r="X253" s="369" t="s">
        <v>941</v>
      </c>
      <c r="Y253" s="270">
        <v>38595.893614676956</v>
      </c>
      <c r="Z253" s="377">
        <f t="shared" si="82"/>
        <v>312835.7</v>
      </c>
      <c r="AA253" s="376">
        <f t="shared" si="83"/>
        <v>84909.24</v>
      </c>
      <c r="AB253" s="376">
        <f t="shared" si="84"/>
        <v>157688.57999999999</v>
      </c>
      <c r="AC253" s="375">
        <f t="shared" si="85"/>
        <v>8.11</v>
      </c>
      <c r="AD253" s="374">
        <f t="shared" si="86"/>
        <v>2.2000000000000002</v>
      </c>
      <c r="AE253" s="373">
        <f t="shared" si="87"/>
        <v>4.09</v>
      </c>
      <c r="AF253" s="373">
        <f t="shared" si="88"/>
        <v>14.399999999999999</v>
      </c>
      <c r="AG253" s="375">
        <f t="shared" si="89"/>
        <v>7.54</v>
      </c>
      <c r="AH253" s="374">
        <f t="shared" si="90"/>
        <v>2.0499999999999998</v>
      </c>
      <c r="AI253" s="373">
        <f t="shared" si="91"/>
        <v>3.8</v>
      </c>
      <c r="AJ253" s="373">
        <f t="shared" si="92"/>
        <v>13.39</v>
      </c>
      <c r="AK253" s="422">
        <f t="shared" si="94"/>
        <v>0.51</v>
      </c>
      <c r="AL253" s="422">
        <f t="shared" si="95"/>
        <v>0.95</v>
      </c>
    </row>
    <row r="254" spans="1:38" x14ac:dyDescent="0.25">
      <c r="A254" s="297">
        <v>1026720</v>
      </c>
      <c r="B254" s="297">
        <v>5343</v>
      </c>
      <c r="C254" s="297">
        <f>INDEX('Final Comp Values'!C:C,MATCH(B254,'Final Comp Values'!B:B,0))</f>
        <v>675452</v>
      </c>
      <c r="D254" s="299" t="s">
        <v>915</v>
      </c>
      <c r="E254" s="346">
        <f>INDEX('Final Comp Values'!U:U,MATCH($C254,'Final Comp Values'!$C:$C,0))</f>
        <v>2.6111475382310889E-3</v>
      </c>
      <c r="F254" s="346">
        <f>INDEX('Final Comp Values'!V:V,MATCH($C254,'Final Comp Values'!$C:$C,0))</f>
        <v>1.9913804767317782E-3</v>
      </c>
      <c r="G254" s="370">
        <f t="shared" si="77"/>
        <v>537007.34936178743</v>
      </c>
      <c r="H254" s="370">
        <f t="shared" si="78"/>
        <v>268503.67469999997</v>
      </c>
      <c r="I254" s="372">
        <v>257182.82</v>
      </c>
      <c r="J254" s="372">
        <v>257182.82</v>
      </c>
      <c r="K254" s="371">
        <f t="shared" si="93"/>
        <v>246408.84608884048</v>
      </c>
      <c r="L254" s="371">
        <f t="shared" si="100"/>
        <v>16719.95</v>
      </c>
      <c r="M254" s="371">
        <f t="shared" si="100"/>
        <v>16719.95</v>
      </c>
      <c r="N254" s="371">
        <f t="shared" si="100"/>
        <v>16719.95</v>
      </c>
      <c r="O254" s="371">
        <f t="shared" si="100"/>
        <v>16719.95</v>
      </c>
      <c r="P254" s="371">
        <f t="shared" si="79"/>
        <v>66879.789999999994</v>
      </c>
      <c r="Q254" s="371">
        <f t="shared" si="101"/>
        <v>31051.33</v>
      </c>
      <c r="R254" s="371">
        <f t="shared" si="101"/>
        <v>31051.33</v>
      </c>
      <c r="S254" s="371">
        <f t="shared" si="101"/>
        <v>31051.33</v>
      </c>
      <c r="T254" s="371">
        <f t="shared" si="101"/>
        <v>31051.33</v>
      </c>
      <c r="U254" s="371">
        <f t="shared" si="80"/>
        <v>124205.33</v>
      </c>
      <c r="V254" s="370">
        <f t="shared" si="81"/>
        <v>437493.96608884051</v>
      </c>
      <c r="W254" s="369" t="s">
        <v>14875</v>
      </c>
      <c r="X254" s="369" t="s">
        <v>920</v>
      </c>
      <c r="Y254" s="270">
        <v>27007.378265823281</v>
      </c>
      <c r="Z254" s="377">
        <f t="shared" si="82"/>
        <v>264955.75</v>
      </c>
      <c r="AA254" s="376">
        <f t="shared" si="83"/>
        <v>71913.75</v>
      </c>
      <c r="AB254" s="376">
        <f t="shared" si="84"/>
        <v>133554.12</v>
      </c>
      <c r="AC254" s="375">
        <f t="shared" si="85"/>
        <v>9.81</v>
      </c>
      <c r="AD254" s="374">
        <f t="shared" si="86"/>
        <v>2.66</v>
      </c>
      <c r="AE254" s="373">
        <f t="shared" si="87"/>
        <v>4.95</v>
      </c>
      <c r="AF254" s="373">
        <f t="shared" si="88"/>
        <v>17.420000000000002</v>
      </c>
      <c r="AG254" s="375">
        <f t="shared" si="89"/>
        <v>9.1199999999999992</v>
      </c>
      <c r="AH254" s="374">
        <f t="shared" si="90"/>
        <v>2.48</v>
      </c>
      <c r="AI254" s="373">
        <f t="shared" si="91"/>
        <v>4.5999999999999996</v>
      </c>
      <c r="AJ254" s="373">
        <f t="shared" si="92"/>
        <v>16.2</v>
      </c>
      <c r="AK254" s="422">
        <f t="shared" si="94"/>
        <v>0.62</v>
      </c>
      <c r="AL254" s="422">
        <f t="shared" si="95"/>
        <v>1.1499999999999999</v>
      </c>
    </row>
    <row r="255" spans="1:38" x14ac:dyDescent="0.25">
      <c r="A255" s="297">
        <v>1026215</v>
      </c>
      <c r="B255" s="297">
        <v>4570</v>
      </c>
      <c r="C255" s="297">
        <f>INDEX('Final Comp Values'!C:C,MATCH(B255,'Final Comp Values'!B:B,0))</f>
        <v>675459</v>
      </c>
      <c r="D255" s="299" t="s">
        <v>915</v>
      </c>
      <c r="E255" s="346">
        <f>INDEX('Final Comp Values'!U:U,MATCH($C255,'Final Comp Values'!$C:$C,0))</f>
        <v>2.4281820227862439E-3</v>
      </c>
      <c r="F255" s="346">
        <f>INDEX('Final Comp Values'!V:V,MATCH($C255,'Final Comp Values'!$C:$C,0))</f>
        <v>1.8518426107026296E-3</v>
      </c>
      <c r="G255" s="370">
        <f t="shared" si="77"/>
        <v>499378.74927884806</v>
      </c>
      <c r="H255" s="370">
        <f t="shared" si="78"/>
        <v>249689.37460000001</v>
      </c>
      <c r="I255" s="372">
        <v>239161.77</v>
      </c>
      <c r="J255" s="372">
        <v>239161.77</v>
      </c>
      <c r="K255" s="371">
        <f t="shared" si="93"/>
        <v>229142.75105793451</v>
      </c>
      <c r="L255" s="371">
        <f t="shared" si="100"/>
        <v>15548.37</v>
      </c>
      <c r="M255" s="371">
        <f t="shared" si="100"/>
        <v>15548.37</v>
      </c>
      <c r="N255" s="371">
        <f t="shared" si="100"/>
        <v>15548.37</v>
      </c>
      <c r="O255" s="371">
        <f t="shared" si="100"/>
        <v>15548.37</v>
      </c>
      <c r="P255" s="371">
        <f t="shared" si="79"/>
        <v>62193.46</v>
      </c>
      <c r="Q255" s="371">
        <f t="shared" si="101"/>
        <v>28875.54</v>
      </c>
      <c r="R255" s="371">
        <f t="shared" si="101"/>
        <v>28875.54</v>
      </c>
      <c r="S255" s="371">
        <f t="shared" si="101"/>
        <v>28875.54</v>
      </c>
      <c r="T255" s="371">
        <f t="shared" si="101"/>
        <v>28875.54</v>
      </c>
      <c r="U255" s="371">
        <f t="shared" si="80"/>
        <v>115502.15</v>
      </c>
      <c r="V255" s="370">
        <f t="shared" si="81"/>
        <v>406838.36105793447</v>
      </c>
      <c r="W255" s="369" t="s">
        <v>14870</v>
      </c>
      <c r="X255" s="369" t="s">
        <v>940</v>
      </c>
      <c r="Y255" s="270">
        <v>19767.512521458313</v>
      </c>
      <c r="Z255" s="377">
        <f t="shared" si="82"/>
        <v>246390.05</v>
      </c>
      <c r="AA255" s="376">
        <f t="shared" si="83"/>
        <v>66874.69</v>
      </c>
      <c r="AB255" s="376">
        <f t="shared" si="84"/>
        <v>124195.86</v>
      </c>
      <c r="AC255" s="375">
        <f t="shared" si="85"/>
        <v>12.46</v>
      </c>
      <c r="AD255" s="374">
        <f t="shared" si="86"/>
        <v>3.38</v>
      </c>
      <c r="AE255" s="373">
        <f t="shared" si="87"/>
        <v>6.28</v>
      </c>
      <c r="AF255" s="373">
        <f t="shared" si="88"/>
        <v>22.12</v>
      </c>
      <c r="AG255" s="375">
        <f t="shared" si="89"/>
        <v>11.59</v>
      </c>
      <c r="AH255" s="374">
        <f t="shared" si="90"/>
        <v>3.15</v>
      </c>
      <c r="AI255" s="373">
        <f t="shared" si="91"/>
        <v>5.84</v>
      </c>
      <c r="AJ255" s="373">
        <f t="shared" si="92"/>
        <v>20.58</v>
      </c>
      <c r="AK255" s="422">
        <f t="shared" si="94"/>
        <v>0.79</v>
      </c>
      <c r="AL255" s="422">
        <f t="shared" si="95"/>
        <v>1.46</v>
      </c>
    </row>
    <row r="256" spans="1:38" x14ac:dyDescent="0.25">
      <c r="A256" s="297">
        <v>1028611</v>
      </c>
      <c r="B256" s="297">
        <v>4634</v>
      </c>
      <c r="C256" s="297">
        <f>INDEX('Final Comp Values'!C:C,MATCH(B256,'Final Comp Values'!B:B,0))</f>
        <v>675460</v>
      </c>
      <c r="D256" s="299" t="s">
        <v>915</v>
      </c>
      <c r="E256" s="346">
        <f>INDEX('Final Comp Values'!U:U,MATCH($C256,'Final Comp Values'!$C:$C,0))</f>
        <v>2.6934943660325136E-3</v>
      </c>
      <c r="F256" s="346">
        <f>INDEX('Final Comp Values'!V:V,MATCH($C256,'Final Comp Values'!$C:$C,0))</f>
        <v>2.0541819319554234E-3</v>
      </c>
      <c r="G256" s="370">
        <f t="shared" si="77"/>
        <v>553942.75844095112</v>
      </c>
      <c r="H256" s="370">
        <f t="shared" si="78"/>
        <v>276971.37920000002</v>
      </c>
      <c r="I256" s="372">
        <v>265293.49</v>
      </c>
      <c r="J256" s="372">
        <v>265293.49</v>
      </c>
      <c r="K256" s="371">
        <f t="shared" si="93"/>
        <v>254179.75390639398</v>
      </c>
      <c r="L256" s="371">
        <f t="shared" si="100"/>
        <v>17247.240000000002</v>
      </c>
      <c r="M256" s="371">
        <f t="shared" si="100"/>
        <v>17247.240000000002</v>
      </c>
      <c r="N256" s="371">
        <f t="shared" si="100"/>
        <v>17247.240000000002</v>
      </c>
      <c r="O256" s="371">
        <f t="shared" si="100"/>
        <v>17247.240000000002</v>
      </c>
      <c r="P256" s="371">
        <f t="shared" si="79"/>
        <v>68988.960000000006</v>
      </c>
      <c r="Q256" s="371">
        <f t="shared" si="101"/>
        <v>32030.59</v>
      </c>
      <c r="R256" s="371">
        <f t="shared" si="101"/>
        <v>32030.59</v>
      </c>
      <c r="S256" s="371">
        <f t="shared" si="101"/>
        <v>32030.59</v>
      </c>
      <c r="T256" s="371">
        <f t="shared" si="101"/>
        <v>32030.59</v>
      </c>
      <c r="U256" s="371">
        <f t="shared" si="80"/>
        <v>128122.35</v>
      </c>
      <c r="V256" s="370">
        <f t="shared" si="81"/>
        <v>451291.06390639395</v>
      </c>
      <c r="W256" s="369" t="s">
        <v>14904</v>
      </c>
      <c r="X256" s="369" t="s">
        <v>939</v>
      </c>
      <c r="Y256" s="270">
        <v>37020.787783372318</v>
      </c>
      <c r="Z256" s="377">
        <f t="shared" si="82"/>
        <v>273311.56</v>
      </c>
      <c r="AA256" s="376">
        <f t="shared" si="83"/>
        <v>74181.679999999993</v>
      </c>
      <c r="AB256" s="376">
        <f t="shared" si="84"/>
        <v>137765.97</v>
      </c>
      <c r="AC256" s="375">
        <f t="shared" si="85"/>
        <v>7.38</v>
      </c>
      <c r="AD256" s="374">
        <f t="shared" si="86"/>
        <v>2</v>
      </c>
      <c r="AE256" s="373">
        <f t="shared" si="87"/>
        <v>3.72</v>
      </c>
      <c r="AF256" s="373">
        <f t="shared" si="88"/>
        <v>13.1</v>
      </c>
      <c r="AG256" s="375">
        <f t="shared" si="89"/>
        <v>6.87</v>
      </c>
      <c r="AH256" s="374">
        <f t="shared" si="90"/>
        <v>1.86</v>
      </c>
      <c r="AI256" s="373">
        <f t="shared" si="91"/>
        <v>3.46</v>
      </c>
      <c r="AJ256" s="373">
        <f t="shared" si="92"/>
        <v>12.190000000000001</v>
      </c>
      <c r="AK256" s="422">
        <f t="shared" si="94"/>
        <v>0.47</v>
      </c>
      <c r="AL256" s="422">
        <f t="shared" si="95"/>
        <v>0.87</v>
      </c>
    </row>
    <row r="257" spans="1:38" x14ac:dyDescent="0.25">
      <c r="A257" s="297">
        <v>1026260</v>
      </c>
      <c r="B257" s="311">
        <v>4552</v>
      </c>
      <c r="C257" s="297">
        <f>INDEX('Final Comp Values'!C:C,MATCH(B257,'Final Comp Values'!B:B,0))</f>
        <v>675469</v>
      </c>
      <c r="D257" s="312" t="s">
        <v>915</v>
      </c>
      <c r="E257" s="346">
        <f>INDEX('Final Comp Values'!U:U,MATCH($C257,'Final Comp Values'!$C:$C,0))</f>
        <v>2.514479522985938E-3</v>
      </c>
      <c r="F257" s="346">
        <f>INDEX('Final Comp Values'!V:V,MATCH($C257,'Final Comp Values'!$C:$C,0))</f>
        <v>1.9176570292953254E-3</v>
      </c>
      <c r="G257" s="370">
        <f t="shared" si="77"/>
        <v>517126.65174711705</v>
      </c>
      <c r="H257" s="370">
        <f t="shared" si="78"/>
        <v>258563.3259</v>
      </c>
      <c r="I257" s="372">
        <v>247661.57</v>
      </c>
      <c r="J257" s="372">
        <v>247661.57</v>
      </c>
      <c r="K257" s="371">
        <f t="shared" si="93"/>
        <v>237286.47604214726</v>
      </c>
      <c r="L257" s="371">
        <f t="shared" si="100"/>
        <v>16100.96</v>
      </c>
      <c r="M257" s="371">
        <f t="shared" si="100"/>
        <v>16100.96</v>
      </c>
      <c r="N257" s="371">
        <f t="shared" si="100"/>
        <v>16100.96</v>
      </c>
      <c r="O257" s="371">
        <f t="shared" si="100"/>
        <v>16100.96</v>
      </c>
      <c r="P257" s="371">
        <f t="shared" si="79"/>
        <v>64403.82</v>
      </c>
      <c r="Q257" s="371">
        <f t="shared" si="101"/>
        <v>29901.77</v>
      </c>
      <c r="R257" s="371">
        <f t="shared" si="101"/>
        <v>29901.77</v>
      </c>
      <c r="S257" s="371">
        <f t="shared" si="101"/>
        <v>29901.77</v>
      </c>
      <c r="T257" s="371">
        <f t="shared" si="101"/>
        <v>29901.77</v>
      </c>
      <c r="U257" s="371">
        <f t="shared" si="80"/>
        <v>119607.09</v>
      </c>
      <c r="V257" s="370">
        <f t="shared" si="81"/>
        <v>421297.38604214729</v>
      </c>
      <c r="W257" s="369" t="s">
        <v>14963</v>
      </c>
      <c r="X257" s="369" t="s">
        <v>920</v>
      </c>
      <c r="Y257" s="270">
        <v>27007.378265823281</v>
      </c>
      <c r="Z257" s="377">
        <f t="shared" si="82"/>
        <v>255146.75</v>
      </c>
      <c r="AA257" s="376">
        <f t="shared" si="83"/>
        <v>69251.42</v>
      </c>
      <c r="AB257" s="376">
        <f t="shared" si="84"/>
        <v>128609.77</v>
      </c>
      <c r="AC257" s="375">
        <f t="shared" si="85"/>
        <v>9.4499999999999993</v>
      </c>
      <c r="AD257" s="374">
        <f t="shared" si="86"/>
        <v>2.56</v>
      </c>
      <c r="AE257" s="373">
        <f t="shared" si="87"/>
        <v>4.76</v>
      </c>
      <c r="AF257" s="373">
        <f t="shared" si="88"/>
        <v>16.77</v>
      </c>
      <c r="AG257" s="375">
        <f t="shared" si="89"/>
        <v>8.7899999999999991</v>
      </c>
      <c r="AH257" s="374">
        <f t="shared" si="90"/>
        <v>2.38</v>
      </c>
      <c r="AI257" s="373">
        <f t="shared" si="91"/>
        <v>4.43</v>
      </c>
      <c r="AJ257" s="373">
        <f t="shared" si="92"/>
        <v>15.599999999999998</v>
      </c>
      <c r="AK257" s="422">
        <f t="shared" si="94"/>
        <v>0.6</v>
      </c>
      <c r="AL257" s="422">
        <f t="shared" si="95"/>
        <v>1.1100000000000001</v>
      </c>
    </row>
    <row r="258" spans="1:38" x14ac:dyDescent="0.25">
      <c r="A258" s="313">
        <v>1004488</v>
      </c>
      <c r="B258" s="313">
        <v>5043</v>
      </c>
      <c r="C258" s="297">
        <f>INDEX('Final Comp Values'!C:C,MATCH(B258,'Final Comp Values'!B:B,0))</f>
        <v>675471</v>
      </c>
      <c r="D258" s="314" t="s">
        <v>1021</v>
      </c>
      <c r="E258" s="346" t="str">
        <f>INDEX('Final Comp Values'!U:U,MATCH($C258,'Final Comp Values'!$C:$C,0))</f>
        <v/>
      </c>
      <c r="F258" s="346">
        <f>INDEX('Final Comp Values'!V:V,MATCH($C258,'Final Comp Values'!$C:$C,0))</f>
        <v>9.8589810741647526E-4</v>
      </c>
      <c r="G258" s="370">
        <f t="shared" si="77"/>
        <v>0</v>
      </c>
      <c r="H258" s="370">
        <f t="shared" si="78"/>
        <v>0</v>
      </c>
      <c r="I258" s="372">
        <v>0</v>
      </c>
      <c r="J258" s="370">
        <f>+I258*2</f>
        <v>0</v>
      </c>
      <c r="K258" s="371">
        <f t="shared" si="93"/>
        <v>0</v>
      </c>
      <c r="L258" s="371">
        <f t="shared" si="100"/>
        <v>8277.76</v>
      </c>
      <c r="M258" s="371">
        <f t="shared" si="100"/>
        <v>8277.76</v>
      </c>
      <c r="N258" s="371">
        <f t="shared" si="100"/>
        <v>8277.76</v>
      </c>
      <c r="O258" s="371">
        <f t="shared" si="100"/>
        <v>8277.76</v>
      </c>
      <c r="P258" s="371">
        <f t="shared" si="79"/>
        <v>33111.03</v>
      </c>
      <c r="Q258" s="371">
        <f t="shared" si="101"/>
        <v>15372.98</v>
      </c>
      <c r="R258" s="371">
        <f t="shared" si="101"/>
        <v>15372.98</v>
      </c>
      <c r="S258" s="371">
        <f t="shared" si="101"/>
        <v>15372.98</v>
      </c>
      <c r="T258" s="371">
        <f t="shared" si="101"/>
        <v>15372.98</v>
      </c>
      <c r="U258" s="371">
        <f t="shared" si="80"/>
        <v>61491.92</v>
      </c>
      <c r="V258" s="370">
        <f t="shared" si="81"/>
        <v>94602.95</v>
      </c>
      <c r="W258" s="369" t="s">
        <v>14897</v>
      </c>
      <c r="X258" s="369" t="s">
        <v>939</v>
      </c>
      <c r="Y258" s="270">
        <v>37020.787783372318</v>
      </c>
      <c r="Z258" s="377">
        <f t="shared" si="82"/>
        <v>0</v>
      </c>
      <c r="AA258" s="376">
        <f t="shared" si="83"/>
        <v>35603.26</v>
      </c>
      <c r="AB258" s="376">
        <f t="shared" si="84"/>
        <v>66120.34</v>
      </c>
      <c r="AC258" s="375">
        <f t="shared" si="85"/>
        <v>0</v>
      </c>
      <c r="AD258" s="374">
        <f t="shared" si="86"/>
        <v>0.96</v>
      </c>
      <c r="AE258" s="373">
        <f t="shared" si="87"/>
        <v>1.79</v>
      </c>
      <c r="AF258" s="373">
        <f t="shared" si="88"/>
        <v>2.75</v>
      </c>
      <c r="AG258" s="375">
        <f t="shared" si="89"/>
        <v>0</v>
      </c>
      <c r="AH258" s="374">
        <f t="shared" si="90"/>
        <v>0.89</v>
      </c>
      <c r="AI258" s="373">
        <f t="shared" si="91"/>
        <v>1.66</v>
      </c>
      <c r="AJ258" s="373">
        <f t="shared" si="92"/>
        <v>2.5499999999999998</v>
      </c>
      <c r="AK258" s="422">
        <f t="shared" si="94"/>
        <v>0.22</v>
      </c>
      <c r="AL258" s="422">
        <f t="shared" si="95"/>
        <v>0.42</v>
      </c>
    </row>
    <row r="259" spans="1:38" x14ac:dyDescent="0.25">
      <c r="A259" s="297">
        <v>1013407</v>
      </c>
      <c r="B259" s="297">
        <v>4542</v>
      </c>
      <c r="C259" s="297">
        <f>INDEX('Final Comp Values'!C:C,MATCH(B259,'Final Comp Values'!B:B,0))</f>
        <v>675475</v>
      </c>
      <c r="D259" s="299" t="s">
        <v>915</v>
      </c>
      <c r="E259" s="346">
        <f>INDEX('Final Comp Values'!U:U,MATCH($C259,'Final Comp Values'!$C:$C,0))</f>
        <v>1.8938535809203264E-3</v>
      </c>
      <c r="F259" s="346">
        <f>INDEX('Final Comp Values'!V:V,MATCH($C259,'Final Comp Values'!$C:$C,0))</f>
        <v>1.4443393150385571E-3</v>
      </c>
      <c r="G259" s="370">
        <f t="shared" si="77"/>
        <v>389489.01840235555</v>
      </c>
      <c r="H259" s="370">
        <f t="shared" si="78"/>
        <v>194744.5092</v>
      </c>
      <c r="I259" s="372">
        <v>186533.53</v>
      </c>
      <c r="J259" s="372">
        <v>186533.53</v>
      </c>
      <c r="K259" s="371">
        <f t="shared" si="93"/>
        <v>178719.22926727249</v>
      </c>
      <c r="L259" s="371">
        <f t="shared" si="100"/>
        <v>12126.9</v>
      </c>
      <c r="M259" s="371">
        <f t="shared" si="100"/>
        <v>12126.9</v>
      </c>
      <c r="N259" s="371">
        <f t="shared" si="100"/>
        <v>12126.9</v>
      </c>
      <c r="O259" s="371">
        <f t="shared" si="100"/>
        <v>12126.9</v>
      </c>
      <c r="P259" s="371">
        <f t="shared" si="79"/>
        <v>48507.61</v>
      </c>
      <c r="Q259" s="371">
        <f t="shared" si="101"/>
        <v>22521.39</v>
      </c>
      <c r="R259" s="371">
        <f t="shared" si="101"/>
        <v>22521.39</v>
      </c>
      <c r="S259" s="371">
        <f t="shared" si="101"/>
        <v>22521.39</v>
      </c>
      <c r="T259" s="371">
        <f t="shared" si="101"/>
        <v>22521.39</v>
      </c>
      <c r="U259" s="371">
        <f t="shared" si="80"/>
        <v>90085.57</v>
      </c>
      <c r="V259" s="370">
        <f t="shared" si="81"/>
        <v>317312.40926727251</v>
      </c>
      <c r="W259" s="369" t="s">
        <v>15024</v>
      </c>
      <c r="X259" s="369" t="s">
        <v>1003</v>
      </c>
      <c r="Y259" s="270">
        <v>17703.638711784723</v>
      </c>
      <c r="Z259" s="377">
        <f t="shared" si="82"/>
        <v>192171.21</v>
      </c>
      <c r="AA259" s="376">
        <f t="shared" si="83"/>
        <v>52158.720000000001</v>
      </c>
      <c r="AB259" s="376">
        <f t="shared" si="84"/>
        <v>96866.2</v>
      </c>
      <c r="AC259" s="375">
        <f t="shared" si="85"/>
        <v>10.85</v>
      </c>
      <c r="AD259" s="374">
        <f t="shared" si="86"/>
        <v>2.95</v>
      </c>
      <c r="AE259" s="373">
        <f t="shared" si="87"/>
        <v>5.47</v>
      </c>
      <c r="AF259" s="373">
        <f t="shared" si="88"/>
        <v>19.27</v>
      </c>
      <c r="AG259" s="375">
        <f t="shared" si="89"/>
        <v>10.1</v>
      </c>
      <c r="AH259" s="374">
        <f t="shared" si="90"/>
        <v>2.74</v>
      </c>
      <c r="AI259" s="373">
        <f t="shared" si="91"/>
        <v>5.09</v>
      </c>
      <c r="AJ259" s="373">
        <f t="shared" si="92"/>
        <v>17.93</v>
      </c>
      <c r="AK259" s="422">
        <f t="shared" si="94"/>
        <v>0.69</v>
      </c>
      <c r="AL259" s="422">
        <f t="shared" si="95"/>
        <v>1.27</v>
      </c>
    </row>
    <row r="260" spans="1:38" x14ac:dyDescent="0.25">
      <c r="A260" s="311">
        <v>1026281</v>
      </c>
      <c r="B260" s="311">
        <v>4277</v>
      </c>
      <c r="C260" s="297">
        <f>INDEX('Final Comp Values'!C:C,MATCH(B260,'Final Comp Values'!B:B,0))</f>
        <v>675477</v>
      </c>
      <c r="D260" s="312" t="s">
        <v>915</v>
      </c>
      <c r="E260" s="346">
        <f>INDEX('Final Comp Values'!U:U,MATCH($C260,'Final Comp Values'!$C:$C,0))</f>
        <v>1.1221144196209157E-3</v>
      </c>
      <c r="F260" s="346">
        <f>INDEX('Final Comp Values'!V:V,MATCH($C260,'Final Comp Values'!$C:$C,0))</f>
        <v>8.5577575191560912E-4</v>
      </c>
      <c r="G260" s="370">
        <f t="shared" si="77"/>
        <v>230773.51292431614</v>
      </c>
      <c r="H260" s="370">
        <f t="shared" si="78"/>
        <v>115386.7565</v>
      </c>
      <c r="I260" s="372">
        <v>110521.73</v>
      </c>
      <c r="J260" s="372">
        <v>110521.73</v>
      </c>
      <c r="K260" s="371">
        <f t="shared" si="93"/>
        <v>105891.72586768186</v>
      </c>
      <c r="L260" s="371">
        <f t="shared" si="100"/>
        <v>7185.23</v>
      </c>
      <c r="M260" s="371">
        <f t="shared" si="100"/>
        <v>7185.23</v>
      </c>
      <c r="N260" s="371">
        <f t="shared" si="100"/>
        <v>7185.23</v>
      </c>
      <c r="O260" s="371">
        <f t="shared" si="100"/>
        <v>7185.23</v>
      </c>
      <c r="P260" s="371">
        <f t="shared" si="79"/>
        <v>28740.92</v>
      </c>
      <c r="Q260" s="371">
        <f t="shared" si="101"/>
        <v>13344</v>
      </c>
      <c r="R260" s="371">
        <f t="shared" si="101"/>
        <v>13344</v>
      </c>
      <c r="S260" s="371">
        <f t="shared" si="101"/>
        <v>13344</v>
      </c>
      <c r="T260" s="371">
        <f t="shared" si="101"/>
        <v>13344</v>
      </c>
      <c r="U260" s="371">
        <f t="shared" si="80"/>
        <v>53375.99</v>
      </c>
      <c r="V260" s="370">
        <f t="shared" si="81"/>
        <v>188008.63586768185</v>
      </c>
      <c r="W260" s="369" t="s">
        <v>14963</v>
      </c>
      <c r="X260" s="369" t="s">
        <v>920</v>
      </c>
      <c r="Y260" s="270">
        <v>27007.378265823281</v>
      </c>
      <c r="Z260" s="377">
        <f t="shared" si="82"/>
        <v>113862.07</v>
      </c>
      <c r="AA260" s="376">
        <f t="shared" si="83"/>
        <v>30904.22</v>
      </c>
      <c r="AB260" s="376">
        <f t="shared" si="84"/>
        <v>57393.54</v>
      </c>
      <c r="AC260" s="375">
        <f t="shared" si="85"/>
        <v>4.22</v>
      </c>
      <c r="AD260" s="374">
        <f t="shared" si="86"/>
        <v>1.1399999999999999</v>
      </c>
      <c r="AE260" s="373">
        <f t="shared" si="87"/>
        <v>2.13</v>
      </c>
      <c r="AF260" s="373">
        <f t="shared" si="88"/>
        <v>7.4899999999999993</v>
      </c>
      <c r="AG260" s="375">
        <f t="shared" si="89"/>
        <v>3.92</v>
      </c>
      <c r="AH260" s="374">
        <f t="shared" si="90"/>
        <v>1.06</v>
      </c>
      <c r="AI260" s="373">
        <f t="shared" si="91"/>
        <v>1.98</v>
      </c>
      <c r="AJ260" s="373">
        <f t="shared" si="92"/>
        <v>6.9600000000000009</v>
      </c>
      <c r="AK260" s="422">
        <f t="shared" si="94"/>
        <v>0.27</v>
      </c>
      <c r="AL260" s="422">
        <f t="shared" si="95"/>
        <v>0.5</v>
      </c>
    </row>
    <row r="261" spans="1:38" x14ac:dyDescent="0.25">
      <c r="A261" s="311">
        <v>1026235</v>
      </c>
      <c r="B261" s="311">
        <v>5328</v>
      </c>
      <c r="C261" s="297">
        <f>INDEX('Final Comp Values'!C:C,MATCH(B261,'Final Comp Values'!B:B,0))</f>
        <v>675478</v>
      </c>
      <c r="D261" s="312" t="s">
        <v>915</v>
      </c>
      <c r="E261" s="346">
        <f>INDEX('Final Comp Values'!U:U,MATCH($C261,'Final Comp Values'!$C:$C,0))</f>
        <v>3.5049871683395088E-3</v>
      </c>
      <c r="F261" s="346">
        <f>INDEX('Final Comp Values'!V:V,MATCH($C261,'Final Comp Values'!$C:$C,0))</f>
        <v>2.6730634389794416E-3</v>
      </c>
      <c r="G261" s="370">
        <f t="shared" ref="G261:G324" si="102">IF($D261="NSGO",+E261*$G$3,)</f>
        <v>720833.97864686267</v>
      </c>
      <c r="H261" s="370">
        <f t="shared" ref="H261:H324" si="103">IF($D261="NSGO",ROUND(G261/2,4),)</f>
        <v>360416.98930000002</v>
      </c>
      <c r="I261" s="372">
        <v>345220.8</v>
      </c>
      <c r="J261" s="372">
        <v>345220.8</v>
      </c>
      <c r="K261" s="371">
        <f t="shared" si="93"/>
        <v>330758.73004549323</v>
      </c>
      <c r="L261" s="371">
        <f t="shared" si="100"/>
        <v>22443.47</v>
      </c>
      <c r="M261" s="371">
        <f t="shared" si="100"/>
        <v>22443.47</v>
      </c>
      <c r="N261" s="371">
        <f t="shared" si="100"/>
        <v>22443.47</v>
      </c>
      <c r="O261" s="371">
        <f t="shared" si="100"/>
        <v>22443.47</v>
      </c>
      <c r="P261" s="371">
        <f t="shared" ref="P261:P324" si="104">+ROUND($L$3*$F261,2)</f>
        <v>89773.87</v>
      </c>
      <c r="Q261" s="371">
        <f t="shared" si="101"/>
        <v>41680.730000000003</v>
      </c>
      <c r="R261" s="371">
        <f t="shared" si="101"/>
        <v>41680.730000000003</v>
      </c>
      <c r="S261" s="371">
        <f t="shared" si="101"/>
        <v>41680.730000000003</v>
      </c>
      <c r="T261" s="371">
        <f t="shared" si="101"/>
        <v>41680.730000000003</v>
      </c>
      <c r="U261" s="371">
        <f t="shared" ref="U261:U324" si="105">+ROUND($Q$3*$F261,2)</f>
        <v>166722.9</v>
      </c>
      <c r="V261" s="370">
        <f t="shared" ref="V261:V324" si="106">+K261+P261+U261</f>
        <v>587255.50004549325</v>
      </c>
      <c r="W261" s="369" t="s">
        <v>14944</v>
      </c>
      <c r="X261" s="369" t="s">
        <v>923</v>
      </c>
      <c r="Y261" s="270">
        <v>10494.176731500442</v>
      </c>
      <c r="Z261" s="377">
        <f t="shared" ref="Z261:Z324" si="107">ROUND(+K261/(1-$AB$2),2)</f>
        <v>355654.55</v>
      </c>
      <c r="AA261" s="376">
        <f t="shared" ref="AA261:AA324" si="108">ROUND(+P261/(1-$AB$2),2)</f>
        <v>96531.04</v>
      </c>
      <c r="AB261" s="376">
        <f t="shared" ref="AB261:AB324" si="109">ROUND(+U261/(1-$AB$2),2)</f>
        <v>179271.94</v>
      </c>
      <c r="AC261" s="375">
        <f t="shared" ref="AC261:AC324" si="110">+ROUND(Z261/$Y261,2)</f>
        <v>33.89</v>
      </c>
      <c r="AD261" s="374">
        <f t="shared" ref="AD261:AD324" si="111">+ROUND(AA261/$Y261,2)</f>
        <v>9.1999999999999993</v>
      </c>
      <c r="AE261" s="373">
        <f t="shared" ref="AE261:AE324" si="112">+ROUND(AB261/$Y261,2)</f>
        <v>17.079999999999998</v>
      </c>
      <c r="AF261" s="373">
        <f t="shared" ref="AF261:AF324" si="113">+AC261+AD261+AE261</f>
        <v>60.17</v>
      </c>
      <c r="AG261" s="375">
        <f t="shared" ref="AG261:AG324" si="114">+ROUND(K261/$Y261,2)</f>
        <v>31.52</v>
      </c>
      <c r="AH261" s="374">
        <f t="shared" ref="AH261:AH324" si="115">+ROUND(P261/$Y261,2)</f>
        <v>8.5500000000000007</v>
      </c>
      <c r="AI261" s="373">
        <f t="shared" ref="AI261:AI324" si="116">+ROUND(U261/$Y261,2)</f>
        <v>15.89</v>
      </c>
      <c r="AJ261" s="373">
        <f t="shared" ref="AJ261:AJ324" si="117">+AG261+AH261+AI261</f>
        <v>55.96</v>
      </c>
      <c r="AK261" s="422">
        <f t="shared" si="94"/>
        <v>2.14</v>
      </c>
      <c r="AL261" s="422">
        <f t="shared" si="95"/>
        <v>3.97</v>
      </c>
    </row>
    <row r="262" spans="1:38" x14ac:dyDescent="0.25">
      <c r="A262" s="297">
        <v>1015052</v>
      </c>
      <c r="B262" s="297">
        <v>4386</v>
      </c>
      <c r="C262" s="297">
        <f>INDEX('Final Comp Values'!C:C,MATCH(B262,'Final Comp Values'!B:B,0))</f>
        <v>675483</v>
      </c>
      <c r="D262" s="299" t="s">
        <v>915</v>
      </c>
      <c r="E262" s="346">
        <f>INDEX('Final Comp Values'!U:U,MATCH($C262,'Final Comp Values'!$C:$C,0))</f>
        <v>9.7779141857164175E-4</v>
      </c>
      <c r="F262" s="346">
        <f>INDEX('Final Comp Values'!V:V,MATCH($C262,'Final Comp Values'!$C:$C,0))</f>
        <v>7.4570843383998508E-4</v>
      </c>
      <c r="G262" s="370">
        <f t="shared" si="102"/>
        <v>201092.11380356297</v>
      </c>
      <c r="H262" s="370">
        <f t="shared" si="103"/>
        <v>100546.0569</v>
      </c>
      <c r="I262" s="372">
        <v>96306.75</v>
      </c>
      <c r="J262" s="372">
        <v>96306.75</v>
      </c>
      <c r="K262" s="371">
        <f t="shared" ref="K262:K325" si="118">IF(D262="NSGO",E262*$K$3,0)</f>
        <v>92272.248748161539</v>
      </c>
      <c r="L262" s="371">
        <f t="shared" si="100"/>
        <v>6261.09</v>
      </c>
      <c r="M262" s="371">
        <f t="shared" si="100"/>
        <v>6261.09</v>
      </c>
      <c r="N262" s="371">
        <f t="shared" si="100"/>
        <v>6261.09</v>
      </c>
      <c r="O262" s="371">
        <f t="shared" si="100"/>
        <v>6261.09</v>
      </c>
      <c r="P262" s="371">
        <f t="shared" si="104"/>
        <v>25044.35</v>
      </c>
      <c r="Q262" s="371">
        <f t="shared" si="101"/>
        <v>11627.73</v>
      </c>
      <c r="R262" s="371">
        <f t="shared" si="101"/>
        <v>11627.73</v>
      </c>
      <c r="S262" s="371">
        <f t="shared" si="101"/>
        <v>11627.73</v>
      </c>
      <c r="T262" s="371">
        <f t="shared" si="101"/>
        <v>11627.73</v>
      </c>
      <c r="U262" s="371">
        <f t="shared" si="105"/>
        <v>46510.93</v>
      </c>
      <c r="V262" s="370">
        <f t="shared" si="106"/>
        <v>163827.52874816154</v>
      </c>
      <c r="W262" s="369" t="s">
        <v>14884</v>
      </c>
      <c r="X262" s="369" t="s">
        <v>913</v>
      </c>
      <c r="Y262" s="270">
        <v>30550.305097874538</v>
      </c>
      <c r="Z262" s="377">
        <f t="shared" si="107"/>
        <v>99217.47</v>
      </c>
      <c r="AA262" s="376">
        <f t="shared" si="108"/>
        <v>26929.41</v>
      </c>
      <c r="AB262" s="376">
        <f t="shared" si="109"/>
        <v>50011.75</v>
      </c>
      <c r="AC262" s="375">
        <f t="shared" si="110"/>
        <v>3.25</v>
      </c>
      <c r="AD262" s="374">
        <f t="shared" si="111"/>
        <v>0.88</v>
      </c>
      <c r="AE262" s="373">
        <f t="shared" si="112"/>
        <v>1.64</v>
      </c>
      <c r="AF262" s="373">
        <f t="shared" si="113"/>
        <v>5.77</v>
      </c>
      <c r="AG262" s="375">
        <f t="shared" si="114"/>
        <v>3.02</v>
      </c>
      <c r="AH262" s="374">
        <f t="shared" si="115"/>
        <v>0.82</v>
      </c>
      <c r="AI262" s="373">
        <f t="shared" si="116"/>
        <v>1.52</v>
      </c>
      <c r="AJ262" s="373">
        <f t="shared" si="117"/>
        <v>5.3599999999999994</v>
      </c>
      <c r="AK262" s="422">
        <f t="shared" ref="AK262:AK325" si="119">ROUND(AH262/4,2)</f>
        <v>0.21</v>
      </c>
      <c r="AL262" s="422">
        <f t="shared" ref="AL262:AL325" si="120">ROUND(AI262/4,2)</f>
        <v>0.38</v>
      </c>
    </row>
    <row r="263" spans="1:38" x14ac:dyDescent="0.25">
      <c r="A263" s="313">
        <v>1028068</v>
      </c>
      <c r="B263" s="313">
        <v>5350</v>
      </c>
      <c r="C263" s="297">
        <f>INDEX('Final Comp Values'!C:C,MATCH(B263,'Final Comp Values'!B:B,0))</f>
        <v>675484</v>
      </c>
      <c r="D263" s="314" t="s">
        <v>1021</v>
      </c>
      <c r="E263" s="346" t="str">
        <f>INDEX('Final Comp Values'!U:U,MATCH($C263,'Final Comp Values'!$C:$C,0))</f>
        <v/>
      </c>
      <c r="F263" s="346">
        <f>INDEX('Final Comp Values'!V:V,MATCH($C263,'Final Comp Values'!$C:$C,0))</f>
        <v>1.7446941008907731E-3</v>
      </c>
      <c r="G263" s="370">
        <f t="shared" si="102"/>
        <v>0</v>
      </c>
      <c r="H263" s="370">
        <f t="shared" si="103"/>
        <v>0</v>
      </c>
      <c r="I263" s="372">
        <v>0</v>
      </c>
      <c r="J263" s="370">
        <f>+I263*2</f>
        <v>0</v>
      </c>
      <c r="K263" s="371">
        <f t="shared" si="118"/>
        <v>0</v>
      </c>
      <c r="L263" s="371">
        <f t="shared" si="100"/>
        <v>14648.73</v>
      </c>
      <c r="M263" s="371">
        <f t="shared" si="100"/>
        <v>14648.73</v>
      </c>
      <c r="N263" s="371">
        <f t="shared" si="100"/>
        <v>14648.73</v>
      </c>
      <c r="O263" s="371">
        <f t="shared" si="100"/>
        <v>14648.73</v>
      </c>
      <c r="P263" s="371">
        <f t="shared" si="104"/>
        <v>58594.92</v>
      </c>
      <c r="Q263" s="371">
        <f t="shared" si="101"/>
        <v>27204.79</v>
      </c>
      <c r="R263" s="371">
        <f t="shared" si="101"/>
        <v>27204.79</v>
      </c>
      <c r="S263" s="371">
        <f t="shared" si="101"/>
        <v>27204.79</v>
      </c>
      <c r="T263" s="371">
        <f t="shared" si="101"/>
        <v>27204.79</v>
      </c>
      <c r="U263" s="371">
        <f t="shared" si="105"/>
        <v>108819.14</v>
      </c>
      <c r="V263" s="370">
        <f t="shared" si="106"/>
        <v>167414.06</v>
      </c>
      <c r="W263" s="369" t="s">
        <v>14874</v>
      </c>
      <c r="X263" s="369" t="s">
        <v>928</v>
      </c>
      <c r="Y263" s="270">
        <v>11984.394952357459</v>
      </c>
      <c r="Z263" s="377">
        <f t="shared" si="107"/>
        <v>0</v>
      </c>
      <c r="AA263" s="376">
        <f t="shared" si="108"/>
        <v>63005.29</v>
      </c>
      <c r="AB263" s="376">
        <f t="shared" si="109"/>
        <v>117009.83</v>
      </c>
      <c r="AC263" s="375">
        <f t="shared" si="110"/>
        <v>0</v>
      </c>
      <c r="AD263" s="374">
        <f t="shared" si="111"/>
        <v>5.26</v>
      </c>
      <c r="AE263" s="373">
        <f t="shared" si="112"/>
        <v>9.76</v>
      </c>
      <c r="AF263" s="373">
        <f t="shared" si="113"/>
        <v>15.02</v>
      </c>
      <c r="AG263" s="375">
        <f t="shared" si="114"/>
        <v>0</v>
      </c>
      <c r="AH263" s="374">
        <f t="shared" si="115"/>
        <v>4.8899999999999997</v>
      </c>
      <c r="AI263" s="373">
        <f t="shared" si="116"/>
        <v>9.08</v>
      </c>
      <c r="AJ263" s="373">
        <f t="shared" si="117"/>
        <v>13.969999999999999</v>
      </c>
      <c r="AK263" s="422">
        <f t="shared" si="119"/>
        <v>1.22</v>
      </c>
      <c r="AL263" s="422">
        <f t="shared" si="120"/>
        <v>2.27</v>
      </c>
    </row>
    <row r="264" spans="1:38" x14ac:dyDescent="0.25">
      <c r="A264" s="297">
        <v>1025439</v>
      </c>
      <c r="B264" s="297">
        <v>4514</v>
      </c>
      <c r="C264" s="297">
        <f>INDEX('Final Comp Values'!C:C,MATCH(B264,'Final Comp Values'!B:B,0))</f>
        <v>675485</v>
      </c>
      <c r="D264" s="299" t="s">
        <v>915</v>
      </c>
      <c r="E264" s="346">
        <f>INDEX('Final Comp Values'!U:U,MATCH($C264,'Final Comp Values'!$C:$C,0))</f>
        <v>9.7495187278538579E-4</v>
      </c>
      <c r="F264" s="346">
        <f>INDEX('Final Comp Values'!V:V,MATCH($C264,'Final Comp Values'!$C:$C,0))</f>
        <v>7.4354286641848007E-4</v>
      </c>
      <c r="G264" s="370">
        <f t="shared" si="102"/>
        <v>200508.13418014353</v>
      </c>
      <c r="H264" s="370">
        <f t="shared" si="103"/>
        <v>100254.0671</v>
      </c>
      <c r="I264" s="372">
        <v>96027.07</v>
      </c>
      <c r="J264" s="372">
        <v>96027.07</v>
      </c>
      <c r="K264" s="371">
        <f t="shared" si="118"/>
        <v>92004.286409625216</v>
      </c>
      <c r="L264" s="371">
        <f t="shared" si="100"/>
        <v>6242.91</v>
      </c>
      <c r="M264" s="371">
        <f t="shared" si="100"/>
        <v>6242.91</v>
      </c>
      <c r="N264" s="371">
        <f t="shared" si="100"/>
        <v>6242.91</v>
      </c>
      <c r="O264" s="371">
        <f t="shared" si="100"/>
        <v>6242.91</v>
      </c>
      <c r="P264" s="371">
        <f t="shared" si="104"/>
        <v>24971.62</v>
      </c>
      <c r="Q264" s="371">
        <f t="shared" si="101"/>
        <v>11593.97</v>
      </c>
      <c r="R264" s="371">
        <f t="shared" si="101"/>
        <v>11593.97</v>
      </c>
      <c r="S264" s="371">
        <f t="shared" si="101"/>
        <v>11593.97</v>
      </c>
      <c r="T264" s="371">
        <f t="shared" si="101"/>
        <v>11593.97</v>
      </c>
      <c r="U264" s="371">
        <f t="shared" si="105"/>
        <v>46375.86</v>
      </c>
      <c r="V264" s="370">
        <f t="shared" si="106"/>
        <v>163351.76640962521</v>
      </c>
      <c r="W264" s="369" t="s">
        <v>15033</v>
      </c>
      <c r="X264" s="369" t="s">
        <v>923</v>
      </c>
      <c r="Y264" s="270">
        <v>10494.176731500442</v>
      </c>
      <c r="Z264" s="377">
        <f t="shared" si="107"/>
        <v>98929.34</v>
      </c>
      <c r="AA264" s="376">
        <f t="shared" si="108"/>
        <v>26851.200000000001</v>
      </c>
      <c r="AB264" s="376">
        <f t="shared" si="109"/>
        <v>49866.52</v>
      </c>
      <c r="AC264" s="375">
        <f t="shared" si="110"/>
        <v>9.43</v>
      </c>
      <c r="AD264" s="374">
        <f t="shared" si="111"/>
        <v>2.56</v>
      </c>
      <c r="AE264" s="373">
        <f t="shared" si="112"/>
        <v>4.75</v>
      </c>
      <c r="AF264" s="373">
        <f t="shared" si="113"/>
        <v>16.740000000000002</v>
      </c>
      <c r="AG264" s="375">
        <f t="shared" si="114"/>
        <v>8.77</v>
      </c>
      <c r="AH264" s="374">
        <f t="shared" si="115"/>
        <v>2.38</v>
      </c>
      <c r="AI264" s="373">
        <f t="shared" si="116"/>
        <v>4.42</v>
      </c>
      <c r="AJ264" s="373">
        <f t="shared" si="117"/>
        <v>15.569999999999999</v>
      </c>
      <c r="AK264" s="422">
        <f t="shared" si="119"/>
        <v>0.6</v>
      </c>
      <c r="AL264" s="422">
        <f t="shared" si="120"/>
        <v>1.1100000000000001</v>
      </c>
    </row>
    <row r="265" spans="1:38" x14ac:dyDescent="0.25">
      <c r="A265" s="297">
        <v>1026193</v>
      </c>
      <c r="B265" s="297">
        <v>4376</v>
      </c>
      <c r="C265" s="297">
        <f>INDEX('Final Comp Values'!C:C,MATCH(B265,'Final Comp Values'!B:B,0))</f>
        <v>675490</v>
      </c>
      <c r="D265" s="299" t="s">
        <v>915</v>
      </c>
      <c r="E265" s="346">
        <f>INDEX('Final Comp Values'!U:U,MATCH($C265,'Final Comp Values'!$C:$C,0))</f>
        <v>2.1837341681433336E-3</v>
      </c>
      <c r="F265" s="346">
        <f>INDEX('Final Comp Values'!V:V,MATCH($C265,'Final Comp Values'!$C:$C,0))</f>
        <v>1.6654155022426333E-3</v>
      </c>
      <c r="G265" s="370">
        <f t="shared" si="102"/>
        <v>449105.72082795732</v>
      </c>
      <c r="H265" s="370">
        <f t="shared" si="103"/>
        <v>224552.86040000001</v>
      </c>
      <c r="I265" s="372">
        <v>215085.08</v>
      </c>
      <c r="J265" s="372">
        <v>215085.08</v>
      </c>
      <c r="K265" s="371">
        <f t="shared" si="118"/>
        <v>206074.68887089414</v>
      </c>
      <c r="L265" s="371">
        <f t="shared" ref="L265:O284" si="121">ROUND($P265/4,2)</f>
        <v>13983.1</v>
      </c>
      <c r="M265" s="371">
        <f t="shared" si="121"/>
        <v>13983.1</v>
      </c>
      <c r="N265" s="371">
        <f t="shared" si="121"/>
        <v>13983.1</v>
      </c>
      <c r="O265" s="371">
        <f t="shared" si="121"/>
        <v>13983.1</v>
      </c>
      <c r="P265" s="371">
        <f t="shared" si="104"/>
        <v>55932.38</v>
      </c>
      <c r="Q265" s="371">
        <f t="shared" ref="Q265:T284" si="122">ROUND($U265/4,2)</f>
        <v>25968.61</v>
      </c>
      <c r="R265" s="371">
        <f t="shared" si="122"/>
        <v>25968.61</v>
      </c>
      <c r="S265" s="371">
        <f t="shared" si="122"/>
        <v>25968.61</v>
      </c>
      <c r="T265" s="371">
        <f t="shared" si="122"/>
        <v>25968.61</v>
      </c>
      <c r="U265" s="371">
        <f t="shared" si="105"/>
        <v>103874.42</v>
      </c>
      <c r="V265" s="370">
        <f t="shared" si="106"/>
        <v>365881.48887089413</v>
      </c>
      <c r="W265" s="369" t="s">
        <v>14891</v>
      </c>
      <c r="X265" s="369" t="s">
        <v>939</v>
      </c>
      <c r="Y265" s="270">
        <v>37020.787783372318</v>
      </c>
      <c r="Z265" s="377">
        <f t="shared" si="107"/>
        <v>221585.69</v>
      </c>
      <c r="AA265" s="376">
        <f t="shared" si="108"/>
        <v>60142.34</v>
      </c>
      <c r="AB265" s="376">
        <f t="shared" si="109"/>
        <v>111692.92</v>
      </c>
      <c r="AC265" s="375">
        <f t="shared" si="110"/>
        <v>5.99</v>
      </c>
      <c r="AD265" s="374">
        <f t="shared" si="111"/>
        <v>1.62</v>
      </c>
      <c r="AE265" s="373">
        <f t="shared" si="112"/>
        <v>3.02</v>
      </c>
      <c r="AF265" s="373">
        <f t="shared" si="113"/>
        <v>10.63</v>
      </c>
      <c r="AG265" s="375">
        <f t="shared" si="114"/>
        <v>5.57</v>
      </c>
      <c r="AH265" s="374">
        <f t="shared" si="115"/>
        <v>1.51</v>
      </c>
      <c r="AI265" s="373">
        <f t="shared" si="116"/>
        <v>2.81</v>
      </c>
      <c r="AJ265" s="373">
        <f t="shared" si="117"/>
        <v>9.89</v>
      </c>
      <c r="AK265" s="422">
        <f t="shared" si="119"/>
        <v>0.38</v>
      </c>
      <c r="AL265" s="422">
        <f t="shared" si="120"/>
        <v>0.7</v>
      </c>
    </row>
    <row r="266" spans="1:38" x14ac:dyDescent="0.25">
      <c r="A266" s="313">
        <v>1026169</v>
      </c>
      <c r="B266" s="313">
        <v>4062</v>
      </c>
      <c r="C266" s="297">
        <f>INDEX('Final Comp Values'!C:C,MATCH(B266,'Final Comp Values'!B:B,0))</f>
        <v>675493</v>
      </c>
      <c r="D266" s="314" t="s">
        <v>915</v>
      </c>
      <c r="E266" s="346">
        <f>INDEX('Final Comp Values'!U:U,MATCH($C266,'Final Comp Values'!$C:$C,0))</f>
        <v>1.4661932938076791E-3</v>
      </c>
      <c r="F266" s="346">
        <f>INDEX('Final Comp Values'!V:V,MATCH($C266,'Final Comp Values'!$C:$C,0))</f>
        <v>1.1181860303388464E-3</v>
      </c>
      <c r="G266" s="370">
        <f t="shared" si="102"/>
        <v>301536.60903170629</v>
      </c>
      <c r="H266" s="370">
        <f t="shared" si="103"/>
        <v>150768.3045</v>
      </c>
      <c r="I266" s="372">
        <v>144411.49</v>
      </c>
      <c r="J266" s="372">
        <v>144411.49</v>
      </c>
      <c r="K266" s="371">
        <f t="shared" si="118"/>
        <v>138361.77097640993</v>
      </c>
      <c r="L266" s="371">
        <f t="shared" si="121"/>
        <v>9388.4699999999993</v>
      </c>
      <c r="M266" s="371">
        <f t="shared" si="121"/>
        <v>9388.4699999999993</v>
      </c>
      <c r="N266" s="371">
        <f t="shared" si="121"/>
        <v>9388.4699999999993</v>
      </c>
      <c r="O266" s="371">
        <f t="shared" si="121"/>
        <v>9388.4699999999993</v>
      </c>
      <c r="P266" s="371">
        <f t="shared" si="104"/>
        <v>37553.870000000003</v>
      </c>
      <c r="Q266" s="371">
        <f t="shared" si="122"/>
        <v>17435.73</v>
      </c>
      <c r="R266" s="371">
        <f t="shared" si="122"/>
        <v>17435.73</v>
      </c>
      <c r="S266" s="371">
        <f t="shared" si="122"/>
        <v>17435.73</v>
      </c>
      <c r="T266" s="371">
        <f t="shared" si="122"/>
        <v>17435.73</v>
      </c>
      <c r="U266" s="371">
        <f t="shared" si="105"/>
        <v>69742.91</v>
      </c>
      <c r="V266" s="370">
        <f t="shared" si="106"/>
        <v>245658.55097640993</v>
      </c>
      <c r="W266" s="369" t="s">
        <v>14892</v>
      </c>
      <c r="X266" s="369" t="s">
        <v>930</v>
      </c>
      <c r="Y266" s="270">
        <v>46984.658324669057</v>
      </c>
      <c r="Z266" s="377">
        <f t="shared" si="107"/>
        <v>148776.1</v>
      </c>
      <c r="AA266" s="376">
        <f t="shared" si="108"/>
        <v>40380.51</v>
      </c>
      <c r="AB266" s="376">
        <f t="shared" si="109"/>
        <v>74992.38</v>
      </c>
      <c r="AC266" s="375">
        <f t="shared" si="110"/>
        <v>3.17</v>
      </c>
      <c r="AD266" s="374">
        <f t="shared" si="111"/>
        <v>0.86</v>
      </c>
      <c r="AE266" s="373">
        <f t="shared" si="112"/>
        <v>1.6</v>
      </c>
      <c r="AF266" s="373">
        <f t="shared" si="113"/>
        <v>5.6300000000000008</v>
      </c>
      <c r="AG266" s="375">
        <f t="shared" si="114"/>
        <v>2.94</v>
      </c>
      <c r="AH266" s="374">
        <f t="shared" si="115"/>
        <v>0.8</v>
      </c>
      <c r="AI266" s="373">
        <f t="shared" si="116"/>
        <v>1.48</v>
      </c>
      <c r="AJ266" s="373">
        <f t="shared" si="117"/>
        <v>5.2200000000000006</v>
      </c>
      <c r="AK266" s="422">
        <f t="shared" si="119"/>
        <v>0.2</v>
      </c>
      <c r="AL266" s="422">
        <f t="shared" si="120"/>
        <v>0.37</v>
      </c>
    </row>
    <row r="267" spans="1:38" x14ac:dyDescent="0.25">
      <c r="A267" s="311">
        <v>1026681</v>
      </c>
      <c r="B267" s="311">
        <v>4705</v>
      </c>
      <c r="C267" s="297">
        <f>INDEX('Final Comp Values'!C:C,MATCH(B267,'Final Comp Values'!B:B,0))</f>
        <v>675495</v>
      </c>
      <c r="D267" s="312" t="s">
        <v>915</v>
      </c>
      <c r="E267" s="346">
        <f>INDEX('Final Comp Values'!U:U,MATCH($C267,'Final Comp Values'!$C:$C,0))</f>
        <v>3.2393044495559013E-3</v>
      </c>
      <c r="F267" s="346">
        <f>INDEX('Final Comp Values'!V:V,MATCH($C267,'Final Comp Values'!$C:$C,0))</f>
        <v>2.4704416524107993E-3</v>
      </c>
      <c r="G267" s="370">
        <f t="shared" si="102"/>
        <v>666193.79822953092</v>
      </c>
      <c r="H267" s="370">
        <f t="shared" si="103"/>
        <v>333096.89909999998</v>
      </c>
      <c r="I267" s="372">
        <v>319053</v>
      </c>
      <c r="J267" s="372">
        <v>319053</v>
      </c>
      <c r="K267" s="371">
        <f t="shared" si="118"/>
        <v>305686.77558765945</v>
      </c>
      <c r="L267" s="371">
        <f t="shared" si="121"/>
        <v>20742.22</v>
      </c>
      <c r="M267" s="371">
        <f t="shared" si="121"/>
        <v>20742.22</v>
      </c>
      <c r="N267" s="371">
        <f t="shared" si="121"/>
        <v>20742.22</v>
      </c>
      <c r="O267" s="371">
        <f t="shared" si="121"/>
        <v>20742.22</v>
      </c>
      <c r="P267" s="371">
        <f t="shared" si="104"/>
        <v>82968.89</v>
      </c>
      <c r="Q267" s="371">
        <f t="shared" si="122"/>
        <v>38521.269999999997</v>
      </c>
      <c r="R267" s="371">
        <f t="shared" si="122"/>
        <v>38521.269999999997</v>
      </c>
      <c r="S267" s="371">
        <f t="shared" si="122"/>
        <v>38521.269999999997</v>
      </c>
      <c r="T267" s="371">
        <f t="shared" si="122"/>
        <v>38521.269999999997</v>
      </c>
      <c r="U267" s="371">
        <f t="shared" si="105"/>
        <v>154085.07999999999</v>
      </c>
      <c r="V267" s="370">
        <f t="shared" si="106"/>
        <v>542740.74558765942</v>
      </c>
      <c r="W267" s="369" t="s">
        <v>14888</v>
      </c>
      <c r="X267" s="369" t="s">
        <v>930</v>
      </c>
      <c r="Y267" s="270">
        <v>46984.658324669057</v>
      </c>
      <c r="Z267" s="377">
        <f t="shared" si="107"/>
        <v>328695.46000000002</v>
      </c>
      <c r="AA267" s="376">
        <f t="shared" si="108"/>
        <v>89213.86</v>
      </c>
      <c r="AB267" s="376">
        <f t="shared" si="109"/>
        <v>165682.88</v>
      </c>
      <c r="AC267" s="375">
        <f t="shared" si="110"/>
        <v>7</v>
      </c>
      <c r="AD267" s="374">
        <f t="shared" si="111"/>
        <v>1.9</v>
      </c>
      <c r="AE267" s="373">
        <f t="shared" si="112"/>
        <v>3.53</v>
      </c>
      <c r="AF267" s="373">
        <f t="shared" si="113"/>
        <v>12.43</v>
      </c>
      <c r="AG267" s="375">
        <f t="shared" si="114"/>
        <v>6.51</v>
      </c>
      <c r="AH267" s="374">
        <f t="shared" si="115"/>
        <v>1.77</v>
      </c>
      <c r="AI267" s="373">
        <f t="shared" si="116"/>
        <v>3.28</v>
      </c>
      <c r="AJ267" s="373">
        <f t="shared" si="117"/>
        <v>11.559999999999999</v>
      </c>
      <c r="AK267" s="422">
        <f t="shared" si="119"/>
        <v>0.44</v>
      </c>
      <c r="AL267" s="422">
        <f t="shared" si="120"/>
        <v>0.82</v>
      </c>
    </row>
    <row r="268" spans="1:38" x14ac:dyDescent="0.25">
      <c r="A268" s="313">
        <v>1015118</v>
      </c>
      <c r="B268" s="313">
        <v>4200</v>
      </c>
      <c r="C268" s="297">
        <f>INDEX('Final Comp Values'!C:C,MATCH(B268,'Final Comp Values'!B:B,0))</f>
        <v>675497</v>
      </c>
      <c r="D268" s="314" t="s">
        <v>1021</v>
      </c>
      <c r="E268" s="346" t="str">
        <f>INDEX('Final Comp Values'!U:U,MATCH($C268,'Final Comp Values'!$C:$C,0))</f>
        <v/>
      </c>
      <c r="F268" s="346">
        <f>INDEX('Final Comp Values'!V:V,MATCH($C268,'Final Comp Values'!$C:$C,0))</f>
        <v>1.3638367000217404E-3</v>
      </c>
      <c r="G268" s="370">
        <f t="shared" si="102"/>
        <v>0</v>
      </c>
      <c r="H268" s="370">
        <f t="shared" si="103"/>
        <v>0</v>
      </c>
      <c r="I268" s="372">
        <v>0</v>
      </c>
      <c r="J268" s="370">
        <f>+I268*2</f>
        <v>0</v>
      </c>
      <c r="K268" s="371">
        <f t="shared" si="118"/>
        <v>0</v>
      </c>
      <c r="L268" s="371">
        <f t="shared" si="121"/>
        <v>11450.99</v>
      </c>
      <c r="M268" s="371">
        <f t="shared" si="121"/>
        <v>11450.99</v>
      </c>
      <c r="N268" s="371">
        <f t="shared" si="121"/>
        <v>11450.99</v>
      </c>
      <c r="O268" s="371">
        <f t="shared" si="121"/>
        <v>11450.99</v>
      </c>
      <c r="P268" s="371">
        <f t="shared" si="104"/>
        <v>45803.96</v>
      </c>
      <c r="Q268" s="371">
        <f t="shared" si="122"/>
        <v>21266.13</v>
      </c>
      <c r="R268" s="371">
        <f t="shared" si="122"/>
        <v>21266.13</v>
      </c>
      <c r="S268" s="371">
        <f t="shared" si="122"/>
        <v>21266.13</v>
      </c>
      <c r="T268" s="371">
        <f t="shared" si="122"/>
        <v>21266.13</v>
      </c>
      <c r="U268" s="371">
        <f t="shared" si="105"/>
        <v>85064.5</v>
      </c>
      <c r="V268" s="370">
        <f t="shared" si="106"/>
        <v>130868.45999999999</v>
      </c>
      <c r="W268" s="369" t="s">
        <v>14884</v>
      </c>
      <c r="X268" s="369" t="s">
        <v>913</v>
      </c>
      <c r="Y268" s="270">
        <v>30550.305097874538</v>
      </c>
      <c r="Z268" s="377">
        <f t="shared" si="107"/>
        <v>0</v>
      </c>
      <c r="AA268" s="376">
        <f t="shared" si="108"/>
        <v>49251.57</v>
      </c>
      <c r="AB268" s="376">
        <f t="shared" si="109"/>
        <v>91467.199999999997</v>
      </c>
      <c r="AC268" s="375">
        <f t="shared" si="110"/>
        <v>0</v>
      </c>
      <c r="AD268" s="374">
        <f t="shared" si="111"/>
        <v>1.61</v>
      </c>
      <c r="AE268" s="373">
        <f t="shared" si="112"/>
        <v>2.99</v>
      </c>
      <c r="AF268" s="373">
        <f t="shared" si="113"/>
        <v>4.6000000000000005</v>
      </c>
      <c r="AG268" s="375">
        <f t="shared" si="114"/>
        <v>0</v>
      </c>
      <c r="AH268" s="374">
        <f t="shared" si="115"/>
        <v>1.5</v>
      </c>
      <c r="AI268" s="373">
        <f t="shared" si="116"/>
        <v>2.78</v>
      </c>
      <c r="AJ268" s="373">
        <f t="shared" si="117"/>
        <v>4.2799999999999994</v>
      </c>
      <c r="AK268" s="422">
        <f t="shared" si="119"/>
        <v>0.38</v>
      </c>
      <c r="AL268" s="422">
        <f t="shared" si="120"/>
        <v>0.7</v>
      </c>
    </row>
    <row r="269" spans="1:38" x14ac:dyDescent="0.25">
      <c r="A269" s="297">
        <v>1026314</v>
      </c>
      <c r="B269" s="297">
        <v>4383</v>
      </c>
      <c r="C269" s="297">
        <f>INDEX('Final Comp Values'!C:C,MATCH(B269,'Final Comp Values'!B:B,0))</f>
        <v>675498</v>
      </c>
      <c r="D269" s="299" t="s">
        <v>915</v>
      </c>
      <c r="E269" s="346">
        <f>INDEX('Final Comp Values'!U:U,MATCH($C269,'Final Comp Values'!$C:$C,0))</f>
        <v>2.3528723301942359E-3</v>
      </c>
      <c r="F269" s="346">
        <f>INDEX('Final Comp Values'!V:V,MATCH($C269,'Final Comp Values'!$C:$C,0))</f>
        <v>1.7944079964801055E-3</v>
      </c>
      <c r="G269" s="370">
        <f t="shared" si="102"/>
        <v>483890.59404902812</v>
      </c>
      <c r="H269" s="370">
        <f t="shared" si="103"/>
        <v>241945.29699999999</v>
      </c>
      <c r="I269" s="372">
        <v>231744.2</v>
      </c>
      <c r="J269" s="372">
        <v>231744.2</v>
      </c>
      <c r="K269" s="371">
        <f t="shared" si="118"/>
        <v>222035.92381849277</v>
      </c>
      <c r="L269" s="371">
        <f t="shared" si="121"/>
        <v>15066.14</v>
      </c>
      <c r="M269" s="371">
        <f t="shared" si="121"/>
        <v>15066.14</v>
      </c>
      <c r="N269" s="371">
        <f t="shared" si="121"/>
        <v>15066.14</v>
      </c>
      <c r="O269" s="371">
        <f t="shared" si="121"/>
        <v>15066.14</v>
      </c>
      <c r="P269" s="371">
        <f t="shared" si="104"/>
        <v>60264.54</v>
      </c>
      <c r="Q269" s="371">
        <f t="shared" si="122"/>
        <v>27979.97</v>
      </c>
      <c r="R269" s="371">
        <f t="shared" si="122"/>
        <v>27979.97</v>
      </c>
      <c r="S269" s="371">
        <f t="shared" si="122"/>
        <v>27979.97</v>
      </c>
      <c r="T269" s="371">
        <f t="shared" si="122"/>
        <v>27979.97</v>
      </c>
      <c r="U269" s="371">
        <f t="shared" si="105"/>
        <v>111919.87</v>
      </c>
      <c r="V269" s="370">
        <f t="shared" si="106"/>
        <v>394220.33381849277</v>
      </c>
      <c r="W269" s="369" t="s">
        <v>14958</v>
      </c>
      <c r="X269" s="369" t="s">
        <v>923</v>
      </c>
      <c r="Y269" s="270">
        <v>10494.176731500442</v>
      </c>
      <c r="Z269" s="377">
        <f t="shared" si="107"/>
        <v>238748.31</v>
      </c>
      <c r="AA269" s="376">
        <f t="shared" si="108"/>
        <v>64800.58</v>
      </c>
      <c r="AB269" s="376">
        <f t="shared" si="109"/>
        <v>120343.95</v>
      </c>
      <c r="AC269" s="375">
        <f t="shared" si="110"/>
        <v>22.75</v>
      </c>
      <c r="AD269" s="374">
        <f t="shared" si="111"/>
        <v>6.17</v>
      </c>
      <c r="AE269" s="373">
        <f t="shared" si="112"/>
        <v>11.47</v>
      </c>
      <c r="AF269" s="373">
        <f t="shared" si="113"/>
        <v>40.39</v>
      </c>
      <c r="AG269" s="375">
        <f t="shared" si="114"/>
        <v>21.16</v>
      </c>
      <c r="AH269" s="374">
        <f t="shared" si="115"/>
        <v>5.74</v>
      </c>
      <c r="AI269" s="373">
        <f t="shared" si="116"/>
        <v>10.66</v>
      </c>
      <c r="AJ269" s="373">
        <f t="shared" si="117"/>
        <v>37.56</v>
      </c>
      <c r="AK269" s="422">
        <f t="shared" si="119"/>
        <v>1.44</v>
      </c>
      <c r="AL269" s="422">
        <f t="shared" si="120"/>
        <v>2.67</v>
      </c>
    </row>
    <row r="270" spans="1:38" x14ac:dyDescent="0.25">
      <c r="A270" s="311">
        <v>1026686</v>
      </c>
      <c r="B270" s="311">
        <v>4502</v>
      </c>
      <c r="C270" s="297">
        <f>INDEX('Final Comp Values'!C:C,MATCH(B270,'Final Comp Values'!B:B,0))</f>
        <v>675502</v>
      </c>
      <c r="D270" s="312" t="s">
        <v>915</v>
      </c>
      <c r="E270" s="346">
        <f>INDEX('Final Comp Values'!U:U,MATCH($C270,'Final Comp Values'!$C:$C,0))</f>
        <v>1.3340926854905507E-3</v>
      </c>
      <c r="F270" s="346">
        <f>INDEX('Final Comp Values'!V:V,MATCH($C270,'Final Comp Values'!$C:$C,0))</f>
        <v>1.0174400676862222E-3</v>
      </c>
      <c r="G270" s="370">
        <f t="shared" si="102"/>
        <v>274368.86133349763</v>
      </c>
      <c r="H270" s="370">
        <f t="shared" si="103"/>
        <v>137184.4307</v>
      </c>
      <c r="I270" s="372">
        <v>131400</v>
      </c>
      <c r="J270" s="372">
        <v>131400</v>
      </c>
      <c r="K270" s="371">
        <f t="shared" si="118"/>
        <v>125895.69696624162</v>
      </c>
      <c r="L270" s="371">
        <f t="shared" si="121"/>
        <v>8542.59</v>
      </c>
      <c r="M270" s="371">
        <f t="shared" si="121"/>
        <v>8542.59</v>
      </c>
      <c r="N270" s="371">
        <f t="shared" si="121"/>
        <v>8542.59</v>
      </c>
      <c r="O270" s="371">
        <f t="shared" si="121"/>
        <v>8542.59</v>
      </c>
      <c r="P270" s="371">
        <f t="shared" si="104"/>
        <v>34170.36</v>
      </c>
      <c r="Q270" s="371">
        <f t="shared" si="122"/>
        <v>15864.81</v>
      </c>
      <c r="R270" s="371">
        <f t="shared" si="122"/>
        <v>15864.81</v>
      </c>
      <c r="S270" s="371">
        <f t="shared" si="122"/>
        <v>15864.81</v>
      </c>
      <c r="T270" s="371">
        <f t="shared" si="122"/>
        <v>15864.81</v>
      </c>
      <c r="U270" s="371">
        <f t="shared" si="105"/>
        <v>63459.23</v>
      </c>
      <c r="V270" s="370">
        <f t="shared" si="106"/>
        <v>223525.28696624163</v>
      </c>
      <c r="W270" s="369" t="s">
        <v>14909</v>
      </c>
      <c r="X270" s="369" t="s">
        <v>920</v>
      </c>
      <c r="Y270" s="270">
        <v>27007.378265823281</v>
      </c>
      <c r="Z270" s="377">
        <f t="shared" si="107"/>
        <v>135371.72</v>
      </c>
      <c r="AA270" s="376">
        <f t="shared" si="108"/>
        <v>36742.32</v>
      </c>
      <c r="AB270" s="376">
        <f t="shared" si="109"/>
        <v>68235.73</v>
      </c>
      <c r="AC270" s="375">
        <f t="shared" si="110"/>
        <v>5.01</v>
      </c>
      <c r="AD270" s="374">
        <f t="shared" si="111"/>
        <v>1.36</v>
      </c>
      <c r="AE270" s="373">
        <f t="shared" si="112"/>
        <v>2.5299999999999998</v>
      </c>
      <c r="AF270" s="373">
        <f t="shared" si="113"/>
        <v>8.9</v>
      </c>
      <c r="AG270" s="375">
        <f t="shared" si="114"/>
        <v>4.66</v>
      </c>
      <c r="AH270" s="374">
        <f t="shared" si="115"/>
        <v>1.27</v>
      </c>
      <c r="AI270" s="373">
        <f t="shared" si="116"/>
        <v>2.35</v>
      </c>
      <c r="AJ270" s="373">
        <f t="shared" si="117"/>
        <v>8.2799999999999994</v>
      </c>
      <c r="AK270" s="422">
        <f t="shared" si="119"/>
        <v>0.32</v>
      </c>
      <c r="AL270" s="422">
        <f t="shared" si="120"/>
        <v>0.59</v>
      </c>
    </row>
    <row r="271" spans="1:38" x14ac:dyDescent="0.25">
      <c r="A271" s="297">
        <v>1026747</v>
      </c>
      <c r="B271" s="297">
        <v>4344</v>
      </c>
      <c r="C271" s="297">
        <f>INDEX('Final Comp Values'!C:C,MATCH(B271,'Final Comp Values'!B:B,0))</f>
        <v>675503</v>
      </c>
      <c r="D271" s="299" t="s">
        <v>915</v>
      </c>
      <c r="E271" s="346">
        <f>INDEX('Final Comp Values'!U:U,MATCH($C271,'Final Comp Values'!$C:$C,0))</f>
        <v>2.5523812863068335E-3</v>
      </c>
      <c r="F271" s="346">
        <f>INDEX('Final Comp Values'!V:V,MATCH($C271,'Final Comp Values'!$C:$C,0))</f>
        <v>1.946562646617153E-3</v>
      </c>
      <c r="G271" s="370">
        <f t="shared" si="102"/>
        <v>524921.51019884599</v>
      </c>
      <c r="H271" s="370">
        <f t="shared" si="103"/>
        <v>262460.75510000001</v>
      </c>
      <c r="I271" s="372">
        <v>251395</v>
      </c>
      <c r="J271" s="372">
        <v>251395</v>
      </c>
      <c r="K271" s="371">
        <f t="shared" si="118"/>
        <v>240863.19073478429</v>
      </c>
      <c r="L271" s="371">
        <f t="shared" si="121"/>
        <v>16343.65</v>
      </c>
      <c r="M271" s="371">
        <f t="shared" si="121"/>
        <v>16343.65</v>
      </c>
      <c r="N271" s="371">
        <f t="shared" si="121"/>
        <v>16343.65</v>
      </c>
      <c r="O271" s="371">
        <f t="shared" si="121"/>
        <v>16343.65</v>
      </c>
      <c r="P271" s="371">
        <f t="shared" si="104"/>
        <v>65374.6</v>
      </c>
      <c r="Q271" s="371">
        <f t="shared" si="122"/>
        <v>30352.5</v>
      </c>
      <c r="R271" s="371">
        <f t="shared" si="122"/>
        <v>30352.5</v>
      </c>
      <c r="S271" s="371">
        <f t="shared" si="122"/>
        <v>30352.5</v>
      </c>
      <c r="T271" s="371">
        <f t="shared" si="122"/>
        <v>30352.5</v>
      </c>
      <c r="U271" s="371">
        <f t="shared" si="105"/>
        <v>121409.98</v>
      </c>
      <c r="V271" s="370">
        <f t="shared" si="106"/>
        <v>427647.77073478425</v>
      </c>
      <c r="W271" s="369" t="s">
        <v>14929</v>
      </c>
      <c r="X271" s="369" t="s">
        <v>939</v>
      </c>
      <c r="Y271" s="270">
        <v>37020.787783372318</v>
      </c>
      <c r="Z271" s="377">
        <f t="shared" si="107"/>
        <v>258992.68</v>
      </c>
      <c r="AA271" s="376">
        <f t="shared" si="108"/>
        <v>70295.27</v>
      </c>
      <c r="AB271" s="376">
        <f t="shared" si="109"/>
        <v>130548.37</v>
      </c>
      <c r="AC271" s="375">
        <f t="shared" si="110"/>
        <v>7</v>
      </c>
      <c r="AD271" s="374">
        <f t="shared" si="111"/>
        <v>1.9</v>
      </c>
      <c r="AE271" s="373">
        <f t="shared" si="112"/>
        <v>3.53</v>
      </c>
      <c r="AF271" s="373">
        <f t="shared" si="113"/>
        <v>12.43</v>
      </c>
      <c r="AG271" s="375">
        <f t="shared" si="114"/>
        <v>6.51</v>
      </c>
      <c r="AH271" s="374">
        <f t="shared" si="115"/>
        <v>1.77</v>
      </c>
      <c r="AI271" s="373">
        <f t="shared" si="116"/>
        <v>3.28</v>
      </c>
      <c r="AJ271" s="373">
        <f t="shared" si="117"/>
        <v>11.559999999999999</v>
      </c>
      <c r="AK271" s="422">
        <f t="shared" si="119"/>
        <v>0.44</v>
      </c>
      <c r="AL271" s="422">
        <f t="shared" si="120"/>
        <v>0.82</v>
      </c>
    </row>
    <row r="272" spans="1:38" x14ac:dyDescent="0.25">
      <c r="A272" s="313">
        <v>1026665</v>
      </c>
      <c r="B272" s="313">
        <v>127</v>
      </c>
      <c r="C272" s="297">
        <f>INDEX('Final Comp Values'!C:C,MATCH(B272,'Final Comp Values'!B:B,0))</f>
        <v>675506</v>
      </c>
      <c r="D272" s="314" t="s">
        <v>915</v>
      </c>
      <c r="E272" s="346">
        <f>INDEX('Final Comp Values'!U:U,MATCH($C272,'Final Comp Values'!$C:$C,0))</f>
        <v>7.4815858542224103E-4</v>
      </c>
      <c r="F272" s="346">
        <f>INDEX('Final Comp Values'!V:V,MATCH($C272,'Final Comp Values'!$C:$C,0))</f>
        <v>5.7057993801392802E-4</v>
      </c>
      <c r="G272" s="370">
        <f t="shared" si="102"/>
        <v>153865.93556181711</v>
      </c>
      <c r="H272" s="370">
        <f t="shared" si="103"/>
        <v>76932.967799999999</v>
      </c>
      <c r="I272" s="372">
        <v>73689.259999999995</v>
      </c>
      <c r="J272" s="372">
        <v>73689.259999999995</v>
      </c>
      <c r="K272" s="371">
        <f t="shared" si="118"/>
        <v>70602.250936093304</v>
      </c>
      <c r="L272" s="371">
        <f t="shared" si="121"/>
        <v>4790.68</v>
      </c>
      <c r="M272" s="371">
        <f t="shared" si="121"/>
        <v>4790.68</v>
      </c>
      <c r="N272" s="371">
        <f t="shared" si="121"/>
        <v>4790.68</v>
      </c>
      <c r="O272" s="371">
        <f t="shared" si="121"/>
        <v>4790.68</v>
      </c>
      <c r="P272" s="371">
        <f t="shared" si="104"/>
        <v>19162.72</v>
      </c>
      <c r="Q272" s="371">
        <f t="shared" si="122"/>
        <v>8896.98</v>
      </c>
      <c r="R272" s="371">
        <f t="shared" si="122"/>
        <v>8896.98</v>
      </c>
      <c r="S272" s="371">
        <f t="shared" si="122"/>
        <v>8896.98</v>
      </c>
      <c r="T272" s="371">
        <f t="shared" si="122"/>
        <v>8896.98</v>
      </c>
      <c r="U272" s="371">
        <f t="shared" si="105"/>
        <v>35587.910000000003</v>
      </c>
      <c r="V272" s="370">
        <f t="shared" si="106"/>
        <v>125352.88093609331</v>
      </c>
      <c r="W272" s="369" t="s">
        <v>14933</v>
      </c>
      <c r="X272" s="369" t="s">
        <v>913</v>
      </c>
      <c r="Y272" s="270">
        <v>30550.305097874538</v>
      </c>
      <c r="Z272" s="377">
        <f t="shared" si="107"/>
        <v>75916.399999999994</v>
      </c>
      <c r="AA272" s="376">
        <f t="shared" si="108"/>
        <v>20605.080000000002</v>
      </c>
      <c r="AB272" s="376">
        <f t="shared" si="109"/>
        <v>38266.57</v>
      </c>
      <c r="AC272" s="375">
        <f t="shared" si="110"/>
        <v>2.48</v>
      </c>
      <c r="AD272" s="374">
        <f t="shared" si="111"/>
        <v>0.67</v>
      </c>
      <c r="AE272" s="373">
        <f t="shared" si="112"/>
        <v>1.25</v>
      </c>
      <c r="AF272" s="373">
        <f t="shared" si="113"/>
        <v>4.4000000000000004</v>
      </c>
      <c r="AG272" s="375">
        <f t="shared" si="114"/>
        <v>2.31</v>
      </c>
      <c r="AH272" s="374">
        <f t="shared" si="115"/>
        <v>0.63</v>
      </c>
      <c r="AI272" s="373">
        <f t="shared" si="116"/>
        <v>1.1599999999999999</v>
      </c>
      <c r="AJ272" s="373">
        <f t="shared" si="117"/>
        <v>4.0999999999999996</v>
      </c>
      <c r="AK272" s="422">
        <f t="shared" si="119"/>
        <v>0.16</v>
      </c>
      <c r="AL272" s="422">
        <f t="shared" si="120"/>
        <v>0.28999999999999998</v>
      </c>
    </row>
    <row r="273" spans="1:38" x14ac:dyDescent="0.25">
      <c r="A273" s="311">
        <v>1028623</v>
      </c>
      <c r="B273" s="311">
        <v>4441</v>
      </c>
      <c r="C273" s="297">
        <f>INDEX('Final Comp Values'!C:C,MATCH(B273,'Final Comp Values'!B:B,0))</f>
        <v>675519</v>
      </c>
      <c r="D273" s="312" t="s">
        <v>915</v>
      </c>
      <c r="E273" s="346">
        <f>INDEX('Final Comp Values'!U:U,MATCH($C273,'Final Comp Values'!$C:$C,0))</f>
        <v>2.6044807785590095E-3</v>
      </c>
      <c r="F273" s="346">
        <f>INDEX('Final Comp Values'!V:V,MATCH($C273,'Final Comp Values'!$C:$C,0))</f>
        <v>1.9862961010465056E-3</v>
      </c>
      <c r="G273" s="370">
        <f t="shared" si="102"/>
        <v>535636.26676767226</v>
      </c>
      <c r="H273" s="370">
        <f t="shared" si="103"/>
        <v>267818.13339999999</v>
      </c>
      <c r="I273" s="372">
        <v>256526</v>
      </c>
      <c r="J273" s="372">
        <v>256526</v>
      </c>
      <c r="K273" s="371">
        <f t="shared" si="118"/>
        <v>245779.71712010301</v>
      </c>
      <c r="L273" s="371">
        <f t="shared" si="121"/>
        <v>16677.259999999998</v>
      </c>
      <c r="M273" s="371">
        <f t="shared" si="121"/>
        <v>16677.259999999998</v>
      </c>
      <c r="N273" s="371">
        <f t="shared" si="121"/>
        <v>16677.259999999998</v>
      </c>
      <c r="O273" s="371">
        <f t="shared" si="121"/>
        <v>16677.259999999998</v>
      </c>
      <c r="P273" s="371">
        <f t="shared" si="104"/>
        <v>66709.039999999994</v>
      </c>
      <c r="Q273" s="371">
        <f t="shared" si="122"/>
        <v>30972.05</v>
      </c>
      <c r="R273" s="371">
        <f t="shared" si="122"/>
        <v>30972.05</v>
      </c>
      <c r="S273" s="371">
        <f t="shared" si="122"/>
        <v>30972.05</v>
      </c>
      <c r="T273" s="371">
        <f t="shared" si="122"/>
        <v>30972.05</v>
      </c>
      <c r="U273" s="371">
        <f t="shared" si="105"/>
        <v>123888.21</v>
      </c>
      <c r="V273" s="370">
        <f t="shared" si="106"/>
        <v>436376.96712010301</v>
      </c>
      <c r="W273" s="369" t="s">
        <v>14988</v>
      </c>
      <c r="X273" s="369" t="s">
        <v>939</v>
      </c>
      <c r="Y273" s="270">
        <v>37020.787783372318</v>
      </c>
      <c r="Z273" s="377">
        <f t="shared" si="107"/>
        <v>264279.27</v>
      </c>
      <c r="AA273" s="376">
        <f t="shared" si="108"/>
        <v>71730.149999999994</v>
      </c>
      <c r="AB273" s="376">
        <f t="shared" si="109"/>
        <v>133213.13</v>
      </c>
      <c r="AC273" s="375">
        <f t="shared" si="110"/>
        <v>7.14</v>
      </c>
      <c r="AD273" s="374">
        <f t="shared" si="111"/>
        <v>1.94</v>
      </c>
      <c r="AE273" s="373">
        <f t="shared" si="112"/>
        <v>3.6</v>
      </c>
      <c r="AF273" s="373">
        <f t="shared" si="113"/>
        <v>12.68</v>
      </c>
      <c r="AG273" s="375">
        <f t="shared" si="114"/>
        <v>6.64</v>
      </c>
      <c r="AH273" s="374">
        <f t="shared" si="115"/>
        <v>1.8</v>
      </c>
      <c r="AI273" s="373">
        <f t="shared" si="116"/>
        <v>3.35</v>
      </c>
      <c r="AJ273" s="373">
        <f t="shared" si="117"/>
        <v>11.79</v>
      </c>
      <c r="AK273" s="422">
        <f t="shared" si="119"/>
        <v>0.45</v>
      </c>
      <c r="AL273" s="422">
        <f t="shared" si="120"/>
        <v>0.84</v>
      </c>
    </row>
    <row r="274" spans="1:38" x14ac:dyDescent="0.25">
      <c r="A274" s="297">
        <v>1028608</v>
      </c>
      <c r="B274" s="297">
        <v>5164</v>
      </c>
      <c r="C274" s="297">
        <f>INDEX('Final Comp Values'!C:C,MATCH(B274,'Final Comp Values'!B:B,0))</f>
        <v>675522</v>
      </c>
      <c r="D274" s="299" t="s">
        <v>915</v>
      </c>
      <c r="E274" s="346">
        <f>INDEX('Final Comp Values'!U:U,MATCH($C274,'Final Comp Values'!$C:$C,0))</f>
        <v>1.679529603314219E-3</v>
      </c>
      <c r="F274" s="346">
        <f>INDEX('Final Comp Values'!V:V,MATCH($C274,'Final Comp Values'!$C:$C,0))</f>
        <v>1.2808860522675704E-3</v>
      </c>
      <c r="G274" s="370">
        <f t="shared" si="102"/>
        <v>345411.25204339274</v>
      </c>
      <c r="H274" s="370">
        <f t="shared" si="103"/>
        <v>172705.62599999999</v>
      </c>
      <c r="I274" s="372">
        <v>165423.87</v>
      </c>
      <c r="J274" s="372">
        <v>165423.87</v>
      </c>
      <c r="K274" s="371">
        <f t="shared" si="118"/>
        <v>158493.8979760088</v>
      </c>
      <c r="L274" s="371">
        <f t="shared" si="121"/>
        <v>10754.52</v>
      </c>
      <c r="M274" s="371">
        <f t="shared" si="121"/>
        <v>10754.52</v>
      </c>
      <c r="N274" s="371">
        <f t="shared" si="121"/>
        <v>10754.52</v>
      </c>
      <c r="O274" s="371">
        <f t="shared" si="121"/>
        <v>10754.52</v>
      </c>
      <c r="P274" s="371">
        <f t="shared" si="104"/>
        <v>43018.09</v>
      </c>
      <c r="Q274" s="371">
        <f t="shared" si="122"/>
        <v>19972.689999999999</v>
      </c>
      <c r="R274" s="371">
        <f t="shared" si="122"/>
        <v>19972.689999999999</v>
      </c>
      <c r="S274" s="371">
        <f t="shared" si="122"/>
        <v>19972.689999999999</v>
      </c>
      <c r="T274" s="371">
        <f t="shared" si="122"/>
        <v>19972.689999999999</v>
      </c>
      <c r="U274" s="371">
        <f t="shared" si="105"/>
        <v>79890.75</v>
      </c>
      <c r="V274" s="370">
        <f t="shared" si="106"/>
        <v>281402.73797600879</v>
      </c>
      <c r="W274" s="369" t="s">
        <v>14998</v>
      </c>
      <c r="X274" s="369" t="s">
        <v>913</v>
      </c>
      <c r="Y274" s="270">
        <v>30550.305097874538</v>
      </c>
      <c r="Z274" s="377">
        <f t="shared" si="107"/>
        <v>170423.55</v>
      </c>
      <c r="AA274" s="376">
        <f t="shared" si="108"/>
        <v>46256.01</v>
      </c>
      <c r="AB274" s="376">
        <f t="shared" si="109"/>
        <v>85904.03</v>
      </c>
      <c r="AC274" s="375">
        <f t="shared" si="110"/>
        <v>5.58</v>
      </c>
      <c r="AD274" s="374">
        <f t="shared" si="111"/>
        <v>1.51</v>
      </c>
      <c r="AE274" s="373">
        <f t="shared" si="112"/>
        <v>2.81</v>
      </c>
      <c r="AF274" s="373">
        <f t="shared" si="113"/>
        <v>9.9</v>
      </c>
      <c r="AG274" s="375">
        <f t="shared" si="114"/>
        <v>5.19</v>
      </c>
      <c r="AH274" s="374">
        <f t="shared" si="115"/>
        <v>1.41</v>
      </c>
      <c r="AI274" s="373">
        <f t="shared" si="116"/>
        <v>2.62</v>
      </c>
      <c r="AJ274" s="373">
        <f t="shared" si="117"/>
        <v>9.2200000000000006</v>
      </c>
      <c r="AK274" s="422">
        <f t="shared" si="119"/>
        <v>0.35</v>
      </c>
      <c r="AL274" s="422">
        <f t="shared" si="120"/>
        <v>0.66</v>
      </c>
    </row>
    <row r="275" spans="1:38" x14ac:dyDescent="0.25">
      <c r="A275" s="297">
        <v>1028610</v>
      </c>
      <c r="B275" s="297">
        <v>4658</v>
      </c>
      <c r="C275" s="297">
        <f>INDEX('Final Comp Values'!C:C,MATCH(B275,'Final Comp Values'!B:B,0))</f>
        <v>675539</v>
      </c>
      <c r="D275" s="299" t="s">
        <v>915</v>
      </c>
      <c r="E275" s="346">
        <f>INDEX('Final Comp Values'!U:U,MATCH($C275,'Final Comp Values'!$C:$C,0))</f>
        <v>3.0789318418886586E-3</v>
      </c>
      <c r="F275" s="346">
        <f>INDEX('Final Comp Values'!V:V,MATCH($C275,'Final Comp Values'!$C:$C,0))</f>
        <v>2.3481341706484077E-3</v>
      </c>
      <c r="G275" s="370">
        <f t="shared" si="102"/>
        <v>633211.64471553755</v>
      </c>
      <c r="H275" s="370">
        <f t="shared" si="103"/>
        <v>316605.8224</v>
      </c>
      <c r="I275" s="372">
        <v>303257</v>
      </c>
      <c r="J275" s="372">
        <v>303257</v>
      </c>
      <c r="K275" s="371">
        <f t="shared" si="118"/>
        <v>290552.72872858599</v>
      </c>
      <c r="L275" s="371">
        <f t="shared" si="121"/>
        <v>19715.310000000001</v>
      </c>
      <c r="M275" s="371">
        <f t="shared" si="121"/>
        <v>19715.310000000001</v>
      </c>
      <c r="N275" s="371">
        <f t="shared" si="121"/>
        <v>19715.310000000001</v>
      </c>
      <c r="O275" s="371">
        <f t="shared" si="121"/>
        <v>19715.310000000001</v>
      </c>
      <c r="P275" s="371">
        <f t="shared" si="104"/>
        <v>78861.240000000005</v>
      </c>
      <c r="Q275" s="371">
        <f t="shared" si="122"/>
        <v>36614.15</v>
      </c>
      <c r="R275" s="371">
        <f t="shared" si="122"/>
        <v>36614.15</v>
      </c>
      <c r="S275" s="371">
        <f t="shared" si="122"/>
        <v>36614.15</v>
      </c>
      <c r="T275" s="371">
        <f t="shared" si="122"/>
        <v>36614.15</v>
      </c>
      <c r="U275" s="371">
        <f t="shared" si="105"/>
        <v>146456.57999999999</v>
      </c>
      <c r="V275" s="370">
        <f t="shared" si="106"/>
        <v>515870.54872858594</v>
      </c>
      <c r="W275" s="369" t="s">
        <v>14995</v>
      </c>
      <c r="X275" s="369" t="s">
        <v>928</v>
      </c>
      <c r="Y275" s="270">
        <v>11984.394952357459</v>
      </c>
      <c r="Z275" s="377">
        <f t="shared" si="107"/>
        <v>312422.28999999998</v>
      </c>
      <c r="AA275" s="376">
        <f t="shared" si="108"/>
        <v>84797.03</v>
      </c>
      <c r="AB275" s="376">
        <f t="shared" si="109"/>
        <v>157480.19</v>
      </c>
      <c r="AC275" s="375">
        <f t="shared" si="110"/>
        <v>26.07</v>
      </c>
      <c r="AD275" s="374">
        <f t="shared" si="111"/>
        <v>7.08</v>
      </c>
      <c r="AE275" s="373">
        <f t="shared" si="112"/>
        <v>13.14</v>
      </c>
      <c r="AF275" s="373">
        <f t="shared" si="113"/>
        <v>46.29</v>
      </c>
      <c r="AG275" s="375">
        <f t="shared" si="114"/>
        <v>24.24</v>
      </c>
      <c r="AH275" s="374">
        <f t="shared" si="115"/>
        <v>6.58</v>
      </c>
      <c r="AI275" s="373">
        <f t="shared" si="116"/>
        <v>12.22</v>
      </c>
      <c r="AJ275" s="373">
        <f t="shared" si="117"/>
        <v>43.04</v>
      </c>
      <c r="AK275" s="422">
        <f t="shared" si="119"/>
        <v>1.65</v>
      </c>
      <c r="AL275" s="422">
        <f t="shared" si="120"/>
        <v>3.06</v>
      </c>
    </row>
    <row r="276" spans="1:38" x14ac:dyDescent="0.25">
      <c r="A276" s="313">
        <v>1026487</v>
      </c>
      <c r="B276" s="313">
        <v>4630</v>
      </c>
      <c r="C276" s="297">
        <f>INDEX('Final Comp Values'!C:C,MATCH(B276,'Final Comp Values'!B:B,0))</f>
        <v>675541</v>
      </c>
      <c r="D276" s="314" t="s">
        <v>915</v>
      </c>
      <c r="E276" s="346">
        <f>INDEX('Final Comp Values'!U:U,MATCH($C276,'Final Comp Values'!$C:$C,0))</f>
        <v>3.8232632134250761E-3</v>
      </c>
      <c r="F276" s="346">
        <f>INDEX('Final Comp Values'!V:V,MATCH($C276,'Final Comp Values'!$C:$C,0))</f>
        <v>2.9157953003985681E-3</v>
      </c>
      <c r="G276" s="370">
        <f t="shared" si="102"/>
        <v>786290.47730665887</v>
      </c>
      <c r="H276" s="370">
        <f t="shared" si="103"/>
        <v>393145.23869999999</v>
      </c>
      <c r="I276" s="372">
        <v>376569.13</v>
      </c>
      <c r="J276" s="372">
        <v>376569.13</v>
      </c>
      <c r="K276" s="371">
        <f t="shared" si="118"/>
        <v>360793.81303447811</v>
      </c>
      <c r="L276" s="371">
        <f t="shared" si="121"/>
        <v>24481.48</v>
      </c>
      <c r="M276" s="371">
        <f t="shared" si="121"/>
        <v>24481.48</v>
      </c>
      <c r="N276" s="371">
        <f t="shared" si="121"/>
        <v>24481.48</v>
      </c>
      <c r="O276" s="371">
        <f t="shared" si="121"/>
        <v>24481.48</v>
      </c>
      <c r="P276" s="371">
        <f t="shared" si="104"/>
        <v>97925.93</v>
      </c>
      <c r="Q276" s="371">
        <f t="shared" si="122"/>
        <v>45465.61</v>
      </c>
      <c r="R276" s="371">
        <f t="shared" si="122"/>
        <v>45465.61</v>
      </c>
      <c r="S276" s="371">
        <f t="shared" si="122"/>
        <v>45465.61</v>
      </c>
      <c r="T276" s="371">
        <f t="shared" si="122"/>
        <v>45465.61</v>
      </c>
      <c r="U276" s="371">
        <f t="shared" si="105"/>
        <v>181862.44</v>
      </c>
      <c r="V276" s="370">
        <f t="shared" si="106"/>
        <v>640582.1830344781</v>
      </c>
      <c r="W276" s="369" t="s">
        <v>15004</v>
      </c>
      <c r="X276" s="369" t="s">
        <v>928</v>
      </c>
      <c r="Y276" s="270">
        <v>11984.394952357459</v>
      </c>
      <c r="Z276" s="377">
        <f t="shared" si="107"/>
        <v>387950.34</v>
      </c>
      <c r="AA276" s="376">
        <f t="shared" si="108"/>
        <v>105296.7</v>
      </c>
      <c r="AB276" s="376">
        <f t="shared" si="109"/>
        <v>195551.01</v>
      </c>
      <c r="AC276" s="375">
        <f t="shared" si="110"/>
        <v>32.369999999999997</v>
      </c>
      <c r="AD276" s="374">
        <f t="shared" si="111"/>
        <v>8.7899999999999991</v>
      </c>
      <c r="AE276" s="373">
        <f t="shared" si="112"/>
        <v>16.32</v>
      </c>
      <c r="AF276" s="373">
        <f t="shared" si="113"/>
        <v>57.48</v>
      </c>
      <c r="AG276" s="375">
        <f t="shared" si="114"/>
        <v>30.11</v>
      </c>
      <c r="AH276" s="374">
        <f t="shared" si="115"/>
        <v>8.17</v>
      </c>
      <c r="AI276" s="373">
        <f t="shared" si="116"/>
        <v>15.17</v>
      </c>
      <c r="AJ276" s="373">
        <f t="shared" si="117"/>
        <v>53.45</v>
      </c>
      <c r="AK276" s="422">
        <f t="shared" si="119"/>
        <v>2.04</v>
      </c>
      <c r="AL276" s="422">
        <f t="shared" si="120"/>
        <v>3.79</v>
      </c>
    </row>
    <row r="277" spans="1:38" x14ac:dyDescent="0.25">
      <c r="A277" s="313">
        <v>1025583</v>
      </c>
      <c r="B277" s="313">
        <v>4038</v>
      </c>
      <c r="C277" s="297">
        <f>INDEX('Final Comp Values'!C:C,MATCH(B277,'Final Comp Values'!B:B,0))</f>
        <v>675546</v>
      </c>
      <c r="D277" s="314" t="s">
        <v>1021</v>
      </c>
      <c r="E277" s="346" t="str">
        <f>INDEX('Final Comp Values'!U:U,MATCH($C277,'Final Comp Values'!$C:$C,0))</f>
        <v/>
      </c>
      <c r="F277" s="346">
        <f>INDEX('Final Comp Values'!V:V,MATCH($C277,'Final Comp Values'!$C:$C,0))</f>
        <v>3.4899531324132432E-3</v>
      </c>
      <c r="G277" s="370">
        <f t="shared" si="102"/>
        <v>0</v>
      </c>
      <c r="H277" s="370">
        <f t="shared" si="103"/>
        <v>0</v>
      </c>
      <c r="I277" s="372">
        <v>0</v>
      </c>
      <c r="J277" s="370">
        <f>+I277*2</f>
        <v>0</v>
      </c>
      <c r="K277" s="371">
        <f t="shared" si="118"/>
        <v>0</v>
      </c>
      <c r="L277" s="371">
        <f t="shared" si="121"/>
        <v>29302.2</v>
      </c>
      <c r="M277" s="371">
        <f t="shared" si="121"/>
        <v>29302.2</v>
      </c>
      <c r="N277" s="371">
        <f t="shared" si="121"/>
        <v>29302.2</v>
      </c>
      <c r="O277" s="371">
        <f t="shared" si="121"/>
        <v>29302.2</v>
      </c>
      <c r="P277" s="371">
        <f t="shared" si="104"/>
        <v>117208.81</v>
      </c>
      <c r="Q277" s="371">
        <f t="shared" si="122"/>
        <v>54418.38</v>
      </c>
      <c r="R277" s="371">
        <f t="shared" si="122"/>
        <v>54418.38</v>
      </c>
      <c r="S277" s="371">
        <f t="shared" si="122"/>
        <v>54418.38</v>
      </c>
      <c r="T277" s="371">
        <f t="shared" si="122"/>
        <v>54418.38</v>
      </c>
      <c r="U277" s="371">
        <f t="shared" si="105"/>
        <v>217673.51</v>
      </c>
      <c r="V277" s="370">
        <f t="shared" si="106"/>
        <v>334882.32</v>
      </c>
      <c r="W277" s="369" t="s">
        <v>14890</v>
      </c>
      <c r="X277" s="369" t="s">
        <v>940</v>
      </c>
      <c r="Y277" s="270">
        <v>19767.512521458313</v>
      </c>
      <c r="Z277" s="377">
        <f t="shared" si="107"/>
        <v>0</v>
      </c>
      <c r="AA277" s="376">
        <f t="shared" si="108"/>
        <v>126030.98</v>
      </c>
      <c r="AB277" s="376">
        <f t="shared" si="109"/>
        <v>234057.54</v>
      </c>
      <c r="AC277" s="375">
        <f t="shared" si="110"/>
        <v>0</v>
      </c>
      <c r="AD277" s="374">
        <f t="shared" si="111"/>
        <v>6.38</v>
      </c>
      <c r="AE277" s="373">
        <f t="shared" si="112"/>
        <v>11.84</v>
      </c>
      <c r="AF277" s="373">
        <f t="shared" si="113"/>
        <v>18.22</v>
      </c>
      <c r="AG277" s="375">
        <f t="shared" si="114"/>
        <v>0</v>
      </c>
      <c r="AH277" s="374">
        <f t="shared" si="115"/>
        <v>5.93</v>
      </c>
      <c r="AI277" s="373">
        <f t="shared" si="116"/>
        <v>11.01</v>
      </c>
      <c r="AJ277" s="373">
        <f t="shared" si="117"/>
        <v>16.939999999999998</v>
      </c>
      <c r="AK277" s="422">
        <f t="shared" si="119"/>
        <v>1.48</v>
      </c>
      <c r="AL277" s="422">
        <f t="shared" si="120"/>
        <v>2.75</v>
      </c>
    </row>
    <row r="278" spans="1:38" x14ac:dyDescent="0.25">
      <c r="A278" s="297">
        <v>1026241</v>
      </c>
      <c r="B278" s="297">
        <v>4817</v>
      </c>
      <c r="C278" s="297">
        <f>INDEX('Final Comp Values'!C:C,MATCH(B278,'Final Comp Values'!B:B,0))</f>
        <v>675554</v>
      </c>
      <c r="D278" s="299" t="s">
        <v>915</v>
      </c>
      <c r="E278" s="346">
        <f>INDEX('Final Comp Values'!U:U,MATCH($C278,'Final Comp Values'!$C:$C,0))</f>
        <v>1.1398924454131274E-3</v>
      </c>
      <c r="F278" s="346">
        <f>INDEX('Final Comp Values'!V:V,MATCH($C278,'Final Comp Values'!$C:$C,0))</f>
        <v>8.6933408707633619E-4</v>
      </c>
      <c r="G278" s="370">
        <f t="shared" si="102"/>
        <v>234429.73317529002</v>
      </c>
      <c r="H278" s="370">
        <f t="shared" si="103"/>
        <v>117214.86659999999</v>
      </c>
      <c r="I278" s="372">
        <v>112272.75873205235</v>
      </c>
      <c r="J278" s="372">
        <v>112272.76</v>
      </c>
      <c r="K278" s="371">
        <f t="shared" si="118"/>
        <v>107569.40311764843</v>
      </c>
      <c r="L278" s="371">
        <f t="shared" si="121"/>
        <v>7299.07</v>
      </c>
      <c r="M278" s="371">
        <f t="shared" si="121"/>
        <v>7299.07</v>
      </c>
      <c r="N278" s="371">
        <f t="shared" si="121"/>
        <v>7299.07</v>
      </c>
      <c r="O278" s="371">
        <f t="shared" si="121"/>
        <v>7299.07</v>
      </c>
      <c r="P278" s="371">
        <f t="shared" si="104"/>
        <v>29196.27</v>
      </c>
      <c r="Q278" s="371">
        <f t="shared" si="122"/>
        <v>13555.41</v>
      </c>
      <c r="R278" s="371">
        <f t="shared" si="122"/>
        <v>13555.41</v>
      </c>
      <c r="S278" s="371">
        <f t="shared" si="122"/>
        <v>13555.41</v>
      </c>
      <c r="T278" s="371">
        <f t="shared" si="122"/>
        <v>13555.41</v>
      </c>
      <c r="U278" s="371">
        <f t="shared" si="105"/>
        <v>54221.65</v>
      </c>
      <c r="V278" s="370">
        <f t="shared" si="106"/>
        <v>190987.32311764843</v>
      </c>
      <c r="W278" s="369" t="s">
        <v>14986</v>
      </c>
      <c r="X278" s="369" t="s">
        <v>939</v>
      </c>
      <c r="Y278" s="270">
        <v>37020.787783372318</v>
      </c>
      <c r="Z278" s="377">
        <f t="shared" si="107"/>
        <v>115666.02</v>
      </c>
      <c r="AA278" s="376">
        <f t="shared" si="108"/>
        <v>31393.84</v>
      </c>
      <c r="AB278" s="376">
        <f t="shared" si="109"/>
        <v>58302.85</v>
      </c>
      <c r="AC278" s="375">
        <f t="shared" si="110"/>
        <v>3.12</v>
      </c>
      <c r="AD278" s="374">
        <f t="shared" si="111"/>
        <v>0.85</v>
      </c>
      <c r="AE278" s="373">
        <f t="shared" si="112"/>
        <v>1.57</v>
      </c>
      <c r="AF278" s="373">
        <f t="shared" si="113"/>
        <v>5.54</v>
      </c>
      <c r="AG278" s="375">
        <f t="shared" si="114"/>
        <v>2.91</v>
      </c>
      <c r="AH278" s="374">
        <f t="shared" si="115"/>
        <v>0.79</v>
      </c>
      <c r="AI278" s="373">
        <f t="shared" si="116"/>
        <v>1.46</v>
      </c>
      <c r="AJ278" s="373">
        <f t="shared" si="117"/>
        <v>5.16</v>
      </c>
      <c r="AK278" s="422">
        <f t="shared" si="119"/>
        <v>0.2</v>
      </c>
      <c r="AL278" s="422">
        <f t="shared" si="120"/>
        <v>0.37</v>
      </c>
    </row>
    <row r="279" spans="1:38" x14ac:dyDescent="0.25">
      <c r="A279" s="297">
        <v>1028612</v>
      </c>
      <c r="B279" s="297">
        <v>5103</v>
      </c>
      <c r="C279" s="297">
        <f>INDEX('Final Comp Values'!C:C,MATCH(B279,'Final Comp Values'!B:B,0))</f>
        <v>675560</v>
      </c>
      <c r="D279" s="299" t="s">
        <v>915</v>
      </c>
      <c r="E279" s="346">
        <f>INDEX('Final Comp Values'!U:U,MATCH($C279,'Final Comp Values'!$C:$C,0))</f>
        <v>1.9564470467304052E-3</v>
      </c>
      <c r="F279" s="346">
        <f>INDEX('Final Comp Values'!V:V,MATCH($C279,'Final Comp Values'!$C:$C,0))</f>
        <v>1.49207595341695E-3</v>
      </c>
      <c r="G279" s="370">
        <f t="shared" si="102"/>
        <v>402361.96053599275</v>
      </c>
      <c r="H279" s="370">
        <f t="shared" si="103"/>
        <v>201180.9803</v>
      </c>
      <c r="I279" s="372">
        <v>192698.63</v>
      </c>
      <c r="J279" s="372">
        <v>192698.63</v>
      </c>
      <c r="K279" s="371">
        <f t="shared" si="118"/>
        <v>184626.0512515298</v>
      </c>
      <c r="L279" s="371">
        <f t="shared" si="121"/>
        <v>12527.71</v>
      </c>
      <c r="M279" s="371">
        <f t="shared" si="121"/>
        <v>12527.71</v>
      </c>
      <c r="N279" s="371">
        <f t="shared" si="121"/>
        <v>12527.71</v>
      </c>
      <c r="O279" s="371">
        <f t="shared" si="121"/>
        <v>12527.71</v>
      </c>
      <c r="P279" s="371">
        <f t="shared" si="104"/>
        <v>50110.83</v>
      </c>
      <c r="Q279" s="371">
        <f t="shared" si="122"/>
        <v>23265.74</v>
      </c>
      <c r="R279" s="371">
        <f t="shared" si="122"/>
        <v>23265.74</v>
      </c>
      <c r="S279" s="371">
        <f t="shared" si="122"/>
        <v>23265.74</v>
      </c>
      <c r="T279" s="371">
        <f t="shared" si="122"/>
        <v>23265.74</v>
      </c>
      <c r="U279" s="371">
        <f t="shared" si="105"/>
        <v>93062.97</v>
      </c>
      <c r="V279" s="370">
        <f t="shared" si="106"/>
        <v>327799.85125152976</v>
      </c>
      <c r="W279" s="369" t="s">
        <v>14921</v>
      </c>
      <c r="X279" s="369" t="s">
        <v>937</v>
      </c>
      <c r="Y279" s="270">
        <v>35034.628533077281</v>
      </c>
      <c r="Z279" s="377">
        <f t="shared" si="107"/>
        <v>198522.64</v>
      </c>
      <c r="AA279" s="376">
        <f t="shared" si="108"/>
        <v>53882.61</v>
      </c>
      <c r="AB279" s="376">
        <f t="shared" si="109"/>
        <v>100067.71</v>
      </c>
      <c r="AC279" s="375">
        <f t="shared" si="110"/>
        <v>5.67</v>
      </c>
      <c r="AD279" s="374">
        <f t="shared" si="111"/>
        <v>1.54</v>
      </c>
      <c r="AE279" s="373">
        <f t="shared" si="112"/>
        <v>2.86</v>
      </c>
      <c r="AF279" s="373">
        <f t="shared" si="113"/>
        <v>10.07</v>
      </c>
      <c r="AG279" s="375">
        <f t="shared" si="114"/>
        <v>5.27</v>
      </c>
      <c r="AH279" s="374">
        <f t="shared" si="115"/>
        <v>1.43</v>
      </c>
      <c r="AI279" s="373">
        <f t="shared" si="116"/>
        <v>2.66</v>
      </c>
      <c r="AJ279" s="373">
        <f t="shared" si="117"/>
        <v>9.36</v>
      </c>
      <c r="AK279" s="422">
        <f t="shared" si="119"/>
        <v>0.36</v>
      </c>
      <c r="AL279" s="422">
        <f t="shared" si="120"/>
        <v>0.67</v>
      </c>
    </row>
    <row r="280" spans="1:38" x14ac:dyDescent="0.25">
      <c r="A280" s="297">
        <v>1028769</v>
      </c>
      <c r="B280" s="297">
        <v>5345</v>
      </c>
      <c r="C280" s="297">
        <f>INDEX('Final Comp Values'!C:C,MATCH(B280,'Final Comp Values'!B:B,0))</f>
        <v>675561</v>
      </c>
      <c r="D280" s="299" t="s">
        <v>915</v>
      </c>
      <c r="E280" s="346">
        <f>INDEX('Final Comp Values'!U:U,MATCH($C280,'Final Comp Values'!$C:$C,0))</f>
        <v>2.5215166581953551E-3</v>
      </c>
      <c r="F280" s="346">
        <f>INDEX('Final Comp Values'!V:V,MATCH($C280,'Final Comp Values'!$C:$C,0))</f>
        <v>1.9230238702964465E-3</v>
      </c>
      <c r="G280" s="370">
        <f t="shared" si="102"/>
        <v>518573.90559646086</v>
      </c>
      <c r="H280" s="370">
        <f t="shared" si="103"/>
        <v>259286.9528</v>
      </c>
      <c r="I280" s="372">
        <v>248354.69</v>
      </c>
      <c r="J280" s="372">
        <v>248354.69</v>
      </c>
      <c r="K280" s="371">
        <f t="shared" si="118"/>
        <v>237950.55662025901</v>
      </c>
      <c r="L280" s="371">
        <f t="shared" si="121"/>
        <v>16146.02</v>
      </c>
      <c r="M280" s="371">
        <f t="shared" si="121"/>
        <v>16146.02</v>
      </c>
      <c r="N280" s="371">
        <f t="shared" si="121"/>
        <v>16146.02</v>
      </c>
      <c r="O280" s="371">
        <f t="shared" si="121"/>
        <v>16146.02</v>
      </c>
      <c r="P280" s="371">
        <f t="shared" si="104"/>
        <v>64584.06</v>
      </c>
      <c r="Q280" s="371">
        <f t="shared" si="122"/>
        <v>29985.46</v>
      </c>
      <c r="R280" s="371">
        <f t="shared" si="122"/>
        <v>29985.46</v>
      </c>
      <c r="S280" s="371">
        <f t="shared" si="122"/>
        <v>29985.46</v>
      </c>
      <c r="T280" s="371">
        <f t="shared" si="122"/>
        <v>29985.46</v>
      </c>
      <c r="U280" s="371">
        <f t="shared" si="105"/>
        <v>119941.83</v>
      </c>
      <c r="V280" s="370">
        <f t="shared" si="106"/>
        <v>422476.44662025903</v>
      </c>
      <c r="W280" s="369" t="s">
        <v>14908</v>
      </c>
      <c r="X280" s="369" t="s">
        <v>939</v>
      </c>
      <c r="Y280" s="270">
        <v>37020.787783372318</v>
      </c>
      <c r="Z280" s="377">
        <f t="shared" si="107"/>
        <v>255860.81</v>
      </c>
      <c r="AA280" s="376">
        <f t="shared" si="108"/>
        <v>69445.23</v>
      </c>
      <c r="AB280" s="376">
        <f t="shared" si="109"/>
        <v>128969.71</v>
      </c>
      <c r="AC280" s="375">
        <f t="shared" si="110"/>
        <v>6.91</v>
      </c>
      <c r="AD280" s="374">
        <f t="shared" si="111"/>
        <v>1.88</v>
      </c>
      <c r="AE280" s="373">
        <f t="shared" si="112"/>
        <v>3.48</v>
      </c>
      <c r="AF280" s="373">
        <f t="shared" si="113"/>
        <v>12.27</v>
      </c>
      <c r="AG280" s="375">
        <f t="shared" si="114"/>
        <v>6.43</v>
      </c>
      <c r="AH280" s="374">
        <f t="shared" si="115"/>
        <v>1.74</v>
      </c>
      <c r="AI280" s="373">
        <f t="shared" si="116"/>
        <v>3.24</v>
      </c>
      <c r="AJ280" s="373">
        <f t="shared" si="117"/>
        <v>11.41</v>
      </c>
      <c r="AK280" s="422">
        <f t="shared" si="119"/>
        <v>0.44</v>
      </c>
      <c r="AL280" s="422">
        <f t="shared" si="120"/>
        <v>0.81</v>
      </c>
    </row>
    <row r="281" spans="1:38" x14ac:dyDescent="0.25">
      <c r="A281" s="297">
        <v>1028694</v>
      </c>
      <c r="B281" s="297">
        <v>5213</v>
      </c>
      <c r="C281" s="297">
        <f>INDEX('Final Comp Values'!C:C,MATCH(B281,'Final Comp Values'!B:B,0))</f>
        <v>675563</v>
      </c>
      <c r="D281" s="299" t="s">
        <v>915</v>
      </c>
      <c r="E281" s="346">
        <f>INDEX('Final Comp Values'!U:U,MATCH($C281,'Final Comp Values'!$C:$C,0))</f>
        <v>1.1512506285581514E-3</v>
      </c>
      <c r="F281" s="346">
        <f>INDEX('Final Comp Values'!V:V,MATCH($C281,'Final Comp Values'!$C:$C,0))</f>
        <v>8.7799635676235623E-4</v>
      </c>
      <c r="G281" s="370">
        <f t="shared" si="102"/>
        <v>236765.65166896774</v>
      </c>
      <c r="H281" s="370">
        <f t="shared" si="103"/>
        <v>118382.82580000001</v>
      </c>
      <c r="I281" s="372">
        <v>113391.47</v>
      </c>
      <c r="J281" s="372">
        <v>113391.47</v>
      </c>
      <c r="K281" s="371">
        <f t="shared" si="118"/>
        <v>108641.25247179373</v>
      </c>
      <c r="L281" s="371">
        <f t="shared" si="121"/>
        <v>7371.8</v>
      </c>
      <c r="M281" s="371">
        <f t="shared" si="121"/>
        <v>7371.8</v>
      </c>
      <c r="N281" s="371">
        <f t="shared" si="121"/>
        <v>7371.8</v>
      </c>
      <c r="O281" s="371">
        <f t="shared" si="121"/>
        <v>7371.8</v>
      </c>
      <c r="P281" s="371">
        <f t="shared" si="104"/>
        <v>29487.19</v>
      </c>
      <c r="Q281" s="371">
        <f t="shared" si="122"/>
        <v>13690.48</v>
      </c>
      <c r="R281" s="371">
        <f t="shared" si="122"/>
        <v>13690.48</v>
      </c>
      <c r="S281" s="371">
        <f t="shared" si="122"/>
        <v>13690.48</v>
      </c>
      <c r="T281" s="371">
        <f t="shared" si="122"/>
        <v>13690.48</v>
      </c>
      <c r="U281" s="371">
        <f t="shared" si="105"/>
        <v>54761.919999999998</v>
      </c>
      <c r="V281" s="370">
        <f t="shared" si="106"/>
        <v>192890.36247179372</v>
      </c>
      <c r="W281" s="369" t="s">
        <v>14917</v>
      </c>
      <c r="X281" s="369" t="s">
        <v>939</v>
      </c>
      <c r="Y281" s="270">
        <v>37020.787783372318</v>
      </c>
      <c r="Z281" s="377">
        <f t="shared" si="107"/>
        <v>116818.55</v>
      </c>
      <c r="AA281" s="376">
        <f t="shared" si="108"/>
        <v>31706.66</v>
      </c>
      <c r="AB281" s="376">
        <f t="shared" si="109"/>
        <v>58883.78</v>
      </c>
      <c r="AC281" s="375">
        <f t="shared" si="110"/>
        <v>3.16</v>
      </c>
      <c r="AD281" s="374">
        <f t="shared" si="111"/>
        <v>0.86</v>
      </c>
      <c r="AE281" s="373">
        <f t="shared" si="112"/>
        <v>1.59</v>
      </c>
      <c r="AF281" s="373">
        <f t="shared" si="113"/>
        <v>5.61</v>
      </c>
      <c r="AG281" s="375">
        <f t="shared" si="114"/>
        <v>2.93</v>
      </c>
      <c r="AH281" s="374">
        <f t="shared" si="115"/>
        <v>0.8</v>
      </c>
      <c r="AI281" s="373">
        <f t="shared" si="116"/>
        <v>1.48</v>
      </c>
      <c r="AJ281" s="373">
        <f t="shared" si="117"/>
        <v>5.2100000000000009</v>
      </c>
      <c r="AK281" s="422">
        <f t="shared" si="119"/>
        <v>0.2</v>
      </c>
      <c r="AL281" s="422">
        <f t="shared" si="120"/>
        <v>0.37</v>
      </c>
    </row>
    <row r="282" spans="1:38" x14ac:dyDescent="0.25">
      <c r="A282" s="313">
        <v>1025635</v>
      </c>
      <c r="B282" s="313">
        <v>4775</v>
      </c>
      <c r="C282" s="297">
        <f>INDEX('Final Comp Values'!C:C,MATCH(B282,'Final Comp Values'!B:B,0))</f>
        <v>675564</v>
      </c>
      <c r="D282" s="314" t="s">
        <v>915</v>
      </c>
      <c r="E282" s="346">
        <f>INDEX('Final Comp Values'!U:U,MATCH($C282,'Final Comp Values'!$C:$C,0))</f>
        <v>1.4731069705046502E-3</v>
      </c>
      <c r="F282" s="346">
        <f>INDEX('Final Comp Values'!V:V,MATCH($C282,'Final Comp Values'!$C:$C,0))</f>
        <v>1.1234587162346845E-3</v>
      </c>
      <c r="G282" s="370">
        <f t="shared" si="102"/>
        <v>302958.47246264055</v>
      </c>
      <c r="H282" s="370">
        <f t="shared" si="103"/>
        <v>151479.23620000001</v>
      </c>
      <c r="I282" s="372">
        <v>145092.45000000001</v>
      </c>
      <c r="J282" s="372">
        <v>145092.45000000001</v>
      </c>
      <c r="K282" s="371">
        <f t="shared" si="118"/>
        <v>139014.20101806358</v>
      </c>
      <c r="L282" s="371">
        <f t="shared" si="121"/>
        <v>9432.74</v>
      </c>
      <c r="M282" s="371">
        <f t="shared" si="121"/>
        <v>9432.74</v>
      </c>
      <c r="N282" s="371">
        <f t="shared" si="121"/>
        <v>9432.74</v>
      </c>
      <c r="O282" s="371">
        <f t="shared" si="121"/>
        <v>9432.74</v>
      </c>
      <c r="P282" s="371">
        <f t="shared" si="104"/>
        <v>37730.949999999997</v>
      </c>
      <c r="Q282" s="371">
        <f t="shared" si="122"/>
        <v>17517.939999999999</v>
      </c>
      <c r="R282" s="371">
        <f t="shared" si="122"/>
        <v>17517.939999999999</v>
      </c>
      <c r="S282" s="371">
        <f t="shared" si="122"/>
        <v>17517.939999999999</v>
      </c>
      <c r="T282" s="371">
        <f t="shared" si="122"/>
        <v>17517.939999999999</v>
      </c>
      <c r="U282" s="371">
        <f t="shared" si="105"/>
        <v>70071.77</v>
      </c>
      <c r="V282" s="370">
        <f t="shared" si="106"/>
        <v>246816.92101806361</v>
      </c>
      <c r="W282" s="369" t="s">
        <v>14981</v>
      </c>
      <c r="X282" s="369" t="s">
        <v>940</v>
      </c>
      <c r="Y282" s="270">
        <v>19767.512521458313</v>
      </c>
      <c r="Z282" s="377">
        <f t="shared" si="107"/>
        <v>149477.64000000001</v>
      </c>
      <c r="AA282" s="376">
        <f t="shared" si="108"/>
        <v>40570.910000000003</v>
      </c>
      <c r="AB282" s="376">
        <f t="shared" si="109"/>
        <v>75345.990000000005</v>
      </c>
      <c r="AC282" s="375">
        <f t="shared" si="110"/>
        <v>7.56</v>
      </c>
      <c r="AD282" s="374">
        <f t="shared" si="111"/>
        <v>2.0499999999999998</v>
      </c>
      <c r="AE282" s="373">
        <f t="shared" si="112"/>
        <v>3.81</v>
      </c>
      <c r="AF282" s="373">
        <f t="shared" si="113"/>
        <v>13.42</v>
      </c>
      <c r="AG282" s="375">
        <f t="shared" si="114"/>
        <v>7.03</v>
      </c>
      <c r="AH282" s="374">
        <f t="shared" si="115"/>
        <v>1.91</v>
      </c>
      <c r="AI282" s="373">
        <f t="shared" si="116"/>
        <v>3.54</v>
      </c>
      <c r="AJ282" s="373">
        <f t="shared" si="117"/>
        <v>12.48</v>
      </c>
      <c r="AK282" s="422">
        <f t="shared" si="119"/>
        <v>0.48</v>
      </c>
      <c r="AL282" s="422">
        <f t="shared" si="120"/>
        <v>0.89</v>
      </c>
    </row>
    <row r="283" spans="1:38" x14ac:dyDescent="0.25">
      <c r="A283" s="311">
        <v>1016941</v>
      </c>
      <c r="B283" s="311">
        <v>4619</v>
      </c>
      <c r="C283" s="297">
        <f>INDEX('Final Comp Values'!C:C,MATCH(B283,'Final Comp Values'!B:B,0))</f>
        <v>675568</v>
      </c>
      <c r="D283" s="312" t="s">
        <v>1021</v>
      </c>
      <c r="E283" s="346" t="str">
        <f>INDEX('Final Comp Values'!U:U,MATCH($C283,'Final Comp Values'!$C:$C,0))</f>
        <v/>
      </c>
      <c r="F283" s="346">
        <f>INDEX('Final Comp Values'!V:V,MATCH($C283,'Final Comp Values'!$C:$C,0))</f>
        <v>2.8692826783888519E-3</v>
      </c>
      <c r="G283" s="370">
        <f t="shared" si="102"/>
        <v>0</v>
      </c>
      <c r="H283" s="370">
        <f t="shared" si="103"/>
        <v>0</v>
      </c>
      <c r="I283" s="372">
        <v>0</v>
      </c>
      <c r="J283" s="370">
        <f>+I283*2</f>
        <v>0</v>
      </c>
      <c r="K283" s="371">
        <f t="shared" si="118"/>
        <v>0</v>
      </c>
      <c r="L283" s="371">
        <f t="shared" si="121"/>
        <v>24090.959999999999</v>
      </c>
      <c r="M283" s="371">
        <f t="shared" si="121"/>
        <v>24090.959999999999</v>
      </c>
      <c r="N283" s="371">
        <f t="shared" si="121"/>
        <v>24090.959999999999</v>
      </c>
      <c r="O283" s="371">
        <f t="shared" si="121"/>
        <v>24090.959999999999</v>
      </c>
      <c r="P283" s="371">
        <f t="shared" si="104"/>
        <v>96363.82</v>
      </c>
      <c r="Q283" s="371">
        <f t="shared" si="122"/>
        <v>44740.35</v>
      </c>
      <c r="R283" s="371">
        <f t="shared" si="122"/>
        <v>44740.35</v>
      </c>
      <c r="S283" s="371">
        <f t="shared" si="122"/>
        <v>44740.35</v>
      </c>
      <c r="T283" s="371">
        <f t="shared" si="122"/>
        <v>44740.35</v>
      </c>
      <c r="U283" s="371">
        <f t="shared" si="105"/>
        <v>178961.38</v>
      </c>
      <c r="V283" s="370">
        <f t="shared" si="106"/>
        <v>275325.2</v>
      </c>
      <c r="W283" s="369" t="s">
        <v>14881</v>
      </c>
      <c r="X283" s="369" t="s">
        <v>1024</v>
      </c>
      <c r="Y283" s="270">
        <v>5455.7175628894274</v>
      </c>
      <c r="Z283" s="377">
        <f t="shared" si="107"/>
        <v>0</v>
      </c>
      <c r="AA283" s="376">
        <f t="shared" si="108"/>
        <v>103617.01</v>
      </c>
      <c r="AB283" s="376">
        <f t="shared" si="109"/>
        <v>192431.59</v>
      </c>
      <c r="AC283" s="375">
        <f t="shared" si="110"/>
        <v>0</v>
      </c>
      <c r="AD283" s="374">
        <f t="shared" si="111"/>
        <v>18.989999999999998</v>
      </c>
      <c r="AE283" s="373">
        <f t="shared" si="112"/>
        <v>35.270000000000003</v>
      </c>
      <c r="AF283" s="373">
        <f t="shared" si="113"/>
        <v>54.260000000000005</v>
      </c>
      <c r="AG283" s="375">
        <f t="shared" si="114"/>
        <v>0</v>
      </c>
      <c r="AH283" s="374">
        <f t="shared" si="115"/>
        <v>17.66</v>
      </c>
      <c r="AI283" s="373">
        <f t="shared" si="116"/>
        <v>32.799999999999997</v>
      </c>
      <c r="AJ283" s="373">
        <f t="shared" si="117"/>
        <v>50.459999999999994</v>
      </c>
      <c r="AK283" s="422">
        <f t="shared" si="119"/>
        <v>4.42</v>
      </c>
      <c r="AL283" s="422">
        <f t="shared" si="120"/>
        <v>8.1999999999999993</v>
      </c>
    </row>
    <row r="284" spans="1:38" x14ac:dyDescent="0.25">
      <c r="A284" s="297">
        <v>1026198</v>
      </c>
      <c r="B284" s="297">
        <v>4748</v>
      </c>
      <c r="C284" s="297">
        <f>INDEX('Final Comp Values'!C:C,MATCH(B284,'Final Comp Values'!B:B,0))</f>
        <v>675587</v>
      </c>
      <c r="D284" s="299" t="s">
        <v>915</v>
      </c>
      <c r="E284" s="346">
        <f>INDEX('Final Comp Values'!U:U,MATCH($C284,'Final Comp Values'!$C:$C,0))</f>
        <v>2.6638643230454942E-3</v>
      </c>
      <c r="F284" s="346">
        <f>INDEX('Final Comp Values'!V:V,MATCH($C284,'Final Comp Values'!$C:$C,0))</f>
        <v>2.0315847066875452E-3</v>
      </c>
      <c r="G284" s="370">
        <f t="shared" si="102"/>
        <v>547849.05802266137</v>
      </c>
      <c r="H284" s="370">
        <f t="shared" si="103"/>
        <v>273924.52899999998</v>
      </c>
      <c r="I284" s="372">
        <v>262375</v>
      </c>
      <c r="J284" s="372"/>
      <c r="K284" s="371">
        <f t="shared" si="118"/>
        <v>251383.62515644968</v>
      </c>
      <c r="L284" s="371">
        <f t="shared" si="121"/>
        <v>17057.509999999998</v>
      </c>
      <c r="M284" s="371">
        <f t="shared" si="121"/>
        <v>17057.509999999998</v>
      </c>
      <c r="N284" s="371">
        <f t="shared" si="121"/>
        <v>17057.509999999998</v>
      </c>
      <c r="O284" s="371">
        <f t="shared" si="121"/>
        <v>17057.509999999998</v>
      </c>
      <c r="P284" s="371">
        <f t="shared" si="104"/>
        <v>68230.039999999994</v>
      </c>
      <c r="Q284" s="371">
        <f t="shared" si="122"/>
        <v>31678.23</v>
      </c>
      <c r="R284" s="371">
        <f t="shared" si="122"/>
        <v>31678.23</v>
      </c>
      <c r="S284" s="371">
        <f t="shared" si="122"/>
        <v>31678.23</v>
      </c>
      <c r="T284" s="371">
        <f t="shared" si="122"/>
        <v>31678.23</v>
      </c>
      <c r="U284" s="371">
        <f t="shared" si="105"/>
        <v>126712.93</v>
      </c>
      <c r="V284" s="370">
        <f t="shared" si="106"/>
        <v>446326.59515644965</v>
      </c>
      <c r="W284" s="369" t="s">
        <v>14959</v>
      </c>
      <c r="X284" s="369" t="s">
        <v>925</v>
      </c>
      <c r="Y284" s="270">
        <v>28279.08911159166</v>
      </c>
      <c r="Z284" s="377">
        <f t="shared" si="107"/>
        <v>270304.96999999997</v>
      </c>
      <c r="AA284" s="376">
        <f t="shared" si="108"/>
        <v>73365.63</v>
      </c>
      <c r="AB284" s="376">
        <f t="shared" si="109"/>
        <v>136250.46</v>
      </c>
      <c r="AC284" s="375">
        <f t="shared" si="110"/>
        <v>9.56</v>
      </c>
      <c r="AD284" s="374">
        <f t="shared" si="111"/>
        <v>2.59</v>
      </c>
      <c r="AE284" s="373">
        <f t="shared" si="112"/>
        <v>4.82</v>
      </c>
      <c r="AF284" s="373">
        <f t="shared" si="113"/>
        <v>16.97</v>
      </c>
      <c r="AG284" s="375">
        <f t="shared" si="114"/>
        <v>8.89</v>
      </c>
      <c r="AH284" s="374">
        <f t="shared" si="115"/>
        <v>2.41</v>
      </c>
      <c r="AI284" s="373">
        <f t="shared" si="116"/>
        <v>4.4800000000000004</v>
      </c>
      <c r="AJ284" s="373">
        <f t="shared" si="117"/>
        <v>15.780000000000001</v>
      </c>
      <c r="AK284" s="422">
        <f t="shared" si="119"/>
        <v>0.6</v>
      </c>
      <c r="AL284" s="422">
        <f t="shared" si="120"/>
        <v>1.1200000000000001</v>
      </c>
    </row>
    <row r="285" spans="1:38" x14ac:dyDescent="0.25">
      <c r="A285" s="297">
        <v>1026605</v>
      </c>
      <c r="B285" s="297">
        <v>5167</v>
      </c>
      <c r="C285" s="297">
        <f>INDEX('Final Comp Values'!C:C,MATCH(B285,'Final Comp Values'!B:B,0))</f>
        <v>675593</v>
      </c>
      <c r="D285" s="299" t="s">
        <v>915</v>
      </c>
      <c r="E285" s="346">
        <f>INDEX('Final Comp Values'!U:U,MATCH($C285,'Final Comp Values'!$C:$C,0))</f>
        <v>9.7840871113387146E-4</v>
      </c>
      <c r="F285" s="346">
        <f>INDEX('Final Comp Values'!V:V,MATCH($C285,'Final Comp Values'!$C:$C,0))</f>
        <v>7.4617920936639924E-4</v>
      </c>
      <c r="G285" s="370">
        <f t="shared" si="102"/>
        <v>201219.06589561069</v>
      </c>
      <c r="H285" s="370">
        <f t="shared" si="103"/>
        <v>100609.53290000001</v>
      </c>
      <c r="I285" s="372">
        <v>96367.54</v>
      </c>
      <c r="J285" s="372">
        <v>96367.54</v>
      </c>
      <c r="K285" s="371">
        <f t="shared" si="118"/>
        <v>92330.501430452059</v>
      </c>
      <c r="L285" s="371">
        <f t="shared" ref="L285:O304" si="123">ROUND($P285/4,2)</f>
        <v>6265.04</v>
      </c>
      <c r="M285" s="371">
        <f t="shared" si="123"/>
        <v>6265.04</v>
      </c>
      <c r="N285" s="371">
        <f t="shared" si="123"/>
        <v>6265.04</v>
      </c>
      <c r="O285" s="371">
        <f t="shared" si="123"/>
        <v>6265.04</v>
      </c>
      <c r="P285" s="371">
        <f t="shared" si="104"/>
        <v>25060.16</v>
      </c>
      <c r="Q285" s="371">
        <f t="shared" ref="Q285:T304" si="124">ROUND($U285/4,2)</f>
        <v>11635.08</v>
      </c>
      <c r="R285" s="371">
        <f t="shared" si="124"/>
        <v>11635.08</v>
      </c>
      <c r="S285" s="371">
        <f t="shared" si="124"/>
        <v>11635.08</v>
      </c>
      <c r="T285" s="371">
        <f t="shared" si="124"/>
        <v>11635.08</v>
      </c>
      <c r="U285" s="371">
        <f t="shared" si="105"/>
        <v>46540.3</v>
      </c>
      <c r="V285" s="370">
        <f t="shared" si="106"/>
        <v>163930.96143045207</v>
      </c>
      <c r="W285" s="369" t="s">
        <v>14922</v>
      </c>
      <c r="X285" s="369" t="s">
        <v>913</v>
      </c>
      <c r="Y285" s="270">
        <v>30550.305097874538</v>
      </c>
      <c r="Z285" s="377">
        <f t="shared" si="107"/>
        <v>99280.11</v>
      </c>
      <c r="AA285" s="376">
        <f t="shared" si="108"/>
        <v>26946.41</v>
      </c>
      <c r="AB285" s="376">
        <f t="shared" si="109"/>
        <v>50043.33</v>
      </c>
      <c r="AC285" s="375">
        <f t="shared" si="110"/>
        <v>3.25</v>
      </c>
      <c r="AD285" s="374">
        <f t="shared" si="111"/>
        <v>0.88</v>
      </c>
      <c r="AE285" s="373">
        <f t="shared" si="112"/>
        <v>1.64</v>
      </c>
      <c r="AF285" s="373">
        <f t="shared" si="113"/>
        <v>5.77</v>
      </c>
      <c r="AG285" s="375">
        <f t="shared" si="114"/>
        <v>3.02</v>
      </c>
      <c r="AH285" s="374">
        <f t="shared" si="115"/>
        <v>0.82</v>
      </c>
      <c r="AI285" s="373">
        <f t="shared" si="116"/>
        <v>1.52</v>
      </c>
      <c r="AJ285" s="373">
        <f t="shared" si="117"/>
        <v>5.3599999999999994</v>
      </c>
      <c r="AK285" s="422">
        <f t="shared" si="119"/>
        <v>0.21</v>
      </c>
      <c r="AL285" s="422">
        <f t="shared" si="120"/>
        <v>0.38</v>
      </c>
    </row>
    <row r="286" spans="1:38" x14ac:dyDescent="0.25">
      <c r="A286" s="313">
        <v>1004051</v>
      </c>
      <c r="B286" s="313">
        <v>5136</v>
      </c>
      <c r="C286" s="297">
        <f>INDEX('Final Comp Values'!C:C,MATCH(B286,'Final Comp Values'!B:B,0))</f>
        <v>675594</v>
      </c>
      <c r="D286" s="314" t="s">
        <v>1021</v>
      </c>
      <c r="E286" s="346" t="str">
        <f>INDEX('Final Comp Values'!U:U,MATCH($C286,'Final Comp Values'!$C:$C,0))</f>
        <v/>
      </c>
      <c r="F286" s="346">
        <f>INDEX('Final Comp Values'!V:V,MATCH($C286,'Final Comp Values'!$C:$C,0))</f>
        <v>2.713455979145774E-3</v>
      </c>
      <c r="G286" s="370">
        <f t="shared" si="102"/>
        <v>0</v>
      </c>
      <c r="H286" s="370">
        <f t="shared" si="103"/>
        <v>0</v>
      </c>
      <c r="I286" s="372">
        <v>0</v>
      </c>
      <c r="J286" s="370">
        <f>+I286*2</f>
        <v>0</v>
      </c>
      <c r="K286" s="371">
        <f t="shared" si="118"/>
        <v>0</v>
      </c>
      <c r="L286" s="371">
        <f t="shared" si="123"/>
        <v>22782.61</v>
      </c>
      <c r="M286" s="371">
        <f t="shared" si="123"/>
        <v>22782.61</v>
      </c>
      <c r="N286" s="371">
        <f t="shared" si="123"/>
        <v>22782.61</v>
      </c>
      <c r="O286" s="371">
        <f t="shared" si="123"/>
        <v>22782.61</v>
      </c>
      <c r="P286" s="371">
        <f t="shared" si="104"/>
        <v>91130.44</v>
      </c>
      <c r="Q286" s="371">
        <f t="shared" si="124"/>
        <v>42310.559999999998</v>
      </c>
      <c r="R286" s="371">
        <f t="shared" si="124"/>
        <v>42310.559999999998</v>
      </c>
      <c r="S286" s="371">
        <f t="shared" si="124"/>
        <v>42310.559999999998</v>
      </c>
      <c r="T286" s="371">
        <f t="shared" si="124"/>
        <v>42310.559999999998</v>
      </c>
      <c r="U286" s="371">
        <f t="shared" si="105"/>
        <v>169242.23999999999</v>
      </c>
      <c r="V286" s="370">
        <f t="shared" si="106"/>
        <v>260372.68</v>
      </c>
      <c r="W286" s="369" t="s">
        <v>14882</v>
      </c>
      <c r="X286" s="369" t="s">
        <v>913</v>
      </c>
      <c r="Y286" s="270">
        <v>30550.305097874538</v>
      </c>
      <c r="Z286" s="377">
        <f t="shared" si="107"/>
        <v>0</v>
      </c>
      <c r="AA286" s="376">
        <f t="shared" si="108"/>
        <v>97989.72</v>
      </c>
      <c r="AB286" s="376">
        <f t="shared" si="109"/>
        <v>181980.9</v>
      </c>
      <c r="AC286" s="375">
        <f t="shared" si="110"/>
        <v>0</v>
      </c>
      <c r="AD286" s="374">
        <f t="shared" si="111"/>
        <v>3.21</v>
      </c>
      <c r="AE286" s="373">
        <f t="shared" si="112"/>
        <v>5.96</v>
      </c>
      <c r="AF286" s="373">
        <f t="shared" si="113"/>
        <v>9.17</v>
      </c>
      <c r="AG286" s="375">
        <f t="shared" si="114"/>
        <v>0</v>
      </c>
      <c r="AH286" s="374">
        <f t="shared" si="115"/>
        <v>2.98</v>
      </c>
      <c r="AI286" s="373">
        <f t="shared" si="116"/>
        <v>5.54</v>
      </c>
      <c r="AJ286" s="373">
        <f t="shared" si="117"/>
        <v>8.52</v>
      </c>
      <c r="AK286" s="422">
        <f t="shared" si="119"/>
        <v>0.75</v>
      </c>
      <c r="AL286" s="422">
        <f t="shared" si="120"/>
        <v>1.39</v>
      </c>
    </row>
    <row r="287" spans="1:38" x14ac:dyDescent="0.25">
      <c r="A287" s="313">
        <v>1004117</v>
      </c>
      <c r="B287" s="313">
        <v>4472</v>
      </c>
      <c r="C287" s="297">
        <f>INDEX('Final Comp Values'!C:C,MATCH(B287,'Final Comp Values'!B:B,0))</f>
        <v>675595</v>
      </c>
      <c r="D287" s="314" t="s">
        <v>1021</v>
      </c>
      <c r="E287" s="346" t="str">
        <f>INDEX('Final Comp Values'!U:U,MATCH($C287,'Final Comp Values'!$C:$C,0))</f>
        <v/>
      </c>
      <c r="F287" s="346">
        <f>INDEX('Final Comp Values'!V:V,MATCH($C287,'Final Comp Values'!$C:$C,0))</f>
        <v>1.1455851659761488E-3</v>
      </c>
      <c r="G287" s="370">
        <f t="shared" si="102"/>
        <v>0</v>
      </c>
      <c r="H287" s="370">
        <f t="shared" si="103"/>
        <v>0</v>
      </c>
      <c r="I287" s="372">
        <v>0</v>
      </c>
      <c r="J287" s="370">
        <f>+I287*2</f>
        <v>0</v>
      </c>
      <c r="K287" s="371">
        <f t="shared" si="118"/>
        <v>0</v>
      </c>
      <c r="L287" s="371">
        <f t="shared" si="123"/>
        <v>9618.52</v>
      </c>
      <c r="M287" s="371">
        <f t="shared" si="123"/>
        <v>9618.52</v>
      </c>
      <c r="N287" s="371">
        <f t="shared" si="123"/>
        <v>9618.52</v>
      </c>
      <c r="O287" s="371">
        <f t="shared" si="123"/>
        <v>9618.52</v>
      </c>
      <c r="P287" s="371">
        <f t="shared" si="104"/>
        <v>38474.06</v>
      </c>
      <c r="Q287" s="371">
        <f t="shared" si="124"/>
        <v>17862.96</v>
      </c>
      <c r="R287" s="371">
        <f t="shared" si="124"/>
        <v>17862.96</v>
      </c>
      <c r="S287" s="371">
        <f t="shared" si="124"/>
        <v>17862.96</v>
      </c>
      <c r="T287" s="371">
        <f t="shared" si="124"/>
        <v>17862.96</v>
      </c>
      <c r="U287" s="371">
        <f t="shared" si="105"/>
        <v>71451.83</v>
      </c>
      <c r="V287" s="370">
        <f t="shared" si="106"/>
        <v>109925.89</v>
      </c>
      <c r="W287" s="369" t="s">
        <v>14869</v>
      </c>
      <c r="X287" s="369" t="s">
        <v>928</v>
      </c>
      <c r="Y287" s="270">
        <v>11984.394952357459</v>
      </c>
      <c r="Z287" s="377">
        <f t="shared" si="107"/>
        <v>0</v>
      </c>
      <c r="AA287" s="376">
        <f t="shared" si="108"/>
        <v>41369.96</v>
      </c>
      <c r="AB287" s="376">
        <f t="shared" si="109"/>
        <v>76829.919999999998</v>
      </c>
      <c r="AC287" s="375">
        <f t="shared" si="110"/>
        <v>0</v>
      </c>
      <c r="AD287" s="374">
        <f t="shared" si="111"/>
        <v>3.45</v>
      </c>
      <c r="AE287" s="373">
        <f t="shared" si="112"/>
        <v>6.41</v>
      </c>
      <c r="AF287" s="373">
        <f t="shared" si="113"/>
        <v>9.86</v>
      </c>
      <c r="AG287" s="375">
        <f t="shared" si="114"/>
        <v>0</v>
      </c>
      <c r="AH287" s="374">
        <f t="shared" si="115"/>
        <v>3.21</v>
      </c>
      <c r="AI287" s="373">
        <f t="shared" si="116"/>
        <v>5.96</v>
      </c>
      <c r="AJ287" s="373">
        <f t="shared" si="117"/>
        <v>9.17</v>
      </c>
      <c r="AK287" s="422">
        <f t="shared" si="119"/>
        <v>0.8</v>
      </c>
      <c r="AL287" s="422">
        <f t="shared" si="120"/>
        <v>1.49</v>
      </c>
    </row>
    <row r="288" spans="1:38" x14ac:dyDescent="0.25">
      <c r="A288" s="313">
        <v>1003959</v>
      </c>
      <c r="B288" s="313">
        <v>4409</v>
      </c>
      <c r="C288" s="297">
        <f>INDEX('Final Comp Values'!C:C,MATCH(B288,'Final Comp Values'!B:B,0))</f>
        <v>675596</v>
      </c>
      <c r="D288" s="314" t="s">
        <v>1021</v>
      </c>
      <c r="E288" s="346" t="str">
        <f>INDEX('Final Comp Values'!U:U,MATCH($C288,'Final Comp Values'!$C:$C,0))</f>
        <v/>
      </c>
      <c r="F288" s="346">
        <f>INDEX('Final Comp Values'!V:V,MATCH($C288,'Final Comp Values'!$C:$C,0))</f>
        <v>2.685303602666209E-3</v>
      </c>
      <c r="G288" s="370">
        <f t="shared" si="102"/>
        <v>0</v>
      </c>
      <c r="H288" s="370">
        <f t="shared" si="103"/>
        <v>0</v>
      </c>
      <c r="I288" s="372">
        <v>0</v>
      </c>
      <c r="J288" s="370">
        <f>+I288*2</f>
        <v>0</v>
      </c>
      <c r="K288" s="371">
        <f t="shared" si="118"/>
        <v>0</v>
      </c>
      <c r="L288" s="371">
        <f t="shared" si="123"/>
        <v>22546.240000000002</v>
      </c>
      <c r="M288" s="371">
        <f t="shared" si="123"/>
        <v>22546.240000000002</v>
      </c>
      <c r="N288" s="371">
        <f t="shared" si="123"/>
        <v>22546.240000000002</v>
      </c>
      <c r="O288" s="371">
        <f t="shared" si="123"/>
        <v>22546.240000000002</v>
      </c>
      <c r="P288" s="371">
        <f t="shared" si="104"/>
        <v>90184.95</v>
      </c>
      <c r="Q288" s="371">
        <f t="shared" si="124"/>
        <v>41871.589999999997</v>
      </c>
      <c r="R288" s="371">
        <f t="shared" si="124"/>
        <v>41871.589999999997</v>
      </c>
      <c r="S288" s="371">
        <f t="shared" si="124"/>
        <v>41871.589999999997</v>
      </c>
      <c r="T288" s="371">
        <f t="shared" si="124"/>
        <v>41871.589999999997</v>
      </c>
      <c r="U288" s="371">
        <f t="shared" si="105"/>
        <v>167486.34</v>
      </c>
      <c r="V288" s="370">
        <f t="shared" si="106"/>
        <v>257671.28999999998</v>
      </c>
      <c r="W288" s="369" t="s">
        <v>14870</v>
      </c>
      <c r="X288" s="369" t="s">
        <v>940</v>
      </c>
      <c r="Y288" s="270">
        <v>19767.512521458313</v>
      </c>
      <c r="Z288" s="377">
        <f t="shared" si="107"/>
        <v>0</v>
      </c>
      <c r="AA288" s="376">
        <f t="shared" si="108"/>
        <v>96973.06</v>
      </c>
      <c r="AB288" s="376">
        <f t="shared" si="109"/>
        <v>180092.84</v>
      </c>
      <c r="AC288" s="375">
        <f t="shared" si="110"/>
        <v>0</v>
      </c>
      <c r="AD288" s="374">
        <f t="shared" si="111"/>
        <v>4.91</v>
      </c>
      <c r="AE288" s="373">
        <f t="shared" si="112"/>
        <v>9.11</v>
      </c>
      <c r="AF288" s="373">
        <f t="shared" si="113"/>
        <v>14.02</v>
      </c>
      <c r="AG288" s="375">
        <f t="shared" si="114"/>
        <v>0</v>
      </c>
      <c r="AH288" s="374">
        <f t="shared" si="115"/>
        <v>4.5599999999999996</v>
      </c>
      <c r="AI288" s="373">
        <f t="shared" si="116"/>
        <v>8.4700000000000006</v>
      </c>
      <c r="AJ288" s="373">
        <f t="shared" si="117"/>
        <v>13.030000000000001</v>
      </c>
      <c r="AK288" s="422">
        <f t="shared" si="119"/>
        <v>1.1399999999999999</v>
      </c>
      <c r="AL288" s="422">
        <f t="shared" si="120"/>
        <v>2.12</v>
      </c>
    </row>
    <row r="289" spans="1:38" x14ac:dyDescent="0.25">
      <c r="A289" s="297">
        <v>409501</v>
      </c>
      <c r="B289" s="297">
        <v>4095</v>
      </c>
      <c r="C289" s="297">
        <f>INDEX('Final Comp Values'!C:C,MATCH(B289,'Final Comp Values'!B:B,0))</f>
        <v>675599</v>
      </c>
      <c r="D289" s="299" t="s">
        <v>915</v>
      </c>
      <c r="E289" s="346">
        <f>INDEX('Final Comp Values'!U:U,MATCH($C289,'Final Comp Values'!$C:$C,0))</f>
        <v>7.113679487133586E-4</v>
      </c>
      <c r="F289" s="346">
        <f>INDEX('Final Comp Values'!V:V,MATCH($C289,'Final Comp Values'!$C:$C,0))</f>
        <v>5.4252171663964576E-4</v>
      </c>
      <c r="G289" s="370">
        <f t="shared" si="102"/>
        <v>146299.59087577398</v>
      </c>
      <c r="H289" s="370">
        <f t="shared" si="103"/>
        <v>73149.795400000003</v>
      </c>
      <c r="I289" s="372">
        <v>70066</v>
      </c>
      <c r="J289" s="372">
        <v>70066</v>
      </c>
      <c r="K289" s="371">
        <f t="shared" si="118"/>
        <v>67130.391071579143</v>
      </c>
      <c r="L289" s="371">
        <f t="shared" si="123"/>
        <v>4555.1000000000004</v>
      </c>
      <c r="M289" s="371">
        <f t="shared" si="123"/>
        <v>4555.1000000000004</v>
      </c>
      <c r="N289" s="371">
        <f t="shared" si="123"/>
        <v>4555.1000000000004</v>
      </c>
      <c r="O289" s="371">
        <f t="shared" si="123"/>
        <v>4555.1000000000004</v>
      </c>
      <c r="P289" s="371">
        <f t="shared" si="104"/>
        <v>18220.400000000001</v>
      </c>
      <c r="Q289" s="371">
        <f t="shared" si="124"/>
        <v>8459.4699999999993</v>
      </c>
      <c r="R289" s="371">
        <f t="shared" si="124"/>
        <v>8459.4699999999993</v>
      </c>
      <c r="S289" s="371">
        <f t="shared" si="124"/>
        <v>8459.4699999999993</v>
      </c>
      <c r="T289" s="371">
        <f t="shared" si="124"/>
        <v>8459.4699999999993</v>
      </c>
      <c r="U289" s="371">
        <f t="shared" si="105"/>
        <v>33837.879999999997</v>
      </c>
      <c r="V289" s="370">
        <f t="shared" si="106"/>
        <v>119188.67107157916</v>
      </c>
      <c r="W289" s="369" t="s">
        <v>14935</v>
      </c>
      <c r="X289" s="369" t="s">
        <v>913</v>
      </c>
      <c r="Y289" s="270">
        <v>30550.305097874538</v>
      </c>
      <c r="Z289" s="377">
        <f t="shared" si="107"/>
        <v>72183.22</v>
      </c>
      <c r="AA289" s="376">
        <f t="shared" si="108"/>
        <v>19591.830000000002</v>
      </c>
      <c r="AB289" s="376">
        <f t="shared" si="109"/>
        <v>36384.82</v>
      </c>
      <c r="AC289" s="375">
        <f t="shared" si="110"/>
        <v>2.36</v>
      </c>
      <c r="AD289" s="374">
        <f t="shared" si="111"/>
        <v>0.64</v>
      </c>
      <c r="AE289" s="373">
        <f t="shared" si="112"/>
        <v>1.19</v>
      </c>
      <c r="AF289" s="373">
        <f t="shared" si="113"/>
        <v>4.1899999999999995</v>
      </c>
      <c r="AG289" s="375">
        <f t="shared" si="114"/>
        <v>2.2000000000000002</v>
      </c>
      <c r="AH289" s="374">
        <f t="shared" si="115"/>
        <v>0.6</v>
      </c>
      <c r="AI289" s="373">
        <f t="shared" si="116"/>
        <v>1.1100000000000001</v>
      </c>
      <c r="AJ289" s="373">
        <f t="shared" si="117"/>
        <v>3.91</v>
      </c>
      <c r="AK289" s="422">
        <f t="shared" si="119"/>
        <v>0.15</v>
      </c>
      <c r="AL289" s="422">
        <f t="shared" si="120"/>
        <v>0.28000000000000003</v>
      </c>
    </row>
    <row r="290" spans="1:38" x14ac:dyDescent="0.25">
      <c r="A290" s="297">
        <v>1026050</v>
      </c>
      <c r="B290" s="297">
        <v>4798</v>
      </c>
      <c r="C290" s="297">
        <f>INDEX('Final Comp Values'!C:C,MATCH(B290,'Final Comp Values'!B:B,0))</f>
        <v>675603</v>
      </c>
      <c r="D290" s="299" t="s">
        <v>915</v>
      </c>
      <c r="E290" s="346">
        <f>INDEX('Final Comp Values'!U:U,MATCH($C290,'Final Comp Values'!$C:$C,0))</f>
        <v>1.512366777462451E-3</v>
      </c>
      <c r="F290" s="346">
        <f>INDEX('Final Comp Values'!V:V,MATCH($C290,'Final Comp Values'!$C:$C,0))</f>
        <v>1.1534000397146235E-3</v>
      </c>
      <c r="G290" s="370">
        <f t="shared" si="102"/>
        <v>311032.62551687454</v>
      </c>
      <c r="H290" s="370">
        <f t="shared" si="103"/>
        <v>155516.31280000001</v>
      </c>
      <c r="I290" s="372">
        <v>148959.31</v>
      </c>
      <c r="J290" s="372">
        <v>148959.31</v>
      </c>
      <c r="K290" s="371">
        <f t="shared" si="118"/>
        <v>142719.07161173975</v>
      </c>
      <c r="L290" s="371">
        <f t="shared" si="123"/>
        <v>9684.1299999999992</v>
      </c>
      <c r="M290" s="371">
        <f t="shared" si="123"/>
        <v>9684.1299999999992</v>
      </c>
      <c r="N290" s="371">
        <f t="shared" si="123"/>
        <v>9684.1299999999992</v>
      </c>
      <c r="O290" s="371">
        <f t="shared" si="123"/>
        <v>9684.1299999999992</v>
      </c>
      <c r="P290" s="371">
        <f t="shared" si="104"/>
        <v>38736.519999999997</v>
      </c>
      <c r="Q290" s="371">
        <f t="shared" si="124"/>
        <v>17984.82</v>
      </c>
      <c r="R290" s="371">
        <f t="shared" si="124"/>
        <v>17984.82</v>
      </c>
      <c r="S290" s="371">
        <f t="shared" si="124"/>
        <v>17984.82</v>
      </c>
      <c r="T290" s="371">
        <f t="shared" si="124"/>
        <v>17984.82</v>
      </c>
      <c r="U290" s="371">
        <f t="shared" si="105"/>
        <v>71939.259999999995</v>
      </c>
      <c r="V290" s="370">
        <f t="shared" si="106"/>
        <v>253394.85161173972</v>
      </c>
      <c r="W290" s="369" t="s">
        <v>14892</v>
      </c>
      <c r="X290" s="369" t="s">
        <v>939</v>
      </c>
      <c r="Y290" s="270">
        <v>37020.787783372318</v>
      </c>
      <c r="Z290" s="377">
        <f t="shared" si="107"/>
        <v>153461.37</v>
      </c>
      <c r="AA290" s="376">
        <f t="shared" si="108"/>
        <v>41652.17</v>
      </c>
      <c r="AB290" s="376">
        <f t="shared" si="109"/>
        <v>77354.039999999994</v>
      </c>
      <c r="AC290" s="375">
        <f t="shared" si="110"/>
        <v>4.1500000000000004</v>
      </c>
      <c r="AD290" s="374">
        <f t="shared" si="111"/>
        <v>1.1299999999999999</v>
      </c>
      <c r="AE290" s="373">
        <f t="shared" si="112"/>
        <v>2.09</v>
      </c>
      <c r="AF290" s="373">
        <f t="shared" si="113"/>
        <v>7.37</v>
      </c>
      <c r="AG290" s="375">
        <f t="shared" si="114"/>
        <v>3.86</v>
      </c>
      <c r="AH290" s="374">
        <f t="shared" si="115"/>
        <v>1.05</v>
      </c>
      <c r="AI290" s="373">
        <f t="shared" si="116"/>
        <v>1.94</v>
      </c>
      <c r="AJ290" s="373">
        <f t="shared" si="117"/>
        <v>6.85</v>
      </c>
      <c r="AK290" s="422">
        <f t="shared" si="119"/>
        <v>0.26</v>
      </c>
      <c r="AL290" s="422">
        <f t="shared" si="120"/>
        <v>0.49</v>
      </c>
    </row>
    <row r="291" spans="1:38" x14ac:dyDescent="0.25">
      <c r="A291" s="313">
        <v>1027448</v>
      </c>
      <c r="B291" s="313">
        <v>5358</v>
      </c>
      <c r="C291" s="297">
        <f>INDEX('Final Comp Values'!C:C,MATCH(B291,'Final Comp Values'!B:B,0))</f>
        <v>675606</v>
      </c>
      <c r="D291" s="314" t="s">
        <v>1021</v>
      </c>
      <c r="E291" s="346" t="str">
        <f>INDEX('Final Comp Values'!U:U,MATCH($C291,'Final Comp Values'!$C:$C,0))</f>
        <v/>
      </c>
      <c r="F291" s="346">
        <f>INDEX('Final Comp Values'!V:V,MATCH($C291,'Final Comp Values'!$C:$C,0))</f>
        <v>3.3253700083788629E-3</v>
      </c>
      <c r="G291" s="370">
        <f t="shared" si="102"/>
        <v>0</v>
      </c>
      <c r="H291" s="370">
        <f t="shared" si="103"/>
        <v>0</v>
      </c>
      <c r="I291" s="372">
        <v>0</v>
      </c>
      <c r="J291" s="370">
        <f>+I291*2</f>
        <v>0</v>
      </c>
      <c r="K291" s="371">
        <f t="shared" si="118"/>
        <v>0</v>
      </c>
      <c r="L291" s="371">
        <f t="shared" si="123"/>
        <v>27920.34</v>
      </c>
      <c r="M291" s="371">
        <f t="shared" si="123"/>
        <v>27920.34</v>
      </c>
      <c r="N291" s="371">
        <f t="shared" si="123"/>
        <v>27920.34</v>
      </c>
      <c r="O291" s="371">
        <f t="shared" si="123"/>
        <v>27920.34</v>
      </c>
      <c r="P291" s="371">
        <f t="shared" si="104"/>
        <v>111681.35</v>
      </c>
      <c r="Q291" s="371">
        <f t="shared" si="124"/>
        <v>51852.06</v>
      </c>
      <c r="R291" s="371">
        <f t="shared" si="124"/>
        <v>51852.06</v>
      </c>
      <c r="S291" s="371">
        <f t="shared" si="124"/>
        <v>51852.06</v>
      </c>
      <c r="T291" s="371">
        <f t="shared" si="124"/>
        <v>51852.06</v>
      </c>
      <c r="U291" s="371">
        <f t="shared" si="105"/>
        <v>207408.22</v>
      </c>
      <c r="V291" s="370">
        <f t="shared" si="106"/>
        <v>319089.57</v>
      </c>
      <c r="W291" s="369" t="s">
        <v>14880</v>
      </c>
      <c r="X291" s="369" t="s">
        <v>1003</v>
      </c>
      <c r="Y291" s="270">
        <v>17703.638711784723</v>
      </c>
      <c r="Z291" s="377">
        <f t="shared" si="107"/>
        <v>0</v>
      </c>
      <c r="AA291" s="376">
        <f t="shared" si="108"/>
        <v>120087.47</v>
      </c>
      <c r="AB291" s="376">
        <f t="shared" si="109"/>
        <v>223019.59</v>
      </c>
      <c r="AC291" s="375">
        <f t="shared" si="110"/>
        <v>0</v>
      </c>
      <c r="AD291" s="374">
        <f t="shared" si="111"/>
        <v>6.78</v>
      </c>
      <c r="AE291" s="373">
        <f t="shared" si="112"/>
        <v>12.6</v>
      </c>
      <c r="AF291" s="373">
        <f t="shared" si="113"/>
        <v>19.38</v>
      </c>
      <c r="AG291" s="375">
        <f t="shared" si="114"/>
        <v>0</v>
      </c>
      <c r="AH291" s="374">
        <f t="shared" si="115"/>
        <v>6.31</v>
      </c>
      <c r="AI291" s="373">
        <f t="shared" si="116"/>
        <v>11.72</v>
      </c>
      <c r="AJ291" s="373">
        <f t="shared" si="117"/>
        <v>18.03</v>
      </c>
      <c r="AK291" s="422">
        <f t="shared" si="119"/>
        <v>1.58</v>
      </c>
      <c r="AL291" s="422">
        <f t="shared" si="120"/>
        <v>2.93</v>
      </c>
    </row>
    <row r="292" spans="1:38" x14ac:dyDescent="0.25">
      <c r="A292" s="297">
        <v>1026700</v>
      </c>
      <c r="B292" s="297">
        <v>5367</v>
      </c>
      <c r="C292" s="297">
        <f>INDEX('Final Comp Values'!C:C,MATCH(B292,'Final Comp Values'!B:B,0))</f>
        <v>675612</v>
      </c>
      <c r="D292" s="299" t="s">
        <v>915</v>
      </c>
      <c r="E292" s="346">
        <f>INDEX('Final Comp Values'!U:U,MATCH($C292,'Final Comp Values'!$C:$C,0))</f>
        <v>4.1077116261004631E-3</v>
      </c>
      <c r="F292" s="346">
        <f>INDEX('Final Comp Values'!V:V,MATCH($C292,'Final Comp Values'!$C:$C,0))</f>
        <v>3.1327286629702E-3</v>
      </c>
      <c r="G292" s="370">
        <f t="shared" si="102"/>
        <v>844790.0013222408</v>
      </c>
      <c r="H292" s="370">
        <f t="shared" si="103"/>
        <v>422395.00069999998</v>
      </c>
      <c r="I292" s="372">
        <v>404586</v>
      </c>
      <c r="J292" s="372">
        <v>404586</v>
      </c>
      <c r="K292" s="371">
        <f t="shared" si="118"/>
        <v>387636.64903394331</v>
      </c>
      <c r="L292" s="371">
        <f t="shared" si="123"/>
        <v>26302.89</v>
      </c>
      <c r="M292" s="371">
        <f t="shared" si="123"/>
        <v>26302.89</v>
      </c>
      <c r="N292" s="371">
        <f t="shared" si="123"/>
        <v>26302.89</v>
      </c>
      <c r="O292" s="371">
        <f t="shared" si="123"/>
        <v>26302.89</v>
      </c>
      <c r="P292" s="371">
        <f t="shared" si="104"/>
        <v>105211.56</v>
      </c>
      <c r="Q292" s="371">
        <f t="shared" si="124"/>
        <v>48848.23</v>
      </c>
      <c r="R292" s="371">
        <f t="shared" si="124"/>
        <v>48848.23</v>
      </c>
      <c r="S292" s="371">
        <f t="shared" si="124"/>
        <v>48848.23</v>
      </c>
      <c r="T292" s="371">
        <f t="shared" si="124"/>
        <v>48848.23</v>
      </c>
      <c r="U292" s="371">
        <f t="shared" si="105"/>
        <v>195392.9</v>
      </c>
      <c r="V292" s="370">
        <f t="shared" si="106"/>
        <v>688241.10903394327</v>
      </c>
      <c r="W292" s="369" t="s">
        <v>14892</v>
      </c>
      <c r="X292" s="369" t="s">
        <v>930</v>
      </c>
      <c r="Y292" s="270">
        <v>46984.658324669057</v>
      </c>
      <c r="Z292" s="377">
        <f t="shared" si="107"/>
        <v>416813.6</v>
      </c>
      <c r="AA292" s="376">
        <f t="shared" si="108"/>
        <v>113130.71</v>
      </c>
      <c r="AB292" s="376">
        <f t="shared" si="109"/>
        <v>210099.89</v>
      </c>
      <c r="AC292" s="375">
        <f t="shared" si="110"/>
        <v>8.8699999999999992</v>
      </c>
      <c r="AD292" s="374">
        <f t="shared" si="111"/>
        <v>2.41</v>
      </c>
      <c r="AE292" s="373">
        <f t="shared" si="112"/>
        <v>4.47</v>
      </c>
      <c r="AF292" s="373">
        <f t="shared" si="113"/>
        <v>15.75</v>
      </c>
      <c r="AG292" s="375">
        <f t="shared" si="114"/>
        <v>8.25</v>
      </c>
      <c r="AH292" s="374">
        <f t="shared" si="115"/>
        <v>2.2400000000000002</v>
      </c>
      <c r="AI292" s="373">
        <f t="shared" si="116"/>
        <v>4.16</v>
      </c>
      <c r="AJ292" s="373">
        <f t="shared" si="117"/>
        <v>14.65</v>
      </c>
      <c r="AK292" s="422">
        <f t="shared" si="119"/>
        <v>0.56000000000000005</v>
      </c>
      <c r="AL292" s="422">
        <f t="shared" si="120"/>
        <v>1.04</v>
      </c>
    </row>
    <row r="293" spans="1:38" x14ac:dyDescent="0.25">
      <c r="A293" s="311">
        <v>1019722</v>
      </c>
      <c r="B293" s="311">
        <v>5058</v>
      </c>
      <c r="C293" s="297">
        <f>INDEX('Final Comp Values'!C:C,MATCH(B293,'Final Comp Values'!B:B,0))</f>
        <v>675615</v>
      </c>
      <c r="D293" s="312" t="s">
        <v>1021</v>
      </c>
      <c r="E293" s="346" t="str">
        <f>INDEX('Final Comp Values'!U:U,MATCH($C293,'Final Comp Values'!$C:$C,0))</f>
        <v/>
      </c>
      <c r="F293" s="346">
        <f>INDEX('Final Comp Values'!V:V,MATCH($C293,'Final Comp Values'!$C:$C,0))</f>
        <v>1.9282965561922846E-3</v>
      </c>
      <c r="G293" s="370">
        <f t="shared" si="102"/>
        <v>0</v>
      </c>
      <c r="H293" s="370">
        <f t="shared" si="103"/>
        <v>0</v>
      </c>
      <c r="I293" s="372">
        <v>0</v>
      </c>
      <c r="J293" s="370">
        <f>+I293*2</f>
        <v>0</v>
      </c>
      <c r="K293" s="371">
        <f t="shared" si="118"/>
        <v>0</v>
      </c>
      <c r="L293" s="371">
        <f t="shared" si="123"/>
        <v>16190.29</v>
      </c>
      <c r="M293" s="371">
        <f t="shared" si="123"/>
        <v>16190.29</v>
      </c>
      <c r="N293" s="371">
        <f t="shared" si="123"/>
        <v>16190.29</v>
      </c>
      <c r="O293" s="371">
        <f t="shared" si="123"/>
        <v>16190.29</v>
      </c>
      <c r="P293" s="371">
        <f t="shared" si="104"/>
        <v>64761.14</v>
      </c>
      <c r="Q293" s="371">
        <f t="shared" si="124"/>
        <v>30067.67</v>
      </c>
      <c r="R293" s="371">
        <f t="shared" si="124"/>
        <v>30067.67</v>
      </c>
      <c r="S293" s="371">
        <f t="shared" si="124"/>
        <v>30067.67</v>
      </c>
      <c r="T293" s="371">
        <f t="shared" si="124"/>
        <v>30067.67</v>
      </c>
      <c r="U293" s="371">
        <f t="shared" si="105"/>
        <v>120270.69</v>
      </c>
      <c r="V293" s="370">
        <f t="shared" si="106"/>
        <v>185031.83000000002</v>
      </c>
      <c r="W293" s="369" t="s">
        <v>14875</v>
      </c>
      <c r="X293" s="369" t="s">
        <v>920</v>
      </c>
      <c r="Y293" s="270">
        <v>27007.378265823281</v>
      </c>
      <c r="Z293" s="377">
        <f t="shared" si="107"/>
        <v>0</v>
      </c>
      <c r="AA293" s="376">
        <f t="shared" si="108"/>
        <v>69635.63</v>
      </c>
      <c r="AB293" s="376">
        <f t="shared" si="109"/>
        <v>129323.32</v>
      </c>
      <c r="AC293" s="375">
        <f t="shared" si="110"/>
        <v>0</v>
      </c>
      <c r="AD293" s="374">
        <f t="shared" si="111"/>
        <v>2.58</v>
      </c>
      <c r="AE293" s="373">
        <f t="shared" si="112"/>
        <v>4.79</v>
      </c>
      <c r="AF293" s="373">
        <f t="shared" si="113"/>
        <v>7.37</v>
      </c>
      <c r="AG293" s="375">
        <f t="shared" si="114"/>
        <v>0</v>
      </c>
      <c r="AH293" s="374">
        <f t="shared" si="115"/>
        <v>2.4</v>
      </c>
      <c r="AI293" s="373">
        <f t="shared" si="116"/>
        <v>4.45</v>
      </c>
      <c r="AJ293" s="373">
        <f t="shared" si="117"/>
        <v>6.85</v>
      </c>
      <c r="AK293" s="422">
        <f t="shared" si="119"/>
        <v>0.6</v>
      </c>
      <c r="AL293" s="422">
        <f t="shared" si="120"/>
        <v>1.1100000000000001</v>
      </c>
    </row>
    <row r="294" spans="1:38" x14ac:dyDescent="0.25">
      <c r="A294" s="297">
        <v>1026716</v>
      </c>
      <c r="B294" s="297">
        <v>4538</v>
      </c>
      <c r="C294" s="297">
        <f>INDEX('Final Comp Values'!C:C,MATCH(B294,'Final Comp Values'!B:B,0))</f>
        <v>675619</v>
      </c>
      <c r="D294" s="299" t="s">
        <v>915</v>
      </c>
      <c r="E294" s="346">
        <f>INDEX('Final Comp Values'!U:U,MATCH($C294,'Final Comp Values'!$C:$C,0))</f>
        <v>2.0008921112109343E-3</v>
      </c>
      <c r="F294" s="346">
        <f>INDEX('Final Comp Values'!V:V,MATCH($C294,'Final Comp Values'!$C:$C,0))</f>
        <v>1.5259717913187676E-3</v>
      </c>
      <c r="G294" s="370">
        <f t="shared" si="102"/>
        <v>411502.51116342744</v>
      </c>
      <c r="H294" s="370">
        <f t="shared" si="103"/>
        <v>205751.2556</v>
      </c>
      <c r="I294" s="372">
        <v>197076.2</v>
      </c>
      <c r="J294" s="372">
        <v>197076.2</v>
      </c>
      <c r="K294" s="371">
        <f t="shared" si="118"/>
        <v>188820.24437644624</v>
      </c>
      <c r="L294" s="371">
        <f t="shared" si="123"/>
        <v>12812.3</v>
      </c>
      <c r="M294" s="371">
        <f t="shared" si="123"/>
        <v>12812.3</v>
      </c>
      <c r="N294" s="371">
        <f t="shared" si="123"/>
        <v>12812.3</v>
      </c>
      <c r="O294" s="371">
        <f t="shared" si="123"/>
        <v>12812.3</v>
      </c>
      <c r="P294" s="371">
        <f t="shared" si="104"/>
        <v>51249.21</v>
      </c>
      <c r="Q294" s="371">
        <f t="shared" si="124"/>
        <v>23794.28</v>
      </c>
      <c r="R294" s="371">
        <f t="shared" si="124"/>
        <v>23794.28</v>
      </c>
      <c r="S294" s="371">
        <f t="shared" si="124"/>
        <v>23794.28</v>
      </c>
      <c r="T294" s="371">
        <f t="shared" si="124"/>
        <v>23794.28</v>
      </c>
      <c r="U294" s="371">
        <f t="shared" si="105"/>
        <v>95177.11</v>
      </c>
      <c r="V294" s="370">
        <f t="shared" si="106"/>
        <v>335246.56437644624</v>
      </c>
      <c r="W294" s="369" t="s">
        <v>14969</v>
      </c>
      <c r="X294" s="369" t="s">
        <v>940</v>
      </c>
      <c r="Y294" s="270">
        <v>19767.512521458313</v>
      </c>
      <c r="Z294" s="377">
        <f t="shared" si="107"/>
        <v>203032.52</v>
      </c>
      <c r="AA294" s="376">
        <f t="shared" si="108"/>
        <v>55106.68</v>
      </c>
      <c r="AB294" s="376">
        <f t="shared" si="109"/>
        <v>102340.98</v>
      </c>
      <c r="AC294" s="375">
        <f t="shared" si="110"/>
        <v>10.27</v>
      </c>
      <c r="AD294" s="374">
        <f t="shared" si="111"/>
        <v>2.79</v>
      </c>
      <c r="AE294" s="373">
        <f t="shared" si="112"/>
        <v>5.18</v>
      </c>
      <c r="AF294" s="373">
        <f t="shared" si="113"/>
        <v>18.239999999999998</v>
      </c>
      <c r="AG294" s="375">
        <f t="shared" si="114"/>
        <v>9.5500000000000007</v>
      </c>
      <c r="AH294" s="374">
        <f t="shared" si="115"/>
        <v>2.59</v>
      </c>
      <c r="AI294" s="373">
        <f t="shared" si="116"/>
        <v>4.8099999999999996</v>
      </c>
      <c r="AJ294" s="373">
        <f t="shared" si="117"/>
        <v>16.95</v>
      </c>
      <c r="AK294" s="422">
        <f t="shared" si="119"/>
        <v>0.65</v>
      </c>
      <c r="AL294" s="422">
        <f t="shared" si="120"/>
        <v>1.2</v>
      </c>
    </row>
    <row r="295" spans="1:38" x14ac:dyDescent="0.25">
      <c r="A295" s="297">
        <v>1026056</v>
      </c>
      <c r="B295" s="297">
        <v>274</v>
      </c>
      <c r="C295" s="297">
        <f>INDEX('Final Comp Values'!C:C,MATCH(B295,'Final Comp Values'!B:B,0))</f>
        <v>675622</v>
      </c>
      <c r="D295" s="299" t="s">
        <v>915</v>
      </c>
      <c r="E295" s="346">
        <f>INDEX('Final Comp Values'!U:U,MATCH($C295,'Final Comp Values'!$C:$C,0))</f>
        <v>4.587224488440394E-3</v>
      </c>
      <c r="F295" s="346">
        <f>INDEX('Final Comp Values'!V:V,MATCH($C295,'Final Comp Values'!$C:$C,0))</f>
        <v>3.4984270918886977E-3</v>
      </c>
      <c r="G295" s="370">
        <f t="shared" si="102"/>
        <v>943406.38642489712</v>
      </c>
      <c r="H295" s="370">
        <f t="shared" si="103"/>
        <v>471703.19319999998</v>
      </c>
      <c r="I295" s="372">
        <v>451815</v>
      </c>
      <c r="J295" s="372">
        <v>451815</v>
      </c>
      <c r="K295" s="371">
        <f t="shared" si="118"/>
        <v>432887.33263720834</v>
      </c>
      <c r="L295" s="371">
        <f t="shared" si="123"/>
        <v>29373.35</v>
      </c>
      <c r="M295" s="371">
        <f t="shared" si="123"/>
        <v>29373.35</v>
      </c>
      <c r="N295" s="371">
        <f t="shared" si="123"/>
        <v>29373.35</v>
      </c>
      <c r="O295" s="371">
        <f t="shared" si="123"/>
        <v>29373.35</v>
      </c>
      <c r="P295" s="371">
        <f t="shared" si="104"/>
        <v>117493.41</v>
      </c>
      <c r="Q295" s="371">
        <f t="shared" si="124"/>
        <v>54550.51</v>
      </c>
      <c r="R295" s="371">
        <f t="shared" si="124"/>
        <v>54550.51</v>
      </c>
      <c r="S295" s="371">
        <f t="shared" si="124"/>
        <v>54550.51</v>
      </c>
      <c r="T295" s="371">
        <f t="shared" si="124"/>
        <v>54550.51</v>
      </c>
      <c r="U295" s="371">
        <f t="shared" si="105"/>
        <v>218202.05</v>
      </c>
      <c r="V295" s="370">
        <f t="shared" si="106"/>
        <v>768582.79263720824</v>
      </c>
      <c r="W295" s="369" t="s">
        <v>14877</v>
      </c>
      <c r="X295" s="369" t="s">
        <v>937</v>
      </c>
      <c r="Y295" s="270">
        <v>35034.628533077281</v>
      </c>
      <c r="Z295" s="377">
        <f t="shared" si="107"/>
        <v>465470.25</v>
      </c>
      <c r="AA295" s="376">
        <f t="shared" si="108"/>
        <v>126337</v>
      </c>
      <c r="AB295" s="376">
        <f t="shared" si="109"/>
        <v>234625.86</v>
      </c>
      <c r="AC295" s="375">
        <f t="shared" si="110"/>
        <v>13.29</v>
      </c>
      <c r="AD295" s="374">
        <f t="shared" si="111"/>
        <v>3.61</v>
      </c>
      <c r="AE295" s="373">
        <f t="shared" si="112"/>
        <v>6.7</v>
      </c>
      <c r="AF295" s="373">
        <f t="shared" si="113"/>
        <v>23.599999999999998</v>
      </c>
      <c r="AG295" s="375">
        <f t="shared" si="114"/>
        <v>12.36</v>
      </c>
      <c r="AH295" s="374">
        <f t="shared" si="115"/>
        <v>3.35</v>
      </c>
      <c r="AI295" s="373">
        <f t="shared" si="116"/>
        <v>6.23</v>
      </c>
      <c r="AJ295" s="373">
        <f t="shared" si="117"/>
        <v>21.939999999999998</v>
      </c>
      <c r="AK295" s="422">
        <f t="shared" si="119"/>
        <v>0.84</v>
      </c>
      <c r="AL295" s="422">
        <f t="shared" si="120"/>
        <v>1.56</v>
      </c>
    </row>
    <row r="296" spans="1:38" x14ac:dyDescent="0.25">
      <c r="A296" s="297">
        <v>1021255</v>
      </c>
      <c r="B296" s="297">
        <v>4428</v>
      </c>
      <c r="C296" s="297">
        <f>INDEX('Final Comp Values'!C:C,MATCH(B296,'Final Comp Values'!B:B,0))</f>
        <v>675624</v>
      </c>
      <c r="D296" s="299" t="s">
        <v>915</v>
      </c>
      <c r="E296" s="346">
        <f>INDEX('Final Comp Values'!U:U,MATCH($C296,'Final Comp Values'!$C:$C,0))</f>
        <v>2.072991882479348E-3</v>
      </c>
      <c r="F296" s="346">
        <f>INDEX('Final Comp Values'!V:V,MATCH($C296,'Final Comp Values'!$C:$C,0))</f>
        <v>1.580958372803938E-3</v>
      </c>
      <c r="G296" s="370">
        <f t="shared" si="102"/>
        <v>426330.51551459916</v>
      </c>
      <c r="H296" s="370">
        <f t="shared" si="103"/>
        <v>213165.25779999999</v>
      </c>
      <c r="I296" s="372">
        <v>204177.61</v>
      </c>
      <c r="J296" s="372">
        <v>204177.61</v>
      </c>
      <c r="K296" s="371">
        <f t="shared" si="118"/>
        <v>195624.15766797733</v>
      </c>
      <c r="L296" s="371">
        <f t="shared" si="123"/>
        <v>13273.98</v>
      </c>
      <c r="M296" s="371">
        <f t="shared" si="123"/>
        <v>13273.98</v>
      </c>
      <c r="N296" s="371">
        <f t="shared" si="123"/>
        <v>13273.98</v>
      </c>
      <c r="O296" s="371">
        <f t="shared" si="123"/>
        <v>13273.98</v>
      </c>
      <c r="P296" s="371">
        <f t="shared" si="104"/>
        <v>53095.92</v>
      </c>
      <c r="Q296" s="371">
        <f t="shared" si="124"/>
        <v>24651.68</v>
      </c>
      <c r="R296" s="371">
        <f t="shared" si="124"/>
        <v>24651.68</v>
      </c>
      <c r="S296" s="371">
        <f t="shared" si="124"/>
        <v>24651.68</v>
      </c>
      <c r="T296" s="371">
        <f t="shared" si="124"/>
        <v>24651.68</v>
      </c>
      <c r="U296" s="371">
        <f t="shared" si="105"/>
        <v>98606.7</v>
      </c>
      <c r="V296" s="370">
        <f t="shared" si="106"/>
        <v>347326.77766797732</v>
      </c>
      <c r="W296" s="369" t="s">
        <v>14899</v>
      </c>
      <c r="X296" s="369" t="s">
        <v>939</v>
      </c>
      <c r="Y296" s="270">
        <v>37020.787783372318</v>
      </c>
      <c r="Z296" s="377">
        <f t="shared" si="107"/>
        <v>210348.56</v>
      </c>
      <c r="AA296" s="376">
        <f t="shared" si="108"/>
        <v>57092.39</v>
      </c>
      <c r="AB296" s="376">
        <f t="shared" si="109"/>
        <v>106028.71</v>
      </c>
      <c r="AC296" s="375">
        <f t="shared" si="110"/>
        <v>5.68</v>
      </c>
      <c r="AD296" s="374">
        <f t="shared" si="111"/>
        <v>1.54</v>
      </c>
      <c r="AE296" s="373">
        <f t="shared" si="112"/>
        <v>2.86</v>
      </c>
      <c r="AF296" s="373">
        <f t="shared" si="113"/>
        <v>10.08</v>
      </c>
      <c r="AG296" s="375">
        <f t="shared" si="114"/>
        <v>5.28</v>
      </c>
      <c r="AH296" s="374">
        <f t="shared" si="115"/>
        <v>1.43</v>
      </c>
      <c r="AI296" s="373">
        <f t="shared" si="116"/>
        <v>2.66</v>
      </c>
      <c r="AJ296" s="373">
        <f t="shared" si="117"/>
        <v>9.370000000000001</v>
      </c>
      <c r="AK296" s="422">
        <f t="shared" si="119"/>
        <v>0.36</v>
      </c>
      <c r="AL296" s="422">
        <f t="shared" si="120"/>
        <v>0.67</v>
      </c>
    </row>
    <row r="297" spans="1:38" x14ac:dyDescent="0.25">
      <c r="A297" s="313">
        <v>1027423</v>
      </c>
      <c r="B297" s="313">
        <v>5259</v>
      </c>
      <c r="C297" s="297">
        <f>INDEX('Final Comp Values'!C:C,MATCH(B297,'Final Comp Values'!B:B,0))</f>
        <v>675635</v>
      </c>
      <c r="D297" s="314" t="s">
        <v>1021</v>
      </c>
      <c r="E297" s="346" t="str">
        <f>INDEX('Final Comp Values'!U:U,MATCH($C297,'Final Comp Values'!$C:$C,0))</f>
        <v/>
      </c>
      <c r="F297" s="346">
        <f>INDEX('Final Comp Values'!V:V,MATCH($C297,'Final Comp Values'!$C:$C,0))</f>
        <v>3.0181418998410001E-3</v>
      </c>
      <c r="G297" s="370">
        <f t="shared" si="102"/>
        <v>0</v>
      </c>
      <c r="H297" s="370">
        <f t="shared" si="103"/>
        <v>0</v>
      </c>
      <c r="I297" s="372">
        <v>0</v>
      </c>
      <c r="J297" s="370">
        <f>+I297*2</f>
        <v>0</v>
      </c>
      <c r="K297" s="371">
        <f t="shared" si="118"/>
        <v>0</v>
      </c>
      <c r="L297" s="371">
        <f t="shared" si="123"/>
        <v>25340.799999999999</v>
      </c>
      <c r="M297" s="371">
        <f t="shared" si="123"/>
        <v>25340.799999999999</v>
      </c>
      <c r="N297" s="371">
        <f t="shared" si="123"/>
        <v>25340.799999999999</v>
      </c>
      <c r="O297" s="371">
        <f t="shared" si="123"/>
        <v>25340.799999999999</v>
      </c>
      <c r="P297" s="371">
        <f t="shared" si="104"/>
        <v>101363.2</v>
      </c>
      <c r="Q297" s="371">
        <f t="shared" si="124"/>
        <v>47061.49</v>
      </c>
      <c r="R297" s="371">
        <f t="shared" si="124"/>
        <v>47061.49</v>
      </c>
      <c r="S297" s="371">
        <f t="shared" si="124"/>
        <v>47061.49</v>
      </c>
      <c r="T297" s="371">
        <f t="shared" si="124"/>
        <v>47061.49</v>
      </c>
      <c r="U297" s="371">
        <f t="shared" si="105"/>
        <v>188245.95</v>
      </c>
      <c r="V297" s="370">
        <f t="shared" si="106"/>
        <v>289609.15000000002</v>
      </c>
      <c r="W297" s="369" t="s">
        <v>14880</v>
      </c>
      <c r="X297" s="369" t="s">
        <v>1003</v>
      </c>
      <c r="Y297" s="270">
        <v>17703.638711784723</v>
      </c>
      <c r="Z297" s="377">
        <f t="shared" si="107"/>
        <v>0</v>
      </c>
      <c r="AA297" s="376">
        <f t="shared" si="108"/>
        <v>108992.69</v>
      </c>
      <c r="AB297" s="376">
        <f t="shared" si="109"/>
        <v>202415</v>
      </c>
      <c r="AC297" s="375">
        <f t="shared" si="110"/>
        <v>0</v>
      </c>
      <c r="AD297" s="374">
        <f t="shared" si="111"/>
        <v>6.16</v>
      </c>
      <c r="AE297" s="373">
        <f t="shared" si="112"/>
        <v>11.43</v>
      </c>
      <c r="AF297" s="373">
        <f t="shared" si="113"/>
        <v>17.59</v>
      </c>
      <c r="AG297" s="375">
        <f t="shared" si="114"/>
        <v>0</v>
      </c>
      <c r="AH297" s="374">
        <f t="shared" si="115"/>
        <v>5.73</v>
      </c>
      <c r="AI297" s="373">
        <f t="shared" si="116"/>
        <v>10.63</v>
      </c>
      <c r="AJ297" s="373">
        <f t="shared" si="117"/>
        <v>16.36</v>
      </c>
      <c r="AK297" s="422">
        <f t="shared" si="119"/>
        <v>1.43</v>
      </c>
      <c r="AL297" s="422">
        <f t="shared" si="120"/>
        <v>2.66</v>
      </c>
    </row>
    <row r="298" spans="1:38" x14ac:dyDescent="0.25">
      <c r="A298" s="297">
        <v>1025772</v>
      </c>
      <c r="B298" s="297">
        <v>4975</v>
      </c>
      <c r="C298" s="297">
        <f>INDEX('Final Comp Values'!C:C,MATCH(B298,'Final Comp Values'!B:B,0))</f>
        <v>675638</v>
      </c>
      <c r="D298" s="299" t="s">
        <v>915</v>
      </c>
      <c r="E298" s="346">
        <f>INDEX('Final Comp Values'!U:U,MATCH($C298,'Final Comp Values'!$C:$C,0))</f>
        <v>4.9266119391542127E-3</v>
      </c>
      <c r="F298" s="346">
        <f>INDEX('Final Comp Values'!V:V,MATCH($C298,'Final Comp Values'!$C:$C,0))</f>
        <v>3.7572594763111873E-3</v>
      </c>
      <c r="G298" s="370">
        <f t="shared" si="102"/>
        <v>1013204.6466327248</v>
      </c>
      <c r="H298" s="370">
        <f t="shared" si="103"/>
        <v>506602.32329999999</v>
      </c>
      <c r="I298" s="372">
        <v>485242.55</v>
      </c>
      <c r="J298" s="372">
        <v>485242.55</v>
      </c>
      <c r="K298" s="371">
        <f t="shared" si="118"/>
        <v>464914.6573605286</v>
      </c>
      <c r="L298" s="371">
        <f t="shared" si="123"/>
        <v>31546.55</v>
      </c>
      <c r="M298" s="371">
        <f t="shared" si="123"/>
        <v>31546.55</v>
      </c>
      <c r="N298" s="371">
        <f t="shared" si="123"/>
        <v>31546.55</v>
      </c>
      <c r="O298" s="371">
        <f t="shared" si="123"/>
        <v>31546.55</v>
      </c>
      <c r="P298" s="371">
        <f t="shared" si="104"/>
        <v>126186.2</v>
      </c>
      <c r="Q298" s="371">
        <f t="shared" si="124"/>
        <v>58586.45</v>
      </c>
      <c r="R298" s="371">
        <f t="shared" si="124"/>
        <v>58586.45</v>
      </c>
      <c r="S298" s="371">
        <f t="shared" si="124"/>
        <v>58586.45</v>
      </c>
      <c r="T298" s="371">
        <f t="shared" si="124"/>
        <v>58586.45</v>
      </c>
      <c r="U298" s="371">
        <f t="shared" si="105"/>
        <v>234345.8</v>
      </c>
      <c r="V298" s="370">
        <f t="shared" si="106"/>
        <v>825446.6573605286</v>
      </c>
      <c r="W298" s="369" t="s">
        <v>15017</v>
      </c>
      <c r="X298" s="369" t="s">
        <v>935</v>
      </c>
      <c r="Y298" s="270">
        <v>13080.601678231602</v>
      </c>
      <c r="Z298" s="377">
        <f t="shared" si="107"/>
        <v>499908.23</v>
      </c>
      <c r="AA298" s="376">
        <f t="shared" si="108"/>
        <v>135684.09</v>
      </c>
      <c r="AB298" s="376">
        <f t="shared" si="109"/>
        <v>251984.73</v>
      </c>
      <c r="AC298" s="375">
        <f t="shared" si="110"/>
        <v>38.22</v>
      </c>
      <c r="AD298" s="374">
        <f t="shared" si="111"/>
        <v>10.37</v>
      </c>
      <c r="AE298" s="373">
        <f t="shared" si="112"/>
        <v>19.260000000000002</v>
      </c>
      <c r="AF298" s="373">
        <f t="shared" si="113"/>
        <v>67.849999999999994</v>
      </c>
      <c r="AG298" s="375">
        <f t="shared" si="114"/>
        <v>35.54</v>
      </c>
      <c r="AH298" s="374">
        <f t="shared" si="115"/>
        <v>9.65</v>
      </c>
      <c r="AI298" s="373">
        <f t="shared" si="116"/>
        <v>17.920000000000002</v>
      </c>
      <c r="AJ298" s="373">
        <f t="shared" si="117"/>
        <v>63.11</v>
      </c>
      <c r="AK298" s="422">
        <f t="shared" si="119"/>
        <v>2.41</v>
      </c>
      <c r="AL298" s="422">
        <f t="shared" si="120"/>
        <v>4.4800000000000004</v>
      </c>
    </row>
    <row r="299" spans="1:38" x14ac:dyDescent="0.25">
      <c r="A299" s="313">
        <v>1026614</v>
      </c>
      <c r="B299" s="313">
        <v>4481</v>
      </c>
      <c r="C299" s="297">
        <f>INDEX('Final Comp Values'!C:C,MATCH(B299,'Final Comp Values'!B:B,0))</f>
        <v>675641</v>
      </c>
      <c r="D299" s="314" t="s">
        <v>915</v>
      </c>
      <c r="E299" s="346">
        <f>INDEX('Final Comp Values'!U:U,MATCH($C299,'Final Comp Values'!$C:$C,0))</f>
        <v>2.6520123058506864E-3</v>
      </c>
      <c r="F299" s="346">
        <f>INDEX('Final Comp Values'!V:V,MATCH($C299,'Final Comp Values'!$C:$C,0))</f>
        <v>2.0225458165803937E-3</v>
      </c>
      <c r="G299" s="370">
        <f t="shared" si="102"/>
        <v>545411.57785534544</v>
      </c>
      <c r="H299" s="370">
        <f t="shared" si="103"/>
        <v>272705.78889999999</v>
      </c>
      <c r="I299" s="372">
        <v>261207.75</v>
      </c>
      <c r="J299" s="372">
        <v>261207.75</v>
      </c>
      <c r="K299" s="371">
        <f t="shared" si="118"/>
        <v>250265.17365647198</v>
      </c>
      <c r="L299" s="371">
        <f t="shared" si="123"/>
        <v>16981.62</v>
      </c>
      <c r="M299" s="371">
        <f t="shared" si="123"/>
        <v>16981.62</v>
      </c>
      <c r="N299" s="371">
        <f t="shared" si="123"/>
        <v>16981.62</v>
      </c>
      <c r="O299" s="371">
        <f t="shared" si="123"/>
        <v>16981.62</v>
      </c>
      <c r="P299" s="371">
        <f t="shared" si="104"/>
        <v>67926.47</v>
      </c>
      <c r="Q299" s="371">
        <f t="shared" si="124"/>
        <v>31537.29</v>
      </c>
      <c r="R299" s="371">
        <f t="shared" si="124"/>
        <v>31537.29</v>
      </c>
      <c r="S299" s="371">
        <f t="shared" si="124"/>
        <v>31537.29</v>
      </c>
      <c r="T299" s="371">
        <f t="shared" si="124"/>
        <v>31537.29</v>
      </c>
      <c r="U299" s="371">
        <f t="shared" si="105"/>
        <v>126149.16</v>
      </c>
      <c r="V299" s="370">
        <f t="shared" si="106"/>
        <v>444340.80365647201</v>
      </c>
      <c r="W299" s="369" t="s">
        <v>14951</v>
      </c>
      <c r="X299" s="369" t="s">
        <v>920</v>
      </c>
      <c r="Y299" s="270">
        <v>27007.378265823281</v>
      </c>
      <c r="Z299" s="377">
        <f t="shared" si="107"/>
        <v>269102.34000000003</v>
      </c>
      <c r="AA299" s="376">
        <f t="shared" si="108"/>
        <v>73039.22</v>
      </c>
      <c r="AB299" s="376">
        <f t="shared" si="109"/>
        <v>135644.26</v>
      </c>
      <c r="AC299" s="375">
        <f t="shared" si="110"/>
        <v>9.9600000000000009</v>
      </c>
      <c r="AD299" s="374">
        <f t="shared" si="111"/>
        <v>2.7</v>
      </c>
      <c r="AE299" s="373">
        <f t="shared" si="112"/>
        <v>5.0199999999999996</v>
      </c>
      <c r="AF299" s="373">
        <f t="shared" si="113"/>
        <v>17.68</v>
      </c>
      <c r="AG299" s="375">
        <f t="shared" si="114"/>
        <v>9.27</v>
      </c>
      <c r="AH299" s="374">
        <f t="shared" si="115"/>
        <v>2.52</v>
      </c>
      <c r="AI299" s="373">
        <f t="shared" si="116"/>
        <v>4.67</v>
      </c>
      <c r="AJ299" s="373">
        <f t="shared" si="117"/>
        <v>16.46</v>
      </c>
      <c r="AK299" s="422">
        <f t="shared" si="119"/>
        <v>0.63</v>
      </c>
      <c r="AL299" s="422">
        <f t="shared" si="120"/>
        <v>1.17</v>
      </c>
    </row>
    <row r="300" spans="1:38" x14ac:dyDescent="0.25">
      <c r="A300" s="297">
        <v>1028631</v>
      </c>
      <c r="B300" s="297">
        <v>5378</v>
      </c>
      <c r="C300" s="297">
        <f>INDEX('Final Comp Values'!C:C,MATCH(B300,'Final Comp Values'!B:B,0))</f>
        <v>675645</v>
      </c>
      <c r="D300" s="299" t="s">
        <v>915</v>
      </c>
      <c r="E300" s="346">
        <f>INDEX('Final Comp Values'!U:U,MATCH($C300,'Final Comp Values'!$C:$C,0))</f>
        <v>9.235931316078854E-4</v>
      </c>
      <c r="F300" s="346">
        <f>INDEX('Final Comp Values'!V:V,MATCH($C300,'Final Comp Values'!$C:$C,0))</f>
        <v>7.0437434262082431E-4</v>
      </c>
      <c r="G300" s="370">
        <f t="shared" si="102"/>
        <v>189945.72012177456</v>
      </c>
      <c r="H300" s="370">
        <f t="shared" si="103"/>
        <v>94972.860100000005</v>
      </c>
      <c r="I300" s="372">
        <v>90968.54</v>
      </c>
      <c r="J300" s="372">
        <v>90968.54</v>
      </c>
      <c r="K300" s="371">
        <f t="shared" si="118"/>
        <v>87157.663243055111</v>
      </c>
      <c r="L300" s="371">
        <f t="shared" si="123"/>
        <v>5914.04</v>
      </c>
      <c r="M300" s="371">
        <f t="shared" si="123"/>
        <v>5914.04</v>
      </c>
      <c r="N300" s="371">
        <f t="shared" si="123"/>
        <v>5914.04</v>
      </c>
      <c r="O300" s="371">
        <f t="shared" si="123"/>
        <v>5914.04</v>
      </c>
      <c r="P300" s="371">
        <f t="shared" si="104"/>
        <v>23656.16</v>
      </c>
      <c r="Q300" s="371">
        <f t="shared" si="124"/>
        <v>10983.22</v>
      </c>
      <c r="R300" s="371">
        <f t="shared" si="124"/>
        <v>10983.22</v>
      </c>
      <c r="S300" s="371">
        <f t="shared" si="124"/>
        <v>10983.22</v>
      </c>
      <c r="T300" s="371">
        <f t="shared" si="124"/>
        <v>10983.22</v>
      </c>
      <c r="U300" s="371">
        <f t="shared" si="105"/>
        <v>43932.86</v>
      </c>
      <c r="V300" s="370">
        <f t="shared" si="106"/>
        <v>154746.68324305513</v>
      </c>
      <c r="W300" s="369" t="s">
        <v>14922</v>
      </c>
      <c r="X300" s="369" t="s">
        <v>913</v>
      </c>
      <c r="Y300" s="270">
        <v>30550.305097874538</v>
      </c>
      <c r="Z300" s="377">
        <f t="shared" si="107"/>
        <v>93717.92</v>
      </c>
      <c r="AA300" s="376">
        <f t="shared" si="108"/>
        <v>25436.73</v>
      </c>
      <c r="AB300" s="376">
        <f t="shared" si="109"/>
        <v>47239.63</v>
      </c>
      <c r="AC300" s="375">
        <f t="shared" si="110"/>
        <v>3.07</v>
      </c>
      <c r="AD300" s="374">
        <f t="shared" si="111"/>
        <v>0.83</v>
      </c>
      <c r="AE300" s="373">
        <f t="shared" si="112"/>
        <v>1.55</v>
      </c>
      <c r="AF300" s="373">
        <f t="shared" si="113"/>
        <v>5.45</v>
      </c>
      <c r="AG300" s="375">
        <f t="shared" si="114"/>
        <v>2.85</v>
      </c>
      <c r="AH300" s="374">
        <f t="shared" si="115"/>
        <v>0.77</v>
      </c>
      <c r="AI300" s="373">
        <f t="shared" si="116"/>
        <v>1.44</v>
      </c>
      <c r="AJ300" s="373">
        <f t="shared" si="117"/>
        <v>5.0600000000000005</v>
      </c>
      <c r="AK300" s="422">
        <f t="shared" si="119"/>
        <v>0.19</v>
      </c>
      <c r="AL300" s="422">
        <f t="shared" si="120"/>
        <v>0.36</v>
      </c>
    </row>
    <row r="301" spans="1:38" x14ac:dyDescent="0.25">
      <c r="A301" s="297">
        <v>1026133</v>
      </c>
      <c r="B301" s="297">
        <v>5133</v>
      </c>
      <c r="C301" s="297">
        <f>INDEX('Final Comp Values'!C:C,MATCH(B301,'Final Comp Values'!B:B,0))</f>
        <v>675646</v>
      </c>
      <c r="D301" s="299" t="s">
        <v>915</v>
      </c>
      <c r="E301" s="346">
        <f>INDEX('Final Comp Values'!U:U,MATCH($C301,'Final Comp Values'!$C:$C,0))</f>
        <v>1.1898931429537227E-3</v>
      </c>
      <c r="F301" s="346">
        <f>INDEX('Final Comp Values'!V:V,MATCH($C301,'Final Comp Values'!$C:$C,0))</f>
        <v>9.0746690471588088E-4</v>
      </c>
      <c r="G301" s="370">
        <f t="shared" si="102"/>
        <v>244712.85263115403</v>
      </c>
      <c r="H301" s="370">
        <f t="shared" si="103"/>
        <v>122356.42630000001</v>
      </c>
      <c r="I301" s="372">
        <v>117197.54</v>
      </c>
      <c r="J301" s="372">
        <v>117197.54</v>
      </c>
      <c r="K301" s="371">
        <f t="shared" si="118"/>
        <v>112287.87038317941</v>
      </c>
      <c r="L301" s="371">
        <f t="shared" si="123"/>
        <v>7619.24</v>
      </c>
      <c r="M301" s="371">
        <f t="shared" si="123"/>
        <v>7619.24</v>
      </c>
      <c r="N301" s="371">
        <f t="shared" si="123"/>
        <v>7619.24</v>
      </c>
      <c r="O301" s="371">
        <f t="shared" si="123"/>
        <v>7619.24</v>
      </c>
      <c r="P301" s="371">
        <f t="shared" si="104"/>
        <v>30476.95</v>
      </c>
      <c r="Q301" s="371">
        <f t="shared" si="124"/>
        <v>14150.01</v>
      </c>
      <c r="R301" s="371">
        <f t="shared" si="124"/>
        <v>14150.01</v>
      </c>
      <c r="S301" s="371">
        <f t="shared" si="124"/>
        <v>14150.01</v>
      </c>
      <c r="T301" s="371">
        <f t="shared" si="124"/>
        <v>14150.01</v>
      </c>
      <c r="U301" s="371">
        <f t="shared" si="105"/>
        <v>56600.05</v>
      </c>
      <c r="V301" s="370">
        <f t="shared" si="106"/>
        <v>199364.8703831794</v>
      </c>
      <c r="W301" s="369" t="s">
        <v>15021</v>
      </c>
      <c r="X301" s="369" t="s">
        <v>913</v>
      </c>
      <c r="Y301" s="270">
        <v>30550.305097874538</v>
      </c>
      <c r="Z301" s="377">
        <f t="shared" si="107"/>
        <v>120739.65</v>
      </c>
      <c r="AA301" s="376">
        <f t="shared" si="108"/>
        <v>32770.910000000003</v>
      </c>
      <c r="AB301" s="376">
        <f t="shared" si="109"/>
        <v>60860.27</v>
      </c>
      <c r="AC301" s="375">
        <f t="shared" si="110"/>
        <v>3.95</v>
      </c>
      <c r="AD301" s="374">
        <f t="shared" si="111"/>
        <v>1.07</v>
      </c>
      <c r="AE301" s="373">
        <f t="shared" si="112"/>
        <v>1.99</v>
      </c>
      <c r="AF301" s="373">
        <f t="shared" si="113"/>
        <v>7.0100000000000007</v>
      </c>
      <c r="AG301" s="375">
        <f t="shared" si="114"/>
        <v>3.68</v>
      </c>
      <c r="AH301" s="374">
        <f t="shared" si="115"/>
        <v>1</v>
      </c>
      <c r="AI301" s="373">
        <f t="shared" si="116"/>
        <v>1.85</v>
      </c>
      <c r="AJ301" s="373">
        <f t="shared" si="117"/>
        <v>6.5299999999999994</v>
      </c>
      <c r="AK301" s="422">
        <f t="shared" si="119"/>
        <v>0.25</v>
      </c>
      <c r="AL301" s="422">
        <f t="shared" si="120"/>
        <v>0.46</v>
      </c>
    </row>
    <row r="302" spans="1:38" x14ac:dyDescent="0.25">
      <c r="A302" s="297">
        <v>1028628</v>
      </c>
      <c r="B302" s="297">
        <v>4914</v>
      </c>
      <c r="C302" s="297">
        <f>INDEX('Final Comp Values'!C:C,MATCH(B302,'Final Comp Values'!B:B,0))</f>
        <v>675651</v>
      </c>
      <c r="D302" s="299" t="s">
        <v>915</v>
      </c>
      <c r="E302" s="346">
        <f>INDEX('Final Comp Values'!U:U,MATCH($C302,'Final Comp Values'!$C:$C,0))</f>
        <v>2.0271887743619141E-3</v>
      </c>
      <c r="F302" s="346">
        <f>INDEX('Final Comp Values'!V:V,MATCH($C302,'Final Comp Values'!$C:$C,0))</f>
        <v>1.5460268287440094E-3</v>
      </c>
      <c r="G302" s="370">
        <f t="shared" si="102"/>
        <v>416910.6702846596</v>
      </c>
      <c r="H302" s="370">
        <f t="shared" si="103"/>
        <v>208455.3351</v>
      </c>
      <c r="I302" s="372">
        <v>199666.27</v>
      </c>
      <c r="J302" s="372">
        <v>199666.27</v>
      </c>
      <c r="K302" s="371">
        <f t="shared" si="118"/>
        <v>191301.80864202182</v>
      </c>
      <c r="L302" s="371">
        <f t="shared" si="123"/>
        <v>12980.69</v>
      </c>
      <c r="M302" s="371">
        <f t="shared" si="123"/>
        <v>12980.69</v>
      </c>
      <c r="N302" s="371">
        <f t="shared" si="123"/>
        <v>12980.69</v>
      </c>
      <c r="O302" s="371">
        <f t="shared" si="123"/>
        <v>12980.69</v>
      </c>
      <c r="P302" s="371">
        <f t="shared" si="104"/>
        <v>51922.75</v>
      </c>
      <c r="Q302" s="371">
        <f t="shared" si="124"/>
        <v>24106.99</v>
      </c>
      <c r="R302" s="371">
        <f t="shared" si="124"/>
        <v>24106.99</v>
      </c>
      <c r="S302" s="371">
        <f t="shared" si="124"/>
        <v>24106.99</v>
      </c>
      <c r="T302" s="371">
        <f t="shared" si="124"/>
        <v>24106.99</v>
      </c>
      <c r="U302" s="371">
        <f t="shared" si="105"/>
        <v>96427.97</v>
      </c>
      <c r="V302" s="370">
        <f t="shared" si="106"/>
        <v>339652.52864202182</v>
      </c>
      <c r="W302" s="369" t="s">
        <v>15011</v>
      </c>
      <c r="X302" s="369" t="s">
        <v>940</v>
      </c>
      <c r="Y302" s="270">
        <v>19767.512521458313</v>
      </c>
      <c r="Z302" s="377">
        <f t="shared" si="107"/>
        <v>205700.87</v>
      </c>
      <c r="AA302" s="376">
        <f t="shared" si="108"/>
        <v>55830.91</v>
      </c>
      <c r="AB302" s="376">
        <f t="shared" si="109"/>
        <v>103685.99</v>
      </c>
      <c r="AC302" s="375">
        <f t="shared" si="110"/>
        <v>10.41</v>
      </c>
      <c r="AD302" s="374">
        <f t="shared" si="111"/>
        <v>2.82</v>
      </c>
      <c r="AE302" s="373">
        <f t="shared" si="112"/>
        <v>5.25</v>
      </c>
      <c r="AF302" s="373">
        <f t="shared" si="113"/>
        <v>18.48</v>
      </c>
      <c r="AG302" s="375">
        <f t="shared" si="114"/>
        <v>9.68</v>
      </c>
      <c r="AH302" s="374">
        <f t="shared" si="115"/>
        <v>2.63</v>
      </c>
      <c r="AI302" s="373">
        <f t="shared" si="116"/>
        <v>4.88</v>
      </c>
      <c r="AJ302" s="373">
        <f t="shared" si="117"/>
        <v>17.189999999999998</v>
      </c>
      <c r="AK302" s="422">
        <f t="shared" si="119"/>
        <v>0.66</v>
      </c>
      <c r="AL302" s="422">
        <f t="shared" si="120"/>
        <v>1.22</v>
      </c>
    </row>
    <row r="303" spans="1:38" x14ac:dyDescent="0.25">
      <c r="A303" s="297">
        <v>1026586</v>
      </c>
      <c r="B303" s="297">
        <v>4628</v>
      </c>
      <c r="C303" s="297">
        <f>INDEX('Final Comp Values'!C:C,MATCH(B303,'Final Comp Values'!B:B,0))</f>
        <v>675663</v>
      </c>
      <c r="D303" s="299" t="s">
        <v>915</v>
      </c>
      <c r="E303" s="346">
        <f>INDEX('Final Comp Values'!U:U,MATCH($C303,'Final Comp Values'!$C:$C,0))</f>
        <v>1.7455799074727833E-3</v>
      </c>
      <c r="F303" s="346">
        <f>INDEX('Final Comp Values'!V:V,MATCH($C303,'Final Comp Values'!$C:$C,0))</f>
        <v>1.3312590335938825E-3</v>
      </c>
      <c r="G303" s="370">
        <f t="shared" si="102"/>
        <v>358995.12589249708</v>
      </c>
      <c r="H303" s="370">
        <f t="shared" si="103"/>
        <v>179497.56289999999</v>
      </c>
      <c r="I303" s="372">
        <v>171929.44</v>
      </c>
      <c r="J303" s="372">
        <v>171929.44</v>
      </c>
      <c r="K303" s="371">
        <f t="shared" si="118"/>
        <v>164726.93498109293</v>
      </c>
      <c r="L303" s="371">
        <f t="shared" si="123"/>
        <v>11177.46</v>
      </c>
      <c r="M303" s="371">
        <f t="shared" si="123"/>
        <v>11177.46</v>
      </c>
      <c r="N303" s="371">
        <f t="shared" si="123"/>
        <v>11177.46</v>
      </c>
      <c r="O303" s="371">
        <f t="shared" si="123"/>
        <v>11177.46</v>
      </c>
      <c r="P303" s="371">
        <f t="shared" si="104"/>
        <v>44709.85</v>
      </c>
      <c r="Q303" s="371">
        <f t="shared" si="124"/>
        <v>20758.150000000001</v>
      </c>
      <c r="R303" s="371">
        <f t="shared" si="124"/>
        <v>20758.150000000001</v>
      </c>
      <c r="S303" s="371">
        <f t="shared" si="124"/>
        <v>20758.150000000001</v>
      </c>
      <c r="T303" s="371">
        <f t="shared" si="124"/>
        <v>20758.150000000001</v>
      </c>
      <c r="U303" s="371">
        <f t="shared" si="105"/>
        <v>83032.58</v>
      </c>
      <c r="V303" s="370">
        <f t="shared" si="106"/>
        <v>292469.36498109292</v>
      </c>
      <c r="W303" s="369" t="s">
        <v>14893</v>
      </c>
      <c r="X303" s="369" t="s">
        <v>930</v>
      </c>
      <c r="Y303" s="270">
        <v>46984.658324669057</v>
      </c>
      <c r="Z303" s="377">
        <f t="shared" si="107"/>
        <v>177125.74</v>
      </c>
      <c r="AA303" s="376">
        <f t="shared" si="108"/>
        <v>48075.11</v>
      </c>
      <c r="AB303" s="376">
        <f t="shared" si="109"/>
        <v>89282.34</v>
      </c>
      <c r="AC303" s="375">
        <f t="shared" si="110"/>
        <v>3.77</v>
      </c>
      <c r="AD303" s="374">
        <f t="shared" si="111"/>
        <v>1.02</v>
      </c>
      <c r="AE303" s="373">
        <f t="shared" si="112"/>
        <v>1.9</v>
      </c>
      <c r="AF303" s="373">
        <f t="shared" si="113"/>
        <v>6.6899999999999995</v>
      </c>
      <c r="AG303" s="375">
        <f t="shared" si="114"/>
        <v>3.51</v>
      </c>
      <c r="AH303" s="374">
        <f t="shared" si="115"/>
        <v>0.95</v>
      </c>
      <c r="AI303" s="373">
        <f t="shared" si="116"/>
        <v>1.77</v>
      </c>
      <c r="AJ303" s="373">
        <f t="shared" si="117"/>
        <v>6.23</v>
      </c>
      <c r="AK303" s="422">
        <f t="shared" si="119"/>
        <v>0.24</v>
      </c>
      <c r="AL303" s="422">
        <f t="shared" si="120"/>
        <v>0.44</v>
      </c>
    </row>
    <row r="304" spans="1:38" x14ac:dyDescent="0.25">
      <c r="A304" s="297">
        <v>1026707</v>
      </c>
      <c r="B304" s="297">
        <v>5060</v>
      </c>
      <c r="C304" s="297">
        <f>INDEX('Final Comp Values'!C:C,MATCH(B304,'Final Comp Values'!B:B,0))</f>
        <v>675664</v>
      </c>
      <c r="D304" s="299" t="s">
        <v>915</v>
      </c>
      <c r="E304" s="346">
        <f>INDEX('Final Comp Values'!U:U,MATCH($C304,'Final Comp Values'!$C:$C,0))</f>
        <v>1.4907615377844159E-3</v>
      </c>
      <c r="F304" s="346">
        <f>INDEX('Final Comp Values'!V:V,MATCH($C304,'Final Comp Values'!$C:$C,0))</f>
        <v>1.1369228962901288E-3</v>
      </c>
      <c r="G304" s="370">
        <f t="shared" si="102"/>
        <v>306589.30229520489</v>
      </c>
      <c r="H304" s="370">
        <f t="shared" si="103"/>
        <v>153294.65109999999</v>
      </c>
      <c r="I304" s="372">
        <v>146831.31822031105</v>
      </c>
      <c r="J304" s="372">
        <v>146831.32</v>
      </c>
      <c r="K304" s="371">
        <f t="shared" si="118"/>
        <v>140680.22773157206</v>
      </c>
      <c r="L304" s="371">
        <f t="shared" si="123"/>
        <v>9545.7900000000009</v>
      </c>
      <c r="M304" s="371">
        <f t="shared" si="123"/>
        <v>9545.7900000000009</v>
      </c>
      <c r="N304" s="371">
        <f t="shared" si="123"/>
        <v>9545.7900000000009</v>
      </c>
      <c r="O304" s="371">
        <f t="shared" si="123"/>
        <v>9545.7900000000009</v>
      </c>
      <c r="P304" s="371">
        <f t="shared" si="104"/>
        <v>38183.14</v>
      </c>
      <c r="Q304" s="371">
        <f t="shared" si="124"/>
        <v>17727.89</v>
      </c>
      <c r="R304" s="371">
        <f t="shared" si="124"/>
        <v>17727.89</v>
      </c>
      <c r="S304" s="371">
        <f t="shared" si="124"/>
        <v>17727.89</v>
      </c>
      <c r="T304" s="371">
        <f t="shared" si="124"/>
        <v>17727.89</v>
      </c>
      <c r="U304" s="371">
        <f t="shared" si="105"/>
        <v>70911.55</v>
      </c>
      <c r="V304" s="370">
        <f t="shared" si="106"/>
        <v>249774.91773157206</v>
      </c>
      <c r="W304" s="369" t="s">
        <v>15012</v>
      </c>
      <c r="X304" s="369" t="s">
        <v>939</v>
      </c>
      <c r="Y304" s="270">
        <v>37020.787783372318</v>
      </c>
      <c r="Z304" s="377">
        <f t="shared" si="107"/>
        <v>151269.06</v>
      </c>
      <c r="AA304" s="376">
        <f t="shared" si="108"/>
        <v>41057.14</v>
      </c>
      <c r="AB304" s="376">
        <f t="shared" si="109"/>
        <v>76248.98</v>
      </c>
      <c r="AC304" s="375">
        <f t="shared" si="110"/>
        <v>4.09</v>
      </c>
      <c r="AD304" s="374">
        <f t="shared" si="111"/>
        <v>1.1100000000000001</v>
      </c>
      <c r="AE304" s="373">
        <f t="shared" si="112"/>
        <v>2.06</v>
      </c>
      <c r="AF304" s="373">
        <f t="shared" si="113"/>
        <v>7.26</v>
      </c>
      <c r="AG304" s="375">
        <f t="shared" si="114"/>
        <v>3.8</v>
      </c>
      <c r="AH304" s="374">
        <f t="shared" si="115"/>
        <v>1.03</v>
      </c>
      <c r="AI304" s="373">
        <f t="shared" si="116"/>
        <v>1.92</v>
      </c>
      <c r="AJ304" s="373">
        <f t="shared" si="117"/>
        <v>6.75</v>
      </c>
      <c r="AK304" s="422">
        <f t="shared" si="119"/>
        <v>0.26</v>
      </c>
      <c r="AL304" s="422">
        <f t="shared" si="120"/>
        <v>0.48</v>
      </c>
    </row>
    <row r="305" spans="1:38" x14ac:dyDescent="0.25">
      <c r="A305" s="313">
        <v>1026669</v>
      </c>
      <c r="B305" s="313">
        <v>4743</v>
      </c>
      <c r="C305" s="297">
        <f>INDEX('Final Comp Values'!C:C,MATCH(B305,'Final Comp Values'!B:B,0))</f>
        <v>675677</v>
      </c>
      <c r="D305" s="314" t="s">
        <v>915</v>
      </c>
      <c r="E305" s="346">
        <f>INDEX('Final Comp Values'!U:U,MATCH($C305,'Final Comp Values'!$C:$C,0))</f>
        <v>1.2040908718850029E-3</v>
      </c>
      <c r="F305" s="346">
        <f>INDEX('Final Comp Values'!V:V,MATCH($C305,'Final Comp Values'!$C:$C,0))</f>
        <v>9.1829474182340593E-4</v>
      </c>
      <c r="G305" s="370">
        <f t="shared" si="102"/>
        <v>247632.75074825122</v>
      </c>
      <c r="H305" s="370">
        <f t="shared" si="103"/>
        <v>123816.3754</v>
      </c>
      <c r="I305" s="372">
        <v>118596</v>
      </c>
      <c r="J305" s="372">
        <v>118596</v>
      </c>
      <c r="K305" s="371">
        <f t="shared" si="118"/>
        <v>113627.68207586106</v>
      </c>
      <c r="L305" s="371">
        <f t="shared" ref="L305:O324" si="125">ROUND($P305/4,2)</f>
        <v>7710.15</v>
      </c>
      <c r="M305" s="371">
        <f t="shared" si="125"/>
        <v>7710.15</v>
      </c>
      <c r="N305" s="371">
        <f t="shared" si="125"/>
        <v>7710.15</v>
      </c>
      <c r="O305" s="371">
        <f t="shared" si="125"/>
        <v>7710.15</v>
      </c>
      <c r="P305" s="371">
        <f t="shared" si="104"/>
        <v>30840.6</v>
      </c>
      <c r="Q305" s="371">
        <f t="shared" ref="Q305:T324" si="126">ROUND($U305/4,2)</f>
        <v>14318.85</v>
      </c>
      <c r="R305" s="371">
        <f t="shared" si="126"/>
        <v>14318.85</v>
      </c>
      <c r="S305" s="371">
        <f t="shared" si="126"/>
        <v>14318.85</v>
      </c>
      <c r="T305" s="371">
        <f t="shared" si="126"/>
        <v>14318.85</v>
      </c>
      <c r="U305" s="371">
        <f t="shared" si="105"/>
        <v>57275.39</v>
      </c>
      <c r="V305" s="370">
        <f t="shared" si="106"/>
        <v>201743.67207586108</v>
      </c>
      <c r="W305" s="369" t="s">
        <v>15036</v>
      </c>
      <c r="X305" s="369" t="s">
        <v>913</v>
      </c>
      <c r="Y305" s="270">
        <v>30550.305097874538</v>
      </c>
      <c r="Z305" s="377">
        <f t="shared" si="107"/>
        <v>122180.3</v>
      </c>
      <c r="AA305" s="376">
        <f t="shared" si="108"/>
        <v>33161.94</v>
      </c>
      <c r="AB305" s="376">
        <f t="shared" si="109"/>
        <v>61586.44</v>
      </c>
      <c r="AC305" s="375">
        <f t="shared" si="110"/>
        <v>4</v>
      </c>
      <c r="AD305" s="374">
        <f t="shared" si="111"/>
        <v>1.0900000000000001</v>
      </c>
      <c r="AE305" s="373">
        <f t="shared" si="112"/>
        <v>2.02</v>
      </c>
      <c r="AF305" s="373">
        <f t="shared" si="113"/>
        <v>7.1099999999999994</v>
      </c>
      <c r="AG305" s="375">
        <f t="shared" si="114"/>
        <v>3.72</v>
      </c>
      <c r="AH305" s="374">
        <f t="shared" si="115"/>
        <v>1.01</v>
      </c>
      <c r="AI305" s="373">
        <f t="shared" si="116"/>
        <v>1.87</v>
      </c>
      <c r="AJ305" s="373">
        <f t="shared" si="117"/>
        <v>6.6000000000000005</v>
      </c>
      <c r="AK305" s="422">
        <f t="shared" si="119"/>
        <v>0.25</v>
      </c>
      <c r="AL305" s="422">
        <f t="shared" si="120"/>
        <v>0.47</v>
      </c>
    </row>
    <row r="306" spans="1:38" x14ac:dyDescent="0.25">
      <c r="A306" s="297">
        <v>1026618</v>
      </c>
      <c r="B306" s="297">
        <v>4008</v>
      </c>
      <c r="C306" s="297">
        <f>INDEX('Final Comp Values'!C:C,MATCH(B306,'Final Comp Values'!B:B,0))</f>
        <v>675678</v>
      </c>
      <c r="D306" s="299" t="s">
        <v>915</v>
      </c>
      <c r="E306" s="346">
        <f>INDEX('Final Comp Values'!U:U,MATCH($C306,'Final Comp Values'!$C:$C,0))</f>
        <v>1.1529790477323944E-3</v>
      </c>
      <c r="F306" s="346">
        <f>INDEX('Final Comp Values'!V:V,MATCH($C306,'Final Comp Values'!$C:$C,0))</f>
        <v>8.7931452823631576E-4</v>
      </c>
      <c r="G306" s="370">
        <f t="shared" si="102"/>
        <v>237121.11752670136</v>
      </c>
      <c r="H306" s="370">
        <f t="shared" si="103"/>
        <v>118560.5588</v>
      </c>
      <c r="I306" s="372">
        <v>113561.71</v>
      </c>
      <c r="J306" s="372">
        <v>113561.71</v>
      </c>
      <c r="K306" s="371">
        <f t="shared" si="118"/>
        <v>108804.35998220716</v>
      </c>
      <c r="L306" s="371">
        <f t="shared" si="125"/>
        <v>7382.87</v>
      </c>
      <c r="M306" s="371">
        <f t="shared" si="125"/>
        <v>7382.87</v>
      </c>
      <c r="N306" s="371">
        <f t="shared" si="125"/>
        <v>7382.87</v>
      </c>
      <c r="O306" s="371">
        <f t="shared" si="125"/>
        <v>7382.87</v>
      </c>
      <c r="P306" s="371">
        <f t="shared" si="104"/>
        <v>29531.46</v>
      </c>
      <c r="Q306" s="371">
        <f t="shared" si="126"/>
        <v>13711.04</v>
      </c>
      <c r="R306" s="371">
        <f t="shared" si="126"/>
        <v>13711.04</v>
      </c>
      <c r="S306" s="371">
        <f t="shared" si="126"/>
        <v>13711.04</v>
      </c>
      <c r="T306" s="371">
        <f t="shared" si="126"/>
        <v>13711.04</v>
      </c>
      <c r="U306" s="371">
        <f t="shared" si="105"/>
        <v>54844.14</v>
      </c>
      <c r="V306" s="370">
        <f t="shared" si="106"/>
        <v>193179.95998220716</v>
      </c>
      <c r="W306" s="369" t="s">
        <v>14954</v>
      </c>
      <c r="X306" s="369" t="s">
        <v>920</v>
      </c>
      <c r="Y306" s="270">
        <v>27007.378265823281</v>
      </c>
      <c r="Z306" s="377">
        <f t="shared" si="107"/>
        <v>116993.94</v>
      </c>
      <c r="AA306" s="376">
        <f t="shared" si="108"/>
        <v>31754.26</v>
      </c>
      <c r="AB306" s="376">
        <f t="shared" si="109"/>
        <v>58972.19</v>
      </c>
      <c r="AC306" s="375">
        <f t="shared" si="110"/>
        <v>4.33</v>
      </c>
      <c r="AD306" s="374">
        <f t="shared" si="111"/>
        <v>1.18</v>
      </c>
      <c r="AE306" s="373">
        <f t="shared" si="112"/>
        <v>2.1800000000000002</v>
      </c>
      <c r="AF306" s="373">
        <f t="shared" si="113"/>
        <v>7.6899999999999995</v>
      </c>
      <c r="AG306" s="375">
        <f t="shared" si="114"/>
        <v>4.03</v>
      </c>
      <c r="AH306" s="374">
        <f t="shared" si="115"/>
        <v>1.0900000000000001</v>
      </c>
      <c r="AI306" s="373">
        <f t="shared" si="116"/>
        <v>2.0299999999999998</v>
      </c>
      <c r="AJ306" s="373">
        <f t="shared" si="117"/>
        <v>7.15</v>
      </c>
      <c r="AK306" s="422">
        <f t="shared" si="119"/>
        <v>0.27</v>
      </c>
      <c r="AL306" s="422">
        <f t="shared" si="120"/>
        <v>0.51</v>
      </c>
    </row>
    <row r="307" spans="1:38" x14ac:dyDescent="0.25">
      <c r="A307" s="311">
        <v>1026709</v>
      </c>
      <c r="B307" s="311">
        <v>5126</v>
      </c>
      <c r="C307" s="297">
        <f>INDEX('Final Comp Values'!C:C,MATCH(B307,'Final Comp Values'!B:B,0))</f>
        <v>675680</v>
      </c>
      <c r="D307" s="312" t="s">
        <v>915</v>
      </c>
      <c r="E307" s="346">
        <f>INDEX('Final Comp Values'!U:U,MATCH($C307,'Final Comp Values'!$C:$C,0))</f>
        <v>3.5084440066879947E-3</v>
      </c>
      <c r="F307" s="346">
        <f>INDEX('Final Comp Values'!V:V,MATCH($C307,'Final Comp Values'!$C:$C,0))</f>
        <v>2.6756997819273607E-3</v>
      </c>
      <c r="G307" s="370">
        <f t="shared" si="102"/>
        <v>721544.91036232992</v>
      </c>
      <c r="H307" s="370">
        <f t="shared" si="103"/>
        <v>360772.45520000003</v>
      </c>
      <c r="I307" s="372">
        <v>345561.28</v>
      </c>
      <c r="J307" s="372">
        <v>345561.28</v>
      </c>
      <c r="K307" s="371">
        <f t="shared" si="118"/>
        <v>331084.94506632007</v>
      </c>
      <c r="L307" s="371">
        <f t="shared" si="125"/>
        <v>22465.599999999999</v>
      </c>
      <c r="M307" s="371">
        <f t="shared" si="125"/>
        <v>22465.599999999999</v>
      </c>
      <c r="N307" s="371">
        <f t="shared" si="125"/>
        <v>22465.599999999999</v>
      </c>
      <c r="O307" s="371">
        <f t="shared" si="125"/>
        <v>22465.599999999999</v>
      </c>
      <c r="P307" s="371">
        <f t="shared" si="104"/>
        <v>89862.41</v>
      </c>
      <c r="Q307" s="371">
        <f t="shared" si="126"/>
        <v>41721.83</v>
      </c>
      <c r="R307" s="371">
        <f t="shared" si="126"/>
        <v>41721.83</v>
      </c>
      <c r="S307" s="371">
        <f t="shared" si="126"/>
        <v>41721.83</v>
      </c>
      <c r="T307" s="371">
        <f t="shared" si="126"/>
        <v>41721.83</v>
      </c>
      <c r="U307" s="371">
        <f t="shared" si="105"/>
        <v>166887.32999999999</v>
      </c>
      <c r="V307" s="370">
        <f t="shared" si="106"/>
        <v>587834.68506632</v>
      </c>
      <c r="W307" s="369" t="s">
        <v>14878</v>
      </c>
      <c r="X307" s="369" t="s">
        <v>941</v>
      </c>
      <c r="Y307" s="270">
        <v>38595.893614676956</v>
      </c>
      <c r="Z307" s="377">
        <f t="shared" si="107"/>
        <v>356005.32</v>
      </c>
      <c r="AA307" s="376">
        <f t="shared" si="108"/>
        <v>96626.25</v>
      </c>
      <c r="AB307" s="376">
        <f t="shared" si="109"/>
        <v>179448.74</v>
      </c>
      <c r="AC307" s="375">
        <f t="shared" si="110"/>
        <v>9.2200000000000006</v>
      </c>
      <c r="AD307" s="374">
        <f t="shared" si="111"/>
        <v>2.5</v>
      </c>
      <c r="AE307" s="373">
        <f t="shared" si="112"/>
        <v>4.6500000000000004</v>
      </c>
      <c r="AF307" s="373">
        <f t="shared" si="113"/>
        <v>16.37</v>
      </c>
      <c r="AG307" s="375">
        <f t="shared" si="114"/>
        <v>8.58</v>
      </c>
      <c r="AH307" s="374">
        <f t="shared" si="115"/>
        <v>2.33</v>
      </c>
      <c r="AI307" s="373">
        <f t="shared" si="116"/>
        <v>4.32</v>
      </c>
      <c r="AJ307" s="373">
        <f t="shared" si="117"/>
        <v>15.23</v>
      </c>
      <c r="AK307" s="422">
        <f t="shared" si="119"/>
        <v>0.57999999999999996</v>
      </c>
      <c r="AL307" s="422">
        <f t="shared" si="120"/>
        <v>1.08</v>
      </c>
    </row>
    <row r="308" spans="1:38" x14ac:dyDescent="0.25">
      <c r="A308" s="297">
        <v>490001</v>
      </c>
      <c r="B308" s="297">
        <v>4900</v>
      </c>
      <c r="C308" s="297">
        <f>INDEX('Final Comp Values'!C:C,MATCH(B308,'Final Comp Values'!B:B,0))</f>
        <v>675681</v>
      </c>
      <c r="D308" s="299" t="s">
        <v>915</v>
      </c>
      <c r="E308" s="346">
        <f>INDEX('Final Comp Values'!U:U,MATCH($C308,'Final Comp Values'!$C:$C,0))</f>
        <v>7.9309748395255391E-4</v>
      </c>
      <c r="F308" s="346">
        <f>INDEX('Final Comp Values'!V:V,MATCH($C308,'Final Comp Values'!$C:$C,0))</f>
        <v>6.0485239633687674E-4</v>
      </c>
      <c r="G308" s="370">
        <f t="shared" si="102"/>
        <v>163108.04786288997</v>
      </c>
      <c r="H308" s="370">
        <f t="shared" si="103"/>
        <v>81554.0239</v>
      </c>
      <c r="I308" s="372">
        <v>78115</v>
      </c>
      <c r="J308" s="372">
        <v>78115</v>
      </c>
      <c r="K308" s="371">
        <f t="shared" si="118"/>
        <v>74843.046206842148</v>
      </c>
      <c r="L308" s="371">
        <f t="shared" si="125"/>
        <v>5078.4399999999996</v>
      </c>
      <c r="M308" s="371">
        <f t="shared" si="125"/>
        <v>5078.4399999999996</v>
      </c>
      <c r="N308" s="371">
        <f t="shared" si="125"/>
        <v>5078.4399999999996</v>
      </c>
      <c r="O308" s="371">
        <f t="shared" si="125"/>
        <v>5078.4399999999996</v>
      </c>
      <c r="P308" s="371">
        <f t="shared" si="104"/>
        <v>20313.75</v>
      </c>
      <c r="Q308" s="371">
        <f t="shared" si="126"/>
        <v>9431.3799999999992</v>
      </c>
      <c r="R308" s="371">
        <f t="shared" si="126"/>
        <v>9431.3799999999992</v>
      </c>
      <c r="S308" s="371">
        <f t="shared" si="126"/>
        <v>9431.3799999999992</v>
      </c>
      <c r="T308" s="371">
        <f t="shared" si="126"/>
        <v>9431.3799999999992</v>
      </c>
      <c r="U308" s="371">
        <f t="shared" si="105"/>
        <v>37725.53</v>
      </c>
      <c r="V308" s="370">
        <f t="shared" si="106"/>
        <v>132882.32620684215</v>
      </c>
      <c r="W308" s="369" t="s">
        <v>14935</v>
      </c>
      <c r="X308" s="369" t="s">
        <v>913</v>
      </c>
      <c r="Y308" s="270">
        <v>30550.305097874538</v>
      </c>
      <c r="Z308" s="377">
        <f t="shared" si="107"/>
        <v>80476.39</v>
      </c>
      <c r="AA308" s="376">
        <f t="shared" si="108"/>
        <v>21842.74</v>
      </c>
      <c r="AB308" s="376">
        <f t="shared" si="109"/>
        <v>40565.089999999997</v>
      </c>
      <c r="AC308" s="375">
        <f t="shared" si="110"/>
        <v>2.63</v>
      </c>
      <c r="AD308" s="374">
        <f t="shared" si="111"/>
        <v>0.71</v>
      </c>
      <c r="AE308" s="373">
        <f t="shared" si="112"/>
        <v>1.33</v>
      </c>
      <c r="AF308" s="373">
        <f t="shared" si="113"/>
        <v>4.67</v>
      </c>
      <c r="AG308" s="375">
        <f t="shared" si="114"/>
        <v>2.4500000000000002</v>
      </c>
      <c r="AH308" s="374">
        <f t="shared" si="115"/>
        <v>0.66</v>
      </c>
      <c r="AI308" s="373">
        <f t="shared" si="116"/>
        <v>1.23</v>
      </c>
      <c r="AJ308" s="373">
        <f t="shared" si="117"/>
        <v>4.34</v>
      </c>
      <c r="AK308" s="422">
        <f t="shared" si="119"/>
        <v>0.17</v>
      </c>
      <c r="AL308" s="422">
        <f t="shared" si="120"/>
        <v>0.31</v>
      </c>
    </row>
    <row r="309" spans="1:38" x14ac:dyDescent="0.25">
      <c r="A309" s="297">
        <v>1026457</v>
      </c>
      <c r="B309" s="297">
        <v>4593</v>
      </c>
      <c r="C309" s="297">
        <f>INDEX('Final Comp Values'!C:C,MATCH(B309,'Final Comp Values'!B:B,0))</f>
        <v>675695</v>
      </c>
      <c r="D309" s="299" t="s">
        <v>915</v>
      </c>
      <c r="E309" s="346">
        <f>INDEX('Final Comp Values'!U:U,MATCH($C309,'Final Comp Values'!$C:$C,0))</f>
        <v>1.2058192910592456E-3</v>
      </c>
      <c r="F309" s="346">
        <f>INDEX('Final Comp Values'!V:V,MATCH($C309,'Final Comp Values'!$C:$C,0))</f>
        <v>9.1961291329736546E-4</v>
      </c>
      <c r="G309" s="370">
        <f t="shared" si="102"/>
        <v>247988.21660598478</v>
      </c>
      <c r="H309" s="370">
        <f t="shared" si="103"/>
        <v>123994.10830000001</v>
      </c>
      <c r="I309" s="372">
        <v>118766.17</v>
      </c>
      <c r="J309" s="372">
        <v>118766.17</v>
      </c>
      <c r="K309" s="371">
        <f t="shared" si="118"/>
        <v>113790.78958627446</v>
      </c>
      <c r="L309" s="371">
        <f t="shared" si="125"/>
        <v>7721.22</v>
      </c>
      <c r="M309" s="371">
        <f t="shared" si="125"/>
        <v>7721.22</v>
      </c>
      <c r="N309" s="371">
        <f t="shared" si="125"/>
        <v>7721.22</v>
      </c>
      <c r="O309" s="371">
        <f t="shared" si="125"/>
        <v>7721.22</v>
      </c>
      <c r="P309" s="371">
        <f t="shared" si="104"/>
        <v>30884.87</v>
      </c>
      <c r="Q309" s="371">
        <f t="shared" si="126"/>
        <v>14339.4</v>
      </c>
      <c r="R309" s="371">
        <f t="shared" si="126"/>
        <v>14339.4</v>
      </c>
      <c r="S309" s="371">
        <f t="shared" si="126"/>
        <v>14339.4</v>
      </c>
      <c r="T309" s="371">
        <f t="shared" si="126"/>
        <v>14339.4</v>
      </c>
      <c r="U309" s="371">
        <f t="shared" si="105"/>
        <v>57357.61</v>
      </c>
      <c r="V309" s="370">
        <f t="shared" si="106"/>
        <v>202033.26958627446</v>
      </c>
      <c r="W309" s="369" t="s">
        <v>14869</v>
      </c>
      <c r="X309" s="369" t="s">
        <v>928</v>
      </c>
      <c r="Y309" s="270">
        <v>11984.394952357459</v>
      </c>
      <c r="Z309" s="377">
        <f t="shared" si="107"/>
        <v>122355.69</v>
      </c>
      <c r="AA309" s="376">
        <f t="shared" si="108"/>
        <v>33209.54</v>
      </c>
      <c r="AB309" s="376">
        <f t="shared" si="109"/>
        <v>61674.85</v>
      </c>
      <c r="AC309" s="375">
        <f t="shared" si="110"/>
        <v>10.210000000000001</v>
      </c>
      <c r="AD309" s="374">
        <f t="shared" si="111"/>
        <v>2.77</v>
      </c>
      <c r="AE309" s="373">
        <f t="shared" si="112"/>
        <v>5.15</v>
      </c>
      <c r="AF309" s="373">
        <f t="shared" si="113"/>
        <v>18.130000000000003</v>
      </c>
      <c r="AG309" s="375">
        <f t="shared" si="114"/>
        <v>9.49</v>
      </c>
      <c r="AH309" s="374">
        <f t="shared" si="115"/>
        <v>2.58</v>
      </c>
      <c r="AI309" s="373">
        <f t="shared" si="116"/>
        <v>4.79</v>
      </c>
      <c r="AJ309" s="373">
        <f t="shared" si="117"/>
        <v>16.86</v>
      </c>
      <c r="AK309" s="422">
        <f t="shared" si="119"/>
        <v>0.65</v>
      </c>
      <c r="AL309" s="422">
        <f t="shared" si="120"/>
        <v>1.2</v>
      </c>
    </row>
    <row r="310" spans="1:38" x14ac:dyDescent="0.25">
      <c r="A310" s="311">
        <v>1026275</v>
      </c>
      <c r="B310" s="311">
        <v>4501</v>
      </c>
      <c r="C310" s="297">
        <f>INDEX('Final Comp Values'!C:C,MATCH(B310,'Final Comp Values'!B:B,0))</f>
        <v>675700</v>
      </c>
      <c r="D310" s="312" t="s">
        <v>915</v>
      </c>
      <c r="E310" s="346">
        <f>INDEX('Final Comp Values'!U:U,MATCH($C310,'Final Comp Values'!$C:$C,0))</f>
        <v>1.3503892091334113E-3</v>
      </c>
      <c r="F310" s="346">
        <f>INDEX('Final Comp Values'!V:V,MATCH($C310,'Final Comp Values'!$C:$C,0))</f>
        <v>1.0298685415835551E-3</v>
      </c>
      <c r="G310" s="370">
        <f t="shared" si="102"/>
        <v>277720.39656355703</v>
      </c>
      <c r="H310" s="370">
        <f t="shared" si="103"/>
        <v>138860.19829999999</v>
      </c>
      <c r="I310" s="372">
        <v>133005.46</v>
      </c>
      <c r="J310" s="372">
        <v>133005.46</v>
      </c>
      <c r="K310" s="371">
        <f t="shared" si="118"/>
        <v>127433.56777871097</v>
      </c>
      <c r="L310" s="371">
        <f t="shared" si="125"/>
        <v>8646.94</v>
      </c>
      <c r="M310" s="371">
        <f t="shared" si="125"/>
        <v>8646.94</v>
      </c>
      <c r="N310" s="371">
        <f t="shared" si="125"/>
        <v>8646.94</v>
      </c>
      <c r="O310" s="371">
        <f t="shared" si="125"/>
        <v>8646.94</v>
      </c>
      <c r="P310" s="371">
        <f t="shared" si="104"/>
        <v>34587.760000000002</v>
      </c>
      <c r="Q310" s="371">
        <f t="shared" si="126"/>
        <v>16058.61</v>
      </c>
      <c r="R310" s="371">
        <f t="shared" si="126"/>
        <v>16058.61</v>
      </c>
      <c r="S310" s="371">
        <f t="shared" si="126"/>
        <v>16058.61</v>
      </c>
      <c r="T310" s="371">
        <f t="shared" si="126"/>
        <v>16058.61</v>
      </c>
      <c r="U310" s="371">
        <f t="shared" si="105"/>
        <v>64234.42</v>
      </c>
      <c r="V310" s="370">
        <f t="shared" si="106"/>
        <v>226255.74777871097</v>
      </c>
      <c r="W310" s="369" t="s">
        <v>14936</v>
      </c>
      <c r="X310" s="369" t="s">
        <v>930</v>
      </c>
      <c r="Y310" s="270">
        <v>46984.658324669057</v>
      </c>
      <c r="Z310" s="377">
        <f t="shared" si="107"/>
        <v>137025.34</v>
      </c>
      <c r="AA310" s="376">
        <f t="shared" si="108"/>
        <v>37191.14</v>
      </c>
      <c r="AB310" s="376">
        <f t="shared" si="109"/>
        <v>69069.27</v>
      </c>
      <c r="AC310" s="375">
        <f t="shared" si="110"/>
        <v>2.92</v>
      </c>
      <c r="AD310" s="374">
        <f t="shared" si="111"/>
        <v>0.79</v>
      </c>
      <c r="AE310" s="373">
        <f t="shared" si="112"/>
        <v>1.47</v>
      </c>
      <c r="AF310" s="373">
        <f t="shared" si="113"/>
        <v>5.18</v>
      </c>
      <c r="AG310" s="375">
        <f t="shared" si="114"/>
        <v>2.71</v>
      </c>
      <c r="AH310" s="374">
        <f t="shared" si="115"/>
        <v>0.74</v>
      </c>
      <c r="AI310" s="373">
        <f t="shared" si="116"/>
        <v>1.37</v>
      </c>
      <c r="AJ310" s="373">
        <f t="shared" si="117"/>
        <v>4.82</v>
      </c>
      <c r="AK310" s="422">
        <f t="shared" si="119"/>
        <v>0.19</v>
      </c>
      <c r="AL310" s="422">
        <f t="shared" si="120"/>
        <v>0.34</v>
      </c>
    </row>
    <row r="311" spans="1:38" x14ac:dyDescent="0.25">
      <c r="A311" s="297">
        <v>1026710</v>
      </c>
      <c r="B311" s="297">
        <v>5148</v>
      </c>
      <c r="C311" s="297">
        <f>INDEX('Final Comp Values'!C:C,MATCH(B311,'Final Comp Values'!B:B,0))</f>
        <v>675702</v>
      </c>
      <c r="D311" s="299" t="s">
        <v>915</v>
      </c>
      <c r="E311" s="346">
        <f>INDEX('Final Comp Values'!U:U,MATCH($C311,'Final Comp Values'!$C:$C,0))</f>
        <v>3.8163495367281048E-3</v>
      </c>
      <c r="F311" s="346">
        <f>INDEX('Final Comp Values'!V:V,MATCH($C311,'Final Comp Values'!$C:$C,0))</f>
        <v>2.9105226145027295E-3</v>
      </c>
      <c r="G311" s="370">
        <f t="shared" si="102"/>
        <v>784868.61387572449</v>
      </c>
      <c r="H311" s="370">
        <f t="shared" si="103"/>
        <v>392434.30690000003</v>
      </c>
      <c r="I311" s="372">
        <v>375888.17</v>
      </c>
      <c r="J311" s="372">
        <v>375888.17</v>
      </c>
      <c r="K311" s="371">
        <f t="shared" si="118"/>
        <v>360141.38299282442</v>
      </c>
      <c r="L311" s="371">
        <f t="shared" si="125"/>
        <v>24437.21</v>
      </c>
      <c r="M311" s="371">
        <f t="shared" si="125"/>
        <v>24437.21</v>
      </c>
      <c r="N311" s="371">
        <f t="shared" si="125"/>
        <v>24437.21</v>
      </c>
      <c r="O311" s="371">
        <f t="shared" si="125"/>
        <v>24437.21</v>
      </c>
      <c r="P311" s="371">
        <f t="shared" si="104"/>
        <v>97748.85</v>
      </c>
      <c r="Q311" s="371">
        <f t="shared" si="126"/>
        <v>45383.4</v>
      </c>
      <c r="R311" s="371">
        <f t="shared" si="126"/>
        <v>45383.4</v>
      </c>
      <c r="S311" s="371">
        <f t="shared" si="126"/>
        <v>45383.4</v>
      </c>
      <c r="T311" s="371">
        <f t="shared" si="126"/>
        <v>45383.4</v>
      </c>
      <c r="U311" s="371">
        <f t="shared" si="105"/>
        <v>181533.58</v>
      </c>
      <c r="V311" s="370">
        <f t="shared" si="106"/>
        <v>639423.81299282436</v>
      </c>
      <c r="W311" s="369" t="s">
        <v>14878</v>
      </c>
      <c r="X311" s="369" t="s">
        <v>941</v>
      </c>
      <c r="Y311" s="270">
        <v>38595.893614676956</v>
      </c>
      <c r="Z311" s="377">
        <f t="shared" si="107"/>
        <v>387248.8</v>
      </c>
      <c r="AA311" s="376">
        <f t="shared" si="108"/>
        <v>105106.29</v>
      </c>
      <c r="AB311" s="376">
        <f t="shared" si="109"/>
        <v>195197.4</v>
      </c>
      <c r="AC311" s="375">
        <f t="shared" si="110"/>
        <v>10.029999999999999</v>
      </c>
      <c r="AD311" s="374">
        <f t="shared" si="111"/>
        <v>2.72</v>
      </c>
      <c r="AE311" s="373">
        <f t="shared" si="112"/>
        <v>5.0599999999999996</v>
      </c>
      <c r="AF311" s="373">
        <f t="shared" si="113"/>
        <v>17.809999999999999</v>
      </c>
      <c r="AG311" s="375">
        <f t="shared" si="114"/>
        <v>9.33</v>
      </c>
      <c r="AH311" s="374">
        <f t="shared" si="115"/>
        <v>2.5299999999999998</v>
      </c>
      <c r="AI311" s="373">
        <f t="shared" si="116"/>
        <v>4.7</v>
      </c>
      <c r="AJ311" s="373">
        <f t="shared" si="117"/>
        <v>16.559999999999999</v>
      </c>
      <c r="AK311" s="422">
        <f t="shared" si="119"/>
        <v>0.63</v>
      </c>
      <c r="AL311" s="422">
        <f t="shared" si="120"/>
        <v>1.18</v>
      </c>
    </row>
    <row r="312" spans="1:38" x14ac:dyDescent="0.25">
      <c r="A312" s="311">
        <v>1028699</v>
      </c>
      <c r="B312" s="311">
        <v>5349</v>
      </c>
      <c r="C312" s="297">
        <f>INDEX('Final Comp Values'!C:C,MATCH(B312,'Final Comp Values'!B:B,0))</f>
        <v>675703</v>
      </c>
      <c r="D312" s="312" t="s">
        <v>915</v>
      </c>
      <c r="E312" s="346">
        <f>INDEX('Final Comp Values'!U:U,MATCH($C312,'Final Comp Values'!$C:$C,0))</f>
        <v>2.0329913244468718E-3</v>
      </c>
      <c r="F312" s="346">
        <f>INDEX('Final Comp Values'!V:V,MATCH($C312,'Final Comp Values'!$C:$C,0))</f>
        <v>1.5504521186923024E-3</v>
      </c>
      <c r="G312" s="370">
        <f t="shared" si="102"/>
        <v>418104.01994990796</v>
      </c>
      <c r="H312" s="370">
        <f t="shared" si="103"/>
        <v>209052.01</v>
      </c>
      <c r="I312" s="372">
        <v>200237.79</v>
      </c>
      <c r="J312" s="372">
        <v>200237.79</v>
      </c>
      <c r="K312" s="371">
        <f t="shared" si="118"/>
        <v>191849.38385555253</v>
      </c>
      <c r="L312" s="371">
        <f t="shared" si="125"/>
        <v>13017.84</v>
      </c>
      <c r="M312" s="371">
        <f t="shared" si="125"/>
        <v>13017.84</v>
      </c>
      <c r="N312" s="371">
        <f t="shared" si="125"/>
        <v>13017.84</v>
      </c>
      <c r="O312" s="371">
        <f t="shared" si="125"/>
        <v>13017.84</v>
      </c>
      <c r="P312" s="371">
        <f t="shared" si="104"/>
        <v>52071.37</v>
      </c>
      <c r="Q312" s="371">
        <f t="shared" si="126"/>
        <v>24176</v>
      </c>
      <c r="R312" s="371">
        <f t="shared" si="126"/>
        <v>24176</v>
      </c>
      <c r="S312" s="371">
        <f t="shared" si="126"/>
        <v>24176</v>
      </c>
      <c r="T312" s="371">
        <f t="shared" si="126"/>
        <v>24176</v>
      </c>
      <c r="U312" s="371">
        <f t="shared" si="105"/>
        <v>96703.98</v>
      </c>
      <c r="V312" s="370">
        <f t="shared" si="106"/>
        <v>340624.73385555251</v>
      </c>
      <c r="W312" s="369" t="s">
        <v>14921</v>
      </c>
      <c r="X312" s="369" t="s">
        <v>937</v>
      </c>
      <c r="Y312" s="270">
        <v>35034.628533077281</v>
      </c>
      <c r="Z312" s="377">
        <f t="shared" si="107"/>
        <v>206289.66</v>
      </c>
      <c r="AA312" s="376">
        <f t="shared" si="108"/>
        <v>55990.720000000001</v>
      </c>
      <c r="AB312" s="376">
        <f t="shared" si="109"/>
        <v>103982.77</v>
      </c>
      <c r="AC312" s="375">
        <f t="shared" si="110"/>
        <v>5.89</v>
      </c>
      <c r="AD312" s="374">
        <f t="shared" si="111"/>
        <v>1.6</v>
      </c>
      <c r="AE312" s="373">
        <f t="shared" si="112"/>
        <v>2.97</v>
      </c>
      <c r="AF312" s="373">
        <f t="shared" si="113"/>
        <v>10.46</v>
      </c>
      <c r="AG312" s="375">
        <f t="shared" si="114"/>
        <v>5.48</v>
      </c>
      <c r="AH312" s="374">
        <f t="shared" si="115"/>
        <v>1.49</v>
      </c>
      <c r="AI312" s="373">
        <f t="shared" si="116"/>
        <v>2.76</v>
      </c>
      <c r="AJ312" s="373">
        <f t="shared" si="117"/>
        <v>9.73</v>
      </c>
      <c r="AK312" s="422">
        <f t="shared" si="119"/>
        <v>0.37</v>
      </c>
      <c r="AL312" s="422">
        <f t="shared" si="120"/>
        <v>0.69</v>
      </c>
    </row>
    <row r="313" spans="1:38" x14ac:dyDescent="0.25">
      <c r="A313" s="297">
        <v>1026320</v>
      </c>
      <c r="B313" s="297">
        <v>4294</v>
      </c>
      <c r="C313" s="297">
        <f>INDEX('Final Comp Values'!C:C,MATCH(B313,'Final Comp Values'!B:B,0))</f>
        <v>675712</v>
      </c>
      <c r="D313" s="299" t="s">
        <v>915</v>
      </c>
      <c r="E313" s="346">
        <f>INDEX('Final Comp Values'!U:U,MATCH($C313,'Final Comp Values'!$C:$C,0))</f>
        <v>1.0558171984374597E-3</v>
      </c>
      <c r="F313" s="346">
        <f>INDEX('Final Comp Values'!V:V,MATCH($C313,'Final Comp Values'!$C:$C,0))</f>
        <v>8.052144603787314E-4</v>
      </c>
      <c r="G313" s="370">
        <f t="shared" si="102"/>
        <v>217138.85823839274</v>
      </c>
      <c r="H313" s="370">
        <f t="shared" si="103"/>
        <v>108569.42909999999</v>
      </c>
      <c r="I313" s="372">
        <v>103991.84</v>
      </c>
      <c r="J313" s="372">
        <v>103991.84</v>
      </c>
      <c r="K313" s="371">
        <f t="shared" si="118"/>
        <v>99635.38778968151</v>
      </c>
      <c r="L313" s="371">
        <f t="shared" si="125"/>
        <v>6760.71</v>
      </c>
      <c r="M313" s="371">
        <f t="shared" si="125"/>
        <v>6760.71</v>
      </c>
      <c r="N313" s="371">
        <f t="shared" si="125"/>
        <v>6760.71</v>
      </c>
      <c r="O313" s="371">
        <f t="shared" si="125"/>
        <v>6760.71</v>
      </c>
      <c r="P313" s="371">
        <f t="shared" si="104"/>
        <v>27042.84</v>
      </c>
      <c r="Q313" s="371">
        <f t="shared" si="126"/>
        <v>12555.6</v>
      </c>
      <c r="R313" s="371">
        <f t="shared" si="126"/>
        <v>12555.6</v>
      </c>
      <c r="S313" s="371">
        <f t="shared" si="126"/>
        <v>12555.6</v>
      </c>
      <c r="T313" s="371">
        <f t="shared" si="126"/>
        <v>12555.6</v>
      </c>
      <c r="U313" s="371">
        <f t="shared" si="105"/>
        <v>50222.41</v>
      </c>
      <c r="V313" s="370">
        <f t="shared" si="106"/>
        <v>176900.6377896815</v>
      </c>
      <c r="W313" s="369" t="s">
        <v>15016</v>
      </c>
      <c r="X313" s="369" t="s">
        <v>925</v>
      </c>
      <c r="Y313" s="270">
        <v>28279.08911159166</v>
      </c>
      <c r="Z313" s="377">
        <f t="shared" si="107"/>
        <v>107134.83</v>
      </c>
      <c r="AA313" s="376">
        <f t="shared" si="108"/>
        <v>29078.32</v>
      </c>
      <c r="AB313" s="376">
        <f t="shared" si="109"/>
        <v>54002.59</v>
      </c>
      <c r="AC313" s="375">
        <f t="shared" si="110"/>
        <v>3.79</v>
      </c>
      <c r="AD313" s="374">
        <f t="shared" si="111"/>
        <v>1.03</v>
      </c>
      <c r="AE313" s="373">
        <f t="shared" si="112"/>
        <v>1.91</v>
      </c>
      <c r="AF313" s="373">
        <f t="shared" si="113"/>
        <v>6.73</v>
      </c>
      <c r="AG313" s="375">
        <f t="shared" si="114"/>
        <v>3.52</v>
      </c>
      <c r="AH313" s="374">
        <f t="shared" si="115"/>
        <v>0.96</v>
      </c>
      <c r="AI313" s="373">
        <f t="shared" si="116"/>
        <v>1.78</v>
      </c>
      <c r="AJ313" s="373">
        <f t="shared" si="117"/>
        <v>6.2600000000000007</v>
      </c>
      <c r="AK313" s="422">
        <f t="shared" si="119"/>
        <v>0.24</v>
      </c>
      <c r="AL313" s="422">
        <f t="shared" si="120"/>
        <v>0.45</v>
      </c>
    </row>
    <row r="314" spans="1:38" x14ac:dyDescent="0.25">
      <c r="A314" s="297">
        <v>1020958</v>
      </c>
      <c r="B314" s="297">
        <v>4890</v>
      </c>
      <c r="C314" s="297">
        <f>INDEX('Final Comp Values'!C:C,MATCH(B314,'Final Comp Values'!B:B,0))</f>
        <v>675714</v>
      </c>
      <c r="D314" s="299" t="s">
        <v>915</v>
      </c>
      <c r="E314" s="346">
        <f>INDEX('Final Comp Values'!U:U,MATCH($C314,'Final Comp Values'!$C:$C,0))</f>
        <v>3.2072052363199635E-3</v>
      </c>
      <c r="F314" s="346">
        <f>INDEX('Final Comp Values'!V:V,MATCH($C314,'Final Comp Values'!$C:$C,0))</f>
        <v>2.4459613250372644E-3</v>
      </c>
      <c r="G314" s="370">
        <f t="shared" si="102"/>
        <v>659592.28944305039</v>
      </c>
      <c r="H314" s="370">
        <f t="shared" si="103"/>
        <v>329796.1447</v>
      </c>
      <c r="I314" s="372">
        <v>315891.01</v>
      </c>
      <c r="J314" s="372">
        <v>315891.01</v>
      </c>
      <c r="K314" s="371">
        <f t="shared" si="118"/>
        <v>302657.6361085531</v>
      </c>
      <c r="L314" s="371">
        <f t="shared" si="125"/>
        <v>20536.68</v>
      </c>
      <c r="M314" s="371">
        <f t="shared" si="125"/>
        <v>20536.68</v>
      </c>
      <c r="N314" s="371">
        <f t="shared" si="125"/>
        <v>20536.68</v>
      </c>
      <c r="O314" s="371">
        <f t="shared" si="125"/>
        <v>20536.68</v>
      </c>
      <c r="P314" s="371">
        <f t="shared" si="104"/>
        <v>82146.73</v>
      </c>
      <c r="Q314" s="371">
        <f t="shared" si="126"/>
        <v>38139.550000000003</v>
      </c>
      <c r="R314" s="371">
        <f t="shared" si="126"/>
        <v>38139.550000000003</v>
      </c>
      <c r="S314" s="371">
        <f t="shared" si="126"/>
        <v>38139.550000000003</v>
      </c>
      <c r="T314" s="371">
        <f t="shared" si="126"/>
        <v>38139.550000000003</v>
      </c>
      <c r="U314" s="371">
        <f t="shared" si="105"/>
        <v>152558.21</v>
      </c>
      <c r="V314" s="370">
        <f t="shared" si="106"/>
        <v>537362.5761085531</v>
      </c>
      <c r="W314" s="369" t="s">
        <v>14892</v>
      </c>
      <c r="X314" s="369" t="s">
        <v>930</v>
      </c>
      <c r="Y314" s="270">
        <v>46984.658324669057</v>
      </c>
      <c r="Z314" s="377">
        <f t="shared" si="107"/>
        <v>325438.32</v>
      </c>
      <c r="AA314" s="376">
        <f t="shared" si="108"/>
        <v>88329.82</v>
      </c>
      <c r="AB314" s="376">
        <f t="shared" si="109"/>
        <v>164041.09</v>
      </c>
      <c r="AC314" s="375">
        <f t="shared" si="110"/>
        <v>6.93</v>
      </c>
      <c r="AD314" s="374">
        <f t="shared" si="111"/>
        <v>1.88</v>
      </c>
      <c r="AE314" s="373">
        <f t="shared" si="112"/>
        <v>3.49</v>
      </c>
      <c r="AF314" s="373">
        <f t="shared" si="113"/>
        <v>12.299999999999999</v>
      </c>
      <c r="AG314" s="375">
        <f t="shared" si="114"/>
        <v>6.44</v>
      </c>
      <c r="AH314" s="374">
        <f t="shared" si="115"/>
        <v>1.75</v>
      </c>
      <c r="AI314" s="373">
        <f t="shared" si="116"/>
        <v>3.25</v>
      </c>
      <c r="AJ314" s="373">
        <f t="shared" si="117"/>
        <v>11.440000000000001</v>
      </c>
      <c r="AK314" s="422">
        <f t="shared" si="119"/>
        <v>0.44</v>
      </c>
      <c r="AL314" s="422">
        <f t="shared" si="120"/>
        <v>0.81</v>
      </c>
    </row>
    <row r="315" spans="1:38" x14ac:dyDescent="0.25">
      <c r="A315" s="313">
        <v>1026589</v>
      </c>
      <c r="B315" s="313">
        <v>4476</v>
      </c>
      <c r="C315" s="297">
        <f>INDEX('Final Comp Values'!C:C,MATCH(B315,'Final Comp Values'!B:B,0))</f>
        <v>675715</v>
      </c>
      <c r="D315" s="314" t="s">
        <v>915</v>
      </c>
      <c r="E315" s="346">
        <f>INDEX('Final Comp Values'!U:U,MATCH($C315,'Final Comp Values'!$C:$C,0))</f>
        <v>9.0186443341740445E-4</v>
      </c>
      <c r="F315" s="346">
        <f>INDEX('Final Comp Values'!V:V,MATCH($C315,'Final Comp Values'!$C:$C,0))</f>
        <v>6.8780304409104685E-4</v>
      </c>
      <c r="G315" s="370">
        <f t="shared" si="102"/>
        <v>185477.0064816954</v>
      </c>
      <c r="H315" s="370">
        <f t="shared" si="103"/>
        <v>92738.503200000006</v>
      </c>
      <c r="I315" s="372">
        <v>88828.39</v>
      </c>
      <c r="J315" s="372"/>
      <c r="K315" s="371">
        <f t="shared" si="118"/>
        <v>85107.168826429304</v>
      </c>
      <c r="L315" s="371">
        <f t="shared" si="125"/>
        <v>5774.91</v>
      </c>
      <c r="M315" s="371">
        <f t="shared" si="125"/>
        <v>5774.91</v>
      </c>
      <c r="N315" s="371">
        <f t="shared" si="125"/>
        <v>5774.91</v>
      </c>
      <c r="O315" s="371">
        <f t="shared" si="125"/>
        <v>5774.91</v>
      </c>
      <c r="P315" s="371">
        <f t="shared" si="104"/>
        <v>23099.62</v>
      </c>
      <c r="Q315" s="371">
        <f t="shared" si="126"/>
        <v>10724.82</v>
      </c>
      <c r="R315" s="371">
        <f t="shared" si="126"/>
        <v>10724.82</v>
      </c>
      <c r="S315" s="371">
        <f t="shared" si="126"/>
        <v>10724.82</v>
      </c>
      <c r="T315" s="371">
        <f t="shared" si="126"/>
        <v>10724.82</v>
      </c>
      <c r="U315" s="371">
        <f t="shared" si="105"/>
        <v>42899.29</v>
      </c>
      <c r="V315" s="370">
        <f t="shared" si="106"/>
        <v>151106.07882642929</v>
      </c>
      <c r="W315" s="369" t="s">
        <v>14973</v>
      </c>
      <c r="X315" s="369" t="s">
        <v>925</v>
      </c>
      <c r="Y315" s="270">
        <v>28279.08911159166</v>
      </c>
      <c r="Z315" s="377">
        <f t="shared" si="107"/>
        <v>91513.08</v>
      </c>
      <c r="AA315" s="376">
        <f t="shared" si="108"/>
        <v>24838.3</v>
      </c>
      <c r="AB315" s="376">
        <f t="shared" si="109"/>
        <v>46128.27</v>
      </c>
      <c r="AC315" s="375">
        <f t="shared" si="110"/>
        <v>3.24</v>
      </c>
      <c r="AD315" s="374">
        <f t="shared" si="111"/>
        <v>0.88</v>
      </c>
      <c r="AE315" s="373">
        <f t="shared" si="112"/>
        <v>1.63</v>
      </c>
      <c r="AF315" s="373">
        <f t="shared" si="113"/>
        <v>5.75</v>
      </c>
      <c r="AG315" s="375">
        <f t="shared" si="114"/>
        <v>3.01</v>
      </c>
      <c r="AH315" s="374">
        <f t="shared" si="115"/>
        <v>0.82</v>
      </c>
      <c r="AI315" s="373">
        <f t="shared" si="116"/>
        <v>1.52</v>
      </c>
      <c r="AJ315" s="373">
        <f t="shared" si="117"/>
        <v>5.35</v>
      </c>
      <c r="AK315" s="422">
        <f t="shared" si="119"/>
        <v>0.21</v>
      </c>
      <c r="AL315" s="422">
        <f t="shared" si="120"/>
        <v>0.38</v>
      </c>
    </row>
    <row r="316" spans="1:38" x14ac:dyDescent="0.25">
      <c r="A316" s="297">
        <v>1028697</v>
      </c>
      <c r="B316" s="297">
        <v>5165</v>
      </c>
      <c r="C316" s="297">
        <f>INDEX('Final Comp Values'!C:C,MATCH(B316,'Final Comp Values'!B:B,0))</f>
        <v>675716</v>
      </c>
      <c r="D316" s="299" t="s">
        <v>915</v>
      </c>
      <c r="E316" s="346">
        <f>INDEX('Final Comp Values'!U:U,MATCH($C316,'Final Comp Values'!$C:$C,0))</f>
        <v>1.1601396414542573E-3</v>
      </c>
      <c r="F316" s="346">
        <f>INDEX('Final Comp Values'!V:V,MATCH($C316,'Final Comp Values'!$C:$C,0))</f>
        <v>8.8477552434271971E-4</v>
      </c>
      <c r="G316" s="370">
        <f t="shared" si="102"/>
        <v>238593.76179445468</v>
      </c>
      <c r="H316" s="370">
        <f t="shared" si="103"/>
        <v>119296.8809</v>
      </c>
      <c r="I316" s="372">
        <v>114266.99</v>
      </c>
      <c r="J316" s="372">
        <v>114266.99</v>
      </c>
      <c r="K316" s="371">
        <f t="shared" si="118"/>
        <v>109480.09109677702</v>
      </c>
      <c r="L316" s="371">
        <f t="shared" si="125"/>
        <v>7428.72</v>
      </c>
      <c r="M316" s="371">
        <f t="shared" si="125"/>
        <v>7428.72</v>
      </c>
      <c r="N316" s="371">
        <f t="shared" si="125"/>
        <v>7428.72</v>
      </c>
      <c r="O316" s="371">
        <f t="shared" si="125"/>
        <v>7428.72</v>
      </c>
      <c r="P316" s="371">
        <f t="shared" si="104"/>
        <v>29714.87</v>
      </c>
      <c r="Q316" s="371">
        <f t="shared" si="126"/>
        <v>13796.19</v>
      </c>
      <c r="R316" s="371">
        <f t="shared" si="126"/>
        <v>13796.19</v>
      </c>
      <c r="S316" s="371">
        <f t="shared" si="126"/>
        <v>13796.19</v>
      </c>
      <c r="T316" s="371">
        <f t="shared" si="126"/>
        <v>13796.19</v>
      </c>
      <c r="U316" s="371">
        <f t="shared" si="105"/>
        <v>55184.75</v>
      </c>
      <c r="V316" s="370">
        <f t="shared" si="106"/>
        <v>194379.71109677703</v>
      </c>
      <c r="W316" s="369" t="s">
        <v>15038</v>
      </c>
      <c r="X316" s="369" t="s">
        <v>923</v>
      </c>
      <c r="Y316" s="270">
        <v>10494.176731500442</v>
      </c>
      <c r="Z316" s="377">
        <f t="shared" si="107"/>
        <v>117720.53</v>
      </c>
      <c r="AA316" s="376">
        <f t="shared" si="108"/>
        <v>31951.47</v>
      </c>
      <c r="AB316" s="376">
        <f t="shared" si="109"/>
        <v>59338.44</v>
      </c>
      <c r="AC316" s="375">
        <f t="shared" si="110"/>
        <v>11.22</v>
      </c>
      <c r="AD316" s="374">
        <f t="shared" si="111"/>
        <v>3.04</v>
      </c>
      <c r="AE316" s="373">
        <f t="shared" si="112"/>
        <v>5.65</v>
      </c>
      <c r="AF316" s="373">
        <f t="shared" si="113"/>
        <v>19.910000000000004</v>
      </c>
      <c r="AG316" s="375">
        <f t="shared" si="114"/>
        <v>10.43</v>
      </c>
      <c r="AH316" s="374">
        <f t="shared" si="115"/>
        <v>2.83</v>
      </c>
      <c r="AI316" s="373">
        <f t="shared" si="116"/>
        <v>5.26</v>
      </c>
      <c r="AJ316" s="373">
        <f t="shared" si="117"/>
        <v>18.52</v>
      </c>
      <c r="AK316" s="422">
        <f t="shared" si="119"/>
        <v>0.71</v>
      </c>
      <c r="AL316" s="422">
        <f t="shared" si="120"/>
        <v>1.32</v>
      </c>
    </row>
    <row r="317" spans="1:38" x14ac:dyDescent="0.25">
      <c r="A317" s="313">
        <v>1028614</v>
      </c>
      <c r="B317" s="313">
        <v>5310</v>
      </c>
      <c r="C317" s="297">
        <f>INDEX('Final Comp Values'!C:C,MATCH(B317,'Final Comp Values'!B:B,0))</f>
        <v>675722</v>
      </c>
      <c r="D317" s="314" t="s">
        <v>915</v>
      </c>
      <c r="E317" s="346">
        <f>INDEX('Final Comp Values'!U:U,MATCH($C317,'Final Comp Values'!$C:$C,0))</f>
        <v>2.2900319473592658E-3</v>
      </c>
      <c r="F317" s="346">
        <f>INDEX('Final Comp Values'!V:V,MATCH($C317,'Final Comp Values'!$C:$C,0))</f>
        <v>1.7464830478911468E-3</v>
      </c>
      <c r="G317" s="370">
        <f t="shared" si="102"/>
        <v>470966.87107857194</v>
      </c>
      <c r="H317" s="370">
        <f t="shared" si="103"/>
        <v>235483.43549999999</v>
      </c>
      <c r="I317" s="372">
        <v>225554.79</v>
      </c>
      <c r="J317" s="372">
        <v>225554.79</v>
      </c>
      <c r="K317" s="371">
        <f t="shared" si="118"/>
        <v>216105.80076131926</v>
      </c>
      <c r="L317" s="371">
        <f t="shared" si="125"/>
        <v>14663.75</v>
      </c>
      <c r="M317" s="371">
        <f t="shared" si="125"/>
        <v>14663.75</v>
      </c>
      <c r="N317" s="371">
        <f t="shared" si="125"/>
        <v>14663.75</v>
      </c>
      <c r="O317" s="371">
        <f t="shared" si="125"/>
        <v>14663.75</v>
      </c>
      <c r="P317" s="371">
        <f t="shared" si="104"/>
        <v>58655</v>
      </c>
      <c r="Q317" s="371">
        <f t="shared" si="126"/>
        <v>27232.68</v>
      </c>
      <c r="R317" s="371">
        <f t="shared" si="126"/>
        <v>27232.68</v>
      </c>
      <c r="S317" s="371">
        <f t="shared" si="126"/>
        <v>27232.68</v>
      </c>
      <c r="T317" s="371">
        <f t="shared" si="126"/>
        <v>27232.68</v>
      </c>
      <c r="U317" s="371">
        <f t="shared" si="105"/>
        <v>108930.72</v>
      </c>
      <c r="V317" s="370">
        <f t="shared" si="106"/>
        <v>383691.5207613192</v>
      </c>
      <c r="W317" s="369" t="s">
        <v>14999</v>
      </c>
      <c r="X317" s="369" t="s">
        <v>913</v>
      </c>
      <c r="Y317" s="270">
        <v>30550.305097874538</v>
      </c>
      <c r="Z317" s="377">
        <f t="shared" si="107"/>
        <v>232371.83</v>
      </c>
      <c r="AA317" s="376">
        <f t="shared" si="108"/>
        <v>63069.89</v>
      </c>
      <c r="AB317" s="376">
        <f t="shared" si="109"/>
        <v>117129.81</v>
      </c>
      <c r="AC317" s="375">
        <f t="shared" si="110"/>
        <v>7.61</v>
      </c>
      <c r="AD317" s="374">
        <f t="shared" si="111"/>
        <v>2.06</v>
      </c>
      <c r="AE317" s="373">
        <f t="shared" si="112"/>
        <v>3.83</v>
      </c>
      <c r="AF317" s="373">
        <f t="shared" si="113"/>
        <v>13.5</v>
      </c>
      <c r="AG317" s="375">
        <f t="shared" si="114"/>
        <v>7.07</v>
      </c>
      <c r="AH317" s="374">
        <f t="shared" si="115"/>
        <v>1.92</v>
      </c>
      <c r="AI317" s="373">
        <f t="shared" si="116"/>
        <v>3.57</v>
      </c>
      <c r="AJ317" s="373">
        <f t="shared" si="117"/>
        <v>12.56</v>
      </c>
      <c r="AK317" s="422">
        <f t="shared" si="119"/>
        <v>0.48</v>
      </c>
      <c r="AL317" s="422">
        <f t="shared" si="120"/>
        <v>0.89</v>
      </c>
    </row>
    <row r="318" spans="1:38" x14ac:dyDescent="0.25">
      <c r="A318" s="313">
        <v>1028629</v>
      </c>
      <c r="B318" s="313">
        <v>4236</v>
      </c>
      <c r="C318" s="297">
        <f>INDEX('Final Comp Values'!C:C,MATCH(B318,'Final Comp Values'!B:B,0))</f>
        <v>675727</v>
      </c>
      <c r="D318" s="314" t="s">
        <v>915</v>
      </c>
      <c r="E318" s="346">
        <f>INDEX('Final Comp Values'!U:U,MATCH($C318,'Final Comp Values'!$C:$C,0))</f>
        <v>3.9483266865327875E-3</v>
      </c>
      <c r="F318" s="346">
        <f>INDEX('Final Comp Values'!V:V,MATCH($C318,'Final Comp Values'!$C:$C,0))</f>
        <v>3.0111744220500712E-3</v>
      </c>
      <c r="G318" s="370">
        <f t="shared" si="102"/>
        <v>812010.97115552367</v>
      </c>
      <c r="H318" s="370">
        <f t="shared" si="103"/>
        <v>406005.48560000001</v>
      </c>
      <c r="I318" s="372">
        <v>388887.13</v>
      </c>
      <c r="J318" s="372">
        <v>388887.13</v>
      </c>
      <c r="K318" s="371">
        <f t="shared" si="118"/>
        <v>372595.80646653468</v>
      </c>
      <c r="L318" s="371">
        <f t="shared" si="125"/>
        <v>25282.3</v>
      </c>
      <c r="M318" s="371">
        <f t="shared" si="125"/>
        <v>25282.3</v>
      </c>
      <c r="N318" s="371">
        <f t="shared" si="125"/>
        <v>25282.3</v>
      </c>
      <c r="O318" s="371">
        <f t="shared" si="125"/>
        <v>25282.3</v>
      </c>
      <c r="P318" s="371">
        <f t="shared" si="104"/>
        <v>101129.2</v>
      </c>
      <c r="Q318" s="371">
        <f t="shared" si="126"/>
        <v>46952.85</v>
      </c>
      <c r="R318" s="371">
        <f t="shared" si="126"/>
        <v>46952.85</v>
      </c>
      <c r="S318" s="371">
        <f t="shared" si="126"/>
        <v>46952.85</v>
      </c>
      <c r="T318" s="371">
        <f t="shared" si="126"/>
        <v>46952.85</v>
      </c>
      <c r="U318" s="371">
        <f t="shared" si="105"/>
        <v>187811.38</v>
      </c>
      <c r="V318" s="370">
        <f t="shared" si="106"/>
        <v>661536.38646653469</v>
      </c>
      <c r="W318" s="369" t="s">
        <v>14890</v>
      </c>
      <c r="X318" s="369" t="s">
        <v>940</v>
      </c>
      <c r="Y318" s="270">
        <v>19767.512521458313</v>
      </c>
      <c r="Z318" s="377">
        <f t="shared" si="107"/>
        <v>400640.65</v>
      </c>
      <c r="AA318" s="376">
        <f t="shared" si="108"/>
        <v>108741.08</v>
      </c>
      <c r="AB318" s="376">
        <f t="shared" si="109"/>
        <v>201947.72</v>
      </c>
      <c r="AC318" s="375">
        <f t="shared" si="110"/>
        <v>20.27</v>
      </c>
      <c r="AD318" s="374">
        <f t="shared" si="111"/>
        <v>5.5</v>
      </c>
      <c r="AE318" s="373">
        <f t="shared" si="112"/>
        <v>10.220000000000001</v>
      </c>
      <c r="AF318" s="373">
        <f t="shared" si="113"/>
        <v>35.99</v>
      </c>
      <c r="AG318" s="375">
        <f t="shared" si="114"/>
        <v>18.850000000000001</v>
      </c>
      <c r="AH318" s="374">
        <f t="shared" si="115"/>
        <v>5.12</v>
      </c>
      <c r="AI318" s="373">
        <f t="shared" si="116"/>
        <v>9.5</v>
      </c>
      <c r="AJ318" s="373">
        <f t="shared" si="117"/>
        <v>33.47</v>
      </c>
      <c r="AK318" s="422">
        <f t="shared" si="119"/>
        <v>1.28</v>
      </c>
      <c r="AL318" s="422">
        <f t="shared" si="120"/>
        <v>2.38</v>
      </c>
    </row>
    <row r="319" spans="1:38" x14ac:dyDescent="0.25">
      <c r="A319" s="297">
        <v>1028758</v>
      </c>
      <c r="B319" s="311">
        <v>5195</v>
      </c>
      <c r="C319" s="297">
        <f>INDEX('Final Comp Values'!C:C,MATCH(B319,'Final Comp Values'!B:B,0))</f>
        <v>675729</v>
      </c>
      <c r="D319" s="312" t="s">
        <v>915</v>
      </c>
      <c r="E319" s="346">
        <f>INDEX('Final Comp Values'!U:U,MATCH($C319,'Final Comp Values'!$C:$C,0))</f>
        <v>1.8736063848791965E-3</v>
      </c>
      <c r="F319" s="346">
        <f>INDEX('Final Comp Values'!V:V,MATCH($C319,'Final Comp Values'!$C:$C,0))</f>
        <v>1.4288978777721735E-3</v>
      </c>
      <c r="G319" s="370">
        <f t="shared" si="102"/>
        <v>385324.98978319089</v>
      </c>
      <c r="H319" s="370">
        <f t="shared" si="103"/>
        <v>192662.49489999999</v>
      </c>
      <c r="I319" s="372">
        <v>0</v>
      </c>
      <c r="J319" s="372"/>
      <c r="K319" s="371">
        <f t="shared" si="118"/>
        <v>176808.5412881439</v>
      </c>
      <c r="L319" s="371">
        <f t="shared" si="125"/>
        <v>11997.26</v>
      </c>
      <c r="M319" s="371">
        <f t="shared" si="125"/>
        <v>11997.26</v>
      </c>
      <c r="N319" s="371">
        <f t="shared" si="125"/>
        <v>11997.26</v>
      </c>
      <c r="O319" s="371">
        <f t="shared" si="125"/>
        <v>11997.26</v>
      </c>
      <c r="P319" s="371">
        <f t="shared" si="104"/>
        <v>47989.02</v>
      </c>
      <c r="Q319" s="371">
        <f t="shared" si="126"/>
        <v>22280.62</v>
      </c>
      <c r="R319" s="371">
        <f t="shared" si="126"/>
        <v>22280.62</v>
      </c>
      <c r="S319" s="371">
        <f t="shared" si="126"/>
        <v>22280.62</v>
      </c>
      <c r="T319" s="371">
        <f t="shared" si="126"/>
        <v>22280.62</v>
      </c>
      <c r="U319" s="371">
        <f t="shared" si="105"/>
        <v>89122.46</v>
      </c>
      <c r="V319" s="370">
        <f t="shared" si="106"/>
        <v>313920.02128814388</v>
      </c>
      <c r="W319" s="369" t="s">
        <v>14900</v>
      </c>
      <c r="X319" s="369" t="s">
        <v>939</v>
      </c>
      <c r="Y319" s="270">
        <v>37020.787783372318</v>
      </c>
      <c r="Z319" s="377">
        <f t="shared" si="107"/>
        <v>190116.71</v>
      </c>
      <c r="AA319" s="376">
        <f t="shared" si="108"/>
        <v>51601.1</v>
      </c>
      <c r="AB319" s="376">
        <f t="shared" si="109"/>
        <v>95830.6</v>
      </c>
      <c r="AC319" s="375">
        <f t="shared" si="110"/>
        <v>5.14</v>
      </c>
      <c r="AD319" s="374">
        <f t="shared" si="111"/>
        <v>1.39</v>
      </c>
      <c r="AE319" s="373">
        <f t="shared" si="112"/>
        <v>2.59</v>
      </c>
      <c r="AF319" s="373">
        <f t="shared" si="113"/>
        <v>9.1199999999999992</v>
      </c>
      <c r="AG319" s="375">
        <f t="shared" si="114"/>
        <v>4.78</v>
      </c>
      <c r="AH319" s="374">
        <f t="shared" si="115"/>
        <v>1.3</v>
      </c>
      <c r="AI319" s="373">
        <f t="shared" si="116"/>
        <v>2.41</v>
      </c>
      <c r="AJ319" s="373">
        <f t="shared" si="117"/>
        <v>8.49</v>
      </c>
      <c r="AK319" s="422">
        <f t="shared" si="119"/>
        <v>0.33</v>
      </c>
      <c r="AL319" s="422">
        <f t="shared" si="120"/>
        <v>0.6</v>
      </c>
    </row>
    <row r="320" spans="1:38" x14ac:dyDescent="0.25">
      <c r="A320" s="313">
        <v>1025765</v>
      </c>
      <c r="B320" s="313">
        <v>5365</v>
      </c>
      <c r="C320" s="297">
        <f>INDEX('Final Comp Values'!C:C,MATCH(B320,'Final Comp Values'!B:B,0))</f>
        <v>675736</v>
      </c>
      <c r="D320" s="314" t="s">
        <v>1021</v>
      </c>
      <c r="E320" s="346" t="str">
        <f>INDEX('Final Comp Values'!U:U,MATCH($C320,'Final Comp Values'!$C:$C,0))</f>
        <v/>
      </c>
      <c r="F320" s="346">
        <f>INDEX('Final Comp Values'!V:V,MATCH($C320,'Final Comp Values'!$C:$C,0))</f>
        <v>2.6905762885620472E-3</v>
      </c>
      <c r="G320" s="370">
        <f t="shared" si="102"/>
        <v>0</v>
      </c>
      <c r="H320" s="370">
        <f t="shared" si="103"/>
        <v>0</v>
      </c>
      <c r="I320" s="372">
        <v>0</v>
      </c>
      <c r="J320" s="372"/>
      <c r="K320" s="371">
        <f t="shared" si="118"/>
        <v>0</v>
      </c>
      <c r="L320" s="371">
        <f t="shared" si="125"/>
        <v>22590.51</v>
      </c>
      <c r="M320" s="371">
        <f t="shared" si="125"/>
        <v>22590.51</v>
      </c>
      <c r="N320" s="371">
        <f t="shared" si="125"/>
        <v>22590.51</v>
      </c>
      <c r="O320" s="371">
        <f t="shared" si="125"/>
        <v>22590.51</v>
      </c>
      <c r="P320" s="371">
        <f t="shared" si="104"/>
        <v>90362.03</v>
      </c>
      <c r="Q320" s="371">
        <f t="shared" si="126"/>
        <v>41953.8</v>
      </c>
      <c r="R320" s="371">
        <f t="shared" si="126"/>
        <v>41953.8</v>
      </c>
      <c r="S320" s="371">
        <f t="shared" si="126"/>
        <v>41953.8</v>
      </c>
      <c r="T320" s="371">
        <f t="shared" si="126"/>
        <v>41953.8</v>
      </c>
      <c r="U320" s="371">
        <f t="shared" si="105"/>
        <v>167815.2</v>
      </c>
      <c r="V320" s="370">
        <f t="shared" si="106"/>
        <v>258177.23</v>
      </c>
      <c r="W320" s="369" t="s">
        <v>14956</v>
      </c>
      <c r="X320" s="369" t="s">
        <v>925</v>
      </c>
      <c r="Y320" s="270">
        <v>28279.08911159166</v>
      </c>
      <c r="Z320" s="377">
        <f t="shared" si="107"/>
        <v>0</v>
      </c>
      <c r="AA320" s="376">
        <f t="shared" si="108"/>
        <v>97163.47</v>
      </c>
      <c r="AB320" s="376">
        <f t="shared" si="109"/>
        <v>180446.45</v>
      </c>
      <c r="AC320" s="375">
        <f t="shared" si="110"/>
        <v>0</v>
      </c>
      <c r="AD320" s="374">
        <f t="shared" si="111"/>
        <v>3.44</v>
      </c>
      <c r="AE320" s="373">
        <f t="shared" si="112"/>
        <v>6.38</v>
      </c>
      <c r="AF320" s="373">
        <f t="shared" si="113"/>
        <v>9.82</v>
      </c>
      <c r="AG320" s="375">
        <f t="shared" si="114"/>
        <v>0</v>
      </c>
      <c r="AH320" s="374">
        <f t="shared" si="115"/>
        <v>3.2</v>
      </c>
      <c r="AI320" s="373">
        <f t="shared" si="116"/>
        <v>5.93</v>
      </c>
      <c r="AJ320" s="373">
        <f t="shared" si="117"/>
        <v>9.129999999999999</v>
      </c>
      <c r="AK320" s="422">
        <f t="shared" si="119"/>
        <v>0.8</v>
      </c>
      <c r="AL320" s="422">
        <f t="shared" si="120"/>
        <v>1.48</v>
      </c>
    </row>
    <row r="321" spans="1:38" x14ac:dyDescent="0.25">
      <c r="A321" s="297">
        <v>1026705</v>
      </c>
      <c r="B321" s="297">
        <v>5368</v>
      </c>
      <c r="C321" s="297">
        <f>INDEX('Final Comp Values'!C:C,MATCH(B321,'Final Comp Values'!B:B,0))</f>
        <v>675743</v>
      </c>
      <c r="D321" s="299" t="s">
        <v>915</v>
      </c>
      <c r="E321" s="346">
        <f>INDEX('Final Comp Values'!U:U,MATCH($C321,'Final Comp Values'!$C:$C,0))</f>
        <v>2.9360903429887356E-3</v>
      </c>
      <c r="F321" s="346">
        <f>INDEX('Final Comp Values'!V:V,MATCH($C321,'Final Comp Values'!$C:$C,0))</f>
        <v>2.2391967138361774E-3</v>
      </c>
      <c r="G321" s="370">
        <f t="shared" si="102"/>
        <v>603834.9306156988</v>
      </c>
      <c r="H321" s="370">
        <f t="shared" si="103"/>
        <v>301917.46529999998</v>
      </c>
      <c r="I321" s="372">
        <v>289187.78000000003</v>
      </c>
      <c r="J321" s="372">
        <v>289187.78000000003</v>
      </c>
      <c r="K321" s="371">
        <f t="shared" si="118"/>
        <v>277073.05804656289</v>
      </c>
      <c r="L321" s="371">
        <f t="shared" si="125"/>
        <v>18800.650000000001</v>
      </c>
      <c r="M321" s="371">
        <f t="shared" si="125"/>
        <v>18800.650000000001</v>
      </c>
      <c r="N321" s="371">
        <f t="shared" si="125"/>
        <v>18800.650000000001</v>
      </c>
      <c r="O321" s="371">
        <f t="shared" si="125"/>
        <v>18800.650000000001</v>
      </c>
      <c r="P321" s="371">
        <f t="shared" si="104"/>
        <v>75202.61</v>
      </c>
      <c r="Q321" s="371">
        <f t="shared" si="126"/>
        <v>34915.5</v>
      </c>
      <c r="R321" s="371">
        <f t="shared" si="126"/>
        <v>34915.5</v>
      </c>
      <c r="S321" s="371">
        <f t="shared" si="126"/>
        <v>34915.5</v>
      </c>
      <c r="T321" s="371">
        <f t="shared" si="126"/>
        <v>34915.5</v>
      </c>
      <c r="U321" s="371">
        <f t="shared" si="105"/>
        <v>139661.99</v>
      </c>
      <c r="V321" s="370">
        <f t="shared" si="106"/>
        <v>491937.65804656286</v>
      </c>
      <c r="W321" s="369" t="s">
        <v>14885</v>
      </c>
      <c r="X321" s="369" t="s">
        <v>930</v>
      </c>
      <c r="Y321" s="270">
        <v>46984.658324669057</v>
      </c>
      <c r="Z321" s="377">
        <f t="shared" si="107"/>
        <v>297928.02</v>
      </c>
      <c r="AA321" s="376">
        <f t="shared" si="108"/>
        <v>80863.02</v>
      </c>
      <c r="AB321" s="376">
        <f t="shared" si="109"/>
        <v>150174.18</v>
      </c>
      <c r="AC321" s="375">
        <f t="shared" si="110"/>
        <v>6.34</v>
      </c>
      <c r="AD321" s="374">
        <f t="shared" si="111"/>
        <v>1.72</v>
      </c>
      <c r="AE321" s="373">
        <f t="shared" si="112"/>
        <v>3.2</v>
      </c>
      <c r="AF321" s="373">
        <f t="shared" si="113"/>
        <v>11.260000000000002</v>
      </c>
      <c r="AG321" s="375">
        <f t="shared" si="114"/>
        <v>5.9</v>
      </c>
      <c r="AH321" s="374">
        <f t="shared" si="115"/>
        <v>1.6</v>
      </c>
      <c r="AI321" s="373">
        <f t="shared" si="116"/>
        <v>2.97</v>
      </c>
      <c r="AJ321" s="373">
        <f t="shared" si="117"/>
        <v>10.47</v>
      </c>
      <c r="AK321" s="422">
        <f t="shared" si="119"/>
        <v>0.4</v>
      </c>
      <c r="AL321" s="422">
        <f t="shared" si="120"/>
        <v>0.74</v>
      </c>
    </row>
    <row r="322" spans="1:38" x14ac:dyDescent="0.25">
      <c r="A322" s="297">
        <v>1016220</v>
      </c>
      <c r="B322" s="297">
        <v>4286</v>
      </c>
      <c r="C322" s="297">
        <f>INDEX('Final Comp Values'!C:C,MATCH(B322,'Final Comp Values'!B:B,0))</f>
        <v>675744</v>
      </c>
      <c r="D322" s="299" t="s">
        <v>915</v>
      </c>
      <c r="E322" s="346">
        <f>INDEX('Final Comp Values'!U:U,MATCH($C322,'Final Comp Values'!$C:$C,0))</f>
        <v>2.9634981327517286E-3</v>
      </c>
      <c r="F322" s="346">
        <f>INDEX('Final Comp Values'!V:V,MATCH($C322,'Final Comp Values'!$C:$C,0))</f>
        <v>2.2600991472089649E-3</v>
      </c>
      <c r="G322" s="370">
        <f t="shared" si="102"/>
        <v>609471.60350261687</v>
      </c>
      <c r="H322" s="370">
        <f t="shared" si="103"/>
        <v>304735.80180000002</v>
      </c>
      <c r="I322" s="372">
        <v>291887.28000000003</v>
      </c>
      <c r="J322" s="372">
        <v>291887.28000000003</v>
      </c>
      <c r="K322" s="371">
        <f t="shared" si="118"/>
        <v>279659.47714026133</v>
      </c>
      <c r="L322" s="371">
        <f t="shared" si="125"/>
        <v>18976.150000000001</v>
      </c>
      <c r="M322" s="371">
        <f t="shared" si="125"/>
        <v>18976.150000000001</v>
      </c>
      <c r="N322" s="371">
        <f t="shared" si="125"/>
        <v>18976.150000000001</v>
      </c>
      <c r="O322" s="371">
        <f t="shared" si="125"/>
        <v>18976.150000000001</v>
      </c>
      <c r="P322" s="371">
        <f t="shared" si="104"/>
        <v>75904.61</v>
      </c>
      <c r="Q322" s="371">
        <f t="shared" si="126"/>
        <v>35241.43</v>
      </c>
      <c r="R322" s="371">
        <f t="shared" si="126"/>
        <v>35241.43</v>
      </c>
      <c r="S322" s="371">
        <f t="shared" si="126"/>
        <v>35241.43</v>
      </c>
      <c r="T322" s="371">
        <f t="shared" si="126"/>
        <v>35241.43</v>
      </c>
      <c r="U322" s="371">
        <f t="shared" si="105"/>
        <v>140965.71</v>
      </c>
      <c r="V322" s="370">
        <f t="shared" si="106"/>
        <v>496529.79714026127</v>
      </c>
      <c r="W322" s="369" t="s">
        <v>14885</v>
      </c>
      <c r="X322" s="369" t="s">
        <v>930</v>
      </c>
      <c r="Y322" s="270">
        <v>46984.658324669057</v>
      </c>
      <c r="Z322" s="377">
        <f t="shared" si="107"/>
        <v>300709.12</v>
      </c>
      <c r="AA322" s="376">
        <f t="shared" si="108"/>
        <v>81617.86</v>
      </c>
      <c r="AB322" s="376">
        <f t="shared" si="109"/>
        <v>151576.03</v>
      </c>
      <c r="AC322" s="375">
        <f t="shared" si="110"/>
        <v>6.4</v>
      </c>
      <c r="AD322" s="374">
        <f t="shared" si="111"/>
        <v>1.74</v>
      </c>
      <c r="AE322" s="373">
        <f t="shared" si="112"/>
        <v>3.23</v>
      </c>
      <c r="AF322" s="373">
        <f t="shared" si="113"/>
        <v>11.370000000000001</v>
      </c>
      <c r="AG322" s="375">
        <f t="shared" si="114"/>
        <v>5.95</v>
      </c>
      <c r="AH322" s="374">
        <f t="shared" si="115"/>
        <v>1.62</v>
      </c>
      <c r="AI322" s="373">
        <f t="shared" si="116"/>
        <v>3</v>
      </c>
      <c r="AJ322" s="373">
        <f t="shared" si="117"/>
        <v>10.57</v>
      </c>
      <c r="AK322" s="422">
        <f t="shared" si="119"/>
        <v>0.41</v>
      </c>
      <c r="AL322" s="422">
        <f t="shared" si="120"/>
        <v>0.75</v>
      </c>
    </row>
    <row r="323" spans="1:38" x14ac:dyDescent="0.25">
      <c r="A323" s="297">
        <v>1026068</v>
      </c>
      <c r="B323" s="297">
        <v>4028</v>
      </c>
      <c r="C323" s="297">
        <f>INDEX('Final Comp Values'!C:C,MATCH(B323,'Final Comp Values'!B:B,0))</f>
        <v>675746</v>
      </c>
      <c r="D323" s="299" t="s">
        <v>915</v>
      </c>
      <c r="E323" s="346">
        <f>INDEX('Final Comp Values'!U:U,MATCH($C323,'Final Comp Values'!$C:$C,0))</f>
        <v>4.3246282324679343E-3</v>
      </c>
      <c r="F323" s="346">
        <f>INDEX('Final Comp Values'!V:V,MATCH($C323,'Final Comp Values'!$C:$C,0))</f>
        <v>3.2981591829521258E-3</v>
      </c>
      <c r="G323" s="370">
        <f t="shared" si="102"/>
        <v>889400.96646780393</v>
      </c>
      <c r="H323" s="370">
        <f t="shared" si="103"/>
        <v>444700.48320000002</v>
      </c>
      <c r="I323" s="372">
        <v>425950.66</v>
      </c>
      <c r="J323" s="372">
        <v>425950.66</v>
      </c>
      <c r="K323" s="371">
        <f t="shared" si="118"/>
        <v>408106.64159082709</v>
      </c>
      <c r="L323" s="371">
        <f t="shared" si="125"/>
        <v>27691.87</v>
      </c>
      <c r="M323" s="371">
        <f t="shared" si="125"/>
        <v>27691.87</v>
      </c>
      <c r="N323" s="371">
        <f t="shared" si="125"/>
        <v>27691.87</v>
      </c>
      <c r="O323" s="371">
        <f t="shared" si="125"/>
        <v>27691.87</v>
      </c>
      <c r="P323" s="371">
        <f t="shared" si="104"/>
        <v>110767.48</v>
      </c>
      <c r="Q323" s="371">
        <f t="shared" si="126"/>
        <v>51427.76</v>
      </c>
      <c r="R323" s="371">
        <f t="shared" si="126"/>
        <v>51427.76</v>
      </c>
      <c r="S323" s="371">
        <f t="shared" si="126"/>
        <v>51427.76</v>
      </c>
      <c r="T323" s="371">
        <f t="shared" si="126"/>
        <v>51427.76</v>
      </c>
      <c r="U323" s="371">
        <f t="shared" si="105"/>
        <v>205711.04</v>
      </c>
      <c r="V323" s="370">
        <f t="shared" si="106"/>
        <v>724585.16159082705</v>
      </c>
      <c r="W323" s="369" t="s">
        <v>14922</v>
      </c>
      <c r="X323" s="369" t="s">
        <v>913</v>
      </c>
      <c r="Y323" s="270">
        <v>30550.305097874538</v>
      </c>
      <c r="Z323" s="377">
        <f t="shared" si="107"/>
        <v>438824.35</v>
      </c>
      <c r="AA323" s="376">
        <f t="shared" si="108"/>
        <v>119104.82</v>
      </c>
      <c r="AB323" s="376">
        <f t="shared" si="109"/>
        <v>221194.67</v>
      </c>
      <c r="AC323" s="375">
        <f t="shared" si="110"/>
        <v>14.36</v>
      </c>
      <c r="AD323" s="374">
        <f t="shared" si="111"/>
        <v>3.9</v>
      </c>
      <c r="AE323" s="373">
        <f t="shared" si="112"/>
        <v>7.24</v>
      </c>
      <c r="AF323" s="373">
        <f t="shared" si="113"/>
        <v>25.5</v>
      </c>
      <c r="AG323" s="375">
        <f t="shared" si="114"/>
        <v>13.36</v>
      </c>
      <c r="AH323" s="374">
        <f t="shared" si="115"/>
        <v>3.63</v>
      </c>
      <c r="AI323" s="373">
        <f t="shared" si="116"/>
        <v>6.73</v>
      </c>
      <c r="AJ323" s="373">
        <f t="shared" si="117"/>
        <v>23.72</v>
      </c>
      <c r="AK323" s="422">
        <f t="shared" si="119"/>
        <v>0.91</v>
      </c>
      <c r="AL323" s="422">
        <f t="shared" si="120"/>
        <v>1.68</v>
      </c>
    </row>
    <row r="324" spans="1:38" x14ac:dyDescent="0.25">
      <c r="A324" s="297">
        <v>1028618</v>
      </c>
      <c r="B324" s="297">
        <v>5012</v>
      </c>
      <c r="C324" s="297">
        <f>INDEX('Final Comp Values'!C:C,MATCH(B324,'Final Comp Values'!B:B,0))</f>
        <v>675751</v>
      </c>
      <c r="D324" s="299" t="s">
        <v>915</v>
      </c>
      <c r="E324" s="346">
        <f>INDEX('Final Comp Values'!U:U,MATCH($C324,'Final Comp Values'!$C:$C,0))</f>
        <v>1.0907559574596536E-3</v>
      </c>
      <c r="F324" s="346">
        <f>INDEX('Final Comp Values'!V:V,MATCH($C324,'Final Comp Values'!$C:$C,0))</f>
        <v>8.3186035517377127E-4</v>
      </c>
      <c r="G324" s="370">
        <f t="shared" si="102"/>
        <v>224324.34664829279</v>
      </c>
      <c r="H324" s="370">
        <f t="shared" si="103"/>
        <v>112162.17329999999</v>
      </c>
      <c r="I324" s="372">
        <v>107433.11</v>
      </c>
      <c r="J324" s="372">
        <v>107433.11</v>
      </c>
      <c r="K324" s="371">
        <f t="shared" si="118"/>
        <v>102932.48960732415</v>
      </c>
      <c r="L324" s="371">
        <f t="shared" si="125"/>
        <v>6984.43</v>
      </c>
      <c r="M324" s="371">
        <f t="shared" si="125"/>
        <v>6984.43</v>
      </c>
      <c r="N324" s="371">
        <f t="shared" si="125"/>
        <v>6984.43</v>
      </c>
      <c r="O324" s="371">
        <f t="shared" si="125"/>
        <v>6984.43</v>
      </c>
      <c r="P324" s="371">
        <f t="shared" si="104"/>
        <v>27937.73</v>
      </c>
      <c r="Q324" s="371">
        <f t="shared" si="126"/>
        <v>12971.09</v>
      </c>
      <c r="R324" s="371">
        <f t="shared" si="126"/>
        <v>12971.09</v>
      </c>
      <c r="S324" s="371">
        <f t="shared" si="126"/>
        <v>12971.09</v>
      </c>
      <c r="T324" s="371">
        <f t="shared" si="126"/>
        <v>12971.09</v>
      </c>
      <c r="U324" s="371">
        <f t="shared" si="105"/>
        <v>51884.35</v>
      </c>
      <c r="V324" s="370">
        <f t="shared" si="106"/>
        <v>182754.56960732414</v>
      </c>
      <c r="W324" s="369" t="s">
        <v>14886</v>
      </c>
      <c r="X324" s="369" t="s">
        <v>913</v>
      </c>
      <c r="Y324" s="270">
        <v>30550.305097874538</v>
      </c>
      <c r="Z324" s="377">
        <f t="shared" si="107"/>
        <v>110680.1</v>
      </c>
      <c r="AA324" s="376">
        <f t="shared" si="108"/>
        <v>30040.57</v>
      </c>
      <c r="AB324" s="376">
        <f t="shared" si="109"/>
        <v>55789.62</v>
      </c>
      <c r="AC324" s="375">
        <f t="shared" si="110"/>
        <v>3.62</v>
      </c>
      <c r="AD324" s="374">
        <f t="shared" si="111"/>
        <v>0.98</v>
      </c>
      <c r="AE324" s="373">
        <f t="shared" si="112"/>
        <v>1.83</v>
      </c>
      <c r="AF324" s="373">
        <f t="shared" si="113"/>
        <v>6.43</v>
      </c>
      <c r="AG324" s="375">
        <f t="shared" si="114"/>
        <v>3.37</v>
      </c>
      <c r="AH324" s="374">
        <f t="shared" si="115"/>
        <v>0.91</v>
      </c>
      <c r="AI324" s="373">
        <f t="shared" si="116"/>
        <v>1.7</v>
      </c>
      <c r="AJ324" s="373">
        <f t="shared" si="117"/>
        <v>5.98</v>
      </c>
      <c r="AK324" s="422">
        <f t="shared" si="119"/>
        <v>0.23</v>
      </c>
      <c r="AL324" s="422">
        <f t="shared" si="120"/>
        <v>0.43</v>
      </c>
    </row>
    <row r="325" spans="1:38" x14ac:dyDescent="0.25">
      <c r="A325" s="297">
        <v>1028658</v>
      </c>
      <c r="B325" s="297">
        <v>113</v>
      </c>
      <c r="C325" s="297">
        <f>INDEX('Final Comp Values'!C:C,MATCH(B325,'Final Comp Values'!B:B,0))</f>
        <v>675754</v>
      </c>
      <c r="D325" s="299" t="s">
        <v>915</v>
      </c>
      <c r="E325" s="346">
        <f>INDEX('Final Comp Values'!U:U,MATCH($C325,'Final Comp Values'!$C:$C,0))</f>
        <v>9.3692665095204415E-4</v>
      </c>
      <c r="F325" s="346">
        <f>INDEX('Final Comp Values'!V:V,MATCH($C325,'Final Comp Values'!$C:$C,0))</f>
        <v>7.1454309399136958E-4</v>
      </c>
      <c r="G325" s="370">
        <f t="shared" ref="G325:G388" si="127">IF($D325="NSGO",+E325*$G$3,)</f>
        <v>192687.88531000496</v>
      </c>
      <c r="H325" s="370">
        <f t="shared" ref="H325:H388" si="128">IF($D325="NSGO",ROUND(G325/2,4),)</f>
        <v>96343.9427</v>
      </c>
      <c r="I325" s="372">
        <v>92281.811568541671</v>
      </c>
      <c r="J325" s="372">
        <v>92281.81</v>
      </c>
      <c r="K325" s="371">
        <f t="shared" si="118"/>
        <v>88415.921180530044</v>
      </c>
      <c r="L325" s="371">
        <f t="shared" ref="L325:O344" si="129">ROUND($P325/4,2)</f>
        <v>5999.42</v>
      </c>
      <c r="M325" s="371">
        <f t="shared" si="129"/>
        <v>5999.42</v>
      </c>
      <c r="N325" s="371">
        <f t="shared" si="129"/>
        <v>5999.42</v>
      </c>
      <c r="O325" s="371">
        <f t="shared" si="129"/>
        <v>5999.42</v>
      </c>
      <c r="P325" s="371">
        <f t="shared" ref="P325:P388" si="130">+ROUND($L$3*$F325,2)</f>
        <v>23997.67</v>
      </c>
      <c r="Q325" s="371">
        <f t="shared" ref="Q325:T344" si="131">ROUND($U325/4,2)</f>
        <v>11141.78</v>
      </c>
      <c r="R325" s="371">
        <f t="shared" si="131"/>
        <v>11141.78</v>
      </c>
      <c r="S325" s="371">
        <f t="shared" si="131"/>
        <v>11141.78</v>
      </c>
      <c r="T325" s="371">
        <f t="shared" si="131"/>
        <v>11141.78</v>
      </c>
      <c r="U325" s="371">
        <f t="shared" ref="U325:U388" si="132">+ROUND($Q$3*$F325,2)</f>
        <v>44567.1</v>
      </c>
      <c r="V325" s="370">
        <f t="shared" ref="V325:V388" si="133">+K325+P325+U325</f>
        <v>156980.69118053003</v>
      </c>
      <c r="W325" s="369" t="s">
        <v>14878</v>
      </c>
      <c r="X325" s="369" t="s">
        <v>941</v>
      </c>
      <c r="Y325" s="270">
        <v>38595.893614676956</v>
      </c>
      <c r="Z325" s="377">
        <f t="shared" ref="Z325:Z388" si="134">ROUND(+K325/(1-$AB$2),2)</f>
        <v>95070.88</v>
      </c>
      <c r="AA325" s="376">
        <f t="shared" ref="AA325:AA388" si="135">ROUND(+P325/(1-$AB$2),2)</f>
        <v>25803.95</v>
      </c>
      <c r="AB325" s="376">
        <f t="shared" ref="AB325:AB388" si="136">ROUND(+U325/(1-$AB$2),2)</f>
        <v>47921.61</v>
      </c>
      <c r="AC325" s="375">
        <f t="shared" ref="AC325:AC388" si="137">+ROUND(Z325/$Y325,2)</f>
        <v>2.46</v>
      </c>
      <c r="AD325" s="374">
        <f t="shared" ref="AD325:AD388" si="138">+ROUND(AA325/$Y325,2)</f>
        <v>0.67</v>
      </c>
      <c r="AE325" s="373">
        <f t="shared" ref="AE325:AE388" si="139">+ROUND(AB325/$Y325,2)</f>
        <v>1.24</v>
      </c>
      <c r="AF325" s="373">
        <f t="shared" ref="AF325:AF388" si="140">+AC325+AD325+AE325</f>
        <v>4.37</v>
      </c>
      <c r="AG325" s="375">
        <f t="shared" ref="AG325:AG388" si="141">+ROUND(K325/$Y325,2)</f>
        <v>2.29</v>
      </c>
      <c r="AH325" s="374">
        <f t="shared" ref="AH325:AH388" si="142">+ROUND(P325/$Y325,2)</f>
        <v>0.62</v>
      </c>
      <c r="AI325" s="373">
        <f t="shared" ref="AI325:AI388" si="143">+ROUND(U325/$Y325,2)</f>
        <v>1.1499999999999999</v>
      </c>
      <c r="AJ325" s="373">
        <f t="shared" ref="AJ325:AJ388" si="144">+AG325+AH325+AI325</f>
        <v>4.0600000000000005</v>
      </c>
      <c r="AK325" s="422">
        <f t="shared" si="119"/>
        <v>0.16</v>
      </c>
      <c r="AL325" s="422">
        <f t="shared" si="120"/>
        <v>0.28999999999999998</v>
      </c>
    </row>
    <row r="326" spans="1:38" x14ac:dyDescent="0.25">
      <c r="A326" s="313">
        <v>1026661</v>
      </c>
      <c r="B326" s="313">
        <v>5373</v>
      </c>
      <c r="C326" s="297">
        <f>INDEX('Final Comp Values'!C:C,MATCH(B326,'Final Comp Values'!B:B,0))</f>
        <v>675756</v>
      </c>
      <c r="D326" s="314" t="s">
        <v>915</v>
      </c>
      <c r="E326" s="346">
        <f>INDEX('Final Comp Values'!U:U,MATCH($C326,'Final Comp Values'!$C:$C,0))</f>
        <v>5.5161263360834541E-3</v>
      </c>
      <c r="F326" s="346">
        <f>INDEX('Final Comp Values'!V:V,MATCH($C326,'Final Comp Values'!$C:$C,0))</f>
        <v>4.2068501040366836E-3</v>
      </c>
      <c r="G326" s="370">
        <f t="shared" si="127"/>
        <v>1134443.894538282</v>
      </c>
      <c r="H326" s="370">
        <f t="shared" si="128"/>
        <v>567221.9473</v>
      </c>
      <c r="I326" s="372">
        <v>543306.28</v>
      </c>
      <c r="J326" s="372">
        <v>543306.28</v>
      </c>
      <c r="K326" s="371">
        <f t="shared" ref="K326:K389" si="145">IF(D326="NSGO",E326*$K$3,0)</f>
        <v>520545.96894796187</v>
      </c>
      <c r="L326" s="371">
        <f t="shared" si="129"/>
        <v>35321.39</v>
      </c>
      <c r="M326" s="371">
        <f t="shared" si="129"/>
        <v>35321.39</v>
      </c>
      <c r="N326" s="371">
        <f t="shared" si="129"/>
        <v>35321.39</v>
      </c>
      <c r="O326" s="371">
        <f t="shared" si="129"/>
        <v>35321.39</v>
      </c>
      <c r="P326" s="371">
        <f t="shared" si="130"/>
        <v>141285.54</v>
      </c>
      <c r="Q326" s="371">
        <f t="shared" si="131"/>
        <v>65596.86</v>
      </c>
      <c r="R326" s="371">
        <f t="shared" si="131"/>
        <v>65596.86</v>
      </c>
      <c r="S326" s="371">
        <f t="shared" si="131"/>
        <v>65596.86</v>
      </c>
      <c r="T326" s="371">
        <f t="shared" si="131"/>
        <v>65596.86</v>
      </c>
      <c r="U326" s="371">
        <f t="shared" si="132"/>
        <v>262387.43</v>
      </c>
      <c r="V326" s="370">
        <f t="shared" si="133"/>
        <v>924218.9389479619</v>
      </c>
      <c r="W326" s="369" t="s">
        <v>14878</v>
      </c>
      <c r="X326" s="369" t="s">
        <v>941</v>
      </c>
      <c r="Y326" s="270">
        <v>38595.893614676956</v>
      </c>
      <c r="Z326" s="377">
        <f t="shared" si="134"/>
        <v>559726.85</v>
      </c>
      <c r="AA326" s="376">
        <f t="shared" si="135"/>
        <v>151919.94</v>
      </c>
      <c r="AB326" s="376">
        <f t="shared" si="136"/>
        <v>282137.02</v>
      </c>
      <c r="AC326" s="375">
        <f t="shared" si="137"/>
        <v>14.5</v>
      </c>
      <c r="AD326" s="374">
        <f t="shared" si="138"/>
        <v>3.94</v>
      </c>
      <c r="AE326" s="373">
        <f t="shared" si="139"/>
        <v>7.31</v>
      </c>
      <c r="AF326" s="373">
        <f t="shared" si="140"/>
        <v>25.75</v>
      </c>
      <c r="AG326" s="375">
        <f t="shared" si="141"/>
        <v>13.49</v>
      </c>
      <c r="AH326" s="374">
        <f t="shared" si="142"/>
        <v>3.66</v>
      </c>
      <c r="AI326" s="373">
        <f t="shared" si="143"/>
        <v>6.8</v>
      </c>
      <c r="AJ326" s="373">
        <f t="shared" si="144"/>
        <v>23.95</v>
      </c>
      <c r="AK326" s="422">
        <f t="shared" ref="AK326:AK389" si="146">ROUND(AH326/4,2)</f>
        <v>0.92</v>
      </c>
      <c r="AL326" s="422">
        <f t="shared" ref="AL326:AL389" si="147">ROUND(AI326/4,2)</f>
        <v>1.7</v>
      </c>
    </row>
    <row r="327" spans="1:38" x14ac:dyDescent="0.25">
      <c r="A327" s="313">
        <v>1026028</v>
      </c>
      <c r="B327" s="313">
        <v>5383</v>
      </c>
      <c r="C327" s="297">
        <f>INDEX('Final Comp Values'!C:C,MATCH(B327,'Final Comp Values'!B:B,0))</f>
        <v>675764</v>
      </c>
      <c r="D327" s="314" t="s">
        <v>915</v>
      </c>
      <c r="E327" s="346">
        <f>INDEX('Final Comp Values'!U:U,MATCH($C327,'Final Comp Values'!$C:$C,0))</f>
        <v>7.0375055849544567E-3</v>
      </c>
      <c r="F327" s="346">
        <f>INDEX('Final Comp Values'!V:V,MATCH($C327,'Final Comp Values'!$C:$C,0))</f>
        <v>5.367123466436953E-3</v>
      </c>
      <c r="G327" s="370">
        <f t="shared" si="127"/>
        <v>1447330.020599053</v>
      </c>
      <c r="H327" s="370">
        <f t="shared" si="128"/>
        <v>723665.01029999997</v>
      </c>
      <c r="I327" s="372">
        <v>693153.26</v>
      </c>
      <c r="J327" s="372">
        <v>693153.26</v>
      </c>
      <c r="K327" s="371">
        <f t="shared" si="145"/>
        <v>664115.52972114296</v>
      </c>
      <c r="L327" s="371">
        <f t="shared" si="129"/>
        <v>45063.23</v>
      </c>
      <c r="M327" s="371">
        <f t="shared" si="129"/>
        <v>45063.23</v>
      </c>
      <c r="N327" s="371">
        <f t="shared" si="129"/>
        <v>45063.23</v>
      </c>
      <c r="O327" s="371">
        <f t="shared" si="129"/>
        <v>45063.23</v>
      </c>
      <c r="P327" s="371">
        <f t="shared" si="130"/>
        <v>180252.9</v>
      </c>
      <c r="Q327" s="371">
        <f t="shared" si="131"/>
        <v>83688.850000000006</v>
      </c>
      <c r="R327" s="371">
        <f t="shared" si="131"/>
        <v>83688.850000000006</v>
      </c>
      <c r="S327" s="371">
        <f t="shared" si="131"/>
        <v>83688.850000000006</v>
      </c>
      <c r="T327" s="371">
        <f t="shared" si="131"/>
        <v>83688.850000000006</v>
      </c>
      <c r="U327" s="371">
        <f t="shared" si="132"/>
        <v>334755.39</v>
      </c>
      <c r="V327" s="370">
        <f t="shared" si="133"/>
        <v>1179123.819721143</v>
      </c>
      <c r="W327" s="369" t="s">
        <v>14892</v>
      </c>
      <c r="X327" s="369" t="s">
        <v>930</v>
      </c>
      <c r="Y327" s="270">
        <v>46984.658324669057</v>
      </c>
      <c r="Z327" s="377">
        <f t="shared" si="134"/>
        <v>714102.72</v>
      </c>
      <c r="AA327" s="376">
        <f t="shared" si="135"/>
        <v>193820.32</v>
      </c>
      <c r="AB327" s="376">
        <f t="shared" si="136"/>
        <v>359952.03</v>
      </c>
      <c r="AC327" s="375">
        <f t="shared" si="137"/>
        <v>15.2</v>
      </c>
      <c r="AD327" s="374">
        <f t="shared" si="138"/>
        <v>4.13</v>
      </c>
      <c r="AE327" s="373">
        <f t="shared" si="139"/>
        <v>7.66</v>
      </c>
      <c r="AF327" s="373">
        <f t="shared" si="140"/>
        <v>26.99</v>
      </c>
      <c r="AG327" s="375">
        <f t="shared" si="141"/>
        <v>14.13</v>
      </c>
      <c r="AH327" s="374">
        <f t="shared" si="142"/>
        <v>3.84</v>
      </c>
      <c r="AI327" s="373">
        <f t="shared" si="143"/>
        <v>7.12</v>
      </c>
      <c r="AJ327" s="373">
        <f t="shared" si="144"/>
        <v>25.09</v>
      </c>
      <c r="AK327" s="422">
        <f t="shared" si="146"/>
        <v>0.96</v>
      </c>
      <c r="AL327" s="422">
        <f t="shared" si="147"/>
        <v>1.78</v>
      </c>
    </row>
    <row r="328" spans="1:38" x14ac:dyDescent="0.25">
      <c r="A328" s="297">
        <v>1028624</v>
      </c>
      <c r="B328" s="297">
        <v>4733</v>
      </c>
      <c r="C328" s="297">
        <f>INDEX('Final Comp Values'!C:C,MATCH(B328,'Final Comp Values'!B:B,0))</f>
        <v>675766</v>
      </c>
      <c r="D328" s="299" t="s">
        <v>915</v>
      </c>
      <c r="E328" s="346">
        <f>INDEX('Final Comp Values'!U:U,MATCH($C328,'Final Comp Values'!$C:$C,0))</f>
        <v>1.4524893989261826E-3</v>
      </c>
      <c r="F328" s="346">
        <f>INDEX('Final Comp Values'!V:V,MATCH($C328,'Final Comp Values'!$C:$C,0))</f>
        <v>1.1077348136524527E-3</v>
      </c>
      <c r="G328" s="370">
        <f t="shared" si="127"/>
        <v>298718.27258824726</v>
      </c>
      <c r="H328" s="370">
        <f t="shared" si="128"/>
        <v>149359.13630000001</v>
      </c>
      <c r="I328" s="372">
        <v>143061.74</v>
      </c>
      <c r="J328" s="372">
        <v>143061.74</v>
      </c>
      <c r="K328" s="371">
        <f t="shared" si="145"/>
        <v>137068.56142956068</v>
      </c>
      <c r="L328" s="371">
        <f t="shared" si="129"/>
        <v>9300.7199999999993</v>
      </c>
      <c r="M328" s="371">
        <f t="shared" si="129"/>
        <v>9300.7199999999993</v>
      </c>
      <c r="N328" s="371">
        <f t="shared" si="129"/>
        <v>9300.7199999999993</v>
      </c>
      <c r="O328" s="371">
        <f t="shared" si="129"/>
        <v>9300.7199999999993</v>
      </c>
      <c r="P328" s="371">
        <f t="shared" si="130"/>
        <v>37202.870000000003</v>
      </c>
      <c r="Q328" s="371">
        <f t="shared" si="131"/>
        <v>17272.759999999998</v>
      </c>
      <c r="R328" s="371">
        <f t="shared" si="131"/>
        <v>17272.759999999998</v>
      </c>
      <c r="S328" s="371">
        <f t="shared" si="131"/>
        <v>17272.759999999998</v>
      </c>
      <c r="T328" s="371">
        <f t="shared" si="131"/>
        <v>17272.759999999998</v>
      </c>
      <c r="U328" s="371">
        <f t="shared" si="132"/>
        <v>69091.05</v>
      </c>
      <c r="V328" s="370">
        <f t="shared" si="133"/>
        <v>243362.48142956069</v>
      </c>
      <c r="W328" s="369" t="s">
        <v>15017</v>
      </c>
      <c r="X328" s="369" t="s">
        <v>935</v>
      </c>
      <c r="Y328" s="270">
        <v>13080.601678231602</v>
      </c>
      <c r="Z328" s="377">
        <f t="shared" si="134"/>
        <v>147385.54999999999</v>
      </c>
      <c r="AA328" s="376">
        <f t="shared" si="135"/>
        <v>40003.089999999997</v>
      </c>
      <c r="AB328" s="376">
        <f t="shared" si="136"/>
        <v>74291.45</v>
      </c>
      <c r="AC328" s="375">
        <f t="shared" si="137"/>
        <v>11.27</v>
      </c>
      <c r="AD328" s="374">
        <f t="shared" si="138"/>
        <v>3.06</v>
      </c>
      <c r="AE328" s="373">
        <f t="shared" si="139"/>
        <v>5.68</v>
      </c>
      <c r="AF328" s="373">
        <f t="shared" si="140"/>
        <v>20.009999999999998</v>
      </c>
      <c r="AG328" s="375">
        <f t="shared" si="141"/>
        <v>10.48</v>
      </c>
      <c r="AH328" s="374">
        <f t="shared" si="142"/>
        <v>2.84</v>
      </c>
      <c r="AI328" s="373">
        <f t="shared" si="143"/>
        <v>5.28</v>
      </c>
      <c r="AJ328" s="373">
        <f t="shared" si="144"/>
        <v>18.600000000000001</v>
      </c>
      <c r="AK328" s="422">
        <f t="shared" si="146"/>
        <v>0.71</v>
      </c>
      <c r="AL328" s="422">
        <f t="shared" si="147"/>
        <v>1.32</v>
      </c>
    </row>
    <row r="329" spans="1:38" x14ac:dyDescent="0.25">
      <c r="A329" s="297">
        <v>1028700</v>
      </c>
      <c r="B329" s="297">
        <v>4887</v>
      </c>
      <c r="C329" s="297">
        <f>INDEX('Final Comp Values'!C:C,MATCH(B329,'Final Comp Values'!B:B,0))</f>
        <v>675774</v>
      </c>
      <c r="D329" s="299" t="s">
        <v>915</v>
      </c>
      <c r="E329" s="346">
        <f>INDEX('Final Comp Values'!U:U,MATCH($C329,'Final Comp Values'!$C:$C,0))</f>
        <v>2.6195427170774112E-3</v>
      </c>
      <c r="F329" s="346">
        <f>INDEX('Final Comp Values'!V:V,MATCH($C329,'Final Comp Values'!$C:$C,0))</f>
        <v>1.9977830238910106E-3</v>
      </c>
      <c r="G329" s="370">
        <f t="shared" si="127"/>
        <v>538733.89781363623</v>
      </c>
      <c r="H329" s="370">
        <f t="shared" si="128"/>
        <v>269366.94890000002</v>
      </c>
      <c r="I329" s="372">
        <v>258009.68</v>
      </c>
      <c r="J329" s="372">
        <v>258009.68</v>
      </c>
      <c r="K329" s="371">
        <f t="shared" si="145"/>
        <v>247201.0825679914</v>
      </c>
      <c r="L329" s="371">
        <f t="shared" si="129"/>
        <v>16773.71</v>
      </c>
      <c r="M329" s="371">
        <f t="shared" si="129"/>
        <v>16773.71</v>
      </c>
      <c r="N329" s="371">
        <f t="shared" si="129"/>
        <v>16773.71</v>
      </c>
      <c r="O329" s="371">
        <f t="shared" si="129"/>
        <v>16773.71</v>
      </c>
      <c r="P329" s="371">
        <f t="shared" si="130"/>
        <v>67094.820000000007</v>
      </c>
      <c r="Q329" s="371">
        <f t="shared" si="131"/>
        <v>31151.17</v>
      </c>
      <c r="R329" s="371">
        <f t="shared" si="131"/>
        <v>31151.17</v>
      </c>
      <c r="S329" s="371">
        <f t="shared" si="131"/>
        <v>31151.17</v>
      </c>
      <c r="T329" s="371">
        <f t="shared" si="131"/>
        <v>31151.17</v>
      </c>
      <c r="U329" s="371">
        <f t="shared" si="132"/>
        <v>124604.67</v>
      </c>
      <c r="V329" s="370">
        <f t="shared" si="133"/>
        <v>438900.57256799139</v>
      </c>
      <c r="W329" s="369" t="s">
        <v>14953</v>
      </c>
      <c r="X329" s="369" t="s">
        <v>941</v>
      </c>
      <c r="Y329" s="270">
        <v>38595.893614676956</v>
      </c>
      <c r="Z329" s="377">
        <f t="shared" si="134"/>
        <v>265807.62</v>
      </c>
      <c r="AA329" s="376">
        <f t="shared" si="135"/>
        <v>72144.97</v>
      </c>
      <c r="AB329" s="376">
        <f t="shared" si="136"/>
        <v>133983.51999999999</v>
      </c>
      <c r="AC329" s="375">
        <f t="shared" si="137"/>
        <v>6.89</v>
      </c>
      <c r="AD329" s="374">
        <f t="shared" si="138"/>
        <v>1.87</v>
      </c>
      <c r="AE329" s="373">
        <f t="shared" si="139"/>
        <v>3.47</v>
      </c>
      <c r="AF329" s="373">
        <f t="shared" si="140"/>
        <v>12.23</v>
      </c>
      <c r="AG329" s="375">
        <f t="shared" si="141"/>
        <v>6.4</v>
      </c>
      <c r="AH329" s="374">
        <f t="shared" si="142"/>
        <v>1.74</v>
      </c>
      <c r="AI329" s="373">
        <f t="shared" si="143"/>
        <v>3.23</v>
      </c>
      <c r="AJ329" s="373">
        <f t="shared" si="144"/>
        <v>11.370000000000001</v>
      </c>
      <c r="AK329" s="422">
        <f t="shared" si="146"/>
        <v>0.44</v>
      </c>
      <c r="AL329" s="422">
        <f t="shared" si="147"/>
        <v>0.81</v>
      </c>
    </row>
    <row r="330" spans="1:38" x14ac:dyDescent="0.25">
      <c r="A330" s="313">
        <v>1004880</v>
      </c>
      <c r="B330" s="313">
        <v>5388</v>
      </c>
      <c r="C330" s="297">
        <f>INDEX('Final Comp Values'!C:C,MATCH(B330,'Final Comp Values'!B:B,0))</f>
        <v>675779</v>
      </c>
      <c r="D330" s="314" t="s">
        <v>1021</v>
      </c>
      <c r="E330" s="346" t="str">
        <f>INDEX('Final Comp Values'!U:U,MATCH($C330,'Final Comp Values'!$C:$C,0))</f>
        <v/>
      </c>
      <c r="F330" s="346">
        <f>INDEX('Final Comp Values'!V:V,MATCH($C330,'Final Comp Values'!$C:$C,0))</f>
        <v>3.0339599575285149E-3</v>
      </c>
      <c r="G330" s="370">
        <f t="shared" si="127"/>
        <v>0</v>
      </c>
      <c r="H330" s="370">
        <f t="shared" si="128"/>
        <v>0</v>
      </c>
      <c r="I330" s="372">
        <v>0</v>
      </c>
      <c r="J330" s="370">
        <f>+I330*2</f>
        <v>0</v>
      </c>
      <c r="K330" s="371">
        <f t="shared" si="145"/>
        <v>0</v>
      </c>
      <c r="L330" s="371">
        <f t="shared" si="129"/>
        <v>25473.61</v>
      </c>
      <c r="M330" s="371">
        <f t="shared" si="129"/>
        <v>25473.61</v>
      </c>
      <c r="N330" s="371">
        <f t="shared" si="129"/>
        <v>25473.61</v>
      </c>
      <c r="O330" s="371">
        <f t="shared" si="129"/>
        <v>25473.61</v>
      </c>
      <c r="P330" s="371">
        <f t="shared" si="130"/>
        <v>101894.45</v>
      </c>
      <c r="Q330" s="371">
        <f t="shared" si="131"/>
        <v>47308.14</v>
      </c>
      <c r="R330" s="371">
        <f t="shared" si="131"/>
        <v>47308.14</v>
      </c>
      <c r="S330" s="371">
        <f t="shared" si="131"/>
        <v>47308.14</v>
      </c>
      <c r="T330" s="371">
        <f t="shared" si="131"/>
        <v>47308.14</v>
      </c>
      <c r="U330" s="371">
        <f t="shared" si="132"/>
        <v>189232.55</v>
      </c>
      <c r="V330" s="370">
        <f t="shared" si="133"/>
        <v>291127</v>
      </c>
      <c r="W330" s="369" t="s">
        <v>14877</v>
      </c>
      <c r="X330" s="369" t="s">
        <v>937</v>
      </c>
      <c r="Y330" s="270">
        <v>35034.628533077281</v>
      </c>
      <c r="Z330" s="377">
        <f t="shared" si="134"/>
        <v>0</v>
      </c>
      <c r="AA330" s="376">
        <f t="shared" si="135"/>
        <v>109563.92</v>
      </c>
      <c r="AB330" s="376">
        <f t="shared" si="136"/>
        <v>203475.86</v>
      </c>
      <c r="AC330" s="375">
        <f t="shared" si="137"/>
        <v>0</v>
      </c>
      <c r="AD330" s="374">
        <f t="shared" si="138"/>
        <v>3.13</v>
      </c>
      <c r="AE330" s="373">
        <f t="shared" si="139"/>
        <v>5.81</v>
      </c>
      <c r="AF330" s="373">
        <f t="shared" si="140"/>
        <v>8.94</v>
      </c>
      <c r="AG330" s="375">
        <f t="shared" si="141"/>
        <v>0</v>
      </c>
      <c r="AH330" s="374">
        <f t="shared" si="142"/>
        <v>2.91</v>
      </c>
      <c r="AI330" s="373">
        <f t="shared" si="143"/>
        <v>5.4</v>
      </c>
      <c r="AJ330" s="373">
        <f t="shared" si="144"/>
        <v>8.31</v>
      </c>
      <c r="AK330" s="422">
        <f t="shared" si="146"/>
        <v>0.73</v>
      </c>
      <c r="AL330" s="422">
        <f t="shared" si="147"/>
        <v>1.35</v>
      </c>
    </row>
    <row r="331" spans="1:38" x14ac:dyDescent="0.25">
      <c r="A331" s="313">
        <v>1026565</v>
      </c>
      <c r="B331" s="313">
        <v>4035</v>
      </c>
      <c r="C331" s="297">
        <f>INDEX('Final Comp Values'!C:C,MATCH(B331,'Final Comp Values'!B:B,0))</f>
        <v>675783</v>
      </c>
      <c r="D331" s="314" t="s">
        <v>915</v>
      </c>
      <c r="E331" s="346">
        <f>INDEX('Final Comp Values'!U:U,MATCH($C331,'Final Comp Values'!$C:$C,0))</f>
        <v>2.5084300558760883E-3</v>
      </c>
      <c r="F331" s="346">
        <f>INDEX('Final Comp Values'!V:V,MATCH($C331,'Final Comp Values'!$C:$C,0))</f>
        <v>1.9130434291364667E-3</v>
      </c>
      <c r="G331" s="370">
        <f t="shared" si="127"/>
        <v>515882.5212450496</v>
      </c>
      <c r="H331" s="370">
        <f t="shared" si="128"/>
        <v>257941.26060000001</v>
      </c>
      <c r="I331" s="372">
        <v>247065.73</v>
      </c>
      <c r="J331" s="372">
        <v>247065.73</v>
      </c>
      <c r="K331" s="371">
        <f t="shared" si="145"/>
        <v>236715.5997557003</v>
      </c>
      <c r="L331" s="371">
        <f t="shared" si="129"/>
        <v>16062.22</v>
      </c>
      <c r="M331" s="371">
        <f t="shared" si="129"/>
        <v>16062.22</v>
      </c>
      <c r="N331" s="371">
        <f t="shared" si="129"/>
        <v>16062.22</v>
      </c>
      <c r="O331" s="371">
        <f t="shared" si="129"/>
        <v>16062.22</v>
      </c>
      <c r="P331" s="371">
        <f t="shared" si="130"/>
        <v>64248.87</v>
      </c>
      <c r="Q331" s="371">
        <f t="shared" si="131"/>
        <v>29829.83</v>
      </c>
      <c r="R331" s="371">
        <f t="shared" si="131"/>
        <v>29829.83</v>
      </c>
      <c r="S331" s="371">
        <f t="shared" si="131"/>
        <v>29829.83</v>
      </c>
      <c r="T331" s="371">
        <f t="shared" si="131"/>
        <v>29829.83</v>
      </c>
      <c r="U331" s="371">
        <f t="shared" si="132"/>
        <v>119319.33</v>
      </c>
      <c r="V331" s="370">
        <f t="shared" si="133"/>
        <v>420283.79975570034</v>
      </c>
      <c r="W331" s="369" t="s">
        <v>14878</v>
      </c>
      <c r="X331" s="369" t="s">
        <v>941</v>
      </c>
      <c r="Y331" s="270">
        <v>38595.893614676956</v>
      </c>
      <c r="Z331" s="377">
        <f t="shared" si="134"/>
        <v>254532.9</v>
      </c>
      <c r="AA331" s="376">
        <f t="shared" si="135"/>
        <v>69084.81</v>
      </c>
      <c r="AB331" s="376">
        <f t="shared" si="136"/>
        <v>128300.35</v>
      </c>
      <c r="AC331" s="375">
        <f t="shared" si="137"/>
        <v>6.59</v>
      </c>
      <c r="AD331" s="374">
        <f t="shared" si="138"/>
        <v>1.79</v>
      </c>
      <c r="AE331" s="373">
        <f t="shared" si="139"/>
        <v>3.32</v>
      </c>
      <c r="AF331" s="373">
        <f t="shared" si="140"/>
        <v>11.7</v>
      </c>
      <c r="AG331" s="375">
        <f t="shared" si="141"/>
        <v>6.13</v>
      </c>
      <c r="AH331" s="374">
        <f t="shared" si="142"/>
        <v>1.66</v>
      </c>
      <c r="AI331" s="373">
        <f t="shared" si="143"/>
        <v>3.09</v>
      </c>
      <c r="AJ331" s="373">
        <f t="shared" si="144"/>
        <v>10.879999999999999</v>
      </c>
      <c r="AK331" s="422">
        <f t="shared" si="146"/>
        <v>0.42</v>
      </c>
      <c r="AL331" s="422">
        <f t="shared" si="147"/>
        <v>0.77</v>
      </c>
    </row>
    <row r="332" spans="1:38" x14ac:dyDescent="0.25">
      <c r="A332" s="311">
        <v>1027695</v>
      </c>
      <c r="B332" s="311">
        <v>5392</v>
      </c>
      <c r="C332" s="297">
        <f>INDEX('Final Comp Values'!C:C,MATCH(B332,'Final Comp Values'!B:B,0))</f>
        <v>675785</v>
      </c>
      <c r="D332" s="312" t="s">
        <v>1021</v>
      </c>
      <c r="E332" s="346" t="str">
        <f>INDEX('Final Comp Values'!U:U,MATCH($C332,'Final Comp Values'!$C:$C,0))</f>
        <v/>
      </c>
      <c r="F332" s="346">
        <f>INDEX('Final Comp Values'!V:V,MATCH($C332,'Final Comp Values'!$C:$C,0))</f>
        <v>2.8407536814881555E-3</v>
      </c>
      <c r="G332" s="370">
        <f t="shared" si="127"/>
        <v>0</v>
      </c>
      <c r="H332" s="370">
        <f t="shared" si="128"/>
        <v>0</v>
      </c>
      <c r="I332" s="372">
        <v>0</v>
      </c>
      <c r="J332" s="370">
        <f>+I332*2</f>
        <v>0</v>
      </c>
      <c r="K332" s="371">
        <f t="shared" si="145"/>
        <v>0</v>
      </c>
      <c r="L332" s="371">
        <f t="shared" si="129"/>
        <v>23851.42</v>
      </c>
      <c r="M332" s="371">
        <f t="shared" si="129"/>
        <v>23851.42</v>
      </c>
      <c r="N332" s="371">
        <f t="shared" si="129"/>
        <v>23851.42</v>
      </c>
      <c r="O332" s="371">
        <f t="shared" si="129"/>
        <v>23851.42</v>
      </c>
      <c r="P332" s="371">
        <f t="shared" si="130"/>
        <v>95405.69</v>
      </c>
      <c r="Q332" s="371">
        <f t="shared" si="131"/>
        <v>44295.5</v>
      </c>
      <c r="R332" s="371">
        <f t="shared" si="131"/>
        <v>44295.5</v>
      </c>
      <c r="S332" s="371">
        <f t="shared" si="131"/>
        <v>44295.5</v>
      </c>
      <c r="T332" s="371">
        <f t="shared" si="131"/>
        <v>44295.5</v>
      </c>
      <c r="U332" s="371">
        <f t="shared" si="132"/>
        <v>177181.99</v>
      </c>
      <c r="V332" s="370">
        <f t="shared" si="133"/>
        <v>272587.68</v>
      </c>
      <c r="W332" s="369" t="s">
        <v>14880</v>
      </c>
      <c r="X332" s="369" t="s">
        <v>1003</v>
      </c>
      <c r="Y332" s="270">
        <v>17703.638711784723</v>
      </c>
      <c r="Z332" s="377">
        <f t="shared" si="134"/>
        <v>0</v>
      </c>
      <c r="AA332" s="376">
        <f t="shared" si="135"/>
        <v>102586.76</v>
      </c>
      <c r="AB332" s="376">
        <f t="shared" si="136"/>
        <v>190518.27</v>
      </c>
      <c r="AC332" s="375">
        <f t="shared" si="137"/>
        <v>0</v>
      </c>
      <c r="AD332" s="374">
        <f t="shared" si="138"/>
        <v>5.79</v>
      </c>
      <c r="AE332" s="373">
        <f t="shared" si="139"/>
        <v>10.76</v>
      </c>
      <c r="AF332" s="373">
        <f t="shared" si="140"/>
        <v>16.55</v>
      </c>
      <c r="AG332" s="375">
        <f t="shared" si="141"/>
        <v>0</v>
      </c>
      <c r="AH332" s="374">
        <f t="shared" si="142"/>
        <v>5.39</v>
      </c>
      <c r="AI332" s="373">
        <f t="shared" si="143"/>
        <v>10.01</v>
      </c>
      <c r="AJ332" s="373">
        <f t="shared" si="144"/>
        <v>15.399999999999999</v>
      </c>
      <c r="AK332" s="422">
        <f t="shared" si="146"/>
        <v>1.35</v>
      </c>
      <c r="AL332" s="422">
        <f t="shared" si="147"/>
        <v>2.5</v>
      </c>
    </row>
    <row r="333" spans="1:38" x14ac:dyDescent="0.25">
      <c r="A333" s="313">
        <v>1014598</v>
      </c>
      <c r="B333" s="313">
        <v>4371</v>
      </c>
      <c r="C333" s="297">
        <f>INDEX('Final Comp Values'!C:C,MATCH(B333,'Final Comp Values'!B:B,0))</f>
        <v>675789</v>
      </c>
      <c r="D333" s="314" t="s">
        <v>1021</v>
      </c>
      <c r="E333" s="346" t="str">
        <f>INDEX('Final Comp Values'!U:U,MATCH($C333,'Final Comp Values'!$C:$C,0))</f>
        <v/>
      </c>
      <c r="F333" s="346">
        <f>INDEX('Final Comp Values'!V:V,MATCH($C333,'Final Comp Values'!$C:$C,0))</f>
        <v>2.9752071718320314E-3</v>
      </c>
      <c r="G333" s="370">
        <f t="shared" si="127"/>
        <v>0</v>
      </c>
      <c r="H333" s="370">
        <f t="shared" si="128"/>
        <v>0</v>
      </c>
      <c r="I333" s="372">
        <v>0</v>
      </c>
      <c r="J333" s="370">
        <f>+I333*2</f>
        <v>0</v>
      </c>
      <c r="K333" s="371">
        <f t="shared" si="145"/>
        <v>0</v>
      </c>
      <c r="L333" s="371">
        <f t="shared" si="129"/>
        <v>24980.32</v>
      </c>
      <c r="M333" s="371">
        <f t="shared" si="129"/>
        <v>24980.32</v>
      </c>
      <c r="N333" s="371">
        <f t="shared" si="129"/>
        <v>24980.32</v>
      </c>
      <c r="O333" s="371">
        <f t="shared" si="129"/>
        <v>24980.32</v>
      </c>
      <c r="P333" s="371">
        <f t="shared" si="130"/>
        <v>99921.26</v>
      </c>
      <c r="Q333" s="371">
        <f t="shared" si="131"/>
        <v>46392.01</v>
      </c>
      <c r="R333" s="371">
        <f t="shared" si="131"/>
        <v>46392.01</v>
      </c>
      <c r="S333" s="371">
        <f t="shared" si="131"/>
        <v>46392.01</v>
      </c>
      <c r="T333" s="371">
        <f t="shared" si="131"/>
        <v>46392.01</v>
      </c>
      <c r="U333" s="371">
        <f t="shared" si="132"/>
        <v>185568.05</v>
      </c>
      <c r="V333" s="370">
        <f t="shared" si="133"/>
        <v>285489.31</v>
      </c>
      <c r="W333" s="369" t="s">
        <v>14892</v>
      </c>
      <c r="X333" s="369" t="s">
        <v>930</v>
      </c>
      <c r="Y333" s="270">
        <v>46984.658324669057</v>
      </c>
      <c r="Z333" s="377">
        <f t="shared" si="134"/>
        <v>0</v>
      </c>
      <c r="AA333" s="376">
        <f t="shared" si="135"/>
        <v>107442.22</v>
      </c>
      <c r="AB333" s="376">
        <f t="shared" si="136"/>
        <v>199535.54</v>
      </c>
      <c r="AC333" s="375">
        <f t="shared" si="137"/>
        <v>0</v>
      </c>
      <c r="AD333" s="374">
        <f t="shared" si="138"/>
        <v>2.29</v>
      </c>
      <c r="AE333" s="373">
        <f t="shared" si="139"/>
        <v>4.25</v>
      </c>
      <c r="AF333" s="373">
        <f t="shared" si="140"/>
        <v>6.54</v>
      </c>
      <c r="AG333" s="375">
        <f t="shared" si="141"/>
        <v>0</v>
      </c>
      <c r="AH333" s="374">
        <f t="shared" si="142"/>
        <v>2.13</v>
      </c>
      <c r="AI333" s="373">
        <f t="shared" si="143"/>
        <v>3.95</v>
      </c>
      <c r="AJ333" s="373">
        <f t="shared" si="144"/>
        <v>6.08</v>
      </c>
      <c r="AK333" s="422">
        <f t="shared" si="146"/>
        <v>0.53</v>
      </c>
      <c r="AL333" s="422">
        <f t="shared" si="147"/>
        <v>0.99</v>
      </c>
    </row>
    <row r="334" spans="1:38" x14ac:dyDescent="0.25">
      <c r="A334" s="313">
        <v>1016157</v>
      </c>
      <c r="B334" s="313">
        <v>5389</v>
      </c>
      <c r="C334" s="297">
        <f>INDEX('Final Comp Values'!C:C,MATCH(B334,'Final Comp Values'!B:B,0))</f>
        <v>675796</v>
      </c>
      <c r="D334" s="314" t="s">
        <v>1021</v>
      </c>
      <c r="E334" s="346" t="str">
        <f>INDEX('Final Comp Values'!U:U,MATCH($C334,'Final Comp Values'!$C:$C,0))</f>
        <v/>
      </c>
      <c r="F334" s="346">
        <f>INDEX('Final Comp Values'!V:V,MATCH($C334,'Final Comp Values'!$C:$C,0))</f>
        <v>1.2200618542548645E-3</v>
      </c>
      <c r="G334" s="370">
        <f t="shared" si="127"/>
        <v>0</v>
      </c>
      <c r="H334" s="370">
        <f t="shared" si="128"/>
        <v>0</v>
      </c>
      <c r="I334" s="372">
        <v>0</v>
      </c>
      <c r="J334" s="370">
        <f>+I334*2</f>
        <v>0</v>
      </c>
      <c r="K334" s="371">
        <f t="shared" si="145"/>
        <v>0</v>
      </c>
      <c r="L334" s="371">
        <f t="shared" si="129"/>
        <v>10243.84</v>
      </c>
      <c r="M334" s="371">
        <f t="shared" si="129"/>
        <v>10243.84</v>
      </c>
      <c r="N334" s="371">
        <f t="shared" si="129"/>
        <v>10243.84</v>
      </c>
      <c r="O334" s="371">
        <f t="shared" si="129"/>
        <v>10243.84</v>
      </c>
      <c r="P334" s="371">
        <f t="shared" si="130"/>
        <v>40975.339999999997</v>
      </c>
      <c r="Q334" s="371">
        <f t="shared" si="131"/>
        <v>19024.259999999998</v>
      </c>
      <c r="R334" s="371">
        <f t="shared" si="131"/>
        <v>19024.259999999998</v>
      </c>
      <c r="S334" s="371">
        <f t="shared" si="131"/>
        <v>19024.259999999998</v>
      </c>
      <c r="T334" s="371">
        <f t="shared" si="131"/>
        <v>19024.259999999998</v>
      </c>
      <c r="U334" s="371">
        <f t="shared" si="132"/>
        <v>76097.05</v>
      </c>
      <c r="V334" s="370">
        <f t="shared" si="133"/>
        <v>117072.39</v>
      </c>
      <c r="W334" s="369" t="s">
        <v>14883</v>
      </c>
      <c r="X334" s="369" t="s">
        <v>1003</v>
      </c>
      <c r="Y334" s="270">
        <v>17703.638711784723</v>
      </c>
      <c r="Z334" s="377">
        <f t="shared" si="134"/>
        <v>0</v>
      </c>
      <c r="AA334" s="376">
        <f t="shared" si="135"/>
        <v>44059.51</v>
      </c>
      <c r="AB334" s="376">
        <f t="shared" si="136"/>
        <v>81824.78</v>
      </c>
      <c r="AC334" s="375">
        <f t="shared" si="137"/>
        <v>0</v>
      </c>
      <c r="AD334" s="374">
        <f t="shared" si="138"/>
        <v>2.4900000000000002</v>
      </c>
      <c r="AE334" s="373">
        <f t="shared" si="139"/>
        <v>4.62</v>
      </c>
      <c r="AF334" s="373">
        <f t="shared" si="140"/>
        <v>7.11</v>
      </c>
      <c r="AG334" s="375">
        <f t="shared" si="141"/>
        <v>0</v>
      </c>
      <c r="AH334" s="374">
        <f t="shared" si="142"/>
        <v>2.31</v>
      </c>
      <c r="AI334" s="373">
        <f t="shared" si="143"/>
        <v>4.3</v>
      </c>
      <c r="AJ334" s="373">
        <f t="shared" si="144"/>
        <v>6.6099999999999994</v>
      </c>
      <c r="AK334" s="422">
        <f t="shared" si="146"/>
        <v>0.57999999999999996</v>
      </c>
      <c r="AL334" s="422">
        <f t="shared" si="147"/>
        <v>1.08</v>
      </c>
    </row>
    <row r="335" spans="1:38" x14ac:dyDescent="0.25">
      <c r="A335" s="297">
        <v>1026727</v>
      </c>
      <c r="B335" s="297">
        <v>5394</v>
      </c>
      <c r="C335" s="297">
        <f>INDEX('Final Comp Values'!C:C,MATCH(B335,'Final Comp Values'!B:B,0))</f>
        <v>675798</v>
      </c>
      <c r="D335" s="299" t="s">
        <v>915</v>
      </c>
      <c r="E335" s="346">
        <f>INDEX('Final Comp Values'!U:U,MATCH($C335,'Final Comp Values'!$C:$C,0))</f>
        <v>2.5585542119291294E-3</v>
      </c>
      <c r="F335" s="346">
        <f>INDEX('Final Comp Values'!V:V,MATCH($C335,'Final Comp Values'!$C:$C,0))</f>
        <v>1.9512704018812943E-3</v>
      </c>
      <c r="G335" s="370">
        <f t="shared" si="127"/>
        <v>526191.0311193231</v>
      </c>
      <c r="H335" s="370">
        <f t="shared" si="128"/>
        <v>263095.51559999998</v>
      </c>
      <c r="I335" s="372">
        <v>252003</v>
      </c>
      <c r="J335" s="372">
        <v>252003</v>
      </c>
      <c r="K335" s="371">
        <f t="shared" si="145"/>
        <v>241445.71755768938</v>
      </c>
      <c r="L335" s="371">
        <f t="shared" si="129"/>
        <v>16383.18</v>
      </c>
      <c r="M335" s="371">
        <f t="shared" si="129"/>
        <v>16383.18</v>
      </c>
      <c r="N335" s="371">
        <f t="shared" si="129"/>
        <v>16383.18</v>
      </c>
      <c r="O335" s="371">
        <f t="shared" si="129"/>
        <v>16383.18</v>
      </c>
      <c r="P335" s="371">
        <f t="shared" si="130"/>
        <v>65532.71</v>
      </c>
      <c r="Q335" s="371">
        <f t="shared" si="131"/>
        <v>30425.9</v>
      </c>
      <c r="R335" s="371">
        <f t="shared" si="131"/>
        <v>30425.9</v>
      </c>
      <c r="S335" s="371">
        <f t="shared" si="131"/>
        <v>30425.9</v>
      </c>
      <c r="T335" s="371">
        <f t="shared" si="131"/>
        <v>30425.9</v>
      </c>
      <c r="U335" s="371">
        <f t="shared" si="132"/>
        <v>121703.61</v>
      </c>
      <c r="V335" s="370">
        <f t="shared" si="133"/>
        <v>428682.03755768936</v>
      </c>
      <c r="W335" s="369" t="s">
        <v>15001</v>
      </c>
      <c r="X335" s="369" t="s">
        <v>928</v>
      </c>
      <c r="Y335" s="270">
        <v>11984.394952357459</v>
      </c>
      <c r="Z335" s="377">
        <f t="shared" si="134"/>
        <v>259619.05</v>
      </c>
      <c r="AA335" s="376">
        <f t="shared" si="135"/>
        <v>70465.279999999999</v>
      </c>
      <c r="AB335" s="376">
        <f t="shared" si="136"/>
        <v>130864.1</v>
      </c>
      <c r="AC335" s="375">
        <f t="shared" si="137"/>
        <v>21.66</v>
      </c>
      <c r="AD335" s="374">
        <f t="shared" si="138"/>
        <v>5.88</v>
      </c>
      <c r="AE335" s="373">
        <f t="shared" si="139"/>
        <v>10.92</v>
      </c>
      <c r="AF335" s="373">
        <f t="shared" si="140"/>
        <v>38.46</v>
      </c>
      <c r="AG335" s="375">
        <f t="shared" si="141"/>
        <v>20.149999999999999</v>
      </c>
      <c r="AH335" s="374">
        <f t="shared" si="142"/>
        <v>5.47</v>
      </c>
      <c r="AI335" s="373">
        <f t="shared" si="143"/>
        <v>10.16</v>
      </c>
      <c r="AJ335" s="373">
        <f t="shared" si="144"/>
        <v>35.78</v>
      </c>
      <c r="AK335" s="422">
        <f t="shared" si="146"/>
        <v>1.37</v>
      </c>
      <c r="AL335" s="422">
        <f t="shared" si="147"/>
        <v>2.54</v>
      </c>
    </row>
    <row r="336" spans="1:38" x14ac:dyDescent="0.25">
      <c r="A336" s="297">
        <v>1026702</v>
      </c>
      <c r="B336" s="297">
        <v>5397</v>
      </c>
      <c r="C336" s="297">
        <f>INDEX('Final Comp Values'!C:C,MATCH(B336,'Final Comp Values'!B:B,0))</f>
        <v>675799</v>
      </c>
      <c r="D336" s="299" t="s">
        <v>915</v>
      </c>
      <c r="E336" s="346">
        <f>INDEX('Final Comp Values'!U:U,MATCH($C336,'Final Comp Values'!$C:$C,0))</f>
        <v>2.7527544520065529E-3</v>
      </c>
      <c r="F336" s="346">
        <f>INDEX('Final Comp Values'!V:V,MATCH($C336,'Final Comp Values'!$C:$C,0))</f>
        <v>2.0993763824911802E-3</v>
      </c>
      <c r="G336" s="370">
        <f t="shared" si="127"/>
        <v>566130.15927753074</v>
      </c>
      <c r="H336" s="370">
        <f t="shared" si="128"/>
        <v>283065.0796</v>
      </c>
      <c r="I336" s="372">
        <v>271130</v>
      </c>
      <c r="J336" s="372">
        <v>271130</v>
      </c>
      <c r="K336" s="371">
        <f t="shared" si="145"/>
        <v>259772.0114062826</v>
      </c>
      <c r="L336" s="371">
        <f t="shared" si="129"/>
        <v>17626.7</v>
      </c>
      <c r="M336" s="371">
        <f t="shared" si="129"/>
        <v>17626.7</v>
      </c>
      <c r="N336" s="371">
        <f t="shared" si="129"/>
        <v>17626.7</v>
      </c>
      <c r="O336" s="371">
        <f t="shared" si="129"/>
        <v>17626.7</v>
      </c>
      <c r="P336" s="371">
        <f t="shared" si="130"/>
        <v>70506.8</v>
      </c>
      <c r="Q336" s="371">
        <f t="shared" si="131"/>
        <v>32735.3</v>
      </c>
      <c r="R336" s="371">
        <f t="shared" si="131"/>
        <v>32735.3</v>
      </c>
      <c r="S336" s="371">
        <f t="shared" si="131"/>
        <v>32735.3</v>
      </c>
      <c r="T336" s="371">
        <f t="shared" si="131"/>
        <v>32735.3</v>
      </c>
      <c r="U336" s="371">
        <f t="shared" si="132"/>
        <v>130941.19</v>
      </c>
      <c r="V336" s="370">
        <f t="shared" si="133"/>
        <v>461220.00140628259</v>
      </c>
      <c r="W336" s="369" t="s">
        <v>14957</v>
      </c>
      <c r="X336" s="369" t="s">
        <v>925</v>
      </c>
      <c r="Y336" s="270">
        <v>28279.08911159166</v>
      </c>
      <c r="Z336" s="377">
        <f t="shared" si="134"/>
        <v>279324.74</v>
      </c>
      <c r="AA336" s="376">
        <f t="shared" si="135"/>
        <v>75813.759999999995</v>
      </c>
      <c r="AB336" s="376">
        <f t="shared" si="136"/>
        <v>140796.98000000001</v>
      </c>
      <c r="AC336" s="375">
        <f t="shared" si="137"/>
        <v>9.8800000000000008</v>
      </c>
      <c r="AD336" s="374">
        <f t="shared" si="138"/>
        <v>2.68</v>
      </c>
      <c r="AE336" s="373">
        <f t="shared" si="139"/>
        <v>4.9800000000000004</v>
      </c>
      <c r="AF336" s="373">
        <f t="shared" si="140"/>
        <v>17.54</v>
      </c>
      <c r="AG336" s="375">
        <f t="shared" si="141"/>
        <v>9.19</v>
      </c>
      <c r="AH336" s="374">
        <f t="shared" si="142"/>
        <v>2.4900000000000002</v>
      </c>
      <c r="AI336" s="373">
        <f t="shared" si="143"/>
        <v>4.63</v>
      </c>
      <c r="AJ336" s="373">
        <f t="shared" si="144"/>
        <v>16.309999999999999</v>
      </c>
      <c r="AK336" s="422">
        <f t="shared" si="146"/>
        <v>0.62</v>
      </c>
      <c r="AL336" s="422">
        <f t="shared" si="147"/>
        <v>1.1599999999999999</v>
      </c>
    </row>
    <row r="337" spans="1:38" x14ac:dyDescent="0.25">
      <c r="A337" s="313">
        <v>1004865</v>
      </c>
      <c r="B337" s="313">
        <v>4998</v>
      </c>
      <c r="C337" s="297">
        <f>INDEX('Final Comp Values'!C:C,MATCH(B337,'Final Comp Values'!B:B,0))</f>
        <v>675809</v>
      </c>
      <c r="D337" s="314" t="s">
        <v>1021</v>
      </c>
      <c r="E337" s="346" t="str">
        <f>INDEX('Final Comp Values'!U:U,MATCH($C337,'Final Comp Values'!$C:$C,0))</f>
        <v/>
      </c>
      <c r="F337" s="346">
        <f>INDEX('Final Comp Values'!V:V,MATCH($C337,'Final Comp Values'!$C:$C,0))</f>
        <v>2.213492370093966E-3</v>
      </c>
      <c r="G337" s="370">
        <f t="shared" si="127"/>
        <v>0</v>
      </c>
      <c r="H337" s="370">
        <f t="shared" si="128"/>
        <v>0</v>
      </c>
      <c r="I337" s="372">
        <v>0</v>
      </c>
      <c r="J337" s="370">
        <f>+I337*2</f>
        <v>0</v>
      </c>
      <c r="K337" s="371">
        <f t="shared" si="145"/>
        <v>0</v>
      </c>
      <c r="L337" s="371">
        <f t="shared" si="129"/>
        <v>18584.84</v>
      </c>
      <c r="M337" s="371">
        <f t="shared" si="129"/>
        <v>18584.84</v>
      </c>
      <c r="N337" s="371">
        <f t="shared" si="129"/>
        <v>18584.84</v>
      </c>
      <c r="O337" s="371">
        <f t="shared" si="129"/>
        <v>18584.84</v>
      </c>
      <c r="P337" s="371">
        <f t="shared" si="130"/>
        <v>74339.34</v>
      </c>
      <c r="Q337" s="371">
        <f t="shared" si="131"/>
        <v>34514.699999999997</v>
      </c>
      <c r="R337" s="371">
        <f t="shared" si="131"/>
        <v>34514.699999999997</v>
      </c>
      <c r="S337" s="371">
        <f t="shared" si="131"/>
        <v>34514.699999999997</v>
      </c>
      <c r="T337" s="371">
        <f t="shared" si="131"/>
        <v>34514.699999999997</v>
      </c>
      <c r="U337" s="371">
        <f t="shared" si="132"/>
        <v>138058.78</v>
      </c>
      <c r="V337" s="370">
        <f t="shared" si="133"/>
        <v>212398.12</v>
      </c>
      <c r="W337" s="369" t="s">
        <v>14878</v>
      </c>
      <c r="X337" s="369" t="s">
        <v>941</v>
      </c>
      <c r="Y337" s="270">
        <v>38595.893614676956</v>
      </c>
      <c r="Z337" s="377">
        <f t="shared" si="134"/>
        <v>0</v>
      </c>
      <c r="AA337" s="376">
        <f t="shared" si="135"/>
        <v>79934.77</v>
      </c>
      <c r="AB337" s="376">
        <f t="shared" si="136"/>
        <v>148450.29999999999</v>
      </c>
      <c r="AC337" s="375">
        <f t="shared" si="137"/>
        <v>0</v>
      </c>
      <c r="AD337" s="374">
        <f t="shared" si="138"/>
        <v>2.0699999999999998</v>
      </c>
      <c r="AE337" s="373">
        <f t="shared" si="139"/>
        <v>3.85</v>
      </c>
      <c r="AF337" s="373">
        <f t="shared" si="140"/>
        <v>5.92</v>
      </c>
      <c r="AG337" s="375">
        <f t="shared" si="141"/>
        <v>0</v>
      </c>
      <c r="AH337" s="374">
        <f t="shared" si="142"/>
        <v>1.93</v>
      </c>
      <c r="AI337" s="373">
        <f t="shared" si="143"/>
        <v>3.58</v>
      </c>
      <c r="AJ337" s="373">
        <f t="shared" si="144"/>
        <v>5.51</v>
      </c>
      <c r="AK337" s="422">
        <f t="shared" si="146"/>
        <v>0.48</v>
      </c>
      <c r="AL337" s="422">
        <f t="shared" si="147"/>
        <v>0.9</v>
      </c>
    </row>
    <row r="338" spans="1:38" x14ac:dyDescent="0.25">
      <c r="A338" s="313">
        <v>1012079</v>
      </c>
      <c r="B338" s="313">
        <v>5115</v>
      </c>
      <c r="C338" s="297">
        <f>INDEX('Final Comp Values'!C:C,MATCH(B338,'Final Comp Values'!B:B,0))</f>
        <v>675810</v>
      </c>
      <c r="D338" s="314" t="s">
        <v>1021</v>
      </c>
      <c r="E338" s="346" t="str">
        <f>INDEX('Final Comp Values'!U:U,MATCH($C338,'Final Comp Values'!$C:$C,0))</f>
        <v/>
      </c>
      <c r="F338" s="346">
        <f>INDEX('Final Comp Values'!V:V,MATCH($C338,'Final Comp Values'!$C:$C,0))</f>
        <v>2.0253704697388787E-3</v>
      </c>
      <c r="G338" s="370">
        <f t="shared" si="127"/>
        <v>0</v>
      </c>
      <c r="H338" s="370">
        <f t="shared" si="128"/>
        <v>0</v>
      </c>
      <c r="I338" s="372">
        <v>0</v>
      </c>
      <c r="J338" s="370">
        <f>+I338*2</f>
        <v>0</v>
      </c>
      <c r="K338" s="371">
        <f t="shared" si="145"/>
        <v>0</v>
      </c>
      <c r="L338" s="371">
        <f t="shared" si="129"/>
        <v>17005.330000000002</v>
      </c>
      <c r="M338" s="371">
        <f t="shared" si="129"/>
        <v>17005.330000000002</v>
      </c>
      <c r="N338" s="371">
        <f t="shared" si="129"/>
        <v>17005.330000000002</v>
      </c>
      <c r="O338" s="371">
        <f t="shared" si="129"/>
        <v>17005.330000000002</v>
      </c>
      <c r="P338" s="371">
        <f t="shared" si="130"/>
        <v>68021.33</v>
      </c>
      <c r="Q338" s="371">
        <f t="shared" si="131"/>
        <v>31581.34</v>
      </c>
      <c r="R338" s="371">
        <f t="shared" si="131"/>
        <v>31581.34</v>
      </c>
      <c r="S338" s="371">
        <f t="shared" si="131"/>
        <v>31581.34</v>
      </c>
      <c r="T338" s="371">
        <f t="shared" si="131"/>
        <v>31581.34</v>
      </c>
      <c r="U338" s="371">
        <f t="shared" si="132"/>
        <v>126325.34</v>
      </c>
      <c r="V338" s="370">
        <f t="shared" si="133"/>
        <v>194346.66999999998</v>
      </c>
      <c r="W338" s="369" t="s">
        <v>14878</v>
      </c>
      <c r="X338" s="369" t="s">
        <v>941</v>
      </c>
      <c r="Y338" s="270">
        <v>38595.893614676956</v>
      </c>
      <c r="Z338" s="377">
        <f t="shared" si="134"/>
        <v>0</v>
      </c>
      <c r="AA338" s="376">
        <f t="shared" si="135"/>
        <v>73141.22</v>
      </c>
      <c r="AB338" s="376">
        <f t="shared" si="136"/>
        <v>135833.70000000001</v>
      </c>
      <c r="AC338" s="375">
        <f t="shared" si="137"/>
        <v>0</v>
      </c>
      <c r="AD338" s="374">
        <f t="shared" si="138"/>
        <v>1.9</v>
      </c>
      <c r="AE338" s="373">
        <f t="shared" si="139"/>
        <v>3.52</v>
      </c>
      <c r="AF338" s="373">
        <f t="shared" si="140"/>
        <v>5.42</v>
      </c>
      <c r="AG338" s="375">
        <f t="shared" si="141"/>
        <v>0</v>
      </c>
      <c r="AH338" s="374">
        <f t="shared" si="142"/>
        <v>1.76</v>
      </c>
      <c r="AI338" s="373">
        <f t="shared" si="143"/>
        <v>3.27</v>
      </c>
      <c r="AJ338" s="373">
        <f t="shared" si="144"/>
        <v>5.03</v>
      </c>
      <c r="AK338" s="422">
        <f t="shared" si="146"/>
        <v>0.44</v>
      </c>
      <c r="AL338" s="422">
        <f t="shared" si="147"/>
        <v>0.82</v>
      </c>
    </row>
    <row r="339" spans="1:38" x14ac:dyDescent="0.25">
      <c r="A339" s="297">
        <v>1028398</v>
      </c>
      <c r="B339" s="297">
        <v>4787</v>
      </c>
      <c r="C339" s="297">
        <f>INDEX('Final Comp Values'!C:C,MATCH(B339,'Final Comp Values'!B:B,0))</f>
        <v>675812</v>
      </c>
      <c r="D339" s="299" t="s">
        <v>915</v>
      </c>
      <c r="E339" s="346">
        <f>INDEX('Final Comp Values'!U:U,MATCH($C339,'Final Comp Values'!$C:$C,0))</f>
        <v>1.3439693664862237E-3</v>
      </c>
      <c r="F339" s="346">
        <f>INDEX('Final Comp Values'!V:V,MATCH($C339,'Final Comp Values'!$C:$C,0))</f>
        <v>1.0249724761088482E-3</v>
      </c>
      <c r="G339" s="370">
        <f t="shared" si="127"/>
        <v>276400.09480626089</v>
      </c>
      <c r="H339" s="370">
        <f t="shared" si="128"/>
        <v>138200.04740000001</v>
      </c>
      <c r="I339" s="372">
        <v>132373</v>
      </c>
      <c r="J339" s="372">
        <v>132373</v>
      </c>
      <c r="K339" s="371">
        <f t="shared" si="145"/>
        <v>126827.73988288971</v>
      </c>
      <c r="L339" s="371">
        <f t="shared" si="129"/>
        <v>8605.83</v>
      </c>
      <c r="M339" s="371">
        <f t="shared" si="129"/>
        <v>8605.83</v>
      </c>
      <c r="N339" s="371">
        <f t="shared" si="129"/>
        <v>8605.83</v>
      </c>
      <c r="O339" s="371">
        <f t="shared" si="129"/>
        <v>8605.83</v>
      </c>
      <c r="P339" s="371">
        <f t="shared" si="130"/>
        <v>34423.33</v>
      </c>
      <c r="Q339" s="371">
        <f t="shared" si="131"/>
        <v>15982.26</v>
      </c>
      <c r="R339" s="371">
        <f t="shared" si="131"/>
        <v>15982.26</v>
      </c>
      <c r="S339" s="371">
        <f t="shared" si="131"/>
        <v>15982.26</v>
      </c>
      <c r="T339" s="371">
        <f t="shared" si="131"/>
        <v>15982.26</v>
      </c>
      <c r="U339" s="371">
        <f t="shared" si="132"/>
        <v>63929.04</v>
      </c>
      <c r="V339" s="370">
        <f t="shared" si="133"/>
        <v>225180.10988288972</v>
      </c>
      <c r="W339" s="369" t="s">
        <v>14948</v>
      </c>
      <c r="X339" s="369" t="s">
        <v>939</v>
      </c>
      <c r="Y339" s="270">
        <v>37020.787783372318</v>
      </c>
      <c r="Z339" s="377">
        <f t="shared" si="134"/>
        <v>136373.91</v>
      </c>
      <c r="AA339" s="376">
        <f t="shared" si="135"/>
        <v>37014.33</v>
      </c>
      <c r="AB339" s="376">
        <f t="shared" si="136"/>
        <v>68740.899999999994</v>
      </c>
      <c r="AC339" s="375">
        <f t="shared" si="137"/>
        <v>3.68</v>
      </c>
      <c r="AD339" s="374">
        <f t="shared" si="138"/>
        <v>1</v>
      </c>
      <c r="AE339" s="373">
        <f t="shared" si="139"/>
        <v>1.86</v>
      </c>
      <c r="AF339" s="373">
        <f t="shared" si="140"/>
        <v>6.54</v>
      </c>
      <c r="AG339" s="375">
        <f t="shared" si="141"/>
        <v>3.43</v>
      </c>
      <c r="AH339" s="374">
        <f t="shared" si="142"/>
        <v>0.93</v>
      </c>
      <c r="AI339" s="373">
        <f t="shared" si="143"/>
        <v>1.73</v>
      </c>
      <c r="AJ339" s="373">
        <f t="shared" si="144"/>
        <v>6.09</v>
      </c>
      <c r="AK339" s="422">
        <f t="shared" si="146"/>
        <v>0.23</v>
      </c>
      <c r="AL339" s="422">
        <f t="shared" si="147"/>
        <v>0.43</v>
      </c>
    </row>
    <row r="340" spans="1:38" x14ac:dyDescent="0.25">
      <c r="A340" s="297">
        <v>1026483</v>
      </c>
      <c r="B340" s="297">
        <v>5398</v>
      </c>
      <c r="C340" s="297">
        <f>INDEX('Final Comp Values'!C:C,MATCH(B340,'Final Comp Values'!B:B,0))</f>
        <v>675815</v>
      </c>
      <c r="D340" s="299" t="s">
        <v>915</v>
      </c>
      <c r="E340" s="346">
        <f>INDEX('Final Comp Values'!U:U,MATCH($C340,'Final Comp Values'!$C:$C,0))</f>
        <v>3.4817769679996772E-3</v>
      </c>
      <c r="F340" s="346">
        <f>INDEX('Final Comp Values'!V:V,MATCH($C340,'Final Comp Values'!$C:$C,0))</f>
        <v>2.6553622791862701E-3</v>
      </c>
      <c r="G340" s="370">
        <f t="shared" si="127"/>
        <v>716060.57998586912</v>
      </c>
      <c r="H340" s="370">
        <f t="shared" si="128"/>
        <v>358030.29</v>
      </c>
      <c r="I340" s="372">
        <v>342934.73</v>
      </c>
      <c r="J340" s="372">
        <v>342934.73</v>
      </c>
      <c r="K340" s="371">
        <f t="shared" si="145"/>
        <v>328568.4291913702</v>
      </c>
      <c r="L340" s="371">
        <f t="shared" si="129"/>
        <v>22294.85</v>
      </c>
      <c r="M340" s="371">
        <f t="shared" si="129"/>
        <v>22294.85</v>
      </c>
      <c r="N340" s="371">
        <f t="shared" si="129"/>
        <v>22294.85</v>
      </c>
      <c r="O340" s="371">
        <f t="shared" si="129"/>
        <v>22294.85</v>
      </c>
      <c r="P340" s="371">
        <f t="shared" si="130"/>
        <v>89179.38</v>
      </c>
      <c r="Q340" s="371">
        <f t="shared" si="131"/>
        <v>41404.71</v>
      </c>
      <c r="R340" s="371">
        <f t="shared" si="131"/>
        <v>41404.71</v>
      </c>
      <c r="S340" s="371">
        <f t="shared" si="131"/>
        <v>41404.71</v>
      </c>
      <c r="T340" s="371">
        <f t="shared" si="131"/>
        <v>41404.71</v>
      </c>
      <c r="U340" s="371">
        <f t="shared" si="132"/>
        <v>165618.85</v>
      </c>
      <c r="V340" s="370">
        <f t="shared" si="133"/>
        <v>583366.65919137024</v>
      </c>
      <c r="W340" s="369" t="s">
        <v>15027</v>
      </c>
      <c r="X340" s="369" t="s">
        <v>935</v>
      </c>
      <c r="Y340" s="270">
        <v>13080.601678231602</v>
      </c>
      <c r="Z340" s="377">
        <f t="shared" si="134"/>
        <v>353299.39</v>
      </c>
      <c r="AA340" s="376">
        <f t="shared" si="135"/>
        <v>95891.81</v>
      </c>
      <c r="AB340" s="376">
        <f t="shared" si="136"/>
        <v>178084.78</v>
      </c>
      <c r="AC340" s="375">
        <f t="shared" si="137"/>
        <v>27.01</v>
      </c>
      <c r="AD340" s="374">
        <f t="shared" si="138"/>
        <v>7.33</v>
      </c>
      <c r="AE340" s="373">
        <f t="shared" si="139"/>
        <v>13.61</v>
      </c>
      <c r="AF340" s="373">
        <f t="shared" si="140"/>
        <v>47.95</v>
      </c>
      <c r="AG340" s="375">
        <f t="shared" si="141"/>
        <v>25.12</v>
      </c>
      <c r="AH340" s="374">
        <f t="shared" si="142"/>
        <v>6.82</v>
      </c>
      <c r="AI340" s="373">
        <f t="shared" si="143"/>
        <v>12.66</v>
      </c>
      <c r="AJ340" s="373">
        <f t="shared" si="144"/>
        <v>44.6</v>
      </c>
      <c r="AK340" s="422">
        <f t="shared" si="146"/>
        <v>1.71</v>
      </c>
      <c r="AL340" s="422">
        <f t="shared" si="147"/>
        <v>3.17</v>
      </c>
    </row>
    <row r="341" spans="1:38" x14ac:dyDescent="0.25">
      <c r="A341" s="313">
        <v>1026719</v>
      </c>
      <c r="B341" s="313">
        <v>5197</v>
      </c>
      <c r="C341" s="297">
        <f>INDEX('Final Comp Values'!C:C,MATCH(B341,'Final Comp Values'!B:B,0))</f>
        <v>675817</v>
      </c>
      <c r="D341" s="314" t="s">
        <v>915</v>
      </c>
      <c r="E341" s="346">
        <f>INDEX('Final Comp Values'!U:U,MATCH($C341,'Final Comp Values'!$C:$C,0))</f>
        <v>5.4351375519189338E-3</v>
      </c>
      <c r="F341" s="346">
        <f>INDEX('Final Comp Values'!V:V,MATCH($C341,'Final Comp Values'!$C:$C,0))</f>
        <v>4.1450843549711491E-3</v>
      </c>
      <c r="G341" s="370">
        <f t="shared" si="127"/>
        <v>1117787.7800616231</v>
      </c>
      <c r="H341" s="370">
        <f t="shared" si="128"/>
        <v>558893.89</v>
      </c>
      <c r="I341" s="372">
        <v>535329.35</v>
      </c>
      <c r="J341" s="372">
        <v>535329.35</v>
      </c>
      <c r="K341" s="371">
        <f t="shared" si="145"/>
        <v>512903.21703144745</v>
      </c>
      <c r="L341" s="371">
        <f t="shared" si="129"/>
        <v>34802.79</v>
      </c>
      <c r="M341" s="371">
        <f t="shared" si="129"/>
        <v>34802.79</v>
      </c>
      <c r="N341" s="371">
        <f t="shared" si="129"/>
        <v>34802.79</v>
      </c>
      <c r="O341" s="371">
        <f t="shared" si="129"/>
        <v>34802.79</v>
      </c>
      <c r="P341" s="371">
        <f t="shared" si="130"/>
        <v>139211.16</v>
      </c>
      <c r="Q341" s="371">
        <f t="shared" si="131"/>
        <v>64633.75</v>
      </c>
      <c r="R341" s="371">
        <f t="shared" si="131"/>
        <v>64633.75</v>
      </c>
      <c r="S341" s="371">
        <f t="shared" si="131"/>
        <v>64633.75</v>
      </c>
      <c r="T341" s="371">
        <f t="shared" si="131"/>
        <v>64633.75</v>
      </c>
      <c r="U341" s="371">
        <f t="shared" si="132"/>
        <v>258535.01</v>
      </c>
      <c r="V341" s="370">
        <f t="shared" si="133"/>
        <v>910649.38703144749</v>
      </c>
      <c r="W341" s="369" t="s">
        <v>14877</v>
      </c>
      <c r="X341" s="369" t="s">
        <v>937</v>
      </c>
      <c r="Y341" s="270">
        <v>35034.628533077281</v>
      </c>
      <c r="Z341" s="377">
        <f t="shared" si="134"/>
        <v>551508.84</v>
      </c>
      <c r="AA341" s="376">
        <f t="shared" si="135"/>
        <v>149689.42000000001</v>
      </c>
      <c r="AB341" s="376">
        <f t="shared" si="136"/>
        <v>277994.63</v>
      </c>
      <c r="AC341" s="375">
        <f t="shared" si="137"/>
        <v>15.74</v>
      </c>
      <c r="AD341" s="374">
        <f t="shared" si="138"/>
        <v>4.2699999999999996</v>
      </c>
      <c r="AE341" s="373">
        <f t="shared" si="139"/>
        <v>7.93</v>
      </c>
      <c r="AF341" s="373">
        <f t="shared" si="140"/>
        <v>27.939999999999998</v>
      </c>
      <c r="AG341" s="375">
        <f t="shared" si="141"/>
        <v>14.64</v>
      </c>
      <c r="AH341" s="374">
        <f t="shared" si="142"/>
        <v>3.97</v>
      </c>
      <c r="AI341" s="373">
        <f t="shared" si="143"/>
        <v>7.38</v>
      </c>
      <c r="AJ341" s="373">
        <f t="shared" si="144"/>
        <v>25.99</v>
      </c>
      <c r="AK341" s="422">
        <f t="shared" si="146"/>
        <v>0.99</v>
      </c>
      <c r="AL341" s="422">
        <f t="shared" si="147"/>
        <v>1.85</v>
      </c>
    </row>
    <row r="342" spans="1:38" x14ac:dyDescent="0.25">
      <c r="A342" s="297">
        <v>1020249</v>
      </c>
      <c r="B342" s="297">
        <v>4456</v>
      </c>
      <c r="C342" s="297">
        <f>INDEX('Final Comp Values'!C:C,MATCH(B342,'Final Comp Values'!B:B,0))</f>
        <v>675818</v>
      </c>
      <c r="D342" s="299" t="s">
        <v>915</v>
      </c>
      <c r="E342" s="346">
        <f>INDEX('Final Comp Values'!U:U,MATCH($C342,'Final Comp Values'!$C:$C,0))</f>
        <v>3.0759688375899567E-3</v>
      </c>
      <c r="F342" s="346">
        <f>INDEX('Final Comp Values'!V:V,MATCH($C342,'Final Comp Values'!$C:$C,0))</f>
        <v>2.3458744481216196E-3</v>
      </c>
      <c r="G342" s="370">
        <f t="shared" si="127"/>
        <v>632602.2746737086</v>
      </c>
      <c r="H342" s="370">
        <f t="shared" si="128"/>
        <v>316301.1373</v>
      </c>
      <c r="I342" s="372">
        <v>302964.99</v>
      </c>
      <c r="J342" s="372">
        <v>302964.99</v>
      </c>
      <c r="K342" s="371">
        <f t="shared" si="145"/>
        <v>290273.11585359153</v>
      </c>
      <c r="L342" s="371">
        <f t="shared" si="129"/>
        <v>19696.34</v>
      </c>
      <c r="M342" s="371">
        <f t="shared" si="129"/>
        <v>19696.34</v>
      </c>
      <c r="N342" s="371">
        <f t="shared" si="129"/>
        <v>19696.34</v>
      </c>
      <c r="O342" s="371">
        <f t="shared" si="129"/>
        <v>19696.34</v>
      </c>
      <c r="P342" s="371">
        <f t="shared" si="130"/>
        <v>78785.350000000006</v>
      </c>
      <c r="Q342" s="371">
        <f t="shared" si="131"/>
        <v>36578.910000000003</v>
      </c>
      <c r="R342" s="371">
        <f t="shared" si="131"/>
        <v>36578.910000000003</v>
      </c>
      <c r="S342" s="371">
        <f t="shared" si="131"/>
        <v>36578.910000000003</v>
      </c>
      <c r="T342" s="371">
        <f t="shared" si="131"/>
        <v>36578.910000000003</v>
      </c>
      <c r="U342" s="371">
        <f t="shared" si="132"/>
        <v>146315.64000000001</v>
      </c>
      <c r="V342" s="370">
        <f t="shared" si="133"/>
        <v>515374.10585359158</v>
      </c>
      <c r="W342" s="369" t="s">
        <v>14904</v>
      </c>
      <c r="X342" s="369" t="s">
        <v>930</v>
      </c>
      <c r="Y342" s="270">
        <v>46984.658324669057</v>
      </c>
      <c r="Z342" s="377">
        <f t="shared" si="134"/>
        <v>312121.63</v>
      </c>
      <c r="AA342" s="376">
        <f t="shared" si="135"/>
        <v>84715.43</v>
      </c>
      <c r="AB342" s="376">
        <f t="shared" si="136"/>
        <v>157328.65</v>
      </c>
      <c r="AC342" s="375">
        <f t="shared" si="137"/>
        <v>6.64</v>
      </c>
      <c r="AD342" s="374">
        <f t="shared" si="138"/>
        <v>1.8</v>
      </c>
      <c r="AE342" s="373">
        <f t="shared" si="139"/>
        <v>3.35</v>
      </c>
      <c r="AF342" s="373">
        <f t="shared" si="140"/>
        <v>11.79</v>
      </c>
      <c r="AG342" s="375">
        <f t="shared" si="141"/>
        <v>6.18</v>
      </c>
      <c r="AH342" s="374">
        <f t="shared" si="142"/>
        <v>1.68</v>
      </c>
      <c r="AI342" s="373">
        <f t="shared" si="143"/>
        <v>3.11</v>
      </c>
      <c r="AJ342" s="373">
        <f t="shared" si="144"/>
        <v>10.969999999999999</v>
      </c>
      <c r="AK342" s="422">
        <f t="shared" si="146"/>
        <v>0.42</v>
      </c>
      <c r="AL342" s="422">
        <f t="shared" si="147"/>
        <v>0.78</v>
      </c>
    </row>
    <row r="343" spans="1:38" x14ac:dyDescent="0.25">
      <c r="A343" s="297">
        <v>1020138</v>
      </c>
      <c r="B343" s="297">
        <v>5400</v>
      </c>
      <c r="C343" s="297">
        <f>INDEX('Final Comp Values'!C:C,MATCH(B343,'Final Comp Values'!B:B,0))</f>
        <v>675819</v>
      </c>
      <c r="D343" s="299" t="s">
        <v>915</v>
      </c>
      <c r="E343" s="346">
        <f>INDEX('Final Comp Values'!U:U,MATCH($C343,'Final Comp Values'!$C:$C,0))</f>
        <v>2.7012722523166062E-3</v>
      </c>
      <c r="F343" s="346">
        <f>INDEX('Final Comp Values'!V:V,MATCH($C343,'Final Comp Values'!$C:$C,0))</f>
        <v>2.0601137035882416E-3</v>
      </c>
      <c r="G343" s="370">
        <f t="shared" si="127"/>
        <v>555542.35480075225</v>
      </c>
      <c r="H343" s="370">
        <f t="shared" si="128"/>
        <v>277771.17739999999</v>
      </c>
      <c r="I343" s="372">
        <v>266059.56</v>
      </c>
      <c r="J343" s="372">
        <v>266059.56</v>
      </c>
      <c r="K343" s="371">
        <f t="shared" si="145"/>
        <v>254913.73770325436</v>
      </c>
      <c r="L343" s="371">
        <f t="shared" si="129"/>
        <v>17297.04</v>
      </c>
      <c r="M343" s="371">
        <f t="shared" si="129"/>
        <v>17297.04</v>
      </c>
      <c r="N343" s="371">
        <f t="shared" si="129"/>
        <v>17297.04</v>
      </c>
      <c r="O343" s="371">
        <f t="shared" si="129"/>
        <v>17297.04</v>
      </c>
      <c r="P343" s="371">
        <f t="shared" si="130"/>
        <v>69188.17</v>
      </c>
      <c r="Q343" s="371">
        <f t="shared" si="131"/>
        <v>32123.08</v>
      </c>
      <c r="R343" s="371">
        <f t="shared" si="131"/>
        <v>32123.08</v>
      </c>
      <c r="S343" s="371">
        <f t="shared" si="131"/>
        <v>32123.08</v>
      </c>
      <c r="T343" s="371">
        <f t="shared" si="131"/>
        <v>32123.08</v>
      </c>
      <c r="U343" s="371">
        <f t="shared" si="132"/>
        <v>128492.32</v>
      </c>
      <c r="V343" s="370">
        <f t="shared" si="133"/>
        <v>452594.22770325438</v>
      </c>
      <c r="W343" s="369" t="s">
        <v>14892</v>
      </c>
      <c r="X343" s="369" t="s">
        <v>930</v>
      </c>
      <c r="Y343" s="270">
        <v>46984.658324669057</v>
      </c>
      <c r="Z343" s="377">
        <f t="shared" si="134"/>
        <v>274100.78999999998</v>
      </c>
      <c r="AA343" s="376">
        <f t="shared" si="135"/>
        <v>74395.88</v>
      </c>
      <c r="AB343" s="376">
        <f t="shared" si="136"/>
        <v>138163.78</v>
      </c>
      <c r="AC343" s="375">
        <f t="shared" si="137"/>
        <v>5.83</v>
      </c>
      <c r="AD343" s="374">
        <f t="shared" si="138"/>
        <v>1.58</v>
      </c>
      <c r="AE343" s="373">
        <f t="shared" si="139"/>
        <v>2.94</v>
      </c>
      <c r="AF343" s="373">
        <f t="shared" si="140"/>
        <v>10.35</v>
      </c>
      <c r="AG343" s="375">
        <f t="shared" si="141"/>
        <v>5.43</v>
      </c>
      <c r="AH343" s="374">
        <f t="shared" si="142"/>
        <v>1.47</v>
      </c>
      <c r="AI343" s="373">
        <f t="shared" si="143"/>
        <v>2.73</v>
      </c>
      <c r="AJ343" s="373">
        <f t="shared" si="144"/>
        <v>9.629999999999999</v>
      </c>
      <c r="AK343" s="422">
        <f t="shared" si="146"/>
        <v>0.37</v>
      </c>
      <c r="AL343" s="422">
        <f t="shared" si="147"/>
        <v>0.68</v>
      </c>
    </row>
    <row r="344" spans="1:38" x14ac:dyDescent="0.25">
      <c r="A344" s="297">
        <v>1025615</v>
      </c>
      <c r="B344" s="297">
        <v>4059</v>
      </c>
      <c r="C344" s="297">
        <f>INDEX('Final Comp Values'!C:C,MATCH(B344,'Final Comp Values'!B:B,0))</f>
        <v>675826</v>
      </c>
      <c r="D344" s="299" t="s">
        <v>915</v>
      </c>
      <c r="E344" s="346">
        <f>INDEX('Final Comp Values'!U:U,MATCH($C344,'Final Comp Values'!$C:$C,0))</f>
        <v>2.2722539215670541E-3</v>
      </c>
      <c r="F344" s="346">
        <f>INDEX('Final Comp Values'!V:V,MATCH($C344,'Final Comp Values'!$C:$C,0))</f>
        <v>1.7329247127304199E-3</v>
      </c>
      <c r="G344" s="370">
        <f t="shared" si="127"/>
        <v>467310.65082759806</v>
      </c>
      <c r="H344" s="370">
        <f t="shared" si="128"/>
        <v>233655.3254</v>
      </c>
      <c r="I344" s="372">
        <v>223804</v>
      </c>
      <c r="J344" s="372">
        <v>223804</v>
      </c>
      <c r="K344" s="371">
        <f t="shared" si="145"/>
        <v>214428.12351135269</v>
      </c>
      <c r="L344" s="371">
        <f t="shared" si="129"/>
        <v>14549.91</v>
      </c>
      <c r="M344" s="371">
        <f t="shared" si="129"/>
        <v>14549.91</v>
      </c>
      <c r="N344" s="371">
        <f t="shared" si="129"/>
        <v>14549.91</v>
      </c>
      <c r="O344" s="371">
        <f t="shared" si="129"/>
        <v>14549.91</v>
      </c>
      <c r="P344" s="371">
        <f t="shared" si="130"/>
        <v>58199.65</v>
      </c>
      <c r="Q344" s="371">
        <f t="shared" si="131"/>
        <v>27021.27</v>
      </c>
      <c r="R344" s="371">
        <f t="shared" si="131"/>
        <v>27021.27</v>
      </c>
      <c r="S344" s="371">
        <f t="shared" si="131"/>
        <v>27021.27</v>
      </c>
      <c r="T344" s="371">
        <f t="shared" si="131"/>
        <v>27021.27</v>
      </c>
      <c r="U344" s="371">
        <f t="shared" si="132"/>
        <v>108085.06</v>
      </c>
      <c r="V344" s="370">
        <f t="shared" si="133"/>
        <v>380712.83351135271</v>
      </c>
      <c r="W344" s="369" t="s">
        <v>14937</v>
      </c>
      <c r="X344" s="369" t="s">
        <v>925</v>
      </c>
      <c r="Y344" s="270">
        <v>28279.08911159166</v>
      </c>
      <c r="Z344" s="377">
        <f t="shared" si="134"/>
        <v>230567.87</v>
      </c>
      <c r="AA344" s="376">
        <f t="shared" si="135"/>
        <v>62580.27</v>
      </c>
      <c r="AB344" s="376">
        <f t="shared" si="136"/>
        <v>116220.49</v>
      </c>
      <c r="AC344" s="375">
        <f t="shared" si="137"/>
        <v>8.15</v>
      </c>
      <c r="AD344" s="374">
        <f t="shared" si="138"/>
        <v>2.21</v>
      </c>
      <c r="AE344" s="373">
        <f t="shared" si="139"/>
        <v>4.1100000000000003</v>
      </c>
      <c r="AF344" s="373">
        <f t="shared" si="140"/>
        <v>14.469999999999999</v>
      </c>
      <c r="AG344" s="375">
        <f t="shared" si="141"/>
        <v>7.58</v>
      </c>
      <c r="AH344" s="374">
        <f t="shared" si="142"/>
        <v>2.06</v>
      </c>
      <c r="AI344" s="373">
        <f t="shared" si="143"/>
        <v>3.82</v>
      </c>
      <c r="AJ344" s="373">
        <f t="shared" si="144"/>
        <v>13.46</v>
      </c>
      <c r="AK344" s="422">
        <f t="shared" si="146"/>
        <v>0.52</v>
      </c>
      <c r="AL344" s="422">
        <f t="shared" si="147"/>
        <v>0.96</v>
      </c>
    </row>
    <row r="345" spans="1:38" x14ac:dyDescent="0.25">
      <c r="A345" s="297">
        <v>1020735</v>
      </c>
      <c r="B345" s="297">
        <v>4327</v>
      </c>
      <c r="C345" s="297">
        <f>INDEX('Final Comp Values'!C:C,MATCH(B345,'Final Comp Values'!B:B,0))</f>
        <v>675832</v>
      </c>
      <c r="D345" s="299" t="s">
        <v>915</v>
      </c>
      <c r="E345" s="346">
        <f>INDEX('Final Comp Values'!U:U,MATCH($C345,'Final Comp Values'!$C:$C,0))</f>
        <v>9.7828525262142548E-4</v>
      </c>
      <c r="F345" s="346">
        <f>INDEX('Final Comp Values'!V:V,MATCH($C345,'Final Comp Values'!$C:$C,0))</f>
        <v>7.4608505426111639E-4</v>
      </c>
      <c r="G345" s="370">
        <f t="shared" si="127"/>
        <v>201193.67547720115</v>
      </c>
      <c r="H345" s="370">
        <f t="shared" si="128"/>
        <v>100596.8377</v>
      </c>
      <c r="I345" s="372">
        <v>96355.39</v>
      </c>
      <c r="J345" s="372">
        <v>96355.39</v>
      </c>
      <c r="K345" s="371">
        <f t="shared" si="145"/>
        <v>92318.850893993949</v>
      </c>
      <c r="L345" s="371">
        <f t="shared" ref="L345:O364" si="148">ROUND($P345/4,2)</f>
        <v>6264.25</v>
      </c>
      <c r="M345" s="371">
        <f t="shared" si="148"/>
        <v>6264.25</v>
      </c>
      <c r="N345" s="371">
        <f t="shared" si="148"/>
        <v>6264.25</v>
      </c>
      <c r="O345" s="371">
        <f t="shared" si="148"/>
        <v>6264.25</v>
      </c>
      <c r="P345" s="371">
        <f t="shared" si="130"/>
        <v>25057</v>
      </c>
      <c r="Q345" s="371">
        <f t="shared" ref="Q345:T364" si="149">ROUND($U345/4,2)</f>
        <v>11633.61</v>
      </c>
      <c r="R345" s="371">
        <f t="shared" si="149"/>
        <v>11633.61</v>
      </c>
      <c r="S345" s="371">
        <f t="shared" si="149"/>
        <v>11633.61</v>
      </c>
      <c r="T345" s="371">
        <f t="shared" si="149"/>
        <v>11633.61</v>
      </c>
      <c r="U345" s="371">
        <f t="shared" si="132"/>
        <v>46534.42</v>
      </c>
      <c r="V345" s="370">
        <f t="shared" si="133"/>
        <v>163910.27089399396</v>
      </c>
      <c r="W345" s="369" t="s">
        <v>14933</v>
      </c>
      <c r="X345" s="369" t="s">
        <v>913</v>
      </c>
      <c r="Y345" s="270">
        <v>30550.305097874538</v>
      </c>
      <c r="Z345" s="377">
        <f t="shared" si="134"/>
        <v>99267.58</v>
      </c>
      <c r="AA345" s="376">
        <f t="shared" si="135"/>
        <v>26943.01</v>
      </c>
      <c r="AB345" s="376">
        <f t="shared" si="136"/>
        <v>50037.01</v>
      </c>
      <c r="AC345" s="375">
        <f t="shared" si="137"/>
        <v>3.25</v>
      </c>
      <c r="AD345" s="374">
        <f t="shared" si="138"/>
        <v>0.88</v>
      </c>
      <c r="AE345" s="373">
        <f t="shared" si="139"/>
        <v>1.64</v>
      </c>
      <c r="AF345" s="373">
        <f t="shared" si="140"/>
        <v>5.77</v>
      </c>
      <c r="AG345" s="375">
        <f t="shared" si="141"/>
        <v>3.02</v>
      </c>
      <c r="AH345" s="374">
        <f t="shared" si="142"/>
        <v>0.82</v>
      </c>
      <c r="AI345" s="373">
        <f t="shared" si="143"/>
        <v>1.52</v>
      </c>
      <c r="AJ345" s="373">
        <f t="shared" si="144"/>
        <v>5.3599999999999994</v>
      </c>
      <c r="AK345" s="422">
        <f t="shared" si="146"/>
        <v>0.21</v>
      </c>
      <c r="AL345" s="422">
        <f t="shared" si="147"/>
        <v>0.38</v>
      </c>
    </row>
    <row r="346" spans="1:38" x14ac:dyDescent="0.25">
      <c r="A346" s="297">
        <v>1018829</v>
      </c>
      <c r="B346" s="297">
        <v>4491</v>
      </c>
      <c r="C346" s="297">
        <f>INDEX('Final Comp Values'!C:C,MATCH(B346,'Final Comp Values'!B:B,0))</f>
        <v>675842</v>
      </c>
      <c r="D346" s="299" t="s">
        <v>915</v>
      </c>
      <c r="E346" s="346">
        <f>INDEX('Final Comp Values'!U:U,MATCH($C346,'Final Comp Values'!$C:$C,0))</f>
        <v>2.2341052412212666E-3</v>
      </c>
      <c r="F346" s="346">
        <f>INDEX('Final Comp Values'!V:V,MATCH($C346,'Final Comp Values'!$C:$C,0))</f>
        <v>1.7038307851980265E-3</v>
      </c>
      <c r="G346" s="370">
        <f t="shared" si="127"/>
        <v>459465.01153904997</v>
      </c>
      <c r="H346" s="370">
        <f t="shared" si="128"/>
        <v>229732.50580000001</v>
      </c>
      <c r="I346" s="372">
        <v>220046</v>
      </c>
      <c r="J346" s="372">
        <v>220046</v>
      </c>
      <c r="K346" s="371">
        <f t="shared" si="145"/>
        <v>210828.10774579944</v>
      </c>
      <c r="L346" s="371">
        <f t="shared" si="148"/>
        <v>14305.64</v>
      </c>
      <c r="M346" s="371">
        <f t="shared" si="148"/>
        <v>14305.64</v>
      </c>
      <c r="N346" s="371">
        <f t="shared" si="148"/>
        <v>14305.64</v>
      </c>
      <c r="O346" s="371">
        <f t="shared" si="148"/>
        <v>14305.64</v>
      </c>
      <c r="P346" s="371">
        <f t="shared" si="130"/>
        <v>57222.54</v>
      </c>
      <c r="Q346" s="371">
        <f t="shared" si="149"/>
        <v>26567.61</v>
      </c>
      <c r="R346" s="371">
        <f t="shared" si="149"/>
        <v>26567.61</v>
      </c>
      <c r="S346" s="371">
        <f t="shared" si="149"/>
        <v>26567.61</v>
      </c>
      <c r="T346" s="371">
        <f t="shared" si="149"/>
        <v>26567.61</v>
      </c>
      <c r="U346" s="371">
        <f t="shared" si="132"/>
        <v>106270.43</v>
      </c>
      <c r="V346" s="370">
        <f t="shared" si="133"/>
        <v>374321.07774579944</v>
      </c>
      <c r="W346" s="369" t="s">
        <v>14889</v>
      </c>
      <c r="X346" s="369" t="s">
        <v>923</v>
      </c>
      <c r="Y346" s="270">
        <v>10494.176731500442</v>
      </c>
      <c r="Z346" s="377">
        <f t="shared" si="134"/>
        <v>226696.89</v>
      </c>
      <c r="AA346" s="376">
        <f t="shared" si="135"/>
        <v>61529.61</v>
      </c>
      <c r="AB346" s="376">
        <f t="shared" si="136"/>
        <v>114269.28</v>
      </c>
      <c r="AC346" s="375">
        <f t="shared" si="137"/>
        <v>21.6</v>
      </c>
      <c r="AD346" s="374">
        <f t="shared" si="138"/>
        <v>5.86</v>
      </c>
      <c r="AE346" s="373">
        <f t="shared" si="139"/>
        <v>10.89</v>
      </c>
      <c r="AF346" s="373">
        <f t="shared" si="140"/>
        <v>38.35</v>
      </c>
      <c r="AG346" s="375">
        <f t="shared" si="141"/>
        <v>20.09</v>
      </c>
      <c r="AH346" s="374">
        <f t="shared" si="142"/>
        <v>5.45</v>
      </c>
      <c r="AI346" s="373">
        <f t="shared" si="143"/>
        <v>10.130000000000001</v>
      </c>
      <c r="AJ346" s="373">
        <f t="shared" si="144"/>
        <v>35.67</v>
      </c>
      <c r="AK346" s="422">
        <f t="shared" si="146"/>
        <v>1.36</v>
      </c>
      <c r="AL346" s="422">
        <f t="shared" si="147"/>
        <v>2.5299999999999998</v>
      </c>
    </row>
    <row r="347" spans="1:38" x14ac:dyDescent="0.25">
      <c r="A347" s="311">
        <v>1028351</v>
      </c>
      <c r="B347" s="311">
        <v>100023</v>
      </c>
      <c r="C347" s="297">
        <f>INDEX('Final Comp Values'!C:C,MATCH(B347,'Final Comp Values'!B:B,0))</f>
        <v>675846</v>
      </c>
      <c r="D347" s="312" t="s">
        <v>1021</v>
      </c>
      <c r="E347" s="346" t="str">
        <f>INDEX('Final Comp Values'!U:U,MATCH($C347,'Final Comp Values'!$C:$C,0))</f>
        <v/>
      </c>
      <c r="F347" s="346">
        <f>INDEX('Final Comp Values'!V:V,MATCH($C347,'Final Comp Values'!$C:$C,0))</f>
        <v>1.3040482081671456E-3</v>
      </c>
      <c r="G347" s="370">
        <f t="shared" si="127"/>
        <v>0</v>
      </c>
      <c r="H347" s="370">
        <f t="shared" si="128"/>
        <v>0</v>
      </c>
      <c r="I347" s="372">
        <v>0</v>
      </c>
      <c r="J347" s="370">
        <f>+I347*2</f>
        <v>0</v>
      </c>
      <c r="K347" s="371">
        <f t="shared" si="145"/>
        <v>0</v>
      </c>
      <c r="L347" s="371">
        <f t="shared" si="148"/>
        <v>10949</v>
      </c>
      <c r="M347" s="371">
        <f t="shared" si="148"/>
        <v>10949</v>
      </c>
      <c r="N347" s="371">
        <f t="shared" si="148"/>
        <v>10949</v>
      </c>
      <c r="O347" s="371">
        <f t="shared" si="148"/>
        <v>10949</v>
      </c>
      <c r="P347" s="371">
        <f t="shared" si="130"/>
        <v>43795.99</v>
      </c>
      <c r="Q347" s="371">
        <f t="shared" si="149"/>
        <v>20333.849999999999</v>
      </c>
      <c r="R347" s="371">
        <f t="shared" si="149"/>
        <v>20333.849999999999</v>
      </c>
      <c r="S347" s="371">
        <f t="shared" si="149"/>
        <v>20333.849999999999</v>
      </c>
      <c r="T347" s="371">
        <f t="shared" si="149"/>
        <v>20333.849999999999</v>
      </c>
      <c r="U347" s="371">
        <f t="shared" si="132"/>
        <v>81335.41</v>
      </c>
      <c r="V347" s="370">
        <f t="shared" si="133"/>
        <v>125131.4</v>
      </c>
      <c r="W347" s="369" t="s">
        <v>14900</v>
      </c>
      <c r="X347" s="369" t="s">
        <v>939</v>
      </c>
      <c r="Y347" s="270">
        <v>37020.787783372318</v>
      </c>
      <c r="Z347" s="377">
        <f t="shared" si="134"/>
        <v>0</v>
      </c>
      <c r="AA347" s="376">
        <f t="shared" si="135"/>
        <v>47092.46</v>
      </c>
      <c r="AB347" s="376">
        <f t="shared" si="136"/>
        <v>87457.43</v>
      </c>
      <c r="AC347" s="375">
        <f t="shared" si="137"/>
        <v>0</v>
      </c>
      <c r="AD347" s="374">
        <f t="shared" si="138"/>
        <v>1.27</v>
      </c>
      <c r="AE347" s="373">
        <f t="shared" si="139"/>
        <v>2.36</v>
      </c>
      <c r="AF347" s="373">
        <f t="shared" si="140"/>
        <v>3.63</v>
      </c>
      <c r="AG347" s="375">
        <f t="shared" si="141"/>
        <v>0</v>
      </c>
      <c r="AH347" s="374">
        <f t="shared" si="142"/>
        <v>1.18</v>
      </c>
      <c r="AI347" s="373">
        <f t="shared" si="143"/>
        <v>2.2000000000000002</v>
      </c>
      <c r="AJ347" s="373">
        <f t="shared" si="144"/>
        <v>3.38</v>
      </c>
      <c r="AK347" s="422">
        <f t="shared" si="146"/>
        <v>0.3</v>
      </c>
      <c r="AL347" s="422">
        <f t="shared" si="147"/>
        <v>0.55000000000000004</v>
      </c>
    </row>
    <row r="348" spans="1:38" x14ac:dyDescent="0.25">
      <c r="A348" s="297">
        <v>1026284</v>
      </c>
      <c r="B348" s="297">
        <v>4742</v>
      </c>
      <c r="C348" s="297">
        <f>INDEX('Final Comp Values'!C:C,MATCH(B348,'Final Comp Values'!B:B,0))</f>
        <v>675852</v>
      </c>
      <c r="D348" s="314" t="s">
        <v>1021</v>
      </c>
      <c r="E348" s="346" t="str">
        <f>INDEX('Final Comp Values'!U:U,MATCH($C348,'Final Comp Values'!$C:$C,0))</f>
        <v/>
      </c>
      <c r="F348" s="346">
        <f>INDEX('Final Comp Values'!V:V,MATCH($C348,'Final Comp Values'!$C:$C,0))</f>
        <v>2.3079299406926408E-3</v>
      </c>
      <c r="G348" s="370">
        <f t="shared" si="127"/>
        <v>0</v>
      </c>
      <c r="H348" s="370">
        <f t="shared" si="128"/>
        <v>0</v>
      </c>
      <c r="I348" s="372">
        <v>0</v>
      </c>
      <c r="J348" s="372"/>
      <c r="K348" s="371">
        <f t="shared" si="145"/>
        <v>0</v>
      </c>
      <c r="L348" s="371">
        <f t="shared" si="148"/>
        <v>19377.75</v>
      </c>
      <c r="M348" s="371">
        <f t="shared" si="148"/>
        <v>19377.75</v>
      </c>
      <c r="N348" s="371">
        <f t="shared" si="148"/>
        <v>19377.75</v>
      </c>
      <c r="O348" s="371">
        <f t="shared" si="148"/>
        <v>19377.75</v>
      </c>
      <c r="P348" s="371">
        <f t="shared" si="130"/>
        <v>77510.990000000005</v>
      </c>
      <c r="Q348" s="371">
        <f t="shared" si="149"/>
        <v>35987.25</v>
      </c>
      <c r="R348" s="371">
        <f t="shared" si="149"/>
        <v>35987.25</v>
      </c>
      <c r="S348" s="371">
        <f t="shared" si="149"/>
        <v>35987.25</v>
      </c>
      <c r="T348" s="371">
        <f t="shared" si="149"/>
        <v>35987.25</v>
      </c>
      <c r="U348" s="371">
        <f t="shared" si="132"/>
        <v>143948.99</v>
      </c>
      <c r="V348" s="370">
        <f t="shared" si="133"/>
        <v>221459.97999999998</v>
      </c>
      <c r="W348" s="369" t="s">
        <v>14884</v>
      </c>
      <c r="X348" s="369" t="s">
        <v>913</v>
      </c>
      <c r="Y348" s="270">
        <v>30550.305097874538</v>
      </c>
      <c r="Z348" s="377">
        <f t="shared" si="134"/>
        <v>0</v>
      </c>
      <c r="AA348" s="376">
        <f t="shared" si="135"/>
        <v>83345.149999999994</v>
      </c>
      <c r="AB348" s="376">
        <f t="shared" si="136"/>
        <v>154783.85999999999</v>
      </c>
      <c r="AC348" s="375">
        <f t="shared" si="137"/>
        <v>0</v>
      </c>
      <c r="AD348" s="374">
        <f t="shared" si="138"/>
        <v>2.73</v>
      </c>
      <c r="AE348" s="373">
        <f t="shared" si="139"/>
        <v>5.07</v>
      </c>
      <c r="AF348" s="373">
        <f t="shared" si="140"/>
        <v>7.8000000000000007</v>
      </c>
      <c r="AG348" s="375">
        <f t="shared" si="141"/>
        <v>0</v>
      </c>
      <c r="AH348" s="374">
        <f t="shared" si="142"/>
        <v>2.54</v>
      </c>
      <c r="AI348" s="373">
        <f t="shared" si="143"/>
        <v>4.71</v>
      </c>
      <c r="AJ348" s="373">
        <f t="shared" si="144"/>
        <v>7.25</v>
      </c>
      <c r="AK348" s="422">
        <f t="shared" si="146"/>
        <v>0.64</v>
      </c>
      <c r="AL348" s="422">
        <f t="shared" si="147"/>
        <v>1.18</v>
      </c>
    </row>
    <row r="349" spans="1:38" x14ac:dyDescent="0.25">
      <c r="A349" s="313">
        <v>1018810</v>
      </c>
      <c r="B349" s="313">
        <v>4942</v>
      </c>
      <c r="C349" s="297">
        <f>INDEX('Final Comp Values'!C:C,MATCH(B349,'Final Comp Values'!B:B,0))</f>
        <v>675853</v>
      </c>
      <c r="D349" s="314" t="s">
        <v>915</v>
      </c>
      <c r="E349" s="346">
        <f>INDEX('Final Comp Values'!U:U,MATCH($C349,'Final Comp Values'!$C:$C,0))</f>
        <v>2.0774363889274009E-3</v>
      </c>
      <c r="F349" s="346">
        <f>INDEX('Final Comp Values'!V:V,MATCH($C349,'Final Comp Values'!$C:$C,0))</f>
        <v>1.5843479565941199E-3</v>
      </c>
      <c r="G349" s="370">
        <f t="shared" si="127"/>
        <v>427244.57057734265</v>
      </c>
      <c r="H349" s="370">
        <f t="shared" si="128"/>
        <v>213622.28529999999</v>
      </c>
      <c r="I349" s="372">
        <v>204615</v>
      </c>
      <c r="J349" s="372">
        <v>204615</v>
      </c>
      <c r="K349" s="371">
        <f t="shared" si="145"/>
        <v>196043.57698046896</v>
      </c>
      <c r="L349" s="371">
        <f t="shared" si="148"/>
        <v>13302.44</v>
      </c>
      <c r="M349" s="371">
        <f t="shared" si="148"/>
        <v>13302.44</v>
      </c>
      <c r="N349" s="371">
        <f t="shared" si="148"/>
        <v>13302.44</v>
      </c>
      <c r="O349" s="371">
        <f t="shared" si="148"/>
        <v>13302.44</v>
      </c>
      <c r="P349" s="371">
        <f t="shared" si="130"/>
        <v>53209.75</v>
      </c>
      <c r="Q349" s="371">
        <f t="shared" si="149"/>
        <v>24704.53</v>
      </c>
      <c r="R349" s="371">
        <f t="shared" si="149"/>
        <v>24704.53</v>
      </c>
      <c r="S349" s="371">
        <f t="shared" si="149"/>
        <v>24704.53</v>
      </c>
      <c r="T349" s="371">
        <f t="shared" si="149"/>
        <v>24704.53</v>
      </c>
      <c r="U349" s="371">
        <f t="shared" si="132"/>
        <v>98818.11</v>
      </c>
      <c r="V349" s="370">
        <f t="shared" si="133"/>
        <v>348071.43698046898</v>
      </c>
      <c r="W349" s="369" t="s">
        <v>14889</v>
      </c>
      <c r="X349" s="369" t="s">
        <v>923</v>
      </c>
      <c r="Y349" s="270">
        <v>10494.176731500442</v>
      </c>
      <c r="Z349" s="377">
        <f t="shared" si="134"/>
        <v>210799.55</v>
      </c>
      <c r="AA349" s="376">
        <f t="shared" si="135"/>
        <v>57214.78</v>
      </c>
      <c r="AB349" s="376">
        <f t="shared" si="136"/>
        <v>106256.03</v>
      </c>
      <c r="AC349" s="375">
        <f t="shared" si="137"/>
        <v>20.09</v>
      </c>
      <c r="AD349" s="374">
        <f t="shared" si="138"/>
        <v>5.45</v>
      </c>
      <c r="AE349" s="373">
        <f t="shared" si="139"/>
        <v>10.130000000000001</v>
      </c>
      <c r="AF349" s="373">
        <f t="shared" si="140"/>
        <v>35.67</v>
      </c>
      <c r="AG349" s="375">
        <f t="shared" si="141"/>
        <v>18.68</v>
      </c>
      <c r="AH349" s="374">
        <f t="shared" si="142"/>
        <v>5.07</v>
      </c>
      <c r="AI349" s="373">
        <f t="shared" si="143"/>
        <v>9.42</v>
      </c>
      <c r="AJ349" s="373">
        <f t="shared" si="144"/>
        <v>33.17</v>
      </c>
      <c r="AK349" s="422">
        <f t="shared" si="146"/>
        <v>1.27</v>
      </c>
      <c r="AL349" s="422">
        <f t="shared" si="147"/>
        <v>2.36</v>
      </c>
    </row>
    <row r="350" spans="1:38" x14ac:dyDescent="0.25">
      <c r="A350" s="313">
        <v>1027111</v>
      </c>
      <c r="B350" s="313">
        <v>4621</v>
      </c>
      <c r="C350" s="297">
        <f>INDEX('Final Comp Values'!C:C,MATCH(B350,'Final Comp Values'!B:B,0))</f>
        <v>675867</v>
      </c>
      <c r="D350" s="314" t="s">
        <v>1021</v>
      </c>
      <c r="E350" s="346" t="str">
        <f>INDEX('Final Comp Values'!U:U,MATCH($C350,'Final Comp Values'!$C:$C,0))</f>
        <v/>
      </c>
      <c r="F350" s="346">
        <f>INDEX('Final Comp Values'!V:V,MATCH($C350,'Final Comp Values'!$C:$C,0))</f>
        <v>1.5148614888953939E-3</v>
      </c>
      <c r="G350" s="370">
        <f t="shared" si="127"/>
        <v>0</v>
      </c>
      <c r="H350" s="370">
        <f t="shared" si="128"/>
        <v>0</v>
      </c>
      <c r="I350" s="372">
        <v>0</v>
      </c>
      <c r="J350" s="370">
        <f>+I350*2</f>
        <v>0</v>
      </c>
      <c r="K350" s="371">
        <f t="shared" si="145"/>
        <v>0</v>
      </c>
      <c r="L350" s="371">
        <f t="shared" si="148"/>
        <v>12719.02</v>
      </c>
      <c r="M350" s="371">
        <f t="shared" si="148"/>
        <v>12719.02</v>
      </c>
      <c r="N350" s="371">
        <f t="shared" si="148"/>
        <v>12719.02</v>
      </c>
      <c r="O350" s="371">
        <f t="shared" si="148"/>
        <v>12719.02</v>
      </c>
      <c r="P350" s="371">
        <f t="shared" si="130"/>
        <v>50876.08</v>
      </c>
      <c r="Q350" s="371">
        <f t="shared" si="149"/>
        <v>23621.040000000001</v>
      </c>
      <c r="R350" s="371">
        <f t="shared" si="149"/>
        <v>23621.040000000001</v>
      </c>
      <c r="S350" s="371">
        <f t="shared" si="149"/>
        <v>23621.040000000001</v>
      </c>
      <c r="T350" s="371">
        <f t="shared" si="149"/>
        <v>23621.040000000001</v>
      </c>
      <c r="U350" s="371">
        <f t="shared" si="132"/>
        <v>94484.14</v>
      </c>
      <c r="V350" s="370">
        <f t="shared" si="133"/>
        <v>145360.22</v>
      </c>
      <c r="W350" s="369" t="s">
        <v>14903</v>
      </c>
      <c r="X350" s="369" t="s">
        <v>941</v>
      </c>
      <c r="Y350" s="270">
        <v>38595.893614676956</v>
      </c>
      <c r="Z350" s="377">
        <f t="shared" si="134"/>
        <v>0</v>
      </c>
      <c r="AA350" s="376">
        <f t="shared" si="135"/>
        <v>54705.46</v>
      </c>
      <c r="AB350" s="376">
        <f t="shared" si="136"/>
        <v>101595.85</v>
      </c>
      <c r="AC350" s="375">
        <f t="shared" si="137"/>
        <v>0</v>
      </c>
      <c r="AD350" s="374">
        <f t="shared" si="138"/>
        <v>1.42</v>
      </c>
      <c r="AE350" s="373">
        <f t="shared" si="139"/>
        <v>2.63</v>
      </c>
      <c r="AF350" s="373">
        <f t="shared" si="140"/>
        <v>4.05</v>
      </c>
      <c r="AG350" s="375">
        <f t="shared" si="141"/>
        <v>0</v>
      </c>
      <c r="AH350" s="374">
        <f t="shared" si="142"/>
        <v>1.32</v>
      </c>
      <c r="AI350" s="373">
        <f t="shared" si="143"/>
        <v>2.4500000000000002</v>
      </c>
      <c r="AJ350" s="373">
        <f t="shared" si="144"/>
        <v>3.7700000000000005</v>
      </c>
      <c r="AK350" s="422">
        <f t="shared" si="146"/>
        <v>0.33</v>
      </c>
      <c r="AL350" s="422">
        <f t="shared" si="147"/>
        <v>0.61</v>
      </c>
    </row>
    <row r="351" spans="1:38" x14ac:dyDescent="0.25">
      <c r="A351" s="311">
        <v>1014736</v>
      </c>
      <c r="B351" s="311">
        <v>5158</v>
      </c>
      <c r="C351" s="297">
        <f>INDEX('Final Comp Values'!C:C,MATCH(B351,'Final Comp Values'!B:B,0))</f>
        <v>675879</v>
      </c>
      <c r="D351" s="312" t="s">
        <v>915</v>
      </c>
      <c r="E351" s="346">
        <f>INDEX('Final Comp Values'!U:U,MATCH($C351,'Final Comp Values'!$C:$C,0))</f>
        <v>2.107930641501542E-3</v>
      </c>
      <c r="F351" s="346">
        <f>INDEX('Final Comp Values'!V:V,MATCH($C351,'Final Comp Values'!$C:$C,0))</f>
        <v>1.607604267598978E-3</v>
      </c>
      <c r="G351" s="370">
        <f t="shared" si="127"/>
        <v>433516.00392449927</v>
      </c>
      <c r="H351" s="370">
        <f t="shared" si="128"/>
        <v>216758.00200000001</v>
      </c>
      <c r="I351" s="372">
        <v>207618.88</v>
      </c>
      <c r="J351" s="372">
        <v>207618.88</v>
      </c>
      <c r="K351" s="371">
        <f t="shared" si="145"/>
        <v>198921.25948561999</v>
      </c>
      <c r="L351" s="371">
        <f t="shared" si="148"/>
        <v>13497.7</v>
      </c>
      <c r="M351" s="371">
        <f t="shared" si="148"/>
        <v>13497.7</v>
      </c>
      <c r="N351" s="371">
        <f t="shared" si="148"/>
        <v>13497.7</v>
      </c>
      <c r="O351" s="371">
        <f t="shared" si="148"/>
        <v>13497.7</v>
      </c>
      <c r="P351" s="371">
        <f t="shared" si="130"/>
        <v>53990.81</v>
      </c>
      <c r="Q351" s="371">
        <f t="shared" si="149"/>
        <v>25067.16</v>
      </c>
      <c r="R351" s="371">
        <f t="shared" si="149"/>
        <v>25067.16</v>
      </c>
      <c r="S351" s="371">
        <f t="shared" si="149"/>
        <v>25067.16</v>
      </c>
      <c r="T351" s="371">
        <f t="shared" si="149"/>
        <v>25067.16</v>
      </c>
      <c r="U351" s="371">
        <f t="shared" si="132"/>
        <v>100268.64</v>
      </c>
      <c r="V351" s="370">
        <f t="shared" si="133"/>
        <v>353180.70948561997</v>
      </c>
      <c r="W351" s="369" t="s">
        <v>14945</v>
      </c>
      <c r="X351" s="369" t="s">
        <v>941</v>
      </c>
      <c r="Y351" s="270">
        <v>38595.893614676956</v>
      </c>
      <c r="Z351" s="377">
        <f t="shared" si="134"/>
        <v>213893.83</v>
      </c>
      <c r="AA351" s="376">
        <f t="shared" si="135"/>
        <v>58054.63</v>
      </c>
      <c r="AB351" s="376">
        <f t="shared" si="136"/>
        <v>107815.74</v>
      </c>
      <c r="AC351" s="375">
        <f t="shared" si="137"/>
        <v>5.54</v>
      </c>
      <c r="AD351" s="374">
        <f t="shared" si="138"/>
        <v>1.5</v>
      </c>
      <c r="AE351" s="373">
        <f t="shared" si="139"/>
        <v>2.79</v>
      </c>
      <c r="AF351" s="373">
        <f t="shared" si="140"/>
        <v>9.83</v>
      </c>
      <c r="AG351" s="375">
        <f t="shared" si="141"/>
        <v>5.15</v>
      </c>
      <c r="AH351" s="374">
        <f t="shared" si="142"/>
        <v>1.4</v>
      </c>
      <c r="AI351" s="373">
        <f t="shared" si="143"/>
        <v>2.6</v>
      </c>
      <c r="AJ351" s="373">
        <f t="shared" si="144"/>
        <v>9.15</v>
      </c>
      <c r="AK351" s="422">
        <f t="shared" si="146"/>
        <v>0.35</v>
      </c>
      <c r="AL351" s="422">
        <f t="shared" si="147"/>
        <v>0.65</v>
      </c>
    </row>
    <row r="352" spans="1:38" x14ac:dyDescent="0.25">
      <c r="A352" s="297">
        <v>488901</v>
      </c>
      <c r="B352" s="297">
        <v>4889</v>
      </c>
      <c r="C352" s="297">
        <f>INDEX('Final Comp Values'!C:C,MATCH(B352,'Final Comp Values'!B:B,0))</f>
        <v>675880</v>
      </c>
      <c r="D352" s="299" t="s">
        <v>915</v>
      </c>
      <c r="E352" s="346">
        <f>INDEX('Final Comp Values'!U:U,MATCH($C352,'Final Comp Values'!$C:$C,0))</f>
        <v>1.1208798344964565E-3</v>
      </c>
      <c r="F352" s="346">
        <f>INDEX('Final Comp Values'!V:V,MATCH($C352,'Final Comp Values'!$C:$C,0))</f>
        <v>8.548342008627809E-4</v>
      </c>
      <c r="G352" s="370">
        <f t="shared" si="127"/>
        <v>230519.60874022072</v>
      </c>
      <c r="H352" s="370">
        <f t="shared" si="128"/>
        <v>115259.80439999999</v>
      </c>
      <c r="I352" s="372">
        <v>0</v>
      </c>
      <c r="J352" s="372"/>
      <c r="K352" s="371">
        <f t="shared" si="145"/>
        <v>105775.22050310083</v>
      </c>
      <c r="L352" s="371">
        <f t="shared" si="148"/>
        <v>7177.33</v>
      </c>
      <c r="M352" s="371">
        <f t="shared" si="148"/>
        <v>7177.33</v>
      </c>
      <c r="N352" s="371">
        <f t="shared" si="148"/>
        <v>7177.33</v>
      </c>
      <c r="O352" s="371">
        <f t="shared" si="148"/>
        <v>7177.33</v>
      </c>
      <c r="P352" s="371">
        <f t="shared" si="130"/>
        <v>28709.3</v>
      </c>
      <c r="Q352" s="371">
        <f t="shared" si="149"/>
        <v>13329.32</v>
      </c>
      <c r="R352" s="371">
        <f t="shared" si="149"/>
        <v>13329.32</v>
      </c>
      <c r="S352" s="371">
        <f t="shared" si="149"/>
        <v>13329.32</v>
      </c>
      <c r="T352" s="371">
        <f t="shared" si="149"/>
        <v>13329.32</v>
      </c>
      <c r="U352" s="371">
        <f t="shared" si="132"/>
        <v>53317.27</v>
      </c>
      <c r="V352" s="370">
        <f t="shared" si="133"/>
        <v>187801.79050310081</v>
      </c>
      <c r="W352" s="369" t="s">
        <v>15029</v>
      </c>
      <c r="X352" s="369" t="s">
        <v>913</v>
      </c>
      <c r="Y352" s="270">
        <v>30550.305097874538</v>
      </c>
      <c r="Z352" s="377">
        <f t="shared" si="134"/>
        <v>113736.8</v>
      </c>
      <c r="AA352" s="376">
        <f t="shared" si="135"/>
        <v>30870.22</v>
      </c>
      <c r="AB352" s="376">
        <f t="shared" si="136"/>
        <v>57330.400000000001</v>
      </c>
      <c r="AC352" s="375">
        <f t="shared" si="137"/>
        <v>3.72</v>
      </c>
      <c r="AD352" s="374">
        <f t="shared" si="138"/>
        <v>1.01</v>
      </c>
      <c r="AE352" s="373">
        <f t="shared" si="139"/>
        <v>1.88</v>
      </c>
      <c r="AF352" s="373">
        <f t="shared" si="140"/>
        <v>6.61</v>
      </c>
      <c r="AG352" s="375">
        <f t="shared" si="141"/>
        <v>3.46</v>
      </c>
      <c r="AH352" s="374">
        <f t="shared" si="142"/>
        <v>0.94</v>
      </c>
      <c r="AI352" s="373">
        <f t="shared" si="143"/>
        <v>1.75</v>
      </c>
      <c r="AJ352" s="373">
        <f t="shared" si="144"/>
        <v>6.15</v>
      </c>
      <c r="AK352" s="422">
        <f t="shared" si="146"/>
        <v>0.24</v>
      </c>
      <c r="AL352" s="422">
        <f t="shared" si="147"/>
        <v>0.44</v>
      </c>
    </row>
    <row r="353" spans="1:38" x14ac:dyDescent="0.25">
      <c r="A353" s="311">
        <v>1001918</v>
      </c>
      <c r="B353" s="311">
        <v>4590</v>
      </c>
      <c r="C353" s="297">
        <f>INDEX('Final Comp Values'!C:C,MATCH(B353,'Final Comp Values'!B:B,0))</f>
        <v>675881</v>
      </c>
      <c r="D353" s="312" t="s">
        <v>1021</v>
      </c>
      <c r="E353" s="346" t="str">
        <f>INDEX('Final Comp Values'!U:U,MATCH($C353,'Final Comp Values'!$C:$C,0))</f>
        <v/>
      </c>
      <c r="F353" s="346">
        <f>INDEX('Final Comp Values'!V:V,MATCH($C353,'Final Comp Values'!$C:$C,0))</f>
        <v>2.0078576201562732E-3</v>
      </c>
      <c r="G353" s="370">
        <f t="shared" si="127"/>
        <v>0</v>
      </c>
      <c r="H353" s="370">
        <f t="shared" si="128"/>
        <v>0</v>
      </c>
      <c r="I353" s="372">
        <v>0</v>
      </c>
      <c r="J353" s="370">
        <f>+I353*2</f>
        <v>0</v>
      </c>
      <c r="K353" s="371">
        <f t="shared" si="145"/>
        <v>0</v>
      </c>
      <c r="L353" s="371">
        <f t="shared" si="148"/>
        <v>16858.29</v>
      </c>
      <c r="M353" s="371">
        <f t="shared" si="148"/>
        <v>16858.29</v>
      </c>
      <c r="N353" s="371">
        <f t="shared" si="148"/>
        <v>16858.29</v>
      </c>
      <c r="O353" s="371">
        <f t="shared" si="148"/>
        <v>16858.29</v>
      </c>
      <c r="P353" s="371">
        <f t="shared" si="130"/>
        <v>67433.17</v>
      </c>
      <c r="Q353" s="371">
        <f t="shared" si="149"/>
        <v>31308.26</v>
      </c>
      <c r="R353" s="371">
        <f t="shared" si="149"/>
        <v>31308.26</v>
      </c>
      <c r="S353" s="371">
        <f t="shared" si="149"/>
        <v>31308.26</v>
      </c>
      <c r="T353" s="371">
        <f t="shared" si="149"/>
        <v>31308.26</v>
      </c>
      <c r="U353" s="371">
        <f t="shared" si="132"/>
        <v>125233.03</v>
      </c>
      <c r="V353" s="370">
        <f t="shared" si="133"/>
        <v>192666.2</v>
      </c>
      <c r="W353" s="369" t="s">
        <v>14911</v>
      </c>
      <c r="X353" s="369" t="s">
        <v>913</v>
      </c>
      <c r="Y353" s="270">
        <v>30550.305097874538</v>
      </c>
      <c r="Z353" s="377">
        <f t="shared" si="134"/>
        <v>0</v>
      </c>
      <c r="AA353" s="376">
        <f t="shared" si="135"/>
        <v>72508.78</v>
      </c>
      <c r="AB353" s="376">
        <f t="shared" si="136"/>
        <v>134659.17000000001</v>
      </c>
      <c r="AC353" s="375">
        <f t="shared" si="137"/>
        <v>0</v>
      </c>
      <c r="AD353" s="374">
        <f t="shared" si="138"/>
        <v>2.37</v>
      </c>
      <c r="AE353" s="373">
        <f t="shared" si="139"/>
        <v>4.41</v>
      </c>
      <c r="AF353" s="373">
        <f t="shared" si="140"/>
        <v>6.78</v>
      </c>
      <c r="AG353" s="375">
        <f t="shared" si="141"/>
        <v>0</v>
      </c>
      <c r="AH353" s="374">
        <f t="shared" si="142"/>
        <v>2.21</v>
      </c>
      <c r="AI353" s="373">
        <f t="shared" si="143"/>
        <v>4.0999999999999996</v>
      </c>
      <c r="AJ353" s="373">
        <f t="shared" si="144"/>
        <v>6.31</v>
      </c>
      <c r="AK353" s="422">
        <f t="shared" si="146"/>
        <v>0.55000000000000004</v>
      </c>
      <c r="AL353" s="422">
        <f t="shared" si="147"/>
        <v>1.03</v>
      </c>
    </row>
    <row r="354" spans="1:38" x14ac:dyDescent="0.25">
      <c r="A354" s="313">
        <v>1017865</v>
      </c>
      <c r="B354" s="313">
        <v>5076</v>
      </c>
      <c r="C354" s="297">
        <f>INDEX('Final Comp Values'!C:C,MATCH(B354,'Final Comp Values'!B:B,0))</f>
        <v>675883</v>
      </c>
      <c r="D354" s="314" t="s">
        <v>1021</v>
      </c>
      <c r="E354" s="346" t="str">
        <f>INDEX('Final Comp Values'!U:U,MATCH($C354,'Final Comp Values'!$C:$C,0))</f>
        <v/>
      </c>
      <c r="F354" s="346">
        <f>INDEX('Final Comp Values'!V:V,MATCH($C354,'Final Comp Values'!$C:$C,0))</f>
        <v>2.6058366938075035E-3</v>
      </c>
      <c r="G354" s="370">
        <f t="shared" si="127"/>
        <v>0</v>
      </c>
      <c r="H354" s="370">
        <f t="shared" si="128"/>
        <v>0</v>
      </c>
      <c r="I354" s="372">
        <v>0</v>
      </c>
      <c r="J354" s="370">
        <f>+I354*2</f>
        <v>0</v>
      </c>
      <c r="K354" s="371">
        <f t="shared" si="145"/>
        <v>0</v>
      </c>
      <c r="L354" s="371">
        <f t="shared" si="148"/>
        <v>21879.02</v>
      </c>
      <c r="M354" s="371">
        <f t="shared" si="148"/>
        <v>21879.02</v>
      </c>
      <c r="N354" s="371">
        <f t="shared" si="148"/>
        <v>21879.02</v>
      </c>
      <c r="O354" s="371">
        <f t="shared" si="148"/>
        <v>21879.02</v>
      </c>
      <c r="P354" s="371">
        <f t="shared" si="130"/>
        <v>87516.08</v>
      </c>
      <c r="Q354" s="371">
        <f t="shared" si="149"/>
        <v>40632.47</v>
      </c>
      <c r="R354" s="371">
        <f t="shared" si="149"/>
        <v>40632.47</v>
      </c>
      <c r="S354" s="371">
        <f t="shared" si="149"/>
        <v>40632.47</v>
      </c>
      <c r="T354" s="371">
        <f t="shared" si="149"/>
        <v>40632.47</v>
      </c>
      <c r="U354" s="371">
        <f t="shared" si="132"/>
        <v>162529.87</v>
      </c>
      <c r="V354" s="370">
        <f t="shared" si="133"/>
        <v>250045.95</v>
      </c>
      <c r="W354" s="369" t="s">
        <v>14875</v>
      </c>
      <c r="X354" s="369" t="s">
        <v>920</v>
      </c>
      <c r="Y354" s="270">
        <v>27007.378265823281</v>
      </c>
      <c r="Z354" s="377">
        <f t="shared" si="134"/>
        <v>0</v>
      </c>
      <c r="AA354" s="376">
        <f t="shared" si="135"/>
        <v>94103.31</v>
      </c>
      <c r="AB354" s="376">
        <f t="shared" si="136"/>
        <v>174763.3</v>
      </c>
      <c r="AC354" s="375">
        <f t="shared" si="137"/>
        <v>0</v>
      </c>
      <c r="AD354" s="374">
        <f t="shared" si="138"/>
        <v>3.48</v>
      </c>
      <c r="AE354" s="373">
        <f t="shared" si="139"/>
        <v>6.47</v>
      </c>
      <c r="AF354" s="373">
        <f t="shared" si="140"/>
        <v>9.9499999999999993</v>
      </c>
      <c r="AG354" s="375">
        <f t="shared" si="141"/>
        <v>0</v>
      </c>
      <c r="AH354" s="374">
        <f t="shared" si="142"/>
        <v>3.24</v>
      </c>
      <c r="AI354" s="373">
        <f t="shared" si="143"/>
        <v>6.02</v>
      </c>
      <c r="AJ354" s="373">
        <f t="shared" si="144"/>
        <v>9.26</v>
      </c>
      <c r="AK354" s="422">
        <f t="shared" si="146"/>
        <v>0.81</v>
      </c>
      <c r="AL354" s="422">
        <f t="shared" si="147"/>
        <v>1.51</v>
      </c>
    </row>
    <row r="355" spans="1:38" x14ac:dyDescent="0.25">
      <c r="A355" s="297">
        <v>1025830</v>
      </c>
      <c r="B355" s="297">
        <v>5013</v>
      </c>
      <c r="C355" s="297">
        <f>INDEX('Final Comp Values'!C:C,MATCH(B355,'Final Comp Values'!B:B,0))</f>
        <v>675884</v>
      </c>
      <c r="D355" s="299" t="s">
        <v>915</v>
      </c>
      <c r="E355" s="346">
        <f>INDEX('Final Comp Values'!U:U,MATCH($C355,'Final Comp Values'!$C:$C,0))</f>
        <v>1.6269362770122595E-3</v>
      </c>
      <c r="F355" s="346">
        <f>INDEX('Final Comp Values'!V:V,MATCH($C355,'Final Comp Values'!$C:$C,0))</f>
        <v>1.2407759774170862E-3</v>
      </c>
      <c r="G355" s="370">
        <f t="shared" si="127"/>
        <v>334594.93380092835</v>
      </c>
      <c r="H355" s="370">
        <f t="shared" si="128"/>
        <v>167297.4669</v>
      </c>
      <c r="I355" s="372">
        <v>160243.74</v>
      </c>
      <c r="J355" s="372">
        <v>160243.74</v>
      </c>
      <c r="K355" s="371">
        <f t="shared" si="145"/>
        <v>153530.76944485769</v>
      </c>
      <c r="L355" s="371">
        <f t="shared" si="148"/>
        <v>10417.75</v>
      </c>
      <c r="M355" s="371">
        <f t="shared" si="148"/>
        <v>10417.75</v>
      </c>
      <c r="N355" s="371">
        <f t="shared" si="148"/>
        <v>10417.75</v>
      </c>
      <c r="O355" s="371">
        <f t="shared" si="148"/>
        <v>10417.75</v>
      </c>
      <c r="P355" s="371">
        <f t="shared" si="130"/>
        <v>41671.01</v>
      </c>
      <c r="Q355" s="371">
        <f t="shared" si="149"/>
        <v>19347.259999999998</v>
      </c>
      <c r="R355" s="371">
        <f t="shared" si="149"/>
        <v>19347.259999999998</v>
      </c>
      <c r="S355" s="371">
        <f t="shared" si="149"/>
        <v>19347.259999999998</v>
      </c>
      <c r="T355" s="371">
        <f t="shared" si="149"/>
        <v>19347.259999999998</v>
      </c>
      <c r="U355" s="371">
        <f t="shared" si="132"/>
        <v>77389.02</v>
      </c>
      <c r="V355" s="370">
        <f t="shared" si="133"/>
        <v>272590.79944485769</v>
      </c>
      <c r="W355" s="369" t="s">
        <v>14970</v>
      </c>
      <c r="X355" s="369" t="s">
        <v>925</v>
      </c>
      <c r="Y355" s="270">
        <v>28279.08911159166</v>
      </c>
      <c r="Z355" s="377">
        <f t="shared" si="134"/>
        <v>165086.85</v>
      </c>
      <c r="AA355" s="376">
        <f t="shared" si="135"/>
        <v>44807.54</v>
      </c>
      <c r="AB355" s="376">
        <f t="shared" si="136"/>
        <v>83214</v>
      </c>
      <c r="AC355" s="375">
        <f t="shared" si="137"/>
        <v>5.84</v>
      </c>
      <c r="AD355" s="374">
        <f t="shared" si="138"/>
        <v>1.58</v>
      </c>
      <c r="AE355" s="373">
        <f t="shared" si="139"/>
        <v>2.94</v>
      </c>
      <c r="AF355" s="373">
        <f t="shared" si="140"/>
        <v>10.36</v>
      </c>
      <c r="AG355" s="375">
        <f t="shared" si="141"/>
        <v>5.43</v>
      </c>
      <c r="AH355" s="374">
        <f t="shared" si="142"/>
        <v>1.47</v>
      </c>
      <c r="AI355" s="373">
        <f t="shared" si="143"/>
        <v>2.74</v>
      </c>
      <c r="AJ355" s="373">
        <f t="shared" si="144"/>
        <v>9.64</v>
      </c>
      <c r="AK355" s="422">
        <f t="shared" si="146"/>
        <v>0.37</v>
      </c>
      <c r="AL355" s="422">
        <f t="shared" si="147"/>
        <v>0.69</v>
      </c>
    </row>
    <row r="356" spans="1:38" x14ac:dyDescent="0.25">
      <c r="A356" s="311">
        <v>1025829</v>
      </c>
      <c r="B356" s="311">
        <v>5396</v>
      </c>
      <c r="C356" s="297">
        <f>INDEX('Final Comp Values'!C:C,MATCH(B356,'Final Comp Values'!B:B,0))</f>
        <v>675885</v>
      </c>
      <c r="D356" s="312" t="s">
        <v>915</v>
      </c>
      <c r="E356" s="346">
        <f>INDEX('Final Comp Values'!U:U,MATCH($C356,'Final Comp Values'!$C:$C,0))</f>
        <v>2.643864044029256E-3</v>
      </c>
      <c r="F356" s="346">
        <f>INDEX('Final Comp Values'!V:V,MATCH($C356,'Final Comp Values'!$C:$C,0))</f>
        <v>2.0163315796317273E-3</v>
      </c>
      <c r="G356" s="370">
        <f t="shared" si="127"/>
        <v>543735.81024031574</v>
      </c>
      <c r="H356" s="370">
        <f t="shared" si="128"/>
        <v>271867.90509999997</v>
      </c>
      <c r="I356" s="372">
        <v>260405</v>
      </c>
      <c r="J356" s="372">
        <v>260405</v>
      </c>
      <c r="K356" s="371">
        <f t="shared" si="145"/>
        <v>249496.23825023731</v>
      </c>
      <c r="L356" s="371">
        <f t="shared" si="148"/>
        <v>16929.439999999999</v>
      </c>
      <c r="M356" s="371">
        <f t="shared" si="148"/>
        <v>16929.439999999999</v>
      </c>
      <c r="N356" s="371">
        <f t="shared" si="148"/>
        <v>16929.439999999999</v>
      </c>
      <c r="O356" s="371">
        <f t="shared" si="148"/>
        <v>16929.439999999999</v>
      </c>
      <c r="P356" s="371">
        <f t="shared" si="130"/>
        <v>67717.77</v>
      </c>
      <c r="Q356" s="371">
        <f t="shared" si="149"/>
        <v>31440.39</v>
      </c>
      <c r="R356" s="371">
        <f t="shared" si="149"/>
        <v>31440.39</v>
      </c>
      <c r="S356" s="371">
        <f t="shared" si="149"/>
        <v>31440.39</v>
      </c>
      <c r="T356" s="371">
        <f t="shared" si="149"/>
        <v>31440.39</v>
      </c>
      <c r="U356" s="371">
        <f t="shared" si="132"/>
        <v>125761.57</v>
      </c>
      <c r="V356" s="370">
        <f t="shared" si="133"/>
        <v>442975.57825023733</v>
      </c>
      <c r="W356" s="369" t="s">
        <v>14977</v>
      </c>
      <c r="X356" s="369" t="s">
        <v>925</v>
      </c>
      <c r="Y356" s="270">
        <v>28279.08911159166</v>
      </c>
      <c r="Z356" s="377">
        <f t="shared" si="134"/>
        <v>268275.53000000003</v>
      </c>
      <c r="AA356" s="376">
        <f t="shared" si="135"/>
        <v>72814.81</v>
      </c>
      <c r="AB356" s="376">
        <f t="shared" si="136"/>
        <v>135227.49</v>
      </c>
      <c r="AC356" s="375">
        <f t="shared" si="137"/>
        <v>9.49</v>
      </c>
      <c r="AD356" s="374">
        <f t="shared" si="138"/>
        <v>2.57</v>
      </c>
      <c r="AE356" s="373">
        <f t="shared" si="139"/>
        <v>4.78</v>
      </c>
      <c r="AF356" s="373">
        <f t="shared" si="140"/>
        <v>16.84</v>
      </c>
      <c r="AG356" s="375">
        <f t="shared" si="141"/>
        <v>8.82</v>
      </c>
      <c r="AH356" s="374">
        <f t="shared" si="142"/>
        <v>2.39</v>
      </c>
      <c r="AI356" s="373">
        <f t="shared" si="143"/>
        <v>4.45</v>
      </c>
      <c r="AJ356" s="373">
        <f t="shared" si="144"/>
        <v>15.66</v>
      </c>
      <c r="AK356" s="422">
        <f t="shared" si="146"/>
        <v>0.6</v>
      </c>
      <c r="AL356" s="422">
        <f t="shared" si="147"/>
        <v>1.1100000000000001</v>
      </c>
    </row>
    <row r="357" spans="1:38" x14ac:dyDescent="0.25">
      <c r="A357" s="297">
        <v>1002990</v>
      </c>
      <c r="B357" s="297">
        <v>100657</v>
      </c>
      <c r="C357" s="297">
        <f>INDEX('Final Comp Values'!C:C,MATCH(B357,'Final Comp Values'!B:B,0))</f>
        <v>675886</v>
      </c>
      <c r="D357" s="299" t="s">
        <v>915</v>
      </c>
      <c r="E357" s="346">
        <f>INDEX('Final Comp Values'!U:U,MATCH($C357,'Final Comp Values'!$C:$C,0))</f>
        <v>1.9018783842293108E-3</v>
      </c>
      <c r="F357" s="346">
        <f>INDEX('Final Comp Values'!V:V,MATCH($C357,'Final Comp Values'!$C:$C,0))</f>
        <v>1.4504593968819408E-3</v>
      </c>
      <c r="G357" s="370">
        <f t="shared" si="127"/>
        <v>391139.39559897565</v>
      </c>
      <c r="H357" s="370">
        <f t="shared" si="128"/>
        <v>195569.69779999999</v>
      </c>
      <c r="I357" s="372">
        <v>187323.93</v>
      </c>
      <c r="J357" s="372">
        <v>187323.93</v>
      </c>
      <c r="K357" s="371">
        <f t="shared" si="145"/>
        <v>179476.51413704906</v>
      </c>
      <c r="L357" s="371">
        <f t="shared" si="148"/>
        <v>12178.29</v>
      </c>
      <c r="M357" s="371">
        <f t="shared" si="148"/>
        <v>12178.29</v>
      </c>
      <c r="N357" s="371">
        <f t="shared" si="148"/>
        <v>12178.29</v>
      </c>
      <c r="O357" s="371">
        <f t="shared" si="148"/>
        <v>12178.29</v>
      </c>
      <c r="P357" s="371">
        <f t="shared" si="130"/>
        <v>48713.15</v>
      </c>
      <c r="Q357" s="371">
        <f t="shared" si="149"/>
        <v>22616.82</v>
      </c>
      <c r="R357" s="371">
        <f t="shared" si="149"/>
        <v>22616.82</v>
      </c>
      <c r="S357" s="371">
        <f t="shared" si="149"/>
        <v>22616.82</v>
      </c>
      <c r="T357" s="371">
        <f t="shared" si="149"/>
        <v>22616.82</v>
      </c>
      <c r="U357" s="371">
        <f t="shared" si="132"/>
        <v>90467.29</v>
      </c>
      <c r="V357" s="370">
        <f t="shared" si="133"/>
        <v>318656.95413704903</v>
      </c>
      <c r="W357" s="369" t="s">
        <v>14962</v>
      </c>
      <c r="X357" s="369" t="s">
        <v>925</v>
      </c>
      <c r="Y357" s="270">
        <v>28279.08911159166</v>
      </c>
      <c r="Z357" s="377">
        <f t="shared" si="134"/>
        <v>192985.5</v>
      </c>
      <c r="AA357" s="376">
        <f t="shared" si="135"/>
        <v>52379.73</v>
      </c>
      <c r="AB357" s="376">
        <f t="shared" si="136"/>
        <v>97276.66</v>
      </c>
      <c r="AC357" s="375">
        <f t="shared" si="137"/>
        <v>6.82</v>
      </c>
      <c r="AD357" s="374">
        <f t="shared" si="138"/>
        <v>1.85</v>
      </c>
      <c r="AE357" s="373">
        <f t="shared" si="139"/>
        <v>3.44</v>
      </c>
      <c r="AF357" s="373">
        <f t="shared" si="140"/>
        <v>12.11</v>
      </c>
      <c r="AG357" s="375">
        <f t="shared" si="141"/>
        <v>6.35</v>
      </c>
      <c r="AH357" s="374">
        <f t="shared" si="142"/>
        <v>1.72</v>
      </c>
      <c r="AI357" s="373">
        <f t="shared" si="143"/>
        <v>3.2</v>
      </c>
      <c r="AJ357" s="373">
        <f t="shared" si="144"/>
        <v>11.27</v>
      </c>
      <c r="AK357" s="422">
        <f t="shared" si="146"/>
        <v>0.43</v>
      </c>
      <c r="AL357" s="422">
        <f t="shared" si="147"/>
        <v>0.8</v>
      </c>
    </row>
    <row r="358" spans="1:38" x14ac:dyDescent="0.25">
      <c r="A358" s="297">
        <v>1025841</v>
      </c>
      <c r="B358" s="297">
        <v>5393</v>
      </c>
      <c r="C358" s="297">
        <f>INDEX('Final Comp Values'!C:C,MATCH(B358,'Final Comp Values'!B:B,0))</f>
        <v>675887</v>
      </c>
      <c r="D358" s="299" t="s">
        <v>915</v>
      </c>
      <c r="E358" s="346">
        <f>INDEX('Final Comp Values'!U:U,MATCH($C358,'Final Comp Values'!$C:$C,0))</f>
        <v>6.2235436123985431E-4</v>
      </c>
      <c r="F358" s="346">
        <f>INDEX('Final Comp Values'!V:V,MATCH($C358,'Final Comp Values'!$C:$C,0))</f>
        <v>4.7463588573072791E-4</v>
      </c>
      <c r="G358" s="370">
        <f t="shared" si="127"/>
        <v>127993.09920249507</v>
      </c>
      <c r="H358" s="370">
        <f t="shared" si="128"/>
        <v>63996.549599999998</v>
      </c>
      <c r="I358" s="372">
        <v>61298</v>
      </c>
      <c r="J358" s="372">
        <v>61298</v>
      </c>
      <c r="K358" s="371">
        <f t="shared" si="145"/>
        <v>58730.354285288173</v>
      </c>
      <c r="L358" s="371">
        <f t="shared" si="148"/>
        <v>3985.12</v>
      </c>
      <c r="M358" s="371">
        <f t="shared" si="148"/>
        <v>3985.12</v>
      </c>
      <c r="N358" s="371">
        <f t="shared" si="148"/>
        <v>3985.12</v>
      </c>
      <c r="O358" s="371">
        <f t="shared" si="148"/>
        <v>3985.12</v>
      </c>
      <c r="P358" s="371">
        <f t="shared" si="130"/>
        <v>15940.47</v>
      </c>
      <c r="Q358" s="371">
        <f t="shared" si="149"/>
        <v>7400.94</v>
      </c>
      <c r="R358" s="371">
        <f t="shared" si="149"/>
        <v>7400.94</v>
      </c>
      <c r="S358" s="371">
        <f t="shared" si="149"/>
        <v>7400.94</v>
      </c>
      <c r="T358" s="371">
        <f t="shared" si="149"/>
        <v>7400.94</v>
      </c>
      <c r="U358" s="371">
        <f t="shared" si="132"/>
        <v>29603.74</v>
      </c>
      <c r="V358" s="370">
        <f t="shared" si="133"/>
        <v>104274.56428528817</v>
      </c>
      <c r="W358" s="369" t="s">
        <v>14920</v>
      </c>
      <c r="X358" s="369" t="s">
        <v>925</v>
      </c>
      <c r="Y358" s="270">
        <v>28279.08911159166</v>
      </c>
      <c r="Z358" s="377">
        <f t="shared" si="134"/>
        <v>63150.92</v>
      </c>
      <c r="AA358" s="376">
        <f t="shared" si="135"/>
        <v>17140.29</v>
      </c>
      <c r="AB358" s="376">
        <f t="shared" si="136"/>
        <v>31831.98</v>
      </c>
      <c r="AC358" s="375">
        <f t="shared" si="137"/>
        <v>2.23</v>
      </c>
      <c r="AD358" s="374">
        <f t="shared" si="138"/>
        <v>0.61</v>
      </c>
      <c r="AE358" s="373">
        <f t="shared" si="139"/>
        <v>1.1299999999999999</v>
      </c>
      <c r="AF358" s="373">
        <f t="shared" si="140"/>
        <v>3.9699999999999998</v>
      </c>
      <c r="AG358" s="375">
        <f t="shared" si="141"/>
        <v>2.08</v>
      </c>
      <c r="AH358" s="374">
        <f t="shared" si="142"/>
        <v>0.56000000000000005</v>
      </c>
      <c r="AI358" s="373">
        <f t="shared" si="143"/>
        <v>1.05</v>
      </c>
      <c r="AJ358" s="373">
        <f t="shared" si="144"/>
        <v>3.6900000000000004</v>
      </c>
      <c r="AK358" s="422">
        <f t="shared" si="146"/>
        <v>0.14000000000000001</v>
      </c>
      <c r="AL358" s="422">
        <f t="shared" si="147"/>
        <v>0.26</v>
      </c>
    </row>
    <row r="359" spans="1:38" x14ac:dyDescent="0.25">
      <c r="A359" s="297">
        <v>1020248</v>
      </c>
      <c r="B359" s="297">
        <v>100790</v>
      </c>
      <c r="C359" s="297">
        <f>INDEX('Final Comp Values'!C:C,MATCH(B359,'Final Comp Values'!B:B,0))</f>
        <v>675894</v>
      </c>
      <c r="D359" s="299" t="s">
        <v>915</v>
      </c>
      <c r="E359" s="346">
        <f>INDEX('Final Comp Values'!U:U,MATCH($C359,'Final Comp Values'!$C:$C,0))</f>
        <v>2.4208979705519348E-3</v>
      </c>
      <c r="F359" s="346">
        <f>INDEX('Final Comp Values'!V:V,MATCH($C359,'Final Comp Values'!$C:$C,0))</f>
        <v>1.846287459490943E-3</v>
      </c>
      <c r="G359" s="370">
        <f t="shared" si="127"/>
        <v>497880.71459268511</v>
      </c>
      <c r="H359" s="370">
        <f t="shared" si="128"/>
        <v>248940.3573</v>
      </c>
      <c r="I359" s="372">
        <v>238444.33</v>
      </c>
      <c r="J359" s="372">
        <v>238444.33</v>
      </c>
      <c r="K359" s="371">
        <f t="shared" si="145"/>
        <v>228455.36940690654</v>
      </c>
      <c r="L359" s="371">
        <f t="shared" si="148"/>
        <v>15501.73</v>
      </c>
      <c r="M359" s="371">
        <f t="shared" si="148"/>
        <v>15501.73</v>
      </c>
      <c r="N359" s="371">
        <f t="shared" si="148"/>
        <v>15501.73</v>
      </c>
      <c r="O359" s="371">
        <f t="shared" si="148"/>
        <v>15501.73</v>
      </c>
      <c r="P359" s="371">
        <f t="shared" si="130"/>
        <v>62006.9</v>
      </c>
      <c r="Q359" s="371">
        <f t="shared" si="149"/>
        <v>28788.92</v>
      </c>
      <c r="R359" s="371">
        <f t="shared" si="149"/>
        <v>28788.92</v>
      </c>
      <c r="S359" s="371">
        <f t="shared" si="149"/>
        <v>28788.92</v>
      </c>
      <c r="T359" s="371">
        <f t="shared" si="149"/>
        <v>28788.92</v>
      </c>
      <c r="U359" s="371">
        <f t="shared" si="132"/>
        <v>115155.67</v>
      </c>
      <c r="V359" s="370">
        <f t="shared" si="133"/>
        <v>405617.93940690655</v>
      </c>
      <c r="W359" s="369" t="s">
        <v>14904</v>
      </c>
      <c r="X359" s="369" t="s">
        <v>930</v>
      </c>
      <c r="Y359" s="270">
        <v>46984.658324669057</v>
      </c>
      <c r="Z359" s="377">
        <f t="shared" si="134"/>
        <v>245650.93</v>
      </c>
      <c r="AA359" s="376">
        <f t="shared" si="135"/>
        <v>66674.09</v>
      </c>
      <c r="AB359" s="376">
        <f t="shared" si="136"/>
        <v>123823.3</v>
      </c>
      <c r="AC359" s="375">
        <f t="shared" si="137"/>
        <v>5.23</v>
      </c>
      <c r="AD359" s="374">
        <f t="shared" si="138"/>
        <v>1.42</v>
      </c>
      <c r="AE359" s="373">
        <f t="shared" si="139"/>
        <v>2.64</v>
      </c>
      <c r="AF359" s="373">
        <f t="shared" si="140"/>
        <v>9.2900000000000009</v>
      </c>
      <c r="AG359" s="375">
        <f t="shared" si="141"/>
        <v>4.8600000000000003</v>
      </c>
      <c r="AH359" s="374">
        <f t="shared" si="142"/>
        <v>1.32</v>
      </c>
      <c r="AI359" s="373">
        <f t="shared" si="143"/>
        <v>2.4500000000000002</v>
      </c>
      <c r="AJ359" s="373">
        <f t="shared" si="144"/>
        <v>8.6300000000000008</v>
      </c>
      <c r="AK359" s="422">
        <f t="shared" si="146"/>
        <v>0.33</v>
      </c>
      <c r="AL359" s="422">
        <f t="shared" si="147"/>
        <v>0.61</v>
      </c>
    </row>
    <row r="360" spans="1:38" x14ac:dyDescent="0.25">
      <c r="A360" s="313">
        <v>1027113</v>
      </c>
      <c r="B360" s="313">
        <v>4417</v>
      </c>
      <c r="C360" s="297">
        <f>INDEX('Final Comp Values'!C:C,MATCH(B360,'Final Comp Values'!B:B,0))</f>
        <v>675896</v>
      </c>
      <c r="D360" s="314" t="s">
        <v>1021</v>
      </c>
      <c r="E360" s="346" t="str">
        <f>INDEX('Final Comp Values'!U:U,MATCH($C360,'Final Comp Values'!$C:$C,0))</f>
        <v/>
      </c>
      <c r="F360" s="346">
        <f>INDEX('Final Comp Values'!V:V,MATCH($C360,'Final Comp Values'!$C:$C,0))</f>
        <v>2.6963197499842995E-3</v>
      </c>
      <c r="G360" s="370">
        <f t="shared" si="127"/>
        <v>0</v>
      </c>
      <c r="H360" s="370">
        <f t="shared" si="128"/>
        <v>0</v>
      </c>
      <c r="I360" s="372">
        <v>0</v>
      </c>
      <c r="J360" s="370">
        <f>+I360*2</f>
        <v>0</v>
      </c>
      <c r="K360" s="371">
        <f t="shared" si="145"/>
        <v>0</v>
      </c>
      <c r="L360" s="371">
        <f t="shared" si="148"/>
        <v>22638.73</v>
      </c>
      <c r="M360" s="371">
        <f t="shared" si="148"/>
        <v>22638.73</v>
      </c>
      <c r="N360" s="371">
        <f t="shared" si="148"/>
        <v>22638.73</v>
      </c>
      <c r="O360" s="371">
        <f t="shared" si="148"/>
        <v>22638.73</v>
      </c>
      <c r="P360" s="371">
        <f t="shared" si="130"/>
        <v>90554.92</v>
      </c>
      <c r="Q360" s="371">
        <f t="shared" si="149"/>
        <v>42043.360000000001</v>
      </c>
      <c r="R360" s="371">
        <f t="shared" si="149"/>
        <v>42043.360000000001</v>
      </c>
      <c r="S360" s="371">
        <f t="shared" si="149"/>
        <v>42043.360000000001</v>
      </c>
      <c r="T360" s="371">
        <f t="shared" si="149"/>
        <v>42043.360000000001</v>
      </c>
      <c r="U360" s="371">
        <f t="shared" si="132"/>
        <v>168173.43</v>
      </c>
      <c r="V360" s="370">
        <f t="shared" si="133"/>
        <v>258728.34999999998</v>
      </c>
      <c r="W360" s="369" t="s">
        <v>14875</v>
      </c>
      <c r="X360" s="369" t="s">
        <v>920</v>
      </c>
      <c r="Y360" s="270">
        <v>27007.378265823281</v>
      </c>
      <c r="Z360" s="377">
        <f t="shared" si="134"/>
        <v>0</v>
      </c>
      <c r="AA360" s="376">
        <f t="shared" si="135"/>
        <v>97370.880000000005</v>
      </c>
      <c r="AB360" s="376">
        <f t="shared" si="136"/>
        <v>180831.65</v>
      </c>
      <c r="AC360" s="375">
        <f t="shared" si="137"/>
        <v>0</v>
      </c>
      <c r="AD360" s="374">
        <f t="shared" si="138"/>
        <v>3.61</v>
      </c>
      <c r="AE360" s="373">
        <f t="shared" si="139"/>
        <v>6.7</v>
      </c>
      <c r="AF360" s="373">
        <f t="shared" si="140"/>
        <v>10.31</v>
      </c>
      <c r="AG360" s="375">
        <f t="shared" si="141"/>
        <v>0</v>
      </c>
      <c r="AH360" s="374">
        <f t="shared" si="142"/>
        <v>3.35</v>
      </c>
      <c r="AI360" s="373">
        <f t="shared" si="143"/>
        <v>6.23</v>
      </c>
      <c r="AJ360" s="373">
        <f t="shared" si="144"/>
        <v>9.58</v>
      </c>
      <c r="AK360" s="422">
        <f t="shared" si="146"/>
        <v>0.84</v>
      </c>
      <c r="AL360" s="422">
        <f t="shared" si="147"/>
        <v>1.56</v>
      </c>
    </row>
    <row r="361" spans="1:38" x14ac:dyDescent="0.25">
      <c r="A361" s="313">
        <v>1025779</v>
      </c>
      <c r="B361" s="313">
        <v>5336</v>
      </c>
      <c r="C361" s="297">
        <f>INDEX('Final Comp Values'!C:C,MATCH(B361,'Final Comp Values'!B:B,0))</f>
        <v>675899</v>
      </c>
      <c r="D361" s="314" t="s">
        <v>915</v>
      </c>
      <c r="E361" s="346">
        <f>INDEX('Final Comp Values'!U:U,MATCH($C361,'Final Comp Values'!$C:$C,0))</f>
        <v>1.8458282195788658E-3</v>
      </c>
      <c r="F361" s="346">
        <f>INDEX('Final Comp Values'!V:V,MATCH($C361,'Final Comp Values'!$C:$C,0))</f>
        <v>1.4077129790835375E-3</v>
      </c>
      <c r="G361" s="370">
        <f t="shared" si="127"/>
        <v>379612.14564104419</v>
      </c>
      <c r="H361" s="370">
        <f t="shared" si="128"/>
        <v>189806.07279999999</v>
      </c>
      <c r="I361" s="372">
        <v>181803.32</v>
      </c>
      <c r="J361" s="372">
        <v>181803.32</v>
      </c>
      <c r="K361" s="371">
        <f t="shared" si="145"/>
        <v>174187.17058507112</v>
      </c>
      <c r="L361" s="371">
        <f t="shared" si="148"/>
        <v>11819.38</v>
      </c>
      <c r="M361" s="371">
        <f t="shared" si="148"/>
        <v>11819.38</v>
      </c>
      <c r="N361" s="371">
        <f t="shared" si="148"/>
        <v>11819.38</v>
      </c>
      <c r="O361" s="371">
        <f t="shared" si="148"/>
        <v>11819.38</v>
      </c>
      <c r="P361" s="371">
        <f t="shared" si="130"/>
        <v>47277.53</v>
      </c>
      <c r="Q361" s="371">
        <f t="shared" si="149"/>
        <v>21950.28</v>
      </c>
      <c r="R361" s="371">
        <f t="shared" si="149"/>
        <v>21950.28</v>
      </c>
      <c r="S361" s="371">
        <f t="shared" si="149"/>
        <v>21950.28</v>
      </c>
      <c r="T361" s="371">
        <f t="shared" si="149"/>
        <v>21950.28</v>
      </c>
      <c r="U361" s="371">
        <f t="shared" si="132"/>
        <v>87801.13</v>
      </c>
      <c r="V361" s="370">
        <f t="shared" si="133"/>
        <v>309265.83058507112</v>
      </c>
      <c r="W361" s="369" t="s">
        <v>14990</v>
      </c>
      <c r="X361" s="369" t="s">
        <v>930</v>
      </c>
      <c r="Y361" s="270">
        <v>46984.658324669057</v>
      </c>
      <c r="Z361" s="377">
        <f t="shared" si="134"/>
        <v>187298.03</v>
      </c>
      <c r="AA361" s="376">
        <f t="shared" si="135"/>
        <v>50836.05</v>
      </c>
      <c r="AB361" s="376">
        <f t="shared" si="136"/>
        <v>94409.82</v>
      </c>
      <c r="AC361" s="375">
        <f t="shared" si="137"/>
        <v>3.99</v>
      </c>
      <c r="AD361" s="374">
        <f t="shared" si="138"/>
        <v>1.08</v>
      </c>
      <c r="AE361" s="373">
        <f t="shared" si="139"/>
        <v>2.0099999999999998</v>
      </c>
      <c r="AF361" s="373">
        <f t="shared" si="140"/>
        <v>7.08</v>
      </c>
      <c r="AG361" s="375">
        <f t="shared" si="141"/>
        <v>3.71</v>
      </c>
      <c r="AH361" s="374">
        <f t="shared" si="142"/>
        <v>1.01</v>
      </c>
      <c r="AI361" s="373">
        <f t="shared" si="143"/>
        <v>1.87</v>
      </c>
      <c r="AJ361" s="373">
        <f t="shared" si="144"/>
        <v>6.59</v>
      </c>
      <c r="AK361" s="422">
        <f t="shared" si="146"/>
        <v>0.25</v>
      </c>
      <c r="AL361" s="422">
        <f t="shared" si="147"/>
        <v>0.47</v>
      </c>
    </row>
    <row r="362" spans="1:38" x14ac:dyDescent="0.25">
      <c r="A362" s="311">
        <v>1028776</v>
      </c>
      <c r="B362" s="311">
        <v>5199</v>
      </c>
      <c r="C362" s="297">
        <f>INDEX('Final Comp Values'!C:C,MATCH(B362,'Final Comp Values'!B:B,0))</f>
        <v>675900</v>
      </c>
      <c r="D362" s="312" t="s">
        <v>915</v>
      </c>
      <c r="E362" s="346">
        <f>INDEX('Final Comp Values'!U:U,MATCH($C362,'Final Comp Values'!$C:$C,0))</f>
        <v>2.5133683963739248E-3</v>
      </c>
      <c r="F362" s="346">
        <f>INDEX('Final Comp Values'!V:V,MATCH($C362,'Final Comp Values'!$C:$C,0))</f>
        <v>1.9168096333477798E-3</v>
      </c>
      <c r="G362" s="370">
        <f t="shared" si="127"/>
        <v>516898.13798143121</v>
      </c>
      <c r="H362" s="370">
        <f t="shared" si="128"/>
        <v>258449.06899999999</v>
      </c>
      <c r="I362" s="372">
        <v>247552.13</v>
      </c>
      <c r="J362" s="372">
        <v>247552.13</v>
      </c>
      <c r="K362" s="371">
        <f t="shared" si="145"/>
        <v>237181.62121402434</v>
      </c>
      <c r="L362" s="371">
        <f t="shared" si="148"/>
        <v>16093.84</v>
      </c>
      <c r="M362" s="371">
        <f t="shared" si="148"/>
        <v>16093.84</v>
      </c>
      <c r="N362" s="371">
        <f t="shared" si="148"/>
        <v>16093.84</v>
      </c>
      <c r="O362" s="371">
        <f t="shared" si="148"/>
        <v>16093.84</v>
      </c>
      <c r="P362" s="371">
        <f t="shared" si="130"/>
        <v>64375.360000000001</v>
      </c>
      <c r="Q362" s="371">
        <f t="shared" si="149"/>
        <v>29888.560000000001</v>
      </c>
      <c r="R362" s="371">
        <f t="shared" si="149"/>
        <v>29888.560000000001</v>
      </c>
      <c r="S362" s="371">
        <f t="shared" si="149"/>
        <v>29888.560000000001</v>
      </c>
      <c r="T362" s="371">
        <f t="shared" si="149"/>
        <v>29888.560000000001</v>
      </c>
      <c r="U362" s="371">
        <f t="shared" si="132"/>
        <v>119554.24000000001</v>
      </c>
      <c r="V362" s="370">
        <f t="shared" si="133"/>
        <v>421111.22121402435</v>
      </c>
      <c r="W362" s="369" t="s">
        <v>15004</v>
      </c>
      <c r="X362" s="369" t="s">
        <v>939</v>
      </c>
      <c r="Y362" s="270">
        <v>37020.787783372318</v>
      </c>
      <c r="Z362" s="377">
        <f t="shared" si="134"/>
        <v>255034</v>
      </c>
      <c r="AA362" s="376">
        <f t="shared" si="135"/>
        <v>69220.820000000007</v>
      </c>
      <c r="AB362" s="376">
        <f t="shared" si="136"/>
        <v>128552.95</v>
      </c>
      <c r="AC362" s="375">
        <f t="shared" si="137"/>
        <v>6.89</v>
      </c>
      <c r="AD362" s="374">
        <f t="shared" si="138"/>
        <v>1.87</v>
      </c>
      <c r="AE362" s="373">
        <f t="shared" si="139"/>
        <v>3.47</v>
      </c>
      <c r="AF362" s="373">
        <f t="shared" si="140"/>
        <v>12.23</v>
      </c>
      <c r="AG362" s="375">
        <f t="shared" si="141"/>
        <v>6.41</v>
      </c>
      <c r="AH362" s="374">
        <f t="shared" si="142"/>
        <v>1.74</v>
      </c>
      <c r="AI362" s="373">
        <f t="shared" si="143"/>
        <v>3.23</v>
      </c>
      <c r="AJ362" s="373">
        <f t="shared" si="144"/>
        <v>11.38</v>
      </c>
      <c r="AK362" s="422">
        <f t="shared" si="146"/>
        <v>0.44</v>
      </c>
      <c r="AL362" s="422">
        <f t="shared" si="147"/>
        <v>0.81</v>
      </c>
    </row>
    <row r="363" spans="1:38" x14ac:dyDescent="0.25">
      <c r="A363" s="311">
        <v>1026646</v>
      </c>
      <c r="B363" s="311">
        <v>5333</v>
      </c>
      <c r="C363" s="297">
        <f>INDEX('Final Comp Values'!C:C,MATCH(B363,'Final Comp Values'!B:B,0))</f>
        <v>675901</v>
      </c>
      <c r="D363" s="312" t="s">
        <v>915</v>
      </c>
      <c r="E363" s="346">
        <f>INDEX('Final Comp Values'!U:U,MATCH($C363,'Final Comp Values'!$C:$C,0))</f>
        <v>2.630900900222435E-3</v>
      </c>
      <c r="F363" s="346">
        <f>INDEX('Final Comp Values'!V:V,MATCH($C363,'Final Comp Values'!$C:$C,0))</f>
        <v>2.0064452935770307E-3</v>
      </c>
      <c r="G363" s="370">
        <f t="shared" si="127"/>
        <v>541069.81630731397</v>
      </c>
      <c r="H363" s="370">
        <f t="shared" si="128"/>
        <v>270534.90820000001</v>
      </c>
      <c r="I363" s="372">
        <v>259128</v>
      </c>
      <c r="J363" s="372">
        <v>259128</v>
      </c>
      <c r="K363" s="371">
        <f t="shared" si="145"/>
        <v>248272.93192213666</v>
      </c>
      <c r="L363" s="371">
        <f t="shared" si="148"/>
        <v>16846.439999999999</v>
      </c>
      <c r="M363" s="371">
        <f t="shared" si="148"/>
        <v>16846.439999999999</v>
      </c>
      <c r="N363" s="371">
        <f t="shared" si="148"/>
        <v>16846.439999999999</v>
      </c>
      <c r="O363" s="371">
        <f t="shared" si="148"/>
        <v>16846.439999999999</v>
      </c>
      <c r="P363" s="371">
        <f t="shared" si="130"/>
        <v>67385.740000000005</v>
      </c>
      <c r="Q363" s="371">
        <f t="shared" si="149"/>
        <v>31286.240000000002</v>
      </c>
      <c r="R363" s="371">
        <f t="shared" si="149"/>
        <v>31286.240000000002</v>
      </c>
      <c r="S363" s="371">
        <f t="shared" si="149"/>
        <v>31286.240000000002</v>
      </c>
      <c r="T363" s="371">
        <f t="shared" si="149"/>
        <v>31286.240000000002</v>
      </c>
      <c r="U363" s="371">
        <f t="shared" si="132"/>
        <v>125144.95</v>
      </c>
      <c r="V363" s="370">
        <f t="shared" si="133"/>
        <v>440803.62192213669</v>
      </c>
      <c r="W363" s="369" t="s">
        <v>14893</v>
      </c>
      <c r="X363" s="369" t="s">
        <v>930</v>
      </c>
      <c r="Y363" s="270">
        <v>46984.658324669057</v>
      </c>
      <c r="Z363" s="377">
        <f t="shared" si="134"/>
        <v>266960.14</v>
      </c>
      <c r="AA363" s="376">
        <f t="shared" si="135"/>
        <v>72457.78</v>
      </c>
      <c r="AB363" s="376">
        <f t="shared" si="136"/>
        <v>134564.46</v>
      </c>
      <c r="AC363" s="375">
        <f t="shared" si="137"/>
        <v>5.68</v>
      </c>
      <c r="AD363" s="374">
        <f t="shared" si="138"/>
        <v>1.54</v>
      </c>
      <c r="AE363" s="373">
        <f t="shared" si="139"/>
        <v>2.86</v>
      </c>
      <c r="AF363" s="373">
        <f t="shared" si="140"/>
        <v>10.08</v>
      </c>
      <c r="AG363" s="375">
        <f t="shared" si="141"/>
        <v>5.28</v>
      </c>
      <c r="AH363" s="374">
        <f t="shared" si="142"/>
        <v>1.43</v>
      </c>
      <c r="AI363" s="373">
        <f t="shared" si="143"/>
        <v>2.66</v>
      </c>
      <c r="AJ363" s="373">
        <f t="shared" si="144"/>
        <v>9.370000000000001</v>
      </c>
      <c r="AK363" s="422">
        <f t="shared" si="146"/>
        <v>0.36</v>
      </c>
      <c r="AL363" s="422">
        <f t="shared" si="147"/>
        <v>0.67</v>
      </c>
    </row>
    <row r="364" spans="1:38" x14ac:dyDescent="0.25">
      <c r="A364" s="297">
        <v>1018505</v>
      </c>
      <c r="B364" s="297">
        <v>4868</v>
      </c>
      <c r="C364" s="297">
        <f>INDEX('Final Comp Values'!C:C,MATCH(B364,'Final Comp Values'!B:B,0))</f>
        <v>675903</v>
      </c>
      <c r="D364" s="299" t="s">
        <v>915</v>
      </c>
      <c r="E364" s="346">
        <f>INDEX('Final Comp Values'!U:U,MATCH($C364,'Final Comp Values'!$C:$C,0))</f>
        <v>1.6264424429624758E-3</v>
      </c>
      <c r="F364" s="346">
        <f>INDEX('Final Comp Values'!V:V,MATCH($C364,'Final Comp Values'!$C:$C,0))</f>
        <v>1.240399356995955E-3</v>
      </c>
      <c r="G364" s="370">
        <f t="shared" si="127"/>
        <v>334493.37212729017</v>
      </c>
      <c r="H364" s="370">
        <f t="shared" si="128"/>
        <v>167246.68609999999</v>
      </c>
      <c r="I364" s="372">
        <v>160195.1</v>
      </c>
      <c r="J364" s="372">
        <v>160195.1</v>
      </c>
      <c r="K364" s="371">
        <f t="shared" si="145"/>
        <v>153484.16729902526</v>
      </c>
      <c r="L364" s="371">
        <f t="shared" si="148"/>
        <v>10414.59</v>
      </c>
      <c r="M364" s="371">
        <f t="shared" si="148"/>
        <v>10414.59</v>
      </c>
      <c r="N364" s="371">
        <f t="shared" si="148"/>
        <v>10414.59</v>
      </c>
      <c r="O364" s="371">
        <f t="shared" si="148"/>
        <v>10414.59</v>
      </c>
      <c r="P364" s="371">
        <f t="shared" si="130"/>
        <v>41658.36</v>
      </c>
      <c r="Q364" s="371">
        <f t="shared" si="149"/>
        <v>19341.38</v>
      </c>
      <c r="R364" s="371">
        <f t="shared" si="149"/>
        <v>19341.38</v>
      </c>
      <c r="S364" s="371">
        <f t="shared" si="149"/>
        <v>19341.38</v>
      </c>
      <c r="T364" s="371">
        <f t="shared" si="149"/>
        <v>19341.38</v>
      </c>
      <c r="U364" s="371">
        <f t="shared" si="132"/>
        <v>77365.53</v>
      </c>
      <c r="V364" s="370">
        <f t="shared" si="133"/>
        <v>272508.05729902524</v>
      </c>
      <c r="W364" s="369" t="s">
        <v>14972</v>
      </c>
      <c r="X364" s="369" t="s">
        <v>925</v>
      </c>
      <c r="Y364" s="270">
        <v>28279.08911159166</v>
      </c>
      <c r="Z364" s="377">
        <f t="shared" si="134"/>
        <v>165036.74</v>
      </c>
      <c r="AA364" s="376">
        <f t="shared" si="135"/>
        <v>44793.94</v>
      </c>
      <c r="AB364" s="376">
        <f t="shared" si="136"/>
        <v>83188.740000000005</v>
      </c>
      <c r="AC364" s="375">
        <f t="shared" si="137"/>
        <v>5.84</v>
      </c>
      <c r="AD364" s="374">
        <f t="shared" si="138"/>
        <v>1.58</v>
      </c>
      <c r="AE364" s="373">
        <f t="shared" si="139"/>
        <v>2.94</v>
      </c>
      <c r="AF364" s="373">
        <f t="shared" si="140"/>
        <v>10.36</v>
      </c>
      <c r="AG364" s="375">
        <f t="shared" si="141"/>
        <v>5.43</v>
      </c>
      <c r="AH364" s="374">
        <f t="shared" si="142"/>
        <v>1.47</v>
      </c>
      <c r="AI364" s="373">
        <f t="shared" si="143"/>
        <v>2.74</v>
      </c>
      <c r="AJ364" s="373">
        <f t="shared" si="144"/>
        <v>9.64</v>
      </c>
      <c r="AK364" s="422">
        <f t="shared" si="146"/>
        <v>0.37</v>
      </c>
      <c r="AL364" s="422">
        <f t="shared" si="147"/>
        <v>0.69</v>
      </c>
    </row>
    <row r="365" spans="1:38" x14ac:dyDescent="0.25">
      <c r="A365" s="297">
        <v>1026679</v>
      </c>
      <c r="B365" s="297">
        <v>5183</v>
      </c>
      <c r="C365" s="297">
        <f>INDEX('Final Comp Values'!C:C,MATCH(B365,'Final Comp Values'!B:B,0))</f>
        <v>675904</v>
      </c>
      <c r="D365" s="299" t="s">
        <v>915</v>
      </c>
      <c r="E365" s="346">
        <f>INDEX('Final Comp Values'!U:U,MATCH($C365,'Final Comp Values'!$C:$C,0))</f>
        <v>1.3023638477919507E-3</v>
      </c>
      <c r="F365" s="346">
        <f>INDEX('Final Comp Values'!V:V,MATCH($C365,'Final Comp Values'!$C:$C,0))</f>
        <v>9.9324220562853577E-4</v>
      </c>
      <c r="G365" s="370">
        <f t="shared" si="127"/>
        <v>267843.52380224568</v>
      </c>
      <c r="H365" s="370">
        <f t="shared" si="128"/>
        <v>133921.76190000001</v>
      </c>
      <c r="I365" s="372">
        <v>128129.54</v>
      </c>
      <c r="J365" s="372">
        <v>128129.54</v>
      </c>
      <c r="K365" s="371">
        <f t="shared" si="145"/>
        <v>122901.50909650962</v>
      </c>
      <c r="L365" s="371">
        <f t="shared" ref="L365:O384" si="150">ROUND($P365/4,2)</f>
        <v>8339.42</v>
      </c>
      <c r="M365" s="371">
        <f t="shared" si="150"/>
        <v>8339.42</v>
      </c>
      <c r="N365" s="371">
        <f t="shared" si="150"/>
        <v>8339.42</v>
      </c>
      <c r="O365" s="371">
        <f t="shared" si="150"/>
        <v>8339.42</v>
      </c>
      <c r="P365" s="371">
        <f t="shared" si="130"/>
        <v>33357.68</v>
      </c>
      <c r="Q365" s="371">
        <f t="shared" ref="Q365:T384" si="151">ROUND($U365/4,2)</f>
        <v>15487.5</v>
      </c>
      <c r="R365" s="371">
        <f t="shared" si="151"/>
        <v>15487.5</v>
      </c>
      <c r="S365" s="371">
        <f t="shared" si="151"/>
        <v>15487.5</v>
      </c>
      <c r="T365" s="371">
        <f t="shared" si="151"/>
        <v>15487.5</v>
      </c>
      <c r="U365" s="371">
        <f t="shared" si="132"/>
        <v>61949.98</v>
      </c>
      <c r="V365" s="370">
        <f t="shared" si="133"/>
        <v>218209.16909650963</v>
      </c>
      <c r="W365" s="369" t="s">
        <v>14906</v>
      </c>
      <c r="X365" s="369" t="s">
        <v>923</v>
      </c>
      <c r="Y365" s="270">
        <v>10494.176731500442</v>
      </c>
      <c r="Z365" s="377">
        <f t="shared" si="134"/>
        <v>132152.16</v>
      </c>
      <c r="AA365" s="376">
        <f t="shared" si="135"/>
        <v>35868.47</v>
      </c>
      <c r="AB365" s="376">
        <f t="shared" si="136"/>
        <v>66612.88</v>
      </c>
      <c r="AC365" s="375">
        <f t="shared" si="137"/>
        <v>12.59</v>
      </c>
      <c r="AD365" s="374">
        <f t="shared" si="138"/>
        <v>3.42</v>
      </c>
      <c r="AE365" s="373">
        <f t="shared" si="139"/>
        <v>6.35</v>
      </c>
      <c r="AF365" s="373">
        <f t="shared" si="140"/>
        <v>22.36</v>
      </c>
      <c r="AG365" s="375">
        <f t="shared" si="141"/>
        <v>11.71</v>
      </c>
      <c r="AH365" s="374">
        <f t="shared" si="142"/>
        <v>3.18</v>
      </c>
      <c r="AI365" s="373">
        <f t="shared" si="143"/>
        <v>5.9</v>
      </c>
      <c r="AJ365" s="373">
        <f t="shared" si="144"/>
        <v>20.79</v>
      </c>
      <c r="AK365" s="422">
        <f t="shared" si="146"/>
        <v>0.8</v>
      </c>
      <c r="AL365" s="422">
        <f t="shared" si="147"/>
        <v>1.48</v>
      </c>
    </row>
    <row r="366" spans="1:38" x14ac:dyDescent="0.25">
      <c r="A366" s="297">
        <v>1026283</v>
      </c>
      <c r="B366" s="297">
        <v>4606</v>
      </c>
      <c r="C366" s="297">
        <f>INDEX('Final Comp Values'!C:C,MATCH(B366,'Final Comp Values'!B:B,0))</f>
        <v>675906</v>
      </c>
      <c r="D366" s="314" t="s">
        <v>1021</v>
      </c>
      <c r="E366" s="346" t="str">
        <f>INDEX('Final Comp Values'!U:U,MATCH($C366,'Final Comp Values'!$C:$C,0))</f>
        <v/>
      </c>
      <c r="F366" s="346">
        <f>INDEX('Final Comp Values'!V:V,MATCH($C366,'Final Comp Values'!$C:$C,0))</f>
        <v>2.5022660779963945E-3</v>
      </c>
      <c r="G366" s="370">
        <f t="shared" si="127"/>
        <v>0</v>
      </c>
      <c r="H366" s="370">
        <f t="shared" si="128"/>
        <v>0</v>
      </c>
      <c r="I366" s="372">
        <v>0</v>
      </c>
      <c r="J366" s="372"/>
      <c r="K366" s="371">
        <f t="shared" si="145"/>
        <v>0</v>
      </c>
      <c r="L366" s="371">
        <f t="shared" si="150"/>
        <v>21009.43</v>
      </c>
      <c r="M366" s="371">
        <f t="shared" si="150"/>
        <v>21009.43</v>
      </c>
      <c r="N366" s="371">
        <f t="shared" si="150"/>
        <v>21009.43</v>
      </c>
      <c r="O366" s="371">
        <f t="shared" si="150"/>
        <v>21009.43</v>
      </c>
      <c r="P366" s="371">
        <f t="shared" si="130"/>
        <v>84037.7</v>
      </c>
      <c r="Q366" s="371">
        <f t="shared" si="151"/>
        <v>39017.51</v>
      </c>
      <c r="R366" s="371">
        <f t="shared" si="151"/>
        <v>39017.51</v>
      </c>
      <c r="S366" s="371">
        <f t="shared" si="151"/>
        <v>39017.51</v>
      </c>
      <c r="T366" s="371">
        <f t="shared" si="151"/>
        <v>39017.51</v>
      </c>
      <c r="U366" s="371">
        <f t="shared" si="132"/>
        <v>156070.01999999999</v>
      </c>
      <c r="V366" s="370">
        <f t="shared" si="133"/>
        <v>240107.71999999997</v>
      </c>
      <c r="W366" s="369" t="s">
        <v>14877</v>
      </c>
      <c r="X366" s="369" t="s">
        <v>937</v>
      </c>
      <c r="Y366" s="270">
        <v>35034.628533077281</v>
      </c>
      <c r="Z366" s="377">
        <f t="shared" si="134"/>
        <v>0</v>
      </c>
      <c r="AA366" s="376">
        <f t="shared" si="135"/>
        <v>90363.12</v>
      </c>
      <c r="AB366" s="376">
        <f t="shared" si="136"/>
        <v>167817.23</v>
      </c>
      <c r="AC366" s="375">
        <f t="shared" si="137"/>
        <v>0</v>
      </c>
      <c r="AD366" s="374">
        <f t="shared" si="138"/>
        <v>2.58</v>
      </c>
      <c r="AE366" s="373">
        <f t="shared" si="139"/>
        <v>4.79</v>
      </c>
      <c r="AF366" s="373">
        <f t="shared" si="140"/>
        <v>7.37</v>
      </c>
      <c r="AG366" s="375">
        <f t="shared" si="141"/>
        <v>0</v>
      </c>
      <c r="AH366" s="374">
        <f t="shared" si="142"/>
        <v>2.4</v>
      </c>
      <c r="AI366" s="373">
        <f t="shared" si="143"/>
        <v>4.45</v>
      </c>
      <c r="AJ366" s="373">
        <f t="shared" si="144"/>
        <v>6.85</v>
      </c>
      <c r="AK366" s="422">
        <f t="shared" si="146"/>
        <v>0.6</v>
      </c>
      <c r="AL366" s="422">
        <f t="shared" si="147"/>
        <v>1.1100000000000001</v>
      </c>
    </row>
    <row r="367" spans="1:38" x14ac:dyDescent="0.25">
      <c r="A367" s="313">
        <v>1028619</v>
      </c>
      <c r="B367" s="313">
        <v>4280</v>
      </c>
      <c r="C367" s="297">
        <f>INDEX('Final Comp Values'!C:C,MATCH(B367,'Final Comp Values'!B:B,0))</f>
        <v>675910</v>
      </c>
      <c r="D367" s="314" t="s">
        <v>915</v>
      </c>
      <c r="E367" s="346">
        <f>INDEX('Final Comp Values'!U:U,MATCH($C367,'Final Comp Values'!$C:$C,0))</f>
        <v>2.6205303851769782E-3</v>
      </c>
      <c r="F367" s="346">
        <f>INDEX('Final Comp Values'!V:V,MATCH($C367,'Final Comp Values'!$C:$C,0))</f>
        <v>1.998536264733273E-3</v>
      </c>
      <c r="G367" s="370">
        <f t="shared" si="127"/>
        <v>538937.02116091258</v>
      </c>
      <c r="H367" s="370">
        <f t="shared" si="128"/>
        <v>269468.51059999998</v>
      </c>
      <c r="I367" s="372">
        <v>258106.96</v>
      </c>
      <c r="J367" s="372">
        <v>258106.96</v>
      </c>
      <c r="K367" s="371">
        <f t="shared" si="145"/>
        <v>247294.28685965616</v>
      </c>
      <c r="L367" s="371">
        <f t="shared" si="150"/>
        <v>16780.03</v>
      </c>
      <c r="M367" s="371">
        <f t="shared" si="150"/>
        <v>16780.03</v>
      </c>
      <c r="N367" s="371">
        <f t="shared" si="150"/>
        <v>16780.03</v>
      </c>
      <c r="O367" s="371">
        <f t="shared" si="150"/>
        <v>16780.03</v>
      </c>
      <c r="P367" s="371">
        <f t="shared" si="130"/>
        <v>67120.12</v>
      </c>
      <c r="Q367" s="371">
        <f t="shared" si="151"/>
        <v>31162.91</v>
      </c>
      <c r="R367" s="371">
        <f t="shared" si="151"/>
        <v>31162.91</v>
      </c>
      <c r="S367" s="371">
        <f t="shared" si="151"/>
        <v>31162.91</v>
      </c>
      <c r="T367" s="371">
        <f t="shared" si="151"/>
        <v>31162.91</v>
      </c>
      <c r="U367" s="371">
        <f t="shared" si="132"/>
        <v>124651.65</v>
      </c>
      <c r="V367" s="370">
        <f t="shared" si="133"/>
        <v>439066.05685965612</v>
      </c>
      <c r="W367" s="369" t="s">
        <v>14882</v>
      </c>
      <c r="X367" s="369" t="s">
        <v>913</v>
      </c>
      <c r="Y367" s="270">
        <v>30550.305097874538</v>
      </c>
      <c r="Z367" s="377">
        <f t="shared" si="134"/>
        <v>265907.84000000003</v>
      </c>
      <c r="AA367" s="376">
        <f t="shared" si="135"/>
        <v>72172.17</v>
      </c>
      <c r="AB367" s="376">
        <f t="shared" si="136"/>
        <v>134034.03</v>
      </c>
      <c r="AC367" s="375">
        <f t="shared" si="137"/>
        <v>8.6999999999999993</v>
      </c>
      <c r="AD367" s="374">
        <f t="shared" si="138"/>
        <v>2.36</v>
      </c>
      <c r="AE367" s="373">
        <f t="shared" si="139"/>
        <v>4.3899999999999997</v>
      </c>
      <c r="AF367" s="373">
        <f t="shared" si="140"/>
        <v>15.45</v>
      </c>
      <c r="AG367" s="375">
        <f t="shared" si="141"/>
        <v>8.09</v>
      </c>
      <c r="AH367" s="374">
        <f t="shared" si="142"/>
        <v>2.2000000000000002</v>
      </c>
      <c r="AI367" s="373">
        <f t="shared" si="143"/>
        <v>4.08</v>
      </c>
      <c r="AJ367" s="373">
        <f t="shared" si="144"/>
        <v>14.37</v>
      </c>
      <c r="AK367" s="422">
        <f t="shared" si="146"/>
        <v>0.55000000000000004</v>
      </c>
      <c r="AL367" s="422">
        <f t="shared" si="147"/>
        <v>1.02</v>
      </c>
    </row>
    <row r="368" spans="1:38" x14ac:dyDescent="0.25">
      <c r="A368" s="313">
        <v>1028616</v>
      </c>
      <c r="B368" s="313">
        <v>5300</v>
      </c>
      <c r="C368" s="297">
        <f>INDEX('Final Comp Values'!C:C,MATCH(B368,'Final Comp Values'!B:B,0))</f>
        <v>675913</v>
      </c>
      <c r="D368" s="314" t="s">
        <v>915</v>
      </c>
      <c r="E368" s="346">
        <f>INDEX('Final Comp Values'!U:U,MATCH($C368,'Final Comp Values'!$C:$C,0))</f>
        <v>2.8672004930439155E-3</v>
      </c>
      <c r="F368" s="346">
        <f>INDEX('Final Comp Values'!V:V,MATCH($C368,'Final Comp Values'!$C:$C,0))</f>
        <v>2.1866581650883603E-3</v>
      </c>
      <c r="G368" s="370">
        <f t="shared" si="127"/>
        <v>589667.07714317506</v>
      </c>
      <c r="H368" s="370">
        <f t="shared" si="128"/>
        <v>294833.53860000003</v>
      </c>
      <c r="I368" s="372">
        <v>282402.53000000003</v>
      </c>
      <c r="J368" s="372">
        <v>282402.53000000003</v>
      </c>
      <c r="K368" s="371">
        <f t="shared" si="145"/>
        <v>270572.05870294239</v>
      </c>
      <c r="L368" s="371">
        <f t="shared" si="150"/>
        <v>18359.53</v>
      </c>
      <c r="M368" s="371">
        <f t="shared" si="150"/>
        <v>18359.53</v>
      </c>
      <c r="N368" s="371">
        <f t="shared" si="150"/>
        <v>18359.53</v>
      </c>
      <c r="O368" s="371">
        <f t="shared" si="150"/>
        <v>18359.53</v>
      </c>
      <c r="P368" s="371">
        <f t="shared" si="130"/>
        <v>73438.12</v>
      </c>
      <c r="Q368" s="371">
        <f t="shared" si="151"/>
        <v>34096.269999999997</v>
      </c>
      <c r="R368" s="371">
        <f t="shared" si="151"/>
        <v>34096.269999999997</v>
      </c>
      <c r="S368" s="371">
        <f t="shared" si="151"/>
        <v>34096.269999999997</v>
      </c>
      <c r="T368" s="371">
        <f t="shared" si="151"/>
        <v>34096.269999999997</v>
      </c>
      <c r="U368" s="371">
        <f t="shared" si="132"/>
        <v>136385.09</v>
      </c>
      <c r="V368" s="370">
        <f t="shared" si="133"/>
        <v>480395.26870294241</v>
      </c>
      <c r="W368" s="369" t="s">
        <v>14870</v>
      </c>
      <c r="X368" s="369" t="s">
        <v>940</v>
      </c>
      <c r="Y368" s="270">
        <v>19767.512521458313</v>
      </c>
      <c r="Z368" s="377">
        <f t="shared" si="134"/>
        <v>290937.7</v>
      </c>
      <c r="AA368" s="376">
        <f t="shared" si="135"/>
        <v>78965.72</v>
      </c>
      <c r="AB368" s="376">
        <f t="shared" si="136"/>
        <v>146650.63</v>
      </c>
      <c r="AC368" s="375">
        <f t="shared" si="137"/>
        <v>14.72</v>
      </c>
      <c r="AD368" s="374">
        <f t="shared" si="138"/>
        <v>3.99</v>
      </c>
      <c r="AE368" s="373">
        <f t="shared" si="139"/>
        <v>7.42</v>
      </c>
      <c r="AF368" s="373">
        <f t="shared" si="140"/>
        <v>26.130000000000003</v>
      </c>
      <c r="AG368" s="375">
        <f t="shared" si="141"/>
        <v>13.69</v>
      </c>
      <c r="AH368" s="374">
        <f t="shared" si="142"/>
        <v>3.72</v>
      </c>
      <c r="AI368" s="373">
        <f t="shared" si="143"/>
        <v>6.9</v>
      </c>
      <c r="AJ368" s="373">
        <f t="shared" si="144"/>
        <v>24.310000000000002</v>
      </c>
      <c r="AK368" s="422">
        <f t="shared" si="146"/>
        <v>0.93</v>
      </c>
      <c r="AL368" s="422">
        <f t="shared" si="147"/>
        <v>1.73</v>
      </c>
    </row>
    <row r="369" spans="1:38" x14ac:dyDescent="0.25">
      <c r="A369" s="311">
        <v>1026024</v>
      </c>
      <c r="B369" s="311">
        <v>5356</v>
      </c>
      <c r="C369" s="297">
        <f>INDEX('Final Comp Values'!C:C,MATCH(B369,'Final Comp Values'!B:B,0))</f>
        <v>675914</v>
      </c>
      <c r="D369" s="312" t="s">
        <v>915</v>
      </c>
      <c r="E369" s="346">
        <f>INDEX('Final Comp Values'!U:U,MATCH($C369,'Final Comp Values'!$C:$C,0))</f>
        <v>2.8728795846164274E-3</v>
      </c>
      <c r="F369" s="346">
        <f>INDEX('Final Comp Values'!V:V,MATCH($C369,'Final Comp Values'!$C:$C,0))</f>
        <v>2.1909892999313705E-3</v>
      </c>
      <c r="G369" s="370">
        <f t="shared" si="127"/>
        <v>590835.03639001388</v>
      </c>
      <c r="H369" s="370">
        <f t="shared" si="128"/>
        <v>295417.51819999999</v>
      </c>
      <c r="I369" s="372">
        <v>282961.89</v>
      </c>
      <c r="J369" s="372">
        <v>282961.89</v>
      </c>
      <c r="K369" s="371">
        <f t="shared" si="145"/>
        <v>271107.98338001507</v>
      </c>
      <c r="L369" s="371">
        <f t="shared" si="150"/>
        <v>18395.900000000001</v>
      </c>
      <c r="M369" s="371">
        <f t="shared" si="150"/>
        <v>18395.900000000001</v>
      </c>
      <c r="N369" s="371">
        <f t="shared" si="150"/>
        <v>18395.900000000001</v>
      </c>
      <c r="O369" s="371">
        <f t="shared" si="150"/>
        <v>18395.900000000001</v>
      </c>
      <c r="P369" s="371">
        <f t="shared" si="130"/>
        <v>73583.58</v>
      </c>
      <c r="Q369" s="371">
        <f t="shared" si="151"/>
        <v>34163.81</v>
      </c>
      <c r="R369" s="371">
        <f t="shared" si="151"/>
        <v>34163.81</v>
      </c>
      <c r="S369" s="371">
        <f t="shared" si="151"/>
        <v>34163.81</v>
      </c>
      <c r="T369" s="371">
        <f t="shared" si="151"/>
        <v>34163.81</v>
      </c>
      <c r="U369" s="371">
        <f t="shared" si="132"/>
        <v>136655.23000000001</v>
      </c>
      <c r="V369" s="370">
        <f t="shared" si="133"/>
        <v>481346.79338001506</v>
      </c>
      <c r="W369" s="369" t="s">
        <v>14870</v>
      </c>
      <c r="X369" s="369" t="s">
        <v>940</v>
      </c>
      <c r="Y369" s="270">
        <v>19767.512521458313</v>
      </c>
      <c r="Z369" s="377">
        <f t="shared" si="134"/>
        <v>291513.96000000002</v>
      </c>
      <c r="AA369" s="376">
        <f t="shared" si="135"/>
        <v>79122.13</v>
      </c>
      <c r="AB369" s="376">
        <f t="shared" si="136"/>
        <v>146941.10999999999</v>
      </c>
      <c r="AC369" s="375">
        <f t="shared" si="137"/>
        <v>14.75</v>
      </c>
      <c r="AD369" s="374">
        <f t="shared" si="138"/>
        <v>4</v>
      </c>
      <c r="AE369" s="373">
        <f t="shared" si="139"/>
        <v>7.43</v>
      </c>
      <c r="AF369" s="373">
        <f t="shared" si="140"/>
        <v>26.18</v>
      </c>
      <c r="AG369" s="375">
        <f t="shared" si="141"/>
        <v>13.71</v>
      </c>
      <c r="AH369" s="374">
        <f t="shared" si="142"/>
        <v>3.72</v>
      </c>
      <c r="AI369" s="373">
        <f t="shared" si="143"/>
        <v>6.91</v>
      </c>
      <c r="AJ369" s="373">
        <f t="shared" si="144"/>
        <v>24.34</v>
      </c>
      <c r="AK369" s="422">
        <f t="shared" si="146"/>
        <v>0.93</v>
      </c>
      <c r="AL369" s="422">
        <f t="shared" si="147"/>
        <v>1.73</v>
      </c>
    </row>
    <row r="370" spans="1:38" x14ac:dyDescent="0.25">
      <c r="A370" s="299">
        <v>1028617</v>
      </c>
      <c r="B370" s="297">
        <v>5364</v>
      </c>
      <c r="C370" s="297">
        <f>INDEX('Final Comp Values'!C:C,MATCH(B370,'Final Comp Values'!B:B,0))</f>
        <v>675915</v>
      </c>
      <c r="D370" s="299" t="s">
        <v>915</v>
      </c>
      <c r="E370" s="346">
        <f>INDEX('Final Comp Values'!U:U,MATCH($C370,'Final Comp Values'!$C:$C,0))</f>
        <v>2.2076851195578407E-3</v>
      </c>
      <c r="F370" s="346">
        <f>INDEX('Final Comp Values'!V:V,MATCH($C370,'Final Comp Values'!$C:$C,0))</f>
        <v>1.6836815926675017E-3</v>
      </c>
      <c r="G370" s="370">
        <f t="shared" si="127"/>
        <v>454031.4619994082</v>
      </c>
      <c r="H370" s="370">
        <f t="shared" si="128"/>
        <v>227015.731</v>
      </c>
      <c r="I370" s="372">
        <v>217444.11</v>
      </c>
      <c r="J370" s="372">
        <v>217444.11</v>
      </c>
      <c r="K370" s="371">
        <f t="shared" si="145"/>
        <v>208334.89294376574</v>
      </c>
      <c r="L370" s="371">
        <f t="shared" si="150"/>
        <v>14136.46</v>
      </c>
      <c r="M370" s="371">
        <f t="shared" si="150"/>
        <v>14136.46</v>
      </c>
      <c r="N370" s="371">
        <f t="shared" si="150"/>
        <v>14136.46</v>
      </c>
      <c r="O370" s="371">
        <f t="shared" si="150"/>
        <v>14136.46</v>
      </c>
      <c r="P370" s="371">
        <f t="shared" si="130"/>
        <v>56545.84</v>
      </c>
      <c r="Q370" s="371">
        <f t="shared" si="151"/>
        <v>26253.43</v>
      </c>
      <c r="R370" s="371">
        <f t="shared" si="151"/>
        <v>26253.43</v>
      </c>
      <c r="S370" s="371">
        <f t="shared" si="151"/>
        <v>26253.43</v>
      </c>
      <c r="T370" s="371">
        <f t="shared" si="151"/>
        <v>26253.43</v>
      </c>
      <c r="U370" s="371">
        <f t="shared" si="132"/>
        <v>105013.7</v>
      </c>
      <c r="V370" s="370">
        <f t="shared" si="133"/>
        <v>369894.43294376571</v>
      </c>
      <c r="W370" s="369" t="s">
        <v>14890</v>
      </c>
      <c r="X370" s="369" t="s">
        <v>940</v>
      </c>
      <c r="Y370" s="270">
        <v>19767.512521458313</v>
      </c>
      <c r="Z370" s="377">
        <f t="shared" si="134"/>
        <v>224016.01</v>
      </c>
      <c r="AA370" s="376">
        <f t="shared" si="135"/>
        <v>60801.98</v>
      </c>
      <c r="AB370" s="376">
        <f t="shared" si="136"/>
        <v>112917.96</v>
      </c>
      <c r="AC370" s="375">
        <f t="shared" si="137"/>
        <v>11.33</v>
      </c>
      <c r="AD370" s="374">
        <f t="shared" si="138"/>
        <v>3.08</v>
      </c>
      <c r="AE370" s="373">
        <f t="shared" si="139"/>
        <v>5.71</v>
      </c>
      <c r="AF370" s="373">
        <f t="shared" si="140"/>
        <v>20.12</v>
      </c>
      <c r="AG370" s="375">
        <f t="shared" si="141"/>
        <v>10.54</v>
      </c>
      <c r="AH370" s="374">
        <f t="shared" si="142"/>
        <v>2.86</v>
      </c>
      <c r="AI370" s="373">
        <f t="shared" si="143"/>
        <v>5.31</v>
      </c>
      <c r="AJ370" s="373">
        <f t="shared" si="144"/>
        <v>18.709999999999997</v>
      </c>
      <c r="AK370" s="422">
        <f t="shared" si="146"/>
        <v>0.72</v>
      </c>
      <c r="AL370" s="422">
        <f t="shared" si="147"/>
        <v>1.33</v>
      </c>
    </row>
    <row r="371" spans="1:38" x14ac:dyDescent="0.25">
      <c r="A371" s="297">
        <v>1026317</v>
      </c>
      <c r="B371" s="297">
        <v>4598</v>
      </c>
      <c r="C371" s="297">
        <f>INDEX('Final Comp Values'!C:C,MATCH(B371,'Final Comp Values'!B:B,0))</f>
        <v>675920</v>
      </c>
      <c r="D371" s="299" t="s">
        <v>915</v>
      </c>
      <c r="E371" s="346">
        <f>INDEX('Final Comp Values'!U:U,MATCH($C371,'Final Comp Values'!$C:$C,0))</f>
        <v>1.2923637082838317E-3</v>
      </c>
      <c r="F371" s="346">
        <f>INDEX('Final Comp Values'!V:V,MATCH($C371,'Final Comp Values'!$C:$C,0))</f>
        <v>9.8561564210062681E-4</v>
      </c>
      <c r="G371" s="370">
        <f t="shared" si="127"/>
        <v>265786.89991107286</v>
      </c>
      <c r="H371" s="370">
        <f t="shared" si="128"/>
        <v>132893.45000000001</v>
      </c>
      <c r="I371" s="372">
        <v>127290.29</v>
      </c>
      <c r="J371" s="372">
        <v>127290.29</v>
      </c>
      <c r="K371" s="371">
        <f t="shared" si="145"/>
        <v>121957.81564340342</v>
      </c>
      <c r="L371" s="371">
        <f t="shared" si="150"/>
        <v>8275.39</v>
      </c>
      <c r="M371" s="371">
        <f t="shared" si="150"/>
        <v>8275.39</v>
      </c>
      <c r="N371" s="371">
        <f t="shared" si="150"/>
        <v>8275.39</v>
      </c>
      <c r="O371" s="371">
        <f t="shared" si="150"/>
        <v>8275.39</v>
      </c>
      <c r="P371" s="371">
        <f t="shared" si="130"/>
        <v>33101.54</v>
      </c>
      <c r="Q371" s="371">
        <f t="shared" si="151"/>
        <v>15368.58</v>
      </c>
      <c r="R371" s="371">
        <f t="shared" si="151"/>
        <v>15368.58</v>
      </c>
      <c r="S371" s="371">
        <f t="shared" si="151"/>
        <v>15368.58</v>
      </c>
      <c r="T371" s="371">
        <f t="shared" si="151"/>
        <v>15368.58</v>
      </c>
      <c r="U371" s="371">
        <f t="shared" si="132"/>
        <v>61474.3</v>
      </c>
      <c r="V371" s="370">
        <f t="shared" si="133"/>
        <v>216533.65564340341</v>
      </c>
      <c r="W371" s="369" t="s">
        <v>15021</v>
      </c>
      <c r="X371" s="369" t="s">
        <v>913</v>
      </c>
      <c r="Y371" s="270">
        <v>30550.305097874538</v>
      </c>
      <c r="Z371" s="377">
        <f t="shared" si="134"/>
        <v>131137.44</v>
      </c>
      <c r="AA371" s="376">
        <f t="shared" si="135"/>
        <v>35593.050000000003</v>
      </c>
      <c r="AB371" s="376">
        <f t="shared" si="136"/>
        <v>66101.399999999994</v>
      </c>
      <c r="AC371" s="375">
        <f t="shared" si="137"/>
        <v>4.29</v>
      </c>
      <c r="AD371" s="374">
        <f t="shared" si="138"/>
        <v>1.17</v>
      </c>
      <c r="AE371" s="373">
        <f t="shared" si="139"/>
        <v>2.16</v>
      </c>
      <c r="AF371" s="373">
        <f t="shared" si="140"/>
        <v>7.62</v>
      </c>
      <c r="AG371" s="375">
        <f t="shared" si="141"/>
        <v>3.99</v>
      </c>
      <c r="AH371" s="374">
        <f t="shared" si="142"/>
        <v>1.08</v>
      </c>
      <c r="AI371" s="373">
        <f t="shared" si="143"/>
        <v>2.0099999999999998</v>
      </c>
      <c r="AJ371" s="373">
        <f t="shared" si="144"/>
        <v>7.08</v>
      </c>
      <c r="AK371" s="422">
        <f t="shared" si="146"/>
        <v>0.27</v>
      </c>
      <c r="AL371" s="422">
        <f t="shared" si="147"/>
        <v>0.5</v>
      </c>
    </row>
    <row r="372" spans="1:38" x14ac:dyDescent="0.25">
      <c r="A372" s="297">
        <v>1028621</v>
      </c>
      <c r="B372" s="297">
        <v>100947</v>
      </c>
      <c r="C372" s="297">
        <f>INDEX('Final Comp Values'!C:C,MATCH(B372,'Final Comp Values'!B:B,0))</f>
        <v>675925</v>
      </c>
      <c r="D372" s="299" t="s">
        <v>915</v>
      </c>
      <c r="E372" s="346">
        <f>INDEX('Final Comp Values'!U:U,MATCH($C372,'Final Comp Values'!$C:$C,0))</f>
        <v>1.5812566274072712E-3</v>
      </c>
      <c r="F372" s="346">
        <f>INDEX('Final Comp Values'!V:V,MATCH($C372,'Final Comp Values'!$C:$C,0))</f>
        <v>1.2059385884624406E-3</v>
      </c>
      <c r="G372" s="370">
        <f t="shared" si="127"/>
        <v>325200.47898939828</v>
      </c>
      <c r="H372" s="370">
        <f t="shared" si="128"/>
        <v>162600.2395</v>
      </c>
      <c r="I372" s="372">
        <v>155744.56</v>
      </c>
      <c r="J372" s="372">
        <v>155744.56</v>
      </c>
      <c r="K372" s="371">
        <f t="shared" si="145"/>
        <v>149220.07095536022</v>
      </c>
      <c r="L372" s="371">
        <f t="shared" si="150"/>
        <v>10125.25</v>
      </c>
      <c r="M372" s="371">
        <f t="shared" si="150"/>
        <v>10125.25</v>
      </c>
      <c r="N372" s="371">
        <f t="shared" si="150"/>
        <v>10125.25</v>
      </c>
      <c r="O372" s="371">
        <f t="shared" si="150"/>
        <v>10125.25</v>
      </c>
      <c r="P372" s="371">
        <f t="shared" si="130"/>
        <v>40501.01</v>
      </c>
      <c r="Q372" s="371">
        <f t="shared" si="151"/>
        <v>18804.04</v>
      </c>
      <c r="R372" s="371">
        <f t="shared" si="151"/>
        <v>18804.04</v>
      </c>
      <c r="S372" s="371">
        <f t="shared" si="151"/>
        <v>18804.04</v>
      </c>
      <c r="T372" s="371">
        <f t="shared" si="151"/>
        <v>18804.04</v>
      </c>
      <c r="U372" s="371">
        <f t="shared" si="132"/>
        <v>75216.160000000003</v>
      </c>
      <c r="V372" s="370">
        <f t="shared" si="133"/>
        <v>264937.24095536023</v>
      </c>
      <c r="W372" s="369" t="s">
        <v>14889</v>
      </c>
      <c r="X372" s="369" t="s">
        <v>923</v>
      </c>
      <c r="Y372" s="270">
        <v>10494.176731500442</v>
      </c>
      <c r="Z372" s="377">
        <f t="shared" si="134"/>
        <v>160451.69</v>
      </c>
      <c r="AA372" s="376">
        <f t="shared" si="135"/>
        <v>43549.47</v>
      </c>
      <c r="AB372" s="376">
        <f t="shared" si="136"/>
        <v>80877.59</v>
      </c>
      <c r="AC372" s="375">
        <f t="shared" si="137"/>
        <v>15.29</v>
      </c>
      <c r="AD372" s="374">
        <f t="shared" si="138"/>
        <v>4.1500000000000004</v>
      </c>
      <c r="AE372" s="373">
        <f t="shared" si="139"/>
        <v>7.71</v>
      </c>
      <c r="AF372" s="373">
        <f t="shared" si="140"/>
        <v>27.15</v>
      </c>
      <c r="AG372" s="375">
        <f t="shared" si="141"/>
        <v>14.22</v>
      </c>
      <c r="AH372" s="374">
        <f t="shared" si="142"/>
        <v>3.86</v>
      </c>
      <c r="AI372" s="373">
        <f t="shared" si="143"/>
        <v>7.17</v>
      </c>
      <c r="AJ372" s="373">
        <f t="shared" si="144"/>
        <v>25.25</v>
      </c>
      <c r="AK372" s="422">
        <f t="shared" si="146"/>
        <v>0.97</v>
      </c>
      <c r="AL372" s="422">
        <f t="shared" si="147"/>
        <v>1.79</v>
      </c>
    </row>
    <row r="373" spans="1:38" x14ac:dyDescent="0.25">
      <c r="A373" s="297">
        <v>1025911</v>
      </c>
      <c r="B373" s="297">
        <v>4272</v>
      </c>
      <c r="C373" s="297">
        <f>INDEX('Final Comp Values'!C:C,MATCH(B373,'Final Comp Values'!B:B,0))</f>
        <v>675927</v>
      </c>
      <c r="D373" s="299" t="s">
        <v>915</v>
      </c>
      <c r="E373" s="346">
        <f>INDEX('Final Comp Values'!U:U,MATCH($C373,'Final Comp Values'!$C:$C,0))</f>
        <v>2.0011390282358259E-3</v>
      </c>
      <c r="F373" s="346">
        <f>INDEX('Final Comp Values'!V:V,MATCH($C373,'Final Comp Values'!$C:$C,0))</f>
        <v>1.526160101529333E-3</v>
      </c>
      <c r="G373" s="370">
        <f t="shared" si="127"/>
        <v>411553.29200024647</v>
      </c>
      <c r="H373" s="370">
        <f t="shared" si="128"/>
        <v>205776.64600000001</v>
      </c>
      <c r="I373" s="372">
        <v>197100.52</v>
      </c>
      <c r="J373" s="372">
        <v>197100.52</v>
      </c>
      <c r="K373" s="371">
        <f t="shared" si="145"/>
        <v>188843.54544936243</v>
      </c>
      <c r="L373" s="371">
        <f t="shared" si="150"/>
        <v>12813.89</v>
      </c>
      <c r="M373" s="371">
        <f t="shared" si="150"/>
        <v>12813.89</v>
      </c>
      <c r="N373" s="371">
        <f t="shared" si="150"/>
        <v>12813.89</v>
      </c>
      <c r="O373" s="371">
        <f t="shared" si="150"/>
        <v>12813.89</v>
      </c>
      <c r="P373" s="371">
        <f t="shared" si="130"/>
        <v>51255.54</v>
      </c>
      <c r="Q373" s="371">
        <f t="shared" si="151"/>
        <v>23797.21</v>
      </c>
      <c r="R373" s="371">
        <f t="shared" si="151"/>
        <v>23797.21</v>
      </c>
      <c r="S373" s="371">
        <f t="shared" si="151"/>
        <v>23797.21</v>
      </c>
      <c r="T373" s="371">
        <f t="shared" si="151"/>
        <v>23797.21</v>
      </c>
      <c r="U373" s="371">
        <f t="shared" si="132"/>
        <v>95188.85</v>
      </c>
      <c r="V373" s="370">
        <f t="shared" si="133"/>
        <v>335287.93544936244</v>
      </c>
      <c r="W373" s="369" t="s">
        <v>15000</v>
      </c>
      <c r="X373" s="369" t="s">
        <v>913</v>
      </c>
      <c r="Y373" s="270">
        <v>30550.305097874538</v>
      </c>
      <c r="Z373" s="377">
        <f t="shared" si="134"/>
        <v>203057.58</v>
      </c>
      <c r="AA373" s="376">
        <f t="shared" si="135"/>
        <v>55113.48</v>
      </c>
      <c r="AB373" s="376">
        <f t="shared" si="136"/>
        <v>102353.60000000001</v>
      </c>
      <c r="AC373" s="375">
        <f t="shared" si="137"/>
        <v>6.65</v>
      </c>
      <c r="AD373" s="374">
        <f t="shared" si="138"/>
        <v>1.8</v>
      </c>
      <c r="AE373" s="373">
        <f t="shared" si="139"/>
        <v>3.35</v>
      </c>
      <c r="AF373" s="373">
        <f t="shared" si="140"/>
        <v>11.8</v>
      </c>
      <c r="AG373" s="375">
        <f t="shared" si="141"/>
        <v>6.18</v>
      </c>
      <c r="AH373" s="374">
        <f t="shared" si="142"/>
        <v>1.68</v>
      </c>
      <c r="AI373" s="373">
        <f t="shared" si="143"/>
        <v>3.12</v>
      </c>
      <c r="AJ373" s="373">
        <f t="shared" si="144"/>
        <v>10.98</v>
      </c>
      <c r="AK373" s="422">
        <f t="shared" si="146"/>
        <v>0.42</v>
      </c>
      <c r="AL373" s="422">
        <f t="shared" si="147"/>
        <v>0.78</v>
      </c>
    </row>
    <row r="374" spans="1:38" x14ac:dyDescent="0.25">
      <c r="A374" s="313">
        <v>1003461</v>
      </c>
      <c r="B374" s="313">
        <v>5123</v>
      </c>
      <c r="C374" s="297">
        <f>INDEX('Final Comp Values'!C:C,MATCH(B374,'Final Comp Values'!B:B,0))</f>
        <v>675928</v>
      </c>
      <c r="D374" s="314" t="s">
        <v>1021</v>
      </c>
      <c r="E374" s="346" t="str">
        <f>INDEX('Final Comp Values'!U:U,MATCH($C374,'Final Comp Values'!$C:$C,0))</f>
        <v/>
      </c>
      <c r="F374" s="346">
        <f>INDEX('Final Comp Values'!V:V,MATCH($C374,'Final Comp Values'!$C:$C,0))</f>
        <v>2.2419272118893796E-3</v>
      </c>
      <c r="G374" s="370">
        <f t="shared" si="127"/>
        <v>0</v>
      </c>
      <c r="H374" s="370">
        <f t="shared" si="128"/>
        <v>0</v>
      </c>
      <c r="I374" s="372">
        <v>0</v>
      </c>
      <c r="J374" s="370">
        <f>+I374*2</f>
        <v>0</v>
      </c>
      <c r="K374" s="371">
        <f t="shared" si="145"/>
        <v>0</v>
      </c>
      <c r="L374" s="371">
        <f t="shared" si="150"/>
        <v>18823.580000000002</v>
      </c>
      <c r="M374" s="371">
        <f t="shared" si="150"/>
        <v>18823.580000000002</v>
      </c>
      <c r="N374" s="371">
        <f t="shared" si="150"/>
        <v>18823.580000000002</v>
      </c>
      <c r="O374" s="371">
        <f t="shared" si="150"/>
        <v>18823.580000000002</v>
      </c>
      <c r="P374" s="371">
        <f t="shared" si="130"/>
        <v>75294.31</v>
      </c>
      <c r="Q374" s="371">
        <f t="shared" si="151"/>
        <v>34958.080000000002</v>
      </c>
      <c r="R374" s="371">
        <f t="shared" si="151"/>
        <v>34958.080000000002</v>
      </c>
      <c r="S374" s="371">
        <f t="shared" si="151"/>
        <v>34958.080000000002</v>
      </c>
      <c r="T374" s="371">
        <f t="shared" si="151"/>
        <v>34958.080000000002</v>
      </c>
      <c r="U374" s="371">
        <f t="shared" si="132"/>
        <v>139832.29999999999</v>
      </c>
      <c r="V374" s="370">
        <f t="shared" si="133"/>
        <v>215126.61</v>
      </c>
      <c r="W374" s="369" t="s">
        <v>14886</v>
      </c>
      <c r="X374" s="369" t="s">
        <v>913</v>
      </c>
      <c r="Y374" s="270">
        <v>30550.305097874538</v>
      </c>
      <c r="Z374" s="377">
        <f t="shared" si="134"/>
        <v>0</v>
      </c>
      <c r="AA374" s="376">
        <f t="shared" si="135"/>
        <v>80961.62</v>
      </c>
      <c r="AB374" s="376">
        <f t="shared" si="136"/>
        <v>150357.31</v>
      </c>
      <c r="AC374" s="375">
        <f t="shared" si="137"/>
        <v>0</v>
      </c>
      <c r="AD374" s="374">
        <f t="shared" si="138"/>
        <v>2.65</v>
      </c>
      <c r="AE374" s="373">
        <f t="shared" si="139"/>
        <v>4.92</v>
      </c>
      <c r="AF374" s="373">
        <f t="shared" si="140"/>
        <v>7.57</v>
      </c>
      <c r="AG374" s="375">
        <f t="shared" si="141"/>
        <v>0</v>
      </c>
      <c r="AH374" s="374">
        <f t="shared" si="142"/>
        <v>2.46</v>
      </c>
      <c r="AI374" s="373">
        <f t="shared" si="143"/>
        <v>4.58</v>
      </c>
      <c r="AJ374" s="373">
        <f t="shared" si="144"/>
        <v>7.04</v>
      </c>
      <c r="AK374" s="422">
        <f t="shared" si="146"/>
        <v>0.62</v>
      </c>
      <c r="AL374" s="422">
        <f t="shared" si="147"/>
        <v>1.1499999999999999</v>
      </c>
    </row>
    <row r="375" spans="1:38" x14ac:dyDescent="0.25">
      <c r="A375" s="311">
        <v>1025918</v>
      </c>
      <c r="B375" s="311">
        <v>5273</v>
      </c>
      <c r="C375" s="297">
        <f>INDEX('Final Comp Values'!C:C,MATCH(B375,'Final Comp Values'!B:B,0))</f>
        <v>675931</v>
      </c>
      <c r="D375" s="312" t="s">
        <v>915</v>
      </c>
      <c r="E375" s="346">
        <f>INDEX('Final Comp Values'!U:U,MATCH($C375,'Final Comp Values'!$C:$C,0))</f>
        <v>3.2058471926830583E-3</v>
      </c>
      <c r="F375" s="346">
        <f>INDEX('Final Comp Values'!V:V,MATCH($C375,'Final Comp Values'!$C:$C,0))</f>
        <v>2.4449256188791534E-3</v>
      </c>
      <c r="G375" s="370">
        <f t="shared" si="127"/>
        <v>659312.99484054535</v>
      </c>
      <c r="H375" s="370">
        <f t="shared" si="128"/>
        <v>329656.49739999999</v>
      </c>
      <c r="I375" s="372">
        <v>315757.25</v>
      </c>
      <c r="J375" s="372">
        <v>315757.25</v>
      </c>
      <c r="K375" s="371">
        <f t="shared" si="145"/>
        <v>302529.48020751396</v>
      </c>
      <c r="L375" s="371">
        <f t="shared" si="150"/>
        <v>20527.990000000002</v>
      </c>
      <c r="M375" s="371">
        <f t="shared" si="150"/>
        <v>20527.990000000002</v>
      </c>
      <c r="N375" s="371">
        <f t="shared" si="150"/>
        <v>20527.990000000002</v>
      </c>
      <c r="O375" s="371">
        <f t="shared" si="150"/>
        <v>20527.990000000002</v>
      </c>
      <c r="P375" s="371">
        <f t="shared" si="130"/>
        <v>82111.94</v>
      </c>
      <c r="Q375" s="371">
        <f t="shared" si="151"/>
        <v>38123.4</v>
      </c>
      <c r="R375" s="371">
        <f t="shared" si="151"/>
        <v>38123.4</v>
      </c>
      <c r="S375" s="371">
        <f t="shared" si="151"/>
        <v>38123.4</v>
      </c>
      <c r="T375" s="371">
        <f t="shared" si="151"/>
        <v>38123.4</v>
      </c>
      <c r="U375" s="371">
        <f t="shared" si="132"/>
        <v>152493.60999999999</v>
      </c>
      <c r="V375" s="370">
        <f t="shared" si="133"/>
        <v>537135.03020751395</v>
      </c>
      <c r="W375" s="369" t="s">
        <v>15045</v>
      </c>
      <c r="X375" s="369" t="s">
        <v>913</v>
      </c>
      <c r="Y375" s="270">
        <v>30550.305097874538</v>
      </c>
      <c r="Z375" s="377">
        <f t="shared" si="134"/>
        <v>325300.52</v>
      </c>
      <c r="AA375" s="376">
        <f t="shared" si="135"/>
        <v>88292.41</v>
      </c>
      <c r="AB375" s="376">
        <f t="shared" si="136"/>
        <v>163971.62</v>
      </c>
      <c r="AC375" s="375">
        <f t="shared" si="137"/>
        <v>10.65</v>
      </c>
      <c r="AD375" s="374">
        <f t="shared" si="138"/>
        <v>2.89</v>
      </c>
      <c r="AE375" s="373">
        <f t="shared" si="139"/>
        <v>5.37</v>
      </c>
      <c r="AF375" s="373">
        <f t="shared" si="140"/>
        <v>18.91</v>
      </c>
      <c r="AG375" s="375">
        <f t="shared" si="141"/>
        <v>9.9</v>
      </c>
      <c r="AH375" s="374">
        <f t="shared" si="142"/>
        <v>2.69</v>
      </c>
      <c r="AI375" s="373">
        <f t="shared" si="143"/>
        <v>4.99</v>
      </c>
      <c r="AJ375" s="373">
        <f t="shared" si="144"/>
        <v>17.579999999999998</v>
      </c>
      <c r="AK375" s="422">
        <f t="shared" si="146"/>
        <v>0.67</v>
      </c>
      <c r="AL375" s="422">
        <f t="shared" si="147"/>
        <v>1.25</v>
      </c>
    </row>
    <row r="376" spans="1:38" x14ac:dyDescent="0.25">
      <c r="A376" s="297">
        <v>1026044</v>
      </c>
      <c r="B376" s="297">
        <v>4815</v>
      </c>
      <c r="C376" s="297">
        <f>INDEX('Final Comp Values'!C:C,MATCH(B376,'Final Comp Values'!B:B,0))</f>
        <v>675932</v>
      </c>
      <c r="D376" s="299" t="s">
        <v>915</v>
      </c>
      <c r="E376" s="346">
        <f>INDEX('Final Comp Values'!U:U,MATCH($C376,'Final Comp Values'!$C:$C,0))</f>
        <v>2.6306539831975435E-3</v>
      </c>
      <c r="F376" s="346">
        <f>INDEX('Final Comp Values'!V:V,MATCH($C376,'Final Comp Values'!$C:$C,0))</f>
        <v>2.0062569833664647E-3</v>
      </c>
      <c r="G376" s="370">
        <f t="shared" si="127"/>
        <v>541019.03547049488</v>
      </c>
      <c r="H376" s="370">
        <f t="shared" si="128"/>
        <v>270509.51770000003</v>
      </c>
      <c r="I376" s="372">
        <v>259104.08</v>
      </c>
      <c r="J376" s="372">
        <v>259104.08</v>
      </c>
      <c r="K376" s="371">
        <f t="shared" si="145"/>
        <v>248249.6308492205</v>
      </c>
      <c r="L376" s="371">
        <f t="shared" si="150"/>
        <v>16844.86</v>
      </c>
      <c r="M376" s="371">
        <f t="shared" si="150"/>
        <v>16844.86</v>
      </c>
      <c r="N376" s="371">
        <f t="shared" si="150"/>
        <v>16844.86</v>
      </c>
      <c r="O376" s="371">
        <f t="shared" si="150"/>
        <v>16844.86</v>
      </c>
      <c r="P376" s="371">
        <f t="shared" si="130"/>
        <v>67379.42</v>
      </c>
      <c r="Q376" s="371">
        <f t="shared" si="151"/>
        <v>31283.3</v>
      </c>
      <c r="R376" s="371">
        <f t="shared" si="151"/>
        <v>31283.3</v>
      </c>
      <c r="S376" s="371">
        <f t="shared" si="151"/>
        <v>31283.3</v>
      </c>
      <c r="T376" s="371">
        <f t="shared" si="151"/>
        <v>31283.3</v>
      </c>
      <c r="U376" s="371">
        <f t="shared" si="132"/>
        <v>125133.2</v>
      </c>
      <c r="V376" s="370">
        <f t="shared" si="133"/>
        <v>440762.25084922049</v>
      </c>
      <c r="W376" s="369" t="s">
        <v>14928</v>
      </c>
      <c r="X376" s="369" t="s">
        <v>913</v>
      </c>
      <c r="Y376" s="270">
        <v>30550.305097874538</v>
      </c>
      <c r="Z376" s="377">
        <f t="shared" si="134"/>
        <v>266935.09000000003</v>
      </c>
      <c r="AA376" s="376">
        <f t="shared" si="135"/>
        <v>72450.990000000005</v>
      </c>
      <c r="AB376" s="376">
        <f t="shared" si="136"/>
        <v>134551.82999999999</v>
      </c>
      <c r="AC376" s="375">
        <f t="shared" si="137"/>
        <v>8.74</v>
      </c>
      <c r="AD376" s="374">
        <f t="shared" si="138"/>
        <v>2.37</v>
      </c>
      <c r="AE376" s="373">
        <f t="shared" si="139"/>
        <v>4.4000000000000004</v>
      </c>
      <c r="AF376" s="373">
        <f t="shared" si="140"/>
        <v>15.51</v>
      </c>
      <c r="AG376" s="375">
        <f t="shared" si="141"/>
        <v>8.1300000000000008</v>
      </c>
      <c r="AH376" s="374">
        <f t="shared" si="142"/>
        <v>2.21</v>
      </c>
      <c r="AI376" s="373">
        <f t="shared" si="143"/>
        <v>4.0999999999999996</v>
      </c>
      <c r="AJ376" s="373">
        <f t="shared" si="144"/>
        <v>14.44</v>
      </c>
      <c r="AK376" s="422">
        <f t="shared" si="146"/>
        <v>0.55000000000000004</v>
      </c>
      <c r="AL376" s="422">
        <f t="shared" si="147"/>
        <v>1.03</v>
      </c>
    </row>
    <row r="377" spans="1:38" x14ac:dyDescent="0.25">
      <c r="A377" s="297">
        <v>1028702</v>
      </c>
      <c r="B377" s="297">
        <v>4341</v>
      </c>
      <c r="C377" s="297">
        <f>INDEX('Final Comp Values'!C:C,MATCH(B377,'Final Comp Values'!B:B,0))</f>
        <v>675934</v>
      </c>
      <c r="D377" s="299" t="s">
        <v>915</v>
      </c>
      <c r="E377" s="346">
        <f>INDEX('Final Comp Values'!U:U,MATCH($C377,'Final Comp Values'!$C:$C,0))</f>
        <v>1.4829836515003233E-3</v>
      </c>
      <c r="F377" s="346">
        <f>INDEX('Final Comp Values'!V:V,MATCH($C377,'Final Comp Values'!$C:$C,0))</f>
        <v>1.1309911246573108E-3</v>
      </c>
      <c r="G377" s="370">
        <f t="shared" si="127"/>
        <v>304989.70593540382</v>
      </c>
      <c r="H377" s="370">
        <f t="shared" si="128"/>
        <v>152494.853</v>
      </c>
      <c r="I377" s="372">
        <v>146065.24</v>
      </c>
      <c r="J377" s="372">
        <v>146065.24</v>
      </c>
      <c r="K377" s="371">
        <f t="shared" si="145"/>
        <v>139946.24393471167</v>
      </c>
      <c r="L377" s="371">
        <f t="shared" si="150"/>
        <v>9495.98</v>
      </c>
      <c r="M377" s="371">
        <f t="shared" si="150"/>
        <v>9495.98</v>
      </c>
      <c r="N377" s="371">
        <f t="shared" si="150"/>
        <v>9495.98</v>
      </c>
      <c r="O377" s="371">
        <f t="shared" si="150"/>
        <v>9495.98</v>
      </c>
      <c r="P377" s="371">
        <f t="shared" si="130"/>
        <v>37983.93</v>
      </c>
      <c r="Q377" s="371">
        <f t="shared" si="151"/>
        <v>17635.400000000001</v>
      </c>
      <c r="R377" s="371">
        <f t="shared" si="151"/>
        <v>17635.400000000001</v>
      </c>
      <c r="S377" s="371">
        <f t="shared" si="151"/>
        <v>17635.400000000001</v>
      </c>
      <c r="T377" s="371">
        <f t="shared" si="151"/>
        <v>17635.400000000001</v>
      </c>
      <c r="U377" s="371">
        <f t="shared" si="132"/>
        <v>70541.58</v>
      </c>
      <c r="V377" s="370">
        <f t="shared" si="133"/>
        <v>248471.75393471168</v>
      </c>
      <c r="W377" s="369" t="s">
        <v>14877</v>
      </c>
      <c r="X377" s="369" t="s">
        <v>937</v>
      </c>
      <c r="Y377" s="270">
        <v>35034.628533077281</v>
      </c>
      <c r="Z377" s="377">
        <f t="shared" si="134"/>
        <v>150479.82999999999</v>
      </c>
      <c r="AA377" s="376">
        <f t="shared" si="135"/>
        <v>40842.94</v>
      </c>
      <c r="AB377" s="376">
        <f t="shared" si="136"/>
        <v>75851.16</v>
      </c>
      <c r="AC377" s="375">
        <f t="shared" si="137"/>
        <v>4.3</v>
      </c>
      <c r="AD377" s="374">
        <f t="shared" si="138"/>
        <v>1.17</v>
      </c>
      <c r="AE377" s="373">
        <f t="shared" si="139"/>
        <v>2.17</v>
      </c>
      <c r="AF377" s="373">
        <f t="shared" si="140"/>
        <v>7.64</v>
      </c>
      <c r="AG377" s="375">
        <f t="shared" si="141"/>
        <v>3.99</v>
      </c>
      <c r="AH377" s="374">
        <f t="shared" si="142"/>
        <v>1.08</v>
      </c>
      <c r="AI377" s="373">
        <f t="shared" si="143"/>
        <v>2.0099999999999998</v>
      </c>
      <c r="AJ377" s="373">
        <f t="shared" si="144"/>
        <v>7.08</v>
      </c>
      <c r="AK377" s="422">
        <f t="shared" si="146"/>
        <v>0.27</v>
      </c>
      <c r="AL377" s="422">
        <f t="shared" si="147"/>
        <v>0.5</v>
      </c>
    </row>
    <row r="378" spans="1:38" x14ac:dyDescent="0.25">
      <c r="A378" s="297">
        <v>1028711</v>
      </c>
      <c r="B378" s="297">
        <v>4553</v>
      </c>
      <c r="C378" s="297">
        <f>INDEX('Final Comp Values'!C:C,MATCH(B378,'Final Comp Values'!B:B,0))</f>
        <v>675936</v>
      </c>
      <c r="D378" s="299" t="s">
        <v>915</v>
      </c>
      <c r="E378" s="346">
        <f>INDEX('Final Comp Values'!U:U,MATCH($C378,'Final Comp Values'!$C:$C,0))</f>
        <v>1.9605211776411204E-3</v>
      </c>
      <c r="F378" s="346">
        <f>INDEX('Final Comp Values'!V:V,MATCH($C378,'Final Comp Values'!$C:$C,0))</f>
        <v>1.4951830718912833E-3</v>
      </c>
      <c r="G378" s="370">
        <f t="shared" si="127"/>
        <v>403199.8443435076</v>
      </c>
      <c r="H378" s="370">
        <f t="shared" si="128"/>
        <v>201599.9222</v>
      </c>
      <c r="I378" s="372">
        <v>0</v>
      </c>
      <c r="J378" s="372"/>
      <c r="K378" s="371">
        <f t="shared" si="145"/>
        <v>185010.51895464715</v>
      </c>
      <c r="L378" s="371">
        <f t="shared" si="150"/>
        <v>12553.8</v>
      </c>
      <c r="M378" s="371">
        <f t="shared" si="150"/>
        <v>12553.8</v>
      </c>
      <c r="N378" s="371">
        <f t="shared" si="150"/>
        <v>12553.8</v>
      </c>
      <c r="O378" s="371">
        <f t="shared" si="150"/>
        <v>12553.8</v>
      </c>
      <c r="P378" s="371">
        <f t="shared" si="130"/>
        <v>50215.18</v>
      </c>
      <c r="Q378" s="371">
        <f t="shared" si="151"/>
        <v>23314.19</v>
      </c>
      <c r="R378" s="371">
        <f t="shared" si="151"/>
        <v>23314.19</v>
      </c>
      <c r="S378" s="371">
        <f t="shared" si="151"/>
        <v>23314.19</v>
      </c>
      <c r="T378" s="371">
        <f t="shared" si="151"/>
        <v>23314.19</v>
      </c>
      <c r="U378" s="371">
        <f t="shared" si="132"/>
        <v>93256.77</v>
      </c>
      <c r="V378" s="370">
        <f t="shared" si="133"/>
        <v>328482.46895464713</v>
      </c>
      <c r="W378" s="369" t="s">
        <v>14908</v>
      </c>
      <c r="X378" s="369" t="s">
        <v>939</v>
      </c>
      <c r="Y378" s="270">
        <v>37020.787783372318</v>
      </c>
      <c r="Z378" s="377">
        <f t="shared" si="134"/>
        <v>198936.04</v>
      </c>
      <c r="AA378" s="376">
        <f t="shared" si="135"/>
        <v>53994.82</v>
      </c>
      <c r="AB378" s="376">
        <f t="shared" si="136"/>
        <v>100276.1</v>
      </c>
      <c r="AC378" s="375">
        <f t="shared" si="137"/>
        <v>5.37</v>
      </c>
      <c r="AD378" s="374">
        <f t="shared" si="138"/>
        <v>1.46</v>
      </c>
      <c r="AE378" s="373">
        <f t="shared" si="139"/>
        <v>2.71</v>
      </c>
      <c r="AF378" s="373">
        <f t="shared" si="140"/>
        <v>9.5399999999999991</v>
      </c>
      <c r="AG378" s="375">
        <f t="shared" si="141"/>
        <v>5</v>
      </c>
      <c r="AH378" s="374">
        <f t="shared" si="142"/>
        <v>1.36</v>
      </c>
      <c r="AI378" s="373">
        <f t="shared" si="143"/>
        <v>2.52</v>
      </c>
      <c r="AJ378" s="373">
        <f t="shared" si="144"/>
        <v>8.8800000000000008</v>
      </c>
      <c r="AK378" s="422">
        <f t="shared" si="146"/>
        <v>0.34</v>
      </c>
      <c r="AL378" s="422">
        <f t="shared" si="147"/>
        <v>0.63</v>
      </c>
    </row>
    <row r="379" spans="1:38" x14ac:dyDescent="0.25">
      <c r="A379" s="311">
        <v>1027527</v>
      </c>
      <c r="B379" s="311">
        <v>4468</v>
      </c>
      <c r="C379" s="297">
        <f>INDEX('Final Comp Values'!C:C,MATCH(B379,'Final Comp Values'!B:B,0))</f>
        <v>675942</v>
      </c>
      <c r="D379" s="312" t="s">
        <v>915</v>
      </c>
      <c r="E379" s="346">
        <f>INDEX('Final Comp Values'!U:U,MATCH($C379,'Final Comp Values'!$C:$C,0))</f>
        <v>1.9831140854187227E-3</v>
      </c>
      <c r="F379" s="346">
        <f>INDEX('Final Comp Values'!V:V,MATCH($C379,'Final Comp Values'!$C:$C,0))</f>
        <v>1.5124134561580404E-3</v>
      </c>
      <c r="G379" s="370">
        <f t="shared" si="127"/>
        <v>407846.29091245355</v>
      </c>
      <c r="H379" s="370">
        <f t="shared" si="128"/>
        <v>203923.14550000001</v>
      </c>
      <c r="I379" s="372">
        <v>195325.9</v>
      </c>
      <c r="J379" s="372">
        <v>195325.9</v>
      </c>
      <c r="K379" s="371">
        <f t="shared" si="145"/>
        <v>187142.56712647967</v>
      </c>
      <c r="L379" s="371">
        <f t="shared" si="150"/>
        <v>12698.47</v>
      </c>
      <c r="M379" s="371">
        <f t="shared" si="150"/>
        <v>12698.47</v>
      </c>
      <c r="N379" s="371">
        <f t="shared" si="150"/>
        <v>12698.47</v>
      </c>
      <c r="O379" s="371">
        <f t="shared" si="150"/>
        <v>12698.47</v>
      </c>
      <c r="P379" s="371">
        <f t="shared" si="130"/>
        <v>50793.86</v>
      </c>
      <c r="Q379" s="371">
        <f t="shared" si="151"/>
        <v>23582.86</v>
      </c>
      <c r="R379" s="371">
        <f t="shared" si="151"/>
        <v>23582.86</v>
      </c>
      <c r="S379" s="371">
        <f t="shared" si="151"/>
        <v>23582.86</v>
      </c>
      <c r="T379" s="371">
        <f t="shared" si="151"/>
        <v>23582.86</v>
      </c>
      <c r="U379" s="371">
        <f t="shared" si="132"/>
        <v>94331.45</v>
      </c>
      <c r="V379" s="370">
        <f t="shared" si="133"/>
        <v>332267.8771264797</v>
      </c>
      <c r="W379" s="369" t="s">
        <v>14950</v>
      </c>
      <c r="X379" s="369" t="s">
        <v>940</v>
      </c>
      <c r="Y379" s="270">
        <v>19767.512521458313</v>
      </c>
      <c r="Z379" s="377">
        <f t="shared" si="134"/>
        <v>201228.57</v>
      </c>
      <c r="AA379" s="376">
        <f t="shared" si="135"/>
        <v>54617.05</v>
      </c>
      <c r="AB379" s="376">
        <f t="shared" si="136"/>
        <v>101431.67</v>
      </c>
      <c r="AC379" s="375">
        <f t="shared" si="137"/>
        <v>10.18</v>
      </c>
      <c r="AD379" s="374">
        <f t="shared" si="138"/>
        <v>2.76</v>
      </c>
      <c r="AE379" s="373">
        <f t="shared" si="139"/>
        <v>5.13</v>
      </c>
      <c r="AF379" s="373">
        <f t="shared" si="140"/>
        <v>18.07</v>
      </c>
      <c r="AG379" s="375">
        <f t="shared" si="141"/>
        <v>9.4700000000000006</v>
      </c>
      <c r="AH379" s="374">
        <f t="shared" si="142"/>
        <v>2.57</v>
      </c>
      <c r="AI379" s="373">
        <f t="shared" si="143"/>
        <v>4.7699999999999996</v>
      </c>
      <c r="AJ379" s="373">
        <f t="shared" si="144"/>
        <v>16.810000000000002</v>
      </c>
      <c r="AK379" s="422">
        <f t="shared" si="146"/>
        <v>0.64</v>
      </c>
      <c r="AL379" s="422">
        <f t="shared" si="147"/>
        <v>1.19</v>
      </c>
    </row>
    <row r="380" spans="1:38" x14ac:dyDescent="0.25">
      <c r="A380" s="297">
        <v>1020778</v>
      </c>
      <c r="B380" s="297">
        <v>5242</v>
      </c>
      <c r="C380" s="297">
        <f>INDEX('Final Comp Values'!C:C,MATCH(B380,'Final Comp Values'!B:B,0))</f>
        <v>675943</v>
      </c>
      <c r="D380" s="299" t="s">
        <v>915</v>
      </c>
      <c r="E380" s="346">
        <f>INDEX('Final Comp Values'!U:U,MATCH($C380,'Final Comp Values'!$C:$C,0))</f>
        <v>2.99609118003745E-3</v>
      </c>
      <c r="F380" s="346">
        <f>INDEX('Final Comp Values'!V:V,MATCH($C380,'Final Comp Values'!$C:$C,0))</f>
        <v>2.2849560950036311E-3</v>
      </c>
      <c r="G380" s="370">
        <f t="shared" si="127"/>
        <v>616174.67396273569</v>
      </c>
      <c r="H380" s="370">
        <f t="shared" si="128"/>
        <v>308087.337</v>
      </c>
      <c r="I380" s="372">
        <v>295097.51</v>
      </c>
      <c r="J380" s="372">
        <v>295097.51</v>
      </c>
      <c r="K380" s="371">
        <f t="shared" si="145"/>
        <v>282735.21876520006</v>
      </c>
      <c r="L380" s="371">
        <f t="shared" si="150"/>
        <v>19184.86</v>
      </c>
      <c r="M380" s="371">
        <f t="shared" si="150"/>
        <v>19184.86</v>
      </c>
      <c r="N380" s="371">
        <f t="shared" si="150"/>
        <v>19184.86</v>
      </c>
      <c r="O380" s="371">
        <f t="shared" si="150"/>
        <v>19184.86</v>
      </c>
      <c r="P380" s="371">
        <f t="shared" si="130"/>
        <v>76739.42</v>
      </c>
      <c r="Q380" s="371">
        <f t="shared" si="151"/>
        <v>35629.019999999997</v>
      </c>
      <c r="R380" s="371">
        <f t="shared" si="151"/>
        <v>35629.019999999997</v>
      </c>
      <c r="S380" s="371">
        <f t="shared" si="151"/>
        <v>35629.019999999997</v>
      </c>
      <c r="T380" s="371">
        <f t="shared" si="151"/>
        <v>35629.019999999997</v>
      </c>
      <c r="U380" s="371">
        <f t="shared" si="132"/>
        <v>142516.07</v>
      </c>
      <c r="V380" s="370">
        <f t="shared" si="133"/>
        <v>501990.70876520005</v>
      </c>
      <c r="W380" s="369" t="s">
        <v>14890</v>
      </c>
      <c r="X380" s="369" t="s">
        <v>940</v>
      </c>
      <c r="Y380" s="270">
        <v>19767.512521458313</v>
      </c>
      <c r="Z380" s="377">
        <f t="shared" si="134"/>
        <v>304016.36</v>
      </c>
      <c r="AA380" s="376">
        <f t="shared" si="135"/>
        <v>82515.509999999995</v>
      </c>
      <c r="AB380" s="376">
        <f t="shared" si="136"/>
        <v>153243.09</v>
      </c>
      <c r="AC380" s="375">
        <f t="shared" si="137"/>
        <v>15.38</v>
      </c>
      <c r="AD380" s="374">
        <f t="shared" si="138"/>
        <v>4.17</v>
      </c>
      <c r="AE380" s="373">
        <f t="shared" si="139"/>
        <v>7.75</v>
      </c>
      <c r="AF380" s="373">
        <f t="shared" si="140"/>
        <v>27.3</v>
      </c>
      <c r="AG380" s="375">
        <f t="shared" si="141"/>
        <v>14.3</v>
      </c>
      <c r="AH380" s="374">
        <f t="shared" si="142"/>
        <v>3.88</v>
      </c>
      <c r="AI380" s="373">
        <f t="shared" si="143"/>
        <v>7.21</v>
      </c>
      <c r="AJ380" s="373">
        <f t="shared" si="144"/>
        <v>25.39</v>
      </c>
      <c r="AK380" s="422">
        <f t="shared" si="146"/>
        <v>0.97</v>
      </c>
      <c r="AL380" s="422">
        <f t="shared" si="147"/>
        <v>1.8</v>
      </c>
    </row>
    <row r="381" spans="1:38" x14ac:dyDescent="0.25">
      <c r="A381" s="311">
        <v>1026693</v>
      </c>
      <c r="B381" s="311">
        <v>5299</v>
      </c>
      <c r="C381" s="297">
        <f>INDEX('Final Comp Values'!C:C,MATCH(B381,'Final Comp Values'!B:B,0))</f>
        <v>675947</v>
      </c>
      <c r="D381" s="312" t="s">
        <v>915</v>
      </c>
      <c r="E381" s="346">
        <f>INDEX('Final Comp Values'!U:U,MATCH($C381,'Final Comp Values'!$C:$C,0))</f>
        <v>1.7481725362341475E-3</v>
      </c>
      <c r="F381" s="346">
        <f>INDEX('Final Comp Values'!V:V,MATCH($C381,'Final Comp Values'!$C:$C,0))</f>
        <v>1.3332362908048219E-3</v>
      </c>
      <c r="G381" s="370">
        <f t="shared" si="127"/>
        <v>359528.32467909745</v>
      </c>
      <c r="H381" s="370">
        <f t="shared" si="128"/>
        <v>179764.1623</v>
      </c>
      <c r="I381" s="372">
        <v>172184.8</v>
      </c>
      <c r="J381" s="372">
        <v>172184.8</v>
      </c>
      <c r="K381" s="371">
        <f t="shared" si="145"/>
        <v>164971.59624671307</v>
      </c>
      <c r="L381" s="371">
        <f t="shared" si="150"/>
        <v>11194.07</v>
      </c>
      <c r="M381" s="371">
        <f t="shared" si="150"/>
        <v>11194.07</v>
      </c>
      <c r="N381" s="371">
        <f t="shared" si="150"/>
        <v>11194.07</v>
      </c>
      <c r="O381" s="371">
        <f t="shared" si="150"/>
        <v>11194.07</v>
      </c>
      <c r="P381" s="371">
        <f t="shared" si="130"/>
        <v>44776.26</v>
      </c>
      <c r="Q381" s="371">
        <f t="shared" si="151"/>
        <v>20788.98</v>
      </c>
      <c r="R381" s="371">
        <f t="shared" si="151"/>
        <v>20788.98</v>
      </c>
      <c r="S381" s="371">
        <f t="shared" si="151"/>
        <v>20788.98</v>
      </c>
      <c r="T381" s="371">
        <f t="shared" si="151"/>
        <v>20788.98</v>
      </c>
      <c r="U381" s="371">
        <f t="shared" si="132"/>
        <v>83155.91</v>
      </c>
      <c r="V381" s="370">
        <f t="shared" si="133"/>
        <v>292903.76624671312</v>
      </c>
      <c r="W381" s="369" t="s">
        <v>14963</v>
      </c>
      <c r="X381" s="369" t="s">
        <v>920</v>
      </c>
      <c r="Y381" s="270">
        <v>27007.378265823281</v>
      </c>
      <c r="Z381" s="377">
        <f t="shared" si="134"/>
        <v>177388.81</v>
      </c>
      <c r="AA381" s="376">
        <f t="shared" si="135"/>
        <v>48146.52</v>
      </c>
      <c r="AB381" s="376">
        <f t="shared" si="136"/>
        <v>89414.96</v>
      </c>
      <c r="AC381" s="375">
        <f t="shared" si="137"/>
        <v>6.57</v>
      </c>
      <c r="AD381" s="374">
        <f t="shared" si="138"/>
        <v>1.78</v>
      </c>
      <c r="AE381" s="373">
        <f t="shared" si="139"/>
        <v>3.31</v>
      </c>
      <c r="AF381" s="373">
        <f t="shared" si="140"/>
        <v>11.66</v>
      </c>
      <c r="AG381" s="375">
        <f t="shared" si="141"/>
        <v>6.11</v>
      </c>
      <c r="AH381" s="374">
        <f t="shared" si="142"/>
        <v>1.66</v>
      </c>
      <c r="AI381" s="373">
        <f t="shared" si="143"/>
        <v>3.08</v>
      </c>
      <c r="AJ381" s="373">
        <f t="shared" si="144"/>
        <v>10.850000000000001</v>
      </c>
      <c r="AK381" s="422">
        <f t="shared" si="146"/>
        <v>0.42</v>
      </c>
      <c r="AL381" s="422">
        <f t="shared" si="147"/>
        <v>0.77</v>
      </c>
    </row>
    <row r="382" spans="1:38" x14ac:dyDescent="0.25">
      <c r="A382" s="313">
        <v>1026704</v>
      </c>
      <c r="B382" s="313">
        <v>4970</v>
      </c>
      <c r="C382" s="297">
        <f>INDEX('Final Comp Values'!C:C,MATCH(B382,'Final Comp Values'!B:B,0))</f>
        <v>675956</v>
      </c>
      <c r="D382" s="314" t="s">
        <v>1021</v>
      </c>
      <c r="E382" s="346" t="str">
        <f>INDEX('Final Comp Values'!U:U,MATCH($C382,'Final Comp Values'!$C:$C,0))</f>
        <v/>
      </c>
      <c r="F382" s="346">
        <f>INDEX('Final Comp Values'!V:V,MATCH($C382,'Final Comp Values'!$C:$C,0))</f>
        <v>5.4093049536036598E-3</v>
      </c>
      <c r="G382" s="370">
        <f t="shared" si="127"/>
        <v>0</v>
      </c>
      <c r="H382" s="370">
        <f t="shared" si="128"/>
        <v>0</v>
      </c>
      <c r="I382" s="372">
        <v>0</v>
      </c>
      <c r="J382" s="372"/>
      <c r="K382" s="371">
        <f t="shared" si="145"/>
        <v>0</v>
      </c>
      <c r="L382" s="371">
        <f t="shared" si="150"/>
        <v>45417.39</v>
      </c>
      <c r="M382" s="371">
        <f t="shared" si="150"/>
        <v>45417.39</v>
      </c>
      <c r="N382" s="371">
        <f t="shared" si="150"/>
        <v>45417.39</v>
      </c>
      <c r="O382" s="371">
        <f t="shared" si="150"/>
        <v>45417.39</v>
      </c>
      <c r="P382" s="371">
        <f t="shared" si="130"/>
        <v>181669.55</v>
      </c>
      <c r="Q382" s="371">
        <f t="shared" si="151"/>
        <v>84346.58</v>
      </c>
      <c r="R382" s="371">
        <f t="shared" si="151"/>
        <v>84346.58</v>
      </c>
      <c r="S382" s="371">
        <f t="shared" si="151"/>
        <v>84346.58</v>
      </c>
      <c r="T382" s="371">
        <f t="shared" si="151"/>
        <v>84346.58</v>
      </c>
      <c r="U382" s="371">
        <f t="shared" si="132"/>
        <v>337386.31</v>
      </c>
      <c r="V382" s="370">
        <f t="shared" si="133"/>
        <v>519055.86</v>
      </c>
      <c r="W382" s="369" t="s">
        <v>14870</v>
      </c>
      <c r="X382" s="369" t="s">
        <v>940</v>
      </c>
      <c r="Y382" s="270">
        <v>19767.512521458313</v>
      </c>
      <c r="Z382" s="377">
        <f t="shared" si="134"/>
        <v>0</v>
      </c>
      <c r="AA382" s="376">
        <f t="shared" si="135"/>
        <v>195343.6</v>
      </c>
      <c r="AB382" s="376">
        <f t="shared" si="136"/>
        <v>362780.98</v>
      </c>
      <c r="AC382" s="375">
        <f t="shared" si="137"/>
        <v>0</v>
      </c>
      <c r="AD382" s="374">
        <f t="shared" si="138"/>
        <v>9.8800000000000008</v>
      </c>
      <c r="AE382" s="373">
        <f t="shared" si="139"/>
        <v>18.350000000000001</v>
      </c>
      <c r="AF382" s="373">
        <f t="shared" si="140"/>
        <v>28.230000000000004</v>
      </c>
      <c r="AG382" s="375">
        <f t="shared" si="141"/>
        <v>0</v>
      </c>
      <c r="AH382" s="374">
        <f t="shared" si="142"/>
        <v>9.19</v>
      </c>
      <c r="AI382" s="373">
        <f t="shared" si="143"/>
        <v>17.07</v>
      </c>
      <c r="AJ382" s="373">
        <f t="shared" si="144"/>
        <v>26.259999999999998</v>
      </c>
      <c r="AK382" s="422">
        <f t="shared" si="146"/>
        <v>2.2999999999999998</v>
      </c>
      <c r="AL382" s="422">
        <f t="shared" si="147"/>
        <v>4.2699999999999996</v>
      </c>
    </row>
    <row r="383" spans="1:38" x14ac:dyDescent="0.25">
      <c r="A383" s="297">
        <v>1026683</v>
      </c>
      <c r="B383" s="297">
        <v>5253</v>
      </c>
      <c r="C383" s="297">
        <f>INDEX('Final Comp Values'!C:C,MATCH(B383,'Final Comp Values'!B:B,0))</f>
        <v>675962</v>
      </c>
      <c r="D383" s="299" t="s">
        <v>915</v>
      </c>
      <c r="E383" s="346">
        <f>INDEX('Final Comp Values'!U:U,MATCH($C383,'Final Comp Values'!$C:$C,0))</f>
        <v>3.194735926562926E-3</v>
      </c>
      <c r="F383" s="346">
        <f>INDEX('Final Comp Values'!V:V,MATCH($C383,'Final Comp Values'!$C:$C,0))</f>
        <v>2.4364516594036988E-3</v>
      </c>
      <c r="G383" s="370">
        <f t="shared" si="127"/>
        <v>657027.85718368669</v>
      </c>
      <c r="H383" s="370">
        <f t="shared" si="128"/>
        <v>328513.92859999998</v>
      </c>
      <c r="I383" s="372">
        <v>314662.86</v>
      </c>
      <c r="J383" s="372">
        <v>314662.86</v>
      </c>
      <c r="K383" s="371">
        <f t="shared" si="145"/>
        <v>301480.93192628486</v>
      </c>
      <c r="L383" s="371">
        <f t="shared" si="150"/>
        <v>20456.84</v>
      </c>
      <c r="M383" s="371">
        <f t="shared" si="150"/>
        <v>20456.84</v>
      </c>
      <c r="N383" s="371">
        <f t="shared" si="150"/>
        <v>20456.84</v>
      </c>
      <c r="O383" s="371">
        <f t="shared" si="150"/>
        <v>20456.84</v>
      </c>
      <c r="P383" s="371">
        <f t="shared" si="130"/>
        <v>81827.350000000006</v>
      </c>
      <c r="Q383" s="371">
        <f t="shared" si="151"/>
        <v>37991.269999999997</v>
      </c>
      <c r="R383" s="371">
        <f t="shared" si="151"/>
        <v>37991.269999999997</v>
      </c>
      <c r="S383" s="371">
        <f t="shared" si="151"/>
        <v>37991.269999999997</v>
      </c>
      <c r="T383" s="371">
        <f t="shared" si="151"/>
        <v>37991.269999999997</v>
      </c>
      <c r="U383" s="371">
        <f t="shared" si="132"/>
        <v>151965.07</v>
      </c>
      <c r="V383" s="370">
        <f t="shared" si="133"/>
        <v>535273.35192628484</v>
      </c>
      <c r="W383" s="369" t="s">
        <v>14988</v>
      </c>
      <c r="X383" s="369" t="s">
        <v>939</v>
      </c>
      <c r="Y383" s="270">
        <v>37020.787783372318</v>
      </c>
      <c r="Z383" s="377">
        <f t="shared" si="134"/>
        <v>324173.05</v>
      </c>
      <c r="AA383" s="376">
        <f t="shared" si="135"/>
        <v>87986.4</v>
      </c>
      <c r="AB383" s="376">
        <f t="shared" si="136"/>
        <v>163403.29999999999</v>
      </c>
      <c r="AC383" s="375">
        <f t="shared" si="137"/>
        <v>8.76</v>
      </c>
      <c r="AD383" s="374">
        <f t="shared" si="138"/>
        <v>2.38</v>
      </c>
      <c r="AE383" s="373">
        <f t="shared" si="139"/>
        <v>4.41</v>
      </c>
      <c r="AF383" s="373">
        <f t="shared" si="140"/>
        <v>15.55</v>
      </c>
      <c r="AG383" s="375">
        <f t="shared" si="141"/>
        <v>8.14</v>
      </c>
      <c r="AH383" s="374">
        <f t="shared" si="142"/>
        <v>2.21</v>
      </c>
      <c r="AI383" s="373">
        <f t="shared" si="143"/>
        <v>4.0999999999999996</v>
      </c>
      <c r="AJ383" s="373">
        <f t="shared" si="144"/>
        <v>14.450000000000001</v>
      </c>
      <c r="AK383" s="422">
        <f t="shared" si="146"/>
        <v>0.55000000000000004</v>
      </c>
      <c r="AL383" s="422">
        <f t="shared" si="147"/>
        <v>1.03</v>
      </c>
    </row>
    <row r="384" spans="1:38" x14ac:dyDescent="0.25">
      <c r="A384" s="311">
        <v>1004869</v>
      </c>
      <c r="B384" s="311">
        <v>4240</v>
      </c>
      <c r="C384" s="297">
        <f>INDEX('Final Comp Values'!C:C,MATCH(B384,'Final Comp Values'!B:B,0))</f>
        <v>675963</v>
      </c>
      <c r="D384" s="312" t="s">
        <v>1021</v>
      </c>
      <c r="E384" s="346" t="str">
        <f>INDEX('Final Comp Values'!U:U,MATCH($C384,'Final Comp Values'!$C:$C,0))</f>
        <v/>
      </c>
      <c r="F384" s="346">
        <f>INDEX('Final Comp Values'!V:V,MATCH($C384,'Final Comp Values'!$C:$C,0))</f>
        <v>2.6702387858209566E-3</v>
      </c>
      <c r="G384" s="370">
        <f t="shared" si="127"/>
        <v>0</v>
      </c>
      <c r="H384" s="370">
        <f t="shared" si="128"/>
        <v>0</v>
      </c>
      <c r="I384" s="372">
        <v>0</v>
      </c>
      <c r="J384" s="370">
        <f>+I384*2</f>
        <v>0</v>
      </c>
      <c r="K384" s="371">
        <f t="shared" si="145"/>
        <v>0</v>
      </c>
      <c r="L384" s="371">
        <f t="shared" si="150"/>
        <v>22419.75</v>
      </c>
      <c r="M384" s="371">
        <f t="shared" si="150"/>
        <v>22419.75</v>
      </c>
      <c r="N384" s="371">
        <f t="shared" si="150"/>
        <v>22419.75</v>
      </c>
      <c r="O384" s="371">
        <f t="shared" si="150"/>
        <v>22419.75</v>
      </c>
      <c r="P384" s="371">
        <f t="shared" si="130"/>
        <v>89679</v>
      </c>
      <c r="Q384" s="371">
        <f t="shared" si="151"/>
        <v>41636.68</v>
      </c>
      <c r="R384" s="371">
        <f t="shared" si="151"/>
        <v>41636.68</v>
      </c>
      <c r="S384" s="371">
        <f t="shared" si="151"/>
        <v>41636.68</v>
      </c>
      <c r="T384" s="371">
        <f t="shared" si="151"/>
        <v>41636.68</v>
      </c>
      <c r="U384" s="371">
        <f t="shared" si="132"/>
        <v>166546.72</v>
      </c>
      <c r="V384" s="370">
        <f t="shared" si="133"/>
        <v>256225.72</v>
      </c>
      <c r="W384" s="369" t="s">
        <v>14877</v>
      </c>
      <c r="X384" s="369" t="s">
        <v>937</v>
      </c>
      <c r="Y384" s="270">
        <v>35034.628533077281</v>
      </c>
      <c r="Z384" s="377">
        <f t="shared" si="134"/>
        <v>0</v>
      </c>
      <c r="AA384" s="376">
        <f t="shared" si="135"/>
        <v>96429.03</v>
      </c>
      <c r="AB384" s="376">
        <f t="shared" si="136"/>
        <v>179082.49</v>
      </c>
      <c r="AC384" s="375">
        <f t="shared" si="137"/>
        <v>0</v>
      </c>
      <c r="AD384" s="374">
        <f t="shared" si="138"/>
        <v>2.75</v>
      </c>
      <c r="AE384" s="373">
        <f t="shared" si="139"/>
        <v>5.1100000000000003</v>
      </c>
      <c r="AF384" s="373">
        <f t="shared" si="140"/>
        <v>7.86</v>
      </c>
      <c r="AG384" s="375">
        <f t="shared" si="141"/>
        <v>0</v>
      </c>
      <c r="AH384" s="374">
        <f t="shared" si="142"/>
        <v>2.56</v>
      </c>
      <c r="AI384" s="373">
        <f t="shared" si="143"/>
        <v>4.75</v>
      </c>
      <c r="AJ384" s="373">
        <f t="shared" si="144"/>
        <v>7.3100000000000005</v>
      </c>
      <c r="AK384" s="422">
        <f t="shared" si="146"/>
        <v>0.64</v>
      </c>
      <c r="AL384" s="422">
        <f t="shared" si="147"/>
        <v>1.19</v>
      </c>
    </row>
    <row r="385" spans="1:38" x14ac:dyDescent="0.25">
      <c r="A385" s="313">
        <v>1026860</v>
      </c>
      <c r="B385" s="313">
        <v>5182</v>
      </c>
      <c r="C385" s="297">
        <f>INDEX('Final Comp Values'!C:C,MATCH(B385,'Final Comp Values'!B:B,0))</f>
        <v>675966</v>
      </c>
      <c r="D385" s="314" t="s">
        <v>1021</v>
      </c>
      <c r="E385" s="346" t="str">
        <f>INDEX('Final Comp Values'!U:U,MATCH($C385,'Final Comp Values'!$C:$C,0))</f>
        <v/>
      </c>
      <c r="F385" s="346">
        <f>INDEX('Final Comp Values'!V:V,MATCH($C385,'Final Comp Values'!$C:$C,0))</f>
        <v>2.6234436984953922E-3</v>
      </c>
      <c r="G385" s="370">
        <f t="shared" si="127"/>
        <v>0</v>
      </c>
      <c r="H385" s="370">
        <f t="shared" si="128"/>
        <v>0</v>
      </c>
      <c r="I385" s="372">
        <v>0</v>
      </c>
      <c r="J385" s="370">
        <f>+I385*2</f>
        <v>0</v>
      </c>
      <c r="K385" s="371">
        <f t="shared" si="145"/>
        <v>0</v>
      </c>
      <c r="L385" s="371">
        <f t="shared" ref="L385:O404" si="152">ROUND($P385/4,2)</f>
        <v>22026.85</v>
      </c>
      <c r="M385" s="371">
        <f t="shared" si="152"/>
        <v>22026.85</v>
      </c>
      <c r="N385" s="371">
        <f t="shared" si="152"/>
        <v>22026.85</v>
      </c>
      <c r="O385" s="371">
        <f t="shared" si="152"/>
        <v>22026.85</v>
      </c>
      <c r="P385" s="371">
        <f t="shared" si="130"/>
        <v>88107.41</v>
      </c>
      <c r="Q385" s="371">
        <f t="shared" ref="Q385:T404" si="153">ROUND($U385/4,2)</f>
        <v>40907.01</v>
      </c>
      <c r="R385" s="371">
        <f t="shared" si="153"/>
        <v>40907.01</v>
      </c>
      <c r="S385" s="371">
        <f t="shared" si="153"/>
        <v>40907.01</v>
      </c>
      <c r="T385" s="371">
        <f t="shared" si="153"/>
        <v>40907.01</v>
      </c>
      <c r="U385" s="371">
        <f t="shared" si="132"/>
        <v>163628.04</v>
      </c>
      <c r="V385" s="370">
        <f t="shared" si="133"/>
        <v>251735.45</v>
      </c>
      <c r="W385" s="369" t="s">
        <v>14908</v>
      </c>
      <c r="X385" s="369" t="s">
        <v>939</v>
      </c>
      <c r="Y385" s="270">
        <v>37020.787783372318</v>
      </c>
      <c r="Z385" s="377">
        <f t="shared" si="134"/>
        <v>0</v>
      </c>
      <c r="AA385" s="376">
        <f t="shared" si="135"/>
        <v>94739.15</v>
      </c>
      <c r="AB385" s="376">
        <f t="shared" si="136"/>
        <v>175944.13</v>
      </c>
      <c r="AC385" s="375">
        <f t="shared" si="137"/>
        <v>0</v>
      </c>
      <c r="AD385" s="374">
        <f t="shared" si="138"/>
        <v>2.56</v>
      </c>
      <c r="AE385" s="373">
        <f t="shared" si="139"/>
        <v>4.75</v>
      </c>
      <c r="AF385" s="373">
        <f t="shared" si="140"/>
        <v>7.3100000000000005</v>
      </c>
      <c r="AG385" s="375">
        <f t="shared" si="141"/>
        <v>0</v>
      </c>
      <c r="AH385" s="374">
        <f t="shared" si="142"/>
        <v>2.38</v>
      </c>
      <c r="AI385" s="373">
        <f t="shared" si="143"/>
        <v>4.42</v>
      </c>
      <c r="AJ385" s="373">
        <f t="shared" si="144"/>
        <v>6.8</v>
      </c>
      <c r="AK385" s="422">
        <f t="shared" si="146"/>
        <v>0.6</v>
      </c>
      <c r="AL385" s="422">
        <f t="shared" si="147"/>
        <v>1.1100000000000001</v>
      </c>
    </row>
    <row r="386" spans="1:38" x14ac:dyDescent="0.25">
      <c r="A386" s="297">
        <v>1027493</v>
      </c>
      <c r="B386" s="297">
        <v>101364</v>
      </c>
      <c r="C386" s="297">
        <f>INDEX('Final Comp Values'!C:C,MATCH(B386,'Final Comp Values'!B:B,0))</f>
        <v>675968</v>
      </c>
      <c r="D386" s="299" t="s">
        <v>915</v>
      </c>
      <c r="E386" s="346">
        <f>INDEX('Final Comp Values'!U:U,MATCH($C386,'Final Comp Values'!$C:$C,0))</f>
        <v>3.1625132548145423E-3</v>
      </c>
      <c r="F386" s="346">
        <f>INDEX('Final Comp Values'!V:V,MATCH($C386,'Final Comp Values'!$C:$C,0))</f>
        <v>2.4118771769248812E-3</v>
      </c>
      <c r="G386" s="370">
        <f t="shared" si="127"/>
        <v>650400.95797879656</v>
      </c>
      <c r="H386" s="370">
        <f t="shared" si="128"/>
        <v>325200.47899999999</v>
      </c>
      <c r="I386" s="372">
        <v>311489.11</v>
      </c>
      <c r="J386" s="372">
        <v>311489.11</v>
      </c>
      <c r="K386" s="371">
        <f t="shared" si="145"/>
        <v>298440.14191072044</v>
      </c>
      <c r="L386" s="371">
        <f t="shared" si="152"/>
        <v>20250.509999999998</v>
      </c>
      <c r="M386" s="371">
        <f t="shared" si="152"/>
        <v>20250.509999999998</v>
      </c>
      <c r="N386" s="371">
        <f t="shared" si="152"/>
        <v>20250.509999999998</v>
      </c>
      <c r="O386" s="371">
        <f t="shared" si="152"/>
        <v>20250.509999999998</v>
      </c>
      <c r="P386" s="371">
        <f t="shared" si="130"/>
        <v>81002.02</v>
      </c>
      <c r="Q386" s="371">
        <f t="shared" si="153"/>
        <v>37608.080000000002</v>
      </c>
      <c r="R386" s="371">
        <f t="shared" si="153"/>
        <v>37608.080000000002</v>
      </c>
      <c r="S386" s="371">
        <f t="shared" si="153"/>
        <v>37608.080000000002</v>
      </c>
      <c r="T386" s="371">
        <f t="shared" si="153"/>
        <v>37608.080000000002</v>
      </c>
      <c r="U386" s="371">
        <f t="shared" si="132"/>
        <v>150432.32999999999</v>
      </c>
      <c r="V386" s="370">
        <f t="shared" si="133"/>
        <v>529874.49191072048</v>
      </c>
      <c r="W386" s="369" t="s">
        <v>14875</v>
      </c>
      <c r="X386" s="369" t="s">
        <v>920</v>
      </c>
      <c r="Y386" s="270">
        <v>27007.378265823281</v>
      </c>
      <c r="Z386" s="377">
        <f t="shared" si="134"/>
        <v>320903.38</v>
      </c>
      <c r="AA386" s="376">
        <f t="shared" si="135"/>
        <v>87098.95</v>
      </c>
      <c r="AB386" s="376">
        <f t="shared" si="136"/>
        <v>161755.19</v>
      </c>
      <c r="AC386" s="375">
        <f t="shared" si="137"/>
        <v>11.88</v>
      </c>
      <c r="AD386" s="374">
        <f t="shared" si="138"/>
        <v>3.23</v>
      </c>
      <c r="AE386" s="373">
        <f t="shared" si="139"/>
        <v>5.99</v>
      </c>
      <c r="AF386" s="373">
        <f t="shared" si="140"/>
        <v>21.1</v>
      </c>
      <c r="AG386" s="375">
        <f t="shared" si="141"/>
        <v>11.05</v>
      </c>
      <c r="AH386" s="374">
        <f t="shared" si="142"/>
        <v>3</v>
      </c>
      <c r="AI386" s="373">
        <f t="shared" si="143"/>
        <v>5.57</v>
      </c>
      <c r="AJ386" s="373">
        <f t="shared" si="144"/>
        <v>19.62</v>
      </c>
      <c r="AK386" s="422">
        <f t="shared" si="146"/>
        <v>0.75</v>
      </c>
      <c r="AL386" s="422">
        <f t="shared" si="147"/>
        <v>1.39</v>
      </c>
    </row>
    <row r="387" spans="1:38" x14ac:dyDescent="0.25">
      <c r="A387" s="297">
        <v>1026689</v>
      </c>
      <c r="B387" s="311">
        <v>101456</v>
      </c>
      <c r="C387" s="297">
        <f>INDEX('Final Comp Values'!C:C,MATCH(B387,'Final Comp Values'!B:B,0))</f>
        <v>675969</v>
      </c>
      <c r="D387" s="312" t="s">
        <v>915</v>
      </c>
      <c r="E387" s="346">
        <f>INDEX('Final Comp Values'!U:U,MATCH($C387,'Final Comp Values'!$C:$C,0))</f>
        <v>2.4687998733809498E-3</v>
      </c>
      <c r="F387" s="346">
        <f>INDEX('Final Comp Values'!V:V,MATCH($C387,'Final Comp Values'!$C:$C,0))</f>
        <v>1.8828196403406796E-3</v>
      </c>
      <c r="G387" s="370">
        <f t="shared" si="127"/>
        <v>507732.19693558698</v>
      </c>
      <c r="H387" s="370">
        <f t="shared" si="128"/>
        <v>253866.09849999999</v>
      </c>
      <c r="I387" s="372">
        <v>243162.39</v>
      </c>
      <c r="J387" s="372">
        <v>243162.39</v>
      </c>
      <c r="K387" s="371">
        <f t="shared" si="145"/>
        <v>232975.77755264982</v>
      </c>
      <c r="L387" s="371">
        <f t="shared" si="152"/>
        <v>15808.46</v>
      </c>
      <c r="M387" s="371">
        <f t="shared" si="152"/>
        <v>15808.46</v>
      </c>
      <c r="N387" s="371">
        <f t="shared" si="152"/>
        <v>15808.46</v>
      </c>
      <c r="O387" s="371">
        <f t="shared" si="152"/>
        <v>15808.46</v>
      </c>
      <c r="P387" s="371">
        <f t="shared" si="130"/>
        <v>63233.82</v>
      </c>
      <c r="Q387" s="371">
        <f t="shared" si="153"/>
        <v>29358.560000000001</v>
      </c>
      <c r="R387" s="371">
        <f t="shared" si="153"/>
        <v>29358.560000000001</v>
      </c>
      <c r="S387" s="371">
        <f t="shared" si="153"/>
        <v>29358.560000000001</v>
      </c>
      <c r="T387" s="371">
        <f t="shared" si="153"/>
        <v>29358.560000000001</v>
      </c>
      <c r="U387" s="371">
        <f t="shared" si="132"/>
        <v>117434.23</v>
      </c>
      <c r="V387" s="370">
        <f t="shared" si="133"/>
        <v>413643.82755264977</v>
      </c>
      <c r="W387" s="369" t="s">
        <v>14887</v>
      </c>
      <c r="X387" s="369" t="s">
        <v>941</v>
      </c>
      <c r="Y387" s="270">
        <v>38595.893614676956</v>
      </c>
      <c r="Z387" s="377">
        <f t="shared" si="134"/>
        <v>250511.59</v>
      </c>
      <c r="AA387" s="376">
        <f t="shared" si="135"/>
        <v>67993.350000000006</v>
      </c>
      <c r="AB387" s="376">
        <f t="shared" si="136"/>
        <v>126273.37</v>
      </c>
      <c r="AC387" s="375">
        <f t="shared" si="137"/>
        <v>6.49</v>
      </c>
      <c r="AD387" s="374">
        <f t="shared" si="138"/>
        <v>1.76</v>
      </c>
      <c r="AE387" s="373">
        <f t="shared" si="139"/>
        <v>3.27</v>
      </c>
      <c r="AF387" s="373">
        <f t="shared" si="140"/>
        <v>11.52</v>
      </c>
      <c r="AG387" s="375">
        <f t="shared" si="141"/>
        <v>6.04</v>
      </c>
      <c r="AH387" s="374">
        <f t="shared" si="142"/>
        <v>1.64</v>
      </c>
      <c r="AI387" s="373">
        <f t="shared" si="143"/>
        <v>3.04</v>
      </c>
      <c r="AJ387" s="373">
        <f t="shared" si="144"/>
        <v>10.719999999999999</v>
      </c>
      <c r="AK387" s="422">
        <f t="shared" si="146"/>
        <v>0.41</v>
      </c>
      <c r="AL387" s="422">
        <f t="shared" si="147"/>
        <v>0.76</v>
      </c>
    </row>
    <row r="388" spans="1:38" x14ac:dyDescent="0.25">
      <c r="A388" s="313">
        <v>1004548</v>
      </c>
      <c r="B388" s="313">
        <v>4070</v>
      </c>
      <c r="C388" s="297">
        <f>INDEX('Final Comp Values'!C:C,MATCH(B388,'Final Comp Values'!B:B,0))</f>
        <v>675971</v>
      </c>
      <c r="D388" s="314" t="s">
        <v>1021</v>
      </c>
      <c r="E388" s="346" t="str">
        <f>INDEX('Final Comp Values'!U:U,MATCH($C388,'Final Comp Values'!$C:$C,0))</f>
        <v/>
      </c>
      <c r="F388" s="346">
        <f>INDEX('Final Comp Values'!V:V,MATCH($C388,'Final Comp Values'!$C:$C,0))</f>
        <v>1.8227486831702362E-3</v>
      </c>
      <c r="G388" s="370">
        <f t="shared" si="127"/>
        <v>0</v>
      </c>
      <c r="H388" s="370">
        <f t="shared" si="128"/>
        <v>0</v>
      </c>
      <c r="I388" s="372">
        <v>0</v>
      </c>
      <c r="J388" s="370">
        <f>+I388*2</f>
        <v>0</v>
      </c>
      <c r="K388" s="371">
        <f t="shared" si="145"/>
        <v>0</v>
      </c>
      <c r="L388" s="371">
        <f t="shared" si="152"/>
        <v>15304.09</v>
      </c>
      <c r="M388" s="371">
        <f t="shared" si="152"/>
        <v>15304.09</v>
      </c>
      <c r="N388" s="371">
        <f t="shared" si="152"/>
        <v>15304.09</v>
      </c>
      <c r="O388" s="371">
        <f t="shared" si="152"/>
        <v>15304.09</v>
      </c>
      <c r="P388" s="371">
        <f t="shared" si="130"/>
        <v>61216.36</v>
      </c>
      <c r="Q388" s="371">
        <f t="shared" si="153"/>
        <v>28421.88</v>
      </c>
      <c r="R388" s="371">
        <f t="shared" si="153"/>
        <v>28421.88</v>
      </c>
      <c r="S388" s="371">
        <f t="shared" si="153"/>
        <v>28421.88</v>
      </c>
      <c r="T388" s="371">
        <f t="shared" si="153"/>
        <v>28421.88</v>
      </c>
      <c r="U388" s="371">
        <f t="shared" si="132"/>
        <v>113687.52</v>
      </c>
      <c r="V388" s="370">
        <f t="shared" si="133"/>
        <v>174903.88</v>
      </c>
      <c r="W388" s="369" t="s">
        <v>14914</v>
      </c>
      <c r="X388" s="369" t="s">
        <v>940</v>
      </c>
      <c r="Y388" s="270">
        <v>19767.512521458313</v>
      </c>
      <c r="Z388" s="377">
        <f t="shared" si="134"/>
        <v>0</v>
      </c>
      <c r="AA388" s="376">
        <f t="shared" si="135"/>
        <v>65824.039999999994</v>
      </c>
      <c r="AB388" s="376">
        <f t="shared" si="136"/>
        <v>122244.65</v>
      </c>
      <c r="AC388" s="375">
        <f t="shared" si="137"/>
        <v>0</v>
      </c>
      <c r="AD388" s="374">
        <f t="shared" si="138"/>
        <v>3.33</v>
      </c>
      <c r="AE388" s="373">
        <f t="shared" si="139"/>
        <v>6.18</v>
      </c>
      <c r="AF388" s="373">
        <f t="shared" si="140"/>
        <v>9.51</v>
      </c>
      <c r="AG388" s="375">
        <f t="shared" si="141"/>
        <v>0</v>
      </c>
      <c r="AH388" s="374">
        <f t="shared" si="142"/>
        <v>3.1</v>
      </c>
      <c r="AI388" s="373">
        <f t="shared" si="143"/>
        <v>5.75</v>
      </c>
      <c r="AJ388" s="373">
        <f t="shared" si="144"/>
        <v>8.85</v>
      </c>
      <c r="AK388" s="422">
        <f t="shared" si="146"/>
        <v>0.78</v>
      </c>
      <c r="AL388" s="422">
        <f t="shared" si="147"/>
        <v>1.44</v>
      </c>
    </row>
    <row r="389" spans="1:38" x14ac:dyDescent="0.25">
      <c r="A389" s="311">
        <v>1028668</v>
      </c>
      <c r="B389" s="311">
        <v>5062</v>
      </c>
      <c r="C389" s="297">
        <f>INDEX('Final Comp Values'!C:C,MATCH(B389,'Final Comp Values'!B:B,0))</f>
        <v>675972</v>
      </c>
      <c r="D389" s="312" t="s">
        <v>915</v>
      </c>
      <c r="E389" s="346">
        <f>INDEX('Final Comp Values'!U:U,MATCH($C389,'Final Comp Values'!$C:$C,0))</f>
        <v>2.3247237893565674E-3</v>
      </c>
      <c r="F389" s="346">
        <f>INDEX('Final Comp Values'!V:V,MATCH($C389,'Final Comp Values'!$C:$C,0))</f>
        <v>1.7729406324756211E-3</v>
      </c>
      <c r="G389" s="370">
        <f t="shared" ref="G389:G452" si="154">IF($D389="NSGO",+E389*$G$3,)</f>
        <v>478101.57865165285</v>
      </c>
      <c r="H389" s="370">
        <f t="shared" ref="H389:H452" si="155">IF($D389="NSGO",ROUND(G389/2,4),)</f>
        <v>239050.7893</v>
      </c>
      <c r="I389" s="372">
        <v>228971.74</v>
      </c>
      <c r="J389" s="372">
        <v>228971.74</v>
      </c>
      <c r="K389" s="371">
        <f t="shared" si="145"/>
        <v>219379.60150604567</v>
      </c>
      <c r="L389" s="371">
        <f t="shared" si="152"/>
        <v>14885.89</v>
      </c>
      <c r="M389" s="371">
        <f t="shared" si="152"/>
        <v>14885.89</v>
      </c>
      <c r="N389" s="371">
        <f t="shared" si="152"/>
        <v>14885.89</v>
      </c>
      <c r="O389" s="371">
        <f t="shared" si="152"/>
        <v>14885.89</v>
      </c>
      <c r="P389" s="371">
        <f t="shared" ref="P389:P452" si="156">+ROUND($L$3*$F389,2)</f>
        <v>59543.57</v>
      </c>
      <c r="Q389" s="371">
        <f t="shared" si="153"/>
        <v>27645.23</v>
      </c>
      <c r="R389" s="371">
        <f t="shared" si="153"/>
        <v>27645.23</v>
      </c>
      <c r="S389" s="371">
        <f t="shared" si="153"/>
        <v>27645.23</v>
      </c>
      <c r="T389" s="371">
        <f t="shared" si="153"/>
        <v>27645.23</v>
      </c>
      <c r="U389" s="371">
        <f t="shared" ref="U389:U452" si="157">+ROUND($Q$3*$F389,2)</f>
        <v>110580.92</v>
      </c>
      <c r="V389" s="370">
        <f t="shared" ref="V389:V452" si="158">+K389+P389+U389</f>
        <v>389504.09150604566</v>
      </c>
      <c r="W389" s="369" t="s">
        <v>14878</v>
      </c>
      <c r="X389" s="369" t="s">
        <v>941</v>
      </c>
      <c r="Y389" s="270">
        <v>38595.893614676956</v>
      </c>
      <c r="Z389" s="377">
        <f t="shared" ref="Z389:Z452" si="159">ROUND(+K389/(1-$AB$2),2)</f>
        <v>235892.04</v>
      </c>
      <c r="AA389" s="376">
        <f t="shared" ref="AA389:AA452" si="160">ROUND(+P389/(1-$AB$2),2)</f>
        <v>64025.34</v>
      </c>
      <c r="AB389" s="376">
        <f t="shared" ref="AB389:AB452" si="161">ROUND(+U389/(1-$AB$2),2)</f>
        <v>118904.22</v>
      </c>
      <c r="AC389" s="375">
        <f t="shared" ref="AC389:AC452" si="162">+ROUND(Z389/$Y389,2)</f>
        <v>6.11</v>
      </c>
      <c r="AD389" s="374">
        <f t="shared" ref="AD389:AD452" si="163">+ROUND(AA389/$Y389,2)</f>
        <v>1.66</v>
      </c>
      <c r="AE389" s="373">
        <f t="shared" ref="AE389:AE452" si="164">+ROUND(AB389/$Y389,2)</f>
        <v>3.08</v>
      </c>
      <c r="AF389" s="373">
        <f t="shared" ref="AF389:AF452" si="165">+AC389+AD389+AE389</f>
        <v>10.850000000000001</v>
      </c>
      <c r="AG389" s="375">
        <f t="shared" ref="AG389:AG452" si="166">+ROUND(K389/$Y389,2)</f>
        <v>5.68</v>
      </c>
      <c r="AH389" s="374">
        <f t="shared" ref="AH389:AH452" si="167">+ROUND(P389/$Y389,2)</f>
        <v>1.54</v>
      </c>
      <c r="AI389" s="373">
        <f t="shared" ref="AI389:AI452" si="168">+ROUND(U389/$Y389,2)</f>
        <v>2.87</v>
      </c>
      <c r="AJ389" s="373">
        <f t="shared" ref="AJ389:AJ452" si="169">+AG389+AH389+AI389</f>
        <v>10.09</v>
      </c>
      <c r="AK389" s="422">
        <f t="shared" si="146"/>
        <v>0.39</v>
      </c>
      <c r="AL389" s="422">
        <f t="shared" si="147"/>
        <v>0.72</v>
      </c>
    </row>
    <row r="390" spans="1:38" x14ac:dyDescent="0.25">
      <c r="A390" s="297">
        <v>1026006</v>
      </c>
      <c r="B390" s="297">
        <v>5311</v>
      </c>
      <c r="C390" s="297">
        <f>INDEX('Final Comp Values'!C:C,MATCH(B390,'Final Comp Values'!B:B,0))</f>
        <v>675974</v>
      </c>
      <c r="D390" s="299" t="s">
        <v>915</v>
      </c>
      <c r="E390" s="346">
        <f>INDEX('Final Comp Values'!U:U,MATCH($C390,'Final Comp Values'!$C:$C,0))</f>
        <v>2.3387980597754016E-3</v>
      </c>
      <c r="F390" s="346">
        <f>INDEX('Final Comp Values'!V:V,MATCH($C390,'Final Comp Values'!$C:$C,0))</f>
        <v>1.7836743144778633E-3</v>
      </c>
      <c r="G390" s="370">
        <f t="shared" si="154"/>
        <v>480996.08635034045</v>
      </c>
      <c r="H390" s="370">
        <f t="shared" si="155"/>
        <v>240498.04319999999</v>
      </c>
      <c r="I390" s="372">
        <v>230357.97</v>
      </c>
      <c r="J390" s="372">
        <v>230357.97</v>
      </c>
      <c r="K390" s="371">
        <f t="shared" ref="K390:K453" si="170">IF(D390="NSGO",E390*$K$3,0)</f>
        <v>220707.7626622692</v>
      </c>
      <c r="L390" s="371">
        <f t="shared" si="152"/>
        <v>14976.02</v>
      </c>
      <c r="M390" s="371">
        <f t="shared" si="152"/>
        <v>14976.02</v>
      </c>
      <c r="N390" s="371">
        <f t="shared" si="152"/>
        <v>14976.02</v>
      </c>
      <c r="O390" s="371">
        <f t="shared" si="152"/>
        <v>14976.02</v>
      </c>
      <c r="P390" s="371">
        <f t="shared" si="156"/>
        <v>59904.06</v>
      </c>
      <c r="Q390" s="371">
        <f t="shared" si="153"/>
        <v>27812.6</v>
      </c>
      <c r="R390" s="371">
        <f t="shared" si="153"/>
        <v>27812.6</v>
      </c>
      <c r="S390" s="371">
        <f t="shared" si="153"/>
        <v>27812.6</v>
      </c>
      <c r="T390" s="371">
        <f t="shared" si="153"/>
        <v>27812.6</v>
      </c>
      <c r="U390" s="371">
        <f t="shared" si="157"/>
        <v>111250.39</v>
      </c>
      <c r="V390" s="370">
        <f t="shared" si="158"/>
        <v>391862.21266226924</v>
      </c>
      <c r="W390" s="369" t="s">
        <v>14930</v>
      </c>
      <c r="X390" s="369" t="s">
        <v>920</v>
      </c>
      <c r="Y390" s="270">
        <v>27007.378265823281</v>
      </c>
      <c r="Z390" s="377">
        <f t="shared" si="159"/>
        <v>237320.17</v>
      </c>
      <c r="AA390" s="376">
        <f t="shared" si="160"/>
        <v>64412.97</v>
      </c>
      <c r="AB390" s="376">
        <f t="shared" si="161"/>
        <v>119624.08</v>
      </c>
      <c r="AC390" s="375">
        <f t="shared" si="162"/>
        <v>8.7899999999999991</v>
      </c>
      <c r="AD390" s="374">
        <f t="shared" si="163"/>
        <v>2.39</v>
      </c>
      <c r="AE390" s="373">
        <f t="shared" si="164"/>
        <v>4.43</v>
      </c>
      <c r="AF390" s="373">
        <f t="shared" si="165"/>
        <v>15.61</v>
      </c>
      <c r="AG390" s="375">
        <f t="shared" si="166"/>
        <v>8.17</v>
      </c>
      <c r="AH390" s="374">
        <f t="shared" si="167"/>
        <v>2.2200000000000002</v>
      </c>
      <c r="AI390" s="373">
        <f t="shared" si="168"/>
        <v>4.12</v>
      </c>
      <c r="AJ390" s="373">
        <f t="shared" si="169"/>
        <v>14.510000000000002</v>
      </c>
      <c r="AK390" s="422">
        <f t="shared" ref="AK390:AK453" si="171">ROUND(AH390/4,2)</f>
        <v>0.56000000000000005</v>
      </c>
      <c r="AL390" s="422">
        <f t="shared" ref="AL390:AL453" si="172">ROUND(AI390/4,2)</f>
        <v>1.03</v>
      </c>
    </row>
    <row r="391" spans="1:38" x14ac:dyDescent="0.25">
      <c r="A391" s="313">
        <v>1028724</v>
      </c>
      <c r="B391" s="313">
        <v>5291</v>
      </c>
      <c r="C391" s="297">
        <f>INDEX('Final Comp Values'!C:C,MATCH(B391,'Final Comp Values'!B:B,0))</f>
        <v>675975</v>
      </c>
      <c r="D391" s="314" t="s">
        <v>915</v>
      </c>
      <c r="E391" s="346">
        <f>INDEX('Final Comp Values'!U:U,MATCH($C391,'Final Comp Values'!$C:$C,0))</f>
        <v>1.2971785902692223E-3</v>
      </c>
      <c r="F391" s="346">
        <f>INDEX('Final Comp Values'!V:V,MATCH($C391,'Final Comp Values'!$C:$C,0))</f>
        <v>9.8928769120665695E-4</v>
      </c>
      <c r="G391" s="370">
        <f t="shared" si="154"/>
        <v>266777.12622904498</v>
      </c>
      <c r="H391" s="370">
        <f t="shared" si="155"/>
        <v>133388.5631</v>
      </c>
      <c r="I391" s="372">
        <v>127765</v>
      </c>
      <c r="J391" s="372">
        <v>127765</v>
      </c>
      <c r="K391" s="371">
        <f t="shared" si="170"/>
        <v>122412.18656526937</v>
      </c>
      <c r="L391" s="371">
        <f t="shared" si="152"/>
        <v>8306.2199999999993</v>
      </c>
      <c r="M391" s="371">
        <f t="shared" si="152"/>
        <v>8306.2199999999993</v>
      </c>
      <c r="N391" s="371">
        <f t="shared" si="152"/>
        <v>8306.2199999999993</v>
      </c>
      <c r="O391" s="371">
        <f t="shared" si="152"/>
        <v>8306.2199999999993</v>
      </c>
      <c r="P391" s="371">
        <f t="shared" si="156"/>
        <v>33224.870000000003</v>
      </c>
      <c r="Q391" s="371">
        <f t="shared" si="153"/>
        <v>15425.83</v>
      </c>
      <c r="R391" s="371">
        <f t="shared" si="153"/>
        <v>15425.83</v>
      </c>
      <c r="S391" s="371">
        <f t="shared" si="153"/>
        <v>15425.83</v>
      </c>
      <c r="T391" s="371">
        <f t="shared" si="153"/>
        <v>15425.83</v>
      </c>
      <c r="U391" s="371">
        <f t="shared" si="157"/>
        <v>61703.33</v>
      </c>
      <c r="V391" s="370">
        <f t="shared" si="158"/>
        <v>217340.38656526938</v>
      </c>
      <c r="W391" s="369" t="s">
        <v>14940</v>
      </c>
      <c r="X391" s="369" t="s">
        <v>928</v>
      </c>
      <c r="Y391" s="270">
        <v>11984.394952357459</v>
      </c>
      <c r="Z391" s="377">
        <f t="shared" si="159"/>
        <v>131626.01</v>
      </c>
      <c r="AA391" s="376">
        <f t="shared" si="160"/>
        <v>35725.67</v>
      </c>
      <c r="AB391" s="376">
        <f t="shared" si="161"/>
        <v>66347.67</v>
      </c>
      <c r="AC391" s="375">
        <f t="shared" si="162"/>
        <v>10.98</v>
      </c>
      <c r="AD391" s="374">
        <f t="shared" si="163"/>
        <v>2.98</v>
      </c>
      <c r="AE391" s="373">
        <f t="shared" si="164"/>
        <v>5.54</v>
      </c>
      <c r="AF391" s="373">
        <f t="shared" si="165"/>
        <v>19.5</v>
      </c>
      <c r="AG391" s="375">
        <f t="shared" si="166"/>
        <v>10.210000000000001</v>
      </c>
      <c r="AH391" s="374">
        <f t="shared" si="167"/>
        <v>2.77</v>
      </c>
      <c r="AI391" s="373">
        <f t="shared" si="168"/>
        <v>5.15</v>
      </c>
      <c r="AJ391" s="373">
        <f t="shared" si="169"/>
        <v>18.130000000000003</v>
      </c>
      <c r="AK391" s="422">
        <f t="shared" si="171"/>
        <v>0.69</v>
      </c>
      <c r="AL391" s="422">
        <f t="shared" si="172"/>
        <v>1.29</v>
      </c>
    </row>
    <row r="392" spans="1:38" x14ac:dyDescent="0.25">
      <c r="A392" s="297">
        <v>1021247</v>
      </c>
      <c r="B392" s="297">
        <v>5125</v>
      </c>
      <c r="C392" s="297">
        <f>INDEX('Final Comp Values'!C:C,MATCH(B392,'Final Comp Values'!B:B,0))</f>
        <v>675976</v>
      </c>
      <c r="D392" s="299" t="s">
        <v>915</v>
      </c>
      <c r="E392" s="346">
        <f>INDEX('Final Comp Values'!U:U,MATCH($C392,'Final Comp Values'!$C:$C,0))</f>
        <v>1.8865695286860175E-3</v>
      </c>
      <c r="F392" s="346">
        <f>INDEX('Final Comp Values'!V:V,MATCH($C392,'Final Comp Values'!$C:$C,0))</f>
        <v>1.4387841638268703E-3</v>
      </c>
      <c r="G392" s="370">
        <f t="shared" si="154"/>
        <v>387990.98371619266</v>
      </c>
      <c r="H392" s="370">
        <f t="shared" si="155"/>
        <v>193995.49189999999</v>
      </c>
      <c r="I392" s="372">
        <v>185816.1</v>
      </c>
      <c r="J392" s="372">
        <v>185816.1</v>
      </c>
      <c r="K392" s="371">
        <f t="shared" si="170"/>
        <v>178031.84761624451</v>
      </c>
      <c r="L392" s="371">
        <f t="shared" si="152"/>
        <v>12080.26</v>
      </c>
      <c r="M392" s="371">
        <f t="shared" si="152"/>
        <v>12080.26</v>
      </c>
      <c r="N392" s="371">
        <f t="shared" si="152"/>
        <v>12080.26</v>
      </c>
      <c r="O392" s="371">
        <f t="shared" si="152"/>
        <v>12080.26</v>
      </c>
      <c r="P392" s="371">
        <f t="shared" si="156"/>
        <v>48321.05</v>
      </c>
      <c r="Q392" s="371">
        <f t="shared" si="153"/>
        <v>22434.77</v>
      </c>
      <c r="R392" s="371">
        <f t="shared" si="153"/>
        <v>22434.77</v>
      </c>
      <c r="S392" s="371">
        <f t="shared" si="153"/>
        <v>22434.77</v>
      </c>
      <c r="T392" s="371">
        <f t="shared" si="153"/>
        <v>22434.77</v>
      </c>
      <c r="U392" s="371">
        <f t="shared" si="157"/>
        <v>89739.09</v>
      </c>
      <c r="V392" s="370">
        <f t="shared" si="158"/>
        <v>316091.98761624447</v>
      </c>
      <c r="W392" s="369" t="s">
        <v>14899</v>
      </c>
      <c r="X392" s="369" t="s">
        <v>939</v>
      </c>
      <c r="Y392" s="270">
        <v>37020.787783372318</v>
      </c>
      <c r="Z392" s="377">
        <f t="shared" si="159"/>
        <v>191432.09</v>
      </c>
      <c r="AA392" s="376">
        <f t="shared" si="160"/>
        <v>51958.12</v>
      </c>
      <c r="AB392" s="376">
        <f t="shared" si="161"/>
        <v>96493.65</v>
      </c>
      <c r="AC392" s="375">
        <f t="shared" si="162"/>
        <v>5.17</v>
      </c>
      <c r="AD392" s="374">
        <f t="shared" si="163"/>
        <v>1.4</v>
      </c>
      <c r="AE392" s="373">
        <f t="shared" si="164"/>
        <v>2.61</v>
      </c>
      <c r="AF392" s="373">
        <f t="shared" si="165"/>
        <v>9.18</v>
      </c>
      <c r="AG392" s="375">
        <f t="shared" si="166"/>
        <v>4.8099999999999996</v>
      </c>
      <c r="AH392" s="374">
        <f t="shared" si="167"/>
        <v>1.31</v>
      </c>
      <c r="AI392" s="373">
        <f t="shared" si="168"/>
        <v>2.42</v>
      </c>
      <c r="AJ392" s="373">
        <f t="shared" si="169"/>
        <v>8.5399999999999991</v>
      </c>
      <c r="AK392" s="422">
        <f t="shared" si="171"/>
        <v>0.33</v>
      </c>
      <c r="AL392" s="422">
        <f t="shared" si="172"/>
        <v>0.61</v>
      </c>
    </row>
    <row r="393" spans="1:38" x14ac:dyDescent="0.25">
      <c r="A393" s="297">
        <v>1028591</v>
      </c>
      <c r="B393" s="297">
        <v>4509</v>
      </c>
      <c r="C393" s="297">
        <f>INDEX('Final Comp Values'!C:C,MATCH(B393,'Final Comp Values'!B:B,0))</f>
        <v>675978</v>
      </c>
      <c r="D393" s="299" t="s">
        <v>1021</v>
      </c>
      <c r="E393" s="346" t="str">
        <f>INDEX('Final Comp Values'!U:U,MATCH($C393,'Final Comp Values'!$C:$C,0))</f>
        <v/>
      </c>
      <c r="F393" s="346">
        <f>INDEX('Final Comp Values'!V:V,MATCH($C393,'Final Comp Values'!$C:$C,0))</f>
        <v>1.2286299688356018E-3</v>
      </c>
      <c r="G393" s="370">
        <f t="shared" si="154"/>
        <v>0</v>
      </c>
      <c r="H393" s="370">
        <f t="shared" si="155"/>
        <v>0</v>
      </c>
      <c r="I393" s="372">
        <v>0</v>
      </c>
      <c r="J393" s="370">
        <f>+I393*2</f>
        <v>0</v>
      </c>
      <c r="K393" s="371">
        <f t="shared" si="170"/>
        <v>0</v>
      </c>
      <c r="L393" s="371">
        <f t="shared" si="152"/>
        <v>10315.77</v>
      </c>
      <c r="M393" s="371">
        <f t="shared" si="152"/>
        <v>10315.77</v>
      </c>
      <c r="N393" s="371">
        <f t="shared" si="152"/>
        <v>10315.77</v>
      </c>
      <c r="O393" s="371">
        <f t="shared" si="152"/>
        <v>10315.77</v>
      </c>
      <c r="P393" s="371">
        <f t="shared" si="156"/>
        <v>41263.089999999997</v>
      </c>
      <c r="Q393" s="371">
        <f t="shared" si="153"/>
        <v>19157.87</v>
      </c>
      <c r="R393" s="371">
        <f t="shared" si="153"/>
        <v>19157.87</v>
      </c>
      <c r="S393" s="371">
        <f t="shared" si="153"/>
        <v>19157.87</v>
      </c>
      <c r="T393" s="371">
        <f t="shared" si="153"/>
        <v>19157.87</v>
      </c>
      <c r="U393" s="371">
        <f t="shared" si="157"/>
        <v>76631.460000000006</v>
      </c>
      <c r="V393" s="370">
        <f t="shared" si="158"/>
        <v>117894.55</v>
      </c>
      <c r="W393" s="369" t="s">
        <v>14873</v>
      </c>
      <c r="X393" s="369" t="s">
        <v>923</v>
      </c>
      <c r="Y393" s="270">
        <v>10494.176731500442</v>
      </c>
      <c r="Z393" s="377">
        <f t="shared" si="159"/>
        <v>0</v>
      </c>
      <c r="AA393" s="376">
        <f t="shared" si="160"/>
        <v>44368.91</v>
      </c>
      <c r="AB393" s="376">
        <f t="shared" si="161"/>
        <v>82399.42</v>
      </c>
      <c r="AC393" s="375">
        <f t="shared" si="162"/>
        <v>0</v>
      </c>
      <c r="AD393" s="374">
        <f t="shared" si="163"/>
        <v>4.2300000000000004</v>
      </c>
      <c r="AE393" s="373">
        <f t="shared" si="164"/>
        <v>7.85</v>
      </c>
      <c r="AF393" s="373">
        <f t="shared" si="165"/>
        <v>12.08</v>
      </c>
      <c r="AG393" s="375">
        <f t="shared" si="166"/>
        <v>0</v>
      </c>
      <c r="AH393" s="374">
        <f t="shared" si="167"/>
        <v>3.93</v>
      </c>
      <c r="AI393" s="373">
        <f t="shared" si="168"/>
        <v>7.3</v>
      </c>
      <c r="AJ393" s="373">
        <f t="shared" si="169"/>
        <v>11.23</v>
      </c>
      <c r="AK393" s="422">
        <f t="shared" si="171"/>
        <v>0.98</v>
      </c>
      <c r="AL393" s="422">
        <f t="shared" si="172"/>
        <v>1.83</v>
      </c>
    </row>
    <row r="394" spans="1:38" x14ac:dyDescent="0.25">
      <c r="A394" s="311">
        <v>1028622</v>
      </c>
      <c r="B394" s="311">
        <v>4982</v>
      </c>
      <c r="C394" s="297">
        <f>INDEX('Final Comp Values'!C:C,MATCH(B394,'Final Comp Values'!B:B,0))</f>
        <v>675985</v>
      </c>
      <c r="D394" s="312" t="s">
        <v>915</v>
      </c>
      <c r="E394" s="346">
        <f>INDEX('Final Comp Values'!U:U,MATCH($C394,'Final Comp Values'!$C:$C,0))</f>
        <v>3.7388175909120708E-3</v>
      </c>
      <c r="F394" s="346">
        <f>INDEX('Final Comp Values'!V:V,MATCH($C394,'Final Comp Values'!$C:$C,0))</f>
        <v>2.8513932083851145E-3</v>
      </c>
      <c r="G394" s="370">
        <f t="shared" si="154"/>
        <v>768923.43111453298</v>
      </c>
      <c r="H394" s="370">
        <f t="shared" si="155"/>
        <v>384461.7156</v>
      </c>
      <c r="I394" s="372">
        <v>368251.73</v>
      </c>
      <c r="J394" s="372">
        <v>368251.73</v>
      </c>
      <c r="K394" s="371">
        <f t="shared" si="170"/>
        <v>352824.84609713691</v>
      </c>
      <c r="L394" s="371">
        <f t="shared" si="152"/>
        <v>23940.75</v>
      </c>
      <c r="M394" s="371">
        <f t="shared" si="152"/>
        <v>23940.75</v>
      </c>
      <c r="N394" s="371">
        <f t="shared" si="152"/>
        <v>23940.75</v>
      </c>
      <c r="O394" s="371">
        <f t="shared" si="152"/>
        <v>23940.75</v>
      </c>
      <c r="P394" s="371">
        <f t="shared" si="156"/>
        <v>95763.01</v>
      </c>
      <c r="Q394" s="371">
        <f t="shared" si="153"/>
        <v>44461.4</v>
      </c>
      <c r="R394" s="371">
        <f t="shared" si="153"/>
        <v>44461.4</v>
      </c>
      <c r="S394" s="371">
        <f t="shared" si="153"/>
        <v>44461.4</v>
      </c>
      <c r="T394" s="371">
        <f t="shared" si="153"/>
        <v>44461.4</v>
      </c>
      <c r="U394" s="371">
        <f t="shared" si="157"/>
        <v>177845.59</v>
      </c>
      <c r="V394" s="370">
        <f t="shared" si="158"/>
        <v>626433.44609713694</v>
      </c>
      <c r="W394" s="369" t="s">
        <v>14882</v>
      </c>
      <c r="X394" s="369" t="s">
        <v>913</v>
      </c>
      <c r="Y394" s="270">
        <v>30550.305097874538</v>
      </c>
      <c r="Z394" s="377">
        <f t="shared" si="159"/>
        <v>379381.55</v>
      </c>
      <c r="AA394" s="376">
        <f t="shared" si="160"/>
        <v>102970.98</v>
      </c>
      <c r="AB394" s="376">
        <f t="shared" si="161"/>
        <v>191231.82</v>
      </c>
      <c r="AC394" s="375">
        <f t="shared" si="162"/>
        <v>12.42</v>
      </c>
      <c r="AD394" s="374">
        <f t="shared" si="163"/>
        <v>3.37</v>
      </c>
      <c r="AE394" s="373">
        <f t="shared" si="164"/>
        <v>6.26</v>
      </c>
      <c r="AF394" s="373">
        <f t="shared" si="165"/>
        <v>22.049999999999997</v>
      </c>
      <c r="AG394" s="375">
        <f t="shared" si="166"/>
        <v>11.55</v>
      </c>
      <c r="AH394" s="374">
        <f t="shared" si="167"/>
        <v>3.13</v>
      </c>
      <c r="AI394" s="373">
        <f t="shared" si="168"/>
        <v>5.82</v>
      </c>
      <c r="AJ394" s="373">
        <f t="shared" si="169"/>
        <v>20.5</v>
      </c>
      <c r="AK394" s="422">
        <f t="shared" si="171"/>
        <v>0.78</v>
      </c>
      <c r="AL394" s="422">
        <f t="shared" si="172"/>
        <v>1.46</v>
      </c>
    </row>
    <row r="395" spans="1:38" x14ac:dyDescent="0.25">
      <c r="A395" s="297">
        <v>1020137</v>
      </c>
      <c r="B395" s="297">
        <v>101489</v>
      </c>
      <c r="C395" s="297">
        <f>INDEX('Final Comp Values'!C:C,MATCH(B395,'Final Comp Values'!B:B,0))</f>
        <v>675986</v>
      </c>
      <c r="D395" s="299" t="s">
        <v>915</v>
      </c>
      <c r="E395" s="346">
        <f>INDEX('Final Comp Values'!U:U,MATCH($C395,'Final Comp Values'!$C:$C,0))</f>
        <v>2.7059636757895511E-3</v>
      </c>
      <c r="F395" s="346">
        <f>INDEX('Final Comp Values'!V:V,MATCH($C395,'Final Comp Values'!$C:$C,0))</f>
        <v>2.063691597588989E-3</v>
      </c>
      <c r="G395" s="370">
        <f t="shared" si="154"/>
        <v>556507.19070031482</v>
      </c>
      <c r="H395" s="370">
        <f t="shared" si="155"/>
        <v>278253.59539999999</v>
      </c>
      <c r="I395" s="372">
        <v>266521.64</v>
      </c>
      <c r="J395" s="372">
        <v>266521.64</v>
      </c>
      <c r="K395" s="371">
        <f t="shared" si="170"/>
        <v>255356.45808866221</v>
      </c>
      <c r="L395" s="371">
        <f t="shared" si="152"/>
        <v>17327.09</v>
      </c>
      <c r="M395" s="371">
        <f t="shared" si="152"/>
        <v>17327.09</v>
      </c>
      <c r="N395" s="371">
        <f t="shared" si="152"/>
        <v>17327.09</v>
      </c>
      <c r="O395" s="371">
        <f t="shared" si="152"/>
        <v>17327.09</v>
      </c>
      <c r="P395" s="371">
        <f t="shared" si="156"/>
        <v>69308.34</v>
      </c>
      <c r="Q395" s="371">
        <f t="shared" si="153"/>
        <v>32178.87</v>
      </c>
      <c r="R395" s="371">
        <f t="shared" si="153"/>
        <v>32178.87</v>
      </c>
      <c r="S395" s="371">
        <f t="shared" si="153"/>
        <v>32178.87</v>
      </c>
      <c r="T395" s="371">
        <f t="shared" si="153"/>
        <v>32178.87</v>
      </c>
      <c r="U395" s="371">
        <f t="shared" si="157"/>
        <v>128715.48</v>
      </c>
      <c r="V395" s="370">
        <f t="shared" si="158"/>
        <v>453380.27808866219</v>
      </c>
      <c r="W395" s="369" t="s">
        <v>14904</v>
      </c>
      <c r="X395" s="369" t="s">
        <v>930</v>
      </c>
      <c r="Y395" s="270">
        <v>46984.658324669057</v>
      </c>
      <c r="Z395" s="377">
        <f t="shared" si="159"/>
        <v>274576.84000000003</v>
      </c>
      <c r="AA395" s="376">
        <f t="shared" si="160"/>
        <v>74525.100000000006</v>
      </c>
      <c r="AB395" s="376">
        <f t="shared" si="161"/>
        <v>138403.74</v>
      </c>
      <c r="AC395" s="375">
        <f t="shared" si="162"/>
        <v>5.84</v>
      </c>
      <c r="AD395" s="374">
        <f t="shared" si="163"/>
        <v>1.59</v>
      </c>
      <c r="AE395" s="373">
        <f t="shared" si="164"/>
        <v>2.95</v>
      </c>
      <c r="AF395" s="373">
        <f t="shared" si="165"/>
        <v>10.379999999999999</v>
      </c>
      <c r="AG395" s="375">
        <f t="shared" si="166"/>
        <v>5.43</v>
      </c>
      <c r="AH395" s="374">
        <f t="shared" si="167"/>
        <v>1.48</v>
      </c>
      <c r="AI395" s="373">
        <f t="shared" si="168"/>
        <v>2.74</v>
      </c>
      <c r="AJ395" s="373">
        <f t="shared" si="169"/>
        <v>9.65</v>
      </c>
      <c r="AK395" s="422">
        <f t="shared" si="171"/>
        <v>0.37</v>
      </c>
      <c r="AL395" s="422">
        <f t="shared" si="172"/>
        <v>0.69</v>
      </c>
    </row>
    <row r="396" spans="1:38" x14ac:dyDescent="0.25">
      <c r="A396" s="297">
        <v>1026627</v>
      </c>
      <c r="B396" s="297">
        <v>100950</v>
      </c>
      <c r="C396" s="297">
        <f>INDEX('Final Comp Values'!C:C,MATCH(B396,'Final Comp Values'!B:B,0))</f>
        <v>675988</v>
      </c>
      <c r="D396" s="299" t="s">
        <v>915</v>
      </c>
      <c r="E396" s="346">
        <f>INDEX('Final Comp Values'!U:U,MATCH($C396,'Final Comp Values'!$C:$C,0))</f>
        <v>2.175462447809457E-3</v>
      </c>
      <c r="F396" s="346">
        <f>INDEX('Final Comp Values'!V:V,MATCH($C396,'Final Comp Values'!$C:$C,0))</f>
        <v>1.6591071101886841E-3</v>
      </c>
      <c r="G396" s="370">
        <f t="shared" si="154"/>
        <v>447404.56279451807</v>
      </c>
      <c r="H396" s="370">
        <f t="shared" si="155"/>
        <v>223702.28140000001</v>
      </c>
      <c r="I396" s="372">
        <v>214270</v>
      </c>
      <c r="J396" s="372">
        <v>214270</v>
      </c>
      <c r="K396" s="371">
        <f t="shared" si="170"/>
        <v>205294.10292820132</v>
      </c>
      <c r="L396" s="371">
        <f t="shared" si="152"/>
        <v>13930.13</v>
      </c>
      <c r="M396" s="371">
        <f t="shared" si="152"/>
        <v>13930.13</v>
      </c>
      <c r="N396" s="371">
        <f t="shared" si="152"/>
        <v>13930.13</v>
      </c>
      <c r="O396" s="371">
        <f t="shared" si="152"/>
        <v>13930.13</v>
      </c>
      <c r="P396" s="371">
        <f t="shared" si="156"/>
        <v>55720.51</v>
      </c>
      <c r="Q396" s="371">
        <f t="shared" si="153"/>
        <v>25870.240000000002</v>
      </c>
      <c r="R396" s="371">
        <f t="shared" si="153"/>
        <v>25870.240000000002</v>
      </c>
      <c r="S396" s="371">
        <f t="shared" si="153"/>
        <v>25870.240000000002</v>
      </c>
      <c r="T396" s="371">
        <f t="shared" si="153"/>
        <v>25870.240000000002</v>
      </c>
      <c r="U396" s="371">
        <f t="shared" si="157"/>
        <v>103480.95</v>
      </c>
      <c r="V396" s="370">
        <f t="shared" si="158"/>
        <v>364495.56292820134</v>
      </c>
      <c r="W396" s="369" t="s">
        <v>14949</v>
      </c>
      <c r="X396" s="369" t="s">
        <v>937</v>
      </c>
      <c r="Y396" s="270">
        <v>35034.628533077281</v>
      </c>
      <c r="Z396" s="377">
        <f t="shared" si="159"/>
        <v>220746.35</v>
      </c>
      <c r="AA396" s="376">
        <f t="shared" si="160"/>
        <v>59914.53</v>
      </c>
      <c r="AB396" s="376">
        <f t="shared" si="161"/>
        <v>111269.84</v>
      </c>
      <c r="AC396" s="375">
        <f t="shared" si="162"/>
        <v>6.3</v>
      </c>
      <c r="AD396" s="374">
        <f t="shared" si="163"/>
        <v>1.71</v>
      </c>
      <c r="AE396" s="373">
        <f t="shared" si="164"/>
        <v>3.18</v>
      </c>
      <c r="AF396" s="373">
        <f t="shared" si="165"/>
        <v>11.19</v>
      </c>
      <c r="AG396" s="375">
        <f t="shared" si="166"/>
        <v>5.86</v>
      </c>
      <c r="AH396" s="374">
        <f t="shared" si="167"/>
        <v>1.59</v>
      </c>
      <c r="AI396" s="373">
        <f t="shared" si="168"/>
        <v>2.95</v>
      </c>
      <c r="AJ396" s="373">
        <f t="shared" si="169"/>
        <v>10.4</v>
      </c>
      <c r="AK396" s="422">
        <f t="shared" si="171"/>
        <v>0.4</v>
      </c>
      <c r="AL396" s="422">
        <f t="shared" si="172"/>
        <v>0.74</v>
      </c>
    </row>
    <row r="397" spans="1:38" x14ac:dyDescent="0.25">
      <c r="A397" s="313">
        <v>1028895</v>
      </c>
      <c r="B397" s="313">
        <v>4248</v>
      </c>
      <c r="C397" s="297">
        <f>INDEX('Final Comp Values'!C:C,MATCH(B397,'Final Comp Values'!B:B,0))</f>
        <v>675989</v>
      </c>
      <c r="D397" s="314" t="s">
        <v>1021</v>
      </c>
      <c r="E397" s="346" t="str">
        <f>INDEX('Final Comp Values'!U:U,MATCH($C397,'Final Comp Values'!$C:$C,0))</f>
        <v/>
      </c>
      <c r="F397" s="346">
        <f>INDEX('Final Comp Values'!V:V,MATCH($C397,'Final Comp Values'!$C:$C,0))</f>
        <v>1.5549715637458779E-3</v>
      </c>
      <c r="G397" s="370">
        <f t="shared" si="154"/>
        <v>0</v>
      </c>
      <c r="H397" s="370">
        <f t="shared" si="155"/>
        <v>0</v>
      </c>
      <c r="I397" s="372">
        <v>0</v>
      </c>
      <c r="J397" s="370">
        <f>+I397*2</f>
        <v>0</v>
      </c>
      <c r="K397" s="371">
        <f t="shared" si="170"/>
        <v>0</v>
      </c>
      <c r="L397" s="371">
        <f t="shared" si="152"/>
        <v>13055.79</v>
      </c>
      <c r="M397" s="371">
        <f t="shared" si="152"/>
        <v>13055.79</v>
      </c>
      <c r="N397" s="371">
        <f t="shared" si="152"/>
        <v>13055.79</v>
      </c>
      <c r="O397" s="371">
        <f t="shared" si="152"/>
        <v>13055.79</v>
      </c>
      <c r="P397" s="371">
        <f t="shared" si="156"/>
        <v>52223.16</v>
      </c>
      <c r="Q397" s="371">
        <f t="shared" si="153"/>
        <v>24246.47</v>
      </c>
      <c r="R397" s="371">
        <f t="shared" si="153"/>
        <v>24246.47</v>
      </c>
      <c r="S397" s="371">
        <f t="shared" si="153"/>
        <v>24246.47</v>
      </c>
      <c r="T397" s="371">
        <f t="shared" si="153"/>
        <v>24246.47</v>
      </c>
      <c r="U397" s="371">
        <f t="shared" si="157"/>
        <v>96985.86</v>
      </c>
      <c r="V397" s="370">
        <f t="shared" si="158"/>
        <v>149209.02000000002</v>
      </c>
      <c r="W397" s="369" t="s">
        <v>14912</v>
      </c>
      <c r="X397" s="369" t="s">
        <v>913</v>
      </c>
      <c r="Y397" s="270">
        <v>30550.305097874538</v>
      </c>
      <c r="Z397" s="377">
        <f t="shared" si="159"/>
        <v>0</v>
      </c>
      <c r="AA397" s="376">
        <f t="shared" si="160"/>
        <v>56153.94</v>
      </c>
      <c r="AB397" s="376">
        <f t="shared" si="161"/>
        <v>104285.87</v>
      </c>
      <c r="AC397" s="375">
        <f t="shared" si="162"/>
        <v>0</v>
      </c>
      <c r="AD397" s="374">
        <f t="shared" si="163"/>
        <v>1.84</v>
      </c>
      <c r="AE397" s="373">
        <f t="shared" si="164"/>
        <v>3.41</v>
      </c>
      <c r="AF397" s="373">
        <f t="shared" si="165"/>
        <v>5.25</v>
      </c>
      <c r="AG397" s="375">
        <f t="shared" si="166"/>
        <v>0</v>
      </c>
      <c r="AH397" s="374">
        <f t="shared" si="167"/>
        <v>1.71</v>
      </c>
      <c r="AI397" s="373">
        <f t="shared" si="168"/>
        <v>3.17</v>
      </c>
      <c r="AJ397" s="373">
        <f t="shared" si="169"/>
        <v>4.88</v>
      </c>
      <c r="AK397" s="422">
        <f t="shared" si="171"/>
        <v>0.43</v>
      </c>
      <c r="AL397" s="422">
        <f t="shared" si="172"/>
        <v>0.79</v>
      </c>
    </row>
    <row r="398" spans="1:38" x14ac:dyDescent="0.25">
      <c r="A398" s="316">
        <v>1020139</v>
      </c>
      <c r="B398" s="316">
        <v>101633</v>
      </c>
      <c r="C398" s="297">
        <f>INDEX('Final Comp Values'!C:C,MATCH(B398,'Final Comp Values'!B:B,0))</f>
        <v>675991</v>
      </c>
      <c r="D398" s="317" t="s">
        <v>915</v>
      </c>
      <c r="E398" s="346">
        <f>INDEX('Final Comp Values'!U:U,MATCH($C398,'Final Comp Values'!$C:$C,0))</f>
        <v>2.7276923739800321E-3</v>
      </c>
      <c r="F398" s="346">
        <f>INDEX('Final Comp Values'!V:V,MATCH($C398,'Final Comp Values'!$C:$C,0))</f>
        <v>2.0802628961187667E-3</v>
      </c>
      <c r="G398" s="370">
        <f t="shared" si="154"/>
        <v>560975.90434039396</v>
      </c>
      <c r="H398" s="370">
        <f t="shared" si="155"/>
        <v>280487.9522</v>
      </c>
      <c r="I398" s="372">
        <v>268662.65999999997</v>
      </c>
      <c r="J398" s="372">
        <v>268662.65999999997</v>
      </c>
      <c r="K398" s="371">
        <f t="shared" si="170"/>
        <v>257406.95250528803</v>
      </c>
      <c r="L398" s="371">
        <f t="shared" si="152"/>
        <v>17466.22</v>
      </c>
      <c r="M398" s="371">
        <f t="shared" si="152"/>
        <v>17466.22</v>
      </c>
      <c r="N398" s="371">
        <f t="shared" si="152"/>
        <v>17466.22</v>
      </c>
      <c r="O398" s="371">
        <f t="shared" si="152"/>
        <v>17466.22</v>
      </c>
      <c r="P398" s="371">
        <f t="shared" si="156"/>
        <v>69864.88</v>
      </c>
      <c r="Q398" s="371">
        <f t="shared" si="153"/>
        <v>32437.27</v>
      </c>
      <c r="R398" s="371">
        <f t="shared" si="153"/>
        <v>32437.27</v>
      </c>
      <c r="S398" s="371">
        <f t="shared" si="153"/>
        <v>32437.27</v>
      </c>
      <c r="T398" s="371">
        <f t="shared" si="153"/>
        <v>32437.27</v>
      </c>
      <c r="U398" s="371">
        <f t="shared" si="157"/>
        <v>129749.06</v>
      </c>
      <c r="V398" s="370">
        <f t="shared" si="158"/>
        <v>457020.89250528807</v>
      </c>
      <c r="W398" s="369" t="s">
        <v>14904</v>
      </c>
      <c r="X398" s="369" t="s">
        <v>930</v>
      </c>
      <c r="Y398" s="270">
        <v>46984.658324669057</v>
      </c>
      <c r="Z398" s="377">
        <f t="shared" si="159"/>
        <v>276781.67</v>
      </c>
      <c r="AA398" s="376">
        <f t="shared" si="160"/>
        <v>75123.53</v>
      </c>
      <c r="AB398" s="376">
        <f t="shared" si="161"/>
        <v>139515.12</v>
      </c>
      <c r="AC398" s="375">
        <f t="shared" si="162"/>
        <v>5.89</v>
      </c>
      <c r="AD398" s="374">
        <f t="shared" si="163"/>
        <v>1.6</v>
      </c>
      <c r="AE398" s="373">
        <f t="shared" si="164"/>
        <v>2.97</v>
      </c>
      <c r="AF398" s="373">
        <f t="shared" si="165"/>
        <v>10.46</v>
      </c>
      <c r="AG398" s="375">
        <f t="shared" si="166"/>
        <v>5.48</v>
      </c>
      <c r="AH398" s="374">
        <f t="shared" si="167"/>
        <v>1.49</v>
      </c>
      <c r="AI398" s="373">
        <f t="shared" si="168"/>
        <v>2.76</v>
      </c>
      <c r="AJ398" s="373">
        <f t="shared" si="169"/>
        <v>9.73</v>
      </c>
      <c r="AK398" s="422">
        <f t="shared" si="171"/>
        <v>0.37</v>
      </c>
      <c r="AL398" s="422">
        <f t="shared" si="172"/>
        <v>0.69</v>
      </c>
    </row>
    <row r="399" spans="1:38" x14ac:dyDescent="0.25">
      <c r="A399" s="297">
        <v>536001</v>
      </c>
      <c r="B399" s="297">
        <v>5360</v>
      </c>
      <c r="C399" s="297">
        <f>INDEX('Final Comp Values'!C:C,MATCH(B399,'Final Comp Values'!B:B,0))</f>
        <v>675998</v>
      </c>
      <c r="D399" s="299" t="s">
        <v>915</v>
      </c>
      <c r="E399" s="346">
        <f>INDEX('Final Comp Values'!U:U,MATCH($C399,'Final Comp Values'!$C:$C,0))</f>
        <v>3.4680730731181807E-3</v>
      </c>
      <c r="F399" s="346">
        <f>INDEX('Final Comp Values'!V:V,MATCH($C399,'Final Comp Values'!$C:$C,0))</f>
        <v>2.6449110624998766E-3</v>
      </c>
      <c r="G399" s="370">
        <f t="shared" si="154"/>
        <v>713242.24354241008</v>
      </c>
      <c r="H399" s="370">
        <f t="shared" si="155"/>
        <v>356621.12180000002</v>
      </c>
      <c r="I399" s="372">
        <v>341584.97</v>
      </c>
      <c r="J399" s="372">
        <v>341584.97</v>
      </c>
      <c r="K399" s="371">
        <f t="shared" si="170"/>
        <v>327275.21964452096</v>
      </c>
      <c r="L399" s="371">
        <f t="shared" si="152"/>
        <v>22207.1</v>
      </c>
      <c r="M399" s="371">
        <f t="shared" si="152"/>
        <v>22207.1</v>
      </c>
      <c r="N399" s="371">
        <f t="shared" si="152"/>
        <v>22207.1</v>
      </c>
      <c r="O399" s="371">
        <f t="shared" si="152"/>
        <v>22207.1</v>
      </c>
      <c r="P399" s="371">
        <f t="shared" si="156"/>
        <v>88828.38</v>
      </c>
      <c r="Q399" s="371">
        <f t="shared" si="153"/>
        <v>41241.75</v>
      </c>
      <c r="R399" s="371">
        <f t="shared" si="153"/>
        <v>41241.75</v>
      </c>
      <c r="S399" s="371">
        <f t="shared" si="153"/>
        <v>41241.75</v>
      </c>
      <c r="T399" s="371">
        <f t="shared" si="153"/>
        <v>41241.75</v>
      </c>
      <c r="U399" s="371">
        <f t="shared" si="157"/>
        <v>164966.99</v>
      </c>
      <c r="V399" s="370">
        <f t="shared" si="158"/>
        <v>581070.58964452101</v>
      </c>
      <c r="W399" s="369" t="s">
        <v>14943</v>
      </c>
      <c r="X399" s="369" t="s">
        <v>939</v>
      </c>
      <c r="Y399" s="270">
        <v>37020.787783372318</v>
      </c>
      <c r="Z399" s="377">
        <f t="shared" si="159"/>
        <v>351908.84</v>
      </c>
      <c r="AA399" s="376">
        <f t="shared" si="160"/>
        <v>95514.39</v>
      </c>
      <c r="AB399" s="376">
        <f t="shared" si="161"/>
        <v>177383.86</v>
      </c>
      <c r="AC399" s="375">
        <f t="shared" si="162"/>
        <v>9.51</v>
      </c>
      <c r="AD399" s="374">
        <f t="shared" si="163"/>
        <v>2.58</v>
      </c>
      <c r="AE399" s="373">
        <f t="shared" si="164"/>
        <v>4.79</v>
      </c>
      <c r="AF399" s="373">
        <f t="shared" si="165"/>
        <v>16.88</v>
      </c>
      <c r="AG399" s="375">
        <f t="shared" si="166"/>
        <v>8.84</v>
      </c>
      <c r="AH399" s="374">
        <f t="shared" si="167"/>
        <v>2.4</v>
      </c>
      <c r="AI399" s="373">
        <f t="shared" si="168"/>
        <v>4.46</v>
      </c>
      <c r="AJ399" s="373">
        <f t="shared" si="169"/>
        <v>15.7</v>
      </c>
      <c r="AK399" s="422">
        <f t="shared" si="171"/>
        <v>0.6</v>
      </c>
      <c r="AL399" s="422">
        <f t="shared" si="172"/>
        <v>1.1200000000000001</v>
      </c>
    </row>
    <row r="400" spans="1:38" x14ac:dyDescent="0.25">
      <c r="A400" s="297">
        <v>1028701</v>
      </c>
      <c r="B400" s="313">
        <v>5390</v>
      </c>
      <c r="C400" s="297">
        <f>INDEX('Final Comp Values'!C:C,MATCH(B400,'Final Comp Values'!B:B,0))</f>
        <v>676005</v>
      </c>
      <c r="D400" s="314" t="s">
        <v>915</v>
      </c>
      <c r="E400" s="346">
        <f>INDEX('Final Comp Values'!U:U,MATCH($C400,'Final Comp Values'!$C:$C,0))</f>
        <v>1.8848411095117746E-3</v>
      </c>
      <c r="F400" s="346">
        <f>INDEX('Final Comp Values'!V:V,MATCH($C400,'Final Comp Values'!$C:$C,0))</f>
        <v>1.4374659923529107E-3</v>
      </c>
      <c r="G400" s="370">
        <f t="shared" si="154"/>
        <v>387635.51785845903</v>
      </c>
      <c r="H400" s="370">
        <f t="shared" si="155"/>
        <v>193817.75889999999</v>
      </c>
      <c r="I400" s="372">
        <v>185645.86</v>
      </c>
      <c r="J400" s="372">
        <v>185645.86</v>
      </c>
      <c r="K400" s="371">
        <f t="shared" si="170"/>
        <v>177868.74010583109</v>
      </c>
      <c r="L400" s="371">
        <f t="shared" si="152"/>
        <v>12069.2</v>
      </c>
      <c r="M400" s="371">
        <f t="shared" si="152"/>
        <v>12069.2</v>
      </c>
      <c r="N400" s="371">
        <f t="shared" si="152"/>
        <v>12069.2</v>
      </c>
      <c r="O400" s="371">
        <f t="shared" si="152"/>
        <v>12069.2</v>
      </c>
      <c r="P400" s="371">
        <f t="shared" si="156"/>
        <v>48276.78</v>
      </c>
      <c r="Q400" s="371">
        <f t="shared" si="153"/>
        <v>22414.22</v>
      </c>
      <c r="R400" s="371">
        <f t="shared" si="153"/>
        <v>22414.22</v>
      </c>
      <c r="S400" s="371">
        <f t="shared" si="153"/>
        <v>22414.22</v>
      </c>
      <c r="T400" s="371">
        <f t="shared" si="153"/>
        <v>22414.22</v>
      </c>
      <c r="U400" s="371">
        <f t="shared" si="157"/>
        <v>89656.87</v>
      </c>
      <c r="V400" s="370">
        <f t="shared" si="158"/>
        <v>315802.39010583109</v>
      </c>
      <c r="W400" s="369" t="s">
        <v>14917</v>
      </c>
      <c r="X400" s="369" t="s">
        <v>939</v>
      </c>
      <c r="Y400" s="270">
        <v>37020.787783372318</v>
      </c>
      <c r="Z400" s="377">
        <f t="shared" si="159"/>
        <v>191256.71</v>
      </c>
      <c r="AA400" s="376">
        <f t="shared" si="160"/>
        <v>51910.52</v>
      </c>
      <c r="AB400" s="376">
        <f t="shared" si="161"/>
        <v>96405.24</v>
      </c>
      <c r="AC400" s="375">
        <f t="shared" si="162"/>
        <v>5.17</v>
      </c>
      <c r="AD400" s="374">
        <f t="shared" si="163"/>
        <v>1.4</v>
      </c>
      <c r="AE400" s="373">
        <f t="shared" si="164"/>
        <v>2.6</v>
      </c>
      <c r="AF400" s="373">
        <f t="shared" si="165"/>
        <v>9.17</v>
      </c>
      <c r="AG400" s="375">
        <f t="shared" si="166"/>
        <v>4.8</v>
      </c>
      <c r="AH400" s="374">
        <f t="shared" si="167"/>
        <v>1.3</v>
      </c>
      <c r="AI400" s="373">
        <f t="shared" si="168"/>
        <v>2.42</v>
      </c>
      <c r="AJ400" s="373">
        <f t="shared" si="169"/>
        <v>8.52</v>
      </c>
      <c r="AK400" s="422">
        <f t="shared" si="171"/>
        <v>0.33</v>
      </c>
      <c r="AL400" s="422">
        <f t="shared" si="172"/>
        <v>0.61</v>
      </c>
    </row>
    <row r="401" spans="1:38" x14ac:dyDescent="0.25">
      <c r="A401" s="297">
        <v>1026561</v>
      </c>
      <c r="B401" s="297">
        <v>4348</v>
      </c>
      <c r="C401" s="297">
        <f>INDEX('Final Comp Values'!C:C,MATCH(B401,'Final Comp Values'!B:B,0))</f>
        <v>676010</v>
      </c>
      <c r="D401" s="299" t="s">
        <v>915</v>
      </c>
      <c r="E401" s="346">
        <f>INDEX('Final Comp Values'!U:U,MATCH($C401,'Final Comp Values'!$C:$C,0))</f>
        <v>2.6495431356017684E-3</v>
      </c>
      <c r="F401" s="346">
        <f>INDEX('Final Comp Values'!V:V,MATCH($C401,'Final Comp Values'!$C:$C,0))</f>
        <v>2.0206627144747375E-3</v>
      </c>
      <c r="G401" s="370">
        <f t="shared" si="154"/>
        <v>544903.76948715467</v>
      </c>
      <c r="H401" s="370">
        <f t="shared" si="155"/>
        <v>272451.8847</v>
      </c>
      <c r="I401" s="372">
        <v>260964.55</v>
      </c>
      <c r="J401" s="372">
        <v>260964.55</v>
      </c>
      <c r="K401" s="371">
        <f t="shared" si="170"/>
        <v>250032.16292730998</v>
      </c>
      <c r="L401" s="371">
        <f t="shared" si="152"/>
        <v>16965.810000000001</v>
      </c>
      <c r="M401" s="371">
        <f t="shared" si="152"/>
        <v>16965.810000000001</v>
      </c>
      <c r="N401" s="371">
        <f t="shared" si="152"/>
        <v>16965.810000000001</v>
      </c>
      <c r="O401" s="371">
        <f t="shared" si="152"/>
        <v>16965.810000000001</v>
      </c>
      <c r="P401" s="371">
        <f t="shared" si="156"/>
        <v>67863.23</v>
      </c>
      <c r="Q401" s="371">
        <f t="shared" si="153"/>
        <v>31507.93</v>
      </c>
      <c r="R401" s="371">
        <f t="shared" si="153"/>
        <v>31507.93</v>
      </c>
      <c r="S401" s="371">
        <f t="shared" si="153"/>
        <v>31507.93</v>
      </c>
      <c r="T401" s="371">
        <f t="shared" si="153"/>
        <v>31507.93</v>
      </c>
      <c r="U401" s="371">
        <f t="shared" si="157"/>
        <v>126031.71</v>
      </c>
      <c r="V401" s="370">
        <f t="shared" si="158"/>
        <v>443927.10292730998</v>
      </c>
      <c r="W401" s="369" t="s">
        <v>14958</v>
      </c>
      <c r="X401" s="369" t="s">
        <v>923</v>
      </c>
      <c r="Y401" s="270">
        <v>10494.176731500442</v>
      </c>
      <c r="Z401" s="377">
        <f t="shared" si="159"/>
        <v>268851.78999999998</v>
      </c>
      <c r="AA401" s="376">
        <f t="shared" si="160"/>
        <v>72971.22</v>
      </c>
      <c r="AB401" s="376">
        <f t="shared" si="161"/>
        <v>135517.97</v>
      </c>
      <c r="AC401" s="375">
        <f t="shared" si="162"/>
        <v>25.62</v>
      </c>
      <c r="AD401" s="374">
        <f t="shared" si="163"/>
        <v>6.95</v>
      </c>
      <c r="AE401" s="373">
        <f t="shared" si="164"/>
        <v>12.91</v>
      </c>
      <c r="AF401" s="373">
        <f t="shared" si="165"/>
        <v>45.480000000000004</v>
      </c>
      <c r="AG401" s="375">
        <f t="shared" si="166"/>
        <v>23.83</v>
      </c>
      <c r="AH401" s="374">
        <f t="shared" si="167"/>
        <v>6.47</v>
      </c>
      <c r="AI401" s="373">
        <f t="shared" si="168"/>
        <v>12.01</v>
      </c>
      <c r="AJ401" s="373">
        <f t="shared" si="169"/>
        <v>42.309999999999995</v>
      </c>
      <c r="AK401" s="422">
        <f t="shared" si="171"/>
        <v>1.62</v>
      </c>
      <c r="AL401" s="422">
        <f t="shared" si="172"/>
        <v>3</v>
      </c>
    </row>
    <row r="402" spans="1:38" x14ac:dyDescent="0.25">
      <c r="A402" s="297">
        <v>407502</v>
      </c>
      <c r="B402" s="297">
        <v>4075</v>
      </c>
      <c r="C402" s="297">
        <f>INDEX('Final Comp Values'!C:C,MATCH(B402,'Final Comp Values'!B:B,0))</f>
        <v>676020</v>
      </c>
      <c r="D402" s="299" t="s">
        <v>915</v>
      </c>
      <c r="E402" s="346">
        <f>INDEX('Final Comp Values'!U:U,MATCH($C402,'Final Comp Values'!$C:$C,0))</f>
        <v>6.2914457942437967E-4</v>
      </c>
      <c r="F402" s="346">
        <f>INDEX('Final Comp Values'!V:V,MATCH($C402,'Final Comp Values'!$C:$C,0))</f>
        <v>4.7981441652128335E-4</v>
      </c>
      <c r="G402" s="370">
        <f t="shared" si="154"/>
        <v>129389.57221501981</v>
      </c>
      <c r="H402" s="370">
        <f t="shared" si="155"/>
        <v>64694.786099999998</v>
      </c>
      <c r="I402" s="372">
        <v>0</v>
      </c>
      <c r="J402" s="372"/>
      <c r="K402" s="371">
        <f t="shared" si="170"/>
        <v>59371.133790483749</v>
      </c>
      <c r="L402" s="371">
        <f t="shared" si="152"/>
        <v>4028.6</v>
      </c>
      <c r="M402" s="371">
        <f t="shared" si="152"/>
        <v>4028.6</v>
      </c>
      <c r="N402" s="371">
        <f t="shared" si="152"/>
        <v>4028.6</v>
      </c>
      <c r="O402" s="371">
        <f t="shared" si="152"/>
        <v>4028.6</v>
      </c>
      <c r="P402" s="371">
        <f t="shared" si="156"/>
        <v>16114.39</v>
      </c>
      <c r="Q402" s="371">
        <f t="shared" si="153"/>
        <v>7481.68</v>
      </c>
      <c r="R402" s="371">
        <f t="shared" si="153"/>
        <v>7481.68</v>
      </c>
      <c r="S402" s="371">
        <f t="shared" si="153"/>
        <v>7481.68</v>
      </c>
      <c r="T402" s="371">
        <f t="shared" si="153"/>
        <v>7481.68</v>
      </c>
      <c r="U402" s="371">
        <f t="shared" si="157"/>
        <v>29926.73</v>
      </c>
      <c r="V402" s="370">
        <f t="shared" si="158"/>
        <v>105412.25379048374</v>
      </c>
      <c r="W402" s="369" t="s">
        <v>14975</v>
      </c>
      <c r="X402" s="369" t="s">
        <v>913</v>
      </c>
      <c r="Y402" s="270">
        <v>30550.305097874538</v>
      </c>
      <c r="Z402" s="377">
        <f t="shared" si="159"/>
        <v>63839.93</v>
      </c>
      <c r="AA402" s="376">
        <f t="shared" si="160"/>
        <v>17327.3</v>
      </c>
      <c r="AB402" s="376">
        <f t="shared" si="161"/>
        <v>32179.279999999999</v>
      </c>
      <c r="AC402" s="375">
        <f t="shared" si="162"/>
        <v>2.09</v>
      </c>
      <c r="AD402" s="374">
        <f t="shared" si="163"/>
        <v>0.56999999999999995</v>
      </c>
      <c r="AE402" s="373">
        <f t="shared" si="164"/>
        <v>1.05</v>
      </c>
      <c r="AF402" s="373">
        <f t="shared" si="165"/>
        <v>3.71</v>
      </c>
      <c r="AG402" s="375">
        <f t="shared" si="166"/>
        <v>1.94</v>
      </c>
      <c r="AH402" s="374">
        <f t="shared" si="167"/>
        <v>0.53</v>
      </c>
      <c r="AI402" s="373">
        <f t="shared" si="168"/>
        <v>0.98</v>
      </c>
      <c r="AJ402" s="373">
        <f t="shared" si="169"/>
        <v>3.4499999999999997</v>
      </c>
      <c r="AK402" s="422">
        <f t="shared" si="171"/>
        <v>0.13</v>
      </c>
      <c r="AL402" s="422">
        <f t="shared" si="172"/>
        <v>0.25</v>
      </c>
    </row>
    <row r="403" spans="1:38" x14ac:dyDescent="0.25">
      <c r="A403" s="311">
        <v>1025959</v>
      </c>
      <c r="B403" s="311">
        <v>4882</v>
      </c>
      <c r="C403" s="297">
        <f>INDEX('Final Comp Values'!C:C,MATCH(B403,'Final Comp Values'!B:B,0))</f>
        <v>676024</v>
      </c>
      <c r="D403" s="312" t="s">
        <v>915</v>
      </c>
      <c r="E403" s="346">
        <f>INDEX('Final Comp Values'!U:U,MATCH($C403,'Final Comp Values'!$C:$C,0))</f>
        <v>4.4185801604392752E-4</v>
      </c>
      <c r="F403" s="346">
        <f>INDEX('Final Comp Values'!V:V,MATCH($C403,'Final Comp Values'!$C:$C,0))</f>
        <v>3.3698112180723566E-4</v>
      </c>
      <c r="G403" s="370">
        <f t="shared" si="154"/>
        <v>90872.307487746453</v>
      </c>
      <c r="H403" s="370">
        <f t="shared" si="155"/>
        <v>45436.153700000003</v>
      </c>
      <c r="I403" s="372">
        <v>43520.44</v>
      </c>
      <c r="J403" s="372">
        <v>43520.44</v>
      </c>
      <c r="K403" s="371">
        <f t="shared" si="170"/>
        <v>41697.269983544211</v>
      </c>
      <c r="L403" s="371">
        <f t="shared" si="152"/>
        <v>2829.35</v>
      </c>
      <c r="M403" s="371">
        <f t="shared" si="152"/>
        <v>2829.35</v>
      </c>
      <c r="N403" s="371">
        <f t="shared" si="152"/>
        <v>2829.35</v>
      </c>
      <c r="O403" s="371">
        <f t="shared" si="152"/>
        <v>2829.35</v>
      </c>
      <c r="P403" s="371">
        <f t="shared" si="156"/>
        <v>11317.39</v>
      </c>
      <c r="Q403" s="371">
        <f t="shared" si="153"/>
        <v>5254.5</v>
      </c>
      <c r="R403" s="371">
        <f t="shared" si="153"/>
        <v>5254.5</v>
      </c>
      <c r="S403" s="371">
        <f t="shared" si="153"/>
        <v>5254.5</v>
      </c>
      <c r="T403" s="371">
        <f t="shared" si="153"/>
        <v>5254.5</v>
      </c>
      <c r="U403" s="371">
        <f t="shared" si="157"/>
        <v>21018.01</v>
      </c>
      <c r="V403" s="370">
        <f t="shared" si="158"/>
        <v>74032.669983544212</v>
      </c>
      <c r="W403" s="369" t="s">
        <v>14944</v>
      </c>
      <c r="X403" s="369" t="s">
        <v>923</v>
      </c>
      <c r="Y403" s="270">
        <v>10494.176731500442</v>
      </c>
      <c r="Z403" s="377">
        <f t="shared" si="159"/>
        <v>44835.77</v>
      </c>
      <c r="AA403" s="376">
        <f t="shared" si="160"/>
        <v>12169.24</v>
      </c>
      <c r="AB403" s="376">
        <f t="shared" si="161"/>
        <v>22600.01</v>
      </c>
      <c r="AC403" s="375">
        <f t="shared" si="162"/>
        <v>4.2699999999999996</v>
      </c>
      <c r="AD403" s="374">
        <f t="shared" si="163"/>
        <v>1.1599999999999999</v>
      </c>
      <c r="AE403" s="373">
        <f t="shared" si="164"/>
        <v>2.15</v>
      </c>
      <c r="AF403" s="373">
        <f t="shared" si="165"/>
        <v>7.58</v>
      </c>
      <c r="AG403" s="375">
        <f t="shared" si="166"/>
        <v>3.97</v>
      </c>
      <c r="AH403" s="374">
        <f t="shared" si="167"/>
        <v>1.08</v>
      </c>
      <c r="AI403" s="373">
        <f t="shared" si="168"/>
        <v>2</v>
      </c>
      <c r="AJ403" s="373">
        <f t="shared" si="169"/>
        <v>7.0500000000000007</v>
      </c>
      <c r="AK403" s="422">
        <f t="shared" si="171"/>
        <v>0.27</v>
      </c>
      <c r="AL403" s="422">
        <f t="shared" si="172"/>
        <v>0.5</v>
      </c>
    </row>
    <row r="404" spans="1:38" x14ac:dyDescent="0.25">
      <c r="A404" s="313">
        <v>1020268</v>
      </c>
      <c r="B404" s="313">
        <v>4235</v>
      </c>
      <c r="C404" s="297">
        <f>INDEX('Final Comp Values'!C:C,MATCH(B404,'Final Comp Values'!B:B,0))</f>
        <v>676028</v>
      </c>
      <c r="D404" s="314" t="s">
        <v>1021</v>
      </c>
      <c r="E404" s="346" t="str">
        <f>INDEX('Final Comp Values'!U:U,MATCH($C404,'Final Comp Values'!$C:$C,0))</f>
        <v/>
      </c>
      <c r="F404" s="346">
        <f>INDEX('Final Comp Values'!V:V,MATCH($C404,'Final Comp Values'!$C:$C,0))</f>
        <v>3.1186053971777759E-3</v>
      </c>
      <c r="G404" s="370">
        <f t="shared" si="154"/>
        <v>0</v>
      </c>
      <c r="H404" s="370">
        <f t="shared" si="155"/>
        <v>0</v>
      </c>
      <c r="I404" s="372">
        <v>0</v>
      </c>
      <c r="J404" s="370">
        <f>+I404*2</f>
        <v>0</v>
      </c>
      <c r="K404" s="371">
        <f t="shared" si="170"/>
        <v>0</v>
      </c>
      <c r="L404" s="371">
        <f t="shared" si="152"/>
        <v>26184.31</v>
      </c>
      <c r="M404" s="371">
        <f t="shared" si="152"/>
        <v>26184.31</v>
      </c>
      <c r="N404" s="371">
        <f t="shared" si="152"/>
        <v>26184.31</v>
      </c>
      <c r="O404" s="371">
        <f t="shared" si="152"/>
        <v>26184.31</v>
      </c>
      <c r="P404" s="371">
        <f t="shared" si="156"/>
        <v>104737.23</v>
      </c>
      <c r="Q404" s="371">
        <f t="shared" si="153"/>
        <v>48628</v>
      </c>
      <c r="R404" s="371">
        <f t="shared" si="153"/>
        <v>48628</v>
      </c>
      <c r="S404" s="371">
        <f t="shared" si="153"/>
        <v>48628</v>
      </c>
      <c r="T404" s="371">
        <f t="shared" si="153"/>
        <v>48628</v>
      </c>
      <c r="U404" s="371">
        <f t="shared" si="157"/>
        <v>194512.01</v>
      </c>
      <c r="V404" s="370">
        <f t="shared" si="158"/>
        <v>299249.24</v>
      </c>
      <c r="W404" s="369" t="s">
        <v>14889</v>
      </c>
      <c r="X404" s="369" t="s">
        <v>923</v>
      </c>
      <c r="Y404" s="270">
        <v>10494.176731500442</v>
      </c>
      <c r="Z404" s="377">
        <f t="shared" si="159"/>
        <v>0</v>
      </c>
      <c r="AA404" s="376">
        <f t="shared" si="160"/>
        <v>112620.68</v>
      </c>
      <c r="AB404" s="376">
        <f t="shared" si="161"/>
        <v>209152.7</v>
      </c>
      <c r="AC404" s="375">
        <f t="shared" si="162"/>
        <v>0</v>
      </c>
      <c r="AD404" s="374">
        <f t="shared" si="163"/>
        <v>10.73</v>
      </c>
      <c r="AE404" s="373">
        <f t="shared" si="164"/>
        <v>19.93</v>
      </c>
      <c r="AF404" s="373">
        <f t="shared" si="165"/>
        <v>30.66</v>
      </c>
      <c r="AG404" s="375">
        <f t="shared" si="166"/>
        <v>0</v>
      </c>
      <c r="AH404" s="374">
        <f t="shared" si="167"/>
        <v>9.98</v>
      </c>
      <c r="AI404" s="373">
        <f t="shared" si="168"/>
        <v>18.54</v>
      </c>
      <c r="AJ404" s="373">
        <f t="shared" si="169"/>
        <v>28.52</v>
      </c>
      <c r="AK404" s="422">
        <f t="shared" si="171"/>
        <v>2.5</v>
      </c>
      <c r="AL404" s="422">
        <f t="shared" si="172"/>
        <v>4.6399999999999997</v>
      </c>
    </row>
    <row r="405" spans="1:38" x14ac:dyDescent="0.25">
      <c r="A405" s="297">
        <v>1028683</v>
      </c>
      <c r="B405" s="311">
        <v>5041</v>
      </c>
      <c r="C405" s="297">
        <f>INDEX('Final Comp Values'!C:C,MATCH(B405,'Final Comp Values'!B:B,0))</f>
        <v>676029</v>
      </c>
      <c r="D405" s="312" t="s">
        <v>915</v>
      </c>
      <c r="E405" s="346">
        <f>INDEX('Final Comp Values'!U:U,MATCH($C405,'Final Comp Values'!$C:$C,0))</f>
        <v>3.0246100964124562E-3</v>
      </c>
      <c r="F405" s="346">
        <f>INDEX('Final Comp Values'!V:V,MATCH($C405,'Final Comp Values'!$C:$C,0))</f>
        <v>2.3067059243239642E-3</v>
      </c>
      <c r="G405" s="370">
        <f t="shared" si="154"/>
        <v>622039.8606153396</v>
      </c>
      <c r="H405" s="370">
        <f t="shared" si="155"/>
        <v>311019.93030000001</v>
      </c>
      <c r="I405" s="372">
        <v>297906.46000000002</v>
      </c>
      <c r="J405" s="372">
        <v>297906.46000000002</v>
      </c>
      <c r="K405" s="371">
        <f t="shared" si="170"/>
        <v>285426.49268702144</v>
      </c>
      <c r="L405" s="371">
        <f t="shared" ref="L405:O424" si="173">ROUND($P405/4,2)</f>
        <v>19367.47</v>
      </c>
      <c r="M405" s="371">
        <f t="shared" si="173"/>
        <v>19367.47</v>
      </c>
      <c r="N405" s="371">
        <f t="shared" si="173"/>
        <v>19367.47</v>
      </c>
      <c r="O405" s="371">
        <f t="shared" si="173"/>
        <v>19367.47</v>
      </c>
      <c r="P405" s="371">
        <f t="shared" si="156"/>
        <v>77469.88</v>
      </c>
      <c r="Q405" s="371">
        <f t="shared" ref="Q405:T424" si="174">ROUND($U405/4,2)</f>
        <v>35968.160000000003</v>
      </c>
      <c r="R405" s="371">
        <f t="shared" si="174"/>
        <v>35968.160000000003</v>
      </c>
      <c r="S405" s="371">
        <f t="shared" si="174"/>
        <v>35968.160000000003</v>
      </c>
      <c r="T405" s="371">
        <f t="shared" si="174"/>
        <v>35968.160000000003</v>
      </c>
      <c r="U405" s="371">
        <f t="shared" si="157"/>
        <v>143872.64000000001</v>
      </c>
      <c r="V405" s="370">
        <f t="shared" si="158"/>
        <v>506769.01268702146</v>
      </c>
      <c r="W405" s="369" t="s">
        <v>14877</v>
      </c>
      <c r="X405" s="369" t="s">
        <v>937</v>
      </c>
      <c r="Y405" s="270">
        <v>35034.628533077281</v>
      </c>
      <c r="Z405" s="377">
        <f t="shared" si="159"/>
        <v>306910.21000000002</v>
      </c>
      <c r="AA405" s="376">
        <f t="shared" si="160"/>
        <v>83300.95</v>
      </c>
      <c r="AB405" s="376">
        <f t="shared" si="161"/>
        <v>154701.76000000001</v>
      </c>
      <c r="AC405" s="375">
        <f t="shared" si="162"/>
        <v>8.76</v>
      </c>
      <c r="AD405" s="374">
        <f t="shared" si="163"/>
        <v>2.38</v>
      </c>
      <c r="AE405" s="373">
        <f t="shared" si="164"/>
        <v>4.42</v>
      </c>
      <c r="AF405" s="373">
        <f t="shared" si="165"/>
        <v>15.56</v>
      </c>
      <c r="AG405" s="375">
        <f t="shared" si="166"/>
        <v>8.15</v>
      </c>
      <c r="AH405" s="374">
        <f t="shared" si="167"/>
        <v>2.21</v>
      </c>
      <c r="AI405" s="373">
        <f t="shared" si="168"/>
        <v>4.1100000000000003</v>
      </c>
      <c r="AJ405" s="373">
        <f t="shared" si="169"/>
        <v>14.469999999999999</v>
      </c>
      <c r="AK405" s="422">
        <f t="shared" si="171"/>
        <v>0.55000000000000004</v>
      </c>
      <c r="AL405" s="422">
        <f t="shared" si="172"/>
        <v>1.03</v>
      </c>
    </row>
    <row r="406" spans="1:38" x14ac:dyDescent="0.25">
      <c r="A406" s="297">
        <v>1025771</v>
      </c>
      <c r="B406" s="297">
        <v>4627</v>
      </c>
      <c r="C406" s="297">
        <f>INDEX('Final Comp Values'!C:C,MATCH(B406,'Final Comp Values'!B:B,0))</f>
        <v>676030</v>
      </c>
      <c r="D406" s="299" t="s">
        <v>915</v>
      </c>
      <c r="E406" s="346">
        <f>INDEX('Final Comp Values'!U:U,MATCH($C406,'Final Comp Values'!$C:$C,0))</f>
        <v>1.3158208256485553E-3</v>
      </c>
      <c r="F406" s="346">
        <f>INDEX('Final Comp Values'!V:V,MATCH($C406,'Final Comp Values'!$C:$C,0))</f>
        <v>1.0035051121043638E-3</v>
      </c>
      <c r="G406" s="370">
        <f t="shared" si="154"/>
        <v>270611.07940888562</v>
      </c>
      <c r="H406" s="370">
        <f t="shared" si="155"/>
        <v>135305.53969999999</v>
      </c>
      <c r="I406" s="372">
        <v>129600.68</v>
      </c>
      <c r="J406" s="372">
        <v>129600.68</v>
      </c>
      <c r="K406" s="371">
        <f t="shared" si="170"/>
        <v>124171.41757044265</v>
      </c>
      <c r="L406" s="371">
        <f t="shared" si="173"/>
        <v>8425.59</v>
      </c>
      <c r="M406" s="371">
        <f t="shared" si="173"/>
        <v>8425.59</v>
      </c>
      <c r="N406" s="371">
        <f t="shared" si="173"/>
        <v>8425.59</v>
      </c>
      <c r="O406" s="371">
        <f t="shared" si="173"/>
        <v>8425.59</v>
      </c>
      <c r="P406" s="371">
        <f t="shared" si="156"/>
        <v>33702.36</v>
      </c>
      <c r="Q406" s="371">
        <f t="shared" si="174"/>
        <v>15647.52</v>
      </c>
      <c r="R406" s="371">
        <f t="shared" si="174"/>
        <v>15647.52</v>
      </c>
      <c r="S406" s="371">
        <f t="shared" si="174"/>
        <v>15647.52</v>
      </c>
      <c r="T406" s="371">
        <f t="shared" si="174"/>
        <v>15647.52</v>
      </c>
      <c r="U406" s="371">
        <f t="shared" si="157"/>
        <v>62590.09</v>
      </c>
      <c r="V406" s="370">
        <f t="shared" si="158"/>
        <v>220463.86757044264</v>
      </c>
      <c r="W406" s="369" t="s">
        <v>14956</v>
      </c>
      <c r="X406" s="369" t="s">
        <v>925</v>
      </c>
      <c r="Y406" s="270">
        <v>28279.08911159166</v>
      </c>
      <c r="Z406" s="377">
        <f t="shared" si="159"/>
        <v>133517.65</v>
      </c>
      <c r="AA406" s="376">
        <f t="shared" si="160"/>
        <v>36239.1</v>
      </c>
      <c r="AB406" s="376">
        <f t="shared" si="161"/>
        <v>67301.17</v>
      </c>
      <c r="AC406" s="375">
        <f t="shared" si="162"/>
        <v>4.72</v>
      </c>
      <c r="AD406" s="374">
        <f t="shared" si="163"/>
        <v>1.28</v>
      </c>
      <c r="AE406" s="373">
        <f t="shared" si="164"/>
        <v>2.38</v>
      </c>
      <c r="AF406" s="373">
        <f t="shared" si="165"/>
        <v>8.379999999999999</v>
      </c>
      <c r="AG406" s="375">
        <f t="shared" si="166"/>
        <v>4.3899999999999997</v>
      </c>
      <c r="AH406" s="374">
        <f t="shared" si="167"/>
        <v>1.19</v>
      </c>
      <c r="AI406" s="373">
        <f t="shared" si="168"/>
        <v>2.21</v>
      </c>
      <c r="AJ406" s="373">
        <f t="shared" si="169"/>
        <v>7.79</v>
      </c>
      <c r="AK406" s="422">
        <f t="shared" si="171"/>
        <v>0.3</v>
      </c>
      <c r="AL406" s="422">
        <f t="shared" si="172"/>
        <v>0.55000000000000004</v>
      </c>
    </row>
    <row r="407" spans="1:38" x14ac:dyDescent="0.25">
      <c r="A407" s="297">
        <v>1026090</v>
      </c>
      <c r="B407" s="297">
        <v>4744</v>
      </c>
      <c r="C407" s="297">
        <f>INDEX('Final Comp Values'!C:C,MATCH(B407,'Final Comp Values'!B:B,0))</f>
        <v>676034</v>
      </c>
      <c r="D407" s="299" t="s">
        <v>915</v>
      </c>
      <c r="E407" s="346">
        <f>INDEX('Final Comp Values'!U:U,MATCH($C407,'Final Comp Values'!$C:$C,0))</f>
        <v>1.5282929255679739E-3</v>
      </c>
      <c r="F407" s="346">
        <f>INDEX('Final Comp Values'!V:V,MATCH($C407,'Final Comp Values'!$C:$C,0))</f>
        <v>1.1655460482961079E-3</v>
      </c>
      <c r="G407" s="370">
        <f t="shared" si="154"/>
        <v>314307.98949170532</v>
      </c>
      <c r="H407" s="370">
        <f t="shared" si="155"/>
        <v>157153.99470000001</v>
      </c>
      <c r="I407" s="372">
        <v>150527.94</v>
      </c>
      <c r="J407" s="372">
        <v>150527.94</v>
      </c>
      <c r="K407" s="371">
        <f t="shared" si="170"/>
        <v>144221.9908148348</v>
      </c>
      <c r="L407" s="371">
        <f t="shared" si="173"/>
        <v>9786.11</v>
      </c>
      <c r="M407" s="371">
        <f t="shared" si="173"/>
        <v>9786.11</v>
      </c>
      <c r="N407" s="371">
        <f t="shared" si="173"/>
        <v>9786.11</v>
      </c>
      <c r="O407" s="371">
        <f t="shared" si="173"/>
        <v>9786.11</v>
      </c>
      <c r="P407" s="371">
        <f t="shared" si="156"/>
        <v>39144.44</v>
      </c>
      <c r="Q407" s="371">
        <f t="shared" si="174"/>
        <v>18174.21</v>
      </c>
      <c r="R407" s="371">
        <f t="shared" si="174"/>
        <v>18174.21</v>
      </c>
      <c r="S407" s="371">
        <f t="shared" si="174"/>
        <v>18174.21</v>
      </c>
      <c r="T407" s="371">
        <f t="shared" si="174"/>
        <v>18174.21</v>
      </c>
      <c r="U407" s="371">
        <f t="shared" si="157"/>
        <v>72696.820000000007</v>
      </c>
      <c r="V407" s="370">
        <f t="shared" si="158"/>
        <v>256063.25081483481</v>
      </c>
      <c r="W407" s="369" t="s">
        <v>15010</v>
      </c>
      <c r="X407" s="369" t="s">
        <v>913</v>
      </c>
      <c r="Y407" s="270">
        <v>30550.305097874538</v>
      </c>
      <c r="Z407" s="377">
        <f t="shared" si="159"/>
        <v>155077.41</v>
      </c>
      <c r="AA407" s="376">
        <f t="shared" si="160"/>
        <v>42090.8</v>
      </c>
      <c r="AB407" s="376">
        <f t="shared" si="161"/>
        <v>78168.62</v>
      </c>
      <c r="AC407" s="375">
        <f t="shared" si="162"/>
        <v>5.08</v>
      </c>
      <c r="AD407" s="374">
        <f t="shared" si="163"/>
        <v>1.38</v>
      </c>
      <c r="AE407" s="373">
        <f t="shared" si="164"/>
        <v>2.56</v>
      </c>
      <c r="AF407" s="373">
        <f t="shared" si="165"/>
        <v>9.02</v>
      </c>
      <c r="AG407" s="375">
        <f t="shared" si="166"/>
        <v>4.72</v>
      </c>
      <c r="AH407" s="374">
        <f t="shared" si="167"/>
        <v>1.28</v>
      </c>
      <c r="AI407" s="373">
        <f t="shared" si="168"/>
        <v>2.38</v>
      </c>
      <c r="AJ407" s="373">
        <f t="shared" si="169"/>
        <v>8.379999999999999</v>
      </c>
      <c r="AK407" s="422">
        <f t="shared" si="171"/>
        <v>0.32</v>
      </c>
      <c r="AL407" s="422">
        <f t="shared" si="172"/>
        <v>0.6</v>
      </c>
    </row>
    <row r="408" spans="1:38" x14ac:dyDescent="0.25">
      <c r="A408" s="297">
        <v>1028698</v>
      </c>
      <c r="B408" s="297">
        <v>102010</v>
      </c>
      <c r="C408" s="297">
        <f>INDEX('Final Comp Values'!C:C,MATCH(B408,'Final Comp Values'!B:B,0))</f>
        <v>676037</v>
      </c>
      <c r="D408" s="299" t="s">
        <v>915</v>
      </c>
      <c r="E408" s="346">
        <f>INDEX('Final Comp Values'!U:U,MATCH($C408,'Final Comp Values'!$C:$C,0))</f>
        <v>3.9222769404066993E-3</v>
      </c>
      <c r="F408" s="346">
        <f>INDEX('Final Comp Values'!V:V,MATCH($C408,'Final Comp Values'!$C:$C,0))</f>
        <v>2.9913076948353949E-3</v>
      </c>
      <c r="G408" s="370">
        <f t="shared" si="154"/>
        <v>806653.59287111054</v>
      </c>
      <c r="H408" s="370">
        <f t="shared" si="155"/>
        <v>403326.79639999999</v>
      </c>
      <c r="I408" s="372">
        <v>386321.41</v>
      </c>
      <c r="J408" s="372">
        <v>386321.41</v>
      </c>
      <c r="K408" s="371">
        <f t="shared" si="170"/>
        <v>370137.54327387526</v>
      </c>
      <c r="L408" s="371">
        <f t="shared" si="173"/>
        <v>25115.5</v>
      </c>
      <c r="M408" s="371">
        <f t="shared" si="173"/>
        <v>25115.5</v>
      </c>
      <c r="N408" s="371">
        <f t="shared" si="173"/>
        <v>25115.5</v>
      </c>
      <c r="O408" s="371">
        <f t="shared" si="173"/>
        <v>25115.5</v>
      </c>
      <c r="P408" s="371">
        <f t="shared" si="156"/>
        <v>100461.99</v>
      </c>
      <c r="Q408" s="371">
        <f t="shared" si="174"/>
        <v>46643.07</v>
      </c>
      <c r="R408" s="371">
        <f t="shared" si="174"/>
        <v>46643.07</v>
      </c>
      <c r="S408" s="371">
        <f t="shared" si="174"/>
        <v>46643.07</v>
      </c>
      <c r="T408" s="371">
        <f t="shared" si="174"/>
        <v>46643.07</v>
      </c>
      <c r="U408" s="371">
        <f t="shared" si="157"/>
        <v>186572.26</v>
      </c>
      <c r="V408" s="370">
        <f t="shared" si="158"/>
        <v>657171.79327387526</v>
      </c>
      <c r="W408" s="369" t="s">
        <v>14880</v>
      </c>
      <c r="X408" s="369" t="s">
        <v>1003</v>
      </c>
      <c r="Y408" s="270">
        <v>17703.638711784723</v>
      </c>
      <c r="Z408" s="377">
        <f t="shared" si="159"/>
        <v>397997.36</v>
      </c>
      <c r="AA408" s="376">
        <f t="shared" si="160"/>
        <v>108023.65</v>
      </c>
      <c r="AB408" s="376">
        <f t="shared" si="161"/>
        <v>200615.33</v>
      </c>
      <c r="AC408" s="375">
        <f t="shared" si="162"/>
        <v>22.48</v>
      </c>
      <c r="AD408" s="374">
        <f t="shared" si="163"/>
        <v>6.1</v>
      </c>
      <c r="AE408" s="373">
        <f t="shared" si="164"/>
        <v>11.33</v>
      </c>
      <c r="AF408" s="373">
        <f t="shared" si="165"/>
        <v>39.909999999999997</v>
      </c>
      <c r="AG408" s="375">
        <f t="shared" si="166"/>
        <v>20.91</v>
      </c>
      <c r="AH408" s="374">
        <f t="shared" si="167"/>
        <v>5.67</v>
      </c>
      <c r="AI408" s="373">
        <f t="shared" si="168"/>
        <v>10.54</v>
      </c>
      <c r="AJ408" s="373">
        <f t="shared" si="169"/>
        <v>37.119999999999997</v>
      </c>
      <c r="AK408" s="422">
        <f t="shared" si="171"/>
        <v>1.42</v>
      </c>
      <c r="AL408" s="422">
        <f t="shared" si="172"/>
        <v>2.64</v>
      </c>
    </row>
    <row r="409" spans="1:38" x14ac:dyDescent="0.25">
      <c r="A409" s="297">
        <v>1026523</v>
      </c>
      <c r="B409" s="297">
        <v>5045</v>
      </c>
      <c r="C409" s="297">
        <f>INDEX('Final Comp Values'!C:C,MATCH(B409,'Final Comp Values'!B:B,0))</f>
        <v>676044</v>
      </c>
      <c r="D409" s="299" t="s">
        <v>915</v>
      </c>
      <c r="E409" s="346">
        <f>INDEX('Final Comp Values'!U:U,MATCH($C409,'Final Comp Values'!$C:$C,0))</f>
        <v>1.9373109773012883E-3</v>
      </c>
      <c r="F409" s="346">
        <f>INDEX('Final Comp Values'!V:V,MATCH($C409,'Final Comp Values'!$C:$C,0))</f>
        <v>1.4774819120981118E-3</v>
      </c>
      <c r="G409" s="370">
        <f t="shared" si="154"/>
        <v>398426.44568251394</v>
      </c>
      <c r="H409" s="370">
        <f t="shared" si="155"/>
        <v>199213.22279999999</v>
      </c>
      <c r="I409" s="372">
        <v>190814</v>
      </c>
      <c r="J409" s="372">
        <v>190814</v>
      </c>
      <c r="K409" s="371">
        <f t="shared" si="170"/>
        <v>182820.21810052413</v>
      </c>
      <c r="L409" s="371">
        <f t="shared" si="173"/>
        <v>12405.18</v>
      </c>
      <c r="M409" s="371">
        <f t="shared" si="173"/>
        <v>12405.18</v>
      </c>
      <c r="N409" s="371">
        <f t="shared" si="173"/>
        <v>12405.18</v>
      </c>
      <c r="O409" s="371">
        <f t="shared" si="173"/>
        <v>12405.18</v>
      </c>
      <c r="P409" s="371">
        <f t="shared" si="156"/>
        <v>49620.7</v>
      </c>
      <c r="Q409" s="371">
        <f t="shared" si="174"/>
        <v>23038.18</v>
      </c>
      <c r="R409" s="371">
        <f t="shared" si="174"/>
        <v>23038.18</v>
      </c>
      <c r="S409" s="371">
        <f t="shared" si="174"/>
        <v>23038.18</v>
      </c>
      <c r="T409" s="371">
        <f t="shared" si="174"/>
        <v>23038.18</v>
      </c>
      <c r="U409" s="371">
        <f t="shared" si="157"/>
        <v>92152.72</v>
      </c>
      <c r="V409" s="370">
        <f t="shared" si="158"/>
        <v>324593.63810052408</v>
      </c>
      <c r="W409" s="369" t="s">
        <v>14982</v>
      </c>
      <c r="X409" s="369" t="s">
        <v>925</v>
      </c>
      <c r="Y409" s="270">
        <v>28279.08911159166</v>
      </c>
      <c r="Z409" s="377">
        <f t="shared" si="159"/>
        <v>196580.88</v>
      </c>
      <c r="AA409" s="376">
        <f t="shared" si="160"/>
        <v>53355.59</v>
      </c>
      <c r="AB409" s="376">
        <f t="shared" si="161"/>
        <v>99088.95</v>
      </c>
      <c r="AC409" s="375">
        <f t="shared" si="162"/>
        <v>6.95</v>
      </c>
      <c r="AD409" s="374">
        <f t="shared" si="163"/>
        <v>1.89</v>
      </c>
      <c r="AE409" s="373">
        <f t="shared" si="164"/>
        <v>3.5</v>
      </c>
      <c r="AF409" s="373">
        <f t="shared" si="165"/>
        <v>12.34</v>
      </c>
      <c r="AG409" s="375">
        <f t="shared" si="166"/>
        <v>6.46</v>
      </c>
      <c r="AH409" s="374">
        <f t="shared" si="167"/>
        <v>1.75</v>
      </c>
      <c r="AI409" s="373">
        <f t="shared" si="168"/>
        <v>3.26</v>
      </c>
      <c r="AJ409" s="373">
        <f t="shared" si="169"/>
        <v>11.47</v>
      </c>
      <c r="AK409" s="422">
        <f t="shared" si="171"/>
        <v>0.44</v>
      </c>
      <c r="AL409" s="422">
        <f t="shared" si="172"/>
        <v>0.82</v>
      </c>
    </row>
    <row r="410" spans="1:38" x14ac:dyDescent="0.25">
      <c r="A410" s="311">
        <v>1028816</v>
      </c>
      <c r="B410" s="311">
        <v>5326</v>
      </c>
      <c r="C410" s="297">
        <f>INDEX('Final Comp Values'!C:C,MATCH(B410,'Final Comp Values'!B:B,0))</f>
        <v>676048</v>
      </c>
      <c r="D410" s="312" t="s">
        <v>915</v>
      </c>
      <c r="E410" s="346">
        <f>INDEX('Final Comp Values'!U:U,MATCH($C410,'Final Comp Values'!$C:$C,0))</f>
        <v>2.2423769615551427E-3</v>
      </c>
      <c r="F410" s="346">
        <f>INDEX('Final Comp Values'!V:V,MATCH($C410,'Final Comp Values'!$C:$C,0))</f>
        <v>1.710139177251976E-3</v>
      </c>
      <c r="G410" s="370">
        <f t="shared" si="154"/>
        <v>461166.16957248916</v>
      </c>
      <c r="H410" s="370">
        <f t="shared" si="155"/>
        <v>230583.08480000001</v>
      </c>
      <c r="I410" s="372">
        <v>220861.05</v>
      </c>
      <c r="J410" s="372">
        <v>220861.05</v>
      </c>
      <c r="K410" s="371">
        <f t="shared" si="170"/>
        <v>211608.6936884922</v>
      </c>
      <c r="L410" s="371">
        <f t="shared" si="173"/>
        <v>14358.6</v>
      </c>
      <c r="M410" s="371">
        <f t="shared" si="173"/>
        <v>14358.6</v>
      </c>
      <c r="N410" s="371">
        <f t="shared" si="173"/>
        <v>14358.6</v>
      </c>
      <c r="O410" s="371">
        <f t="shared" si="173"/>
        <v>14358.6</v>
      </c>
      <c r="P410" s="371">
        <f t="shared" si="156"/>
        <v>57434.41</v>
      </c>
      <c r="Q410" s="371">
        <f t="shared" si="174"/>
        <v>26665.98</v>
      </c>
      <c r="R410" s="371">
        <f t="shared" si="174"/>
        <v>26665.98</v>
      </c>
      <c r="S410" s="371">
        <f t="shared" si="174"/>
        <v>26665.98</v>
      </c>
      <c r="T410" s="371">
        <f t="shared" si="174"/>
        <v>26665.98</v>
      </c>
      <c r="U410" s="371">
        <f t="shared" si="157"/>
        <v>106663.9</v>
      </c>
      <c r="V410" s="370">
        <f t="shared" si="158"/>
        <v>375707.00368849223</v>
      </c>
      <c r="W410" s="369" t="s">
        <v>14927</v>
      </c>
      <c r="X410" s="369" t="s">
        <v>939</v>
      </c>
      <c r="Y410" s="270">
        <v>37020.787783372318</v>
      </c>
      <c r="Z410" s="377">
        <f t="shared" si="159"/>
        <v>227536.23</v>
      </c>
      <c r="AA410" s="376">
        <f t="shared" si="160"/>
        <v>61757.43</v>
      </c>
      <c r="AB410" s="376">
        <f t="shared" si="161"/>
        <v>114692.37</v>
      </c>
      <c r="AC410" s="375">
        <f t="shared" si="162"/>
        <v>6.15</v>
      </c>
      <c r="AD410" s="374">
        <f t="shared" si="163"/>
        <v>1.67</v>
      </c>
      <c r="AE410" s="373">
        <f t="shared" si="164"/>
        <v>3.1</v>
      </c>
      <c r="AF410" s="373">
        <f t="shared" si="165"/>
        <v>10.92</v>
      </c>
      <c r="AG410" s="375">
        <f t="shared" si="166"/>
        <v>5.72</v>
      </c>
      <c r="AH410" s="374">
        <f t="shared" si="167"/>
        <v>1.55</v>
      </c>
      <c r="AI410" s="373">
        <f t="shared" si="168"/>
        <v>2.88</v>
      </c>
      <c r="AJ410" s="373">
        <f t="shared" si="169"/>
        <v>10.149999999999999</v>
      </c>
      <c r="AK410" s="422">
        <f t="shared" si="171"/>
        <v>0.39</v>
      </c>
      <c r="AL410" s="422">
        <f t="shared" si="172"/>
        <v>0.72</v>
      </c>
    </row>
    <row r="411" spans="1:38" x14ac:dyDescent="0.25">
      <c r="A411" s="311">
        <v>1028842</v>
      </c>
      <c r="B411" s="311">
        <v>5386</v>
      </c>
      <c r="C411" s="297">
        <f>INDEX('Final Comp Values'!C:C,MATCH(B411,'Final Comp Values'!B:B,0))</f>
        <v>676049</v>
      </c>
      <c r="D411" s="312" t="s">
        <v>915</v>
      </c>
      <c r="E411" s="346">
        <f>INDEX('Final Comp Values'!U:U,MATCH($C411,'Final Comp Values'!$C:$C,0))</f>
        <v>2.749544530682959E-3</v>
      </c>
      <c r="F411" s="346">
        <f>INDEX('Final Comp Values'!V:V,MATCH($C411,'Final Comp Values'!$C:$C,0))</f>
        <v>2.0969283497538267E-3</v>
      </c>
      <c r="G411" s="370">
        <f t="shared" si="154"/>
        <v>565470.0083988827</v>
      </c>
      <c r="H411" s="370">
        <f t="shared" si="155"/>
        <v>282735.00420000002</v>
      </c>
      <c r="I411" s="372">
        <v>270814.09999999998</v>
      </c>
      <c r="J411" s="372">
        <v>270814.09999999998</v>
      </c>
      <c r="K411" s="371">
        <f t="shared" si="170"/>
        <v>259469.09745837195</v>
      </c>
      <c r="L411" s="371">
        <f t="shared" si="173"/>
        <v>17606.150000000001</v>
      </c>
      <c r="M411" s="371">
        <f t="shared" si="173"/>
        <v>17606.150000000001</v>
      </c>
      <c r="N411" s="371">
        <f t="shared" si="173"/>
        <v>17606.150000000001</v>
      </c>
      <c r="O411" s="371">
        <f t="shared" si="173"/>
        <v>17606.150000000001</v>
      </c>
      <c r="P411" s="371">
        <f t="shared" si="156"/>
        <v>70424.58</v>
      </c>
      <c r="Q411" s="371">
        <f t="shared" si="174"/>
        <v>32697.13</v>
      </c>
      <c r="R411" s="371">
        <f t="shared" si="174"/>
        <v>32697.13</v>
      </c>
      <c r="S411" s="371">
        <f t="shared" si="174"/>
        <v>32697.13</v>
      </c>
      <c r="T411" s="371">
        <f t="shared" si="174"/>
        <v>32697.13</v>
      </c>
      <c r="U411" s="371">
        <f t="shared" si="157"/>
        <v>130788.51</v>
      </c>
      <c r="V411" s="370">
        <f t="shared" si="158"/>
        <v>460682.18745837198</v>
      </c>
      <c r="W411" s="369" t="s">
        <v>15015</v>
      </c>
      <c r="X411" s="369" t="s">
        <v>939</v>
      </c>
      <c r="Y411" s="270">
        <v>37020.787783372318</v>
      </c>
      <c r="Z411" s="377">
        <f t="shared" si="159"/>
        <v>278999.03000000003</v>
      </c>
      <c r="AA411" s="376">
        <f t="shared" si="160"/>
        <v>75725.350000000006</v>
      </c>
      <c r="AB411" s="376">
        <f t="shared" si="161"/>
        <v>140632.81</v>
      </c>
      <c r="AC411" s="375">
        <f t="shared" si="162"/>
        <v>7.54</v>
      </c>
      <c r="AD411" s="374">
        <f t="shared" si="163"/>
        <v>2.0499999999999998</v>
      </c>
      <c r="AE411" s="373">
        <f t="shared" si="164"/>
        <v>3.8</v>
      </c>
      <c r="AF411" s="373">
        <f t="shared" si="165"/>
        <v>13.39</v>
      </c>
      <c r="AG411" s="375">
        <f t="shared" si="166"/>
        <v>7.01</v>
      </c>
      <c r="AH411" s="374">
        <f t="shared" si="167"/>
        <v>1.9</v>
      </c>
      <c r="AI411" s="373">
        <f t="shared" si="168"/>
        <v>3.53</v>
      </c>
      <c r="AJ411" s="373">
        <f t="shared" si="169"/>
        <v>12.44</v>
      </c>
      <c r="AK411" s="422">
        <f t="shared" si="171"/>
        <v>0.48</v>
      </c>
      <c r="AL411" s="422">
        <f t="shared" si="172"/>
        <v>0.88</v>
      </c>
    </row>
    <row r="412" spans="1:38" x14ac:dyDescent="0.25">
      <c r="A412" s="297">
        <v>1028674</v>
      </c>
      <c r="B412" s="311">
        <v>5329</v>
      </c>
      <c r="C412" s="297">
        <f>INDEX('Final Comp Values'!C:C,MATCH(B412,'Final Comp Values'!B:B,0))</f>
        <v>676051</v>
      </c>
      <c r="D412" s="312" t="s">
        <v>915</v>
      </c>
      <c r="E412" s="346">
        <f>INDEX('Final Comp Values'!U:U,MATCH($C412,'Final Comp Values'!$C:$C,0))</f>
        <v>1.5854542168304323E-3</v>
      </c>
      <c r="F412" s="346">
        <f>INDEX('Final Comp Values'!V:V,MATCH($C412,'Final Comp Values'!$C:$C,0))</f>
        <v>1.2091398620420566E-3</v>
      </c>
      <c r="G412" s="370">
        <f t="shared" si="154"/>
        <v>326063.75321532268</v>
      </c>
      <c r="H412" s="370">
        <f t="shared" si="155"/>
        <v>163031.87659999999</v>
      </c>
      <c r="I412" s="372">
        <v>156158</v>
      </c>
      <c r="J412" s="372">
        <v>156158</v>
      </c>
      <c r="K412" s="371">
        <f t="shared" si="170"/>
        <v>149616.18919493567</v>
      </c>
      <c r="L412" s="371">
        <f t="shared" si="173"/>
        <v>10152.129999999999</v>
      </c>
      <c r="M412" s="371">
        <f t="shared" si="173"/>
        <v>10152.129999999999</v>
      </c>
      <c r="N412" s="371">
        <f t="shared" si="173"/>
        <v>10152.129999999999</v>
      </c>
      <c r="O412" s="371">
        <f t="shared" si="173"/>
        <v>10152.129999999999</v>
      </c>
      <c r="P412" s="371">
        <f t="shared" si="156"/>
        <v>40608.53</v>
      </c>
      <c r="Q412" s="371">
        <f t="shared" si="174"/>
        <v>18853.96</v>
      </c>
      <c r="R412" s="371">
        <f t="shared" si="174"/>
        <v>18853.96</v>
      </c>
      <c r="S412" s="371">
        <f t="shared" si="174"/>
        <v>18853.96</v>
      </c>
      <c r="T412" s="371">
        <f t="shared" si="174"/>
        <v>18853.96</v>
      </c>
      <c r="U412" s="371">
        <f t="shared" si="157"/>
        <v>75415.83</v>
      </c>
      <c r="V412" s="370">
        <f t="shared" si="158"/>
        <v>265640.54919493565</v>
      </c>
      <c r="W412" s="369" t="s">
        <v>14880</v>
      </c>
      <c r="X412" s="369" t="s">
        <v>939</v>
      </c>
      <c r="Y412" s="270">
        <v>37020.787783372318</v>
      </c>
      <c r="Z412" s="377">
        <f t="shared" si="159"/>
        <v>160877.62</v>
      </c>
      <c r="AA412" s="376">
        <f t="shared" si="160"/>
        <v>43665.09</v>
      </c>
      <c r="AB412" s="376">
        <f t="shared" si="161"/>
        <v>81092.289999999994</v>
      </c>
      <c r="AC412" s="375">
        <f t="shared" si="162"/>
        <v>4.3499999999999996</v>
      </c>
      <c r="AD412" s="374">
        <f t="shared" si="163"/>
        <v>1.18</v>
      </c>
      <c r="AE412" s="373">
        <f t="shared" si="164"/>
        <v>2.19</v>
      </c>
      <c r="AF412" s="373">
        <f t="shared" si="165"/>
        <v>7.7199999999999989</v>
      </c>
      <c r="AG412" s="375">
        <f t="shared" si="166"/>
        <v>4.04</v>
      </c>
      <c r="AH412" s="374">
        <f t="shared" si="167"/>
        <v>1.1000000000000001</v>
      </c>
      <c r="AI412" s="373">
        <f t="shared" si="168"/>
        <v>2.04</v>
      </c>
      <c r="AJ412" s="373">
        <f t="shared" si="169"/>
        <v>7.1800000000000006</v>
      </c>
      <c r="AK412" s="422">
        <f t="shared" si="171"/>
        <v>0.28000000000000003</v>
      </c>
      <c r="AL412" s="422">
        <f t="shared" si="172"/>
        <v>0.51</v>
      </c>
    </row>
    <row r="413" spans="1:38" x14ac:dyDescent="0.25">
      <c r="A413" s="313">
        <v>1026850</v>
      </c>
      <c r="B413" s="313">
        <v>4529</v>
      </c>
      <c r="C413" s="297">
        <f>INDEX('Final Comp Values'!C:C,MATCH(B413,'Final Comp Values'!B:B,0))</f>
        <v>676052</v>
      </c>
      <c r="D413" s="314" t="s">
        <v>1021</v>
      </c>
      <c r="E413" s="346" t="str">
        <f>INDEX('Final Comp Values'!U:U,MATCH($C413,'Final Comp Values'!$C:$C,0))</f>
        <v/>
      </c>
      <c r="F413" s="346">
        <f>INDEX('Final Comp Values'!V:V,MATCH($C413,'Final Comp Values'!$C:$C,0))</f>
        <v>1.8697320807063668E-3</v>
      </c>
      <c r="G413" s="370">
        <f t="shared" si="154"/>
        <v>0</v>
      </c>
      <c r="H413" s="370">
        <f t="shared" si="155"/>
        <v>0</v>
      </c>
      <c r="I413" s="372">
        <v>0</v>
      </c>
      <c r="J413" s="370">
        <f>+I413*2</f>
        <v>0</v>
      </c>
      <c r="K413" s="371">
        <f t="shared" si="170"/>
        <v>0</v>
      </c>
      <c r="L413" s="371">
        <f t="shared" si="173"/>
        <v>15698.57</v>
      </c>
      <c r="M413" s="371">
        <f t="shared" si="173"/>
        <v>15698.57</v>
      </c>
      <c r="N413" s="371">
        <f t="shared" si="173"/>
        <v>15698.57</v>
      </c>
      <c r="O413" s="371">
        <f t="shared" si="173"/>
        <v>15698.57</v>
      </c>
      <c r="P413" s="371">
        <f t="shared" si="156"/>
        <v>62794.28</v>
      </c>
      <c r="Q413" s="371">
        <f t="shared" si="174"/>
        <v>29154.49</v>
      </c>
      <c r="R413" s="371">
        <f t="shared" si="174"/>
        <v>29154.49</v>
      </c>
      <c r="S413" s="371">
        <f t="shared" si="174"/>
        <v>29154.49</v>
      </c>
      <c r="T413" s="371">
        <f t="shared" si="174"/>
        <v>29154.49</v>
      </c>
      <c r="U413" s="371">
        <f t="shared" si="157"/>
        <v>116617.94</v>
      </c>
      <c r="V413" s="370">
        <f t="shared" si="158"/>
        <v>179412.22</v>
      </c>
      <c r="W413" s="369" t="s">
        <v>14877</v>
      </c>
      <c r="X413" s="369" t="s">
        <v>937</v>
      </c>
      <c r="Y413" s="270">
        <v>35034.628533077281</v>
      </c>
      <c r="Z413" s="377">
        <f t="shared" si="159"/>
        <v>0</v>
      </c>
      <c r="AA413" s="376">
        <f t="shared" si="160"/>
        <v>67520.73</v>
      </c>
      <c r="AB413" s="376">
        <f t="shared" si="161"/>
        <v>125395.63</v>
      </c>
      <c r="AC413" s="375">
        <f t="shared" si="162"/>
        <v>0</v>
      </c>
      <c r="AD413" s="374">
        <f t="shared" si="163"/>
        <v>1.93</v>
      </c>
      <c r="AE413" s="373">
        <f t="shared" si="164"/>
        <v>3.58</v>
      </c>
      <c r="AF413" s="373">
        <f t="shared" si="165"/>
        <v>5.51</v>
      </c>
      <c r="AG413" s="375">
        <f t="shared" si="166"/>
        <v>0</v>
      </c>
      <c r="AH413" s="374">
        <f t="shared" si="167"/>
        <v>1.79</v>
      </c>
      <c r="AI413" s="373">
        <f t="shared" si="168"/>
        <v>3.33</v>
      </c>
      <c r="AJ413" s="373">
        <f t="shared" si="169"/>
        <v>5.12</v>
      </c>
      <c r="AK413" s="422">
        <f t="shared" si="171"/>
        <v>0.45</v>
      </c>
      <c r="AL413" s="422">
        <f t="shared" si="172"/>
        <v>0.83</v>
      </c>
    </row>
    <row r="414" spans="1:38" x14ac:dyDescent="0.25">
      <c r="A414" s="297">
        <v>445204</v>
      </c>
      <c r="B414" s="313">
        <v>4452</v>
      </c>
      <c r="C414" s="297">
        <f>INDEX('Final Comp Values'!C:C,MATCH(B414,'Final Comp Values'!B:B,0))</f>
        <v>676055</v>
      </c>
      <c r="D414" s="314" t="s">
        <v>1021</v>
      </c>
      <c r="E414" s="346" t="str">
        <f>INDEX('Final Comp Values'!U:U,MATCH($C414,'Final Comp Values'!$C:$C,0))</f>
        <v/>
      </c>
      <c r="F414" s="346">
        <f>INDEX('Final Comp Values'!V:V,MATCH($C414,'Final Comp Values'!$C:$C,0))</f>
        <v>2.4823051956764353E-3</v>
      </c>
      <c r="G414" s="370">
        <f t="shared" si="154"/>
        <v>0</v>
      </c>
      <c r="H414" s="370">
        <f t="shared" si="155"/>
        <v>0</v>
      </c>
      <c r="I414" s="372">
        <v>0</v>
      </c>
      <c r="J414" s="370">
        <f>+I414*2</f>
        <v>0</v>
      </c>
      <c r="K414" s="371">
        <f t="shared" si="170"/>
        <v>0</v>
      </c>
      <c r="L414" s="371">
        <f t="shared" si="173"/>
        <v>20841.830000000002</v>
      </c>
      <c r="M414" s="371">
        <f t="shared" si="173"/>
        <v>20841.830000000002</v>
      </c>
      <c r="N414" s="371">
        <f t="shared" si="173"/>
        <v>20841.830000000002</v>
      </c>
      <c r="O414" s="371">
        <f t="shared" si="173"/>
        <v>20841.830000000002</v>
      </c>
      <c r="P414" s="371">
        <f t="shared" si="156"/>
        <v>83367.320000000007</v>
      </c>
      <c r="Q414" s="371">
        <f t="shared" si="174"/>
        <v>38706.26</v>
      </c>
      <c r="R414" s="371">
        <f t="shared" si="174"/>
        <v>38706.26</v>
      </c>
      <c r="S414" s="371">
        <f t="shared" si="174"/>
        <v>38706.26</v>
      </c>
      <c r="T414" s="371">
        <f t="shared" si="174"/>
        <v>38706.26</v>
      </c>
      <c r="U414" s="371">
        <f t="shared" si="157"/>
        <v>154825.03</v>
      </c>
      <c r="V414" s="370">
        <f t="shared" si="158"/>
        <v>238192.35</v>
      </c>
      <c r="W414" s="369" t="s">
        <v>14910</v>
      </c>
      <c r="X414" s="369" t="s">
        <v>928</v>
      </c>
      <c r="Y414" s="270">
        <v>11984.394952357459</v>
      </c>
      <c r="Z414" s="377">
        <f t="shared" si="159"/>
        <v>0</v>
      </c>
      <c r="AA414" s="376">
        <f t="shared" si="160"/>
        <v>89642.28</v>
      </c>
      <c r="AB414" s="376">
        <f t="shared" si="161"/>
        <v>166478.53</v>
      </c>
      <c r="AC414" s="375">
        <f t="shared" si="162"/>
        <v>0</v>
      </c>
      <c r="AD414" s="374">
        <f t="shared" si="163"/>
        <v>7.48</v>
      </c>
      <c r="AE414" s="373">
        <f t="shared" si="164"/>
        <v>13.89</v>
      </c>
      <c r="AF414" s="373">
        <f t="shared" si="165"/>
        <v>21.37</v>
      </c>
      <c r="AG414" s="375">
        <f t="shared" si="166"/>
        <v>0</v>
      </c>
      <c r="AH414" s="374">
        <f t="shared" si="167"/>
        <v>6.96</v>
      </c>
      <c r="AI414" s="373">
        <f t="shared" si="168"/>
        <v>12.92</v>
      </c>
      <c r="AJ414" s="373">
        <f t="shared" si="169"/>
        <v>19.88</v>
      </c>
      <c r="AK414" s="422">
        <f t="shared" si="171"/>
        <v>1.74</v>
      </c>
      <c r="AL414" s="422">
        <f t="shared" si="172"/>
        <v>3.23</v>
      </c>
    </row>
    <row r="415" spans="1:38" x14ac:dyDescent="0.25">
      <c r="A415" s="297">
        <v>1020250</v>
      </c>
      <c r="B415" s="297">
        <v>102294</v>
      </c>
      <c r="C415" s="297">
        <f>INDEX('Final Comp Values'!C:C,MATCH(B415,'Final Comp Values'!B:B,0))</f>
        <v>676059</v>
      </c>
      <c r="D415" s="299" t="s">
        <v>915</v>
      </c>
      <c r="E415" s="346">
        <f>INDEX('Final Comp Values'!U:U,MATCH($C415,'Final Comp Values'!$C:$C,0))</f>
        <v>3.3898003762274707E-3</v>
      </c>
      <c r="F415" s="346">
        <f>INDEX('Final Comp Values'!V:V,MATCH($C415,'Final Comp Values'!$C:$C,0))</f>
        <v>2.5852167257505647E-3</v>
      </c>
      <c r="G415" s="370">
        <f t="shared" si="154"/>
        <v>697144.71827076119</v>
      </c>
      <c r="H415" s="370">
        <f t="shared" si="155"/>
        <v>348572.3591</v>
      </c>
      <c r="I415" s="372">
        <v>333875.57</v>
      </c>
      <c r="J415" s="372">
        <v>333875.57</v>
      </c>
      <c r="K415" s="371">
        <f t="shared" si="170"/>
        <v>319888.77953008481</v>
      </c>
      <c r="L415" s="371">
        <f t="shared" si="173"/>
        <v>21705.89</v>
      </c>
      <c r="M415" s="371">
        <f t="shared" si="173"/>
        <v>21705.89</v>
      </c>
      <c r="N415" s="371">
        <f t="shared" si="173"/>
        <v>21705.89</v>
      </c>
      <c r="O415" s="371">
        <f t="shared" si="173"/>
        <v>21705.89</v>
      </c>
      <c r="P415" s="371">
        <f t="shared" si="156"/>
        <v>86823.57</v>
      </c>
      <c r="Q415" s="371">
        <f t="shared" si="174"/>
        <v>40310.94</v>
      </c>
      <c r="R415" s="371">
        <f t="shared" si="174"/>
        <v>40310.94</v>
      </c>
      <c r="S415" s="371">
        <f t="shared" si="174"/>
        <v>40310.94</v>
      </c>
      <c r="T415" s="371">
        <f t="shared" si="174"/>
        <v>40310.94</v>
      </c>
      <c r="U415" s="371">
        <f t="shared" si="157"/>
        <v>161243.76999999999</v>
      </c>
      <c r="V415" s="370">
        <f t="shared" si="158"/>
        <v>567956.11953008478</v>
      </c>
      <c r="W415" s="369" t="s">
        <v>14892</v>
      </c>
      <c r="X415" s="369" t="s">
        <v>930</v>
      </c>
      <c r="Y415" s="270">
        <v>46984.658324669057</v>
      </c>
      <c r="Z415" s="377">
        <f t="shared" si="159"/>
        <v>343966.43</v>
      </c>
      <c r="AA415" s="376">
        <f t="shared" si="160"/>
        <v>93358.68</v>
      </c>
      <c r="AB415" s="376">
        <f t="shared" si="161"/>
        <v>173380.4</v>
      </c>
      <c r="AC415" s="375">
        <f t="shared" si="162"/>
        <v>7.32</v>
      </c>
      <c r="AD415" s="374">
        <f t="shared" si="163"/>
        <v>1.99</v>
      </c>
      <c r="AE415" s="373">
        <f t="shared" si="164"/>
        <v>3.69</v>
      </c>
      <c r="AF415" s="373">
        <f t="shared" si="165"/>
        <v>13</v>
      </c>
      <c r="AG415" s="375">
        <f t="shared" si="166"/>
        <v>6.81</v>
      </c>
      <c r="AH415" s="374">
        <f t="shared" si="167"/>
        <v>1.85</v>
      </c>
      <c r="AI415" s="373">
        <f t="shared" si="168"/>
        <v>3.43</v>
      </c>
      <c r="AJ415" s="373">
        <f t="shared" si="169"/>
        <v>12.09</v>
      </c>
      <c r="AK415" s="422">
        <f t="shared" si="171"/>
        <v>0.46</v>
      </c>
      <c r="AL415" s="422">
        <f t="shared" si="172"/>
        <v>0.86</v>
      </c>
    </row>
    <row r="416" spans="1:38" x14ac:dyDescent="0.25">
      <c r="A416" s="297">
        <v>1026572</v>
      </c>
      <c r="B416" s="297">
        <v>4069</v>
      </c>
      <c r="C416" s="297">
        <f>INDEX('Final Comp Values'!C:C,MATCH(B416,'Final Comp Values'!B:B,0))</f>
        <v>676067</v>
      </c>
      <c r="D416" s="299" t="s">
        <v>915</v>
      </c>
      <c r="E416" s="346">
        <f>INDEX('Final Comp Values'!U:U,MATCH($C416,'Final Comp Values'!$C:$C,0))</f>
        <v>2.268179790656339E-3</v>
      </c>
      <c r="F416" s="346">
        <f>INDEX('Final Comp Values'!V:V,MATCH($C416,'Final Comp Values'!$C:$C,0))</f>
        <v>1.7298175942560866E-3</v>
      </c>
      <c r="G416" s="370">
        <f t="shared" si="154"/>
        <v>466472.76702008321</v>
      </c>
      <c r="H416" s="370">
        <f t="shared" si="155"/>
        <v>233236.3835</v>
      </c>
      <c r="I416" s="372">
        <v>223402.48</v>
      </c>
      <c r="J416" s="372">
        <v>223402.48</v>
      </c>
      <c r="K416" s="371">
        <f t="shared" si="170"/>
        <v>214043.65580823534</v>
      </c>
      <c r="L416" s="371">
        <f t="shared" si="173"/>
        <v>14523.83</v>
      </c>
      <c r="M416" s="371">
        <f t="shared" si="173"/>
        <v>14523.83</v>
      </c>
      <c r="N416" s="371">
        <f t="shared" si="173"/>
        <v>14523.83</v>
      </c>
      <c r="O416" s="371">
        <f t="shared" si="173"/>
        <v>14523.83</v>
      </c>
      <c r="P416" s="371">
        <f t="shared" si="156"/>
        <v>58095.3</v>
      </c>
      <c r="Q416" s="371">
        <f t="shared" si="174"/>
        <v>26972.82</v>
      </c>
      <c r="R416" s="371">
        <f t="shared" si="174"/>
        <v>26972.82</v>
      </c>
      <c r="S416" s="371">
        <f t="shared" si="174"/>
        <v>26972.82</v>
      </c>
      <c r="T416" s="371">
        <f t="shared" si="174"/>
        <v>26972.82</v>
      </c>
      <c r="U416" s="371">
        <f t="shared" si="157"/>
        <v>107891.27</v>
      </c>
      <c r="V416" s="370">
        <f t="shared" si="158"/>
        <v>380030.22580823535</v>
      </c>
      <c r="W416" s="369" t="s">
        <v>14877</v>
      </c>
      <c r="X416" s="369" t="s">
        <v>937</v>
      </c>
      <c r="Y416" s="270">
        <v>35034.628533077281</v>
      </c>
      <c r="Z416" s="377">
        <f t="shared" si="159"/>
        <v>230154.47</v>
      </c>
      <c r="AA416" s="376">
        <f t="shared" si="160"/>
        <v>62468.06</v>
      </c>
      <c r="AB416" s="376">
        <f t="shared" si="161"/>
        <v>116012.12</v>
      </c>
      <c r="AC416" s="375">
        <f t="shared" si="162"/>
        <v>6.57</v>
      </c>
      <c r="AD416" s="374">
        <f t="shared" si="163"/>
        <v>1.78</v>
      </c>
      <c r="AE416" s="373">
        <f t="shared" si="164"/>
        <v>3.31</v>
      </c>
      <c r="AF416" s="373">
        <f t="shared" si="165"/>
        <v>11.66</v>
      </c>
      <c r="AG416" s="375">
        <f t="shared" si="166"/>
        <v>6.11</v>
      </c>
      <c r="AH416" s="374">
        <f t="shared" si="167"/>
        <v>1.66</v>
      </c>
      <c r="AI416" s="373">
        <f t="shared" si="168"/>
        <v>3.08</v>
      </c>
      <c r="AJ416" s="373">
        <f t="shared" si="169"/>
        <v>10.850000000000001</v>
      </c>
      <c r="AK416" s="422">
        <f t="shared" si="171"/>
        <v>0.42</v>
      </c>
      <c r="AL416" s="422">
        <f t="shared" si="172"/>
        <v>0.77</v>
      </c>
    </row>
    <row r="417" spans="1:38" x14ac:dyDescent="0.25">
      <c r="A417" s="297">
        <v>1013528</v>
      </c>
      <c r="B417" s="297">
        <v>4909</v>
      </c>
      <c r="C417" s="297">
        <f>INDEX('Final Comp Values'!C:C,MATCH(B417,'Final Comp Values'!B:B,0))</f>
        <v>676071</v>
      </c>
      <c r="D417" s="299" t="s">
        <v>915</v>
      </c>
      <c r="E417" s="346">
        <f>INDEX('Final Comp Values'!U:U,MATCH($C417,'Final Comp Values'!$C:$C,0))</f>
        <v>2.0348432021335605E-3</v>
      </c>
      <c r="F417" s="346">
        <f>INDEX('Final Comp Values'!V:V,MATCH($C417,'Final Comp Values'!$C:$C,0))</f>
        <v>1.5518644452715447E-3</v>
      </c>
      <c r="G417" s="370">
        <f t="shared" si="154"/>
        <v>418484.87622605107</v>
      </c>
      <c r="H417" s="370">
        <f t="shared" si="155"/>
        <v>209242.4381</v>
      </c>
      <c r="I417" s="372">
        <v>200420.19</v>
      </c>
      <c r="J417" s="372">
        <v>200420.19</v>
      </c>
      <c r="K417" s="371">
        <f t="shared" si="170"/>
        <v>192024.14190242405</v>
      </c>
      <c r="L417" s="371">
        <f t="shared" si="173"/>
        <v>13029.7</v>
      </c>
      <c r="M417" s="371">
        <f t="shared" si="173"/>
        <v>13029.7</v>
      </c>
      <c r="N417" s="371">
        <f t="shared" si="173"/>
        <v>13029.7</v>
      </c>
      <c r="O417" s="371">
        <f t="shared" si="173"/>
        <v>13029.7</v>
      </c>
      <c r="P417" s="371">
        <f t="shared" si="156"/>
        <v>52118.81</v>
      </c>
      <c r="Q417" s="371">
        <f t="shared" si="174"/>
        <v>24198.02</v>
      </c>
      <c r="R417" s="371">
        <f t="shared" si="174"/>
        <v>24198.02</v>
      </c>
      <c r="S417" s="371">
        <f t="shared" si="174"/>
        <v>24198.02</v>
      </c>
      <c r="T417" s="371">
        <f t="shared" si="174"/>
        <v>24198.02</v>
      </c>
      <c r="U417" s="371">
        <f t="shared" si="157"/>
        <v>96792.07</v>
      </c>
      <c r="V417" s="370">
        <f t="shared" si="158"/>
        <v>340935.02190242405</v>
      </c>
      <c r="W417" s="369" t="s">
        <v>14972</v>
      </c>
      <c r="X417" s="369" t="s">
        <v>925</v>
      </c>
      <c r="Y417" s="270">
        <v>28279.08911159166</v>
      </c>
      <c r="Z417" s="377">
        <f t="shared" si="159"/>
        <v>206477.57</v>
      </c>
      <c r="AA417" s="376">
        <f t="shared" si="160"/>
        <v>56041.73</v>
      </c>
      <c r="AB417" s="376">
        <f t="shared" si="161"/>
        <v>104077.49</v>
      </c>
      <c r="AC417" s="375">
        <f t="shared" si="162"/>
        <v>7.3</v>
      </c>
      <c r="AD417" s="374">
        <f t="shared" si="163"/>
        <v>1.98</v>
      </c>
      <c r="AE417" s="373">
        <f t="shared" si="164"/>
        <v>3.68</v>
      </c>
      <c r="AF417" s="373">
        <f t="shared" si="165"/>
        <v>12.959999999999999</v>
      </c>
      <c r="AG417" s="375">
        <f t="shared" si="166"/>
        <v>6.79</v>
      </c>
      <c r="AH417" s="374">
        <f t="shared" si="167"/>
        <v>1.84</v>
      </c>
      <c r="AI417" s="373">
        <f t="shared" si="168"/>
        <v>3.42</v>
      </c>
      <c r="AJ417" s="373">
        <f t="shared" si="169"/>
        <v>12.05</v>
      </c>
      <c r="AK417" s="422">
        <f t="shared" si="171"/>
        <v>0.46</v>
      </c>
      <c r="AL417" s="422">
        <f t="shared" si="172"/>
        <v>0.86</v>
      </c>
    </row>
    <row r="418" spans="1:38" x14ac:dyDescent="0.25">
      <c r="A418" s="297">
        <v>1020140</v>
      </c>
      <c r="B418" s="297">
        <v>102417</v>
      </c>
      <c r="C418" s="297">
        <f>INDEX('Final Comp Values'!C:C,MATCH(B418,'Final Comp Values'!B:B,0))</f>
        <v>676073</v>
      </c>
      <c r="D418" s="299" t="s">
        <v>915</v>
      </c>
      <c r="E418" s="346">
        <f>INDEX('Final Comp Values'!U:U,MATCH($C418,'Final Comp Values'!$C:$C,0))</f>
        <v>3.2241190525250539E-3</v>
      </c>
      <c r="F418" s="346">
        <f>INDEX('Final Comp Values'!V:V,MATCH($C418,'Final Comp Values'!$C:$C,0))</f>
        <v>2.4588605744610115E-3</v>
      </c>
      <c r="G418" s="370">
        <f t="shared" si="154"/>
        <v>663070.77676515747</v>
      </c>
      <c r="H418" s="370">
        <f t="shared" si="155"/>
        <v>331535.3884</v>
      </c>
      <c r="I418" s="372">
        <v>317556.93</v>
      </c>
      <c r="J418" s="372">
        <v>317556.93</v>
      </c>
      <c r="K418" s="371">
        <f t="shared" si="170"/>
        <v>304253.759603313</v>
      </c>
      <c r="L418" s="371">
        <f t="shared" si="173"/>
        <v>20644.990000000002</v>
      </c>
      <c r="M418" s="371">
        <f t="shared" si="173"/>
        <v>20644.990000000002</v>
      </c>
      <c r="N418" s="371">
        <f t="shared" si="173"/>
        <v>20644.990000000002</v>
      </c>
      <c r="O418" s="371">
        <f t="shared" si="173"/>
        <v>20644.990000000002</v>
      </c>
      <c r="P418" s="371">
        <f t="shared" si="156"/>
        <v>82579.94</v>
      </c>
      <c r="Q418" s="371">
        <f t="shared" si="174"/>
        <v>38340.69</v>
      </c>
      <c r="R418" s="371">
        <f t="shared" si="174"/>
        <v>38340.69</v>
      </c>
      <c r="S418" s="371">
        <f t="shared" si="174"/>
        <v>38340.69</v>
      </c>
      <c r="T418" s="371">
        <f t="shared" si="174"/>
        <v>38340.69</v>
      </c>
      <c r="U418" s="371">
        <f t="shared" si="157"/>
        <v>153362.75</v>
      </c>
      <c r="V418" s="370">
        <f t="shared" si="158"/>
        <v>540196.449603313</v>
      </c>
      <c r="W418" s="369" t="s">
        <v>14904</v>
      </c>
      <c r="X418" s="369" t="s">
        <v>930</v>
      </c>
      <c r="Y418" s="270">
        <v>46984.658324669057</v>
      </c>
      <c r="Z418" s="377">
        <f t="shared" si="159"/>
        <v>327154.58</v>
      </c>
      <c r="AA418" s="376">
        <f t="shared" si="160"/>
        <v>88795.63</v>
      </c>
      <c r="AB418" s="376">
        <f t="shared" si="161"/>
        <v>164906.18</v>
      </c>
      <c r="AC418" s="375">
        <f t="shared" si="162"/>
        <v>6.96</v>
      </c>
      <c r="AD418" s="374">
        <f t="shared" si="163"/>
        <v>1.89</v>
      </c>
      <c r="AE418" s="373">
        <f t="shared" si="164"/>
        <v>3.51</v>
      </c>
      <c r="AF418" s="373">
        <f t="shared" si="165"/>
        <v>12.36</v>
      </c>
      <c r="AG418" s="375">
        <f t="shared" si="166"/>
        <v>6.48</v>
      </c>
      <c r="AH418" s="374">
        <f t="shared" si="167"/>
        <v>1.76</v>
      </c>
      <c r="AI418" s="373">
        <f t="shared" si="168"/>
        <v>3.26</v>
      </c>
      <c r="AJ418" s="373">
        <f t="shared" si="169"/>
        <v>11.5</v>
      </c>
      <c r="AK418" s="422">
        <f t="shared" si="171"/>
        <v>0.44</v>
      </c>
      <c r="AL418" s="422">
        <f t="shared" si="172"/>
        <v>0.82</v>
      </c>
    </row>
    <row r="419" spans="1:38" x14ac:dyDescent="0.25">
      <c r="A419" s="297">
        <v>1013568</v>
      </c>
      <c r="B419" s="297">
        <v>5066</v>
      </c>
      <c r="C419" s="297">
        <f>INDEX('Final Comp Values'!C:C,MATCH(B419,'Final Comp Values'!B:B,0))</f>
        <v>676077</v>
      </c>
      <c r="D419" s="299" t="s">
        <v>915</v>
      </c>
      <c r="E419" s="346">
        <f>INDEX('Final Comp Values'!U:U,MATCH($C419,'Final Comp Values'!$C:$C,0))</f>
        <v>6.7247851729289559E-4</v>
      </c>
      <c r="F419" s="346">
        <f>INDEX('Final Comp Values'!V:V,MATCH($C419,'Final Comp Values'!$C:$C,0))</f>
        <v>5.128628584755554E-4</v>
      </c>
      <c r="G419" s="370">
        <f t="shared" si="154"/>
        <v>138301.60907676863</v>
      </c>
      <c r="H419" s="370">
        <f t="shared" si="155"/>
        <v>69150.804499999998</v>
      </c>
      <c r="I419" s="372">
        <v>66235</v>
      </c>
      <c r="J419" s="372">
        <v>66235</v>
      </c>
      <c r="K419" s="371">
        <f t="shared" si="170"/>
        <v>63460.472087277267</v>
      </c>
      <c r="L419" s="371">
        <f t="shared" si="173"/>
        <v>4306.08</v>
      </c>
      <c r="M419" s="371">
        <f t="shared" si="173"/>
        <v>4306.08</v>
      </c>
      <c r="N419" s="371">
        <f t="shared" si="173"/>
        <v>4306.08</v>
      </c>
      <c r="O419" s="371">
        <f t="shared" si="173"/>
        <v>4306.08</v>
      </c>
      <c r="P419" s="371">
        <f t="shared" si="156"/>
        <v>17224.310000000001</v>
      </c>
      <c r="Q419" s="371">
        <f t="shared" si="174"/>
        <v>7997</v>
      </c>
      <c r="R419" s="371">
        <f t="shared" si="174"/>
        <v>7997</v>
      </c>
      <c r="S419" s="371">
        <f t="shared" si="174"/>
        <v>7997</v>
      </c>
      <c r="T419" s="371">
        <f t="shared" si="174"/>
        <v>7997</v>
      </c>
      <c r="U419" s="371">
        <f t="shared" si="157"/>
        <v>31988.01</v>
      </c>
      <c r="V419" s="370">
        <f t="shared" si="158"/>
        <v>112672.79208727727</v>
      </c>
      <c r="W419" s="369" t="s">
        <v>14952</v>
      </c>
      <c r="X419" s="369" t="s">
        <v>913</v>
      </c>
      <c r="Y419" s="270">
        <v>30550.305097874538</v>
      </c>
      <c r="Z419" s="377">
        <f t="shared" si="159"/>
        <v>68237.070000000007</v>
      </c>
      <c r="AA419" s="376">
        <f t="shared" si="160"/>
        <v>18520.759999999998</v>
      </c>
      <c r="AB419" s="376">
        <f t="shared" si="161"/>
        <v>34395.71</v>
      </c>
      <c r="AC419" s="375">
        <f t="shared" si="162"/>
        <v>2.23</v>
      </c>
      <c r="AD419" s="374">
        <f t="shared" si="163"/>
        <v>0.61</v>
      </c>
      <c r="AE419" s="373">
        <f t="shared" si="164"/>
        <v>1.1299999999999999</v>
      </c>
      <c r="AF419" s="373">
        <f t="shared" si="165"/>
        <v>3.9699999999999998</v>
      </c>
      <c r="AG419" s="375">
        <f t="shared" si="166"/>
        <v>2.08</v>
      </c>
      <c r="AH419" s="374">
        <f t="shared" si="167"/>
        <v>0.56000000000000005</v>
      </c>
      <c r="AI419" s="373">
        <f t="shared" si="168"/>
        <v>1.05</v>
      </c>
      <c r="AJ419" s="373">
        <f t="shared" si="169"/>
        <v>3.6900000000000004</v>
      </c>
      <c r="AK419" s="422">
        <f t="shared" si="171"/>
        <v>0.14000000000000001</v>
      </c>
      <c r="AL419" s="422">
        <f t="shared" si="172"/>
        <v>0.26</v>
      </c>
    </row>
    <row r="420" spans="1:38" x14ac:dyDescent="0.25">
      <c r="A420" s="297">
        <v>421004</v>
      </c>
      <c r="B420" s="297">
        <v>4210</v>
      </c>
      <c r="C420" s="297">
        <f>INDEX('Final Comp Values'!C:C,MATCH(B420,'Final Comp Values'!B:B,0))</f>
        <v>676079</v>
      </c>
      <c r="D420" s="299" t="s">
        <v>915</v>
      </c>
      <c r="E420" s="346">
        <f>INDEX('Final Comp Values'!U:U,MATCH($C420,'Final Comp Values'!$C:$C,0))</f>
        <v>1.2812524421636994E-3</v>
      </c>
      <c r="F420" s="346">
        <f>INDEX('Final Comp Values'!V:V,MATCH($C420,'Final Comp Values'!$C:$C,0))</f>
        <v>9.7714168262517248E-4</v>
      </c>
      <c r="G420" s="370">
        <f t="shared" si="154"/>
        <v>263501.76225421421</v>
      </c>
      <c r="H420" s="370">
        <f t="shared" si="155"/>
        <v>131750.8811</v>
      </c>
      <c r="I420" s="372">
        <v>126196</v>
      </c>
      <c r="J420" s="372">
        <v>126196</v>
      </c>
      <c r="K420" s="371">
        <f t="shared" si="170"/>
        <v>120909.26736217432</v>
      </c>
      <c r="L420" s="371">
        <f t="shared" si="173"/>
        <v>8204.24</v>
      </c>
      <c r="M420" s="371">
        <f t="shared" si="173"/>
        <v>8204.24</v>
      </c>
      <c r="N420" s="371">
        <f t="shared" si="173"/>
        <v>8204.24</v>
      </c>
      <c r="O420" s="371">
        <f t="shared" si="173"/>
        <v>8204.24</v>
      </c>
      <c r="P420" s="371">
        <f t="shared" si="156"/>
        <v>32816.949999999997</v>
      </c>
      <c r="Q420" s="371">
        <f t="shared" si="174"/>
        <v>15236.44</v>
      </c>
      <c r="R420" s="371">
        <f t="shared" si="174"/>
        <v>15236.44</v>
      </c>
      <c r="S420" s="371">
        <f t="shared" si="174"/>
        <v>15236.44</v>
      </c>
      <c r="T420" s="371">
        <f t="shared" si="174"/>
        <v>15236.44</v>
      </c>
      <c r="U420" s="371">
        <f t="shared" si="157"/>
        <v>60945.760000000002</v>
      </c>
      <c r="V420" s="370">
        <f t="shared" si="158"/>
        <v>214671.97736217431</v>
      </c>
      <c r="W420" s="369" t="s">
        <v>14996</v>
      </c>
      <c r="X420" s="369" t="s">
        <v>913</v>
      </c>
      <c r="Y420" s="270">
        <v>30550.305097874538</v>
      </c>
      <c r="Z420" s="377">
        <f t="shared" si="159"/>
        <v>130009.96</v>
      </c>
      <c r="AA420" s="376">
        <f t="shared" si="160"/>
        <v>35287.040000000001</v>
      </c>
      <c r="AB420" s="376">
        <f t="shared" si="161"/>
        <v>65533.08</v>
      </c>
      <c r="AC420" s="375">
        <f t="shared" si="162"/>
        <v>4.26</v>
      </c>
      <c r="AD420" s="374">
        <f t="shared" si="163"/>
        <v>1.1599999999999999</v>
      </c>
      <c r="AE420" s="373">
        <f t="shared" si="164"/>
        <v>2.15</v>
      </c>
      <c r="AF420" s="373">
        <f t="shared" si="165"/>
        <v>7.57</v>
      </c>
      <c r="AG420" s="375">
        <f t="shared" si="166"/>
        <v>3.96</v>
      </c>
      <c r="AH420" s="374">
        <f t="shared" si="167"/>
        <v>1.07</v>
      </c>
      <c r="AI420" s="373">
        <f t="shared" si="168"/>
        <v>1.99</v>
      </c>
      <c r="AJ420" s="373">
        <f t="shared" si="169"/>
        <v>7.0200000000000005</v>
      </c>
      <c r="AK420" s="422">
        <f t="shared" si="171"/>
        <v>0.27</v>
      </c>
      <c r="AL420" s="422">
        <f t="shared" si="172"/>
        <v>0.5</v>
      </c>
    </row>
    <row r="421" spans="1:38" x14ac:dyDescent="0.25">
      <c r="A421" s="297">
        <v>1028861</v>
      </c>
      <c r="B421" s="297">
        <v>102369</v>
      </c>
      <c r="C421" s="297">
        <f>INDEX('Final Comp Values'!C:C,MATCH(B421,'Final Comp Values'!B:B,0))</f>
        <v>676081</v>
      </c>
      <c r="D421" s="299" t="s">
        <v>915</v>
      </c>
      <c r="E421" s="346">
        <f>INDEX('Final Comp Values'!U:U,MATCH($C421,'Final Comp Values'!$C:$C,0))</f>
        <v>2.5471960287841051E-3</v>
      </c>
      <c r="F421" s="346">
        <f>INDEX('Final Comp Values'!V:V,MATCH($C421,'Final Comp Values'!$C:$C,0))</f>
        <v>1.9426081321952742E-3</v>
      </c>
      <c r="G421" s="370">
        <f t="shared" si="154"/>
        <v>523855.1126256453</v>
      </c>
      <c r="H421" s="370">
        <f t="shared" si="155"/>
        <v>261927.5563</v>
      </c>
      <c r="I421" s="372">
        <v>250883.96</v>
      </c>
      <c r="J421" s="372">
        <v>250883.96</v>
      </c>
      <c r="K421" s="371">
        <f t="shared" si="170"/>
        <v>240373.86820354406</v>
      </c>
      <c r="L421" s="371">
        <f t="shared" si="173"/>
        <v>16310.45</v>
      </c>
      <c r="M421" s="371">
        <f t="shared" si="173"/>
        <v>16310.45</v>
      </c>
      <c r="N421" s="371">
        <f t="shared" si="173"/>
        <v>16310.45</v>
      </c>
      <c r="O421" s="371">
        <f t="shared" si="173"/>
        <v>16310.45</v>
      </c>
      <c r="P421" s="371">
        <f t="shared" si="156"/>
        <v>65241.79</v>
      </c>
      <c r="Q421" s="371">
        <f t="shared" si="174"/>
        <v>30290.83</v>
      </c>
      <c r="R421" s="371">
        <f t="shared" si="174"/>
        <v>30290.83</v>
      </c>
      <c r="S421" s="371">
        <f t="shared" si="174"/>
        <v>30290.83</v>
      </c>
      <c r="T421" s="371">
        <f t="shared" si="174"/>
        <v>30290.83</v>
      </c>
      <c r="U421" s="371">
        <f t="shared" si="157"/>
        <v>121163.33</v>
      </c>
      <c r="V421" s="370">
        <f t="shared" si="158"/>
        <v>426778.98820354405</v>
      </c>
      <c r="W421" s="369" t="s">
        <v>14892</v>
      </c>
      <c r="X421" s="369" t="s">
        <v>930</v>
      </c>
      <c r="Y421" s="270">
        <v>46984.658324669057</v>
      </c>
      <c r="Z421" s="377">
        <f t="shared" si="159"/>
        <v>258466.52</v>
      </c>
      <c r="AA421" s="376">
        <f t="shared" si="160"/>
        <v>70152.460000000006</v>
      </c>
      <c r="AB421" s="376">
        <f t="shared" si="161"/>
        <v>130283.15</v>
      </c>
      <c r="AC421" s="375">
        <f t="shared" si="162"/>
        <v>5.5</v>
      </c>
      <c r="AD421" s="374">
        <f t="shared" si="163"/>
        <v>1.49</v>
      </c>
      <c r="AE421" s="373">
        <f t="shared" si="164"/>
        <v>2.77</v>
      </c>
      <c r="AF421" s="373">
        <f t="shared" si="165"/>
        <v>9.76</v>
      </c>
      <c r="AG421" s="375">
        <f t="shared" si="166"/>
        <v>5.12</v>
      </c>
      <c r="AH421" s="374">
        <f t="shared" si="167"/>
        <v>1.39</v>
      </c>
      <c r="AI421" s="373">
        <f t="shared" si="168"/>
        <v>2.58</v>
      </c>
      <c r="AJ421" s="373">
        <f t="shared" si="169"/>
        <v>9.09</v>
      </c>
      <c r="AK421" s="422">
        <f t="shared" si="171"/>
        <v>0.35</v>
      </c>
      <c r="AL421" s="422">
        <f t="shared" si="172"/>
        <v>0.65</v>
      </c>
    </row>
    <row r="422" spans="1:38" x14ac:dyDescent="0.25">
      <c r="A422" s="313">
        <v>1027453</v>
      </c>
      <c r="B422" s="313">
        <v>102455</v>
      </c>
      <c r="C422" s="297">
        <f>INDEX('Final Comp Values'!C:C,MATCH(B422,'Final Comp Values'!B:B,0))</f>
        <v>676083</v>
      </c>
      <c r="D422" s="314" t="s">
        <v>1021</v>
      </c>
      <c r="E422" s="346" t="str">
        <f>INDEX('Final Comp Values'!U:U,MATCH($C422,'Final Comp Values'!$C:$C,0))</f>
        <v/>
      </c>
      <c r="F422" s="346">
        <f>INDEX('Final Comp Values'!V:V,MATCH($C422,'Final Comp Values'!$C:$C,0))</f>
        <v>3.2898735336872372E-3</v>
      </c>
      <c r="G422" s="370">
        <f t="shared" si="154"/>
        <v>0</v>
      </c>
      <c r="H422" s="370">
        <f t="shared" si="155"/>
        <v>0</v>
      </c>
      <c r="I422" s="372">
        <v>0</v>
      </c>
      <c r="J422" s="370">
        <f>+I422*2</f>
        <v>0</v>
      </c>
      <c r="K422" s="371">
        <f t="shared" si="170"/>
        <v>0</v>
      </c>
      <c r="L422" s="371">
        <f t="shared" si="173"/>
        <v>27622.3</v>
      </c>
      <c r="M422" s="371">
        <f t="shared" si="173"/>
        <v>27622.3</v>
      </c>
      <c r="N422" s="371">
        <f t="shared" si="173"/>
        <v>27622.3</v>
      </c>
      <c r="O422" s="371">
        <f t="shared" si="173"/>
        <v>27622.3</v>
      </c>
      <c r="P422" s="371">
        <f t="shared" si="156"/>
        <v>110489.21</v>
      </c>
      <c r="Q422" s="371">
        <f t="shared" si="174"/>
        <v>51298.559999999998</v>
      </c>
      <c r="R422" s="371">
        <f t="shared" si="174"/>
        <v>51298.559999999998</v>
      </c>
      <c r="S422" s="371">
        <f t="shared" si="174"/>
        <v>51298.559999999998</v>
      </c>
      <c r="T422" s="371">
        <f t="shared" si="174"/>
        <v>51298.559999999998</v>
      </c>
      <c r="U422" s="371">
        <f t="shared" si="157"/>
        <v>205194.25</v>
      </c>
      <c r="V422" s="370">
        <f t="shared" si="158"/>
        <v>315683.46000000002</v>
      </c>
      <c r="W422" s="369" t="s">
        <v>14880</v>
      </c>
      <c r="X422" s="369" t="s">
        <v>1003</v>
      </c>
      <c r="Y422" s="270">
        <v>17703.638711784723</v>
      </c>
      <c r="Z422" s="377">
        <f t="shared" si="159"/>
        <v>0</v>
      </c>
      <c r="AA422" s="376">
        <f t="shared" si="160"/>
        <v>118805.6</v>
      </c>
      <c r="AB422" s="376">
        <f t="shared" si="161"/>
        <v>220638.98</v>
      </c>
      <c r="AC422" s="375">
        <f t="shared" si="162"/>
        <v>0</v>
      </c>
      <c r="AD422" s="374">
        <f t="shared" si="163"/>
        <v>6.71</v>
      </c>
      <c r="AE422" s="373">
        <f t="shared" si="164"/>
        <v>12.46</v>
      </c>
      <c r="AF422" s="373">
        <f t="shared" si="165"/>
        <v>19.170000000000002</v>
      </c>
      <c r="AG422" s="375">
        <f t="shared" si="166"/>
        <v>0</v>
      </c>
      <c r="AH422" s="374">
        <f t="shared" si="167"/>
        <v>6.24</v>
      </c>
      <c r="AI422" s="373">
        <f t="shared" si="168"/>
        <v>11.59</v>
      </c>
      <c r="AJ422" s="373">
        <f t="shared" si="169"/>
        <v>17.829999999999998</v>
      </c>
      <c r="AK422" s="422">
        <f t="shared" si="171"/>
        <v>1.56</v>
      </c>
      <c r="AL422" s="422">
        <f t="shared" si="172"/>
        <v>2.9</v>
      </c>
    </row>
    <row r="423" spans="1:38" x14ac:dyDescent="0.25">
      <c r="A423" s="311">
        <v>1026080</v>
      </c>
      <c r="B423" s="311">
        <v>100313</v>
      </c>
      <c r="C423" s="297">
        <f>INDEX('Final Comp Values'!C:C,MATCH(B423,'Final Comp Values'!B:B,0))</f>
        <v>676091</v>
      </c>
      <c r="D423" s="312" t="s">
        <v>915</v>
      </c>
      <c r="E423" s="346">
        <f>INDEX('Final Comp Values'!U:U,MATCH($C423,'Final Comp Values'!$C:$C,0))</f>
        <v>1.082854612663115E-3</v>
      </c>
      <c r="F423" s="346">
        <f>INDEX('Final Comp Values'!V:V,MATCH($C423,'Final Comp Values'!$C:$C,0))</f>
        <v>8.2583442843567041E-4</v>
      </c>
      <c r="G423" s="370">
        <f t="shared" si="154"/>
        <v>222699.35987008217</v>
      </c>
      <c r="H423" s="370">
        <f t="shared" si="155"/>
        <v>111349.6799</v>
      </c>
      <c r="I423" s="372">
        <v>106655</v>
      </c>
      <c r="J423" s="372">
        <v>106655</v>
      </c>
      <c r="K423" s="371">
        <f t="shared" si="170"/>
        <v>102186.85527400568</v>
      </c>
      <c r="L423" s="371">
        <f t="shared" si="173"/>
        <v>6933.84</v>
      </c>
      <c r="M423" s="371">
        <f t="shared" si="173"/>
        <v>6933.84</v>
      </c>
      <c r="N423" s="371">
        <f t="shared" si="173"/>
        <v>6933.84</v>
      </c>
      <c r="O423" s="371">
        <f t="shared" si="173"/>
        <v>6933.84</v>
      </c>
      <c r="P423" s="371">
        <f t="shared" si="156"/>
        <v>27735.35</v>
      </c>
      <c r="Q423" s="371">
        <f t="shared" si="174"/>
        <v>12877.13</v>
      </c>
      <c r="R423" s="371">
        <f t="shared" si="174"/>
        <v>12877.13</v>
      </c>
      <c r="S423" s="371">
        <f t="shared" si="174"/>
        <v>12877.13</v>
      </c>
      <c r="T423" s="371">
        <f t="shared" si="174"/>
        <v>12877.13</v>
      </c>
      <c r="U423" s="371">
        <f t="shared" si="157"/>
        <v>51508.51</v>
      </c>
      <c r="V423" s="370">
        <f t="shared" si="158"/>
        <v>181430.71527400569</v>
      </c>
      <c r="W423" s="369" t="s">
        <v>14928</v>
      </c>
      <c r="X423" s="369" t="s">
        <v>913</v>
      </c>
      <c r="Y423" s="270">
        <v>30550.305097874538</v>
      </c>
      <c r="Z423" s="377">
        <f t="shared" si="159"/>
        <v>109878.34</v>
      </c>
      <c r="AA423" s="376">
        <f t="shared" si="160"/>
        <v>29822.959999999999</v>
      </c>
      <c r="AB423" s="376">
        <f t="shared" si="161"/>
        <v>55385.49</v>
      </c>
      <c r="AC423" s="375">
        <f t="shared" si="162"/>
        <v>3.6</v>
      </c>
      <c r="AD423" s="374">
        <f t="shared" si="163"/>
        <v>0.98</v>
      </c>
      <c r="AE423" s="373">
        <f t="shared" si="164"/>
        <v>1.81</v>
      </c>
      <c r="AF423" s="373">
        <f t="shared" si="165"/>
        <v>6.3900000000000006</v>
      </c>
      <c r="AG423" s="375">
        <f t="shared" si="166"/>
        <v>3.34</v>
      </c>
      <c r="AH423" s="374">
        <f t="shared" si="167"/>
        <v>0.91</v>
      </c>
      <c r="AI423" s="373">
        <f t="shared" si="168"/>
        <v>1.69</v>
      </c>
      <c r="AJ423" s="373">
        <f t="shared" si="169"/>
        <v>5.9399999999999995</v>
      </c>
      <c r="AK423" s="422">
        <f t="shared" si="171"/>
        <v>0.23</v>
      </c>
      <c r="AL423" s="422">
        <f t="shared" si="172"/>
        <v>0.42</v>
      </c>
    </row>
    <row r="424" spans="1:38" x14ac:dyDescent="0.25">
      <c r="A424" s="297">
        <v>1028750</v>
      </c>
      <c r="B424" s="297">
        <v>5275</v>
      </c>
      <c r="C424" s="297">
        <f>INDEX('Final Comp Values'!C:C,MATCH(B424,'Final Comp Values'!B:B,0))</f>
        <v>676092</v>
      </c>
      <c r="D424" s="299" t="s">
        <v>915</v>
      </c>
      <c r="E424" s="346">
        <f>INDEX('Final Comp Values'!U:U,MATCH($C424,'Final Comp Values'!$C:$C,0))</f>
        <v>1.4495263946274807E-3</v>
      </c>
      <c r="F424" s="346">
        <f>INDEX('Final Comp Values'!V:V,MATCH($C424,'Final Comp Values'!$C:$C,0))</f>
        <v>1.1054750911256648E-3</v>
      </c>
      <c r="G424" s="370">
        <f t="shared" si="154"/>
        <v>298108.90254641831</v>
      </c>
      <c r="H424" s="370">
        <f t="shared" si="155"/>
        <v>149054.45129999999</v>
      </c>
      <c r="I424" s="372">
        <v>0</v>
      </c>
      <c r="J424" s="372"/>
      <c r="K424" s="371">
        <f t="shared" si="170"/>
        <v>136788.94855456625</v>
      </c>
      <c r="L424" s="371">
        <f t="shared" si="173"/>
        <v>9281.75</v>
      </c>
      <c r="M424" s="371">
        <f t="shared" si="173"/>
        <v>9281.75</v>
      </c>
      <c r="N424" s="371">
        <f t="shared" si="173"/>
        <v>9281.75</v>
      </c>
      <c r="O424" s="371">
        <f t="shared" si="173"/>
        <v>9281.75</v>
      </c>
      <c r="P424" s="371">
        <f t="shared" si="156"/>
        <v>37126.980000000003</v>
      </c>
      <c r="Q424" s="371">
        <f t="shared" si="174"/>
        <v>17237.53</v>
      </c>
      <c r="R424" s="371">
        <f t="shared" si="174"/>
        <v>17237.53</v>
      </c>
      <c r="S424" s="371">
        <f t="shared" si="174"/>
        <v>17237.53</v>
      </c>
      <c r="T424" s="371">
        <f t="shared" si="174"/>
        <v>17237.53</v>
      </c>
      <c r="U424" s="371">
        <f t="shared" si="157"/>
        <v>68950.11</v>
      </c>
      <c r="V424" s="370">
        <f t="shared" si="158"/>
        <v>242866.03855456627</v>
      </c>
      <c r="W424" s="369" t="s">
        <v>14879</v>
      </c>
      <c r="X424" s="369" t="s">
        <v>939</v>
      </c>
      <c r="Y424" s="270">
        <v>37020.787783372318</v>
      </c>
      <c r="Z424" s="377">
        <f t="shared" si="159"/>
        <v>147084.89000000001</v>
      </c>
      <c r="AA424" s="376">
        <f t="shared" si="160"/>
        <v>39921.480000000003</v>
      </c>
      <c r="AB424" s="376">
        <f t="shared" si="161"/>
        <v>74139.899999999994</v>
      </c>
      <c r="AC424" s="375">
        <f t="shared" si="162"/>
        <v>3.97</v>
      </c>
      <c r="AD424" s="374">
        <f t="shared" si="163"/>
        <v>1.08</v>
      </c>
      <c r="AE424" s="373">
        <f t="shared" si="164"/>
        <v>2</v>
      </c>
      <c r="AF424" s="373">
        <f t="shared" si="165"/>
        <v>7.0500000000000007</v>
      </c>
      <c r="AG424" s="375">
        <f t="shared" si="166"/>
        <v>3.69</v>
      </c>
      <c r="AH424" s="374">
        <f t="shared" si="167"/>
        <v>1</v>
      </c>
      <c r="AI424" s="373">
        <f t="shared" si="168"/>
        <v>1.86</v>
      </c>
      <c r="AJ424" s="373">
        <f t="shared" si="169"/>
        <v>6.55</v>
      </c>
      <c r="AK424" s="422">
        <f t="shared" si="171"/>
        <v>0.25</v>
      </c>
      <c r="AL424" s="422">
        <f t="shared" si="172"/>
        <v>0.47</v>
      </c>
    </row>
    <row r="425" spans="1:38" x14ac:dyDescent="0.25">
      <c r="A425" s="313">
        <v>1027576</v>
      </c>
      <c r="B425" s="313">
        <v>4184</v>
      </c>
      <c r="C425" s="297">
        <f>INDEX('Final Comp Values'!C:C,MATCH(B425,'Final Comp Values'!B:B,0))</f>
        <v>676093</v>
      </c>
      <c r="D425" s="314" t="s">
        <v>1021</v>
      </c>
      <c r="E425" s="346" t="str">
        <f>INDEX('Final Comp Values'!U:U,MATCH($C425,'Final Comp Values'!$C:$C,0))</f>
        <v/>
      </c>
      <c r="F425" s="346">
        <f>INDEX('Final Comp Values'!V:V,MATCH($C425,'Final Comp Values'!$C:$C,0))</f>
        <v>1.2216624910446725E-3</v>
      </c>
      <c r="G425" s="370">
        <f t="shared" si="154"/>
        <v>0</v>
      </c>
      <c r="H425" s="370">
        <f t="shared" si="155"/>
        <v>0</v>
      </c>
      <c r="I425" s="372">
        <v>0</v>
      </c>
      <c r="J425" s="370">
        <f>+I425*2</f>
        <v>0</v>
      </c>
      <c r="K425" s="371">
        <f t="shared" si="170"/>
        <v>0</v>
      </c>
      <c r="L425" s="371">
        <f t="shared" ref="L425:O444" si="175">ROUND($P425/4,2)</f>
        <v>10257.27</v>
      </c>
      <c r="M425" s="371">
        <f t="shared" si="175"/>
        <v>10257.27</v>
      </c>
      <c r="N425" s="371">
        <f t="shared" si="175"/>
        <v>10257.27</v>
      </c>
      <c r="O425" s="371">
        <f t="shared" si="175"/>
        <v>10257.27</v>
      </c>
      <c r="P425" s="371">
        <f t="shared" si="156"/>
        <v>41029.089999999997</v>
      </c>
      <c r="Q425" s="371">
        <f t="shared" ref="Q425:T444" si="176">ROUND($U425/4,2)</f>
        <v>19049.22</v>
      </c>
      <c r="R425" s="371">
        <f t="shared" si="176"/>
        <v>19049.22</v>
      </c>
      <c r="S425" s="371">
        <f t="shared" si="176"/>
        <v>19049.22</v>
      </c>
      <c r="T425" s="371">
        <f t="shared" si="176"/>
        <v>19049.22</v>
      </c>
      <c r="U425" s="371">
        <f t="shared" si="157"/>
        <v>76196.89</v>
      </c>
      <c r="V425" s="370">
        <f t="shared" si="158"/>
        <v>117225.98</v>
      </c>
      <c r="W425" s="369" t="s">
        <v>14907</v>
      </c>
      <c r="X425" s="369" t="s">
        <v>925</v>
      </c>
      <c r="Y425" s="270">
        <v>28279.08911159166</v>
      </c>
      <c r="Z425" s="377">
        <f t="shared" si="159"/>
        <v>0</v>
      </c>
      <c r="AA425" s="376">
        <f t="shared" si="160"/>
        <v>44117.3</v>
      </c>
      <c r="AB425" s="376">
        <f t="shared" si="161"/>
        <v>81932.14</v>
      </c>
      <c r="AC425" s="375">
        <f t="shared" si="162"/>
        <v>0</v>
      </c>
      <c r="AD425" s="374">
        <f t="shared" si="163"/>
        <v>1.56</v>
      </c>
      <c r="AE425" s="373">
        <f t="shared" si="164"/>
        <v>2.9</v>
      </c>
      <c r="AF425" s="373">
        <f t="shared" si="165"/>
        <v>4.46</v>
      </c>
      <c r="AG425" s="375">
        <f t="shared" si="166"/>
        <v>0</v>
      </c>
      <c r="AH425" s="374">
        <f t="shared" si="167"/>
        <v>1.45</v>
      </c>
      <c r="AI425" s="373">
        <f t="shared" si="168"/>
        <v>2.69</v>
      </c>
      <c r="AJ425" s="373">
        <f t="shared" si="169"/>
        <v>4.1399999999999997</v>
      </c>
      <c r="AK425" s="422">
        <f t="shared" si="171"/>
        <v>0.36</v>
      </c>
      <c r="AL425" s="422">
        <f t="shared" si="172"/>
        <v>0.67</v>
      </c>
    </row>
    <row r="426" spans="1:38" x14ac:dyDescent="0.25">
      <c r="A426" s="297">
        <v>1026711</v>
      </c>
      <c r="B426" s="297">
        <v>102533</v>
      </c>
      <c r="C426" s="297">
        <f>INDEX('Final Comp Values'!C:C,MATCH(B426,'Final Comp Values'!B:B,0))</f>
        <v>676096</v>
      </c>
      <c r="D426" s="299" t="s">
        <v>915</v>
      </c>
      <c r="E426" s="346">
        <f>INDEX('Final Comp Values'!U:U,MATCH($C426,'Final Comp Values'!$C:$C,0))</f>
        <v>1.3501422921085196E-3</v>
      </c>
      <c r="F426" s="346">
        <f>INDEX('Final Comp Values'!V:V,MATCH($C426,'Final Comp Values'!$C:$C,0))</f>
        <v>1.0296802313729896E-3</v>
      </c>
      <c r="G426" s="370">
        <f t="shared" si="154"/>
        <v>277669.61572673795</v>
      </c>
      <c r="H426" s="370">
        <f t="shared" si="155"/>
        <v>138834.80790000001</v>
      </c>
      <c r="I426" s="372">
        <v>132981.14000000001</v>
      </c>
      <c r="J426" s="372">
        <v>132981.14000000001</v>
      </c>
      <c r="K426" s="371">
        <f t="shared" si="170"/>
        <v>127410.26670579478</v>
      </c>
      <c r="L426" s="371">
        <f t="shared" si="175"/>
        <v>8645.36</v>
      </c>
      <c r="M426" s="371">
        <f t="shared" si="175"/>
        <v>8645.36</v>
      </c>
      <c r="N426" s="371">
        <f t="shared" si="175"/>
        <v>8645.36</v>
      </c>
      <c r="O426" s="371">
        <f t="shared" si="175"/>
        <v>8645.36</v>
      </c>
      <c r="P426" s="371">
        <f t="shared" si="156"/>
        <v>34581.440000000002</v>
      </c>
      <c r="Q426" s="371">
        <f t="shared" si="176"/>
        <v>16055.67</v>
      </c>
      <c r="R426" s="371">
        <f t="shared" si="176"/>
        <v>16055.67</v>
      </c>
      <c r="S426" s="371">
        <f t="shared" si="176"/>
        <v>16055.67</v>
      </c>
      <c r="T426" s="371">
        <f t="shared" si="176"/>
        <v>16055.67</v>
      </c>
      <c r="U426" s="371">
        <f t="shared" si="157"/>
        <v>64222.67</v>
      </c>
      <c r="V426" s="370">
        <f t="shared" si="158"/>
        <v>226214.37670579477</v>
      </c>
      <c r="W426" s="369" t="s">
        <v>14887</v>
      </c>
      <c r="X426" s="369" t="s">
        <v>941</v>
      </c>
      <c r="Y426" s="270">
        <v>38595.893614676956</v>
      </c>
      <c r="Z426" s="377">
        <f t="shared" si="159"/>
        <v>137000.29</v>
      </c>
      <c r="AA426" s="376">
        <f t="shared" si="160"/>
        <v>37184.339999999997</v>
      </c>
      <c r="AB426" s="376">
        <f t="shared" si="161"/>
        <v>69056.63</v>
      </c>
      <c r="AC426" s="375">
        <f t="shared" si="162"/>
        <v>3.55</v>
      </c>
      <c r="AD426" s="374">
        <f t="shared" si="163"/>
        <v>0.96</v>
      </c>
      <c r="AE426" s="373">
        <f t="shared" si="164"/>
        <v>1.79</v>
      </c>
      <c r="AF426" s="373">
        <f t="shared" si="165"/>
        <v>6.3</v>
      </c>
      <c r="AG426" s="375">
        <f t="shared" si="166"/>
        <v>3.3</v>
      </c>
      <c r="AH426" s="374">
        <f t="shared" si="167"/>
        <v>0.9</v>
      </c>
      <c r="AI426" s="373">
        <f t="shared" si="168"/>
        <v>1.66</v>
      </c>
      <c r="AJ426" s="373">
        <f t="shared" si="169"/>
        <v>5.86</v>
      </c>
      <c r="AK426" s="422">
        <f t="shared" si="171"/>
        <v>0.23</v>
      </c>
      <c r="AL426" s="422">
        <f t="shared" si="172"/>
        <v>0.42</v>
      </c>
    </row>
    <row r="427" spans="1:38" x14ac:dyDescent="0.25">
      <c r="A427" s="297">
        <v>1028605</v>
      </c>
      <c r="B427" s="297">
        <v>102540</v>
      </c>
      <c r="C427" s="297">
        <f>INDEX('Final Comp Values'!C:C,MATCH(B427,'Final Comp Values'!B:B,0))</f>
        <v>676097</v>
      </c>
      <c r="D427" s="299" t="s">
        <v>915</v>
      </c>
      <c r="E427" s="346">
        <f>INDEX('Final Comp Values'!U:U,MATCH($C427,'Final Comp Values'!$C:$C,0))</f>
        <v>2.4689233318933956E-3</v>
      </c>
      <c r="F427" s="346">
        <f>INDEX('Final Comp Values'!V:V,MATCH($C427,'Final Comp Values'!$C:$C,0))</f>
        <v>1.8829137954459623E-3</v>
      </c>
      <c r="G427" s="370">
        <f t="shared" si="154"/>
        <v>507757.58735399653</v>
      </c>
      <c r="H427" s="370">
        <f t="shared" si="155"/>
        <v>253878.79370000001</v>
      </c>
      <c r="I427" s="372">
        <v>243174.55</v>
      </c>
      <c r="J427" s="372">
        <v>243174.55</v>
      </c>
      <c r="K427" s="371">
        <f t="shared" si="170"/>
        <v>232987.42808910791</v>
      </c>
      <c r="L427" s="371">
        <f t="shared" si="175"/>
        <v>15809.25</v>
      </c>
      <c r="M427" s="371">
        <f t="shared" si="175"/>
        <v>15809.25</v>
      </c>
      <c r="N427" s="371">
        <f t="shared" si="175"/>
        <v>15809.25</v>
      </c>
      <c r="O427" s="371">
        <f t="shared" si="175"/>
        <v>15809.25</v>
      </c>
      <c r="P427" s="371">
        <f t="shared" si="156"/>
        <v>63236.98</v>
      </c>
      <c r="Q427" s="371">
        <f t="shared" si="176"/>
        <v>29360.03</v>
      </c>
      <c r="R427" s="371">
        <f t="shared" si="176"/>
        <v>29360.03</v>
      </c>
      <c r="S427" s="371">
        <f t="shared" si="176"/>
        <v>29360.03</v>
      </c>
      <c r="T427" s="371">
        <f t="shared" si="176"/>
        <v>29360.03</v>
      </c>
      <c r="U427" s="371">
        <f t="shared" si="157"/>
        <v>117440.1</v>
      </c>
      <c r="V427" s="370">
        <f t="shared" si="158"/>
        <v>413664.50808910793</v>
      </c>
      <c r="W427" s="369" t="s">
        <v>14902</v>
      </c>
      <c r="X427" s="369" t="s">
        <v>925</v>
      </c>
      <c r="Y427" s="270">
        <v>28279.08911159166</v>
      </c>
      <c r="Z427" s="377">
        <f t="shared" si="159"/>
        <v>250524.12</v>
      </c>
      <c r="AA427" s="376">
        <f t="shared" si="160"/>
        <v>67996.75</v>
      </c>
      <c r="AB427" s="376">
        <f t="shared" si="161"/>
        <v>126279.67999999999</v>
      </c>
      <c r="AC427" s="375">
        <f t="shared" si="162"/>
        <v>8.86</v>
      </c>
      <c r="AD427" s="374">
        <f t="shared" si="163"/>
        <v>2.4</v>
      </c>
      <c r="AE427" s="373">
        <f t="shared" si="164"/>
        <v>4.47</v>
      </c>
      <c r="AF427" s="373">
        <f t="shared" si="165"/>
        <v>15.73</v>
      </c>
      <c r="AG427" s="375">
        <f t="shared" si="166"/>
        <v>8.24</v>
      </c>
      <c r="AH427" s="374">
        <f t="shared" si="167"/>
        <v>2.2400000000000002</v>
      </c>
      <c r="AI427" s="373">
        <f t="shared" si="168"/>
        <v>4.1500000000000004</v>
      </c>
      <c r="AJ427" s="373">
        <f t="shared" si="169"/>
        <v>14.63</v>
      </c>
      <c r="AK427" s="422">
        <f t="shared" si="171"/>
        <v>0.56000000000000005</v>
      </c>
      <c r="AL427" s="422">
        <f t="shared" si="172"/>
        <v>1.04</v>
      </c>
    </row>
    <row r="428" spans="1:38" x14ac:dyDescent="0.25">
      <c r="A428" s="297">
        <v>1026660</v>
      </c>
      <c r="B428" s="297">
        <v>102493</v>
      </c>
      <c r="C428" s="297">
        <f>INDEX('Final Comp Values'!C:C,MATCH(B428,'Final Comp Values'!B:B,0))</f>
        <v>676098</v>
      </c>
      <c r="D428" s="299" t="s">
        <v>915</v>
      </c>
      <c r="E428" s="346">
        <f>INDEX('Final Comp Values'!U:U,MATCH($C428,'Final Comp Values'!$C:$C,0))</f>
        <v>2.2831182706622944E-3</v>
      </c>
      <c r="F428" s="346">
        <f>INDEX('Final Comp Values'!V:V,MATCH($C428,'Final Comp Values'!$C:$C,0))</f>
        <v>1.7412103619953087E-3</v>
      </c>
      <c r="G428" s="370">
        <f t="shared" si="154"/>
        <v>469545.00764763763</v>
      </c>
      <c r="H428" s="370">
        <f t="shared" si="155"/>
        <v>234772.50380000001</v>
      </c>
      <c r="I428" s="372">
        <v>224873.84</v>
      </c>
      <c r="J428" s="372">
        <v>224873.84</v>
      </c>
      <c r="K428" s="371">
        <f t="shared" si="170"/>
        <v>215453.3707196656</v>
      </c>
      <c r="L428" s="371">
        <f t="shared" si="175"/>
        <v>14619.48</v>
      </c>
      <c r="M428" s="371">
        <f t="shared" si="175"/>
        <v>14619.48</v>
      </c>
      <c r="N428" s="371">
        <f t="shared" si="175"/>
        <v>14619.48</v>
      </c>
      <c r="O428" s="371">
        <f t="shared" si="175"/>
        <v>14619.48</v>
      </c>
      <c r="P428" s="371">
        <f t="shared" si="156"/>
        <v>58477.919999999998</v>
      </c>
      <c r="Q428" s="371">
        <f t="shared" si="176"/>
        <v>27150.46</v>
      </c>
      <c r="R428" s="371">
        <f t="shared" si="176"/>
        <v>27150.46</v>
      </c>
      <c r="S428" s="371">
        <f t="shared" si="176"/>
        <v>27150.46</v>
      </c>
      <c r="T428" s="371">
        <f t="shared" si="176"/>
        <v>27150.46</v>
      </c>
      <c r="U428" s="371">
        <f t="shared" si="157"/>
        <v>108601.85</v>
      </c>
      <c r="V428" s="370">
        <f t="shared" si="158"/>
        <v>382533.14071966556</v>
      </c>
      <c r="W428" s="369" t="s">
        <v>14878</v>
      </c>
      <c r="X428" s="369" t="s">
        <v>941</v>
      </c>
      <c r="Y428" s="270">
        <v>38595.893614676956</v>
      </c>
      <c r="Z428" s="377">
        <f t="shared" si="159"/>
        <v>231670.29</v>
      </c>
      <c r="AA428" s="376">
        <f t="shared" si="160"/>
        <v>62879.48</v>
      </c>
      <c r="AB428" s="376">
        <f t="shared" si="161"/>
        <v>116776.18</v>
      </c>
      <c r="AC428" s="375">
        <f t="shared" si="162"/>
        <v>6</v>
      </c>
      <c r="AD428" s="374">
        <f t="shared" si="163"/>
        <v>1.63</v>
      </c>
      <c r="AE428" s="373">
        <f t="shared" si="164"/>
        <v>3.03</v>
      </c>
      <c r="AF428" s="373">
        <f t="shared" si="165"/>
        <v>10.66</v>
      </c>
      <c r="AG428" s="375">
        <f t="shared" si="166"/>
        <v>5.58</v>
      </c>
      <c r="AH428" s="374">
        <f t="shared" si="167"/>
        <v>1.52</v>
      </c>
      <c r="AI428" s="373">
        <f t="shared" si="168"/>
        <v>2.81</v>
      </c>
      <c r="AJ428" s="373">
        <f t="shared" si="169"/>
        <v>9.91</v>
      </c>
      <c r="AK428" s="422">
        <f t="shared" si="171"/>
        <v>0.38</v>
      </c>
      <c r="AL428" s="422">
        <f t="shared" si="172"/>
        <v>0.7</v>
      </c>
    </row>
    <row r="429" spans="1:38" x14ac:dyDescent="0.25">
      <c r="A429" s="297">
        <v>1026318</v>
      </c>
      <c r="B429" s="297">
        <v>102497</v>
      </c>
      <c r="C429" s="297">
        <f>INDEX('Final Comp Values'!C:C,MATCH(B429,'Final Comp Values'!B:B,0))</f>
        <v>676101</v>
      </c>
      <c r="D429" s="299" t="s">
        <v>915</v>
      </c>
      <c r="E429" s="346">
        <f>INDEX('Final Comp Values'!U:U,MATCH($C429,'Final Comp Values'!$C:$C,0))</f>
        <v>2.8194220487273466E-3</v>
      </c>
      <c r="F429" s="346">
        <f>INDEX('Final Comp Values'!V:V,MATCH($C429,'Final Comp Values'!$C:$C,0))</f>
        <v>2.1502201393439066E-3</v>
      </c>
      <c r="G429" s="370">
        <f t="shared" si="154"/>
        <v>579840.98521868279</v>
      </c>
      <c r="H429" s="370">
        <f t="shared" si="155"/>
        <v>289920.4926</v>
      </c>
      <c r="I429" s="372">
        <v>277697</v>
      </c>
      <c r="J429" s="372">
        <v>277697</v>
      </c>
      <c r="K429" s="371">
        <f t="shared" si="170"/>
        <v>266063.30109365727</v>
      </c>
      <c r="L429" s="371">
        <f t="shared" si="175"/>
        <v>18053.59</v>
      </c>
      <c r="M429" s="371">
        <f t="shared" si="175"/>
        <v>18053.59</v>
      </c>
      <c r="N429" s="371">
        <f t="shared" si="175"/>
        <v>18053.59</v>
      </c>
      <c r="O429" s="371">
        <f t="shared" si="175"/>
        <v>18053.59</v>
      </c>
      <c r="P429" s="371">
        <f t="shared" si="156"/>
        <v>72214.37</v>
      </c>
      <c r="Q429" s="371">
        <f t="shared" si="176"/>
        <v>33528.1</v>
      </c>
      <c r="R429" s="371">
        <f t="shared" si="176"/>
        <v>33528.1</v>
      </c>
      <c r="S429" s="371">
        <f t="shared" si="176"/>
        <v>33528.1</v>
      </c>
      <c r="T429" s="371">
        <f t="shared" si="176"/>
        <v>33528.1</v>
      </c>
      <c r="U429" s="371">
        <f t="shared" si="157"/>
        <v>134112.39000000001</v>
      </c>
      <c r="V429" s="370">
        <f t="shared" si="158"/>
        <v>472390.06109365728</v>
      </c>
      <c r="W429" s="369" t="s">
        <v>14877</v>
      </c>
      <c r="X429" s="369" t="s">
        <v>937</v>
      </c>
      <c r="Y429" s="270">
        <v>35034.628533077281</v>
      </c>
      <c r="Z429" s="377">
        <f t="shared" si="159"/>
        <v>286089.57</v>
      </c>
      <c r="AA429" s="376">
        <f t="shared" si="160"/>
        <v>77649.86</v>
      </c>
      <c r="AB429" s="376">
        <f t="shared" si="161"/>
        <v>144206.87</v>
      </c>
      <c r="AC429" s="375">
        <f t="shared" si="162"/>
        <v>8.17</v>
      </c>
      <c r="AD429" s="374">
        <f t="shared" si="163"/>
        <v>2.2200000000000002</v>
      </c>
      <c r="AE429" s="373">
        <f t="shared" si="164"/>
        <v>4.12</v>
      </c>
      <c r="AF429" s="373">
        <f t="shared" si="165"/>
        <v>14.510000000000002</v>
      </c>
      <c r="AG429" s="375">
        <f t="shared" si="166"/>
        <v>7.59</v>
      </c>
      <c r="AH429" s="374">
        <f t="shared" si="167"/>
        <v>2.06</v>
      </c>
      <c r="AI429" s="373">
        <f t="shared" si="168"/>
        <v>3.83</v>
      </c>
      <c r="AJ429" s="373">
        <f t="shared" si="169"/>
        <v>13.48</v>
      </c>
      <c r="AK429" s="422">
        <f t="shared" si="171"/>
        <v>0.52</v>
      </c>
      <c r="AL429" s="422">
        <f t="shared" si="172"/>
        <v>0.96</v>
      </c>
    </row>
    <row r="430" spans="1:38" x14ac:dyDescent="0.25">
      <c r="A430" s="313">
        <v>1025632</v>
      </c>
      <c r="B430" s="313">
        <v>5169</v>
      </c>
      <c r="C430" s="297">
        <f>INDEX('Final Comp Values'!C:C,MATCH(B430,'Final Comp Values'!B:B,0))</f>
        <v>676103</v>
      </c>
      <c r="D430" s="314" t="s">
        <v>1021</v>
      </c>
      <c r="E430" s="346" t="str">
        <f>INDEX('Final Comp Values'!U:U,MATCH($C430,'Final Comp Values'!$C:$C,0))</f>
        <v/>
      </c>
      <c r="F430" s="346">
        <f>INDEX('Final Comp Values'!V:V,MATCH($C430,'Final Comp Values'!$C:$C,0))</f>
        <v>1.5707896214333928E-3</v>
      </c>
      <c r="G430" s="370">
        <f t="shared" si="154"/>
        <v>0</v>
      </c>
      <c r="H430" s="370">
        <f t="shared" si="155"/>
        <v>0</v>
      </c>
      <c r="I430" s="372">
        <v>0</v>
      </c>
      <c r="J430" s="370">
        <f>+I430*2</f>
        <v>0</v>
      </c>
      <c r="K430" s="371">
        <f t="shared" si="170"/>
        <v>0</v>
      </c>
      <c r="L430" s="371">
        <f t="shared" si="175"/>
        <v>13188.6</v>
      </c>
      <c r="M430" s="371">
        <f t="shared" si="175"/>
        <v>13188.6</v>
      </c>
      <c r="N430" s="371">
        <f t="shared" si="175"/>
        <v>13188.6</v>
      </c>
      <c r="O430" s="371">
        <f t="shared" si="175"/>
        <v>13188.6</v>
      </c>
      <c r="P430" s="371">
        <f t="shared" si="156"/>
        <v>52754.400000000001</v>
      </c>
      <c r="Q430" s="371">
        <f t="shared" si="176"/>
        <v>24493.119999999999</v>
      </c>
      <c r="R430" s="371">
        <f t="shared" si="176"/>
        <v>24493.119999999999</v>
      </c>
      <c r="S430" s="371">
        <f t="shared" si="176"/>
        <v>24493.119999999999</v>
      </c>
      <c r="T430" s="371">
        <f t="shared" si="176"/>
        <v>24493.119999999999</v>
      </c>
      <c r="U430" s="371">
        <f t="shared" si="157"/>
        <v>97972.46</v>
      </c>
      <c r="V430" s="370">
        <f t="shared" si="158"/>
        <v>150726.86000000002</v>
      </c>
      <c r="W430" s="369" t="s">
        <v>14879</v>
      </c>
      <c r="X430" s="369" t="s">
        <v>939</v>
      </c>
      <c r="Y430" s="270">
        <v>37020.787783372318</v>
      </c>
      <c r="Z430" s="377">
        <f t="shared" si="159"/>
        <v>0</v>
      </c>
      <c r="AA430" s="376">
        <f t="shared" si="160"/>
        <v>56725.16</v>
      </c>
      <c r="AB430" s="376">
        <f t="shared" si="161"/>
        <v>105346.73</v>
      </c>
      <c r="AC430" s="375">
        <f t="shared" si="162"/>
        <v>0</v>
      </c>
      <c r="AD430" s="374">
        <f t="shared" si="163"/>
        <v>1.53</v>
      </c>
      <c r="AE430" s="373">
        <f t="shared" si="164"/>
        <v>2.85</v>
      </c>
      <c r="AF430" s="373">
        <f t="shared" si="165"/>
        <v>4.38</v>
      </c>
      <c r="AG430" s="375">
        <f t="shared" si="166"/>
        <v>0</v>
      </c>
      <c r="AH430" s="374">
        <f t="shared" si="167"/>
        <v>1.42</v>
      </c>
      <c r="AI430" s="373">
        <f t="shared" si="168"/>
        <v>2.65</v>
      </c>
      <c r="AJ430" s="373">
        <f t="shared" si="169"/>
        <v>4.07</v>
      </c>
      <c r="AK430" s="422">
        <f t="shared" si="171"/>
        <v>0.36</v>
      </c>
      <c r="AL430" s="422">
        <f t="shared" si="172"/>
        <v>0.66</v>
      </c>
    </row>
    <row r="431" spans="1:38" x14ac:dyDescent="0.25">
      <c r="A431" s="297">
        <v>1026313</v>
      </c>
      <c r="B431" s="297">
        <v>102525</v>
      </c>
      <c r="C431" s="297">
        <f>INDEX('Final Comp Values'!C:C,MATCH(B431,'Final Comp Values'!B:B,0))</f>
        <v>676104</v>
      </c>
      <c r="D431" s="299" t="s">
        <v>915</v>
      </c>
      <c r="E431" s="346">
        <f>INDEX('Final Comp Values'!U:U,MATCH($C431,'Final Comp Values'!$C:$C,0))</f>
        <v>2.5122572697619115E-3</v>
      </c>
      <c r="F431" s="346">
        <f>INDEX('Final Comp Values'!V:V,MATCH($C431,'Final Comp Values'!$C:$C,0))</f>
        <v>1.9159622374002345E-3</v>
      </c>
      <c r="G431" s="370">
        <f t="shared" si="154"/>
        <v>516669.62421574531</v>
      </c>
      <c r="H431" s="370">
        <f t="shared" si="155"/>
        <v>258334.81210000001</v>
      </c>
      <c r="I431" s="372">
        <v>247443</v>
      </c>
      <c r="J431" s="372">
        <v>247443</v>
      </c>
      <c r="K431" s="371">
        <f t="shared" si="170"/>
        <v>237076.76638590143</v>
      </c>
      <c r="L431" s="371">
        <f t="shared" si="175"/>
        <v>16086.73</v>
      </c>
      <c r="M431" s="371">
        <f t="shared" si="175"/>
        <v>16086.73</v>
      </c>
      <c r="N431" s="371">
        <f t="shared" si="175"/>
        <v>16086.73</v>
      </c>
      <c r="O431" s="371">
        <f t="shared" si="175"/>
        <v>16086.73</v>
      </c>
      <c r="P431" s="371">
        <f t="shared" si="156"/>
        <v>64346.9</v>
      </c>
      <c r="Q431" s="371">
        <f t="shared" si="176"/>
        <v>29875.35</v>
      </c>
      <c r="R431" s="371">
        <f t="shared" si="176"/>
        <v>29875.35</v>
      </c>
      <c r="S431" s="371">
        <f t="shared" si="176"/>
        <v>29875.35</v>
      </c>
      <c r="T431" s="371">
        <f t="shared" si="176"/>
        <v>29875.35</v>
      </c>
      <c r="U431" s="371">
        <f t="shared" si="157"/>
        <v>119501.38</v>
      </c>
      <c r="V431" s="370">
        <f t="shared" si="158"/>
        <v>420925.04638590146</v>
      </c>
      <c r="W431" s="369" t="s">
        <v>14877</v>
      </c>
      <c r="X431" s="369" t="s">
        <v>937</v>
      </c>
      <c r="Y431" s="270">
        <v>35034.628533077281</v>
      </c>
      <c r="Z431" s="377">
        <f t="shared" si="159"/>
        <v>254921.25</v>
      </c>
      <c r="AA431" s="376">
        <f t="shared" si="160"/>
        <v>69190.22</v>
      </c>
      <c r="AB431" s="376">
        <f t="shared" si="161"/>
        <v>128496.11</v>
      </c>
      <c r="AC431" s="375">
        <f t="shared" si="162"/>
        <v>7.28</v>
      </c>
      <c r="AD431" s="374">
        <f t="shared" si="163"/>
        <v>1.97</v>
      </c>
      <c r="AE431" s="373">
        <f t="shared" si="164"/>
        <v>3.67</v>
      </c>
      <c r="AF431" s="373">
        <f t="shared" si="165"/>
        <v>12.92</v>
      </c>
      <c r="AG431" s="375">
        <f t="shared" si="166"/>
        <v>6.77</v>
      </c>
      <c r="AH431" s="374">
        <f t="shared" si="167"/>
        <v>1.84</v>
      </c>
      <c r="AI431" s="373">
        <f t="shared" si="168"/>
        <v>3.41</v>
      </c>
      <c r="AJ431" s="373">
        <f t="shared" si="169"/>
        <v>12.02</v>
      </c>
      <c r="AK431" s="422">
        <f t="shared" si="171"/>
        <v>0.46</v>
      </c>
      <c r="AL431" s="422">
        <f t="shared" si="172"/>
        <v>0.85</v>
      </c>
    </row>
    <row r="432" spans="1:38" x14ac:dyDescent="0.25">
      <c r="A432" s="297">
        <v>1026723</v>
      </c>
      <c r="B432" s="297">
        <v>102587</v>
      </c>
      <c r="C432" s="297">
        <f>INDEX('Final Comp Values'!C:C,MATCH(B432,'Final Comp Values'!B:B,0))</f>
        <v>676105</v>
      </c>
      <c r="D432" s="299" t="s">
        <v>915</v>
      </c>
      <c r="E432" s="346">
        <f>INDEX('Final Comp Values'!U:U,MATCH($C432,'Final Comp Values'!$C:$C,0))</f>
        <v>2.3668231421006243E-3</v>
      </c>
      <c r="F432" s="346">
        <f>INDEX('Final Comp Values'!V:V,MATCH($C432,'Final Comp Values'!$C:$C,0))</f>
        <v>1.8050475233770649E-3</v>
      </c>
      <c r="G432" s="370">
        <f t="shared" si="154"/>
        <v>486759.71132930624</v>
      </c>
      <c r="H432" s="370">
        <f t="shared" si="155"/>
        <v>243379.85569999999</v>
      </c>
      <c r="I432" s="372">
        <v>233118</v>
      </c>
      <c r="J432" s="372">
        <v>233118</v>
      </c>
      <c r="K432" s="371">
        <f t="shared" si="170"/>
        <v>223352.43443825821</v>
      </c>
      <c r="L432" s="371">
        <f t="shared" si="175"/>
        <v>15155.47</v>
      </c>
      <c r="M432" s="371">
        <f t="shared" si="175"/>
        <v>15155.47</v>
      </c>
      <c r="N432" s="371">
        <f t="shared" si="175"/>
        <v>15155.47</v>
      </c>
      <c r="O432" s="371">
        <f t="shared" si="175"/>
        <v>15155.47</v>
      </c>
      <c r="P432" s="371">
        <f t="shared" si="156"/>
        <v>60621.87</v>
      </c>
      <c r="Q432" s="371">
        <f t="shared" si="176"/>
        <v>28145.87</v>
      </c>
      <c r="R432" s="371">
        <f t="shared" si="176"/>
        <v>28145.87</v>
      </c>
      <c r="S432" s="371">
        <f t="shared" si="176"/>
        <v>28145.87</v>
      </c>
      <c r="T432" s="371">
        <f t="shared" si="176"/>
        <v>28145.87</v>
      </c>
      <c r="U432" s="371">
        <f t="shared" si="157"/>
        <v>112583.47</v>
      </c>
      <c r="V432" s="370">
        <f t="shared" si="158"/>
        <v>396557.77443825826</v>
      </c>
      <c r="W432" s="369" t="s">
        <v>14889</v>
      </c>
      <c r="X432" s="369" t="s">
        <v>923</v>
      </c>
      <c r="Y432" s="270">
        <v>10494.176731500442</v>
      </c>
      <c r="Z432" s="377">
        <f t="shared" si="159"/>
        <v>240163.91</v>
      </c>
      <c r="AA432" s="376">
        <f t="shared" si="160"/>
        <v>65184.81</v>
      </c>
      <c r="AB432" s="376">
        <f t="shared" si="161"/>
        <v>121057.49</v>
      </c>
      <c r="AC432" s="375">
        <f t="shared" si="162"/>
        <v>22.89</v>
      </c>
      <c r="AD432" s="374">
        <f t="shared" si="163"/>
        <v>6.21</v>
      </c>
      <c r="AE432" s="373">
        <f t="shared" si="164"/>
        <v>11.54</v>
      </c>
      <c r="AF432" s="373">
        <f t="shared" si="165"/>
        <v>40.64</v>
      </c>
      <c r="AG432" s="375">
        <f t="shared" si="166"/>
        <v>21.28</v>
      </c>
      <c r="AH432" s="374">
        <f t="shared" si="167"/>
        <v>5.78</v>
      </c>
      <c r="AI432" s="373">
        <f t="shared" si="168"/>
        <v>10.73</v>
      </c>
      <c r="AJ432" s="373">
        <f t="shared" si="169"/>
        <v>37.790000000000006</v>
      </c>
      <c r="AK432" s="422">
        <f t="shared" si="171"/>
        <v>1.45</v>
      </c>
      <c r="AL432" s="422">
        <f t="shared" si="172"/>
        <v>2.68</v>
      </c>
    </row>
    <row r="433" spans="1:38" x14ac:dyDescent="0.25">
      <c r="A433" s="311">
        <v>1026419</v>
      </c>
      <c r="B433" s="311">
        <v>102639</v>
      </c>
      <c r="C433" s="297">
        <f>INDEX('Final Comp Values'!C:C,MATCH(B433,'Final Comp Values'!B:B,0))</f>
        <v>676107</v>
      </c>
      <c r="D433" s="312" t="s">
        <v>915</v>
      </c>
      <c r="E433" s="346">
        <f>INDEX('Final Comp Values'!U:U,MATCH($C433,'Final Comp Values'!$C:$C,0))</f>
        <v>2.8254715158371963E-3</v>
      </c>
      <c r="F433" s="346">
        <f>INDEX('Final Comp Values'!V:V,MATCH($C433,'Final Comp Values'!$C:$C,0))</f>
        <v>2.1548337395027651E-3</v>
      </c>
      <c r="G433" s="370">
        <f t="shared" si="154"/>
        <v>581085.1157207503</v>
      </c>
      <c r="H433" s="370">
        <f t="shared" si="155"/>
        <v>290542.55790000001</v>
      </c>
      <c r="I433" s="372">
        <v>278292.46999999997</v>
      </c>
      <c r="J433" s="372">
        <v>278292.46999999997</v>
      </c>
      <c r="K433" s="371">
        <f t="shared" si="170"/>
        <v>266634.1773801042</v>
      </c>
      <c r="L433" s="371">
        <f t="shared" si="175"/>
        <v>18092.330000000002</v>
      </c>
      <c r="M433" s="371">
        <f t="shared" si="175"/>
        <v>18092.330000000002</v>
      </c>
      <c r="N433" s="371">
        <f t="shared" si="175"/>
        <v>18092.330000000002</v>
      </c>
      <c r="O433" s="371">
        <f t="shared" si="175"/>
        <v>18092.330000000002</v>
      </c>
      <c r="P433" s="371">
        <f t="shared" si="156"/>
        <v>72369.31</v>
      </c>
      <c r="Q433" s="371">
        <f t="shared" si="176"/>
        <v>33600.04</v>
      </c>
      <c r="R433" s="371">
        <f t="shared" si="176"/>
        <v>33600.04</v>
      </c>
      <c r="S433" s="371">
        <f t="shared" si="176"/>
        <v>33600.04</v>
      </c>
      <c r="T433" s="371">
        <f t="shared" si="176"/>
        <v>33600.04</v>
      </c>
      <c r="U433" s="371">
        <f t="shared" si="157"/>
        <v>134400.15</v>
      </c>
      <c r="V433" s="370">
        <f t="shared" si="158"/>
        <v>473403.63738010416</v>
      </c>
      <c r="W433" s="369" t="s">
        <v>14905</v>
      </c>
      <c r="X433" s="369" t="s">
        <v>935</v>
      </c>
      <c r="Y433" s="270">
        <v>13080.601678231602</v>
      </c>
      <c r="Z433" s="377">
        <f t="shared" si="159"/>
        <v>286703.42</v>
      </c>
      <c r="AA433" s="376">
        <f t="shared" si="160"/>
        <v>77816.460000000006</v>
      </c>
      <c r="AB433" s="376">
        <f t="shared" si="161"/>
        <v>144516.29</v>
      </c>
      <c r="AC433" s="375">
        <f t="shared" si="162"/>
        <v>21.92</v>
      </c>
      <c r="AD433" s="374">
        <f t="shared" si="163"/>
        <v>5.95</v>
      </c>
      <c r="AE433" s="373">
        <f t="shared" si="164"/>
        <v>11.05</v>
      </c>
      <c r="AF433" s="373">
        <f t="shared" si="165"/>
        <v>38.92</v>
      </c>
      <c r="AG433" s="375">
        <f t="shared" si="166"/>
        <v>20.38</v>
      </c>
      <c r="AH433" s="374">
        <f t="shared" si="167"/>
        <v>5.53</v>
      </c>
      <c r="AI433" s="373">
        <f t="shared" si="168"/>
        <v>10.27</v>
      </c>
      <c r="AJ433" s="373">
        <f t="shared" si="169"/>
        <v>36.18</v>
      </c>
      <c r="AK433" s="422">
        <f t="shared" si="171"/>
        <v>1.38</v>
      </c>
      <c r="AL433" s="422">
        <f t="shared" si="172"/>
        <v>2.57</v>
      </c>
    </row>
    <row r="434" spans="1:38" x14ac:dyDescent="0.25">
      <c r="A434" s="311">
        <v>1026546</v>
      </c>
      <c r="B434" s="311">
        <v>102675</v>
      </c>
      <c r="C434" s="297">
        <f>INDEX('Final Comp Values'!C:C,MATCH(B434,'Final Comp Values'!B:B,0))</f>
        <v>676112</v>
      </c>
      <c r="D434" s="312" t="s">
        <v>915</v>
      </c>
      <c r="E434" s="346">
        <f>INDEX('Final Comp Values'!U:U,MATCH($C434,'Final Comp Values'!$C:$C,0))</f>
        <v>2.254722812799734E-3</v>
      </c>
      <c r="F434" s="346">
        <f>INDEX('Final Comp Values'!V:V,MATCH($C434,'Final Comp Values'!$C:$C,0))</f>
        <v>1.7195546877802586E-3</v>
      </c>
      <c r="G434" s="370">
        <f t="shared" si="154"/>
        <v>463705.2114134432</v>
      </c>
      <c r="H434" s="370">
        <f t="shared" si="155"/>
        <v>231852.60569999999</v>
      </c>
      <c r="I434" s="372">
        <v>222077.05</v>
      </c>
      <c r="J434" s="372">
        <v>222077.05</v>
      </c>
      <c r="K434" s="371">
        <f t="shared" si="170"/>
        <v>212773.74733430229</v>
      </c>
      <c r="L434" s="371">
        <f t="shared" si="175"/>
        <v>14437.66</v>
      </c>
      <c r="M434" s="371">
        <f t="shared" si="175"/>
        <v>14437.66</v>
      </c>
      <c r="N434" s="371">
        <f t="shared" si="175"/>
        <v>14437.66</v>
      </c>
      <c r="O434" s="371">
        <f t="shared" si="175"/>
        <v>14437.66</v>
      </c>
      <c r="P434" s="371">
        <f t="shared" si="156"/>
        <v>57750.62</v>
      </c>
      <c r="Q434" s="371">
        <f t="shared" si="176"/>
        <v>26812.79</v>
      </c>
      <c r="R434" s="371">
        <f t="shared" si="176"/>
        <v>26812.79</v>
      </c>
      <c r="S434" s="371">
        <f t="shared" si="176"/>
        <v>26812.79</v>
      </c>
      <c r="T434" s="371">
        <f t="shared" si="176"/>
        <v>26812.79</v>
      </c>
      <c r="U434" s="371">
        <f t="shared" si="157"/>
        <v>107251.16</v>
      </c>
      <c r="V434" s="370">
        <f t="shared" si="158"/>
        <v>377775.52733430231</v>
      </c>
      <c r="W434" s="369" t="s">
        <v>14878</v>
      </c>
      <c r="X434" s="369" t="s">
        <v>941</v>
      </c>
      <c r="Y434" s="270">
        <v>38595.893614676956</v>
      </c>
      <c r="Z434" s="377">
        <f t="shared" si="159"/>
        <v>228788.98</v>
      </c>
      <c r="AA434" s="376">
        <f t="shared" si="160"/>
        <v>62097.440000000002</v>
      </c>
      <c r="AB434" s="376">
        <f t="shared" si="161"/>
        <v>115323.83</v>
      </c>
      <c r="AC434" s="375">
        <f t="shared" si="162"/>
        <v>5.93</v>
      </c>
      <c r="AD434" s="374">
        <f t="shared" si="163"/>
        <v>1.61</v>
      </c>
      <c r="AE434" s="373">
        <f t="shared" si="164"/>
        <v>2.99</v>
      </c>
      <c r="AF434" s="373">
        <f t="shared" si="165"/>
        <v>10.530000000000001</v>
      </c>
      <c r="AG434" s="375">
        <f t="shared" si="166"/>
        <v>5.51</v>
      </c>
      <c r="AH434" s="374">
        <f t="shared" si="167"/>
        <v>1.5</v>
      </c>
      <c r="AI434" s="373">
        <f t="shared" si="168"/>
        <v>2.78</v>
      </c>
      <c r="AJ434" s="373">
        <f t="shared" si="169"/>
        <v>9.7899999999999991</v>
      </c>
      <c r="AK434" s="422">
        <f t="shared" si="171"/>
        <v>0.38</v>
      </c>
      <c r="AL434" s="422">
        <f t="shared" si="172"/>
        <v>0.7</v>
      </c>
    </row>
    <row r="435" spans="1:38" x14ac:dyDescent="0.25">
      <c r="A435" s="313">
        <v>1028651</v>
      </c>
      <c r="B435" s="313">
        <v>102734</v>
      </c>
      <c r="C435" s="297">
        <f>INDEX('Final Comp Values'!C:C,MATCH(B435,'Final Comp Values'!B:B,0))</f>
        <v>676113</v>
      </c>
      <c r="D435" s="314" t="s">
        <v>915</v>
      </c>
      <c r="E435" s="346">
        <f>INDEX('Final Comp Values'!U:U,MATCH($C435,'Final Comp Values'!$C:$C,0))</f>
        <v>2.787199376978963E-3</v>
      </c>
      <c r="F435" s="346">
        <f>INDEX('Final Comp Values'!V:V,MATCH($C435,'Final Comp Values'!$C:$C,0))</f>
        <v>2.125645656865089E-3</v>
      </c>
      <c r="G435" s="370">
        <f t="shared" si="154"/>
        <v>573214.08601379266</v>
      </c>
      <c r="H435" s="370">
        <f t="shared" si="155"/>
        <v>286607.04300000001</v>
      </c>
      <c r="I435" s="372">
        <v>274522.89</v>
      </c>
      <c r="J435" s="372">
        <v>274522.89</v>
      </c>
      <c r="K435" s="371">
        <f t="shared" si="170"/>
        <v>263022.51107809285</v>
      </c>
      <c r="L435" s="371">
        <f t="shared" si="175"/>
        <v>17847.259999999998</v>
      </c>
      <c r="M435" s="371">
        <f t="shared" si="175"/>
        <v>17847.259999999998</v>
      </c>
      <c r="N435" s="371">
        <f t="shared" si="175"/>
        <v>17847.259999999998</v>
      </c>
      <c r="O435" s="371">
        <f t="shared" si="175"/>
        <v>17847.259999999998</v>
      </c>
      <c r="P435" s="371">
        <f t="shared" si="156"/>
        <v>71389.039999999994</v>
      </c>
      <c r="Q435" s="371">
        <f t="shared" si="176"/>
        <v>33144.910000000003</v>
      </c>
      <c r="R435" s="371">
        <f t="shared" si="176"/>
        <v>33144.910000000003</v>
      </c>
      <c r="S435" s="371">
        <f t="shared" si="176"/>
        <v>33144.910000000003</v>
      </c>
      <c r="T435" s="371">
        <f t="shared" si="176"/>
        <v>33144.910000000003</v>
      </c>
      <c r="U435" s="371">
        <f t="shared" si="157"/>
        <v>132579.65</v>
      </c>
      <c r="V435" s="370">
        <f t="shared" si="158"/>
        <v>466991.2010780928</v>
      </c>
      <c r="W435" s="369" t="s">
        <v>14876</v>
      </c>
      <c r="X435" s="369" t="s">
        <v>920</v>
      </c>
      <c r="Y435" s="270">
        <v>27007.378265823281</v>
      </c>
      <c r="Z435" s="377">
        <f t="shared" si="159"/>
        <v>282819.90000000002</v>
      </c>
      <c r="AA435" s="376">
        <f t="shared" si="160"/>
        <v>76762.41</v>
      </c>
      <c r="AB435" s="376">
        <f t="shared" si="161"/>
        <v>142558.76</v>
      </c>
      <c r="AC435" s="375">
        <f t="shared" si="162"/>
        <v>10.47</v>
      </c>
      <c r="AD435" s="374">
        <f t="shared" si="163"/>
        <v>2.84</v>
      </c>
      <c r="AE435" s="373">
        <f t="shared" si="164"/>
        <v>5.28</v>
      </c>
      <c r="AF435" s="373">
        <f t="shared" si="165"/>
        <v>18.59</v>
      </c>
      <c r="AG435" s="375">
        <f t="shared" si="166"/>
        <v>9.74</v>
      </c>
      <c r="AH435" s="374">
        <f t="shared" si="167"/>
        <v>2.64</v>
      </c>
      <c r="AI435" s="373">
        <f t="shared" si="168"/>
        <v>4.91</v>
      </c>
      <c r="AJ435" s="373">
        <f t="shared" si="169"/>
        <v>17.29</v>
      </c>
      <c r="AK435" s="422">
        <f t="shared" si="171"/>
        <v>0.66</v>
      </c>
      <c r="AL435" s="422">
        <f t="shared" si="172"/>
        <v>1.23</v>
      </c>
    </row>
    <row r="436" spans="1:38" x14ac:dyDescent="0.25">
      <c r="A436" s="313">
        <v>1028849</v>
      </c>
      <c r="B436" s="313">
        <v>102667</v>
      </c>
      <c r="C436" s="297">
        <f>INDEX('Final Comp Values'!C:C,MATCH(B436,'Final Comp Values'!B:B,0))</f>
        <v>676114</v>
      </c>
      <c r="D436" s="314" t="s">
        <v>915</v>
      </c>
      <c r="E436" s="346">
        <f>INDEX('Final Comp Values'!U:U,MATCH($C436,'Final Comp Values'!$C:$C,0))</f>
        <v>1.6776777256275303E-3</v>
      </c>
      <c r="F436" s="346">
        <f>INDEX('Final Comp Values'!V:V,MATCH($C436,'Final Comp Values'!$C:$C,0))</f>
        <v>1.2794737256883279E-3</v>
      </c>
      <c r="G436" s="370">
        <f t="shared" si="154"/>
        <v>345030.39576724963</v>
      </c>
      <c r="H436" s="370">
        <f t="shared" si="155"/>
        <v>172515.1979</v>
      </c>
      <c r="I436" s="372">
        <v>165241.47</v>
      </c>
      <c r="J436" s="372">
        <v>165241.47</v>
      </c>
      <c r="K436" s="371">
        <f t="shared" si="170"/>
        <v>158319.13992913728</v>
      </c>
      <c r="L436" s="371">
        <f t="shared" si="175"/>
        <v>10742.67</v>
      </c>
      <c r="M436" s="371">
        <f t="shared" si="175"/>
        <v>10742.67</v>
      </c>
      <c r="N436" s="371">
        <f t="shared" si="175"/>
        <v>10742.67</v>
      </c>
      <c r="O436" s="371">
        <f t="shared" si="175"/>
        <v>10742.67</v>
      </c>
      <c r="P436" s="371">
        <f t="shared" si="156"/>
        <v>42970.66</v>
      </c>
      <c r="Q436" s="371">
        <f t="shared" si="176"/>
        <v>19950.669999999998</v>
      </c>
      <c r="R436" s="371">
        <f t="shared" si="176"/>
        <v>19950.669999999998</v>
      </c>
      <c r="S436" s="371">
        <f t="shared" si="176"/>
        <v>19950.669999999998</v>
      </c>
      <c r="T436" s="371">
        <f t="shared" si="176"/>
        <v>19950.669999999998</v>
      </c>
      <c r="U436" s="371">
        <f t="shared" si="157"/>
        <v>79802.66</v>
      </c>
      <c r="V436" s="370">
        <f t="shared" si="158"/>
        <v>281092.45992913726</v>
      </c>
      <c r="W436" s="369" t="s">
        <v>14933</v>
      </c>
      <c r="X436" s="369" t="s">
        <v>913</v>
      </c>
      <c r="Y436" s="270">
        <v>30550.305097874538</v>
      </c>
      <c r="Z436" s="377">
        <f t="shared" si="159"/>
        <v>170235.63</v>
      </c>
      <c r="AA436" s="376">
        <f t="shared" si="160"/>
        <v>46205.01</v>
      </c>
      <c r="AB436" s="376">
        <f t="shared" si="161"/>
        <v>85809.31</v>
      </c>
      <c r="AC436" s="375">
        <f t="shared" si="162"/>
        <v>5.57</v>
      </c>
      <c r="AD436" s="374">
        <f t="shared" si="163"/>
        <v>1.51</v>
      </c>
      <c r="AE436" s="373">
        <f t="shared" si="164"/>
        <v>2.81</v>
      </c>
      <c r="AF436" s="373">
        <f t="shared" si="165"/>
        <v>9.89</v>
      </c>
      <c r="AG436" s="375">
        <f t="shared" si="166"/>
        <v>5.18</v>
      </c>
      <c r="AH436" s="374">
        <f t="shared" si="167"/>
        <v>1.41</v>
      </c>
      <c r="AI436" s="373">
        <f t="shared" si="168"/>
        <v>2.61</v>
      </c>
      <c r="AJ436" s="373">
        <f t="shared" si="169"/>
        <v>9.1999999999999993</v>
      </c>
      <c r="AK436" s="422">
        <f t="shared" si="171"/>
        <v>0.35</v>
      </c>
      <c r="AL436" s="422">
        <f t="shared" si="172"/>
        <v>0.65</v>
      </c>
    </row>
    <row r="437" spans="1:38" x14ac:dyDescent="0.25">
      <c r="A437" s="297">
        <v>1026597</v>
      </c>
      <c r="B437" s="297">
        <v>102773</v>
      </c>
      <c r="C437" s="297">
        <f>INDEX('Final Comp Values'!C:C,MATCH(B437,'Final Comp Values'!B:B,0))</f>
        <v>676119</v>
      </c>
      <c r="D437" s="299" t="s">
        <v>915</v>
      </c>
      <c r="E437" s="346">
        <f>INDEX('Final Comp Values'!U:U,MATCH($C437,'Final Comp Values'!$C:$C,0))</f>
        <v>4.1291934072660522E-3</v>
      </c>
      <c r="F437" s="346">
        <f>INDEX('Final Comp Values'!V:V,MATCH($C437,'Final Comp Values'!$C:$C,0))</f>
        <v>3.1491116512894117E-3</v>
      </c>
      <c r="G437" s="370">
        <f t="shared" si="154"/>
        <v>849207.93412550096</v>
      </c>
      <c r="H437" s="370">
        <f t="shared" si="155"/>
        <v>424603.96710000001</v>
      </c>
      <c r="I437" s="372">
        <v>406701.47</v>
      </c>
      <c r="J437" s="372">
        <v>406701.47</v>
      </c>
      <c r="K437" s="371">
        <f t="shared" si="170"/>
        <v>389663.84237765294</v>
      </c>
      <c r="L437" s="371">
        <f t="shared" si="175"/>
        <v>26440.45</v>
      </c>
      <c r="M437" s="371">
        <f t="shared" si="175"/>
        <v>26440.45</v>
      </c>
      <c r="N437" s="371">
        <f t="shared" si="175"/>
        <v>26440.45</v>
      </c>
      <c r="O437" s="371">
        <f t="shared" si="175"/>
        <v>26440.45</v>
      </c>
      <c r="P437" s="371">
        <f t="shared" si="156"/>
        <v>105761.78</v>
      </c>
      <c r="Q437" s="371">
        <f t="shared" si="176"/>
        <v>49103.68</v>
      </c>
      <c r="R437" s="371">
        <f t="shared" si="176"/>
        <v>49103.68</v>
      </c>
      <c r="S437" s="371">
        <f t="shared" si="176"/>
        <v>49103.68</v>
      </c>
      <c r="T437" s="371">
        <f t="shared" si="176"/>
        <v>49103.68</v>
      </c>
      <c r="U437" s="371">
        <f t="shared" si="157"/>
        <v>196414.73</v>
      </c>
      <c r="V437" s="370">
        <f t="shared" si="158"/>
        <v>691840.35237765289</v>
      </c>
      <c r="W437" s="369" t="s">
        <v>14872</v>
      </c>
      <c r="X437" s="369" t="s">
        <v>1003</v>
      </c>
      <c r="Y437" s="270">
        <v>17703.638711784723</v>
      </c>
      <c r="Z437" s="377">
        <f t="shared" si="159"/>
        <v>418993.38</v>
      </c>
      <c r="AA437" s="376">
        <f t="shared" si="160"/>
        <v>113722.34</v>
      </c>
      <c r="AB437" s="376">
        <f t="shared" si="161"/>
        <v>211198.63</v>
      </c>
      <c r="AC437" s="375">
        <f t="shared" si="162"/>
        <v>23.67</v>
      </c>
      <c r="AD437" s="374">
        <f t="shared" si="163"/>
        <v>6.42</v>
      </c>
      <c r="AE437" s="373">
        <f t="shared" si="164"/>
        <v>11.93</v>
      </c>
      <c r="AF437" s="373">
        <f t="shared" si="165"/>
        <v>42.02</v>
      </c>
      <c r="AG437" s="375">
        <f t="shared" si="166"/>
        <v>22.01</v>
      </c>
      <c r="AH437" s="374">
        <f t="shared" si="167"/>
        <v>5.97</v>
      </c>
      <c r="AI437" s="373">
        <f t="shared" si="168"/>
        <v>11.09</v>
      </c>
      <c r="AJ437" s="373">
        <f t="shared" si="169"/>
        <v>39.07</v>
      </c>
      <c r="AK437" s="422">
        <f t="shared" si="171"/>
        <v>1.49</v>
      </c>
      <c r="AL437" s="422">
        <f t="shared" si="172"/>
        <v>2.77</v>
      </c>
    </row>
    <row r="438" spans="1:38" x14ac:dyDescent="0.25">
      <c r="A438" s="297">
        <v>1028762</v>
      </c>
      <c r="B438" s="297">
        <v>102588</v>
      </c>
      <c r="C438" s="297">
        <f>INDEX('Final Comp Values'!C:C,MATCH(B438,'Final Comp Values'!B:B,0))</f>
        <v>676120</v>
      </c>
      <c r="D438" s="299" t="s">
        <v>915</v>
      </c>
      <c r="E438" s="346">
        <f>INDEX('Final Comp Values'!U:U,MATCH($C438,'Final Comp Values'!$C:$C,0))</f>
        <v>1.6429858836302285E-3</v>
      </c>
      <c r="F438" s="346">
        <f>INDEX('Final Comp Values'!V:V,MATCH($C438,'Final Comp Values'!$C:$C,0))</f>
        <v>1.2530161411038537E-3</v>
      </c>
      <c r="G438" s="370">
        <f t="shared" si="154"/>
        <v>337895.68819416867</v>
      </c>
      <c r="H438" s="370">
        <f t="shared" si="155"/>
        <v>168947.84409999999</v>
      </c>
      <c r="I438" s="372">
        <v>161824.53</v>
      </c>
      <c r="J438" s="372">
        <v>161824.53</v>
      </c>
      <c r="K438" s="371">
        <f t="shared" si="170"/>
        <v>155045.33918441084</v>
      </c>
      <c r="L438" s="371">
        <f t="shared" si="175"/>
        <v>10520.52</v>
      </c>
      <c r="M438" s="371">
        <f t="shared" si="175"/>
        <v>10520.52</v>
      </c>
      <c r="N438" s="371">
        <f t="shared" si="175"/>
        <v>10520.52</v>
      </c>
      <c r="O438" s="371">
        <f t="shared" si="175"/>
        <v>10520.52</v>
      </c>
      <c r="P438" s="371">
        <f t="shared" si="156"/>
        <v>42082.09</v>
      </c>
      <c r="Q438" s="371">
        <f t="shared" si="176"/>
        <v>19538.12</v>
      </c>
      <c r="R438" s="371">
        <f t="shared" si="176"/>
        <v>19538.12</v>
      </c>
      <c r="S438" s="371">
        <f t="shared" si="176"/>
        <v>19538.12</v>
      </c>
      <c r="T438" s="371">
        <f t="shared" si="176"/>
        <v>19538.12</v>
      </c>
      <c r="U438" s="371">
        <f t="shared" si="157"/>
        <v>78152.460000000006</v>
      </c>
      <c r="V438" s="370">
        <f t="shared" si="158"/>
        <v>275279.88918441086</v>
      </c>
      <c r="W438" s="369" t="s">
        <v>14929</v>
      </c>
      <c r="X438" s="369" t="s">
        <v>939</v>
      </c>
      <c r="Y438" s="270">
        <v>37020.787783372318</v>
      </c>
      <c r="Z438" s="377">
        <f t="shared" si="159"/>
        <v>166715.42000000001</v>
      </c>
      <c r="AA438" s="376">
        <f t="shared" si="160"/>
        <v>45249.56</v>
      </c>
      <c r="AB438" s="376">
        <f t="shared" si="161"/>
        <v>84034.9</v>
      </c>
      <c r="AC438" s="375">
        <f t="shared" si="162"/>
        <v>4.5</v>
      </c>
      <c r="AD438" s="374">
        <f t="shared" si="163"/>
        <v>1.22</v>
      </c>
      <c r="AE438" s="373">
        <f t="shared" si="164"/>
        <v>2.27</v>
      </c>
      <c r="AF438" s="373">
        <f t="shared" si="165"/>
        <v>7.99</v>
      </c>
      <c r="AG438" s="375">
        <f t="shared" si="166"/>
        <v>4.1900000000000004</v>
      </c>
      <c r="AH438" s="374">
        <f t="shared" si="167"/>
        <v>1.1399999999999999</v>
      </c>
      <c r="AI438" s="373">
        <f t="shared" si="168"/>
        <v>2.11</v>
      </c>
      <c r="AJ438" s="373">
        <f t="shared" si="169"/>
        <v>7.4399999999999995</v>
      </c>
      <c r="AK438" s="422">
        <f t="shared" si="171"/>
        <v>0.28999999999999998</v>
      </c>
      <c r="AL438" s="422">
        <f t="shared" si="172"/>
        <v>0.53</v>
      </c>
    </row>
    <row r="439" spans="1:38" x14ac:dyDescent="0.25">
      <c r="A439" s="297">
        <v>1028576</v>
      </c>
      <c r="B439" s="297">
        <v>4539</v>
      </c>
      <c r="C439" s="297">
        <f>INDEX('Final Comp Values'!C:C,MATCH(B439,'Final Comp Values'!B:B,0))</f>
        <v>676125</v>
      </c>
      <c r="D439" s="299" t="s">
        <v>915</v>
      </c>
      <c r="E439" s="346">
        <f>INDEX('Final Comp Values'!U:U,MATCH($C439,'Final Comp Values'!$C:$C,0))</f>
        <v>3.1232534478567416E-3</v>
      </c>
      <c r="F439" s="346">
        <f>INDEX('Final Comp Values'!V:V,MATCH($C439,'Final Comp Values'!$C:$C,0))</f>
        <v>2.3819358534449423E-3</v>
      </c>
      <c r="G439" s="370">
        <f t="shared" si="154"/>
        <v>642326.80492456257</v>
      </c>
      <c r="H439" s="370">
        <f t="shared" si="155"/>
        <v>321163.40250000003</v>
      </c>
      <c r="I439" s="372">
        <v>307622.49</v>
      </c>
      <c r="J439" s="372">
        <v>307622.49</v>
      </c>
      <c r="K439" s="371">
        <f t="shared" si="170"/>
        <v>294735.27131704427</v>
      </c>
      <c r="L439" s="371">
        <f t="shared" si="175"/>
        <v>19999.11</v>
      </c>
      <c r="M439" s="371">
        <f t="shared" si="175"/>
        <v>19999.11</v>
      </c>
      <c r="N439" s="371">
        <f t="shared" si="175"/>
        <v>19999.11</v>
      </c>
      <c r="O439" s="371">
        <f t="shared" si="175"/>
        <v>19999.11</v>
      </c>
      <c r="P439" s="371">
        <f t="shared" si="156"/>
        <v>79996.45</v>
      </c>
      <c r="Q439" s="371">
        <f t="shared" si="176"/>
        <v>37141.21</v>
      </c>
      <c r="R439" s="371">
        <f t="shared" si="176"/>
        <v>37141.21</v>
      </c>
      <c r="S439" s="371">
        <f t="shared" si="176"/>
        <v>37141.21</v>
      </c>
      <c r="T439" s="371">
        <f t="shared" si="176"/>
        <v>37141.21</v>
      </c>
      <c r="U439" s="371">
        <f t="shared" si="157"/>
        <v>148564.84</v>
      </c>
      <c r="V439" s="370">
        <f t="shared" si="158"/>
        <v>523296.56131704431</v>
      </c>
      <c r="W439" s="369" t="s">
        <v>14880</v>
      </c>
      <c r="X439" s="369" t="s">
        <v>1003</v>
      </c>
      <c r="Y439" s="270">
        <v>17703.638711784723</v>
      </c>
      <c r="Z439" s="377">
        <f t="shared" si="159"/>
        <v>316919.65000000002</v>
      </c>
      <c r="AA439" s="376">
        <f t="shared" si="160"/>
        <v>86017.69</v>
      </c>
      <c r="AB439" s="376">
        <f t="shared" si="161"/>
        <v>159747.14000000001</v>
      </c>
      <c r="AC439" s="375">
        <f t="shared" si="162"/>
        <v>17.899999999999999</v>
      </c>
      <c r="AD439" s="374">
        <f t="shared" si="163"/>
        <v>4.8600000000000003</v>
      </c>
      <c r="AE439" s="373">
        <f t="shared" si="164"/>
        <v>9.02</v>
      </c>
      <c r="AF439" s="373">
        <f t="shared" si="165"/>
        <v>31.779999999999998</v>
      </c>
      <c r="AG439" s="375">
        <f t="shared" si="166"/>
        <v>16.649999999999999</v>
      </c>
      <c r="AH439" s="374">
        <f t="shared" si="167"/>
        <v>4.5199999999999996</v>
      </c>
      <c r="AI439" s="373">
        <f t="shared" si="168"/>
        <v>8.39</v>
      </c>
      <c r="AJ439" s="373">
        <f t="shared" si="169"/>
        <v>29.56</v>
      </c>
      <c r="AK439" s="422">
        <f t="shared" si="171"/>
        <v>1.1299999999999999</v>
      </c>
      <c r="AL439" s="422">
        <f t="shared" si="172"/>
        <v>2.1</v>
      </c>
    </row>
    <row r="440" spans="1:38" x14ac:dyDescent="0.25">
      <c r="A440" s="297">
        <v>1028779</v>
      </c>
      <c r="B440" s="297">
        <v>102789</v>
      </c>
      <c r="C440" s="297">
        <f>INDEX('Final Comp Values'!C:C,MATCH(B440,'Final Comp Values'!B:B,0))</f>
        <v>676127</v>
      </c>
      <c r="D440" s="299" t="s">
        <v>915</v>
      </c>
      <c r="E440" s="346">
        <f>INDEX('Final Comp Values'!U:U,MATCH($C440,'Final Comp Values'!$C:$C,0))</f>
        <v>2.3246003308441216E-3</v>
      </c>
      <c r="F440" s="346">
        <f>INDEX('Final Comp Values'!V:V,MATCH($C440,'Final Comp Values'!$C:$C,0))</f>
        <v>1.7728464773703384E-3</v>
      </c>
      <c r="G440" s="370">
        <f t="shared" si="154"/>
        <v>478076.1882332433</v>
      </c>
      <c r="H440" s="370">
        <f t="shared" si="155"/>
        <v>239038.09409999999</v>
      </c>
      <c r="I440" s="372">
        <v>228959.58</v>
      </c>
      <c r="J440" s="372">
        <v>228959.58</v>
      </c>
      <c r="K440" s="371">
        <f t="shared" si="170"/>
        <v>219367.9509695876</v>
      </c>
      <c r="L440" s="371">
        <f t="shared" si="175"/>
        <v>14885.1</v>
      </c>
      <c r="M440" s="371">
        <f t="shared" si="175"/>
        <v>14885.1</v>
      </c>
      <c r="N440" s="371">
        <f t="shared" si="175"/>
        <v>14885.1</v>
      </c>
      <c r="O440" s="371">
        <f t="shared" si="175"/>
        <v>14885.1</v>
      </c>
      <c r="P440" s="371">
        <f t="shared" si="156"/>
        <v>59540.41</v>
      </c>
      <c r="Q440" s="371">
        <f t="shared" si="176"/>
        <v>27643.759999999998</v>
      </c>
      <c r="R440" s="371">
        <f t="shared" si="176"/>
        <v>27643.759999999998</v>
      </c>
      <c r="S440" s="371">
        <f t="shared" si="176"/>
        <v>27643.759999999998</v>
      </c>
      <c r="T440" s="371">
        <f t="shared" si="176"/>
        <v>27643.759999999998</v>
      </c>
      <c r="U440" s="371">
        <f t="shared" si="157"/>
        <v>110575.03999999999</v>
      </c>
      <c r="V440" s="370">
        <f t="shared" si="158"/>
        <v>389483.40096958756</v>
      </c>
      <c r="W440" s="369" t="s">
        <v>14877</v>
      </c>
      <c r="X440" s="369" t="s">
        <v>937</v>
      </c>
      <c r="Y440" s="270">
        <v>35034.628533077281</v>
      </c>
      <c r="Z440" s="377">
        <f t="shared" si="159"/>
        <v>235879.52</v>
      </c>
      <c r="AA440" s="376">
        <f t="shared" si="160"/>
        <v>64021.95</v>
      </c>
      <c r="AB440" s="376">
        <f t="shared" si="161"/>
        <v>118897.89</v>
      </c>
      <c r="AC440" s="375">
        <f t="shared" si="162"/>
        <v>6.73</v>
      </c>
      <c r="AD440" s="374">
        <f t="shared" si="163"/>
        <v>1.83</v>
      </c>
      <c r="AE440" s="373">
        <f t="shared" si="164"/>
        <v>3.39</v>
      </c>
      <c r="AF440" s="373">
        <f t="shared" si="165"/>
        <v>11.950000000000001</v>
      </c>
      <c r="AG440" s="375">
        <f t="shared" si="166"/>
        <v>6.26</v>
      </c>
      <c r="AH440" s="374">
        <f t="shared" si="167"/>
        <v>1.7</v>
      </c>
      <c r="AI440" s="373">
        <f t="shared" si="168"/>
        <v>3.16</v>
      </c>
      <c r="AJ440" s="373">
        <f t="shared" si="169"/>
        <v>11.120000000000001</v>
      </c>
      <c r="AK440" s="422">
        <f t="shared" si="171"/>
        <v>0.43</v>
      </c>
      <c r="AL440" s="422">
        <f t="shared" si="172"/>
        <v>0.79</v>
      </c>
    </row>
    <row r="441" spans="1:38" x14ac:dyDescent="0.25">
      <c r="A441" s="297">
        <v>1026547</v>
      </c>
      <c r="B441" s="297">
        <v>102861</v>
      </c>
      <c r="C441" s="297">
        <f>INDEX('Final Comp Values'!C:C,MATCH(B441,'Final Comp Values'!B:B,0))</f>
        <v>676128</v>
      </c>
      <c r="D441" s="299" t="s">
        <v>915</v>
      </c>
      <c r="E441" s="346">
        <f>INDEX('Final Comp Values'!U:U,MATCH($C441,'Final Comp Values'!$C:$C,0))</f>
        <v>2.4531206423003184E-3</v>
      </c>
      <c r="F441" s="346">
        <f>INDEX('Final Comp Values'!V:V,MATCH($C441,'Final Comp Values'!$C:$C,0))</f>
        <v>1.8708619419697606E-3</v>
      </c>
      <c r="G441" s="370">
        <f t="shared" si="154"/>
        <v>504507.61379757524</v>
      </c>
      <c r="H441" s="370">
        <f t="shared" si="155"/>
        <v>252253.8069</v>
      </c>
      <c r="I441" s="372">
        <v>241618.08</v>
      </c>
      <c r="J441" s="372">
        <v>241618.08</v>
      </c>
      <c r="K441" s="371">
        <f t="shared" si="170"/>
        <v>231496.15942247096</v>
      </c>
      <c r="L441" s="371">
        <f t="shared" si="175"/>
        <v>15708.06</v>
      </c>
      <c r="M441" s="371">
        <f t="shared" si="175"/>
        <v>15708.06</v>
      </c>
      <c r="N441" s="371">
        <f t="shared" si="175"/>
        <v>15708.06</v>
      </c>
      <c r="O441" s="371">
        <f t="shared" si="175"/>
        <v>15708.06</v>
      </c>
      <c r="P441" s="371">
        <f t="shared" si="156"/>
        <v>62832.22</v>
      </c>
      <c r="Q441" s="371">
        <f t="shared" si="176"/>
        <v>29172.1</v>
      </c>
      <c r="R441" s="371">
        <f t="shared" si="176"/>
        <v>29172.1</v>
      </c>
      <c r="S441" s="371">
        <f t="shared" si="176"/>
        <v>29172.1</v>
      </c>
      <c r="T441" s="371">
        <f t="shared" si="176"/>
        <v>29172.1</v>
      </c>
      <c r="U441" s="371">
        <f t="shared" si="157"/>
        <v>116688.41</v>
      </c>
      <c r="V441" s="370">
        <f t="shared" si="158"/>
        <v>411016.78942247096</v>
      </c>
      <c r="W441" s="369" t="s">
        <v>14921</v>
      </c>
      <c r="X441" s="369" t="s">
        <v>941</v>
      </c>
      <c r="Y441" s="270">
        <v>38595.893614676956</v>
      </c>
      <c r="Z441" s="377">
        <f t="shared" si="159"/>
        <v>248920.6</v>
      </c>
      <c r="AA441" s="376">
        <f t="shared" si="160"/>
        <v>67561.53</v>
      </c>
      <c r="AB441" s="376">
        <f t="shared" si="161"/>
        <v>125471.41</v>
      </c>
      <c r="AC441" s="375">
        <f t="shared" si="162"/>
        <v>6.45</v>
      </c>
      <c r="AD441" s="374">
        <f t="shared" si="163"/>
        <v>1.75</v>
      </c>
      <c r="AE441" s="373">
        <f t="shared" si="164"/>
        <v>3.25</v>
      </c>
      <c r="AF441" s="373">
        <f t="shared" si="165"/>
        <v>11.45</v>
      </c>
      <c r="AG441" s="375">
        <f t="shared" si="166"/>
        <v>6</v>
      </c>
      <c r="AH441" s="374">
        <f t="shared" si="167"/>
        <v>1.63</v>
      </c>
      <c r="AI441" s="373">
        <f t="shared" si="168"/>
        <v>3.02</v>
      </c>
      <c r="AJ441" s="373">
        <f t="shared" si="169"/>
        <v>10.65</v>
      </c>
      <c r="AK441" s="422">
        <f t="shared" si="171"/>
        <v>0.41</v>
      </c>
      <c r="AL441" s="422">
        <f t="shared" si="172"/>
        <v>0.76</v>
      </c>
    </row>
    <row r="442" spans="1:38" x14ac:dyDescent="0.25">
      <c r="A442" s="313">
        <v>1014648</v>
      </c>
      <c r="B442" s="313">
        <v>102791</v>
      </c>
      <c r="C442" s="297">
        <f>INDEX('Final Comp Values'!C:C,MATCH(B442,'Final Comp Values'!B:B,0))</f>
        <v>676132</v>
      </c>
      <c r="D442" s="314" t="s">
        <v>915</v>
      </c>
      <c r="E442" s="346">
        <f>INDEX('Final Comp Values'!U:U,MATCH($C442,'Final Comp Values'!$C:$C,0))</f>
        <v>1.5248360872194885E-3</v>
      </c>
      <c r="F442" s="346">
        <f>INDEX('Final Comp Values'!V:V,MATCH($C442,'Final Comp Values'!$C:$C,0))</f>
        <v>1.1629097053481889E-3</v>
      </c>
      <c r="G442" s="370">
        <f t="shared" si="154"/>
        <v>313597.05777623819</v>
      </c>
      <c r="H442" s="370">
        <f t="shared" si="155"/>
        <v>156798.5289</v>
      </c>
      <c r="I442" s="372">
        <v>150187.46</v>
      </c>
      <c r="J442" s="372">
        <v>150187.46</v>
      </c>
      <c r="K442" s="371">
        <f t="shared" si="170"/>
        <v>143895.77579400799</v>
      </c>
      <c r="L442" s="371">
        <f t="shared" si="175"/>
        <v>9763.98</v>
      </c>
      <c r="M442" s="371">
        <f t="shared" si="175"/>
        <v>9763.98</v>
      </c>
      <c r="N442" s="371">
        <f t="shared" si="175"/>
        <v>9763.98</v>
      </c>
      <c r="O442" s="371">
        <f t="shared" si="175"/>
        <v>9763.98</v>
      </c>
      <c r="P442" s="371">
        <f t="shared" si="156"/>
        <v>39055.9</v>
      </c>
      <c r="Q442" s="371">
        <f t="shared" si="176"/>
        <v>18133.099999999999</v>
      </c>
      <c r="R442" s="371">
        <f t="shared" si="176"/>
        <v>18133.099999999999</v>
      </c>
      <c r="S442" s="371">
        <f t="shared" si="176"/>
        <v>18133.099999999999</v>
      </c>
      <c r="T442" s="371">
        <f t="shared" si="176"/>
        <v>18133.099999999999</v>
      </c>
      <c r="U442" s="371">
        <f t="shared" si="157"/>
        <v>72532.39</v>
      </c>
      <c r="V442" s="370">
        <f t="shared" si="158"/>
        <v>255484.06579400797</v>
      </c>
      <c r="W442" s="369" t="s">
        <v>14877</v>
      </c>
      <c r="X442" s="369" t="s">
        <v>937</v>
      </c>
      <c r="Y442" s="270">
        <v>35034.628533077281</v>
      </c>
      <c r="Z442" s="377">
        <f t="shared" si="159"/>
        <v>154726.64000000001</v>
      </c>
      <c r="AA442" s="376">
        <f t="shared" si="160"/>
        <v>41995.59</v>
      </c>
      <c r="AB442" s="376">
        <f t="shared" si="161"/>
        <v>77991.820000000007</v>
      </c>
      <c r="AC442" s="375">
        <f t="shared" si="162"/>
        <v>4.42</v>
      </c>
      <c r="AD442" s="374">
        <f t="shared" si="163"/>
        <v>1.2</v>
      </c>
      <c r="AE442" s="373">
        <f t="shared" si="164"/>
        <v>2.23</v>
      </c>
      <c r="AF442" s="373">
        <f t="shared" si="165"/>
        <v>7.85</v>
      </c>
      <c r="AG442" s="375">
        <f t="shared" si="166"/>
        <v>4.1100000000000003</v>
      </c>
      <c r="AH442" s="374">
        <f t="shared" si="167"/>
        <v>1.1100000000000001</v>
      </c>
      <c r="AI442" s="373">
        <f t="shared" si="168"/>
        <v>2.0699999999999998</v>
      </c>
      <c r="AJ442" s="373">
        <f t="shared" si="169"/>
        <v>7.2900000000000009</v>
      </c>
      <c r="AK442" s="422">
        <f t="shared" si="171"/>
        <v>0.28000000000000003</v>
      </c>
      <c r="AL442" s="422">
        <f t="shared" si="172"/>
        <v>0.52</v>
      </c>
    </row>
    <row r="443" spans="1:38" x14ac:dyDescent="0.25">
      <c r="A443" s="297">
        <v>1026607</v>
      </c>
      <c r="B443" s="297">
        <v>102925</v>
      </c>
      <c r="C443" s="297">
        <f>INDEX('Final Comp Values'!C:C,MATCH(B443,'Final Comp Values'!B:B,0))</f>
        <v>676133</v>
      </c>
      <c r="D443" s="299" t="s">
        <v>915</v>
      </c>
      <c r="E443" s="346">
        <f>INDEX('Final Comp Values'!U:U,MATCH($C443,'Final Comp Values'!$C:$C,0))</f>
        <v>4.4100615230805076E-3</v>
      </c>
      <c r="F443" s="346">
        <f>INDEX('Final Comp Values'!V:V,MATCH($C443,'Final Comp Values'!$C:$C,0))</f>
        <v>3.3633145158078418E-3</v>
      </c>
      <c r="G443" s="370">
        <f t="shared" si="154"/>
        <v>906971.13600720628</v>
      </c>
      <c r="H443" s="370">
        <f t="shared" si="155"/>
        <v>453485.56800000003</v>
      </c>
      <c r="I443" s="372">
        <v>434365</v>
      </c>
      <c r="J443" s="372">
        <v>434365</v>
      </c>
      <c r="K443" s="371">
        <f t="shared" si="170"/>
        <v>416168.81281983317</v>
      </c>
      <c r="L443" s="371">
        <f t="shared" si="175"/>
        <v>28238.93</v>
      </c>
      <c r="M443" s="371">
        <f t="shared" si="175"/>
        <v>28238.93</v>
      </c>
      <c r="N443" s="371">
        <f t="shared" si="175"/>
        <v>28238.93</v>
      </c>
      <c r="O443" s="371">
        <f t="shared" si="175"/>
        <v>28238.93</v>
      </c>
      <c r="P443" s="371">
        <f t="shared" si="156"/>
        <v>112955.7</v>
      </c>
      <c r="Q443" s="371">
        <f t="shared" si="176"/>
        <v>52443.72</v>
      </c>
      <c r="R443" s="371">
        <f t="shared" si="176"/>
        <v>52443.72</v>
      </c>
      <c r="S443" s="371">
        <f t="shared" si="176"/>
        <v>52443.72</v>
      </c>
      <c r="T443" s="371">
        <f t="shared" si="176"/>
        <v>52443.72</v>
      </c>
      <c r="U443" s="371">
        <f t="shared" si="157"/>
        <v>209774.87</v>
      </c>
      <c r="V443" s="370">
        <f t="shared" si="158"/>
        <v>738899.38281983312</v>
      </c>
      <c r="W443" s="369" t="s">
        <v>15046</v>
      </c>
      <c r="X443" s="369" t="s">
        <v>1003</v>
      </c>
      <c r="Y443" s="270">
        <v>17703.638711784723</v>
      </c>
      <c r="Z443" s="377">
        <f t="shared" si="159"/>
        <v>447493.35</v>
      </c>
      <c r="AA443" s="376">
        <f t="shared" si="160"/>
        <v>121457.74</v>
      </c>
      <c r="AB443" s="376">
        <f t="shared" si="161"/>
        <v>225564.38</v>
      </c>
      <c r="AC443" s="375">
        <f t="shared" si="162"/>
        <v>25.28</v>
      </c>
      <c r="AD443" s="374">
        <f t="shared" si="163"/>
        <v>6.86</v>
      </c>
      <c r="AE443" s="373">
        <f t="shared" si="164"/>
        <v>12.74</v>
      </c>
      <c r="AF443" s="373">
        <f t="shared" si="165"/>
        <v>44.88</v>
      </c>
      <c r="AG443" s="375">
        <f t="shared" si="166"/>
        <v>23.51</v>
      </c>
      <c r="AH443" s="374">
        <f t="shared" si="167"/>
        <v>6.38</v>
      </c>
      <c r="AI443" s="373">
        <f t="shared" si="168"/>
        <v>11.85</v>
      </c>
      <c r="AJ443" s="373">
        <f t="shared" si="169"/>
        <v>41.74</v>
      </c>
      <c r="AK443" s="422">
        <f t="shared" si="171"/>
        <v>1.6</v>
      </c>
      <c r="AL443" s="422">
        <f t="shared" si="172"/>
        <v>2.96</v>
      </c>
    </row>
    <row r="444" spans="1:38" x14ac:dyDescent="0.25">
      <c r="A444" s="297">
        <v>1028858</v>
      </c>
      <c r="B444" s="297">
        <v>102907</v>
      </c>
      <c r="C444" s="297">
        <f>INDEX('Final Comp Values'!C:C,MATCH(B444,'Final Comp Values'!B:B,0))</f>
        <v>676137</v>
      </c>
      <c r="D444" s="299" t="s">
        <v>915</v>
      </c>
      <c r="E444" s="346">
        <f>INDEX('Final Comp Values'!U:U,MATCH($C444,'Final Comp Values'!$C:$C,0))</f>
        <v>2.4627504062710998E-3</v>
      </c>
      <c r="F444" s="346">
        <f>INDEX('Final Comp Values'!V:V,MATCH($C444,'Final Comp Values'!$C:$C,0))</f>
        <v>1.8782060401818211E-3</v>
      </c>
      <c r="G444" s="370">
        <f t="shared" si="154"/>
        <v>506488.06643351942</v>
      </c>
      <c r="H444" s="370">
        <f t="shared" si="155"/>
        <v>253244.03320000001</v>
      </c>
      <c r="I444" s="372">
        <v>242566.55</v>
      </c>
      <c r="J444" s="372">
        <v>242566.55</v>
      </c>
      <c r="K444" s="371">
        <f t="shared" si="170"/>
        <v>232404.90126620283</v>
      </c>
      <c r="L444" s="371">
        <f t="shared" si="175"/>
        <v>15769.72</v>
      </c>
      <c r="M444" s="371">
        <f t="shared" si="175"/>
        <v>15769.72</v>
      </c>
      <c r="N444" s="371">
        <f t="shared" si="175"/>
        <v>15769.72</v>
      </c>
      <c r="O444" s="371">
        <f t="shared" si="175"/>
        <v>15769.72</v>
      </c>
      <c r="P444" s="371">
        <f t="shared" si="156"/>
        <v>63078.87</v>
      </c>
      <c r="Q444" s="371">
        <f t="shared" si="176"/>
        <v>29286.62</v>
      </c>
      <c r="R444" s="371">
        <f t="shared" si="176"/>
        <v>29286.62</v>
      </c>
      <c r="S444" s="371">
        <f t="shared" si="176"/>
        <v>29286.62</v>
      </c>
      <c r="T444" s="371">
        <f t="shared" si="176"/>
        <v>29286.62</v>
      </c>
      <c r="U444" s="371">
        <f t="shared" si="157"/>
        <v>117146.47</v>
      </c>
      <c r="V444" s="370">
        <f t="shared" si="158"/>
        <v>412630.24126620288</v>
      </c>
      <c r="W444" s="369" t="s">
        <v>14892</v>
      </c>
      <c r="X444" s="369" t="s">
        <v>930</v>
      </c>
      <c r="Y444" s="270">
        <v>46984.658324669057</v>
      </c>
      <c r="Z444" s="377">
        <f t="shared" si="159"/>
        <v>249897.74</v>
      </c>
      <c r="AA444" s="376">
        <f t="shared" si="160"/>
        <v>67826.740000000005</v>
      </c>
      <c r="AB444" s="376">
        <f t="shared" si="161"/>
        <v>125963.95</v>
      </c>
      <c r="AC444" s="375">
        <f t="shared" si="162"/>
        <v>5.32</v>
      </c>
      <c r="AD444" s="374">
        <f t="shared" si="163"/>
        <v>1.44</v>
      </c>
      <c r="AE444" s="373">
        <f t="shared" si="164"/>
        <v>2.68</v>
      </c>
      <c r="AF444" s="373">
        <f t="shared" si="165"/>
        <v>9.44</v>
      </c>
      <c r="AG444" s="375">
        <f t="shared" si="166"/>
        <v>4.95</v>
      </c>
      <c r="AH444" s="374">
        <f t="shared" si="167"/>
        <v>1.34</v>
      </c>
      <c r="AI444" s="373">
        <f t="shared" si="168"/>
        <v>2.4900000000000002</v>
      </c>
      <c r="AJ444" s="373">
        <f t="shared" si="169"/>
        <v>8.7800000000000011</v>
      </c>
      <c r="AK444" s="422">
        <f t="shared" si="171"/>
        <v>0.34</v>
      </c>
      <c r="AL444" s="422">
        <f t="shared" si="172"/>
        <v>0.62</v>
      </c>
    </row>
    <row r="445" spans="1:38" x14ac:dyDescent="0.25">
      <c r="A445" s="313">
        <v>1025657</v>
      </c>
      <c r="B445" s="313">
        <v>102893</v>
      </c>
      <c r="C445" s="297">
        <f>INDEX('Final Comp Values'!C:C,MATCH(B445,'Final Comp Values'!B:B,0))</f>
        <v>676138</v>
      </c>
      <c r="D445" s="314" t="s">
        <v>915</v>
      </c>
      <c r="E445" s="346">
        <f>INDEX('Final Comp Values'!U:U,MATCH($C445,'Final Comp Values'!$C:$C,0))</f>
        <v>2.6726298774291542E-3</v>
      </c>
      <c r="F445" s="346">
        <f>INDEX('Final Comp Values'!V:V,MATCH($C445,'Final Comp Values'!$C:$C,0))</f>
        <v>2.0382697191626258E-3</v>
      </c>
      <c r="G445" s="370">
        <f t="shared" si="154"/>
        <v>549651.77772973874</v>
      </c>
      <c r="H445" s="370">
        <f t="shared" si="155"/>
        <v>274825.88890000002</v>
      </c>
      <c r="I445" s="372">
        <v>263238</v>
      </c>
      <c r="J445" s="372">
        <v>263238</v>
      </c>
      <c r="K445" s="371">
        <f t="shared" si="170"/>
        <v>252210.81324497488</v>
      </c>
      <c r="L445" s="371">
        <f t="shared" ref="L445:O464" si="177">ROUND($P445/4,2)</f>
        <v>17113.64</v>
      </c>
      <c r="M445" s="371">
        <f t="shared" si="177"/>
        <v>17113.64</v>
      </c>
      <c r="N445" s="371">
        <f t="shared" si="177"/>
        <v>17113.64</v>
      </c>
      <c r="O445" s="371">
        <f t="shared" si="177"/>
        <v>17113.64</v>
      </c>
      <c r="P445" s="371">
        <f t="shared" si="156"/>
        <v>68454.55</v>
      </c>
      <c r="Q445" s="371">
        <f t="shared" ref="Q445:T464" si="178">ROUND($U445/4,2)</f>
        <v>31782.47</v>
      </c>
      <c r="R445" s="371">
        <f t="shared" si="178"/>
        <v>31782.47</v>
      </c>
      <c r="S445" s="371">
        <f t="shared" si="178"/>
        <v>31782.47</v>
      </c>
      <c r="T445" s="371">
        <f t="shared" si="178"/>
        <v>31782.47</v>
      </c>
      <c r="U445" s="371">
        <f t="shared" si="157"/>
        <v>127129.88</v>
      </c>
      <c r="V445" s="370">
        <f t="shared" si="158"/>
        <v>447795.24324497487</v>
      </c>
      <c r="W445" s="369" t="s">
        <v>14982</v>
      </c>
      <c r="X445" s="369" t="s">
        <v>925</v>
      </c>
      <c r="Y445" s="270">
        <v>28279.08911159166</v>
      </c>
      <c r="Z445" s="377">
        <f t="shared" si="159"/>
        <v>271194.42</v>
      </c>
      <c r="AA445" s="376">
        <f t="shared" si="160"/>
        <v>73607.039999999994</v>
      </c>
      <c r="AB445" s="376">
        <f t="shared" si="161"/>
        <v>136698.79999999999</v>
      </c>
      <c r="AC445" s="375">
        <f t="shared" si="162"/>
        <v>9.59</v>
      </c>
      <c r="AD445" s="374">
        <f t="shared" si="163"/>
        <v>2.6</v>
      </c>
      <c r="AE445" s="373">
        <f t="shared" si="164"/>
        <v>4.83</v>
      </c>
      <c r="AF445" s="373">
        <f t="shared" si="165"/>
        <v>17.02</v>
      </c>
      <c r="AG445" s="375">
        <f t="shared" si="166"/>
        <v>8.92</v>
      </c>
      <c r="AH445" s="374">
        <f t="shared" si="167"/>
        <v>2.42</v>
      </c>
      <c r="AI445" s="373">
        <f t="shared" si="168"/>
        <v>4.5</v>
      </c>
      <c r="AJ445" s="373">
        <f t="shared" si="169"/>
        <v>15.84</v>
      </c>
      <c r="AK445" s="422">
        <f t="shared" si="171"/>
        <v>0.61</v>
      </c>
      <c r="AL445" s="422">
        <f t="shared" si="172"/>
        <v>1.1299999999999999</v>
      </c>
    </row>
    <row r="446" spans="1:38" x14ac:dyDescent="0.25">
      <c r="A446" s="311">
        <v>1027098</v>
      </c>
      <c r="B446" s="311">
        <v>4551</v>
      </c>
      <c r="C446" s="297">
        <f>INDEX('Final Comp Values'!C:C,MATCH(B446,'Final Comp Values'!B:B,0))</f>
        <v>676140</v>
      </c>
      <c r="D446" s="312" t="s">
        <v>1021</v>
      </c>
      <c r="E446" s="346" t="str">
        <f>INDEX('Final Comp Values'!U:U,MATCH($C446,'Final Comp Values'!$C:$C,0))</f>
        <v/>
      </c>
      <c r="F446" s="346">
        <f>INDEX('Final Comp Values'!V:V,MATCH($C446,'Final Comp Values'!$C:$C,0))</f>
        <v>1.6056270103880386E-3</v>
      </c>
      <c r="G446" s="370">
        <f t="shared" si="154"/>
        <v>0</v>
      </c>
      <c r="H446" s="370">
        <f t="shared" si="155"/>
        <v>0</v>
      </c>
      <c r="I446" s="372">
        <v>0</v>
      </c>
      <c r="J446" s="370">
        <f>+I446*2</f>
        <v>0</v>
      </c>
      <c r="K446" s="371">
        <f t="shared" si="170"/>
        <v>0</v>
      </c>
      <c r="L446" s="371">
        <f t="shared" si="177"/>
        <v>13481.1</v>
      </c>
      <c r="M446" s="371">
        <f t="shared" si="177"/>
        <v>13481.1</v>
      </c>
      <c r="N446" s="371">
        <f t="shared" si="177"/>
        <v>13481.1</v>
      </c>
      <c r="O446" s="371">
        <f t="shared" si="177"/>
        <v>13481.1</v>
      </c>
      <c r="P446" s="371">
        <f t="shared" si="156"/>
        <v>53924.4</v>
      </c>
      <c r="Q446" s="371">
        <f t="shared" si="178"/>
        <v>25036.33</v>
      </c>
      <c r="R446" s="371">
        <f t="shared" si="178"/>
        <v>25036.33</v>
      </c>
      <c r="S446" s="371">
        <f t="shared" si="178"/>
        <v>25036.33</v>
      </c>
      <c r="T446" s="371">
        <f t="shared" si="178"/>
        <v>25036.33</v>
      </c>
      <c r="U446" s="371">
        <f t="shared" si="157"/>
        <v>100145.32</v>
      </c>
      <c r="V446" s="370">
        <f t="shared" si="158"/>
        <v>154069.72</v>
      </c>
      <c r="W446" s="369" t="s">
        <v>14915</v>
      </c>
      <c r="X446" s="369" t="s">
        <v>935</v>
      </c>
      <c r="Y446" s="270">
        <v>13080.601678231602</v>
      </c>
      <c r="Z446" s="377">
        <f t="shared" si="159"/>
        <v>0</v>
      </c>
      <c r="AA446" s="376">
        <f t="shared" si="160"/>
        <v>57983.23</v>
      </c>
      <c r="AB446" s="376">
        <f t="shared" si="161"/>
        <v>107683.14</v>
      </c>
      <c r="AC446" s="375">
        <f t="shared" si="162"/>
        <v>0</v>
      </c>
      <c r="AD446" s="374">
        <f t="shared" si="163"/>
        <v>4.43</v>
      </c>
      <c r="AE446" s="373">
        <f t="shared" si="164"/>
        <v>8.23</v>
      </c>
      <c r="AF446" s="373">
        <f t="shared" si="165"/>
        <v>12.66</v>
      </c>
      <c r="AG446" s="375">
        <f t="shared" si="166"/>
        <v>0</v>
      </c>
      <c r="AH446" s="374">
        <f t="shared" si="167"/>
        <v>4.12</v>
      </c>
      <c r="AI446" s="373">
        <f t="shared" si="168"/>
        <v>7.66</v>
      </c>
      <c r="AJ446" s="373">
        <f t="shared" si="169"/>
        <v>11.780000000000001</v>
      </c>
      <c r="AK446" s="422">
        <f t="shared" si="171"/>
        <v>1.03</v>
      </c>
      <c r="AL446" s="422">
        <f t="shared" si="172"/>
        <v>1.92</v>
      </c>
    </row>
    <row r="447" spans="1:38" x14ac:dyDescent="0.25">
      <c r="A447" s="297">
        <v>1026418</v>
      </c>
      <c r="B447" s="297">
        <v>102788</v>
      </c>
      <c r="C447" s="297">
        <f>INDEX('Final Comp Values'!C:C,MATCH(B447,'Final Comp Values'!B:B,0))</f>
        <v>676143</v>
      </c>
      <c r="D447" s="299" t="s">
        <v>915</v>
      </c>
      <c r="E447" s="346">
        <f>INDEX('Final Comp Values'!U:U,MATCH($C447,'Final Comp Values'!$C:$C,0))</f>
        <v>2.0648436206579177E-3</v>
      </c>
      <c r="F447" s="346">
        <f>INDEX('Final Comp Values'!V:V,MATCH($C447,'Final Comp Values'!$C:$C,0))</f>
        <v>1.5747441358552716E-3</v>
      </c>
      <c r="G447" s="370">
        <f t="shared" si="154"/>
        <v>424654.74789956951</v>
      </c>
      <c r="H447" s="370">
        <f t="shared" si="155"/>
        <v>212327.37390000001</v>
      </c>
      <c r="I447" s="372">
        <v>203375</v>
      </c>
      <c r="J447" s="372">
        <v>203375</v>
      </c>
      <c r="K447" s="371">
        <f t="shared" si="170"/>
        <v>194855.22226174263</v>
      </c>
      <c r="L447" s="371">
        <f t="shared" si="177"/>
        <v>13221.8</v>
      </c>
      <c r="M447" s="371">
        <f t="shared" si="177"/>
        <v>13221.8</v>
      </c>
      <c r="N447" s="371">
        <f t="shared" si="177"/>
        <v>13221.8</v>
      </c>
      <c r="O447" s="371">
        <f t="shared" si="177"/>
        <v>13221.8</v>
      </c>
      <c r="P447" s="371">
        <f t="shared" si="156"/>
        <v>52887.21</v>
      </c>
      <c r="Q447" s="371">
        <f t="shared" si="178"/>
        <v>24554.78</v>
      </c>
      <c r="R447" s="371">
        <f t="shared" si="178"/>
        <v>24554.78</v>
      </c>
      <c r="S447" s="371">
        <f t="shared" si="178"/>
        <v>24554.78</v>
      </c>
      <c r="T447" s="371">
        <f t="shared" si="178"/>
        <v>24554.78</v>
      </c>
      <c r="U447" s="371">
        <f t="shared" si="157"/>
        <v>98219.11</v>
      </c>
      <c r="V447" s="370">
        <f t="shared" si="158"/>
        <v>345961.54226174264</v>
      </c>
      <c r="W447" s="369" t="s">
        <v>14877</v>
      </c>
      <c r="X447" s="369" t="s">
        <v>937</v>
      </c>
      <c r="Y447" s="270">
        <v>35034.628533077281</v>
      </c>
      <c r="Z447" s="377">
        <f t="shared" si="159"/>
        <v>209521.74</v>
      </c>
      <c r="AA447" s="376">
        <f t="shared" si="160"/>
        <v>56867.97</v>
      </c>
      <c r="AB447" s="376">
        <f t="shared" si="161"/>
        <v>105611.95</v>
      </c>
      <c r="AC447" s="375">
        <f t="shared" si="162"/>
        <v>5.98</v>
      </c>
      <c r="AD447" s="374">
        <f t="shared" si="163"/>
        <v>1.62</v>
      </c>
      <c r="AE447" s="373">
        <f t="shared" si="164"/>
        <v>3.01</v>
      </c>
      <c r="AF447" s="373">
        <f t="shared" si="165"/>
        <v>10.61</v>
      </c>
      <c r="AG447" s="375">
        <f t="shared" si="166"/>
        <v>5.56</v>
      </c>
      <c r="AH447" s="374">
        <f t="shared" si="167"/>
        <v>1.51</v>
      </c>
      <c r="AI447" s="373">
        <f t="shared" si="168"/>
        <v>2.8</v>
      </c>
      <c r="AJ447" s="373">
        <f t="shared" si="169"/>
        <v>9.8699999999999992</v>
      </c>
      <c r="AK447" s="422">
        <f t="shared" si="171"/>
        <v>0.38</v>
      </c>
      <c r="AL447" s="422">
        <f t="shared" si="172"/>
        <v>0.7</v>
      </c>
    </row>
    <row r="448" spans="1:38" x14ac:dyDescent="0.25">
      <c r="A448" s="297">
        <v>1026671</v>
      </c>
      <c r="B448" s="297">
        <v>103091</v>
      </c>
      <c r="C448" s="297">
        <f>INDEX('Final Comp Values'!C:C,MATCH(B448,'Final Comp Values'!B:B,0))</f>
        <v>676144</v>
      </c>
      <c r="D448" s="299" t="s">
        <v>915</v>
      </c>
      <c r="E448" s="346">
        <f>INDEX('Final Comp Values'!U:U,MATCH($C448,'Final Comp Values'!$C:$C,0))</f>
        <v>2.7300380857165044E-3</v>
      </c>
      <c r="F448" s="346">
        <f>INDEX('Final Comp Values'!V:V,MATCH($C448,'Final Comp Values'!$C:$C,0))</f>
        <v>2.0820518431191402E-3</v>
      </c>
      <c r="G448" s="370">
        <f t="shared" si="154"/>
        <v>561458.32229017525</v>
      </c>
      <c r="H448" s="370">
        <f t="shared" si="155"/>
        <v>280729.16110000003</v>
      </c>
      <c r="I448" s="372">
        <v>268892.83155371761</v>
      </c>
      <c r="J448" s="372">
        <v>268892.83</v>
      </c>
      <c r="K448" s="371">
        <f t="shared" si="170"/>
        <v>257628.31269799193</v>
      </c>
      <c r="L448" s="371">
        <f t="shared" si="177"/>
        <v>17481.240000000002</v>
      </c>
      <c r="M448" s="371">
        <f t="shared" si="177"/>
        <v>17481.240000000002</v>
      </c>
      <c r="N448" s="371">
        <f t="shared" si="177"/>
        <v>17481.240000000002</v>
      </c>
      <c r="O448" s="371">
        <f t="shared" si="177"/>
        <v>17481.240000000002</v>
      </c>
      <c r="P448" s="371">
        <f t="shared" si="156"/>
        <v>69924.960000000006</v>
      </c>
      <c r="Q448" s="371">
        <f t="shared" si="178"/>
        <v>32465.16</v>
      </c>
      <c r="R448" s="371">
        <f t="shared" si="178"/>
        <v>32465.16</v>
      </c>
      <c r="S448" s="371">
        <f t="shared" si="178"/>
        <v>32465.16</v>
      </c>
      <c r="T448" s="371">
        <f t="shared" si="178"/>
        <v>32465.16</v>
      </c>
      <c r="U448" s="371">
        <f t="shared" si="157"/>
        <v>129860.64</v>
      </c>
      <c r="V448" s="370">
        <f t="shared" si="158"/>
        <v>457413.91269799194</v>
      </c>
      <c r="W448" s="369" t="s">
        <v>14884</v>
      </c>
      <c r="X448" s="369" t="s">
        <v>913</v>
      </c>
      <c r="Y448" s="270">
        <v>30550.305097874538</v>
      </c>
      <c r="Z448" s="377">
        <f t="shared" si="159"/>
        <v>277019.69</v>
      </c>
      <c r="AA448" s="376">
        <f t="shared" si="160"/>
        <v>75188.13</v>
      </c>
      <c r="AB448" s="376">
        <f t="shared" si="161"/>
        <v>139635.1</v>
      </c>
      <c r="AC448" s="375">
        <f t="shared" si="162"/>
        <v>9.07</v>
      </c>
      <c r="AD448" s="374">
        <f t="shared" si="163"/>
        <v>2.46</v>
      </c>
      <c r="AE448" s="373">
        <f t="shared" si="164"/>
        <v>4.57</v>
      </c>
      <c r="AF448" s="373">
        <f t="shared" si="165"/>
        <v>16.100000000000001</v>
      </c>
      <c r="AG448" s="375">
        <f t="shared" si="166"/>
        <v>8.43</v>
      </c>
      <c r="AH448" s="374">
        <f t="shared" si="167"/>
        <v>2.29</v>
      </c>
      <c r="AI448" s="373">
        <f t="shared" si="168"/>
        <v>4.25</v>
      </c>
      <c r="AJ448" s="373">
        <f t="shared" si="169"/>
        <v>14.969999999999999</v>
      </c>
      <c r="AK448" s="422">
        <f t="shared" si="171"/>
        <v>0.56999999999999995</v>
      </c>
      <c r="AL448" s="422">
        <f t="shared" si="172"/>
        <v>1.06</v>
      </c>
    </row>
    <row r="449" spans="1:38" x14ac:dyDescent="0.25">
      <c r="A449" s="297">
        <v>1026699</v>
      </c>
      <c r="B449" s="297">
        <v>103103</v>
      </c>
      <c r="C449" s="297">
        <f>INDEX('Final Comp Values'!C:C,MATCH(B449,'Final Comp Values'!B:B,0))</f>
        <v>676145</v>
      </c>
      <c r="D449" s="299" t="s">
        <v>915</v>
      </c>
      <c r="E449" s="346">
        <f>INDEX('Final Comp Values'!U:U,MATCH($C449,'Final Comp Values'!$C:$C,0))</f>
        <v>4.1947498773748327E-3</v>
      </c>
      <c r="F449" s="346">
        <f>INDEX('Final Comp Values'!V:V,MATCH($C449,'Final Comp Values'!$C:$C,0))</f>
        <v>3.1991080121945925E-3</v>
      </c>
      <c r="G449" s="370">
        <f t="shared" si="154"/>
        <v>862690.24630096706</v>
      </c>
      <c r="H449" s="370">
        <f t="shared" si="155"/>
        <v>431345.12319999997</v>
      </c>
      <c r="I449" s="372">
        <v>413158.40000000002</v>
      </c>
      <c r="J449" s="372">
        <v>413158.40000000002</v>
      </c>
      <c r="K449" s="371">
        <f t="shared" si="170"/>
        <v>395850.27723690466</v>
      </c>
      <c r="L449" s="371">
        <f t="shared" si="177"/>
        <v>26860.22</v>
      </c>
      <c r="M449" s="371">
        <f t="shared" si="177"/>
        <v>26860.22</v>
      </c>
      <c r="N449" s="371">
        <f t="shared" si="177"/>
        <v>26860.22</v>
      </c>
      <c r="O449" s="371">
        <f t="shared" si="177"/>
        <v>26860.22</v>
      </c>
      <c r="P449" s="371">
        <f t="shared" si="156"/>
        <v>107440.89</v>
      </c>
      <c r="Q449" s="371">
        <f t="shared" si="178"/>
        <v>49883.27</v>
      </c>
      <c r="R449" s="371">
        <f t="shared" si="178"/>
        <v>49883.27</v>
      </c>
      <c r="S449" s="371">
        <f t="shared" si="178"/>
        <v>49883.27</v>
      </c>
      <c r="T449" s="371">
        <f t="shared" si="178"/>
        <v>49883.27</v>
      </c>
      <c r="U449" s="371">
        <f t="shared" si="157"/>
        <v>199533.07</v>
      </c>
      <c r="V449" s="370">
        <f t="shared" si="158"/>
        <v>702824.23723690468</v>
      </c>
      <c r="W449" s="369" t="s">
        <v>14887</v>
      </c>
      <c r="X449" s="369" t="s">
        <v>941</v>
      </c>
      <c r="Y449" s="270">
        <v>38595.893614676956</v>
      </c>
      <c r="Z449" s="377">
        <f t="shared" si="159"/>
        <v>425645.46</v>
      </c>
      <c r="AA449" s="376">
        <f t="shared" si="160"/>
        <v>115527.84</v>
      </c>
      <c r="AB449" s="376">
        <f t="shared" si="161"/>
        <v>214551.69</v>
      </c>
      <c r="AC449" s="375">
        <f t="shared" si="162"/>
        <v>11.03</v>
      </c>
      <c r="AD449" s="374">
        <f t="shared" si="163"/>
        <v>2.99</v>
      </c>
      <c r="AE449" s="373">
        <f t="shared" si="164"/>
        <v>5.56</v>
      </c>
      <c r="AF449" s="373">
        <f t="shared" si="165"/>
        <v>19.579999999999998</v>
      </c>
      <c r="AG449" s="375">
        <f t="shared" si="166"/>
        <v>10.26</v>
      </c>
      <c r="AH449" s="374">
        <f t="shared" si="167"/>
        <v>2.78</v>
      </c>
      <c r="AI449" s="373">
        <f t="shared" si="168"/>
        <v>5.17</v>
      </c>
      <c r="AJ449" s="373">
        <f t="shared" si="169"/>
        <v>18.21</v>
      </c>
      <c r="AK449" s="422">
        <f t="shared" si="171"/>
        <v>0.7</v>
      </c>
      <c r="AL449" s="422">
        <f t="shared" si="172"/>
        <v>1.29</v>
      </c>
    </row>
    <row r="450" spans="1:38" x14ac:dyDescent="0.25">
      <c r="A450" s="297">
        <v>1026687</v>
      </c>
      <c r="B450" s="297">
        <v>102783</v>
      </c>
      <c r="C450" s="297">
        <f>INDEX('Final Comp Values'!C:C,MATCH(B450,'Final Comp Values'!B:B,0))</f>
        <v>676146</v>
      </c>
      <c r="D450" s="299" t="s">
        <v>915</v>
      </c>
      <c r="E450" s="346">
        <f>INDEX('Final Comp Values'!U:U,MATCH($C450,'Final Comp Values'!$C:$C,0))</f>
        <v>1.9978056483997862E-3</v>
      </c>
      <c r="F450" s="346">
        <f>INDEX('Final Comp Values'!V:V,MATCH($C450,'Final Comp Values'!$C:$C,0))</f>
        <v>1.5236179136866967E-3</v>
      </c>
      <c r="G450" s="370">
        <f t="shared" si="154"/>
        <v>410867.75070318888</v>
      </c>
      <c r="H450" s="370">
        <f t="shared" si="155"/>
        <v>205433.87539999999</v>
      </c>
      <c r="I450" s="372">
        <v>196772.21</v>
      </c>
      <c r="J450" s="372">
        <v>196772.21</v>
      </c>
      <c r="K450" s="371">
        <f t="shared" si="170"/>
        <v>188528.98096499368</v>
      </c>
      <c r="L450" s="371">
        <f t="shared" si="177"/>
        <v>12792.54</v>
      </c>
      <c r="M450" s="371">
        <f t="shared" si="177"/>
        <v>12792.54</v>
      </c>
      <c r="N450" s="371">
        <f t="shared" si="177"/>
        <v>12792.54</v>
      </c>
      <c r="O450" s="371">
        <f t="shared" si="177"/>
        <v>12792.54</v>
      </c>
      <c r="P450" s="371">
        <f t="shared" si="156"/>
        <v>51170.16</v>
      </c>
      <c r="Q450" s="371">
        <f t="shared" si="178"/>
        <v>23757.57</v>
      </c>
      <c r="R450" s="371">
        <f t="shared" si="178"/>
        <v>23757.57</v>
      </c>
      <c r="S450" s="371">
        <f t="shared" si="178"/>
        <v>23757.57</v>
      </c>
      <c r="T450" s="371">
        <f t="shared" si="178"/>
        <v>23757.57</v>
      </c>
      <c r="U450" s="371">
        <f t="shared" si="157"/>
        <v>95030.29</v>
      </c>
      <c r="V450" s="370">
        <f t="shared" si="158"/>
        <v>334729.43096499366</v>
      </c>
      <c r="W450" s="369" t="s">
        <v>14878</v>
      </c>
      <c r="X450" s="369" t="s">
        <v>941</v>
      </c>
      <c r="Y450" s="270">
        <v>38595.893614676956</v>
      </c>
      <c r="Z450" s="377">
        <f t="shared" si="159"/>
        <v>202719.33</v>
      </c>
      <c r="AA450" s="376">
        <f t="shared" si="160"/>
        <v>55021.68</v>
      </c>
      <c r="AB450" s="376">
        <f t="shared" si="161"/>
        <v>102183.11</v>
      </c>
      <c r="AC450" s="375">
        <f t="shared" si="162"/>
        <v>5.25</v>
      </c>
      <c r="AD450" s="374">
        <f t="shared" si="163"/>
        <v>1.43</v>
      </c>
      <c r="AE450" s="373">
        <f t="shared" si="164"/>
        <v>2.65</v>
      </c>
      <c r="AF450" s="373">
        <f t="shared" si="165"/>
        <v>9.33</v>
      </c>
      <c r="AG450" s="375">
        <f t="shared" si="166"/>
        <v>4.88</v>
      </c>
      <c r="AH450" s="374">
        <f t="shared" si="167"/>
        <v>1.33</v>
      </c>
      <c r="AI450" s="373">
        <f t="shared" si="168"/>
        <v>2.46</v>
      </c>
      <c r="AJ450" s="373">
        <f t="shared" si="169"/>
        <v>8.67</v>
      </c>
      <c r="AK450" s="422">
        <f t="shared" si="171"/>
        <v>0.33</v>
      </c>
      <c r="AL450" s="422">
        <f t="shared" si="172"/>
        <v>0.62</v>
      </c>
    </row>
    <row r="451" spans="1:38" x14ac:dyDescent="0.25">
      <c r="A451" s="311">
        <v>1026267</v>
      </c>
      <c r="B451" s="311">
        <v>4328</v>
      </c>
      <c r="C451" s="297">
        <f>INDEX('Final Comp Values'!C:C,MATCH(B451,'Final Comp Values'!B:B,0))</f>
        <v>676148</v>
      </c>
      <c r="D451" s="312" t="s">
        <v>915</v>
      </c>
      <c r="E451" s="346">
        <f>INDEX('Final Comp Values'!U:U,MATCH($C451,'Final Comp Values'!$C:$C,0))</f>
        <v>1.6905174109219055E-3</v>
      </c>
      <c r="F451" s="346">
        <f>INDEX('Final Comp Values'!V:V,MATCH($C451,'Final Comp Values'!$C:$C,0))</f>
        <v>1.2892658566377418E-3</v>
      </c>
      <c r="G451" s="370">
        <f t="shared" si="154"/>
        <v>347670.99928184191</v>
      </c>
      <c r="H451" s="370">
        <f t="shared" si="155"/>
        <v>173835.49960000001</v>
      </c>
      <c r="I451" s="372">
        <v>166506</v>
      </c>
      <c r="J451" s="372">
        <v>166506</v>
      </c>
      <c r="K451" s="371">
        <f t="shared" si="170"/>
        <v>159530.7957207798</v>
      </c>
      <c r="L451" s="371">
        <f t="shared" si="177"/>
        <v>10824.88</v>
      </c>
      <c r="M451" s="371">
        <f t="shared" si="177"/>
        <v>10824.88</v>
      </c>
      <c r="N451" s="371">
        <f t="shared" si="177"/>
        <v>10824.88</v>
      </c>
      <c r="O451" s="371">
        <f t="shared" si="177"/>
        <v>10824.88</v>
      </c>
      <c r="P451" s="371">
        <f t="shared" si="156"/>
        <v>43299.53</v>
      </c>
      <c r="Q451" s="371">
        <f t="shared" si="178"/>
        <v>20103.349999999999</v>
      </c>
      <c r="R451" s="371">
        <f t="shared" si="178"/>
        <v>20103.349999999999</v>
      </c>
      <c r="S451" s="371">
        <f t="shared" si="178"/>
        <v>20103.349999999999</v>
      </c>
      <c r="T451" s="371">
        <f t="shared" si="178"/>
        <v>20103.349999999999</v>
      </c>
      <c r="U451" s="371">
        <f t="shared" si="157"/>
        <v>80413.41</v>
      </c>
      <c r="V451" s="370">
        <f t="shared" si="158"/>
        <v>283243.7357207798</v>
      </c>
      <c r="W451" s="369" t="s">
        <v>14949</v>
      </c>
      <c r="X451" s="369" t="s">
        <v>937</v>
      </c>
      <c r="Y451" s="270">
        <v>35034.628533077281</v>
      </c>
      <c r="Z451" s="377">
        <f t="shared" si="159"/>
        <v>171538.49</v>
      </c>
      <c r="AA451" s="376">
        <f t="shared" si="160"/>
        <v>46558.63</v>
      </c>
      <c r="AB451" s="376">
        <f t="shared" si="161"/>
        <v>86466.03</v>
      </c>
      <c r="AC451" s="375">
        <f t="shared" si="162"/>
        <v>4.9000000000000004</v>
      </c>
      <c r="AD451" s="374">
        <f t="shared" si="163"/>
        <v>1.33</v>
      </c>
      <c r="AE451" s="373">
        <f t="shared" si="164"/>
        <v>2.4700000000000002</v>
      </c>
      <c r="AF451" s="373">
        <f t="shared" si="165"/>
        <v>8.7000000000000011</v>
      </c>
      <c r="AG451" s="375">
        <f t="shared" si="166"/>
        <v>4.55</v>
      </c>
      <c r="AH451" s="374">
        <f t="shared" si="167"/>
        <v>1.24</v>
      </c>
      <c r="AI451" s="373">
        <f t="shared" si="168"/>
        <v>2.2999999999999998</v>
      </c>
      <c r="AJ451" s="373">
        <f t="shared" si="169"/>
        <v>8.09</v>
      </c>
      <c r="AK451" s="422">
        <f t="shared" si="171"/>
        <v>0.31</v>
      </c>
      <c r="AL451" s="422">
        <f t="shared" si="172"/>
        <v>0.57999999999999996</v>
      </c>
    </row>
    <row r="452" spans="1:38" x14ac:dyDescent="0.25">
      <c r="A452" s="297">
        <v>1028678</v>
      </c>
      <c r="B452" s="297">
        <v>103086</v>
      </c>
      <c r="C452" s="297">
        <f>INDEX('Final Comp Values'!C:C,MATCH(B452,'Final Comp Values'!B:B,0))</f>
        <v>676155</v>
      </c>
      <c r="D452" s="299" t="s">
        <v>915</v>
      </c>
      <c r="E452" s="346">
        <f>INDEX('Final Comp Values'!U:U,MATCH($C452,'Final Comp Values'!$C:$C,0))</f>
        <v>3.6610387280711447E-3</v>
      </c>
      <c r="F452" s="346">
        <f>INDEX('Final Comp Values'!V:V,MATCH($C452,'Final Comp Values'!$C:$C,0))</f>
        <v>2.792075492056934E-3</v>
      </c>
      <c r="G452" s="370">
        <f t="shared" si="154"/>
        <v>752927.46751652227</v>
      </c>
      <c r="H452" s="370">
        <f t="shared" si="155"/>
        <v>376463.73379999999</v>
      </c>
      <c r="I452" s="372">
        <v>360590.97</v>
      </c>
      <c r="J452" s="372">
        <v>360590.97</v>
      </c>
      <c r="K452" s="371">
        <f t="shared" si="170"/>
        <v>345485.00812853314</v>
      </c>
      <c r="L452" s="371">
        <f t="shared" si="177"/>
        <v>23442.71</v>
      </c>
      <c r="M452" s="371">
        <f t="shared" si="177"/>
        <v>23442.71</v>
      </c>
      <c r="N452" s="371">
        <f t="shared" si="177"/>
        <v>23442.71</v>
      </c>
      <c r="O452" s="371">
        <f t="shared" si="177"/>
        <v>23442.71</v>
      </c>
      <c r="P452" s="371">
        <f t="shared" si="156"/>
        <v>93770.85</v>
      </c>
      <c r="Q452" s="371">
        <f t="shared" si="178"/>
        <v>43536.47</v>
      </c>
      <c r="R452" s="371">
        <f t="shared" si="178"/>
        <v>43536.47</v>
      </c>
      <c r="S452" s="371">
        <f t="shared" si="178"/>
        <v>43536.47</v>
      </c>
      <c r="T452" s="371">
        <f t="shared" si="178"/>
        <v>43536.47</v>
      </c>
      <c r="U452" s="371">
        <f t="shared" si="157"/>
        <v>174145.86</v>
      </c>
      <c r="V452" s="370">
        <f t="shared" si="158"/>
        <v>613401.7181285331</v>
      </c>
      <c r="W452" s="369" t="s">
        <v>14892</v>
      </c>
      <c r="X452" s="369" t="s">
        <v>930</v>
      </c>
      <c r="Y452" s="270">
        <v>46984.658324669057</v>
      </c>
      <c r="Z452" s="377">
        <f t="shared" si="159"/>
        <v>371489.26</v>
      </c>
      <c r="AA452" s="376">
        <f t="shared" si="160"/>
        <v>100828.87</v>
      </c>
      <c r="AB452" s="376">
        <f t="shared" si="161"/>
        <v>187253.61</v>
      </c>
      <c r="AC452" s="375">
        <f t="shared" si="162"/>
        <v>7.91</v>
      </c>
      <c r="AD452" s="374">
        <f t="shared" si="163"/>
        <v>2.15</v>
      </c>
      <c r="AE452" s="373">
        <f t="shared" si="164"/>
        <v>3.99</v>
      </c>
      <c r="AF452" s="373">
        <f t="shared" si="165"/>
        <v>14.05</v>
      </c>
      <c r="AG452" s="375">
        <f t="shared" si="166"/>
        <v>7.35</v>
      </c>
      <c r="AH452" s="374">
        <f t="shared" si="167"/>
        <v>2</v>
      </c>
      <c r="AI452" s="373">
        <f t="shared" si="168"/>
        <v>3.71</v>
      </c>
      <c r="AJ452" s="373">
        <f t="shared" si="169"/>
        <v>13.059999999999999</v>
      </c>
      <c r="AK452" s="422">
        <f t="shared" si="171"/>
        <v>0.5</v>
      </c>
      <c r="AL452" s="422">
        <f t="shared" si="172"/>
        <v>0.93</v>
      </c>
    </row>
    <row r="453" spans="1:38" x14ac:dyDescent="0.25">
      <c r="A453" s="297">
        <v>1028821</v>
      </c>
      <c r="B453" s="297">
        <v>103093</v>
      </c>
      <c r="C453" s="297">
        <f>INDEX('Final Comp Values'!C:C,MATCH(B453,'Final Comp Values'!B:B,0))</f>
        <v>676156</v>
      </c>
      <c r="D453" s="299" t="s">
        <v>915</v>
      </c>
      <c r="E453" s="346">
        <f>INDEX('Final Comp Values'!U:U,MATCH($C453,'Final Comp Values'!$C:$C,0))</f>
        <v>5.4013099195087538E-4</v>
      </c>
      <c r="F453" s="346">
        <f>INDEX('Final Comp Values'!V:V,MATCH($C453,'Final Comp Values'!$C:$C,0))</f>
        <v>4.119285856123655E-4</v>
      </c>
      <c r="G453" s="370">
        <f t="shared" ref="G453:G516" si="179">IF($D453="NSGO",+E453*$G$3,)</f>
        <v>111083.08054174091</v>
      </c>
      <c r="H453" s="370">
        <f t="shared" ref="H453:H516" si="180">IF($D453="NSGO",ROUND(G453/2,4),)</f>
        <v>55541.540300000001</v>
      </c>
      <c r="I453" s="372">
        <v>53199.75</v>
      </c>
      <c r="J453" s="372">
        <v>53199.75</v>
      </c>
      <c r="K453" s="371">
        <f t="shared" si="170"/>
        <v>50971.097004192772</v>
      </c>
      <c r="L453" s="371">
        <f t="shared" si="177"/>
        <v>3458.62</v>
      </c>
      <c r="M453" s="371">
        <f t="shared" si="177"/>
        <v>3458.62</v>
      </c>
      <c r="N453" s="371">
        <f t="shared" si="177"/>
        <v>3458.62</v>
      </c>
      <c r="O453" s="371">
        <f t="shared" si="177"/>
        <v>3458.62</v>
      </c>
      <c r="P453" s="371">
        <f t="shared" ref="P453:P516" si="181">+ROUND($L$3*$F453,2)</f>
        <v>13834.47</v>
      </c>
      <c r="Q453" s="371">
        <f t="shared" si="178"/>
        <v>6423.15</v>
      </c>
      <c r="R453" s="371">
        <f t="shared" si="178"/>
        <v>6423.15</v>
      </c>
      <c r="S453" s="371">
        <f t="shared" si="178"/>
        <v>6423.15</v>
      </c>
      <c r="T453" s="371">
        <f t="shared" si="178"/>
        <v>6423.15</v>
      </c>
      <c r="U453" s="371">
        <f t="shared" ref="U453:U516" si="182">+ROUND($Q$3*$F453,2)</f>
        <v>25692.59</v>
      </c>
      <c r="V453" s="370">
        <f t="shared" ref="V453:V516" si="183">+K453+P453+U453</f>
        <v>90498.157004192777</v>
      </c>
      <c r="W453" s="369" t="s">
        <v>14887</v>
      </c>
      <c r="X453" s="369" t="s">
        <v>941</v>
      </c>
      <c r="Y453" s="270">
        <v>38595.893614676956</v>
      </c>
      <c r="Z453" s="377">
        <f t="shared" ref="Z453:Z516" si="184">ROUND(+K453/(1-$AB$2),2)</f>
        <v>54807.63</v>
      </c>
      <c r="AA453" s="376">
        <f t="shared" ref="AA453:AA516" si="185">ROUND(+P453/(1-$AB$2),2)</f>
        <v>14875.77</v>
      </c>
      <c r="AB453" s="376">
        <f t="shared" ref="AB453:AB516" si="186">ROUND(+U453/(1-$AB$2),2)</f>
        <v>27626.44</v>
      </c>
      <c r="AC453" s="375">
        <f t="shared" ref="AC453:AC516" si="187">+ROUND(Z453/$Y453,2)</f>
        <v>1.42</v>
      </c>
      <c r="AD453" s="374">
        <f t="shared" ref="AD453:AD516" si="188">+ROUND(AA453/$Y453,2)</f>
        <v>0.39</v>
      </c>
      <c r="AE453" s="373">
        <f t="shared" ref="AE453:AE516" si="189">+ROUND(AB453/$Y453,2)</f>
        <v>0.72</v>
      </c>
      <c r="AF453" s="373">
        <f t="shared" ref="AF453:AF516" si="190">+AC453+AD453+AE453</f>
        <v>2.5300000000000002</v>
      </c>
      <c r="AG453" s="375">
        <f t="shared" ref="AG453:AG516" si="191">+ROUND(K453/$Y453,2)</f>
        <v>1.32</v>
      </c>
      <c r="AH453" s="374">
        <f t="shared" ref="AH453:AH516" si="192">+ROUND(P453/$Y453,2)</f>
        <v>0.36</v>
      </c>
      <c r="AI453" s="373">
        <f t="shared" ref="AI453:AI516" si="193">+ROUND(U453/$Y453,2)</f>
        <v>0.67</v>
      </c>
      <c r="AJ453" s="373">
        <f t="shared" ref="AJ453:AJ516" si="194">+AG453+AH453+AI453</f>
        <v>2.35</v>
      </c>
      <c r="AK453" s="422">
        <f t="shared" si="171"/>
        <v>0.09</v>
      </c>
      <c r="AL453" s="422">
        <f t="shared" si="172"/>
        <v>0.17</v>
      </c>
    </row>
    <row r="454" spans="1:38" x14ac:dyDescent="0.25">
      <c r="A454" s="297">
        <v>1028695</v>
      </c>
      <c r="B454" s="311">
        <v>103095</v>
      </c>
      <c r="C454" s="297">
        <f>INDEX('Final Comp Values'!C:C,MATCH(B454,'Final Comp Values'!B:B,0))</f>
        <v>676158</v>
      </c>
      <c r="D454" s="312" t="s">
        <v>915</v>
      </c>
      <c r="E454" s="346">
        <f>INDEX('Final Comp Values'!U:U,MATCH($C454,'Final Comp Values'!$C:$C,0))</f>
        <v>2.0891649476097629E-3</v>
      </c>
      <c r="F454" s="346">
        <f>INDEX('Final Comp Values'!V:V,MATCH($C454,'Final Comp Values'!$C:$C,0))</f>
        <v>1.5932926915959884E-3</v>
      </c>
      <c r="G454" s="370">
        <f t="shared" si="179"/>
        <v>429656.66032624902</v>
      </c>
      <c r="H454" s="370">
        <f t="shared" si="180"/>
        <v>214828.3302</v>
      </c>
      <c r="I454" s="372">
        <v>205770.56</v>
      </c>
      <c r="J454" s="372">
        <v>205770.56</v>
      </c>
      <c r="K454" s="371">
        <f t="shared" ref="K454:K517" si="195">IF(D454="NSGO",E454*$K$3,0)</f>
        <v>197150.3779439886</v>
      </c>
      <c r="L454" s="371">
        <f t="shared" si="177"/>
        <v>13377.54</v>
      </c>
      <c r="M454" s="371">
        <f t="shared" si="177"/>
        <v>13377.54</v>
      </c>
      <c r="N454" s="371">
        <f t="shared" si="177"/>
        <v>13377.54</v>
      </c>
      <c r="O454" s="371">
        <f t="shared" si="177"/>
        <v>13377.54</v>
      </c>
      <c r="P454" s="371">
        <f t="shared" si="181"/>
        <v>53510.16</v>
      </c>
      <c r="Q454" s="371">
        <f t="shared" si="178"/>
        <v>24844</v>
      </c>
      <c r="R454" s="371">
        <f t="shared" si="178"/>
        <v>24844</v>
      </c>
      <c r="S454" s="371">
        <f t="shared" si="178"/>
        <v>24844</v>
      </c>
      <c r="T454" s="371">
        <f t="shared" si="178"/>
        <v>24844</v>
      </c>
      <c r="U454" s="371">
        <f t="shared" si="182"/>
        <v>99376.01</v>
      </c>
      <c r="V454" s="370">
        <f t="shared" si="183"/>
        <v>350036.54794398858</v>
      </c>
      <c r="W454" s="369" t="s">
        <v>14876</v>
      </c>
      <c r="X454" s="369" t="s">
        <v>920</v>
      </c>
      <c r="Y454" s="270">
        <v>27007.378265823281</v>
      </c>
      <c r="Z454" s="377">
        <f t="shared" si="184"/>
        <v>211989.65</v>
      </c>
      <c r="AA454" s="376">
        <f t="shared" si="185"/>
        <v>57537.81</v>
      </c>
      <c r="AB454" s="376">
        <f t="shared" si="186"/>
        <v>106855.92</v>
      </c>
      <c r="AC454" s="375">
        <f t="shared" si="187"/>
        <v>7.85</v>
      </c>
      <c r="AD454" s="374">
        <f t="shared" si="188"/>
        <v>2.13</v>
      </c>
      <c r="AE454" s="373">
        <f t="shared" si="189"/>
        <v>3.96</v>
      </c>
      <c r="AF454" s="373">
        <f t="shared" si="190"/>
        <v>13.940000000000001</v>
      </c>
      <c r="AG454" s="375">
        <f t="shared" si="191"/>
        <v>7.3</v>
      </c>
      <c r="AH454" s="374">
        <f t="shared" si="192"/>
        <v>1.98</v>
      </c>
      <c r="AI454" s="373">
        <f t="shared" si="193"/>
        <v>3.68</v>
      </c>
      <c r="AJ454" s="373">
        <f t="shared" si="194"/>
        <v>12.959999999999999</v>
      </c>
      <c r="AK454" s="422">
        <f t="shared" ref="AK454:AK517" si="196">ROUND(AH454/4,2)</f>
        <v>0.5</v>
      </c>
      <c r="AL454" s="422">
        <f t="shared" ref="AL454:AL517" si="197">ROUND(AI454/4,2)</f>
        <v>0.92</v>
      </c>
    </row>
    <row r="455" spans="1:38" x14ac:dyDescent="0.25">
      <c r="A455" s="297">
        <v>1028599</v>
      </c>
      <c r="B455" s="297">
        <v>103112</v>
      </c>
      <c r="C455" s="297">
        <f>INDEX('Final Comp Values'!C:C,MATCH(B455,'Final Comp Values'!B:B,0))</f>
        <v>676161</v>
      </c>
      <c r="D455" s="299" t="s">
        <v>915</v>
      </c>
      <c r="E455" s="346">
        <f>INDEX('Final Comp Values'!U:U,MATCH($C455,'Final Comp Values'!$C:$C,0))</f>
        <v>1.9789164959955613E-3</v>
      </c>
      <c r="F455" s="346">
        <f>INDEX('Final Comp Values'!V:V,MATCH($C455,'Final Comp Values'!$C:$C,0))</f>
        <v>1.5092121825784244E-3</v>
      </c>
      <c r="G455" s="370">
        <f t="shared" si="179"/>
        <v>406983.0166865291</v>
      </c>
      <c r="H455" s="370">
        <f t="shared" si="180"/>
        <v>203491.50829999999</v>
      </c>
      <c r="I455" s="372">
        <v>194911.74</v>
      </c>
      <c r="J455" s="372">
        <v>194911.74</v>
      </c>
      <c r="K455" s="371">
        <f t="shared" si="195"/>
        <v>186746.4488869042</v>
      </c>
      <c r="L455" s="371">
        <f t="shared" si="177"/>
        <v>12671.59</v>
      </c>
      <c r="M455" s="371">
        <f t="shared" si="177"/>
        <v>12671.59</v>
      </c>
      <c r="N455" s="371">
        <f t="shared" si="177"/>
        <v>12671.59</v>
      </c>
      <c r="O455" s="371">
        <f t="shared" si="177"/>
        <v>12671.59</v>
      </c>
      <c r="P455" s="371">
        <f t="shared" si="181"/>
        <v>50686.35</v>
      </c>
      <c r="Q455" s="371">
        <f t="shared" si="178"/>
        <v>23532.95</v>
      </c>
      <c r="R455" s="371">
        <f t="shared" si="178"/>
        <v>23532.95</v>
      </c>
      <c r="S455" s="371">
        <f t="shared" si="178"/>
        <v>23532.95</v>
      </c>
      <c r="T455" s="371">
        <f t="shared" si="178"/>
        <v>23532.95</v>
      </c>
      <c r="U455" s="371">
        <f t="shared" si="182"/>
        <v>94131.78</v>
      </c>
      <c r="V455" s="370">
        <f t="shared" si="183"/>
        <v>331564.57888690417</v>
      </c>
      <c r="W455" s="369" t="s">
        <v>14877</v>
      </c>
      <c r="X455" s="369" t="s">
        <v>937</v>
      </c>
      <c r="Y455" s="270">
        <v>35034.628533077281</v>
      </c>
      <c r="Z455" s="377">
        <f t="shared" si="184"/>
        <v>200802.63</v>
      </c>
      <c r="AA455" s="376">
        <f t="shared" si="185"/>
        <v>54501.45</v>
      </c>
      <c r="AB455" s="376">
        <f t="shared" si="186"/>
        <v>101216.97</v>
      </c>
      <c r="AC455" s="375">
        <f t="shared" si="187"/>
        <v>5.73</v>
      </c>
      <c r="AD455" s="374">
        <f t="shared" si="188"/>
        <v>1.56</v>
      </c>
      <c r="AE455" s="373">
        <f t="shared" si="189"/>
        <v>2.89</v>
      </c>
      <c r="AF455" s="373">
        <f t="shared" si="190"/>
        <v>10.180000000000001</v>
      </c>
      <c r="AG455" s="375">
        <f t="shared" si="191"/>
        <v>5.33</v>
      </c>
      <c r="AH455" s="374">
        <f t="shared" si="192"/>
        <v>1.45</v>
      </c>
      <c r="AI455" s="373">
        <f t="shared" si="193"/>
        <v>2.69</v>
      </c>
      <c r="AJ455" s="373">
        <f t="shared" si="194"/>
        <v>9.4700000000000006</v>
      </c>
      <c r="AK455" s="422">
        <f t="shared" si="196"/>
        <v>0.36</v>
      </c>
      <c r="AL455" s="422">
        <f t="shared" si="197"/>
        <v>0.67</v>
      </c>
    </row>
    <row r="456" spans="1:38" x14ac:dyDescent="0.25">
      <c r="A456" s="297">
        <v>1020142</v>
      </c>
      <c r="B456" s="297">
        <v>103191</v>
      </c>
      <c r="C456" s="297">
        <f>INDEX('Final Comp Values'!C:C,MATCH(B456,'Final Comp Values'!B:B,0))</f>
        <v>676165</v>
      </c>
      <c r="D456" s="299" t="s">
        <v>915</v>
      </c>
      <c r="E456" s="346">
        <f>INDEX('Final Comp Values'!U:U,MATCH($C456,'Final Comp Values'!$C:$C,0))</f>
        <v>2.9562140805174195E-3</v>
      </c>
      <c r="F456" s="346">
        <f>INDEX('Final Comp Values'!V:V,MATCH($C456,'Final Comp Values'!$C:$C,0))</f>
        <v>2.2545439959972781E-3</v>
      </c>
      <c r="G456" s="370">
        <f t="shared" si="179"/>
        <v>607973.56881645392</v>
      </c>
      <c r="H456" s="370">
        <f t="shared" si="180"/>
        <v>303986.7844</v>
      </c>
      <c r="I456" s="372">
        <v>291169.84999999998</v>
      </c>
      <c r="J456" s="372">
        <v>291169.84999999998</v>
      </c>
      <c r="K456" s="371">
        <f t="shared" si="195"/>
        <v>278972.09548923338</v>
      </c>
      <c r="L456" s="371">
        <f t="shared" si="177"/>
        <v>18929.509999999998</v>
      </c>
      <c r="M456" s="371">
        <f t="shared" si="177"/>
        <v>18929.509999999998</v>
      </c>
      <c r="N456" s="371">
        <f t="shared" si="177"/>
        <v>18929.509999999998</v>
      </c>
      <c r="O456" s="371">
        <f t="shared" si="177"/>
        <v>18929.509999999998</v>
      </c>
      <c r="P456" s="371">
        <f t="shared" si="181"/>
        <v>75718.039999999994</v>
      </c>
      <c r="Q456" s="371">
        <f t="shared" si="178"/>
        <v>35154.81</v>
      </c>
      <c r="R456" s="371">
        <f t="shared" si="178"/>
        <v>35154.81</v>
      </c>
      <c r="S456" s="371">
        <f t="shared" si="178"/>
        <v>35154.81</v>
      </c>
      <c r="T456" s="371">
        <f t="shared" si="178"/>
        <v>35154.81</v>
      </c>
      <c r="U456" s="371">
        <f t="shared" si="182"/>
        <v>140619.23000000001</v>
      </c>
      <c r="V456" s="370">
        <f t="shared" si="183"/>
        <v>495309.3654892334</v>
      </c>
      <c r="W456" s="369" t="s">
        <v>14892</v>
      </c>
      <c r="X456" s="369" t="s">
        <v>930</v>
      </c>
      <c r="Y456" s="270">
        <v>46984.658324669057</v>
      </c>
      <c r="Z456" s="377">
        <f t="shared" si="184"/>
        <v>299970</v>
      </c>
      <c r="AA456" s="376">
        <f t="shared" si="185"/>
        <v>81417.25</v>
      </c>
      <c r="AB456" s="376">
        <f t="shared" si="186"/>
        <v>151203.47</v>
      </c>
      <c r="AC456" s="375">
        <f t="shared" si="187"/>
        <v>6.38</v>
      </c>
      <c r="AD456" s="374">
        <f t="shared" si="188"/>
        <v>1.73</v>
      </c>
      <c r="AE456" s="373">
        <f t="shared" si="189"/>
        <v>3.22</v>
      </c>
      <c r="AF456" s="373">
        <f t="shared" si="190"/>
        <v>11.33</v>
      </c>
      <c r="AG456" s="375">
        <f t="shared" si="191"/>
        <v>5.94</v>
      </c>
      <c r="AH456" s="374">
        <f t="shared" si="192"/>
        <v>1.61</v>
      </c>
      <c r="AI456" s="373">
        <f t="shared" si="193"/>
        <v>2.99</v>
      </c>
      <c r="AJ456" s="373">
        <f t="shared" si="194"/>
        <v>10.540000000000001</v>
      </c>
      <c r="AK456" s="422">
        <f t="shared" si="196"/>
        <v>0.4</v>
      </c>
      <c r="AL456" s="422">
        <f t="shared" si="197"/>
        <v>0.75</v>
      </c>
    </row>
    <row r="457" spans="1:38" x14ac:dyDescent="0.25">
      <c r="A457" s="313">
        <v>1027110</v>
      </c>
      <c r="B457" s="313">
        <v>4487</v>
      </c>
      <c r="C457" s="297">
        <f>INDEX('Final Comp Values'!C:C,MATCH(B457,'Final Comp Values'!B:B,0))</f>
        <v>676169</v>
      </c>
      <c r="D457" s="314" t="s">
        <v>1021</v>
      </c>
      <c r="E457" s="346" t="str">
        <f>INDEX('Final Comp Values'!U:U,MATCH($C457,'Final Comp Values'!$C:$C,0))</f>
        <v/>
      </c>
      <c r="F457" s="346">
        <f>INDEX('Final Comp Values'!V:V,MATCH($C457,'Final Comp Values'!$C:$C,0))</f>
        <v>1.2011366780930164E-3</v>
      </c>
      <c r="G457" s="370">
        <f t="shared" si="179"/>
        <v>0</v>
      </c>
      <c r="H457" s="370">
        <f t="shared" si="180"/>
        <v>0</v>
      </c>
      <c r="I457" s="372">
        <v>0</v>
      </c>
      <c r="J457" s="370">
        <f>+I457*2</f>
        <v>0</v>
      </c>
      <c r="K457" s="371">
        <f t="shared" si="195"/>
        <v>0</v>
      </c>
      <c r="L457" s="371">
        <f t="shared" si="177"/>
        <v>10084.94</v>
      </c>
      <c r="M457" s="371">
        <f t="shared" si="177"/>
        <v>10084.94</v>
      </c>
      <c r="N457" s="371">
        <f t="shared" si="177"/>
        <v>10084.94</v>
      </c>
      <c r="O457" s="371">
        <f t="shared" si="177"/>
        <v>10084.94</v>
      </c>
      <c r="P457" s="371">
        <f t="shared" si="181"/>
        <v>40339.74</v>
      </c>
      <c r="Q457" s="371">
        <f t="shared" si="178"/>
        <v>18729.169999999998</v>
      </c>
      <c r="R457" s="371">
        <f t="shared" si="178"/>
        <v>18729.169999999998</v>
      </c>
      <c r="S457" s="371">
        <f t="shared" si="178"/>
        <v>18729.169999999998</v>
      </c>
      <c r="T457" s="371">
        <f t="shared" si="178"/>
        <v>18729.169999999998</v>
      </c>
      <c r="U457" s="371">
        <f t="shared" si="182"/>
        <v>74916.66</v>
      </c>
      <c r="V457" s="370">
        <f t="shared" si="183"/>
        <v>115256.4</v>
      </c>
      <c r="W457" s="369" t="s">
        <v>14916</v>
      </c>
      <c r="X457" s="369" t="s">
        <v>935</v>
      </c>
      <c r="Y457" s="270">
        <v>13080.601678231602</v>
      </c>
      <c r="Z457" s="377">
        <f t="shared" si="184"/>
        <v>0</v>
      </c>
      <c r="AA457" s="376">
        <f t="shared" si="185"/>
        <v>43376.06</v>
      </c>
      <c r="AB457" s="376">
        <f t="shared" si="186"/>
        <v>80555.55</v>
      </c>
      <c r="AC457" s="375">
        <f t="shared" si="187"/>
        <v>0</v>
      </c>
      <c r="AD457" s="374">
        <f t="shared" si="188"/>
        <v>3.32</v>
      </c>
      <c r="AE457" s="373">
        <f t="shared" si="189"/>
        <v>6.16</v>
      </c>
      <c r="AF457" s="373">
        <f t="shared" si="190"/>
        <v>9.48</v>
      </c>
      <c r="AG457" s="375">
        <f t="shared" si="191"/>
        <v>0</v>
      </c>
      <c r="AH457" s="374">
        <f t="shared" si="192"/>
        <v>3.08</v>
      </c>
      <c r="AI457" s="373">
        <f t="shared" si="193"/>
        <v>5.73</v>
      </c>
      <c r="AJ457" s="373">
        <f t="shared" si="194"/>
        <v>8.81</v>
      </c>
      <c r="AK457" s="422">
        <f t="shared" si="196"/>
        <v>0.77</v>
      </c>
      <c r="AL457" s="422">
        <f t="shared" si="197"/>
        <v>1.43</v>
      </c>
    </row>
    <row r="458" spans="1:38" x14ac:dyDescent="0.25">
      <c r="A458" s="311">
        <v>1018522</v>
      </c>
      <c r="B458" s="311">
        <v>4449</v>
      </c>
      <c r="C458" s="297">
        <f>INDEX('Final Comp Values'!C:C,MATCH(B458,'Final Comp Values'!B:B,0))</f>
        <v>676173</v>
      </c>
      <c r="D458" s="312" t="s">
        <v>1021</v>
      </c>
      <c r="E458" s="346" t="str">
        <f>INDEX('Final Comp Values'!U:U,MATCH($C458,'Final Comp Values'!$C:$C,0))</f>
        <v/>
      </c>
      <c r="F458" s="346">
        <f>INDEX('Final Comp Values'!V:V,MATCH($C458,'Final Comp Values'!$C:$C,0))</f>
        <v>1.3855865293420733E-3</v>
      </c>
      <c r="G458" s="370">
        <f t="shared" si="179"/>
        <v>0</v>
      </c>
      <c r="H458" s="370">
        <f t="shared" si="180"/>
        <v>0</v>
      </c>
      <c r="I458" s="372">
        <v>0</v>
      </c>
      <c r="J458" s="370">
        <f>+I458*2</f>
        <v>0</v>
      </c>
      <c r="K458" s="371">
        <f t="shared" si="195"/>
        <v>0</v>
      </c>
      <c r="L458" s="371">
        <f t="shared" si="177"/>
        <v>11633.61</v>
      </c>
      <c r="M458" s="371">
        <f t="shared" si="177"/>
        <v>11633.61</v>
      </c>
      <c r="N458" s="371">
        <f t="shared" si="177"/>
        <v>11633.61</v>
      </c>
      <c r="O458" s="371">
        <f t="shared" si="177"/>
        <v>11633.61</v>
      </c>
      <c r="P458" s="371">
        <f t="shared" si="181"/>
        <v>46534.42</v>
      </c>
      <c r="Q458" s="371">
        <f t="shared" si="178"/>
        <v>21605.27</v>
      </c>
      <c r="R458" s="371">
        <f t="shared" si="178"/>
        <v>21605.27</v>
      </c>
      <c r="S458" s="371">
        <f t="shared" si="178"/>
        <v>21605.27</v>
      </c>
      <c r="T458" s="371">
        <f t="shared" si="178"/>
        <v>21605.27</v>
      </c>
      <c r="U458" s="371">
        <f t="shared" si="182"/>
        <v>86421.07</v>
      </c>
      <c r="V458" s="370">
        <f t="shared" si="183"/>
        <v>132955.49</v>
      </c>
      <c r="W458" s="369" t="s">
        <v>14898</v>
      </c>
      <c r="X458" s="369" t="s">
        <v>935</v>
      </c>
      <c r="Y458" s="270">
        <v>13080.601678231602</v>
      </c>
      <c r="Z458" s="377">
        <f t="shared" si="184"/>
        <v>0</v>
      </c>
      <c r="AA458" s="376">
        <f t="shared" si="185"/>
        <v>50037.01</v>
      </c>
      <c r="AB458" s="376">
        <f t="shared" si="186"/>
        <v>92925.88</v>
      </c>
      <c r="AC458" s="375">
        <f t="shared" si="187"/>
        <v>0</v>
      </c>
      <c r="AD458" s="374">
        <f t="shared" si="188"/>
        <v>3.83</v>
      </c>
      <c r="AE458" s="373">
        <f t="shared" si="189"/>
        <v>7.1</v>
      </c>
      <c r="AF458" s="373">
        <f t="shared" si="190"/>
        <v>10.93</v>
      </c>
      <c r="AG458" s="375">
        <f t="shared" si="191"/>
        <v>0</v>
      </c>
      <c r="AH458" s="374">
        <f t="shared" si="192"/>
        <v>3.56</v>
      </c>
      <c r="AI458" s="373">
        <f t="shared" si="193"/>
        <v>6.61</v>
      </c>
      <c r="AJ458" s="373">
        <f t="shared" si="194"/>
        <v>10.17</v>
      </c>
      <c r="AK458" s="422">
        <f t="shared" si="196"/>
        <v>0.89</v>
      </c>
      <c r="AL458" s="422">
        <f t="shared" si="197"/>
        <v>1.65</v>
      </c>
    </row>
    <row r="459" spans="1:38" x14ac:dyDescent="0.25">
      <c r="A459" s="297">
        <v>1004526</v>
      </c>
      <c r="B459" s="297">
        <v>101351</v>
      </c>
      <c r="C459" s="297">
        <f>INDEX('Final Comp Values'!C:C,MATCH(B459,'Final Comp Values'!B:B,0))</f>
        <v>676175</v>
      </c>
      <c r="D459" s="299" t="s">
        <v>915</v>
      </c>
      <c r="E459" s="346">
        <f>INDEX('Final Comp Values'!U:U,MATCH($C459,'Final Comp Values'!$C:$C,0))</f>
        <v>1.6202695173401802E-3</v>
      </c>
      <c r="F459" s="346">
        <f>INDEX('Final Comp Values'!V:V,MATCH($C459,'Final Comp Values'!$C:$C,0))</f>
        <v>1.2356916017318136E-3</v>
      </c>
      <c r="G459" s="370">
        <f t="shared" si="179"/>
        <v>333223.85120681318</v>
      </c>
      <c r="H459" s="370">
        <f t="shared" si="180"/>
        <v>166611.92559999999</v>
      </c>
      <c r="I459" s="372">
        <v>159587</v>
      </c>
      <c r="J459" s="372">
        <v>159587</v>
      </c>
      <c r="K459" s="371">
        <f t="shared" si="195"/>
        <v>152901.64047612023</v>
      </c>
      <c r="L459" s="371">
        <f t="shared" si="177"/>
        <v>10375.07</v>
      </c>
      <c r="M459" s="371">
        <f t="shared" si="177"/>
        <v>10375.07</v>
      </c>
      <c r="N459" s="371">
        <f t="shared" si="177"/>
        <v>10375.07</v>
      </c>
      <c r="O459" s="371">
        <f t="shared" si="177"/>
        <v>10375.07</v>
      </c>
      <c r="P459" s="371">
        <f t="shared" si="181"/>
        <v>41500.26</v>
      </c>
      <c r="Q459" s="371">
        <f t="shared" si="178"/>
        <v>19267.98</v>
      </c>
      <c r="R459" s="371">
        <f t="shared" si="178"/>
        <v>19267.98</v>
      </c>
      <c r="S459" s="371">
        <f t="shared" si="178"/>
        <v>19267.98</v>
      </c>
      <c r="T459" s="371">
        <f t="shared" si="178"/>
        <v>19267.98</v>
      </c>
      <c r="U459" s="371">
        <f t="shared" si="182"/>
        <v>77071.899999999994</v>
      </c>
      <c r="V459" s="370">
        <f t="shared" si="183"/>
        <v>271473.8004761202</v>
      </c>
      <c r="W459" s="369" t="s">
        <v>14955</v>
      </c>
      <c r="X459" s="369" t="s">
        <v>913</v>
      </c>
      <c r="Y459" s="270">
        <v>30550.305097874538</v>
      </c>
      <c r="Z459" s="377">
        <f t="shared" si="184"/>
        <v>164410.37</v>
      </c>
      <c r="AA459" s="376">
        <f t="shared" si="185"/>
        <v>44623.94</v>
      </c>
      <c r="AB459" s="376">
        <f t="shared" si="186"/>
        <v>82873.009999999995</v>
      </c>
      <c r="AC459" s="375">
        <f t="shared" si="187"/>
        <v>5.38</v>
      </c>
      <c r="AD459" s="374">
        <f t="shared" si="188"/>
        <v>1.46</v>
      </c>
      <c r="AE459" s="373">
        <f t="shared" si="189"/>
        <v>2.71</v>
      </c>
      <c r="AF459" s="373">
        <f t="shared" si="190"/>
        <v>9.5500000000000007</v>
      </c>
      <c r="AG459" s="375">
        <f t="shared" si="191"/>
        <v>5</v>
      </c>
      <c r="AH459" s="374">
        <f t="shared" si="192"/>
        <v>1.36</v>
      </c>
      <c r="AI459" s="373">
        <f t="shared" si="193"/>
        <v>2.52</v>
      </c>
      <c r="AJ459" s="373">
        <f t="shared" si="194"/>
        <v>8.8800000000000008</v>
      </c>
      <c r="AK459" s="422">
        <f t="shared" si="196"/>
        <v>0.34</v>
      </c>
      <c r="AL459" s="422">
        <f t="shared" si="197"/>
        <v>0.63</v>
      </c>
    </row>
    <row r="460" spans="1:38" x14ac:dyDescent="0.25">
      <c r="A460" s="297">
        <v>1026192</v>
      </c>
      <c r="B460" s="297">
        <v>4154</v>
      </c>
      <c r="C460" s="297">
        <f>INDEX('Final Comp Values'!C:C,MATCH(B460,'Final Comp Values'!B:B,0))</f>
        <v>676177</v>
      </c>
      <c r="D460" s="299" t="s">
        <v>915</v>
      </c>
      <c r="E460" s="346">
        <f>INDEX('Final Comp Values'!U:U,MATCH($C460,'Final Comp Values'!$C:$C,0))</f>
        <v>2.1716352339236338E-3</v>
      </c>
      <c r="F460" s="346">
        <f>INDEX('Final Comp Values'!V:V,MATCH($C460,'Final Comp Values'!$C:$C,0))</f>
        <v>1.6561883019249163E-3</v>
      </c>
      <c r="G460" s="370">
        <f t="shared" si="179"/>
        <v>446617.45982382231</v>
      </c>
      <c r="H460" s="370">
        <f t="shared" si="180"/>
        <v>223308.72990000001</v>
      </c>
      <c r="I460" s="372">
        <v>213893.41</v>
      </c>
      <c r="J460" s="372">
        <v>213893.41</v>
      </c>
      <c r="K460" s="371">
        <f t="shared" si="195"/>
        <v>204932.93629800022</v>
      </c>
      <c r="L460" s="371">
        <f t="shared" si="177"/>
        <v>13905.62</v>
      </c>
      <c r="M460" s="371">
        <f t="shared" si="177"/>
        <v>13905.62</v>
      </c>
      <c r="N460" s="371">
        <f t="shared" si="177"/>
        <v>13905.62</v>
      </c>
      <c r="O460" s="371">
        <f t="shared" si="177"/>
        <v>13905.62</v>
      </c>
      <c r="P460" s="371">
        <f t="shared" si="181"/>
        <v>55622.49</v>
      </c>
      <c r="Q460" s="371">
        <f t="shared" si="178"/>
        <v>25824.73</v>
      </c>
      <c r="R460" s="371">
        <f t="shared" si="178"/>
        <v>25824.73</v>
      </c>
      <c r="S460" s="371">
        <f t="shared" si="178"/>
        <v>25824.73</v>
      </c>
      <c r="T460" s="371">
        <f t="shared" si="178"/>
        <v>25824.73</v>
      </c>
      <c r="U460" s="371">
        <f t="shared" si="182"/>
        <v>103298.9</v>
      </c>
      <c r="V460" s="370">
        <f t="shared" si="183"/>
        <v>363854.32629800017</v>
      </c>
      <c r="W460" s="369" t="s">
        <v>14891</v>
      </c>
      <c r="X460" s="369" t="s">
        <v>939</v>
      </c>
      <c r="Y460" s="270">
        <v>37020.787783372318</v>
      </c>
      <c r="Z460" s="377">
        <f t="shared" si="184"/>
        <v>220358</v>
      </c>
      <c r="AA460" s="376">
        <f t="shared" si="185"/>
        <v>59809.13</v>
      </c>
      <c r="AB460" s="376">
        <f t="shared" si="186"/>
        <v>111074.09</v>
      </c>
      <c r="AC460" s="375">
        <f t="shared" si="187"/>
        <v>5.95</v>
      </c>
      <c r="AD460" s="374">
        <f t="shared" si="188"/>
        <v>1.62</v>
      </c>
      <c r="AE460" s="373">
        <f t="shared" si="189"/>
        <v>3</v>
      </c>
      <c r="AF460" s="373">
        <f t="shared" si="190"/>
        <v>10.57</v>
      </c>
      <c r="AG460" s="375">
        <f t="shared" si="191"/>
        <v>5.54</v>
      </c>
      <c r="AH460" s="374">
        <f t="shared" si="192"/>
        <v>1.5</v>
      </c>
      <c r="AI460" s="373">
        <f t="shared" si="193"/>
        <v>2.79</v>
      </c>
      <c r="AJ460" s="373">
        <f t="shared" si="194"/>
        <v>9.83</v>
      </c>
      <c r="AK460" s="422">
        <f t="shared" si="196"/>
        <v>0.38</v>
      </c>
      <c r="AL460" s="422">
        <f t="shared" si="197"/>
        <v>0.7</v>
      </c>
    </row>
    <row r="461" spans="1:38" x14ac:dyDescent="0.25">
      <c r="A461" s="297">
        <v>1026639</v>
      </c>
      <c r="B461" s="297">
        <v>103341</v>
      </c>
      <c r="C461" s="297">
        <f>INDEX('Final Comp Values'!C:C,MATCH(B461,'Final Comp Values'!B:B,0))</f>
        <v>676178</v>
      </c>
      <c r="D461" s="299" t="s">
        <v>915</v>
      </c>
      <c r="E461" s="346">
        <f>INDEX('Final Comp Values'!U:U,MATCH($C461,'Final Comp Values'!$C:$C,0))</f>
        <v>2.5947275560757824E-3</v>
      </c>
      <c r="F461" s="346">
        <f>INDEX('Final Comp Values'!V:V,MATCH($C461,'Final Comp Values'!$C:$C,0))</f>
        <v>1.9788578477291626E-3</v>
      </c>
      <c r="G461" s="370">
        <f t="shared" si="179"/>
        <v>533630.42371331854</v>
      </c>
      <c r="H461" s="370">
        <f t="shared" si="180"/>
        <v>266815.21189999999</v>
      </c>
      <c r="I461" s="372">
        <v>255565.53</v>
      </c>
      <c r="J461" s="372">
        <v>255565.53</v>
      </c>
      <c r="K461" s="371">
        <f t="shared" si="195"/>
        <v>244859.32473991305</v>
      </c>
      <c r="L461" s="371">
        <f t="shared" si="177"/>
        <v>16614.810000000001</v>
      </c>
      <c r="M461" s="371">
        <f t="shared" si="177"/>
        <v>16614.810000000001</v>
      </c>
      <c r="N461" s="371">
        <f t="shared" si="177"/>
        <v>16614.810000000001</v>
      </c>
      <c r="O461" s="371">
        <f t="shared" si="177"/>
        <v>16614.810000000001</v>
      </c>
      <c r="P461" s="371">
        <f t="shared" si="181"/>
        <v>66459.23</v>
      </c>
      <c r="Q461" s="371">
        <f t="shared" si="178"/>
        <v>30856.07</v>
      </c>
      <c r="R461" s="371">
        <f t="shared" si="178"/>
        <v>30856.07</v>
      </c>
      <c r="S461" s="371">
        <f t="shared" si="178"/>
        <v>30856.07</v>
      </c>
      <c r="T461" s="371">
        <f t="shared" si="178"/>
        <v>30856.07</v>
      </c>
      <c r="U461" s="371">
        <f t="shared" si="182"/>
        <v>123424.28</v>
      </c>
      <c r="V461" s="370">
        <f t="shared" si="183"/>
        <v>434742.834739913</v>
      </c>
      <c r="W461" s="369" t="s">
        <v>14878</v>
      </c>
      <c r="X461" s="369" t="s">
        <v>941</v>
      </c>
      <c r="Y461" s="270">
        <v>38595.893614676956</v>
      </c>
      <c r="Z461" s="377">
        <f t="shared" si="184"/>
        <v>263289.59999999998</v>
      </c>
      <c r="AA461" s="376">
        <f t="shared" si="185"/>
        <v>71461.539999999994</v>
      </c>
      <c r="AB461" s="376">
        <f t="shared" si="186"/>
        <v>132714.28</v>
      </c>
      <c r="AC461" s="375">
        <f t="shared" si="187"/>
        <v>6.82</v>
      </c>
      <c r="AD461" s="374">
        <f t="shared" si="188"/>
        <v>1.85</v>
      </c>
      <c r="AE461" s="373">
        <f t="shared" si="189"/>
        <v>3.44</v>
      </c>
      <c r="AF461" s="373">
        <f t="shared" si="190"/>
        <v>12.11</v>
      </c>
      <c r="AG461" s="375">
        <f t="shared" si="191"/>
        <v>6.34</v>
      </c>
      <c r="AH461" s="374">
        <f t="shared" si="192"/>
        <v>1.72</v>
      </c>
      <c r="AI461" s="373">
        <f t="shared" si="193"/>
        <v>3.2</v>
      </c>
      <c r="AJ461" s="373">
        <f t="shared" si="194"/>
        <v>11.260000000000002</v>
      </c>
      <c r="AK461" s="422">
        <f t="shared" si="196"/>
        <v>0.43</v>
      </c>
      <c r="AL461" s="422">
        <f t="shared" si="197"/>
        <v>0.8</v>
      </c>
    </row>
    <row r="462" spans="1:38" x14ac:dyDescent="0.25">
      <c r="A462" s="313">
        <v>1026611</v>
      </c>
      <c r="B462" s="313">
        <v>103284</v>
      </c>
      <c r="C462" s="297">
        <f>INDEX('Final Comp Values'!C:C,MATCH(B462,'Final Comp Values'!B:B,0))</f>
        <v>676180</v>
      </c>
      <c r="D462" s="314" t="s">
        <v>915</v>
      </c>
      <c r="E462" s="346">
        <f>INDEX('Final Comp Values'!U:U,MATCH($C462,'Final Comp Values'!$C:$C,0))</f>
        <v>3.6693104484050209E-3</v>
      </c>
      <c r="F462" s="346">
        <f>INDEX('Final Comp Values'!V:V,MATCH($C462,'Final Comp Values'!$C:$C,0))</f>
        <v>2.7983838841108837E-3</v>
      </c>
      <c r="G462" s="370">
        <f t="shared" si="179"/>
        <v>754628.62554996146</v>
      </c>
      <c r="H462" s="370">
        <f t="shared" si="180"/>
        <v>377314.31280000001</v>
      </c>
      <c r="I462" s="372">
        <v>361405.68</v>
      </c>
      <c r="J462" s="372">
        <v>361405.68</v>
      </c>
      <c r="K462" s="371">
        <f t="shared" si="195"/>
        <v>346265.5940712259</v>
      </c>
      <c r="L462" s="371">
        <f t="shared" si="177"/>
        <v>23495.68</v>
      </c>
      <c r="M462" s="371">
        <f t="shared" si="177"/>
        <v>23495.68</v>
      </c>
      <c r="N462" s="371">
        <f t="shared" si="177"/>
        <v>23495.68</v>
      </c>
      <c r="O462" s="371">
        <f t="shared" si="177"/>
        <v>23495.68</v>
      </c>
      <c r="P462" s="371">
        <f t="shared" si="181"/>
        <v>93982.71</v>
      </c>
      <c r="Q462" s="371">
        <f t="shared" si="178"/>
        <v>43634.83</v>
      </c>
      <c r="R462" s="371">
        <f t="shared" si="178"/>
        <v>43634.83</v>
      </c>
      <c r="S462" s="371">
        <f t="shared" si="178"/>
        <v>43634.83</v>
      </c>
      <c r="T462" s="371">
        <f t="shared" si="178"/>
        <v>43634.83</v>
      </c>
      <c r="U462" s="371">
        <f t="shared" si="182"/>
        <v>174539.32</v>
      </c>
      <c r="V462" s="370">
        <f t="shared" si="183"/>
        <v>614787.62407122599</v>
      </c>
      <c r="W462" s="369" t="s">
        <v>14950</v>
      </c>
      <c r="X462" s="369" t="s">
        <v>940</v>
      </c>
      <c r="Y462" s="270">
        <v>19767.512521458313</v>
      </c>
      <c r="Z462" s="377">
        <f t="shared" si="184"/>
        <v>372328.6</v>
      </c>
      <c r="AA462" s="376">
        <f t="shared" si="185"/>
        <v>101056.68</v>
      </c>
      <c r="AB462" s="376">
        <f t="shared" si="186"/>
        <v>187676.69</v>
      </c>
      <c r="AC462" s="375">
        <f t="shared" si="187"/>
        <v>18.84</v>
      </c>
      <c r="AD462" s="374">
        <f t="shared" si="188"/>
        <v>5.1100000000000003</v>
      </c>
      <c r="AE462" s="373">
        <f t="shared" si="189"/>
        <v>9.49</v>
      </c>
      <c r="AF462" s="373">
        <f t="shared" si="190"/>
        <v>33.44</v>
      </c>
      <c r="AG462" s="375">
        <f t="shared" si="191"/>
        <v>17.52</v>
      </c>
      <c r="AH462" s="374">
        <f t="shared" si="192"/>
        <v>4.75</v>
      </c>
      <c r="AI462" s="373">
        <f t="shared" si="193"/>
        <v>8.83</v>
      </c>
      <c r="AJ462" s="373">
        <f t="shared" si="194"/>
        <v>31.1</v>
      </c>
      <c r="AK462" s="422">
        <f t="shared" si="196"/>
        <v>1.19</v>
      </c>
      <c r="AL462" s="422">
        <f t="shared" si="197"/>
        <v>2.21</v>
      </c>
    </row>
    <row r="463" spans="1:38" x14ac:dyDescent="0.25">
      <c r="A463" s="313">
        <v>1026694</v>
      </c>
      <c r="B463" s="313">
        <v>103408</v>
      </c>
      <c r="C463" s="297">
        <f>INDEX('Final Comp Values'!C:C,MATCH(B463,'Final Comp Values'!B:B,0))</f>
        <v>676181</v>
      </c>
      <c r="D463" s="314" t="s">
        <v>915</v>
      </c>
      <c r="E463" s="346">
        <f>INDEX('Final Comp Values'!U:U,MATCH($C463,'Final Comp Values'!$C:$C,0))</f>
        <v>2.1336100120902921E-3</v>
      </c>
      <c r="F463" s="346">
        <f>INDEX('Final Comp Values'!V:V,MATCH($C463,'Final Comp Values'!$C:$C,0))</f>
        <v>1.627188529497806E-3</v>
      </c>
      <c r="G463" s="370">
        <f t="shared" si="179"/>
        <v>438797.21095368371</v>
      </c>
      <c r="H463" s="370">
        <f t="shared" si="180"/>
        <v>219398.60550000001</v>
      </c>
      <c r="I463" s="372">
        <v>210148.14</v>
      </c>
      <c r="J463" s="372">
        <v>210148.14</v>
      </c>
      <c r="K463" s="371">
        <f t="shared" si="195"/>
        <v>201344.57106890503</v>
      </c>
      <c r="L463" s="371">
        <f t="shared" si="177"/>
        <v>13662.14</v>
      </c>
      <c r="M463" s="371">
        <f t="shared" si="177"/>
        <v>13662.14</v>
      </c>
      <c r="N463" s="371">
        <f t="shared" si="177"/>
        <v>13662.14</v>
      </c>
      <c r="O463" s="371">
        <f t="shared" si="177"/>
        <v>13662.14</v>
      </c>
      <c r="P463" s="371">
        <f t="shared" si="181"/>
        <v>54648.54</v>
      </c>
      <c r="Q463" s="371">
        <f t="shared" si="178"/>
        <v>25372.54</v>
      </c>
      <c r="R463" s="371">
        <f t="shared" si="178"/>
        <v>25372.54</v>
      </c>
      <c r="S463" s="371">
        <f t="shared" si="178"/>
        <v>25372.54</v>
      </c>
      <c r="T463" s="371">
        <f t="shared" si="178"/>
        <v>25372.54</v>
      </c>
      <c r="U463" s="371">
        <f t="shared" si="182"/>
        <v>101490.14</v>
      </c>
      <c r="V463" s="370">
        <f t="shared" si="183"/>
        <v>357483.25106890505</v>
      </c>
      <c r="W463" s="369" t="s">
        <v>14909</v>
      </c>
      <c r="X463" s="369" t="s">
        <v>920</v>
      </c>
      <c r="Y463" s="270">
        <v>27007.378265823281</v>
      </c>
      <c r="Z463" s="377">
        <f t="shared" si="184"/>
        <v>216499.54</v>
      </c>
      <c r="AA463" s="376">
        <f t="shared" si="185"/>
        <v>58761.87</v>
      </c>
      <c r="AB463" s="376">
        <f t="shared" si="186"/>
        <v>109129.18</v>
      </c>
      <c r="AC463" s="375">
        <f t="shared" si="187"/>
        <v>8.02</v>
      </c>
      <c r="AD463" s="374">
        <f t="shared" si="188"/>
        <v>2.1800000000000002</v>
      </c>
      <c r="AE463" s="373">
        <f t="shared" si="189"/>
        <v>4.04</v>
      </c>
      <c r="AF463" s="373">
        <f t="shared" si="190"/>
        <v>14.239999999999998</v>
      </c>
      <c r="AG463" s="375">
        <f t="shared" si="191"/>
        <v>7.46</v>
      </c>
      <c r="AH463" s="374">
        <f t="shared" si="192"/>
        <v>2.02</v>
      </c>
      <c r="AI463" s="373">
        <f t="shared" si="193"/>
        <v>3.76</v>
      </c>
      <c r="AJ463" s="373">
        <f t="shared" si="194"/>
        <v>13.24</v>
      </c>
      <c r="AK463" s="422">
        <f t="shared" si="196"/>
        <v>0.51</v>
      </c>
      <c r="AL463" s="422">
        <f t="shared" si="197"/>
        <v>0.94</v>
      </c>
    </row>
    <row r="464" spans="1:38" x14ac:dyDescent="0.25">
      <c r="A464" s="311">
        <v>1028727</v>
      </c>
      <c r="B464" s="311">
        <v>103421</v>
      </c>
      <c r="C464" s="297">
        <f>INDEX('Final Comp Values'!C:C,MATCH(B464,'Final Comp Values'!B:B,0))</f>
        <v>676187</v>
      </c>
      <c r="D464" s="312" t="s">
        <v>915</v>
      </c>
      <c r="E464" s="346">
        <f>INDEX('Final Comp Values'!U:U,MATCH($C464,'Final Comp Values'!$C:$C,0))</f>
        <v>2.4315154026222836E-3</v>
      </c>
      <c r="F464" s="346">
        <f>INDEX('Final Comp Values'!V:V,MATCH($C464,'Final Comp Values'!$C:$C,0))</f>
        <v>1.8543847985452659E-3</v>
      </c>
      <c r="G464" s="370">
        <f t="shared" si="179"/>
        <v>500064.29057590564</v>
      </c>
      <c r="H464" s="370">
        <f t="shared" si="180"/>
        <v>250032.1453</v>
      </c>
      <c r="I464" s="372">
        <v>0</v>
      </c>
      <c r="J464" s="372"/>
      <c r="K464" s="371">
        <f t="shared" si="195"/>
        <v>229457.31554230326</v>
      </c>
      <c r="L464" s="371">
        <f t="shared" si="177"/>
        <v>15569.71</v>
      </c>
      <c r="M464" s="371">
        <f t="shared" si="177"/>
        <v>15569.71</v>
      </c>
      <c r="N464" s="371">
        <f t="shared" si="177"/>
        <v>15569.71</v>
      </c>
      <c r="O464" s="371">
        <f t="shared" si="177"/>
        <v>15569.71</v>
      </c>
      <c r="P464" s="371">
        <f t="shared" si="181"/>
        <v>62278.84</v>
      </c>
      <c r="Q464" s="371">
        <f t="shared" si="178"/>
        <v>28915.18</v>
      </c>
      <c r="R464" s="371">
        <f t="shared" si="178"/>
        <v>28915.18</v>
      </c>
      <c r="S464" s="371">
        <f t="shared" si="178"/>
        <v>28915.18</v>
      </c>
      <c r="T464" s="371">
        <f t="shared" si="178"/>
        <v>28915.18</v>
      </c>
      <c r="U464" s="371">
        <f t="shared" si="182"/>
        <v>115660.71</v>
      </c>
      <c r="V464" s="370">
        <f t="shared" si="183"/>
        <v>407396.86554230325</v>
      </c>
      <c r="W464" s="369" t="s">
        <v>15005</v>
      </c>
      <c r="X464" s="369" t="s">
        <v>939</v>
      </c>
      <c r="Y464" s="270">
        <v>37020.787783372318</v>
      </c>
      <c r="Z464" s="377">
        <f t="shared" si="184"/>
        <v>246728.3</v>
      </c>
      <c r="AA464" s="376">
        <f t="shared" si="185"/>
        <v>66966.490000000005</v>
      </c>
      <c r="AB464" s="376">
        <f t="shared" si="186"/>
        <v>124366.35</v>
      </c>
      <c r="AC464" s="375">
        <f t="shared" si="187"/>
        <v>6.66</v>
      </c>
      <c r="AD464" s="374">
        <f t="shared" si="188"/>
        <v>1.81</v>
      </c>
      <c r="AE464" s="373">
        <f t="shared" si="189"/>
        <v>3.36</v>
      </c>
      <c r="AF464" s="373">
        <f t="shared" si="190"/>
        <v>11.83</v>
      </c>
      <c r="AG464" s="375">
        <f t="shared" si="191"/>
        <v>6.2</v>
      </c>
      <c r="AH464" s="374">
        <f t="shared" si="192"/>
        <v>1.68</v>
      </c>
      <c r="AI464" s="373">
        <f t="shared" si="193"/>
        <v>3.12</v>
      </c>
      <c r="AJ464" s="373">
        <f t="shared" si="194"/>
        <v>11</v>
      </c>
      <c r="AK464" s="422">
        <f t="shared" si="196"/>
        <v>0.42</v>
      </c>
      <c r="AL464" s="422">
        <f t="shared" si="197"/>
        <v>0.78</v>
      </c>
    </row>
    <row r="465" spans="1:38" x14ac:dyDescent="0.25">
      <c r="A465" s="297">
        <v>1028824</v>
      </c>
      <c r="B465" s="297">
        <v>4308</v>
      </c>
      <c r="C465" s="297">
        <f>INDEX('Final Comp Values'!C:C,MATCH(B465,'Final Comp Values'!B:B,0))</f>
        <v>676190</v>
      </c>
      <c r="D465" s="299" t="s">
        <v>915</v>
      </c>
      <c r="E465" s="346">
        <f>INDEX('Final Comp Values'!U:U,MATCH($C465,'Final Comp Values'!$C:$C,0))</f>
        <v>2.8638671132078758E-3</v>
      </c>
      <c r="F465" s="346">
        <f>INDEX('Final Comp Values'!V:V,MATCH($C465,'Final Comp Values'!$C:$C,0))</f>
        <v>2.1841159772457239E-3</v>
      </c>
      <c r="G465" s="370">
        <f t="shared" si="179"/>
        <v>588981.53584611753</v>
      </c>
      <c r="H465" s="370">
        <f t="shared" si="180"/>
        <v>294490.76789999998</v>
      </c>
      <c r="I465" s="372">
        <v>282074.21000000002</v>
      </c>
      <c r="J465" s="372">
        <v>282074.21000000002</v>
      </c>
      <c r="K465" s="371">
        <f t="shared" si="195"/>
        <v>270257.49421857367</v>
      </c>
      <c r="L465" s="371">
        <f t="shared" ref="L465:O484" si="198">ROUND($P465/4,2)</f>
        <v>18338.189999999999</v>
      </c>
      <c r="M465" s="371">
        <f t="shared" si="198"/>
        <v>18338.189999999999</v>
      </c>
      <c r="N465" s="371">
        <f t="shared" si="198"/>
        <v>18338.189999999999</v>
      </c>
      <c r="O465" s="371">
        <f t="shared" si="198"/>
        <v>18338.189999999999</v>
      </c>
      <c r="P465" s="371">
        <f t="shared" si="181"/>
        <v>73352.75</v>
      </c>
      <c r="Q465" s="371">
        <f t="shared" ref="Q465:T484" si="199">ROUND($U465/4,2)</f>
        <v>34056.629999999997</v>
      </c>
      <c r="R465" s="371">
        <f t="shared" si="199"/>
        <v>34056.629999999997</v>
      </c>
      <c r="S465" s="371">
        <f t="shared" si="199"/>
        <v>34056.629999999997</v>
      </c>
      <c r="T465" s="371">
        <f t="shared" si="199"/>
        <v>34056.629999999997</v>
      </c>
      <c r="U465" s="371">
        <f t="shared" si="182"/>
        <v>136226.53</v>
      </c>
      <c r="V465" s="370">
        <f t="shared" si="183"/>
        <v>479836.7742185737</v>
      </c>
      <c r="W465" s="369" t="s">
        <v>15015</v>
      </c>
      <c r="X465" s="369" t="s">
        <v>939</v>
      </c>
      <c r="Y465" s="270">
        <v>37020.787783372318</v>
      </c>
      <c r="Z465" s="377">
        <f t="shared" si="184"/>
        <v>290599.46000000002</v>
      </c>
      <c r="AA465" s="376">
        <f t="shared" si="185"/>
        <v>78873.919999999998</v>
      </c>
      <c r="AB465" s="376">
        <f t="shared" si="186"/>
        <v>146480.14000000001</v>
      </c>
      <c r="AC465" s="375">
        <f t="shared" si="187"/>
        <v>7.85</v>
      </c>
      <c r="AD465" s="374">
        <f t="shared" si="188"/>
        <v>2.13</v>
      </c>
      <c r="AE465" s="373">
        <f t="shared" si="189"/>
        <v>3.96</v>
      </c>
      <c r="AF465" s="373">
        <f t="shared" si="190"/>
        <v>13.940000000000001</v>
      </c>
      <c r="AG465" s="375">
        <f t="shared" si="191"/>
        <v>7.3</v>
      </c>
      <c r="AH465" s="374">
        <f t="shared" si="192"/>
        <v>1.98</v>
      </c>
      <c r="AI465" s="373">
        <f t="shared" si="193"/>
        <v>3.68</v>
      </c>
      <c r="AJ465" s="373">
        <f t="shared" si="194"/>
        <v>12.959999999999999</v>
      </c>
      <c r="AK465" s="422">
        <f t="shared" si="196"/>
        <v>0.5</v>
      </c>
      <c r="AL465" s="422">
        <f t="shared" si="197"/>
        <v>0.92</v>
      </c>
    </row>
    <row r="466" spans="1:38" x14ac:dyDescent="0.25">
      <c r="A466" s="311">
        <v>1026599</v>
      </c>
      <c r="B466" s="311">
        <v>103476</v>
      </c>
      <c r="C466" s="297">
        <f>INDEX('Final Comp Values'!C:C,MATCH(B466,'Final Comp Values'!B:B,0))</f>
        <v>676192</v>
      </c>
      <c r="D466" s="312" t="s">
        <v>915</v>
      </c>
      <c r="E466" s="346">
        <f>INDEX('Final Comp Values'!U:U,MATCH($C466,'Final Comp Values'!$C:$C,0))</f>
        <v>2.3668231421006243E-3</v>
      </c>
      <c r="F466" s="346">
        <f>INDEX('Final Comp Values'!V:V,MATCH($C466,'Final Comp Values'!$C:$C,0))</f>
        <v>1.8050475233770649E-3</v>
      </c>
      <c r="G466" s="370">
        <f t="shared" si="179"/>
        <v>486759.71132930624</v>
      </c>
      <c r="H466" s="370">
        <f t="shared" si="180"/>
        <v>243379.85569999999</v>
      </c>
      <c r="I466" s="372">
        <v>233118.28</v>
      </c>
      <c r="J466" s="372">
        <v>233118.28</v>
      </c>
      <c r="K466" s="371">
        <f t="shared" si="195"/>
        <v>223352.43443825821</v>
      </c>
      <c r="L466" s="371">
        <f t="shared" si="198"/>
        <v>15155.47</v>
      </c>
      <c r="M466" s="371">
        <f t="shared" si="198"/>
        <v>15155.47</v>
      </c>
      <c r="N466" s="371">
        <f t="shared" si="198"/>
        <v>15155.47</v>
      </c>
      <c r="O466" s="371">
        <f t="shared" si="198"/>
        <v>15155.47</v>
      </c>
      <c r="P466" s="371">
        <f t="shared" si="181"/>
        <v>60621.87</v>
      </c>
      <c r="Q466" s="371">
        <f t="shared" si="199"/>
        <v>28145.87</v>
      </c>
      <c r="R466" s="371">
        <f t="shared" si="199"/>
        <v>28145.87</v>
      </c>
      <c r="S466" s="371">
        <f t="shared" si="199"/>
        <v>28145.87</v>
      </c>
      <c r="T466" s="371">
        <f t="shared" si="199"/>
        <v>28145.87</v>
      </c>
      <c r="U466" s="371">
        <f t="shared" si="182"/>
        <v>112583.47</v>
      </c>
      <c r="V466" s="370">
        <f t="shared" si="183"/>
        <v>396557.77443825826</v>
      </c>
      <c r="W466" s="369" t="s">
        <v>14887</v>
      </c>
      <c r="X466" s="369" t="s">
        <v>941</v>
      </c>
      <c r="Y466" s="270">
        <v>38595.893614676956</v>
      </c>
      <c r="Z466" s="377">
        <f t="shared" si="184"/>
        <v>240163.91</v>
      </c>
      <c r="AA466" s="376">
        <f t="shared" si="185"/>
        <v>65184.81</v>
      </c>
      <c r="AB466" s="376">
        <f t="shared" si="186"/>
        <v>121057.49</v>
      </c>
      <c r="AC466" s="375">
        <f t="shared" si="187"/>
        <v>6.22</v>
      </c>
      <c r="AD466" s="374">
        <f t="shared" si="188"/>
        <v>1.69</v>
      </c>
      <c r="AE466" s="373">
        <f t="shared" si="189"/>
        <v>3.14</v>
      </c>
      <c r="AF466" s="373">
        <f t="shared" si="190"/>
        <v>11.05</v>
      </c>
      <c r="AG466" s="375">
        <f t="shared" si="191"/>
        <v>5.79</v>
      </c>
      <c r="AH466" s="374">
        <f t="shared" si="192"/>
        <v>1.57</v>
      </c>
      <c r="AI466" s="373">
        <f t="shared" si="193"/>
        <v>2.92</v>
      </c>
      <c r="AJ466" s="373">
        <f t="shared" si="194"/>
        <v>10.280000000000001</v>
      </c>
      <c r="AK466" s="422">
        <f t="shared" si="196"/>
        <v>0.39</v>
      </c>
      <c r="AL466" s="422">
        <f t="shared" si="197"/>
        <v>0.73</v>
      </c>
    </row>
    <row r="467" spans="1:38" x14ac:dyDescent="0.25">
      <c r="A467" s="297">
        <v>1028856</v>
      </c>
      <c r="B467" s="297">
        <v>103471</v>
      </c>
      <c r="C467" s="297">
        <f>INDEX('Final Comp Values'!C:C,MATCH(B467,'Final Comp Values'!B:B,0))</f>
        <v>676194</v>
      </c>
      <c r="D467" s="299" t="s">
        <v>915</v>
      </c>
      <c r="E467" s="346">
        <f>INDEX('Final Comp Values'!U:U,MATCH($C467,'Final Comp Values'!$C:$C,0))</f>
        <v>2.8952255753691377E-3</v>
      </c>
      <c r="F467" s="346">
        <f>INDEX('Final Comp Values'!V:V,MATCH($C467,'Final Comp Values'!$C:$C,0))</f>
        <v>2.2080313739875619E-3</v>
      </c>
      <c r="G467" s="370">
        <f t="shared" si="179"/>
        <v>595430.70212214079</v>
      </c>
      <c r="H467" s="370">
        <f t="shared" si="180"/>
        <v>297715.35110000003</v>
      </c>
      <c r="I467" s="372">
        <v>285162.84000000003</v>
      </c>
      <c r="J467" s="372">
        <v>285162.84000000003</v>
      </c>
      <c r="K467" s="371">
        <f t="shared" si="195"/>
        <v>273216.73047893133</v>
      </c>
      <c r="L467" s="371">
        <f t="shared" si="198"/>
        <v>18538.990000000002</v>
      </c>
      <c r="M467" s="371">
        <f t="shared" si="198"/>
        <v>18538.990000000002</v>
      </c>
      <c r="N467" s="371">
        <f t="shared" si="198"/>
        <v>18538.990000000002</v>
      </c>
      <c r="O467" s="371">
        <f t="shared" si="198"/>
        <v>18538.990000000002</v>
      </c>
      <c r="P467" s="371">
        <f t="shared" si="181"/>
        <v>74155.94</v>
      </c>
      <c r="Q467" s="371">
        <f t="shared" si="199"/>
        <v>34429.54</v>
      </c>
      <c r="R467" s="371">
        <f t="shared" si="199"/>
        <v>34429.54</v>
      </c>
      <c r="S467" s="371">
        <f t="shared" si="199"/>
        <v>34429.54</v>
      </c>
      <c r="T467" s="371">
        <f t="shared" si="199"/>
        <v>34429.54</v>
      </c>
      <c r="U467" s="371">
        <f t="shared" si="182"/>
        <v>137718.17000000001</v>
      </c>
      <c r="V467" s="370">
        <f t="shared" si="183"/>
        <v>485090.84047893132</v>
      </c>
      <c r="W467" s="369" t="s">
        <v>14892</v>
      </c>
      <c r="X467" s="369" t="s">
        <v>930</v>
      </c>
      <c r="Y467" s="270">
        <v>46984.658324669057</v>
      </c>
      <c r="Z467" s="377">
        <f t="shared" si="184"/>
        <v>293781.43</v>
      </c>
      <c r="AA467" s="376">
        <f t="shared" si="185"/>
        <v>79737.570000000007</v>
      </c>
      <c r="AB467" s="376">
        <f t="shared" si="186"/>
        <v>148084.04999999999</v>
      </c>
      <c r="AC467" s="375">
        <f t="shared" si="187"/>
        <v>6.25</v>
      </c>
      <c r="AD467" s="374">
        <f t="shared" si="188"/>
        <v>1.7</v>
      </c>
      <c r="AE467" s="373">
        <f t="shared" si="189"/>
        <v>3.15</v>
      </c>
      <c r="AF467" s="373">
        <f t="shared" si="190"/>
        <v>11.1</v>
      </c>
      <c r="AG467" s="375">
        <f t="shared" si="191"/>
        <v>5.82</v>
      </c>
      <c r="AH467" s="374">
        <f t="shared" si="192"/>
        <v>1.58</v>
      </c>
      <c r="AI467" s="373">
        <f t="shared" si="193"/>
        <v>2.93</v>
      </c>
      <c r="AJ467" s="373">
        <f t="shared" si="194"/>
        <v>10.33</v>
      </c>
      <c r="AK467" s="422">
        <f t="shared" si="196"/>
        <v>0.4</v>
      </c>
      <c r="AL467" s="422">
        <f t="shared" si="197"/>
        <v>0.73</v>
      </c>
    </row>
    <row r="468" spans="1:38" x14ac:dyDescent="0.25">
      <c r="A468" s="297">
        <v>1028783</v>
      </c>
      <c r="B468" s="297">
        <v>103468</v>
      </c>
      <c r="C468" s="297">
        <f>INDEX('Final Comp Values'!C:C,MATCH(B468,'Final Comp Values'!B:B,0))</f>
        <v>676197</v>
      </c>
      <c r="D468" s="299" t="s">
        <v>915</v>
      </c>
      <c r="E468" s="346">
        <f>INDEX('Final Comp Values'!U:U,MATCH($C468,'Final Comp Values'!$C:$C,0))</f>
        <v>2.9001639158669746E-3</v>
      </c>
      <c r="F468" s="346">
        <f>INDEX('Final Comp Values'!V:V,MATCH($C468,'Final Comp Values'!$C:$C,0))</f>
        <v>2.2117975781988748E-3</v>
      </c>
      <c r="G468" s="370">
        <f t="shared" si="179"/>
        <v>596446.31885852246</v>
      </c>
      <c r="H468" s="370">
        <f t="shared" si="180"/>
        <v>298223.1594</v>
      </c>
      <c r="I468" s="372">
        <v>285649.23</v>
      </c>
      <c r="J468" s="372">
        <v>285649.23</v>
      </c>
      <c r="K468" s="371">
        <f t="shared" si="195"/>
        <v>273682.75193725544</v>
      </c>
      <c r="L468" s="371">
        <f t="shared" si="198"/>
        <v>18570.61</v>
      </c>
      <c r="M468" s="371">
        <f t="shared" si="198"/>
        <v>18570.61</v>
      </c>
      <c r="N468" s="371">
        <f t="shared" si="198"/>
        <v>18570.61</v>
      </c>
      <c r="O468" s="371">
        <f t="shared" si="198"/>
        <v>18570.61</v>
      </c>
      <c r="P468" s="371">
        <f t="shared" si="181"/>
        <v>74282.42</v>
      </c>
      <c r="Q468" s="371">
        <f t="shared" si="199"/>
        <v>34488.269999999997</v>
      </c>
      <c r="R468" s="371">
        <f t="shared" si="199"/>
        <v>34488.269999999997</v>
      </c>
      <c r="S468" s="371">
        <f t="shared" si="199"/>
        <v>34488.269999999997</v>
      </c>
      <c r="T468" s="371">
        <f t="shared" si="199"/>
        <v>34488.269999999997</v>
      </c>
      <c r="U468" s="371">
        <f t="shared" si="182"/>
        <v>137953.07</v>
      </c>
      <c r="V468" s="370">
        <f t="shared" si="183"/>
        <v>485918.24193725543</v>
      </c>
      <c r="W468" s="369" t="s">
        <v>14901</v>
      </c>
      <c r="X468" s="369" t="s">
        <v>937</v>
      </c>
      <c r="Y468" s="270">
        <v>35034.628533077281</v>
      </c>
      <c r="Z468" s="377">
        <f t="shared" si="184"/>
        <v>294282.53000000003</v>
      </c>
      <c r="AA468" s="376">
        <f t="shared" si="185"/>
        <v>79873.570000000007</v>
      </c>
      <c r="AB468" s="376">
        <f t="shared" si="186"/>
        <v>148336.63</v>
      </c>
      <c r="AC468" s="375">
        <f t="shared" si="187"/>
        <v>8.4</v>
      </c>
      <c r="AD468" s="374">
        <f t="shared" si="188"/>
        <v>2.2799999999999998</v>
      </c>
      <c r="AE468" s="373">
        <f t="shared" si="189"/>
        <v>4.2300000000000004</v>
      </c>
      <c r="AF468" s="373">
        <f t="shared" si="190"/>
        <v>14.91</v>
      </c>
      <c r="AG468" s="375">
        <f t="shared" si="191"/>
        <v>7.81</v>
      </c>
      <c r="AH468" s="374">
        <f t="shared" si="192"/>
        <v>2.12</v>
      </c>
      <c r="AI468" s="373">
        <f t="shared" si="193"/>
        <v>3.94</v>
      </c>
      <c r="AJ468" s="373">
        <f t="shared" si="194"/>
        <v>13.87</v>
      </c>
      <c r="AK468" s="422">
        <f t="shared" si="196"/>
        <v>0.53</v>
      </c>
      <c r="AL468" s="422">
        <f t="shared" si="197"/>
        <v>0.99</v>
      </c>
    </row>
    <row r="469" spans="1:38" x14ac:dyDescent="0.25">
      <c r="A469" s="313">
        <v>1028637</v>
      </c>
      <c r="B469" s="313">
        <v>4097</v>
      </c>
      <c r="C469" s="297">
        <f>INDEX('Final Comp Values'!C:C,MATCH(B469,'Final Comp Values'!B:B,0))</f>
        <v>676206</v>
      </c>
      <c r="D469" s="314" t="s">
        <v>915</v>
      </c>
      <c r="E469" s="346">
        <f>INDEX('Final Comp Values'!U:U,MATCH($C469,'Final Comp Values'!$C:$C,0))</f>
        <v>3.3214043603324341E-3</v>
      </c>
      <c r="F469" s="346">
        <f>INDEX('Final Comp Values'!V:V,MATCH($C469,'Final Comp Values'!$C:$C,0))</f>
        <v>2.5330547974238785E-3</v>
      </c>
      <c r="G469" s="370">
        <f t="shared" si="179"/>
        <v>683078.42647187551</v>
      </c>
      <c r="H469" s="370">
        <f t="shared" si="180"/>
        <v>341539.2132</v>
      </c>
      <c r="I469" s="372">
        <v>327138.96000000002</v>
      </c>
      <c r="J469" s="372">
        <v>327138.96000000002</v>
      </c>
      <c r="K469" s="371">
        <f t="shared" si="195"/>
        <v>313434.38233229669</v>
      </c>
      <c r="L469" s="371">
        <f t="shared" si="198"/>
        <v>21267.93</v>
      </c>
      <c r="M469" s="371">
        <f t="shared" si="198"/>
        <v>21267.93</v>
      </c>
      <c r="N469" s="371">
        <f t="shared" si="198"/>
        <v>21267.93</v>
      </c>
      <c r="O469" s="371">
        <f t="shared" si="198"/>
        <v>21267.93</v>
      </c>
      <c r="P469" s="371">
        <f t="shared" si="181"/>
        <v>85071.73</v>
      </c>
      <c r="Q469" s="371">
        <f t="shared" si="199"/>
        <v>39497.589999999997</v>
      </c>
      <c r="R469" s="371">
        <f t="shared" si="199"/>
        <v>39497.589999999997</v>
      </c>
      <c r="S469" s="371">
        <f t="shared" si="199"/>
        <v>39497.589999999997</v>
      </c>
      <c r="T469" s="371">
        <f t="shared" si="199"/>
        <v>39497.589999999997</v>
      </c>
      <c r="U469" s="371">
        <f t="shared" si="182"/>
        <v>157990.35</v>
      </c>
      <c r="V469" s="370">
        <f t="shared" si="183"/>
        <v>556496.46233229665</v>
      </c>
      <c r="W469" s="369" t="s">
        <v>14880</v>
      </c>
      <c r="X469" s="369" t="s">
        <v>1003</v>
      </c>
      <c r="Y469" s="270">
        <v>17703.638711784723</v>
      </c>
      <c r="Z469" s="377">
        <f t="shared" si="184"/>
        <v>337026.22</v>
      </c>
      <c r="AA469" s="376">
        <f t="shared" si="185"/>
        <v>91474.98</v>
      </c>
      <c r="AB469" s="376">
        <f t="shared" si="186"/>
        <v>169882.1</v>
      </c>
      <c r="AC469" s="375">
        <f t="shared" si="187"/>
        <v>19.04</v>
      </c>
      <c r="AD469" s="374">
        <f t="shared" si="188"/>
        <v>5.17</v>
      </c>
      <c r="AE469" s="373">
        <f t="shared" si="189"/>
        <v>9.6</v>
      </c>
      <c r="AF469" s="373">
        <f t="shared" si="190"/>
        <v>33.81</v>
      </c>
      <c r="AG469" s="375">
        <f t="shared" si="191"/>
        <v>17.7</v>
      </c>
      <c r="AH469" s="374">
        <f t="shared" si="192"/>
        <v>4.8099999999999996</v>
      </c>
      <c r="AI469" s="373">
        <f t="shared" si="193"/>
        <v>8.92</v>
      </c>
      <c r="AJ469" s="373">
        <f t="shared" si="194"/>
        <v>31.43</v>
      </c>
      <c r="AK469" s="422">
        <f t="shared" si="196"/>
        <v>1.2</v>
      </c>
      <c r="AL469" s="422">
        <f t="shared" si="197"/>
        <v>2.23</v>
      </c>
    </row>
    <row r="470" spans="1:38" x14ac:dyDescent="0.25">
      <c r="A470" s="297">
        <v>1026568</v>
      </c>
      <c r="B470" s="297">
        <v>103557</v>
      </c>
      <c r="C470" s="297">
        <f>INDEX('Final Comp Values'!C:C,MATCH(B470,'Final Comp Values'!B:B,0))</f>
        <v>676207</v>
      </c>
      <c r="D470" s="299" t="s">
        <v>915</v>
      </c>
      <c r="E470" s="346">
        <f>INDEX('Final Comp Values'!U:U,MATCH($C470,'Final Comp Values'!$C:$C,0))</f>
        <v>3.1075742167761106E-3</v>
      </c>
      <c r="F470" s="346">
        <f>INDEX('Final Comp Values'!V:V,MATCH($C470,'Final Comp Values'!$C:$C,0))</f>
        <v>2.3699781550740235E-3</v>
      </c>
      <c r="G470" s="370">
        <f t="shared" si="179"/>
        <v>639102.22178655094</v>
      </c>
      <c r="H470" s="370">
        <f t="shared" si="180"/>
        <v>319551.11090000003</v>
      </c>
      <c r="I470" s="372">
        <v>306078</v>
      </c>
      <c r="J470" s="372">
        <v>306078</v>
      </c>
      <c r="K470" s="371">
        <f t="shared" si="195"/>
        <v>293255.65318686544</v>
      </c>
      <c r="L470" s="371">
        <f t="shared" si="198"/>
        <v>19898.72</v>
      </c>
      <c r="M470" s="371">
        <f t="shared" si="198"/>
        <v>19898.72</v>
      </c>
      <c r="N470" s="371">
        <f t="shared" si="198"/>
        <v>19898.72</v>
      </c>
      <c r="O470" s="371">
        <f t="shared" si="198"/>
        <v>19898.72</v>
      </c>
      <c r="P470" s="371">
        <f t="shared" si="181"/>
        <v>79594.86</v>
      </c>
      <c r="Q470" s="371">
        <f t="shared" si="199"/>
        <v>36954.76</v>
      </c>
      <c r="R470" s="371">
        <f t="shared" si="199"/>
        <v>36954.76</v>
      </c>
      <c r="S470" s="371">
        <f t="shared" si="199"/>
        <v>36954.76</v>
      </c>
      <c r="T470" s="371">
        <f t="shared" si="199"/>
        <v>36954.76</v>
      </c>
      <c r="U470" s="371">
        <f t="shared" si="182"/>
        <v>147819.01999999999</v>
      </c>
      <c r="V470" s="370">
        <f t="shared" si="183"/>
        <v>520669.53318686539</v>
      </c>
      <c r="W470" s="369" t="s">
        <v>14888</v>
      </c>
      <c r="X470" s="369" t="s">
        <v>930</v>
      </c>
      <c r="Y470" s="270">
        <v>46984.658324669057</v>
      </c>
      <c r="Z470" s="377">
        <f t="shared" si="184"/>
        <v>315328.65999999997</v>
      </c>
      <c r="AA470" s="376">
        <f t="shared" si="185"/>
        <v>85585.87</v>
      </c>
      <c r="AB470" s="376">
        <f t="shared" si="186"/>
        <v>158945.18</v>
      </c>
      <c r="AC470" s="375">
        <f t="shared" si="187"/>
        <v>6.71</v>
      </c>
      <c r="AD470" s="374">
        <f t="shared" si="188"/>
        <v>1.82</v>
      </c>
      <c r="AE470" s="373">
        <f t="shared" si="189"/>
        <v>3.38</v>
      </c>
      <c r="AF470" s="373">
        <f t="shared" si="190"/>
        <v>11.91</v>
      </c>
      <c r="AG470" s="375">
        <f t="shared" si="191"/>
        <v>6.24</v>
      </c>
      <c r="AH470" s="374">
        <f t="shared" si="192"/>
        <v>1.69</v>
      </c>
      <c r="AI470" s="373">
        <f t="shared" si="193"/>
        <v>3.15</v>
      </c>
      <c r="AJ470" s="373">
        <f t="shared" si="194"/>
        <v>11.08</v>
      </c>
      <c r="AK470" s="422">
        <f t="shared" si="196"/>
        <v>0.42</v>
      </c>
      <c r="AL470" s="422">
        <f t="shared" si="197"/>
        <v>0.79</v>
      </c>
    </row>
    <row r="471" spans="1:38" x14ac:dyDescent="0.25">
      <c r="A471" s="313">
        <v>1028845</v>
      </c>
      <c r="B471" s="313">
        <v>101740</v>
      </c>
      <c r="C471" s="297">
        <f>INDEX('Final Comp Values'!C:C,MATCH(B471,'Final Comp Values'!B:B,0))</f>
        <v>676211</v>
      </c>
      <c r="D471" s="314" t="s">
        <v>915</v>
      </c>
      <c r="E471" s="346">
        <f>INDEX('Final Comp Values'!U:U,MATCH($C471,'Final Comp Values'!$C:$C,0))</f>
        <v>1.7706419854993038E-3</v>
      </c>
      <c r="F471" s="346">
        <f>INDEX('Final Comp Values'!V:V,MATCH($C471,'Final Comp Values'!$C:$C,0))</f>
        <v>1.3503725199662962E-3</v>
      </c>
      <c r="G471" s="370">
        <f t="shared" si="179"/>
        <v>364149.38082963385</v>
      </c>
      <c r="H471" s="370">
        <f t="shared" si="180"/>
        <v>182074.69039999999</v>
      </c>
      <c r="I471" s="372">
        <v>174397.91</v>
      </c>
      <c r="J471" s="372">
        <v>174397.91</v>
      </c>
      <c r="K471" s="371">
        <f t="shared" si="195"/>
        <v>167091.99388208747</v>
      </c>
      <c r="L471" s="371">
        <f t="shared" si="198"/>
        <v>11337.94</v>
      </c>
      <c r="M471" s="371">
        <f t="shared" si="198"/>
        <v>11337.94</v>
      </c>
      <c r="N471" s="371">
        <f t="shared" si="198"/>
        <v>11337.94</v>
      </c>
      <c r="O471" s="371">
        <f t="shared" si="198"/>
        <v>11337.94</v>
      </c>
      <c r="P471" s="371">
        <f t="shared" si="181"/>
        <v>45351.77</v>
      </c>
      <c r="Q471" s="371">
        <f t="shared" si="199"/>
        <v>21056.18</v>
      </c>
      <c r="R471" s="371">
        <f t="shared" si="199"/>
        <v>21056.18</v>
      </c>
      <c r="S471" s="371">
        <f t="shared" si="199"/>
        <v>21056.18</v>
      </c>
      <c r="T471" s="371">
        <f t="shared" si="199"/>
        <v>21056.18</v>
      </c>
      <c r="U471" s="371">
        <f t="shared" si="182"/>
        <v>84224.72</v>
      </c>
      <c r="V471" s="370">
        <f t="shared" si="183"/>
        <v>296668.48388208746</v>
      </c>
      <c r="W471" s="369" t="s">
        <v>14931</v>
      </c>
      <c r="X471" s="369" t="s">
        <v>925</v>
      </c>
      <c r="Y471" s="270">
        <v>28279.08911159166</v>
      </c>
      <c r="Z471" s="377">
        <f t="shared" si="184"/>
        <v>179668.81</v>
      </c>
      <c r="AA471" s="376">
        <f t="shared" si="185"/>
        <v>48765.34</v>
      </c>
      <c r="AB471" s="376">
        <f t="shared" si="186"/>
        <v>90564.22</v>
      </c>
      <c r="AC471" s="375">
        <f t="shared" si="187"/>
        <v>6.35</v>
      </c>
      <c r="AD471" s="374">
        <f t="shared" si="188"/>
        <v>1.72</v>
      </c>
      <c r="AE471" s="373">
        <f t="shared" si="189"/>
        <v>3.2</v>
      </c>
      <c r="AF471" s="373">
        <f t="shared" si="190"/>
        <v>11.27</v>
      </c>
      <c r="AG471" s="375">
        <f t="shared" si="191"/>
        <v>5.91</v>
      </c>
      <c r="AH471" s="374">
        <f t="shared" si="192"/>
        <v>1.6</v>
      </c>
      <c r="AI471" s="373">
        <f t="shared" si="193"/>
        <v>2.98</v>
      </c>
      <c r="AJ471" s="373">
        <f t="shared" si="194"/>
        <v>10.49</v>
      </c>
      <c r="AK471" s="422">
        <f t="shared" si="196"/>
        <v>0.4</v>
      </c>
      <c r="AL471" s="422">
        <f t="shared" si="197"/>
        <v>0.75</v>
      </c>
    </row>
    <row r="472" spans="1:38" x14ac:dyDescent="0.25">
      <c r="A472" s="297">
        <v>1026455</v>
      </c>
      <c r="B472" s="297">
        <v>103708</v>
      </c>
      <c r="C472" s="297">
        <f>INDEX('Final Comp Values'!C:C,MATCH(B472,'Final Comp Values'!B:B,0))</f>
        <v>676212</v>
      </c>
      <c r="D472" s="299" t="s">
        <v>915</v>
      </c>
      <c r="E472" s="346">
        <f>INDEX('Final Comp Values'!U:U,MATCH($C472,'Final Comp Values'!$C:$C,0))</f>
        <v>2.4332438217965261E-3</v>
      </c>
      <c r="F472" s="346">
        <f>INDEX('Final Comp Values'!V:V,MATCH($C472,'Final Comp Values'!$C:$C,0))</f>
        <v>1.8557029700192256E-3</v>
      </c>
      <c r="G472" s="370">
        <f t="shared" si="179"/>
        <v>500419.75643363915</v>
      </c>
      <c r="H472" s="370">
        <f t="shared" si="180"/>
        <v>250209.87820000001</v>
      </c>
      <c r="I472" s="372">
        <v>239660</v>
      </c>
      <c r="J472" s="372">
        <v>239660</v>
      </c>
      <c r="K472" s="371">
        <f t="shared" si="195"/>
        <v>229620.42305271662</v>
      </c>
      <c r="L472" s="371">
        <f t="shared" si="198"/>
        <v>15580.78</v>
      </c>
      <c r="M472" s="371">
        <f t="shared" si="198"/>
        <v>15580.78</v>
      </c>
      <c r="N472" s="371">
        <f t="shared" si="198"/>
        <v>15580.78</v>
      </c>
      <c r="O472" s="371">
        <f t="shared" si="198"/>
        <v>15580.78</v>
      </c>
      <c r="P472" s="371">
        <f t="shared" si="181"/>
        <v>62323.11</v>
      </c>
      <c r="Q472" s="371">
        <f t="shared" si="199"/>
        <v>28935.73</v>
      </c>
      <c r="R472" s="371">
        <f t="shared" si="199"/>
        <v>28935.73</v>
      </c>
      <c r="S472" s="371">
        <f t="shared" si="199"/>
        <v>28935.73</v>
      </c>
      <c r="T472" s="371">
        <f t="shared" si="199"/>
        <v>28935.73</v>
      </c>
      <c r="U472" s="371">
        <f t="shared" si="182"/>
        <v>115742.92</v>
      </c>
      <c r="V472" s="370">
        <f t="shared" si="183"/>
        <v>407686.45305271662</v>
      </c>
      <c r="W472" s="369" t="s">
        <v>14949</v>
      </c>
      <c r="X472" s="369" t="s">
        <v>937</v>
      </c>
      <c r="Y472" s="270">
        <v>35034.628533077281</v>
      </c>
      <c r="Z472" s="377">
        <f t="shared" si="184"/>
        <v>246903.67999999999</v>
      </c>
      <c r="AA472" s="376">
        <f t="shared" si="185"/>
        <v>67014.100000000006</v>
      </c>
      <c r="AB472" s="376">
        <f t="shared" si="186"/>
        <v>124454.75</v>
      </c>
      <c r="AC472" s="375">
        <f t="shared" si="187"/>
        <v>7.05</v>
      </c>
      <c r="AD472" s="374">
        <f t="shared" si="188"/>
        <v>1.91</v>
      </c>
      <c r="AE472" s="373">
        <f t="shared" si="189"/>
        <v>3.55</v>
      </c>
      <c r="AF472" s="373">
        <f t="shared" si="190"/>
        <v>12.509999999999998</v>
      </c>
      <c r="AG472" s="375">
        <f t="shared" si="191"/>
        <v>6.55</v>
      </c>
      <c r="AH472" s="374">
        <f t="shared" si="192"/>
        <v>1.78</v>
      </c>
      <c r="AI472" s="373">
        <f t="shared" si="193"/>
        <v>3.3</v>
      </c>
      <c r="AJ472" s="373">
        <f t="shared" si="194"/>
        <v>11.629999999999999</v>
      </c>
      <c r="AK472" s="422">
        <f t="shared" si="196"/>
        <v>0.45</v>
      </c>
      <c r="AL472" s="422">
        <f t="shared" si="197"/>
        <v>0.83</v>
      </c>
    </row>
    <row r="473" spans="1:38" x14ac:dyDescent="0.25">
      <c r="A473" s="297">
        <v>1026494</v>
      </c>
      <c r="B473" s="297">
        <v>103739</v>
      </c>
      <c r="C473" s="297">
        <f>INDEX('Final Comp Values'!C:C,MATCH(B473,'Final Comp Values'!B:B,0))</f>
        <v>676218</v>
      </c>
      <c r="D473" s="299" t="s">
        <v>915</v>
      </c>
      <c r="E473" s="346">
        <f>INDEX('Final Comp Values'!U:U,MATCH($C473,'Final Comp Values'!$C:$C,0))</f>
        <v>2.6783089690016661E-3</v>
      </c>
      <c r="F473" s="346">
        <f>INDEX('Final Comp Values'!V:V,MATCH($C473,'Final Comp Values'!$C:$C,0))</f>
        <v>2.0426008540056361E-3</v>
      </c>
      <c r="G473" s="370">
        <f t="shared" si="179"/>
        <v>550819.73697657767</v>
      </c>
      <c r="H473" s="370">
        <f t="shared" si="180"/>
        <v>275409.86849999998</v>
      </c>
      <c r="I473" s="372">
        <v>263797.82</v>
      </c>
      <c r="J473" s="372">
        <v>263797.82</v>
      </c>
      <c r="K473" s="371">
        <f t="shared" si="195"/>
        <v>252746.73792204753</v>
      </c>
      <c r="L473" s="371">
        <f t="shared" si="198"/>
        <v>17150</v>
      </c>
      <c r="M473" s="371">
        <f t="shared" si="198"/>
        <v>17150</v>
      </c>
      <c r="N473" s="371">
        <f t="shared" si="198"/>
        <v>17150</v>
      </c>
      <c r="O473" s="371">
        <f t="shared" si="198"/>
        <v>17150</v>
      </c>
      <c r="P473" s="371">
        <f t="shared" si="181"/>
        <v>68600.009999999995</v>
      </c>
      <c r="Q473" s="371">
        <f t="shared" si="199"/>
        <v>31850.01</v>
      </c>
      <c r="R473" s="371">
        <f t="shared" si="199"/>
        <v>31850.01</v>
      </c>
      <c r="S473" s="371">
        <f t="shared" si="199"/>
        <v>31850.01</v>
      </c>
      <c r="T473" s="371">
        <f t="shared" si="199"/>
        <v>31850.01</v>
      </c>
      <c r="U473" s="371">
        <f t="shared" si="182"/>
        <v>127400.02</v>
      </c>
      <c r="V473" s="370">
        <f t="shared" si="183"/>
        <v>448746.76792204753</v>
      </c>
      <c r="W473" s="369" t="s">
        <v>14869</v>
      </c>
      <c r="X473" s="369" t="s">
        <v>928</v>
      </c>
      <c r="Y473" s="270">
        <v>11984.394952357459</v>
      </c>
      <c r="Z473" s="377">
        <f t="shared" si="184"/>
        <v>271770.69</v>
      </c>
      <c r="AA473" s="376">
        <f t="shared" si="185"/>
        <v>73763.45</v>
      </c>
      <c r="AB473" s="376">
        <f t="shared" si="186"/>
        <v>136989.26999999999</v>
      </c>
      <c r="AC473" s="375">
        <f t="shared" si="187"/>
        <v>22.68</v>
      </c>
      <c r="AD473" s="374">
        <f t="shared" si="188"/>
        <v>6.15</v>
      </c>
      <c r="AE473" s="373">
        <f t="shared" si="189"/>
        <v>11.43</v>
      </c>
      <c r="AF473" s="373">
        <f t="shared" si="190"/>
        <v>40.26</v>
      </c>
      <c r="AG473" s="375">
        <f t="shared" si="191"/>
        <v>21.09</v>
      </c>
      <c r="AH473" s="374">
        <f t="shared" si="192"/>
        <v>5.72</v>
      </c>
      <c r="AI473" s="373">
        <f t="shared" si="193"/>
        <v>10.63</v>
      </c>
      <c r="AJ473" s="373">
        <f t="shared" si="194"/>
        <v>37.44</v>
      </c>
      <c r="AK473" s="422">
        <f t="shared" si="196"/>
        <v>1.43</v>
      </c>
      <c r="AL473" s="422">
        <f t="shared" si="197"/>
        <v>2.66</v>
      </c>
    </row>
    <row r="474" spans="1:38" x14ac:dyDescent="0.25">
      <c r="A474" s="313">
        <v>1027122</v>
      </c>
      <c r="B474" s="313">
        <v>5347</v>
      </c>
      <c r="C474" s="297">
        <f>INDEX('Final Comp Values'!C:C,MATCH(B474,'Final Comp Values'!B:B,0))</f>
        <v>676219</v>
      </c>
      <c r="D474" s="314" t="s">
        <v>915</v>
      </c>
      <c r="E474" s="346">
        <f>INDEX('Final Comp Values'!U:U,MATCH($C474,'Final Comp Values'!$C:$C,0))</f>
        <v>1.3571794273179367E-3</v>
      </c>
      <c r="F474" s="346">
        <f>INDEX('Final Comp Values'!V:V,MATCH($C474,'Final Comp Values'!$C:$C,0))</f>
        <v>1.0350470723741107E-3</v>
      </c>
      <c r="G474" s="370">
        <f t="shared" si="179"/>
        <v>279116.86957608181</v>
      </c>
      <c r="H474" s="370">
        <f t="shared" si="180"/>
        <v>139558.43479999999</v>
      </c>
      <c r="I474" s="372">
        <v>133674.26</v>
      </c>
      <c r="J474" s="372">
        <v>133674.26</v>
      </c>
      <c r="K474" s="371">
        <f t="shared" si="195"/>
        <v>128074.34728390655</v>
      </c>
      <c r="L474" s="371">
        <f t="shared" si="198"/>
        <v>8690.42</v>
      </c>
      <c r="M474" s="371">
        <f t="shared" si="198"/>
        <v>8690.42</v>
      </c>
      <c r="N474" s="371">
        <f t="shared" si="198"/>
        <v>8690.42</v>
      </c>
      <c r="O474" s="371">
        <f t="shared" si="198"/>
        <v>8690.42</v>
      </c>
      <c r="P474" s="371">
        <f t="shared" si="181"/>
        <v>34761.68</v>
      </c>
      <c r="Q474" s="371">
        <f t="shared" si="199"/>
        <v>16139.35</v>
      </c>
      <c r="R474" s="371">
        <f t="shared" si="199"/>
        <v>16139.35</v>
      </c>
      <c r="S474" s="371">
        <f t="shared" si="199"/>
        <v>16139.35</v>
      </c>
      <c r="T474" s="371">
        <f t="shared" si="199"/>
        <v>16139.35</v>
      </c>
      <c r="U474" s="371">
        <f t="shared" si="182"/>
        <v>64557.41</v>
      </c>
      <c r="V474" s="370">
        <f t="shared" si="183"/>
        <v>227393.43728390656</v>
      </c>
      <c r="W474" s="369" t="s">
        <v>14922</v>
      </c>
      <c r="X474" s="369" t="s">
        <v>913</v>
      </c>
      <c r="Y474" s="270">
        <v>30550.305097874538</v>
      </c>
      <c r="Z474" s="377">
        <f t="shared" si="184"/>
        <v>137714.35</v>
      </c>
      <c r="AA474" s="376">
        <f t="shared" si="185"/>
        <v>37378.15</v>
      </c>
      <c r="AB474" s="376">
        <f t="shared" si="186"/>
        <v>69416.570000000007</v>
      </c>
      <c r="AC474" s="375">
        <f t="shared" si="187"/>
        <v>4.51</v>
      </c>
      <c r="AD474" s="374">
        <f t="shared" si="188"/>
        <v>1.22</v>
      </c>
      <c r="AE474" s="373">
        <f t="shared" si="189"/>
        <v>2.27</v>
      </c>
      <c r="AF474" s="373">
        <f t="shared" si="190"/>
        <v>8</v>
      </c>
      <c r="AG474" s="375">
        <f t="shared" si="191"/>
        <v>4.1900000000000004</v>
      </c>
      <c r="AH474" s="374">
        <f t="shared" si="192"/>
        <v>1.1399999999999999</v>
      </c>
      <c r="AI474" s="373">
        <f t="shared" si="193"/>
        <v>2.11</v>
      </c>
      <c r="AJ474" s="373">
        <f t="shared" si="194"/>
        <v>7.4399999999999995</v>
      </c>
      <c r="AK474" s="422">
        <f t="shared" si="196"/>
        <v>0.28999999999999998</v>
      </c>
      <c r="AL474" s="422">
        <f t="shared" si="197"/>
        <v>0.53</v>
      </c>
    </row>
    <row r="475" spans="1:38" x14ac:dyDescent="0.25">
      <c r="A475" s="297">
        <v>1028638</v>
      </c>
      <c r="B475" s="297">
        <v>103751</v>
      </c>
      <c r="C475" s="297">
        <f>INDEX('Final Comp Values'!C:C,MATCH(B475,'Final Comp Values'!B:B,0))</f>
        <v>676220</v>
      </c>
      <c r="D475" s="299" t="s">
        <v>915</v>
      </c>
      <c r="E475" s="346">
        <f>INDEX('Final Comp Values'!U:U,MATCH($C475,'Final Comp Values'!$C:$C,0))</f>
        <v>2.2839824802494157E-3</v>
      </c>
      <c r="F475" s="346">
        <f>INDEX('Final Comp Values'!V:V,MATCH($C475,'Final Comp Values'!$C:$C,0))</f>
        <v>1.7418694477322884E-3</v>
      </c>
      <c r="G475" s="370">
        <f t="shared" si="179"/>
        <v>469722.74057650438</v>
      </c>
      <c r="H475" s="370">
        <f t="shared" si="180"/>
        <v>234861.37030000001</v>
      </c>
      <c r="I475" s="372">
        <v>224958.96</v>
      </c>
      <c r="J475" s="372">
        <v>224958.96</v>
      </c>
      <c r="K475" s="371">
        <f t="shared" si="195"/>
        <v>215534.92447487227</v>
      </c>
      <c r="L475" s="371">
        <f t="shared" si="198"/>
        <v>14625.02</v>
      </c>
      <c r="M475" s="371">
        <f t="shared" si="198"/>
        <v>14625.02</v>
      </c>
      <c r="N475" s="371">
        <f t="shared" si="198"/>
        <v>14625.02</v>
      </c>
      <c r="O475" s="371">
        <f t="shared" si="198"/>
        <v>14625.02</v>
      </c>
      <c r="P475" s="371">
        <f t="shared" si="181"/>
        <v>58500.06</v>
      </c>
      <c r="Q475" s="371">
        <f t="shared" si="199"/>
        <v>27160.74</v>
      </c>
      <c r="R475" s="371">
        <f t="shared" si="199"/>
        <v>27160.74</v>
      </c>
      <c r="S475" s="371">
        <f t="shared" si="199"/>
        <v>27160.74</v>
      </c>
      <c r="T475" s="371">
        <f t="shared" si="199"/>
        <v>27160.74</v>
      </c>
      <c r="U475" s="371">
        <f t="shared" si="182"/>
        <v>108642.96</v>
      </c>
      <c r="V475" s="370">
        <f t="shared" si="183"/>
        <v>382677.94447487226</v>
      </c>
      <c r="W475" s="369" t="s">
        <v>14969</v>
      </c>
      <c r="X475" s="369" t="s">
        <v>940</v>
      </c>
      <c r="Y475" s="270">
        <v>19767.512521458313</v>
      </c>
      <c r="Z475" s="377">
        <f t="shared" si="184"/>
        <v>231757.98</v>
      </c>
      <c r="AA475" s="376">
        <f t="shared" si="185"/>
        <v>62903.29</v>
      </c>
      <c r="AB475" s="376">
        <f t="shared" si="186"/>
        <v>116820.39</v>
      </c>
      <c r="AC475" s="375">
        <f t="shared" si="187"/>
        <v>11.72</v>
      </c>
      <c r="AD475" s="374">
        <f t="shared" si="188"/>
        <v>3.18</v>
      </c>
      <c r="AE475" s="373">
        <f t="shared" si="189"/>
        <v>5.91</v>
      </c>
      <c r="AF475" s="373">
        <f t="shared" si="190"/>
        <v>20.810000000000002</v>
      </c>
      <c r="AG475" s="375">
        <f t="shared" si="191"/>
        <v>10.9</v>
      </c>
      <c r="AH475" s="374">
        <f t="shared" si="192"/>
        <v>2.96</v>
      </c>
      <c r="AI475" s="373">
        <f t="shared" si="193"/>
        <v>5.5</v>
      </c>
      <c r="AJ475" s="373">
        <f t="shared" si="194"/>
        <v>19.36</v>
      </c>
      <c r="AK475" s="422">
        <f t="shared" si="196"/>
        <v>0.74</v>
      </c>
      <c r="AL475" s="422">
        <f t="shared" si="197"/>
        <v>1.38</v>
      </c>
    </row>
    <row r="476" spans="1:38" x14ac:dyDescent="0.25">
      <c r="A476" s="313">
        <v>1026514</v>
      </c>
      <c r="B476" s="313">
        <v>103892</v>
      </c>
      <c r="C476" s="297">
        <f>INDEX('Final Comp Values'!C:C,MATCH(B476,'Final Comp Values'!B:B,0))</f>
        <v>676222</v>
      </c>
      <c r="D476" s="314" t="s">
        <v>915</v>
      </c>
      <c r="E476" s="346">
        <f>INDEX('Final Comp Values'!U:U,MATCH($C476,'Final Comp Values'!$C:$C,0))</f>
        <v>2.2841059387618619E-3</v>
      </c>
      <c r="F476" s="346">
        <f>INDEX('Final Comp Values'!V:V,MATCH($C476,'Final Comp Values'!$C:$C,0))</f>
        <v>1.7419636028375713E-3</v>
      </c>
      <c r="G476" s="370">
        <f t="shared" si="179"/>
        <v>469748.13099491398</v>
      </c>
      <c r="H476" s="370">
        <f t="shared" si="180"/>
        <v>234874.0655</v>
      </c>
      <c r="I476" s="372">
        <v>224971.12</v>
      </c>
      <c r="J476" s="372">
        <v>224971.12</v>
      </c>
      <c r="K476" s="371">
        <f t="shared" si="195"/>
        <v>215546.57501133042</v>
      </c>
      <c r="L476" s="371">
        <f t="shared" si="198"/>
        <v>14625.81</v>
      </c>
      <c r="M476" s="371">
        <f t="shared" si="198"/>
        <v>14625.81</v>
      </c>
      <c r="N476" s="371">
        <f t="shared" si="198"/>
        <v>14625.81</v>
      </c>
      <c r="O476" s="371">
        <f t="shared" si="198"/>
        <v>14625.81</v>
      </c>
      <c r="P476" s="371">
        <f t="shared" si="181"/>
        <v>58503.22</v>
      </c>
      <c r="Q476" s="371">
        <f t="shared" si="199"/>
        <v>27162.21</v>
      </c>
      <c r="R476" s="371">
        <f t="shared" si="199"/>
        <v>27162.21</v>
      </c>
      <c r="S476" s="371">
        <f t="shared" si="199"/>
        <v>27162.21</v>
      </c>
      <c r="T476" s="371">
        <f t="shared" si="199"/>
        <v>27162.21</v>
      </c>
      <c r="U476" s="371">
        <f t="shared" si="182"/>
        <v>108648.83</v>
      </c>
      <c r="V476" s="370">
        <f t="shared" si="183"/>
        <v>382698.62501133041</v>
      </c>
      <c r="W476" s="369" t="s">
        <v>14950</v>
      </c>
      <c r="X476" s="369" t="s">
        <v>940</v>
      </c>
      <c r="Y476" s="270">
        <v>19767.512521458313</v>
      </c>
      <c r="Z476" s="377">
        <f t="shared" si="184"/>
        <v>231770.51</v>
      </c>
      <c r="AA476" s="376">
        <f t="shared" si="185"/>
        <v>62906.69</v>
      </c>
      <c r="AB476" s="376">
        <f t="shared" si="186"/>
        <v>116826.7</v>
      </c>
      <c r="AC476" s="375">
        <f t="shared" si="187"/>
        <v>11.72</v>
      </c>
      <c r="AD476" s="374">
        <f t="shared" si="188"/>
        <v>3.18</v>
      </c>
      <c r="AE476" s="373">
        <f t="shared" si="189"/>
        <v>5.91</v>
      </c>
      <c r="AF476" s="373">
        <f t="shared" si="190"/>
        <v>20.810000000000002</v>
      </c>
      <c r="AG476" s="375">
        <f t="shared" si="191"/>
        <v>10.9</v>
      </c>
      <c r="AH476" s="374">
        <f t="shared" si="192"/>
        <v>2.96</v>
      </c>
      <c r="AI476" s="373">
        <f t="shared" si="193"/>
        <v>5.5</v>
      </c>
      <c r="AJ476" s="373">
        <f t="shared" si="194"/>
        <v>19.36</v>
      </c>
      <c r="AK476" s="422">
        <f t="shared" si="196"/>
        <v>0.74</v>
      </c>
      <c r="AL476" s="422">
        <f t="shared" si="197"/>
        <v>1.38</v>
      </c>
    </row>
    <row r="477" spans="1:38" x14ac:dyDescent="0.25">
      <c r="A477" s="311">
        <v>1026628</v>
      </c>
      <c r="B477" s="311">
        <v>103837</v>
      </c>
      <c r="C477" s="297">
        <f>INDEX('Final Comp Values'!C:C,MATCH(B477,'Final Comp Values'!B:B,0))</f>
        <v>676224</v>
      </c>
      <c r="D477" s="312" t="s">
        <v>915</v>
      </c>
      <c r="E477" s="346">
        <f>INDEX('Final Comp Values'!U:U,MATCH($C477,'Final Comp Values'!$C:$C,0))</f>
        <v>2.5659617226758843E-3</v>
      </c>
      <c r="F477" s="346">
        <f>INDEX('Final Comp Values'!V:V,MATCH($C477,'Final Comp Values'!$C:$C,0))</f>
        <v>1.956919708198264E-3</v>
      </c>
      <c r="G477" s="370">
        <f t="shared" si="179"/>
        <v>527714.45622389554</v>
      </c>
      <c r="H477" s="370">
        <f t="shared" si="180"/>
        <v>263857.22810000001</v>
      </c>
      <c r="I477" s="372">
        <v>252732.28</v>
      </c>
      <c r="J477" s="372">
        <v>252732.28</v>
      </c>
      <c r="K477" s="371">
        <f t="shared" si="195"/>
        <v>242144.74974517545</v>
      </c>
      <c r="L477" s="371">
        <f t="shared" si="198"/>
        <v>16430.61</v>
      </c>
      <c r="M477" s="371">
        <f t="shared" si="198"/>
        <v>16430.61</v>
      </c>
      <c r="N477" s="371">
        <f t="shared" si="198"/>
        <v>16430.61</v>
      </c>
      <c r="O477" s="371">
        <f t="shared" si="198"/>
        <v>16430.61</v>
      </c>
      <c r="P477" s="371">
        <f t="shared" si="181"/>
        <v>65722.44</v>
      </c>
      <c r="Q477" s="371">
        <f t="shared" si="199"/>
        <v>30513.99</v>
      </c>
      <c r="R477" s="371">
        <f t="shared" si="199"/>
        <v>30513.99</v>
      </c>
      <c r="S477" s="371">
        <f t="shared" si="199"/>
        <v>30513.99</v>
      </c>
      <c r="T477" s="371">
        <f t="shared" si="199"/>
        <v>30513.99</v>
      </c>
      <c r="U477" s="371">
        <f t="shared" si="182"/>
        <v>122055.96</v>
      </c>
      <c r="V477" s="370">
        <f t="shared" si="183"/>
        <v>429923.14974517544</v>
      </c>
      <c r="W477" s="369" t="s">
        <v>14875</v>
      </c>
      <c r="X477" s="369" t="s">
        <v>920</v>
      </c>
      <c r="Y477" s="270">
        <v>27007.378265823281</v>
      </c>
      <c r="Z477" s="377">
        <f t="shared" si="184"/>
        <v>260370.7</v>
      </c>
      <c r="AA477" s="376">
        <f t="shared" si="185"/>
        <v>70669.289999999994</v>
      </c>
      <c r="AB477" s="376">
        <f t="shared" si="186"/>
        <v>131242.97</v>
      </c>
      <c r="AC477" s="375">
        <f t="shared" si="187"/>
        <v>9.64</v>
      </c>
      <c r="AD477" s="374">
        <f t="shared" si="188"/>
        <v>2.62</v>
      </c>
      <c r="AE477" s="373">
        <f t="shared" si="189"/>
        <v>4.8600000000000003</v>
      </c>
      <c r="AF477" s="373">
        <f t="shared" si="190"/>
        <v>17.12</v>
      </c>
      <c r="AG477" s="375">
        <f t="shared" si="191"/>
        <v>8.9700000000000006</v>
      </c>
      <c r="AH477" s="374">
        <f t="shared" si="192"/>
        <v>2.4300000000000002</v>
      </c>
      <c r="AI477" s="373">
        <f t="shared" si="193"/>
        <v>4.5199999999999996</v>
      </c>
      <c r="AJ477" s="373">
        <f t="shared" si="194"/>
        <v>15.92</v>
      </c>
      <c r="AK477" s="422">
        <f t="shared" si="196"/>
        <v>0.61</v>
      </c>
      <c r="AL477" s="422">
        <f t="shared" si="197"/>
        <v>1.1299999999999999</v>
      </c>
    </row>
    <row r="478" spans="1:38" x14ac:dyDescent="0.25">
      <c r="A478" s="313">
        <v>422101</v>
      </c>
      <c r="B478" s="313">
        <v>4221</v>
      </c>
      <c r="C478" s="297">
        <f>INDEX('Final Comp Values'!C:C,MATCH(B478,'Final Comp Values'!B:B,0))</f>
        <v>676225</v>
      </c>
      <c r="D478" s="314" t="s">
        <v>915</v>
      </c>
      <c r="E478" s="346">
        <f>INDEX('Final Comp Values'!U:U,MATCH($C478,'Final Comp Values'!$C:$C,0))</f>
        <v>2.0547200226373528E-3</v>
      </c>
      <c r="F478" s="346">
        <f>INDEX('Final Comp Values'!V:V,MATCH($C478,'Final Comp Values'!$C:$C,0))</f>
        <v>1.5670234172220799E-3</v>
      </c>
      <c r="G478" s="370">
        <f t="shared" si="179"/>
        <v>422572.73358998715</v>
      </c>
      <c r="H478" s="370">
        <f t="shared" si="180"/>
        <v>211286.36679999999</v>
      </c>
      <c r="I478" s="372">
        <v>202377.94</v>
      </c>
      <c r="J478" s="372">
        <v>202377.94</v>
      </c>
      <c r="K478" s="371">
        <f t="shared" si="195"/>
        <v>193899.87827217835</v>
      </c>
      <c r="L478" s="371">
        <f t="shared" si="198"/>
        <v>13156.98</v>
      </c>
      <c r="M478" s="371">
        <f t="shared" si="198"/>
        <v>13156.98</v>
      </c>
      <c r="N478" s="371">
        <f t="shared" si="198"/>
        <v>13156.98</v>
      </c>
      <c r="O478" s="371">
        <f t="shared" si="198"/>
        <v>13156.98</v>
      </c>
      <c r="P478" s="371">
        <f t="shared" si="181"/>
        <v>52627.91</v>
      </c>
      <c r="Q478" s="371">
        <f t="shared" si="199"/>
        <v>24434.39</v>
      </c>
      <c r="R478" s="371">
        <f t="shared" si="199"/>
        <v>24434.39</v>
      </c>
      <c r="S478" s="371">
        <f t="shared" si="199"/>
        <v>24434.39</v>
      </c>
      <c r="T478" s="371">
        <f t="shared" si="199"/>
        <v>24434.39</v>
      </c>
      <c r="U478" s="371">
        <f t="shared" si="182"/>
        <v>97737.56</v>
      </c>
      <c r="V478" s="370">
        <f t="shared" si="183"/>
        <v>344265.34827217832</v>
      </c>
      <c r="W478" s="369" t="s">
        <v>15030</v>
      </c>
      <c r="X478" s="369" t="s">
        <v>913</v>
      </c>
      <c r="Y478" s="270">
        <v>30550.305097874538</v>
      </c>
      <c r="Z478" s="377">
        <f t="shared" si="184"/>
        <v>208494.49</v>
      </c>
      <c r="AA478" s="376">
        <f t="shared" si="185"/>
        <v>56589.15</v>
      </c>
      <c r="AB478" s="376">
        <f t="shared" si="186"/>
        <v>105094.15</v>
      </c>
      <c r="AC478" s="375">
        <f t="shared" si="187"/>
        <v>6.82</v>
      </c>
      <c r="AD478" s="374">
        <f t="shared" si="188"/>
        <v>1.85</v>
      </c>
      <c r="AE478" s="373">
        <f t="shared" si="189"/>
        <v>3.44</v>
      </c>
      <c r="AF478" s="373">
        <f t="shared" si="190"/>
        <v>12.11</v>
      </c>
      <c r="AG478" s="375">
        <f t="shared" si="191"/>
        <v>6.35</v>
      </c>
      <c r="AH478" s="374">
        <f t="shared" si="192"/>
        <v>1.72</v>
      </c>
      <c r="AI478" s="373">
        <f t="shared" si="193"/>
        <v>3.2</v>
      </c>
      <c r="AJ478" s="373">
        <f t="shared" si="194"/>
        <v>11.27</v>
      </c>
      <c r="AK478" s="422">
        <f t="shared" si="196"/>
        <v>0.43</v>
      </c>
      <c r="AL478" s="422">
        <f t="shared" si="197"/>
        <v>0.8</v>
      </c>
    </row>
    <row r="479" spans="1:38" x14ac:dyDescent="0.25">
      <c r="A479" s="311">
        <v>1025580</v>
      </c>
      <c r="B479" s="311">
        <v>103889</v>
      </c>
      <c r="C479" s="297">
        <f>INDEX('Final Comp Values'!C:C,MATCH(B479,'Final Comp Values'!B:B,0))</f>
        <v>676227</v>
      </c>
      <c r="D479" s="312" t="s">
        <v>915</v>
      </c>
      <c r="E479" s="346">
        <f>INDEX('Final Comp Values'!U:U,MATCH($C479,'Final Comp Values'!$C:$C,0))</f>
        <v>1.6205164343650719E-3</v>
      </c>
      <c r="F479" s="346">
        <f>INDEX('Final Comp Values'!V:V,MATCH($C479,'Final Comp Values'!$C:$C,0))</f>
        <v>1.2358799119423793E-3</v>
      </c>
      <c r="G479" s="370">
        <f t="shared" si="179"/>
        <v>333274.63204363227</v>
      </c>
      <c r="H479" s="370">
        <f t="shared" si="180"/>
        <v>166637.31599999999</v>
      </c>
      <c r="I479" s="372">
        <v>159611.42000000001</v>
      </c>
      <c r="J479" s="372"/>
      <c r="K479" s="371">
        <f t="shared" si="195"/>
        <v>152924.94154903642</v>
      </c>
      <c r="L479" s="371">
        <f t="shared" si="198"/>
        <v>10376.65</v>
      </c>
      <c r="M479" s="371">
        <f t="shared" si="198"/>
        <v>10376.65</v>
      </c>
      <c r="N479" s="371">
        <f t="shared" si="198"/>
        <v>10376.65</v>
      </c>
      <c r="O479" s="371">
        <f t="shared" si="198"/>
        <v>10376.65</v>
      </c>
      <c r="P479" s="371">
        <f t="shared" si="181"/>
        <v>41506.58</v>
      </c>
      <c r="Q479" s="371">
        <f t="shared" si="199"/>
        <v>19270.91</v>
      </c>
      <c r="R479" s="371">
        <f t="shared" si="199"/>
        <v>19270.91</v>
      </c>
      <c r="S479" s="371">
        <f t="shared" si="199"/>
        <v>19270.91</v>
      </c>
      <c r="T479" s="371">
        <f t="shared" si="199"/>
        <v>19270.91</v>
      </c>
      <c r="U479" s="371">
        <f t="shared" si="182"/>
        <v>77083.649999999994</v>
      </c>
      <c r="V479" s="370">
        <f t="shared" si="183"/>
        <v>271515.1715490364</v>
      </c>
      <c r="W479" s="369" t="s">
        <v>14977</v>
      </c>
      <c r="X479" s="369" t="s">
        <v>925</v>
      </c>
      <c r="Y479" s="270">
        <v>28279.08911159166</v>
      </c>
      <c r="Z479" s="377">
        <f t="shared" si="184"/>
        <v>164435.42000000001</v>
      </c>
      <c r="AA479" s="376">
        <f t="shared" si="185"/>
        <v>44630.73</v>
      </c>
      <c r="AB479" s="376">
        <f t="shared" si="186"/>
        <v>82885.649999999994</v>
      </c>
      <c r="AC479" s="375">
        <f t="shared" si="187"/>
        <v>5.81</v>
      </c>
      <c r="AD479" s="374">
        <f t="shared" si="188"/>
        <v>1.58</v>
      </c>
      <c r="AE479" s="373">
        <f t="shared" si="189"/>
        <v>2.93</v>
      </c>
      <c r="AF479" s="373">
        <f t="shared" si="190"/>
        <v>10.32</v>
      </c>
      <c r="AG479" s="375">
        <f t="shared" si="191"/>
        <v>5.41</v>
      </c>
      <c r="AH479" s="374">
        <f t="shared" si="192"/>
        <v>1.47</v>
      </c>
      <c r="AI479" s="373">
        <f t="shared" si="193"/>
        <v>2.73</v>
      </c>
      <c r="AJ479" s="373">
        <f t="shared" si="194"/>
        <v>9.61</v>
      </c>
      <c r="AK479" s="422">
        <f t="shared" si="196"/>
        <v>0.37</v>
      </c>
      <c r="AL479" s="422">
        <f t="shared" si="197"/>
        <v>0.68</v>
      </c>
    </row>
    <row r="480" spans="1:38" x14ac:dyDescent="0.25">
      <c r="A480" s="297">
        <v>1016706</v>
      </c>
      <c r="B480" s="297">
        <v>103831</v>
      </c>
      <c r="C480" s="297">
        <f>INDEX('Final Comp Values'!C:C,MATCH(B480,'Final Comp Values'!B:B,0))</f>
        <v>676229</v>
      </c>
      <c r="D480" s="299" t="s">
        <v>915</v>
      </c>
      <c r="E480" s="346">
        <f>INDEX('Final Comp Values'!U:U,MATCH($C480,'Final Comp Values'!$C:$C,0))</f>
        <v>1.1826090907194138E-3</v>
      </c>
      <c r="F480" s="346">
        <f>INDEX('Final Comp Values'!V:V,MATCH($C480,'Final Comp Values'!$C:$C,0))</f>
        <v>9.0191175350419408E-4</v>
      </c>
      <c r="G480" s="370">
        <f t="shared" si="179"/>
        <v>243214.81794499114</v>
      </c>
      <c r="H480" s="370">
        <f t="shared" si="180"/>
        <v>121607.409</v>
      </c>
      <c r="I480" s="372">
        <v>0</v>
      </c>
      <c r="J480" s="372"/>
      <c r="K480" s="371">
        <f t="shared" si="195"/>
        <v>111600.48873215145</v>
      </c>
      <c r="L480" s="371">
        <f t="shared" si="198"/>
        <v>7572.6</v>
      </c>
      <c r="M480" s="371">
        <f t="shared" si="198"/>
        <v>7572.6</v>
      </c>
      <c r="N480" s="371">
        <f t="shared" si="198"/>
        <v>7572.6</v>
      </c>
      <c r="O480" s="371">
        <f t="shared" si="198"/>
        <v>7572.6</v>
      </c>
      <c r="P480" s="371">
        <f t="shared" si="181"/>
        <v>30290.38</v>
      </c>
      <c r="Q480" s="371">
        <f t="shared" si="199"/>
        <v>14063.39</v>
      </c>
      <c r="R480" s="371">
        <f t="shared" si="199"/>
        <v>14063.39</v>
      </c>
      <c r="S480" s="371">
        <f t="shared" si="199"/>
        <v>14063.39</v>
      </c>
      <c r="T480" s="371">
        <f t="shared" si="199"/>
        <v>14063.39</v>
      </c>
      <c r="U480" s="371">
        <f t="shared" si="182"/>
        <v>56253.56</v>
      </c>
      <c r="V480" s="370">
        <f t="shared" si="183"/>
        <v>198144.42873215146</v>
      </c>
      <c r="W480" s="369" t="s">
        <v>14932</v>
      </c>
      <c r="X480" s="369" t="s">
        <v>925</v>
      </c>
      <c r="Y480" s="270">
        <v>28279.08911159166</v>
      </c>
      <c r="Z480" s="377">
        <f t="shared" si="184"/>
        <v>120000.53</v>
      </c>
      <c r="AA480" s="376">
        <f t="shared" si="185"/>
        <v>32570.3</v>
      </c>
      <c r="AB480" s="376">
        <f t="shared" si="186"/>
        <v>60487.7</v>
      </c>
      <c r="AC480" s="375">
        <f t="shared" si="187"/>
        <v>4.24</v>
      </c>
      <c r="AD480" s="374">
        <f t="shared" si="188"/>
        <v>1.1499999999999999</v>
      </c>
      <c r="AE480" s="373">
        <f t="shared" si="189"/>
        <v>2.14</v>
      </c>
      <c r="AF480" s="373">
        <f t="shared" si="190"/>
        <v>7.5300000000000011</v>
      </c>
      <c r="AG480" s="375">
        <f t="shared" si="191"/>
        <v>3.95</v>
      </c>
      <c r="AH480" s="374">
        <f t="shared" si="192"/>
        <v>1.07</v>
      </c>
      <c r="AI480" s="373">
        <f t="shared" si="193"/>
        <v>1.99</v>
      </c>
      <c r="AJ480" s="373">
        <f t="shared" si="194"/>
        <v>7.0100000000000007</v>
      </c>
      <c r="AK480" s="422">
        <f t="shared" si="196"/>
        <v>0.27</v>
      </c>
      <c r="AL480" s="422">
        <f t="shared" si="197"/>
        <v>0.5</v>
      </c>
    </row>
    <row r="481" spans="1:38" x14ac:dyDescent="0.25">
      <c r="A481" s="297">
        <v>1028740</v>
      </c>
      <c r="B481" s="297">
        <v>103866</v>
      </c>
      <c r="C481" s="297">
        <f>INDEX('Final Comp Values'!C:C,MATCH(B481,'Final Comp Values'!B:B,0))</f>
        <v>676230</v>
      </c>
      <c r="D481" s="299" t="s">
        <v>915</v>
      </c>
      <c r="E481" s="346">
        <f>INDEX('Final Comp Values'!U:U,MATCH($C481,'Final Comp Values'!$C:$C,0))</f>
        <v>2.7520137009318774E-3</v>
      </c>
      <c r="F481" s="346">
        <f>INDEX('Final Comp Values'!V:V,MATCH($C481,'Final Comp Values'!$C:$C,0))</f>
        <v>2.0988114518594833E-3</v>
      </c>
      <c r="G481" s="370">
        <f t="shared" si="179"/>
        <v>565977.81676707359</v>
      </c>
      <c r="H481" s="370">
        <f t="shared" si="180"/>
        <v>282988.90840000001</v>
      </c>
      <c r="I481" s="372">
        <v>271057.3</v>
      </c>
      <c r="J481" s="372">
        <v>271057.3</v>
      </c>
      <c r="K481" s="371">
        <f t="shared" si="195"/>
        <v>259702.10818753397</v>
      </c>
      <c r="L481" s="371">
        <f t="shared" si="198"/>
        <v>17621.96</v>
      </c>
      <c r="M481" s="371">
        <f t="shared" si="198"/>
        <v>17621.96</v>
      </c>
      <c r="N481" s="371">
        <f t="shared" si="198"/>
        <v>17621.96</v>
      </c>
      <c r="O481" s="371">
        <f t="shared" si="198"/>
        <v>17621.96</v>
      </c>
      <c r="P481" s="371">
        <f t="shared" si="181"/>
        <v>70487.820000000007</v>
      </c>
      <c r="Q481" s="371">
        <f t="shared" si="199"/>
        <v>32726.49</v>
      </c>
      <c r="R481" s="371">
        <f t="shared" si="199"/>
        <v>32726.49</v>
      </c>
      <c r="S481" s="371">
        <f t="shared" si="199"/>
        <v>32726.49</v>
      </c>
      <c r="T481" s="371">
        <f t="shared" si="199"/>
        <v>32726.49</v>
      </c>
      <c r="U481" s="371">
        <f t="shared" si="182"/>
        <v>130905.96</v>
      </c>
      <c r="V481" s="370">
        <f t="shared" si="183"/>
        <v>461095.888187534</v>
      </c>
      <c r="W481" s="369" t="s">
        <v>14892</v>
      </c>
      <c r="X481" s="369" t="s">
        <v>930</v>
      </c>
      <c r="Y481" s="270">
        <v>46984.658324669057</v>
      </c>
      <c r="Z481" s="377">
        <f t="shared" si="184"/>
        <v>279249.58</v>
      </c>
      <c r="AA481" s="376">
        <f t="shared" si="185"/>
        <v>75793.350000000006</v>
      </c>
      <c r="AB481" s="376">
        <f t="shared" si="186"/>
        <v>140759.1</v>
      </c>
      <c r="AC481" s="375">
        <f t="shared" si="187"/>
        <v>5.94</v>
      </c>
      <c r="AD481" s="374">
        <f t="shared" si="188"/>
        <v>1.61</v>
      </c>
      <c r="AE481" s="373">
        <f t="shared" si="189"/>
        <v>3</v>
      </c>
      <c r="AF481" s="373">
        <f t="shared" si="190"/>
        <v>10.55</v>
      </c>
      <c r="AG481" s="375">
        <f t="shared" si="191"/>
        <v>5.53</v>
      </c>
      <c r="AH481" s="374">
        <f t="shared" si="192"/>
        <v>1.5</v>
      </c>
      <c r="AI481" s="373">
        <f t="shared" si="193"/>
        <v>2.79</v>
      </c>
      <c r="AJ481" s="373">
        <f t="shared" si="194"/>
        <v>9.82</v>
      </c>
      <c r="AK481" s="422">
        <f t="shared" si="196"/>
        <v>0.38</v>
      </c>
      <c r="AL481" s="422">
        <f t="shared" si="197"/>
        <v>0.7</v>
      </c>
    </row>
    <row r="482" spans="1:38" x14ac:dyDescent="0.25">
      <c r="A482" s="297">
        <v>1026722</v>
      </c>
      <c r="B482" s="297">
        <v>103963</v>
      </c>
      <c r="C482" s="297">
        <f>INDEX('Final Comp Values'!C:C,MATCH(B482,'Final Comp Values'!B:B,0))</f>
        <v>676237</v>
      </c>
      <c r="D482" s="299" t="s">
        <v>915</v>
      </c>
      <c r="E482" s="346">
        <f>INDEX('Final Comp Values'!U:U,MATCH($C482,'Final Comp Values'!$C:$C,0))</f>
        <v>1.1896462259288309E-3</v>
      </c>
      <c r="F482" s="346">
        <f>INDEX('Final Comp Values'!V:V,MATCH($C482,'Final Comp Values'!$C:$C,0))</f>
        <v>9.0727859450531517E-4</v>
      </c>
      <c r="G482" s="370">
        <f t="shared" si="179"/>
        <v>244662.07179433494</v>
      </c>
      <c r="H482" s="370">
        <f t="shared" si="180"/>
        <v>122331.0359</v>
      </c>
      <c r="I482" s="372">
        <v>117173</v>
      </c>
      <c r="J482" s="372">
        <v>117173</v>
      </c>
      <c r="K482" s="371">
        <f t="shared" si="195"/>
        <v>112264.56931026322</v>
      </c>
      <c r="L482" s="371">
        <f t="shared" si="198"/>
        <v>7617.66</v>
      </c>
      <c r="M482" s="371">
        <f t="shared" si="198"/>
        <v>7617.66</v>
      </c>
      <c r="N482" s="371">
        <f t="shared" si="198"/>
        <v>7617.66</v>
      </c>
      <c r="O482" s="371">
        <f t="shared" si="198"/>
        <v>7617.66</v>
      </c>
      <c r="P482" s="371">
        <f t="shared" si="181"/>
        <v>30470.62</v>
      </c>
      <c r="Q482" s="371">
        <f t="shared" si="199"/>
        <v>14147.08</v>
      </c>
      <c r="R482" s="371">
        <f t="shared" si="199"/>
        <v>14147.08</v>
      </c>
      <c r="S482" s="371">
        <f t="shared" si="199"/>
        <v>14147.08</v>
      </c>
      <c r="T482" s="371">
        <f t="shared" si="199"/>
        <v>14147.08</v>
      </c>
      <c r="U482" s="371">
        <f t="shared" si="182"/>
        <v>56588.3</v>
      </c>
      <c r="V482" s="370">
        <f t="shared" si="183"/>
        <v>199323.48931026325</v>
      </c>
      <c r="W482" s="369" t="s">
        <v>14887</v>
      </c>
      <c r="X482" s="369" t="s">
        <v>941</v>
      </c>
      <c r="Y482" s="270">
        <v>38595.893614676956</v>
      </c>
      <c r="Z482" s="377">
        <f t="shared" si="184"/>
        <v>120714.59</v>
      </c>
      <c r="AA482" s="376">
        <f t="shared" si="185"/>
        <v>32764.11</v>
      </c>
      <c r="AB482" s="376">
        <f t="shared" si="186"/>
        <v>60847.63</v>
      </c>
      <c r="AC482" s="375">
        <f t="shared" si="187"/>
        <v>3.13</v>
      </c>
      <c r="AD482" s="374">
        <f t="shared" si="188"/>
        <v>0.85</v>
      </c>
      <c r="AE482" s="373">
        <f t="shared" si="189"/>
        <v>1.58</v>
      </c>
      <c r="AF482" s="373">
        <f t="shared" si="190"/>
        <v>5.5600000000000005</v>
      </c>
      <c r="AG482" s="375">
        <f t="shared" si="191"/>
        <v>2.91</v>
      </c>
      <c r="AH482" s="374">
        <f t="shared" si="192"/>
        <v>0.79</v>
      </c>
      <c r="AI482" s="373">
        <f t="shared" si="193"/>
        <v>1.47</v>
      </c>
      <c r="AJ482" s="373">
        <f t="shared" si="194"/>
        <v>5.17</v>
      </c>
      <c r="AK482" s="422">
        <f t="shared" si="196"/>
        <v>0.2</v>
      </c>
      <c r="AL482" s="422">
        <f t="shared" si="197"/>
        <v>0.37</v>
      </c>
    </row>
    <row r="483" spans="1:38" x14ac:dyDescent="0.25">
      <c r="A483" s="297">
        <v>1028641</v>
      </c>
      <c r="B483" s="297">
        <v>104003</v>
      </c>
      <c r="C483" s="297">
        <f>INDEX('Final Comp Values'!C:C,MATCH(B483,'Final Comp Values'!B:B,0))</f>
        <v>676238</v>
      </c>
      <c r="D483" s="299" t="s">
        <v>915</v>
      </c>
      <c r="E483" s="346">
        <f>INDEX('Final Comp Values'!U:U,MATCH($C483,'Final Comp Values'!$C:$C,0))</f>
        <v>2.8741141697408864E-3</v>
      </c>
      <c r="F483" s="346">
        <f>INDEX('Final Comp Values'!V:V,MATCH($C483,'Final Comp Values'!$C:$C,0))</f>
        <v>2.1919308509841984E-3</v>
      </c>
      <c r="G483" s="370">
        <f t="shared" si="179"/>
        <v>591088.94057410932</v>
      </c>
      <c r="H483" s="370">
        <f t="shared" si="180"/>
        <v>295544.47029999999</v>
      </c>
      <c r="I483" s="372">
        <v>283083.49</v>
      </c>
      <c r="J483" s="372">
        <v>283083.49</v>
      </c>
      <c r="K483" s="371">
        <f t="shared" si="195"/>
        <v>271224.48874459602</v>
      </c>
      <c r="L483" s="371">
        <f t="shared" si="198"/>
        <v>18403.8</v>
      </c>
      <c r="M483" s="371">
        <f t="shared" si="198"/>
        <v>18403.8</v>
      </c>
      <c r="N483" s="371">
        <f t="shared" si="198"/>
        <v>18403.8</v>
      </c>
      <c r="O483" s="371">
        <f t="shared" si="198"/>
        <v>18403.8</v>
      </c>
      <c r="P483" s="371">
        <f t="shared" si="181"/>
        <v>73615.210000000006</v>
      </c>
      <c r="Q483" s="371">
        <f t="shared" si="199"/>
        <v>34178.49</v>
      </c>
      <c r="R483" s="371">
        <f t="shared" si="199"/>
        <v>34178.49</v>
      </c>
      <c r="S483" s="371">
        <f t="shared" si="199"/>
        <v>34178.49</v>
      </c>
      <c r="T483" s="371">
        <f t="shared" si="199"/>
        <v>34178.49</v>
      </c>
      <c r="U483" s="371">
        <f t="shared" si="182"/>
        <v>136713.95000000001</v>
      </c>
      <c r="V483" s="370">
        <f t="shared" si="183"/>
        <v>481553.64874459605</v>
      </c>
      <c r="W483" s="369" t="s">
        <v>14890</v>
      </c>
      <c r="X483" s="369" t="s">
        <v>940</v>
      </c>
      <c r="Y483" s="270">
        <v>19767.512521458313</v>
      </c>
      <c r="Z483" s="377">
        <f t="shared" si="184"/>
        <v>291639.24</v>
      </c>
      <c r="AA483" s="376">
        <f t="shared" si="185"/>
        <v>79156.14</v>
      </c>
      <c r="AB483" s="376">
        <f t="shared" si="186"/>
        <v>147004.25</v>
      </c>
      <c r="AC483" s="375">
        <f t="shared" si="187"/>
        <v>14.75</v>
      </c>
      <c r="AD483" s="374">
        <f t="shared" si="188"/>
        <v>4</v>
      </c>
      <c r="AE483" s="373">
        <f t="shared" si="189"/>
        <v>7.44</v>
      </c>
      <c r="AF483" s="373">
        <f t="shared" si="190"/>
        <v>26.19</v>
      </c>
      <c r="AG483" s="375">
        <f t="shared" si="191"/>
        <v>13.72</v>
      </c>
      <c r="AH483" s="374">
        <f t="shared" si="192"/>
        <v>3.72</v>
      </c>
      <c r="AI483" s="373">
        <f t="shared" si="193"/>
        <v>6.92</v>
      </c>
      <c r="AJ483" s="373">
        <f t="shared" si="194"/>
        <v>24.36</v>
      </c>
      <c r="AK483" s="422">
        <f t="shared" si="196"/>
        <v>0.93</v>
      </c>
      <c r="AL483" s="422">
        <f t="shared" si="197"/>
        <v>1.73</v>
      </c>
    </row>
    <row r="484" spans="1:38" x14ac:dyDescent="0.25">
      <c r="A484" s="297">
        <v>1026724</v>
      </c>
      <c r="B484" s="297">
        <v>103799</v>
      </c>
      <c r="C484" s="297">
        <f>INDEX('Final Comp Values'!C:C,MATCH(B484,'Final Comp Values'!B:B,0))</f>
        <v>676239</v>
      </c>
      <c r="D484" s="299" t="s">
        <v>915</v>
      </c>
      <c r="E484" s="346">
        <f>INDEX('Final Comp Values'!U:U,MATCH($C484,'Final Comp Values'!$C:$C,0))</f>
        <v>2.0390407915567219E-3</v>
      </c>
      <c r="F484" s="346">
        <f>INDEX('Final Comp Values'!V:V,MATCH($C484,'Final Comp Values'!$C:$C,0))</f>
        <v>1.5550657188511609E-3</v>
      </c>
      <c r="G484" s="370">
        <f t="shared" si="179"/>
        <v>419348.15045197553</v>
      </c>
      <c r="H484" s="370">
        <f t="shared" si="180"/>
        <v>209674.07519999999</v>
      </c>
      <c r="I484" s="372">
        <v>200833.63</v>
      </c>
      <c r="J484" s="372">
        <v>200833.63</v>
      </c>
      <c r="K484" s="371">
        <f t="shared" si="195"/>
        <v>192420.26014199952</v>
      </c>
      <c r="L484" s="371">
        <f t="shared" si="198"/>
        <v>13056.58</v>
      </c>
      <c r="M484" s="371">
        <f t="shared" si="198"/>
        <v>13056.58</v>
      </c>
      <c r="N484" s="371">
        <f t="shared" si="198"/>
        <v>13056.58</v>
      </c>
      <c r="O484" s="371">
        <f t="shared" si="198"/>
        <v>13056.58</v>
      </c>
      <c r="P484" s="371">
        <f t="shared" si="181"/>
        <v>52226.32</v>
      </c>
      <c r="Q484" s="371">
        <f t="shared" si="199"/>
        <v>24247.94</v>
      </c>
      <c r="R484" s="371">
        <f t="shared" si="199"/>
        <v>24247.94</v>
      </c>
      <c r="S484" s="371">
        <f t="shared" si="199"/>
        <v>24247.94</v>
      </c>
      <c r="T484" s="371">
        <f t="shared" si="199"/>
        <v>24247.94</v>
      </c>
      <c r="U484" s="371">
        <f t="shared" si="182"/>
        <v>96991.74</v>
      </c>
      <c r="V484" s="370">
        <f t="shared" si="183"/>
        <v>341638.32014199952</v>
      </c>
      <c r="W484" s="369" t="s">
        <v>14892</v>
      </c>
      <c r="X484" s="369" t="s">
        <v>930</v>
      </c>
      <c r="Y484" s="270">
        <v>46984.658324669057</v>
      </c>
      <c r="Z484" s="377">
        <f t="shared" si="184"/>
        <v>206903.51</v>
      </c>
      <c r="AA484" s="376">
        <f t="shared" si="185"/>
        <v>56157.33</v>
      </c>
      <c r="AB484" s="376">
        <f t="shared" si="186"/>
        <v>104292.19</v>
      </c>
      <c r="AC484" s="375">
        <f t="shared" si="187"/>
        <v>4.4000000000000004</v>
      </c>
      <c r="AD484" s="374">
        <f t="shared" si="188"/>
        <v>1.2</v>
      </c>
      <c r="AE484" s="373">
        <f t="shared" si="189"/>
        <v>2.2200000000000002</v>
      </c>
      <c r="AF484" s="373">
        <f t="shared" si="190"/>
        <v>7.82</v>
      </c>
      <c r="AG484" s="375">
        <f t="shared" si="191"/>
        <v>4.0999999999999996</v>
      </c>
      <c r="AH484" s="374">
        <f t="shared" si="192"/>
        <v>1.1100000000000001</v>
      </c>
      <c r="AI484" s="373">
        <f t="shared" si="193"/>
        <v>2.06</v>
      </c>
      <c r="AJ484" s="373">
        <f t="shared" si="194"/>
        <v>7.27</v>
      </c>
      <c r="AK484" s="422">
        <f t="shared" si="196"/>
        <v>0.28000000000000003</v>
      </c>
      <c r="AL484" s="422">
        <f t="shared" si="197"/>
        <v>0.52</v>
      </c>
    </row>
    <row r="485" spans="1:38" x14ac:dyDescent="0.25">
      <c r="A485" s="297">
        <v>1025773</v>
      </c>
      <c r="B485" s="297">
        <v>4883</v>
      </c>
      <c r="C485" s="297">
        <f>INDEX('Final Comp Values'!C:C,MATCH(B485,'Final Comp Values'!B:B,0))</f>
        <v>676242</v>
      </c>
      <c r="D485" s="299" t="s">
        <v>915</v>
      </c>
      <c r="E485" s="346">
        <f>INDEX('Final Comp Values'!U:U,MATCH($C485,'Final Comp Values'!$C:$C,0))</f>
        <v>1.8731125508294128E-3</v>
      </c>
      <c r="F485" s="346">
        <f>INDEX('Final Comp Values'!V:V,MATCH($C485,'Final Comp Values'!$C:$C,0))</f>
        <v>1.4285212573510423E-3</v>
      </c>
      <c r="G485" s="370">
        <f t="shared" si="179"/>
        <v>385223.42810955271</v>
      </c>
      <c r="H485" s="370">
        <f t="shared" si="180"/>
        <v>192611.71410000001</v>
      </c>
      <c r="I485" s="372">
        <v>184490.66</v>
      </c>
      <c r="J485" s="372">
        <v>184490.66</v>
      </c>
      <c r="K485" s="371">
        <f t="shared" si="195"/>
        <v>176761.93914231149</v>
      </c>
      <c r="L485" s="371">
        <f t="shared" ref="L485:O504" si="200">ROUND($P485/4,2)</f>
        <v>11994.09</v>
      </c>
      <c r="M485" s="371">
        <f t="shared" si="200"/>
        <v>11994.09</v>
      </c>
      <c r="N485" s="371">
        <f t="shared" si="200"/>
        <v>11994.09</v>
      </c>
      <c r="O485" s="371">
        <f t="shared" si="200"/>
        <v>11994.09</v>
      </c>
      <c r="P485" s="371">
        <f t="shared" si="181"/>
        <v>47976.37</v>
      </c>
      <c r="Q485" s="371">
        <f t="shared" ref="Q485:T504" si="201">ROUND($U485/4,2)</f>
        <v>22274.74</v>
      </c>
      <c r="R485" s="371">
        <f t="shared" si="201"/>
        <v>22274.74</v>
      </c>
      <c r="S485" s="371">
        <f t="shared" si="201"/>
        <v>22274.74</v>
      </c>
      <c r="T485" s="371">
        <f t="shared" si="201"/>
        <v>22274.74</v>
      </c>
      <c r="U485" s="371">
        <f t="shared" si="182"/>
        <v>89098.97</v>
      </c>
      <c r="V485" s="370">
        <f t="shared" si="183"/>
        <v>313837.27914231148</v>
      </c>
      <c r="W485" s="369" t="s">
        <v>15003</v>
      </c>
      <c r="X485" s="369" t="s">
        <v>925</v>
      </c>
      <c r="Y485" s="270">
        <v>28279.08911159166</v>
      </c>
      <c r="Z485" s="377">
        <f t="shared" si="184"/>
        <v>190066.6</v>
      </c>
      <c r="AA485" s="376">
        <f t="shared" si="185"/>
        <v>51587.49</v>
      </c>
      <c r="AB485" s="376">
        <f t="shared" si="186"/>
        <v>95805.34</v>
      </c>
      <c r="AC485" s="375">
        <f t="shared" si="187"/>
        <v>6.72</v>
      </c>
      <c r="AD485" s="374">
        <f t="shared" si="188"/>
        <v>1.82</v>
      </c>
      <c r="AE485" s="373">
        <f t="shared" si="189"/>
        <v>3.39</v>
      </c>
      <c r="AF485" s="373">
        <f t="shared" si="190"/>
        <v>11.93</v>
      </c>
      <c r="AG485" s="375">
        <f t="shared" si="191"/>
        <v>6.25</v>
      </c>
      <c r="AH485" s="374">
        <f t="shared" si="192"/>
        <v>1.7</v>
      </c>
      <c r="AI485" s="373">
        <f t="shared" si="193"/>
        <v>3.15</v>
      </c>
      <c r="AJ485" s="373">
        <f t="shared" si="194"/>
        <v>11.1</v>
      </c>
      <c r="AK485" s="422">
        <f t="shared" si="196"/>
        <v>0.43</v>
      </c>
      <c r="AL485" s="422">
        <f t="shared" si="197"/>
        <v>0.79</v>
      </c>
    </row>
    <row r="486" spans="1:38" x14ac:dyDescent="0.25">
      <c r="A486" s="313">
        <v>1026670</v>
      </c>
      <c r="B486" s="313">
        <v>104157</v>
      </c>
      <c r="C486" s="297">
        <f>INDEX('Final Comp Values'!C:C,MATCH(B486,'Final Comp Values'!B:B,0))</f>
        <v>676245</v>
      </c>
      <c r="D486" s="314" t="s">
        <v>915</v>
      </c>
      <c r="E486" s="346">
        <f>INDEX('Final Comp Values'!U:U,MATCH($C486,'Final Comp Values'!$C:$C,0))</f>
        <v>4.2178366192022181E-3</v>
      </c>
      <c r="F486" s="346">
        <f>INDEX('Final Comp Values'!V:V,MATCH($C486,'Final Comp Values'!$C:$C,0))</f>
        <v>3.2167150168824813E-3</v>
      </c>
      <c r="G486" s="370">
        <f t="shared" si="179"/>
        <v>867438.25454355113</v>
      </c>
      <c r="H486" s="370">
        <f t="shared" si="180"/>
        <v>433719.12729999999</v>
      </c>
      <c r="I486" s="372">
        <v>415432.31</v>
      </c>
      <c r="J486" s="372">
        <v>415432.31</v>
      </c>
      <c r="K486" s="371">
        <f t="shared" si="195"/>
        <v>398028.92755456956</v>
      </c>
      <c r="L486" s="371">
        <f t="shared" si="200"/>
        <v>27008.05</v>
      </c>
      <c r="M486" s="371">
        <f t="shared" si="200"/>
        <v>27008.05</v>
      </c>
      <c r="N486" s="371">
        <f t="shared" si="200"/>
        <v>27008.05</v>
      </c>
      <c r="O486" s="371">
        <f t="shared" si="200"/>
        <v>27008.05</v>
      </c>
      <c r="P486" s="371">
        <f t="shared" si="181"/>
        <v>108032.21</v>
      </c>
      <c r="Q486" s="371">
        <f t="shared" si="201"/>
        <v>50157.81</v>
      </c>
      <c r="R486" s="371">
        <f t="shared" si="201"/>
        <v>50157.81</v>
      </c>
      <c r="S486" s="371">
        <f t="shared" si="201"/>
        <v>50157.81</v>
      </c>
      <c r="T486" s="371">
        <f t="shared" si="201"/>
        <v>50157.81</v>
      </c>
      <c r="U486" s="371">
        <f t="shared" si="182"/>
        <v>200631.25</v>
      </c>
      <c r="V486" s="370">
        <f t="shared" si="183"/>
        <v>706692.38755456964</v>
      </c>
      <c r="W486" s="369" t="s">
        <v>14870</v>
      </c>
      <c r="X486" s="369" t="s">
        <v>940</v>
      </c>
      <c r="Y486" s="270">
        <v>19767.512521458313</v>
      </c>
      <c r="Z486" s="377">
        <f t="shared" si="184"/>
        <v>427988.09</v>
      </c>
      <c r="AA486" s="376">
        <f t="shared" si="185"/>
        <v>116163.67</v>
      </c>
      <c r="AB486" s="376">
        <f t="shared" si="186"/>
        <v>215732.53</v>
      </c>
      <c r="AC486" s="375">
        <f t="shared" si="187"/>
        <v>21.65</v>
      </c>
      <c r="AD486" s="374">
        <f t="shared" si="188"/>
        <v>5.88</v>
      </c>
      <c r="AE486" s="373">
        <f t="shared" si="189"/>
        <v>10.91</v>
      </c>
      <c r="AF486" s="373">
        <f t="shared" si="190"/>
        <v>38.44</v>
      </c>
      <c r="AG486" s="375">
        <f t="shared" si="191"/>
        <v>20.14</v>
      </c>
      <c r="AH486" s="374">
        <f t="shared" si="192"/>
        <v>5.47</v>
      </c>
      <c r="AI486" s="373">
        <f t="shared" si="193"/>
        <v>10.15</v>
      </c>
      <c r="AJ486" s="373">
        <f t="shared" si="194"/>
        <v>35.76</v>
      </c>
      <c r="AK486" s="422">
        <f t="shared" si="196"/>
        <v>1.37</v>
      </c>
      <c r="AL486" s="422">
        <f t="shared" si="197"/>
        <v>2.54</v>
      </c>
    </row>
    <row r="487" spans="1:38" x14ac:dyDescent="0.25">
      <c r="A487" s="297">
        <v>1025870</v>
      </c>
      <c r="B487" s="297">
        <v>104250</v>
      </c>
      <c r="C487" s="297">
        <f>INDEX('Final Comp Values'!C:C,MATCH(B487,'Final Comp Values'!B:B,0))</f>
        <v>676247</v>
      </c>
      <c r="D487" s="299" t="s">
        <v>915</v>
      </c>
      <c r="E487" s="346">
        <f>INDEX('Final Comp Values'!U:U,MATCH($C487,'Final Comp Values'!$C:$C,0))</f>
        <v>2.2763280524777693E-3</v>
      </c>
      <c r="F487" s="346">
        <f>INDEX('Final Comp Values'!V:V,MATCH($C487,'Final Comp Values'!$C:$C,0))</f>
        <v>1.7360318312047531E-3</v>
      </c>
      <c r="G487" s="370">
        <f t="shared" si="179"/>
        <v>468148.53463511291</v>
      </c>
      <c r="H487" s="370">
        <f t="shared" si="180"/>
        <v>234074.26730000001</v>
      </c>
      <c r="I487" s="372">
        <v>224205.04</v>
      </c>
      <c r="J487" s="372">
        <v>224205.04</v>
      </c>
      <c r="K487" s="371">
        <f t="shared" si="195"/>
        <v>214812.59121447004</v>
      </c>
      <c r="L487" s="371">
        <f t="shared" si="200"/>
        <v>14576</v>
      </c>
      <c r="M487" s="371">
        <f t="shared" si="200"/>
        <v>14576</v>
      </c>
      <c r="N487" s="371">
        <f t="shared" si="200"/>
        <v>14576</v>
      </c>
      <c r="O487" s="371">
        <f t="shared" si="200"/>
        <v>14576</v>
      </c>
      <c r="P487" s="371">
        <f t="shared" si="181"/>
        <v>58304</v>
      </c>
      <c r="Q487" s="371">
        <f t="shared" si="201"/>
        <v>27069.72</v>
      </c>
      <c r="R487" s="371">
        <f t="shared" si="201"/>
        <v>27069.72</v>
      </c>
      <c r="S487" s="371">
        <f t="shared" si="201"/>
        <v>27069.72</v>
      </c>
      <c r="T487" s="371">
        <f t="shared" si="201"/>
        <v>27069.72</v>
      </c>
      <c r="U487" s="371">
        <f t="shared" si="182"/>
        <v>108278.86</v>
      </c>
      <c r="V487" s="370">
        <f t="shared" si="183"/>
        <v>381395.45121447003</v>
      </c>
      <c r="W487" s="369" t="s">
        <v>14878</v>
      </c>
      <c r="X487" s="369" t="s">
        <v>941</v>
      </c>
      <c r="Y487" s="270">
        <v>38595.893614676956</v>
      </c>
      <c r="Z487" s="377">
        <f t="shared" si="184"/>
        <v>230981.28</v>
      </c>
      <c r="AA487" s="376">
        <f t="shared" si="185"/>
        <v>62692.47</v>
      </c>
      <c r="AB487" s="376">
        <f t="shared" si="186"/>
        <v>116428.88</v>
      </c>
      <c r="AC487" s="375">
        <f t="shared" si="187"/>
        <v>5.98</v>
      </c>
      <c r="AD487" s="374">
        <f t="shared" si="188"/>
        <v>1.62</v>
      </c>
      <c r="AE487" s="373">
        <f t="shared" si="189"/>
        <v>3.02</v>
      </c>
      <c r="AF487" s="373">
        <f t="shared" si="190"/>
        <v>10.620000000000001</v>
      </c>
      <c r="AG487" s="375">
        <f t="shared" si="191"/>
        <v>5.57</v>
      </c>
      <c r="AH487" s="374">
        <f t="shared" si="192"/>
        <v>1.51</v>
      </c>
      <c r="AI487" s="373">
        <f t="shared" si="193"/>
        <v>2.81</v>
      </c>
      <c r="AJ487" s="373">
        <f t="shared" si="194"/>
        <v>9.89</v>
      </c>
      <c r="AK487" s="422">
        <f t="shared" si="196"/>
        <v>0.38</v>
      </c>
      <c r="AL487" s="422">
        <f t="shared" si="197"/>
        <v>0.7</v>
      </c>
    </row>
    <row r="488" spans="1:38" x14ac:dyDescent="0.25">
      <c r="A488" s="313">
        <v>1028768</v>
      </c>
      <c r="B488" s="313">
        <v>102903</v>
      </c>
      <c r="C488" s="297">
        <f>INDEX('Final Comp Values'!C:C,MATCH(B488,'Final Comp Values'!B:B,0))</f>
        <v>676248</v>
      </c>
      <c r="D488" s="314" t="s">
        <v>915</v>
      </c>
      <c r="E488" s="346">
        <f>INDEX('Final Comp Values'!U:U,MATCH($C488,'Final Comp Values'!$C:$C,0))</f>
        <v>2.4676887467689366E-3</v>
      </c>
      <c r="F488" s="346">
        <f>INDEX('Final Comp Values'!V:V,MATCH($C488,'Final Comp Values'!$C:$C,0))</f>
        <v>1.8819722443931342E-3</v>
      </c>
      <c r="G488" s="370">
        <f t="shared" si="179"/>
        <v>507503.68316990114</v>
      </c>
      <c r="H488" s="370">
        <f t="shared" si="180"/>
        <v>253751.84160000001</v>
      </c>
      <c r="I488" s="372">
        <v>243052.95</v>
      </c>
      <c r="J488" s="372">
        <v>243052.95</v>
      </c>
      <c r="K488" s="371">
        <f t="shared" si="195"/>
        <v>232870.9227245269</v>
      </c>
      <c r="L488" s="371">
        <f t="shared" si="200"/>
        <v>15801.34</v>
      </c>
      <c r="M488" s="371">
        <f t="shared" si="200"/>
        <v>15801.34</v>
      </c>
      <c r="N488" s="371">
        <f t="shared" si="200"/>
        <v>15801.34</v>
      </c>
      <c r="O488" s="371">
        <f t="shared" si="200"/>
        <v>15801.34</v>
      </c>
      <c r="P488" s="371">
        <f t="shared" si="181"/>
        <v>63205.36</v>
      </c>
      <c r="Q488" s="371">
        <f t="shared" si="201"/>
        <v>29345.35</v>
      </c>
      <c r="R488" s="371">
        <f t="shared" si="201"/>
        <v>29345.35</v>
      </c>
      <c r="S488" s="371">
        <f t="shared" si="201"/>
        <v>29345.35</v>
      </c>
      <c r="T488" s="371">
        <f t="shared" si="201"/>
        <v>29345.35</v>
      </c>
      <c r="U488" s="371">
        <f t="shared" si="182"/>
        <v>117381.38</v>
      </c>
      <c r="V488" s="370">
        <f t="shared" si="183"/>
        <v>413457.66272452689</v>
      </c>
      <c r="W488" s="369" t="s">
        <v>14887</v>
      </c>
      <c r="X488" s="369" t="s">
        <v>941</v>
      </c>
      <c r="Y488" s="270">
        <v>38595.893614676956</v>
      </c>
      <c r="Z488" s="377">
        <f t="shared" si="184"/>
        <v>250398.84</v>
      </c>
      <c r="AA488" s="376">
        <f t="shared" si="185"/>
        <v>67962.75</v>
      </c>
      <c r="AB488" s="376">
        <f t="shared" si="186"/>
        <v>126216.54</v>
      </c>
      <c r="AC488" s="375">
        <f t="shared" si="187"/>
        <v>6.49</v>
      </c>
      <c r="AD488" s="374">
        <f t="shared" si="188"/>
        <v>1.76</v>
      </c>
      <c r="AE488" s="373">
        <f t="shared" si="189"/>
        <v>3.27</v>
      </c>
      <c r="AF488" s="373">
        <f t="shared" si="190"/>
        <v>11.52</v>
      </c>
      <c r="AG488" s="375">
        <f t="shared" si="191"/>
        <v>6.03</v>
      </c>
      <c r="AH488" s="374">
        <f t="shared" si="192"/>
        <v>1.64</v>
      </c>
      <c r="AI488" s="373">
        <f t="shared" si="193"/>
        <v>3.04</v>
      </c>
      <c r="AJ488" s="373">
        <f t="shared" si="194"/>
        <v>10.71</v>
      </c>
      <c r="AK488" s="422">
        <f t="shared" si="196"/>
        <v>0.41</v>
      </c>
      <c r="AL488" s="422">
        <f t="shared" si="197"/>
        <v>0.76</v>
      </c>
    </row>
    <row r="489" spans="1:38" x14ac:dyDescent="0.25">
      <c r="A489" s="297">
        <v>1026590</v>
      </c>
      <c r="B489" s="297">
        <v>104244</v>
      </c>
      <c r="C489" s="297">
        <f>INDEX('Final Comp Values'!C:C,MATCH(B489,'Final Comp Values'!B:B,0))</f>
        <v>676249</v>
      </c>
      <c r="D489" s="299" t="s">
        <v>915</v>
      </c>
      <c r="E489" s="346">
        <f>INDEX('Final Comp Values'!U:U,MATCH($C489,'Final Comp Values'!$C:$C,0))</f>
        <v>8.8927166514792119E-4</v>
      </c>
      <c r="F489" s="346">
        <f>INDEX('Final Comp Values'!V:V,MATCH($C489,'Final Comp Values'!$C:$C,0))</f>
        <v>6.781992233521986E-4</v>
      </c>
      <c r="G489" s="370">
        <f t="shared" si="179"/>
        <v>182887.18380392223</v>
      </c>
      <c r="H489" s="370">
        <f t="shared" si="180"/>
        <v>91443.591899999999</v>
      </c>
      <c r="I489" s="372">
        <v>87588</v>
      </c>
      <c r="J489" s="372">
        <v>87588</v>
      </c>
      <c r="K489" s="371">
        <f t="shared" si="195"/>
        <v>83918.814107702987</v>
      </c>
      <c r="L489" s="371">
        <f t="shared" si="200"/>
        <v>5694.27</v>
      </c>
      <c r="M489" s="371">
        <f t="shared" si="200"/>
        <v>5694.27</v>
      </c>
      <c r="N489" s="371">
        <f t="shared" si="200"/>
        <v>5694.27</v>
      </c>
      <c r="O489" s="371">
        <f t="shared" si="200"/>
        <v>5694.27</v>
      </c>
      <c r="P489" s="371">
        <f t="shared" si="181"/>
        <v>22777.08</v>
      </c>
      <c r="Q489" s="371">
        <f t="shared" si="201"/>
        <v>10575.07</v>
      </c>
      <c r="R489" s="371">
        <f t="shared" si="201"/>
        <v>10575.07</v>
      </c>
      <c r="S489" s="371">
        <f t="shared" si="201"/>
        <v>10575.07</v>
      </c>
      <c r="T489" s="371">
        <f t="shared" si="201"/>
        <v>10575.07</v>
      </c>
      <c r="U489" s="371">
        <f t="shared" si="182"/>
        <v>42300.28</v>
      </c>
      <c r="V489" s="370">
        <f t="shared" si="183"/>
        <v>148996.17410770297</v>
      </c>
      <c r="W489" s="369" t="s">
        <v>14877</v>
      </c>
      <c r="X489" s="369" t="s">
        <v>937</v>
      </c>
      <c r="Y489" s="270">
        <v>35034.628533077281</v>
      </c>
      <c r="Z489" s="377">
        <f t="shared" si="184"/>
        <v>90235.28</v>
      </c>
      <c r="AA489" s="376">
        <f t="shared" si="185"/>
        <v>24491.48</v>
      </c>
      <c r="AB489" s="376">
        <f t="shared" si="186"/>
        <v>45484.17</v>
      </c>
      <c r="AC489" s="375">
        <f t="shared" si="187"/>
        <v>2.58</v>
      </c>
      <c r="AD489" s="374">
        <f t="shared" si="188"/>
        <v>0.7</v>
      </c>
      <c r="AE489" s="373">
        <f t="shared" si="189"/>
        <v>1.3</v>
      </c>
      <c r="AF489" s="373">
        <f t="shared" si="190"/>
        <v>4.58</v>
      </c>
      <c r="AG489" s="375">
        <f t="shared" si="191"/>
        <v>2.4</v>
      </c>
      <c r="AH489" s="374">
        <f t="shared" si="192"/>
        <v>0.65</v>
      </c>
      <c r="AI489" s="373">
        <f t="shared" si="193"/>
        <v>1.21</v>
      </c>
      <c r="AJ489" s="373">
        <f t="shared" si="194"/>
        <v>4.26</v>
      </c>
      <c r="AK489" s="422">
        <f t="shared" si="196"/>
        <v>0.16</v>
      </c>
      <c r="AL489" s="422">
        <f t="shared" si="197"/>
        <v>0.3</v>
      </c>
    </row>
    <row r="490" spans="1:38" x14ac:dyDescent="0.25">
      <c r="A490" s="297">
        <v>1028859</v>
      </c>
      <c r="B490" s="297">
        <v>104200</v>
      </c>
      <c r="C490" s="297">
        <f>INDEX('Final Comp Values'!C:C,MATCH(B490,'Final Comp Values'!B:B,0))</f>
        <v>676251</v>
      </c>
      <c r="D490" s="299" t="s">
        <v>915</v>
      </c>
      <c r="E490" s="346">
        <f>INDEX('Final Comp Values'!U:U,MATCH($C490,'Final Comp Values'!$C:$C,0))</f>
        <v>2.6776916764394369E-3</v>
      </c>
      <c r="F490" s="346">
        <f>INDEX('Final Comp Values'!V:V,MATCH($C490,'Final Comp Values'!$C:$C,0))</f>
        <v>2.0421300784792219E-3</v>
      </c>
      <c r="G490" s="370">
        <f t="shared" si="179"/>
        <v>550692.78488453</v>
      </c>
      <c r="H490" s="370">
        <f t="shared" si="180"/>
        <v>275346.39240000001</v>
      </c>
      <c r="I490" s="372">
        <v>263737.02</v>
      </c>
      <c r="J490" s="372">
        <v>263737.02</v>
      </c>
      <c r="K490" s="371">
        <f t="shared" si="195"/>
        <v>252688.48523975705</v>
      </c>
      <c r="L490" s="371">
        <f t="shared" si="200"/>
        <v>17146.05</v>
      </c>
      <c r="M490" s="371">
        <f t="shared" si="200"/>
        <v>17146.05</v>
      </c>
      <c r="N490" s="371">
        <f t="shared" si="200"/>
        <v>17146.05</v>
      </c>
      <c r="O490" s="371">
        <f t="shared" si="200"/>
        <v>17146.05</v>
      </c>
      <c r="P490" s="371">
        <f t="shared" si="181"/>
        <v>68584.2</v>
      </c>
      <c r="Q490" s="371">
        <f t="shared" si="201"/>
        <v>31842.67</v>
      </c>
      <c r="R490" s="371">
        <f t="shared" si="201"/>
        <v>31842.67</v>
      </c>
      <c r="S490" s="371">
        <f t="shared" si="201"/>
        <v>31842.67</v>
      </c>
      <c r="T490" s="371">
        <f t="shared" si="201"/>
        <v>31842.67</v>
      </c>
      <c r="U490" s="371">
        <f t="shared" si="182"/>
        <v>127370.66</v>
      </c>
      <c r="V490" s="370">
        <f t="shared" si="183"/>
        <v>448643.34523975709</v>
      </c>
      <c r="W490" s="369" t="s">
        <v>14892</v>
      </c>
      <c r="X490" s="369" t="s">
        <v>930</v>
      </c>
      <c r="Y490" s="270">
        <v>46984.658324669057</v>
      </c>
      <c r="Z490" s="377">
        <f t="shared" si="184"/>
        <v>271708.05</v>
      </c>
      <c r="AA490" s="376">
        <f t="shared" si="185"/>
        <v>73746.45</v>
      </c>
      <c r="AB490" s="376">
        <f t="shared" si="186"/>
        <v>136957.70000000001</v>
      </c>
      <c r="AC490" s="375">
        <f t="shared" si="187"/>
        <v>5.78</v>
      </c>
      <c r="AD490" s="374">
        <f t="shared" si="188"/>
        <v>1.57</v>
      </c>
      <c r="AE490" s="373">
        <f t="shared" si="189"/>
        <v>2.91</v>
      </c>
      <c r="AF490" s="373">
        <f t="shared" si="190"/>
        <v>10.260000000000002</v>
      </c>
      <c r="AG490" s="375">
        <f t="shared" si="191"/>
        <v>5.38</v>
      </c>
      <c r="AH490" s="374">
        <f t="shared" si="192"/>
        <v>1.46</v>
      </c>
      <c r="AI490" s="373">
        <f t="shared" si="193"/>
        <v>2.71</v>
      </c>
      <c r="AJ490" s="373">
        <f t="shared" si="194"/>
        <v>9.5500000000000007</v>
      </c>
      <c r="AK490" s="422">
        <f t="shared" si="196"/>
        <v>0.37</v>
      </c>
      <c r="AL490" s="422">
        <f t="shared" si="197"/>
        <v>0.68</v>
      </c>
    </row>
    <row r="491" spans="1:38" x14ac:dyDescent="0.25">
      <c r="A491" s="297">
        <v>1028592</v>
      </c>
      <c r="B491" s="297">
        <v>104339</v>
      </c>
      <c r="C491" s="297">
        <f>INDEX('Final Comp Values'!C:C,MATCH(B491,'Final Comp Values'!B:B,0))</f>
        <v>676253</v>
      </c>
      <c r="D491" s="299" t="s">
        <v>915</v>
      </c>
      <c r="E491" s="346">
        <f>INDEX('Final Comp Values'!U:U,MATCH($C491,'Final Comp Values'!$C:$C,0))</f>
        <v>2.7715201458983316E-3</v>
      </c>
      <c r="F491" s="346">
        <f>INDEX('Final Comp Values'!V:V,MATCH($C491,'Final Comp Values'!$C:$C,0))</f>
        <v>2.1136879584941698E-3</v>
      </c>
      <c r="G491" s="370">
        <f t="shared" si="179"/>
        <v>569989.50287578092</v>
      </c>
      <c r="H491" s="370">
        <f t="shared" si="180"/>
        <v>284994.75140000001</v>
      </c>
      <c r="I491" s="372">
        <v>272978.57</v>
      </c>
      <c r="J491" s="372">
        <v>272978.57</v>
      </c>
      <c r="K491" s="371">
        <f t="shared" si="195"/>
        <v>261542.89294791396</v>
      </c>
      <c r="L491" s="371">
        <f t="shared" si="200"/>
        <v>17746.86</v>
      </c>
      <c r="M491" s="371">
        <f t="shared" si="200"/>
        <v>17746.86</v>
      </c>
      <c r="N491" s="371">
        <f t="shared" si="200"/>
        <v>17746.86</v>
      </c>
      <c r="O491" s="371">
        <f t="shared" si="200"/>
        <v>17746.86</v>
      </c>
      <c r="P491" s="371">
        <f t="shared" si="181"/>
        <v>70987.45</v>
      </c>
      <c r="Q491" s="371">
        <f t="shared" si="201"/>
        <v>32958.46</v>
      </c>
      <c r="R491" s="371">
        <f t="shared" si="201"/>
        <v>32958.46</v>
      </c>
      <c r="S491" s="371">
        <f t="shared" si="201"/>
        <v>32958.46</v>
      </c>
      <c r="T491" s="371">
        <f t="shared" si="201"/>
        <v>32958.46</v>
      </c>
      <c r="U491" s="371">
        <f t="shared" si="182"/>
        <v>131833.82999999999</v>
      </c>
      <c r="V491" s="370">
        <f t="shared" si="183"/>
        <v>464364.17294791399</v>
      </c>
      <c r="W491" s="369" t="s">
        <v>14979</v>
      </c>
      <c r="X491" s="369" t="s">
        <v>941</v>
      </c>
      <c r="Y491" s="270">
        <v>38595.893614676956</v>
      </c>
      <c r="Z491" s="377">
        <f t="shared" si="184"/>
        <v>281228.92</v>
      </c>
      <c r="AA491" s="376">
        <f t="shared" si="185"/>
        <v>76330.59</v>
      </c>
      <c r="AB491" s="376">
        <f t="shared" si="186"/>
        <v>141756.81</v>
      </c>
      <c r="AC491" s="375">
        <f t="shared" si="187"/>
        <v>7.29</v>
      </c>
      <c r="AD491" s="374">
        <f t="shared" si="188"/>
        <v>1.98</v>
      </c>
      <c r="AE491" s="373">
        <f t="shared" si="189"/>
        <v>3.67</v>
      </c>
      <c r="AF491" s="373">
        <f t="shared" si="190"/>
        <v>12.94</v>
      </c>
      <c r="AG491" s="375">
        <f t="shared" si="191"/>
        <v>6.78</v>
      </c>
      <c r="AH491" s="374">
        <f t="shared" si="192"/>
        <v>1.84</v>
      </c>
      <c r="AI491" s="373">
        <f t="shared" si="193"/>
        <v>3.42</v>
      </c>
      <c r="AJ491" s="373">
        <f t="shared" si="194"/>
        <v>12.040000000000001</v>
      </c>
      <c r="AK491" s="422">
        <f t="shared" si="196"/>
        <v>0.46</v>
      </c>
      <c r="AL491" s="422">
        <f t="shared" si="197"/>
        <v>0.86</v>
      </c>
    </row>
    <row r="492" spans="1:38" x14ac:dyDescent="0.25">
      <c r="A492" s="297">
        <v>1026023</v>
      </c>
      <c r="B492" s="297">
        <v>104379</v>
      </c>
      <c r="C492" s="297">
        <f>INDEX('Final Comp Values'!C:C,MATCH(B492,'Final Comp Values'!B:B,0))</f>
        <v>676255</v>
      </c>
      <c r="D492" s="299" t="s">
        <v>915</v>
      </c>
      <c r="E492" s="346">
        <f>INDEX('Final Comp Values'!U:U,MATCH($C492,'Final Comp Values'!$C:$C,0))</f>
        <v>2.3900333424404564E-3</v>
      </c>
      <c r="F492" s="346">
        <f>INDEX('Final Comp Values'!V:V,MATCH($C492,'Final Comp Values'!$C:$C,0))</f>
        <v>1.8227486831702362E-3</v>
      </c>
      <c r="G492" s="370">
        <f t="shared" si="179"/>
        <v>491533.10999029997</v>
      </c>
      <c r="H492" s="370">
        <f t="shared" si="180"/>
        <v>245766.55499999999</v>
      </c>
      <c r="I492" s="372">
        <v>235404</v>
      </c>
      <c r="J492" s="372">
        <v>235404</v>
      </c>
      <c r="K492" s="371">
        <f t="shared" si="195"/>
        <v>225542.73529238123</v>
      </c>
      <c r="L492" s="371">
        <f t="shared" si="200"/>
        <v>15304.09</v>
      </c>
      <c r="M492" s="371">
        <f t="shared" si="200"/>
        <v>15304.09</v>
      </c>
      <c r="N492" s="371">
        <f t="shared" si="200"/>
        <v>15304.09</v>
      </c>
      <c r="O492" s="371">
        <f t="shared" si="200"/>
        <v>15304.09</v>
      </c>
      <c r="P492" s="371">
        <f t="shared" si="181"/>
        <v>61216.36</v>
      </c>
      <c r="Q492" s="371">
        <f t="shared" si="201"/>
        <v>28421.88</v>
      </c>
      <c r="R492" s="371">
        <f t="shared" si="201"/>
        <v>28421.88</v>
      </c>
      <c r="S492" s="371">
        <f t="shared" si="201"/>
        <v>28421.88</v>
      </c>
      <c r="T492" s="371">
        <f t="shared" si="201"/>
        <v>28421.88</v>
      </c>
      <c r="U492" s="371">
        <f t="shared" si="182"/>
        <v>113687.52</v>
      </c>
      <c r="V492" s="370">
        <f t="shared" si="183"/>
        <v>400446.61529238126</v>
      </c>
      <c r="W492" s="369" t="s">
        <v>14877</v>
      </c>
      <c r="X492" s="369" t="s">
        <v>937</v>
      </c>
      <c r="Y492" s="270">
        <v>35034.628533077281</v>
      </c>
      <c r="Z492" s="377">
        <f t="shared" si="184"/>
        <v>242519.07</v>
      </c>
      <c r="AA492" s="376">
        <f t="shared" si="185"/>
        <v>65824.039999999994</v>
      </c>
      <c r="AB492" s="376">
        <f t="shared" si="186"/>
        <v>122244.65</v>
      </c>
      <c r="AC492" s="375">
        <f t="shared" si="187"/>
        <v>6.92</v>
      </c>
      <c r="AD492" s="374">
        <f t="shared" si="188"/>
        <v>1.88</v>
      </c>
      <c r="AE492" s="373">
        <f t="shared" si="189"/>
        <v>3.49</v>
      </c>
      <c r="AF492" s="373">
        <f t="shared" si="190"/>
        <v>12.290000000000001</v>
      </c>
      <c r="AG492" s="375">
        <f t="shared" si="191"/>
        <v>6.44</v>
      </c>
      <c r="AH492" s="374">
        <f t="shared" si="192"/>
        <v>1.75</v>
      </c>
      <c r="AI492" s="373">
        <f t="shared" si="193"/>
        <v>3.25</v>
      </c>
      <c r="AJ492" s="373">
        <f t="shared" si="194"/>
        <v>11.440000000000001</v>
      </c>
      <c r="AK492" s="422">
        <f t="shared" si="196"/>
        <v>0.44</v>
      </c>
      <c r="AL492" s="422">
        <f t="shared" si="197"/>
        <v>0.81</v>
      </c>
    </row>
    <row r="493" spans="1:38" x14ac:dyDescent="0.25">
      <c r="A493" s="297">
        <v>1026676</v>
      </c>
      <c r="B493" s="297">
        <v>104410</v>
      </c>
      <c r="C493" s="297">
        <f>INDEX('Final Comp Values'!C:C,MATCH(B493,'Final Comp Values'!B:B,0))</f>
        <v>676256</v>
      </c>
      <c r="D493" s="299" t="s">
        <v>915</v>
      </c>
      <c r="E493" s="346">
        <f>INDEX('Final Comp Values'!U:U,MATCH($C493,'Final Comp Values'!$C:$C,0))</f>
        <v>4.6803122068246139E-4</v>
      </c>
      <c r="F493" s="346">
        <f>INDEX('Final Comp Values'!V:V,MATCH($C493,'Final Comp Values'!$C:$C,0))</f>
        <v>3.5694200412719491E-4</v>
      </c>
      <c r="G493" s="370">
        <f t="shared" si="179"/>
        <v>96255.076190569103</v>
      </c>
      <c r="H493" s="370">
        <f t="shared" si="180"/>
        <v>48127.538099999998</v>
      </c>
      <c r="I493" s="372">
        <v>46098</v>
      </c>
      <c r="J493" s="372">
        <v>46098</v>
      </c>
      <c r="K493" s="371">
        <f t="shared" si="195"/>
        <v>44167.183712661674</v>
      </c>
      <c r="L493" s="371">
        <f t="shared" si="200"/>
        <v>2996.94</v>
      </c>
      <c r="M493" s="371">
        <f t="shared" si="200"/>
        <v>2996.94</v>
      </c>
      <c r="N493" s="371">
        <f t="shared" si="200"/>
        <v>2996.94</v>
      </c>
      <c r="O493" s="371">
        <f t="shared" si="200"/>
        <v>2996.94</v>
      </c>
      <c r="P493" s="371">
        <f t="shared" si="181"/>
        <v>11987.77</v>
      </c>
      <c r="Q493" s="371">
        <f t="shared" si="201"/>
        <v>5565.75</v>
      </c>
      <c r="R493" s="371">
        <f t="shared" si="201"/>
        <v>5565.75</v>
      </c>
      <c r="S493" s="371">
        <f t="shared" si="201"/>
        <v>5565.75</v>
      </c>
      <c r="T493" s="371">
        <f t="shared" si="201"/>
        <v>5565.75</v>
      </c>
      <c r="U493" s="371">
        <f t="shared" si="182"/>
        <v>22263</v>
      </c>
      <c r="V493" s="370">
        <f t="shared" si="183"/>
        <v>78417.953712661678</v>
      </c>
      <c r="W493" s="369" t="s">
        <v>14878</v>
      </c>
      <c r="X493" s="369" t="s">
        <v>941</v>
      </c>
      <c r="Y493" s="270">
        <v>38595.893614676956</v>
      </c>
      <c r="Z493" s="377">
        <f t="shared" si="184"/>
        <v>47491.6</v>
      </c>
      <c r="AA493" s="376">
        <f t="shared" si="185"/>
        <v>12890.08</v>
      </c>
      <c r="AB493" s="376">
        <f t="shared" si="186"/>
        <v>23938.71</v>
      </c>
      <c r="AC493" s="375">
        <f t="shared" si="187"/>
        <v>1.23</v>
      </c>
      <c r="AD493" s="374">
        <f t="shared" si="188"/>
        <v>0.33</v>
      </c>
      <c r="AE493" s="373">
        <f t="shared" si="189"/>
        <v>0.62</v>
      </c>
      <c r="AF493" s="373">
        <f t="shared" si="190"/>
        <v>2.1800000000000002</v>
      </c>
      <c r="AG493" s="375">
        <f t="shared" si="191"/>
        <v>1.1399999999999999</v>
      </c>
      <c r="AH493" s="374">
        <f t="shared" si="192"/>
        <v>0.31</v>
      </c>
      <c r="AI493" s="373">
        <f t="shared" si="193"/>
        <v>0.57999999999999996</v>
      </c>
      <c r="AJ493" s="373">
        <f t="shared" si="194"/>
        <v>2.0299999999999998</v>
      </c>
      <c r="AK493" s="422">
        <f t="shared" si="196"/>
        <v>0.08</v>
      </c>
      <c r="AL493" s="422">
        <f t="shared" si="197"/>
        <v>0.15</v>
      </c>
    </row>
    <row r="494" spans="1:38" x14ac:dyDescent="0.25">
      <c r="A494" s="311">
        <v>1018446</v>
      </c>
      <c r="B494" s="311">
        <v>104417</v>
      </c>
      <c r="C494" s="297">
        <f>INDEX('Final Comp Values'!C:C,MATCH(B494,'Final Comp Values'!B:B,0))</f>
        <v>676257</v>
      </c>
      <c r="D494" s="312" t="s">
        <v>915</v>
      </c>
      <c r="E494" s="346">
        <f>INDEX('Final Comp Values'!U:U,MATCH($C494,'Final Comp Values'!$C:$C,0))</f>
        <v>2.5801594516071643E-3</v>
      </c>
      <c r="F494" s="346">
        <f>INDEX('Final Comp Values'!V:V,MATCH($C494,'Final Comp Values'!$C:$C,0))</f>
        <v>1.967747545305789E-3</v>
      </c>
      <c r="G494" s="370">
        <f t="shared" si="179"/>
        <v>530634.35434099275</v>
      </c>
      <c r="H494" s="370">
        <f t="shared" si="180"/>
        <v>265317.17719999998</v>
      </c>
      <c r="I494" s="372">
        <v>254130.66</v>
      </c>
      <c r="J494" s="372">
        <v>254130.66</v>
      </c>
      <c r="K494" s="371">
        <f t="shared" si="195"/>
        <v>243484.56143785708</v>
      </c>
      <c r="L494" s="371">
        <f t="shared" si="200"/>
        <v>16521.52</v>
      </c>
      <c r="M494" s="371">
        <f t="shared" si="200"/>
        <v>16521.52</v>
      </c>
      <c r="N494" s="371">
        <f t="shared" si="200"/>
        <v>16521.52</v>
      </c>
      <c r="O494" s="371">
        <f t="shared" si="200"/>
        <v>16521.52</v>
      </c>
      <c r="P494" s="371">
        <f t="shared" si="181"/>
        <v>66086.09</v>
      </c>
      <c r="Q494" s="371">
        <f t="shared" si="201"/>
        <v>30682.83</v>
      </c>
      <c r="R494" s="371">
        <f t="shared" si="201"/>
        <v>30682.83</v>
      </c>
      <c r="S494" s="371">
        <f t="shared" si="201"/>
        <v>30682.83</v>
      </c>
      <c r="T494" s="371">
        <f t="shared" si="201"/>
        <v>30682.83</v>
      </c>
      <c r="U494" s="371">
        <f t="shared" si="182"/>
        <v>122731.31</v>
      </c>
      <c r="V494" s="370">
        <f t="shared" si="183"/>
        <v>432301.96143785707</v>
      </c>
      <c r="W494" s="369" t="s">
        <v>14943</v>
      </c>
      <c r="X494" s="369" t="s">
        <v>939</v>
      </c>
      <c r="Y494" s="270">
        <v>37020.787783372318</v>
      </c>
      <c r="Z494" s="377">
        <f t="shared" si="184"/>
        <v>261811.36</v>
      </c>
      <c r="AA494" s="376">
        <f t="shared" si="185"/>
        <v>71060.31</v>
      </c>
      <c r="AB494" s="376">
        <f t="shared" si="186"/>
        <v>131969.15</v>
      </c>
      <c r="AC494" s="375">
        <f t="shared" si="187"/>
        <v>7.07</v>
      </c>
      <c r="AD494" s="374">
        <f t="shared" si="188"/>
        <v>1.92</v>
      </c>
      <c r="AE494" s="373">
        <f t="shared" si="189"/>
        <v>3.56</v>
      </c>
      <c r="AF494" s="373">
        <f t="shared" si="190"/>
        <v>12.55</v>
      </c>
      <c r="AG494" s="375">
        <f t="shared" si="191"/>
        <v>6.58</v>
      </c>
      <c r="AH494" s="374">
        <f t="shared" si="192"/>
        <v>1.79</v>
      </c>
      <c r="AI494" s="373">
        <f t="shared" si="193"/>
        <v>3.32</v>
      </c>
      <c r="AJ494" s="373">
        <f t="shared" si="194"/>
        <v>11.690000000000001</v>
      </c>
      <c r="AK494" s="422">
        <f t="shared" si="196"/>
        <v>0.45</v>
      </c>
      <c r="AL494" s="422">
        <f t="shared" si="197"/>
        <v>0.83</v>
      </c>
    </row>
    <row r="495" spans="1:38" x14ac:dyDescent="0.25">
      <c r="A495" s="297">
        <v>1018675</v>
      </c>
      <c r="B495" s="297">
        <v>4325</v>
      </c>
      <c r="C495" s="297">
        <f>INDEX('Final Comp Values'!C:C,MATCH(B495,'Final Comp Values'!B:B,0))</f>
        <v>676258</v>
      </c>
      <c r="D495" s="299" t="s">
        <v>915</v>
      </c>
      <c r="E495" s="346">
        <f>INDEX('Final Comp Values'!U:U,MATCH($C495,'Final Comp Values'!$C:$C,0))</f>
        <v>3.4967154480056327E-3</v>
      </c>
      <c r="F495" s="346">
        <f>INDEX('Final Comp Values'!V:V,MATCH($C495,'Final Comp Values'!$C:$C,0))</f>
        <v>2.666755046925492E-3</v>
      </c>
      <c r="G495" s="370">
        <f t="shared" si="179"/>
        <v>719132.82061342348</v>
      </c>
      <c r="H495" s="370">
        <f t="shared" si="180"/>
        <v>359566.41029999999</v>
      </c>
      <c r="I495" s="372">
        <v>344406</v>
      </c>
      <c r="J495" s="372">
        <v>344406</v>
      </c>
      <c r="K495" s="371">
        <f t="shared" si="195"/>
        <v>329978.14410280046</v>
      </c>
      <c r="L495" s="371">
        <f t="shared" si="200"/>
        <v>22390.5</v>
      </c>
      <c r="M495" s="371">
        <f t="shared" si="200"/>
        <v>22390.5</v>
      </c>
      <c r="N495" s="371">
        <f t="shared" si="200"/>
        <v>22390.5</v>
      </c>
      <c r="O495" s="371">
        <f t="shared" si="200"/>
        <v>22390.5</v>
      </c>
      <c r="P495" s="371">
        <f t="shared" si="181"/>
        <v>89562</v>
      </c>
      <c r="Q495" s="371">
        <f t="shared" si="201"/>
        <v>41582.36</v>
      </c>
      <c r="R495" s="371">
        <f t="shared" si="201"/>
        <v>41582.36</v>
      </c>
      <c r="S495" s="371">
        <f t="shared" si="201"/>
        <v>41582.36</v>
      </c>
      <c r="T495" s="371">
        <f t="shared" si="201"/>
        <v>41582.36</v>
      </c>
      <c r="U495" s="371">
        <f t="shared" si="182"/>
        <v>166329.44</v>
      </c>
      <c r="V495" s="370">
        <f t="shared" si="183"/>
        <v>585869.58410280047</v>
      </c>
      <c r="W495" s="369" t="s">
        <v>14892</v>
      </c>
      <c r="X495" s="369" t="s">
        <v>930</v>
      </c>
      <c r="Y495" s="270">
        <v>46984.658324669057</v>
      </c>
      <c r="Z495" s="377">
        <f t="shared" si="184"/>
        <v>354815.21</v>
      </c>
      <c r="AA495" s="376">
        <f t="shared" si="185"/>
        <v>96303.23</v>
      </c>
      <c r="AB495" s="376">
        <f t="shared" si="186"/>
        <v>178848.86</v>
      </c>
      <c r="AC495" s="375">
        <f t="shared" si="187"/>
        <v>7.55</v>
      </c>
      <c r="AD495" s="374">
        <f t="shared" si="188"/>
        <v>2.0499999999999998</v>
      </c>
      <c r="AE495" s="373">
        <f t="shared" si="189"/>
        <v>3.81</v>
      </c>
      <c r="AF495" s="373">
        <f t="shared" si="190"/>
        <v>13.41</v>
      </c>
      <c r="AG495" s="375">
        <f t="shared" si="191"/>
        <v>7.02</v>
      </c>
      <c r="AH495" s="374">
        <f t="shared" si="192"/>
        <v>1.91</v>
      </c>
      <c r="AI495" s="373">
        <f t="shared" si="193"/>
        <v>3.54</v>
      </c>
      <c r="AJ495" s="373">
        <f t="shared" si="194"/>
        <v>12.469999999999999</v>
      </c>
      <c r="AK495" s="422">
        <f t="shared" si="196"/>
        <v>0.48</v>
      </c>
      <c r="AL495" s="422">
        <f t="shared" si="197"/>
        <v>0.89</v>
      </c>
    </row>
    <row r="496" spans="1:38" x14ac:dyDescent="0.25">
      <c r="A496" s="297">
        <v>1018472</v>
      </c>
      <c r="B496" s="297">
        <v>104320</v>
      </c>
      <c r="C496" s="297">
        <f>INDEX('Final Comp Values'!C:C,MATCH(B496,'Final Comp Values'!B:B,0))</f>
        <v>676259</v>
      </c>
      <c r="D496" s="299" t="s">
        <v>915</v>
      </c>
      <c r="E496" s="346">
        <f>INDEX('Final Comp Values'!U:U,MATCH($C496,'Final Comp Values'!$C:$C,0))</f>
        <v>1.4819959834007561E-3</v>
      </c>
      <c r="F496" s="346">
        <f>INDEX('Final Comp Values'!V:V,MATCH($C496,'Final Comp Values'!$C:$C,0))</f>
        <v>1.1302378838150481E-3</v>
      </c>
      <c r="G496" s="370">
        <f t="shared" si="179"/>
        <v>304786.58258812752</v>
      </c>
      <c r="H496" s="370">
        <f t="shared" si="180"/>
        <v>152393.29130000001</v>
      </c>
      <c r="I496" s="372">
        <v>145968</v>
      </c>
      <c r="J496" s="372">
        <v>145968</v>
      </c>
      <c r="K496" s="371">
        <f t="shared" si="195"/>
        <v>139853.03964304685</v>
      </c>
      <c r="L496" s="371">
        <f t="shared" si="200"/>
        <v>9489.66</v>
      </c>
      <c r="M496" s="371">
        <f t="shared" si="200"/>
        <v>9489.66</v>
      </c>
      <c r="N496" s="371">
        <f t="shared" si="200"/>
        <v>9489.66</v>
      </c>
      <c r="O496" s="371">
        <f t="shared" si="200"/>
        <v>9489.66</v>
      </c>
      <c r="P496" s="371">
        <f t="shared" si="181"/>
        <v>37958.629999999997</v>
      </c>
      <c r="Q496" s="371">
        <f t="shared" si="201"/>
        <v>17623.650000000001</v>
      </c>
      <c r="R496" s="371">
        <f t="shared" si="201"/>
        <v>17623.650000000001</v>
      </c>
      <c r="S496" s="371">
        <f t="shared" si="201"/>
        <v>17623.650000000001</v>
      </c>
      <c r="T496" s="371">
        <f t="shared" si="201"/>
        <v>17623.650000000001</v>
      </c>
      <c r="U496" s="371">
        <f t="shared" si="182"/>
        <v>70494.600000000006</v>
      </c>
      <c r="V496" s="370">
        <f t="shared" si="183"/>
        <v>248306.26964304686</v>
      </c>
      <c r="W496" s="369" t="s">
        <v>14991</v>
      </c>
      <c r="X496" s="369" t="s">
        <v>913</v>
      </c>
      <c r="Y496" s="270">
        <v>30550.305097874538</v>
      </c>
      <c r="Z496" s="377">
        <f t="shared" si="184"/>
        <v>150379.60999999999</v>
      </c>
      <c r="AA496" s="376">
        <f t="shared" si="185"/>
        <v>40815.730000000003</v>
      </c>
      <c r="AB496" s="376">
        <f t="shared" si="186"/>
        <v>75800.649999999994</v>
      </c>
      <c r="AC496" s="375">
        <f t="shared" si="187"/>
        <v>4.92</v>
      </c>
      <c r="AD496" s="374">
        <f t="shared" si="188"/>
        <v>1.34</v>
      </c>
      <c r="AE496" s="373">
        <f t="shared" si="189"/>
        <v>2.48</v>
      </c>
      <c r="AF496" s="373">
        <f t="shared" si="190"/>
        <v>8.74</v>
      </c>
      <c r="AG496" s="375">
        <f t="shared" si="191"/>
        <v>4.58</v>
      </c>
      <c r="AH496" s="374">
        <f t="shared" si="192"/>
        <v>1.24</v>
      </c>
      <c r="AI496" s="373">
        <f t="shared" si="193"/>
        <v>2.31</v>
      </c>
      <c r="AJ496" s="373">
        <f t="shared" si="194"/>
        <v>8.1300000000000008</v>
      </c>
      <c r="AK496" s="422">
        <f t="shared" si="196"/>
        <v>0.31</v>
      </c>
      <c r="AL496" s="422">
        <f t="shared" si="197"/>
        <v>0.57999999999999996</v>
      </c>
    </row>
    <row r="497" spans="1:38" x14ac:dyDescent="0.25">
      <c r="A497" s="297">
        <v>1021337</v>
      </c>
      <c r="B497" s="297">
        <v>104599</v>
      </c>
      <c r="C497" s="297">
        <f>INDEX('Final Comp Values'!C:C,MATCH(B497,'Final Comp Values'!B:B,0))</f>
        <v>676262</v>
      </c>
      <c r="D497" s="299" t="s">
        <v>915</v>
      </c>
      <c r="E497" s="346">
        <f>INDEX('Final Comp Values'!U:U,MATCH($C497,'Final Comp Values'!$C:$C,0))</f>
        <v>2.4163300055914361E-3</v>
      </c>
      <c r="F497" s="346">
        <f>INDEX('Final Comp Values'!V:V,MATCH($C497,'Final Comp Values'!$C:$C,0))</f>
        <v>1.8428037205954783E-3</v>
      </c>
      <c r="G497" s="370">
        <f t="shared" si="179"/>
        <v>496941.26911153214</v>
      </c>
      <c r="H497" s="370">
        <f t="shared" si="180"/>
        <v>248470.63459999999</v>
      </c>
      <c r="I497" s="372">
        <v>237994.42</v>
      </c>
      <c r="J497" s="372">
        <v>237994.42</v>
      </c>
      <c r="K497" s="371">
        <f t="shared" si="195"/>
        <v>228024.29955795681</v>
      </c>
      <c r="L497" s="371">
        <f t="shared" si="200"/>
        <v>15472.48</v>
      </c>
      <c r="M497" s="371">
        <f t="shared" si="200"/>
        <v>15472.48</v>
      </c>
      <c r="N497" s="371">
        <f t="shared" si="200"/>
        <v>15472.48</v>
      </c>
      <c r="O497" s="371">
        <f t="shared" si="200"/>
        <v>15472.48</v>
      </c>
      <c r="P497" s="371">
        <f t="shared" si="181"/>
        <v>61889.9</v>
      </c>
      <c r="Q497" s="371">
        <f t="shared" si="201"/>
        <v>28734.6</v>
      </c>
      <c r="R497" s="371">
        <f t="shared" si="201"/>
        <v>28734.6</v>
      </c>
      <c r="S497" s="371">
        <f t="shared" si="201"/>
        <v>28734.6</v>
      </c>
      <c r="T497" s="371">
        <f t="shared" si="201"/>
        <v>28734.6</v>
      </c>
      <c r="U497" s="371">
        <f t="shared" si="182"/>
        <v>114938.38</v>
      </c>
      <c r="V497" s="370">
        <f t="shared" si="183"/>
        <v>404852.57955795684</v>
      </c>
      <c r="W497" s="369" t="s">
        <v>14917</v>
      </c>
      <c r="X497" s="369" t="s">
        <v>939</v>
      </c>
      <c r="Y497" s="270">
        <v>37020.787783372318</v>
      </c>
      <c r="Z497" s="377">
        <f t="shared" si="184"/>
        <v>245187.42</v>
      </c>
      <c r="AA497" s="376">
        <f t="shared" si="185"/>
        <v>66548.28</v>
      </c>
      <c r="AB497" s="376">
        <f t="shared" si="186"/>
        <v>123589.66</v>
      </c>
      <c r="AC497" s="375">
        <f t="shared" si="187"/>
        <v>6.62</v>
      </c>
      <c r="AD497" s="374">
        <f t="shared" si="188"/>
        <v>1.8</v>
      </c>
      <c r="AE497" s="373">
        <f t="shared" si="189"/>
        <v>3.34</v>
      </c>
      <c r="AF497" s="373">
        <f t="shared" si="190"/>
        <v>11.76</v>
      </c>
      <c r="AG497" s="375">
        <f t="shared" si="191"/>
        <v>6.16</v>
      </c>
      <c r="AH497" s="374">
        <f t="shared" si="192"/>
        <v>1.67</v>
      </c>
      <c r="AI497" s="373">
        <f t="shared" si="193"/>
        <v>3.1</v>
      </c>
      <c r="AJ497" s="373">
        <f t="shared" si="194"/>
        <v>10.93</v>
      </c>
      <c r="AK497" s="422">
        <f t="shared" si="196"/>
        <v>0.42</v>
      </c>
      <c r="AL497" s="422">
        <f t="shared" si="197"/>
        <v>0.78</v>
      </c>
    </row>
    <row r="498" spans="1:38" x14ac:dyDescent="0.25">
      <c r="A498" s="297">
        <v>1020143</v>
      </c>
      <c r="B498" s="297">
        <v>104541</v>
      </c>
      <c r="C498" s="297">
        <f>INDEX('Final Comp Values'!C:C,MATCH(B498,'Final Comp Values'!B:B,0))</f>
        <v>676263</v>
      </c>
      <c r="D498" s="299" t="s">
        <v>915</v>
      </c>
      <c r="E498" s="346">
        <f>INDEX('Final Comp Values'!U:U,MATCH($C498,'Final Comp Values'!$C:$C,0))</f>
        <v>2.5216401167078009E-3</v>
      </c>
      <c r="F498" s="346">
        <f>INDEX('Final Comp Values'!V:V,MATCH($C498,'Final Comp Values'!$C:$C,0))</f>
        <v>1.9231180254017293E-3</v>
      </c>
      <c r="G498" s="370">
        <f t="shared" si="179"/>
        <v>518599.2960148704</v>
      </c>
      <c r="H498" s="370">
        <f t="shared" si="180"/>
        <v>259299.64799999999</v>
      </c>
      <c r="I498" s="372">
        <v>248366.85</v>
      </c>
      <c r="J498" s="372">
        <v>248366.85</v>
      </c>
      <c r="K498" s="371">
        <f t="shared" si="195"/>
        <v>237962.20715671711</v>
      </c>
      <c r="L498" s="371">
        <f t="shared" si="200"/>
        <v>16146.81</v>
      </c>
      <c r="M498" s="371">
        <f t="shared" si="200"/>
        <v>16146.81</v>
      </c>
      <c r="N498" s="371">
        <f t="shared" si="200"/>
        <v>16146.81</v>
      </c>
      <c r="O498" s="371">
        <f t="shared" si="200"/>
        <v>16146.81</v>
      </c>
      <c r="P498" s="371">
        <f t="shared" si="181"/>
        <v>64587.22</v>
      </c>
      <c r="Q498" s="371">
        <f t="shared" si="201"/>
        <v>29986.93</v>
      </c>
      <c r="R498" s="371">
        <f t="shared" si="201"/>
        <v>29986.93</v>
      </c>
      <c r="S498" s="371">
        <f t="shared" si="201"/>
        <v>29986.93</v>
      </c>
      <c r="T498" s="371">
        <f t="shared" si="201"/>
        <v>29986.93</v>
      </c>
      <c r="U498" s="371">
        <f t="shared" si="182"/>
        <v>119947.7</v>
      </c>
      <c r="V498" s="370">
        <f t="shared" si="183"/>
        <v>422497.12715671712</v>
      </c>
      <c r="W498" s="369" t="s">
        <v>14892</v>
      </c>
      <c r="X498" s="369" t="s">
        <v>930</v>
      </c>
      <c r="Y498" s="270">
        <v>46984.658324669057</v>
      </c>
      <c r="Z498" s="377">
        <f t="shared" si="184"/>
        <v>255873.34</v>
      </c>
      <c r="AA498" s="376">
        <f t="shared" si="185"/>
        <v>69448.62</v>
      </c>
      <c r="AB498" s="376">
        <f t="shared" si="186"/>
        <v>128976.02</v>
      </c>
      <c r="AC498" s="375">
        <f t="shared" si="187"/>
        <v>5.45</v>
      </c>
      <c r="AD498" s="374">
        <f t="shared" si="188"/>
        <v>1.48</v>
      </c>
      <c r="AE498" s="373">
        <f t="shared" si="189"/>
        <v>2.75</v>
      </c>
      <c r="AF498" s="373">
        <f t="shared" si="190"/>
        <v>9.68</v>
      </c>
      <c r="AG498" s="375">
        <f t="shared" si="191"/>
        <v>5.0599999999999996</v>
      </c>
      <c r="AH498" s="374">
        <f t="shared" si="192"/>
        <v>1.37</v>
      </c>
      <c r="AI498" s="373">
        <f t="shared" si="193"/>
        <v>2.5499999999999998</v>
      </c>
      <c r="AJ498" s="373">
        <f t="shared" si="194"/>
        <v>8.98</v>
      </c>
      <c r="AK498" s="422">
        <f t="shared" si="196"/>
        <v>0.34</v>
      </c>
      <c r="AL498" s="422">
        <f t="shared" si="197"/>
        <v>0.64</v>
      </c>
    </row>
    <row r="499" spans="1:38" x14ac:dyDescent="0.25">
      <c r="A499" s="313">
        <v>1028534</v>
      </c>
      <c r="B499" s="313">
        <v>5035</v>
      </c>
      <c r="C499" s="297">
        <f>INDEX('Final Comp Values'!C:C,MATCH(B499,'Final Comp Values'!B:B,0))</f>
        <v>676264</v>
      </c>
      <c r="D499" s="314" t="s">
        <v>915</v>
      </c>
      <c r="E499" s="346">
        <f>INDEX('Final Comp Values'!U:U,MATCH($C499,'Final Comp Values'!$C:$C,0))</f>
        <v>2.867694327093699E-3</v>
      </c>
      <c r="F499" s="346">
        <f>INDEX('Final Comp Values'!V:V,MATCH($C499,'Final Comp Values'!$C:$C,0))</f>
        <v>2.1870347855094917E-3</v>
      </c>
      <c r="G499" s="370">
        <f t="shared" si="179"/>
        <v>589768.63881681324</v>
      </c>
      <c r="H499" s="370">
        <f t="shared" si="180"/>
        <v>294884.31939999998</v>
      </c>
      <c r="I499" s="372">
        <v>282451</v>
      </c>
      <c r="J499" s="372">
        <v>282451</v>
      </c>
      <c r="K499" s="371">
        <f t="shared" si="195"/>
        <v>270618.66084877477</v>
      </c>
      <c r="L499" s="371">
        <f t="shared" si="200"/>
        <v>18362.689999999999</v>
      </c>
      <c r="M499" s="371">
        <f t="shared" si="200"/>
        <v>18362.689999999999</v>
      </c>
      <c r="N499" s="371">
        <f t="shared" si="200"/>
        <v>18362.689999999999</v>
      </c>
      <c r="O499" s="371">
        <f t="shared" si="200"/>
        <v>18362.689999999999</v>
      </c>
      <c r="P499" s="371">
        <f t="shared" si="181"/>
        <v>73450.77</v>
      </c>
      <c r="Q499" s="371">
        <f t="shared" si="201"/>
        <v>34102.15</v>
      </c>
      <c r="R499" s="371">
        <f t="shared" si="201"/>
        <v>34102.15</v>
      </c>
      <c r="S499" s="371">
        <f t="shared" si="201"/>
        <v>34102.15</v>
      </c>
      <c r="T499" s="371">
        <f t="shared" si="201"/>
        <v>34102.15</v>
      </c>
      <c r="U499" s="371">
        <f t="shared" si="182"/>
        <v>136408.57999999999</v>
      </c>
      <c r="V499" s="370">
        <f t="shared" si="183"/>
        <v>480478.01084877481</v>
      </c>
      <c r="W499" s="369" t="s">
        <v>14888</v>
      </c>
      <c r="X499" s="369" t="s">
        <v>930</v>
      </c>
      <c r="Y499" s="270">
        <v>46984.658324669057</v>
      </c>
      <c r="Z499" s="377">
        <f t="shared" si="184"/>
        <v>290987.81</v>
      </c>
      <c r="AA499" s="376">
        <f t="shared" si="185"/>
        <v>78979.320000000007</v>
      </c>
      <c r="AB499" s="376">
        <f t="shared" si="186"/>
        <v>146675.89000000001</v>
      </c>
      <c r="AC499" s="375">
        <f t="shared" si="187"/>
        <v>6.19</v>
      </c>
      <c r="AD499" s="374">
        <f t="shared" si="188"/>
        <v>1.68</v>
      </c>
      <c r="AE499" s="373">
        <f t="shared" si="189"/>
        <v>3.12</v>
      </c>
      <c r="AF499" s="373">
        <f t="shared" si="190"/>
        <v>10.99</v>
      </c>
      <c r="AG499" s="375">
        <f t="shared" si="191"/>
        <v>5.76</v>
      </c>
      <c r="AH499" s="374">
        <f t="shared" si="192"/>
        <v>1.56</v>
      </c>
      <c r="AI499" s="373">
        <f t="shared" si="193"/>
        <v>2.9</v>
      </c>
      <c r="AJ499" s="373">
        <f t="shared" si="194"/>
        <v>10.220000000000001</v>
      </c>
      <c r="AK499" s="422">
        <f t="shared" si="196"/>
        <v>0.39</v>
      </c>
      <c r="AL499" s="422">
        <f t="shared" si="197"/>
        <v>0.73</v>
      </c>
    </row>
    <row r="500" spans="1:38" x14ac:dyDescent="0.25">
      <c r="A500" s="311">
        <v>1026677</v>
      </c>
      <c r="B500" s="311">
        <v>104549</v>
      </c>
      <c r="C500" s="297">
        <f>INDEX('Final Comp Values'!C:C,MATCH(B500,'Final Comp Values'!B:B,0))</f>
        <v>676270</v>
      </c>
      <c r="D500" s="312" t="s">
        <v>915</v>
      </c>
      <c r="E500" s="346">
        <f>INDEX('Final Comp Values'!U:U,MATCH($C500,'Final Comp Values'!$C:$C,0))</f>
        <v>5.4704466864784662E-4</v>
      </c>
      <c r="F500" s="346">
        <f>INDEX('Final Comp Values'!V:V,MATCH($C500,'Final Comp Values'!$C:$C,0))</f>
        <v>4.172012715082038E-4</v>
      </c>
      <c r="G500" s="370">
        <f t="shared" si="179"/>
        <v>112504.9439726752</v>
      </c>
      <c r="H500" s="370">
        <f t="shared" si="180"/>
        <v>56252.472000000002</v>
      </c>
      <c r="I500" s="372">
        <v>53880.71</v>
      </c>
      <c r="J500" s="372">
        <v>53880.71</v>
      </c>
      <c r="K500" s="371">
        <f t="shared" si="195"/>
        <v>51623.527045846444</v>
      </c>
      <c r="L500" s="371">
        <f t="shared" si="200"/>
        <v>3502.89</v>
      </c>
      <c r="M500" s="371">
        <f t="shared" si="200"/>
        <v>3502.89</v>
      </c>
      <c r="N500" s="371">
        <f t="shared" si="200"/>
        <v>3502.89</v>
      </c>
      <c r="O500" s="371">
        <f t="shared" si="200"/>
        <v>3502.89</v>
      </c>
      <c r="P500" s="371">
        <f t="shared" si="181"/>
        <v>14011.55</v>
      </c>
      <c r="Q500" s="371">
        <f t="shared" si="201"/>
        <v>6505.37</v>
      </c>
      <c r="R500" s="371">
        <f t="shared" si="201"/>
        <v>6505.37</v>
      </c>
      <c r="S500" s="371">
        <f t="shared" si="201"/>
        <v>6505.37</v>
      </c>
      <c r="T500" s="371">
        <f t="shared" si="201"/>
        <v>6505.37</v>
      </c>
      <c r="U500" s="371">
        <f t="shared" si="182"/>
        <v>26021.46</v>
      </c>
      <c r="V500" s="370">
        <f t="shared" si="183"/>
        <v>91656.537045846431</v>
      </c>
      <c r="W500" s="369" t="s">
        <v>14878</v>
      </c>
      <c r="X500" s="369" t="s">
        <v>941</v>
      </c>
      <c r="Y500" s="270">
        <v>38595.893614676956</v>
      </c>
      <c r="Z500" s="377">
        <f t="shared" si="184"/>
        <v>55509.17</v>
      </c>
      <c r="AA500" s="376">
        <f t="shared" si="185"/>
        <v>15066.18</v>
      </c>
      <c r="AB500" s="376">
        <f t="shared" si="186"/>
        <v>27980.06</v>
      </c>
      <c r="AC500" s="375">
        <f t="shared" si="187"/>
        <v>1.44</v>
      </c>
      <c r="AD500" s="374">
        <f t="shared" si="188"/>
        <v>0.39</v>
      </c>
      <c r="AE500" s="373">
        <f t="shared" si="189"/>
        <v>0.72</v>
      </c>
      <c r="AF500" s="373">
        <f t="shared" si="190"/>
        <v>2.5499999999999998</v>
      </c>
      <c r="AG500" s="375">
        <f t="shared" si="191"/>
        <v>1.34</v>
      </c>
      <c r="AH500" s="374">
        <f t="shared" si="192"/>
        <v>0.36</v>
      </c>
      <c r="AI500" s="373">
        <f t="shared" si="193"/>
        <v>0.67</v>
      </c>
      <c r="AJ500" s="373">
        <f t="shared" si="194"/>
        <v>2.37</v>
      </c>
      <c r="AK500" s="422">
        <f t="shared" si="196"/>
        <v>0.09</v>
      </c>
      <c r="AL500" s="422">
        <f t="shared" si="197"/>
        <v>0.17</v>
      </c>
    </row>
    <row r="501" spans="1:38" x14ac:dyDescent="0.25">
      <c r="A501" s="297">
        <v>1028627</v>
      </c>
      <c r="B501" s="297">
        <v>104642</v>
      </c>
      <c r="C501" s="297">
        <f>INDEX('Final Comp Values'!C:C,MATCH(B501,'Final Comp Values'!B:B,0))</f>
        <v>676272</v>
      </c>
      <c r="D501" s="299" t="s">
        <v>915</v>
      </c>
      <c r="E501" s="346">
        <f>INDEX('Final Comp Values'!U:U,MATCH($C501,'Final Comp Values'!$C:$C,0))</f>
        <v>3.3222685699195557E-3</v>
      </c>
      <c r="F501" s="346">
        <f>INDEX('Final Comp Values'!V:V,MATCH($C501,'Final Comp Values'!$C:$C,0))</f>
        <v>2.5337138831608586E-3</v>
      </c>
      <c r="G501" s="370">
        <f t="shared" si="179"/>
        <v>683256.15940074238</v>
      </c>
      <c r="H501" s="370">
        <f t="shared" si="180"/>
        <v>341628.0797</v>
      </c>
      <c r="I501" s="372">
        <v>327224.08</v>
      </c>
      <c r="J501" s="372">
        <v>327224.08</v>
      </c>
      <c r="K501" s="371">
        <f t="shared" si="195"/>
        <v>313515.93608750345</v>
      </c>
      <c r="L501" s="371">
        <f t="shared" si="200"/>
        <v>21273.47</v>
      </c>
      <c r="M501" s="371">
        <f t="shared" si="200"/>
        <v>21273.47</v>
      </c>
      <c r="N501" s="371">
        <f t="shared" si="200"/>
        <v>21273.47</v>
      </c>
      <c r="O501" s="371">
        <f t="shared" si="200"/>
        <v>21273.47</v>
      </c>
      <c r="P501" s="371">
        <f t="shared" si="181"/>
        <v>85093.86</v>
      </c>
      <c r="Q501" s="371">
        <f t="shared" si="201"/>
        <v>39507.870000000003</v>
      </c>
      <c r="R501" s="371">
        <f t="shared" si="201"/>
        <v>39507.870000000003</v>
      </c>
      <c r="S501" s="371">
        <f t="shared" si="201"/>
        <v>39507.870000000003</v>
      </c>
      <c r="T501" s="371">
        <f t="shared" si="201"/>
        <v>39507.870000000003</v>
      </c>
      <c r="U501" s="371">
        <f t="shared" si="182"/>
        <v>158031.46</v>
      </c>
      <c r="V501" s="370">
        <f t="shared" si="183"/>
        <v>556641.2560875034</v>
      </c>
      <c r="W501" s="369" t="s">
        <v>15011</v>
      </c>
      <c r="X501" s="369" t="s">
        <v>940</v>
      </c>
      <c r="Y501" s="270">
        <v>19767.512521458313</v>
      </c>
      <c r="Z501" s="377">
        <f t="shared" si="184"/>
        <v>337113.91</v>
      </c>
      <c r="AA501" s="376">
        <f t="shared" si="185"/>
        <v>91498.77</v>
      </c>
      <c r="AB501" s="376">
        <f t="shared" si="186"/>
        <v>169926.3</v>
      </c>
      <c r="AC501" s="375">
        <f t="shared" si="187"/>
        <v>17.05</v>
      </c>
      <c r="AD501" s="374">
        <f t="shared" si="188"/>
        <v>4.63</v>
      </c>
      <c r="AE501" s="373">
        <f t="shared" si="189"/>
        <v>8.6</v>
      </c>
      <c r="AF501" s="373">
        <f t="shared" si="190"/>
        <v>30.28</v>
      </c>
      <c r="AG501" s="375">
        <f t="shared" si="191"/>
        <v>15.86</v>
      </c>
      <c r="AH501" s="374">
        <f t="shared" si="192"/>
        <v>4.3</v>
      </c>
      <c r="AI501" s="373">
        <f t="shared" si="193"/>
        <v>7.99</v>
      </c>
      <c r="AJ501" s="373">
        <f t="shared" si="194"/>
        <v>28.15</v>
      </c>
      <c r="AK501" s="422">
        <f t="shared" si="196"/>
        <v>1.08</v>
      </c>
      <c r="AL501" s="422">
        <f t="shared" si="197"/>
        <v>2</v>
      </c>
    </row>
    <row r="502" spans="1:38" x14ac:dyDescent="0.25">
      <c r="A502" s="311">
        <v>1020181</v>
      </c>
      <c r="B502" s="311">
        <v>104661</v>
      </c>
      <c r="C502" s="297">
        <f>INDEX('Final Comp Values'!C:C,MATCH(B502,'Final Comp Values'!B:B,0))</f>
        <v>676273</v>
      </c>
      <c r="D502" s="312" t="s">
        <v>915</v>
      </c>
      <c r="E502" s="346">
        <f>INDEX('Final Comp Values'!U:U,MATCH($C502,'Final Comp Values'!$C:$C,0))</f>
        <v>2.4447254634539961E-3</v>
      </c>
      <c r="F502" s="346">
        <f>INDEX('Final Comp Values'!V:V,MATCH($C502,'Final Comp Values'!$C:$C,0))</f>
        <v>1.8644593948105284E-3</v>
      </c>
      <c r="G502" s="370">
        <f t="shared" si="179"/>
        <v>502781.06534572644</v>
      </c>
      <c r="H502" s="370">
        <f t="shared" si="180"/>
        <v>251390.53270000001</v>
      </c>
      <c r="I502" s="372">
        <v>240791.2</v>
      </c>
      <c r="J502" s="372">
        <v>240791.2</v>
      </c>
      <c r="K502" s="371">
        <f t="shared" si="195"/>
        <v>230703.92294332004</v>
      </c>
      <c r="L502" s="371">
        <f t="shared" si="200"/>
        <v>15654.3</v>
      </c>
      <c r="M502" s="371">
        <f t="shared" si="200"/>
        <v>15654.3</v>
      </c>
      <c r="N502" s="371">
        <f t="shared" si="200"/>
        <v>15654.3</v>
      </c>
      <c r="O502" s="371">
        <f t="shared" si="200"/>
        <v>15654.3</v>
      </c>
      <c r="P502" s="371">
        <f t="shared" si="181"/>
        <v>62617.19</v>
      </c>
      <c r="Q502" s="371">
        <f t="shared" si="201"/>
        <v>29072.27</v>
      </c>
      <c r="R502" s="371">
        <f t="shared" si="201"/>
        <v>29072.27</v>
      </c>
      <c r="S502" s="371">
        <f t="shared" si="201"/>
        <v>29072.27</v>
      </c>
      <c r="T502" s="371">
        <f t="shared" si="201"/>
        <v>29072.27</v>
      </c>
      <c r="U502" s="371">
        <f t="shared" si="182"/>
        <v>116289.08</v>
      </c>
      <c r="V502" s="370">
        <f t="shared" si="183"/>
        <v>409610.19294332009</v>
      </c>
      <c r="W502" s="369" t="s">
        <v>14904</v>
      </c>
      <c r="X502" s="369" t="s">
        <v>930</v>
      </c>
      <c r="Y502" s="270">
        <v>46984.658324669057</v>
      </c>
      <c r="Z502" s="377">
        <f t="shared" si="184"/>
        <v>248068.73</v>
      </c>
      <c r="AA502" s="376">
        <f t="shared" si="185"/>
        <v>67330.31</v>
      </c>
      <c r="AB502" s="376">
        <f t="shared" si="186"/>
        <v>125042.02</v>
      </c>
      <c r="AC502" s="375">
        <f t="shared" si="187"/>
        <v>5.28</v>
      </c>
      <c r="AD502" s="374">
        <f t="shared" si="188"/>
        <v>1.43</v>
      </c>
      <c r="AE502" s="373">
        <f t="shared" si="189"/>
        <v>2.66</v>
      </c>
      <c r="AF502" s="373">
        <f t="shared" si="190"/>
        <v>9.370000000000001</v>
      </c>
      <c r="AG502" s="375">
        <f t="shared" si="191"/>
        <v>4.91</v>
      </c>
      <c r="AH502" s="374">
        <f t="shared" si="192"/>
        <v>1.33</v>
      </c>
      <c r="AI502" s="373">
        <f t="shared" si="193"/>
        <v>2.48</v>
      </c>
      <c r="AJ502" s="373">
        <f t="shared" si="194"/>
        <v>8.7200000000000006</v>
      </c>
      <c r="AK502" s="422">
        <f t="shared" si="196"/>
        <v>0.33</v>
      </c>
      <c r="AL502" s="422">
        <f t="shared" si="197"/>
        <v>0.62</v>
      </c>
    </row>
    <row r="503" spans="1:38" x14ac:dyDescent="0.25">
      <c r="A503" s="297">
        <v>1028749</v>
      </c>
      <c r="B503" s="297">
        <v>104623</v>
      </c>
      <c r="C503" s="297">
        <f>INDEX('Final Comp Values'!C:C,MATCH(B503,'Final Comp Values'!B:B,0))</f>
        <v>676275</v>
      </c>
      <c r="D503" s="299" t="s">
        <v>915</v>
      </c>
      <c r="E503" s="346">
        <f>INDEX('Final Comp Values'!U:U,MATCH($C503,'Final Comp Values'!$C:$C,0))</f>
        <v>2.0087934560074727E-3</v>
      </c>
      <c r="F503" s="346">
        <f>INDEX('Final Comp Values'!V:V,MATCH($C503,'Final Comp Values'!$C:$C,0))</f>
        <v>1.5319977180568683E-3</v>
      </c>
      <c r="G503" s="370">
        <f t="shared" si="179"/>
        <v>413127.49794163799</v>
      </c>
      <c r="H503" s="370">
        <f t="shared" si="180"/>
        <v>206563.74900000001</v>
      </c>
      <c r="I503" s="372">
        <v>197854.44</v>
      </c>
      <c r="J503" s="372">
        <v>197854.44</v>
      </c>
      <c r="K503" s="371">
        <f t="shared" si="195"/>
        <v>189565.87870976471</v>
      </c>
      <c r="L503" s="371">
        <f t="shared" si="200"/>
        <v>12862.9</v>
      </c>
      <c r="M503" s="371">
        <f t="shared" si="200"/>
        <v>12862.9</v>
      </c>
      <c r="N503" s="371">
        <f t="shared" si="200"/>
        <v>12862.9</v>
      </c>
      <c r="O503" s="371">
        <f t="shared" si="200"/>
        <v>12862.9</v>
      </c>
      <c r="P503" s="371">
        <f t="shared" si="181"/>
        <v>51451.59</v>
      </c>
      <c r="Q503" s="371">
        <f t="shared" si="201"/>
        <v>23888.240000000002</v>
      </c>
      <c r="R503" s="371">
        <f t="shared" si="201"/>
        <v>23888.240000000002</v>
      </c>
      <c r="S503" s="371">
        <f t="shared" si="201"/>
        <v>23888.240000000002</v>
      </c>
      <c r="T503" s="371">
        <f t="shared" si="201"/>
        <v>23888.240000000002</v>
      </c>
      <c r="U503" s="371">
        <f t="shared" si="182"/>
        <v>95552.95</v>
      </c>
      <c r="V503" s="370">
        <f t="shared" si="183"/>
        <v>336570.41870976472</v>
      </c>
      <c r="W503" s="369" t="s">
        <v>14945</v>
      </c>
      <c r="X503" s="369" t="s">
        <v>941</v>
      </c>
      <c r="Y503" s="270">
        <v>38595.893614676956</v>
      </c>
      <c r="Z503" s="377">
        <f t="shared" si="184"/>
        <v>203834.28</v>
      </c>
      <c r="AA503" s="376">
        <f t="shared" si="185"/>
        <v>55324.29</v>
      </c>
      <c r="AB503" s="376">
        <f t="shared" si="186"/>
        <v>102745.11</v>
      </c>
      <c r="AC503" s="375">
        <f t="shared" si="187"/>
        <v>5.28</v>
      </c>
      <c r="AD503" s="374">
        <f t="shared" si="188"/>
        <v>1.43</v>
      </c>
      <c r="AE503" s="373">
        <f t="shared" si="189"/>
        <v>2.66</v>
      </c>
      <c r="AF503" s="373">
        <f t="shared" si="190"/>
        <v>9.370000000000001</v>
      </c>
      <c r="AG503" s="375">
        <f t="shared" si="191"/>
        <v>4.91</v>
      </c>
      <c r="AH503" s="374">
        <f t="shared" si="192"/>
        <v>1.33</v>
      </c>
      <c r="AI503" s="373">
        <f t="shared" si="193"/>
        <v>2.48</v>
      </c>
      <c r="AJ503" s="373">
        <f t="shared" si="194"/>
        <v>8.7200000000000006</v>
      </c>
      <c r="AK503" s="422">
        <f t="shared" si="196"/>
        <v>0.33</v>
      </c>
      <c r="AL503" s="422">
        <f t="shared" si="197"/>
        <v>0.62</v>
      </c>
    </row>
    <row r="504" spans="1:38" x14ac:dyDescent="0.25">
      <c r="A504" s="311">
        <v>1028836</v>
      </c>
      <c r="B504" s="311">
        <v>104696</v>
      </c>
      <c r="C504" s="297">
        <f>INDEX('Final Comp Values'!C:C,MATCH(B504,'Final Comp Values'!B:B,0))</f>
        <v>676276</v>
      </c>
      <c r="D504" s="312" t="s">
        <v>915</v>
      </c>
      <c r="E504" s="346">
        <f>INDEX('Final Comp Values'!U:U,MATCH($C504,'Final Comp Values'!$C:$C,0))</f>
        <v>2.6854695627235295E-3</v>
      </c>
      <c r="F504" s="346">
        <f>INDEX('Final Comp Values'!V:V,MATCH($C504,'Final Comp Values'!$C:$C,0))</f>
        <v>2.0480618501120397E-3</v>
      </c>
      <c r="G504" s="370">
        <f t="shared" si="179"/>
        <v>552292.38124433102</v>
      </c>
      <c r="H504" s="370">
        <f t="shared" si="180"/>
        <v>276146.19059999997</v>
      </c>
      <c r="I504" s="372">
        <v>264503.09000000003</v>
      </c>
      <c r="J504" s="372">
        <v>264503.09000000003</v>
      </c>
      <c r="K504" s="371">
        <f t="shared" si="195"/>
        <v>253422.46903661743</v>
      </c>
      <c r="L504" s="371">
        <f t="shared" si="200"/>
        <v>17195.86</v>
      </c>
      <c r="M504" s="371">
        <f t="shared" si="200"/>
        <v>17195.86</v>
      </c>
      <c r="N504" s="371">
        <f t="shared" si="200"/>
        <v>17195.86</v>
      </c>
      <c r="O504" s="371">
        <f t="shared" si="200"/>
        <v>17195.86</v>
      </c>
      <c r="P504" s="371">
        <f t="shared" si="181"/>
        <v>68783.42</v>
      </c>
      <c r="Q504" s="371">
        <f t="shared" si="201"/>
        <v>31935.16</v>
      </c>
      <c r="R504" s="371">
        <f t="shared" si="201"/>
        <v>31935.16</v>
      </c>
      <c r="S504" s="371">
        <f t="shared" si="201"/>
        <v>31935.16</v>
      </c>
      <c r="T504" s="371">
        <f t="shared" si="201"/>
        <v>31935.16</v>
      </c>
      <c r="U504" s="371">
        <f t="shared" si="182"/>
        <v>127740.63</v>
      </c>
      <c r="V504" s="370">
        <f t="shared" si="183"/>
        <v>449946.51903661742</v>
      </c>
      <c r="W504" s="369" t="s">
        <v>14878</v>
      </c>
      <c r="X504" s="369" t="s">
        <v>941</v>
      </c>
      <c r="Y504" s="270">
        <v>38595.893614676956</v>
      </c>
      <c r="Z504" s="377">
        <f t="shared" si="184"/>
        <v>272497.28000000003</v>
      </c>
      <c r="AA504" s="376">
        <f t="shared" si="185"/>
        <v>73960.67</v>
      </c>
      <c r="AB504" s="376">
        <f t="shared" si="186"/>
        <v>137355.51999999999</v>
      </c>
      <c r="AC504" s="375">
        <f t="shared" si="187"/>
        <v>7.06</v>
      </c>
      <c r="AD504" s="374">
        <f t="shared" si="188"/>
        <v>1.92</v>
      </c>
      <c r="AE504" s="373">
        <f t="shared" si="189"/>
        <v>3.56</v>
      </c>
      <c r="AF504" s="373">
        <f t="shared" si="190"/>
        <v>12.540000000000001</v>
      </c>
      <c r="AG504" s="375">
        <f t="shared" si="191"/>
        <v>6.57</v>
      </c>
      <c r="AH504" s="374">
        <f t="shared" si="192"/>
        <v>1.78</v>
      </c>
      <c r="AI504" s="373">
        <f t="shared" si="193"/>
        <v>3.31</v>
      </c>
      <c r="AJ504" s="373">
        <f t="shared" si="194"/>
        <v>11.66</v>
      </c>
      <c r="AK504" s="422">
        <f t="shared" si="196"/>
        <v>0.45</v>
      </c>
      <c r="AL504" s="422">
        <f t="shared" si="197"/>
        <v>0.83</v>
      </c>
    </row>
    <row r="505" spans="1:38" x14ac:dyDescent="0.25">
      <c r="A505" s="297">
        <v>1025768</v>
      </c>
      <c r="B505" s="297">
        <v>104710</v>
      </c>
      <c r="C505" s="297">
        <f>INDEX('Final Comp Values'!C:C,MATCH(B505,'Final Comp Values'!B:B,0))</f>
        <v>676280</v>
      </c>
      <c r="D505" s="299" t="s">
        <v>915</v>
      </c>
      <c r="E505" s="346">
        <f>INDEX('Final Comp Values'!U:U,MATCH($C505,'Final Comp Values'!$C:$C,0))</f>
        <v>1.9849659631054114E-3</v>
      </c>
      <c r="F505" s="346">
        <f>INDEX('Final Comp Values'!V:V,MATCH($C505,'Final Comp Values'!$C:$C,0))</f>
        <v>1.5138257827372829E-3</v>
      </c>
      <c r="G505" s="370">
        <f t="shared" si="179"/>
        <v>408227.14718859666</v>
      </c>
      <c r="H505" s="370">
        <f t="shared" si="180"/>
        <v>204113.5736</v>
      </c>
      <c r="I505" s="372">
        <v>195507.57</v>
      </c>
      <c r="J505" s="372">
        <v>195507.57</v>
      </c>
      <c r="K505" s="371">
        <f t="shared" si="195"/>
        <v>187317.32517335119</v>
      </c>
      <c r="L505" s="371">
        <f t="shared" ref="L505:O524" si="202">ROUND($P505/4,2)</f>
        <v>12710.32</v>
      </c>
      <c r="M505" s="371">
        <f t="shared" si="202"/>
        <v>12710.32</v>
      </c>
      <c r="N505" s="371">
        <f t="shared" si="202"/>
        <v>12710.32</v>
      </c>
      <c r="O505" s="371">
        <f t="shared" si="202"/>
        <v>12710.32</v>
      </c>
      <c r="P505" s="371">
        <f t="shared" si="181"/>
        <v>50841.29</v>
      </c>
      <c r="Q505" s="371">
        <f t="shared" ref="Q505:T524" si="203">ROUND($U505/4,2)</f>
        <v>23604.89</v>
      </c>
      <c r="R505" s="371">
        <f t="shared" si="203"/>
        <v>23604.89</v>
      </c>
      <c r="S505" s="371">
        <f t="shared" si="203"/>
        <v>23604.89</v>
      </c>
      <c r="T505" s="371">
        <f t="shared" si="203"/>
        <v>23604.89</v>
      </c>
      <c r="U505" s="371">
        <f t="shared" si="182"/>
        <v>94419.54</v>
      </c>
      <c r="V505" s="370">
        <f t="shared" si="183"/>
        <v>332578.15517335117</v>
      </c>
      <c r="W505" s="369" t="s">
        <v>14890</v>
      </c>
      <c r="X505" s="369" t="s">
        <v>940</v>
      </c>
      <c r="Y505" s="270">
        <v>19767.512521458313</v>
      </c>
      <c r="Z505" s="377">
        <f t="shared" si="184"/>
        <v>201416.48</v>
      </c>
      <c r="AA505" s="376">
        <f t="shared" si="185"/>
        <v>54668.05</v>
      </c>
      <c r="AB505" s="376">
        <f t="shared" si="186"/>
        <v>101526.39</v>
      </c>
      <c r="AC505" s="375">
        <f t="shared" si="187"/>
        <v>10.19</v>
      </c>
      <c r="AD505" s="374">
        <f t="shared" si="188"/>
        <v>2.77</v>
      </c>
      <c r="AE505" s="373">
        <f t="shared" si="189"/>
        <v>5.14</v>
      </c>
      <c r="AF505" s="373">
        <f t="shared" si="190"/>
        <v>18.099999999999998</v>
      </c>
      <c r="AG505" s="375">
        <f t="shared" si="191"/>
        <v>9.48</v>
      </c>
      <c r="AH505" s="374">
        <f t="shared" si="192"/>
        <v>2.57</v>
      </c>
      <c r="AI505" s="373">
        <f t="shared" si="193"/>
        <v>4.78</v>
      </c>
      <c r="AJ505" s="373">
        <f t="shared" si="194"/>
        <v>16.830000000000002</v>
      </c>
      <c r="AK505" s="422">
        <f t="shared" si="196"/>
        <v>0.64</v>
      </c>
      <c r="AL505" s="422">
        <f t="shared" si="197"/>
        <v>1.2</v>
      </c>
    </row>
    <row r="506" spans="1:38" x14ac:dyDescent="0.25">
      <c r="A506" s="311">
        <v>1019001</v>
      </c>
      <c r="B506" s="311">
        <v>104666</v>
      </c>
      <c r="C506" s="297">
        <f>INDEX('Final Comp Values'!C:C,MATCH(B506,'Final Comp Values'!B:B,0))</f>
        <v>676288</v>
      </c>
      <c r="D506" s="312" t="s">
        <v>915</v>
      </c>
      <c r="E506" s="346">
        <f>INDEX('Final Comp Values'!U:U,MATCH($C506,'Final Comp Values'!$C:$C,0))</f>
        <v>1.836692289657868E-3</v>
      </c>
      <c r="F506" s="346">
        <f>INDEX('Final Comp Values'!V:V,MATCH($C506,'Final Comp Values'!$C:$C,0))</f>
        <v>1.4007455012926085E-3</v>
      </c>
      <c r="G506" s="370">
        <f t="shared" si="179"/>
        <v>377733.25467873813</v>
      </c>
      <c r="H506" s="370">
        <f t="shared" si="180"/>
        <v>188866.62729999999</v>
      </c>
      <c r="I506" s="372">
        <v>180903</v>
      </c>
      <c r="J506" s="372">
        <v>180903</v>
      </c>
      <c r="K506" s="371">
        <f t="shared" si="195"/>
        <v>173325.03088717163</v>
      </c>
      <c r="L506" s="371">
        <f t="shared" si="202"/>
        <v>11760.88</v>
      </c>
      <c r="M506" s="371">
        <f t="shared" si="202"/>
        <v>11760.88</v>
      </c>
      <c r="N506" s="371">
        <f t="shared" si="202"/>
        <v>11760.88</v>
      </c>
      <c r="O506" s="371">
        <f t="shared" si="202"/>
        <v>11760.88</v>
      </c>
      <c r="P506" s="371">
        <f t="shared" si="181"/>
        <v>47043.53</v>
      </c>
      <c r="Q506" s="371">
        <f t="shared" si="203"/>
        <v>21841.64</v>
      </c>
      <c r="R506" s="371">
        <f t="shared" si="203"/>
        <v>21841.64</v>
      </c>
      <c r="S506" s="371">
        <f t="shared" si="203"/>
        <v>21841.64</v>
      </c>
      <c r="T506" s="371">
        <f t="shared" si="203"/>
        <v>21841.64</v>
      </c>
      <c r="U506" s="371">
        <f t="shared" si="182"/>
        <v>87366.56</v>
      </c>
      <c r="V506" s="370">
        <f t="shared" si="183"/>
        <v>307735.12088717159</v>
      </c>
      <c r="W506" s="369" t="s">
        <v>15041</v>
      </c>
      <c r="X506" s="369" t="s">
        <v>913</v>
      </c>
      <c r="Y506" s="270">
        <v>30550.305097874538</v>
      </c>
      <c r="Z506" s="377">
        <f t="shared" si="184"/>
        <v>186371</v>
      </c>
      <c r="AA506" s="376">
        <f t="shared" si="185"/>
        <v>50584.44</v>
      </c>
      <c r="AB506" s="376">
        <f t="shared" si="186"/>
        <v>93942.54</v>
      </c>
      <c r="AC506" s="375">
        <f t="shared" si="187"/>
        <v>6.1</v>
      </c>
      <c r="AD506" s="374">
        <f t="shared" si="188"/>
        <v>1.66</v>
      </c>
      <c r="AE506" s="373">
        <f t="shared" si="189"/>
        <v>3.08</v>
      </c>
      <c r="AF506" s="373">
        <f t="shared" si="190"/>
        <v>10.84</v>
      </c>
      <c r="AG506" s="375">
        <f t="shared" si="191"/>
        <v>5.67</v>
      </c>
      <c r="AH506" s="374">
        <f t="shared" si="192"/>
        <v>1.54</v>
      </c>
      <c r="AI506" s="373">
        <f t="shared" si="193"/>
        <v>2.86</v>
      </c>
      <c r="AJ506" s="373">
        <f t="shared" si="194"/>
        <v>10.07</v>
      </c>
      <c r="AK506" s="422">
        <f t="shared" si="196"/>
        <v>0.39</v>
      </c>
      <c r="AL506" s="422">
        <f t="shared" si="197"/>
        <v>0.72</v>
      </c>
    </row>
    <row r="507" spans="1:38" x14ac:dyDescent="0.25">
      <c r="A507" s="297">
        <v>410601</v>
      </c>
      <c r="B507" s="297">
        <v>4106</v>
      </c>
      <c r="C507" s="297">
        <f>INDEX('Final Comp Values'!C:C,MATCH(B507,'Final Comp Values'!B:B,0))</f>
        <v>676290</v>
      </c>
      <c r="D507" s="299" t="s">
        <v>915</v>
      </c>
      <c r="E507" s="346">
        <f>INDEX('Final Comp Values'!U:U,MATCH($C507,'Final Comp Values'!$C:$C,0))</f>
        <v>3.3914053368892675E-4</v>
      </c>
      <c r="F507" s="346">
        <f>INDEX('Final Comp Values'!V:V,MATCH($C507,'Final Comp Values'!$C:$C,0))</f>
        <v>2.5864407421192413E-4</v>
      </c>
      <c r="G507" s="370">
        <f t="shared" si="179"/>
        <v>69747.479371008507</v>
      </c>
      <c r="H507" s="370">
        <f t="shared" si="180"/>
        <v>34873.739699999998</v>
      </c>
      <c r="I507" s="372">
        <v>0</v>
      </c>
      <c r="J507" s="372"/>
      <c r="K507" s="371">
        <f t="shared" si="195"/>
        <v>32004.023650404008</v>
      </c>
      <c r="L507" s="371">
        <f t="shared" si="202"/>
        <v>2171.62</v>
      </c>
      <c r="M507" s="371">
        <f t="shared" si="202"/>
        <v>2171.62</v>
      </c>
      <c r="N507" s="371">
        <f t="shared" si="202"/>
        <v>2171.62</v>
      </c>
      <c r="O507" s="371">
        <f t="shared" si="202"/>
        <v>2171.62</v>
      </c>
      <c r="P507" s="371">
        <f t="shared" si="181"/>
        <v>8686.4699999999993</v>
      </c>
      <c r="Q507" s="371">
        <f t="shared" si="203"/>
        <v>4033</v>
      </c>
      <c r="R507" s="371">
        <f t="shared" si="203"/>
        <v>4033</v>
      </c>
      <c r="S507" s="371">
        <f t="shared" si="203"/>
        <v>4033</v>
      </c>
      <c r="T507" s="371">
        <f t="shared" si="203"/>
        <v>4033</v>
      </c>
      <c r="U507" s="371">
        <f t="shared" si="182"/>
        <v>16132.01</v>
      </c>
      <c r="V507" s="370">
        <f t="shared" si="183"/>
        <v>56822.503650404011</v>
      </c>
      <c r="W507" s="369" t="s">
        <v>14890</v>
      </c>
      <c r="X507" s="369" t="s">
        <v>940</v>
      </c>
      <c r="Y507" s="270">
        <v>19767.512521458313</v>
      </c>
      <c r="Z507" s="377">
        <f t="shared" si="184"/>
        <v>34412.93</v>
      </c>
      <c r="AA507" s="376">
        <f t="shared" si="185"/>
        <v>9340.2900000000009</v>
      </c>
      <c r="AB507" s="376">
        <f t="shared" si="186"/>
        <v>17346.25</v>
      </c>
      <c r="AC507" s="375">
        <f t="shared" si="187"/>
        <v>1.74</v>
      </c>
      <c r="AD507" s="374">
        <f t="shared" si="188"/>
        <v>0.47</v>
      </c>
      <c r="AE507" s="373">
        <f t="shared" si="189"/>
        <v>0.88</v>
      </c>
      <c r="AF507" s="373">
        <f t="shared" si="190"/>
        <v>3.09</v>
      </c>
      <c r="AG507" s="375">
        <f t="shared" si="191"/>
        <v>1.62</v>
      </c>
      <c r="AH507" s="374">
        <f t="shared" si="192"/>
        <v>0.44</v>
      </c>
      <c r="AI507" s="373">
        <f t="shared" si="193"/>
        <v>0.82</v>
      </c>
      <c r="AJ507" s="373">
        <f t="shared" si="194"/>
        <v>2.88</v>
      </c>
      <c r="AK507" s="422">
        <f t="shared" si="196"/>
        <v>0.11</v>
      </c>
      <c r="AL507" s="422">
        <f t="shared" si="197"/>
        <v>0.21</v>
      </c>
    </row>
    <row r="508" spans="1:38" x14ac:dyDescent="0.25">
      <c r="A508" s="313">
        <v>1028573</v>
      </c>
      <c r="B508" s="313">
        <v>4177</v>
      </c>
      <c r="C508" s="297">
        <f>INDEX('Final Comp Values'!C:C,MATCH(B508,'Final Comp Values'!B:B,0))</f>
        <v>676292</v>
      </c>
      <c r="D508" s="314" t="s">
        <v>915</v>
      </c>
      <c r="E508" s="346">
        <f>INDEX('Final Comp Values'!U:U,MATCH($C508,'Final Comp Values'!$C:$C,0))</f>
        <v>1.8658284985951039E-3</v>
      </c>
      <c r="F508" s="346">
        <f>INDEX('Final Comp Values'!V:V,MATCH($C508,'Final Comp Values'!$C:$C,0))</f>
        <v>1.4229661061393555E-3</v>
      </c>
      <c r="G508" s="370">
        <f t="shared" si="179"/>
        <v>383725.39342338982</v>
      </c>
      <c r="H508" s="370">
        <f t="shared" si="180"/>
        <v>191862.6967</v>
      </c>
      <c r="I508" s="372">
        <v>183773.23</v>
      </c>
      <c r="J508" s="372">
        <v>183773.23</v>
      </c>
      <c r="K508" s="371">
        <f t="shared" si="195"/>
        <v>176074.55749128351</v>
      </c>
      <c r="L508" s="371">
        <f t="shared" si="202"/>
        <v>11947.45</v>
      </c>
      <c r="M508" s="371">
        <f t="shared" si="202"/>
        <v>11947.45</v>
      </c>
      <c r="N508" s="371">
        <f t="shared" si="202"/>
        <v>11947.45</v>
      </c>
      <c r="O508" s="371">
        <f t="shared" si="202"/>
        <v>11947.45</v>
      </c>
      <c r="P508" s="371">
        <f t="shared" si="181"/>
        <v>47789.8</v>
      </c>
      <c r="Q508" s="371">
        <f t="shared" si="203"/>
        <v>22188.12</v>
      </c>
      <c r="R508" s="371">
        <f t="shared" si="203"/>
        <v>22188.12</v>
      </c>
      <c r="S508" s="371">
        <f t="shared" si="203"/>
        <v>22188.12</v>
      </c>
      <c r="T508" s="371">
        <f t="shared" si="203"/>
        <v>22188.12</v>
      </c>
      <c r="U508" s="371">
        <f t="shared" si="182"/>
        <v>88752.49</v>
      </c>
      <c r="V508" s="370">
        <f t="shared" si="183"/>
        <v>312616.84749128349</v>
      </c>
      <c r="W508" s="369" t="s">
        <v>15044</v>
      </c>
      <c r="X508" s="369" t="s">
        <v>940</v>
      </c>
      <c r="Y508" s="270">
        <v>19767.512521458313</v>
      </c>
      <c r="Z508" s="377">
        <f t="shared" si="184"/>
        <v>189327.48</v>
      </c>
      <c r="AA508" s="376">
        <f t="shared" si="185"/>
        <v>51386.879999999997</v>
      </c>
      <c r="AB508" s="376">
        <f t="shared" si="186"/>
        <v>95432.78</v>
      </c>
      <c r="AC508" s="375">
        <f t="shared" si="187"/>
        <v>9.58</v>
      </c>
      <c r="AD508" s="374">
        <f t="shared" si="188"/>
        <v>2.6</v>
      </c>
      <c r="AE508" s="373">
        <f t="shared" si="189"/>
        <v>4.83</v>
      </c>
      <c r="AF508" s="373">
        <f t="shared" si="190"/>
        <v>17.009999999999998</v>
      </c>
      <c r="AG508" s="375">
        <f t="shared" si="191"/>
        <v>8.91</v>
      </c>
      <c r="AH508" s="374">
        <f t="shared" si="192"/>
        <v>2.42</v>
      </c>
      <c r="AI508" s="373">
        <f t="shared" si="193"/>
        <v>4.49</v>
      </c>
      <c r="AJ508" s="373">
        <f t="shared" si="194"/>
        <v>15.82</v>
      </c>
      <c r="AK508" s="422">
        <f t="shared" si="196"/>
        <v>0.61</v>
      </c>
      <c r="AL508" s="422">
        <f t="shared" si="197"/>
        <v>1.1200000000000001</v>
      </c>
    </row>
    <row r="509" spans="1:38" x14ac:dyDescent="0.25">
      <c r="A509" s="311">
        <v>1026123</v>
      </c>
      <c r="B509" s="311">
        <v>104749</v>
      </c>
      <c r="C509" s="297">
        <f>INDEX('Final Comp Values'!C:C,MATCH(B509,'Final Comp Values'!B:B,0))</f>
        <v>676293</v>
      </c>
      <c r="D509" s="312" t="s">
        <v>915</v>
      </c>
      <c r="E509" s="346">
        <f>INDEX('Final Comp Values'!U:U,MATCH($C509,'Final Comp Values'!$C:$C,0))</f>
        <v>2.1981788140995055E-3</v>
      </c>
      <c r="F509" s="346">
        <f>INDEX('Final Comp Values'!V:V,MATCH($C509,'Final Comp Values'!$C:$C,0))</f>
        <v>1.6764316495607241E-3</v>
      </c>
      <c r="G509" s="370">
        <f t="shared" si="179"/>
        <v>452076.39978187362</v>
      </c>
      <c r="H509" s="370">
        <f t="shared" si="180"/>
        <v>226038.19990000001</v>
      </c>
      <c r="I509" s="372">
        <v>216507.79</v>
      </c>
      <c r="J509" s="372">
        <v>216507.79</v>
      </c>
      <c r="K509" s="371">
        <f t="shared" si="195"/>
        <v>207437.80163649199</v>
      </c>
      <c r="L509" s="371">
        <f t="shared" si="202"/>
        <v>14075.59</v>
      </c>
      <c r="M509" s="371">
        <f t="shared" si="202"/>
        <v>14075.59</v>
      </c>
      <c r="N509" s="371">
        <f t="shared" si="202"/>
        <v>14075.59</v>
      </c>
      <c r="O509" s="371">
        <f t="shared" si="202"/>
        <v>14075.59</v>
      </c>
      <c r="P509" s="371">
        <f t="shared" si="181"/>
        <v>56302.35</v>
      </c>
      <c r="Q509" s="371">
        <f t="shared" si="203"/>
        <v>26140.38</v>
      </c>
      <c r="R509" s="371">
        <f t="shared" si="203"/>
        <v>26140.38</v>
      </c>
      <c r="S509" s="371">
        <f t="shared" si="203"/>
        <v>26140.38</v>
      </c>
      <c r="T509" s="371">
        <f t="shared" si="203"/>
        <v>26140.38</v>
      </c>
      <c r="U509" s="371">
        <f t="shared" si="182"/>
        <v>104561.51</v>
      </c>
      <c r="V509" s="370">
        <f t="shared" si="183"/>
        <v>368301.661636492</v>
      </c>
      <c r="W509" s="369" t="s">
        <v>14878</v>
      </c>
      <c r="X509" s="369" t="s">
        <v>941</v>
      </c>
      <c r="Y509" s="270">
        <v>38595.893614676956</v>
      </c>
      <c r="Z509" s="377">
        <f t="shared" si="184"/>
        <v>223051.4</v>
      </c>
      <c r="AA509" s="376">
        <f t="shared" si="185"/>
        <v>60540.160000000003</v>
      </c>
      <c r="AB509" s="376">
        <f t="shared" si="186"/>
        <v>112431.73</v>
      </c>
      <c r="AC509" s="375">
        <f t="shared" si="187"/>
        <v>5.78</v>
      </c>
      <c r="AD509" s="374">
        <f t="shared" si="188"/>
        <v>1.57</v>
      </c>
      <c r="AE509" s="373">
        <f t="shared" si="189"/>
        <v>2.91</v>
      </c>
      <c r="AF509" s="373">
        <f t="shared" si="190"/>
        <v>10.260000000000002</v>
      </c>
      <c r="AG509" s="375">
        <f t="shared" si="191"/>
        <v>5.37</v>
      </c>
      <c r="AH509" s="374">
        <f t="shared" si="192"/>
        <v>1.46</v>
      </c>
      <c r="AI509" s="373">
        <f t="shared" si="193"/>
        <v>2.71</v>
      </c>
      <c r="AJ509" s="373">
        <f t="shared" si="194"/>
        <v>9.5399999999999991</v>
      </c>
      <c r="AK509" s="422">
        <f t="shared" si="196"/>
        <v>0.37</v>
      </c>
      <c r="AL509" s="422">
        <f t="shared" si="197"/>
        <v>0.68</v>
      </c>
    </row>
    <row r="510" spans="1:38" x14ac:dyDescent="0.25">
      <c r="A510" s="311">
        <v>1028648</v>
      </c>
      <c r="B510" s="311">
        <v>4831</v>
      </c>
      <c r="C510" s="297">
        <f>INDEX('Final Comp Values'!C:C,MATCH(B510,'Final Comp Values'!B:B,0))</f>
        <v>676298</v>
      </c>
      <c r="D510" s="312" t="s">
        <v>915</v>
      </c>
      <c r="E510" s="346">
        <f>INDEX('Final Comp Values'!U:U,MATCH($C510,'Final Comp Values'!$C:$C,0))</f>
        <v>2.9938689268134232E-4</v>
      </c>
      <c r="F510" s="346">
        <f>INDEX('Final Comp Values'!V:V,MATCH($C510,'Final Comp Values'!$C:$C,0))</f>
        <v>2.2832613031085401E-4</v>
      </c>
      <c r="G510" s="370">
        <f t="shared" si="179"/>
        <v>61571.764643136383</v>
      </c>
      <c r="H510" s="370">
        <f t="shared" si="180"/>
        <v>30785.882300000001</v>
      </c>
      <c r="I510" s="372">
        <v>29488</v>
      </c>
      <c r="J510" s="372">
        <v>29488</v>
      </c>
      <c r="K510" s="371">
        <f t="shared" si="195"/>
        <v>28252.550910895421</v>
      </c>
      <c r="L510" s="371">
        <f t="shared" si="202"/>
        <v>1917.06</v>
      </c>
      <c r="M510" s="371">
        <f t="shared" si="202"/>
        <v>1917.06</v>
      </c>
      <c r="N510" s="371">
        <f t="shared" si="202"/>
        <v>1917.06</v>
      </c>
      <c r="O510" s="371">
        <f t="shared" si="202"/>
        <v>1917.06</v>
      </c>
      <c r="P510" s="371">
        <f t="shared" si="181"/>
        <v>7668.25</v>
      </c>
      <c r="Q510" s="371">
        <f t="shared" si="203"/>
        <v>3560.26</v>
      </c>
      <c r="R510" s="371">
        <f t="shared" si="203"/>
        <v>3560.26</v>
      </c>
      <c r="S510" s="371">
        <f t="shared" si="203"/>
        <v>3560.26</v>
      </c>
      <c r="T510" s="371">
        <f t="shared" si="203"/>
        <v>3560.26</v>
      </c>
      <c r="U510" s="371">
        <f t="shared" si="182"/>
        <v>14241.04</v>
      </c>
      <c r="V510" s="370">
        <f t="shared" si="183"/>
        <v>50161.840910895422</v>
      </c>
      <c r="W510" s="369" t="s">
        <v>14893</v>
      </c>
      <c r="X510" s="369" t="s">
        <v>930</v>
      </c>
      <c r="Y510" s="270">
        <v>46984.658324669057</v>
      </c>
      <c r="Z510" s="377">
        <f t="shared" si="184"/>
        <v>30379.09</v>
      </c>
      <c r="AA510" s="376">
        <f t="shared" si="185"/>
        <v>8245.43</v>
      </c>
      <c r="AB510" s="376">
        <f t="shared" si="186"/>
        <v>15312.95</v>
      </c>
      <c r="AC510" s="375">
        <f t="shared" si="187"/>
        <v>0.65</v>
      </c>
      <c r="AD510" s="374">
        <f t="shared" si="188"/>
        <v>0.18</v>
      </c>
      <c r="AE510" s="373">
        <f t="shared" si="189"/>
        <v>0.33</v>
      </c>
      <c r="AF510" s="373">
        <f t="shared" si="190"/>
        <v>1.1600000000000001</v>
      </c>
      <c r="AG510" s="375">
        <f t="shared" si="191"/>
        <v>0.6</v>
      </c>
      <c r="AH510" s="374">
        <f t="shared" si="192"/>
        <v>0.16</v>
      </c>
      <c r="AI510" s="373">
        <f t="shared" si="193"/>
        <v>0.3</v>
      </c>
      <c r="AJ510" s="373">
        <f t="shared" si="194"/>
        <v>1.06</v>
      </c>
      <c r="AK510" s="422">
        <f t="shared" si="196"/>
        <v>0.04</v>
      </c>
      <c r="AL510" s="422">
        <f t="shared" si="197"/>
        <v>0.08</v>
      </c>
    </row>
    <row r="511" spans="1:38" x14ac:dyDescent="0.25">
      <c r="A511" s="311">
        <v>1026617</v>
      </c>
      <c r="B511" s="311">
        <v>104778</v>
      </c>
      <c r="C511" s="297">
        <f>INDEX('Final Comp Values'!C:C,MATCH(B511,'Final Comp Values'!B:B,0))</f>
        <v>676299</v>
      </c>
      <c r="D511" s="312" t="s">
        <v>915</v>
      </c>
      <c r="E511" s="346">
        <f>INDEX('Final Comp Values'!U:U,MATCH($C511,'Final Comp Values'!$C:$C,0))</f>
        <v>3.3496763596825487E-3</v>
      </c>
      <c r="F511" s="346">
        <f>INDEX('Final Comp Values'!V:V,MATCH($C511,'Final Comp Values'!$C:$C,0))</f>
        <v>2.5546163165336461E-3</v>
      </c>
      <c r="G511" s="370">
        <f t="shared" si="179"/>
        <v>688892.83228766045</v>
      </c>
      <c r="H511" s="370">
        <f t="shared" si="180"/>
        <v>344446.41609999997</v>
      </c>
      <c r="I511" s="372">
        <v>329923.59000000003</v>
      </c>
      <c r="J511" s="372">
        <v>329923.59000000003</v>
      </c>
      <c r="K511" s="371">
        <f t="shared" si="195"/>
        <v>316102.35518120188</v>
      </c>
      <c r="L511" s="371">
        <f t="shared" si="202"/>
        <v>21448.97</v>
      </c>
      <c r="M511" s="371">
        <f t="shared" si="202"/>
        <v>21448.97</v>
      </c>
      <c r="N511" s="371">
        <f t="shared" si="202"/>
        <v>21448.97</v>
      </c>
      <c r="O511" s="371">
        <f t="shared" si="202"/>
        <v>21448.97</v>
      </c>
      <c r="P511" s="371">
        <f t="shared" si="181"/>
        <v>85795.87</v>
      </c>
      <c r="Q511" s="371">
        <f t="shared" si="203"/>
        <v>39833.800000000003</v>
      </c>
      <c r="R511" s="371">
        <f t="shared" si="203"/>
        <v>39833.800000000003</v>
      </c>
      <c r="S511" s="371">
        <f t="shared" si="203"/>
        <v>39833.800000000003</v>
      </c>
      <c r="T511" s="371">
        <f t="shared" si="203"/>
        <v>39833.800000000003</v>
      </c>
      <c r="U511" s="371">
        <f t="shared" si="182"/>
        <v>159335.18</v>
      </c>
      <c r="V511" s="370">
        <f t="shared" si="183"/>
        <v>561233.40518120187</v>
      </c>
      <c r="W511" s="369" t="s">
        <v>14870</v>
      </c>
      <c r="X511" s="369" t="s">
        <v>940</v>
      </c>
      <c r="Y511" s="270">
        <v>19767.512521458313</v>
      </c>
      <c r="Z511" s="377">
        <f t="shared" si="184"/>
        <v>339895.01</v>
      </c>
      <c r="AA511" s="376">
        <f t="shared" si="185"/>
        <v>92253.62</v>
      </c>
      <c r="AB511" s="376">
        <f t="shared" si="186"/>
        <v>171328.15</v>
      </c>
      <c r="AC511" s="375">
        <f t="shared" si="187"/>
        <v>17.190000000000001</v>
      </c>
      <c r="AD511" s="374">
        <f t="shared" si="188"/>
        <v>4.67</v>
      </c>
      <c r="AE511" s="373">
        <f t="shared" si="189"/>
        <v>8.67</v>
      </c>
      <c r="AF511" s="373">
        <f t="shared" si="190"/>
        <v>30.53</v>
      </c>
      <c r="AG511" s="375">
        <f t="shared" si="191"/>
        <v>15.99</v>
      </c>
      <c r="AH511" s="374">
        <f t="shared" si="192"/>
        <v>4.34</v>
      </c>
      <c r="AI511" s="373">
        <f t="shared" si="193"/>
        <v>8.06</v>
      </c>
      <c r="AJ511" s="373">
        <f t="shared" si="194"/>
        <v>28.39</v>
      </c>
      <c r="AK511" s="422">
        <f t="shared" si="196"/>
        <v>1.0900000000000001</v>
      </c>
      <c r="AL511" s="422">
        <f t="shared" si="197"/>
        <v>2.02</v>
      </c>
    </row>
    <row r="512" spans="1:38" x14ac:dyDescent="0.25">
      <c r="A512" s="297">
        <v>1019566</v>
      </c>
      <c r="B512" s="297">
        <v>104845</v>
      </c>
      <c r="C512" s="297">
        <f>INDEX('Final Comp Values'!C:C,MATCH(B512,'Final Comp Values'!B:B,0))</f>
        <v>676300</v>
      </c>
      <c r="D512" s="299" t="s">
        <v>915</v>
      </c>
      <c r="E512" s="346">
        <f>INDEX('Final Comp Values'!U:U,MATCH($C512,'Final Comp Values'!$C:$C,0))</f>
        <v>2.2907726984339413E-3</v>
      </c>
      <c r="F512" s="346">
        <f>INDEX('Final Comp Values'!V:V,MATCH($C512,'Final Comp Values'!$C:$C,0))</f>
        <v>1.747047978522844E-3</v>
      </c>
      <c r="G512" s="370">
        <f t="shared" si="179"/>
        <v>471119.21358902915</v>
      </c>
      <c r="H512" s="370">
        <f t="shared" si="180"/>
        <v>235559.60680000001</v>
      </c>
      <c r="I512" s="372">
        <v>225627.75</v>
      </c>
      <c r="J512" s="372">
        <v>225627.75</v>
      </c>
      <c r="K512" s="371">
        <f t="shared" si="195"/>
        <v>216175.70398006789</v>
      </c>
      <c r="L512" s="371">
        <f t="shared" si="202"/>
        <v>14668.49</v>
      </c>
      <c r="M512" s="371">
        <f t="shared" si="202"/>
        <v>14668.49</v>
      </c>
      <c r="N512" s="371">
        <f t="shared" si="202"/>
        <v>14668.49</v>
      </c>
      <c r="O512" s="371">
        <f t="shared" si="202"/>
        <v>14668.49</v>
      </c>
      <c r="P512" s="371">
        <f t="shared" si="181"/>
        <v>58673.97</v>
      </c>
      <c r="Q512" s="371">
        <f t="shared" si="203"/>
        <v>27241.49</v>
      </c>
      <c r="R512" s="371">
        <f t="shared" si="203"/>
        <v>27241.49</v>
      </c>
      <c r="S512" s="371">
        <f t="shared" si="203"/>
        <v>27241.49</v>
      </c>
      <c r="T512" s="371">
        <f t="shared" si="203"/>
        <v>27241.49</v>
      </c>
      <c r="U512" s="371">
        <f t="shared" si="182"/>
        <v>108965.95</v>
      </c>
      <c r="V512" s="370">
        <f t="shared" si="183"/>
        <v>383815.6239800679</v>
      </c>
      <c r="W512" s="369" t="s">
        <v>14871</v>
      </c>
      <c r="X512" s="369" t="s">
        <v>939</v>
      </c>
      <c r="Y512" s="270">
        <v>37020.787783372318</v>
      </c>
      <c r="Z512" s="377">
        <f t="shared" si="184"/>
        <v>232446.99</v>
      </c>
      <c r="AA512" s="376">
        <f t="shared" si="185"/>
        <v>63090.29</v>
      </c>
      <c r="AB512" s="376">
        <f t="shared" si="186"/>
        <v>117167.69</v>
      </c>
      <c r="AC512" s="375">
        <f t="shared" si="187"/>
        <v>6.28</v>
      </c>
      <c r="AD512" s="374">
        <f t="shared" si="188"/>
        <v>1.7</v>
      </c>
      <c r="AE512" s="373">
        <f t="shared" si="189"/>
        <v>3.16</v>
      </c>
      <c r="AF512" s="373">
        <f t="shared" si="190"/>
        <v>11.14</v>
      </c>
      <c r="AG512" s="375">
        <f t="shared" si="191"/>
        <v>5.84</v>
      </c>
      <c r="AH512" s="374">
        <f t="shared" si="192"/>
        <v>1.58</v>
      </c>
      <c r="AI512" s="373">
        <f t="shared" si="193"/>
        <v>2.94</v>
      </c>
      <c r="AJ512" s="373">
        <f t="shared" si="194"/>
        <v>10.36</v>
      </c>
      <c r="AK512" s="422">
        <f t="shared" si="196"/>
        <v>0.4</v>
      </c>
      <c r="AL512" s="422">
        <f t="shared" si="197"/>
        <v>0.74</v>
      </c>
    </row>
    <row r="513" spans="1:38" x14ac:dyDescent="0.25">
      <c r="A513" s="313">
        <v>1028575</v>
      </c>
      <c r="B513" s="313">
        <v>4796</v>
      </c>
      <c r="C513" s="297">
        <f>INDEX('Final Comp Values'!C:C,MATCH(B513,'Final Comp Values'!B:B,0))</f>
        <v>676301</v>
      </c>
      <c r="D513" s="314" t="s">
        <v>915</v>
      </c>
      <c r="E513" s="346">
        <f>INDEX('Final Comp Values'!U:U,MATCH($C513,'Final Comp Values'!$C:$C,0))</f>
        <v>2.0147194646048766E-3</v>
      </c>
      <c r="F513" s="346">
        <f>INDEX('Final Comp Values'!V:V,MATCH($C513,'Final Comp Values'!$C:$C,0))</f>
        <v>1.536517163110444E-3</v>
      </c>
      <c r="G513" s="370">
        <f t="shared" si="179"/>
        <v>414346.23802529596</v>
      </c>
      <c r="H513" s="370">
        <f t="shared" si="180"/>
        <v>207173.11900000001</v>
      </c>
      <c r="I513" s="372">
        <v>198438.12</v>
      </c>
      <c r="J513" s="372">
        <v>198438.12</v>
      </c>
      <c r="K513" s="371">
        <f t="shared" si="195"/>
        <v>190125.10445975358</v>
      </c>
      <c r="L513" s="371">
        <f t="shared" si="202"/>
        <v>12900.84</v>
      </c>
      <c r="M513" s="371">
        <f t="shared" si="202"/>
        <v>12900.84</v>
      </c>
      <c r="N513" s="371">
        <f t="shared" si="202"/>
        <v>12900.84</v>
      </c>
      <c r="O513" s="371">
        <f t="shared" si="202"/>
        <v>12900.84</v>
      </c>
      <c r="P513" s="371">
        <f t="shared" si="181"/>
        <v>51603.37</v>
      </c>
      <c r="Q513" s="371">
        <f t="shared" si="203"/>
        <v>23958.71</v>
      </c>
      <c r="R513" s="371">
        <f t="shared" si="203"/>
        <v>23958.71</v>
      </c>
      <c r="S513" s="371">
        <f t="shared" si="203"/>
        <v>23958.71</v>
      </c>
      <c r="T513" s="371">
        <f t="shared" si="203"/>
        <v>23958.71</v>
      </c>
      <c r="U513" s="371">
        <f t="shared" si="182"/>
        <v>95834.84</v>
      </c>
      <c r="V513" s="370">
        <f t="shared" si="183"/>
        <v>337563.31445975357</v>
      </c>
      <c r="W513" s="369" t="s">
        <v>14951</v>
      </c>
      <c r="X513" s="369" t="s">
        <v>920</v>
      </c>
      <c r="Y513" s="270">
        <v>27007.378265823281</v>
      </c>
      <c r="Z513" s="377">
        <f t="shared" si="184"/>
        <v>204435.6</v>
      </c>
      <c r="AA513" s="376">
        <f t="shared" si="185"/>
        <v>55487.49</v>
      </c>
      <c r="AB513" s="376">
        <f t="shared" si="186"/>
        <v>103048.22</v>
      </c>
      <c r="AC513" s="375">
        <f t="shared" si="187"/>
        <v>7.57</v>
      </c>
      <c r="AD513" s="374">
        <f t="shared" si="188"/>
        <v>2.0499999999999998</v>
      </c>
      <c r="AE513" s="373">
        <f t="shared" si="189"/>
        <v>3.82</v>
      </c>
      <c r="AF513" s="373">
        <f t="shared" si="190"/>
        <v>13.440000000000001</v>
      </c>
      <c r="AG513" s="375">
        <f t="shared" si="191"/>
        <v>7.04</v>
      </c>
      <c r="AH513" s="374">
        <f t="shared" si="192"/>
        <v>1.91</v>
      </c>
      <c r="AI513" s="373">
        <f t="shared" si="193"/>
        <v>3.55</v>
      </c>
      <c r="AJ513" s="373">
        <f t="shared" si="194"/>
        <v>12.5</v>
      </c>
      <c r="AK513" s="422">
        <f t="shared" si="196"/>
        <v>0.48</v>
      </c>
      <c r="AL513" s="422">
        <f t="shared" si="197"/>
        <v>0.89</v>
      </c>
    </row>
    <row r="514" spans="1:38" x14ac:dyDescent="0.25">
      <c r="A514" s="313">
        <v>1025869</v>
      </c>
      <c r="B514" s="313">
        <v>105009</v>
      </c>
      <c r="C514" s="297">
        <f>INDEX('Final Comp Values'!C:C,MATCH(B514,'Final Comp Values'!B:B,0))</f>
        <v>676308</v>
      </c>
      <c r="D514" s="314" t="s">
        <v>915</v>
      </c>
      <c r="E514" s="346">
        <f>INDEX('Final Comp Values'!U:U,MATCH($C514,'Final Comp Values'!$C:$C,0))</f>
        <v>2.4528737252754265E-3</v>
      </c>
      <c r="F514" s="346">
        <f>INDEX('Final Comp Values'!V:V,MATCH($C514,'Final Comp Values'!$C:$C,0))</f>
        <v>1.8706736317591949E-3</v>
      </c>
      <c r="G514" s="370">
        <f t="shared" si="179"/>
        <v>504456.83296075615</v>
      </c>
      <c r="H514" s="370">
        <f t="shared" si="180"/>
        <v>252228.41649999999</v>
      </c>
      <c r="I514" s="372">
        <v>241593.76</v>
      </c>
      <c r="J514" s="372">
        <v>241593.76</v>
      </c>
      <c r="K514" s="371">
        <f t="shared" si="195"/>
        <v>231472.85834955474</v>
      </c>
      <c r="L514" s="371">
        <f t="shared" si="202"/>
        <v>15706.48</v>
      </c>
      <c r="M514" s="371">
        <f t="shared" si="202"/>
        <v>15706.48</v>
      </c>
      <c r="N514" s="371">
        <f t="shared" si="202"/>
        <v>15706.48</v>
      </c>
      <c r="O514" s="371">
        <f t="shared" si="202"/>
        <v>15706.48</v>
      </c>
      <c r="P514" s="371">
        <f t="shared" si="181"/>
        <v>62825.9</v>
      </c>
      <c r="Q514" s="371">
        <f t="shared" si="203"/>
        <v>29169.17</v>
      </c>
      <c r="R514" s="371">
        <f t="shared" si="203"/>
        <v>29169.17</v>
      </c>
      <c r="S514" s="371">
        <f t="shared" si="203"/>
        <v>29169.17</v>
      </c>
      <c r="T514" s="371">
        <f t="shared" si="203"/>
        <v>29169.17</v>
      </c>
      <c r="U514" s="371">
        <f t="shared" si="182"/>
        <v>116676.67</v>
      </c>
      <c r="V514" s="370">
        <f t="shared" si="183"/>
        <v>410975.42834955471</v>
      </c>
      <c r="W514" s="369" t="s">
        <v>14890</v>
      </c>
      <c r="X514" s="369" t="s">
        <v>940</v>
      </c>
      <c r="Y514" s="270">
        <v>19767.512521458313</v>
      </c>
      <c r="Z514" s="377">
        <f t="shared" si="184"/>
        <v>248895.55</v>
      </c>
      <c r="AA514" s="376">
        <f t="shared" si="185"/>
        <v>67554.73</v>
      </c>
      <c r="AB514" s="376">
        <f t="shared" si="186"/>
        <v>125458.78</v>
      </c>
      <c r="AC514" s="375">
        <f t="shared" si="187"/>
        <v>12.59</v>
      </c>
      <c r="AD514" s="374">
        <f t="shared" si="188"/>
        <v>3.42</v>
      </c>
      <c r="AE514" s="373">
        <f t="shared" si="189"/>
        <v>6.35</v>
      </c>
      <c r="AF514" s="373">
        <f t="shared" si="190"/>
        <v>22.36</v>
      </c>
      <c r="AG514" s="375">
        <f t="shared" si="191"/>
        <v>11.71</v>
      </c>
      <c r="AH514" s="374">
        <f t="shared" si="192"/>
        <v>3.18</v>
      </c>
      <c r="AI514" s="373">
        <f t="shared" si="193"/>
        <v>5.9</v>
      </c>
      <c r="AJ514" s="373">
        <f t="shared" si="194"/>
        <v>20.79</v>
      </c>
      <c r="AK514" s="422">
        <f t="shared" si="196"/>
        <v>0.8</v>
      </c>
      <c r="AL514" s="422">
        <f t="shared" si="197"/>
        <v>1.48</v>
      </c>
    </row>
    <row r="515" spans="1:38" x14ac:dyDescent="0.25">
      <c r="A515" s="311">
        <v>1026585</v>
      </c>
      <c r="B515" s="311">
        <v>105006</v>
      </c>
      <c r="C515" s="297">
        <f>INDEX('Final Comp Values'!C:C,MATCH(B515,'Final Comp Values'!B:B,0))</f>
        <v>676310</v>
      </c>
      <c r="D515" s="312" t="s">
        <v>915</v>
      </c>
      <c r="E515" s="346">
        <f>INDEX('Final Comp Values'!U:U,MATCH($C515,'Final Comp Values'!$C:$C,0))</f>
        <v>1.2150786794926892E-3</v>
      </c>
      <c r="F515" s="346">
        <f>INDEX('Final Comp Values'!V:V,MATCH($C515,'Final Comp Values'!$C:$C,0))</f>
        <v>9.266745461935774E-4</v>
      </c>
      <c r="G515" s="370">
        <f t="shared" si="179"/>
        <v>249892.49798670033</v>
      </c>
      <c r="H515" s="370">
        <f t="shared" si="180"/>
        <v>124946.249</v>
      </c>
      <c r="I515" s="372">
        <v>119678.16</v>
      </c>
      <c r="J515" s="372">
        <v>119678.16</v>
      </c>
      <c r="K515" s="371">
        <f t="shared" si="195"/>
        <v>114664.57982063206</v>
      </c>
      <c r="L515" s="371">
        <f t="shared" si="202"/>
        <v>7780.51</v>
      </c>
      <c r="M515" s="371">
        <f t="shared" si="202"/>
        <v>7780.51</v>
      </c>
      <c r="N515" s="371">
        <f t="shared" si="202"/>
        <v>7780.51</v>
      </c>
      <c r="O515" s="371">
        <f t="shared" si="202"/>
        <v>7780.51</v>
      </c>
      <c r="P515" s="371">
        <f t="shared" si="181"/>
        <v>31122.03</v>
      </c>
      <c r="Q515" s="371">
        <f t="shared" si="203"/>
        <v>14449.51</v>
      </c>
      <c r="R515" s="371">
        <f t="shared" si="203"/>
        <v>14449.51</v>
      </c>
      <c r="S515" s="371">
        <f t="shared" si="203"/>
        <v>14449.51</v>
      </c>
      <c r="T515" s="371">
        <f t="shared" si="203"/>
        <v>14449.51</v>
      </c>
      <c r="U515" s="371">
        <f t="shared" si="182"/>
        <v>57798.05</v>
      </c>
      <c r="V515" s="370">
        <f t="shared" si="183"/>
        <v>203584.65982063208</v>
      </c>
      <c r="W515" s="369" t="s">
        <v>14892</v>
      </c>
      <c r="X515" s="369" t="s">
        <v>930</v>
      </c>
      <c r="Y515" s="270">
        <v>46984.658324669057</v>
      </c>
      <c r="Z515" s="377">
        <f t="shared" si="184"/>
        <v>123295.25</v>
      </c>
      <c r="AA515" s="376">
        <f t="shared" si="185"/>
        <v>33464.550000000003</v>
      </c>
      <c r="AB515" s="376">
        <f t="shared" si="186"/>
        <v>62148.44</v>
      </c>
      <c r="AC515" s="375">
        <f t="shared" si="187"/>
        <v>2.62</v>
      </c>
      <c r="AD515" s="374">
        <f t="shared" si="188"/>
        <v>0.71</v>
      </c>
      <c r="AE515" s="373">
        <f t="shared" si="189"/>
        <v>1.32</v>
      </c>
      <c r="AF515" s="373">
        <f t="shared" si="190"/>
        <v>4.6500000000000004</v>
      </c>
      <c r="AG515" s="375">
        <f t="shared" si="191"/>
        <v>2.44</v>
      </c>
      <c r="AH515" s="374">
        <f t="shared" si="192"/>
        <v>0.66</v>
      </c>
      <c r="AI515" s="373">
        <f t="shared" si="193"/>
        <v>1.23</v>
      </c>
      <c r="AJ515" s="373">
        <f t="shared" si="194"/>
        <v>4.33</v>
      </c>
      <c r="AK515" s="422">
        <f t="shared" si="196"/>
        <v>0.17</v>
      </c>
      <c r="AL515" s="422">
        <f t="shared" si="197"/>
        <v>0.31</v>
      </c>
    </row>
    <row r="516" spans="1:38" x14ac:dyDescent="0.25">
      <c r="A516" s="313">
        <v>1028657</v>
      </c>
      <c r="B516" s="313">
        <v>104955</v>
      </c>
      <c r="C516" s="297">
        <f>INDEX('Final Comp Values'!C:C,MATCH(B516,'Final Comp Values'!B:B,0))</f>
        <v>676312</v>
      </c>
      <c r="D516" s="314" t="s">
        <v>915</v>
      </c>
      <c r="E516" s="346">
        <f>INDEX('Final Comp Values'!U:U,MATCH($C516,'Final Comp Values'!$C:$C,0))</f>
        <v>3.0646106544449324E-3</v>
      </c>
      <c r="F516" s="346">
        <f>INDEX('Final Comp Values'!V:V,MATCH($C516,'Final Comp Values'!$C:$C,0))</f>
        <v>2.3372121784355996E-3</v>
      </c>
      <c r="G516" s="370">
        <f t="shared" si="179"/>
        <v>630266.35618003074</v>
      </c>
      <c r="H516" s="370">
        <f t="shared" si="180"/>
        <v>315133.17810000002</v>
      </c>
      <c r="I516" s="372">
        <v>301846.28000000003</v>
      </c>
      <c r="J516" s="372">
        <v>301846.28000000003</v>
      </c>
      <c r="K516" s="371">
        <f t="shared" si="195"/>
        <v>289201.26649944624</v>
      </c>
      <c r="L516" s="371">
        <f t="shared" si="202"/>
        <v>19623.61</v>
      </c>
      <c r="M516" s="371">
        <f t="shared" si="202"/>
        <v>19623.61</v>
      </c>
      <c r="N516" s="371">
        <f t="shared" si="202"/>
        <v>19623.61</v>
      </c>
      <c r="O516" s="371">
        <f t="shared" si="202"/>
        <v>19623.61</v>
      </c>
      <c r="P516" s="371">
        <f t="shared" si="181"/>
        <v>78494.429999999993</v>
      </c>
      <c r="Q516" s="371">
        <f t="shared" si="203"/>
        <v>36443.839999999997</v>
      </c>
      <c r="R516" s="371">
        <f t="shared" si="203"/>
        <v>36443.839999999997</v>
      </c>
      <c r="S516" s="371">
        <f t="shared" si="203"/>
        <v>36443.839999999997</v>
      </c>
      <c r="T516" s="371">
        <f t="shared" si="203"/>
        <v>36443.839999999997</v>
      </c>
      <c r="U516" s="371">
        <f t="shared" si="182"/>
        <v>145775.35999999999</v>
      </c>
      <c r="V516" s="370">
        <f t="shared" si="183"/>
        <v>513471.05649944622</v>
      </c>
      <c r="W516" s="369" t="s">
        <v>14876</v>
      </c>
      <c r="X516" s="369" t="s">
        <v>920</v>
      </c>
      <c r="Y516" s="270">
        <v>27007.378265823281</v>
      </c>
      <c r="Z516" s="377">
        <f t="shared" si="184"/>
        <v>310969.09999999998</v>
      </c>
      <c r="AA516" s="376">
        <f t="shared" si="185"/>
        <v>84402.61</v>
      </c>
      <c r="AB516" s="376">
        <f t="shared" si="186"/>
        <v>156747.70000000001</v>
      </c>
      <c r="AC516" s="375">
        <f t="shared" si="187"/>
        <v>11.51</v>
      </c>
      <c r="AD516" s="374">
        <f t="shared" si="188"/>
        <v>3.13</v>
      </c>
      <c r="AE516" s="373">
        <f t="shared" si="189"/>
        <v>5.8</v>
      </c>
      <c r="AF516" s="373">
        <f t="shared" si="190"/>
        <v>20.440000000000001</v>
      </c>
      <c r="AG516" s="375">
        <f t="shared" si="191"/>
        <v>10.71</v>
      </c>
      <c r="AH516" s="374">
        <f t="shared" si="192"/>
        <v>2.91</v>
      </c>
      <c r="AI516" s="373">
        <f t="shared" si="193"/>
        <v>5.4</v>
      </c>
      <c r="AJ516" s="373">
        <f t="shared" si="194"/>
        <v>19.020000000000003</v>
      </c>
      <c r="AK516" s="422">
        <f t="shared" si="196"/>
        <v>0.73</v>
      </c>
      <c r="AL516" s="422">
        <f t="shared" si="197"/>
        <v>1.35</v>
      </c>
    </row>
    <row r="517" spans="1:38" x14ac:dyDescent="0.25">
      <c r="A517" s="297">
        <v>1026583</v>
      </c>
      <c r="B517" s="297">
        <v>105179</v>
      </c>
      <c r="C517" s="297">
        <f>INDEX('Final Comp Values'!C:C,MATCH(B517,'Final Comp Values'!B:B,0))</f>
        <v>676313</v>
      </c>
      <c r="D517" s="299" t="s">
        <v>915</v>
      </c>
      <c r="E517" s="346">
        <f>INDEX('Final Comp Values'!U:U,MATCH($C517,'Final Comp Values'!$C:$C,0))</f>
        <v>3.0543635979119214E-3</v>
      </c>
      <c r="F517" s="346">
        <f>INDEX('Final Comp Values'!V:V,MATCH($C517,'Final Comp Values'!$C:$C,0))</f>
        <v>2.3293973046971251E-3</v>
      </c>
      <c r="G517" s="370">
        <f t="shared" ref="G517:G559" si="204">IF($D517="NSGO",+E517*$G$3,)</f>
        <v>628158.95145203883</v>
      </c>
      <c r="H517" s="370">
        <f t="shared" ref="H517:H559" si="205">IF($D517="NSGO",ROUND(G517/2,4),)</f>
        <v>314079.47570000001</v>
      </c>
      <c r="I517" s="372">
        <v>300837</v>
      </c>
      <c r="J517" s="372">
        <v>300837</v>
      </c>
      <c r="K517" s="371">
        <f t="shared" si="195"/>
        <v>288234.27197342383</v>
      </c>
      <c r="L517" s="371">
        <f t="shared" si="202"/>
        <v>19557.990000000002</v>
      </c>
      <c r="M517" s="371">
        <f t="shared" si="202"/>
        <v>19557.990000000002</v>
      </c>
      <c r="N517" s="371">
        <f t="shared" si="202"/>
        <v>19557.990000000002</v>
      </c>
      <c r="O517" s="371">
        <f t="shared" si="202"/>
        <v>19557.990000000002</v>
      </c>
      <c r="P517" s="371">
        <f t="shared" ref="P517:P559" si="206">+ROUND($L$3*$F517,2)</f>
        <v>78231.97</v>
      </c>
      <c r="Q517" s="371">
        <f t="shared" si="203"/>
        <v>36321.99</v>
      </c>
      <c r="R517" s="371">
        <f t="shared" si="203"/>
        <v>36321.99</v>
      </c>
      <c r="S517" s="371">
        <f t="shared" si="203"/>
        <v>36321.99</v>
      </c>
      <c r="T517" s="371">
        <f t="shared" si="203"/>
        <v>36321.99</v>
      </c>
      <c r="U517" s="371">
        <f t="shared" ref="U517:U559" si="207">+ROUND($Q$3*$F517,2)</f>
        <v>145287.94</v>
      </c>
      <c r="V517" s="370">
        <f t="shared" ref="V517:V559" si="208">+K517+P517+U517</f>
        <v>511754.18197342387</v>
      </c>
      <c r="W517" s="369" t="s">
        <v>15008</v>
      </c>
      <c r="X517" s="369" t="s">
        <v>1003</v>
      </c>
      <c r="Y517" s="270">
        <v>17703.638711784723</v>
      </c>
      <c r="Z517" s="377">
        <f t="shared" ref="Z517:Z559" si="209">ROUND(+K517/(1-$AB$2),2)</f>
        <v>309929.32</v>
      </c>
      <c r="AA517" s="376">
        <f t="shared" ref="AA517:AA559" si="210">ROUND(+P517/(1-$AB$2),2)</f>
        <v>84120.4</v>
      </c>
      <c r="AB517" s="376">
        <f t="shared" ref="AB517:AB559" si="211">ROUND(+U517/(1-$AB$2),2)</f>
        <v>156223.59</v>
      </c>
      <c r="AC517" s="375">
        <f t="shared" ref="AC517:AC559" si="212">+ROUND(Z517/$Y517,2)</f>
        <v>17.510000000000002</v>
      </c>
      <c r="AD517" s="374">
        <f t="shared" ref="AD517:AD559" si="213">+ROUND(AA517/$Y517,2)</f>
        <v>4.75</v>
      </c>
      <c r="AE517" s="373">
        <f t="shared" ref="AE517:AE559" si="214">+ROUND(AB517/$Y517,2)</f>
        <v>8.82</v>
      </c>
      <c r="AF517" s="373">
        <f t="shared" ref="AF517:AF559" si="215">+AC517+AD517+AE517</f>
        <v>31.080000000000002</v>
      </c>
      <c r="AG517" s="375">
        <f t="shared" ref="AG517:AG559" si="216">+ROUND(K517/$Y517,2)</f>
        <v>16.28</v>
      </c>
      <c r="AH517" s="374">
        <f t="shared" ref="AH517:AH559" si="217">+ROUND(P517/$Y517,2)</f>
        <v>4.42</v>
      </c>
      <c r="AI517" s="373">
        <f t="shared" ref="AI517:AI559" si="218">+ROUND(U517/$Y517,2)</f>
        <v>8.2100000000000009</v>
      </c>
      <c r="AJ517" s="373">
        <f t="shared" ref="AJ517:AJ559" si="219">+AG517+AH517+AI517</f>
        <v>28.910000000000004</v>
      </c>
      <c r="AK517" s="422">
        <f t="shared" si="196"/>
        <v>1.1100000000000001</v>
      </c>
      <c r="AL517" s="422">
        <f t="shared" si="197"/>
        <v>2.0499999999999998</v>
      </c>
    </row>
    <row r="518" spans="1:38" x14ac:dyDescent="0.25">
      <c r="A518" s="313">
        <v>1026122</v>
      </c>
      <c r="B518" s="313">
        <v>105087</v>
      </c>
      <c r="C518" s="297">
        <f>INDEX('Final Comp Values'!C:C,MATCH(B518,'Final Comp Values'!B:B,0))</f>
        <v>676315</v>
      </c>
      <c r="D518" s="314" t="s">
        <v>915</v>
      </c>
      <c r="E518" s="346">
        <f>INDEX('Final Comp Values'!U:U,MATCH($C518,'Final Comp Values'!$C:$C,0))</f>
        <v>2.2222532240264588E-3</v>
      </c>
      <c r="F518" s="346">
        <f>INDEX('Final Comp Values'!V:V,MATCH($C518,'Final Comp Values'!$C:$C,0))</f>
        <v>1.6947918950908753E-3</v>
      </c>
      <c r="G518" s="370">
        <f t="shared" si="204"/>
        <v>457027.53137173405</v>
      </c>
      <c r="H518" s="370">
        <f t="shared" si="205"/>
        <v>228513.76569999999</v>
      </c>
      <c r="I518" s="372">
        <v>218878.98</v>
      </c>
      <c r="J518" s="372">
        <v>218878.98</v>
      </c>
      <c r="K518" s="371">
        <f t="shared" ref="K518:K559" si="220">IF(D518="NSGO",E518*$K$3,0)</f>
        <v>209709.65624582171</v>
      </c>
      <c r="L518" s="371">
        <f t="shared" si="202"/>
        <v>14229.74</v>
      </c>
      <c r="M518" s="371">
        <f t="shared" si="202"/>
        <v>14229.74</v>
      </c>
      <c r="N518" s="371">
        <f t="shared" si="202"/>
        <v>14229.74</v>
      </c>
      <c r="O518" s="371">
        <f t="shared" si="202"/>
        <v>14229.74</v>
      </c>
      <c r="P518" s="371">
        <f t="shared" si="206"/>
        <v>56918.97</v>
      </c>
      <c r="Q518" s="371">
        <f t="shared" si="203"/>
        <v>26426.67</v>
      </c>
      <c r="R518" s="371">
        <f t="shared" si="203"/>
        <v>26426.67</v>
      </c>
      <c r="S518" s="371">
        <f t="shared" si="203"/>
        <v>26426.67</v>
      </c>
      <c r="T518" s="371">
        <f t="shared" si="203"/>
        <v>26426.67</v>
      </c>
      <c r="U518" s="371">
        <f t="shared" si="207"/>
        <v>105706.66</v>
      </c>
      <c r="V518" s="370">
        <f t="shared" si="208"/>
        <v>372335.28624582174</v>
      </c>
      <c r="W518" s="369" t="s">
        <v>14878</v>
      </c>
      <c r="X518" s="369" t="s">
        <v>941</v>
      </c>
      <c r="Y518" s="270">
        <v>38595.893614676956</v>
      </c>
      <c r="Z518" s="377">
        <f t="shared" si="209"/>
        <v>225494.25</v>
      </c>
      <c r="AA518" s="376">
        <f t="shared" si="210"/>
        <v>61203.19</v>
      </c>
      <c r="AB518" s="376">
        <f t="shared" si="211"/>
        <v>113663.08</v>
      </c>
      <c r="AC518" s="375">
        <f t="shared" si="212"/>
        <v>5.84</v>
      </c>
      <c r="AD518" s="374">
        <f t="shared" si="213"/>
        <v>1.59</v>
      </c>
      <c r="AE518" s="373">
        <f t="shared" si="214"/>
        <v>2.94</v>
      </c>
      <c r="AF518" s="373">
        <f t="shared" si="215"/>
        <v>10.37</v>
      </c>
      <c r="AG518" s="375">
        <f t="shared" si="216"/>
        <v>5.43</v>
      </c>
      <c r="AH518" s="374">
        <f t="shared" si="217"/>
        <v>1.47</v>
      </c>
      <c r="AI518" s="373">
        <f t="shared" si="218"/>
        <v>2.74</v>
      </c>
      <c r="AJ518" s="373">
        <f t="shared" si="219"/>
        <v>9.64</v>
      </c>
      <c r="AK518" s="422">
        <f t="shared" ref="AK518:AK559" si="221">ROUND(AH518/4,2)</f>
        <v>0.37</v>
      </c>
      <c r="AL518" s="422">
        <f t="shared" ref="AL518:AL559" si="222">ROUND(AI518/4,2)</f>
        <v>0.69</v>
      </c>
    </row>
    <row r="519" spans="1:38" x14ac:dyDescent="0.25">
      <c r="A519" s="297">
        <v>1026825</v>
      </c>
      <c r="B519" s="297">
        <v>4558</v>
      </c>
      <c r="C519" s="297">
        <f>INDEX('Final Comp Values'!C:C,MATCH(B519,'Final Comp Values'!B:B,0))</f>
        <v>676316</v>
      </c>
      <c r="D519" s="299" t="s">
        <v>915</v>
      </c>
      <c r="E519" s="346">
        <f>INDEX('Final Comp Values'!U:U,MATCH($C519,'Final Comp Values'!$C:$C,0))</f>
        <v>2.0747203016535909E-3</v>
      </c>
      <c r="F519" s="346">
        <f>INDEX('Final Comp Values'!V:V,MATCH($C519,'Final Comp Values'!$C:$C,0))</f>
        <v>1.5822765442778976E-3</v>
      </c>
      <c r="G519" s="370">
        <f t="shared" si="204"/>
        <v>426685.98137233278</v>
      </c>
      <c r="H519" s="370">
        <f t="shared" si="205"/>
        <v>213342.99069999999</v>
      </c>
      <c r="I519" s="372">
        <v>204347.85</v>
      </c>
      <c r="J519" s="372">
        <v>204347.85</v>
      </c>
      <c r="K519" s="371">
        <f t="shared" si="220"/>
        <v>195787.26517839075</v>
      </c>
      <c r="L519" s="371">
        <f t="shared" si="202"/>
        <v>13285.05</v>
      </c>
      <c r="M519" s="371">
        <f t="shared" si="202"/>
        <v>13285.05</v>
      </c>
      <c r="N519" s="371">
        <f t="shared" si="202"/>
        <v>13285.05</v>
      </c>
      <c r="O519" s="371">
        <f t="shared" si="202"/>
        <v>13285.05</v>
      </c>
      <c r="P519" s="371">
        <f t="shared" si="206"/>
        <v>53140.19</v>
      </c>
      <c r="Q519" s="371">
        <f t="shared" si="203"/>
        <v>24672.23</v>
      </c>
      <c r="R519" s="371">
        <f t="shared" si="203"/>
        <v>24672.23</v>
      </c>
      <c r="S519" s="371">
        <f t="shared" si="203"/>
        <v>24672.23</v>
      </c>
      <c r="T519" s="371">
        <f t="shared" si="203"/>
        <v>24672.23</v>
      </c>
      <c r="U519" s="371">
        <f t="shared" si="207"/>
        <v>98688.92</v>
      </c>
      <c r="V519" s="370">
        <f t="shared" si="208"/>
        <v>347616.37517839076</v>
      </c>
      <c r="W519" s="369" t="s">
        <v>14957</v>
      </c>
      <c r="X519" s="369" t="s">
        <v>925</v>
      </c>
      <c r="Y519" s="270">
        <v>28279.08911159166</v>
      </c>
      <c r="Z519" s="377">
        <f t="shared" si="209"/>
        <v>210523.94</v>
      </c>
      <c r="AA519" s="376">
        <f t="shared" si="210"/>
        <v>57139.99</v>
      </c>
      <c r="AB519" s="376">
        <f t="shared" si="211"/>
        <v>106117.12</v>
      </c>
      <c r="AC519" s="375">
        <f t="shared" si="212"/>
        <v>7.44</v>
      </c>
      <c r="AD519" s="374">
        <f t="shared" si="213"/>
        <v>2.02</v>
      </c>
      <c r="AE519" s="373">
        <f t="shared" si="214"/>
        <v>3.75</v>
      </c>
      <c r="AF519" s="373">
        <f t="shared" si="215"/>
        <v>13.21</v>
      </c>
      <c r="AG519" s="375">
        <f t="shared" si="216"/>
        <v>6.92</v>
      </c>
      <c r="AH519" s="374">
        <f t="shared" si="217"/>
        <v>1.88</v>
      </c>
      <c r="AI519" s="373">
        <f t="shared" si="218"/>
        <v>3.49</v>
      </c>
      <c r="AJ519" s="373">
        <f t="shared" si="219"/>
        <v>12.290000000000001</v>
      </c>
      <c r="AK519" s="422">
        <f t="shared" si="221"/>
        <v>0.47</v>
      </c>
      <c r="AL519" s="422">
        <f t="shared" si="222"/>
        <v>0.87</v>
      </c>
    </row>
    <row r="520" spans="1:38" x14ac:dyDescent="0.25">
      <c r="A520" s="297">
        <v>1026532</v>
      </c>
      <c r="B520" s="297">
        <v>105172</v>
      </c>
      <c r="C520" s="297">
        <f>INDEX('Final Comp Values'!C:C,MATCH(B520,'Final Comp Values'!B:B,0))</f>
        <v>676317</v>
      </c>
      <c r="D520" s="299" t="s">
        <v>915</v>
      </c>
      <c r="E520" s="346">
        <f>INDEX('Final Comp Values'!U:U,MATCH($C520,'Final Comp Values'!$C:$C,0))</f>
        <v>1.6303931153607452E-3</v>
      </c>
      <c r="F520" s="346">
        <f>INDEX('Final Comp Values'!V:V,MATCH($C520,'Final Comp Values'!$C:$C,0))</f>
        <v>1.2434123203650055E-3</v>
      </c>
      <c r="G520" s="370">
        <f t="shared" si="204"/>
        <v>335305.86551639554</v>
      </c>
      <c r="H520" s="370">
        <f t="shared" si="205"/>
        <v>167652.93280000001</v>
      </c>
      <c r="I520" s="372">
        <v>160584</v>
      </c>
      <c r="J520" s="372">
        <v>160584</v>
      </c>
      <c r="K520" s="371">
        <f t="shared" si="220"/>
        <v>153856.98446568451</v>
      </c>
      <c r="L520" s="371">
        <f t="shared" si="202"/>
        <v>10439.89</v>
      </c>
      <c r="M520" s="371">
        <f t="shared" si="202"/>
        <v>10439.89</v>
      </c>
      <c r="N520" s="371">
        <f t="shared" si="202"/>
        <v>10439.89</v>
      </c>
      <c r="O520" s="371">
        <f t="shared" si="202"/>
        <v>10439.89</v>
      </c>
      <c r="P520" s="371">
        <f t="shared" si="206"/>
        <v>41759.550000000003</v>
      </c>
      <c r="Q520" s="371">
        <f t="shared" si="203"/>
        <v>19388.37</v>
      </c>
      <c r="R520" s="371">
        <f t="shared" si="203"/>
        <v>19388.37</v>
      </c>
      <c r="S520" s="371">
        <f t="shared" si="203"/>
        <v>19388.37</v>
      </c>
      <c r="T520" s="371">
        <f t="shared" si="203"/>
        <v>19388.37</v>
      </c>
      <c r="U520" s="371">
        <f t="shared" si="207"/>
        <v>77553.460000000006</v>
      </c>
      <c r="V520" s="370">
        <f t="shared" si="208"/>
        <v>273169.99446568452</v>
      </c>
      <c r="W520" s="369" t="s">
        <v>14877</v>
      </c>
      <c r="X520" s="369" t="s">
        <v>937</v>
      </c>
      <c r="Y520" s="270">
        <v>35034.628533077281</v>
      </c>
      <c r="Z520" s="377">
        <f t="shared" si="209"/>
        <v>165437.62</v>
      </c>
      <c r="AA520" s="376">
        <f t="shared" si="210"/>
        <v>44902.74</v>
      </c>
      <c r="AB520" s="376">
        <f t="shared" si="211"/>
        <v>83390.820000000007</v>
      </c>
      <c r="AC520" s="375">
        <f t="shared" si="212"/>
        <v>4.72</v>
      </c>
      <c r="AD520" s="374">
        <f t="shared" si="213"/>
        <v>1.28</v>
      </c>
      <c r="AE520" s="373">
        <f t="shared" si="214"/>
        <v>2.38</v>
      </c>
      <c r="AF520" s="373">
        <f t="shared" si="215"/>
        <v>8.379999999999999</v>
      </c>
      <c r="AG520" s="375">
        <f t="shared" si="216"/>
        <v>4.3899999999999997</v>
      </c>
      <c r="AH520" s="374">
        <f t="shared" si="217"/>
        <v>1.19</v>
      </c>
      <c r="AI520" s="373">
        <f t="shared" si="218"/>
        <v>2.21</v>
      </c>
      <c r="AJ520" s="373">
        <f t="shared" si="219"/>
        <v>7.79</v>
      </c>
      <c r="AK520" s="422">
        <f t="shared" si="221"/>
        <v>0.3</v>
      </c>
      <c r="AL520" s="422">
        <f t="shared" si="222"/>
        <v>0.55000000000000004</v>
      </c>
    </row>
    <row r="521" spans="1:38" x14ac:dyDescent="0.25">
      <c r="A521" s="297">
        <v>1020361</v>
      </c>
      <c r="B521" s="297">
        <v>105150</v>
      </c>
      <c r="C521" s="297">
        <f>INDEX('Final Comp Values'!C:C,MATCH(B521,'Final Comp Values'!B:B,0))</f>
        <v>676319</v>
      </c>
      <c r="D521" s="299" t="s">
        <v>915</v>
      </c>
      <c r="E521" s="346">
        <f>INDEX('Final Comp Values'!U:U,MATCH($C521,'Final Comp Values'!$C:$C,0))</f>
        <v>1.8290378618862214E-3</v>
      </c>
      <c r="F521" s="346">
        <f>INDEX('Final Comp Values'!V:V,MATCH($C521,'Final Comp Values'!$C:$C,0))</f>
        <v>1.3949078847650732E-3</v>
      </c>
      <c r="G521" s="370">
        <f t="shared" si="204"/>
        <v>376159.04873734666</v>
      </c>
      <c r="H521" s="370">
        <f t="shared" si="205"/>
        <v>188079.52439999999</v>
      </c>
      <c r="I521" s="372">
        <v>180149.56</v>
      </c>
      <c r="J521" s="372">
        <v>180149.56</v>
      </c>
      <c r="K521" s="371">
        <f t="shared" si="220"/>
        <v>172602.69762676937</v>
      </c>
      <c r="L521" s="371">
        <f t="shared" si="202"/>
        <v>11711.87</v>
      </c>
      <c r="M521" s="371">
        <f t="shared" si="202"/>
        <v>11711.87</v>
      </c>
      <c r="N521" s="371">
        <f t="shared" si="202"/>
        <v>11711.87</v>
      </c>
      <c r="O521" s="371">
        <f t="shared" si="202"/>
        <v>11711.87</v>
      </c>
      <c r="P521" s="371">
        <f t="shared" si="206"/>
        <v>46847.48</v>
      </c>
      <c r="Q521" s="371">
        <f t="shared" si="203"/>
        <v>21750.62</v>
      </c>
      <c r="R521" s="371">
        <f t="shared" si="203"/>
        <v>21750.62</v>
      </c>
      <c r="S521" s="371">
        <f t="shared" si="203"/>
        <v>21750.62</v>
      </c>
      <c r="T521" s="371">
        <f t="shared" si="203"/>
        <v>21750.62</v>
      </c>
      <c r="U521" s="371">
        <f t="shared" si="207"/>
        <v>87002.46</v>
      </c>
      <c r="V521" s="370">
        <f t="shared" si="208"/>
        <v>306452.63762676937</v>
      </c>
      <c r="W521" s="369" t="s">
        <v>14921</v>
      </c>
      <c r="X521" s="369" t="s">
        <v>937</v>
      </c>
      <c r="Y521" s="270">
        <v>35034.628533077281</v>
      </c>
      <c r="Z521" s="377">
        <f t="shared" si="209"/>
        <v>185594.3</v>
      </c>
      <c r="AA521" s="376">
        <f t="shared" si="210"/>
        <v>50373.63</v>
      </c>
      <c r="AB521" s="376">
        <f t="shared" si="211"/>
        <v>93551.03</v>
      </c>
      <c r="AC521" s="375">
        <f t="shared" si="212"/>
        <v>5.3</v>
      </c>
      <c r="AD521" s="374">
        <f t="shared" si="213"/>
        <v>1.44</v>
      </c>
      <c r="AE521" s="373">
        <f t="shared" si="214"/>
        <v>2.67</v>
      </c>
      <c r="AF521" s="373">
        <f t="shared" si="215"/>
        <v>9.41</v>
      </c>
      <c r="AG521" s="375">
        <f t="shared" si="216"/>
        <v>4.93</v>
      </c>
      <c r="AH521" s="374">
        <f t="shared" si="217"/>
        <v>1.34</v>
      </c>
      <c r="AI521" s="373">
        <f t="shared" si="218"/>
        <v>2.48</v>
      </c>
      <c r="AJ521" s="373">
        <f t="shared" si="219"/>
        <v>8.75</v>
      </c>
      <c r="AK521" s="422">
        <f t="shared" si="221"/>
        <v>0.34</v>
      </c>
      <c r="AL521" s="422">
        <f t="shared" si="222"/>
        <v>0.62</v>
      </c>
    </row>
    <row r="522" spans="1:38" x14ac:dyDescent="0.25">
      <c r="A522" s="297">
        <v>1026541</v>
      </c>
      <c r="B522" s="297">
        <v>5039</v>
      </c>
      <c r="C522" s="297">
        <f>INDEX('Final Comp Values'!C:C,MATCH(B522,'Final Comp Values'!B:B,0))</f>
        <v>676321</v>
      </c>
      <c r="D522" s="299" t="s">
        <v>915</v>
      </c>
      <c r="E522" s="346">
        <f>INDEX('Final Comp Values'!U:U,MATCH($C522,'Final Comp Values'!$C:$C,0))</f>
        <v>3.5704201799358435E-3</v>
      </c>
      <c r="F522" s="346">
        <f>INDEX('Final Comp Values'!V:V,MATCH($C522,'Final Comp Values'!$C:$C,0))</f>
        <v>2.7229656447793397E-3</v>
      </c>
      <c r="G522" s="370">
        <f t="shared" si="204"/>
        <v>734290.90040391928</v>
      </c>
      <c r="H522" s="370">
        <f t="shared" si="205"/>
        <v>367145.45020000002</v>
      </c>
      <c r="I522" s="372">
        <v>351665.57</v>
      </c>
      <c r="J522" s="372">
        <v>351665.57</v>
      </c>
      <c r="K522" s="371">
        <f t="shared" si="220"/>
        <v>336933.51436828682</v>
      </c>
      <c r="L522" s="371">
        <f t="shared" si="202"/>
        <v>22862.46</v>
      </c>
      <c r="M522" s="371">
        <f t="shared" si="202"/>
        <v>22862.46</v>
      </c>
      <c r="N522" s="371">
        <f t="shared" si="202"/>
        <v>22862.46</v>
      </c>
      <c r="O522" s="371">
        <f t="shared" si="202"/>
        <v>22862.46</v>
      </c>
      <c r="P522" s="371">
        <f t="shared" si="206"/>
        <v>91449.82</v>
      </c>
      <c r="Q522" s="371">
        <f t="shared" si="203"/>
        <v>42458.84</v>
      </c>
      <c r="R522" s="371">
        <f t="shared" si="203"/>
        <v>42458.84</v>
      </c>
      <c r="S522" s="371">
        <f t="shared" si="203"/>
        <v>42458.84</v>
      </c>
      <c r="T522" s="371">
        <f t="shared" si="203"/>
        <v>42458.84</v>
      </c>
      <c r="U522" s="371">
        <f t="shared" si="207"/>
        <v>169835.37</v>
      </c>
      <c r="V522" s="370">
        <f t="shared" si="208"/>
        <v>598218.70436828677</v>
      </c>
      <c r="W522" s="369" t="s">
        <v>14905</v>
      </c>
      <c r="X522" s="369" t="s">
        <v>935</v>
      </c>
      <c r="Y522" s="270">
        <v>13080.601678231602</v>
      </c>
      <c r="Z522" s="377">
        <f t="shared" si="209"/>
        <v>362294.1</v>
      </c>
      <c r="AA522" s="376">
        <f t="shared" si="210"/>
        <v>98333.14</v>
      </c>
      <c r="AB522" s="376">
        <f t="shared" si="211"/>
        <v>182618.68</v>
      </c>
      <c r="AC522" s="375">
        <f t="shared" si="212"/>
        <v>27.7</v>
      </c>
      <c r="AD522" s="374">
        <f t="shared" si="213"/>
        <v>7.52</v>
      </c>
      <c r="AE522" s="373">
        <f t="shared" si="214"/>
        <v>13.96</v>
      </c>
      <c r="AF522" s="373">
        <f t="shared" si="215"/>
        <v>49.18</v>
      </c>
      <c r="AG522" s="375">
        <f t="shared" si="216"/>
        <v>25.76</v>
      </c>
      <c r="AH522" s="374">
        <f t="shared" si="217"/>
        <v>6.99</v>
      </c>
      <c r="AI522" s="373">
        <f t="shared" si="218"/>
        <v>12.98</v>
      </c>
      <c r="AJ522" s="373">
        <f t="shared" si="219"/>
        <v>45.730000000000004</v>
      </c>
      <c r="AK522" s="422">
        <f t="shared" si="221"/>
        <v>1.75</v>
      </c>
      <c r="AL522" s="422">
        <f t="shared" si="222"/>
        <v>3.25</v>
      </c>
    </row>
    <row r="523" spans="1:38" x14ac:dyDescent="0.25">
      <c r="A523" s="311">
        <v>1026584</v>
      </c>
      <c r="B523" s="311">
        <v>105314</v>
      </c>
      <c r="C523" s="297">
        <f>INDEX('Final Comp Values'!C:C,MATCH(B523,'Final Comp Values'!B:B,0))</f>
        <v>676323</v>
      </c>
      <c r="D523" s="312" t="s">
        <v>915</v>
      </c>
      <c r="E523" s="346">
        <f>INDEX('Final Comp Values'!U:U,MATCH($C523,'Final Comp Values'!$C:$C,0))</f>
        <v>8.2445594611381618E-4</v>
      </c>
      <c r="F523" s="346">
        <f>INDEX('Final Comp Values'!V:V,MATCH($C523,'Final Comp Values'!$C:$C,0))</f>
        <v>6.287677930787147E-4</v>
      </c>
      <c r="G523" s="370">
        <f t="shared" si="204"/>
        <v>169557.21413891332</v>
      </c>
      <c r="H523" s="370">
        <f t="shared" si="205"/>
        <v>84778.607099999994</v>
      </c>
      <c r="I523" s="372">
        <v>81203.86</v>
      </c>
      <c r="J523" s="372">
        <v>81203.86</v>
      </c>
      <c r="K523" s="371">
        <f t="shared" si="220"/>
        <v>77802.282467199853</v>
      </c>
      <c r="L523" s="371">
        <f t="shared" si="202"/>
        <v>5279.24</v>
      </c>
      <c r="M523" s="371">
        <f t="shared" si="202"/>
        <v>5279.24</v>
      </c>
      <c r="N523" s="371">
        <f t="shared" si="202"/>
        <v>5279.24</v>
      </c>
      <c r="O523" s="371">
        <f t="shared" si="202"/>
        <v>5279.24</v>
      </c>
      <c r="P523" s="371">
        <f t="shared" si="206"/>
        <v>21116.94</v>
      </c>
      <c r="Q523" s="371">
        <f t="shared" si="203"/>
        <v>9804.2900000000009</v>
      </c>
      <c r="R523" s="371">
        <f t="shared" si="203"/>
        <v>9804.2900000000009</v>
      </c>
      <c r="S523" s="371">
        <f t="shared" si="203"/>
        <v>9804.2900000000009</v>
      </c>
      <c r="T523" s="371">
        <f t="shared" si="203"/>
        <v>9804.2900000000009</v>
      </c>
      <c r="U523" s="371">
        <f t="shared" si="207"/>
        <v>39217.17</v>
      </c>
      <c r="V523" s="370">
        <f t="shared" si="208"/>
        <v>138136.39246719985</v>
      </c>
      <c r="W523" s="369" t="s">
        <v>14893</v>
      </c>
      <c r="X523" s="369" t="s">
        <v>930</v>
      </c>
      <c r="Y523" s="270">
        <v>46984.658324669057</v>
      </c>
      <c r="Z523" s="377">
        <f t="shared" si="209"/>
        <v>83658.37</v>
      </c>
      <c r="AA523" s="376">
        <f t="shared" si="210"/>
        <v>22706.39</v>
      </c>
      <c r="AB523" s="376">
        <f t="shared" si="211"/>
        <v>42169</v>
      </c>
      <c r="AC523" s="375">
        <f t="shared" si="212"/>
        <v>1.78</v>
      </c>
      <c r="AD523" s="374">
        <f t="shared" si="213"/>
        <v>0.48</v>
      </c>
      <c r="AE523" s="373">
        <f t="shared" si="214"/>
        <v>0.9</v>
      </c>
      <c r="AF523" s="373">
        <f t="shared" si="215"/>
        <v>3.1599999999999997</v>
      </c>
      <c r="AG523" s="375">
        <f t="shared" si="216"/>
        <v>1.66</v>
      </c>
      <c r="AH523" s="374">
        <f t="shared" si="217"/>
        <v>0.45</v>
      </c>
      <c r="AI523" s="373">
        <f t="shared" si="218"/>
        <v>0.83</v>
      </c>
      <c r="AJ523" s="373">
        <f t="shared" si="219"/>
        <v>2.94</v>
      </c>
      <c r="AK523" s="422">
        <f t="shared" si="221"/>
        <v>0.11</v>
      </c>
      <c r="AL523" s="422">
        <f t="shared" si="222"/>
        <v>0.21</v>
      </c>
    </row>
    <row r="524" spans="1:38" x14ac:dyDescent="0.25">
      <c r="A524" s="311">
        <v>1025812</v>
      </c>
      <c r="B524" s="311">
        <v>105263</v>
      </c>
      <c r="C524" s="297">
        <f>INDEX('Final Comp Values'!C:C,MATCH(B524,'Final Comp Values'!B:B,0))</f>
        <v>676326</v>
      </c>
      <c r="D524" s="312" t="s">
        <v>915</v>
      </c>
      <c r="E524" s="346">
        <f>INDEX('Final Comp Values'!U:U,MATCH($C524,'Final Comp Values'!$C:$C,0))</f>
        <v>1.7868150506297187E-3</v>
      </c>
      <c r="F524" s="346">
        <f>INDEX('Final Comp Values'!V:V,MATCH($C524,'Final Comp Values'!$C:$C,0))</f>
        <v>1.3627068387583464E-3</v>
      </c>
      <c r="G524" s="370">
        <f t="shared" si="204"/>
        <v>367475.52564128372</v>
      </c>
      <c r="H524" s="370">
        <f t="shared" si="205"/>
        <v>183737.7628</v>
      </c>
      <c r="I524" s="372">
        <v>175990.86</v>
      </c>
      <c r="J524" s="372">
        <v>175990.86</v>
      </c>
      <c r="K524" s="371">
        <f t="shared" si="220"/>
        <v>168618.21415809874</v>
      </c>
      <c r="L524" s="371">
        <f t="shared" si="202"/>
        <v>11441.51</v>
      </c>
      <c r="M524" s="371">
        <f t="shared" si="202"/>
        <v>11441.51</v>
      </c>
      <c r="N524" s="371">
        <f t="shared" si="202"/>
        <v>11441.51</v>
      </c>
      <c r="O524" s="371">
        <f t="shared" si="202"/>
        <v>11441.51</v>
      </c>
      <c r="P524" s="371">
        <f t="shared" si="206"/>
        <v>45766.02</v>
      </c>
      <c r="Q524" s="371">
        <f t="shared" si="203"/>
        <v>21248.51</v>
      </c>
      <c r="R524" s="371">
        <f t="shared" si="203"/>
        <v>21248.51</v>
      </c>
      <c r="S524" s="371">
        <f t="shared" si="203"/>
        <v>21248.51</v>
      </c>
      <c r="T524" s="371">
        <f t="shared" si="203"/>
        <v>21248.51</v>
      </c>
      <c r="U524" s="371">
        <f t="shared" si="207"/>
        <v>84994.03</v>
      </c>
      <c r="V524" s="370">
        <f t="shared" si="208"/>
        <v>299378.26415809873</v>
      </c>
      <c r="W524" s="369" t="s">
        <v>14878</v>
      </c>
      <c r="X524" s="369" t="s">
        <v>941</v>
      </c>
      <c r="Y524" s="270">
        <v>38595.893614676956</v>
      </c>
      <c r="Z524" s="377">
        <f t="shared" si="209"/>
        <v>181309.91</v>
      </c>
      <c r="AA524" s="376">
        <f t="shared" si="210"/>
        <v>49210.77</v>
      </c>
      <c r="AB524" s="376">
        <f t="shared" si="211"/>
        <v>91391.43</v>
      </c>
      <c r="AC524" s="375">
        <f t="shared" si="212"/>
        <v>4.7</v>
      </c>
      <c r="AD524" s="374">
        <f t="shared" si="213"/>
        <v>1.28</v>
      </c>
      <c r="AE524" s="373">
        <f t="shared" si="214"/>
        <v>2.37</v>
      </c>
      <c r="AF524" s="373">
        <f t="shared" si="215"/>
        <v>8.3500000000000014</v>
      </c>
      <c r="AG524" s="375">
        <f t="shared" si="216"/>
        <v>4.37</v>
      </c>
      <c r="AH524" s="374">
        <f t="shared" si="217"/>
        <v>1.19</v>
      </c>
      <c r="AI524" s="373">
        <f t="shared" si="218"/>
        <v>2.2000000000000002</v>
      </c>
      <c r="AJ524" s="373">
        <f t="shared" si="219"/>
        <v>7.7600000000000007</v>
      </c>
      <c r="AK524" s="422">
        <f t="shared" si="221"/>
        <v>0.3</v>
      </c>
      <c r="AL524" s="422">
        <f t="shared" si="222"/>
        <v>0.55000000000000004</v>
      </c>
    </row>
    <row r="525" spans="1:38" x14ac:dyDescent="0.25">
      <c r="A525" s="297">
        <v>1026558</v>
      </c>
      <c r="B525" s="297">
        <v>105330</v>
      </c>
      <c r="C525" s="297">
        <f>INDEX('Final Comp Values'!C:C,MATCH(B525,'Final Comp Values'!B:B,0))</f>
        <v>676328</v>
      </c>
      <c r="D525" s="299" t="s">
        <v>915</v>
      </c>
      <c r="E525" s="346">
        <f>INDEX('Final Comp Values'!U:U,MATCH($C525,'Final Comp Values'!$C:$C,0))</f>
        <v>1.2618694557096908E-3</v>
      </c>
      <c r="F525" s="346">
        <f>INDEX('Final Comp Values'!V:V,MATCH($C525,'Final Comp Values'!$C:$C,0))</f>
        <v>9.6235933109576862E-4</v>
      </c>
      <c r="G525" s="370">
        <f t="shared" si="204"/>
        <v>259515.4665639163</v>
      </c>
      <c r="H525" s="370">
        <f t="shared" si="205"/>
        <v>129757.73330000001</v>
      </c>
      <c r="I525" s="372">
        <v>124286.78</v>
      </c>
      <c r="J525" s="372">
        <v>124286.78</v>
      </c>
      <c r="K525" s="371">
        <f t="shared" si="220"/>
        <v>119080.13313825242</v>
      </c>
      <c r="L525" s="371">
        <f t="shared" ref="L525:O544" si="223">ROUND($P525/4,2)</f>
        <v>8080.12</v>
      </c>
      <c r="M525" s="371">
        <f t="shared" si="223"/>
        <v>8080.12</v>
      </c>
      <c r="N525" s="371">
        <f t="shared" si="223"/>
        <v>8080.12</v>
      </c>
      <c r="O525" s="371">
        <f t="shared" si="223"/>
        <v>8080.12</v>
      </c>
      <c r="P525" s="371">
        <f t="shared" si="206"/>
        <v>32320.49</v>
      </c>
      <c r="Q525" s="371">
        <f t="shared" ref="Q525:T544" si="224">ROUND($U525/4,2)</f>
        <v>15005.94</v>
      </c>
      <c r="R525" s="371">
        <f t="shared" si="224"/>
        <v>15005.94</v>
      </c>
      <c r="S525" s="371">
        <f t="shared" si="224"/>
        <v>15005.94</v>
      </c>
      <c r="T525" s="371">
        <f t="shared" si="224"/>
        <v>15005.94</v>
      </c>
      <c r="U525" s="371">
        <f t="shared" si="207"/>
        <v>60023.77</v>
      </c>
      <c r="V525" s="370">
        <f t="shared" si="208"/>
        <v>211424.3931382524</v>
      </c>
      <c r="W525" s="369" t="s">
        <v>14930</v>
      </c>
      <c r="X525" s="369" t="s">
        <v>920</v>
      </c>
      <c r="Y525" s="270">
        <v>27007.378265823281</v>
      </c>
      <c r="Z525" s="377">
        <f t="shared" si="209"/>
        <v>128043.15</v>
      </c>
      <c r="AA525" s="376">
        <f t="shared" si="210"/>
        <v>34753.22</v>
      </c>
      <c r="AB525" s="376">
        <f t="shared" si="211"/>
        <v>64541.69</v>
      </c>
      <c r="AC525" s="375">
        <f t="shared" si="212"/>
        <v>4.74</v>
      </c>
      <c r="AD525" s="374">
        <f t="shared" si="213"/>
        <v>1.29</v>
      </c>
      <c r="AE525" s="373">
        <f t="shared" si="214"/>
        <v>2.39</v>
      </c>
      <c r="AF525" s="373">
        <f t="shared" si="215"/>
        <v>8.42</v>
      </c>
      <c r="AG525" s="375">
        <f t="shared" si="216"/>
        <v>4.41</v>
      </c>
      <c r="AH525" s="374">
        <f t="shared" si="217"/>
        <v>1.2</v>
      </c>
      <c r="AI525" s="373">
        <f t="shared" si="218"/>
        <v>2.2200000000000002</v>
      </c>
      <c r="AJ525" s="373">
        <f t="shared" si="219"/>
        <v>7.83</v>
      </c>
      <c r="AK525" s="422">
        <f t="shared" si="221"/>
        <v>0.3</v>
      </c>
      <c r="AL525" s="422">
        <f t="shared" si="222"/>
        <v>0.56000000000000005</v>
      </c>
    </row>
    <row r="526" spans="1:38" x14ac:dyDescent="0.25">
      <c r="A526" s="311">
        <v>1026717</v>
      </c>
      <c r="B526" s="311">
        <v>105428</v>
      </c>
      <c r="C526" s="297">
        <f>INDEX('Final Comp Values'!C:C,MATCH(B526,'Final Comp Values'!B:B,0))</f>
        <v>676337</v>
      </c>
      <c r="D526" s="312" t="s">
        <v>915</v>
      </c>
      <c r="E526" s="346">
        <f>INDEX('Final Comp Values'!U:U,MATCH($C526,'Final Comp Values'!$C:$C,0))</f>
        <v>3.6143714103665891E-3</v>
      </c>
      <c r="F526" s="346">
        <f>INDEX('Final Comp Values'!V:V,MATCH($C526,'Final Comp Values'!$C:$C,0))</f>
        <v>2.7564848622600256E-3</v>
      </c>
      <c r="G526" s="370">
        <f t="shared" si="204"/>
        <v>743329.88935771585</v>
      </c>
      <c r="H526" s="370">
        <f t="shared" si="205"/>
        <v>371664.94469999999</v>
      </c>
      <c r="I526" s="372">
        <v>355995</v>
      </c>
      <c r="J526" s="372">
        <v>355995</v>
      </c>
      <c r="K526" s="371">
        <f t="shared" si="220"/>
        <v>341081.1053473709</v>
      </c>
      <c r="L526" s="371">
        <f t="shared" si="223"/>
        <v>23143.89</v>
      </c>
      <c r="M526" s="371">
        <f t="shared" si="223"/>
        <v>23143.89</v>
      </c>
      <c r="N526" s="371">
        <f t="shared" si="223"/>
        <v>23143.89</v>
      </c>
      <c r="O526" s="371">
        <f t="shared" si="223"/>
        <v>23143.89</v>
      </c>
      <c r="P526" s="371">
        <f t="shared" si="206"/>
        <v>92575.55</v>
      </c>
      <c r="Q526" s="371">
        <f t="shared" si="224"/>
        <v>42981.51</v>
      </c>
      <c r="R526" s="371">
        <f t="shared" si="224"/>
        <v>42981.51</v>
      </c>
      <c r="S526" s="371">
        <f t="shared" si="224"/>
        <v>42981.51</v>
      </c>
      <c r="T526" s="371">
        <f t="shared" si="224"/>
        <v>42981.51</v>
      </c>
      <c r="U526" s="371">
        <f t="shared" si="207"/>
        <v>171926.02</v>
      </c>
      <c r="V526" s="370">
        <f t="shared" si="208"/>
        <v>605582.67534737091</v>
      </c>
      <c r="W526" s="369" t="s">
        <v>14892</v>
      </c>
      <c r="X526" s="369" t="s">
        <v>930</v>
      </c>
      <c r="Y526" s="270">
        <v>46984.658324669057</v>
      </c>
      <c r="Z526" s="377">
        <f t="shared" si="209"/>
        <v>366753.88</v>
      </c>
      <c r="AA526" s="376">
        <f t="shared" si="210"/>
        <v>99543.6</v>
      </c>
      <c r="AB526" s="376">
        <f t="shared" si="211"/>
        <v>184866.69</v>
      </c>
      <c r="AC526" s="375">
        <f t="shared" si="212"/>
        <v>7.81</v>
      </c>
      <c r="AD526" s="374">
        <f t="shared" si="213"/>
        <v>2.12</v>
      </c>
      <c r="AE526" s="373">
        <f t="shared" si="214"/>
        <v>3.93</v>
      </c>
      <c r="AF526" s="373">
        <f t="shared" si="215"/>
        <v>13.86</v>
      </c>
      <c r="AG526" s="375">
        <f t="shared" si="216"/>
        <v>7.26</v>
      </c>
      <c r="AH526" s="374">
        <f t="shared" si="217"/>
        <v>1.97</v>
      </c>
      <c r="AI526" s="373">
        <f t="shared" si="218"/>
        <v>3.66</v>
      </c>
      <c r="AJ526" s="373">
        <f t="shared" si="219"/>
        <v>12.89</v>
      </c>
      <c r="AK526" s="422">
        <f t="shared" si="221"/>
        <v>0.49</v>
      </c>
      <c r="AL526" s="422">
        <f t="shared" si="222"/>
        <v>0.92</v>
      </c>
    </row>
    <row r="527" spans="1:38" x14ac:dyDescent="0.25">
      <c r="A527" s="297">
        <v>407904</v>
      </c>
      <c r="B527" s="297">
        <v>4079</v>
      </c>
      <c r="C527" s="297">
        <f>INDEX('Final Comp Values'!C:C,MATCH(B527,'Final Comp Values'!B:B,0))</f>
        <v>676338</v>
      </c>
      <c r="D527" s="299" t="s">
        <v>915</v>
      </c>
      <c r="E527" s="346">
        <f>INDEX('Final Comp Values'!U:U,MATCH($C527,'Final Comp Values'!$C:$C,0))</f>
        <v>6.8346632490058189E-4</v>
      </c>
      <c r="F527" s="346">
        <f>INDEX('Final Comp Values'!V:V,MATCH($C527,'Final Comp Values'!$C:$C,0))</f>
        <v>5.2124266284572698E-4</v>
      </c>
      <c r="G527" s="370">
        <f t="shared" si="204"/>
        <v>140561.35631521774</v>
      </c>
      <c r="H527" s="370">
        <f t="shared" si="205"/>
        <v>70280.678199999995</v>
      </c>
      <c r="I527" s="372">
        <v>67317</v>
      </c>
      <c r="J527" s="372">
        <v>67317</v>
      </c>
      <c r="K527" s="371">
        <f t="shared" si="220"/>
        <v>64497.369832048265</v>
      </c>
      <c r="L527" s="371">
        <f t="shared" si="223"/>
        <v>4376.4399999999996</v>
      </c>
      <c r="M527" s="371">
        <f t="shared" si="223"/>
        <v>4376.4399999999996</v>
      </c>
      <c r="N527" s="371">
        <f t="shared" si="223"/>
        <v>4376.4399999999996</v>
      </c>
      <c r="O527" s="371">
        <f t="shared" si="223"/>
        <v>4376.4399999999996</v>
      </c>
      <c r="P527" s="371">
        <f t="shared" si="206"/>
        <v>17505.75</v>
      </c>
      <c r="Q527" s="371">
        <f t="shared" si="224"/>
        <v>8127.67</v>
      </c>
      <c r="R527" s="371">
        <f t="shared" si="224"/>
        <v>8127.67</v>
      </c>
      <c r="S527" s="371">
        <f t="shared" si="224"/>
        <v>8127.67</v>
      </c>
      <c r="T527" s="371">
        <f t="shared" si="224"/>
        <v>8127.67</v>
      </c>
      <c r="U527" s="371">
        <f t="shared" si="207"/>
        <v>32510.67</v>
      </c>
      <c r="V527" s="370">
        <f t="shared" si="208"/>
        <v>114513.78983204826</v>
      </c>
      <c r="W527" s="369" t="s">
        <v>14923</v>
      </c>
      <c r="X527" s="369" t="s">
        <v>913</v>
      </c>
      <c r="Y527" s="270">
        <v>30550.305097874538</v>
      </c>
      <c r="Z527" s="377">
        <f t="shared" si="209"/>
        <v>69352.009999999995</v>
      </c>
      <c r="AA527" s="376">
        <f t="shared" si="210"/>
        <v>18823.39</v>
      </c>
      <c r="AB527" s="376">
        <f t="shared" si="211"/>
        <v>34957.71</v>
      </c>
      <c r="AC527" s="375">
        <f t="shared" si="212"/>
        <v>2.27</v>
      </c>
      <c r="AD527" s="374">
        <f t="shared" si="213"/>
        <v>0.62</v>
      </c>
      <c r="AE527" s="373">
        <f t="shared" si="214"/>
        <v>1.1399999999999999</v>
      </c>
      <c r="AF527" s="373">
        <f t="shared" si="215"/>
        <v>4.03</v>
      </c>
      <c r="AG527" s="375">
        <f t="shared" si="216"/>
        <v>2.11</v>
      </c>
      <c r="AH527" s="374">
        <f t="shared" si="217"/>
        <v>0.56999999999999995</v>
      </c>
      <c r="AI527" s="373">
        <f t="shared" si="218"/>
        <v>1.06</v>
      </c>
      <c r="AJ527" s="373">
        <f t="shared" si="219"/>
        <v>3.7399999999999998</v>
      </c>
      <c r="AK527" s="422">
        <f t="shared" si="221"/>
        <v>0.14000000000000001</v>
      </c>
      <c r="AL527" s="422">
        <f t="shared" si="222"/>
        <v>0.27</v>
      </c>
    </row>
    <row r="528" spans="1:38" x14ac:dyDescent="0.25">
      <c r="A528" s="311">
        <v>1026587</v>
      </c>
      <c r="B528" s="311">
        <v>105595</v>
      </c>
      <c r="C528" s="297">
        <f>INDEX('Final Comp Values'!C:C,MATCH(B528,'Final Comp Values'!B:B,0))</f>
        <v>676345</v>
      </c>
      <c r="D528" s="312" t="s">
        <v>915</v>
      </c>
      <c r="E528" s="346">
        <f>INDEX('Final Comp Values'!U:U,MATCH($C528,'Final Comp Values'!$C:$C,0))</f>
        <v>8.6272808497204958E-4</v>
      </c>
      <c r="F528" s="346">
        <f>INDEX('Final Comp Values'!V:V,MATCH($C528,'Final Comp Values'!$C:$C,0))</f>
        <v>6.5795587571639089E-4</v>
      </c>
      <c r="G528" s="370">
        <f t="shared" si="204"/>
        <v>177428.24384587095</v>
      </c>
      <c r="H528" s="370">
        <f t="shared" si="205"/>
        <v>88714.121899999998</v>
      </c>
      <c r="I528" s="372">
        <v>84973.69</v>
      </c>
      <c r="J528" s="372">
        <v>84973.69</v>
      </c>
      <c r="K528" s="371">
        <f t="shared" si="220"/>
        <v>81413.948769211216</v>
      </c>
      <c r="L528" s="371">
        <f t="shared" si="223"/>
        <v>5524.3</v>
      </c>
      <c r="M528" s="371">
        <f t="shared" si="223"/>
        <v>5524.3</v>
      </c>
      <c r="N528" s="371">
        <f t="shared" si="223"/>
        <v>5524.3</v>
      </c>
      <c r="O528" s="371">
        <f t="shared" si="223"/>
        <v>5524.3</v>
      </c>
      <c r="P528" s="371">
        <f t="shared" si="206"/>
        <v>22097.21</v>
      </c>
      <c r="Q528" s="371">
        <f t="shared" si="224"/>
        <v>10259.42</v>
      </c>
      <c r="R528" s="371">
        <f t="shared" si="224"/>
        <v>10259.42</v>
      </c>
      <c r="S528" s="371">
        <f t="shared" si="224"/>
        <v>10259.42</v>
      </c>
      <c r="T528" s="371">
        <f t="shared" si="224"/>
        <v>10259.42</v>
      </c>
      <c r="U528" s="371">
        <f t="shared" si="207"/>
        <v>41037.68</v>
      </c>
      <c r="V528" s="370">
        <f t="shared" si="208"/>
        <v>144548.8387692112</v>
      </c>
      <c r="W528" s="369" t="s">
        <v>14890</v>
      </c>
      <c r="X528" s="369" t="s">
        <v>940</v>
      </c>
      <c r="Y528" s="270">
        <v>19767.512521458313</v>
      </c>
      <c r="Z528" s="377">
        <f t="shared" si="209"/>
        <v>87541.88</v>
      </c>
      <c r="AA528" s="376">
        <f t="shared" si="210"/>
        <v>23760.44</v>
      </c>
      <c r="AB528" s="376">
        <f t="shared" si="211"/>
        <v>44126.54</v>
      </c>
      <c r="AC528" s="375">
        <f t="shared" si="212"/>
        <v>4.43</v>
      </c>
      <c r="AD528" s="374">
        <f t="shared" si="213"/>
        <v>1.2</v>
      </c>
      <c r="AE528" s="373">
        <f t="shared" si="214"/>
        <v>2.23</v>
      </c>
      <c r="AF528" s="373">
        <f t="shared" si="215"/>
        <v>7.8599999999999994</v>
      </c>
      <c r="AG528" s="375">
        <f t="shared" si="216"/>
        <v>4.12</v>
      </c>
      <c r="AH528" s="374">
        <f t="shared" si="217"/>
        <v>1.1200000000000001</v>
      </c>
      <c r="AI528" s="373">
        <f t="shared" si="218"/>
        <v>2.08</v>
      </c>
      <c r="AJ528" s="373">
        <f t="shared" si="219"/>
        <v>7.32</v>
      </c>
      <c r="AK528" s="422">
        <f t="shared" si="221"/>
        <v>0.28000000000000003</v>
      </c>
      <c r="AL528" s="422">
        <f t="shared" si="222"/>
        <v>0.52</v>
      </c>
    </row>
    <row r="529" spans="1:38" x14ac:dyDescent="0.25">
      <c r="A529" s="297">
        <v>1026712</v>
      </c>
      <c r="B529" s="297">
        <v>105697</v>
      </c>
      <c r="C529" s="297">
        <f>INDEX('Final Comp Values'!C:C,MATCH(B529,'Final Comp Values'!B:B,0))</f>
        <v>676349</v>
      </c>
      <c r="D529" s="299" t="s">
        <v>915</v>
      </c>
      <c r="E529" s="346">
        <f>INDEX('Final Comp Values'!U:U,MATCH($C529,'Final Comp Values'!$C:$C,0))</f>
        <v>6.9865172193142946E-4</v>
      </c>
      <c r="F529" s="346">
        <f>INDEX('Final Comp Values'!V:V,MATCH($C529,'Final Comp Values'!$C:$C,0))</f>
        <v>5.3282374079551464E-4</v>
      </c>
      <c r="G529" s="370">
        <f t="shared" si="204"/>
        <v>143684.37777959128</v>
      </c>
      <c r="H529" s="370">
        <f t="shared" si="205"/>
        <v>71842.188899999994</v>
      </c>
      <c r="I529" s="372">
        <v>68813.119999999995</v>
      </c>
      <c r="J529" s="372">
        <v>68813.119999999995</v>
      </c>
      <c r="K529" s="371">
        <f t="shared" si="220"/>
        <v>65930.38581639473</v>
      </c>
      <c r="L529" s="371">
        <f t="shared" si="223"/>
        <v>4473.67</v>
      </c>
      <c r="M529" s="371">
        <f t="shared" si="223"/>
        <v>4473.67</v>
      </c>
      <c r="N529" s="371">
        <f t="shared" si="223"/>
        <v>4473.67</v>
      </c>
      <c r="O529" s="371">
        <f t="shared" si="223"/>
        <v>4473.67</v>
      </c>
      <c r="P529" s="371">
        <f t="shared" si="206"/>
        <v>17894.689999999999</v>
      </c>
      <c r="Q529" s="371">
        <f t="shared" si="224"/>
        <v>8308.25</v>
      </c>
      <c r="R529" s="371">
        <f t="shared" si="224"/>
        <v>8308.25</v>
      </c>
      <c r="S529" s="371">
        <f t="shared" si="224"/>
        <v>8308.25</v>
      </c>
      <c r="T529" s="371">
        <f t="shared" si="224"/>
        <v>8308.25</v>
      </c>
      <c r="U529" s="371">
        <f t="shared" si="207"/>
        <v>33233</v>
      </c>
      <c r="V529" s="370">
        <f t="shared" si="208"/>
        <v>117058.07581639473</v>
      </c>
      <c r="W529" s="369" t="s">
        <v>14887</v>
      </c>
      <c r="X529" s="369" t="s">
        <v>941</v>
      </c>
      <c r="Y529" s="270">
        <v>38595.893614676956</v>
      </c>
      <c r="Z529" s="377">
        <f t="shared" si="209"/>
        <v>70892.89</v>
      </c>
      <c r="AA529" s="376">
        <f t="shared" si="210"/>
        <v>19241.599999999999</v>
      </c>
      <c r="AB529" s="376">
        <f t="shared" si="211"/>
        <v>35734.410000000003</v>
      </c>
      <c r="AC529" s="375">
        <f t="shared" si="212"/>
        <v>1.84</v>
      </c>
      <c r="AD529" s="374">
        <f t="shared" si="213"/>
        <v>0.5</v>
      </c>
      <c r="AE529" s="373">
        <f t="shared" si="214"/>
        <v>0.93</v>
      </c>
      <c r="AF529" s="373">
        <f t="shared" si="215"/>
        <v>3.27</v>
      </c>
      <c r="AG529" s="375">
        <f t="shared" si="216"/>
        <v>1.71</v>
      </c>
      <c r="AH529" s="374">
        <f t="shared" si="217"/>
        <v>0.46</v>
      </c>
      <c r="AI529" s="373">
        <f t="shared" si="218"/>
        <v>0.86</v>
      </c>
      <c r="AJ529" s="373">
        <f t="shared" si="219"/>
        <v>3.03</v>
      </c>
      <c r="AK529" s="422">
        <f t="shared" si="221"/>
        <v>0.12</v>
      </c>
      <c r="AL529" s="422">
        <f t="shared" si="222"/>
        <v>0.22</v>
      </c>
    </row>
    <row r="530" spans="1:38" x14ac:dyDescent="0.25">
      <c r="A530" s="311">
        <v>1025506</v>
      </c>
      <c r="B530" s="311">
        <v>105652</v>
      </c>
      <c r="C530" s="297">
        <f>INDEX('Final Comp Values'!C:C,MATCH(B530,'Final Comp Values'!B:B,0))</f>
        <v>676350</v>
      </c>
      <c r="D530" s="312" t="s">
        <v>915</v>
      </c>
      <c r="E530" s="346">
        <f>INDEX('Final Comp Values'!U:U,MATCH($C530,'Final Comp Values'!$C:$C,0))</f>
        <v>1.4148345526301786E-3</v>
      </c>
      <c r="F530" s="346">
        <f>INDEX('Final Comp Values'!V:V,MATCH($C530,'Final Comp Values'!$C:$C,0))</f>
        <v>1.0790175065411905E-3</v>
      </c>
      <c r="G530" s="370">
        <f t="shared" si="204"/>
        <v>290974.19497333729</v>
      </c>
      <c r="H530" s="370">
        <f t="shared" si="205"/>
        <v>145487.0975</v>
      </c>
      <c r="I530" s="372">
        <v>139352.95000000001</v>
      </c>
      <c r="J530" s="372">
        <v>139352.95000000001</v>
      </c>
      <c r="K530" s="371">
        <f t="shared" si="220"/>
        <v>133515.14780983981</v>
      </c>
      <c r="L530" s="371">
        <f t="shared" si="223"/>
        <v>9059.6</v>
      </c>
      <c r="M530" s="371">
        <f t="shared" si="223"/>
        <v>9059.6</v>
      </c>
      <c r="N530" s="371">
        <f t="shared" si="223"/>
        <v>9059.6</v>
      </c>
      <c r="O530" s="371">
        <f t="shared" si="223"/>
        <v>9059.6</v>
      </c>
      <c r="P530" s="371">
        <f t="shared" si="206"/>
        <v>36238.410000000003</v>
      </c>
      <c r="Q530" s="371">
        <f t="shared" si="224"/>
        <v>16824.98</v>
      </c>
      <c r="R530" s="371">
        <f t="shared" si="224"/>
        <v>16824.98</v>
      </c>
      <c r="S530" s="371">
        <f t="shared" si="224"/>
        <v>16824.98</v>
      </c>
      <c r="T530" s="371">
        <f t="shared" si="224"/>
        <v>16824.98</v>
      </c>
      <c r="U530" s="371">
        <f t="shared" si="207"/>
        <v>67299.91</v>
      </c>
      <c r="V530" s="370">
        <f t="shared" si="208"/>
        <v>237053.46780983981</v>
      </c>
      <c r="W530" s="369" t="s">
        <v>14892</v>
      </c>
      <c r="X530" s="369" t="s">
        <v>930</v>
      </c>
      <c r="Y530" s="270">
        <v>46984.658324669057</v>
      </c>
      <c r="Z530" s="377">
        <f t="shared" si="209"/>
        <v>143564.68</v>
      </c>
      <c r="AA530" s="376">
        <f t="shared" si="210"/>
        <v>38966.03</v>
      </c>
      <c r="AB530" s="376">
        <f t="shared" si="211"/>
        <v>72365.490000000005</v>
      </c>
      <c r="AC530" s="375">
        <f t="shared" si="212"/>
        <v>3.06</v>
      </c>
      <c r="AD530" s="374">
        <f t="shared" si="213"/>
        <v>0.83</v>
      </c>
      <c r="AE530" s="373">
        <f t="shared" si="214"/>
        <v>1.54</v>
      </c>
      <c r="AF530" s="373">
        <f t="shared" si="215"/>
        <v>5.43</v>
      </c>
      <c r="AG530" s="375">
        <f t="shared" si="216"/>
        <v>2.84</v>
      </c>
      <c r="AH530" s="374">
        <f t="shared" si="217"/>
        <v>0.77</v>
      </c>
      <c r="AI530" s="373">
        <f t="shared" si="218"/>
        <v>1.43</v>
      </c>
      <c r="AJ530" s="373">
        <f t="shared" si="219"/>
        <v>5.04</v>
      </c>
      <c r="AK530" s="422">
        <f t="shared" si="221"/>
        <v>0.19</v>
      </c>
      <c r="AL530" s="422">
        <f t="shared" si="222"/>
        <v>0.36</v>
      </c>
    </row>
    <row r="531" spans="1:38" x14ac:dyDescent="0.25">
      <c r="A531" s="311">
        <v>1026517</v>
      </c>
      <c r="B531" s="311">
        <v>105727</v>
      </c>
      <c r="C531" s="297">
        <f>INDEX('Final Comp Values'!C:C,MATCH(B531,'Final Comp Values'!B:B,0))</f>
        <v>676353</v>
      </c>
      <c r="D531" s="312" t="s">
        <v>915</v>
      </c>
      <c r="E531" s="346">
        <f>INDEX('Final Comp Values'!U:U,MATCH($C531,'Final Comp Values'!$C:$C,0))</f>
        <v>4.4556177141730495E-4</v>
      </c>
      <c r="F531" s="346">
        <f>INDEX('Final Comp Values'!V:V,MATCH($C531,'Final Comp Values'!$C:$C,0))</f>
        <v>3.3980577496572049E-4</v>
      </c>
      <c r="G531" s="370">
        <f t="shared" si="204"/>
        <v>91634.020040032672</v>
      </c>
      <c r="H531" s="370">
        <f t="shared" si="205"/>
        <v>45817.01</v>
      </c>
      <c r="I531" s="372">
        <v>43885.24</v>
      </c>
      <c r="J531" s="372">
        <v>43885.24</v>
      </c>
      <c r="K531" s="371">
        <f t="shared" si="220"/>
        <v>42046.786077287252</v>
      </c>
      <c r="L531" s="371">
        <f t="shared" si="223"/>
        <v>2853.06</v>
      </c>
      <c r="M531" s="371">
        <f t="shared" si="223"/>
        <v>2853.06</v>
      </c>
      <c r="N531" s="371">
        <f t="shared" si="223"/>
        <v>2853.06</v>
      </c>
      <c r="O531" s="371">
        <f t="shared" si="223"/>
        <v>2853.06</v>
      </c>
      <c r="P531" s="371">
        <f t="shared" si="206"/>
        <v>11412.25</v>
      </c>
      <c r="Q531" s="371">
        <f t="shared" si="224"/>
        <v>5298.55</v>
      </c>
      <c r="R531" s="371">
        <f t="shared" si="224"/>
        <v>5298.55</v>
      </c>
      <c r="S531" s="371">
        <f t="shared" si="224"/>
        <v>5298.55</v>
      </c>
      <c r="T531" s="371">
        <f t="shared" si="224"/>
        <v>5298.55</v>
      </c>
      <c r="U531" s="371">
        <f t="shared" si="207"/>
        <v>21194.19</v>
      </c>
      <c r="V531" s="370">
        <f t="shared" si="208"/>
        <v>74653.226077287254</v>
      </c>
      <c r="W531" s="369" t="s">
        <v>14875</v>
      </c>
      <c r="X531" s="369" t="s">
        <v>920</v>
      </c>
      <c r="Y531" s="270">
        <v>27007.378265823281</v>
      </c>
      <c r="Z531" s="377">
        <f t="shared" si="209"/>
        <v>45211.6</v>
      </c>
      <c r="AA531" s="376">
        <f t="shared" si="210"/>
        <v>12271.24</v>
      </c>
      <c r="AB531" s="376">
        <f t="shared" si="211"/>
        <v>22789.45</v>
      </c>
      <c r="AC531" s="375">
        <f t="shared" si="212"/>
        <v>1.67</v>
      </c>
      <c r="AD531" s="374">
        <f t="shared" si="213"/>
        <v>0.45</v>
      </c>
      <c r="AE531" s="373">
        <f t="shared" si="214"/>
        <v>0.84</v>
      </c>
      <c r="AF531" s="373">
        <f t="shared" si="215"/>
        <v>2.96</v>
      </c>
      <c r="AG531" s="375">
        <f t="shared" si="216"/>
        <v>1.56</v>
      </c>
      <c r="AH531" s="374">
        <f t="shared" si="217"/>
        <v>0.42</v>
      </c>
      <c r="AI531" s="373">
        <f t="shared" si="218"/>
        <v>0.78</v>
      </c>
      <c r="AJ531" s="373">
        <f t="shared" si="219"/>
        <v>2.76</v>
      </c>
      <c r="AK531" s="422">
        <f t="shared" si="221"/>
        <v>0.11</v>
      </c>
      <c r="AL531" s="422">
        <f t="shared" si="222"/>
        <v>0.2</v>
      </c>
    </row>
    <row r="532" spans="1:38" x14ac:dyDescent="0.25">
      <c r="A532" s="313">
        <v>1025569</v>
      </c>
      <c r="B532" s="313">
        <v>105682</v>
      </c>
      <c r="C532" s="297">
        <f>INDEX('Final Comp Values'!C:C,MATCH(B532,'Final Comp Values'!B:B,0))</f>
        <v>676356</v>
      </c>
      <c r="D532" s="314" t="s">
        <v>915</v>
      </c>
      <c r="E532" s="346">
        <f>INDEX('Final Comp Values'!U:U,MATCH($C532,'Final Comp Values'!$C:$C,0))</f>
        <v>1.7799013739327474E-3</v>
      </c>
      <c r="F532" s="346">
        <f>INDEX('Final Comp Values'!V:V,MATCH($C532,'Final Comp Values'!$C:$C,0))</f>
        <v>1.3574341528625083E-3</v>
      </c>
      <c r="G532" s="370">
        <f t="shared" si="204"/>
        <v>366053.6622103494</v>
      </c>
      <c r="H532" s="370">
        <f t="shared" si="205"/>
        <v>183026.83110000001</v>
      </c>
      <c r="I532" s="372">
        <v>175309.91</v>
      </c>
      <c r="J532" s="372">
        <v>175309.91</v>
      </c>
      <c r="K532" s="371">
        <f t="shared" si="220"/>
        <v>167965.78411644508</v>
      </c>
      <c r="L532" s="371">
        <f t="shared" si="223"/>
        <v>11397.24</v>
      </c>
      <c r="M532" s="371">
        <f t="shared" si="223"/>
        <v>11397.24</v>
      </c>
      <c r="N532" s="371">
        <f t="shared" si="223"/>
        <v>11397.24</v>
      </c>
      <c r="O532" s="371">
        <f t="shared" si="223"/>
        <v>11397.24</v>
      </c>
      <c r="P532" s="371">
        <f t="shared" si="206"/>
        <v>45588.94</v>
      </c>
      <c r="Q532" s="371">
        <f t="shared" si="224"/>
        <v>21166.29</v>
      </c>
      <c r="R532" s="371">
        <f t="shared" si="224"/>
        <v>21166.29</v>
      </c>
      <c r="S532" s="371">
        <f t="shared" si="224"/>
        <v>21166.29</v>
      </c>
      <c r="T532" s="371">
        <f t="shared" si="224"/>
        <v>21166.29</v>
      </c>
      <c r="U532" s="371">
        <f t="shared" si="207"/>
        <v>84665.17</v>
      </c>
      <c r="V532" s="370">
        <f t="shared" si="208"/>
        <v>298219.8941164451</v>
      </c>
      <c r="W532" s="369" t="s">
        <v>14892</v>
      </c>
      <c r="X532" s="369" t="s">
        <v>930</v>
      </c>
      <c r="Y532" s="270">
        <v>46984.658324669057</v>
      </c>
      <c r="Z532" s="377">
        <f t="shared" si="209"/>
        <v>180608.37</v>
      </c>
      <c r="AA532" s="376">
        <f t="shared" si="210"/>
        <v>49020.37</v>
      </c>
      <c r="AB532" s="376">
        <f t="shared" si="211"/>
        <v>91037.82</v>
      </c>
      <c r="AC532" s="375">
        <f t="shared" si="212"/>
        <v>3.84</v>
      </c>
      <c r="AD532" s="374">
        <f t="shared" si="213"/>
        <v>1.04</v>
      </c>
      <c r="AE532" s="373">
        <f t="shared" si="214"/>
        <v>1.94</v>
      </c>
      <c r="AF532" s="373">
        <f t="shared" si="215"/>
        <v>6.82</v>
      </c>
      <c r="AG532" s="375">
        <f t="shared" si="216"/>
        <v>3.57</v>
      </c>
      <c r="AH532" s="374">
        <f t="shared" si="217"/>
        <v>0.97</v>
      </c>
      <c r="AI532" s="373">
        <f t="shared" si="218"/>
        <v>1.8</v>
      </c>
      <c r="AJ532" s="373">
        <f t="shared" si="219"/>
        <v>6.34</v>
      </c>
      <c r="AK532" s="422">
        <f t="shared" si="221"/>
        <v>0.24</v>
      </c>
      <c r="AL532" s="422">
        <f t="shared" si="222"/>
        <v>0.45</v>
      </c>
    </row>
    <row r="533" spans="1:38" x14ac:dyDescent="0.25">
      <c r="A533" s="311">
        <v>1026524</v>
      </c>
      <c r="B533" s="311">
        <v>105818</v>
      </c>
      <c r="C533" s="297">
        <f>INDEX('Final Comp Values'!C:C,MATCH(B533,'Final Comp Values'!B:B,0))</f>
        <v>676357</v>
      </c>
      <c r="D533" s="312" t="s">
        <v>915</v>
      </c>
      <c r="E533" s="346">
        <f>INDEX('Final Comp Values'!U:U,MATCH($C533,'Final Comp Values'!$C:$C,0))</f>
        <v>8.3186345686057104E-4</v>
      </c>
      <c r="F533" s="346">
        <f>INDEX('Final Comp Values'!V:V,MATCH($C533,'Final Comp Values'!$C:$C,0))</f>
        <v>6.3441709939568425E-4</v>
      </c>
      <c r="G533" s="370">
        <f t="shared" si="204"/>
        <v>171080.63924348578</v>
      </c>
      <c r="H533" s="370">
        <f t="shared" si="205"/>
        <v>85540.319600000003</v>
      </c>
      <c r="I533" s="372">
        <v>81933.7</v>
      </c>
      <c r="J533" s="372">
        <v>81933.7</v>
      </c>
      <c r="K533" s="371">
        <f t="shared" si="220"/>
        <v>78501.314654685921</v>
      </c>
      <c r="L533" s="371">
        <f t="shared" si="223"/>
        <v>5326.67</v>
      </c>
      <c r="M533" s="371">
        <f t="shared" si="223"/>
        <v>5326.67</v>
      </c>
      <c r="N533" s="371">
        <f t="shared" si="223"/>
        <v>5326.67</v>
      </c>
      <c r="O533" s="371">
        <f t="shared" si="223"/>
        <v>5326.67</v>
      </c>
      <c r="P533" s="371">
        <f t="shared" si="206"/>
        <v>21306.67</v>
      </c>
      <c r="Q533" s="371">
        <f t="shared" si="224"/>
        <v>9892.3799999999992</v>
      </c>
      <c r="R533" s="371">
        <f t="shared" si="224"/>
        <v>9892.3799999999992</v>
      </c>
      <c r="S533" s="371">
        <f t="shared" si="224"/>
        <v>9892.3799999999992</v>
      </c>
      <c r="T533" s="371">
        <f t="shared" si="224"/>
        <v>9892.3799999999992</v>
      </c>
      <c r="U533" s="371">
        <f t="shared" si="207"/>
        <v>39569.53</v>
      </c>
      <c r="V533" s="370">
        <f t="shared" si="208"/>
        <v>139377.51465468592</v>
      </c>
      <c r="W533" s="369" t="s">
        <v>14892</v>
      </c>
      <c r="X533" s="369" t="s">
        <v>930</v>
      </c>
      <c r="Y533" s="270">
        <v>46984.658324669057</v>
      </c>
      <c r="Z533" s="377">
        <f t="shared" si="209"/>
        <v>84410.02</v>
      </c>
      <c r="AA533" s="376">
        <f t="shared" si="210"/>
        <v>22910.400000000001</v>
      </c>
      <c r="AB533" s="376">
        <f t="shared" si="211"/>
        <v>42547.88</v>
      </c>
      <c r="AC533" s="375">
        <f t="shared" si="212"/>
        <v>1.8</v>
      </c>
      <c r="AD533" s="374">
        <f t="shared" si="213"/>
        <v>0.49</v>
      </c>
      <c r="AE533" s="373">
        <f t="shared" si="214"/>
        <v>0.91</v>
      </c>
      <c r="AF533" s="373">
        <f t="shared" si="215"/>
        <v>3.2</v>
      </c>
      <c r="AG533" s="375">
        <f t="shared" si="216"/>
        <v>1.67</v>
      </c>
      <c r="AH533" s="374">
        <f t="shared" si="217"/>
        <v>0.45</v>
      </c>
      <c r="AI533" s="373">
        <f t="shared" si="218"/>
        <v>0.84</v>
      </c>
      <c r="AJ533" s="373">
        <f t="shared" si="219"/>
        <v>2.96</v>
      </c>
      <c r="AK533" s="422">
        <f t="shared" si="221"/>
        <v>0.11</v>
      </c>
      <c r="AL533" s="422">
        <f t="shared" si="222"/>
        <v>0.21</v>
      </c>
    </row>
    <row r="534" spans="1:38" x14ac:dyDescent="0.25">
      <c r="A534" s="297">
        <v>1026643</v>
      </c>
      <c r="B534" s="297">
        <v>105761</v>
      </c>
      <c r="C534" s="297">
        <f>INDEX('Final Comp Values'!C:C,MATCH(B534,'Final Comp Values'!B:B,0))</f>
        <v>676358</v>
      </c>
      <c r="D534" s="299" t="s">
        <v>915</v>
      </c>
      <c r="E534" s="346">
        <f>INDEX('Final Comp Values'!U:U,MATCH($C534,'Final Comp Values'!$C:$C,0))</f>
        <v>1.3902663086534418E-3</v>
      </c>
      <c r="F534" s="346">
        <f>INDEX('Final Comp Values'!V:V,MATCH($C534,'Final Comp Values'!$C:$C,0))</f>
        <v>1.0602806405899082E-3</v>
      </c>
      <c r="G534" s="370">
        <f t="shared" si="204"/>
        <v>285921.50170983875</v>
      </c>
      <c r="H534" s="370">
        <f t="shared" si="205"/>
        <v>142960.75090000001</v>
      </c>
      <c r="I534" s="372">
        <v>136933.12</v>
      </c>
      <c r="J534" s="372">
        <v>136933.12</v>
      </c>
      <c r="K534" s="371">
        <f t="shared" si="220"/>
        <v>131196.69105467768</v>
      </c>
      <c r="L534" s="371">
        <f t="shared" si="223"/>
        <v>8902.2900000000009</v>
      </c>
      <c r="M534" s="371">
        <f t="shared" si="223"/>
        <v>8902.2900000000009</v>
      </c>
      <c r="N534" s="371">
        <f t="shared" si="223"/>
        <v>8902.2900000000009</v>
      </c>
      <c r="O534" s="371">
        <f t="shared" si="223"/>
        <v>8902.2900000000009</v>
      </c>
      <c r="P534" s="371">
        <f t="shared" si="206"/>
        <v>35609.14</v>
      </c>
      <c r="Q534" s="371">
        <f t="shared" si="224"/>
        <v>16532.82</v>
      </c>
      <c r="R534" s="371">
        <f t="shared" si="224"/>
        <v>16532.82</v>
      </c>
      <c r="S534" s="371">
        <f t="shared" si="224"/>
        <v>16532.82</v>
      </c>
      <c r="T534" s="371">
        <f t="shared" si="224"/>
        <v>16532.82</v>
      </c>
      <c r="U534" s="371">
        <f t="shared" si="207"/>
        <v>66131.259999999995</v>
      </c>
      <c r="V534" s="370">
        <f t="shared" si="208"/>
        <v>232937.09105467767</v>
      </c>
      <c r="W534" s="369" t="s">
        <v>14878</v>
      </c>
      <c r="X534" s="369" t="s">
        <v>941</v>
      </c>
      <c r="Y534" s="270">
        <v>38595.893614676956</v>
      </c>
      <c r="Z534" s="377">
        <f t="shared" si="209"/>
        <v>141071.71</v>
      </c>
      <c r="AA534" s="376">
        <f t="shared" si="210"/>
        <v>38289.4</v>
      </c>
      <c r="AB534" s="376">
        <f t="shared" si="211"/>
        <v>71108.88</v>
      </c>
      <c r="AC534" s="375">
        <f t="shared" si="212"/>
        <v>3.66</v>
      </c>
      <c r="AD534" s="374">
        <f t="shared" si="213"/>
        <v>0.99</v>
      </c>
      <c r="AE534" s="373">
        <f t="shared" si="214"/>
        <v>1.84</v>
      </c>
      <c r="AF534" s="373">
        <f t="shared" si="215"/>
        <v>6.49</v>
      </c>
      <c r="AG534" s="375">
        <f t="shared" si="216"/>
        <v>3.4</v>
      </c>
      <c r="AH534" s="374">
        <f t="shared" si="217"/>
        <v>0.92</v>
      </c>
      <c r="AI534" s="373">
        <f t="shared" si="218"/>
        <v>1.71</v>
      </c>
      <c r="AJ534" s="373">
        <f t="shared" si="219"/>
        <v>6.03</v>
      </c>
      <c r="AK534" s="422">
        <f t="shared" si="221"/>
        <v>0.23</v>
      </c>
      <c r="AL534" s="422">
        <f t="shared" si="222"/>
        <v>0.43</v>
      </c>
    </row>
    <row r="535" spans="1:38" x14ac:dyDescent="0.25">
      <c r="A535" s="297">
        <v>1028812</v>
      </c>
      <c r="B535" s="297">
        <v>105594</v>
      </c>
      <c r="C535" s="297">
        <f>INDEX('Final Comp Values'!C:C,MATCH(B535,'Final Comp Values'!B:B,0))</f>
        <v>676362</v>
      </c>
      <c r="D535" s="299" t="s">
        <v>915</v>
      </c>
      <c r="E535" s="346">
        <f>INDEX('Final Comp Values'!U:U,MATCH($C535,'Final Comp Values'!$C:$C,0))</f>
        <v>2.0036081984847443E-3</v>
      </c>
      <c r="F535" s="346">
        <f>INDEX('Final Comp Values'!V:V,MATCH($C535,'Final Comp Values'!$C:$C,0))</f>
        <v>1.5280432036349897E-3</v>
      </c>
      <c r="G535" s="370">
        <f t="shared" si="204"/>
        <v>412061.1003684373</v>
      </c>
      <c r="H535" s="370">
        <f t="shared" si="205"/>
        <v>206030.5502</v>
      </c>
      <c r="I535" s="372">
        <v>197343.72</v>
      </c>
      <c r="J535" s="372">
        <v>197343.72</v>
      </c>
      <c r="K535" s="371">
        <f t="shared" si="220"/>
        <v>189076.55617852445</v>
      </c>
      <c r="L535" s="371">
        <f t="shared" si="223"/>
        <v>12829.7</v>
      </c>
      <c r="M535" s="371">
        <f t="shared" si="223"/>
        <v>12829.7</v>
      </c>
      <c r="N535" s="371">
        <f t="shared" si="223"/>
        <v>12829.7</v>
      </c>
      <c r="O535" s="371">
        <f t="shared" si="223"/>
        <v>12829.7</v>
      </c>
      <c r="P535" s="371">
        <f t="shared" si="206"/>
        <v>51318.78</v>
      </c>
      <c r="Q535" s="371">
        <f t="shared" si="224"/>
        <v>23826.58</v>
      </c>
      <c r="R535" s="371">
        <f t="shared" si="224"/>
        <v>23826.58</v>
      </c>
      <c r="S535" s="371">
        <f t="shared" si="224"/>
        <v>23826.58</v>
      </c>
      <c r="T535" s="371">
        <f t="shared" si="224"/>
        <v>23826.58</v>
      </c>
      <c r="U535" s="371">
        <f t="shared" si="207"/>
        <v>95306.3</v>
      </c>
      <c r="V535" s="370">
        <f t="shared" si="208"/>
        <v>335701.63617852447</v>
      </c>
      <c r="W535" s="369" t="s">
        <v>14892</v>
      </c>
      <c r="X535" s="369" t="s">
        <v>930</v>
      </c>
      <c r="Y535" s="270">
        <v>46984.658324669057</v>
      </c>
      <c r="Z535" s="377">
        <f t="shared" si="209"/>
        <v>203308.12</v>
      </c>
      <c r="AA535" s="376">
        <f t="shared" si="210"/>
        <v>55181.48</v>
      </c>
      <c r="AB535" s="376">
        <f t="shared" si="211"/>
        <v>102479.89</v>
      </c>
      <c r="AC535" s="375">
        <f t="shared" si="212"/>
        <v>4.33</v>
      </c>
      <c r="AD535" s="374">
        <f t="shared" si="213"/>
        <v>1.17</v>
      </c>
      <c r="AE535" s="373">
        <f t="shared" si="214"/>
        <v>2.1800000000000002</v>
      </c>
      <c r="AF535" s="373">
        <f t="shared" si="215"/>
        <v>7.68</v>
      </c>
      <c r="AG535" s="375">
        <f t="shared" si="216"/>
        <v>4.0199999999999996</v>
      </c>
      <c r="AH535" s="374">
        <f t="shared" si="217"/>
        <v>1.0900000000000001</v>
      </c>
      <c r="AI535" s="373">
        <f t="shared" si="218"/>
        <v>2.0299999999999998</v>
      </c>
      <c r="AJ535" s="373">
        <f t="shared" si="219"/>
        <v>7.1399999999999988</v>
      </c>
      <c r="AK535" s="422">
        <f t="shared" si="221"/>
        <v>0.27</v>
      </c>
      <c r="AL535" s="422">
        <f t="shared" si="222"/>
        <v>0.51</v>
      </c>
    </row>
    <row r="536" spans="1:38" x14ac:dyDescent="0.25">
      <c r="A536" s="297">
        <v>1026598</v>
      </c>
      <c r="B536" s="297">
        <v>105943</v>
      </c>
      <c r="C536" s="297">
        <f>INDEX('Final Comp Values'!C:C,MATCH(B536,'Final Comp Values'!B:B,0))</f>
        <v>676365</v>
      </c>
      <c r="D536" s="299" t="s">
        <v>915</v>
      </c>
      <c r="E536" s="346">
        <f>INDEX('Final Comp Values'!U:U,MATCH($C536,'Final Comp Values'!$C:$C,0))</f>
        <v>1.6759493064532876E-3</v>
      </c>
      <c r="F536" s="346">
        <f>INDEX('Final Comp Values'!V:V,MATCH($C536,'Final Comp Values'!$C:$C,0))</f>
        <v>1.2781555542143684E-3</v>
      </c>
      <c r="G536" s="370">
        <f t="shared" si="204"/>
        <v>344674.92990951607</v>
      </c>
      <c r="H536" s="370">
        <f t="shared" si="205"/>
        <v>172337.465</v>
      </c>
      <c r="I536" s="372">
        <v>165071</v>
      </c>
      <c r="J536" s="372">
        <v>165071</v>
      </c>
      <c r="K536" s="371">
        <f t="shared" si="220"/>
        <v>158156.03241872386</v>
      </c>
      <c r="L536" s="371">
        <f t="shared" si="223"/>
        <v>10731.6</v>
      </c>
      <c r="M536" s="371">
        <f t="shared" si="223"/>
        <v>10731.6</v>
      </c>
      <c r="N536" s="371">
        <f t="shared" si="223"/>
        <v>10731.6</v>
      </c>
      <c r="O536" s="371">
        <f t="shared" si="223"/>
        <v>10731.6</v>
      </c>
      <c r="P536" s="371">
        <f t="shared" si="206"/>
        <v>42926.39</v>
      </c>
      <c r="Q536" s="371">
        <f t="shared" si="224"/>
        <v>19930.11</v>
      </c>
      <c r="R536" s="371">
        <f t="shared" si="224"/>
        <v>19930.11</v>
      </c>
      <c r="S536" s="371">
        <f t="shared" si="224"/>
        <v>19930.11</v>
      </c>
      <c r="T536" s="371">
        <f t="shared" si="224"/>
        <v>19930.11</v>
      </c>
      <c r="U536" s="371">
        <f t="shared" si="207"/>
        <v>79720.44</v>
      </c>
      <c r="V536" s="370">
        <f t="shared" si="208"/>
        <v>280802.86241872387</v>
      </c>
      <c r="W536" s="369" t="s">
        <v>14949</v>
      </c>
      <c r="X536" s="369" t="s">
        <v>937</v>
      </c>
      <c r="Y536" s="270">
        <v>35034.628533077281</v>
      </c>
      <c r="Z536" s="377">
        <f t="shared" si="209"/>
        <v>170060.25</v>
      </c>
      <c r="AA536" s="376">
        <f t="shared" si="210"/>
        <v>46157.41</v>
      </c>
      <c r="AB536" s="376">
        <f t="shared" si="211"/>
        <v>85720.9</v>
      </c>
      <c r="AC536" s="375">
        <f t="shared" si="212"/>
        <v>4.8499999999999996</v>
      </c>
      <c r="AD536" s="374">
        <f t="shared" si="213"/>
        <v>1.32</v>
      </c>
      <c r="AE536" s="373">
        <f t="shared" si="214"/>
        <v>2.4500000000000002</v>
      </c>
      <c r="AF536" s="373">
        <f t="shared" si="215"/>
        <v>8.620000000000001</v>
      </c>
      <c r="AG536" s="375">
        <f t="shared" si="216"/>
        <v>4.51</v>
      </c>
      <c r="AH536" s="374">
        <f t="shared" si="217"/>
        <v>1.23</v>
      </c>
      <c r="AI536" s="373">
        <f t="shared" si="218"/>
        <v>2.2799999999999998</v>
      </c>
      <c r="AJ536" s="373">
        <f t="shared" si="219"/>
        <v>8.02</v>
      </c>
      <c r="AK536" s="422">
        <f t="shared" si="221"/>
        <v>0.31</v>
      </c>
      <c r="AL536" s="422">
        <f t="shared" si="222"/>
        <v>0.56999999999999995</v>
      </c>
    </row>
    <row r="537" spans="1:38" x14ac:dyDescent="0.25">
      <c r="A537" s="297">
        <v>1026807</v>
      </c>
      <c r="B537" s="297">
        <v>105966</v>
      </c>
      <c r="C537" s="297">
        <f>INDEX('Final Comp Values'!C:C,MATCH(B537,'Final Comp Values'!B:B,0))</f>
        <v>676368</v>
      </c>
      <c r="D537" s="299" t="s">
        <v>915</v>
      </c>
      <c r="E537" s="346">
        <f>INDEX('Final Comp Values'!U:U,MATCH($C537,'Final Comp Values'!$C:$C,0))</f>
        <v>1.1553247594688666E-3</v>
      </c>
      <c r="F537" s="346">
        <f>INDEX('Final Comp Values'!V:V,MATCH($C537,'Final Comp Values'!$C:$C,0))</f>
        <v>8.8110347523668946E-4</v>
      </c>
      <c r="G537" s="370">
        <f t="shared" si="204"/>
        <v>237603.53547648259</v>
      </c>
      <c r="H537" s="370">
        <f t="shared" si="205"/>
        <v>118801.7677</v>
      </c>
      <c r="I537" s="372">
        <v>113792.82</v>
      </c>
      <c r="J537" s="372">
        <v>113792.82</v>
      </c>
      <c r="K537" s="371">
        <f t="shared" si="220"/>
        <v>109025.72017491107</v>
      </c>
      <c r="L537" s="371">
        <f t="shared" si="223"/>
        <v>7397.89</v>
      </c>
      <c r="M537" s="371">
        <f t="shared" si="223"/>
        <v>7397.89</v>
      </c>
      <c r="N537" s="371">
        <f t="shared" si="223"/>
        <v>7397.89</v>
      </c>
      <c r="O537" s="371">
        <f t="shared" si="223"/>
        <v>7397.89</v>
      </c>
      <c r="P537" s="371">
        <f t="shared" si="206"/>
        <v>29591.54</v>
      </c>
      <c r="Q537" s="371">
        <f t="shared" si="224"/>
        <v>13738.93</v>
      </c>
      <c r="R537" s="371">
        <f t="shared" si="224"/>
        <v>13738.93</v>
      </c>
      <c r="S537" s="371">
        <f t="shared" si="224"/>
        <v>13738.93</v>
      </c>
      <c r="T537" s="371">
        <f t="shared" si="224"/>
        <v>13738.93</v>
      </c>
      <c r="U537" s="371">
        <f t="shared" si="207"/>
        <v>54955.72</v>
      </c>
      <c r="V537" s="370">
        <f t="shared" si="208"/>
        <v>193572.98017491106</v>
      </c>
      <c r="W537" s="369" t="s">
        <v>14927</v>
      </c>
      <c r="X537" s="369" t="s">
        <v>939</v>
      </c>
      <c r="Y537" s="270">
        <v>37020.787783372318</v>
      </c>
      <c r="Z537" s="377">
        <f t="shared" si="209"/>
        <v>117231.96</v>
      </c>
      <c r="AA537" s="376">
        <f t="shared" si="210"/>
        <v>31818.86</v>
      </c>
      <c r="AB537" s="376">
        <f t="shared" si="211"/>
        <v>59092.17</v>
      </c>
      <c r="AC537" s="375">
        <f t="shared" si="212"/>
        <v>3.17</v>
      </c>
      <c r="AD537" s="374">
        <f t="shared" si="213"/>
        <v>0.86</v>
      </c>
      <c r="AE537" s="373">
        <f t="shared" si="214"/>
        <v>1.6</v>
      </c>
      <c r="AF537" s="373">
        <f t="shared" si="215"/>
        <v>5.6300000000000008</v>
      </c>
      <c r="AG537" s="375">
        <f t="shared" si="216"/>
        <v>2.94</v>
      </c>
      <c r="AH537" s="374">
        <f t="shared" si="217"/>
        <v>0.8</v>
      </c>
      <c r="AI537" s="373">
        <f t="shared" si="218"/>
        <v>1.48</v>
      </c>
      <c r="AJ537" s="373">
        <f t="shared" si="219"/>
        <v>5.2200000000000006</v>
      </c>
      <c r="AK537" s="422">
        <f t="shared" si="221"/>
        <v>0.2</v>
      </c>
      <c r="AL537" s="422">
        <f t="shared" si="222"/>
        <v>0.37</v>
      </c>
    </row>
    <row r="538" spans="1:38" x14ac:dyDescent="0.25">
      <c r="A538" s="297">
        <v>1026672</v>
      </c>
      <c r="B538" s="297">
        <v>105988</v>
      </c>
      <c r="C538" s="297">
        <f>INDEX('Final Comp Values'!C:C,MATCH(B538,'Final Comp Values'!B:B,0))</f>
        <v>676369</v>
      </c>
      <c r="D538" s="299" t="s">
        <v>915</v>
      </c>
      <c r="E538" s="346">
        <f>INDEX('Final Comp Values'!U:U,MATCH($C538,'Final Comp Values'!$C:$C,0))</f>
        <v>8.1038167569498195E-4</v>
      </c>
      <c r="F538" s="346">
        <f>INDEX('Final Comp Values'!V:V,MATCH($C538,'Final Comp Values'!$C:$C,0))</f>
        <v>6.1803411107647251E-4</v>
      </c>
      <c r="G538" s="370">
        <f t="shared" si="204"/>
        <v>166662.70644022568</v>
      </c>
      <c r="H538" s="370">
        <f t="shared" si="205"/>
        <v>83331.353199999998</v>
      </c>
      <c r="I538" s="372">
        <v>79818</v>
      </c>
      <c r="J538" s="372">
        <v>79818</v>
      </c>
      <c r="K538" s="371">
        <f t="shared" si="220"/>
        <v>76474.121310976319</v>
      </c>
      <c r="L538" s="371">
        <f t="shared" si="223"/>
        <v>5189.1099999999997</v>
      </c>
      <c r="M538" s="371">
        <f t="shared" si="223"/>
        <v>5189.1099999999997</v>
      </c>
      <c r="N538" s="371">
        <f t="shared" si="223"/>
        <v>5189.1099999999997</v>
      </c>
      <c r="O538" s="371">
        <f t="shared" si="223"/>
        <v>5189.1099999999997</v>
      </c>
      <c r="P538" s="371">
        <f t="shared" si="206"/>
        <v>20756.45</v>
      </c>
      <c r="Q538" s="371">
        <f t="shared" si="224"/>
        <v>9636.93</v>
      </c>
      <c r="R538" s="371">
        <f t="shared" si="224"/>
        <v>9636.93</v>
      </c>
      <c r="S538" s="371">
        <f t="shared" si="224"/>
        <v>9636.93</v>
      </c>
      <c r="T538" s="371">
        <f t="shared" si="224"/>
        <v>9636.93</v>
      </c>
      <c r="U538" s="371">
        <f t="shared" si="207"/>
        <v>38547.699999999997</v>
      </c>
      <c r="V538" s="370">
        <f t="shared" si="208"/>
        <v>135778.2713109763</v>
      </c>
      <c r="W538" s="369" t="s">
        <v>14921</v>
      </c>
      <c r="X538" s="369" t="s">
        <v>937</v>
      </c>
      <c r="Y538" s="270">
        <v>35034.628533077281</v>
      </c>
      <c r="Z538" s="377">
        <f t="shared" si="209"/>
        <v>82230.240000000005</v>
      </c>
      <c r="AA538" s="376">
        <f t="shared" si="210"/>
        <v>22318.76</v>
      </c>
      <c r="AB538" s="376">
        <f t="shared" si="211"/>
        <v>41449.14</v>
      </c>
      <c r="AC538" s="375">
        <f t="shared" si="212"/>
        <v>2.35</v>
      </c>
      <c r="AD538" s="374">
        <f t="shared" si="213"/>
        <v>0.64</v>
      </c>
      <c r="AE538" s="373">
        <f t="shared" si="214"/>
        <v>1.18</v>
      </c>
      <c r="AF538" s="373">
        <f t="shared" si="215"/>
        <v>4.17</v>
      </c>
      <c r="AG538" s="375">
        <f t="shared" si="216"/>
        <v>2.1800000000000002</v>
      </c>
      <c r="AH538" s="374">
        <f t="shared" si="217"/>
        <v>0.59</v>
      </c>
      <c r="AI538" s="373">
        <f t="shared" si="218"/>
        <v>1.1000000000000001</v>
      </c>
      <c r="AJ538" s="373">
        <f t="shared" si="219"/>
        <v>3.87</v>
      </c>
      <c r="AK538" s="422">
        <f t="shared" si="221"/>
        <v>0.15</v>
      </c>
      <c r="AL538" s="422">
        <f t="shared" si="222"/>
        <v>0.28000000000000003</v>
      </c>
    </row>
    <row r="539" spans="1:38" x14ac:dyDescent="0.25">
      <c r="A539" s="297">
        <v>1026726</v>
      </c>
      <c r="B539" s="297">
        <v>105892</v>
      </c>
      <c r="C539" s="297">
        <f>INDEX('Final Comp Values'!C:C,MATCH(B539,'Final Comp Values'!B:B,0))</f>
        <v>676371</v>
      </c>
      <c r="D539" s="299" t="s">
        <v>915</v>
      </c>
      <c r="E539" s="346">
        <f>INDEX('Final Comp Values'!U:U,MATCH($C539,'Final Comp Values'!$C:$C,0))</f>
        <v>2.5374428063008781E-3</v>
      </c>
      <c r="F539" s="346">
        <f>INDEX('Final Comp Values'!V:V,MATCH($C539,'Final Comp Values'!$C:$C,0))</f>
        <v>1.935169878877931E-3</v>
      </c>
      <c r="G539" s="370">
        <f t="shared" si="204"/>
        <v>521849.26957129163</v>
      </c>
      <c r="H539" s="370">
        <f t="shared" si="205"/>
        <v>260924.6348</v>
      </c>
      <c r="I539" s="372">
        <v>249923</v>
      </c>
      <c r="J539" s="372">
        <v>249923</v>
      </c>
      <c r="K539" s="371">
        <f t="shared" si="220"/>
        <v>239453.47582335406</v>
      </c>
      <c r="L539" s="371">
        <f t="shared" si="223"/>
        <v>16248</v>
      </c>
      <c r="M539" s="371">
        <f t="shared" si="223"/>
        <v>16248</v>
      </c>
      <c r="N539" s="371">
        <f t="shared" si="223"/>
        <v>16248</v>
      </c>
      <c r="O539" s="371">
        <f t="shared" si="223"/>
        <v>16248</v>
      </c>
      <c r="P539" s="371">
        <f t="shared" si="206"/>
        <v>64991.98</v>
      </c>
      <c r="Q539" s="371">
        <f t="shared" si="224"/>
        <v>30174.85</v>
      </c>
      <c r="R539" s="371">
        <f t="shared" si="224"/>
        <v>30174.85</v>
      </c>
      <c r="S539" s="371">
        <f t="shared" si="224"/>
        <v>30174.85</v>
      </c>
      <c r="T539" s="371">
        <f t="shared" si="224"/>
        <v>30174.85</v>
      </c>
      <c r="U539" s="371">
        <f t="shared" si="207"/>
        <v>120699.39</v>
      </c>
      <c r="V539" s="370">
        <f t="shared" si="208"/>
        <v>425144.84582335409</v>
      </c>
      <c r="W539" s="369" t="s">
        <v>14893</v>
      </c>
      <c r="X539" s="369" t="s">
        <v>930</v>
      </c>
      <c r="Y539" s="270">
        <v>46984.658324669057</v>
      </c>
      <c r="Z539" s="377">
        <f t="shared" si="209"/>
        <v>257476.86</v>
      </c>
      <c r="AA539" s="376">
        <f t="shared" si="210"/>
        <v>69883.850000000006</v>
      </c>
      <c r="AB539" s="376">
        <f t="shared" si="211"/>
        <v>129784.29</v>
      </c>
      <c r="AC539" s="375">
        <f t="shared" si="212"/>
        <v>5.48</v>
      </c>
      <c r="AD539" s="374">
        <f t="shared" si="213"/>
        <v>1.49</v>
      </c>
      <c r="AE539" s="373">
        <f t="shared" si="214"/>
        <v>2.76</v>
      </c>
      <c r="AF539" s="373">
        <f t="shared" si="215"/>
        <v>9.73</v>
      </c>
      <c r="AG539" s="375">
        <f t="shared" si="216"/>
        <v>5.0999999999999996</v>
      </c>
      <c r="AH539" s="374">
        <f t="shared" si="217"/>
        <v>1.38</v>
      </c>
      <c r="AI539" s="373">
        <f t="shared" si="218"/>
        <v>2.57</v>
      </c>
      <c r="AJ539" s="373">
        <f t="shared" si="219"/>
        <v>9.0499999999999989</v>
      </c>
      <c r="AK539" s="422">
        <f t="shared" si="221"/>
        <v>0.35</v>
      </c>
      <c r="AL539" s="422">
        <f t="shared" si="222"/>
        <v>0.64</v>
      </c>
    </row>
    <row r="540" spans="1:38" x14ac:dyDescent="0.25">
      <c r="A540" s="297">
        <v>1026354</v>
      </c>
      <c r="B540" s="311">
        <v>106081</v>
      </c>
      <c r="C540" s="297">
        <f>INDEX('Final Comp Values'!C:C,MATCH(B540,'Final Comp Values'!B:B,0))</f>
        <v>676378</v>
      </c>
      <c r="D540" s="312" t="s">
        <v>915</v>
      </c>
      <c r="E540" s="346">
        <f>INDEX('Final Comp Values'!U:U,MATCH($C540,'Final Comp Values'!$C:$C,0))</f>
        <v>6.2284819528963804E-4</v>
      </c>
      <c r="F540" s="346">
        <f>INDEX('Final Comp Values'!V:V,MATCH($C540,'Final Comp Values'!$C:$C,0))</f>
        <v>4.7501250615185917E-4</v>
      </c>
      <c r="G540" s="370">
        <f t="shared" si="204"/>
        <v>128094.66087613325</v>
      </c>
      <c r="H540" s="370">
        <f t="shared" si="205"/>
        <v>64047.330399999999</v>
      </c>
      <c r="I540" s="372">
        <v>61346.92</v>
      </c>
      <c r="J540" s="372">
        <v>61346.92</v>
      </c>
      <c r="K540" s="371">
        <f t="shared" si="220"/>
        <v>58776.956431120583</v>
      </c>
      <c r="L540" s="371">
        <f t="shared" si="223"/>
        <v>3988.28</v>
      </c>
      <c r="M540" s="371">
        <f t="shared" si="223"/>
        <v>3988.28</v>
      </c>
      <c r="N540" s="371">
        <f t="shared" si="223"/>
        <v>3988.28</v>
      </c>
      <c r="O540" s="371">
        <f t="shared" si="223"/>
        <v>3988.28</v>
      </c>
      <c r="P540" s="371">
        <f t="shared" si="206"/>
        <v>15953.12</v>
      </c>
      <c r="Q540" s="371">
        <f t="shared" si="224"/>
        <v>7406.81</v>
      </c>
      <c r="R540" s="371">
        <f t="shared" si="224"/>
        <v>7406.81</v>
      </c>
      <c r="S540" s="371">
        <f t="shared" si="224"/>
        <v>7406.81</v>
      </c>
      <c r="T540" s="371">
        <f t="shared" si="224"/>
        <v>7406.81</v>
      </c>
      <c r="U540" s="371">
        <f t="shared" si="207"/>
        <v>29627.23</v>
      </c>
      <c r="V540" s="370">
        <f t="shared" si="208"/>
        <v>104357.30643112058</v>
      </c>
      <c r="W540" s="369" t="s">
        <v>14875</v>
      </c>
      <c r="X540" s="369" t="s">
        <v>920</v>
      </c>
      <c r="Y540" s="270">
        <v>27007.378265823281</v>
      </c>
      <c r="Z540" s="377">
        <f t="shared" si="209"/>
        <v>63201.03</v>
      </c>
      <c r="AA540" s="376">
        <f t="shared" si="210"/>
        <v>17153.89</v>
      </c>
      <c r="AB540" s="376">
        <f t="shared" si="211"/>
        <v>31857.24</v>
      </c>
      <c r="AC540" s="375">
        <f t="shared" si="212"/>
        <v>2.34</v>
      </c>
      <c r="AD540" s="374">
        <f t="shared" si="213"/>
        <v>0.64</v>
      </c>
      <c r="AE540" s="373">
        <f t="shared" si="214"/>
        <v>1.18</v>
      </c>
      <c r="AF540" s="373">
        <f t="shared" si="215"/>
        <v>4.16</v>
      </c>
      <c r="AG540" s="375">
        <f t="shared" si="216"/>
        <v>2.1800000000000002</v>
      </c>
      <c r="AH540" s="374">
        <f t="shared" si="217"/>
        <v>0.59</v>
      </c>
      <c r="AI540" s="373">
        <f t="shared" si="218"/>
        <v>1.1000000000000001</v>
      </c>
      <c r="AJ540" s="373">
        <f t="shared" si="219"/>
        <v>3.87</v>
      </c>
      <c r="AK540" s="422">
        <f t="shared" si="221"/>
        <v>0.15</v>
      </c>
      <c r="AL540" s="422">
        <f t="shared" si="222"/>
        <v>0.28000000000000003</v>
      </c>
    </row>
    <row r="541" spans="1:38" x14ac:dyDescent="0.25">
      <c r="A541" s="297">
        <v>1026903</v>
      </c>
      <c r="B541" s="297">
        <v>102868</v>
      </c>
      <c r="C541" s="297">
        <f>INDEX('Final Comp Values'!C:C,MATCH(B541,'Final Comp Values'!B:B,0))</f>
        <v>676389</v>
      </c>
      <c r="D541" s="299" t="s">
        <v>915</v>
      </c>
      <c r="E541" s="346">
        <f>INDEX('Final Comp Values'!U:U,MATCH($C541,'Final Comp Values'!$C:$C,0))</f>
        <v>9.0124714085517489E-5</v>
      </c>
      <c r="F541" s="346">
        <f>INDEX('Final Comp Values'!V:V,MATCH($C541,'Final Comp Values'!$C:$C,0))</f>
        <v>6.8733226856463269E-5</v>
      </c>
      <c r="G541" s="370">
        <f t="shared" si="204"/>
        <v>18535.00543896477</v>
      </c>
      <c r="H541" s="370">
        <f t="shared" si="205"/>
        <v>9267.5026999999991</v>
      </c>
      <c r="I541" s="372">
        <v>8876.76</v>
      </c>
      <c r="J541" s="372">
        <v>8876.76</v>
      </c>
      <c r="K541" s="371">
        <f t="shared" si="220"/>
        <v>8504.8916144138802</v>
      </c>
      <c r="L541" s="371">
        <f t="shared" si="223"/>
        <v>577.1</v>
      </c>
      <c r="M541" s="371">
        <f t="shared" si="223"/>
        <v>577.1</v>
      </c>
      <c r="N541" s="371">
        <f t="shared" si="223"/>
        <v>577.1</v>
      </c>
      <c r="O541" s="371">
        <f t="shared" si="223"/>
        <v>577.1</v>
      </c>
      <c r="P541" s="371">
        <f t="shared" si="206"/>
        <v>2308.38</v>
      </c>
      <c r="Q541" s="371">
        <f t="shared" si="224"/>
        <v>1071.75</v>
      </c>
      <c r="R541" s="371">
        <f t="shared" si="224"/>
        <v>1071.75</v>
      </c>
      <c r="S541" s="371">
        <f t="shared" si="224"/>
        <v>1071.75</v>
      </c>
      <c r="T541" s="371">
        <f t="shared" si="224"/>
        <v>1071.75</v>
      </c>
      <c r="U541" s="371">
        <f t="shared" si="207"/>
        <v>4286.99</v>
      </c>
      <c r="V541" s="370">
        <f t="shared" si="208"/>
        <v>15100.261614413879</v>
      </c>
      <c r="W541" s="369" t="s">
        <v>15048</v>
      </c>
      <c r="X541" s="369" t="s">
        <v>913</v>
      </c>
      <c r="Y541" s="270">
        <v>30550.305097874538</v>
      </c>
      <c r="Z541" s="377">
        <f t="shared" si="209"/>
        <v>9145.0400000000009</v>
      </c>
      <c r="AA541" s="376">
        <f t="shared" si="210"/>
        <v>2482.13</v>
      </c>
      <c r="AB541" s="376">
        <f t="shared" si="211"/>
        <v>4609.67</v>
      </c>
      <c r="AC541" s="375">
        <f t="shared" si="212"/>
        <v>0.3</v>
      </c>
      <c r="AD541" s="374">
        <f t="shared" si="213"/>
        <v>0.08</v>
      </c>
      <c r="AE541" s="373">
        <f t="shared" si="214"/>
        <v>0.15</v>
      </c>
      <c r="AF541" s="373">
        <f t="shared" si="215"/>
        <v>0.53</v>
      </c>
      <c r="AG541" s="375">
        <f t="shared" si="216"/>
        <v>0.28000000000000003</v>
      </c>
      <c r="AH541" s="374">
        <f t="shared" si="217"/>
        <v>0.08</v>
      </c>
      <c r="AI541" s="373">
        <f t="shared" si="218"/>
        <v>0.14000000000000001</v>
      </c>
      <c r="AJ541" s="373">
        <f t="shared" si="219"/>
        <v>0.5</v>
      </c>
      <c r="AK541" s="422">
        <f t="shared" si="221"/>
        <v>0.02</v>
      </c>
      <c r="AL541" s="422">
        <f t="shared" si="222"/>
        <v>0.04</v>
      </c>
    </row>
    <row r="542" spans="1:38" x14ac:dyDescent="0.25">
      <c r="A542" s="311">
        <v>1027401</v>
      </c>
      <c r="B542" s="311">
        <v>4105</v>
      </c>
      <c r="C542" s="297">
        <f>INDEX('Final Comp Values'!C:C,MATCH(B542,'Final Comp Values'!B:B,0))</f>
        <v>676396</v>
      </c>
      <c r="D542" s="312" t="s">
        <v>915</v>
      </c>
      <c r="E542" s="346">
        <f>INDEX('Final Comp Values'!U:U,MATCH($C542,'Final Comp Values'!$C:$C,0))</f>
        <v>9.6816165460086043E-4</v>
      </c>
      <c r="F542" s="346">
        <f>INDEX('Final Comp Values'!V:V,MATCH($C542,'Final Comp Values'!$C:$C,0))</f>
        <v>7.3836433562792468E-4</v>
      </c>
      <c r="G542" s="370">
        <f t="shared" si="204"/>
        <v>199111.66116761879</v>
      </c>
      <c r="H542" s="370">
        <f t="shared" si="205"/>
        <v>99555.830600000001</v>
      </c>
      <c r="I542" s="372">
        <v>0</v>
      </c>
      <c r="J542" s="372"/>
      <c r="K542" s="371">
        <f t="shared" si="220"/>
        <v>91363.50690442964</v>
      </c>
      <c r="L542" s="371">
        <f t="shared" si="223"/>
        <v>6199.43</v>
      </c>
      <c r="M542" s="371">
        <f t="shared" si="223"/>
        <v>6199.43</v>
      </c>
      <c r="N542" s="371">
        <f t="shared" si="223"/>
        <v>6199.43</v>
      </c>
      <c r="O542" s="371">
        <f t="shared" si="223"/>
        <v>6199.43</v>
      </c>
      <c r="P542" s="371">
        <f t="shared" si="206"/>
        <v>24797.7</v>
      </c>
      <c r="Q542" s="371">
        <f t="shared" si="224"/>
        <v>11513.22</v>
      </c>
      <c r="R542" s="371">
        <f t="shared" si="224"/>
        <v>11513.22</v>
      </c>
      <c r="S542" s="371">
        <f t="shared" si="224"/>
        <v>11513.22</v>
      </c>
      <c r="T542" s="371">
        <f t="shared" si="224"/>
        <v>11513.22</v>
      </c>
      <c r="U542" s="371">
        <f t="shared" si="207"/>
        <v>46052.87</v>
      </c>
      <c r="V542" s="370">
        <f t="shared" si="208"/>
        <v>162214.07690442965</v>
      </c>
      <c r="W542" s="369" t="s">
        <v>15020</v>
      </c>
      <c r="X542" s="369" t="s">
        <v>930</v>
      </c>
      <c r="Y542" s="270">
        <v>46984.658324669057</v>
      </c>
      <c r="Z542" s="377">
        <f t="shared" si="209"/>
        <v>98240.33</v>
      </c>
      <c r="AA542" s="376">
        <f t="shared" si="210"/>
        <v>26664.19</v>
      </c>
      <c r="AB542" s="376">
        <f t="shared" si="211"/>
        <v>49519.22</v>
      </c>
      <c r="AC542" s="375">
        <f t="shared" si="212"/>
        <v>2.09</v>
      </c>
      <c r="AD542" s="374">
        <f t="shared" si="213"/>
        <v>0.56999999999999995</v>
      </c>
      <c r="AE542" s="373">
        <f t="shared" si="214"/>
        <v>1.05</v>
      </c>
      <c r="AF542" s="373">
        <f t="shared" si="215"/>
        <v>3.71</v>
      </c>
      <c r="AG542" s="375">
        <f t="shared" si="216"/>
        <v>1.94</v>
      </c>
      <c r="AH542" s="374">
        <f t="shared" si="217"/>
        <v>0.53</v>
      </c>
      <c r="AI542" s="373">
        <f t="shared" si="218"/>
        <v>0.98</v>
      </c>
      <c r="AJ542" s="373">
        <f t="shared" si="219"/>
        <v>3.4499999999999997</v>
      </c>
      <c r="AK542" s="422">
        <f t="shared" si="221"/>
        <v>0.13</v>
      </c>
      <c r="AL542" s="422">
        <f t="shared" si="222"/>
        <v>0.25</v>
      </c>
    </row>
    <row r="543" spans="1:38" x14ac:dyDescent="0.25">
      <c r="A543" s="313">
        <v>1027222</v>
      </c>
      <c r="B543" s="313">
        <v>4489</v>
      </c>
      <c r="C543" s="297">
        <f>INDEX('Final Comp Values'!C:C,MATCH(B543,'Final Comp Values'!B:B,0))</f>
        <v>676397</v>
      </c>
      <c r="D543" s="314" t="s">
        <v>1021</v>
      </c>
      <c r="E543" s="346" t="str">
        <f>INDEX('Final Comp Values'!U:U,MATCH($C543,'Final Comp Values'!$C:$C,0))</f>
        <v/>
      </c>
      <c r="F543" s="346">
        <f>INDEX('Final Comp Values'!V:V,MATCH($C543,'Final Comp Values'!$C:$C,0))</f>
        <v>3.3943857005511746E-3</v>
      </c>
      <c r="G543" s="370">
        <f t="shared" si="204"/>
        <v>0</v>
      </c>
      <c r="H543" s="370">
        <f t="shared" si="205"/>
        <v>0</v>
      </c>
      <c r="I543" s="372">
        <v>0</v>
      </c>
      <c r="J543" s="370">
        <f>+I543*2</f>
        <v>0</v>
      </c>
      <c r="K543" s="371">
        <f t="shared" si="220"/>
        <v>0</v>
      </c>
      <c r="L543" s="371">
        <f t="shared" si="223"/>
        <v>28499.81</v>
      </c>
      <c r="M543" s="371">
        <f t="shared" si="223"/>
        <v>28499.81</v>
      </c>
      <c r="N543" s="371">
        <f t="shared" si="223"/>
        <v>28499.81</v>
      </c>
      <c r="O543" s="371">
        <f t="shared" si="223"/>
        <v>28499.81</v>
      </c>
      <c r="P543" s="371">
        <f t="shared" si="206"/>
        <v>113999.22</v>
      </c>
      <c r="Q543" s="371">
        <f t="shared" si="224"/>
        <v>52928.21</v>
      </c>
      <c r="R543" s="371">
        <f t="shared" si="224"/>
        <v>52928.21</v>
      </c>
      <c r="S543" s="371">
        <f t="shared" si="224"/>
        <v>52928.21</v>
      </c>
      <c r="T543" s="371">
        <f t="shared" si="224"/>
        <v>52928.21</v>
      </c>
      <c r="U543" s="371">
        <f t="shared" si="207"/>
        <v>211712.83</v>
      </c>
      <c r="V543" s="370">
        <f t="shared" si="208"/>
        <v>325712.05</v>
      </c>
      <c r="W543" s="369" t="s">
        <v>14894</v>
      </c>
      <c r="X543" s="369" t="s">
        <v>930</v>
      </c>
      <c r="Y543" s="270">
        <v>46984.658324669057</v>
      </c>
      <c r="Z543" s="377">
        <f t="shared" si="209"/>
        <v>0</v>
      </c>
      <c r="AA543" s="376">
        <f t="shared" si="210"/>
        <v>122579.81</v>
      </c>
      <c r="AB543" s="376">
        <f t="shared" si="211"/>
        <v>227648.2</v>
      </c>
      <c r="AC543" s="375">
        <f t="shared" si="212"/>
        <v>0</v>
      </c>
      <c r="AD543" s="374">
        <f t="shared" si="213"/>
        <v>2.61</v>
      </c>
      <c r="AE543" s="373">
        <f t="shared" si="214"/>
        <v>4.8499999999999996</v>
      </c>
      <c r="AF543" s="373">
        <f t="shared" si="215"/>
        <v>7.4599999999999991</v>
      </c>
      <c r="AG543" s="375">
        <f t="shared" si="216"/>
        <v>0</v>
      </c>
      <c r="AH543" s="374">
        <f t="shared" si="217"/>
        <v>2.4300000000000002</v>
      </c>
      <c r="AI543" s="373">
        <f t="shared" si="218"/>
        <v>4.51</v>
      </c>
      <c r="AJ543" s="373">
        <f t="shared" si="219"/>
        <v>6.9399999999999995</v>
      </c>
      <c r="AK543" s="422">
        <f t="shared" si="221"/>
        <v>0.61</v>
      </c>
      <c r="AL543" s="422">
        <f t="shared" si="222"/>
        <v>1.1299999999999999</v>
      </c>
    </row>
    <row r="544" spans="1:38" x14ac:dyDescent="0.25">
      <c r="A544" s="297">
        <v>1028704</v>
      </c>
      <c r="B544" s="297">
        <v>4668</v>
      </c>
      <c r="C544" s="297">
        <f>INDEX('Final Comp Values'!C:C,MATCH(B544,'Final Comp Values'!B:B,0))</f>
        <v>676424</v>
      </c>
      <c r="D544" s="299" t="s">
        <v>915</v>
      </c>
      <c r="E544" s="346">
        <f>INDEX('Final Comp Values'!U:U,MATCH($C544,'Final Comp Values'!$C:$C,0))</f>
        <v>6.8420707597525738E-4</v>
      </c>
      <c r="F544" s="346">
        <f>INDEX('Final Comp Values'!V:V,MATCH($C544,'Final Comp Values'!$C:$C,0))</f>
        <v>5.2180759347742389E-4</v>
      </c>
      <c r="G544" s="370">
        <f t="shared" si="204"/>
        <v>140713.69882567498</v>
      </c>
      <c r="H544" s="370">
        <f t="shared" si="205"/>
        <v>70356.849400000006</v>
      </c>
      <c r="I544" s="372">
        <v>67390.407110812768</v>
      </c>
      <c r="J544" s="372">
        <v>67390.41</v>
      </c>
      <c r="K544" s="371">
        <f t="shared" si="220"/>
        <v>64567.273050796874</v>
      </c>
      <c r="L544" s="371">
        <f t="shared" si="223"/>
        <v>4381.18</v>
      </c>
      <c r="M544" s="371">
        <f t="shared" si="223"/>
        <v>4381.18</v>
      </c>
      <c r="N544" s="371">
        <f t="shared" si="223"/>
        <v>4381.18</v>
      </c>
      <c r="O544" s="371">
        <f t="shared" si="223"/>
        <v>4381.18</v>
      </c>
      <c r="P544" s="371">
        <f t="shared" si="206"/>
        <v>17524.72</v>
      </c>
      <c r="Q544" s="371">
        <f t="shared" si="224"/>
        <v>8136.48</v>
      </c>
      <c r="R544" s="371">
        <f t="shared" si="224"/>
        <v>8136.48</v>
      </c>
      <c r="S544" s="371">
        <f t="shared" si="224"/>
        <v>8136.48</v>
      </c>
      <c r="T544" s="371">
        <f t="shared" si="224"/>
        <v>8136.48</v>
      </c>
      <c r="U544" s="371">
        <f t="shared" si="207"/>
        <v>32545.91</v>
      </c>
      <c r="V544" s="370">
        <f t="shared" si="208"/>
        <v>114637.90305079689</v>
      </c>
      <c r="W544" s="369" t="s">
        <v>14887</v>
      </c>
      <c r="X544" s="369" t="s">
        <v>941</v>
      </c>
      <c r="Y544" s="270">
        <v>38595.893614676956</v>
      </c>
      <c r="Z544" s="377">
        <f t="shared" si="209"/>
        <v>69427.179999999993</v>
      </c>
      <c r="AA544" s="376">
        <f t="shared" si="210"/>
        <v>18843.78</v>
      </c>
      <c r="AB544" s="376">
        <f t="shared" si="211"/>
        <v>34995.599999999999</v>
      </c>
      <c r="AC544" s="375">
        <f t="shared" si="212"/>
        <v>1.8</v>
      </c>
      <c r="AD544" s="374">
        <f t="shared" si="213"/>
        <v>0.49</v>
      </c>
      <c r="AE544" s="373">
        <f t="shared" si="214"/>
        <v>0.91</v>
      </c>
      <c r="AF544" s="373">
        <f t="shared" si="215"/>
        <v>3.2</v>
      </c>
      <c r="AG544" s="375">
        <f t="shared" si="216"/>
        <v>1.67</v>
      </c>
      <c r="AH544" s="374">
        <f t="shared" si="217"/>
        <v>0.45</v>
      </c>
      <c r="AI544" s="373">
        <f t="shared" si="218"/>
        <v>0.84</v>
      </c>
      <c r="AJ544" s="373">
        <f t="shared" si="219"/>
        <v>2.96</v>
      </c>
      <c r="AK544" s="422">
        <f t="shared" si="221"/>
        <v>0.11</v>
      </c>
      <c r="AL544" s="422">
        <f t="shared" si="222"/>
        <v>0.21</v>
      </c>
    </row>
    <row r="545" spans="1:38" x14ac:dyDescent="0.25">
      <c r="A545" s="313">
        <v>417903</v>
      </c>
      <c r="B545" s="313">
        <v>4179</v>
      </c>
      <c r="C545" s="297" t="str">
        <f>INDEX('Final Comp Values'!C:C,MATCH(B545,'Final Comp Values'!B:B,0))</f>
        <v>45E312</v>
      </c>
      <c r="D545" s="314" t="s">
        <v>1021</v>
      </c>
      <c r="E545" s="346" t="str">
        <f>INDEX('Final Comp Values'!U:U,MATCH($C545,'Final Comp Values'!$C:$C,0))</f>
        <v/>
      </c>
      <c r="F545" s="346">
        <f>INDEX('Final Comp Values'!V:V,MATCH($C545,'Final Comp Values'!$C:$C,0))</f>
        <v>1.3837975823416996E-3</v>
      </c>
      <c r="G545" s="370">
        <f t="shared" si="204"/>
        <v>0</v>
      </c>
      <c r="H545" s="370">
        <f t="shared" si="205"/>
        <v>0</v>
      </c>
      <c r="I545" s="372">
        <v>0</v>
      </c>
      <c r="J545" s="370">
        <f>+I545*2</f>
        <v>0</v>
      </c>
      <c r="K545" s="371">
        <f t="shared" si="220"/>
        <v>0</v>
      </c>
      <c r="L545" s="371">
        <f t="shared" ref="L545:O559" si="225">ROUND($P545/4,2)</f>
        <v>11618.59</v>
      </c>
      <c r="M545" s="371">
        <f t="shared" si="225"/>
        <v>11618.59</v>
      </c>
      <c r="N545" s="371">
        <f t="shared" si="225"/>
        <v>11618.59</v>
      </c>
      <c r="O545" s="371">
        <f t="shared" si="225"/>
        <v>11618.59</v>
      </c>
      <c r="P545" s="371">
        <f t="shared" si="206"/>
        <v>46474.34</v>
      </c>
      <c r="Q545" s="371">
        <f t="shared" ref="Q545:T559" si="226">ROUND($U545/4,2)</f>
        <v>21577.37</v>
      </c>
      <c r="R545" s="371">
        <f t="shared" si="226"/>
        <v>21577.37</v>
      </c>
      <c r="S545" s="371">
        <f t="shared" si="226"/>
        <v>21577.37</v>
      </c>
      <c r="T545" s="371">
        <f t="shared" si="226"/>
        <v>21577.37</v>
      </c>
      <c r="U545" s="371">
        <f t="shared" si="207"/>
        <v>86309.49</v>
      </c>
      <c r="V545" s="370">
        <f t="shared" si="208"/>
        <v>132783.83000000002</v>
      </c>
      <c r="W545" s="369" t="s">
        <v>14875</v>
      </c>
      <c r="X545" s="369" t="s">
        <v>920</v>
      </c>
      <c r="Y545" s="270">
        <v>27007.378265823281</v>
      </c>
      <c r="Z545" s="377">
        <f t="shared" si="209"/>
        <v>0</v>
      </c>
      <c r="AA545" s="376">
        <f t="shared" si="210"/>
        <v>49972.41</v>
      </c>
      <c r="AB545" s="376">
        <f t="shared" si="211"/>
        <v>92805.9</v>
      </c>
      <c r="AC545" s="375">
        <f t="shared" si="212"/>
        <v>0</v>
      </c>
      <c r="AD545" s="374">
        <f t="shared" si="213"/>
        <v>1.85</v>
      </c>
      <c r="AE545" s="373">
        <f t="shared" si="214"/>
        <v>3.44</v>
      </c>
      <c r="AF545" s="373">
        <f t="shared" si="215"/>
        <v>5.29</v>
      </c>
      <c r="AG545" s="375">
        <f t="shared" si="216"/>
        <v>0</v>
      </c>
      <c r="AH545" s="374">
        <f t="shared" si="217"/>
        <v>1.72</v>
      </c>
      <c r="AI545" s="373">
        <f t="shared" si="218"/>
        <v>3.2</v>
      </c>
      <c r="AJ545" s="373">
        <f t="shared" si="219"/>
        <v>4.92</v>
      </c>
      <c r="AK545" s="422">
        <f t="shared" si="221"/>
        <v>0.43</v>
      </c>
      <c r="AL545" s="422">
        <f t="shared" si="222"/>
        <v>0.8</v>
      </c>
    </row>
    <row r="546" spans="1:38" x14ac:dyDescent="0.25">
      <c r="A546" s="313">
        <v>415903</v>
      </c>
      <c r="B546" s="313">
        <v>4159</v>
      </c>
      <c r="C546" s="297" t="str">
        <f>INDEX('Final Comp Values'!C:C,MATCH(B546,'Final Comp Values'!B:B,0))</f>
        <v>45E341</v>
      </c>
      <c r="D546" s="314" t="s">
        <v>1021</v>
      </c>
      <c r="E546" s="346" t="str">
        <f>INDEX('Final Comp Values'!U:U,MATCH($C546,'Final Comp Values'!$C:$C,0))</f>
        <v/>
      </c>
      <c r="F546" s="346">
        <f>INDEX('Final Comp Values'!V:V,MATCH($C546,'Final Comp Values'!$C:$C,0))</f>
        <v>1.3550802752304377E-3</v>
      </c>
      <c r="G546" s="370">
        <f t="shared" si="204"/>
        <v>0</v>
      </c>
      <c r="H546" s="370">
        <f t="shared" si="205"/>
        <v>0</v>
      </c>
      <c r="I546" s="372">
        <v>0</v>
      </c>
      <c r="J546" s="370">
        <f>+I546*2</f>
        <v>0</v>
      </c>
      <c r="K546" s="371">
        <f t="shared" si="220"/>
        <v>0</v>
      </c>
      <c r="L546" s="371">
        <f t="shared" si="225"/>
        <v>11377.47</v>
      </c>
      <c r="M546" s="371">
        <f t="shared" si="225"/>
        <v>11377.47</v>
      </c>
      <c r="N546" s="371">
        <f t="shared" si="225"/>
        <v>11377.47</v>
      </c>
      <c r="O546" s="371">
        <f t="shared" si="225"/>
        <v>11377.47</v>
      </c>
      <c r="P546" s="371">
        <f t="shared" si="206"/>
        <v>45509.88</v>
      </c>
      <c r="Q546" s="371">
        <f t="shared" si="226"/>
        <v>21129.59</v>
      </c>
      <c r="R546" s="371">
        <f t="shared" si="226"/>
        <v>21129.59</v>
      </c>
      <c r="S546" s="371">
        <f t="shared" si="226"/>
        <v>21129.59</v>
      </c>
      <c r="T546" s="371">
        <f t="shared" si="226"/>
        <v>21129.59</v>
      </c>
      <c r="U546" s="371">
        <f t="shared" si="207"/>
        <v>84518.35</v>
      </c>
      <c r="V546" s="370">
        <f t="shared" si="208"/>
        <v>130028.23000000001</v>
      </c>
      <c r="W546" s="369" t="s">
        <v>14875</v>
      </c>
      <c r="X546" s="369" t="s">
        <v>920</v>
      </c>
      <c r="Y546" s="270">
        <v>27007.378265823281</v>
      </c>
      <c r="Z546" s="377">
        <f t="shared" si="209"/>
        <v>0</v>
      </c>
      <c r="AA546" s="376">
        <f t="shared" si="210"/>
        <v>48935.35</v>
      </c>
      <c r="AB546" s="376">
        <f t="shared" si="211"/>
        <v>90879.95</v>
      </c>
      <c r="AC546" s="375">
        <f t="shared" si="212"/>
        <v>0</v>
      </c>
      <c r="AD546" s="374">
        <f t="shared" si="213"/>
        <v>1.81</v>
      </c>
      <c r="AE546" s="373">
        <f t="shared" si="214"/>
        <v>3.37</v>
      </c>
      <c r="AF546" s="373">
        <f t="shared" si="215"/>
        <v>5.18</v>
      </c>
      <c r="AG546" s="375">
        <f t="shared" si="216"/>
        <v>0</v>
      </c>
      <c r="AH546" s="374">
        <f t="shared" si="217"/>
        <v>1.69</v>
      </c>
      <c r="AI546" s="373">
        <f t="shared" si="218"/>
        <v>3.13</v>
      </c>
      <c r="AJ546" s="373">
        <f t="shared" si="219"/>
        <v>4.82</v>
      </c>
      <c r="AK546" s="422">
        <f t="shared" si="221"/>
        <v>0.42</v>
      </c>
      <c r="AL546" s="422">
        <f t="shared" si="222"/>
        <v>0.78</v>
      </c>
    </row>
    <row r="547" spans="1:38" x14ac:dyDescent="0.25">
      <c r="A547" s="312">
        <v>420206</v>
      </c>
      <c r="B547" s="312">
        <v>4202</v>
      </c>
      <c r="C547" s="297" t="str">
        <f>INDEX('Final Comp Values'!C:C,MATCH(B547,'Final Comp Values'!B:B,0))</f>
        <v>45E393</v>
      </c>
      <c r="D547" s="312" t="s">
        <v>915</v>
      </c>
      <c r="E547" s="346">
        <f>INDEX('Final Comp Values'!U:U,MATCH($C547,'Final Comp Values'!$C:$C,0))</f>
        <v>7.1877545946011346E-4</v>
      </c>
      <c r="F547" s="346">
        <f>INDEX('Final Comp Values'!V:V,MATCH($C547,'Final Comp Values'!$C:$C,0))</f>
        <v>5.4817102295661531E-4</v>
      </c>
      <c r="G547" s="370">
        <f t="shared" si="204"/>
        <v>147823.01598034642</v>
      </c>
      <c r="H547" s="370">
        <f t="shared" si="205"/>
        <v>73911.508000000002</v>
      </c>
      <c r="I547" s="372">
        <v>70795</v>
      </c>
      <c r="J547" s="372">
        <v>70795</v>
      </c>
      <c r="K547" s="371">
        <f t="shared" si="220"/>
        <v>67829.42325906521</v>
      </c>
      <c r="L547" s="371">
        <f t="shared" si="225"/>
        <v>4602.53</v>
      </c>
      <c r="M547" s="371">
        <f t="shared" si="225"/>
        <v>4602.53</v>
      </c>
      <c r="N547" s="371">
        <f t="shared" si="225"/>
        <v>4602.53</v>
      </c>
      <c r="O547" s="371">
        <f t="shared" si="225"/>
        <v>4602.53</v>
      </c>
      <c r="P547" s="371">
        <f t="shared" si="206"/>
        <v>18410.13</v>
      </c>
      <c r="Q547" s="371">
        <f t="shared" si="226"/>
        <v>8547.56</v>
      </c>
      <c r="R547" s="371">
        <f t="shared" si="226"/>
        <v>8547.56</v>
      </c>
      <c r="S547" s="371">
        <f t="shared" si="226"/>
        <v>8547.56</v>
      </c>
      <c r="T547" s="371">
        <f t="shared" si="226"/>
        <v>8547.56</v>
      </c>
      <c r="U547" s="371">
        <f t="shared" si="207"/>
        <v>34190.230000000003</v>
      </c>
      <c r="V547" s="370">
        <f t="shared" si="208"/>
        <v>120429.78325906521</v>
      </c>
      <c r="W547" s="369" t="s">
        <v>14934</v>
      </c>
      <c r="X547" s="369" t="s">
        <v>913</v>
      </c>
      <c r="Y547" s="270">
        <v>30550.305097874538</v>
      </c>
      <c r="Z547" s="377">
        <f t="shared" si="209"/>
        <v>72934.86</v>
      </c>
      <c r="AA547" s="376">
        <f t="shared" si="210"/>
        <v>19795.84</v>
      </c>
      <c r="AB547" s="376">
        <f t="shared" si="211"/>
        <v>36763.69</v>
      </c>
      <c r="AC547" s="375">
        <f t="shared" si="212"/>
        <v>2.39</v>
      </c>
      <c r="AD547" s="374">
        <f t="shared" si="213"/>
        <v>0.65</v>
      </c>
      <c r="AE547" s="373">
        <f t="shared" si="214"/>
        <v>1.2</v>
      </c>
      <c r="AF547" s="373">
        <f t="shared" si="215"/>
        <v>4.24</v>
      </c>
      <c r="AG547" s="375">
        <f t="shared" si="216"/>
        <v>2.2200000000000002</v>
      </c>
      <c r="AH547" s="374">
        <f t="shared" si="217"/>
        <v>0.6</v>
      </c>
      <c r="AI547" s="373">
        <f t="shared" si="218"/>
        <v>1.1200000000000001</v>
      </c>
      <c r="AJ547" s="373">
        <f t="shared" si="219"/>
        <v>3.9400000000000004</v>
      </c>
      <c r="AK547" s="422">
        <f t="shared" si="221"/>
        <v>0.15</v>
      </c>
      <c r="AL547" s="422">
        <f t="shared" si="222"/>
        <v>0.28000000000000003</v>
      </c>
    </row>
    <row r="548" spans="1:38" x14ac:dyDescent="0.25">
      <c r="A548" s="313">
        <v>437301</v>
      </c>
      <c r="B548" s="313">
        <v>4373</v>
      </c>
      <c r="C548" s="297" t="str">
        <f>INDEX('Final Comp Values'!C:C,MATCH(B548,'Final Comp Values'!B:B,0))</f>
        <v>45E629</v>
      </c>
      <c r="D548" s="314" t="s">
        <v>1021</v>
      </c>
      <c r="E548" s="346" t="str">
        <f>INDEX('Final Comp Values'!U:U,MATCH($C548,'Final Comp Values'!$C:$C,0))</f>
        <v/>
      </c>
      <c r="F548" s="346">
        <f>INDEX('Final Comp Values'!V:V,MATCH($C548,'Final Comp Values'!$C:$C,0))</f>
        <v>1.57502660117112E-3</v>
      </c>
      <c r="G548" s="370">
        <f t="shared" si="204"/>
        <v>0</v>
      </c>
      <c r="H548" s="370">
        <f t="shared" si="205"/>
        <v>0</v>
      </c>
      <c r="I548" s="372">
        <v>0</v>
      </c>
      <c r="J548" s="370">
        <f>+I548*2</f>
        <v>0</v>
      </c>
      <c r="K548" s="371">
        <f t="shared" si="220"/>
        <v>0</v>
      </c>
      <c r="L548" s="371">
        <f t="shared" si="225"/>
        <v>13224.18</v>
      </c>
      <c r="M548" s="371">
        <f t="shared" si="225"/>
        <v>13224.18</v>
      </c>
      <c r="N548" s="371">
        <f t="shared" si="225"/>
        <v>13224.18</v>
      </c>
      <c r="O548" s="371">
        <f t="shared" si="225"/>
        <v>13224.18</v>
      </c>
      <c r="P548" s="371">
        <f t="shared" si="206"/>
        <v>52896.7</v>
      </c>
      <c r="Q548" s="371">
        <f t="shared" si="226"/>
        <v>24559.18</v>
      </c>
      <c r="R548" s="371">
        <f t="shared" si="226"/>
        <v>24559.18</v>
      </c>
      <c r="S548" s="371">
        <f t="shared" si="226"/>
        <v>24559.18</v>
      </c>
      <c r="T548" s="371">
        <f t="shared" si="226"/>
        <v>24559.18</v>
      </c>
      <c r="U548" s="371">
        <f t="shared" si="207"/>
        <v>98236.73</v>
      </c>
      <c r="V548" s="370">
        <f t="shared" si="208"/>
        <v>151133.43</v>
      </c>
      <c r="W548" s="369" t="s">
        <v>14875</v>
      </c>
      <c r="X548" s="369" t="s">
        <v>920</v>
      </c>
      <c r="Y548" s="270">
        <v>27007.378265823281</v>
      </c>
      <c r="Z548" s="377">
        <f t="shared" si="209"/>
        <v>0</v>
      </c>
      <c r="AA548" s="376">
        <f t="shared" si="210"/>
        <v>56878.17</v>
      </c>
      <c r="AB548" s="376">
        <f t="shared" si="211"/>
        <v>105630.89</v>
      </c>
      <c r="AC548" s="375">
        <f t="shared" si="212"/>
        <v>0</v>
      </c>
      <c r="AD548" s="374">
        <f t="shared" si="213"/>
        <v>2.11</v>
      </c>
      <c r="AE548" s="373">
        <f t="shared" si="214"/>
        <v>3.91</v>
      </c>
      <c r="AF548" s="373">
        <f t="shared" si="215"/>
        <v>6.02</v>
      </c>
      <c r="AG548" s="375">
        <f t="shared" si="216"/>
        <v>0</v>
      </c>
      <c r="AH548" s="374">
        <f t="shared" si="217"/>
        <v>1.96</v>
      </c>
      <c r="AI548" s="373">
        <f t="shared" si="218"/>
        <v>3.64</v>
      </c>
      <c r="AJ548" s="373">
        <f t="shared" si="219"/>
        <v>5.6</v>
      </c>
      <c r="AK548" s="422">
        <f t="shared" si="221"/>
        <v>0.49</v>
      </c>
      <c r="AL548" s="422">
        <f t="shared" si="222"/>
        <v>0.91</v>
      </c>
    </row>
    <row r="549" spans="1:38" x14ac:dyDescent="0.25">
      <c r="A549" s="297">
        <v>467501</v>
      </c>
      <c r="B549" s="297">
        <v>4675</v>
      </c>
      <c r="C549" s="297" t="str">
        <f>INDEX('Final Comp Values'!C:C,MATCH(B549,'Final Comp Values'!B:B,0))</f>
        <v>45E631</v>
      </c>
      <c r="D549" s="299" t="s">
        <v>915</v>
      </c>
      <c r="E549" s="346">
        <f>INDEX('Final Comp Values'!U:U,MATCH($C549,'Final Comp Values'!$C:$C,0))</f>
        <v>8.6050583174802312E-4</v>
      </c>
      <c r="F549" s="346">
        <f>INDEX('Final Comp Values'!V:V,MATCH($C549,'Final Comp Values'!$C:$C,0))</f>
        <v>6.5626108382130005E-4</v>
      </c>
      <c r="G549" s="370">
        <f t="shared" si="204"/>
        <v>176971.21631449921</v>
      </c>
      <c r="H549" s="370">
        <f t="shared" si="205"/>
        <v>88485.608200000002</v>
      </c>
      <c r="I549" s="372">
        <v>84755</v>
      </c>
      <c r="J549" s="372">
        <v>84755</v>
      </c>
      <c r="K549" s="371">
        <f t="shared" si="220"/>
        <v>81204.239112965399</v>
      </c>
      <c r="L549" s="371">
        <f t="shared" si="225"/>
        <v>5510.07</v>
      </c>
      <c r="M549" s="371">
        <f t="shared" si="225"/>
        <v>5510.07</v>
      </c>
      <c r="N549" s="371">
        <f t="shared" si="225"/>
        <v>5510.07</v>
      </c>
      <c r="O549" s="371">
        <f t="shared" si="225"/>
        <v>5510.07</v>
      </c>
      <c r="P549" s="371">
        <f t="shared" si="206"/>
        <v>22040.29</v>
      </c>
      <c r="Q549" s="371">
        <f t="shared" si="226"/>
        <v>10232.99</v>
      </c>
      <c r="R549" s="371">
        <f t="shared" si="226"/>
        <v>10232.99</v>
      </c>
      <c r="S549" s="371">
        <f t="shared" si="226"/>
        <v>10232.99</v>
      </c>
      <c r="T549" s="371">
        <f t="shared" si="226"/>
        <v>10232.99</v>
      </c>
      <c r="U549" s="371">
        <f t="shared" si="207"/>
        <v>40931.97</v>
      </c>
      <c r="V549" s="370">
        <f t="shared" si="208"/>
        <v>144176.49911296539</v>
      </c>
      <c r="W549" s="369" t="s">
        <v>14974</v>
      </c>
      <c r="X549" s="369" t="s">
        <v>913</v>
      </c>
      <c r="Y549" s="270">
        <v>30550.305097874538</v>
      </c>
      <c r="Z549" s="377">
        <f t="shared" si="209"/>
        <v>87316.39</v>
      </c>
      <c r="AA549" s="376">
        <f t="shared" si="210"/>
        <v>23699.24</v>
      </c>
      <c r="AB549" s="376">
        <f t="shared" si="211"/>
        <v>44012.87</v>
      </c>
      <c r="AC549" s="375">
        <f t="shared" si="212"/>
        <v>2.86</v>
      </c>
      <c r="AD549" s="374">
        <f t="shared" si="213"/>
        <v>0.78</v>
      </c>
      <c r="AE549" s="373">
        <f t="shared" si="214"/>
        <v>1.44</v>
      </c>
      <c r="AF549" s="373">
        <f t="shared" si="215"/>
        <v>5.08</v>
      </c>
      <c r="AG549" s="375">
        <f t="shared" si="216"/>
        <v>2.66</v>
      </c>
      <c r="AH549" s="374">
        <f t="shared" si="217"/>
        <v>0.72</v>
      </c>
      <c r="AI549" s="373">
        <f t="shared" si="218"/>
        <v>1.34</v>
      </c>
      <c r="AJ549" s="373">
        <f t="shared" si="219"/>
        <v>4.72</v>
      </c>
      <c r="AK549" s="422">
        <f t="shared" si="221"/>
        <v>0.18</v>
      </c>
      <c r="AL549" s="422">
        <f t="shared" si="222"/>
        <v>0.34</v>
      </c>
    </row>
    <row r="550" spans="1:38" x14ac:dyDescent="0.25">
      <c r="A550" s="297">
        <v>502401</v>
      </c>
      <c r="B550" s="297">
        <v>5024</v>
      </c>
      <c r="C550" s="297" t="str">
        <f>INDEX('Final Comp Values'!C:C,MATCH(B550,'Final Comp Values'!B:B,0))</f>
        <v>45E761</v>
      </c>
      <c r="D550" s="299" t="s">
        <v>915</v>
      </c>
      <c r="E550" s="346">
        <f>INDEX('Final Comp Values'!U:U,MATCH($C550,'Final Comp Values'!$C:$C,0))</f>
        <v>9.0124714085517484E-4</v>
      </c>
      <c r="F550" s="346">
        <f>INDEX('Final Comp Values'!V:V,MATCH($C550,'Final Comp Values'!$C:$C,0))</f>
        <v>6.8733226856463269E-4</v>
      </c>
      <c r="G550" s="370">
        <f t="shared" si="204"/>
        <v>185350.05438964767</v>
      </c>
      <c r="H550" s="370">
        <f t="shared" si="205"/>
        <v>92675.027199999997</v>
      </c>
      <c r="I550" s="372">
        <v>88768</v>
      </c>
      <c r="J550" s="372">
        <v>88768</v>
      </c>
      <c r="K550" s="371">
        <f t="shared" si="220"/>
        <v>85048.916144138799</v>
      </c>
      <c r="L550" s="371">
        <f t="shared" si="225"/>
        <v>5770.95</v>
      </c>
      <c r="M550" s="371">
        <f t="shared" si="225"/>
        <v>5770.95</v>
      </c>
      <c r="N550" s="371">
        <f t="shared" si="225"/>
        <v>5770.95</v>
      </c>
      <c r="O550" s="371">
        <f t="shared" si="225"/>
        <v>5770.95</v>
      </c>
      <c r="P550" s="371">
        <f t="shared" si="206"/>
        <v>23083.81</v>
      </c>
      <c r="Q550" s="371">
        <f t="shared" si="226"/>
        <v>10717.48</v>
      </c>
      <c r="R550" s="371">
        <f t="shared" si="226"/>
        <v>10717.48</v>
      </c>
      <c r="S550" s="371">
        <f t="shared" si="226"/>
        <v>10717.48</v>
      </c>
      <c r="T550" s="371">
        <f t="shared" si="226"/>
        <v>10717.48</v>
      </c>
      <c r="U550" s="371">
        <f t="shared" si="207"/>
        <v>42869.919999999998</v>
      </c>
      <c r="V550" s="370">
        <f t="shared" si="208"/>
        <v>151002.64614413879</v>
      </c>
      <c r="W550" s="369" t="s">
        <v>15049</v>
      </c>
      <c r="X550" s="369" t="s">
        <v>913</v>
      </c>
      <c r="Y550" s="270">
        <v>30550.305097874538</v>
      </c>
      <c r="Z550" s="377">
        <f t="shared" si="209"/>
        <v>91450.45</v>
      </c>
      <c r="AA550" s="376">
        <f t="shared" si="210"/>
        <v>24821.3</v>
      </c>
      <c r="AB550" s="376">
        <f t="shared" si="211"/>
        <v>46096.69</v>
      </c>
      <c r="AC550" s="375">
        <f t="shared" si="212"/>
        <v>2.99</v>
      </c>
      <c r="AD550" s="374">
        <f t="shared" si="213"/>
        <v>0.81</v>
      </c>
      <c r="AE550" s="373">
        <f t="shared" si="214"/>
        <v>1.51</v>
      </c>
      <c r="AF550" s="373">
        <f t="shared" si="215"/>
        <v>5.3100000000000005</v>
      </c>
      <c r="AG550" s="375">
        <f t="shared" si="216"/>
        <v>2.78</v>
      </c>
      <c r="AH550" s="374">
        <f t="shared" si="217"/>
        <v>0.76</v>
      </c>
      <c r="AI550" s="373">
        <f t="shared" si="218"/>
        <v>1.4</v>
      </c>
      <c r="AJ550" s="373">
        <f t="shared" si="219"/>
        <v>4.9399999999999995</v>
      </c>
      <c r="AK550" s="422">
        <f t="shared" si="221"/>
        <v>0.19</v>
      </c>
      <c r="AL550" s="422">
        <f t="shared" si="222"/>
        <v>0.35</v>
      </c>
    </row>
    <row r="551" spans="1:38" x14ac:dyDescent="0.25">
      <c r="A551" s="313">
        <v>506401</v>
      </c>
      <c r="B551" s="313">
        <v>5064</v>
      </c>
      <c r="C551" s="297" t="str">
        <f>INDEX('Final Comp Values'!C:C,MATCH(B551,'Final Comp Values'!B:B,0))</f>
        <v>45E852</v>
      </c>
      <c r="D551" s="314" t="s">
        <v>915</v>
      </c>
      <c r="E551" s="346">
        <f>INDEX('Final Comp Values'!U:U,MATCH($C551,'Final Comp Values'!$C:$C,0))</f>
        <v>1.1823621736945218E-3</v>
      </c>
      <c r="F551" s="346">
        <f>INDEX('Final Comp Values'!V:V,MATCH($C551,'Final Comp Values'!$C:$C,0))</f>
        <v>9.0172344329362848E-4</v>
      </c>
      <c r="G551" s="370">
        <f t="shared" si="204"/>
        <v>243164.03710817202</v>
      </c>
      <c r="H551" s="370">
        <f t="shared" si="205"/>
        <v>121582.0186</v>
      </c>
      <c r="I551" s="372">
        <v>116456</v>
      </c>
      <c r="J551" s="372">
        <v>116456</v>
      </c>
      <c r="K551" s="371">
        <f t="shared" si="220"/>
        <v>111577.18765923523</v>
      </c>
      <c r="L551" s="371">
        <f t="shared" si="225"/>
        <v>7571.02</v>
      </c>
      <c r="M551" s="371">
        <f t="shared" si="225"/>
        <v>7571.02</v>
      </c>
      <c r="N551" s="371">
        <f t="shared" si="225"/>
        <v>7571.02</v>
      </c>
      <c r="O551" s="371">
        <f t="shared" si="225"/>
        <v>7571.02</v>
      </c>
      <c r="P551" s="371">
        <f t="shared" si="206"/>
        <v>30284.06</v>
      </c>
      <c r="Q551" s="371">
        <f t="shared" si="226"/>
        <v>14060.46</v>
      </c>
      <c r="R551" s="371">
        <f t="shared" si="226"/>
        <v>14060.46</v>
      </c>
      <c r="S551" s="371">
        <f t="shared" si="226"/>
        <v>14060.46</v>
      </c>
      <c r="T551" s="371">
        <f t="shared" si="226"/>
        <v>14060.46</v>
      </c>
      <c r="U551" s="371">
        <f t="shared" si="207"/>
        <v>56241.82</v>
      </c>
      <c r="V551" s="370">
        <f t="shared" si="208"/>
        <v>198103.06765923524</v>
      </c>
      <c r="W551" s="369" t="s">
        <v>15019</v>
      </c>
      <c r="X551" s="369" t="s">
        <v>913</v>
      </c>
      <c r="Y551" s="270">
        <v>30550.305097874538</v>
      </c>
      <c r="Z551" s="377">
        <f t="shared" si="209"/>
        <v>119975.47</v>
      </c>
      <c r="AA551" s="376">
        <f t="shared" si="210"/>
        <v>32563.51</v>
      </c>
      <c r="AB551" s="376">
        <f t="shared" si="211"/>
        <v>60475.08</v>
      </c>
      <c r="AC551" s="375">
        <f t="shared" si="212"/>
        <v>3.93</v>
      </c>
      <c r="AD551" s="374">
        <f t="shared" si="213"/>
        <v>1.07</v>
      </c>
      <c r="AE551" s="373">
        <f t="shared" si="214"/>
        <v>1.98</v>
      </c>
      <c r="AF551" s="373">
        <f t="shared" si="215"/>
        <v>6.98</v>
      </c>
      <c r="AG551" s="375">
        <f t="shared" si="216"/>
        <v>3.65</v>
      </c>
      <c r="AH551" s="374">
        <f t="shared" si="217"/>
        <v>0.99</v>
      </c>
      <c r="AI551" s="373">
        <f t="shared" si="218"/>
        <v>1.84</v>
      </c>
      <c r="AJ551" s="373">
        <f t="shared" si="219"/>
        <v>6.4799999999999995</v>
      </c>
      <c r="AK551" s="422">
        <f t="shared" si="221"/>
        <v>0.25</v>
      </c>
      <c r="AL551" s="422">
        <f t="shared" si="222"/>
        <v>0.46</v>
      </c>
    </row>
    <row r="552" spans="1:38" x14ac:dyDescent="0.25">
      <c r="A552" s="311">
        <v>511001</v>
      </c>
      <c r="B552" s="311">
        <v>5110</v>
      </c>
      <c r="C552" s="297" t="str">
        <f>INDEX('Final Comp Values'!C:C,MATCH(B552,'Final Comp Values'!B:B,0))</f>
        <v>45E947</v>
      </c>
      <c r="D552" s="312" t="s">
        <v>915</v>
      </c>
      <c r="E552" s="346">
        <f>INDEX('Final Comp Values'!U:U,MATCH($C552,'Final Comp Values'!$C:$C,0))</f>
        <v>1.0765582285283733E-4</v>
      </c>
      <c r="F552" s="346">
        <f>INDEX('Final Comp Values'!V:V,MATCH($C552,'Final Comp Values'!$C:$C,0))</f>
        <v>8.210325180662462E-5</v>
      </c>
      <c r="G552" s="370">
        <f t="shared" si="204"/>
        <v>22140.444853119559</v>
      </c>
      <c r="H552" s="370">
        <f t="shared" si="205"/>
        <v>11070.222400000001</v>
      </c>
      <c r="I552" s="372">
        <v>10603.47</v>
      </c>
      <c r="J552" s="372">
        <v>10603.47</v>
      </c>
      <c r="K552" s="371">
        <f t="shared" si="220"/>
        <v>10159.26779146425</v>
      </c>
      <c r="L552" s="371">
        <f t="shared" si="225"/>
        <v>689.35</v>
      </c>
      <c r="M552" s="371">
        <f t="shared" si="225"/>
        <v>689.35</v>
      </c>
      <c r="N552" s="371">
        <f t="shared" si="225"/>
        <v>689.35</v>
      </c>
      <c r="O552" s="371">
        <f t="shared" si="225"/>
        <v>689.35</v>
      </c>
      <c r="P552" s="371">
        <f t="shared" si="206"/>
        <v>2757.41</v>
      </c>
      <c r="Q552" s="371">
        <f t="shared" si="226"/>
        <v>1280.23</v>
      </c>
      <c r="R552" s="371">
        <f t="shared" si="226"/>
        <v>1280.23</v>
      </c>
      <c r="S552" s="371">
        <f t="shared" si="226"/>
        <v>1280.23</v>
      </c>
      <c r="T552" s="371">
        <f t="shared" si="226"/>
        <v>1280.23</v>
      </c>
      <c r="U552" s="371">
        <f t="shared" si="207"/>
        <v>5120.8999999999996</v>
      </c>
      <c r="V552" s="370">
        <f t="shared" si="208"/>
        <v>18037.577791464249</v>
      </c>
      <c r="W552" s="369" t="s">
        <v>14918</v>
      </c>
      <c r="X552" s="369" t="s">
        <v>913</v>
      </c>
      <c r="Y552" s="270">
        <v>30550.305097874538</v>
      </c>
      <c r="Z552" s="377">
        <f t="shared" si="209"/>
        <v>10923.94</v>
      </c>
      <c r="AA552" s="376">
        <f t="shared" si="210"/>
        <v>2964.96</v>
      </c>
      <c r="AB552" s="376">
        <f t="shared" si="211"/>
        <v>5506.34</v>
      </c>
      <c r="AC552" s="375">
        <f t="shared" si="212"/>
        <v>0.36</v>
      </c>
      <c r="AD552" s="374">
        <f t="shared" si="213"/>
        <v>0.1</v>
      </c>
      <c r="AE552" s="373">
        <f t="shared" si="214"/>
        <v>0.18</v>
      </c>
      <c r="AF552" s="373">
        <f t="shared" si="215"/>
        <v>0.6399999999999999</v>
      </c>
      <c r="AG552" s="375">
        <f t="shared" si="216"/>
        <v>0.33</v>
      </c>
      <c r="AH552" s="374">
        <f t="shared" si="217"/>
        <v>0.09</v>
      </c>
      <c r="AI552" s="373">
        <f t="shared" si="218"/>
        <v>0.17</v>
      </c>
      <c r="AJ552" s="373">
        <f t="shared" si="219"/>
        <v>0.59000000000000008</v>
      </c>
      <c r="AK552" s="422">
        <f t="shared" si="221"/>
        <v>0.02</v>
      </c>
      <c r="AL552" s="422">
        <f t="shared" si="222"/>
        <v>0.04</v>
      </c>
    </row>
    <row r="553" spans="1:38" x14ac:dyDescent="0.25">
      <c r="A553" s="297">
        <v>518701</v>
      </c>
      <c r="B553" s="297">
        <v>5187</v>
      </c>
      <c r="C553" s="297" t="str">
        <f>INDEX('Final Comp Values'!C:C,MATCH(B553,'Final Comp Values'!B:B,0))</f>
        <v>45F094</v>
      </c>
      <c r="D553" s="299" t="s">
        <v>915</v>
      </c>
      <c r="E553" s="346">
        <f>INDEX('Final Comp Values'!U:U,MATCH($C553,'Final Comp Values'!$C:$C,0))</f>
        <v>7.7914667204616555E-4</v>
      </c>
      <c r="F553" s="346">
        <f>INDEX('Final Comp Values'!V:V,MATCH($C553,'Final Comp Values'!$C:$C,0))</f>
        <v>5.9421286943991741E-4</v>
      </c>
      <c r="G553" s="370">
        <f t="shared" si="204"/>
        <v>160238.93058261185</v>
      </c>
      <c r="H553" s="370">
        <f t="shared" si="205"/>
        <v>80119.465299999996</v>
      </c>
      <c r="I553" s="372">
        <v>76741</v>
      </c>
      <c r="J553" s="372">
        <v>76741</v>
      </c>
      <c r="K553" s="371">
        <f t="shared" si="220"/>
        <v>73526.535587076709</v>
      </c>
      <c r="L553" s="371">
        <f t="shared" si="225"/>
        <v>4989.1099999999997</v>
      </c>
      <c r="M553" s="371">
        <f t="shared" si="225"/>
        <v>4989.1099999999997</v>
      </c>
      <c r="N553" s="371">
        <f t="shared" si="225"/>
        <v>4989.1099999999997</v>
      </c>
      <c r="O553" s="371">
        <f t="shared" si="225"/>
        <v>4989.1099999999997</v>
      </c>
      <c r="P553" s="371">
        <f t="shared" si="206"/>
        <v>19956.419999999998</v>
      </c>
      <c r="Q553" s="371">
        <f t="shared" si="226"/>
        <v>9265.48</v>
      </c>
      <c r="R553" s="371">
        <f t="shared" si="226"/>
        <v>9265.48</v>
      </c>
      <c r="S553" s="371">
        <f t="shared" si="226"/>
        <v>9265.48</v>
      </c>
      <c r="T553" s="371">
        <f t="shared" si="226"/>
        <v>9265.48</v>
      </c>
      <c r="U553" s="371">
        <f t="shared" si="207"/>
        <v>37061.93</v>
      </c>
      <c r="V553" s="370">
        <f t="shared" si="208"/>
        <v>130544.88558707671</v>
      </c>
      <c r="W553" s="369" t="s">
        <v>14941</v>
      </c>
      <c r="X553" s="369" t="s">
        <v>913</v>
      </c>
      <c r="Y553" s="270">
        <v>30550.305097874538</v>
      </c>
      <c r="Z553" s="377">
        <f t="shared" si="209"/>
        <v>79060.789999999994</v>
      </c>
      <c r="AA553" s="376">
        <f t="shared" si="210"/>
        <v>21458.52</v>
      </c>
      <c r="AB553" s="376">
        <f t="shared" si="211"/>
        <v>39851.54</v>
      </c>
      <c r="AC553" s="375">
        <f t="shared" si="212"/>
        <v>2.59</v>
      </c>
      <c r="AD553" s="374">
        <f t="shared" si="213"/>
        <v>0.7</v>
      </c>
      <c r="AE553" s="373">
        <f t="shared" si="214"/>
        <v>1.3</v>
      </c>
      <c r="AF553" s="373">
        <f t="shared" si="215"/>
        <v>4.59</v>
      </c>
      <c r="AG553" s="375">
        <f t="shared" si="216"/>
        <v>2.41</v>
      </c>
      <c r="AH553" s="374">
        <f t="shared" si="217"/>
        <v>0.65</v>
      </c>
      <c r="AI553" s="373">
        <f t="shared" si="218"/>
        <v>1.21</v>
      </c>
      <c r="AJ553" s="373">
        <f t="shared" si="219"/>
        <v>4.2699999999999996</v>
      </c>
      <c r="AK553" s="422">
        <f t="shared" si="221"/>
        <v>0.16</v>
      </c>
      <c r="AL553" s="422">
        <f t="shared" si="222"/>
        <v>0.3</v>
      </c>
    </row>
    <row r="554" spans="1:38" x14ac:dyDescent="0.25">
      <c r="A554" s="297">
        <v>524601</v>
      </c>
      <c r="B554" s="297">
        <v>5246</v>
      </c>
      <c r="C554" s="297" t="str">
        <f>INDEX('Final Comp Values'!C:C,MATCH(B554,'Final Comp Values'!B:B,0))</f>
        <v>45F197</v>
      </c>
      <c r="D554" s="299" t="s">
        <v>915</v>
      </c>
      <c r="E554" s="346">
        <f>INDEX('Final Comp Values'!U:U,MATCH($C554,'Final Comp Values'!$C:$C,0))</f>
        <v>1.0142116797431865E-3</v>
      </c>
      <c r="F554" s="346">
        <f>INDEX('Final Comp Values'!V:V,MATCH($C554,'Final Comp Values'!$C:$C,0))</f>
        <v>7.7348418989841889E-4</v>
      </c>
      <c r="G554" s="370">
        <f t="shared" si="204"/>
        <v>208582.28723437749</v>
      </c>
      <c r="H554" s="370">
        <f t="shared" si="205"/>
        <v>104291.1436</v>
      </c>
      <c r="I554" s="372">
        <v>99893.94</v>
      </c>
      <c r="J554" s="372">
        <v>99893.94</v>
      </c>
      <c r="K554" s="371">
        <f t="shared" si="220"/>
        <v>95709.1570033014</v>
      </c>
      <c r="L554" s="371">
        <f t="shared" si="225"/>
        <v>6494.3</v>
      </c>
      <c r="M554" s="371">
        <f t="shared" si="225"/>
        <v>6494.3</v>
      </c>
      <c r="N554" s="371">
        <f t="shared" si="225"/>
        <v>6494.3</v>
      </c>
      <c r="O554" s="371">
        <f t="shared" si="225"/>
        <v>6494.3</v>
      </c>
      <c r="P554" s="371">
        <f t="shared" si="206"/>
        <v>25977.19</v>
      </c>
      <c r="Q554" s="371">
        <f t="shared" si="226"/>
        <v>12060.84</v>
      </c>
      <c r="R554" s="371">
        <f t="shared" si="226"/>
        <v>12060.84</v>
      </c>
      <c r="S554" s="371">
        <f t="shared" si="226"/>
        <v>12060.84</v>
      </c>
      <c r="T554" s="371">
        <f t="shared" si="226"/>
        <v>12060.84</v>
      </c>
      <c r="U554" s="371">
        <f t="shared" si="207"/>
        <v>48243.35</v>
      </c>
      <c r="V554" s="370">
        <f t="shared" si="208"/>
        <v>169929.69700330141</v>
      </c>
      <c r="W554" s="369" t="s">
        <v>14980</v>
      </c>
      <c r="X554" s="369" t="s">
        <v>913</v>
      </c>
      <c r="Y554" s="270">
        <v>30550.305097874538</v>
      </c>
      <c r="Z554" s="377">
        <f t="shared" si="209"/>
        <v>102913.07</v>
      </c>
      <c r="AA554" s="376">
        <f t="shared" si="210"/>
        <v>27932.46</v>
      </c>
      <c r="AB554" s="376">
        <f t="shared" si="211"/>
        <v>51874.57</v>
      </c>
      <c r="AC554" s="375">
        <f t="shared" si="212"/>
        <v>3.37</v>
      </c>
      <c r="AD554" s="374">
        <f t="shared" si="213"/>
        <v>0.91</v>
      </c>
      <c r="AE554" s="373">
        <f t="shared" si="214"/>
        <v>1.7</v>
      </c>
      <c r="AF554" s="373">
        <f t="shared" si="215"/>
        <v>5.98</v>
      </c>
      <c r="AG554" s="375">
        <f t="shared" si="216"/>
        <v>3.13</v>
      </c>
      <c r="AH554" s="374">
        <f t="shared" si="217"/>
        <v>0.85</v>
      </c>
      <c r="AI554" s="373">
        <f t="shared" si="218"/>
        <v>1.58</v>
      </c>
      <c r="AJ554" s="373">
        <f t="shared" si="219"/>
        <v>5.5600000000000005</v>
      </c>
      <c r="AK554" s="422">
        <f t="shared" si="221"/>
        <v>0.21</v>
      </c>
      <c r="AL554" s="422">
        <f t="shared" si="222"/>
        <v>0.4</v>
      </c>
    </row>
    <row r="555" spans="1:38" x14ac:dyDescent="0.25">
      <c r="A555" s="297">
        <v>524901</v>
      </c>
      <c r="B555" s="297">
        <v>5249</v>
      </c>
      <c r="C555" s="297" t="str">
        <f>INDEX('Final Comp Values'!C:C,MATCH(B555,'Final Comp Values'!B:B,0))</f>
        <v>45F199</v>
      </c>
      <c r="D555" s="299" t="s">
        <v>915</v>
      </c>
      <c r="E555" s="346">
        <f>INDEX('Final Comp Values'!U:U,MATCH($C555,'Final Comp Values'!$C:$C,0))</f>
        <v>8.022334138735516E-4</v>
      </c>
      <c r="F555" s="346">
        <f>INDEX('Final Comp Values'!V:V,MATCH($C555,'Final Comp Values'!$C:$C,0))</f>
        <v>6.1181987412780594E-4</v>
      </c>
      <c r="G555" s="370">
        <f t="shared" si="204"/>
        <v>164986.93882519598</v>
      </c>
      <c r="H555" s="370">
        <f t="shared" si="205"/>
        <v>82493.469400000002</v>
      </c>
      <c r="I555" s="372">
        <v>79015</v>
      </c>
      <c r="J555" s="372">
        <v>79015</v>
      </c>
      <c r="K555" s="371">
        <f t="shared" si="220"/>
        <v>75705.185904741636</v>
      </c>
      <c r="L555" s="371">
        <f t="shared" si="225"/>
        <v>5136.9399999999996</v>
      </c>
      <c r="M555" s="371">
        <f t="shared" si="225"/>
        <v>5136.9399999999996</v>
      </c>
      <c r="N555" s="371">
        <f t="shared" si="225"/>
        <v>5136.9399999999996</v>
      </c>
      <c r="O555" s="371">
        <f t="shared" si="225"/>
        <v>5136.9399999999996</v>
      </c>
      <c r="P555" s="371">
        <f t="shared" si="206"/>
        <v>20547.75</v>
      </c>
      <c r="Q555" s="371">
        <f t="shared" si="226"/>
        <v>9540.0300000000007</v>
      </c>
      <c r="R555" s="371">
        <f t="shared" si="226"/>
        <v>9540.0300000000007</v>
      </c>
      <c r="S555" s="371">
        <f t="shared" si="226"/>
        <v>9540.0300000000007</v>
      </c>
      <c r="T555" s="371">
        <f t="shared" si="226"/>
        <v>9540.0300000000007</v>
      </c>
      <c r="U555" s="371">
        <f t="shared" si="207"/>
        <v>38160.11</v>
      </c>
      <c r="V555" s="370">
        <f t="shared" si="208"/>
        <v>134413.04590474162</v>
      </c>
      <c r="W555" s="369" t="s">
        <v>14960</v>
      </c>
      <c r="X555" s="369" t="s">
        <v>913</v>
      </c>
      <c r="Y555" s="270">
        <v>30550.305097874538</v>
      </c>
      <c r="Z555" s="377">
        <f t="shared" si="209"/>
        <v>81403.429999999993</v>
      </c>
      <c r="AA555" s="376">
        <f t="shared" si="210"/>
        <v>22094.35</v>
      </c>
      <c r="AB555" s="376">
        <f t="shared" si="211"/>
        <v>41032.379999999997</v>
      </c>
      <c r="AC555" s="375">
        <f t="shared" si="212"/>
        <v>2.66</v>
      </c>
      <c r="AD555" s="374">
        <f t="shared" si="213"/>
        <v>0.72</v>
      </c>
      <c r="AE555" s="373">
        <f t="shared" si="214"/>
        <v>1.34</v>
      </c>
      <c r="AF555" s="373">
        <f t="shared" si="215"/>
        <v>4.72</v>
      </c>
      <c r="AG555" s="375">
        <f t="shared" si="216"/>
        <v>2.48</v>
      </c>
      <c r="AH555" s="374">
        <f t="shared" si="217"/>
        <v>0.67</v>
      </c>
      <c r="AI555" s="373">
        <f t="shared" si="218"/>
        <v>1.25</v>
      </c>
      <c r="AJ555" s="373">
        <f t="shared" si="219"/>
        <v>4.4000000000000004</v>
      </c>
      <c r="AK555" s="422">
        <f t="shared" si="221"/>
        <v>0.17</v>
      </c>
      <c r="AL555" s="422">
        <f t="shared" si="222"/>
        <v>0.31</v>
      </c>
    </row>
    <row r="556" spans="1:38" x14ac:dyDescent="0.25">
      <c r="A556" s="297">
        <v>1020889</v>
      </c>
      <c r="B556" s="297">
        <v>5355</v>
      </c>
      <c r="C556" s="297" t="str">
        <f>INDEX('Final Comp Values'!C:C,MATCH(B556,'Final Comp Values'!B:B,0))</f>
        <v>45F411</v>
      </c>
      <c r="D556" s="299" t="s">
        <v>915</v>
      </c>
      <c r="E556" s="346">
        <f>INDEX('Final Comp Values'!U:U,MATCH($C556,'Final Comp Values'!$C:$C,0))</f>
        <v>6.8889849944820216E-4</v>
      </c>
      <c r="F556" s="346">
        <f>INDEX('Final Comp Values'!V:V,MATCH($C556,'Final Comp Values'!$C:$C,0))</f>
        <v>5.2538548747817129E-4</v>
      </c>
      <c r="G556" s="370">
        <f t="shared" si="204"/>
        <v>141678.53472523755</v>
      </c>
      <c r="H556" s="370">
        <f t="shared" si="205"/>
        <v>70839.267399999997</v>
      </c>
      <c r="I556" s="372">
        <v>67852</v>
      </c>
      <c r="J556" s="372">
        <v>67852</v>
      </c>
      <c r="K556" s="371">
        <f t="shared" si="220"/>
        <v>65009.993436204721</v>
      </c>
      <c r="L556" s="371">
        <f t="shared" si="225"/>
        <v>4411.22</v>
      </c>
      <c r="M556" s="371">
        <f t="shared" si="225"/>
        <v>4411.22</v>
      </c>
      <c r="N556" s="371">
        <f t="shared" si="225"/>
        <v>4411.22</v>
      </c>
      <c r="O556" s="371">
        <f t="shared" si="225"/>
        <v>4411.22</v>
      </c>
      <c r="P556" s="371">
        <f t="shared" si="206"/>
        <v>17644.88</v>
      </c>
      <c r="Q556" s="371">
        <f t="shared" si="226"/>
        <v>8192.27</v>
      </c>
      <c r="R556" s="371">
        <f t="shared" si="226"/>
        <v>8192.27</v>
      </c>
      <c r="S556" s="371">
        <f t="shared" si="226"/>
        <v>8192.27</v>
      </c>
      <c r="T556" s="371">
        <f t="shared" si="226"/>
        <v>8192.27</v>
      </c>
      <c r="U556" s="371">
        <f t="shared" si="207"/>
        <v>32769.07</v>
      </c>
      <c r="V556" s="370">
        <f t="shared" si="208"/>
        <v>115423.94343620472</v>
      </c>
      <c r="W556" s="369" t="s">
        <v>14937</v>
      </c>
      <c r="X556" s="369" t="s">
        <v>925</v>
      </c>
      <c r="Y556" s="270">
        <v>28279.08911159166</v>
      </c>
      <c r="Z556" s="377">
        <f t="shared" si="209"/>
        <v>69903.22</v>
      </c>
      <c r="AA556" s="376">
        <f t="shared" si="210"/>
        <v>18972.990000000002</v>
      </c>
      <c r="AB556" s="376">
        <f t="shared" si="211"/>
        <v>35235.56</v>
      </c>
      <c r="AC556" s="375">
        <f t="shared" si="212"/>
        <v>2.4700000000000002</v>
      </c>
      <c r="AD556" s="374">
        <f t="shared" si="213"/>
        <v>0.67</v>
      </c>
      <c r="AE556" s="373">
        <f t="shared" si="214"/>
        <v>1.25</v>
      </c>
      <c r="AF556" s="373">
        <f t="shared" si="215"/>
        <v>4.3900000000000006</v>
      </c>
      <c r="AG556" s="375">
        <f t="shared" si="216"/>
        <v>2.2999999999999998</v>
      </c>
      <c r="AH556" s="374">
        <f t="shared" si="217"/>
        <v>0.62</v>
      </c>
      <c r="AI556" s="373">
        <f t="shared" si="218"/>
        <v>1.1599999999999999</v>
      </c>
      <c r="AJ556" s="373">
        <f t="shared" si="219"/>
        <v>4.08</v>
      </c>
      <c r="AK556" s="422">
        <f t="shared" si="221"/>
        <v>0.16</v>
      </c>
      <c r="AL556" s="422">
        <f t="shared" si="222"/>
        <v>0.28999999999999998</v>
      </c>
    </row>
    <row r="557" spans="1:38" x14ac:dyDescent="0.25">
      <c r="A557" s="297">
        <v>533201</v>
      </c>
      <c r="B557" s="297">
        <v>5332</v>
      </c>
      <c r="C557" s="297" t="str">
        <f>INDEX('Final Comp Values'!C:C,MATCH(B557,'Final Comp Values'!B:B,0))</f>
        <v>45F414</v>
      </c>
      <c r="D557" s="299" t="s">
        <v>915</v>
      </c>
      <c r="E557" s="346">
        <f>INDEX('Final Comp Values'!U:U,MATCH($C557,'Final Comp Values'!$C:$C,0))</f>
        <v>1.6887889917476626E-3</v>
      </c>
      <c r="F557" s="346">
        <f>INDEX('Final Comp Values'!V:V,MATCH($C557,'Final Comp Values'!$C:$C,0))</f>
        <v>1.2879476851637823E-3</v>
      </c>
      <c r="G557" s="370">
        <f t="shared" si="204"/>
        <v>347315.53342410829</v>
      </c>
      <c r="H557" s="370">
        <f t="shared" si="205"/>
        <v>173657.76670000001</v>
      </c>
      <c r="I557" s="372">
        <v>166336</v>
      </c>
      <c r="J557" s="372">
        <v>166336</v>
      </c>
      <c r="K557" s="371">
        <f t="shared" si="220"/>
        <v>159367.68821036638</v>
      </c>
      <c r="L557" s="371">
        <f t="shared" si="225"/>
        <v>10813.82</v>
      </c>
      <c r="M557" s="371">
        <f t="shared" si="225"/>
        <v>10813.82</v>
      </c>
      <c r="N557" s="371">
        <f t="shared" si="225"/>
        <v>10813.82</v>
      </c>
      <c r="O557" s="371">
        <f t="shared" si="225"/>
        <v>10813.82</v>
      </c>
      <c r="P557" s="371">
        <f t="shared" si="206"/>
        <v>43255.26</v>
      </c>
      <c r="Q557" s="371">
        <f t="shared" si="226"/>
        <v>20082.8</v>
      </c>
      <c r="R557" s="371">
        <f t="shared" si="226"/>
        <v>20082.8</v>
      </c>
      <c r="S557" s="371">
        <f t="shared" si="226"/>
        <v>20082.8</v>
      </c>
      <c r="T557" s="371">
        <f t="shared" si="226"/>
        <v>20082.8</v>
      </c>
      <c r="U557" s="371">
        <f t="shared" si="207"/>
        <v>80331.19</v>
      </c>
      <c r="V557" s="370">
        <f t="shared" si="208"/>
        <v>282954.13821036636</v>
      </c>
      <c r="W557" s="369" t="s">
        <v>15037</v>
      </c>
      <c r="X557" s="369" t="s">
        <v>913</v>
      </c>
      <c r="Y557" s="270">
        <v>30550.305097874538</v>
      </c>
      <c r="Z557" s="377">
        <f t="shared" si="209"/>
        <v>171363.11</v>
      </c>
      <c r="AA557" s="376">
        <f t="shared" si="210"/>
        <v>46511.03</v>
      </c>
      <c r="AB557" s="376">
        <f t="shared" si="211"/>
        <v>86377.62</v>
      </c>
      <c r="AC557" s="375">
        <f t="shared" si="212"/>
        <v>5.61</v>
      </c>
      <c r="AD557" s="374">
        <f t="shared" si="213"/>
        <v>1.52</v>
      </c>
      <c r="AE557" s="373">
        <f t="shared" si="214"/>
        <v>2.83</v>
      </c>
      <c r="AF557" s="373">
        <f t="shared" si="215"/>
        <v>9.9600000000000009</v>
      </c>
      <c r="AG557" s="375">
        <f t="shared" si="216"/>
        <v>5.22</v>
      </c>
      <c r="AH557" s="374">
        <f t="shared" si="217"/>
        <v>1.42</v>
      </c>
      <c r="AI557" s="373">
        <f t="shared" si="218"/>
        <v>2.63</v>
      </c>
      <c r="AJ557" s="373">
        <f t="shared" si="219"/>
        <v>9.27</v>
      </c>
      <c r="AK557" s="422">
        <f t="shared" si="221"/>
        <v>0.36</v>
      </c>
      <c r="AL557" s="422">
        <f t="shared" si="222"/>
        <v>0.66</v>
      </c>
    </row>
    <row r="558" spans="1:38" x14ac:dyDescent="0.25">
      <c r="A558" s="297">
        <v>517601</v>
      </c>
      <c r="B558" s="297">
        <v>5176</v>
      </c>
      <c r="C558" s="297" t="str">
        <f>INDEX('Final Comp Values'!C:C,MATCH(B558,'Final Comp Values'!B:B,0))</f>
        <v>45F497</v>
      </c>
      <c r="D558" s="299" t="s">
        <v>915</v>
      </c>
      <c r="E558" s="346">
        <f>INDEX('Final Comp Values'!U:U,MATCH($C558,'Final Comp Values'!$C:$C,0))</f>
        <v>1.0970523415943952E-3</v>
      </c>
      <c r="F558" s="346">
        <f>INDEX('Final Comp Values'!V:V,MATCH($C558,'Final Comp Values'!$C:$C,0))</f>
        <v>8.3666226554319535E-4</v>
      </c>
      <c r="G558" s="370">
        <f t="shared" si="204"/>
        <v>225619.25798717939</v>
      </c>
      <c r="H558" s="370">
        <f t="shared" si="205"/>
        <v>112809.629</v>
      </c>
      <c r="I558" s="372">
        <v>108053</v>
      </c>
      <c r="J558" s="372">
        <v>108053</v>
      </c>
      <c r="K558" s="371">
        <f t="shared" si="220"/>
        <v>103526.66696668732</v>
      </c>
      <c r="L558" s="371">
        <f t="shared" si="225"/>
        <v>7024.75</v>
      </c>
      <c r="M558" s="371">
        <f t="shared" si="225"/>
        <v>7024.75</v>
      </c>
      <c r="N558" s="371">
        <f t="shared" si="225"/>
        <v>7024.75</v>
      </c>
      <c r="O558" s="371">
        <f t="shared" si="225"/>
        <v>7024.75</v>
      </c>
      <c r="P558" s="371">
        <f t="shared" si="206"/>
        <v>28099</v>
      </c>
      <c r="Q558" s="371">
        <f t="shared" si="226"/>
        <v>13045.97</v>
      </c>
      <c r="R558" s="371">
        <f t="shared" si="226"/>
        <v>13045.97</v>
      </c>
      <c r="S558" s="371">
        <f t="shared" si="226"/>
        <v>13045.97</v>
      </c>
      <c r="T558" s="371">
        <f t="shared" si="226"/>
        <v>13045.97</v>
      </c>
      <c r="U558" s="371">
        <f t="shared" si="207"/>
        <v>52183.86</v>
      </c>
      <c r="V558" s="370">
        <f t="shared" si="208"/>
        <v>183809.52696668729</v>
      </c>
      <c r="W558" s="369" t="s">
        <v>14938</v>
      </c>
      <c r="X558" s="369" t="s">
        <v>913</v>
      </c>
      <c r="Y558" s="270">
        <v>30550.305097874538</v>
      </c>
      <c r="Z558" s="377">
        <f t="shared" si="209"/>
        <v>111319</v>
      </c>
      <c r="AA558" s="376">
        <f t="shared" si="210"/>
        <v>30213.98</v>
      </c>
      <c r="AB558" s="376">
        <f t="shared" si="211"/>
        <v>56111.68</v>
      </c>
      <c r="AC558" s="375">
        <f t="shared" si="212"/>
        <v>3.64</v>
      </c>
      <c r="AD558" s="374">
        <f t="shared" si="213"/>
        <v>0.99</v>
      </c>
      <c r="AE558" s="373">
        <f t="shared" si="214"/>
        <v>1.84</v>
      </c>
      <c r="AF558" s="373">
        <f t="shared" si="215"/>
        <v>6.47</v>
      </c>
      <c r="AG558" s="375">
        <f t="shared" si="216"/>
        <v>3.39</v>
      </c>
      <c r="AH558" s="374">
        <f t="shared" si="217"/>
        <v>0.92</v>
      </c>
      <c r="AI558" s="373">
        <f t="shared" si="218"/>
        <v>1.71</v>
      </c>
      <c r="AJ558" s="373">
        <f t="shared" si="219"/>
        <v>6.0200000000000005</v>
      </c>
      <c r="AK558" s="422">
        <f t="shared" si="221"/>
        <v>0.23</v>
      </c>
      <c r="AL558" s="422">
        <f t="shared" si="222"/>
        <v>0.43</v>
      </c>
    </row>
    <row r="559" spans="1:38" x14ac:dyDescent="0.25">
      <c r="A559" s="313">
        <v>1026432</v>
      </c>
      <c r="B559" s="313">
        <v>4437</v>
      </c>
      <c r="C559" s="297" t="str">
        <f>INDEX('Final Comp Values'!C:C,MATCH(B559,'Final Comp Values'!B:B,0))</f>
        <v>45F603</v>
      </c>
      <c r="D559" s="314" t="s">
        <v>915</v>
      </c>
      <c r="E559" s="346">
        <f>INDEX('Final Comp Values'!U:U,MATCH($C559,'Final Comp Values'!$C:$C,0))</f>
        <v>1.0871756605987219E-3</v>
      </c>
      <c r="F559" s="346">
        <f>INDEX('Final Comp Values'!V:V,MATCH($C559,'Final Comp Values'!$C:$C,0))</f>
        <v>8.2912985712056925E-4</v>
      </c>
      <c r="G559" s="370">
        <f t="shared" si="204"/>
        <v>223588.02451441609</v>
      </c>
      <c r="H559" s="370">
        <f t="shared" si="205"/>
        <v>111794.0123</v>
      </c>
      <c r="I559" s="372">
        <v>107080.46</v>
      </c>
      <c r="J559" s="372">
        <v>107080.46</v>
      </c>
      <c r="K559" s="371">
        <f t="shared" si="220"/>
        <v>102594.62405003922</v>
      </c>
      <c r="L559" s="371">
        <f t="shared" si="225"/>
        <v>6961.51</v>
      </c>
      <c r="M559" s="371">
        <f t="shared" si="225"/>
        <v>6961.51</v>
      </c>
      <c r="N559" s="371">
        <f t="shared" si="225"/>
        <v>6961.51</v>
      </c>
      <c r="O559" s="371">
        <f t="shared" si="225"/>
        <v>6961.51</v>
      </c>
      <c r="P559" s="371">
        <f t="shared" si="206"/>
        <v>27846.03</v>
      </c>
      <c r="Q559" s="371">
        <f t="shared" si="226"/>
        <v>12928.51</v>
      </c>
      <c r="R559" s="371">
        <f t="shared" si="226"/>
        <v>12928.51</v>
      </c>
      <c r="S559" s="371">
        <f t="shared" si="226"/>
        <v>12928.51</v>
      </c>
      <c r="T559" s="371">
        <f t="shared" si="226"/>
        <v>12928.51</v>
      </c>
      <c r="U559" s="371">
        <f t="shared" si="207"/>
        <v>51714.05</v>
      </c>
      <c r="V559" s="370">
        <f t="shared" si="208"/>
        <v>182154.70405003923</v>
      </c>
      <c r="W559" s="369" t="s">
        <v>14983</v>
      </c>
      <c r="X559" s="369" t="s">
        <v>913</v>
      </c>
      <c r="Y559" s="270">
        <v>30550.305097874538</v>
      </c>
      <c r="Z559" s="377">
        <f t="shared" si="209"/>
        <v>110316.8</v>
      </c>
      <c r="AA559" s="376">
        <f t="shared" si="210"/>
        <v>29941.97</v>
      </c>
      <c r="AB559" s="376">
        <f t="shared" si="211"/>
        <v>55606.51</v>
      </c>
      <c r="AC559" s="375">
        <f t="shared" si="212"/>
        <v>3.61</v>
      </c>
      <c r="AD559" s="374">
        <f t="shared" si="213"/>
        <v>0.98</v>
      </c>
      <c r="AE559" s="373">
        <f t="shared" si="214"/>
        <v>1.82</v>
      </c>
      <c r="AF559" s="373">
        <f t="shared" si="215"/>
        <v>6.41</v>
      </c>
      <c r="AG559" s="375">
        <f t="shared" si="216"/>
        <v>3.36</v>
      </c>
      <c r="AH559" s="374">
        <f t="shared" si="217"/>
        <v>0.91</v>
      </c>
      <c r="AI559" s="373">
        <f t="shared" si="218"/>
        <v>1.69</v>
      </c>
      <c r="AJ559" s="373">
        <f t="shared" si="219"/>
        <v>5.9599999999999991</v>
      </c>
      <c r="AK559" s="422">
        <f t="shared" si="221"/>
        <v>0.23</v>
      </c>
      <c r="AL559" s="422">
        <f t="shared" si="222"/>
        <v>0.42</v>
      </c>
    </row>
    <row r="560" spans="1:38" ht="5.25" customHeight="1" x14ac:dyDescent="0.25"/>
    <row r="561" spans="1:38" ht="15.75" thickBot="1" x14ac:dyDescent="0.3">
      <c r="A561" s="306"/>
      <c r="B561" s="306"/>
      <c r="C561" s="306"/>
      <c r="D561" s="306"/>
      <c r="E561" s="368">
        <f t="shared" ref="E561:V561" si="227">SUM(E5:E559)</f>
        <v>0.99999999999999956</v>
      </c>
      <c r="F561" s="368">
        <f t="shared" si="227"/>
        <v>0.99999999999999956</v>
      </c>
      <c r="G561" s="366">
        <f t="shared" si="227"/>
        <v>205659520.00000015</v>
      </c>
      <c r="H561" s="308">
        <f t="shared" si="227"/>
        <v>102829760.00059995</v>
      </c>
      <c r="I561" s="367">
        <f t="shared" si="227"/>
        <v>97032807.313394874</v>
      </c>
      <c r="J561" s="308">
        <f t="shared" si="227"/>
        <v>94368028.799999923</v>
      </c>
      <c r="K561" s="366">
        <f t="shared" si="227"/>
        <v>94368028.799999967</v>
      </c>
      <c r="L561" s="308">
        <f t="shared" si="227"/>
        <v>8396160.3999999929</v>
      </c>
      <c r="M561" s="308">
        <f t="shared" si="227"/>
        <v>8396160.3999999929</v>
      </c>
      <c r="N561" s="308">
        <f t="shared" si="227"/>
        <v>8396160.3999999929</v>
      </c>
      <c r="O561" s="308">
        <f t="shared" si="227"/>
        <v>8396160.3999999929</v>
      </c>
      <c r="P561" s="366">
        <f t="shared" si="227"/>
        <v>33584638.350000009</v>
      </c>
      <c r="Q561" s="308">
        <f t="shared" si="227"/>
        <v>15592868.619999992</v>
      </c>
      <c r="R561" s="308">
        <f t="shared" si="227"/>
        <v>15592868.619999992</v>
      </c>
      <c r="S561" s="308">
        <f t="shared" si="227"/>
        <v>15592868.619999992</v>
      </c>
      <c r="T561" s="308">
        <f t="shared" si="227"/>
        <v>15592868.619999992</v>
      </c>
      <c r="U561" s="366">
        <f t="shared" si="227"/>
        <v>62371471.459999986</v>
      </c>
      <c r="V561" s="366">
        <f t="shared" si="227"/>
        <v>190324138.61000007</v>
      </c>
      <c r="W561" s="308"/>
      <c r="X561" s="308"/>
      <c r="Y561" s="308"/>
      <c r="Z561" s="308">
        <f>SUM(Z5:Z559)</f>
        <v>101470998.89999996</v>
      </c>
      <c r="AA561" s="308">
        <f>SUM(AA5:AA559)</f>
        <v>36112514.329999998</v>
      </c>
      <c r="AB561" s="308">
        <f>SUM(AB5:AB559)</f>
        <v>67066098.310000047</v>
      </c>
      <c r="AC561" s="308"/>
      <c r="AD561" s="308"/>
      <c r="AE561" s="308"/>
      <c r="AF561" s="308"/>
      <c r="AG561" s="308"/>
      <c r="AH561" s="308"/>
      <c r="AI561" s="308"/>
      <c r="AJ561" s="308"/>
    </row>
    <row r="562" spans="1:38" ht="15.75" thickTop="1" x14ac:dyDescent="0.25"/>
    <row r="563" spans="1:38" x14ac:dyDescent="0.25">
      <c r="V563" s="365"/>
    </row>
    <row r="564" spans="1:38" x14ac:dyDescent="0.25">
      <c r="V564" s="349"/>
      <c r="Z564" s="365"/>
    </row>
    <row r="566" spans="1:38" s="423" customFormat="1" ht="33.75" customHeight="1" x14ac:dyDescent="0.25">
      <c r="A566" s="363"/>
      <c r="B566" s="363"/>
      <c r="C566" s="363"/>
      <c r="D566" s="363"/>
      <c r="E566" s="363"/>
      <c r="F566" s="363"/>
      <c r="G566" s="363"/>
      <c r="H566" s="363"/>
      <c r="I566" s="364"/>
      <c r="J566" s="363"/>
      <c r="K566" s="363"/>
      <c r="L566" s="363"/>
      <c r="M566" s="363"/>
      <c r="N566" s="363"/>
      <c r="O566" s="363"/>
      <c r="P566" s="363"/>
      <c r="Q566" s="363"/>
      <c r="R566" s="363"/>
      <c r="S566" s="363"/>
      <c r="T566" s="363"/>
      <c r="U566" s="363" t="s">
        <v>14868</v>
      </c>
      <c r="V566" s="348" t="s">
        <v>879</v>
      </c>
      <c r="W566" s="348" t="s">
        <v>14866</v>
      </c>
      <c r="X566" s="348" t="s">
        <v>14865</v>
      </c>
      <c r="Y566" s="348" t="s">
        <v>14864</v>
      </c>
      <c r="Z566" s="362" t="s">
        <v>879</v>
      </c>
      <c r="AA566" s="361" t="s">
        <v>14866</v>
      </c>
      <c r="AB566" s="360" t="s">
        <v>14865</v>
      </c>
      <c r="AC566" s="360" t="s">
        <v>14864</v>
      </c>
      <c r="AD566" s="363"/>
      <c r="AE566" s="363"/>
      <c r="AF566" s="363"/>
      <c r="AG566" s="363"/>
      <c r="AH566" s="363"/>
      <c r="AI566" s="363"/>
      <c r="AJ566" s="363"/>
      <c r="AK566" s="363"/>
      <c r="AL566" s="363"/>
    </row>
    <row r="567" spans="1:38" x14ac:dyDescent="0.25">
      <c r="V567" s="348" t="s">
        <v>920</v>
      </c>
      <c r="W567" s="348">
        <v>630.84999999999991</v>
      </c>
      <c r="X567" s="348">
        <v>586.71000000000015</v>
      </c>
      <c r="Y567" s="348">
        <v>44.139999999999759</v>
      </c>
      <c r="Z567" s="359" t="s">
        <v>920</v>
      </c>
      <c r="AA567" s="358">
        <f t="shared" ref="AA567:AA579" si="228">+SUMIF($X$4:$X$559,Z567,$AF$4:$AF$559)</f>
        <v>616.25</v>
      </c>
      <c r="AB567" s="357">
        <f t="shared" ref="AB567:AB579" si="229">+SUMIF($X$4:$X$559,Z567,$AJ$4:$AJ$559)</f>
        <v>573.14</v>
      </c>
      <c r="AC567" s="356">
        <f>+AA567-AB567</f>
        <v>43.110000000000014</v>
      </c>
      <c r="AD567" s="350">
        <f>W567/AA567</f>
        <v>1.0236916835699796</v>
      </c>
    </row>
    <row r="568" spans="1:38" x14ac:dyDescent="0.25">
      <c r="V568" s="348" t="s">
        <v>941</v>
      </c>
      <c r="W568" s="348">
        <v>647.63</v>
      </c>
      <c r="X568" s="348">
        <v>602.30999999999983</v>
      </c>
      <c r="Y568" s="348">
        <v>45.320000000000164</v>
      </c>
      <c r="Z568" s="359" t="s">
        <v>941</v>
      </c>
      <c r="AA568" s="358">
        <f t="shared" si="228"/>
        <v>647.41999999999996</v>
      </c>
      <c r="AB568" s="357">
        <f t="shared" si="229"/>
        <v>602.07999999999993</v>
      </c>
      <c r="AC568" s="356">
        <f t="shared" ref="AC568:AC579" si="230">+AA568-AB568</f>
        <v>45.340000000000032</v>
      </c>
      <c r="AD568" s="350">
        <f t="shared" ref="AD568:AD579" si="231">W568/AA568</f>
        <v>1.0003243644002349</v>
      </c>
    </row>
    <row r="569" spans="1:38" x14ac:dyDescent="0.25">
      <c r="V569" s="348" t="s">
        <v>1024</v>
      </c>
      <c r="W569" s="348">
        <v>109.32</v>
      </c>
      <c r="X569" s="348">
        <v>101.66</v>
      </c>
      <c r="Y569" s="348">
        <v>7.6599999999999966</v>
      </c>
      <c r="Z569" s="359" t="s">
        <v>1024</v>
      </c>
      <c r="AA569" s="358">
        <f t="shared" si="228"/>
        <v>103.25</v>
      </c>
      <c r="AB569" s="357">
        <f t="shared" si="229"/>
        <v>96.009999999999991</v>
      </c>
      <c r="AC569" s="356">
        <f t="shared" si="230"/>
        <v>7.2400000000000091</v>
      </c>
      <c r="AD569" s="350">
        <f t="shared" si="231"/>
        <v>1.0587893462469733</v>
      </c>
    </row>
    <row r="570" spans="1:38" x14ac:dyDescent="0.25">
      <c r="V570" s="348" t="s">
        <v>930</v>
      </c>
      <c r="W570" s="348">
        <v>552.41999999999962</v>
      </c>
      <c r="X570" s="348">
        <v>513.75999999999988</v>
      </c>
      <c r="Y570" s="348">
        <v>38.659999999999741</v>
      </c>
      <c r="Z570" s="359" t="s">
        <v>930</v>
      </c>
      <c r="AA570" s="358">
        <f t="shared" si="228"/>
        <v>611.55000000000007</v>
      </c>
      <c r="AB570" s="357">
        <f t="shared" si="229"/>
        <v>568.68000000000006</v>
      </c>
      <c r="AC570" s="356">
        <f t="shared" si="230"/>
        <v>42.870000000000005</v>
      </c>
      <c r="AD570" s="350">
        <f t="shared" si="231"/>
        <v>0.90331125827814496</v>
      </c>
    </row>
    <row r="571" spans="1:38" x14ac:dyDescent="0.25">
      <c r="V571" s="348" t="s">
        <v>1003</v>
      </c>
      <c r="W571" s="348">
        <v>700.92999999999984</v>
      </c>
      <c r="X571" s="348">
        <v>651.86999999999978</v>
      </c>
      <c r="Y571" s="348">
        <v>49.060000000000059</v>
      </c>
      <c r="Z571" s="359" t="s">
        <v>1003</v>
      </c>
      <c r="AA571" s="358">
        <f t="shared" si="228"/>
        <v>625.89</v>
      </c>
      <c r="AB571" s="357">
        <f t="shared" si="229"/>
        <v>582.08999999999992</v>
      </c>
      <c r="AC571" s="356">
        <f t="shared" si="230"/>
        <v>43.800000000000068</v>
      </c>
      <c r="AD571" s="350">
        <f t="shared" si="231"/>
        <v>1.1198932719806993</v>
      </c>
    </row>
    <row r="572" spans="1:38" x14ac:dyDescent="0.25">
      <c r="V572" s="348" t="s">
        <v>928</v>
      </c>
      <c r="W572" s="348">
        <v>628.20000000000016</v>
      </c>
      <c r="X572" s="348">
        <v>584.23</v>
      </c>
      <c r="Y572" s="348">
        <v>43.970000000000141</v>
      </c>
      <c r="Z572" s="359" t="s">
        <v>928</v>
      </c>
      <c r="AA572" s="358">
        <f t="shared" si="228"/>
        <v>588.36</v>
      </c>
      <c r="AB572" s="357">
        <f t="shared" si="229"/>
        <v>547.11000000000013</v>
      </c>
      <c r="AC572" s="356">
        <f t="shared" si="230"/>
        <v>41.249999999999886</v>
      </c>
      <c r="AD572" s="350">
        <f t="shared" si="231"/>
        <v>1.0677136447073223</v>
      </c>
    </row>
    <row r="573" spans="1:38" x14ac:dyDescent="0.25">
      <c r="V573" s="348" t="s">
        <v>923</v>
      </c>
      <c r="W573" s="348">
        <v>757.92999999999984</v>
      </c>
      <c r="X573" s="348">
        <v>704.83</v>
      </c>
      <c r="Y573" s="348">
        <v>53.099999999999795</v>
      </c>
      <c r="Z573" s="359" t="s">
        <v>923</v>
      </c>
      <c r="AA573" s="358">
        <f t="shared" si="228"/>
        <v>782.5100000000001</v>
      </c>
      <c r="AB573" s="357">
        <f t="shared" si="229"/>
        <v>727.71999999999969</v>
      </c>
      <c r="AC573" s="356">
        <f t="shared" si="230"/>
        <v>54.790000000000418</v>
      </c>
      <c r="AD573" s="350">
        <f t="shared" si="231"/>
        <v>0.96858826085289607</v>
      </c>
    </row>
    <row r="574" spans="1:38" x14ac:dyDescent="0.25">
      <c r="V574" s="348" t="s">
        <v>925</v>
      </c>
      <c r="W574" s="348">
        <v>621.66999999999996</v>
      </c>
      <c r="X574" s="348">
        <v>578.1</v>
      </c>
      <c r="Y574" s="348">
        <v>43.569999999999936</v>
      </c>
      <c r="Z574" s="359" t="s">
        <v>925</v>
      </c>
      <c r="AA574" s="358">
        <f t="shared" si="228"/>
        <v>623.68000000000006</v>
      </c>
      <c r="AB574" s="357">
        <f t="shared" si="229"/>
        <v>580.05000000000018</v>
      </c>
      <c r="AC574" s="356">
        <f t="shared" si="230"/>
        <v>43.629999999999882</v>
      </c>
      <c r="AD574" s="350">
        <f t="shared" si="231"/>
        <v>0.99677719343252935</v>
      </c>
    </row>
    <row r="575" spans="1:38" x14ac:dyDescent="0.25">
      <c r="V575" s="348" t="s">
        <v>939</v>
      </c>
      <c r="W575" s="348">
        <v>586.73</v>
      </c>
      <c r="X575" s="348">
        <v>545.63000000000034</v>
      </c>
      <c r="Y575" s="348">
        <v>41.099999999999682</v>
      </c>
      <c r="Z575" s="359" t="s">
        <v>939</v>
      </c>
      <c r="AA575" s="358">
        <f t="shared" si="228"/>
        <v>594.38000000000011</v>
      </c>
      <c r="AB575" s="357">
        <f t="shared" si="229"/>
        <v>552.75</v>
      </c>
      <c r="AC575" s="356">
        <f t="shared" si="230"/>
        <v>41.630000000000109</v>
      </c>
      <c r="AD575" s="350">
        <f t="shared" si="231"/>
        <v>0.98712944580907824</v>
      </c>
    </row>
    <row r="576" spans="1:38" x14ac:dyDescent="0.25">
      <c r="V576" s="348" t="s">
        <v>913</v>
      </c>
      <c r="W576" s="348">
        <v>801.77000000000055</v>
      </c>
      <c r="X576" s="348">
        <v>745.70999999999992</v>
      </c>
      <c r="Y576" s="348">
        <v>56.060000000000628</v>
      </c>
      <c r="Z576" s="359" t="s">
        <v>913</v>
      </c>
      <c r="AA576" s="358">
        <f t="shared" si="228"/>
        <v>768.2299999999999</v>
      </c>
      <c r="AB576" s="357">
        <f t="shared" si="229"/>
        <v>714.42000000000053</v>
      </c>
      <c r="AC576" s="356">
        <f t="shared" si="230"/>
        <v>53.809999999999377</v>
      </c>
      <c r="AD576" s="350">
        <f t="shared" si="231"/>
        <v>1.0436588000989295</v>
      </c>
    </row>
    <row r="577" spans="18:30" x14ac:dyDescent="0.25">
      <c r="V577" s="348" t="s">
        <v>935</v>
      </c>
      <c r="W577" s="348">
        <v>584.39</v>
      </c>
      <c r="X577" s="348">
        <v>543.46999999999991</v>
      </c>
      <c r="Y577" s="348">
        <v>40.920000000000073</v>
      </c>
      <c r="Z577" s="359" t="s">
        <v>935</v>
      </c>
      <c r="AA577" s="358">
        <f t="shared" si="228"/>
        <v>554.11</v>
      </c>
      <c r="AB577" s="357">
        <f t="shared" si="229"/>
        <v>515.33000000000015</v>
      </c>
      <c r="AC577" s="356">
        <f t="shared" si="230"/>
        <v>38.779999999999859</v>
      </c>
      <c r="AD577" s="350">
        <f t="shared" si="231"/>
        <v>1.0546461893847792</v>
      </c>
    </row>
    <row r="578" spans="18:30" x14ac:dyDescent="0.25">
      <c r="V578" s="348" t="s">
        <v>937</v>
      </c>
      <c r="W578" s="348">
        <v>674.41</v>
      </c>
      <c r="X578" s="348">
        <v>627.20999999999992</v>
      </c>
      <c r="Y578" s="348">
        <v>47.200000000000045</v>
      </c>
      <c r="Z578" s="359" t="s">
        <v>937</v>
      </c>
      <c r="AA578" s="358">
        <f t="shared" si="228"/>
        <v>636.27</v>
      </c>
      <c r="AB578" s="357">
        <f t="shared" si="229"/>
        <v>591.70000000000005</v>
      </c>
      <c r="AC578" s="356">
        <f t="shared" si="230"/>
        <v>44.569999999999936</v>
      </c>
      <c r="AD578" s="350">
        <f t="shared" si="231"/>
        <v>1.059943105914156</v>
      </c>
    </row>
    <row r="579" spans="18:30" x14ac:dyDescent="0.25">
      <c r="V579" s="348" t="s">
        <v>940</v>
      </c>
      <c r="W579" s="348">
        <v>761.40999999999974</v>
      </c>
      <c r="X579" s="348">
        <v>708.16000000000008</v>
      </c>
      <c r="Y579" s="348">
        <v>53.249999999999659</v>
      </c>
      <c r="Z579" s="354" t="s">
        <v>940</v>
      </c>
      <c r="AA579" s="353">
        <f t="shared" si="228"/>
        <v>745.2</v>
      </c>
      <c r="AB579" s="352">
        <f t="shared" si="229"/>
        <v>693.06000000000006</v>
      </c>
      <c r="AC579" s="351">
        <f t="shared" si="230"/>
        <v>52.139999999999986</v>
      </c>
      <c r="AD579" s="350">
        <f t="shared" si="231"/>
        <v>1.0217525496511</v>
      </c>
    </row>
    <row r="580" spans="18:30" x14ac:dyDescent="0.25">
      <c r="U580" s="348" t="s">
        <v>14867</v>
      </c>
      <c r="AD580" s="350"/>
    </row>
    <row r="581" spans="18:30" ht="30" x14ac:dyDescent="0.25">
      <c r="U581" s="348" t="s">
        <v>879</v>
      </c>
      <c r="V581" s="348" t="s">
        <v>14866</v>
      </c>
      <c r="W581" s="348" t="s">
        <v>14865</v>
      </c>
      <c r="X581" s="348" t="s">
        <v>14864</v>
      </c>
      <c r="Z581" s="362" t="s">
        <v>879</v>
      </c>
      <c r="AA581" s="361" t="s">
        <v>14866</v>
      </c>
      <c r="AB581" s="360" t="s">
        <v>14865</v>
      </c>
      <c r="AC581" s="360" t="s">
        <v>14864</v>
      </c>
      <c r="AD581" s="350"/>
    </row>
    <row r="582" spans="18:30" x14ac:dyDescent="0.25">
      <c r="U582" s="348" t="s">
        <v>920</v>
      </c>
      <c r="V582" s="348">
        <v>630.84999999999991</v>
      </c>
      <c r="W582" s="348">
        <v>586.71000000000015</v>
      </c>
      <c r="X582" s="348">
        <v>44.139999999999759</v>
      </c>
      <c r="Y582" s="355">
        <v>0.9845446619640168</v>
      </c>
      <c r="Z582" s="359" t="s">
        <v>920</v>
      </c>
      <c r="AA582" s="358">
        <f t="shared" ref="AA582:AA594" si="232">+SUMIF($X$4:$X$559,Z582,$AF$4:$AF$559)</f>
        <v>616.25</v>
      </c>
      <c r="AB582" s="357">
        <f t="shared" ref="AB582:AB594" si="233">+SUMIF($X$4:$X$559,Z582,$AJ$4:$AJ$559)</f>
        <v>573.14</v>
      </c>
      <c r="AC582" s="356">
        <f>+AA582-AB582</f>
        <v>43.110000000000014</v>
      </c>
      <c r="AD582" s="350">
        <f>AA582/V582</f>
        <v>0.97685662201791246</v>
      </c>
    </row>
    <row r="583" spans="18:30" x14ac:dyDescent="0.25">
      <c r="U583" s="348" t="s">
        <v>941</v>
      </c>
      <c r="V583" s="348">
        <v>673.4</v>
      </c>
      <c r="W583" s="348">
        <v>626.26999999999987</v>
      </c>
      <c r="X583" s="348">
        <v>47.130000000000109</v>
      </c>
      <c r="Y583" s="355">
        <v>0.96949806949806938</v>
      </c>
      <c r="Z583" s="359" t="s">
        <v>941</v>
      </c>
      <c r="AA583" s="358">
        <f t="shared" si="232"/>
        <v>647.41999999999996</v>
      </c>
      <c r="AB583" s="357">
        <f t="shared" si="233"/>
        <v>602.07999999999993</v>
      </c>
      <c r="AC583" s="356">
        <f t="shared" ref="AC583:AC594" si="234">+AA583-AB583</f>
        <v>45.340000000000032</v>
      </c>
      <c r="AD583" s="350">
        <f t="shared" ref="AD583:AD594" si="235">AA583/V583</f>
        <v>0.9614196614196614</v>
      </c>
    </row>
    <row r="584" spans="18:30" x14ac:dyDescent="0.25">
      <c r="U584" s="348" t="s">
        <v>1024</v>
      </c>
      <c r="V584" s="348">
        <v>109.32</v>
      </c>
      <c r="W584" s="348">
        <v>101.66</v>
      </c>
      <c r="X584" s="348">
        <v>7.6599999999999966</v>
      </c>
      <c r="Y584" s="355">
        <v>0.94529820709842671</v>
      </c>
      <c r="Z584" s="359" t="s">
        <v>1024</v>
      </c>
      <c r="AA584" s="358">
        <f t="shared" si="232"/>
        <v>103.25</v>
      </c>
      <c r="AB584" s="357">
        <f t="shared" si="233"/>
        <v>96.009999999999991</v>
      </c>
      <c r="AC584" s="356">
        <f t="shared" si="234"/>
        <v>7.2400000000000091</v>
      </c>
      <c r="AD584" s="350">
        <f t="shared" si="235"/>
        <v>0.94447493596780097</v>
      </c>
    </row>
    <row r="585" spans="18:30" x14ac:dyDescent="0.25">
      <c r="R585" s="348">
        <v>2600000</v>
      </c>
      <c r="U585" s="348" t="s">
        <v>930</v>
      </c>
      <c r="V585" s="348">
        <v>619.61999999999966</v>
      </c>
      <c r="W585" s="348">
        <v>576.21999999999991</v>
      </c>
      <c r="X585" s="348">
        <v>43.39999999999975</v>
      </c>
      <c r="Y585" s="355">
        <v>0.99191439914786539</v>
      </c>
      <c r="Z585" s="359" t="s">
        <v>930</v>
      </c>
      <c r="AA585" s="358">
        <f t="shared" si="232"/>
        <v>611.55000000000007</v>
      </c>
      <c r="AB585" s="357">
        <f t="shared" si="233"/>
        <v>568.68000000000006</v>
      </c>
      <c r="AC585" s="356">
        <f t="shared" si="234"/>
        <v>42.870000000000005</v>
      </c>
      <c r="AD585" s="350">
        <f t="shared" si="235"/>
        <v>0.98697588844775896</v>
      </c>
    </row>
    <row r="586" spans="18:30" x14ac:dyDescent="0.25">
      <c r="R586" s="348">
        <f>R585/433</f>
        <v>6004.6189376443417</v>
      </c>
      <c r="U586" s="348" t="s">
        <v>1003</v>
      </c>
      <c r="V586" s="348">
        <v>646.12999999999965</v>
      </c>
      <c r="W586" s="348">
        <v>600.92999999999995</v>
      </c>
      <c r="X586" s="348">
        <v>45.199999999999704</v>
      </c>
      <c r="Y586" s="355">
        <v>0.97571696098308469</v>
      </c>
      <c r="Z586" s="359" t="s">
        <v>1003</v>
      </c>
      <c r="AA586" s="358">
        <f t="shared" si="232"/>
        <v>625.89</v>
      </c>
      <c r="AB586" s="357">
        <f t="shared" si="233"/>
        <v>582.08999999999992</v>
      </c>
      <c r="AC586" s="356">
        <f t="shared" si="234"/>
        <v>43.800000000000068</v>
      </c>
      <c r="AD586" s="350">
        <f t="shared" si="235"/>
        <v>0.96867503443579517</v>
      </c>
    </row>
    <row r="587" spans="18:30" x14ac:dyDescent="0.25">
      <c r="R587" s="348">
        <f>R586*35</f>
        <v>210161.66281755196</v>
      </c>
      <c r="U587" s="348" t="s">
        <v>928</v>
      </c>
      <c r="V587" s="348">
        <v>561.54000000000008</v>
      </c>
      <c r="W587" s="348">
        <v>522.21999999999991</v>
      </c>
      <c r="X587" s="348">
        <v>39.320000000000164</v>
      </c>
      <c r="Y587" s="355">
        <v>1.0565231328133347</v>
      </c>
      <c r="Z587" s="359" t="s">
        <v>928</v>
      </c>
      <c r="AA587" s="358">
        <f t="shared" si="232"/>
        <v>588.36</v>
      </c>
      <c r="AB587" s="357">
        <f t="shared" si="233"/>
        <v>547.11000000000013</v>
      </c>
      <c r="AC587" s="356">
        <f t="shared" si="234"/>
        <v>41.249999999999886</v>
      </c>
      <c r="AD587" s="350">
        <f t="shared" si="235"/>
        <v>1.047761512982156</v>
      </c>
    </row>
    <row r="588" spans="18:30" x14ac:dyDescent="0.25">
      <c r="U588" s="348" t="s">
        <v>923</v>
      </c>
      <c r="V588" s="348">
        <v>757.92999999999984</v>
      </c>
      <c r="W588" s="348">
        <v>704.83</v>
      </c>
      <c r="X588" s="348">
        <v>53.099999999999795</v>
      </c>
      <c r="Y588" s="355">
        <v>1.014288918501709</v>
      </c>
      <c r="Z588" s="359" t="s">
        <v>923</v>
      </c>
      <c r="AA588" s="358">
        <f t="shared" si="232"/>
        <v>782.5100000000001</v>
      </c>
      <c r="AB588" s="357">
        <f t="shared" si="233"/>
        <v>727.71999999999969</v>
      </c>
      <c r="AC588" s="356">
        <f t="shared" si="234"/>
        <v>54.790000000000418</v>
      </c>
      <c r="AD588" s="350">
        <f t="shared" si="235"/>
        <v>1.0324304355283473</v>
      </c>
    </row>
    <row r="589" spans="18:30" x14ac:dyDescent="0.25">
      <c r="U589" s="348" t="s">
        <v>925</v>
      </c>
      <c r="V589" s="348">
        <v>621.66999999999996</v>
      </c>
      <c r="W589" s="348">
        <v>578.1</v>
      </c>
      <c r="X589" s="348">
        <v>43.569999999999936</v>
      </c>
      <c r="Y589" s="355">
        <v>1.0057104251451734</v>
      </c>
      <c r="Z589" s="359" t="s">
        <v>925</v>
      </c>
      <c r="AA589" s="358">
        <f t="shared" si="232"/>
        <v>623.68000000000006</v>
      </c>
      <c r="AB589" s="357">
        <f t="shared" si="233"/>
        <v>580.05000000000018</v>
      </c>
      <c r="AC589" s="356">
        <f t="shared" si="234"/>
        <v>43.629999999999882</v>
      </c>
      <c r="AD589" s="350">
        <f t="shared" si="235"/>
        <v>1.0032332266314927</v>
      </c>
    </row>
    <row r="590" spans="18:30" x14ac:dyDescent="0.25">
      <c r="U590" s="348" t="s">
        <v>939</v>
      </c>
      <c r="V590" s="348">
        <v>551.76</v>
      </c>
      <c r="W590" s="348">
        <v>513.07000000000005</v>
      </c>
      <c r="X590" s="348">
        <v>38.689999999999941</v>
      </c>
      <c r="Y590" s="355">
        <v>1.0351420907641007</v>
      </c>
      <c r="Z590" s="359" t="s">
        <v>939</v>
      </c>
      <c r="AA590" s="358">
        <f t="shared" si="232"/>
        <v>594.38000000000011</v>
      </c>
      <c r="AB590" s="357">
        <f t="shared" si="233"/>
        <v>552.75</v>
      </c>
      <c r="AC590" s="356">
        <f t="shared" si="234"/>
        <v>41.630000000000109</v>
      </c>
      <c r="AD590" s="350">
        <f t="shared" si="235"/>
        <v>1.0772437291576049</v>
      </c>
    </row>
    <row r="591" spans="18:30" x14ac:dyDescent="0.25">
      <c r="U591" s="348" t="s">
        <v>913</v>
      </c>
      <c r="V591" s="348">
        <v>784.46000000000038</v>
      </c>
      <c r="W591" s="348">
        <v>729.60999999999979</v>
      </c>
      <c r="X591" s="348">
        <v>54.850000000000591</v>
      </c>
      <c r="Y591" s="355">
        <v>0.97863498457537623</v>
      </c>
      <c r="Z591" s="359" t="s">
        <v>913</v>
      </c>
      <c r="AA591" s="358">
        <f t="shared" si="232"/>
        <v>768.2299999999999</v>
      </c>
      <c r="AB591" s="357">
        <f t="shared" si="233"/>
        <v>714.42000000000053</v>
      </c>
      <c r="AC591" s="356">
        <f t="shared" si="234"/>
        <v>53.809999999999377</v>
      </c>
      <c r="AD591" s="350">
        <f t="shared" si="235"/>
        <v>0.97931060857150087</v>
      </c>
    </row>
    <row r="592" spans="18:30" x14ac:dyDescent="0.25">
      <c r="U592" s="348" t="s">
        <v>935</v>
      </c>
      <c r="V592" s="348">
        <v>584.39</v>
      </c>
      <c r="W592" s="348">
        <v>543.46999999999991</v>
      </c>
      <c r="X592" s="348">
        <v>40.920000000000073</v>
      </c>
      <c r="Y592" s="355">
        <v>0.9564845394342818</v>
      </c>
      <c r="Z592" s="359" t="s">
        <v>935</v>
      </c>
      <c r="AA592" s="358">
        <f t="shared" si="232"/>
        <v>554.11</v>
      </c>
      <c r="AB592" s="357">
        <f t="shared" si="233"/>
        <v>515.33000000000015</v>
      </c>
      <c r="AC592" s="356">
        <f t="shared" si="234"/>
        <v>38.779999999999859</v>
      </c>
      <c r="AD592" s="350">
        <f t="shared" si="235"/>
        <v>0.948185287222574</v>
      </c>
    </row>
    <row r="593" spans="21:30" x14ac:dyDescent="0.25">
      <c r="U593" s="348" t="s">
        <v>937</v>
      </c>
      <c r="V593" s="348">
        <v>661.28999999999985</v>
      </c>
      <c r="W593" s="348">
        <v>615</v>
      </c>
      <c r="X593" s="348">
        <v>46.28999999999985</v>
      </c>
      <c r="Y593" s="355">
        <v>0.97037608311028489</v>
      </c>
      <c r="Z593" s="359" t="s">
        <v>937</v>
      </c>
      <c r="AA593" s="358">
        <f t="shared" si="232"/>
        <v>636.27</v>
      </c>
      <c r="AB593" s="357">
        <f t="shared" si="233"/>
        <v>591.70000000000005</v>
      </c>
      <c r="AC593" s="356">
        <f t="shared" si="234"/>
        <v>44.569999999999936</v>
      </c>
      <c r="AD593" s="350">
        <f t="shared" si="235"/>
        <v>0.96216485959261466</v>
      </c>
    </row>
    <row r="594" spans="21:30" x14ac:dyDescent="0.25">
      <c r="U594" s="348" t="s">
        <v>940</v>
      </c>
      <c r="V594" s="348">
        <v>761.40999999999974</v>
      </c>
      <c r="W594" s="348">
        <v>708.16000000000008</v>
      </c>
      <c r="X594" s="348">
        <v>53.249999999999659</v>
      </c>
      <c r="Y594" s="355">
        <v>0.98468630566974458</v>
      </c>
      <c r="Z594" s="354" t="s">
        <v>940</v>
      </c>
      <c r="AA594" s="353">
        <f t="shared" si="232"/>
        <v>745.2</v>
      </c>
      <c r="AB594" s="352">
        <f t="shared" si="233"/>
        <v>693.06000000000006</v>
      </c>
      <c r="AC594" s="351">
        <f t="shared" si="234"/>
        <v>52.139999999999986</v>
      </c>
      <c r="AD594" s="350">
        <f t="shared" si="235"/>
        <v>0.97871055016351283</v>
      </c>
    </row>
  </sheetData>
  <sheetProtection sheet="1" formatCells="0" formatColumns="0" formatRows="0" insertColumns="0" insertRows="0" insertHyperlinks="0" deleteColumns="0" deleteRows="0" autoFilter="0" pivotTables="0"/>
  <autoFilter ref="A4:AJ559" xr:uid="{00000000-0009-0000-0000-000006000000}"/>
  <mergeCells count="6">
    <mergeCell ref="AG3:AJ3"/>
    <mergeCell ref="L2:P2"/>
    <mergeCell ref="Q2:U2"/>
    <mergeCell ref="L3:P3"/>
    <mergeCell ref="Q3:U3"/>
    <mergeCell ref="Z3:AF3"/>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AT4764"/>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K4741" sqref="K4741"/>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30"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63"/>
    </row>
    <row r="3" spans="1:46" s="65" customFormat="1" ht="45.75" customHeight="1" x14ac:dyDescent="0.2">
      <c r="A3" s="64" t="s">
        <v>1065</v>
      </c>
      <c r="B3" s="64" t="s">
        <v>1199</v>
      </c>
      <c r="C3" s="64" t="s">
        <v>1201</v>
      </c>
      <c r="D3" s="64" t="s">
        <v>1203</v>
      </c>
      <c r="E3" s="64" t="s">
        <v>1205</v>
      </c>
      <c r="F3" s="64" t="s">
        <v>1207</v>
      </c>
      <c r="G3" s="64" t="s">
        <v>879</v>
      </c>
      <c r="H3" s="64" t="s">
        <v>1209</v>
      </c>
      <c r="I3" s="64" t="s">
        <v>18</v>
      </c>
      <c r="L3"/>
      <c r="M3"/>
      <c r="N3"/>
      <c r="O3"/>
      <c r="P3"/>
      <c r="Q3"/>
      <c r="R3"/>
      <c r="S3"/>
      <c r="T3"/>
      <c r="U3"/>
      <c r="V3"/>
      <c r="W3"/>
    </row>
    <row r="4" spans="1:46" ht="15" customHeight="1" x14ac:dyDescent="0.25">
      <c r="A4" s="455"/>
      <c r="B4" s="557">
        <v>4</v>
      </c>
      <c r="C4" s="557">
        <v>201908</v>
      </c>
      <c r="D4" s="557">
        <v>201908</v>
      </c>
      <c r="E4" s="557" t="s">
        <v>1066</v>
      </c>
      <c r="F4" s="557">
        <v>47</v>
      </c>
      <c r="G4" s="557" t="s">
        <v>920</v>
      </c>
      <c r="H4" s="557">
        <v>120</v>
      </c>
      <c r="I4" s="557">
        <v>275</v>
      </c>
      <c r="J4" s="66"/>
    </row>
    <row r="5" spans="1:46" ht="15" customHeight="1" x14ac:dyDescent="0.25">
      <c r="A5" s="455"/>
      <c r="B5" s="557">
        <v>4</v>
      </c>
      <c r="C5" s="557">
        <v>201908</v>
      </c>
      <c r="D5" s="557">
        <v>201908</v>
      </c>
      <c r="E5" s="557" t="s">
        <v>1066</v>
      </c>
      <c r="F5" s="557">
        <v>47</v>
      </c>
      <c r="G5" s="557" t="s">
        <v>920</v>
      </c>
      <c r="H5" s="557">
        <v>121</v>
      </c>
      <c r="I5" s="557">
        <v>1415</v>
      </c>
      <c r="J5" s="66"/>
    </row>
    <row r="6" spans="1:46" ht="15" customHeight="1" x14ac:dyDescent="0.25">
      <c r="A6" s="455"/>
      <c r="B6" s="557">
        <v>4</v>
      </c>
      <c r="C6" s="557">
        <v>201908</v>
      </c>
      <c r="D6" s="557">
        <v>201908</v>
      </c>
      <c r="E6" s="557" t="s">
        <v>1066</v>
      </c>
      <c r="F6" s="557" t="s">
        <v>1304</v>
      </c>
      <c r="G6" s="557" t="s">
        <v>920</v>
      </c>
      <c r="H6" s="557">
        <v>126</v>
      </c>
      <c r="I6" s="557">
        <v>324</v>
      </c>
      <c r="J6" s="66"/>
    </row>
    <row r="7" spans="1:46" ht="15" customHeight="1" x14ac:dyDescent="0.25">
      <c r="A7" s="455"/>
      <c r="B7" s="557">
        <v>4</v>
      </c>
      <c r="C7" s="557">
        <v>201908</v>
      </c>
      <c r="D7" s="557">
        <v>201908</v>
      </c>
      <c r="E7" s="557" t="s">
        <v>1066</v>
      </c>
      <c r="F7" s="557" t="s">
        <v>1327</v>
      </c>
      <c r="G7" s="557" t="s">
        <v>923</v>
      </c>
      <c r="H7" s="557">
        <v>120</v>
      </c>
      <c r="I7" s="557">
        <v>92</v>
      </c>
      <c r="J7" s="66"/>
    </row>
    <row r="8" spans="1:46" ht="15" customHeight="1" x14ac:dyDescent="0.25">
      <c r="A8" s="455"/>
      <c r="B8" s="557">
        <v>4</v>
      </c>
      <c r="C8" s="557">
        <v>201908</v>
      </c>
      <c r="D8" s="557">
        <v>201908</v>
      </c>
      <c r="E8" s="557" t="s">
        <v>1066</v>
      </c>
      <c r="F8" s="557" t="s">
        <v>1327</v>
      </c>
      <c r="G8" s="557" t="s">
        <v>923</v>
      </c>
      <c r="H8" s="557">
        <v>121</v>
      </c>
      <c r="I8" s="557">
        <v>671</v>
      </c>
      <c r="J8" s="91"/>
    </row>
    <row r="9" spans="1:46" ht="15" customHeight="1" x14ac:dyDescent="0.25">
      <c r="A9" s="455"/>
      <c r="B9" s="557">
        <v>4</v>
      </c>
      <c r="C9" s="557">
        <v>201908</v>
      </c>
      <c r="D9" s="557">
        <v>201908</v>
      </c>
      <c r="E9" s="557" t="s">
        <v>1066</v>
      </c>
      <c r="F9" s="557">
        <v>86</v>
      </c>
      <c r="G9" s="557" t="s">
        <v>935</v>
      </c>
      <c r="H9" s="557">
        <v>120</v>
      </c>
      <c r="I9" s="557">
        <v>78</v>
      </c>
      <c r="J9" s="66"/>
      <c r="K9" s="817" t="s">
        <v>1237</v>
      </c>
      <c r="L9" s="818"/>
      <c r="M9" s="818"/>
      <c r="N9" s="818"/>
      <c r="O9" s="818"/>
      <c r="P9" s="818"/>
      <c r="Q9" s="818"/>
      <c r="R9" s="818"/>
      <c r="S9" s="818"/>
      <c r="T9" s="818"/>
      <c r="U9" s="818"/>
      <c r="V9" s="818"/>
      <c r="W9" s="818"/>
      <c r="X9" s="818"/>
      <c r="Y9" s="818"/>
      <c r="Z9" s="818"/>
      <c r="AA9" s="818"/>
      <c r="AB9" s="818"/>
      <c r="AC9" s="818"/>
      <c r="AD9" s="818"/>
      <c r="AE9" s="819"/>
    </row>
    <row r="10" spans="1:46" ht="15" customHeight="1" x14ac:dyDescent="0.25">
      <c r="A10" s="455"/>
      <c r="B10" s="557">
        <v>4</v>
      </c>
      <c r="C10" s="557">
        <v>201908</v>
      </c>
      <c r="D10" s="557">
        <v>201908</v>
      </c>
      <c r="E10" s="557" t="s">
        <v>1066</v>
      </c>
      <c r="F10" s="557">
        <v>86</v>
      </c>
      <c r="G10" s="557" t="s">
        <v>935</v>
      </c>
      <c r="H10" s="557">
        <v>121</v>
      </c>
      <c r="I10" s="557">
        <v>783</v>
      </c>
      <c r="J10" s="66"/>
      <c r="K10" s="69" t="s">
        <v>1063</v>
      </c>
      <c r="L10" s="69">
        <v>201809</v>
      </c>
      <c r="M10" s="69">
        <v>201810</v>
      </c>
      <c r="N10" s="69">
        <v>201811</v>
      </c>
      <c r="O10" s="69">
        <v>201812</v>
      </c>
      <c r="P10" s="69">
        <v>201901</v>
      </c>
      <c r="Q10" s="69">
        <v>201902</v>
      </c>
      <c r="R10" s="69">
        <v>201903</v>
      </c>
      <c r="S10" s="69">
        <v>201904</v>
      </c>
      <c r="T10" s="69">
        <v>201905</v>
      </c>
      <c r="U10" s="69">
        <v>201906</v>
      </c>
      <c r="V10" s="69">
        <v>201907</v>
      </c>
      <c r="W10" s="69">
        <v>201908</v>
      </c>
      <c r="X10" s="69">
        <v>201909</v>
      </c>
      <c r="Y10" s="69">
        <v>201910</v>
      </c>
      <c r="Z10" s="69">
        <v>201911</v>
      </c>
      <c r="AA10" s="69">
        <v>201912</v>
      </c>
      <c r="AB10" s="69">
        <v>202001</v>
      </c>
      <c r="AC10" s="69">
        <v>202002</v>
      </c>
      <c r="AD10" s="69">
        <v>202003</v>
      </c>
      <c r="AE10" s="69">
        <v>202004</v>
      </c>
      <c r="AF10" s="69">
        <v>202005</v>
      </c>
      <c r="AG10" s="69">
        <v>202006</v>
      </c>
      <c r="AH10" s="69">
        <v>202007</v>
      </c>
      <c r="AI10" s="69">
        <v>202008</v>
      </c>
      <c r="AJ10" s="69">
        <v>202009</v>
      </c>
      <c r="AK10" s="69">
        <v>202010</v>
      </c>
      <c r="AL10" s="69">
        <v>202011</v>
      </c>
      <c r="AM10" s="69">
        <v>202012</v>
      </c>
      <c r="AN10" s="90">
        <v>202101</v>
      </c>
      <c r="AO10" s="90">
        <v>202102</v>
      </c>
      <c r="AP10" s="90">
        <v>202103</v>
      </c>
      <c r="AQ10" s="90">
        <v>202104</v>
      </c>
      <c r="AR10" s="90">
        <v>202105</v>
      </c>
      <c r="AS10" s="90">
        <v>202106</v>
      </c>
      <c r="AT10" s="90">
        <v>202107</v>
      </c>
    </row>
    <row r="11" spans="1:46" ht="15" customHeight="1" x14ac:dyDescent="0.25">
      <c r="A11" s="455"/>
      <c r="B11" s="557">
        <v>4</v>
      </c>
      <c r="C11" s="557">
        <v>201908</v>
      </c>
      <c r="D11" s="557">
        <v>201908</v>
      </c>
      <c r="E11" s="557" t="s">
        <v>1066</v>
      </c>
      <c r="F11" s="557" t="s">
        <v>1308</v>
      </c>
      <c r="G11" s="557" t="s">
        <v>941</v>
      </c>
      <c r="H11" s="557">
        <v>120</v>
      </c>
      <c r="I11" s="557">
        <v>284</v>
      </c>
      <c r="J11" s="66"/>
      <c r="K11" s="67">
        <v>201809</v>
      </c>
      <c r="L11" s="70">
        <f>+IF('QIPP Scorecard'!$D$5="All MCOs in Providers SDA",+SUMIFS('Member Months'!$I:$I,'Member Months'!$C:$C,L$10,'Member Months'!$D:$D,$K11,'Member Months'!$G:$G,'QIPP Scorecard'!$D$7),SUMIFS('Member Months'!$I:$I,'Member Months'!$C:$C,L$10,'Member Months'!$D:$D,$K11,'Member Months'!$E:$E,'QIPP Scorecard'!$D$5,'Member Months'!$G:$G,'QIPP Scorecard'!$D$7))</f>
        <v>5470</v>
      </c>
      <c r="M11" s="70">
        <f>+IF('QIPP Scorecard'!$D$5="All MCOs in Providers SDA",+SUMIFS('Member Months'!$I:$I,'Member Months'!$C:$C,M$10,'Member Months'!$D:$D,$K11,'Member Months'!$G:$G,'QIPP Scorecard'!$D$7),SUMIFS('Member Months'!$I:$I,'Member Months'!$C:$C,M$10,'Member Months'!$D:$D,$K11,'Member Months'!$E:$E,'QIPP Scorecard'!$D$5,'Member Months'!$G:$G,'QIPP Scorecard'!$D$7))</f>
        <v>57</v>
      </c>
      <c r="N11" s="70">
        <f>+IF('QIPP Scorecard'!$D$5="All MCOs in Providers SDA",+SUMIFS('Member Months'!$I:$I,'Member Months'!$C:$C,N$10,'Member Months'!$D:$D,$K11,'Member Months'!$G:$G,'QIPP Scorecard'!$D$7),SUMIFS('Member Months'!$I:$I,'Member Months'!$C:$C,N$10,'Member Months'!$D:$D,$K11,'Member Months'!$E:$E,'QIPP Scorecard'!$D$5,'Member Months'!$G:$G,'QIPP Scorecard'!$D$7))</f>
        <v>207</v>
      </c>
      <c r="O11" s="70">
        <f>+IF('QIPP Scorecard'!$D$5="All MCOs in Providers SDA",+SUMIFS('Member Months'!$I:$I,'Member Months'!$C:$C,O$10,'Member Months'!$D:$D,$K11,'Member Months'!$G:$G,'QIPP Scorecard'!$D$7),SUMIFS('Member Months'!$I:$I,'Member Months'!$C:$C,O$10,'Member Months'!$D:$D,$K11,'Member Months'!$E:$E,'QIPP Scorecard'!$D$5,'Member Months'!$G:$G,'QIPP Scorecard'!$D$7))</f>
        <v>49</v>
      </c>
      <c r="P11" s="70">
        <f>+IF('QIPP Scorecard'!$D$5="All MCOs in Providers SDA",+SUMIFS('Member Months'!$I:$I,'Member Months'!$C:$C,P$10,'Member Months'!$D:$D,$K11,'Member Months'!$G:$G,'QIPP Scorecard'!$D$7),SUMIFS('Member Months'!$I:$I,'Member Months'!$C:$C,P$10,'Member Months'!$D:$D,$K11,'Member Months'!$E:$E,'QIPP Scorecard'!$D$5,'Member Months'!$G:$G,'QIPP Scorecard'!$D$7))</f>
        <v>21</v>
      </c>
      <c r="Q11" s="70">
        <f>+IF('QIPP Scorecard'!$D$5="All MCOs in Providers SDA",+SUMIFS('Member Months'!$I:$I,'Member Months'!$C:$C,Q$10,'Member Months'!$D:$D,$K11,'Member Months'!$G:$G,'QIPP Scorecard'!$D$7),SUMIFS('Member Months'!$I:$I,'Member Months'!$C:$C,Q$10,'Member Months'!$D:$D,$K11,'Member Months'!$E:$E,'QIPP Scorecard'!$D$5,'Member Months'!$G:$G,'QIPP Scorecard'!$D$7))</f>
        <v>11</v>
      </c>
      <c r="R11" s="70">
        <f>+IF('QIPP Scorecard'!$D$5="All MCOs in Providers SDA",+SUMIFS('Member Months'!$I:$I,'Member Months'!$C:$C,R$10,'Member Months'!$D:$D,$K11,'Member Months'!$G:$G,'QIPP Scorecard'!$D$6),SUMIFS('Member Months'!$I:$I,'Member Months'!$C:$C,R$10,'Member Months'!$D:$D,$K11,'Member Months'!$E:$E,'QIPP Scorecard'!$D$5,'Member Months'!$G:$G,'QIPP Scorecard'!$D$6))</f>
        <v>13</v>
      </c>
      <c r="S11" s="70">
        <f>+IF('QIPP Scorecard'!$D$5="All MCOs in Providers SDA",+SUMIFS('Member Months'!$I:$I,'Member Months'!$C:$C,S$10,'Member Months'!$D:$D,$K11,'Member Months'!$G:$G,'QIPP Scorecard'!$D$6),SUMIFS('Member Months'!$I:$I,'Member Months'!$C:$C,S$10,'Member Months'!$D:$D,$K11,'Member Months'!$E:$E,'QIPP Scorecard'!$D$5,'Member Months'!$G:$G,'QIPP Scorecard'!$D$6))</f>
        <v>22</v>
      </c>
      <c r="T11" s="70">
        <f>+IF('QIPP Scorecard'!$D$5="All MCOs in Providers SDA",+SUMIFS('Member Months'!$I:$I,'Member Months'!$C:$C,T$10,'Member Months'!$D:$D,$K11,'Member Months'!$G:$G,'QIPP Scorecard'!$D$6),SUMIFS('Member Months'!$I:$I,'Member Months'!$C:$C,T$10,'Member Months'!$D:$D,$K11,'Member Months'!$E:$E,'QIPP Scorecard'!$D$5,'Member Months'!$G:$G,'QIPP Scorecard'!$D$6))</f>
        <v>14</v>
      </c>
      <c r="U11" s="70">
        <f>+IF('QIPP Scorecard'!$D$5="All MCOs in Providers SDA",+SUMIFS('Member Months'!$I:$I,'Member Months'!$C:$C,U$10,'Member Months'!$D:$D,$K11,'Member Months'!$G:$G,'QIPP Scorecard'!$D$6),SUMIFS('Member Months'!$I:$I,'Member Months'!$C:$C,U$10,'Member Months'!$D:$D,$K11,'Member Months'!$E:$E,'QIPP Scorecard'!$D$5,'Member Months'!$G:$G,'QIPP Scorecard'!$D$6))</f>
        <v>-3</v>
      </c>
      <c r="V11" s="70">
        <f>+IF('QIPP Scorecard'!$D$5="All MCOs in Providers SDA",+SUMIFS('Member Months'!$I:$I,'Member Months'!$C:$C,V$10,'Member Months'!$D:$D,$K11,'Member Months'!$G:$G,'QIPP Scorecard'!$D$6),SUMIFS('Member Months'!$I:$I,'Member Months'!$C:$C,V$10,'Member Months'!$D:$D,$K11,'Member Months'!$E:$E,'QIPP Scorecard'!$D$5,'Member Months'!$G:$G,'QIPP Scorecard'!$D$6))</f>
        <v>-4</v>
      </c>
      <c r="W11" s="70">
        <f>+IF('QIPP Scorecard'!$D$5="All MCOs in Providers SDA",+SUMIFS('Member Months'!$I:$I,'Member Months'!$C:$C,W$10,'Member Months'!$D:$D,$K11,'Member Months'!$G:$G,'QIPP Scorecard'!$D$6),SUMIFS('Member Months'!$I:$I,'Member Months'!$C:$C,W$10,'Member Months'!$D:$D,$K11,'Member Months'!$E:$E,'QIPP Scorecard'!$D$5,'Member Months'!$G:$G,'QIPP Scorecard'!$D$6))</f>
        <v>4</v>
      </c>
      <c r="X11" s="70">
        <f>+IF('QIPP Scorecard'!$D$5="All MCOs in Providers SDA",+SUMIFS('Member Months'!$I:$I,'Member Months'!$C:$C,X$10,'Member Months'!$D:$D,$K11,'Member Months'!$G:$G,'QIPP Scorecard'!$D$6),SUMIFS('Member Months'!$I:$I,'Member Months'!$C:$C,X$10,'Member Months'!$D:$D,$K11,'Member Months'!$E:$E,'QIPP Scorecard'!$D$5,'Member Months'!$G:$G,'QIPP Scorecard'!$D$6))</f>
        <v>0</v>
      </c>
      <c r="Y11" s="70">
        <f>+IF('QIPP Scorecard'!$D$5="All MCOs in Providers SDA",+SUMIFS('Member Months'!$I:$I,'Member Months'!$C:$C,Y$10,'Member Months'!$D:$D,$K11,'Member Months'!$G:$G,'QIPP Scorecard'!$D$6),SUMIFS('Member Months'!$I:$I,'Member Months'!$C:$C,Y$10,'Member Months'!$D:$D,$K11,'Member Months'!$E:$E,'QIPP Scorecard'!$D$5,'Member Months'!$G:$G,'QIPP Scorecard'!$D$6))</f>
        <v>0</v>
      </c>
      <c r="Z11" s="70">
        <f>+IF('QIPP Scorecard'!$D$5="All MCOs in Providers SDA",+SUMIFS('Member Months'!$I:$I,'Member Months'!$C:$C,Z$10,'Member Months'!$D:$D,$K11,'Member Months'!$G:$G,'QIPP Scorecard'!$D$6),SUMIFS('Member Months'!$I:$I,'Member Months'!$C:$C,Z$10,'Member Months'!$D:$D,$K11,'Member Months'!$E:$E,'QIPP Scorecard'!$D$5,'Member Months'!$G:$G,'QIPP Scorecard'!$D$6))</f>
        <v>0</v>
      </c>
      <c r="AA11" s="70">
        <f>+IF('QIPP Scorecard'!$D$5="All MCOs in Providers SDA",+SUMIFS('Member Months'!$I:$I,'Member Months'!$C:$C,AA$10,'Member Months'!$D:$D,$K11,'Member Months'!$G:$G,'QIPP Scorecard'!$D$6),SUMIFS('Member Months'!$I:$I,'Member Months'!$C:$C,AA$10,'Member Months'!$D:$D,$K11,'Member Months'!$E:$E,'QIPP Scorecard'!$D$5,'Member Months'!$G:$G,'QIPP Scorecard'!$D$6))</f>
        <v>0</v>
      </c>
      <c r="AB11" s="70">
        <f>+IF('QIPP Scorecard'!$D$5="All MCOs in Providers SDA",+SUMIFS('Member Months'!$I:$I,'Member Months'!$C:$C,AB$10,'Member Months'!$D:$D,$K11,'Member Months'!$G:$G,'QIPP Scorecard'!$D$6),SUMIFS('Member Months'!$I:$I,'Member Months'!$C:$C,AB$10,'Member Months'!$D:$D,$K11,'Member Months'!$E:$E,'QIPP Scorecard'!$D$5,'Member Months'!$G:$G,'QIPP Scorecard'!$D$6))</f>
        <v>0</v>
      </c>
      <c r="AC11" s="70">
        <f>+IF('QIPP Scorecard'!$D$5="All MCOs in Providers SDA",+SUMIFS('Member Months'!$I:$I,'Member Months'!$C:$C,AC$10,'Member Months'!$D:$D,$K11,'Member Months'!$G:$G,'QIPP Scorecard'!$D$6),SUMIFS('Member Months'!$I:$I,'Member Months'!$C:$C,AC$10,'Member Months'!$D:$D,$K11,'Member Months'!$E:$E,'QIPP Scorecard'!$D$5,'Member Months'!$G:$G,'QIPP Scorecard'!$D$6))</f>
        <v>0</v>
      </c>
      <c r="AD11" s="70">
        <f>+IF('QIPP Scorecard'!$D$5="All MCOs in Providers SDA",+SUMIFS('Member Months'!$I:$I,'Member Months'!$C:$C,AD$10,'Member Months'!$D:$D,$K11,'Member Months'!$G:$G,'QIPP Scorecard'!$D$6),SUMIFS('Member Months'!$I:$I,'Member Months'!$C:$C,AD$10,'Member Months'!$D:$D,$K11,'Member Months'!$E:$E,'QIPP Scorecard'!$D$5,'Member Months'!$G:$G,'QIPP Scorecard'!$D$6))</f>
        <v>0</v>
      </c>
      <c r="AE11" s="70">
        <f>+IF('QIPP Scorecard'!$D$5="All MCOs in Providers SDA",+SUMIFS('Member Months'!$I:$I,'Member Months'!$C:$C,AE$10,'Member Months'!$D:$D,$K11,'Member Months'!$G:$G,'QIPP Scorecard'!$D$6),SUMIFS('Member Months'!$I:$I,'Member Months'!$C:$C,AE$10,'Member Months'!$D:$D,$K11,'Member Months'!$E:$E,'QIPP Scorecard'!$D$5,'Member Months'!$G:$G,'QIPP Scorecard'!$D$6))</f>
        <v>0</v>
      </c>
      <c r="AF11" s="70">
        <f>+IF('QIPP Scorecard'!$D$5="All MCOs in Providers SDA",+SUMIFS('Member Months'!$I:$I,'Member Months'!$C:$C,AF$10,'Member Months'!$D:$D,$K11,'Member Months'!$G:$G,'QIPP Scorecard'!$D$6),SUMIFS('Member Months'!$I:$I,'Member Months'!$C:$C,AF$10,'Member Months'!$D:$D,$K11,'Member Months'!$E:$E,'QIPP Scorecard'!$D$5,'Member Months'!$G:$G,'QIPP Scorecard'!$D$6))</f>
        <v>0</v>
      </c>
      <c r="AG11" s="70">
        <f>+IF('QIPP Scorecard'!$D$5="All MCOs in Providers SDA",+SUMIFS('Member Months'!$I:$I,'Member Months'!$C:$C,AG$10,'Member Months'!$D:$D,$K11,'Member Months'!$G:$G,'QIPP Scorecard'!$D$6),SUMIFS('Member Months'!$I:$I,'Member Months'!$C:$C,AG$10,'Member Months'!$D:$D,$K11,'Member Months'!$E:$E,'QIPP Scorecard'!$D$5,'Member Months'!$G:$G,'QIPP Scorecard'!$D$6))</f>
        <v>0</v>
      </c>
      <c r="AH11" s="70">
        <f>+IF('QIPP Scorecard'!$D$5="All MCOs in Providers SDA",+SUMIFS('Member Months'!$I:$I,'Member Months'!$C:$C,AH$10,'Member Months'!$D:$D,$K11,'Member Months'!$G:$G,'QIPP Scorecard'!$D$6),SUMIFS('Member Months'!$I:$I,'Member Months'!$C:$C,AH$10,'Member Months'!$D:$D,$K11,'Member Months'!$E:$E,'QIPP Scorecard'!$D$5,'Member Months'!$G:$G,'QIPP Scorecard'!$D$6))</f>
        <v>0</v>
      </c>
      <c r="AI11" s="70">
        <f>+IF('QIPP Scorecard'!$D$5="All MCOs in Providers SDA",+SUMIFS('Member Months'!$I:$I,'Member Months'!$C:$C,AI$10,'Member Months'!$D:$D,$K11,'Member Months'!$G:$G,'QIPP Scorecard'!$D$6),SUMIFS('Member Months'!$I:$I,'Member Months'!$C:$C,AI$10,'Member Months'!$D:$D,$K11,'Member Months'!$E:$E,'QIPP Scorecard'!$D$5,'Member Months'!$G:$G,'QIPP Scorecard'!$D$6))</f>
        <v>0</v>
      </c>
      <c r="AJ11" s="70">
        <f>+IF('QIPP Scorecard'!$D$5="All MCOs in Providers SDA",+SUMIFS('Member Months'!$I:$I,'Member Months'!$C:$C,AJ$10,'Member Months'!$D:$D,$K11,'Member Months'!$G:$G,'QIPP Scorecard'!$D$6),SUMIFS('Member Months'!$I:$I,'Member Months'!$C:$C,AJ$10,'Member Months'!$D:$D,$K11,'Member Months'!$E:$E,'QIPP Scorecard'!$D$5,'Member Months'!$G:$G,'QIPP Scorecard'!$D$6))</f>
        <v>0</v>
      </c>
      <c r="AK11" s="70">
        <f>+IF('QIPP Scorecard'!$D$5="All MCOs in Providers SDA",+SUMIFS('Member Months'!$I:$I,'Member Months'!$C:$C,AK$10,'Member Months'!$D:$D,$K11,'Member Months'!$G:$G,'QIPP Scorecard'!$D$6),SUMIFS('Member Months'!$I:$I,'Member Months'!$C:$C,AK$10,'Member Months'!$D:$D,$K11,'Member Months'!$E:$E,'QIPP Scorecard'!$D$5,'Member Months'!$G:$G,'QIPP Scorecard'!$D$6))</f>
        <v>0</v>
      </c>
      <c r="AL11" s="70">
        <f>+IF('QIPP Scorecard'!$D$5="All MCOs in Providers SDA",+SUMIFS('Member Months'!$I:$I,'Member Months'!$C:$C,AL$10,'Member Months'!$D:$D,$K11,'Member Months'!$G:$G,'QIPP Scorecard'!$D$6),SUMIFS('Member Months'!$I:$I,'Member Months'!$C:$C,AL$10,'Member Months'!$D:$D,$K11,'Member Months'!$E:$E,'QIPP Scorecard'!$D$5,'Member Months'!$G:$G,'QIPP Scorecard'!$D$6))</f>
        <v>0</v>
      </c>
      <c r="AM11" s="70">
        <f>+IF('QIPP Scorecard'!$D$5="All MCOs in Providers SDA",+SUMIFS('Member Months'!$I:$I,'Member Months'!$C:$C,AM$10,'Member Months'!$D:$D,$K11,'Member Months'!$G:$G,'QIPP Scorecard'!$D$6),SUMIFS('Member Months'!$I:$I,'Member Months'!$C:$C,AM$10,'Member Months'!$D:$D,$K11,'Member Months'!$E:$E,'QIPP Scorecard'!$D$5,'Member Months'!$G:$G,'QIPP Scorecard'!$D$6))</f>
        <v>0</v>
      </c>
      <c r="AN11" s="70">
        <f>+IF('QIPP Scorecard'!$D$5="All MCOs in Providers SDA",+SUMIFS('Member Months'!$I:$I,'Member Months'!$C:$C,AN$10,'Member Months'!$D:$D,$K11,'Member Months'!$G:$G,'QIPP Scorecard'!$D$6),SUMIFS('Member Months'!$I:$I,'Member Months'!$C:$C,AN$10,'Member Months'!$D:$D,$K11,'Member Months'!$E:$E,'QIPP Scorecard'!$D$5,'Member Months'!$G:$G,'QIPP Scorecard'!$D$6))</f>
        <v>0</v>
      </c>
      <c r="AO11" s="70">
        <f>+IF('QIPP Scorecard'!$D$5="All MCOs in Providers SDA",+SUMIFS('Member Months'!$I:$I,'Member Months'!$C:$C,AO$10,'Member Months'!$D:$D,$K11,'Member Months'!$G:$G,'QIPP Scorecard'!$D$6),SUMIFS('Member Months'!$I:$I,'Member Months'!$C:$C,AO$10,'Member Months'!$D:$D,$K11,'Member Months'!$E:$E,'QIPP Scorecard'!$D$5,'Member Months'!$G:$G,'QIPP Scorecard'!$D$6))</f>
        <v>0</v>
      </c>
      <c r="AP11" s="70">
        <f>+IF('QIPP Scorecard'!$D$5="All MCOs in Providers SDA",+SUMIFS('Member Months'!$I:$I,'Member Months'!$C:$C,AP$10,'Member Months'!$D:$D,$K11,'Member Months'!$G:$G,'QIPP Scorecard'!$D$6),SUMIFS('Member Months'!$I:$I,'Member Months'!$C:$C,AP$10,'Member Months'!$D:$D,$K11,'Member Months'!$E:$E,'QIPP Scorecard'!$D$5,'Member Months'!$G:$G,'QIPP Scorecard'!$D$6))</f>
        <v>0</v>
      </c>
      <c r="AQ11" s="70">
        <f>+IF('QIPP Scorecard'!$D$5="All MCOs in Providers SDA",+SUMIFS('Member Months'!$I:$I,'Member Months'!$C:$C,AQ$10,'Member Months'!$D:$D,$K11,'Member Months'!$G:$G,'QIPP Scorecard'!$D$6),SUMIFS('Member Months'!$I:$I,'Member Months'!$C:$C,AQ$10,'Member Months'!$D:$D,$K11,'Member Months'!$E:$E,'QIPP Scorecard'!$D$5,'Member Months'!$G:$G,'QIPP Scorecard'!$D$6))</f>
        <v>0</v>
      </c>
      <c r="AR11" s="70">
        <f>+IF('QIPP Scorecard'!$D$5="All MCOs in Providers SDA",+SUMIFS('Member Months'!$I:$I,'Member Months'!$C:$C,AR$10,'Member Months'!$D:$D,$K11,'Member Months'!$G:$G,'QIPP Scorecard'!$D$6),SUMIFS('Member Months'!$I:$I,'Member Months'!$C:$C,AR$10,'Member Months'!$D:$D,$K11,'Member Months'!$E:$E,'QIPP Scorecard'!$D$5,'Member Months'!$G:$G,'QIPP Scorecard'!$D$6))</f>
        <v>0</v>
      </c>
      <c r="AS11" s="70">
        <f>+IF('QIPP Scorecard'!$D$5="All MCOs in Providers SDA",+SUMIFS('Member Months'!$I:$I,'Member Months'!$C:$C,AS$10,'Member Months'!$D:$D,$K11,'Member Months'!$G:$G,'QIPP Scorecard'!$D$6),SUMIFS('Member Months'!$I:$I,'Member Months'!$C:$C,AS$10,'Member Months'!$D:$D,$K11,'Member Months'!$E:$E,'QIPP Scorecard'!$D$5,'Member Months'!$G:$G,'QIPP Scorecard'!$D$6))</f>
        <v>0</v>
      </c>
      <c r="AT11" s="70">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455"/>
      <c r="B12" s="557">
        <v>4</v>
      </c>
      <c r="C12" s="557">
        <v>201908</v>
      </c>
      <c r="D12" s="557">
        <v>201908</v>
      </c>
      <c r="E12" s="557" t="s">
        <v>1066</v>
      </c>
      <c r="F12" s="557" t="s">
        <v>1308</v>
      </c>
      <c r="G12" s="557" t="s">
        <v>941</v>
      </c>
      <c r="H12" s="557">
        <v>121</v>
      </c>
      <c r="I12" s="557">
        <v>1633</v>
      </c>
      <c r="J12" s="66"/>
      <c r="K12" s="67">
        <v>201810</v>
      </c>
      <c r="L12" s="70"/>
      <c r="M12" s="70">
        <f>+IF('QIPP Scorecard'!$D$5="All MCOs in Providers SDA",+SUMIFS('Member Months'!$I:$I,'Member Months'!$C:$C,M$10,'Member Months'!$D:$D,$K12,'Member Months'!$G:$G,'QIPP Scorecard'!$D$7),SUMIFS('Member Months'!$I:$I,'Member Months'!$C:$C,M$10,'Member Months'!$D:$D,$K12,'Member Months'!$E:$E,'QIPP Scorecard'!$D$5,'Member Months'!$G:$G,'QIPP Scorecard'!$D$7))</f>
        <v>5442</v>
      </c>
      <c r="N12" s="70">
        <f>+IF('QIPP Scorecard'!$D$5="All MCOs in Providers SDA",+SUMIFS('Member Months'!$I:$I,'Member Months'!$C:$C,N$10,'Member Months'!$D:$D,$K12,'Member Months'!$G:$G,'QIPP Scorecard'!$D$7),SUMIFS('Member Months'!$I:$I,'Member Months'!$C:$C,N$10,'Member Months'!$D:$D,$K12,'Member Months'!$E:$E,'QIPP Scorecard'!$D$5,'Member Months'!$G:$G,'QIPP Scorecard'!$D$7))</f>
        <v>144</v>
      </c>
      <c r="O12" s="70">
        <f>+IF('QIPP Scorecard'!$D$5="All MCOs in Providers SDA",+SUMIFS('Member Months'!$I:$I,'Member Months'!$C:$C,O$10,'Member Months'!$D:$D,$K12,'Member Months'!$G:$G,'QIPP Scorecard'!$D$7),SUMIFS('Member Months'!$I:$I,'Member Months'!$C:$C,O$10,'Member Months'!$D:$D,$K12,'Member Months'!$E:$E,'QIPP Scorecard'!$D$5,'Member Months'!$G:$G,'QIPP Scorecard'!$D$7))</f>
        <v>152</v>
      </c>
      <c r="P12" s="70">
        <f>+IF('QIPP Scorecard'!$D$5="All MCOs in Providers SDA",+SUMIFS('Member Months'!$I:$I,'Member Months'!$C:$C,P$10,'Member Months'!$D:$D,$K12,'Member Months'!$G:$G,'QIPP Scorecard'!$D$7),SUMIFS('Member Months'!$I:$I,'Member Months'!$C:$C,P$10,'Member Months'!$D:$D,$K12,'Member Months'!$E:$E,'QIPP Scorecard'!$D$5,'Member Months'!$G:$G,'QIPP Scorecard'!$D$7))</f>
        <v>41</v>
      </c>
      <c r="Q12" s="70">
        <f>+IF('QIPP Scorecard'!$D$5="All MCOs in Providers SDA",+SUMIFS('Member Months'!$I:$I,'Member Months'!$C:$C,Q$10,'Member Months'!$D:$D,$K12,'Member Months'!$G:$G,'QIPP Scorecard'!$D$7),SUMIFS('Member Months'!$I:$I,'Member Months'!$C:$C,Q$10,'Member Months'!$D:$D,$K12,'Member Months'!$E:$E,'QIPP Scorecard'!$D$5,'Member Months'!$G:$G,'QIPP Scorecard'!$D$7))</f>
        <v>17</v>
      </c>
      <c r="R12" s="70">
        <f>+IF('QIPP Scorecard'!$D$5="All MCOs in Providers SDA",+SUMIFS('Member Months'!$I:$I,'Member Months'!$C:$C,R$10,'Member Months'!$D:$D,$K12,'Member Months'!$G:$G,'QIPP Scorecard'!$D$6),SUMIFS('Member Months'!$I:$I,'Member Months'!$C:$C,R$10,'Member Months'!$D:$D,$K12,'Member Months'!$E:$E,'QIPP Scorecard'!$D$5,'Member Months'!$G:$G,'QIPP Scorecard'!$D$6))</f>
        <v>21</v>
      </c>
      <c r="S12" s="70">
        <f>+IF('QIPP Scorecard'!$D$5="All MCOs in Providers SDA",+SUMIFS('Member Months'!$I:$I,'Member Months'!$C:$C,S$10,'Member Months'!$D:$D,$K12,'Member Months'!$G:$G,'QIPP Scorecard'!$D$6),SUMIFS('Member Months'!$I:$I,'Member Months'!$C:$C,S$10,'Member Months'!$D:$D,$K12,'Member Months'!$E:$E,'QIPP Scorecard'!$D$5,'Member Months'!$G:$G,'QIPP Scorecard'!$D$6))</f>
        <v>27</v>
      </c>
      <c r="T12" s="70">
        <f>+IF('QIPP Scorecard'!$D$5="All MCOs in Providers SDA",+SUMIFS('Member Months'!$I:$I,'Member Months'!$C:$C,T$10,'Member Months'!$D:$D,$K12,'Member Months'!$G:$G,'QIPP Scorecard'!$D$6),SUMIFS('Member Months'!$I:$I,'Member Months'!$C:$C,T$10,'Member Months'!$D:$D,$K12,'Member Months'!$E:$E,'QIPP Scorecard'!$D$5,'Member Months'!$G:$G,'QIPP Scorecard'!$D$6))</f>
        <v>9</v>
      </c>
      <c r="U12" s="70">
        <f>+IF('QIPP Scorecard'!$D$5="All MCOs in Providers SDA",+SUMIFS('Member Months'!$I:$I,'Member Months'!$C:$C,U$10,'Member Months'!$D:$D,$K12,'Member Months'!$G:$G,'QIPP Scorecard'!$D$6),SUMIFS('Member Months'!$I:$I,'Member Months'!$C:$C,U$10,'Member Months'!$D:$D,$K12,'Member Months'!$E:$E,'QIPP Scorecard'!$D$5,'Member Months'!$G:$G,'QIPP Scorecard'!$D$6))</f>
        <v>-3</v>
      </c>
      <c r="V12" s="70">
        <f>+IF('QIPP Scorecard'!$D$5="All MCOs in Providers SDA",+SUMIFS('Member Months'!$I:$I,'Member Months'!$C:$C,V$10,'Member Months'!$D:$D,$K12,'Member Months'!$G:$G,'QIPP Scorecard'!$D$6),SUMIFS('Member Months'!$I:$I,'Member Months'!$C:$C,V$10,'Member Months'!$D:$D,$K12,'Member Months'!$E:$E,'QIPP Scorecard'!$D$5,'Member Months'!$G:$G,'QIPP Scorecard'!$D$6))</f>
        <v>-1</v>
      </c>
      <c r="W12" s="70">
        <f>+IF('QIPP Scorecard'!$D$5="All MCOs in Providers SDA",+SUMIFS('Member Months'!$I:$I,'Member Months'!$C:$C,W$10,'Member Months'!$D:$D,$K12,'Member Months'!$G:$G,'QIPP Scorecard'!$D$6),SUMIFS('Member Months'!$I:$I,'Member Months'!$C:$C,W$10,'Member Months'!$D:$D,$K12,'Member Months'!$E:$E,'QIPP Scorecard'!$D$5,'Member Months'!$G:$G,'QIPP Scorecard'!$D$6))</f>
        <v>1</v>
      </c>
      <c r="X12" s="70">
        <f>+IF('QIPP Scorecard'!$D$5="All MCOs in Providers SDA",+SUMIFS('Member Months'!$I:$I,'Member Months'!$C:$C,X$10,'Member Months'!$D:$D,$K12,'Member Months'!$G:$G,'QIPP Scorecard'!$D$6),SUMIFS('Member Months'!$I:$I,'Member Months'!$C:$C,X$10,'Member Months'!$D:$D,$K12,'Member Months'!$E:$E,'QIPP Scorecard'!$D$5,'Member Months'!$G:$G,'QIPP Scorecard'!$D$6))</f>
        <v>0</v>
      </c>
      <c r="Y12" s="70">
        <f>+IF('QIPP Scorecard'!$D$5="All MCOs in Providers SDA",+SUMIFS('Member Months'!$I:$I,'Member Months'!$C:$C,Y$10,'Member Months'!$D:$D,$K12,'Member Months'!$G:$G,'QIPP Scorecard'!$D$6),SUMIFS('Member Months'!$I:$I,'Member Months'!$C:$C,Y$10,'Member Months'!$D:$D,$K12,'Member Months'!$E:$E,'QIPP Scorecard'!$D$5,'Member Months'!$G:$G,'QIPP Scorecard'!$D$6))</f>
        <v>0</v>
      </c>
      <c r="Z12" s="70">
        <f>+IF('QIPP Scorecard'!$D$5="All MCOs in Providers SDA",+SUMIFS('Member Months'!$I:$I,'Member Months'!$C:$C,Z$10,'Member Months'!$D:$D,$K12,'Member Months'!$G:$G,'QIPP Scorecard'!$D$6),SUMIFS('Member Months'!$I:$I,'Member Months'!$C:$C,Z$10,'Member Months'!$D:$D,$K12,'Member Months'!$E:$E,'QIPP Scorecard'!$D$5,'Member Months'!$G:$G,'QIPP Scorecard'!$D$6))</f>
        <v>0</v>
      </c>
      <c r="AA12" s="70">
        <f>+IF('QIPP Scorecard'!$D$5="All MCOs in Providers SDA",+SUMIFS('Member Months'!$I:$I,'Member Months'!$C:$C,AA$10,'Member Months'!$D:$D,$K12,'Member Months'!$G:$G,'QIPP Scorecard'!$D$6),SUMIFS('Member Months'!$I:$I,'Member Months'!$C:$C,AA$10,'Member Months'!$D:$D,$K12,'Member Months'!$E:$E,'QIPP Scorecard'!$D$5,'Member Months'!$G:$G,'QIPP Scorecard'!$D$6))</f>
        <v>0</v>
      </c>
      <c r="AB12" s="70">
        <f>+IF('QIPP Scorecard'!$D$5="All MCOs in Providers SDA",+SUMIFS('Member Months'!$I:$I,'Member Months'!$C:$C,AB$10,'Member Months'!$D:$D,$K12,'Member Months'!$G:$G,'QIPP Scorecard'!$D$6),SUMIFS('Member Months'!$I:$I,'Member Months'!$C:$C,AB$10,'Member Months'!$D:$D,$K12,'Member Months'!$E:$E,'QIPP Scorecard'!$D$5,'Member Months'!$G:$G,'QIPP Scorecard'!$D$6))</f>
        <v>0</v>
      </c>
      <c r="AC12" s="70">
        <f>+IF('QIPP Scorecard'!$D$5="All MCOs in Providers SDA",+SUMIFS('Member Months'!$I:$I,'Member Months'!$C:$C,AC$10,'Member Months'!$D:$D,$K12,'Member Months'!$G:$G,'QIPP Scorecard'!$D$6),SUMIFS('Member Months'!$I:$I,'Member Months'!$C:$C,AC$10,'Member Months'!$D:$D,$K12,'Member Months'!$E:$E,'QIPP Scorecard'!$D$5,'Member Months'!$G:$G,'QIPP Scorecard'!$D$6))</f>
        <v>0</v>
      </c>
      <c r="AD12" s="70">
        <f>+IF('QIPP Scorecard'!$D$5="All MCOs in Providers SDA",+SUMIFS('Member Months'!$I:$I,'Member Months'!$C:$C,AD$10,'Member Months'!$D:$D,$K12,'Member Months'!$G:$G,'QIPP Scorecard'!$D$6),SUMIFS('Member Months'!$I:$I,'Member Months'!$C:$C,AD$10,'Member Months'!$D:$D,$K12,'Member Months'!$E:$E,'QIPP Scorecard'!$D$5,'Member Months'!$G:$G,'QIPP Scorecard'!$D$6))</f>
        <v>0</v>
      </c>
      <c r="AE12" s="70">
        <f>+IF('QIPP Scorecard'!$D$5="All MCOs in Providers SDA",+SUMIFS('Member Months'!$I:$I,'Member Months'!$C:$C,AE$10,'Member Months'!$D:$D,$K12,'Member Months'!$G:$G,'QIPP Scorecard'!$D$6),SUMIFS('Member Months'!$I:$I,'Member Months'!$C:$C,AE$10,'Member Months'!$D:$D,$K12,'Member Months'!$E:$E,'QIPP Scorecard'!$D$5,'Member Months'!$G:$G,'QIPP Scorecard'!$D$6))</f>
        <v>0</v>
      </c>
      <c r="AF12" s="70">
        <f>+IF('QIPP Scorecard'!$D$5="All MCOs in Providers SDA",+SUMIFS('Member Months'!$I:$I,'Member Months'!$C:$C,AF$10,'Member Months'!$D:$D,$K12,'Member Months'!$G:$G,'QIPP Scorecard'!$D$6),SUMIFS('Member Months'!$I:$I,'Member Months'!$C:$C,AF$10,'Member Months'!$D:$D,$K12,'Member Months'!$E:$E,'QIPP Scorecard'!$D$5,'Member Months'!$G:$G,'QIPP Scorecard'!$D$6))</f>
        <v>0</v>
      </c>
      <c r="AG12" s="70">
        <f>+IF('QIPP Scorecard'!$D$5="All MCOs in Providers SDA",+SUMIFS('Member Months'!$I:$I,'Member Months'!$C:$C,AG$10,'Member Months'!$D:$D,$K12,'Member Months'!$G:$G,'QIPP Scorecard'!$D$6),SUMIFS('Member Months'!$I:$I,'Member Months'!$C:$C,AG$10,'Member Months'!$D:$D,$K12,'Member Months'!$E:$E,'QIPP Scorecard'!$D$5,'Member Months'!$G:$G,'QIPP Scorecard'!$D$6))</f>
        <v>0</v>
      </c>
      <c r="AH12" s="70">
        <f>+IF('QIPP Scorecard'!$D$5="All MCOs in Providers SDA",+SUMIFS('Member Months'!$I:$I,'Member Months'!$C:$C,AH$10,'Member Months'!$D:$D,$K12,'Member Months'!$G:$G,'QIPP Scorecard'!$D$6),SUMIFS('Member Months'!$I:$I,'Member Months'!$C:$C,AH$10,'Member Months'!$D:$D,$K12,'Member Months'!$E:$E,'QIPP Scorecard'!$D$5,'Member Months'!$G:$G,'QIPP Scorecard'!$D$6))</f>
        <v>0</v>
      </c>
      <c r="AI12" s="70">
        <f>+IF('QIPP Scorecard'!$D$5="All MCOs in Providers SDA",+SUMIFS('Member Months'!$I:$I,'Member Months'!$C:$C,AI$10,'Member Months'!$D:$D,$K12,'Member Months'!$G:$G,'QIPP Scorecard'!$D$6),SUMIFS('Member Months'!$I:$I,'Member Months'!$C:$C,AI$10,'Member Months'!$D:$D,$K12,'Member Months'!$E:$E,'QIPP Scorecard'!$D$5,'Member Months'!$G:$G,'QIPP Scorecard'!$D$6))</f>
        <v>0</v>
      </c>
      <c r="AJ12" s="70">
        <f>+IF('QIPP Scorecard'!$D$5="All MCOs in Providers SDA",+SUMIFS('Member Months'!$I:$I,'Member Months'!$C:$C,AJ$10,'Member Months'!$D:$D,$K12,'Member Months'!$G:$G,'QIPP Scorecard'!$D$6),SUMIFS('Member Months'!$I:$I,'Member Months'!$C:$C,AJ$10,'Member Months'!$D:$D,$K12,'Member Months'!$E:$E,'QIPP Scorecard'!$D$5,'Member Months'!$G:$G,'QIPP Scorecard'!$D$6))</f>
        <v>0</v>
      </c>
      <c r="AK12" s="70">
        <f>+IF('QIPP Scorecard'!$D$5="All MCOs in Providers SDA",+SUMIFS('Member Months'!$I:$I,'Member Months'!$C:$C,AK$10,'Member Months'!$D:$D,$K12,'Member Months'!$G:$G,'QIPP Scorecard'!$D$6),SUMIFS('Member Months'!$I:$I,'Member Months'!$C:$C,AK$10,'Member Months'!$D:$D,$K12,'Member Months'!$E:$E,'QIPP Scorecard'!$D$5,'Member Months'!$G:$G,'QIPP Scorecard'!$D$6))</f>
        <v>0</v>
      </c>
      <c r="AL12" s="70">
        <f>+IF('QIPP Scorecard'!$D$5="All MCOs in Providers SDA",+SUMIFS('Member Months'!$I:$I,'Member Months'!$C:$C,AL$10,'Member Months'!$D:$D,$K12,'Member Months'!$G:$G,'QIPP Scorecard'!$D$6),SUMIFS('Member Months'!$I:$I,'Member Months'!$C:$C,AL$10,'Member Months'!$D:$D,$K12,'Member Months'!$E:$E,'QIPP Scorecard'!$D$5,'Member Months'!$G:$G,'QIPP Scorecard'!$D$6))</f>
        <v>0</v>
      </c>
      <c r="AM12" s="70">
        <f>+IF('QIPP Scorecard'!$D$5="All MCOs in Providers SDA",+SUMIFS('Member Months'!$I:$I,'Member Months'!$C:$C,AM$10,'Member Months'!$D:$D,$K12,'Member Months'!$G:$G,'QIPP Scorecard'!$D$6),SUMIFS('Member Months'!$I:$I,'Member Months'!$C:$C,AM$10,'Member Months'!$D:$D,$K12,'Member Months'!$E:$E,'QIPP Scorecard'!$D$5,'Member Months'!$G:$G,'QIPP Scorecard'!$D$6))</f>
        <v>0</v>
      </c>
      <c r="AN12" s="70">
        <f>+IF('QIPP Scorecard'!$D$5="All MCOs in Providers SDA",+SUMIFS('Member Months'!$I:$I,'Member Months'!$C:$C,AN$10,'Member Months'!$D:$D,$K12,'Member Months'!$G:$G,'QIPP Scorecard'!$D$6),SUMIFS('Member Months'!$I:$I,'Member Months'!$C:$C,AN$10,'Member Months'!$D:$D,$K12,'Member Months'!$E:$E,'QIPP Scorecard'!$D$5,'Member Months'!$G:$G,'QIPP Scorecard'!$D$6))</f>
        <v>0</v>
      </c>
      <c r="AO12" s="70">
        <f>+IF('QIPP Scorecard'!$D$5="All MCOs in Providers SDA",+SUMIFS('Member Months'!$I:$I,'Member Months'!$C:$C,AO$10,'Member Months'!$D:$D,$K12,'Member Months'!$G:$G,'QIPP Scorecard'!$D$6),SUMIFS('Member Months'!$I:$I,'Member Months'!$C:$C,AO$10,'Member Months'!$D:$D,$K12,'Member Months'!$E:$E,'QIPP Scorecard'!$D$5,'Member Months'!$G:$G,'QIPP Scorecard'!$D$6))</f>
        <v>0</v>
      </c>
      <c r="AP12" s="70">
        <f>+IF('QIPP Scorecard'!$D$5="All MCOs in Providers SDA",+SUMIFS('Member Months'!$I:$I,'Member Months'!$C:$C,AP$10,'Member Months'!$D:$D,$K12,'Member Months'!$G:$G,'QIPP Scorecard'!$D$6),SUMIFS('Member Months'!$I:$I,'Member Months'!$C:$C,AP$10,'Member Months'!$D:$D,$K12,'Member Months'!$E:$E,'QIPP Scorecard'!$D$5,'Member Months'!$G:$G,'QIPP Scorecard'!$D$6))</f>
        <v>0</v>
      </c>
      <c r="AQ12" s="70">
        <f>+IF('QIPP Scorecard'!$D$5="All MCOs in Providers SDA",+SUMIFS('Member Months'!$I:$I,'Member Months'!$C:$C,AQ$10,'Member Months'!$D:$D,$K12,'Member Months'!$G:$G,'QIPP Scorecard'!$D$6),SUMIFS('Member Months'!$I:$I,'Member Months'!$C:$C,AQ$10,'Member Months'!$D:$D,$K12,'Member Months'!$E:$E,'QIPP Scorecard'!$D$5,'Member Months'!$G:$G,'QIPP Scorecard'!$D$6))</f>
        <v>0</v>
      </c>
      <c r="AR12" s="70">
        <f>+IF('QIPP Scorecard'!$D$5="All MCOs in Providers SDA",+SUMIFS('Member Months'!$I:$I,'Member Months'!$C:$C,AR$10,'Member Months'!$D:$D,$K12,'Member Months'!$G:$G,'QIPP Scorecard'!$D$6),SUMIFS('Member Months'!$I:$I,'Member Months'!$C:$C,AR$10,'Member Months'!$D:$D,$K12,'Member Months'!$E:$E,'QIPP Scorecard'!$D$5,'Member Months'!$G:$G,'QIPP Scorecard'!$D$6))</f>
        <v>0</v>
      </c>
      <c r="AS12" s="70">
        <f>+IF('QIPP Scorecard'!$D$5="All MCOs in Providers SDA",+SUMIFS('Member Months'!$I:$I,'Member Months'!$C:$C,AS$10,'Member Months'!$D:$D,$K12,'Member Months'!$G:$G,'QIPP Scorecard'!$D$6),SUMIFS('Member Months'!$I:$I,'Member Months'!$C:$C,AS$10,'Member Months'!$D:$D,$K12,'Member Months'!$E:$E,'QIPP Scorecard'!$D$5,'Member Months'!$G:$G,'QIPP Scorecard'!$D$6))</f>
        <v>0</v>
      </c>
      <c r="AT12" s="70">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455"/>
      <c r="B13" s="557">
        <v>4</v>
      </c>
      <c r="C13" s="557">
        <v>201908</v>
      </c>
      <c r="D13" s="557">
        <v>201908</v>
      </c>
      <c r="E13" s="557" t="s">
        <v>1066</v>
      </c>
      <c r="F13" s="557" t="s">
        <v>1307</v>
      </c>
      <c r="G13" s="557" t="s">
        <v>941</v>
      </c>
      <c r="H13" s="557">
        <v>126</v>
      </c>
      <c r="I13" s="557">
        <v>297</v>
      </c>
      <c r="J13" s="66"/>
      <c r="K13" s="67">
        <v>201811</v>
      </c>
      <c r="L13" s="70"/>
      <c r="M13" s="70"/>
      <c r="N13" s="70">
        <f>+IF('QIPP Scorecard'!$D$5="All MCOs in Providers SDA",+SUMIFS('Member Months'!$I:$I,'Member Months'!$C:$C,N$10,'Member Months'!$D:$D,$K13,'Member Months'!$G:$G,'QIPP Scorecard'!$D$7),SUMIFS('Member Months'!$I:$I,'Member Months'!$C:$C,N$10,'Member Months'!$D:$D,$K13,'Member Months'!$E:$E,'QIPP Scorecard'!$D$5,'Member Months'!$G:$G,'QIPP Scorecard'!$D$7))</f>
        <v>5465</v>
      </c>
      <c r="O13" s="70">
        <f>+IF('QIPP Scorecard'!$D$5="All MCOs in Providers SDA",+SUMIFS('Member Months'!$I:$I,'Member Months'!$C:$C,O$10,'Member Months'!$D:$D,$K13,'Member Months'!$G:$G,'QIPP Scorecard'!$D$7),SUMIFS('Member Months'!$I:$I,'Member Months'!$C:$C,O$10,'Member Months'!$D:$D,$K13,'Member Months'!$E:$E,'QIPP Scorecard'!$D$5,'Member Months'!$G:$G,'QIPP Scorecard'!$D$7))</f>
        <v>106</v>
      </c>
      <c r="P13" s="70">
        <f>+IF('QIPP Scorecard'!$D$5="All MCOs in Providers SDA",+SUMIFS('Member Months'!$I:$I,'Member Months'!$C:$C,P$10,'Member Months'!$D:$D,$K13,'Member Months'!$G:$G,'QIPP Scorecard'!$D$7),SUMIFS('Member Months'!$I:$I,'Member Months'!$C:$C,P$10,'Member Months'!$D:$D,$K13,'Member Months'!$E:$E,'QIPP Scorecard'!$D$5,'Member Months'!$G:$G,'QIPP Scorecard'!$D$7))</f>
        <v>129</v>
      </c>
      <c r="Q13" s="70">
        <f>+IF('QIPP Scorecard'!$D$5="All MCOs in Providers SDA",+SUMIFS('Member Months'!$I:$I,'Member Months'!$C:$C,Q$10,'Member Months'!$D:$D,$K13,'Member Months'!$G:$G,'QIPP Scorecard'!$D$7),SUMIFS('Member Months'!$I:$I,'Member Months'!$C:$C,Q$10,'Member Months'!$D:$D,$K13,'Member Months'!$E:$E,'QIPP Scorecard'!$D$5,'Member Months'!$G:$G,'QIPP Scorecard'!$D$7))</f>
        <v>59</v>
      </c>
      <c r="R13" s="70">
        <f>+IF('QIPP Scorecard'!$D$5="All MCOs in Providers SDA",+SUMIFS('Member Months'!$I:$I,'Member Months'!$C:$C,R$10,'Member Months'!$D:$D,$K13,'Member Months'!$G:$G,'QIPP Scorecard'!$D$6),SUMIFS('Member Months'!$I:$I,'Member Months'!$C:$C,R$10,'Member Months'!$D:$D,$K13,'Member Months'!$E:$E,'QIPP Scorecard'!$D$5,'Member Months'!$G:$G,'QIPP Scorecard'!$D$6))</f>
        <v>46</v>
      </c>
      <c r="S13" s="70">
        <f>+IF('QIPP Scorecard'!$D$5="All MCOs in Providers SDA",+SUMIFS('Member Months'!$I:$I,'Member Months'!$C:$C,S$10,'Member Months'!$D:$D,$K13,'Member Months'!$G:$G,'QIPP Scorecard'!$D$6),SUMIFS('Member Months'!$I:$I,'Member Months'!$C:$C,S$10,'Member Months'!$D:$D,$K13,'Member Months'!$E:$E,'QIPP Scorecard'!$D$5,'Member Months'!$G:$G,'QIPP Scorecard'!$D$6))</f>
        <v>33</v>
      </c>
      <c r="T13" s="70">
        <f>+IF('QIPP Scorecard'!$D$5="All MCOs in Providers SDA",+SUMIFS('Member Months'!$I:$I,'Member Months'!$C:$C,T$10,'Member Months'!$D:$D,$K13,'Member Months'!$G:$G,'QIPP Scorecard'!$D$6),SUMIFS('Member Months'!$I:$I,'Member Months'!$C:$C,T$10,'Member Months'!$D:$D,$K13,'Member Months'!$E:$E,'QIPP Scorecard'!$D$5,'Member Months'!$G:$G,'QIPP Scorecard'!$D$6))</f>
        <v>13</v>
      </c>
      <c r="U13" s="70">
        <f>+IF('QIPP Scorecard'!$D$5="All MCOs in Providers SDA",+SUMIFS('Member Months'!$I:$I,'Member Months'!$C:$C,U$10,'Member Months'!$D:$D,$K13,'Member Months'!$G:$G,'QIPP Scorecard'!$D$6),SUMIFS('Member Months'!$I:$I,'Member Months'!$C:$C,U$10,'Member Months'!$D:$D,$K13,'Member Months'!$E:$E,'QIPP Scorecard'!$D$5,'Member Months'!$G:$G,'QIPP Scorecard'!$D$6))</f>
        <v>-5</v>
      </c>
      <c r="V13" s="70">
        <f>+IF('QIPP Scorecard'!$D$5="All MCOs in Providers SDA",+SUMIFS('Member Months'!$I:$I,'Member Months'!$C:$C,V$10,'Member Months'!$D:$D,$K13,'Member Months'!$G:$G,'QIPP Scorecard'!$D$6),SUMIFS('Member Months'!$I:$I,'Member Months'!$C:$C,V$10,'Member Months'!$D:$D,$K13,'Member Months'!$E:$E,'QIPP Scorecard'!$D$5,'Member Months'!$G:$G,'QIPP Scorecard'!$D$6))</f>
        <v>0</v>
      </c>
      <c r="W13" s="70">
        <f>+IF('QIPP Scorecard'!$D$5="All MCOs in Providers SDA",+SUMIFS('Member Months'!$I:$I,'Member Months'!$C:$C,W$10,'Member Months'!$D:$D,$K13,'Member Months'!$G:$G,'QIPP Scorecard'!$D$6),SUMIFS('Member Months'!$I:$I,'Member Months'!$C:$C,W$10,'Member Months'!$D:$D,$K13,'Member Months'!$E:$E,'QIPP Scorecard'!$D$5,'Member Months'!$G:$G,'QIPP Scorecard'!$D$6))</f>
        <v>2</v>
      </c>
      <c r="X13" s="70">
        <f>+IF('QIPP Scorecard'!$D$5="All MCOs in Providers SDA",+SUMIFS('Member Months'!$I:$I,'Member Months'!$C:$C,X$10,'Member Months'!$D:$D,$K13,'Member Months'!$G:$G,'QIPP Scorecard'!$D$6),SUMIFS('Member Months'!$I:$I,'Member Months'!$C:$C,X$10,'Member Months'!$D:$D,$K13,'Member Months'!$E:$E,'QIPP Scorecard'!$D$5,'Member Months'!$G:$G,'QIPP Scorecard'!$D$6))</f>
        <v>0</v>
      </c>
      <c r="Y13" s="70">
        <f>+IF('QIPP Scorecard'!$D$5="All MCOs in Providers SDA",+SUMIFS('Member Months'!$I:$I,'Member Months'!$C:$C,Y$10,'Member Months'!$D:$D,$K13,'Member Months'!$G:$G,'QIPP Scorecard'!$D$6),SUMIFS('Member Months'!$I:$I,'Member Months'!$C:$C,Y$10,'Member Months'!$D:$D,$K13,'Member Months'!$E:$E,'QIPP Scorecard'!$D$5,'Member Months'!$G:$G,'QIPP Scorecard'!$D$6))</f>
        <v>0</v>
      </c>
      <c r="Z13" s="70">
        <f>+IF('QIPP Scorecard'!$D$5="All MCOs in Providers SDA",+SUMIFS('Member Months'!$I:$I,'Member Months'!$C:$C,Z$10,'Member Months'!$D:$D,$K13,'Member Months'!$G:$G,'QIPP Scorecard'!$D$6),SUMIFS('Member Months'!$I:$I,'Member Months'!$C:$C,Z$10,'Member Months'!$D:$D,$K13,'Member Months'!$E:$E,'QIPP Scorecard'!$D$5,'Member Months'!$G:$G,'QIPP Scorecard'!$D$6))</f>
        <v>0</v>
      </c>
      <c r="AA13" s="70">
        <f>+IF('QIPP Scorecard'!$D$5="All MCOs in Providers SDA",+SUMIFS('Member Months'!$I:$I,'Member Months'!$C:$C,AA$10,'Member Months'!$D:$D,$K13,'Member Months'!$G:$G,'QIPP Scorecard'!$D$6),SUMIFS('Member Months'!$I:$I,'Member Months'!$C:$C,AA$10,'Member Months'!$D:$D,$K13,'Member Months'!$E:$E,'QIPP Scorecard'!$D$5,'Member Months'!$G:$G,'QIPP Scorecard'!$D$6))</f>
        <v>0</v>
      </c>
      <c r="AB13" s="70">
        <f>+IF('QIPP Scorecard'!$D$5="All MCOs in Providers SDA",+SUMIFS('Member Months'!$I:$I,'Member Months'!$C:$C,AB$10,'Member Months'!$D:$D,$K13,'Member Months'!$G:$G,'QIPP Scorecard'!$D$6),SUMIFS('Member Months'!$I:$I,'Member Months'!$C:$C,AB$10,'Member Months'!$D:$D,$K13,'Member Months'!$E:$E,'QIPP Scorecard'!$D$5,'Member Months'!$G:$G,'QIPP Scorecard'!$D$6))</f>
        <v>0</v>
      </c>
      <c r="AC13" s="70">
        <f>+IF('QIPP Scorecard'!$D$5="All MCOs in Providers SDA",+SUMIFS('Member Months'!$I:$I,'Member Months'!$C:$C,AC$10,'Member Months'!$D:$D,$K13,'Member Months'!$G:$G,'QIPP Scorecard'!$D$6),SUMIFS('Member Months'!$I:$I,'Member Months'!$C:$C,AC$10,'Member Months'!$D:$D,$K13,'Member Months'!$E:$E,'QIPP Scorecard'!$D$5,'Member Months'!$G:$G,'QIPP Scorecard'!$D$6))</f>
        <v>0</v>
      </c>
      <c r="AD13" s="70">
        <f>+IF('QIPP Scorecard'!$D$5="All MCOs in Providers SDA",+SUMIFS('Member Months'!$I:$I,'Member Months'!$C:$C,AD$10,'Member Months'!$D:$D,$K13,'Member Months'!$G:$G,'QIPP Scorecard'!$D$6),SUMIFS('Member Months'!$I:$I,'Member Months'!$C:$C,AD$10,'Member Months'!$D:$D,$K13,'Member Months'!$E:$E,'QIPP Scorecard'!$D$5,'Member Months'!$G:$G,'QIPP Scorecard'!$D$6))</f>
        <v>0</v>
      </c>
      <c r="AE13" s="70">
        <f>+IF('QIPP Scorecard'!$D$5="All MCOs in Providers SDA",+SUMIFS('Member Months'!$I:$I,'Member Months'!$C:$C,AE$10,'Member Months'!$D:$D,$K13,'Member Months'!$G:$G,'QIPP Scorecard'!$D$6),SUMIFS('Member Months'!$I:$I,'Member Months'!$C:$C,AE$10,'Member Months'!$D:$D,$K13,'Member Months'!$E:$E,'QIPP Scorecard'!$D$5,'Member Months'!$G:$G,'QIPP Scorecard'!$D$6))</f>
        <v>0</v>
      </c>
      <c r="AF13" s="70">
        <f>+IF('QIPP Scorecard'!$D$5="All MCOs in Providers SDA",+SUMIFS('Member Months'!$I:$I,'Member Months'!$C:$C,AF$10,'Member Months'!$D:$D,$K13,'Member Months'!$G:$G,'QIPP Scorecard'!$D$6),SUMIFS('Member Months'!$I:$I,'Member Months'!$C:$C,AF$10,'Member Months'!$D:$D,$K13,'Member Months'!$E:$E,'QIPP Scorecard'!$D$5,'Member Months'!$G:$G,'QIPP Scorecard'!$D$6))</f>
        <v>0</v>
      </c>
      <c r="AG13" s="70">
        <f>+IF('QIPP Scorecard'!$D$5="All MCOs in Providers SDA",+SUMIFS('Member Months'!$I:$I,'Member Months'!$C:$C,AG$10,'Member Months'!$D:$D,$K13,'Member Months'!$G:$G,'QIPP Scorecard'!$D$6),SUMIFS('Member Months'!$I:$I,'Member Months'!$C:$C,AG$10,'Member Months'!$D:$D,$K13,'Member Months'!$E:$E,'QIPP Scorecard'!$D$5,'Member Months'!$G:$G,'QIPP Scorecard'!$D$6))</f>
        <v>0</v>
      </c>
      <c r="AH13" s="70">
        <f>+IF('QIPP Scorecard'!$D$5="All MCOs in Providers SDA",+SUMIFS('Member Months'!$I:$I,'Member Months'!$C:$C,AH$10,'Member Months'!$D:$D,$K13,'Member Months'!$G:$G,'QIPP Scorecard'!$D$6),SUMIFS('Member Months'!$I:$I,'Member Months'!$C:$C,AH$10,'Member Months'!$D:$D,$K13,'Member Months'!$E:$E,'QIPP Scorecard'!$D$5,'Member Months'!$G:$G,'QIPP Scorecard'!$D$6))</f>
        <v>0</v>
      </c>
      <c r="AI13" s="70">
        <f>+IF('QIPP Scorecard'!$D$5="All MCOs in Providers SDA",+SUMIFS('Member Months'!$I:$I,'Member Months'!$C:$C,AI$10,'Member Months'!$D:$D,$K13,'Member Months'!$G:$G,'QIPP Scorecard'!$D$6),SUMIFS('Member Months'!$I:$I,'Member Months'!$C:$C,AI$10,'Member Months'!$D:$D,$K13,'Member Months'!$E:$E,'QIPP Scorecard'!$D$5,'Member Months'!$G:$G,'QIPP Scorecard'!$D$6))</f>
        <v>0</v>
      </c>
      <c r="AJ13" s="70">
        <f>+IF('QIPP Scorecard'!$D$5="All MCOs in Providers SDA",+SUMIFS('Member Months'!$I:$I,'Member Months'!$C:$C,AJ$10,'Member Months'!$D:$D,$K13,'Member Months'!$G:$G,'QIPP Scorecard'!$D$6),SUMIFS('Member Months'!$I:$I,'Member Months'!$C:$C,AJ$10,'Member Months'!$D:$D,$K13,'Member Months'!$E:$E,'QIPP Scorecard'!$D$5,'Member Months'!$G:$G,'QIPP Scorecard'!$D$6))</f>
        <v>0</v>
      </c>
      <c r="AK13" s="70">
        <f>+IF('QIPP Scorecard'!$D$5="All MCOs in Providers SDA",+SUMIFS('Member Months'!$I:$I,'Member Months'!$C:$C,AK$10,'Member Months'!$D:$D,$K13,'Member Months'!$G:$G,'QIPP Scorecard'!$D$6),SUMIFS('Member Months'!$I:$I,'Member Months'!$C:$C,AK$10,'Member Months'!$D:$D,$K13,'Member Months'!$E:$E,'QIPP Scorecard'!$D$5,'Member Months'!$G:$G,'QIPP Scorecard'!$D$6))</f>
        <v>0</v>
      </c>
      <c r="AL13" s="70">
        <f>+IF('QIPP Scorecard'!$D$5="All MCOs in Providers SDA",+SUMIFS('Member Months'!$I:$I,'Member Months'!$C:$C,AL$10,'Member Months'!$D:$D,$K13,'Member Months'!$G:$G,'QIPP Scorecard'!$D$6),SUMIFS('Member Months'!$I:$I,'Member Months'!$C:$C,AL$10,'Member Months'!$D:$D,$K13,'Member Months'!$E:$E,'QIPP Scorecard'!$D$5,'Member Months'!$G:$G,'QIPP Scorecard'!$D$6))</f>
        <v>0</v>
      </c>
      <c r="AM13" s="70">
        <f>+IF('QIPP Scorecard'!$D$5="All MCOs in Providers SDA",+SUMIFS('Member Months'!$I:$I,'Member Months'!$C:$C,AM$10,'Member Months'!$D:$D,$K13,'Member Months'!$G:$G,'QIPP Scorecard'!$D$6),SUMIFS('Member Months'!$I:$I,'Member Months'!$C:$C,AM$10,'Member Months'!$D:$D,$K13,'Member Months'!$E:$E,'QIPP Scorecard'!$D$5,'Member Months'!$G:$G,'QIPP Scorecard'!$D$6))</f>
        <v>0</v>
      </c>
      <c r="AN13" s="70">
        <f>+IF('QIPP Scorecard'!$D$5="All MCOs in Providers SDA",+SUMIFS('Member Months'!$I:$I,'Member Months'!$C:$C,AN$10,'Member Months'!$D:$D,$K13,'Member Months'!$G:$G,'QIPP Scorecard'!$D$6),SUMIFS('Member Months'!$I:$I,'Member Months'!$C:$C,AN$10,'Member Months'!$D:$D,$K13,'Member Months'!$E:$E,'QIPP Scorecard'!$D$5,'Member Months'!$G:$G,'QIPP Scorecard'!$D$6))</f>
        <v>0</v>
      </c>
      <c r="AO13" s="70">
        <f>+IF('QIPP Scorecard'!$D$5="All MCOs in Providers SDA",+SUMIFS('Member Months'!$I:$I,'Member Months'!$C:$C,AO$10,'Member Months'!$D:$D,$K13,'Member Months'!$G:$G,'QIPP Scorecard'!$D$6),SUMIFS('Member Months'!$I:$I,'Member Months'!$C:$C,AO$10,'Member Months'!$D:$D,$K13,'Member Months'!$E:$E,'QIPP Scorecard'!$D$5,'Member Months'!$G:$G,'QIPP Scorecard'!$D$6))</f>
        <v>0</v>
      </c>
      <c r="AP13" s="70">
        <f>+IF('QIPP Scorecard'!$D$5="All MCOs in Providers SDA",+SUMIFS('Member Months'!$I:$I,'Member Months'!$C:$C,AP$10,'Member Months'!$D:$D,$K13,'Member Months'!$G:$G,'QIPP Scorecard'!$D$6),SUMIFS('Member Months'!$I:$I,'Member Months'!$C:$C,AP$10,'Member Months'!$D:$D,$K13,'Member Months'!$E:$E,'QIPP Scorecard'!$D$5,'Member Months'!$G:$G,'QIPP Scorecard'!$D$6))</f>
        <v>0</v>
      </c>
      <c r="AQ13" s="70">
        <f>+IF('QIPP Scorecard'!$D$5="All MCOs in Providers SDA",+SUMIFS('Member Months'!$I:$I,'Member Months'!$C:$C,AQ$10,'Member Months'!$D:$D,$K13,'Member Months'!$G:$G,'QIPP Scorecard'!$D$6),SUMIFS('Member Months'!$I:$I,'Member Months'!$C:$C,AQ$10,'Member Months'!$D:$D,$K13,'Member Months'!$E:$E,'QIPP Scorecard'!$D$5,'Member Months'!$G:$G,'QIPP Scorecard'!$D$6))</f>
        <v>0</v>
      </c>
      <c r="AR13" s="70">
        <f>+IF('QIPP Scorecard'!$D$5="All MCOs in Providers SDA",+SUMIFS('Member Months'!$I:$I,'Member Months'!$C:$C,AR$10,'Member Months'!$D:$D,$K13,'Member Months'!$G:$G,'QIPP Scorecard'!$D$6),SUMIFS('Member Months'!$I:$I,'Member Months'!$C:$C,AR$10,'Member Months'!$D:$D,$K13,'Member Months'!$E:$E,'QIPP Scorecard'!$D$5,'Member Months'!$G:$G,'QIPP Scorecard'!$D$6))</f>
        <v>0</v>
      </c>
      <c r="AS13" s="70">
        <f>+IF('QIPP Scorecard'!$D$5="All MCOs in Providers SDA",+SUMIFS('Member Months'!$I:$I,'Member Months'!$C:$C,AS$10,'Member Months'!$D:$D,$K13,'Member Months'!$G:$G,'QIPP Scorecard'!$D$6),SUMIFS('Member Months'!$I:$I,'Member Months'!$C:$C,AS$10,'Member Months'!$D:$D,$K13,'Member Months'!$E:$E,'QIPP Scorecard'!$D$5,'Member Months'!$G:$G,'QIPP Scorecard'!$D$6))</f>
        <v>0</v>
      </c>
      <c r="AT13" s="70">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455"/>
      <c r="B14" s="557">
        <v>4</v>
      </c>
      <c r="C14" s="557">
        <v>201908</v>
      </c>
      <c r="D14" s="557">
        <v>201908</v>
      </c>
      <c r="E14" s="557" t="s">
        <v>1066</v>
      </c>
      <c r="F14" s="557" t="s">
        <v>1328</v>
      </c>
      <c r="G14" s="557" t="s">
        <v>925</v>
      </c>
      <c r="H14" s="557">
        <v>120</v>
      </c>
      <c r="I14" s="557">
        <v>234</v>
      </c>
      <c r="J14" s="66"/>
      <c r="K14" s="67">
        <v>201812</v>
      </c>
      <c r="L14" s="70"/>
      <c r="M14" s="70"/>
      <c r="N14" s="70"/>
      <c r="O14" s="70">
        <f>+IF('QIPP Scorecard'!$D$5="All MCOs in Providers SDA",+SUMIFS('Member Months'!$I:$I,'Member Months'!$C:$C,O$10,'Member Months'!$D:$D,$K14,'Member Months'!$G:$G,'QIPP Scorecard'!$D$7),SUMIFS('Member Months'!$I:$I,'Member Months'!$C:$C,O$10,'Member Months'!$D:$D,$K14,'Member Months'!$E:$E,'QIPP Scorecard'!$D$5,'Member Months'!$G:$G,'QIPP Scorecard'!$D$7))</f>
        <v>5499</v>
      </c>
      <c r="P14" s="70">
        <f>+IF('QIPP Scorecard'!$D$5="All MCOs in Providers SDA",+SUMIFS('Member Months'!$I:$I,'Member Months'!$C:$C,P$10,'Member Months'!$D:$D,$K14,'Member Months'!$G:$G,'QIPP Scorecard'!$D$7),SUMIFS('Member Months'!$I:$I,'Member Months'!$C:$C,P$10,'Member Months'!$D:$D,$K14,'Member Months'!$E:$E,'QIPP Scorecard'!$D$5,'Member Months'!$G:$G,'QIPP Scorecard'!$D$7))</f>
        <v>57</v>
      </c>
      <c r="Q14" s="70">
        <f>+IF('QIPP Scorecard'!$D$5="All MCOs in Providers SDA",+SUMIFS('Member Months'!$I:$I,'Member Months'!$C:$C,Q$10,'Member Months'!$D:$D,$K14,'Member Months'!$G:$G,'QIPP Scorecard'!$D$7),SUMIFS('Member Months'!$I:$I,'Member Months'!$C:$C,Q$10,'Member Months'!$D:$D,$K14,'Member Months'!$E:$E,'QIPP Scorecard'!$D$5,'Member Months'!$G:$G,'QIPP Scorecard'!$D$7))</f>
        <v>179</v>
      </c>
      <c r="R14" s="70">
        <f>+IF('QIPP Scorecard'!$D$5="All MCOs in Providers SDA",+SUMIFS('Member Months'!$I:$I,'Member Months'!$C:$C,R$10,'Member Months'!$D:$D,$K14,'Member Months'!$G:$G,'QIPP Scorecard'!$D$6),SUMIFS('Member Months'!$I:$I,'Member Months'!$C:$C,R$10,'Member Months'!$D:$D,$K14,'Member Months'!$E:$E,'QIPP Scorecard'!$D$5,'Member Months'!$G:$G,'QIPP Scorecard'!$D$6))</f>
        <v>75</v>
      </c>
      <c r="S14" s="70">
        <f>+IF('QIPP Scorecard'!$D$5="All MCOs in Providers SDA",+SUMIFS('Member Months'!$I:$I,'Member Months'!$C:$C,S$10,'Member Months'!$D:$D,$K14,'Member Months'!$G:$G,'QIPP Scorecard'!$D$6),SUMIFS('Member Months'!$I:$I,'Member Months'!$C:$C,S$10,'Member Months'!$D:$D,$K14,'Member Months'!$E:$E,'QIPP Scorecard'!$D$5,'Member Months'!$G:$G,'QIPP Scorecard'!$D$6))</f>
        <v>41</v>
      </c>
      <c r="T14" s="70">
        <f>+IF('QIPP Scorecard'!$D$5="All MCOs in Providers SDA",+SUMIFS('Member Months'!$I:$I,'Member Months'!$C:$C,T$10,'Member Months'!$D:$D,$K14,'Member Months'!$G:$G,'QIPP Scorecard'!$D$6),SUMIFS('Member Months'!$I:$I,'Member Months'!$C:$C,T$10,'Member Months'!$D:$D,$K14,'Member Months'!$E:$E,'QIPP Scorecard'!$D$5,'Member Months'!$G:$G,'QIPP Scorecard'!$D$6))</f>
        <v>26</v>
      </c>
      <c r="U14" s="70">
        <f>+IF('QIPP Scorecard'!$D$5="All MCOs in Providers SDA",+SUMIFS('Member Months'!$I:$I,'Member Months'!$C:$C,U$10,'Member Months'!$D:$D,$K14,'Member Months'!$G:$G,'QIPP Scorecard'!$D$6),SUMIFS('Member Months'!$I:$I,'Member Months'!$C:$C,U$10,'Member Months'!$D:$D,$K14,'Member Months'!$E:$E,'QIPP Scorecard'!$D$5,'Member Months'!$G:$G,'QIPP Scorecard'!$D$6))</f>
        <v>-5</v>
      </c>
      <c r="V14" s="70">
        <f>+IF('QIPP Scorecard'!$D$5="All MCOs in Providers SDA",+SUMIFS('Member Months'!$I:$I,'Member Months'!$C:$C,V$10,'Member Months'!$D:$D,$K14,'Member Months'!$G:$G,'QIPP Scorecard'!$D$6),SUMIFS('Member Months'!$I:$I,'Member Months'!$C:$C,V$10,'Member Months'!$D:$D,$K14,'Member Months'!$E:$E,'QIPP Scorecard'!$D$5,'Member Months'!$G:$G,'QIPP Scorecard'!$D$6))</f>
        <v>-2</v>
      </c>
      <c r="W14" s="70">
        <f>+IF('QIPP Scorecard'!$D$5="All MCOs in Providers SDA",+SUMIFS('Member Months'!$I:$I,'Member Months'!$C:$C,W$10,'Member Months'!$D:$D,$K14,'Member Months'!$G:$G,'QIPP Scorecard'!$D$6),SUMIFS('Member Months'!$I:$I,'Member Months'!$C:$C,W$10,'Member Months'!$D:$D,$K14,'Member Months'!$E:$E,'QIPP Scorecard'!$D$5,'Member Months'!$G:$G,'QIPP Scorecard'!$D$6))</f>
        <v>2</v>
      </c>
      <c r="X14" s="70">
        <f>+IF('QIPP Scorecard'!$D$5="All MCOs in Providers SDA",+SUMIFS('Member Months'!$I:$I,'Member Months'!$C:$C,X$10,'Member Months'!$D:$D,$K14,'Member Months'!$G:$G,'QIPP Scorecard'!$D$6),SUMIFS('Member Months'!$I:$I,'Member Months'!$C:$C,X$10,'Member Months'!$D:$D,$K14,'Member Months'!$E:$E,'QIPP Scorecard'!$D$5,'Member Months'!$G:$G,'QIPP Scorecard'!$D$6))</f>
        <v>0</v>
      </c>
      <c r="Y14" s="70">
        <f>+IF('QIPP Scorecard'!$D$5="All MCOs in Providers SDA",+SUMIFS('Member Months'!$I:$I,'Member Months'!$C:$C,Y$10,'Member Months'!$D:$D,$K14,'Member Months'!$G:$G,'QIPP Scorecard'!$D$6),SUMIFS('Member Months'!$I:$I,'Member Months'!$C:$C,Y$10,'Member Months'!$D:$D,$K14,'Member Months'!$E:$E,'QIPP Scorecard'!$D$5,'Member Months'!$G:$G,'QIPP Scorecard'!$D$6))</f>
        <v>0</v>
      </c>
      <c r="Z14" s="70">
        <f>+IF('QIPP Scorecard'!$D$5="All MCOs in Providers SDA",+SUMIFS('Member Months'!$I:$I,'Member Months'!$C:$C,Z$10,'Member Months'!$D:$D,$K14,'Member Months'!$G:$G,'QIPP Scorecard'!$D$6),SUMIFS('Member Months'!$I:$I,'Member Months'!$C:$C,Z$10,'Member Months'!$D:$D,$K14,'Member Months'!$E:$E,'QIPP Scorecard'!$D$5,'Member Months'!$G:$G,'QIPP Scorecard'!$D$6))</f>
        <v>0</v>
      </c>
      <c r="AA14" s="70">
        <f>+IF('QIPP Scorecard'!$D$5="All MCOs in Providers SDA",+SUMIFS('Member Months'!$I:$I,'Member Months'!$C:$C,AA$10,'Member Months'!$D:$D,$K14,'Member Months'!$G:$G,'QIPP Scorecard'!$D$6),SUMIFS('Member Months'!$I:$I,'Member Months'!$C:$C,AA$10,'Member Months'!$D:$D,$K14,'Member Months'!$E:$E,'QIPP Scorecard'!$D$5,'Member Months'!$G:$G,'QIPP Scorecard'!$D$6))</f>
        <v>0</v>
      </c>
      <c r="AB14" s="70">
        <f>+IF('QIPP Scorecard'!$D$5="All MCOs in Providers SDA",+SUMIFS('Member Months'!$I:$I,'Member Months'!$C:$C,AB$10,'Member Months'!$D:$D,$K14,'Member Months'!$G:$G,'QIPP Scorecard'!$D$6),SUMIFS('Member Months'!$I:$I,'Member Months'!$C:$C,AB$10,'Member Months'!$D:$D,$K14,'Member Months'!$E:$E,'QIPP Scorecard'!$D$5,'Member Months'!$G:$G,'QIPP Scorecard'!$D$6))</f>
        <v>0</v>
      </c>
      <c r="AC14" s="70">
        <f>+IF('QIPP Scorecard'!$D$5="All MCOs in Providers SDA",+SUMIFS('Member Months'!$I:$I,'Member Months'!$C:$C,AC$10,'Member Months'!$D:$D,$K14,'Member Months'!$G:$G,'QIPP Scorecard'!$D$6),SUMIFS('Member Months'!$I:$I,'Member Months'!$C:$C,AC$10,'Member Months'!$D:$D,$K14,'Member Months'!$E:$E,'QIPP Scorecard'!$D$5,'Member Months'!$G:$G,'QIPP Scorecard'!$D$6))</f>
        <v>0</v>
      </c>
      <c r="AD14" s="70">
        <f>+IF('QIPP Scorecard'!$D$5="All MCOs in Providers SDA",+SUMIFS('Member Months'!$I:$I,'Member Months'!$C:$C,AD$10,'Member Months'!$D:$D,$K14,'Member Months'!$G:$G,'QIPP Scorecard'!$D$6),SUMIFS('Member Months'!$I:$I,'Member Months'!$C:$C,AD$10,'Member Months'!$D:$D,$K14,'Member Months'!$E:$E,'QIPP Scorecard'!$D$5,'Member Months'!$G:$G,'QIPP Scorecard'!$D$6))</f>
        <v>0</v>
      </c>
      <c r="AE14" s="70">
        <f>+IF('QIPP Scorecard'!$D$5="All MCOs in Providers SDA",+SUMIFS('Member Months'!$I:$I,'Member Months'!$C:$C,AE$10,'Member Months'!$D:$D,$K14,'Member Months'!$G:$G,'QIPP Scorecard'!$D$6),SUMIFS('Member Months'!$I:$I,'Member Months'!$C:$C,AE$10,'Member Months'!$D:$D,$K14,'Member Months'!$E:$E,'QIPP Scorecard'!$D$5,'Member Months'!$G:$G,'QIPP Scorecard'!$D$6))</f>
        <v>0</v>
      </c>
      <c r="AF14" s="70">
        <f>+IF('QIPP Scorecard'!$D$5="All MCOs in Providers SDA",+SUMIFS('Member Months'!$I:$I,'Member Months'!$C:$C,AF$10,'Member Months'!$D:$D,$K14,'Member Months'!$G:$G,'QIPP Scorecard'!$D$6),SUMIFS('Member Months'!$I:$I,'Member Months'!$C:$C,AF$10,'Member Months'!$D:$D,$K14,'Member Months'!$E:$E,'QIPP Scorecard'!$D$5,'Member Months'!$G:$G,'QIPP Scorecard'!$D$6))</f>
        <v>0</v>
      </c>
      <c r="AG14" s="70">
        <f>+IF('QIPP Scorecard'!$D$5="All MCOs in Providers SDA",+SUMIFS('Member Months'!$I:$I,'Member Months'!$C:$C,AG$10,'Member Months'!$D:$D,$K14,'Member Months'!$G:$G,'QIPP Scorecard'!$D$6),SUMIFS('Member Months'!$I:$I,'Member Months'!$C:$C,AG$10,'Member Months'!$D:$D,$K14,'Member Months'!$E:$E,'QIPP Scorecard'!$D$5,'Member Months'!$G:$G,'QIPP Scorecard'!$D$6))</f>
        <v>0</v>
      </c>
      <c r="AH14" s="70">
        <f>+IF('QIPP Scorecard'!$D$5="All MCOs in Providers SDA",+SUMIFS('Member Months'!$I:$I,'Member Months'!$C:$C,AH$10,'Member Months'!$D:$D,$K14,'Member Months'!$G:$G,'QIPP Scorecard'!$D$6),SUMIFS('Member Months'!$I:$I,'Member Months'!$C:$C,AH$10,'Member Months'!$D:$D,$K14,'Member Months'!$E:$E,'QIPP Scorecard'!$D$5,'Member Months'!$G:$G,'QIPP Scorecard'!$D$6))</f>
        <v>0</v>
      </c>
      <c r="AI14" s="70">
        <f>+IF('QIPP Scorecard'!$D$5="All MCOs in Providers SDA",+SUMIFS('Member Months'!$I:$I,'Member Months'!$C:$C,AI$10,'Member Months'!$D:$D,$K14,'Member Months'!$G:$G,'QIPP Scorecard'!$D$6),SUMIFS('Member Months'!$I:$I,'Member Months'!$C:$C,AI$10,'Member Months'!$D:$D,$K14,'Member Months'!$E:$E,'QIPP Scorecard'!$D$5,'Member Months'!$G:$G,'QIPP Scorecard'!$D$6))</f>
        <v>0</v>
      </c>
      <c r="AJ14" s="70">
        <f>+IF('QIPP Scorecard'!$D$5="All MCOs in Providers SDA",+SUMIFS('Member Months'!$I:$I,'Member Months'!$C:$C,AJ$10,'Member Months'!$D:$D,$K14,'Member Months'!$G:$G,'QIPP Scorecard'!$D$6),SUMIFS('Member Months'!$I:$I,'Member Months'!$C:$C,AJ$10,'Member Months'!$D:$D,$K14,'Member Months'!$E:$E,'QIPP Scorecard'!$D$5,'Member Months'!$G:$G,'QIPP Scorecard'!$D$6))</f>
        <v>0</v>
      </c>
      <c r="AK14" s="70">
        <f>+IF('QIPP Scorecard'!$D$5="All MCOs in Providers SDA",+SUMIFS('Member Months'!$I:$I,'Member Months'!$C:$C,AK$10,'Member Months'!$D:$D,$K14,'Member Months'!$G:$G,'QIPP Scorecard'!$D$6),SUMIFS('Member Months'!$I:$I,'Member Months'!$C:$C,AK$10,'Member Months'!$D:$D,$K14,'Member Months'!$E:$E,'QIPP Scorecard'!$D$5,'Member Months'!$G:$G,'QIPP Scorecard'!$D$6))</f>
        <v>0</v>
      </c>
      <c r="AL14" s="70">
        <f>+IF('QIPP Scorecard'!$D$5="All MCOs in Providers SDA",+SUMIFS('Member Months'!$I:$I,'Member Months'!$C:$C,AL$10,'Member Months'!$D:$D,$K14,'Member Months'!$G:$G,'QIPP Scorecard'!$D$6),SUMIFS('Member Months'!$I:$I,'Member Months'!$C:$C,AL$10,'Member Months'!$D:$D,$K14,'Member Months'!$E:$E,'QIPP Scorecard'!$D$5,'Member Months'!$G:$G,'QIPP Scorecard'!$D$6))</f>
        <v>0</v>
      </c>
      <c r="AM14" s="70">
        <f>+IF('QIPP Scorecard'!$D$5="All MCOs in Providers SDA",+SUMIFS('Member Months'!$I:$I,'Member Months'!$C:$C,AM$10,'Member Months'!$D:$D,$K14,'Member Months'!$G:$G,'QIPP Scorecard'!$D$6),SUMIFS('Member Months'!$I:$I,'Member Months'!$C:$C,AM$10,'Member Months'!$D:$D,$K14,'Member Months'!$E:$E,'QIPP Scorecard'!$D$5,'Member Months'!$G:$G,'QIPP Scorecard'!$D$6))</f>
        <v>0</v>
      </c>
      <c r="AN14" s="70">
        <f>+IF('QIPP Scorecard'!$D$5="All MCOs in Providers SDA",+SUMIFS('Member Months'!$I:$I,'Member Months'!$C:$C,AN$10,'Member Months'!$D:$D,$K14,'Member Months'!$G:$G,'QIPP Scorecard'!$D$6),SUMIFS('Member Months'!$I:$I,'Member Months'!$C:$C,AN$10,'Member Months'!$D:$D,$K14,'Member Months'!$E:$E,'QIPP Scorecard'!$D$5,'Member Months'!$G:$G,'QIPP Scorecard'!$D$6))</f>
        <v>0</v>
      </c>
      <c r="AO14" s="70">
        <f>+IF('QIPP Scorecard'!$D$5="All MCOs in Providers SDA",+SUMIFS('Member Months'!$I:$I,'Member Months'!$C:$C,AO$10,'Member Months'!$D:$D,$K14,'Member Months'!$G:$G,'QIPP Scorecard'!$D$6),SUMIFS('Member Months'!$I:$I,'Member Months'!$C:$C,AO$10,'Member Months'!$D:$D,$K14,'Member Months'!$E:$E,'QIPP Scorecard'!$D$5,'Member Months'!$G:$G,'QIPP Scorecard'!$D$6))</f>
        <v>0</v>
      </c>
      <c r="AP14" s="70">
        <f>+IF('QIPP Scorecard'!$D$5="All MCOs in Providers SDA",+SUMIFS('Member Months'!$I:$I,'Member Months'!$C:$C,AP$10,'Member Months'!$D:$D,$K14,'Member Months'!$G:$G,'QIPP Scorecard'!$D$6),SUMIFS('Member Months'!$I:$I,'Member Months'!$C:$C,AP$10,'Member Months'!$D:$D,$K14,'Member Months'!$E:$E,'QIPP Scorecard'!$D$5,'Member Months'!$G:$G,'QIPP Scorecard'!$D$6))</f>
        <v>0</v>
      </c>
      <c r="AQ14" s="70">
        <f>+IF('QIPP Scorecard'!$D$5="All MCOs in Providers SDA",+SUMIFS('Member Months'!$I:$I,'Member Months'!$C:$C,AQ$10,'Member Months'!$D:$D,$K14,'Member Months'!$G:$G,'QIPP Scorecard'!$D$6),SUMIFS('Member Months'!$I:$I,'Member Months'!$C:$C,AQ$10,'Member Months'!$D:$D,$K14,'Member Months'!$E:$E,'QIPP Scorecard'!$D$5,'Member Months'!$G:$G,'QIPP Scorecard'!$D$6))</f>
        <v>0</v>
      </c>
      <c r="AR14" s="70">
        <f>+IF('QIPP Scorecard'!$D$5="All MCOs in Providers SDA",+SUMIFS('Member Months'!$I:$I,'Member Months'!$C:$C,AR$10,'Member Months'!$D:$D,$K14,'Member Months'!$G:$G,'QIPP Scorecard'!$D$6),SUMIFS('Member Months'!$I:$I,'Member Months'!$C:$C,AR$10,'Member Months'!$D:$D,$K14,'Member Months'!$E:$E,'QIPP Scorecard'!$D$5,'Member Months'!$G:$G,'QIPP Scorecard'!$D$6))</f>
        <v>0</v>
      </c>
      <c r="AS14" s="70">
        <f>+IF('QIPP Scorecard'!$D$5="All MCOs in Providers SDA",+SUMIFS('Member Months'!$I:$I,'Member Months'!$C:$C,AS$10,'Member Months'!$D:$D,$K14,'Member Months'!$G:$G,'QIPP Scorecard'!$D$6),SUMIFS('Member Months'!$I:$I,'Member Months'!$C:$C,AS$10,'Member Months'!$D:$D,$K14,'Member Months'!$E:$E,'QIPP Scorecard'!$D$5,'Member Months'!$G:$G,'QIPP Scorecard'!$D$6))</f>
        <v>0</v>
      </c>
      <c r="AT14" s="70">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455"/>
      <c r="B15" s="557">
        <v>4</v>
      </c>
      <c r="C15" s="557">
        <v>201908</v>
      </c>
      <c r="D15" s="557">
        <v>201908</v>
      </c>
      <c r="E15" s="557" t="s">
        <v>1066</v>
      </c>
      <c r="F15" s="557" t="s">
        <v>1328</v>
      </c>
      <c r="G15" s="557" t="s">
        <v>925</v>
      </c>
      <c r="H15" s="557">
        <v>121</v>
      </c>
      <c r="I15" s="557">
        <v>1830</v>
      </c>
      <c r="J15" s="66"/>
      <c r="K15" s="67">
        <v>201901</v>
      </c>
      <c r="L15" s="70"/>
      <c r="M15" s="70"/>
      <c r="N15" s="70"/>
      <c r="O15" s="70"/>
      <c r="P15" s="70">
        <f>+IF('QIPP Scorecard'!$D$5="All MCOs in Providers SDA",+SUMIFS('Member Months'!$I:$I,'Member Months'!$C:$C,P$10,'Member Months'!$D:$D,$K15,'Member Months'!$G:$G,'QIPP Scorecard'!$D$7),SUMIFS('Member Months'!$I:$I,'Member Months'!$C:$C,P$10,'Member Months'!$D:$D,$K15,'Member Months'!$E:$E,'QIPP Scorecard'!$D$5,'Member Months'!$G:$G,'QIPP Scorecard'!$D$7))</f>
        <v>5478</v>
      </c>
      <c r="Q15" s="70">
        <f>+IF('QIPP Scorecard'!$D$5="All MCOs in Providers SDA",+SUMIFS('Member Months'!$I:$I,'Member Months'!$C:$C,Q$10,'Member Months'!$D:$D,$K15,'Member Months'!$G:$G,'QIPP Scorecard'!$D$7),SUMIFS('Member Months'!$I:$I,'Member Months'!$C:$C,Q$10,'Member Months'!$D:$D,$K15,'Member Months'!$E:$E,'QIPP Scorecard'!$D$5,'Member Months'!$G:$G,'QIPP Scorecard'!$D$7))</f>
        <v>93</v>
      </c>
      <c r="R15" s="70">
        <f>+IF('QIPP Scorecard'!$D$5="All MCOs in Providers SDA",+SUMIFS('Member Months'!$I:$I,'Member Months'!$C:$C,R$10,'Member Months'!$D:$D,$K15,'Member Months'!$G:$G,'QIPP Scorecard'!$D$6),SUMIFS('Member Months'!$I:$I,'Member Months'!$C:$C,R$10,'Member Months'!$D:$D,$K15,'Member Months'!$E:$E,'QIPP Scorecard'!$D$5,'Member Months'!$G:$G,'QIPP Scorecard'!$D$6))</f>
        <v>180</v>
      </c>
      <c r="S15" s="70">
        <f>+IF('QIPP Scorecard'!$D$5="All MCOs in Providers SDA",+SUMIFS('Member Months'!$I:$I,'Member Months'!$C:$C,S$10,'Member Months'!$D:$D,$K15,'Member Months'!$G:$G,'QIPP Scorecard'!$D$6),SUMIFS('Member Months'!$I:$I,'Member Months'!$C:$C,S$10,'Member Months'!$D:$D,$K15,'Member Months'!$E:$E,'QIPP Scorecard'!$D$5,'Member Months'!$G:$G,'QIPP Scorecard'!$D$6))</f>
        <v>101</v>
      </c>
      <c r="T15" s="70">
        <f>+IF('QIPP Scorecard'!$D$5="All MCOs in Providers SDA",+SUMIFS('Member Months'!$I:$I,'Member Months'!$C:$C,T$10,'Member Months'!$D:$D,$K15,'Member Months'!$G:$G,'QIPP Scorecard'!$D$6),SUMIFS('Member Months'!$I:$I,'Member Months'!$C:$C,T$10,'Member Months'!$D:$D,$K15,'Member Months'!$E:$E,'QIPP Scorecard'!$D$5,'Member Months'!$G:$G,'QIPP Scorecard'!$D$6))</f>
        <v>37</v>
      </c>
      <c r="U15" s="70">
        <f>+IF('QIPP Scorecard'!$D$5="All MCOs in Providers SDA",+SUMIFS('Member Months'!$I:$I,'Member Months'!$C:$C,U$10,'Member Months'!$D:$D,$K15,'Member Months'!$G:$G,'QIPP Scorecard'!$D$6),SUMIFS('Member Months'!$I:$I,'Member Months'!$C:$C,U$10,'Member Months'!$D:$D,$K15,'Member Months'!$E:$E,'QIPP Scorecard'!$D$5,'Member Months'!$G:$G,'QIPP Scorecard'!$D$6))</f>
        <v>-2</v>
      </c>
      <c r="V15" s="70">
        <f>+IF('QIPP Scorecard'!$D$5="All MCOs in Providers SDA",+SUMIFS('Member Months'!$I:$I,'Member Months'!$C:$C,V$10,'Member Months'!$D:$D,$K15,'Member Months'!$G:$G,'QIPP Scorecard'!$D$6),SUMIFS('Member Months'!$I:$I,'Member Months'!$C:$C,V$10,'Member Months'!$D:$D,$K15,'Member Months'!$E:$E,'QIPP Scorecard'!$D$5,'Member Months'!$G:$G,'QIPP Scorecard'!$D$6))</f>
        <v>-1</v>
      </c>
      <c r="W15" s="70">
        <f>+IF('QIPP Scorecard'!$D$5="All MCOs in Providers SDA",+SUMIFS('Member Months'!$I:$I,'Member Months'!$C:$C,W$10,'Member Months'!$D:$D,$K15,'Member Months'!$G:$G,'QIPP Scorecard'!$D$6),SUMIFS('Member Months'!$I:$I,'Member Months'!$C:$C,W$10,'Member Months'!$D:$D,$K15,'Member Months'!$E:$E,'QIPP Scorecard'!$D$5,'Member Months'!$G:$G,'QIPP Scorecard'!$D$6))</f>
        <v>1</v>
      </c>
      <c r="X15" s="70">
        <f>+IF('QIPP Scorecard'!$D$5="All MCOs in Providers SDA",+SUMIFS('Member Months'!$I:$I,'Member Months'!$C:$C,X$10,'Member Months'!$D:$D,$K15,'Member Months'!$G:$G,'QIPP Scorecard'!$D$6),SUMIFS('Member Months'!$I:$I,'Member Months'!$C:$C,X$10,'Member Months'!$D:$D,$K15,'Member Months'!$E:$E,'QIPP Scorecard'!$D$5,'Member Months'!$G:$G,'QIPP Scorecard'!$D$6))</f>
        <v>0</v>
      </c>
      <c r="Y15" s="70">
        <f>+IF('QIPP Scorecard'!$D$5="All MCOs in Providers SDA",+SUMIFS('Member Months'!$I:$I,'Member Months'!$C:$C,Y$10,'Member Months'!$D:$D,$K15,'Member Months'!$G:$G,'QIPP Scorecard'!$D$6),SUMIFS('Member Months'!$I:$I,'Member Months'!$C:$C,Y$10,'Member Months'!$D:$D,$K15,'Member Months'!$E:$E,'QIPP Scorecard'!$D$5,'Member Months'!$G:$G,'QIPP Scorecard'!$D$6))</f>
        <v>0</v>
      </c>
      <c r="Z15" s="70">
        <f>+IF('QIPP Scorecard'!$D$5="All MCOs in Providers SDA",+SUMIFS('Member Months'!$I:$I,'Member Months'!$C:$C,Z$10,'Member Months'!$D:$D,$K15,'Member Months'!$G:$G,'QIPP Scorecard'!$D$6),SUMIFS('Member Months'!$I:$I,'Member Months'!$C:$C,Z$10,'Member Months'!$D:$D,$K15,'Member Months'!$E:$E,'QIPP Scorecard'!$D$5,'Member Months'!$G:$G,'QIPP Scorecard'!$D$6))</f>
        <v>0</v>
      </c>
      <c r="AA15" s="70">
        <f>+IF('QIPP Scorecard'!$D$5="All MCOs in Providers SDA",+SUMIFS('Member Months'!$I:$I,'Member Months'!$C:$C,AA$10,'Member Months'!$D:$D,$K15,'Member Months'!$G:$G,'QIPP Scorecard'!$D$6),SUMIFS('Member Months'!$I:$I,'Member Months'!$C:$C,AA$10,'Member Months'!$D:$D,$K15,'Member Months'!$E:$E,'QIPP Scorecard'!$D$5,'Member Months'!$G:$G,'QIPP Scorecard'!$D$6))</f>
        <v>0</v>
      </c>
      <c r="AB15" s="70">
        <f>+IF('QIPP Scorecard'!$D$5="All MCOs in Providers SDA",+SUMIFS('Member Months'!$I:$I,'Member Months'!$C:$C,AB$10,'Member Months'!$D:$D,$K15,'Member Months'!$G:$G,'QIPP Scorecard'!$D$6),SUMIFS('Member Months'!$I:$I,'Member Months'!$C:$C,AB$10,'Member Months'!$D:$D,$K15,'Member Months'!$E:$E,'QIPP Scorecard'!$D$5,'Member Months'!$G:$G,'QIPP Scorecard'!$D$6))</f>
        <v>0</v>
      </c>
      <c r="AC15" s="70">
        <f>+IF('QIPP Scorecard'!$D$5="All MCOs in Providers SDA",+SUMIFS('Member Months'!$I:$I,'Member Months'!$C:$C,AC$10,'Member Months'!$D:$D,$K15,'Member Months'!$G:$G,'QIPP Scorecard'!$D$6),SUMIFS('Member Months'!$I:$I,'Member Months'!$C:$C,AC$10,'Member Months'!$D:$D,$K15,'Member Months'!$E:$E,'QIPP Scorecard'!$D$5,'Member Months'!$G:$G,'QIPP Scorecard'!$D$6))</f>
        <v>0</v>
      </c>
      <c r="AD15" s="70">
        <f>+IF('QIPP Scorecard'!$D$5="All MCOs in Providers SDA",+SUMIFS('Member Months'!$I:$I,'Member Months'!$C:$C,AD$10,'Member Months'!$D:$D,$K15,'Member Months'!$G:$G,'QIPP Scorecard'!$D$6),SUMIFS('Member Months'!$I:$I,'Member Months'!$C:$C,AD$10,'Member Months'!$D:$D,$K15,'Member Months'!$E:$E,'QIPP Scorecard'!$D$5,'Member Months'!$G:$G,'QIPP Scorecard'!$D$6))</f>
        <v>0</v>
      </c>
      <c r="AE15" s="70">
        <f>+IF('QIPP Scorecard'!$D$5="All MCOs in Providers SDA",+SUMIFS('Member Months'!$I:$I,'Member Months'!$C:$C,AE$10,'Member Months'!$D:$D,$K15,'Member Months'!$G:$G,'QIPP Scorecard'!$D$6),SUMIFS('Member Months'!$I:$I,'Member Months'!$C:$C,AE$10,'Member Months'!$D:$D,$K15,'Member Months'!$E:$E,'QIPP Scorecard'!$D$5,'Member Months'!$G:$G,'QIPP Scorecard'!$D$6))</f>
        <v>0</v>
      </c>
      <c r="AF15" s="70">
        <f>+IF('QIPP Scorecard'!$D$5="All MCOs in Providers SDA",+SUMIFS('Member Months'!$I:$I,'Member Months'!$C:$C,AF$10,'Member Months'!$D:$D,$K15,'Member Months'!$G:$G,'QIPP Scorecard'!$D$6),SUMIFS('Member Months'!$I:$I,'Member Months'!$C:$C,AF$10,'Member Months'!$D:$D,$K15,'Member Months'!$E:$E,'QIPP Scorecard'!$D$5,'Member Months'!$G:$G,'QIPP Scorecard'!$D$6))</f>
        <v>0</v>
      </c>
      <c r="AG15" s="70">
        <f>+IF('QIPP Scorecard'!$D$5="All MCOs in Providers SDA",+SUMIFS('Member Months'!$I:$I,'Member Months'!$C:$C,AG$10,'Member Months'!$D:$D,$K15,'Member Months'!$G:$G,'QIPP Scorecard'!$D$6),SUMIFS('Member Months'!$I:$I,'Member Months'!$C:$C,AG$10,'Member Months'!$D:$D,$K15,'Member Months'!$E:$E,'QIPP Scorecard'!$D$5,'Member Months'!$G:$G,'QIPP Scorecard'!$D$6))</f>
        <v>0</v>
      </c>
      <c r="AH15" s="70">
        <f>+IF('QIPP Scorecard'!$D$5="All MCOs in Providers SDA",+SUMIFS('Member Months'!$I:$I,'Member Months'!$C:$C,AH$10,'Member Months'!$D:$D,$K15,'Member Months'!$G:$G,'QIPP Scorecard'!$D$6),SUMIFS('Member Months'!$I:$I,'Member Months'!$C:$C,AH$10,'Member Months'!$D:$D,$K15,'Member Months'!$E:$E,'QIPP Scorecard'!$D$5,'Member Months'!$G:$G,'QIPP Scorecard'!$D$6))</f>
        <v>0</v>
      </c>
      <c r="AI15" s="70">
        <f>+IF('QIPP Scorecard'!$D$5="All MCOs in Providers SDA",+SUMIFS('Member Months'!$I:$I,'Member Months'!$C:$C,AI$10,'Member Months'!$D:$D,$K15,'Member Months'!$G:$G,'QIPP Scorecard'!$D$6),SUMIFS('Member Months'!$I:$I,'Member Months'!$C:$C,AI$10,'Member Months'!$D:$D,$K15,'Member Months'!$E:$E,'QIPP Scorecard'!$D$5,'Member Months'!$G:$G,'QIPP Scorecard'!$D$6))</f>
        <v>0</v>
      </c>
      <c r="AJ15" s="70">
        <f>+IF('QIPP Scorecard'!$D$5="All MCOs in Providers SDA",+SUMIFS('Member Months'!$I:$I,'Member Months'!$C:$C,AJ$10,'Member Months'!$D:$D,$K15,'Member Months'!$G:$G,'QIPP Scorecard'!$D$6),SUMIFS('Member Months'!$I:$I,'Member Months'!$C:$C,AJ$10,'Member Months'!$D:$D,$K15,'Member Months'!$E:$E,'QIPP Scorecard'!$D$5,'Member Months'!$G:$G,'QIPP Scorecard'!$D$6))</f>
        <v>0</v>
      </c>
      <c r="AK15" s="70">
        <f>+IF('QIPP Scorecard'!$D$5="All MCOs in Providers SDA",+SUMIFS('Member Months'!$I:$I,'Member Months'!$C:$C,AK$10,'Member Months'!$D:$D,$K15,'Member Months'!$G:$G,'QIPP Scorecard'!$D$6),SUMIFS('Member Months'!$I:$I,'Member Months'!$C:$C,AK$10,'Member Months'!$D:$D,$K15,'Member Months'!$E:$E,'QIPP Scorecard'!$D$5,'Member Months'!$G:$G,'QIPP Scorecard'!$D$6))</f>
        <v>0</v>
      </c>
      <c r="AL15" s="70">
        <f>+IF('QIPP Scorecard'!$D$5="All MCOs in Providers SDA",+SUMIFS('Member Months'!$I:$I,'Member Months'!$C:$C,AL$10,'Member Months'!$D:$D,$K15,'Member Months'!$G:$G,'QIPP Scorecard'!$D$6),SUMIFS('Member Months'!$I:$I,'Member Months'!$C:$C,AL$10,'Member Months'!$D:$D,$K15,'Member Months'!$E:$E,'QIPP Scorecard'!$D$5,'Member Months'!$G:$G,'QIPP Scorecard'!$D$6))</f>
        <v>0</v>
      </c>
      <c r="AM15" s="70">
        <f>+IF('QIPP Scorecard'!$D$5="All MCOs in Providers SDA",+SUMIFS('Member Months'!$I:$I,'Member Months'!$C:$C,AM$10,'Member Months'!$D:$D,$K15,'Member Months'!$G:$G,'QIPP Scorecard'!$D$6),SUMIFS('Member Months'!$I:$I,'Member Months'!$C:$C,AM$10,'Member Months'!$D:$D,$K15,'Member Months'!$E:$E,'QIPP Scorecard'!$D$5,'Member Months'!$G:$G,'QIPP Scorecard'!$D$6))</f>
        <v>0</v>
      </c>
      <c r="AN15" s="70">
        <f>+IF('QIPP Scorecard'!$D$5="All MCOs in Providers SDA",+SUMIFS('Member Months'!$I:$I,'Member Months'!$C:$C,AN$10,'Member Months'!$D:$D,$K15,'Member Months'!$G:$G,'QIPP Scorecard'!$D$6),SUMIFS('Member Months'!$I:$I,'Member Months'!$C:$C,AN$10,'Member Months'!$D:$D,$K15,'Member Months'!$E:$E,'QIPP Scorecard'!$D$5,'Member Months'!$G:$G,'QIPP Scorecard'!$D$6))</f>
        <v>0</v>
      </c>
      <c r="AO15" s="70">
        <f>+IF('QIPP Scorecard'!$D$5="All MCOs in Providers SDA",+SUMIFS('Member Months'!$I:$I,'Member Months'!$C:$C,AO$10,'Member Months'!$D:$D,$K15,'Member Months'!$G:$G,'QIPP Scorecard'!$D$6),SUMIFS('Member Months'!$I:$I,'Member Months'!$C:$C,AO$10,'Member Months'!$D:$D,$K15,'Member Months'!$E:$E,'QIPP Scorecard'!$D$5,'Member Months'!$G:$G,'QIPP Scorecard'!$D$6))</f>
        <v>0</v>
      </c>
      <c r="AP15" s="70">
        <f>+IF('QIPP Scorecard'!$D$5="All MCOs in Providers SDA",+SUMIFS('Member Months'!$I:$I,'Member Months'!$C:$C,AP$10,'Member Months'!$D:$D,$K15,'Member Months'!$G:$G,'QIPP Scorecard'!$D$6),SUMIFS('Member Months'!$I:$I,'Member Months'!$C:$C,AP$10,'Member Months'!$D:$D,$K15,'Member Months'!$E:$E,'QIPP Scorecard'!$D$5,'Member Months'!$G:$G,'QIPP Scorecard'!$D$6))</f>
        <v>0</v>
      </c>
      <c r="AQ15" s="70">
        <f>+IF('QIPP Scorecard'!$D$5="All MCOs in Providers SDA",+SUMIFS('Member Months'!$I:$I,'Member Months'!$C:$C,AQ$10,'Member Months'!$D:$D,$K15,'Member Months'!$G:$G,'QIPP Scorecard'!$D$6),SUMIFS('Member Months'!$I:$I,'Member Months'!$C:$C,AQ$10,'Member Months'!$D:$D,$K15,'Member Months'!$E:$E,'QIPP Scorecard'!$D$5,'Member Months'!$G:$G,'QIPP Scorecard'!$D$6))</f>
        <v>0</v>
      </c>
      <c r="AR15" s="70">
        <f>+IF('QIPP Scorecard'!$D$5="All MCOs in Providers SDA",+SUMIFS('Member Months'!$I:$I,'Member Months'!$C:$C,AR$10,'Member Months'!$D:$D,$K15,'Member Months'!$G:$G,'QIPP Scorecard'!$D$6),SUMIFS('Member Months'!$I:$I,'Member Months'!$C:$C,AR$10,'Member Months'!$D:$D,$K15,'Member Months'!$E:$E,'QIPP Scorecard'!$D$5,'Member Months'!$G:$G,'QIPP Scorecard'!$D$6))</f>
        <v>0</v>
      </c>
      <c r="AS15" s="70">
        <f>+IF('QIPP Scorecard'!$D$5="All MCOs in Providers SDA",+SUMIFS('Member Months'!$I:$I,'Member Months'!$C:$C,AS$10,'Member Months'!$D:$D,$K15,'Member Months'!$G:$G,'QIPP Scorecard'!$D$6),SUMIFS('Member Months'!$I:$I,'Member Months'!$C:$C,AS$10,'Member Months'!$D:$D,$K15,'Member Months'!$E:$E,'QIPP Scorecard'!$D$5,'Member Months'!$G:$G,'QIPP Scorecard'!$D$6))</f>
        <v>0</v>
      </c>
      <c r="AT15" s="70">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455"/>
      <c r="B16" s="557">
        <v>4</v>
      </c>
      <c r="C16" s="557">
        <v>201908</v>
      </c>
      <c r="D16" s="557">
        <v>201908</v>
      </c>
      <c r="E16" s="557" t="s">
        <v>1066</v>
      </c>
      <c r="F16" s="557" t="s">
        <v>1322</v>
      </c>
      <c r="G16" s="557" t="s">
        <v>1003</v>
      </c>
      <c r="H16" s="557">
        <v>120</v>
      </c>
      <c r="I16" s="557">
        <v>83</v>
      </c>
      <c r="J16" s="66"/>
      <c r="K16" s="67">
        <v>201902</v>
      </c>
      <c r="L16" s="70"/>
      <c r="M16" s="70"/>
      <c r="N16" s="70"/>
      <c r="O16" s="70"/>
      <c r="P16" s="70"/>
      <c r="Q16" s="70">
        <f>+IF('QIPP Scorecard'!$D$5="All MCOs in Providers SDA",+SUMIFS('Member Months'!$I:$I,'Member Months'!$C:$C,Q$10,'Member Months'!$D:$D,$K16,'Member Months'!$G:$G,'QIPP Scorecard'!$D$7),SUMIFS('Member Months'!$I:$I,'Member Months'!$C:$C,Q$10,'Member Months'!$D:$D,$K16,'Member Months'!$E:$E,'QIPP Scorecard'!$D$5,'Member Months'!$G:$G,'QIPP Scorecard'!$D$7))</f>
        <v>5417</v>
      </c>
      <c r="R16" s="70">
        <f>+IF('QIPP Scorecard'!$D$5="All MCOs in Providers SDA",+SUMIFS('Member Months'!$I:$I,'Member Months'!$C:$C,R$10,'Member Months'!$D:$D,$K16,'Member Months'!$G:$G,'QIPP Scorecard'!$D$6),SUMIFS('Member Months'!$I:$I,'Member Months'!$C:$C,R$10,'Member Months'!$D:$D,$K16,'Member Months'!$E:$E,'QIPP Scorecard'!$D$5,'Member Months'!$G:$G,'QIPP Scorecard'!$D$6))</f>
        <v>117</v>
      </c>
      <c r="S16" s="70">
        <f>+IF('QIPP Scorecard'!$D$5="All MCOs in Providers SDA",+SUMIFS('Member Months'!$I:$I,'Member Months'!$C:$C,S$10,'Member Months'!$D:$D,$K16,'Member Months'!$G:$G,'QIPP Scorecard'!$D$6),SUMIFS('Member Months'!$I:$I,'Member Months'!$C:$C,S$10,'Member Months'!$D:$D,$K16,'Member Months'!$E:$E,'QIPP Scorecard'!$D$5,'Member Months'!$G:$G,'QIPP Scorecard'!$D$6))</f>
        <v>221</v>
      </c>
      <c r="T16" s="70">
        <f>+IF('QIPP Scorecard'!$D$5="All MCOs in Providers SDA",+SUMIFS('Member Months'!$I:$I,'Member Months'!$C:$C,T$10,'Member Months'!$D:$D,$K16,'Member Months'!$G:$G,'QIPP Scorecard'!$D$6),SUMIFS('Member Months'!$I:$I,'Member Months'!$C:$C,T$10,'Member Months'!$D:$D,$K16,'Member Months'!$E:$E,'QIPP Scorecard'!$D$5,'Member Months'!$G:$G,'QIPP Scorecard'!$D$6))</f>
        <v>72</v>
      </c>
      <c r="U16" s="70">
        <f>+IF('QIPP Scorecard'!$D$5="All MCOs in Providers SDA",+SUMIFS('Member Months'!$I:$I,'Member Months'!$C:$C,U$10,'Member Months'!$D:$D,$K16,'Member Months'!$G:$G,'QIPP Scorecard'!$D$6),SUMIFS('Member Months'!$I:$I,'Member Months'!$C:$C,U$10,'Member Months'!$D:$D,$K16,'Member Months'!$E:$E,'QIPP Scorecard'!$D$5,'Member Months'!$G:$G,'QIPP Scorecard'!$D$6))</f>
        <v>12</v>
      </c>
      <c r="V16" s="70">
        <f>+IF('QIPP Scorecard'!$D$5="All MCOs in Providers SDA",+SUMIFS('Member Months'!$I:$I,'Member Months'!$C:$C,V$10,'Member Months'!$D:$D,$K16,'Member Months'!$G:$G,'QIPP Scorecard'!$D$6),SUMIFS('Member Months'!$I:$I,'Member Months'!$C:$C,V$10,'Member Months'!$D:$D,$K16,'Member Months'!$E:$E,'QIPP Scorecard'!$D$5,'Member Months'!$G:$G,'QIPP Scorecard'!$D$6))</f>
        <v>5</v>
      </c>
      <c r="W16" s="70">
        <f>+IF('QIPP Scorecard'!$D$5="All MCOs in Providers SDA",+SUMIFS('Member Months'!$I:$I,'Member Months'!$C:$C,W$10,'Member Months'!$D:$D,$K16,'Member Months'!$G:$G,'QIPP Scorecard'!$D$6),SUMIFS('Member Months'!$I:$I,'Member Months'!$C:$C,W$10,'Member Months'!$D:$D,$K16,'Member Months'!$E:$E,'QIPP Scorecard'!$D$5,'Member Months'!$G:$G,'QIPP Scorecard'!$D$6))</f>
        <v>5</v>
      </c>
      <c r="X16" s="70">
        <f>+IF('QIPP Scorecard'!$D$5="All MCOs in Providers SDA",+SUMIFS('Member Months'!$I:$I,'Member Months'!$C:$C,X$10,'Member Months'!$D:$D,$K16,'Member Months'!$G:$G,'QIPP Scorecard'!$D$6),SUMIFS('Member Months'!$I:$I,'Member Months'!$C:$C,X$10,'Member Months'!$D:$D,$K16,'Member Months'!$E:$E,'QIPP Scorecard'!$D$5,'Member Months'!$G:$G,'QIPP Scorecard'!$D$6))</f>
        <v>0</v>
      </c>
      <c r="Y16" s="70">
        <f>+IF('QIPP Scorecard'!$D$5="All MCOs in Providers SDA",+SUMIFS('Member Months'!$I:$I,'Member Months'!$C:$C,Y$10,'Member Months'!$D:$D,$K16,'Member Months'!$G:$G,'QIPP Scorecard'!$D$6),SUMIFS('Member Months'!$I:$I,'Member Months'!$C:$C,Y$10,'Member Months'!$D:$D,$K16,'Member Months'!$E:$E,'QIPP Scorecard'!$D$5,'Member Months'!$G:$G,'QIPP Scorecard'!$D$6))</f>
        <v>0</v>
      </c>
      <c r="Z16" s="70">
        <f>+IF('QIPP Scorecard'!$D$5="All MCOs in Providers SDA",+SUMIFS('Member Months'!$I:$I,'Member Months'!$C:$C,Z$10,'Member Months'!$D:$D,$K16,'Member Months'!$G:$G,'QIPP Scorecard'!$D$6),SUMIFS('Member Months'!$I:$I,'Member Months'!$C:$C,Z$10,'Member Months'!$D:$D,$K16,'Member Months'!$E:$E,'QIPP Scorecard'!$D$5,'Member Months'!$G:$G,'QIPP Scorecard'!$D$6))</f>
        <v>0</v>
      </c>
      <c r="AA16" s="70">
        <f>+IF('QIPP Scorecard'!$D$5="All MCOs in Providers SDA",+SUMIFS('Member Months'!$I:$I,'Member Months'!$C:$C,AA$10,'Member Months'!$D:$D,$K16,'Member Months'!$G:$G,'QIPP Scorecard'!$D$6),SUMIFS('Member Months'!$I:$I,'Member Months'!$C:$C,AA$10,'Member Months'!$D:$D,$K16,'Member Months'!$E:$E,'QIPP Scorecard'!$D$5,'Member Months'!$G:$G,'QIPP Scorecard'!$D$6))</f>
        <v>0</v>
      </c>
      <c r="AB16" s="70">
        <f>+IF('QIPP Scorecard'!$D$5="All MCOs in Providers SDA",+SUMIFS('Member Months'!$I:$I,'Member Months'!$C:$C,AB$10,'Member Months'!$D:$D,$K16,'Member Months'!$G:$G,'QIPP Scorecard'!$D$6),SUMIFS('Member Months'!$I:$I,'Member Months'!$C:$C,AB$10,'Member Months'!$D:$D,$K16,'Member Months'!$E:$E,'QIPP Scorecard'!$D$5,'Member Months'!$G:$G,'QIPP Scorecard'!$D$6))</f>
        <v>0</v>
      </c>
      <c r="AC16" s="70">
        <f>+IF('QIPP Scorecard'!$D$5="All MCOs in Providers SDA",+SUMIFS('Member Months'!$I:$I,'Member Months'!$C:$C,AC$10,'Member Months'!$D:$D,$K16,'Member Months'!$G:$G,'QIPP Scorecard'!$D$6),SUMIFS('Member Months'!$I:$I,'Member Months'!$C:$C,AC$10,'Member Months'!$D:$D,$K16,'Member Months'!$E:$E,'QIPP Scorecard'!$D$5,'Member Months'!$G:$G,'QIPP Scorecard'!$D$6))</f>
        <v>0</v>
      </c>
      <c r="AD16" s="70">
        <f>+IF('QIPP Scorecard'!$D$5="All MCOs in Providers SDA",+SUMIFS('Member Months'!$I:$I,'Member Months'!$C:$C,AD$10,'Member Months'!$D:$D,$K16,'Member Months'!$G:$G,'QIPP Scorecard'!$D$6),SUMIFS('Member Months'!$I:$I,'Member Months'!$C:$C,AD$10,'Member Months'!$D:$D,$K16,'Member Months'!$E:$E,'QIPP Scorecard'!$D$5,'Member Months'!$G:$G,'QIPP Scorecard'!$D$6))</f>
        <v>0</v>
      </c>
      <c r="AE16" s="70">
        <f>+IF('QIPP Scorecard'!$D$5="All MCOs in Providers SDA",+SUMIFS('Member Months'!$I:$I,'Member Months'!$C:$C,AE$10,'Member Months'!$D:$D,$K16,'Member Months'!$G:$G,'QIPP Scorecard'!$D$6),SUMIFS('Member Months'!$I:$I,'Member Months'!$C:$C,AE$10,'Member Months'!$D:$D,$K16,'Member Months'!$E:$E,'QIPP Scorecard'!$D$5,'Member Months'!$G:$G,'QIPP Scorecard'!$D$6))</f>
        <v>0</v>
      </c>
      <c r="AF16" s="70">
        <f>+IF('QIPP Scorecard'!$D$5="All MCOs in Providers SDA",+SUMIFS('Member Months'!$I:$I,'Member Months'!$C:$C,AF$10,'Member Months'!$D:$D,$K16,'Member Months'!$G:$G,'QIPP Scorecard'!$D$6),SUMIFS('Member Months'!$I:$I,'Member Months'!$C:$C,AF$10,'Member Months'!$D:$D,$K16,'Member Months'!$E:$E,'QIPP Scorecard'!$D$5,'Member Months'!$G:$G,'QIPP Scorecard'!$D$6))</f>
        <v>0</v>
      </c>
      <c r="AG16" s="70">
        <f>+IF('QIPP Scorecard'!$D$5="All MCOs in Providers SDA",+SUMIFS('Member Months'!$I:$I,'Member Months'!$C:$C,AG$10,'Member Months'!$D:$D,$K16,'Member Months'!$G:$G,'QIPP Scorecard'!$D$6),SUMIFS('Member Months'!$I:$I,'Member Months'!$C:$C,AG$10,'Member Months'!$D:$D,$K16,'Member Months'!$E:$E,'QIPP Scorecard'!$D$5,'Member Months'!$G:$G,'QIPP Scorecard'!$D$6))</f>
        <v>0</v>
      </c>
      <c r="AH16" s="70">
        <f>+IF('QIPP Scorecard'!$D$5="All MCOs in Providers SDA",+SUMIFS('Member Months'!$I:$I,'Member Months'!$C:$C,AH$10,'Member Months'!$D:$D,$K16,'Member Months'!$G:$G,'QIPP Scorecard'!$D$6),SUMIFS('Member Months'!$I:$I,'Member Months'!$C:$C,AH$10,'Member Months'!$D:$D,$K16,'Member Months'!$E:$E,'QIPP Scorecard'!$D$5,'Member Months'!$G:$G,'QIPP Scorecard'!$D$6))</f>
        <v>0</v>
      </c>
      <c r="AI16" s="70">
        <f>+IF('QIPP Scorecard'!$D$5="All MCOs in Providers SDA",+SUMIFS('Member Months'!$I:$I,'Member Months'!$C:$C,AI$10,'Member Months'!$D:$D,$K16,'Member Months'!$G:$G,'QIPP Scorecard'!$D$6),SUMIFS('Member Months'!$I:$I,'Member Months'!$C:$C,AI$10,'Member Months'!$D:$D,$K16,'Member Months'!$E:$E,'QIPP Scorecard'!$D$5,'Member Months'!$G:$G,'QIPP Scorecard'!$D$6))</f>
        <v>0</v>
      </c>
      <c r="AJ16" s="70">
        <f>+IF('QIPP Scorecard'!$D$5="All MCOs in Providers SDA",+SUMIFS('Member Months'!$I:$I,'Member Months'!$C:$C,AJ$10,'Member Months'!$D:$D,$K16,'Member Months'!$G:$G,'QIPP Scorecard'!$D$6),SUMIFS('Member Months'!$I:$I,'Member Months'!$C:$C,AJ$10,'Member Months'!$D:$D,$K16,'Member Months'!$E:$E,'QIPP Scorecard'!$D$5,'Member Months'!$G:$G,'QIPP Scorecard'!$D$6))</f>
        <v>0</v>
      </c>
      <c r="AK16" s="70">
        <f>+IF('QIPP Scorecard'!$D$5="All MCOs in Providers SDA",+SUMIFS('Member Months'!$I:$I,'Member Months'!$C:$C,AK$10,'Member Months'!$D:$D,$K16,'Member Months'!$G:$G,'QIPP Scorecard'!$D$6),SUMIFS('Member Months'!$I:$I,'Member Months'!$C:$C,AK$10,'Member Months'!$D:$D,$K16,'Member Months'!$E:$E,'QIPP Scorecard'!$D$5,'Member Months'!$G:$G,'QIPP Scorecard'!$D$6))</f>
        <v>0</v>
      </c>
      <c r="AL16" s="70">
        <f>+IF('QIPP Scorecard'!$D$5="All MCOs in Providers SDA",+SUMIFS('Member Months'!$I:$I,'Member Months'!$C:$C,AL$10,'Member Months'!$D:$D,$K16,'Member Months'!$G:$G,'QIPP Scorecard'!$D$6),SUMIFS('Member Months'!$I:$I,'Member Months'!$C:$C,AL$10,'Member Months'!$D:$D,$K16,'Member Months'!$E:$E,'QIPP Scorecard'!$D$5,'Member Months'!$G:$G,'QIPP Scorecard'!$D$6))</f>
        <v>0</v>
      </c>
      <c r="AM16" s="70">
        <f>+IF('QIPP Scorecard'!$D$5="All MCOs in Providers SDA",+SUMIFS('Member Months'!$I:$I,'Member Months'!$C:$C,AM$10,'Member Months'!$D:$D,$K16,'Member Months'!$G:$G,'QIPP Scorecard'!$D$6),SUMIFS('Member Months'!$I:$I,'Member Months'!$C:$C,AM$10,'Member Months'!$D:$D,$K16,'Member Months'!$E:$E,'QIPP Scorecard'!$D$5,'Member Months'!$G:$G,'QIPP Scorecard'!$D$6))</f>
        <v>0</v>
      </c>
      <c r="AN16" s="70">
        <f>+IF('QIPP Scorecard'!$D$5="All MCOs in Providers SDA",+SUMIFS('Member Months'!$I:$I,'Member Months'!$C:$C,AN$10,'Member Months'!$D:$D,$K16,'Member Months'!$G:$G,'QIPP Scorecard'!$D$6),SUMIFS('Member Months'!$I:$I,'Member Months'!$C:$C,AN$10,'Member Months'!$D:$D,$K16,'Member Months'!$E:$E,'QIPP Scorecard'!$D$5,'Member Months'!$G:$G,'QIPP Scorecard'!$D$6))</f>
        <v>0</v>
      </c>
      <c r="AO16" s="70">
        <f>+IF('QIPP Scorecard'!$D$5="All MCOs in Providers SDA",+SUMIFS('Member Months'!$I:$I,'Member Months'!$C:$C,AO$10,'Member Months'!$D:$D,$K16,'Member Months'!$G:$G,'QIPP Scorecard'!$D$6),SUMIFS('Member Months'!$I:$I,'Member Months'!$C:$C,AO$10,'Member Months'!$D:$D,$K16,'Member Months'!$E:$E,'QIPP Scorecard'!$D$5,'Member Months'!$G:$G,'QIPP Scorecard'!$D$6))</f>
        <v>0</v>
      </c>
      <c r="AP16" s="70">
        <f>+IF('QIPP Scorecard'!$D$5="All MCOs in Providers SDA",+SUMIFS('Member Months'!$I:$I,'Member Months'!$C:$C,AP$10,'Member Months'!$D:$D,$K16,'Member Months'!$G:$G,'QIPP Scorecard'!$D$6),SUMIFS('Member Months'!$I:$I,'Member Months'!$C:$C,AP$10,'Member Months'!$D:$D,$K16,'Member Months'!$E:$E,'QIPP Scorecard'!$D$5,'Member Months'!$G:$G,'QIPP Scorecard'!$D$6))</f>
        <v>0</v>
      </c>
      <c r="AQ16" s="70">
        <f>+IF('QIPP Scorecard'!$D$5="All MCOs in Providers SDA",+SUMIFS('Member Months'!$I:$I,'Member Months'!$C:$C,AQ$10,'Member Months'!$D:$D,$K16,'Member Months'!$G:$G,'QIPP Scorecard'!$D$6),SUMIFS('Member Months'!$I:$I,'Member Months'!$C:$C,AQ$10,'Member Months'!$D:$D,$K16,'Member Months'!$E:$E,'QIPP Scorecard'!$D$5,'Member Months'!$G:$G,'QIPP Scorecard'!$D$6))</f>
        <v>0</v>
      </c>
      <c r="AR16" s="70">
        <f>+IF('QIPP Scorecard'!$D$5="All MCOs in Providers SDA",+SUMIFS('Member Months'!$I:$I,'Member Months'!$C:$C,AR$10,'Member Months'!$D:$D,$K16,'Member Months'!$G:$G,'QIPP Scorecard'!$D$6),SUMIFS('Member Months'!$I:$I,'Member Months'!$C:$C,AR$10,'Member Months'!$D:$D,$K16,'Member Months'!$E:$E,'QIPP Scorecard'!$D$5,'Member Months'!$G:$G,'QIPP Scorecard'!$D$6))</f>
        <v>0</v>
      </c>
      <c r="AS16" s="70">
        <f>+IF('QIPP Scorecard'!$D$5="All MCOs in Providers SDA",+SUMIFS('Member Months'!$I:$I,'Member Months'!$C:$C,AS$10,'Member Months'!$D:$D,$K16,'Member Months'!$G:$G,'QIPP Scorecard'!$D$6),SUMIFS('Member Months'!$I:$I,'Member Months'!$C:$C,AS$10,'Member Months'!$D:$D,$K16,'Member Months'!$E:$E,'QIPP Scorecard'!$D$5,'Member Months'!$G:$G,'QIPP Scorecard'!$D$6))</f>
        <v>0</v>
      </c>
      <c r="AT16" s="70">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455"/>
      <c r="B17" s="557">
        <v>4</v>
      </c>
      <c r="C17" s="557">
        <v>201908</v>
      </c>
      <c r="D17" s="557">
        <v>201908</v>
      </c>
      <c r="E17" s="557" t="s">
        <v>1066</v>
      </c>
      <c r="F17" s="557" t="s">
        <v>1322</v>
      </c>
      <c r="G17" s="557" t="s">
        <v>1003</v>
      </c>
      <c r="H17" s="557">
        <v>121</v>
      </c>
      <c r="I17" s="557">
        <v>989</v>
      </c>
      <c r="J17" s="66"/>
      <c r="K17" s="67">
        <v>201903</v>
      </c>
      <c r="L17" s="70"/>
      <c r="M17" s="70"/>
      <c r="N17" s="70"/>
      <c r="O17" s="70"/>
      <c r="P17" s="70"/>
      <c r="Q17" s="70"/>
      <c r="R17" s="70">
        <f>+IF('QIPP Scorecard'!$D$5="All MCOs in Providers SDA",+SUMIFS('Member Months'!$I:$I,'Member Months'!$C:$C,R$10,'Member Months'!$D:$D,$K17,'Member Months'!$G:$G,'QIPP Scorecard'!$D$6),SUMIFS('Member Months'!$I:$I,'Member Months'!$C:$C,R$10,'Member Months'!$D:$D,$K17,'Member Months'!$E:$E,'QIPP Scorecard'!$D$5,'Member Months'!$G:$G,'QIPP Scorecard'!$D$6))</f>
        <v>5384</v>
      </c>
      <c r="S17" s="70">
        <f>+IF('QIPP Scorecard'!$D$5="All MCOs in Providers SDA",+SUMIFS('Member Months'!$I:$I,'Member Months'!$C:$C,S$10,'Member Months'!$D:$D,$K17,'Member Months'!$G:$G,'QIPP Scorecard'!$D$6),SUMIFS('Member Months'!$I:$I,'Member Months'!$C:$C,S$10,'Member Months'!$D:$D,$K17,'Member Months'!$E:$E,'QIPP Scorecard'!$D$5,'Member Months'!$G:$G,'QIPP Scorecard'!$D$6))</f>
        <v>124</v>
      </c>
      <c r="T17" s="70">
        <f>+IF('QIPP Scorecard'!$D$5="All MCOs in Providers SDA",+SUMIFS('Member Months'!$I:$I,'Member Months'!$C:$C,T$10,'Member Months'!$D:$D,$K17,'Member Months'!$G:$G,'QIPP Scorecard'!$D$6),SUMIFS('Member Months'!$I:$I,'Member Months'!$C:$C,T$10,'Member Months'!$D:$D,$K17,'Member Months'!$E:$E,'QIPP Scorecard'!$D$5,'Member Months'!$G:$G,'QIPP Scorecard'!$D$6))</f>
        <v>195</v>
      </c>
      <c r="U17" s="70">
        <f>+IF('QIPP Scorecard'!$D$5="All MCOs in Providers SDA",+SUMIFS('Member Months'!$I:$I,'Member Months'!$C:$C,U$10,'Member Months'!$D:$D,$K17,'Member Months'!$G:$G,'QIPP Scorecard'!$D$6),SUMIFS('Member Months'!$I:$I,'Member Months'!$C:$C,U$10,'Member Months'!$D:$D,$K17,'Member Months'!$E:$E,'QIPP Scorecard'!$D$5,'Member Months'!$G:$G,'QIPP Scorecard'!$D$6))</f>
        <v>37</v>
      </c>
      <c r="V17" s="70">
        <f>+IF('QIPP Scorecard'!$D$5="All MCOs in Providers SDA",+SUMIFS('Member Months'!$I:$I,'Member Months'!$C:$C,V$10,'Member Months'!$D:$D,$K17,'Member Months'!$G:$G,'QIPP Scorecard'!$D$6),SUMIFS('Member Months'!$I:$I,'Member Months'!$C:$C,V$10,'Member Months'!$D:$D,$K17,'Member Months'!$E:$E,'QIPP Scorecard'!$D$5,'Member Months'!$G:$G,'QIPP Scorecard'!$D$6))</f>
        <v>14</v>
      </c>
      <c r="W17" s="70">
        <f>+IF('QIPP Scorecard'!$D$5="All MCOs in Providers SDA",+SUMIFS('Member Months'!$I:$I,'Member Months'!$C:$C,W$10,'Member Months'!$D:$D,$K17,'Member Months'!$G:$G,'QIPP Scorecard'!$D$6),SUMIFS('Member Months'!$I:$I,'Member Months'!$C:$C,W$10,'Member Months'!$D:$D,$K17,'Member Months'!$E:$E,'QIPP Scorecard'!$D$5,'Member Months'!$G:$G,'QIPP Scorecard'!$D$6))</f>
        <v>12</v>
      </c>
      <c r="X17" s="70">
        <f>+IF('QIPP Scorecard'!$D$5="All MCOs in Providers SDA",+SUMIFS('Member Months'!$I:$I,'Member Months'!$C:$C,X$10,'Member Months'!$D:$D,$K17,'Member Months'!$G:$G,'QIPP Scorecard'!$D$6),SUMIFS('Member Months'!$I:$I,'Member Months'!$C:$C,X$10,'Member Months'!$D:$D,$K17,'Member Months'!$E:$E,'QIPP Scorecard'!$D$5,'Member Months'!$G:$G,'QIPP Scorecard'!$D$6))</f>
        <v>0</v>
      </c>
      <c r="Y17" s="70">
        <f>+IF('QIPP Scorecard'!$D$5="All MCOs in Providers SDA",+SUMIFS('Member Months'!$I:$I,'Member Months'!$C:$C,Y$10,'Member Months'!$D:$D,$K17,'Member Months'!$G:$G,'QIPP Scorecard'!$D$6),SUMIFS('Member Months'!$I:$I,'Member Months'!$C:$C,Y$10,'Member Months'!$D:$D,$K17,'Member Months'!$E:$E,'QIPP Scorecard'!$D$5,'Member Months'!$G:$G,'QIPP Scorecard'!$D$6))</f>
        <v>0</v>
      </c>
      <c r="Z17" s="70">
        <f>+IF('QIPP Scorecard'!$D$5="All MCOs in Providers SDA",+SUMIFS('Member Months'!$I:$I,'Member Months'!$C:$C,Z$10,'Member Months'!$D:$D,$K17,'Member Months'!$G:$G,'QIPP Scorecard'!$D$6),SUMIFS('Member Months'!$I:$I,'Member Months'!$C:$C,Z$10,'Member Months'!$D:$D,$K17,'Member Months'!$E:$E,'QIPP Scorecard'!$D$5,'Member Months'!$G:$G,'QIPP Scorecard'!$D$6))</f>
        <v>0</v>
      </c>
      <c r="AA17" s="70">
        <f>+IF('QIPP Scorecard'!$D$5="All MCOs in Providers SDA",+SUMIFS('Member Months'!$I:$I,'Member Months'!$C:$C,AA$10,'Member Months'!$D:$D,$K17,'Member Months'!$G:$G,'QIPP Scorecard'!$D$6),SUMIFS('Member Months'!$I:$I,'Member Months'!$C:$C,AA$10,'Member Months'!$D:$D,$K17,'Member Months'!$E:$E,'QIPP Scorecard'!$D$5,'Member Months'!$G:$G,'QIPP Scorecard'!$D$6))</f>
        <v>0</v>
      </c>
      <c r="AB17" s="70">
        <f>+IF('QIPP Scorecard'!$D$5="All MCOs in Providers SDA",+SUMIFS('Member Months'!$I:$I,'Member Months'!$C:$C,AB$10,'Member Months'!$D:$D,$K17,'Member Months'!$G:$G,'QIPP Scorecard'!$D$6),SUMIFS('Member Months'!$I:$I,'Member Months'!$C:$C,AB$10,'Member Months'!$D:$D,$K17,'Member Months'!$E:$E,'QIPP Scorecard'!$D$5,'Member Months'!$G:$G,'QIPP Scorecard'!$D$6))</f>
        <v>0</v>
      </c>
      <c r="AC17" s="70">
        <f>+IF('QIPP Scorecard'!$D$5="All MCOs in Providers SDA",+SUMIFS('Member Months'!$I:$I,'Member Months'!$C:$C,AC$10,'Member Months'!$D:$D,$K17,'Member Months'!$G:$G,'QIPP Scorecard'!$D$6),SUMIFS('Member Months'!$I:$I,'Member Months'!$C:$C,AC$10,'Member Months'!$D:$D,$K17,'Member Months'!$E:$E,'QIPP Scorecard'!$D$5,'Member Months'!$G:$G,'QIPP Scorecard'!$D$6))</f>
        <v>0</v>
      </c>
      <c r="AD17" s="70">
        <f>+IF('QIPP Scorecard'!$D$5="All MCOs in Providers SDA",+SUMIFS('Member Months'!$I:$I,'Member Months'!$C:$C,AD$10,'Member Months'!$D:$D,$K17,'Member Months'!$G:$G,'QIPP Scorecard'!$D$6),SUMIFS('Member Months'!$I:$I,'Member Months'!$C:$C,AD$10,'Member Months'!$D:$D,$K17,'Member Months'!$E:$E,'QIPP Scorecard'!$D$5,'Member Months'!$G:$G,'QIPP Scorecard'!$D$6))</f>
        <v>0</v>
      </c>
      <c r="AE17" s="70">
        <f>+IF('QIPP Scorecard'!$D$5="All MCOs in Providers SDA",+SUMIFS('Member Months'!$I:$I,'Member Months'!$C:$C,AE$10,'Member Months'!$D:$D,$K17,'Member Months'!$G:$G,'QIPP Scorecard'!$D$6),SUMIFS('Member Months'!$I:$I,'Member Months'!$C:$C,AE$10,'Member Months'!$D:$D,$K17,'Member Months'!$E:$E,'QIPP Scorecard'!$D$5,'Member Months'!$G:$G,'QIPP Scorecard'!$D$6))</f>
        <v>0</v>
      </c>
      <c r="AF17" s="70">
        <f>+IF('QIPP Scorecard'!$D$5="All MCOs in Providers SDA",+SUMIFS('Member Months'!$I:$I,'Member Months'!$C:$C,AF$10,'Member Months'!$D:$D,$K17,'Member Months'!$G:$G,'QIPP Scorecard'!$D$6),SUMIFS('Member Months'!$I:$I,'Member Months'!$C:$C,AF$10,'Member Months'!$D:$D,$K17,'Member Months'!$E:$E,'QIPP Scorecard'!$D$5,'Member Months'!$G:$G,'QIPP Scorecard'!$D$6))</f>
        <v>0</v>
      </c>
      <c r="AG17" s="70">
        <f>+IF('QIPP Scorecard'!$D$5="All MCOs in Providers SDA",+SUMIFS('Member Months'!$I:$I,'Member Months'!$C:$C,AG$10,'Member Months'!$D:$D,$K17,'Member Months'!$G:$G,'QIPP Scorecard'!$D$6),SUMIFS('Member Months'!$I:$I,'Member Months'!$C:$C,AG$10,'Member Months'!$D:$D,$K17,'Member Months'!$E:$E,'QIPP Scorecard'!$D$5,'Member Months'!$G:$G,'QIPP Scorecard'!$D$6))</f>
        <v>0</v>
      </c>
      <c r="AH17" s="70">
        <f>+IF('QIPP Scorecard'!$D$5="All MCOs in Providers SDA",+SUMIFS('Member Months'!$I:$I,'Member Months'!$C:$C,AH$10,'Member Months'!$D:$D,$K17,'Member Months'!$G:$G,'QIPP Scorecard'!$D$6),SUMIFS('Member Months'!$I:$I,'Member Months'!$C:$C,AH$10,'Member Months'!$D:$D,$K17,'Member Months'!$E:$E,'QIPP Scorecard'!$D$5,'Member Months'!$G:$G,'QIPP Scorecard'!$D$6))</f>
        <v>0</v>
      </c>
      <c r="AI17" s="70">
        <f>+IF('QIPP Scorecard'!$D$5="All MCOs in Providers SDA",+SUMIFS('Member Months'!$I:$I,'Member Months'!$C:$C,AI$10,'Member Months'!$D:$D,$K17,'Member Months'!$G:$G,'QIPP Scorecard'!$D$6),SUMIFS('Member Months'!$I:$I,'Member Months'!$C:$C,AI$10,'Member Months'!$D:$D,$K17,'Member Months'!$E:$E,'QIPP Scorecard'!$D$5,'Member Months'!$G:$G,'QIPP Scorecard'!$D$6))</f>
        <v>0</v>
      </c>
      <c r="AJ17" s="70">
        <f>+IF('QIPP Scorecard'!$D$5="All MCOs in Providers SDA",+SUMIFS('Member Months'!$I:$I,'Member Months'!$C:$C,AJ$10,'Member Months'!$D:$D,$K17,'Member Months'!$G:$G,'QIPP Scorecard'!$D$6),SUMIFS('Member Months'!$I:$I,'Member Months'!$C:$C,AJ$10,'Member Months'!$D:$D,$K17,'Member Months'!$E:$E,'QIPP Scorecard'!$D$5,'Member Months'!$G:$G,'QIPP Scorecard'!$D$6))</f>
        <v>0</v>
      </c>
      <c r="AK17" s="70">
        <f>+IF('QIPP Scorecard'!$D$5="All MCOs in Providers SDA",+SUMIFS('Member Months'!$I:$I,'Member Months'!$C:$C,AK$10,'Member Months'!$D:$D,$K17,'Member Months'!$G:$G,'QIPP Scorecard'!$D$6),SUMIFS('Member Months'!$I:$I,'Member Months'!$C:$C,AK$10,'Member Months'!$D:$D,$K17,'Member Months'!$E:$E,'QIPP Scorecard'!$D$5,'Member Months'!$G:$G,'QIPP Scorecard'!$D$6))</f>
        <v>0</v>
      </c>
      <c r="AL17" s="70">
        <f>+IF('QIPP Scorecard'!$D$5="All MCOs in Providers SDA",+SUMIFS('Member Months'!$I:$I,'Member Months'!$C:$C,AL$10,'Member Months'!$D:$D,$K17,'Member Months'!$G:$G,'QIPP Scorecard'!$D$6),SUMIFS('Member Months'!$I:$I,'Member Months'!$C:$C,AL$10,'Member Months'!$D:$D,$K17,'Member Months'!$E:$E,'QIPP Scorecard'!$D$5,'Member Months'!$G:$G,'QIPP Scorecard'!$D$6))</f>
        <v>0</v>
      </c>
      <c r="AM17" s="70">
        <f>+IF('QIPP Scorecard'!$D$5="All MCOs in Providers SDA",+SUMIFS('Member Months'!$I:$I,'Member Months'!$C:$C,AM$10,'Member Months'!$D:$D,$K17,'Member Months'!$G:$G,'QIPP Scorecard'!$D$6),SUMIFS('Member Months'!$I:$I,'Member Months'!$C:$C,AM$10,'Member Months'!$D:$D,$K17,'Member Months'!$E:$E,'QIPP Scorecard'!$D$5,'Member Months'!$G:$G,'QIPP Scorecard'!$D$6))</f>
        <v>0</v>
      </c>
      <c r="AN17" s="70">
        <f>+IF('QIPP Scorecard'!$D$5="All MCOs in Providers SDA",+SUMIFS('Member Months'!$I:$I,'Member Months'!$C:$C,AN$10,'Member Months'!$D:$D,$K17,'Member Months'!$G:$G,'QIPP Scorecard'!$D$6),SUMIFS('Member Months'!$I:$I,'Member Months'!$C:$C,AN$10,'Member Months'!$D:$D,$K17,'Member Months'!$E:$E,'QIPP Scorecard'!$D$5,'Member Months'!$G:$G,'QIPP Scorecard'!$D$6))</f>
        <v>0</v>
      </c>
      <c r="AO17" s="70">
        <f>+IF('QIPP Scorecard'!$D$5="All MCOs in Providers SDA",+SUMIFS('Member Months'!$I:$I,'Member Months'!$C:$C,AO$10,'Member Months'!$D:$D,$K17,'Member Months'!$G:$G,'QIPP Scorecard'!$D$6),SUMIFS('Member Months'!$I:$I,'Member Months'!$C:$C,AO$10,'Member Months'!$D:$D,$K17,'Member Months'!$E:$E,'QIPP Scorecard'!$D$5,'Member Months'!$G:$G,'QIPP Scorecard'!$D$6))</f>
        <v>0</v>
      </c>
      <c r="AP17" s="70">
        <f>+IF('QIPP Scorecard'!$D$5="All MCOs in Providers SDA",+SUMIFS('Member Months'!$I:$I,'Member Months'!$C:$C,AP$10,'Member Months'!$D:$D,$K17,'Member Months'!$G:$G,'QIPP Scorecard'!$D$6),SUMIFS('Member Months'!$I:$I,'Member Months'!$C:$C,AP$10,'Member Months'!$D:$D,$K17,'Member Months'!$E:$E,'QIPP Scorecard'!$D$5,'Member Months'!$G:$G,'QIPP Scorecard'!$D$6))</f>
        <v>0</v>
      </c>
      <c r="AQ17" s="70">
        <f>+IF('QIPP Scorecard'!$D$5="All MCOs in Providers SDA",+SUMIFS('Member Months'!$I:$I,'Member Months'!$C:$C,AQ$10,'Member Months'!$D:$D,$K17,'Member Months'!$G:$G,'QIPP Scorecard'!$D$6),SUMIFS('Member Months'!$I:$I,'Member Months'!$C:$C,AQ$10,'Member Months'!$D:$D,$K17,'Member Months'!$E:$E,'QIPP Scorecard'!$D$5,'Member Months'!$G:$G,'QIPP Scorecard'!$D$6))</f>
        <v>0</v>
      </c>
      <c r="AR17" s="70">
        <f>+IF('QIPP Scorecard'!$D$5="All MCOs in Providers SDA",+SUMIFS('Member Months'!$I:$I,'Member Months'!$C:$C,AR$10,'Member Months'!$D:$D,$K17,'Member Months'!$G:$G,'QIPP Scorecard'!$D$6),SUMIFS('Member Months'!$I:$I,'Member Months'!$C:$C,AR$10,'Member Months'!$D:$D,$K17,'Member Months'!$E:$E,'QIPP Scorecard'!$D$5,'Member Months'!$G:$G,'QIPP Scorecard'!$D$6))</f>
        <v>0</v>
      </c>
      <c r="AS17" s="70">
        <f>+IF('QIPP Scorecard'!$D$5="All MCOs in Providers SDA",+SUMIFS('Member Months'!$I:$I,'Member Months'!$C:$C,AS$10,'Member Months'!$D:$D,$K17,'Member Months'!$G:$G,'QIPP Scorecard'!$D$6),SUMIFS('Member Months'!$I:$I,'Member Months'!$C:$C,AS$10,'Member Months'!$D:$D,$K17,'Member Months'!$E:$E,'QIPP Scorecard'!$D$5,'Member Months'!$G:$G,'QIPP Scorecard'!$D$6))</f>
        <v>0</v>
      </c>
      <c r="AT17" s="70">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455"/>
      <c r="B18" s="557">
        <v>4</v>
      </c>
      <c r="C18" s="557">
        <v>201908</v>
      </c>
      <c r="D18" s="557">
        <v>201908</v>
      </c>
      <c r="E18" s="557" t="s">
        <v>1066</v>
      </c>
      <c r="F18" s="557" t="s">
        <v>1321</v>
      </c>
      <c r="G18" s="557" t="s">
        <v>1003</v>
      </c>
      <c r="H18" s="557">
        <v>126</v>
      </c>
      <c r="I18" s="557">
        <v>148</v>
      </c>
      <c r="J18" s="66"/>
      <c r="K18" s="67">
        <v>201904</v>
      </c>
      <c r="L18" s="70"/>
      <c r="M18" s="70"/>
      <c r="N18" s="70"/>
      <c r="O18" s="70"/>
      <c r="P18" s="70"/>
      <c r="Q18" s="70"/>
      <c r="R18" s="70"/>
      <c r="S18" s="70">
        <f>+IF('QIPP Scorecard'!$D$5="All MCOs in Providers SDA",+SUMIFS('Member Months'!$I:$I,'Member Months'!$C:$C,S$10,'Member Months'!$D:$D,$K18,'Member Months'!$G:$G,'QIPP Scorecard'!$D$6),SUMIFS('Member Months'!$I:$I,'Member Months'!$C:$C,S$10,'Member Months'!$D:$D,$K18,'Member Months'!$E:$E,'QIPP Scorecard'!$D$5,'Member Months'!$G:$G,'QIPP Scorecard'!$D$6))</f>
        <v>5433</v>
      </c>
      <c r="T18" s="70">
        <f>+IF('QIPP Scorecard'!$D$5="All MCOs in Providers SDA",+SUMIFS('Member Months'!$I:$I,'Member Months'!$C:$C,T$10,'Member Months'!$D:$D,$K18,'Member Months'!$G:$G,'QIPP Scorecard'!$D$6),SUMIFS('Member Months'!$I:$I,'Member Months'!$C:$C,T$10,'Member Months'!$D:$D,$K18,'Member Months'!$E:$E,'QIPP Scorecard'!$D$5,'Member Months'!$G:$G,'QIPP Scorecard'!$D$6))</f>
        <v>131</v>
      </c>
      <c r="U18" s="70">
        <f>+IF('QIPP Scorecard'!$D$5="All MCOs in Providers SDA",+SUMIFS('Member Months'!$I:$I,'Member Months'!$C:$C,U$10,'Member Months'!$D:$D,$K18,'Member Months'!$G:$G,'QIPP Scorecard'!$D$6),SUMIFS('Member Months'!$I:$I,'Member Months'!$C:$C,U$10,'Member Months'!$D:$D,$K18,'Member Months'!$E:$E,'QIPP Scorecard'!$D$5,'Member Months'!$G:$G,'QIPP Scorecard'!$D$6))</f>
        <v>118</v>
      </c>
      <c r="V18" s="70">
        <f>+IF('QIPP Scorecard'!$D$5="All MCOs in Providers SDA",+SUMIFS('Member Months'!$I:$I,'Member Months'!$C:$C,V$10,'Member Months'!$D:$D,$K18,'Member Months'!$G:$G,'QIPP Scorecard'!$D$6),SUMIFS('Member Months'!$I:$I,'Member Months'!$C:$C,V$10,'Member Months'!$D:$D,$K18,'Member Months'!$E:$E,'QIPP Scorecard'!$D$5,'Member Months'!$G:$G,'QIPP Scorecard'!$D$6))</f>
        <v>50</v>
      </c>
      <c r="W18" s="70">
        <f>+IF('QIPP Scorecard'!$D$5="All MCOs in Providers SDA",+SUMIFS('Member Months'!$I:$I,'Member Months'!$C:$C,W$10,'Member Months'!$D:$D,$K18,'Member Months'!$G:$G,'QIPP Scorecard'!$D$6),SUMIFS('Member Months'!$I:$I,'Member Months'!$C:$C,W$10,'Member Months'!$D:$D,$K18,'Member Months'!$E:$E,'QIPP Scorecard'!$D$5,'Member Months'!$G:$G,'QIPP Scorecard'!$D$6))</f>
        <v>19</v>
      </c>
      <c r="X18" s="70">
        <f>+IF('QIPP Scorecard'!$D$5="All MCOs in Providers SDA",+SUMIFS('Member Months'!$I:$I,'Member Months'!$C:$C,X$10,'Member Months'!$D:$D,$K18,'Member Months'!$G:$G,'QIPP Scorecard'!$D$6),SUMIFS('Member Months'!$I:$I,'Member Months'!$C:$C,X$10,'Member Months'!$D:$D,$K18,'Member Months'!$E:$E,'QIPP Scorecard'!$D$5,'Member Months'!$G:$G,'QIPP Scorecard'!$D$6))</f>
        <v>0</v>
      </c>
      <c r="Y18" s="70">
        <f>+IF('QIPP Scorecard'!$D$5="All MCOs in Providers SDA",+SUMIFS('Member Months'!$I:$I,'Member Months'!$C:$C,Y$10,'Member Months'!$D:$D,$K18,'Member Months'!$G:$G,'QIPP Scorecard'!$D$6),SUMIFS('Member Months'!$I:$I,'Member Months'!$C:$C,Y$10,'Member Months'!$D:$D,$K18,'Member Months'!$E:$E,'QIPP Scorecard'!$D$5,'Member Months'!$G:$G,'QIPP Scorecard'!$D$6))</f>
        <v>0</v>
      </c>
      <c r="Z18" s="70">
        <f>+IF('QIPP Scorecard'!$D$5="All MCOs in Providers SDA",+SUMIFS('Member Months'!$I:$I,'Member Months'!$C:$C,Z$10,'Member Months'!$D:$D,$K18,'Member Months'!$G:$G,'QIPP Scorecard'!$D$6),SUMIFS('Member Months'!$I:$I,'Member Months'!$C:$C,Z$10,'Member Months'!$D:$D,$K18,'Member Months'!$E:$E,'QIPP Scorecard'!$D$5,'Member Months'!$G:$G,'QIPP Scorecard'!$D$6))</f>
        <v>0</v>
      </c>
      <c r="AA18" s="70">
        <f>+IF('QIPP Scorecard'!$D$5="All MCOs in Providers SDA",+SUMIFS('Member Months'!$I:$I,'Member Months'!$C:$C,AA$10,'Member Months'!$D:$D,$K18,'Member Months'!$G:$G,'QIPP Scorecard'!$D$6),SUMIFS('Member Months'!$I:$I,'Member Months'!$C:$C,AA$10,'Member Months'!$D:$D,$K18,'Member Months'!$E:$E,'QIPP Scorecard'!$D$5,'Member Months'!$G:$G,'QIPP Scorecard'!$D$6))</f>
        <v>0</v>
      </c>
      <c r="AB18" s="70">
        <f>+IF('QIPP Scorecard'!$D$5="All MCOs in Providers SDA",+SUMIFS('Member Months'!$I:$I,'Member Months'!$C:$C,AB$10,'Member Months'!$D:$D,$K18,'Member Months'!$G:$G,'QIPP Scorecard'!$D$6),SUMIFS('Member Months'!$I:$I,'Member Months'!$C:$C,AB$10,'Member Months'!$D:$D,$K18,'Member Months'!$E:$E,'QIPP Scorecard'!$D$5,'Member Months'!$G:$G,'QIPP Scorecard'!$D$6))</f>
        <v>0</v>
      </c>
      <c r="AC18" s="70">
        <f>+IF('QIPP Scorecard'!$D$5="All MCOs in Providers SDA",+SUMIFS('Member Months'!$I:$I,'Member Months'!$C:$C,AC$10,'Member Months'!$D:$D,$K18,'Member Months'!$G:$G,'QIPP Scorecard'!$D$6),SUMIFS('Member Months'!$I:$I,'Member Months'!$C:$C,AC$10,'Member Months'!$D:$D,$K18,'Member Months'!$E:$E,'QIPP Scorecard'!$D$5,'Member Months'!$G:$G,'QIPP Scorecard'!$D$6))</f>
        <v>0</v>
      </c>
      <c r="AD18" s="70">
        <f>+IF('QIPP Scorecard'!$D$5="All MCOs in Providers SDA",+SUMIFS('Member Months'!$I:$I,'Member Months'!$C:$C,AD$10,'Member Months'!$D:$D,$K18,'Member Months'!$G:$G,'QIPP Scorecard'!$D$6),SUMIFS('Member Months'!$I:$I,'Member Months'!$C:$C,AD$10,'Member Months'!$D:$D,$K18,'Member Months'!$E:$E,'QIPP Scorecard'!$D$5,'Member Months'!$G:$G,'QIPP Scorecard'!$D$6))</f>
        <v>0</v>
      </c>
      <c r="AE18" s="70">
        <f>+IF('QIPP Scorecard'!$D$5="All MCOs in Providers SDA",+SUMIFS('Member Months'!$I:$I,'Member Months'!$C:$C,AE$10,'Member Months'!$D:$D,$K18,'Member Months'!$G:$G,'QIPP Scorecard'!$D$6),SUMIFS('Member Months'!$I:$I,'Member Months'!$C:$C,AE$10,'Member Months'!$D:$D,$K18,'Member Months'!$E:$E,'QIPP Scorecard'!$D$5,'Member Months'!$G:$G,'QIPP Scorecard'!$D$6))</f>
        <v>0</v>
      </c>
      <c r="AF18" s="70">
        <f>+IF('QIPP Scorecard'!$D$5="All MCOs in Providers SDA",+SUMIFS('Member Months'!$I:$I,'Member Months'!$C:$C,AF$10,'Member Months'!$D:$D,$K18,'Member Months'!$G:$G,'QIPP Scorecard'!$D$6),SUMIFS('Member Months'!$I:$I,'Member Months'!$C:$C,AF$10,'Member Months'!$D:$D,$K18,'Member Months'!$E:$E,'QIPP Scorecard'!$D$5,'Member Months'!$G:$G,'QIPP Scorecard'!$D$6))</f>
        <v>0</v>
      </c>
      <c r="AG18" s="70">
        <f>+IF('QIPP Scorecard'!$D$5="All MCOs in Providers SDA",+SUMIFS('Member Months'!$I:$I,'Member Months'!$C:$C,AG$10,'Member Months'!$D:$D,$K18,'Member Months'!$G:$G,'QIPP Scorecard'!$D$6),SUMIFS('Member Months'!$I:$I,'Member Months'!$C:$C,AG$10,'Member Months'!$D:$D,$K18,'Member Months'!$E:$E,'QIPP Scorecard'!$D$5,'Member Months'!$G:$G,'QIPP Scorecard'!$D$6))</f>
        <v>0</v>
      </c>
      <c r="AH18" s="70">
        <f>+IF('QIPP Scorecard'!$D$5="All MCOs in Providers SDA",+SUMIFS('Member Months'!$I:$I,'Member Months'!$C:$C,AH$10,'Member Months'!$D:$D,$K18,'Member Months'!$G:$G,'QIPP Scorecard'!$D$6),SUMIFS('Member Months'!$I:$I,'Member Months'!$C:$C,AH$10,'Member Months'!$D:$D,$K18,'Member Months'!$E:$E,'QIPP Scorecard'!$D$5,'Member Months'!$G:$G,'QIPP Scorecard'!$D$6))</f>
        <v>0</v>
      </c>
      <c r="AI18" s="70">
        <f>+IF('QIPP Scorecard'!$D$5="All MCOs in Providers SDA",+SUMIFS('Member Months'!$I:$I,'Member Months'!$C:$C,AI$10,'Member Months'!$D:$D,$K18,'Member Months'!$G:$G,'QIPP Scorecard'!$D$6),SUMIFS('Member Months'!$I:$I,'Member Months'!$C:$C,AI$10,'Member Months'!$D:$D,$K18,'Member Months'!$E:$E,'QIPP Scorecard'!$D$5,'Member Months'!$G:$G,'QIPP Scorecard'!$D$6))</f>
        <v>0</v>
      </c>
      <c r="AJ18" s="70">
        <f>+IF('QIPP Scorecard'!$D$5="All MCOs in Providers SDA",+SUMIFS('Member Months'!$I:$I,'Member Months'!$C:$C,AJ$10,'Member Months'!$D:$D,$K18,'Member Months'!$G:$G,'QIPP Scorecard'!$D$6),SUMIFS('Member Months'!$I:$I,'Member Months'!$C:$C,AJ$10,'Member Months'!$D:$D,$K18,'Member Months'!$E:$E,'QIPP Scorecard'!$D$5,'Member Months'!$G:$G,'QIPP Scorecard'!$D$6))</f>
        <v>0</v>
      </c>
      <c r="AK18" s="70">
        <f>+IF('QIPP Scorecard'!$D$5="All MCOs in Providers SDA",+SUMIFS('Member Months'!$I:$I,'Member Months'!$C:$C,AK$10,'Member Months'!$D:$D,$K18,'Member Months'!$G:$G,'QIPP Scorecard'!$D$6),SUMIFS('Member Months'!$I:$I,'Member Months'!$C:$C,AK$10,'Member Months'!$D:$D,$K18,'Member Months'!$E:$E,'QIPP Scorecard'!$D$5,'Member Months'!$G:$G,'QIPP Scorecard'!$D$6))</f>
        <v>0</v>
      </c>
      <c r="AL18" s="70">
        <f>+IF('QIPP Scorecard'!$D$5="All MCOs in Providers SDA",+SUMIFS('Member Months'!$I:$I,'Member Months'!$C:$C,AL$10,'Member Months'!$D:$D,$K18,'Member Months'!$G:$G,'QIPP Scorecard'!$D$6),SUMIFS('Member Months'!$I:$I,'Member Months'!$C:$C,AL$10,'Member Months'!$D:$D,$K18,'Member Months'!$E:$E,'QIPP Scorecard'!$D$5,'Member Months'!$G:$G,'QIPP Scorecard'!$D$6))</f>
        <v>0</v>
      </c>
      <c r="AM18" s="70">
        <f>+IF('QIPP Scorecard'!$D$5="All MCOs in Providers SDA",+SUMIFS('Member Months'!$I:$I,'Member Months'!$C:$C,AM$10,'Member Months'!$D:$D,$K18,'Member Months'!$G:$G,'QIPP Scorecard'!$D$6),SUMIFS('Member Months'!$I:$I,'Member Months'!$C:$C,AM$10,'Member Months'!$D:$D,$K18,'Member Months'!$E:$E,'QIPP Scorecard'!$D$5,'Member Months'!$G:$G,'QIPP Scorecard'!$D$6))</f>
        <v>0</v>
      </c>
      <c r="AN18" s="70">
        <f>+IF('QIPP Scorecard'!$D$5="All MCOs in Providers SDA",+SUMIFS('Member Months'!$I:$I,'Member Months'!$C:$C,AN$10,'Member Months'!$D:$D,$K18,'Member Months'!$G:$G,'QIPP Scorecard'!$D$6),SUMIFS('Member Months'!$I:$I,'Member Months'!$C:$C,AN$10,'Member Months'!$D:$D,$K18,'Member Months'!$E:$E,'QIPP Scorecard'!$D$5,'Member Months'!$G:$G,'QIPP Scorecard'!$D$6))</f>
        <v>0</v>
      </c>
      <c r="AO18" s="70">
        <f>+IF('QIPP Scorecard'!$D$5="All MCOs in Providers SDA",+SUMIFS('Member Months'!$I:$I,'Member Months'!$C:$C,AO$10,'Member Months'!$D:$D,$K18,'Member Months'!$G:$G,'QIPP Scorecard'!$D$6),SUMIFS('Member Months'!$I:$I,'Member Months'!$C:$C,AO$10,'Member Months'!$D:$D,$K18,'Member Months'!$E:$E,'QIPP Scorecard'!$D$5,'Member Months'!$G:$G,'QIPP Scorecard'!$D$6))</f>
        <v>0</v>
      </c>
      <c r="AP18" s="70">
        <f>+IF('QIPP Scorecard'!$D$5="All MCOs in Providers SDA",+SUMIFS('Member Months'!$I:$I,'Member Months'!$C:$C,AP$10,'Member Months'!$D:$D,$K18,'Member Months'!$G:$G,'QIPP Scorecard'!$D$6),SUMIFS('Member Months'!$I:$I,'Member Months'!$C:$C,AP$10,'Member Months'!$D:$D,$K18,'Member Months'!$E:$E,'QIPP Scorecard'!$D$5,'Member Months'!$G:$G,'QIPP Scorecard'!$D$6))</f>
        <v>0</v>
      </c>
      <c r="AQ18" s="70">
        <f>+IF('QIPP Scorecard'!$D$5="All MCOs in Providers SDA",+SUMIFS('Member Months'!$I:$I,'Member Months'!$C:$C,AQ$10,'Member Months'!$D:$D,$K18,'Member Months'!$G:$G,'QIPP Scorecard'!$D$6),SUMIFS('Member Months'!$I:$I,'Member Months'!$C:$C,AQ$10,'Member Months'!$D:$D,$K18,'Member Months'!$E:$E,'QIPP Scorecard'!$D$5,'Member Months'!$G:$G,'QIPP Scorecard'!$D$6))</f>
        <v>0</v>
      </c>
      <c r="AR18" s="70">
        <f>+IF('QIPP Scorecard'!$D$5="All MCOs in Providers SDA",+SUMIFS('Member Months'!$I:$I,'Member Months'!$C:$C,AR$10,'Member Months'!$D:$D,$K18,'Member Months'!$G:$G,'QIPP Scorecard'!$D$6),SUMIFS('Member Months'!$I:$I,'Member Months'!$C:$C,AR$10,'Member Months'!$D:$D,$K18,'Member Months'!$E:$E,'QIPP Scorecard'!$D$5,'Member Months'!$G:$G,'QIPP Scorecard'!$D$6))</f>
        <v>0</v>
      </c>
      <c r="AS18" s="70">
        <f>+IF('QIPP Scorecard'!$D$5="All MCOs in Providers SDA",+SUMIFS('Member Months'!$I:$I,'Member Months'!$C:$C,AS$10,'Member Months'!$D:$D,$K18,'Member Months'!$G:$G,'QIPP Scorecard'!$D$6),SUMIFS('Member Months'!$I:$I,'Member Months'!$C:$C,AS$10,'Member Months'!$D:$D,$K18,'Member Months'!$E:$E,'QIPP Scorecard'!$D$5,'Member Months'!$G:$G,'QIPP Scorecard'!$D$6))</f>
        <v>0</v>
      </c>
      <c r="AT18" s="70">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455"/>
      <c r="B19" s="557">
        <v>4</v>
      </c>
      <c r="C19" s="557">
        <v>201908</v>
      </c>
      <c r="D19" s="557">
        <v>201908</v>
      </c>
      <c r="E19" s="557" t="s">
        <v>1066</v>
      </c>
      <c r="F19" s="557" t="s">
        <v>1333</v>
      </c>
      <c r="G19" s="557" t="s">
        <v>913</v>
      </c>
      <c r="H19" s="557">
        <v>120</v>
      </c>
      <c r="I19" s="557">
        <v>245</v>
      </c>
      <c r="J19" s="66"/>
      <c r="K19" s="67">
        <v>201905</v>
      </c>
      <c r="L19" s="70"/>
      <c r="M19" s="70"/>
      <c r="N19" s="70"/>
      <c r="O19" s="70"/>
      <c r="P19" s="70"/>
      <c r="Q19" s="70"/>
      <c r="R19" s="70"/>
      <c r="S19" s="70"/>
      <c r="T19" s="70">
        <f>+IF('QIPP Scorecard'!$D$5="All MCOs in Providers SDA",+SUMIFS('Member Months'!$I:$I,'Member Months'!$C:$C,T$10,'Member Months'!$D:$D,$K19,'Member Months'!$G:$G,'QIPP Scorecard'!$D$6),SUMIFS('Member Months'!$I:$I,'Member Months'!$C:$C,T$10,'Member Months'!$D:$D,$K19,'Member Months'!$E:$E,'QIPP Scorecard'!$D$5,'Member Months'!$G:$G,'QIPP Scorecard'!$D$6))</f>
        <v>5424</v>
      </c>
      <c r="U19" s="70">
        <f>+IF('QIPP Scorecard'!$D$5="All MCOs in Providers SDA",+SUMIFS('Member Months'!$I:$I,'Member Months'!$C:$C,U$10,'Member Months'!$D:$D,$K19,'Member Months'!$G:$G,'QIPP Scorecard'!$D$6),SUMIFS('Member Months'!$I:$I,'Member Months'!$C:$C,U$10,'Member Months'!$D:$D,$K19,'Member Months'!$E:$E,'QIPP Scorecard'!$D$5,'Member Months'!$G:$G,'QIPP Scorecard'!$D$6))</f>
        <v>90</v>
      </c>
      <c r="V19" s="70">
        <f>+IF('QIPP Scorecard'!$D$5="All MCOs in Providers SDA",+SUMIFS('Member Months'!$I:$I,'Member Months'!$C:$C,V$10,'Member Months'!$D:$D,$K19,'Member Months'!$G:$G,'QIPP Scorecard'!$D$6),SUMIFS('Member Months'!$I:$I,'Member Months'!$C:$C,V$10,'Member Months'!$D:$D,$K19,'Member Months'!$E:$E,'QIPP Scorecard'!$D$5,'Member Months'!$G:$G,'QIPP Scorecard'!$D$6))</f>
        <v>135</v>
      </c>
      <c r="W19" s="70">
        <f>+IF('QIPP Scorecard'!$D$5="All MCOs in Providers SDA",+SUMIFS('Member Months'!$I:$I,'Member Months'!$C:$C,W$10,'Member Months'!$D:$D,$K19,'Member Months'!$G:$G,'QIPP Scorecard'!$D$6),SUMIFS('Member Months'!$I:$I,'Member Months'!$C:$C,W$10,'Member Months'!$D:$D,$K19,'Member Months'!$E:$E,'QIPP Scorecard'!$D$5,'Member Months'!$G:$G,'QIPP Scorecard'!$D$6))</f>
        <v>73</v>
      </c>
      <c r="X19" s="70">
        <f>+IF('QIPP Scorecard'!$D$5="All MCOs in Providers SDA",+SUMIFS('Member Months'!$I:$I,'Member Months'!$C:$C,X$10,'Member Months'!$D:$D,$K19,'Member Months'!$G:$G,'QIPP Scorecard'!$D$6),SUMIFS('Member Months'!$I:$I,'Member Months'!$C:$C,X$10,'Member Months'!$D:$D,$K19,'Member Months'!$E:$E,'QIPP Scorecard'!$D$5,'Member Months'!$G:$G,'QIPP Scorecard'!$D$6))</f>
        <v>0</v>
      </c>
      <c r="Y19" s="70">
        <f>+IF('QIPP Scorecard'!$D$5="All MCOs in Providers SDA",+SUMIFS('Member Months'!$I:$I,'Member Months'!$C:$C,Y$10,'Member Months'!$D:$D,$K19,'Member Months'!$G:$G,'QIPP Scorecard'!$D$6),SUMIFS('Member Months'!$I:$I,'Member Months'!$C:$C,Y$10,'Member Months'!$D:$D,$K19,'Member Months'!$E:$E,'QIPP Scorecard'!$D$5,'Member Months'!$G:$G,'QIPP Scorecard'!$D$6))</f>
        <v>0</v>
      </c>
      <c r="Z19" s="70">
        <f>+IF('QIPP Scorecard'!$D$5="All MCOs in Providers SDA",+SUMIFS('Member Months'!$I:$I,'Member Months'!$C:$C,Z$10,'Member Months'!$D:$D,$K19,'Member Months'!$G:$G,'QIPP Scorecard'!$D$6),SUMIFS('Member Months'!$I:$I,'Member Months'!$C:$C,Z$10,'Member Months'!$D:$D,$K19,'Member Months'!$E:$E,'QIPP Scorecard'!$D$5,'Member Months'!$G:$G,'QIPP Scorecard'!$D$6))</f>
        <v>0</v>
      </c>
      <c r="AA19" s="70">
        <f>+IF('QIPP Scorecard'!$D$5="All MCOs in Providers SDA",+SUMIFS('Member Months'!$I:$I,'Member Months'!$C:$C,AA$10,'Member Months'!$D:$D,$K19,'Member Months'!$G:$G,'QIPP Scorecard'!$D$6),SUMIFS('Member Months'!$I:$I,'Member Months'!$C:$C,AA$10,'Member Months'!$D:$D,$K19,'Member Months'!$E:$E,'QIPP Scorecard'!$D$5,'Member Months'!$G:$G,'QIPP Scorecard'!$D$6))</f>
        <v>0</v>
      </c>
      <c r="AB19" s="70">
        <f>+IF('QIPP Scorecard'!$D$5="All MCOs in Providers SDA",+SUMIFS('Member Months'!$I:$I,'Member Months'!$C:$C,AB$10,'Member Months'!$D:$D,$K19,'Member Months'!$G:$G,'QIPP Scorecard'!$D$6),SUMIFS('Member Months'!$I:$I,'Member Months'!$C:$C,AB$10,'Member Months'!$D:$D,$K19,'Member Months'!$E:$E,'QIPP Scorecard'!$D$5,'Member Months'!$G:$G,'QIPP Scorecard'!$D$6))</f>
        <v>0</v>
      </c>
      <c r="AC19" s="70">
        <f>+IF('QIPP Scorecard'!$D$5="All MCOs in Providers SDA",+SUMIFS('Member Months'!$I:$I,'Member Months'!$C:$C,AC$10,'Member Months'!$D:$D,$K19,'Member Months'!$G:$G,'QIPP Scorecard'!$D$6),SUMIFS('Member Months'!$I:$I,'Member Months'!$C:$C,AC$10,'Member Months'!$D:$D,$K19,'Member Months'!$E:$E,'QIPP Scorecard'!$D$5,'Member Months'!$G:$G,'QIPP Scorecard'!$D$6))</f>
        <v>0</v>
      </c>
      <c r="AD19" s="70">
        <f>+IF('QIPP Scorecard'!$D$5="All MCOs in Providers SDA",+SUMIFS('Member Months'!$I:$I,'Member Months'!$C:$C,AD$10,'Member Months'!$D:$D,$K19,'Member Months'!$G:$G,'QIPP Scorecard'!$D$6),SUMIFS('Member Months'!$I:$I,'Member Months'!$C:$C,AD$10,'Member Months'!$D:$D,$K19,'Member Months'!$E:$E,'QIPP Scorecard'!$D$5,'Member Months'!$G:$G,'QIPP Scorecard'!$D$6))</f>
        <v>0</v>
      </c>
      <c r="AE19" s="70">
        <f>+IF('QIPP Scorecard'!$D$5="All MCOs in Providers SDA",+SUMIFS('Member Months'!$I:$I,'Member Months'!$C:$C,AE$10,'Member Months'!$D:$D,$K19,'Member Months'!$G:$G,'QIPP Scorecard'!$D$6),SUMIFS('Member Months'!$I:$I,'Member Months'!$C:$C,AE$10,'Member Months'!$D:$D,$K19,'Member Months'!$E:$E,'QIPP Scorecard'!$D$5,'Member Months'!$G:$G,'QIPP Scorecard'!$D$6))</f>
        <v>0</v>
      </c>
      <c r="AF19" s="70">
        <f>+IF('QIPP Scorecard'!$D$5="All MCOs in Providers SDA",+SUMIFS('Member Months'!$I:$I,'Member Months'!$C:$C,AF$10,'Member Months'!$D:$D,$K19,'Member Months'!$G:$G,'QIPP Scorecard'!$D$6),SUMIFS('Member Months'!$I:$I,'Member Months'!$C:$C,AF$10,'Member Months'!$D:$D,$K19,'Member Months'!$E:$E,'QIPP Scorecard'!$D$5,'Member Months'!$G:$G,'QIPP Scorecard'!$D$6))</f>
        <v>0</v>
      </c>
      <c r="AG19" s="70">
        <f>+IF('QIPP Scorecard'!$D$5="All MCOs in Providers SDA",+SUMIFS('Member Months'!$I:$I,'Member Months'!$C:$C,AG$10,'Member Months'!$D:$D,$K19,'Member Months'!$G:$G,'QIPP Scorecard'!$D$6),SUMIFS('Member Months'!$I:$I,'Member Months'!$C:$C,AG$10,'Member Months'!$D:$D,$K19,'Member Months'!$E:$E,'QIPP Scorecard'!$D$5,'Member Months'!$G:$G,'QIPP Scorecard'!$D$6))</f>
        <v>0</v>
      </c>
      <c r="AH19" s="70">
        <f>+IF('QIPP Scorecard'!$D$5="All MCOs in Providers SDA",+SUMIFS('Member Months'!$I:$I,'Member Months'!$C:$C,AH$10,'Member Months'!$D:$D,$K19,'Member Months'!$G:$G,'QIPP Scorecard'!$D$6),SUMIFS('Member Months'!$I:$I,'Member Months'!$C:$C,AH$10,'Member Months'!$D:$D,$K19,'Member Months'!$E:$E,'QIPP Scorecard'!$D$5,'Member Months'!$G:$G,'QIPP Scorecard'!$D$6))</f>
        <v>0</v>
      </c>
      <c r="AI19" s="70">
        <f>+IF('QIPP Scorecard'!$D$5="All MCOs in Providers SDA",+SUMIFS('Member Months'!$I:$I,'Member Months'!$C:$C,AI$10,'Member Months'!$D:$D,$K19,'Member Months'!$G:$G,'QIPP Scorecard'!$D$6),SUMIFS('Member Months'!$I:$I,'Member Months'!$C:$C,AI$10,'Member Months'!$D:$D,$K19,'Member Months'!$E:$E,'QIPP Scorecard'!$D$5,'Member Months'!$G:$G,'QIPP Scorecard'!$D$6))</f>
        <v>0</v>
      </c>
      <c r="AJ19" s="70">
        <f>+IF('QIPP Scorecard'!$D$5="All MCOs in Providers SDA",+SUMIFS('Member Months'!$I:$I,'Member Months'!$C:$C,AJ$10,'Member Months'!$D:$D,$K19,'Member Months'!$G:$G,'QIPP Scorecard'!$D$6),SUMIFS('Member Months'!$I:$I,'Member Months'!$C:$C,AJ$10,'Member Months'!$D:$D,$K19,'Member Months'!$E:$E,'QIPP Scorecard'!$D$5,'Member Months'!$G:$G,'QIPP Scorecard'!$D$6))</f>
        <v>0</v>
      </c>
      <c r="AK19" s="70">
        <f>+IF('QIPP Scorecard'!$D$5="All MCOs in Providers SDA",+SUMIFS('Member Months'!$I:$I,'Member Months'!$C:$C,AK$10,'Member Months'!$D:$D,$K19,'Member Months'!$G:$G,'QIPP Scorecard'!$D$6),SUMIFS('Member Months'!$I:$I,'Member Months'!$C:$C,AK$10,'Member Months'!$D:$D,$K19,'Member Months'!$E:$E,'QIPP Scorecard'!$D$5,'Member Months'!$G:$G,'QIPP Scorecard'!$D$6))</f>
        <v>0</v>
      </c>
      <c r="AL19" s="70">
        <f>+IF('QIPP Scorecard'!$D$5="All MCOs in Providers SDA",+SUMIFS('Member Months'!$I:$I,'Member Months'!$C:$C,AL$10,'Member Months'!$D:$D,$K19,'Member Months'!$G:$G,'QIPP Scorecard'!$D$6),SUMIFS('Member Months'!$I:$I,'Member Months'!$C:$C,AL$10,'Member Months'!$D:$D,$K19,'Member Months'!$E:$E,'QIPP Scorecard'!$D$5,'Member Months'!$G:$G,'QIPP Scorecard'!$D$6))</f>
        <v>0</v>
      </c>
      <c r="AM19" s="70">
        <f>+IF('QIPP Scorecard'!$D$5="All MCOs in Providers SDA",+SUMIFS('Member Months'!$I:$I,'Member Months'!$C:$C,AM$10,'Member Months'!$D:$D,$K19,'Member Months'!$G:$G,'QIPP Scorecard'!$D$6),SUMIFS('Member Months'!$I:$I,'Member Months'!$C:$C,AM$10,'Member Months'!$D:$D,$K19,'Member Months'!$E:$E,'QIPP Scorecard'!$D$5,'Member Months'!$G:$G,'QIPP Scorecard'!$D$6))</f>
        <v>0</v>
      </c>
      <c r="AN19" s="70">
        <f>+IF('QIPP Scorecard'!$D$5="All MCOs in Providers SDA",+SUMIFS('Member Months'!$I:$I,'Member Months'!$C:$C,AN$10,'Member Months'!$D:$D,$K19,'Member Months'!$G:$G,'QIPP Scorecard'!$D$6),SUMIFS('Member Months'!$I:$I,'Member Months'!$C:$C,AN$10,'Member Months'!$D:$D,$K19,'Member Months'!$E:$E,'QIPP Scorecard'!$D$5,'Member Months'!$G:$G,'QIPP Scorecard'!$D$6))</f>
        <v>0</v>
      </c>
      <c r="AO19" s="70">
        <f>+IF('QIPP Scorecard'!$D$5="All MCOs in Providers SDA",+SUMIFS('Member Months'!$I:$I,'Member Months'!$C:$C,AO$10,'Member Months'!$D:$D,$K19,'Member Months'!$G:$G,'QIPP Scorecard'!$D$6),SUMIFS('Member Months'!$I:$I,'Member Months'!$C:$C,AO$10,'Member Months'!$D:$D,$K19,'Member Months'!$E:$E,'QIPP Scorecard'!$D$5,'Member Months'!$G:$G,'QIPP Scorecard'!$D$6))</f>
        <v>0</v>
      </c>
      <c r="AP19" s="70">
        <f>+IF('QIPP Scorecard'!$D$5="All MCOs in Providers SDA",+SUMIFS('Member Months'!$I:$I,'Member Months'!$C:$C,AP$10,'Member Months'!$D:$D,$K19,'Member Months'!$G:$G,'QIPP Scorecard'!$D$6),SUMIFS('Member Months'!$I:$I,'Member Months'!$C:$C,AP$10,'Member Months'!$D:$D,$K19,'Member Months'!$E:$E,'QIPP Scorecard'!$D$5,'Member Months'!$G:$G,'QIPP Scorecard'!$D$6))</f>
        <v>0</v>
      </c>
      <c r="AQ19" s="70">
        <f>+IF('QIPP Scorecard'!$D$5="All MCOs in Providers SDA",+SUMIFS('Member Months'!$I:$I,'Member Months'!$C:$C,AQ$10,'Member Months'!$D:$D,$K19,'Member Months'!$G:$G,'QIPP Scorecard'!$D$6),SUMIFS('Member Months'!$I:$I,'Member Months'!$C:$C,AQ$10,'Member Months'!$D:$D,$K19,'Member Months'!$E:$E,'QIPP Scorecard'!$D$5,'Member Months'!$G:$G,'QIPP Scorecard'!$D$6))</f>
        <v>0</v>
      </c>
      <c r="AR19" s="70">
        <f>+IF('QIPP Scorecard'!$D$5="All MCOs in Providers SDA",+SUMIFS('Member Months'!$I:$I,'Member Months'!$C:$C,AR$10,'Member Months'!$D:$D,$K19,'Member Months'!$G:$G,'QIPP Scorecard'!$D$6),SUMIFS('Member Months'!$I:$I,'Member Months'!$C:$C,AR$10,'Member Months'!$D:$D,$K19,'Member Months'!$E:$E,'QIPP Scorecard'!$D$5,'Member Months'!$G:$G,'QIPP Scorecard'!$D$6))</f>
        <v>0</v>
      </c>
      <c r="AS19" s="70">
        <f>+IF('QIPP Scorecard'!$D$5="All MCOs in Providers SDA",+SUMIFS('Member Months'!$I:$I,'Member Months'!$C:$C,AS$10,'Member Months'!$D:$D,$K19,'Member Months'!$G:$G,'QIPP Scorecard'!$D$6),SUMIFS('Member Months'!$I:$I,'Member Months'!$C:$C,AS$10,'Member Months'!$D:$D,$K19,'Member Months'!$E:$E,'QIPP Scorecard'!$D$5,'Member Months'!$G:$G,'QIPP Scorecard'!$D$6))</f>
        <v>0</v>
      </c>
      <c r="AT19" s="70">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455"/>
      <c r="B20" s="557">
        <v>4</v>
      </c>
      <c r="C20" s="557">
        <v>201908</v>
      </c>
      <c r="D20" s="557">
        <v>201908</v>
      </c>
      <c r="E20" s="557" t="s">
        <v>1066</v>
      </c>
      <c r="F20" s="557" t="s">
        <v>1333</v>
      </c>
      <c r="G20" s="557" t="s">
        <v>913</v>
      </c>
      <c r="H20" s="557">
        <v>121</v>
      </c>
      <c r="I20" s="557">
        <v>2251</v>
      </c>
      <c r="J20" s="66"/>
      <c r="K20" s="67">
        <v>201906</v>
      </c>
      <c r="L20" s="70"/>
      <c r="M20" s="70"/>
      <c r="N20" s="70"/>
      <c r="O20" s="70"/>
      <c r="P20" s="70"/>
      <c r="Q20" s="70"/>
      <c r="R20" s="70"/>
      <c r="S20" s="70"/>
      <c r="T20" s="70"/>
      <c r="U20" s="70">
        <f>+IF('QIPP Scorecard'!$D$5="All MCOs in Providers SDA",+SUMIFS('Member Months'!$I:$I,'Member Months'!$C:$C,U$10,'Member Months'!$D:$D,$K20,'Member Months'!$G:$G,'QIPP Scorecard'!$D$6),SUMIFS('Member Months'!$I:$I,'Member Months'!$C:$C,U$10,'Member Months'!$D:$D,$K20,'Member Months'!$E:$E,'QIPP Scorecard'!$D$5,'Member Months'!$G:$G,'QIPP Scorecard'!$D$6))</f>
        <v>5402</v>
      </c>
      <c r="V20" s="70">
        <f>+IF('QIPP Scorecard'!$D$5="All MCOs in Providers SDA",+SUMIFS('Member Months'!$I:$I,'Member Months'!$C:$C,V$10,'Member Months'!$D:$D,$K20,'Member Months'!$G:$G,'QIPP Scorecard'!$D$6),SUMIFS('Member Months'!$I:$I,'Member Months'!$C:$C,V$10,'Member Months'!$D:$D,$K20,'Member Months'!$E:$E,'QIPP Scorecard'!$D$5,'Member Months'!$G:$G,'QIPP Scorecard'!$D$6))</f>
        <v>90</v>
      </c>
      <c r="W20" s="70">
        <f>+IF('QIPP Scorecard'!$D$5="All MCOs in Providers SDA",+SUMIFS('Member Months'!$I:$I,'Member Months'!$C:$C,W$10,'Member Months'!$D:$D,$K20,'Member Months'!$G:$G,'QIPP Scorecard'!$D$6),SUMIFS('Member Months'!$I:$I,'Member Months'!$C:$C,W$10,'Member Months'!$D:$D,$K20,'Member Months'!$E:$E,'QIPP Scorecard'!$D$5,'Member Months'!$G:$G,'QIPP Scorecard'!$D$6))</f>
        <v>152</v>
      </c>
      <c r="X20" s="70">
        <f>+IF('QIPP Scorecard'!$D$5="All MCOs in Providers SDA",+SUMIFS('Member Months'!$I:$I,'Member Months'!$C:$C,X$10,'Member Months'!$D:$D,$K20,'Member Months'!$G:$G,'QIPP Scorecard'!$D$6),SUMIFS('Member Months'!$I:$I,'Member Months'!$C:$C,X$10,'Member Months'!$D:$D,$K20,'Member Months'!$E:$E,'QIPP Scorecard'!$D$5,'Member Months'!$G:$G,'QIPP Scorecard'!$D$6))</f>
        <v>0</v>
      </c>
      <c r="Y20" s="70">
        <f>+IF('QIPP Scorecard'!$D$5="All MCOs in Providers SDA",+SUMIFS('Member Months'!$I:$I,'Member Months'!$C:$C,Y$10,'Member Months'!$D:$D,$K20,'Member Months'!$G:$G,'QIPP Scorecard'!$D$6),SUMIFS('Member Months'!$I:$I,'Member Months'!$C:$C,Y$10,'Member Months'!$D:$D,$K20,'Member Months'!$E:$E,'QIPP Scorecard'!$D$5,'Member Months'!$G:$G,'QIPP Scorecard'!$D$6))</f>
        <v>0</v>
      </c>
      <c r="Z20" s="70">
        <f>+IF('QIPP Scorecard'!$D$5="All MCOs in Providers SDA",+SUMIFS('Member Months'!$I:$I,'Member Months'!$C:$C,Z$10,'Member Months'!$D:$D,$K20,'Member Months'!$G:$G,'QIPP Scorecard'!$D$6),SUMIFS('Member Months'!$I:$I,'Member Months'!$C:$C,Z$10,'Member Months'!$D:$D,$K20,'Member Months'!$E:$E,'QIPP Scorecard'!$D$5,'Member Months'!$G:$G,'QIPP Scorecard'!$D$6))</f>
        <v>0</v>
      </c>
      <c r="AA20" s="70">
        <f>+IF('QIPP Scorecard'!$D$5="All MCOs in Providers SDA",+SUMIFS('Member Months'!$I:$I,'Member Months'!$C:$C,AA$10,'Member Months'!$D:$D,$K20,'Member Months'!$G:$G,'QIPP Scorecard'!$D$6),SUMIFS('Member Months'!$I:$I,'Member Months'!$C:$C,AA$10,'Member Months'!$D:$D,$K20,'Member Months'!$E:$E,'QIPP Scorecard'!$D$5,'Member Months'!$G:$G,'QIPP Scorecard'!$D$6))</f>
        <v>0</v>
      </c>
      <c r="AB20" s="70">
        <f>+IF('QIPP Scorecard'!$D$5="All MCOs in Providers SDA",+SUMIFS('Member Months'!$I:$I,'Member Months'!$C:$C,AB$10,'Member Months'!$D:$D,$K20,'Member Months'!$G:$G,'QIPP Scorecard'!$D$6),SUMIFS('Member Months'!$I:$I,'Member Months'!$C:$C,AB$10,'Member Months'!$D:$D,$K20,'Member Months'!$E:$E,'QIPP Scorecard'!$D$5,'Member Months'!$G:$G,'QIPP Scorecard'!$D$6))</f>
        <v>0</v>
      </c>
      <c r="AC20" s="70">
        <f>+IF('QIPP Scorecard'!$D$5="All MCOs in Providers SDA",+SUMIFS('Member Months'!$I:$I,'Member Months'!$C:$C,AC$10,'Member Months'!$D:$D,$K20,'Member Months'!$G:$G,'QIPP Scorecard'!$D$6),SUMIFS('Member Months'!$I:$I,'Member Months'!$C:$C,AC$10,'Member Months'!$D:$D,$K20,'Member Months'!$E:$E,'QIPP Scorecard'!$D$5,'Member Months'!$G:$G,'QIPP Scorecard'!$D$6))</f>
        <v>0</v>
      </c>
      <c r="AD20" s="70">
        <f>+IF('QIPP Scorecard'!$D$5="All MCOs in Providers SDA",+SUMIFS('Member Months'!$I:$I,'Member Months'!$C:$C,AD$10,'Member Months'!$D:$D,$K20,'Member Months'!$G:$G,'QIPP Scorecard'!$D$6),SUMIFS('Member Months'!$I:$I,'Member Months'!$C:$C,AD$10,'Member Months'!$D:$D,$K20,'Member Months'!$E:$E,'QIPP Scorecard'!$D$5,'Member Months'!$G:$G,'QIPP Scorecard'!$D$6))</f>
        <v>0</v>
      </c>
      <c r="AE20" s="70">
        <f>+IF('QIPP Scorecard'!$D$5="All MCOs in Providers SDA",+SUMIFS('Member Months'!$I:$I,'Member Months'!$C:$C,AE$10,'Member Months'!$D:$D,$K20,'Member Months'!$G:$G,'QIPP Scorecard'!$D$6),SUMIFS('Member Months'!$I:$I,'Member Months'!$C:$C,AE$10,'Member Months'!$D:$D,$K20,'Member Months'!$E:$E,'QIPP Scorecard'!$D$5,'Member Months'!$G:$G,'QIPP Scorecard'!$D$6))</f>
        <v>0</v>
      </c>
      <c r="AF20" s="70">
        <f>+IF('QIPP Scorecard'!$D$5="All MCOs in Providers SDA",+SUMIFS('Member Months'!$I:$I,'Member Months'!$C:$C,AF$10,'Member Months'!$D:$D,$K20,'Member Months'!$G:$G,'QIPP Scorecard'!$D$6),SUMIFS('Member Months'!$I:$I,'Member Months'!$C:$C,AF$10,'Member Months'!$D:$D,$K20,'Member Months'!$E:$E,'QIPP Scorecard'!$D$5,'Member Months'!$G:$G,'QIPP Scorecard'!$D$6))</f>
        <v>0</v>
      </c>
      <c r="AG20" s="70">
        <f>+IF('QIPP Scorecard'!$D$5="All MCOs in Providers SDA",+SUMIFS('Member Months'!$I:$I,'Member Months'!$C:$C,AG$10,'Member Months'!$D:$D,$K20,'Member Months'!$G:$G,'QIPP Scorecard'!$D$6),SUMIFS('Member Months'!$I:$I,'Member Months'!$C:$C,AG$10,'Member Months'!$D:$D,$K20,'Member Months'!$E:$E,'QIPP Scorecard'!$D$5,'Member Months'!$G:$G,'QIPP Scorecard'!$D$6))</f>
        <v>0</v>
      </c>
      <c r="AH20" s="70">
        <f>+IF('QIPP Scorecard'!$D$5="All MCOs in Providers SDA",+SUMIFS('Member Months'!$I:$I,'Member Months'!$C:$C,AH$10,'Member Months'!$D:$D,$K20,'Member Months'!$G:$G,'QIPP Scorecard'!$D$6),SUMIFS('Member Months'!$I:$I,'Member Months'!$C:$C,AH$10,'Member Months'!$D:$D,$K20,'Member Months'!$E:$E,'QIPP Scorecard'!$D$5,'Member Months'!$G:$G,'QIPP Scorecard'!$D$6))</f>
        <v>0</v>
      </c>
      <c r="AI20" s="70">
        <f>+IF('QIPP Scorecard'!$D$5="All MCOs in Providers SDA",+SUMIFS('Member Months'!$I:$I,'Member Months'!$C:$C,AI$10,'Member Months'!$D:$D,$K20,'Member Months'!$G:$G,'QIPP Scorecard'!$D$6),SUMIFS('Member Months'!$I:$I,'Member Months'!$C:$C,AI$10,'Member Months'!$D:$D,$K20,'Member Months'!$E:$E,'QIPP Scorecard'!$D$5,'Member Months'!$G:$G,'QIPP Scorecard'!$D$6))</f>
        <v>0</v>
      </c>
      <c r="AJ20" s="70">
        <f>+IF('QIPP Scorecard'!$D$5="All MCOs in Providers SDA",+SUMIFS('Member Months'!$I:$I,'Member Months'!$C:$C,AJ$10,'Member Months'!$D:$D,$K20,'Member Months'!$G:$G,'QIPP Scorecard'!$D$6),SUMIFS('Member Months'!$I:$I,'Member Months'!$C:$C,AJ$10,'Member Months'!$D:$D,$K20,'Member Months'!$E:$E,'QIPP Scorecard'!$D$5,'Member Months'!$G:$G,'QIPP Scorecard'!$D$6))</f>
        <v>0</v>
      </c>
      <c r="AK20" s="70">
        <f>+IF('QIPP Scorecard'!$D$5="All MCOs in Providers SDA",+SUMIFS('Member Months'!$I:$I,'Member Months'!$C:$C,AK$10,'Member Months'!$D:$D,$K20,'Member Months'!$G:$G,'QIPP Scorecard'!$D$6),SUMIFS('Member Months'!$I:$I,'Member Months'!$C:$C,AK$10,'Member Months'!$D:$D,$K20,'Member Months'!$E:$E,'QIPP Scorecard'!$D$5,'Member Months'!$G:$G,'QIPP Scorecard'!$D$6))</f>
        <v>0</v>
      </c>
      <c r="AL20" s="70">
        <f>+IF('QIPP Scorecard'!$D$5="All MCOs in Providers SDA",+SUMIFS('Member Months'!$I:$I,'Member Months'!$C:$C,AL$10,'Member Months'!$D:$D,$K20,'Member Months'!$G:$G,'QIPP Scorecard'!$D$6),SUMIFS('Member Months'!$I:$I,'Member Months'!$C:$C,AL$10,'Member Months'!$D:$D,$K20,'Member Months'!$E:$E,'QIPP Scorecard'!$D$5,'Member Months'!$G:$G,'QIPP Scorecard'!$D$6))</f>
        <v>0</v>
      </c>
      <c r="AM20" s="70">
        <f>+IF('QIPP Scorecard'!$D$5="All MCOs in Providers SDA",+SUMIFS('Member Months'!$I:$I,'Member Months'!$C:$C,AM$10,'Member Months'!$D:$D,$K20,'Member Months'!$G:$G,'QIPP Scorecard'!$D$6),SUMIFS('Member Months'!$I:$I,'Member Months'!$C:$C,AM$10,'Member Months'!$D:$D,$K20,'Member Months'!$E:$E,'QIPP Scorecard'!$D$5,'Member Months'!$G:$G,'QIPP Scorecard'!$D$6))</f>
        <v>0</v>
      </c>
      <c r="AN20" s="70">
        <f>+IF('QIPP Scorecard'!$D$5="All MCOs in Providers SDA",+SUMIFS('Member Months'!$I:$I,'Member Months'!$C:$C,AN$10,'Member Months'!$D:$D,$K20,'Member Months'!$G:$G,'QIPP Scorecard'!$D$6),SUMIFS('Member Months'!$I:$I,'Member Months'!$C:$C,AN$10,'Member Months'!$D:$D,$K20,'Member Months'!$E:$E,'QIPP Scorecard'!$D$5,'Member Months'!$G:$G,'QIPP Scorecard'!$D$6))</f>
        <v>0</v>
      </c>
      <c r="AO20" s="70">
        <f>+IF('QIPP Scorecard'!$D$5="All MCOs in Providers SDA",+SUMIFS('Member Months'!$I:$I,'Member Months'!$C:$C,AO$10,'Member Months'!$D:$D,$K20,'Member Months'!$G:$G,'QIPP Scorecard'!$D$6),SUMIFS('Member Months'!$I:$I,'Member Months'!$C:$C,AO$10,'Member Months'!$D:$D,$K20,'Member Months'!$E:$E,'QIPP Scorecard'!$D$5,'Member Months'!$G:$G,'QIPP Scorecard'!$D$6))</f>
        <v>0</v>
      </c>
      <c r="AP20" s="70">
        <f>+IF('QIPP Scorecard'!$D$5="All MCOs in Providers SDA",+SUMIFS('Member Months'!$I:$I,'Member Months'!$C:$C,AP$10,'Member Months'!$D:$D,$K20,'Member Months'!$G:$G,'QIPP Scorecard'!$D$6),SUMIFS('Member Months'!$I:$I,'Member Months'!$C:$C,AP$10,'Member Months'!$D:$D,$K20,'Member Months'!$E:$E,'QIPP Scorecard'!$D$5,'Member Months'!$G:$G,'QIPP Scorecard'!$D$6))</f>
        <v>0</v>
      </c>
      <c r="AQ20" s="70">
        <f>+IF('QIPP Scorecard'!$D$5="All MCOs in Providers SDA",+SUMIFS('Member Months'!$I:$I,'Member Months'!$C:$C,AQ$10,'Member Months'!$D:$D,$K20,'Member Months'!$G:$G,'QIPP Scorecard'!$D$6),SUMIFS('Member Months'!$I:$I,'Member Months'!$C:$C,AQ$10,'Member Months'!$D:$D,$K20,'Member Months'!$E:$E,'QIPP Scorecard'!$D$5,'Member Months'!$G:$G,'QIPP Scorecard'!$D$6))</f>
        <v>0</v>
      </c>
      <c r="AR20" s="70">
        <f>+IF('QIPP Scorecard'!$D$5="All MCOs in Providers SDA",+SUMIFS('Member Months'!$I:$I,'Member Months'!$C:$C,AR$10,'Member Months'!$D:$D,$K20,'Member Months'!$G:$G,'QIPP Scorecard'!$D$6),SUMIFS('Member Months'!$I:$I,'Member Months'!$C:$C,AR$10,'Member Months'!$D:$D,$K20,'Member Months'!$E:$E,'QIPP Scorecard'!$D$5,'Member Months'!$G:$G,'QIPP Scorecard'!$D$6))</f>
        <v>0</v>
      </c>
      <c r="AS20" s="70">
        <f>+IF('QIPP Scorecard'!$D$5="All MCOs in Providers SDA",+SUMIFS('Member Months'!$I:$I,'Member Months'!$C:$C,AS$10,'Member Months'!$D:$D,$K20,'Member Months'!$G:$G,'QIPP Scorecard'!$D$6),SUMIFS('Member Months'!$I:$I,'Member Months'!$C:$C,AS$10,'Member Months'!$D:$D,$K20,'Member Months'!$E:$E,'QIPP Scorecard'!$D$5,'Member Months'!$G:$G,'QIPP Scorecard'!$D$6))</f>
        <v>0</v>
      </c>
      <c r="AT20" s="70">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455"/>
      <c r="B21" s="557">
        <v>5</v>
      </c>
      <c r="C21" s="557">
        <v>201908</v>
      </c>
      <c r="D21" s="557">
        <v>201908</v>
      </c>
      <c r="E21" s="557" t="s">
        <v>1067</v>
      </c>
      <c r="F21" s="557">
        <v>18</v>
      </c>
      <c r="G21" s="557" t="s">
        <v>940</v>
      </c>
      <c r="H21" s="557">
        <v>120</v>
      </c>
      <c r="I21" s="557">
        <v>193</v>
      </c>
      <c r="J21" s="66"/>
      <c r="K21" s="67">
        <v>201907</v>
      </c>
      <c r="L21" s="70"/>
      <c r="M21" s="70"/>
      <c r="N21" s="70"/>
      <c r="O21" s="70"/>
      <c r="P21" s="70"/>
      <c r="Q21" s="70"/>
      <c r="R21" s="70"/>
      <c r="S21" s="70"/>
      <c r="T21" s="70"/>
      <c r="U21" s="70"/>
      <c r="V21" s="70">
        <f>+IF('QIPP Scorecard'!$D$5="All MCOs in Providers SDA",+SUMIFS('Member Months'!$I:$I,'Member Months'!$C:$C,V$10,'Member Months'!$D:$D,$K21,'Member Months'!$G:$G,'QIPP Scorecard'!$D$6),SUMIFS('Member Months'!$I:$I,'Member Months'!$C:$C,V$10,'Member Months'!$D:$D,$K21,'Member Months'!$E:$E,'QIPP Scorecard'!$D$5,'Member Months'!$G:$G,'QIPP Scorecard'!$D$6))</f>
        <v>5386</v>
      </c>
      <c r="W21" s="70">
        <f>+IF('QIPP Scorecard'!$D$5="All MCOs in Providers SDA",+SUMIFS('Member Months'!$I:$I,'Member Months'!$C:$C,W$10,'Member Months'!$D:$D,$K21,'Member Months'!$G:$G,'QIPP Scorecard'!$D$6),SUMIFS('Member Months'!$I:$I,'Member Months'!$C:$C,W$10,'Member Months'!$D:$D,$K21,'Member Months'!$E:$E,'QIPP Scorecard'!$D$5,'Member Months'!$G:$G,'QIPP Scorecard'!$D$6))</f>
        <v>78</v>
      </c>
      <c r="X21" s="70">
        <f>+IF('QIPP Scorecard'!$D$5="All MCOs in Providers SDA",+SUMIFS('Member Months'!$I:$I,'Member Months'!$C:$C,X$10,'Member Months'!$D:$D,$K21,'Member Months'!$G:$G,'QIPP Scorecard'!$D$6),SUMIFS('Member Months'!$I:$I,'Member Months'!$C:$C,X$10,'Member Months'!$D:$D,$K21,'Member Months'!$E:$E,'QIPP Scorecard'!$D$5,'Member Months'!$G:$G,'QIPP Scorecard'!$D$6))</f>
        <v>0</v>
      </c>
      <c r="Y21" s="70">
        <f>+IF('QIPP Scorecard'!$D$5="All MCOs in Providers SDA",+SUMIFS('Member Months'!$I:$I,'Member Months'!$C:$C,Y$10,'Member Months'!$D:$D,$K21,'Member Months'!$G:$G,'QIPP Scorecard'!$D$6),SUMIFS('Member Months'!$I:$I,'Member Months'!$C:$C,Y$10,'Member Months'!$D:$D,$K21,'Member Months'!$E:$E,'QIPP Scorecard'!$D$5,'Member Months'!$G:$G,'QIPP Scorecard'!$D$6))</f>
        <v>0</v>
      </c>
      <c r="Z21" s="70">
        <f>+IF('QIPP Scorecard'!$D$5="All MCOs in Providers SDA",+SUMIFS('Member Months'!$I:$I,'Member Months'!$C:$C,Z$10,'Member Months'!$D:$D,$K21,'Member Months'!$G:$G,'QIPP Scorecard'!$D$6),SUMIFS('Member Months'!$I:$I,'Member Months'!$C:$C,Z$10,'Member Months'!$D:$D,$K21,'Member Months'!$E:$E,'QIPP Scorecard'!$D$5,'Member Months'!$G:$G,'QIPP Scorecard'!$D$6))</f>
        <v>0</v>
      </c>
      <c r="AA21" s="70">
        <f>+IF('QIPP Scorecard'!$D$5="All MCOs in Providers SDA",+SUMIFS('Member Months'!$I:$I,'Member Months'!$C:$C,AA$10,'Member Months'!$D:$D,$K21,'Member Months'!$G:$G,'QIPP Scorecard'!$D$6),SUMIFS('Member Months'!$I:$I,'Member Months'!$C:$C,AA$10,'Member Months'!$D:$D,$K21,'Member Months'!$E:$E,'QIPP Scorecard'!$D$5,'Member Months'!$G:$G,'QIPP Scorecard'!$D$6))</f>
        <v>0</v>
      </c>
      <c r="AB21" s="70">
        <f>+IF('QIPP Scorecard'!$D$5="All MCOs in Providers SDA",+SUMIFS('Member Months'!$I:$I,'Member Months'!$C:$C,AB$10,'Member Months'!$D:$D,$K21,'Member Months'!$G:$G,'QIPP Scorecard'!$D$6),SUMIFS('Member Months'!$I:$I,'Member Months'!$C:$C,AB$10,'Member Months'!$D:$D,$K21,'Member Months'!$E:$E,'QIPP Scorecard'!$D$5,'Member Months'!$G:$G,'QIPP Scorecard'!$D$6))</f>
        <v>0</v>
      </c>
      <c r="AC21" s="70">
        <f>+IF('QIPP Scorecard'!$D$5="All MCOs in Providers SDA",+SUMIFS('Member Months'!$I:$I,'Member Months'!$C:$C,AC$10,'Member Months'!$D:$D,$K21,'Member Months'!$G:$G,'QIPP Scorecard'!$D$6),SUMIFS('Member Months'!$I:$I,'Member Months'!$C:$C,AC$10,'Member Months'!$D:$D,$K21,'Member Months'!$E:$E,'QIPP Scorecard'!$D$5,'Member Months'!$G:$G,'QIPP Scorecard'!$D$6))</f>
        <v>0</v>
      </c>
      <c r="AD21" s="70">
        <f>+IF('QIPP Scorecard'!$D$5="All MCOs in Providers SDA",+SUMIFS('Member Months'!$I:$I,'Member Months'!$C:$C,AD$10,'Member Months'!$D:$D,$K21,'Member Months'!$G:$G,'QIPP Scorecard'!$D$6),SUMIFS('Member Months'!$I:$I,'Member Months'!$C:$C,AD$10,'Member Months'!$D:$D,$K21,'Member Months'!$E:$E,'QIPP Scorecard'!$D$5,'Member Months'!$G:$G,'QIPP Scorecard'!$D$6))</f>
        <v>0</v>
      </c>
      <c r="AE21" s="70">
        <f>+IF('QIPP Scorecard'!$D$5="All MCOs in Providers SDA",+SUMIFS('Member Months'!$I:$I,'Member Months'!$C:$C,AE$10,'Member Months'!$D:$D,$K21,'Member Months'!$G:$G,'QIPP Scorecard'!$D$6),SUMIFS('Member Months'!$I:$I,'Member Months'!$C:$C,AE$10,'Member Months'!$D:$D,$K21,'Member Months'!$E:$E,'QIPP Scorecard'!$D$5,'Member Months'!$G:$G,'QIPP Scorecard'!$D$6))</f>
        <v>0</v>
      </c>
      <c r="AF21" s="70">
        <f>+IF('QIPP Scorecard'!$D$5="All MCOs in Providers SDA",+SUMIFS('Member Months'!$I:$I,'Member Months'!$C:$C,AF$10,'Member Months'!$D:$D,$K21,'Member Months'!$G:$G,'QIPP Scorecard'!$D$6),SUMIFS('Member Months'!$I:$I,'Member Months'!$C:$C,AF$10,'Member Months'!$D:$D,$K21,'Member Months'!$E:$E,'QIPP Scorecard'!$D$5,'Member Months'!$G:$G,'QIPP Scorecard'!$D$6))</f>
        <v>0</v>
      </c>
      <c r="AG21" s="70">
        <f>+IF('QIPP Scorecard'!$D$5="All MCOs in Providers SDA",+SUMIFS('Member Months'!$I:$I,'Member Months'!$C:$C,AG$10,'Member Months'!$D:$D,$K21,'Member Months'!$G:$G,'QIPP Scorecard'!$D$6),SUMIFS('Member Months'!$I:$I,'Member Months'!$C:$C,AG$10,'Member Months'!$D:$D,$K21,'Member Months'!$E:$E,'QIPP Scorecard'!$D$5,'Member Months'!$G:$G,'QIPP Scorecard'!$D$6))</f>
        <v>0</v>
      </c>
      <c r="AH21" s="70">
        <f>+IF('QIPP Scorecard'!$D$5="All MCOs in Providers SDA",+SUMIFS('Member Months'!$I:$I,'Member Months'!$C:$C,AH$10,'Member Months'!$D:$D,$K21,'Member Months'!$G:$G,'QIPP Scorecard'!$D$6),SUMIFS('Member Months'!$I:$I,'Member Months'!$C:$C,AH$10,'Member Months'!$D:$D,$K21,'Member Months'!$E:$E,'QIPP Scorecard'!$D$5,'Member Months'!$G:$G,'QIPP Scorecard'!$D$6))</f>
        <v>0</v>
      </c>
      <c r="AI21" s="70">
        <f>+IF('QIPP Scorecard'!$D$5="All MCOs in Providers SDA",+SUMIFS('Member Months'!$I:$I,'Member Months'!$C:$C,AI$10,'Member Months'!$D:$D,$K21,'Member Months'!$G:$G,'QIPP Scorecard'!$D$6),SUMIFS('Member Months'!$I:$I,'Member Months'!$C:$C,AI$10,'Member Months'!$D:$D,$K21,'Member Months'!$E:$E,'QIPP Scorecard'!$D$5,'Member Months'!$G:$G,'QIPP Scorecard'!$D$6))</f>
        <v>0</v>
      </c>
      <c r="AJ21" s="70">
        <f>+IF('QIPP Scorecard'!$D$5="All MCOs in Providers SDA",+SUMIFS('Member Months'!$I:$I,'Member Months'!$C:$C,AJ$10,'Member Months'!$D:$D,$K21,'Member Months'!$G:$G,'QIPP Scorecard'!$D$6),SUMIFS('Member Months'!$I:$I,'Member Months'!$C:$C,AJ$10,'Member Months'!$D:$D,$K21,'Member Months'!$E:$E,'QIPP Scorecard'!$D$5,'Member Months'!$G:$G,'QIPP Scorecard'!$D$6))</f>
        <v>0</v>
      </c>
      <c r="AK21" s="70">
        <f>+IF('QIPP Scorecard'!$D$5="All MCOs in Providers SDA",+SUMIFS('Member Months'!$I:$I,'Member Months'!$C:$C,AK$10,'Member Months'!$D:$D,$K21,'Member Months'!$G:$G,'QIPP Scorecard'!$D$6),SUMIFS('Member Months'!$I:$I,'Member Months'!$C:$C,AK$10,'Member Months'!$D:$D,$K21,'Member Months'!$E:$E,'QIPP Scorecard'!$D$5,'Member Months'!$G:$G,'QIPP Scorecard'!$D$6))</f>
        <v>0</v>
      </c>
      <c r="AL21" s="70">
        <f>+IF('QIPP Scorecard'!$D$5="All MCOs in Providers SDA",+SUMIFS('Member Months'!$I:$I,'Member Months'!$C:$C,AL$10,'Member Months'!$D:$D,$K21,'Member Months'!$G:$G,'QIPP Scorecard'!$D$6),SUMIFS('Member Months'!$I:$I,'Member Months'!$C:$C,AL$10,'Member Months'!$D:$D,$K21,'Member Months'!$E:$E,'QIPP Scorecard'!$D$5,'Member Months'!$G:$G,'QIPP Scorecard'!$D$6))</f>
        <v>0</v>
      </c>
      <c r="AM21" s="70">
        <f>+IF('QIPP Scorecard'!$D$5="All MCOs in Providers SDA",+SUMIFS('Member Months'!$I:$I,'Member Months'!$C:$C,AM$10,'Member Months'!$D:$D,$K21,'Member Months'!$G:$G,'QIPP Scorecard'!$D$6),SUMIFS('Member Months'!$I:$I,'Member Months'!$C:$C,AM$10,'Member Months'!$D:$D,$K21,'Member Months'!$E:$E,'QIPP Scorecard'!$D$5,'Member Months'!$G:$G,'QIPP Scorecard'!$D$6))</f>
        <v>0</v>
      </c>
      <c r="AN21" s="70">
        <f>+IF('QIPP Scorecard'!$D$5="All MCOs in Providers SDA",+SUMIFS('Member Months'!$I:$I,'Member Months'!$C:$C,AN$10,'Member Months'!$D:$D,$K21,'Member Months'!$G:$G,'QIPP Scorecard'!$D$6),SUMIFS('Member Months'!$I:$I,'Member Months'!$C:$C,AN$10,'Member Months'!$D:$D,$K21,'Member Months'!$E:$E,'QIPP Scorecard'!$D$5,'Member Months'!$G:$G,'QIPP Scorecard'!$D$6))</f>
        <v>0</v>
      </c>
      <c r="AO21" s="70">
        <f>+IF('QIPP Scorecard'!$D$5="All MCOs in Providers SDA",+SUMIFS('Member Months'!$I:$I,'Member Months'!$C:$C,AO$10,'Member Months'!$D:$D,$K21,'Member Months'!$G:$G,'QIPP Scorecard'!$D$6),SUMIFS('Member Months'!$I:$I,'Member Months'!$C:$C,AO$10,'Member Months'!$D:$D,$K21,'Member Months'!$E:$E,'QIPP Scorecard'!$D$5,'Member Months'!$G:$G,'QIPP Scorecard'!$D$6))</f>
        <v>0</v>
      </c>
      <c r="AP21" s="70">
        <f>+IF('QIPP Scorecard'!$D$5="All MCOs in Providers SDA",+SUMIFS('Member Months'!$I:$I,'Member Months'!$C:$C,AP$10,'Member Months'!$D:$D,$K21,'Member Months'!$G:$G,'QIPP Scorecard'!$D$6),SUMIFS('Member Months'!$I:$I,'Member Months'!$C:$C,AP$10,'Member Months'!$D:$D,$K21,'Member Months'!$E:$E,'QIPP Scorecard'!$D$5,'Member Months'!$G:$G,'QIPP Scorecard'!$D$6))</f>
        <v>0</v>
      </c>
      <c r="AQ21" s="70">
        <f>+IF('QIPP Scorecard'!$D$5="All MCOs in Providers SDA",+SUMIFS('Member Months'!$I:$I,'Member Months'!$C:$C,AQ$10,'Member Months'!$D:$D,$K21,'Member Months'!$G:$G,'QIPP Scorecard'!$D$6),SUMIFS('Member Months'!$I:$I,'Member Months'!$C:$C,AQ$10,'Member Months'!$D:$D,$K21,'Member Months'!$E:$E,'QIPP Scorecard'!$D$5,'Member Months'!$G:$G,'QIPP Scorecard'!$D$6))</f>
        <v>0</v>
      </c>
      <c r="AR21" s="70">
        <f>+IF('QIPP Scorecard'!$D$5="All MCOs in Providers SDA",+SUMIFS('Member Months'!$I:$I,'Member Months'!$C:$C,AR$10,'Member Months'!$D:$D,$K21,'Member Months'!$G:$G,'QIPP Scorecard'!$D$6),SUMIFS('Member Months'!$I:$I,'Member Months'!$C:$C,AR$10,'Member Months'!$D:$D,$K21,'Member Months'!$E:$E,'QIPP Scorecard'!$D$5,'Member Months'!$G:$G,'QIPP Scorecard'!$D$6))</f>
        <v>0</v>
      </c>
      <c r="AS21" s="70">
        <f>+IF('QIPP Scorecard'!$D$5="All MCOs in Providers SDA",+SUMIFS('Member Months'!$I:$I,'Member Months'!$C:$C,AS$10,'Member Months'!$D:$D,$K21,'Member Months'!$G:$G,'QIPP Scorecard'!$D$6),SUMIFS('Member Months'!$I:$I,'Member Months'!$C:$C,AS$10,'Member Months'!$D:$D,$K21,'Member Months'!$E:$E,'QIPP Scorecard'!$D$5,'Member Months'!$G:$G,'QIPP Scorecard'!$D$6))</f>
        <v>0</v>
      </c>
      <c r="AT21" s="70">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455"/>
      <c r="B22" s="557">
        <v>5</v>
      </c>
      <c r="C22" s="557">
        <v>201908</v>
      </c>
      <c r="D22" s="557">
        <v>201908</v>
      </c>
      <c r="E22" s="557" t="s">
        <v>1067</v>
      </c>
      <c r="F22" s="557">
        <v>18</v>
      </c>
      <c r="G22" s="557" t="s">
        <v>940</v>
      </c>
      <c r="H22" s="557">
        <v>121</v>
      </c>
      <c r="I22" s="557">
        <v>1642</v>
      </c>
      <c r="J22" s="66"/>
      <c r="K22" s="67">
        <v>201908</v>
      </c>
      <c r="L22" s="70"/>
      <c r="M22" s="70"/>
      <c r="N22" s="70"/>
      <c r="O22" s="70"/>
      <c r="P22" s="70"/>
      <c r="Q22" s="70"/>
      <c r="R22" s="70"/>
      <c r="S22" s="70"/>
      <c r="T22" s="70"/>
      <c r="U22" s="70"/>
      <c r="V22" s="70"/>
      <c r="W22" s="70">
        <f>+IF('QIPP Scorecard'!$D$5="All MCOs in Providers SDA",+SUMIFS('Member Months'!$I:$I,'Member Months'!$C:$C,W$10,'Member Months'!$D:$D,$K22,'Member Months'!$G:$G,'QIPP Scorecard'!$D$6),SUMIFS('Member Months'!$I:$I,'Member Months'!$C:$C,W$10,'Member Months'!$D:$D,$K22,'Member Months'!$E:$E,'QIPP Scorecard'!$D$5,'Member Months'!$G:$G,'QIPP Scorecard'!$D$6))</f>
        <v>5389</v>
      </c>
      <c r="X22" s="70">
        <f>+IF('QIPP Scorecard'!$D$5="All MCOs in Providers SDA",+SUMIFS('Member Months'!$I:$I,'Member Months'!$C:$C,X$10,'Member Months'!$D:$D,$K22,'Member Months'!$G:$G,'QIPP Scorecard'!$D$6),SUMIFS('Member Months'!$I:$I,'Member Months'!$C:$C,X$10,'Member Months'!$D:$D,$K22,'Member Months'!$E:$E,'QIPP Scorecard'!$D$5,'Member Months'!$G:$G,'QIPP Scorecard'!$D$6))</f>
        <v>0</v>
      </c>
      <c r="Y22" s="70">
        <f>+IF('QIPP Scorecard'!$D$5="All MCOs in Providers SDA",+SUMIFS('Member Months'!$I:$I,'Member Months'!$C:$C,Y$10,'Member Months'!$D:$D,$K22,'Member Months'!$G:$G,'QIPP Scorecard'!$D$6),SUMIFS('Member Months'!$I:$I,'Member Months'!$C:$C,Y$10,'Member Months'!$D:$D,$K22,'Member Months'!$E:$E,'QIPP Scorecard'!$D$5,'Member Months'!$G:$G,'QIPP Scorecard'!$D$6))</f>
        <v>0</v>
      </c>
      <c r="Z22" s="70">
        <f>+IF('QIPP Scorecard'!$D$5="All MCOs in Providers SDA",+SUMIFS('Member Months'!$I:$I,'Member Months'!$C:$C,Z$10,'Member Months'!$D:$D,$K22,'Member Months'!$G:$G,'QIPP Scorecard'!$D$6),SUMIFS('Member Months'!$I:$I,'Member Months'!$C:$C,Z$10,'Member Months'!$D:$D,$K22,'Member Months'!$E:$E,'QIPP Scorecard'!$D$5,'Member Months'!$G:$G,'QIPP Scorecard'!$D$6))</f>
        <v>0</v>
      </c>
      <c r="AA22" s="70">
        <f>+IF('QIPP Scorecard'!$D$5="All MCOs in Providers SDA",+SUMIFS('Member Months'!$I:$I,'Member Months'!$C:$C,AA$10,'Member Months'!$D:$D,$K22,'Member Months'!$G:$G,'QIPP Scorecard'!$D$6),SUMIFS('Member Months'!$I:$I,'Member Months'!$C:$C,AA$10,'Member Months'!$D:$D,$K22,'Member Months'!$E:$E,'QIPP Scorecard'!$D$5,'Member Months'!$G:$G,'QIPP Scorecard'!$D$6))</f>
        <v>0</v>
      </c>
      <c r="AB22" s="70">
        <f>+IF('QIPP Scorecard'!$D$5="All MCOs in Providers SDA",+SUMIFS('Member Months'!$I:$I,'Member Months'!$C:$C,AB$10,'Member Months'!$D:$D,$K22,'Member Months'!$G:$G,'QIPP Scorecard'!$D$6),SUMIFS('Member Months'!$I:$I,'Member Months'!$C:$C,AB$10,'Member Months'!$D:$D,$K22,'Member Months'!$E:$E,'QIPP Scorecard'!$D$5,'Member Months'!$G:$G,'QIPP Scorecard'!$D$6))</f>
        <v>0</v>
      </c>
      <c r="AC22" s="70">
        <f>+IF('QIPP Scorecard'!$D$5="All MCOs in Providers SDA",+SUMIFS('Member Months'!$I:$I,'Member Months'!$C:$C,AC$10,'Member Months'!$D:$D,$K22,'Member Months'!$G:$G,'QIPP Scorecard'!$D$6),SUMIFS('Member Months'!$I:$I,'Member Months'!$C:$C,AC$10,'Member Months'!$D:$D,$K22,'Member Months'!$E:$E,'QIPP Scorecard'!$D$5,'Member Months'!$G:$G,'QIPP Scorecard'!$D$6))</f>
        <v>0</v>
      </c>
      <c r="AD22" s="70">
        <f>+IF('QIPP Scorecard'!$D$5="All MCOs in Providers SDA",+SUMIFS('Member Months'!$I:$I,'Member Months'!$C:$C,AD$10,'Member Months'!$D:$D,$K22,'Member Months'!$G:$G,'QIPP Scorecard'!$D$6),SUMIFS('Member Months'!$I:$I,'Member Months'!$C:$C,AD$10,'Member Months'!$D:$D,$K22,'Member Months'!$E:$E,'QIPP Scorecard'!$D$5,'Member Months'!$G:$G,'QIPP Scorecard'!$D$6))</f>
        <v>0</v>
      </c>
      <c r="AE22" s="70">
        <f>+IF('QIPP Scorecard'!$D$5="All MCOs in Providers SDA",+SUMIFS('Member Months'!$I:$I,'Member Months'!$C:$C,AE$10,'Member Months'!$D:$D,$K22,'Member Months'!$G:$G,'QIPP Scorecard'!$D$6),SUMIFS('Member Months'!$I:$I,'Member Months'!$C:$C,AE$10,'Member Months'!$D:$D,$K22,'Member Months'!$E:$E,'QIPP Scorecard'!$D$5,'Member Months'!$G:$G,'QIPP Scorecard'!$D$6))</f>
        <v>0</v>
      </c>
      <c r="AF22" s="70">
        <f>+IF('QIPP Scorecard'!$D$5="All MCOs in Providers SDA",+SUMIFS('Member Months'!$I:$I,'Member Months'!$C:$C,AF$10,'Member Months'!$D:$D,$K22,'Member Months'!$G:$G,'QIPP Scorecard'!$D$6),SUMIFS('Member Months'!$I:$I,'Member Months'!$C:$C,AF$10,'Member Months'!$D:$D,$K22,'Member Months'!$E:$E,'QIPP Scorecard'!$D$5,'Member Months'!$G:$G,'QIPP Scorecard'!$D$6))</f>
        <v>0</v>
      </c>
      <c r="AG22" s="70">
        <f>+IF('QIPP Scorecard'!$D$5="All MCOs in Providers SDA",+SUMIFS('Member Months'!$I:$I,'Member Months'!$C:$C,AG$10,'Member Months'!$D:$D,$K22,'Member Months'!$G:$G,'QIPP Scorecard'!$D$6),SUMIFS('Member Months'!$I:$I,'Member Months'!$C:$C,AG$10,'Member Months'!$D:$D,$K22,'Member Months'!$E:$E,'QIPP Scorecard'!$D$5,'Member Months'!$G:$G,'QIPP Scorecard'!$D$6))</f>
        <v>0</v>
      </c>
      <c r="AH22" s="70">
        <f>+IF('QIPP Scorecard'!$D$5="All MCOs in Providers SDA",+SUMIFS('Member Months'!$I:$I,'Member Months'!$C:$C,AH$10,'Member Months'!$D:$D,$K22,'Member Months'!$G:$G,'QIPP Scorecard'!$D$6),SUMIFS('Member Months'!$I:$I,'Member Months'!$C:$C,AH$10,'Member Months'!$D:$D,$K22,'Member Months'!$E:$E,'QIPP Scorecard'!$D$5,'Member Months'!$G:$G,'QIPP Scorecard'!$D$6))</f>
        <v>0</v>
      </c>
      <c r="AI22" s="70">
        <f>+IF('QIPP Scorecard'!$D$5="All MCOs in Providers SDA",+SUMIFS('Member Months'!$I:$I,'Member Months'!$C:$C,AI$10,'Member Months'!$D:$D,$K22,'Member Months'!$G:$G,'QIPP Scorecard'!$D$6),SUMIFS('Member Months'!$I:$I,'Member Months'!$C:$C,AI$10,'Member Months'!$D:$D,$K22,'Member Months'!$E:$E,'QIPP Scorecard'!$D$5,'Member Months'!$G:$G,'QIPP Scorecard'!$D$6))</f>
        <v>0</v>
      </c>
      <c r="AJ22" s="70">
        <f>+IF('QIPP Scorecard'!$D$5="All MCOs in Providers SDA",+SUMIFS('Member Months'!$I:$I,'Member Months'!$C:$C,AJ$10,'Member Months'!$D:$D,$K22,'Member Months'!$G:$G,'QIPP Scorecard'!$D$6),SUMIFS('Member Months'!$I:$I,'Member Months'!$C:$C,AJ$10,'Member Months'!$D:$D,$K22,'Member Months'!$E:$E,'QIPP Scorecard'!$D$5,'Member Months'!$G:$G,'QIPP Scorecard'!$D$6))</f>
        <v>0</v>
      </c>
      <c r="AK22" s="70">
        <f>+IF('QIPP Scorecard'!$D$5="All MCOs in Providers SDA",+SUMIFS('Member Months'!$I:$I,'Member Months'!$C:$C,AK$10,'Member Months'!$D:$D,$K22,'Member Months'!$G:$G,'QIPP Scorecard'!$D$6),SUMIFS('Member Months'!$I:$I,'Member Months'!$C:$C,AK$10,'Member Months'!$D:$D,$K22,'Member Months'!$E:$E,'QIPP Scorecard'!$D$5,'Member Months'!$G:$G,'QIPP Scorecard'!$D$6))</f>
        <v>0</v>
      </c>
      <c r="AL22" s="70">
        <f>+IF('QIPP Scorecard'!$D$5="All MCOs in Providers SDA",+SUMIFS('Member Months'!$I:$I,'Member Months'!$C:$C,AL$10,'Member Months'!$D:$D,$K22,'Member Months'!$G:$G,'QIPP Scorecard'!$D$6),SUMIFS('Member Months'!$I:$I,'Member Months'!$C:$C,AL$10,'Member Months'!$D:$D,$K22,'Member Months'!$E:$E,'QIPP Scorecard'!$D$5,'Member Months'!$G:$G,'QIPP Scorecard'!$D$6))</f>
        <v>0</v>
      </c>
      <c r="AM22" s="70">
        <f>+IF('QIPP Scorecard'!$D$5="All MCOs in Providers SDA",+SUMIFS('Member Months'!$I:$I,'Member Months'!$C:$C,AM$10,'Member Months'!$D:$D,$K22,'Member Months'!$G:$G,'QIPP Scorecard'!$D$6),SUMIFS('Member Months'!$I:$I,'Member Months'!$C:$C,AM$10,'Member Months'!$D:$D,$K22,'Member Months'!$E:$E,'QIPP Scorecard'!$D$5,'Member Months'!$G:$G,'QIPP Scorecard'!$D$6))</f>
        <v>0</v>
      </c>
      <c r="AN22" s="70">
        <f>+IF('QIPP Scorecard'!$D$5="All MCOs in Providers SDA",+SUMIFS('Member Months'!$I:$I,'Member Months'!$C:$C,AN$10,'Member Months'!$D:$D,$K22,'Member Months'!$G:$G,'QIPP Scorecard'!$D$6),SUMIFS('Member Months'!$I:$I,'Member Months'!$C:$C,AN$10,'Member Months'!$D:$D,$K22,'Member Months'!$E:$E,'QIPP Scorecard'!$D$5,'Member Months'!$G:$G,'QIPP Scorecard'!$D$6))</f>
        <v>0</v>
      </c>
      <c r="AO22" s="70">
        <f>+IF('QIPP Scorecard'!$D$5="All MCOs in Providers SDA",+SUMIFS('Member Months'!$I:$I,'Member Months'!$C:$C,AO$10,'Member Months'!$D:$D,$K22,'Member Months'!$G:$G,'QIPP Scorecard'!$D$6),SUMIFS('Member Months'!$I:$I,'Member Months'!$C:$C,AO$10,'Member Months'!$D:$D,$K22,'Member Months'!$E:$E,'QIPP Scorecard'!$D$5,'Member Months'!$G:$G,'QIPP Scorecard'!$D$6))</f>
        <v>0</v>
      </c>
      <c r="AP22" s="70">
        <f>+IF('QIPP Scorecard'!$D$5="All MCOs in Providers SDA",+SUMIFS('Member Months'!$I:$I,'Member Months'!$C:$C,AP$10,'Member Months'!$D:$D,$K22,'Member Months'!$G:$G,'QIPP Scorecard'!$D$6),SUMIFS('Member Months'!$I:$I,'Member Months'!$C:$C,AP$10,'Member Months'!$D:$D,$K22,'Member Months'!$E:$E,'QIPP Scorecard'!$D$5,'Member Months'!$G:$G,'QIPP Scorecard'!$D$6))</f>
        <v>0</v>
      </c>
      <c r="AQ22" s="70">
        <f>+IF('QIPP Scorecard'!$D$5="All MCOs in Providers SDA",+SUMIFS('Member Months'!$I:$I,'Member Months'!$C:$C,AQ$10,'Member Months'!$D:$D,$K22,'Member Months'!$G:$G,'QIPP Scorecard'!$D$6),SUMIFS('Member Months'!$I:$I,'Member Months'!$C:$C,AQ$10,'Member Months'!$D:$D,$K22,'Member Months'!$E:$E,'QIPP Scorecard'!$D$5,'Member Months'!$G:$G,'QIPP Scorecard'!$D$6))</f>
        <v>0</v>
      </c>
      <c r="AR22" s="70">
        <f>+IF('QIPP Scorecard'!$D$5="All MCOs in Providers SDA",+SUMIFS('Member Months'!$I:$I,'Member Months'!$C:$C,AR$10,'Member Months'!$D:$D,$K22,'Member Months'!$G:$G,'QIPP Scorecard'!$D$6),SUMIFS('Member Months'!$I:$I,'Member Months'!$C:$C,AR$10,'Member Months'!$D:$D,$K22,'Member Months'!$E:$E,'QIPP Scorecard'!$D$5,'Member Months'!$G:$G,'QIPP Scorecard'!$D$6))</f>
        <v>0</v>
      </c>
      <c r="AS22" s="70">
        <f>+IF('QIPP Scorecard'!$D$5="All MCOs in Providers SDA",+SUMIFS('Member Months'!$I:$I,'Member Months'!$C:$C,AS$10,'Member Months'!$D:$D,$K22,'Member Months'!$G:$G,'QIPP Scorecard'!$D$6),SUMIFS('Member Months'!$I:$I,'Member Months'!$C:$C,AS$10,'Member Months'!$D:$D,$K22,'Member Months'!$E:$E,'QIPP Scorecard'!$D$5,'Member Months'!$G:$G,'QIPP Scorecard'!$D$6))</f>
        <v>0</v>
      </c>
      <c r="AT22" s="70">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455"/>
      <c r="B23" s="557">
        <v>5</v>
      </c>
      <c r="C23" s="557">
        <v>201908</v>
      </c>
      <c r="D23" s="557">
        <v>201908</v>
      </c>
      <c r="E23" s="557" t="s">
        <v>1067</v>
      </c>
      <c r="F23" s="557" t="s">
        <v>1315</v>
      </c>
      <c r="G23" s="557" t="s">
        <v>930</v>
      </c>
      <c r="H23" s="557">
        <v>126</v>
      </c>
      <c r="I23" s="557">
        <v>523</v>
      </c>
      <c r="J23" s="66"/>
      <c r="K23" s="68" t="s">
        <v>1064</v>
      </c>
      <c r="L23" s="71">
        <f>SUM(L11:L22)</f>
        <v>5470</v>
      </c>
      <c r="M23" s="71">
        <f t="shared" ref="M23:AE23" si="0">SUM(M11:M22)</f>
        <v>5499</v>
      </c>
      <c r="N23" s="71">
        <f t="shared" si="0"/>
        <v>5816</v>
      </c>
      <c r="O23" s="71">
        <f t="shared" si="0"/>
        <v>5806</v>
      </c>
      <c r="P23" s="71">
        <f t="shared" si="0"/>
        <v>5726</v>
      </c>
      <c r="Q23" s="71">
        <f t="shared" si="0"/>
        <v>5776</v>
      </c>
      <c r="R23" s="71">
        <f t="shared" si="0"/>
        <v>5836</v>
      </c>
      <c r="S23" s="71">
        <f t="shared" si="0"/>
        <v>6002</v>
      </c>
      <c r="T23" s="71">
        <f t="shared" si="0"/>
        <v>5921</v>
      </c>
      <c r="U23" s="71">
        <f t="shared" si="0"/>
        <v>5641</v>
      </c>
      <c r="V23" s="71">
        <f t="shared" si="0"/>
        <v>5672</v>
      </c>
      <c r="W23" s="71">
        <f t="shared" si="0"/>
        <v>5738</v>
      </c>
      <c r="X23" s="71">
        <f t="shared" si="0"/>
        <v>0</v>
      </c>
      <c r="Y23" s="71">
        <f t="shared" si="0"/>
        <v>0</v>
      </c>
      <c r="Z23" s="71">
        <f t="shared" si="0"/>
        <v>0</v>
      </c>
      <c r="AA23" s="71">
        <f t="shared" si="0"/>
        <v>0</v>
      </c>
      <c r="AB23" s="71">
        <f t="shared" si="0"/>
        <v>0</v>
      </c>
      <c r="AC23" s="71">
        <f t="shared" si="0"/>
        <v>0</v>
      </c>
      <c r="AD23" s="71">
        <f t="shared" si="0"/>
        <v>0</v>
      </c>
      <c r="AE23" s="71">
        <f t="shared" si="0"/>
        <v>0</v>
      </c>
      <c r="AF23" s="71">
        <f t="shared" ref="AF23:AQ23" si="1">SUM(AF11:AF22)</f>
        <v>0</v>
      </c>
      <c r="AG23" s="71">
        <f t="shared" si="1"/>
        <v>0</v>
      </c>
      <c r="AH23" s="71">
        <f t="shared" si="1"/>
        <v>0</v>
      </c>
      <c r="AI23" s="71">
        <f t="shared" si="1"/>
        <v>0</v>
      </c>
      <c r="AJ23" s="71">
        <f t="shared" si="1"/>
        <v>0</v>
      </c>
      <c r="AK23" s="71">
        <f t="shared" si="1"/>
        <v>0</v>
      </c>
      <c r="AL23" s="71">
        <f t="shared" si="1"/>
        <v>0</v>
      </c>
      <c r="AM23" s="71">
        <f t="shared" si="1"/>
        <v>0</v>
      </c>
      <c r="AN23" s="71">
        <f t="shared" si="1"/>
        <v>0</v>
      </c>
      <c r="AO23" s="71">
        <f t="shared" si="1"/>
        <v>0</v>
      </c>
      <c r="AP23" s="71">
        <f t="shared" si="1"/>
        <v>0</v>
      </c>
      <c r="AQ23" s="71">
        <f t="shared" si="1"/>
        <v>0</v>
      </c>
      <c r="AR23" s="71">
        <f t="shared" ref="AR23:AT23" si="2">SUM(AR11:AR22)</f>
        <v>0</v>
      </c>
      <c r="AS23" s="71">
        <f t="shared" si="2"/>
        <v>0</v>
      </c>
      <c r="AT23" s="71">
        <f t="shared" si="2"/>
        <v>0</v>
      </c>
    </row>
    <row r="24" spans="1:46" ht="15" customHeight="1" x14ac:dyDescent="0.25">
      <c r="A24" s="455"/>
      <c r="B24" s="557">
        <v>5</v>
      </c>
      <c r="C24" s="557">
        <v>201908</v>
      </c>
      <c r="D24" s="557">
        <v>201908</v>
      </c>
      <c r="E24" s="557" t="s">
        <v>1067</v>
      </c>
      <c r="F24" s="557" t="s">
        <v>1316</v>
      </c>
      <c r="G24" s="557" t="s">
        <v>930</v>
      </c>
      <c r="H24" s="557">
        <v>120</v>
      </c>
      <c r="I24" s="557">
        <v>392</v>
      </c>
      <c r="J24" s="66"/>
    </row>
    <row r="25" spans="1:46" ht="15" customHeight="1" x14ac:dyDescent="0.25">
      <c r="A25" s="455"/>
      <c r="B25" s="557">
        <v>5</v>
      </c>
      <c r="C25" s="557">
        <v>201908</v>
      </c>
      <c r="D25" s="557">
        <v>201908</v>
      </c>
      <c r="E25" s="557" t="s">
        <v>1067</v>
      </c>
      <c r="F25" s="557" t="s">
        <v>1316</v>
      </c>
      <c r="G25" s="557" t="s">
        <v>930</v>
      </c>
      <c r="H25" s="557">
        <v>121</v>
      </c>
      <c r="I25" s="557">
        <v>2622</v>
      </c>
      <c r="J25" s="91"/>
    </row>
    <row r="26" spans="1:46" ht="15" customHeight="1" x14ac:dyDescent="0.25">
      <c r="A26" s="455"/>
      <c r="B26" s="557">
        <v>5</v>
      </c>
      <c r="C26" s="557">
        <v>201908</v>
      </c>
      <c r="D26" s="557">
        <v>201908</v>
      </c>
      <c r="E26" s="557" t="s">
        <v>1067</v>
      </c>
      <c r="F26" s="557">
        <v>85</v>
      </c>
      <c r="G26" s="557" t="s">
        <v>935</v>
      </c>
      <c r="H26" s="557">
        <v>120</v>
      </c>
      <c r="I26" s="557">
        <v>90</v>
      </c>
      <c r="J26" s="66"/>
    </row>
    <row r="27" spans="1:46" ht="15" customHeight="1" x14ac:dyDescent="0.25">
      <c r="A27" s="455"/>
      <c r="B27" s="557">
        <v>5</v>
      </c>
      <c r="C27" s="557">
        <v>201908</v>
      </c>
      <c r="D27" s="557">
        <v>201908</v>
      </c>
      <c r="E27" s="557" t="s">
        <v>1067</v>
      </c>
      <c r="F27" s="557">
        <v>85</v>
      </c>
      <c r="G27" s="557" t="s">
        <v>935</v>
      </c>
      <c r="H27" s="557">
        <v>121</v>
      </c>
      <c r="I27" s="557">
        <v>832</v>
      </c>
      <c r="J27" s="66"/>
    </row>
    <row r="28" spans="1:46" ht="15" customHeight="1" x14ac:dyDescent="0.25">
      <c r="A28" s="455"/>
      <c r="B28" s="557">
        <v>5</v>
      </c>
      <c r="C28" s="557">
        <v>201908</v>
      </c>
      <c r="D28" s="557">
        <v>201908</v>
      </c>
      <c r="E28" s="557" t="s">
        <v>1067</v>
      </c>
      <c r="F28" s="557" t="s">
        <v>1325</v>
      </c>
      <c r="G28" s="557" t="s">
        <v>928</v>
      </c>
      <c r="H28" s="557">
        <v>120</v>
      </c>
      <c r="I28" s="557">
        <v>71</v>
      </c>
      <c r="J28" s="66"/>
    </row>
    <row r="29" spans="1:46" ht="15" customHeight="1" x14ac:dyDescent="0.25">
      <c r="A29" s="455"/>
      <c r="B29" s="557">
        <v>5</v>
      </c>
      <c r="C29" s="557">
        <v>201908</v>
      </c>
      <c r="D29" s="557">
        <v>201908</v>
      </c>
      <c r="E29" s="557" t="s">
        <v>1067</v>
      </c>
      <c r="F29" s="557" t="s">
        <v>1325</v>
      </c>
      <c r="G29" s="557" t="s">
        <v>928</v>
      </c>
      <c r="H29" s="557">
        <v>121</v>
      </c>
      <c r="I29" s="557">
        <v>665</v>
      </c>
      <c r="J29" s="66"/>
    </row>
    <row r="30" spans="1:46" ht="15" customHeight="1" x14ac:dyDescent="0.25">
      <c r="A30" s="455"/>
      <c r="B30" s="454">
        <v>5</v>
      </c>
      <c r="C30" s="454">
        <v>201908</v>
      </c>
      <c r="D30" s="454">
        <v>201908</v>
      </c>
      <c r="E30" s="454" t="s">
        <v>1067</v>
      </c>
      <c r="F30" s="454" t="s">
        <v>1329</v>
      </c>
      <c r="G30" s="454" t="s">
        <v>925</v>
      </c>
      <c r="H30" s="454">
        <v>120</v>
      </c>
      <c r="I30" s="454">
        <v>223</v>
      </c>
      <c r="J30" s="66"/>
    </row>
    <row r="31" spans="1:46" ht="15" customHeight="1" x14ac:dyDescent="0.25">
      <c r="A31" s="455"/>
      <c r="B31" s="454">
        <v>5</v>
      </c>
      <c r="C31" s="454">
        <v>201908</v>
      </c>
      <c r="D31" s="454">
        <v>201908</v>
      </c>
      <c r="E31" s="454" t="s">
        <v>1067</v>
      </c>
      <c r="F31" s="454" t="s">
        <v>1329</v>
      </c>
      <c r="G31" s="454" t="s">
        <v>925</v>
      </c>
      <c r="H31" s="454">
        <v>121</v>
      </c>
      <c r="I31" s="454">
        <v>2039</v>
      </c>
      <c r="J31" s="66"/>
    </row>
    <row r="32" spans="1:46" ht="15" customHeight="1" x14ac:dyDescent="0.25">
      <c r="A32" s="455"/>
      <c r="B32" s="454">
        <v>5</v>
      </c>
      <c r="C32" s="454">
        <v>201908</v>
      </c>
      <c r="D32" s="454">
        <v>201908</v>
      </c>
      <c r="E32" s="454" t="s">
        <v>1067</v>
      </c>
      <c r="F32" s="454" t="s">
        <v>1331</v>
      </c>
      <c r="G32" s="454" t="s">
        <v>939</v>
      </c>
      <c r="H32" s="454">
        <v>120</v>
      </c>
      <c r="I32" s="454">
        <v>295</v>
      </c>
      <c r="J32" s="66"/>
    </row>
    <row r="33" spans="1:10" ht="15" customHeight="1" x14ac:dyDescent="0.25">
      <c r="A33" s="455"/>
      <c r="B33" s="454">
        <v>5</v>
      </c>
      <c r="C33" s="454">
        <v>201908</v>
      </c>
      <c r="D33" s="454">
        <v>201908</v>
      </c>
      <c r="E33" s="454" t="s">
        <v>1067</v>
      </c>
      <c r="F33" s="454" t="s">
        <v>1331</v>
      </c>
      <c r="G33" s="454" t="s">
        <v>939</v>
      </c>
      <c r="H33" s="454">
        <v>121</v>
      </c>
      <c r="I33" s="454">
        <v>3007</v>
      </c>
      <c r="J33" s="66"/>
    </row>
    <row r="34" spans="1:10" ht="15" customHeight="1" x14ac:dyDescent="0.25">
      <c r="A34" s="455"/>
      <c r="B34" s="454">
        <v>8</v>
      </c>
      <c r="C34" s="454">
        <v>201908</v>
      </c>
      <c r="D34" s="454">
        <v>201908</v>
      </c>
      <c r="E34" s="454" t="s">
        <v>1068</v>
      </c>
      <c r="F34" s="454">
        <v>19</v>
      </c>
      <c r="G34" s="454" t="s">
        <v>940</v>
      </c>
      <c r="H34" s="454">
        <v>120</v>
      </c>
      <c r="I34" s="454">
        <v>149</v>
      </c>
      <c r="J34" s="66"/>
    </row>
    <row r="35" spans="1:10" ht="15" customHeight="1" x14ac:dyDescent="0.25">
      <c r="A35" s="455"/>
      <c r="B35" s="454">
        <v>8</v>
      </c>
      <c r="C35" s="454">
        <v>201908</v>
      </c>
      <c r="D35" s="454">
        <v>201908</v>
      </c>
      <c r="E35" s="454" t="s">
        <v>1068</v>
      </c>
      <c r="F35" s="454">
        <v>19</v>
      </c>
      <c r="G35" s="454" t="s">
        <v>940</v>
      </c>
      <c r="H35" s="454">
        <v>121</v>
      </c>
      <c r="I35" s="454">
        <v>1184</v>
      </c>
      <c r="J35" s="66"/>
    </row>
    <row r="36" spans="1:10" ht="15" customHeight="1" x14ac:dyDescent="0.25">
      <c r="A36" s="455"/>
      <c r="B36" s="454">
        <v>8</v>
      </c>
      <c r="C36" s="454">
        <v>201908</v>
      </c>
      <c r="D36" s="454">
        <v>201908</v>
      </c>
      <c r="E36" s="454" t="s">
        <v>1068</v>
      </c>
      <c r="F36" s="454">
        <v>34</v>
      </c>
      <c r="G36" s="454" t="s">
        <v>1024</v>
      </c>
      <c r="H36" s="454">
        <v>120</v>
      </c>
      <c r="I36" s="454">
        <v>36</v>
      </c>
      <c r="J36" s="66"/>
    </row>
    <row r="37" spans="1:10" ht="15" customHeight="1" x14ac:dyDescent="0.25">
      <c r="A37" s="455"/>
      <c r="B37" s="454">
        <v>8</v>
      </c>
      <c r="C37" s="454">
        <v>201908</v>
      </c>
      <c r="D37" s="454">
        <v>201908</v>
      </c>
      <c r="E37" s="454" t="s">
        <v>1068</v>
      </c>
      <c r="F37" s="454">
        <v>34</v>
      </c>
      <c r="G37" s="454" t="s">
        <v>1024</v>
      </c>
      <c r="H37" s="454">
        <v>121</v>
      </c>
      <c r="I37" s="454">
        <v>257</v>
      </c>
      <c r="J37" s="66"/>
    </row>
    <row r="38" spans="1:10" ht="15" customHeight="1" x14ac:dyDescent="0.25">
      <c r="A38" s="455"/>
      <c r="B38" s="454">
        <v>8</v>
      </c>
      <c r="C38" s="454">
        <v>201908</v>
      </c>
      <c r="D38" s="454">
        <v>201908</v>
      </c>
      <c r="E38" s="454" t="s">
        <v>1068</v>
      </c>
      <c r="F38" s="454" t="s">
        <v>1309</v>
      </c>
      <c r="G38" s="454" t="s">
        <v>1024</v>
      </c>
      <c r="H38" s="454">
        <v>126</v>
      </c>
      <c r="I38" s="454">
        <v>153</v>
      </c>
      <c r="J38" s="66"/>
    </row>
    <row r="39" spans="1:10" ht="15" customHeight="1" x14ac:dyDescent="0.25">
      <c r="A39" s="455"/>
      <c r="B39" s="454">
        <v>8</v>
      </c>
      <c r="C39" s="454">
        <v>201908</v>
      </c>
      <c r="D39" s="454">
        <v>201908</v>
      </c>
      <c r="E39" s="454" t="s">
        <v>1068</v>
      </c>
      <c r="F39" s="454">
        <v>45</v>
      </c>
      <c r="G39" s="454" t="s">
        <v>920</v>
      </c>
      <c r="H39" s="454">
        <v>120</v>
      </c>
      <c r="I39" s="454">
        <v>98</v>
      </c>
      <c r="J39" s="66"/>
    </row>
    <row r="40" spans="1:10" ht="15" customHeight="1" x14ac:dyDescent="0.25">
      <c r="A40" s="455"/>
      <c r="B40" s="454">
        <v>8</v>
      </c>
      <c r="C40" s="454">
        <v>201908</v>
      </c>
      <c r="D40" s="454">
        <v>201908</v>
      </c>
      <c r="E40" s="454" t="s">
        <v>1068</v>
      </c>
      <c r="F40" s="454">
        <v>45</v>
      </c>
      <c r="G40" s="454" t="s">
        <v>920</v>
      </c>
      <c r="H40" s="454">
        <v>121</v>
      </c>
      <c r="I40" s="454">
        <v>682</v>
      </c>
      <c r="J40" s="66"/>
    </row>
    <row r="41" spans="1:10" ht="15" customHeight="1" x14ac:dyDescent="0.25">
      <c r="A41" s="455"/>
      <c r="B41" s="454">
        <v>8</v>
      </c>
      <c r="C41" s="454">
        <v>201908</v>
      </c>
      <c r="D41" s="454">
        <v>201908</v>
      </c>
      <c r="E41" s="454" t="s">
        <v>1068</v>
      </c>
      <c r="F41" s="454" t="s">
        <v>1300</v>
      </c>
      <c r="G41" s="454" t="s">
        <v>920</v>
      </c>
      <c r="H41" s="454">
        <v>126</v>
      </c>
      <c r="I41" s="454">
        <v>153</v>
      </c>
      <c r="J41" s="66"/>
    </row>
    <row r="42" spans="1:10" ht="15" customHeight="1" x14ac:dyDescent="0.25">
      <c r="A42" s="455"/>
      <c r="B42" s="454">
        <v>8</v>
      </c>
      <c r="C42" s="454">
        <v>201908</v>
      </c>
      <c r="D42" s="454">
        <v>201908</v>
      </c>
      <c r="E42" s="454" t="s">
        <v>1068</v>
      </c>
      <c r="F42" s="454" t="s">
        <v>1326</v>
      </c>
      <c r="G42" s="454" t="s">
        <v>923</v>
      </c>
      <c r="H42" s="454">
        <v>120</v>
      </c>
      <c r="I42" s="454">
        <v>74</v>
      </c>
      <c r="J42" s="66"/>
    </row>
    <row r="43" spans="1:10" ht="15" customHeight="1" x14ac:dyDescent="0.25">
      <c r="A43" s="455"/>
      <c r="B43" s="454">
        <v>8</v>
      </c>
      <c r="C43" s="454">
        <v>201908</v>
      </c>
      <c r="D43" s="454">
        <v>201908</v>
      </c>
      <c r="E43" s="454" t="s">
        <v>1068</v>
      </c>
      <c r="F43" s="454" t="s">
        <v>1326</v>
      </c>
      <c r="G43" s="454" t="s">
        <v>923</v>
      </c>
      <c r="H43" s="454">
        <v>121</v>
      </c>
      <c r="I43" s="454">
        <v>794</v>
      </c>
      <c r="J43" s="66"/>
    </row>
    <row r="44" spans="1:10" ht="15" customHeight="1" x14ac:dyDescent="0.25">
      <c r="A44" s="455"/>
      <c r="B44" s="454">
        <v>8</v>
      </c>
      <c r="C44" s="454">
        <v>201908</v>
      </c>
      <c r="D44" s="454">
        <v>201908</v>
      </c>
      <c r="E44" s="454" t="s">
        <v>1068</v>
      </c>
      <c r="F44" s="454">
        <v>69</v>
      </c>
      <c r="G44" s="454" t="s">
        <v>937</v>
      </c>
      <c r="H44" s="454">
        <v>120</v>
      </c>
      <c r="I44" s="454">
        <v>427</v>
      </c>
      <c r="J44" s="66"/>
    </row>
    <row r="45" spans="1:10" ht="15" customHeight="1" x14ac:dyDescent="0.25">
      <c r="A45" s="455"/>
      <c r="B45" s="454">
        <v>8</v>
      </c>
      <c r="C45" s="454">
        <v>201908</v>
      </c>
      <c r="D45" s="454">
        <v>201908</v>
      </c>
      <c r="E45" s="454" t="s">
        <v>1068</v>
      </c>
      <c r="F45" s="454">
        <v>69</v>
      </c>
      <c r="G45" s="454" t="s">
        <v>937</v>
      </c>
      <c r="H45" s="454">
        <v>121</v>
      </c>
      <c r="I45" s="454">
        <v>2609</v>
      </c>
      <c r="J45" s="66"/>
    </row>
    <row r="46" spans="1:10" ht="15" customHeight="1" x14ac:dyDescent="0.25">
      <c r="A46" s="455"/>
      <c r="B46" s="454">
        <v>8</v>
      </c>
      <c r="C46" s="454">
        <v>201908</v>
      </c>
      <c r="D46" s="454">
        <v>201908</v>
      </c>
      <c r="E46" s="454" t="s">
        <v>1068</v>
      </c>
      <c r="F46" s="454" t="s">
        <v>1334</v>
      </c>
      <c r="G46" s="454" t="s">
        <v>937</v>
      </c>
      <c r="H46" s="454">
        <v>126</v>
      </c>
      <c r="I46" s="454">
        <v>656</v>
      </c>
      <c r="J46" s="66"/>
    </row>
    <row r="47" spans="1:10" ht="15" customHeight="1" x14ac:dyDescent="0.25">
      <c r="A47" s="455"/>
      <c r="B47" s="454">
        <v>8</v>
      </c>
      <c r="C47" s="454">
        <v>201908</v>
      </c>
      <c r="D47" s="454">
        <v>201908</v>
      </c>
      <c r="E47" s="454" t="s">
        <v>1068</v>
      </c>
      <c r="F47" s="454" t="s">
        <v>1312</v>
      </c>
      <c r="G47" s="454" t="s">
        <v>930</v>
      </c>
      <c r="H47" s="454">
        <v>120</v>
      </c>
      <c r="I47" s="454">
        <v>282</v>
      </c>
      <c r="J47" s="66"/>
    </row>
    <row r="48" spans="1:10" ht="15" customHeight="1" x14ac:dyDescent="0.25">
      <c r="A48" s="455"/>
      <c r="B48" s="454">
        <v>8</v>
      </c>
      <c r="C48" s="454">
        <v>201908</v>
      </c>
      <c r="D48" s="454">
        <v>201908</v>
      </c>
      <c r="E48" s="454" t="s">
        <v>1068</v>
      </c>
      <c r="F48" s="454" t="s">
        <v>1312</v>
      </c>
      <c r="G48" s="454" t="s">
        <v>930</v>
      </c>
      <c r="H48" s="454">
        <v>121</v>
      </c>
      <c r="I48" s="454">
        <v>1595</v>
      </c>
      <c r="J48" s="66"/>
    </row>
    <row r="49" spans="1:10" ht="15" customHeight="1" x14ac:dyDescent="0.25">
      <c r="A49" s="455"/>
      <c r="B49" s="454">
        <v>8</v>
      </c>
      <c r="C49" s="454">
        <v>201908</v>
      </c>
      <c r="D49" s="454">
        <v>201908</v>
      </c>
      <c r="E49" s="454" t="s">
        <v>1068</v>
      </c>
      <c r="F49" s="454" t="s">
        <v>1311</v>
      </c>
      <c r="G49" s="454" t="s">
        <v>930</v>
      </c>
      <c r="H49" s="454">
        <v>126</v>
      </c>
      <c r="I49" s="454">
        <v>401</v>
      </c>
      <c r="J49" s="66"/>
    </row>
    <row r="50" spans="1:10" ht="15" customHeight="1" x14ac:dyDescent="0.25">
      <c r="A50" s="455"/>
      <c r="B50" s="454">
        <v>8</v>
      </c>
      <c r="C50" s="454">
        <v>201908</v>
      </c>
      <c r="D50" s="454">
        <v>201908</v>
      </c>
      <c r="E50" s="454" t="s">
        <v>1068</v>
      </c>
      <c r="F50" s="454" t="s">
        <v>1323</v>
      </c>
      <c r="G50" s="454" t="s">
        <v>928</v>
      </c>
      <c r="H50" s="454">
        <v>120</v>
      </c>
      <c r="I50" s="454">
        <v>61</v>
      </c>
      <c r="J50" s="66"/>
    </row>
    <row r="51" spans="1:10" ht="15" customHeight="1" x14ac:dyDescent="0.25">
      <c r="A51" s="455"/>
      <c r="B51" s="454">
        <v>8</v>
      </c>
      <c r="C51" s="454">
        <v>201908</v>
      </c>
      <c r="D51" s="454">
        <v>201908</v>
      </c>
      <c r="E51" s="454" t="s">
        <v>1068</v>
      </c>
      <c r="F51" s="454" t="s">
        <v>1323</v>
      </c>
      <c r="G51" s="454" t="s">
        <v>928</v>
      </c>
      <c r="H51" s="454">
        <v>121</v>
      </c>
      <c r="I51" s="454">
        <v>410</v>
      </c>
      <c r="J51" s="66"/>
    </row>
    <row r="52" spans="1:10" ht="15" customHeight="1" x14ac:dyDescent="0.25">
      <c r="A52" s="455"/>
      <c r="B52" s="454">
        <v>8</v>
      </c>
      <c r="C52" s="454">
        <v>201908</v>
      </c>
      <c r="D52" s="454">
        <v>201908</v>
      </c>
      <c r="E52" s="454" t="s">
        <v>1068</v>
      </c>
      <c r="F52" s="454" t="s">
        <v>1332</v>
      </c>
      <c r="G52" s="454" t="s">
        <v>913</v>
      </c>
      <c r="H52" s="454">
        <v>120</v>
      </c>
      <c r="I52" s="454">
        <v>198</v>
      </c>
      <c r="J52" s="66"/>
    </row>
    <row r="53" spans="1:10" ht="15" customHeight="1" x14ac:dyDescent="0.25">
      <c r="A53" s="455"/>
      <c r="B53" s="454">
        <v>8</v>
      </c>
      <c r="C53" s="454">
        <v>201908</v>
      </c>
      <c r="D53" s="454">
        <v>201908</v>
      </c>
      <c r="E53" s="454" t="s">
        <v>1068</v>
      </c>
      <c r="F53" s="454" t="s">
        <v>1332</v>
      </c>
      <c r="G53" s="454" t="s">
        <v>913</v>
      </c>
      <c r="H53" s="454">
        <v>121</v>
      </c>
      <c r="I53" s="454">
        <v>1962</v>
      </c>
      <c r="J53" s="66"/>
    </row>
    <row r="54" spans="1:10" ht="15" customHeight="1" x14ac:dyDescent="0.25">
      <c r="A54" s="455"/>
      <c r="B54" s="454">
        <v>34</v>
      </c>
      <c r="C54" s="454">
        <v>201908</v>
      </c>
      <c r="D54" s="454">
        <v>201908</v>
      </c>
      <c r="E54" s="454" t="s">
        <v>1069</v>
      </c>
      <c r="F54" s="454">
        <v>33</v>
      </c>
      <c r="G54" s="454" t="s">
        <v>1024</v>
      </c>
      <c r="H54" s="454">
        <v>120</v>
      </c>
      <c r="I54" s="454">
        <v>38</v>
      </c>
      <c r="J54" s="66"/>
    </row>
    <row r="55" spans="1:10" ht="15" customHeight="1" x14ac:dyDescent="0.25">
      <c r="A55" s="455"/>
      <c r="B55" s="454">
        <v>34</v>
      </c>
      <c r="C55" s="454">
        <v>201908</v>
      </c>
      <c r="D55" s="454">
        <v>201908</v>
      </c>
      <c r="E55" s="454" t="s">
        <v>1069</v>
      </c>
      <c r="F55" s="454">
        <v>33</v>
      </c>
      <c r="G55" s="454" t="s">
        <v>1024</v>
      </c>
      <c r="H55" s="454">
        <v>121</v>
      </c>
      <c r="I55" s="454">
        <v>258</v>
      </c>
      <c r="J55" s="66"/>
    </row>
    <row r="56" spans="1:10" ht="15" customHeight="1" x14ac:dyDescent="0.25">
      <c r="A56" s="455"/>
      <c r="B56" s="454">
        <v>34</v>
      </c>
      <c r="C56" s="454">
        <v>201908</v>
      </c>
      <c r="D56" s="454">
        <v>201908</v>
      </c>
      <c r="E56" s="454" t="s">
        <v>1069</v>
      </c>
      <c r="F56" s="454" t="s">
        <v>1310</v>
      </c>
      <c r="G56" s="454" t="s">
        <v>1024</v>
      </c>
      <c r="H56" s="454">
        <v>126</v>
      </c>
      <c r="I56" s="454">
        <v>137</v>
      </c>
      <c r="J56" s="66"/>
    </row>
    <row r="57" spans="1:10" ht="15" customHeight="1" x14ac:dyDescent="0.25">
      <c r="A57" s="455"/>
      <c r="B57" s="454">
        <v>34</v>
      </c>
      <c r="C57" s="454">
        <v>201908</v>
      </c>
      <c r="D57" s="454">
        <v>201908</v>
      </c>
      <c r="E57" s="454" t="s">
        <v>1069</v>
      </c>
      <c r="F57" s="454">
        <v>46</v>
      </c>
      <c r="G57" s="454" t="s">
        <v>920</v>
      </c>
      <c r="H57" s="454">
        <v>120</v>
      </c>
      <c r="I57" s="454">
        <v>142</v>
      </c>
      <c r="J57" s="66"/>
    </row>
    <row r="58" spans="1:10" ht="15" customHeight="1" x14ac:dyDescent="0.25">
      <c r="A58" s="455"/>
      <c r="B58" s="454">
        <v>34</v>
      </c>
      <c r="C58" s="454">
        <v>201908</v>
      </c>
      <c r="D58" s="454">
        <v>201908</v>
      </c>
      <c r="E58" s="454" t="s">
        <v>1069</v>
      </c>
      <c r="F58" s="454">
        <v>46</v>
      </c>
      <c r="G58" s="454" t="s">
        <v>920</v>
      </c>
      <c r="H58" s="454">
        <v>121</v>
      </c>
      <c r="I58" s="454">
        <v>873</v>
      </c>
      <c r="J58" s="66"/>
    </row>
    <row r="59" spans="1:10" ht="15" customHeight="1" x14ac:dyDescent="0.25">
      <c r="A59" s="455"/>
      <c r="B59" s="454">
        <v>34</v>
      </c>
      <c r="C59" s="454">
        <v>201908</v>
      </c>
      <c r="D59" s="454">
        <v>201908</v>
      </c>
      <c r="E59" s="454" t="s">
        <v>1069</v>
      </c>
      <c r="F59" s="454" t="s">
        <v>1303</v>
      </c>
      <c r="G59" s="454" t="s">
        <v>920</v>
      </c>
      <c r="H59" s="454">
        <v>126</v>
      </c>
      <c r="I59" s="454">
        <v>198</v>
      </c>
      <c r="J59" s="66"/>
    </row>
    <row r="60" spans="1:10" ht="15" customHeight="1" x14ac:dyDescent="0.25">
      <c r="A60" s="455"/>
      <c r="B60" s="454">
        <v>34</v>
      </c>
      <c r="C60" s="454">
        <v>201908</v>
      </c>
      <c r="D60" s="454">
        <v>201908</v>
      </c>
      <c r="E60" s="454" t="s">
        <v>1069</v>
      </c>
      <c r="F60" s="454" t="s">
        <v>1314</v>
      </c>
      <c r="G60" s="454" t="s">
        <v>930</v>
      </c>
      <c r="H60" s="454">
        <v>120</v>
      </c>
      <c r="I60" s="454">
        <v>118</v>
      </c>
      <c r="J60" s="66"/>
    </row>
    <row r="61" spans="1:10" ht="15" customHeight="1" x14ac:dyDescent="0.25">
      <c r="A61" s="455"/>
      <c r="B61" s="454">
        <v>34</v>
      </c>
      <c r="C61" s="454">
        <v>201908</v>
      </c>
      <c r="D61" s="454">
        <v>201908</v>
      </c>
      <c r="E61" s="454" t="s">
        <v>1069</v>
      </c>
      <c r="F61" s="454" t="s">
        <v>1314</v>
      </c>
      <c r="G61" s="454" t="s">
        <v>930</v>
      </c>
      <c r="H61" s="454">
        <v>121</v>
      </c>
      <c r="I61" s="454">
        <v>933</v>
      </c>
      <c r="J61" s="66"/>
    </row>
    <row r="62" spans="1:10" ht="15" customHeight="1" x14ac:dyDescent="0.25">
      <c r="A62" s="455"/>
      <c r="B62" s="454">
        <v>34</v>
      </c>
      <c r="C62" s="454">
        <v>201908</v>
      </c>
      <c r="D62" s="454">
        <v>201908</v>
      </c>
      <c r="E62" s="454" t="s">
        <v>1069</v>
      </c>
      <c r="F62" s="454" t="s">
        <v>1313</v>
      </c>
      <c r="G62" s="454" t="s">
        <v>930</v>
      </c>
      <c r="H62" s="454">
        <v>126</v>
      </c>
      <c r="I62" s="454">
        <v>217</v>
      </c>
      <c r="J62" s="66"/>
    </row>
    <row r="63" spans="1:10" ht="15" customHeight="1" x14ac:dyDescent="0.25">
      <c r="A63" s="455"/>
      <c r="B63" s="454">
        <v>34</v>
      </c>
      <c r="C63" s="454">
        <v>201908</v>
      </c>
      <c r="D63" s="454">
        <v>201908</v>
      </c>
      <c r="E63" s="454" t="s">
        <v>1069</v>
      </c>
      <c r="F63" s="454" t="s">
        <v>1324</v>
      </c>
      <c r="G63" s="454" t="s">
        <v>928</v>
      </c>
      <c r="H63" s="454">
        <v>120</v>
      </c>
      <c r="I63" s="454">
        <v>52</v>
      </c>
      <c r="J63" s="66"/>
    </row>
    <row r="64" spans="1:10" ht="15" customHeight="1" x14ac:dyDescent="0.25">
      <c r="A64" s="455"/>
      <c r="B64" s="454">
        <v>34</v>
      </c>
      <c r="C64" s="454">
        <v>201908</v>
      </c>
      <c r="D64" s="454">
        <v>201908</v>
      </c>
      <c r="E64" s="454" t="s">
        <v>1069</v>
      </c>
      <c r="F64" s="454" t="s">
        <v>1324</v>
      </c>
      <c r="G64" s="454" t="s">
        <v>928</v>
      </c>
      <c r="H64" s="454">
        <v>121</v>
      </c>
      <c r="I64" s="454">
        <v>522</v>
      </c>
      <c r="J64" s="66"/>
    </row>
    <row r="65" spans="1:10" ht="15" customHeight="1" x14ac:dyDescent="0.25">
      <c r="A65" s="455"/>
      <c r="B65" s="454">
        <v>34</v>
      </c>
      <c r="C65" s="454">
        <v>201908</v>
      </c>
      <c r="D65" s="454">
        <v>201908</v>
      </c>
      <c r="E65" s="454" t="s">
        <v>1069</v>
      </c>
      <c r="F65" s="454" t="s">
        <v>1306</v>
      </c>
      <c r="G65" s="454" t="s">
        <v>941</v>
      </c>
      <c r="H65" s="454">
        <v>120</v>
      </c>
      <c r="I65" s="454">
        <v>426</v>
      </c>
      <c r="J65" s="66"/>
    </row>
    <row r="66" spans="1:10" ht="15" customHeight="1" x14ac:dyDescent="0.25">
      <c r="A66" s="455"/>
      <c r="B66" s="454">
        <v>34</v>
      </c>
      <c r="C66" s="454">
        <v>201908</v>
      </c>
      <c r="D66" s="454">
        <v>201908</v>
      </c>
      <c r="E66" s="454" t="s">
        <v>1069</v>
      </c>
      <c r="F66" s="454" t="s">
        <v>1306</v>
      </c>
      <c r="G66" s="454" t="s">
        <v>941</v>
      </c>
      <c r="H66" s="454">
        <v>121</v>
      </c>
      <c r="I66" s="454">
        <v>2580</v>
      </c>
      <c r="J66" s="66"/>
    </row>
    <row r="67" spans="1:10" ht="15" customHeight="1" x14ac:dyDescent="0.25">
      <c r="A67" s="455"/>
      <c r="B67" s="454">
        <v>34</v>
      </c>
      <c r="C67" s="454">
        <v>201908</v>
      </c>
      <c r="D67" s="454">
        <v>201908</v>
      </c>
      <c r="E67" s="454" t="s">
        <v>1069</v>
      </c>
      <c r="F67" s="454" t="s">
        <v>1305</v>
      </c>
      <c r="G67" s="454" t="s">
        <v>941</v>
      </c>
      <c r="H67" s="454">
        <v>126</v>
      </c>
      <c r="I67" s="454">
        <v>495</v>
      </c>
      <c r="J67" s="66"/>
    </row>
    <row r="68" spans="1:10" ht="15" customHeight="1" x14ac:dyDescent="0.25">
      <c r="A68" s="455"/>
      <c r="B68" s="454">
        <v>34</v>
      </c>
      <c r="C68" s="454">
        <v>201908</v>
      </c>
      <c r="D68" s="454">
        <v>201908</v>
      </c>
      <c r="E68" s="454" t="s">
        <v>1069</v>
      </c>
      <c r="F68" s="454" t="s">
        <v>1320</v>
      </c>
      <c r="G68" s="454" t="s">
        <v>1003</v>
      </c>
      <c r="H68" s="454">
        <v>120</v>
      </c>
      <c r="I68" s="454">
        <v>56</v>
      </c>
      <c r="J68" s="66"/>
    </row>
    <row r="69" spans="1:10" ht="15" customHeight="1" x14ac:dyDescent="0.25">
      <c r="A69" s="455"/>
      <c r="B69" s="454">
        <v>34</v>
      </c>
      <c r="C69" s="454">
        <v>201908</v>
      </c>
      <c r="D69" s="454">
        <v>201908</v>
      </c>
      <c r="E69" s="454" t="s">
        <v>1069</v>
      </c>
      <c r="F69" s="454" t="s">
        <v>1320</v>
      </c>
      <c r="G69" s="454" t="s">
        <v>1003</v>
      </c>
      <c r="H69" s="454">
        <v>121</v>
      </c>
      <c r="I69" s="454">
        <v>644</v>
      </c>
      <c r="J69" s="66"/>
    </row>
    <row r="70" spans="1:10" ht="15" customHeight="1" x14ac:dyDescent="0.25">
      <c r="A70" s="455"/>
      <c r="B70" s="454">
        <v>34</v>
      </c>
      <c r="C70" s="454">
        <v>201908</v>
      </c>
      <c r="D70" s="454">
        <v>201908</v>
      </c>
      <c r="E70" s="454" t="s">
        <v>1069</v>
      </c>
      <c r="F70" s="454" t="s">
        <v>1319</v>
      </c>
      <c r="G70" s="454" t="s">
        <v>1003</v>
      </c>
      <c r="H70" s="454">
        <v>126</v>
      </c>
      <c r="I70" s="454">
        <v>101</v>
      </c>
      <c r="J70" s="66"/>
    </row>
    <row r="71" spans="1:10" ht="15" customHeight="1" x14ac:dyDescent="0.25">
      <c r="A71" s="455"/>
      <c r="B71" s="454">
        <v>36</v>
      </c>
      <c r="C71" s="454">
        <v>201908</v>
      </c>
      <c r="D71" s="454">
        <v>201908</v>
      </c>
      <c r="E71" s="454" t="s">
        <v>1070</v>
      </c>
      <c r="F71" s="454" t="s">
        <v>1336</v>
      </c>
      <c r="G71" s="454" t="s">
        <v>937</v>
      </c>
      <c r="H71" s="454">
        <v>120</v>
      </c>
      <c r="I71" s="454">
        <v>176</v>
      </c>
      <c r="J71" s="66"/>
    </row>
    <row r="72" spans="1:10" ht="15" customHeight="1" x14ac:dyDescent="0.25">
      <c r="A72" s="455"/>
      <c r="B72" s="454">
        <v>36</v>
      </c>
      <c r="C72" s="454">
        <v>201908</v>
      </c>
      <c r="D72" s="454">
        <v>201908</v>
      </c>
      <c r="E72" s="454" t="s">
        <v>1070</v>
      </c>
      <c r="F72" s="454" t="s">
        <v>1336</v>
      </c>
      <c r="G72" s="454" t="s">
        <v>937</v>
      </c>
      <c r="H72" s="454">
        <v>121</v>
      </c>
      <c r="I72" s="454">
        <v>1521</v>
      </c>
      <c r="J72" s="66"/>
    </row>
    <row r="73" spans="1:10" ht="15" customHeight="1" x14ac:dyDescent="0.25">
      <c r="A73" s="455"/>
      <c r="B73" s="454">
        <v>36</v>
      </c>
      <c r="C73" s="454">
        <v>201908</v>
      </c>
      <c r="D73" s="454">
        <v>201908</v>
      </c>
      <c r="E73" s="454" t="s">
        <v>1070</v>
      </c>
      <c r="F73" s="454" t="s">
        <v>1318</v>
      </c>
      <c r="G73" s="454" t="s">
        <v>1003</v>
      </c>
      <c r="H73" s="454">
        <v>120</v>
      </c>
      <c r="I73" s="454">
        <v>63</v>
      </c>
      <c r="J73" s="66"/>
    </row>
    <row r="74" spans="1:10" ht="15" customHeight="1" x14ac:dyDescent="0.25">
      <c r="A74" s="455"/>
      <c r="B74" s="454">
        <v>36</v>
      </c>
      <c r="C74" s="454">
        <v>201908</v>
      </c>
      <c r="D74" s="454">
        <v>201908</v>
      </c>
      <c r="E74" s="454" t="s">
        <v>1070</v>
      </c>
      <c r="F74" s="454" t="s">
        <v>1318</v>
      </c>
      <c r="G74" s="454" t="s">
        <v>1003</v>
      </c>
      <c r="H74" s="454">
        <v>121</v>
      </c>
      <c r="I74" s="454">
        <v>594</v>
      </c>
      <c r="J74" s="66"/>
    </row>
    <row r="75" spans="1:10" ht="15" customHeight="1" x14ac:dyDescent="0.25">
      <c r="A75" s="455"/>
      <c r="B75" s="454">
        <v>36</v>
      </c>
      <c r="C75" s="454">
        <v>201908</v>
      </c>
      <c r="D75" s="454">
        <v>201908</v>
      </c>
      <c r="E75" s="454" t="s">
        <v>1070</v>
      </c>
      <c r="F75" s="454" t="s">
        <v>1317</v>
      </c>
      <c r="G75" s="454" t="s">
        <v>1003</v>
      </c>
      <c r="H75" s="454">
        <v>126</v>
      </c>
      <c r="I75" s="454">
        <v>104</v>
      </c>
      <c r="J75" s="66"/>
    </row>
    <row r="76" spans="1:10" ht="15" customHeight="1" x14ac:dyDescent="0.25">
      <c r="A76" s="455"/>
      <c r="B76" s="454">
        <v>36</v>
      </c>
      <c r="C76" s="454">
        <v>201908</v>
      </c>
      <c r="D76" s="454">
        <v>201908</v>
      </c>
      <c r="E76" s="454" t="s">
        <v>1070</v>
      </c>
      <c r="F76" s="454" t="s">
        <v>1330</v>
      </c>
      <c r="G76" s="454" t="s">
        <v>939</v>
      </c>
      <c r="H76" s="454">
        <v>120</v>
      </c>
      <c r="I76" s="454">
        <v>238</v>
      </c>
      <c r="J76" s="66"/>
    </row>
    <row r="77" spans="1:10" ht="15" customHeight="1" x14ac:dyDescent="0.25">
      <c r="A77" s="455"/>
      <c r="B77" s="454">
        <v>36</v>
      </c>
      <c r="C77" s="454">
        <v>201908</v>
      </c>
      <c r="D77" s="454">
        <v>201908</v>
      </c>
      <c r="E77" s="454" t="s">
        <v>1070</v>
      </c>
      <c r="F77" s="454" t="s">
        <v>1330</v>
      </c>
      <c r="G77" s="454" t="s">
        <v>939</v>
      </c>
      <c r="H77" s="454">
        <v>121</v>
      </c>
      <c r="I77" s="454">
        <v>2065</v>
      </c>
      <c r="J77" s="66"/>
    </row>
    <row r="78" spans="1:10" ht="15" customHeight="1" x14ac:dyDescent="0.25">
      <c r="A78" s="455"/>
      <c r="B78" s="459">
        <v>4</v>
      </c>
      <c r="C78" s="459">
        <v>201907</v>
      </c>
      <c r="D78" s="459">
        <v>201907</v>
      </c>
      <c r="E78" s="452" t="s">
        <v>1066</v>
      </c>
      <c r="F78" s="459">
        <v>47</v>
      </c>
      <c r="G78" s="459" t="s">
        <v>920</v>
      </c>
      <c r="H78" s="459">
        <v>120</v>
      </c>
      <c r="I78" s="459">
        <v>273</v>
      </c>
      <c r="J78" s="66"/>
    </row>
    <row r="79" spans="1:10" ht="15" customHeight="1" x14ac:dyDescent="0.25">
      <c r="A79" s="455"/>
      <c r="B79" s="459">
        <v>4</v>
      </c>
      <c r="C79" s="459">
        <v>201907</v>
      </c>
      <c r="D79" s="459">
        <v>201907</v>
      </c>
      <c r="E79" s="452" t="s">
        <v>1066</v>
      </c>
      <c r="F79" s="459">
        <v>47</v>
      </c>
      <c r="G79" s="459" t="s">
        <v>920</v>
      </c>
      <c r="H79" s="459">
        <v>121</v>
      </c>
      <c r="I79" s="459">
        <v>1379</v>
      </c>
      <c r="J79" s="66"/>
    </row>
    <row r="80" spans="1:10" ht="15" customHeight="1" x14ac:dyDescent="0.25">
      <c r="A80" s="455"/>
      <c r="B80" s="459">
        <v>4</v>
      </c>
      <c r="C80" s="459">
        <v>201907</v>
      </c>
      <c r="D80" s="459">
        <v>201907</v>
      </c>
      <c r="E80" s="452" t="s">
        <v>1066</v>
      </c>
      <c r="F80" s="459" t="s">
        <v>1304</v>
      </c>
      <c r="G80" s="459" t="s">
        <v>920</v>
      </c>
      <c r="H80" s="459">
        <v>126</v>
      </c>
      <c r="I80" s="459">
        <v>352</v>
      </c>
      <c r="J80" s="66"/>
    </row>
    <row r="81" spans="1:10" ht="15" customHeight="1" x14ac:dyDescent="0.25">
      <c r="A81" s="455"/>
      <c r="B81" s="459">
        <v>4</v>
      </c>
      <c r="C81" s="459">
        <v>201907</v>
      </c>
      <c r="D81" s="459">
        <v>201907</v>
      </c>
      <c r="E81" s="452" t="s">
        <v>1066</v>
      </c>
      <c r="F81" s="459" t="s">
        <v>1327</v>
      </c>
      <c r="G81" s="459" t="s">
        <v>923</v>
      </c>
      <c r="H81" s="459">
        <v>120</v>
      </c>
      <c r="I81" s="459">
        <v>90</v>
      </c>
      <c r="J81" s="66"/>
    </row>
    <row r="82" spans="1:10" ht="15" customHeight="1" x14ac:dyDescent="0.25">
      <c r="A82" s="455"/>
      <c r="B82" s="459">
        <v>4</v>
      </c>
      <c r="C82" s="459">
        <v>201907</v>
      </c>
      <c r="D82" s="459">
        <v>201907</v>
      </c>
      <c r="E82" s="452" t="s">
        <v>1066</v>
      </c>
      <c r="F82" s="459" t="s">
        <v>1327</v>
      </c>
      <c r="G82" s="459" t="s">
        <v>923</v>
      </c>
      <c r="H82" s="459">
        <v>121</v>
      </c>
      <c r="I82" s="459">
        <v>679</v>
      </c>
      <c r="J82" s="66"/>
    </row>
    <row r="83" spans="1:10" ht="15" customHeight="1" x14ac:dyDescent="0.25">
      <c r="A83" s="455"/>
      <c r="B83" s="459">
        <v>4</v>
      </c>
      <c r="C83" s="459">
        <v>201907</v>
      </c>
      <c r="D83" s="459">
        <v>201907</v>
      </c>
      <c r="E83" s="452" t="s">
        <v>1066</v>
      </c>
      <c r="F83" s="459">
        <v>86</v>
      </c>
      <c r="G83" s="459" t="s">
        <v>935</v>
      </c>
      <c r="H83" s="459">
        <v>120</v>
      </c>
      <c r="I83" s="459">
        <v>79</v>
      </c>
      <c r="J83" s="66"/>
    </row>
    <row r="84" spans="1:10" ht="15" customHeight="1" x14ac:dyDescent="0.25">
      <c r="A84" s="455"/>
      <c r="B84" s="459">
        <v>4</v>
      </c>
      <c r="C84" s="459">
        <v>201907</v>
      </c>
      <c r="D84" s="459">
        <v>201907</v>
      </c>
      <c r="E84" s="452" t="s">
        <v>1066</v>
      </c>
      <c r="F84" s="459">
        <v>86</v>
      </c>
      <c r="G84" s="459" t="s">
        <v>935</v>
      </c>
      <c r="H84" s="459">
        <v>121</v>
      </c>
      <c r="I84" s="459">
        <v>765</v>
      </c>
      <c r="J84" s="66"/>
    </row>
    <row r="85" spans="1:10" ht="15" customHeight="1" x14ac:dyDescent="0.25">
      <c r="A85" s="455"/>
      <c r="B85" s="459">
        <v>4</v>
      </c>
      <c r="C85" s="459">
        <v>201907</v>
      </c>
      <c r="D85" s="459">
        <v>201907</v>
      </c>
      <c r="E85" s="452" t="s">
        <v>1066</v>
      </c>
      <c r="F85" s="459" t="s">
        <v>1308</v>
      </c>
      <c r="G85" s="459" t="s">
        <v>941</v>
      </c>
      <c r="H85" s="459">
        <v>120</v>
      </c>
      <c r="I85" s="459">
        <v>296</v>
      </c>
      <c r="J85" s="66"/>
    </row>
    <row r="86" spans="1:10" ht="15" customHeight="1" x14ac:dyDescent="0.25">
      <c r="A86" s="455"/>
      <c r="B86" s="459">
        <v>4</v>
      </c>
      <c r="C86" s="459">
        <v>201907</v>
      </c>
      <c r="D86" s="459">
        <v>201907</v>
      </c>
      <c r="E86" s="452" t="s">
        <v>1066</v>
      </c>
      <c r="F86" s="459" t="s">
        <v>1308</v>
      </c>
      <c r="G86" s="459" t="s">
        <v>941</v>
      </c>
      <c r="H86" s="459">
        <v>121</v>
      </c>
      <c r="I86" s="459">
        <v>1617</v>
      </c>
      <c r="J86" s="66"/>
    </row>
    <row r="87" spans="1:10" ht="15" customHeight="1" x14ac:dyDescent="0.25">
      <c r="A87" s="455"/>
      <c r="B87" s="459">
        <v>4</v>
      </c>
      <c r="C87" s="459">
        <v>201907</v>
      </c>
      <c r="D87" s="459">
        <v>201907</v>
      </c>
      <c r="E87" s="452" t="s">
        <v>1066</v>
      </c>
      <c r="F87" s="459" t="s">
        <v>1307</v>
      </c>
      <c r="G87" s="459" t="s">
        <v>941</v>
      </c>
      <c r="H87" s="459">
        <v>126</v>
      </c>
      <c r="I87" s="459">
        <v>313</v>
      </c>
      <c r="J87" s="66"/>
    </row>
    <row r="88" spans="1:10" ht="15" customHeight="1" x14ac:dyDescent="0.25">
      <c r="A88" s="455"/>
      <c r="B88" s="459">
        <v>4</v>
      </c>
      <c r="C88" s="459">
        <v>201907</v>
      </c>
      <c r="D88" s="459">
        <v>201907</v>
      </c>
      <c r="E88" s="452" t="s">
        <v>1066</v>
      </c>
      <c r="F88" s="459" t="s">
        <v>1328</v>
      </c>
      <c r="G88" s="459" t="s">
        <v>925</v>
      </c>
      <c r="H88" s="459">
        <v>120</v>
      </c>
      <c r="I88" s="459">
        <v>239</v>
      </c>
      <c r="J88" s="66"/>
    </row>
    <row r="89" spans="1:10" ht="15" customHeight="1" x14ac:dyDescent="0.25">
      <c r="A89" s="455"/>
      <c r="B89" s="459">
        <v>4</v>
      </c>
      <c r="C89" s="459">
        <v>201907</v>
      </c>
      <c r="D89" s="459">
        <v>201907</v>
      </c>
      <c r="E89" s="452" t="s">
        <v>1066</v>
      </c>
      <c r="F89" s="459" t="s">
        <v>1328</v>
      </c>
      <c r="G89" s="459" t="s">
        <v>925</v>
      </c>
      <c r="H89" s="459">
        <v>121</v>
      </c>
      <c r="I89" s="459">
        <v>1827</v>
      </c>
      <c r="J89" s="66"/>
    </row>
    <row r="90" spans="1:10" ht="15" customHeight="1" x14ac:dyDescent="0.25">
      <c r="A90" s="455"/>
      <c r="B90" s="459">
        <v>4</v>
      </c>
      <c r="C90" s="459">
        <v>201907</v>
      </c>
      <c r="D90" s="459">
        <v>201907</v>
      </c>
      <c r="E90" s="452" t="s">
        <v>1066</v>
      </c>
      <c r="F90" s="459" t="s">
        <v>1322</v>
      </c>
      <c r="G90" s="459" t="s">
        <v>1003</v>
      </c>
      <c r="H90" s="459">
        <v>120</v>
      </c>
      <c r="I90" s="459">
        <v>92</v>
      </c>
      <c r="J90" s="66"/>
    </row>
    <row r="91" spans="1:10" ht="15" customHeight="1" x14ac:dyDescent="0.25">
      <c r="A91" s="455"/>
      <c r="B91" s="459">
        <v>4</v>
      </c>
      <c r="C91" s="459">
        <v>201907</v>
      </c>
      <c r="D91" s="459">
        <v>201907</v>
      </c>
      <c r="E91" s="452" t="s">
        <v>1066</v>
      </c>
      <c r="F91" s="459" t="s">
        <v>1322</v>
      </c>
      <c r="G91" s="459" t="s">
        <v>1003</v>
      </c>
      <c r="H91" s="459">
        <v>121</v>
      </c>
      <c r="I91" s="459">
        <v>987</v>
      </c>
      <c r="J91" s="66"/>
    </row>
    <row r="92" spans="1:10" ht="15" customHeight="1" x14ac:dyDescent="0.25">
      <c r="A92" s="455"/>
      <c r="B92" s="459">
        <v>4</v>
      </c>
      <c r="C92" s="459">
        <v>201907</v>
      </c>
      <c r="D92" s="459">
        <v>201907</v>
      </c>
      <c r="E92" s="452" t="s">
        <v>1066</v>
      </c>
      <c r="F92" s="459" t="s">
        <v>1321</v>
      </c>
      <c r="G92" s="459" t="s">
        <v>1003</v>
      </c>
      <c r="H92" s="459">
        <v>126</v>
      </c>
      <c r="I92" s="459">
        <v>138</v>
      </c>
      <c r="J92" s="66"/>
    </row>
    <row r="93" spans="1:10" ht="15" customHeight="1" x14ac:dyDescent="0.25">
      <c r="A93" s="455"/>
      <c r="B93" s="459">
        <v>4</v>
      </c>
      <c r="C93" s="459">
        <v>201907</v>
      </c>
      <c r="D93" s="459">
        <v>201907</v>
      </c>
      <c r="E93" s="452" t="s">
        <v>1066</v>
      </c>
      <c r="F93" s="459" t="s">
        <v>1333</v>
      </c>
      <c r="G93" s="459" t="s">
        <v>913</v>
      </c>
      <c r="H93" s="459">
        <v>120</v>
      </c>
      <c r="I93" s="459">
        <v>257</v>
      </c>
      <c r="J93" s="66"/>
    </row>
    <row r="94" spans="1:10" ht="15" customHeight="1" x14ac:dyDescent="0.25">
      <c r="A94" s="455"/>
      <c r="B94" s="459">
        <v>4</v>
      </c>
      <c r="C94" s="459">
        <v>201907</v>
      </c>
      <c r="D94" s="459">
        <v>201907</v>
      </c>
      <c r="E94" s="452" t="s">
        <v>1066</v>
      </c>
      <c r="F94" s="459" t="s">
        <v>1333</v>
      </c>
      <c r="G94" s="459" t="s">
        <v>913</v>
      </c>
      <c r="H94" s="459">
        <v>121</v>
      </c>
      <c r="I94" s="459">
        <v>2214</v>
      </c>
      <c r="J94" s="66"/>
    </row>
    <row r="95" spans="1:10" ht="15" customHeight="1" x14ac:dyDescent="0.25">
      <c r="A95" s="455"/>
      <c r="B95" s="455">
        <v>5</v>
      </c>
      <c r="C95" s="455">
        <v>201907</v>
      </c>
      <c r="D95" s="455">
        <v>201907</v>
      </c>
      <c r="E95" s="462" t="s">
        <v>1067</v>
      </c>
      <c r="F95" s="455">
        <v>18</v>
      </c>
      <c r="G95" s="455" t="s">
        <v>940</v>
      </c>
      <c r="H95" s="455">
        <v>120</v>
      </c>
      <c r="I95" s="455">
        <v>183</v>
      </c>
      <c r="J95" s="66"/>
    </row>
    <row r="96" spans="1:10" ht="15" customHeight="1" x14ac:dyDescent="0.25">
      <c r="A96" s="455"/>
      <c r="B96" s="455">
        <v>5</v>
      </c>
      <c r="C96" s="455">
        <v>201907</v>
      </c>
      <c r="D96" s="455">
        <v>201907</v>
      </c>
      <c r="E96" s="462" t="s">
        <v>1067</v>
      </c>
      <c r="F96" s="455">
        <v>18</v>
      </c>
      <c r="G96" s="455" t="s">
        <v>940</v>
      </c>
      <c r="H96" s="455">
        <v>121</v>
      </c>
      <c r="I96" s="455">
        <v>1651</v>
      </c>
      <c r="J96" s="66"/>
    </row>
    <row r="97" spans="1:10" ht="15" customHeight="1" x14ac:dyDescent="0.25">
      <c r="A97" s="455"/>
      <c r="B97" s="455">
        <v>5</v>
      </c>
      <c r="C97" s="455">
        <v>201907</v>
      </c>
      <c r="D97" s="455">
        <v>201907</v>
      </c>
      <c r="E97" s="462" t="s">
        <v>1067</v>
      </c>
      <c r="F97" s="455" t="s">
        <v>1315</v>
      </c>
      <c r="G97" s="455" t="s">
        <v>930</v>
      </c>
      <c r="H97" s="455">
        <v>126</v>
      </c>
      <c r="I97" s="455">
        <v>549</v>
      </c>
      <c r="J97" s="66"/>
    </row>
    <row r="98" spans="1:10" ht="15" customHeight="1" x14ac:dyDescent="0.25">
      <c r="A98" s="455"/>
      <c r="B98" s="455">
        <v>5</v>
      </c>
      <c r="C98" s="455">
        <v>201907</v>
      </c>
      <c r="D98" s="455">
        <v>201907</v>
      </c>
      <c r="E98" s="462" t="s">
        <v>1067</v>
      </c>
      <c r="F98" s="455" t="s">
        <v>1316</v>
      </c>
      <c r="G98" s="455" t="s">
        <v>930</v>
      </c>
      <c r="H98" s="455">
        <v>120</v>
      </c>
      <c r="I98" s="455">
        <v>384</v>
      </c>
      <c r="J98" s="66"/>
    </row>
    <row r="99" spans="1:10" ht="15" customHeight="1" x14ac:dyDescent="0.25">
      <c r="A99" s="455"/>
      <c r="B99" s="455">
        <v>5</v>
      </c>
      <c r="C99" s="455">
        <v>201907</v>
      </c>
      <c r="D99" s="455">
        <v>201907</v>
      </c>
      <c r="E99" s="462" t="s">
        <v>1067</v>
      </c>
      <c r="F99" s="455" t="s">
        <v>1316</v>
      </c>
      <c r="G99" s="455" t="s">
        <v>930</v>
      </c>
      <c r="H99" s="455">
        <v>121</v>
      </c>
      <c r="I99" s="455">
        <v>2545</v>
      </c>
      <c r="J99" s="66"/>
    </row>
    <row r="100" spans="1:10" ht="15" customHeight="1" x14ac:dyDescent="0.25">
      <c r="A100" s="455"/>
      <c r="B100" s="455">
        <v>5</v>
      </c>
      <c r="C100" s="455">
        <v>201907</v>
      </c>
      <c r="D100" s="455">
        <v>201907</v>
      </c>
      <c r="E100" s="462" t="s">
        <v>1067</v>
      </c>
      <c r="F100" s="455">
        <v>85</v>
      </c>
      <c r="G100" s="455" t="s">
        <v>935</v>
      </c>
      <c r="H100" s="455">
        <v>120</v>
      </c>
      <c r="I100" s="455">
        <v>82</v>
      </c>
      <c r="J100" s="66"/>
    </row>
    <row r="101" spans="1:10" ht="15" customHeight="1" x14ac:dyDescent="0.25">
      <c r="A101" s="455"/>
      <c r="B101" s="455">
        <v>5</v>
      </c>
      <c r="C101" s="455">
        <v>201907</v>
      </c>
      <c r="D101" s="455">
        <v>201907</v>
      </c>
      <c r="E101" s="462" t="s">
        <v>1067</v>
      </c>
      <c r="F101" s="455">
        <v>85</v>
      </c>
      <c r="G101" s="455" t="s">
        <v>935</v>
      </c>
      <c r="H101" s="455">
        <v>121</v>
      </c>
      <c r="I101" s="455">
        <v>815</v>
      </c>
      <c r="J101" s="66"/>
    </row>
    <row r="102" spans="1:10" ht="15" customHeight="1" x14ac:dyDescent="0.25">
      <c r="A102" s="455"/>
      <c r="B102" s="455">
        <v>5</v>
      </c>
      <c r="C102" s="455">
        <v>201907</v>
      </c>
      <c r="D102" s="455">
        <v>201907</v>
      </c>
      <c r="E102" s="462" t="s">
        <v>1067</v>
      </c>
      <c r="F102" s="455" t="s">
        <v>1325</v>
      </c>
      <c r="G102" s="455" t="s">
        <v>928</v>
      </c>
      <c r="H102" s="455">
        <v>120</v>
      </c>
      <c r="I102" s="455">
        <v>70</v>
      </c>
      <c r="J102" s="66"/>
    </row>
    <row r="103" spans="1:10" ht="15" customHeight="1" x14ac:dyDescent="0.25">
      <c r="A103" s="455"/>
      <c r="B103" s="455">
        <v>5</v>
      </c>
      <c r="C103" s="455">
        <v>201907</v>
      </c>
      <c r="D103" s="455">
        <v>201907</v>
      </c>
      <c r="E103" s="462" t="s">
        <v>1067</v>
      </c>
      <c r="F103" s="455" t="s">
        <v>1325</v>
      </c>
      <c r="G103" s="455" t="s">
        <v>928</v>
      </c>
      <c r="H103" s="455">
        <v>121</v>
      </c>
      <c r="I103" s="455">
        <v>663</v>
      </c>
      <c r="J103" s="66"/>
    </row>
    <row r="104" spans="1:10" ht="15" customHeight="1" x14ac:dyDescent="0.25">
      <c r="A104" s="455"/>
      <c r="B104" s="455">
        <v>5</v>
      </c>
      <c r="C104" s="455">
        <v>201907</v>
      </c>
      <c r="D104" s="455">
        <v>201907</v>
      </c>
      <c r="E104" s="462" t="s">
        <v>1067</v>
      </c>
      <c r="F104" s="455" t="s">
        <v>1329</v>
      </c>
      <c r="G104" s="455" t="s">
        <v>925</v>
      </c>
      <c r="H104" s="455">
        <v>120</v>
      </c>
      <c r="I104" s="455">
        <v>217</v>
      </c>
      <c r="J104" s="66"/>
    </row>
    <row r="105" spans="1:10" ht="15" customHeight="1" x14ac:dyDescent="0.25">
      <c r="A105" s="455"/>
      <c r="B105" s="455">
        <v>5</v>
      </c>
      <c r="C105" s="455">
        <v>201907</v>
      </c>
      <c r="D105" s="455">
        <v>201907</v>
      </c>
      <c r="E105" s="462" t="s">
        <v>1067</v>
      </c>
      <c r="F105" s="455" t="s">
        <v>1329</v>
      </c>
      <c r="G105" s="455" t="s">
        <v>925</v>
      </c>
      <c r="H105" s="455">
        <v>121</v>
      </c>
      <c r="I105" s="455">
        <v>2066</v>
      </c>
      <c r="J105" s="66"/>
    </row>
    <row r="106" spans="1:10" ht="15" customHeight="1" x14ac:dyDescent="0.25">
      <c r="A106" s="455"/>
      <c r="B106" s="455">
        <v>5</v>
      </c>
      <c r="C106" s="455">
        <v>201907</v>
      </c>
      <c r="D106" s="455">
        <v>201907</v>
      </c>
      <c r="E106" s="462" t="s">
        <v>1067</v>
      </c>
      <c r="F106" s="455" t="s">
        <v>1331</v>
      </c>
      <c r="G106" s="455" t="s">
        <v>939</v>
      </c>
      <c r="H106" s="455">
        <v>120</v>
      </c>
      <c r="I106" s="455">
        <v>294</v>
      </c>
      <c r="J106" s="66"/>
    </row>
    <row r="107" spans="1:10" ht="15" customHeight="1" x14ac:dyDescent="0.25">
      <c r="A107" s="455"/>
      <c r="B107" s="455">
        <v>5</v>
      </c>
      <c r="C107" s="455">
        <v>201907</v>
      </c>
      <c r="D107" s="455">
        <v>201907</v>
      </c>
      <c r="E107" s="462" t="s">
        <v>1067</v>
      </c>
      <c r="F107" s="455" t="s">
        <v>1331</v>
      </c>
      <c r="G107" s="455" t="s">
        <v>939</v>
      </c>
      <c r="H107" s="455">
        <v>121</v>
      </c>
      <c r="I107" s="455">
        <v>2991</v>
      </c>
      <c r="J107" s="66"/>
    </row>
    <row r="108" spans="1:10" ht="15" customHeight="1" x14ac:dyDescent="0.25">
      <c r="A108" s="455"/>
      <c r="B108" s="455">
        <v>8</v>
      </c>
      <c r="C108" s="455">
        <v>201907</v>
      </c>
      <c r="D108" s="455">
        <v>201907</v>
      </c>
      <c r="E108" s="462" t="s">
        <v>1068</v>
      </c>
      <c r="F108" s="455">
        <v>19</v>
      </c>
      <c r="G108" s="455" t="s">
        <v>940</v>
      </c>
      <c r="H108" s="455">
        <v>120</v>
      </c>
      <c r="I108" s="455">
        <v>154</v>
      </c>
      <c r="J108" s="66"/>
    </row>
    <row r="109" spans="1:10" ht="15" customHeight="1" x14ac:dyDescent="0.25">
      <c r="A109" s="455"/>
      <c r="B109" s="455">
        <v>8</v>
      </c>
      <c r="C109" s="455">
        <v>201907</v>
      </c>
      <c r="D109" s="455">
        <v>201907</v>
      </c>
      <c r="E109" s="462" t="s">
        <v>1068</v>
      </c>
      <c r="F109" s="455">
        <v>19</v>
      </c>
      <c r="G109" s="455" t="s">
        <v>940</v>
      </c>
      <c r="H109" s="455">
        <v>121</v>
      </c>
      <c r="I109" s="455">
        <v>1152</v>
      </c>
      <c r="J109" s="66"/>
    </row>
    <row r="110" spans="1:10" ht="15" customHeight="1" x14ac:dyDescent="0.25">
      <c r="A110" s="455"/>
      <c r="B110" s="455">
        <v>8</v>
      </c>
      <c r="C110" s="455">
        <v>201907</v>
      </c>
      <c r="D110" s="455">
        <v>201907</v>
      </c>
      <c r="E110" s="462" t="s">
        <v>1068</v>
      </c>
      <c r="F110" s="455">
        <v>34</v>
      </c>
      <c r="G110" s="455" t="s">
        <v>1024</v>
      </c>
      <c r="H110" s="455">
        <v>120</v>
      </c>
      <c r="I110" s="455">
        <v>34</v>
      </c>
      <c r="J110" s="66"/>
    </row>
    <row r="111" spans="1:10" ht="15" customHeight="1" x14ac:dyDescent="0.25">
      <c r="A111" s="455"/>
      <c r="B111" s="455">
        <v>8</v>
      </c>
      <c r="C111" s="455">
        <v>201907</v>
      </c>
      <c r="D111" s="455">
        <v>201907</v>
      </c>
      <c r="E111" s="462" t="s">
        <v>1068</v>
      </c>
      <c r="F111" s="455">
        <v>34</v>
      </c>
      <c r="G111" s="455" t="s">
        <v>1024</v>
      </c>
      <c r="H111" s="455">
        <v>121</v>
      </c>
      <c r="I111" s="455">
        <v>240</v>
      </c>
      <c r="J111" s="66"/>
    </row>
    <row r="112" spans="1:10" ht="15" customHeight="1" x14ac:dyDescent="0.25">
      <c r="A112" s="455"/>
      <c r="B112" s="455">
        <v>8</v>
      </c>
      <c r="C112" s="455">
        <v>201907</v>
      </c>
      <c r="D112" s="455">
        <v>201907</v>
      </c>
      <c r="E112" s="462" t="s">
        <v>1068</v>
      </c>
      <c r="F112" s="455" t="s">
        <v>1309</v>
      </c>
      <c r="G112" s="455" t="s">
        <v>1024</v>
      </c>
      <c r="H112" s="455">
        <v>126</v>
      </c>
      <c r="I112" s="455">
        <v>163</v>
      </c>
      <c r="J112" s="66"/>
    </row>
    <row r="113" spans="1:10" ht="15" customHeight="1" x14ac:dyDescent="0.25">
      <c r="A113" s="455"/>
      <c r="B113" s="455">
        <v>8</v>
      </c>
      <c r="C113" s="455">
        <v>201907</v>
      </c>
      <c r="D113" s="455">
        <v>201907</v>
      </c>
      <c r="E113" s="462" t="s">
        <v>1068</v>
      </c>
      <c r="F113" s="455">
        <v>45</v>
      </c>
      <c r="G113" s="455" t="s">
        <v>920</v>
      </c>
      <c r="H113" s="455">
        <v>120</v>
      </c>
      <c r="I113" s="455">
        <v>100</v>
      </c>
      <c r="J113" s="66"/>
    </row>
    <row r="114" spans="1:10" ht="15" customHeight="1" x14ac:dyDescent="0.25">
      <c r="A114" s="455"/>
      <c r="B114" s="455">
        <v>8</v>
      </c>
      <c r="C114" s="455">
        <v>201907</v>
      </c>
      <c r="D114" s="455">
        <v>201907</v>
      </c>
      <c r="E114" s="462" t="s">
        <v>1068</v>
      </c>
      <c r="F114" s="455">
        <v>45</v>
      </c>
      <c r="G114" s="455" t="s">
        <v>920</v>
      </c>
      <c r="H114" s="455">
        <v>121</v>
      </c>
      <c r="I114" s="455">
        <v>648</v>
      </c>
      <c r="J114" s="66"/>
    </row>
    <row r="115" spans="1:10" ht="15" customHeight="1" x14ac:dyDescent="0.25">
      <c r="A115" s="455"/>
      <c r="B115" s="455">
        <v>8</v>
      </c>
      <c r="C115" s="455">
        <v>201907</v>
      </c>
      <c r="D115" s="455">
        <v>201907</v>
      </c>
      <c r="E115" s="462" t="s">
        <v>1068</v>
      </c>
      <c r="F115" s="455" t="s">
        <v>1300</v>
      </c>
      <c r="G115" s="455" t="s">
        <v>920</v>
      </c>
      <c r="H115" s="455">
        <v>126</v>
      </c>
      <c r="I115" s="455">
        <v>158</v>
      </c>
      <c r="J115" s="66"/>
    </row>
    <row r="116" spans="1:10" ht="15" customHeight="1" x14ac:dyDescent="0.25">
      <c r="A116" s="455"/>
      <c r="B116" s="455">
        <v>8</v>
      </c>
      <c r="C116" s="455">
        <v>201907</v>
      </c>
      <c r="D116" s="455">
        <v>201907</v>
      </c>
      <c r="E116" s="462" t="s">
        <v>1068</v>
      </c>
      <c r="F116" s="455" t="s">
        <v>1326</v>
      </c>
      <c r="G116" s="455" t="s">
        <v>923</v>
      </c>
      <c r="H116" s="455">
        <v>120</v>
      </c>
      <c r="I116" s="455">
        <v>73</v>
      </c>
      <c r="J116" s="66"/>
    </row>
    <row r="117" spans="1:10" ht="15" customHeight="1" x14ac:dyDescent="0.25">
      <c r="A117" s="455"/>
      <c r="B117" s="455">
        <v>8</v>
      </c>
      <c r="C117" s="455">
        <v>201907</v>
      </c>
      <c r="D117" s="455">
        <v>201907</v>
      </c>
      <c r="E117" s="462" t="s">
        <v>1068</v>
      </c>
      <c r="F117" s="455" t="s">
        <v>1326</v>
      </c>
      <c r="G117" s="455" t="s">
        <v>923</v>
      </c>
      <c r="H117" s="455">
        <v>121</v>
      </c>
      <c r="I117" s="455">
        <v>800</v>
      </c>
      <c r="J117" s="66"/>
    </row>
    <row r="118" spans="1:10" ht="15" customHeight="1" x14ac:dyDescent="0.25">
      <c r="A118" s="455"/>
      <c r="B118" s="455">
        <v>8</v>
      </c>
      <c r="C118" s="455">
        <v>201907</v>
      </c>
      <c r="D118" s="455">
        <v>201907</v>
      </c>
      <c r="E118" s="462" t="s">
        <v>1068</v>
      </c>
      <c r="F118" s="455">
        <v>69</v>
      </c>
      <c r="G118" s="455" t="s">
        <v>937</v>
      </c>
      <c r="H118" s="455">
        <v>120</v>
      </c>
      <c r="I118" s="455">
        <v>442</v>
      </c>
      <c r="J118" s="66"/>
    </row>
    <row r="119" spans="1:10" ht="15" customHeight="1" x14ac:dyDescent="0.25">
      <c r="A119" s="455"/>
      <c r="B119" s="455">
        <v>8</v>
      </c>
      <c r="C119" s="455">
        <v>201907</v>
      </c>
      <c r="D119" s="455">
        <v>201907</v>
      </c>
      <c r="E119" s="462" t="s">
        <v>1068</v>
      </c>
      <c r="F119" s="455">
        <v>69</v>
      </c>
      <c r="G119" s="455" t="s">
        <v>937</v>
      </c>
      <c r="H119" s="455">
        <v>121</v>
      </c>
      <c r="I119" s="455">
        <v>2588</v>
      </c>
      <c r="J119" s="66"/>
    </row>
    <row r="120" spans="1:10" ht="15" customHeight="1" x14ac:dyDescent="0.25">
      <c r="A120" s="455"/>
      <c r="B120" s="455">
        <v>8</v>
      </c>
      <c r="C120" s="455">
        <v>201907</v>
      </c>
      <c r="D120" s="455">
        <v>201907</v>
      </c>
      <c r="E120" s="462" t="s">
        <v>1068</v>
      </c>
      <c r="F120" s="455" t="s">
        <v>1334</v>
      </c>
      <c r="G120" s="455" t="s">
        <v>937</v>
      </c>
      <c r="H120" s="455">
        <v>126</v>
      </c>
      <c r="I120" s="455">
        <v>675</v>
      </c>
      <c r="J120" s="66"/>
    </row>
    <row r="121" spans="1:10" ht="15" customHeight="1" x14ac:dyDescent="0.25">
      <c r="A121" s="455"/>
      <c r="B121" s="455">
        <v>8</v>
      </c>
      <c r="C121" s="455">
        <v>201907</v>
      </c>
      <c r="D121" s="455">
        <v>201907</v>
      </c>
      <c r="E121" s="462" t="s">
        <v>1068</v>
      </c>
      <c r="F121" s="455" t="s">
        <v>1312</v>
      </c>
      <c r="G121" s="455" t="s">
        <v>930</v>
      </c>
      <c r="H121" s="455">
        <v>120</v>
      </c>
      <c r="I121" s="455">
        <v>283</v>
      </c>
      <c r="J121" s="66"/>
    </row>
    <row r="122" spans="1:10" ht="15" customHeight="1" x14ac:dyDescent="0.25">
      <c r="A122" s="455"/>
      <c r="B122" s="455">
        <v>8</v>
      </c>
      <c r="C122" s="455">
        <v>201907</v>
      </c>
      <c r="D122" s="455">
        <v>201907</v>
      </c>
      <c r="E122" s="462" t="s">
        <v>1068</v>
      </c>
      <c r="F122" s="455" t="s">
        <v>1312</v>
      </c>
      <c r="G122" s="455" t="s">
        <v>930</v>
      </c>
      <c r="H122" s="455">
        <v>121</v>
      </c>
      <c r="I122" s="455">
        <v>1561</v>
      </c>
      <c r="J122" s="66"/>
    </row>
    <row r="123" spans="1:10" ht="15" customHeight="1" x14ac:dyDescent="0.25">
      <c r="A123" s="455"/>
      <c r="B123" s="455">
        <v>8</v>
      </c>
      <c r="C123" s="455">
        <v>201907</v>
      </c>
      <c r="D123" s="455">
        <v>201907</v>
      </c>
      <c r="E123" s="462" t="s">
        <v>1068</v>
      </c>
      <c r="F123" s="455" t="s">
        <v>1311</v>
      </c>
      <c r="G123" s="455" t="s">
        <v>930</v>
      </c>
      <c r="H123" s="455">
        <v>126</v>
      </c>
      <c r="I123" s="455">
        <v>406</v>
      </c>
      <c r="J123" s="66"/>
    </row>
    <row r="124" spans="1:10" ht="15" customHeight="1" x14ac:dyDescent="0.25">
      <c r="A124" s="455"/>
      <c r="B124" s="455">
        <v>8</v>
      </c>
      <c r="C124" s="455">
        <v>201907</v>
      </c>
      <c r="D124" s="455">
        <v>201907</v>
      </c>
      <c r="E124" s="462" t="s">
        <v>1068</v>
      </c>
      <c r="F124" s="455" t="s">
        <v>1323</v>
      </c>
      <c r="G124" s="455" t="s">
        <v>928</v>
      </c>
      <c r="H124" s="455">
        <v>120</v>
      </c>
      <c r="I124" s="455">
        <v>58</v>
      </c>
      <c r="J124" s="66"/>
    </row>
    <row r="125" spans="1:10" ht="15" customHeight="1" x14ac:dyDescent="0.25">
      <c r="A125" s="455"/>
      <c r="B125" s="455">
        <v>8</v>
      </c>
      <c r="C125" s="455">
        <v>201907</v>
      </c>
      <c r="D125" s="455">
        <v>201907</v>
      </c>
      <c r="E125" s="462" t="s">
        <v>1068</v>
      </c>
      <c r="F125" s="455" t="s">
        <v>1323</v>
      </c>
      <c r="G125" s="455" t="s">
        <v>928</v>
      </c>
      <c r="H125" s="455">
        <v>121</v>
      </c>
      <c r="I125" s="455">
        <v>408</v>
      </c>
      <c r="J125" s="66"/>
    </row>
    <row r="126" spans="1:10" ht="15" customHeight="1" x14ac:dyDescent="0.25">
      <c r="A126" s="455"/>
      <c r="B126" s="455">
        <v>8</v>
      </c>
      <c r="C126" s="455">
        <v>201907</v>
      </c>
      <c r="D126" s="455">
        <v>201907</v>
      </c>
      <c r="E126" s="462" t="s">
        <v>1068</v>
      </c>
      <c r="F126" s="455" t="s">
        <v>1332</v>
      </c>
      <c r="G126" s="455" t="s">
        <v>913</v>
      </c>
      <c r="H126" s="455">
        <v>120</v>
      </c>
      <c r="I126" s="455">
        <v>201</v>
      </c>
      <c r="J126" s="66"/>
    </row>
    <row r="127" spans="1:10" ht="15" customHeight="1" x14ac:dyDescent="0.25">
      <c r="A127" s="455"/>
      <c r="B127" s="455">
        <v>8</v>
      </c>
      <c r="C127" s="455">
        <v>201907</v>
      </c>
      <c r="D127" s="455">
        <v>201907</v>
      </c>
      <c r="E127" s="462" t="s">
        <v>1068</v>
      </c>
      <c r="F127" s="455" t="s">
        <v>1332</v>
      </c>
      <c r="G127" s="455" t="s">
        <v>913</v>
      </c>
      <c r="H127" s="455">
        <v>121</v>
      </c>
      <c r="I127" s="455">
        <v>1961</v>
      </c>
      <c r="J127" s="66"/>
    </row>
    <row r="128" spans="1:10" ht="15" customHeight="1" x14ac:dyDescent="0.25">
      <c r="A128" s="455"/>
      <c r="B128" s="455">
        <v>34</v>
      </c>
      <c r="C128" s="455">
        <v>201907</v>
      </c>
      <c r="D128" s="455">
        <v>201907</v>
      </c>
      <c r="E128" s="462" t="s">
        <v>1069</v>
      </c>
      <c r="F128" s="455">
        <v>33</v>
      </c>
      <c r="G128" s="455" t="s">
        <v>1024</v>
      </c>
      <c r="H128" s="455">
        <v>120</v>
      </c>
      <c r="I128" s="455">
        <v>35</v>
      </c>
      <c r="J128" s="66"/>
    </row>
    <row r="129" spans="1:10" ht="15" customHeight="1" x14ac:dyDescent="0.25">
      <c r="A129" s="455"/>
      <c r="B129" s="455">
        <v>34</v>
      </c>
      <c r="C129" s="455">
        <v>201907</v>
      </c>
      <c r="D129" s="455">
        <v>201907</v>
      </c>
      <c r="E129" s="462" t="s">
        <v>1069</v>
      </c>
      <c r="F129" s="455">
        <v>33</v>
      </c>
      <c r="G129" s="455" t="s">
        <v>1024</v>
      </c>
      <c r="H129" s="455">
        <v>121</v>
      </c>
      <c r="I129" s="455">
        <v>255</v>
      </c>
      <c r="J129" s="66"/>
    </row>
    <row r="130" spans="1:10" ht="15" customHeight="1" x14ac:dyDescent="0.25">
      <c r="A130" s="455"/>
      <c r="B130" s="455">
        <v>34</v>
      </c>
      <c r="C130" s="455">
        <v>201907</v>
      </c>
      <c r="D130" s="455">
        <v>201907</v>
      </c>
      <c r="E130" s="462" t="s">
        <v>1069</v>
      </c>
      <c r="F130" s="455" t="s">
        <v>1310</v>
      </c>
      <c r="G130" s="455" t="s">
        <v>1024</v>
      </c>
      <c r="H130" s="455">
        <v>126</v>
      </c>
      <c r="I130" s="455">
        <v>148</v>
      </c>
      <c r="J130" s="66"/>
    </row>
    <row r="131" spans="1:10" ht="15" customHeight="1" x14ac:dyDescent="0.25">
      <c r="A131" s="455"/>
      <c r="B131" s="455">
        <v>34</v>
      </c>
      <c r="C131" s="455">
        <v>201907</v>
      </c>
      <c r="D131" s="455">
        <v>201907</v>
      </c>
      <c r="E131" s="462" t="s">
        <v>1069</v>
      </c>
      <c r="F131" s="455">
        <v>46</v>
      </c>
      <c r="G131" s="455" t="s">
        <v>920</v>
      </c>
      <c r="H131" s="455">
        <v>120</v>
      </c>
      <c r="I131" s="455">
        <v>138</v>
      </c>
      <c r="J131" s="66"/>
    </row>
    <row r="132" spans="1:10" ht="15" customHeight="1" x14ac:dyDescent="0.25">
      <c r="A132" s="455"/>
      <c r="B132" s="455">
        <v>34</v>
      </c>
      <c r="C132" s="455">
        <v>201907</v>
      </c>
      <c r="D132" s="455">
        <v>201907</v>
      </c>
      <c r="E132" s="462" t="s">
        <v>1069</v>
      </c>
      <c r="F132" s="455">
        <v>46</v>
      </c>
      <c r="G132" s="455" t="s">
        <v>920</v>
      </c>
      <c r="H132" s="455">
        <v>121</v>
      </c>
      <c r="I132" s="455">
        <v>825</v>
      </c>
      <c r="J132" s="66"/>
    </row>
    <row r="133" spans="1:10" ht="15" customHeight="1" x14ac:dyDescent="0.25">
      <c r="A133" s="455"/>
      <c r="B133" s="455">
        <v>34</v>
      </c>
      <c r="C133" s="455">
        <v>201907</v>
      </c>
      <c r="D133" s="455">
        <v>201907</v>
      </c>
      <c r="E133" s="462" t="s">
        <v>1069</v>
      </c>
      <c r="F133" s="455" t="s">
        <v>1303</v>
      </c>
      <c r="G133" s="455" t="s">
        <v>920</v>
      </c>
      <c r="H133" s="455">
        <v>126</v>
      </c>
      <c r="I133" s="455">
        <v>214</v>
      </c>
      <c r="J133" s="66"/>
    </row>
    <row r="134" spans="1:10" ht="15" customHeight="1" x14ac:dyDescent="0.25">
      <c r="A134" s="455"/>
      <c r="B134" s="455">
        <v>34</v>
      </c>
      <c r="C134" s="455">
        <v>201907</v>
      </c>
      <c r="D134" s="455">
        <v>201907</v>
      </c>
      <c r="E134" s="462" t="s">
        <v>1069</v>
      </c>
      <c r="F134" s="455" t="s">
        <v>1314</v>
      </c>
      <c r="G134" s="455" t="s">
        <v>930</v>
      </c>
      <c r="H134" s="455">
        <v>120</v>
      </c>
      <c r="I134" s="455">
        <v>120</v>
      </c>
      <c r="J134" s="66"/>
    </row>
    <row r="135" spans="1:10" ht="15" customHeight="1" x14ac:dyDescent="0.25">
      <c r="A135" s="455"/>
      <c r="B135" s="455">
        <v>34</v>
      </c>
      <c r="C135" s="455">
        <v>201907</v>
      </c>
      <c r="D135" s="455">
        <v>201907</v>
      </c>
      <c r="E135" s="462" t="s">
        <v>1069</v>
      </c>
      <c r="F135" s="455" t="s">
        <v>1314</v>
      </c>
      <c r="G135" s="455" t="s">
        <v>930</v>
      </c>
      <c r="H135" s="455">
        <v>121</v>
      </c>
      <c r="I135" s="455">
        <v>913</v>
      </c>
      <c r="J135" s="66"/>
    </row>
    <row r="136" spans="1:10" ht="15" customHeight="1" x14ac:dyDescent="0.25">
      <c r="A136" s="455"/>
      <c r="B136" s="455">
        <v>34</v>
      </c>
      <c r="C136" s="455">
        <v>201907</v>
      </c>
      <c r="D136" s="455">
        <v>201907</v>
      </c>
      <c r="E136" s="462" t="s">
        <v>1069</v>
      </c>
      <c r="F136" s="455" t="s">
        <v>1313</v>
      </c>
      <c r="G136" s="455" t="s">
        <v>930</v>
      </c>
      <c r="H136" s="455">
        <v>126</v>
      </c>
      <c r="I136" s="455">
        <v>227</v>
      </c>
      <c r="J136" s="66"/>
    </row>
    <row r="137" spans="1:10" ht="15" customHeight="1" x14ac:dyDescent="0.25">
      <c r="A137" s="455"/>
      <c r="B137" s="455">
        <v>34</v>
      </c>
      <c r="C137" s="455">
        <v>201907</v>
      </c>
      <c r="D137" s="455">
        <v>201907</v>
      </c>
      <c r="E137" s="462" t="s">
        <v>1069</v>
      </c>
      <c r="F137" s="455" t="s">
        <v>1324</v>
      </c>
      <c r="G137" s="455" t="s">
        <v>928</v>
      </c>
      <c r="H137" s="455">
        <v>120</v>
      </c>
      <c r="I137" s="455">
        <v>48</v>
      </c>
      <c r="J137" s="66"/>
    </row>
    <row r="138" spans="1:10" ht="15" customHeight="1" x14ac:dyDescent="0.25">
      <c r="A138" s="455"/>
      <c r="B138" s="455">
        <v>34</v>
      </c>
      <c r="C138" s="455">
        <v>201907</v>
      </c>
      <c r="D138" s="455">
        <v>201907</v>
      </c>
      <c r="E138" s="462" t="s">
        <v>1069</v>
      </c>
      <c r="F138" s="455" t="s">
        <v>1324</v>
      </c>
      <c r="G138" s="455" t="s">
        <v>928</v>
      </c>
      <c r="H138" s="455">
        <v>121</v>
      </c>
      <c r="I138" s="455">
        <v>525</v>
      </c>
      <c r="J138" s="66"/>
    </row>
    <row r="139" spans="1:10" ht="15" customHeight="1" x14ac:dyDescent="0.25">
      <c r="A139" s="455"/>
      <c r="B139" s="455">
        <v>34</v>
      </c>
      <c r="C139" s="455">
        <v>201907</v>
      </c>
      <c r="D139" s="455">
        <v>201907</v>
      </c>
      <c r="E139" s="462" t="s">
        <v>1069</v>
      </c>
      <c r="F139" s="455" t="s">
        <v>1306</v>
      </c>
      <c r="G139" s="455" t="s">
        <v>941</v>
      </c>
      <c r="H139" s="455">
        <v>120</v>
      </c>
      <c r="I139" s="455">
        <v>415</v>
      </c>
      <c r="J139" s="66"/>
    </row>
    <row r="140" spans="1:10" ht="15" customHeight="1" x14ac:dyDescent="0.25">
      <c r="A140" s="455"/>
      <c r="B140" s="455">
        <v>34</v>
      </c>
      <c r="C140" s="455">
        <v>201907</v>
      </c>
      <c r="D140" s="455">
        <v>201907</v>
      </c>
      <c r="E140" s="462" t="s">
        <v>1069</v>
      </c>
      <c r="F140" s="455" t="s">
        <v>1306</v>
      </c>
      <c r="G140" s="455" t="s">
        <v>941</v>
      </c>
      <c r="H140" s="455">
        <v>121</v>
      </c>
      <c r="I140" s="455">
        <v>2556</v>
      </c>
      <c r="J140" s="66"/>
    </row>
    <row r="141" spans="1:10" ht="15" customHeight="1" x14ac:dyDescent="0.25">
      <c r="A141" s="455"/>
      <c r="B141" s="455">
        <v>34</v>
      </c>
      <c r="C141" s="455">
        <v>201907</v>
      </c>
      <c r="D141" s="455">
        <v>201907</v>
      </c>
      <c r="E141" s="462" t="s">
        <v>1069</v>
      </c>
      <c r="F141" s="455" t="s">
        <v>1305</v>
      </c>
      <c r="G141" s="455" t="s">
        <v>941</v>
      </c>
      <c r="H141" s="455">
        <v>126</v>
      </c>
      <c r="I141" s="455">
        <v>518</v>
      </c>
      <c r="J141" s="66"/>
    </row>
    <row r="142" spans="1:10" ht="15" customHeight="1" x14ac:dyDescent="0.25">
      <c r="A142" s="455"/>
      <c r="B142" s="455">
        <v>34</v>
      </c>
      <c r="C142" s="455">
        <v>201907</v>
      </c>
      <c r="D142" s="455">
        <v>201907</v>
      </c>
      <c r="E142" s="462" t="s">
        <v>1069</v>
      </c>
      <c r="F142" s="455" t="s">
        <v>1320</v>
      </c>
      <c r="G142" s="455" t="s">
        <v>1003</v>
      </c>
      <c r="H142" s="455">
        <v>120</v>
      </c>
      <c r="I142" s="455">
        <v>55</v>
      </c>
      <c r="J142" s="66"/>
    </row>
    <row r="143" spans="1:10" ht="15" customHeight="1" x14ac:dyDescent="0.25">
      <c r="A143" s="455"/>
      <c r="B143" s="455">
        <v>34</v>
      </c>
      <c r="C143" s="455">
        <v>201907</v>
      </c>
      <c r="D143" s="455">
        <v>201907</v>
      </c>
      <c r="E143" s="462" t="s">
        <v>1069</v>
      </c>
      <c r="F143" s="455" t="s">
        <v>1320</v>
      </c>
      <c r="G143" s="455" t="s">
        <v>1003</v>
      </c>
      <c r="H143" s="455">
        <v>121</v>
      </c>
      <c r="I143" s="455">
        <v>641</v>
      </c>
      <c r="J143" s="66"/>
    </row>
    <row r="144" spans="1:10" ht="15" customHeight="1" x14ac:dyDescent="0.25">
      <c r="A144" s="455"/>
      <c r="B144" s="455">
        <v>34</v>
      </c>
      <c r="C144" s="455">
        <v>201907</v>
      </c>
      <c r="D144" s="455">
        <v>201907</v>
      </c>
      <c r="E144" s="462" t="s">
        <v>1069</v>
      </c>
      <c r="F144" s="455" t="s">
        <v>1319</v>
      </c>
      <c r="G144" s="455" t="s">
        <v>1003</v>
      </c>
      <c r="H144" s="455">
        <v>126</v>
      </c>
      <c r="I144" s="455">
        <v>106</v>
      </c>
      <c r="J144" s="66"/>
    </row>
    <row r="145" spans="1:10" ht="15" customHeight="1" x14ac:dyDescent="0.25">
      <c r="A145" s="455"/>
      <c r="B145" s="455">
        <v>36</v>
      </c>
      <c r="C145" s="455">
        <v>201907</v>
      </c>
      <c r="D145" s="455">
        <v>201907</v>
      </c>
      <c r="E145" s="462" t="s">
        <v>1070</v>
      </c>
      <c r="F145" s="455" t="s">
        <v>1336</v>
      </c>
      <c r="G145" s="455" t="s">
        <v>937</v>
      </c>
      <c r="H145" s="455">
        <v>120</v>
      </c>
      <c r="I145" s="455">
        <v>181</v>
      </c>
      <c r="J145" s="66"/>
    </row>
    <row r="146" spans="1:10" ht="15" customHeight="1" x14ac:dyDescent="0.25">
      <c r="A146" s="455"/>
      <c r="B146" s="455">
        <v>36</v>
      </c>
      <c r="C146" s="455">
        <v>201907</v>
      </c>
      <c r="D146" s="455">
        <v>201907</v>
      </c>
      <c r="E146" s="462" t="s">
        <v>1070</v>
      </c>
      <c r="F146" s="455" t="s">
        <v>1336</v>
      </c>
      <c r="G146" s="455" t="s">
        <v>937</v>
      </c>
      <c r="H146" s="455">
        <v>121</v>
      </c>
      <c r="I146" s="455">
        <v>1500</v>
      </c>
      <c r="J146" s="66"/>
    </row>
    <row r="147" spans="1:10" ht="15" customHeight="1" x14ac:dyDescent="0.25">
      <c r="A147" s="455"/>
      <c r="B147" s="455">
        <v>36</v>
      </c>
      <c r="C147" s="455">
        <v>201907</v>
      </c>
      <c r="D147" s="455">
        <v>201907</v>
      </c>
      <c r="E147" s="462" t="s">
        <v>1070</v>
      </c>
      <c r="F147" s="455" t="s">
        <v>1318</v>
      </c>
      <c r="G147" s="455" t="s">
        <v>1003</v>
      </c>
      <c r="H147" s="455">
        <v>120</v>
      </c>
      <c r="I147" s="455">
        <v>58</v>
      </c>
      <c r="J147" s="66"/>
    </row>
    <row r="148" spans="1:10" ht="15" customHeight="1" x14ac:dyDescent="0.25">
      <c r="A148" s="455"/>
      <c r="B148" s="455">
        <v>36</v>
      </c>
      <c r="C148" s="455">
        <v>201907</v>
      </c>
      <c r="D148" s="455">
        <v>201907</v>
      </c>
      <c r="E148" s="462" t="s">
        <v>1070</v>
      </c>
      <c r="F148" s="455" t="s">
        <v>1318</v>
      </c>
      <c r="G148" s="455" t="s">
        <v>1003</v>
      </c>
      <c r="H148" s="455">
        <v>121</v>
      </c>
      <c r="I148" s="455">
        <v>584</v>
      </c>
      <c r="J148" s="66"/>
    </row>
    <row r="149" spans="1:10" ht="15" customHeight="1" x14ac:dyDescent="0.25">
      <c r="A149" s="455"/>
      <c r="B149" s="455">
        <v>36</v>
      </c>
      <c r="C149" s="455">
        <v>201907</v>
      </c>
      <c r="D149" s="455">
        <v>201907</v>
      </c>
      <c r="E149" s="462" t="s">
        <v>1070</v>
      </c>
      <c r="F149" s="455" t="s">
        <v>1317</v>
      </c>
      <c r="G149" s="455" t="s">
        <v>1003</v>
      </c>
      <c r="H149" s="455">
        <v>126</v>
      </c>
      <c r="I149" s="455">
        <v>89</v>
      </c>
      <c r="J149" s="66"/>
    </row>
    <row r="150" spans="1:10" ht="15" customHeight="1" x14ac:dyDescent="0.25">
      <c r="A150" s="455"/>
      <c r="B150" s="455">
        <v>36</v>
      </c>
      <c r="C150" s="455">
        <v>201907</v>
      </c>
      <c r="D150" s="455">
        <v>201907</v>
      </c>
      <c r="E150" s="462" t="s">
        <v>1070</v>
      </c>
      <c r="F150" s="455" t="s">
        <v>1330</v>
      </c>
      <c r="G150" s="455" t="s">
        <v>939</v>
      </c>
      <c r="H150" s="455">
        <v>120</v>
      </c>
      <c r="I150" s="455">
        <v>236</v>
      </c>
      <c r="J150" s="66"/>
    </row>
    <row r="151" spans="1:10" ht="15" customHeight="1" x14ac:dyDescent="0.25">
      <c r="A151" s="455"/>
      <c r="B151" s="455">
        <v>36</v>
      </c>
      <c r="C151" s="455">
        <v>201907</v>
      </c>
      <c r="D151" s="455">
        <v>201907</v>
      </c>
      <c r="E151" s="462" t="s">
        <v>1070</v>
      </c>
      <c r="F151" s="455" t="s">
        <v>1330</v>
      </c>
      <c r="G151" s="455" t="s">
        <v>939</v>
      </c>
      <c r="H151" s="455">
        <v>121</v>
      </c>
      <c r="I151" s="455">
        <v>2037</v>
      </c>
      <c r="J151" s="66"/>
    </row>
    <row r="152" spans="1:10" ht="15" customHeight="1" x14ac:dyDescent="0.25">
      <c r="A152" s="455"/>
      <c r="B152" s="455">
        <v>4</v>
      </c>
      <c r="C152" s="455">
        <v>201908</v>
      </c>
      <c r="D152" s="455">
        <v>201907</v>
      </c>
      <c r="E152" s="462" t="s">
        <v>1066</v>
      </c>
      <c r="F152" s="455">
        <v>47</v>
      </c>
      <c r="G152" s="455" t="s">
        <v>920</v>
      </c>
      <c r="H152" s="455">
        <v>120</v>
      </c>
      <c r="I152" s="455">
        <v>12</v>
      </c>
      <c r="J152" s="66"/>
    </row>
    <row r="153" spans="1:10" ht="15" customHeight="1" x14ac:dyDescent="0.25">
      <c r="A153" s="455"/>
      <c r="B153" s="455">
        <v>4</v>
      </c>
      <c r="C153" s="455">
        <v>201908</v>
      </c>
      <c r="D153" s="455">
        <v>201907</v>
      </c>
      <c r="E153" s="462" t="s">
        <v>1066</v>
      </c>
      <c r="F153" s="455">
        <v>47</v>
      </c>
      <c r="G153" s="455" t="s">
        <v>920</v>
      </c>
      <c r="H153" s="455">
        <v>121</v>
      </c>
      <c r="I153" s="455">
        <v>58</v>
      </c>
      <c r="J153" s="66"/>
    </row>
    <row r="154" spans="1:10" ht="15" customHeight="1" x14ac:dyDescent="0.25">
      <c r="A154" s="455"/>
      <c r="B154" s="455">
        <v>4</v>
      </c>
      <c r="C154" s="455">
        <v>201908</v>
      </c>
      <c r="D154" s="455">
        <v>201907</v>
      </c>
      <c r="E154" s="462" t="s">
        <v>1066</v>
      </c>
      <c r="F154" s="455" t="s">
        <v>1304</v>
      </c>
      <c r="G154" s="455" t="s">
        <v>920</v>
      </c>
      <c r="H154" s="455">
        <v>126</v>
      </c>
      <c r="I154" s="455">
        <v>-19</v>
      </c>
      <c r="J154" s="66"/>
    </row>
    <row r="155" spans="1:10" ht="15" customHeight="1" x14ac:dyDescent="0.25">
      <c r="A155" s="455"/>
      <c r="B155" s="455">
        <v>4</v>
      </c>
      <c r="C155" s="455">
        <v>201908</v>
      </c>
      <c r="D155" s="455">
        <v>201907</v>
      </c>
      <c r="E155" s="462" t="s">
        <v>1066</v>
      </c>
      <c r="F155" s="455" t="s">
        <v>1327</v>
      </c>
      <c r="G155" s="455" t="s">
        <v>923</v>
      </c>
      <c r="H155" s="455">
        <v>120</v>
      </c>
      <c r="I155" s="455">
        <v>4</v>
      </c>
      <c r="J155" s="66"/>
    </row>
    <row r="156" spans="1:10" ht="15" customHeight="1" x14ac:dyDescent="0.25">
      <c r="A156" s="455"/>
      <c r="B156" s="455">
        <v>4</v>
      </c>
      <c r="C156" s="455">
        <v>201908</v>
      </c>
      <c r="D156" s="455">
        <v>201907</v>
      </c>
      <c r="E156" s="462" t="s">
        <v>1066</v>
      </c>
      <c r="F156" s="455" t="s">
        <v>1327</v>
      </c>
      <c r="G156" s="455" t="s">
        <v>923</v>
      </c>
      <c r="H156" s="455">
        <v>121</v>
      </c>
      <c r="I156" s="455">
        <v>10</v>
      </c>
      <c r="J156" s="66"/>
    </row>
    <row r="157" spans="1:10" ht="15" customHeight="1" x14ac:dyDescent="0.25">
      <c r="A157" s="455"/>
      <c r="B157" s="455">
        <v>4</v>
      </c>
      <c r="C157" s="455">
        <v>201908</v>
      </c>
      <c r="D157" s="455">
        <v>201907</v>
      </c>
      <c r="E157" s="462" t="s">
        <v>1066</v>
      </c>
      <c r="F157" s="455">
        <v>86</v>
      </c>
      <c r="G157" s="455" t="s">
        <v>935</v>
      </c>
      <c r="H157" s="455">
        <v>120</v>
      </c>
      <c r="I157" s="455">
        <v>2</v>
      </c>
      <c r="J157" s="66"/>
    </row>
    <row r="158" spans="1:10" ht="15" customHeight="1" x14ac:dyDescent="0.25">
      <c r="A158" s="455"/>
      <c r="B158" s="455">
        <v>4</v>
      </c>
      <c r="C158" s="455">
        <v>201908</v>
      </c>
      <c r="D158" s="455">
        <v>201907</v>
      </c>
      <c r="E158" s="462" t="s">
        <v>1066</v>
      </c>
      <c r="F158" s="455">
        <v>86</v>
      </c>
      <c r="G158" s="455" t="s">
        <v>935</v>
      </c>
      <c r="H158" s="455">
        <v>121</v>
      </c>
      <c r="I158" s="455">
        <v>41</v>
      </c>
      <c r="J158" s="66"/>
    </row>
    <row r="159" spans="1:10" ht="15" customHeight="1" x14ac:dyDescent="0.25">
      <c r="A159" s="455"/>
      <c r="B159" s="455">
        <v>4</v>
      </c>
      <c r="C159" s="455">
        <v>201908</v>
      </c>
      <c r="D159" s="455">
        <v>201907</v>
      </c>
      <c r="E159" s="462" t="s">
        <v>1066</v>
      </c>
      <c r="F159" s="455" t="s">
        <v>1308</v>
      </c>
      <c r="G159" s="455" t="s">
        <v>941</v>
      </c>
      <c r="H159" s="455">
        <v>120</v>
      </c>
      <c r="I159" s="455">
        <v>15</v>
      </c>
      <c r="J159" s="66"/>
    </row>
    <row r="160" spans="1:10" ht="15" customHeight="1" x14ac:dyDescent="0.25">
      <c r="A160" s="455"/>
      <c r="B160" s="455">
        <v>4</v>
      </c>
      <c r="C160" s="455">
        <v>201908</v>
      </c>
      <c r="D160" s="455">
        <v>201907</v>
      </c>
      <c r="E160" s="462" t="s">
        <v>1066</v>
      </c>
      <c r="F160" s="455" t="s">
        <v>1308</v>
      </c>
      <c r="G160" s="455" t="s">
        <v>941</v>
      </c>
      <c r="H160" s="455">
        <v>121</v>
      </c>
      <c r="I160" s="455">
        <v>23</v>
      </c>
      <c r="J160" s="66"/>
    </row>
    <row r="161" spans="1:10" ht="15" customHeight="1" x14ac:dyDescent="0.25">
      <c r="A161" s="455"/>
      <c r="B161" s="455">
        <v>4</v>
      </c>
      <c r="C161" s="455">
        <v>201908</v>
      </c>
      <c r="D161" s="455">
        <v>201907</v>
      </c>
      <c r="E161" s="462" t="s">
        <v>1066</v>
      </c>
      <c r="F161" s="455" t="s">
        <v>1307</v>
      </c>
      <c r="G161" s="455" t="s">
        <v>941</v>
      </c>
      <c r="H161" s="455">
        <v>126</v>
      </c>
      <c r="I161" s="455">
        <v>-15</v>
      </c>
      <c r="J161" s="66"/>
    </row>
    <row r="162" spans="1:10" ht="15" customHeight="1" x14ac:dyDescent="0.25">
      <c r="A162" s="455"/>
      <c r="B162" s="455">
        <v>4</v>
      </c>
      <c r="C162" s="455">
        <v>201908</v>
      </c>
      <c r="D162" s="455">
        <v>201907</v>
      </c>
      <c r="E162" s="462" t="s">
        <v>1066</v>
      </c>
      <c r="F162" s="455" t="s">
        <v>1328</v>
      </c>
      <c r="G162" s="455" t="s">
        <v>925</v>
      </c>
      <c r="H162" s="455">
        <v>120</v>
      </c>
      <c r="I162" s="455">
        <v>3</v>
      </c>
      <c r="J162" s="66"/>
    </row>
    <row r="163" spans="1:10" ht="15" customHeight="1" x14ac:dyDescent="0.25">
      <c r="A163" s="455"/>
      <c r="B163" s="455">
        <v>4</v>
      </c>
      <c r="C163" s="455">
        <v>201908</v>
      </c>
      <c r="D163" s="455">
        <v>201907</v>
      </c>
      <c r="E163" s="462" t="s">
        <v>1066</v>
      </c>
      <c r="F163" s="455" t="s">
        <v>1328</v>
      </c>
      <c r="G163" s="455" t="s">
        <v>925</v>
      </c>
      <c r="H163" s="455">
        <v>121</v>
      </c>
      <c r="I163" s="455">
        <v>44</v>
      </c>
      <c r="J163" s="66"/>
    </row>
    <row r="164" spans="1:10" ht="15" customHeight="1" x14ac:dyDescent="0.25">
      <c r="A164" s="455"/>
      <c r="B164" s="455">
        <v>4</v>
      </c>
      <c r="C164" s="455">
        <v>201908</v>
      </c>
      <c r="D164" s="455">
        <v>201907</v>
      </c>
      <c r="E164" s="462" t="s">
        <v>1066</v>
      </c>
      <c r="F164" s="455" t="s">
        <v>1322</v>
      </c>
      <c r="G164" s="455" t="s">
        <v>1003</v>
      </c>
      <c r="H164" s="455">
        <v>120</v>
      </c>
      <c r="I164" s="455">
        <v>-1</v>
      </c>
      <c r="J164" s="66"/>
    </row>
    <row r="165" spans="1:10" ht="15" customHeight="1" x14ac:dyDescent="0.25">
      <c r="A165" s="455"/>
      <c r="B165" s="455">
        <v>4</v>
      </c>
      <c r="C165" s="455">
        <v>201908</v>
      </c>
      <c r="D165" s="455">
        <v>201907</v>
      </c>
      <c r="E165" s="462" t="s">
        <v>1066</v>
      </c>
      <c r="F165" s="455" t="s">
        <v>1322</v>
      </c>
      <c r="G165" s="455" t="s">
        <v>1003</v>
      </c>
      <c r="H165" s="455">
        <v>121</v>
      </c>
      <c r="I165" s="455">
        <v>38</v>
      </c>
      <c r="J165" s="66"/>
    </row>
    <row r="166" spans="1:10" ht="15" customHeight="1" x14ac:dyDescent="0.25">
      <c r="A166" s="455"/>
      <c r="B166" s="455">
        <v>4</v>
      </c>
      <c r="C166" s="455">
        <v>201908</v>
      </c>
      <c r="D166" s="455">
        <v>201907</v>
      </c>
      <c r="E166" s="462" t="s">
        <v>1066</v>
      </c>
      <c r="F166" s="455" t="s">
        <v>1321</v>
      </c>
      <c r="G166" s="455" t="s">
        <v>1003</v>
      </c>
      <c r="H166" s="455">
        <v>126</v>
      </c>
      <c r="I166" s="455">
        <v>2</v>
      </c>
      <c r="J166" s="66"/>
    </row>
    <row r="167" spans="1:10" ht="15" customHeight="1" x14ac:dyDescent="0.25">
      <c r="A167" s="455"/>
      <c r="B167" s="455">
        <v>4</v>
      </c>
      <c r="C167" s="455">
        <v>201908</v>
      </c>
      <c r="D167" s="455">
        <v>201907</v>
      </c>
      <c r="E167" s="462" t="s">
        <v>1066</v>
      </c>
      <c r="F167" s="455" t="s">
        <v>1333</v>
      </c>
      <c r="G167" s="455" t="s">
        <v>913</v>
      </c>
      <c r="H167" s="455">
        <v>120</v>
      </c>
      <c r="I167" s="455">
        <v>3</v>
      </c>
      <c r="J167" s="66"/>
    </row>
    <row r="168" spans="1:10" ht="15" customHeight="1" x14ac:dyDescent="0.25">
      <c r="A168" s="455"/>
      <c r="B168" s="455">
        <v>4</v>
      </c>
      <c r="C168" s="455">
        <v>201908</v>
      </c>
      <c r="D168" s="455">
        <v>201907</v>
      </c>
      <c r="E168" s="462" t="s">
        <v>1066</v>
      </c>
      <c r="F168" s="455" t="s">
        <v>1333</v>
      </c>
      <c r="G168" s="455" t="s">
        <v>913</v>
      </c>
      <c r="H168" s="455">
        <v>121</v>
      </c>
      <c r="I168" s="455">
        <v>73</v>
      </c>
      <c r="J168" s="66"/>
    </row>
    <row r="169" spans="1:10" ht="15" customHeight="1" x14ac:dyDescent="0.25">
      <c r="A169" s="455"/>
      <c r="B169" s="455">
        <v>5</v>
      </c>
      <c r="C169" s="455">
        <v>201908</v>
      </c>
      <c r="D169" s="455">
        <v>201907</v>
      </c>
      <c r="E169" s="462" t="s">
        <v>1067</v>
      </c>
      <c r="F169" s="455">
        <v>18</v>
      </c>
      <c r="G169" s="455" t="s">
        <v>940</v>
      </c>
      <c r="H169" s="455">
        <v>120</v>
      </c>
      <c r="I169" s="455">
        <v>10</v>
      </c>
      <c r="J169" s="66"/>
    </row>
    <row r="170" spans="1:10" ht="15" customHeight="1" x14ac:dyDescent="0.25">
      <c r="A170" s="455"/>
      <c r="B170" s="455">
        <v>5</v>
      </c>
      <c r="C170" s="455">
        <v>201908</v>
      </c>
      <c r="D170" s="455">
        <v>201907</v>
      </c>
      <c r="E170" s="462" t="s">
        <v>1067</v>
      </c>
      <c r="F170" s="455">
        <v>18</v>
      </c>
      <c r="G170" s="455" t="s">
        <v>940</v>
      </c>
      <c r="H170" s="455">
        <v>121</v>
      </c>
      <c r="I170" s="455">
        <v>18</v>
      </c>
      <c r="J170" s="66"/>
    </row>
    <row r="171" spans="1:10" ht="15" customHeight="1" x14ac:dyDescent="0.25">
      <c r="A171" s="455"/>
      <c r="B171" s="455">
        <v>5</v>
      </c>
      <c r="C171" s="455">
        <v>201908</v>
      </c>
      <c r="D171" s="455">
        <v>201907</v>
      </c>
      <c r="E171" s="462" t="s">
        <v>1067</v>
      </c>
      <c r="F171" s="455" t="s">
        <v>1315</v>
      </c>
      <c r="G171" s="455" t="s">
        <v>930</v>
      </c>
      <c r="H171" s="455">
        <v>126</v>
      </c>
      <c r="I171" s="455">
        <v>-9</v>
      </c>
      <c r="J171" s="66"/>
    </row>
    <row r="172" spans="1:10" ht="15" customHeight="1" x14ac:dyDescent="0.25">
      <c r="A172" s="455"/>
      <c r="B172" s="455">
        <v>5</v>
      </c>
      <c r="C172" s="455">
        <v>201908</v>
      </c>
      <c r="D172" s="455">
        <v>201907</v>
      </c>
      <c r="E172" s="462" t="s">
        <v>1067</v>
      </c>
      <c r="F172" s="455" t="s">
        <v>1316</v>
      </c>
      <c r="G172" s="455" t="s">
        <v>930</v>
      </c>
      <c r="H172" s="455">
        <v>120</v>
      </c>
      <c r="I172" s="455">
        <v>10</v>
      </c>
      <c r="J172" s="66"/>
    </row>
    <row r="173" spans="1:10" ht="15" customHeight="1" x14ac:dyDescent="0.25">
      <c r="A173" s="455"/>
      <c r="B173" s="455">
        <v>5</v>
      </c>
      <c r="C173" s="455">
        <v>201908</v>
      </c>
      <c r="D173" s="455">
        <v>201907</v>
      </c>
      <c r="E173" s="462" t="s">
        <v>1067</v>
      </c>
      <c r="F173" s="455" t="s">
        <v>1316</v>
      </c>
      <c r="G173" s="455" t="s">
        <v>930</v>
      </c>
      <c r="H173" s="455">
        <v>121</v>
      </c>
      <c r="I173" s="455">
        <v>129</v>
      </c>
      <c r="J173" s="66"/>
    </row>
    <row r="174" spans="1:10" ht="15" customHeight="1" x14ac:dyDescent="0.25">
      <c r="A174" s="455"/>
      <c r="B174" s="455">
        <v>5</v>
      </c>
      <c r="C174" s="455">
        <v>201908</v>
      </c>
      <c r="D174" s="455">
        <v>201907</v>
      </c>
      <c r="E174" s="462" t="s">
        <v>1067</v>
      </c>
      <c r="F174" s="455">
        <v>85</v>
      </c>
      <c r="G174" s="455" t="s">
        <v>935</v>
      </c>
      <c r="H174" s="455">
        <v>120</v>
      </c>
      <c r="I174" s="455">
        <v>5</v>
      </c>
      <c r="J174" s="66"/>
    </row>
    <row r="175" spans="1:10" ht="15" customHeight="1" x14ac:dyDescent="0.25">
      <c r="A175" s="455"/>
      <c r="B175" s="455">
        <v>5</v>
      </c>
      <c r="C175" s="455">
        <v>201908</v>
      </c>
      <c r="D175" s="455">
        <v>201907</v>
      </c>
      <c r="E175" s="462" t="s">
        <v>1067</v>
      </c>
      <c r="F175" s="455">
        <v>85</v>
      </c>
      <c r="G175" s="455" t="s">
        <v>935</v>
      </c>
      <c r="H175" s="455">
        <v>121</v>
      </c>
      <c r="I175" s="455">
        <v>43</v>
      </c>
      <c r="J175" s="66"/>
    </row>
    <row r="176" spans="1:10" ht="15" customHeight="1" x14ac:dyDescent="0.25">
      <c r="A176" s="455"/>
      <c r="B176" s="455">
        <v>5</v>
      </c>
      <c r="C176" s="455">
        <v>201908</v>
      </c>
      <c r="D176" s="455">
        <v>201907</v>
      </c>
      <c r="E176" s="462" t="s">
        <v>1067</v>
      </c>
      <c r="F176" s="455" t="s">
        <v>1325</v>
      </c>
      <c r="G176" s="455" t="s">
        <v>928</v>
      </c>
      <c r="H176" s="455">
        <v>120</v>
      </c>
      <c r="I176" s="455">
        <v>2</v>
      </c>
      <c r="J176" s="66"/>
    </row>
    <row r="177" spans="1:10" ht="15" customHeight="1" x14ac:dyDescent="0.25">
      <c r="A177" s="572"/>
      <c r="B177" s="459">
        <v>5</v>
      </c>
      <c r="C177" s="459">
        <v>201908</v>
      </c>
      <c r="D177" s="459">
        <v>201907</v>
      </c>
      <c r="E177" s="452" t="s">
        <v>1067</v>
      </c>
      <c r="F177" s="459" t="s">
        <v>1325</v>
      </c>
      <c r="G177" s="459" t="s">
        <v>928</v>
      </c>
      <c r="H177" s="459">
        <v>121</v>
      </c>
      <c r="I177" s="459">
        <v>22</v>
      </c>
      <c r="J177" s="66"/>
    </row>
    <row r="178" spans="1:10" ht="15" customHeight="1" x14ac:dyDescent="0.25">
      <c r="A178" s="572"/>
      <c r="B178" s="459">
        <v>5</v>
      </c>
      <c r="C178" s="459">
        <v>201908</v>
      </c>
      <c r="D178" s="459">
        <v>201907</v>
      </c>
      <c r="E178" s="452" t="s">
        <v>1067</v>
      </c>
      <c r="F178" s="459" t="s">
        <v>1329</v>
      </c>
      <c r="G178" s="459" t="s">
        <v>925</v>
      </c>
      <c r="H178" s="459">
        <v>120</v>
      </c>
      <c r="I178" s="459">
        <v>14</v>
      </c>
      <c r="J178" s="66"/>
    </row>
    <row r="179" spans="1:10" ht="15" customHeight="1" x14ac:dyDescent="0.25">
      <c r="A179" s="572"/>
      <c r="B179" s="459">
        <v>5</v>
      </c>
      <c r="C179" s="459">
        <v>201908</v>
      </c>
      <c r="D179" s="459">
        <v>201907</v>
      </c>
      <c r="E179" s="452" t="s">
        <v>1067</v>
      </c>
      <c r="F179" s="459" t="s">
        <v>1329</v>
      </c>
      <c r="G179" s="459" t="s">
        <v>925</v>
      </c>
      <c r="H179" s="459">
        <v>121</v>
      </c>
      <c r="I179" s="459">
        <v>52</v>
      </c>
      <c r="J179" s="66"/>
    </row>
    <row r="180" spans="1:10" ht="15" customHeight="1" x14ac:dyDescent="0.25">
      <c r="A180" s="572"/>
      <c r="B180" s="459">
        <v>5</v>
      </c>
      <c r="C180" s="459">
        <v>201908</v>
      </c>
      <c r="D180" s="459">
        <v>201907</v>
      </c>
      <c r="E180" s="452" t="s">
        <v>1067</v>
      </c>
      <c r="F180" s="459" t="s">
        <v>1331</v>
      </c>
      <c r="G180" s="459" t="s">
        <v>939</v>
      </c>
      <c r="H180" s="459">
        <v>120</v>
      </c>
      <c r="I180" s="459">
        <v>9</v>
      </c>
      <c r="J180" s="66"/>
    </row>
    <row r="181" spans="1:10" ht="15" customHeight="1" x14ac:dyDescent="0.25">
      <c r="A181" s="572"/>
      <c r="B181" s="459">
        <v>5</v>
      </c>
      <c r="C181" s="459">
        <v>201908</v>
      </c>
      <c r="D181" s="459">
        <v>201907</v>
      </c>
      <c r="E181" s="452" t="s">
        <v>1067</v>
      </c>
      <c r="F181" s="459" t="s">
        <v>1331</v>
      </c>
      <c r="G181" s="459" t="s">
        <v>939</v>
      </c>
      <c r="H181" s="459">
        <v>121</v>
      </c>
      <c r="I181" s="459">
        <v>72</v>
      </c>
      <c r="J181" s="66"/>
    </row>
    <row r="182" spans="1:10" ht="15" customHeight="1" x14ac:dyDescent="0.25">
      <c r="A182" s="572"/>
      <c r="B182" s="459">
        <v>8</v>
      </c>
      <c r="C182" s="459">
        <v>201908</v>
      </c>
      <c r="D182" s="459">
        <v>201907</v>
      </c>
      <c r="E182" s="452" t="s">
        <v>1068</v>
      </c>
      <c r="F182" s="459">
        <v>19</v>
      </c>
      <c r="G182" s="459" t="s">
        <v>940</v>
      </c>
      <c r="H182" s="459">
        <v>120</v>
      </c>
      <c r="I182" s="459">
        <v>5</v>
      </c>
      <c r="J182" s="66"/>
    </row>
    <row r="183" spans="1:10" ht="15" customHeight="1" x14ac:dyDescent="0.25">
      <c r="A183" s="572"/>
      <c r="B183" s="459">
        <v>8</v>
      </c>
      <c r="C183" s="459">
        <v>201908</v>
      </c>
      <c r="D183" s="459">
        <v>201907</v>
      </c>
      <c r="E183" s="452" t="s">
        <v>1068</v>
      </c>
      <c r="F183" s="459">
        <v>19</v>
      </c>
      <c r="G183" s="459" t="s">
        <v>940</v>
      </c>
      <c r="H183" s="459">
        <v>121</v>
      </c>
      <c r="I183" s="459">
        <v>44</v>
      </c>
      <c r="J183" s="66"/>
    </row>
    <row r="184" spans="1:10" ht="15" customHeight="1" x14ac:dyDescent="0.25">
      <c r="A184" s="572"/>
      <c r="B184" s="459">
        <v>8</v>
      </c>
      <c r="C184" s="459">
        <v>201908</v>
      </c>
      <c r="D184" s="459">
        <v>201907</v>
      </c>
      <c r="E184" s="452" t="s">
        <v>1068</v>
      </c>
      <c r="F184" s="459">
        <v>34</v>
      </c>
      <c r="G184" s="459" t="s">
        <v>1024</v>
      </c>
      <c r="H184" s="459">
        <v>120</v>
      </c>
      <c r="I184" s="459">
        <v>2</v>
      </c>
      <c r="J184" s="66"/>
    </row>
    <row r="185" spans="1:10" ht="15" customHeight="1" x14ac:dyDescent="0.25">
      <c r="A185" s="572"/>
      <c r="B185" s="459">
        <v>8</v>
      </c>
      <c r="C185" s="459">
        <v>201908</v>
      </c>
      <c r="D185" s="459">
        <v>201907</v>
      </c>
      <c r="E185" s="452" t="s">
        <v>1068</v>
      </c>
      <c r="F185" s="459">
        <v>34</v>
      </c>
      <c r="G185" s="459" t="s">
        <v>1024</v>
      </c>
      <c r="H185" s="459">
        <v>121</v>
      </c>
      <c r="I185" s="459">
        <v>11</v>
      </c>
      <c r="J185" s="66"/>
    </row>
    <row r="186" spans="1:10" ht="15" customHeight="1" x14ac:dyDescent="0.25">
      <c r="A186" s="572"/>
      <c r="B186" s="459">
        <v>8</v>
      </c>
      <c r="C186" s="459">
        <v>201908</v>
      </c>
      <c r="D186" s="459">
        <v>201907</v>
      </c>
      <c r="E186" s="452" t="s">
        <v>1068</v>
      </c>
      <c r="F186" s="459" t="s">
        <v>1309</v>
      </c>
      <c r="G186" s="459" t="s">
        <v>1024</v>
      </c>
      <c r="H186" s="459">
        <v>126</v>
      </c>
      <c r="I186" s="459">
        <v>-4</v>
      </c>
      <c r="J186" s="66"/>
    </row>
    <row r="187" spans="1:10" ht="15" customHeight="1" x14ac:dyDescent="0.25">
      <c r="A187" s="572"/>
      <c r="B187" s="459">
        <v>8</v>
      </c>
      <c r="C187" s="459">
        <v>201908</v>
      </c>
      <c r="D187" s="459">
        <v>201907</v>
      </c>
      <c r="E187" s="452" t="s">
        <v>1068</v>
      </c>
      <c r="F187" s="459">
        <v>45</v>
      </c>
      <c r="G187" s="459" t="s">
        <v>920</v>
      </c>
      <c r="H187" s="459">
        <v>120</v>
      </c>
      <c r="I187" s="459">
        <v>4</v>
      </c>
      <c r="J187" s="66"/>
    </row>
    <row r="188" spans="1:10" ht="15" customHeight="1" x14ac:dyDescent="0.25">
      <c r="A188" s="572"/>
      <c r="B188" s="459">
        <v>8</v>
      </c>
      <c r="C188" s="459">
        <v>201908</v>
      </c>
      <c r="D188" s="459">
        <v>201907</v>
      </c>
      <c r="E188" s="452" t="s">
        <v>1068</v>
      </c>
      <c r="F188" s="459">
        <v>45</v>
      </c>
      <c r="G188" s="459" t="s">
        <v>920</v>
      </c>
      <c r="H188" s="459">
        <v>121</v>
      </c>
      <c r="I188" s="459">
        <v>32</v>
      </c>
      <c r="J188" s="66"/>
    </row>
    <row r="189" spans="1:10" ht="15" customHeight="1" x14ac:dyDescent="0.25">
      <c r="A189" s="572"/>
      <c r="B189" s="459">
        <v>8</v>
      </c>
      <c r="C189" s="459">
        <v>201908</v>
      </c>
      <c r="D189" s="459">
        <v>201907</v>
      </c>
      <c r="E189" s="452" t="s">
        <v>1068</v>
      </c>
      <c r="F189" s="459" t="s">
        <v>1300</v>
      </c>
      <c r="G189" s="459" t="s">
        <v>920</v>
      </c>
      <c r="H189" s="459">
        <v>126</v>
      </c>
      <c r="I189" s="459">
        <v>-8</v>
      </c>
      <c r="J189" s="66"/>
    </row>
    <row r="190" spans="1:10" ht="15" customHeight="1" x14ac:dyDescent="0.25">
      <c r="A190" s="572"/>
      <c r="B190" s="459">
        <v>8</v>
      </c>
      <c r="C190" s="459">
        <v>201908</v>
      </c>
      <c r="D190" s="459">
        <v>201907</v>
      </c>
      <c r="E190" s="452" t="s">
        <v>1068</v>
      </c>
      <c r="F190" s="459" t="s">
        <v>1326</v>
      </c>
      <c r="G190" s="459" t="s">
        <v>923</v>
      </c>
      <c r="H190" s="459">
        <v>120</v>
      </c>
      <c r="I190" s="459">
        <v>2</v>
      </c>
      <c r="J190" s="66"/>
    </row>
    <row r="191" spans="1:10" ht="15" customHeight="1" x14ac:dyDescent="0.25">
      <c r="A191" s="572"/>
      <c r="B191" s="459">
        <v>8</v>
      </c>
      <c r="C191" s="459">
        <v>201908</v>
      </c>
      <c r="D191" s="459">
        <v>201907</v>
      </c>
      <c r="E191" s="452" t="s">
        <v>1068</v>
      </c>
      <c r="F191" s="459" t="s">
        <v>1326</v>
      </c>
      <c r="G191" s="459" t="s">
        <v>923</v>
      </c>
      <c r="H191" s="459">
        <v>121</v>
      </c>
      <c r="I191" s="459">
        <v>16</v>
      </c>
      <c r="J191" s="66"/>
    </row>
    <row r="192" spans="1:10" ht="15" customHeight="1" x14ac:dyDescent="0.25">
      <c r="A192" s="572"/>
      <c r="B192" s="459">
        <v>8</v>
      </c>
      <c r="C192" s="459">
        <v>201908</v>
      </c>
      <c r="D192" s="459">
        <v>201907</v>
      </c>
      <c r="E192" s="452" t="s">
        <v>1068</v>
      </c>
      <c r="F192" s="459">
        <v>69</v>
      </c>
      <c r="G192" s="459" t="s">
        <v>937</v>
      </c>
      <c r="H192" s="459">
        <v>120</v>
      </c>
      <c r="I192" s="459">
        <v>7</v>
      </c>
      <c r="J192" s="66"/>
    </row>
    <row r="193" spans="1:10" ht="15" customHeight="1" x14ac:dyDescent="0.25">
      <c r="A193" s="572"/>
      <c r="B193" s="459">
        <v>8</v>
      </c>
      <c r="C193" s="459">
        <v>201908</v>
      </c>
      <c r="D193" s="459">
        <v>201907</v>
      </c>
      <c r="E193" s="452" t="s">
        <v>1068</v>
      </c>
      <c r="F193" s="459">
        <v>69</v>
      </c>
      <c r="G193" s="459" t="s">
        <v>937</v>
      </c>
      <c r="H193" s="459">
        <v>121</v>
      </c>
      <c r="I193" s="459">
        <v>50</v>
      </c>
      <c r="J193" s="66"/>
    </row>
    <row r="194" spans="1:10" ht="15" customHeight="1" x14ac:dyDescent="0.25">
      <c r="A194" s="572"/>
      <c r="B194" s="459">
        <v>8</v>
      </c>
      <c r="C194" s="459">
        <v>201908</v>
      </c>
      <c r="D194" s="459">
        <v>201907</v>
      </c>
      <c r="E194" s="452" t="s">
        <v>1068</v>
      </c>
      <c r="F194" s="459" t="s">
        <v>1334</v>
      </c>
      <c r="G194" s="459" t="s">
        <v>937</v>
      </c>
      <c r="H194" s="459">
        <v>126</v>
      </c>
      <c r="I194" s="459">
        <v>-13</v>
      </c>
      <c r="J194" s="66"/>
    </row>
    <row r="195" spans="1:10" ht="15" customHeight="1" x14ac:dyDescent="0.25">
      <c r="A195" s="572"/>
      <c r="B195" s="459">
        <v>8</v>
      </c>
      <c r="C195" s="459">
        <v>201908</v>
      </c>
      <c r="D195" s="459">
        <v>201907</v>
      </c>
      <c r="E195" s="452" t="s">
        <v>1068</v>
      </c>
      <c r="F195" s="459" t="s">
        <v>1312</v>
      </c>
      <c r="G195" s="459" t="s">
        <v>930</v>
      </c>
      <c r="H195" s="459">
        <v>120</v>
      </c>
      <c r="I195" s="459">
        <v>15</v>
      </c>
      <c r="J195" s="66"/>
    </row>
    <row r="196" spans="1:10" ht="15" customHeight="1" x14ac:dyDescent="0.25">
      <c r="A196" s="572"/>
      <c r="B196" s="459">
        <v>8</v>
      </c>
      <c r="C196" s="459">
        <v>201908</v>
      </c>
      <c r="D196" s="459">
        <v>201907</v>
      </c>
      <c r="E196" s="452" t="s">
        <v>1068</v>
      </c>
      <c r="F196" s="459" t="s">
        <v>1312</v>
      </c>
      <c r="G196" s="459" t="s">
        <v>930</v>
      </c>
      <c r="H196" s="459">
        <v>121</v>
      </c>
      <c r="I196" s="459">
        <v>71</v>
      </c>
      <c r="J196" s="66"/>
    </row>
    <row r="197" spans="1:10" ht="15" customHeight="1" x14ac:dyDescent="0.25">
      <c r="A197" s="572"/>
      <c r="B197" s="459">
        <v>8</v>
      </c>
      <c r="C197" s="459">
        <v>201908</v>
      </c>
      <c r="D197" s="459">
        <v>201907</v>
      </c>
      <c r="E197" s="452" t="s">
        <v>1068</v>
      </c>
      <c r="F197" s="459" t="s">
        <v>1311</v>
      </c>
      <c r="G197" s="459" t="s">
        <v>930</v>
      </c>
      <c r="H197" s="459">
        <v>126</v>
      </c>
      <c r="I197" s="459">
        <v>-7</v>
      </c>
      <c r="J197" s="66"/>
    </row>
    <row r="198" spans="1:10" ht="15" customHeight="1" x14ac:dyDescent="0.25">
      <c r="A198" s="572"/>
      <c r="B198" s="459">
        <v>8</v>
      </c>
      <c r="C198" s="459">
        <v>201908</v>
      </c>
      <c r="D198" s="459">
        <v>201907</v>
      </c>
      <c r="E198" s="452" t="s">
        <v>1068</v>
      </c>
      <c r="F198" s="459" t="s">
        <v>1323</v>
      </c>
      <c r="G198" s="459" t="s">
        <v>928</v>
      </c>
      <c r="H198" s="459">
        <v>120</v>
      </c>
      <c r="I198" s="459">
        <v>4</v>
      </c>
      <c r="J198" s="66"/>
    </row>
    <row r="199" spans="1:10" ht="15" customHeight="1" x14ac:dyDescent="0.25">
      <c r="A199" s="572"/>
      <c r="B199" s="459">
        <v>8</v>
      </c>
      <c r="C199" s="459">
        <v>201908</v>
      </c>
      <c r="D199" s="459">
        <v>201907</v>
      </c>
      <c r="E199" s="452" t="s">
        <v>1068</v>
      </c>
      <c r="F199" s="459" t="s">
        <v>1323</v>
      </c>
      <c r="G199" s="459" t="s">
        <v>928</v>
      </c>
      <c r="H199" s="459">
        <v>121</v>
      </c>
      <c r="I199" s="459">
        <v>16</v>
      </c>
      <c r="J199" s="66"/>
    </row>
    <row r="200" spans="1:10" ht="15" customHeight="1" x14ac:dyDescent="0.25">
      <c r="A200" s="572"/>
      <c r="B200" s="459">
        <v>8</v>
      </c>
      <c r="C200" s="459">
        <v>201908</v>
      </c>
      <c r="D200" s="459">
        <v>201907</v>
      </c>
      <c r="E200" s="452" t="s">
        <v>1068</v>
      </c>
      <c r="F200" s="459" t="s">
        <v>1332</v>
      </c>
      <c r="G200" s="459" t="s">
        <v>913</v>
      </c>
      <c r="H200" s="459">
        <v>120</v>
      </c>
      <c r="I200" s="459">
        <v>3</v>
      </c>
      <c r="J200" s="66"/>
    </row>
    <row r="201" spans="1:10" ht="15" customHeight="1" x14ac:dyDescent="0.25">
      <c r="A201" s="572"/>
      <c r="B201" s="459">
        <v>8</v>
      </c>
      <c r="C201" s="459">
        <v>201908</v>
      </c>
      <c r="D201" s="459">
        <v>201907</v>
      </c>
      <c r="E201" s="452" t="s">
        <v>1068</v>
      </c>
      <c r="F201" s="459" t="s">
        <v>1332</v>
      </c>
      <c r="G201" s="459" t="s">
        <v>913</v>
      </c>
      <c r="H201" s="459">
        <v>121</v>
      </c>
      <c r="I201" s="459">
        <v>51</v>
      </c>
      <c r="J201" s="66"/>
    </row>
    <row r="202" spans="1:10" ht="15" customHeight="1" x14ac:dyDescent="0.25">
      <c r="A202" s="572"/>
      <c r="B202" s="459">
        <v>34</v>
      </c>
      <c r="C202" s="459">
        <v>201908</v>
      </c>
      <c r="D202" s="459">
        <v>201907</v>
      </c>
      <c r="E202" s="452" t="s">
        <v>1069</v>
      </c>
      <c r="F202" s="459">
        <v>33</v>
      </c>
      <c r="G202" s="459" t="s">
        <v>1024</v>
      </c>
      <c r="H202" s="459">
        <v>120</v>
      </c>
      <c r="I202" s="459">
        <v>4</v>
      </c>
      <c r="J202" s="66"/>
    </row>
    <row r="203" spans="1:10" ht="15" customHeight="1" x14ac:dyDescent="0.25">
      <c r="A203" s="572"/>
      <c r="B203" s="459">
        <v>34</v>
      </c>
      <c r="C203" s="459">
        <v>201908</v>
      </c>
      <c r="D203" s="459">
        <v>201907</v>
      </c>
      <c r="E203" s="452" t="s">
        <v>1069</v>
      </c>
      <c r="F203" s="459">
        <v>33</v>
      </c>
      <c r="G203" s="459" t="s">
        <v>1024</v>
      </c>
      <c r="H203" s="459">
        <v>121</v>
      </c>
      <c r="I203" s="459">
        <v>12</v>
      </c>
      <c r="J203" s="66"/>
    </row>
    <row r="204" spans="1:10" ht="15" customHeight="1" x14ac:dyDescent="0.25">
      <c r="A204" s="572"/>
      <c r="B204" s="459">
        <v>34</v>
      </c>
      <c r="C204" s="459">
        <v>201908</v>
      </c>
      <c r="D204" s="459">
        <v>201907</v>
      </c>
      <c r="E204" s="452" t="s">
        <v>1069</v>
      </c>
      <c r="F204" s="459" t="s">
        <v>1310</v>
      </c>
      <c r="G204" s="459" t="s">
        <v>1024</v>
      </c>
      <c r="H204" s="459">
        <v>126</v>
      </c>
      <c r="I204" s="459">
        <v>-5</v>
      </c>
      <c r="J204" s="66"/>
    </row>
    <row r="205" spans="1:10" ht="15" customHeight="1" x14ac:dyDescent="0.25">
      <c r="A205" s="572"/>
      <c r="B205" s="459">
        <v>34</v>
      </c>
      <c r="C205" s="459">
        <v>201908</v>
      </c>
      <c r="D205" s="459">
        <v>201907</v>
      </c>
      <c r="E205" s="452" t="s">
        <v>1069</v>
      </c>
      <c r="F205" s="459">
        <v>46</v>
      </c>
      <c r="G205" s="459" t="s">
        <v>920</v>
      </c>
      <c r="H205" s="459">
        <v>120</v>
      </c>
      <c r="I205" s="459">
        <v>7</v>
      </c>
      <c r="J205" s="66"/>
    </row>
    <row r="206" spans="1:10" ht="15" customHeight="1" x14ac:dyDescent="0.25">
      <c r="A206" s="572"/>
      <c r="B206" s="459">
        <v>34</v>
      </c>
      <c r="C206" s="459">
        <v>201908</v>
      </c>
      <c r="D206" s="459">
        <v>201907</v>
      </c>
      <c r="E206" s="452" t="s">
        <v>1069</v>
      </c>
      <c r="F206" s="459">
        <v>46</v>
      </c>
      <c r="G206" s="459" t="s">
        <v>920</v>
      </c>
      <c r="H206" s="459">
        <v>121</v>
      </c>
      <c r="I206" s="459">
        <v>45</v>
      </c>
      <c r="J206" s="66"/>
    </row>
    <row r="207" spans="1:10" ht="15" customHeight="1" x14ac:dyDescent="0.25">
      <c r="A207" s="572"/>
      <c r="B207" s="459">
        <v>34</v>
      </c>
      <c r="C207" s="459">
        <v>201908</v>
      </c>
      <c r="D207" s="459">
        <v>201907</v>
      </c>
      <c r="E207" s="452" t="s">
        <v>1069</v>
      </c>
      <c r="F207" s="459" t="s">
        <v>1303</v>
      </c>
      <c r="G207" s="459" t="s">
        <v>920</v>
      </c>
      <c r="H207" s="459">
        <v>126</v>
      </c>
      <c r="I207" s="459">
        <v>-15</v>
      </c>
      <c r="J207" s="66"/>
    </row>
    <row r="208" spans="1:10" ht="15" customHeight="1" x14ac:dyDescent="0.25">
      <c r="A208" s="572"/>
      <c r="B208" s="459">
        <v>34</v>
      </c>
      <c r="C208" s="459">
        <v>201908</v>
      </c>
      <c r="D208" s="459">
        <v>201907</v>
      </c>
      <c r="E208" s="452" t="s">
        <v>1069</v>
      </c>
      <c r="F208" s="459" t="s">
        <v>1314</v>
      </c>
      <c r="G208" s="459" t="s">
        <v>930</v>
      </c>
      <c r="H208" s="459">
        <v>120</v>
      </c>
      <c r="I208" s="459">
        <v>7</v>
      </c>
      <c r="J208" s="66"/>
    </row>
    <row r="209" spans="1:10" ht="15" customHeight="1" x14ac:dyDescent="0.25">
      <c r="A209" s="572"/>
      <c r="B209" s="459">
        <v>34</v>
      </c>
      <c r="C209" s="459">
        <v>201908</v>
      </c>
      <c r="D209" s="459">
        <v>201907</v>
      </c>
      <c r="E209" s="452" t="s">
        <v>1069</v>
      </c>
      <c r="F209" s="459" t="s">
        <v>1314</v>
      </c>
      <c r="G209" s="459" t="s">
        <v>930</v>
      </c>
      <c r="H209" s="459">
        <v>121</v>
      </c>
      <c r="I209" s="459">
        <v>41</v>
      </c>
      <c r="J209" s="66"/>
    </row>
    <row r="210" spans="1:10" ht="15" customHeight="1" x14ac:dyDescent="0.25">
      <c r="A210" s="572"/>
      <c r="B210" s="459">
        <v>34</v>
      </c>
      <c r="C210" s="459">
        <v>201908</v>
      </c>
      <c r="D210" s="459">
        <v>201907</v>
      </c>
      <c r="E210" s="452" t="s">
        <v>1069</v>
      </c>
      <c r="F210" s="459" t="s">
        <v>1313</v>
      </c>
      <c r="G210" s="459" t="s">
        <v>930</v>
      </c>
      <c r="H210" s="459">
        <v>126</v>
      </c>
      <c r="I210" s="459">
        <v>-3</v>
      </c>
      <c r="J210" s="66"/>
    </row>
    <row r="211" spans="1:10" ht="15" customHeight="1" x14ac:dyDescent="0.25">
      <c r="A211" s="572"/>
      <c r="B211" s="459">
        <v>34</v>
      </c>
      <c r="C211" s="459">
        <v>201908</v>
      </c>
      <c r="D211" s="459">
        <v>201907</v>
      </c>
      <c r="E211" s="452" t="s">
        <v>1069</v>
      </c>
      <c r="F211" s="459" t="s">
        <v>1324</v>
      </c>
      <c r="G211" s="459" t="s">
        <v>928</v>
      </c>
      <c r="H211" s="459">
        <v>120</v>
      </c>
      <c r="I211" s="459">
        <v>5</v>
      </c>
      <c r="J211" s="66"/>
    </row>
    <row r="212" spans="1:10" ht="15" customHeight="1" x14ac:dyDescent="0.25">
      <c r="A212" s="572"/>
      <c r="B212" s="459">
        <v>34</v>
      </c>
      <c r="C212" s="459">
        <v>201908</v>
      </c>
      <c r="D212" s="459">
        <v>201907</v>
      </c>
      <c r="E212" s="452" t="s">
        <v>1069</v>
      </c>
      <c r="F212" s="459" t="s">
        <v>1324</v>
      </c>
      <c r="G212" s="459" t="s">
        <v>928</v>
      </c>
      <c r="H212" s="459">
        <v>121</v>
      </c>
      <c r="I212" s="459">
        <v>5</v>
      </c>
      <c r="J212" s="66"/>
    </row>
    <row r="213" spans="1:10" ht="15" customHeight="1" x14ac:dyDescent="0.25">
      <c r="A213" s="572"/>
      <c r="B213" s="459">
        <v>34</v>
      </c>
      <c r="C213" s="459">
        <v>201908</v>
      </c>
      <c r="D213" s="459">
        <v>201907</v>
      </c>
      <c r="E213" s="452" t="s">
        <v>1069</v>
      </c>
      <c r="F213" s="459" t="s">
        <v>1306</v>
      </c>
      <c r="G213" s="459" t="s">
        <v>941</v>
      </c>
      <c r="H213" s="459">
        <v>120</v>
      </c>
      <c r="I213" s="459">
        <v>24</v>
      </c>
      <c r="J213" s="66"/>
    </row>
    <row r="214" spans="1:10" ht="15" customHeight="1" x14ac:dyDescent="0.25">
      <c r="A214" s="572"/>
      <c r="B214" s="459">
        <v>34</v>
      </c>
      <c r="C214" s="459">
        <v>201908</v>
      </c>
      <c r="D214" s="459">
        <v>201907</v>
      </c>
      <c r="E214" s="452" t="s">
        <v>1069</v>
      </c>
      <c r="F214" s="459" t="s">
        <v>1306</v>
      </c>
      <c r="G214" s="459" t="s">
        <v>941</v>
      </c>
      <c r="H214" s="459">
        <v>121</v>
      </c>
      <c r="I214" s="459">
        <v>67</v>
      </c>
      <c r="J214" s="66"/>
    </row>
    <row r="215" spans="1:10" ht="15" customHeight="1" x14ac:dyDescent="0.25">
      <c r="A215" s="572"/>
      <c r="B215" s="459">
        <v>34</v>
      </c>
      <c r="C215" s="459">
        <v>201908</v>
      </c>
      <c r="D215" s="459">
        <v>201907</v>
      </c>
      <c r="E215" s="452" t="s">
        <v>1069</v>
      </c>
      <c r="F215" s="459" t="s">
        <v>1305</v>
      </c>
      <c r="G215" s="459" t="s">
        <v>941</v>
      </c>
      <c r="H215" s="459">
        <v>126</v>
      </c>
      <c r="I215" s="459">
        <v>-23</v>
      </c>
      <c r="J215" s="66"/>
    </row>
    <row r="216" spans="1:10" ht="15" customHeight="1" x14ac:dyDescent="0.25">
      <c r="A216" s="572"/>
      <c r="B216" s="459">
        <v>34</v>
      </c>
      <c r="C216" s="459">
        <v>201908</v>
      </c>
      <c r="D216" s="459">
        <v>201907</v>
      </c>
      <c r="E216" s="452" t="s">
        <v>1069</v>
      </c>
      <c r="F216" s="459" t="s">
        <v>1320</v>
      </c>
      <c r="G216" s="459" t="s">
        <v>1003</v>
      </c>
      <c r="H216" s="459">
        <v>120</v>
      </c>
      <c r="I216" s="459">
        <v>3</v>
      </c>
      <c r="J216" s="66"/>
    </row>
    <row r="217" spans="1:10" ht="15" customHeight="1" x14ac:dyDescent="0.25">
      <c r="A217" s="572"/>
      <c r="B217" s="459">
        <v>34</v>
      </c>
      <c r="C217" s="459">
        <v>201908</v>
      </c>
      <c r="D217" s="459">
        <v>201907</v>
      </c>
      <c r="E217" s="452" t="s">
        <v>1069</v>
      </c>
      <c r="F217" s="459" t="s">
        <v>1320</v>
      </c>
      <c r="G217" s="459" t="s">
        <v>1003</v>
      </c>
      <c r="H217" s="459">
        <v>121</v>
      </c>
      <c r="I217" s="459">
        <v>29</v>
      </c>
      <c r="J217" s="66"/>
    </row>
    <row r="218" spans="1:10" ht="15" customHeight="1" x14ac:dyDescent="0.25">
      <c r="A218" s="572"/>
      <c r="B218" s="459">
        <v>34</v>
      </c>
      <c r="C218" s="459">
        <v>201908</v>
      </c>
      <c r="D218" s="459">
        <v>201907</v>
      </c>
      <c r="E218" s="452" t="s">
        <v>1069</v>
      </c>
      <c r="F218" s="459" t="s">
        <v>1319</v>
      </c>
      <c r="G218" s="459" t="s">
        <v>1003</v>
      </c>
      <c r="H218" s="459">
        <v>126</v>
      </c>
      <c r="I218" s="459">
        <v>-1</v>
      </c>
      <c r="J218" s="66"/>
    </row>
    <row r="219" spans="1:10" ht="15" customHeight="1" x14ac:dyDescent="0.25">
      <c r="A219" s="572"/>
      <c r="B219" s="459">
        <v>36</v>
      </c>
      <c r="C219" s="459">
        <v>201908</v>
      </c>
      <c r="D219" s="459">
        <v>201907</v>
      </c>
      <c r="E219" s="452" t="s">
        <v>1070</v>
      </c>
      <c r="F219" s="459" t="s">
        <v>1336</v>
      </c>
      <c r="G219" s="459" t="s">
        <v>937</v>
      </c>
      <c r="H219" s="459">
        <v>121</v>
      </c>
      <c r="I219" s="459">
        <v>34</v>
      </c>
      <c r="J219" s="66"/>
    </row>
    <row r="220" spans="1:10" ht="15" customHeight="1" x14ac:dyDescent="0.25">
      <c r="A220" s="572"/>
      <c r="B220" s="459">
        <v>36</v>
      </c>
      <c r="C220" s="459">
        <v>201908</v>
      </c>
      <c r="D220" s="459">
        <v>201907</v>
      </c>
      <c r="E220" s="452" t="s">
        <v>1070</v>
      </c>
      <c r="F220" s="459" t="s">
        <v>1318</v>
      </c>
      <c r="G220" s="459" t="s">
        <v>1003</v>
      </c>
      <c r="H220" s="459">
        <v>120</v>
      </c>
      <c r="I220" s="459">
        <v>1</v>
      </c>
      <c r="J220" s="66"/>
    </row>
    <row r="221" spans="1:10" ht="15" customHeight="1" x14ac:dyDescent="0.25">
      <c r="A221" s="572"/>
      <c r="B221" s="459">
        <v>36</v>
      </c>
      <c r="C221" s="459">
        <v>201908</v>
      </c>
      <c r="D221" s="459">
        <v>201907</v>
      </c>
      <c r="E221" s="452" t="s">
        <v>1070</v>
      </c>
      <c r="F221" s="459" t="s">
        <v>1318</v>
      </c>
      <c r="G221" s="459" t="s">
        <v>1003</v>
      </c>
      <c r="H221" s="459">
        <v>121</v>
      </c>
      <c r="I221" s="459">
        <v>33</v>
      </c>
      <c r="J221" s="66"/>
    </row>
    <row r="222" spans="1:10" ht="15" customHeight="1" x14ac:dyDescent="0.25">
      <c r="A222" s="572"/>
      <c r="B222" s="459">
        <v>36</v>
      </c>
      <c r="C222" s="459">
        <v>201908</v>
      </c>
      <c r="D222" s="459">
        <v>201907</v>
      </c>
      <c r="E222" s="452" t="s">
        <v>1070</v>
      </c>
      <c r="F222" s="459" t="s">
        <v>1317</v>
      </c>
      <c r="G222" s="459" t="s">
        <v>1003</v>
      </c>
      <c r="H222" s="459">
        <v>126</v>
      </c>
      <c r="I222" s="459">
        <v>5</v>
      </c>
      <c r="J222" s="66"/>
    </row>
    <row r="223" spans="1:10" ht="15" customHeight="1" x14ac:dyDescent="0.25">
      <c r="A223" s="572"/>
      <c r="B223" s="459">
        <v>36</v>
      </c>
      <c r="C223" s="459">
        <v>201908</v>
      </c>
      <c r="D223" s="459">
        <v>201907</v>
      </c>
      <c r="E223" s="452" t="s">
        <v>1070</v>
      </c>
      <c r="F223" s="459" t="s">
        <v>1330</v>
      </c>
      <c r="G223" s="459" t="s">
        <v>939</v>
      </c>
      <c r="H223" s="459">
        <v>120</v>
      </c>
      <c r="I223" s="459">
        <v>-1</v>
      </c>
      <c r="J223" s="66"/>
    </row>
    <row r="224" spans="1:10" ht="15" customHeight="1" x14ac:dyDescent="0.25">
      <c r="A224" s="572"/>
      <c r="B224" s="572">
        <v>36</v>
      </c>
      <c r="C224" s="572">
        <v>201908</v>
      </c>
      <c r="D224" s="572">
        <v>201907</v>
      </c>
      <c r="E224" s="460" t="s">
        <v>1070</v>
      </c>
      <c r="F224" s="572" t="s">
        <v>1330</v>
      </c>
      <c r="G224" s="72" t="s">
        <v>939</v>
      </c>
      <c r="H224" s="572">
        <v>121</v>
      </c>
      <c r="I224" s="572">
        <v>68</v>
      </c>
      <c r="J224" s="66"/>
    </row>
    <row r="225" spans="1:10" ht="15" customHeight="1" x14ac:dyDescent="0.25">
      <c r="A225" s="455"/>
      <c r="B225" s="455">
        <v>4</v>
      </c>
      <c r="C225" s="455">
        <v>201907</v>
      </c>
      <c r="D225" s="455">
        <v>201906</v>
      </c>
      <c r="E225" s="455" t="s">
        <v>1066</v>
      </c>
      <c r="F225" s="455">
        <v>47</v>
      </c>
      <c r="G225" s="455" t="s">
        <v>920</v>
      </c>
      <c r="H225" s="455">
        <v>120</v>
      </c>
      <c r="I225" s="455">
        <v>9</v>
      </c>
      <c r="J225" s="66"/>
    </row>
    <row r="226" spans="1:10" ht="15" customHeight="1" x14ac:dyDescent="0.25">
      <c r="A226" s="455"/>
      <c r="B226" s="455">
        <v>4</v>
      </c>
      <c r="C226" s="455">
        <v>201907</v>
      </c>
      <c r="D226" s="455">
        <v>201906</v>
      </c>
      <c r="E226" s="455" t="s">
        <v>1066</v>
      </c>
      <c r="F226" s="455">
        <v>47</v>
      </c>
      <c r="G226" s="455" t="s">
        <v>920</v>
      </c>
      <c r="H226" s="455">
        <v>121</v>
      </c>
      <c r="I226" s="455">
        <v>72</v>
      </c>
      <c r="J226" s="66"/>
    </row>
    <row r="227" spans="1:10" ht="15" customHeight="1" x14ac:dyDescent="0.25">
      <c r="A227" s="455"/>
      <c r="B227" s="455">
        <v>4</v>
      </c>
      <c r="C227" s="455">
        <v>201907</v>
      </c>
      <c r="D227" s="455">
        <v>201906</v>
      </c>
      <c r="E227" s="455" t="s">
        <v>1066</v>
      </c>
      <c r="F227" s="455" t="s">
        <v>1304</v>
      </c>
      <c r="G227" s="455" t="s">
        <v>920</v>
      </c>
      <c r="H227" s="455">
        <v>126</v>
      </c>
      <c r="I227" s="455">
        <v>-30</v>
      </c>
      <c r="J227" s="66"/>
    </row>
    <row r="228" spans="1:10" ht="15" customHeight="1" x14ac:dyDescent="0.25">
      <c r="A228" s="455"/>
      <c r="B228" s="455">
        <v>4</v>
      </c>
      <c r="C228" s="455">
        <v>201907</v>
      </c>
      <c r="D228" s="455">
        <v>201906</v>
      </c>
      <c r="E228" s="455" t="s">
        <v>1066</v>
      </c>
      <c r="F228" s="455" t="s">
        <v>1327</v>
      </c>
      <c r="G228" s="455" t="s">
        <v>923</v>
      </c>
      <c r="H228" s="455">
        <v>120</v>
      </c>
      <c r="I228" s="455">
        <v>1</v>
      </c>
      <c r="J228" s="66"/>
    </row>
    <row r="229" spans="1:10" ht="15" customHeight="1" x14ac:dyDescent="0.25">
      <c r="A229" s="455"/>
      <c r="B229" s="455">
        <v>4</v>
      </c>
      <c r="C229" s="455">
        <v>201907</v>
      </c>
      <c r="D229" s="455">
        <v>201906</v>
      </c>
      <c r="E229" s="455" t="s">
        <v>1066</v>
      </c>
      <c r="F229" s="455" t="s">
        <v>1327</v>
      </c>
      <c r="G229" s="455" t="s">
        <v>923</v>
      </c>
      <c r="H229" s="455">
        <v>121</v>
      </c>
      <c r="I229" s="455">
        <v>23</v>
      </c>
      <c r="J229" s="66"/>
    </row>
    <row r="230" spans="1:10" ht="15" customHeight="1" x14ac:dyDescent="0.25">
      <c r="A230" s="455"/>
      <c r="B230" s="455">
        <v>4</v>
      </c>
      <c r="C230" s="455">
        <v>201907</v>
      </c>
      <c r="D230" s="455">
        <v>201906</v>
      </c>
      <c r="E230" s="455" t="s">
        <v>1066</v>
      </c>
      <c r="F230" s="455">
        <v>86</v>
      </c>
      <c r="G230" s="455" t="s">
        <v>935</v>
      </c>
      <c r="H230" s="455">
        <v>120</v>
      </c>
      <c r="I230" s="455">
        <v>-2</v>
      </c>
      <c r="J230" s="66"/>
    </row>
    <row r="231" spans="1:10" ht="15" customHeight="1" x14ac:dyDescent="0.25">
      <c r="A231" s="455"/>
      <c r="B231" s="455">
        <v>4</v>
      </c>
      <c r="C231" s="455">
        <v>201907</v>
      </c>
      <c r="D231" s="455">
        <v>201906</v>
      </c>
      <c r="E231" s="455" t="s">
        <v>1066</v>
      </c>
      <c r="F231" s="455">
        <v>86</v>
      </c>
      <c r="G231" s="455" t="s">
        <v>935</v>
      </c>
      <c r="H231" s="455">
        <v>121</v>
      </c>
      <c r="I231" s="455">
        <v>18</v>
      </c>
      <c r="J231" s="66"/>
    </row>
    <row r="232" spans="1:10" ht="15" customHeight="1" x14ac:dyDescent="0.25">
      <c r="A232" s="455"/>
      <c r="B232" s="455">
        <v>4</v>
      </c>
      <c r="C232" s="455">
        <v>201907</v>
      </c>
      <c r="D232" s="455">
        <v>201906</v>
      </c>
      <c r="E232" s="455" t="s">
        <v>1066</v>
      </c>
      <c r="F232" s="455" t="s">
        <v>1308</v>
      </c>
      <c r="G232" s="455" t="s">
        <v>941</v>
      </c>
      <c r="H232" s="455">
        <v>120</v>
      </c>
      <c r="I232" s="455">
        <v>12</v>
      </c>
      <c r="J232" s="66"/>
    </row>
    <row r="233" spans="1:10" ht="15" customHeight="1" x14ac:dyDescent="0.25">
      <c r="A233" s="455"/>
      <c r="B233" s="455">
        <v>4</v>
      </c>
      <c r="C233" s="455">
        <v>201907</v>
      </c>
      <c r="D233" s="455">
        <v>201906</v>
      </c>
      <c r="E233" s="455" t="s">
        <v>1066</v>
      </c>
      <c r="F233" s="455" t="s">
        <v>1308</v>
      </c>
      <c r="G233" s="455" t="s">
        <v>941</v>
      </c>
      <c r="H233" s="455">
        <v>121</v>
      </c>
      <c r="I233" s="455">
        <v>77</v>
      </c>
      <c r="J233" s="66"/>
    </row>
    <row r="234" spans="1:10" ht="15" customHeight="1" x14ac:dyDescent="0.25">
      <c r="A234" s="455"/>
      <c r="B234" s="455">
        <v>4</v>
      </c>
      <c r="C234" s="455">
        <v>201907</v>
      </c>
      <c r="D234" s="455">
        <v>201906</v>
      </c>
      <c r="E234" s="455" t="s">
        <v>1066</v>
      </c>
      <c r="F234" s="455" t="s">
        <v>1307</v>
      </c>
      <c r="G234" s="455" t="s">
        <v>941</v>
      </c>
      <c r="H234" s="455">
        <v>126</v>
      </c>
      <c r="I234" s="455">
        <v>-29</v>
      </c>
      <c r="J234" s="66"/>
    </row>
    <row r="235" spans="1:10" ht="15" customHeight="1" x14ac:dyDescent="0.25">
      <c r="A235" s="455"/>
      <c r="B235" s="455">
        <v>4</v>
      </c>
      <c r="C235" s="455">
        <v>201907</v>
      </c>
      <c r="D235" s="455">
        <v>201906</v>
      </c>
      <c r="E235" s="455" t="s">
        <v>1066</v>
      </c>
      <c r="F235" s="455" t="s">
        <v>1328</v>
      </c>
      <c r="G235" s="455" t="s">
        <v>925</v>
      </c>
      <c r="H235" s="455">
        <v>120</v>
      </c>
      <c r="I235" s="455">
        <v>9</v>
      </c>
      <c r="J235" s="66"/>
    </row>
    <row r="236" spans="1:10" ht="15" customHeight="1" x14ac:dyDescent="0.25">
      <c r="A236" s="455"/>
      <c r="B236" s="455">
        <v>4</v>
      </c>
      <c r="C236" s="455">
        <v>201907</v>
      </c>
      <c r="D236" s="455">
        <v>201906</v>
      </c>
      <c r="E236" s="455" t="s">
        <v>1066</v>
      </c>
      <c r="F236" s="455" t="s">
        <v>1328</v>
      </c>
      <c r="G236" s="455" t="s">
        <v>925</v>
      </c>
      <c r="H236" s="455">
        <v>121</v>
      </c>
      <c r="I236" s="455">
        <v>26</v>
      </c>
      <c r="J236" s="66"/>
    </row>
    <row r="237" spans="1:10" ht="15" customHeight="1" x14ac:dyDescent="0.25">
      <c r="A237" s="455"/>
      <c r="B237" s="455">
        <v>4</v>
      </c>
      <c r="C237" s="455">
        <v>201907</v>
      </c>
      <c r="D237" s="455">
        <v>201906</v>
      </c>
      <c r="E237" s="455" t="s">
        <v>1066</v>
      </c>
      <c r="F237" s="455" t="s">
        <v>1322</v>
      </c>
      <c r="G237" s="455" t="s">
        <v>1003</v>
      </c>
      <c r="H237" s="455">
        <v>120</v>
      </c>
      <c r="I237" s="455">
        <v>3</v>
      </c>
      <c r="J237" s="66"/>
    </row>
    <row r="238" spans="1:10" ht="15" customHeight="1" x14ac:dyDescent="0.25">
      <c r="A238" s="455"/>
      <c r="B238" s="455">
        <v>4</v>
      </c>
      <c r="C238" s="455">
        <v>201907</v>
      </c>
      <c r="D238" s="455">
        <v>201906</v>
      </c>
      <c r="E238" s="455" t="s">
        <v>1066</v>
      </c>
      <c r="F238" s="455" t="s">
        <v>1322</v>
      </c>
      <c r="G238" s="455" t="s">
        <v>1003</v>
      </c>
      <c r="H238" s="455">
        <v>121</v>
      </c>
      <c r="I238" s="455">
        <v>32</v>
      </c>
      <c r="J238" s="66"/>
    </row>
    <row r="239" spans="1:10" ht="15" customHeight="1" x14ac:dyDescent="0.25">
      <c r="A239" s="455"/>
      <c r="B239" s="455">
        <v>4</v>
      </c>
      <c r="C239" s="455">
        <v>201907</v>
      </c>
      <c r="D239" s="455">
        <v>201906</v>
      </c>
      <c r="E239" s="455" t="s">
        <v>1066</v>
      </c>
      <c r="F239" s="455" t="s">
        <v>1321</v>
      </c>
      <c r="G239" s="455" t="s">
        <v>1003</v>
      </c>
      <c r="H239" s="455">
        <v>126</v>
      </c>
      <c r="I239" s="455">
        <v>-4</v>
      </c>
      <c r="J239" s="66"/>
    </row>
    <row r="240" spans="1:10" ht="15" customHeight="1" x14ac:dyDescent="0.25">
      <c r="A240" s="455"/>
      <c r="B240" s="455">
        <v>4</v>
      </c>
      <c r="C240" s="455">
        <v>201907</v>
      </c>
      <c r="D240" s="455">
        <v>201906</v>
      </c>
      <c r="E240" s="455" t="s">
        <v>1066</v>
      </c>
      <c r="F240" s="455" t="s">
        <v>1333</v>
      </c>
      <c r="G240" s="455" t="s">
        <v>913</v>
      </c>
      <c r="H240" s="455">
        <v>120</v>
      </c>
      <c r="I240" s="455">
        <v>10</v>
      </c>
      <c r="J240" s="66"/>
    </row>
    <row r="241" spans="1:10" ht="15" customHeight="1" x14ac:dyDescent="0.25">
      <c r="A241" s="455"/>
      <c r="B241" s="455">
        <v>4</v>
      </c>
      <c r="C241" s="455">
        <v>201907</v>
      </c>
      <c r="D241" s="455">
        <v>201906</v>
      </c>
      <c r="E241" s="455" t="s">
        <v>1066</v>
      </c>
      <c r="F241" s="455" t="s">
        <v>1333</v>
      </c>
      <c r="G241" s="455" t="s">
        <v>913</v>
      </c>
      <c r="H241" s="455">
        <v>121</v>
      </c>
      <c r="I241" s="455">
        <v>27</v>
      </c>
      <c r="J241" s="66"/>
    </row>
    <row r="242" spans="1:10" ht="15" customHeight="1" x14ac:dyDescent="0.25">
      <c r="A242" s="455"/>
      <c r="B242" s="455">
        <v>5</v>
      </c>
      <c r="C242" s="455">
        <v>201907</v>
      </c>
      <c r="D242" s="455">
        <v>201906</v>
      </c>
      <c r="E242" s="455" t="s">
        <v>1067</v>
      </c>
      <c r="F242" s="455">
        <v>18</v>
      </c>
      <c r="G242" s="455" t="s">
        <v>940</v>
      </c>
      <c r="H242" s="455">
        <v>120</v>
      </c>
      <c r="I242" s="455">
        <v>2</v>
      </c>
      <c r="J242" s="66"/>
    </row>
    <row r="243" spans="1:10" ht="15" customHeight="1" x14ac:dyDescent="0.25">
      <c r="A243" s="455"/>
      <c r="B243" s="459">
        <v>5</v>
      </c>
      <c r="C243" s="459">
        <v>201907</v>
      </c>
      <c r="D243" s="459">
        <v>201906</v>
      </c>
      <c r="E243" s="459" t="s">
        <v>1067</v>
      </c>
      <c r="F243" s="459">
        <v>18</v>
      </c>
      <c r="G243" s="459" t="s">
        <v>940</v>
      </c>
      <c r="H243" s="459">
        <v>121</v>
      </c>
      <c r="I243" s="459">
        <v>20</v>
      </c>
      <c r="J243" s="66"/>
    </row>
    <row r="244" spans="1:10" ht="15" customHeight="1" x14ac:dyDescent="0.25">
      <c r="A244" s="455"/>
      <c r="B244" s="459">
        <v>5</v>
      </c>
      <c r="C244" s="459">
        <v>201907</v>
      </c>
      <c r="D244" s="459">
        <v>201906</v>
      </c>
      <c r="E244" s="459" t="s">
        <v>1067</v>
      </c>
      <c r="F244" s="459" t="s">
        <v>1315</v>
      </c>
      <c r="G244" s="459" t="s">
        <v>930</v>
      </c>
      <c r="H244" s="459">
        <v>126</v>
      </c>
      <c r="I244" s="459">
        <v>-39</v>
      </c>
      <c r="J244" s="66"/>
    </row>
    <row r="245" spans="1:10" ht="15" customHeight="1" x14ac:dyDescent="0.25">
      <c r="A245" s="455"/>
      <c r="B245" s="459">
        <v>5</v>
      </c>
      <c r="C245" s="459">
        <v>201907</v>
      </c>
      <c r="D245" s="459">
        <v>201906</v>
      </c>
      <c r="E245" s="459" t="s">
        <v>1067</v>
      </c>
      <c r="F245" s="459" t="s">
        <v>1316</v>
      </c>
      <c r="G245" s="459" t="s">
        <v>930</v>
      </c>
      <c r="H245" s="459">
        <v>120</v>
      </c>
      <c r="I245" s="459">
        <v>20</v>
      </c>
      <c r="J245" s="66"/>
    </row>
    <row r="246" spans="1:10" ht="15" customHeight="1" x14ac:dyDescent="0.25">
      <c r="A246" s="455"/>
      <c r="B246" s="459">
        <v>5</v>
      </c>
      <c r="C246" s="459">
        <v>201907</v>
      </c>
      <c r="D246" s="459">
        <v>201906</v>
      </c>
      <c r="E246" s="459" t="s">
        <v>1067</v>
      </c>
      <c r="F246" s="459" t="s">
        <v>1316</v>
      </c>
      <c r="G246" s="459" t="s">
        <v>930</v>
      </c>
      <c r="H246" s="459">
        <v>121</v>
      </c>
      <c r="I246" s="459">
        <v>116</v>
      </c>
      <c r="J246" s="66"/>
    </row>
    <row r="247" spans="1:10" ht="15" customHeight="1" x14ac:dyDescent="0.25">
      <c r="A247" s="455"/>
      <c r="B247" s="459">
        <v>5</v>
      </c>
      <c r="C247" s="459">
        <v>201907</v>
      </c>
      <c r="D247" s="459">
        <v>201906</v>
      </c>
      <c r="E247" s="459" t="s">
        <v>1067</v>
      </c>
      <c r="F247" s="459">
        <v>85</v>
      </c>
      <c r="G247" s="459" t="s">
        <v>935</v>
      </c>
      <c r="H247" s="459">
        <v>120</v>
      </c>
      <c r="I247" s="459">
        <v>3</v>
      </c>
      <c r="J247" s="66"/>
    </row>
    <row r="248" spans="1:10" ht="15" customHeight="1" x14ac:dyDescent="0.25">
      <c r="A248" s="455"/>
      <c r="B248" s="459">
        <v>5</v>
      </c>
      <c r="C248" s="459">
        <v>201907</v>
      </c>
      <c r="D248" s="459">
        <v>201906</v>
      </c>
      <c r="E248" s="459" t="s">
        <v>1067</v>
      </c>
      <c r="F248" s="459">
        <v>85</v>
      </c>
      <c r="G248" s="459" t="s">
        <v>935</v>
      </c>
      <c r="H248" s="459">
        <v>121</v>
      </c>
      <c r="I248" s="459">
        <v>34</v>
      </c>
      <c r="J248" s="66"/>
    </row>
    <row r="249" spans="1:10" ht="15" customHeight="1" x14ac:dyDescent="0.25">
      <c r="A249" s="455"/>
      <c r="B249" s="459">
        <v>5</v>
      </c>
      <c r="C249" s="459">
        <v>201907</v>
      </c>
      <c r="D249" s="459">
        <v>201906</v>
      </c>
      <c r="E249" s="459" t="s">
        <v>1067</v>
      </c>
      <c r="F249" s="459" t="s">
        <v>1325</v>
      </c>
      <c r="G249" s="459" t="s">
        <v>928</v>
      </c>
      <c r="H249" s="459">
        <v>120</v>
      </c>
      <c r="I249" s="459">
        <v>3</v>
      </c>
      <c r="J249" s="66"/>
    </row>
    <row r="250" spans="1:10" ht="15" customHeight="1" x14ac:dyDescent="0.25">
      <c r="A250" s="455"/>
      <c r="B250" s="459">
        <v>5</v>
      </c>
      <c r="C250" s="459">
        <v>201907</v>
      </c>
      <c r="D250" s="459">
        <v>201906</v>
      </c>
      <c r="E250" s="459" t="s">
        <v>1067</v>
      </c>
      <c r="F250" s="459" t="s">
        <v>1325</v>
      </c>
      <c r="G250" s="459" t="s">
        <v>928</v>
      </c>
      <c r="H250" s="459">
        <v>121</v>
      </c>
      <c r="I250" s="459">
        <v>27</v>
      </c>
      <c r="J250" s="66"/>
    </row>
    <row r="251" spans="1:10" ht="15" customHeight="1" x14ac:dyDescent="0.25">
      <c r="A251" s="455"/>
      <c r="B251" s="459">
        <v>5</v>
      </c>
      <c r="C251" s="459">
        <v>201907</v>
      </c>
      <c r="D251" s="459">
        <v>201906</v>
      </c>
      <c r="E251" s="459" t="s">
        <v>1067</v>
      </c>
      <c r="F251" s="459" t="s">
        <v>1329</v>
      </c>
      <c r="G251" s="459" t="s">
        <v>925</v>
      </c>
      <c r="H251" s="459">
        <v>121</v>
      </c>
      <c r="I251" s="459">
        <v>58</v>
      </c>
      <c r="J251" s="66"/>
    </row>
    <row r="252" spans="1:10" ht="15" customHeight="1" x14ac:dyDescent="0.25">
      <c r="A252" s="455"/>
      <c r="B252" s="459">
        <v>5</v>
      </c>
      <c r="C252" s="459">
        <v>201907</v>
      </c>
      <c r="D252" s="459">
        <v>201906</v>
      </c>
      <c r="E252" s="459" t="s">
        <v>1067</v>
      </c>
      <c r="F252" s="459" t="s">
        <v>1331</v>
      </c>
      <c r="G252" s="459" t="s">
        <v>939</v>
      </c>
      <c r="H252" s="459">
        <v>120</v>
      </c>
      <c r="I252" s="459">
        <v>12</v>
      </c>
      <c r="J252" s="66"/>
    </row>
    <row r="253" spans="1:10" ht="15" customHeight="1" x14ac:dyDescent="0.25">
      <c r="A253" s="455"/>
      <c r="B253" s="459">
        <v>5</v>
      </c>
      <c r="C253" s="459">
        <v>201907</v>
      </c>
      <c r="D253" s="459">
        <v>201906</v>
      </c>
      <c r="E253" s="459" t="s">
        <v>1067</v>
      </c>
      <c r="F253" s="459" t="s">
        <v>1331</v>
      </c>
      <c r="G253" s="459" t="s">
        <v>939</v>
      </c>
      <c r="H253" s="459">
        <v>121</v>
      </c>
      <c r="I253" s="459">
        <v>41</v>
      </c>
      <c r="J253" s="66"/>
    </row>
    <row r="254" spans="1:10" ht="15" customHeight="1" x14ac:dyDescent="0.25">
      <c r="A254" s="455"/>
      <c r="B254" s="459">
        <v>8</v>
      </c>
      <c r="C254" s="459">
        <v>201907</v>
      </c>
      <c r="D254" s="459">
        <v>201906</v>
      </c>
      <c r="E254" s="459" t="s">
        <v>1068</v>
      </c>
      <c r="F254" s="459">
        <v>19</v>
      </c>
      <c r="G254" s="459" t="s">
        <v>940</v>
      </c>
      <c r="H254" s="459">
        <v>120</v>
      </c>
      <c r="I254" s="459">
        <v>2</v>
      </c>
      <c r="J254" s="66"/>
    </row>
    <row r="255" spans="1:10" ht="15" customHeight="1" x14ac:dyDescent="0.25">
      <c r="A255" s="455"/>
      <c r="B255" s="459">
        <v>8</v>
      </c>
      <c r="C255" s="459">
        <v>201907</v>
      </c>
      <c r="D255" s="459">
        <v>201906</v>
      </c>
      <c r="E255" s="459" t="s">
        <v>1068</v>
      </c>
      <c r="F255" s="459">
        <v>19</v>
      </c>
      <c r="G255" s="459" t="s">
        <v>940</v>
      </c>
      <c r="H255" s="459">
        <v>121</v>
      </c>
      <c r="I255" s="459">
        <v>1</v>
      </c>
      <c r="J255" s="66"/>
    </row>
    <row r="256" spans="1:10" ht="15" customHeight="1" x14ac:dyDescent="0.25">
      <c r="A256" s="455"/>
      <c r="B256" s="459">
        <v>8</v>
      </c>
      <c r="C256" s="459">
        <v>201907</v>
      </c>
      <c r="D256" s="459">
        <v>201906</v>
      </c>
      <c r="E256" s="459" t="s">
        <v>1068</v>
      </c>
      <c r="F256" s="459">
        <v>34</v>
      </c>
      <c r="G256" s="459" t="s">
        <v>1024</v>
      </c>
      <c r="H256" s="459">
        <v>121</v>
      </c>
      <c r="I256" s="459">
        <v>5</v>
      </c>
      <c r="J256" s="66"/>
    </row>
    <row r="257" spans="1:10" ht="15" customHeight="1" x14ac:dyDescent="0.25">
      <c r="A257" s="455"/>
      <c r="B257" s="459">
        <v>8</v>
      </c>
      <c r="C257" s="459">
        <v>201907</v>
      </c>
      <c r="D257" s="459">
        <v>201906</v>
      </c>
      <c r="E257" s="459" t="s">
        <v>1068</v>
      </c>
      <c r="F257" s="459" t="s">
        <v>1309</v>
      </c>
      <c r="G257" s="459" t="s">
        <v>1024</v>
      </c>
      <c r="H257" s="459">
        <v>126</v>
      </c>
      <c r="I257" s="459">
        <v>-6</v>
      </c>
      <c r="J257" s="66"/>
    </row>
    <row r="258" spans="1:10" ht="15" customHeight="1" x14ac:dyDescent="0.25">
      <c r="A258" s="455"/>
      <c r="B258" s="459">
        <v>8</v>
      </c>
      <c r="C258" s="459">
        <v>201907</v>
      </c>
      <c r="D258" s="459">
        <v>201906</v>
      </c>
      <c r="E258" s="459" t="s">
        <v>1068</v>
      </c>
      <c r="F258" s="459">
        <v>45</v>
      </c>
      <c r="G258" s="459" t="s">
        <v>920</v>
      </c>
      <c r="H258" s="459">
        <v>120</v>
      </c>
      <c r="I258" s="459">
        <v>3</v>
      </c>
      <c r="J258" s="66"/>
    </row>
    <row r="259" spans="1:10" ht="15" customHeight="1" x14ac:dyDescent="0.25">
      <c r="A259" s="455"/>
      <c r="B259" s="459">
        <v>8</v>
      </c>
      <c r="C259" s="459">
        <v>201907</v>
      </c>
      <c r="D259" s="459">
        <v>201906</v>
      </c>
      <c r="E259" s="459" t="s">
        <v>1068</v>
      </c>
      <c r="F259" s="459">
        <v>45</v>
      </c>
      <c r="G259" s="459" t="s">
        <v>920</v>
      </c>
      <c r="H259" s="459">
        <v>121</v>
      </c>
      <c r="I259" s="459">
        <v>33</v>
      </c>
      <c r="J259" s="66"/>
    </row>
    <row r="260" spans="1:10" ht="15" customHeight="1" x14ac:dyDescent="0.25">
      <c r="A260" s="455"/>
      <c r="B260" s="459">
        <v>8</v>
      </c>
      <c r="C260" s="459">
        <v>201907</v>
      </c>
      <c r="D260" s="459">
        <v>201906</v>
      </c>
      <c r="E260" s="459" t="s">
        <v>1068</v>
      </c>
      <c r="F260" s="459" t="s">
        <v>1300</v>
      </c>
      <c r="G260" s="459" t="s">
        <v>920</v>
      </c>
      <c r="H260" s="459">
        <v>126</v>
      </c>
      <c r="I260" s="459">
        <v>-18</v>
      </c>
      <c r="J260" s="66"/>
    </row>
    <row r="261" spans="1:10" ht="15" customHeight="1" x14ac:dyDescent="0.25">
      <c r="A261" s="455"/>
      <c r="B261" s="459">
        <v>8</v>
      </c>
      <c r="C261" s="459">
        <v>201907</v>
      </c>
      <c r="D261" s="459">
        <v>201906</v>
      </c>
      <c r="E261" s="459" t="s">
        <v>1068</v>
      </c>
      <c r="F261" s="459" t="s">
        <v>1326</v>
      </c>
      <c r="G261" s="459" t="s">
        <v>923</v>
      </c>
      <c r="H261" s="459">
        <v>121</v>
      </c>
      <c r="I261" s="459">
        <v>19</v>
      </c>
      <c r="J261" s="66"/>
    </row>
    <row r="262" spans="1:10" ht="15" customHeight="1" x14ac:dyDescent="0.25">
      <c r="A262" s="455"/>
      <c r="B262" s="459">
        <v>8</v>
      </c>
      <c r="C262" s="459">
        <v>201907</v>
      </c>
      <c r="D262" s="459">
        <v>201906</v>
      </c>
      <c r="E262" s="459" t="s">
        <v>1068</v>
      </c>
      <c r="F262" s="459">
        <v>69</v>
      </c>
      <c r="G262" s="459" t="s">
        <v>937</v>
      </c>
      <c r="H262" s="459">
        <v>120</v>
      </c>
      <c r="I262" s="459">
        <v>6</v>
      </c>
      <c r="J262" s="66"/>
    </row>
    <row r="263" spans="1:10" ht="15" customHeight="1" x14ac:dyDescent="0.25">
      <c r="A263" s="455"/>
      <c r="B263" s="459">
        <v>8</v>
      </c>
      <c r="C263" s="459">
        <v>201907</v>
      </c>
      <c r="D263" s="459">
        <v>201906</v>
      </c>
      <c r="E263" s="459" t="s">
        <v>1068</v>
      </c>
      <c r="F263" s="459">
        <v>69</v>
      </c>
      <c r="G263" s="459" t="s">
        <v>937</v>
      </c>
      <c r="H263" s="459">
        <v>121</v>
      </c>
      <c r="I263" s="459">
        <v>123</v>
      </c>
      <c r="J263" s="66"/>
    </row>
    <row r="264" spans="1:10" ht="15" customHeight="1" x14ac:dyDescent="0.25">
      <c r="A264" s="455"/>
      <c r="B264" s="459">
        <v>8</v>
      </c>
      <c r="C264" s="459">
        <v>201907</v>
      </c>
      <c r="D264" s="459">
        <v>201906</v>
      </c>
      <c r="E264" s="459" t="s">
        <v>1068</v>
      </c>
      <c r="F264" s="459" t="s">
        <v>1334</v>
      </c>
      <c r="G264" s="459" t="s">
        <v>937</v>
      </c>
      <c r="H264" s="459">
        <v>126</v>
      </c>
      <c r="I264" s="459">
        <v>-69</v>
      </c>
      <c r="J264" s="66"/>
    </row>
    <row r="265" spans="1:10" ht="15" customHeight="1" x14ac:dyDescent="0.25">
      <c r="A265" s="455"/>
      <c r="B265" s="459">
        <v>8</v>
      </c>
      <c r="C265" s="459">
        <v>201907</v>
      </c>
      <c r="D265" s="459">
        <v>201906</v>
      </c>
      <c r="E265" s="459" t="s">
        <v>1068</v>
      </c>
      <c r="F265" s="459" t="s">
        <v>1312</v>
      </c>
      <c r="G265" s="459" t="s">
        <v>930</v>
      </c>
      <c r="H265" s="459">
        <v>120</v>
      </c>
      <c r="I265" s="459">
        <v>8</v>
      </c>
      <c r="J265" s="66"/>
    </row>
    <row r="266" spans="1:10" ht="15" customHeight="1" x14ac:dyDescent="0.25">
      <c r="A266" s="455"/>
      <c r="B266" s="459">
        <v>8</v>
      </c>
      <c r="C266" s="459">
        <v>201907</v>
      </c>
      <c r="D266" s="459">
        <v>201906</v>
      </c>
      <c r="E266" s="459" t="s">
        <v>1068</v>
      </c>
      <c r="F266" s="459" t="s">
        <v>1312</v>
      </c>
      <c r="G266" s="459" t="s">
        <v>930</v>
      </c>
      <c r="H266" s="459">
        <v>121</v>
      </c>
      <c r="I266" s="459">
        <v>66</v>
      </c>
      <c r="J266" s="66"/>
    </row>
    <row r="267" spans="1:10" ht="15" customHeight="1" x14ac:dyDescent="0.25">
      <c r="A267" s="455"/>
      <c r="B267" s="459">
        <v>8</v>
      </c>
      <c r="C267" s="459">
        <v>201907</v>
      </c>
      <c r="D267" s="459">
        <v>201906</v>
      </c>
      <c r="E267" s="459" t="s">
        <v>1068</v>
      </c>
      <c r="F267" s="459" t="s">
        <v>1311</v>
      </c>
      <c r="G267" s="459" t="s">
        <v>930</v>
      </c>
      <c r="H267" s="459">
        <v>126</v>
      </c>
      <c r="I267" s="459">
        <v>-36</v>
      </c>
      <c r="J267" s="66"/>
    </row>
    <row r="268" spans="1:10" ht="15" customHeight="1" x14ac:dyDescent="0.25">
      <c r="A268" s="455"/>
      <c r="B268" s="459">
        <v>8</v>
      </c>
      <c r="C268" s="459">
        <v>201907</v>
      </c>
      <c r="D268" s="459">
        <v>201906</v>
      </c>
      <c r="E268" s="459" t="s">
        <v>1068</v>
      </c>
      <c r="F268" s="459" t="s">
        <v>1323</v>
      </c>
      <c r="G268" s="459" t="s">
        <v>928</v>
      </c>
      <c r="H268" s="459">
        <v>120</v>
      </c>
      <c r="I268" s="459">
        <v>-2</v>
      </c>
      <c r="J268" s="66"/>
    </row>
    <row r="269" spans="1:10" ht="15" customHeight="1" x14ac:dyDescent="0.25">
      <c r="A269" s="455"/>
      <c r="B269" s="459">
        <v>8</v>
      </c>
      <c r="C269" s="459">
        <v>201907</v>
      </c>
      <c r="D269" s="459">
        <v>201906</v>
      </c>
      <c r="E269" s="459" t="s">
        <v>1068</v>
      </c>
      <c r="F269" s="459" t="s">
        <v>1323</v>
      </c>
      <c r="G269" s="459" t="s">
        <v>928</v>
      </c>
      <c r="H269" s="459">
        <v>121</v>
      </c>
      <c r="I269" s="459">
        <v>11</v>
      </c>
      <c r="J269" s="66"/>
    </row>
    <row r="270" spans="1:10" ht="15" customHeight="1" x14ac:dyDescent="0.25">
      <c r="A270" s="455"/>
      <c r="B270" s="459">
        <v>8</v>
      </c>
      <c r="C270" s="459">
        <v>201907</v>
      </c>
      <c r="D270" s="459">
        <v>201906</v>
      </c>
      <c r="E270" s="459" t="s">
        <v>1068</v>
      </c>
      <c r="F270" s="459" t="s">
        <v>1332</v>
      </c>
      <c r="G270" s="459" t="s">
        <v>913</v>
      </c>
      <c r="H270" s="459">
        <v>120</v>
      </c>
      <c r="I270" s="459">
        <v>2</v>
      </c>
      <c r="J270" s="66"/>
    </row>
    <row r="271" spans="1:10" ht="15" customHeight="1" x14ac:dyDescent="0.25">
      <c r="A271" s="455"/>
      <c r="B271" s="459">
        <v>8</v>
      </c>
      <c r="C271" s="459">
        <v>201907</v>
      </c>
      <c r="D271" s="459">
        <v>201906</v>
      </c>
      <c r="E271" s="459" t="s">
        <v>1068</v>
      </c>
      <c r="F271" s="459" t="s">
        <v>1332</v>
      </c>
      <c r="G271" s="459" t="s">
        <v>913</v>
      </c>
      <c r="H271" s="459">
        <v>121</v>
      </c>
      <c r="I271" s="459">
        <v>50</v>
      </c>
      <c r="J271" s="66"/>
    </row>
    <row r="272" spans="1:10" ht="15" customHeight="1" x14ac:dyDescent="0.25">
      <c r="A272" s="455"/>
      <c r="B272" s="459">
        <v>34</v>
      </c>
      <c r="C272" s="459">
        <v>201907</v>
      </c>
      <c r="D272" s="459">
        <v>201906</v>
      </c>
      <c r="E272" s="459" t="s">
        <v>1069</v>
      </c>
      <c r="F272" s="459">
        <v>33</v>
      </c>
      <c r="G272" s="459" t="s">
        <v>1024</v>
      </c>
      <c r="H272" s="459">
        <v>120</v>
      </c>
      <c r="I272" s="459">
        <v>-2</v>
      </c>
      <c r="J272" s="66"/>
    </row>
    <row r="273" spans="1:10" ht="15" customHeight="1" x14ac:dyDescent="0.25">
      <c r="A273" s="455"/>
      <c r="B273" s="459">
        <v>34</v>
      </c>
      <c r="C273" s="459">
        <v>201907</v>
      </c>
      <c r="D273" s="459">
        <v>201906</v>
      </c>
      <c r="E273" s="459" t="s">
        <v>1069</v>
      </c>
      <c r="F273" s="459">
        <v>33</v>
      </c>
      <c r="G273" s="459" t="s">
        <v>1024</v>
      </c>
      <c r="H273" s="459">
        <v>121</v>
      </c>
      <c r="I273" s="459">
        <v>11</v>
      </c>
      <c r="J273" s="66"/>
    </row>
    <row r="274" spans="1:10" ht="15" customHeight="1" x14ac:dyDescent="0.25">
      <c r="A274" s="455"/>
      <c r="B274" s="459">
        <v>34</v>
      </c>
      <c r="C274" s="459">
        <v>201907</v>
      </c>
      <c r="D274" s="459">
        <v>201906</v>
      </c>
      <c r="E274" s="459" t="s">
        <v>1069</v>
      </c>
      <c r="F274" s="459" t="s">
        <v>1310</v>
      </c>
      <c r="G274" s="459" t="s">
        <v>1024</v>
      </c>
      <c r="H274" s="459">
        <v>126</v>
      </c>
      <c r="I274" s="459">
        <v>-5</v>
      </c>
      <c r="J274" s="66"/>
    </row>
    <row r="275" spans="1:10" ht="15" customHeight="1" x14ac:dyDescent="0.25">
      <c r="A275" s="455"/>
      <c r="B275" s="459">
        <v>34</v>
      </c>
      <c r="C275" s="459">
        <v>201907</v>
      </c>
      <c r="D275" s="459">
        <v>201906</v>
      </c>
      <c r="E275" s="459" t="s">
        <v>1069</v>
      </c>
      <c r="F275" s="459">
        <v>46</v>
      </c>
      <c r="G275" s="459" t="s">
        <v>920</v>
      </c>
      <c r="H275" s="459">
        <v>120</v>
      </c>
      <c r="I275" s="459">
        <v>1</v>
      </c>
      <c r="J275" s="66"/>
    </row>
    <row r="276" spans="1:10" ht="15" customHeight="1" x14ac:dyDescent="0.25">
      <c r="A276" s="455"/>
      <c r="B276" s="459">
        <v>34</v>
      </c>
      <c r="C276" s="459">
        <v>201907</v>
      </c>
      <c r="D276" s="459">
        <v>201906</v>
      </c>
      <c r="E276" s="459" t="s">
        <v>1069</v>
      </c>
      <c r="F276" s="459">
        <v>46</v>
      </c>
      <c r="G276" s="459" t="s">
        <v>920</v>
      </c>
      <c r="H276" s="459">
        <v>121</v>
      </c>
      <c r="I276" s="459">
        <v>41</v>
      </c>
      <c r="J276" s="66"/>
    </row>
    <row r="277" spans="1:10" ht="15" customHeight="1" x14ac:dyDescent="0.25">
      <c r="A277" s="455"/>
      <c r="B277" s="459">
        <v>34</v>
      </c>
      <c r="C277" s="459">
        <v>201907</v>
      </c>
      <c r="D277" s="459">
        <v>201906</v>
      </c>
      <c r="E277" s="459" t="s">
        <v>1069</v>
      </c>
      <c r="F277" s="459" t="s">
        <v>1303</v>
      </c>
      <c r="G277" s="459" t="s">
        <v>920</v>
      </c>
      <c r="H277" s="459">
        <v>126</v>
      </c>
      <c r="I277" s="459">
        <v>-32</v>
      </c>
      <c r="J277" s="66"/>
    </row>
    <row r="278" spans="1:10" ht="15" customHeight="1" x14ac:dyDescent="0.25">
      <c r="A278" s="455"/>
      <c r="B278" s="459">
        <v>34</v>
      </c>
      <c r="C278" s="459">
        <v>201907</v>
      </c>
      <c r="D278" s="459">
        <v>201906</v>
      </c>
      <c r="E278" s="459" t="s">
        <v>1069</v>
      </c>
      <c r="F278" s="459" t="s">
        <v>1314</v>
      </c>
      <c r="G278" s="459" t="s">
        <v>930</v>
      </c>
      <c r="H278" s="459">
        <v>120</v>
      </c>
      <c r="I278" s="459">
        <v>2</v>
      </c>
      <c r="J278" s="66"/>
    </row>
    <row r="279" spans="1:10" ht="15" customHeight="1" x14ac:dyDescent="0.25">
      <c r="A279" s="455"/>
      <c r="B279" s="459">
        <v>34</v>
      </c>
      <c r="C279" s="459">
        <v>201907</v>
      </c>
      <c r="D279" s="459">
        <v>201906</v>
      </c>
      <c r="E279" s="459" t="s">
        <v>1069</v>
      </c>
      <c r="F279" s="459" t="s">
        <v>1314</v>
      </c>
      <c r="G279" s="459" t="s">
        <v>930</v>
      </c>
      <c r="H279" s="459">
        <v>121</v>
      </c>
      <c r="I279" s="459">
        <v>33</v>
      </c>
      <c r="J279" s="66"/>
    </row>
    <row r="280" spans="1:10" ht="15" customHeight="1" x14ac:dyDescent="0.25">
      <c r="A280" s="455"/>
      <c r="B280" s="459">
        <v>34</v>
      </c>
      <c r="C280" s="459">
        <v>201907</v>
      </c>
      <c r="D280" s="459">
        <v>201906</v>
      </c>
      <c r="E280" s="459" t="s">
        <v>1069</v>
      </c>
      <c r="F280" s="459" t="s">
        <v>1313</v>
      </c>
      <c r="G280" s="459" t="s">
        <v>930</v>
      </c>
      <c r="H280" s="459">
        <v>126</v>
      </c>
      <c r="I280" s="459">
        <v>-12</v>
      </c>
      <c r="J280" s="66"/>
    </row>
    <row r="281" spans="1:10" ht="15" customHeight="1" x14ac:dyDescent="0.25">
      <c r="A281" s="455"/>
      <c r="B281" s="459">
        <v>34</v>
      </c>
      <c r="C281" s="459">
        <v>201907</v>
      </c>
      <c r="D281" s="459">
        <v>201906</v>
      </c>
      <c r="E281" s="459" t="s">
        <v>1069</v>
      </c>
      <c r="F281" s="459" t="s">
        <v>1324</v>
      </c>
      <c r="G281" s="459" t="s">
        <v>928</v>
      </c>
      <c r="H281" s="459">
        <v>120</v>
      </c>
      <c r="I281" s="459">
        <v>3</v>
      </c>
      <c r="J281" s="66"/>
    </row>
    <row r="282" spans="1:10" ht="15" customHeight="1" x14ac:dyDescent="0.25">
      <c r="A282" s="455"/>
      <c r="B282" s="459">
        <v>34</v>
      </c>
      <c r="C282" s="459">
        <v>201907</v>
      </c>
      <c r="D282" s="459">
        <v>201906</v>
      </c>
      <c r="E282" s="459" t="s">
        <v>1069</v>
      </c>
      <c r="F282" s="459" t="s">
        <v>1324</v>
      </c>
      <c r="G282" s="459" t="s">
        <v>928</v>
      </c>
      <c r="H282" s="459">
        <v>121</v>
      </c>
      <c r="I282" s="459">
        <v>19</v>
      </c>
      <c r="J282" s="66"/>
    </row>
    <row r="283" spans="1:10" ht="15" customHeight="1" x14ac:dyDescent="0.25">
      <c r="A283" s="455"/>
      <c r="B283" s="459">
        <v>34</v>
      </c>
      <c r="C283" s="459">
        <v>201907</v>
      </c>
      <c r="D283" s="459">
        <v>201906</v>
      </c>
      <c r="E283" s="459" t="s">
        <v>1069</v>
      </c>
      <c r="F283" s="459" t="s">
        <v>1306</v>
      </c>
      <c r="G283" s="459" t="s">
        <v>941</v>
      </c>
      <c r="H283" s="459">
        <v>120</v>
      </c>
      <c r="I283" s="459">
        <v>11</v>
      </c>
      <c r="J283" s="66"/>
    </row>
    <row r="284" spans="1:10" ht="15" customHeight="1" x14ac:dyDescent="0.25">
      <c r="A284" s="455"/>
      <c r="B284" s="459">
        <v>34</v>
      </c>
      <c r="C284" s="459">
        <v>201907</v>
      </c>
      <c r="D284" s="459">
        <v>201906</v>
      </c>
      <c r="E284" s="459" t="s">
        <v>1069</v>
      </c>
      <c r="F284" s="459" t="s">
        <v>1306</v>
      </c>
      <c r="G284" s="459" t="s">
        <v>941</v>
      </c>
      <c r="H284" s="459">
        <v>121</v>
      </c>
      <c r="I284" s="459">
        <v>102</v>
      </c>
      <c r="J284" s="66"/>
    </row>
    <row r="285" spans="1:10" ht="15" customHeight="1" x14ac:dyDescent="0.25">
      <c r="A285" s="455"/>
      <c r="B285" s="459">
        <v>34</v>
      </c>
      <c r="C285" s="459">
        <v>201907</v>
      </c>
      <c r="D285" s="459">
        <v>201906</v>
      </c>
      <c r="E285" s="459" t="s">
        <v>1069</v>
      </c>
      <c r="F285" s="459" t="s">
        <v>1305</v>
      </c>
      <c r="G285" s="459" t="s">
        <v>941</v>
      </c>
      <c r="H285" s="459">
        <v>126</v>
      </c>
      <c r="I285" s="459">
        <v>-36</v>
      </c>
      <c r="J285" s="66"/>
    </row>
    <row r="286" spans="1:10" ht="15" customHeight="1" x14ac:dyDescent="0.25">
      <c r="A286" s="455"/>
      <c r="B286" s="459">
        <v>34</v>
      </c>
      <c r="C286" s="459">
        <v>201907</v>
      </c>
      <c r="D286" s="459">
        <v>201906</v>
      </c>
      <c r="E286" s="459" t="s">
        <v>1069</v>
      </c>
      <c r="F286" s="459" t="s">
        <v>1320</v>
      </c>
      <c r="G286" s="459" t="s">
        <v>1003</v>
      </c>
      <c r="H286" s="459">
        <v>121</v>
      </c>
      <c r="I286" s="459">
        <v>35</v>
      </c>
      <c r="J286" s="66"/>
    </row>
    <row r="287" spans="1:10" ht="15" customHeight="1" x14ac:dyDescent="0.25">
      <c r="A287" s="455"/>
      <c r="B287" s="459">
        <v>34</v>
      </c>
      <c r="C287" s="459">
        <v>201907</v>
      </c>
      <c r="D287" s="459">
        <v>201906</v>
      </c>
      <c r="E287" s="459" t="s">
        <v>1069</v>
      </c>
      <c r="F287" s="459" t="s">
        <v>1319</v>
      </c>
      <c r="G287" s="459" t="s">
        <v>1003</v>
      </c>
      <c r="H287" s="459">
        <v>126</v>
      </c>
      <c r="I287" s="459">
        <v>-9</v>
      </c>
      <c r="J287" s="66"/>
    </row>
    <row r="288" spans="1:10" ht="15" customHeight="1" x14ac:dyDescent="0.25">
      <c r="A288" s="455"/>
      <c r="B288" s="459">
        <v>36</v>
      </c>
      <c r="C288" s="459">
        <v>201907</v>
      </c>
      <c r="D288" s="459">
        <v>201906</v>
      </c>
      <c r="E288" s="459" t="s">
        <v>1070</v>
      </c>
      <c r="F288" s="459" t="s">
        <v>1336</v>
      </c>
      <c r="G288" s="459" t="s">
        <v>937</v>
      </c>
      <c r="H288" s="459">
        <v>120</v>
      </c>
      <c r="I288" s="459">
        <v>5</v>
      </c>
      <c r="J288" s="66"/>
    </row>
    <row r="289" spans="1:10" ht="15" customHeight="1" x14ac:dyDescent="0.25">
      <c r="A289" s="455"/>
      <c r="B289" s="459">
        <v>36</v>
      </c>
      <c r="C289" s="459">
        <v>201907</v>
      </c>
      <c r="D289" s="459">
        <v>201906</v>
      </c>
      <c r="E289" s="459" t="s">
        <v>1070</v>
      </c>
      <c r="F289" s="459" t="s">
        <v>1336</v>
      </c>
      <c r="G289" s="459" t="s">
        <v>937</v>
      </c>
      <c r="H289" s="459">
        <v>121</v>
      </c>
      <c r="I289" s="459">
        <v>25</v>
      </c>
      <c r="J289" s="66"/>
    </row>
    <row r="290" spans="1:10" ht="15" customHeight="1" x14ac:dyDescent="0.25">
      <c r="A290" s="455"/>
      <c r="B290" s="459">
        <v>36</v>
      </c>
      <c r="C290" s="459">
        <v>201907</v>
      </c>
      <c r="D290" s="459">
        <v>201906</v>
      </c>
      <c r="E290" s="459" t="s">
        <v>1070</v>
      </c>
      <c r="F290" s="459" t="s">
        <v>1318</v>
      </c>
      <c r="G290" s="459" t="s">
        <v>1003</v>
      </c>
      <c r="H290" s="459">
        <v>120</v>
      </c>
      <c r="I290" s="459">
        <v>5</v>
      </c>
      <c r="J290" s="66"/>
    </row>
    <row r="291" spans="1:10" ht="15" customHeight="1" x14ac:dyDescent="0.25">
      <c r="A291" s="455"/>
      <c r="B291" s="459">
        <v>36</v>
      </c>
      <c r="C291" s="459">
        <v>201907</v>
      </c>
      <c r="D291" s="459">
        <v>201906</v>
      </c>
      <c r="E291" s="459" t="s">
        <v>1070</v>
      </c>
      <c r="F291" s="459" t="s">
        <v>1318</v>
      </c>
      <c r="G291" s="459" t="s">
        <v>1003</v>
      </c>
      <c r="H291" s="459">
        <v>121</v>
      </c>
      <c r="I291" s="459">
        <v>33</v>
      </c>
      <c r="J291" s="66"/>
    </row>
    <row r="292" spans="1:10" ht="15" customHeight="1" x14ac:dyDescent="0.25">
      <c r="A292" s="455"/>
      <c r="B292" s="459">
        <v>36</v>
      </c>
      <c r="C292" s="459">
        <v>201907</v>
      </c>
      <c r="D292" s="459">
        <v>201906</v>
      </c>
      <c r="E292" s="459" t="s">
        <v>1070</v>
      </c>
      <c r="F292" s="459" t="s">
        <v>1317</v>
      </c>
      <c r="G292" s="459" t="s">
        <v>1003</v>
      </c>
      <c r="H292" s="459">
        <v>126</v>
      </c>
      <c r="I292" s="459">
        <v>-12</v>
      </c>
      <c r="J292" s="66"/>
    </row>
    <row r="293" spans="1:10" ht="15" customHeight="1" x14ac:dyDescent="0.25">
      <c r="A293" s="455"/>
      <c r="B293" s="459">
        <v>36</v>
      </c>
      <c r="C293" s="459">
        <v>201907</v>
      </c>
      <c r="D293" s="459">
        <v>201906</v>
      </c>
      <c r="E293" s="459" t="s">
        <v>1070</v>
      </c>
      <c r="F293" s="459" t="s">
        <v>1330</v>
      </c>
      <c r="G293" s="459" t="s">
        <v>939</v>
      </c>
      <c r="H293" s="459">
        <v>120</v>
      </c>
      <c r="I293" s="459">
        <v>14</v>
      </c>
      <c r="J293" s="66"/>
    </row>
    <row r="294" spans="1:10" ht="15" customHeight="1" x14ac:dyDescent="0.25">
      <c r="A294" s="455"/>
      <c r="B294" s="459">
        <v>36</v>
      </c>
      <c r="C294" s="459">
        <v>201907</v>
      </c>
      <c r="D294" s="459">
        <v>201906</v>
      </c>
      <c r="E294" s="459" t="s">
        <v>1070</v>
      </c>
      <c r="F294" s="459" t="s">
        <v>1330</v>
      </c>
      <c r="G294" s="459" t="s">
        <v>939</v>
      </c>
      <c r="H294" s="459">
        <v>121</v>
      </c>
      <c r="I294" s="459">
        <v>38</v>
      </c>
      <c r="J294" s="66"/>
    </row>
    <row r="295" spans="1:10" ht="15" customHeight="1" x14ac:dyDescent="0.25">
      <c r="A295" s="572"/>
      <c r="B295" s="572">
        <v>4</v>
      </c>
      <c r="C295" s="572">
        <v>201906</v>
      </c>
      <c r="D295" s="572">
        <v>201906</v>
      </c>
      <c r="E295" s="572" t="s">
        <v>1066</v>
      </c>
      <c r="F295" s="572">
        <v>47</v>
      </c>
      <c r="G295" s="72" t="s">
        <v>920</v>
      </c>
      <c r="H295" s="572">
        <v>120</v>
      </c>
      <c r="I295" s="572">
        <v>274</v>
      </c>
      <c r="J295" s="66"/>
    </row>
    <row r="296" spans="1:10" ht="15" customHeight="1" x14ac:dyDescent="0.25">
      <c r="A296" s="572"/>
      <c r="B296" s="572">
        <v>4</v>
      </c>
      <c r="C296" s="572">
        <v>201906</v>
      </c>
      <c r="D296" s="572">
        <v>201906</v>
      </c>
      <c r="E296" s="572" t="s">
        <v>1066</v>
      </c>
      <c r="F296" s="572">
        <v>47</v>
      </c>
      <c r="G296" s="72" t="s">
        <v>920</v>
      </c>
      <c r="H296" s="572">
        <v>121</v>
      </c>
      <c r="I296" s="572">
        <v>1352</v>
      </c>
      <c r="J296" s="66"/>
    </row>
    <row r="297" spans="1:10" ht="15" customHeight="1" x14ac:dyDescent="0.25">
      <c r="A297" s="572"/>
      <c r="B297" s="572">
        <v>4</v>
      </c>
      <c r="C297" s="572">
        <v>201906</v>
      </c>
      <c r="D297" s="572">
        <v>201906</v>
      </c>
      <c r="E297" s="572" t="s">
        <v>1066</v>
      </c>
      <c r="F297" s="572" t="s">
        <v>1304</v>
      </c>
      <c r="G297" s="72" t="s">
        <v>920</v>
      </c>
      <c r="H297" s="572">
        <v>126</v>
      </c>
      <c r="I297" s="572">
        <v>378</v>
      </c>
      <c r="J297" s="66"/>
    </row>
    <row r="298" spans="1:10" ht="15" customHeight="1" x14ac:dyDescent="0.25">
      <c r="A298" s="572"/>
      <c r="B298" s="572">
        <v>4</v>
      </c>
      <c r="C298" s="572">
        <v>201906</v>
      </c>
      <c r="D298" s="572">
        <v>201906</v>
      </c>
      <c r="E298" s="572" t="s">
        <v>1066</v>
      </c>
      <c r="F298" s="572" t="s">
        <v>1327</v>
      </c>
      <c r="G298" s="72" t="s">
        <v>923</v>
      </c>
      <c r="H298" s="572">
        <v>120</v>
      </c>
      <c r="I298" s="572">
        <v>95</v>
      </c>
      <c r="J298" s="66"/>
    </row>
    <row r="299" spans="1:10" ht="15" customHeight="1" x14ac:dyDescent="0.25">
      <c r="A299" s="572"/>
      <c r="B299" s="572">
        <v>4</v>
      </c>
      <c r="C299" s="572">
        <v>201906</v>
      </c>
      <c r="D299" s="572">
        <v>201906</v>
      </c>
      <c r="E299" s="572" t="s">
        <v>1066</v>
      </c>
      <c r="F299" s="572" t="s">
        <v>1327</v>
      </c>
      <c r="G299" s="72" t="s">
        <v>923</v>
      </c>
      <c r="H299" s="572">
        <v>121</v>
      </c>
      <c r="I299" s="572">
        <v>658</v>
      </c>
      <c r="J299" s="66"/>
    </row>
    <row r="300" spans="1:10" ht="15" customHeight="1" x14ac:dyDescent="0.25">
      <c r="A300" s="572"/>
      <c r="B300" s="572">
        <v>4</v>
      </c>
      <c r="C300" s="572">
        <v>201906</v>
      </c>
      <c r="D300" s="572">
        <v>201906</v>
      </c>
      <c r="E300" s="572" t="s">
        <v>1066</v>
      </c>
      <c r="F300" s="572">
        <v>86</v>
      </c>
      <c r="G300" s="72" t="s">
        <v>935</v>
      </c>
      <c r="H300" s="572">
        <v>120</v>
      </c>
      <c r="I300" s="572">
        <v>82</v>
      </c>
      <c r="J300" s="66"/>
    </row>
    <row r="301" spans="1:10" ht="15" customHeight="1" x14ac:dyDescent="0.25">
      <c r="A301" s="572"/>
      <c r="B301" s="572">
        <v>4</v>
      </c>
      <c r="C301" s="572">
        <v>201906</v>
      </c>
      <c r="D301" s="572">
        <v>201906</v>
      </c>
      <c r="E301" s="572" t="s">
        <v>1066</v>
      </c>
      <c r="F301" s="572">
        <v>86</v>
      </c>
      <c r="G301" s="72" t="s">
        <v>935</v>
      </c>
      <c r="H301" s="572">
        <v>121</v>
      </c>
      <c r="I301" s="572">
        <v>784</v>
      </c>
      <c r="J301" s="66"/>
    </row>
    <row r="302" spans="1:10" ht="15" customHeight="1" x14ac:dyDescent="0.25">
      <c r="A302" s="572"/>
      <c r="B302" s="572">
        <v>4</v>
      </c>
      <c r="C302" s="572">
        <v>201906</v>
      </c>
      <c r="D302" s="572">
        <v>201906</v>
      </c>
      <c r="E302" s="572" t="s">
        <v>1066</v>
      </c>
      <c r="F302" s="572" t="s">
        <v>1308</v>
      </c>
      <c r="G302" s="72" t="s">
        <v>941</v>
      </c>
      <c r="H302" s="572">
        <v>120</v>
      </c>
      <c r="I302" s="572">
        <v>309</v>
      </c>
      <c r="J302" s="66"/>
    </row>
    <row r="303" spans="1:10" ht="15" customHeight="1" x14ac:dyDescent="0.25">
      <c r="A303" s="572"/>
      <c r="B303" s="572">
        <v>4</v>
      </c>
      <c r="C303" s="572">
        <v>201906</v>
      </c>
      <c r="D303" s="572">
        <v>201906</v>
      </c>
      <c r="E303" s="572" t="s">
        <v>1066</v>
      </c>
      <c r="F303" s="573" t="s">
        <v>1308</v>
      </c>
      <c r="G303" s="72" t="s">
        <v>941</v>
      </c>
      <c r="H303" s="572">
        <v>121</v>
      </c>
      <c r="I303" s="572">
        <v>1570</v>
      </c>
      <c r="J303" s="66"/>
    </row>
    <row r="304" spans="1:10" ht="15" customHeight="1" x14ac:dyDescent="0.25">
      <c r="A304" s="572"/>
      <c r="B304" s="572">
        <v>4</v>
      </c>
      <c r="C304" s="572">
        <v>201906</v>
      </c>
      <c r="D304" s="572">
        <v>201906</v>
      </c>
      <c r="E304" s="572" t="s">
        <v>1066</v>
      </c>
      <c r="F304" s="573" t="s">
        <v>1307</v>
      </c>
      <c r="G304" s="72" t="s">
        <v>941</v>
      </c>
      <c r="H304" s="572">
        <v>126</v>
      </c>
      <c r="I304" s="572">
        <v>346</v>
      </c>
      <c r="J304" s="66"/>
    </row>
    <row r="305" spans="1:10" ht="15" customHeight="1" x14ac:dyDescent="0.25">
      <c r="A305" s="572"/>
      <c r="B305" s="572">
        <v>4</v>
      </c>
      <c r="C305" s="572">
        <v>201906</v>
      </c>
      <c r="D305" s="572">
        <v>201906</v>
      </c>
      <c r="E305" s="572" t="s">
        <v>1066</v>
      </c>
      <c r="F305" s="573" t="s">
        <v>1328</v>
      </c>
      <c r="G305" s="72" t="s">
        <v>925</v>
      </c>
      <c r="H305" s="572">
        <v>120</v>
      </c>
      <c r="I305" s="572">
        <v>241</v>
      </c>
      <c r="J305" s="66"/>
    </row>
    <row r="306" spans="1:10" ht="15" customHeight="1" x14ac:dyDescent="0.25">
      <c r="A306" s="572"/>
      <c r="B306" s="572">
        <v>4</v>
      </c>
      <c r="C306" s="572">
        <v>201906</v>
      </c>
      <c r="D306" s="572">
        <v>201906</v>
      </c>
      <c r="E306" s="572" t="s">
        <v>1066</v>
      </c>
      <c r="F306" s="572" t="s">
        <v>1328</v>
      </c>
      <c r="G306" s="72" t="s">
        <v>925</v>
      </c>
      <c r="H306" s="572">
        <v>121</v>
      </c>
      <c r="I306" s="572">
        <v>1825</v>
      </c>
      <c r="J306" s="66"/>
    </row>
    <row r="307" spans="1:10" ht="15" customHeight="1" x14ac:dyDescent="0.25">
      <c r="A307" s="572"/>
      <c r="B307" s="572">
        <v>4</v>
      </c>
      <c r="C307" s="572">
        <v>201906</v>
      </c>
      <c r="D307" s="572">
        <v>201906</v>
      </c>
      <c r="E307" s="572" t="s">
        <v>1066</v>
      </c>
      <c r="F307" s="572" t="s">
        <v>1322</v>
      </c>
      <c r="G307" s="72" t="s">
        <v>1003</v>
      </c>
      <c r="H307" s="572">
        <v>120</v>
      </c>
      <c r="I307" s="572">
        <v>92</v>
      </c>
      <c r="J307" s="66"/>
    </row>
    <row r="308" spans="1:10" ht="15" customHeight="1" x14ac:dyDescent="0.25">
      <c r="A308" s="572"/>
      <c r="B308" s="572">
        <v>4</v>
      </c>
      <c r="C308" s="572">
        <v>201906</v>
      </c>
      <c r="D308" s="572">
        <v>201906</v>
      </c>
      <c r="E308" s="572" t="s">
        <v>1066</v>
      </c>
      <c r="F308" s="573" t="s">
        <v>1322</v>
      </c>
      <c r="G308" s="72" t="s">
        <v>1003</v>
      </c>
      <c r="H308" s="572">
        <v>121</v>
      </c>
      <c r="I308" s="572">
        <v>980</v>
      </c>
      <c r="J308" s="66"/>
    </row>
    <row r="309" spans="1:10" ht="15" customHeight="1" x14ac:dyDescent="0.25">
      <c r="A309" s="572"/>
      <c r="B309" s="572">
        <v>4</v>
      </c>
      <c r="C309" s="572">
        <v>201906</v>
      </c>
      <c r="D309" s="572">
        <v>201906</v>
      </c>
      <c r="E309" s="572" t="s">
        <v>1066</v>
      </c>
      <c r="F309" s="573" t="s">
        <v>1321</v>
      </c>
      <c r="G309" s="72" t="s">
        <v>1003</v>
      </c>
      <c r="H309" s="572">
        <v>126</v>
      </c>
      <c r="I309" s="572">
        <v>141</v>
      </c>
      <c r="J309" s="66"/>
    </row>
    <row r="310" spans="1:10" ht="15" customHeight="1" x14ac:dyDescent="0.25">
      <c r="A310" s="572"/>
      <c r="B310" s="572">
        <v>4</v>
      </c>
      <c r="C310" s="572">
        <v>201906</v>
      </c>
      <c r="D310" s="572">
        <v>201906</v>
      </c>
      <c r="E310" s="572" t="s">
        <v>1066</v>
      </c>
      <c r="F310" s="573" t="s">
        <v>1333</v>
      </c>
      <c r="G310" s="72" t="s">
        <v>913</v>
      </c>
      <c r="H310" s="572">
        <v>120</v>
      </c>
      <c r="I310" s="572">
        <v>268</v>
      </c>
      <c r="J310" s="66"/>
    </row>
    <row r="311" spans="1:10" ht="15" customHeight="1" x14ac:dyDescent="0.25">
      <c r="A311" s="572"/>
      <c r="B311" s="572">
        <v>4</v>
      </c>
      <c r="C311" s="572">
        <v>201906</v>
      </c>
      <c r="D311" s="572">
        <v>201906</v>
      </c>
      <c r="E311" s="572" t="s">
        <v>1066</v>
      </c>
      <c r="F311" s="572" t="s">
        <v>1333</v>
      </c>
      <c r="G311" s="72" t="s">
        <v>913</v>
      </c>
      <c r="H311" s="572">
        <v>121</v>
      </c>
      <c r="I311" s="572">
        <v>2241</v>
      </c>
      <c r="J311" s="66"/>
    </row>
    <row r="312" spans="1:10" ht="15" customHeight="1" x14ac:dyDescent="0.25">
      <c r="A312" s="572"/>
      <c r="B312" s="572">
        <v>5</v>
      </c>
      <c r="C312" s="572">
        <v>201906</v>
      </c>
      <c r="D312" s="572">
        <v>201906</v>
      </c>
      <c r="E312" s="572" t="s">
        <v>1067</v>
      </c>
      <c r="F312" s="572">
        <v>18</v>
      </c>
      <c r="G312" s="72" t="s">
        <v>940</v>
      </c>
      <c r="H312" s="572">
        <v>120</v>
      </c>
      <c r="I312" s="572">
        <v>195</v>
      </c>
      <c r="J312" s="66"/>
    </row>
    <row r="313" spans="1:10" ht="15" customHeight="1" x14ac:dyDescent="0.25">
      <c r="A313" s="572"/>
      <c r="B313" s="572">
        <v>5</v>
      </c>
      <c r="C313" s="572">
        <v>201906</v>
      </c>
      <c r="D313" s="572">
        <v>201906</v>
      </c>
      <c r="E313" s="572" t="s">
        <v>1067</v>
      </c>
      <c r="F313" s="572">
        <v>18</v>
      </c>
      <c r="G313" s="72" t="s">
        <v>940</v>
      </c>
      <c r="H313" s="572">
        <v>121</v>
      </c>
      <c r="I313" s="572">
        <v>1639</v>
      </c>
      <c r="J313" s="66"/>
    </row>
    <row r="314" spans="1:10" ht="15" customHeight="1" x14ac:dyDescent="0.25">
      <c r="A314" s="572"/>
      <c r="B314" s="572">
        <v>5</v>
      </c>
      <c r="C314" s="572">
        <v>201906</v>
      </c>
      <c r="D314" s="572">
        <v>201906</v>
      </c>
      <c r="E314" s="572" t="s">
        <v>1067</v>
      </c>
      <c r="F314" s="572" t="s">
        <v>1315</v>
      </c>
      <c r="G314" s="72" t="s">
        <v>930</v>
      </c>
      <c r="H314" s="572">
        <v>126</v>
      </c>
      <c r="I314" s="572">
        <v>588</v>
      </c>
      <c r="J314" s="66"/>
    </row>
    <row r="315" spans="1:10" ht="15" customHeight="1" x14ac:dyDescent="0.25">
      <c r="A315" s="572"/>
      <c r="B315" s="572">
        <v>5</v>
      </c>
      <c r="C315" s="572">
        <v>201906</v>
      </c>
      <c r="D315" s="572">
        <v>201906</v>
      </c>
      <c r="E315" s="572" t="s">
        <v>1067</v>
      </c>
      <c r="F315" s="572" t="s">
        <v>1316</v>
      </c>
      <c r="G315" s="72" t="s">
        <v>930</v>
      </c>
      <c r="H315" s="572">
        <v>120</v>
      </c>
      <c r="I315" s="572">
        <v>384</v>
      </c>
      <c r="J315" s="66"/>
    </row>
    <row r="316" spans="1:10" ht="15" customHeight="1" x14ac:dyDescent="0.25">
      <c r="A316" s="572"/>
      <c r="B316" s="572">
        <v>5</v>
      </c>
      <c r="C316" s="572">
        <v>201906</v>
      </c>
      <c r="D316" s="572">
        <v>201906</v>
      </c>
      <c r="E316" s="572" t="s">
        <v>1067</v>
      </c>
      <c r="F316" s="572" t="s">
        <v>1316</v>
      </c>
      <c r="G316" s="72" t="s">
        <v>930</v>
      </c>
      <c r="H316" s="572">
        <v>121</v>
      </c>
      <c r="I316" s="572">
        <v>2495</v>
      </c>
      <c r="J316" s="66"/>
    </row>
    <row r="317" spans="1:10" ht="15" customHeight="1" x14ac:dyDescent="0.25">
      <c r="A317" s="572"/>
      <c r="B317" s="572">
        <v>5</v>
      </c>
      <c r="C317" s="572">
        <v>201906</v>
      </c>
      <c r="D317" s="572">
        <v>201906</v>
      </c>
      <c r="E317" s="572" t="s">
        <v>1067</v>
      </c>
      <c r="F317" s="572">
        <v>85</v>
      </c>
      <c r="G317" s="72" t="s">
        <v>935</v>
      </c>
      <c r="H317" s="572">
        <v>120</v>
      </c>
      <c r="I317" s="572">
        <v>84</v>
      </c>
      <c r="J317" s="66"/>
    </row>
    <row r="318" spans="1:10" ht="15" customHeight="1" x14ac:dyDescent="0.25">
      <c r="A318" s="572"/>
      <c r="B318" s="572">
        <v>5</v>
      </c>
      <c r="C318" s="572">
        <v>201906</v>
      </c>
      <c r="D318" s="572">
        <v>201906</v>
      </c>
      <c r="E318" s="572" t="s">
        <v>1067</v>
      </c>
      <c r="F318" s="572">
        <v>85</v>
      </c>
      <c r="G318" s="72" t="s">
        <v>935</v>
      </c>
      <c r="H318" s="572">
        <v>121</v>
      </c>
      <c r="I318" s="572">
        <v>806</v>
      </c>
      <c r="J318" s="66"/>
    </row>
    <row r="319" spans="1:10" ht="15" customHeight="1" x14ac:dyDescent="0.25">
      <c r="A319" s="572"/>
      <c r="B319" s="572">
        <v>5</v>
      </c>
      <c r="C319" s="572">
        <v>201906</v>
      </c>
      <c r="D319" s="572">
        <v>201906</v>
      </c>
      <c r="E319" s="572" t="s">
        <v>1067</v>
      </c>
      <c r="F319" s="572" t="s">
        <v>1325</v>
      </c>
      <c r="G319" s="72" t="s">
        <v>928</v>
      </c>
      <c r="H319" s="572">
        <v>120</v>
      </c>
      <c r="I319" s="572">
        <v>72</v>
      </c>
      <c r="J319" s="66"/>
    </row>
    <row r="320" spans="1:10" ht="15" customHeight="1" x14ac:dyDescent="0.25">
      <c r="A320" s="572"/>
      <c r="B320" s="572">
        <v>5</v>
      </c>
      <c r="C320" s="572">
        <v>201906</v>
      </c>
      <c r="D320" s="572">
        <v>201906</v>
      </c>
      <c r="E320" s="572" t="s">
        <v>1067</v>
      </c>
      <c r="F320" s="572" t="s">
        <v>1325</v>
      </c>
      <c r="G320" s="72" t="s">
        <v>928</v>
      </c>
      <c r="H320" s="572">
        <v>121</v>
      </c>
      <c r="I320" s="572">
        <v>645</v>
      </c>
      <c r="J320" s="66"/>
    </row>
    <row r="321" spans="1:10" ht="15" customHeight="1" x14ac:dyDescent="0.25">
      <c r="A321" s="572"/>
      <c r="B321" s="572">
        <v>5</v>
      </c>
      <c r="C321" s="572">
        <v>201906</v>
      </c>
      <c r="D321" s="572">
        <v>201906</v>
      </c>
      <c r="E321" s="572" t="s">
        <v>1067</v>
      </c>
      <c r="F321" s="572" t="s">
        <v>1329</v>
      </c>
      <c r="G321" s="72" t="s">
        <v>925</v>
      </c>
      <c r="H321" s="572">
        <v>120</v>
      </c>
      <c r="I321" s="572">
        <v>229</v>
      </c>
      <c r="J321" s="66"/>
    </row>
    <row r="322" spans="1:10" ht="15" customHeight="1" x14ac:dyDescent="0.25">
      <c r="A322" s="572"/>
      <c r="B322" s="572">
        <v>5</v>
      </c>
      <c r="C322" s="572">
        <v>201906</v>
      </c>
      <c r="D322" s="572">
        <v>201906</v>
      </c>
      <c r="E322" s="572" t="s">
        <v>1067</v>
      </c>
      <c r="F322" s="572" t="s">
        <v>1329</v>
      </c>
      <c r="G322" s="72" t="s">
        <v>925</v>
      </c>
      <c r="H322" s="572">
        <v>121</v>
      </c>
      <c r="I322" s="572">
        <v>2068</v>
      </c>
      <c r="J322" s="66"/>
    </row>
    <row r="323" spans="1:10" ht="15" customHeight="1" x14ac:dyDescent="0.25">
      <c r="A323" s="572"/>
      <c r="B323" s="572">
        <v>5</v>
      </c>
      <c r="C323" s="572">
        <v>201906</v>
      </c>
      <c r="D323" s="572">
        <v>201906</v>
      </c>
      <c r="E323" s="572" t="s">
        <v>1067</v>
      </c>
      <c r="F323" s="572" t="s">
        <v>1331</v>
      </c>
      <c r="G323" s="72" t="s">
        <v>939</v>
      </c>
      <c r="H323" s="572">
        <v>120</v>
      </c>
      <c r="I323" s="572">
        <v>290</v>
      </c>
      <c r="J323" s="66"/>
    </row>
    <row r="324" spans="1:10" ht="15" customHeight="1" x14ac:dyDescent="0.25">
      <c r="A324" s="572"/>
      <c r="B324" s="572">
        <v>5</v>
      </c>
      <c r="C324" s="572">
        <v>201906</v>
      </c>
      <c r="D324" s="572">
        <v>201906</v>
      </c>
      <c r="E324" s="572" t="s">
        <v>1067</v>
      </c>
      <c r="F324" s="572" t="s">
        <v>1331</v>
      </c>
      <c r="G324" s="72" t="s">
        <v>939</v>
      </c>
      <c r="H324" s="572">
        <v>121</v>
      </c>
      <c r="I324" s="572">
        <v>3052</v>
      </c>
      <c r="J324" s="66"/>
    </row>
    <row r="325" spans="1:10" ht="15" customHeight="1" x14ac:dyDescent="0.25">
      <c r="A325" s="572"/>
      <c r="B325" s="572">
        <v>8</v>
      </c>
      <c r="C325" s="572">
        <v>201906</v>
      </c>
      <c r="D325" s="572">
        <v>201906</v>
      </c>
      <c r="E325" s="572" t="s">
        <v>1068</v>
      </c>
      <c r="F325" s="572">
        <v>19</v>
      </c>
      <c r="G325" s="72" t="s">
        <v>940</v>
      </c>
      <c r="H325" s="572">
        <v>120</v>
      </c>
      <c r="I325" s="572">
        <v>151</v>
      </c>
      <c r="J325" s="66"/>
    </row>
    <row r="326" spans="1:10" ht="15" customHeight="1" x14ac:dyDescent="0.25">
      <c r="A326" s="572"/>
      <c r="B326" s="572">
        <v>8</v>
      </c>
      <c r="C326" s="572">
        <v>201906</v>
      </c>
      <c r="D326" s="572">
        <v>201906</v>
      </c>
      <c r="E326" s="572" t="s">
        <v>1068</v>
      </c>
      <c r="F326" s="572">
        <v>19</v>
      </c>
      <c r="G326" s="72" t="s">
        <v>940</v>
      </c>
      <c r="H326" s="572">
        <v>121</v>
      </c>
      <c r="I326" s="572">
        <v>1166</v>
      </c>
      <c r="J326" s="66"/>
    </row>
    <row r="327" spans="1:10" ht="15" customHeight="1" x14ac:dyDescent="0.25">
      <c r="A327" s="572"/>
      <c r="B327" s="572">
        <v>8</v>
      </c>
      <c r="C327" s="572">
        <v>201906</v>
      </c>
      <c r="D327" s="572">
        <v>201906</v>
      </c>
      <c r="E327" s="572" t="s">
        <v>1068</v>
      </c>
      <c r="F327" s="572">
        <v>34</v>
      </c>
      <c r="G327" s="72" t="s">
        <v>1024</v>
      </c>
      <c r="H327" s="572">
        <v>120</v>
      </c>
      <c r="I327" s="572">
        <v>36</v>
      </c>
      <c r="J327" s="66"/>
    </row>
    <row r="328" spans="1:10" ht="15" customHeight="1" x14ac:dyDescent="0.25">
      <c r="A328" s="572"/>
      <c r="B328" s="572">
        <v>8</v>
      </c>
      <c r="C328" s="572">
        <v>201906</v>
      </c>
      <c r="D328" s="572">
        <v>201906</v>
      </c>
      <c r="E328" s="572" t="s">
        <v>1068</v>
      </c>
      <c r="F328" s="572">
        <v>34</v>
      </c>
      <c r="G328" s="72" t="s">
        <v>1024</v>
      </c>
      <c r="H328" s="572">
        <v>121</v>
      </c>
      <c r="I328" s="572">
        <v>239</v>
      </c>
      <c r="J328" s="66"/>
    </row>
    <row r="329" spans="1:10" ht="15" customHeight="1" x14ac:dyDescent="0.25">
      <c r="A329" s="572"/>
      <c r="B329" s="572">
        <v>8</v>
      </c>
      <c r="C329" s="572">
        <v>201906</v>
      </c>
      <c r="D329" s="572">
        <v>201906</v>
      </c>
      <c r="E329" s="572" t="s">
        <v>1068</v>
      </c>
      <c r="F329" s="572" t="s">
        <v>1309</v>
      </c>
      <c r="G329" s="72" t="s">
        <v>1024</v>
      </c>
      <c r="H329" s="572">
        <v>126</v>
      </c>
      <c r="I329" s="572">
        <v>171</v>
      </c>
      <c r="J329" s="66"/>
    </row>
    <row r="330" spans="1:10" ht="15" customHeight="1" x14ac:dyDescent="0.25">
      <c r="A330" s="572"/>
      <c r="B330" s="572">
        <v>8</v>
      </c>
      <c r="C330" s="572">
        <v>201906</v>
      </c>
      <c r="D330" s="572">
        <v>201906</v>
      </c>
      <c r="E330" s="572" t="s">
        <v>1068</v>
      </c>
      <c r="F330" s="572">
        <v>45</v>
      </c>
      <c r="G330" s="72" t="s">
        <v>920</v>
      </c>
      <c r="H330" s="572">
        <v>120</v>
      </c>
      <c r="I330" s="572">
        <v>105</v>
      </c>
      <c r="J330" s="66"/>
    </row>
    <row r="331" spans="1:10" ht="15" customHeight="1" x14ac:dyDescent="0.25">
      <c r="A331" s="572"/>
      <c r="B331" s="572">
        <v>8</v>
      </c>
      <c r="C331" s="572">
        <v>201906</v>
      </c>
      <c r="D331" s="572">
        <v>201906</v>
      </c>
      <c r="E331" s="572" t="s">
        <v>1068</v>
      </c>
      <c r="F331" s="572">
        <v>45</v>
      </c>
      <c r="G331" s="72" t="s">
        <v>920</v>
      </c>
      <c r="H331" s="572">
        <v>121</v>
      </c>
      <c r="I331" s="572">
        <v>618</v>
      </c>
      <c r="J331" s="66"/>
    </row>
    <row r="332" spans="1:10" ht="15" customHeight="1" x14ac:dyDescent="0.25">
      <c r="A332" s="572"/>
      <c r="B332" s="572">
        <v>8</v>
      </c>
      <c r="C332" s="572">
        <v>201906</v>
      </c>
      <c r="D332" s="572">
        <v>201906</v>
      </c>
      <c r="E332" s="572" t="s">
        <v>1068</v>
      </c>
      <c r="F332" s="573" t="s">
        <v>1300</v>
      </c>
      <c r="G332" s="72" t="s">
        <v>920</v>
      </c>
      <c r="H332" s="572">
        <v>126</v>
      </c>
      <c r="I332" s="572">
        <v>174</v>
      </c>
      <c r="J332" s="66"/>
    </row>
    <row r="333" spans="1:10" ht="15" customHeight="1" x14ac:dyDescent="0.25">
      <c r="A333" s="572"/>
      <c r="B333" s="572">
        <v>8</v>
      </c>
      <c r="C333" s="572">
        <v>201906</v>
      </c>
      <c r="D333" s="572">
        <v>201906</v>
      </c>
      <c r="E333" s="572" t="s">
        <v>1068</v>
      </c>
      <c r="F333" s="573" t="s">
        <v>1326</v>
      </c>
      <c r="G333" s="72" t="s">
        <v>923</v>
      </c>
      <c r="H333" s="572">
        <v>120</v>
      </c>
      <c r="I333" s="572">
        <v>77</v>
      </c>
      <c r="J333" s="66"/>
    </row>
    <row r="334" spans="1:10" ht="15" customHeight="1" x14ac:dyDescent="0.25">
      <c r="A334" s="572"/>
      <c r="B334" s="572">
        <v>8</v>
      </c>
      <c r="C334" s="572">
        <v>201906</v>
      </c>
      <c r="D334" s="572">
        <v>201906</v>
      </c>
      <c r="E334" s="572" t="s">
        <v>1068</v>
      </c>
      <c r="F334" s="572" t="s">
        <v>1326</v>
      </c>
      <c r="G334" s="72" t="s">
        <v>923</v>
      </c>
      <c r="H334" s="572">
        <v>121</v>
      </c>
      <c r="I334" s="572">
        <v>787</v>
      </c>
      <c r="J334" s="66"/>
    </row>
    <row r="335" spans="1:10" ht="15" customHeight="1" x14ac:dyDescent="0.25">
      <c r="A335" s="572"/>
      <c r="B335" s="572">
        <v>8</v>
      </c>
      <c r="C335" s="572">
        <v>201906</v>
      </c>
      <c r="D335" s="572">
        <v>201906</v>
      </c>
      <c r="E335" s="572" t="s">
        <v>1068</v>
      </c>
      <c r="F335" s="572">
        <v>69</v>
      </c>
      <c r="G335" s="72" t="s">
        <v>937</v>
      </c>
      <c r="H335" s="572">
        <v>120</v>
      </c>
      <c r="I335" s="572">
        <v>449</v>
      </c>
      <c r="J335" s="66"/>
    </row>
    <row r="336" spans="1:10" ht="15" customHeight="1" x14ac:dyDescent="0.25">
      <c r="A336" s="572"/>
      <c r="B336" s="572">
        <v>8</v>
      </c>
      <c r="C336" s="572">
        <v>201906</v>
      </c>
      <c r="D336" s="572">
        <v>201906</v>
      </c>
      <c r="E336" s="572" t="s">
        <v>1068</v>
      </c>
      <c r="F336" s="573">
        <v>69</v>
      </c>
      <c r="G336" s="72" t="s">
        <v>937</v>
      </c>
      <c r="H336" s="572">
        <v>121</v>
      </c>
      <c r="I336" s="572">
        <v>2532</v>
      </c>
      <c r="J336" s="66"/>
    </row>
    <row r="337" spans="1:10" ht="15" customHeight="1" x14ac:dyDescent="0.25">
      <c r="A337" s="572"/>
      <c r="B337" s="572">
        <v>8</v>
      </c>
      <c r="C337" s="572">
        <v>201906</v>
      </c>
      <c r="D337" s="572">
        <v>201906</v>
      </c>
      <c r="E337" s="572" t="s">
        <v>1068</v>
      </c>
      <c r="F337" s="573" t="s">
        <v>1334</v>
      </c>
      <c r="G337" s="72" t="s">
        <v>937</v>
      </c>
      <c r="H337" s="572">
        <v>126</v>
      </c>
      <c r="I337" s="572">
        <v>744</v>
      </c>
      <c r="J337" s="66"/>
    </row>
    <row r="338" spans="1:10" ht="15" customHeight="1" x14ac:dyDescent="0.25">
      <c r="A338" s="572"/>
      <c r="B338" s="572">
        <v>8</v>
      </c>
      <c r="C338" s="572">
        <v>201906</v>
      </c>
      <c r="D338" s="572">
        <v>201906</v>
      </c>
      <c r="E338" s="572" t="s">
        <v>1068</v>
      </c>
      <c r="F338" s="573" t="s">
        <v>1312</v>
      </c>
      <c r="G338" s="72" t="s">
        <v>930</v>
      </c>
      <c r="H338" s="572">
        <v>120</v>
      </c>
      <c r="I338" s="572">
        <v>289</v>
      </c>
      <c r="J338" s="66"/>
    </row>
    <row r="339" spans="1:10" ht="15" customHeight="1" x14ac:dyDescent="0.25">
      <c r="A339" s="572"/>
      <c r="B339" s="572">
        <v>8</v>
      </c>
      <c r="C339" s="572">
        <v>201906</v>
      </c>
      <c r="D339" s="572">
        <v>201906</v>
      </c>
      <c r="E339" s="572" t="s">
        <v>1068</v>
      </c>
      <c r="F339" s="572" t="s">
        <v>1312</v>
      </c>
      <c r="G339" s="72" t="s">
        <v>930</v>
      </c>
      <c r="H339" s="572">
        <v>121</v>
      </c>
      <c r="I339" s="572">
        <v>1541</v>
      </c>
      <c r="J339" s="66"/>
    </row>
    <row r="340" spans="1:10" ht="15" customHeight="1" x14ac:dyDescent="0.25">
      <c r="A340" s="572"/>
      <c r="B340" s="572">
        <v>8</v>
      </c>
      <c r="C340" s="572">
        <v>201906</v>
      </c>
      <c r="D340" s="572">
        <v>201906</v>
      </c>
      <c r="E340" s="572" t="s">
        <v>1068</v>
      </c>
      <c r="F340" s="572" t="s">
        <v>1311</v>
      </c>
      <c r="G340" s="72" t="s">
        <v>930</v>
      </c>
      <c r="H340" s="572">
        <v>126</v>
      </c>
      <c r="I340" s="572">
        <v>439</v>
      </c>
      <c r="J340" s="66"/>
    </row>
    <row r="341" spans="1:10" ht="15" customHeight="1" x14ac:dyDescent="0.25">
      <c r="A341" s="455"/>
      <c r="B341" s="459">
        <v>8</v>
      </c>
      <c r="C341" s="459">
        <v>201906</v>
      </c>
      <c r="D341" s="459">
        <v>201906</v>
      </c>
      <c r="E341" s="459" t="s">
        <v>1068</v>
      </c>
      <c r="F341" s="459" t="s">
        <v>1323</v>
      </c>
      <c r="G341" s="459" t="s">
        <v>928</v>
      </c>
      <c r="H341" s="459">
        <v>120</v>
      </c>
      <c r="I341" s="459">
        <v>66</v>
      </c>
      <c r="J341" s="66"/>
    </row>
    <row r="342" spans="1:10" ht="15" customHeight="1" x14ac:dyDescent="0.25">
      <c r="A342" s="455"/>
      <c r="B342" s="459">
        <v>8</v>
      </c>
      <c r="C342" s="459">
        <v>201906</v>
      </c>
      <c r="D342" s="459">
        <v>201906</v>
      </c>
      <c r="E342" s="459" t="s">
        <v>1068</v>
      </c>
      <c r="F342" s="459" t="s">
        <v>1323</v>
      </c>
      <c r="G342" s="459" t="s">
        <v>928</v>
      </c>
      <c r="H342" s="459">
        <v>121</v>
      </c>
      <c r="I342" s="459">
        <v>412</v>
      </c>
      <c r="J342" s="66"/>
    </row>
    <row r="343" spans="1:10" ht="15" customHeight="1" x14ac:dyDescent="0.25">
      <c r="A343" s="455"/>
      <c r="B343" s="459">
        <v>8</v>
      </c>
      <c r="C343" s="459">
        <v>201906</v>
      </c>
      <c r="D343" s="459">
        <v>201906</v>
      </c>
      <c r="E343" s="459" t="s">
        <v>1068</v>
      </c>
      <c r="F343" s="459" t="s">
        <v>1332</v>
      </c>
      <c r="G343" s="459" t="s">
        <v>913</v>
      </c>
      <c r="H343" s="459">
        <v>120</v>
      </c>
      <c r="I343" s="459">
        <v>197</v>
      </c>
      <c r="J343" s="66"/>
    </row>
    <row r="344" spans="1:10" ht="15" customHeight="1" x14ac:dyDescent="0.25">
      <c r="A344" s="455"/>
      <c r="B344" s="459">
        <v>8</v>
      </c>
      <c r="C344" s="459">
        <v>201906</v>
      </c>
      <c r="D344" s="459">
        <v>201906</v>
      </c>
      <c r="E344" s="459" t="s">
        <v>1068</v>
      </c>
      <c r="F344" s="459" t="s">
        <v>1332</v>
      </c>
      <c r="G344" s="459" t="s">
        <v>913</v>
      </c>
      <c r="H344" s="459">
        <v>121</v>
      </c>
      <c r="I344" s="459">
        <v>1962</v>
      </c>
      <c r="J344" s="66"/>
    </row>
    <row r="345" spans="1:10" ht="15" customHeight="1" x14ac:dyDescent="0.25">
      <c r="A345" s="455"/>
      <c r="B345" s="459">
        <v>34</v>
      </c>
      <c r="C345" s="459">
        <v>201906</v>
      </c>
      <c r="D345" s="459">
        <v>201906</v>
      </c>
      <c r="E345" s="459" t="s">
        <v>1069</v>
      </c>
      <c r="F345" s="459">
        <v>33</v>
      </c>
      <c r="G345" s="459" t="s">
        <v>1024</v>
      </c>
      <c r="H345" s="459">
        <v>120</v>
      </c>
      <c r="I345" s="459">
        <v>38</v>
      </c>
      <c r="J345" s="66"/>
    </row>
    <row r="346" spans="1:10" ht="15" customHeight="1" x14ac:dyDescent="0.25">
      <c r="A346" s="455"/>
      <c r="B346" s="459">
        <v>34</v>
      </c>
      <c r="C346" s="459">
        <v>201906</v>
      </c>
      <c r="D346" s="459">
        <v>201906</v>
      </c>
      <c r="E346" s="459" t="s">
        <v>1069</v>
      </c>
      <c r="F346" s="459">
        <v>33</v>
      </c>
      <c r="G346" s="459" t="s">
        <v>1024</v>
      </c>
      <c r="H346" s="459">
        <v>121</v>
      </c>
      <c r="I346" s="459">
        <v>249</v>
      </c>
      <c r="J346" s="66"/>
    </row>
    <row r="347" spans="1:10" ht="15" customHeight="1" x14ac:dyDescent="0.25">
      <c r="A347" s="455"/>
      <c r="B347" s="459">
        <v>34</v>
      </c>
      <c r="C347" s="459">
        <v>201906</v>
      </c>
      <c r="D347" s="459">
        <v>201906</v>
      </c>
      <c r="E347" s="459" t="s">
        <v>1069</v>
      </c>
      <c r="F347" s="459" t="s">
        <v>1310</v>
      </c>
      <c r="G347" s="459" t="s">
        <v>1024</v>
      </c>
      <c r="H347" s="459">
        <v>126</v>
      </c>
      <c r="I347" s="459">
        <v>159</v>
      </c>
      <c r="J347" s="66"/>
    </row>
    <row r="348" spans="1:10" ht="15" customHeight="1" x14ac:dyDescent="0.25">
      <c r="A348" s="455"/>
      <c r="B348" s="459">
        <v>34</v>
      </c>
      <c r="C348" s="459">
        <v>201906</v>
      </c>
      <c r="D348" s="459">
        <v>201906</v>
      </c>
      <c r="E348" s="459" t="s">
        <v>1069</v>
      </c>
      <c r="F348" s="459">
        <v>46</v>
      </c>
      <c r="G348" s="459" t="s">
        <v>920</v>
      </c>
      <c r="H348" s="459">
        <v>120</v>
      </c>
      <c r="I348" s="459">
        <v>144</v>
      </c>
      <c r="J348" s="66"/>
    </row>
    <row r="349" spans="1:10" ht="15" customHeight="1" x14ac:dyDescent="0.25">
      <c r="A349" s="455"/>
      <c r="B349" s="459">
        <v>34</v>
      </c>
      <c r="C349" s="459">
        <v>201906</v>
      </c>
      <c r="D349" s="459">
        <v>201906</v>
      </c>
      <c r="E349" s="459" t="s">
        <v>1069</v>
      </c>
      <c r="F349" s="459">
        <v>46</v>
      </c>
      <c r="G349" s="459" t="s">
        <v>920</v>
      </c>
      <c r="H349" s="459">
        <v>121</v>
      </c>
      <c r="I349" s="459">
        <v>814</v>
      </c>
      <c r="J349" s="66"/>
    </row>
    <row r="350" spans="1:10" ht="15" customHeight="1" x14ac:dyDescent="0.25">
      <c r="A350" s="455"/>
      <c r="B350" s="459">
        <v>34</v>
      </c>
      <c r="C350" s="459">
        <v>201906</v>
      </c>
      <c r="D350" s="459">
        <v>201906</v>
      </c>
      <c r="E350" s="459" t="s">
        <v>1069</v>
      </c>
      <c r="F350" s="459" t="s">
        <v>1303</v>
      </c>
      <c r="G350" s="459" t="s">
        <v>920</v>
      </c>
      <c r="H350" s="459">
        <v>126</v>
      </c>
      <c r="I350" s="459">
        <v>236</v>
      </c>
      <c r="J350" s="66"/>
    </row>
    <row r="351" spans="1:10" ht="15" customHeight="1" x14ac:dyDescent="0.25">
      <c r="A351" s="455"/>
      <c r="B351" s="459">
        <v>34</v>
      </c>
      <c r="C351" s="459">
        <v>201906</v>
      </c>
      <c r="D351" s="459">
        <v>201906</v>
      </c>
      <c r="E351" s="459" t="s">
        <v>1069</v>
      </c>
      <c r="F351" s="459" t="s">
        <v>1314</v>
      </c>
      <c r="G351" s="459" t="s">
        <v>930</v>
      </c>
      <c r="H351" s="459">
        <v>120</v>
      </c>
      <c r="I351" s="459">
        <v>124</v>
      </c>
      <c r="J351" s="66"/>
    </row>
    <row r="352" spans="1:10" ht="15" customHeight="1" x14ac:dyDescent="0.25">
      <c r="A352" s="455"/>
      <c r="B352" s="459">
        <v>34</v>
      </c>
      <c r="C352" s="459">
        <v>201906</v>
      </c>
      <c r="D352" s="459">
        <v>201906</v>
      </c>
      <c r="E352" s="459" t="s">
        <v>1069</v>
      </c>
      <c r="F352" s="459" t="s">
        <v>1314</v>
      </c>
      <c r="G352" s="459" t="s">
        <v>930</v>
      </c>
      <c r="H352" s="459">
        <v>121</v>
      </c>
      <c r="I352" s="459">
        <v>909</v>
      </c>
      <c r="J352" s="66"/>
    </row>
    <row r="353" spans="1:10" ht="15" customHeight="1" x14ac:dyDescent="0.25">
      <c r="A353" s="455"/>
      <c r="B353" s="459">
        <v>34</v>
      </c>
      <c r="C353" s="459">
        <v>201906</v>
      </c>
      <c r="D353" s="459">
        <v>201906</v>
      </c>
      <c r="E353" s="459" t="s">
        <v>1069</v>
      </c>
      <c r="F353" s="459" t="s">
        <v>1313</v>
      </c>
      <c r="G353" s="459" t="s">
        <v>930</v>
      </c>
      <c r="H353" s="459">
        <v>126</v>
      </c>
      <c r="I353" s="459">
        <v>242</v>
      </c>
      <c r="J353" s="66"/>
    </row>
    <row r="354" spans="1:10" ht="15" customHeight="1" x14ac:dyDescent="0.25">
      <c r="A354" s="455"/>
      <c r="B354" s="459">
        <v>34</v>
      </c>
      <c r="C354" s="459">
        <v>201906</v>
      </c>
      <c r="D354" s="459">
        <v>201906</v>
      </c>
      <c r="E354" s="459" t="s">
        <v>1069</v>
      </c>
      <c r="F354" s="459" t="s">
        <v>1324</v>
      </c>
      <c r="G354" s="459" t="s">
        <v>928</v>
      </c>
      <c r="H354" s="459">
        <v>120</v>
      </c>
      <c r="I354" s="459">
        <v>49</v>
      </c>
      <c r="J354" s="66"/>
    </row>
    <row r="355" spans="1:10" ht="15" customHeight="1" x14ac:dyDescent="0.25">
      <c r="A355" s="455"/>
      <c r="B355" s="459">
        <v>34</v>
      </c>
      <c r="C355" s="459">
        <v>201906</v>
      </c>
      <c r="D355" s="459">
        <v>201906</v>
      </c>
      <c r="E355" s="459" t="s">
        <v>1069</v>
      </c>
      <c r="F355" s="459" t="s">
        <v>1324</v>
      </c>
      <c r="G355" s="459" t="s">
        <v>928</v>
      </c>
      <c r="H355" s="459">
        <v>121</v>
      </c>
      <c r="I355" s="459">
        <v>517</v>
      </c>
      <c r="J355" s="66"/>
    </row>
    <row r="356" spans="1:10" ht="15" customHeight="1" x14ac:dyDescent="0.25">
      <c r="A356" s="455"/>
      <c r="B356" s="459">
        <v>34</v>
      </c>
      <c r="C356" s="459">
        <v>201906</v>
      </c>
      <c r="D356" s="459">
        <v>201906</v>
      </c>
      <c r="E356" s="459" t="s">
        <v>1069</v>
      </c>
      <c r="F356" s="459" t="s">
        <v>1306</v>
      </c>
      <c r="G356" s="459" t="s">
        <v>941</v>
      </c>
      <c r="H356" s="459">
        <v>120</v>
      </c>
      <c r="I356" s="459">
        <v>428</v>
      </c>
      <c r="J356" s="66"/>
    </row>
    <row r="357" spans="1:10" ht="15" customHeight="1" x14ac:dyDescent="0.25">
      <c r="A357" s="455"/>
      <c r="B357" s="459">
        <v>34</v>
      </c>
      <c r="C357" s="459">
        <v>201906</v>
      </c>
      <c r="D357" s="459">
        <v>201906</v>
      </c>
      <c r="E357" s="459" t="s">
        <v>1069</v>
      </c>
      <c r="F357" s="459" t="s">
        <v>1306</v>
      </c>
      <c r="G357" s="459" t="s">
        <v>941</v>
      </c>
      <c r="H357" s="459">
        <v>121</v>
      </c>
      <c r="I357" s="459">
        <v>2510</v>
      </c>
      <c r="J357" s="66"/>
    </row>
    <row r="358" spans="1:10" ht="15" customHeight="1" x14ac:dyDescent="0.25">
      <c r="A358" s="455"/>
      <c r="B358" s="459">
        <v>34</v>
      </c>
      <c r="C358" s="459">
        <v>201906</v>
      </c>
      <c r="D358" s="459">
        <v>201906</v>
      </c>
      <c r="E358" s="459" t="s">
        <v>1069</v>
      </c>
      <c r="F358" s="459" t="s">
        <v>1305</v>
      </c>
      <c r="G358" s="459" t="s">
        <v>941</v>
      </c>
      <c r="H358" s="459">
        <v>126</v>
      </c>
      <c r="I358" s="459">
        <v>563</v>
      </c>
      <c r="J358" s="66"/>
    </row>
    <row r="359" spans="1:10" ht="15" customHeight="1" x14ac:dyDescent="0.25">
      <c r="A359" s="455"/>
      <c r="B359" s="459">
        <v>34</v>
      </c>
      <c r="C359" s="459">
        <v>201906</v>
      </c>
      <c r="D359" s="459">
        <v>201906</v>
      </c>
      <c r="E359" s="459" t="s">
        <v>1069</v>
      </c>
      <c r="F359" s="459" t="s">
        <v>1320</v>
      </c>
      <c r="G359" s="459" t="s">
        <v>1003</v>
      </c>
      <c r="H359" s="459">
        <v>120</v>
      </c>
      <c r="I359" s="459">
        <v>64</v>
      </c>
      <c r="J359" s="66"/>
    </row>
    <row r="360" spans="1:10" ht="15" customHeight="1" x14ac:dyDescent="0.25">
      <c r="A360" s="455"/>
      <c r="B360" s="459">
        <v>34</v>
      </c>
      <c r="C360" s="459">
        <v>201906</v>
      </c>
      <c r="D360" s="459">
        <v>201906</v>
      </c>
      <c r="E360" s="459" t="s">
        <v>1069</v>
      </c>
      <c r="F360" s="459" t="s">
        <v>1320</v>
      </c>
      <c r="G360" s="459" t="s">
        <v>1003</v>
      </c>
      <c r="H360" s="459">
        <v>121</v>
      </c>
      <c r="I360" s="459">
        <v>624</v>
      </c>
      <c r="J360" s="66"/>
    </row>
    <row r="361" spans="1:10" ht="15" customHeight="1" x14ac:dyDescent="0.25">
      <c r="A361" s="455"/>
      <c r="B361" s="459">
        <v>34</v>
      </c>
      <c r="C361" s="459">
        <v>201906</v>
      </c>
      <c r="D361" s="459">
        <v>201906</v>
      </c>
      <c r="E361" s="459" t="s">
        <v>1069</v>
      </c>
      <c r="F361" s="459" t="s">
        <v>1319</v>
      </c>
      <c r="G361" s="459" t="s">
        <v>1003</v>
      </c>
      <c r="H361" s="459">
        <v>126</v>
      </c>
      <c r="I361" s="459">
        <v>120</v>
      </c>
      <c r="J361" s="66"/>
    </row>
    <row r="362" spans="1:10" ht="15" customHeight="1" x14ac:dyDescent="0.25">
      <c r="A362" s="455"/>
      <c r="B362" s="459">
        <v>36</v>
      </c>
      <c r="C362" s="459">
        <v>201906</v>
      </c>
      <c r="D362" s="459">
        <v>201906</v>
      </c>
      <c r="E362" s="459" t="s">
        <v>1070</v>
      </c>
      <c r="F362" s="459" t="s">
        <v>1336</v>
      </c>
      <c r="G362" s="459" t="s">
        <v>937</v>
      </c>
      <c r="H362" s="459">
        <v>120</v>
      </c>
      <c r="I362" s="459">
        <v>183</v>
      </c>
      <c r="J362" s="66"/>
    </row>
    <row r="363" spans="1:10" ht="15" customHeight="1" x14ac:dyDescent="0.25">
      <c r="A363" s="455"/>
      <c r="B363" s="459">
        <v>36</v>
      </c>
      <c r="C363" s="459">
        <v>201906</v>
      </c>
      <c r="D363" s="459">
        <v>201906</v>
      </c>
      <c r="E363" s="459" t="s">
        <v>1070</v>
      </c>
      <c r="F363" s="459" t="s">
        <v>1336</v>
      </c>
      <c r="G363" s="459" t="s">
        <v>937</v>
      </c>
      <c r="H363" s="459">
        <v>121</v>
      </c>
      <c r="I363" s="459">
        <v>1494</v>
      </c>
      <c r="J363" s="66"/>
    </row>
    <row r="364" spans="1:10" ht="15" customHeight="1" x14ac:dyDescent="0.25">
      <c r="A364" s="455"/>
      <c r="B364" s="459">
        <v>36</v>
      </c>
      <c r="C364" s="459">
        <v>201906</v>
      </c>
      <c r="D364" s="459">
        <v>201906</v>
      </c>
      <c r="E364" s="459" t="s">
        <v>1070</v>
      </c>
      <c r="F364" s="459" t="s">
        <v>1318</v>
      </c>
      <c r="G364" s="459" t="s">
        <v>1003</v>
      </c>
      <c r="H364" s="459">
        <v>120</v>
      </c>
      <c r="I364" s="459">
        <v>58</v>
      </c>
      <c r="J364" s="66"/>
    </row>
    <row r="365" spans="1:10" ht="15" customHeight="1" x14ac:dyDescent="0.25">
      <c r="A365" s="455"/>
      <c r="B365" s="459">
        <v>36</v>
      </c>
      <c r="C365" s="459">
        <v>201906</v>
      </c>
      <c r="D365" s="459">
        <v>201906</v>
      </c>
      <c r="E365" s="459" t="s">
        <v>1070</v>
      </c>
      <c r="F365" s="459" t="s">
        <v>1318</v>
      </c>
      <c r="G365" s="459" t="s">
        <v>1003</v>
      </c>
      <c r="H365" s="459">
        <v>121</v>
      </c>
      <c r="I365" s="459">
        <v>572</v>
      </c>
      <c r="J365" s="66"/>
    </row>
    <row r="366" spans="1:10" ht="15" customHeight="1" x14ac:dyDescent="0.25">
      <c r="A366" s="455"/>
      <c r="B366" s="459">
        <v>36</v>
      </c>
      <c r="C366" s="459">
        <v>201906</v>
      </c>
      <c r="D366" s="459">
        <v>201906</v>
      </c>
      <c r="E366" s="459" t="s">
        <v>1070</v>
      </c>
      <c r="F366" s="459" t="s">
        <v>1317</v>
      </c>
      <c r="G366" s="459" t="s">
        <v>1003</v>
      </c>
      <c r="H366" s="459">
        <v>126</v>
      </c>
      <c r="I366" s="459">
        <v>97</v>
      </c>
      <c r="J366" s="66"/>
    </row>
    <row r="367" spans="1:10" ht="15" customHeight="1" x14ac:dyDescent="0.25">
      <c r="A367" s="455"/>
      <c r="B367" s="459">
        <v>36</v>
      </c>
      <c r="C367" s="459">
        <v>201906</v>
      </c>
      <c r="D367" s="459">
        <v>201906</v>
      </c>
      <c r="E367" s="459" t="s">
        <v>1070</v>
      </c>
      <c r="F367" s="459" t="s">
        <v>1330</v>
      </c>
      <c r="G367" s="459" t="s">
        <v>939</v>
      </c>
      <c r="H367" s="459">
        <v>120</v>
      </c>
      <c r="I367" s="459">
        <v>225</v>
      </c>
      <c r="J367" s="66"/>
    </row>
    <row r="368" spans="1:10" ht="15" customHeight="1" x14ac:dyDescent="0.25">
      <c r="A368" s="455"/>
      <c r="B368" s="459">
        <v>36</v>
      </c>
      <c r="C368" s="459">
        <v>201906</v>
      </c>
      <c r="D368" s="459">
        <v>201906</v>
      </c>
      <c r="E368" s="459" t="s">
        <v>1070</v>
      </c>
      <c r="F368" s="459" t="s">
        <v>1330</v>
      </c>
      <c r="G368" s="459" t="s">
        <v>939</v>
      </c>
      <c r="H368" s="459">
        <v>121</v>
      </c>
      <c r="I368" s="459">
        <v>2075</v>
      </c>
      <c r="J368" s="66"/>
    </row>
    <row r="369" spans="1:10" ht="15" customHeight="1" x14ac:dyDescent="0.25">
      <c r="A369" s="572"/>
      <c r="B369" s="572">
        <v>4</v>
      </c>
      <c r="C369" s="572">
        <v>201908</v>
      </c>
      <c r="D369" s="572">
        <v>201906</v>
      </c>
      <c r="E369" s="572" t="s">
        <v>1066</v>
      </c>
      <c r="F369" s="572">
        <v>47</v>
      </c>
      <c r="G369" s="72" t="s">
        <v>920</v>
      </c>
      <c r="H369" s="572">
        <v>120</v>
      </c>
      <c r="I369" s="572">
        <v>19</v>
      </c>
      <c r="J369" s="66"/>
    </row>
    <row r="370" spans="1:10" ht="15" customHeight="1" x14ac:dyDescent="0.25">
      <c r="A370" s="572"/>
      <c r="B370" s="572">
        <v>4</v>
      </c>
      <c r="C370" s="572">
        <v>201908</v>
      </c>
      <c r="D370" s="572">
        <v>201906</v>
      </c>
      <c r="E370" s="572" t="s">
        <v>1066</v>
      </c>
      <c r="F370" s="573">
        <v>47</v>
      </c>
      <c r="G370" s="72" t="s">
        <v>920</v>
      </c>
      <c r="H370" s="572">
        <v>121</v>
      </c>
      <c r="I370" s="572">
        <v>58</v>
      </c>
      <c r="J370" s="66"/>
    </row>
    <row r="371" spans="1:10" ht="15" customHeight="1" x14ac:dyDescent="0.25">
      <c r="A371" s="572"/>
      <c r="B371" s="572">
        <v>4</v>
      </c>
      <c r="C371" s="572">
        <v>201908</v>
      </c>
      <c r="D371" s="572">
        <v>201906</v>
      </c>
      <c r="E371" s="572" t="s">
        <v>1066</v>
      </c>
      <c r="F371" s="573" t="s">
        <v>1304</v>
      </c>
      <c r="G371" s="72" t="s">
        <v>920</v>
      </c>
      <c r="H371" s="572">
        <v>126</v>
      </c>
      <c r="I371" s="572">
        <v>6</v>
      </c>
      <c r="J371" s="66"/>
    </row>
    <row r="372" spans="1:10" ht="15" customHeight="1" x14ac:dyDescent="0.25">
      <c r="A372" s="572"/>
      <c r="B372" s="572">
        <v>4</v>
      </c>
      <c r="C372" s="572">
        <v>201908</v>
      </c>
      <c r="D372" s="572">
        <v>201906</v>
      </c>
      <c r="E372" s="572" t="s">
        <v>1066</v>
      </c>
      <c r="F372" s="573" t="s">
        <v>1327</v>
      </c>
      <c r="G372" s="72" t="s">
        <v>923</v>
      </c>
      <c r="H372" s="572">
        <v>121</v>
      </c>
      <c r="I372" s="572">
        <v>27</v>
      </c>
      <c r="J372" s="66"/>
    </row>
    <row r="373" spans="1:10" ht="15" customHeight="1" x14ac:dyDescent="0.25">
      <c r="A373" s="572"/>
      <c r="B373" s="572">
        <v>4</v>
      </c>
      <c r="C373" s="572">
        <v>201908</v>
      </c>
      <c r="D373" s="572">
        <v>201906</v>
      </c>
      <c r="E373" s="572" t="s">
        <v>1066</v>
      </c>
      <c r="F373" s="572">
        <v>86</v>
      </c>
      <c r="G373" s="72" t="s">
        <v>935</v>
      </c>
      <c r="H373" s="572">
        <v>120</v>
      </c>
      <c r="I373" s="572">
        <v>4</v>
      </c>
      <c r="J373" s="66"/>
    </row>
    <row r="374" spans="1:10" ht="15" customHeight="1" x14ac:dyDescent="0.25">
      <c r="A374" s="572"/>
      <c r="B374" s="572">
        <v>4</v>
      </c>
      <c r="C374" s="572">
        <v>201908</v>
      </c>
      <c r="D374" s="572">
        <v>201906</v>
      </c>
      <c r="E374" s="572" t="s">
        <v>1066</v>
      </c>
      <c r="F374" s="572">
        <v>86</v>
      </c>
      <c r="G374" s="72" t="s">
        <v>935</v>
      </c>
      <c r="H374" s="572">
        <v>121</v>
      </c>
      <c r="I374" s="572">
        <v>41</v>
      </c>
      <c r="J374" s="66"/>
    </row>
    <row r="375" spans="1:10" ht="15" customHeight="1" x14ac:dyDescent="0.25">
      <c r="A375" s="572"/>
      <c r="B375" s="572">
        <v>4</v>
      </c>
      <c r="C375" s="572">
        <v>201908</v>
      </c>
      <c r="D375" s="572">
        <v>201906</v>
      </c>
      <c r="E375" s="572" t="s">
        <v>1066</v>
      </c>
      <c r="F375" s="572" t="s">
        <v>1308</v>
      </c>
      <c r="G375" s="72" t="s">
        <v>941</v>
      </c>
      <c r="H375" s="572">
        <v>120</v>
      </c>
      <c r="I375" s="572">
        <v>17</v>
      </c>
      <c r="J375" s="66"/>
    </row>
    <row r="376" spans="1:10" ht="15" customHeight="1" x14ac:dyDescent="0.25">
      <c r="A376" s="572"/>
      <c r="B376" s="572">
        <v>4</v>
      </c>
      <c r="C376" s="572">
        <v>201908</v>
      </c>
      <c r="D376" s="572">
        <v>201906</v>
      </c>
      <c r="E376" s="572" t="s">
        <v>1066</v>
      </c>
      <c r="F376" s="572" t="s">
        <v>1308</v>
      </c>
      <c r="G376" s="72" t="s">
        <v>941</v>
      </c>
      <c r="H376" s="572">
        <v>121</v>
      </c>
      <c r="I376" s="572">
        <v>47</v>
      </c>
      <c r="J376" s="66"/>
    </row>
    <row r="377" spans="1:10" ht="15" customHeight="1" x14ac:dyDescent="0.25">
      <c r="A377" s="572"/>
      <c r="B377" s="572">
        <v>4</v>
      </c>
      <c r="C377" s="572">
        <v>201908</v>
      </c>
      <c r="D377" s="572">
        <v>201906</v>
      </c>
      <c r="E377" s="572" t="s">
        <v>1066</v>
      </c>
      <c r="F377" s="573" t="s">
        <v>1307</v>
      </c>
      <c r="G377" s="72" t="s">
        <v>941</v>
      </c>
      <c r="H377" s="572">
        <v>126</v>
      </c>
      <c r="I377" s="572">
        <v>7</v>
      </c>
      <c r="J377" s="66"/>
    </row>
    <row r="378" spans="1:10" ht="15" customHeight="1" x14ac:dyDescent="0.25">
      <c r="A378" s="572"/>
      <c r="B378" s="572">
        <v>4</v>
      </c>
      <c r="C378" s="572">
        <v>201908</v>
      </c>
      <c r="D378" s="572">
        <v>201906</v>
      </c>
      <c r="E378" s="572" t="s">
        <v>1066</v>
      </c>
      <c r="F378" s="573" t="s">
        <v>1328</v>
      </c>
      <c r="G378" s="72" t="s">
        <v>925</v>
      </c>
      <c r="H378" s="572">
        <v>120</v>
      </c>
      <c r="I378" s="572">
        <v>12</v>
      </c>
      <c r="J378" s="66"/>
    </row>
    <row r="379" spans="1:10" ht="15" customHeight="1" x14ac:dyDescent="0.25">
      <c r="A379" s="572"/>
      <c r="B379" s="572">
        <v>4</v>
      </c>
      <c r="C379" s="572">
        <v>201908</v>
      </c>
      <c r="D379" s="572">
        <v>201906</v>
      </c>
      <c r="E379" s="572" t="s">
        <v>1066</v>
      </c>
      <c r="F379" s="573" t="s">
        <v>1328</v>
      </c>
      <c r="G379" s="72" t="s">
        <v>925</v>
      </c>
      <c r="H379" s="572">
        <v>121</v>
      </c>
      <c r="I379" s="572">
        <v>59</v>
      </c>
      <c r="J379" s="66"/>
    </row>
    <row r="380" spans="1:10" ht="15" customHeight="1" x14ac:dyDescent="0.25">
      <c r="A380" s="572"/>
      <c r="B380" s="572">
        <v>4</v>
      </c>
      <c r="C380" s="572">
        <v>201908</v>
      </c>
      <c r="D380" s="572">
        <v>201906</v>
      </c>
      <c r="E380" s="572" t="s">
        <v>1066</v>
      </c>
      <c r="F380" s="572" t="s">
        <v>1322</v>
      </c>
      <c r="G380" s="72" t="s">
        <v>1003</v>
      </c>
      <c r="H380" s="572">
        <v>120</v>
      </c>
      <c r="I380" s="572">
        <v>4</v>
      </c>
      <c r="J380" s="66"/>
    </row>
    <row r="381" spans="1:10" ht="15" customHeight="1" x14ac:dyDescent="0.25">
      <c r="A381" s="572"/>
      <c r="B381" s="572">
        <v>4</v>
      </c>
      <c r="C381" s="572">
        <v>201908</v>
      </c>
      <c r="D381" s="572">
        <v>201906</v>
      </c>
      <c r="E381" s="572" t="s">
        <v>1066</v>
      </c>
      <c r="F381" s="572" t="s">
        <v>1322</v>
      </c>
      <c r="G381" s="72" t="s">
        <v>1003</v>
      </c>
      <c r="H381" s="572">
        <v>121</v>
      </c>
      <c r="I381" s="572">
        <v>50</v>
      </c>
      <c r="J381" s="66"/>
    </row>
    <row r="382" spans="1:10" ht="15" customHeight="1" x14ac:dyDescent="0.25">
      <c r="A382" s="572"/>
      <c r="B382" s="572">
        <v>4</v>
      </c>
      <c r="C382" s="572">
        <v>201908</v>
      </c>
      <c r="D382" s="572">
        <v>201906</v>
      </c>
      <c r="E382" s="572" t="s">
        <v>1066</v>
      </c>
      <c r="F382" s="572" t="s">
        <v>1321</v>
      </c>
      <c r="G382" s="72" t="s">
        <v>1003</v>
      </c>
      <c r="H382" s="572">
        <v>126</v>
      </c>
      <c r="I382" s="572">
        <v>4</v>
      </c>
      <c r="J382" s="66"/>
    </row>
    <row r="383" spans="1:10" ht="15" customHeight="1" x14ac:dyDescent="0.25">
      <c r="A383" s="572"/>
      <c r="B383" s="572">
        <v>4</v>
      </c>
      <c r="C383" s="572">
        <v>201908</v>
      </c>
      <c r="D383" s="572">
        <v>201906</v>
      </c>
      <c r="E383" s="572" t="s">
        <v>1066</v>
      </c>
      <c r="F383" s="572" t="s">
        <v>1333</v>
      </c>
      <c r="G383" s="72" t="s">
        <v>913</v>
      </c>
      <c r="H383" s="572">
        <v>120</v>
      </c>
      <c r="I383" s="572">
        <v>9</v>
      </c>
      <c r="J383" s="66"/>
    </row>
    <row r="384" spans="1:10" ht="15" customHeight="1" x14ac:dyDescent="0.25">
      <c r="A384" s="572"/>
      <c r="B384" s="572">
        <v>4</v>
      </c>
      <c r="C384" s="572">
        <v>201908</v>
      </c>
      <c r="D384" s="572">
        <v>201906</v>
      </c>
      <c r="E384" s="572" t="s">
        <v>1066</v>
      </c>
      <c r="F384" s="573" t="s">
        <v>1333</v>
      </c>
      <c r="G384" s="72" t="s">
        <v>913</v>
      </c>
      <c r="H384" s="572">
        <v>121</v>
      </c>
      <c r="I384" s="572">
        <v>68</v>
      </c>
      <c r="J384" s="66"/>
    </row>
    <row r="385" spans="1:10" ht="15" customHeight="1" x14ac:dyDescent="0.25">
      <c r="A385" s="572"/>
      <c r="B385" s="572">
        <v>5</v>
      </c>
      <c r="C385" s="572">
        <v>201908</v>
      </c>
      <c r="D385" s="572">
        <v>201906</v>
      </c>
      <c r="E385" s="572" t="s">
        <v>1067</v>
      </c>
      <c r="F385" s="573">
        <v>18</v>
      </c>
      <c r="G385" s="72" t="s">
        <v>940</v>
      </c>
      <c r="H385" s="572">
        <v>120</v>
      </c>
      <c r="I385" s="572">
        <v>9</v>
      </c>
      <c r="J385" s="66"/>
    </row>
    <row r="386" spans="1:10" ht="15" customHeight="1" x14ac:dyDescent="0.25">
      <c r="A386" s="572"/>
      <c r="B386" s="572">
        <v>5</v>
      </c>
      <c r="C386" s="572">
        <v>201908</v>
      </c>
      <c r="D386" s="572">
        <v>201906</v>
      </c>
      <c r="E386" s="572" t="s">
        <v>1067</v>
      </c>
      <c r="F386" s="572">
        <v>18</v>
      </c>
      <c r="G386" s="72" t="s">
        <v>940</v>
      </c>
      <c r="H386" s="572">
        <v>121</v>
      </c>
      <c r="I386" s="572">
        <v>42</v>
      </c>
      <c r="J386" s="66"/>
    </row>
    <row r="387" spans="1:10" ht="15" customHeight="1" x14ac:dyDescent="0.25">
      <c r="A387" s="572"/>
      <c r="B387" s="572">
        <v>5</v>
      </c>
      <c r="C387" s="572">
        <v>201908</v>
      </c>
      <c r="D387" s="572">
        <v>201906</v>
      </c>
      <c r="E387" s="572" t="s">
        <v>1067</v>
      </c>
      <c r="F387" s="572" t="s">
        <v>1315</v>
      </c>
      <c r="G387" s="72" t="s">
        <v>930</v>
      </c>
      <c r="H387" s="572">
        <v>126</v>
      </c>
      <c r="I387" s="572">
        <v>11</v>
      </c>
      <c r="J387" s="66"/>
    </row>
    <row r="388" spans="1:10" ht="15" customHeight="1" x14ac:dyDescent="0.25">
      <c r="A388" s="572"/>
      <c r="B388" s="572">
        <v>5</v>
      </c>
      <c r="C388" s="572">
        <v>201908</v>
      </c>
      <c r="D388" s="572">
        <v>201906</v>
      </c>
      <c r="E388" s="572" t="s">
        <v>1067</v>
      </c>
      <c r="F388" s="572" t="s">
        <v>1316</v>
      </c>
      <c r="G388" s="72" t="s">
        <v>930</v>
      </c>
      <c r="H388" s="572">
        <v>120</v>
      </c>
      <c r="I388" s="572">
        <v>13</v>
      </c>
      <c r="J388" s="66"/>
    </row>
    <row r="389" spans="1:10" ht="15" customHeight="1" x14ac:dyDescent="0.25">
      <c r="A389" s="572"/>
      <c r="B389" s="572">
        <v>5</v>
      </c>
      <c r="C389" s="572">
        <v>201908</v>
      </c>
      <c r="D389" s="572">
        <v>201906</v>
      </c>
      <c r="E389" s="572" t="s">
        <v>1067</v>
      </c>
      <c r="F389" s="573" t="s">
        <v>1316</v>
      </c>
      <c r="G389" s="72" t="s">
        <v>930</v>
      </c>
      <c r="H389" s="572">
        <v>121</v>
      </c>
      <c r="I389" s="572">
        <v>114</v>
      </c>
      <c r="J389" s="66"/>
    </row>
    <row r="390" spans="1:10" ht="15" customHeight="1" x14ac:dyDescent="0.25">
      <c r="A390" s="572"/>
      <c r="B390" s="572">
        <v>5</v>
      </c>
      <c r="C390" s="572">
        <v>201908</v>
      </c>
      <c r="D390" s="572">
        <v>201906</v>
      </c>
      <c r="E390" s="572" t="s">
        <v>1067</v>
      </c>
      <c r="F390" s="573">
        <v>85</v>
      </c>
      <c r="G390" s="72" t="s">
        <v>935</v>
      </c>
      <c r="H390" s="572">
        <v>120</v>
      </c>
      <c r="I390" s="572">
        <v>4</v>
      </c>
      <c r="J390" s="66"/>
    </row>
    <row r="391" spans="1:10" ht="15" customHeight="1" x14ac:dyDescent="0.25">
      <c r="A391" s="572"/>
      <c r="B391" s="572">
        <v>5</v>
      </c>
      <c r="C391" s="572">
        <v>201908</v>
      </c>
      <c r="D391" s="572">
        <v>201906</v>
      </c>
      <c r="E391" s="572" t="s">
        <v>1067</v>
      </c>
      <c r="F391" s="573">
        <v>85</v>
      </c>
      <c r="G391" s="72" t="s">
        <v>935</v>
      </c>
      <c r="H391" s="572">
        <v>121</v>
      </c>
      <c r="I391" s="572">
        <v>44</v>
      </c>
      <c r="J391" s="66"/>
    </row>
    <row r="392" spans="1:10" ht="15" customHeight="1" x14ac:dyDescent="0.25">
      <c r="A392" s="572"/>
      <c r="B392" s="572">
        <v>5</v>
      </c>
      <c r="C392" s="572">
        <v>201908</v>
      </c>
      <c r="D392" s="572">
        <v>201906</v>
      </c>
      <c r="E392" s="572" t="s">
        <v>1067</v>
      </c>
      <c r="F392" s="572" t="s">
        <v>1325</v>
      </c>
      <c r="G392" s="72" t="s">
        <v>928</v>
      </c>
      <c r="H392" s="572">
        <v>120</v>
      </c>
      <c r="I392" s="572">
        <v>4</v>
      </c>
      <c r="J392" s="66"/>
    </row>
    <row r="393" spans="1:10" ht="15" customHeight="1" x14ac:dyDescent="0.25">
      <c r="A393" s="572"/>
      <c r="B393" s="572">
        <v>5</v>
      </c>
      <c r="C393" s="572">
        <v>201908</v>
      </c>
      <c r="D393" s="572">
        <v>201906</v>
      </c>
      <c r="E393" s="572" t="s">
        <v>1067</v>
      </c>
      <c r="F393" s="572" t="s">
        <v>1325</v>
      </c>
      <c r="G393" s="72" t="s">
        <v>928</v>
      </c>
      <c r="H393" s="572">
        <v>121</v>
      </c>
      <c r="I393" s="572">
        <v>25</v>
      </c>
      <c r="J393" s="66"/>
    </row>
    <row r="394" spans="1:10" ht="15" customHeight="1" x14ac:dyDescent="0.25">
      <c r="A394" s="572"/>
      <c r="B394" s="572">
        <v>5</v>
      </c>
      <c r="C394" s="572">
        <v>201908</v>
      </c>
      <c r="D394" s="572">
        <v>201906</v>
      </c>
      <c r="E394" s="572" t="s">
        <v>1067</v>
      </c>
      <c r="F394" s="572" t="s">
        <v>1329</v>
      </c>
      <c r="G394" s="72" t="s">
        <v>925</v>
      </c>
      <c r="H394" s="572">
        <v>120</v>
      </c>
      <c r="I394" s="572">
        <v>16</v>
      </c>
      <c r="J394" s="66"/>
    </row>
    <row r="395" spans="1:10" ht="15" customHeight="1" x14ac:dyDescent="0.25">
      <c r="A395" s="572"/>
      <c r="B395" s="572">
        <v>5</v>
      </c>
      <c r="C395" s="572">
        <v>201908</v>
      </c>
      <c r="D395" s="572">
        <v>201906</v>
      </c>
      <c r="E395" s="572" t="s">
        <v>1067</v>
      </c>
      <c r="F395" s="572" t="s">
        <v>1329</v>
      </c>
      <c r="G395" s="72" t="s">
        <v>925</v>
      </c>
      <c r="H395" s="572">
        <v>121</v>
      </c>
      <c r="I395" s="572">
        <v>67</v>
      </c>
      <c r="J395" s="66"/>
    </row>
    <row r="396" spans="1:10" ht="15" customHeight="1" x14ac:dyDescent="0.25">
      <c r="A396" s="572"/>
      <c r="B396" s="572">
        <v>5</v>
      </c>
      <c r="C396" s="572">
        <v>201908</v>
      </c>
      <c r="D396" s="572">
        <v>201906</v>
      </c>
      <c r="E396" s="572" t="s">
        <v>1067</v>
      </c>
      <c r="F396" s="572" t="s">
        <v>1331</v>
      </c>
      <c r="G396" s="72" t="s">
        <v>939</v>
      </c>
      <c r="H396" s="572">
        <v>120</v>
      </c>
      <c r="I396" s="572">
        <v>17</v>
      </c>
      <c r="J396" s="66"/>
    </row>
    <row r="397" spans="1:10" ht="15" customHeight="1" x14ac:dyDescent="0.25">
      <c r="A397" s="572"/>
      <c r="B397" s="572">
        <v>5</v>
      </c>
      <c r="C397" s="572">
        <v>201908</v>
      </c>
      <c r="D397" s="572">
        <v>201906</v>
      </c>
      <c r="E397" s="572" t="s">
        <v>1067</v>
      </c>
      <c r="F397" s="572" t="s">
        <v>1331</v>
      </c>
      <c r="G397" s="72" t="s">
        <v>939</v>
      </c>
      <c r="H397" s="572">
        <v>121</v>
      </c>
      <c r="I397" s="572">
        <v>121</v>
      </c>
      <c r="J397" s="66"/>
    </row>
    <row r="398" spans="1:10" ht="15" customHeight="1" x14ac:dyDescent="0.25">
      <c r="A398" s="572"/>
      <c r="B398" s="572">
        <v>8</v>
      </c>
      <c r="C398" s="572">
        <v>201908</v>
      </c>
      <c r="D398" s="572">
        <v>201906</v>
      </c>
      <c r="E398" s="572" t="s">
        <v>1068</v>
      </c>
      <c r="F398" s="572">
        <v>19</v>
      </c>
      <c r="G398" s="72" t="s">
        <v>940</v>
      </c>
      <c r="H398" s="572">
        <v>120</v>
      </c>
      <c r="I398" s="572">
        <v>5</v>
      </c>
      <c r="J398" s="66"/>
    </row>
    <row r="399" spans="1:10" ht="15" customHeight="1" x14ac:dyDescent="0.25">
      <c r="A399" s="572"/>
      <c r="B399" s="572">
        <v>8</v>
      </c>
      <c r="C399" s="572">
        <v>201908</v>
      </c>
      <c r="D399" s="572">
        <v>201906</v>
      </c>
      <c r="E399" s="572" t="s">
        <v>1068</v>
      </c>
      <c r="F399" s="572">
        <v>19</v>
      </c>
      <c r="G399" s="72" t="s">
        <v>940</v>
      </c>
      <c r="H399" s="572">
        <v>121</v>
      </c>
      <c r="I399" s="572">
        <v>47</v>
      </c>
      <c r="J399" s="66"/>
    </row>
    <row r="400" spans="1:10" ht="15" customHeight="1" x14ac:dyDescent="0.25">
      <c r="A400" s="572"/>
      <c r="B400" s="572">
        <v>8</v>
      </c>
      <c r="C400" s="572">
        <v>201908</v>
      </c>
      <c r="D400" s="572">
        <v>201906</v>
      </c>
      <c r="E400" s="572" t="s">
        <v>1068</v>
      </c>
      <c r="F400" s="572">
        <v>34</v>
      </c>
      <c r="G400" s="72" t="s">
        <v>1024</v>
      </c>
      <c r="H400" s="572">
        <v>120</v>
      </c>
      <c r="I400" s="572">
        <v>4</v>
      </c>
      <c r="J400" s="66"/>
    </row>
    <row r="401" spans="1:10" ht="15" customHeight="1" x14ac:dyDescent="0.25">
      <c r="A401" s="572"/>
      <c r="B401" s="572">
        <v>8</v>
      </c>
      <c r="C401" s="572">
        <v>201908</v>
      </c>
      <c r="D401" s="572">
        <v>201906</v>
      </c>
      <c r="E401" s="572" t="s">
        <v>1068</v>
      </c>
      <c r="F401" s="572">
        <v>34</v>
      </c>
      <c r="G401" s="72" t="s">
        <v>1024</v>
      </c>
      <c r="H401" s="572">
        <v>121</v>
      </c>
      <c r="I401" s="572">
        <v>11</v>
      </c>
      <c r="J401" s="66"/>
    </row>
    <row r="402" spans="1:10" ht="15" customHeight="1" x14ac:dyDescent="0.25">
      <c r="A402" s="572"/>
      <c r="B402" s="572">
        <v>8</v>
      </c>
      <c r="C402" s="572">
        <v>201908</v>
      </c>
      <c r="D402" s="572">
        <v>201906</v>
      </c>
      <c r="E402" s="572" t="s">
        <v>1068</v>
      </c>
      <c r="F402" s="572" t="s">
        <v>1309</v>
      </c>
      <c r="G402" s="72" t="s">
        <v>1024</v>
      </c>
      <c r="H402" s="572">
        <v>126</v>
      </c>
      <c r="I402" s="572">
        <v>2</v>
      </c>
      <c r="J402" s="66"/>
    </row>
    <row r="403" spans="1:10" ht="15" customHeight="1" x14ac:dyDescent="0.25">
      <c r="A403" s="572"/>
      <c r="B403" s="572">
        <v>8</v>
      </c>
      <c r="C403" s="572">
        <v>201908</v>
      </c>
      <c r="D403" s="572">
        <v>201906</v>
      </c>
      <c r="E403" s="572" t="s">
        <v>1068</v>
      </c>
      <c r="F403" s="572">
        <v>45</v>
      </c>
      <c r="G403" s="72" t="s">
        <v>920</v>
      </c>
      <c r="H403" s="572">
        <v>120</v>
      </c>
      <c r="I403" s="572">
        <v>3</v>
      </c>
      <c r="J403" s="66"/>
    </row>
    <row r="404" spans="1:10" ht="15" customHeight="1" x14ac:dyDescent="0.25">
      <c r="A404" s="572"/>
      <c r="B404" s="572">
        <v>8</v>
      </c>
      <c r="C404" s="572">
        <v>201908</v>
      </c>
      <c r="D404" s="572">
        <v>201906</v>
      </c>
      <c r="E404" s="572" t="s">
        <v>1068</v>
      </c>
      <c r="F404" s="572">
        <v>45</v>
      </c>
      <c r="G404" s="72" t="s">
        <v>920</v>
      </c>
      <c r="H404" s="572">
        <v>121</v>
      </c>
      <c r="I404" s="572">
        <v>29</v>
      </c>
      <c r="J404" s="66"/>
    </row>
    <row r="405" spans="1:10" ht="15" customHeight="1" x14ac:dyDescent="0.25">
      <c r="A405" s="572"/>
      <c r="B405" s="572">
        <v>8</v>
      </c>
      <c r="C405" s="572">
        <v>201908</v>
      </c>
      <c r="D405" s="572">
        <v>201906</v>
      </c>
      <c r="E405" s="572" t="s">
        <v>1068</v>
      </c>
      <c r="F405" s="573" t="s">
        <v>1300</v>
      </c>
      <c r="G405" s="72" t="s">
        <v>920</v>
      </c>
      <c r="H405" s="572">
        <v>126</v>
      </c>
      <c r="I405" s="572">
        <v>1</v>
      </c>
      <c r="J405" s="66"/>
    </row>
    <row r="406" spans="1:10" ht="15" customHeight="1" x14ac:dyDescent="0.25">
      <c r="A406" s="572"/>
      <c r="B406" s="572">
        <v>8</v>
      </c>
      <c r="C406" s="572">
        <v>201908</v>
      </c>
      <c r="D406" s="572">
        <v>201906</v>
      </c>
      <c r="E406" s="572" t="s">
        <v>1068</v>
      </c>
      <c r="F406" s="573" t="s">
        <v>1326</v>
      </c>
      <c r="G406" s="72" t="s">
        <v>923</v>
      </c>
      <c r="H406" s="572">
        <v>120</v>
      </c>
      <c r="I406" s="572">
        <v>3</v>
      </c>
      <c r="J406" s="66"/>
    </row>
    <row r="407" spans="1:10" ht="15" customHeight="1" x14ac:dyDescent="0.25">
      <c r="A407" s="572"/>
      <c r="B407" s="572">
        <v>8</v>
      </c>
      <c r="C407" s="572">
        <v>201908</v>
      </c>
      <c r="D407" s="572">
        <v>201906</v>
      </c>
      <c r="E407" s="572" t="s">
        <v>1068</v>
      </c>
      <c r="F407" s="573" t="s">
        <v>1326</v>
      </c>
      <c r="G407" s="72" t="s">
        <v>923</v>
      </c>
      <c r="H407" s="572">
        <v>121</v>
      </c>
      <c r="I407" s="572">
        <v>23</v>
      </c>
      <c r="J407" s="66"/>
    </row>
    <row r="408" spans="1:10" ht="15" customHeight="1" x14ac:dyDescent="0.25">
      <c r="A408" s="572"/>
      <c r="B408" s="572">
        <v>8</v>
      </c>
      <c r="C408" s="572">
        <v>201908</v>
      </c>
      <c r="D408" s="572">
        <v>201906</v>
      </c>
      <c r="E408" s="572" t="s">
        <v>1068</v>
      </c>
      <c r="F408" s="572">
        <v>69</v>
      </c>
      <c r="G408" s="72" t="s">
        <v>937</v>
      </c>
      <c r="H408" s="572">
        <v>120</v>
      </c>
      <c r="I408" s="572">
        <v>15</v>
      </c>
      <c r="J408" s="66"/>
    </row>
    <row r="409" spans="1:10" ht="15" customHeight="1" x14ac:dyDescent="0.25">
      <c r="A409" s="572"/>
      <c r="B409" s="572">
        <v>8</v>
      </c>
      <c r="C409" s="572">
        <v>201908</v>
      </c>
      <c r="D409" s="572">
        <v>201906</v>
      </c>
      <c r="E409" s="572" t="s">
        <v>1068</v>
      </c>
      <c r="F409" s="572">
        <v>69</v>
      </c>
      <c r="G409" s="72" t="s">
        <v>937</v>
      </c>
      <c r="H409" s="572">
        <v>121</v>
      </c>
      <c r="I409" s="572">
        <v>79</v>
      </c>
      <c r="J409" s="66"/>
    </row>
    <row r="410" spans="1:10" ht="15" customHeight="1" x14ac:dyDescent="0.25">
      <c r="A410" s="572"/>
      <c r="B410" s="572">
        <v>8</v>
      </c>
      <c r="C410" s="572">
        <v>201908</v>
      </c>
      <c r="D410" s="572">
        <v>201906</v>
      </c>
      <c r="E410" s="572" t="s">
        <v>1068</v>
      </c>
      <c r="F410" s="572" t="s">
        <v>1334</v>
      </c>
      <c r="G410" s="72" t="s">
        <v>937</v>
      </c>
      <c r="H410" s="572">
        <v>126</v>
      </c>
      <c r="I410" s="572">
        <v>7</v>
      </c>
      <c r="J410" s="66"/>
    </row>
    <row r="411" spans="1:10" ht="15" customHeight="1" x14ac:dyDescent="0.25">
      <c r="A411" s="572"/>
      <c r="B411" s="572">
        <v>8</v>
      </c>
      <c r="C411" s="572">
        <v>201908</v>
      </c>
      <c r="D411" s="572">
        <v>201906</v>
      </c>
      <c r="E411" s="572" t="s">
        <v>1068</v>
      </c>
      <c r="F411" s="572" t="s">
        <v>1312</v>
      </c>
      <c r="G411" s="72" t="s">
        <v>930</v>
      </c>
      <c r="H411" s="572">
        <v>120</v>
      </c>
      <c r="I411" s="572">
        <v>19</v>
      </c>
      <c r="J411" s="66"/>
    </row>
    <row r="412" spans="1:10" ht="15" customHeight="1" x14ac:dyDescent="0.25">
      <c r="A412" s="572"/>
      <c r="B412" s="572">
        <v>8</v>
      </c>
      <c r="C412" s="572">
        <v>201908</v>
      </c>
      <c r="D412" s="572">
        <v>201906</v>
      </c>
      <c r="E412" s="572" t="s">
        <v>1068</v>
      </c>
      <c r="F412" s="572" t="s">
        <v>1312</v>
      </c>
      <c r="G412" s="72" t="s">
        <v>930</v>
      </c>
      <c r="H412" s="572">
        <v>121</v>
      </c>
      <c r="I412" s="572">
        <v>71</v>
      </c>
      <c r="J412" s="66"/>
    </row>
    <row r="413" spans="1:10" ht="15" customHeight="1" x14ac:dyDescent="0.25">
      <c r="A413" s="572"/>
      <c r="B413" s="572">
        <v>8</v>
      </c>
      <c r="C413" s="572">
        <v>201908</v>
      </c>
      <c r="D413" s="572">
        <v>201906</v>
      </c>
      <c r="E413" s="572" t="s">
        <v>1068</v>
      </c>
      <c r="F413" s="572" t="s">
        <v>1311</v>
      </c>
      <c r="G413" s="72" t="s">
        <v>930</v>
      </c>
      <c r="H413" s="572">
        <v>126</v>
      </c>
      <c r="I413" s="572">
        <v>4</v>
      </c>
      <c r="J413" s="66"/>
    </row>
    <row r="414" spans="1:10" ht="15" customHeight="1" x14ac:dyDescent="0.25">
      <c r="A414" s="572"/>
      <c r="B414" s="572">
        <v>8</v>
      </c>
      <c r="C414" s="572">
        <v>201908</v>
      </c>
      <c r="D414" s="572">
        <v>201906</v>
      </c>
      <c r="E414" s="572" t="s">
        <v>1068</v>
      </c>
      <c r="F414" s="572" t="s">
        <v>1323</v>
      </c>
      <c r="G414" s="72" t="s">
        <v>928</v>
      </c>
      <c r="H414" s="572">
        <v>120</v>
      </c>
      <c r="I414" s="572">
        <v>4</v>
      </c>
      <c r="J414" s="66"/>
    </row>
    <row r="415" spans="1:10" ht="15" customHeight="1" x14ac:dyDescent="0.25">
      <c r="A415" s="572"/>
      <c r="B415" s="572">
        <v>8</v>
      </c>
      <c r="C415" s="572">
        <v>201908</v>
      </c>
      <c r="D415" s="572">
        <v>201906</v>
      </c>
      <c r="E415" s="572" t="s">
        <v>1068</v>
      </c>
      <c r="F415" s="572" t="s">
        <v>1323</v>
      </c>
      <c r="G415" s="72" t="s">
        <v>928</v>
      </c>
      <c r="H415" s="572">
        <v>121</v>
      </c>
      <c r="I415" s="572">
        <v>20</v>
      </c>
      <c r="J415" s="66"/>
    </row>
    <row r="416" spans="1:10" ht="15" customHeight="1" x14ac:dyDescent="0.25">
      <c r="A416" s="572"/>
      <c r="B416" s="572">
        <v>8</v>
      </c>
      <c r="C416" s="572">
        <v>201908</v>
      </c>
      <c r="D416" s="572">
        <v>201906</v>
      </c>
      <c r="E416" s="572" t="s">
        <v>1068</v>
      </c>
      <c r="F416" s="572" t="s">
        <v>1332</v>
      </c>
      <c r="G416" s="72" t="s">
        <v>913</v>
      </c>
      <c r="H416" s="572">
        <v>120</v>
      </c>
      <c r="I416" s="572">
        <v>14</v>
      </c>
      <c r="J416" s="66"/>
    </row>
    <row r="417" spans="1:10" ht="15" customHeight="1" x14ac:dyDescent="0.25">
      <c r="A417" s="572"/>
      <c r="B417" s="572">
        <v>8</v>
      </c>
      <c r="C417" s="572">
        <v>201908</v>
      </c>
      <c r="D417" s="572">
        <v>201906</v>
      </c>
      <c r="E417" s="572" t="s">
        <v>1068</v>
      </c>
      <c r="F417" s="573" t="s">
        <v>1332</v>
      </c>
      <c r="G417" s="72" t="s">
        <v>913</v>
      </c>
      <c r="H417" s="572">
        <v>121</v>
      </c>
      <c r="I417" s="572">
        <v>71</v>
      </c>
      <c r="J417" s="66"/>
    </row>
    <row r="418" spans="1:10" ht="15" customHeight="1" x14ac:dyDescent="0.25">
      <c r="A418" s="572"/>
      <c r="B418" s="572">
        <v>34</v>
      </c>
      <c r="C418" s="572">
        <v>201908</v>
      </c>
      <c r="D418" s="572">
        <v>201906</v>
      </c>
      <c r="E418" s="572" t="s">
        <v>1069</v>
      </c>
      <c r="F418" s="573">
        <v>33</v>
      </c>
      <c r="G418" s="72" t="s">
        <v>1024</v>
      </c>
      <c r="H418" s="572">
        <v>120</v>
      </c>
      <c r="I418" s="572">
        <v>5</v>
      </c>
      <c r="J418" s="66"/>
    </row>
    <row r="419" spans="1:10" ht="15" customHeight="1" x14ac:dyDescent="0.25">
      <c r="A419" s="572"/>
      <c r="B419" s="572">
        <v>34</v>
      </c>
      <c r="C419" s="572">
        <v>201908</v>
      </c>
      <c r="D419" s="572">
        <v>201906</v>
      </c>
      <c r="E419" s="572" t="s">
        <v>1069</v>
      </c>
      <c r="F419" s="573">
        <v>33</v>
      </c>
      <c r="G419" s="72" t="s">
        <v>1024</v>
      </c>
      <c r="H419" s="572">
        <v>121</v>
      </c>
      <c r="I419" s="572">
        <v>4</v>
      </c>
      <c r="J419" s="66"/>
    </row>
    <row r="420" spans="1:10" ht="15" customHeight="1" x14ac:dyDescent="0.25">
      <c r="A420" s="572"/>
      <c r="B420" s="572">
        <v>34</v>
      </c>
      <c r="C420" s="572">
        <v>201908</v>
      </c>
      <c r="D420" s="572">
        <v>201906</v>
      </c>
      <c r="E420" s="572" t="s">
        <v>1069</v>
      </c>
      <c r="F420" s="572" t="s">
        <v>1310</v>
      </c>
      <c r="G420" s="72" t="s">
        <v>1024</v>
      </c>
      <c r="H420" s="572">
        <v>126</v>
      </c>
      <c r="I420" s="572">
        <v>2</v>
      </c>
      <c r="J420" s="66"/>
    </row>
    <row r="421" spans="1:10" ht="15" customHeight="1" x14ac:dyDescent="0.25">
      <c r="A421" s="572"/>
      <c r="B421" s="572">
        <v>34</v>
      </c>
      <c r="C421" s="572">
        <v>201908</v>
      </c>
      <c r="D421" s="572">
        <v>201906</v>
      </c>
      <c r="E421" s="572" t="s">
        <v>1069</v>
      </c>
      <c r="F421" s="572">
        <v>46</v>
      </c>
      <c r="G421" s="72" t="s">
        <v>920</v>
      </c>
      <c r="H421" s="572">
        <v>120</v>
      </c>
      <c r="I421" s="572">
        <v>5</v>
      </c>
      <c r="J421" s="66"/>
    </row>
    <row r="422" spans="1:10" ht="15" customHeight="1" x14ac:dyDescent="0.25">
      <c r="A422" s="572"/>
      <c r="B422" s="572">
        <v>34</v>
      </c>
      <c r="C422" s="572">
        <v>201908</v>
      </c>
      <c r="D422" s="572">
        <v>201906</v>
      </c>
      <c r="E422" s="572" t="s">
        <v>1069</v>
      </c>
      <c r="F422" s="572">
        <v>46</v>
      </c>
      <c r="G422" s="72" t="s">
        <v>920</v>
      </c>
      <c r="H422" s="572">
        <v>121</v>
      </c>
      <c r="I422" s="572">
        <v>37</v>
      </c>
      <c r="J422" s="66"/>
    </row>
    <row r="423" spans="1:10" ht="15" customHeight="1" x14ac:dyDescent="0.25">
      <c r="A423" s="572"/>
      <c r="B423" s="572">
        <v>34</v>
      </c>
      <c r="C423" s="572">
        <v>201908</v>
      </c>
      <c r="D423" s="572">
        <v>201906</v>
      </c>
      <c r="E423" s="572" t="s">
        <v>1069</v>
      </c>
      <c r="F423" s="572" t="s">
        <v>1303</v>
      </c>
      <c r="G423" s="72" t="s">
        <v>920</v>
      </c>
      <c r="H423" s="572">
        <v>126</v>
      </c>
      <c r="I423" s="572">
        <v>5</v>
      </c>
      <c r="J423" s="66"/>
    </row>
    <row r="424" spans="1:10" ht="15" customHeight="1" x14ac:dyDescent="0.25">
      <c r="A424" s="572"/>
      <c r="B424" s="572">
        <v>34</v>
      </c>
      <c r="C424" s="572">
        <v>201908</v>
      </c>
      <c r="D424" s="572">
        <v>201906</v>
      </c>
      <c r="E424" s="572" t="s">
        <v>1069</v>
      </c>
      <c r="F424" s="572" t="s">
        <v>1314</v>
      </c>
      <c r="G424" s="72" t="s">
        <v>930</v>
      </c>
      <c r="H424" s="572">
        <v>120</v>
      </c>
      <c r="I424" s="572">
        <v>7</v>
      </c>
      <c r="J424" s="66"/>
    </row>
    <row r="425" spans="1:10" ht="15" customHeight="1" x14ac:dyDescent="0.25">
      <c r="A425" s="572"/>
      <c r="B425" s="572">
        <v>34</v>
      </c>
      <c r="C425" s="572">
        <v>201908</v>
      </c>
      <c r="D425" s="572">
        <v>201906</v>
      </c>
      <c r="E425" s="572" t="s">
        <v>1069</v>
      </c>
      <c r="F425" s="572" t="s">
        <v>1314</v>
      </c>
      <c r="G425" s="72" t="s">
        <v>930</v>
      </c>
      <c r="H425" s="572">
        <v>121</v>
      </c>
      <c r="I425" s="572">
        <v>46</v>
      </c>
      <c r="J425" s="66"/>
    </row>
    <row r="426" spans="1:10" ht="15" customHeight="1" x14ac:dyDescent="0.25">
      <c r="A426" s="572"/>
      <c r="B426" s="572">
        <v>34</v>
      </c>
      <c r="C426" s="572">
        <v>201908</v>
      </c>
      <c r="D426" s="572">
        <v>201906</v>
      </c>
      <c r="E426" s="572" t="s">
        <v>1069</v>
      </c>
      <c r="F426" s="572" t="s">
        <v>1313</v>
      </c>
      <c r="G426" s="72" t="s">
        <v>930</v>
      </c>
      <c r="H426" s="572">
        <v>126</v>
      </c>
      <c r="I426" s="572">
        <v>5</v>
      </c>
      <c r="J426" s="66"/>
    </row>
    <row r="427" spans="1:10" ht="15" customHeight="1" x14ac:dyDescent="0.25">
      <c r="A427" s="572"/>
      <c r="B427" s="572">
        <v>34</v>
      </c>
      <c r="C427" s="572">
        <v>201908</v>
      </c>
      <c r="D427" s="572">
        <v>201906</v>
      </c>
      <c r="E427" s="572" t="s">
        <v>1069</v>
      </c>
      <c r="F427" s="572" t="s">
        <v>1324</v>
      </c>
      <c r="G427" s="72" t="s">
        <v>928</v>
      </c>
      <c r="H427" s="572">
        <v>120</v>
      </c>
      <c r="I427" s="572">
        <v>5</v>
      </c>
      <c r="J427" s="66"/>
    </row>
    <row r="428" spans="1:10" ht="15" customHeight="1" x14ac:dyDescent="0.25">
      <c r="A428" s="572"/>
      <c r="B428" s="572">
        <v>34</v>
      </c>
      <c r="C428" s="572">
        <v>201908</v>
      </c>
      <c r="D428" s="572">
        <v>201906</v>
      </c>
      <c r="E428" s="572" t="s">
        <v>1069</v>
      </c>
      <c r="F428" s="572" t="s">
        <v>1324</v>
      </c>
      <c r="G428" s="72" t="s">
        <v>928</v>
      </c>
      <c r="H428" s="572">
        <v>121</v>
      </c>
      <c r="I428" s="572">
        <v>12</v>
      </c>
      <c r="J428" s="66"/>
    </row>
    <row r="429" spans="1:10" ht="15" customHeight="1" x14ac:dyDescent="0.25">
      <c r="A429" s="572"/>
      <c r="B429" s="572">
        <v>34</v>
      </c>
      <c r="C429" s="572">
        <v>201908</v>
      </c>
      <c r="D429" s="572">
        <v>201906</v>
      </c>
      <c r="E429" s="572" t="s">
        <v>1069</v>
      </c>
      <c r="F429" s="572" t="s">
        <v>1306</v>
      </c>
      <c r="G429" s="72" t="s">
        <v>941</v>
      </c>
      <c r="H429" s="572">
        <v>120</v>
      </c>
      <c r="I429" s="572">
        <v>27</v>
      </c>
      <c r="J429" s="66"/>
    </row>
    <row r="430" spans="1:10" ht="15" customHeight="1" x14ac:dyDescent="0.25">
      <c r="A430" s="572"/>
      <c r="B430" s="572">
        <v>34</v>
      </c>
      <c r="C430" s="572">
        <v>201908</v>
      </c>
      <c r="D430" s="572">
        <v>201906</v>
      </c>
      <c r="E430" s="572" t="s">
        <v>1069</v>
      </c>
      <c r="F430" s="572" t="s">
        <v>1306</v>
      </c>
      <c r="G430" s="72" t="s">
        <v>941</v>
      </c>
      <c r="H430" s="572">
        <v>121</v>
      </c>
      <c r="I430" s="572">
        <v>114</v>
      </c>
      <c r="J430" s="66"/>
    </row>
    <row r="431" spans="1:10" ht="15" customHeight="1" x14ac:dyDescent="0.25">
      <c r="A431" s="572"/>
      <c r="B431" s="572">
        <v>34</v>
      </c>
      <c r="C431" s="572">
        <v>201908</v>
      </c>
      <c r="D431" s="572">
        <v>201906</v>
      </c>
      <c r="E431" s="572" t="s">
        <v>1069</v>
      </c>
      <c r="F431" s="572" t="s">
        <v>1305</v>
      </c>
      <c r="G431" s="72" t="s">
        <v>941</v>
      </c>
      <c r="H431" s="572">
        <v>126</v>
      </c>
      <c r="I431" s="572">
        <v>9</v>
      </c>
      <c r="J431" s="66"/>
    </row>
    <row r="432" spans="1:10" ht="15" customHeight="1" x14ac:dyDescent="0.25">
      <c r="A432" s="572"/>
      <c r="B432" s="572">
        <v>34</v>
      </c>
      <c r="C432" s="572">
        <v>201908</v>
      </c>
      <c r="D432" s="572">
        <v>201906</v>
      </c>
      <c r="E432" s="572" t="s">
        <v>1069</v>
      </c>
      <c r="F432" s="572" t="s">
        <v>1320</v>
      </c>
      <c r="G432" s="72" t="s">
        <v>1003</v>
      </c>
      <c r="H432" s="572">
        <v>120</v>
      </c>
      <c r="I432" s="572">
        <v>4</v>
      </c>
      <c r="J432" s="66"/>
    </row>
    <row r="433" spans="1:10" ht="15" customHeight="1" x14ac:dyDescent="0.25">
      <c r="A433" s="572"/>
      <c r="B433" s="572">
        <v>34</v>
      </c>
      <c r="C433" s="572">
        <v>201908</v>
      </c>
      <c r="D433" s="572">
        <v>201906</v>
      </c>
      <c r="E433" s="572" t="s">
        <v>1069</v>
      </c>
      <c r="F433" s="572" t="s">
        <v>1320</v>
      </c>
      <c r="G433" s="72" t="s">
        <v>1003</v>
      </c>
      <c r="H433" s="572">
        <v>121</v>
      </c>
      <c r="I433" s="572">
        <v>31</v>
      </c>
      <c r="J433" s="66"/>
    </row>
    <row r="434" spans="1:10" ht="15" customHeight="1" x14ac:dyDescent="0.25">
      <c r="A434" s="572"/>
      <c r="B434" s="572">
        <v>34</v>
      </c>
      <c r="C434" s="572">
        <v>201908</v>
      </c>
      <c r="D434" s="572">
        <v>201906</v>
      </c>
      <c r="E434" s="572" t="s">
        <v>1069</v>
      </c>
      <c r="F434" s="572" t="s">
        <v>1319</v>
      </c>
      <c r="G434" s="72" t="s">
        <v>1003</v>
      </c>
      <c r="H434" s="572">
        <v>126</v>
      </c>
      <c r="I434" s="572">
        <v>3</v>
      </c>
      <c r="J434" s="66"/>
    </row>
    <row r="435" spans="1:10" ht="15" customHeight="1" x14ac:dyDescent="0.25">
      <c r="A435" s="572"/>
      <c r="B435" s="572">
        <v>36</v>
      </c>
      <c r="C435" s="572">
        <v>201908</v>
      </c>
      <c r="D435" s="572">
        <v>201906</v>
      </c>
      <c r="E435" s="572" t="s">
        <v>1070</v>
      </c>
      <c r="F435" s="573" t="s">
        <v>1336</v>
      </c>
      <c r="G435" s="72" t="s">
        <v>937</v>
      </c>
      <c r="H435" s="572">
        <v>120</v>
      </c>
      <c r="I435" s="572">
        <v>5</v>
      </c>
      <c r="J435" s="66"/>
    </row>
    <row r="436" spans="1:10" ht="15" customHeight="1" x14ac:dyDescent="0.25">
      <c r="A436" s="572"/>
      <c r="B436" s="572">
        <v>36</v>
      </c>
      <c r="C436" s="572">
        <v>201908</v>
      </c>
      <c r="D436" s="572">
        <v>201906</v>
      </c>
      <c r="E436" s="572" t="s">
        <v>1070</v>
      </c>
      <c r="F436" s="573" t="s">
        <v>1336</v>
      </c>
      <c r="G436" s="72" t="s">
        <v>937</v>
      </c>
      <c r="H436" s="572">
        <v>121</v>
      </c>
      <c r="I436" s="572">
        <v>46</v>
      </c>
      <c r="J436" s="66"/>
    </row>
    <row r="437" spans="1:10" ht="15" customHeight="1" x14ac:dyDescent="0.25">
      <c r="A437" s="572"/>
      <c r="B437" s="572">
        <v>36</v>
      </c>
      <c r="C437" s="572">
        <v>201908</v>
      </c>
      <c r="D437" s="572">
        <v>201906</v>
      </c>
      <c r="E437" s="572" t="s">
        <v>1070</v>
      </c>
      <c r="F437" s="572" t="s">
        <v>1318</v>
      </c>
      <c r="G437" s="72" t="s">
        <v>1003</v>
      </c>
      <c r="H437" s="572">
        <v>120</v>
      </c>
      <c r="I437" s="572">
        <v>3</v>
      </c>
      <c r="J437" s="66"/>
    </row>
    <row r="438" spans="1:10" ht="15" customHeight="1" x14ac:dyDescent="0.25">
      <c r="A438" s="572"/>
      <c r="B438" s="572">
        <v>36</v>
      </c>
      <c r="C438" s="572">
        <v>201908</v>
      </c>
      <c r="D438" s="572">
        <v>201906</v>
      </c>
      <c r="E438" s="572" t="s">
        <v>1070</v>
      </c>
      <c r="F438" s="572" t="s">
        <v>1318</v>
      </c>
      <c r="G438" s="72" t="s">
        <v>1003</v>
      </c>
      <c r="H438" s="572">
        <v>121</v>
      </c>
      <c r="I438" s="572">
        <v>32</v>
      </c>
      <c r="J438" s="66"/>
    </row>
    <row r="439" spans="1:10" ht="15" customHeight="1" x14ac:dyDescent="0.25">
      <c r="A439" s="572"/>
      <c r="B439" s="572">
        <v>36</v>
      </c>
      <c r="C439" s="572">
        <v>201908</v>
      </c>
      <c r="D439" s="572">
        <v>201906</v>
      </c>
      <c r="E439" s="572" t="s">
        <v>1070</v>
      </c>
      <c r="F439" s="572" t="s">
        <v>1317</v>
      </c>
      <c r="G439" s="72" t="s">
        <v>1003</v>
      </c>
      <c r="H439" s="572">
        <v>126</v>
      </c>
      <c r="I439" s="572">
        <v>5</v>
      </c>
      <c r="J439" s="66"/>
    </row>
    <row r="440" spans="1:10" ht="15" customHeight="1" x14ac:dyDescent="0.25">
      <c r="A440" s="572"/>
      <c r="B440" s="572">
        <v>36</v>
      </c>
      <c r="C440" s="572">
        <v>201908</v>
      </c>
      <c r="D440" s="572">
        <v>201906</v>
      </c>
      <c r="E440" s="572" t="s">
        <v>1070</v>
      </c>
      <c r="F440" s="572" t="s">
        <v>1330</v>
      </c>
      <c r="G440" s="72" t="s">
        <v>939</v>
      </c>
      <c r="H440" s="572">
        <v>120</v>
      </c>
      <c r="I440" s="572">
        <v>15</v>
      </c>
      <c r="J440" s="66"/>
    </row>
    <row r="441" spans="1:10" ht="15" customHeight="1" x14ac:dyDescent="0.25">
      <c r="A441" s="572"/>
      <c r="B441" s="572">
        <v>36</v>
      </c>
      <c r="C441" s="572">
        <v>201908</v>
      </c>
      <c r="D441" s="572">
        <v>201906</v>
      </c>
      <c r="E441" s="572" t="s">
        <v>1070</v>
      </c>
      <c r="F441" s="572" t="s">
        <v>1330</v>
      </c>
      <c r="G441" s="72" t="s">
        <v>939</v>
      </c>
      <c r="H441" s="572">
        <v>121</v>
      </c>
      <c r="I441" s="572">
        <v>83</v>
      </c>
      <c r="J441" s="66"/>
    </row>
    <row r="442" spans="1:10" ht="15" customHeight="1" x14ac:dyDescent="0.25">
      <c r="A442" s="455"/>
      <c r="B442" s="455">
        <v>4</v>
      </c>
      <c r="C442" s="455">
        <v>201907</v>
      </c>
      <c r="D442" s="455">
        <v>201905</v>
      </c>
      <c r="E442" s="455" t="s">
        <v>1066</v>
      </c>
      <c r="F442" s="455">
        <v>47</v>
      </c>
      <c r="G442" s="455" t="s">
        <v>920</v>
      </c>
      <c r="H442" s="455">
        <v>120</v>
      </c>
      <c r="I442" s="455">
        <v>11</v>
      </c>
      <c r="J442" s="66"/>
    </row>
    <row r="443" spans="1:10" ht="15" customHeight="1" x14ac:dyDescent="0.25">
      <c r="A443" s="455"/>
      <c r="B443" s="462">
        <v>4</v>
      </c>
      <c r="C443" s="462">
        <v>201907</v>
      </c>
      <c r="D443" s="462">
        <v>201905</v>
      </c>
      <c r="E443" s="462" t="s">
        <v>1066</v>
      </c>
      <c r="F443" s="462">
        <v>47</v>
      </c>
      <c r="G443" s="462" t="s">
        <v>920</v>
      </c>
      <c r="H443" s="462">
        <v>121</v>
      </c>
      <c r="I443" s="462">
        <v>51</v>
      </c>
      <c r="J443" s="66"/>
    </row>
    <row r="444" spans="1:10" ht="15" customHeight="1" x14ac:dyDescent="0.25">
      <c r="A444" s="455"/>
      <c r="B444" s="462">
        <v>4</v>
      </c>
      <c r="C444" s="462">
        <v>201907</v>
      </c>
      <c r="D444" s="462">
        <v>201905</v>
      </c>
      <c r="E444" s="462" t="s">
        <v>1066</v>
      </c>
      <c r="F444" s="462" t="s">
        <v>1304</v>
      </c>
      <c r="G444" s="462" t="s">
        <v>920</v>
      </c>
      <c r="H444" s="462">
        <v>126</v>
      </c>
      <c r="I444" s="462">
        <v>7</v>
      </c>
      <c r="J444" s="66"/>
    </row>
    <row r="445" spans="1:10" ht="15" customHeight="1" x14ac:dyDescent="0.25">
      <c r="A445" s="455"/>
      <c r="B445" s="462">
        <v>4</v>
      </c>
      <c r="C445" s="462">
        <v>201907</v>
      </c>
      <c r="D445" s="462">
        <v>201905</v>
      </c>
      <c r="E445" s="462" t="s">
        <v>1066</v>
      </c>
      <c r="F445" s="462" t="s">
        <v>1327</v>
      </c>
      <c r="G445" s="462" t="s">
        <v>923</v>
      </c>
      <c r="H445" s="462">
        <v>120</v>
      </c>
      <c r="I445" s="462">
        <v>1</v>
      </c>
      <c r="J445" s="66"/>
    </row>
    <row r="446" spans="1:10" ht="15" customHeight="1" x14ac:dyDescent="0.25">
      <c r="A446" s="455"/>
      <c r="B446" s="462">
        <v>4</v>
      </c>
      <c r="C446" s="462">
        <v>201907</v>
      </c>
      <c r="D446" s="462">
        <v>201905</v>
      </c>
      <c r="E446" s="462" t="s">
        <v>1066</v>
      </c>
      <c r="F446" s="462" t="s">
        <v>1327</v>
      </c>
      <c r="G446" s="462" t="s">
        <v>923</v>
      </c>
      <c r="H446" s="462">
        <v>121</v>
      </c>
      <c r="I446" s="462">
        <v>26</v>
      </c>
      <c r="J446" s="66"/>
    </row>
    <row r="447" spans="1:10" ht="15" customHeight="1" x14ac:dyDescent="0.25">
      <c r="A447" s="455"/>
      <c r="B447" s="462">
        <v>4</v>
      </c>
      <c r="C447" s="462">
        <v>201907</v>
      </c>
      <c r="D447" s="462">
        <v>201905</v>
      </c>
      <c r="E447" s="462" t="s">
        <v>1066</v>
      </c>
      <c r="F447" s="462">
        <v>86</v>
      </c>
      <c r="G447" s="462" t="s">
        <v>935</v>
      </c>
      <c r="H447" s="462">
        <v>120</v>
      </c>
      <c r="I447" s="462">
        <v>2</v>
      </c>
      <c r="J447" s="66"/>
    </row>
    <row r="448" spans="1:10" ht="15" customHeight="1" x14ac:dyDescent="0.25">
      <c r="A448" s="455"/>
      <c r="B448" s="462">
        <v>4</v>
      </c>
      <c r="C448" s="462">
        <v>201907</v>
      </c>
      <c r="D448" s="462">
        <v>201905</v>
      </c>
      <c r="E448" s="462" t="s">
        <v>1066</v>
      </c>
      <c r="F448" s="462">
        <v>86</v>
      </c>
      <c r="G448" s="462" t="s">
        <v>935</v>
      </c>
      <c r="H448" s="462">
        <v>121</v>
      </c>
      <c r="I448" s="462">
        <v>25</v>
      </c>
      <c r="J448" s="66"/>
    </row>
    <row r="449" spans="1:10" ht="15" customHeight="1" x14ac:dyDescent="0.25">
      <c r="A449" s="455"/>
      <c r="B449" s="462">
        <v>4</v>
      </c>
      <c r="C449" s="462">
        <v>201907</v>
      </c>
      <c r="D449" s="462">
        <v>201905</v>
      </c>
      <c r="E449" s="462" t="s">
        <v>1066</v>
      </c>
      <c r="F449" s="462" t="s">
        <v>1308</v>
      </c>
      <c r="G449" s="462" t="s">
        <v>941</v>
      </c>
      <c r="H449" s="462">
        <v>120</v>
      </c>
      <c r="I449" s="462">
        <v>17</v>
      </c>
      <c r="J449" s="66"/>
    </row>
    <row r="450" spans="1:10" ht="15" customHeight="1" x14ac:dyDescent="0.25">
      <c r="A450" s="455"/>
      <c r="B450" s="462">
        <v>4</v>
      </c>
      <c r="C450" s="462">
        <v>201907</v>
      </c>
      <c r="D450" s="462">
        <v>201905</v>
      </c>
      <c r="E450" s="462" t="s">
        <v>1066</v>
      </c>
      <c r="F450" s="462" t="s">
        <v>1308</v>
      </c>
      <c r="G450" s="462" t="s">
        <v>941</v>
      </c>
      <c r="H450" s="462">
        <v>121</v>
      </c>
      <c r="I450" s="462">
        <v>68</v>
      </c>
      <c r="J450" s="66"/>
    </row>
    <row r="451" spans="1:10" ht="15" customHeight="1" x14ac:dyDescent="0.25">
      <c r="A451" s="455"/>
      <c r="B451" s="462">
        <v>4</v>
      </c>
      <c r="C451" s="462">
        <v>201907</v>
      </c>
      <c r="D451" s="462">
        <v>201905</v>
      </c>
      <c r="E451" s="462" t="s">
        <v>1066</v>
      </c>
      <c r="F451" s="462" t="s">
        <v>1307</v>
      </c>
      <c r="G451" s="462" t="s">
        <v>941</v>
      </c>
      <c r="H451" s="462">
        <v>126</v>
      </c>
      <c r="I451" s="462">
        <v>4</v>
      </c>
      <c r="J451" s="66"/>
    </row>
    <row r="452" spans="1:10" ht="15" customHeight="1" x14ac:dyDescent="0.25">
      <c r="A452" s="455"/>
      <c r="B452" s="462">
        <v>4</v>
      </c>
      <c r="C452" s="462">
        <v>201907</v>
      </c>
      <c r="D452" s="462">
        <v>201905</v>
      </c>
      <c r="E452" s="462" t="s">
        <v>1066</v>
      </c>
      <c r="F452" s="462" t="s">
        <v>1328</v>
      </c>
      <c r="G452" s="462" t="s">
        <v>925</v>
      </c>
      <c r="H452" s="462">
        <v>120</v>
      </c>
      <c r="I452" s="462">
        <v>14</v>
      </c>
      <c r="J452" s="66"/>
    </row>
    <row r="453" spans="1:10" ht="15" customHeight="1" x14ac:dyDescent="0.25">
      <c r="A453" s="455"/>
      <c r="B453" s="462">
        <v>4</v>
      </c>
      <c r="C453" s="462">
        <v>201907</v>
      </c>
      <c r="D453" s="462">
        <v>201905</v>
      </c>
      <c r="E453" s="462" t="s">
        <v>1066</v>
      </c>
      <c r="F453" s="462" t="s">
        <v>1328</v>
      </c>
      <c r="G453" s="462" t="s">
        <v>925</v>
      </c>
      <c r="H453" s="462">
        <v>121</v>
      </c>
      <c r="I453" s="462">
        <v>48</v>
      </c>
      <c r="J453" s="66"/>
    </row>
    <row r="454" spans="1:10" ht="15" customHeight="1" x14ac:dyDescent="0.25">
      <c r="A454" s="455"/>
      <c r="B454" s="462">
        <v>4</v>
      </c>
      <c r="C454" s="462">
        <v>201907</v>
      </c>
      <c r="D454" s="462">
        <v>201905</v>
      </c>
      <c r="E454" s="462" t="s">
        <v>1066</v>
      </c>
      <c r="F454" s="462" t="s">
        <v>1322</v>
      </c>
      <c r="G454" s="462" t="s">
        <v>1003</v>
      </c>
      <c r="H454" s="462">
        <v>120</v>
      </c>
      <c r="I454" s="462">
        <v>2</v>
      </c>
      <c r="J454" s="66"/>
    </row>
    <row r="455" spans="1:10" ht="15" customHeight="1" x14ac:dyDescent="0.25">
      <c r="A455" s="455"/>
      <c r="B455" s="462">
        <v>4</v>
      </c>
      <c r="C455" s="462">
        <v>201907</v>
      </c>
      <c r="D455" s="462">
        <v>201905</v>
      </c>
      <c r="E455" s="462" t="s">
        <v>1066</v>
      </c>
      <c r="F455" s="462" t="s">
        <v>1322</v>
      </c>
      <c r="G455" s="462" t="s">
        <v>1003</v>
      </c>
      <c r="H455" s="462">
        <v>121</v>
      </c>
      <c r="I455" s="462">
        <v>41</v>
      </c>
      <c r="J455" s="66"/>
    </row>
    <row r="456" spans="1:10" ht="15" customHeight="1" x14ac:dyDescent="0.25">
      <c r="A456" s="455"/>
      <c r="B456" s="462">
        <v>4</v>
      </c>
      <c r="C456" s="462">
        <v>201907</v>
      </c>
      <c r="D456" s="462">
        <v>201905</v>
      </c>
      <c r="E456" s="462" t="s">
        <v>1066</v>
      </c>
      <c r="F456" s="462" t="s">
        <v>1321</v>
      </c>
      <c r="G456" s="462" t="s">
        <v>1003</v>
      </c>
      <c r="H456" s="462">
        <v>126</v>
      </c>
      <c r="I456" s="462">
        <v>9</v>
      </c>
      <c r="J456" s="66"/>
    </row>
    <row r="457" spans="1:10" ht="15" customHeight="1" x14ac:dyDescent="0.25">
      <c r="A457" s="455"/>
      <c r="B457" s="462">
        <v>4</v>
      </c>
      <c r="C457" s="462">
        <v>201907</v>
      </c>
      <c r="D457" s="462">
        <v>201905</v>
      </c>
      <c r="E457" s="462" t="s">
        <v>1066</v>
      </c>
      <c r="F457" s="462" t="s">
        <v>1333</v>
      </c>
      <c r="G457" s="462" t="s">
        <v>913</v>
      </c>
      <c r="H457" s="462">
        <v>120</v>
      </c>
      <c r="I457" s="462">
        <v>17</v>
      </c>
      <c r="J457" s="66"/>
    </row>
    <row r="458" spans="1:10" ht="15" customHeight="1" x14ac:dyDescent="0.25">
      <c r="A458" s="455"/>
      <c r="B458" s="462">
        <v>4</v>
      </c>
      <c r="C458" s="462">
        <v>201907</v>
      </c>
      <c r="D458" s="462">
        <v>201905</v>
      </c>
      <c r="E458" s="462" t="s">
        <v>1066</v>
      </c>
      <c r="F458" s="462" t="s">
        <v>1333</v>
      </c>
      <c r="G458" s="462" t="s">
        <v>913</v>
      </c>
      <c r="H458" s="462">
        <v>121</v>
      </c>
      <c r="I458" s="462">
        <v>57</v>
      </c>
      <c r="J458" s="66"/>
    </row>
    <row r="459" spans="1:10" ht="15" customHeight="1" x14ac:dyDescent="0.25">
      <c r="A459" s="455"/>
      <c r="B459" s="462">
        <v>5</v>
      </c>
      <c r="C459" s="462">
        <v>201907</v>
      </c>
      <c r="D459" s="462">
        <v>201905</v>
      </c>
      <c r="E459" s="462" t="s">
        <v>1067</v>
      </c>
      <c r="F459" s="462">
        <v>18</v>
      </c>
      <c r="G459" s="462" t="s">
        <v>940</v>
      </c>
      <c r="H459" s="462">
        <v>120</v>
      </c>
      <c r="I459" s="462">
        <v>10</v>
      </c>
      <c r="J459" s="66"/>
    </row>
    <row r="460" spans="1:10" ht="15" customHeight="1" x14ac:dyDescent="0.25">
      <c r="A460" s="455"/>
      <c r="B460" s="462">
        <v>5</v>
      </c>
      <c r="C460" s="462">
        <v>201907</v>
      </c>
      <c r="D460" s="462">
        <v>201905</v>
      </c>
      <c r="E460" s="462" t="s">
        <v>1067</v>
      </c>
      <c r="F460" s="462">
        <v>18</v>
      </c>
      <c r="G460" s="462" t="s">
        <v>940</v>
      </c>
      <c r="H460" s="462">
        <v>121</v>
      </c>
      <c r="I460" s="462">
        <v>43</v>
      </c>
      <c r="J460" s="66"/>
    </row>
    <row r="461" spans="1:10" ht="15" customHeight="1" x14ac:dyDescent="0.25">
      <c r="A461" s="455"/>
      <c r="B461" s="462">
        <v>5</v>
      </c>
      <c r="C461" s="462">
        <v>201907</v>
      </c>
      <c r="D461" s="462">
        <v>201905</v>
      </c>
      <c r="E461" s="462" t="s">
        <v>1067</v>
      </c>
      <c r="F461" s="462" t="s">
        <v>1315</v>
      </c>
      <c r="G461" s="462" t="s">
        <v>930</v>
      </c>
      <c r="H461" s="462">
        <v>126</v>
      </c>
      <c r="I461" s="462">
        <v>7</v>
      </c>
      <c r="J461" s="66"/>
    </row>
    <row r="462" spans="1:10" ht="15" customHeight="1" x14ac:dyDescent="0.25">
      <c r="A462" s="455"/>
      <c r="B462" s="462">
        <v>5</v>
      </c>
      <c r="C462" s="462">
        <v>201907</v>
      </c>
      <c r="D462" s="462">
        <v>201905</v>
      </c>
      <c r="E462" s="462" t="s">
        <v>1067</v>
      </c>
      <c r="F462" s="462" t="s">
        <v>1316</v>
      </c>
      <c r="G462" s="462" t="s">
        <v>930</v>
      </c>
      <c r="H462" s="462">
        <v>120</v>
      </c>
      <c r="I462" s="462">
        <v>18</v>
      </c>
      <c r="J462" s="66"/>
    </row>
    <row r="463" spans="1:10" ht="15" customHeight="1" x14ac:dyDescent="0.25">
      <c r="A463" s="455"/>
      <c r="B463" s="462">
        <v>5</v>
      </c>
      <c r="C463" s="462">
        <v>201907</v>
      </c>
      <c r="D463" s="462">
        <v>201905</v>
      </c>
      <c r="E463" s="462" t="s">
        <v>1067</v>
      </c>
      <c r="F463" s="462" t="s">
        <v>1316</v>
      </c>
      <c r="G463" s="462" t="s">
        <v>930</v>
      </c>
      <c r="H463" s="462">
        <v>121</v>
      </c>
      <c r="I463" s="462">
        <v>111</v>
      </c>
      <c r="J463" s="66"/>
    </row>
    <row r="464" spans="1:10" ht="15" customHeight="1" x14ac:dyDescent="0.25">
      <c r="A464" s="455"/>
      <c r="B464" s="462">
        <v>5</v>
      </c>
      <c r="C464" s="462">
        <v>201907</v>
      </c>
      <c r="D464" s="462">
        <v>201905</v>
      </c>
      <c r="E464" s="462" t="s">
        <v>1067</v>
      </c>
      <c r="F464" s="462">
        <v>85</v>
      </c>
      <c r="G464" s="462" t="s">
        <v>935</v>
      </c>
      <c r="H464" s="462">
        <v>120</v>
      </c>
      <c r="I464" s="462">
        <v>3</v>
      </c>
      <c r="J464" s="66"/>
    </row>
    <row r="465" spans="1:10" ht="15" customHeight="1" x14ac:dyDescent="0.25">
      <c r="A465" s="455"/>
      <c r="B465" s="462">
        <v>5</v>
      </c>
      <c r="C465" s="462">
        <v>201907</v>
      </c>
      <c r="D465" s="462">
        <v>201905</v>
      </c>
      <c r="E465" s="462" t="s">
        <v>1067</v>
      </c>
      <c r="F465" s="462">
        <v>85</v>
      </c>
      <c r="G465" s="462" t="s">
        <v>935</v>
      </c>
      <c r="H465" s="462">
        <v>121</v>
      </c>
      <c r="I465" s="462">
        <v>36</v>
      </c>
      <c r="J465" s="66"/>
    </row>
    <row r="466" spans="1:10" ht="15" customHeight="1" x14ac:dyDescent="0.25">
      <c r="A466" s="455"/>
      <c r="B466" s="462">
        <v>5</v>
      </c>
      <c r="C466" s="462">
        <v>201907</v>
      </c>
      <c r="D466" s="462">
        <v>201905</v>
      </c>
      <c r="E466" s="462" t="s">
        <v>1067</v>
      </c>
      <c r="F466" s="462" t="s">
        <v>1325</v>
      </c>
      <c r="G466" s="462" t="s">
        <v>928</v>
      </c>
      <c r="H466" s="462">
        <v>120</v>
      </c>
      <c r="I466" s="462">
        <v>3</v>
      </c>
      <c r="J466" s="66"/>
    </row>
    <row r="467" spans="1:10" ht="15" customHeight="1" x14ac:dyDescent="0.25">
      <c r="A467" s="455"/>
      <c r="B467" s="462">
        <v>5</v>
      </c>
      <c r="C467" s="462">
        <v>201907</v>
      </c>
      <c r="D467" s="462">
        <v>201905</v>
      </c>
      <c r="E467" s="462" t="s">
        <v>1067</v>
      </c>
      <c r="F467" s="462" t="s">
        <v>1325</v>
      </c>
      <c r="G467" s="462" t="s">
        <v>928</v>
      </c>
      <c r="H467" s="462">
        <v>121</v>
      </c>
      <c r="I467" s="462">
        <v>28</v>
      </c>
      <c r="J467" s="66"/>
    </row>
    <row r="468" spans="1:10" ht="15" customHeight="1" x14ac:dyDescent="0.25">
      <c r="A468" s="455"/>
      <c r="B468" s="462">
        <v>5</v>
      </c>
      <c r="C468" s="462">
        <v>201907</v>
      </c>
      <c r="D468" s="462">
        <v>201905</v>
      </c>
      <c r="E468" s="462" t="s">
        <v>1067</v>
      </c>
      <c r="F468" s="462" t="s">
        <v>1329</v>
      </c>
      <c r="G468" s="462" t="s">
        <v>925</v>
      </c>
      <c r="H468" s="462">
        <v>120</v>
      </c>
      <c r="I468" s="462">
        <v>6</v>
      </c>
      <c r="J468" s="66"/>
    </row>
    <row r="469" spans="1:10" ht="15" customHeight="1" x14ac:dyDescent="0.25">
      <c r="A469" s="455"/>
      <c r="B469" s="462">
        <v>5</v>
      </c>
      <c r="C469" s="462">
        <v>201907</v>
      </c>
      <c r="D469" s="462">
        <v>201905</v>
      </c>
      <c r="E469" s="462" t="s">
        <v>1067</v>
      </c>
      <c r="F469" s="462" t="s">
        <v>1329</v>
      </c>
      <c r="G469" s="462" t="s">
        <v>925</v>
      </c>
      <c r="H469" s="462">
        <v>121</v>
      </c>
      <c r="I469" s="462">
        <v>60</v>
      </c>
      <c r="J469" s="66"/>
    </row>
    <row r="470" spans="1:10" ht="15" customHeight="1" x14ac:dyDescent="0.25">
      <c r="A470" s="455"/>
      <c r="B470" s="462">
        <v>5</v>
      </c>
      <c r="C470" s="462">
        <v>201907</v>
      </c>
      <c r="D470" s="462">
        <v>201905</v>
      </c>
      <c r="E470" s="462" t="s">
        <v>1067</v>
      </c>
      <c r="F470" s="462" t="s">
        <v>1331</v>
      </c>
      <c r="G470" s="462" t="s">
        <v>939</v>
      </c>
      <c r="H470" s="462">
        <v>120</v>
      </c>
      <c r="I470" s="462">
        <v>23</v>
      </c>
      <c r="J470" s="66"/>
    </row>
    <row r="471" spans="1:10" ht="15" customHeight="1" x14ac:dyDescent="0.25">
      <c r="A471" s="455"/>
      <c r="B471" s="462">
        <v>5</v>
      </c>
      <c r="C471" s="462">
        <v>201907</v>
      </c>
      <c r="D471" s="462">
        <v>201905</v>
      </c>
      <c r="E471" s="462" t="s">
        <v>1067</v>
      </c>
      <c r="F471" s="462" t="s">
        <v>1331</v>
      </c>
      <c r="G471" s="462" t="s">
        <v>939</v>
      </c>
      <c r="H471" s="462">
        <v>121</v>
      </c>
      <c r="I471" s="462">
        <v>77</v>
      </c>
      <c r="J471" s="66"/>
    </row>
    <row r="472" spans="1:10" ht="15" customHeight="1" x14ac:dyDescent="0.25">
      <c r="A472" s="455"/>
      <c r="B472" s="462">
        <v>8</v>
      </c>
      <c r="C472" s="462">
        <v>201907</v>
      </c>
      <c r="D472" s="462">
        <v>201905</v>
      </c>
      <c r="E472" s="462" t="s">
        <v>1068</v>
      </c>
      <c r="F472" s="462">
        <v>19</v>
      </c>
      <c r="G472" s="462" t="s">
        <v>940</v>
      </c>
      <c r="H472" s="462">
        <v>120</v>
      </c>
      <c r="I472" s="462">
        <v>6</v>
      </c>
      <c r="J472" s="66"/>
    </row>
    <row r="473" spans="1:10" ht="15" customHeight="1" x14ac:dyDescent="0.25">
      <c r="A473" s="455"/>
      <c r="B473" s="462">
        <v>8</v>
      </c>
      <c r="C473" s="462">
        <v>201907</v>
      </c>
      <c r="D473" s="462">
        <v>201905</v>
      </c>
      <c r="E473" s="462" t="s">
        <v>1068</v>
      </c>
      <c r="F473" s="462">
        <v>19</v>
      </c>
      <c r="G473" s="462" t="s">
        <v>940</v>
      </c>
      <c r="H473" s="462">
        <v>121</v>
      </c>
      <c r="I473" s="462">
        <v>21</v>
      </c>
      <c r="J473" s="66"/>
    </row>
    <row r="474" spans="1:10" ht="15" customHeight="1" x14ac:dyDescent="0.25">
      <c r="A474" s="455"/>
      <c r="B474" s="462">
        <v>8</v>
      </c>
      <c r="C474" s="462">
        <v>201907</v>
      </c>
      <c r="D474" s="462">
        <v>201905</v>
      </c>
      <c r="E474" s="462" t="s">
        <v>1068</v>
      </c>
      <c r="F474" s="462">
        <v>34</v>
      </c>
      <c r="G474" s="462" t="s">
        <v>1024</v>
      </c>
      <c r="H474" s="462">
        <v>120</v>
      </c>
      <c r="I474" s="462">
        <v>2</v>
      </c>
      <c r="J474" s="66"/>
    </row>
    <row r="475" spans="1:10" ht="15" customHeight="1" x14ac:dyDescent="0.25">
      <c r="A475" s="455"/>
      <c r="B475" s="462">
        <v>8</v>
      </c>
      <c r="C475" s="462">
        <v>201907</v>
      </c>
      <c r="D475" s="462">
        <v>201905</v>
      </c>
      <c r="E475" s="462" t="s">
        <v>1068</v>
      </c>
      <c r="F475" s="462">
        <v>34</v>
      </c>
      <c r="G475" s="462" t="s">
        <v>1024</v>
      </c>
      <c r="H475" s="462">
        <v>121</v>
      </c>
      <c r="I475" s="462">
        <v>9</v>
      </c>
      <c r="J475" s="66"/>
    </row>
    <row r="476" spans="1:10" ht="15" customHeight="1" x14ac:dyDescent="0.25">
      <c r="A476" s="455"/>
      <c r="B476" s="462">
        <v>8</v>
      </c>
      <c r="C476" s="462">
        <v>201907</v>
      </c>
      <c r="D476" s="462">
        <v>201905</v>
      </c>
      <c r="E476" s="462" t="s">
        <v>1068</v>
      </c>
      <c r="F476" s="462" t="s">
        <v>1309</v>
      </c>
      <c r="G476" s="462" t="s">
        <v>1024</v>
      </c>
      <c r="H476" s="462">
        <v>126</v>
      </c>
      <c r="I476" s="462">
        <v>-2</v>
      </c>
      <c r="J476" s="66"/>
    </row>
    <row r="477" spans="1:10" ht="15" customHeight="1" x14ac:dyDescent="0.25">
      <c r="A477" s="455"/>
      <c r="B477" s="462">
        <v>8</v>
      </c>
      <c r="C477" s="462">
        <v>201907</v>
      </c>
      <c r="D477" s="462">
        <v>201905</v>
      </c>
      <c r="E477" s="462" t="s">
        <v>1068</v>
      </c>
      <c r="F477" s="462">
        <v>45</v>
      </c>
      <c r="G477" s="462" t="s">
        <v>920</v>
      </c>
      <c r="H477" s="462">
        <v>120</v>
      </c>
      <c r="I477" s="462">
        <v>1</v>
      </c>
      <c r="J477" s="66"/>
    </row>
    <row r="478" spans="1:10" ht="15" customHeight="1" x14ac:dyDescent="0.25">
      <c r="A478" s="455"/>
      <c r="B478" s="462">
        <v>8</v>
      </c>
      <c r="C478" s="462">
        <v>201907</v>
      </c>
      <c r="D478" s="462">
        <v>201905</v>
      </c>
      <c r="E478" s="462" t="s">
        <v>1068</v>
      </c>
      <c r="F478" s="462">
        <v>45</v>
      </c>
      <c r="G478" s="462" t="s">
        <v>920</v>
      </c>
      <c r="H478" s="462">
        <v>121</v>
      </c>
      <c r="I478" s="462">
        <v>23</v>
      </c>
      <c r="J478" s="66"/>
    </row>
    <row r="479" spans="1:10" ht="15" customHeight="1" x14ac:dyDescent="0.25">
      <c r="A479" s="455"/>
      <c r="B479" s="462">
        <v>8</v>
      </c>
      <c r="C479" s="462">
        <v>201907</v>
      </c>
      <c r="D479" s="462">
        <v>201905</v>
      </c>
      <c r="E479" s="462" t="s">
        <v>1068</v>
      </c>
      <c r="F479" s="462" t="s">
        <v>1300</v>
      </c>
      <c r="G479" s="462" t="s">
        <v>920</v>
      </c>
      <c r="H479" s="462">
        <v>126</v>
      </c>
      <c r="I479" s="462">
        <v>1</v>
      </c>
      <c r="J479" s="66"/>
    </row>
    <row r="480" spans="1:10" ht="15" customHeight="1" x14ac:dyDescent="0.25">
      <c r="A480" s="455"/>
      <c r="B480" s="462">
        <v>8</v>
      </c>
      <c r="C480" s="462">
        <v>201907</v>
      </c>
      <c r="D480" s="462">
        <v>201905</v>
      </c>
      <c r="E480" s="462" t="s">
        <v>1068</v>
      </c>
      <c r="F480" s="462" t="s">
        <v>1326</v>
      </c>
      <c r="G480" s="462" t="s">
        <v>923</v>
      </c>
      <c r="H480" s="462">
        <v>120</v>
      </c>
      <c r="I480" s="462">
        <v>-1</v>
      </c>
      <c r="J480" s="66"/>
    </row>
    <row r="481" spans="1:10" ht="15" customHeight="1" x14ac:dyDescent="0.25">
      <c r="A481" s="455"/>
      <c r="B481" s="462">
        <v>8</v>
      </c>
      <c r="C481" s="462">
        <v>201907</v>
      </c>
      <c r="D481" s="462">
        <v>201905</v>
      </c>
      <c r="E481" s="462" t="s">
        <v>1068</v>
      </c>
      <c r="F481" s="462" t="s">
        <v>1326</v>
      </c>
      <c r="G481" s="462" t="s">
        <v>923</v>
      </c>
      <c r="H481" s="462">
        <v>121</v>
      </c>
      <c r="I481" s="462">
        <v>25</v>
      </c>
      <c r="J481" s="66"/>
    </row>
    <row r="482" spans="1:10" ht="15" customHeight="1" x14ac:dyDescent="0.25">
      <c r="A482" s="455"/>
      <c r="B482" s="462">
        <v>8</v>
      </c>
      <c r="C482" s="462">
        <v>201907</v>
      </c>
      <c r="D482" s="462">
        <v>201905</v>
      </c>
      <c r="E482" s="462" t="s">
        <v>1068</v>
      </c>
      <c r="F482" s="462">
        <v>69</v>
      </c>
      <c r="G482" s="462" t="s">
        <v>937</v>
      </c>
      <c r="H482" s="462">
        <v>120</v>
      </c>
      <c r="I482" s="462">
        <v>11</v>
      </c>
      <c r="J482" s="66"/>
    </row>
    <row r="483" spans="1:10" ht="15" customHeight="1" x14ac:dyDescent="0.25">
      <c r="A483" s="455"/>
      <c r="B483" s="462">
        <v>8</v>
      </c>
      <c r="C483" s="462">
        <v>201907</v>
      </c>
      <c r="D483" s="462">
        <v>201905</v>
      </c>
      <c r="E483" s="462" t="s">
        <v>1068</v>
      </c>
      <c r="F483" s="462">
        <v>69</v>
      </c>
      <c r="G483" s="462" t="s">
        <v>937</v>
      </c>
      <c r="H483" s="462">
        <v>121</v>
      </c>
      <c r="I483" s="462">
        <v>76</v>
      </c>
      <c r="J483" s="66"/>
    </row>
    <row r="484" spans="1:10" ht="15" customHeight="1" x14ac:dyDescent="0.25">
      <c r="A484" s="455"/>
      <c r="B484" s="462">
        <v>8</v>
      </c>
      <c r="C484" s="462">
        <v>201907</v>
      </c>
      <c r="D484" s="462">
        <v>201905</v>
      </c>
      <c r="E484" s="462" t="s">
        <v>1068</v>
      </c>
      <c r="F484" s="462" t="s">
        <v>1334</v>
      </c>
      <c r="G484" s="462" t="s">
        <v>937</v>
      </c>
      <c r="H484" s="462">
        <v>126</v>
      </c>
      <c r="I484" s="462">
        <v>4</v>
      </c>
      <c r="J484" s="66"/>
    </row>
    <row r="485" spans="1:10" ht="15" customHeight="1" x14ac:dyDescent="0.25">
      <c r="A485" s="455"/>
      <c r="B485" s="462">
        <v>8</v>
      </c>
      <c r="C485" s="462">
        <v>201907</v>
      </c>
      <c r="D485" s="462">
        <v>201905</v>
      </c>
      <c r="E485" s="462" t="s">
        <v>1068</v>
      </c>
      <c r="F485" s="462" t="s">
        <v>1312</v>
      </c>
      <c r="G485" s="462" t="s">
        <v>930</v>
      </c>
      <c r="H485" s="462">
        <v>120</v>
      </c>
      <c r="I485" s="462">
        <v>15</v>
      </c>
      <c r="J485" s="66"/>
    </row>
    <row r="486" spans="1:10" ht="15" customHeight="1" x14ac:dyDescent="0.25">
      <c r="A486" s="455"/>
      <c r="B486" s="462">
        <v>8</v>
      </c>
      <c r="C486" s="462">
        <v>201907</v>
      </c>
      <c r="D486" s="462">
        <v>201905</v>
      </c>
      <c r="E486" s="462" t="s">
        <v>1068</v>
      </c>
      <c r="F486" s="462" t="s">
        <v>1312</v>
      </c>
      <c r="G486" s="462" t="s">
        <v>930</v>
      </c>
      <c r="H486" s="462">
        <v>121</v>
      </c>
      <c r="I486" s="462">
        <v>58</v>
      </c>
      <c r="J486" s="66"/>
    </row>
    <row r="487" spans="1:10" ht="15" customHeight="1" x14ac:dyDescent="0.25">
      <c r="A487" s="455"/>
      <c r="B487" s="462">
        <v>8</v>
      </c>
      <c r="C487" s="462">
        <v>201907</v>
      </c>
      <c r="D487" s="462">
        <v>201905</v>
      </c>
      <c r="E487" s="462" t="s">
        <v>1068</v>
      </c>
      <c r="F487" s="462" t="s">
        <v>1311</v>
      </c>
      <c r="G487" s="462" t="s">
        <v>930</v>
      </c>
      <c r="H487" s="462">
        <v>126</v>
      </c>
      <c r="I487" s="462">
        <v>6</v>
      </c>
      <c r="J487" s="66"/>
    </row>
    <row r="488" spans="1:10" ht="15" customHeight="1" x14ac:dyDescent="0.25">
      <c r="A488" s="455"/>
      <c r="B488" s="462">
        <v>8</v>
      </c>
      <c r="C488" s="462">
        <v>201907</v>
      </c>
      <c r="D488" s="462">
        <v>201905</v>
      </c>
      <c r="E488" s="462" t="s">
        <v>1068</v>
      </c>
      <c r="F488" s="462" t="s">
        <v>1323</v>
      </c>
      <c r="G488" s="462" t="s">
        <v>928</v>
      </c>
      <c r="H488" s="462">
        <v>120</v>
      </c>
      <c r="I488" s="462">
        <v>4</v>
      </c>
      <c r="J488" s="66"/>
    </row>
    <row r="489" spans="1:10" ht="15" customHeight="1" x14ac:dyDescent="0.25">
      <c r="A489" s="455"/>
      <c r="B489" s="462">
        <v>8</v>
      </c>
      <c r="C489" s="462">
        <v>201907</v>
      </c>
      <c r="D489" s="462">
        <v>201905</v>
      </c>
      <c r="E489" s="462" t="s">
        <v>1068</v>
      </c>
      <c r="F489" s="462" t="s">
        <v>1323</v>
      </c>
      <c r="G489" s="462" t="s">
        <v>928</v>
      </c>
      <c r="H489" s="462">
        <v>121</v>
      </c>
      <c r="I489" s="462">
        <v>9</v>
      </c>
      <c r="J489" s="66"/>
    </row>
    <row r="490" spans="1:10" ht="15" customHeight="1" x14ac:dyDescent="0.25">
      <c r="A490" s="455"/>
      <c r="B490" s="462">
        <v>8</v>
      </c>
      <c r="C490" s="462">
        <v>201907</v>
      </c>
      <c r="D490" s="462">
        <v>201905</v>
      </c>
      <c r="E490" s="462" t="s">
        <v>1068</v>
      </c>
      <c r="F490" s="462" t="s">
        <v>1332</v>
      </c>
      <c r="G490" s="462" t="s">
        <v>913</v>
      </c>
      <c r="H490" s="462">
        <v>120</v>
      </c>
      <c r="I490" s="462">
        <v>1</v>
      </c>
      <c r="J490" s="66"/>
    </row>
    <row r="491" spans="1:10" ht="15" customHeight="1" x14ac:dyDescent="0.25">
      <c r="A491" s="455"/>
      <c r="B491" s="462">
        <v>8</v>
      </c>
      <c r="C491" s="462">
        <v>201907</v>
      </c>
      <c r="D491" s="462">
        <v>201905</v>
      </c>
      <c r="E491" s="462" t="s">
        <v>1068</v>
      </c>
      <c r="F491" s="462" t="s">
        <v>1332</v>
      </c>
      <c r="G491" s="462" t="s">
        <v>913</v>
      </c>
      <c r="H491" s="462">
        <v>121</v>
      </c>
      <c r="I491" s="462">
        <v>61</v>
      </c>
      <c r="J491" s="66"/>
    </row>
    <row r="492" spans="1:10" ht="15" customHeight="1" x14ac:dyDescent="0.25">
      <c r="A492" s="455"/>
      <c r="B492" s="462">
        <v>34</v>
      </c>
      <c r="C492" s="462">
        <v>201907</v>
      </c>
      <c r="D492" s="462">
        <v>201905</v>
      </c>
      <c r="E492" s="462" t="s">
        <v>1069</v>
      </c>
      <c r="F492" s="462">
        <v>33</v>
      </c>
      <c r="G492" s="462" t="s">
        <v>1024</v>
      </c>
      <c r="H492" s="462">
        <v>121</v>
      </c>
      <c r="I492" s="462">
        <v>8</v>
      </c>
      <c r="J492" s="66"/>
    </row>
    <row r="493" spans="1:10" ht="15" customHeight="1" x14ac:dyDescent="0.25">
      <c r="A493" s="455"/>
      <c r="B493" s="462">
        <v>34</v>
      </c>
      <c r="C493" s="462">
        <v>201907</v>
      </c>
      <c r="D493" s="462">
        <v>201905</v>
      </c>
      <c r="E493" s="462" t="s">
        <v>1069</v>
      </c>
      <c r="F493" s="462" t="s">
        <v>1310</v>
      </c>
      <c r="G493" s="462" t="s">
        <v>1024</v>
      </c>
      <c r="H493" s="462">
        <v>126</v>
      </c>
      <c r="I493" s="462">
        <v>6</v>
      </c>
      <c r="J493" s="66"/>
    </row>
    <row r="494" spans="1:10" ht="15" customHeight="1" x14ac:dyDescent="0.25">
      <c r="A494" s="455"/>
      <c r="B494" s="462">
        <v>34</v>
      </c>
      <c r="C494" s="462">
        <v>201907</v>
      </c>
      <c r="D494" s="462">
        <v>201905</v>
      </c>
      <c r="E494" s="462" t="s">
        <v>1069</v>
      </c>
      <c r="F494" s="462">
        <v>46</v>
      </c>
      <c r="G494" s="462" t="s">
        <v>920</v>
      </c>
      <c r="H494" s="462">
        <v>120</v>
      </c>
      <c r="I494" s="462">
        <v>2</v>
      </c>
      <c r="J494" s="66"/>
    </row>
    <row r="495" spans="1:10" ht="15" customHeight="1" x14ac:dyDescent="0.25">
      <c r="A495" s="455"/>
      <c r="B495" s="462">
        <v>34</v>
      </c>
      <c r="C495" s="462">
        <v>201907</v>
      </c>
      <c r="D495" s="462">
        <v>201905</v>
      </c>
      <c r="E495" s="462" t="s">
        <v>1069</v>
      </c>
      <c r="F495" s="462">
        <v>46</v>
      </c>
      <c r="G495" s="462" t="s">
        <v>920</v>
      </c>
      <c r="H495" s="462">
        <v>121</v>
      </c>
      <c r="I495" s="462">
        <v>24</v>
      </c>
      <c r="J495" s="66"/>
    </row>
    <row r="496" spans="1:10" ht="15" customHeight="1" x14ac:dyDescent="0.25">
      <c r="A496" s="455"/>
      <c r="B496" s="462">
        <v>34</v>
      </c>
      <c r="C496" s="462">
        <v>201907</v>
      </c>
      <c r="D496" s="462">
        <v>201905</v>
      </c>
      <c r="E496" s="462" t="s">
        <v>1069</v>
      </c>
      <c r="F496" s="462" t="s">
        <v>1303</v>
      </c>
      <c r="G496" s="462" t="s">
        <v>920</v>
      </c>
      <c r="H496" s="462">
        <v>126</v>
      </c>
      <c r="I496" s="462">
        <v>3</v>
      </c>
      <c r="J496" s="66"/>
    </row>
    <row r="497" spans="1:10" ht="15" customHeight="1" x14ac:dyDescent="0.25">
      <c r="A497" s="455"/>
      <c r="B497" s="462">
        <v>34</v>
      </c>
      <c r="C497" s="462">
        <v>201907</v>
      </c>
      <c r="D497" s="462">
        <v>201905</v>
      </c>
      <c r="E497" s="462" t="s">
        <v>1069</v>
      </c>
      <c r="F497" s="462" t="s">
        <v>1314</v>
      </c>
      <c r="G497" s="462" t="s">
        <v>930</v>
      </c>
      <c r="H497" s="462">
        <v>120</v>
      </c>
      <c r="I497" s="462">
        <v>6</v>
      </c>
      <c r="J497" s="66"/>
    </row>
    <row r="498" spans="1:10" ht="15" customHeight="1" x14ac:dyDescent="0.25">
      <c r="A498" s="455"/>
      <c r="B498" s="462">
        <v>34</v>
      </c>
      <c r="C498" s="462">
        <v>201907</v>
      </c>
      <c r="D498" s="462">
        <v>201905</v>
      </c>
      <c r="E498" s="462" t="s">
        <v>1069</v>
      </c>
      <c r="F498" s="462" t="s">
        <v>1314</v>
      </c>
      <c r="G498" s="462" t="s">
        <v>930</v>
      </c>
      <c r="H498" s="462">
        <v>121</v>
      </c>
      <c r="I498" s="462">
        <v>31</v>
      </c>
      <c r="J498" s="66"/>
    </row>
    <row r="499" spans="1:10" ht="15" customHeight="1" x14ac:dyDescent="0.25">
      <c r="A499" s="455"/>
      <c r="B499" s="462">
        <v>34</v>
      </c>
      <c r="C499" s="462">
        <v>201907</v>
      </c>
      <c r="D499" s="462">
        <v>201905</v>
      </c>
      <c r="E499" s="462" t="s">
        <v>1069</v>
      </c>
      <c r="F499" s="462" t="s">
        <v>1313</v>
      </c>
      <c r="G499" s="462" t="s">
        <v>930</v>
      </c>
      <c r="H499" s="462">
        <v>126</v>
      </c>
      <c r="I499" s="462">
        <v>7</v>
      </c>
      <c r="J499" s="66"/>
    </row>
    <row r="500" spans="1:10" ht="15" customHeight="1" x14ac:dyDescent="0.25">
      <c r="A500" s="455"/>
      <c r="B500" s="462">
        <v>34</v>
      </c>
      <c r="C500" s="462">
        <v>201907</v>
      </c>
      <c r="D500" s="462">
        <v>201905</v>
      </c>
      <c r="E500" s="462" t="s">
        <v>1069</v>
      </c>
      <c r="F500" s="462" t="s">
        <v>1324</v>
      </c>
      <c r="G500" s="462" t="s">
        <v>928</v>
      </c>
      <c r="H500" s="462">
        <v>120</v>
      </c>
      <c r="I500" s="462">
        <v>4</v>
      </c>
      <c r="J500" s="66"/>
    </row>
    <row r="501" spans="1:10" ht="15" customHeight="1" x14ac:dyDescent="0.25">
      <c r="A501" s="455"/>
      <c r="B501" s="462">
        <v>34</v>
      </c>
      <c r="C501" s="462">
        <v>201907</v>
      </c>
      <c r="D501" s="462">
        <v>201905</v>
      </c>
      <c r="E501" s="462" t="s">
        <v>1069</v>
      </c>
      <c r="F501" s="462" t="s">
        <v>1324</v>
      </c>
      <c r="G501" s="462" t="s">
        <v>928</v>
      </c>
      <c r="H501" s="462">
        <v>121</v>
      </c>
      <c r="I501" s="462">
        <v>20</v>
      </c>
      <c r="J501" s="66"/>
    </row>
    <row r="502" spans="1:10" ht="15" customHeight="1" x14ac:dyDescent="0.25">
      <c r="A502" s="455"/>
      <c r="B502" s="462">
        <v>34</v>
      </c>
      <c r="C502" s="462">
        <v>201907</v>
      </c>
      <c r="D502" s="462">
        <v>201905</v>
      </c>
      <c r="E502" s="462" t="s">
        <v>1069</v>
      </c>
      <c r="F502" s="462" t="s">
        <v>1306</v>
      </c>
      <c r="G502" s="462" t="s">
        <v>941</v>
      </c>
      <c r="H502" s="462">
        <v>120</v>
      </c>
      <c r="I502" s="462">
        <v>14</v>
      </c>
      <c r="J502" s="66"/>
    </row>
    <row r="503" spans="1:10" ht="15" customHeight="1" x14ac:dyDescent="0.25">
      <c r="A503" s="455"/>
      <c r="B503" s="462">
        <v>34</v>
      </c>
      <c r="C503" s="462">
        <v>201907</v>
      </c>
      <c r="D503" s="462">
        <v>201905</v>
      </c>
      <c r="E503" s="462" t="s">
        <v>1069</v>
      </c>
      <c r="F503" s="462" t="s">
        <v>1306</v>
      </c>
      <c r="G503" s="462" t="s">
        <v>941</v>
      </c>
      <c r="H503" s="462">
        <v>121</v>
      </c>
      <c r="I503" s="462">
        <v>102</v>
      </c>
      <c r="J503" s="66"/>
    </row>
    <row r="504" spans="1:10" ht="15" customHeight="1" x14ac:dyDescent="0.25">
      <c r="A504" s="455"/>
      <c r="B504" s="462">
        <v>34</v>
      </c>
      <c r="C504" s="462">
        <v>201907</v>
      </c>
      <c r="D504" s="462">
        <v>201905</v>
      </c>
      <c r="E504" s="462" t="s">
        <v>1069</v>
      </c>
      <c r="F504" s="462" t="s">
        <v>1305</v>
      </c>
      <c r="G504" s="462" t="s">
        <v>941</v>
      </c>
      <c r="H504" s="462">
        <v>126</v>
      </c>
      <c r="I504" s="462">
        <v>11</v>
      </c>
      <c r="J504" s="66"/>
    </row>
    <row r="505" spans="1:10" ht="15" customHeight="1" x14ac:dyDescent="0.25">
      <c r="A505" s="455"/>
      <c r="B505" s="462">
        <v>34</v>
      </c>
      <c r="C505" s="462">
        <v>201907</v>
      </c>
      <c r="D505" s="462">
        <v>201905</v>
      </c>
      <c r="E505" s="462" t="s">
        <v>1069</v>
      </c>
      <c r="F505" s="462" t="s">
        <v>1320</v>
      </c>
      <c r="G505" s="462" t="s">
        <v>1003</v>
      </c>
      <c r="H505" s="462">
        <v>120</v>
      </c>
      <c r="I505" s="462">
        <v>3</v>
      </c>
      <c r="J505" s="66"/>
    </row>
    <row r="506" spans="1:10" ht="15" customHeight="1" x14ac:dyDescent="0.25">
      <c r="A506" s="455"/>
      <c r="B506" s="462">
        <v>34</v>
      </c>
      <c r="C506" s="462">
        <v>201907</v>
      </c>
      <c r="D506" s="462">
        <v>201905</v>
      </c>
      <c r="E506" s="462" t="s">
        <v>1069</v>
      </c>
      <c r="F506" s="462" t="s">
        <v>1320</v>
      </c>
      <c r="G506" s="462" t="s">
        <v>1003</v>
      </c>
      <c r="H506" s="462">
        <v>121</v>
      </c>
      <c r="I506" s="462">
        <v>25</v>
      </c>
      <c r="J506" s="66"/>
    </row>
    <row r="507" spans="1:10" ht="15" customHeight="1" x14ac:dyDescent="0.25">
      <c r="A507" s="455"/>
      <c r="B507" s="462">
        <v>34</v>
      </c>
      <c r="C507" s="462">
        <v>201907</v>
      </c>
      <c r="D507" s="462">
        <v>201905</v>
      </c>
      <c r="E507" s="462" t="s">
        <v>1069</v>
      </c>
      <c r="F507" s="462" t="s">
        <v>1319</v>
      </c>
      <c r="G507" s="462" t="s">
        <v>1003</v>
      </c>
      <c r="H507" s="462">
        <v>126</v>
      </c>
      <c r="I507" s="462">
        <v>7</v>
      </c>
      <c r="J507" s="66"/>
    </row>
    <row r="508" spans="1:10" ht="15" customHeight="1" x14ac:dyDescent="0.25">
      <c r="A508" s="455"/>
      <c r="B508" s="462">
        <v>36</v>
      </c>
      <c r="C508" s="462">
        <v>201907</v>
      </c>
      <c r="D508" s="462">
        <v>201905</v>
      </c>
      <c r="E508" s="462" t="s">
        <v>1070</v>
      </c>
      <c r="F508" s="462" t="s">
        <v>1336</v>
      </c>
      <c r="G508" s="462" t="s">
        <v>937</v>
      </c>
      <c r="H508" s="462">
        <v>120</v>
      </c>
      <c r="I508" s="462">
        <v>4</v>
      </c>
      <c r="J508" s="66"/>
    </row>
    <row r="509" spans="1:10" ht="15" customHeight="1" x14ac:dyDescent="0.25">
      <c r="A509" s="455"/>
      <c r="B509" s="462">
        <v>36</v>
      </c>
      <c r="C509" s="462">
        <v>201907</v>
      </c>
      <c r="D509" s="462">
        <v>201905</v>
      </c>
      <c r="E509" s="462" t="s">
        <v>1070</v>
      </c>
      <c r="F509" s="462" t="s">
        <v>1336</v>
      </c>
      <c r="G509" s="462" t="s">
        <v>937</v>
      </c>
      <c r="H509" s="462">
        <v>121</v>
      </c>
      <c r="I509" s="462">
        <v>40</v>
      </c>
      <c r="J509" s="66"/>
    </row>
    <row r="510" spans="1:10" ht="15" customHeight="1" x14ac:dyDescent="0.25">
      <c r="A510" s="455"/>
      <c r="B510" s="462">
        <v>36</v>
      </c>
      <c r="C510" s="462">
        <v>201907</v>
      </c>
      <c r="D510" s="462">
        <v>201905</v>
      </c>
      <c r="E510" s="462" t="s">
        <v>1070</v>
      </c>
      <c r="F510" s="462" t="s">
        <v>1318</v>
      </c>
      <c r="G510" s="462" t="s">
        <v>1003</v>
      </c>
      <c r="H510" s="462">
        <v>120</v>
      </c>
      <c r="I510" s="462">
        <v>5</v>
      </c>
      <c r="J510" s="66"/>
    </row>
    <row r="511" spans="1:10" ht="15" customHeight="1" x14ac:dyDescent="0.25">
      <c r="A511" s="455"/>
      <c r="B511" s="462">
        <v>36</v>
      </c>
      <c r="C511" s="462">
        <v>201907</v>
      </c>
      <c r="D511" s="462">
        <v>201905</v>
      </c>
      <c r="E511" s="462" t="s">
        <v>1070</v>
      </c>
      <c r="F511" s="462" t="s">
        <v>1318</v>
      </c>
      <c r="G511" s="462" t="s">
        <v>1003</v>
      </c>
      <c r="H511" s="462">
        <v>121</v>
      </c>
      <c r="I511" s="462">
        <v>23</v>
      </c>
      <c r="J511" s="66"/>
    </row>
    <row r="512" spans="1:10" ht="15" customHeight="1" x14ac:dyDescent="0.25">
      <c r="A512" s="455"/>
      <c r="B512" s="462">
        <v>36</v>
      </c>
      <c r="C512" s="462">
        <v>201907</v>
      </c>
      <c r="D512" s="462">
        <v>201905</v>
      </c>
      <c r="E512" s="462" t="s">
        <v>1070</v>
      </c>
      <c r="F512" s="462" t="s">
        <v>1317</v>
      </c>
      <c r="G512" s="462" t="s">
        <v>1003</v>
      </c>
      <c r="H512" s="462">
        <v>126</v>
      </c>
      <c r="I512" s="462">
        <v>1</v>
      </c>
      <c r="J512" s="66"/>
    </row>
    <row r="513" spans="1:10" ht="15" customHeight="1" x14ac:dyDescent="0.25">
      <c r="A513" s="455"/>
      <c r="B513" s="462">
        <v>36</v>
      </c>
      <c r="C513" s="462">
        <v>201907</v>
      </c>
      <c r="D513" s="462">
        <v>201905</v>
      </c>
      <c r="E513" s="462" t="s">
        <v>1070</v>
      </c>
      <c r="F513" s="462" t="s">
        <v>1330</v>
      </c>
      <c r="G513" s="462" t="s">
        <v>939</v>
      </c>
      <c r="H513" s="462">
        <v>120</v>
      </c>
      <c r="I513" s="462">
        <v>10</v>
      </c>
      <c r="J513" s="66"/>
    </row>
    <row r="514" spans="1:10" ht="15" customHeight="1" x14ac:dyDescent="0.25">
      <c r="A514" s="455"/>
      <c r="B514" s="462">
        <v>36</v>
      </c>
      <c r="C514" s="462">
        <v>201907</v>
      </c>
      <c r="D514" s="462">
        <v>201905</v>
      </c>
      <c r="E514" s="462" t="s">
        <v>1070</v>
      </c>
      <c r="F514" s="462" t="s">
        <v>1330</v>
      </c>
      <c r="G514" s="462" t="s">
        <v>939</v>
      </c>
      <c r="H514" s="462">
        <v>121</v>
      </c>
      <c r="I514" s="462">
        <v>72</v>
      </c>
      <c r="J514" s="66"/>
    </row>
    <row r="515" spans="1:10" ht="15" customHeight="1" x14ac:dyDescent="0.25">
      <c r="A515" s="572"/>
      <c r="B515" s="452">
        <v>4</v>
      </c>
      <c r="C515" s="452">
        <v>201906</v>
      </c>
      <c r="D515" s="452">
        <v>201905</v>
      </c>
      <c r="E515" s="452" t="s">
        <v>1066</v>
      </c>
      <c r="F515" s="452">
        <v>47</v>
      </c>
      <c r="G515" s="452" t="s">
        <v>920</v>
      </c>
      <c r="H515" s="452">
        <v>120</v>
      </c>
      <c r="I515" s="452">
        <v>-3</v>
      </c>
      <c r="J515" s="66"/>
    </row>
    <row r="516" spans="1:10" ht="15" customHeight="1" x14ac:dyDescent="0.25">
      <c r="A516" s="572"/>
      <c r="B516" s="452">
        <v>4</v>
      </c>
      <c r="C516" s="452">
        <v>201906</v>
      </c>
      <c r="D516" s="452">
        <v>201905</v>
      </c>
      <c r="E516" s="452" t="s">
        <v>1066</v>
      </c>
      <c r="F516" s="452">
        <v>47</v>
      </c>
      <c r="G516" s="452" t="s">
        <v>920</v>
      </c>
      <c r="H516" s="452">
        <v>121</v>
      </c>
      <c r="I516" s="452">
        <v>44</v>
      </c>
      <c r="J516" s="66"/>
    </row>
    <row r="517" spans="1:10" ht="15" customHeight="1" x14ac:dyDescent="0.25">
      <c r="A517" s="572"/>
      <c r="B517" s="452">
        <v>4</v>
      </c>
      <c r="C517" s="452">
        <v>201906</v>
      </c>
      <c r="D517" s="452">
        <v>201905</v>
      </c>
      <c r="E517" s="452" t="s">
        <v>1066</v>
      </c>
      <c r="F517" s="452" t="s">
        <v>1304</v>
      </c>
      <c r="G517" s="452" t="s">
        <v>920</v>
      </c>
      <c r="H517" s="452">
        <v>126</v>
      </c>
      <c r="I517" s="452">
        <v>-9</v>
      </c>
      <c r="J517" s="66"/>
    </row>
    <row r="518" spans="1:10" ht="15" customHeight="1" x14ac:dyDescent="0.25">
      <c r="A518" s="572"/>
      <c r="B518" s="452">
        <v>4</v>
      </c>
      <c r="C518" s="452">
        <v>201906</v>
      </c>
      <c r="D518" s="452">
        <v>201905</v>
      </c>
      <c r="E518" s="452" t="s">
        <v>1066</v>
      </c>
      <c r="F518" s="452" t="s">
        <v>1327</v>
      </c>
      <c r="G518" s="452" t="s">
        <v>923</v>
      </c>
      <c r="H518" s="452">
        <v>120</v>
      </c>
      <c r="I518" s="452">
        <v>6</v>
      </c>
      <c r="J518" s="66"/>
    </row>
    <row r="519" spans="1:10" ht="15" customHeight="1" x14ac:dyDescent="0.25">
      <c r="A519" s="572"/>
      <c r="B519" s="452">
        <v>4</v>
      </c>
      <c r="C519" s="452">
        <v>201906</v>
      </c>
      <c r="D519" s="452">
        <v>201905</v>
      </c>
      <c r="E519" s="452" t="s">
        <v>1066</v>
      </c>
      <c r="F519" s="452" t="s">
        <v>1327</v>
      </c>
      <c r="G519" s="452" t="s">
        <v>923</v>
      </c>
      <c r="H519" s="452">
        <v>121</v>
      </c>
      <c r="I519" s="452">
        <v>8</v>
      </c>
      <c r="J519" s="66"/>
    </row>
    <row r="520" spans="1:10" ht="15" customHeight="1" x14ac:dyDescent="0.25">
      <c r="A520" s="572"/>
      <c r="B520" s="452">
        <v>4</v>
      </c>
      <c r="C520" s="452">
        <v>201906</v>
      </c>
      <c r="D520" s="452">
        <v>201905</v>
      </c>
      <c r="E520" s="452" t="s">
        <v>1066</v>
      </c>
      <c r="F520" s="452">
        <v>86</v>
      </c>
      <c r="G520" s="452" t="s">
        <v>935</v>
      </c>
      <c r="H520" s="452">
        <v>120</v>
      </c>
      <c r="I520" s="452">
        <v>4</v>
      </c>
      <c r="J520" s="66"/>
    </row>
    <row r="521" spans="1:10" ht="15" customHeight="1" x14ac:dyDescent="0.25">
      <c r="A521" s="572"/>
      <c r="B521" s="452">
        <v>4</v>
      </c>
      <c r="C521" s="452">
        <v>201906</v>
      </c>
      <c r="D521" s="452">
        <v>201905</v>
      </c>
      <c r="E521" s="452" t="s">
        <v>1066</v>
      </c>
      <c r="F521" s="452">
        <v>86</v>
      </c>
      <c r="G521" s="452" t="s">
        <v>935</v>
      </c>
      <c r="H521" s="452">
        <v>121</v>
      </c>
      <c r="I521" s="452">
        <v>18</v>
      </c>
      <c r="J521" s="66"/>
    </row>
    <row r="522" spans="1:10" ht="15" customHeight="1" x14ac:dyDescent="0.25">
      <c r="A522" s="572"/>
      <c r="B522" s="452">
        <v>4</v>
      </c>
      <c r="C522" s="452">
        <v>201906</v>
      </c>
      <c r="D522" s="452">
        <v>201905</v>
      </c>
      <c r="E522" s="452" t="s">
        <v>1066</v>
      </c>
      <c r="F522" s="452" t="s">
        <v>1308</v>
      </c>
      <c r="G522" s="452" t="s">
        <v>941</v>
      </c>
      <c r="H522" s="452">
        <v>120</v>
      </c>
      <c r="I522" s="452">
        <v>16</v>
      </c>
      <c r="J522" s="66"/>
    </row>
    <row r="523" spans="1:10" ht="15" customHeight="1" x14ac:dyDescent="0.25">
      <c r="A523" s="572"/>
      <c r="B523" s="452">
        <v>4</v>
      </c>
      <c r="C523" s="452">
        <v>201906</v>
      </c>
      <c r="D523" s="452">
        <v>201905</v>
      </c>
      <c r="E523" s="452" t="s">
        <v>1066</v>
      </c>
      <c r="F523" s="452" t="s">
        <v>1308</v>
      </c>
      <c r="G523" s="452" t="s">
        <v>941</v>
      </c>
      <c r="H523" s="452">
        <v>121</v>
      </c>
      <c r="I523" s="452">
        <v>53</v>
      </c>
      <c r="J523" s="66"/>
    </row>
    <row r="524" spans="1:10" ht="15" customHeight="1" x14ac:dyDescent="0.25">
      <c r="A524" s="572"/>
      <c r="B524" s="452">
        <v>4</v>
      </c>
      <c r="C524" s="452">
        <v>201906</v>
      </c>
      <c r="D524" s="452">
        <v>201905</v>
      </c>
      <c r="E524" s="452" t="s">
        <v>1066</v>
      </c>
      <c r="F524" s="452" t="s">
        <v>1307</v>
      </c>
      <c r="G524" s="452" t="s">
        <v>941</v>
      </c>
      <c r="H524" s="452">
        <v>126</v>
      </c>
      <c r="I524" s="452">
        <v>-9</v>
      </c>
      <c r="J524" s="66"/>
    </row>
    <row r="525" spans="1:10" ht="15" customHeight="1" x14ac:dyDescent="0.25">
      <c r="A525" s="572"/>
      <c r="B525" s="452">
        <v>4</v>
      </c>
      <c r="C525" s="452">
        <v>201906</v>
      </c>
      <c r="D525" s="452">
        <v>201905</v>
      </c>
      <c r="E525" s="452" t="s">
        <v>1066</v>
      </c>
      <c r="F525" s="452" t="s">
        <v>1328</v>
      </c>
      <c r="G525" s="452" t="s">
        <v>925</v>
      </c>
      <c r="H525" s="452">
        <v>120</v>
      </c>
      <c r="I525" s="452">
        <v>-2</v>
      </c>
      <c r="J525" s="66"/>
    </row>
    <row r="526" spans="1:10" ht="15" customHeight="1" x14ac:dyDescent="0.25">
      <c r="A526" s="572"/>
      <c r="B526" s="452">
        <v>4</v>
      </c>
      <c r="C526" s="452">
        <v>201906</v>
      </c>
      <c r="D526" s="452">
        <v>201905</v>
      </c>
      <c r="E526" s="452" t="s">
        <v>1066</v>
      </c>
      <c r="F526" s="452" t="s">
        <v>1328</v>
      </c>
      <c r="G526" s="452" t="s">
        <v>925</v>
      </c>
      <c r="H526" s="452">
        <v>121</v>
      </c>
      <c r="I526" s="452">
        <v>41</v>
      </c>
      <c r="J526" s="66"/>
    </row>
    <row r="527" spans="1:10" ht="15" customHeight="1" x14ac:dyDescent="0.25">
      <c r="A527" s="572"/>
      <c r="B527" s="452">
        <v>4</v>
      </c>
      <c r="C527" s="452">
        <v>201906</v>
      </c>
      <c r="D527" s="452">
        <v>201905</v>
      </c>
      <c r="E527" s="452" t="s">
        <v>1066</v>
      </c>
      <c r="F527" s="452" t="s">
        <v>1322</v>
      </c>
      <c r="G527" s="452" t="s">
        <v>1003</v>
      </c>
      <c r="H527" s="452">
        <v>120</v>
      </c>
      <c r="I527" s="452">
        <v>4</v>
      </c>
      <c r="J527" s="66"/>
    </row>
    <row r="528" spans="1:10" ht="15" customHeight="1" x14ac:dyDescent="0.25">
      <c r="A528" s="572"/>
      <c r="B528" s="452">
        <v>4</v>
      </c>
      <c r="C528" s="452">
        <v>201906</v>
      </c>
      <c r="D528" s="452">
        <v>201905</v>
      </c>
      <c r="E528" s="452" t="s">
        <v>1066</v>
      </c>
      <c r="F528" s="452" t="s">
        <v>1322</v>
      </c>
      <c r="G528" s="452" t="s">
        <v>1003</v>
      </c>
      <c r="H528" s="452">
        <v>121</v>
      </c>
      <c r="I528" s="452">
        <v>50</v>
      </c>
      <c r="J528" s="66"/>
    </row>
    <row r="529" spans="1:10" ht="15" customHeight="1" x14ac:dyDescent="0.25">
      <c r="A529" s="572"/>
      <c r="B529" s="452">
        <v>4</v>
      </c>
      <c r="C529" s="452">
        <v>201906</v>
      </c>
      <c r="D529" s="452">
        <v>201905</v>
      </c>
      <c r="E529" s="452" t="s">
        <v>1066</v>
      </c>
      <c r="F529" s="452" t="s">
        <v>1321</v>
      </c>
      <c r="G529" s="452" t="s">
        <v>1003</v>
      </c>
      <c r="H529" s="452">
        <v>126</v>
      </c>
      <c r="I529" s="452">
        <v>-5</v>
      </c>
      <c r="J529" s="66"/>
    </row>
    <row r="530" spans="1:10" ht="15" customHeight="1" x14ac:dyDescent="0.25">
      <c r="A530" s="572"/>
      <c r="B530" s="452">
        <v>4</v>
      </c>
      <c r="C530" s="452">
        <v>201906</v>
      </c>
      <c r="D530" s="452">
        <v>201905</v>
      </c>
      <c r="E530" s="452" t="s">
        <v>1066</v>
      </c>
      <c r="F530" s="452" t="s">
        <v>1333</v>
      </c>
      <c r="G530" s="452" t="s">
        <v>913</v>
      </c>
      <c r="H530" s="452">
        <v>120</v>
      </c>
      <c r="I530" s="452">
        <v>3</v>
      </c>
      <c r="J530" s="66"/>
    </row>
    <row r="531" spans="1:10" ht="15" customHeight="1" x14ac:dyDescent="0.25">
      <c r="A531" s="572"/>
      <c r="B531" s="452">
        <v>4</v>
      </c>
      <c r="C531" s="452">
        <v>201906</v>
      </c>
      <c r="D531" s="452">
        <v>201905</v>
      </c>
      <c r="E531" s="452" t="s">
        <v>1066</v>
      </c>
      <c r="F531" s="452" t="s">
        <v>1333</v>
      </c>
      <c r="G531" s="452" t="s">
        <v>913</v>
      </c>
      <c r="H531" s="452">
        <v>121</v>
      </c>
      <c r="I531" s="452">
        <v>55</v>
      </c>
      <c r="J531" s="66"/>
    </row>
    <row r="532" spans="1:10" ht="15" customHeight="1" x14ac:dyDescent="0.25">
      <c r="A532" s="572"/>
      <c r="B532" s="452">
        <v>5</v>
      </c>
      <c r="C532" s="452">
        <v>201906</v>
      </c>
      <c r="D532" s="452">
        <v>201905</v>
      </c>
      <c r="E532" s="452" t="s">
        <v>1067</v>
      </c>
      <c r="F532" s="452">
        <v>18</v>
      </c>
      <c r="G532" s="452" t="s">
        <v>940</v>
      </c>
      <c r="H532" s="452">
        <v>120</v>
      </c>
      <c r="I532" s="452">
        <v>11</v>
      </c>
      <c r="J532" s="66"/>
    </row>
    <row r="533" spans="1:10" ht="15" customHeight="1" x14ac:dyDescent="0.25">
      <c r="A533" s="572"/>
      <c r="B533" s="452">
        <v>5</v>
      </c>
      <c r="C533" s="452">
        <v>201906</v>
      </c>
      <c r="D533" s="452">
        <v>201905</v>
      </c>
      <c r="E533" s="452" t="s">
        <v>1067</v>
      </c>
      <c r="F533" s="452">
        <v>18</v>
      </c>
      <c r="G533" s="452" t="s">
        <v>940</v>
      </c>
      <c r="H533" s="452">
        <v>121</v>
      </c>
      <c r="I533" s="452">
        <v>35</v>
      </c>
      <c r="J533" s="66"/>
    </row>
    <row r="534" spans="1:10" ht="15" customHeight="1" x14ac:dyDescent="0.25">
      <c r="A534" s="572"/>
      <c r="B534" s="452">
        <v>5</v>
      </c>
      <c r="C534" s="452">
        <v>201906</v>
      </c>
      <c r="D534" s="452">
        <v>201905</v>
      </c>
      <c r="E534" s="452" t="s">
        <v>1067</v>
      </c>
      <c r="F534" s="452" t="s">
        <v>1315</v>
      </c>
      <c r="G534" s="452" t="s">
        <v>930</v>
      </c>
      <c r="H534" s="452">
        <v>126</v>
      </c>
      <c r="I534" s="452">
        <v>5</v>
      </c>
      <c r="J534" s="66"/>
    </row>
    <row r="535" spans="1:10" ht="15" customHeight="1" x14ac:dyDescent="0.25">
      <c r="A535" s="572"/>
      <c r="B535" s="452">
        <v>5</v>
      </c>
      <c r="C535" s="452">
        <v>201906</v>
      </c>
      <c r="D535" s="452">
        <v>201905</v>
      </c>
      <c r="E535" s="452" t="s">
        <v>1067</v>
      </c>
      <c r="F535" s="452" t="s">
        <v>1316</v>
      </c>
      <c r="G535" s="452" t="s">
        <v>930</v>
      </c>
      <c r="H535" s="452">
        <v>120</v>
      </c>
      <c r="I535" s="452">
        <v>21</v>
      </c>
      <c r="J535" s="66"/>
    </row>
    <row r="536" spans="1:10" ht="15" customHeight="1" x14ac:dyDescent="0.25">
      <c r="A536" s="572"/>
      <c r="B536" s="452">
        <v>5</v>
      </c>
      <c r="C536" s="452">
        <v>201906</v>
      </c>
      <c r="D536" s="452">
        <v>201905</v>
      </c>
      <c r="E536" s="452" t="s">
        <v>1067</v>
      </c>
      <c r="F536" s="452" t="s">
        <v>1316</v>
      </c>
      <c r="G536" s="452" t="s">
        <v>930</v>
      </c>
      <c r="H536" s="452">
        <v>121</v>
      </c>
      <c r="I536" s="452">
        <v>124</v>
      </c>
      <c r="J536" s="66"/>
    </row>
    <row r="537" spans="1:10" ht="15" customHeight="1" x14ac:dyDescent="0.25">
      <c r="A537" s="572"/>
      <c r="B537" s="452">
        <v>5</v>
      </c>
      <c r="C537" s="452">
        <v>201906</v>
      </c>
      <c r="D537" s="452">
        <v>201905</v>
      </c>
      <c r="E537" s="452" t="s">
        <v>1067</v>
      </c>
      <c r="F537" s="452">
        <v>85</v>
      </c>
      <c r="G537" s="452" t="s">
        <v>935</v>
      </c>
      <c r="H537" s="452">
        <v>120</v>
      </c>
      <c r="I537" s="452">
        <v>5</v>
      </c>
      <c r="J537" s="66"/>
    </row>
    <row r="538" spans="1:10" ht="15" customHeight="1" x14ac:dyDescent="0.25">
      <c r="A538" s="572"/>
      <c r="B538" s="452">
        <v>5</v>
      </c>
      <c r="C538" s="452">
        <v>201906</v>
      </c>
      <c r="D538" s="452">
        <v>201905</v>
      </c>
      <c r="E538" s="452" t="s">
        <v>1067</v>
      </c>
      <c r="F538" s="452">
        <v>85</v>
      </c>
      <c r="G538" s="452" t="s">
        <v>935</v>
      </c>
      <c r="H538" s="452">
        <v>121</v>
      </c>
      <c r="I538" s="452">
        <v>27</v>
      </c>
      <c r="J538" s="66"/>
    </row>
    <row r="539" spans="1:10" ht="15" customHeight="1" x14ac:dyDescent="0.25">
      <c r="A539" s="223"/>
      <c r="B539" s="452">
        <v>5</v>
      </c>
      <c r="C539" s="452">
        <v>201906</v>
      </c>
      <c r="D539" s="452">
        <v>201905</v>
      </c>
      <c r="E539" s="452" t="s">
        <v>1067</v>
      </c>
      <c r="F539" s="452" t="s">
        <v>1325</v>
      </c>
      <c r="G539" s="452" t="s">
        <v>928</v>
      </c>
      <c r="H539" s="452">
        <v>120</v>
      </c>
      <c r="I539" s="452">
        <v>-1</v>
      </c>
      <c r="J539" s="66"/>
    </row>
    <row r="540" spans="1:10" ht="15" customHeight="1" x14ac:dyDescent="0.2">
      <c r="A540" s="223"/>
      <c r="B540" s="452">
        <v>5</v>
      </c>
      <c r="C540" s="452">
        <v>201906</v>
      </c>
      <c r="D540" s="452">
        <v>201905</v>
      </c>
      <c r="E540" s="452" t="s">
        <v>1067</v>
      </c>
      <c r="F540" s="452" t="s">
        <v>1325</v>
      </c>
      <c r="G540" s="452" t="s">
        <v>928</v>
      </c>
      <c r="H540" s="452">
        <v>121</v>
      </c>
      <c r="I540" s="452">
        <v>25</v>
      </c>
    </row>
    <row r="541" spans="1:10" ht="15" customHeight="1" x14ac:dyDescent="0.2">
      <c r="A541" s="223"/>
      <c r="B541" s="452">
        <v>5</v>
      </c>
      <c r="C541" s="452">
        <v>201906</v>
      </c>
      <c r="D541" s="452">
        <v>201905</v>
      </c>
      <c r="E541" s="452" t="s">
        <v>1067</v>
      </c>
      <c r="F541" s="452" t="s">
        <v>1329</v>
      </c>
      <c r="G541" s="452" t="s">
        <v>925</v>
      </c>
      <c r="H541" s="452">
        <v>120</v>
      </c>
      <c r="I541" s="452">
        <v>9</v>
      </c>
    </row>
    <row r="542" spans="1:10" ht="15" customHeight="1" x14ac:dyDescent="0.2">
      <c r="A542" s="223"/>
      <c r="B542" s="452">
        <v>5</v>
      </c>
      <c r="C542" s="452">
        <v>201906</v>
      </c>
      <c r="D542" s="452">
        <v>201905</v>
      </c>
      <c r="E542" s="452" t="s">
        <v>1067</v>
      </c>
      <c r="F542" s="452" t="s">
        <v>1329</v>
      </c>
      <c r="G542" s="452" t="s">
        <v>925</v>
      </c>
      <c r="H542" s="452">
        <v>121</v>
      </c>
      <c r="I542" s="452">
        <v>28</v>
      </c>
    </row>
    <row r="543" spans="1:10" ht="15" customHeight="1" x14ac:dyDescent="0.2">
      <c r="A543" s="223"/>
      <c r="B543" s="452">
        <v>5</v>
      </c>
      <c r="C543" s="452">
        <v>201906</v>
      </c>
      <c r="D543" s="452">
        <v>201905</v>
      </c>
      <c r="E543" s="452" t="s">
        <v>1067</v>
      </c>
      <c r="F543" s="452" t="s">
        <v>1331</v>
      </c>
      <c r="G543" s="452" t="s">
        <v>939</v>
      </c>
      <c r="H543" s="452">
        <v>120</v>
      </c>
      <c r="I543" s="452">
        <v>10</v>
      </c>
    </row>
    <row r="544" spans="1:10" ht="15" customHeight="1" x14ac:dyDescent="0.2">
      <c r="A544" s="223"/>
      <c r="B544" s="452">
        <v>5</v>
      </c>
      <c r="C544" s="452">
        <v>201906</v>
      </c>
      <c r="D544" s="452">
        <v>201905</v>
      </c>
      <c r="E544" s="452" t="s">
        <v>1067</v>
      </c>
      <c r="F544" s="452" t="s">
        <v>1331</v>
      </c>
      <c r="G544" s="452" t="s">
        <v>939</v>
      </c>
      <c r="H544" s="452">
        <v>121</v>
      </c>
      <c r="I544" s="452">
        <v>69</v>
      </c>
    </row>
    <row r="545" spans="1:9" ht="15" customHeight="1" x14ac:dyDescent="0.2">
      <c r="A545" s="223"/>
      <c r="B545" s="452">
        <v>8</v>
      </c>
      <c r="C545" s="452">
        <v>201906</v>
      </c>
      <c r="D545" s="452">
        <v>201905</v>
      </c>
      <c r="E545" s="452" t="s">
        <v>1068</v>
      </c>
      <c r="F545" s="452">
        <v>19</v>
      </c>
      <c r="G545" s="452" t="s">
        <v>940</v>
      </c>
      <c r="H545" s="452">
        <v>120</v>
      </c>
      <c r="I545" s="452">
        <v>-1</v>
      </c>
    </row>
    <row r="546" spans="1:9" ht="15" customHeight="1" x14ac:dyDescent="0.2">
      <c r="A546" s="223"/>
      <c r="B546" s="452">
        <v>8</v>
      </c>
      <c r="C546" s="452">
        <v>201906</v>
      </c>
      <c r="D546" s="452">
        <v>201905</v>
      </c>
      <c r="E546" s="452" t="s">
        <v>1068</v>
      </c>
      <c r="F546" s="452">
        <v>19</v>
      </c>
      <c r="G546" s="452" t="s">
        <v>940</v>
      </c>
      <c r="H546" s="452">
        <v>121</v>
      </c>
      <c r="I546" s="452">
        <v>20</v>
      </c>
    </row>
    <row r="547" spans="1:9" ht="15" customHeight="1" x14ac:dyDescent="0.2">
      <c r="A547" s="223"/>
      <c r="B547" s="452">
        <v>8</v>
      </c>
      <c r="C547" s="452">
        <v>201906</v>
      </c>
      <c r="D547" s="452">
        <v>201905</v>
      </c>
      <c r="E547" s="452" t="s">
        <v>1068</v>
      </c>
      <c r="F547" s="452">
        <v>34</v>
      </c>
      <c r="G547" s="452" t="s">
        <v>1024</v>
      </c>
      <c r="H547" s="452">
        <v>121</v>
      </c>
      <c r="I547" s="452">
        <v>3</v>
      </c>
    </row>
    <row r="548" spans="1:9" ht="15" customHeight="1" x14ac:dyDescent="0.2">
      <c r="A548" s="223"/>
      <c r="B548" s="452">
        <v>8</v>
      </c>
      <c r="C548" s="452">
        <v>201906</v>
      </c>
      <c r="D548" s="452">
        <v>201905</v>
      </c>
      <c r="E548" s="452" t="s">
        <v>1068</v>
      </c>
      <c r="F548" s="452" t="s">
        <v>1309</v>
      </c>
      <c r="G548" s="452" t="s">
        <v>1024</v>
      </c>
      <c r="H548" s="452">
        <v>126</v>
      </c>
      <c r="I548" s="452">
        <v>-3</v>
      </c>
    </row>
    <row r="549" spans="1:9" ht="15" customHeight="1" x14ac:dyDescent="0.2">
      <c r="A549" s="223"/>
      <c r="B549" s="452">
        <v>8</v>
      </c>
      <c r="C549" s="452">
        <v>201906</v>
      </c>
      <c r="D549" s="452">
        <v>201905</v>
      </c>
      <c r="E549" s="452" t="s">
        <v>1068</v>
      </c>
      <c r="F549" s="452">
        <v>45</v>
      </c>
      <c r="G549" s="452" t="s">
        <v>920</v>
      </c>
      <c r="H549" s="452">
        <v>120</v>
      </c>
      <c r="I549" s="452">
        <v>1</v>
      </c>
    </row>
    <row r="550" spans="1:9" ht="15" customHeight="1" x14ac:dyDescent="0.2">
      <c r="A550" s="223"/>
      <c r="B550" s="452">
        <v>8</v>
      </c>
      <c r="C550" s="452">
        <v>201906</v>
      </c>
      <c r="D550" s="452">
        <v>201905</v>
      </c>
      <c r="E550" s="452" t="s">
        <v>1068</v>
      </c>
      <c r="F550" s="452">
        <v>45</v>
      </c>
      <c r="G550" s="452" t="s">
        <v>920</v>
      </c>
      <c r="H550" s="452">
        <v>121</v>
      </c>
      <c r="I550" s="452">
        <v>20</v>
      </c>
    </row>
    <row r="551" spans="1:9" ht="15" customHeight="1" x14ac:dyDescent="0.2">
      <c r="A551" s="223"/>
      <c r="B551" s="452">
        <v>8</v>
      </c>
      <c r="C551" s="452">
        <v>201906</v>
      </c>
      <c r="D551" s="452">
        <v>201905</v>
      </c>
      <c r="E551" s="452" t="s">
        <v>1068</v>
      </c>
      <c r="F551" s="452" t="s">
        <v>1300</v>
      </c>
      <c r="G551" s="452" t="s">
        <v>920</v>
      </c>
      <c r="H551" s="452">
        <v>126</v>
      </c>
      <c r="I551" s="452">
        <v>2</v>
      </c>
    </row>
    <row r="552" spans="1:9" ht="15" customHeight="1" x14ac:dyDescent="0.2">
      <c r="A552" s="223"/>
      <c r="B552" s="452">
        <v>8</v>
      </c>
      <c r="C552" s="452">
        <v>201906</v>
      </c>
      <c r="D552" s="452">
        <v>201905</v>
      </c>
      <c r="E552" s="452" t="s">
        <v>1068</v>
      </c>
      <c r="F552" s="452" t="s">
        <v>1326</v>
      </c>
      <c r="G552" s="452" t="s">
        <v>923</v>
      </c>
      <c r="H552" s="452">
        <v>120</v>
      </c>
      <c r="I552" s="452">
        <v>-1</v>
      </c>
    </row>
    <row r="553" spans="1:9" ht="15" customHeight="1" x14ac:dyDescent="0.2">
      <c r="A553" s="223"/>
      <c r="B553" s="452">
        <v>8</v>
      </c>
      <c r="C553" s="452">
        <v>201906</v>
      </c>
      <c r="D553" s="452">
        <v>201905</v>
      </c>
      <c r="E553" s="452" t="s">
        <v>1068</v>
      </c>
      <c r="F553" s="452" t="s">
        <v>1326</v>
      </c>
      <c r="G553" s="452" t="s">
        <v>923</v>
      </c>
      <c r="H553" s="452">
        <v>121</v>
      </c>
      <c r="I553" s="452">
        <v>10</v>
      </c>
    </row>
    <row r="554" spans="1:9" ht="15" customHeight="1" x14ac:dyDescent="0.2">
      <c r="A554" s="223"/>
      <c r="B554" s="452">
        <v>8</v>
      </c>
      <c r="C554" s="452">
        <v>201906</v>
      </c>
      <c r="D554" s="452">
        <v>201905</v>
      </c>
      <c r="E554" s="452" t="s">
        <v>1068</v>
      </c>
      <c r="F554" s="452">
        <v>69</v>
      </c>
      <c r="G554" s="452" t="s">
        <v>937</v>
      </c>
      <c r="H554" s="452">
        <v>120</v>
      </c>
      <c r="I554" s="452">
        <v>21</v>
      </c>
    </row>
    <row r="555" spans="1:9" ht="15" customHeight="1" x14ac:dyDescent="0.2">
      <c r="A555" s="223"/>
      <c r="B555" s="452">
        <v>8</v>
      </c>
      <c r="C555" s="452">
        <v>201906</v>
      </c>
      <c r="D555" s="452">
        <v>201905</v>
      </c>
      <c r="E555" s="452" t="s">
        <v>1068</v>
      </c>
      <c r="F555" s="452">
        <v>69</v>
      </c>
      <c r="G555" s="452" t="s">
        <v>937</v>
      </c>
      <c r="H555" s="452">
        <v>121</v>
      </c>
      <c r="I555" s="452">
        <v>47</v>
      </c>
    </row>
    <row r="556" spans="1:9" ht="15" customHeight="1" x14ac:dyDescent="0.2">
      <c r="A556" s="223"/>
      <c r="B556" s="452">
        <v>8</v>
      </c>
      <c r="C556" s="452">
        <v>201906</v>
      </c>
      <c r="D556" s="452">
        <v>201905</v>
      </c>
      <c r="E556" s="452" t="s">
        <v>1068</v>
      </c>
      <c r="F556" s="452" t="s">
        <v>1334</v>
      </c>
      <c r="G556" s="452" t="s">
        <v>937</v>
      </c>
      <c r="H556" s="452">
        <v>126</v>
      </c>
      <c r="I556" s="452">
        <v>-7</v>
      </c>
    </row>
    <row r="557" spans="1:9" ht="15" customHeight="1" x14ac:dyDescent="0.2">
      <c r="A557" s="223"/>
      <c r="B557" s="452">
        <v>8</v>
      </c>
      <c r="C557" s="452">
        <v>201906</v>
      </c>
      <c r="D557" s="452">
        <v>201905</v>
      </c>
      <c r="E557" s="452" t="s">
        <v>1068</v>
      </c>
      <c r="F557" s="452" t="s">
        <v>1312</v>
      </c>
      <c r="G557" s="452" t="s">
        <v>930</v>
      </c>
      <c r="H557" s="452">
        <v>120</v>
      </c>
      <c r="I557" s="452">
        <v>2</v>
      </c>
    </row>
    <row r="558" spans="1:9" ht="15" customHeight="1" x14ac:dyDescent="0.2">
      <c r="A558" s="223"/>
      <c r="B558" s="452">
        <v>8</v>
      </c>
      <c r="C558" s="452">
        <v>201906</v>
      </c>
      <c r="D558" s="452">
        <v>201905</v>
      </c>
      <c r="E558" s="452" t="s">
        <v>1068</v>
      </c>
      <c r="F558" s="452" t="s">
        <v>1312</v>
      </c>
      <c r="G558" s="452" t="s">
        <v>930</v>
      </c>
      <c r="H558" s="452">
        <v>121</v>
      </c>
      <c r="I558" s="452">
        <v>65</v>
      </c>
    </row>
    <row r="559" spans="1:9" ht="15" customHeight="1" x14ac:dyDescent="0.25">
      <c r="A559" s="223"/>
      <c r="B559" s="460">
        <v>8</v>
      </c>
      <c r="C559" s="460">
        <v>201906</v>
      </c>
      <c r="D559" s="460">
        <v>201905</v>
      </c>
      <c r="E559" s="460" t="s">
        <v>1068</v>
      </c>
      <c r="F559" s="463" t="s">
        <v>1311</v>
      </c>
      <c r="G559" s="457" t="s">
        <v>930</v>
      </c>
      <c r="H559" s="460">
        <v>126</v>
      </c>
      <c r="I559" s="460">
        <v>3</v>
      </c>
    </row>
    <row r="560" spans="1:9" ht="15" customHeight="1" x14ac:dyDescent="0.25">
      <c r="A560" s="223"/>
      <c r="B560" s="460">
        <v>8</v>
      </c>
      <c r="C560" s="460">
        <v>201906</v>
      </c>
      <c r="D560" s="460">
        <v>201905</v>
      </c>
      <c r="E560" s="460" t="s">
        <v>1068</v>
      </c>
      <c r="F560" s="463" t="s">
        <v>1323</v>
      </c>
      <c r="G560" s="457" t="s">
        <v>928</v>
      </c>
      <c r="H560" s="460">
        <v>120</v>
      </c>
      <c r="I560" s="460">
        <v>4</v>
      </c>
    </row>
    <row r="561" spans="1:9" ht="15" customHeight="1" x14ac:dyDescent="0.25">
      <c r="A561" s="223"/>
      <c r="B561" s="460">
        <v>8</v>
      </c>
      <c r="C561" s="460">
        <v>201906</v>
      </c>
      <c r="D561" s="460">
        <v>201905</v>
      </c>
      <c r="E561" s="460" t="s">
        <v>1068</v>
      </c>
      <c r="F561" s="463" t="s">
        <v>1323</v>
      </c>
      <c r="G561" s="457" t="s">
        <v>928</v>
      </c>
      <c r="H561" s="460">
        <v>121</v>
      </c>
      <c r="I561" s="460">
        <v>4</v>
      </c>
    </row>
    <row r="562" spans="1:9" ht="15" customHeight="1" x14ac:dyDescent="0.25">
      <c r="A562" s="223"/>
      <c r="B562" s="460">
        <v>8</v>
      </c>
      <c r="C562" s="460">
        <v>201906</v>
      </c>
      <c r="D562" s="460">
        <v>201905</v>
      </c>
      <c r="E562" s="460" t="s">
        <v>1068</v>
      </c>
      <c r="F562" s="460" t="s">
        <v>1332</v>
      </c>
      <c r="G562" s="457" t="s">
        <v>913</v>
      </c>
      <c r="H562" s="460">
        <v>120</v>
      </c>
      <c r="I562" s="460">
        <v>3</v>
      </c>
    </row>
    <row r="563" spans="1:9" ht="15" customHeight="1" x14ac:dyDescent="0.25">
      <c r="A563" s="223"/>
      <c r="B563" s="460">
        <v>8</v>
      </c>
      <c r="C563" s="460">
        <v>201906</v>
      </c>
      <c r="D563" s="460">
        <v>201905</v>
      </c>
      <c r="E563" s="460" t="s">
        <v>1068</v>
      </c>
      <c r="F563" s="460" t="s">
        <v>1332</v>
      </c>
      <c r="G563" s="457" t="s">
        <v>913</v>
      </c>
      <c r="H563" s="460">
        <v>121</v>
      </c>
      <c r="I563" s="460">
        <v>61</v>
      </c>
    </row>
    <row r="564" spans="1:9" ht="15" customHeight="1" x14ac:dyDescent="0.25">
      <c r="A564" s="223"/>
      <c r="B564" s="460">
        <v>34</v>
      </c>
      <c r="C564" s="460">
        <v>201906</v>
      </c>
      <c r="D564" s="460">
        <v>201905</v>
      </c>
      <c r="E564" s="460" t="s">
        <v>1069</v>
      </c>
      <c r="F564" s="460">
        <v>33</v>
      </c>
      <c r="G564" s="457" t="s">
        <v>1024</v>
      </c>
      <c r="H564" s="460">
        <v>120</v>
      </c>
      <c r="I564" s="460">
        <v>1</v>
      </c>
    </row>
    <row r="565" spans="1:9" ht="15" customHeight="1" x14ac:dyDescent="0.25">
      <c r="A565" s="223"/>
      <c r="B565" s="460">
        <v>34</v>
      </c>
      <c r="C565" s="460">
        <v>201906</v>
      </c>
      <c r="D565" s="460">
        <v>201905</v>
      </c>
      <c r="E565" s="460" t="s">
        <v>1069</v>
      </c>
      <c r="F565" s="460">
        <v>33</v>
      </c>
      <c r="G565" s="457" t="s">
        <v>1024</v>
      </c>
      <c r="H565" s="460">
        <v>121</v>
      </c>
      <c r="I565" s="460">
        <v>12</v>
      </c>
    </row>
    <row r="566" spans="1:9" ht="15" customHeight="1" x14ac:dyDescent="0.25">
      <c r="A566" s="223"/>
      <c r="B566" s="460">
        <v>34</v>
      </c>
      <c r="C566" s="460">
        <v>201906</v>
      </c>
      <c r="D566" s="460">
        <v>201905</v>
      </c>
      <c r="E566" s="460" t="s">
        <v>1069</v>
      </c>
      <c r="F566" s="460" t="s">
        <v>1310</v>
      </c>
      <c r="G566" s="457" t="s">
        <v>1024</v>
      </c>
      <c r="H566" s="460">
        <v>126</v>
      </c>
      <c r="I566" s="460">
        <v>-2</v>
      </c>
    </row>
    <row r="567" spans="1:9" ht="15" customHeight="1" x14ac:dyDescent="0.25">
      <c r="A567" s="223"/>
      <c r="B567" s="460">
        <v>34</v>
      </c>
      <c r="C567" s="460">
        <v>201906</v>
      </c>
      <c r="D567" s="460">
        <v>201905</v>
      </c>
      <c r="E567" s="460" t="s">
        <v>1069</v>
      </c>
      <c r="F567" s="460">
        <v>46</v>
      </c>
      <c r="G567" s="457" t="s">
        <v>920</v>
      </c>
      <c r="H567" s="460">
        <v>120</v>
      </c>
      <c r="I567" s="460">
        <v>4</v>
      </c>
    </row>
    <row r="568" spans="1:9" ht="15" customHeight="1" x14ac:dyDescent="0.25">
      <c r="A568" s="223"/>
      <c r="B568" s="460">
        <v>34</v>
      </c>
      <c r="C568" s="460">
        <v>201906</v>
      </c>
      <c r="D568" s="460">
        <v>201905</v>
      </c>
      <c r="E568" s="460" t="s">
        <v>1069</v>
      </c>
      <c r="F568" s="460">
        <v>46</v>
      </c>
      <c r="G568" s="457" t="s">
        <v>920</v>
      </c>
      <c r="H568" s="460">
        <v>121</v>
      </c>
      <c r="I568" s="460">
        <v>28</v>
      </c>
    </row>
    <row r="569" spans="1:9" ht="15" customHeight="1" x14ac:dyDescent="0.25">
      <c r="A569" s="223"/>
      <c r="B569" s="460">
        <v>34</v>
      </c>
      <c r="C569" s="460">
        <v>201906</v>
      </c>
      <c r="D569" s="460">
        <v>201905</v>
      </c>
      <c r="E569" s="460" t="s">
        <v>1069</v>
      </c>
      <c r="F569" s="460" t="s">
        <v>1303</v>
      </c>
      <c r="G569" s="457" t="s">
        <v>920</v>
      </c>
      <c r="H569" s="460">
        <v>126</v>
      </c>
      <c r="I569" s="460">
        <v>-10</v>
      </c>
    </row>
    <row r="570" spans="1:9" ht="15" customHeight="1" x14ac:dyDescent="0.25">
      <c r="A570" s="223"/>
      <c r="B570" s="460">
        <v>34</v>
      </c>
      <c r="C570" s="460">
        <v>201906</v>
      </c>
      <c r="D570" s="460">
        <v>201905</v>
      </c>
      <c r="E570" s="460" t="s">
        <v>1069</v>
      </c>
      <c r="F570" s="460" t="s">
        <v>1314</v>
      </c>
      <c r="G570" s="457" t="s">
        <v>930</v>
      </c>
      <c r="H570" s="460">
        <v>120</v>
      </c>
      <c r="I570" s="460">
        <v>6</v>
      </c>
    </row>
    <row r="571" spans="1:9" ht="15" customHeight="1" x14ac:dyDescent="0.25">
      <c r="A571" s="223"/>
      <c r="B571" s="460">
        <v>34</v>
      </c>
      <c r="C571" s="460">
        <v>201906</v>
      </c>
      <c r="D571" s="460">
        <v>201905</v>
      </c>
      <c r="E571" s="460" t="s">
        <v>1069</v>
      </c>
      <c r="F571" s="460" t="s">
        <v>1314</v>
      </c>
      <c r="G571" s="457" t="s">
        <v>930</v>
      </c>
      <c r="H571" s="460">
        <v>121</v>
      </c>
      <c r="I571" s="460">
        <v>27</v>
      </c>
    </row>
    <row r="572" spans="1:9" ht="15" customHeight="1" x14ac:dyDescent="0.25">
      <c r="A572" s="223"/>
      <c r="B572" s="460">
        <v>34</v>
      </c>
      <c r="C572" s="460">
        <v>201906</v>
      </c>
      <c r="D572" s="460">
        <v>201905</v>
      </c>
      <c r="E572" s="460" t="s">
        <v>1069</v>
      </c>
      <c r="F572" s="460" t="s">
        <v>1313</v>
      </c>
      <c r="G572" s="457" t="s">
        <v>930</v>
      </c>
      <c r="H572" s="460">
        <v>126</v>
      </c>
      <c r="I572" s="460">
        <v>4</v>
      </c>
    </row>
    <row r="573" spans="1:9" ht="15" customHeight="1" x14ac:dyDescent="0.25">
      <c r="A573" s="223"/>
      <c r="B573" s="460">
        <v>34</v>
      </c>
      <c r="C573" s="460">
        <v>201906</v>
      </c>
      <c r="D573" s="460">
        <v>201905</v>
      </c>
      <c r="E573" s="460" t="s">
        <v>1069</v>
      </c>
      <c r="F573" s="463" t="s">
        <v>1324</v>
      </c>
      <c r="G573" s="457" t="s">
        <v>928</v>
      </c>
      <c r="H573" s="460">
        <v>120</v>
      </c>
      <c r="I573" s="460">
        <v>-2</v>
      </c>
    </row>
    <row r="574" spans="1:9" ht="15" customHeight="1" x14ac:dyDescent="0.25">
      <c r="A574" s="223"/>
      <c r="B574" s="460">
        <v>34</v>
      </c>
      <c r="C574" s="460">
        <v>201906</v>
      </c>
      <c r="D574" s="460">
        <v>201905</v>
      </c>
      <c r="E574" s="460" t="s">
        <v>1069</v>
      </c>
      <c r="F574" s="463" t="s">
        <v>1324</v>
      </c>
      <c r="G574" s="457" t="s">
        <v>928</v>
      </c>
      <c r="H574" s="460">
        <v>121</v>
      </c>
      <c r="I574" s="460">
        <v>16</v>
      </c>
    </row>
    <row r="575" spans="1:9" ht="15" customHeight="1" x14ac:dyDescent="0.25">
      <c r="A575" s="223"/>
      <c r="B575" s="460">
        <v>34</v>
      </c>
      <c r="C575" s="460">
        <v>201906</v>
      </c>
      <c r="D575" s="460">
        <v>201905</v>
      </c>
      <c r="E575" s="460" t="s">
        <v>1069</v>
      </c>
      <c r="F575" s="463" t="s">
        <v>1306</v>
      </c>
      <c r="G575" s="457" t="s">
        <v>941</v>
      </c>
      <c r="H575" s="460">
        <v>120</v>
      </c>
      <c r="I575" s="460">
        <v>12</v>
      </c>
    </row>
    <row r="576" spans="1:9" ht="15" customHeight="1" x14ac:dyDescent="0.25">
      <c r="A576" s="223"/>
      <c r="B576" s="460">
        <v>34</v>
      </c>
      <c r="C576" s="460">
        <v>201906</v>
      </c>
      <c r="D576" s="460">
        <v>201905</v>
      </c>
      <c r="E576" s="460" t="s">
        <v>1069</v>
      </c>
      <c r="F576" s="460" t="s">
        <v>1306</v>
      </c>
      <c r="G576" s="457" t="s">
        <v>941</v>
      </c>
      <c r="H576" s="460">
        <v>121</v>
      </c>
      <c r="I576" s="460">
        <v>79</v>
      </c>
    </row>
    <row r="577" spans="1:9" ht="15" customHeight="1" x14ac:dyDescent="0.25">
      <c r="A577" s="223"/>
      <c r="B577" s="460">
        <v>34</v>
      </c>
      <c r="C577" s="460">
        <v>201906</v>
      </c>
      <c r="D577" s="460">
        <v>201905</v>
      </c>
      <c r="E577" s="460" t="s">
        <v>1069</v>
      </c>
      <c r="F577" s="460" t="s">
        <v>1305</v>
      </c>
      <c r="G577" s="457" t="s">
        <v>941</v>
      </c>
      <c r="H577" s="460">
        <v>126</v>
      </c>
      <c r="I577" s="460">
        <v>-8</v>
      </c>
    </row>
    <row r="578" spans="1:9" ht="15" customHeight="1" x14ac:dyDescent="0.25">
      <c r="A578" s="223"/>
      <c r="B578" s="460">
        <v>34</v>
      </c>
      <c r="C578" s="460">
        <v>201906</v>
      </c>
      <c r="D578" s="460">
        <v>201905</v>
      </c>
      <c r="E578" s="460" t="s">
        <v>1069</v>
      </c>
      <c r="F578" s="460" t="s">
        <v>1320</v>
      </c>
      <c r="G578" s="457" t="s">
        <v>1003</v>
      </c>
      <c r="H578" s="460">
        <v>120</v>
      </c>
      <c r="I578" s="460">
        <v>4</v>
      </c>
    </row>
    <row r="579" spans="1:9" ht="15" customHeight="1" x14ac:dyDescent="0.25">
      <c r="A579" s="223"/>
      <c r="B579" s="460">
        <v>34</v>
      </c>
      <c r="C579" s="460">
        <v>201906</v>
      </c>
      <c r="D579" s="460">
        <v>201905</v>
      </c>
      <c r="E579" s="460" t="s">
        <v>1069</v>
      </c>
      <c r="F579" s="460" t="s">
        <v>1320</v>
      </c>
      <c r="G579" s="457" t="s">
        <v>1003</v>
      </c>
      <c r="H579" s="460">
        <v>121</v>
      </c>
      <c r="I579" s="460">
        <v>48</v>
      </c>
    </row>
    <row r="580" spans="1:9" ht="15" customHeight="1" x14ac:dyDescent="0.25">
      <c r="A580" s="223"/>
      <c r="B580" s="460">
        <v>34</v>
      </c>
      <c r="C580" s="460">
        <v>201906</v>
      </c>
      <c r="D580" s="460">
        <v>201905</v>
      </c>
      <c r="E580" s="460" t="s">
        <v>1069</v>
      </c>
      <c r="F580" s="460" t="s">
        <v>1319</v>
      </c>
      <c r="G580" s="457" t="s">
        <v>1003</v>
      </c>
      <c r="H580" s="460">
        <v>126</v>
      </c>
      <c r="I580" s="460">
        <v>-2</v>
      </c>
    </row>
    <row r="581" spans="1:9" ht="15" customHeight="1" x14ac:dyDescent="0.25">
      <c r="A581" s="223"/>
      <c r="B581" s="460">
        <v>36</v>
      </c>
      <c r="C581" s="460">
        <v>201906</v>
      </c>
      <c r="D581" s="460">
        <v>201905</v>
      </c>
      <c r="E581" s="460" t="s">
        <v>1070</v>
      </c>
      <c r="F581" s="460" t="s">
        <v>1336</v>
      </c>
      <c r="G581" s="457" t="s">
        <v>937</v>
      </c>
      <c r="H581" s="460">
        <v>120</v>
      </c>
      <c r="I581" s="460">
        <v>3</v>
      </c>
    </row>
    <row r="582" spans="1:9" ht="15" customHeight="1" x14ac:dyDescent="0.25">
      <c r="A582" s="223"/>
      <c r="B582" s="460">
        <v>36</v>
      </c>
      <c r="C582" s="460">
        <v>201906</v>
      </c>
      <c r="D582" s="460">
        <v>201905</v>
      </c>
      <c r="E582" s="460" t="s">
        <v>1070</v>
      </c>
      <c r="F582" s="460" t="s">
        <v>1336</v>
      </c>
      <c r="G582" s="457" t="s">
        <v>937</v>
      </c>
      <c r="H582" s="460">
        <v>121</v>
      </c>
      <c r="I582" s="460">
        <v>26</v>
      </c>
    </row>
    <row r="583" spans="1:9" ht="15" customHeight="1" x14ac:dyDescent="0.25">
      <c r="A583" s="223"/>
      <c r="B583" s="460">
        <v>36</v>
      </c>
      <c r="C583" s="460">
        <v>201906</v>
      </c>
      <c r="D583" s="460">
        <v>201905</v>
      </c>
      <c r="E583" s="460" t="s">
        <v>1070</v>
      </c>
      <c r="F583" s="460" t="s">
        <v>1318</v>
      </c>
      <c r="G583" s="457" t="s">
        <v>1003</v>
      </c>
      <c r="H583" s="460">
        <v>121</v>
      </c>
      <c r="I583" s="460">
        <v>38</v>
      </c>
    </row>
    <row r="584" spans="1:9" ht="15" customHeight="1" x14ac:dyDescent="0.25">
      <c r="A584" s="223"/>
      <c r="B584" s="460">
        <v>36</v>
      </c>
      <c r="C584" s="460">
        <v>201906</v>
      </c>
      <c r="D584" s="460">
        <v>201905</v>
      </c>
      <c r="E584" s="460" t="s">
        <v>1070</v>
      </c>
      <c r="F584" s="463" t="s">
        <v>1317</v>
      </c>
      <c r="G584" s="457" t="s">
        <v>1003</v>
      </c>
      <c r="H584" s="460">
        <v>126</v>
      </c>
      <c r="I584" s="460">
        <v>2</v>
      </c>
    </row>
    <row r="585" spans="1:9" ht="15" customHeight="1" x14ac:dyDescent="0.25">
      <c r="A585" s="223"/>
      <c r="B585" s="460">
        <v>36</v>
      </c>
      <c r="C585" s="460">
        <v>201906</v>
      </c>
      <c r="D585" s="460">
        <v>201905</v>
      </c>
      <c r="E585" s="460" t="s">
        <v>1070</v>
      </c>
      <c r="F585" s="463" t="s">
        <v>1330</v>
      </c>
      <c r="G585" s="457" t="s">
        <v>939</v>
      </c>
      <c r="H585" s="460">
        <v>120</v>
      </c>
      <c r="I585" s="460">
        <v>2</v>
      </c>
    </row>
    <row r="586" spans="1:9" ht="15" customHeight="1" x14ac:dyDescent="0.25">
      <c r="A586" s="223"/>
      <c r="B586" s="460">
        <v>36</v>
      </c>
      <c r="C586" s="460">
        <v>201906</v>
      </c>
      <c r="D586" s="460">
        <v>201905</v>
      </c>
      <c r="E586" s="460" t="s">
        <v>1070</v>
      </c>
      <c r="F586" s="463" t="s">
        <v>1330</v>
      </c>
      <c r="G586" s="457" t="s">
        <v>939</v>
      </c>
      <c r="H586" s="460">
        <v>121</v>
      </c>
      <c r="I586" s="460">
        <v>77</v>
      </c>
    </row>
    <row r="587" spans="1:9" ht="15" customHeight="1" x14ac:dyDescent="0.2">
      <c r="B587" s="462">
        <v>5</v>
      </c>
      <c r="C587" s="462">
        <v>201905</v>
      </c>
      <c r="D587" s="462">
        <v>201905</v>
      </c>
      <c r="E587" s="462" t="s">
        <v>1067</v>
      </c>
      <c r="F587" s="462" t="s">
        <v>1331</v>
      </c>
      <c r="G587" s="462" t="s">
        <v>939</v>
      </c>
      <c r="H587" s="462">
        <v>121</v>
      </c>
      <c r="I587" s="462">
        <v>3067</v>
      </c>
    </row>
    <row r="588" spans="1:9" ht="15" customHeight="1" x14ac:dyDescent="0.2">
      <c r="B588" s="462">
        <v>8</v>
      </c>
      <c r="C588" s="462">
        <v>201905</v>
      </c>
      <c r="D588" s="462">
        <v>201905</v>
      </c>
      <c r="E588" s="462" t="s">
        <v>1068</v>
      </c>
      <c r="F588" s="462">
        <v>69</v>
      </c>
      <c r="G588" s="462" t="s">
        <v>937</v>
      </c>
      <c r="H588" s="462">
        <v>121</v>
      </c>
      <c r="I588" s="462">
        <v>2566</v>
      </c>
    </row>
    <row r="589" spans="1:9" ht="15" customHeight="1" x14ac:dyDescent="0.2">
      <c r="B589" s="462">
        <v>34</v>
      </c>
      <c r="C589" s="462">
        <v>201905</v>
      </c>
      <c r="D589" s="462">
        <v>201905</v>
      </c>
      <c r="E589" s="462" t="s">
        <v>1069</v>
      </c>
      <c r="F589" s="462" t="s">
        <v>1306</v>
      </c>
      <c r="G589" s="462" t="s">
        <v>941</v>
      </c>
      <c r="H589" s="462">
        <v>121</v>
      </c>
      <c r="I589" s="462">
        <v>2547</v>
      </c>
    </row>
    <row r="590" spans="1:9" ht="15" customHeight="1" x14ac:dyDescent="0.2">
      <c r="B590" s="462">
        <v>5</v>
      </c>
      <c r="C590" s="462">
        <v>201905</v>
      </c>
      <c r="D590" s="462">
        <v>201905</v>
      </c>
      <c r="E590" s="462" t="s">
        <v>1067</v>
      </c>
      <c r="F590" s="462" t="s">
        <v>1316</v>
      </c>
      <c r="G590" s="462" t="s">
        <v>930</v>
      </c>
      <c r="H590" s="462">
        <v>121</v>
      </c>
      <c r="I590" s="462">
        <v>2472</v>
      </c>
    </row>
    <row r="591" spans="1:9" ht="15" customHeight="1" x14ac:dyDescent="0.2">
      <c r="B591" s="462">
        <v>4</v>
      </c>
      <c r="C591" s="462">
        <v>201905</v>
      </c>
      <c r="D591" s="462">
        <v>201905</v>
      </c>
      <c r="E591" s="462" t="s">
        <v>1066</v>
      </c>
      <c r="F591" s="462" t="s">
        <v>1333</v>
      </c>
      <c r="G591" s="462" t="s">
        <v>913</v>
      </c>
      <c r="H591" s="462">
        <v>121</v>
      </c>
      <c r="I591" s="462">
        <v>2218</v>
      </c>
    </row>
    <row r="592" spans="1:9" ht="15" customHeight="1" x14ac:dyDescent="0.2">
      <c r="B592" s="462">
        <v>5</v>
      </c>
      <c r="C592" s="462">
        <v>201905</v>
      </c>
      <c r="D592" s="462">
        <v>201905</v>
      </c>
      <c r="E592" s="462" t="s">
        <v>1067</v>
      </c>
      <c r="F592" s="462" t="s">
        <v>1329</v>
      </c>
      <c r="G592" s="462" t="s">
        <v>925</v>
      </c>
      <c r="H592" s="462">
        <v>121</v>
      </c>
      <c r="I592" s="462">
        <v>2097</v>
      </c>
    </row>
    <row r="593" spans="2:9" ht="15" customHeight="1" x14ac:dyDescent="0.2">
      <c r="B593" s="462">
        <v>36</v>
      </c>
      <c r="C593" s="462">
        <v>201905</v>
      </c>
      <c r="D593" s="462">
        <v>201905</v>
      </c>
      <c r="E593" s="462" t="s">
        <v>1070</v>
      </c>
      <c r="F593" s="462" t="s">
        <v>1330</v>
      </c>
      <c r="G593" s="462" t="s">
        <v>939</v>
      </c>
      <c r="H593" s="462">
        <v>121</v>
      </c>
      <c r="I593" s="462">
        <v>2047</v>
      </c>
    </row>
    <row r="594" spans="2:9" ht="15" customHeight="1" x14ac:dyDescent="0.2">
      <c r="B594" s="462">
        <v>8</v>
      </c>
      <c r="C594" s="462">
        <v>201905</v>
      </c>
      <c r="D594" s="462">
        <v>201905</v>
      </c>
      <c r="E594" s="462" t="s">
        <v>1068</v>
      </c>
      <c r="F594" s="462" t="s">
        <v>1332</v>
      </c>
      <c r="G594" s="462" t="s">
        <v>913</v>
      </c>
      <c r="H594" s="462">
        <v>121</v>
      </c>
      <c r="I594" s="462">
        <v>1961</v>
      </c>
    </row>
    <row r="595" spans="2:9" ht="15" customHeight="1" x14ac:dyDescent="0.2">
      <c r="B595" s="462">
        <v>4</v>
      </c>
      <c r="C595" s="462">
        <v>201905</v>
      </c>
      <c r="D595" s="462">
        <v>201905</v>
      </c>
      <c r="E595" s="462" t="s">
        <v>1066</v>
      </c>
      <c r="F595" s="462" t="s">
        <v>1328</v>
      </c>
      <c r="G595" s="462" t="s">
        <v>925</v>
      </c>
      <c r="H595" s="462">
        <v>121</v>
      </c>
      <c r="I595" s="462">
        <v>1825</v>
      </c>
    </row>
    <row r="596" spans="2:9" ht="15" customHeight="1" x14ac:dyDescent="0.2">
      <c r="B596" s="462">
        <v>5</v>
      </c>
      <c r="C596" s="462">
        <v>201905</v>
      </c>
      <c r="D596" s="462">
        <v>201905</v>
      </c>
      <c r="E596" s="462" t="s">
        <v>1067</v>
      </c>
      <c r="F596" s="462">
        <v>18</v>
      </c>
      <c r="G596" s="462" t="s">
        <v>940</v>
      </c>
      <c r="H596" s="462">
        <v>121</v>
      </c>
      <c r="I596" s="462">
        <v>1626</v>
      </c>
    </row>
    <row r="597" spans="2:9" ht="15" customHeight="1" x14ac:dyDescent="0.2">
      <c r="B597" s="462">
        <v>8</v>
      </c>
      <c r="C597" s="462">
        <v>201905</v>
      </c>
      <c r="D597" s="462">
        <v>201905</v>
      </c>
      <c r="E597" s="462" t="s">
        <v>1068</v>
      </c>
      <c r="F597" s="462" t="s">
        <v>1312</v>
      </c>
      <c r="G597" s="462" t="s">
        <v>930</v>
      </c>
      <c r="H597" s="462">
        <v>121</v>
      </c>
      <c r="I597" s="462">
        <v>1575</v>
      </c>
    </row>
    <row r="598" spans="2:9" ht="15" customHeight="1" x14ac:dyDescent="0.2">
      <c r="B598" s="462">
        <v>4</v>
      </c>
      <c r="C598" s="462">
        <v>201905</v>
      </c>
      <c r="D598" s="462">
        <v>201905</v>
      </c>
      <c r="E598" s="462" t="s">
        <v>1066</v>
      </c>
      <c r="F598" s="462" t="s">
        <v>1308</v>
      </c>
      <c r="G598" s="462" t="s">
        <v>941</v>
      </c>
      <c r="H598" s="462">
        <v>121</v>
      </c>
      <c r="I598" s="462">
        <v>1571</v>
      </c>
    </row>
    <row r="599" spans="2:9" ht="15" customHeight="1" x14ac:dyDescent="0.2">
      <c r="B599" s="462">
        <v>36</v>
      </c>
      <c r="C599" s="462">
        <v>201905</v>
      </c>
      <c r="D599" s="462">
        <v>201905</v>
      </c>
      <c r="E599" s="462" t="s">
        <v>1070</v>
      </c>
      <c r="F599" s="462" t="s">
        <v>1336</v>
      </c>
      <c r="G599" s="462" t="s">
        <v>937</v>
      </c>
      <c r="H599" s="462">
        <v>121</v>
      </c>
      <c r="I599" s="462">
        <v>1502</v>
      </c>
    </row>
    <row r="600" spans="2:9" ht="15" customHeight="1" x14ac:dyDescent="0.2">
      <c r="B600" s="462">
        <v>4</v>
      </c>
      <c r="C600" s="462">
        <v>201905</v>
      </c>
      <c r="D600" s="462">
        <v>201905</v>
      </c>
      <c r="E600" s="462" t="s">
        <v>1066</v>
      </c>
      <c r="F600" s="462">
        <v>47</v>
      </c>
      <c r="G600" s="462" t="s">
        <v>920</v>
      </c>
      <c r="H600" s="462">
        <v>121</v>
      </c>
      <c r="I600" s="462">
        <v>1386</v>
      </c>
    </row>
    <row r="601" spans="2:9" ht="15" customHeight="1" x14ac:dyDescent="0.2">
      <c r="B601" s="462">
        <v>8</v>
      </c>
      <c r="C601" s="462">
        <v>201905</v>
      </c>
      <c r="D601" s="462">
        <v>201905</v>
      </c>
      <c r="E601" s="462" t="s">
        <v>1068</v>
      </c>
      <c r="F601" s="462">
        <v>19</v>
      </c>
      <c r="G601" s="462" t="s">
        <v>940</v>
      </c>
      <c r="H601" s="462">
        <v>121</v>
      </c>
      <c r="I601" s="462">
        <v>1174</v>
      </c>
    </row>
    <row r="602" spans="2:9" ht="15" customHeight="1" x14ac:dyDescent="0.2">
      <c r="B602" s="462">
        <v>4</v>
      </c>
      <c r="C602" s="462">
        <v>201905</v>
      </c>
      <c r="D602" s="462">
        <v>201905</v>
      </c>
      <c r="E602" s="462" t="s">
        <v>1066</v>
      </c>
      <c r="F602" s="462" t="s">
        <v>1322</v>
      </c>
      <c r="G602" s="462" t="s">
        <v>1003</v>
      </c>
      <c r="H602" s="462">
        <v>121</v>
      </c>
      <c r="I602" s="462">
        <v>986</v>
      </c>
    </row>
    <row r="603" spans="2:9" ht="15" customHeight="1" x14ac:dyDescent="0.2">
      <c r="B603" s="462">
        <v>34</v>
      </c>
      <c r="C603" s="462">
        <v>201905</v>
      </c>
      <c r="D603" s="462">
        <v>201905</v>
      </c>
      <c r="E603" s="462" t="s">
        <v>1069</v>
      </c>
      <c r="F603" s="462" t="s">
        <v>1314</v>
      </c>
      <c r="G603" s="462" t="s">
        <v>930</v>
      </c>
      <c r="H603" s="462">
        <v>121</v>
      </c>
      <c r="I603" s="462">
        <v>939</v>
      </c>
    </row>
    <row r="604" spans="2:9" ht="15" customHeight="1" x14ac:dyDescent="0.2">
      <c r="B604" s="462">
        <v>34</v>
      </c>
      <c r="C604" s="462">
        <v>201905</v>
      </c>
      <c r="D604" s="462">
        <v>201905</v>
      </c>
      <c r="E604" s="462" t="s">
        <v>1069</v>
      </c>
      <c r="F604" s="462">
        <v>46</v>
      </c>
      <c r="G604" s="462" t="s">
        <v>920</v>
      </c>
      <c r="H604" s="462">
        <v>121</v>
      </c>
      <c r="I604" s="462">
        <v>841</v>
      </c>
    </row>
    <row r="605" spans="2:9" ht="15" customHeight="1" x14ac:dyDescent="0.2">
      <c r="B605" s="462">
        <v>5</v>
      </c>
      <c r="C605" s="462">
        <v>201905</v>
      </c>
      <c r="D605" s="462">
        <v>201905</v>
      </c>
      <c r="E605" s="462" t="s">
        <v>1067</v>
      </c>
      <c r="F605" s="462">
        <v>85</v>
      </c>
      <c r="G605" s="462" t="s">
        <v>935</v>
      </c>
      <c r="H605" s="462">
        <v>121</v>
      </c>
      <c r="I605" s="462">
        <v>830</v>
      </c>
    </row>
    <row r="606" spans="2:9" ht="15" customHeight="1" x14ac:dyDescent="0.2">
      <c r="B606" s="462">
        <v>4</v>
      </c>
      <c r="C606" s="462">
        <v>201905</v>
      </c>
      <c r="D606" s="462">
        <v>201905</v>
      </c>
      <c r="E606" s="462" t="s">
        <v>1066</v>
      </c>
      <c r="F606" s="462">
        <v>86</v>
      </c>
      <c r="G606" s="462" t="s">
        <v>935</v>
      </c>
      <c r="H606" s="462">
        <v>121</v>
      </c>
      <c r="I606" s="462">
        <v>799</v>
      </c>
    </row>
    <row r="607" spans="2:9" ht="15" customHeight="1" x14ac:dyDescent="0.2">
      <c r="B607" s="462">
        <v>8</v>
      </c>
      <c r="C607" s="462">
        <v>201905</v>
      </c>
      <c r="D607" s="462">
        <v>201905</v>
      </c>
      <c r="E607" s="462" t="s">
        <v>1068</v>
      </c>
      <c r="F607" s="462" t="s">
        <v>1326</v>
      </c>
      <c r="G607" s="462" t="s">
        <v>923</v>
      </c>
      <c r="H607" s="462">
        <v>121</v>
      </c>
      <c r="I607" s="462">
        <v>790</v>
      </c>
    </row>
    <row r="608" spans="2:9" ht="15" customHeight="1" x14ac:dyDescent="0.2">
      <c r="B608" s="462">
        <v>8</v>
      </c>
      <c r="C608" s="462">
        <v>201905</v>
      </c>
      <c r="D608" s="462">
        <v>201905</v>
      </c>
      <c r="E608" s="462" t="s">
        <v>1068</v>
      </c>
      <c r="F608" s="462" t="s">
        <v>1334</v>
      </c>
      <c r="G608" s="462" t="s">
        <v>937</v>
      </c>
      <c r="H608" s="462">
        <v>126</v>
      </c>
      <c r="I608" s="462">
        <v>727</v>
      </c>
    </row>
    <row r="609" spans="2:9" ht="15" customHeight="1" x14ac:dyDescent="0.2">
      <c r="B609" s="462">
        <v>4</v>
      </c>
      <c r="C609" s="462">
        <v>201905</v>
      </c>
      <c r="D609" s="462">
        <v>201905</v>
      </c>
      <c r="E609" s="462" t="s">
        <v>1066</v>
      </c>
      <c r="F609" s="462" t="s">
        <v>1327</v>
      </c>
      <c r="G609" s="462" t="s">
        <v>923</v>
      </c>
      <c r="H609" s="462">
        <v>121</v>
      </c>
      <c r="I609" s="462">
        <v>661</v>
      </c>
    </row>
    <row r="610" spans="2:9" ht="15" customHeight="1" x14ac:dyDescent="0.2">
      <c r="B610" s="462">
        <v>8</v>
      </c>
      <c r="C610" s="462">
        <v>201905</v>
      </c>
      <c r="D610" s="462">
        <v>201905</v>
      </c>
      <c r="E610" s="462" t="s">
        <v>1068</v>
      </c>
      <c r="F610" s="462">
        <v>45</v>
      </c>
      <c r="G610" s="462" t="s">
        <v>920</v>
      </c>
      <c r="H610" s="462">
        <v>121</v>
      </c>
      <c r="I610" s="462">
        <v>637</v>
      </c>
    </row>
    <row r="611" spans="2:9" ht="15" customHeight="1" x14ac:dyDescent="0.2">
      <c r="B611" s="462">
        <v>5</v>
      </c>
      <c r="C611" s="462">
        <v>201905</v>
      </c>
      <c r="D611" s="462">
        <v>201905</v>
      </c>
      <c r="E611" s="462" t="s">
        <v>1067</v>
      </c>
      <c r="F611" s="462" t="s">
        <v>1325</v>
      </c>
      <c r="G611" s="462" t="s">
        <v>928</v>
      </c>
      <c r="H611" s="462">
        <v>121</v>
      </c>
      <c r="I611" s="462">
        <v>628</v>
      </c>
    </row>
    <row r="612" spans="2:9" ht="15" customHeight="1" x14ac:dyDescent="0.2">
      <c r="B612" s="462">
        <v>34</v>
      </c>
      <c r="C612" s="462">
        <v>201905</v>
      </c>
      <c r="D612" s="462">
        <v>201905</v>
      </c>
      <c r="E612" s="462" t="s">
        <v>1069</v>
      </c>
      <c r="F612" s="462" t="s">
        <v>1320</v>
      </c>
      <c r="G612" s="462" t="s">
        <v>1003</v>
      </c>
      <c r="H612" s="462">
        <v>121</v>
      </c>
      <c r="I612" s="462">
        <v>623</v>
      </c>
    </row>
    <row r="613" spans="2:9" ht="15" customHeight="1" x14ac:dyDescent="0.2">
      <c r="B613" s="462">
        <v>5</v>
      </c>
      <c r="C613" s="462">
        <v>201905</v>
      </c>
      <c r="D613" s="462">
        <v>201905</v>
      </c>
      <c r="E613" s="462" t="s">
        <v>1067</v>
      </c>
      <c r="F613" s="462" t="s">
        <v>1315</v>
      </c>
      <c r="G613" s="462" t="s">
        <v>930</v>
      </c>
      <c r="H613" s="462">
        <v>126</v>
      </c>
      <c r="I613" s="462">
        <v>588</v>
      </c>
    </row>
    <row r="614" spans="2:9" ht="15" customHeight="1" x14ac:dyDescent="0.2">
      <c r="B614" s="462">
        <v>36</v>
      </c>
      <c r="C614" s="462">
        <v>201905</v>
      </c>
      <c r="D614" s="462">
        <v>201905</v>
      </c>
      <c r="E614" s="462" t="s">
        <v>1070</v>
      </c>
      <c r="F614" s="462" t="s">
        <v>1318</v>
      </c>
      <c r="G614" s="462" t="s">
        <v>1003</v>
      </c>
      <c r="H614" s="462">
        <v>121</v>
      </c>
      <c r="I614" s="462">
        <v>573</v>
      </c>
    </row>
    <row r="615" spans="2:9" ht="15" customHeight="1" x14ac:dyDescent="0.2">
      <c r="B615" s="462">
        <v>34</v>
      </c>
      <c r="C615" s="462">
        <v>201905</v>
      </c>
      <c r="D615" s="462">
        <v>201905</v>
      </c>
      <c r="E615" s="462" t="s">
        <v>1069</v>
      </c>
      <c r="F615" s="462" t="s">
        <v>1305</v>
      </c>
      <c r="G615" s="462" t="s">
        <v>941</v>
      </c>
      <c r="H615" s="462">
        <v>126</v>
      </c>
      <c r="I615" s="462">
        <v>560</v>
      </c>
    </row>
    <row r="616" spans="2:9" ht="15" customHeight="1" x14ac:dyDescent="0.2">
      <c r="B616" s="462">
        <v>34</v>
      </c>
      <c r="C616" s="462">
        <v>201905</v>
      </c>
      <c r="D616" s="462">
        <v>201905</v>
      </c>
      <c r="E616" s="462" t="s">
        <v>1069</v>
      </c>
      <c r="F616" s="462" t="s">
        <v>1324</v>
      </c>
      <c r="G616" s="462" t="s">
        <v>928</v>
      </c>
      <c r="H616" s="462">
        <v>121</v>
      </c>
      <c r="I616" s="462">
        <v>522</v>
      </c>
    </row>
    <row r="617" spans="2:9" ht="15" customHeight="1" x14ac:dyDescent="0.2">
      <c r="B617" s="462">
        <v>8</v>
      </c>
      <c r="C617" s="462">
        <v>201905</v>
      </c>
      <c r="D617" s="462">
        <v>201905</v>
      </c>
      <c r="E617" s="462" t="s">
        <v>1068</v>
      </c>
      <c r="F617" s="462">
        <v>69</v>
      </c>
      <c r="G617" s="462" t="s">
        <v>937</v>
      </c>
      <c r="H617" s="462">
        <v>120</v>
      </c>
      <c r="I617" s="462">
        <v>443</v>
      </c>
    </row>
    <row r="618" spans="2:9" ht="15" customHeight="1" x14ac:dyDescent="0.2">
      <c r="B618" s="462">
        <v>8</v>
      </c>
      <c r="C618" s="462">
        <v>201905</v>
      </c>
      <c r="D618" s="462">
        <v>201905</v>
      </c>
      <c r="E618" s="462" t="s">
        <v>1068</v>
      </c>
      <c r="F618" s="462" t="s">
        <v>1323</v>
      </c>
      <c r="G618" s="462" t="s">
        <v>928</v>
      </c>
      <c r="H618" s="462">
        <v>121</v>
      </c>
      <c r="I618" s="462">
        <v>430</v>
      </c>
    </row>
    <row r="619" spans="2:9" ht="15" customHeight="1" x14ac:dyDescent="0.2">
      <c r="B619" s="462">
        <v>34</v>
      </c>
      <c r="C619" s="462">
        <v>201905</v>
      </c>
      <c r="D619" s="462">
        <v>201905</v>
      </c>
      <c r="E619" s="462" t="s">
        <v>1069</v>
      </c>
      <c r="F619" s="462" t="s">
        <v>1306</v>
      </c>
      <c r="G619" s="462" t="s">
        <v>941</v>
      </c>
      <c r="H619" s="462">
        <v>120</v>
      </c>
      <c r="I619" s="462">
        <v>421</v>
      </c>
    </row>
    <row r="620" spans="2:9" ht="15" customHeight="1" x14ac:dyDescent="0.2">
      <c r="B620" s="462">
        <v>8</v>
      </c>
      <c r="C620" s="462">
        <v>201905</v>
      </c>
      <c r="D620" s="462">
        <v>201905</v>
      </c>
      <c r="E620" s="462" t="s">
        <v>1068</v>
      </c>
      <c r="F620" s="462" t="s">
        <v>1311</v>
      </c>
      <c r="G620" s="462" t="s">
        <v>930</v>
      </c>
      <c r="H620" s="462">
        <v>126</v>
      </c>
      <c r="I620" s="462">
        <v>415</v>
      </c>
    </row>
    <row r="621" spans="2:9" ht="15" customHeight="1" x14ac:dyDescent="0.2">
      <c r="B621" s="462">
        <v>5</v>
      </c>
      <c r="C621" s="462">
        <v>201905</v>
      </c>
      <c r="D621" s="462">
        <v>201905</v>
      </c>
      <c r="E621" s="462" t="s">
        <v>1067</v>
      </c>
      <c r="F621" s="462" t="s">
        <v>1316</v>
      </c>
      <c r="G621" s="462" t="s">
        <v>930</v>
      </c>
      <c r="H621" s="462">
        <v>120</v>
      </c>
      <c r="I621" s="462">
        <v>387</v>
      </c>
    </row>
    <row r="622" spans="2:9" ht="15" customHeight="1" x14ac:dyDescent="0.2">
      <c r="B622" s="462">
        <v>4</v>
      </c>
      <c r="C622" s="462">
        <v>201905</v>
      </c>
      <c r="D622" s="462">
        <v>201905</v>
      </c>
      <c r="E622" s="462" t="s">
        <v>1066</v>
      </c>
      <c r="F622" s="462" t="s">
        <v>1304</v>
      </c>
      <c r="G622" s="462" t="s">
        <v>920</v>
      </c>
      <c r="H622" s="462">
        <v>126</v>
      </c>
      <c r="I622" s="462">
        <v>379</v>
      </c>
    </row>
    <row r="623" spans="2:9" ht="15" customHeight="1" x14ac:dyDescent="0.2">
      <c r="B623" s="462">
        <v>4</v>
      </c>
      <c r="C623" s="462">
        <v>201905</v>
      </c>
      <c r="D623" s="462">
        <v>201905</v>
      </c>
      <c r="E623" s="462" t="s">
        <v>1066</v>
      </c>
      <c r="F623" s="462" t="s">
        <v>1307</v>
      </c>
      <c r="G623" s="462" t="s">
        <v>941</v>
      </c>
      <c r="H623" s="462">
        <v>126</v>
      </c>
      <c r="I623" s="462">
        <v>329</v>
      </c>
    </row>
    <row r="624" spans="2:9" ht="15" customHeight="1" x14ac:dyDescent="0.2">
      <c r="B624" s="462">
        <v>4</v>
      </c>
      <c r="C624" s="462">
        <v>201905</v>
      </c>
      <c r="D624" s="462">
        <v>201905</v>
      </c>
      <c r="E624" s="462" t="s">
        <v>1066</v>
      </c>
      <c r="F624" s="462" t="s">
        <v>1308</v>
      </c>
      <c r="G624" s="462" t="s">
        <v>941</v>
      </c>
      <c r="H624" s="462">
        <v>120</v>
      </c>
      <c r="I624" s="462">
        <v>304</v>
      </c>
    </row>
    <row r="625" spans="1:9" ht="15" customHeight="1" x14ac:dyDescent="0.2">
      <c r="B625" s="462">
        <v>4</v>
      </c>
      <c r="C625" s="462">
        <v>201905</v>
      </c>
      <c r="D625" s="462">
        <v>201905</v>
      </c>
      <c r="E625" s="462" t="s">
        <v>1066</v>
      </c>
      <c r="F625" s="462">
        <v>47</v>
      </c>
      <c r="G625" s="462" t="s">
        <v>920</v>
      </c>
      <c r="H625" s="462">
        <v>120</v>
      </c>
      <c r="I625" s="462">
        <v>296</v>
      </c>
    </row>
    <row r="626" spans="1:9" ht="15" customHeight="1" x14ac:dyDescent="0.2">
      <c r="B626" s="462">
        <v>5</v>
      </c>
      <c r="C626" s="462">
        <v>201905</v>
      </c>
      <c r="D626" s="462">
        <v>201905</v>
      </c>
      <c r="E626" s="462" t="s">
        <v>1067</v>
      </c>
      <c r="F626" s="462" t="s">
        <v>1331</v>
      </c>
      <c r="G626" s="462" t="s">
        <v>939</v>
      </c>
      <c r="H626" s="462">
        <v>120</v>
      </c>
      <c r="I626" s="462">
        <v>291</v>
      </c>
    </row>
    <row r="627" spans="1:9" ht="15" customHeight="1" x14ac:dyDescent="0.2">
      <c r="B627" s="462">
        <v>8</v>
      </c>
      <c r="C627" s="462">
        <v>201905</v>
      </c>
      <c r="D627" s="462">
        <v>201905</v>
      </c>
      <c r="E627" s="462" t="s">
        <v>1068</v>
      </c>
      <c r="F627" s="462" t="s">
        <v>1312</v>
      </c>
      <c r="G627" s="462" t="s">
        <v>930</v>
      </c>
      <c r="H627" s="462">
        <v>120</v>
      </c>
      <c r="I627" s="462">
        <v>289</v>
      </c>
    </row>
    <row r="628" spans="1:9" ht="15" customHeight="1" x14ac:dyDescent="0.2">
      <c r="B628" s="462">
        <v>4</v>
      </c>
      <c r="C628" s="462">
        <v>201905</v>
      </c>
      <c r="D628" s="462">
        <v>201905</v>
      </c>
      <c r="E628" s="462" t="s">
        <v>1066</v>
      </c>
      <c r="F628" s="462" t="s">
        <v>1333</v>
      </c>
      <c r="G628" s="462" t="s">
        <v>913</v>
      </c>
      <c r="H628" s="462">
        <v>120</v>
      </c>
      <c r="I628" s="462">
        <v>272</v>
      </c>
    </row>
    <row r="629" spans="1:9" ht="15" customHeight="1" x14ac:dyDescent="0.2">
      <c r="B629" s="462">
        <v>34</v>
      </c>
      <c r="C629" s="462">
        <v>201905</v>
      </c>
      <c r="D629" s="462">
        <v>201905</v>
      </c>
      <c r="E629" s="462" t="s">
        <v>1069</v>
      </c>
      <c r="F629" s="462">
        <v>33</v>
      </c>
      <c r="G629" s="462" t="s">
        <v>1024</v>
      </c>
      <c r="H629" s="462">
        <v>121</v>
      </c>
      <c r="I629" s="462">
        <v>246</v>
      </c>
    </row>
    <row r="630" spans="1:9" ht="15" customHeight="1" x14ac:dyDescent="0.2">
      <c r="B630" s="462">
        <v>4</v>
      </c>
      <c r="C630" s="462">
        <v>201905</v>
      </c>
      <c r="D630" s="462">
        <v>201905</v>
      </c>
      <c r="E630" s="462" t="s">
        <v>1066</v>
      </c>
      <c r="F630" s="462" t="s">
        <v>1328</v>
      </c>
      <c r="G630" s="462" t="s">
        <v>925</v>
      </c>
      <c r="H630" s="462">
        <v>120</v>
      </c>
      <c r="I630" s="462">
        <v>242</v>
      </c>
    </row>
    <row r="631" spans="1:9" ht="15" customHeight="1" x14ac:dyDescent="0.2">
      <c r="B631" s="462">
        <v>8</v>
      </c>
      <c r="C631" s="462">
        <v>201905</v>
      </c>
      <c r="D631" s="462">
        <v>201905</v>
      </c>
      <c r="E631" s="462" t="s">
        <v>1068</v>
      </c>
      <c r="F631" s="462">
        <v>34</v>
      </c>
      <c r="G631" s="462" t="s">
        <v>1024</v>
      </c>
      <c r="H631" s="462">
        <v>121</v>
      </c>
      <c r="I631" s="462">
        <v>240</v>
      </c>
    </row>
    <row r="632" spans="1:9" ht="15" customHeight="1" x14ac:dyDescent="0.2">
      <c r="B632" s="462">
        <v>36</v>
      </c>
      <c r="C632" s="462">
        <v>201905</v>
      </c>
      <c r="D632" s="462">
        <v>201905</v>
      </c>
      <c r="E632" s="462" t="s">
        <v>1070</v>
      </c>
      <c r="F632" s="462" t="s">
        <v>1330</v>
      </c>
      <c r="G632" s="462" t="s">
        <v>939</v>
      </c>
      <c r="H632" s="462">
        <v>120</v>
      </c>
      <c r="I632" s="462">
        <v>236</v>
      </c>
    </row>
    <row r="633" spans="1:9" ht="15" customHeight="1" x14ac:dyDescent="0.2">
      <c r="A633" s="223"/>
      <c r="B633" s="452">
        <v>34</v>
      </c>
      <c r="C633" s="452">
        <v>201905</v>
      </c>
      <c r="D633" s="452">
        <v>201905</v>
      </c>
      <c r="E633" s="452" t="s">
        <v>1069</v>
      </c>
      <c r="F633" s="452" t="s">
        <v>1313</v>
      </c>
      <c r="G633" s="452" t="s">
        <v>930</v>
      </c>
      <c r="H633" s="452">
        <v>126</v>
      </c>
      <c r="I633" s="452">
        <v>235</v>
      </c>
    </row>
    <row r="634" spans="1:9" ht="15" customHeight="1" x14ac:dyDescent="0.2">
      <c r="A634" s="223"/>
      <c r="B634" s="452">
        <v>5</v>
      </c>
      <c r="C634" s="452">
        <v>201905</v>
      </c>
      <c r="D634" s="452">
        <v>201905</v>
      </c>
      <c r="E634" s="452" t="s">
        <v>1067</v>
      </c>
      <c r="F634" s="452" t="s">
        <v>1329</v>
      </c>
      <c r="G634" s="452" t="s">
        <v>925</v>
      </c>
      <c r="H634" s="452">
        <v>120</v>
      </c>
      <c r="I634" s="452">
        <v>220</v>
      </c>
    </row>
    <row r="635" spans="1:9" ht="15" customHeight="1" x14ac:dyDescent="0.2">
      <c r="A635" s="223"/>
      <c r="B635" s="452">
        <v>34</v>
      </c>
      <c r="C635" s="452">
        <v>201905</v>
      </c>
      <c r="D635" s="452">
        <v>201905</v>
      </c>
      <c r="E635" s="452" t="s">
        <v>1069</v>
      </c>
      <c r="F635" s="452" t="s">
        <v>1303</v>
      </c>
      <c r="G635" s="452" t="s">
        <v>920</v>
      </c>
      <c r="H635" s="452">
        <v>126</v>
      </c>
      <c r="I635" s="452">
        <v>219</v>
      </c>
    </row>
    <row r="636" spans="1:9" ht="15" customHeight="1" x14ac:dyDescent="0.2">
      <c r="A636" s="223"/>
      <c r="B636" s="452">
        <v>8</v>
      </c>
      <c r="C636" s="452">
        <v>201905</v>
      </c>
      <c r="D636" s="452">
        <v>201905</v>
      </c>
      <c r="E636" s="452" t="s">
        <v>1068</v>
      </c>
      <c r="F636" s="452" t="s">
        <v>1332</v>
      </c>
      <c r="G636" s="452" t="s">
        <v>913</v>
      </c>
      <c r="H636" s="452">
        <v>120</v>
      </c>
      <c r="I636" s="452">
        <v>199</v>
      </c>
    </row>
    <row r="637" spans="1:9" ht="15" customHeight="1" x14ac:dyDescent="0.2">
      <c r="A637" s="223"/>
      <c r="B637" s="452">
        <v>5</v>
      </c>
      <c r="C637" s="452">
        <v>201905</v>
      </c>
      <c r="D637" s="452">
        <v>201905</v>
      </c>
      <c r="E637" s="452" t="s">
        <v>1067</v>
      </c>
      <c r="F637" s="452">
        <v>18</v>
      </c>
      <c r="G637" s="452" t="s">
        <v>940</v>
      </c>
      <c r="H637" s="452">
        <v>120</v>
      </c>
      <c r="I637" s="452">
        <v>192</v>
      </c>
    </row>
    <row r="638" spans="1:9" ht="15" customHeight="1" x14ac:dyDescent="0.2">
      <c r="A638" s="223"/>
      <c r="B638" s="452">
        <v>36</v>
      </c>
      <c r="C638" s="452">
        <v>201905</v>
      </c>
      <c r="D638" s="452">
        <v>201905</v>
      </c>
      <c r="E638" s="452" t="s">
        <v>1070</v>
      </c>
      <c r="F638" s="452" t="s">
        <v>1336</v>
      </c>
      <c r="G638" s="452" t="s">
        <v>937</v>
      </c>
      <c r="H638" s="452">
        <v>120</v>
      </c>
      <c r="I638" s="452">
        <v>186</v>
      </c>
    </row>
    <row r="639" spans="1:9" ht="15" customHeight="1" x14ac:dyDescent="0.2">
      <c r="A639" s="223"/>
      <c r="B639" s="452">
        <v>8</v>
      </c>
      <c r="C639" s="452">
        <v>201905</v>
      </c>
      <c r="D639" s="452">
        <v>201905</v>
      </c>
      <c r="E639" s="452" t="s">
        <v>1068</v>
      </c>
      <c r="F639" s="452" t="s">
        <v>1309</v>
      </c>
      <c r="G639" s="452" t="s">
        <v>1024</v>
      </c>
      <c r="H639" s="452">
        <v>126</v>
      </c>
      <c r="I639" s="452">
        <v>175</v>
      </c>
    </row>
    <row r="640" spans="1:9" ht="15" customHeight="1" x14ac:dyDescent="0.2">
      <c r="A640" s="223"/>
      <c r="B640" s="452">
        <v>34</v>
      </c>
      <c r="C640" s="452">
        <v>201905</v>
      </c>
      <c r="D640" s="452">
        <v>201905</v>
      </c>
      <c r="E640" s="452" t="s">
        <v>1069</v>
      </c>
      <c r="F640" s="452" t="s">
        <v>1310</v>
      </c>
      <c r="G640" s="452" t="s">
        <v>1024</v>
      </c>
      <c r="H640" s="452">
        <v>126</v>
      </c>
      <c r="I640" s="452">
        <v>165</v>
      </c>
    </row>
    <row r="641" spans="1:9" ht="15" customHeight="1" x14ac:dyDescent="0.2">
      <c r="A641" s="223"/>
      <c r="B641" s="452">
        <v>8</v>
      </c>
      <c r="C641" s="452">
        <v>201905</v>
      </c>
      <c r="D641" s="452">
        <v>201905</v>
      </c>
      <c r="E641" s="452" t="s">
        <v>1068</v>
      </c>
      <c r="F641" s="452" t="s">
        <v>1300</v>
      </c>
      <c r="G641" s="452" t="s">
        <v>920</v>
      </c>
      <c r="H641" s="452">
        <v>126</v>
      </c>
      <c r="I641" s="452">
        <v>163</v>
      </c>
    </row>
    <row r="642" spans="1:9" ht="15" customHeight="1" x14ac:dyDescent="0.2">
      <c r="A642" s="223"/>
      <c r="B642" s="452">
        <v>8</v>
      </c>
      <c r="C642" s="452">
        <v>201905</v>
      </c>
      <c r="D642" s="452">
        <v>201905</v>
      </c>
      <c r="E642" s="452" t="s">
        <v>1068</v>
      </c>
      <c r="F642" s="452">
        <v>19</v>
      </c>
      <c r="G642" s="452" t="s">
        <v>940</v>
      </c>
      <c r="H642" s="452">
        <v>120</v>
      </c>
      <c r="I642" s="452">
        <v>159</v>
      </c>
    </row>
    <row r="643" spans="1:9" ht="15" customHeight="1" x14ac:dyDescent="0.2">
      <c r="A643" s="223"/>
      <c r="B643" s="452">
        <v>34</v>
      </c>
      <c r="C643" s="452">
        <v>201905</v>
      </c>
      <c r="D643" s="452">
        <v>201905</v>
      </c>
      <c r="E643" s="452" t="s">
        <v>1069</v>
      </c>
      <c r="F643" s="452">
        <v>46</v>
      </c>
      <c r="G643" s="452" t="s">
        <v>920</v>
      </c>
      <c r="H643" s="452">
        <v>120</v>
      </c>
      <c r="I643" s="452">
        <v>143</v>
      </c>
    </row>
    <row r="644" spans="1:9" ht="15" customHeight="1" x14ac:dyDescent="0.2">
      <c r="A644" s="223"/>
      <c r="B644" s="452">
        <v>4</v>
      </c>
      <c r="C644" s="452">
        <v>201905</v>
      </c>
      <c r="D644" s="452">
        <v>201905</v>
      </c>
      <c r="E644" s="452" t="s">
        <v>1066</v>
      </c>
      <c r="F644" s="452" t="s">
        <v>1321</v>
      </c>
      <c r="G644" s="452" t="s">
        <v>1003</v>
      </c>
      <c r="H644" s="452">
        <v>126</v>
      </c>
      <c r="I644" s="452">
        <v>139</v>
      </c>
    </row>
    <row r="645" spans="1:9" ht="15" customHeight="1" x14ac:dyDescent="0.2">
      <c r="A645" s="223"/>
      <c r="B645" s="452">
        <v>34</v>
      </c>
      <c r="C645" s="452">
        <v>201905</v>
      </c>
      <c r="D645" s="452">
        <v>201905</v>
      </c>
      <c r="E645" s="452" t="s">
        <v>1069</v>
      </c>
      <c r="F645" s="452" t="s">
        <v>1314</v>
      </c>
      <c r="G645" s="452" t="s">
        <v>930</v>
      </c>
      <c r="H645" s="452">
        <v>120</v>
      </c>
      <c r="I645" s="452">
        <v>120</v>
      </c>
    </row>
    <row r="646" spans="1:9" ht="15" customHeight="1" x14ac:dyDescent="0.2">
      <c r="A646" s="223"/>
      <c r="B646" s="452">
        <v>34</v>
      </c>
      <c r="C646" s="452">
        <v>201905</v>
      </c>
      <c r="D646" s="452">
        <v>201905</v>
      </c>
      <c r="E646" s="452" t="s">
        <v>1069</v>
      </c>
      <c r="F646" s="452" t="s">
        <v>1319</v>
      </c>
      <c r="G646" s="452" t="s">
        <v>1003</v>
      </c>
      <c r="H646" s="452">
        <v>126</v>
      </c>
      <c r="I646" s="452">
        <v>120</v>
      </c>
    </row>
    <row r="647" spans="1:9" ht="15" customHeight="1" x14ac:dyDescent="0.2">
      <c r="A647" s="223"/>
      <c r="B647" s="452">
        <v>8</v>
      </c>
      <c r="C647" s="452">
        <v>201905</v>
      </c>
      <c r="D647" s="452">
        <v>201905</v>
      </c>
      <c r="E647" s="452" t="s">
        <v>1068</v>
      </c>
      <c r="F647" s="452">
        <v>45</v>
      </c>
      <c r="G647" s="452" t="s">
        <v>920</v>
      </c>
      <c r="H647" s="452">
        <v>120</v>
      </c>
      <c r="I647" s="452">
        <v>108</v>
      </c>
    </row>
    <row r="648" spans="1:9" ht="15" customHeight="1" x14ac:dyDescent="0.2">
      <c r="A648" s="223"/>
      <c r="B648" s="452">
        <v>4</v>
      </c>
      <c r="C648" s="452">
        <v>201905</v>
      </c>
      <c r="D648" s="452">
        <v>201905</v>
      </c>
      <c r="E648" s="452" t="s">
        <v>1066</v>
      </c>
      <c r="F648" s="452" t="s">
        <v>1322</v>
      </c>
      <c r="G648" s="452" t="s">
        <v>1003</v>
      </c>
      <c r="H648" s="452">
        <v>120</v>
      </c>
      <c r="I648" s="452">
        <v>94</v>
      </c>
    </row>
    <row r="649" spans="1:9" ht="15" customHeight="1" x14ac:dyDescent="0.2">
      <c r="A649" s="223"/>
      <c r="B649" s="452">
        <v>4</v>
      </c>
      <c r="C649" s="452">
        <v>201905</v>
      </c>
      <c r="D649" s="452">
        <v>201905</v>
      </c>
      <c r="E649" s="452" t="s">
        <v>1066</v>
      </c>
      <c r="F649" s="452" t="s">
        <v>1327</v>
      </c>
      <c r="G649" s="452" t="s">
        <v>923</v>
      </c>
      <c r="H649" s="452">
        <v>120</v>
      </c>
      <c r="I649" s="452">
        <v>93</v>
      </c>
    </row>
    <row r="650" spans="1:9" ht="15" customHeight="1" x14ac:dyDescent="0.2">
      <c r="A650" s="223"/>
      <c r="B650" s="452">
        <v>36</v>
      </c>
      <c r="C650" s="452">
        <v>201905</v>
      </c>
      <c r="D650" s="452">
        <v>201905</v>
      </c>
      <c r="E650" s="452" t="s">
        <v>1070</v>
      </c>
      <c r="F650" s="452" t="s">
        <v>1317</v>
      </c>
      <c r="G650" s="452" t="s">
        <v>1003</v>
      </c>
      <c r="H650" s="452">
        <v>126</v>
      </c>
      <c r="I650" s="452">
        <v>86</v>
      </c>
    </row>
    <row r="651" spans="1:9" ht="15" customHeight="1" x14ac:dyDescent="0.2">
      <c r="A651" s="223"/>
      <c r="B651" s="452">
        <v>4</v>
      </c>
      <c r="C651" s="452">
        <v>201905</v>
      </c>
      <c r="D651" s="452">
        <v>201905</v>
      </c>
      <c r="E651" s="452" t="s">
        <v>1066</v>
      </c>
      <c r="F651" s="452">
        <v>86</v>
      </c>
      <c r="G651" s="452" t="s">
        <v>935</v>
      </c>
      <c r="H651" s="452">
        <v>120</v>
      </c>
      <c r="I651" s="452">
        <v>83</v>
      </c>
    </row>
    <row r="652" spans="1:9" ht="15" customHeight="1" x14ac:dyDescent="0.2">
      <c r="A652" s="223"/>
      <c r="B652" s="452">
        <v>5</v>
      </c>
      <c r="C652" s="452">
        <v>201905</v>
      </c>
      <c r="D652" s="452">
        <v>201905</v>
      </c>
      <c r="E652" s="452" t="s">
        <v>1067</v>
      </c>
      <c r="F652" s="452">
        <v>85</v>
      </c>
      <c r="G652" s="452" t="s">
        <v>935</v>
      </c>
      <c r="H652" s="452">
        <v>120</v>
      </c>
      <c r="I652" s="452">
        <v>81</v>
      </c>
    </row>
    <row r="653" spans="1:9" ht="15" customHeight="1" x14ac:dyDescent="0.2">
      <c r="A653" s="223"/>
      <c r="B653" s="452">
        <v>8</v>
      </c>
      <c r="C653" s="452">
        <v>201905</v>
      </c>
      <c r="D653" s="452">
        <v>201905</v>
      </c>
      <c r="E653" s="452" t="s">
        <v>1068</v>
      </c>
      <c r="F653" s="452" t="s">
        <v>1326</v>
      </c>
      <c r="G653" s="452" t="s">
        <v>923</v>
      </c>
      <c r="H653" s="452">
        <v>120</v>
      </c>
      <c r="I653" s="452">
        <v>77</v>
      </c>
    </row>
    <row r="654" spans="1:9" ht="15" customHeight="1" x14ac:dyDescent="0.2">
      <c r="A654" s="223"/>
      <c r="B654" s="452">
        <v>5</v>
      </c>
      <c r="C654" s="452">
        <v>201905</v>
      </c>
      <c r="D654" s="452">
        <v>201905</v>
      </c>
      <c r="E654" s="452" t="s">
        <v>1067</v>
      </c>
      <c r="F654" s="452" t="s">
        <v>1325</v>
      </c>
      <c r="G654" s="452" t="s">
        <v>928</v>
      </c>
      <c r="H654" s="452">
        <v>120</v>
      </c>
      <c r="I654" s="452">
        <v>74</v>
      </c>
    </row>
    <row r="655" spans="1:9" ht="15" customHeight="1" x14ac:dyDescent="0.2">
      <c r="A655" s="223"/>
      <c r="B655" s="452">
        <v>8</v>
      </c>
      <c r="C655" s="452">
        <v>201905</v>
      </c>
      <c r="D655" s="452">
        <v>201905</v>
      </c>
      <c r="E655" s="452" t="s">
        <v>1068</v>
      </c>
      <c r="F655" s="452" t="s">
        <v>1323</v>
      </c>
      <c r="G655" s="452" t="s">
        <v>928</v>
      </c>
      <c r="H655" s="452">
        <v>120</v>
      </c>
      <c r="I655" s="452">
        <v>66</v>
      </c>
    </row>
    <row r="656" spans="1:9" ht="15" customHeight="1" x14ac:dyDescent="0.2">
      <c r="A656" s="223"/>
      <c r="B656" s="452">
        <v>36</v>
      </c>
      <c r="C656" s="452">
        <v>201905</v>
      </c>
      <c r="D656" s="452">
        <v>201905</v>
      </c>
      <c r="E656" s="452" t="s">
        <v>1070</v>
      </c>
      <c r="F656" s="452" t="s">
        <v>1318</v>
      </c>
      <c r="G656" s="452" t="s">
        <v>1003</v>
      </c>
      <c r="H656" s="452">
        <v>120</v>
      </c>
      <c r="I656" s="452">
        <v>63</v>
      </c>
    </row>
    <row r="657" spans="1:9" ht="15" customHeight="1" x14ac:dyDescent="0.2">
      <c r="A657" s="223"/>
      <c r="B657" s="452">
        <v>34</v>
      </c>
      <c r="C657" s="452">
        <v>201905</v>
      </c>
      <c r="D657" s="452">
        <v>201905</v>
      </c>
      <c r="E657" s="452" t="s">
        <v>1069</v>
      </c>
      <c r="F657" s="452" t="s">
        <v>1320</v>
      </c>
      <c r="G657" s="452" t="s">
        <v>1003</v>
      </c>
      <c r="H657" s="452">
        <v>120</v>
      </c>
      <c r="I657" s="452">
        <v>62</v>
      </c>
    </row>
    <row r="658" spans="1:9" ht="15" customHeight="1" x14ac:dyDescent="0.2">
      <c r="A658" s="223"/>
      <c r="B658" s="452">
        <v>34</v>
      </c>
      <c r="C658" s="452">
        <v>201905</v>
      </c>
      <c r="D658" s="452">
        <v>201905</v>
      </c>
      <c r="E658" s="452" t="s">
        <v>1069</v>
      </c>
      <c r="F658" s="452" t="s">
        <v>1324</v>
      </c>
      <c r="G658" s="452" t="s">
        <v>928</v>
      </c>
      <c r="H658" s="452">
        <v>120</v>
      </c>
      <c r="I658" s="452">
        <v>54</v>
      </c>
    </row>
    <row r="659" spans="1:9" ht="15" customHeight="1" x14ac:dyDescent="0.2">
      <c r="A659" s="223"/>
      <c r="B659" s="452">
        <v>8</v>
      </c>
      <c r="C659" s="452">
        <v>201905</v>
      </c>
      <c r="D659" s="452">
        <v>201905</v>
      </c>
      <c r="E659" s="452" t="s">
        <v>1068</v>
      </c>
      <c r="F659" s="452">
        <v>34</v>
      </c>
      <c r="G659" s="452" t="s">
        <v>1024</v>
      </c>
      <c r="H659" s="452">
        <v>120</v>
      </c>
      <c r="I659" s="452">
        <v>38</v>
      </c>
    </row>
    <row r="660" spans="1:9" ht="15" customHeight="1" x14ac:dyDescent="0.2">
      <c r="A660" s="223"/>
      <c r="B660" s="452">
        <v>34</v>
      </c>
      <c r="C660" s="452">
        <v>201905</v>
      </c>
      <c r="D660" s="452">
        <v>201905</v>
      </c>
      <c r="E660" s="452" t="s">
        <v>1069</v>
      </c>
      <c r="F660" s="452">
        <v>33</v>
      </c>
      <c r="G660" s="452" t="s">
        <v>1024</v>
      </c>
      <c r="H660" s="452">
        <v>120</v>
      </c>
      <c r="I660" s="452">
        <v>36</v>
      </c>
    </row>
    <row r="661" spans="1:9" ht="15" customHeight="1" x14ac:dyDescent="0.25">
      <c r="A661" s="460"/>
      <c r="B661" s="460">
        <v>4</v>
      </c>
      <c r="C661" s="460">
        <v>201908</v>
      </c>
      <c r="D661" s="460">
        <v>201905</v>
      </c>
      <c r="E661" s="460" t="s">
        <v>1066</v>
      </c>
      <c r="F661" s="460">
        <v>47</v>
      </c>
      <c r="G661" s="457" t="s">
        <v>920</v>
      </c>
      <c r="H661" s="460">
        <v>120</v>
      </c>
      <c r="I661" s="460">
        <v>4</v>
      </c>
    </row>
    <row r="662" spans="1:9" ht="15" customHeight="1" x14ac:dyDescent="0.25">
      <c r="A662" s="460"/>
      <c r="B662" s="460">
        <v>4</v>
      </c>
      <c r="C662" s="460">
        <v>201908</v>
      </c>
      <c r="D662" s="460">
        <v>201905</v>
      </c>
      <c r="E662" s="460" t="s">
        <v>1066</v>
      </c>
      <c r="F662" s="460">
        <v>47</v>
      </c>
      <c r="G662" s="457" t="s">
        <v>920</v>
      </c>
      <c r="H662" s="460">
        <v>121</v>
      </c>
      <c r="I662" s="460">
        <v>18</v>
      </c>
    </row>
    <row r="663" spans="1:9" ht="15" customHeight="1" x14ac:dyDescent="0.25">
      <c r="A663" s="460"/>
      <c r="B663" s="460">
        <v>4</v>
      </c>
      <c r="C663" s="460">
        <v>201908</v>
      </c>
      <c r="D663" s="460">
        <v>201905</v>
      </c>
      <c r="E663" s="460" t="s">
        <v>1066</v>
      </c>
      <c r="F663" s="460" t="s">
        <v>1327</v>
      </c>
      <c r="G663" s="457" t="s">
        <v>923</v>
      </c>
      <c r="H663" s="460">
        <v>121</v>
      </c>
      <c r="I663" s="460">
        <v>13</v>
      </c>
    </row>
    <row r="664" spans="1:9" ht="15" customHeight="1" x14ac:dyDescent="0.25">
      <c r="A664" s="460"/>
      <c r="B664" s="460">
        <v>4</v>
      </c>
      <c r="C664" s="460">
        <v>201908</v>
      </c>
      <c r="D664" s="460">
        <v>201905</v>
      </c>
      <c r="E664" s="460" t="s">
        <v>1066</v>
      </c>
      <c r="F664" s="460">
        <v>86</v>
      </c>
      <c r="G664" s="457" t="s">
        <v>935</v>
      </c>
      <c r="H664" s="460">
        <v>120</v>
      </c>
      <c r="I664" s="460">
        <v>4</v>
      </c>
    </row>
    <row r="665" spans="1:9" ht="15" customHeight="1" x14ac:dyDescent="0.25">
      <c r="A665" s="460"/>
      <c r="B665" s="460">
        <v>4</v>
      </c>
      <c r="C665" s="460">
        <v>201908</v>
      </c>
      <c r="D665" s="460">
        <v>201905</v>
      </c>
      <c r="E665" s="460" t="s">
        <v>1066</v>
      </c>
      <c r="F665" s="460">
        <v>86</v>
      </c>
      <c r="G665" s="457" t="s">
        <v>935</v>
      </c>
      <c r="H665" s="460">
        <v>121</v>
      </c>
      <c r="I665" s="460">
        <v>7</v>
      </c>
    </row>
    <row r="666" spans="1:9" ht="15" customHeight="1" x14ac:dyDescent="0.25">
      <c r="A666" s="460"/>
      <c r="B666" s="460">
        <v>4</v>
      </c>
      <c r="C666" s="460">
        <v>201908</v>
      </c>
      <c r="D666" s="460">
        <v>201905</v>
      </c>
      <c r="E666" s="460" t="s">
        <v>1066</v>
      </c>
      <c r="F666" s="460" t="s">
        <v>1308</v>
      </c>
      <c r="G666" s="457" t="s">
        <v>941</v>
      </c>
      <c r="H666" s="460">
        <v>120</v>
      </c>
      <c r="I666" s="460">
        <v>15</v>
      </c>
    </row>
    <row r="667" spans="1:9" ht="15" customHeight="1" x14ac:dyDescent="0.25">
      <c r="A667" s="460"/>
      <c r="B667" s="460">
        <v>4</v>
      </c>
      <c r="C667" s="460">
        <v>201908</v>
      </c>
      <c r="D667" s="460">
        <v>201905</v>
      </c>
      <c r="E667" s="460" t="s">
        <v>1066</v>
      </c>
      <c r="F667" s="460" t="s">
        <v>1308</v>
      </c>
      <c r="G667" s="457" t="s">
        <v>941</v>
      </c>
      <c r="H667" s="460">
        <v>121</v>
      </c>
      <c r="I667" s="460">
        <v>14</v>
      </c>
    </row>
    <row r="668" spans="1:9" ht="15" customHeight="1" x14ac:dyDescent="0.25">
      <c r="A668" s="460"/>
      <c r="B668" s="460">
        <v>4</v>
      </c>
      <c r="C668" s="460">
        <v>201908</v>
      </c>
      <c r="D668" s="460">
        <v>201905</v>
      </c>
      <c r="E668" s="460" t="s">
        <v>1066</v>
      </c>
      <c r="F668" s="460" t="s">
        <v>1307</v>
      </c>
      <c r="G668" s="457" t="s">
        <v>941</v>
      </c>
      <c r="H668" s="460">
        <v>126</v>
      </c>
      <c r="I668" s="460">
        <v>3</v>
      </c>
    </row>
    <row r="669" spans="1:9" ht="15" customHeight="1" x14ac:dyDescent="0.25">
      <c r="A669" s="460"/>
      <c r="B669" s="460">
        <v>4</v>
      </c>
      <c r="C669" s="460">
        <v>201908</v>
      </c>
      <c r="D669" s="460">
        <v>201905</v>
      </c>
      <c r="E669" s="460" t="s">
        <v>1066</v>
      </c>
      <c r="F669" s="460" t="s">
        <v>1328</v>
      </c>
      <c r="G669" s="457" t="s">
        <v>925</v>
      </c>
      <c r="H669" s="460">
        <v>120</v>
      </c>
      <c r="I669" s="460">
        <v>3</v>
      </c>
    </row>
    <row r="670" spans="1:9" ht="15" customHeight="1" x14ac:dyDescent="0.25">
      <c r="A670" s="460"/>
      <c r="B670" s="460">
        <v>4</v>
      </c>
      <c r="C670" s="460">
        <v>201908</v>
      </c>
      <c r="D670" s="460">
        <v>201905</v>
      </c>
      <c r="E670" s="460" t="s">
        <v>1066</v>
      </c>
      <c r="F670" s="460" t="s">
        <v>1328</v>
      </c>
      <c r="G670" s="457" t="s">
        <v>925</v>
      </c>
      <c r="H670" s="460">
        <v>121</v>
      </c>
      <c r="I670" s="460">
        <v>22</v>
      </c>
    </row>
    <row r="671" spans="1:9" ht="15" customHeight="1" x14ac:dyDescent="0.25">
      <c r="A671" s="460"/>
      <c r="B671" s="460">
        <v>4</v>
      </c>
      <c r="C671" s="460">
        <v>201908</v>
      </c>
      <c r="D671" s="460">
        <v>201905</v>
      </c>
      <c r="E671" s="460" t="s">
        <v>1066</v>
      </c>
      <c r="F671" s="460" t="s">
        <v>1322</v>
      </c>
      <c r="G671" s="457" t="s">
        <v>1003</v>
      </c>
      <c r="H671" s="460">
        <v>120</v>
      </c>
      <c r="I671" s="460">
        <v>7</v>
      </c>
    </row>
    <row r="672" spans="1:9" ht="15" customHeight="1" x14ac:dyDescent="0.25">
      <c r="A672" s="460"/>
      <c r="B672" s="460">
        <v>4</v>
      </c>
      <c r="C672" s="460">
        <v>201908</v>
      </c>
      <c r="D672" s="460">
        <v>201905</v>
      </c>
      <c r="E672" s="460" t="s">
        <v>1066</v>
      </c>
      <c r="F672" s="460" t="s">
        <v>1322</v>
      </c>
      <c r="G672" s="457" t="s">
        <v>1003</v>
      </c>
      <c r="H672" s="460">
        <v>121</v>
      </c>
      <c r="I672" s="460">
        <v>21</v>
      </c>
    </row>
    <row r="673" spans="1:9" ht="15" customHeight="1" x14ac:dyDescent="0.25">
      <c r="A673" s="460"/>
      <c r="B673" s="460">
        <v>4</v>
      </c>
      <c r="C673" s="460">
        <v>201908</v>
      </c>
      <c r="D673" s="460">
        <v>201905</v>
      </c>
      <c r="E673" s="460" t="s">
        <v>1066</v>
      </c>
      <c r="F673" s="460" t="s">
        <v>1333</v>
      </c>
      <c r="G673" s="457" t="s">
        <v>913</v>
      </c>
      <c r="H673" s="460">
        <v>120</v>
      </c>
      <c r="I673" s="460">
        <v>6</v>
      </c>
    </row>
    <row r="674" spans="1:9" ht="15" customHeight="1" x14ac:dyDescent="0.25">
      <c r="A674" s="460"/>
      <c r="B674" s="460">
        <v>4</v>
      </c>
      <c r="C674" s="460">
        <v>201908</v>
      </c>
      <c r="D674" s="460">
        <v>201905</v>
      </c>
      <c r="E674" s="460" t="s">
        <v>1066</v>
      </c>
      <c r="F674" s="460" t="s">
        <v>1333</v>
      </c>
      <c r="G674" s="457" t="s">
        <v>913</v>
      </c>
      <c r="H674" s="460">
        <v>121</v>
      </c>
      <c r="I674" s="460">
        <v>21</v>
      </c>
    </row>
    <row r="675" spans="1:9" ht="15" customHeight="1" x14ac:dyDescent="0.25">
      <c r="A675" s="460"/>
      <c r="B675" s="460">
        <v>5</v>
      </c>
      <c r="C675" s="460">
        <v>201908</v>
      </c>
      <c r="D675" s="460">
        <v>201905</v>
      </c>
      <c r="E675" s="460" t="s">
        <v>1067</v>
      </c>
      <c r="F675" s="460">
        <v>18</v>
      </c>
      <c r="G675" s="457" t="s">
        <v>940</v>
      </c>
      <c r="H675" s="460">
        <v>120</v>
      </c>
      <c r="I675" s="460">
        <v>4</v>
      </c>
    </row>
    <row r="676" spans="1:9" ht="15" customHeight="1" x14ac:dyDescent="0.25">
      <c r="A676" s="460"/>
      <c r="B676" s="460">
        <v>5</v>
      </c>
      <c r="C676" s="460">
        <v>201908</v>
      </c>
      <c r="D676" s="460">
        <v>201905</v>
      </c>
      <c r="E676" s="460" t="s">
        <v>1067</v>
      </c>
      <c r="F676" s="460">
        <v>18</v>
      </c>
      <c r="G676" s="457" t="s">
        <v>940</v>
      </c>
      <c r="H676" s="460">
        <v>121</v>
      </c>
      <c r="I676" s="460">
        <v>21</v>
      </c>
    </row>
    <row r="677" spans="1:9" ht="15" customHeight="1" x14ac:dyDescent="0.25">
      <c r="A677" s="460"/>
      <c r="B677" s="460">
        <v>5</v>
      </c>
      <c r="C677" s="460">
        <v>201908</v>
      </c>
      <c r="D677" s="460">
        <v>201905</v>
      </c>
      <c r="E677" s="460" t="s">
        <v>1067</v>
      </c>
      <c r="F677" s="460" t="s">
        <v>1315</v>
      </c>
      <c r="G677" s="457" t="s">
        <v>930</v>
      </c>
      <c r="H677" s="460">
        <v>126</v>
      </c>
      <c r="I677" s="460">
        <v>4</v>
      </c>
    </row>
    <row r="678" spans="1:9" ht="15" customHeight="1" x14ac:dyDescent="0.25">
      <c r="A678" s="460"/>
      <c r="B678" s="460">
        <v>5</v>
      </c>
      <c r="C678" s="460">
        <v>201908</v>
      </c>
      <c r="D678" s="460">
        <v>201905</v>
      </c>
      <c r="E678" s="460" t="s">
        <v>1067</v>
      </c>
      <c r="F678" s="460" t="s">
        <v>1316</v>
      </c>
      <c r="G678" s="457" t="s">
        <v>930</v>
      </c>
      <c r="H678" s="460">
        <v>120</v>
      </c>
      <c r="I678" s="460">
        <v>5</v>
      </c>
    </row>
    <row r="679" spans="1:9" ht="15" customHeight="1" x14ac:dyDescent="0.25">
      <c r="A679" s="460"/>
      <c r="B679" s="460">
        <v>5</v>
      </c>
      <c r="C679" s="460">
        <v>201908</v>
      </c>
      <c r="D679" s="460">
        <v>201905</v>
      </c>
      <c r="E679" s="460" t="s">
        <v>1067</v>
      </c>
      <c r="F679" s="460" t="s">
        <v>1316</v>
      </c>
      <c r="G679" s="457" t="s">
        <v>930</v>
      </c>
      <c r="H679" s="460">
        <v>121</v>
      </c>
      <c r="I679" s="460">
        <v>46</v>
      </c>
    </row>
    <row r="680" spans="1:9" ht="15" customHeight="1" x14ac:dyDescent="0.25">
      <c r="A680" s="460"/>
      <c r="B680" s="460">
        <v>5</v>
      </c>
      <c r="C680" s="460">
        <v>201908</v>
      </c>
      <c r="D680" s="460">
        <v>201905</v>
      </c>
      <c r="E680" s="460" t="s">
        <v>1067</v>
      </c>
      <c r="F680" s="463">
        <v>85</v>
      </c>
      <c r="G680" s="457" t="s">
        <v>935</v>
      </c>
      <c r="H680" s="460">
        <v>120</v>
      </c>
      <c r="I680" s="460">
        <v>3</v>
      </c>
    </row>
    <row r="681" spans="1:9" ht="15" customHeight="1" x14ac:dyDescent="0.25">
      <c r="A681" s="460"/>
      <c r="B681" s="460">
        <v>5</v>
      </c>
      <c r="C681" s="460">
        <v>201908</v>
      </c>
      <c r="D681" s="460">
        <v>201905</v>
      </c>
      <c r="E681" s="460" t="s">
        <v>1067</v>
      </c>
      <c r="F681" s="463">
        <v>85</v>
      </c>
      <c r="G681" s="457" t="s">
        <v>935</v>
      </c>
      <c r="H681" s="460">
        <v>121</v>
      </c>
      <c r="I681" s="460">
        <v>13</v>
      </c>
    </row>
    <row r="682" spans="1:9" ht="15" customHeight="1" x14ac:dyDescent="0.25">
      <c r="A682" s="460"/>
      <c r="B682" s="460">
        <v>5</v>
      </c>
      <c r="C682" s="460">
        <v>201908</v>
      </c>
      <c r="D682" s="460">
        <v>201905</v>
      </c>
      <c r="E682" s="460" t="s">
        <v>1067</v>
      </c>
      <c r="F682" s="460" t="s">
        <v>1325</v>
      </c>
      <c r="G682" s="457" t="s">
        <v>928</v>
      </c>
      <c r="H682" s="460">
        <v>120</v>
      </c>
      <c r="I682" s="460">
        <v>4</v>
      </c>
    </row>
    <row r="683" spans="1:9" ht="15" customHeight="1" x14ac:dyDescent="0.25">
      <c r="A683" s="460"/>
      <c r="B683" s="460">
        <v>5</v>
      </c>
      <c r="C683" s="460">
        <v>201908</v>
      </c>
      <c r="D683" s="460">
        <v>201905</v>
      </c>
      <c r="E683" s="460" t="s">
        <v>1067</v>
      </c>
      <c r="F683" s="460" t="s">
        <v>1325</v>
      </c>
      <c r="G683" s="457" t="s">
        <v>928</v>
      </c>
      <c r="H683" s="460">
        <v>121</v>
      </c>
      <c r="I683" s="460">
        <v>8</v>
      </c>
    </row>
    <row r="684" spans="1:9" ht="15" customHeight="1" x14ac:dyDescent="0.25">
      <c r="A684" s="460"/>
      <c r="B684" s="460">
        <v>5</v>
      </c>
      <c r="C684" s="460">
        <v>201908</v>
      </c>
      <c r="D684" s="460">
        <v>201905</v>
      </c>
      <c r="E684" s="460" t="s">
        <v>1067</v>
      </c>
      <c r="F684" s="460" t="s">
        <v>1329</v>
      </c>
      <c r="G684" s="457" t="s">
        <v>925</v>
      </c>
      <c r="H684" s="460">
        <v>120</v>
      </c>
      <c r="I684" s="460">
        <v>9</v>
      </c>
    </row>
    <row r="685" spans="1:9" ht="15" customHeight="1" x14ac:dyDescent="0.25">
      <c r="A685" s="460"/>
      <c r="B685" s="460">
        <v>5</v>
      </c>
      <c r="C685" s="460">
        <v>201908</v>
      </c>
      <c r="D685" s="460">
        <v>201905</v>
      </c>
      <c r="E685" s="460" t="s">
        <v>1067</v>
      </c>
      <c r="F685" s="463" t="s">
        <v>1329</v>
      </c>
      <c r="G685" s="457" t="s">
        <v>925</v>
      </c>
      <c r="H685" s="460">
        <v>121</v>
      </c>
      <c r="I685" s="460">
        <v>24</v>
      </c>
    </row>
    <row r="686" spans="1:9" ht="15" customHeight="1" x14ac:dyDescent="0.25">
      <c r="A686" s="460"/>
      <c r="B686" s="460">
        <v>5</v>
      </c>
      <c r="C686" s="460">
        <v>201908</v>
      </c>
      <c r="D686" s="460">
        <v>201905</v>
      </c>
      <c r="E686" s="460" t="s">
        <v>1067</v>
      </c>
      <c r="F686" s="463" t="s">
        <v>1331</v>
      </c>
      <c r="G686" s="457" t="s">
        <v>939</v>
      </c>
      <c r="H686" s="460">
        <v>120</v>
      </c>
      <c r="I686" s="460">
        <v>6</v>
      </c>
    </row>
    <row r="687" spans="1:9" ht="15" customHeight="1" x14ac:dyDescent="0.25">
      <c r="A687" s="460"/>
      <c r="B687" s="460">
        <v>5</v>
      </c>
      <c r="C687" s="460">
        <v>201908</v>
      </c>
      <c r="D687" s="460">
        <v>201905</v>
      </c>
      <c r="E687" s="460" t="s">
        <v>1067</v>
      </c>
      <c r="F687" s="460" t="s">
        <v>1331</v>
      </c>
      <c r="G687" s="457" t="s">
        <v>939</v>
      </c>
      <c r="H687" s="460">
        <v>121</v>
      </c>
      <c r="I687" s="460">
        <v>33</v>
      </c>
    </row>
    <row r="688" spans="1:9" ht="15" customHeight="1" x14ac:dyDescent="0.25">
      <c r="A688" s="460"/>
      <c r="B688" s="460">
        <v>8</v>
      </c>
      <c r="C688" s="460">
        <v>201908</v>
      </c>
      <c r="D688" s="460">
        <v>201905</v>
      </c>
      <c r="E688" s="460" t="s">
        <v>1068</v>
      </c>
      <c r="F688" s="460">
        <v>19</v>
      </c>
      <c r="G688" s="457" t="s">
        <v>940</v>
      </c>
      <c r="H688" s="460">
        <v>120</v>
      </c>
      <c r="I688" s="460">
        <v>2</v>
      </c>
    </row>
    <row r="689" spans="1:9" ht="15" customHeight="1" x14ac:dyDescent="0.25">
      <c r="A689" s="460"/>
      <c r="B689" s="460">
        <v>8</v>
      </c>
      <c r="C689" s="460">
        <v>201908</v>
      </c>
      <c r="D689" s="460">
        <v>201905</v>
      </c>
      <c r="E689" s="460" t="s">
        <v>1068</v>
      </c>
      <c r="F689" s="460">
        <v>19</v>
      </c>
      <c r="G689" s="457" t="s">
        <v>940</v>
      </c>
      <c r="H689" s="460">
        <v>121</v>
      </c>
      <c r="I689" s="460">
        <v>20</v>
      </c>
    </row>
    <row r="690" spans="1:9" ht="15" customHeight="1" x14ac:dyDescent="0.25">
      <c r="A690" s="460"/>
      <c r="B690" s="460">
        <v>8</v>
      </c>
      <c r="C690" s="460">
        <v>201908</v>
      </c>
      <c r="D690" s="460">
        <v>201905</v>
      </c>
      <c r="E690" s="460" t="s">
        <v>1068</v>
      </c>
      <c r="F690" s="460">
        <v>34</v>
      </c>
      <c r="G690" s="457" t="s">
        <v>1024</v>
      </c>
      <c r="H690" s="460">
        <v>120</v>
      </c>
      <c r="I690" s="460">
        <v>-1</v>
      </c>
    </row>
    <row r="691" spans="1:9" ht="15" customHeight="1" x14ac:dyDescent="0.25">
      <c r="A691" s="460"/>
      <c r="B691" s="460">
        <v>8</v>
      </c>
      <c r="C691" s="460">
        <v>201908</v>
      </c>
      <c r="D691" s="460">
        <v>201905</v>
      </c>
      <c r="E691" s="460" t="s">
        <v>1068</v>
      </c>
      <c r="F691" s="460">
        <v>34</v>
      </c>
      <c r="G691" s="457" t="s">
        <v>1024</v>
      </c>
      <c r="H691" s="460">
        <v>121</v>
      </c>
      <c r="I691" s="460">
        <v>5</v>
      </c>
    </row>
    <row r="692" spans="1:9" ht="15" customHeight="1" x14ac:dyDescent="0.25">
      <c r="A692" s="460"/>
      <c r="B692" s="460">
        <v>8</v>
      </c>
      <c r="C692" s="460">
        <v>201908</v>
      </c>
      <c r="D692" s="460">
        <v>201905</v>
      </c>
      <c r="E692" s="460" t="s">
        <v>1068</v>
      </c>
      <c r="F692" s="460" t="s">
        <v>1309</v>
      </c>
      <c r="G692" s="457" t="s">
        <v>1024</v>
      </c>
      <c r="H692" s="460">
        <v>126</v>
      </c>
      <c r="I692" s="460">
        <v>2</v>
      </c>
    </row>
    <row r="693" spans="1:9" ht="15" customHeight="1" x14ac:dyDescent="0.25">
      <c r="A693" s="460"/>
      <c r="B693" s="460">
        <v>8</v>
      </c>
      <c r="C693" s="460">
        <v>201908</v>
      </c>
      <c r="D693" s="460">
        <v>201905</v>
      </c>
      <c r="E693" s="460" t="s">
        <v>1068</v>
      </c>
      <c r="F693" s="463">
        <v>45</v>
      </c>
      <c r="G693" s="457" t="s">
        <v>920</v>
      </c>
      <c r="H693" s="460">
        <v>120</v>
      </c>
      <c r="I693" s="460">
        <v>2</v>
      </c>
    </row>
    <row r="694" spans="1:9" ht="15" customHeight="1" x14ac:dyDescent="0.25">
      <c r="A694" s="460"/>
      <c r="B694" s="460">
        <v>8</v>
      </c>
      <c r="C694" s="460">
        <v>201908</v>
      </c>
      <c r="D694" s="460">
        <v>201905</v>
      </c>
      <c r="E694" s="460" t="s">
        <v>1068</v>
      </c>
      <c r="F694" s="463">
        <v>45</v>
      </c>
      <c r="G694" s="457" t="s">
        <v>920</v>
      </c>
      <c r="H694" s="460">
        <v>121</v>
      </c>
      <c r="I694" s="460">
        <v>13</v>
      </c>
    </row>
    <row r="695" spans="1:9" ht="15" customHeight="1" x14ac:dyDescent="0.25">
      <c r="A695" s="460"/>
      <c r="B695" s="460">
        <v>8</v>
      </c>
      <c r="C695" s="460">
        <v>201908</v>
      </c>
      <c r="D695" s="460">
        <v>201905</v>
      </c>
      <c r="E695" s="460" t="s">
        <v>1068</v>
      </c>
      <c r="F695" s="463" t="s">
        <v>1300</v>
      </c>
      <c r="G695" s="457" t="s">
        <v>920</v>
      </c>
      <c r="H695" s="460">
        <v>126</v>
      </c>
      <c r="I695" s="460">
        <v>2</v>
      </c>
    </row>
    <row r="696" spans="1:9" ht="15" customHeight="1" x14ac:dyDescent="0.25">
      <c r="A696" s="460"/>
      <c r="B696" s="460">
        <v>8</v>
      </c>
      <c r="C696" s="460">
        <v>201908</v>
      </c>
      <c r="D696" s="460">
        <v>201905</v>
      </c>
      <c r="E696" s="460" t="s">
        <v>1068</v>
      </c>
      <c r="F696" s="463" t="s">
        <v>1326</v>
      </c>
      <c r="G696" s="457" t="s">
        <v>923</v>
      </c>
      <c r="H696" s="460">
        <v>120</v>
      </c>
      <c r="I696" s="460">
        <v>2</v>
      </c>
    </row>
    <row r="697" spans="1:9" ht="15" customHeight="1" x14ac:dyDescent="0.25">
      <c r="A697" s="460"/>
      <c r="B697" s="460">
        <v>8</v>
      </c>
      <c r="C697" s="460">
        <v>201908</v>
      </c>
      <c r="D697" s="460">
        <v>201905</v>
      </c>
      <c r="E697" s="460" t="s">
        <v>1068</v>
      </c>
      <c r="F697" s="460" t="s">
        <v>1326</v>
      </c>
      <c r="G697" s="457" t="s">
        <v>923</v>
      </c>
      <c r="H697" s="460">
        <v>121</v>
      </c>
      <c r="I697" s="460">
        <v>9</v>
      </c>
    </row>
    <row r="698" spans="1:9" ht="15" customHeight="1" x14ac:dyDescent="0.25">
      <c r="A698" s="460"/>
      <c r="B698" s="460">
        <v>8</v>
      </c>
      <c r="C698" s="460">
        <v>201908</v>
      </c>
      <c r="D698" s="460">
        <v>201905</v>
      </c>
      <c r="E698" s="460" t="s">
        <v>1068</v>
      </c>
      <c r="F698" s="460">
        <v>69</v>
      </c>
      <c r="G698" s="457" t="s">
        <v>937</v>
      </c>
      <c r="H698" s="460">
        <v>120</v>
      </c>
      <c r="I698" s="460">
        <v>9</v>
      </c>
    </row>
    <row r="699" spans="1:9" ht="15" customHeight="1" x14ac:dyDescent="0.25">
      <c r="A699" s="460"/>
      <c r="B699" s="460">
        <v>8</v>
      </c>
      <c r="C699" s="460">
        <v>201908</v>
      </c>
      <c r="D699" s="460">
        <v>201905</v>
      </c>
      <c r="E699" s="460" t="s">
        <v>1068</v>
      </c>
      <c r="F699" s="463">
        <v>69</v>
      </c>
      <c r="G699" s="457" t="s">
        <v>937</v>
      </c>
      <c r="H699" s="460">
        <v>121</v>
      </c>
      <c r="I699" s="460">
        <v>33</v>
      </c>
    </row>
    <row r="700" spans="1:9" ht="15" customHeight="1" x14ac:dyDescent="0.25">
      <c r="A700" s="460"/>
      <c r="B700" s="460">
        <v>8</v>
      </c>
      <c r="C700" s="460">
        <v>201908</v>
      </c>
      <c r="D700" s="460">
        <v>201905</v>
      </c>
      <c r="E700" s="460" t="s">
        <v>1068</v>
      </c>
      <c r="F700" s="463" t="s">
        <v>1334</v>
      </c>
      <c r="G700" s="457" t="s">
        <v>937</v>
      </c>
      <c r="H700" s="460">
        <v>126</v>
      </c>
      <c r="I700" s="460">
        <v>12</v>
      </c>
    </row>
    <row r="701" spans="1:9" ht="15" customHeight="1" x14ac:dyDescent="0.25">
      <c r="A701" s="460"/>
      <c r="B701" s="460">
        <v>8</v>
      </c>
      <c r="C701" s="460">
        <v>201908</v>
      </c>
      <c r="D701" s="460">
        <v>201905</v>
      </c>
      <c r="E701" s="460" t="s">
        <v>1068</v>
      </c>
      <c r="F701" s="463" t="s">
        <v>1312</v>
      </c>
      <c r="G701" s="457" t="s">
        <v>930</v>
      </c>
      <c r="H701" s="460">
        <v>120</v>
      </c>
      <c r="I701" s="460">
        <v>9</v>
      </c>
    </row>
    <row r="702" spans="1:9" ht="15" customHeight="1" x14ac:dyDescent="0.25">
      <c r="A702" s="460"/>
      <c r="B702" s="460">
        <v>8</v>
      </c>
      <c r="C702" s="460">
        <v>201908</v>
      </c>
      <c r="D702" s="460">
        <v>201905</v>
      </c>
      <c r="E702" s="460" t="s">
        <v>1068</v>
      </c>
      <c r="F702" s="460" t="s">
        <v>1312</v>
      </c>
      <c r="G702" s="457" t="s">
        <v>930</v>
      </c>
      <c r="H702" s="460">
        <v>121</v>
      </c>
      <c r="I702" s="460">
        <v>23</v>
      </c>
    </row>
    <row r="703" spans="1:9" ht="15" customHeight="1" x14ac:dyDescent="0.25">
      <c r="A703" s="460"/>
      <c r="B703" s="460">
        <v>8</v>
      </c>
      <c r="C703" s="460">
        <v>201908</v>
      </c>
      <c r="D703" s="460">
        <v>201905</v>
      </c>
      <c r="E703" s="460" t="s">
        <v>1068</v>
      </c>
      <c r="F703" s="460" t="s">
        <v>1311</v>
      </c>
      <c r="G703" s="457" t="s">
        <v>930</v>
      </c>
      <c r="H703" s="460">
        <v>126</v>
      </c>
      <c r="I703" s="460">
        <v>-2</v>
      </c>
    </row>
    <row r="704" spans="1:9" ht="15" customHeight="1" x14ac:dyDescent="0.25">
      <c r="A704" s="460"/>
      <c r="B704" s="460">
        <v>8</v>
      </c>
      <c r="C704" s="460">
        <v>201908</v>
      </c>
      <c r="D704" s="460">
        <v>201905</v>
      </c>
      <c r="E704" s="460" t="s">
        <v>1068</v>
      </c>
      <c r="F704" s="460" t="s">
        <v>1323</v>
      </c>
      <c r="G704" s="457" t="s">
        <v>928</v>
      </c>
      <c r="H704" s="460">
        <v>121</v>
      </c>
      <c r="I704" s="460">
        <v>7</v>
      </c>
    </row>
    <row r="705" spans="1:9" ht="15" customHeight="1" x14ac:dyDescent="0.25">
      <c r="A705" s="460"/>
      <c r="B705" s="460">
        <v>8</v>
      </c>
      <c r="C705" s="460">
        <v>201908</v>
      </c>
      <c r="D705" s="460">
        <v>201905</v>
      </c>
      <c r="E705" s="460" t="s">
        <v>1068</v>
      </c>
      <c r="F705" s="460" t="s">
        <v>1332</v>
      </c>
      <c r="G705" s="457" t="s">
        <v>913</v>
      </c>
      <c r="H705" s="460">
        <v>120</v>
      </c>
      <c r="I705" s="460">
        <v>8</v>
      </c>
    </row>
    <row r="706" spans="1:9" ht="15" customHeight="1" x14ac:dyDescent="0.25">
      <c r="A706" s="460"/>
      <c r="B706" s="460">
        <v>8</v>
      </c>
      <c r="C706" s="460">
        <v>201908</v>
      </c>
      <c r="D706" s="460">
        <v>201905</v>
      </c>
      <c r="E706" s="460" t="s">
        <v>1068</v>
      </c>
      <c r="F706" s="460" t="s">
        <v>1332</v>
      </c>
      <c r="G706" s="457" t="s">
        <v>913</v>
      </c>
      <c r="H706" s="460">
        <v>121</v>
      </c>
      <c r="I706" s="460">
        <v>32</v>
      </c>
    </row>
    <row r="707" spans="1:9" ht="15" customHeight="1" x14ac:dyDescent="0.25">
      <c r="A707" s="460"/>
      <c r="B707" s="460">
        <v>34</v>
      </c>
      <c r="C707" s="460">
        <v>201908</v>
      </c>
      <c r="D707" s="460">
        <v>201905</v>
      </c>
      <c r="E707" s="460" t="s">
        <v>1069</v>
      </c>
      <c r="F707" s="460">
        <v>33</v>
      </c>
      <c r="G707" s="457" t="s">
        <v>1024</v>
      </c>
      <c r="H707" s="460">
        <v>120</v>
      </c>
      <c r="I707" s="460">
        <v>1</v>
      </c>
    </row>
    <row r="708" spans="1:9" ht="15" customHeight="1" x14ac:dyDescent="0.25">
      <c r="A708" s="460"/>
      <c r="B708" s="460">
        <v>34</v>
      </c>
      <c r="C708" s="460">
        <v>201908</v>
      </c>
      <c r="D708" s="460">
        <v>201905</v>
      </c>
      <c r="E708" s="460" t="s">
        <v>1069</v>
      </c>
      <c r="F708" s="460">
        <v>33</v>
      </c>
      <c r="G708" s="457" t="s">
        <v>1024</v>
      </c>
      <c r="H708" s="460">
        <v>121</v>
      </c>
      <c r="I708" s="460">
        <v>3</v>
      </c>
    </row>
    <row r="709" spans="1:9" ht="15" customHeight="1" x14ac:dyDescent="0.25">
      <c r="A709" s="460"/>
      <c r="B709" s="460">
        <v>34</v>
      </c>
      <c r="C709" s="460">
        <v>201908</v>
      </c>
      <c r="D709" s="460">
        <v>201905</v>
      </c>
      <c r="E709" s="460" t="s">
        <v>1069</v>
      </c>
      <c r="F709" s="460" t="s">
        <v>1310</v>
      </c>
      <c r="G709" s="457" t="s">
        <v>1024</v>
      </c>
      <c r="H709" s="460">
        <v>126</v>
      </c>
      <c r="I709" s="460">
        <v>2</v>
      </c>
    </row>
    <row r="710" spans="1:9" ht="15" customHeight="1" x14ac:dyDescent="0.25">
      <c r="A710" s="460"/>
      <c r="B710" s="460">
        <v>34</v>
      </c>
      <c r="C710" s="460">
        <v>201908</v>
      </c>
      <c r="D710" s="460">
        <v>201905</v>
      </c>
      <c r="E710" s="460" t="s">
        <v>1069</v>
      </c>
      <c r="F710" s="460">
        <v>46</v>
      </c>
      <c r="G710" s="457" t="s">
        <v>920</v>
      </c>
      <c r="H710" s="460">
        <v>120</v>
      </c>
      <c r="I710" s="460">
        <v>1</v>
      </c>
    </row>
    <row r="711" spans="1:9" ht="15" customHeight="1" x14ac:dyDescent="0.25">
      <c r="A711" s="460"/>
      <c r="B711" s="460">
        <v>34</v>
      </c>
      <c r="C711" s="460">
        <v>201908</v>
      </c>
      <c r="D711" s="460">
        <v>201905</v>
      </c>
      <c r="E711" s="460" t="s">
        <v>1069</v>
      </c>
      <c r="F711" s="460">
        <v>46</v>
      </c>
      <c r="G711" s="457" t="s">
        <v>920</v>
      </c>
      <c r="H711" s="460">
        <v>121</v>
      </c>
      <c r="I711" s="460">
        <v>15</v>
      </c>
    </row>
    <row r="712" spans="1:9" ht="15" customHeight="1" x14ac:dyDescent="0.25">
      <c r="A712" s="460"/>
      <c r="B712" s="460">
        <v>34</v>
      </c>
      <c r="C712" s="460">
        <v>201908</v>
      </c>
      <c r="D712" s="460">
        <v>201905</v>
      </c>
      <c r="E712" s="460" t="s">
        <v>1069</v>
      </c>
      <c r="F712" s="460" t="s">
        <v>1303</v>
      </c>
      <c r="G712" s="457" t="s">
        <v>920</v>
      </c>
      <c r="H712" s="460">
        <v>126</v>
      </c>
      <c r="I712" s="460">
        <v>-1</v>
      </c>
    </row>
    <row r="713" spans="1:9" ht="15" customHeight="1" x14ac:dyDescent="0.25">
      <c r="A713" s="460"/>
      <c r="B713" s="460">
        <v>34</v>
      </c>
      <c r="C713" s="460">
        <v>201908</v>
      </c>
      <c r="D713" s="460">
        <v>201905</v>
      </c>
      <c r="E713" s="460" t="s">
        <v>1069</v>
      </c>
      <c r="F713" s="460" t="s">
        <v>1314</v>
      </c>
      <c r="G713" s="457" t="s">
        <v>930</v>
      </c>
      <c r="H713" s="460">
        <v>120</v>
      </c>
      <c r="I713" s="460">
        <v>2</v>
      </c>
    </row>
    <row r="714" spans="1:9" ht="15" customHeight="1" x14ac:dyDescent="0.25">
      <c r="A714" s="460"/>
      <c r="B714" s="460">
        <v>34</v>
      </c>
      <c r="C714" s="460">
        <v>201908</v>
      </c>
      <c r="D714" s="460">
        <v>201905</v>
      </c>
      <c r="E714" s="460" t="s">
        <v>1069</v>
      </c>
      <c r="F714" s="463" t="s">
        <v>1314</v>
      </c>
      <c r="G714" s="457" t="s">
        <v>930</v>
      </c>
      <c r="H714" s="460">
        <v>121</v>
      </c>
      <c r="I714" s="460">
        <v>16</v>
      </c>
    </row>
    <row r="715" spans="1:9" ht="15" customHeight="1" x14ac:dyDescent="0.25">
      <c r="A715" s="460"/>
      <c r="B715" s="460">
        <v>34</v>
      </c>
      <c r="C715" s="460">
        <v>201908</v>
      </c>
      <c r="D715" s="460">
        <v>201905</v>
      </c>
      <c r="E715" s="460" t="s">
        <v>1069</v>
      </c>
      <c r="F715" s="460" t="s">
        <v>1313</v>
      </c>
      <c r="G715" s="457" t="s">
        <v>930</v>
      </c>
      <c r="H715" s="460">
        <v>126</v>
      </c>
      <c r="I715" s="460">
        <v>1</v>
      </c>
    </row>
    <row r="716" spans="1:9" ht="15" customHeight="1" x14ac:dyDescent="0.25">
      <c r="A716" s="460"/>
      <c r="B716" s="460">
        <v>34</v>
      </c>
      <c r="C716" s="460">
        <v>201908</v>
      </c>
      <c r="D716" s="460">
        <v>201905</v>
      </c>
      <c r="E716" s="460" t="s">
        <v>1069</v>
      </c>
      <c r="F716" s="460" t="s">
        <v>1324</v>
      </c>
      <c r="G716" s="457" t="s">
        <v>928</v>
      </c>
      <c r="H716" s="460">
        <v>120</v>
      </c>
      <c r="I716" s="460">
        <v>4</v>
      </c>
    </row>
    <row r="717" spans="1:9" ht="15" customHeight="1" x14ac:dyDescent="0.25">
      <c r="A717" s="460"/>
      <c r="B717" s="460">
        <v>34</v>
      </c>
      <c r="C717" s="460">
        <v>201908</v>
      </c>
      <c r="D717" s="460">
        <v>201905</v>
      </c>
      <c r="E717" s="460" t="s">
        <v>1069</v>
      </c>
      <c r="F717" s="460" t="s">
        <v>1324</v>
      </c>
      <c r="G717" s="457" t="s">
        <v>928</v>
      </c>
      <c r="H717" s="460">
        <v>121</v>
      </c>
      <c r="I717" s="460">
        <v>3</v>
      </c>
    </row>
    <row r="718" spans="1:9" ht="15" customHeight="1" x14ac:dyDescent="0.25">
      <c r="A718" s="460"/>
      <c r="B718" s="460">
        <v>34</v>
      </c>
      <c r="C718" s="460">
        <v>201908</v>
      </c>
      <c r="D718" s="460">
        <v>201905</v>
      </c>
      <c r="E718" s="460" t="s">
        <v>1069</v>
      </c>
      <c r="F718" s="460" t="s">
        <v>1306</v>
      </c>
      <c r="G718" s="457" t="s">
        <v>941</v>
      </c>
      <c r="H718" s="460">
        <v>120</v>
      </c>
      <c r="I718" s="460">
        <v>11</v>
      </c>
    </row>
    <row r="719" spans="1:9" ht="15" customHeight="1" x14ac:dyDescent="0.25">
      <c r="A719" s="460"/>
      <c r="B719" s="460">
        <v>34</v>
      </c>
      <c r="C719" s="460">
        <v>201908</v>
      </c>
      <c r="D719" s="460">
        <v>201905</v>
      </c>
      <c r="E719" s="460" t="s">
        <v>1069</v>
      </c>
      <c r="F719" s="460" t="s">
        <v>1306</v>
      </c>
      <c r="G719" s="457" t="s">
        <v>941</v>
      </c>
      <c r="H719" s="460">
        <v>121</v>
      </c>
      <c r="I719" s="460">
        <v>39</v>
      </c>
    </row>
    <row r="720" spans="1:9" ht="15" customHeight="1" x14ac:dyDescent="0.25">
      <c r="A720" s="460"/>
      <c r="B720" s="460">
        <v>34</v>
      </c>
      <c r="C720" s="460">
        <v>201908</v>
      </c>
      <c r="D720" s="460">
        <v>201905</v>
      </c>
      <c r="E720" s="460" t="s">
        <v>1069</v>
      </c>
      <c r="F720" s="460" t="s">
        <v>1305</v>
      </c>
      <c r="G720" s="457" t="s">
        <v>941</v>
      </c>
      <c r="H720" s="460">
        <v>126</v>
      </c>
      <c r="I720" s="460">
        <v>6</v>
      </c>
    </row>
    <row r="721" spans="1:9" ht="15" customHeight="1" x14ac:dyDescent="0.25">
      <c r="A721" s="460"/>
      <c r="B721" s="460">
        <v>34</v>
      </c>
      <c r="C721" s="460">
        <v>201908</v>
      </c>
      <c r="D721" s="460">
        <v>201905</v>
      </c>
      <c r="E721" s="460" t="s">
        <v>1069</v>
      </c>
      <c r="F721" s="460" t="s">
        <v>1320</v>
      </c>
      <c r="G721" s="457" t="s">
        <v>1003</v>
      </c>
      <c r="H721" s="460">
        <v>121</v>
      </c>
      <c r="I721" s="460">
        <v>11</v>
      </c>
    </row>
    <row r="722" spans="1:9" ht="15" customHeight="1" x14ac:dyDescent="0.25">
      <c r="A722" s="460"/>
      <c r="B722" s="460">
        <v>34</v>
      </c>
      <c r="C722" s="460">
        <v>201908</v>
      </c>
      <c r="D722" s="460">
        <v>201905</v>
      </c>
      <c r="E722" s="460" t="s">
        <v>1069</v>
      </c>
      <c r="F722" s="460" t="s">
        <v>1319</v>
      </c>
      <c r="G722" s="457" t="s">
        <v>1003</v>
      </c>
      <c r="H722" s="460">
        <v>126</v>
      </c>
      <c r="I722" s="460">
        <v>1</v>
      </c>
    </row>
    <row r="723" spans="1:9" ht="15" customHeight="1" x14ac:dyDescent="0.25">
      <c r="A723" s="460"/>
      <c r="B723" s="460">
        <v>36</v>
      </c>
      <c r="C723" s="460">
        <v>201908</v>
      </c>
      <c r="D723" s="460">
        <v>201905</v>
      </c>
      <c r="E723" s="460" t="s">
        <v>1070</v>
      </c>
      <c r="F723" s="460" t="s">
        <v>1336</v>
      </c>
      <c r="G723" s="457" t="s">
        <v>937</v>
      </c>
      <c r="H723" s="460">
        <v>120</v>
      </c>
      <c r="I723" s="460">
        <v>2</v>
      </c>
    </row>
    <row r="724" spans="1:9" ht="15" customHeight="1" x14ac:dyDescent="0.25">
      <c r="A724" s="460"/>
      <c r="B724" s="460">
        <v>36</v>
      </c>
      <c r="C724" s="460">
        <v>201908</v>
      </c>
      <c r="D724" s="460">
        <v>201905</v>
      </c>
      <c r="E724" s="460" t="s">
        <v>1070</v>
      </c>
      <c r="F724" s="460" t="s">
        <v>1336</v>
      </c>
      <c r="G724" s="457" t="s">
        <v>937</v>
      </c>
      <c r="H724" s="460">
        <v>121</v>
      </c>
      <c r="I724" s="460">
        <v>17</v>
      </c>
    </row>
    <row r="725" spans="1:9" ht="15" customHeight="1" x14ac:dyDescent="0.25">
      <c r="A725" s="460"/>
      <c r="B725" s="460">
        <v>36</v>
      </c>
      <c r="C725" s="460">
        <v>201908</v>
      </c>
      <c r="D725" s="460">
        <v>201905</v>
      </c>
      <c r="E725" s="460" t="s">
        <v>1070</v>
      </c>
      <c r="F725" s="460" t="s">
        <v>1318</v>
      </c>
      <c r="G725" s="457" t="s">
        <v>1003</v>
      </c>
      <c r="H725" s="460">
        <v>120</v>
      </c>
      <c r="I725" s="460">
        <v>2</v>
      </c>
    </row>
    <row r="726" spans="1:9" ht="15" customHeight="1" x14ac:dyDescent="0.25">
      <c r="A726" s="460"/>
      <c r="B726" s="460">
        <v>36</v>
      </c>
      <c r="C726" s="460">
        <v>201908</v>
      </c>
      <c r="D726" s="460">
        <v>201905</v>
      </c>
      <c r="E726" s="460" t="s">
        <v>1070</v>
      </c>
      <c r="F726" s="460" t="s">
        <v>1318</v>
      </c>
      <c r="G726" s="457" t="s">
        <v>1003</v>
      </c>
      <c r="H726" s="460">
        <v>121</v>
      </c>
      <c r="I726" s="460">
        <v>15</v>
      </c>
    </row>
    <row r="727" spans="1:9" ht="15" customHeight="1" x14ac:dyDescent="0.25">
      <c r="A727" s="460"/>
      <c r="B727" s="460">
        <v>36</v>
      </c>
      <c r="C727" s="460">
        <v>201908</v>
      </c>
      <c r="D727" s="460">
        <v>201905</v>
      </c>
      <c r="E727" s="460" t="s">
        <v>1070</v>
      </c>
      <c r="F727" s="460" t="s">
        <v>1317</v>
      </c>
      <c r="G727" s="72" t="s">
        <v>1003</v>
      </c>
      <c r="H727" s="460">
        <v>126</v>
      </c>
      <c r="I727" s="460">
        <v>2</v>
      </c>
    </row>
    <row r="728" spans="1:9" ht="15" customHeight="1" x14ac:dyDescent="0.25">
      <c r="A728" s="460"/>
      <c r="B728" s="460">
        <v>36</v>
      </c>
      <c r="C728" s="460">
        <v>201908</v>
      </c>
      <c r="D728" s="460">
        <v>201905</v>
      </c>
      <c r="E728" s="460" t="s">
        <v>1070</v>
      </c>
      <c r="F728" s="460" t="s">
        <v>1330</v>
      </c>
      <c r="G728" s="72" t="s">
        <v>939</v>
      </c>
      <c r="H728" s="460">
        <v>120</v>
      </c>
      <c r="I728" s="460">
        <v>8</v>
      </c>
    </row>
    <row r="729" spans="1:9" ht="15" customHeight="1" x14ac:dyDescent="0.25">
      <c r="A729" s="460"/>
      <c r="B729" s="460">
        <v>36</v>
      </c>
      <c r="C729" s="460">
        <v>201908</v>
      </c>
      <c r="D729" s="460">
        <v>201905</v>
      </c>
      <c r="E729" s="460" t="s">
        <v>1070</v>
      </c>
      <c r="F729" s="460" t="s">
        <v>1330</v>
      </c>
      <c r="G729" s="72" t="s">
        <v>939</v>
      </c>
      <c r="H729" s="460">
        <v>121</v>
      </c>
      <c r="I729" s="460">
        <v>28</v>
      </c>
    </row>
    <row r="730" spans="1:9" ht="15" customHeight="1" x14ac:dyDescent="0.2">
      <c r="A730" s="462"/>
      <c r="B730" s="452">
        <v>4</v>
      </c>
      <c r="C730" s="452">
        <v>201907</v>
      </c>
      <c r="D730" s="452">
        <v>201904</v>
      </c>
      <c r="E730" s="452" t="s">
        <v>1066</v>
      </c>
      <c r="F730" s="452">
        <v>47</v>
      </c>
      <c r="G730" s="459" t="s">
        <v>920</v>
      </c>
      <c r="H730" s="452">
        <v>120</v>
      </c>
      <c r="I730" s="452">
        <v>2</v>
      </c>
    </row>
    <row r="731" spans="1:9" ht="15" customHeight="1" x14ac:dyDescent="0.2">
      <c r="A731" s="462"/>
      <c r="B731" s="452">
        <v>4</v>
      </c>
      <c r="C731" s="452">
        <v>201907</v>
      </c>
      <c r="D731" s="452">
        <v>201904</v>
      </c>
      <c r="E731" s="452" t="s">
        <v>1066</v>
      </c>
      <c r="F731" s="452">
        <v>47</v>
      </c>
      <c r="G731" s="459" t="s">
        <v>920</v>
      </c>
      <c r="H731" s="452">
        <v>121</v>
      </c>
      <c r="I731" s="452">
        <v>15</v>
      </c>
    </row>
    <row r="732" spans="1:9" ht="15" customHeight="1" x14ac:dyDescent="0.2">
      <c r="A732" s="462"/>
      <c r="B732" s="452">
        <v>4</v>
      </c>
      <c r="C732" s="452">
        <v>201907</v>
      </c>
      <c r="D732" s="452">
        <v>201904</v>
      </c>
      <c r="E732" s="452" t="s">
        <v>1066</v>
      </c>
      <c r="F732" s="452" t="s">
        <v>1304</v>
      </c>
      <c r="G732" s="459" t="s">
        <v>920</v>
      </c>
      <c r="H732" s="452">
        <v>126</v>
      </c>
      <c r="I732" s="452">
        <v>-1</v>
      </c>
    </row>
    <row r="733" spans="1:9" ht="15" customHeight="1" x14ac:dyDescent="0.2">
      <c r="A733" s="462"/>
      <c r="B733" s="452">
        <v>4</v>
      </c>
      <c r="C733" s="452">
        <v>201907</v>
      </c>
      <c r="D733" s="452">
        <v>201904</v>
      </c>
      <c r="E733" s="452" t="s">
        <v>1066</v>
      </c>
      <c r="F733" s="452" t="s">
        <v>1327</v>
      </c>
      <c r="G733" s="459" t="s">
        <v>923</v>
      </c>
      <c r="H733" s="452">
        <v>121</v>
      </c>
      <c r="I733" s="452">
        <v>8</v>
      </c>
    </row>
    <row r="734" spans="1:9" ht="15" customHeight="1" x14ac:dyDescent="0.2">
      <c r="A734" s="462"/>
      <c r="B734" s="452">
        <v>4</v>
      </c>
      <c r="C734" s="452">
        <v>201907</v>
      </c>
      <c r="D734" s="452">
        <v>201904</v>
      </c>
      <c r="E734" s="452" t="s">
        <v>1066</v>
      </c>
      <c r="F734" s="452">
        <v>86</v>
      </c>
      <c r="G734" s="459" t="s">
        <v>935</v>
      </c>
      <c r="H734" s="452">
        <v>120</v>
      </c>
      <c r="I734" s="452">
        <v>1</v>
      </c>
    </row>
    <row r="735" spans="1:9" ht="15" customHeight="1" x14ac:dyDescent="0.2">
      <c r="A735" s="462"/>
      <c r="B735" s="452">
        <v>4</v>
      </c>
      <c r="C735" s="452">
        <v>201907</v>
      </c>
      <c r="D735" s="452">
        <v>201904</v>
      </c>
      <c r="E735" s="452" t="s">
        <v>1066</v>
      </c>
      <c r="F735" s="452">
        <v>86</v>
      </c>
      <c r="G735" s="459" t="s">
        <v>935</v>
      </c>
      <c r="H735" s="452">
        <v>121</v>
      </c>
      <c r="I735" s="452">
        <v>3</v>
      </c>
    </row>
    <row r="736" spans="1:9" ht="15" customHeight="1" x14ac:dyDescent="0.2">
      <c r="A736" s="462"/>
      <c r="B736" s="452">
        <v>4</v>
      </c>
      <c r="C736" s="452">
        <v>201907</v>
      </c>
      <c r="D736" s="452">
        <v>201904</v>
      </c>
      <c r="E736" s="452" t="s">
        <v>1066</v>
      </c>
      <c r="F736" s="452" t="s">
        <v>1308</v>
      </c>
      <c r="G736" s="459" t="s">
        <v>941</v>
      </c>
      <c r="H736" s="452">
        <v>120</v>
      </c>
      <c r="I736" s="452">
        <v>7</v>
      </c>
    </row>
    <row r="737" spans="1:9" ht="15" customHeight="1" x14ac:dyDescent="0.2">
      <c r="A737" s="462"/>
      <c r="B737" s="452">
        <v>4</v>
      </c>
      <c r="C737" s="452">
        <v>201907</v>
      </c>
      <c r="D737" s="452">
        <v>201904</v>
      </c>
      <c r="E737" s="452" t="s">
        <v>1066</v>
      </c>
      <c r="F737" s="452" t="s">
        <v>1308</v>
      </c>
      <c r="G737" s="459" t="s">
        <v>941</v>
      </c>
      <c r="H737" s="452">
        <v>121</v>
      </c>
      <c r="I737" s="452">
        <v>20</v>
      </c>
    </row>
    <row r="738" spans="1:9" ht="15" customHeight="1" x14ac:dyDescent="0.2">
      <c r="A738" s="462"/>
      <c r="B738" s="452">
        <v>4</v>
      </c>
      <c r="C738" s="452">
        <v>201907</v>
      </c>
      <c r="D738" s="452">
        <v>201904</v>
      </c>
      <c r="E738" s="452" t="s">
        <v>1066</v>
      </c>
      <c r="F738" s="452" t="s">
        <v>1307</v>
      </c>
      <c r="G738" s="459" t="s">
        <v>941</v>
      </c>
      <c r="H738" s="452">
        <v>126</v>
      </c>
      <c r="I738" s="452">
        <v>3</v>
      </c>
    </row>
    <row r="739" spans="1:9" ht="15" customHeight="1" x14ac:dyDescent="0.2">
      <c r="A739" s="462"/>
      <c r="B739" s="452">
        <v>4</v>
      </c>
      <c r="C739" s="452">
        <v>201907</v>
      </c>
      <c r="D739" s="452">
        <v>201904</v>
      </c>
      <c r="E739" s="452" t="s">
        <v>1066</v>
      </c>
      <c r="F739" s="452" t="s">
        <v>1328</v>
      </c>
      <c r="G739" s="459" t="s">
        <v>925</v>
      </c>
      <c r="H739" s="452">
        <v>120</v>
      </c>
      <c r="I739" s="452">
        <v>8</v>
      </c>
    </row>
    <row r="740" spans="1:9" ht="15" customHeight="1" x14ac:dyDescent="0.2">
      <c r="A740" s="462"/>
      <c r="B740" s="452">
        <v>4</v>
      </c>
      <c r="C740" s="452">
        <v>201907</v>
      </c>
      <c r="D740" s="452">
        <v>201904</v>
      </c>
      <c r="E740" s="452" t="s">
        <v>1066</v>
      </c>
      <c r="F740" s="452" t="s">
        <v>1328</v>
      </c>
      <c r="G740" s="459" t="s">
        <v>925</v>
      </c>
      <c r="H740" s="452">
        <v>121</v>
      </c>
      <c r="I740" s="452">
        <v>15</v>
      </c>
    </row>
    <row r="741" spans="1:9" ht="15" customHeight="1" x14ac:dyDescent="0.2">
      <c r="A741" s="462"/>
      <c r="B741" s="452">
        <v>4</v>
      </c>
      <c r="C741" s="452">
        <v>201907</v>
      </c>
      <c r="D741" s="452">
        <v>201904</v>
      </c>
      <c r="E741" s="452" t="s">
        <v>1066</v>
      </c>
      <c r="F741" s="452" t="s">
        <v>1322</v>
      </c>
      <c r="G741" s="459" t="s">
        <v>1003</v>
      </c>
      <c r="H741" s="452">
        <v>120</v>
      </c>
      <c r="I741" s="452">
        <v>2</v>
      </c>
    </row>
    <row r="742" spans="1:9" ht="15" customHeight="1" x14ac:dyDescent="0.2">
      <c r="A742" s="462"/>
      <c r="B742" s="452">
        <v>4</v>
      </c>
      <c r="C742" s="452">
        <v>201907</v>
      </c>
      <c r="D742" s="452">
        <v>201904</v>
      </c>
      <c r="E742" s="452" t="s">
        <v>1066</v>
      </c>
      <c r="F742" s="452" t="s">
        <v>1322</v>
      </c>
      <c r="G742" s="459" t="s">
        <v>1003</v>
      </c>
      <c r="H742" s="452">
        <v>121</v>
      </c>
      <c r="I742" s="452">
        <v>14</v>
      </c>
    </row>
    <row r="743" spans="1:9" ht="15" customHeight="1" x14ac:dyDescent="0.2">
      <c r="A743" s="462"/>
      <c r="B743" s="452">
        <v>4</v>
      </c>
      <c r="C743" s="452">
        <v>201907</v>
      </c>
      <c r="D743" s="452">
        <v>201904</v>
      </c>
      <c r="E743" s="452" t="s">
        <v>1066</v>
      </c>
      <c r="F743" s="452" t="s">
        <v>1321</v>
      </c>
      <c r="G743" s="459" t="s">
        <v>1003</v>
      </c>
      <c r="H743" s="452">
        <v>126</v>
      </c>
      <c r="I743" s="452">
        <v>5</v>
      </c>
    </row>
    <row r="744" spans="1:9" ht="15" customHeight="1" x14ac:dyDescent="0.2">
      <c r="A744" s="462"/>
      <c r="B744" s="462">
        <v>4</v>
      </c>
      <c r="C744" s="462">
        <v>201907</v>
      </c>
      <c r="D744" s="462">
        <v>201904</v>
      </c>
      <c r="E744" s="462" t="s">
        <v>1066</v>
      </c>
      <c r="F744" s="462" t="s">
        <v>1333</v>
      </c>
      <c r="G744" s="455" t="s">
        <v>913</v>
      </c>
      <c r="H744" s="462">
        <v>120</v>
      </c>
      <c r="I744" s="462">
        <v>6</v>
      </c>
    </row>
    <row r="745" spans="1:9" ht="15" customHeight="1" x14ac:dyDescent="0.2">
      <c r="A745" s="462"/>
      <c r="B745" s="462">
        <v>4</v>
      </c>
      <c r="C745" s="462">
        <v>201907</v>
      </c>
      <c r="D745" s="462">
        <v>201904</v>
      </c>
      <c r="E745" s="462" t="s">
        <v>1066</v>
      </c>
      <c r="F745" s="462" t="s">
        <v>1333</v>
      </c>
      <c r="G745" s="455" t="s">
        <v>913</v>
      </c>
      <c r="H745" s="462">
        <v>121</v>
      </c>
      <c r="I745" s="462">
        <v>15</v>
      </c>
    </row>
    <row r="746" spans="1:9" ht="15" customHeight="1" x14ac:dyDescent="0.2">
      <c r="A746" s="462"/>
      <c r="B746" s="462">
        <v>5</v>
      </c>
      <c r="C746" s="462">
        <v>201907</v>
      </c>
      <c r="D746" s="462">
        <v>201904</v>
      </c>
      <c r="E746" s="462" t="s">
        <v>1067</v>
      </c>
      <c r="F746" s="462">
        <v>18</v>
      </c>
      <c r="G746" s="455" t="s">
        <v>940</v>
      </c>
      <c r="H746" s="462">
        <v>120</v>
      </c>
      <c r="I746" s="462">
        <v>3</v>
      </c>
    </row>
    <row r="747" spans="1:9" ht="15" customHeight="1" x14ac:dyDescent="0.2">
      <c r="A747" s="462"/>
      <c r="B747" s="462">
        <v>5</v>
      </c>
      <c r="C747" s="462">
        <v>201907</v>
      </c>
      <c r="D747" s="462">
        <v>201904</v>
      </c>
      <c r="E747" s="462" t="s">
        <v>1067</v>
      </c>
      <c r="F747" s="462">
        <v>18</v>
      </c>
      <c r="G747" s="455" t="s">
        <v>940</v>
      </c>
      <c r="H747" s="462">
        <v>121</v>
      </c>
      <c r="I747" s="462">
        <v>14</v>
      </c>
    </row>
    <row r="748" spans="1:9" ht="15" customHeight="1" x14ac:dyDescent="0.2">
      <c r="A748" s="462"/>
      <c r="B748" s="462">
        <v>5</v>
      </c>
      <c r="C748" s="462">
        <v>201907</v>
      </c>
      <c r="D748" s="462">
        <v>201904</v>
      </c>
      <c r="E748" s="462" t="s">
        <v>1067</v>
      </c>
      <c r="F748" s="462" t="s">
        <v>1315</v>
      </c>
      <c r="G748" s="455" t="s">
        <v>930</v>
      </c>
      <c r="H748" s="462">
        <v>126</v>
      </c>
      <c r="I748" s="462">
        <v>3</v>
      </c>
    </row>
    <row r="749" spans="1:9" ht="15" customHeight="1" x14ac:dyDescent="0.2">
      <c r="A749" s="462"/>
      <c r="B749" s="462">
        <v>5</v>
      </c>
      <c r="C749" s="462">
        <v>201907</v>
      </c>
      <c r="D749" s="462">
        <v>201904</v>
      </c>
      <c r="E749" s="462" t="s">
        <v>1067</v>
      </c>
      <c r="F749" s="462" t="s">
        <v>1316</v>
      </c>
      <c r="G749" s="455" t="s">
        <v>930</v>
      </c>
      <c r="H749" s="462">
        <v>120</v>
      </c>
      <c r="I749" s="462">
        <v>10</v>
      </c>
    </row>
    <row r="750" spans="1:9" ht="15" customHeight="1" x14ac:dyDescent="0.2">
      <c r="A750" s="462"/>
      <c r="B750" s="462">
        <v>5</v>
      </c>
      <c r="C750" s="462">
        <v>201907</v>
      </c>
      <c r="D750" s="462">
        <v>201904</v>
      </c>
      <c r="E750" s="462" t="s">
        <v>1067</v>
      </c>
      <c r="F750" s="462" t="s">
        <v>1316</v>
      </c>
      <c r="G750" s="455" t="s">
        <v>930</v>
      </c>
      <c r="H750" s="462">
        <v>121</v>
      </c>
      <c r="I750" s="462">
        <v>43</v>
      </c>
    </row>
    <row r="751" spans="1:9" ht="15" customHeight="1" x14ac:dyDescent="0.2">
      <c r="A751" s="462"/>
      <c r="B751" s="462">
        <v>5</v>
      </c>
      <c r="C751" s="462">
        <v>201907</v>
      </c>
      <c r="D751" s="462">
        <v>201904</v>
      </c>
      <c r="E751" s="462" t="s">
        <v>1067</v>
      </c>
      <c r="F751" s="462">
        <v>85</v>
      </c>
      <c r="G751" s="455" t="s">
        <v>935</v>
      </c>
      <c r="H751" s="462">
        <v>121</v>
      </c>
      <c r="I751" s="462">
        <v>9</v>
      </c>
    </row>
    <row r="752" spans="1:9" ht="15" customHeight="1" x14ac:dyDescent="0.2">
      <c r="A752" s="462"/>
      <c r="B752" s="462">
        <v>5</v>
      </c>
      <c r="C752" s="462">
        <v>201907</v>
      </c>
      <c r="D752" s="462">
        <v>201904</v>
      </c>
      <c r="E752" s="462" t="s">
        <v>1067</v>
      </c>
      <c r="F752" s="462" t="s">
        <v>1325</v>
      </c>
      <c r="G752" s="455" t="s">
        <v>928</v>
      </c>
      <c r="H752" s="462">
        <v>120</v>
      </c>
      <c r="I752" s="462">
        <v>2</v>
      </c>
    </row>
    <row r="753" spans="1:9" ht="15" customHeight="1" x14ac:dyDescent="0.2">
      <c r="A753" s="462"/>
      <c r="B753" s="462">
        <v>5</v>
      </c>
      <c r="C753" s="462">
        <v>201907</v>
      </c>
      <c r="D753" s="462">
        <v>201904</v>
      </c>
      <c r="E753" s="462" t="s">
        <v>1067</v>
      </c>
      <c r="F753" s="462" t="s">
        <v>1325</v>
      </c>
      <c r="G753" s="455" t="s">
        <v>928</v>
      </c>
      <c r="H753" s="462">
        <v>121</v>
      </c>
      <c r="I753" s="462">
        <v>11</v>
      </c>
    </row>
    <row r="754" spans="1:9" ht="15" customHeight="1" x14ac:dyDescent="0.2">
      <c r="A754" s="462"/>
      <c r="B754" s="462">
        <v>5</v>
      </c>
      <c r="C754" s="462">
        <v>201907</v>
      </c>
      <c r="D754" s="462">
        <v>201904</v>
      </c>
      <c r="E754" s="462" t="s">
        <v>1067</v>
      </c>
      <c r="F754" s="462" t="s">
        <v>1329</v>
      </c>
      <c r="G754" s="455" t="s">
        <v>925</v>
      </c>
      <c r="H754" s="462">
        <v>120</v>
      </c>
      <c r="I754" s="462">
        <v>3</v>
      </c>
    </row>
    <row r="755" spans="1:9" ht="15" customHeight="1" x14ac:dyDescent="0.2">
      <c r="A755" s="462"/>
      <c r="B755" s="462">
        <v>5</v>
      </c>
      <c r="C755" s="462">
        <v>201907</v>
      </c>
      <c r="D755" s="462">
        <v>201904</v>
      </c>
      <c r="E755" s="462" t="s">
        <v>1067</v>
      </c>
      <c r="F755" s="462" t="s">
        <v>1329</v>
      </c>
      <c r="G755" s="455" t="s">
        <v>925</v>
      </c>
      <c r="H755" s="462">
        <v>121</v>
      </c>
      <c r="I755" s="462">
        <v>24</v>
      </c>
    </row>
    <row r="756" spans="1:9" ht="15" customHeight="1" x14ac:dyDescent="0.2">
      <c r="A756" s="462"/>
      <c r="B756" s="462">
        <v>5</v>
      </c>
      <c r="C756" s="462">
        <v>201907</v>
      </c>
      <c r="D756" s="462">
        <v>201904</v>
      </c>
      <c r="E756" s="462" t="s">
        <v>1067</v>
      </c>
      <c r="F756" s="462" t="s">
        <v>1331</v>
      </c>
      <c r="G756" s="455" t="s">
        <v>939</v>
      </c>
      <c r="H756" s="462">
        <v>120</v>
      </c>
      <c r="I756" s="462">
        <v>10</v>
      </c>
    </row>
    <row r="757" spans="1:9" ht="15" customHeight="1" x14ac:dyDescent="0.2">
      <c r="A757" s="462"/>
      <c r="B757" s="462">
        <v>5</v>
      </c>
      <c r="C757" s="462">
        <v>201907</v>
      </c>
      <c r="D757" s="462">
        <v>201904</v>
      </c>
      <c r="E757" s="462" t="s">
        <v>1067</v>
      </c>
      <c r="F757" s="462" t="s">
        <v>1331</v>
      </c>
      <c r="G757" s="455" t="s">
        <v>939</v>
      </c>
      <c r="H757" s="462">
        <v>121</v>
      </c>
      <c r="I757" s="462">
        <v>24</v>
      </c>
    </row>
    <row r="758" spans="1:9" ht="15" customHeight="1" x14ac:dyDescent="0.2">
      <c r="A758" s="462"/>
      <c r="B758" s="462">
        <v>8</v>
      </c>
      <c r="C758" s="462">
        <v>201907</v>
      </c>
      <c r="D758" s="462">
        <v>201904</v>
      </c>
      <c r="E758" s="462" t="s">
        <v>1068</v>
      </c>
      <c r="F758" s="462">
        <v>19</v>
      </c>
      <c r="G758" s="455" t="s">
        <v>940</v>
      </c>
      <c r="H758" s="462">
        <v>120</v>
      </c>
      <c r="I758" s="462">
        <v>5</v>
      </c>
    </row>
    <row r="759" spans="1:9" ht="15" customHeight="1" x14ac:dyDescent="0.2">
      <c r="A759" s="462"/>
      <c r="B759" s="462">
        <v>8</v>
      </c>
      <c r="C759" s="462">
        <v>201907</v>
      </c>
      <c r="D759" s="462">
        <v>201904</v>
      </c>
      <c r="E759" s="462" t="s">
        <v>1068</v>
      </c>
      <c r="F759" s="462">
        <v>19</v>
      </c>
      <c r="G759" s="455" t="s">
        <v>940</v>
      </c>
      <c r="H759" s="462">
        <v>121</v>
      </c>
      <c r="I759" s="462">
        <v>9</v>
      </c>
    </row>
    <row r="760" spans="1:9" ht="15" customHeight="1" x14ac:dyDescent="0.2">
      <c r="A760" s="462"/>
      <c r="B760" s="462">
        <v>8</v>
      </c>
      <c r="C760" s="462">
        <v>201907</v>
      </c>
      <c r="D760" s="462">
        <v>201904</v>
      </c>
      <c r="E760" s="462" t="s">
        <v>1068</v>
      </c>
      <c r="F760" s="462">
        <v>34</v>
      </c>
      <c r="G760" s="455" t="s">
        <v>1024</v>
      </c>
      <c r="H760" s="462">
        <v>120</v>
      </c>
      <c r="I760" s="462">
        <v>1</v>
      </c>
    </row>
    <row r="761" spans="1:9" ht="15" customHeight="1" x14ac:dyDescent="0.2">
      <c r="A761" s="462"/>
      <c r="B761" s="462">
        <v>8</v>
      </c>
      <c r="C761" s="462">
        <v>201907</v>
      </c>
      <c r="D761" s="462">
        <v>201904</v>
      </c>
      <c r="E761" s="462" t="s">
        <v>1068</v>
      </c>
      <c r="F761" s="462">
        <v>34</v>
      </c>
      <c r="G761" s="455" t="s">
        <v>1024</v>
      </c>
      <c r="H761" s="462">
        <v>121</v>
      </c>
      <c r="I761" s="462">
        <v>1</v>
      </c>
    </row>
    <row r="762" spans="1:9" ht="15" customHeight="1" x14ac:dyDescent="0.2">
      <c r="A762" s="462"/>
      <c r="B762" s="462">
        <v>8</v>
      </c>
      <c r="C762" s="462">
        <v>201907</v>
      </c>
      <c r="D762" s="462">
        <v>201904</v>
      </c>
      <c r="E762" s="462" t="s">
        <v>1068</v>
      </c>
      <c r="F762" s="462">
        <v>45</v>
      </c>
      <c r="G762" s="455" t="s">
        <v>920</v>
      </c>
      <c r="H762" s="462">
        <v>120</v>
      </c>
      <c r="I762" s="462">
        <v>-2</v>
      </c>
    </row>
    <row r="763" spans="1:9" ht="15" customHeight="1" x14ac:dyDescent="0.2">
      <c r="A763" s="462"/>
      <c r="B763" s="462">
        <v>8</v>
      </c>
      <c r="C763" s="462">
        <v>201907</v>
      </c>
      <c r="D763" s="462">
        <v>201904</v>
      </c>
      <c r="E763" s="462" t="s">
        <v>1068</v>
      </c>
      <c r="F763" s="462">
        <v>45</v>
      </c>
      <c r="G763" s="455" t="s">
        <v>920</v>
      </c>
      <c r="H763" s="462">
        <v>121</v>
      </c>
      <c r="I763" s="462">
        <v>11</v>
      </c>
    </row>
    <row r="764" spans="1:9" ht="15" customHeight="1" x14ac:dyDescent="0.2">
      <c r="A764" s="462"/>
      <c r="B764" s="462">
        <v>8</v>
      </c>
      <c r="C764" s="462">
        <v>201907</v>
      </c>
      <c r="D764" s="462">
        <v>201904</v>
      </c>
      <c r="E764" s="462" t="s">
        <v>1068</v>
      </c>
      <c r="F764" s="462" t="s">
        <v>1300</v>
      </c>
      <c r="G764" s="455" t="s">
        <v>920</v>
      </c>
      <c r="H764" s="462">
        <v>126</v>
      </c>
      <c r="I764" s="462">
        <v>1</v>
      </c>
    </row>
    <row r="765" spans="1:9" ht="15" customHeight="1" x14ac:dyDescent="0.2">
      <c r="A765" s="462"/>
      <c r="B765" s="462">
        <v>8</v>
      </c>
      <c r="C765" s="462">
        <v>201907</v>
      </c>
      <c r="D765" s="462">
        <v>201904</v>
      </c>
      <c r="E765" s="462" t="s">
        <v>1068</v>
      </c>
      <c r="F765" s="462" t="s">
        <v>1326</v>
      </c>
      <c r="G765" s="455" t="s">
        <v>923</v>
      </c>
      <c r="H765" s="462">
        <v>120</v>
      </c>
      <c r="I765" s="462">
        <v>-1</v>
      </c>
    </row>
    <row r="766" spans="1:9" ht="15" customHeight="1" x14ac:dyDescent="0.2">
      <c r="A766" s="462"/>
      <c r="B766" s="462">
        <v>8</v>
      </c>
      <c r="C766" s="462">
        <v>201907</v>
      </c>
      <c r="D766" s="462">
        <v>201904</v>
      </c>
      <c r="E766" s="462" t="s">
        <v>1068</v>
      </c>
      <c r="F766" s="462" t="s">
        <v>1326</v>
      </c>
      <c r="G766" s="455" t="s">
        <v>923</v>
      </c>
      <c r="H766" s="462">
        <v>121</v>
      </c>
      <c r="I766" s="462">
        <v>11</v>
      </c>
    </row>
    <row r="767" spans="1:9" ht="15" customHeight="1" x14ac:dyDescent="0.2">
      <c r="A767" s="462"/>
      <c r="B767" s="462">
        <v>8</v>
      </c>
      <c r="C767" s="462">
        <v>201907</v>
      </c>
      <c r="D767" s="462">
        <v>201904</v>
      </c>
      <c r="E767" s="462" t="s">
        <v>1068</v>
      </c>
      <c r="F767" s="462">
        <v>69</v>
      </c>
      <c r="G767" s="455" t="s">
        <v>937</v>
      </c>
      <c r="H767" s="462">
        <v>120</v>
      </c>
      <c r="I767" s="462">
        <v>7</v>
      </c>
    </row>
    <row r="768" spans="1:9" ht="15" customHeight="1" x14ac:dyDescent="0.2">
      <c r="A768" s="462"/>
      <c r="B768" s="462">
        <v>8</v>
      </c>
      <c r="C768" s="462">
        <v>201907</v>
      </c>
      <c r="D768" s="462">
        <v>201904</v>
      </c>
      <c r="E768" s="462" t="s">
        <v>1068</v>
      </c>
      <c r="F768" s="462">
        <v>69</v>
      </c>
      <c r="G768" s="455" t="s">
        <v>937</v>
      </c>
      <c r="H768" s="462">
        <v>121</v>
      </c>
      <c r="I768" s="462">
        <v>27</v>
      </c>
    </row>
    <row r="769" spans="1:9" ht="15" customHeight="1" x14ac:dyDescent="0.2">
      <c r="A769" s="462"/>
      <c r="B769" s="462">
        <v>8</v>
      </c>
      <c r="C769" s="462">
        <v>201907</v>
      </c>
      <c r="D769" s="462">
        <v>201904</v>
      </c>
      <c r="E769" s="462" t="s">
        <v>1068</v>
      </c>
      <c r="F769" s="462" t="s">
        <v>1334</v>
      </c>
      <c r="G769" s="455" t="s">
        <v>937</v>
      </c>
      <c r="H769" s="462">
        <v>126</v>
      </c>
      <c r="I769" s="462">
        <v>1</v>
      </c>
    </row>
    <row r="770" spans="1:9" ht="15" customHeight="1" x14ac:dyDescent="0.2">
      <c r="A770" s="462"/>
      <c r="B770" s="462">
        <v>8</v>
      </c>
      <c r="C770" s="462">
        <v>201907</v>
      </c>
      <c r="D770" s="462">
        <v>201904</v>
      </c>
      <c r="E770" s="462" t="s">
        <v>1068</v>
      </c>
      <c r="F770" s="462" t="s">
        <v>1312</v>
      </c>
      <c r="G770" s="455" t="s">
        <v>930</v>
      </c>
      <c r="H770" s="462">
        <v>120</v>
      </c>
      <c r="I770" s="462">
        <v>7</v>
      </c>
    </row>
    <row r="771" spans="1:9" ht="15" customHeight="1" x14ac:dyDescent="0.2">
      <c r="A771" s="462"/>
      <c r="B771" s="462">
        <v>8</v>
      </c>
      <c r="C771" s="462">
        <v>201907</v>
      </c>
      <c r="D771" s="462">
        <v>201904</v>
      </c>
      <c r="E771" s="462" t="s">
        <v>1068</v>
      </c>
      <c r="F771" s="462" t="s">
        <v>1312</v>
      </c>
      <c r="G771" s="455" t="s">
        <v>930</v>
      </c>
      <c r="H771" s="462">
        <v>121</v>
      </c>
      <c r="I771" s="462">
        <v>19</v>
      </c>
    </row>
    <row r="772" spans="1:9" ht="15" customHeight="1" x14ac:dyDescent="0.2">
      <c r="A772" s="462"/>
      <c r="B772" s="462">
        <v>8</v>
      </c>
      <c r="C772" s="462">
        <v>201907</v>
      </c>
      <c r="D772" s="462">
        <v>201904</v>
      </c>
      <c r="E772" s="462" t="s">
        <v>1068</v>
      </c>
      <c r="F772" s="462" t="s">
        <v>1311</v>
      </c>
      <c r="G772" s="455" t="s">
        <v>930</v>
      </c>
      <c r="H772" s="462">
        <v>126</v>
      </c>
      <c r="I772" s="462">
        <v>6</v>
      </c>
    </row>
    <row r="773" spans="1:9" ht="15" customHeight="1" x14ac:dyDescent="0.2">
      <c r="A773" s="462"/>
      <c r="B773" s="462">
        <v>8</v>
      </c>
      <c r="C773" s="462">
        <v>201907</v>
      </c>
      <c r="D773" s="462">
        <v>201904</v>
      </c>
      <c r="E773" s="462" t="s">
        <v>1068</v>
      </c>
      <c r="F773" s="462" t="s">
        <v>1323</v>
      </c>
      <c r="G773" s="455" t="s">
        <v>928</v>
      </c>
      <c r="H773" s="462">
        <v>121</v>
      </c>
      <c r="I773" s="462">
        <v>3</v>
      </c>
    </row>
    <row r="774" spans="1:9" ht="15" customHeight="1" x14ac:dyDescent="0.2">
      <c r="A774" s="462"/>
      <c r="B774" s="462">
        <v>8</v>
      </c>
      <c r="C774" s="462">
        <v>201907</v>
      </c>
      <c r="D774" s="462">
        <v>201904</v>
      </c>
      <c r="E774" s="462" t="s">
        <v>1068</v>
      </c>
      <c r="F774" s="462" t="s">
        <v>1332</v>
      </c>
      <c r="G774" s="455" t="s">
        <v>913</v>
      </c>
      <c r="H774" s="462">
        <v>120</v>
      </c>
      <c r="I774" s="462">
        <v>1</v>
      </c>
    </row>
    <row r="775" spans="1:9" ht="15" customHeight="1" x14ac:dyDescent="0.2">
      <c r="A775" s="462"/>
      <c r="B775" s="462">
        <v>8</v>
      </c>
      <c r="C775" s="462">
        <v>201907</v>
      </c>
      <c r="D775" s="462">
        <v>201904</v>
      </c>
      <c r="E775" s="462" t="s">
        <v>1068</v>
      </c>
      <c r="F775" s="462" t="s">
        <v>1332</v>
      </c>
      <c r="G775" s="455" t="s">
        <v>913</v>
      </c>
      <c r="H775" s="462">
        <v>121</v>
      </c>
      <c r="I775" s="462">
        <v>14</v>
      </c>
    </row>
    <row r="776" spans="1:9" ht="15" customHeight="1" x14ac:dyDescent="0.2">
      <c r="A776" s="462"/>
      <c r="B776" s="462">
        <v>34</v>
      </c>
      <c r="C776" s="462">
        <v>201907</v>
      </c>
      <c r="D776" s="462">
        <v>201904</v>
      </c>
      <c r="E776" s="462" t="s">
        <v>1069</v>
      </c>
      <c r="F776" s="462">
        <v>33</v>
      </c>
      <c r="G776" s="455" t="s">
        <v>1024</v>
      </c>
      <c r="H776" s="462">
        <v>120</v>
      </c>
      <c r="I776" s="462">
        <v>1</v>
      </c>
    </row>
    <row r="777" spans="1:9" ht="15" customHeight="1" x14ac:dyDescent="0.2">
      <c r="A777" s="462"/>
      <c r="B777" s="462">
        <v>34</v>
      </c>
      <c r="C777" s="462">
        <v>201907</v>
      </c>
      <c r="D777" s="462">
        <v>201904</v>
      </c>
      <c r="E777" s="462" t="s">
        <v>1069</v>
      </c>
      <c r="F777" s="462">
        <v>33</v>
      </c>
      <c r="G777" s="455" t="s">
        <v>1024</v>
      </c>
      <c r="H777" s="462">
        <v>121</v>
      </c>
      <c r="I777" s="462">
        <v>2</v>
      </c>
    </row>
    <row r="778" spans="1:9" ht="15" customHeight="1" x14ac:dyDescent="0.2">
      <c r="A778" s="462"/>
      <c r="B778" s="462">
        <v>34</v>
      </c>
      <c r="C778" s="462">
        <v>201907</v>
      </c>
      <c r="D778" s="462">
        <v>201904</v>
      </c>
      <c r="E778" s="462" t="s">
        <v>1069</v>
      </c>
      <c r="F778" s="462">
        <v>46</v>
      </c>
      <c r="G778" s="455" t="s">
        <v>920</v>
      </c>
      <c r="H778" s="462">
        <v>120</v>
      </c>
      <c r="I778" s="462">
        <v>1</v>
      </c>
    </row>
    <row r="779" spans="1:9" ht="15" customHeight="1" x14ac:dyDescent="0.2">
      <c r="A779" s="462"/>
      <c r="B779" s="462">
        <v>34</v>
      </c>
      <c r="C779" s="462">
        <v>201907</v>
      </c>
      <c r="D779" s="462">
        <v>201904</v>
      </c>
      <c r="E779" s="462" t="s">
        <v>1069</v>
      </c>
      <c r="F779" s="462">
        <v>46</v>
      </c>
      <c r="G779" s="455" t="s">
        <v>920</v>
      </c>
      <c r="H779" s="462">
        <v>121</v>
      </c>
      <c r="I779" s="462">
        <v>5</v>
      </c>
    </row>
    <row r="780" spans="1:9" ht="15" customHeight="1" x14ac:dyDescent="0.2">
      <c r="A780" s="462"/>
      <c r="B780" s="462">
        <v>34</v>
      </c>
      <c r="C780" s="462">
        <v>201907</v>
      </c>
      <c r="D780" s="462">
        <v>201904</v>
      </c>
      <c r="E780" s="462" t="s">
        <v>1069</v>
      </c>
      <c r="F780" s="462" t="s">
        <v>1303</v>
      </c>
      <c r="G780" s="455" t="s">
        <v>920</v>
      </c>
      <c r="H780" s="462">
        <v>126</v>
      </c>
      <c r="I780" s="462">
        <v>1</v>
      </c>
    </row>
    <row r="781" spans="1:9" ht="15" customHeight="1" x14ac:dyDescent="0.2">
      <c r="A781" s="462"/>
      <c r="B781" s="462">
        <v>34</v>
      </c>
      <c r="C781" s="462">
        <v>201907</v>
      </c>
      <c r="D781" s="462">
        <v>201904</v>
      </c>
      <c r="E781" s="462" t="s">
        <v>1069</v>
      </c>
      <c r="F781" s="462" t="s">
        <v>1314</v>
      </c>
      <c r="G781" s="455" t="s">
        <v>930</v>
      </c>
      <c r="H781" s="462">
        <v>120</v>
      </c>
      <c r="I781" s="462">
        <v>4</v>
      </c>
    </row>
    <row r="782" spans="1:9" ht="15" customHeight="1" x14ac:dyDescent="0.2">
      <c r="A782" s="462"/>
      <c r="B782" s="462">
        <v>34</v>
      </c>
      <c r="C782" s="462">
        <v>201907</v>
      </c>
      <c r="D782" s="462">
        <v>201904</v>
      </c>
      <c r="E782" s="462" t="s">
        <v>1069</v>
      </c>
      <c r="F782" s="462" t="s">
        <v>1314</v>
      </c>
      <c r="G782" s="455" t="s">
        <v>930</v>
      </c>
      <c r="H782" s="462">
        <v>121</v>
      </c>
      <c r="I782" s="462">
        <v>11</v>
      </c>
    </row>
    <row r="783" spans="1:9" ht="15" customHeight="1" x14ac:dyDescent="0.2">
      <c r="A783" s="462"/>
      <c r="B783" s="462">
        <v>34</v>
      </c>
      <c r="C783" s="462">
        <v>201907</v>
      </c>
      <c r="D783" s="462">
        <v>201904</v>
      </c>
      <c r="E783" s="462" t="s">
        <v>1069</v>
      </c>
      <c r="F783" s="462" t="s">
        <v>1313</v>
      </c>
      <c r="G783" s="455" t="s">
        <v>930</v>
      </c>
      <c r="H783" s="462">
        <v>126</v>
      </c>
      <c r="I783" s="462">
        <v>2</v>
      </c>
    </row>
    <row r="784" spans="1:9" ht="15" customHeight="1" x14ac:dyDescent="0.2">
      <c r="A784" s="462"/>
      <c r="B784" s="462">
        <v>34</v>
      </c>
      <c r="C784" s="462">
        <v>201907</v>
      </c>
      <c r="D784" s="462">
        <v>201904</v>
      </c>
      <c r="E784" s="462" t="s">
        <v>1069</v>
      </c>
      <c r="F784" s="462" t="s">
        <v>1324</v>
      </c>
      <c r="G784" s="455" t="s">
        <v>928</v>
      </c>
      <c r="H784" s="462">
        <v>120</v>
      </c>
      <c r="I784" s="462">
        <v>1</v>
      </c>
    </row>
    <row r="785" spans="1:9" ht="15" customHeight="1" x14ac:dyDescent="0.2">
      <c r="A785" s="462"/>
      <c r="B785" s="462">
        <v>34</v>
      </c>
      <c r="C785" s="462">
        <v>201907</v>
      </c>
      <c r="D785" s="462">
        <v>201904</v>
      </c>
      <c r="E785" s="462" t="s">
        <v>1069</v>
      </c>
      <c r="F785" s="462" t="s">
        <v>1324</v>
      </c>
      <c r="G785" s="455" t="s">
        <v>928</v>
      </c>
      <c r="H785" s="462">
        <v>121</v>
      </c>
      <c r="I785" s="462">
        <v>5</v>
      </c>
    </row>
    <row r="786" spans="1:9" ht="15" customHeight="1" x14ac:dyDescent="0.2">
      <c r="A786" s="462"/>
      <c r="B786" s="462">
        <v>34</v>
      </c>
      <c r="C786" s="462">
        <v>201907</v>
      </c>
      <c r="D786" s="462">
        <v>201904</v>
      </c>
      <c r="E786" s="462" t="s">
        <v>1069</v>
      </c>
      <c r="F786" s="462" t="s">
        <v>1306</v>
      </c>
      <c r="G786" s="455" t="s">
        <v>941</v>
      </c>
      <c r="H786" s="462">
        <v>120</v>
      </c>
      <c r="I786" s="462">
        <v>4</v>
      </c>
    </row>
    <row r="787" spans="1:9" ht="15" customHeight="1" x14ac:dyDescent="0.2">
      <c r="A787" s="462"/>
      <c r="B787" s="462">
        <v>34</v>
      </c>
      <c r="C787" s="462">
        <v>201907</v>
      </c>
      <c r="D787" s="462">
        <v>201904</v>
      </c>
      <c r="E787" s="462" t="s">
        <v>1069</v>
      </c>
      <c r="F787" s="462" t="s">
        <v>1306</v>
      </c>
      <c r="G787" s="455" t="s">
        <v>941</v>
      </c>
      <c r="H787" s="462">
        <v>121</v>
      </c>
      <c r="I787" s="462">
        <v>42</v>
      </c>
    </row>
    <row r="788" spans="1:9" ht="15" customHeight="1" x14ac:dyDescent="0.2">
      <c r="A788" s="462"/>
      <c r="B788" s="462">
        <v>34</v>
      </c>
      <c r="C788" s="462">
        <v>201907</v>
      </c>
      <c r="D788" s="462">
        <v>201904</v>
      </c>
      <c r="E788" s="462" t="s">
        <v>1069</v>
      </c>
      <c r="F788" s="462" t="s">
        <v>1305</v>
      </c>
      <c r="G788" s="455" t="s">
        <v>941</v>
      </c>
      <c r="H788" s="462">
        <v>126</v>
      </c>
      <c r="I788" s="462">
        <v>3</v>
      </c>
    </row>
    <row r="789" spans="1:9" ht="15" customHeight="1" x14ac:dyDescent="0.2">
      <c r="A789" s="462"/>
      <c r="B789" s="462">
        <v>34</v>
      </c>
      <c r="C789" s="462">
        <v>201907</v>
      </c>
      <c r="D789" s="462">
        <v>201904</v>
      </c>
      <c r="E789" s="462" t="s">
        <v>1069</v>
      </c>
      <c r="F789" s="462" t="s">
        <v>1320</v>
      </c>
      <c r="G789" s="455" t="s">
        <v>1003</v>
      </c>
      <c r="H789" s="462">
        <v>121</v>
      </c>
      <c r="I789" s="462">
        <v>9</v>
      </c>
    </row>
    <row r="790" spans="1:9" ht="15" customHeight="1" x14ac:dyDescent="0.2">
      <c r="A790" s="462"/>
      <c r="B790" s="462">
        <v>34</v>
      </c>
      <c r="C790" s="462">
        <v>201907</v>
      </c>
      <c r="D790" s="462">
        <v>201904</v>
      </c>
      <c r="E790" s="462" t="s">
        <v>1069</v>
      </c>
      <c r="F790" s="462" t="s">
        <v>1319</v>
      </c>
      <c r="G790" s="455" t="s">
        <v>1003</v>
      </c>
      <c r="H790" s="462">
        <v>126</v>
      </c>
      <c r="I790" s="462">
        <v>2</v>
      </c>
    </row>
    <row r="791" spans="1:9" ht="15" customHeight="1" x14ac:dyDescent="0.2">
      <c r="A791" s="462"/>
      <c r="B791" s="462">
        <v>36</v>
      </c>
      <c r="C791" s="462">
        <v>201907</v>
      </c>
      <c r="D791" s="462">
        <v>201904</v>
      </c>
      <c r="E791" s="462" t="s">
        <v>1070</v>
      </c>
      <c r="F791" s="462" t="s">
        <v>1336</v>
      </c>
      <c r="G791" s="455" t="s">
        <v>937</v>
      </c>
      <c r="H791" s="462">
        <v>120</v>
      </c>
      <c r="I791" s="462">
        <v>4</v>
      </c>
    </row>
    <row r="792" spans="1:9" ht="15" customHeight="1" x14ac:dyDescent="0.2">
      <c r="A792" s="462"/>
      <c r="B792" s="462">
        <v>36</v>
      </c>
      <c r="C792" s="462">
        <v>201907</v>
      </c>
      <c r="D792" s="462">
        <v>201904</v>
      </c>
      <c r="E792" s="462" t="s">
        <v>1070</v>
      </c>
      <c r="F792" s="462" t="s">
        <v>1336</v>
      </c>
      <c r="G792" s="455" t="s">
        <v>937</v>
      </c>
      <c r="H792" s="462">
        <v>121</v>
      </c>
      <c r="I792" s="462">
        <v>11</v>
      </c>
    </row>
    <row r="793" spans="1:9" ht="15" customHeight="1" x14ac:dyDescent="0.2">
      <c r="A793" s="462"/>
      <c r="B793" s="462">
        <v>36</v>
      </c>
      <c r="C793" s="462">
        <v>201907</v>
      </c>
      <c r="D793" s="462">
        <v>201904</v>
      </c>
      <c r="E793" s="462" t="s">
        <v>1070</v>
      </c>
      <c r="F793" s="462" t="s">
        <v>1318</v>
      </c>
      <c r="G793" s="455" t="s">
        <v>1003</v>
      </c>
      <c r="H793" s="462">
        <v>120</v>
      </c>
      <c r="I793" s="462">
        <v>1</v>
      </c>
    </row>
    <row r="794" spans="1:9" ht="15" customHeight="1" x14ac:dyDescent="0.2">
      <c r="A794" s="462"/>
      <c r="B794" s="462">
        <v>36</v>
      </c>
      <c r="C794" s="462">
        <v>201907</v>
      </c>
      <c r="D794" s="462">
        <v>201904</v>
      </c>
      <c r="E794" s="462" t="s">
        <v>1070</v>
      </c>
      <c r="F794" s="462" t="s">
        <v>1318</v>
      </c>
      <c r="G794" s="455" t="s">
        <v>1003</v>
      </c>
      <c r="H794" s="462">
        <v>121</v>
      </c>
      <c r="I794" s="462">
        <v>12</v>
      </c>
    </row>
    <row r="795" spans="1:9" ht="15" customHeight="1" x14ac:dyDescent="0.2">
      <c r="A795" s="462"/>
      <c r="B795" s="462">
        <v>36</v>
      </c>
      <c r="C795" s="462">
        <v>201907</v>
      </c>
      <c r="D795" s="462">
        <v>201904</v>
      </c>
      <c r="E795" s="462" t="s">
        <v>1070</v>
      </c>
      <c r="F795" s="462" t="s">
        <v>1330</v>
      </c>
      <c r="G795" s="455" t="s">
        <v>939</v>
      </c>
      <c r="H795" s="462">
        <v>120</v>
      </c>
      <c r="I795" s="462">
        <v>3</v>
      </c>
    </row>
    <row r="796" spans="1:9" ht="15" customHeight="1" x14ac:dyDescent="0.2">
      <c r="A796" s="462"/>
      <c r="B796" s="462">
        <v>36</v>
      </c>
      <c r="C796" s="462">
        <v>201907</v>
      </c>
      <c r="D796" s="462">
        <v>201904</v>
      </c>
      <c r="E796" s="462" t="s">
        <v>1070</v>
      </c>
      <c r="F796" s="462" t="s">
        <v>1330</v>
      </c>
      <c r="G796" s="455" t="s">
        <v>939</v>
      </c>
      <c r="H796" s="462">
        <v>121</v>
      </c>
      <c r="I796" s="462">
        <v>27</v>
      </c>
    </row>
    <row r="797" spans="1:9" ht="15" customHeight="1" x14ac:dyDescent="0.2">
      <c r="B797">
        <v>4</v>
      </c>
      <c r="C797">
        <v>201906</v>
      </c>
      <c r="D797">
        <v>201904</v>
      </c>
      <c r="E797" t="s">
        <v>1066</v>
      </c>
      <c r="F797">
        <v>47</v>
      </c>
      <c r="G797" s="455" t="s">
        <v>920</v>
      </c>
      <c r="H797">
        <v>120</v>
      </c>
      <c r="I797">
        <v>3</v>
      </c>
    </row>
    <row r="798" spans="1:9" ht="15" customHeight="1" x14ac:dyDescent="0.2">
      <c r="B798">
        <v>4</v>
      </c>
      <c r="C798">
        <v>201906</v>
      </c>
      <c r="D798">
        <v>201904</v>
      </c>
      <c r="E798" t="s">
        <v>1066</v>
      </c>
      <c r="F798">
        <v>47</v>
      </c>
      <c r="G798" s="455" t="s">
        <v>920</v>
      </c>
      <c r="H798">
        <v>121</v>
      </c>
      <c r="I798">
        <v>58</v>
      </c>
    </row>
    <row r="799" spans="1:9" ht="15" customHeight="1" x14ac:dyDescent="0.2">
      <c r="B799">
        <v>4</v>
      </c>
      <c r="C799">
        <v>201906</v>
      </c>
      <c r="D799">
        <v>201904</v>
      </c>
      <c r="E799" t="s">
        <v>1066</v>
      </c>
      <c r="F799" t="s">
        <v>1304</v>
      </c>
      <c r="G799" s="455" t="s">
        <v>920</v>
      </c>
      <c r="H799">
        <v>126</v>
      </c>
      <c r="I799">
        <v>3</v>
      </c>
    </row>
    <row r="800" spans="1:9" ht="15" customHeight="1" x14ac:dyDescent="0.2">
      <c r="B800">
        <v>4</v>
      </c>
      <c r="C800">
        <v>201906</v>
      </c>
      <c r="D800">
        <v>201904</v>
      </c>
      <c r="E800" t="s">
        <v>1066</v>
      </c>
      <c r="F800" t="s">
        <v>1327</v>
      </c>
      <c r="G800" s="455" t="s">
        <v>923</v>
      </c>
      <c r="H800">
        <v>120</v>
      </c>
      <c r="I800">
        <v>3</v>
      </c>
    </row>
    <row r="801" spans="2:9" ht="15" customHeight="1" x14ac:dyDescent="0.2">
      <c r="B801">
        <v>4</v>
      </c>
      <c r="C801">
        <v>201906</v>
      </c>
      <c r="D801">
        <v>201904</v>
      </c>
      <c r="E801" t="s">
        <v>1066</v>
      </c>
      <c r="F801" t="s">
        <v>1327</v>
      </c>
      <c r="G801" s="455" t="s">
        <v>923</v>
      </c>
      <c r="H801">
        <v>121</v>
      </c>
      <c r="I801">
        <v>11</v>
      </c>
    </row>
    <row r="802" spans="2:9" ht="15" customHeight="1" x14ac:dyDescent="0.2">
      <c r="B802">
        <v>4</v>
      </c>
      <c r="C802">
        <v>201906</v>
      </c>
      <c r="D802">
        <v>201904</v>
      </c>
      <c r="E802" t="s">
        <v>1066</v>
      </c>
      <c r="F802">
        <v>86</v>
      </c>
      <c r="G802" s="455" t="s">
        <v>935</v>
      </c>
      <c r="H802">
        <v>120</v>
      </c>
      <c r="I802">
        <v>3</v>
      </c>
    </row>
    <row r="803" spans="2:9" ht="15" customHeight="1" x14ac:dyDescent="0.2">
      <c r="B803">
        <v>4</v>
      </c>
      <c r="C803">
        <v>201906</v>
      </c>
      <c r="D803">
        <v>201904</v>
      </c>
      <c r="E803" t="s">
        <v>1066</v>
      </c>
      <c r="F803">
        <v>86</v>
      </c>
      <c r="G803" s="455" t="s">
        <v>935</v>
      </c>
      <c r="H803">
        <v>121</v>
      </c>
      <c r="I803">
        <v>19</v>
      </c>
    </row>
    <row r="804" spans="2:9" ht="15" customHeight="1" x14ac:dyDescent="0.2">
      <c r="B804">
        <v>4</v>
      </c>
      <c r="C804">
        <v>201906</v>
      </c>
      <c r="D804">
        <v>201904</v>
      </c>
      <c r="E804" t="s">
        <v>1066</v>
      </c>
      <c r="F804" t="s">
        <v>1308</v>
      </c>
      <c r="G804" s="455" t="s">
        <v>941</v>
      </c>
      <c r="H804">
        <v>120</v>
      </c>
      <c r="I804">
        <v>14</v>
      </c>
    </row>
    <row r="805" spans="2:9" ht="15" customHeight="1" x14ac:dyDescent="0.2">
      <c r="B805">
        <v>4</v>
      </c>
      <c r="C805">
        <v>201906</v>
      </c>
      <c r="D805">
        <v>201904</v>
      </c>
      <c r="E805" t="s">
        <v>1066</v>
      </c>
      <c r="F805" t="s">
        <v>1308</v>
      </c>
      <c r="G805" s="455" t="s">
        <v>941</v>
      </c>
      <c r="H805">
        <v>121</v>
      </c>
      <c r="I805">
        <v>50</v>
      </c>
    </row>
    <row r="806" spans="2:9" ht="15" customHeight="1" x14ac:dyDescent="0.2">
      <c r="B806">
        <v>4</v>
      </c>
      <c r="C806">
        <v>201906</v>
      </c>
      <c r="D806">
        <v>201904</v>
      </c>
      <c r="E806" t="s">
        <v>1066</v>
      </c>
      <c r="F806" t="s">
        <v>1307</v>
      </c>
      <c r="G806" s="455" t="s">
        <v>941</v>
      </c>
      <c r="H806">
        <v>126</v>
      </c>
      <c r="I806">
        <v>5</v>
      </c>
    </row>
    <row r="807" spans="2:9" ht="15" customHeight="1" x14ac:dyDescent="0.2">
      <c r="B807">
        <v>4</v>
      </c>
      <c r="C807">
        <v>201906</v>
      </c>
      <c r="D807">
        <v>201904</v>
      </c>
      <c r="E807" t="s">
        <v>1066</v>
      </c>
      <c r="F807" t="s">
        <v>1328</v>
      </c>
      <c r="G807" s="455" t="s">
        <v>925</v>
      </c>
      <c r="H807">
        <v>120</v>
      </c>
      <c r="I807">
        <v>4</v>
      </c>
    </row>
    <row r="808" spans="2:9" ht="15" customHeight="1" x14ac:dyDescent="0.2">
      <c r="B808">
        <v>4</v>
      </c>
      <c r="C808">
        <v>201906</v>
      </c>
      <c r="D808">
        <v>201904</v>
      </c>
      <c r="E808" t="s">
        <v>1066</v>
      </c>
      <c r="F808" t="s">
        <v>1328</v>
      </c>
      <c r="G808" s="455" t="s">
        <v>925</v>
      </c>
      <c r="H808">
        <v>121</v>
      </c>
      <c r="I808">
        <v>51</v>
      </c>
    </row>
    <row r="809" spans="2:9" ht="15" customHeight="1" x14ac:dyDescent="0.2">
      <c r="B809">
        <v>4</v>
      </c>
      <c r="C809">
        <v>201906</v>
      </c>
      <c r="D809">
        <v>201904</v>
      </c>
      <c r="E809" t="s">
        <v>1066</v>
      </c>
      <c r="F809" t="s">
        <v>1322</v>
      </c>
      <c r="G809" s="455" t="s">
        <v>1003</v>
      </c>
      <c r="H809">
        <v>120</v>
      </c>
      <c r="I809">
        <v>5</v>
      </c>
    </row>
    <row r="810" spans="2:9" ht="15" customHeight="1" x14ac:dyDescent="0.2">
      <c r="B810">
        <v>4</v>
      </c>
      <c r="C810">
        <v>201906</v>
      </c>
      <c r="D810">
        <v>201904</v>
      </c>
      <c r="E810" t="s">
        <v>1066</v>
      </c>
      <c r="F810" t="s">
        <v>1322</v>
      </c>
      <c r="G810" s="455" t="s">
        <v>1003</v>
      </c>
      <c r="H810">
        <v>121</v>
      </c>
      <c r="I810">
        <v>45</v>
      </c>
    </row>
    <row r="811" spans="2:9" ht="15" customHeight="1" x14ac:dyDescent="0.2">
      <c r="B811">
        <v>4</v>
      </c>
      <c r="C811">
        <v>201906</v>
      </c>
      <c r="D811">
        <v>201904</v>
      </c>
      <c r="E811" t="s">
        <v>1066</v>
      </c>
      <c r="F811" t="s">
        <v>1321</v>
      </c>
      <c r="G811" s="455" t="s">
        <v>1003</v>
      </c>
      <c r="H811">
        <v>126</v>
      </c>
      <c r="I811">
        <v>3</v>
      </c>
    </row>
    <row r="812" spans="2:9" ht="15" customHeight="1" x14ac:dyDescent="0.2">
      <c r="B812">
        <v>4</v>
      </c>
      <c r="C812">
        <v>201906</v>
      </c>
      <c r="D812">
        <v>201904</v>
      </c>
      <c r="E812" t="s">
        <v>1066</v>
      </c>
      <c r="F812" t="s">
        <v>1333</v>
      </c>
      <c r="G812" s="455" t="s">
        <v>913</v>
      </c>
      <c r="H812">
        <v>120</v>
      </c>
      <c r="I812">
        <v>8</v>
      </c>
    </row>
    <row r="813" spans="2:9" ht="15" customHeight="1" x14ac:dyDescent="0.2">
      <c r="B813">
        <v>4</v>
      </c>
      <c r="C813">
        <v>201906</v>
      </c>
      <c r="D813">
        <v>201904</v>
      </c>
      <c r="E813" t="s">
        <v>1066</v>
      </c>
      <c r="F813" t="s">
        <v>1333</v>
      </c>
      <c r="G813" s="455" t="s">
        <v>913</v>
      </c>
      <c r="H813">
        <v>121</v>
      </c>
      <c r="I813">
        <v>63</v>
      </c>
    </row>
    <row r="814" spans="2:9" ht="15" customHeight="1" x14ac:dyDescent="0.2">
      <c r="B814">
        <v>5</v>
      </c>
      <c r="C814">
        <v>201906</v>
      </c>
      <c r="D814">
        <v>201904</v>
      </c>
      <c r="E814" t="s">
        <v>1067</v>
      </c>
      <c r="F814">
        <v>18</v>
      </c>
      <c r="G814" s="455" t="s">
        <v>940</v>
      </c>
      <c r="H814">
        <v>120</v>
      </c>
      <c r="I814">
        <v>11</v>
      </c>
    </row>
    <row r="815" spans="2:9" ht="15" customHeight="1" x14ac:dyDescent="0.2">
      <c r="B815">
        <v>5</v>
      </c>
      <c r="C815">
        <v>201906</v>
      </c>
      <c r="D815">
        <v>201904</v>
      </c>
      <c r="E815" t="s">
        <v>1067</v>
      </c>
      <c r="F815">
        <v>18</v>
      </c>
      <c r="G815" s="455" t="s">
        <v>940</v>
      </c>
      <c r="H815">
        <v>121</v>
      </c>
      <c r="I815">
        <v>37</v>
      </c>
    </row>
    <row r="816" spans="2:9" ht="15" customHeight="1" x14ac:dyDescent="0.2">
      <c r="B816">
        <v>5</v>
      </c>
      <c r="C816">
        <v>201906</v>
      </c>
      <c r="D816">
        <v>201904</v>
      </c>
      <c r="E816" t="s">
        <v>1067</v>
      </c>
      <c r="F816" t="s">
        <v>1315</v>
      </c>
      <c r="G816" s="455" t="s">
        <v>930</v>
      </c>
      <c r="H816">
        <v>126</v>
      </c>
      <c r="I816">
        <v>15</v>
      </c>
    </row>
    <row r="817" spans="2:9" ht="15" customHeight="1" x14ac:dyDescent="0.2">
      <c r="B817">
        <v>5</v>
      </c>
      <c r="C817">
        <v>201906</v>
      </c>
      <c r="D817">
        <v>201904</v>
      </c>
      <c r="E817" t="s">
        <v>1067</v>
      </c>
      <c r="F817" t="s">
        <v>1316</v>
      </c>
      <c r="G817" s="455" t="s">
        <v>930</v>
      </c>
      <c r="H817">
        <v>120</v>
      </c>
      <c r="I817">
        <v>16</v>
      </c>
    </row>
    <row r="818" spans="2:9" ht="15" customHeight="1" x14ac:dyDescent="0.2">
      <c r="B818">
        <v>5</v>
      </c>
      <c r="C818">
        <v>201906</v>
      </c>
      <c r="D818">
        <v>201904</v>
      </c>
      <c r="E818" t="s">
        <v>1067</v>
      </c>
      <c r="F818" t="s">
        <v>1316</v>
      </c>
      <c r="G818" s="455" t="s">
        <v>930</v>
      </c>
      <c r="H818">
        <v>121</v>
      </c>
      <c r="I818">
        <v>100</v>
      </c>
    </row>
    <row r="819" spans="2:9" ht="15" customHeight="1" x14ac:dyDescent="0.2">
      <c r="B819">
        <v>5</v>
      </c>
      <c r="C819">
        <v>201906</v>
      </c>
      <c r="D819">
        <v>201904</v>
      </c>
      <c r="E819" t="s">
        <v>1067</v>
      </c>
      <c r="F819">
        <v>85</v>
      </c>
      <c r="G819" s="455" t="s">
        <v>935</v>
      </c>
      <c r="H819">
        <v>120</v>
      </c>
      <c r="I819">
        <v>7</v>
      </c>
    </row>
    <row r="820" spans="2:9" ht="15" customHeight="1" x14ac:dyDescent="0.2">
      <c r="B820">
        <v>5</v>
      </c>
      <c r="C820">
        <v>201906</v>
      </c>
      <c r="D820">
        <v>201904</v>
      </c>
      <c r="E820" t="s">
        <v>1067</v>
      </c>
      <c r="F820">
        <v>85</v>
      </c>
      <c r="G820" s="455" t="s">
        <v>935</v>
      </c>
      <c r="H820">
        <v>121</v>
      </c>
      <c r="I820">
        <v>37</v>
      </c>
    </row>
    <row r="821" spans="2:9" ht="15" customHeight="1" x14ac:dyDescent="0.2">
      <c r="B821">
        <v>5</v>
      </c>
      <c r="C821">
        <v>201906</v>
      </c>
      <c r="D821">
        <v>201904</v>
      </c>
      <c r="E821" t="s">
        <v>1067</v>
      </c>
      <c r="F821" t="s">
        <v>1325</v>
      </c>
      <c r="G821" s="455" t="s">
        <v>928</v>
      </c>
      <c r="H821">
        <v>120</v>
      </c>
      <c r="I821">
        <v>2</v>
      </c>
    </row>
    <row r="822" spans="2:9" ht="15" customHeight="1" x14ac:dyDescent="0.2">
      <c r="B822">
        <v>5</v>
      </c>
      <c r="C822">
        <v>201906</v>
      </c>
      <c r="D822">
        <v>201904</v>
      </c>
      <c r="E822" t="s">
        <v>1067</v>
      </c>
      <c r="F822" t="s">
        <v>1325</v>
      </c>
      <c r="G822" s="455" t="s">
        <v>928</v>
      </c>
      <c r="H822">
        <v>121</v>
      </c>
      <c r="I822">
        <v>24</v>
      </c>
    </row>
    <row r="823" spans="2:9" ht="15" customHeight="1" x14ac:dyDescent="0.2">
      <c r="B823">
        <v>5</v>
      </c>
      <c r="C823">
        <v>201906</v>
      </c>
      <c r="D823">
        <v>201904</v>
      </c>
      <c r="E823" t="s">
        <v>1067</v>
      </c>
      <c r="F823" t="s">
        <v>1329</v>
      </c>
      <c r="G823" s="455" t="s">
        <v>925</v>
      </c>
      <c r="H823">
        <v>120</v>
      </c>
      <c r="I823">
        <v>10</v>
      </c>
    </row>
    <row r="824" spans="2:9" ht="15" customHeight="1" x14ac:dyDescent="0.2">
      <c r="B824">
        <v>5</v>
      </c>
      <c r="C824">
        <v>201906</v>
      </c>
      <c r="D824">
        <v>201904</v>
      </c>
      <c r="E824" t="s">
        <v>1067</v>
      </c>
      <c r="F824" t="s">
        <v>1329</v>
      </c>
      <c r="G824" s="455" t="s">
        <v>925</v>
      </c>
      <c r="H824">
        <v>121</v>
      </c>
      <c r="I824">
        <v>44</v>
      </c>
    </row>
    <row r="825" spans="2:9" ht="15" customHeight="1" x14ac:dyDescent="0.2">
      <c r="B825">
        <v>5</v>
      </c>
      <c r="C825">
        <v>201906</v>
      </c>
      <c r="D825">
        <v>201904</v>
      </c>
      <c r="E825" t="s">
        <v>1067</v>
      </c>
      <c r="F825" t="s">
        <v>1331</v>
      </c>
      <c r="G825" s="455" t="s">
        <v>939</v>
      </c>
      <c r="H825">
        <v>120</v>
      </c>
      <c r="I825">
        <v>14</v>
      </c>
    </row>
    <row r="826" spans="2:9" ht="15" customHeight="1" x14ac:dyDescent="0.2">
      <c r="B826">
        <v>5</v>
      </c>
      <c r="C826">
        <v>201906</v>
      </c>
      <c r="D826">
        <v>201904</v>
      </c>
      <c r="E826" t="s">
        <v>1067</v>
      </c>
      <c r="F826" t="s">
        <v>1331</v>
      </c>
      <c r="G826" s="455" t="s">
        <v>939</v>
      </c>
      <c r="H826">
        <v>121</v>
      </c>
      <c r="I826">
        <v>69</v>
      </c>
    </row>
    <row r="827" spans="2:9" ht="15" customHeight="1" x14ac:dyDescent="0.2">
      <c r="B827">
        <v>8</v>
      </c>
      <c r="C827">
        <v>201906</v>
      </c>
      <c r="D827">
        <v>201904</v>
      </c>
      <c r="E827" t="s">
        <v>1068</v>
      </c>
      <c r="F827">
        <v>19</v>
      </c>
      <c r="G827" s="455" t="s">
        <v>940</v>
      </c>
      <c r="H827">
        <v>120</v>
      </c>
      <c r="I827">
        <v>-1</v>
      </c>
    </row>
    <row r="828" spans="2:9" ht="15" customHeight="1" x14ac:dyDescent="0.2">
      <c r="B828">
        <v>8</v>
      </c>
      <c r="C828">
        <v>201906</v>
      </c>
      <c r="D828">
        <v>201904</v>
      </c>
      <c r="E828" t="s">
        <v>1068</v>
      </c>
      <c r="F828">
        <v>19</v>
      </c>
      <c r="G828" s="455" t="s">
        <v>940</v>
      </c>
      <c r="H828">
        <v>121</v>
      </c>
      <c r="I828">
        <v>22</v>
      </c>
    </row>
    <row r="829" spans="2:9" ht="15" customHeight="1" x14ac:dyDescent="0.2">
      <c r="B829">
        <v>8</v>
      </c>
      <c r="C829">
        <v>201906</v>
      </c>
      <c r="D829">
        <v>201904</v>
      </c>
      <c r="E829" t="s">
        <v>1068</v>
      </c>
      <c r="F829">
        <v>34</v>
      </c>
      <c r="G829" s="455" t="s">
        <v>1024</v>
      </c>
      <c r="H829">
        <v>120</v>
      </c>
      <c r="I829">
        <v>2</v>
      </c>
    </row>
    <row r="830" spans="2:9" ht="15" customHeight="1" x14ac:dyDescent="0.2">
      <c r="B830">
        <v>8</v>
      </c>
      <c r="C830">
        <v>201906</v>
      </c>
      <c r="D830">
        <v>201904</v>
      </c>
      <c r="E830" t="s">
        <v>1068</v>
      </c>
      <c r="F830">
        <v>34</v>
      </c>
      <c r="G830" s="455" t="s">
        <v>1024</v>
      </c>
      <c r="H830">
        <v>121</v>
      </c>
      <c r="I830">
        <v>11</v>
      </c>
    </row>
    <row r="831" spans="2:9" ht="15" customHeight="1" x14ac:dyDescent="0.2">
      <c r="B831">
        <v>8</v>
      </c>
      <c r="C831">
        <v>201906</v>
      </c>
      <c r="D831">
        <v>201904</v>
      </c>
      <c r="E831" t="s">
        <v>1068</v>
      </c>
      <c r="F831" t="s">
        <v>1309</v>
      </c>
      <c r="G831" s="455" t="s">
        <v>1024</v>
      </c>
      <c r="H831">
        <v>126</v>
      </c>
      <c r="I831">
        <v>-2</v>
      </c>
    </row>
    <row r="832" spans="2:9" ht="15" customHeight="1" x14ac:dyDescent="0.2">
      <c r="B832">
        <v>8</v>
      </c>
      <c r="C832">
        <v>201906</v>
      </c>
      <c r="D832">
        <v>201904</v>
      </c>
      <c r="E832" t="s">
        <v>1068</v>
      </c>
      <c r="F832">
        <v>45</v>
      </c>
      <c r="G832" s="455" t="s">
        <v>920</v>
      </c>
      <c r="H832">
        <v>120</v>
      </c>
      <c r="I832">
        <v>2</v>
      </c>
    </row>
    <row r="833" spans="1:9" ht="15" customHeight="1" x14ac:dyDescent="0.2">
      <c r="B833">
        <v>8</v>
      </c>
      <c r="C833">
        <v>201906</v>
      </c>
      <c r="D833">
        <v>201904</v>
      </c>
      <c r="E833" t="s">
        <v>1068</v>
      </c>
      <c r="F833">
        <v>45</v>
      </c>
      <c r="G833" s="455" t="s">
        <v>920</v>
      </c>
      <c r="H833">
        <v>121</v>
      </c>
      <c r="I833">
        <v>19</v>
      </c>
    </row>
    <row r="834" spans="1:9" ht="15" customHeight="1" x14ac:dyDescent="0.2">
      <c r="B834">
        <v>8</v>
      </c>
      <c r="C834">
        <v>201906</v>
      </c>
      <c r="D834">
        <v>201904</v>
      </c>
      <c r="E834" t="s">
        <v>1068</v>
      </c>
      <c r="F834" t="s">
        <v>1300</v>
      </c>
      <c r="G834" s="455" t="s">
        <v>920</v>
      </c>
      <c r="H834">
        <v>126</v>
      </c>
      <c r="I834">
        <v>2</v>
      </c>
    </row>
    <row r="835" spans="1:9" ht="15" customHeight="1" x14ac:dyDescent="0.2">
      <c r="B835">
        <v>8</v>
      </c>
      <c r="C835">
        <v>201906</v>
      </c>
      <c r="D835">
        <v>201904</v>
      </c>
      <c r="E835" t="s">
        <v>1068</v>
      </c>
      <c r="F835" t="s">
        <v>1326</v>
      </c>
      <c r="G835" s="455" t="s">
        <v>923</v>
      </c>
      <c r="H835">
        <v>120</v>
      </c>
      <c r="I835">
        <v>1</v>
      </c>
    </row>
    <row r="836" spans="1:9" ht="15" customHeight="1" x14ac:dyDescent="0.2">
      <c r="B836">
        <v>8</v>
      </c>
      <c r="C836">
        <v>201906</v>
      </c>
      <c r="D836">
        <v>201904</v>
      </c>
      <c r="E836" t="s">
        <v>1068</v>
      </c>
      <c r="F836" t="s">
        <v>1326</v>
      </c>
      <c r="G836" s="455" t="s">
        <v>923</v>
      </c>
      <c r="H836">
        <v>121</v>
      </c>
      <c r="I836">
        <v>19</v>
      </c>
    </row>
    <row r="837" spans="1:9" ht="15" customHeight="1" x14ac:dyDescent="0.2">
      <c r="B837">
        <v>8</v>
      </c>
      <c r="C837">
        <v>201906</v>
      </c>
      <c r="D837">
        <v>201904</v>
      </c>
      <c r="E837" t="s">
        <v>1068</v>
      </c>
      <c r="F837">
        <v>69</v>
      </c>
      <c r="G837" s="455" t="s">
        <v>937</v>
      </c>
      <c r="H837">
        <v>120</v>
      </c>
      <c r="I837">
        <v>19</v>
      </c>
    </row>
    <row r="838" spans="1:9" ht="15" customHeight="1" x14ac:dyDescent="0.2">
      <c r="B838">
        <v>8</v>
      </c>
      <c r="C838">
        <v>201906</v>
      </c>
      <c r="D838">
        <v>201904</v>
      </c>
      <c r="E838" t="s">
        <v>1068</v>
      </c>
      <c r="F838">
        <v>69</v>
      </c>
      <c r="G838" s="455" t="s">
        <v>937</v>
      </c>
      <c r="H838">
        <v>121</v>
      </c>
      <c r="I838">
        <v>67</v>
      </c>
    </row>
    <row r="839" spans="1:9" ht="15" customHeight="1" x14ac:dyDescent="0.2">
      <c r="B839">
        <v>8</v>
      </c>
      <c r="C839">
        <v>201906</v>
      </c>
      <c r="D839">
        <v>201904</v>
      </c>
      <c r="E839" t="s">
        <v>1068</v>
      </c>
      <c r="F839" t="s">
        <v>1334</v>
      </c>
      <c r="G839" s="455" t="s">
        <v>937</v>
      </c>
      <c r="H839">
        <v>126</v>
      </c>
      <c r="I839">
        <v>5</v>
      </c>
    </row>
    <row r="840" spans="1:9" ht="15" customHeight="1" x14ac:dyDescent="0.2">
      <c r="B840">
        <v>8</v>
      </c>
      <c r="C840">
        <v>201906</v>
      </c>
      <c r="D840">
        <v>201904</v>
      </c>
      <c r="E840" t="s">
        <v>1068</v>
      </c>
      <c r="F840" t="s">
        <v>1312</v>
      </c>
      <c r="G840" s="455" t="s">
        <v>930</v>
      </c>
      <c r="H840">
        <v>120</v>
      </c>
      <c r="I840">
        <v>3</v>
      </c>
    </row>
    <row r="841" spans="1:9" ht="15" customHeight="1" x14ac:dyDescent="0.2">
      <c r="A841" s="223"/>
      <c r="B841" s="452">
        <v>8</v>
      </c>
      <c r="C841" s="452">
        <v>201906</v>
      </c>
      <c r="D841" s="452">
        <v>201904</v>
      </c>
      <c r="E841" s="452" t="s">
        <v>1068</v>
      </c>
      <c r="F841" s="452" t="s">
        <v>1312</v>
      </c>
      <c r="G841" s="459" t="s">
        <v>930</v>
      </c>
      <c r="H841" s="452">
        <v>121</v>
      </c>
      <c r="I841" s="452">
        <v>61</v>
      </c>
    </row>
    <row r="842" spans="1:9" ht="15" customHeight="1" x14ac:dyDescent="0.2">
      <c r="A842" s="223"/>
      <c r="B842" s="452">
        <v>8</v>
      </c>
      <c r="C842" s="452">
        <v>201906</v>
      </c>
      <c r="D842" s="452">
        <v>201904</v>
      </c>
      <c r="E842" s="452" t="s">
        <v>1068</v>
      </c>
      <c r="F842" s="452" t="s">
        <v>1311</v>
      </c>
      <c r="G842" s="459" t="s">
        <v>930</v>
      </c>
      <c r="H842" s="452">
        <v>126</v>
      </c>
      <c r="I842" s="452">
        <v>17</v>
      </c>
    </row>
    <row r="843" spans="1:9" ht="15" customHeight="1" x14ac:dyDescent="0.2">
      <c r="A843" s="223"/>
      <c r="B843" s="452">
        <v>8</v>
      </c>
      <c r="C843" s="452">
        <v>201906</v>
      </c>
      <c r="D843" s="452">
        <v>201904</v>
      </c>
      <c r="E843" s="452" t="s">
        <v>1068</v>
      </c>
      <c r="F843" s="452" t="s">
        <v>1323</v>
      </c>
      <c r="G843" s="459" t="s">
        <v>928</v>
      </c>
      <c r="H843" s="452">
        <v>120</v>
      </c>
      <c r="I843" s="452">
        <v>7</v>
      </c>
    </row>
    <row r="844" spans="1:9" ht="15" customHeight="1" x14ac:dyDescent="0.2">
      <c r="A844" s="223"/>
      <c r="B844" s="452">
        <v>8</v>
      </c>
      <c r="C844" s="452">
        <v>201906</v>
      </c>
      <c r="D844" s="452">
        <v>201904</v>
      </c>
      <c r="E844" s="452" t="s">
        <v>1068</v>
      </c>
      <c r="F844" s="452" t="s">
        <v>1323</v>
      </c>
      <c r="G844" s="459" t="s">
        <v>928</v>
      </c>
      <c r="H844" s="452">
        <v>121</v>
      </c>
      <c r="I844" s="452">
        <v>16</v>
      </c>
    </row>
    <row r="845" spans="1:9" ht="15" customHeight="1" x14ac:dyDescent="0.2">
      <c r="A845" s="223"/>
      <c r="B845" s="452">
        <v>8</v>
      </c>
      <c r="C845" s="452">
        <v>201906</v>
      </c>
      <c r="D845" s="452">
        <v>201904</v>
      </c>
      <c r="E845" s="452" t="s">
        <v>1068</v>
      </c>
      <c r="F845" s="452" t="s">
        <v>1332</v>
      </c>
      <c r="G845" s="459" t="s">
        <v>913</v>
      </c>
      <c r="H845" s="452">
        <v>120</v>
      </c>
      <c r="I845" s="452">
        <v>3</v>
      </c>
    </row>
    <row r="846" spans="1:9" ht="15" customHeight="1" x14ac:dyDescent="0.2">
      <c r="A846" s="223"/>
      <c r="B846" s="452">
        <v>8</v>
      </c>
      <c r="C846" s="452">
        <v>201906</v>
      </c>
      <c r="D846" s="452">
        <v>201904</v>
      </c>
      <c r="E846" s="452" t="s">
        <v>1068</v>
      </c>
      <c r="F846" s="452" t="s">
        <v>1332</v>
      </c>
      <c r="G846" s="459" t="s">
        <v>913</v>
      </c>
      <c r="H846" s="452">
        <v>121</v>
      </c>
      <c r="I846" s="452">
        <v>73</v>
      </c>
    </row>
    <row r="847" spans="1:9" ht="15" customHeight="1" x14ac:dyDescent="0.2">
      <c r="A847" s="223"/>
      <c r="B847" s="452">
        <v>34</v>
      </c>
      <c r="C847" s="452">
        <v>201906</v>
      </c>
      <c r="D847" s="452">
        <v>201904</v>
      </c>
      <c r="E847" s="452" t="s">
        <v>1069</v>
      </c>
      <c r="F847" s="452">
        <v>33</v>
      </c>
      <c r="G847" s="459" t="s">
        <v>1024</v>
      </c>
      <c r="H847" s="452">
        <v>120</v>
      </c>
      <c r="I847" s="452">
        <v>3</v>
      </c>
    </row>
    <row r="848" spans="1:9" ht="15" customHeight="1" x14ac:dyDescent="0.2">
      <c r="A848" s="223"/>
      <c r="B848" s="452">
        <v>34</v>
      </c>
      <c r="C848" s="452">
        <v>201906</v>
      </c>
      <c r="D848" s="452">
        <v>201904</v>
      </c>
      <c r="E848" s="452" t="s">
        <v>1069</v>
      </c>
      <c r="F848" s="452">
        <v>33</v>
      </c>
      <c r="G848" s="459" t="s">
        <v>1024</v>
      </c>
      <c r="H848" s="452">
        <v>121</v>
      </c>
      <c r="I848" s="452">
        <v>14</v>
      </c>
    </row>
    <row r="849" spans="1:9" ht="15" customHeight="1" x14ac:dyDescent="0.2">
      <c r="A849" s="223"/>
      <c r="B849" s="452">
        <v>34</v>
      </c>
      <c r="C849" s="452">
        <v>201906</v>
      </c>
      <c r="D849" s="452">
        <v>201904</v>
      </c>
      <c r="E849" s="452" t="s">
        <v>1069</v>
      </c>
      <c r="F849" s="452" t="s">
        <v>1310</v>
      </c>
      <c r="G849" s="459" t="s">
        <v>1024</v>
      </c>
      <c r="H849" s="452">
        <v>126</v>
      </c>
      <c r="I849" s="452">
        <v>8</v>
      </c>
    </row>
    <row r="850" spans="1:9" ht="15" customHeight="1" x14ac:dyDescent="0.2">
      <c r="A850" s="223"/>
      <c r="B850" s="452">
        <v>34</v>
      </c>
      <c r="C850" s="452">
        <v>201906</v>
      </c>
      <c r="D850" s="452">
        <v>201904</v>
      </c>
      <c r="E850" s="452" t="s">
        <v>1069</v>
      </c>
      <c r="F850" s="452">
        <v>46</v>
      </c>
      <c r="G850" s="459" t="s">
        <v>920</v>
      </c>
      <c r="H850" s="452">
        <v>120</v>
      </c>
      <c r="I850" s="452">
        <v>4</v>
      </c>
    </row>
    <row r="851" spans="1:9" ht="15" customHeight="1" x14ac:dyDescent="0.2">
      <c r="A851" s="223"/>
      <c r="B851" s="452">
        <v>34</v>
      </c>
      <c r="C851" s="452">
        <v>201906</v>
      </c>
      <c r="D851" s="452">
        <v>201904</v>
      </c>
      <c r="E851" s="452" t="s">
        <v>1069</v>
      </c>
      <c r="F851" s="452">
        <v>46</v>
      </c>
      <c r="G851" s="459" t="s">
        <v>920</v>
      </c>
      <c r="H851" s="452">
        <v>121</v>
      </c>
      <c r="I851" s="452">
        <v>22</v>
      </c>
    </row>
    <row r="852" spans="1:9" ht="15" customHeight="1" x14ac:dyDescent="0.2">
      <c r="A852" s="223"/>
      <c r="B852" s="452">
        <v>34</v>
      </c>
      <c r="C852" s="452">
        <v>201906</v>
      </c>
      <c r="D852" s="452">
        <v>201904</v>
      </c>
      <c r="E852" s="452" t="s">
        <v>1069</v>
      </c>
      <c r="F852" s="452" t="s">
        <v>1303</v>
      </c>
      <c r="G852" s="459" t="s">
        <v>920</v>
      </c>
      <c r="H852" s="452">
        <v>126</v>
      </c>
      <c r="I852" s="452">
        <v>1</v>
      </c>
    </row>
    <row r="853" spans="1:9" ht="15" customHeight="1" x14ac:dyDescent="0.2">
      <c r="A853" s="223"/>
      <c r="B853" s="452">
        <v>34</v>
      </c>
      <c r="C853" s="452">
        <v>201906</v>
      </c>
      <c r="D853" s="452">
        <v>201904</v>
      </c>
      <c r="E853" s="452" t="s">
        <v>1069</v>
      </c>
      <c r="F853" s="452" t="s">
        <v>1314</v>
      </c>
      <c r="G853" s="459" t="s">
        <v>930</v>
      </c>
      <c r="H853" s="452">
        <v>120</v>
      </c>
      <c r="I853" s="452">
        <v>4</v>
      </c>
    </row>
    <row r="854" spans="1:9" ht="15" customHeight="1" x14ac:dyDescent="0.2">
      <c r="A854" s="223"/>
      <c r="B854" s="452">
        <v>34</v>
      </c>
      <c r="C854" s="452">
        <v>201906</v>
      </c>
      <c r="D854" s="452">
        <v>201904</v>
      </c>
      <c r="E854" s="452" t="s">
        <v>1069</v>
      </c>
      <c r="F854" s="452" t="s">
        <v>1314</v>
      </c>
      <c r="G854" s="459" t="s">
        <v>930</v>
      </c>
      <c r="H854" s="452">
        <v>121</v>
      </c>
      <c r="I854" s="452">
        <v>21</v>
      </c>
    </row>
    <row r="855" spans="1:9" ht="15" customHeight="1" x14ac:dyDescent="0.2">
      <c r="A855" s="223"/>
      <c r="B855" s="452">
        <v>34</v>
      </c>
      <c r="C855" s="452">
        <v>201906</v>
      </c>
      <c r="D855" s="452">
        <v>201904</v>
      </c>
      <c r="E855" s="452" t="s">
        <v>1069</v>
      </c>
      <c r="F855" s="452" t="s">
        <v>1313</v>
      </c>
      <c r="G855" s="459" t="s">
        <v>930</v>
      </c>
      <c r="H855" s="452">
        <v>126</v>
      </c>
      <c r="I855" s="452">
        <v>2</v>
      </c>
    </row>
    <row r="856" spans="1:9" ht="15" customHeight="1" x14ac:dyDescent="0.2">
      <c r="A856" s="223"/>
      <c r="B856" s="452">
        <v>34</v>
      </c>
      <c r="C856" s="452">
        <v>201906</v>
      </c>
      <c r="D856" s="452">
        <v>201904</v>
      </c>
      <c r="E856" s="452" t="s">
        <v>1069</v>
      </c>
      <c r="F856" s="452" t="s">
        <v>1324</v>
      </c>
      <c r="G856" s="459" t="s">
        <v>928</v>
      </c>
      <c r="H856" s="452">
        <v>121</v>
      </c>
      <c r="I856" s="452">
        <v>17</v>
      </c>
    </row>
    <row r="857" spans="1:9" ht="15" customHeight="1" x14ac:dyDescent="0.2">
      <c r="A857" s="223"/>
      <c r="B857" s="452">
        <v>34</v>
      </c>
      <c r="C857" s="452">
        <v>201906</v>
      </c>
      <c r="D857" s="452">
        <v>201904</v>
      </c>
      <c r="E857" s="452" t="s">
        <v>1069</v>
      </c>
      <c r="F857" s="452" t="s">
        <v>1306</v>
      </c>
      <c r="G857" s="459" t="s">
        <v>941</v>
      </c>
      <c r="H857" s="452">
        <v>120</v>
      </c>
      <c r="I857" s="452">
        <v>20</v>
      </c>
    </row>
    <row r="858" spans="1:9" ht="15" customHeight="1" x14ac:dyDescent="0.2">
      <c r="A858" s="223"/>
      <c r="B858" s="452">
        <v>34</v>
      </c>
      <c r="C858" s="452">
        <v>201906</v>
      </c>
      <c r="D858" s="452">
        <v>201904</v>
      </c>
      <c r="E858" s="452" t="s">
        <v>1069</v>
      </c>
      <c r="F858" s="452" t="s">
        <v>1306</v>
      </c>
      <c r="G858" s="459" t="s">
        <v>941</v>
      </c>
      <c r="H858" s="452">
        <v>121</v>
      </c>
      <c r="I858" s="452">
        <v>68</v>
      </c>
    </row>
    <row r="859" spans="1:9" ht="15" customHeight="1" x14ac:dyDescent="0.2">
      <c r="A859" s="223"/>
      <c r="B859" s="452">
        <v>34</v>
      </c>
      <c r="C859" s="452">
        <v>201906</v>
      </c>
      <c r="D859" s="452">
        <v>201904</v>
      </c>
      <c r="E859" s="452" t="s">
        <v>1069</v>
      </c>
      <c r="F859" s="452" t="s">
        <v>1305</v>
      </c>
      <c r="G859" s="459" t="s">
        <v>941</v>
      </c>
      <c r="H859" s="452">
        <v>126</v>
      </c>
      <c r="I859" s="452">
        <v>6</v>
      </c>
    </row>
    <row r="860" spans="1:9" ht="15" customHeight="1" x14ac:dyDescent="0.2">
      <c r="A860" s="223"/>
      <c r="B860" s="452">
        <v>34</v>
      </c>
      <c r="C860" s="452">
        <v>201906</v>
      </c>
      <c r="D860" s="452">
        <v>201904</v>
      </c>
      <c r="E860" s="452" t="s">
        <v>1069</v>
      </c>
      <c r="F860" s="452" t="s">
        <v>1320</v>
      </c>
      <c r="G860" s="459" t="s">
        <v>1003</v>
      </c>
      <c r="H860" s="452">
        <v>120</v>
      </c>
      <c r="I860" s="452">
        <v>5</v>
      </c>
    </row>
    <row r="861" spans="1:9" ht="15" customHeight="1" x14ac:dyDescent="0.2">
      <c r="A861" s="223"/>
      <c r="B861" s="452">
        <v>34</v>
      </c>
      <c r="C861" s="452">
        <v>201906</v>
      </c>
      <c r="D861" s="452">
        <v>201904</v>
      </c>
      <c r="E861" s="452" t="s">
        <v>1069</v>
      </c>
      <c r="F861" s="452" t="s">
        <v>1320</v>
      </c>
      <c r="G861" s="459" t="s">
        <v>1003</v>
      </c>
      <c r="H861" s="452">
        <v>121</v>
      </c>
      <c r="I861" s="452">
        <v>23</v>
      </c>
    </row>
    <row r="862" spans="1:9" ht="15" customHeight="1" x14ac:dyDescent="0.2">
      <c r="A862" s="223"/>
      <c r="B862" s="452">
        <v>34</v>
      </c>
      <c r="C862" s="452">
        <v>201906</v>
      </c>
      <c r="D862" s="452">
        <v>201904</v>
      </c>
      <c r="E862" s="452" t="s">
        <v>1069</v>
      </c>
      <c r="F862" s="452" t="s">
        <v>1319</v>
      </c>
      <c r="G862" s="459" t="s">
        <v>1003</v>
      </c>
      <c r="H862" s="452">
        <v>126</v>
      </c>
      <c r="I862" s="452">
        <v>6</v>
      </c>
    </row>
    <row r="863" spans="1:9" ht="15" customHeight="1" x14ac:dyDescent="0.2">
      <c r="A863" s="223"/>
      <c r="B863" s="452">
        <v>36</v>
      </c>
      <c r="C863" s="452">
        <v>201906</v>
      </c>
      <c r="D863" s="452">
        <v>201904</v>
      </c>
      <c r="E863" s="452" t="s">
        <v>1070</v>
      </c>
      <c r="F863" s="452" t="s">
        <v>1336</v>
      </c>
      <c r="G863" s="459" t="s">
        <v>937</v>
      </c>
      <c r="H863" s="452">
        <v>120</v>
      </c>
      <c r="I863" s="452">
        <v>4</v>
      </c>
    </row>
    <row r="864" spans="1:9" ht="15" customHeight="1" x14ac:dyDescent="0.2">
      <c r="A864" s="223"/>
      <c r="B864" s="452">
        <v>36</v>
      </c>
      <c r="C864" s="452">
        <v>201906</v>
      </c>
      <c r="D864" s="452">
        <v>201904</v>
      </c>
      <c r="E864" s="452" t="s">
        <v>1070</v>
      </c>
      <c r="F864" s="452" t="s">
        <v>1336</v>
      </c>
      <c r="G864" s="459" t="s">
        <v>937</v>
      </c>
      <c r="H864" s="452">
        <v>121</v>
      </c>
      <c r="I864" s="452">
        <v>23</v>
      </c>
    </row>
    <row r="865" spans="1:9" ht="15" customHeight="1" x14ac:dyDescent="0.2">
      <c r="A865" s="223"/>
      <c r="B865" s="452">
        <v>36</v>
      </c>
      <c r="C865" s="452">
        <v>201906</v>
      </c>
      <c r="D865" s="452">
        <v>201904</v>
      </c>
      <c r="E865" s="452" t="s">
        <v>1070</v>
      </c>
      <c r="F865" s="452" t="s">
        <v>1318</v>
      </c>
      <c r="G865" s="459" t="s">
        <v>1003</v>
      </c>
      <c r="H865" s="452">
        <v>121</v>
      </c>
      <c r="I865" s="452">
        <v>29</v>
      </c>
    </row>
    <row r="866" spans="1:9" ht="15" customHeight="1" x14ac:dyDescent="0.2">
      <c r="A866" s="223"/>
      <c r="B866" s="452">
        <v>36</v>
      </c>
      <c r="C866" s="452">
        <v>201906</v>
      </c>
      <c r="D866" s="452">
        <v>201904</v>
      </c>
      <c r="E866" s="452" t="s">
        <v>1070</v>
      </c>
      <c r="F866" s="452" t="s">
        <v>1317</v>
      </c>
      <c r="G866" s="459" t="s">
        <v>1003</v>
      </c>
      <c r="H866" s="452">
        <v>126</v>
      </c>
      <c r="I866" s="452">
        <v>1</v>
      </c>
    </row>
    <row r="867" spans="1:9" ht="15" customHeight="1" x14ac:dyDescent="0.2">
      <c r="A867" s="223"/>
      <c r="B867" s="452">
        <v>36</v>
      </c>
      <c r="C867" s="452">
        <v>201906</v>
      </c>
      <c r="D867" s="452">
        <v>201904</v>
      </c>
      <c r="E867" s="452" t="s">
        <v>1070</v>
      </c>
      <c r="F867" s="452" t="s">
        <v>1330</v>
      </c>
      <c r="G867" s="459" t="s">
        <v>939</v>
      </c>
      <c r="H867" s="452">
        <v>120</v>
      </c>
      <c r="I867" s="452">
        <v>10</v>
      </c>
    </row>
    <row r="868" spans="1:9" ht="15" customHeight="1" x14ac:dyDescent="0.2">
      <c r="A868" s="223"/>
      <c r="B868" s="452">
        <v>36</v>
      </c>
      <c r="C868" s="452">
        <v>201906</v>
      </c>
      <c r="D868" s="452">
        <v>201904</v>
      </c>
      <c r="E868" s="452" t="s">
        <v>1070</v>
      </c>
      <c r="F868" s="452" t="s">
        <v>1330</v>
      </c>
      <c r="G868" s="459" t="s">
        <v>939</v>
      </c>
      <c r="H868" s="452">
        <v>121</v>
      </c>
      <c r="I868" s="452">
        <v>59</v>
      </c>
    </row>
    <row r="869" spans="1:9" ht="15" customHeight="1" x14ac:dyDescent="0.2">
      <c r="A869" s="462"/>
      <c r="B869" s="452">
        <v>8</v>
      </c>
      <c r="C869" s="452">
        <v>201905</v>
      </c>
      <c r="D869" s="452">
        <v>201904</v>
      </c>
      <c r="E869" s="452" t="s">
        <v>1068</v>
      </c>
      <c r="F869" s="452">
        <v>69</v>
      </c>
      <c r="G869" s="459" t="s">
        <v>937</v>
      </c>
      <c r="H869" s="452">
        <v>121</v>
      </c>
      <c r="I869" s="452">
        <v>95</v>
      </c>
    </row>
    <row r="870" spans="1:9" ht="15" customHeight="1" x14ac:dyDescent="0.2">
      <c r="A870" s="462"/>
      <c r="B870" s="452">
        <v>34</v>
      </c>
      <c r="C870" s="452">
        <v>201905</v>
      </c>
      <c r="D870" s="452">
        <v>201904</v>
      </c>
      <c r="E870" s="452" t="s">
        <v>1069</v>
      </c>
      <c r="F870" s="452" t="s">
        <v>1306</v>
      </c>
      <c r="G870" s="459" t="s">
        <v>941</v>
      </c>
      <c r="H870" s="452">
        <v>121</v>
      </c>
      <c r="I870" s="452">
        <v>92</v>
      </c>
    </row>
    <row r="871" spans="1:9" ht="15" customHeight="1" x14ac:dyDescent="0.2">
      <c r="A871" s="462"/>
      <c r="B871" s="452">
        <v>5</v>
      </c>
      <c r="C871" s="452">
        <v>201905</v>
      </c>
      <c r="D871" s="452">
        <v>201904</v>
      </c>
      <c r="E871" s="452" t="s">
        <v>1067</v>
      </c>
      <c r="F871" s="452" t="s">
        <v>1316</v>
      </c>
      <c r="G871" s="459" t="s">
        <v>930</v>
      </c>
      <c r="H871" s="452">
        <v>121</v>
      </c>
      <c r="I871" s="452">
        <v>90</v>
      </c>
    </row>
    <row r="872" spans="1:9" ht="15" customHeight="1" x14ac:dyDescent="0.2">
      <c r="A872" s="462"/>
      <c r="B872" s="452">
        <v>4</v>
      </c>
      <c r="C872" s="452">
        <v>201905</v>
      </c>
      <c r="D872" s="452">
        <v>201904</v>
      </c>
      <c r="E872" s="452" t="s">
        <v>1066</v>
      </c>
      <c r="F872" s="452">
        <v>47</v>
      </c>
      <c r="G872" s="459" t="s">
        <v>920</v>
      </c>
      <c r="H872" s="452">
        <v>121</v>
      </c>
      <c r="I872" s="452">
        <v>82</v>
      </c>
    </row>
    <row r="873" spans="1:9" ht="15" customHeight="1" x14ac:dyDescent="0.2">
      <c r="A873" s="462"/>
      <c r="B873" s="452">
        <v>5</v>
      </c>
      <c r="C873" s="452">
        <v>201905</v>
      </c>
      <c r="D873" s="452">
        <v>201904</v>
      </c>
      <c r="E873" s="452" t="s">
        <v>1067</v>
      </c>
      <c r="F873" s="452" t="s">
        <v>1331</v>
      </c>
      <c r="G873" s="459" t="s">
        <v>939</v>
      </c>
      <c r="H873" s="452">
        <v>121</v>
      </c>
      <c r="I873" s="452">
        <v>80</v>
      </c>
    </row>
    <row r="874" spans="1:9" ht="15" customHeight="1" x14ac:dyDescent="0.2">
      <c r="A874" s="462"/>
      <c r="B874" s="452">
        <v>4</v>
      </c>
      <c r="C874" s="452">
        <v>201905</v>
      </c>
      <c r="D874" s="452">
        <v>201904</v>
      </c>
      <c r="E874" s="452" t="s">
        <v>1066</v>
      </c>
      <c r="F874" s="452" t="s">
        <v>1322</v>
      </c>
      <c r="G874" s="459" t="s">
        <v>1003</v>
      </c>
      <c r="H874" s="452">
        <v>121</v>
      </c>
      <c r="I874" s="452">
        <v>74</v>
      </c>
    </row>
    <row r="875" spans="1:9" ht="15" customHeight="1" x14ac:dyDescent="0.2">
      <c r="A875" s="462"/>
      <c r="B875" s="452">
        <v>4</v>
      </c>
      <c r="C875" s="452">
        <v>201905</v>
      </c>
      <c r="D875" s="452">
        <v>201904</v>
      </c>
      <c r="E875" s="452" t="s">
        <v>1066</v>
      </c>
      <c r="F875" s="452" t="s">
        <v>1333</v>
      </c>
      <c r="G875" s="459" t="s">
        <v>913</v>
      </c>
      <c r="H875" s="452">
        <v>121</v>
      </c>
      <c r="I875" s="452">
        <v>68</v>
      </c>
    </row>
    <row r="876" spans="1:9" ht="15" customHeight="1" x14ac:dyDescent="0.2">
      <c r="A876" s="462"/>
      <c r="B876" s="452">
        <v>8</v>
      </c>
      <c r="C876" s="452">
        <v>201905</v>
      </c>
      <c r="D876" s="452">
        <v>201904</v>
      </c>
      <c r="E876" s="452" t="s">
        <v>1068</v>
      </c>
      <c r="F876" s="452" t="s">
        <v>1332</v>
      </c>
      <c r="G876" s="459" t="s">
        <v>913</v>
      </c>
      <c r="H876" s="452">
        <v>121</v>
      </c>
      <c r="I876" s="452">
        <v>62</v>
      </c>
    </row>
    <row r="877" spans="1:9" ht="15" customHeight="1" x14ac:dyDescent="0.2">
      <c r="A877" s="462"/>
      <c r="B877" s="452">
        <v>34</v>
      </c>
      <c r="C877" s="452">
        <v>201905</v>
      </c>
      <c r="D877" s="452">
        <v>201904</v>
      </c>
      <c r="E877" s="452" t="s">
        <v>1069</v>
      </c>
      <c r="F877" s="452" t="s">
        <v>1314</v>
      </c>
      <c r="G877" s="459" t="s">
        <v>930</v>
      </c>
      <c r="H877" s="452">
        <v>121</v>
      </c>
      <c r="I877" s="452">
        <v>56</v>
      </c>
    </row>
    <row r="878" spans="1:9" ht="15" customHeight="1" x14ac:dyDescent="0.2">
      <c r="A878" s="462"/>
      <c r="B878" s="452">
        <v>8</v>
      </c>
      <c r="C878" s="452">
        <v>201905</v>
      </c>
      <c r="D878" s="452">
        <v>201904</v>
      </c>
      <c r="E878" s="452" t="s">
        <v>1068</v>
      </c>
      <c r="F878" s="452" t="s">
        <v>1312</v>
      </c>
      <c r="G878" s="459" t="s">
        <v>930</v>
      </c>
      <c r="H878" s="452">
        <v>121</v>
      </c>
      <c r="I878" s="452">
        <v>54</v>
      </c>
    </row>
    <row r="879" spans="1:9" ht="15" customHeight="1" x14ac:dyDescent="0.2">
      <c r="A879" s="462"/>
      <c r="B879" s="452">
        <v>4</v>
      </c>
      <c r="C879" s="452">
        <v>201905</v>
      </c>
      <c r="D879" s="452">
        <v>201904</v>
      </c>
      <c r="E879" s="452" t="s">
        <v>1066</v>
      </c>
      <c r="F879" s="452" t="s">
        <v>1328</v>
      </c>
      <c r="G879" s="459" t="s">
        <v>925</v>
      </c>
      <c r="H879" s="452">
        <v>121</v>
      </c>
      <c r="I879" s="452">
        <v>52</v>
      </c>
    </row>
    <row r="880" spans="1:9" ht="15" customHeight="1" x14ac:dyDescent="0.2">
      <c r="A880" s="462"/>
      <c r="B880" s="452">
        <v>4</v>
      </c>
      <c r="C880" s="452">
        <v>201905</v>
      </c>
      <c r="D880" s="452">
        <v>201904</v>
      </c>
      <c r="E880" s="452" t="s">
        <v>1066</v>
      </c>
      <c r="F880" s="452" t="s">
        <v>1308</v>
      </c>
      <c r="G880" s="459" t="s">
        <v>941</v>
      </c>
      <c r="H880" s="452">
        <v>121</v>
      </c>
      <c r="I880" s="452">
        <v>49</v>
      </c>
    </row>
    <row r="881" spans="1:9" ht="15" customHeight="1" x14ac:dyDescent="0.2">
      <c r="A881" s="462"/>
      <c r="B881" s="452">
        <v>36</v>
      </c>
      <c r="C881" s="452">
        <v>201905</v>
      </c>
      <c r="D881" s="452">
        <v>201904</v>
      </c>
      <c r="E881" s="452" t="s">
        <v>1070</v>
      </c>
      <c r="F881" s="452" t="s">
        <v>1330</v>
      </c>
      <c r="G881" s="459" t="s">
        <v>939</v>
      </c>
      <c r="H881" s="452">
        <v>121</v>
      </c>
      <c r="I881" s="452">
        <v>49</v>
      </c>
    </row>
    <row r="882" spans="1:9" ht="15" customHeight="1" x14ac:dyDescent="0.2">
      <c r="A882" s="462"/>
      <c r="B882" s="462">
        <v>5</v>
      </c>
      <c r="C882" s="462">
        <v>201905</v>
      </c>
      <c r="D882" s="462">
        <v>201904</v>
      </c>
      <c r="E882" s="462" t="s">
        <v>1067</v>
      </c>
      <c r="F882" s="462" t="s">
        <v>1329</v>
      </c>
      <c r="G882" s="455" t="s">
        <v>925</v>
      </c>
      <c r="H882" s="462">
        <v>121</v>
      </c>
      <c r="I882" s="462">
        <v>46</v>
      </c>
    </row>
    <row r="883" spans="1:9" ht="15" customHeight="1" x14ac:dyDescent="0.2">
      <c r="A883" s="462"/>
      <c r="B883" s="462">
        <v>8</v>
      </c>
      <c r="C883" s="462">
        <v>201905</v>
      </c>
      <c r="D883" s="462">
        <v>201904</v>
      </c>
      <c r="E883" s="462" t="s">
        <v>1068</v>
      </c>
      <c r="F883" s="462">
        <v>45</v>
      </c>
      <c r="G883" s="455" t="s">
        <v>920</v>
      </c>
      <c r="H883" s="462">
        <v>121</v>
      </c>
      <c r="I883" s="462">
        <v>45</v>
      </c>
    </row>
    <row r="884" spans="1:9" ht="15" customHeight="1" x14ac:dyDescent="0.2">
      <c r="A884" s="462"/>
      <c r="B884" s="462">
        <v>34</v>
      </c>
      <c r="C884" s="462">
        <v>201905</v>
      </c>
      <c r="D884" s="462">
        <v>201904</v>
      </c>
      <c r="E884" s="462" t="s">
        <v>1069</v>
      </c>
      <c r="F884" s="462">
        <v>46</v>
      </c>
      <c r="G884" s="455" t="s">
        <v>920</v>
      </c>
      <c r="H884" s="462">
        <v>121</v>
      </c>
      <c r="I884" s="462">
        <v>43</v>
      </c>
    </row>
    <row r="885" spans="1:9" ht="15" customHeight="1" x14ac:dyDescent="0.2">
      <c r="A885" s="462"/>
      <c r="B885" s="462">
        <v>36</v>
      </c>
      <c r="C885" s="462">
        <v>201905</v>
      </c>
      <c r="D885" s="462">
        <v>201904</v>
      </c>
      <c r="E885" s="462" t="s">
        <v>1070</v>
      </c>
      <c r="F885" s="462" t="s">
        <v>1336</v>
      </c>
      <c r="G885" s="455" t="s">
        <v>937</v>
      </c>
      <c r="H885" s="462">
        <v>121</v>
      </c>
      <c r="I885" s="462">
        <v>38</v>
      </c>
    </row>
    <row r="886" spans="1:9" ht="15" customHeight="1" x14ac:dyDescent="0.2">
      <c r="A886" s="462"/>
      <c r="B886" s="462">
        <v>36</v>
      </c>
      <c r="C886" s="462">
        <v>201905</v>
      </c>
      <c r="D886" s="462">
        <v>201904</v>
      </c>
      <c r="E886" s="462" t="s">
        <v>1070</v>
      </c>
      <c r="F886" s="462" t="s">
        <v>1318</v>
      </c>
      <c r="G886" s="455" t="s">
        <v>1003</v>
      </c>
      <c r="H886" s="462">
        <v>121</v>
      </c>
      <c r="I886" s="462">
        <v>38</v>
      </c>
    </row>
    <row r="887" spans="1:9" ht="15" customHeight="1" x14ac:dyDescent="0.2">
      <c r="A887" s="462"/>
      <c r="B887" s="462">
        <v>8</v>
      </c>
      <c r="C887" s="462">
        <v>201905</v>
      </c>
      <c r="D887" s="462">
        <v>201904</v>
      </c>
      <c r="E887" s="462" t="s">
        <v>1068</v>
      </c>
      <c r="F887" s="462" t="s">
        <v>1326</v>
      </c>
      <c r="G887" s="455" t="s">
        <v>923</v>
      </c>
      <c r="H887" s="462">
        <v>121</v>
      </c>
      <c r="I887" s="462">
        <v>34</v>
      </c>
    </row>
    <row r="888" spans="1:9" ht="15" customHeight="1" x14ac:dyDescent="0.2">
      <c r="A888" s="462"/>
      <c r="B888" s="462">
        <v>34</v>
      </c>
      <c r="C888" s="462">
        <v>201905</v>
      </c>
      <c r="D888" s="462">
        <v>201904</v>
      </c>
      <c r="E888" s="462" t="s">
        <v>1069</v>
      </c>
      <c r="F888" s="462" t="s">
        <v>1320</v>
      </c>
      <c r="G888" s="455" t="s">
        <v>1003</v>
      </c>
      <c r="H888" s="462">
        <v>121</v>
      </c>
      <c r="I888" s="462">
        <v>32</v>
      </c>
    </row>
    <row r="889" spans="1:9" ht="15" customHeight="1" x14ac:dyDescent="0.2">
      <c r="A889" s="462"/>
      <c r="B889" s="462">
        <v>8</v>
      </c>
      <c r="C889" s="462">
        <v>201905</v>
      </c>
      <c r="D889" s="462">
        <v>201904</v>
      </c>
      <c r="E889" s="462" t="s">
        <v>1068</v>
      </c>
      <c r="F889" s="462">
        <v>19</v>
      </c>
      <c r="G889" s="455" t="s">
        <v>940</v>
      </c>
      <c r="H889" s="462">
        <v>121</v>
      </c>
      <c r="I889" s="462">
        <v>28</v>
      </c>
    </row>
    <row r="890" spans="1:9" ht="15" customHeight="1" x14ac:dyDescent="0.2">
      <c r="A890" s="462"/>
      <c r="B890" s="462">
        <v>8</v>
      </c>
      <c r="C890" s="462">
        <v>201905</v>
      </c>
      <c r="D890" s="462">
        <v>201904</v>
      </c>
      <c r="E890" s="462" t="s">
        <v>1068</v>
      </c>
      <c r="F890" s="462" t="s">
        <v>1323</v>
      </c>
      <c r="G890" s="455" t="s">
        <v>928</v>
      </c>
      <c r="H890" s="462">
        <v>121</v>
      </c>
      <c r="I890" s="462">
        <v>23</v>
      </c>
    </row>
    <row r="891" spans="1:9" ht="15" customHeight="1" x14ac:dyDescent="0.2">
      <c r="A891" s="462"/>
      <c r="B891" s="462">
        <v>34</v>
      </c>
      <c r="C891" s="462">
        <v>201905</v>
      </c>
      <c r="D891" s="462">
        <v>201904</v>
      </c>
      <c r="E891" s="462" t="s">
        <v>1069</v>
      </c>
      <c r="F891" s="462" t="s">
        <v>1306</v>
      </c>
      <c r="G891" s="455" t="s">
        <v>941</v>
      </c>
      <c r="H891" s="462">
        <v>120</v>
      </c>
      <c r="I891" s="462">
        <v>21</v>
      </c>
    </row>
    <row r="892" spans="1:9" ht="15" customHeight="1" x14ac:dyDescent="0.2">
      <c r="A892" s="462"/>
      <c r="B892" s="462">
        <v>34</v>
      </c>
      <c r="C892" s="462">
        <v>201905</v>
      </c>
      <c r="D892" s="462">
        <v>201904</v>
      </c>
      <c r="E892" s="462" t="s">
        <v>1069</v>
      </c>
      <c r="F892" s="462" t="s">
        <v>1324</v>
      </c>
      <c r="G892" s="455" t="s">
        <v>928</v>
      </c>
      <c r="H892" s="462">
        <v>121</v>
      </c>
      <c r="I892" s="462">
        <v>20</v>
      </c>
    </row>
    <row r="893" spans="1:9" ht="15" customHeight="1" x14ac:dyDescent="0.2">
      <c r="A893" s="462"/>
      <c r="B893" s="462">
        <v>5</v>
      </c>
      <c r="C893" s="462">
        <v>201905</v>
      </c>
      <c r="D893" s="462">
        <v>201904</v>
      </c>
      <c r="E893" s="462" t="s">
        <v>1067</v>
      </c>
      <c r="F893" s="462" t="s">
        <v>1325</v>
      </c>
      <c r="G893" s="455" t="s">
        <v>928</v>
      </c>
      <c r="H893" s="462">
        <v>121</v>
      </c>
      <c r="I893" s="462">
        <v>19</v>
      </c>
    </row>
    <row r="894" spans="1:9" ht="15" customHeight="1" x14ac:dyDescent="0.2">
      <c r="A894" s="462"/>
      <c r="B894" s="462">
        <v>8</v>
      </c>
      <c r="C894" s="462">
        <v>201905</v>
      </c>
      <c r="D894" s="462">
        <v>201904</v>
      </c>
      <c r="E894" s="462" t="s">
        <v>1068</v>
      </c>
      <c r="F894" s="462">
        <v>34</v>
      </c>
      <c r="G894" s="455" t="s">
        <v>1024</v>
      </c>
      <c r="H894" s="462">
        <v>121</v>
      </c>
      <c r="I894" s="462">
        <v>19</v>
      </c>
    </row>
    <row r="895" spans="1:9" ht="15" customHeight="1" x14ac:dyDescent="0.2">
      <c r="A895" s="462"/>
      <c r="B895" s="462">
        <v>4</v>
      </c>
      <c r="C895" s="462">
        <v>201905</v>
      </c>
      <c r="D895" s="462">
        <v>201904</v>
      </c>
      <c r="E895" s="462" t="s">
        <v>1066</v>
      </c>
      <c r="F895" s="462" t="s">
        <v>1327</v>
      </c>
      <c r="G895" s="455" t="s">
        <v>923</v>
      </c>
      <c r="H895" s="462">
        <v>121</v>
      </c>
      <c r="I895" s="462">
        <v>17</v>
      </c>
    </row>
    <row r="896" spans="1:9" ht="15" customHeight="1" x14ac:dyDescent="0.2">
      <c r="A896" s="462"/>
      <c r="B896" s="462">
        <v>4</v>
      </c>
      <c r="C896" s="462">
        <v>201905</v>
      </c>
      <c r="D896" s="462">
        <v>201904</v>
      </c>
      <c r="E896" s="462" t="s">
        <v>1066</v>
      </c>
      <c r="F896" s="462" t="s">
        <v>1333</v>
      </c>
      <c r="G896" s="455" t="s">
        <v>913</v>
      </c>
      <c r="H896" s="462">
        <v>120</v>
      </c>
      <c r="I896" s="462">
        <v>15</v>
      </c>
    </row>
    <row r="897" spans="1:9" ht="15" customHeight="1" x14ac:dyDescent="0.2">
      <c r="A897" s="462"/>
      <c r="B897" s="462">
        <v>8</v>
      </c>
      <c r="C897" s="462">
        <v>201905</v>
      </c>
      <c r="D897" s="462">
        <v>201904</v>
      </c>
      <c r="E897" s="462" t="s">
        <v>1068</v>
      </c>
      <c r="F897" s="462">
        <v>19</v>
      </c>
      <c r="G897" s="455" t="s">
        <v>940</v>
      </c>
      <c r="H897" s="462">
        <v>120</v>
      </c>
      <c r="I897" s="462">
        <v>15</v>
      </c>
    </row>
    <row r="898" spans="1:9" ht="15" customHeight="1" x14ac:dyDescent="0.2">
      <c r="A898" s="462"/>
      <c r="B898" s="462">
        <v>8</v>
      </c>
      <c r="C898" s="462">
        <v>201905</v>
      </c>
      <c r="D898" s="462">
        <v>201904</v>
      </c>
      <c r="E898" s="462" t="s">
        <v>1068</v>
      </c>
      <c r="F898" s="462">
        <v>69</v>
      </c>
      <c r="G898" s="455" t="s">
        <v>937</v>
      </c>
      <c r="H898" s="462">
        <v>120</v>
      </c>
      <c r="I898" s="462">
        <v>15</v>
      </c>
    </row>
    <row r="899" spans="1:9" ht="15" customHeight="1" x14ac:dyDescent="0.2">
      <c r="A899" s="462"/>
      <c r="B899" s="462">
        <v>5</v>
      </c>
      <c r="C899" s="462">
        <v>201905</v>
      </c>
      <c r="D899" s="462">
        <v>201904</v>
      </c>
      <c r="E899" s="462" t="s">
        <v>1067</v>
      </c>
      <c r="F899" s="462">
        <v>18</v>
      </c>
      <c r="G899" s="455" t="s">
        <v>940</v>
      </c>
      <c r="H899" s="462">
        <v>121</v>
      </c>
      <c r="I899" s="462">
        <v>13</v>
      </c>
    </row>
    <row r="900" spans="1:9" ht="15" customHeight="1" x14ac:dyDescent="0.2">
      <c r="A900" s="462"/>
      <c r="B900" s="462">
        <v>4</v>
      </c>
      <c r="C900" s="462">
        <v>201905</v>
      </c>
      <c r="D900" s="462">
        <v>201904</v>
      </c>
      <c r="E900" s="462" t="s">
        <v>1066</v>
      </c>
      <c r="F900" s="462" t="s">
        <v>1308</v>
      </c>
      <c r="G900" s="455" t="s">
        <v>941</v>
      </c>
      <c r="H900" s="462">
        <v>120</v>
      </c>
      <c r="I900" s="462">
        <v>10</v>
      </c>
    </row>
    <row r="901" spans="1:9" ht="15" customHeight="1" x14ac:dyDescent="0.2">
      <c r="A901" s="462"/>
      <c r="B901" s="462">
        <v>4</v>
      </c>
      <c r="C901" s="462">
        <v>201905</v>
      </c>
      <c r="D901" s="462">
        <v>201904</v>
      </c>
      <c r="E901" s="462" t="s">
        <v>1066</v>
      </c>
      <c r="F901" s="462" t="s">
        <v>1322</v>
      </c>
      <c r="G901" s="455" t="s">
        <v>1003</v>
      </c>
      <c r="H901" s="462">
        <v>120</v>
      </c>
      <c r="I901" s="462">
        <v>10</v>
      </c>
    </row>
    <row r="902" spans="1:9" ht="15" customHeight="1" x14ac:dyDescent="0.2">
      <c r="A902" s="462"/>
      <c r="B902" s="462">
        <v>5</v>
      </c>
      <c r="C902" s="462">
        <v>201905</v>
      </c>
      <c r="D902" s="462">
        <v>201904</v>
      </c>
      <c r="E902" s="462" t="s">
        <v>1067</v>
      </c>
      <c r="F902" s="462" t="s">
        <v>1316</v>
      </c>
      <c r="G902" s="455" t="s">
        <v>930</v>
      </c>
      <c r="H902" s="462">
        <v>120</v>
      </c>
      <c r="I902" s="462">
        <v>10</v>
      </c>
    </row>
    <row r="903" spans="1:9" ht="15" customHeight="1" x14ac:dyDescent="0.2">
      <c r="A903" s="462"/>
      <c r="B903" s="462">
        <v>5</v>
      </c>
      <c r="C903" s="462">
        <v>201905</v>
      </c>
      <c r="D903" s="462">
        <v>201904</v>
      </c>
      <c r="E903" s="462" t="s">
        <v>1067</v>
      </c>
      <c r="F903" s="462" t="s">
        <v>1329</v>
      </c>
      <c r="G903" s="455" t="s">
        <v>925</v>
      </c>
      <c r="H903" s="462">
        <v>120</v>
      </c>
      <c r="I903" s="462">
        <v>8</v>
      </c>
    </row>
    <row r="904" spans="1:9" ht="15" customHeight="1" x14ac:dyDescent="0.2">
      <c r="A904" s="462"/>
      <c r="B904" s="462">
        <v>4</v>
      </c>
      <c r="C904" s="462">
        <v>201905</v>
      </c>
      <c r="D904" s="462">
        <v>201904</v>
      </c>
      <c r="E904" s="462" t="s">
        <v>1066</v>
      </c>
      <c r="F904" s="462">
        <v>47</v>
      </c>
      <c r="G904" s="455" t="s">
        <v>920</v>
      </c>
      <c r="H904" s="462">
        <v>120</v>
      </c>
      <c r="I904" s="462">
        <v>7</v>
      </c>
    </row>
    <row r="905" spans="1:9" ht="15" customHeight="1" x14ac:dyDescent="0.2">
      <c r="A905" s="462"/>
      <c r="B905" s="462">
        <v>4</v>
      </c>
      <c r="C905" s="462">
        <v>201905</v>
      </c>
      <c r="D905" s="462">
        <v>201904</v>
      </c>
      <c r="E905" s="462" t="s">
        <v>1066</v>
      </c>
      <c r="F905" s="462" t="s">
        <v>1328</v>
      </c>
      <c r="G905" s="455" t="s">
        <v>925</v>
      </c>
      <c r="H905" s="462">
        <v>120</v>
      </c>
      <c r="I905" s="462">
        <v>7</v>
      </c>
    </row>
    <row r="906" spans="1:9" ht="15" customHeight="1" x14ac:dyDescent="0.2">
      <c r="A906" s="462"/>
      <c r="B906" s="462">
        <v>8</v>
      </c>
      <c r="C906" s="462">
        <v>201905</v>
      </c>
      <c r="D906" s="462">
        <v>201904</v>
      </c>
      <c r="E906" s="462" t="s">
        <v>1068</v>
      </c>
      <c r="F906" s="462">
        <v>45</v>
      </c>
      <c r="G906" s="455" t="s">
        <v>920</v>
      </c>
      <c r="H906" s="462">
        <v>120</v>
      </c>
      <c r="I906" s="462">
        <v>7</v>
      </c>
    </row>
    <row r="907" spans="1:9" ht="15" customHeight="1" x14ac:dyDescent="0.2">
      <c r="A907" s="462"/>
      <c r="B907" s="462">
        <v>34</v>
      </c>
      <c r="C907" s="462">
        <v>201905</v>
      </c>
      <c r="D907" s="462">
        <v>201904</v>
      </c>
      <c r="E907" s="462" t="s">
        <v>1069</v>
      </c>
      <c r="F907" s="462">
        <v>33</v>
      </c>
      <c r="G907" s="455" t="s">
        <v>1024</v>
      </c>
      <c r="H907" s="462">
        <v>121</v>
      </c>
      <c r="I907" s="462">
        <v>7</v>
      </c>
    </row>
    <row r="908" spans="1:9" ht="15" customHeight="1" x14ac:dyDescent="0.2">
      <c r="A908" s="462"/>
      <c r="B908" s="462">
        <v>5</v>
      </c>
      <c r="C908" s="462">
        <v>201905</v>
      </c>
      <c r="D908" s="462">
        <v>201904</v>
      </c>
      <c r="E908" s="462" t="s">
        <v>1067</v>
      </c>
      <c r="F908" s="462" t="s">
        <v>1331</v>
      </c>
      <c r="G908" s="455" t="s">
        <v>939</v>
      </c>
      <c r="H908" s="462">
        <v>120</v>
      </c>
      <c r="I908" s="462">
        <v>6</v>
      </c>
    </row>
    <row r="909" spans="1:9" ht="15" customHeight="1" x14ac:dyDescent="0.2">
      <c r="A909" s="462"/>
      <c r="B909" s="462">
        <v>8</v>
      </c>
      <c r="C909" s="462">
        <v>201905</v>
      </c>
      <c r="D909" s="462">
        <v>201904</v>
      </c>
      <c r="E909" s="462" t="s">
        <v>1068</v>
      </c>
      <c r="F909" s="462" t="s">
        <v>1332</v>
      </c>
      <c r="G909" s="455" t="s">
        <v>913</v>
      </c>
      <c r="H909" s="462">
        <v>120</v>
      </c>
      <c r="I909" s="462">
        <v>6</v>
      </c>
    </row>
    <row r="910" spans="1:9" ht="15" customHeight="1" x14ac:dyDescent="0.2">
      <c r="A910" s="462"/>
      <c r="B910" s="462">
        <v>8</v>
      </c>
      <c r="C910" s="462">
        <v>201905</v>
      </c>
      <c r="D910" s="462">
        <v>201904</v>
      </c>
      <c r="E910" s="462" t="s">
        <v>1068</v>
      </c>
      <c r="F910" s="462" t="s">
        <v>1326</v>
      </c>
      <c r="G910" s="455" t="s">
        <v>923</v>
      </c>
      <c r="H910" s="462">
        <v>120</v>
      </c>
      <c r="I910" s="462">
        <v>5</v>
      </c>
    </row>
    <row r="911" spans="1:9" ht="15" customHeight="1" x14ac:dyDescent="0.2">
      <c r="A911" s="462"/>
      <c r="B911" s="462">
        <v>36</v>
      </c>
      <c r="C911" s="462">
        <v>201905</v>
      </c>
      <c r="D911" s="462">
        <v>201904</v>
      </c>
      <c r="E911" s="462" t="s">
        <v>1070</v>
      </c>
      <c r="F911" s="462" t="s">
        <v>1330</v>
      </c>
      <c r="G911" s="455" t="s">
        <v>939</v>
      </c>
      <c r="H911" s="462">
        <v>120</v>
      </c>
      <c r="I911" s="462">
        <v>5</v>
      </c>
    </row>
    <row r="912" spans="1:9" ht="15" customHeight="1" x14ac:dyDescent="0.2">
      <c r="A912" s="462"/>
      <c r="B912" s="462">
        <v>34</v>
      </c>
      <c r="C912" s="462">
        <v>201905</v>
      </c>
      <c r="D912" s="462">
        <v>201904</v>
      </c>
      <c r="E912" s="462" t="s">
        <v>1069</v>
      </c>
      <c r="F912" s="462" t="s">
        <v>1314</v>
      </c>
      <c r="G912" s="455" t="s">
        <v>930</v>
      </c>
      <c r="H912" s="462">
        <v>120</v>
      </c>
      <c r="I912" s="462">
        <v>4</v>
      </c>
    </row>
    <row r="913" spans="1:9" ht="15" customHeight="1" x14ac:dyDescent="0.2">
      <c r="A913" s="462"/>
      <c r="B913" s="462">
        <v>5</v>
      </c>
      <c r="C913" s="462">
        <v>201905</v>
      </c>
      <c r="D913" s="462">
        <v>201904</v>
      </c>
      <c r="E913" s="462" t="s">
        <v>1067</v>
      </c>
      <c r="F913" s="462">
        <v>18</v>
      </c>
      <c r="G913" s="455" t="s">
        <v>940</v>
      </c>
      <c r="H913" s="462">
        <v>120</v>
      </c>
      <c r="I913" s="462">
        <v>3</v>
      </c>
    </row>
    <row r="914" spans="1:9" ht="15" customHeight="1" x14ac:dyDescent="0.2">
      <c r="A914" s="462"/>
      <c r="B914" s="462">
        <v>8</v>
      </c>
      <c r="C914" s="462">
        <v>201905</v>
      </c>
      <c r="D914" s="462">
        <v>201904</v>
      </c>
      <c r="E914" s="462" t="s">
        <v>1068</v>
      </c>
      <c r="F914" s="462">
        <v>34</v>
      </c>
      <c r="G914" s="455" t="s">
        <v>1024</v>
      </c>
      <c r="H914" s="462">
        <v>120</v>
      </c>
      <c r="I914" s="462">
        <v>3</v>
      </c>
    </row>
    <row r="915" spans="1:9" ht="15" customHeight="1" x14ac:dyDescent="0.2">
      <c r="A915" s="462"/>
      <c r="B915" s="462">
        <v>8</v>
      </c>
      <c r="C915" s="462">
        <v>201905</v>
      </c>
      <c r="D915" s="462">
        <v>201904</v>
      </c>
      <c r="E915" s="462" t="s">
        <v>1068</v>
      </c>
      <c r="F915" s="462" t="s">
        <v>1312</v>
      </c>
      <c r="G915" s="455" t="s">
        <v>930</v>
      </c>
      <c r="H915" s="462">
        <v>120</v>
      </c>
      <c r="I915" s="462">
        <v>3</v>
      </c>
    </row>
    <row r="916" spans="1:9" ht="15" customHeight="1" x14ac:dyDescent="0.2">
      <c r="A916" s="462"/>
      <c r="B916" s="462">
        <v>34</v>
      </c>
      <c r="C916" s="462">
        <v>201905</v>
      </c>
      <c r="D916" s="462">
        <v>201904</v>
      </c>
      <c r="E916" s="462" t="s">
        <v>1069</v>
      </c>
      <c r="F916" s="462">
        <v>46</v>
      </c>
      <c r="G916" s="455" t="s">
        <v>920</v>
      </c>
      <c r="H916" s="462">
        <v>120</v>
      </c>
      <c r="I916" s="462">
        <v>3</v>
      </c>
    </row>
    <row r="917" spans="1:9" ht="15" customHeight="1" x14ac:dyDescent="0.2">
      <c r="A917" s="462"/>
      <c r="B917" s="462">
        <v>36</v>
      </c>
      <c r="C917" s="462">
        <v>201905</v>
      </c>
      <c r="D917" s="462">
        <v>201904</v>
      </c>
      <c r="E917" s="462" t="s">
        <v>1070</v>
      </c>
      <c r="F917" s="462" t="s">
        <v>1318</v>
      </c>
      <c r="G917" s="455" t="s">
        <v>1003</v>
      </c>
      <c r="H917" s="462">
        <v>120</v>
      </c>
      <c r="I917" s="462">
        <v>3</v>
      </c>
    </row>
    <row r="918" spans="1:9" ht="15" customHeight="1" x14ac:dyDescent="0.2">
      <c r="A918" s="462"/>
      <c r="B918" s="462">
        <v>8</v>
      </c>
      <c r="C918" s="462">
        <v>201905</v>
      </c>
      <c r="D918" s="462">
        <v>201904</v>
      </c>
      <c r="E918" s="462" t="s">
        <v>1068</v>
      </c>
      <c r="F918" s="462" t="s">
        <v>1323</v>
      </c>
      <c r="G918" s="455" t="s">
        <v>928</v>
      </c>
      <c r="H918" s="462">
        <v>120</v>
      </c>
      <c r="I918" s="462">
        <v>2</v>
      </c>
    </row>
    <row r="919" spans="1:9" ht="15" customHeight="1" x14ac:dyDescent="0.2">
      <c r="A919" s="462"/>
      <c r="B919" s="462">
        <v>34</v>
      </c>
      <c r="C919" s="462">
        <v>201905</v>
      </c>
      <c r="D919" s="462">
        <v>201904</v>
      </c>
      <c r="E919" s="462" t="s">
        <v>1069</v>
      </c>
      <c r="F919" s="462">
        <v>33</v>
      </c>
      <c r="G919" s="455" t="s">
        <v>1024</v>
      </c>
      <c r="H919" s="462">
        <v>120</v>
      </c>
      <c r="I919" s="462">
        <v>2</v>
      </c>
    </row>
    <row r="920" spans="1:9" ht="15" customHeight="1" x14ac:dyDescent="0.2">
      <c r="A920" s="462"/>
      <c r="B920" s="462">
        <v>34</v>
      </c>
      <c r="C920" s="462">
        <v>201905</v>
      </c>
      <c r="D920" s="462">
        <v>201904</v>
      </c>
      <c r="E920" s="462" t="s">
        <v>1069</v>
      </c>
      <c r="F920" s="462" t="s">
        <v>1324</v>
      </c>
      <c r="G920" s="455" t="s">
        <v>928</v>
      </c>
      <c r="H920" s="462">
        <v>120</v>
      </c>
      <c r="I920" s="462">
        <v>2</v>
      </c>
    </row>
    <row r="921" spans="1:9" ht="15" customHeight="1" x14ac:dyDescent="0.2">
      <c r="A921" s="462"/>
      <c r="B921" s="462">
        <v>34</v>
      </c>
      <c r="C921" s="462">
        <v>201905</v>
      </c>
      <c r="D921" s="462">
        <v>201904</v>
      </c>
      <c r="E921" s="462" t="s">
        <v>1069</v>
      </c>
      <c r="F921" s="462" t="s">
        <v>1320</v>
      </c>
      <c r="G921" s="455" t="s">
        <v>1003</v>
      </c>
      <c r="H921" s="462">
        <v>120</v>
      </c>
      <c r="I921" s="462">
        <v>1</v>
      </c>
    </row>
    <row r="922" spans="1:9" ht="15" customHeight="1" x14ac:dyDescent="0.2">
      <c r="A922" s="462"/>
      <c r="B922" s="462">
        <v>34</v>
      </c>
      <c r="C922" s="462">
        <v>201905</v>
      </c>
      <c r="D922" s="462">
        <v>201904</v>
      </c>
      <c r="E922" s="462" t="s">
        <v>1069</v>
      </c>
      <c r="F922" s="462" t="s">
        <v>1310</v>
      </c>
      <c r="G922" s="455" t="s">
        <v>1024</v>
      </c>
      <c r="H922" s="462">
        <v>126</v>
      </c>
      <c r="I922" s="462">
        <v>-1</v>
      </c>
    </row>
    <row r="923" spans="1:9" ht="15" customHeight="1" x14ac:dyDescent="0.2">
      <c r="A923" s="462"/>
      <c r="B923" s="462">
        <v>4</v>
      </c>
      <c r="C923" s="462">
        <v>201905</v>
      </c>
      <c r="D923" s="462">
        <v>201904</v>
      </c>
      <c r="E923" s="462" t="s">
        <v>1066</v>
      </c>
      <c r="F923" s="462" t="s">
        <v>1321</v>
      </c>
      <c r="G923" s="455" t="s">
        <v>1003</v>
      </c>
      <c r="H923" s="462">
        <v>126</v>
      </c>
      <c r="I923" s="462">
        <v>-2</v>
      </c>
    </row>
    <row r="924" spans="1:9" ht="15" customHeight="1" x14ac:dyDescent="0.2">
      <c r="A924" s="462"/>
      <c r="B924" s="462">
        <v>5</v>
      </c>
      <c r="C924" s="462">
        <v>201905</v>
      </c>
      <c r="D924" s="462">
        <v>201904</v>
      </c>
      <c r="E924" s="462" t="s">
        <v>1067</v>
      </c>
      <c r="F924" s="462" t="s">
        <v>1325</v>
      </c>
      <c r="G924" s="455" t="s">
        <v>928</v>
      </c>
      <c r="H924" s="462">
        <v>120</v>
      </c>
      <c r="I924" s="462">
        <v>-2</v>
      </c>
    </row>
    <row r="925" spans="1:9" ht="15" customHeight="1" x14ac:dyDescent="0.2">
      <c r="A925" s="462"/>
      <c r="B925" s="462">
        <v>34</v>
      </c>
      <c r="C925" s="462">
        <v>201905</v>
      </c>
      <c r="D925" s="462">
        <v>201904</v>
      </c>
      <c r="E925" s="462" t="s">
        <v>1069</v>
      </c>
      <c r="F925" s="462" t="s">
        <v>1305</v>
      </c>
      <c r="G925" s="455" t="s">
        <v>941</v>
      </c>
      <c r="H925" s="462">
        <v>126</v>
      </c>
      <c r="I925" s="462">
        <v>-2</v>
      </c>
    </row>
    <row r="926" spans="1:9" ht="15" customHeight="1" x14ac:dyDescent="0.2">
      <c r="A926" s="462"/>
      <c r="B926" s="462">
        <v>36</v>
      </c>
      <c r="C926" s="462">
        <v>201905</v>
      </c>
      <c r="D926" s="462">
        <v>201904</v>
      </c>
      <c r="E926" s="462" t="s">
        <v>1070</v>
      </c>
      <c r="F926" s="462" t="s">
        <v>1336</v>
      </c>
      <c r="G926" s="455" t="s">
        <v>937</v>
      </c>
      <c r="H926" s="462">
        <v>120</v>
      </c>
      <c r="I926" s="462">
        <v>-2</v>
      </c>
    </row>
    <row r="927" spans="1:9" ht="15" customHeight="1" x14ac:dyDescent="0.2">
      <c r="A927" s="462"/>
      <c r="B927" s="462">
        <v>4</v>
      </c>
      <c r="C927" s="462">
        <v>201905</v>
      </c>
      <c r="D927" s="462">
        <v>201904</v>
      </c>
      <c r="E927" s="462" t="s">
        <v>1066</v>
      </c>
      <c r="F927" s="462">
        <v>86</v>
      </c>
      <c r="G927" s="455" t="s">
        <v>935</v>
      </c>
      <c r="H927" s="462">
        <v>121</v>
      </c>
      <c r="I927" s="462">
        <v>-3</v>
      </c>
    </row>
    <row r="928" spans="1:9" ht="15" customHeight="1" x14ac:dyDescent="0.2">
      <c r="A928" s="462"/>
      <c r="B928" s="462">
        <v>5</v>
      </c>
      <c r="C928" s="462">
        <v>201905</v>
      </c>
      <c r="D928" s="462">
        <v>201904</v>
      </c>
      <c r="E928" s="462" t="s">
        <v>1067</v>
      </c>
      <c r="F928" s="462">
        <v>85</v>
      </c>
      <c r="G928" s="455" t="s">
        <v>935</v>
      </c>
      <c r="H928" s="462">
        <v>121</v>
      </c>
      <c r="I928" s="462">
        <v>-3</v>
      </c>
    </row>
    <row r="929" spans="1:9" ht="15" customHeight="1" x14ac:dyDescent="0.2">
      <c r="A929" s="462"/>
      <c r="B929" s="462">
        <v>5</v>
      </c>
      <c r="C929" s="462">
        <v>201905</v>
      </c>
      <c r="D929" s="462">
        <v>201904</v>
      </c>
      <c r="E929" s="462" t="s">
        <v>1067</v>
      </c>
      <c r="F929" s="462">
        <v>85</v>
      </c>
      <c r="G929" s="455" t="s">
        <v>935</v>
      </c>
      <c r="H929" s="462">
        <v>120</v>
      </c>
      <c r="I929" s="462">
        <v>-4</v>
      </c>
    </row>
    <row r="930" spans="1:9" ht="15" customHeight="1" x14ac:dyDescent="0.2">
      <c r="B930" s="462">
        <v>8</v>
      </c>
      <c r="C930" s="462">
        <v>201905</v>
      </c>
      <c r="D930" s="462">
        <v>201904</v>
      </c>
      <c r="E930" s="462" t="s">
        <v>1068</v>
      </c>
      <c r="F930" s="462" t="s">
        <v>1309</v>
      </c>
      <c r="G930" s="455" t="s">
        <v>1024</v>
      </c>
      <c r="H930" s="462">
        <v>126</v>
      </c>
      <c r="I930" s="462">
        <v>-4</v>
      </c>
    </row>
    <row r="931" spans="1:9" ht="15" customHeight="1" x14ac:dyDescent="0.2">
      <c r="B931" s="462">
        <v>34</v>
      </c>
      <c r="C931" s="462">
        <v>201905</v>
      </c>
      <c r="D931" s="462">
        <v>201904</v>
      </c>
      <c r="E931" s="462" t="s">
        <v>1069</v>
      </c>
      <c r="F931" s="462" t="s">
        <v>1319</v>
      </c>
      <c r="G931" s="455" t="s">
        <v>1003</v>
      </c>
      <c r="H931" s="462">
        <v>126</v>
      </c>
      <c r="I931" s="462">
        <v>-5</v>
      </c>
    </row>
    <row r="932" spans="1:9" ht="15" customHeight="1" x14ac:dyDescent="0.2">
      <c r="B932" s="462">
        <v>34</v>
      </c>
      <c r="C932" s="462">
        <v>201905</v>
      </c>
      <c r="D932" s="462">
        <v>201904</v>
      </c>
      <c r="E932" s="462" t="s">
        <v>1069</v>
      </c>
      <c r="F932" s="462" t="s">
        <v>1313</v>
      </c>
      <c r="G932" s="455" t="s">
        <v>930</v>
      </c>
      <c r="H932" s="462">
        <v>126</v>
      </c>
      <c r="I932" s="462">
        <v>-7</v>
      </c>
    </row>
    <row r="933" spans="1:9" ht="15" customHeight="1" x14ac:dyDescent="0.2">
      <c r="B933" s="462">
        <v>36</v>
      </c>
      <c r="C933" s="462">
        <v>201905</v>
      </c>
      <c r="D933" s="462">
        <v>201904</v>
      </c>
      <c r="E933" s="462" t="s">
        <v>1070</v>
      </c>
      <c r="F933" s="462" t="s">
        <v>1317</v>
      </c>
      <c r="G933" s="455" t="s">
        <v>1003</v>
      </c>
      <c r="H933" s="462">
        <v>126</v>
      </c>
      <c r="I933" s="462">
        <v>-7</v>
      </c>
    </row>
    <row r="934" spans="1:9" ht="15" customHeight="1" x14ac:dyDescent="0.2">
      <c r="B934" s="462">
        <v>4</v>
      </c>
      <c r="C934" s="462">
        <v>201905</v>
      </c>
      <c r="D934" s="462">
        <v>201904</v>
      </c>
      <c r="E934" s="462" t="s">
        <v>1066</v>
      </c>
      <c r="F934" s="462" t="s">
        <v>1307</v>
      </c>
      <c r="G934" s="455" t="s">
        <v>941</v>
      </c>
      <c r="H934" s="462">
        <v>126</v>
      </c>
      <c r="I934" s="462">
        <v>-8</v>
      </c>
    </row>
    <row r="935" spans="1:9" ht="15" customHeight="1" x14ac:dyDescent="0.2">
      <c r="B935" s="462">
        <v>8</v>
      </c>
      <c r="C935" s="462">
        <v>201905</v>
      </c>
      <c r="D935" s="462">
        <v>201904</v>
      </c>
      <c r="E935" s="462" t="s">
        <v>1068</v>
      </c>
      <c r="F935" s="462" t="s">
        <v>1334</v>
      </c>
      <c r="G935" s="455" t="s">
        <v>937</v>
      </c>
      <c r="H935" s="462">
        <v>126</v>
      </c>
      <c r="I935" s="462">
        <v>-15</v>
      </c>
    </row>
    <row r="936" spans="1:9" ht="15" customHeight="1" x14ac:dyDescent="0.2">
      <c r="B936" s="462">
        <v>8</v>
      </c>
      <c r="C936" s="462">
        <v>201905</v>
      </c>
      <c r="D936" s="462">
        <v>201904</v>
      </c>
      <c r="E936" s="462" t="s">
        <v>1068</v>
      </c>
      <c r="F936" s="462" t="s">
        <v>1311</v>
      </c>
      <c r="G936" s="455" t="s">
        <v>930</v>
      </c>
      <c r="H936" s="462">
        <v>126</v>
      </c>
      <c r="I936" s="462">
        <v>-17</v>
      </c>
    </row>
    <row r="937" spans="1:9" ht="15" customHeight="1" x14ac:dyDescent="0.2">
      <c r="B937" s="462">
        <v>34</v>
      </c>
      <c r="C937" s="462">
        <v>201905</v>
      </c>
      <c r="D937" s="462">
        <v>201904</v>
      </c>
      <c r="E937" s="462" t="s">
        <v>1069</v>
      </c>
      <c r="F937" s="462" t="s">
        <v>1303</v>
      </c>
      <c r="G937" s="455" t="s">
        <v>920</v>
      </c>
      <c r="H937" s="462">
        <v>126</v>
      </c>
      <c r="I937" s="462">
        <v>-19</v>
      </c>
    </row>
    <row r="938" spans="1:9" ht="15" customHeight="1" x14ac:dyDescent="0.2">
      <c r="B938" s="462">
        <v>8</v>
      </c>
      <c r="C938" s="462">
        <v>201905</v>
      </c>
      <c r="D938" s="462">
        <v>201904</v>
      </c>
      <c r="E938" s="462" t="s">
        <v>1068</v>
      </c>
      <c r="F938" s="462" t="s">
        <v>1300</v>
      </c>
      <c r="G938" s="455" t="s">
        <v>920</v>
      </c>
      <c r="H938" s="462">
        <v>126</v>
      </c>
      <c r="I938" s="462">
        <v>-20</v>
      </c>
    </row>
    <row r="939" spans="1:9" ht="15" customHeight="1" x14ac:dyDescent="0.2">
      <c r="B939" s="462">
        <v>4</v>
      </c>
      <c r="C939" s="462">
        <v>201905</v>
      </c>
      <c r="D939" s="462">
        <v>201904</v>
      </c>
      <c r="E939" s="462" t="s">
        <v>1066</v>
      </c>
      <c r="F939" s="462" t="s">
        <v>1304</v>
      </c>
      <c r="G939" s="455" t="s">
        <v>920</v>
      </c>
      <c r="H939" s="462">
        <v>126</v>
      </c>
      <c r="I939" s="462">
        <v>-21</v>
      </c>
    </row>
    <row r="940" spans="1:9" ht="15" customHeight="1" x14ac:dyDescent="0.2">
      <c r="B940" s="462">
        <v>5</v>
      </c>
      <c r="C940" s="462">
        <v>201905</v>
      </c>
      <c r="D940" s="462">
        <v>201904</v>
      </c>
      <c r="E940" s="462" t="s">
        <v>1067</v>
      </c>
      <c r="F940" s="462" t="s">
        <v>1315</v>
      </c>
      <c r="G940" s="455" t="s">
        <v>930</v>
      </c>
      <c r="H940" s="462">
        <v>126</v>
      </c>
      <c r="I940" s="462">
        <v>-32</v>
      </c>
    </row>
    <row r="941" spans="1:9" ht="15" customHeight="1" x14ac:dyDescent="0.25">
      <c r="A941" s="223"/>
      <c r="B941" s="460">
        <v>4</v>
      </c>
      <c r="C941" s="460">
        <v>201904</v>
      </c>
      <c r="D941" s="460">
        <v>201904</v>
      </c>
      <c r="E941" s="460" t="s">
        <v>1066</v>
      </c>
      <c r="F941" s="463">
        <v>47</v>
      </c>
      <c r="G941" s="72" t="s">
        <v>920</v>
      </c>
      <c r="H941" s="460">
        <v>120</v>
      </c>
      <c r="I941" s="460">
        <v>295</v>
      </c>
    </row>
    <row r="942" spans="1:9" ht="15" customHeight="1" x14ac:dyDescent="0.25">
      <c r="A942" s="223"/>
      <c r="B942" s="460">
        <v>4</v>
      </c>
      <c r="C942" s="460">
        <v>201904</v>
      </c>
      <c r="D942" s="460">
        <v>201904</v>
      </c>
      <c r="E942" s="460" t="s">
        <v>1066</v>
      </c>
      <c r="F942" s="460">
        <v>47</v>
      </c>
      <c r="G942" s="72" t="s">
        <v>920</v>
      </c>
      <c r="H942" s="460">
        <v>121</v>
      </c>
      <c r="I942" s="460">
        <v>1331</v>
      </c>
    </row>
    <row r="943" spans="1:9" ht="15" customHeight="1" x14ac:dyDescent="0.25">
      <c r="A943" s="223"/>
      <c r="B943" s="460">
        <v>4</v>
      </c>
      <c r="C943" s="460">
        <v>201904</v>
      </c>
      <c r="D943" s="460">
        <v>201904</v>
      </c>
      <c r="E943" s="460" t="s">
        <v>1066</v>
      </c>
      <c r="F943" s="460" t="s">
        <v>1304</v>
      </c>
      <c r="G943" s="72" t="s">
        <v>920</v>
      </c>
      <c r="H943" s="460">
        <v>126</v>
      </c>
      <c r="I943" s="460">
        <v>408</v>
      </c>
    </row>
    <row r="944" spans="1:9" ht="15" customHeight="1" x14ac:dyDescent="0.25">
      <c r="A944" s="223"/>
      <c r="B944" s="460">
        <v>4</v>
      </c>
      <c r="C944" s="460">
        <v>201904</v>
      </c>
      <c r="D944" s="460">
        <v>201904</v>
      </c>
      <c r="E944" s="460" t="s">
        <v>1066</v>
      </c>
      <c r="F944" s="460" t="s">
        <v>1327</v>
      </c>
      <c r="G944" s="72" t="s">
        <v>923</v>
      </c>
      <c r="H944" s="460">
        <v>120</v>
      </c>
      <c r="I944" s="460">
        <v>104</v>
      </c>
    </row>
    <row r="945" spans="1:9" ht="15" customHeight="1" x14ac:dyDescent="0.25">
      <c r="A945" s="223"/>
      <c r="B945" s="460">
        <v>4</v>
      </c>
      <c r="C945" s="460">
        <v>201904</v>
      </c>
      <c r="D945" s="460">
        <v>201904</v>
      </c>
      <c r="E945" s="460" t="s">
        <v>1066</v>
      </c>
      <c r="F945" s="460" t="s">
        <v>1327</v>
      </c>
      <c r="G945" s="72" t="s">
        <v>923</v>
      </c>
      <c r="H945" s="460">
        <v>121</v>
      </c>
      <c r="I945" s="460">
        <v>653</v>
      </c>
    </row>
    <row r="946" spans="1:9" ht="15" customHeight="1" x14ac:dyDescent="0.25">
      <c r="A946" s="223"/>
      <c r="B946" s="460">
        <v>4</v>
      </c>
      <c r="C946" s="460">
        <v>201904</v>
      </c>
      <c r="D946" s="460">
        <v>201904</v>
      </c>
      <c r="E946" s="460" t="s">
        <v>1066</v>
      </c>
      <c r="F946" s="460">
        <v>86</v>
      </c>
      <c r="G946" s="72" t="s">
        <v>935</v>
      </c>
      <c r="H946" s="460">
        <v>120</v>
      </c>
      <c r="I946" s="460">
        <v>83</v>
      </c>
    </row>
    <row r="947" spans="1:9" ht="15" customHeight="1" x14ac:dyDescent="0.25">
      <c r="A947" s="223"/>
      <c r="B947" s="460">
        <v>4</v>
      </c>
      <c r="C947" s="460">
        <v>201904</v>
      </c>
      <c r="D947" s="460">
        <v>201904</v>
      </c>
      <c r="E947" s="460" t="s">
        <v>1066</v>
      </c>
      <c r="F947" s="460">
        <v>86</v>
      </c>
      <c r="G947" s="72" t="s">
        <v>935</v>
      </c>
      <c r="H947" s="460">
        <v>121</v>
      </c>
      <c r="I947" s="460">
        <v>834</v>
      </c>
    </row>
    <row r="948" spans="1:9" ht="15" customHeight="1" x14ac:dyDescent="0.25">
      <c r="A948" s="223"/>
      <c r="B948" s="460">
        <v>4</v>
      </c>
      <c r="C948" s="460">
        <v>201904</v>
      </c>
      <c r="D948" s="460">
        <v>201904</v>
      </c>
      <c r="E948" s="460" t="s">
        <v>1066</v>
      </c>
      <c r="F948" s="460" t="s">
        <v>1308</v>
      </c>
      <c r="G948" s="72" t="s">
        <v>941</v>
      </c>
      <c r="H948" s="460">
        <v>120</v>
      </c>
      <c r="I948" s="460">
        <v>320</v>
      </c>
    </row>
    <row r="949" spans="1:9" ht="15" customHeight="1" x14ac:dyDescent="0.25">
      <c r="A949" s="223"/>
      <c r="B949" s="460">
        <v>4</v>
      </c>
      <c r="C949" s="460">
        <v>201904</v>
      </c>
      <c r="D949" s="460">
        <v>201904</v>
      </c>
      <c r="E949" s="460" t="s">
        <v>1066</v>
      </c>
      <c r="F949" s="460" t="s">
        <v>1308</v>
      </c>
      <c r="G949" s="72" t="s">
        <v>941</v>
      </c>
      <c r="H949" s="460">
        <v>121</v>
      </c>
      <c r="I949" s="460">
        <v>1564</v>
      </c>
    </row>
    <row r="950" spans="1:9" ht="15" customHeight="1" x14ac:dyDescent="0.25">
      <c r="A950" s="223"/>
      <c r="B950" s="460">
        <v>4</v>
      </c>
      <c r="C950" s="460">
        <v>201904</v>
      </c>
      <c r="D950" s="460">
        <v>201904</v>
      </c>
      <c r="E950" s="460" t="s">
        <v>1066</v>
      </c>
      <c r="F950" s="460" t="s">
        <v>1307</v>
      </c>
      <c r="G950" s="72" t="s">
        <v>941</v>
      </c>
      <c r="H950" s="460">
        <v>126</v>
      </c>
      <c r="I950" s="460">
        <v>356</v>
      </c>
    </row>
    <row r="951" spans="1:9" ht="15" customHeight="1" x14ac:dyDescent="0.25">
      <c r="A951" s="223"/>
      <c r="B951" s="460">
        <v>4</v>
      </c>
      <c r="C951" s="460">
        <v>201904</v>
      </c>
      <c r="D951" s="460">
        <v>201904</v>
      </c>
      <c r="E951" s="460" t="s">
        <v>1066</v>
      </c>
      <c r="F951" s="460" t="s">
        <v>1328</v>
      </c>
      <c r="G951" s="72" t="s">
        <v>925</v>
      </c>
      <c r="H951" s="460">
        <v>120</v>
      </c>
      <c r="I951" s="460">
        <v>241</v>
      </c>
    </row>
    <row r="952" spans="1:9" ht="15" customHeight="1" x14ac:dyDescent="0.25">
      <c r="A952" s="223"/>
      <c r="B952" s="460">
        <v>4</v>
      </c>
      <c r="C952" s="460">
        <v>201904</v>
      </c>
      <c r="D952" s="460">
        <v>201904</v>
      </c>
      <c r="E952" s="460" t="s">
        <v>1066</v>
      </c>
      <c r="F952" s="460" t="s">
        <v>1328</v>
      </c>
      <c r="G952" s="72" t="s">
        <v>925</v>
      </c>
      <c r="H952" s="460">
        <v>121</v>
      </c>
      <c r="I952" s="460">
        <v>1782</v>
      </c>
    </row>
    <row r="953" spans="1:9" ht="15" customHeight="1" x14ac:dyDescent="0.25">
      <c r="A953" s="223"/>
      <c r="B953" s="460">
        <v>4</v>
      </c>
      <c r="C953" s="460">
        <v>201904</v>
      </c>
      <c r="D953" s="460">
        <v>201904</v>
      </c>
      <c r="E953" s="460" t="s">
        <v>1066</v>
      </c>
      <c r="F953" s="460" t="s">
        <v>1322</v>
      </c>
      <c r="G953" s="72" t="s">
        <v>1003</v>
      </c>
      <c r="H953" s="460">
        <v>120</v>
      </c>
      <c r="I953" s="460">
        <v>94</v>
      </c>
    </row>
    <row r="954" spans="1:9" ht="15" customHeight="1" x14ac:dyDescent="0.25">
      <c r="A954" s="223"/>
      <c r="B954" s="460">
        <v>4</v>
      </c>
      <c r="C954" s="460">
        <v>201904</v>
      </c>
      <c r="D954" s="460">
        <v>201904</v>
      </c>
      <c r="E954" s="460" t="s">
        <v>1066</v>
      </c>
      <c r="F954" s="460" t="s">
        <v>1322</v>
      </c>
      <c r="G954" s="72" t="s">
        <v>1003</v>
      </c>
      <c r="H954" s="460">
        <v>121</v>
      </c>
      <c r="I954" s="460">
        <v>958</v>
      </c>
    </row>
    <row r="955" spans="1:9" ht="15" customHeight="1" x14ac:dyDescent="0.25">
      <c r="A955" s="223"/>
      <c r="B955" s="460">
        <v>4</v>
      </c>
      <c r="C955" s="460">
        <v>201904</v>
      </c>
      <c r="D955" s="460">
        <v>201904</v>
      </c>
      <c r="E955" s="460" t="s">
        <v>1066</v>
      </c>
      <c r="F955" s="460" t="s">
        <v>1321</v>
      </c>
      <c r="G955" s="72" t="s">
        <v>1003</v>
      </c>
      <c r="H955" s="460">
        <v>126</v>
      </c>
      <c r="I955" s="460">
        <v>144</v>
      </c>
    </row>
    <row r="956" spans="1:9" ht="15" customHeight="1" x14ac:dyDescent="0.25">
      <c r="A956" s="223"/>
      <c r="B956" s="460">
        <v>4</v>
      </c>
      <c r="C956" s="460">
        <v>201904</v>
      </c>
      <c r="D956" s="460">
        <v>201904</v>
      </c>
      <c r="E956" s="460" t="s">
        <v>1066</v>
      </c>
      <c r="F956" s="460" t="s">
        <v>1333</v>
      </c>
      <c r="G956" s="72" t="s">
        <v>913</v>
      </c>
      <c r="H956" s="460">
        <v>120</v>
      </c>
      <c r="I956" s="460">
        <v>267</v>
      </c>
    </row>
    <row r="957" spans="1:9" ht="15" customHeight="1" x14ac:dyDescent="0.25">
      <c r="A957" s="223"/>
      <c r="B957" s="460">
        <v>4</v>
      </c>
      <c r="C957" s="460">
        <v>201904</v>
      </c>
      <c r="D957" s="460">
        <v>201904</v>
      </c>
      <c r="E957" s="460" t="s">
        <v>1066</v>
      </c>
      <c r="F957" s="460" t="s">
        <v>1333</v>
      </c>
      <c r="G957" s="72" t="s">
        <v>913</v>
      </c>
      <c r="H957" s="460">
        <v>121</v>
      </c>
      <c r="I957" s="460">
        <v>2195</v>
      </c>
    </row>
    <row r="958" spans="1:9" ht="15" customHeight="1" x14ac:dyDescent="0.25">
      <c r="A958" s="223"/>
      <c r="B958" s="460">
        <v>5</v>
      </c>
      <c r="C958" s="460">
        <v>201904</v>
      </c>
      <c r="D958" s="460">
        <v>201904</v>
      </c>
      <c r="E958" s="460" t="s">
        <v>1067</v>
      </c>
      <c r="F958" s="460">
        <v>18</v>
      </c>
      <c r="G958" s="72" t="s">
        <v>940</v>
      </c>
      <c r="H958" s="460">
        <v>120</v>
      </c>
      <c r="I958" s="460">
        <v>197</v>
      </c>
    </row>
    <row r="959" spans="1:9" ht="15" customHeight="1" x14ac:dyDescent="0.25">
      <c r="A959" s="223"/>
      <c r="B959" s="460">
        <v>5</v>
      </c>
      <c r="C959" s="460">
        <v>201904</v>
      </c>
      <c r="D959" s="460">
        <v>201904</v>
      </c>
      <c r="E959" s="460" t="s">
        <v>1067</v>
      </c>
      <c r="F959" s="460">
        <v>18</v>
      </c>
      <c r="G959" s="72" t="s">
        <v>940</v>
      </c>
      <c r="H959" s="460">
        <v>121</v>
      </c>
      <c r="I959" s="460">
        <v>1641</v>
      </c>
    </row>
    <row r="960" spans="1:9" ht="15" customHeight="1" x14ac:dyDescent="0.25">
      <c r="A960" s="223"/>
      <c r="B960" s="460">
        <v>5</v>
      </c>
      <c r="C960" s="460">
        <v>201904</v>
      </c>
      <c r="D960" s="460">
        <v>201904</v>
      </c>
      <c r="E960" s="460" t="s">
        <v>1067</v>
      </c>
      <c r="F960" s="460" t="s">
        <v>1315</v>
      </c>
      <c r="G960" s="72" t="s">
        <v>930</v>
      </c>
      <c r="H960" s="460">
        <v>126</v>
      </c>
      <c r="I960" s="460">
        <v>656</v>
      </c>
    </row>
    <row r="961" spans="1:9" ht="15" customHeight="1" x14ac:dyDescent="0.25">
      <c r="A961" s="223"/>
      <c r="B961" s="460">
        <v>5</v>
      </c>
      <c r="C961" s="460">
        <v>201904</v>
      </c>
      <c r="D961" s="460">
        <v>201904</v>
      </c>
      <c r="E961" s="460" t="s">
        <v>1067</v>
      </c>
      <c r="F961" s="460" t="s">
        <v>1316</v>
      </c>
      <c r="G961" s="72" t="s">
        <v>930</v>
      </c>
      <c r="H961" s="460">
        <v>120</v>
      </c>
      <c r="I961" s="460">
        <v>397</v>
      </c>
    </row>
    <row r="962" spans="1:9" ht="15" customHeight="1" x14ac:dyDescent="0.25">
      <c r="A962" s="223"/>
      <c r="B962" s="460">
        <v>5</v>
      </c>
      <c r="C962" s="460">
        <v>201904</v>
      </c>
      <c r="D962" s="460">
        <v>201904</v>
      </c>
      <c r="E962" s="460" t="s">
        <v>1067</v>
      </c>
      <c r="F962" s="460" t="s">
        <v>1316</v>
      </c>
      <c r="G962" s="72" t="s">
        <v>930</v>
      </c>
      <c r="H962" s="460">
        <v>121</v>
      </c>
      <c r="I962" s="460">
        <v>2490</v>
      </c>
    </row>
    <row r="963" spans="1:9" ht="15" customHeight="1" x14ac:dyDescent="0.25">
      <c r="A963" s="223"/>
      <c r="B963" s="460">
        <v>5</v>
      </c>
      <c r="C963" s="460">
        <v>201904</v>
      </c>
      <c r="D963" s="460">
        <v>201904</v>
      </c>
      <c r="E963" s="460" t="s">
        <v>1067</v>
      </c>
      <c r="F963" s="463">
        <v>85</v>
      </c>
      <c r="G963" s="72" t="s">
        <v>935</v>
      </c>
      <c r="H963" s="460">
        <v>120</v>
      </c>
      <c r="I963" s="460">
        <v>92</v>
      </c>
    </row>
    <row r="964" spans="1:9" ht="15" customHeight="1" x14ac:dyDescent="0.25">
      <c r="A964" s="223"/>
      <c r="B964" s="460">
        <v>5</v>
      </c>
      <c r="C964" s="460">
        <v>201904</v>
      </c>
      <c r="D964" s="460">
        <v>201904</v>
      </c>
      <c r="E964" s="460" t="s">
        <v>1067</v>
      </c>
      <c r="F964" s="460">
        <v>85</v>
      </c>
      <c r="G964" s="72" t="s">
        <v>935</v>
      </c>
      <c r="H964" s="460">
        <v>121</v>
      </c>
      <c r="I964" s="460">
        <v>865</v>
      </c>
    </row>
    <row r="965" spans="1:9" ht="15" customHeight="1" x14ac:dyDescent="0.25">
      <c r="A965" s="223"/>
      <c r="B965" s="460">
        <v>5</v>
      </c>
      <c r="C965" s="460">
        <v>201904</v>
      </c>
      <c r="D965" s="460">
        <v>201904</v>
      </c>
      <c r="E965" s="460" t="s">
        <v>1067</v>
      </c>
      <c r="F965" s="460" t="s">
        <v>1325</v>
      </c>
      <c r="G965" s="72" t="s">
        <v>928</v>
      </c>
      <c r="H965" s="460">
        <v>120</v>
      </c>
      <c r="I965" s="460">
        <v>79</v>
      </c>
    </row>
    <row r="966" spans="1:9" ht="15" customHeight="1" x14ac:dyDescent="0.25">
      <c r="A966" s="223"/>
      <c r="B966" s="460">
        <v>5</v>
      </c>
      <c r="C966" s="460">
        <v>201904</v>
      </c>
      <c r="D966" s="460">
        <v>201904</v>
      </c>
      <c r="E966" s="460" t="s">
        <v>1067</v>
      </c>
      <c r="F966" s="460" t="s">
        <v>1325</v>
      </c>
      <c r="G966" s="72" t="s">
        <v>928</v>
      </c>
      <c r="H966" s="460">
        <v>121</v>
      </c>
      <c r="I966" s="460">
        <v>621</v>
      </c>
    </row>
    <row r="967" spans="1:9" ht="15" customHeight="1" x14ac:dyDescent="0.25">
      <c r="A967" s="223"/>
      <c r="B967" s="460">
        <v>5</v>
      </c>
      <c r="C967" s="460">
        <v>201904</v>
      </c>
      <c r="D967" s="460">
        <v>201904</v>
      </c>
      <c r="E967" s="460" t="s">
        <v>1067</v>
      </c>
      <c r="F967" s="460" t="s">
        <v>1329</v>
      </c>
      <c r="G967" s="72" t="s">
        <v>925</v>
      </c>
      <c r="H967" s="460">
        <v>120</v>
      </c>
      <c r="I967" s="460">
        <v>216</v>
      </c>
    </row>
    <row r="968" spans="1:9" ht="15" customHeight="1" x14ac:dyDescent="0.25">
      <c r="A968" s="223"/>
      <c r="B968" s="460">
        <v>5</v>
      </c>
      <c r="C968" s="460">
        <v>201904</v>
      </c>
      <c r="D968" s="460">
        <v>201904</v>
      </c>
      <c r="E968" s="460" t="s">
        <v>1067</v>
      </c>
      <c r="F968" s="460" t="s">
        <v>1329</v>
      </c>
      <c r="G968" s="72" t="s">
        <v>925</v>
      </c>
      <c r="H968" s="460">
        <v>121</v>
      </c>
      <c r="I968" s="460">
        <v>2108</v>
      </c>
    </row>
    <row r="969" spans="1:9" ht="15" customHeight="1" x14ac:dyDescent="0.25">
      <c r="A969" s="223"/>
      <c r="B969" s="460">
        <v>5</v>
      </c>
      <c r="C969" s="460">
        <v>201904</v>
      </c>
      <c r="D969" s="460">
        <v>201904</v>
      </c>
      <c r="E969" s="460" t="s">
        <v>1067</v>
      </c>
      <c r="F969" s="460" t="s">
        <v>1331</v>
      </c>
      <c r="G969" s="72" t="s">
        <v>939</v>
      </c>
      <c r="H969" s="460">
        <v>120</v>
      </c>
      <c r="I969" s="460">
        <v>297</v>
      </c>
    </row>
    <row r="970" spans="1:9" ht="15" customHeight="1" x14ac:dyDescent="0.25">
      <c r="A970" s="223"/>
      <c r="B970" s="460">
        <v>5</v>
      </c>
      <c r="C970" s="460">
        <v>201904</v>
      </c>
      <c r="D970" s="460">
        <v>201904</v>
      </c>
      <c r="E970" s="460" t="s">
        <v>1067</v>
      </c>
      <c r="F970" s="460" t="s">
        <v>1331</v>
      </c>
      <c r="G970" s="72" t="s">
        <v>939</v>
      </c>
      <c r="H970" s="460">
        <v>121</v>
      </c>
      <c r="I970" s="460">
        <v>3072</v>
      </c>
    </row>
    <row r="971" spans="1:9" ht="15" customHeight="1" x14ac:dyDescent="0.25">
      <c r="A971" s="223"/>
      <c r="B971" s="460">
        <v>8</v>
      </c>
      <c r="C971" s="460">
        <v>201904</v>
      </c>
      <c r="D971" s="460">
        <v>201904</v>
      </c>
      <c r="E971" s="460" t="s">
        <v>1068</v>
      </c>
      <c r="F971" s="460">
        <v>19</v>
      </c>
      <c r="G971" s="72" t="s">
        <v>940</v>
      </c>
      <c r="H971" s="460">
        <v>120</v>
      </c>
      <c r="I971" s="460">
        <v>146</v>
      </c>
    </row>
    <row r="972" spans="1:9" ht="15" customHeight="1" x14ac:dyDescent="0.25">
      <c r="A972" s="223"/>
      <c r="B972" s="460">
        <v>8</v>
      </c>
      <c r="C972" s="460">
        <v>201904</v>
      </c>
      <c r="D972" s="460">
        <v>201904</v>
      </c>
      <c r="E972" s="460" t="s">
        <v>1068</v>
      </c>
      <c r="F972" s="460">
        <v>19</v>
      </c>
      <c r="G972" s="72" t="s">
        <v>940</v>
      </c>
      <c r="H972" s="460">
        <v>121</v>
      </c>
      <c r="I972" s="460">
        <v>1171</v>
      </c>
    </row>
    <row r="973" spans="1:9" ht="15" customHeight="1" x14ac:dyDescent="0.25">
      <c r="A973" s="223"/>
      <c r="B973" s="460">
        <v>8</v>
      </c>
      <c r="C973" s="460">
        <v>201904</v>
      </c>
      <c r="D973" s="460">
        <v>201904</v>
      </c>
      <c r="E973" s="460" t="s">
        <v>1068</v>
      </c>
      <c r="F973" s="460">
        <v>34</v>
      </c>
      <c r="G973" s="72" t="s">
        <v>1024</v>
      </c>
      <c r="H973" s="460">
        <v>120</v>
      </c>
      <c r="I973" s="460">
        <v>33</v>
      </c>
    </row>
    <row r="974" spans="1:9" ht="15" customHeight="1" x14ac:dyDescent="0.25">
      <c r="A974" s="223"/>
      <c r="B974" s="460">
        <v>8</v>
      </c>
      <c r="C974" s="460">
        <v>201904</v>
      </c>
      <c r="D974" s="460">
        <v>201904</v>
      </c>
      <c r="E974" s="460" t="s">
        <v>1068</v>
      </c>
      <c r="F974" s="460">
        <v>34</v>
      </c>
      <c r="G974" s="72" t="s">
        <v>1024</v>
      </c>
      <c r="H974" s="460">
        <v>121</v>
      </c>
      <c r="I974" s="460">
        <v>228</v>
      </c>
    </row>
    <row r="975" spans="1:9" ht="15" customHeight="1" x14ac:dyDescent="0.25">
      <c r="A975" s="223"/>
      <c r="B975" s="460">
        <v>8</v>
      </c>
      <c r="C975" s="460">
        <v>201904</v>
      </c>
      <c r="D975" s="460">
        <v>201904</v>
      </c>
      <c r="E975" s="460" t="s">
        <v>1068</v>
      </c>
      <c r="F975" s="460" t="s">
        <v>1309</v>
      </c>
      <c r="G975" s="72" t="s">
        <v>1024</v>
      </c>
      <c r="H975" s="460">
        <v>126</v>
      </c>
      <c r="I975" s="460">
        <v>190</v>
      </c>
    </row>
    <row r="976" spans="1:9" ht="15" customHeight="1" x14ac:dyDescent="0.25">
      <c r="A976" s="223"/>
      <c r="B976" s="460">
        <v>8</v>
      </c>
      <c r="C976" s="460">
        <v>201904</v>
      </c>
      <c r="D976" s="460">
        <v>201904</v>
      </c>
      <c r="E976" s="460" t="s">
        <v>1068</v>
      </c>
      <c r="F976" s="460">
        <v>45</v>
      </c>
      <c r="G976" s="72" t="s">
        <v>920</v>
      </c>
      <c r="H976" s="460">
        <v>120</v>
      </c>
      <c r="I976" s="460">
        <v>110</v>
      </c>
    </row>
    <row r="977" spans="1:9" ht="15" customHeight="1" x14ac:dyDescent="0.25">
      <c r="A977" s="223"/>
      <c r="B977" s="460">
        <v>8</v>
      </c>
      <c r="C977" s="460">
        <v>201904</v>
      </c>
      <c r="D977" s="460">
        <v>201904</v>
      </c>
      <c r="E977" s="460" t="s">
        <v>1068</v>
      </c>
      <c r="F977" s="460">
        <v>45</v>
      </c>
      <c r="G977" s="72" t="s">
        <v>920</v>
      </c>
      <c r="H977" s="460">
        <v>121</v>
      </c>
      <c r="I977" s="460">
        <v>602</v>
      </c>
    </row>
    <row r="978" spans="1:9" ht="15" customHeight="1" x14ac:dyDescent="0.25">
      <c r="A978" s="223"/>
      <c r="B978" s="460">
        <v>8</v>
      </c>
      <c r="C978" s="460">
        <v>201904</v>
      </c>
      <c r="D978" s="460">
        <v>201904</v>
      </c>
      <c r="E978" s="460" t="s">
        <v>1068</v>
      </c>
      <c r="F978" s="463" t="s">
        <v>1300</v>
      </c>
      <c r="G978" s="72" t="s">
        <v>920</v>
      </c>
      <c r="H978" s="460">
        <v>126</v>
      </c>
      <c r="I978" s="460">
        <v>189</v>
      </c>
    </row>
    <row r="979" spans="1:9" ht="15" customHeight="1" x14ac:dyDescent="0.25">
      <c r="A979" s="223"/>
      <c r="B979" s="460">
        <v>8</v>
      </c>
      <c r="C979" s="460">
        <v>201904</v>
      </c>
      <c r="D979" s="460">
        <v>201904</v>
      </c>
      <c r="E979" s="460" t="s">
        <v>1068</v>
      </c>
      <c r="F979" s="463" t="s">
        <v>1326</v>
      </c>
      <c r="G979" s="72" t="s">
        <v>923</v>
      </c>
      <c r="H979" s="460">
        <v>120</v>
      </c>
      <c r="I979" s="460">
        <v>74</v>
      </c>
    </row>
    <row r="980" spans="1:9" ht="15" customHeight="1" x14ac:dyDescent="0.25">
      <c r="A980" s="223"/>
      <c r="B980" s="460">
        <v>8</v>
      </c>
      <c r="C980" s="460">
        <v>201904</v>
      </c>
      <c r="D980" s="460">
        <v>201904</v>
      </c>
      <c r="E980" s="460" t="s">
        <v>1068</v>
      </c>
      <c r="F980" s="460" t="s">
        <v>1326</v>
      </c>
      <c r="G980" s="72" t="s">
        <v>923</v>
      </c>
      <c r="H980" s="460">
        <v>121</v>
      </c>
      <c r="I980" s="460">
        <v>777</v>
      </c>
    </row>
    <row r="981" spans="1:9" ht="15" customHeight="1" x14ac:dyDescent="0.25">
      <c r="A981" s="223"/>
      <c r="B981" s="460">
        <v>8</v>
      </c>
      <c r="C981" s="460">
        <v>201904</v>
      </c>
      <c r="D981" s="460">
        <v>201904</v>
      </c>
      <c r="E981" s="460" t="s">
        <v>1068</v>
      </c>
      <c r="F981" s="460">
        <v>69</v>
      </c>
      <c r="G981" s="72" t="s">
        <v>937</v>
      </c>
      <c r="H981" s="460">
        <v>120</v>
      </c>
      <c r="I981" s="460">
        <v>446</v>
      </c>
    </row>
    <row r="982" spans="1:9" ht="15" customHeight="1" x14ac:dyDescent="0.25">
      <c r="A982" s="223"/>
      <c r="B982" s="460">
        <v>8</v>
      </c>
      <c r="C982" s="460">
        <v>201904</v>
      </c>
      <c r="D982" s="460">
        <v>201904</v>
      </c>
      <c r="E982" s="460" t="s">
        <v>1068</v>
      </c>
      <c r="F982" s="460">
        <v>69</v>
      </c>
      <c r="G982" s="72" t="s">
        <v>937</v>
      </c>
      <c r="H982" s="460">
        <v>121</v>
      </c>
      <c r="I982" s="460">
        <v>2535</v>
      </c>
    </row>
    <row r="983" spans="1:9" ht="15" customHeight="1" x14ac:dyDescent="0.25">
      <c r="A983" s="223"/>
      <c r="B983" s="460">
        <v>8</v>
      </c>
      <c r="C983" s="460">
        <v>201904</v>
      </c>
      <c r="D983" s="460">
        <v>201904</v>
      </c>
      <c r="E983" s="460" t="s">
        <v>1068</v>
      </c>
      <c r="F983" s="460" t="s">
        <v>1334</v>
      </c>
      <c r="G983" s="72" t="s">
        <v>937</v>
      </c>
      <c r="H983" s="460">
        <v>126</v>
      </c>
      <c r="I983" s="460">
        <v>773</v>
      </c>
    </row>
    <row r="984" spans="1:9" ht="15" customHeight="1" x14ac:dyDescent="0.25">
      <c r="A984" s="223"/>
      <c r="B984" s="460">
        <v>8</v>
      </c>
      <c r="C984" s="460">
        <v>201904</v>
      </c>
      <c r="D984" s="460">
        <v>201904</v>
      </c>
      <c r="E984" s="460" t="s">
        <v>1068</v>
      </c>
      <c r="F984" s="460" t="s">
        <v>1312</v>
      </c>
      <c r="G984" s="72" t="s">
        <v>930</v>
      </c>
      <c r="H984" s="460">
        <v>120</v>
      </c>
      <c r="I984" s="460">
        <v>291</v>
      </c>
    </row>
    <row r="985" spans="1:9" ht="15" customHeight="1" x14ac:dyDescent="0.25">
      <c r="A985" s="223"/>
      <c r="B985" s="460">
        <v>8</v>
      </c>
      <c r="C985" s="460">
        <v>201904</v>
      </c>
      <c r="D985" s="460">
        <v>201904</v>
      </c>
      <c r="E985" s="460" t="s">
        <v>1068</v>
      </c>
      <c r="F985" s="460" t="s">
        <v>1312</v>
      </c>
      <c r="G985" s="72" t="s">
        <v>930</v>
      </c>
      <c r="H985" s="460">
        <v>121</v>
      </c>
      <c r="I985" s="460">
        <v>1588</v>
      </c>
    </row>
    <row r="986" spans="1:9" ht="15" customHeight="1" x14ac:dyDescent="0.25">
      <c r="A986" s="223"/>
      <c r="B986" s="460">
        <v>8</v>
      </c>
      <c r="C986" s="460">
        <v>201904</v>
      </c>
      <c r="D986" s="460">
        <v>201904</v>
      </c>
      <c r="E986" s="460" t="s">
        <v>1068</v>
      </c>
      <c r="F986" s="460" t="s">
        <v>1311</v>
      </c>
      <c r="G986" s="72" t="s">
        <v>930</v>
      </c>
      <c r="H986" s="460">
        <v>126</v>
      </c>
      <c r="I986" s="460">
        <v>438</v>
      </c>
    </row>
    <row r="987" spans="1:9" ht="15" customHeight="1" x14ac:dyDescent="0.25">
      <c r="A987" s="223"/>
      <c r="B987" s="460">
        <v>8</v>
      </c>
      <c r="C987" s="460">
        <v>201904</v>
      </c>
      <c r="D987" s="460">
        <v>201904</v>
      </c>
      <c r="E987" s="460" t="s">
        <v>1068</v>
      </c>
      <c r="F987" s="460" t="s">
        <v>1323</v>
      </c>
      <c r="G987" s="72" t="s">
        <v>928</v>
      </c>
      <c r="H987" s="460">
        <v>120</v>
      </c>
      <c r="I987" s="460">
        <v>68</v>
      </c>
    </row>
    <row r="988" spans="1:9" ht="15" customHeight="1" x14ac:dyDescent="0.25">
      <c r="A988" s="223"/>
      <c r="B988" s="460">
        <v>8</v>
      </c>
      <c r="C988" s="460">
        <v>201904</v>
      </c>
      <c r="D988" s="460">
        <v>201904</v>
      </c>
      <c r="E988" s="460" t="s">
        <v>1068</v>
      </c>
      <c r="F988" s="463" t="s">
        <v>1323</v>
      </c>
      <c r="G988" s="72" t="s">
        <v>928</v>
      </c>
      <c r="H988" s="460">
        <v>121</v>
      </c>
      <c r="I988" s="460">
        <v>422</v>
      </c>
    </row>
    <row r="989" spans="1:9" ht="15" customHeight="1" x14ac:dyDescent="0.25">
      <c r="A989" s="223"/>
      <c r="B989" s="460">
        <v>8</v>
      </c>
      <c r="C989" s="460">
        <v>201904</v>
      </c>
      <c r="D989" s="460">
        <v>201904</v>
      </c>
      <c r="E989" s="460" t="s">
        <v>1068</v>
      </c>
      <c r="F989" s="463" t="s">
        <v>1332</v>
      </c>
      <c r="G989" s="72" t="s">
        <v>913</v>
      </c>
      <c r="H989" s="460">
        <v>120</v>
      </c>
      <c r="I989" s="460">
        <v>198</v>
      </c>
    </row>
    <row r="990" spans="1:9" ht="15" customHeight="1" x14ac:dyDescent="0.25">
      <c r="A990" s="223"/>
      <c r="B990" s="460">
        <v>8</v>
      </c>
      <c r="C990" s="460">
        <v>201904</v>
      </c>
      <c r="D990" s="460">
        <v>201904</v>
      </c>
      <c r="E990" s="460" t="s">
        <v>1068</v>
      </c>
      <c r="F990" s="463" t="s">
        <v>1332</v>
      </c>
      <c r="G990" s="72" t="s">
        <v>913</v>
      </c>
      <c r="H990" s="460">
        <v>121</v>
      </c>
      <c r="I990" s="460">
        <v>1971</v>
      </c>
    </row>
    <row r="991" spans="1:9" ht="15" customHeight="1" x14ac:dyDescent="0.25">
      <c r="A991" s="223"/>
      <c r="B991" s="460">
        <v>34</v>
      </c>
      <c r="C991" s="460">
        <v>201904</v>
      </c>
      <c r="D991" s="460">
        <v>201904</v>
      </c>
      <c r="E991" s="460" t="s">
        <v>1069</v>
      </c>
      <c r="F991" s="463">
        <v>33</v>
      </c>
      <c r="G991" s="72" t="s">
        <v>1024</v>
      </c>
      <c r="H991" s="460">
        <v>120</v>
      </c>
      <c r="I991" s="460">
        <v>32</v>
      </c>
    </row>
    <row r="992" spans="1:9" ht="15" customHeight="1" x14ac:dyDescent="0.25">
      <c r="A992" s="223"/>
      <c r="B992" s="460">
        <v>34</v>
      </c>
      <c r="C992" s="460">
        <v>201904</v>
      </c>
      <c r="D992" s="460">
        <v>201904</v>
      </c>
      <c r="E992" s="460" t="s">
        <v>1069</v>
      </c>
      <c r="F992" s="463">
        <v>33</v>
      </c>
      <c r="G992" s="72" t="s">
        <v>1024</v>
      </c>
      <c r="H992" s="460">
        <v>121</v>
      </c>
      <c r="I992" s="460">
        <v>244</v>
      </c>
    </row>
    <row r="993" spans="1:9" ht="15" customHeight="1" x14ac:dyDescent="0.25">
      <c r="A993" s="223"/>
      <c r="B993" s="460">
        <v>34</v>
      </c>
      <c r="C993" s="460">
        <v>201904</v>
      </c>
      <c r="D993" s="460">
        <v>201904</v>
      </c>
      <c r="E993" s="460" t="s">
        <v>1069</v>
      </c>
      <c r="F993" s="460" t="s">
        <v>1310</v>
      </c>
      <c r="G993" s="72" t="s">
        <v>1024</v>
      </c>
      <c r="H993" s="460">
        <v>126</v>
      </c>
      <c r="I993" s="460">
        <v>168</v>
      </c>
    </row>
    <row r="994" spans="1:9" ht="15" customHeight="1" x14ac:dyDescent="0.25">
      <c r="A994" s="223"/>
      <c r="B994" s="460">
        <v>34</v>
      </c>
      <c r="C994" s="460">
        <v>201904</v>
      </c>
      <c r="D994" s="460">
        <v>201904</v>
      </c>
      <c r="E994" s="460" t="s">
        <v>1069</v>
      </c>
      <c r="F994" s="460">
        <v>46</v>
      </c>
      <c r="G994" s="72" t="s">
        <v>920</v>
      </c>
      <c r="H994" s="460">
        <v>120</v>
      </c>
      <c r="I994" s="460">
        <v>137</v>
      </c>
    </row>
    <row r="995" spans="1:9" ht="15" customHeight="1" x14ac:dyDescent="0.25">
      <c r="A995" s="223"/>
      <c r="B995" s="460">
        <v>34</v>
      </c>
      <c r="C995" s="460">
        <v>201904</v>
      </c>
      <c r="D995" s="460">
        <v>201904</v>
      </c>
      <c r="E995" s="460" t="s">
        <v>1069</v>
      </c>
      <c r="F995" s="460">
        <v>46</v>
      </c>
      <c r="G995" s="72" t="s">
        <v>920</v>
      </c>
      <c r="H995" s="460">
        <v>121</v>
      </c>
      <c r="I995" s="460">
        <v>825</v>
      </c>
    </row>
    <row r="996" spans="1:9" ht="15" customHeight="1" x14ac:dyDescent="0.25">
      <c r="A996" s="223"/>
      <c r="B996" s="460">
        <v>34</v>
      </c>
      <c r="C996" s="460">
        <v>201904</v>
      </c>
      <c r="D996" s="460">
        <v>201904</v>
      </c>
      <c r="E996" s="460" t="s">
        <v>1069</v>
      </c>
      <c r="F996" s="463" t="s">
        <v>1303</v>
      </c>
      <c r="G996" s="72" t="s">
        <v>920</v>
      </c>
      <c r="H996" s="460">
        <v>126</v>
      </c>
      <c r="I996" s="460">
        <v>239</v>
      </c>
    </row>
    <row r="997" spans="1:9" ht="15" customHeight="1" x14ac:dyDescent="0.25">
      <c r="A997" s="223"/>
      <c r="B997" s="460">
        <v>34</v>
      </c>
      <c r="C997" s="460">
        <v>201904</v>
      </c>
      <c r="D997" s="460">
        <v>201904</v>
      </c>
      <c r="E997" s="460" t="s">
        <v>1069</v>
      </c>
      <c r="F997" s="463" t="s">
        <v>1314</v>
      </c>
      <c r="G997" s="72" t="s">
        <v>930</v>
      </c>
      <c r="H997" s="460">
        <v>120</v>
      </c>
      <c r="I997" s="460">
        <v>121</v>
      </c>
    </row>
    <row r="998" spans="1:9" ht="15" customHeight="1" x14ac:dyDescent="0.25">
      <c r="A998" s="223"/>
      <c r="B998" s="460">
        <v>34</v>
      </c>
      <c r="C998" s="460">
        <v>201904</v>
      </c>
      <c r="D998" s="460">
        <v>201904</v>
      </c>
      <c r="E998" s="460" t="s">
        <v>1069</v>
      </c>
      <c r="F998" s="463" t="s">
        <v>1314</v>
      </c>
      <c r="G998" s="72" t="s">
        <v>930</v>
      </c>
      <c r="H998" s="460">
        <v>121</v>
      </c>
      <c r="I998" s="460">
        <v>946</v>
      </c>
    </row>
    <row r="999" spans="1:9" ht="15" customHeight="1" x14ac:dyDescent="0.25">
      <c r="A999" s="223"/>
      <c r="B999" s="460">
        <v>34</v>
      </c>
      <c r="C999" s="460">
        <v>201904</v>
      </c>
      <c r="D999" s="460">
        <v>201904</v>
      </c>
      <c r="E999" s="460" t="s">
        <v>1069</v>
      </c>
      <c r="F999" s="460" t="s">
        <v>1313</v>
      </c>
      <c r="G999" s="72" t="s">
        <v>930</v>
      </c>
      <c r="H999" s="460">
        <v>126</v>
      </c>
      <c r="I999" s="460">
        <v>256</v>
      </c>
    </row>
    <row r="1000" spans="1:9" ht="15" customHeight="1" x14ac:dyDescent="0.25">
      <c r="A1000" s="223"/>
      <c r="B1000" s="460">
        <v>34</v>
      </c>
      <c r="C1000" s="460">
        <v>201904</v>
      </c>
      <c r="D1000" s="460">
        <v>201904</v>
      </c>
      <c r="E1000" s="460" t="s">
        <v>1069</v>
      </c>
      <c r="F1000" s="460" t="s">
        <v>1324</v>
      </c>
      <c r="G1000" s="72" t="s">
        <v>928</v>
      </c>
      <c r="H1000" s="460">
        <v>120</v>
      </c>
      <c r="I1000" s="460">
        <v>55</v>
      </c>
    </row>
    <row r="1001" spans="1:9" ht="15" customHeight="1" x14ac:dyDescent="0.25">
      <c r="A1001" s="223"/>
      <c r="B1001" s="460">
        <v>34</v>
      </c>
      <c r="C1001" s="460">
        <v>201904</v>
      </c>
      <c r="D1001" s="460">
        <v>201904</v>
      </c>
      <c r="E1001" s="460" t="s">
        <v>1069</v>
      </c>
      <c r="F1001" s="460" t="s">
        <v>1324</v>
      </c>
      <c r="G1001" s="72" t="s">
        <v>928</v>
      </c>
      <c r="H1001" s="460">
        <v>121</v>
      </c>
      <c r="I1001" s="460">
        <v>529</v>
      </c>
    </row>
    <row r="1002" spans="1:9" ht="15" customHeight="1" x14ac:dyDescent="0.25">
      <c r="A1002" s="223"/>
      <c r="B1002" s="460">
        <v>34</v>
      </c>
      <c r="C1002" s="460">
        <v>201904</v>
      </c>
      <c r="D1002" s="460">
        <v>201904</v>
      </c>
      <c r="E1002" s="460" t="s">
        <v>1069</v>
      </c>
      <c r="F1002" s="460" t="s">
        <v>1306</v>
      </c>
      <c r="G1002" s="72" t="s">
        <v>941</v>
      </c>
      <c r="H1002" s="460">
        <v>120</v>
      </c>
      <c r="I1002" s="460">
        <v>421</v>
      </c>
    </row>
    <row r="1003" spans="1:9" ht="15" customHeight="1" x14ac:dyDescent="0.25">
      <c r="A1003" s="223"/>
      <c r="B1003" s="460">
        <v>34</v>
      </c>
      <c r="C1003" s="460">
        <v>201904</v>
      </c>
      <c r="D1003" s="460">
        <v>201904</v>
      </c>
      <c r="E1003" s="460" t="s">
        <v>1069</v>
      </c>
      <c r="F1003" s="460" t="s">
        <v>1306</v>
      </c>
      <c r="G1003" s="72" t="s">
        <v>941</v>
      </c>
      <c r="H1003" s="460">
        <v>121</v>
      </c>
      <c r="I1003" s="460">
        <v>2568</v>
      </c>
    </row>
    <row r="1004" spans="1:9" ht="15" customHeight="1" x14ac:dyDescent="0.25">
      <c r="A1004" s="223"/>
      <c r="B1004" s="460">
        <v>34</v>
      </c>
      <c r="C1004" s="460">
        <v>201904</v>
      </c>
      <c r="D1004" s="460">
        <v>201904</v>
      </c>
      <c r="E1004" s="460" t="s">
        <v>1069</v>
      </c>
      <c r="F1004" s="460" t="s">
        <v>1305</v>
      </c>
      <c r="G1004" s="72" t="s">
        <v>941</v>
      </c>
      <c r="H1004" s="460">
        <v>126</v>
      </c>
      <c r="I1004" s="460">
        <v>582</v>
      </c>
    </row>
    <row r="1005" spans="1:9" ht="15" customHeight="1" x14ac:dyDescent="0.25">
      <c r="A1005" s="223"/>
      <c r="B1005" s="460">
        <v>34</v>
      </c>
      <c r="C1005" s="460">
        <v>201904</v>
      </c>
      <c r="D1005" s="460">
        <v>201904</v>
      </c>
      <c r="E1005" s="460" t="s">
        <v>1069</v>
      </c>
      <c r="F1005" s="460" t="s">
        <v>1320</v>
      </c>
      <c r="G1005" s="72" t="s">
        <v>1003</v>
      </c>
      <c r="H1005" s="460">
        <v>120</v>
      </c>
      <c r="I1005" s="460">
        <v>63</v>
      </c>
    </row>
    <row r="1006" spans="1:9" ht="15" customHeight="1" x14ac:dyDescent="0.25">
      <c r="A1006" s="223"/>
      <c r="B1006" s="460">
        <v>34</v>
      </c>
      <c r="C1006" s="460">
        <v>201904</v>
      </c>
      <c r="D1006" s="460">
        <v>201904</v>
      </c>
      <c r="E1006" s="460" t="s">
        <v>1069</v>
      </c>
      <c r="F1006" s="460" t="s">
        <v>1320</v>
      </c>
      <c r="G1006" s="72" t="s">
        <v>1003</v>
      </c>
      <c r="H1006" s="460">
        <v>121</v>
      </c>
      <c r="I1006" s="460">
        <v>632</v>
      </c>
    </row>
    <row r="1007" spans="1:9" ht="15" customHeight="1" x14ac:dyDescent="0.25">
      <c r="A1007" s="223"/>
      <c r="B1007" s="460">
        <v>34</v>
      </c>
      <c r="C1007" s="460">
        <v>201904</v>
      </c>
      <c r="D1007" s="460">
        <v>201904</v>
      </c>
      <c r="E1007" s="460" t="s">
        <v>1069</v>
      </c>
      <c r="F1007" s="460" t="s">
        <v>1319</v>
      </c>
      <c r="G1007" s="72" t="s">
        <v>1003</v>
      </c>
      <c r="H1007" s="460">
        <v>126</v>
      </c>
      <c r="I1007" s="460">
        <v>129</v>
      </c>
    </row>
    <row r="1008" spans="1:9" ht="15" customHeight="1" x14ac:dyDescent="0.25">
      <c r="A1008" s="223"/>
      <c r="B1008" s="460">
        <v>36</v>
      </c>
      <c r="C1008" s="460">
        <v>201904</v>
      </c>
      <c r="D1008" s="460">
        <v>201904</v>
      </c>
      <c r="E1008" s="460" t="s">
        <v>1070</v>
      </c>
      <c r="F1008" s="460" t="s">
        <v>1336</v>
      </c>
      <c r="G1008" s="72" t="s">
        <v>937</v>
      </c>
      <c r="H1008" s="460">
        <v>120</v>
      </c>
      <c r="I1008" s="460">
        <v>186</v>
      </c>
    </row>
    <row r="1009" spans="1:9" ht="15" customHeight="1" x14ac:dyDescent="0.25">
      <c r="A1009" s="223"/>
      <c r="B1009" s="460">
        <v>36</v>
      </c>
      <c r="C1009" s="460">
        <v>201904</v>
      </c>
      <c r="D1009" s="460">
        <v>201904</v>
      </c>
      <c r="E1009" s="460" t="s">
        <v>1070</v>
      </c>
      <c r="F1009" s="460" t="s">
        <v>1336</v>
      </c>
      <c r="G1009" s="72" t="s">
        <v>937</v>
      </c>
      <c r="H1009" s="460">
        <v>121</v>
      </c>
      <c r="I1009" s="460">
        <v>1493</v>
      </c>
    </row>
    <row r="1010" spans="1:9" ht="15" customHeight="1" x14ac:dyDescent="0.25">
      <c r="A1010" s="223"/>
      <c r="B1010" s="460">
        <v>36</v>
      </c>
      <c r="C1010" s="460">
        <v>201904</v>
      </c>
      <c r="D1010" s="460">
        <v>201904</v>
      </c>
      <c r="E1010" s="460" t="s">
        <v>1070</v>
      </c>
      <c r="F1010" s="460" t="s">
        <v>1318</v>
      </c>
      <c r="G1010" s="72" t="s">
        <v>1003</v>
      </c>
      <c r="H1010" s="460">
        <v>120</v>
      </c>
      <c r="I1010" s="460">
        <v>62</v>
      </c>
    </row>
    <row r="1011" spans="1:9" ht="15" customHeight="1" x14ac:dyDescent="0.25">
      <c r="A1011" s="223"/>
      <c r="B1011" s="460">
        <v>36</v>
      </c>
      <c r="C1011" s="460">
        <v>201904</v>
      </c>
      <c r="D1011" s="460">
        <v>201904</v>
      </c>
      <c r="E1011" s="460" t="s">
        <v>1070</v>
      </c>
      <c r="F1011" s="460" t="s">
        <v>1318</v>
      </c>
      <c r="G1011" s="72" t="s">
        <v>1003</v>
      </c>
      <c r="H1011" s="460">
        <v>121</v>
      </c>
      <c r="I1011" s="460">
        <v>567</v>
      </c>
    </row>
    <row r="1012" spans="1:9" ht="15" customHeight="1" x14ac:dyDescent="0.25">
      <c r="A1012" s="223"/>
      <c r="B1012" s="460">
        <v>36</v>
      </c>
      <c r="C1012" s="460">
        <v>201904</v>
      </c>
      <c r="D1012" s="460">
        <v>201904</v>
      </c>
      <c r="E1012" s="460" t="s">
        <v>1070</v>
      </c>
      <c r="F1012" s="460" t="s">
        <v>1317</v>
      </c>
      <c r="G1012" s="72" t="s">
        <v>1003</v>
      </c>
      <c r="H1012" s="460">
        <v>126</v>
      </c>
      <c r="I1012" s="460">
        <v>96</v>
      </c>
    </row>
    <row r="1013" spans="1:9" ht="15" customHeight="1" x14ac:dyDescent="0.25">
      <c r="A1013" s="223"/>
      <c r="B1013" s="460">
        <v>36</v>
      </c>
      <c r="C1013" s="460">
        <v>201904</v>
      </c>
      <c r="D1013" s="460">
        <v>201904</v>
      </c>
      <c r="E1013" s="460" t="s">
        <v>1070</v>
      </c>
      <c r="F1013" s="463" t="s">
        <v>1330</v>
      </c>
      <c r="G1013" s="72" t="s">
        <v>939</v>
      </c>
      <c r="H1013" s="460">
        <v>120</v>
      </c>
      <c r="I1013" s="460">
        <v>240</v>
      </c>
    </row>
    <row r="1014" spans="1:9" ht="15" customHeight="1" x14ac:dyDescent="0.25">
      <c r="A1014" s="223"/>
      <c r="B1014" s="460">
        <v>36</v>
      </c>
      <c r="C1014" s="460">
        <v>201904</v>
      </c>
      <c r="D1014" s="460">
        <v>201904</v>
      </c>
      <c r="E1014" s="460" t="s">
        <v>1070</v>
      </c>
      <c r="F1014" s="463" t="s">
        <v>1330</v>
      </c>
      <c r="G1014" s="72" t="s">
        <v>939</v>
      </c>
      <c r="H1014" s="460">
        <v>121</v>
      </c>
      <c r="I1014" s="460">
        <v>2046</v>
      </c>
    </row>
    <row r="1015" spans="1:9" ht="15" customHeight="1" x14ac:dyDescent="0.25">
      <c r="A1015" s="460"/>
      <c r="B1015" s="460">
        <v>4</v>
      </c>
      <c r="C1015" s="460">
        <v>201908</v>
      </c>
      <c r="D1015" s="460">
        <v>201904</v>
      </c>
      <c r="E1015" s="460" t="s">
        <v>1066</v>
      </c>
      <c r="F1015" s="460">
        <v>47</v>
      </c>
      <c r="G1015" s="72" t="s">
        <v>920</v>
      </c>
      <c r="H1015" s="460">
        <v>120</v>
      </c>
      <c r="I1015" s="460">
        <v>-5</v>
      </c>
    </row>
    <row r="1016" spans="1:9" ht="15" customHeight="1" x14ac:dyDescent="0.25">
      <c r="A1016" s="460"/>
      <c r="B1016" s="460">
        <v>4</v>
      </c>
      <c r="C1016" s="460">
        <v>201908</v>
      </c>
      <c r="D1016" s="460">
        <v>201904</v>
      </c>
      <c r="E1016" s="460" t="s">
        <v>1066</v>
      </c>
      <c r="F1016" s="460">
        <v>47</v>
      </c>
      <c r="G1016" s="72" t="s">
        <v>920</v>
      </c>
      <c r="H1016" s="460">
        <v>121</v>
      </c>
      <c r="I1016" s="460">
        <v>6</v>
      </c>
    </row>
    <row r="1017" spans="1:9" ht="15" customHeight="1" x14ac:dyDescent="0.25">
      <c r="A1017" s="460"/>
      <c r="B1017" s="460">
        <v>4</v>
      </c>
      <c r="C1017" s="460">
        <v>201908</v>
      </c>
      <c r="D1017" s="460">
        <v>201904</v>
      </c>
      <c r="E1017" s="460" t="s">
        <v>1066</v>
      </c>
      <c r="F1017" s="460" t="s">
        <v>1304</v>
      </c>
      <c r="G1017" s="72" t="s">
        <v>920</v>
      </c>
      <c r="H1017" s="460">
        <v>126</v>
      </c>
      <c r="I1017" s="460">
        <v>2</v>
      </c>
    </row>
    <row r="1018" spans="1:9" ht="15" customHeight="1" x14ac:dyDescent="0.25">
      <c r="A1018" s="460"/>
      <c r="B1018" s="460">
        <v>4</v>
      </c>
      <c r="C1018" s="460">
        <v>201908</v>
      </c>
      <c r="D1018" s="460">
        <v>201904</v>
      </c>
      <c r="E1018" s="460" t="s">
        <v>1066</v>
      </c>
      <c r="F1018" s="460" t="s">
        <v>1327</v>
      </c>
      <c r="G1018" s="72" t="s">
        <v>923</v>
      </c>
      <c r="H1018" s="460">
        <v>120</v>
      </c>
      <c r="I1018" s="460">
        <v>-1</v>
      </c>
    </row>
    <row r="1019" spans="1:9" ht="15" customHeight="1" x14ac:dyDescent="0.25">
      <c r="A1019" s="460"/>
      <c r="B1019" s="460">
        <v>4</v>
      </c>
      <c r="C1019" s="460">
        <v>201908</v>
      </c>
      <c r="D1019" s="460">
        <v>201904</v>
      </c>
      <c r="E1019" s="460" t="s">
        <v>1066</v>
      </c>
      <c r="F1019" s="460" t="s">
        <v>1327</v>
      </c>
      <c r="G1019" s="72" t="s">
        <v>923</v>
      </c>
      <c r="H1019" s="460">
        <v>121</v>
      </c>
      <c r="I1019" s="460">
        <v>4</v>
      </c>
    </row>
    <row r="1020" spans="1:9" ht="15" customHeight="1" x14ac:dyDescent="0.25">
      <c r="A1020" s="460"/>
      <c r="B1020" s="460">
        <v>4</v>
      </c>
      <c r="C1020" s="460">
        <v>201908</v>
      </c>
      <c r="D1020" s="460">
        <v>201904</v>
      </c>
      <c r="E1020" s="460" t="s">
        <v>1066</v>
      </c>
      <c r="F1020" s="460">
        <v>86</v>
      </c>
      <c r="G1020" s="72" t="s">
        <v>935</v>
      </c>
      <c r="H1020" s="460">
        <v>120</v>
      </c>
      <c r="I1020" s="460">
        <v>1</v>
      </c>
    </row>
    <row r="1021" spans="1:9" ht="15" customHeight="1" x14ac:dyDescent="0.25">
      <c r="A1021" s="460"/>
      <c r="B1021" s="460">
        <v>4</v>
      </c>
      <c r="C1021" s="460">
        <v>201908</v>
      </c>
      <c r="D1021" s="460">
        <v>201904</v>
      </c>
      <c r="E1021" s="460" t="s">
        <v>1066</v>
      </c>
      <c r="F1021" s="463">
        <v>86</v>
      </c>
      <c r="G1021" s="72" t="s">
        <v>935</v>
      </c>
      <c r="H1021" s="460">
        <v>121</v>
      </c>
      <c r="I1021" s="460">
        <v>1</v>
      </c>
    </row>
    <row r="1022" spans="1:9" ht="15" customHeight="1" x14ac:dyDescent="0.25">
      <c r="A1022" s="460"/>
      <c r="B1022" s="460">
        <v>4</v>
      </c>
      <c r="C1022" s="460">
        <v>201908</v>
      </c>
      <c r="D1022" s="460">
        <v>201904</v>
      </c>
      <c r="E1022" s="460" t="s">
        <v>1066</v>
      </c>
      <c r="F1022" s="463" t="s">
        <v>1308</v>
      </c>
      <c r="G1022" s="72" t="s">
        <v>941</v>
      </c>
      <c r="H1022" s="460">
        <v>120</v>
      </c>
      <c r="I1022" s="460">
        <v>3</v>
      </c>
    </row>
    <row r="1023" spans="1:9" ht="15" customHeight="1" x14ac:dyDescent="0.25">
      <c r="A1023" s="460"/>
      <c r="B1023" s="460">
        <v>4</v>
      </c>
      <c r="C1023" s="460">
        <v>201908</v>
      </c>
      <c r="D1023" s="460">
        <v>201904</v>
      </c>
      <c r="E1023" s="460" t="s">
        <v>1066</v>
      </c>
      <c r="F1023" s="463" t="s">
        <v>1308</v>
      </c>
      <c r="G1023" s="72" t="s">
        <v>941</v>
      </c>
      <c r="H1023" s="460">
        <v>121</v>
      </c>
      <c r="I1023" s="460">
        <v>8</v>
      </c>
    </row>
    <row r="1024" spans="1:9" ht="15" customHeight="1" x14ac:dyDescent="0.25">
      <c r="A1024" s="460"/>
      <c r="B1024" s="460">
        <v>4</v>
      </c>
      <c r="C1024" s="460">
        <v>201908</v>
      </c>
      <c r="D1024" s="460">
        <v>201904</v>
      </c>
      <c r="E1024" s="460" t="s">
        <v>1066</v>
      </c>
      <c r="F1024" s="460" t="s">
        <v>1307</v>
      </c>
      <c r="G1024" s="72" t="s">
        <v>941</v>
      </c>
      <c r="H1024" s="460">
        <v>126</v>
      </c>
      <c r="I1024" s="460">
        <v>2</v>
      </c>
    </row>
    <row r="1025" spans="1:9" ht="15" customHeight="1" x14ac:dyDescent="0.25">
      <c r="A1025" s="460"/>
      <c r="B1025" s="460">
        <v>4</v>
      </c>
      <c r="C1025" s="460">
        <v>201908</v>
      </c>
      <c r="D1025" s="460">
        <v>201904</v>
      </c>
      <c r="E1025" s="460" t="s">
        <v>1066</v>
      </c>
      <c r="F1025" s="460" t="s">
        <v>1328</v>
      </c>
      <c r="G1025" s="72" t="s">
        <v>925</v>
      </c>
      <c r="H1025" s="460">
        <v>121</v>
      </c>
      <c r="I1025" s="460">
        <v>12</v>
      </c>
    </row>
    <row r="1026" spans="1:9" ht="15" customHeight="1" x14ac:dyDescent="0.25">
      <c r="A1026" s="460"/>
      <c r="B1026" s="460">
        <v>4</v>
      </c>
      <c r="C1026" s="460">
        <v>201908</v>
      </c>
      <c r="D1026" s="460">
        <v>201904</v>
      </c>
      <c r="E1026" s="460" t="s">
        <v>1066</v>
      </c>
      <c r="F1026" s="460" t="s">
        <v>1322</v>
      </c>
      <c r="G1026" s="72" t="s">
        <v>1003</v>
      </c>
      <c r="H1026" s="460">
        <v>120</v>
      </c>
      <c r="I1026" s="460">
        <v>2</v>
      </c>
    </row>
    <row r="1027" spans="1:9" ht="15" customHeight="1" x14ac:dyDescent="0.25">
      <c r="A1027" s="460"/>
      <c r="B1027" s="460">
        <v>4</v>
      </c>
      <c r="C1027" s="460">
        <v>201908</v>
      </c>
      <c r="D1027" s="460">
        <v>201904</v>
      </c>
      <c r="E1027" s="460" t="s">
        <v>1066</v>
      </c>
      <c r="F1027" s="460" t="s">
        <v>1322</v>
      </c>
      <c r="G1027" s="72" t="s">
        <v>1003</v>
      </c>
      <c r="H1027" s="460">
        <v>121</v>
      </c>
      <c r="I1027" s="460">
        <v>12</v>
      </c>
    </row>
    <row r="1028" spans="1:9" ht="15" customHeight="1" x14ac:dyDescent="0.25">
      <c r="A1028" s="460"/>
      <c r="B1028" s="460">
        <v>4</v>
      </c>
      <c r="C1028" s="460">
        <v>201908</v>
      </c>
      <c r="D1028" s="460">
        <v>201904</v>
      </c>
      <c r="E1028" s="460" t="s">
        <v>1066</v>
      </c>
      <c r="F1028" s="460" t="s">
        <v>1333</v>
      </c>
      <c r="G1028" s="72" t="s">
        <v>913</v>
      </c>
      <c r="H1028" s="460">
        <v>120</v>
      </c>
      <c r="I1028" s="460">
        <v>1</v>
      </c>
    </row>
    <row r="1029" spans="1:9" ht="15" customHeight="1" x14ac:dyDescent="0.25">
      <c r="A1029" s="460"/>
      <c r="B1029" s="460">
        <v>4</v>
      </c>
      <c r="C1029" s="460">
        <v>201908</v>
      </c>
      <c r="D1029" s="460">
        <v>201904</v>
      </c>
      <c r="E1029" s="460" t="s">
        <v>1066</v>
      </c>
      <c r="F1029" s="460" t="s">
        <v>1333</v>
      </c>
      <c r="G1029" s="72" t="s">
        <v>913</v>
      </c>
      <c r="H1029" s="460">
        <v>121</v>
      </c>
      <c r="I1029" s="460">
        <v>10</v>
      </c>
    </row>
    <row r="1030" spans="1:9" ht="15" customHeight="1" x14ac:dyDescent="0.2">
      <c r="A1030" s="460"/>
      <c r="B1030" s="461">
        <v>5</v>
      </c>
      <c r="C1030" s="461">
        <v>201908</v>
      </c>
      <c r="D1030" s="461">
        <v>201904</v>
      </c>
      <c r="E1030" s="462" t="s">
        <v>1067</v>
      </c>
      <c r="F1030" s="462">
        <v>18</v>
      </c>
      <c r="G1030" s="574" t="s">
        <v>940</v>
      </c>
      <c r="H1030" s="461">
        <v>120</v>
      </c>
      <c r="I1030" s="461">
        <v>-1</v>
      </c>
    </row>
    <row r="1031" spans="1:9" ht="15" customHeight="1" x14ac:dyDescent="0.2">
      <c r="A1031" s="460"/>
      <c r="B1031" s="461">
        <v>5</v>
      </c>
      <c r="C1031" s="461">
        <v>201908</v>
      </c>
      <c r="D1031" s="461">
        <v>201904</v>
      </c>
      <c r="E1031" s="462" t="s">
        <v>1067</v>
      </c>
      <c r="F1031" s="462">
        <v>18</v>
      </c>
      <c r="G1031" s="574" t="s">
        <v>940</v>
      </c>
      <c r="H1031" s="461">
        <v>121</v>
      </c>
      <c r="I1031" s="461">
        <v>8</v>
      </c>
    </row>
    <row r="1032" spans="1:9" ht="15" customHeight="1" x14ac:dyDescent="0.2">
      <c r="A1032" s="460"/>
      <c r="B1032" s="461">
        <v>5</v>
      </c>
      <c r="C1032" s="461">
        <v>201908</v>
      </c>
      <c r="D1032" s="461">
        <v>201904</v>
      </c>
      <c r="E1032" s="462" t="s">
        <v>1067</v>
      </c>
      <c r="F1032" s="462" t="s">
        <v>1315</v>
      </c>
      <c r="G1032" s="574" t="s">
        <v>930</v>
      </c>
      <c r="H1032" s="461">
        <v>126</v>
      </c>
      <c r="I1032" s="461">
        <v>-4</v>
      </c>
    </row>
    <row r="1033" spans="1:9" ht="15" customHeight="1" x14ac:dyDescent="0.2">
      <c r="A1033" s="460"/>
      <c r="B1033" s="461">
        <v>5</v>
      </c>
      <c r="C1033" s="461">
        <v>201908</v>
      </c>
      <c r="D1033" s="461">
        <v>201904</v>
      </c>
      <c r="E1033" s="462" t="s">
        <v>1067</v>
      </c>
      <c r="F1033" s="462" t="s">
        <v>1316</v>
      </c>
      <c r="G1033" s="574" t="s">
        <v>930</v>
      </c>
      <c r="H1033" s="461">
        <v>120</v>
      </c>
      <c r="I1033" s="461">
        <v>-2</v>
      </c>
    </row>
    <row r="1034" spans="1:9" ht="15" customHeight="1" x14ac:dyDescent="0.25">
      <c r="A1034" s="460"/>
      <c r="B1034" s="460">
        <v>5</v>
      </c>
      <c r="C1034" s="460">
        <v>201908</v>
      </c>
      <c r="D1034" s="460">
        <v>201904</v>
      </c>
      <c r="E1034" s="460" t="s">
        <v>1067</v>
      </c>
      <c r="F1034" s="460" t="s">
        <v>1316</v>
      </c>
      <c r="G1034" s="72" t="s">
        <v>930</v>
      </c>
      <c r="H1034" s="460">
        <v>121</v>
      </c>
      <c r="I1034" s="460">
        <v>19</v>
      </c>
    </row>
    <row r="1035" spans="1:9" ht="15" customHeight="1" x14ac:dyDescent="0.25">
      <c r="A1035" s="460"/>
      <c r="B1035" s="460">
        <v>5</v>
      </c>
      <c r="C1035" s="460">
        <v>201908</v>
      </c>
      <c r="D1035" s="460">
        <v>201904</v>
      </c>
      <c r="E1035" s="460" t="s">
        <v>1067</v>
      </c>
      <c r="F1035" s="460">
        <v>85</v>
      </c>
      <c r="G1035" s="72" t="s">
        <v>935</v>
      </c>
      <c r="H1035" s="460">
        <v>121</v>
      </c>
      <c r="I1035" s="460">
        <v>6</v>
      </c>
    </row>
    <row r="1036" spans="1:9" ht="15" customHeight="1" x14ac:dyDescent="0.25">
      <c r="A1036" s="460"/>
      <c r="B1036" s="460">
        <v>5</v>
      </c>
      <c r="C1036" s="460">
        <v>201908</v>
      </c>
      <c r="D1036" s="460">
        <v>201904</v>
      </c>
      <c r="E1036" s="460" t="s">
        <v>1067</v>
      </c>
      <c r="F1036" s="460" t="s">
        <v>1325</v>
      </c>
      <c r="G1036" s="72" t="s">
        <v>928</v>
      </c>
      <c r="H1036" s="460">
        <v>120</v>
      </c>
      <c r="I1036" s="460">
        <v>1</v>
      </c>
    </row>
    <row r="1037" spans="1:9" ht="15" customHeight="1" x14ac:dyDescent="0.25">
      <c r="A1037" s="460"/>
      <c r="B1037" s="460">
        <v>5</v>
      </c>
      <c r="C1037" s="460">
        <v>201908</v>
      </c>
      <c r="D1037" s="460">
        <v>201904</v>
      </c>
      <c r="E1037" s="460" t="s">
        <v>1067</v>
      </c>
      <c r="F1037" s="460" t="s">
        <v>1325</v>
      </c>
      <c r="G1037" s="72" t="s">
        <v>928</v>
      </c>
      <c r="H1037" s="460">
        <v>121</v>
      </c>
      <c r="I1037" s="460">
        <v>1</v>
      </c>
    </row>
    <row r="1038" spans="1:9" ht="15" customHeight="1" x14ac:dyDescent="0.25">
      <c r="A1038" s="460"/>
      <c r="B1038" s="460">
        <v>5</v>
      </c>
      <c r="C1038" s="460">
        <v>201908</v>
      </c>
      <c r="D1038" s="460">
        <v>201904</v>
      </c>
      <c r="E1038" s="460" t="s">
        <v>1067</v>
      </c>
      <c r="F1038" s="460" t="s">
        <v>1329</v>
      </c>
      <c r="G1038" s="72" t="s">
        <v>925</v>
      </c>
      <c r="H1038" s="460">
        <v>120</v>
      </c>
      <c r="I1038" s="460">
        <v>4</v>
      </c>
    </row>
    <row r="1039" spans="1:9" ht="15" customHeight="1" x14ac:dyDescent="0.25">
      <c r="A1039" s="460"/>
      <c r="B1039" s="460">
        <v>5</v>
      </c>
      <c r="C1039" s="460">
        <v>201908</v>
      </c>
      <c r="D1039" s="460">
        <v>201904</v>
      </c>
      <c r="E1039" s="460" t="s">
        <v>1067</v>
      </c>
      <c r="F1039" s="460" t="s">
        <v>1329</v>
      </c>
      <c r="G1039" s="72" t="s">
        <v>925</v>
      </c>
      <c r="H1039" s="460">
        <v>121</v>
      </c>
      <c r="I1039" s="460">
        <v>13</v>
      </c>
    </row>
    <row r="1040" spans="1:9" ht="15" customHeight="1" x14ac:dyDescent="0.25">
      <c r="A1040" s="460"/>
      <c r="B1040" s="460">
        <v>5</v>
      </c>
      <c r="C1040" s="460">
        <v>201908</v>
      </c>
      <c r="D1040" s="460">
        <v>201904</v>
      </c>
      <c r="E1040" s="460" t="s">
        <v>1067</v>
      </c>
      <c r="F1040" s="463" t="s">
        <v>1331</v>
      </c>
      <c r="G1040" s="72" t="s">
        <v>939</v>
      </c>
      <c r="H1040" s="460">
        <v>120</v>
      </c>
      <c r="I1040" s="460">
        <v>-1</v>
      </c>
    </row>
    <row r="1041" spans="1:9" ht="15" customHeight="1" x14ac:dyDescent="0.25">
      <c r="A1041" s="460"/>
      <c r="B1041" s="460">
        <v>5</v>
      </c>
      <c r="C1041" s="460">
        <v>201908</v>
      </c>
      <c r="D1041" s="460">
        <v>201904</v>
      </c>
      <c r="E1041" s="460" t="s">
        <v>1067</v>
      </c>
      <c r="F1041" s="463" t="s">
        <v>1331</v>
      </c>
      <c r="G1041" s="72" t="s">
        <v>939</v>
      </c>
      <c r="H1041" s="460">
        <v>121</v>
      </c>
      <c r="I1041" s="460">
        <v>5</v>
      </c>
    </row>
    <row r="1042" spans="1:9" ht="15" customHeight="1" x14ac:dyDescent="0.25">
      <c r="A1042" s="460"/>
      <c r="B1042" s="460">
        <v>8</v>
      </c>
      <c r="C1042" s="460">
        <v>201908</v>
      </c>
      <c r="D1042" s="460">
        <v>201904</v>
      </c>
      <c r="E1042" s="460" t="s">
        <v>1068</v>
      </c>
      <c r="F1042" s="463">
        <v>19</v>
      </c>
      <c r="G1042" s="72" t="s">
        <v>940</v>
      </c>
      <c r="H1042" s="460">
        <v>121</v>
      </c>
      <c r="I1042" s="460">
        <v>7</v>
      </c>
    </row>
    <row r="1043" spans="1:9" ht="15" customHeight="1" x14ac:dyDescent="0.25">
      <c r="A1043" s="460"/>
      <c r="B1043" s="460">
        <v>8</v>
      </c>
      <c r="C1043" s="460">
        <v>201908</v>
      </c>
      <c r="D1043" s="460">
        <v>201904</v>
      </c>
      <c r="E1043" s="460" t="s">
        <v>1068</v>
      </c>
      <c r="F1043" s="460">
        <v>34</v>
      </c>
      <c r="G1043" s="72" t="s">
        <v>1024</v>
      </c>
      <c r="H1043" s="460">
        <v>121</v>
      </c>
      <c r="I1043" s="460">
        <v>4</v>
      </c>
    </row>
    <row r="1044" spans="1:9" ht="15" customHeight="1" x14ac:dyDescent="0.25">
      <c r="A1044" s="460"/>
      <c r="B1044" s="460">
        <v>8</v>
      </c>
      <c r="C1044" s="460">
        <v>201908</v>
      </c>
      <c r="D1044" s="460">
        <v>201904</v>
      </c>
      <c r="E1044" s="460" t="s">
        <v>1068</v>
      </c>
      <c r="F1044" s="460" t="s">
        <v>1309</v>
      </c>
      <c r="G1044" s="72" t="s">
        <v>1024</v>
      </c>
      <c r="H1044" s="460">
        <v>126</v>
      </c>
      <c r="I1044" s="460">
        <v>1</v>
      </c>
    </row>
    <row r="1045" spans="1:9" ht="15" customHeight="1" x14ac:dyDescent="0.25">
      <c r="A1045" s="460"/>
      <c r="B1045" s="460">
        <v>8</v>
      </c>
      <c r="C1045" s="460">
        <v>201908</v>
      </c>
      <c r="D1045" s="460">
        <v>201904</v>
      </c>
      <c r="E1045" s="460" t="s">
        <v>1068</v>
      </c>
      <c r="F1045" s="460">
        <v>45</v>
      </c>
      <c r="G1045" s="72" t="s">
        <v>920</v>
      </c>
      <c r="H1045" s="460">
        <v>120</v>
      </c>
      <c r="I1045" s="460">
        <v>-1</v>
      </c>
    </row>
    <row r="1046" spans="1:9" ht="15" customHeight="1" x14ac:dyDescent="0.25">
      <c r="A1046" s="460"/>
      <c r="B1046" s="460">
        <v>8</v>
      </c>
      <c r="C1046" s="460">
        <v>201908</v>
      </c>
      <c r="D1046" s="460">
        <v>201904</v>
      </c>
      <c r="E1046" s="460" t="s">
        <v>1068</v>
      </c>
      <c r="F1046" s="460">
        <v>45</v>
      </c>
      <c r="G1046" s="72" t="s">
        <v>920</v>
      </c>
      <c r="H1046" s="460">
        <v>121</v>
      </c>
      <c r="I1046" s="460">
        <v>6</v>
      </c>
    </row>
    <row r="1047" spans="1:9" ht="15" customHeight="1" x14ac:dyDescent="0.25">
      <c r="A1047" s="460"/>
      <c r="B1047" s="460">
        <v>8</v>
      </c>
      <c r="C1047" s="460">
        <v>201908</v>
      </c>
      <c r="D1047" s="460">
        <v>201904</v>
      </c>
      <c r="E1047" s="460" t="s">
        <v>1068</v>
      </c>
      <c r="F1047" s="460" t="s">
        <v>1300</v>
      </c>
      <c r="G1047" s="72" t="s">
        <v>920</v>
      </c>
      <c r="H1047" s="460">
        <v>126</v>
      </c>
      <c r="I1047" s="460">
        <v>2</v>
      </c>
    </row>
    <row r="1048" spans="1:9" ht="15" customHeight="1" x14ac:dyDescent="0.25">
      <c r="A1048" s="460"/>
      <c r="B1048" s="460">
        <v>8</v>
      </c>
      <c r="C1048" s="460">
        <v>201908</v>
      </c>
      <c r="D1048" s="460">
        <v>201904</v>
      </c>
      <c r="E1048" s="460" t="s">
        <v>1068</v>
      </c>
      <c r="F1048" s="460" t="s">
        <v>1326</v>
      </c>
      <c r="G1048" s="72" t="s">
        <v>923</v>
      </c>
      <c r="H1048" s="460">
        <v>120</v>
      </c>
      <c r="I1048" s="460">
        <v>1</v>
      </c>
    </row>
    <row r="1049" spans="1:9" ht="15" customHeight="1" x14ac:dyDescent="0.25">
      <c r="A1049" s="460"/>
      <c r="B1049" s="460">
        <v>8</v>
      </c>
      <c r="C1049" s="460">
        <v>201908</v>
      </c>
      <c r="D1049" s="460">
        <v>201904</v>
      </c>
      <c r="E1049" s="460" t="s">
        <v>1068</v>
      </c>
      <c r="F1049" s="460" t="s">
        <v>1326</v>
      </c>
      <c r="G1049" s="72" t="s">
        <v>923</v>
      </c>
      <c r="H1049" s="460">
        <v>121</v>
      </c>
      <c r="I1049" s="460">
        <v>6</v>
      </c>
    </row>
    <row r="1050" spans="1:9" ht="15" customHeight="1" x14ac:dyDescent="0.25">
      <c r="A1050" s="460"/>
      <c r="B1050" s="460">
        <v>8</v>
      </c>
      <c r="C1050" s="460">
        <v>201908</v>
      </c>
      <c r="D1050" s="460">
        <v>201904</v>
      </c>
      <c r="E1050" s="460" t="s">
        <v>1068</v>
      </c>
      <c r="F1050" s="463">
        <v>69</v>
      </c>
      <c r="G1050" s="72" t="s">
        <v>937</v>
      </c>
      <c r="H1050" s="460">
        <v>120</v>
      </c>
      <c r="I1050" s="460">
        <v>2</v>
      </c>
    </row>
    <row r="1051" spans="1:9" ht="15" customHeight="1" x14ac:dyDescent="0.25">
      <c r="A1051" s="460"/>
      <c r="B1051" s="460">
        <v>8</v>
      </c>
      <c r="C1051" s="460">
        <v>201908</v>
      </c>
      <c r="D1051" s="460">
        <v>201904</v>
      </c>
      <c r="E1051" s="460" t="s">
        <v>1068</v>
      </c>
      <c r="F1051" s="463">
        <v>69</v>
      </c>
      <c r="G1051" s="72" t="s">
        <v>937</v>
      </c>
      <c r="H1051" s="460">
        <v>121</v>
      </c>
      <c r="I1051" s="460">
        <v>15</v>
      </c>
    </row>
    <row r="1052" spans="1:9" ht="15" customHeight="1" x14ac:dyDescent="0.25">
      <c r="A1052" s="460"/>
      <c r="B1052" s="460">
        <v>8</v>
      </c>
      <c r="C1052" s="460">
        <v>201908</v>
      </c>
      <c r="D1052" s="460">
        <v>201904</v>
      </c>
      <c r="E1052" s="460" t="s">
        <v>1068</v>
      </c>
      <c r="F1052" s="463" t="s">
        <v>1334</v>
      </c>
      <c r="G1052" s="72" t="s">
        <v>937</v>
      </c>
      <c r="H1052" s="460">
        <v>126</v>
      </c>
      <c r="I1052" s="460">
        <v>5</v>
      </c>
    </row>
    <row r="1053" spans="1:9" ht="15" customHeight="1" x14ac:dyDescent="0.25">
      <c r="A1053" s="460"/>
      <c r="B1053" s="460">
        <v>8</v>
      </c>
      <c r="C1053" s="460">
        <v>201908</v>
      </c>
      <c r="D1053" s="460">
        <v>201904</v>
      </c>
      <c r="E1053" s="460" t="s">
        <v>1068</v>
      </c>
      <c r="F1053" s="460" t="s">
        <v>1312</v>
      </c>
      <c r="G1053" s="72" t="s">
        <v>930</v>
      </c>
      <c r="H1053" s="460">
        <v>120</v>
      </c>
      <c r="I1053" s="460">
        <v>3</v>
      </c>
    </row>
    <row r="1054" spans="1:9" ht="15" customHeight="1" x14ac:dyDescent="0.25">
      <c r="A1054" s="460"/>
      <c r="B1054" s="460">
        <v>8</v>
      </c>
      <c r="C1054" s="460">
        <v>201908</v>
      </c>
      <c r="D1054" s="460">
        <v>201904</v>
      </c>
      <c r="E1054" s="460" t="s">
        <v>1068</v>
      </c>
      <c r="F1054" s="460" t="s">
        <v>1312</v>
      </c>
      <c r="G1054" s="72" t="s">
        <v>930</v>
      </c>
      <c r="H1054" s="460">
        <v>121</v>
      </c>
      <c r="I1054" s="460">
        <v>5</v>
      </c>
    </row>
    <row r="1055" spans="1:9" ht="15" customHeight="1" x14ac:dyDescent="0.25">
      <c r="A1055" s="460"/>
      <c r="B1055" s="460">
        <v>8</v>
      </c>
      <c r="C1055" s="460">
        <v>201908</v>
      </c>
      <c r="D1055" s="460">
        <v>201904</v>
      </c>
      <c r="E1055" s="460" t="s">
        <v>1068</v>
      </c>
      <c r="F1055" s="460" t="s">
        <v>1311</v>
      </c>
      <c r="G1055" s="72" t="s">
        <v>930</v>
      </c>
      <c r="H1055" s="460">
        <v>126</v>
      </c>
      <c r="I1055" s="460">
        <v>-5</v>
      </c>
    </row>
    <row r="1056" spans="1:9" ht="15" customHeight="1" x14ac:dyDescent="0.25">
      <c r="A1056" s="460"/>
      <c r="B1056" s="460">
        <v>8</v>
      </c>
      <c r="C1056" s="460">
        <v>201908</v>
      </c>
      <c r="D1056" s="460">
        <v>201904</v>
      </c>
      <c r="E1056" s="460" t="s">
        <v>1068</v>
      </c>
      <c r="F1056" s="460" t="s">
        <v>1323</v>
      </c>
      <c r="G1056" s="72" t="s">
        <v>928</v>
      </c>
      <c r="H1056" s="460">
        <v>120</v>
      </c>
      <c r="I1056" s="460">
        <v>-1</v>
      </c>
    </row>
    <row r="1057" spans="1:9" ht="15" customHeight="1" x14ac:dyDescent="0.25">
      <c r="A1057" s="460"/>
      <c r="B1057" s="460">
        <v>8</v>
      </c>
      <c r="C1057" s="460">
        <v>201908</v>
      </c>
      <c r="D1057" s="460">
        <v>201904</v>
      </c>
      <c r="E1057" s="460" t="s">
        <v>1068</v>
      </c>
      <c r="F1057" s="460" t="s">
        <v>1323</v>
      </c>
      <c r="G1057" s="72" t="s">
        <v>928</v>
      </c>
      <c r="H1057" s="460">
        <v>121</v>
      </c>
      <c r="I1057" s="460">
        <v>4</v>
      </c>
    </row>
    <row r="1058" spans="1:9" ht="15" customHeight="1" x14ac:dyDescent="0.25">
      <c r="A1058" s="460"/>
      <c r="B1058" s="460">
        <v>8</v>
      </c>
      <c r="C1058" s="460">
        <v>201908</v>
      </c>
      <c r="D1058" s="460">
        <v>201904</v>
      </c>
      <c r="E1058" s="460" t="s">
        <v>1068</v>
      </c>
      <c r="F1058" s="460" t="s">
        <v>1332</v>
      </c>
      <c r="G1058" s="72" t="s">
        <v>913</v>
      </c>
      <c r="H1058" s="460">
        <v>120</v>
      </c>
      <c r="I1058" s="460">
        <v>3</v>
      </c>
    </row>
    <row r="1059" spans="1:9" ht="15" customHeight="1" x14ac:dyDescent="0.25">
      <c r="A1059" s="460"/>
      <c r="B1059" s="460">
        <v>8</v>
      </c>
      <c r="C1059" s="460">
        <v>201908</v>
      </c>
      <c r="D1059" s="460">
        <v>201904</v>
      </c>
      <c r="E1059" s="460" t="s">
        <v>1068</v>
      </c>
      <c r="F1059" s="460" t="s">
        <v>1332</v>
      </c>
      <c r="G1059" s="72" t="s">
        <v>913</v>
      </c>
      <c r="H1059" s="460">
        <v>121</v>
      </c>
      <c r="I1059" s="460">
        <v>10</v>
      </c>
    </row>
    <row r="1060" spans="1:9" ht="15" customHeight="1" x14ac:dyDescent="0.25">
      <c r="A1060" s="460"/>
      <c r="B1060" s="460">
        <v>34</v>
      </c>
      <c r="C1060" s="460">
        <v>201908</v>
      </c>
      <c r="D1060" s="460">
        <v>201904</v>
      </c>
      <c r="E1060" s="460" t="s">
        <v>1069</v>
      </c>
      <c r="F1060" s="460">
        <v>33</v>
      </c>
      <c r="G1060" s="72" t="s">
        <v>1024</v>
      </c>
      <c r="H1060" s="460">
        <v>121</v>
      </c>
      <c r="I1060" s="460">
        <v>2</v>
      </c>
    </row>
    <row r="1061" spans="1:9" ht="15" customHeight="1" x14ac:dyDescent="0.25">
      <c r="A1061" s="460"/>
      <c r="B1061" s="460">
        <v>34</v>
      </c>
      <c r="C1061" s="460">
        <v>201908</v>
      </c>
      <c r="D1061" s="460">
        <v>201904</v>
      </c>
      <c r="E1061" s="460" t="s">
        <v>1069</v>
      </c>
      <c r="F1061" s="460" t="s">
        <v>1310</v>
      </c>
      <c r="G1061" s="72" t="s">
        <v>1024</v>
      </c>
      <c r="H1061" s="460">
        <v>126</v>
      </c>
      <c r="I1061" s="460">
        <v>1</v>
      </c>
    </row>
    <row r="1062" spans="1:9" ht="15" customHeight="1" x14ac:dyDescent="0.25">
      <c r="A1062" s="460"/>
      <c r="B1062" s="460">
        <v>34</v>
      </c>
      <c r="C1062" s="460">
        <v>201908</v>
      </c>
      <c r="D1062" s="460">
        <v>201904</v>
      </c>
      <c r="E1062" s="460" t="s">
        <v>1069</v>
      </c>
      <c r="F1062" s="460">
        <v>46</v>
      </c>
      <c r="G1062" s="72" t="s">
        <v>920</v>
      </c>
      <c r="H1062" s="460">
        <v>120</v>
      </c>
      <c r="I1062" s="460">
        <v>1</v>
      </c>
    </row>
    <row r="1063" spans="1:9" ht="15" customHeight="1" x14ac:dyDescent="0.25">
      <c r="A1063" s="460"/>
      <c r="B1063" s="460">
        <v>34</v>
      </c>
      <c r="C1063" s="460">
        <v>201908</v>
      </c>
      <c r="D1063" s="460">
        <v>201904</v>
      </c>
      <c r="E1063" s="460" t="s">
        <v>1069</v>
      </c>
      <c r="F1063" s="460">
        <v>46</v>
      </c>
      <c r="G1063" s="72" t="s">
        <v>920</v>
      </c>
      <c r="H1063" s="460">
        <v>121</v>
      </c>
      <c r="I1063" s="460">
        <v>6</v>
      </c>
    </row>
    <row r="1064" spans="1:9" ht="15" customHeight="1" x14ac:dyDescent="0.25">
      <c r="A1064" s="460"/>
      <c r="B1064" s="460">
        <v>34</v>
      </c>
      <c r="C1064" s="460">
        <v>201908</v>
      </c>
      <c r="D1064" s="460">
        <v>201904</v>
      </c>
      <c r="E1064" s="460" t="s">
        <v>1069</v>
      </c>
      <c r="F1064" s="460" t="s">
        <v>1303</v>
      </c>
      <c r="G1064" s="72" t="s">
        <v>920</v>
      </c>
      <c r="H1064" s="460">
        <v>126</v>
      </c>
      <c r="I1064" s="460">
        <v>-1</v>
      </c>
    </row>
    <row r="1065" spans="1:9" ht="15" customHeight="1" x14ac:dyDescent="0.25">
      <c r="A1065" s="460"/>
      <c r="B1065" s="460">
        <v>34</v>
      </c>
      <c r="C1065" s="460">
        <v>201908</v>
      </c>
      <c r="D1065" s="460">
        <v>201904</v>
      </c>
      <c r="E1065" s="460" t="s">
        <v>1069</v>
      </c>
      <c r="F1065" s="460" t="s">
        <v>1314</v>
      </c>
      <c r="G1065" s="72" t="s">
        <v>930</v>
      </c>
      <c r="H1065" s="460">
        <v>120</v>
      </c>
      <c r="I1065" s="460">
        <v>-1</v>
      </c>
    </row>
    <row r="1066" spans="1:9" ht="15" customHeight="1" x14ac:dyDescent="0.25">
      <c r="A1066" s="460"/>
      <c r="B1066" s="460">
        <v>34</v>
      </c>
      <c r="C1066" s="460">
        <v>201908</v>
      </c>
      <c r="D1066" s="460">
        <v>201904</v>
      </c>
      <c r="E1066" s="460" t="s">
        <v>1069</v>
      </c>
      <c r="F1066" s="460" t="s">
        <v>1314</v>
      </c>
      <c r="G1066" s="72" t="s">
        <v>930</v>
      </c>
      <c r="H1066" s="460">
        <v>121</v>
      </c>
      <c r="I1066" s="460">
        <v>-1</v>
      </c>
    </row>
    <row r="1067" spans="1:9" ht="15" customHeight="1" x14ac:dyDescent="0.25">
      <c r="A1067" s="460"/>
      <c r="B1067" s="460">
        <v>34</v>
      </c>
      <c r="C1067" s="460">
        <v>201908</v>
      </c>
      <c r="D1067" s="460">
        <v>201904</v>
      </c>
      <c r="E1067" s="460" t="s">
        <v>1069</v>
      </c>
      <c r="F1067" s="460" t="s">
        <v>1313</v>
      </c>
      <c r="G1067" s="72" t="s">
        <v>930</v>
      </c>
      <c r="H1067" s="460">
        <v>126</v>
      </c>
      <c r="I1067" s="460">
        <v>-2</v>
      </c>
    </row>
    <row r="1068" spans="1:9" ht="15" customHeight="1" x14ac:dyDescent="0.25">
      <c r="A1068" s="460"/>
      <c r="B1068" s="460">
        <v>34</v>
      </c>
      <c r="C1068" s="460">
        <v>201908</v>
      </c>
      <c r="D1068" s="460">
        <v>201904</v>
      </c>
      <c r="E1068" s="460" t="s">
        <v>1069</v>
      </c>
      <c r="F1068" s="460" t="s">
        <v>1324</v>
      </c>
      <c r="G1068" s="72" t="s">
        <v>928</v>
      </c>
      <c r="H1068" s="460">
        <v>120</v>
      </c>
      <c r="I1068" s="460">
        <v>2</v>
      </c>
    </row>
    <row r="1069" spans="1:9" ht="15" customHeight="1" x14ac:dyDescent="0.25">
      <c r="A1069" s="460"/>
      <c r="B1069" s="460">
        <v>34</v>
      </c>
      <c r="C1069" s="460">
        <v>201908</v>
      </c>
      <c r="D1069" s="460">
        <v>201904</v>
      </c>
      <c r="E1069" s="460" t="s">
        <v>1069</v>
      </c>
      <c r="F1069" s="463" t="s">
        <v>1324</v>
      </c>
      <c r="G1069" s="72" t="s">
        <v>928</v>
      </c>
      <c r="H1069" s="460">
        <v>121</v>
      </c>
      <c r="I1069" s="460">
        <v>1</v>
      </c>
    </row>
    <row r="1070" spans="1:9" ht="15" customHeight="1" x14ac:dyDescent="0.25">
      <c r="A1070" s="460"/>
      <c r="B1070" s="460">
        <v>34</v>
      </c>
      <c r="C1070" s="460">
        <v>201908</v>
      </c>
      <c r="D1070" s="460">
        <v>201904</v>
      </c>
      <c r="E1070" s="460" t="s">
        <v>1069</v>
      </c>
      <c r="F1070" s="463" t="s">
        <v>1306</v>
      </c>
      <c r="G1070" s="72" t="s">
        <v>941</v>
      </c>
      <c r="H1070" s="460">
        <v>120</v>
      </c>
      <c r="I1070" s="460">
        <v>5</v>
      </c>
    </row>
    <row r="1071" spans="1:9" ht="15" customHeight="1" x14ac:dyDescent="0.25">
      <c r="A1071" s="460"/>
      <c r="B1071" s="460">
        <v>34</v>
      </c>
      <c r="C1071" s="460">
        <v>201908</v>
      </c>
      <c r="D1071" s="460">
        <v>201904</v>
      </c>
      <c r="E1071" s="460" t="s">
        <v>1069</v>
      </c>
      <c r="F1071" s="463" t="s">
        <v>1306</v>
      </c>
      <c r="G1071" s="72" t="s">
        <v>941</v>
      </c>
      <c r="H1071" s="460">
        <v>121</v>
      </c>
      <c r="I1071" s="460">
        <v>16</v>
      </c>
    </row>
    <row r="1072" spans="1:9" ht="15" customHeight="1" x14ac:dyDescent="0.25">
      <c r="A1072" s="460"/>
      <c r="B1072" s="460">
        <v>34</v>
      </c>
      <c r="C1072" s="460">
        <v>201908</v>
      </c>
      <c r="D1072" s="460">
        <v>201904</v>
      </c>
      <c r="E1072" s="460" t="s">
        <v>1069</v>
      </c>
      <c r="F1072" s="460" t="s">
        <v>1320</v>
      </c>
      <c r="G1072" s="72" t="s">
        <v>1003</v>
      </c>
      <c r="H1072" s="460">
        <v>121</v>
      </c>
      <c r="I1072" s="460">
        <v>2</v>
      </c>
    </row>
    <row r="1073" spans="1:9" ht="15" customHeight="1" x14ac:dyDescent="0.25">
      <c r="A1073" s="460"/>
      <c r="B1073" s="460">
        <v>34</v>
      </c>
      <c r="C1073" s="460">
        <v>201908</v>
      </c>
      <c r="D1073" s="460">
        <v>201904</v>
      </c>
      <c r="E1073" s="460" t="s">
        <v>1069</v>
      </c>
      <c r="F1073" s="460" t="s">
        <v>1319</v>
      </c>
      <c r="G1073" s="72" t="s">
        <v>1003</v>
      </c>
      <c r="H1073" s="460">
        <v>126</v>
      </c>
      <c r="I1073" s="460">
        <v>1</v>
      </c>
    </row>
    <row r="1074" spans="1:9" ht="15" customHeight="1" x14ac:dyDescent="0.25">
      <c r="A1074" s="460"/>
      <c r="B1074" s="460">
        <v>36</v>
      </c>
      <c r="C1074" s="460">
        <v>201908</v>
      </c>
      <c r="D1074" s="460">
        <v>201904</v>
      </c>
      <c r="E1074" s="460" t="s">
        <v>1070</v>
      </c>
      <c r="F1074" s="460" t="s">
        <v>1336</v>
      </c>
      <c r="G1074" s="72" t="s">
        <v>937</v>
      </c>
      <c r="H1074" s="460">
        <v>120</v>
      </c>
      <c r="I1074" s="460">
        <v>-2</v>
      </c>
    </row>
    <row r="1075" spans="1:9" ht="15" customHeight="1" x14ac:dyDescent="0.25">
      <c r="A1075" s="460"/>
      <c r="B1075" s="460">
        <v>36</v>
      </c>
      <c r="C1075" s="460">
        <v>201908</v>
      </c>
      <c r="D1075" s="460">
        <v>201904</v>
      </c>
      <c r="E1075" s="460" t="s">
        <v>1070</v>
      </c>
      <c r="F1075" s="460" t="s">
        <v>1336</v>
      </c>
      <c r="G1075" s="72" t="s">
        <v>937</v>
      </c>
      <c r="H1075" s="460">
        <v>121</v>
      </c>
      <c r="I1075" s="460">
        <v>-1</v>
      </c>
    </row>
    <row r="1076" spans="1:9" ht="15" customHeight="1" x14ac:dyDescent="0.25">
      <c r="A1076" s="460"/>
      <c r="B1076" s="460">
        <v>36</v>
      </c>
      <c r="C1076" s="460">
        <v>201908</v>
      </c>
      <c r="D1076" s="460">
        <v>201904</v>
      </c>
      <c r="E1076" s="460" t="s">
        <v>1070</v>
      </c>
      <c r="F1076" s="460" t="s">
        <v>1318</v>
      </c>
      <c r="G1076" s="72" t="s">
        <v>1003</v>
      </c>
      <c r="H1076" s="460">
        <v>121</v>
      </c>
      <c r="I1076" s="460">
        <v>14</v>
      </c>
    </row>
    <row r="1077" spans="1:9" ht="15" customHeight="1" x14ac:dyDescent="0.25">
      <c r="A1077" s="460"/>
      <c r="B1077" s="460">
        <v>36</v>
      </c>
      <c r="C1077" s="460">
        <v>201908</v>
      </c>
      <c r="D1077" s="460">
        <v>201904</v>
      </c>
      <c r="E1077" s="460" t="s">
        <v>1070</v>
      </c>
      <c r="F1077" s="463" t="s">
        <v>1317</v>
      </c>
      <c r="G1077" s="72" t="s">
        <v>1003</v>
      </c>
      <c r="H1077" s="460">
        <v>126</v>
      </c>
      <c r="I1077" s="460">
        <v>1</v>
      </c>
    </row>
    <row r="1078" spans="1:9" ht="15" customHeight="1" x14ac:dyDescent="0.25">
      <c r="A1078" s="460"/>
      <c r="B1078" s="460">
        <v>36</v>
      </c>
      <c r="C1078" s="460">
        <v>201908</v>
      </c>
      <c r="D1078" s="460">
        <v>201904</v>
      </c>
      <c r="E1078" s="460" t="s">
        <v>1070</v>
      </c>
      <c r="F1078" s="460" t="s">
        <v>1330</v>
      </c>
      <c r="G1078" s="72" t="s">
        <v>939</v>
      </c>
      <c r="H1078" s="460">
        <v>120</v>
      </c>
      <c r="I1078" s="460">
        <v>2</v>
      </c>
    </row>
    <row r="1079" spans="1:9" ht="15" customHeight="1" x14ac:dyDescent="0.25">
      <c r="A1079" s="460"/>
      <c r="B1079" s="460">
        <v>36</v>
      </c>
      <c r="C1079" s="460">
        <v>201908</v>
      </c>
      <c r="D1079" s="460">
        <v>201904</v>
      </c>
      <c r="E1079" s="460" t="s">
        <v>1070</v>
      </c>
      <c r="F1079" s="460" t="s">
        <v>1330</v>
      </c>
      <c r="G1079" s="72" t="s">
        <v>939</v>
      </c>
      <c r="H1079" s="460">
        <v>121</v>
      </c>
      <c r="I1079" s="460">
        <v>14</v>
      </c>
    </row>
    <row r="1080" spans="1:9" ht="15" customHeight="1" x14ac:dyDescent="0.2">
      <c r="A1080" s="462"/>
      <c r="B1080" s="452">
        <v>4</v>
      </c>
      <c r="C1080" s="452">
        <v>201907</v>
      </c>
      <c r="D1080" s="452">
        <v>201903</v>
      </c>
      <c r="E1080" s="452" t="s">
        <v>1066</v>
      </c>
      <c r="F1080" s="452">
        <v>47</v>
      </c>
      <c r="G1080" s="459" t="s">
        <v>920</v>
      </c>
      <c r="H1080" s="452">
        <v>120</v>
      </c>
      <c r="I1080" s="452">
        <v>-2</v>
      </c>
    </row>
    <row r="1081" spans="1:9" ht="15" customHeight="1" x14ac:dyDescent="0.2">
      <c r="A1081" s="462"/>
      <c r="B1081" s="452">
        <v>4</v>
      </c>
      <c r="C1081" s="452">
        <v>201907</v>
      </c>
      <c r="D1081" s="452">
        <v>201903</v>
      </c>
      <c r="E1081" s="452" t="s">
        <v>1066</v>
      </c>
      <c r="F1081" s="452">
        <v>47</v>
      </c>
      <c r="G1081" s="459" t="s">
        <v>920</v>
      </c>
      <c r="H1081" s="452">
        <v>121</v>
      </c>
      <c r="I1081" s="452">
        <v>3</v>
      </c>
    </row>
    <row r="1082" spans="1:9" ht="15" customHeight="1" x14ac:dyDescent="0.2">
      <c r="A1082" s="462"/>
      <c r="B1082" s="452">
        <v>4</v>
      </c>
      <c r="C1082" s="452">
        <v>201907</v>
      </c>
      <c r="D1082" s="452">
        <v>201903</v>
      </c>
      <c r="E1082" s="452" t="s">
        <v>1066</v>
      </c>
      <c r="F1082" s="452" t="s">
        <v>1304</v>
      </c>
      <c r="G1082" s="459" t="s">
        <v>920</v>
      </c>
      <c r="H1082" s="452">
        <v>126</v>
      </c>
      <c r="I1082" s="452">
        <v>1</v>
      </c>
    </row>
    <row r="1083" spans="1:9" ht="15" customHeight="1" x14ac:dyDescent="0.2">
      <c r="A1083" s="462"/>
      <c r="B1083" s="452">
        <v>4</v>
      </c>
      <c r="C1083" s="452">
        <v>201907</v>
      </c>
      <c r="D1083" s="452">
        <v>201903</v>
      </c>
      <c r="E1083" s="452" t="s">
        <v>1066</v>
      </c>
      <c r="F1083" s="452" t="s">
        <v>1327</v>
      </c>
      <c r="G1083" s="459" t="s">
        <v>923</v>
      </c>
      <c r="H1083" s="452">
        <v>120</v>
      </c>
      <c r="I1083" s="452">
        <v>-1</v>
      </c>
    </row>
    <row r="1084" spans="1:9" ht="15" customHeight="1" x14ac:dyDescent="0.2">
      <c r="A1084" s="462"/>
      <c r="B1084" s="452">
        <v>4</v>
      </c>
      <c r="C1084" s="452">
        <v>201907</v>
      </c>
      <c r="D1084" s="452">
        <v>201903</v>
      </c>
      <c r="E1084" s="452" t="s">
        <v>1066</v>
      </c>
      <c r="F1084" s="452" t="s">
        <v>1327</v>
      </c>
      <c r="G1084" s="459" t="s">
        <v>923</v>
      </c>
      <c r="H1084" s="452">
        <v>121</v>
      </c>
      <c r="I1084" s="452">
        <v>4</v>
      </c>
    </row>
    <row r="1085" spans="1:9" ht="15" customHeight="1" x14ac:dyDescent="0.2">
      <c r="A1085" s="462"/>
      <c r="B1085" s="452">
        <v>4</v>
      </c>
      <c r="C1085" s="452">
        <v>201907</v>
      </c>
      <c r="D1085" s="452">
        <v>201903</v>
      </c>
      <c r="E1085" s="452" t="s">
        <v>1066</v>
      </c>
      <c r="F1085" s="452" t="s">
        <v>1308</v>
      </c>
      <c r="G1085" s="459" t="s">
        <v>941</v>
      </c>
      <c r="H1085" s="452">
        <v>121</v>
      </c>
      <c r="I1085" s="452">
        <v>4</v>
      </c>
    </row>
    <row r="1086" spans="1:9" ht="15" customHeight="1" x14ac:dyDescent="0.2">
      <c r="A1086" s="462"/>
      <c r="B1086" s="452">
        <v>4</v>
      </c>
      <c r="C1086" s="452">
        <v>201907</v>
      </c>
      <c r="D1086" s="452">
        <v>201903</v>
      </c>
      <c r="E1086" s="452" t="s">
        <v>1066</v>
      </c>
      <c r="F1086" s="452" t="s">
        <v>1307</v>
      </c>
      <c r="G1086" s="459" t="s">
        <v>941</v>
      </c>
      <c r="H1086" s="452">
        <v>126</v>
      </c>
      <c r="I1086" s="452">
        <v>2</v>
      </c>
    </row>
    <row r="1087" spans="1:9" ht="15" customHeight="1" x14ac:dyDescent="0.2">
      <c r="A1087" s="462"/>
      <c r="B1087" s="452">
        <v>4</v>
      </c>
      <c r="C1087" s="452">
        <v>201907</v>
      </c>
      <c r="D1087" s="452">
        <v>201903</v>
      </c>
      <c r="E1087" s="452" t="s">
        <v>1066</v>
      </c>
      <c r="F1087" s="452" t="s">
        <v>1328</v>
      </c>
      <c r="G1087" s="459" t="s">
        <v>925</v>
      </c>
      <c r="H1087" s="452">
        <v>120</v>
      </c>
      <c r="I1087" s="452">
        <v>5</v>
      </c>
    </row>
    <row r="1088" spans="1:9" ht="15" customHeight="1" x14ac:dyDescent="0.2">
      <c r="A1088" s="462"/>
      <c r="B1088" s="452">
        <v>4</v>
      </c>
      <c r="C1088" s="452">
        <v>201907</v>
      </c>
      <c r="D1088" s="452">
        <v>201903</v>
      </c>
      <c r="E1088" s="452" t="s">
        <v>1066</v>
      </c>
      <c r="F1088" s="452" t="s">
        <v>1328</v>
      </c>
      <c r="G1088" s="459" t="s">
        <v>925</v>
      </c>
      <c r="H1088" s="452">
        <v>121</v>
      </c>
      <c r="I1088" s="452">
        <v>3</v>
      </c>
    </row>
    <row r="1089" spans="1:9" ht="15" customHeight="1" x14ac:dyDescent="0.2">
      <c r="A1089" s="462"/>
      <c r="B1089" s="452">
        <v>4</v>
      </c>
      <c r="C1089" s="452">
        <v>201907</v>
      </c>
      <c r="D1089" s="452">
        <v>201903</v>
      </c>
      <c r="E1089" s="452" t="s">
        <v>1066</v>
      </c>
      <c r="F1089" s="452" t="s">
        <v>1322</v>
      </c>
      <c r="G1089" s="459" t="s">
        <v>1003</v>
      </c>
      <c r="H1089" s="452">
        <v>120</v>
      </c>
      <c r="I1089" s="452">
        <v>1</v>
      </c>
    </row>
    <row r="1090" spans="1:9" ht="15" customHeight="1" x14ac:dyDescent="0.2">
      <c r="A1090" s="462"/>
      <c r="B1090" s="452">
        <v>4</v>
      </c>
      <c r="C1090" s="452">
        <v>201907</v>
      </c>
      <c r="D1090" s="452">
        <v>201903</v>
      </c>
      <c r="E1090" s="452" t="s">
        <v>1066</v>
      </c>
      <c r="F1090" s="452" t="s">
        <v>1322</v>
      </c>
      <c r="G1090" s="459" t="s">
        <v>1003</v>
      </c>
      <c r="H1090" s="452">
        <v>121</v>
      </c>
      <c r="I1090" s="452">
        <v>7</v>
      </c>
    </row>
    <row r="1091" spans="1:9" ht="15" customHeight="1" x14ac:dyDescent="0.2">
      <c r="A1091" s="462"/>
      <c r="B1091" s="452">
        <v>4</v>
      </c>
      <c r="C1091" s="452">
        <v>201907</v>
      </c>
      <c r="D1091" s="452">
        <v>201903</v>
      </c>
      <c r="E1091" s="452" t="s">
        <v>1066</v>
      </c>
      <c r="F1091" s="452" t="s">
        <v>1333</v>
      </c>
      <c r="G1091" s="459" t="s">
        <v>913</v>
      </c>
      <c r="H1091" s="452">
        <v>120</v>
      </c>
      <c r="I1091" s="452">
        <v>-1</v>
      </c>
    </row>
    <row r="1092" spans="1:9" ht="15" customHeight="1" x14ac:dyDescent="0.2">
      <c r="A1092" s="462"/>
      <c r="B1092" s="452">
        <v>4</v>
      </c>
      <c r="C1092" s="452">
        <v>201907</v>
      </c>
      <c r="D1092" s="452">
        <v>201903</v>
      </c>
      <c r="E1092" s="452" t="s">
        <v>1066</v>
      </c>
      <c r="F1092" s="452" t="s">
        <v>1333</v>
      </c>
      <c r="G1092" s="459" t="s">
        <v>913</v>
      </c>
      <c r="H1092" s="452">
        <v>121</v>
      </c>
      <c r="I1092" s="452">
        <v>7</v>
      </c>
    </row>
    <row r="1093" spans="1:9" ht="15" customHeight="1" x14ac:dyDescent="0.2">
      <c r="A1093" s="462"/>
      <c r="B1093" s="452">
        <v>5</v>
      </c>
      <c r="C1093" s="452">
        <v>201907</v>
      </c>
      <c r="D1093" s="452">
        <v>201903</v>
      </c>
      <c r="E1093" s="452" t="s">
        <v>1067</v>
      </c>
      <c r="F1093" s="452">
        <v>18</v>
      </c>
      <c r="G1093" s="459" t="s">
        <v>940</v>
      </c>
      <c r="H1093" s="452">
        <v>121</v>
      </c>
      <c r="I1093" s="452">
        <v>5</v>
      </c>
    </row>
    <row r="1094" spans="1:9" ht="15" customHeight="1" x14ac:dyDescent="0.2">
      <c r="A1094" s="462"/>
      <c r="B1094" s="452">
        <v>5</v>
      </c>
      <c r="C1094" s="452">
        <v>201907</v>
      </c>
      <c r="D1094" s="452">
        <v>201903</v>
      </c>
      <c r="E1094" s="452" t="s">
        <v>1067</v>
      </c>
      <c r="F1094" s="452" t="s">
        <v>1315</v>
      </c>
      <c r="G1094" s="459" t="s">
        <v>930</v>
      </c>
      <c r="H1094" s="452">
        <v>126</v>
      </c>
      <c r="I1094" s="452">
        <v>2</v>
      </c>
    </row>
    <row r="1095" spans="1:9" ht="15" customHeight="1" x14ac:dyDescent="0.2">
      <c r="A1095" s="462"/>
      <c r="B1095" s="452">
        <v>5</v>
      </c>
      <c r="C1095" s="452">
        <v>201907</v>
      </c>
      <c r="D1095" s="452">
        <v>201903</v>
      </c>
      <c r="E1095" s="452" t="s">
        <v>1067</v>
      </c>
      <c r="F1095" s="452" t="s">
        <v>1316</v>
      </c>
      <c r="G1095" s="459" t="s">
        <v>930</v>
      </c>
      <c r="H1095" s="452">
        <v>120</v>
      </c>
      <c r="I1095" s="452">
        <v>2</v>
      </c>
    </row>
    <row r="1096" spans="1:9" ht="15" customHeight="1" x14ac:dyDescent="0.2">
      <c r="A1096" s="462"/>
      <c r="B1096" s="452">
        <v>5</v>
      </c>
      <c r="C1096" s="452">
        <v>201907</v>
      </c>
      <c r="D1096" s="452">
        <v>201903</v>
      </c>
      <c r="E1096" s="452" t="s">
        <v>1067</v>
      </c>
      <c r="F1096" s="452" t="s">
        <v>1316</v>
      </c>
      <c r="G1096" s="459" t="s">
        <v>930</v>
      </c>
      <c r="H1096" s="452">
        <v>121</v>
      </c>
      <c r="I1096" s="452">
        <v>5</v>
      </c>
    </row>
    <row r="1097" spans="1:9" ht="15" customHeight="1" x14ac:dyDescent="0.2">
      <c r="A1097" s="462"/>
      <c r="B1097" s="452">
        <v>5</v>
      </c>
      <c r="C1097" s="452">
        <v>201907</v>
      </c>
      <c r="D1097" s="452">
        <v>201903</v>
      </c>
      <c r="E1097" s="452" t="s">
        <v>1067</v>
      </c>
      <c r="F1097" s="452">
        <v>85</v>
      </c>
      <c r="G1097" s="459" t="s">
        <v>935</v>
      </c>
      <c r="H1097" s="452">
        <v>121</v>
      </c>
      <c r="I1097" s="452">
        <v>2</v>
      </c>
    </row>
    <row r="1098" spans="1:9" ht="15" customHeight="1" x14ac:dyDescent="0.2">
      <c r="A1098" s="462"/>
      <c r="B1098" s="452">
        <v>5</v>
      </c>
      <c r="C1098" s="452">
        <v>201907</v>
      </c>
      <c r="D1098" s="452">
        <v>201903</v>
      </c>
      <c r="E1098" s="452" t="s">
        <v>1067</v>
      </c>
      <c r="F1098" s="452" t="s">
        <v>1325</v>
      </c>
      <c r="G1098" s="459" t="s">
        <v>928</v>
      </c>
      <c r="H1098" s="452">
        <v>120</v>
      </c>
      <c r="I1098" s="452">
        <v>-2</v>
      </c>
    </row>
    <row r="1099" spans="1:9" ht="15" customHeight="1" x14ac:dyDescent="0.2">
      <c r="A1099" s="462"/>
      <c r="B1099" s="452">
        <v>5</v>
      </c>
      <c r="C1099" s="452">
        <v>201907</v>
      </c>
      <c r="D1099" s="452">
        <v>201903</v>
      </c>
      <c r="E1099" s="452" t="s">
        <v>1067</v>
      </c>
      <c r="F1099" s="452" t="s">
        <v>1325</v>
      </c>
      <c r="G1099" s="459" t="s">
        <v>928</v>
      </c>
      <c r="H1099" s="452">
        <v>121</v>
      </c>
      <c r="I1099" s="452">
        <v>3</v>
      </c>
    </row>
    <row r="1100" spans="1:9" ht="15" customHeight="1" x14ac:dyDescent="0.2">
      <c r="A1100" s="462"/>
      <c r="B1100" s="452">
        <v>5</v>
      </c>
      <c r="C1100" s="452">
        <v>201907</v>
      </c>
      <c r="D1100" s="452">
        <v>201903</v>
      </c>
      <c r="E1100" s="452" t="s">
        <v>1067</v>
      </c>
      <c r="F1100" s="452" t="s">
        <v>1329</v>
      </c>
      <c r="G1100" s="459" t="s">
        <v>925</v>
      </c>
      <c r="H1100" s="452">
        <v>120</v>
      </c>
      <c r="I1100" s="452">
        <v>2</v>
      </c>
    </row>
    <row r="1101" spans="1:9" ht="15" customHeight="1" x14ac:dyDescent="0.2">
      <c r="A1101" s="462"/>
      <c r="B1101" s="452">
        <v>5</v>
      </c>
      <c r="C1101" s="452">
        <v>201907</v>
      </c>
      <c r="D1101" s="452">
        <v>201903</v>
      </c>
      <c r="E1101" s="452" t="s">
        <v>1067</v>
      </c>
      <c r="F1101" s="452" t="s">
        <v>1329</v>
      </c>
      <c r="G1101" s="459" t="s">
        <v>925</v>
      </c>
      <c r="H1101" s="452">
        <v>121</v>
      </c>
      <c r="I1101" s="452">
        <v>5</v>
      </c>
    </row>
    <row r="1102" spans="1:9" ht="15" customHeight="1" x14ac:dyDescent="0.2">
      <c r="A1102" s="462"/>
      <c r="B1102" s="452">
        <v>5</v>
      </c>
      <c r="C1102" s="452">
        <v>201907</v>
      </c>
      <c r="D1102" s="452">
        <v>201903</v>
      </c>
      <c r="E1102" s="452" t="s">
        <v>1067</v>
      </c>
      <c r="F1102" s="452" t="s">
        <v>1331</v>
      </c>
      <c r="G1102" s="459" t="s">
        <v>939</v>
      </c>
      <c r="H1102" s="452">
        <v>120</v>
      </c>
      <c r="I1102" s="452">
        <v>4</v>
      </c>
    </row>
    <row r="1103" spans="1:9" ht="15" customHeight="1" x14ac:dyDescent="0.2">
      <c r="A1103" s="462"/>
      <c r="B1103" s="452">
        <v>5</v>
      </c>
      <c r="C1103" s="452">
        <v>201907</v>
      </c>
      <c r="D1103" s="452">
        <v>201903</v>
      </c>
      <c r="E1103" s="452" t="s">
        <v>1067</v>
      </c>
      <c r="F1103" s="452" t="s">
        <v>1331</v>
      </c>
      <c r="G1103" s="459" t="s">
        <v>939</v>
      </c>
      <c r="H1103" s="452">
        <v>121</v>
      </c>
      <c r="I1103" s="452">
        <v>5</v>
      </c>
    </row>
    <row r="1104" spans="1:9" ht="15" customHeight="1" x14ac:dyDescent="0.2">
      <c r="A1104" s="462"/>
      <c r="B1104" s="452">
        <v>8</v>
      </c>
      <c r="C1104" s="452">
        <v>201907</v>
      </c>
      <c r="D1104" s="452">
        <v>201903</v>
      </c>
      <c r="E1104" s="452" t="s">
        <v>1068</v>
      </c>
      <c r="F1104" s="452">
        <v>19</v>
      </c>
      <c r="G1104" s="459" t="s">
        <v>940</v>
      </c>
      <c r="H1104" s="452">
        <v>120</v>
      </c>
      <c r="I1104" s="452">
        <v>4</v>
      </c>
    </row>
    <row r="1105" spans="1:9" ht="15" customHeight="1" x14ac:dyDescent="0.2">
      <c r="A1105" s="462"/>
      <c r="B1105" s="452">
        <v>8</v>
      </c>
      <c r="C1105" s="452">
        <v>201907</v>
      </c>
      <c r="D1105" s="452">
        <v>201903</v>
      </c>
      <c r="E1105" s="452" t="s">
        <v>1068</v>
      </c>
      <c r="F1105" s="452">
        <v>19</v>
      </c>
      <c r="G1105" s="459" t="s">
        <v>940</v>
      </c>
      <c r="H1105" s="452">
        <v>121</v>
      </c>
      <c r="I1105" s="452">
        <v>6</v>
      </c>
    </row>
    <row r="1106" spans="1:9" ht="15" customHeight="1" x14ac:dyDescent="0.2">
      <c r="A1106" s="462"/>
      <c r="B1106" s="452">
        <v>8</v>
      </c>
      <c r="C1106" s="452">
        <v>201907</v>
      </c>
      <c r="D1106" s="452">
        <v>201903</v>
      </c>
      <c r="E1106" s="452" t="s">
        <v>1068</v>
      </c>
      <c r="F1106" s="452">
        <v>45</v>
      </c>
      <c r="G1106" s="459" t="s">
        <v>920</v>
      </c>
      <c r="H1106" s="452">
        <v>121</v>
      </c>
      <c r="I1106" s="452">
        <v>5</v>
      </c>
    </row>
    <row r="1107" spans="1:9" ht="15" customHeight="1" x14ac:dyDescent="0.2">
      <c r="A1107" s="462"/>
      <c r="B1107" s="452">
        <v>8</v>
      </c>
      <c r="C1107" s="452">
        <v>201907</v>
      </c>
      <c r="D1107" s="452">
        <v>201903</v>
      </c>
      <c r="E1107" s="452" t="s">
        <v>1068</v>
      </c>
      <c r="F1107" s="452" t="s">
        <v>1326</v>
      </c>
      <c r="G1107" s="459" t="s">
        <v>923</v>
      </c>
      <c r="H1107" s="452">
        <v>120</v>
      </c>
      <c r="I1107" s="452">
        <v>-1</v>
      </c>
    </row>
    <row r="1108" spans="1:9" ht="15" customHeight="1" x14ac:dyDescent="0.2">
      <c r="A1108" s="462"/>
      <c r="B1108" s="452">
        <v>8</v>
      </c>
      <c r="C1108" s="452">
        <v>201907</v>
      </c>
      <c r="D1108" s="452">
        <v>201903</v>
      </c>
      <c r="E1108" s="452" t="s">
        <v>1068</v>
      </c>
      <c r="F1108" s="452" t="s">
        <v>1326</v>
      </c>
      <c r="G1108" s="459" t="s">
        <v>923</v>
      </c>
      <c r="H1108" s="452">
        <v>121</v>
      </c>
      <c r="I1108" s="452">
        <v>3</v>
      </c>
    </row>
    <row r="1109" spans="1:9" ht="15" customHeight="1" x14ac:dyDescent="0.2">
      <c r="A1109" s="462"/>
      <c r="B1109" s="452">
        <v>8</v>
      </c>
      <c r="C1109" s="452">
        <v>201907</v>
      </c>
      <c r="D1109" s="452">
        <v>201903</v>
      </c>
      <c r="E1109" s="452" t="s">
        <v>1068</v>
      </c>
      <c r="F1109" s="452">
        <v>69</v>
      </c>
      <c r="G1109" s="459" t="s">
        <v>937</v>
      </c>
      <c r="H1109" s="452">
        <v>120</v>
      </c>
      <c r="I1109" s="452">
        <v>2</v>
      </c>
    </row>
    <row r="1110" spans="1:9" ht="15" customHeight="1" x14ac:dyDescent="0.2">
      <c r="A1110" s="462"/>
      <c r="B1110" s="452">
        <v>8</v>
      </c>
      <c r="C1110" s="452">
        <v>201907</v>
      </c>
      <c r="D1110" s="452">
        <v>201903</v>
      </c>
      <c r="E1110" s="452" t="s">
        <v>1068</v>
      </c>
      <c r="F1110" s="452">
        <v>69</v>
      </c>
      <c r="G1110" s="459" t="s">
        <v>937</v>
      </c>
      <c r="H1110" s="452">
        <v>121</v>
      </c>
      <c r="I1110" s="452">
        <v>7</v>
      </c>
    </row>
    <row r="1111" spans="1:9" ht="15" customHeight="1" x14ac:dyDescent="0.2">
      <c r="A1111" s="462"/>
      <c r="B1111" s="452">
        <v>8</v>
      </c>
      <c r="C1111" s="452">
        <v>201907</v>
      </c>
      <c r="D1111" s="452">
        <v>201903</v>
      </c>
      <c r="E1111" s="452" t="s">
        <v>1068</v>
      </c>
      <c r="F1111" s="452" t="s">
        <v>1334</v>
      </c>
      <c r="G1111" s="459" t="s">
        <v>937</v>
      </c>
      <c r="H1111" s="452">
        <v>126</v>
      </c>
      <c r="I1111" s="452">
        <v>1</v>
      </c>
    </row>
    <row r="1112" spans="1:9" ht="15" customHeight="1" x14ac:dyDescent="0.2">
      <c r="A1112" s="462"/>
      <c r="B1112" s="452">
        <v>8</v>
      </c>
      <c r="C1112" s="452">
        <v>201907</v>
      </c>
      <c r="D1112" s="452">
        <v>201903</v>
      </c>
      <c r="E1112" s="452" t="s">
        <v>1068</v>
      </c>
      <c r="F1112" s="452" t="s">
        <v>1312</v>
      </c>
      <c r="G1112" s="459" t="s">
        <v>930</v>
      </c>
      <c r="H1112" s="452">
        <v>120</v>
      </c>
      <c r="I1112" s="452">
        <v>1</v>
      </c>
    </row>
    <row r="1113" spans="1:9" ht="15" customHeight="1" x14ac:dyDescent="0.2">
      <c r="A1113" s="462"/>
      <c r="B1113" s="452">
        <v>8</v>
      </c>
      <c r="C1113" s="452">
        <v>201907</v>
      </c>
      <c r="D1113" s="452">
        <v>201903</v>
      </c>
      <c r="E1113" s="452" t="s">
        <v>1068</v>
      </c>
      <c r="F1113" s="452" t="s">
        <v>1312</v>
      </c>
      <c r="G1113" s="459" t="s">
        <v>930</v>
      </c>
      <c r="H1113" s="452">
        <v>121</v>
      </c>
      <c r="I1113" s="452">
        <v>4</v>
      </c>
    </row>
    <row r="1114" spans="1:9" ht="15" customHeight="1" x14ac:dyDescent="0.2">
      <c r="A1114" s="462"/>
      <c r="B1114" s="452">
        <v>8</v>
      </c>
      <c r="C1114" s="452">
        <v>201907</v>
      </c>
      <c r="D1114" s="452">
        <v>201903</v>
      </c>
      <c r="E1114" s="452" t="s">
        <v>1068</v>
      </c>
      <c r="F1114" s="452" t="s">
        <v>1311</v>
      </c>
      <c r="G1114" s="459" t="s">
        <v>930</v>
      </c>
      <c r="H1114" s="452">
        <v>126</v>
      </c>
      <c r="I1114" s="452">
        <v>3</v>
      </c>
    </row>
    <row r="1115" spans="1:9" ht="15" customHeight="1" x14ac:dyDescent="0.2">
      <c r="A1115" s="462"/>
      <c r="B1115" s="452">
        <v>8</v>
      </c>
      <c r="C1115" s="452">
        <v>201907</v>
      </c>
      <c r="D1115" s="452">
        <v>201903</v>
      </c>
      <c r="E1115" s="452" t="s">
        <v>1068</v>
      </c>
      <c r="F1115" s="452" t="s">
        <v>1323</v>
      </c>
      <c r="G1115" s="459" t="s">
        <v>928</v>
      </c>
      <c r="H1115" s="452">
        <v>121</v>
      </c>
      <c r="I1115" s="452">
        <v>1</v>
      </c>
    </row>
    <row r="1116" spans="1:9" ht="15" customHeight="1" x14ac:dyDescent="0.2">
      <c r="A1116" s="462"/>
      <c r="B1116" s="452">
        <v>8</v>
      </c>
      <c r="C1116" s="452">
        <v>201907</v>
      </c>
      <c r="D1116" s="452">
        <v>201903</v>
      </c>
      <c r="E1116" s="452" t="s">
        <v>1068</v>
      </c>
      <c r="F1116" s="452" t="s">
        <v>1332</v>
      </c>
      <c r="G1116" s="459" t="s">
        <v>913</v>
      </c>
      <c r="H1116" s="452">
        <v>120</v>
      </c>
      <c r="I1116" s="452">
        <v>-2</v>
      </c>
    </row>
    <row r="1117" spans="1:9" ht="15" customHeight="1" x14ac:dyDescent="0.2">
      <c r="A1117" s="462"/>
      <c r="B1117" s="452">
        <v>8</v>
      </c>
      <c r="C1117" s="452">
        <v>201907</v>
      </c>
      <c r="D1117" s="452">
        <v>201903</v>
      </c>
      <c r="E1117" s="452" t="s">
        <v>1068</v>
      </c>
      <c r="F1117" s="452" t="s">
        <v>1332</v>
      </c>
      <c r="G1117" s="459" t="s">
        <v>913</v>
      </c>
      <c r="H1117" s="452">
        <v>121</v>
      </c>
      <c r="I1117" s="452">
        <v>8</v>
      </c>
    </row>
    <row r="1118" spans="1:9" ht="15" customHeight="1" x14ac:dyDescent="0.2">
      <c r="A1118" s="462"/>
      <c r="B1118" s="452">
        <v>34</v>
      </c>
      <c r="C1118" s="452">
        <v>201907</v>
      </c>
      <c r="D1118" s="452">
        <v>201903</v>
      </c>
      <c r="E1118" s="452" t="s">
        <v>1069</v>
      </c>
      <c r="F1118" s="452">
        <v>33</v>
      </c>
      <c r="G1118" s="459" t="s">
        <v>1024</v>
      </c>
      <c r="H1118" s="452">
        <v>120</v>
      </c>
      <c r="I1118" s="452">
        <v>1</v>
      </c>
    </row>
    <row r="1119" spans="1:9" ht="15" customHeight="1" x14ac:dyDescent="0.2">
      <c r="A1119" s="462"/>
      <c r="B1119" s="452">
        <v>34</v>
      </c>
      <c r="C1119" s="452">
        <v>201907</v>
      </c>
      <c r="D1119" s="452">
        <v>201903</v>
      </c>
      <c r="E1119" s="452" t="s">
        <v>1069</v>
      </c>
      <c r="F1119" s="452">
        <v>33</v>
      </c>
      <c r="G1119" s="459" t="s">
        <v>1024</v>
      </c>
      <c r="H1119" s="452">
        <v>121</v>
      </c>
      <c r="I1119" s="452">
        <v>1</v>
      </c>
    </row>
    <row r="1120" spans="1:9" ht="15" customHeight="1" x14ac:dyDescent="0.2">
      <c r="A1120" s="462"/>
      <c r="B1120" s="452">
        <v>34</v>
      </c>
      <c r="C1120" s="452">
        <v>201907</v>
      </c>
      <c r="D1120" s="452">
        <v>201903</v>
      </c>
      <c r="E1120" s="452" t="s">
        <v>1069</v>
      </c>
      <c r="F1120" s="452">
        <v>46</v>
      </c>
      <c r="G1120" s="459" t="s">
        <v>920</v>
      </c>
      <c r="H1120" s="452">
        <v>121</v>
      </c>
      <c r="I1120" s="452">
        <v>1</v>
      </c>
    </row>
    <row r="1121" spans="1:9" ht="15" customHeight="1" x14ac:dyDescent="0.2">
      <c r="A1121" s="462"/>
      <c r="B1121" s="452">
        <v>34</v>
      </c>
      <c r="C1121" s="452">
        <v>201907</v>
      </c>
      <c r="D1121" s="452">
        <v>201903</v>
      </c>
      <c r="E1121" s="452" t="s">
        <v>1069</v>
      </c>
      <c r="F1121" s="452" t="s">
        <v>1303</v>
      </c>
      <c r="G1121" s="459" t="s">
        <v>920</v>
      </c>
      <c r="H1121" s="452">
        <v>126</v>
      </c>
      <c r="I1121" s="452">
        <v>1</v>
      </c>
    </row>
    <row r="1122" spans="1:9" ht="15" customHeight="1" x14ac:dyDescent="0.2">
      <c r="A1122" s="462"/>
      <c r="B1122" s="452">
        <v>34</v>
      </c>
      <c r="C1122" s="452">
        <v>201907</v>
      </c>
      <c r="D1122" s="452">
        <v>201903</v>
      </c>
      <c r="E1122" s="452" t="s">
        <v>1069</v>
      </c>
      <c r="F1122" s="452" t="s">
        <v>1314</v>
      </c>
      <c r="G1122" s="459" t="s">
        <v>930</v>
      </c>
      <c r="H1122" s="452">
        <v>120</v>
      </c>
      <c r="I1122" s="452">
        <v>1</v>
      </c>
    </row>
    <row r="1123" spans="1:9" ht="15" customHeight="1" x14ac:dyDescent="0.2">
      <c r="A1123" s="462"/>
      <c r="B1123" s="452">
        <v>34</v>
      </c>
      <c r="C1123" s="452">
        <v>201907</v>
      </c>
      <c r="D1123" s="452">
        <v>201903</v>
      </c>
      <c r="E1123" s="452" t="s">
        <v>1069</v>
      </c>
      <c r="F1123" s="452" t="s">
        <v>1314</v>
      </c>
      <c r="G1123" s="459" t="s">
        <v>930</v>
      </c>
      <c r="H1123" s="452">
        <v>121</v>
      </c>
      <c r="I1123" s="452">
        <v>3</v>
      </c>
    </row>
    <row r="1124" spans="1:9" ht="15" customHeight="1" x14ac:dyDescent="0.2">
      <c r="A1124" s="462"/>
      <c r="B1124" s="452">
        <v>34</v>
      </c>
      <c r="C1124" s="452">
        <v>201907</v>
      </c>
      <c r="D1124" s="452">
        <v>201903</v>
      </c>
      <c r="E1124" s="452" t="s">
        <v>1069</v>
      </c>
      <c r="F1124" s="452" t="s">
        <v>1324</v>
      </c>
      <c r="G1124" s="459" t="s">
        <v>928</v>
      </c>
      <c r="H1124" s="452">
        <v>121</v>
      </c>
      <c r="I1124" s="452">
        <v>2</v>
      </c>
    </row>
    <row r="1125" spans="1:9" ht="15" customHeight="1" x14ac:dyDescent="0.2">
      <c r="A1125" s="462"/>
      <c r="B1125" s="452">
        <v>34</v>
      </c>
      <c r="C1125" s="452">
        <v>201907</v>
      </c>
      <c r="D1125" s="452">
        <v>201903</v>
      </c>
      <c r="E1125" s="452" t="s">
        <v>1069</v>
      </c>
      <c r="F1125" s="452" t="s">
        <v>1306</v>
      </c>
      <c r="G1125" s="459" t="s">
        <v>941</v>
      </c>
      <c r="H1125" s="452">
        <v>120</v>
      </c>
      <c r="I1125" s="452">
        <v>-1</v>
      </c>
    </row>
    <row r="1126" spans="1:9" ht="15" customHeight="1" x14ac:dyDescent="0.2">
      <c r="A1126" s="462"/>
      <c r="B1126" s="452">
        <v>34</v>
      </c>
      <c r="C1126" s="452">
        <v>201907</v>
      </c>
      <c r="D1126" s="452">
        <v>201903</v>
      </c>
      <c r="E1126" s="452" t="s">
        <v>1069</v>
      </c>
      <c r="F1126" s="452" t="s">
        <v>1306</v>
      </c>
      <c r="G1126" s="459" t="s">
        <v>941</v>
      </c>
      <c r="H1126" s="452">
        <v>121</v>
      </c>
      <c r="I1126" s="452">
        <v>14</v>
      </c>
    </row>
    <row r="1127" spans="1:9" ht="15" customHeight="1" x14ac:dyDescent="0.2">
      <c r="A1127" s="462"/>
      <c r="B1127" s="452">
        <v>34</v>
      </c>
      <c r="C1127" s="452">
        <v>201907</v>
      </c>
      <c r="D1127" s="452">
        <v>201903</v>
      </c>
      <c r="E1127" s="452" t="s">
        <v>1069</v>
      </c>
      <c r="F1127" s="452" t="s">
        <v>1305</v>
      </c>
      <c r="G1127" s="459" t="s">
        <v>941</v>
      </c>
      <c r="H1127" s="452">
        <v>126</v>
      </c>
      <c r="I1127" s="452">
        <v>4</v>
      </c>
    </row>
    <row r="1128" spans="1:9" ht="15" customHeight="1" x14ac:dyDescent="0.2">
      <c r="A1128" s="462"/>
      <c r="B1128" s="452">
        <v>34</v>
      </c>
      <c r="C1128" s="452">
        <v>201907</v>
      </c>
      <c r="D1128" s="452">
        <v>201903</v>
      </c>
      <c r="E1128" s="452" t="s">
        <v>1069</v>
      </c>
      <c r="F1128" s="452" t="s">
        <v>1320</v>
      </c>
      <c r="G1128" s="459" t="s">
        <v>1003</v>
      </c>
      <c r="H1128" s="452">
        <v>120</v>
      </c>
      <c r="I1128" s="452">
        <v>-1</v>
      </c>
    </row>
    <row r="1129" spans="1:9" ht="15" customHeight="1" x14ac:dyDescent="0.2">
      <c r="A1129" s="462"/>
      <c r="B1129" s="452">
        <v>34</v>
      </c>
      <c r="C1129" s="452">
        <v>201907</v>
      </c>
      <c r="D1129" s="452">
        <v>201903</v>
      </c>
      <c r="E1129" s="452" t="s">
        <v>1069</v>
      </c>
      <c r="F1129" s="452" t="s">
        <v>1320</v>
      </c>
      <c r="G1129" s="459" t="s">
        <v>1003</v>
      </c>
      <c r="H1129" s="452">
        <v>121</v>
      </c>
      <c r="I1129" s="452">
        <v>2</v>
      </c>
    </row>
    <row r="1130" spans="1:9" ht="15" customHeight="1" x14ac:dyDescent="0.2">
      <c r="A1130" s="462"/>
      <c r="B1130" s="452">
        <v>34</v>
      </c>
      <c r="C1130" s="452">
        <v>201907</v>
      </c>
      <c r="D1130" s="452">
        <v>201903</v>
      </c>
      <c r="E1130" s="452" t="s">
        <v>1069</v>
      </c>
      <c r="F1130" s="452" t="s">
        <v>1319</v>
      </c>
      <c r="G1130" s="459" t="s">
        <v>1003</v>
      </c>
      <c r="H1130" s="452">
        <v>126</v>
      </c>
      <c r="I1130" s="452">
        <v>1</v>
      </c>
    </row>
    <row r="1131" spans="1:9" ht="15" customHeight="1" x14ac:dyDescent="0.2">
      <c r="A1131" s="462"/>
      <c r="B1131" s="452">
        <v>36</v>
      </c>
      <c r="C1131" s="452">
        <v>201907</v>
      </c>
      <c r="D1131" s="452">
        <v>201903</v>
      </c>
      <c r="E1131" s="452" t="s">
        <v>1070</v>
      </c>
      <c r="F1131" s="452" t="s">
        <v>1336</v>
      </c>
      <c r="G1131" s="459" t="s">
        <v>937</v>
      </c>
      <c r="H1131" s="452">
        <v>120</v>
      </c>
      <c r="I1131" s="452">
        <v>2</v>
      </c>
    </row>
    <row r="1132" spans="1:9" ht="15" customHeight="1" x14ac:dyDescent="0.2">
      <c r="A1132" s="462"/>
      <c r="B1132" s="452">
        <v>36</v>
      </c>
      <c r="C1132" s="452">
        <v>201907</v>
      </c>
      <c r="D1132" s="452">
        <v>201903</v>
      </c>
      <c r="E1132" s="452" t="s">
        <v>1070</v>
      </c>
      <c r="F1132" s="452" t="s">
        <v>1336</v>
      </c>
      <c r="G1132" s="459" t="s">
        <v>937</v>
      </c>
      <c r="H1132" s="452">
        <v>121</v>
      </c>
      <c r="I1132" s="452">
        <v>2</v>
      </c>
    </row>
    <row r="1133" spans="1:9" ht="15" customHeight="1" x14ac:dyDescent="0.2">
      <c r="A1133" s="462"/>
      <c r="B1133" s="452">
        <v>36</v>
      </c>
      <c r="C1133" s="452">
        <v>201907</v>
      </c>
      <c r="D1133" s="452">
        <v>201903</v>
      </c>
      <c r="E1133" s="452" t="s">
        <v>1070</v>
      </c>
      <c r="F1133" s="452" t="s">
        <v>1318</v>
      </c>
      <c r="G1133" s="459" t="s">
        <v>1003</v>
      </c>
      <c r="H1133" s="452">
        <v>121</v>
      </c>
      <c r="I1133" s="452">
        <v>7</v>
      </c>
    </row>
    <row r="1134" spans="1:9" ht="15" customHeight="1" x14ac:dyDescent="0.2">
      <c r="A1134" s="462"/>
      <c r="B1134" s="452">
        <v>36</v>
      </c>
      <c r="C1134" s="452">
        <v>201907</v>
      </c>
      <c r="D1134" s="452">
        <v>201903</v>
      </c>
      <c r="E1134" s="452" t="s">
        <v>1070</v>
      </c>
      <c r="F1134" s="452" t="s">
        <v>1317</v>
      </c>
      <c r="G1134" s="459" t="s">
        <v>1003</v>
      </c>
      <c r="H1134" s="452">
        <v>126</v>
      </c>
      <c r="I1134" s="452">
        <v>-1</v>
      </c>
    </row>
    <row r="1135" spans="1:9" ht="15" customHeight="1" x14ac:dyDescent="0.2">
      <c r="A1135" s="462"/>
      <c r="B1135" s="452">
        <v>36</v>
      </c>
      <c r="C1135" s="452">
        <v>201907</v>
      </c>
      <c r="D1135" s="452">
        <v>201903</v>
      </c>
      <c r="E1135" s="452" t="s">
        <v>1070</v>
      </c>
      <c r="F1135" s="452" t="s">
        <v>1330</v>
      </c>
      <c r="G1135" s="459" t="s">
        <v>939</v>
      </c>
      <c r="H1135" s="452">
        <v>121</v>
      </c>
      <c r="I1135" s="452">
        <v>6</v>
      </c>
    </row>
    <row r="1136" spans="1:9" ht="15" customHeight="1" x14ac:dyDescent="0.2">
      <c r="A1136" s="462"/>
      <c r="B1136" s="462">
        <v>4</v>
      </c>
      <c r="C1136" s="462">
        <v>201906</v>
      </c>
      <c r="D1136" s="462">
        <v>201903</v>
      </c>
      <c r="E1136" s="462" t="s">
        <v>1066</v>
      </c>
      <c r="F1136" s="462">
        <v>47</v>
      </c>
      <c r="G1136" s="455" t="s">
        <v>920</v>
      </c>
      <c r="H1136" s="462">
        <v>120</v>
      </c>
      <c r="I1136" s="462">
        <v>2</v>
      </c>
    </row>
    <row r="1137" spans="1:9" ht="15" customHeight="1" x14ac:dyDescent="0.2">
      <c r="A1137" s="462"/>
      <c r="B1137" s="462">
        <v>4</v>
      </c>
      <c r="C1137" s="462">
        <v>201906</v>
      </c>
      <c r="D1137" s="462">
        <v>201903</v>
      </c>
      <c r="E1137" s="462" t="s">
        <v>1066</v>
      </c>
      <c r="F1137" s="462">
        <v>47</v>
      </c>
      <c r="G1137" s="455" t="s">
        <v>920</v>
      </c>
      <c r="H1137" s="462">
        <v>121</v>
      </c>
      <c r="I1137" s="462">
        <v>17</v>
      </c>
    </row>
    <row r="1138" spans="1:9" ht="15" customHeight="1" x14ac:dyDescent="0.2">
      <c r="A1138" s="462"/>
      <c r="B1138" s="462">
        <v>4</v>
      </c>
      <c r="C1138" s="462">
        <v>201906</v>
      </c>
      <c r="D1138" s="462">
        <v>201903</v>
      </c>
      <c r="E1138" s="462" t="s">
        <v>1066</v>
      </c>
      <c r="F1138" s="462" t="s">
        <v>1304</v>
      </c>
      <c r="G1138" s="455" t="s">
        <v>920</v>
      </c>
      <c r="H1138" s="462">
        <v>126</v>
      </c>
      <c r="I1138" s="462">
        <v>2</v>
      </c>
    </row>
    <row r="1139" spans="1:9" ht="15" customHeight="1" x14ac:dyDescent="0.2">
      <c r="A1139" s="462"/>
      <c r="B1139" s="462">
        <v>4</v>
      </c>
      <c r="C1139" s="462">
        <v>201906</v>
      </c>
      <c r="D1139" s="462">
        <v>201903</v>
      </c>
      <c r="E1139" s="462" t="s">
        <v>1066</v>
      </c>
      <c r="F1139" s="462" t="s">
        <v>1327</v>
      </c>
      <c r="G1139" s="455" t="s">
        <v>923</v>
      </c>
      <c r="H1139" s="462">
        <v>120</v>
      </c>
      <c r="I1139" s="462">
        <v>1</v>
      </c>
    </row>
    <row r="1140" spans="1:9" ht="15" customHeight="1" x14ac:dyDescent="0.2">
      <c r="A1140" s="462"/>
      <c r="B1140" s="462">
        <v>4</v>
      </c>
      <c r="C1140" s="462">
        <v>201906</v>
      </c>
      <c r="D1140" s="462">
        <v>201903</v>
      </c>
      <c r="E1140" s="462" t="s">
        <v>1066</v>
      </c>
      <c r="F1140" s="462" t="s">
        <v>1327</v>
      </c>
      <c r="G1140" s="455" t="s">
        <v>923</v>
      </c>
      <c r="H1140" s="462">
        <v>121</v>
      </c>
      <c r="I1140" s="462">
        <v>2</v>
      </c>
    </row>
    <row r="1141" spans="1:9" ht="15" customHeight="1" x14ac:dyDescent="0.2">
      <c r="A1141" s="462"/>
      <c r="B1141" s="462">
        <v>4</v>
      </c>
      <c r="C1141" s="462">
        <v>201906</v>
      </c>
      <c r="D1141" s="462">
        <v>201903</v>
      </c>
      <c r="E1141" s="462" t="s">
        <v>1066</v>
      </c>
      <c r="F1141" s="462">
        <v>86</v>
      </c>
      <c r="G1141" s="455" t="s">
        <v>935</v>
      </c>
      <c r="H1141" s="462">
        <v>121</v>
      </c>
      <c r="I1141" s="462">
        <v>7</v>
      </c>
    </row>
    <row r="1142" spans="1:9" ht="15" customHeight="1" x14ac:dyDescent="0.2">
      <c r="A1142" s="462"/>
      <c r="B1142" s="462">
        <v>4</v>
      </c>
      <c r="C1142" s="462">
        <v>201906</v>
      </c>
      <c r="D1142" s="462">
        <v>201903</v>
      </c>
      <c r="E1142" s="462" t="s">
        <v>1066</v>
      </c>
      <c r="F1142" s="462" t="s">
        <v>1308</v>
      </c>
      <c r="G1142" s="455" t="s">
        <v>941</v>
      </c>
      <c r="H1142" s="462">
        <v>120</v>
      </c>
      <c r="I1142" s="462">
        <v>2</v>
      </c>
    </row>
    <row r="1143" spans="1:9" ht="15" customHeight="1" x14ac:dyDescent="0.2">
      <c r="A1143" s="462"/>
      <c r="B1143" s="462">
        <v>4</v>
      </c>
      <c r="C1143" s="462">
        <v>201906</v>
      </c>
      <c r="D1143" s="462">
        <v>201903</v>
      </c>
      <c r="E1143" s="462" t="s">
        <v>1066</v>
      </c>
      <c r="F1143" s="462" t="s">
        <v>1308</v>
      </c>
      <c r="G1143" s="455" t="s">
        <v>941</v>
      </c>
      <c r="H1143" s="462">
        <v>121</v>
      </c>
      <c r="I1143" s="462">
        <v>12</v>
      </c>
    </row>
    <row r="1144" spans="1:9" ht="15" customHeight="1" x14ac:dyDescent="0.2">
      <c r="A1144" s="462"/>
      <c r="B1144" s="462">
        <v>4</v>
      </c>
      <c r="C1144" s="462">
        <v>201906</v>
      </c>
      <c r="D1144" s="462">
        <v>201903</v>
      </c>
      <c r="E1144" s="462" t="s">
        <v>1066</v>
      </c>
      <c r="F1144" s="462" t="s">
        <v>1307</v>
      </c>
      <c r="G1144" s="455" t="s">
        <v>941</v>
      </c>
      <c r="H1144" s="462">
        <v>126</v>
      </c>
      <c r="I1144" s="462">
        <v>2</v>
      </c>
    </row>
    <row r="1145" spans="1:9" ht="15" customHeight="1" x14ac:dyDescent="0.2">
      <c r="A1145" s="462"/>
      <c r="B1145" s="462">
        <v>4</v>
      </c>
      <c r="C1145" s="462">
        <v>201906</v>
      </c>
      <c r="D1145" s="462">
        <v>201903</v>
      </c>
      <c r="E1145" s="462" t="s">
        <v>1066</v>
      </c>
      <c r="F1145" s="462" t="s">
        <v>1328</v>
      </c>
      <c r="G1145" s="455" t="s">
        <v>925</v>
      </c>
      <c r="H1145" s="462">
        <v>121</v>
      </c>
      <c r="I1145" s="462">
        <v>15</v>
      </c>
    </row>
    <row r="1146" spans="1:9" ht="15" customHeight="1" x14ac:dyDescent="0.2">
      <c r="A1146" s="462"/>
      <c r="B1146" s="462">
        <v>4</v>
      </c>
      <c r="C1146" s="462">
        <v>201906</v>
      </c>
      <c r="D1146" s="462">
        <v>201903</v>
      </c>
      <c r="E1146" s="462" t="s">
        <v>1066</v>
      </c>
      <c r="F1146" s="462" t="s">
        <v>1322</v>
      </c>
      <c r="G1146" s="455" t="s">
        <v>1003</v>
      </c>
      <c r="H1146" s="462">
        <v>120</v>
      </c>
      <c r="I1146" s="462">
        <v>1</v>
      </c>
    </row>
    <row r="1147" spans="1:9" ht="15" customHeight="1" x14ac:dyDescent="0.2">
      <c r="A1147" s="462"/>
      <c r="B1147" s="462">
        <v>4</v>
      </c>
      <c r="C1147" s="462">
        <v>201906</v>
      </c>
      <c r="D1147" s="462">
        <v>201903</v>
      </c>
      <c r="E1147" s="462" t="s">
        <v>1066</v>
      </c>
      <c r="F1147" s="462" t="s">
        <v>1322</v>
      </c>
      <c r="G1147" s="455" t="s">
        <v>1003</v>
      </c>
      <c r="H1147" s="462">
        <v>121</v>
      </c>
      <c r="I1147" s="462">
        <v>18</v>
      </c>
    </row>
    <row r="1148" spans="1:9" ht="15" customHeight="1" x14ac:dyDescent="0.2">
      <c r="A1148" s="462"/>
      <c r="B1148" s="462">
        <v>4</v>
      </c>
      <c r="C1148" s="462">
        <v>201906</v>
      </c>
      <c r="D1148" s="462">
        <v>201903</v>
      </c>
      <c r="E1148" s="462" t="s">
        <v>1066</v>
      </c>
      <c r="F1148" s="462" t="s">
        <v>1333</v>
      </c>
      <c r="G1148" s="455" t="s">
        <v>913</v>
      </c>
      <c r="H1148" s="462">
        <v>120</v>
      </c>
      <c r="I1148" s="462">
        <v>-2</v>
      </c>
    </row>
    <row r="1149" spans="1:9" ht="15" customHeight="1" x14ac:dyDescent="0.2">
      <c r="A1149" s="462"/>
      <c r="B1149" s="462">
        <v>4</v>
      </c>
      <c r="C1149" s="462">
        <v>201906</v>
      </c>
      <c r="D1149" s="462">
        <v>201903</v>
      </c>
      <c r="E1149" s="462" t="s">
        <v>1066</v>
      </c>
      <c r="F1149" s="462" t="s">
        <v>1333</v>
      </c>
      <c r="G1149" s="455" t="s">
        <v>913</v>
      </c>
      <c r="H1149" s="462">
        <v>121</v>
      </c>
      <c r="I1149" s="462">
        <v>10</v>
      </c>
    </row>
    <row r="1150" spans="1:9" ht="15" customHeight="1" x14ac:dyDescent="0.2">
      <c r="A1150" s="462"/>
      <c r="B1150" s="462">
        <v>5</v>
      </c>
      <c r="C1150" s="462">
        <v>201906</v>
      </c>
      <c r="D1150" s="462">
        <v>201903</v>
      </c>
      <c r="E1150" s="462" t="s">
        <v>1067</v>
      </c>
      <c r="F1150" s="462">
        <v>18</v>
      </c>
      <c r="G1150" s="455" t="s">
        <v>940</v>
      </c>
      <c r="H1150" s="462">
        <v>120</v>
      </c>
      <c r="I1150" s="462">
        <v>8</v>
      </c>
    </row>
    <row r="1151" spans="1:9" ht="15" customHeight="1" x14ac:dyDescent="0.2">
      <c r="A1151" s="462"/>
      <c r="B1151" s="462">
        <v>5</v>
      </c>
      <c r="C1151" s="462">
        <v>201906</v>
      </c>
      <c r="D1151" s="462">
        <v>201903</v>
      </c>
      <c r="E1151" s="462" t="s">
        <v>1067</v>
      </c>
      <c r="F1151" s="462">
        <v>18</v>
      </c>
      <c r="G1151" s="455" t="s">
        <v>940</v>
      </c>
      <c r="H1151" s="462">
        <v>121</v>
      </c>
      <c r="I1151" s="462">
        <v>15</v>
      </c>
    </row>
    <row r="1152" spans="1:9" ht="15" customHeight="1" x14ac:dyDescent="0.2">
      <c r="A1152" s="462"/>
      <c r="B1152" s="462">
        <v>5</v>
      </c>
      <c r="C1152" s="462">
        <v>201906</v>
      </c>
      <c r="D1152" s="462">
        <v>201903</v>
      </c>
      <c r="E1152" s="462" t="s">
        <v>1067</v>
      </c>
      <c r="F1152" s="462" t="s">
        <v>1315</v>
      </c>
      <c r="G1152" s="455" t="s">
        <v>930</v>
      </c>
      <c r="H1152" s="462">
        <v>126</v>
      </c>
      <c r="I1152" s="462">
        <v>4</v>
      </c>
    </row>
    <row r="1153" spans="1:9" ht="15" customHeight="1" x14ac:dyDescent="0.2">
      <c r="A1153" s="462"/>
      <c r="B1153" s="462">
        <v>5</v>
      </c>
      <c r="C1153" s="462">
        <v>201906</v>
      </c>
      <c r="D1153" s="462">
        <v>201903</v>
      </c>
      <c r="E1153" s="462" t="s">
        <v>1067</v>
      </c>
      <c r="F1153" s="462" t="s">
        <v>1316</v>
      </c>
      <c r="G1153" s="455" t="s">
        <v>930</v>
      </c>
      <c r="H1153" s="462">
        <v>120</v>
      </c>
      <c r="I1153" s="462">
        <v>3</v>
      </c>
    </row>
    <row r="1154" spans="1:9" ht="15" customHeight="1" x14ac:dyDescent="0.2">
      <c r="A1154" s="462"/>
      <c r="B1154" s="462">
        <v>5</v>
      </c>
      <c r="C1154" s="462">
        <v>201906</v>
      </c>
      <c r="D1154" s="462">
        <v>201903</v>
      </c>
      <c r="E1154" s="462" t="s">
        <v>1067</v>
      </c>
      <c r="F1154" s="462" t="s">
        <v>1316</v>
      </c>
      <c r="G1154" s="455" t="s">
        <v>930</v>
      </c>
      <c r="H1154" s="462">
        <v>121</v>
      </c>
      <c r="I1154" s="462">
        <v>31</v>
      </c>
    </row>
    <row r="1155" spans="1:9" ht="15" customHeight="1" x14ac:dyDescent="0.2">
      <c r="A1155" s="462"/>
      <c r="B1155" s="462">
        <v>5</v>
      </c>
      <c r="C1155" s="462">
        <v>201906</v>
      </c>
      <c r="D1155" s="462">
        <v>201903</v>
      </c>
      <c r="E1155" s="462" t="s">
        <v>1067</v>
      </c>
      <c r="F1155" s="462">
        <v>85</v>
      </c>
      <c r="G1155" s="455" t="s">
        <v>935</v>
      </c>
      <c r="H1155" s="462">
        <v>120</v>
      </c>
      <c r="I1155" s="462">
        <v>4</v>
      </c>
    </row>
    <row r="1156" spans="1:9" ht="15" customHeight="1" x14ac:dyDescent="0.2">
      <c r="A1156" s="462"/>
      <c r="B1156" s="462">
        <v>5</v>
      </c>
      <c r="C1156" s="462">
        <v>201906</v>
      </c>
      <c r="D1156" s="462">
        <v>201903</v>
      </c>
      <c r="E1156" s="462" t="s">
        <v>1067</v>
      </c>
      <c r="F1156" s="462">
        <v>85</v>
      </c>
      <c r="G1156" s="455" t="s">
        <v>935</v>
      </c>
      <c r="H1156" s="462">
        <v>121</v>
      </c>
      <c r="I1156" s="462">
        <v>9</v>
      </c>
    </row>
    <row r="1157" spans="1:9" ht="15" customHeight="1" x14ac:dyDescent="0.2">
      <c r="A1157" s="462"/>
      <c r="B1157" s="462">
        <v>5</v>
      </c>
      <c r="C1157" s="462">
        <v>201906</v>
      </c>
      <c r="D1157" s="462">
        <v>201903</v>
      </c>
      <c r="E1157" s="462" t="s">
        <v>1067</v>
      </c>
      <c r="F1157" s="462" t="s">
        <v>1325</v>
      </c>
      <c r="G1157" s="455" t="s">
        <v>928</v>
      </c>
      <c r="H1157" s="462">
        <v>121</v>
      </c>
      <c r="I1157" s="462">
        <v>13</v>
      </c>
    </row>
    <row r="1158" spans="1:9" ht="15" customHeight="1" x14ac:dyDescent="0.2">
      <c r="A1158" s="462"/>
      <c r="B1158" s="462">
        <v>5</v>
      </c>
      <c r="C1158" s="462">
        <v>201906</v>
      </c>
      <c r="D1158" s="462">
        <v>201903</v>
      </c>
      <c r="E1158" s="462" t="s">
        <v>1067</v>
      </c>
      <c r="F1158" s="462" t="s">
        <v>1329</v>
      </c>
      <c r="G1158" s="455" t="s">
        <v>925</v>
      </c>
      <c r="H1158" s="462">
        <v>120</v>
      </c>
      <c r="I1158" s="462">
        <v>3</v>
      </c>
    </row>
    <row r="1159" spans="1:9" ht="15" customHeight="1" x14ac:dyDescent="0.2">
      <c r="A1159" s="462"/>
      <c r="B1159" s="462">
        <v>5</v>
      </c>
      <c r="C1159" s="462">
        <v>201906</v>
      </c>
      <c r="D1159" s="462">
        <v>201903</v>
      </c>
      <c r="E1159" s="462" t="s">
        <v>1067</v>
      </c>
      <c r="F1159" s="462" t="s">
        <v>1329</v>
      </c>
      <c r="G1159" s="455" t="s">
        <v>925</v>
      </c>
      <c r="H1159" s="462">
        <v>121</v>
      </c>
      <c r="I1159" s="462">
        <v>18</v>
      </c>
    </row>
    <row r="1160" spans="1:9" ht="15" customHeight="1" x14ac:dyDescent="0.2">
      <c r="A1160" s="462"/>
      <c r="B1160" s="462">
        <v>5</v>
      </c>
      <c r="C1160" s="462">
        <v>201906</v>
      </c>
      <c r="D1160" s="462">
        <v>201903</v>
      </c>
      <c r="E1160" s="462" t="s">
        <v>1067</v>
      </c>
      <c r="F1160" s="462" t="s">
        <v>1331</v>
      </c>
      <c r="G1160" s="455" t="s">
        <v>939</v>
      </c>
      <c r="H1160" s="462">
        <v>120</v>
      </c>
      <c r="I1160" s="462">
        <v>4</v>
      </c>
    </row>
    <row r="1161" spans="1:9" ht="15" customHeight="1" x14ac:dyDescent="0.2">
      <c r="A1161" s="462"/>
      <c r="B1161" s="462">
        <v>5</v>
      </c>
      <c r="C1161" s="462">
        <v>201906</v>
      </c>
      <c r="D1161" s="462">
        <v>201903</v>
      </c>
      <c r="E1161" s="462" t="s">
        <v>1067</v>
      </c>
      <c r="F1161" s="462" t="s">
        <v>1331</v>
      </c>
      <c r="G1161" s="455" t="s">
        <v>939</v>
      </c>
      <c r="H1161" s="462">
        <v>121</v>
      </c>
      <c r="I1161" s="462">
        <v>16</v>
      </c>
    </row>
    <row r="1162" spans="1:9" ht="15" customHeight="1" x14ac:dyDescent="0.2">
      <c r="A1162" s="462"/>
      <c r="B1162" s="462">
        <v>8</v>
      </c>
      <c r="C1162" s="462">
        <v>201906</v>
      </c>
      <c r="D1162" s="462">
        <v>201903</v>
      </c>
      <c r="E1162" s="462" t="s">
        <v>1068</v>
      </c>
      <c r="F1162" s="462">
        <v>19</v>
      </c>
      <c r="G1162" s="455" t="s">
        <v>940</v>
      </c>
      <c r="H1162" s="462">
        <v>121</v>
      </c>
      <c r="I1162" s="462">
        <v>13</v>
      </c>
    </row>
    <row r="1163" spans="1:9" ht="15" customHeight="1" x14ac:dyDescent="0.2">
      <c r="A1163" s="462"/>
      <c r="B1163" s="462">
        <v>8</v>
      </c>
      <c r="C1163" s="462">
        <v>201906</v>
      </c>
      <c r="D1163" s="462">
        <v>201903</v>
      </c>
      <c r="E1163" s="462" t="s">
        <v>1068</v>
      </c>
      <c r="F1163" s="462">
        <v>34</v>
      </c>
      <c r="G1163" s="455" t="s">
        <v>1024</v>
      </c>
      <c r="H1163" s="462">
        <v>120</v>
      </c>
      <c r="I1163" s="462">
        <v>1</v>
      </c>
    </row>
    <row r="1164" spans="1:9" ht="15" customHeight="1" x14ac:dyDescent="0.2">
      <c r="A1164" s="462"/>
      <c r="B1164" s="462">
        <v>8</v>
      </c>
      <c r="C1164" s="462">
        <v>201906</v>
      </c>
      <c r="D1164" s="462">
        <v>201903</v>
      </c>
      <c r="E1164" s="462" t="s">
        <v>1068</v>
      </c>
      <c r="F1164" s="462">
        <v>34</v>
      </c>
      <c r="G1164" s="455" t="s">
        <v>1024</v>
      </c>
      <c r="H1164" s="462">
        <v>121</v>
      </c>
      <c r="I1164" s="462">
        <v>5</v>
      </c>
    </row>
    <row r="1165" spans="1:9" ht="15" customHeight="1" x14ac:dyDescent="0.2">
      <c r="A1165" s="462"/>
      <c r="B1165" s="462">
        <v>8</v>
      </c>
      <c r="C1165" s="462">
        <v>201906</v>
      </c>
      <c r="D1165" s="462">
        <v>201903</v>
      </c>
      <c r="E1165" s="462" t="s">
        <v>1068</v>
      </c>
      <c r="F1165" s="462" t="s">
        <v>1309</v>
      </c>
      <c r="G1165" s="455" t="s">
        <v>1024</v>
      </c>
      <c r="H1165" s="462">
        <v>126</v>
      </c>
      <c r="I1165" s="462">
        <v>2</v>
      </c>
    </row>
    <row r="1166" spans="1:9" ht="15" customHeight="1" x14ac:dyDescent="0.2">
      <c r="A1166" s="462"/>
      <c r="B1166" s="462">
        <v>8</v>
      </c>
      <c r="C1166" s="462">
        <v>201906</v>
      </c>
      <c r="D1166" s="462">
        <v>201903</v>
      </c>
      <c r="E1166" s="462" t="s">
        <v>1068</v>
      </c>
      <c r="F1166" s="462">
        <v>45</v>
      </c>
      <c r="G1166" s="455" t="s">
        <v>920</v>
      </c>
      <c r="H1166" s="462">
        <v>120</v>
      </c>
      <c r="I1166" s="462">
        <v>1</v>
      </c>
    </row>
    <row r="1167" spans="1:9" ht="15" customHeight="1" x14ac:dyDescent="0.2">
      <c r="A1167" s="462"/>
      <c r="B1167" s="462">
        <v>8</v>
      </c>
      <c r="C1167" s="462">
        <v>201906</v>
      </c>
      <c r="D1167" s="462">
        <v>201903</v>
      </c>
      <c r="E1167" s="462" t="s">
        <v>1068</v>
      </c>
      <c r="F1167" s="462">
        <v>45</v>
      </c>
      <c r="G1167" s="455" t="s">
        <v>920</v>
      </c>
      <c r="H1167" s="462">
        <v>121</v>
      </c>
      <c r="I1167" s="462">
        <v>11</v>
      </c>
    </row>
    <row r="1168" spans="1:9" ht="15" customHeight="1" x14ac:dyDescent="0.2">
      <c r="A1168" s="462"/>
      <c r="B1168" s="462">
        <v>8</v>
      </c>
      <c r="C1168" s="462">
        <v>201906</v>
      </c>
      <c r="D1168" s="462">
        <v>201903</v>
      </c>
      <c r="E1168" s="462" t="s">
        <v>1068</v>
      </c>
      <c r="F1168" s="462" t="s">
        <v>1300</v>
      </c>
      <c r="G1168" s="455" t="s">
        <v>920</v>
      </c>
      <c r="H1168" s="462">
        <v>126</v>
      </c>
      <c r="I1168" s="462">
        <v>1</v>
      </c>
    </row>
    <row r="1169" spans="1:9" ht="15" customHeight="1" x14ac:dyDescent="0.2">
      <c r="A1169" s="462"/>
      <c r="B1169" s="462">
        <v>8</v>
      </c>
      <c r="C1169" s="462">
        <v>201906</v>
      </c>
      <c r="D1169" s="462">
        <v>201903</v>
      </c>
      <c r="E1169" s="462" t="s">
        <v>1068</v>
      </c>
      <c r="F1169" s="462" t="s">
        <v>1326</v>
      </c>
      <c r="G1169" s="455" t="s">
        <v>923</v>
      </c>
      <c r="H1169" s="462">
        <v>121</v>
      </c>
      <c r="I1169" s="462">
        <v>4</v>
      </c>
    </row>
    <row r="1170" spans="1:9" ht="15" customHeight="1" x14ac:dyDescent="0.2">
      <c r="A1170" s="462"/>
      <c r="B1170" s="462">
        <v>8</v>
      </c>
      <c r="C1170" s="462">
        <v>201906</v>
      </c>
      <c r="D1170" s="462">
        <v>201903</v>
      </c>
      <c r="E1170" s="462" t="s">
        <v>1068</v>
      </c>
      <c r="F1170" s="462">
        <v>69</v>
      </c>
      <c r="G1170" s="455" t="s">
        <v>937</v>
      </c>
      <c r="H1170" s="462">
        <v>120</v>
      </c>
      <c r="I1170" s="462">
        <v>8</v>
      </c>
    </row>
    <row r="1171" spans="1:9" ht="15" customHeight="1" x14ac:dyDescent="0.2">
      <c r="A1171" s="462"/>
      <c r="B1171" s="462">
        <v>8</v>
      </c>
      <c r="C1171" s="462">
        <v>201906</v>
      </c>
      <c r="D1171" s="462">
        <v>201903</v>
      </c>
      <c r="E1171" s="462" t="s">
        <v>1068</v>
      </c>
      <c r="F1171" s="462">
        <v>69</v>
      </c>
      <c r="G1171" s="455" t="s">
        <v>937</v>
      </c>
      <c r="H1171" s="462">
        <v>121</v>
      </c>
      <c r="I1171" s="462">
        <v>17</v>
      </c>
    </row>
    <row r="1172" spans="1:9" ht="15" customHeight="1" x14ac:dyDescent="0.2">
      <c r="A1172" s="462"/>
      <c r="B1172" s="462">
        <v>8</v>
      </c>
      <c r="C1172" s="462">
        <v>201906</v>
      </c>
      <c r="D1172" s="462">
        <v>201903</v>
      </c>
      <c r="E1172" s="462" t="s">
        <v>1068</v>
      </c>
      <c r="F1172" s="462" t="s">
        <v>1334</v>
      </c>
      <c r="G1172" s="455" t="s">
        <v>937</v>
      </c>
      <c r="H1172" s="462">
        <v>126</v>
      </c>
      <c r="I1172" s="462">
        <v>1</v>
      </c>
    </row>
    <row r="1173" spans="1:9" ht="15" customHeight="1" x14ac:dyDescent="0.2">
      <c r="A1173" s="462"/>
      <c r="B1173" s="462">
        <v>8</v>
      </c>
      <c r="C1173" s="462">
        <v>201906</v>
      </c>
      <c r="D1173" s="462">
        <v>201903</v>
      </c>
      <c r="E1173" s="462" t="s">
        <v>1068</v>
      </c>
      <c r="F1173" s="462" t="s">
        <v>1312</v>
      </c>
      <c r="G1173" s="455" t="s">
        <v>930</v>
      </c>
      <c r="H1173" s="462">
        <v>120</v>
      </c>
      <c r="I1173" s="462">
        <v>1</v>
      </c>
    </row>
    <row r="1174" spans="1:9" ht="15" customHeight="1" x14ac:dyDescent="0.2">
      <c r="B1174">
        <v>8</v>
      </c>
      <c r="C1174">
        <v>201906</v>
      </c>
      <c r="D1174">
        <v>201903</v>
      </c>
      <c r="E1174" t="s">
        <v>1068</v>
      </c>
      <c r="F1174" t="s">
        <v>1312</v>
      </c>
      <c r="G1174" s="455" t="s">
        <v>930</v>
      </c>
      <c r="H1174">
        <v>121</v>
      </c>
      <c r="I1174">
        <v>13</v>
      </c>
    </row>
    <row r="1175" spans="1:9" ht="15" customHeight="1" x14ac:dyDescent="0.2">
      <c r="B1175">
        <v>8</v>
      </c>
      <c r="C1175">
        <v>201906</v>
      </c>
      <c r="D1175">
        <v>201903</v>
      </c>
      <c r="E1175" t="s">
        <v>1068</v>
      </c>
      <c r="F1175" t="s">
        <v>1311</v>
      </c>
      <c r="G1175" s="455" t="s">
        <v>930</v>
      </c>
      <c r="H1175">
        <v>126</v>
      </c>
      <c r="I1175">
        <v>11</v>
      </c>
    </row>
    <row r="1176" spans="1:9" ht="15" customHeight="1" x14ac:dyDescent="0.2">
      <c r="B1176">
        <v>8</v>
      </c>
      <c r="C1176">
        <v>201906</v>
      </c>
      <c r="D1176">
        <v>201903</v>
      </c>
      <c r="E1176" t="s">
        <v>1068</v>
      </c>
      <c r="F1176" t="s">
        <v>1323</v>
      </c>
      <c r="G1176" s="455" t="s">
        <v>928</v>
      </c>
      <c r="H1176">
        <v>120</v>
      </c>
      <c r="I1176">
        <v>3</v>
      </c>
    </row>
    <row r="1177" spans="1:9" ht="15" customHeight="1" x14ac:dyDescent="0.2">
      <c r="B1177">
        <v>8</v>
      </c>
      <c r="C1177">
        <v>201906</v>
      </c>
      <c r="D1177">
        <v>201903</v>
      </c>
      <c r="E1177" t="s">
        <v>1068</v>
      </c>
      <c r="F1177" t="s">
        <v>1323</v>
      </c>
      <c r="G1177" s="455" t="s">
        <v>928</v>
      </c>
      <c r="H1177">
        <v>121</v>
      </c>
      <c r="I1177">
        <v>10</v>
      </c>
    </row>
    <row r="1178" spans="1:9" ht="15" customHeight="1" x14ac:dyDescent="0.2">
      <c r="B1178">
        <v>8</v>
      </c>
      <c r="C1178">
        <v>201906</v>
      </c>
      <c r="D1178">
        <v>201903</v>
      </c>
      <c r="E1178" t="s">
        <v>1068</v>
      </c>
      <c r="F1178" t="s">
        <v>1332</v>
      </c>
      <c r="G1178" s="455" t="s">
        <v>913</v>
      </c>
      <c r="H1178">
        <v>120</v>
      </c>
      <c r="I1178">
        <v>4</v>
      </c>
    </row>
    <row r="1179" spans="1:9" ht="15" customHeight="1" x14ac:dyDescent="0.2">
      <c r="B1179">
        <v>8</v>
      </c>
      <c r="C1179">
        <v>201906</v>
      </c>
      <c r="D1179">
        <v>201903</v>
      </c>
      <c r="E1179" t="s">
        <v>1068</v>
      </c>
      <c r="F1179" t="s">
        <v>1332</v>
      </c>
      <c r="G1179" s="455" t="s">
        <v>913</v>
      </c>
      <c r="H1179">
        <v>121</v>
      </c>
      <c r="I1179">
        <v>20</v>
      </c>
    </row>
    <row r="1180" spans="1:9" ht="15" customHeight="1" x14ac:dyDescent="0.2">
      <c r="B1180">
        <v>34</v>
      </c>
      <c r="C1180">
        <v>201906</v>
      </c>
      <c r="D1180">
        <v>201903</v>
      </c>
      <c r="E1180" t="s">
        <v>1069</v>
      </c>
      <c r="F1180">
        <v>33</v>
      </c>
      <c r="G1180" s="455" t="s">
        <v>1024</v>
      </c>
      <c r="H1180">
        <v>120</v>
      </c>
      <c r="I1180">
        <v>2</v>
      </c>
    </row>
    <row r="1181" spans="1:9" ht="15" customHeight="1" x14ac:dyDescent="0.2">
      <c r="B1181">
        <v>34</v>
      </c>
      <c r="C1181">
        <v>201906</v>
      </c>
      <c r="D1181">
        <v>201903</v>
      </c>
      <c r="E1181" t="s">
        <v>1069</v>
      </c>
      <c r="F1181">
        <v>33</v>
      </c>
      <c r="G1181" s="455" t="s">
        <v>1024</v>
      </c>
      <c r="H1181">
        <v>121</v>
      </c>
      <c r="I1181">
        <v>3</v>
      </c>
    </row>
    <row r="1182" spans="1:9" ht="15" customHeight="1" x14ac:dyDescent="0.2">
      <c r="B1182">
        <v>34</v>
      </c>
      <c r="C1182">
        <v>201906</v>
      </c>
      <c r="D1182">
        <v>201903</v>
      </c>
      <c r="E1182" t="s">
        <v>1069</v>
      </c>
      <c r="F1182" t="s">
        <v>1310</v>
      </c>
      <c r="G1182" s="455" t="s">
        <v>1024</v>
      </c>
      <c r="H1182">
        <v>126</v>
      </c>
      <c r="I1182">
        <v>2</v>
      </c>
    </row>
    <row r="1183" spans="1:9" ht="15" customHeight="1" x14ac:dyDescent="0.2">
      <c r="B1183">
        <v>34</v>
      </c>
      <c r="C1183">
        <v>201906</v>
      </c>
      <c r="D1183">
        <v>201903</v>
      </c>
      <c r="E1183" t="s">
        <v>1069</v>
      </c>
      <c r="F1183">
        <v>46</v>
      </c>
      <c r="G1183" s="455" t="s">
        <v>920</v>
      </c>
      <c r="H1183">
        <v>120</v>
      </c>
      <c r="I1183">
        <v>1</v>
      </c>
    </row>
    <row r="1184" spans="1:9" ht="15" customHeight="1" x14ac:dyDescent="0.2">
      <c r="B1184">
        <v>34</v>
      </c>
      <c r="C1184">
        <v>201906</v>
      </c>
      <c r="D1184">
        <v>201903</v>
      </c>
      <c r="E1184" t="s">
        <v>1069</v>
      </c>
      <c r="F1184">
        <v>46</v>
      </c>
      <c r="G1184" s="455" t="s">
        <v>920</v>
      </c>
      <c r="H1184">
        <v>121</v>
      </c>
      <c r="I1184">
        <v>8</v>
      </c>
    </row>
    <row r="1185" spans="2:9" ht="15" customHeight="1" x14ac:dyDescent="0.2">
      <c r="B1185">
        <v>34</v>
      </c>
      <c r="C1185">
        <v>201906</v>
      </c>
      <c r="D1185">
        <v>201903</v>
      </c>
      <c r="E1185" t="s">
        <v>1069</v>
      </c>
      <c r="F1185" t="s">
        <v>1314</v>
      </c>
      <c r="G1185" s="455" t="s">
        <v>930</v>
      </c>
      <c r="H1185">
        <v>120</v>
      </c>
      <c r="I1185">
        <v>5</v>
      </c>
    </row>
    <row r="1186" spans="2:9" ht="15" customHeight="1" x14ac:dyDescent="0.2">
      <c r="B1186">
        <v>34</v>
      </c>
      <c r="C1186">
        <v>201906</v>
      </c>
      <c r="D1186">
        <v>201903</v>
      </c>
      <c r="E1186" t="s">
        <v>1069</v>
      </c>
      <c r="F1186" t="s">
        <v>1314</v>
      </c>
      <c r="G1186" s="455" t="s">
        <v>930</v>
      </c>
      <c r="H1186">
        <v>121</v>
      </c>
      <c r="I1186">
        <v>7</v>
      </c>
    </row>
    <row r="1187" spans="2:9" ht="15" customHeight="1" x14ac:dyDescent="0.2">
      <c r="B1187">
        <v>34</v>
      </c>
      <c r="C1187">
        <v>201906</v>
      </c>
      <c r="D1187">
        <v>201903</v>
      </c>
      <c r="E1187" t="s">
        <v>1069</v>
      </c>
      <c r="F1187" t="s">
        <v>1313</v>
      </c>
      <c r="G1187" s="455" t="s">
        <v>930</v>
      </c>
      <c r="H1187">
        <v>126</v>
      </c>
      <c r="I1187">
        <v>2</v>
      </c>
    </row>
    <row r="1188" spans="2:9" ht="15" customHeight="1" x14ac:dyDescent="0.2">
      <c r="B1188">
        <v>34</v>
      </c>
      <c r="C1188">
        <v>201906</v>
      </c>
      <c r="D1188">
        <v>201903</v>
      </c>
      <c r="E1188" t="s">
        <v>1069</v>
      </c>
      <c r="F1188" t="s">
        <v>1324</v>
      </c>
      <c r="G1188" s="455" t="s">
        <v>928</v>
      </c>
      <c r="H1188">
        <v>121</v>
      </c>
      <c r="I1188">
        <v>4</v>
      </c>
    </row>
    <row r="1189" spans="2:9" ht="15" customHeight="1" x14ac:dyDescent="0.2">
      <c r="B1189">
        <v>34</v>
      </c>
      <c r="C1189">
        <v>201906</v>
      </c>
      <c r="D1189">
        <v>201903</v>
      </c>
      <c r="E1189" t="s">
        <v>1069</v>
      </c>
      <c r="F1189" t="s">
        <v>1306</v>
      </c>
      <c r="G1189" s="455" t="s">
        <v>941</v>
      </c>
      <c r="H1189">
        <v>120</v>
      </c>
      <c r="I1189">
        <v>8</v>
      </c>
    </row>
    <row r="1190" spans="2:9" ht="15" customHeight="1" x14ac:dyDescent="0.2">
      <c r="B1190">
        <v>34</v>
      </c>
      <c r="C1190">
        <v>201906</v>
      </c>
      <c r="D1190">
        <v>201903</v>
      </c>
      <c r="E1190" t="s">
        <v>1069</v>
      </c>
      <c r="F1190" t="s">
        <v>1306</v>
      </c>
      <c r="G1190" s="455" t="s">
        <v>941</v>
      </c>
      <c r="H1190">
        <v>121</v>
      </c>
      <c r="I1190">
        <v>20</v>
      </c>
    </row>
    <row r="1191" spans="2:9" ht="15" customHeight="1" x14ac:dyDescent="0.2">
      <c r="B1191">
        <v>34</v>
      </c>
      <c r="C1191">
        <v>201906</v>
      </c>
      <c r="D1191">
        <v>201903</v>
      </c>
      <c r="E1191" t="s">
        <v>1069</v>
      </c>
      <c r="F1191" t="s">
        <v>1305</v>
      </c>
      <c r="G1191" s="455" t="s">
        <v>941</v>
      </c>
      <c r="H1191">
        <v>126</v>
      </c>
      <c r="I1191">
        <v>5</v>
      </c>
    </row>
    <row r="1192" spans="2:9" ht="15" customHeight="1" x14ac:dyDescent="0.2">
      <c r="B1192">
        <v>34</v>
      </c>
      <c r="C1192">
        <v>201906</v>
      </c>
      <c r="D1192">
        <v>201903</v>
      </c>
      <c r="E1192" t="s">
        <v>1069</v>
      </c>
      <c r="F1192" t="s">
        <v>1320</v>
      </c>
      <c r="G1192" s="455" t="s">
        <v>1003</v>
      </c>
      <c r="H1192">
        <v>120</v>
      </c>
      <c r="I1192">
        <v>2</v>
      </c>
    </row>
    <row r="1193" spans="2:9" ht="15" customHeight="1" x14ac:dyDescent="0.2">
      <c r="B1193">
        <v>34</v>
      </c>
      <c r="C1193">
        <v>201906</v>
      </c>
      <c r="D1193">
        <v>201903</v>
      </c>
      <c r="E1193" t="s">
        <v>1069</v>
      </c>
      <c r="F1193" t="s">
        <v>1320</v>
      </c>
      <c r="G1193" s="455" t="s">
        <v>1003</v>
      </c>
      <c r="H1193">
        <v>121</v>
      </c>
      <c r="I1193">
        <v>7</v>
      </c>
    </row>
    <row r="1194" spans="2:9" ht="15" customHeight="1" x14ac:dyDescent="0.2">
      <c r="B1194">
        <v>34</v>
      </c>
      <c r="C1194">
        <v>201906</v>
      </c>
      <c r="D1194">
        <v>201903</v>
      </c>
      <c r="E1194" t="s">
        <v>1069</v>
      </c>
      <c r="F1194" t="s">
        <v>1319</v>
      </c>
      <c r="G1194" s="455" t="s">
        <v>1003</v>
      </c>
      <c r="H1194">
        <v>126</v>
      </c>
      <c r="I1194">
        <v>1</v>
      </c>
    </row>
    <row r="1195" spans="2:9" ht="15" customHeight="1" x14ac:dyDescent="0.2">
      <c r="B1195">
        <v>36</v>
      </c>
      <c r="C1195">
        <v>201906</v>
      </c>
      <c r="D1195">
        <v>201903</v>
      </c>
      <c r="E1195" t="s">
        <v>1070</v>
      </c>
      <c r="F1195" t="s">
        <v>1336</v>
      </c>
      <c r="G1195" s="455" t="s">
        <v>937</v>
      </c>
      <c r="H1195">
        <v>120</v>
      </c>
      <c r="I1195">
        <v>2</v>
      </c>
    </row>
    <row r="1196" spans="2:9" ht="15" customHeight="1" x14ac:dyDescent="0.2">
      <c r="B1196">
        <v>36</v>
      </c>
      <c r="C1196">
        <v>201906</v>
      </c>
      <c r="D1196">
        <v>201903</v>
      </c>
      <c r="E1196" t="s">
        <v>1070</v>
      </c>
      <c r="F1196" t="s">
        <v>1336</v>
      </c>
      <c r="G1196" s="455" t="s">
        <v>937</v>
      </c>
      <c r="H1196">
        <v>121</v>
      </c>
      <c r="I1196">
        <v>9</v>
      </c>
    </row>
    <row r="1197" spans="2:9" ht="15" customHeight="1" x14ac:dyDescent="0.2">
      <c r="B1197">
        <v>36</v>
      </c>
      <c r="C1197">
        <v>201906</v>
      </c>
      <c r="D1197">
        <v>201903</v>
      </c>
      <c r="E1197" t="s">
        <v>1070</v>
      </c>
      <c r="F1197" t="s">
        <v>1318</v>
      </c>
      <c r="G1197" s="455" t="s">
        <v>1003</v>
      </c>
      <c r="H1197">
        <v>120</v>
      </c>
      <c r="I1197">
        <v>2</v>
      </c>
    </row>
    <row r="1198" spans="2:9" ht="15" customHeight="1" x14ac:dyDescent="0.2">
      <c r="B1198">
        <v>36</v>
      </c>
      <c r="C1198">
        <v>201906</v>
      </c>
      <c r="D1198">
        <v>201903</v>
      </c>
      <c r="E1198" t="s">
        <v>1070</v>
      </c>
      <c r="F1198" t="s">
        <v>1318</v>
      </c>
      <c r="G1198" s="455" t="s">
        <v>1003</v>
      </c>
      <c r="H1198">
        <v>121</v>
      </c>
      <c r="I1198">
        <v>6</v>
      </c>
    </row>
    <row r="1199" spans="2:9" ht="15" customHeight="1" x14ac:dyDescent="0.2">
      <c r="B1199">
        <v>36</v>
      </c>
      <c r="C1199">
        <v>201906</v>
      </c>
      <c r="D1199">
        <v>201903</v>
      </c>
      <c r="E1199" t="s">
        <v>1070</v>
      </c>
      <c r="F1199" t="s">
        <v>1317</v>
      </c>
      <c r="G1199" s="455" t="s">
        <v>1003</v>
      </c>
      <c r="H1199">
        <v>126</v>
      </c>
      <c r="I1199">
        <v>1</v>
      </c>
    </row>
    <row r="1200" spans="2:9" ht="15" customHeight="1" x14ac:dyDescent="0.2">
      <c r="B1200">
        <v>36</v>
      </c>
      <c r="C1200">
        <v>201906</v>
      </c>
      <c r="D1200">
        <v>201903</v>
      </c>
      <c r="E1200" t="s">
        <v>1070</v>
      </c>
      <c r="F1200" t="s">
        <v>1330</v>
      </c>
      <c r="G1200" s="455" t="s">
        <v>939</v>
      </c>
      <c r="H1200">
        <v>120</v>
      </c>
      <c r="I1200">
        <v>5</v>
      </c>
    </row>
    <row r="1201" spans="1:9" ht="15" customHeight="1" x14ac:dyDescent="0.2">
      <c r="B1201">
        <v>36</v>
      </c>
      <c r="C1201">
        <v>201906</v>
      </c>
      <c r="D1201">
        <v>201903</v>
      </c>
      <c r="E1201" t="s">
        <v>1070</v>
      </c>
      <c r="F1201" t="s">
        <v>1330</v>
      </c>
      <c r="G1201" s="455" t="s">
        <v>939</v>
      </c>
      <c r="H1201">
        <v>121</v>
      </c>
      <c r="I1201">
        <v>15</v>
      </c>
    </row>
    <row r="1202" spans="1:9" ht="15" customHeight="1" x14ac:dyDescent="0.25">
      <c r="A1202" s="223"/>
      <c r="B1202" s="460">
        <v>34</v>
      </c>
      <c r="C1202" s="460">
        <v>201905</v>
      </c>
      <c r="D1202" s="460">
        <v>201903</v>
      </c>
      <c r="E1202" s="460" t="s">
        <v>1069</v>
      </c>
      <c r="F1202" s="460" t="s">
        <v>1306</v>
      </c>
      <c r="G1202" s="72" t="s">
        <v>941</v>
      </c>
      <c r="H1202" s="460">
        <v>121</v>
      </c>
      <c r="I1202" s="460">
        <v>130</v>
      </c>
    </row>
    <row r="1203" spans="1:9" ht="15" customHeight="1" x14ac:dyDescent="0.25">
      <c r="A1203" s="223"/>
      <c r="B1203" s="460">
        <v>5</v>
      </c>
      <c r="C1203" s="460">
        <v>201905</v>
      </c>
      <c r="D1203" s="460">
        <v>201903</v>
      </c>
      <c r="E1203" s="460" t="s">
        <v>1067</v>
      </c>
      <c r="F1203" s="460" t="s">
        <v>1331</v>
      </c>
      <c r="G1203" s="72" t="s">
        <v>939</v>
      </c>
      <c r="H1203" s="460">
        <v>121</v>
      </c>
      <c r="I1203" s="460">
        <v>111</v>
      </c>
    </row>
    <row r="1204" spans="1:9" ht="15" customHeight="1" x14ac:dyDescent="0.25">
      <c r="A1204" s="223"/>
      <c r="B1204" s="460">
        <v>8</v>
      </c>
      <c r="C1204" s="460">
        <v>201905</v>
      </c>
      <c r="D1204" s="460">
        <v>201903</v>
      </c>
      <c r="E1204" s="460" t="s">
        <v>1068</v>
      </c>
      <c r="F1204" s="460">
        <v>69</v>
      </c>
      <c r="G1204" s="72" t="s">
        <v>937</v>
      </c>
      <c r="H1204" s="460">
        <v>121</v>
      </c>
      <c r="I1204" s="460">
        <v>110</v>
      </c>
    </row>
    <row r="1205" spans="1:9" ht="15" customHeight="1" x14ac:dyDescent="0.25">
      <c r="A1205" s="223"/>
      <c r="B1205" s="460">
        <v>5</v>
      </c>
      <c r="C1205" s="460">
        <v>201905</v>
      </c>
      <c r="D1205" s="460">
        <v>201903</v>
      </c>
      <c r="E1205" s="460" t="s">
        <v>1067</v>
      </c>
      <c r="F1205" s="460" t="s">
        <v>1316</v>
      </c>
      <c r="G1205" s="72" t="s">
        <v>930</v>
      </c>
      <c r="H1205" s="460">
        <v>121</v>
      </c>
      <c r="I1205" s="460">
        <v>107</v>
      </c>
    </row>
    <row r="1206" spans="1:9" ht="15" customHeight="1" x14ac:dyDescent="0.25">
      <c r="A1206" s="223"/>
      <c r="B1206" s="460">
        <v>36</v>
      </c>
      <c r="C1206" s="460">
        <v>201905</v>
      </c>
      <c r="D1206" s="460">
        <v>201903</v>
      </c>
      <c r="E1206" s="460" t="s">
        <v>1070</v>
      </c>
      <c r="F1206" s="460" t="s">
        <v>1330</v>
      </c>
      <c r="G1206" s="72" t="s">
        <v>939</v>
      </c>
      <c r="H1206" s="460">
        <v>121</v>
      </c>
      <c r="I1206" s="460">
        <v>81</v>
      </c>
    </row>
    <row r="1207" spans="1:9" ht="15" customHeight="1" x14ac:dyDescent="0.25">
      <c r="A1207" s="223"/>
      <c r="B1207" s="460">
        <v>4</v>
      </c>
      <c r="C1207" s="460">
        <v>201905</v>
      </c>
      <c r="D1207" s="460">
        <v>201903</v>
      </c>
      <c r="E1207" s="460" t="s">
        <v>1066</v>
      </c>
      <c r="F1207" s="460" t="s">
        <v>1333</v>
      </c>
      <c r="G1207" s="72" t="s">
        <v>913</v>
      </c>
      <c r="H1207" s="460">
        <v>121</v>
      </c>
      <c r="I1207" s="460">
        <v>77</v>
      </c>
    </row>
    <row r="1208" spans="1:9" ht="15" customHeight="1" x14ac:dyDescent="0.25">
      <c r="A1208" s="223"/>
      <c r="B1208" s="460">
        <v>8</v>
      </c>
      <c r="C1208" s="460">
        <v>201905</v>
      </c>
      <c r="D1208" s="460">
        <v>201903</v>
      </c>
      <c r="E1208" s="460" t="s">
        <v>1068</v>
      </c>
      <c r="F1208" s="460" t="s">
        <v>1312</v>
      </c>
      <c r="G1208" s="72" t="s">
        <v>930</v>
      </c>
      <c r="H1208" s="460">
        <v>121</v>
      </c>
      <c r="I1208" s="460">
        <v>75</v>
      </c>
    </row>
    <row r="1209" spans="1:9" ht="15" customHeight="1" x14ac:dyDescent="0.25">
      <c r="A1209" s="223"/>
      <c r="B1209" s="460">
        <v>4</v>
      </c>
      <c r="C1209" s="460">
        <v>201905</v>
      </c>
      <c r="D1209" s="460">
        <v>201903</v>
      </c>
      <c r="E1209" s="460" t="s">
        <v>1066</v>
      </c>
      <c r="F1209" s="460" t="s">
        <v>1322</v>
      </c>
      <c r="G1209" s="72" t="s">
        <v>1003</v>
      </c>
      <c r="H1209" s="460">
        <v>121</v>
      </c>
      <c r="I1209" s="460">
        <v>73</v>
      </c>
    </row>
    <row r="1210" spans="1:9" ht="15" customHeight="1" x14ac:dyDescent="0.25">
      <c r="A1210" s="223"/>
      <c r="B1210" s="460">
        <v>4</v>
      </c>
      <c r="C1210" s="460">
        <v>201905</v>
      </c>
      <c r="D1210" s="460">
        <v>201903</v>
      </c>
      <c r="E1210" s="460" t="s">
        <v>1066</v>
      </c>
      <c r="F1210" s="460" t="s">
        <v>1308</v>
      </c>
      <c r="G1210" s="72" t="s">
        <v>941</v>
      </c>
      <c r="H1210" s="460">
        <v>121</v>
      </c>
      <c r="I1210" s="460">
        <v>70</v>
      </c>
    </row>
    <row r="1211" spans="1:9" ht="15" customHeight="1" x14ac:dyDescent="0.25">
      <c r="A1211" s="223"/>
      <c r="B1211" s="460">
        <v>4</v>
      </c>
      <c r="C1211" s="460">
        <v>201905</v>
      </c>
      <c r="D1211" s="460">
        <v>201903</v>
      </c>
      <c r="E1211" s="460" t="s">
        <v>1066</v>
      </c>
      <c r="F1211" s="463">
        <v>47</v>
      </c>
      <c r="G1211" s="72" t="s">
        <v>920</v>
      </c>
      <c r="H1211" s="460">
        <v>121</v>
      </c>
      <c r="I1211" s="460">
        <v>67</v>
      </c>
    </row>
    <row r="1212" spans="1:9" ht="15" customHeight="1" x14ac:dyDescent="0.25">
      <c r="A1212" s="223"/>
      <c r="B1212" s="460">
        <v>4</v>
      </c>
      <c r="C1212" s="460">
        <v>201905</v>
      </c>
      <c r="D1212" s="460">
        <v>201903</v>
      </c>
      <c r="E1212" s="460" t="s">
        <v>1066</v>
      </c>
      <c r="F1212" s="463" t="s">
        <v>1328</v>
      </c>
      <c r="G1212" s="72" t="s">
        <v>925</v>
      </c>
      <c r="H1212" s="460">
        <v>121</v>
      </c>
      <c r="I1212" s="460">
        <v>66</v>
      </c>
    </row>
    <row r="1213" spans="1:9" ht="15" customHeight="1" x14ac:dyDescent="0.25">
      <c r="A1213" s="223"/>
      <c r="B1213" s="460">
        <v>5</v>
      </c>
      <c r="C1213" s="460">
        <v>201905</v>
      </c>
      <c r="D1213" s="460">
        <v>201903</v>
      </c>
      <c r="E1213" s="460" t="s">
        <v>1067</v>
      </c>
      <c r="F1213" s="463" t="s">
        <v>1329</v>
      </c>
      <c r="G1213" s="72" t="s">
        <v>925</v>
      </c>
      <c r="H1213" s="460">
        <v>121</v>
      </c>
      <c r="I1213" s="460">
        <v>66</v>
      </c>
    </row>
    <row r="1214" spans="1:9" ht="15" customHeight="1" x14ac:dyDescent="0.25">
      <c r="A1214" s="223"/>
      <c r="B1214" s="460">
        <v>8</v>
      </c>
      <c r="C1214" s="460">
        <v>201905</v>
      </c>
      <c r="D1214" s="460">
        <v>201903</v>
      </c>
      <c r="E1214" s="460" t="s">
        <v>1068</v>
      </c>
      <c r="F1214" s="460" t="s">
        <v>1332</v>
      </c>
      <c r="G1214" s="72" t="s">
        <v>913</v>
      </c>
      <c r="H1214" s="460">
        <v>121</v>
      </c>
      <c r="I1214" s="460">
        <v>65</v>
      </c>
    </row>
    <row r="1215" spans="1:9" ht="15" customHeight="1" x14ac:dyDescent="0.25">
      <c r="A1215" s="223"/>
      <c r="B1215" s="460">
        <v>5</v>
      </c>
      <c r="C1215" s="460">
        <v>201905</v>
      </c>
      <c r="D1215" s="460">
        <v>201903</v>
      </c>
      <c r="E1215" s="460" t="s">
        <v>1067</v>
      </c>
      <c r="F1215" s="460">
        <v>18</v>
      </c>
      <c r="G1215" s="72" t="s">
        <v>940</v>
      </c>
      <c r="H1215" s="460">
        <v>121</v>
      </c>
      <c r="I1215" s="460">
        <v>47</v>
      </c>
    </row>
    <row r="1216" spans="1:9" ht="15" customHeight="1" x14ac:dyDescent="0.25">
      <c r="A1216" s="223"/>
      <c r="B1216" s="460">
        <v>4</v>
      </c>
      <c r="C1216" s="460">
        <v>201905</v>
      </c>
      <c r="D1216" s="460">
        <v>201903</v>
      </c>
      <c r="E1216" s="460" t="s">
        <v>1066</v>
      </c>
      <c r="F1216" s="460">
        <v>86</v>
      </c>
      <c r="G1216" s="72" t="s">
        <v>935</v>
      </c>
      <c r="H1216" s="460">
        <v>121</v>
      </c>
      <c r="I1216" s="460">
        <v>45</v>
      </c>
    </row>
    <row r="1217" spans="1:9" ht="15" customHeight="1" x14ac:dyDescent="0.25">
      <c r="A1217" s="223"/>
      <c r="B1217" s="460">
        <v>36</v>
      </c>
      <c r="C1217" s="460">
        <v>201905</v>
      </c>
      <c r="D1217" s="460">
        <v>201903</v>
      </c>
      <c r="E1217" s="460" t="s">
        <v>1070</v>
      </c>
      <c r="F1217" s="460" t="s">
        <v>1336</v>
      </c>
      <c r="G1217" s="72" t="s">
        <v>937</v>
      </c>
      <c r="H1217" s="460">
        <v>121</v>
      </c>
      <c r="I1217" s="460">
        <v>42</v>
      </c>
    </row>
    <row r="1218" spans="1:9" ht="15" customHeight="1" x14ac:dyDescent="0.25">
      <c r="A1218" s="223"/>
      <c r="B1218" s="460">
        <v>5</v>
      </c>
      <c r="C1218" s="460">
        <v>201905</v>
      </c>
      <c r="D1218" s="460">
        <v>201903</v>
      </c>
      <c r="E1218" s="460" t="s">
        <v>1067</v>
      </c>
      <c r="F1218" s="460">
        <v>85</v>
      </c>
      <c r="G1218" s="72" t="s">
        <v>935</v>
      </c>
      <c r="H1218" s="460">
        <v>121</v>
      </c>
      <c r="I1218" s="460">
        <v>41</v>
      </c>
    </row>
    <row r="1219" spans="1:9" ht="15" customHeight="1" x14ac:dyDescent="0.25">
      <c r="A1219" s="223"/>
      <c r="B1219" s="460">
        <v>34</v>
      </c>
      <c r="C1219" s="460">
        <v>201905</v>
      </c>
      <c r="D1219" s="460">
        <v>201903</v>
      </c>
      <c r="E1219" s="460" t="s">
        <v>1069</v>
      </c>
      <c r="F1219" s="460">
        <v>46</v>
      </c>
      <c r="G1219" s="72" t="s">
        <v>920</v>
      </c>
      <c r="H1219" s="460">
        <v>121</v>
      </c>
      <c r="I1219" s="460">
        <v>40</v>
      </c>
    </row>
    <row r="1220" spans="1:9" ht="15" customHeight="1" x14ac:dyDescent="0.25">
      <c r="A1220" s="223"/>
      <c r="B1220" s="460">
        <v>8</v>
      </c>
      <c r="C1220" s="460">
        <v>201905</v>
      </c>
      <c r="D1220" s="460">
        <v>201903</v>
      </c>
      <c r="E1220" s="460" t="s">
        <v>1068</v>
      </c>
      <c r="F1220" s="460">
        <v>45</v>
      </c>
      <c r="G1220" s="72" t="s">
        <v>920</v>
      </c>
      <c r="H1220" s="460">
        <v>121</v>
      </c>
      <c r="I1220" s="460">
        <v>38</v>
      </c>
    </row>
    <row r="1221" spans="1:9" ht="15" customHeight="1" x14ac:dyDescent="0.25">
      <c r="A1221" s="223"/>
      <c r="B1221" s="460">
        <v>34</v>
      </c>
      <c r="C1221" s="460">
        <v>201905</v>
      </c>
      <c r="D1221" s="460">
        <v>201903</v>
      </c>
      <c r="E1221" s="460" t="s">
        <v>1069</v>
      </c>
      <c r="F1221" s="460" t="s">
        <v>1314</v>
      </c>
      <c r="G1221" s="72" t="s">
        <v>930</v>
      </c>
      <c r="H1221" s="460">
        <v>121</v>
      </c>
      <c r="I1221" s="460">
        <v>36</v>
      </c>
    </row>
    <row r="1222" spans="1:9" ht="15" customHeight="1" x14ac:dyDescent="0.25">
      <c r="A1222" s="223"/>
      <c r="B1222" s="460">
        <v>8</v>
      </c>
      <c r="C1222" s="460">
        <v>201905</v>
      </c>
      <c r="D1222" s="460">
        <v>201903</v>
      </c>
      <c r="E1222" s="460" t="s">
        <v>1068</v>
      </c>
      <c r="F1222" s="463" t="s">
        <v>1326</v>
      </c>
      <c r="G1222" s="72" t="s">
        <v>923</v>
      </c>
      <c r="H1222" s="460">
        <v>121</v>
      </c>
      <c r="I1222" s="460">
        <v>35</v>
      </c>
    </row>
    <row r="1223" spans="1:9" ht="15" customHeight="1" x14ac:dyDescent="0.25">
      <c r="A1223" s="223"/>
      <c r="B1223" s="460">
        <v>4</v>
      </c>
      <c r="C1223" s="460">
        <v>201905</v>
      </c>
      <c r="D1223" s="460">
        <v>201903</v>
      </c>
      <c r="E1223" s="460" t="s">
        <v>1066</v>
      </c>
      <c r="F1223" s="463" t="s">
        <v>1327</v>
      </c>
      <c r="G1223" s="72" t="s">
        <v>923</v>
      </c>
      <c r="H1223" s="460">
        <v>121</v>
      </c>
      <c r="I1223" s="460">
        <v>32</v>
      </c>
    </row>
    <row r="1224" spans="1:9" ht="15" customHeight="1" x14ac:dyDescent="0.25">
      <c r="A1224" s="223"/>
      <c r="B1224" s="460">
        <v>34</v>
      </c>
      <c r="C1224" s="460">
        <v>201905</v>
      </c>
      <c r="D1224" s="460">
        <v>201903</v>
      </c>
      <c r="E1224" s="460" t="s">
        <v>1069</v>
      </c>
      <c r="F1224" s="460" t="s">
        <v>1306</v>
      </c>
      <c r="G1224" s="72" t="s">
        <v>941</v>
      </c>
      <c r="H1224" s="460">
        <v>120</v>
      </c>
      <c r="I1224" s="460">
        <v>32</v>
      </c>
    </row>
    <row r="1225" spans="1:9" ht="15" customHeight="1" x14ac:dyDescent="0.25">
      <c r="A1225" s="223"/>
      <c r="B1225" s="460">
        <v>8</v>
      </c>
      <c r="C1225" s="460">
        <v>201905</v>
      </c>
      <c r="D1225" s="460">
        <v>201903</v>
      </c>
      <c r="E1225" s="460" t="s">
        <v>1068</v>
      </c>
      <c r="F1225" s="460">
        <v>19</v>
      </c>
      <c r="G1225" s="72" t="s">
        <v>940</v>
      </c>
      <c r="H1225" s="460">
        <v>121</v>
      </c>
      <c r="I1225" s="460">
        <v>31</v>
      </c>
    </row>
    <row r="1226" spans="1:9" ht="15" customHeight="1" x14ac:dyDescent="0.25">
      <c r="A1226" s="223"/>
      <c r="B1226" s="460">
        <v>36</v>
      </c>
      <c r="C1226" s="460">
        <v>201905</v>
      </c>
      <c r="D1226" s="460">
        <v>201903</v>
      </c>
      <c r="E1226" s="460" t="s">
        <v>1070</v>
      </c>
      <c r="F1226" s="463" t="s">
        <v>1318</v>
      </c>
      <c r="G1226" s="72" t="s">
        <v>1003</v>
      </c>
      <c r="H1226" s="460">
        <v>121</v>
      </c>
      <c r="I1226" s="460">
        <v>30</v>
      </c>
    </row>
    <row r="1227" spans="1:9" ht="15" customHeight="1" x14ac:dyDescent="0.25">
      <c r="A1227" s="223"/>
      <c r="B1227" s="460">
        <v>34</v>
      </c>
      <c r="C1227" s="460">
        <v>201905</v>
      </c>
      <c r="D1227" s="460">
        <v>201903</v>
      </c>
      <c r="E1227" s="460" t="s">
        <v>1069</v>
      </c>
      <c r="F1227" s="463" t="s">
        <v>1320</v>
      </c>
      <c r="G1227" s="72" t="s">
        <v>1003</v>
      </c>
      <c r="H1227" s="460">
        <v>121</v>
      </c>
      <c r="I1227" s="460">
        <v>27</v>
      </c>
    </row>
    <row r="1228" spans="1:9" ht="15" customHeight="1" x14ac:dyDescent="0.25">
      <c r="A1228" s="223"/>
      <c r="B1228" s="460">
        <v>4</v>
      </c>
      <c r="C1228" s="460">
        <v>201905</v>
      </c>
      <c r="D1228" s="460">
        <v>201903</v>
      </c>
      <c r="E1228" s="460" t="s">
        <v>1066</v>
      </c>
      <c r="F1228" s="463" t="s">
        <v>1308</v>
      </c>
      <c r="G1228" s="72" t="s">
        <v>941</v>
      </c>
      <c r="H1228" s="460">
        <v>120</v>
      </c>
      <c r="I1228" s="460">
        <v>26</v>
      </c>
    </row>
    <row r="1229" spans="1:9" ht="15" customHeight="1" x14ac:dyDescent="0.25">
      <c r="A1229" s="223"/>
      <c r="B1229" s="460">
        <v>8</v>
      </c>
      <c r="C1229" s="460">
        <v>201905</v>
      </c>
      <c r="D1229" s="460">
        <v>201903</v>
      </c>
      <c r="E1229" s="460" t="s">
        <v>1068</v>
      </c>
      <c r="F1229" s="460">
        <v>69</v>
      </c>
      <c r="G1229" s="72" t="s">
        <v>937</v>
      </c>
      <c r="H1229" s="460">
        <v>120</v>
      </c>
      <c r="I1229" s="460">
        <v>25</v>
      </c>
    </row>
    <row r="1230" spans="1:9" ht="15" customHeight="1" x14ac:dyDescent="0.25">
      <c r="A1230" s="223"/>
      <c r="B1230" s="460">
        <v>8</v>
      </c>
      <c r="C1230" s="460">
        <v>201905</v>
      </c>
      <c r="D1230" s="460">
        <v>201903</v>
      </c>
      <c r="E1230" s="460" t="s">
        <v>1068</v>
      </c>
      <c r="F1230" s="460" t="s">
        <v>1323</v>
      </c>
      <c r="G1230" s="72" t="s">
        <v>928</v>
      </c>
      <c r="H1230" s="460">
        <v>121</v>
      </c>
      <c r="I1230" s="460">
        <v>24</v>
      </c>
    </row>
    <row r="1231" spans="1:9" ht="15" customHeight="1" x14ac:dyDescent="0.25">
      <c r="A1231" s="223"/>
      <c r="B1231" s="460">
        <v>34</v>
      </c>
      <c r="C1231" s="460">
        <v>201905</v>
      </c>
      <c r="D1231" s="460">
        <v>201903</v>
      </c>
      <c r="E1231" s="460" t="s">
        <v>1069</v>
      </c>
      <c r="F1231" s="460" t="s">
        <v>1324</v>
      </c>
      <c r="G1231" s="72" t="s">
        <v>928</v>
      </c>
      <c r="H1231" s="460">
        <v>121</v>
      </c>
      <c r="I1231" s="460">
        <v>24</v>
      </c>
    </row>
    <row r="1232" spans="1:9" ht="15" customHeight="1" x14ac:dyDescent="0.25">
      <c r="A1232" s="223"/>
      <c r="B1232" s="460">
        <v>4</v>
      </c>
      <c r="C1232" s="460">
        <v>201905</v>
      </c>
      <c r="D1232" s="460">
        <v>201903</v>
      </c>
      <c r="E1232" s="460" t="s">
        <v>1066</v>
      </c>
      <c r="F1232" s="460" t="s">
        <v>1333</v>
      </c>
      <c r="G1232" s="72" t="s">
        <v>913</v>
      </c>
      <c r="H1232" s="460">
        <v>120</v>
      </c>
      <c r="I1232" s="460">
        <v>21</v>
      </c>
    </row>
    <row r="1233" spans="1:9" ht="15" customHeight="1" x14ac:dyDescent="0.25">
      <c r="A1233" s="223"/>
      <c r="B1233" s="460">
        <v>5</v>
      </c>
      <c r="C1233" s="460">
        <v>201905</v>
      </c>
      <c r="D1233" s="460">
        <v>201903</v>
      </c>
      <c r="E1233" s="460" t="s">
        <v>1067</v>
      </c>
      <c r="F1233" s="463" t="s">
        <v>1316</v>
      </c>
      <c r="G1233" s="72" t="s">
        <v>930</v>
      </c>
      <c r="H1233" s="460">
        <v>120</v>
      </c>
      <c r="I1233" s="460">
        <v>17</v>
      </c>
    </row>
    <row r="1234" spans="1:9" ht="15" customHeight="1" x14ac:dyDescent="0.25">
      <c r="A1234" s="223"/>
      <c r="B1234" s="460">
        <v>8</v>
      </c>
      <c r="C1234" s="460">
        <v>201905</v>
      </c>
      <c r="D1234" s="460">
        <v>201903</v>
      </c>
      <c r="E1234" s="460" t="s">
        <v>1068</v>
      </c>
      <c r="F1234" s="463">
        <v>34</v>
      </c>
      <c r="G1234" s="72" t="s">
        <v>1024</v>
      </c>
      <c r="H1234" s="460">
        <v>121</v>
      </c>
      <c r="I1234" s="460">
        <v>17</v>
      </c>
    </row>
    <row r="1235" spans="1:9" ht="15" customHeight="1" x14ac:dyDescent="0.25">
      <c r="A1235" s="223"/>
      <c r="B1235" s="460">
        <v>4</v>
      </c>
      <c r="C1235" s="460">
        <v>201905</v>
      </c>
      <c r="D1235" s="460">
        <v>201903</v>
      </c>
      <c r="E1235" s="460" t="s">
        <v>1066</v>
      </c>
      <c r="F1235" s="460">
        <v>47</v>
      </c>
      <c r="G1235" s="72" t="s">
        <v>920</v>
      </c>
      <c r="H1235" s="460">
        <v>120</v>
      </c>
      <c r="I1235" s="460">
        <v>16</v>
      </c>
    </row>
    <row r="1236" spans="1:9" ht="15" customHeight="1" x14ac:dyDescent="0.25">
      <c r="A1236" s="223"/>
      <c r="B1236" s="460">
        <v>5</v>
      </c>
      <c r="C1236" s="460">
        <v>201905</v>
      </c>
      <c r="D1236" s="460">
        <v>201903</v>
      </c>
      <c r="E1236" s="460" t="s">
        <v>1067</v>
      </c>
      <c r="F1236" s="460" t="s">
        <v>1315</v>
      </c>
      <c r="G1236" s="72" t="s">
        <v>930</v>
      </c>
      <c r="H1236" s="460">
        <v>126</v>
      </c>
      <c r="I1236" s="460">
        <v>15</v>
      </c>
    </row>
    <row r="1237" spans="1:9" ht="15" customHeight="1" x14ac:dyDescent="0.25">
      <c r="A1237" s="223"/>
      <c r="B1237" s="460">
        <v>8</v>
      </c>
      <c r="C1237" s="460">
        <v>201905</v>
      </c>
      <c r="D1237" s="460">
        <v>201903</v>
      </c>
      <c r="E1237" s="460" t="s">
        <v>1068</v>
      </c>
      <c r="F1237" s="460" t="s">
        <v>1312</v>
      </c>
      <c r="G1237" s="72" t="s">
        <v>930</v>
      </c>
      <c r="H1237" s="460">
        <v>120</v>
      </c>
      <c r="I1237" s="460">
        <v>15</v>
      </c>
    </row>
    <row r="1238" spans="1:9" ht="15" customHeight="1" x14ac:dyDescent="0.25">
      <c r="A1238" s="223"/>
      <c r="B1238" s="460">
        <v>5</v>
      </c>
      <c r="C1238" s="460">
        <v>201905</v>
      </c>
      <c r="D1238" s="460">
        <v>201903</v>
      </c>
      <c r="E1238" s="460" t="s">
        <v>1067</v>
      </c>
      <c r="F1238" s="460" t="s">
        <v>1329</v>
      </c>
      <c r="G1238" s="72" t="s">
        <v>925</v>
      </c>
      <c r="H1238" s="460">
        <v>120</v>
      </c>
      <c r="I1238" s="460">
        <v>12</v>
      </c>
    </row>
    <row r="1239" spans="1:9" ht="15" customHeight="1" x14ac:dyDescent="0.25">
      <c r="A1239" s="223"/>
      <c r="B1239" s="460">
        <v>8</v>
      </c>
      <c r="C1239" s="460">
        <v>201905</v>
      </c>
      <c r="D1239" s="460">
        <v>201903</v>
      </c>
      <c r="E1239" s="460" t="s">
        <v>1068</v>
      </c>
      <c r="F1239" s="460">
        <v>19</v>
      </c>
      <c r="G1239" s="72" t="s">
        <v>940</v>
      </c>
      <c r="H1239" s="460">
        <v>120</v>
      </c>
      <c r="I1239" s="460">
        <v>12</v>
      </c>
    </row>
    <row r="1240" spans="1:9" ht="15" customHeight="1" x14ac:dyDescent="0.2">
      <c r="A1240" s="462"/>
      <c r="B1240" s="452">
        <v>8</v>
      </c>
      <c r="C1240" s="452">
        <v>201905</v>
      </c>
      <c r="D1240" s="452">
        <v>201903</v>
      </c>
      <c r="E1240" s="452" t="s">
        <v>1068</v>
      </c>
      <c r="F1240" s="452" t="s">
        <v>1334</v>
      </c>
      <c r="G1240" s="459" t="s">
        <v>937</v>
      </c>
      <c r="H1240" s="452">
        <v>126</v>
      </c>
      <c r="I1240" s="452">
        <v>12</v>
      </c>
    </row>
    <row r="1241" spans="1:9" ht="15" customHeight="1" x14ac:dyDescent="0.2">
      <c r="A1241" s="462"/>
      <c r="B1241" s="452">
        <v>8</v>
      </c>
      <c r="C1241" s="452">
        <v>201905</v>
      </c>
      <c r="D1241" s="452">
        <v>201903</v>
      </c>
      <c r="E1241" s="452" t="s">
        <v>1068</v>
      </c>
      <c r="F1241" s="452" t="s">
        <v>1311</v>
      </c>
      <c r="G1241" s="459" t="s">
        <v>930</v>
      </c>
      <c r="H1241" s="452">
        <v>126</v>
      </c>
      <c r="I1241" s="452">
        <v>12</v>
      </c>
    </row>
    <row r="1242" spans="1:9" ht="15" customHeight="1" x14ac:dyDescent="0.2">
      <c r="A1242" s="462"/>
      <c r="B1242" s="452">
        <v>36</v>
      </c>
      <c r="C1242" s="452">
        <v>201905</v>
      </c>
      <c r="D1242" s="452">
        <v>201903</v>
      </c>
      <c r="E1242" s="452" t="s">
        <v>1070</v>
      </c>
      <c r="F1242" s="452" t="s">
        <v>1330</v>
      </c>
      <c r="G1242" s="459" t="s">
        <v>939</v>
      </c>
      <c r="H1242" s="452">
        <v>120</v>
      </c>
      <c r="I1242" s="452">
        <v>12</v>
      </c>
    </row>
    <row r="1243" spans="1:9" ht="15" customHeight="1" x14ac:dyDescent="0.2">
      <c r="A1243" s="462"/>
      <c r="B1243" s="452">
        <v>4</v>
      </c>
      <c r="C1243" s="452">
        <v>201905</v>
      </c>
      <c r="D1243" s="452">
        <v>201903</v>
      </c>
      <c r="E1243" s="452" t="s">
        <v>1066</v>
      </c>
      <c r="F1243" s="452" t="s">
        <v>1322</v>
      </c>
      <c r="G1243" s="459" t="s">
        <v>1003</v>
      </c>
      <c r="H1243" s="452">
        <v>120</v>
      </c>
      <c r="I1243" s="452">
        <v>11</v>
      </c>
    </row>
    <row r="1244" spans="1:9" ht="15" customHeight="1" x14ac:dyDescent="0.2">
      <c r="A1244" s="462"/>
      <c r="B1244" s="452">
        <v>4</v>
      </c>
      <c r="C1244" s="452">
        <v>201905</v>
      </c>
      <c r="D1244" s="452">
        <v>201903</v>
      </c>
      <c r="E1244" s="452" t="s">
        <v>1066</v>
      </c>
      <c r="F1244" s="452" t="s">
        <v>1304</v>
      </c>
      <c r="G1244" s="459" t="s">
        <v>920</v>
      </c>
      <c r="H1244" s="452">
        <v>126</v>
      </c>
      <c r="I1244" s="452">
        <v>10</v>
      </c>
    </row>
    <row r="1245" spans="1:9" ht="15" customHeight="1" x14ac:dyDescent="0.2">
      <c r="A1245" s="462"/>
      <c r="B1245" s="452">
        <v>5</v>
      </c>
      <c r="C1245" s="452">
        <v>201905</v>
      </c>
      <c r="D1245" s="452">
        <v>201903</v>
      </c>
      <c r="E1245" s="452" t="s">
        <v>1067</v>
      </c>
      <c r="F1245" s="452" t="s">
        <v>1325</v>
      </c>
      <c r="G1245" s="459" t="s">
        <v>928</v>
      </c>
      <c r="H1245" s="452">
        <v>121</v>
      </c>
      <c r="I1245" s="452">
        <v>10</v>
      </c>
    </row>
    <row r="1246" spans="1:9" ht="15" customHeight="1" x14ac:dyDescent="0.2">
      <c r="A1246" s="462"/>
      <c r="B1246" s="452">
        <v>34</v>
      </c>
      <c r="C1246" s="452">
        <v>201905</v>
      </c>
      <c r="D1246" s="452">
        <v>201903</v>
      </c>
      <c r="E1246" s="452" t="s">
        <v>1069</v>
      </c>
      <c r="F1246" s="452" t="s">
        <v>1305</v>
      </c>
      <c r="G1246" s="459" t="s">
        <v>941</v>
      </c>
      <c r="H1246" s="452">
        <v>126</v>
      </c>
      <c r="I1246" s="452">
        <v>10</v>
      </c>
    </row>
    <row r="1247" spans="1:9" ht="15" customHeight="1" x14ac:dyDescent="0.2">
      <c r="A1247" s="462"/>
      <c r="B1247" s="452">
        <v>8</v>
      </c>
      <c r="C1247" s="452">
        <v>201905</v>
      </c>
      <c r="D1247" s="452">
        <v>201903</v>
      </c>
      <c r="E1247" s="452" t="s">
        <v>1068</v>
      </c>
      <c r="F1247" s="452" t="s">
        <v>1332</v>
      </c>
      <c r="G1247" s="459" t="s">
        <v>913</v>
      </c>
      <c r="H1247" s="452">
        <v>120</v>
      </c>
      <c r="I1247" s="452">
        <v>9</v>
      </c>
    </row>
    <row r="1248" spans="1:9" ht="15" customHeight="1" x14ac:dyDescent="0.2">
      <c r="A1248" s="462"/>
      <c r="B1248" s="452">
        <v>4</v>
      </c>
      <c r="C1248" s="452">
        <v>201905</v>
      </c>
      <c r="D1248" s="452">
        <v>201903</v>
      </c>
      <c r="E1248" s="452" t="s">
        <v>1066</v>
      </c>
      <c r="F1248" s="452" t="s">
        <v>1328</v>
      </c>
      <c r="G1248" s="459" t="s">
        <v>925</v>
      </c>
      <c r="H1248" s="452">
        <v>120</v>
      </c>
      <c r="I1248" s="452">
        <v>8</v>
      </c>
    </row>
    <row r="1249" spans="1:9" ht="15" customHeight="1" x14ac:dyDescent="0.2">
      <c r="A1249" s="462"/>
      <c r="B1249" s="452">
        <v>4</v>
      </c>
      <c r="C1249" s="452">
        <v>201905</v>
      </c>
      <c r="D1249" s="452">
        <v>201903</v>
      </c>
      <c r="E1249" s="452" t="s">
        <v>1066</v>
      </c>
      <c r="F1249" s="452" t="s">
        <v>1321</v>
      </c>
      <c r="G1249" s="459" t="s">
        <v>1003</v>
      </c>
      <c r="H1249" s="452">
        <v>126</v>
      </c>
      <c r="I1249" s="452">
        <v>8</v>
      </c>
    </row>
    <row r="1250" spans="1:9" ht="15" customHeight="1" x14ac:dyDescent="0.2">
      <c r="A1250" s="462"/>
      <c r="B1250" s="452">
        <v>8</v>
      </c>
      <c r="C1250" s="452">
        <v>201905</v>
      </c>
      <c r="D1250" s="452">
        <v>201903</v>
      </c>
      <c r="E1250" s="452" t="s">
        <v>1068</v>
      </c>
      <c r="F1250" s="452">
        <v>45</v>
      </c>
      <c r="G1250" s="459" t="s">
        <v>920</v>
      </c>
      <c r="H1250" s="452">
        <v>120</v>
      </c>
      <c r="I1250" s="452">
        <v>8</v>
      </c>
    </row>
    <row r="1251" spans="1:9" ht="15" customHeight="1" x14ac:dyDescent="0.2">
      <c r="A1251" s="462"/>
      <c r="B1251" s="452">
        <v>36</v>
      </c>
      <c r="C1251" s="452">
        <v>201905</v>
      </c>
      <c r="D1251" s="452">
        <v>201903</v>
      </c>
      <c r="E1251" s="452" t="s">
        <v>1070</v>
      </c>
      <c r="F1251" s="452" t="s">
        <v>1318</v>
      </c>
      <c r="G1251" s="459" t="s">
        <v>1003</v>
      </c>
      <c r="H1251" s="452">
        <v>120</v>
      </c>
      <c r="I1251" s="452">
        <v>7</v>
      </c>
    </row>
    <row r="1252" spans="1:9" ht="15" customHeight="1" x14ac:dyDescent="0.2">
      <c r="A1252" s="462"/>
      <c r="B1252" s="452">
        <v>5</v>
      </c>
      <c r="C1252" s="452">
        <v>201905</v>
      </c>
      <c r="D1252" s="452">
        <v>201903</v>
      </c>
      <c r="E1252" s="452" t="s">
        <v>1067</v>
      </c>
      <c r="F1252" s="452">
        <v>18</v>
      </c>
      <c r="G1252" s="459" t="s">
        <v>940</v>
      </c>
      <c r="H1252" s="452">
        <v>120</v>
      </c>
      <c r="I1252" s="452">
        <v>6</v>
      </c>
    </row>
    <row r="1253" spans="1:9" ht="15" customHeight="1" x14ac:dyDescent="0.2">
      <c r="A1253" s="462"/>
      <c r="B1253" s="452">
        <v>36</v>
      </c>
      <c r="C1253" s="452">
        <v>201905</v>
      </c>
      <c r="D1253" s="452">
        <v>201903</v>
      </c>
      <c r="E1253" s="452" t="s">
        <v>1070</v>
      </c>
      <c r="F1253" s="452" t="s">
        <v>1336</v>
      </c>
      <c r="G1253" s="459" t="s">
        <v>937</v>
      </c>
      <c r="H1253" s="452">
        <v>120</v>
      </c>
      <c r="I1253" s="452">
        <v>6</v>
      </c>
    </row>
    <row r="1254" spans="1:9" ht="15" customHeight="1" x14ac:dyDescent="0.2">
      <c r="A1254" s="462"/>
      <c r="B1254" s="452">
        <v>5</v>
      </c>
      <c r="C1254" s="452">
        <v>201905</v>
      </c>
      <c r="D1254" s="452">
        <v>201903</v>
      </c>
      <c r="E1254" s="452" t="s">
        <v>1067</v>
      </c>
      <c r="F1254" s="452">
        <v>85</v>
      </c>
      <c r="G1254" s="459" t="s">
        <v>935</v>
      </c>
      <c r="H1254" s="452">
        <v>120</v>
      </c>
      <c r="I1254" s="452">
        <v>5</v>
      </c>
    </row>
    <row r="1255" spans="1:9" ht="15" customHeight="1" x14ac:dyDescent="0.2">
      <c r="A1255" s="462"/>
      <c r="B1255" s="452">
        <v>8</v>
      </c>
      <c r="C1255" s="452">
        <v>201905</v>
      </c>
      <c r="D1255" s="452">
        <v>201903</v>
      </c>
      <c r="E1255" s="452" t="s">
        <v>1068</v>
      </c>
      <c r="F1255" s="452" t="s">
        <v>1326</v>
      </c>
      <c r="G1255" s="459" t="s">
        <v>923</v>
      </c>
      <c r="H1255" s="452">
        <v>120</v>
      </c>
      <c r="I1255" s="452">
        <v>5</v>
      </c>
    </row>
    <row r="1256" spans="1:9" ht="15" customHeight="1" x14ac:dyDescent="0.2">
      <c r="A1256" s="462"/>
      <c r="B1256" s="452">
        <v>34</v>
      </c>
      <c r="C1256" s="452">
        <v>201905</v>
      </c>
      <c r="D1256" s="452">
        <v>201903</v>
      </c>
      <c r="E1256" s="452" t="s">
        <v>1069</v>
      </c>
      <c r="F1256" s="452">
        <v>46</v>
      </c>
      <c r="G1256" s="459" t="s">
        <v>920</v>
      </c>
      <c r="H1256" s="452">
        <v>120</v>
      </c>
      <c r="I1256" s="452">
        <v>5</v>
      </c>
    </row>
    <row r="1257" spans="1:9" ht="15" customHeight="1" x14ac:dyDescent="0.2">
      <c r="A1257" s="462"/>
      <c r="B1257" s="452">
        <v>34</v>
      </c>
      <c r="C1257" s="452">
        <v>201905</v>
      </c>
      <c r="D1257" s="452">
        <v>201903</v>
      </c>
      <c r="E1257" s="452" t="s">
        <v>1069</v>
      </c>
      <c r="F1257" s="452" t="s">
        <v>1303</v>
      </c>
      <c r="G1257" s="459" t="s">
        <v>920</v>
      </c>
      <c r="H1257" s="452">
        <v>126</v>
      </c>
      <c r="I1257" s="452">
        <v>5</v>
      </c>
    </row>
    <row r="1258" spans="1:9" ht="15" customHeight="1" x14ac:dyDescent="0.2">
      <c r="A1258" s="462"/>
      <c r="B1258" s="452">
        <v>5</v>
      </c>
      <c r="C1258" s="452">
        <v>201905</v>
      </c>
      <c r="D1258" s="452">
        <v>201903</v>
      </c>
      <c r="E1258" s="452" t="s">
        <v>1067</v>
      </c>
      <c r="F1258" s="452" t="s">
        <v>1325</v>
      </c>
      <c r="G1258" s="459" t="s">
        <v>928</v>
      </c>
      <c r="H1258" s="452">
        <v>120</v>
      </c>
      <c r="I1258" s="452">
        <v>4</v>
      </c>
    </row>
    <row r="1259" spans="1:9" ht="15" customHeight="1" x14ac:dyDescent="0.2">
      <c r="A1259" s="462"/>
      <c r="B1259" s="452">
        <v>5</v>
      </c>
      <c r="C1259" s="452">
        <v>201905</v>
      </c>
      <c r="D1259" s="452">
        <v>201903</v>
      </c>
      <c r="E1259" s="452" t="s">
        <v>1067</v>
      </c>
      <c r="F1259" s="452" t="s">
        <v>1331</v>
      </c>
      <c r="G1259" s="459" t="s">
        <v>939</v>
      </c>
      <c r="H1259" s="452">
        <v>120</v>
      </c>
      <c r="I1259" s="452">
        <v>4</v>
      </c>
    </row>
    <row r="1260" spans="1:9" ht="15" customHeight="1" x14ac:dyDescent="0.2">
      <c r="A1260" s="462"/>
      <c r="B1260" s="452">
        <v>8</v>
      </c>
      <c r="C1260" s="452">
        <v>201905</v>
      </c>
      <c r="D1260" s="452">
        <v>201903</v>
      </c>
      <c r="E1260" s="452" t="s">
        <v>1068</v>
      </c>
      <c r="F1260" s="452" t="s">
        <v>1323</v>
      </c>
      <c r="G1260" s="459" t="s">
        <v>928</v>
      </c>
      <c r="H1260" s="452">
        <v>120</v>
      </c>
      <c r="I1260" s="452">
        <v>4</v>
      </c>
    </row>
    <row r="1261" spans="1:9" ht="15" customHeight="1" x14ac:dyDescent="0.2">
      <c r="A1261" s="462"/>
      <c r="B1261" s="452">
        <v>34</v>
      </c>
      <c r="C1261" s="452">
        <v>201905</v>
      </c>
      <c r="D1261" s="452">
        <v>201903</v>
      </c>
      <c r="E1261" s="452" t="s">
        <v>1069</v>
      </c>
      <c r="F1261" s="452">
        <v>33</v>
      </c>
      <c r="G1261" s="459" t="s">
        <v>1024</v>
      </c>
      <c r="H1261" s="452">
        <v>120</v>
      </c>
      <c r="I1261" s="452">
        <v>4</v>
      </c>
    </row>
    <row r="1262" spans="1:9" ht="15" customHeight="1" x14ac:dyDescent="0.2">
      <c r="A1262" s="462"/>
      <c r="B1262" s="452">
        <v>34</v>
      </c>
      <c r="C1262" s="452">
        <v>201905</v>
      </c>
      <c r="D1262" s="452">
        <v>201903</v>
      </c>
      <c r="E1262" s="452" t="s">
        <v>1069</v>
      </c>
      <c r="F1262" s="452">
        <v>33</v>
      </c>
      <c r="G1262" s="459" t="s">
        <v>1024</v>
      </c>
      <c r="H1262" s="452">
        <v>121</v>
      </c>
      <c r="I1262" s="452">
        <v>4</v>
      </c>
    </row>
    <row r="1263" spans="1:9" ht="15" customHeight="1" x14ac:dyDescent="0.2">
      <c r="A1263" s="462"/>
      <c r="B1263" s="452">
        <v>34</v>
      </c>
      <c r="C1263" s="452">
        <v>201905</v>
      </c>
      <c r="D1263" s="452">
        <v>201903</v>
      </c>
      <c r="E1263" s="452" t="s">
        <v>1069</v>
      </c>
      <c r="F1263" s="452" t="s">
        <v>1313</v>
      </c>
      <c r="G1263" s="459" t="s">
        <v>930</v>
      </c>
      <c r="H1263" s="452">
        <v>126</v>
      </c>
      <c r="I1263" s="452">
        <v>4</v>
      </c>
    </row>
    <row r="1264" spans="1:9" ht="15" customHeight="1" x14ac:dyDescent="0.2">
      <c r="A1264" s="462"/>
      <c r="B1264" s="452">
        <v>34</v>
      </c>
      <c r="C1264" s="452">
        <v>201905</v>
      </c>
      <c r="D1264" s="452">
        <v>201903</v>
      </c>
      <c r="E1264" s="452" t="s">
        <v>1069</v>
      </c>
      <c r="F1264" s="452" t="s">
        <v>1324</v>
      </c>
      <c r="G1264" s="459" t="s">
        <v>928</v>
      </c>
      <c r="H1264" s="452">
        <v>120</v>
      </c>
      <c r="I1264" s="452">
        <v>4</v>
      </c>
    </row>
    <row r="1265" spans="1:9" ht="15" customHeight="1" x14ac:dyDescent="0.2">
      <c r="A1265" s="462"/>
      <c r="B1265" s="452">
        <v>34</v>
      </c>
      <c r="C1265" s="452">
        <v>201905</v>
      </c>
      <c r="D1265" s="452">
        <v>201903</v>
      </c>
      <c r="E1265" s="452" t="s">
        <v>1069</v>
      </c>
      <c r="F1265" s="452" t="s">
        <v>1319</v>
      </c>
      <c r="G1265" s="459" t="s">
        <v>1003</v>
      </c>
      <c r="H1265" s="452">
        <v>126</v>
      </c>
      <c r="I1265" s="452">
        <v>4</v>
      </c>
    </row>
    <row r="1266" spans="1:9" ht="15" customHeight="1" x14ac:dyDescent="0.2">
      <c r="A1266" s="462"/>
      <c r="B1266" s="452">
        <v>4</v>
      </c>
      <c r="C1266" s="452">
        <v>201905</v>
      </c>
      <c r="D1266" s="452">
        <v>201903</v>
      </c>
      <c r="E1266" s="452" t="s">
        <v>1066</v>
      </c>
      <c r="F1266" s="452">
        <v>86</v>
      </c>
      <c r="G1266" s="459" t="s">
        <v>935</v>
      </c>
      <c r="H1266" s="452">
        <v>120</v>
      </c>
      <c r="I1266" s="452">
        <v>3</v>
      </c>
    </row>
    <row r="1267" spans="1:9" ht="15" customHeight="1" x14ac:dyDescent="0.2">
      <c r="A1267" s="462"/>
      <c r="B1267" s="452">
        <v>8</v>
      </c>
      <c r="C1267" s="452">
        <v>201905</v>
      </c>
      <c r="D1267" s="452">
        <v>201903</v>
      </c>
      <c r="E1267" s="452" t="s">
        <v>1068</v>
      </c>
      <c r="F1267" s="452">
        <v>34</v>
      </c>
      <c r="G1267" s="459" t="s">
        <v>1024</v>
      </c>
      <c r="H1267" s="452">
        <v>120</v>
      </c>
      <c r="I1267" s="452">
        <v>3</v>
      </c>
    </row>
    <row r="1268" spans="1:9" ht="15" customHeight="1" x14ac:dyDescent="0.2">
      <c r="A1268" s="462"/>
      <c r="B1268" s="452">
        <v>8</v>
      </c>
      <c r="C1268" s="452">
        <v>201905</v>
      </c>
      <c r="D1268" s="452">
        <v>201903</v>
      </c>
      <c r="E1268" s="452" t="s">
        <v>1068</v>
      </c>
      <c r="F1268" s="452" t="s">
        <v>1300</v>
      </c>
      <c r="G1268" s="459" t="s">
        <v>920</v>
      </c>
      <c r="H1268" s="452">
        <v>126</v>
      </c>
      <c r="I1268" s="452">
        <v>3</v>
      </c>
    </row>
    <row r="1269" spans="1:9" ht="15" customHeight="1" x14ac:dyDescent="0.2">
      <c r="A1269" s="462"/>
      <c r="B1269" s="452">
        <v>34</v>
      </c>
      <c r="C1269" s="452">
        <v>201905</v>
      </c>
      <c r="D1269" s="452">
        <v>201903</v>
      </c>
      <c r="E1269" s="452" t="s">
        <v>1069</v>
      </c>
      <c r="F1269" s="452" t="s">
        <v>1314</v>
      </c>
      <c r="G1269" s="459" t="s">
        <v>930</v>
      </c>
      <c r="H1269" s="452">
        <v>120</v>
      </c>
      <c r="I1269" s="452">
        <v>3</v>
      </c>
    </row>
    <row r="1270" spans="1:9" ht="15" customHeight="1" x14ac:dyDescent="0.2">
      <c r="A1270" s="462"/>
      <c r="B1270" s="452">
        <v>36</v>
      </c>
      <c r="C1270" s="452">
        <v>201905</v>
      </c>
      <c r="D1270" s="452">
        <v>201903</v>
      </c>
      <c r="E1270" s="452" t="s">
        <v>1070</v>
      </c>
      <c r="F1270" s="452" t="s">
        <v>1317</v>
      </c>
      <c r="G1270" s="459" t="s">
        <v>1003</v>
      </c>
      <c r="H1270" s="452">
        <v>126</v>
      </c>
      <c r="I1270" s="452">
        <v>3</v>
      </c>
    </row>
    <row r="1271" spans="1:9" ht="15" customHeight="1" x14ac:dyDescent="0.2">
      <c r="A1271" s="462"/>
      <c r="B1271" s="452">
        <v>4</v>
      </c>
      <c r="C1271" s="452">
        <v>201905</v>
      </c>
      <c r="D1271" s="452">
        <v>201903</v>
      </c>
      <c r="E1271" s="452" t="s">
        <v>1066</v>
      </c>
      <c r="F1271" s="452" t="s">
        <v>1307</v>
      </c>
      <c r="G1271" s="459" t="s">
        <v>941</v>
      </c>
      <c r="H1271" s="452">
        <v>126</v>
      </c>
      <c r="I1271" s="452">
        <v>2</v>
      </c>
    </row>
    <row r="1272" spans="1:9" ht="15" customHeight="1" x14ac:dyDescent="0.2">
      <c r="A1272" s="462"/>
      <c r="B1272" s="452">
        <v>8</v>
      </c>
      <c r="C1272" s="452">
        <v>201905</v>
      </c>
      <c r="D1272" s="452">
        <v>201903</v>
      </c>
      <c r="E1272" s="452" t="s">
        <v>1068</v>
      </c>
      <c r="F1272" s="452" t="s">
        <v>1309</v>
      </c>
      <c r="G1272" s="459" t="s">
        <v>1024</v>
      </c>
      <c r="H1272" s="452">
        <v>126</v>
      </c>
      <c r="I1272" s="452">
        <v>2</v>
      </c>
    </row>
    <row r="1273" spans="1:9" ht="15" customHeight="1" x14ac:dyDescent="0.2">
      <c r="A1273" s="462"/>
      <c r="B1273" s="452">
        <v>34</v>
      </c>
      <c r="C1273" s="452">
        <v>201905</v>
      </c>
      <c r="D1273" s="452">
        <v>201903</v>
      </c>
      <c r="E1273" s="452" t="s">
        <v>1069</v>
      </c>
      <c r="F1273" s="452" t="s">
        <v>1310</v>
      </c>
      <c r="G1273" s="459" t="s">
        <v>1024</v>
      </c>
      <c r="H1273" s="452">
        <v>126</v>
      </c>
      <c r="I1273" s="452">
        <v>2</v>
      </c>
    </row>
    <row r="1274" spans="1:9" ht="15" customHeight="1" x14ac:dyDescent="0.2">
      <c r="A1274" s="462"/>
      <c r="B1274" s="452">
        <v>34</v>
      </c>
      <c r="C1274" s="452">
        <v>201905</v>
      </c>
      <c r="D1274" s="452">
        <v>201903</v>
      </c>
      <c r="E1274" s="452" t="s">
        <v>1069</v>
      </c>
      <c r="F1274" s="452" t="s">
        <v>1320</v>
      </c>
      <c r="G1274" s="459" t="s">
        <v>1003</v>
      </c>
      <c r="H1274" s="452">
        <v>120</v>
      </c>
      <c r="I1274" s="452">
        <v>2</v>
      </c>
    </row>
    <row r="1275" spans="1:9" ht="15" customHeight="1" x14ac:dyDescent="0.2">
      <c r="A1275" s="462"/>
      <c r="B1275" s="452">
        <v>4</v>
      </c>
      <c r="C1275" s="452">
        <v>201905</v>
      </c>
      <c r="D1275" s="452">
        <v>201903</v>
      </c>
      <c r="E1275" s="452" t="s">
        <v>1066</v>
      </c>
      <c r="F1275" s="452" t="s">
        <v>1327</v>
      </c>
      <c r="G1275" s="459" t="s">
        <v>923</v>
      </c>
      <c r="H1275" s="452">
        <v>120</v>
      </c>
      <c r="I1275" s="452">
        <v>1</v>
      </c>
    </row>
    <row r="1276" spans="1:9" ht="15" customHeight="1" x14ac:dyDescent="0.2">
      <c r="A1276" s="223"/>
      <c r="B1276" s="452">
        <v>4</v>
      </c>
      <c r="C1276" s="452">
        <v>201904</v>
      </c>
      <c r="D1276" s="452">
        <v>201903</v>
      </c>
      <c r="E1276" s="452" t="s">
        <v>1066</v>
      </c>
      <c r="F1276" s="452">
        <v>47</v>
      </c>
      <c r="G1276" s="459" t="s">
        <v>920</v>
      </c>
      <c r="H1276" s="452">
        <v>120</v>
      </c>
      <c r="I1276" s="452">
        <v>16</v>
      </c>
    </row>
    <row r="1277" spans="1:9" ht="15" customHeight="1" x14ac:dyDescent="0.2">
      <c r="A1277" s="223"/>
      <c r="B1277" s="452">
        <v>4</v>
      </c>
      <c r="C1277" s="452">
        <v>201904</v>
      </c>
      <c r="D1277" s="452">
        <v>201903</v>
      </c>
      <c r="E1277" s="452" t="s">
        <v>1066</v>
      </c>
      <c r="F1277" s="452">
        <v>47</v>
      </c>
      <c r="G1277" s="459" t="s">
        <v>920</v>
      </c>
      <c r="H1277" s="452">
        <v>121</v>
      </c>
      <c r="I1277" s="452">
        <v>35</v>
      </c>
    </row>
    <row r="1278" spans="1:9" ht="15" customHeight="1" x14ac:dyDescent="0.2">
      <c r="A1278" s="223"/>
      <c r="B1278" s="452">
        <v>4</v>
      </c>
      <c r="C1278" s="452">
        <v>201904</v>
      </c>
      <c r="D1278" s="452">
        <v>201903</v>
      </c>
      <c r="E1278" s="452" t="s">
        <v>1066</v>
      </c>
      <c r="F1278" s="452" t="s">
        <v>1304</v>
      </c>
      <c r="G1278" s="459" t="s">
        <v>920</v>
      </c>
      <c r="H1278" s="452">
        <v>126</v>
      </c>
      <c r="I1278" s="452">
        <v>-11</v>
      </c>
    </row>
    <row r="1279" spans="1:9" ht="15" customHeight="1" x14ac:dyDescent="0.2">
      <c r="A1279" s="223"/>
      <c r="B1279" s="452">
        <v>4</v>
      </c>
      <c r="C1279" s="452">
        <v>201904</v>
      </c>
      <c r="D1279" s="452">
        <v>201903</v>
      </c>
      <c r="E1279" s="452" t="s">
        <v>1066</v>
      </c>
      <c r="F1279" s="452" t="s">
        <v>1327</v>
      </c>
      <c r="G1279" s="459" t="s">
        <v>923</v>
      </c>
      <c r="H1279" s="452">
        <v>120</v>
      </c>
      <c r="I1279" s="452">
        <v>5</v>
      </c>
    </row>
    <row r="1280" spans="1:9" ht="15" customHeight="1" x14ac:dyDescent="0.2">
      <c r="A1280" s="223"/>
      <c r="B1280" s="452">
        <v>4</v>
      </c>
      <c r="C1280" s="452">
        <v>201904</v>
      </c>
      <c r="D1280" s="452">
        <v>201903</v>
      </c>
      <c r="E1280" s="452" t="s">
        <v>1066</v>
      </c>
      <c r="F1280" s="452" t="s">
        <v>1327</v>
      </c>
      <c r="G1280" s="459" t="s">
        <v>923</v>
      </c>
      <c r="H1280" s="452">
        <v>121</v>
      </c>
      <c r="I1280" s="452">
        <v>19</v>
      </c>
    </row>
    <row r="1281" spans="1:9" ht="15" customHeight="1" x14ac:dyDescent="0.2">
      <c r="A1281" s="223"/>
      <c r="B1281" s="452">
        <v>4</v>
      </c>
      <c r="C1281" s="452">
        <v>201904</v>
      </c>
      <c r="D1281" s="452">
        <v>201903</v>
      </c>
      <c r="E1281" s="452" t="s">
        <v>1066</v>
      </c>
      <c r="F1281" s="452">
        <v>86</v>
      </c>
      <c r="G1281" s="459" t="s">
        <v>935</v>
      </c>
      <c r="H1281" s="452">
        <v>120</v>
      </c>
      <c r="I1281" s="452">
        <v>3</v>
      </c>
    </row>
    <row r="1282" spans="1:9" ht="15" customHeight="1" x14ac:dyDescent="0.2">
      <c r="A1282" s="223"/>
      <c r="B1282" s="452">
        <v>4</v>
      </c>
      <c r="C1282" s="452">
        <v>201904</v>
      </c>
      <c r="D1282" s="452">
        <v>201903</v>
      </c>
      <c r="E1282" s="452" t="s">
        <v>1066</v>
      </c>
      <c r="F1282" s="452">
        <v>86</v>
      </c>
      <c r="G1282" s="459" t="s">
        <v>935</v>
      </c>
      <c r="H1282" s="452">
        <v>121</v>
      </c>
      <c r="I1282" s="452">
        <v>26</v>
      </c>
    </row>
    <row r="1283" spans="1:9" ht="15" customHeight="1" x14ac:dyDescent="0.2">
      <c r="A1283" s="223"/>
      <c r="B1283" s="452">
        <v>4</v>
      </c>
      <c r="C1283" s="452">
        <v>201904</v>
      </c>
      <c r="D1283" s="452">
        <v>201903</v>
      </c>
      <c r="E1283" s="452" t="s">
        <v>1066</v>
      </c>
      <c r="F1283" s="452" t="s">
        <v>1308</v>
      </c>
      <c r="G1283" s="459" t="s">
        <v>941</v>
      </c>
      <c r="H1283" s="452">
        <v>120</v>
      </c>
      <c r="I1283" s="452">
        <v>35</v>
      </c>
    </row>
    <row r="1284" spans="1:9" ht="15" customHeight="1" x14ac:dyDescent="0.2">
      <c r="A1284" s="223"/>
      <c r="B1284" s="452">
        <v>4</v>
      </c>
      <c r="C1284" s="452">
        <v>201904</v>
      </c>
      <c r="D1284" s="452">
        <v>201903</v>
      </c>
      <c r="E1284" s="452" t="s">
        <v>1066</v>
      </c>
      <c r="F1284" s="452" t="s">
        <v>1308</v>
      </c>
      <c r="G1284" s="459" t="s">
        <v>941</v>
      </c>
      <c r="H1284" s="452">
        <v>121</v>
      </c>
      <c r="I1284" s="452">
        <v>67</v>
      </c>
    </row>
    <row r="1285" spans="1:9" ht="15" customHeight="1" x14ac:dyDescent="0.2">
      <c r="A1285" s="223"/>
      <c r="B1285" s="452">
        <v>4</v>
      </c>
      <c r="C1285" s="452">
        <v>201904</v>
      </c>
      <c r="D1285" s="452">
        <v>201903</v>
      </c>
      <c r="E1285" s="452" t="s">
        <v>1066</v>
      </c>
      <c r="F1285" s="452" t="s">
        <v>1307</v>
      </c>
      <c r="G1285" s="459" t="s">
        <v>941</v>
      </c>
      <c r="H1285" s="452">
        <v>126</v>
      </c>
      <c r="I1285" s="452">
        <v>-6</v>
      </c>
    </row>
    <row r="1286" spans="1:9" ht="15" customHeight="1" x14ac:dyDescent="0.2">
      <c r="A1286" s="223"/>
      <c r="B1286" s="452">
        <v>4</v>
      </c>
      <c r="C1286" s="452">
        <v>201904</v>
      </c>
      <c r="D1286" s="452">
        <v>201903</v>
      </c>
      <c r="E1286" s="452" t="s">
        <v>1066</v>
      </c>
      <c r="F1286" s="452" t="s">
        <v>1328</v>
      </c>
      <c r="G1286" s="459" t="s">
        <v>925</v>
      </c>
      <c r="H1286" s="452">
        <v>120</v>
      </c>
      <c r="I1286" s="452">
        <v>12</v>
      </c>
    </row>
    <row r="1287" spans="1:9" ht="15" customHeight="1" x14ac:dyDescent="0.2">
      <c r="A1287" s="223"/>
      <c r="B1287" s="452">
        <v>4</v>
      </c>
      <c r="C1287" s="452">
        <v>201904</v>
      </c>
      <c r="D1287" s="452">
        <v>201903</v>
      </c>
      <c r="E1287" s="452" t="s">
        <v>1066</v>
      </c>
      <c r="F1287" s="452" t="s">
        <v>1328</v>
      </c>
      <c r="G1287" s="459" t="s">
        <v>925</v>
      </c>
      <c r="H1287" s="452">
        <v>121</v>
      </c>
      <c r="I1287" s="452">
        <v>29</v>
      </c>
    </row>
    <row r="1288" spans="1:9" ht="15" customHeight="1" x14ac:dyDescent="0.2">
      <c r="A1288" s="223"/>
      <c r="B1288" s="452">
        <v>4</v>
      </c>
      <c r="C1288" s="452">
        <v>201904</v>
      </c>
      <c r="D1288" s="452">
        <v>201903</v>
      </c>
      <c r="E1288" s="452" t="s">
        <v>1066</v>
      </c>
      <c r="F1288" s="452" t="s">
        <v>1322</v>
      </c>
      <c r="G1288" s="459" t="s">
        <v>1003</v>
      </c>
      <c r="H1288" s="452">
        <v>120</v>
      </c>
      <c r="I1288" s="452">
        <v>3</v>
      </c>
    </row>
    <row r="1289" spans="1:9" ht="15" customHeight="1" x14ac:dyDescent="0.2">
      <c r="A1289" s="223"/>
      <c r="B1289" s="452">
        <v>4</v>
      </c>
      <c r="C1289" s="452">
        <v>201904</v>
      </c>
      <c r="D1289" s="452">
        <v>201903</v>
      </c>
      <c r="E1289" s="452" t="s">
        <v>1066</v>
      </c>
      <c r="F1289" s="452" t="s">
        <v>1322</v>
      </c>
      <c r="G1289" s="459" t="s">
        <v>1003</v>
      </c>
      <c r="H1289" s="452">
        <v>121</v>
      </c>
      <c r="I1289" s="452">
        <v>66</v>
      </c>
    </row>
    <row r="1290" spans="1:9" ht="15" customHeight="1" x14ac:dyDescent="0.2">
      <c r="A1290" s="223"/>
      <c r="B1290" s="452">
        <v>4</v>
      </c>
      <c r="C1290" s="452">
        <v>201904</v>
      </c>
      <c r="D1290" s="452">
        <v>201903</v>
      </c>
      <c r="E1290" s="452" t="s">
        <v>1066</v>
      </c>
      <c r="F1290" s="452" t="s">
        <v>1321</v>
      </c>
      <c r="G1290" s="459" t="s">
        <v>1003</v>
      </c>
      <c r="H1290" s="452">
        <v>126</v>
      </c>
      <c r="I1290" s="452">
        <v>2</v>
      </c>
    </row>
    <row r="1291" spans="1:9" ht="15" customHeight="1" x14ac:dyDescent="0.2">
      <c r="A1291" s="223"/>
      <c r="B1291" s="452">
        <v>4</v>
      </c>
      <c r="C1291" s="452">
        <v>201904</v>
      </c>
      <c r="D1291" s="452">
        <v>201903</v>
      </c>
      <c r="E1291" s="452" t="s">
        <v>1066</v>
      </c>
      <c r="F1291" s="452" t="s">
        <v>1333</v>
      </c>
      <c r="G1291" s="459" t="s">
        <v>913</v>
      </c>
      <c r="H1291" s="452">
        <v>120</v>
      </c>
      <c r="I1291" s="452">
        <v>6</v>
      </c>
    </row>
    <row r="1292" spans="1:9" ht="15" customHeight="1" x14ac:dyDescent="0.2">
      <c r="A1292" s="223"/>
      <c r="B1292" s="452">
        <v>4</v>
      </c>
      <c r="C1292" s="452">
        <v>201904</v>
      </c>
      <c r="D1292" s="452">
        <v>201903</v>
      </c>
      <c r="E1292" s="452" t="s">
        <v>1066</v>
      </c>
      <c r="F1292" s="452" t="s">
        <v>1333</v>
      </c>
      <c r="G1292" s="459" t="s">
        <v>913</v>
      </c>
      <c r="H1292" s="452">
        <v>121</v>
      </c>
      <c r="I1292" s="452">
        <v>33</v>
      </c>
    </row>
    <row r="1293" spans="1:9" ht="15" customHeight="1" x14ac:dyDescent="0.2">
      <c r="A1293" s="223"/>
      <c r="B1293" s="452">
        <v>5</v>
      </c>
      <c r="C1293" s="452">
        <v>201904</v>
      </c>
      <c r="D1293" s="452">
        <v>201903</v>
      </c>
      <c r="E1293" s="452" t="s">
        <v>1067</v>
      </c>
      <c r="F1293" s="452">
        <v>18</v>
      </c>
      <c r="G1293" s="459" t="s">
        <v>940</v>
      </c>
      <c r="H1293" s="452">
        <v>120</v>
      </c>
      <c r="I1293" s="452">
        <v>10</v>
      </c>
    </row>
    <row r="1294" spans="1:9" ht="15" customHeight="1" x14ac:dyDescent="0.2">
      <c r="A1294" s="223"/>
      <c r="B1294" s="452">
        <v>5</v>
      </c>
      <c r="C1294" s="452">
        <v>201904</v>
      </c>
      <c r="D1294" s="452">
        <v>201903</v>
      </c>
      <c r="E1294" s="452" t="s">
        <v>1067</v>
      </c>
      <c r="F1294" s="452">
        <v>18</v>
      </c>
      <c r="G1294" s="459" t="s">
        <v>940</v>
      </c>
      <c r="H1294" s="452">
        <v>121</v>
      </c>
      <c r="I1294" s="452">
        <v>13</v>
      </c>
    </row>
    <row r="1295" spans="1:9" ht="15" customHeight="1" x14ac:dyDescent="0.2">
      <c r="A1295" s="223"/>
      <c r="B1295" s="452">
        <v>5</v>
      </c>
      <c r="C1295" s="452">
        <v>201904</v>
      </c>
      <c r="D1295" s="452">
        <v>201903</v>
      </c>
      <c r="E1295" s="452" t="s">
        <v>1067</v>
      </c>
      <c r="F1295" s="452" t="s">
        <v>1315</v>
      </c>
      <c r="G1295" s="459" t="s">
        <v>930</v>
      </c>
      <c r="H1295" s="452">
        <v>126</v>
      </c>
      <c r="I1295" s="452">
        <v>-9</v>
      </c>
    </row>
    <row r="1296" spans="1:9" ht="15" customHeight="1" x14ac:dyDescent="0.2">
      <c r="A1296" s="223"/>
      <c r="B1296" s="452">
        <v>5</v>
      </c>
      <c r="C1296" s="452">
        <v>201904</v>
      </c>
      <c r="D1296" s="452">
        <v>201903</v>
      </c>
      <c r="E1296" s="452" t="s">
        <v>1067</v>
      </c>
      <c r="F1296" s="452" t="s">
        <v>1316</v>
      </c>
      <c r="G1296" s="459" t="s">
        <v>930</v>
      </c>
      <c r="H1296" s="452">
        <v>120</v>
      </c>
      <c r="I1296" s="452">
        <v>34</v>
      </c>
    </row>
    <row r="1297" spans="1:9" ht="15" customHeight="1" x14ac:dyDescent="0.2">
      <c r="A1297" s="223"/>
      <c r="B1297" s="452">
        <v>5</v>
      </c>
      <c r="C1297" s="452">
        <v>201904</v>
      </c>
      <c r="D1297" s="452">
        <v>201903</v>
      </c>
      <c r="E1297" s="452" t="s">
        <v>1067</v>
      </c>
      <c r="F1297" s="452" t="s">
        <v>1316</v>
      </c>
      <c r="G1297" s="459" t="s">
        <v>930</v>
      </c>
      <c r="H1297" s="452">
        <v>121</v>
      </c>
      <c r="I1297" s="452">
        <v>130</v>
      </c>
    </row>
    <row r="1298" spans="1:9" ht="15" customHeight="1" x14ac:dyDescent="0.2">
      <c r="A1298" s="223"/>
      <c r="B1298" s="452">
        <v>5</v>
      </c>
      <c r="C1298" s="452">
        <v>201904</v>
      </c>
      <c r="D1298" s="452">
        <v>201903</v>
      </c>
      <c r="E1298" s="452" t="s">
        <v>1067</v>
      </c>
      <c r="F1298" s="452">
        <v>85</v>
      </c>
      <c r="G1298" s="459" t="s">
        <v>935</v>
      </c>
      <c r="H1298" s="452">
        <v>120</v>
      </c>
      <c r="I1298" s="452">
        <v>5</v>
      </c>
    </row>
    <row r="1299" spans="1:9" ht="15" customHeight="1" x14ac:dyDescent="0.2">
      <c r="A1299" s="223"/>
      <c r="B1299" s="452">
        <v>5</v>
      </c>
      <c r="C1299" s="452">
        <v>201904</v>
      </c>
      <c r="D1299" s="452">
        <v>201903</v>
      </c>
      <c r="E1299" s="452" t="s">
        <v>1067</v>
      </c>
      <c r="F1299" s="452">
        <v>85</v>
      </c>
      <c r="G1299" s="459" t="s">
        <v>935</v>
      </c>
      <c r="H1299" s="452">
        <v>121</v>
      </c>
      <c r="I1299" s="452">
        <v>19</v>
      </c>
    </row>
    <row r="1300" spans="1:9" ht="15" customHeight="1" x14ac:dyDescent="0.2">
      <c r="A1300" s="223"/>
      <c r="B1300" s="452">
        <v>5</v>
      </c>
      <c r="C1300" s="452">
        <v>201904</v>
      </c>
      <c r="D1300" s="452">
        <v>201903</v>
      </c>
      <c r="E1300" s="452" t="s">
        <v>1067</v>
      </c>
      <c r="F1300" s="452" t="s">
        <v>1325</v>
      </c>
      <c r="G1300" s="459" t="s">
        <v>928</v>
      </c>
      <c r="H1300" s="452">
        <v>120</v>
      </c>
      <c r="I1300" s="452">
        <v>4</v>
      </c>
    </row>
    <row r="1301" spans="1:9" ht="15" customHeight="1" x14ac:dyDescent="0.2">
      <c r="A1301" s="223"/>
      <c r="B1301" s="452">
        <v>5</v>
      </c>
      <c r="C1301" s="452">
        <v>201904</v>
      </c>
      <c r="D1301" s="452">
        <v>201903</v>
      </c>
      <c r="E1301" s="452" t="s">
        <v>1067</v>
      </c>
      <c r="F1301" s="452" t="s">
        <v>1325</v>
      </c>
      <c r="G1301" s="459" t="s">
        <v>928</v>
      </c>
      <c r="H1301" s="452">
        <v>121</v>
      </c>
      <c r="I1301" s="452">
        <v>17</v>
      </c>
    </row>
    <row r="1302" spans="1:9" ht="15" customHeight="1" x14ac:dyDescent="0.2">
      <c r="A1302" s="223"/>
      <c r="B1302" s="452">
        <v>5</v>
      </c>
      <c r="C1302" s="452">
        <v>201904</v>
      </c>
      <c r="D1302" s="452">
        <v>201903</v>
      </c>
      <c r="E1302" s="452" t="s">
        <v>1067</v>
      </c>
      <c r="F1302" s="452" t="s">
        <v>1329</v>
      </c>
      <c r="G1302" s="459" t="s">
        <v>925</v>
      </c>
      <c r="H1302" s="452">
        <v>120</v>
      </c>
      <c r="I1302" s="452">
        <v>9</v>
      </c>
    </row>
    <row r="1303" spans="1:9" ht="15" customHeight="1" x14ac:dyDescent="0.2">
      <c r="A1303" s="223"/>
      <c r="B1303" s="452">
        <v>5</v>
      </c>
      <c r="C1303" s="452">
        <v>201904</v>
      </c>
      <c r="D1303" s="452">
        <v>201903</v>
      </c>
      <c r="E1303" s="452" t="s">
        <v>1067</v>
      </c>
      <c r="F1303" s="452" t="s">
        <v>1329</v>
      </c>
      <c r="G1303" s="459" t="s">
        <v>925</v>
      </c>
      <c r="H1303" s="452">
        <v>121</v>
      </c>
      <c r="I1303" s="452">
        <v>49</v>
      </c>
    </row>
    <row r="1304" spans="1:9" ht="15" customHeight="1" x14ac:dyDescent="0.2">
      <c r="A1304" s="223"/>
      <c r="B1304" s="452">
        <v>5</v>
      </c>
      <c r="C1304" s="452">
        <v>201904</v>
      </c>
      <c r="D1304" s="452">
        <v>201903</v>
      </c>
      <c r="E1304" s="452" t="s">
        <v>1067</v>
      </c>
      <c r="F1304" s="452" t="s">
        <v>1331</v>
      </c>
      <c r="G1304" s="459" t="s">
        <v>939</v>
      </c>
      <c r="H1304" s="452">
        <v>120</v>
      </c>
      <c r="I1304" s="452">
        <v>11</v>
      </c>
    </row>
    <row r="1305" spans="1:9" ht="15" customHeight="1" x14ac:dyDescent="0.2">
      <c r="A1305" s="223"/>
      <c r="B1305" s="452">
        <v>5</v>
      </c>
      <c r="C1305" s="452">
        <v>201904</v>
      </c>
      <c r="D1305" s="452">
        <v>201903</v>
      </c>
      <c r="E1305" s="452" t="s">
        <v>1067</v>
      </c>
      <c r="F1305" s="452" t="s">
        <v>1331</v>
      </c>
      <c r="G1305" s="459" t="s">
        <v>939</v>
      </c>
      <c r="H1305" s="452">
        <v>121</v>
      </c>
      <c r="I1305" s="452">
        <v>72</v>
      </c>
    </row>
    <row r="1306" spans="1:9" ht="15" customHeight="1" x14ac:dyDescent="0.2">
      <c r="A1306" s="223"/>
      <c r="B1306" s="452">
        <v>8</v>
      </c>
      <c r="C1306" s="452">
        <v>201904</v>
      </c>
      <c r="D1306" s="452">
        <v>201903</v>
      </c>
      <c r="E1306" s="452" t="s">
        <v>1068</v>
      </c>
      <c r="F1306" s="452">
        <v>19</v>
      </c>
      <c r="G1306" s="459" t="s">
        <v>940</v>
      </c>
      <c r="H1306" s="452">
        <v>120</v>
      </c>
      <c r="I1306" s="452">
        <v>5</v>
      </c>
    </row>
    <row r="1307" spans="1:9" ht="15" customHeight="1" x14ac:dyDescent="0.2">
      <c r="A1307" s="223"/>
      <c r="B1307" s="452">
        <v>8</v>
      </c>
      <c r="C1307" s="452">
        <v>201904</v>
      </c>
      <c r="D1307" s="452">
        <v>201903</v>
      </c>
      <c r="E1307" s="452" t="s">
        <v>1068</v>
      </c>
      <c r="F1307" s="452">
        <v>19</v>
      </c>
      <c r="G1307" s="459" t="s">
        <v>940</v>
      </c>
      <c r="H1307" s="452">
        <v>121</v>
      </c>
      <c r="I1307" s="452">
        <v>31</v>
      </c>
    </row>
    <row r="1308" spans="1:9" ht="15" customHeight="1" x14ac:dyDescent="0.2">
      <c r="A1308" s="223"/>
      <c r="B1308" s="452">
        <v>8</v>
      </c>
      <c r="C1308" s="452">
        <v>201904</v>
      </c>
      <c r="D1308" s="452">
        <v>201903</v>
      </c>
      <c r="E1308" s="452" t="s">
        <v>1068</v>
      </c>
      <c r="F1308" s="452">
        <v>34</v>
      </c>
      <c r="G1308" s="459" t="s">
        <v>1024</v>
      </c>
      <c r="H1308" s="452">
        <v>120</v>
      </c>
      <c r="I1308" s="452">
        <v>5</v>
      </c>
    </row>
    <row r="1309" spans="1:9" ht="15" customHeight="1" x14ac:dyDescent="0.2">
      <c r="A1309" s="223"/>
      <c r="B1309" s="452">
        <v>8</v>
      </c>
      <c r="C1309" s="452">
        <v>201904</v>
      </c>
      <c r="D1309" s="452">
        <v>201903</v>
      </c>
      <c r="E1309" s="452" t="s">
        <v>1068</v>
      </c>
      <c r="F1309" s="452">
        <v>34</v>
      </c>
      <c r="G1309" s="459" t="s">
        <v>1024</v>
      </c>
      <c r="H1309" s="452">
        <v>121</v>
      </c>
      <c r="I1309" s="452">
        <v>13</v>
      </c>
    </row>
    <row r="1310" spans="1:9" ht="15" customHeight="1" x14ac:dyDescent="0.2">
      <c r="A1310" s="223"/>
      <c r="B1310" s="452">
        <v>8</v>
      </c>
      <c r="C1310" s="452">
        <v>201904</v>
      </c>
      <c r="D1310" s="452">
        <v>201903</v>
      </c>
      <c r="E1310" s="452" t="s">
        <v>1068</v>
      </c>
      <c r="F1310" s="452" t="s">
        <v>1309</v>
      </c>
      <c r="G1310" s="459" t="s">
        <v>1024</v>
      </c>
      <c r="H1310" s="452">
        <v>126</v>
      </c>
      <c r="I1310" s="452">
        <v>-1</v>
      </c>
    </row>
    <row r="1311" spans="1:9" ht="15" customHeight="1" x14ac:dyDescent="0.2">
      <c r="A1311" s="223"/>
      <c r="B1311" s="452">
        <v>8</v>
      </c>
      <c r="C1311" s="452">
        <v>201904</v>
      </c>
      <c r="D1311" s="452">
        <v>201903</v>
      </c>
      <c r="E1311" s="452" t="s">
        <v>1068</v>
      </c>
      <c r="F1311" s="452">
        <v>45</v>
      </c>
      <c r="G1311" s="459" t="s">
        <v>920</v>
      </c>
      <c r="H1311" s="452">
        <v>120</v>
      </c>
      <c r="I1311" s="452">
        <v>-3</v>
      </c>
    </row>
    <row r="1312" spans="1:9" ht="15" customHeight="1" x14ac:dyDescent="0.2">
      <c r="A1312" s="223"/>
      <c r="B1312" s="452">
        <v>8</v>
      </c>
      <c r="C1312" s="452">
        <v>201904</v>
      </c>
      <c r="D1312" s="452">
        <v>201903</v>
      </c>
      <c r="E1312" s="452" t="s">
        <v>1068</v>
      </c>
      <c r="F1312" s="452">
        <v>45</v>
      </c>
      <c r="G1312" s="459" t="s">
        <v>920</v>
      </c>
      <c r="H1312" s="452">
        <v>121</v>
      </c>
      <c r="I1312" s="452">
        <v>15</v>
      </c>
    </row>
    <row r="1313" spans="1:9" ht="15" customHeight="1" x14ac:dyDescent="0.2">
      <c r="A1313" s="223"/>
      <c r="B1313" s="452">
        <v>8</v>
      </c>
      <c r="C1313" s="452">
        <v>201904</v>
      </c>
      <c r="D1313" s="452">
        <v>201903</v>
      </c>
      <c r="E1313" s="452" t="s">
        <v>1068</v>
      </c>
      <c r="F1313" s="452" t="s">
        <v>1300</v>
      </c>
      <c r="G1313" s="459" t="s">
        <v>920</v>
      </c>
      <c r="H1313" s="452">
        <v>126</v>
      </c>
      <c r="I1313" s="452">
        <v>-3</v>
      </c>
    </row>
    <row r="1314" spans="1:9" ht="15" customHeight="1" x14ac:dyDescent="0.2">
      <c r="A1314" s="223"/>
      <c r="B1314" s="452">
        <v>8</v>
      </c>
      <c r="C1314" s="452">
        <v>201904</v>
      </c>
      <c r="D1314" s="452">
        <v>201903</v>
      </c>
      <c r="E1314" s="452" t="s">
        <v>1068</v>
      </c>
      <c r="F1314" s="452" t="s">
        <v>1326</v>
      </c>
      <c r="G1314" s="459" t="s">
        <v>923</v>
      </c>
      <c r="H1314" s="452">
        <v>120</v>
      </c>
      <c r="I1314" s="452">
        <v>4</v>
      </c>
    </row>
    <row r="1315" spans="1:9" ht="15" customHeight="1" x14ac:dyDescent="0.2">
      <c r="A1315" s="223"/>
      <c r="B1315" s="452">
        <v>8</v>
      </c>
      <c r="C1315" s="452">
        <v>201904</v>
      </c>
      <c r="D1315" s="452">
        <v>201903</v>
      </c>
      <c r="E1315" s="452" t="s">
        <v>1068</v>
      </c>
      <c r="F1315" s="452" t="s">
        <v>1326</v>
      </c>
      <c r="G1315" s="459" t="s">
        <v>923</v>
      </c>
      <c r="H1315" s="452">
        <v>121</v>
      </c>
      <c r="I1315" s="452">
        <v>5</v>
      </c>
    </row>
    <row r="1316" spans="1:9" ht="15" customHeight="1" x14ac:dyDescent="0.2">
      <c r="A1316" s="223"/>
      <c r="B1316" s="452">
        <v>8</v>
      </c>
      <c r="C1316" s="452">
        <v>201904</v>
      </c>
      <c r="D1316" s="452">
        <v>201903</v>
      </c>
      <c r="E1316" s="452" t="s">
        <v>1068</v>
      </c>
      <c r="F1316" s="452">
        <v>69</v>
      </c>
      <c r="G1316" s="459" t="s">
        <v>937</v>
      </c>
      <c r="H1316" s="452">
        <v>120</v>
      </c>
      <c r="I1316" s="452">
        <v>22</v>
      </c>
    </row>
    <row r="1317" spans="1:9" ht="15" customHeight="1" x14ac:dyDescent="0.2">
      <c r="A1317" s="223"/>
      <c r="B1317" s="452">
        <v>8</v>
      </c>
      <c r="C1317" s="452">
        <v>201904</v>
      </c>
      <c r="D1317" s="452">
        <v>201903</v>
      </c>
      <c r="E1317" s="452" t="s">
        <v>1068</v>
      </c>
      <c r="F1317" s="452">
        <v>69</v>
      </c>
      <c r="G1317" s="459" t="s">
        <v>937</v>
      </c>
      <c r="H1317" s="452">
        <v>121</v>
      </c>
      <c r="I1317" s="452">
        <v>87</v>
      </c>
    </row>
    <row r="1318" spans="1:9" ht="15" customHeight="1" x14ac:dyDescent="0.2">
      <c r="A1318" s="223"/>
      <c r="B1318" s="452">
        <v>8</v>
      </c>
      <c r="C1318" s="452">
        <v>201904</v>
      </c>
      <c r="D1318" s="452">
        <v>201903</v>
      </c>
      <c r="E1318" s="452" t="s">
        <v>1068</v>
      </c>
      <c r="F1318" s="452" t="s">
        <v>1334</v>
      </c>
      <c r="G1318" s="459" t="s">
        <v>937</v>
      </c>
      <c r="H1318" s="452">
        <v>126</v>
      </c>
      <c r="I1318" s="452">
        <v>-20</v>
      </c>
    </row>
    <row r="1319" spans="1:9" ht="15" customHeight="1" x14ac:dyDescent="0.2">
      <c r="A1319" s="223"/>
      <c r="B1319" s="452">
        <v>8</v>
      </c>
      <c r="C1319" s="452">
        <v>201904</v>
      </c>
      <c r="D1319" s="452">
        <v>201903</v>
      </c>
      <c r="E1319" s="452" t="s">
        <v>1068</v>
      </c>
      <c r="F1319" s="452" t="s">
        <v>1312</v>
      </c>
      <c r="G1319" s="459" t="s">
        <v>930</v>
      </c>
      <c r="H1319" s="452">
        <v>120</v>
      </c>
      <c r="I1319" s="452">
        <v>19</v>
      </c>
    </row>
    <row r="1320" spans="1:9" ht="15" customHeight="1" x14ac:dyDescent="0.2">
      <c r="A1320" s="223"/>
      <c r="B1320" s="452">
        <v>8</v>
      </c>
      <c r="C1320" s="452">
        <v>201904</v>
      </c>
      <c r="D1320" s="452">
        <v>201903</v>
      </c>
      <c r="E1320" s="452" t="s">
        <v>1068</v>
      </c>
      <c r="F1320" s="452" t="s">
        <v>1312</v>
      </c>
      <c r="G1320" s="459" t="s">
        <v>930</v>
      </c>
      <c r="H1320" s="452">
        <v>121</v>
      </c>
      <c r="I1320" s="452">
        <v>85</v>
      </c>
    </row>
    <row r="1321" spans="1:9" ht="15" customHeight="1" x14ac:dyDescent="0.2">
      <c r="A1321" s="223"/>
      <c r="B1321" s="452">
        <v>8</v>
      </c>
      <c r="C1321" s="452">
        <v>201904</v>
      </c>
      <c r="D1321" s="452">
        <v>201903</v>
      </c>
      <c r="E1321" s="452" t="s">
        <v>1068</v>
      </c>
      <c r="F1321" s="452" t="s">
        <v>1311</v>
      </c>
      <c r="G1321" s="459" t="s">
        <v>930</v>
      </c>
      <c r="H1321" s="452">
        <v>126</v>
      </c>
      <c r="I1321" s="452">
        <v>-12</v>
      </c>
    </row>
    <row r="1322" spans="1:9" ht="15" customHeight="1" x14ac:dyDescent="0.2">
      <c r="A1322" s="223"/>
      <c r="B1322" s="452">
        <v>8</v>
      </c>
      <c r="C1322" s="452">
        <v>201904</v>
      </c>
      <c r="D1322" s="452">
        <v>201903</v>
      </c>
      <c r="E1322" s="452" t="s">
        <v>1068</v>
      </c>
      <c r="F1322" s="452" t="s">
        <v>1323</v>
      </c>
      <c r="G1322" s="459" t="s">
        <v>928</v>
      </c>
      <c r="H1322" s="452">
        <v>120</v>
      </c>
      <c r="I1322" s="452">
        <v>-5</v>
      </c>
    </row>
    <row r="1323" spans="1:9" ht="15" customHeight="1" x14ac:dyDescent="0.2">
      <c r="A1323" s="223"/>
      <c r="B1323" s="452">
        <v>8</v>
      </c>
      <c r="C1323" s="452">
        <v>201904</v>
      </c>
      <c r="D1323" s="452">
        <v>201903</v>
      </c>
      <c r="E1323" s="452" t="s">
        <v>1068</v>
      </c>
      <c r="F1323" s="452" t="s">
        <v>1323</v>
      </c>
      <c r="G1323" s="459" t="s">
        <v>928</v>
      </c>
      <c r="H1323" s="452">
        <v>121</v>
      </c>
      <c r="I1323" s="452">
        <v>12</v>
      </c>
    </row>
    <row r="1324" spans="1:9" ht="15" customHeight="1" x14ac:dyDescent="0.2">
      <c r="A1324" s="223"/>
      <c r="B1324" s="452">
        <v>8</v>
      </c>
      <c r="C1324" s="452">
        <v>201904</v>
      </c>
      <c r="D1324" s="452">
        <v>201903</v>
      </c>
      <c r="E1324" s="452" t="s">
        <v>1068</v>
      </c>
      <c r="F1324" s="452" t="s">
        <v>1332</v>
      </c>
      <c r="G1324" s="459" t="s">
        <v>913</v>
      </c>
      <c r="H1324" s="452">
        <v>120</v>
      </c>
      <c r="I1324" s="452">
        <v>19</v>
      </c>
    </row>
    <row r="1325" spans="1:9" ht="15" customHeight="1" x14ac:dyDescent="0.25">
      <c r="A1325" s="223"/>
      <c r="B1325" s="460">
        <v>8</v>
      </c>
      <c r="C1325" s="460">
        <v>201904</v>
      </c>
      <c r="D1325" s="460">
        <v>201903</v>
      </c>
      <c r="E1325" s="460" t="s">
        <v>1068</v>
      </c>
      <c r="F1325" s="460" t="s">
        <v>1332</v>
      </c>
      <c r="G1325" s="72" t="s">
        <v>913</v>
      </c>
      <c r="H1325" s="460">
        <v>121</v>
      </c>
      <c r="I1325" s="460">
        <v>39</v>
      </c>
    </row>
    <row r="1326" spans="1:9" ht="15" customHeight="1" x14ac:dyDescent="0.25">
      <c r="A1326" s="223"/>
      <c r="B1326" s="460">
        <v>34</v>
      </c>
      <c r="C1326" s="460">
        <v>201904</v>
      </c>
      <c r="D1326" s="460">
        <v>201903</v>
      </c>
      <c r="E1326" s="460" t="s">
        <v>1069</v>
      </c>
      <c r="F1326" s="460">
        <v>33</v>
      </c>
      <c r="G1326" s="72" t="s">
        <v>1024</v>
      </c>
      <c r="H1326" s="460">
        <v>120</v>
      </c>
      <c r="I1326" s="460">
        <v>2</v>
      </c>
    </row>
    <row r="1327" spans="1:9" ht="15" customHeight="1" x14ac:dyDescent="0.25">
      <c r="A1327" s="223"/>
      <c r="B1327" s="460">
        <v>34</v>
      </c>
      <c r="C1327" s="460">
        <v>201904</v>
      </c>
      <c r="D1327" s="460">
        <v>201903</v>
      </c>
      <c r="E1327" s="460" t="s">
        <v>1069</v>
      </c>
      <c r="F1327" s="460">
        <v>33</v>
      </c>
      <c r="G1327" s="72" t="s">
        <v>1024</v>
      </c>
      <c r="H1327" s="460">
        <v>121</v>
      </c>
      <c r="I1327" s="460">
        <v>21</v>
      </c>
    </row>
    <row r="1328" spans="1:9" ht="15" customHeight="1" x14ac:dyDescent="0.25">
      <c r="A1328" s="223"/>
      <c r="B1328" s="460">
        <v>34</v>
      </c>
      <c r="C1328" s="460">
        <v>201904</v>
      </c>
      <c r="D1328" s="460">
        <v>201903</v>
      </c>
      <c r="E1328" s="460" t="s">
        <v>1069</v>
      </c>
      <c r="F1328" s="460" t="s">
        <v>1310</v>
      </c>
      <c r="G1328" s="72" t="s">
        <v>1024</v>
      </c>
      <c r="H1328" s="460">
        <v>126</v>
      </c>
      <c r="I1328" s="460">
        <v>-4</v>
      </c>
    </row>
    <row r="1329" spans="1:9" ht="15" customHeight="1" x14ac:dyDescent="0.25">
      <c r="A1329" s="223"/>
      <c r="B1329" s="460">
        <v>34</v>
      </c>
      <c r="C1329" s="460">
        <v>201904</v>
      </c>
      <c r="D1329" s="460">
        <v>201903</v>
      </c>
      <c r="E1329" s="460" t="s">
        <v>1069</v>
      </c>
      <c r="F1329" s="463">
        <v>46</v>
      </c>
      <c r="G1329" s="72" t="s">
        <v>920</v>
      </c>
      <c r="H1329" s="460">
        <v>120</v>
      </c>
      <c r="I1329" s="460">
        <v>5</v>
      </c>
    </row>
    <row r="1330" spans="1:9" ht="15" customHeight="1" x14ac:dyDescent="0.25">
      <c r="A1330" s="223"/>
      <c r="B1330" s="460">
        <v>34</v>
      </c>
      <c r="C1330" s="460">
        <v>201904</v>
      </c>
      <c r="D1330" s="460">
        <v>201903</v>
      </c>
      <c r="E1330" s="460" t="s">
        <v>1069</v>
      </c>
      <c r="F1330" s="463">
        <v>46</v>
      </c>
      <c r="G1330" s="72" t="s">
        <v>920</v>
      </c>
      <c r="H1330" s="460">
        <v>121</v>
      </c>
      <c r="I1330" s="460">
        <v>37</v>
      </c>
    </row>
    <row r="1331" spans="1:9" ht="15" customHeight="1" x14ac:dyDescent="0.25">
      <c r="A1331" s="223"/>
      <c r="B1331" s="460">
        <v>34</v>
      </c>
      <c r="C1331" s="460">
        <v>201904</v>
      </c>
      <c r="D1331" s="460">
        <v>201903</v>
      </c>
      <c r="E1331" s="460" t="s">
        <v>1069</v>
      </c>
      <c r="F1331" s="463" t="s">
        <v>1303</v>
      </c>
      <c r="G1331" s="72" t="s">
        <v>920</v>
      </c>
      <c r="H1331" s="460">
        <v>126</v>
      </c>
      <c r="I1331" s="460">
        <v>-9</v>
      </c>
    </row>
    <row r="1332" spans="1:9" ht="15" customHeight="1" x14ac:dyDescent="0.25">
      <c r="A1332" s="223"/>
      <c r="B1332" s="460">
        <v>34</v>
      </c>
      <c r="C1332" s="460">
        <v>201904</v>
      </c>
      <c r="D1332" s="460">
        <v>201903</v>
      </c>
      <c r="E1332" s="460" t="s">
        <v>1069</v>
      </c>
      <c r="F1332" s="463" t="s">
        <v>1314</v>
      </c>
      <c r="G1332" s="72" t="s">
        <v>930</v>
      </c>
      <c r="H1332" s="460">
        <v>120</v>
      </c>
      <c r="I1332" s="460">
        <v>11</v>
      </c>
    </row>
    <row r="1333" spans="1:9" ht="15" customHeight="1" x14ac:dyDescent="0.25">
      <c r="A1333" s="223"/>
      <c r="B1333" s="460">
        <v>34</v>
      </c>
      <c r="C1333" s="460">
        <v>201904</v>
      </c>
      <c r="D1333" s="460">
        <v>201903</v>
      </c>
      <c r="E1333" s="460" t="s">
        <v>1069</v>
      </c>
      <c r="F1333" s="463" t="s">
        <v>1314</v>
      </c>
      <c r="G1333" s="72" t="s">
        <v>930</v>
      </c>
      <c r="H1333" s="460">
        <v>121</v>
      </c>
      <c r="I1333" s="460">
        <v>33</v>
      </c>
    </row>
    <row r="1334" spans="1:9" ht="15" customHeight="1" x14ac:dyDescent="0.25">
      <c r="A1334" s="223"/>
      <c r="B1334" s="460">
        <v>34</v>
      </c>
      <c r="C1334" s="460">
        <v>201904</v>
      </c>
      <c r="D1334" s="460">
        <v>201903</v>
      </c>
      <c r="E1334" s="460" t="s">
        <v>1069</v>
      </c>
      <c r="F1334" s="460" t="s">
        <v>1313</v>
      </c>
      <c r="G1334" s="72" t="s">
        <v>930</v>
      </c>
      <c r="H1334" s="460">
        <v>126</v>
      </c>
      <c r="I1334" s="460">
        <v>-5</v>
      </c>
    </row>
    <row r="1335" spans="1:9" ht="15" customHeight="1" x14ac:dyDescent="0.25">
      <c r="A1335" s="223"/>
      <c r="B1335" s="460">
        <v>34</v>
      </c>
      <c r="C1335" s="460">
        <v>201904</v>
      </c>
      <c r="D1335" s="460">
        <v>201903</v>
      </c>
      <c r="E1335" s="460" t="s">
        <v>1069</v>
      </c>
      <c r="F1335" s="460" t="s">
        <v>1324</v>
      </c>
      <c r="G1335" s="72" t="s">
        <v>928</v>
      </c>
      <c r="H1335" s="460">
        <v>120</v>
      </c>
      <c r="I1335" s="460">
        <v>3</v>
      </c>
    </row>
    <row r="1336" spans="1:9" ht="15" customHeight="1" x14ac:dyDescent="0.25">
      <c r="A1336" s="223"/>
      <c r="B1336" s="460">
        <v>34</v>
      </c>
      <c r="C1336" s="460">
        <v>201904</v>
      </c>
      <c r="D1336" s="460">
        <v>201903</v>
      </c>
      <c r="E1336" s="460" t="s">
        <v>1069</v>
      </c>
      <c r="F1336" s="460" t="s">
        <v>1324</v>
      </c>
      <c r="G1336" s="72" t="s">
        <v>928</v>
      </c>
      <c r="H1336" s="460">
        <v>121</v>
      </c>
      <c r="I1336" s="460">
        <v>23</v>
      </c>
    </row>
    <row r="1337" spans="1:9" ht="15" customHeight="1" x14ac:dyDescent="0.25">
      <c r="A1337" s="223"/>
      <c r="B1337" s="460">
        <v>34</v>
      </c>
      <c r="C1337" s="460">
        <v>201904</v>
      </c>
      <c r="D1337" s="460">
        <v>201903</v>
      </c>
      <c r="E1337" s="460" t="s">
        <v>1069</v>
      </c>
      <c r="F1337" s="463" t="s">
        <v>1306</v>
      </c>
      <c r="G1337" s="72" t="s">
        <v>941</v>
      </c>
      <c r="H1337" s="460">
        <v>120</v>
      </c>
      <c r="I1337" s="460">
        <v>17</v>
      </c>
    </row>
    <row r="1338" spans="1:9" ht="15" customHeight="1" x14ac:dyDescent="0.25">
      <c r="A1338" s="223"/>
      <c r="B1338" s="460">
        <v>34</v>
      </c>
      <c r="C1338" s="460">
        <v>201904</v>
      </c>
      <c r="D1338" s="460">
        <v>201903</v>
      </c>
      <c r="E1338" s="460" t="s">
        <v>1069</v>
      </c>
      <c r="F1338" s="463" t="s">
        <v>1306</v>
      </c>
      <c r="G1338" s="72" t="s">
        <v>941</v>
      </c>
      <c r="H1338" s="460">
        <v>121</v>
      </c>
      <c r="I1338" s="460">
        <v>99</v>
      </c>
    </row>
    <row r="1339" spans="1:9" ht="15" customHeight="1" x14ac:dyDescent="0.25">
      <c r="A1339" s="223"/>
      <c r="B1339" s="460">
        <v>34</v>
      </c>
      <c r="C1339" s="460">
        <v>201904</v>
      </c>
      <c r="D1339" s="460">
        <v>201903</v>
      </c>
      <c r="E1339" s="460" t="s">
        <v>1069</v>
      </c>
      <c r="F1339" s="460" t="s">
        <v>1305</v>
      </c>
      <c r="G1339" s="72" t="s">
        <v>941</v>
      </c>
      <c r="H1339" s="460">
        <v>126</v>
      </c>
      <c r="I1339" s="460">
        <v>-2</v>
      </c>
    </row>
    <row r="1340" spans="1:9" ht="15" customHeight="1" x14ac:dyDescent="0.25">
      <c r="A1340" s="223"/>
      <c r="B1340" s="460">
        <v>34</v>
      </c>
      <c r="C1340" s="460">
        <v>201904</v>
      </c>
      <c r="D1340" s="460">
        <v>201903</v>
      </c>
      <c r="E1340" s="460" t="s">
        <v>1069</v>
      </c>
      <c r="F1340" s="460" t="s">
        <v>1320</v>
      </c>
      <c r="G1340" s="72" t="s">
        <v>1003</v>
      </c>
      <c r="H1340" s="460">
        <v>120</v>
      </c>
      <c r="I1340" s="460">
        <v>1</v>
      </c>
    </row>
    <row r="1341" spans="1:9" ht="15" customHeight="1" x14ac:dyDescent="0.25">
      <c r="A1341" s="223"/>
      <c r="B1341" s="460">
        <v>34</v>
      </c>
      <c r="C1341" s="460">
        <v>201904</v>
      </c>
      <c r="D1341" s="460">
        <v>201903</v>
      </c>
      <c r="E1341" s="460" t="s">
        <v>1069</v>
      </c>
      <c r="F1341" s="460" t="s">
        <v>1320</v>
      </c>
      <c r="G1341" s="72" t="s">
        <v>1003</v>
      </c>
      <c r="H1341" s="460">
        <v>121</v>
      </c>
      <c r="I1341" s="460">
        <v>37</v>
      </c>
    </row>
    <row r="1342" spans="1:9" ht="15" customHeight="1" x14ac:dyDescent="0.25">
      <c r="A1342" s="223"/>
      <c r="B1342" s="460">
        <v>34</v>
      </c>
      <c r="C1342" s="460">
        <v>201904</v>
      </c>
      <c r="D1342" s="460">
        <v>201903</v>
      </c>
      <c r="E1342" s="460" t="s">
        <v>1069</v>
      </c>
      <c r="F1342" s="460" t="s">
        <v>1319</v>
      </c>
      <c r="G1342" s="72" t="s">
        <v>1003</v>
      </c>
      <c r="H1342" s="460">
        <v>126</v>
      </c>
      <c r="I1342" s="460">
        <v>-1</v>
      </c>
    </row>
    <row r="1343" spans="1:9" ht="15" customHeight="1" x14ac:dyDescent="0.25">
      <c r="A1343" s="223"/>
      <c r="B1343" s="460">
        <v>36</v>
      </c>
      <c r="C1343" s="460">
        <v>201904</v>
      </c>
      <c r="D1343" s="460">
        <v>201903</v>
      </c>
      <c r="E1343" s="460" t="s">
        <v>1070</v>
      </c>
      <c r="F1343" s="460" t="s">
        <v>1336</v>
      </c>
      <c r="G1343" s="72" t="s">
        <v>937</v>
      </c>
      <c r="H1343" s="460">
        <v>120</v>
      </c>
      <c r="I1343" s="460">
        <v>16</v>
      </c>
    </row>
    <row r="1344" spans="1:9" ht="15" customHeight="1" x14ac:dyDescent="0.25">
      <c r="A1344" s="223"/>
      <c r="B1344" s="460">
        <v>36</v>
      </c>
      <c r="C1344" s="460">
        <v>201904</v>
      </c>
      <c r="D1344" s="460">
        <v>201903</v>
      </c>
      <c r="E1344" s="460" t="s">
        <v>1070</v>
      </c>
      <c r="F1344" s="460" t="s">
        <v>1336</v>
      </c>
      <c r="G1344" s="72" t="s">
        <v>937</v>
      </c>
      <c r="H1344" s="460">
        <v>121</v>
      </c>
      <c r="I1344" s="460">
        <v>19</v>
      </c>
    </row>
    <row r="1345" spans="1:9" ht="15" customHeight="1" x14ac:dyDescent="0.25">
      <c r="A1345" s="223"/>
      <c r="B1345" s="460">
        <v>36</v>
      </c>
      <c r="C1345" s="460">
        <v>201904</v>
      </c>
      <c r="D1345" s="460">
        <v>201903</v>
      </c>
      <c r="E1345" s="460" t="s">
        <v>1070</v>
      </c>
      <c r="F1345" s="460" t="s">
        <v>1318</v>
      </c>
      <c r="G1345" s="72" t="s">
        <v>1003</v>
      </c>
      <c r="H1345" s="460">
        <v>120</v>
      </c>
      <c r="I1345" s="460">
        <v>1</v>
      </c>
    </row>
    <row r="1346" spans="1:9" ht="15" customHeight="1" x14ac:dyDescent="0.25">
      <c r="A1346" s="223"/>
      <c r="B1346" s="460">
        <v>36</v>
      </c>
      <c r="C1346" s="460">
        <v>201904</v>
      </c>
      <c r="D1346" s="460">
        <v>201903</v>
      </c>
      <c r="E1346" s="460" t="s">
        <v>1070</v>
      </c>
      <c r="F1346" s="460" t="s">
        <v>1318</v>
      </c>
      <c r="G1346" s="72" t="s">
        <v>1003</v>
      </c>
      <c r="H1346" s="460">
        <v>121</v>
      </c>
      <c r="I1346" s="460">
        <v>43</v>
      </c>
    </row>
    <row r="1347" spans="1:9" ht="15" customHeight="1" x14ac:dyDescent="0.25">
      <c r="A1347" s="223"/>
      <c r="B1347" s="460">
        <v>36</v>
      </c>
      <c r="C1347" s="460">
        <v>201904</v>
      </c>
      <c r="D1347" s="460">
        <v>201903</v>
      </c>
      <c r="E1347" s="460" t="s">
        <v>1070</v>
      </c>
      <c r="F1347" s="460" t="s">
        <v>1330</v>
      </c>
      <c r="G1347" s="72" t="s">
        <v>939</v>
      </c>
      <c r="H1347" s="460">
        <v>120</v>
      </c>
      <c r="I1347" s="460">
        <v>10</v>
      </c>
    </row>
    <row r="1348" spans="1:9" ht="15" customHeight="1" x14ac:dyDescent="0.25">
      <c r="A1348" s="223"/>
      <c r="B1348" s="460">
        <v>36</v>
      </c>
      <c r="C1348" s="460">
        <v>201904</v>
      </c>
      <c r="D1348" s="460">
        <v>201903</v>
      </c>
      <c r="E1348" s="460" t="s">
        <v>1070</v>
      </c>
      <c r="F1348" s="463" t="s">
        <v>1330</v>
      </c>
      <c r="G1348" s="72" t="s">
        <v>939</v>
      </c>
      <c r="H1348" s="460">
        <v>121</v>
      </c>
      <c r="I1348" s="460">
        <v>34</v>
      </c>
    </row>
    <row r="1349" spans="1:9" ht="15" customHeight="1" x14ac:dyDescent="0.2">
      <c r="A1349" s="223"/>
      <c r="B1349" s="452">
        <v>4</v>
      </c>
      <c r="C1349" s="452">
        <v>201903</v>
      </c>
      <c r="D1349" s="452">
        <v>201903</v>
      </c>
      <c r="E1349" s="452" t="s">
        <v>1066</v>
      </c>
      <c r="F1349" s="452">
        <v>47</v>
      </c>
      <c r="G1349" s="459" t="s">
        <v>920</v>
      </c>
      <c r="H1349" s="452">
        <v>120</v>
      </c>
      <c r="I1349" s="452">
        <v>290</v>
      </c>
    </row>
    <row r="1350" spans="1:9" ht="15" customHeight="1" x14ac:dyDescent="0.2">
      <c r="A1350" s="223"/>
      <c r="B1350" s="452">
        <v>4</v>
      </c>
      <c r="C1350" s="452">
        <v>201903</v>
      </c>
      <c r="D1350" s="452">
        <v>201903</v>
      </c>
      <c r="E1350" s="452" t="s">
        <v>1066</v>
      </c>
      <c r="F1350" s="452">
        <v>47</v>
      </c>
      <c r="G1350" s="459" t="s">
        <v>920</v>
      </c>
      <c r="H1350" s="452">
        <v>121</v>
      </c>
      <c r="I1350" s="452">
        <v>1375</v>
      </c>
    </row>
    <row r="1351" spans="1:9" ht="15" customHeight="1" x14ac:dyDescent="0.2">
      <c r="A1351" s="223"/>
      <c r="B1351" s="452">
        <v>4</v>
      </c>
      <c r="C1351" s="452">
        <v>201903</v>
      </c>
      <c r="D1351" s="452">
        <v>201903</v>
      </c>
      <c r="E1351" s="452" t="s">
        <v>1066</v>
      </c>
      <c r="F1351" s="452" t="s">
        <v>1304</v>
      </c>
      <c r="G1351" s="459" t="s">
        <v>920</v>
      </c>
      <c r="H1351" s="452">
        <v>126</v>
      </c>
      <c r="I1351" s="452">
        <v>391</v>
      </c>
    </row>
    <row r="1352" spans="1:9" ht="15" customHeight="1" x14ac:dyDescent="0.2">
      <c r="A1352" s="223"/>
      <c r="B1352" s="452">
        <v>4</v>
      </c>
      <c r="C1352" s="452">
        <v>201903</v>
      </c>
      <c r="D1352" s="452">
        <v>201903</v>
      </c>
      <c r="E1352" s="452" t="s">
        <v>1066</v>
      </c>
      <c r="F1352" s="452" t="s">
        <v>1327</v>
      </c>
      <c r="G1352" s="459" t="s">
        <v>923</v>
      </c>
      <c r="H1352" s="452">
        <v>120</v>
      </c>
      <c r="I1352" s="452">
        <v>106</v>
      </c>
    </row>
    <row r="1353" spans="1:9" ht="15" customHeight="1" x14ac:dyDescent="0.2">
      <c r="A1353" s="223"/>
      <c r="B1353" s="452">
        <v>4</v>
      </c>
      <c r="C1353" s="452">
        <v>201903</v>
      </c>
      <c r="D1353" s="452">
        <v>201903</v>
      </c>
      <c r="E1353" s="452" t="s">
        <v>1066</v>
      </c>
      <c r="F1353" s="452" t="s">
        <v>1327</v>
      </c>
      <c r="G1353" s="459" t="s">
        <v>923</v>
      </c>
      <c r="H1353" s="452">
        <v>121</v>
      </c>
      <c r="I1353" s="452">
        <v>640</v>
      </c>
    </row>
    <row r="1354" spans="1:9" ht="15" customHeight="1" x14ac:dyDescent="0.25">
      <c r="A1354" s="223"/>
      <c r="B1354" s="460">
        <v>4</v>
      </c>
      <c r="C1354" s="460">
        <v>201903</v>
      </c>
      <c r="D1354" s="460">
        <v>201903</v>
      </c>
      <c r="E1354" s="460" t="s">
        <v>1066</v>
      </c>
      <c r="F1354" s="460">
        <v>86</v>
      </c>
      <c r="G1354" s="72" t="s">
        <v>935</v>
      </c>
      <c r="H1354" s="460">
        <v>120</v>
      </c>
      <c r="I1354" s="460">
        <v>87</v>
      </c>
    </row>
    <row r="1355" spans="1:9" ht="15" customHeight="1" x14ac:dyDescent="0.25">
      <c r="A1355" s="223"/>
      <c r="B1355" s="460">
        <v>4</v>
      </c>
      <c r="C1355" s="460">
        <v>201903</v>
      </c>
      <c r="D1355" s="460">
        <v>201903</v>
      </c>
      <c r="E1355" s="460" t="s">
        <v>1066</v>
      </c>
      <c r="F1355" s="460">
        <v>86</v>
      </c>
      <c r="G1355" s="72" t="s">
        <v>935</v>
      </c>
      <c r="H1355" s="460">
        <v>121</v>
      </c>
      <c r="I1355" s="460">
        <v>840</v>
      </c>
    </row>
    <row r="1356" spans="1:9" ht="15" customHeight="1" x14ac:dyDescent="0.25">
      <c r="A1356" s="223"/>
      <c r="B1356" s="460">
        <v>4</v>
      </c>
      <c r="C1356" s="460">
        <v>201903</v>
      </c>
      <c r="D1356" s="460">
        <v>201903</v>
      </c>
      <c r="E1356" s="460" t="s">
        <v>1066</v>
      </c>
      <c r="F1356" s="460" t="s">
        <v>1308</v>
      </c>
      <c r="G1356" s="72" t="s">
        <v>941</v>
      </c>
      <c r="H1356" s="460">
        <v>120</v>
      </c>
      <c r="I1356" s="460">
        <v>296</v>
      </c>
    </row>
    <row r="1357" spans="1:9" ht="15" customHeight="1" x14ac:dyDescent="0.25">
      <c r="A1357" s="223"/>
      <c r="B1357" s="460">
        <v>4</v>
      </c>
      <c r="C1357" s="460">
        <v>201903</v>
      </c>
      <c r="D1357" s="460">
        <v>201903</v>
      </c>
      <c r="E1357" s="460" t="s">
        <v>1066</v>
      </c>
      <c r="F1357" s="460" t="s">
        <v>1308</v>
      </c>
      <c r="G1357" s="72" t="s">
        <v>941</v>
      </c>
      <c r="H1357" s="460">
        <v>121</v>
      </c>
      <c r="I1357" s="460">
        <v>1571</v>
      </c>
    </row>
    <row r="1358" spans="1:9" ht="15" customHeight="1" x14ac:dyDescent="0.25">
      <c r="A1358" s="223"/>
      <c r="B1358" s="460">
        <v>4</v>
      </c>
      <c r="C1358" s="460">
        <v>201903</v>
      </c>
      <c r="D1358" s="460">
        <v>201903</v>
      </c>
      <c r="E1358" s="460" t="s">
        <v>1066</v>
      </c>
      <c r="F1358" s="460" t="s">
        <v>1307</v>
      </c>
      <c r="G1358" s="72" t="s">
        <v>941</v>
      </c>
      <c r="H1358" s="460">
        <v>126</v>
      </c>
      <c r="I1358" s="460">
        <v>348</v>
      </c>
    </row>
    <row r="1359" spans="1:9" ht="15" customHeight="1" x14ac:dyDescent="0.25">
      <c r="A1359" s="223"/>
      <c r="B1359" s="460">
        <v>4</v>
      </c>
      <c r="C1359" s="460">
        <v>201903</v>
      </c>
      <c r="D1359" s="460">
        <v>201903</v>
      </c>
      <c r="E1359" s="460" t="s">
        <v>1066</v>
      </c>
      <c r="F1359" s="463" t="s">
        <v>1328</v>
      </c>
      <c r="G1359" s="72" t="s">
        <v>925</v>
      </c>
      <c r="H1359" s="460">
        <v>120</v>
      </c>
      <c r="I1359" s="460">
        <v>233</v>
      </c>
    </row>
    <row r="1360" spans="1:9" ht="15" customHeight="1" x14ac:dyDescent="0.25">
      <c r="A1360" s="223"/>
      <c r="B1360" s="460">
        <v>4</v>
      </c>
      <c r="C1360" s="460">
        <v>201903</v>
      </c>
      <c r="D1360" s="460">
        <v>201903</v>
      </c>
      <c r="E1360" s="460" t="s">
        <v>1066</v>
      </c>
      <c r="F1360" s="463" t="s">
        <v>1328</v>
      </c>
      <c r="G1360" s="72" t="s">
        <v>925</v>
      </c>
      <c r="H1360" s="460">
        <v>121</v>
      </c>
      <c r="I1360" s="460">
        <v>1789</v>
      </c>
    </row>
    <row r="1361" spans="1:9" ht="15" customHeight="1" x14ac:dyDescent="0.25">
      <c r="A1361" s="223"/>
      <c r="B1361" s="460">
        <v>4</v>
      </c>
      <c r="C1361" s="460">
        <v>201903</v>
      </c>
      <c r="D1361" s="460">
        <v>201903</v>
      </c>
      <c r="E1361" s="460" t="s">
        <v>1066</v>
      </c>
      <c r="F1361" s="463" t="s">
        <v>1322</v>
      </c>
      <c r="G1361" s="72" t="s">
        <v>1003</v>
      </c>
      <c r="H1361" s="460">
        <v>120</v>
      </c>
      <c r="I1361" s="460">
        <v>93</v>
      </c>
    </row>
    <row r="1362" spans="1:9" ht="15" customHeight="1" x14ac:dyDescent="0.25">
      <c r="A1362" s="223"/>
      <c r="B1362" s="460">
        <v>4</v>
      </c>
      <c r="C1362" s="460">
        <v>201903</v>
      </c>
      <c r="D1362" s="460">
        <v>201903</v>
      </c>
      <c r="E1362" s="460" t="s">
        <v>1066</v>
      </c>
      <c r="F1362" s="463" t="s">
        <v>1322</v>
      </c>
      <c r="G1362" s="72" t="s">
        <v>1003</v>
      </c>
      <c r="H1362" s="460">
        <v>121</v>
      </c>
      <c r="I1362" s="460">
        <v>915</v>
      </c>
    </row>
    <row r="1363" spans="1:9" ht="15" customHeight="1" x14ac:dyDescent="0.25">
      <c r="A1363" s="223"/>
      <c r="B1363" s="460">
        <v>4</v>
      </c>
      <c r="C1363" s="460">
        <v>201903</v>
      </c>
      <c r="D1363" s="460">
        <v>201903</v>
      </c>
      <c r="E1363" s="460" t="s">
        <v>1066</v>
      </c>
      <c r="F1363" s="460" t="s">
        <v>1321</v>
      </c>
      <c r="G1363" s="72" t="s">
        <v>1003</v>
      </c>
      <c r="H1363" s="460">
        <v>126</v>
      </c>
      <c r="I1363" s="460">
        <v>141</v>
      </c>
    </row>
    <row r="1364" spans="1:9" ht="15" customHeight="1" x14ac:dyDescent="0.25">
      <c r="A1364" s="223"/>
      <c r="B1364" s="460">
        <v>4</v>
      </c>
      <c r="C1364" s="460">
        <v>201903</v>
      </c>
      <c r="D1364" s="460">
        <v>201903</v>
      </c>
      <c r="E1364" s="460" t="s">
        <v>1066</v>
      </c>
      <c r="F1364" s="460" t="s">
        <v>1333</v>
      </c>
      <c r="G1364" s="72" t="s">
        <v>913</v>
      </c>
      <c r="H1364" s="460">
        <v>120</v>
      </c>
      <c r="I1364" s="460">
        <v>262</v>
      </c>
    </row>
    <row r="1365" spans="1:9" ht="15" customHeight="1" x14ac:dyDescent="0.25">
      <c r="A1365" s="223"/>
      <c r="B1365" s="460">
        <v>4</v>
      </c>
      <c r="C1365" s="460">
        <v>201903</v>
      </c>
      <c r="D1365" s="460">
        <v>201903</v>
      </c>
      <c r="E1365" s="460" t="s">
        <v>1066</v>
      </c>
      <c r="F1365" s="463" t="s">
        <v>1333</v>
      </c>
      <c r="G1365" s="72" t="s">
        <v>913</v>
      </c>
      <c r="H1365" s="460">
        <v>121</v>
      </c>
      <c r="I1365" s="460">
        <v>2226</v>
      </c>
    </row>
    <row r="1366" spans="1:9" ht="15" customHeight="1" x14ac:dyDescent="0.25">
      <c r="A1366" s="223"/>
      <c r="B1366" s="460">
        <v>5</v>
      </c>
      <c r="C1366" s="460">
        <v>201903</v>
      </c>
      <c r="D1366" s="460">
        <v>201903</v>
      </c>
      <c r="E1366" s="460" t="s">
        <v>1067</v>
      </c>
      <c r="F1366" s="463">
        <v>18</v>
      </c>
      <c r="G1366" s="72" t="s">
        <v>940</v>
      </c>
      <c r="H1366" s="460">
        <v>120</v>
      </c>
      <c r="I1366" s="460">
        <v>187</v>
      </c>
    </row>
    <row r="1367" spans="1:9" ht="15" customHeight="1" x14ac:dyDescent="0.25">
      <c r="A1367" s="223"/>
      <c r="B1367" s="460">
        <v>5</v>
      </c>
      <c r="C1367" s="460">
        <v>201903</v>
      </c>
      <c r="D1367" s="460">
        <v>201903</v>
      </c>
      <c r="E1367" s="460" t="s">
        <v>1067</v>
      </c>
      <c r="F1367" s="460">
        <v>18</v>
      </c>
      <c r="G1367" s="72" t="s">
        <v>940</v>
      </c>
      <c r="H1367" s="460">
        <v>121</v>
      </c>
      <c r="I1367" s="460">
        <v>1629</v>
      </c>
    </row>
    <row r="1368" spans="1:9" ht="15" customHeight="1" x14ac:dyDescent="0.25">
      <c r="A1368" s="223"/>
      <c r="B1368" s="460">
        <v>5</v>
      </c>
      <c r="C1368" s="460">
        <v>201903</v>
      </c>
      <c r="D1368" s="460">
        <v>201903</v>
      </c>
      <c r="E1368" s="460" t="s">
        <v>1067</v>
      </c>
      <c r="F1368" s="460" t="s">
        <v>1315</v>
      </c>
      <c r="G1368" s="72" t="s">
        <v>930</v>
      </c>
      <c r="H1368" s="460">
        <v>126</v>
      </c>
      <c r="I1368" s="460">
        <v>641</v>
      </c>
    </row>
    <row r="1369" spans="1:9" ht="15" customHeight="1" x14ac:dyDescent="0.25">
      <c r="A1369" s="223"/>
      <c r="B1369" s="460">
        <v>5</v>
      </c>
      <c r="C1369" s="460">
        <v>201903</v>
      </c>
      <c r="D1369" s="460">
        <v>201903</v>
      </c>
      <c r="E1369" s="460" t="s">
        <v>1067</v>
      </c>
      <c r="F1369" s="460" t="s">
        <v>1316</v>
      </c>
      <c r="G1369" s="72" t="s">
        <v>930</v>
      </c>
      <c r="H1369" s="460">
        <v>120</v>
      </c>
      <c r="I1369" s="460">
        <v>382</v>
      </c>
    </row>
    <row r="1370" spans="1:9" ht="15" customHeight="1" x14ac:dyDescent="0.25">
      <c r="A1370" s="223"/>
      <c r="B1370" s="460">
        <v>5</v>
      </c>
      <c r="C1370" s="460">
        <v>201903</v>
      </c>
      <c r="D1370" s="460">
        <v>201903</v>
      </c>
      <c r="E1370" s="460" t="s">
        <v>1067</v>
      </c>
      <c r="F1370" s="460" t="s">
        <v>1316</v>
      </c>
      <c r="G1370" s="72" t="s">
        <v>930</v>
      </c>
      <c r="H1370" s="460">
        <v>121</v>
      </c>
      <c r="I1370" s="460">
        <v>2504</v>
      </c>
    </row>
    <row r="1371" spans="1:9" ht="15" customHeight="1" x14ac:dyDescent="0.25">
      <c r="A1371" s="223"/>
      <c r="B1371" s="460">
        <v>5</v>
      </c>
      <c r="C1371" s="460">
        <v>201903</v>
      </c>
      <c r="D1371" s="460">
        <v>201903</v>
      </c>
      <c r="E1371" s="460" t="s">
        <v>1067</v>
      </c>
      <c r="F1371" s="460">
        <v>85</v>
      </c>
      <c r="G1371" s="72" t="s">
        <v>935</v>
      </c>
      <c r="H1371" s="460">
        <v>120</v>
      </c>
      <c r="I1371" s="460">
        <v>91</v>
      </c>
    </row>
    <row r="1372" spans="1:9" ht="15" customHeight="1" x14ac:dyDescent="0.25">
      <c r="A1372" s="223"/>
      <c r="B1372" s="460">
        <v>5</v>
      </c>
      <c r="C1372" s="460">
        <v>201903</v>
      </c>
      <c r="D1372" s="460">
        <v>201903</v>
      </c>
      <c r="E1372" s="460" t="s">
        <v>1067</v>
      </c>
      <c r="F1372" s="460">
        <v>85</v>
      </c>
      <c r="G1372" s="72" t="s">
        <v>935</v>
      </c>
      <c r="H1372" s="460">
        <v>121</v>
      </c>
      <c r="I1372" s="460">
        <v>878</v>
      </c>
    </row>
    <row r="1373" spans="1:9" ht="15" customHeight="1" x14ac:dyDescent="0.25">
      <c r="A1373" s="223"/>
      <c r="B1373" s="460">
        <v>5</v>
      </c>
      <c r="C1373" s="460">
        <v>201903</v>
      </c>
      <c r="D1373" s="460">
        <v>201903</v>
      </c>
      <c r="E1373" s="460" t="s">
        <v>1067</v>
      </c>
      <c r="F1373" s="460" t="s">
        <v>1325</v>
      </c>
      <c r="G1373" s="72" t="s">
        <v>928</v>
      </c>
      <c r="H1373" s="460">
        <v>120</v>
      </c>
      <c r="I1373" s="460">
        <v>75</v>
      </c>
    </row>
    <row r="1374" spans="1:9" ht="15" customHeight="1" x14ac:dyDescent="0.25">
      <c r="A1374" s="223"/>
      <c r="B1374" s="460">
        <v>5</v>
      </c>
      <c r="C1374" s="460">
        <v>201903</v>
      </c>
      <c r="D1374" s="460">
        <v>201903</v>
      </c>
      <c r="E1374" s="460" t="s">
        <v>1067</v>
      </c>
      <c r="F1374" s="460" t="s">
        <v>1325</v>
      </c>
      <c r="G1374" s="72" t="s">
        <v>928</v>
      </c>
      <c r="H1374" s="460">
        <v>121</v>
      </c>
      <c r="I1374" s="460">
        <v>630</v>
      </c>
    </row>
    <row r="1375" spans="1:9" ht="15" customHeight="1" x14ac:dyDescent="0.25">
      <c r="A1375" s="223"/>
      <c r="B1375" s="460">
        <v>5</v>
      </c>
      <c r="C1375" s="460">
        <v>201903</v>
      </c>
      <c r="D1375" s="460">
        <v>201903</v>
      </c>
      <c r="E1375" s="460" t="s">
        <v>1067</v>
      </c>
      <c r="F1375" s="460" t="s">
        <v>1329</v>
      </c>
      <c r="G1375" s="72" t="s">
        <v>925</v>
      </c>
      <c r="H1375" s="460">
        <v>120</v>
      </c>
      <c r="I1375" s="460">
        <v>212</v>
      </c>
    </row>
    <row r="1376" spans="1:9" ht="15" customHeight="1" x14ac:dyDescent="0.25">
      <c r="A1376" s="223"/>
      <c r="B1376" s="460">
        <v>5</v>
      </c>
      <c r="C1376" s="460">
        <v>201903</v>
      </c>
      <c r="D1376" s="460">
        <v>201903</v>
      </c>
      <c r="E1376" s="460" t="s">
        <v>1067</v>
      </c>
      <c r="F1376" s="463" t="s">
        <v>1329</v>
      </c>
      <c r="G1376" s="72" t="s">
        <v>925</v>
      </c>
      <c r="H1376" s="460">
        <v>121</v>
      </c>
      <c r="I1376" s="460">
        <v>2124</v>
      </c>
    </row>
    <row r="1377" spans="1:9" ht="15" customHeight="1" x14ac:dyDescent="0.25">
      <c r="A1377" s="223"/>
      <c r="B1377" s="460">
        <v>5</v>
      </c>
      <c r="C1377" s="460">
        <v>201903</v>
      </c>
      <c r="D1377" s="460">
        <v>201903</v>
      </c>
      <c r="E1377" s="460" t="s">
        <v>1067</v>
      </c>
      <c r="F1377" s="463" t="s">
        <v>1331</v>
      </c>
      <c r="G1377" s="72" t="s">
        <v>939</v>
      </c>
      <c r="H1377" s="460">
        <v>120</v>
      </c>
      <c r="I1377" s="460">
        <v>298</v>
      </c>
    </row>
    <row r="1378" spans="1:9" ht="15" customHeight="1" x14ac:dyDescent="0.25">
      <c r="A1378" s="223"/>
      <c r="B1378" s="460">
        <v>5</v>
      </c>
      <c r="C1378" s="460">
        <v>201903</v>
      </c>
      <c r="D1378" s="460">
        <v>201903</v>
      </c>
      <c r="E1378" s="460" t="s">
        <v>1067</v>
      </c>
      <c r="F1378" s="460" t="s">
        <v>1331</v>
      </c>
      <c r="G1378" s="72" t="s">
        <v>939</v>
      </c>
      <c r="H1378" s="460">
        <v>121</v>
      </c>
      <c r="I1378" s="460">
        <v>3061</v>
      </c>
    </row>
    <row r="1379" spans="1:9" ht="15" customHeight="1" x14ac:dyDescent="0.25">
      <c r="A1379" s="223"/>
      <c r="B1379" s="460">
        <v>8</v>
      </c>
      <c r="C1379" s="460">
        <v>201903</v>
      </c>
      <c r="D1379" s="460">
        <v>201903</v>
      </c>
      <c r="E1379" s="460" t="s">
        <v>1068</v>
      </c>
      <c r="F1379" s="460">
        <v>19</v>
      </c>
      <c r="G1379" s="72" t="s">
        <v>940</v>
      </c>
      <c r="H1379" s="460">
        <v>120</v>
      </c>
      <c r="I1379" s="460">
        <v>142</v>
      </c>
    </row>
    <row r="1380" spans="1:9" ht="15" customHeight="1" x14ac:dyDescent="0.25">
      <c r="A1380" s="223"/>
      <c r="B1380" s="460">
        <v>8</v>
      </c>
      <c r="C1380" s="460">
        <v>201903</v>
      </c>
      <c r="D1380" s="460">
        <v>201903</v>
      </c>
      <c r="E1380" s="460" t="s">
        <v>1068</v>
      </c>
      <c r="F1380" s="460">
        <v>19</v>
      </c>
      <c r="G1380" s="72" t="s">
        <v>940</v>
      </c>
      <c r="H1380" s="460">
        <v>121</v>
      </c>
      <c r="I1380" s="460">
        <v>1155</v>
      </c>
    </row>
    <row r="1381" spans="1:9" ht="15" customHeight="1" x14ac:dyDescent="0.25">
      <c r="A1381" s="223"/>
      <c r="B1381" s="460">
        <v>8</v>
      </c>
      <c r="C1381" s="460">
        <v>201903</v>
      </c>
      <c r="D1381" s="460">
        <v>201903</v>
      </c>
      <c r="E1381" s="460" t="s">
        <v>1068</v>
      </c>
      <c r="F1381" s="460">
        <v>34</v>
      </c>
      <c r="G1381" s="72" t="s">
        <v>1024</v>
      </c>
      <c r="H1381" s="460">
        <v>120</v>
      </c>
      <c r="I1381" s="460">
        <v>30</v>
      </c>
    </row>
    <row r="1382" spans="1:9" ht="15" customHeight="1" x14ac:dyDescent="0.25">
      <c r="A1382" s="223"/>
      <c r="B1382" s="460">
        <v>8</v>
      </c>
      <c r="C1382" s="460">
        <v>201903</v>
      </c>
      <c r="D1382" s="460">
        <v>201903</v>
      </c>
      <c r="E1382" s="460" t="s">
        <v>1068</v>
      </c>
      <c r="F1382" s="460">
        <v>34</v>
      </c>
      <c r="G1382" s="72" t="s">
        <v>1024</v>
      </c>
      <c r="H1382" s="460">
        <v>121</v>
      </c>
      <c r="I1382" s="460">
        <v>231</v>
      </c>
    </row>
    <row r="1383" spans="1:9" ht="15" customHeight="1" x14ac:dyDescent="0.25">
      <c r="A1383" s="223"/>
      <c r="B1383" s="460">
        <v>8</v>
      </c>
      <c r="C1383" s="460">
        <v>201903</v>
      </c>
      <c r="D1383" s="460">
        <v>201903</v>
      </c>
      <c r="E1383" s="460" t="s">
        <v>1068</v>
      </c>
      <c r="F1383" s="460" t="s">
        <v>1309</v>
      </c>
      <c r="G1383" s="72" t="s">
        <v>1024</v>
      </c>
      <c r="H1383" s="460">
        <v>126</v>
      </c>
      <c r="I1383" s="460">
        <v>182</v>
      </c>
    </row>
    <row r="1384" spans="1:9" ht="15" customHeight="1" x14ac:dyDescent="0.25">
      <c r="A1384" s="223"/>
      <c r="B1384" s="460">
        <v>8</v>
      </c>
      <c r="C1384" s="460">
        <v>201903</v>
      </c>
      <c r="D1384" s="460">
        <v>201903</v>
      </c>
      <c r="E1384" s="460" t="s">
        <v>1068</v>
      </c>
      <c r="F1384" s="460">
        <v>45</v>
      </c>
      <c r="G1384" s="72" t="s">
        <v>920</v>
      </c>
      <c r="H1384" s="460">
        <v>120</v>
      </c>
      <c r="I1384" s="460">
        <v>114</v>
      </c>
    </row>
    <row r="1385" spans="1:9" ht="15" customHeight="1" x14ac:dyDescent="0.25">
      <c r="A1385" s="223"/>
      <c r="B1385" s="460">
        <v>8</v>
      </c>
      <c r="C1385" s="460">
        <v>201903</v>
      </c>
      <c r="D1385" s="460">
        <v>201903</v>
      </c>
      <c r="E1385" s="460" t="s">
        <v>1068</v>
      </c>
      <c r="F1385" s="460">
        <v>45</v>
      </c>
      <c r="G1385" s="72" t="s">
        <v>920</v>
      </c>
      <c r="H1385" s="460">
        <v>121</v>
      </c>
      <c r="I1385" s="460">
        <v>615</v>
      </c>
    </row>
    <row r="1386" spans="1:9" ht="15" customHeight="1" x14ac:dyDescent="0.25">
      <c r="A1386" s="223"/>
      <c r="B1386" s="460">
        <v>8</v>
      </c>
      <c r="C1386" s="460">
        <v>201903</v>
      </c>
      <c r="D1386" s="460">
        <v>201903</v>
      </c>
      <c r="E1386" s="460" t="s">
        <v>1068</v>
      </c>
      <c r="F1386" s="460" t="s">
        <v>1300</v>
      </c>
      <c r="G1386" s="72" t="s">
        <v>920</v>
      </c>
      <c r="H1386" s="460">
        <v>126</v>
      </c>
      <c r="I1386" s="460">
        <v>183</v>
      </c>
    </row>
    <row r="1387" spans="1:9" ht="15" customHeight="1" x14ac:dyDescent="0.25">
      <c r="A1387" s="223"/>
      <c r="B1387" s="460">
        <v>8</v>
      </c>
      <c r="C1387" s="460">
        <v>201903</v>
      </c>
      <c r="D1387" s="460">
        <v>201903</v>
      </c>
      <c r="E1387" s="460" t="s">
        <v>1068</v>
      </c>
      <c r="F1387" s="460" t="s">
        <v>1326</v>
      </c>
      <c r="G1387" s="72" t="s">
        <v>923</v>
      </c>
      <c r="H1387" s="460">
        <v>120</v>
      </c>
      <c r="I1387" s="460">
        <v>72</v>
      </c>
    </row>
    <row r="1388" spans="1:9" ht="15" customHeight="1" x14ac:dyDescent="0.25">
      <c r="A1388" s="223"/>
      <c r="B1388" s="460">
        <v>8</v>
      </c>
      <c r="C1388" s="460">
        <v>201903</v>
      </c>
      <c r="D1388" s="460">
        <v>201903</v>
      </c>
      <c r="E1388" s="460" t="s">
        <v>1068</v>
      </c>
      <c r="F1388" s="460" t="s">
        <v>1326</v>
      </c>
      <c r="G1388" s="72" t="s">
        <v>923</v>
      </c>
      <c r="H1388" s="460">
        <v>121</v>
      </c>
      <c r="I1388" s="460">
        <v>789</v>
      </c>
    </row>
    <row r="1389" spans="1:9" ht="15" customHeight="1" x14ac:dyDescent="0.25">
      <c r="A1389" s="223"/>
      <c r="B1389" s="460">
        <v>8</v>
      </c>
      <c r="C1389" s="460">
        <v>201903</v>
      </c>
      <c r="D1389" s="460">
        <v>201903</v>
      </c>
      <c r="E1389" s="460" t="s">
        <v>1068</v>
      </c>
      <c r="F1389" s="460">
        <v>69</v>
      </c>
      <c r="G1389" s="72" t="s">
        <v>937</v>
      </c>
      <c r="H1389" s="460">
        <v>120</v>
      </c>
      <c r="I1389" s="460">
        <v>440</v>
      </c>
    </row>
    <row r="1390" spans="1:9" ht="15" customHeight="1" x14ac:dyDescent="0.25">
      <c r="A1390" s="223"/>
      <c r="B1390" s="460">
        <v>8</v>
      </c>
      <c r="C1390" s="460">
        <v>201903</v>
      </c>
      <c r="D1390" s="460">
        <v>201903</v>
      </c>
      <c r="E1390" s="460" t="s">
        <v>1068</v>
      </c>
      <c r="F1390" s="460">
        <v>69</v>
      </c>
      <c r="G1390" s="72" t="s">
        <v>937</v>
      </c>
      <c r="H1390" s="460">
        <v>121</v>
      </c>
      <c r="I1390" s="460">
        <v>2541</v>
      </c>
    </row>
    <row r="1391" spans="1:9" ht="15" customHeight="1" x14ac:dyDescent="0.25">
      <c r="A1391" s="223"/>
      <c r="B1391" s="460">
        <v>8</v>
      </c>
      <c r="C1391" s="460">
        <v>201903</v>
      </c>
      <c r="D1391" s="460">
        <v>201903</v>
      </c>
      <c r="E1391" s="460" t="s">
        <v>1068</v>
      </c>
      <c r="F1391" s="460" t="s">
        <v>1334</v>
      </c>
      <c r="G1391" s="72" t="s">
        <v>937</v>
      </c>
      <c r="H1391" s="460">
        <v>126</v>
      </c>
      <c r="I1391" s="460">
        <v>739</v>
      </c>
    </row>
    <row r="1392" spans="1:9" ht="15" customHeight="1" x14ac:dyDescent="0.25">
      <c r="A1392" s="223"/>
      <c r="B1392" s="460">
        <v>8</v>
      </c>
      <c r="C1392" s="460">
        <v>201903</v>
      </c>
      <c r="D1392" s="460">
        <v>201903</v>
      </c>
      <c r="E1392" s="460" t="s">
        <v>1068</v>
      </c>
      <c r="F1392" s="460" t="s">
        <v>1312</v>
      </c>
      <c r="G1392" s="72" t="s">
        <v>930</v>
      </c>
      <c r="H1392" s="460">
        <v>120</v>
      </c>
      <c r="I1392" s="460">
        <v>278</v>
      </c>
    </row>
    <row r="1393" spans="1:9" ht="15" customHeight="1" x14ac:dyDescent="0.25">
      <c r="A1393" s="223"/>
      <c r="B1393" s="460">
        <v>8</v>
      </c>
      <c r="C1393" s="460">
        <v>201903</v>
      </c>
      <c r="D1393" s="460">
        <v>201903</v>
      </c>
      <c r="E1393" s="460" t="s">
        <v>1068</v>
      </c>
      <c r="F1393" s="460" t="s">
        <v>1312</v>
      </c>
      <c r="G1393" s="72" t="s">
        <v>930</v>
      </c>
      <c r="H1393" s="460">
        <v>121</v>
      </c>
      <c r="I1393" s="460">
        <v>1600</v>
      </c>
    </row>
    <row r="1394" spans="1:9" ht="15" customHeight="1" x14ac:dyDescent="0.25">
      <c r="A1394" s="223"/>
      <c r="B1394" s="460">
        <v>8</v>
      </c>
      <c r="C1394" s="460">
        <v>201903</v>
      </c>
      <c r="D1394" s="460">
        <v>201903</v>
      </c>
      <c r="E1394" s="460" t="s">
        <v>1068</v>
      </c>
      <c r="F1394" s="460" t="s">
        <v>1311</v>
      </c>
      <c r="G1394" s="72" t="s">
        <v>930</v>
      </c>
      <c r="H1394" s="460">
        <v>126</v>
      </c>
      <c r="I1394" s="460">
        <v>431</v>
      </c>
    </row>
    <row r="1395" spans="1:9" ht="15" customHeight="1" x14ac:dyDescent="0.25">
      <c r="A1395" s="223"/>
      <c r="B1395" s="460">
        <v>8</v>
      </c>
      <c r="C1395" s="460">
        <v>201903</v>
      </c>
      <c r="D1395" s="460">
        <v>201903</v>
      </c>
      <c r="E1395" s="460" t="s">
        <v>1068</v>
      </c>
      <c r="F1395" s="460" t="s">
        <v>1323</v>
      </c>
      <c r="G1395" s="72" t="s">
        <v>928</v>
      </c>
      <c r="H1395" s="460">
        <v>120</v>
      </c>
      <c r="I1395" s="460">
        <v>75</v>
      </c>
    </row>
    <row r="1396" spans="1:9" ht="15" customHeight="1" x14ac:dyDescent="0.25">
      <c r="A1396" s="223"/>
      <c r="B1396" s="460">
        <v>8</v>
      </c>
      <c r="C1396" s="460">
        <v>201903</v>
      </c>
      <c r="D1396" s="460">
        <v>201903</v>
      </c>
      <c r="E1396" s="460" t="s">
        <v>1068</v>
      </c>
      <c r="F1396" s="460" t="s">
        <v>1323</v>
      </c>
      <c r="G1396" s="72" t="s">
        <v>928</v>
      </c>
      <c r="H1396" s="460">
        <v>121</v>
      </c>
      <c r="I1396" s="460">
        <v>436</v>
      </c>
    </row>
    <row r="1397" spans="1:9" ht="15" customHeight="1" x14ac:dyDescent="0.25">
      <c r="A1397" s="223"/>
      <c r="B1397" s="460">
        <v>8</v>
      </c>
      <c r="C1397" s="460">
        <v>201903</v>
      </c>
      <c r="D1397" s="460">
        <v>201903</v>
      </c>
      <c r="E1397" s="460" t="s">
        <v>1068</v>
      </c>
      <c r="F1397" s="460" t="s">
        <v>1332</v>
      </c>
      <c r="G1397" s="72" t="s">
        <v>913</v>
      </c>
      <c r="H1397" s="460">
        <v>120</v>
      </c>
      <c r="I1397" s="460">
        <v>183</v>
      </c>
    </row>
    <row r="1398" spans="1:9" ht="15" customHeight="1" x14ac:dyDescent="0.25">
      <c r="A1398" s="223"/>
      <c r="B1398" s="460">
        <v>8</v>
      </c>
      <c r="C1398" s="460">
        <v>201903</v>
      </c>
      <c r="D1398" s="460">
        <v>201903</v>
      </c>
      <c r="E1398" s="460" t="s">
        <v>1068</v>
      </c>
      <c r="F1398" s="460" t="s">
        <v>1332</v>
      </c>
      <c r="G1398" s="72" t="s">
        <v>913</v>
      </c>
      <c r="H1398" s="460">
        <v>121</v>
      </c>
      <c r="I1398" s="460">
        <v>2002</v>
      </c>
    </row>
    <row r="1399" spans="1:9" ht="15" customHeight="1" x14ac:dyDescent="0.25">
      <c r="A1399" s="223"/>
      <c r="B1399" s="460">
        <v>34</v>
      </c>
      <c r="C1399" s="460">
        <v>201903</v>
      </c>
      <c r="D1399" s="460">
        <v>201903</v>
      </c>
      <c r="E1399" s="460" t="s">
        <v>1069</v>
      </c>
      <c r="F1399" s="460">
        <v>33</v>
      </c>
      <c r="G1399" s="72" t="s">
        <v>1024</v>
      </c>
      <c r="H1399" s="460">
        <v>120</v>
      </c>
      <c r="I1399" s="460">
        <v>29</v>
      </c>
    </row>
    <row r="1400" spans="1:9" ht="15" customHeight="1" x14ac:dyDescent="0.25">
      <c r="A1400" s="223"/>
      <c r="B1400" s="460">
        <v>34</v>
      </c>
      <c r="C1400" s="460">
        <v>201903</v>
      </c>
      <c r="D1400" s="460">
        <v>201903</v>
      </c>
      <c r="E1400" s="460" t="s">
        <v>1069</v>
      </c>
      <c r="F1400" s="460">
        <v>33</v>
      </c>
      <c r="G1400" s="72" t="s">
        <v>1024</v>
      </c>
      <c r="H1400" s="460">
        <v>121</v>
      </c>
      <c r="I1400" s="460">
        <v>253</v>
      </c>
    </row>
    <row r="1401" spans="1:9" ht="15" customHeight="1" x14ac:dyDescent="0.25">
      <c r="A1401" s="223"/>
      <c r="B1401" s="460">
        <v>34</v>
      </c>
      <c r="C1401" s="460">
        <v>201903</v>
      </c>
      <c r="D1401" s="460">
        <v>201903</v>
      </c>
      <c r="E1401" s="460" t="s">
        <v>1069</v>
      </c>
      <c r="F1401" s="460" t="s">
        <v>1310</v>
      </c>
      <c r="G1401" s="72" t="s">
        <v>1024</v>
      </c>
      <c r="H1401" s="460">
        <v>126</v>
      </c>
      <c r="I1401" s="460">
        <v>167</v>
      </c>
    </row>
    <row r="1402" spans="1:9" ht="15" customHeight="1" x14ac:dyDescent="0.25">
      <c r="A1402" s="223"/>
      <c r="B1402" s="460">
        <v>34</v>
      </c>
      <c r="C1402" s="460">
        <v>201903</v>
      </c>
      <c r="D1402" s="460">
        <v>201903</v>
      </c>
      <c r="E1402" s="460" t="s">
        <v>1069</v>
      </c>
      <c r="F1402" s="460">
        <v>46</v>
      </c>
      <c r="G1402" s="72" t="s">
        <v>920</v>
      </c>
      <c r="H1402" s="460">
        <v>120</v>
      </c>
      <c r="I1402" s="460">
        <v>134</v>
      </c>
    </row>
    <row r="1403" spans="1:9" ht="15" customHeight="1" x14ac:dyDescent="0.25">
      <c r="A1403" s="223"/>
      <c r="B1403" s="460">
        <v>34</v>
      </c>
      <c r="C1403" s="460">
        <v>201903</v>
      </c>
      <c r="D1403" s="460">
        <v>201903</v>
      </c>
      <c r="E1403" s="460" t="s">
        <v>1069</v>
      </c>
      <c r="F1403" s="460">
        <v>46</v>
      </c>
      <c r="G1403" s="72" t="s">
        <v>920</v>
      </c>
      <c r="H1403" s="460">
        <v>121</v>
      </c>
      <c r="I1403" s="460">
        <v>836</v>
      </c>
    </row>
    <row r="1404" spans="1:9" ht="15" customHeight="1" x14ac:dyDescent="0.25">
      <c r="A1404" s="223"/>
      <c r="B1404" s="460">
        <v>34</v>
      </c>
      <c r="C1404" s="460">
        <v>201903</v>
      </c>
      <c r="D1404" s="460">
        <v>201903</v>
      </c>
      <c r="E1404" s="460" t="s">
        <v>1069</v>
      </c>
      <c r="F1404" s="460" t="s">
        <v>1303</v>
      </c>
      <c r="G1404" s="72" t="s">
        <v>920</v>
      </c>
      <c r="H1404" s="460">
        <v>126</v>
      </c>
      <c r="I1404" s="460">
        <v>239</v>
      </c>
    </row>
    <row r="1405" spans="1:9" ht="15" customHeight="1" x14ac:dyDescent="0.25">
      <c r="A1405" s="223"/>
      <c r="B1405" s="460">
        <v>34</v>
      </c>
      <c r="C1405" s="460">
        <v>201903</v>
      </c>
      <c r="D1405" s="460">
        <v>201903</v>
      </c>
      <c r="E1405" s="460" t="s">
        <v>1069</v>
      </c>
      <c r="F1405" s="460" t="s">
        <v>1314</v>
      </c>
      <c r="G1405" s="72" t="s">
        <v>930</v>
      </c>
      <c r="H1405" s="460">
        <v>120</v>
      </c>
      <c r="I1405" s="460">
        <v>120</v>
      </c>
    </row>
    <row r="1406" spans="1:9" ht="15" customHeight="1" x14ac:dyDescent="0.25">
      <c r="A1406" s="223"/>
      <c r="B1406" s="460">
        <v>34</v>
      </c>
      <c r="C1406" s="460">
        <v>201903</v>
      </c>
      <c r="D1406" s="460">
        <v>201903</v>
      </c>
      <c r="E1406" s="460" t="s">
        <v>1069</v>
      </c>
      <c r="F1406" s="463" t="s">
        <v>1314</v>
      </c>
      <c r="G1406" s="72" t="s">
        <v>930</v>
      </c>
      <c r="H1406" s="460">
        <v>121</v>
      </c>
      <c r="I1406" s="460">
        <v>965</v>
      </c>
    </row>
    <row r="1407" spans="1:9" ht="15" customHeight="1" x14ac:dyDescent="0.25">
      <c r="A1407" s="223"/>
      <c r="B1407" s="460">
        <v>34</v>
      </c>
      <c r="C1407" s="460">
        <v>201903</v>
      </c>
      <c r="D1407" s="460">
        <v>201903</v>
      </c>
      <c r="E1407" s="460" t="s">
        <v>1069</v>
      </c>
      <c r="F1407" s="463" t="s">
        <v>1313</v>
      </c>
      <c r="G1407" s="72" t="s">
        <v>930</v>
      </c>
      <c r="H1407" s="460">
        <v>126</v>
      </c>
      <c r="I1407" s="460">
        <v>255</v>
      </c>
    </row>
    <row r="1408" spans="1:9" ht="15" customHeight="1" x14ac:dyDescent="0.25">
      <c r="A1408" s="223"/>
      <c r="B1408" s="460">
        <v>34</v>
      </c>
      <c r="C1408" s="460">
        <v>201903</v>
      </c>
      <c r="D1408" s="460">
        <v>201903</v>
      </c>
      <c r="E1408" s="460" t="s">
        <v>1069</v>
      </c>
      <c r="F1408" s="460" t="s">
        <v>1324</v>
      </c>
      <c r="G1408" s="72" t="s">
        <v>928</v>
      </c>
      <c r="H1408" s="460">
        <v>120</v>
      </c>
      <c r="I1408" s="460">
        <v>51</v>
      </c>
    </row>
    <row r="1409" spans="1:9" ht="15" customHeight="1" x14ac:dyDescent="0.25">
      <c r="A1409" s="223"/>
      <c r="B1409" s="460">
        <v>34</v>
      </c>
      <c r="C1409" s="460">
        <v>201903</v>
      </c>
      <c r="D1409" s="460">
        <v>201903</v>
      </c>
      <c r="E1409" s="460" t="s">
        <v>1069</v>
      </c>
      <c r="F1409" s="460" t="s">
        <v>1324</v>
      </c>
      <c r="G1409" s="72" t="s">
        <v>928</v>
      </c>
      <c r="H1409" s="460">
        <v>121</v>
      </c>
      <c r="I1409" s="460">
        <v>534</v>
      </c>
    </row>
    <row r="1410" spans="1:9" ht="15" customHeight="1" x14ac:dyDescent="0.25">
      <c r="A1410" s="223"/>
      <c r="B1410" s="460">
        <v>34</v>
      </c>
      <c r="C1410" s="460">
        <v>201903</v>
      </c>
      <c r="D1410" s="460">
        <v>201903</v>
      </c>
      <c r="E1410" s="460" t="s">
        <v>1069</v>
      </c>
      <c r="F1410" s="460" t="s">
        <v>1306</v>
      </c>
      <c r="G1410" s="72" t="s">
        <v>941</v>
      </c>
      <c r="H1410" s="460">
        <v>120</v>
      </c>
      <c r="I1410" s="460">
        <v>425</v>
      </c>
    </row>
    <row r="1411" spans="1:9" ht="15" customHeight="1" x14ac:dyDescent="0.25">
      <c r="A1411" s="223"/>
      <c r="B1411" s="460">
        <v>34</v>
      </c>
      <c r="C1411" s="460">
        <v>201903</v>
      </c>
      <c r="D1411" s="460">
        <v>201903</v>
      </c>
      <c r="E1411" s="460" t="s">
        <v>1069</v>
      </c>
      <c r="F1411" s="463" t="s">
        <v>1306</v>
      </c>
      <c r="G1411" s="72" t="s">
        <v>941</v>
      </c>
      <c r="H1411" s="460">
        <v>121</v>
      </c>
      <c r="I1411" s="460">
        <v>2577</v>
      </c>
    </row>
    <row r="1412" spans="1:9" ht="15" customHeight="1" x14ac:dyDescent="0.25">
      <c r="A1412" s="223"/>
      <c r="B1412" s="460">
        <v>34</v>
      </c>
      <c r="C1412" s="460">
        <v>201903</v>
      </c>
      <c r="D1412" s="460">
        <v>201903</v>
      </c>
      <c r="E1412" s="460" t="s">
        <v>1069</v>
      </c>
      <c r="F1412" s="463" t="s">
        <v>1305</v>
      </c>
      <c r="G1412" s="72" t="s">
        <v>941</v>
      </c>
      <c r="H1412" s="460">
        <v>126</v>
      </c>
      <c r="I1412" s="460">
        <v>563</v>
      </c>
    </row>
    <row r="1413" spans="1:9" ht="15" customHeight="1" x14ac:dyDescent="0.25">
      <c r="A1413" s="223"/>
      <c r="B1413" s="460">
        <v>34</v>
      </c>
      <c r="C1413" s="460">
        <v>201903</v>
      </c>
      <c r="D1413" s="460">
        <v>201903</v>
      </c>
      <c r="E1413" s="460" t="s">
        <v>1069</v>
      </c>
      <c r="F1413" s="460" t="s">
        <v>1320</v>
      </c>
      <c r="G1413" s="72" t="s">
        <v>1003</v>
      </c>
      <c r="H1413" s="460">
        <v>120</v>
      </c>
      <c r="I1413" s="460">
        <v>60</v>
      </c>
    </row>
    <row r="1414" spans="1:9" ht="15" customHeight="1" x14ac:dyDescent="0.25">
      <c r="A1414" s="223"/>
      <c r="B1414" s="460">
        <v>34</v>
      </c>
      <c r="C1414" s="460">
        <v>201903</v>
      </c>
      <c r="D1414" s="460">
        <v>201903</v>
      </c>
      <c r="E1414" s="460" t="s">
        <v>1069</v>
      </c>
      <c r="F1414" s="460" t="s">
        <v>1320</v>
      </c>
      <c r="G1414" s="72" t="s">
        <v>1003</v>
      </c>
      <c r="H1414" s="460">
        <v>121</v>
      </c>
      <c r="I1414" s="460">
        <v>633</v>
      </c>
    </row>
    <row r="1415" spans="1:9" ht="15" customHeight="1" x14ac:dyDescent="0.25">
      <c r="A1415" s="223"/>
      <c r="B1415" s="460">
        <v>34</v>
      </c>
      <c r="C1415" s="460">
        <v>201903</v>
      </c>
      <c r="D1415" s="460">
        <v>201903</v>
      </c>
      <c r="E1415" s="460" t="s">
        <v>1069</v>
      </c>
      <c r="F1415" s="463" t="s">
        <v>1319</v>
      </c>
      <c r="G1415" s="72" t="s">
        <v>1003</v>
      </c>
      <c r="H1415" s="460">
        <v>126</v>
      </c>
      <c r="I1415" s="460">
        <v>120</v>
      </c>
    </row>
    <row r="1416" spans="1:9" ht="15" customHeight="1" x14ac:dyDescent="0.25">
      <c r="A1416" s="223"/>
      <c r="B1416" s="460">
        <v>36</v>
      </c>
      <c r="C1416" s="460">
        <v>201903</v>
      </c>
      <c r="D1416" s="460">
        <v>201903</v>
      </c>
      <c r="E1416" s="460" t="s">
        <v>1070</v>
      </c>
      <c r="F1416" s="460" t="s">
        <v>1336</v>
      </c>
      <c r="G1416" s="72" t="s">
        <v>937</v>
      </c>
      <c r="H1416" s="460">
        <v>120</v>
      </c>
      <c r="I1416" s="460">
        <v>165</v>
      </c>
    </row>
    <row r="1417" spans="1:9" ht="15" customHeight="1" x14ac:dyDescent="0.25">
      <c r="A1417" s="223"/>
      <c r="B1417" s="460">
        <v>36</v>
      </c>
      <c r="C1417" s="460">
        <v>201903</v>
      </c>
      <c r="D1417" s="460">
        <v>201903</v>
      </c>
      <c r="E1417" s="460" t="s">
        <v>1070</v>
      </c>
      <c r="F1417" s="460" t="s">
        <v>1336</v>
      </c>
      <c r="G1417" s="72" t="s">
        <v>937</v>
      </c>
      <c r="H1417" s="460">
        <v>121</v>
      </c>
      <c r="I1417" s="460">
        <v>1499</v>
      </c>
    </row>
    <row r="1418" spans="1:9" ht="15" customHeight="1" x14ac:dyDescent="0.25">
      <c r="A1418" s="223"/>
      <c r="B1418" s="460">
        <v>36</v>
      </c>
      <c r="C1418" s="460">
        <v>201903</v>
      </c>
      <c r="D1418" s="460">
        <v>201903</v>
      </c>
      <c r="E1418" s="460" t="s">
        <v>1070</v>
      </c>
      <c r="F1418" s="460" t="s">
        <v>1318</v>
      </c>
      <c r="G1418" s="72" t="s">
        <v>1003</v>
      </c>
      <c r="H1418" s="460">
        <v>120</v>
      </c>
      <c r="I1418" s="460">
        <v>63</v>
      </c>
    </row>
    <row r="1419" spans="1:9" ht="15" customHeight="1" x14ac:dyDescent="0.25">
      <c r="A1419" s="223"/>
      <c r="B1419" s="460">
        <v>36</v>
      </c>
      <c r="C1419" s="460">
        <v>201903</v>
      </c>
      <c r="D1419" s="460">
        <v>201903</v>
      </c>
      <c r="E1419" s="460" t="s">
        <v>1070</v>
      </c>
      <c r="F1419" s="463" t="s">
        <v>1318</v>
      </c>
      <c r="G1419" s="72" t="s">
        <v>1003</v>
      </c>
      <c r="H1419" s="460">
        <v>121</v>
      </c>
      <c r="I1419" s="460">
        <v>547</v>
      </c>
    </row>
    <row r="1420" spans="1:9" ht="15" customHeight="1" x14ac:dyDescent="0.25">
      <c r="A1420" s="223"/>
      <c r="B1420" s="460">
        <v>36</v>
      </c>
      <c r="C1420" s="460">
        <v>201903</v>
      </c>
      <c r="D1420" s="460">
        <v>201903</v>
      </c>
      <c r="E1420" s="460" t="s">
        <v>1070</v>
      </c>
      <c r="F1420" s="463" t="s">
        <v>1317</v>
      </c>
      <c r="G1420" s="72" t="s">
        <v>1003</v>
      </c>
      <c r="H1420" s="460">
        <v>126</v>
      </c>
      <c r="I1420" s="460">
        <v>100</v>
      </c>
    </row>
    <row r="1421" spans="1:9" ht="15" customHeight="1" x14ac:dyDescent="0.25">
      <c r="A1421" s="223"/>
      <c r="B1421" s="460">
        <v>36</v>
      </c>
      <c r="C1421" s="460">
        <v>201903</v>
      </c>
      <c r="D1421" s="460">
        <v>201903</v>
      </c>
      <c r="E1421" s="460" t="s">
        <v>1070</v>
      </c>
      <c r="F1421" s="463" t="s">
        <v>1330</v>
      </c>
      <c r="G1421" s="72" t="s">
        <v>939</v>
      </c>
      <c r="H1421" s="460">
        <v>120</v>
      </c>
      <c r="I1421" s="460">
        <v>234</v>
      </c>
    </row>
    <row r="1422" spans="1:9" ht="15" customHeight="1" x14ac:dyDescent="0.25">
      <c r="A1422" s="223"/>
      <c r="B1422" s="460">
        <v>36</v>
      </c>
      <c r="C1422" s="460">
        <v>201903</v>
      </c>
      <c r="D1422" s="460">
        <v>201903</v>
      </c>
      <c r="E1422" s="460" t="s">
        <v>1070</v>
      </c>
      <c r="F1422" s="463" t="s">
        <v>1330</v>
      </c>
      <c r="G1422" s="72" t="s">
        <v>939</v>
      </c>
      <c r="H1422" s="460">
        <v>121</v>
      </c>
      <c r="I1422" s="460">
        <v>2059</v>
      </c>
    </row>
    <row r="1423" spans="1:9" ht="15" customHeight="1" x14ac:dyDescent="0.25">
      <c r="A1423" s="460"/>
      <c r="B1423" s="460">
        <v>4</v>
      </c>
      <c r="C1423" s="460">
        <v>201908</v>
      </c>
      <c r="D1423" s="460">
        <v>201903</v>
      </c>
      <c r="E1423" s="460" t="s">
        <v>1066</v>
      </c>
      <c r="F1423" s="460">
        <v>47</v>
      </c>
      <c r="G1423" s="72" t="s">
        <v>920</v>
      </c>
      <c r="H1423" s="460">
        <v>120</v>
      </c>
      <c r="I1423" s="460">
        <v>-3</v>
      </c>
    </row>
    <row r="1424" spans="1:9" ht="15" customHeight="1" x14ac:dyDescent="0.25">
      <c r="A1424" s="450"/>
      <c r="B1424" s="461">
        <v>4</v>
      </c>
      <c r="C1424" s="461">
        <v>201908</v>
      </c>
      <c r="D1424" s="461">
        <v>201903</v>
      </c>
      <c r="E1424" s="462" t="s">
        <v>1066</v>
      </c>
      <c r="F1424" s="461">
        <v>47</v>
      </c>
      <c r="G1424" s="574" t="s">
        <v>920</v>
      </c>
      <c r="H1424" s="461">
        <v>121</v>
      </c>
      <c r="I1424" s="461">
        <v>4</v>
      </c>
    </row>
    <row r="1425" spans="1:9" ht="15" customHeight="1" x14ac:dyDescent="0.25">
      <c r="A1425" s="450"/>
      <c r="B1425" s="461">
        <v>4</v>
      </c>
      <c r="C1425" s="461">
        <v>201908</v>
      </c>
      <c r="D1425" s="461">
        <v>201903</v>
      </c>
      <c r="E1425" s="462" t="s">
        <v>1066</v>
      </c>
      <c r="F1425" s="461" t="s">
        <v>1304</v>
      </c>
      <c r="G1425" s="574" t="s">
        <v>920</v>
      </c>
      <c r="H1425" s="461">
        <v>126</v>
      </c>
      <c r="I1425" s="461">
        <v>2</v>
      </c>
    </row>
    <row r="1426" spans="1:9" ht="15" customHeight="1" x14ac:dyDescent="0.25">
      <c r="A1426" s="450"/>
      <c r="B1426" s="461">
        <v>4</v>
      </c>
      <c r="C1426" s="461">
        <v>201908</v>
      </c>
      <c r="D1426" s="461">
        <v>201903</v>
      </c>
      <c r="E1426" s="462" t="s">
        <v>1066</v>
      </c>
      <c r="F1426" s="462" t="s">
        <v>1327</v>
      </c>
      <c r="G1426" s="574" t="s">
        <v>923</v>
      </c>
      <c r="H1426" s="461">
        <v>120</v>
      </c>
      <c r="I1426" s="461">
        <v>-1</v>
      </c>
    </row>
    <row r="1427" spans="1:9" ht="15" customHeight="1" x14ac:dyDescent="0.25">
      <c r="A1427" s="450"/>
      <c r="B1427" s="461">
        <v>4</v>
      </c>
      <c r="C1427" s="461">
        <v>201908</v>
      </c>
      <c r="D1427" s="461">
        <v>201903</v>
      </c>
      <c r="E1427" s="462" t="s">
        <v>1066</v>
      </c>
      <c r="F1427" s="462" t="s">
        <v>1327</v>
      </c>
      <c r="G1427" s="574" t="s">
        <v>923</v>
      </c>
      <c r="H1427" s="461">
        <v>121</v>
      </c>
      <c r="I1427" s="461">
        <v>1</v>
      </c>
    </row>
    <row r="1428" spans="1:9" ht="15" customHeight="1" x14ac:dyDescent="0.25">
      <c r="A1428" s="450"/>
      <c r="B1428" s="461">
        <v>4</v>
      </c>
      <c r="C1428" s="461">
        <v>201908</v>
      </c>
      <c r="D1428" s="461">
        <v>201903</v>
      </c>
      <c r="E1428" s="462" t="s">
        <v>1066</v>
      </c>
      <c r="F1428" s="462">
        <v>86</v>
      </c>
      <c r="G1428" s="574" t="s">
        <v>935</v>
      </c>
      <c r="H1428" s="461">
        <v>120</v>
      </c>
      <c r="I1428" s="461">
        <v>2</v>
      </c>
    </row>
    <row r="1429" spans="1:9" ht="15" customHeight="1" x14ac:dyDescent="0.25">
      <c r="A1429" s="450"/>
      <c r="B1429" s="461">
        <v>4</v>
      </c>
      <c r="C1429" s="461">
        <v>201908</v>
      </c>
      <c r="D1429" s="461">
        <v>201903</v>
      </c>
      <c r="E1429" s="462" t="s">
        <v>1066</v>
      </c>
      <c r="F1429" s="461" t="s">
        <v>1308</v>
      </c>
      <c r="G1429" s="574" t="s">
        <v>941</v>
      </c>
      <c r="H1429" s="461">
        <v>121</v>
      </c>
      <c r="I1429" s="461">
        <v>4</v>
      </c>
    </row>
    <row r="1430" spans="1:9" ht="15" customHeight="1" x14ac:dyDescent="0.25">
      <c r="A1430" s="450"/>
      <c r="B1430" s="461">
        <v>4</v>
      </c>
      <c r="C1430" s="461">
        <v>201908</v>
      </c>
      <c r="D1430" s="461">
        <v>201903</v>
      </c>
      <c r="E1430" s="462" t="s">
        <v>1066</v>
      </c>
      <c r="F1430" s="461" t="s">
        <v>1328</v>
      </c>
      <c r="G1430" s="574" t="s">
        <v>925</v>
      </c>
      <c r="H1430" s="461">
        <v>121</v>
      </c>
      <c r="I1430" s="461">
        <v>7</v>
      </c>
    </row>
    <row r="1431" spans="1:9" ht="15" customHeight="1" x14ac:dyDescent="0.25">
      <c r="A1431" s="450"/>
      <c r="B1431" s="461">
        <v>4</v>
      </c>
      <c r="C1431" s="461">
        <v>201908</v>
      </c>
      <c r="D1431" s="461">
        <v>201903</v>
      </c>
      <c r="E1431" s="462" t="s">
        <v>1066</v>
      </c>
      <c r="F1431" s="462" t="s">
        <v>1322</v>
      </c>
      <c r="G1431" s="574" t="s">
        <v>1003</v>
      </c>
      <c r="H1431" s="461">
        <v>120</v>
      </c>
      <c r="I1431" s="461">
        <v>2</v>
      </c>
    </row>
    <row r="1432" spans="1:9" ht="15" customHeight="1" x14ac:dyDescent="0.25">
      <c r="A1432" s="450"/>
      <c r="B1432" s="461">
        <v>4</v>
      </c>
      <c r="C1432" s="461">
        <v>201908</v>
      </c>
      <c r="D1432" s="461">
        <v>201903</v>
      </c>
      <c r="E1432" s="462" t="s">
        <v>1066</v>
      </c>
      <c r="F1432" s="462" t="s">
        <v>1321</v>
      </c>
      <c r="G1432" s="574" t="s">
        <v>1003</v>
      </c>
      <c r="H1432" s="461">
        <v>126</v>
      </c>
      <c r="I1432" s="461">
        <v>1</v>
      </c>
    </row>
    <row r="1433" spans="1:9" ht="15" customHeight="1" x14ac:dyDescent="0.25">
      <c r="A1433" s="450"/>
      <c r="B1433" s="461">
        <v>4</v>
      </c>
      <c r="C1433" s="461">
        <v>201908</v>
      </c>
      <c r="D1433" s="461">
        <v>201903</v>
      </c>
      <c r="E1433" s="462" t="s">
        <v>1066</v>
      </c>
      <c r="F1433" s="462" t="s">
        <v>1333</v>
      </c>
      <c r="G1433" s="574" t="s">
        <v>913</v>
      </c>
      <c r="H1433" s="461">
        <v>121</v>
      </c>
      <c r="I1433" s="461">
        <v>2</v>
      </c>
    </row>
    <row r="1434" spans="1:9" ht="15" customHeight="1" x14ac:dyDescent="0.25">
      <c r="A1434" s="450"/>
      <c r="B1434" s="461">
        <v>5</v>
      </c>
      <c r="C1434" s="461">
        <v>201908</v>
      </c>
      <c r="D1434" s="461">
        <v>201903</v>
      </c>
      <c r="E1434" s="462" t="s">
        <v>1067</v>
      </c>
      <c r="F1434" s="462">
        <v>18</v>
      </c>
      <c r="G1434" s="574" t="s">
        <v>940</v>
      </c>
      <c r="H1434" s="461">
        <v>120</v>
      </c>
      <c r="I1434" s="461">
        <v>-1</v>
      </c>
    </row>
    <row r="1435" spans="1:9" ht="15" customHeight="1" x14ac:dyDescent="0.25">
      <c r="A1435" s="450"/>
      <c r="B1435" s="461">
        <v>5</v>
      </c>
      <c r="C1435" s="461">
        <v>201908</v>
      </c>
      <c r="D1435" s="461">
        <v>201903</v>
      </c>
      <c r="E1435" s="462" t="s">
        <v>1067</v>
      </c>
      <c r="F1435" s="462">
        <v>18</v>
      </c>
      <c r="G1435" s="574" t="s">
        <v>940</v>
      </c>
      <c r="H1435" s="461">
        <v>121</v>
      </c>
      <c r="I1435" s="461">
        <v>3</v>
      </c>
    </row>
    <row r="1436" spans="1:9" ht="15" customHeight="1" x14ac:dyDescent="0.25">
      <c r="A1436" s="450"/>
      <c r="B1436" s="461">
        <v>5</v>
      </c>
      <c r="C1436" s="461">
        <v>201908</v>
      </c>
      <c r="D1436" s="461">
        <v>201903</v>
      </c>
      <c r="E1436" s="462" t="s">
        <v>1067</v>
      </c>
      <c r="F1436" s="462" t="s">
        <v>1315</v>
      </c>
      <c r="G1436" s="574" t="s">
        <v>930</v>
      </c>
      <c r="H1436" s="461">
        <v>126</v>
      </c>
      <c r="I1436" s="461">
        <v>-2</v>
      </c>
    </row>
    <row r="1437" spans="1:9" ht="15" customHeight="1" x14ac:dyDescent="0.25">
      <c r="A1437" s="450"/>
      <c r="B1437" s="461">
        <v>5</v>
      </c>
      <c r="C1437" s="461">
        <v>201908</v>
      </c>
      <c r="D1437" s="461">
        <v>201903</v>
      </c>
      <c r="E1437" s="462" t="s">
        <v>1067</v>
      </c>
      <c r="F1437" s="462" t="s">
        <v>1316</v>
      </c>
      <c r="G1437" s="574" t="s">
        <v>930</v>
      </c>
      <c r="H1437" s="461">
        <v>120</v>
      </c>
      <c r="I1437" s="461">
        <v>2</v>
      </c>
    </row>
    <row r="1438" spans="1:9" ht="15" customHeight="1" x14ac:dyDescent="0.25">
      <c r="A1438" s="450"/>
      <c r="B1438" s="461">
        <v>5</v>
      </c>
      <c r="C1438" s="461">
        <v>201908</v>
      </c>
      <c r="D1438" s="461">
        <v>201903</v>
      </c>
      <c r="E1438" s="462" t="s">
        <v>1067</v>
      </c>
      <c r="F1438" s="462" t="s">
        <v>1316</v>
      </c>
      <c r="G1438" s="574" t="s">
        <v>930</v>
      </c>
      <c r="H1438" s="461">
        <v>121</v>
      </c>
      <c r="I1438" s="461">
        <v>11</v>
      </c>
    </row>
    <row r="1439" spans="1:9" ht="15" customHeight="1" x14ac:dyDescent="0.25">
      <c r="A1439" s="450"/>
      <c r="B1439" s="461">
        <v>5</v>
      </c>
      <c r="C1439" s="461">
        <v>201908</v>
      </c>
      <c r="D1439" s="461">
        <v>201903</v>
      </c>
      <c r="E1439" s="462" t="s">
        <v>1067</v>
      </c>
      <c r="F1439" s="462">
        <v>85</v>
      </c>
      <c r="G1439" s="574" t="s">
        <v>935</v>
      </c>
      <c r="H1439" s="461">
        <v>121</v>
      </c>
      <c r="I1439" s="461">
        <v>5</v>
      </c>
    </row>
    <row r="1440" spans="1:9" ht="15" customHeight="1" x14ac:dyDescent="0.25">
      <c r="A1440" s="450"/>
      <c r="B1440" s="461">
        <v>5</v>
      </c>
      <c r="C1440" s="461">
        <v>201908</v>
      </c>
      <c r="D1440" s="461">
        <v>201903</v>
      </c>
      <c r="E1440" s="462" t="s">
        <v>1067</v>
      </c>
      <c r="F1440" s="462" t="s">
        <v>1325</v>
      </c>
      <c r="G1440" s="574" t="s">
        <v>928</v>
      </c>
      <c r="H1440" s="461">
        <v>120</v>
      </c>
      <c r="I1440" s="461">
        <v>1</v>
      </c>
    </row>
    <row r="1441" spans="1:9" ht="15" customHeight="1" x14ac:dyDescent="0.25">
      <c r="A1441" s="450"/>
      <c r="B1441" s="461">
        <v>5</v>
      </c>
      <c r="C1441" s="461">
        <v>201908</v>
      </c>
      <c r="D1441" s="461">
        <v>201903</v>
      </c>
      <c r="E1441" s="462" t="s">
        <v>1067</v>
      </c>
      <c r="F1441" s="461" t="s">
        <v>1325</v>
      </c>
      <c r="G1441" s="574" t="s">
        <v>928</v>
      </c>
      <c r="H1441" s="461">
        <v>121</v>
      </c>
      <c r="I1441" s="461">
        <v>1</v>
      </c>
    </row>
    <row r="1442" spans="1:9" ht="15" customHeight="1" x14ac:dyDescent="0.25">
      <c r="A1442" s="450"/>
      <c r="B1442" s="461">
        <v>5</v>
      </c>
      <c r="C1442" s="461">
        <v>201908</v>
      </c>
      <c r="D1442" s="461">
        <v>201903</v>
      </c>
      <c r="E1442" s="462" t="s">
        <v>1067</v>
      </c>
      <c r="F1442" s="461" t="s">
        <v>1329</v>
      </c>
      <c r="G1442" s="574" t="s">
        <v>925</v>
      </c>
      <c r="H1442" s="461">
        <v>120</v>
      </c>
      <c r="I1442" s="461">
        <v>1</v>
      </c>
    </row>
    <row r="1443" spans="1:9" ht="15" customHeight="1" x14ac:dyDescent="0.25">
      <c r="A1443" s="450"/>
      <c r="B1443" s="461">
        <v>5</v>
      </c>
      <c r="C1443" s="461">
        <v>201908</v>
      </c>
      <c r="D1443" s="461">
        <v>201903</v>
      </c>
      <c r="E1443" s="462" t="s">
        <v>1067</v>
      </c>
      <c r="F1443" s="462" t="s">
        <v>1329</v>
      </c>
      <c r="G1443" s="574" t="s">
        <v>925</v>
      </c>
      <c r="H1443" s="461">
        <v>121</v>
      </c>
      <c r="I1443" s="461">
        <v>9</v>
      </c>
    </row>
    <row r="1444" spans="1:9" ht="15" customHeight="1" x14ac:dyDescent="0.25">
      <c r="A1444" s="450"/>
      <c r="B1444" s="461">
        <v>5</v>
      </c>
      <c r="C1444" s="461">
        <v>201908</v>
      </c>
      <c r="D1444" s="461">
        <v>201903</v>
      </c>
      <c r="E1444" s="462" t="s">
        <v>1067</v>
      </c>
      <c r="F1444" s="462" t="s">
        <v>1331</v>
      </c>
      <c r="G1444" s="574" t="s">
        <v>939</v>
      </c>
      <c r="H1444" s="461">
        <v>120</v>
      </c>
      <c r="I1444" s="461">
        <v>2</v>
      </c>
    </row>
    <row r="1445" spans="1:9" ht="15" customHeight="1" x14ac:dyDescent="0.25">
      <c r="A1445" s="450"/>
      <c r="B1445" s="461">
        <v>5</v>
      </c>
      <c r="C1445" s="461">
        <v>201908</v>
      </c>
      <c r="D1445" s="461">
        <v>201903</v>
      </c>
      <c r="E1445" s="462" t="s">
        <v>1067</v>
      </c>
      <c r="F1445" s="462" t="s">
        <v>1331</v>
      </c>
      <c r="G1445" s="574" t="s">
        <v>939</v>
      </c>
      <c r="H1445" s="461">
        <v>121</v>
      </c>
      <c r="I1445" s="461">
        <v>5</v>
      </c>
    </row>
    <row r="1446" spans="1:9" ht="15" customHeight="1" x14ac:dyDescent="0.25">
      <c r="A1446" s="450"/>
      <c r="B1446" s="461">
        <v>8</v>
      </c>
      <c r="C1446" s="461">
        <v>201908</v>
      </c>
      <c r="D1446" s="461">
        <v>201903</v>
      </c>
      <c r="E1446" s="462" t="s">
        <v>1068</v>
      </c>
      <c r="F1446" s="461">
        <v>19</v>
      </c>
      <c r="G1446" s="574" t="s">
        <v>940</v>
      </c>
      <c r="H1446" s="461">
        <v>121</v>
      </c>
      <c r="I1446" s="461">
        <v>1</v>
      </c>
    </row>
    <row r="1447" spans="1:9" ht="15" customHeight="1" x14ac:dyDescent="0.25">
      <c r="A1447" s="450"/>
      <c r="B1447" s="461">
        <v>8</v>
      </c>
      <c r="C1447" s="461">
        <v>201908</v>
      </c>
      <c r="D1447" s="461">
        <v>201903</v>
      </c>
      <c r="E1447" s="462" t="s">
        <v>1068</v>
      </c>
      <c r="F1447" s="461">
        <v>45</v>
      </c>
      <c r="G1447" s="574" t="s">
        <v>920</v>
      </c>
      <c r="H1447" s="461">
        <v>121</v>
      </c>
      <c r="I1447" s="461">
        <v>7</v>
      </c>
    </row>
    <row r="1448" spans="1:9" ht="15" customHeight="1" x14ac:dyDescent="0.25">
      <c r="A1448" s="450"/>
      <c r="B1448" s="461">
        <v>8</v>
      </c>
      <c r="C1448" s="461">
        <v>201908</v>
      </c>
      <c r="D1448" s="461">
        <v>201903</v>
      </c>
      <c r="E1448" s="462" t="s">
        <v>1068</v>
      </c>
      <c r="F1448" s="462" t="s">
        <v>1300</v>
      </c>
      <c r="G1448" s="574" t="s">
        <v>920</v>
      </c>
      <c r="H1448" s="461">
        <v>126</v>
      </c>
      <c r="I1448" s="461">
        <v>2</v>
      </c>
    </row>
    <row r="1449" spans="1:9" ht="15" customHeight="1" x14ac:dyDescent="0.25">
      <c r="A1449" s="450"/>
      <c r="B1449" s="461">
        <v>8</v>
      </c>
      <c r="C1449" s="461">
        <v>201908</v>
      </c>
      <c r="D1449" s="461">
        <v>201903</v>
      </c>
      <c r="E1449" s="462" t="s">
        <v>1068</v>
      </c>
      <c r="F1449" s="462" t="s">
        <v>1326</v>
      </c>
      <c r="G1449" s="574" t="s">
        <v>923</v>
      </c>
      <c r="H1449" s="461">
        <v>121</v>
      </c>
      <c r="I1449" s="461">
        <v>3</v>
      </c>
    </row>
    <row r="1450" spans="1:9" ht="15" customHeight="1" x14ac:dyDescent="0.25">
      <c r="A1450" s="450"/>
      <c r="B1450" s="461">
        <v>8</v>
      </c>
      <c r="C1450" s="461">
        <v>201908</v>
      </c>
      <c r="D1450" s="461">
        <v>201903</v>
      </c>
      <c r="E1450" s="462" t="s">
        <v>1068</v>
      </c>
      <c r="F1450" s="462">
        <v>69</v>
      </c>
      <c r="G1450" s="574" t="s">
        <v>937</v>
      </c>
      <c r="H1450" s="461">
        <v>120</v>
      </c>
      <c r="I1450" s="461">
        <v>-2</v>
      </c>
    </row>
    <row r="1451" spans="1:9" ht="15" customHeight="1" x14ac:dyDescent="0.25">
      <c r="A1451" s="450"/>
      <c r="B1451" s="461">
        <v>8</v>
      </c>
      <c r="C1451" s="461">
        <v>201908</v>
      </c>
      <c r="D1451" s="461">
        <v>201903</v>
      </c>
      <c r="E1451" s="462" t="s">
        <v>1068</v>
      </c>
      <c r="F1451" s="462">
        <v>69</v>
      </c>
      <c r="G1451" s="574" t="s">
        <v>937</v>
      </c>
      <c r="H1451" s="461">
        <v>121</v>
      </c>
      <c r="I1451" s="461">
        <v>9</v>
      </c>
    </row>
    <row r="1452" spans="1:9" ht="15" customHeight="1" x14ac:dyDescent="0.2">
      <c r="A1452" s="460"/>
      <c r="B1452" s="461">
        <v>8</v>
      </c>
      <c r="C1452" s="461">
        <v>201908</v>
      </c>
      <c r="D1452" s="461">
        <v>201903</v>
      </c>
      <c r="E1452" s="462" t="s">
        <v>1068</v>
      </c>
      <c r="F1452" s="461" t="s">
        <v>1334</v>
      </c>
      <c r="G1452" s="574" t="s">
        <v>937</v>
      </c>
      <c r="H1452" s="461">
        <v>126</v>
      </c>
      <c r="I1452" s="461">
        <v>5</v>
      </c>
    </row>
    <row r="1453" spans="1:9" ht="15" customHeight="1" x14ac:dyDescent="0.2">
      <c r="A1453" s="460"/>
      <c r="B1453" s="461">
        <v>8</v>
      </c>
      <c r="C1453" s="461">
        <v>201908</v>
      </c>
      <c r="D1453" s="461">
        <v>201903</v>
      </c>
      <c r="E1453" s="462" t="s">
        <v>1068</v>
      </c>
      <c r="F1453" s="461" t="s">
        <v>1312</v>
      </c>
      <c r="G1453" s="574" t="s">
        <v>930</v>
      </c>
      <c r="H1453" s="461">
        <v>120</v>
      </c>
      <c r="I1453" s="461">
        <v>2</v>
      </c>
    </row>
    <row r="1454" spans="1:9" ht="15" customHeight="1" x14ac:dyDescent="0.2">
      <c r="A1454" s="460"/>
      <c r="B1454" s="461">
        <v>8</v>
      </c>
      <c r="C1454" s="461">
        <v>201908</v>
      </c>
      <c r="D1454" s="461">
        <v>201903</v>
      </c>
      <c r="E1454" s="462" t="s">
        <v>1068</v>
      </c>
      <c r="F1454" s="461" t="s">
        <v>1312</v>
      </c>
      <c r="G1454" s="574" t="s">
        <v>930</v>
      </c>
      <c r="H1454" s="461">
        <v>121</v>
      </c>
      <c r="I1454" s="461">
        <v>5</v>
      </c>
    </row>
    <row r="1455" spans="1:9" ht="15" customHeight="1" x14ac:dyDescent="0.2">
      <c r="A1455" s="460"/>
      <c r="B1455" s="461">
        <v>8</v>
      </c>
      <c r="C1455" s="461">
        <v>201908</v>
      </c>
      <c r="D1455" s="461">
        <v>201903</v>
      </c>
      <c r="E1455" s="462" t="s">
        <v>1068</v>
      </c>
      <c r="F1455" s="462" t="s">
        <v>1311</v>
      </c>
      <c r="G1455" s="574" t="s">
        <v>930</v>
      </c>
      <c r="H1455" s="461">
        <v>126</v>
      </c>
      <c r="I1455" s="461">
        <v>1</v>
      </c>
    </row>
    <row r="1456" spans="1:9" ht="15" customHeight="1" x14ac:dyDescent="0.2">
      <c r="A1456" s="460"/>
      <c r="B1456" s="461">
        <v>8</v>
      </c>
      <c r="C1456" s="461">
        <v>201908</v>
      </c>
      <c r="D1456" s="461">
        <v>201903</v>
      </c>
      <c r="E1456" s="462" t="s">
        <v>1068</v>
      </c>
      <c r="F1456" s="461" t="s">
        <v>1323</v>
      </c>
      <c r="G1456" s="574" t="s">
        <v>928</v>
      </c>
      <c r="H1456" s="461">
        <v>120</v>
      </c>
      <c r="I1456" s="461">
        <v>-1</v>
      </c>
    </row>
    <row r="1457" spans="1:9" ht="15" customHeight="1" x14ac:dyDescent="0.2">
      <c r="A1457" s="460"/>
      <c r="B1457" s="461">
        <v>8</v>
      </c>
      <c r="C1457" s="461">
        <v>201908</v>
      </c>
      <c r="D1457" s="461">
        <v>201903</v>
      </c>
      <c r="E1457" s="462" t="s">
        <v>1068</v>
      </c>
      <c r="F1457" s="461" t="s">
        <v>1323</v>
      </c>
      <c r="G1457" s="574" t="s">
        <v>928</v>
      </c>
      <c r="H1457" s="461">
        <v>121</v>
      </c>
      <c r="I1457" s="461">
        <v>2</v>
      </c>
    </row>
    <row r="1458" spans="1:9" ht="15" customHeight="1" x14ac:dyDescent="0.2">
      <c r="A1458" s="460"/>
      <c r="B1458" s="461">
        <v>8</v>
      </c>
      <c r="C1458" s="461">
        <v>201908</v>
      </c>
      <c r="D1458" s="461">
        <v>201903</v>
      </c>
      <c r="E1458" s="462" t="s">
        <v>1068</v>
      </c>
      <c r="F1458" s="462" t="s">
        <v>1332</v>
      </c>
      <c r="G1458" s="574" t="s">
        <v>913</v>
      </c>
      <c r="H1458" s="461">
        <v>120</v>
      </c>
      <c r="I1458" s="461">
        <v>1</v>
      </c>
    </row>
    <row r="1459" spans="1:9" ht="15" customHeight="1" x14ac:dyDescent="0.2">
      <c r="A1459" s="460"/>
      <c r="B1459" s="461">
        <v>8</v>
      </c>
      <c r="C1459" s="461">
        <v>201908</v>
      </c>
      <c r="D1459" s="461">
        <v>201903</v>
      </c>
      <c r="E1459" s="462" t="s">
        <v>1068</v>
      </c>
      <c r="F1459" s="462" t="s">
        <v>1332</v>
      </c>
      <c r="G1459" s="574" t="s">
        <v>913</v>
      </c>
      <c r="H1459" s="461">
        <v>121</v>
      </c>
      <c r="I1459" s="461">
        <v>6</v>
      </c>
    </row>
    <row r="1460" spans="1:9" ht="15" customHeight="1" x14ac:dyDescent="0.2">
      <c r="A1460" s="460"/>
      <c r="B1460" s="461">
        <v>34</v>
      </c>
      <c r="C1460" s="461">
        <v>201908</v>
      </c>
      <c r="D1460" s="461">
        <v>201903</v>
      </c>
      <c r="E1460" s="462" t="s">
        <v>1069</v>
      </c>
      <c r="F1460" s="461">
        <v>33</v>
      </c>
      <c r="G1460" s="574" t="s">
        <v>1024</v>
      </c>
      <c r="H1460" s="461">
        <v>121</v>
      </c>
      <c r="I1460" s="461">
        <v>2</v>
      </c>
    </row>
    <row r="1461" spans="1:9" ht="15" customHeight="1" x14ac:dyDescent="0.2">
      <c r="A1461" s="460"/>
      <c r="B1461" s="461">
        <v>34</v>
      </c>
      <c r="C1461" s="461">
        <v>201908</v>
      </c>
      <c r="D1461" s="461">
        <v>201903</v>
      </c>
      <c r="E1461" s="462" t="s">
        <v>1069</v>
      </c>
      <c r="F1461" s="461">
        <v>46</v>
      </c>
      <c r="G1461" s="574" t="s">
        <v>920</v>
      </c>
      <c r="H1461" s="461">
        <v>121</v>
      </c>
      <c r="I1461" s="461">
        <v>2</v>
      </c>
    </row>
    <row r="1462" spans="1:9" ht="15" customHeight="1" x14ac:dyDescent="0.2">
      <c r="A1462" s="460"/>
      <c r="B1462" s="461">
        <v>34</v>
      </c>
      <c r="C1462" s="461">
        <v>201908</v>
      </c>
      <c r="D1462" s="461">
        <v>201903</v>
      </c>
      <c r="E1462" s="462" t="s">
        <v>1069</v>
      </c>
      <c r="F1462" s="462" t="s">
        <v>1314</v>
      </c>
      <c r="G1462" s="574" t="s">
        <v>930</v>
      </c>
      <c r="H1462" s="461">
        <v>121</v>
      </c>
      <c r="I1462" s="461">
        <v>-1</v>
      </c>
    </row>
    <row r="1463" spans="1:9" ht="15" customHeight="1" x14ac:dyDescent="0.2">
      <c r="A1463" s="460"/>
      <c r="B1463" s="461">
        <v>34</v>
      </c>
      <c r="C1463" s="461">
        <v>201908</v>
      </c>
      <c r="D1463" s="461">
        <v>201903</v>
      </c>
      <c r="E1463" s="462" t="s">
        <v>1069</v>
      </c>
      <c r="F1463" s="462" t="s">
        <v>1324</v>
      </c>
      <c r="G1463" s="574" t="s">
        <v>928</v>
      </c>
      <c r="H1463" s="461">
        <v>121</v>
      </c>
      <c r="I1463" s="461">
        <v>-1</v>
      </c>
    </row>
    <row r="1464" spans="1:9" ht="15" customHeight="1" x14ac:dyDescent="0.2">
      <c r="A1464" s="460"/>
      <c r="B1464" s="461">
        <v>34</v>
      </c>
      <c r="C1464" s="461">
        <v>201908</v>
      </c>
      <c r="D1464" s="461">
        <v>201903</v>
      </c>
      <c r="E1464" s="462" t="s">
        <v>1069</v>
      </c>
      <c r="F1464" s="462" t="s">
        <v>1306</v>
      </c>
      <c r="G1464" s="574" t="s">
        <v>941</v>
      </c>
      <c r="H1464" s="461">
        <v>121</v>
      </c>
      <c r="I1464" s="461">
        <v>6</v>
      </c>
    </row>
    <row r="1465" spans="1:9" ht="15" customHeight="1" x14ac:dyDescent="0.2">
      <c r="A1465" s="460"/>
      <c r="B1465" s="461">
        <v>34</v>
      </c>
      <c r="C1465" s="461">
        <v>201908</v>
      </c>
      <c r="D1465" s="461">
        <v>201903</v>
      </c>
      <c r="E1465" s="462" t="s">
        <v>1069</v>
      </c>
      <c r="F1465" s="462" t="s">
        <v>1305</v>
      </c>
      <c r="G1465" s="574" t="s">
        <v>941</v>
      </c>
      <c r="H1465" s="461">
        <v>126</v>
      </c>
      <c r="I1465" s="461">
        <v>1</v>
      </c>
    </row>
    <row r="1466" spans="1:9" ht="15" customHeight="1" x14ac:dyDescent="0.2">
      <c r="A1466" s="460"/>
      <c r="B1466" s="461">
        <v>34</v>
      </c>
      <c r="C1466" s="461">
        <v>201908</v>
      </c>
      <c r="D1466" s="461">
        <v>201903</v>
      </c>
      <c r="E1466" s="462" t="s">
        <v>1069</v>
      </c>
      <c r="F1466" s="462" t="s">
        <v>1320</v>
      </c>
      <c r="G1466" s="574" t="s">
        <v>1003</v>
      </c>
      <c r="H1466" s="461">
        <v>120</v>
      </c>
      <c r="I1466" s="461">
        <v>1</v>
      </c>
    </row>
    <row r="1467" spans="1:9" ht="15" customHeight="1" x14ac:dyDescent="0.2">
      <c r="A1467" s="460"/>
      <c r="B1467" s="461">
        <v>34</v>
      </c>
      <c r="C1467" s="461">
        <v>201908</v>
      </c>
      <c r="D1467" s="461">
        <v>201903</v>
      </c>
      <c r="E1467" s="462" t="s">
        <v>1069</v>
      </c>
      <c r="F1467" s="462" t="s">
        <v>1319</v>
      </c>
      <c r="G1467" s="574" t="s">
        <v>1003</v>
      </c>
      <c r="H1467" s="461">
        <v>126</v>
      </c>
      <c r="I1467" s="461">
        <v>1</v>
      </c>
    </row>
    <row r="1468" spans="1:9" ht="15" customHeight="1" x14ac:dyDescent="0.2">
      <c r="A1468" s="460"/>
      <c r="B1468" s="461">
        <v>36</v>
      </c>
      <c r="C1468" s="461">
        <v>201908</v>
      </c>
      <c r="D1468" s="461">
        <v>201903</v>
      </c>
      <c r="E1468" s="462" t="s">
        <v>1070</v>
      </c>
      <c r="F1468" s="462" t="s">
        <v>1336</v>
      </c>
      <c r="G1468" s="574" t="s">
        <v>937</v>
      </c>
      <c r="H1468" s="461">
        <v>120</v>
      </c>
      <c r="I1468" s="461">
        <v>-2</v>
      </c>
    </row>
    <row r="1469" spans="1:9" ht="15" customHeight="1" x14ac:dyDescent="0.2">
      <c r="A1469" s="460"/>
      <c r="B1469" s="461">
        <v>36</v>
      </c>
      <c r="C1469" s="461">
        <v>201908</v>
      </c>
      <c r="D1469" s="461">
        <v>201903</v>
      </c>
      <c r="E1469" s="462" t="s">
        <v>1070</v>
      </c>
      <c r="F1469" s="462" t="s">
        <v>1336</v>
      </c>
      <c r="G1469" s="574" t="s">
        <v>937</v>
      </c>
      <c r="H1469" s="461">
        <v>121</v>
      </c>
      <c r="I1469" s="461">
        <v>2</v>
      </c>
    </row>
    <row r="1470" spans="1:9" ht="15" customHeight="1" x14ac:dyDescent="0.2">
      <c r="A1470" s="460"/>
      <c r="B1470" s="461">
        <v>36</v>
      </c>
      <c r="C1470" s="461">
        <v>201908</v>
      </c>
      <c r="D1470" s="461">
        <v>201903</v>
      </c>
      <c r="E1470" s="462" t="s">
        <v>1070</v>
      </c>
      <c r="F1470" s="462" t="s">
        <v>1318</v>
      </c>
      <c r="G1470" s="574" t="s">
        <v>1003</v>
      </c>
      <c r="H1470" s="461">
        <v>120</v>
      </c>
      <c r="I1470" s="461">
        <v>-1</v>
      </c>
    </row>
    <row r="1471" spans="1:9" ht="15" customHeight="1" x14ac:dyDescent="0.2">
      <c r="A1471" s="460"/>
      <c r="B1471" s="461">
        <v>36</v>
      </c>
      <c r="C1471" s="461">
        <v>201908</v>
      </c>
      <c r="D1471" s="461">
        <v>201903</v>
      </c>
      <c r="E1471" s="462" t="s">
        <v>1070</v>
      </c>
      <c r="F1471" s="462" t="s">
        <v>1318</v>
      </c>
      <c r="G1471" s="574" t="s">
        <v>1003</v>
      </c>
      <c r="H1471" s="461">
        <v>121</v>
      </c>
      <c r="I1471" s="461">
        <v>12</v>
      </c>
    </row>
    <row r="1472" spans="1:9" ht="15" customHeight="1" x14ac:dyDescent="0.2">
      <c r="A1472" s="460"/>
      <c r="B1472" s="461">
        <v>36</v>
      </c>
      <c r="C1472" s="461">
        <v>201908</v>
      </c>
      <c r="D1472" s="461">
        <v>201903</v>
      </c>
      <c r="E1472" s="462" t="s">
        <v>1070</v>
      </c>
      <c r="F1472" s="462" t="s">
        <v>1330</v>
      </c>
      <c r="G1472" s="574" t="s">
        <v>939</v>
      </c>
      <c r="H1472" s="461">
        <v>121</v>
      </c>
      <c r="I1472" s="461">
        <v>5</v>
      </c>
    </row>
    <row r="1473" spans="1:9" ht="15" customHeight="1" x14ac:dyDescent="0.2">
      <c r="A1473" s="462"/>
      <c r="B1473" s="462">
        <v>4</v>
      </c>
      <c r="C1473" s="462">
        <v>201907</v>
      </c>
      <c r="D1473" s="462">
        <v>201902</v>
      </c>
      <c r="E1473" s="462" t="s">
        <v>1066</v>
      </c>
      <c r="F1473" s="462">
        <v>47</v>
      </c>
      <c r="G1473" s="455" t="s">
        <v>920</v>
      </c>
      <c r="H1473" s="462">
        <v>120</v>
      </c>
      <c r="I1473" s="462">
        <v>-2</v>
      </c>
    </row>
    <row r="1474" spans="1:9" ht="15" customHeight="1" x14ac:dyDescent="0.2">
      <c r="A1474" s="462"/>
      <c r="B1474" s="462">
        <v>4</v>
      </c>
      <c r="C1474" s="462">
        <v>201907</v>
      </c>
      <c r="D1474" s="462">
        <v>201902</v>
      </c>
      <c r="E1474" s="462" t="s">
        <v>1066</v>
      </c>
      <c r="F1474" s="462">
        <v>47</v>
      </c>
      <c r="G1474" s="455" t="s">
        <v>920</v>
      </c>
      <c r="H1474" s="462">
        <v>121</v>
      </c>
      <c r="I1474" s="462">
        <v>1</v>
      </c>
    </row>
    <row r="1475" spans="1:9" ht="15" customHeight="1" x14ac:dyDescent="0.2">
      <c r="A1475" s="462"/>
      <c r="B1475" s="462">
        <v>4</v>
      </c>
      <c r="C1475" s="462">
        <v>201907</v>
      </c>
      <c r="D1475" s="462">
        <v>201902</v>
      </c>
      <c r="E1475" s="462" t="s">
        <v>1066</v>
      </c>
      <c r="F1475" s="462" t="s">
        <v>1304</v>
      </c>
      <c r="G1475" s="455" t="s">
        <v>920</v>
      </c>
      <c r="H1475" s="462">
        <v>126</v>
      </c>
      <c r="I1475" s="462">
        <v>1</v>
      </c>
    </row>
    <row r="1476" spans="1:9" ht="15" customHeight="1" x14ac:dyDescent="0.2">
      <c r="A1476" s="462"/>
      <c r="B1476" s="462">
        <v>4</v>
      </c>
      <c r="C1476" s="462">
        <v>201907</v>
      </c>
      <c r="D1476" s="462">
        <v>201902</v>
      </c>
      <c r="E1476" s="462" t="s">
        <v>1066</v>
      </c>
      <c r="F1476" s="462" t="s">
        <v>1327</v>
      </c>
      <c r="G1476" s="455" t="s">
        <v>923</v>
      </c>
      <c r="H1476" s="462">
        <v>120</v>
      </c>
      <c r="I1476" s="462">
        <v>-1</v>
      </c>
    </row>
    <row r="1477" spans="1:9" ht="15" customHeight="1" x14ac:dyDescent="0.2">
      <c r="A1477" s="462"/>
      <c r="B1477" s="462">
        <v>4</v>
      </c>
      <c r="C1477" s="462">
        <v>201907</v>
      </c>
      <c r="D1477" s="462">
        <v>201902</v>
      </c>
      <c r="E1477" s="462" t="s">
        <v>1066</v>
      </c>
      <c r="F1477" s="462" t="s">
        <v>1327</v>
      </c>
      <c r="G1477" s="455" t="s">
        <v>923</v>
      </c>
      <c r="H1477" s="462">
        <v>121</v>
      </c>
      <c r="I1477" s="462">
        <v>1</v>
      </c>
    </row>
    <row r="1478" spans="1:9" ht="15" customHeight="1" x14ac:dyDescent="0.2">
      <c r="A1478" s="462"/>
      <c r="B1478" s="462">
        <v>4</v>
      </c>
      <c r="C1478" s="462">
        <v>201907</v>
      </c>
      <c r="D1478" s="462">
        <v>201902</v>
      </c>
      <c r="E1478" s="462" t="s">
        <v>1066</v>
      </c>
      <c r="F1478" s="462" t="s">
        <v>1308</v>
      </c>
      <c r="G1478" s="455" t="s">
        <v>941</v>
      </c>
      <c r="H1478" s="462">
        <v>120</v>
      </c>
      <c r="I1478" s="462">
        <v>-2</v>
      </c>
    </row>
    <row r="1479" spans="1:9" ht="15" customHeight="1" x14ac:dyDescent="0.2">
      <c r="A1479" s="462"/>
      <c r="B1479" s="462">
        <v>4</v>
      </c>
      <c r="C1479" s="462">
        <v>201907</v>
      </c>
      <c r="D1479" s="462">
        <v>201902</v>
      </c>
      <c r="E1479" s="462" t="s">
        <v>1066</v>
      </c>
      <c r="F1479" s="462" t="s">
        <v>1308</v>
      </c>
      <c r="G1479" s="455" t="s">
        <v>941</v>
      </c>
      <c r="H1479" s="462">
        <v>121</v>
      </c>
      <c r="I1479" s="462">
        <v>1</v>
      </c>
    </row>
    <row r="1480" spans="1:9" ht="15" customHeight="1" x14ac:dyDescent="0.2">
      <c r="A1480" s="462"/>
      <c r="B1480" s="462">
        <v>4</v>
      </c>
      <c r="C1480" s="462">
        <v>201907</v>
      </c>
      <c r="D1480" s="462">
        <v>201902</v>
      </c>
      <c r="E1480" s="462" t="s">
        <v>1066</v>
      </c>
      <c r="F1480" s="462" t="s">
        <v>1328</v>
      </c>
      <c r="G1480" s="455" t="s">
        <v>925</v>
      </c>
      <c r="H1480" s="462">
        <v>120</v>
      </c>
      <c r="I1480" s="462">
        <v>3</v>
      </c>
    </row>
    <row r="1481" spans="1:9" ht="15" customHeight="1" x14ac:dyDescent="0.2">
      <c r="A1481" s="462"/>
      <c r="B1481" s="462">
        <v>4</v>
      </c>
      <c r="C1481" s="462">
        <v>201907</v>
      </c>
      <c r="D1481" s="462">
        <v>201902</v>
      </c>
      <c r="E1481" s="462" t="s">
        <v>1066</v>
      </c>
      <c r="F1481" s="462" t="s">
        <v>1328</v>
      </c>
      <c r="G1481" s="455" t="s">
        <v>925</v>
      </c>
      <c r="H1481" s="462">
        <v>121</v>
      </c>
      <c r="I1481" s="462">
        <v>2</v>
      </c>
    </row>
    <row r="1482" spans="1:9" ht="15" customHeight="1" x14ac:dyDescent="0.2">
      <c r="A1482" s="462"/>
      <c r="B1482" s="462">
        <v>4</v>
      </c>
      <c r="C1482" s="462">
        <v>201907</v>
      </c>
      <c r="D1482" s="462">
        <v>201902</v>
      </c>
      <c r="E1482" s="462" t="s">
        <v>1066</v>
      </c>
      <c r="F1482" s="462" t="s">
        <v>1322</v>
      </c>
      <c r="G1482" s="455" t="s">
        <v>1003</v>
      </c>
      <c r="H1482" s="462">
        <v>121</v>
      </c>
      <c r="I1482" s="462">
        <v>1</v>
      </c>
    </row>
    <row r="1483" spans="1:9" ht="15" customHeight="1" x14ac:dyDescent="0.2">
      <c r="A1483" s="462"/>
      <c r="B1483" s="462">
        <v>4</v>
      </c>
      <c r="C1483" s="462">
        <v>201907</v>
      </c>
      <c r="D1483" s="462">
        <v>201902</v>
      </c>
      <c r="E1483" s="462" t="s">
        <v>1066</v>
      </c>
      <c r="F1483" s="462" t="s">
        <v>1321</v>
      </c>
      <c r="G1483" s="455" t="s">
        <v>1003</v>
      </c>
      <c r="H1483" s="462">
        <v>126</v>
      </c>
      <c r="I1483" s="462">
        <v>1</v>
      </c>
    </row>
    <row r="1484" spans="1:9" ht="15" customHeight="1" x14ac:dyDescent="0.2">
      <c r="A1484" s="462"/>
      <c r="B1484" s="462">
        <v>4</v>
      </c>
      <c r="C1484" s="462">
        <v>201907</v>
      </c>
      <c r="D1484" s="462">
        <v>201902</v>
      </c>
      <c r="E1484" s="462" t="s">
        <v>1066</v>
      </c>
      <c r="F1484" s="462" t="s">
        <v>1333</v>
      </c>
      <c r="G1484" s="455" t="s">
        <v>913</v>
      </c>
      <c r="H1484" s="462">
        <v>120</v>
      </c>
      <c r="I1484" s="462">
        <v>-2</v>
      </c>
    </row>
    <row r="1485" spans="1:9" ht="15" customHeight="1" x14ac:dyDescent="0.2">
      <c r="A1485" s="462"/>
      <c r="B1485" s="462">
        <v>4</v>
      </c>
      <c r="C1485" s="462">
        <v>201907</v>
      </c>
      <c r="D1485" s="462">
        <v>201902</v>
      </c>
      <c r="E1485" s="462" t="s">
        <v>1066</v>
      </c>
      <c r="F1485" s="462" t="s">
        <v>1333</v>
      </c>
      <c r="G1485" s="455" t="s">
        <v>913</v>
      </c>
      <c r="H1485" s="462">
        <v>121</v>
      </c>
      <c r="I1485" s="462">
        <v>3</v>
      </c>
    </row>
    <row r="1486" spans="1:9" ht="15" customHeight="1" x14ac:dyDescent="0.2">
      <c r="A1486" s="462"/>
      <c r="B1486" s="462">
        <v>5</v>
      </c>
      <c r="C1486" s="462">
        <v>201907</v>
      </c>
      <c r="D1486" s="462">
        <v>201902</v>
      </c>
      <c r="E1486" s="462" t="s">
        <v>1067</v>
      </c>
      <c r="F1486" s="462">
        <v>18</v>
      </c>
      <c r="G1486" s="455" t="s">
        <v>940</v>
      </c>
      <c r="H1486" s="462">
        <v>121</v>
      </c>
      <c r="I1486" s="462">
        <v>3</v>
      </c>
    </row>
    <row r="1487" spans="1:9" ht="15" customHeight="1" x14ac:dyDescent="0.2">
      <c r="A1487" s="462"/>
      <c r="B1487" s="462">
        <v>5</v>
      </c>
      <c r="C1487" s="462">
        <v>201907</v>
      </c>
      <c r="D1487" s="462">
        <v>201902</v>
      </c>
      <c r="E1487" s="462" t="s">
        <v>1067</v>
      </c>
      <c r="F1487" s="462" t="s">
        <v>1315</v>
      </c>
      <c r="G1487" s="455" t="s">
        <v>930</v>
      </c>
      <c r="H1487" s="462">
        <v>126</v>
      </c>
      <c r="I1487" s="462">
        <v>1</v>
      </c>
    </row>
    <row r="1488" spans="1:9" ht="15" customHeight="1" x14ac:dyDescent="0.2">
      <c r="A1488" s="462"/>
      <c r="B1488" s="462">
        <v>5</v>
      </c>
      <c r="C1488" s="462">
        <v>201907</v>
      </c>
      <c r="D1488" s="462">
        <v>201902</v>
      </c>
      <c r="E1488" s="462" t="s">
        <v>1067</v>
      </c>
      <c r="F1488" s="462" t="s">
        <v>1316</v>
      </c>
      <c r="G1488" s="455" t="s">
        <v>930</v>
      </c>
      <c r="H1488" s="462">
        <v>120</v>
      </c>
      <c r="I1488" s="462">
        <v>1</v>
      </c>
    </row>
    <row r="1489" spans="1:9" ht="15" customHeight="1" x14ac:dyDescent="0.2">
      <c r="A1489" s="462"/>
      <c r="B1489" s="462">
        <v>5</v>
      </c>
      <c r="C1489" s="462">
        <v>201907</v>
      </c>
      <c r="D1489" s="462">
        <v>201902</v>
      </c>
      <c r="E1489" s="462" t="s">
        <v>1067</v>
      </c>
      <c r="F1489" s="462" t="s">
        <v>1316</v>
      </c>
      <c r="G1489" s="455" t="s">
        <v>930</v>
      </c>
      <c r="H1489" s="462">
        <v>121</v>
      </c>
      <c r="I1489" s="462">
        <v>2</v>
      </c>
    </row>
    <row r="1490" spans="1:9" ht="15" customHeight="1" x14ac:dyDescent="0.2">
      <c r="A1490" s="462"/>
      <c r="B1490" s="462">
        <v>5</v>
      </c>
      <c r="C1490" s="462">
        <v>201907</v>
      </c>
      <c r="D1490" s="462">
        <v>201902</v>
      </c>
      <c r="E1490" s="462" t="s">
        <v>1067</v>
      </c>
      <c r="F1490" s="462" t="s">
        <v>1325</v>
      </c>
      <c r="G1490" s="455" t="s">
        <v>928</v>
      </c>
      <c r="H1490" s="462">
        <v>120</v>
      </c>
      <c r="I1490" s="462">
        <v>-1</v>
      </c>
    </row>
    <row r="1491" spans="1:9" ht="15" customHeight="1" x14ac:dyDescent="0.2">
      <c r="A1491" s="462"/>
      <c r="B1491" s="462">
        <v>5</v>
      </c>
      <c r="C1491" s="462">
        <v>201907</v>
      </c>
      <c r="D1491" s="462">
        <v>201902</v>
      </c>
      <c r="E1491" s="462" t="s">
        <v>1067</v>
      </c>
      <c r="F1491" s="462" t="s">
        <v>1325</v>
      </c>
      <c r="G1491" s="455" t="s">
        <v>928</v>
      </c>
      <c r="H1491" s="462">
        <v>121</v>
      </c>
      <c r="I1491" s="462">
        <v>2</v>
      </c>
    </row>
    <row r="1492" spans="1:9" ht="15" customHeight="1" x14ac:dyDescent="0.2">
      <c r="A1492" s="462"/>
      <c r="B1492" s="462">
        <v>5</v>
      </c>
      <c r="C1492" s="462">
        <v>201907</v>
      </c>
      <c r="D1492" s="462">
        <v>201902</v>
      </c>
      <c r="E1492" s="462" t="s">
        <v>1067</v>
      </c>
      <c r="F1492" s="462" t="s">
        <v>1329</v>
      </c>
      <c r="G1492" s="455" t="s">
        <v>925</v>
      </c>
      <c r="H1492" s="462">
        <v>120</v>
      </c>
      <c r="I1492" s="462">
        <v>1</v>
      </c>
    </row>
    <row r="1493" spans="1:9" ht="15" customHeight="1" x14ac:dyDescent="0.2">
      <c r="A1493" s="462"/>
      <c r="B1493" s="462">
        <v>5</v>
      </c>
      <c r="C1493" s="462">
        <v>201907</v>
      </c>
      <c r="D1493" s="462">
        <v>201902</v>
      </c>
      <c r="E1493" s="462" t="s">
        <v>1067</v>
      </c>
      <c r="F1493" s="462" t="s">
        <v>1329</v>
      </c>
      <c r="G1493" s="455" t="s">
        <v>925</v>
      </c>
      <c r="H1493" s="462">
        <v>121</v>
      </c>
      <c r="I1493" s="462">
        <v>3</v>
      </c>
    </row>
    <row r="1494" spans="1:9" ht="15" customHeight="1" x14ac:dyDescent="0.2">
      <c r="A1494" s="462"/>
      <c r="B1494" s="462">
        <v>5</v>
      </c>
      <c r="C1494" s="462">
        <v>201907</v>
      </c>
      <c r="D1494" s="462">
        <v>201902</v>
      </c>
      <c r="E1494" s="462" t="s">
        <v>1067</v>
      </c>
      <c r="F1494" s="462" t="s">
        <v>1331</v>
      </c>
      <c r="G1494" s="455" t="s">
        <v>939</v>
      </c>
      <c r="H1494" s="462">
        <v>120</v>
      </c>
      <c r="I1494" s="462">
        <v>3</v>
      </c>
    </row>
    <row r="1495" spans="1:9" ht="15" customHeight="1" x14ac:dyDescent="0.2">
      <c r="A1495" s="462"/>
      <c r="B1495" s="462">
        <v>5</v>
      </c>
      <c r="C1495" s="462">
        <v>201907</v>
      </c>
      <c r="D1495" s="462">
        <v>201902</v>
      </c>
      <c r="E1495" s="462" t="s">
        <v>1067</v>
      </c>
      <c r="F1495" s="462" t="s">
        <v>1331</v>
      </c>
      <c r="G1495" s="455" t="s">
        <v>939</v>
      </c>
      <c r="H1495" s="462">
        <v>121</v>
      </c>
      <c r="I1495" s="462">
        <v>1</v>
      </c>
    </row>
    <row r="1496" spans="1:9" ht="15" customHeight="1" x14ac:dyDescent="0.2">
      <c r="A1496" s="462"/>
      <c r="B1496" s="462">
        <v>8</v>
      </c>
      <c r="C1496" s="462">
        <v>201907</v>
      </c>
      <c r="D1496" s="462">
        <v>201902</v>
      </c>
      <c r="E1496" s="462" t="s">
        <v>1068</v>
      </c>
      <c r="F1496" s="462">
        <v>19</v>
      </c>
      <c r="G1496" s="455" t="s">
        <v>940</v>
      </c>
      <c r="H1496" s="462">
        <v>120</v>
      </c>
      <c r="I1496" s="462">
        <v>4</v>
      </c>
    </row>
    <row r="1497" spans="1:9" ht="15" customHeight="1" x14ac:dyDescent="0.2">
      <c r="A1497" s="462"/>
      <c r="B1497" s="462">
        <v>8</v>
      </c>
      <c r="C1497" s="462">
        <v>201907</v>
      </c>
      <c r="D1497" s="462">
        <v>201902</v>
      </c>
      <c r="E1497" s="462" t="s">
        <v>1068</v>
      </c>
      <c r="F1497" s="462">
        <v>19</v>
      </c>
      <c r="G1497" s="455" t="s">
        <v>940</v>
      </c>
      <c r="H1497" s="462">
        <v>121</v>
      </c>
      <c r="I1497" s="462">
        <v>1</v>
      </c>
    </row>
    <row r="1498" spans="1:9" ht="15" customHeight="1" x14ac:dyDescent="0.2">
      <c r="A1498" s="462"/>
      <c r="B1498" s="462">
        <v>8</v>
      </c>
      <c r="C1498" s="462">
        <v>201907</v>
      </c>
      <c r="D1498" s="462">
        <v>201902</v>
      </c>
      <c r="E1498" s="462" t="s">
        <v>1068</v>
      </c>
      <c r="F1498" s="462">
        <v>45</v>
      </c>
      <c r="G1498" s="455" t="s">
        <v>920</v>
      </c>
      <c r="H1498" s="462">
        <v>121</v>
      </c>
      <c r="I1498" s="462">
        <v>2</v>
      </c>
    </row>
    <row r="1499" spans="1:9" ht="15" customHeight="1" x14ac:dyDescent="0.2">
      <c r="A1499" s="462"/>
      <c r="B1499" s="462">
        <v>8</v>
      </c>
      <c r="C1499" s="462">
        <v>201907</v>
      </c>
      <c r="D1499" s="462">
        <v>201902</v>
      </c>
      <c r="E1499" s="462" t="s">
        <v>1068</v>
      </c>
      <c r="F1499" s="462" t="s">
        <v>1300</v>
      </c>
      <c r="G1499" s="455" t="s">
        <v>920</v>
      </c>
      <c r="H1499" s="462">
        <v>126</v>
      </c>
      <c r="I1499" s="462">
        <v>1</v>
      </c>
    </row>
    <row r="1500" spans="1:9" ht="15" customHeight="1" x14ac:dyDescent="0.2">
      <c r="A1500" s="462"/>
      <c r="B1500" s="462">
        <v>8</v>
      </c>
      <c r="C1500" s="462">
        <v>201907</v>
      </c>
      <c r="D1500" s="462">
        <v>201902</v>
      </c>
      <c r="E1500" s="462" t="s">
        <v>1068</v>
      </c>
      <c r="F1500" s="462" t="s">
        <v>1326</v>
      </c>
      <c r="G1500" s="455" t="s">
        <v>923</v>
      </c>
      <c r="H1500" s="462">
        <v>120</v>
      </c>
      <c r="I1500" s="462">
        <v>-1</v>
      </c>
    </row>
    <row r="1501" spans="1:9" ht="15" customHeight="1" x14ac:dyDescent="0.2">
      <c r="A1501" s="462"/>
      <c r="B1501" s="462">
        <v>8</v>
      </c>
      <c r="C1501" s="462">
        <v>201907</v>
      </c>
      <c r="D1501" s="462">
        <v>201902</v>
      </c>
      <c r="E1501" s="462" t="s">
        <v>1068</v>
      </c>
      <c r="F1501" s="462">
        <v>69</v>
      </c>
      <c r="G1501" s="455" t="s">
        <v>937</v>
      </c>
      <c r="H1501" s="462">
        <v>120</v>
      </c>
      <c r="I1501" s="462">
        <v>1</v>
      </c>
    </row>
    <row r="1502" spans="1:9" ht="15" customHeight="1" x14ac:dyDescent="0.2">
      <c r="A1502" s="462"/>
      <c r="B1502" s="462">
        <v>8</v>
      </c>
      <c r="C1502" s="462">
        <v>201907</v>
      </c>
      <c r="D1502" s="462">
        <v>201902</v>
      </c>
      <c r="E1502" s="462" t="s">
        <v>1068</v>
      </c>
      <c r="F1502" s="462">
        <v>69</v>
      </c>
      <c r="G1502" s="455" t="s">
        <v>937</v>
      </c>
      <c r="H1502" s="462">
        <v>121</v>
      </c>
      <c r="I1502" s="462">
        <v>3</v>
      </c>
    </row>
    <row r="1503" spans="1:9" ht="15" customHeight="1" x14ac:dyDescent="0.2">
      <c r="A1503" s="462"/>
      <c r="B1503" s="462">
        <v>8</v>
      </c>
      <c r="C1503" s="462">
        <v>201907</v>
      </c>
      <c r="D1503" s="462">
        <v>201902</v>
      </c>
      <c r="E1503" s="462" t="s">
        <v>1068</v>
      </c>
      <c r="F1503" s="462" t="s">
        <v>1334</v>
      </c>
      <c r="G1503" s="455" t="s">
        <v>937</v>
      </c>
      <c r="H1503" s="462">
        <v>126</v>
      </c>
      <c r="I1503" s="462">
        <v>1</v>
      </c>
    </row>
    <row r="1504" spans="1:9" ht="15" customHeight="1" x14ac:dyDescent="0.2">
      <c r="A1504" s="462"/>
      <c r="B1504" s="462">
        <v>8</v>
      </c>
      <c r="C1504" s="462">
        <v>201907</v>
      </c>
      <c r="D1504" s="462">
        <v>201902</v>
      </c>
      <c r="E1504" s="462" t="s">
        <v>1068</v>
      </c>
      <c r="F1504" s="462" t="s">
        <v>1312</v>
      </c>
      <c r="G1504" s="455" t="s">
        <v>930</v>
      </c>
      <c r="H1504" s="462">
        <v>120</v>
      </c>
      <c r="I1504" s="462">
        <v>1</v>
      </c>
    </row>
    <row r="1505" spans="1:9" ht="15" customHeight="1" x14ac:dyDescent="0.2">
      <c r="A1505" s="462"/>
      <c r="B1505" s="462">
        <v>8</v>
      </c>
      <c r="C1505" s="462">
        <v>201907</v>
      </c>
      <c r="D1505" s="462">
        <v>201902</v>
      </c>
      <c r="E1505" s="462" t="s">
        <v>1068</v>
      </c>
      <c r="F1505" s="462" t="s">
        <v>1312</v>
      </c>
      <c r="G1505" s="455" t="s">
        <v>930</v>
      </c>
      <c r="H1505" s="462">
        <v>121</v>
      </c>
      <c r="I1505" s="462">
        <v>1</v>
      </c>
    </row>
    <row r="1506" spans="1:9" ht="15" customHeight="1" x14ac:dyDescent="0.2">
      <c r="A1506" s="462"/>
      <c r="B1506" s="462">
        <v>8</v>
      </c>
      <c r="C1506" s="462">
        <v>201907</v>
      </c>
      <c r="D1506" s="462">
        <v>201902</v>
      </c>
      <c r="E1506" s="462" t="s">
        <v>1068</v>
      </c>
      <c r="F1506" s="462" t="s">
        <v>1323</v>
      </c>
      <c r="G1506" s="455" t="s">
        <v>928</v>
      </c>
      <c r="H1506" s="462">
        <v>121</v>
      </c>
      <c r="I1506" s="462">
        <v>1</v>
      </c>
    </row>
    <row r="1507" spans="1:9" ht="15" customHeight="1" x14ac:dyDescent="0.2">
      <c r="A1507" s="462"/>
      <c r="B1507" s="462">
        <v>8</v>
      </c>
      <c r="C1507" s="462">
        <v>201907</v>
      </c>
      <c r="D1507" s="462">
        <v>201902</v>
      </c>
      <c r="E1507" s="462" t="s">
        <v>1068</v>
      </c>
      <c r="F1507" s="462" t="s">
        <v>1332</v>
      </c>
      <c r="G1507" s="455" t="s">
        <v>913</v>
      </c>
      <c r="H1507" s="462">
        <v>120</v>
      </c>
      <c r="I1507" s="462">
        <v>-1</v>
      </c>
    </row>
    <row r="1508" spans="1:9" ht="15" customHeight="1" x14ac:dyDescent="0.2">
      <c r="A1508" s="462"/>
      <c r="B1508" s="462">
        <v>8</v>
      </c>
      <c r="C1508" s="462">
        <v>201907</v>
      </c>
      <c r="D1508" s="462">
        <v>201902</v>
      </c>
      <c r="E1508" s="462" t="s">
        <v>1068</v>
      </c>
      <c r="F1508" s="462" t="s">
        <v>1332</v>
      </c>
      <c r="G1508" s="455" t="s">
        <v>913</v>
      </c>
      <c r="H1508" s="462">
        <v>121</v>
      </c>
      <c r="I1508" s="462">
        <v>4</v>
      </c>
    </row>
    <row r="1509" spans="1:9" ht="15" customHeight="1" x14ac:dyDescent="0.2">
      <c r="A1509" s="462"/>
      <c r="B1509" s="462">
        <v>34</v>
      </c>
      <c r="C1509" s="462">
        <v>201907</v>
      </c>
      <c r="D1509" s="462">
        <v>201902</v>
      </c>
      <c r="E1509" s="462" t="s">
        <v>1069</v>
      </c>
      <c r="F1509" s="462">
        <v>33</v>
      </c>
      <c r="G1509" s="455" t="s">
        <v>1024</v>
      </c>
      <c r="H1509" s="462">
        <v>120</v>
      </c>
      <c r="I1509" s="462">
        <v>1</v>
      </c>
    </row>
    <row r="1510" spans="1:9" ht="15" customHeight="1" x14ac:dyDescent="0.2">
      <c r="A1510" s="462"/>
      <c r="B1510" s="462">
        <v>34</v>
      </c>
      <c r="C1510" s="462">
        <v>201907</v>
      </c>
      <c r="D1510" s="462">
        <v>201902</v>
      </c>
      <c r="E1510" s="462" t="s">
        <v>1069</v>
      </c>
      <c r="F1510" s="462">
        <v>33</v>
      </c>
      <c r="G1510" s="455" t="s">
        <v>1024</v>
      </c>
      <c r="H1510" s="462">
        <v>121</v>
      </c>
      <c r="I1510" s="462">
        <v>1</v>
      </c>
    </row>
    <row r="1511" spans="1:9" ht="15" customHeight="1" x14ac:dyDescent="0.2">
      <c r="A1511" s="462"/>
      <c r="B1511" s="462">
        <v>34</v>
      </c>
      <c r="C1511" s="462">
        <v>201907</v>
      </c>
      <c r="D1511" s="462">
        <v>201902</v>
      </c>
      <c r="E1511" s="462" t="s">
        <v>1069</v>
      </c>
      <c r="F1511" s="462">
        <v>46</v>
      </c>
      <c r="G1511" s="455" t="s">
        <v>920</v>
      </c>
      <c r="H1511" s="462">
        <v>120</v>
      </c>
      <c r="I1511" s="462">
        <v>1</v>
      </c>
    </row>
    <row r="1512" spans="1:9" ht="15" customHeight="1" x14ac:dyDescent="0.2">
      <c r="A1512" s="462"/>
      <c r="B1512" s="462">
        <v>34</v>
      </c>
      <c r="C1512" s="462">
        <v>201907</v>
      </c>
      <c r="D1512" s="462">
        <v>201902</v>
      </c>
      <c r="E1512" s="462" t="s">
        <v>1069</v>
      </c>
      <c r="F1512" s="462">
        <v>46</v>
      </c>
      <c r="G1512" s="455" t="s">
        <v>920</v>
      </c>
      <c r="H1512" s="462">
        <v>121</v>
      </c>
      <c r="I1512" s="462">
        <v>1</v>
      </c>
    </row>
    <row r="1513" spans="1:9" ht="15" customHeight="1" x14ac:dyDescent="0.2">
      <c r="A1513" s="462"/>
      <c r="B1513" s="462">
        <v>34</v>
      </c>
      <c r="C1513" s="462">
        <v>201907</v>
      </c>
      <c r="D1513" s="462">
        <v>201902</v>
      </c>
      <c r="E1513" s="462" t="s">
        <v>1069</v>
      </c>
      <c r="F1513" s="462" t="s">
        <v>1314</v>
      </c>
      <c r="G1513" s="455" t="s">
        <v>930</v>
      </c>
      <c r="H1513" s="462">
        <v>120</v>
      </c>
      <c r="I1513" s="462">
        <v>1</v>
      </c>
    </row>
    <row r="1514" spans="1:9" ht="15" customHeight="1" x14ac:dyDescent="0.2">
      <c r="A1514" s="462"/>
      <c r="B1514" s="462">
        <v>34</v>
      </c>
      <c r="C1514" s="462">
        <v>201907</v>
      </c>
      <c r="D1514" s="462">
        <v>201902</v>
      </c>
      <c r="E1514" s="462" t="s">
        <v>1069</v>
      </c>
      <c r="F1514" s="462" t="s">
        <v>1314</v>
      </c>
      <c r="G1514" s="455" t="s">
        <v>930</v>
      </c>
      <c r="H1514" s="462">
        <v>121</v>
      </c>
      <c r="I1514" s="462">
        <v>1</v>
      </c>
    </row>
    <row r="1515" spans="1:9" ht="15" customHeight="1" x14ac:dyDescent="0.2">
      <c r="A1515" s="462"/>
      <c r="B1515" s="462">
        <v>34</v>
      </c>
      <c r="C1515" s="462">
        <v>201907</v>
      </c>
      <c r="D1515" s="462">
        <v>201902</v>
      </c>
      <c r="E1515" s="462" t="s">
        <v>1069</v>
      </c>
      <c r="F1515" s="462" t="s">
        <v>1324</v>
      </c>
      <c r="G1515" s="455" t="s">
        <v>928</v>
      </c>
      <c r="H1515" s="462">
        <v>121</v>
      </c>
      <c r="I1515" s="462">
        <v>1</v>
      </c>
    </row>
    <row r="1516" spans="1:9" ht="15" customHeight="1" x14ac:dyDescent="0.2">
      <c r="A1516" s="462"/>
      <c r="B1516" s="462">
        <v>34</v>
      </c>
      <c r="C1516" s="462">
        <v>201907</v>
      </c>
      <c r="D1516" s="462">
        <v>201902</v>
      </c>
      <c r="E1516" s="462" t="s">
        <v>1069</v>
      </c>
      <c r="F1516" s="462" t="s">
        <v>1306</v>
      </c>
      <c r="G1516" s="455" t="s">
        <v>941</v>
      </c>
      <c r="H1516" s="462">
        <v>121</v>
      </c>
      <c r="I1516" s="462">
        <v>5</v>
      </c>
    </row>
    <row r="1517" spans="1:9" ht="15" customHeight="1" x14ac:dyDescent="0.2">
      <c r="A1517" s="462"/>
      <c r="B1517" s="462">
        <v>34</v>
      </c>
      <c r="C1517" s="462">
        <v>201907</v>
      </c>
      <c r="D1517" s="462">
        <v>201902</v>
      </c>
      <c r="E1517" s="462" t="s">
        <v>1069</v>
      </c>
      <c r="F1517" s="462" t="s">
        <v>1305</v>
      </c>
      <c r="G1517" s="455" t="s">
        <v>941</v>
      </c>
      <c r="H1517" s="462">
        <v>126</v>
      </c>
      <c r="I1517" s="462">
        <v>1</v>
      </c>
    </row>
    <row r="1518" spans="1:9" ht="15" customHeight="1" x14ac:dyDescent="0.2">
      <c r="A1518" s="462"/>
      <c r="B1518" s="452">
        <v>36</v>
      </c>
      <c r="C1518" s="452">
        <v>201907</v>
      </c>
      <c r="D1518" s="452">
        <v>201902</v>
      </c>
      <c r="E1518" s="452" t="s">
        <v>1070</v>
      </c>
      <c r="F1518" s="452" t="s">
        <v>1318</v>
      </c>
      <c r="G1518" s="459" t="s">
        <v>1003</v>
      </c>
      <c r="H1518" s="452">
        <v>121</v>
      </c>
      <c r="I1518" s="452">
        <v>6</v>
      </c>
    </row>
    <row r="1519" spans="1:9" ht="15" customHeight="1" x14ac:dyDescent="0.2">
      <c r="A1519" s="462"/>
      <c r="B1519" s="452">
        <v>36</v>
      </c>
      <c r="C1519" s="452">
        <v>201907</v>
      </c>
      <c r="D1519" s="452">
        <v>201902</v>
      </c>
      <c r="E1519" s="452" t="s">
        <v>1070</v>
      </c>
      <c r="F1519" s="452" t="s">
        <v>1317</v>
      </c>
      <c r="G1519" s="459" t="s">
        <v>1003</v>
      </c>
      <c r="H1519" s="452">
        <v>126</v>
      </c>
      <c r="I1519" s="452">
        <v>-1</v>
      </c>
    </row>
    <row r="1520" spans="1:9" ht="15" customHeight="1" x14ac:dyDescent="0.2">
      <c r="A1520" s="462"/>
      <c r="B1520" s="452">
        <v>36</v>
      </c>
      <c r="C1520" s="452">
        <v>201907</v>
      </c>
      <c r="D1520" s="452">
        <v>201902</v>
      </c>
      <c r="E1520" s="452" t="s">
        <v>1070</v>
      </c>
      <c r="F1520" s="452" t="s">
        <v>1330</v>
      </c>
      <c r="G1520" s="459" t="s">
        <v>939</v>
      </c>
      <c r="H1520" s="452">
        <v>121</v>
      </c>
      <c r="I1520" s="452">
        <v>3</v>
      </c>
    </row>
    <row r="1521" spans="1:9" ht="15" customHeight="1" x14ac:dyDescent="0.2">
      <c r="A1521" s="462"/>
      <c r="B1521" s="452">
        <v>4</v>
      </c>
      <c r="C1521" s="452">
        <v>201906</v>
      </c>
      <c r="D1521" s="452">
        <v>201902</v>
      </c>
      <c r="E1521" s="452" t="s">
        <v>1066</v>
      </c>
      <c r="F1521" s="452">
        <v>47</v>
      </c>
      <c r="G1521" s="459" t="s">
        <v>920</v>
      </c>
      <c r="H1521" s="452">
        <v>120</v>
      </c>
      <c r="I1521" s="452">
        <v>2</v>
      </c>
    </row>
    <row r="1522" spans="1:9" ht="15" customHeight="1" x14ac:dyDescent="0.2">
      <c r="A1522" s="462"/>
      <c r="B1522" s="452">
        <v>4</v>
      </c>
      <c r="C1522" s="452">
        <v>201906</v>
      </c>
      <c r="D1522" s="452">
        <v>201902</v>
      </c>
      <c r="E1522" s="452" t="s">
        <v>1066</v>
      </c>
      <c r="F1522" s="452">
        <v>47</v>
      </c>
      <c r="G1522" s="459" t="s">
        <v>920</v>
      </c>
      <c r="H1522" s="452">
        <v>121</v>
      </c>
      <c r="I1522" s="452">
        <v>4</v>
      </c>
    </row>
    <row r="1523" spans="1:9" ht="15" customHeight="1" x14ac:dyDescent="0.2">
      <c r="A1523" s="462"/>
      <c r="B1523" s="452">
        <v>4</v>
      </c>
      <c r="C1523" s="452">
        <v>201906</v>
      </c>
      <c r="D1523" s="452">
        <v>201902</v>
      </c>
      <c r="E1523" s="452" t="s">
        <v>1066</v>
      </c>
      <c r="F1523" s="452" t="s">
        <v>1304</v>
      </c>
      <c r="G1523" s="459" t="s">
        <v>920</v>
      </c>
      <c r="H1523" s="452">
        <v>126</v>
      </c>
      <c r="I1523" s="452">
        <v>1</v>
      </c>
    </row>
    <row r="1524" spans="1:9" ht="15" customHeight="1" x14ac:dyDescent="0.2">
      <c r="A1524" s="462"/>
      <c r="B1524" s="452">
        <v>4</v>
      </c>
      <c r="C1524" s="452">
        <v>201906</v>
      </c>
      <c r="D1524" s="452">
        <v>201902</v>
      </c>
      <c r="E1524" s="452" t="s">
        <v>1066</v>
      </c>
      <c r="F1524" s="452" t="s">
        <v>1327</v>
      </c>
      <c r="G1524" s="459" t="s">
        <v>923</v>
      </c>
      <c r="H1524" s="452">
        <v>120</v>
      </c>
      <c r="I1524" s="452">
        <v>1</v>
      </c>
    </row>
    <row r="1525" spans="1:9" ht="15" customHeight="1" x14ac:dyDescent="0.2">
      <c r="A1525" s="462"/>
      <c r="B1525" s="452">
        <v>4</v>
      </c>
      <c r="C1525" s="452">
        <v>201906</v>
      </c>
      <c r="D1525" s="452">
        <v>201902</v>
      </c>
      <c r="E1525" s="452" t="s">
        <v>1066</v>
      </c>
      <c r="F1525" s="452">
        <v>86</v>
      </c>
      <c r="G1525" s="459" t="s">
        <v>935</v>
      </c>
      <c r="H1525" s="452">
        <v>121</v>
      </c>
      <c r="I1525" s="452">
        <v>2</v>
      </c>
    </row>
    <row r="1526" spans="1:9" ht="15" customHeight="1" x14ac:dyDescent="0.2">
      <c r="A1526" s="462"/>
      <c r="B1526" s="452">
        <v>4</v>
      </c>
      <c r="C1526" s="452">
        <v>201906</v>
      </c>
      <c r="D1526" s="452">
        <v>201902</v>
      </c>
      <c r="E1526" s="452" t="s">
        <v>1066</v>
      </c>
      <c r="F1526" s="452" t="s">
        <v>1308</v>
      </c>
      <c r="G1526" s="459" t="s">
        <v>941</v>
      </c>
      <c r="H1526" s="452">
        <v>120</v>
      </c>
      <c r="I1526" s="452">
        <v>1</v>
      </c>
    </row>
    <row r="1527" spans="1:9" ht="15" customHeight="1" x14ac:dyDescent="0.2">
      <c r="A1527" s="462"/>
      <c r="B1527" s="452">
        <v>4</v>
      </c>
      <c r="C1527" s="452">
        <v>201906</v>
      </c>
      <c r="D1527" s="452">
        <v>201902</v>
      </c>
      <c r="E1527" s="452" t="s">
        <v>1066</v>
      </c>
      <c r="F1527" s="452" t="s">
        <v>1308</v>
      </c>
      <c r="G1527" s="459" t="s">
        <v>941</v>
      </c>
      <c r="H1527" s="452">
        <v>121</v>
      </c>
      <c r="I1527" s="452">
        <v>3</v>
      </c>
    </row>
    <row r="1528" spans="1:9" ht="15" customHeight="1" x14ac:dyDescent="0.2">
      <c r="A1528" s="462"/>
      <c r="B1528" s="452">
        <v>4</v>
      </c>
      <c r="C1528" s="452">
        <v>201906</v>
      </c>
      <c r="D1528" s="452">
        <v>201902</v>
      </c>
      <c r="E1528" s="452" t="s">
        <v>1066</v>
      </c>
      <c r="F1528" s="452" t="s">
        <v>1307</v>
      </c>
      <c r="G1528" s="459" t="s">
        <v>941</v>
      </c>
      <c r="H1528" s="452">
        <v>126</v>
      </c>
      <c r="I1528" s="452">
        <v>4</v>
      </c>
    </row>
    <row r="1529" spans="1:9" ht="15" customHeight="1" x14ac:dyDescent="0.2">
      <c r="A1529" s="462"/>
      <c r="B1529" s="452">
        <v>4</v>
      </c>
      <c r="C1529" s="452">
        <v>201906</v>
      </c>
      <c r="D1529" s="452">
        <v>201902</v>
      </c>
      <c r="E1529" s="452" t="s">
        <v>1066</v>
      </c>
      <c r="F1529" s="452" t="s">
        <v>1328</v>
      </c>
      <c r="G1529" s="459" t="s">
        <v>925</v>
      </c>
      <c r="H1529" s="452">
        <v>120</v>
      </c>
      <c r="I1529" s="452">
        <v>-3</v>
      </c>
    </row>
    <row r="1530" spans="1:9" ht="15" customHeight="1" x14ac:dyDescent="0.2">
      <c r="A1530" s="462"/>
      <c r="B1530" s="452">
        <v>4</v>
      </c>
      <c r="C1530" s="452">
        <v>201906</v>
      </c>
      <c r="D1530" s="452">
        <v>201902</v>
      </c>
      <c r="E1530" s="452" t="s">
        <v>1066</v>
      </c>
      <c r="F1530" s="452" t="s">
        <v>1328</v>
      </c>
      <c r="G1530" s="459" t="s">
        <v>925</v>
      </c>
      <c r="H1530" s="452">
        <v>121</v>
      </c>
      <c r="I1530" s="452">
        <v>12</v>
      </c>
    </row>
    <row r="1531" spans="1:9" ht="15" customHeight="1" x14ac:dyDescent="0.2">
      <c r="A1531" s="462"/>
      <c r="B1531" s="452">
        <v>4</v>
      </c>
      <c r="C1531" s="452">
        <v>201906</v>
      </c>
      <c r="D1531" s="452">
        <v>201902</v>
      </c>
      <c r="E1531" s="452" t="s">
        <v>1066</v>
      </c>
      <c r="F1531" s="452" t="s">
        <v>1322</v>
      </c>
      <c r="G1531" s="459" t="s">
        <v>1003</v>
      </c>
      <c r="H1531" s="452">
        <v>120</v>
      </c>
      <c r="I1531" s="452">
        <v>-1</v>
      </c>
    </row>
    <row r="1532" spans="1:9" ht="15" customHeight="1" x14ac:dyDescent="0.2">
      <c r="A1532" s="462"/>
      <c r="B1532" s="452">
        <v>4</v>
      </c>
      <c r="C1532" s="452">
        <v>201906</v>
      </c>
      <c r="D1532" s="452">
        <v>201902</v>
      </c>
      <c r="E1532" s="452" t="s">
        <v>1066</v>
      </c>
      <c r="F1532" s="452" t="s">
        <v>1322</v>
      </c>
      <c r="G1532" s="459" t="s">
        <v>1003</v>
      </c>
      <c r="H1532" s="452">
        <v>121</v>
      </c>
      <c r="I1532" s="452">
        <v>8</v>
      </c>
    </row>
    <row r="1533" spans="1:9" ht="15" customHeight="1" x14ac:dyDescent="0.2">
      <c r="A1533" s="462"/>
      <c r="B1533" s="452">
        <v>4</v>
      </c>
      <c r="C1533" s="452">
        <v>201906</v>
      </c>
      <c r="D1533" s="452">
        <v>201902</v>
      </c>
      <c r="E1533" s="452" t="s">
        <v>1066</v>
      </c>
      <c r="F1533" s="452" t="s">
        <v>1333</v>
      </c>
      <c r="G1533" s="459" t="s">
        <v>913</v>
      </c>
      <c r="H1533" s="452">
        <v>120</v>
      </c>
      <c r="I1533" s="452">
        <v>-6</v>
      </c>
    </row>
    <row r="1534" spans="1:9" ht="15" customHeight="1" x14ac:dyDescent="0.2">
      <c r="A1534" s="462"/>
      <c r="B1534" s="452">
        <v>4</v>
      </c>
      <c r="C1534" s="452">
        <v>201906</v>
      </c>
      <c r="D1534" s="452">
        <v>201902</v>
      </c>
      <c r="E1534" s="452" t="s">
        <v>1066</v>
      </c>
      <c r="F1534" s="452" t="s">
        <v>1333</v>
      </c>
      <c r="G1534" s="459" t="s">
        <v>913</v>
      </c>
      <c r="H1534" s="452">
        <v>121</v>
      </c>
      <c r="I1534" s="452">
        <v>5</v>
      </c>
    </row>
    <row r="1535" spans="1:9" ht="15" customHeight="1" x14ac:dyDescent="0.2">
      <c r="A1535" s="462"/>
      <c r="B1535" s="452">
        <v>5</v>
      </c>
      <c r="C1535" s="452">
        <v>201906</v>
      </c>
      <c r="D1535" s="452">
        <v>201902</v>
      </c>
      <c r="E1535" s="452" t="s">
        <v>1067</v>
      </c>
      <c r="F1535" s="452">
        <v>18</v>
      </c>
      <c r="G1535" s="459" t="s">
        <v>940</v>
      </c>
      <c r="H1535" s="452">
        <v>120</v>
      </c>
      <c r="I1535" s="452">
        <v>6</v>
      </c>
    </row>
    <row r="1536" spans="1:9" ht="15" customHeight="1" x14ac:dyDescent="0.2">
      <c r="A1536" s="462"/>
      <c r="B1536" s="452">
        <v>5</v>
      </c>
      <c r="C1536" s="452">
        <v>201906</v>
      </c>
      <c r="D1536" s="452">
        <v>201902</v>
      </c>
      <c r="E1536" s="452" t="s">
        <v>1067</v>
      </c>
      <c r="F1536" s="452">
        <v>18</v>
      </c>
      <c r="G1536" s="459" t="s">
        <v>940</v>
      </c>
      <c r="H1536" s="452">
        <v>121</v>
      </c>
      <c r="I1536" s="452">
        <v>9</v>
      </c>
    </row>
    <row r="1537" spans="1:9" ht="15" customHeight="1" x14ac:dyDescent="0.2">
      <c r="A1537" s="462"/>
      <c r="B1537" s="452">
        <v>5</v>
      </c>
      <c r="C1537" s="452">
        <v>201906</v>
      </c>
      <c r="D1537" s="452">
        <v>201902</v>
      </c>
      <c r="E1537" s="452" t="s">
        <v>1067</v>
      </c>
      <c r="F1537" s="452" t="s">
        <v>1316</v>
      </c>
      <c r="G1537" s="459" t="s">
        <v>930</v>
      </c>
      <c r="H1537" s="452">
        <v>120</v>
      </c>
      <c r="I1537" s="452">
        <v>-2</v>
      </c>
    </row>
    <row r="1538" spans="1:9" ht="15" customHeight="1" x14ac:dyDescent="0.2">
      <c r="A1538" s="462"/>
      <c r="B1538" s="452">
        <v>5</v>
      </c>
      <c r="C1538" s="452">
        <v>201906</v>
      </c>
      <c r="D1538" s="452">
        <v>201902</v>
      </c>
      <c r="E1538" s="452" t="s">
        <v>1067</v>
      </c>
      <c r="F1538" s="452" t="s">
        <v>1316</v>
      </c>
      <c r="G1538" s="459" t="s">
        <v>930</v>
      </c>
      <c r="H1538" s="452">
        <v>121</v>
      </c>
      <c r="I1538" s="452">
        <v>15</v>
      </c>
    </row>
    <row r="1539" spans="1:9" ht="15" customHeight="1" x14ac:dyDescent="0.2">
      <c r="A1539" s="462"/>
      <c r="B1539" s="452">
        <v>5</v>
      </c>
      <c r="C1539" s="452">
        <v>201906</v>
      </c>
      <c r="D1539" s="452">
        <v>201902</v>
      </c>
      <c r="E1539" s="452" t="s">
        <v>1067</v>
      </c>
      <c r="F1539" s="452">
        <v>85</v>
      </c>
      <c r="G1539" s="459" t="s">
        <v>935</v>
      </c>
      <c r="H1539" s="452">
        <v>120</v>
      </c>
      <c r="I1539" s="452">
        <v>1</v>
      </c>
    </row>
    <row r="1540" spans="1:9" ht="15" customHeight="1" x14ac:dyDescent="0.2">
      <c r="A1540" s="462"/>
      <c r="B1540" s="452">
        <v>5</v>
      </c>
      <c r="C1540" s="452">
        <v>201906</v>
      </c>
      <c r="D1540" s="452">
        <v>201902</v>
      </c>
      <c r="E1540" s="452" t="s">
        <v>1067</v>
      </c>
      <c r="F1540" s="452">
        <v>85</v>
      </c>
      <c r="G1540" s="459" t="s">
        <v>935</v>
      </c>
      <c r="H1540" s="452">
        <v>121</v>
      </c>
      <c r="I1540" s="452">
        <v>7</v>
      </c>
    </row>
    <row r="1541" spans="1:9" ht="15" customHeight="1" x14ac:dyDescent="0.2">
      <c r="A1541" s="462"/>
      <c r="B1541" s="452">
        <v>5</v>
      </c>
      <c r="C1541" s="452">
        <v>201906</v>
      </c>
      <c r="D1541" s="452">
        <v>201902</v>
      </c>
      <c r="E1541" s="452" t="s">
        <v>1067</v>
      </c>
      <c r="F1541" s="452" t="s">
        <v>1325</v>
      </c>
      <c r="G1541" s="459" t="s">
        <v>928</v>
      </c>
      <c r="H1541" s="452">
        <v>121</v>
      </c>
      <c r="I1541" s="452">
        <v>7</v>
      </c>
    </row>
    <row r="1542" spans="1:9" ht="15" customHeight="1" x14ac:dyDescent="0.2">
      <c r="A1542" s="462"/>
      <c r="B1542" s="452">
        <v>5</v>
      </c>
      <c r="C1542" s="452">
        <v>201906</v>
      </c>
      <c r="D1542" s="452">
        <v>201902</v>
      </c>
      <c r="E1542" s="452" t="s">
        <v>1067</v>
      </c>
      <c r="F1542" s="452" t="s">
        <v>1329</v>
      </c>
      <c r="G1542" s="459" t="s">
        <v>925</v>
      </c>
      <c r="H1542" s="452">
        <v>120</v>
      </c>
      <c r="I1542" s="452">
        <v>1</v>
      </c>
    </row>
    <row r="1543" spans="1:9" ht="15" customHeight="1" x14ac:dyDescent="0.2">
      <c r="A1543" s="462"/>
      <c r="B1543" s="452">
        <v>5</v>
      </c>
      <c r="C1543" s="452">
        <v>201906</v>
      </c>
      <c r="D1543" s="452">
        <v>201902</v>
      </c>
      <c r="E1543" s="452" t="s">
        <v>1067</v>
      </c>
      <c r="F1543" s="452" t="s">
        <v>1329</v>
      </c>
      <c r="G1543" s="459" t="s">
        <v>925</v>
      </c>
      <c r="H1543" s="452">
        <v>121</v>
      </c>
      <c r="I1543" s="452">
        <v>6</v>
      </c>
    </row>
    <row r="1544" spans="1:9" ht="15" customHeight="1" x14ac:dyDescent="0.2">
      <c r="A1544" s="462"/>
      <c r="B1544" s="452">
        <v>5</v>
      </c>
      <c r="C1544" s="452">
        <v>201906</v>
      </c>
      <c r="D1544" s="452">
        <v>201902</v>
      </c>
      <c r="E1544" s="452" t="s">
        <v>1067</v>
      </c>
      <c r="F1544" s="452" t="s">
        <v>1331</v>
      </c>
      <c r="G1544" s="459" t="s">
        <v>939</v>
      </c>
      <c r="H1544" s="452">
        <v>120</v>
      </c>
      <c r="I1544" s="452">
        <v>3</v>
      </c>
    </row>
    <row r="1545" spans="1:9" ht="15" customHeight="1" x14ac:dyDescent="0.2">
      <c r="A1545" s="462"/>
      <c r="B1545" s="452">
        <v>5</v>
      </c>
      <c r="C1545" s="452">
        <v>201906</v>
      </c>
      <c r="D1545" s="452">
        <v>201902</v>
      </c>
      <c r="E1545" s="452" t="s">
        <v>1067</v>
      </c>
      <c r="F1545" s="452" t="s">
        <v>1331</v>
      </c>
      <c r="G1545" s="459" t="s">
        <v>939</v>
      </c>
      <c r="H1545" s="452">
        <v>121</v>
      </c>
      <c r="I1545" s="452">
        <v>7</v>
      </c>
    </row>
    <row r="1546" spans="1:9" ht="15" customHeight="1" x14ac:dyDescent="0.2">
      <c r="A1546" s="462"/>
      <c r="B1546" s="452">
        <v>8</v>
      </c>
      <c r="C1546" s="452">
        <v>201906</v>
      </c>
      <c r="D1546" s="452">
        <v>201902</v>
      </c>
      <c r="E1546" s="452" t="s">
        <v>1068</v>
      </c>
      <c r="F1546" s="452">
        <v>19</v>
      </c>
      <c r="G1546" s="459" t="s">
        <v>940</v>
      </c>
      <c r="H1546" s="452">
        <v>121</v>
      </c>
      <c r="I1546" s="452">
        <v>5</v>
      </c>
    </row>
    <row r="1547" spans="1:9" ht="15" customHeight="1" x14ac:dyDescent="0.2">
      <c r="A1547" s="462"/>
      <c r="B1547" s="452">
        <v>8</v>
      </c>
      <c r="C1547" s="452">
        <v>201906</v>
      </c>
      <c r="D1547" s="452">
        <v>201902</v>
      </c>
      <c r="E1547" s="452" t="s">
        <v>1068</v>
      </c>
      <c r="F1547" s="452">
        <v>34</v>
      </c>
      <c r="G1547" s="459" t="s">
        <v>1024</v>
      </c>
      <c r="H1547" s="452">
        <v>121</v>
      </c>
      <c r="I1547" s="452">
        <v>5</v>
      </c>
    </row>
    <row r="1548" spans="1:9" ht="15" customHeight="1" x14ac:dyDescent="0.2">
      <c r="A1548" s="462"/>
      <c r="B1548" s="452">
        <v>8</v>
      </c>
      <c r="C1548" s="452">
        <v>201906</v>
      </c>
      <c r="D1548" s="452">
        <v>201902</v>
      </c>
      <c r="E1548" s="452" t="s">
        <v>1068</v>
      </c>
      <c r="F1548" s="452" t="s">
        <v>1309</v>
      </c>
      <c r="G1548" s="459" t="s">
        <v>1024</v>
      </c>
      <c r="H1548" s="452">
        <v>126</v>
      </c>
      <c r="I1548" s="452">
        <v>1</v>
      </c>
    </row>
    <row r="1549" spans="1:9" ht="15" customHeight="1" x14ac:dyDescent="0.2">
      <c r="A1549" s="462"/>
      <c r="B1549" s="462">
        <v>8</v>
      </c>
      <c r="C1549" s="462">
        <v>201906</v>
      </c>
      <c r="D1549" s="462">
        <v>201902</v>
      </c>
      <c r="E1549" s="462" t="s">
        <v>1068</v>
      </c>
      <c r="F1549" s="462">
        <v>45</v>
      </c>
      <c r="G1549" s="455" t="s">
        <v>920</v>
      </c>
      <c r="H1549" s="462">
        <v>121</v>
      </c>
      <c r="I1549" s="462">
        <v>2</v>
      </c>
    </row>
    <row r="1550" spans="1:9" ht="15" customHeight="1" x14ac:dyDescent="0.2">
      <c r="A1550" s="462"/>
      <c r="B1550" s="462">
        <v>8</v>
      </c>
      <c r="C1550" s="462">
        <v>201906</v>
      </c>
      <c r="D1550" s="462">
        <v>201902</v>
      </c>
      <c r="E1550" s="462" t="s">
        <v>1068</v>
      </c>
      <c r="F1550" s="462" t="s">
        <v>1326</v>
      </c>
      <c r="G1550" s="455" t="s">
        <v>923</v>
      </c>
      <c r="H1550" s="462">
        <v>121</v>
      </c>
      <c r="I1550" s="462">
        <v>4</v>
      </c>
    </row>
    <row r="1551" spans="1:9" ht="15" customHeight="1" x14ac:dyDescent="0.2">
      <c r="A1551" s="462"/>
      <c r="B1551" s="462">
        <v>8</v>
      </c>
      <c r="C1551" s="462">
        <v>201906</v>
      </c>
      <c r="D1551" s="462">
        <v>201902</v>
      </c>
      <c r="E1551" s="462" t="s">
        <v>1068</v>
      </c>
      <c r="F1551" s="462">
        <v>69</v>
      </c>
      <c r="G1551" s="455" t="s">
        <v>937</v>
      </c>
      <c r="H1551" s="462">
        <v>120</v>
      </c>
      <c r="I1551" s="462">
        <v>4</v>
      </c>
    </row>
    <row r="1552" spans="1:9" ht="15" customHeight="1" x14ac:dyDescent="0.2">
      <c r="A1552" s="462"/>
      <c r="B1552" s="462">
        <v>8</v>
      </c>
      <c r="C1552" s="462">
        <v>201906</v>
      </c>
      <c r="D1552" s="462">
        <v>201902</v>
      </c>
      <c r="E1552" s="462" t="s">
        <v>1068</v>
      </c>
      <c r="F1552" s="462">
        <v>69</v>
      </c>
      <c r="G1552" s="455" t="s">
        <v>937</v>
      </c>
      <c r="H1552" s="462">
        <v>121</v>
      </c>
      <c r="I1552" s="462">
        <v>4</v>
      </c>
    </row>
    <row r="1553" spans="1:9" ht="15" customHeight="1" x14ac:dyDescent="0.2">
      <c r="A1553" s="462"/>
      <c r="B1553" s="462">
        <v>8</v>
      </c>
      <c r="C1553" s="462">
        <v>201906</v>
      </c>
      <c r="D1553" s="462">
        <v>201902</v>
      </c>
      <c r="E1553" s="462" t="s">
        <v>1068</v>
      </c>
      <c r="F1553" s="462" t="s">
        <v>1334</v>
      </c>
      <c r="G1553" s="455" t="s">
        <v>937</v>
      </c>
      <c r="H1553" s="462">
        <v>126</v>
      </c>
      <c r="I1553" s="462">
        <v>4</v>
      </c>
    </row>
    <row r="1554" spans="1:9" ht="15" customHeight="1" x14ac:dyDescent="0.2">
      <c r="A1554" s="462"/>
      <c r="B1554" s="462">
        <v>8</v>
      </c>
      <c r="C1554" s="462">
        <v>201906</v>
      </c>
      <c r="D1554" s="462">
        <v>201902</v>
      </c>
      <c r="E1554" s="462" t="s">
        <v>1068</v>
      </c>
      <c r="F1554" s="462" t="s">
        <v>1312</v>
      </c>
      <c r="G1554" s="455" t="s">
        <v>930</v>
      </c>
      <c r="H1554" s="462">
        <v>120</v>
      </c>
      <c r="I1554" s="462">
        <v>-1</v>
      </c>
    </row>
    <row r="1555" spans="1:9" ht="15" customHeight="1" x14ac:dyDescent="0.2">
      <c r="A1555" s="462"/>
      <c r="B1555" s="462">
        <v>8</v>
      </c>
      <c r="C1555" s="462">
        <v>201906</v>
      </c>
      <c r="D1555" s="462">
        <v>201902</v>
      </c>
      <c r="E1555" s="462" t="s">
        <v>1068</v>
      </c>
      <c r="F1555" s="462" t="s">
        <v>1312</v>
      </c>
      <c r="G1555" s="455" t="s">
        <v>930</v>
      </c>
      <c r="H1555" s="462">
        <v>121</v>
      </c>
      <c r="I1555" s="462">
        <v>10</v>
      </c>
    </row>
    <row r="1556" spans="1:9" ht="15" customHeight="1" x14ac:dyDescent="0.2">
      <c r="A1556" s="462"/>
      <c r="B1556" s="462">
        <v>8</v>
      </c>
      <c r="C1556" s="462">
        <v>201906</v>
      </c>
      <c r="D1556" s="462">
        <v>201902</v>
      </c>
      <c r="E1556" s="462" t="s">
        <v>1068</v>
      </c>
      <c r="F1556" s="462" t="s">
        <v>1311</v>
      </c>
      <c r="G1556" s="455" t="s">
        <v>930</v>
      </c>
      <c r="H1556" s="462">
        <v>126</v>
      </c>
      <c r="I1556" s="462">
        <v>6</v>
      </c>
    </row>
    <row r="1557" spans="1:9" ht="15" customHeight="1" x14ac:dyDescent="0.2">
      <c r="A1557" s="462"/>
      <c r="B1557" s="462">
        <v>8</v>
      </c>
      <c r="C1557" s="462">
        <v>201906</v>
      </c>
      <c r="D1557" s="462">
        <v>201902</v>
      </c>
      <c r="E1557" s="462" t="s">
        <v>1068</v>
      </c>
      <c r="F1557" s="462" t="s">
        <v>1323</v>
      </c>
      <c r="G1557" s="455" t="s">
        <v>928</v>
      </c>
      <c r="H1557" s="462">
        <v>120</v>
      </c>
      <c r="I1557" s="462">
        <v>1</v>
      </c>
    </row>
    <row r="1558" spans="1:9" ht="15" customHeight="1" x14ac:dyDescent="0.2">
      <c r="A1558" s="462"/>
      <c r="B1558" s="462">
        <v>8</v>
      </c>
      <c r="C1558" s="462">
        <v>201906</v>
      </c>
      <c r="D1558" s="462">
        <v>201902</v>
      </c>
      <c r="E1558" s="462" t="s">
        <v>1068</v>
      </c>
      <c r="F1558" s="462" t="s">
        <v>1323</v>
      </c>
      <c r="G1558" s="455" t="s">
        <v>928</v>
      </c>
      <c r="H1558" s="462">
        <v>121</v>
      </c>
      <c r="I1558" s="462">
        <v>3</v>
      </c>
    </row>
    <row r="1559" spans="1:9" ht="15" customHeight="1" x14ac:dyDescent="0.2">
      <c r="A1559" s="462"/>
      <c r="B1559" s="462">
        <v>8</v>
      </c>
      <c r="C1559" s="462">
        <v>201906</v>
      </c>
      <c r="D1559" s="462">
        <v>201902</v>
      </c>
      <c r="E1559" s="462" t="s">
        <v>1068</v>
      </c>
      <c r="F1559" s="462" t="s">
        <v>1332</v>
      </c>
      <c r="G1559" s="455" t="s">
        <v>913</v>
      </c>
      <c r="H1559" s="462">
        <v>120</v>
      </c>
      <c r="I1559" s="462">
        <v>2</v>
      </c>
    </row>
    <row r="1560" spans="1:9" ht="15" customHeight="1" x14ac:dyDescent="0.2">
      <c r="A1560" s="462"/>
      <c r="B1560" s="462">
        <v>8</v>
      </c>
      <c r="C1560" s="462">
        <v>201906</v>
      </c>
      <c r="D1560" s="462">
        <v>201902</v>
      </c>
      <c r="E1560" s="462" t="s">
        <v>1068</v>
      </c>
      <c r="F1560" s="462" t="s">
        <v>1332</v>
      </c>
      <c r="G1560" s="455" t="s">
        <v>913</v>
      </c>
      <c r="H1560" s="462">
        <v>121</v>
      </c>
      <c r="I1560" s="462">
        <v>13</v>
      </c>
    </row>
    <row r="1561" spans="1:9" ht="15" customHeight="1" x14ac:dyDescent="0.2">
      <c r="A1561" s="462"/>
      <c r="B1561" s="462">
        <v>34</v>
      </c>
      <c r="C1561" s="462">
        <v>201906</v>
      </c>
      <c r="D1561" s="462">
        <v>201902</v>
      </c>
      <c r="E1561" s="462" t="s">
        <v>1069</v>
      </c>
      <c r="F1561" s="462">
        <v>33</v>
      </c>
      <c r="G1561" s="455" t="s">
        <v>1024</v>
      </c>
      <c r="H1561" s="462">
        <v>120</v>
      </c>
      <c r="I1561" s="462">
        <v>1</v>
      </c>
    </row>
    <row r="1562" spans="1:9" ht="15" customHeight="1" x14ac:dyDescent="0.2">
      <c r="A1562" s="462"/>
      <c r="B1562" s="462">
        <v>34</v>
      </c>
      <c r="C1562" s="462">
        <v>201906</v>
      </c>
      <c r="D1562" s="462">
        <v>201902</v>
      </c>
      <c r="E1562" s="462" t="s">
        <v>1069</v>
      </c>
      <c r="F1562" s="462">
        <v>33</v>
      </c>
      <c r="G1562" s="455" t="s">
        <v>1024</v>
      </c>
      <c r="H1562" s="462">
        <v>121</v>
      </c>
      <c r="I1562" s="462">
        <v>2</v>
      </c>
    </row>
    <row r="1563" spans="1:9" ht="15" customHeight="1" x14ac:dyDescent="0.2">
      <c r="A1563" s="462"/>
      <c r="B1563" s="462">
        <v>34</v>
      </c>
      <c r="C1563" s="462">
        <v>201906</v>
      </c>
      <c r="D1563" s="462">
        <v>201902</v>
      </c>
      <c r="E1563" s="462" t="s">
        <v>1069</v>
      </c>
      <c r="F1563" s="462" t="s">
        <v>1310</v>
      </c>
      <c r="G1563" s="455" t="s">
        <v>1024</v>
      </c>
      <c r="H1563" s="462">
        <v>126</v>
      </c>
      <c r="I1563" s="462">
        <v>1</v>
      </c>
    </row>
    <row r="1564" spans="1:9" ht="15" customHeight="1" x14ac:dyDescent="0.2">
      <c r="A1564" s="462"/>
      <c r="B1564" s="462">
        <v>34</v>
      </c>
      <c r="C1564" s="462">
        <v>201906</v>
      </c>
      <c r="D1564" s="462">
        <v>201902</v>
      </c>
      <c r="E1564" s="462" t="s">
        <v>1069</v>
      </c>
      <c r="F1564" s="462">
        <v>46</v>
      </c>
      <c r="G1564" s="455" t="s">
        <v>920</v>
      </c>
      <c r="H1564" s="462">
        <v>121</v>
      </c>
      <c r="I1564" s="462">
        <v>2</v>
      </c>
    </row>
    <row r="1565" spans="1:9" ht="15" customHeight="1" x14ac:dyDescent="0.2">
      <c r="A1565" s="462"/>
      <c r="B1565" s="462">
        <v>34</v>
      </c>
      <c r="C1565" s="462">
        <v>201906</v>
      </c>
      <c r="D1565" s="462">
        <v>201902</v>
      </c>
      <c r="E1565" s="462" t="s">
        <v>1069</v>
      </c>
      <c r="F1565" s="462" t="s">
        <v>1314</v>
      </c>
      <c r="G1565" s="455" t="s">
        <v>930</v>
      </c>
      <c r="H1565" s="462">
        <v>120</v>
      </c>
      <c r="I1565" s="462">
        <v>2</v>
      </c>
    </row>
    <row r="1566" spans="1:9" ht="15" customHeight="1" x14ac:dyDescent="0.2">
      <c r="A1566" s="462"/>
      <c r="B1566" s="462">
        <v>34</v>
      </c>
      <c r="C1566" s="462">
        <v>201906</v>
      </c>
      <c r="D1566" s="462">
        <v>201902</v>
      </c>
      <c r="E1566" s="462" t="s">
        <v>1069</v>
      </c>
      <c r="F1566" s="462" t="s">
        <v>1314</v>
      </c>
      <c r="G1566" s="455" t="s">
        <v>930</v>
      </c>
      <c r="H1566" s="462">
        <v>121</v>
      </c>
      <c r="I1566" s="462">
        <v>1</v>
      </c>
    </row>
    <row r="1567" spans="1:9" ht="15" customHeight="1" x14ac:dyDescent="0.2">
      <c r="A1567" s="462"/>
      <c r="B1567" s="462">
        <v>34</v>
      </c>
      <c r="C1567" s="462">
        <v>201906</v>
      </c>
      <c r="D1567" s="462">
        <v>201902</v>
      </c>
      <c r="E1567" s="462" t="s">
        <v>1069</v>
      </c>
      <c r="F1567" s="462" t="s">
        <v>1313</v>
      </c>
      <c r="G1567" s="455" t="s">
        <v>930</v>
      </c>
      <c r="H1567" s="462">
        <v>126</v>
      </c>
      <c r="I1567" s="462">
        <v>1</v>
      </c>
    </row>
    <row r="1568" spans="1:9" ht="15" customHeight="1" x14ac:dyDescent="0.2">
      <c r="A1568" s="462"/>
      <c r="B1568" s="462">
        <v>34</v>
      </c>
      <c r="C1568" s="462">
        <v>201906</v>
      </c>
      <c r="D1568" s="462">
        <v>201902</v>
      </c>
      <c r="E1568" s="462" t="s">
        <v>1069</v>
      </c>
      <c r="F1568" s="462" t="s">
        <v>1324</v>
      </c>
      <c r="G1568" s="455" t="s">
        <v>928</v>
      </c>
      <c r="H1568" s="462">
        <v>121</v>
      </c>
      <c r="I1568" s="462">
        <v>1</v>
      </c>
    </row>
    <row r="1569" spans="1:9" ht="15" customHeight="1" x14ac:dyDescent="0.2">
      <c r="A1569" s="462"/>
      <c r="B1569" s="462">
        <v>34</v>
      </c>
      <c r="C1569" s="462">
        <v>201906</v>
      </c>
      <c r="D1569" s="462">
        <v>201902</v>
      </c>
      <c r="E1569" s="462" t="s">
        <v>1069</v>
      </c>
      <c r="F1569" s="462" t="s">
        <v>1306</v>
      </c>
      <c r="G1569" s="455" t="s">
        <v>941</v>
      </c>
      <c r="H1569" s="462">
        <v>120</v>
      </c>
      <c r="I1569" s="462">
        <v>-2</v>
      </c>
    </row>
    <row r="1570" spans="1:9" ht="15" customHeight="1" x14ac:dyDescent="0.2">
      <c r="A1570" s="462"/>
      <c r="B1570" s="462">
        <v>34</v>
      </c>
      <c r="C1570" s="462">
        <v>201906</v>
      </c>
      <c r="D1570" s="462">
        <v>201902</v>
      </c>
      <c r="E1570" s="462" t="s">
        <v>1069</v>
      </c>
      <c r="F1570" s="462" t="s">
        <v>1306</v>
      </c>
      <c r="G1570" s="455" t="s">
        <v>941</v>
      </c>
      <c r="H1570" s="462">
        <v>121</v>
      </c>
      <c r="I1570" s="462">
        <v>6</v>
      </c>
    </row>
    <row r="1571" spans="1:9" ht="15" customHeight="1" x14ac:dyDescent="0.2">
      <c r="A1571" s="462"/>
      <c r="B1571" s="462">
        <v>34</v>
      </c>
      <c r="C1571" s="462">
        <v>201906</v>
      </c>
      <c r="D1571" s="462">
        <v>201902</v>
      </c>
      <c r="E1571" s="462" t="s">
        <v>1069</v>
      </c>
      <c r="F1571" s="462" t="s">
        <v>1305</v>
      </c>
      <c r="G1571" s="455" t="s">
        <v>941</v>
      </c>
      <c r="H1571" s="462">
        <v>126</v>
      </c>
      <c r="I1571" s="462">
        <v>4</v>
      </c>
    </row>
    <row r="1572" spans="1:9" ht="15" customHeight="1" x14ac:dyDescent="0.2">
      <c r="A1572" s="462"/>
      <c r="B1572" s="462">
        <v>34</v>
      </c>
      <c r="C1572" s="462">
        <v>201906</v>
      </c>
      <c r="D1572" s="462">
        <v>201902</v>
      </c>
      <c r="E1572" s="462" t="s">
        <v>1069</v>
      </c>
      <c r="F1572" s="462" t="s">
        <v>1320</v>
      </c>
      <c r="G1572" s="455" t="s">
        <v>1003</v>
      </c>
      <c r="H1572" s="462">
        <v>121</v>
      </c>
      <c r="I1572" s="462">
        <v>5</v>
      </c>
    </row>
    <row r="1573" spans="1:9" ht="15" customHeight="1" x14ac:dyDescent="0.2">
      <c r="A1573" s="462"/>
      <c r="B1573" s="462">
        <v>34</v>
      </c>
      <c r="C1573" s="462">
        <v>201906</v>
      </c>
      <c r="D1573" s="462">
        <v>201902</v>
      </c>
      <c r="E1573" s="462" t="s">
        <v>1069</v>
      </c>
      <c r="F1573" s="462" t="s">
        <v>1319</v>
      </c>
      <c r="G1573" s="455" t="s">
        <v>1003</v>
      </c>
      <c r="H1573" s="462">
        <v>126</v>
      </c>
      <c r="I1573" s="462">
        <v>1</v>
      </c>
    </row>
    <row r="1574" spans="1:9" ht="15" customHeight="1" x14ac:dyDescent="0.2">
      <c r="A1574" s="462"/>
      <c r="B1574" s="462">
        <v>36</v>
      </c>
      <c r="C1574" s="462">
        <v>201906</v>
      </c>
      <c r="D1574" s="462">
        <v>201902</v>
      </c>
      <c r="E1574" s="462" t="s">
        <v>1070</v>
      </c>
      <c r="F1574" s="462" t="s">
        <v>1318</v>
      </c>
      <c r="G1574" s="455" t="s">
        <v>1003</v>
      </c>
      <c r="H1574" s="462">
        <v>120</v>
      </c>
      <c r="I1574" s="462">
        <v>-1</v>
      </c>
    </row>
    <row r="1575" spans="1:9" ht="15" customHeight="1" x14ac:dyDescent="0.2">
      <c r="A1575" s="462"/>
      <c r="B1575" s="462">
        <v>36</v>
      </c>
      <c r="C1575" s="462">
        <v>201906</v>
      </c>
      <c r="D1575" s="462">
        <v>201902</v>
      </c>
      <c r="E1575" s="462" t="s">
        <v>1070</v>
      </c>
      <c r="F1575" s="462" t="s">
        <v>1318</v>
      </c>
      <c r="G1575" s="455" t="s">
        <v>1003</v>
      </c>
      <c r="H1575" s="462">
        <v>121</v>
      </c>
      <c r="I1575" s="462">
        <v>-2</v>
      </c>
    </row>
    <row r="1576" spans="1:9" ht="15" customHeight="1" x14ac:dyDescent="0.2">
      <c r="A1576" s="462"/>
      <c r="B1576" s="462">
        <v>36</v>
      </c>
      <c r="C1576" s="462">
        <v>201906</v>
      </c>
      <c r="D1576" s="462">
        <v>201902</v>
      </c>
      <c r="E1576" s="462" t="s">
        <v>1070</v>
      </c>
      <c r="F1576" s="462" t="s">
        <v>1317</v>
      </c>
      <c r="G1576" s="455" t="s">
        <v>1003</v>
      </c>
      <c r="H1576" s="462">
        <v>126</v>
      </c>
      <c r="I1576" s="462">
        <v>2</v>
      </c>
    </row>
    <row r="1577" spans="1:9" ht="15" customHeight="1" x14ac:dyDescent="0.2">
      <c r="A1577" s="462"/>
      <c r="B1577" s="462">
        <v>36</v>
      </c>
      <c r="C1577" s="462">
        <v>201906</v>
      </c>
      <c r="D1577" s="462">
        <v>201902</v>
      </c>
      <c r="E1577" s="462" t="s">
        <v>1070</v>
      </c>
      <c r="F1577" s="462" t="s">
        <v>1330</v>
      </c>
      <c r="G1577" s="455" t="s">
        <v>939</v>
      </c>
      <c r="H1577" s="462">
        <v>121</v>
      </c>
      <c r="I1577" s="462">
        <v>2</v>
      </c>
    </row>
    <row r="1578" spans="1:9" ht="15" customHeight="1" x14ac:dyDescent="0.25">
      <c r="A1578" s="223"/>
      <c r="B1578" s="460">
        <v>34</v>
      </c>
      <c r="C1578" s="460">
        <v>201905</v>
      </c>
      <c r="D1578" s="460">
        <v>201902</v>
      </c>
      <c r="E1578" s="460" t="s">
        <v>1069</v>
      </c>
      <c r="F1578" s="463" t="s">
        <v>1306</v>
      </c>
      <c r="G1578" s="72" t="s">
        <v>941</v>
      </c>
      <c r="H1578" s="460">
        <v>121</v>
      </c>
      <c r="I1578" s="460">
        <v>44</v>
      </c>
    </row>
    <row r="1579" spans="1:9" ht="15" customHeight="1" x14ac:dyDescent="0.25">
      <c r="A1579" s="223"/>
      <c r="B1579" s="460">
        <v>8</v>
      </c>
      <c r="C1579" s="460">
        <v>201905</v>
      </c>
      <c r="D1579" s="460">
        <v>201902</v>
      </c>
      <c r="E1579" s="460" t="s">
        <v>1068</v>
      </c>
      <c r="F1579" s="460">
        <v>69</v>
      </c>
      <c r="G1579" s="72" t="s">
        <v>937</v>
      </c>
      <c r="H1579" s="460">
        <v>121</v>
      </c>
      <c r="I1579" s="460">
        <v>43</v>
      </c>
    </row>
    <row r="1580" spans="1:9" ht="15" customHeight="1" x14ac:dyDescent="0.25">
      <c r="A1580" s="223"/>
      <c r="B1580" s="460">
        <v>5</v>
      </c>
      <c r="C1580" s="460">
        <v>201905</v>
      </c>
      <c r="D1580" s="460">
        <v>201902</v>
      </c>
      <c r="E1580" s="460" t="s">
        <v>1067</v>
      </c>
      <c r="F1580" s="460" t="s">
        <v>1316</v>
      </c>
      <c r="G1580" s="72" t="s">
        <v>930</v>
      </c>
      <c r="H1580" s="460">
        <v>121</v>
      </c>
      <c r="I1580" s="460">
        <v>35</v>
      </c>
    </row>
    <row r="1581" spans="1:9" ht="15" customHeight="1" x14ac:dyDescent="0.25">
      <c r="A1581" s="223"/>
      <c r="B1581" s="460">
        <v>5</v>
      </c>
      <c r="C1581" s="460">
        <v>201905</v>
      </c>
      <c r="D1581" s="460">
        <v>201902</v>
      </c>
      <c r="E1581" s="460" t="s">
        <v>1067</v>
      </c>
      <c r="F1581" s="460" t="s">
        <v>1331</v>
      </c>
      <c r="G1581" s="72" t="s">
        <v>939</v>
      </c>
      <c r="H1581" s="460">
        <v>121</v>
      </c>
      <c r="I1581" s="460">
        <v>26</v>
      </c>
    </row>
    <row r="1582" spans="1:9" ht="15" customHeight="1" x14ac:dyDescent="0.25">
      <c r="A1582" s="223"/>
      <c r="B1582" s="460">
        <v>36</v>
      </c>
      <c r="C1582" s="460">
        <v>201905</v>
      </c>
      <c r="D1582" s="460">
        <v>201902</v>
      </c>
      <c r="E1582" s="460" t="s">
        <v>1070</v>
      </c>
      <c r="F1582" s="460" t="s">
        <v>1330</v>
      </c>
      <c r="G1582" s="72" t="s">
        <v>939</v>
      </c>
      <c r="H1582" s="460">
        <v>121</v>
      </c>
      <c r="I1582" s="460">
        <v>26</v>
      </c>
    </row>
    <row r="1583" spans="1:9" ht="15" customHeight="1" x14ac:dyDescent="0.25">
      <c r="A1583" s="223"/>
      <c r="B1583" s="460">
        <v>4</v>
      </c>
      <c r="C1583" s="460">
        <v>201905</v>
      </c>
      <c r="D1583" s="460">
        <v>201902</v>
      </c>
      <c r="E1583" s="460" t="s">
        <v>1066</v>
      </c>
      <c r="F1583" s="463">
        <v>47</v>
      </c>
      <c r="G1583" s="72" t="s">
        <v>920</v>
      </c>
      <c r="H1583" s="460">
        <v>121</v>
      </c>
      <c r="I1583" s="460">
        <v>24</v>
      </c>
    </row>
    <row r="1584" spans="1:9" ht="15" customHeight="1" x14ac:dyDescent="0.25">
      <c r="A1584" s="223"/>
      <c r="B1584" s="460">
        <v>4</v>
      </c>
      <c r="C1584" s="460">
        <v>201905</v>
      </c>
      <c r="D1584" s="460">
        <v>201902</v>
      </c>
      <c r="E1584" s="460" t="s">
        <v>1066</v>
      </c>
      <c r="F1584" s="463" t="s">
        <v>1308</v>
      </c>
      <c r="G1584" s="72" t="s">
        <v>941</v>
      </c>
      <c r="H1584" s="460">
        <v>121</v>
      </c>
      <c r="I1584" s="460">
        <v>23</v>
      </c>
    </row>
    <row r="1585" spans="1:9" ht="15" customHeight="1" x14ac:dyDescent="0.25">
      <c r="A1585" s="223"/>
      <c r="B1585" s="460">
        <v>4</v>
      </c>
      <c r="C1585" s="460">
        <v>201905</v>
      </c>
      <c r="D1585" s="460">
        <v>201902</v>
      </c>
      <c r="E1585" s="460" t="s">
        <v>1066</v>
      </c>
      <c r="F1585" s="463" t="s">
        <v>1322</v>
      </c>
      <c r="G1585" s="72" t="s">
        <v>1003</v>
      </c>
      <c r="H1585" s="460">
        <v>121</v>
      </c>
      <c r="I1585" s="460">
        <v>22</v>
      </c>
    </row>
    <row r="1586" spans="1:9" ht="15" customHeight="1" x14ac:dyDescent="0.25">
      <c r="A1586" s="223"/>
      <c r="B1586" s="460">
        <v>8</v>
      </c>
      <c r="C1586" s="460">
        <v>201905</v>
      </c>
      <c r="D1586" s="460">
        <v>201902</v>
      </c>
      <c r="E1586" s="460" t="s">
        <v>1068</v>
      </c>
      <c r="F1586" s="460" t="s">
        <v>1332</v>
      </c>
      <c r="G1586" s="72" t="s">
        <v>913</v>
      </c>
      <c r="H1586" s="460">
        <v>121</v>
      </c>
      <c r="I1586" s="460">
        <v>21</v>
      </c>
    </row>
    <row r="1587" spans="1:9" ht="15" customHeight="1" x14ac:dyDescent="0.25">
      <c r="A1587" s="223"/>
      <c r="B1587" s="460">
        <v>34</v>
      </c>
      <c r="C1587" s="460">
        <v>201905</v>
      </c>
      <c r="D1587" s="460">
        <v>201902</v>
      </c>
      <c r="E1587" s="460" t="s">
        <v>1069</v>
      </c>
      <c r="F1587" s="460" t="s">
        <v>1306</v>
      </c>
      <c r="G1587" s="72" t="s">
        <v>941</v>
      </c>
      <c r="H1587" s="460">
        <v>120</v>
      </c>
      <c r="I1587" s="460">
        <v>19</v>
      </c>
    </row>
    <row r="1588" spans="1:9" ht="15" customHeight="1" x14ac:dyDescent="0.25">
      <c r="A1588" s="223"/>
      <c r="B1588" s="460">
        <v>4</v>
      </c>
      <c r="C1588" s="460">
        <v>201905</v>
      </c>
      <c r="D1588" s="460">
        <v>201902</v>
      </c>
      <c r="E1588" s="460" t="s">
        <v>1066</v>
      </c>
      <c r="F1588" s="460">
        <v>86</v>
      </c>
      <c r="G1588" s="72" t="s">
        <v>935</v>
      </c>
      <c r="H1588" s="460">
        <v>121</v>
      </c>
      <c r="I1588" s="460">
        <v>18</v>
      </c>
    </row>
    <row r="1589" spans="1:9" ht="15" customHeight="1" x14ac:dyDescent="0.25">
      <c r="A1589" s="223"/>
      <c r="B1589" s="460">
        <v>34</v>
      </c>
      <c r="C1589" s="460">
        <v>201905</v>
      </c>
      <c r="D1589" s="460">
        <v>201902</v>
      </c>
      <c r="E1589" s="460" t="s">
        <v>1069</v>
      </c>
      <c r="F1589" s="460" t="s">
        <v>1314</v>
      </c>
      <c r="G1589" s="72" t="s">
        <v>930</v>
      </c>
      <c r="H1589" s="460">
        <v>121</v>
      </c>
      <c r="I1589" s="460">
        <v>18</v>
      </c>
    </row>
    <row r="1590" spans="1:9" ht="15" customHeight="1" x14ac:dyDescent="0.25">
      <c r="A1590" s="223"/>
      <c r="B1590" s="460">
        <v>8</v>
      </c>
      <c r="C1590" s="460">
        <v>201905</v>
      </c>
      <c r="D1590" s="460">
        <v>201902</v>
      </c>
      <c r="E1590" s="460" t="s">
        <v>1068</v>
      </c>
      <c r="F1590" s="460" t="s">
        <v>1312</v>
      </c>
      <c r="G1590" s="72" t="s">
        <v>930</v>
      </c>
      <c r="H1590" s="460">
        <v>121</v>
      </c>
      <c r="I1590" s="460">
        <v>17</v>
      </c>
    </row>
    <row r="1591" spans="1:9" ht="15" customHeight="1" x14ac:dyDescent="0.25">
      <c r="A1591" s="223"/>
      <c r="B1591" s="460">
        <v>5</v>
      </c>
      <c r="C1591" s="460">
        <v>201905</v>
      </c>
      <c r="D1591" s="460">
        <v>201902</v>
      </c>
      <c r="E1591" s="460" t="s">
        <v>1067</v>
      </c>
      <c r="F1591" s="460" t="s">
        <v>1329</v>
      </c>
      <c r="G1591" s="72" t="s">
        <v>925</v>
      </c>
      <c r="H1591" s="460">
        <v>121</v>
      </c>
      <c r="I1591" s="460">
        <v>16</v>
      </c>
    </row>
    <row r="1592" spans="1:9" ht="15" customHeight="1" x14ac:dyDescent="0.25">
      <c r="A1592" s="223"/>
      <c r="B1592" s="460">
        <v>4</v>
      </c>
      <c r="C1592" s="460">
        <v>201905</v>
      </c>
      <c r="D1592" s="460">
        <v>201902</v>
      </c>
      <c r="E1592" s="460" t="s">
        <v>1066</v>
      </c>
      <c r="F1592" s="460" t="s">
        <v>1333</v>
      </c>
      <c r="G1592" s="72" t="s">
        <v>913</v>
      </c>
      <c r="H1592" s="460">
        <v>121</v>
      </c>
      <c r="I1592" s="460">
        <v>15</v>
      </c>
    </row>
    <row r="1593" spans="1:9" ht="15" customHeight="1" x14ac:dyDescent="0.25">
      <c r="A1593" s="223"/>
      <c r="B1593" s="460">
        <v>8</v>
      </c>
      <c r="C1593" s="460">
        <v>201905</v>
      </c>
      <c r="D1593" s="460">
        <v>201902</v>
      </c>
      <c r="E1593" s="460" t="s">
        <v>1068</v>
      </c>
      <c r="F1593" s="460">
        <v>69</v>
      </c>
      <c r="G1593" s="72" t="s">
        <v>937</v>
      </c>
      <c r="H1593" s="460">
        <v>120</v>
      </c>
      <c r="I1593" s="460">
        <v>15</v>
      </c>
    </row>
    <row r="1594" spans="1:9" ht="15" customHeight="1" x14ac:dyDescent="0.25">
      <c r="A1594" s="223"/>
      <c r="B1594" s="460">
        <v>5</v>
      </c>
      <c r="C1594" s="460">
        <v>201905</v>
      </c>
      <c r="D1594" s="460">
        <v>201902</v>
      </c>
      <c r="E1594" s="460" t="s">
        <v>1067</v>
      </c>
      <c r="F1594" s="463" t="s">
        <v>1316</v>
      </c>
      <c r="G1594" s="72" t="s">
        <v>930</v>
      </c>
      <c r="H1594" s="460">
        <v>120</v>
      </c>
      <c r="I1594" s="460">
        <v>14</v>
      </c>
    </row>
    <row r="1595" spans="1:9" ht="15" customHeight="1" x14ac:dyDescent="0.25">
      <c r="A1595" s="223"/>
      <c r="B1595" s="460">
        <v>8</v>
      </c>
      <c r="C1595" s="460">
        <v>201905</v>
      </c>
      <c r="D1595" s="460">
        <v>201902</v>
      </c>
      <c r="E1595" s="460" t="s">
        <v>1068</v>
      </c>
      <c r="F1595" s="463">
        <v>45</v>
      </c>
      <c r="G1595" s="72" t="s">
        <v>920</v>
      </c>
      <c r="H1595" s="460">
        <v>121</v>
      </c>
      <c r="I1595" s="460">
        <v>13</v>
      </c>
    </row>
    <row r="1596" spans="1:9" ht="15" customHeight="1" x14ac:dyDescent="0.25">
      <c r="A1596" s="223"/>
      <c r="B1596" s="460">
        <v>36</v>
      </c>
      <c r="C1596" s="460">
        <v>201905</v>
      </c>
      <c r="D1596" s="460">
        <v>201902</v>
      </c>
      <c r="E1596" s="460" t="s">
        <v>1070</v>
      </c>
      <c r="F1596" s="463" t="s">
        <v>1318</v>
      </c>
      <c r="G1596" s="72" t="s">
        <v>1003</v>
      </c>
      <c r="H1596" s="460">
        <v>121</v>
      </c>
      <c r="I1596" s="460">
        <v>13</v>
      </c>
    </row>
    <row r="1597" spans="1:9" ht="15" customHeight="1" x14ac:dyDescent="0.25">
      <c r="A1597" s="223"/>
      <c r="B1597" s="460">
        <v>5</v>
      </c>
      <c r="C1597" s="460">
        <v>201905</v>
      </c>
      <c r="D1597" s="460">
        <v>201902</v>
      </c>
      <c r="E1597" s="460" t="s">
        <v>1067</v>
      </c>
      <c r="F1597" s="460">
        <v>18</v>
      </c>
      <c r="G1597" s="72" t="s">
        <v>940</v>
      </c>
      <c r="H1597" s="460">
        <v>121</v>
      </c>
      <c r="I1597" s="460">
        <v>12</v>
      </c>
    </row>
    <row r="1598" spans="1:9" ht="15" customHeight="1" x14ac:dyDescent="0.25">
      <c r="A1598" s="223"/>
      <c r="B1598" s="460">
        <v>4</v>
      </c>
      <c r="C1598" s="460">
        <v>201905</v>
      </c>
      <c r="D1598" s="460">
        <v>201902</v>
      </c>
      <c r="E1598" s="460" t="s">
        <v>1066</v>
      </c>
      <c r="F1598" s="460" t="s">
        <v>1328</v>
      </c>
      <c r="G1598" s="72" t="s">
        <v>925</v>
      </c>
      <c r="H1598" s="460">
        <v>121</v>
      </c>
      <c r="I1598" s="460">
        <v>11</v>
      </c>
    </row>
    <row r="1599" spans="1:9" ht="15" customHeight="1" x14ac:dyDescent="0.25">
      <c r="A1599" s="223"/>
      <c r="B1599" s="460">
        <v>8</v>
      </c>
      <c r="C1599" s="460">
        <v>201905</v>
      </c>
      <c r="D1599" s="460">
        <v>201902</v>
      </c>
      <c r="E1599" s="460" t="s">
        <v>1068</v>
      </c>
      <c r="F1599" s="460">
        <v>19</v>
      </c>
      <c r="G1599" s="72" t="s">
        <v>940</v>
      </c>
      <c r="H1599" s="460">
        <v>121</v>
      </c>
      <c r="I1599" s="460">
        <v>11</v>
      </c>
    </row>
    <row r="1600" spans="1:9" ht="15" customHeight="1" x14ac:dyDescent="0.25">
      <c r="A1600" s="223"/>
      <c r="B1600" s="460">
        <v>8</v>
      </c>
      <c r="C1600" s="460">
        <v>201905</v>
      </c>
      <c r="D1600" s="460">
        <v>201902</v>
      </c>
      <c r="E1600" s="460" t="s">
        <v>1068</v>
      </c>
      <c r="F1600" s="460" t="s">
        <v>1312</v>
      </c>
      <c r="G1600" s="72" t="s">
        <v>930</v>
      </c>
      <c r="H1600" s="460">
        <v>120</v>
      </c>
      <c r="I1600" s="460">
        <v>11</v>
      </c>
    </row>
    <row r="1601" spans="1:9" ht="15" customHeight="1" x14ac:dyDescent="0.25">
      <c r="A1601" s="223"/>
      <c r="B1601" s="460">
        <v>4</v>
      </c>
      <c r="C1601" s="460">
        <v>201905</v>
      </c>
      <c r="D1601" s="460">
        <v>201902</v>
      </c>
      <c r="E1601" s="460" t="s">
        <v>1066</v>
      </c>
      <c r="F1601" s="463" t="s">
        <v>1308</v>
      </c>
      <c r="G1601" s="72" t="s">
        <v>941</v>
      </c>
      <c r="H1601" s="460">
        <v>120</v>
      </c>
      <c r="I1601" s="460">
        <v>10</v>
      </c>
    </row>
    <row r="1602" spans="1:9" ht="15" customHeight="1" x14ac:dyDescent="0.25">
      <c r="A1602" s="223"/>
      <c r="B1602" s="460">
        <v>5</v>
      </c>
      <c r="C1602" s="460">
        <v>201905</v>
      </c>
      <c r="D1602" s="460">
        <v>201902</v>
      </c>
      <c r="E1602" s="460" t="s">
        <v>1067</v>
      </c>
      <c r="F1602" s="463">
        <v>85</v>
      </c>
      <c r="G1602" s="72" t="s">
        <v>935</v>
      </c>
      <c r="H1602" s="460">
        <v>121</v>
      </c>
      <c r="I1602" s="460">
        <v>10</v>
      </c>
    </row>
    <row r="1603" spans="1:9" ht="15" customHeight="1" x14ac:dyDescent="0.25">
      <c r="A1603" s="223"/>
      <c r="B1603" s="460">
        <v>4</v>
      </c>
      <c r="C1603" s="460">
        <v>201905</v>
      </c>
      <c r="D1603" s="460">
        <v>201902</v>
      </c>
      <c r="E1603" s="460" t="s">
        <v>1066</v>
      </c>
      <c r="F1603" s="463">
        <v>47</v>
      </c>
      <c r="G1603" s="72" t="s">
        <v>920</v>
      </c>
      <c r="H1603" s="460">
        <v>120</v>
      </c>
      <c r="I1603" s="460">
        <v>9</v>
      </c>
    </row>
    <row r="1604" spans="1:9" ht="15" customHeight="1" x14ac:dyDescent="0.25">
      <c r="A1604" s="223"/>
      <c r="B1604" s="460">
        <v>4</v>
      </c>
      <c r="C1604" s="460">
        <v>201905</v>
      </c>
      <c r="D1604" s="460">
        <v>201902</v>
      </c>
      <c r="E1604" s="460" t="s">
        <v>1066</v>
      </c>
      <c r="F1604" s="460" t="s">
        <v>1333</v>
      </c>
      <c r="G1604" s="72" t="s">
        <v>913</v>
      </c>
      <c r="H1604" s="460">
        <v>120</v>
      </c>
      <c r="I1604" s="460">
        <v>9</v>
      </c>
    </row>
    <row r="1605" spans="1:9" ht="15" customHeight="1" x14ac:dyDescent="0.25">
      <c r="A1605" s="223"/>
      <c r="B1605" s="460">
        <v>8</v>
      </c>
      <c r="C1605" s="460">
        <v>201905</v>
      </c>
      <c r="D1605" s="460">
        <v>201902</v>
      </c>
      <c r="E1605" s="460" t="s">
        <v>1068</v>
      </c>
      <c r="F1605" s="460" t="s">
        <v>1326</v>
      </c>
      <c r="G1605" s="72" t="s">
        <v>923</v>
      </c>
      <c r="H1605" s="460">
        <v>121</v>
      </c>
      <c r="I1605" s="460">
        <v>9</v>
      </c>
    </row>
    <row r="1606" spans="1:9" ht="15" customHeight="1" x14ac:dyDescent="0.25">
      <c r="A1606" s="223"/>
      <c r="B1606" s="460">
        <v>4</v>
      </c>
      <c r="C1606" s="460">
        <v>201905</v>
      </c>
      <c r="D1606" s="460">
        <v>201902</v>
      </c>
      <c r="E1606" s="460" t="s">
        <v>1066</v>
      </c>
      <c r="F1606" s="463" t="s">
        <v>1327</v>
      </c>
      <c r="G1606" s="72" t="s">
        <v>923</v>
      </c>
      <c r="H1606" s="460">
        <v>121</v>
      </c>
      <c r="I1606" s="460">
        <v>8</v>
      </c>
    </row>
    <row r="1607" spans="1:9" ht="15" customHeight="1" x14ac:dyDescent="0.25">
      <c r="A1607" s="223"/>
      <c r="B1607" s="460">
        <v>8</v>
      </c>
      <c r="C1607" s="460">
        <v>201905</v>
      </c>
      <c r="D1607" s="460">
        <v>201902</v>
      </c>
      <c r="E1607" s="460" t="s">
        <v>1068</v>
      </c>
      <c r="F1607" s="460">
        <v>19</v>
      </c>
      <c r="G1607" s="72" t="s">
        <v>940</v>
      </c>
      <c r="H1607" s="460">
        <v>120</v>
      </c>
      <c r="I1607" s="460">
        <v>8</v>
      </c>
    </row>
    <row r="1608" spans="1:9" ht="15" customHeight="1" x14ac:dyDescent="0.25">
      <c r="A1608" s="223"/>
      <c r="B1608" s="460">
        <v>5</v>
      </c>
      <c r="C1608" s="460">
        <v>201905</v>
      </c>
      <c r="D1608" s="460">
        <v>201902</v>
      </c>
      <c r="E1608" s="460" t="s">
        <v>1067</v>
      </c>
      <c r="F1608" s="460" t="s">
        <v>1331</v>
      </c>
      <c r="G1608" s="72" t="s">
        <v>939</v>
      </c>
      <c r="H1608" s="460">
        <v>120</v>
      </c>
      <c r="I1608" s="460">
        <v>6</v>
      </c>
    </row>
    <row r="1609" spans="1:9" ht="15" customHeight="1" x14ac:dyDescent="0.25">
      <c r="A1609" s="223"/>
      <c r="B1609" s="460">
        <v>8</v>
      </c>
      <c r="C1609" s="460">
        <v>201905</v>
      </c>
      <c r="D1609" s="460">
        <v>201902</v>
      </c>
      <c r="E1609" s="460" t="s">
        <v>1068</v>
      </c>
      <c r="F1609" s="460" t="s">
        <v>1323</v>
      </c>
      <c r="G1609" s="72" t="s">
        <v>928</v>
      </c>
      <c r="H1609" s="460">
        <v>121</v>
      </c>
      <c r="I1609" s="460">
        <v>6</v>
      </c>
    </row>
    <row r="1610" spans="1:9" ht="15" customHeight="1" x14ac:dyDescent="0.25">
      <c r="A1610" s="223"/>
      <c r="B1610" s="460">
        <v>34</v>
      </c>
      <c r="C1610" s="460">
        <v>201905</v>
      </c>
      <c r="D1610" s="460">
        <v>201902</v>
      </c>
      <c r="E1610" s="460" t="s">
        <v>1069</v>
      </c>
      <c r="F1610" s="460">
        <v>46</v>
      </c>
      <c r="G1610" s="72" t="s">
        <v>920</v>
      </c>
      <c r="H1610" s="460">
        <v>121</v>
      </c>
      <c r="I1610" s="460">
        <v>6</v>
      </c>
    </row>
    <row r="1611" spans="1:9" ht="15" customHeight="1" x14ac:dyDescent="0.25">
      <c r="A1611" s="223"/>
      <c r="B1611" s="460">
        <v>34</v>
      </c>
      <c r="C1611" s="460">
        <v>201905</v>
      </c>
      <c r="D1611" s="460">
        <v>201902</v>
      </c>
      <c r="E1611" s="460" t="s">
        <v>1069</v>
      </c>
      <c r="F1611" s="460" t="s">
        <v>1324</v>
      </c>
      <c r="G1611" s="72" t="s">
        <v>928</v>
      </c>
      <c r="H1611" s="460">
        <v>121</v>
      </c>
      <c r="I1611" s="460">
        <v>6</v>
      </c>
    </row>
    <row r="1612" spans="1:9" ht="15" customHeight="1" x14ac:dyDescent="0.25">
      <c r="A1612" s="223"/>
      <c r="B1612" s="460">
        <v>36</v>
      </c>
      <c r="C1612" s="460">
        <v>201905</v>
      </c>
      <c r="D1612" s="460">
        <v>201902</v>
      </c>
      <c r="E1612" s="460" t="s">
        <v>1070</v>
      </c>
      <c r="F1612" s="460" t="s">
        <v>1336</v>
      </c>
      <c r="G1612" s="72" t="s">
        <v>937</v>
      </c>
      <c r="H1612" s="460">
        <v>120</v>
      </c>
      <c r="I1612" s="460">
        <v>6</v>
      </c>
    </row>
    <row r="1613" spans="1:9" ht="15" customHeight="1" x14ac:dyDescent="0.25">
      <c r="A1613" s="223"/>
      <c r="B1613" s="460">
        <v>5</v>
      </c>
      <c r="C1613" s="460">
        <v>201905</v>
      </c>
      <c r="D1613" s="460">
        <v>201902</v>
      </c>
      <c r="E1613" s="460" t="s">
        <v>1067</v>
      </c>
      <c r="F1613" s="460" t="s">
        <v>1329</v>
      </c>
      <c r="G1613" s="72" t="s">
        <v>925</v>
      </c>
      <c r="H1613" s="460">
        <v>120</v>
      </c>
      <c r="I1613" s="460">
        <v>5</v>
      </c>
    </row>
    <row r="1614" spans="1:9" ht="15" customHeight="1" x14ac:dyDescent="0.25">
      <c r="A1614" s="223"/>
      <c r="B1614" s="460">
        <v>8</v>
      </c>
      <c r="C1614" s="460">
        <v>201905</v>
      </c>
      <c r="D1614" s="460">
        <v>201902</v>
      </c>
      <c r="E1614" s="460" t="s">
        <v>1068</v>
      </c>
      <c r="F1614" s="460" t="s">
        <v>1311</v>
      </c>
      <c r="G1614" s="72" t="s">
        <v>930</v>
      </c>
      <c r="H1614" s="460">
        <v>126</v>
      </c>
      <c r="I1614" s="460">
        <v>5</v>
      </c>
    </row>
    <row r="1615" spans="1:9" ht="15" customHeight="1" x14ac:dyDescent="0.25">
      <c r="A1615" s="223"/>
      <c r="B1615" s="460">
        <v>5</v>
      </c>
      <c r="C1615" s="460">
        <v>201905</v>
      </c>
      <c r="D1615" s="460">
        <v>201902</v>
      </c>
      <c r="E1615" s="460" t="s">
        <v>1067</v>
      </c>
      <c r="F1615" s="460">
        <v>18</v>
      </c>
      <c r="G1615" s="72" t="s">
        <v>940</v>
      </c>
      <c r="H1615" s="460">
        <v>120</v>
      </c>
      <c r="I1615" s="460">
        <v>4</v>
      </c>
    </row>
    <row r="1616" spans="1:9" ht="15" customHeight="1" x14ac:dyDescent="0.25">
      <c r="A1616" s="223"/>
      <c r="B1616" s="460">
        <v>8</v>
      </c>
      <c r="C1616" s="460">
        <v>201905</v>
      </c>
      <c r="D1616" s="460">
        <v>201902</v>
      </c>
      <c r="E1616" s="460" t="s">
        <v>1068</v>
      </c>
      <c r="F1616" s="460">
        <v>34</v>
      </c>
      <c r="G1616" s="72" t="s">
        <v>1024</v>
      </c>
      <c r="H1616" s="460">
        <v>121</v>
      </c>
      <c r="I1616" s="460">
        <v>4</v>
      </c>
    </row>
    <row r="1617" spans="1:9" ht="15" customHeight="1" x14ac:dyDescent="0.25">
      <c r="A1617" s="223"/>
      <c r="B1617" s="460">
        <v>8</v>
      </c>
      <c r="C1617" s="460">
        <v>201905</v>
      </c>
      <c r="D1617" s="460">
        <v>201902</v>
      </c>
      <c r="E1617" s="460" t="s">
        <v>1068</v>
      </c>
      <c r="F1617" s="460" t="s">
        <v>1334</v>
      </c>
      <c r="G1617" s="72" t="s">
        <v>937</v>
      </c>
      <c r="H1617" s="460">
        <v>126</v>
      </c>
      <c r="I1617" s="460">
        <v>4</v>
      </c>
    </row>
    <row r="1618" spans="1:9" ht="15" customHeight="1" x14ac:dyDescent="0.25">
      <c r="A1618" s="223"/>
      <c r="B1618" s="460">
        <v>8</v>
      </c>
      <c r="C1618" s="460">
        <v>201905</v>
      </c>
      <c r="D1618" s="460">
        <v>201902</v>
      </c>
      <c r="E1618" s="460" t="s">
        <v>1068</v>
      </c>
      <c r="F1618" s="460" t="s">
        <v>1332</v>
      </c>
      <c r="G1618" s="72" t="s">
        <v>913</v>
      </c>
      <c r="H1618" s="460">
        <v>120</v>
      </c>
      <c r="I1618" s="460">
        <v>4</v>
      </c>
    </row>
    <row r="1619" spans="1:9" ht="15" customHeight="1" x14ac:dyDescent="0.25">
      <c r="A1619" s="223"/>
      <c r="B1619" s="460">
        <v>34</v>
      </c>
      <c r="C1619" s="460">
        <v>201905</v>
      </c>
      <c r="D1619" s="460">
        <v>201902</v>
      </c>
      <c r="E1619" s="460" t="s">
        <v>1069</v>
      </c>
      <c r="F1619" s="460" t="s">
        <v>1314</v>
      </c>
      <c r="G1619" s="72" t="s">
        <v>930</v>
      </c>
      <c r="H1619" s="460">
        <v>120</v>
      </c>
      <c r="I1619" s="460">
        <v>4</v>
      </c>
    </row>
    <row r="1620" spans="1:9" ht="15" customHeight="1" x14ac:dyDescent="0.25">
      <c r="A1620" s="223"/>
      <c r="B1620" s="460">
        <v>34</v>
      </c>
      <c r="C1620" s="460">
        <v>201905</v>
      </c>
      <c r="D1620" s="460">
        <v>201902</v>
      </c>
      <c r="E1620" s="460" t="s">
        <v>1069</v>
      </c>
      <c r="F1620" s="460" t="s">
        <v>1305</v>
      </c>
      <c r="G1620" s="72" t="s">
        <v>941</v>
      </c>
      <c r="H1620" s="460">
        <v>126</v>
      </c>
      <c r="I1620" s="460">
        <v>4</v>
      </c>
    </row>
    <row r="1621" spans="1:9" ht="15" customHeight="1" x14ac:dyDescent="0.25">
      <c r="A1621" s="223"/>
      <c r="B1621" s="460">
        <v>36</v>
      </c>
      <c r="C1621" s="460">
        <v>201905</v>
      </c>
      <c r="D1621" s="460">
        <v>201902</v>
      </c>
      <c r="E1621" s="460" t="s">
        <v>1070</v>
      </c>
      <c r="F1621" s="463" t="s">
        <v>1336</v>
      </c>
      <c r="G1621" s="72" t="s">
        <v>937</v>
      </c>
      <c r="H1621" s="460">
        <v>121</v>
      </c>
      <c r="I1621" s="460">
        <v>4</v>
      </c>
    </row>
    <row r="1622" spans="1:9" ht="15" customHeight="1" x14ac:dyDescent="0.25">
      <c r="A1622" s="223"/>
      <c r="B1622" s="460">
        <v>36</v>
      </c>
      <c r="C1622" s="460">
        <v>201905</v>
      </c>
      <c r="D1622" s="460">
        <v>201902</v>
      </c>
      <c r="E1622" s="460" t="s">
        <v>1070</v>
      </c>
      <c r="F1622" s="463" t="s">
        <v>1318</v>
      </c>
      <c r="G1622" s="72" t="s">
        <v>1003</v>
      </c>
      <c r="H1622" s="460">
        <v>120</v>
      </c>
      <c r="I1622" s="460">
        <v>4</v>
      </c>
    </row>
    <row r="1623" spans="1:9" ht="15" customHeight="1" x14ac:dyDescent="0.25">
      <c r="A1623" s="223"/>
      <c r="B1623" s="460">
        <v>4</v>
      </c>
      <c r="C1623" s="460">
        <v>201905</v>
      </c>
      <c r="D1623" s="460">
        <v>201902</v>
      </c>
      <c r="E1623" s="460" t="s">
        <v>1066</v>
      </c>
      <c r="F1623" s="463" t="s">
        <v>1322</v>
      </c>
      <c r="G1623" s="72" t="s">
        <v>1003</v>
      </c>
      <c r="H1623" s="460">
        <v>120</v>
      </c>
      <c r="I1623" s="460">
        <v>3</v>
      </c>
    </row>
    <row r="1624" spans="1:9" ht="15" customHeight="1" x14ac:dyDescent="0.25">
      <c r="A1624" s="223"/>
      <c r="B1624" s="460">
        <v>34</v>
      </c>
      <c r="C1624" s="460">
        <v>201905</v>
      </c>
      <c r="D1624" s="460">
        <v>201902</v>
      </c>
      <c r="E1624" s="460" t="s">
        <v>1069</v>
      </c>
      <c r="F1624" s="463" t="s">
        <v>1303</v>
      </c>
      <c r="G1624" s="72" t="s">
        <v>920</v>
      </c>
      <c r="H1624" s="460">
        <v>126</v>
      </c>
      <c r="I1624" s="460">
        <v>3</v>
      </c>
    </row>
    <row r="1625" spans="1:9" ht="15" customHeight="1" x14ac:dyDescent="0.25">
      <c r="A1625" s="223"/>
      <c r="B1625" s="460">
        <v>34</v>
      </c>
      <c r="C1625" s="460">
        <v>201905</v>
      </c>
      <c r="D1625" s="460">
        <v>201902</v>
      </c>
      <c r="E1625" s="460" t="s">
        <v>1069</v>
      </c>
      <c r="F1625" s="463" t="s">
        <v>1324</v>
      </c>
      <c r="G1625" s="72" t="s">
        <v>928</v>
      </c>
      <c r="H1625" s="460">
        <v>120</v>
      </c>
      <c r="I1625" s="460">
        <v>3</v>
      </c>
    </row>
    <row r="1626" spans="1:9" ht="15" customHeight="1" x14ac:dyDescent="0.25">
      <c r="A1626" s="223"/>
      <c r="B1626" s="460">
        <v>34</v>
      </c>
      <c r="C1626" s="460">
        <v>201905</v>
      </c>
      <c r="D1626" s="460">
        <v>201902</v>
      </c>
      <c r="E1626" s="460" t="s">
        <v>1069</v>
      </c>
      <c r="F1626" s="463" t="s">
        <v>1320</v>
      </c>
      <c r="G1626" s="72" t="s">
        <v>1003</v>
      </c>
      <c r="H1626" s="460">
        <v>121</v>
      </c>
      <c r="I1626" s="460">
        <v>3</v>
      </c>
    </row>
    <row r="1627" spans="1:9" ht="15" customHeight="1" x14ac:dyDescent="0.25">
      <c r="A1627" s="223"/>
      <c r="B1627" s="460">
        <v>36</v>
      </c>
      <c r="C1627" s="460">
        <v>201905</v>
      </c>
      <c r="D1627" s="460">
        <v>201902</v>
      </c>
      <c r="E1627" s="460" t="s">
        <v>1070</v>
      </c>
      <c r="F1627" s="460" t="s">
        <v>1317</v>
      </c>
      <c r="G1627" s="72" t="s">
        <v>1003</v>
      </c>
      <c r="H1627" s="460">
        <v>126</v>
      </c>
      <c r="I1627" s="460">
        <v>3</v>
      </c>
    </row>
    <row r="1628" spans="1:9" ht="15" customHeight="1" x14ac:dyDescent="0.25">
      <c r="A1628" s="223"/>
      <c r="B1628" s="460">
        <v>4</v>
      </c>
      <c r="C1628" s="460">
        <v>201905</v>
      </c>
      <c r="D1628" s="460">
        <v>201902</v>
      </c>
      <c r="E1628" s="460" t="s">
        <v>1066</v>
      </c>
      <c r="F1628" s="460" t="s">
        <v>1304</v>
      </c>
      <c r="G1628" s="72" t="s">
        <v>920</v>
      </c>
      <c r="H1628" s="460">
        <v>126</v>
      </c>
      <c r="I1628" s="460">
        <v>2</v>
      </c>
    </row>
    <row r="1629" spans="1:9" ht="15" customHeight="1" x14ac:dyDescent="0.25">
      <c r="A1629" s="223"/>
      <c r="B1629" s="460">
        <v>4</v>
      </c>
      <c r="C1629" s="460">
        <v>201905</v>
      </c>
      <c r="D1629" s="460">
        <v>201902</v>
      </c>
      <c r="E1629" s="460" t="s">
        <v>1066</v>
      </c>
      <c r="F1629" s="460" t="s">
        <v>1307</v>
      </c>
      <c r="G1629" s="72" t="s">
        <v>941</v>
      </c>
      <c r="H1629" s="460">
        <v>126</v>
      </c>
      <c r="I1629" s="460">
        <v>2</v>
      </c>
    </row>
    <row r="1630" spans="1:9" ht="15" customHeight="1" x14ac:dyDescent="0.25">
      <c r="A1630" s="223"/>
      <c r="B1630" s="460">
        <v>4</v>
      </c>
      <c r="C1630" s="460">
        <v>201905</v>
      </c>
      <c r="D1630" s="460">
        <v>201902</v>
      </c>
      <c r="E1630" s="460" t="s">
        <v>1066</v>
      </c>
      <c r="F1630" s="463" t="s">
        <v>1321</v>
      </c>
      <c r="G1630" s="72" t="s">
        <v>1003</v>
      </c>
      <c r="H1630" s="460">
        <v>126</v>
      </c>
      <c r="I1630" s="460">
        <v>2</v>
      </c>
    </row>
    <row r="1631" spans="1:9" ht="15" customHeight="1" x14ac:dyDescent="0.25">
      <c r="A1631" s="223"/>
      <c r="B1631" s="460">
        <v>5</v>
      </c>
      <c r="C1631" s="460">
        <v>201905</v>
      </c>
      <c r="D1631" s="460">
        <v>201902</v>
      </c>
      <c r="E1631" s="460" t="s">
        <v>1067</v>
      </c>
      <c r="F1631" s="463">
        <v>85</v>
      </c>
      <c r="G1631" s="72" t="s">
        <v>935</v>
      </c>
      <c r="H1631" s="460">
        <v>120</v>
      </c>
      <c r="I1631" s="460">
        <v>2</v>
      </c>
    </row>
    <row r="1632" spans="1:9" ht="15" customHeight="1" x14ac:dyDescent="0.25">
      <c r="A1632" s="223"/>
      <c r="B1632" s="460">
        <v>5</v>
      </c>
      <c r="C1632" s="460">
        <v>201905</v>
      </c>
      <c r="D1632" s="460">
        <v>201902</v>
      </c>
      <c r="E1632" s="460" t="s">
        <v>1067</v>
      </c>
      <c r="F1632" s="460" t="s">
        <v>1325</v>
      </c>
      <c r="G1632" s="72" t="s">
        <v>928</v>
      </c>
      <c r="H1632" s="460">
        <v>120</v>
      </c>
      <c r="I1632" s="460">
        <v>2</v>
      </c>
    </row>
    <row r="1633" spans="1:9" ht="15" customHeight="1" x14ac:dyDescent="0.25">
      <c r="A1633" s="223"/>
      <c r="B1633" s="460">
        <v>8</v>
      </c>
      <c r="C1633" s="460">
        <v>201905</v>
      </c>
      <c r="D1633" s="460">
        <v>201902</v>
      </c>
      <c r="E1633" s="460" t="s">
        <v>1068</v>
      </c>
      <c r="F1633" s="460">
        <v>34</v>
      </c>
      <c r="G1633" s="72" t="s">
        <v>1024</v>
      </c>
      <c r="H1633" s="460">
        <v>120</v>
      </c>
      <c r="I1633" s="460">
        <v>2</v>
      </c>
    </row>
    <row r="1634" spans="1:9" ht="15" customHeight="1" x14ac:dyDescent="0.25">
      <c r="A1634" s="223"/>
      <c r="B1634" s="460">
        <v>8</v>
      </c>
      <c r="C1634" s="460">
        <v>201905</v>
      </c>
      <c r="D1634" s="460">
        <v>201902</v>
      </c>
      <c r="E1634" s="460" t="s">
        <v>1068</v>
      </c>
      <c r="F1634" s="460" t="s">
        <v>1309</v>
      </c>
      <c r="G1634" s="72" t="s">
        <v>1024</v>
      </c>
      <c r="H1634" s="460">
        <v>126</v>
      </c>
      <c r="I1634" s="460">
        <v>2</v>
      </c>
    </row>
    <row r="1635" spans="1:9" ht="15" customHeight="1" x14ac:dyDescent="0.25">
      <c r="A1635" s="223"/>
      <c r="B1635" s="460">
        <v>8</v>
      </c>
      <c r="C1635" s="460">
        <v>201905</v>
      </c>
      <c r="D1635" s="460">
        <v>201902</v>
      </c>
      <c r="E1635" s="460" t="s">
        <v>1068</v>
      </c>
      <c r="F1635" s="460">
        <v>45</v>
      </c>
      <c r="G1635" s="72" t="s">
        <v>920</v>
      </c>
      <c r="H1635" s="460">
        <v>120</v>
      </c>
      <c r="I1635" s="460">
        <v>2</v>
      </c>
    </row>
    <row r="1636" spans="1:9" ht="15" customHeight="1" x14ac:dyDescent="0.25">
      <c r="A1636" s="223"/>
      <c r="B1636" s="460">
        <v>8</v>
      </c>
      <c r="C1636" s="460">
        <v>201905</v>
      </c>
      <c r="D1636" s="460">
        <v>201902</v>
      </c>
      <c r="E1636" s="460" t="s">
        <v>1068</v>
      </c>
      <c r="F1636" s="460" t="s">
        <v>1323</v>
      </c>
      <c r="G1636" s="72" t="s">
        <v>928</v>
      </c>
      <c r="H1636" s="460">
        <v>120</v>
      </c>
      <c r="I1636" s="460">
        <v>2</v>
      </c>
    </row>
    <row r="1637" spans="1:9" ht="15" customHeight="1" x14ac:dyDescent="0.25">
      <c r="A1637" s="223"/>
      <c r="B1637" s="460">
        <v>34</v>
      </c>
      <c r="C1637" s="460">
        <v>201905</v>
      </c>
      <c r="D1637" s="460">
        <v>201902</v>
      </c>
      <c r="E1637" s="460" t="s">
        <v>1069</v>
      </c>
      <c r="F1637" s="460" t="s">
        <v>1310</v>
      </c>
      <c r="G1637" s="72" t="s">
        <v>1024</v>
      </c>
      <c r="H1637" s="460">
        <v>126</v>
      </c>
      <c r="I1637" s="460">
        <v>2</v>
      </c>
    </row>
    <row r="1638" spans="1:9" ht="15" customHeight="1" x14ac:dyDescent="0.25">
      <c r="A1638" s="223"/>
      <c r="B1638" s="460">
        <v>34</v>
      </c>
      <c r="C1638" s="460">
        <v>201905</v>
      </c>
      <c r="D1638" s="460">
        <v>201902</v>
      </c>
      <c r="E1638" s="460" t="s">
        <v>1069</v>
      </c>
      <c r="F1638" s="460">
        <v>46</v>
      </c>
      <c r="G1638" s="72" t="s">
        <v>920</v>
      </c>
      <c r="H1638" s="460">
        <v>120</v>
      </c>
      <c r="I1638" s="460">
        <v>2</v>
      </c>
    </row>
    <row r="1639" spans="1:9" ht="15" customHeight="1" x14ac:dyDescent="0.25">
      <c r="A1639" s="223"/>
      <c r="B1639" s="460">
        <v>36</v>
      </c>
      <c r="C1639" s="460">
        <v>201905</v>
      </c>
      <c r="D1639" s="460">
        <v>201902</v>
      </c>
      <c r="E1639" s="460" t="s">
        <v>1070</v>
      </c>
      <c r="F1639" s="460" t="s">
        <v>1330</v>
      </c>
      <c r="G1639" s="72" t="s">
        <v>939</v>
      </c>
      <c r="H1639" s="460">
        <v>120</v>
      </c>
      <c r="I1639" s="460">
        <v>2</v>
      </c>
    </row>
    <row r="1640" spans="1:9" ht="15" customHeight="1" x14ac:dyDescent="0.25">
      <c r="A1640" s="223"/>
      <c r="B1640" s="460">
        <v>5</v>
      </c>
      <c r="C1640" s="460">
        <v>201905</v>
      </c>
      <c r="D1640" s="460">
        <v>201902</v>
      </c>
      <c r="E1640" s="460" t="s">
        <v>1067</v>
      </c>
      <c r="F1640" s="460" t="s">
        <v>1325</v>
      </c>
      <c r="G1640" s="72" t="s">
        <v>928</v>
      </c>
      <c r="H1640" s="460">
        <v>121</v>
      </c>
      <c r="I1640" s="460">
        <v>1</v>
      </c>
    </row>
    <row r="1641" spans="1:9" ht="15" customHeight="1" x14ac:dyDescent="0.25">
      <c r="A1641" s="223"/>
      <c r="B1641" s="460">
        <v>8</v>
      </c>
      <c r="C1641" s="460">
        <v>201905</v>
      </c>
      <c r="D1641" s="460">
        <v>201902</v>
      </c>
      <c r="E1641" s="460" t="s">
        <v>1068</v>
      </c>
      <c r="F1641" s="460" t="s">
        <v>1300</v>
      </c>
      <c r="G1641" s="72" t="s">
        <v>920</v>
      </c>
      <c r="H1641" s="460">
        <v>126</v>
      </c>
      <c r="I1641" s="460">
        <v>1</v>
      </c>
    </row>
    <row r="1642" spans="1:9" ht="15" customHeight="1" x14ac:dyDescent="0.25">
      <c r="A1642" s="223"/>
      <c r="B1642" s="460">
        <v>8</v>
      </c>
      <c r="C1642" s="460">
        <v>201905</v>
      </c>
      <c r="D1642" s="460">
        <v>201902</v>
      </c>
      <c r="E1642" s="460" t="s">
        <v>1068</v>
      </c>
      <c r="F1642" s="460" t="s">
        <v>1326</v>
      </c>
      <c r="G1642" s="72" t="s">
        <v>923</v>
      </c>
      <c r="H1642" s="460">
        <v>120</v>
      </c>
      <c r="I1642" s="460">
        <v>1</v>
      </c>
    </row>
    <row r="1643" spans="1:9" ht="15" customHeight="1" x14ac:dyDescent="0.25">
      <c r="A1643" s="223"/>
      <c r="B1643" s="460">
        <v>34</v>
      </c>
      <c r="C1643" s="460">
        <v>201905</v>
      </c>
      <c r="D1643" s="460">
        <v>201902</v>
      </c>
      <c r="E1643" s="460" t="s">
        <v>1069</v>
      </c>
      <c r="F1643" s="463">
        <v>33</v>
      </c>
      <c r="G1643" s="72" t="s">
        <v>1024</v>
      </c>
      <c r="H1643" s="460">
        <v>120</v>
      </c>
      <c r="I1643" s="460">
        <v>1</v>
      </c>
    </row>
    <row r="1644" spans="1:9" ht="15" customHeight="1" x14ac:dyDescent="0.25">
      <c r="A1644" s="223"/>
      <c r="B1644" s="460">
        <v>34</v>
      </c>
      <c r="C1644" s="460">
        <v>201905</v>
      </c>
      <c r="D1644" s="460">
        <v>201902</v>
      </c>
      <c r="E1644" s="460" t="s">
        <v>1069</v>
      </c>
      <c r="F1644" s="463" t="s">
        <v>1313</v>
      </c>
      <c r="G1644" s="72" t="s">
        <v>930</v>
      </c>
      <c r="H1644" s="460">
        <v>126</v>
      </c>
      <c r="I1644" s="460">
        <v>1</v>
      </c>
    </row>
    <row r="1645" spans="1:9" ht="15" customHeight="1" x14ac:dyDescent="0.25">
      <c r="A1645" s="223"/>
      <c r="B1645" s="460">
        <v>34</v>
      </c>
      <c r="C1645" s="460">
        <v>201905</v>
      </c>
      <c r="D1645" s="460">
        <v>201902</v>
      </c>
      <c r="E1645" s="460" t="s">
        <v>1069</v>
      </c>
      <c r="F1645" s="460" t="s">
        <v>1320</v>
      </c>
      <c r="G1645" s="72" t="s">
        <v>1003</v>
      </c>
      <c r="H1645" s="460">
        <v>120</v>
      </c>
      <c r="I1645" s="460">
        <v>1</v>
      </c>
    </row>
    <row r="1646" spans="1:9" ht="15" customHeight="1" x14ac:dyDescent="0.25">
      <c r="A1646" s="223"/>
      <c r="B1646" s="460">
        <v>4</v>
      </c>
      <c r="C1646" s="460">
        <v>201905</v>
      </c>
      <c r="D1646" s="460">
        <v>201902</v>
      </c>
      <c r="E1646" s="460" t="s">
        <v>1066</v>
      </c>
      <c r="F1646" s="460" t="s">
        <v>1327</v>
      </c>
      <c r="G1646" s="72" t="s">
        <v>923</v>
      </c>
      <c r="H1646" s="460">
        <v>120</v>
      </c>
      <c r="I1646" s="460">
        <v>-1</v>
      </c>
    </row>
    <row r="1647" spans="1:9" ht="15" customHeight="1" x14ac:dyDescent="0.25">
      <c r="A1647" s="223"/>
      <c r="B1647" s="460">
        <v>5</v>
      </c>
      <c r="C1647" s="460">
        <v>201905</v>
      </c>
      <c r="D1647" s="460">
        <v>201902</v>
      </c>
      <c r="E1647" s="460" t="s">
        <v>1067</v>
      </c>
      <c r="F1647" s="460" t="s">
        <v>1315</v>
      </c>
      <c r="G1647" s="72" t="s">
        <v>930</v>
      </c>
      <c r="H1647" s="460">
        <v>126</v>
      </c>
      <c r="I1647" s="460">
        <v>-2</v>
      </c>
    </row>
    <row r="1648" spans="1:9" ht="15" customHeight="1" x14ac:dyDescent="0.2">
      <c r="A1648" s="462"/>
      <c r="B1648" s="462">
        <v>4</v>
      </c>
      <c r="C1648" s="462">
        <v>201904</v>
      </c>
      <c r="D1648" s="462">
        <v>201902</v>
      </c>
      <c r="E1648" s="462" t="s">
        <v>1066</v>
      </c>
      <c r="F1648" s="462">
        <v>47</v>
      </c>
      <c r="G1648" s="455" t="s">
        <v>920</v>
      </c>
      <c r="H1648" s="462">
        <v>120</v>
      </c>
      <c r="I1648" s="462">
        <v>15</v>
      </c>
    </row>
    <row r="1649" spans="1:9" ht="15" customHeight="1" x14ac:dyDescent="0.2">
      <c r="A1649" s="462"/>
      <c r="B1649" s="462">
        <v>4</v>
      </c>
      <c r="C1649" s="462">
        <v>201904</v>
      </c>
      <c r="D1649" s="462">
        <v>201902</v>
      </c>
      <c r="E1649" s="462" t="s">
        <v>1066</v>
      </c>
      <c r="F1649" s="462">
        <v>47</v>
      </c>
      <c r="G1649" s="455" t="s">
        <v>920</v>
      </c>
      <c r="H1649" s="462">
        <v>121</v>
      </c>
      <c r="I1649" s="462">
        <v>60</v>
      </c>
    </row>
    <row r="1650" spans="1:9" ht="15" customHeight="1" x14ac:dyDescent="0.2">
      <c r="A1650" s="462"/>
      <c r="B1650" s="462">
        <v>4</v>
      </c>
      <c r="C1650" s="462">
        <v>201904</v>
      </c>
      <c r="D1650" s="462">
        <v>201902</v>
      </c>
      <c r="E1650" s="462" t="s">
        <v>1066</v>
      </c>
      <c r="F1650" s="462" t="s">
        <v>1304</v>
      </c>
      <c r="G1650" s="455" t="s">
        <v>920</v>
      </c>
      <c r="H1650" s="462">
        <v>126</v>
      </c>
      <c r="I1650" s="462">
        <v>16</v>
      </c>
    </row>
    <row r="1651" spans="1:9" ht="15" customHeight="1" x14ac:dyDescent="0.2">
      <c r="A1651" s="462"/>
      <c r="B1651" s="462">
        <v>4</v>
      </c>
      <c r="C1651" s="462">
        <v>201904</v>
      </c>
      <c r="D1651" s="462">
        <v>201902</v>
      </c>
      <c r="E1651" s="462" t="s">
        <v>1066</v>
      </c>
      <c r="F1651" s="462" t="s">
        <v>1327</v>
      </c>
      <c r="G1651" s="455" t="s">
        <v>923</v>
      </c>
      <c r="H1651" s="462">
        <v>120</v>
      </c>
      <c r="I1651" s="462">
        <v>7</v>
      </c>
    </row>
    <row r="1652" spans="1:9" ht="15" customHeight="1" x14ac:dyDescent="0.2">
      <c r="A1652" s="462"/>
      <c r="B1652" s="462">
        <v>4</v>
      </c>
      <c r="C1652" s="462">
        <v>201904</v>
      </c>
      <c r="D1652" s="462">
        <v>201902</v>
      </c>
      <c r="E1652" s="462" t="s">
        <v>1066</v>
      </c>
      <c r="F1652" s="462" t="s">
        <v>1327</v>
      </c>
      <c r="G1652" s="455" t="s">
        <v>923</v>
      </c>
      <c r="H1652" s="462">
        <v>121</v>
      </c>
      <c r="I1652" s="462">
        <v>20</v>
      </c>
    </row>
    <row r="1653" spans="1:9" ht="15" customHeight="1" x14ac:dyDescent="0.2">
      <c r="A1653" s="462"/>
      <c r="B1653" s="462">
        <v>4</v>
      </c>
      <c r="C1653" s="462">
        <v>201904</v>
      </c>
      <c r="D1653" s="462">
        <v>201902</v>
      </c>
      <c r="E1653" s="462" t="s">
        <v>1066</v>
      </c>
      <c r="F1653" s="462">
        <v>86</v>
      </c>
      <c r="G1653" s="455" t="s">
        <v>935</v>
      </c>
      <c r="H1653" s="462">
        <v>120</v>
      </c>
      <c r="I1653" s="462">
        <v>6</v>
      </c>
    </row>
    <row r="1654" spans="1:9" ht="15" customHeight="1" x14ac:dyDescent="0.2">
      <c r="A1654" s="462"/>
      <c r="B1654" s="462">
        <v>4</v>
      </c>
      <c r="C1654" s="462">
        <v>201904</v>
      </c>
      <c r="D1654" s="462">
        <v>201902</v>
      </c>
      <c r="E1654" s="462" t="s">
        <v>1066</v>
      </c>
      <c r="F1654" s="462">
        <v>86</v>
      </c>
      <c r="G1654" s="455" t="s">
        <v>935</v>
      </c>
      <c r="H1654" s="462">
        <v>121</v>
      </c>
      <c r="I1654" s="462">
        <v>26</v>
      </c>
    </row>
    <row r="1655" spans="1:9" ht="15" customHeight="1" x14ac:dyDescent="0.2">
      <c r="A1655" s="462"/>
      <c r="B1655" s="462">
        <v>4</v>
      </c>
      <c r="C1655" s="462">
        <v>201904</v>
      </c>
      <c r="D1655" s="462">
        <v>201902</v>
      </c>
      <c r="E1655" s="462" t="s">
        <v>1066</v>
      </c>
      <c r="F1655" s="462" t="s">
        <v>1308</v>
      </c>
      <c r="G1655" s="455" t="s">
        <v>941</v>
      </c>
      <c r="H1655" s="462">
        <v>120</v>
      </c>
      <c r="I1655" s="462">
        <v>38</v>
      </c>
    </row>
    <row r="1656" spans="1:9" ht="15" customHeight="1" x14ac:dyDescent="0.2">
      <c r="A1656" s="462"/>
      <c r="B1656" s="462">
        <v>4</v>
      </c>
      <c r="C1656" s="462">
        <v>201904</v>
      </c>
      <c r="D1656" s="462">
        <v>201902</v>
      </c>
      <c r="E1656" s="462" t="s">
        <v>1066</v>
      </c>
      <c r="F1656" s="462" t="s">
        <v>1308</v>
      </c>
      <c r="G1656" s="455" t="s">
        <v>941</v>
      </c>
      <c r="H1656" s="462">
        <v>121</v>
      </c>
      <c r="I1656" s="462">
        <v>85</v>
      </c>
    </row>
    <row r="1657" spans="1:9" ht="15" customHeight="1" x14ac:dyDescent="0.2">
      <c r="A1657" s="462"/>
      <c r="B1657" s="462">
        <v>4</v>
      </c>
      <c r="C1657" s="462">
        <v>201904</v>
      </c>
      <c r="D1657" s="462">
        <v>201902</v>
      </c>
      <c r="E1657" s="462" t="s">
        <v>1066</v>
      </c>
      <c r="F1657" s="462" t="s">
        <v>1307</v>
      </c>
      <c r="G1657" s="455" t="s">
        <v>941</v>
      </c>
      <c r="H1657" s="462">
        <v>126</v>
      </c>
      <c r="I1657" s="462">
        <v>3</v>
      </c>
    </row>
    <row r="1658" spans="1:9" ht="15" customHeight="1" x14ac:dyDescent="0.2">
      <c r="A1658" s="462"/>
      <c r="B1658" s="462">
        <v>4</v>
      </c>
      <c r="C1658" s="462">
        <v>201904</v>
      </c>
      <c r="D1658" s="462">
        <v>201902</v>
      </c>
      <c r="E1658" s="462" t="s">
        <v>1066</v>
      </c>
      <c r="F1658" s="462" t="s">
        <v>1328</v>
      </c>
      <c r="G1658" s="455" t="s">
        <v>925</v>
      </c>
      <c r="H1658" s="462">
        <v>120</v>
      </c>
      <c r="I1658" s="462">
        <v>14</v>
      </c>
    </row>
    <row r="1659" spans="1:9" ht="15" customHeight="1" x14ac:dyDescent="0.2">
      <c r="A1659" s="462"/>
      <c r="B1659" s="462">
        <v>4</v>
      </c>
      <c r="C1659" s="462">
        <v>201904</v>
      </c>
      <c r="D1659" s="462">
        <v>201902</v>
      </c>
      <c r="E1659" s="462" t="s">
        <v>1066</v>
      </c>
      <c r="F1659" s="462" t="s">
        <v>1328</v>
      </c>
      <c r="G1659" s="455" t="s">
        <v>925</v>
      </c>
      <c r="H1659" s="462">
        <v>121</v>
      </c>
      <c r="I1659" s="462">
        <v>60</v>
      </c>
    </row>
    <row r="1660" spans="1:9" ht="15" customHeight="1" x14ac:dyDescent="0.2">
      <c r="A1660" s="462"/>
      <c r="B1660" s="462">
        <v>4</v>
      </c>
      <c r="C1660" s="462">
        <v>201904</v>
      </c>
      <c r="D1660" s="462">
        <v>201902</v>
      </c>
      <c r="E1660" s="462" t="s">
        <v>1066</v>
      </c>
      <c r="F1660" s="462" t="s">
        <v>1322</v>
      </c>
      <c r="G1660" s="455" t="s">
        <v>1003</v>
      </c>
      <c r="H1660" s="462">
        <v>120</v>
      </c>
      <c r="I1660" s="462">
        <v>4</v>
      </c>
    </row>
    <row r="1661" spans="1:9" ht="15" customHeight="1" x14ac:dyDescent="0.2">
      <c r="A1661" s="462"/>
      <c r="B1661" s="462">
        <v>4</v>
      </c>
      <c r="C1661" s="462">
        <v>201904</v>
      </c>
      <c r="D1661" s="462">
        <v>201902</v>
      </c>
      <c r="E1661" s="462" t="s">
        <v>1066</v>
      </c>
      <c r="F1661" s="462" t="s">
        <v>1322</v>
      </c>
      <c r="G1661" s="455" t="s">
        <v>1003</v>
      </c>
      <c r="H1661" s="462">
        <v>121</v>
      </c>
      <c r="I1661" s="462">
        <v>93</v>
      </c>
    </row>
    <row r="1662" spans="1:9" ht="15" customHeight="1" x14ac:dyDescent="0.2">
      <c r="A1662" s="462"/>
      <c r="B1662" s="462">
        <v>4</v>
      </c>
      <c r="C1662" s="462">
        <v>201904</v>
      </c>
      <c r="D1662" s="462">
        <v>201902</v>
      </c>
      <c r="E1662" s="462" t="s">
        <v>1066</v>
      </c>
      <c r="F1662" s="462" t="s">
        <v>1321</v>
      </c>
      <c r="G1662" s="455" t="s">
        <v>1003</v>
      </c>
      <c r="H1662" s="462">
        <v>126</v>
      </c>
      <c r="I1662" s="462">
        <v>4</v>
      </c>
    </row>
    <row r="1663" spans="1:9" ht="15" customHeight="1" x14ac:dyDescent="0.2">
      <c r="B1663" s="462">
        <v>4</v>
      </c>
      <c r="C1663" s="462">
        <v>201904</v>
      </c>
      <c r="D1663" s="462">
        <v>201902</v>
      </c>
      <c r="E1663" s="462" t="s">
        <v>1066</v>
      </c>
      <c r="F1663" s="462" t="s">
        <v>1333</v>
      </c>
      <c r="G1663" s="455" t="s">
        <v>913</v>
      </c>
      <c r="H1663" s="462">
        <v>120</v>
      </c>
      <c r="I1663" s="462">
        <v>7</v>
      </c>
    </row>
    <row r="1664" spans="1:9" ht="15" customHeight="1" x14ac:dyDescent="0.2">
      <c r="B1664" s="462">
        <v>4</v>
      </c>
      <c r="C1664" s="462">
        <v>201904</v>
      </c>
      <c r="D1664" s="462">
        <v>201902</v>
      </c>
      <c r="E1664" s="462" t="s">
        <v>1066</v>
      </c>
      <c r="F1664" s="462" t="s">
        <v>1333</v>
      </c>
      <c r="G1664" s="455" t="s">
        <v>913</v>
      </c>
      <c r="H1664" s="462">
        <v>121</v>
      </c>
      <c r="I1664" s="462">
        <v>73</v>
      </c>
    </row>
    <row r="1665" spans="2:9" ht="15" customHeight="1" x14ac:dyDescent="0.2">
      <c r="B1665" s="462">
        <v>5</v>
      </c>
      <c r="C1665" s="462">
        <v>201904</v>
      </c>
      <c r="D1665" s="462">
        <v>201902</v>
      </c>
      <c r="E1665" s="462" t="s">
        <v>1067</v>
      </c>
      <c r="F1665" s="462">
        <v>18</v>
      </c>
      <c r="G1665" s="455" t="s">
        <v>940</v>
      </c>
      <c r="H1665" s="462">
        <v>120</v>
      </c>
      <c r="I1665" s="462">
        <v>15</v>
      </c>
    </row>
    <row r="1666" spans="2:9" ht="15" customHeight="1" x14ac:dyDescent="0.2">
      <c r="B1666" s="462">
        <v>5</v>
      </c>
      <c r="C1666" s="462">
        <v>201904</v>
      </c>
      <c r="D1666" s="462">
        <v>201902</v>
      </c>
      <c r="E1666" s="462" t="s">
        <v>1067</v>
      </c>
      <c r="F1666" s="462">
        <v>18</v>
      </c>
      <c r="G1666" s="455" t="s">
        <v>940</v>
      </c>
      <c r="H1666" s="462">
        <v>121</v>
      </c>
      <c r="I1666" s="462">
        <v>64</v>
      </c>
    </row>
    <row r="1667" spans="2:9" ht="15" customHeight="1" x14ac:dyDescent="0.2">
      <c r="B1667" s="462">
        <v>5</v>
      </c>
      <c r="C1667" s="462">
        <v>201904</v>
      </c>
      <c r="D1667" s="462">
        <v>201902</v>
      </c>
      <c r="E1667" s="462" t="s">
        <v>1067</v>
      </c>
      <c r="F1667" s="462" t="s">
        <v>1315</v>
      </c>
      <c r="G1667" s="455" t="s">
        <v>930</v>
      </c>
      <c r="H1667" s="462">
        <v>126</v>
      </c>
      <c r="I1667" s="462">
        <v>32</v>
      </c>
    </row>
    <row r="1668" spans="2:9" ht="15" customHeight="1" x14ac:dyDescent="0.2">
      <c r="B1668" s="462">
        <v>5</v>
      </c>
      <c r="C1668" s="462">
        <v>201904</v>
      </c>
      <c r="D1668" s="462">
        <v>201902</v>
      </c>
      <c r="E1668" s="462" t="s">
        <v>1067</v>
      </c>
      <c r="F1668" s="462" t="s">
        <v>1316</v>
      </c>
      <c r="G1668" s="455" t="s">
        <v>930</v>
      </c>
      <c r="H1668" s="462">
        <v>120</v>
      </c>
      <c r="I1668" s="462">
        <v>29</v>
      </c>
    </row>
    <row r="1669" spans="2:9" ht="15" customHeight="1" x14ac:dyDescent="0.2">
      <c r="B1669" s="462">
        <v>5</v>
      </c>
      <c r="C1669" s="462">
        <v>201904</v>
      </c>
      <c r="D1669" s="462">
        <v>201902</v>
      </c>
      <c r="E1669" s="462" t="s">
        <v>1067</v>
      </c>
      <c r="F1669" s="462" t="s">
        <v>1316</v>
      </c>
      <c r="G1669" s="455" t="s">
        <v>930</v>
      </c>
      <c r="H1669" s="462">
        <v>121</v>
      </c>
      <c r="I1669" s="462">
        <v>127</v>
      </c>
    </row>
    <row r="1670" spans="2:9" ht="15" customHeight="1" x14ac:dyDescent="0.2">
      <c r="B1670" s="462">
        <v>5</v>
      </c>
      <c r="C1670" s="462">
        <v>201904</v>
      </c>
      <c r="D1670" s="462">
        <v>201902</v>
      </c>
      <c r="E1670" s="462" t="s">
        <v>1067</v>
      </c>
      <c r="F1670" s="462">
        <v>85</v>
      </c>
      <c r="G1670" s="455" t="s">
        <v>935</v>
      </c>
      <c r="H1670" s="462">
        <v>120</v>
      </c>
      <c r="I1670" s="462">
        <v>3</v>
      </c>
    </row>
    <row r="1671" spans="2:9" ht="15" customHeight="1" x14ac:dyDescent="0.2">
      <c r="B1671" s="462">
        <v>5</v>
      </c>
      <c r="C1671" s="462">
        <v>201904</v>
      </c>
      <c r="D1671" s="462">
        <v>201902</v>
      </c>
      <c r="E1671" s="462" t="s">
        <v>1067</v>
      </c>
      <c r="F1671" s="462">
        <v>85</v>
      </c>
      <c r="G1671" s="455" t="s">
        <v>935</v>
      </c>
      <c r="H1671" s="462">
        <v>121</v>
      </c>
      <c r="I1671" s="462">
        <v>35</v>
      </c>
    </row>
    <row r="1672" spans="2:9" ht="15" customHeight="1" x14ac:dyDescent="0.2">
      <c r="B1672" s="462">
        <v>5</v>
      </c>
      <c r="C1672" s="462">
        <v>201904</v>
      </c>
      <c r="D1672" s="462">
        <v>201902</v>
      </c>
      <c r="E1672" s="462" t="s">
        <v>1067</v>
      </c>
      <c r="F1672" s="462" t="s">
        <v>1325</v>
      </c>
      <c r="G1672" s="455" t="s">
        <v>928</v>
      </c>
      <c r="H1672" s="462">
        <v>120</v>
      </c>
      <c r="I1672" s="462">
        <v>5</v>
      </c>
    </row>
    <row r="1673" spans="2:9" ht="15" customHeight="1" x14ac:dyDescent="0.2">
      <c r="B1673" s="462">
        <v>5</v>
      </c>
      <c r="C1673" s="462">
        <v>201904</v>
      </c>
      <c r="D1673" s="462">
        <v>201902</v>
      </c>
      <c r="E1673" s="462" t="s">
        <v>1067</v>
      </c>
      <c r="F1673" s="462" t="s">
        <v>1325</v>
      </c>
      <c r="G1673" s="455" t="s">
        <v>928</v>
      </c>
      <c r="H1673" s="462">
        <v>121</v>
      </c>
      <c r="I1673" s="462">
        <v>27</v>
      </c>
    </row>
    <row r="1674" spans="2:9" ht="15" customHeight="1" x14ac:dyDescent="0.2">
      <c r="B1674" s="462">
        <v>5</v>
      </c>
      <c r="C1674" s="462">
        <v>201904</v>
      </c>
      <c r="D1674" s="462">
        <v>201902</v>
      </c>
      <c r="E1674" s="462" t="s">
        <v>1067</v>
      </c>
      <c r="F1674" s="462" t="s">
        <v>1329</v>
      </c>
      <c r="G1674" s="455" t="s">
        <v>925</v>
      </c>
      <c r="H1674" s="462">
        <v>120</v>
      </c>
      <c r="I1674" s="462">
        <v>6</v>
      </c>
    </row>
    <row r="1675" spans="2:9" ht="15" customHeight="1" x14ac:dyDescent="0.2">
      <c r="B1675" s="462">
        <v>5</v>
      </c>
      <c r="C1675" s="462">
        <v>201904</v>
      </c>
      <c r="D1675" s="462">
        <v>201902</v>
      </c>
      <c r="E1675" s="462" t="s">
        <v>1067</v>
      </c>
      <c r="F1675" s="462" t="s">
        <v>1329</v>
      </c>
      <c r="G1675" s="455" t="s">
        <v>925</v>
      </c>
      <c r="H1675" s="462">
        <v>121</v>
      </c>
      <c r="I1675" s="462">
        <v>53</v>
      </c>
    </row>
    <row r="1676" spans="2:9" ht="15" customHeight="1" x14ac:dyDescent="0.2">
      <c r="B1676" s="462">
        <v>5</v>
      </c>
      <c r="C1676" s="462">
        <v>201904</v>
      </c>
      <c r="D1676" s="462">
        <v>201902</v>
      </c>
      <c r="E1676" s="462" t="s">
        <v>1067</v>
      </c>
      <c r="F1676" s="462" t="s">
        <v>1331</v>
      </c>
      <c r="G1676" s="455" t="s">
        <v>939</v>
      </c>
      <c r="H1676" s="462">
        <v>120</v>
      </c>
      <c r="I1676" s="462">
        <v>14</v>
      </c>
    </row>
    <row r="1677" spans="2:9" ht="15" customHeight="1" x14ac:dyDescent="0.2">
      <c r="B1677" s="462">
        <v>5</v>
      </c>
      <c r="C1677" s="462">
        <v>201904</v>
      </c>
      <c r="D1677" s="462">
        <v>201902</v>
      </c>
      <c r="E1677" s="462" t="s">
        <v>1067</v>
      </c>
      <c r="F1677" s="462" t="s">
        <v>1331</v>
      </c>
      <c r="G1677" s="455" t="s">
        <v>939</v>
      </c>
      <c r="H1677" s="462">
        <v>121</v>
      </c>
      <c r="I1677" s="462">
        <v>116</v>
      </c>
    </row>
    <row r="1678" spans="2:9" ht="15" customHeight="1" x14ac:dyDescent="0.2">
      <c r="B1678" s="462">
        <v>8</v>
      </c>
      <c r="C1678" s="462">
        <v>201904</v>
      </c>
      <c r="D1678" s="462">
        <v>201902</v>
      </c>
      <c r="E1678" s="462" t="s">
        <v>1068</v>
      </c>
      <c r="F1678" s="462">
        <v>19</v>
      </c>
      <c r="G1678" s="455" t="s">
        <v>940</v>
      </c>
      <c r="H1678" s="462">
        <v>120</v>
      </c>
      <c r="I1678" s="462">
        <v>9</v>
      </c>
    </row>
    <row r="1679" spans="2:9" ht="15" customHeight="1" x14ac:dyDescent="0.2">
      <c r="B1679" s="462">
        <v>8</v>
      </c>
      <c r="C1679" s="462">
        <v>201904</v>
      </c>
      <c r="D1679" s="462">
        <v>201902</v>
      </c>
      <c r="E1679" s="462" t="s">
        <v>1068</v>
      </c>
      <c r="F1679" s="462">
        <v>19</v>
      </c>
      <c r="G1679" s="455" t="s">
        <v>940</v>
      </c>
      <c r="H1679" s="462">
        <v>121</v>
      </c>
      <c r="I1679" s="462">
        <v>45</v>
      </c>
    </row>
    <row r="1680" spans="2:9" ht="15" customHeight="1" x14ac:dyDescent="0.2">
      <c r="B1680" s="462">
        <v>8</v>
      </c>
      <c r="C1680" s="462">
        <v>201904</v>
      </c>
      <c r="D1680" s="462">
        <v>201902</v>
      </c>
      <c r="E1680" s="462" t="s">
        <v>1068</v>
      </c>
      <c r="F1680" s="462">
        <v>34</v>
      </c>
      <c r="G1680" s="455" t="s">
        <v>1024</v>
      </c>
      <c r="H1680" s="462">
        <v>120</v>
      </c>
      <c r="I1680" s="462">
        <v>6</v>
      </c>
    </row>
    <row r="1681" spans="2:9" ht="15" customHeight="1" x14ac:dyDescent="0.2">
      <c r="B1681" s="462">
        <v>8</v>
      </c>
      <c r="C1681" s="462">
        <v>201904</v>
      </c>
      <c r="D1681" s="462">
        <v>201902</v>
      </c>
      <c r="E1681" s="462" t="s">
        <v>1068</v>
      </c>
      <c r="F1681" s="462">
        <v>34</v>
      </c>
      <c r="G1681" s="455" t="s">
        <v>1024</v>
      </c>
      <c r="H1681" s="462">
        <v>121</v>
      </c>
      <c r="I1681" s="462">
        <v>13</v>
      </c>
    </row>
    <row r="1682" spans="2:9" ht="15" customHeight="1" x14ac:dyDescent="0.2">
      <c r="B1682" s="462">
        <v>8</v>
      </c>
      <c r="C1682" s="462">
        <v>201904</v>
      </c>
      <c r="D1682" s="462">
        <v>201902</v>
      </c>
      <c r="E1682" s="462" t="s">
        <v>1068</v>
      </c>
      <c r="F1682" s="462" t="s">
        <v>1309</v>
      </c>
      <c r="G1682" s="455" t="s">
        <v>1024</v>
      </c>
      <c r="H1682" s="462">
        <v>126</v>
      </c>
      <c r="I1682" s="462">
        <v>2</v>
      </c>
    </row>
    <row r="1683" spans="2:9" ht="15" customHeight="1" x14ac:dyDescent="0.2">
      <c r="B1683" s="462">
        <v>8</v>
      </c>
      <c r="C1683" s="462">
        <v>201904</v>
      </c>
      <c r="D1683" s="462">
        <v>201902</v>
      </c>
      <c r="E1683" s="462" t="s">
        <v>1068</v>
      </c>
      <c r="F1683" s="462">
        <v>45</v>
      </c>
      <c r="G1683" s="455" t="s">
        <v>920</v>
      </c>
      <c r="H1683" s="462">
        <v>120</v>
      </c>
      <c r="I1683" s="462">
        <v>4</v>
      </c>
    </row>
    <row r="1684" spans="2:9" ht="15" customHeight="1" x14ac:dyDescent="0.2">
      <c r="B1684" s="462">
        <v>8</v>
      </c>
      <c r="C1684" s="462">
        <v>201904</v>
      </c>
      <c r="D1684" s="462">
        <v>201902</v>
      </c>
      <c r="E1684" s="462" t="s">
        <v>1068</v>
      </c>
      <c r="F1684" s="462">
        <v>45</v>
      </c>
      <c r="G1684" s="455" t="s">
        <v>920</v>
      </c>
      <c r="H1684" s="462">
        <v>121</v>
      </c>
      <c r="I1684" s="462">
        <v>23</v>
      </c>
    </row>
    <row r="1685" spans="2:9" ht="15" customHeight="1" x14ac:dyDescent="0.2">
      <c r="B1685" s="462">
        <v>8</v>
      </c>
      <c r="C1685" s="462">
        <v>201904</v>
      </c>
      <c r="D1685" s="462">
        <v>201902</v>
      </c>
      <c r="E1685" s="462" t="s">
        <v>1068</v>
      </c>
      <c r="F1685" s="462" t="s">
        <v>1300</v>
      </c>
      <c r="G1685" s="455" t="s">
        <v>920</v>
      </c>
      <c r="H1685" s="462">
        <v>126</v>
      </c>
      <c r="I1685" s="462">
        <v>5</v>
      </c>
    </row>
    <row r="1686" spans="2:9" ht="15" customHeight="1" x14ac:dyDescent="0.2">
      <c r="B1686" s="462">
        <v>8</v>
      </c>
      <c r="C1686" s="462">
        <v>201904</v>
      </c>
      <c r="D1686" s="462">
        <v>201902</v>
      </c>
      <c r="E1686" s="462" t="s">
        <v>1068</v>
      </c>
      <c r="F1686" s="462" t="s">
        <v>1326</v>
      </c>
      <c r="G1686" s="455" t="s">
        <v>923</v>
      </c>
      <c r="H1686" s="462">
        <v>120</v>
      </c>
      <c r="I1686" s="462">
        <v>2</v>
      </c>
    </row>
    <row r="1687" spans="2:9" ht="15" customHeight="1" x14ac:dyDescent="0.2">
      <c r="B1687" s="462">
        <v>8</v>
      </c>
      <c r="C1687" s="462">
        <v>201904</v>
      </c>
      <c r="D1687" s="462">
        <v>201902</v>
      </c>
      <c r="E1687" s="462" t="s">
        <v>1068</v>
      </c>
      <c r="F1687" s="462" t="s">
        <v>1326</v>
      </c>
      <c r="G1687" s="455" t="s">
        <v>923</v>
      </c>
      <c r="H1687" s="462">
        <v>121</v>
      </c>
      <c r="I1687" s="462">
        <v>23</v>
      </c>
    </row>
    <row r="1688" spans="2:9" ht="15" customHeight="1" x14ac:dyDescent="0.2">
      <c r="B1688" s="462">
        <v>8</v>
      </c>
      <c r="C1688" s="462">
        <v>201904</v>
      </c>
      <c r="D1688" s="462">
        <v>201902</v>
      </c>
      <c r="E1688" s="462" t="s">
        <v>1068</v>
      </c>
      <c r="F1688" s="462">
        <v>69</v>
      </c>
      <c r="G1688" s="455" t="s">
        <v>937</v>
      </c>
      <c r="H1688" s="462">
        <v>120</v>
      </c>
      <c r="I1688" s="462">
        <v>37</v>
      </c>
    </row>
    <row r="1689" spans="2:9" ht="15" customHeight="1" x14ac:dyDescent="0.2">
      <c r="B1689" s="462">
        <v>8</v>
      </c>
      <c r="C1689" s="462">
        <v>201904</v>
      </c>
      <c r="D1689" s="462">
        <v>201902</v>
      </c>
      <c r="E1689" s="462" t="s">
        <v>1068</v>
      </c>
      <c r="F1689" s="462">
        <v>69</v>
      </c>
      <c r="G1689" s="455" t="s">
        <v>937</v>
      </c>
      <c r="H1689" s="462">
        <v>121</v>
      </c>
      <c r="I1689" s="462">
        <v>94</v>
      </c>
    </row>
    <row r="1690" spans="2:9" ht="15" customHeight="1" x14ac:dyDescent="0.2">
      <c r="B1690" s="462">
        <v>8</v>
      </c>
      <c r="C1690" s="462">
        <v>201904</v>
      </c>
      <c r="D1690" s="462">
        <v>201902</v>
      </c>
      <c r="E1690" s="462" t="s">
        <v>1068</v>
      </c>
      <c r="F1690" s="462" t="s">
        <v>1334</v>
      </c>
      <c r="G1690" s="455" t="s">
        <v>937</v>
      </c>
      <c r="H1690" s="462">
        <v>126</v>
      </c>
      <c r="I1690" s="462">
        <v>17</v>
      </c>
    </row>
    <row r="1691" spans="2:9" ht="15" customHeight="1" x14ac:dyDescent="0.2">
      <c r="B1691" s="462">
        <v>8</v>
      </c>
      <c r="C1691" s="462">
        <v>201904</v>
      </c>
      <c r="D1691" s="462">
        <v>201902</v>
      </c>
      <c r="E1691" s="462" t="s">
        <v>1068</v>
      </c>
      <c r="F1691" s="462" t="s">
        <v>1312</v>
      </c>
      <c r="G1691" s="455" t="s">
        <v>930</v>
      </c>
      <c r="H1691" s="462">
        <v>120</v>
      </c>
      <c r="I1691" s="462">
        <v>15</v>
      </c>
    </row>
    <row r="1692" spans="2:9" ht="15" customHeight="1" x14ac:dyDescent="0.2">
      <c r="B1692" s="462">
        <v>8</v>
      </c>
      <c r="C1692" s="462">
        <v>201904</v>
      </c>
      <c r="D1692" s="462">
        <v>201902</v>
      </c>
      <c r="E1692" s="462" t="s">
        <v>1068</v>
      </c>
      <c r="F1692" s="462" t="s">
        <v>1312</v>
      </c>
      <c r="G1692" s="455" t="s">
        <v>930</v>
      </c>
      <c r="H1692" s="462">
        <v>121</v>
      </c>
      <c r="I1692" s="462">
        <v>95</v>
      </c>
    </row>
    <row r="1693" spans="2:9" ht="15" customHeight="1" x14ac:dyDescent="0.2">
      <c r="B1693" s="462">
        <v>8</v>
      </c>
      <c r="C1693" s="462">
        <v>201904</v>
      </c>
      <c r="D1693" s="462">
        <v>201902</v>
      </c>
      <c r="E1693" s="462" t="s">
        <v>1068</v>
      </c>
      <c r="F1693" s="462" t="s">
        <v>1311</v>
      </c>
      <c r="G1693" s="455" t="s">
        <v>930</v>
      </c>
      <c r="H1693" s="462">
        <v>126</v>
      </c>
      <c r="I1693" s="462">
        <v>5</v>
      </c>
    </row>
    <row r="1694" spans="2:9" ht="15" customHeight="1" x14ac:dyDescent="0.2">
      <c r="B1694" s="462">
        <v>8</v>
      </c>
      <c r="C1694" s="462">
        <v>201904</v>
      </c>
      <c r="D1694" s="462">
        <v>201902</v>
      </c>
      <c r="E1694" s="462" t="s">
        <v>1068</v>
      </c>
      <c r="F1694" s="462" t="s">
        <v>1323</v>
      </c>
      <c r="G1694" s="455" t="s">
        <v>928</v>
      </c>
      <c r="H1694" s="462">
        <v>120</v>
      </c>
      <c r="I1694" s="462">
        <v>5</v>
      </c>
    </row>
    <row r="1695" spans="2:9" ht="15" customHeight="1" x14ac:dyDescent="0.2">
      <c r="B1695" s="462">
        <v>8</v>
      </c>
      <c r="C1695" s="462">
        <v>201904</v>
      </c>
      <c r="D1695" s="462">
        <v>201902</v>
      </c>
      <c r="E1695" s="462" t="s">
        <v>1068</v>
      </c>
      <c r="F1695" s="462" t="s">
        <v>1323</v>
      </c>
      <c r="G1695" s="455" t="s">
        <v>928</v>
      </c>
      <c r="H1695" s="462">
        <v>121</v>
      </c>
      <c r="I1695" s="462">
        <v>10</v>
      </c>
    </row>
    <row r="1696" spans="2:9" ht="15" customHeight="1" x14ac:dyDescent="0.2">
      <c r="B1696" s="462">
        <v>8</v>
      </c>
      <c r="C1696" s="462">
        <v>201904</v>
      </c>
      <c r="D1696" s="462">
        <v>201902</v>
      </c>
      <c r="E1696" s="462" t="s">
        <v>1068</v>
      </c>
      <c r="F1696" s="462" t="s">
        <v>1332</v>
      </c>
      <c r="G1696" s="455" t="s">
        <v>913</v>
      </c>
      <c r="H1696" s="462">
        <v>120</v>
      </c>
      <c r="I1696" s="462">
        <v>15</v>
      </c>
    </row>
    <row r="1697" spans="1:9" ht="15" customHeight="1" x14ac:dyDescent="0.2">
      <c r="B1697" s="462">
        <v>8</v>
      </c>
      <c r="C1697" s="462">
        <v>201904</v>
      </c>
      <c r="D1697" s="462">
        <v>201902</v>
      </c>
      <c r="E1697" s="462" t="s">
        <v>1068</v>
      </c>
      <c r="F1697" s="462" t="s">
        <v>1332</v>
      </c>
      <c r="G1697" s="455" t="s">
        <v>913</v>
      </c>
      <c r="H1697" s="462">
        <v>121</v>
      </c>
      <c r="I1697" s="462">
        <v>76</v>
      </c>
    </row>
    <row r="1698" spans="1:9" ht="15" customHeight="1" x14ac:dyDescent="0.2">
      <c r="B1698" s="462">
        <v>34</v>
      </c>
      <c r="C1698" s="462">
        <v>201904</v>
      </c>
      <c r="D1698" s="462">
        <v>201902</v>
      </c>
      <c r="E1698" s="462" t="s">
        <v>1069</v>
      </c>
      <c r="F1698" s="462">
        <v>33</v>
      </c>
      <c r="G1698" s="455" t="s">
        <v>1024</v>
      </c>
      <c r="H1698" s="462">
        <v>120</v>
      </c>
      <c r="I1698" s="462">
        <v>3</v>
      </c>
    </row>
    <row r="1699" spans="1:9" ht="15" customHeight="1" x14ac:dyDescent="0.2">
      <c r="B1699" s="462">
        <v>34</v>
      </c>
      <c r="C1699" s="462">
        <v>201904</v>
      </c>
      <c r="D1699" s="462">
        <v>201902</v>
      </c>
      <c r="E1699" s="462" t="s">
        <v>1069</v>
      </c>
      <c r="F1699" s="462">
        <v>33</v>
      </c>
      <c r="G1699" s="455" t="s">
        <v>1024</v>
      </c>
      <c r="H1699" s="462">
        <v>121</v>
      </c>
      <c r="I1699" s="462">
        <v>24</v>
      </c>
    </row>
    <row r="1700" spans="1:9" ht="15" customHeight="1" x14ac:dyDescent="0.2">
      <c r="B1700" s="462">
        <v>34</v>
      </c>
      <c r="C1700" s="462">
        <v>201904</v>
      </c>
      <c r="D1700" s="462">
        <v>201902</v>
      </c>
      <c r="E1700" s="462" t="s">
        <v>1069</v>
      </c>
      <c r="F1700" s="462" t="s">
        <v>1310</v>
      </c>
      <c r="G1700" s="455" t="s">
        <v>1024</v>
      </c>
      <c r="H1700" s="462">
        <v>126</v>
      </c>
      <c r="I1700" s="462">
        <v>7</v>
      </c>
    </row>
    <row r="1701" spans="1:9" ht="15" customHeight="1" x14ac:dyDescent="0.2">
      <c r="B1701" s="462">
        <v>34</v>
      </c>
      <c r="C1701" s="462">
        <v>201904</v>
      </c>
      <c r="D1701" s="462">
        <v>201902</v>
      </c>
      <c r="E1701" s="462" t="s">
        <v>1069</v>
      </c>
      <c r="F1701" s="462">
        <v>46</v>
      </c>
      <c r="G1701" s="455" t="s">
        <v>920</v>
      </c>
      <c r="H1701" s="462">
        <v>120</v>
      </c>
      <c r="I1701" s="462">
        <v>5</v>
      </c>
    </row>
    <row r="1702" spans="1:9" ht="15" customHeight="1" x14ac:dyDescent="0.2">
      <c r="B1702" s="462">
        <v>34</v>
      </c>
      <c r="C1702" s="462">
        <v>201904</v>
      </c>
      <c r="D1702" s="462">
        <v>201902</v>
      </c>
      <c r="E1702" s="462" t="s">
        <v>1069</v>
      </c>
      <c r="F1702" s="462">
        <v>46</v>
      </c>
      <c r="G1702" s="455" t="s">
        <v>920</v>
      </c>
      <c r="H1702" s="462">
        <v>121</v>
      </c>
      <c r="I1702" s="462">
        <v>35</v>
      </c>
    </row>
    <row r="1703" spans="1:9" ht="15" customHeight="1" x14ac:dyDescent="0.2">
      <c r="B1703" s="462">
        <v>34</v>
      </c>
      <c r="C1703" s="462">
        <v>201904</v>
      </c>
      <c r="D1703" s="462">
        <v>201902</v>
      </c>
      <c r="E1703" s="462" t="s">
        <v>1069</v>
      </c>
      <c r="F1703" s="462" t="s">
        <v>1303</v>
      </c>
      <c r="G1703" s="455" t="s">
        <v>920</v>
      </c>
      <c r="H1703" s="462">
        <v>126</v>
      </c>
      <c r="I1703" s="462">
        <v>4</v>
      </c>
    </row>
    <row r="1704" spans="1:9" ht="15" customHeight="1" x14ac:dyDescent="0.2">
      <c r="B1704" s="462">
        <v>34</v>
      </c>
      <c r="C1704" s="462">
        <v>201904</v>
      </c>
      <c r="D1704" s="462">
        <v>201902</v>
      </c>
      <c r="E1704" s="462" t="s">
        <v>1069</v>
      </c>
      <c r="F1704" s="462" t="s">
        <v>1314</v>
      </c>
      <c r="G1704" s="455" t="s">
        <v>930</v>
      </c>
      <c r="H1704" s="462">
        <v>120</v>
      </c>
      <c r="I1704" s="462">
        <v>7</v>
      </c>
    </row>
    <row r="1705" spans="1:9" ht="15" customHeight="1" x14ac:dyDescent="0.2">
      <c r="B1705" s="462">
        <v>34</v>
      </c>
      <c r="C1705" s="462">
        <v>201904</v>
      </c>
      <c r="D1705" s="462">
        <v>201902</v>
      </c>
      <c r="E1705" s="462" t="s">
        <v>1069</v>
      </c>
      <c r="F1705" s="462" t="s">
        <v>1314</v>
      </c>
      <c r="G1705" s="455" t="s">
        <v>930</v>
      </c>
      <c r="H1705" s="462">
        <v>121</v>
      </c>
      <c r="I1705" s="462">
        <v>27</v>
      </c>
    </row>
    <row r="1706" spans="1:9" ht="15" customHeight="1" x14ac:dyDescent="0.2">
      <c r="B1706" s="462">
        <v>34</v>
      </c>
      <c r="C1706" s="462">
        <v>201904</v>
      </c>
      <c r="D1706" s="462">
        <v>201902</v>
      </c>
      <c r="E1706" s="462" t="s">
        <v>1069</v>
      </c>
      <c r="F1706" s="462" t="s">
        <v>1313</v>
      </c>
      <c r="G1706" s="455" t="s">
        <v>930</v>
      </c>
      <c r="H1706" s="462">
        <v>126</v>
      </c>
      <c r="I1706" s="462">
        <v>2</v>
      </c>
    </row>
    <row r="1707" spans="1:9" ht="15" customHeight="1" x14ac:dyDescent="0.2">
      <c r="B1707" s="462">
        <v>34</v>
      </c>
      <c r="C1707" s="462">
        <v>201904</v>
      </c>
      <c r="D1707" s="462">
        <v>201902</v>
      </c>
      <c r="E1707" s="462" t="s">
        <v>1069</v>
      </c>
      <c r="F1707" s="462" t="s">
        <v>1324</v>
      </c>
      <c r="G1707" s="455" t="s">
        <v>928</v>
      </c>
      <c r="H1707" s="462">
        <v>120</v>
      </c>
      <c r="I1707" s="462">
        <v>2</v>
      </c>
    </row>
    <row r="1708" spans="1:9" ht="15" customHeight="1" x14ac:dyDescent="0.2">
      <c r="B1708" s="462">
        <v>34</v>
      </c>
      <c r="C1708" s="462">
        <v>201904</v>
      </c>
      <c r="D1708" s="462">
        <v>201902</v>
      </c>
      <c r="E1708" s="462" t="s">
        <v>1069</v>
      </c>
      <c r="F1708" s="462" t="s">
        <v>1324</v>
      </c>
      <c r="G1708" s="455" t="s">
        <v>928</v>
      </c>
      <c r="H1708" s="462">
        <v>121</v>
      </c>
      <c r="I1708" s="462">
        <v>30</v>
      </c>
    </row>
    <row r="1709" spans="1:9" ht="15" customHeight="1" x14ac:dyDescent="0.2">
      <c r="B1709" s="462">
        <v>34</v>
      </c>
      <c r="C1709" s="462">
        <v>201904</v>
      </c>
      <c r="D1709" s="462">
        <v>201902</v>
      </c>
      <c r="E1709" s="462" t="s">
        <v>1069</v>
      </c>
      <c r="F1709" s="462" t="s">
        <v>1306</v>
      </c>
      <c r="G1709" s="455" t="s">
        <v>941</v>
      </c>
      <c r="H1709" s="462">
        <v>120</v>
      </c>
      <c r="I1709" s="462">
        <v>32</v>
      </c>
    </row>
    <row r="1710" spans="1:9" ht="15" customHeight="1" x14ac:dyDescent="0.2">
      <c r="B1710" s="462">
        <v>34</v>
      </c>
      <c r="C1710" s="462">
        <v>201904</v>
      </c>
      <c r="D1710" s="462">
        <v>201902</v>
      </c>
      <c r="E1710" s="462" t="s">
        <v>1069</v>
      </c>
      <c r="F1710" s="462" t="s">
        <v>1306</v>
      </c>
      <c r="G1710" s="455" t="s">
        <v>941</v>
      </c>
      <c r="H1710" s="462">
        <v>121</v>
      </c>
      <c r="I1710" s="462">
        <v>128</v>
      </c>
    </row>
    <row r="1711" spans="1:9" ht="15" customHeight="1" x14ac:dyDescent="0.2">
      <c r="B1711" s="462">
        <v>34</v>
      </c>
      <c r="C1711" s="462">
        <v>201904</v>
      </c>
      <c r="D1711" s="462">
        <v>201902</v>
      </c>
      <c r="E1711" s="462" t="s">
        <v>1069</v>
      </c>
      <c r="F1711" s="462" t="s">
        <v>1305</v>
      </c>
      <c r="G1711" s="455" t="s">
        <v>941</v>
      </c>
      <c r="H1711" s="462">
        <v>126</v>
      </c>
      <c r="I1711" s="462">
        <v>15</v>
      </c>
    </row>
    <row r="1712" spans="1:9" ht="15" customHeight="1" x14ac:dyDescent="0.2">
      <c r="A1712" s="223"/>
      <c r="B1712" s="452">
        <v>34</v>
      </c>
      <c r="C1712" s="452">
        <v>201904</v>
      </c>
      <c r="D1712" s="452">
        <v>201902</v>
      </c>
      <c r="E1712" s="452" t="s">
        <v>1069</v>
      </c>
      <c r="F1712" s="452" t="s">
        <v>1320</v>
      </c>
      <c r="G1712" s="459" t="s">
        <v>1003</v>
      </c>
      <c r="H1712" s="452">
        <v>120</v>
      </c>
      <c r="I1712" s="452">
        <v>2</v>
      </c>
    </row>
    <row r="1713" spans="1:9" ht="15" customHeight="1" x14ac:dyDescent="0.2">
      <c r="A1713" s="223"/>
      <c r="B1713" s="452">
        <v>34</v>
      </c>
      <c r="C1713" s="452">
        <v>201904</v>
      </c>
      <c r="D1713" s="452">
        <v>201902</v>
      </c>
      <c r="E1713" s="452" t="s">
        <v>1069</v>
      </c>
      <c r="F1713" s="452" t="s">
        <v>1320</v>
      </c>
      <c r="G1713" s="459" t="s">
        <v>1003</v>
      </c>
      <c r="H1713" s="452">
        <v>121</v>
      </c>
      <c r="I1713" s="452">
        <v>37</v>
      </c>
    </row>
    <row r="1714" spans="1:9" ht="15" customHeight="1" x14ac:dyDescent="0.2">
      <c r="A1714" s="223"/>
      <c r="B1714" s="452">
        <v>34</v>
      </c>
      <c r="C1714" s="452">
        <v>201904</v>
      </c>
      <c r="D1714" s="452">
        <v>201902</v>
      </c>
      <c r="E1714" s="452" t="s">
        <v>1069</v>
      </c>
      <c r="F1714" s="452" t="s">
        <v>1319</v>
      </c>
      <c r="G1714" s="459" t="s">
        <v>1003</v>
      </c>
      <c r="H1714" s="452">
        <v>126</v>
      </c>
      <c r="I1714" s="452">
        <v>4</v>
      </c>
    </row>
    <row r="1715" spans="1:9" ht="15" customHeight="1" x14ac:dyDescent="0.2">
      <c r="A1715" s="223"/>
      <c r="B1715" s="452">
        <v>36</v>
      </c>
      <c r="C1715" s="452">
        <v>201904</v>
      </c>
      <c r="D1715" s="452">
        <v>201902</v>
      </c>
      <c r="E1715" s="452" t="s">
        <v>1070</v>
      </c>
      <c r="F1715" s="452" t="s">
        <v>1336</v>
      </c>
      <c r="G1715" s="459" t="s">
        <v>937</v>
      </c>
      <c r="H1715" s="452">
        <v>120</v>
      </c>
      <c r="I1715" s="452">
        <v>19</v>
      </c>
    </row>
    <row r="1716" spans="1:9" ht="15" customHeight="1" x14ac:dyDescent="0.2">
      <c r="A1716" s="223"/>
      <c r="B1716" s="452">
        <v>36</v>
      </c>
      <c r="C1716" s="452">
        <v>201904</v>
      </c>
      <c r="D1716" s="452">
        <v>201902</v>
      </c>
      <c r="E1716" s="452" t="s">
        <v>1070</v>
      </c>
      <c r="F1716" s="452" t="s">
        <v>1336</v>
      </c>
      <c r="G1716" s="459" t="s">
        <v>937</v>
      </c>
      <c r="H1716" s="452">
        <v>121</v>
      </c>
      <c r="I1716" s="452">
        <v>54</v>
      </c>
    </row>
    <row r="1717" spans="1:9" ht="15" customHeight="1" x14ac:dyDescent="0.2">
      <c r="A1717" s="223"/>
      <c r="B1717" s="452">
        <v>36</v>
      </c>
      <c r="C1717" s="452">
        <v>201904</v>
      </c>
      <c r="D1717" s="452">
        <v>201902</v>
      </c>
      <c r="E1717" s="452" t="s">
        <v>1070</v>
      </c>
      <c r="F1717" s="452" t="s">
        <v>1318</v>
      </c>
      <c r="G1717" s="459" t="s">
        <v>1003</v>
      </c>
      <c r="H1717" s="452">
        <v>120</v>
      </c>
      <c r="I1717" s="452">
        <v>4</v>
      </c>
    </row>
    <row r="1718" spans="1:9" ht="15" customHeight="1" x14ac:dyDescent="0.2">
      <c r="A1718" s="223"/>
      <c r="B1718" s="452">
        <v>36</v>
      </c>
      <c r="C1718" s="452">
        <v>201904</v>
      </c>
      <c r="D1718" s="452">
        <v>201902</v>
      </c>
      <c r="E1718" s="452" t="s">
        <v>1070</v>
      </c>
      <c r="F1718" s="452" t="s">
        <v>1318</v>
      </c>
      <c r="G1718" s="459" t="s">
        <v>1003</v>
      </c>
      <c r="H1718" s="452">
        <v>121</v>
      </c>
      <c r="I1718" s="452">
        <v>41</v>
      </c>
    </row>
    <row r="1719" spans="1:9" ht="15" customHeight="1" x14ac:dyDescent="0.2">
      <c r="A1719" s="223"/>
      <c r="B1719" s="452">
        <v>36</v>
      </c>
      <c r="C1719" s="452">
        <v>201904</v>
      </c>
      <c r="D1719" s="452">
        <v>201902</v>
      </c>
      <c r="E1719" s="452" t="s">
        <v>1070</v>
      </c>
      <c r="F1719" s="452" t="s">
        <v>1317</v>
      </c>
      <c r="G1719" s="459" t="s">
        <v>1003</v>
      </c>
      <c r="H1719" s="452">
        <v>126</v>
      </c>
      <c r="I1719" s="452">
        <v>5</v>
      </c>
    </row>
    <row r="1720" spans="1:9" ht="15" customHeight="1" x14ac:dyDescent="0.2">
      <c r="A1720" s="223"/>
      <c r="B1720" s="452">
        <v>36</v>
      </c>
      <c r="C1720" s="452">
        <v>201904</v>
      </c>
      <c r="D1720" s="452">
        <v>201902</v>
      </c>
      <c r="E1720" s="452" t="s">
        <v>1070</v>
      </c>
      <c r="F1720" s="452" t="s">
        <v>1330</v>
      </c>
      <c r="G1720" s="459" t="s">
        <v>939</v>
      </c>
      <c r="H1720" s="452">
        <v>120</v>
      </c>
      <c r="I1720" s="452">
        <v>14</v>
      </c>
    </row>
    <row r="1721" spans="1:9" ht="15" customHeight="1" x14ac:dyDescent="0.2">
      <c r="A1721" s="223"/>
      <c r="B1721" s="452">
        <v>36</v>
      </c>
      <c r="C1721" s="452">
        <v>201904</v>
      </c>
      <c r="D1721" s="452">
        <v>201902</v>
      </c>
      <c r="E1721" s="452" t="s">
        <v>1070</v>
      </c>
      <c r="F1721" s="452" t="s">
        <v>1330</v>
      </c>
      <c r="G1721" s="459" t="s">
        <v>939</v>
      </c>
      <c r="H1721" s="452">
        <v>121</v>
      </c>
      <c r="I1721" s="452">
        <v>81</v>
      </c>
    </row>
    <row r="1722" spans="1:9" ht="15" customHeight="1" x14ac:dyDescent="0.2">
      <c r="B1722" s="462">
        <v>4</v>
      </c>
      <c r="C1722" s="462">
        <v>201903</v>
      </c>
      <c r="D1722" s="462">
        <v>201902</v>
      </c>
      <c r="E1722" s="462" t="s">
        <v>1066</v>
      </c>
      <c r="F1722" s="462">
        <v>47</v>
      </c>
      <c r="G1722" s="455" t="s">
        <v>920</v>
      </c>
      <c r="H1722" s="462">
        <v>120</v>
      </c>
      <c r="I1722" s="462">
        <v>2</v>
      </c>
    </row>
    <row r="1723" spans="1:9" ht="15" customHeight="1" x14ac:dyDescent="0.2">
      <c r="B1723" s="462">
        <v>4</v>
      </c>
      <c r="C1723" s="462">
        <v>201903</v>
      </c>
      <c r="D1723" s="462">
        <v>201902</v>
      </c>
      <c r="E1723" s="462" t="s">
        <v>1066</v>
      </c>
      <c r="F1723" s="462">
        <v>47</v>
      </c>
      <c r="G1723" s="455" t="s">
        <v>920</v>
      </c>
      <c r="H1723" s="462">
        <v>121</v>
      </c>
      <c r="I1723" s="462">
        <v>64</v>
      </c>
    </row>
    <row r="1724" spans="1:9" ht="15" customHeight="1" x14ac:dyDescent="0.2">
      <c r="B1724" s="462">
        <v>4</v>
      </c>
      <c r="C1724" s="462">
        <v>201903</v>
      </c>
      <c r="D1724" s="462">
        <v>201902</v>
      </c>
      <c r="E1724" s="462" t="s">
        <v>1066</v>
      </c>
      <c r="F1724" s="462" t="s">
        <v>1304</v>
      </c>
      <c r="G1724" s="455" t="s">
        <v>920</v>
      </c>
      <c r="H1724" s="462">
        <v>126</v>
      </c>
      <c r="I1724" s="462">
        <v>-21</v>
      </c>
    </row>
    <row r="1725" spans="1:9" ht="15" customHeight="1" x14ac:dyDescent="0.2">
      <c r="B1725" s="462">
        <v>4</v>
      </c>
      <c r="C1725" s="462">
        <v>201903</v>
      </c>
      <c r="D1725" s="462">
        <v>201902</v>
      </c>
      <c r="E1725" s="462" t="s">
        <v>1066</v>
      </c>
      <c r="F1725" s="462" t="s">
        <v>1327</v>
      </c>
      <c r="G1725" s="455" t="s">
        <v>923</v>
      </c>
      <c r="H1725" s="462">
        <v>120</v>
      </c>
      <c r="I1725" s="462">
        <v>4</v>
      </c>
    </row>
    <row r="1726" spans="1:9" ht="15" customHeight="1" x14ac:dyDescent="0.2">
      <c r="B1726" s="462">
        <v>4</v>
      </c>
      <c r="C1726" s="462">
        <v>201903</v>
      </c>
      <c r="D1726" s="462">
        <v>201902</v>
      </c>
      <c r="E1726" s="462" t="s">
        <v>1066</v>
      </c>
      <c r="F1726" s="462" t="s">
        <v>1327</v>
      </c>
      <c r="G1726" s="455" t="s">
        <v>923</v>
      </c>
      <c r="H1726" s="462">
        <v>121</v>
      </c>
      <c r="I1726" s="462">
        <v>21</v>
      </c>
    </row>
    <row r="1727" spans="1:9" ht="15" customHeight="1" x14ac:dyDescent="0.2">
      <c r="B1727" s="462">
        <v>4</v>
      </c>
      <c r="C1727" s="462">
        <v>201903</v>
      </c>
      <c r="D1727" s="462">
        <v>201902</v>
      </c>
      <c r="E1727" s="462" t="s">
        <v>1066</v>
      </c>
      <c r="F1727" s="462">
        <v>86</v>
      </c>
      <c r="G1727" s="455" t="s">
        <v>935</v>
      </c>
      <c r="H1727" s="462">
        <v>120</v>
      </c>
      <c r="I1727" s="462">
        <v>3</v>
      </c>
    </row>
    <row r="1728" spans="1:9" ht="15" customHeight="1" x14ac:dyDescent="0.2">
      <c r="B1728" s="462">
        <v>4</v>
      </c>
      <c r="C1728" s="462">
        <v>201903</v>
      </c>
      <c r="D1728" s="462">
        <v>201902</v>
      </c>
      <c r="E1728" s="462" t="s">
        <v>1066</v>
      </c>
      <c r="F1728" s="462">
        <v>86</v>
      </c>
      <c r="G1728" s="455" t="s">
        <v>935</v>
      </c>
      <c r="H1728" s="462">
        <v>121</v>
      </c>
      <c r="I1728" s="462">
        <v>30</v>
      </c>
    </row>
    <row r="1729" spans="2:9" ht="15" customHeight="1" x14ac:dyDescent="0.2">
      <c r="B1729" s="462">
        <v>4</v>
      </c>
      <c r="C1729" s="462">
        <v>201903</v>
      </c>
      <c r="D1729" s="462">
        <v>201902</v>
      </c>
      <c r="E1729" s="462" t="s">
        <v>1066</v>
      </c>
      <c r="F1729" s="462" t="s">
        <v>1308</v>
      </c>
      <c r="G1729" s="455" t="s">
        <v>941</v>
      </c>
      <c r="H1729" s="462">
        <v>120</v>
      </c>
      <c r="I1729" s="462">
        <v>5</v>
      </c>
    </row>
    <row r="1730" spans="2:9" ht="15" customHeight="1" x14ac:dyDescent="0.2">
      <c r="B1730" s="462">
        <v>4</v>
      </c>
      <c r="C1730" s="462">
        <v>201903</v>
      </c>
      <c r="D1730" s="462">
        <v>201902</v>
      </c>
      <c r="E1730" s="462" t="s">
        <v>1066</v>
      </c>
      <c r="F1730" s="462" t="s">
        <v>1308</v>
      </c>
      <c r="G1730" s="455" t="s">
        <v>941</v>
      </c>
      <c r="H1730" s="462">
        <v>121</v>
      </c>
      <c r="I1730" s="462">
        <v>29</v>
      </c>
    </row>
    <row r="1731" spans="2:9" ht="15" customHeight="1" x14ac:dyDescent="0.2">
      <c r="B1731" s="462">
        <v>4</v>
      </c>
      <c r="C1731" s="462">
        <v>201903</v>
      </c>
      <c r="D1731" s="462">
        <v>201902</v>
      </c>
      <c r="E1731" s="462" t="s">
        <v>1066</v>
      </c>
      <c r="F1731" s="462" t="s">
        <v>1307</v>
      </c>
      <c r="G1731" s="455" t="s">
        <v>941</v>
      </c>
      <c r="H1731" s="462">
        <v>126</v>
      </c>
      <c r="I1731" s="462">
        <v>-5</v>
      </c>
    </row>
    <row r="1732" spans="2:9" ht="15" customHeight="1" x14ac:dyDescent="0.2">
      <c r="B1732" s="462">
        <v>4</v>
      </c>
      <c r="C1732" s="462">
        <v>201903</v>
      </c>
      <c r="D1732" s="462">
        <v>201902</v>
      </c>
      <c r="E1732" s="462" t="s">
        <v>1066</v>
      </c>
      <c r="F1732" s="462" t="s">
        <v>1328</v>
      </c>
      <c r="G1732" s="455" t="s">
        <v>925</v>
      </c>
      <c r="H1732" s="462">
        <v>120</v>
      </c>
      <c r="I1732" s="462">
        <v>5</v>
      </c>
    </row>
    <row r="1733" spans="2:9" ht="15" customHeight="1" x14ac:dyDescent="0.2">
      <c r="B1733" s="462">
        <v>4</v>
      </c>
      <c r="C1733" s="462">
        <v>201903</v>
      </c>
      <c r="D1733" s="462">
        <v>201902</v>
      </c>
      <c r="E1733" s="462" t="s">
        <v>1066</v>
      </c>
      <c r="F1733" s="462" t="s">
        <v>1328</v>
      </c>
      <c r="G1733" s="455" t="s">
        <v>925</v>
      </c>
      <c r="H1733" s="462">
        <v>121</v>
      </c>
      <c r="I1733" s="462">
        <v>43</v>
      </c>
    </row>
    <row r="1734" spans="2:9" ht="15" customHeight="1" x14ac:dyDescent="0.2">
      <c r="B1734" s="462">
        <v>4</v>
      </c>
      <c r="C1734" s="462">
        <v>201903</v>
      </c>
      <c r="D1734" s="462">
        <v>201902</v>
      </c>
      <c r="E1734" s="462" t="s">
        <v>1066</v>
      </c>
      <c r="F1734" s="462" t="s">
        <v>1322</v>
      </c>
      <c r="G1734" s="455" t="s">
        <v>1003</v>
      </c>
      <c r="H1734" s="462">
        <v>120</v>
      </c>
      <c r="I1734" s="462">
        <v>-1</v>
      </c>
    </row>
    <row r="1735" spans="2:9" ht="15" customHeight="1" x14ac:dyDescent="0.2">
      <c r="B1735" s="462">
        <v>4</v>
      </c>
      <c r="C1735" s="462">
        <v>201903</v>
      </c>
      <c r="D1735" s="462">
        <v>201902</v>
      </c>
      <c r="E1735" s="462" t="s">
        <v>1066</v>
      </c>
      <c r="F1735" s="462" t="s">
        <v>1322</v>
      </c>
      <c r="G1735" s="455" t="s">
        <v>1003</v>
      </c>
      <c r="H1735" s="462">
        <v>121</v>
      </c>
      <c r="I1735" s="462">
        <v>49</v>
      </c>
    </row>
    <row r="1736" spans="2:9" ht="15" customHeight="1" x14ac:dyDescent="0.2">
      <c r="B1736" s="462">
        <v>4</v>
      </c>
      <c r="C1736" s="462">
        <v>201903</v>
      </c>
      <c r="D1736" s="462">
        <v>201902</v>
      </c>
      <c r="E1736" s="462" t="s">
        <v>1066</v>
      </c>
      <c r="F1736" s="462" t="s">
        <v>1321</v>
      </c>
      <c r="G1736" s="455" t="s">
        <v>1003</v>
      </c>
      <c r="H1736" s="462">
        <v>126</v>
      </c>
      <c r="I1736" s="462">
        <v>3</v>
      </c>
    </row>
    <row r="1737" spans="2:9" ht="15" customHeight="1" x14ac:dyDescent="0.2">
      <c r="B1737" s="462">
        <v>4</v>
      </c>
      <c r="C1737" s="462">
        <v>201903</v>
      </c>
      <c r="D1737" s="462">
        <v>201902</v>
      </c>
      <c r="E1737" s="462" t="s">
        <v>1066</v>
      </c>
      <c r="F1737" s="462" t="s">
        <v>1333</v>
      </c>
      <c r="G1737" s="455" t="s">
        <v>913</v>
      </c>
      <c r="H1737" s="462">
        <v>120</v>
      </c>
      <c r="I1737" s="462">
        <v>14</v>
      </c>
    </row>
    <row r="1738" spans="2:9" ht="15" customHeight="1" x14ac:dyDescent="0.2">
      <c r="B1738" s="462">
        <v>4</v>
      </c>
      <c r="C1738" s="462">
        <v>201903</v>
      </c>
      <c r="D1738" s="462">
        <v>201902</v>
      </c>
      <c r="E1738" s="462" t="s">
        <v>1066</v>
      </c>
      <c r="F1738" s="462" t="s">
        <v>1333</v>
      </c>
      <c r="G1738" s="455" t="s">
        <v>913</v>
      </c>
      <c r="H1738" s="462">
        <v>121</v>
      </c>
      <c r="I1738" s="462">
        <v>36</v>
      </c>
    </row>
    <row r="1739" spans="2:9" ht="15" customHeight="1" x14ac:dyDescent="0.2">
      <c r="B1739" s="462">
        <v>5</v>
      </c>
      <c r="C1739" s="462">
        <v>201903</v>
      </c>
      <c r="D1739" s="462">
        <v>201902</v>
      </c>
      <c r="E1739" s="462" t="s">
        <v>1067</v>
      </c>
      <c r="F1739" s="462">
        <v>18</v>
      </c>
      <c r="G1739" s="455" t="s">
        <v>940</v>
      </c>
      <c r="H1739" s="462">
        <v>120</v>
      </c>
      <c r="I1739" s="462">
        <v>11</v>
      </c>
    </row>
    <row r="1740" spans="2:9" ht="15" customHeight="1" x14ac:dyDescent="0.2">
      <c r="B1740" s="462">
        <v>5</v>
      </c>
      <c r="C1740" s="462">
        <v>201903</v>
      </c>
      <c r="D1740" s="462">
        <v>201902</v>
      </c>
      <c r="E1740" s="462" t="s">
        <v>1067</v>
      </c>
      <c r="F1740" s="462">
        <v>18</v>
      </c>
      <c r="G1740" s="455" t="s">
        <v>940</v>
      </c>
      <c r="H1740" s="462">
        <v>121</v>
      </c>
      <c r="I1740" s="462">
        <v>31</v>
      </c>
    </row>
    <row r="1741" spans="2:9" ht="15" customHeight="1" x14ac:dyDescent="0.2">
      <c r="B1741" s="462">
        <v>5</v>
      </c>
      <c r="C1741" s="462">
        <v>201903</v>
      </c>
      <c r="D1741" s="462">
        <v>201902</v>
      </c>
      <c r="E1741" s="462" t="s">
        <v>1067</v>
      </c>
      <c r="F1741" s="462" t="s">
        <v>1315</v>
      </c>
      <c r="G1741" s="455" t="s">
        <v>930</v>
      </c>
      <c r="H1741" s="462">
        <v>126</v>
      </c>
      <c r="I1741" s="462">
        <v>-16</v>
      </c>
    </row>
    <row r="1742" spans="2:9" ht="15" customHeight="1" x14ac:dyDescent="0.2">
      <c r="B1742" s="462">
        <v>5</v>
      </c>
      <c r="C1742" s="462">
        <v>201903</v>
      </c>
      <c r="D1742" s="462">
        <v>201902</v>
      </c>
      <c r="E1742" s="462" t="s">
        <v>1067</v>
      </c>
      <c r="F1742" s="462" t="s">
        <v>1316</v>
      </c>
      <c r="G1742" s="455" t="s">
        <v>930</v>
      </c>
      <c r="H1742" s="462">
        <v>120</v>
      </c>
      <c r="I1742" s="462">
        <v>-2</v>
      </c>
    </row>
    <row r="1743" spans="2:9" ht="15" customHeight="1" x14ac:dyDescent="0.2">
      <c r="B1743" s="462">
        <v>5</v>
      </c>
      <c r="C1743" s="462">
        <v>201903</v>
      </c>
      <c r="D1743" s="462">
        <v>201902</v>
      </c>
      <c r="E1743" s="462" t="s">
        <v>1067</v>
      </c>
      <c r="F1743" s="462" t="s">
        <v>1316</v>
      </c>
      <c r="G1743" s="455" t="s">
        <v>930</v>
      </c>
      <c r="H1743" s="462">
        <v>121</v>
      </c>
      <c r="I1743" s="462">
        <v>95</v>
      </c>
    </row>
    <row r="1744" spans="2:9" ht="15" customHeight="1" x14ac:dyDescent="0.2">
      <c r="B1744" s="462">
        <v>5</v>
      </c>
      <c r="C1744" s="462">
        <v>201903</v>
      </c>
      <c r="D1744" s="462">
        <v>201902</v>
      </c>
      <c r="E1744" s="462" t="s">
        <v>1067</v>
      </c>
      <c r="F1744" s="462">
        <v>85</v>
      </c>
      <c r="G1744" s="455" t="s">
        <v>935</v>
      </c>
      <c r="H1744" s="462">
        <v>120</v>
      </c>
      <c r="I1744" s="462">
        <v>3</v>
      </c>
    </row>
    <row r="1745" spans="1:9" ht="15" customHeight="1" x14ac:dyDescent="0.2">
      <c r="A1745" s="223"/>
      <c r="B1745" s="452">
        <v>5</v>
      </c>
      <c r="C1745" s="452">
        <v>201903</v>
      </c>
      <c r="D1745" s="452">
        <v>201902</v>
      </c>
      <c r="E1745" s="452" t="s">
        <v>1067</v>
      </c>
      <c r="F1745" s="452">
        <v>85</v>
      </c>
      <c r="G1745" s="459" t="s">
        <v>935</v>
      </c>
      <c r="H1745" s="452">
        <v>121</v>
      </c>
      <c r="I1745" s="452">
        <v>-6</v>
      </c>
    </row>
    <row r="1746" spans="1:9" ht="15" customHeight="1" x14ac:dyDescent="0.2">
      <c r="A1746" s="223"/>
      <c r="B1746" s="452">
        <v>5</v>
      </c>
      <c r="C1746" s="452">
        <v>201903</v>
      </c>
      <c r="D1746" s="452">
        <v>201902</v>
      </c>
      <c r="E1746" s="452" t="s">
        <v>1067</v>
      </c>
      <c r="F1746" s="452" t="s">
        <v>1325</v>
      </c>
      <c r="G1746" s="459" t="s">
        <v>928</v>
      </c>
      <c r="H1746" s="452">
        <v>120</v>
      </c>
      <c r="I1746" s="452">
        <v>-2</v>
      </c>
    </row>
    <row r="1747" spans="1:9" ht="15" customHeight="1" x14ac:dyDescent="0.2">
      <c r="A1747" s="223"/>
      <c r="B1747" s="452">
        <v>5</v>
      </c>
      <c r="C1747" s="452">
        <v>201903</v>
      </c>
      <c r="D1747" s="452">
        <v>201902</v>
      </c>
      <c r="E1747" s="452" t="s">
        <v>1067</v>
      </c>
      <c r="F1747" s="452" t="s">
        <v>1325</v>
      </c>
      <c r="G1747" s="459" t="s">
        <v>928</v>
      </c>
      <c r="H1747" s="452">
        <v>121</v>
      </c>
      <c r="I1747" s="452">
        <v>14</v>
      </c>
    </row>
    <row r="1748" spans="1:9" ht="15" customHeight="1" x14ac:dyDescent="0.2">
      <c r="A1748" s="223"/>
      <c r="B1748" s="452">
        <v>5</v>
      </c>
      <c r="C1748" s="452">
        <v>201903</v>
      </c>
      <c r="D1748" s="452">
        <v>201902</v>
      </c>
      <c r="E1748" s="452" t="s">
        <v>1067</v>
      </c>
      <c r="F1748" s="452" t="s">
        <v>1329</v>
      </c>
      <c r="G1748" s="459" t="s">
        <v>925</v>
      </c>
      <c r="H1748" s="452">
        <v>120</v>
      </c>
      <c r="I1748" s="452">
        <v>2</v>
      </c>
    </row>
    <row r="1749" spans="1:9" ht="15" customHeight="1" x14ac:dyDescent="0.2">
      <c r="A1749" s="223"/>
      <c r="B1749" s="452">
        <v>5</v>
      </c>
      <c r="C1749" s="452">
        <v>201903</v>
      </c>
      <c r="D1749" s="452">
        <v>201902</v>
      </c>
      <c r="E1749" s="452" t="s">
        <v>1067</v>
      </c>
      <c r="F1749" s="452" t="s">
        <v>1329</v>
      </c>
      <c r="G1749" s="459" t="s">
        <v>925</v>
      </c>
      <c r="H1749" s="452">
        <v>121</v>
      </c>
      <c r="I1749" s="452">
        <v>50</v>
      </c>
    </row>
    <row r="1750" spans="1:9" ht="15" customHeight="1" x14ac:dyDescent="0.2">
      <c r="A1750" s="223"/>
      <c r="B1750" s="452">
        <v>5</v>
      </c>
      <c r="C1750" s="452">
        <v>201903</v>
      </c>
      <c r="D1750" s="452">
        <v>201902</v>
      </c>
      <c r="E1750" s="452" t="s">
        <v>1067</v>
      </c>
      <c r="F1750" s="452" t="s">
        <v>1331</v>
      </c>
      <c r="G1750" s="459" t="s">
        <v>939</v>
      </c>
      <c r="H1750" s="452">
        <v>120</v>
      </c>
      <c r="I1750" s="452">
        <v>13</v>
      </c>
    </row>
    <row r="1751" spans="1:9" ht="15" customHeight="1" x14ac:dyDescent="0.2">
      <c r="A1751" s="223"/>
      <c r="B1751" s="452">
        <v>5</v>
      </c>
      <c r="C1751" s="452">
        <v>201903</v>
      </c>
      <c r="D1751" s="452">
        <v>201902</v>
      </c>
      <c r="E1751" s="452" t="s">
        <v>1067</v>
      </c>
      <c r="F1751" s="452" t="s">
        <v>1331</v>
      </c>
      <c r="G1751" s="459" t="s">
        <v>939</v>
      </c>
      <c r="H1751" s="452">
        <v>121</v>
      </c>
      <c r="I1751" s="452">
        <v>63</v>
      </c>
    </row>
    <row r="1752" spans="1:9" ht="15" customHeight="1" x14ac:dyDescent="0.2">
      <c r="A1752" s="223"/>
      <c r="B1752" s="452">
        <v>8</v>
      </c>
      <c r="C1752" s="452">
        <v>201903</v>
      </c>
      <c r="D1752" s="452">
        <v>201902</v>
      </c>
      <c r="E1752" s="452" t="s">
        <v>1068</v>
      </c>
      <c r="F1752" s="452">
        <v>19</v>
      </c>
      <c r="G1752" s="459" t="s">
        <v>940</v>
      </c>
      <c r="H1752" s="452">
        <v>120</v>
      </c>
      <c r="I1752" s="452">
        <v>7</v>
      </c>
    </row>
    <row r="1753" spans="1:9" ht="15" customHeight="1" x14ac:dyDescent="0.2">
      <c r="A1753" s="223"/>
      <c r="B1753" s="452">
        <v>8</v>
      </c>
      <c r="C1753" s="452">
        <v>201903</v>
      </c>
      <c r="D1753" s="452">
        <v>201902</v>
      </c>
      <c r="E1753" s="452" t="s">
        <v>1068</v>
      </c>
      <c r="F1753" s="452">
        <v>19</v>
      </c>
      <c r="G1753" s="459" t="s">
        <v>940</v>
      </c>
      <c r="H1753" s="452">
        <v>121</v>
      </c>
      <c r="I1753" s="452">
        <v>20</v>
      </c>
    </row>
    <row r="1754" spans="1:9" ht="15" customHeight="1" x14ac:dyDescent="0.2">
      <c r="A1754" s="223"/>
      <c r="B1754" s="452">
        <v>8</v>
      </c>
      <c r="C1754" s="452">
        <v>201903</v>
      </c>
      <c r="D1754" s="452">
        <v>201902</v>
      </c>
      <c r="E1754" s="452" t="s">
        <v>1068</v>
      </c>
      <c r="F1754" s="452">
        <v>34</v>
      </c>
      <c r="G1754" s="459" t="s">
        <v>1024</v>
      </c>
      <c r="H1754" s="452">
        <v>120</v>
      </c>
      <c r="I1754" s="452">
        <v>-2</v>
      </c>
    </row>
    <row r="1755" spans="1:9" ht="15" customHeight="1" x14ac:dyDescent="0.2">
      <c r="A1755" s="223"/>
      <c r="B1755" s="452">
        <v>8</v>
      </c>
      <c r="C1755" s="452">
        <v>201903</v>
      </c>
      <c r="D1755" s="452">
        <v>201902</v>
      </c>
      <c r="E1755" s="452" t="s">
        <v>1068</v>
      </c>
      <c r="F1755" s="452">
        <v>34</v>
      </c>
      <c r="G1755" s="459" t="s">
        <v>1024</v>
      </c>
      <c r="H1755" s="452">
        <v>121</v>
      </c>
      <c r="I1755" s="452">
        <v>4</v>
      </c>
    </row>
    <row r="1756" spans="1:9" ht="15" customHeight="1" x14ac:dyDescent="0.2">
      <c r="A1756" s="223"/>
      <c r="B1756" s="452">
        <v>8</v>
      </c>
      <c r="C1756" s="452">
        <v>201903</v>
      </c>
      <c r="D1756" s="452">
        <v>201902</v>
      </c>
      <c r="E1756" s="452" t="s">
        <v>1068</v>
      </c>
      <c r="F1756" s="452" t="s">
        <v>1309</v>
      </c>
      <c r="G1756" s="459" t="s">
        <v>1024</v>
      </c>
      <c r="H1756" s="452">
        <v>126</v>
      </c>
      <c r="I1756" s="452">
        <v>-9</v>
      </c>
    </row>
    <row r="1757" spans="1:9" ht="15" customHeight="1" x14ac:dyDescent="0.2">
      <c r="A1757" s="223"/>
      <c r="B1757" s="452">
        <v>8</v>
      </c>
      <c r="C1757" s="452">
        <v>201903</v>
      </c>
      <c r="D1757" s="452">
        <v>201902</v>
      </c>
      <c r="E1757" s="452" t="s">
        <v>1068</v>
      </c>
      <c r="F1757" s="452">
        <v>45</v>
      </c>
      <c r="G1757" s="459" t="s">
        <v>920</v>
      </c>
      <c r="H1757" s="452">
        <v>120</v>
      </c>
      <c r="I1757" s="452">
        <v>-2</v>
      </c>
    </row>
    <row r="1758" spans="1:9" ht="15" customHeight="1" x14ac:dyDescent="0.2">
      <c r="A1758" s="223"/>
      <c r="B1758" s="452">
        <v>8</v>
      </c>
      <c r="C1758" s="452">
        <v>201903</v>
      </c>
      <c r="D1758" s="452">
        <v>201902</v>
      </c>
      <c r="E1758" s="452" t="s">
        <v>1068</v>
      </c>
      <c r="F1758" s="452">
        <v>45</v>
      </c>
      <c r="G1758" s="459" t="s">
        <v>920</v>
      </c>
      <c r="H1758" s="452">
        <v>121</v>
      </c>
      <c r="I1758" s="452">
        <v>20</v>
      </c>
    </row>
    <row r="1759" spans="1:9" ht="15" customHeight="1" x14ac:dyDescent="0.2">
      <c r="A1759" s="223"/>
      <c r="B1759" s="452">
        <v>8</v>
      </c>
      <c r="C1759" s="452">
        <v>201903</v>
      </c>
      <c r="D1759" s="452">
        <v>201902</v>
      </c>
      <c r="E1759" s="452" t="s">
        <v>1068</v>
      </c>
      <c r="F1759" s="452" t="s">
        <v>1300</v>
      </c>
      <c r="G1759" s="459" t="s">
        <v>920</v>
      </c>
      <c r="H1759" s="452">
        <v>126</v>
      </c>
      <c r="I1759" s="452">
        <v>-16</v>
      </c>
    </row>
    <row r="1760" spans="1:9" ht="15" customHeight="1" x14ac:dyDescent="0.2">
      <c r="A1760" s="223"/>
      <c r="B1760" s="452">
        <v>8</v>
      </c>
      <c r="C1760" s="452">
        <v>201903</v>
      </c>
      <c r="D1760" s="452">
        <v>201902</v>
      </c>
      <c r="E1760" s="452" t="s">
        <v>1068</v>
      </c>
      <c r="F1760" s="452" t="s">
        <v>1326</v>
      </c>
      <c r="G1760" s="459" t="s">
        <v>923</v>
      </c>
      <c r="H1760" s="452">
        <v>120</v>
      </c>
      <c r="I1760" s="452">
        <v>-3</v>
      </c>
    </row>
    <row r="1761" spans="1:9" ht="15" customHeight="1" x14ac:dyDescent="0.2">
      <c r="A1761" s="223"/>
      <c r="B1761" s="452">
        <v>8</v>
      </c>
      <c r="C1761" s="452">
        <v>201903</v>
      </c>
      <c r="D1761" s="452">
        <v>201902</v>
      </c>
      <c r="E1761" s="452" t="s">
        <v>1068</v>
      </c>
      <c r="F1761" s="452" t="s">
        <v>1326</v>
      </c>
      <c r="G1761" s="459" t="s">
        <v>923</v>
      </c>
      <c r="H1761" s="452">
        <v>121</v>
      </c>
      <c r="I1761" s="452">
        <v>10</v>
      </c>
    </row>
    <row r="1762" spans="1:9" ht="15" customHeight="1" x14ac:dyDescent="0.2">
      <c r="A1762" s="223"/>
      <c r="B1762" s="452">
        <v>8</v>
      </c>
      <c r="C1762" s="452">
        <v>201903</v>
      </c>
      <c r="D1762" s="452">
        <v>201902</v>
      </c>
      <c r="E1762" s="452" t="s">
        <v>1068</v>
      </c>
      <c r="F1762" s="452">
        <v>69</v>
      </c>
      <c r="G1762" s="459" t="s">
        <v>937</v>
      </c>
      <c r="H1762" s="452">
        <v>120</v>
      </c>
      <c r="I1762" s="452">
        <v>8</v>
      </c>
    </row>
    <row r="1763" spans="1:9" ht="15" customHeight="1" x14ac:dyDescent="0.2">
      <c r="A1763" s="223"/>
      <c r="B1763" s="452">
        <v>8</v>
      </c>
      <c r="C1763" s="452">
        <v>201903</v>
      </c>
      <c r="D1763" s="452">
        <v>201902</v>
      </c>
      <c r="E1763" s="452" t="s">
        <v>1068</v>
      </c>
      <c r="F1763" s="452">
        <v>69</v>
      </c>
      <c r="G1763" s="459" t="s">
        <v>937</v>
      </c>
      <c r="H1763" s="452">
        <v>121</v>
      </c>
      <c r="I1763" s="452">
        <v>93</v>
      </c>
    </row>
    <row r="1764" spans="1:9" ht="15" customHeight="1" x14ac:dyDescent="0.2">
      <c r="A1764" s="223"/>
      <c r="B1764" s="452">
        <v>8</v>
      </c>
      <c r="C1764" s="452">
        <v>201903</v>
      </c>
      <c r="D1764" s="452">
        <v>201902</v>
      </c>
      <c r="E1764" s="452" t="s">
        <v>1068</v>
      </c>
      <c r="F1764" s="452" t="s">
        <v>1334</v>
      </c>
      <c r="G1764" s="459" t="s">
        <v>937</v>
      </c>
      <c r="H1764" s="452">
        <v>126</v>
      </c>
      <c r="I1764" s="452">
        <v>-20</v>
      </c>
    </row>
    <row r="1765" spans="1:9" ht="15" customHeight="1" x14ac:dyDescent="0.2">
      <c r="A1765" s="223"/>
      <c r="B1765" s="452">
        <v>8</v>
      </c>
      <c r="C1765" s="452">
        <v>201903</v>
      </c>
      <c r="D1765" s="452">
        <v>201902</v>
      </c>
      <c r="E1765" s="452" t="s">
        <v>1068</v>
      </c>
      <c r="F1765" s="452" t="s">
        <v>1312</v>
      </c>
      <c r="G1765" s="459" t="s">
        <v>930</v>
      </c>
      <c r="H1765" s="452">
        <v>120</v>
      </c>
      <c r="I1765" s="452">
        <v>13</v>
      </c>
    </row>
    <row r="1766" spans="1:9" ht="15" customHeight="1" x14ac:dyDescent="0.2">
      <c r="A1766" s="223"/>
      <c r="B1766" s="452">
        <v>8</v>
      </c>
      <c r="C1766" s="452">
        <v>201903</v>
      </c>
      <c r="D1766" s="452">
        <v>201902</v>
      </c>
      <c r="E1766" s="452" t="s">
        <v>1068</v>
      </c>
      <c r="F1766" s="452" t="s">
        <v>1312</v>
      </c>
      <c r="G1766" s="459" t="s">
        <v>930</v>
      </c>
      <c r="H1766" s="452">
        <v>121</v>
      </c>
      <c r="I1766" s="452">
        <v>54</v>
      </c>
    </row>
    <row r="1767" spans="1:9" ht="15" customHeight="1" x14ac:dyDescent="0.2">
      <c r="A1767" s="223"/>
      <c r="B1767" s="452">
        <v>8</v>
      </c>
      <c r="C1767" s="452">
        <v>201903</v>
      </c>
      <c r="D1767" s="452">
        <v>201902</v>
      </c>
      <c r="E1767" s="452" t="s">
        <v>1068</v>
      </c>
      <c r="F1767" s="452" t="s">
        <v>1311</v>
      </c>
      <c r="G1767" s="459" t="s">
        <v>930</v>
      </c>
      <c r="H1767" s="452">
        <v>126</v>
      </c>
      <c r="I1767" s="452">
        <v>-8</v>
      </c>
    </row>
    <row r="1768" spans="1:9" ht="15" customHeight="1" x14ac:dyDescent="0.2">
      <c r="A1768" s="223"/>
      <c r="B1768" s="452">
        <v>8</v>
      </c>
      <c r="C1768" s="452">
        <v>201903</v>
      </c>
      <c r="D1768" s="452">
        <v>201902</v>
      </c>
      <c r="E1768" s="452" t="s">
        <v>1068</v>
      </c>
      <c r="F1768" s="452" t="s">
        <v>1323</v>
      </c>
      <c r="G1768" s="459" t="s">
        <v>928</v>
      </c>
      <c r="H1768" s="452">
        <v>120</v>
      </c>
      <c r="I1768" s="452">
        <v>5</v>
      </c>
    </row>
    <row r="1769" spans="1:9" ht="15" customHeight="1" x14ac:dyDescent="0.2">
      <c r="A1769" s="223"/>
      <c r="B1769" s="452">
        <v>8</v>
      </c>
      <c r="C1769" s="452">
        <v>201903</v>
      </c>
      <c r="D1769" s="452">
        <v>201902</v>
      </c>
      <c r="E1769" s="452" t="s">
        <v>1068</v>
      </c>
      <c r="F1769" s="452" t="s">
        <v>1323</v>
      </c>
      <c r="G1769" s="459" t="s">
        <v>928</v>
      </c>
      <c r="H1769" s="452">
        <v>121</v>
      </c>
      <c r="I1769" s="452">
        <v>10</v>
      </c>
    </row>
    <row r="1770" spans="1:9" ht="15" customHeight="1" x14ac:dyDescent="0.2">
      <c r="A1770" s="223"/>
      <c r="B1770" s="452">
        <v>8</v>
      </c>
      <c r="C1770" s="452">
        <v>201903</v>
      </c>
      <c r="D1770" s="452">
        <v>201902</v>
      </c>
      <c r="E1770" s="452" t="s">
        <v>1068</v>
      </c>
      <c r="F1770" s="452" t="s">
        <v>1332</v>
      </c>
      <c r="G1770" s="459" t="s">
        <v>913</v>
      </c>
      <c r="H1770" s="452">
        <v>120</v>
      </c>
      <c r="I1770" s="452">
        <v>4</v>
      </c>
    </row>
    <row r="1771" spans="1:9" ht="15" customHeight="1" x14ac:dyDescent="0.2">
      <c r="A1771" s="223"/>
      <c r="B1771" s="452">
        <v>8</v>
      </c>
      <c r="C1771" s="452">
        <v>201903</v>
      </c>
      <c r="D1771" s="452">
        <v>201902</v>
      </c>
      <c r="E1771" s="452" t="s">
        <v>1068</v>
      </c>
      <c r="F1771" s="452" t="s">
        <v>1332</v>
      </c>
      <c r="G1771" s="459" t="s">
        <v>913</v>
      </c>
      <c r="H1771" s="452">
        <v>121</v>
      </c>
      <c r="I1771" s="452">
        <v>28</v>
      </c>
    </row>
    <row r="1772" spans="1:9" ht="15" customHeight="1" x14ac:dyDescent="0.2">
      <c r="A1772" s="223"/>
      <c r="B1772" s="452">
        <v>34</v>
      </c>
      <c r="C1772" s="452">
        <v>201903</v>
      </c>
      <c r="D1772" s="452">
        <v>201902</v>
      </c>
      <c r="E1772" s="452" t="s">
        <v>1069</v>
      </c>
      <c r="F1772" s="452">
        <v>33</v>
      </c>
      <c r="G1772" s="459" t="s">
        <v>1024</v>
      </c>
      <c r="H1772" s="452">
        <v>120</v>
      </c>
      <c r="I1772" s="452">
        <v>-1</v>
      </c>
    </row>
    <row r="1773" spans="1:9" ht="15" customHeight="1" x14ac:dyDescent="0.2">
      <c r="A1773" s="223"/>
      <c r="B1773" s="452">
        <v>34</v>
      </c>
      <c r="C1773" s="452">
        <v>201903</v>
      </c>
      <c r="D1773" s="452">
        <v>201902</v>
      </c>
      <c r="E1773" s="452" t="s">
        <v>1069</v>
      </c>
      <c r="F1773" s="452">
        <v>33</v>
      </c>
      <c r="G1773" s="459" t="s">
        <v>1024</v>
      </c>
      <c r="H1773" s="452">
        <v>121</v>
      </c>
      <c r="I1773" s="452">
        <v>18</v>
      </c>
    </row>
    <row r="1774" spans="1:9" ht="15" customHeight="1" x14ac:dyDescent="0.2">
      <c r="A1774" s="223"/>
      <c r="B1774" s="452">
        <v>34</v>
      </c>
      <c r="C1774" s="452">
        <v>201903</v>
      </c>
      <c r="D1774" s="452">
        <v>201902</v>
      </c>
      <c r="E1774" s="452" t="s">
        <v>1069</v>
      </c>
      <c r="F1774" s="452" t="s">
        <v>1310</v>
      </c>
      <c r="G1774" s="459" t="s">
        <v>1024</v>
      </c>
      <c r="H1774" s="452">
        <v>126</v>
      </c>
      <c r="I1774" s="452">
        <v>-8</v>
      </c>
    </row>
    <row r="1775" spans="1:9" ht="15" customHeight="1" x14ac:dyDescent="0.2">
      <c r="A1775" s="223"/>
      <c r="B1775" s="452">
        <v>34</v>
      </c>
      <c r="C1775" s="452">
        <v>201903</v>
      </c>
      <c r="D1775" s="452">
        <v>201902</v>
      </c>
      <c r="E1775" s="452" t="s">
        <v>1069</v>
      </c>
      <c r="F1775" s="452">
        <v>46</v>
      </c>
      <c r="G1775" s="459" t="s">
        <v>920</v>
      </c>
      <c r="H1775" s="452">
        <v>120</v>
      </c>
      <c r="I1775" s="452">
        <v>3</v>
      </c>
    </row>
    <row r="1776" spans="1:9" ht="15" customHeight="1" x14ac:dyDescent="0.2">
      <c r="A1776" s="223"/>
      <c r="B1776" s="452">
        <v>34</v>
      </c>
      <c r="C1776" s="452">
        <v>201903</v>
      </c>
      <c r="D1776" s="452">
        <v>201902</v>
      </c>
      <c r="E1776" s="452" t="s">
        <v>1069</v>
      </c>
      <c r="F1776" s="452">
        <v>46</v>
      </c>
      <c r="G1776" s="459" t="s">
        <v>920</v>
      </c>
      <c r="H1776" s="452">
        <v>121</v>
      </c>
      <c r="I1776" s="452">
        <v>30</v>
      </c>
    </row>
    <row r="1777" spans="1:9" ht="15" customHeight="1" x14ac:dyDescent="0.2">
      <c r="A1777" s="223"/>
      <c r="B1777" s="452">
        <v>34</v>
      </c>
      <c r="C1777" s="452">
        <v>201903</v>
      </c>
      <c r="D1777" s="452">
        <v>201902</v>
      </c>
      <c r="E1777" s="452" t="s">
        <v>1069</v>
      </c>
      <c r="F1777" s="452" t="s">
        <v>1303</v>
      </c>
      <c r="G1777" s="459" t="s">
        <v>920</v>
      </c>
      <c r="H1777" s="452">
        <v>126</v>
      </c>
      <c r="I1777" s="452">
        <v>-12</v>
      </c>
    </row>
    <row r="1778" spans="1:9" ht="15" customHeight="1" x14ac:dyDescent="0.2">
      <c r="A1778" s="223"/>
      <c r="B1778" s="452">
        <v>34</v>
      </c>
      <c r="C1778" s="452">
        <v>201903</v>
      </c>
      <c r="D1778" s="452">
        <v>201902</v>
      </c>
      <c r="E1778" s="452" t="s">
        <v>1069</v>
      </c>
      <c r="F1778" s="452" t="s">
        <v>1314</v>
      </c>
      <c r="G1778" s="459" t="s">
        <v>930</v>
      </c>
      <c r="H1778" s="452">
        <v>120</v>
      </c>
      <c r="I1778" s="452">
        <v>-3</v>
      </c>
    </row>
    <row r="1779" spans="1:9" ht="15" customHeight="1" x14ac:dyDescent="0.2">
      <c r="A1779" s="223"/>
      <c r="B1779" s="452">
        <v>34</v>
      </c>
      <c r="C1779" s="452">
        <v>201903</v>
      </c>
      <c r="D1779" s="452">
        <v>201902</v>
      </c>
      <c r="E1779" s="452" t="s">
        <v>1069</v>
      </c>
      <c r="F1779" s="452" t="s">
        <v>1314</v>
      </c>
      <c r="G1779" s="459" t="s">
        <v>930</v>
      </c>
      <c r="H1779" s="452">
        <v>121</v>
      </c>
      <c r="I1779" s="452">
        <v>49</v>
      </c>
    </row>
    <row r="1780" spans="1:9" ht="15" customHeight="1" x14ac:dyDescent="0.2">
      <c r="A1780" s="223"/>
      <c r="B1780" s="452">
        <v>34</v>
      </c>
      <c r="C1780" s="452">
        <v>201903</v>
      </c>
      <c r="D1780" s="452">
        <v>201902</v>
      </c>
      <c r="E1780" s="452" t="s">
        <v>1069</v>
      </c>
      <c r="F1780" s="452" t="s">
        <v>1313</v>
      </c>
      <c r="G1780" s="459" t="s">
        <v>930</v>
      </c>
      <c r="H1780" s="452">
        <v>126</v>
      </c>
      <c r="I1780" s="452">
        <v>-3</v>
      </c>
    </row>
    <row r="1781" spans="1:9" ht="15" customHeight="1" x14ac:dyDescent="0.2">
      <c r="A1781" s="223"/>
      <c r="B1781" s="452">
        <v>34</v>
      </c>
      <c r="C1781" s="452">
        <v>201903</v>
      </c>
      <c r="D1781" s="452">
        <v>201902</v>
      </c>
      <c r="E1781" s="452" t="s">
        <v>1069</v>
      </c>
      <c r="F1781" s="452" t="s">
        <v>1324</v>
      </c>
      <c r="G1781" s="459" t="s">
        <v>928</v>
      </c>
      <c r="H1781" s="452">
        <v>121</v>
      </c>
      <c r="I1781" s="452">
        <v>9</v>
      </c>
    </row>
    <row r="1782" spans="1:9" ht="15" customHeight="1" x14ac:dyDescent="0.2">
      <c r="A1782" s="223"/>
      <c r="B1782" s="452">
        <v>34</v>
      </c>
      <c r="C1782" s="452">
        <v>201903</v>
      </c>
      <c r="D1782" s="452">
        <v>201902</v>
      </c>
      <c r="E1782" s="452" t="s">
        <v>1069</v>
      </c>
      <c r="F1782" s="452" t="s">
        <v>1306</v>
      </c>
      <c r="G1782" s="459" t="s">
        <v>941</v>
      </c>
      <c r="H1782" s="452">
        <v>120</v>
      </c>
      <c r="I1782" s="452">
        <v>11</v>
      </c>
    </row>
    <row r="1783" spans="1:9" ht="15" customHeight="1" x14ac:dyDescent="0.2">
      <c r="A1783" s="223"/>
      <c r="B1783" s="452">
        <v>34</v>
      </c>
      <c r="C1783" s="452">
        <v>201903</v>
      </c>
      <c r="D1783" s="452">
        <v>201902</v>
      </c>
      <c r="E1783" s="452" t="s">
        <v>1069</v>
      </c>
      <c r="F1783" s="452" t="s">
        <v>1306</v>
      </c>
      <c r="G1783" s="459" t="s">
        <v>941</v>
      </c>
      <c r="H1783" s="452">
        <v>121</v>
      </c>
      <c r="I1783" s="452">
        <v>43</v>
      </c>
    </row>
    <row r="1784" spans="1:9" ht="15" customHeight="1" x14ac:dyDescent="0.2">
      <c r="A1784" s="223"/>
      <c r="B1784" s="452">
        <v>34</v>
      </c>
      <c r="C1784" s="452">
        <v>201903</v>
      </c>
      <c r="D1784" s="452">
        <v>201902</v>
      </c>
      <c r="E1784" s="452" t="s">
        <v>1069</v>
      </c>
      <c r="F1784" s="452" t="s">
        <v>1305</v>
      </c>
      <c r="G1784" s="459" t="s">
        <v>941</v>
      </c>
      <c r="H1784" s="452">
        <v>126</v>
      </c>
      <c r="I1784" s="452">
        <v>-18</v>
      </c>
    </row>
    <row r="1785" spans="1:9" ht="15" customHeight="1" x14ac:dyDescent="0.2">
      <c r="A1785" s="223"/>
      <c r="B1785" s="452">
        <v>34</v>
      </c>
      <c r="C1785" s="452">
        <v>201903</v>
      </c>
      <c r="D1785" s="452">
        <v>201902</v>
      </c>
      <c r="E1785" s="452" t="s">
        <v>1069</v>
      </c>
      <c r="F1785" s="452" t="s">
        <v>1320</v>
      </c>
      <c r="G1785" s="459" t="s">
        <v>1003</v>
      </c>
      <c r="H1785" s="452">
        <v>120</v>
      </c>
      <c r="I1785" s="452">
        <v>1</v>
      </c>
    </row>
    <row r="1786" spans="1:9" ht="15" customHeight="1" x14ac:dyDescent="0.2">
      <c r="A1786" s="223"/>
      <c r="B1786" s="452">
        <v>34</v>
      </c>
      <c r="C1786" s="452">
        <v>201903</v>
      </c>
      <c r="D1786" s="452">
        <v>201902</v>
      </c>
      <c r="E1786" s="452" t="s">
        <v>1069</v>
      </c>
      <c r="F1786" s="452" t="s">
        <v>1320</v>
      </c>
      <c r="G1786" s="459" t="s">
        <v>1003</v>
      </c>
      <c r="H1786" s="452">
        <v>121</v>
      </c>
      <c r="I1786" s="452">
        <v>23</v>
      </c>
    </row>
    <row r="1787" spans="1:9" ht="15" customHeight="1" x14ac:dyDescent="0.2">
      <c r="A1787" s="223"/>
      <c r="B1787" s="452">
        <v>34</v>
      </c>
      <c r="C1787" s="452">
        <v>201903</v>
      </c>
      <c r="D1787" s="452">
        <v>201902</v>
      </c>
      <c r="E1787" s="452" t="s">
        <v>1069</v>
      </c>
      <c r="F1787" s="452" t="s">
        <v>1319</v>
      </c>
      <c r="G1787" s="459" t="s">
        <v>1003</v>
      </c>
      <c r="H1787" s="452">
        <v>126</v>
      </c>
      <c r="I1787" s="452">
        <v>-5</v>
      </c>
    </row>
    <row r="1788" spans="1:9" ht="15" customHeight="1" x14ac:dyDescent="0.2">
      <c r="A1788" s="223"/>
      <c r="B1788" s="452">
        <v>36</v>
      </c>
      <c r="C1788" s="452">
        <v>201903</v>
      </c>
      <c r="D1788" s="452">
        <v>201902</v>
      </c>
      <c r="E1788" s="452" t="s">
        <v>1070</v>
      </c>
      <c r="F1788" s="452" t="s">
        <v>1336</v>
      </c>
      <c r="G1788" s="459" t="s">
        <v>937</v>
      </c>
      <c r="H1788" s="452">
        <v>120</v>
      </c>
      <c r="I1788" s="452">
        <v>9</v>
      </c>
    </row>
    <row r="1789" spans="1:9" ht="15" customHeight="1" x14ac:dyDescent="0.2">
      <c r="A1789" s="223"/>
      <c r="B1789" s="452">
        <v>36</v>
      </c>
      <c r="C1789" s="452">
        <v>201903</v>
      </c>
      <c r="D1789" s="452">
        <v>201902</v>
      </c>
      <c r="E1789" s="452" t="s">
        <v>1070</v>
      </c>
      <c r="F1789" s="452" t="s">
        <v>1336</v>
      </c>
      <c r="G1789" s="459" t="s">
        <v>937</v>
      </c>
      <c r="H1789" s="452">
        <v>121</v>
      </c>
      <c r="I1789" s="452">
        <v>27</v>
      </c>
    </row>
    <row r="1790" spans="1:9" ht="15" customHeight="1" x14ac:dyDescent="0.2">
      <c r="A1790" s="223"/>
      <c r="B1790" s="452">
        <v>36</v>
      </c>
      <c r="C1790" s="452">
        <v>201903</v>
      </c>
      <c r="D1790" s="452">
        <v>201902</v>
      </c>
      <c r="E1790" s="452" t="s">
        <v>1070</v>
      </c>
      <c r="F1790" s="452" t="s">
        <v>1318</v>
      </c>
      <c r="G1790" s="459" t="s">
        <v>1003</v>
      </c>
      <c r="H1790" s="452">
        <v>120</v>
      </c>
      <c r="I1790" s="452">
        <v>2</v>
      </c>
    </row>
    <row r="1791" spans="1:9" ht="15" customHeight="1" x14ac:dyDescent="0.2">
      <c r="A1791" s="223"/>
      <c r="B1791" s="452">
        <v>36</v>
      </c>
      <c r="C1791" s="452">
        <v>201903</v>
      </c>
      <c r="D1791" s="452">
        <v>201902</v>
      </c>
      <c r="E1791" s="452" t="s">
        <v>1070</v>
      </c>
      <c r="F1791" s="452" t="s">
        <v>1318</v>
      </c>
      <c r="G1791" s="459" t="s">
        <v>1003</v>
      </c>
      <c r="H1791" s="452">
        <v>121</v>
      </c>
      <c r="I1791" s="452">
        <v>19</v>
      </c>
    </row>
    <row r="1792" spans="1:9" ht="15" customHeight="1" x14ac:dyDescent="0.2">
      <c r="A1792" s="223"/>
      <c r="B1792" s="452">
        <v>36</v>
      </c>
      <c r="C1792" s="452">
        <v>201903</v>
      </c>
      <c r="D1792" s="452">
        <v>201902</v>
      </c>
      <c r="E1792" s="452" t="s">
        <v>1070</v>
      </c>
      <c r="F1792" s="452" t="s">
        <v>1317</v>
      </c>
      <c r="G1792" s="459" t="s">
        <v>1003</v>
      </c>
      <c r="H1792" s="452">
        <v>126</v>
      </c>
      <c r="I1792" s="452">
        <v>-2</v>
      </c>
    </row>
    <row r="1793" spans="1:9" ht="15" customHeight="1" x14ac:dyDescent="0.2">
      <c r="A1793" s="223"/>
      <c r="B1793" s="452">
        <v>36</v>
      </c>
      <c r="C1793" s="452">
        <v>201903</v>
      </c>
      <c r="D1793" s="452">
        <v>201902</v>
      </c>
      <c r="E1793" s="452" t="s">
        <v>1070</v>
      </c>
      <c r="F1793" s="452" t="s">
        <v>1330</v>
      </c>
      <c r="G1793" s="459" t="s">
        <v>939</v>
      </c>
      <c r="H1793" s="452">
        <v>120</v>
      </c>
      <c r="I1793" s="452">
        <v>14</v>
      </c>
    </row>
    <row r="1794" spans="1:9" ht="15" customHeight="1" x14ac:dyDescent="0.2">
      <c r="A1794" s="223"/>
      <c r="B1794" s="452">
        <v>36</v>
      </c>
      <c r="C1794" s="452">
        <v>201903</v>
      </c>
      <c r="D1794" s="452">
        <v>201902</v>
      </c>
      <c r="E1794" s="452" t="s">
        <v>1070</v>
      </c>
      <c r="F1794" s="452" t="s">
        <v>1330</v>
      </c>
      <c r="G1794" s="459" t="s">
        <v>939</v>
      </c>
      <c r="H1794" s="452">
        <v>121</v>
      </c>
      <c r="I1794" s="452">
        <v>12</v>
      </c>
    </row>
    <row r="1795" spans="1:9" ht="15" customHeight="1" x14ac:dyDescent="0.2">
      <c r="A1795" s="462"/>
      <c r="B1795" s="462">
        <v>4</v>
      </c>
      <c r="C1795" s="462">
        <v>201902</v>
      </c>
      <c r="D1795" s="462">
        <v>201902</v>
      </c>
      <c r="E1795" s="462" t="s">
        <v>1066</v>
      </c>
      <c r="F1795" s="462">
        <v>47</v>
      </c>
      <c r="G1795" s="455" t="s">
        <v>920</v>
      </c>
      <c r="H1795" s="462">
        <v>120</v>
      </c>
      <c r="I1795" s="462">
        <v>300</v>
      </c>
    </row>
    <row r="1796" spans="1:9" ht="15" customHeight="1" x14ac:dyDescent="0.2">
      <c r="A1796" s="462"/>
      <c r="B1796" s="462">
        <v>4</v>
      </c>
      <c r="C1796" s="462">
        <v>201902</v>
      </c>
      <c r="D1796" s="462">
        <v>201902</v>
      </c>
      <c r="E1796" s="462" t="s">
        <v>1066</v>
      </c>
      <c r="F1796" s="462">
        <v>47</v>
      </c>
      <c r="G1796" s="455" t="s">
        <v>920</v>
      </c>
      <c r="H1796" s="462">
        <v>121</v>
      </c>
      <c r="I1796" s="462">
        <v>1353</v>
      </c>
    </row>
    <row r="1797" spans="1:9" ht="15" customHeight="1" x14ac:dyDescent="0.2">
      <c r="A1797" s="462"/>
      <c r="B1797" s="462">
        <v>4</v>
      </c>
      <c r="C1797" s="462">
        <v>201902</v>
      </c>
      <c r="D1797" s="462">
        <v>201902</v>
      </c>
      <c r="E1797" s="462" t="s">
        <v>1066</v>
      </c>
      <c r="F1797" s="462" t="s">
        <v>1304</v>
      </c>
      <c r="G1797" s="455" t="s">
        <v>920</v>
      </c>
      <c r="H1797" s="462">
        <v>126</v>
      </c>
      <c r="I1797" s="462">
        <v>406</v>
      </c>
    </row>
    <row r="1798" spans="1:9" ht="15" customHeight="1" x14ac:dyDescent="0.2">
      <c r="A1798" s="462"/>
      <c r="B1798" s="462">
        <v>4</v>
      </c>
      <c r="C1798" s="462">
        <v>201902</v>
      </c>
      <c r="D1798" s="462">
        <v>201902</v>
      </c>
      <c r="E1798" s="462" t="s">
        <v>1066</v>
      </c>
      <c r="F1798" s="462" t="s">
        <v>1327</v>
      </c>
      <c r="G1798" s="455" t="s">
        <v>923</v>
      </c>
      <c r="H1798" s="462">
        <v>120</v>
      </c>
      <c r="I1798" s="462">
        <v>108</v>
      </c>
    </row>
    <row r="1799" spans="1:9" ht="15" customHeight="1" x14ac:dyDescent="0.2">
      <c r="A1799" s="462"/>
      <c r="B1799" s="462">
        <v>4</v>
      </c>
      <c r="C1799" s="462">
        <v>201902</v>
      </c>
      <c r="D1799" s="462">
        <v>201902</v>
      </c>
      <c r="E1799" s="462" t="s">
        <v>1066</v>
      </c>
      <c r="F1799" s="462" t="s">
        <v>1327</v>
      </c>
      <c r="G1799" s="455" t="s">
        <v>923</v>
      </c>
      <c r="H1799" s="462">
        <v>121</v>
      </c>
      <c r="I1799" s="462">
        <v>640</v>
      </c>
    </row>
    <row r="1800" spans="1:9" ht="15" customHeight="1" x14ac:dyDescent="0.2">
      <c r="A1800" s="462"/>
      <c r="B1800" s="462">
        <v>4</v>
      </c>
      <c r="C1800" s="462">
        <v>201902</v>
      </c>
      <c r="D1800" s="462">
        <v>201902</v>
      </c>
      <c r="E1800" s="462" t="s">
        <v>1066</v>
      </c>
      <c r="F1800" s="462">
        <v>86</v>
      </c>
      <c r="G1800" s="455" t="s">
        <v>935</v>
      </c>
      <c r="H1800" s="462">
        <v>120</v>
      </c>
      <c r="I1800" s="462">
        <v>83</v>
      </c>
    </row>
    <row r="1801" spans="1:9" ht="15" customHeight="1" x14ac:dyDescent="0.2">
      <c r="A1801" s="462"/>
      <c r="B1801" s="462">
        <v>4</v>
      </c>
      <c r="C1801" s="462">
        <v>201902</v>
      </c>
      <c r="D1801" s="462">
        <v>201902</v>
      </c>
      <c r="E1801" s="462" t="s">
        <v>1066</v>
      </c>
      <c r="F1801" s="462">
        <v>86</v>
      </c>
      <c r="G1801" s="455" t="s">
        <v>935</v>
      </c>
      <c r="H1801" s="462">
        <v>121</v>
      </c>
      <c r="I1801" s="462">
        <v>834</v>
      </c>
    </row>
    <row r="1802" spans="1:9" ht="15" customHeight="1" x14ac:dyDescent="0.2">
      <c r="A1802" s="462"/>
      <c r="B1802" s="462">
        <v>4</v>
      </c>
      <c r="C1802" s="462">
        <v>201902</v>
      </c>
      <c r="D1802" s="462">
        <v>201902</v>
      </c>
      <c r="E1802" s="462" t="s">
        <v>1066</v>
      </c>
      <c r="F1802" s="462" t="s">
        <v>1308</v>
      </c>
      <c r="G1802" s="455" t="s">
        <v>941</v>
      </c>
      <c r="H1802" s="462">
        <v>120</v>
      </c>
      <c r="I1802" s="462">
        <v>301</v>
      </c>
    </row>
    <row r="1803" spans="1:9" ht="15" customHeight="1" x14ac:dyDescent="0.2">
      <c r="A1803" s="462"/>
      <c r="B1803" s="462">
        <v>4</v>
      </c>
      <c r="C1803" s="462">
        <v>201902</v>
      </c>
      <c r="D1803" s="462">
        <v>201902</v>
      </c>
      <c r="E1803" s="462" t="s">
        <v>1066</v>
      </c>
      <c r="F1803" s="462" t="s">
        <v>1308</v>
      </c>
      <c r="G1803" s="455" t="s">
        <v>941</v>
      </c>
      <c r="H1803" s="462">
        <v>121</v>
      </c>
      <c r="I1803" s="462">
        <v>1588</v>
      </c>
    </row>
    <row r="1804" spans="1:9" ht="15" customHeight="1" x14ac:dyDescent="0.2">
      <c r="A1804" s="462"/>
      <c r="B1804" s="462">
        <v>4</v>
      </c>
      <c r="C1804" s="462">
        <v>201902</v>
      </c>
      <c r="D1804" s="462">
        <v>201902</v>
      </c>
      <c r="E1804" s="462" t="s">
        <v>1066</v>
      </c>
      <c r="F1804" s="462" t="s">
        <v>1307</v>
      </c>
      <c r="G1804" s="455" t="s">
        <v>941</v>
      </c>
      <c r="H1804" s="462">
        <v>126</v>
      </c>
      <c r="I1804" s="462">
        <v>360</v>
      </c>
    </row>
    <row r="1805" spans="1:9" ht="15" customHeight="1" x14ac:dyDescent="0.2">
      <c r="A1805" s="462"/>
      <c r="B1805" s="462">
        <v>4</v>
      </c>
      <c r="C1805" s="462">
        <v>201902</v>
      </c>
      <c r="D1805" s="462">
        <v>201902</v>
      </c>
      <c r="E1805" s="462" t="s">
        <v>1066</v>
      </c>
      <c r="F1805" s="462" t="s">
        <v>1328</v>
      </c>
      <c r="G1805" s="455" t="s">
        <v>925</v>
      </c>
      <c r="H1805" s="462">
        <v>120</v>
      </c>
      <c r="I1805" s="462">
        <v>239</v>
      </c>
    </row>
    <row r="1806" spans="1:9" ht="15" customHeight="1" x14ac:dyDescent="0.2">
      <c r="A1806" s="462"/>
      <c r="B1806" s="462">
        <v>4</v>
      </c>
      <c r="C1806" s="462">
        <v>201902</v>
      </c>
      <c r="D1806" s="462">
        <v>201902</v>
      </c>
      <c r="E1806" s="462" t="s">
        <v>1066</v>
      </c>
      <c r="F1806" s="462" t="s">
        <v>1328</v>
      </c>
      <c r="G1806" s="455" t="s">
        <v>925</v>
      </c>
      <c r="H1806" s="462">
        <v>121</v>
      </c>
      <c r="I1806" s="462">
        <v>1800</v>
      </c>
    </row>
    <row r="1807" spans="1:9" ht="15" customHeight="1" x14ac:dyDescent="0.2">
      <c r="A1807" s="462"/>
      <c r="B1807" s="462">
        <v>4</v>
      </c>
      <c r="C1807" s="462">
        <v>201902</v>
      </c>
      <c r="D1807" s="462">
        <v>201902</v>
      </c>
      <c r="E1807" s="462" t="s">
        <v>1066</v>
      </c>
      <c r="F1807" s="462" t="s">
        <v>1322</v>
      </c>
      <c r="G1807" s="455" t="s">
        <v>1003</v>
      </c>
      <c r="H1807" s="462">
        <v>120</v>
      </c>
      <c r="I1807" s="462">
        <v>95</v>
      </c>
    </row>
    <row r="1808" spans="1:9" ht="15" customHeight="1" x14ac:dyDescent="0.2">
      <c r="A1808" s="462"/>
      <c r="B1808" s="462">
        <v>4</v>
      </c>
      <c r="C1808" s="462">
        <v>201902</v>
      </c>
      <c r="D1808" s="462">
        <v>201902</v>
      </c>
      <c r="E1808" s="462" t="s">
        <v>1066</v>
      </c>
      <c r="F1808" s="462" t="s">
        <v>1322</v>
      </c>
      <c r="G1808" s="455" t="s">
        <v>1003</v>
      </c>
      <c r="H1808" s="462">
        <v>121</v>
      </c>
      <c r="I1808" s="462">
        <v>904</v>
      </c>
    </row>
    <row r="1809" spans="2:9" ht="15" customHeight="1" x14ac:dyDescent="0.2">
      <c r="B1809" s="462">
        <v>4</v>
      </c>
      <c r="C1809" s="462">
        <v>201902</v>
      </c>
      <c r="D1809" s="462">
        <v>201902</v>
      </c>
      <c r="E1809" s="462" t="s">
        <v>1066</v>
      </c>
      <c r="F1809" s="462" t="s">
        <v>1321</v>
      </c>
      <c r="G1809" s="455" t="s">
        <v>1003</v>
      </c>
      <c r="H1809" s="462">
        <v>126</v>
      </c>
      <c r="I1809" s="462">
        <v>140</v>
      </c>
    </row>
    <row r="1810" spans="2:9" ht="15" customHeight="1" x14ac:dyDescent="0.2">
      <c r="B1810" s="462">
        <v>4</v>
      </c>
      <c r="C1810" s="462">
        <v>201902</v>
      </c>
      <c r="D1810" s="462">
        <v>201902</v>
      </c>
      <c r="E1810" s="462" t="s">
        <v>1066</v>
      </c>
      <c r="F1810" s="462" t="s">
        <v>1333</v>
      </c>
      <c r="G1810" s="455" t="s">
        <v>913</v>
      </c>
      <c r="H1810" s="462">
        <v>120</v>
      </c>
      <c r="I1810" s="462">
        <v>258</v>
      </c>
    </row>
    <row r="1811" spans="2:9" ht="15" customHeight="1" x14ac:dyDescent="0.2">
      <c r="B1811" s="462">
        <v>4</v>
      </c>
      <c r="C1811" s="462">
        <v>201902</v>
      </c>
      <c r="D1811" s="462">
        <v>201902</v>
      </c>
      <c r="E1811" s="462" t="s">
        <v>1066</v>
      </c>
      <c r="F1811" s="462" t="s">
        <v>1333</v>
      </c>
      <c r="G1811" s="455" t="s">
        <v>913</v>
      </c>
      <c r="H1811" s="462">
        <v>121</v>
      </c>
      <c r="I1811" s="462">
        <v>2224</v>
      </c>
    </row>
    <row r="1812" spans="2:9" ht="15" customHeight="1" x14ac:dyDescent="0.2">
      <c r="B1812" s="462">
        <v>5</v>
      </c>
      <c r="C1812" s="462">
        <v>201902</v>
      </c>
      <c r="D1812" s="462">
        <v>201902</v>
      </c>
      <c r="E1812" s="462" t="s">
        <v>1067</v>
      </c>
      <c r="F1812" s="462">
        <v>18</v>
      </c>
      <c r="G1812" s="455" t="s">
        <v>940</v>
      </c>
      <c r="H1812" s="462">
        <v>120</v>
      </c>
      <c r="I1812" s="462">
        <v>180</v>
      </c>
    </row>
    <row r="1813" spans="2:9" ht="15" customHeight="1" x14ac:dyDescent="0.2">
      <c r="B1813" s="462">
        <v>5</v>
      </c>
      <c r="C1813" s="462">
        <v>201902</v>
      </c>
      <c r="D1813" s="462">
        <v>201902</v>
      </c>
      <c r="E1813" s="462" t="s">
        <v>1067</v>
      </c>
      <c r="F1813" s="462">
        <v>18</v>
      </c>
      <c r="G1813" s="455" t="s">
        <v>940</v>
      </c>
      <c r="H1813" s="462">
        <v>121</v>
      </c>
      <c r="I1813" s="462">
        <v>1607</v>
      </c>
    </row>
    <row r="1814" spans="2:9" ht="15" customHeight="1" x14ac:dyDescent="0.2">
      <c r="B1814" s="462">
        <v>5</v>
      </c>
      <c r="C1814" s="462">
        <v>201902</v>
      </c>
      <c r="D1814" s="462">
        <v>201902</v>
      </c>
      <c r="E1814" s="462" t="s">
        <v>1067</v>
      </c>
      <c r="F1814" s="462" t="s">
        <v>1315</v>
      </c>
      <c r="G1814" s="455" t="s">
        <v>930</v>
      </c>
      <c r="H1814" s="462">
        <v>126</v>
      </c>
      <c r="I1814" s="462">
        <v>659</v>
      </c>
    </row>
    <row r="1815" spans="2:9" ht="15" customHeight="1" x14ac:dyDescent="0.2">
      <c r="B1815" s="462">
        <v>5</v>
      </c>
      <c r="C1815" s="462">
        <v>201902</v>
      </c>
      <c r="D1815" s="462">
        <v>201902</v>
      </c>
      <c r="E1815" s="462" t="s">
        <v>1067</v>
      </c>
      <c r="F1815" s="462" t="s">
        <v>1316</v>
      </c>
      <c r="G1815" s="455" t="s">
        <v>930</v>
      </c>
      <c r="H1815" s="462">
        <v>120</v>
      </c>
      <c r="I1815" s="462">
        <v>392</v>
      </c>
    </row>
    <row r="1816" spans="2:9" ht="15" customHeight="1" x14ac:dyDescent="0.2">
      <c r="B1816" s="462">
        <v>5</v>
      </c>
      <c r="C1816" s="462">
        <v>201902</v>
      </c>
      <c r="D1816" s="462">
        <v>201902</v>
      </c>
      <c r="E1816" s="462" t="s">
        <v>1067</v>
      </c>
      <c r="F1816" s="462" t="s">
        <v>1316</v>
      </c>
      <c r="G1816" s="455" t="s">
        <v>930</v>
      </c>
      <c r="H1816" s="462">
        <v>121</v>
      </c>
      <c r="I1816" s="462">
        <v>2490</v>
      </c>
    </row>
    <row r="1817" spans="2:9" ht="15" customHeight="1" x14ac:dyDescent="0.2">
      <c r="B1817" s="462">
        <v>5</v>
      </c>
      <c r="C1817" s="462">
        <v>201902</v>
      </c>
      <c r="D1817" s="462">
        <v>201902</v>
      </c>
      <c r="E1817" s="462" t="s">
        <v>1067</v>
      </c>
      <c r="F1817" s="462">
        <v>85</v>
      </c>
      <c r="G1817" s="455" t="s">
        <v>935</v>
      </c>
      <c r="H1817" s="462">
        <v>120</v>
      </c>
      <c r="I1817" s="462">
        <v>89</v>
      </c>
    </row>
    <row r="1818" spans="2:9" ht="15" customHeight="1" x14ac:dyDescent="0.2">
      <c r="B1818" s="462">
        <v>5</v>
      </c>
      <c r="C1818" s="462">
        <v>201902</v>
      </c>
      <c r="D1818" s="462">
        <v>201902</v>
      </c>
      <c r="E1818" s="462" t="s">
        <v>1067</v>
      </c>
      <c r="F1818" s="462">
        <v>85</v>
      </c>
      <c r="G1818" s="455" t="s">
        <v>935</v>
      </c>
      <c r="H1818" s="462">
        <v>121</v>
      </c>
      <c r="I1818" s="462">
        <v>900</v>
      </c>
    </row>
    <row r="1819" spans="2:9" ht="15" customHeight="1" x14ac:dyDescent="0.2">
      <c r="B1819" s="462">
        <v>5</v>
      </c>
      <c r="C1819" s="462">
        <v>201902</v>
      </c>
      <c r="D1819" s="462">
        <v>201902</v>
      </c>
      <c r="E1819" s="462" t="s">
        <v>1067</v>
      </c>
      <c r="F1819" s="462" t="s">
        <v>1325</v>
      </c>
      <c r="G1819" s="455" t="s">
        <v>928</v>
      </c>
      <c r="H1819" s="462">
        <v>120</v>
      </c>
      <c r="I1819" s="462">
        <v>77</v>
      </c>
    </row>
    <row r="1820" spans="2:9" ht="15" customHeight="1" x14ac:dyDescent="0.2">
      <c r="B1820">
        <v>5</v>
      </c>
      <c r="C1820">
        <v>201902</v>
      </c>
      <c r="D1820">
        <v>201902</v>
      </c>
      <c r="E1820" t="s">
        <v>1067</v>
      </c>
      <c r="F1820" t="s">
        <v>1325</v>
      </c>
      <c r="G1820" s="455" t="s">
        <v>928</v>
      </c>
      <c r="H1820">
        <v>121</v>
      </c>
      <c r="I1820">
        <v>627</v>
      </c>
    </row>
    <row r="1821" spans="2:9" ht="15" customHeight="1" x14ac:dyDescent="0.2">
      <c r="B1821">
        <v>5</v>
      </c>
      <c r="C1821">
        <v>201902</v>
      </c>
      <c r="D1821">
        <v>201902</v>
      </c>
      <c r="E1821" t="s">
        <v>1067</v>
      </c>
      <c r="F1821" t="s">
        <v>1329</v>
      </c>
      <c r="G1821" s="455" t="s">
        <v>925</v>
      </c>
      <c r="H1821">
        <v>120</v>
      </c>
      <c r="I1821">
        <v>225</v>
      </c>
    </row>
    <row r="1822" spans="2:9" ht="15" customHeight="1" x14ac:dyDescent="0.2">
      <c r="B1822">
        <v>5</v>
      </c>
      <c r="C1822">
        <v>201902</v>
      </c>
      <c r="D1822">
        <v>201902</v>
      </c>
      <c r="E1822" t="s">
        <v>1067</v>
      </c>
      <c r="F1822" t="s">
        <v>1329</v>
      </c>
      <c r="G1822" s="455" t="s">
        <v>925</v>
      </c>
      <c r="H1822">
        <v>121</v>
      </c>
      <c r="I1822">
        <v>2158</v>
      </c>
    </row>
    <row r="1823" spans="2:9" ht="15" customHeight="1" x14ac:dyDescent="0.2">
      <c r="B1823">
        <v>5</v>
      </c>
      <c r="C1823">
        <v>201902</v>
      </c>
      <c r="D1823">
        <v>201902</v>
      </c>
      <c r="E1823" t="s">
        <v>1067</v>
      </c>
      <c r="F1823" t="s">
        <v>1331</v>
      </c>
      <c r="G1823" s="455" t="s">
        <v>939</v>
      </c>
      <c r="H1823">
        <v>120</v>
      </c>
      <c r="I1823">
        <v>293</v>
      </c>
    </row>
    <row r="1824" spans="2:9" ht="15" customHeight="1" x14ac:dyDescent="0.2">
      <c r="B1824">
        <v>5</v>
      </c>
      <c r="C1824">
        <v>201902</v>
      </c>
      <c r="D1824">
        <v>201902</v>
      </c>
      <c r="E1824" t="s">
        <v>1067</v>
      </c>
      <c r="F1824" t="s">
        <v>1331</v>
      </c>
      <c r="G1824" s="455" t="s">
        <v>939</v>
      </c>
      <c r="H1824">
        <v>121</v>
      </c>
      <c r="I1824">
        <v>3056</v>
      </c>
    </row>
    <row r="1825" spans="2:9" ht="15" customHeight="1" x14ac:dyDescent="0.2">
      <c r="B1825">
        <v>8</v>
      </c>
      <c r="C1825">
        <v>201902</v>
      </c>
      <c r="D1825">
        <v>201902</v>
      </c>
      <c r="E1825" t="s">
        <v>1068</v>
      </c>
      <c r="F1825">
        <v>19</v>
      </c>
      <c r="G1825" s="455" t="s">
        <v>940</v>
      </c>
      <c r="H1825">
        <v>120</v>
      </c>
      <c r="I1825">
        <v>136</v>
      </c>
    </row>
    <row r="1826" spans="2:9" ht="15" customHeight="1" x14ac:dyDescent="0.2">
      <c r="B1826">
        <v>8</v>
      </c>
      <c r="C1826">
        <v>201902</v>
      </c>
      <c r="D1826">
        <v>201902</v>
      </c>
      <c r="E1826" t="s">
        <v>1068</v>
      </c>
      <c r="F1826">
        <v>19</v>
      </c>
      <c r="G1826" s="455" t="s">
        <v>940</v>
      </c>
      <c r="H1826">
        <v>121</v>
      </c>
      <c r="I1826">
        <v>1142</v>
      </c>
    </row>
    <row r="1827" spans="2:9" ht="15" customHeight="1" x14ac:dyDescent="0.2">
      <c r="B1827">
        <v>8</v>
      </c>
      <c r="C1827">
        <v>201902</v>
      </c>
      <c r="D1827">
        <v>201902</v>
      </c>
      <c r="E1827" t="s">
        <v>1068</v>
      </c>
      <c r="F1827">
        <v>34</v>
      </c>
      <c r="G1827" s="455" t="s">
        <v>1024</v>
      </c>
      <c r="H1827">
        <v>120</v>
      </c>
      <c r="I1827">
        <v>36</v>
      </c>
    </row>
    <row r="1828" spans="2:9" ht="15" customHeight="1" x14ac:dyDescent="0.2">
      <c r="B1828">
        <v>8</v>
      </c>
      <c r="C1828">
        <v>201902</v>
      </c>
      <c r="D1828">
        <v>201902</v>
      </c>
      <c r="E1828" t="s">
        <v>1068</v>
      </c>
      <c r="F1828">
        <v>34</v>
      </c>
      <c r="G1828" s="455" t="s">
        <v>1024</v>
      </c>
      <c r="H1828">
        <v>121</v>
      </c>
      <c r="I1828">
        <v>234</v>
      </c>
    </row>
    <row r="1829" spans="2:9" ht="15" customHeight="1" x14ac:dyDescent="0.2">
      <c r="B1829">
        <v>8</v>
      </c>
      <c r="C1829">
        <v>201902</v>
      </c>
      <c r="D1829">
        <v>201902</v>
      </c>
      <c r="E1829" t="s">
        <v>1068</v>
      </c>
      <c r="F1829" t="s">
        <v>1309</v>
      </c>
      <c r="G1829" s="455" t="s">
        <v>1024</v>
      </c>
      <c r="H1829">
        <v>126</v>
      </c>
      <c r="I1829">
        <v>190</v>
      </c>
    </row>
    <row r="1830" spans="2:9" ht="15" customHeight="1" x14ac:dyDescent="0.2">
      <c r="B1830">
        <v>8</v>
      </c>
      <c r="C1830">
        <v>201902</v>
      </c>
      <c r="D1830">
        <v>201902</v>
      </c>
      <c r="E1830" t="s">
        <v>1068</v>
      </c>
      <c r="F1830">
        <v>45</v>
      </c>
      <c r="G1830" s="455" t="s">
        <v>920</v>
      </c>
      <c r="H1830">
        <v>120</v>
      </c>
      <c r="I1830">
        <v>115</v>
      </c>
    </row>
    <row r="1831" spans="2:9" ht="15" customHeight="1" x14ac:dyDescent="0.2">
      <c r="B1831">
        <v>8</v>
      </c>
      <c r="C1831">
        <v>201902</v>
      </c>
      <c r="D1831">
        <v>201902</v>
      </c>
      <c r="E1831" t="s">
        <v>1068</v>
      </c>
      <c r="F1831">
        <v>45</v>
      </c>
      <c r="G1831" s="455" t="s">
        <v>920</v>
      </c>
      <c r="H1831">
        <v>121</v>
      </c>
      <c r="I1831">
        <v>621</v>
      </c>
    </row>
    <row r="1832" spans="2:9" ht="15" customHeight="1" x14ac:dyDescent="0.2">
      <c r="B1832">
        <v>8</v>
      </c>
      <c r="C1832">
        <v>201902</v>
      </c>
      <c r="D1832">
        <v>201902</v>
      </c>
      <c r="E1832" t="s">
        <v>1068</v>
      </c>
      <c r="F1832" t="s">
        <v>1300</v>
      </c>
      <c r="G1832" s="455" t="s">
        <v>920</v>
      </c>
      <c r="H1832">
        <v>126</v>
      </c>
      <c r="I1832">
        <v>202</v>
      </c>
    </row>
    <row r="1833" spans="2:9" ht="15" customHeight="1" x14ac:dyDescent="0.2">
      <c r="B1833">
        <v>8</v>
      </c>
      <c r="C1833">
        <v>201902</v>
      </c>
      <c r="D1833">
        <v>201902</v>
      </c>
      <c r="E1833" t="s">
        <v>1068</v>
      </c>
      <c r="F1833" t="s">
        <v>1326</v>
      </c>
      <c r="G1833" s="455" t="s">
        <v>923</v>
      </c>
      <c r="H1833">
        <v>120</v>
      </c>
      <c r="I1833">
        <v>79</v>
      </c>
    </row>
    <row r="1834" spans="2:9" ht="15" customHeight="1" x14ac:dyDescent="0.2">
      <c r="B1834">
        <v>8</v>
      </c>
      <c r="C1834">
        <v>201902</v>
      </c>
      <c r="D1834">
        <v>201902</v>
      </c>
      <c r="E1834" t="s">
        <v>1068</v>
      </c>
      <c r="F1834" t="s">
        <v>1326</v>
      </c>
      <c r="G1834" s="455" t="s">
        <v>923</v>
      </c>
      <c r="H1834">
        <v>121</v>
      </c>
      <c r="I1834">
        <v>801</v>
      </c>
    </row>
    <row r="1835" spans="2:9" ht="15" customHeight="1" x14ac:dyDescent="0.2">
      <c r="B1835">
        <v>8</v>
      </c>
      <c r="C1835">
        <v>201902</v>
      </c>
      <c r="D1835">
        <v>201902</v>
      </c>
      <c r="E1835" t="s">
        <v>1068</v>
      </c>
      <c r="F1835">
        <v>69</v>
      </c>
      <c r="G1835" s="455" t="s">
        <v>937</v>
      </c>
      <c r="H1835">
        <v>120</v>
      </c>
      <c r="I1835">
        <v>447</v>
      </c>
    </row>
    <row r="1836" spans="2:9" ht="15" customHeight="1" x14ac:dyDescent="0.2">
      <c r="B1836">
        <v>8</v>
      </c>
      <c r="C1836">
        <v>201902</v>
      </c>
      <c r="D1836">
        <v>201902</v>
      </c>
      <c r="E1836" t="s">
        <v>1068</v>
      </c>
      <c r="F1836">
        <v>69</v>
      </c>
      <c r="G1836" s="455" t="s">
        <v>937</v>
      </c>
      <c r="H1836">
        <v>121</v>
      </c>
      <c r="I1836">
        <v>2520</v>
      </c>
    </row>
    <row r="1837" spans="2:9" ht="15" customHeight="1" x14ac:dyDescent="0.2">
      <c r="B1837">
        <v>8</v>
      </c>
      <c r="C1837">
        <v>201902</v>
      </c>
      <c r="D1837">
        <v>201902</v>
      </c>
      <c r="E1837" t="s">
        <v>1068</v>
      </c>
      <c r="F1837" t="s">
        <v>1334</v>
      </c>
      <c r="G1837" s="455" t="s">
        <v>937</v>
      </c>
      <c r="H1837">
        <v>126</v>
      </c>
      <c r="I1837">
        <v>770</v>
      </c>
    </row>
    <row r="1838" spans="2:9" ht="15" customHeight="1" x14ac:dyDescent="0.2">
      <c r="B1838">
        <v>8</v>
      </c>
      <c r="C1838">
        <v>201902</v>
      </c>
      <c r="D1838">
        <v>201902</v>
      </c>
      <c r="E1838" t="s">
        <v>1068</v>
      </c>
      <c r="F1838" t="s">
        <v>1312</v>
      </c>
      <c r="G1838" s="455" t="s">
        <v>930</v>
      </c>
      <c r="H1838">
        <v>120</v>
      </c>
      <c r="I1838">
        <v>277</v>
      </c>
    </row>
    <row r="1839" spans="2:9" ht="15" customHeight="1" x14ac:dyDescent="0.2">
      <c r="B1839">
        <v>8</v>
      </c>
      <c r="C1839">
        <v>201902</v>
      </c>
      <c r="D1839">
        <v>201902</v>
      </c>
      <c r="E1839" t="s">
        <v>1068</v>
      </c>
      <c r="F1839" t="s">
        <v>1312</v>
      </c>
      <c r="G1839" s="455" t="s">
        <v>930</v>
      </c>
      <c r="H1839">
        <v>121</v>
      </c>
      <c r="I1839">
        <v>1605</v>
      </c>
    </row>
    <row r="1840" spans="2:9" ht="15" customHeight="1" x14ac:dyDescent="0.2">
      <c r="B1840">
        <v>8</v>
      </c>
      <c r="C1840">
        <v>201902</v>
      </c>
      <c r="D1840">
        <v>201902</v>
      </c>
      <c r="E1840" t="s">
        <v>1068</v>
      </c>
      <c r="F1840" t="s">
        <v>1311</v>
      </c>
      <c r="G1840" s="455" t="s">
        <v>930</v>
      </c>
      <c r="H1840">
        <v>126</v>
      </c>
      <c r="I1840">
        <v>440</v>
      </c>
    </row>
    <row r="1841" spans="1:9" ht="15" customHeight="1" x14ac:dyDescent="0.2">
      <c r="B1841">
        <v>8</v>
      </c>
      <c r="C1841">
        <v>201902</v>
      </c>
      <c r="D1841">
        <v>201902</v>
      </c>
      <c r="E1841" t="s">
        <v>1068</v>
      </c>
      <c r="F1841" t="s">
        <v>1323</v>
      </c>
      <c r="G1841" s="455" t="s">
        <v>928</v>
      </c>
      <c r="H1841">
        <v>120</v>
      </c>
      <c r="I1841">
        <v>70</v>
      </c>
    </row>
    <row r="1842" spans="1:9" ht="15" customHeight="1" x14ac:dyDescent="0.2">
      <c r="B1842">
        <v>8</v>
      </c>
      <c r="C1842">
        <v>201902</v>
      </c>
      <c r="D1842">
        <v>201902</v>
      </c>
      <c r="E1842" t="s">
        <v>1068</v>
      </c>
      <c r="F1842" t="s">
        <v>1323</v>
      </c>
      <c r="G1842" s="455" t="s">
        <v>928</v>
      </c>
      <c r="H1842">
        <v>121</v>
      </c>
      <c r="I1842">
        <v>446</v>
      </c>
    </row>
    <row r="1843" spans="1:9" ht="15" customHeight="1" x14ac:dyDescent="0.2">
      <c r="B1843">
        <v>8</v>
      </c>
      <c r="C1843">
        <v>201902</v>
      </c>
      <c r="D1843">
        <v>201902</v>
      </c>
      <c r="E1843" t="s">
        <v>1068</v>
      </c>
      <c r="F1843" t="s">
        <v>1332</v>
      </c>
      <c r="G1843" s="455" t="s">
        <v>913</v>
      </c>
      <c r="H1843">
        <v>120</v>
      </c>
      <c r="I1843">
        <v>185</v>
      </c>
    </row>
    <row r="1844" spans="1:9" ht="15" customHeight="1" x14ac:dyDescent="0.2">
      <c r="A1844" s="223"/>
      <c r="B1844" s="452">
        <v>8</v>
      </c>
      <c r="C1844" s="452">
        <v>201902</v>
      </c>
      <c r="D1844" s="452">
        <v>201902</v>
      </c>
      <c r="E1844" s="452" t="s">
        <v>1068</v>
      </c>
      <c r="F1844" s="452" t="s">
        <v>1332</v>
      </c>
      <c r="G1844" s="459" t="s">
        <v>913</v>
      </c>
      <c r="H1844" s="452">
        <v>121</v>
      </c>
      <c r="I1844" s="452">
        <v>2019</v>
      </c>
    </row>
    <row r="1845" spans="1:9" ht="15" customHeight="1" x14ac:dyDescent="0.2">
      <c r="A1845" s="223"/>
      <c r="B1845" s="452">
        <v>34</v>
      </c>
      <c r="C1845" s="452">
        <v>201902</v>
      </c>
      <c r="D1845" s="452">
        <v>201902</v>
      </c>
      <c r="E1845" s="452" t="s">
        <v>1069</v>
      </c>
      <c r="F1845" s="452">
        <v>33</v>
      </c>
      <c r="G1845" s="459" t="s">
        <v>1024</v>
      </c>
      <c r="H1845" s="452">
        <v>120</v>
      </c>
      <c r="I1845" s="452">
        <v>31</v>
      </c>
    </row>
    <row r="1846" spans="1:9" ht="15" customHeight="1" x14ac:dyDescent="0.2">
      <c r="A1846" s="223"/>
      <c r="B1846" s="452">
        <v>34</v>
      </c>
      <c r="C1846" s="452">
        <v>201902</v>
      </c>
      <c r="D1846" s="452">
        <v>201902</v>
      </c>
      <c r="E1846" s="452" t="s">
        <v>1069</v>
      </c>
      <c r="F1846" s="452">
        <v>33</v>
      </c>
      <c r="G1846" s="459" t="s">
        <v>1024</v>
      </c>
      <c r="H1846" s="452">
        <v>121</v>
      </c>
      <c r="I1846" s="452">
        <v>239</v>
      </c>
    </row>
    <row r="1847" spans="1:9" ht="15" customHeight="1" x14ac:dyDescent="0.2">
      <c r="A1847" s="223"/>
      <c r="B1847" s="452">
        <v>34</v>
      </c>
      <c r="C1847" s="452">
        <v>201902</v>
      </c>
      <c r="D1847" s="452">
        <v>201902</v>
      </c>
      <c r="E1847" s="452" t="s">
        <v>1069</v>
      </c>
      <c r="F1847" s="452" t="s">
        <v>1310</v>
      </c>
      <c r="G1847" s="459" t="s">
        <v>1024</v>
      </c>
      <c r="H1847" s="452">
        <v>126</v>
      </c>
      <c r="I1847" s="452">
        <v>181</v>
      </c>
    </row>
    <row r="1848" spans="1:9" ht="15" customHeight="1" x14ac:dyDescent="0.2">
      <c r="A1848" s="223"/>
      <c r="B1848" s="452">
        <v>34</v>
      </c>
      <c r="C1848" s="452">
        <v>201902</v>
      </c>
      <c r="D1848" s="452">
        <v>201902</v>
      </c>
      <c r="E1848" s="452" t="s">
        <v>1069</v>
      </c>
      <c r="F1848" s="452">
        <v>46</v>
      </c>
      <c r="G1848" s="459" t="s">
        <v>920</v>
      </c>
      <c r="H1848" s="452">
        <v>120</v>
      </c>
      <c r="I1848" s="452">
        <v>135</v>
      </c>
    </row>
    <row r="1849" spans="1:9" ht="15" customHeight="1" x14ac:dyDescent="0.2">
      <c r="A1849" s="223"/>
      <c r="B1849" s="452">
        <v>34</v>
      </c>
      <c r="C1849" s="452">
        <v>201902</v>
      </c>
      <c r="D1849" s="452">
        <v>201902</v>
      </c>
      <c r="E1849" s="452" t="s">
        <v>1069</v>
      </c>
      <c r="F1849" s="452">
        <v>46</v>
      </c>
      <c r="G1849" s="459" t="s">
        <v>920</v>
      </c>
      <c r="H1849" s="452">
        <v>121</v>
      </c>
      <c r="I1849" s="452">
        <v>831</v>
      </c>
    </row>
    <row r="1850" spans="1:9" ht="15" customHeight="1" x14ac:dyDescent="0.2">
      <c r="A1850" s="223"/>
      <c r="B1850" s="452">
        <v>34</v>
      </c>
      <c r="C1850" s="452">
        <v>201902</v>
      </c>
      <c r="D1850" s="452">
        <v>201902</v>
      </c>
      <c r="E1850" s="452" t="s">
        <v>1069</v>
      </c>
      <c r="F1850" s="452" t="s">
        <v>1303</v>
      </c>
      <c r="G1850" s="459" t="s">
        <v>920</v>
      </c>
      <c r="H1850" s="452">
        <v>126</v>
      </c>
      <c r="I1850" s="452">
        <v>253</v>
      </c>
    </row>
    <row r="1851" spans="1:9" ht="15" customHeight="1" x14ac:dyDescent="0.2">
      <c r="A1851" s="223"/>
      <c r="B1851" s="452">
        <v>34</v>
      </c>
      <c r="C1851" s="452">
        <v>201902</v>
      </c>
      <c r="D1851" s="452">
        <v>201902</v>
      </c>
      <c r="E1851" s="452" t="s">
        <v>1069</v>
      </c>
      <c r="F1851" s="452" t="s">
        <v>1314</v>
      </c>
      <c r="G1851" s="459" t="s">
        <v>930</v>
      </c>
      <c r="H1851" s="452">
        <v>120</v>
      </c>
      <c r="I1851" s="452">
        <v>126</v>
      </c>
    </row>
    <row r="1852" spans="1:9" ht="15" customHeight="1" x14ac:dyDescent="0.2">
      <c r="A1852" s="223"/>
      <c r="B1852" s="452">
        <v>34</v>
      </c>
      <c r="C1852" s="452">
        <v>201902</v>
      </c>
      <c r="D1852" s="452">
        <v>201902</v>
      </c>
      <c r="E1852" s="452" t="s">
        <v>1069</v>
      </c>
      <c r="F1852" s="452" t="s">
        <v>1314</v>
      </c>
      <c r="G1852" s="459" t="s">
        <v>930</v>
      </c>
      <c r="H1852" s="452">
        <v>121</v>
      </c>
      <c r="I1852" s="452">
        <v>955</v>
      </c>
    </row>
    <row r="1853" spans="1:9" ht="15" customHeight="1" x14ac:dyDescent="0.2">
      <c r="A1853" s="223"/>
      <c r="B1853" s="452">
        <v>34</v>
      </c>
      <c r="C1853" s="452">
        <v>201902</v>
      </c>
      <c r="D1853" s="452">
        <v>201902</v>
      </c>
      <c r="E1853" s="452" t="s">
        <v>1069</v>
      </c>
      <c r="F1853" s="452" t="s">
        <v>1313</v>
      </c>
      <c r="G1853" s="459" t="s">
        <v>930</v>
      </c>
      <c r="H1853" s="452">
        <v>126</v>
      </c>
      <c r="I1853" s="452">
        <v>263</v>
      </c>
    </row>
    <row r="1854" spans="1:9" ht="15" customHeight="1" x14ac:dyDescent="0.2">
      <c r="A1854" s="223"/>
      <c r="B1854" s="452">
        <v>34</v>
      </c>
      <c r="C1854" s="452">
        <v>201902</v>
      </c>
      <c r="D1854" s="452">
        <v>201902</v>
      </c>
      <c r="E1854" s="452" t="s">
        <v>1069</v>
      </c>
      <c r="F1854" s="452" t="s">
        <v>1324</v>
      </c>
      <c r="G1854" s="459" t="s">
        <v>928</v>
      </c>
      <c r="H1854" s="452">
        <v>120</v>
      </c>
      <c r="I1854" s="452">
        <v>53</v>
      </c>
    </row>
    <row r="1855" spans="1:9" ht="15" customHeight="1" x14ac:dyDescent="0.2">
      <c r="A1855" s="223"/>
      <c r="B1855" s="452">
        <v>34</v>
      </c>
      <c r="C1855" s="452">
        <v>201902</v>
      </c>
      <c r="D1855" s="452">
        <v>201902</v>
      </c>
      <c r="E1855" s="452" t="s">
        <v>1069</v>
      </c>
      <c r="F1855" s="452" t="s">
        <v>1324</v>
      </c>
      <c r="G1855" s="459" t="s">
        <v>928</v>
      </c>
      <c r="H1855" s="452">
        <v>121</v>
      </c>
      <c r="I1855" s="452">
        <v>558</v>
      </c>
    </row>
    <row r="1856" spans="1:9" ht="15" customHeight="1" x14ac:dyDescent="0.2">
      <c r="A1856" s="223"/>
      <c r="B1856" s="452">
        <v>34</v>
      </c>
      <c r="C1856" s="452">
        <v>201902</v>
      </c>
      <c r="D1856" s="452">
        <v>201902</v>
      </c>
      <c r="E1856" s="452" t="s">
        <v>1069</v>
      </c>
      <c r="F1856" s="452" t="s">
        <v>1306</v>
      </c>
      <c r="G1856" s="459" t="s">
        <v>941</v>
      </c>
      <c r="H1856" s="452">
        <v>120</v>
      </c>
      <c r="I1856" s="452">
        <v>430</v>
      </c>
    </row>
    <row r="1857" spans="1:9" ht="15" customHeight="1" x14ac:dyDescent="0.2">
      <c r="A1857" s="223"/>
      <c r="B1857" s="452">
        <v>34</v>
      </c>
      <c r="C1857" s="452">
        <v>201902</v>
      </c>
      <c r="D1857" s="452">
        <v>201902</v>
      </c>
      <c r="E1857" s="452" t="s">
        <v>1069</v>
      </c>
      <c r="F1857" s="452" t="s">
        <v>1306</v>
      </c>
      <c r="G1857" s="459" t="s">
        <v>941</v>
      </c>
      <c r="H1857" s="452">
        <v>121</v>
      </c>
      <c r="I1857" s="452">
        <v>2624</v>
      </c>
    </row>
    <row r="1858" spans="1:9" ht="15" customHeight="1" x14ac:dyDescent="0.2">
      <c r="A1858" s="223"/>
      <c r="B1858" s="452">
        <v>34</v>
      </c>
      <c r="C1858" s="452">
        <v>201902</v>
      </c>
      <c r="D1858" s="452">
        <v>201902</v>
      </c>
      <c r="E1858" s="452" t="s">
        <v>1069</v>
      </c>
      <c r="F1858" s="452" t="s">
        <v>1305</v>
      </c>
      <c r="G1858" s="459" t="s">
        <v>941</v>
      </c>
      <c r="H1858" s="452">
        <v>126</v>
      </c>
      <c r="I1858" s="452">
        <v>587</v>
      </c>
    </row>
    <row r="1859" spans="1:9" ht="15" customHeight="1" x14ac:dyDescent="0.2">
      <c r="A1859" s="223"/>
      <c r="B1859" s="452">
        <v>34</v>
      </c>
      <c r="C1859" s="452">
        <v>201902</v>
      </c>
      <c r="D1859" s="452">
        <v>201902</v>
      </c>
      <c r="E1859" s="452" t="s">
        <v>1069</v>
      </c>
      <c r="F1859" s="452" t="s">
        <v>1320</v>
      </c>
      <c r="G1859" s="459" t="s">
        <v>1003</v>
      </c>
      <c r="H1859" s="452">
        <v>120</v>
      </c>
      <c r="I1859" s="452">
        <v>61</v>
      </c>
    </row>
    <row r="1860" spans="1:9" ht="15" customHeight="1" x14ac:dyDescent="0.2">
      <c r="A1860" s="223"/>
      <c r="B1860" s="452">
        <v>34</v>
      </c>
      <c r="C1860" s="452">
        <v>201902</v>
      </c>
      <c r="D1860" s="452">
        <v>201902</v>
      </c>
      <c r="E1860" s="452" t="s">
        <v>1069</v>
      </c>
      <c r="F1860" s="452" t="s">
        <v>1320</v>
      </c>
      <c r="G1860" s="459" t="s">
        <v>1003</v>
      </c>
      <c r="H1860" s="452">
        <v>121</v>
      </c>
      <c r="I1860" s="452">
        <v>645</v>
      </c>
    </row>
    <row r="1861" spans="1:9" ht="15" customHeight="1" x14ac:dyDescent="0.2">
      <c r="A1861" s="223"/>
      <c r="B1861" s="452">
        <v>34</v>
      </c>
      <c r="C1861" s="452">
        <v>201902</v>
      </c>
      <c r="D1861" s="452">
        <v>201902</v>
      </c>
      <c r="E1861" s="452" t="s">
        <v>1069</v>
      </c>
      <c r="F1861" s="452" t="s">
        <v>1319</v>
      </c>
      <c r="G1861" s="459" t="s">
        <v>1003</v>
      </c>
      <c r="H1861" s="452">
        <v>126</v>
      </c>
      <c r="I1861" s="452">
        <v>133</v>
      </c>
    </row>
    <row r="1862" spans="1:9" ht="15" customHeight="1" x14ac:dyDescent="0.2">
      <c r="A1862" s="223"/>
      <c r="B1862" s="452">
        <v>36</v>
      </c>
      <c r="C1862" s="452">
        <v>201902</v>
      </c>
      <c r="D1862" s="452">
        <v>201902</v>
      </c>
      <c r="E1862" s="452" t="s">
        <v>1070</v>
      </c>
      <c r="F1862" s="452" t="s">
        <v>1336</v>
      </c>
      <c r="G1862" s="459" t="s">
        <v>937</v>
      </c>
      <c r="H1862" s="452">
        <v>120</v>
      </c>
      <c r="I1862" s="452">
        <v>163</v>
      </c>
    </row>
    <row r="1863" spans="1:9" ht="15" customHeight="1" x14ac:dyDescent="0.2">
      <c r="A1863" s="223"/>
      <c r="B1863" s="452">
        <v>36</v>
      </c>
      <c r="C1863" s="452">
        <v>201902</v>
      </c>
      <c r="D1863" s="452">
        <v>201902</v>
      </c>
      <c r="E1863" s="452" t="s">
        <v>1070</v>
      </c>
      <c r="F1863" s="452" t="s">
        <v>1336</v>
      </c>
      <c r="G1863" s="459" t="s">
        <v>937</v>
      </c>
      <c r="H1863" s="452">
        <v>121</v>
      </c>
      <c r="I1863" s="452">
        <v>1517</v>
      </c>
    </row>
    <row r="1864" spans="1:9" ht="15" customHeight="1" x14ac:dyDescent="0.2">
      <c r="A1864" s="223"/>
      <c r="B1864" s="452">
        <v>36</v>
      </c>
      <c r="C1864" s="452">
        <v>201902</v>
      </c>
      <c r="D1864" s="452">
        <v>201902</v>
      </c>
      <c r="E1864" s="452" t="s">
        <v>1070</v>
      </c>
      <c r="F1864" s="452" t="s">
        <v>1318</v>
      </c>
      <c r="G1864" s="459" t="s">
        <v>1003</v>
      </c>
      <c r="H1864" s="452">
        <v>120</v>
      </c>
      <c r="I1864" s="452">
        <v>60</v>
      </c>
    </row>
    <row r="1865" spans="1:9" ht="15" customHeight="1" x14ac:dyDescent="0.2">
      <c r="A1865" s="223"/>
      <c r="B1865" s="452">
        <v>36</v>
      </c>
      <c r="C1865" s="452">
        <v>201902</v>
      </c>
      <c r="D1865" s="452">
        <v>201902</v>
      </c>
      <c r="E1865" s="452" t="s">
        <v>1070</v>
      </c>
      <c r="F1865" s="452" t="s">
        <v>1318</v>
      </c>
      <c r="G1865" s="459" t="s">
        <v>1003</v>
      </c>
      <c r="H1865" s="452">
        <v>121</v>
      </c>
      <c r="I1865" s="452">
        <v>544</v>
      </c>
    </row>
    <row r="1866" spans="1:9" ht="15" customHeight="1" x14ac:dyDescent="0.2">
      <c r="A1866" s="223"/>
      <c r="B1866" s="452">
        <v>36</v>
      </c>
      <c r="C1866" s="452">
        <v>201902</v>
      </c>
      <c r="D1866" s="452">
        <v>201902</v>
      </c>
      <c r="E1866" s="452" t="s">
        <v>1070</v>
      </c>
      <c r="F1866" s="452" t="s">
        <v>1317</v>
      </c>
      <c r="G1866" s="459" t="s">
        <v>1003</v>
      </c>
      <c r="H1866" s="452">
        <v>126</v>
      </c>
      <c r="I1866" s="452">
        <v>103</v>
      </c>
    </row>
    <row r="1867" spans="1:9" ht="15" customHeight="1" x14ac:dyDescent="0.2">
      <c r="A1867" s="223"/>
      <c r="B1867" s="452">
        <v>36</v>
      </c>
      <c r="C1867" s="452">
        <v>201902</v>
      </c>
      <c r="D1867" s="452">
        <v>201902</v>
      </c>
      <c r="E1867" s="452" t="s">
        <v>1070</v>
      </c>
      <c r="F1867" s="452" t="s">
        <v>1330</v>
      </c>
      <c r="G1867" s="459" t="s">
        <v>939</v>
      </c>
      <c r="H1867" s="452">
        <v>120</v>
      </c>
      <c r="I1867" s="452">
        <v>225</v>
      </c>
    </row>
    <row r="1868" spans="1:9" ht="15" customHeight="1" x14ac:dyDescent="0.2">
      <c r="A1868" s="223"/>
      <c r="B1868" s="452">
        <v>36</v>
      </c>
      <c r="C1868" s="452">
        <v>201902</v>
      </c>
      <c r="D1868" s="452">
        <v>201902</v>
      </c>
      <c r="E1868" s="452" t="s">
        <v>1070</v>
      </c>
      <c r="F1868" s="452" t="s">
        <v>1330</v>
      </c>
      <c r="G1868" s="459" t="s">
        <v>939</v>
      </c>
      <c r="H1868" s="452">
        <v>121</v>
      </c>
      <c r="I1868" s="452">
        <v>2096</v>
      </c>
    </row>
    <row r="1869" spans="1:9" ht="15" customHeight="1" x14ac:dyDescent="0.2">
      <c r="A1869" s="460"/>
      <c r="B1869" s="461">
        <v>4</v>
      </c>
      <c r="C1869" s="461">
        <v>201908</v>
      </c>
      <c r="D1869" s="461">
        <v>201902</v>
      </c>
      <c r="E1869" s="462" t="s">
        <v>1066</v>
      </c>
      <c r="F1869" s="461">
        <v>47</v>
      </c>
      <c r="G1869" s="574" t="s">
        <v>920</v>
      </c>
      <c r="H1869" s="461">
        <v>120</v>
      </c>
      <c r="I1869" s="461">
        <v>-3</v>
      </c>
    </row>
    <row r="1870" spans="1:9" ht="15" customHeight="1" x14ac:dyDescent="0.2">
      <c r="A1870" s="460"/>
      <c r="B1870" s="461">
        <v>4</v>
      </c>
      <c r="C1870" s="461">
        <v>201908</v>
      </c>
      <c r="D1870" s="461">
        <v>201902</v>
      </c>
      <c r="E1870" s="462" t="s">
        <v>1066</v>
      </c>
      <c r="F1870" s="462">
        <v>47</v>
      </c>
      <c r="G1870" s="574" t="s">
        <v>920</v>
      </c>
      <c r="H1870" s="461">
        <v>121</v>
      </c>
      <c r="I1870" s="461">
        <v>3</v>
      </c>
    </row>
    <row r="1871" spans="1:9" ht="15" customHeight="1" x14ac:dyDescent="0.2">
      <c r="A1871" s="460"/>
      <c r="B1871" s="461">
        <v>4</v>
      </c>
      <c r="C1871" s="461">
        <v>201908</v>
      </c>
      <c r="D1871" s="461">
        <v>201902</v>
      </c>
      <c r="E1871" s="462" t="s">
        <v>1066</v>
      </c>
      <c r="F1871" s="461" t="s">
        <v>1304</v>
      </c>
      <c r="G1871" s="574" t="s">
        <v>920</v>
      </c>
      <c r="H1871" s="461">
        <v>126</v>
      </c>
      <c r="I1871" s="461">
        <v>-1</v>
      </c>
    </row>
    <row r="1872" spans="1:9" ht="15" customHeight="1" x14ac:dyDescent="0.2">
      <c r="A1872" s="460"/>
      <c r="B1872" s="461">
        <v>4</v>
      </c>
      <c r="C1872" s="461">
        <v>201908</v>
      </c>
      <c r="D1872" s="461">
        <v>201902</v>
      </c>
      <c r="E1872" s="462" t="s">
        <v>1066</v>
      </c>
      <c r="F1872" s="462">
        <v>86</v>
      </c>
      <c r="G1872" s="574" t="s">
        <v>935</v>
      </c>
      <c r="H1872" s="461">
        <v>120</v>
      </c>
      <c r="I1872" s="461">
        <v>1</v>
      </c>
    </row>
    <row r="1873" spans="1:9" ht="15" customHeight="1" x14ac:dyDescent="0.2">
      <c r="A1873" s="460"/>
      <c r="B1873" s="461">
        <v>4</v>
      </c>
      <c r="C1873" s="461">
        <v>201908</v>
      </c>
      <c r="D1873" s="461">
        <v>201902</v>
      </c>
      <c r="E1873" s="462" t="s">
        <v>1066</v>
      </c>
      <c r="F1873" s="462" t="s">
        <v>1308</v>
      </c>
      <c r="G1873" s="574" t="s">
        <v>941</v>
      </c>
      <c r="H1873" s="461">
        <v>120</v>
      </c>
      <c r="I1873" s="461">
        <v>-1</v>
      </c>
    </row>
    <row r="1874" spans="1:9" ht="15" customHeight="1" x14ac:dyDescent="0.2">
      <c r="A1874" s="460"/>
      <c r="B1874" s="461">
        <v>4</v>
      </c>
      <c r="C1874" s="461">
        <v>201908</v>
      </c>
      <c r="D1874" s="461">
        <v>201902</v>
      </c>
      <c r="E1874" s="462" t="s">
        <v>1066</v>
      </c>
      <c r="F1874" s="462" t="s">
        <v>1308</v>
      </c>
      <c r="G1874" s="574" t="s">
        <v>941</v>
      </c>
      <c r="H1874" s="461">
        <v>121</v>
      </c>
      <c r="I1874" s="461">
        <v>4</v>
      </c>
    </row>
    <row r="1875" spans="1:9" ht="15" customHeight="1" x14ac:dyDescent="0.2">
      <c r="A1875" s="460"/>
      <c r="B1875" s="461">
        <v>4</v>
      </c>
      <c r="C1875" s="461">
        <v>201908</v>
      </c>
      <c r="D1875" s="461">
        <v>201902</v>
      </c>
      <c r="E1875" s="462" t="s">
        <v>1066</v>
      </c>
      <c r="F1875" s="462" t="s">
        <v>1328</v>
      </c>
      <c r="G1875" s="574" t="s">
        <v>925</v>
      </c>
      <c r="H1875" s="461">
        <v>120</v>
      </c>
      <c r="I1875" s="461">
        <v>-1</v>
      </c>
    </row>
    <row r="1876" spans="1:9" ht="15" customHeight="1" x14ac:dyDescent="0.2">
      <c r="A1876" s="460"/>
      <c r="B1876" s="461">
        <v>4</v>
      </c>
      <c r="C1876" s="461">
        <v>201908</v>
      </c>
      <c r="D1876" s="461">
        <v>201902</v>
      </c>
      <c r="E1876" s="462" t="s">
        <v>1066</v>
      </c>
      <c r="F1876" s="462" t="s">
        <v>1328</v>
      </c>
      <c r="G1876" s="574" t="s">
        <v>925</v>
      </c>
      <c r="H1876" s="461">
        <v>121</v>
      </c>
      <c r="I1876" s="461">
        <v>3</v>
      </c>
    </row>
    <row r="1877" spans="1:9" ht="15" customHeight="1" x14ac:dyDescent="0.2">
      <c r="A1877" s="460"/>
      <c r="B1877" s="461">
        <v>4</v>
      </c>
      <c r="C1877" s="461">
        <v>201908</v>
      </c>
      <c r="D1877" s="461">
        <v>201902</v>
      </c>
      <c r="E1877" s="462" t="s">
        <v>1066</v>
      </c>
      <c r="F1877" s="462" t="s">
        <v>1322</v>
      </c>
      <c r="G1877" s="574" t="s">
        <v>1003</v>
      </c>
      <c r="H1877" s="461">
        <v>121</v>
      </c>
      <c r="I1877" s="461">
        <v>-3</v>
      </c>
    </row>
    <row r="1878" spans="1:9" ht="15" customHeight="1" x14ac:dyDescent="0.2">
      <c r="A1878" s="460"/>
      <c r="B1878" s="461">
        <v>4</v>
      </c>
      <c r="C1878" s="461">
        <v>201908</v>
      </c>
      <c r="D1878" s="461">
        <v>201902</v>
      </c>
      <c r="E1878" s="462" t="s">
        <v>1066</v>
      </c>
      <c r="F1878" s="462" t="s">
        <v>1321</v>
      </c>
      <c r="G1878" s="574" t="s">
        <v>1003</v>
      </c>
      <c r="H1878" s="461">
        <v>126</v>
      </c>
      <c r="I1878" s="461">
        <v>3</v>
      </c>
    </row>
    <row r="1879" spans="1:9" ht="15" customHeight="1" x14ac:dyDescent="0.2">
      <c r="A1879" s="460"/>
      <c r="B1879" s="461">
        <v>4</v>
      </c>
      <c r="C1879" s="461">
        <v>201908</v>
      </c>
      <c r="D1879" s="461">
        <v>201902</v>
      </c>
      <c r="E1879" s="462" t="s">
        <v>1066</v>
      </c>
      <c r="F1879" s="462" t="s">
        <v>1333</v>
      </c>
      <c r="G1879" s="574" t="s">
        <v>913</v>
      </c>
      <c r="H1879" s="461">
        <v>120</v>
      </c>
      <c r="I1879" s="461">
        <v>1</v>
      </c>
    </row>
    <row r="1880" spans="1:9" ht="15" customHeight="1" x14ac:dyDescent="0.2">
      <c r="A1880" s="460"/>
      <c r="B1880" s="461">
        <v>4</v>
      </c>
      <c r="C1880" s="461">
        <v>201908</v>
      </c>
      <c r="D1880" s="461">
        <v>201902</v>
      </c>
      <c r="E1880" s="462" t="s">
        <v>1066</v>
      </c>
      <c r="F1880" s="462" t="s">
        <v>1333</v>
      </c>
      <c r="G1880" s="574" t="s">
        <v>913</v>
      </c>
      <c r="H1880" s="461">
        <v>121</v>
      </c>
      <c r="I1880" s="461">
        <v>-1</v>
      </c>
    </row>
    <row r="1881" spans="1:9" ht="15" customHeight="1" x14ac:dyDescent="0.2">
      <c r="A1881" s="460"/>
      <c r="B1881" s="461">
        <v>5</v>
      </c>
      <c r="C1881" s="461">
        <v>201908</v>
      </c>
      <c r="D1881" s="461">
        <v>201902</v>
      </c>
      <c r="E1881" s="462" t="s">
        <v>1067</v>
      </c>
      <c r="F1881" s="462">
        <v>18</v>
      </c>
      <c r="G1881" s="574" t="s">
        <v>940</v>
      </c>
      <c r="H1881" s="461">
        <v>120</v>
      </c>
      <c r="I1881" s="461">
        <v>-2</v>
      </c>
    </row>
    <row r="1882" spans="1:9" ht="15" customHeight="1" x14ac:dyDescent="0.2">
      <c r="A1882" s="460"/>
      <c r="B1882" s="461">
        <v>5</v>
      </c>
      <c r="C1882" s="461">
        <v>201908</v>
      </c>
      <c r="D1882" s="461">
        <v>201902</v>
      </c>
      <c r="E1882" s="462" t="s">
        <v>1067</v>
      </c>
      <c r="F1882" s="462">
        <v>18</v>
      </c>
      <c r="G1882" s="574" t="s">
        <v>940</v>
      </c>
      <c r="H1882" s="461">
        <v>121</v>
      </c>
      <c r="I1882" s="461">
        <v>1</v>
      </c>
    </row>
    <row r="1883" spans="1:9" ht="15" customHeight="1" x14ac:dyDescent="0.25">
      <c r="A1883" s="450"/>
      <c r="B1883" s="451">
        <v>5</v>
      </c>
      <c r="C1883" s="451">
        <v>201908</v>
      </c>
      <c r="D1883" s="450">
        <v>201902</v>
      </c>
      <c r="E1883" s="462" t="s">
        <v>1067</v>
      </c>
      <c r="F1883" s="450" t="s">
        <v>1315</v>
      </c>
      <c r="G1883" s="72" t="s">
        <v>930</v>
      </c>
      <c r="H1883" s="450">
        <v>126</v>
      </c>
      <c r="I1883" s="450">
        <v>2</v>
      </c>
    </row>
    <row r="1884" spans="1:9" ht="15" customHeight="1" x14ac:dyDescent="0.25">
      <c r="A1884" s="450"/>
      <c r="B1884" s="451">
        <v>5</v>
      </c>
      <c r="C1884" s="451">
        <v>201908</v>
      </c>
      <c r="D1884" s="450">
        <v>201902</v>
      </c>
      <c r="E1884" s="450" t="s">
        <v>1067</v>
      </c>
      <c r="F1884" s="450" t="s">
        <v>1316</v>
      </c>
      <c r="G1884" s="72" t="s">
        <v>930</v>
      </c>
      <c r="H1884" s="450">
        <v>120</v>
      </c>
      <c r="I1884" s="450">
        <v>2</v>
      </c>
    </row>
    <row r="1885" spans="1:9" ht="15" customHeight="1" x14ac:dyDescent="0.25">
      <c r="A1885" s="450"/>
      <c r="B1885" s="451">
        <v>5</v>
      </c>
      <c r="C1885" s="451">
        <v>201908</v>
      </c>
      <c r="D1885" s="450">
        <v>201902</v>
      </c>
      <c r="E1885" s="450" t="s">
        <v>1067</v>
      </c>
      <c r="F1885" s="457" t="s">
        <v>1316</v>
      </c>
      <c r="G1885" s="72" t="s">
        <v>930</v>
      </c>
      <c r="H1885" s="450">
        <v>121</v>
      </c>
      <c r="I1885" s="450">
        <v>3</v>
      </c>
    </row>
    <row r="1886" spans="1:9" ht="15" customHeight="1" x14ac:dyDescent="0.25">
      <c r="A1886" s="450"/>
      <c r="B1886" s="451">
        <v>5</v>
      </c>
      <c r="C1886" s="451">
        <v>201908</v>
      </c>
      <c r="D1886" s="450">
        <v>201902</v>
      </c>
      <c r="E1886" s="450" t="s">
        <v>1067</v>
      </c>
      <c r="F1886" s="457">
        <v>85</v>
      </c>
      <c r="G1886" s="72" t="s">
        <v>935</v>
      </c>
      <c r="H1886" s="450">
        <v>120</v>
      </c>
      <c r="I1886" s="450">
        <v>1</v>
      </c>
    </row>
    <row r="1887" spans="1:9" ht="15" customHeight="1" x14ac:dyDescent="0.25">
      <c r="A1887" s="450"/>
      <c r="B1887" s="451">
        <v>5</v>
      </c>
      <c r="C1887" s="451">
        <v>201908</v>
      </c>
      <c r="D1887" s="450">
        <v>201902</v>
      </c>
      <c r="E1887" s="450" t="s">
        <v>1067</v>
      </c>
      <c r="F1887" s="457">
        <v>85</v>
      </c>
      <c r="G1887" s="72" t="s">
        <v>935</v>
      </c>
      <c r="H1887" s="450">
        <v>121</v>
      </c>
      <c r="I1887" s="450">
        <v>1</v>
      </c>
    </row>
    <row r="1888" spans="1:9" ht="15" customHeight="1" x14ac:dyDescent="0.25">
      <c r="A1888" s="450"/>
      <c r="B1888" s="451">
        <v>5</v>
      </c>
      <c r="C1888" s="451">
        <v>201908</v>
      </c>
      <c r="D1888" s="450">
        <v>201902</v>
      </c>
      <c r="E1888" s="450" t="s">
        <v>1067</v>
      </c>
      <c r="F1888" s="457" t="s">
        <v>1325</v>
      </c>
      <c r="G1888" s="72" t="s">
        <v>928</v>
      </c>
      <c r="H1888" s="450">
        <v>120</v>
      </c>
      <c r="I1888" s="450">
        <v>1</v>
      </c>
    </row>
    <row r="1889" spans="1:9" ht="15" customHeight="1" x14ac:dyDescent="0.25">
      <c r="A1889" s="450"/>
      <c r="B1889" s="451">
        <v>5</v>
      </c>
      <c r="C1889" s="451">
        <v>201908</v>
      </c>
      <c r="D1889" s="450">
        <v>201902</v>
      </c>
      <c r="E1889" s="450" t="s">
        <v>1067</v>
      </c>
      <c r="F1889" s="450" t="s">
        <v>1325</v>
      </c>
      <c r="G1889" s="72" t="s">
        <v>928</v>
      </c>
      <c r="H1889" s="450">
        <v>121</v>
      </c>
      <c r="I1889" s="450">
        <v>1</v>
      </c>
    </row>
    <row r="1890" spans="1:9" ht="15" customHeight="1" x14ac:dyDescent="0.25">
      <c r="A1890" s="450"/>
      <c r="B1890" s="451">
        <v>5</v>
      </c>
      <c r="C1890" s="451">
        <v>201908</v>
      </c>
      <c r="D1890" s="450">
        <v>201902</v>
      </c>
      <c r="E1890" s="450" t="s">
        <v>1067</v>
      </c>
      <c r="F1890" s="450" t="s">
        <v>1329</v>
      </c>
      <c r="G1890" s="72" t="s">
        <v>925</v>
      </c>
      <c r="H1890" s="450">
        <v>121</v>
      </c>
      <c r="I1890" s="450">
        <v>5</v>
      </c>
    </row>
    <row r="1891" spans="1:9" ht="15" customHeight="1" x14ac:dyDescent="0.25">
      <c r="A1891" s="450"/>
      <c r="B1891" s="451">
        <v>8</v>
      </c>
      <c r="C1891" s="451">
        <v>201908</v>
      </c>
      <c r="D1891" s="450">
        <v>201902</v>
      </c>
      <c r="E1891" s="450" t="s">
        <v>1068</v>
      </c>
      <c r="F1891" s="450">
        <v>19</v>
      </c>
      <c r="G1891" s="72" t="s">
        <v>940</v>
      </c>
      <c r="H1891" s="450">
        <v>120</v>
      </c>
      <c r="I1891" s="450">
        <v>1</v>
      </c>
    </row>
    <row r="1892" spans="1:9" ht="15" customHeight="1" x14ac:dyDescent="0.25">
      <c r="A1892" s="450"/>
      <c r="B1892" s="451">
        <v>8</v>
      </c>
      <c r="C1892" s="451">
        <v>201908</v>
      </c>
      <c r="D1892" s="450">
        <v>201902</v>
      </c>
      <c r="E1892" s="450" t="s">
        <v>1068</v>
      </c>
      <c r="F1892" s="450">
        <v>19</v>
      </c>
      <c r="G1892" s="72" t="s">
        <v>940</v>
      </c>
      <c r="H1892" s="450">
        <v>121</v>
      </c>
      <c r="I1892" s="450">
        <v>-1</v>
      </c>
    </row>
    <row r="1893" spans="1:9" ht="15" customHeight="1" x14ac:dyDescent="0.25">
      <c r="A1893" s="450"/>
      <c r="B1893" s="451">
        <v>8</v>
      </c>
      <c r="C1893" s="451">
        <v>201908</v>
      </c>
      <c r="D1893" s="450">
        <v>201902</v>
      </c>
      <c r="E1893" s="450" t="s">
        <v>1068</v>
      </c>
      <c r="F1893" s="450">
        <v>45</v>
      </c>
      <c r="G1893" s="72" t="s">
        <v>920</v>
      </c>
      <c r="H1893" s="450">
        <v>121</v>
      </c>
      <c r="I1893" s="450">
        <v>5</v>
      </c>
    </row>
    <row r="1894" spans="1:9" ht="15" customHeight="1" x14ac:dyDescent="0.25">
      <c r="A1894" s="450"/>
      <c r="B1894" s="451">
        <v>8</v>
      </c>
      <c r="C1894" s="451">
        <v>201908</v>
      </c>
      <c r="D1894" s="450">
        <v>201902</v>
      </c>
      <c r="E1894" s="450" t="s">
        <v>1068</v>
      </c>
      <c r="F1894" s="450" t="s">
        <v>1326</v>
      </c>
      <c r="G1894" s="72" t="s">
        <v>923</v>
      </c>
      <c r="H1894" s="450">
        <v>121</v>
      </c>
      <c r="I1894" s="450">
        <v>3</v>
      </c>
    </row>
    <row r="1895" spans="1:9" ht="15" customHeight="1" x14ac:dyDescent="0.25">
      <c r="A1895" s="450"/>
      <c r="B1895" s="451">
        <v>8</v>
      </c>
      <c r="C1895" s="451">
        <v>201908</v>
      </c>
      <c r="D1895" s="450">
        <v>201902</v>
      </c>
      <c r="E1895" s="450" t="s">
        <v>1068</v>
      </c>
      <c r="F1895" s="450">
        <v>69</v>
      </c>
      <c r="G1895" s="72" t="s">
        <v>937</v>
      </c>
      <c r="H1895" s="450">
        <v>120</v>
      </c>
      <c r="I1895" s="450">
        <v>-1</v>
      </c>
    </row>
    <row r="1896" spans="1:9" ht="15" customHeight="1" x14ac:dyDescent="0.25">
      <c r="A1896" s="450"/>
      <c r="B1896" s="451">
        <v>8</v>
      </c>
      <c r="C1896" s="451">
        <v>201908</v>
      </c>
      <c r="D1896" s="450">
        <v>201902</v>
      </c>
      <c r="E1896" s="450" t="s">
        <v>1068</v>
      </c>
      <c r="F1896" s="450">
        <v>69</v>
      </c>
      <c r="G1896" s="72" t="s">
        <v>937</v>
      </c>
      <c r="H1896" s="450">
        <v>121</v>
      </c>
      <c r="I1896" s="450">
        <v>7</v>
      </c>
    </row>
    <row r="1897" spans="1:9" ht="15" customHeight="1" x14ac:dyDescent="0.25">
      <c r="A1897" s="450"/>
      <c r="B1897" s="451">
        <v>8</v>
      </c>
      <c r="C1897" s="451">
        <v>201908</v>
      </c>
      <c r="D1897" s="450">
        <v>201902</v>
      </c>
      <c r="E1897" s="450" t="s">
        <v>1068</v>
      </c>
      <c r="F1897" s="450" t="s">
        <v>1334</v>
      </c>
      <c r="G1897" s="72" t="s">
        <v>937</v>
      </c>
      <c r="H1897" s="450">
        <v>126</v>
      </c>
      <c r="I1897" s="450">
        <v>1</v>
      </c>
    </row>
    <row r="1898" spans="1:9" ht="15" customHeight="1" x14ac:dyDescent="0.25">
      <c r="A1898" s="450"/>
      <c r="B1898" s="451">
        <v>8</v>
      </c>
      <c r="C1898" s="451">
        <v>201908</v>
      </c>
      <c r="D1898" s="450">
        <v>201902</v>
      </c>
      <c r="E1898" s="450" t="s">
        <v>1068</v>
      </c>
      <c r="F1898" s="450" t="s">
        <v>1312</v>
      </c>
      <c r="G1898" s="72" t="s">
        <v>930</v>
      </c>
      <c r="H1898" s="450">
        <v>120</v>
      </c>
      <c r="I1898" s="450">
        <v>2</v>
      </c>
    </row>
    <row r="1899" spans="1:9" ht="15" customHeight="1" x14ac:dyDescent="0.25">
      <c r="A1899" s="450"/>
      <c r="B1899" s="451">
        <v>8</v>
      </c>
      <c r="C1899" s="451">
        <v>201908</v>
      </c>
      <c r="D1899" s="450">
        <v>201902</v>
      </c>
      <c r="E1899" s="450" t="s">
        <v>1068</v>
      </c>
      <c r="F1899" s="450" t="s">
        <v>1312</v>
      </c>
      <c r="G1899" s="72" t="s">
        <v>930</v>
      </c>
      <c r="H1899" s="450">
        <v>121</v>
      </c>
      <c r="I1899" s="450">
        <v>2</v>
      </c>
    </row>
    <row r="1900" spans="1:9" ht="15" customHeight="1" x14ac:dyDescent="0.25">
      <c r="A1900" s="450"/>
      <c r="B1900" s="451">
        <v>8</v>
      </c>
      <c r="C1900" s="451">
        <v>201908</v>
      </c>
      <c r="D1900" s="450">
        <v>201902</v>
      </c>
      <c r="E1900" s="450" t="s">
        <v>1068</v>
      </c>
      <c r="F1900" s="450" t="s">
        <v>1323</v>
      </c>
      <c r="G1900" s="72" t="s">
        <v>928</v>
      </c>
      <c r="H1900" s="450">
        <v>120</v>
      </c>
      <c r="I1900" s="450">
        <v>-1</v>
      </c>
    </row>
    <row r="1901" spans="1:9" ht="15" customHeight="1" x14ac:dyDescent="0.25">
      <c r="A1901" s="450"/>
      <c r="B1901" s="451">
        <v>8</v>
      </c>
      <c r="C1901" s="451">
        <v>201908</v>
      </c>
      <c r="D1901" s="450">
        <v>201902</v>
      </c>
      <c r="E1901" s="450" t="s">
        <v>1068</v>
      </c>
      <c r="F1901" s="450" t="s">
        <v>1323</v>
      </c>
      <c r="G1901" s="72" t="s">
        <v>928</v>
      </c>
      <c r="H1901" s="450">
        <v>121</v>
      </c>
      <c r="I1901" s="450">
        <v>1</v>
      </c>
    </row>
    <row r="1902" spans="1:9" ht="15" customHeight="1" x14ac:dyDescent="0.25">
      <c r="A1902" s="450"/>
      <c r="B1902" s="451">
        <v>8</v>
      </c>
      <c r="C1902" s="451">
        <v>201908</v>
      </c>
      <c r="D1902" s="450">
        <v>201902</v>
      </c>
      <c r="E1902" s="450" t="s">
        <v>1068</v>
      </c>
      <c r="F1902" s="450" t="s">
        <v>1332</v>
      </c>
      <c r="G1902" s="72" t="s">
        <v>913</v>
      </c>
      <c r="H1902" s="450">
        <v>120</v>
      </c>
      <c r="I1902" s="450">
        <v>1</v>
      </c>
    </row>
    <row r="1903" spans="1:9" ht="15" customHeight="1" x14ac:dyDescent="0.25">
      <c r="A1903" s="450"/>
      <c r="B1903" s="451">
        <v>8</v>
      </c>
      <c r="C1903" s="451">
        <v>201908</v>
      </c>
      <c r="D1903" s="450">
        <v>201902</v>
      </c>
      <c r="E1903" s="450" t="s">
        <v>1068</v>
      </c>
      <c r="F1903" s="457" t="s">
        <v>1332</v>
      </c>
      <c r="G1903" s="72" t="s">
        <v>913</v>
      </c>
      <c r="H1903" s="450">
        <v>121</v>
      </c>
      <c r="I1903" s="450">
        <v>7</v>
      </c>
    </row>
    <row r="1904" spans="1:9" ht="15" customHeight="1" x14ac:dyDescent="0.25">
      <c r="A1904" s="450"/>
      <c r="B1904" s="451">
        <v>34</v>
      </c>
      <c r="C1904" s="451">
        <v>201908</v>
      </c>
      <c r="D1904" s="450">
        <v>201902</v>
      </c>
      <c r="E1904" s="450" t="s">
        <v>1069</v>
      </c>
      <c r="F1904" s="457">
        <v>33</v>
      </c>
      <c r="G1904" s="72" t="s">
        <v>1024</v>
      </c>
      <c r="H1904" s="450">
        <v>121</v>
      </c>
      <c r="I1904" s="450">
        <v>2</v>
      </c>
    </row>
    <row r="1905" spans="1:9" ht="15" customHeight="1" x14ac:dyDescent="0.25">
      <c r="A1905" s="450"/>
      <c r="B1905" s="451">
        <v>34</v>
      </c>
      <c r="C1905" s="451">
        <v>201908</v>
      </c>
      <c r="D1905" s="450">
        <v>201902</v>
      </c>
      <c r="E1905" s="450" t="s">
        <v>1069</v>
      </c>
      <c r="F1905" s="457" t="s">
        <v>1310</v>
      </c>
      <c r="G1905" s="72" t="s">
        <v>1024</v>
      </c>
      <c r="H1905" s="450">
        <v>126</v>
      </c>
      <c r="I1905" s="450">
        <v>1</v>
      </c>
    </row>
    <row r="1906" spans="1:9" ht="15" customHeight="1" x14ac:dyDescent="0.25">
      <c r="A1906" s="450"/>
      <c r="B1906" s="451">
        <v>34</v>
      </c>
      <c r="C1906" s="451">
        <v>201908</v>
      </c>
      <c r="D1906" s="450">
        <v>201902</v>
      </c>
      <c r="E1906" s="450" t="s">
        <v>1069</v>
      </c>
      <c r="F1906" s="450">
        <v>46</v>
      </c>
      <c r="G1906" s="72" t="s">
        <v>920</v>
      </c>
      <c r="H1906" s="450">
        <v>121</v>
      </c>
      <c r="I1906" s="450">
        <v>1</v>
      </c>
    </row>
    <row r="1907" spans="1:9" ht="15" customHeight="1" x14ac:dyDescent="0.25">
      <c r="A1907" s="450"/>
      <c r="B1907" s="451">
        <v>34</v>
      </c>
      <c r="C1907" s="451">
        <v>201908</v>
      </c>
      <c r="D1907" s="450">
        <v>201902</v>
      </c>
      <c r="E1907" s="450" t="s">
        <v>1069</v>
      </c>
      <c r="F1907" s="450" t="s">
        <v>1303</v>
      </c>
      <c r="G1907" s="72" t="s">
        <v>920</v>
      </c>
      <c r="H1907" s="450">
        <v>126</v>
      </c>
      <c r="I1907" s="450">
        <v>-1</v>
      </c>
    </row>
    <row r="1908" spans="1:9" ht="15" customHeight="1" x14ac:dyDescent="0.25">
      <c r="A1908" s="450"/>
      <c r="B1908" s="451">
        <v>34</v>
      </c>
      <c r="C1908" s="451">
        <v>201908</v>
      </c>
      <c r="D1908" s="450">
        <v>201902</v>
      </c>
      <c r="E1908" s="450" t="s">
        <v>1069</v>
      </c>
      <c r="F1908" s="457" t="s">
        <v>1314</v>
      </c>
      <c r="G1908" s="72" t="s">
        <v>930</v>
      </c>
      <c r="H1908" s="450">
        <v>121</v>
      </c>
      <c r="I1908" s="450">
        <v>-1</v>
      </c>
    </row>
    <row r="1909" spans="1:9" ht="15" customHeight="1" x14ac:dyDescent="0.25">
      <c r="A1909" s="450"/>
      <c r="B1909" s="451">
        <v>34</v>
      </c>
      <c r="C1909" s="451">
        <v>201908</v>
      </c>
      <c r="D1909" s="450">
        <v>201902</v>
      </c>
      <c r="E1909" s="450" t="s">
        <v>1069</v>
      </c>
      <c r="F1909" s="457" t="s">
        <v>1324</v>
      </c>
      <c r="G1909" s="72" t="s">
        <v>928</v>
      </c>
      <c r="H1909" s="450">
        <v>121</v>
      </c>
      <c r="I1909" s="450">
        <v>-2</v>
      </c>
    </row>
    <row r="1910" spans="1:9" ht="15" customHeight="1" x14ac:dyDescent="0.25">
      <c r="A1910" s="450"/>
      <c r="B1910" s="451">
        <v>34</v>
      </c>
      <c r="C1910" s="451">
        <v>201908</v>
      </c>
      <c r="D1910" s="450">
        <v>201902</v>
      </c>
      <c r="E1910" s="450" t="s">
        <v>1069</v>
      </c>
      <c r="F1910" s="457" t="s">
        <v>1306</v>
      </c>
      <c r="G1910" s="72" t="s">
        <v>941</v>
      </c>
      <c r="H1910" s="450">
        <v>120</v>
      </c>
      <c r="I1910" s="450">
        <v>-1</v>
      </c>
    </row>
    <row r="1911" spans="1:9" ht="15" customHeight="1" x14ac:dyDescent="0.25">
      <c r="A1911" s="450"/>
      <c r="B1911" s="451">
        <v>34</v>
      </c>
      <c r="C1911" s="451">
        <v>201908</v>
      </c>
      <c r="D1911" s="450">
        <v>201902</v>
      </c>
      <c r="E1911" s="450" t="s">
        <v>1069</v>
      </c>
      <c r="F1911" s="457" t="s">
        <v>1306</v>
      </c>
      <c r="G1911" s="72" t="s">
        <v>941</v>
      </c>
      <c r="H1911" s="450">
        <v>121</v>
      </c>
      <c r="I1911" s="450">
        <v>-1</v>
      </c>
    </row>
    <row r="1912" spans="1:9" ht="15" customHeight="1" x14ac:dyDescent="0.25">
      <c r="A1912" s="450"/>
      <c r="B1912" s="451">
        <v>34</v>
      </c>
      <c r="C1912" s="451">
        <v>201908</v>
      </c>
      <c r="D1912" s="450">
        <v>201902</v>
      </c>
      <c r="E1912" s="450" t="s">
        <v>1069</v>
      </c>
      <c r="F1912" s="450" t="s">
        <v>1305</v>
      </c>
      <c r="G1912" s="72" t="s">
        <v>941</v>
      </c>
      <c r="H1912" s="450">
        <v>126</v>
      </c>
      <c r="I1912" s="450">
        <v>2</v>
      </c>
    </row>
    <row r="1913" spans="1:9" ht="15" customHeight="1" x14ac:dyDescent="0.25">
      <c r="A1913" s="450"/>
      <c r="B1913" s="451">
        <v>36</v>
      </c>
      <c r="C1913" s="451">
        <v>201908</v>
      </c>
      <c r="D1913" s="450">
        <v>201902</v>
      </c>
      <c r="E1913" s="450" t="s">
        <v>1070</v>
      </c>
      <c r="F1913" s="450" t="s">
        <v>1336</v>
      </c>
      <c r="G1913" s="72" t="s">
        <v>937</v>
      </c>
      <c r="H1913" s="450">
        <v>120</v>
      </c>
      <c r="I1913" s="450">
        <v>-2</v>
      </c>
    </row>
    <row r="1914" spans="1:9" ht="15" customHeight="1" x14ac:dyDescent="0.25">
      <c r="A1914" s="450"/>
      <c r="B1914" s="451">
        <v>36</v>
      </c>
      <c r="C1914" s="451">
        <v>201908</v>
      </c>
      <c r="D1914" s="450">
        <v>201902</v>
      </c>
      <c r="E1914" s="450" t="s">
        <v>1070</v>
      </c>
      <c r="F1914" s="450" t="s">
        <v>1318</v>
      </c>
      <c r="G1914" s="72" t="s">
        <v>1003</v>
      </c>
      <c r="H1914" s="450">
        <v>120</v>
      </c>
      <c r="I1914" s="450">
        <v>-1</v>
      </c>
    </row>
    <row r="1915" spans="1:9" ht="15" customHeight="1" x14ac:dyDescent="0.25">
      <c r="A1915" s="450"/>
      <c r="B1915" s="451">
        <v>36</v>
      </c>
      <c r="C1915" s="451">
        <v>201908</v>
      </c>
      <c r="D1915" s="450">
        <v>201902</v>
      </c>
      <c r="E1915" s="450" t="s">
        <v>1070</v>
      </c>
      <c r="F1915" s="450" t="s">
        <v>1318</v>
      </c>
      <c r="G1915" s="72" t="s">
        <v>1003</v>
      </c>
      <c r="H1915" s="450">
        <v>121</v>
      </c>
      <c r="I1915" s="450">
        <v>6</v>
      </c>
    </row>
    <row r="1916" spans="1:9" ht="15" customHeight="1" x14ac:dyDescent="0.25">
      <c r="A1916" s="450"/>
      <c r="B1916" s="451">
        <v>36</v>
      </c>
      <c r="C1916" s="451">
        <v>201908</v>
      </c>
      <c r="D1916" s="450">
        <v>201902</v>
      </c>
      <c r="E1916" s="450" t="s">
        <v>1070</v>
      </c>
      <c r="F1916" s="450" t="s">
        <v>1330</v>
      </c>
      <c r="G1916" s="72" t="s">
        <v>939</v>
      </c>
      <c r="H1916" s="450">
        <v>120</v>
      </c>
      <c r="I1916" s="450">
        <v>-1</v>
      </c>
    </row>
    <row r="1917" spans="1:9" ht="15" customHeight="1" x14ac:dyDescent="0.25">
      <c r="A1917" s="450"/>
      <c r="B1917" s="451">
        <v>36</v>
      </c>
      <c r="C1917" s="451">
        <v>201908</v>
      </c>
      <c r="D1917" s="450">
        <v>201902</v>
      </c>
      <c r="E1917" s="450" t="s">
        <v>1070</v>
      </c>
      <c r="F1917" s="450" t="s">
        <v>1330</v>
      </c>
      <c r="G1917" s="72" t="s">
        <v>939</v>
      </c>
      <c r="H1917" s="450">
        <v>121</v>
      </c>
      <c r="I1917" s="450">
        <v>3</v>
      </c>
    </row>
    <row r="1918" spans="1:9" ht="15" customHeight="1" x14ac:dyDescent="0.2">
      <c r="A1918" s="462"/>
      <c r="B1918" s="452">
        <v>4</v>
      </c>
      <c r="C1918" s="452">
        <v>201907</v>
      </c>
      <c r="D1918" s="452">
        <v>201901</v>
      </c>
      <c r="E1918" s="452" t="s">
        <v>1066</v>
      </c>
      <c r="F1918" s="452">
        <v>47</v>
      </c>
      <c r="G1918" s="459" t="s">
        <v>920</v>
      </c>
      <c r="H1918" s="452">
        <v>120</v>
      </c>
      <c r="I1918" s="452">
        <v>-1</v>
      </c>
    </row>
    <row r="1919" spans="1:9" ht="15" customHeight="1" x14ac:dyDescent="0.2">
      <c r="A1919" s="462"/>
      <c r="B1919" s="452">
        <v>4</v>
      </c>
      <c r="C1919" s="452">
        <v>201907</v>
      </c>
      <c r="D1919" s="452">
        <v>201901</v>
      </c>
      <c r="E1919" s="452" t="s">
        <v>1066</v>
      </c>
      <c r="F1919" s="452">
        <v>47</v>
      </c>
      <c r="G1919" s="459" t="s">
        <v>920</v>
      </c>
      <c r="H1919" s="452">
        <v>121</v>
      </c>
      <c r="I1919" s="452">
        <v>1</v>
      </c>
    </row>
    <row r="1920" spans="1:9" ht="15" customHeight="1" x14ac:dyDescent="0.2">
      <c r="A1920" s="462"/>
      <c r="B1920" s="452">
        <v>4</v>
      </c>
      <c r="C1920" s="452">
        <v>201907</v>
      </c>
      <c r="D1920" s="452">
        <v>201901</v>
      </c>
      <c r="E1920" s="452" t="s">
        <v>1066</v>
      </c>
      <c r="F1920" s="452" t="s">
        <v>1304</v>
      </c>
      <c r="G1920" s="459" t="s">
        <v>920</v>
      </c>
      <c r="H1920" s="452">
        <v>126</v>
      </c>
      <c r="I1920" s="452">
        <v>1</v>
      </c>
    </row>
    <row r="1921" spans="1:9" ht="15" customHeight="1" x14ac:dyDescent="0.2">
      <c r="A1921" s="462"/>
      <c r="B1921" s="452">
        <v>4</v>
      </c>
      <c r="C1921" s="452">
        <v>201907</v>
      </c>
      <c r="D1921" s="452">
        <v>201901</v>
      </c>
      <c r="E1921" s="452" t="s">
        <v>1066</v>
      </c>
      <c r="F1921" s="452" t="s">
        <v>1327</v>
      </c>
      <c r="G1921" s="459" t="s">
        <v>923</v>
      </c>
      <c r="H1921" s="452">
        <v>120</v>
      </c>
      <c r="I1921" s="452">
        <v>-1</v>
      </c>
    </row>
    <row r="1922" spans="1:9" ht="15" customHeight="1" x14ac:dyDescent="0.2">
      <c r="A1922" s="462"/>
      <c r="B1922" s="452">
        <v>4</v>
      </c>
      <c r="C1922" s="452">
        <v>201907</v>
      </c>
      <c r="D1922" s="452">
        <v>201901</v>
      </c>
      <c r="E1922" s="452" t="s">
        <v>1066</v>
      </c>
      <c r="F1922" s="452" t="s">
        <v>1327</v>
      </c>
      <c r="G1922" s="459" t="s">
        <v>923</v>
      </c>
      <c r="H1922" s="452">
        <v>121</v>
      </c>
      <c r="I1922" s="452">
        <v>4</v>
      </c>
    </row>
    <row r="1923" spans="1:9" ht="15" customHeight="1" x14ac:dyDescent="0.2">
      <c r="A1923" s="462"/>
      <c r="B1923" s="452">
        <v>4</v>
      </c>
      <c r="C1923" s="452">
        <v>201907</v>
      </c>
      <c r="D1923" s="452">
        <v>201901</v>
      </c>
      <c r="E1923" s="452" t="s">
        <v>1066</v>
      </c>
      <c r="F1923" s="452" t="s">
        <v>1308</v>
      </c>
      <c r="G1923" s="459" t="s">
        <v>941</v>
      </c>
      <c r="H1923" s="452">
        <v>120</v>
      </c>
      <c r="I1923" s="452">
        <v>-2</v>
      </c>
    </row>
    <row r="1924" spans="1:9" ht="15" customHeight="1" x14ac:dyDescent="0.2">
      <c r="A1924" s="462"/>
      <c r="B1924" s="452">
        <v>4</v>
      </c>
      <c r="C1924" s="452">
        <v>201907</v>
      </c>
      <c r="D1924" s="452">
        <v>201901</v>
      </c>
      <c r="E1924" s="452" t="s">
        <v>1066</v>
      </c>
      <c r="F1924" s="452" t="s">
        <v>1308</v>
      </c>
      <c r="G1924" s="459" t="s">
        <v>941</v>
      </c>
      <c r="H1924" s="452">
        <v>121</v>
      </c>
      <c r="I1924" s="452">
        <v>2</v>
      </c>
    </row>
    <row r="1925" spans="1:9" ht="15" customHeight="1" x14ac:dyDescent="0.2">
      <c r="A1925" s="462"/>
      <c r="B1925" s="462">
        <v>4</v>
      </c>
      <c r="C1925" s="462">
        <v>201907</v>
      </c>
      <c r="D1925" s="462">
        <v>201901</v>
      </c>
      <c r="E1925" s="462" t="s">
        <v>1066</v>
      </c>
      <c r="F1925" s="462" t="s">
        <v>1328</v>
      </c>
      <c r="G1925" s="455" t="s">
        <v>925</v>
      </c>
      <c r="H1925" s="462">
        <v>120</v>
      </c>
      <c r="I1925" s="462">
        <v>3</v>
      </c>
    </row>
    <row r="1926" spans="1:9" ht="15" customHeight="1" x14ac:dyDescent="0.2">
      <c r="A1926" s="462"/>
      <c r="B1926" s="462">
        <v>4</v>
      </c>
      <c r="C1926" s="462">
        <v>201907</v>
      </c>
      <c r="D1926" s="462">
        <v>201901</v>
      </c>
      <c r="E1926" s="462" t="s">
        <v>1066</v>
      </c>
      <c r="F1926" s="462" t="s">
        <v>1322</v>
      </c>
      <c r="G1926" s="455" t="s">
        <v>1003</v>
      </c>
      <c r="H1926" s="462">
        <v>121</v>
      </c>
      <c r="I1926" s="462">
        <v>-1</v>
      </c>
    </row>
    <row r="1927" spans="1:9" ht="15" customHeight="1" x14ac:dyDescent="0.2">
      <c r="A1927" s="462"/>
      <c r="B1927" s="462">
        <v>4</v>
      </c>
      <c r="C1927" s="462">
        <v>201907</v>
      </c>
      <c r="D1927" s="462">
        <v>201901</v>
      </c>
      <c r="E1927" s="462" t="s">
        <v>1066</v>
      </c>
      <c r="F1927" s="462" t="s">
        <v>1321</v>
      </c>
      <c r="G1927" s="455" t="s">
        <v>1003</v>
      </c>
      <c r="H1927" s="462">
        <v>126</v>
      </c>
      <c r="I1927" s="462">
        <v>1</v>
      </c>
    </row>
    <row r="1928" spans="1:9" ht="15" customHeight="1" x14ac:dyDescent="0.2">
      <c r="A1928" s="462"/>
      <c r="B1928" s="462">
        <v>4</v>
      </c>
      <c r="C1928" s="462">
        <v>201907</v>
      </c>
      <c r="D1928" s="462">
        <v>201901</v>
      </c>
      <c r="E1928" s="462" t="s">
        <v>1066</v>
      </c>
      <c r="F1928" s="462" t="s">
        <v>1333</v>
      </c>
      <c r="G1928" s="455" t="s">
        <v>913</v>
      </c>
      <c r="H1928" s="462">
        <v>121</v>
      </c>
      <c r="I1928" s="462">
        <v>2</v>
      </c>
    </row>
    <row r="1929" spans="1:9" ht="15" customHeight="1" x14ac:dyDescent="0.2">
      <c r="A1929" s="462"/>
      <c r="B1929" s="462">
        <v>5</v>
      </c>
      <c r="C1929" s="462">
        <v>201907</v>
      </c>
      <c r="D1929" s="462">
        <v>201901</v>
      </c>
      <c r="E1929" s="462" t="s">
        <v>1067</v>
      </c>
      <c r="F1929" s="462">
        <v>18</v>
      </c>
      <c r="G1929" s="455" t="s">
        <v>940</v>
      </c>
      <c r="H1929" s="462">
        <v>121</v>
      </c>
      <c r="I1929" s="462">
        <v>2</v>
      </c>
    </row>
    <row r="1930" spans="1:9" ht="15" customHeight="1" x14ac:dyDescent="0.2">
      <c r="A1930" s="462"/>
      <c r="B1930" s="462">
        <v>5</v>
      </c>
      <c r="C1930" s="462">
        <v>201907</v>
      </c>
      <c r="D1930" s="462">
        <v>201901</v>
      </c>
      <c r="E1930" s="462" t="s">
        <v>1067</v>
      </c>
      <c r="F1930" s="462" t="s">
        <v>1316</v>
      </c>
      <c r="G1930" s="455" t="s">
        <v>930</v>
      </c>
      <c r="H1930" s="462">
        <v>121</v>
      </c>
      <c r="I1930" s="462">
        <v>3</v>
      </c>
    </row>
    <row r="1931" spans="1:9" ht="15" customHeight="1" x14ac:dyDescent="0.2">
      <c r="A1931" s="462"/>
      <c r="B1931" s="462">
        <v>5</v>
      </c>
      <c r="C1931" s="462">
        <v>201907</v>
      </c>
      <c r="D1931" s="462">
        <v>201901</v>
      </c>
      <c r="E1931" s="462" t="s">
        <v>1067</v>
      </c>
      <c r="F1931" s="462" t="s">
        <v>1325</v>
      </c>
      <c r="G1931" s="455" t="s">
        <v>928</v>
      </c>
      <c r="H1931" s="462">
        <v>121</v>
      </c>
      <c r="I1931" s="462">
        <v>1</v>
      </c>
    </row>
    <row r="1932" spans="1:9" ht="15" customHeight="1" x14ac:dyDescent="0.2">
      <c r="A1932" s="462"/>
      <c r="B1932" s="462">
        <v>5</v>
      </c>
      <c r="C1932" s="462">
        <v>201907</v>
      </c>
      <c r="D1932" s="462">
        <v>201901</v>
      </c>
      <c r="E1932" s="462" t="s">
        <v>1067</v>
      </c>
      <c r="F1932" s="462" t="s">
        <v>1329</v>
      </c>
      <c r="G1932" s="455" t="s">
        <v>925</v>
      </c>
      <c r="H1932" s="462">
        <v>120</v>
      </c>
      <c r="I1932" s="462">
        <v>1</v>
      </c>
    </row>
    <row r="1933" spans="1:9" ht="15" customHeight="1" x14ac:dyDescent="0.2">
      <c r="A1933" s="462"/>
      <c r="B1933" s="462">
        <v>5</v>
      </c>
      <c r="C1933" s="462">
        <v>201907</v>
      </c>
      <c r="D1933" s="462">
        <v>201901</v>
      </c>
      <c r="E1933" s="462" t="s">
        <v>1067</v>
      </c>
      <c r="F1933" s="462" t="s">
        <v>1329</v>
      </c>
      <c r="G1933" s="455" t="s">
        <v>925</v>
      </c>
      <c r="H1933" s="462">
        <v>121</v>
      </c>
      <c r="I1933" s="462">
        <v>3</v>
      </c>
    </row>
    <row r="1934" spans="1:9" ht="15" customHeight="1" x14ac:dyDescent="0.2">
      <c r="A1934" s="462"/>
      <c r="B1934" s="462">
        <v>5</v>
      </c>
      <c r="C1934" s="462">
        <v>201907</v>
      </c>
      <c r="D1934" s="462">
        <v>201901</v>
      </c>
      <c r="E1934" s="462" t="s">
        <v>1067</v>
      </c>
      <c r="F1934" s="462" t="s">
        <v>1331</v>
      </c>
      <c r="G1934" s="455" t="s">
        <v>939</v>
      </c>
      <c r="H1934" s="462">
        <v>120</v>
      </c>
      <c r="I1934" s="462">
        <v>1</v>
      </c>
    </row>
    <row r="1935" spans="1:9" ht="15" customHeight="1" x14ac:dyDescent="0.2">
      <c r="A1935" s="462"/>
      <c r="B1935" s="462">
        <v>5</v>
      </c>
      <c r="C1935" s="462">
        <v>201907</v>
      </c>
      <c r="D1935" s="462">
        <v>201901</v>
      </c>
      <c r="E1935" s="462" t="s">
        <v>1067</v>
      </c>
      <c r="F1935" s="462" t="s">
        <v>1331</v>
      </c>
      <c r="G1935" s="455" t="s">
        <v>939</v>
      </c>
      <c r="H1935" s="462">
        <v>121</v>
      </c>
      <c r="I1935" s="462">
        <v>-1</v>
      </c>
    </row>
    <row r="1936" spans="1:9" ht="15" customHeight="1" x14ac:dyDescent="0.2">
      <c r="A1936" s="462"/>
      <c r="B1936" s="462">
        <v>8</v>
      </c>
      <c r="C1936" s="462">
        <v>201907</v>
      </c>
      <c r="D1936" s="462">
        <v>201901</v>
      </c>
      <c r="E1936" s="462" t="s">
        <v>1068</v>
      </c>
      <c r="F1936" s="462">
        <v>19</v>
      </c>
      <c r="G1936" s="455" t="s">
        <v>940</v>
      </c>
      <c r="H1936" s="462">
        <v>120</v>
      </c>
      <c r="I1936" s="462">
        <v>2</v>
      </c>
    </row>
    <row r="1937" spans="1:9" ht="15" customHeight="1" x14ac:dyDescent="0.2">
      <c r="A1937" s="462"/>
      <c r="B1937" s="462">
        <v>8</v>
      </c>
      <c r="C1937" s="462">
        <v>201907</v>
      </c>
      <c r="D1937" s="462">
        <v>201901</v>
      </c>
      <c r="E1937" s="462" t="s">
        <v>1068</v>
      </c>
      <c r="F1937" s="462" t="s">
        <v>1309</v>
      </c>
      <c r="G1937" s="455" t="s">
        <v>1024</v>
      </c>
      <c r="H1937" s="462">
        <v>126</v>
      </c>
      <c r="I1937" s="462">
        <v>-1</v>
      </c>
    </row>
    <row r="1938" spans="1:9" ht="15" customHeight="1" x14ac:dyDescent="0.2">
      <c r="A1938" s="462"/>
      <c r="B1938" s="462">
        <v>8</v>
      </c>
      <c r="C1938" s="462">
        <v>201907</v>
      </c>
      <c r="D1938" s="462">
        <v>201901</v>
      </c>
      <c r="E1938" s="462" t="s">
        <v>1068</v>
      </c>
      <c r="F1938" s="462">
        <v>45</v>
      </c>
      <c r="G1938" s="455" t="s">
        <v>920</v>
      </c>
      <c r="H1938" s="462">
        <v>121</v>
      </c>
      <c r="I1938" s="462">
        <v>1</v>
      </c>
    </row>
    <row r="1939" spans="1:9" ht="15" customHeight="1" x14ac:dyDescent="0.2">
      <c r="A1939" s="462"/>
      <c r="B1939" s="462">
        <v>8</v>
      </c>
      <c r="C1939" s="462">
        <v>201907</v>
      </c>
      <c r="D1939" s="462">
        <v>201901</v>
      </c>
      <c r="E1939" s="462" t="s">
        <v>1068</v>
      </c>
      <c r="F1939" s="462" t="s">
        <v>1326</v>
      </c>
      <c r="G1939" s="455" t="s">
        <v>923</v>
      </c>
      <c r="H1939" s="462">
        <v>120</v>
      </c>
      <c r="I1939" s="462">
        <v>-1</v>
      </c>
    </row>
    <row r="1940" spans="1:9" ht="15" customHeight="1" x14ac:dyDescent="0.2">
      <c r="A1940" s="462"/>
      <c r="B1940" s="462">
        <v>8</v>
      </c>
      <c r="C1940" s="462">
        <v>201907</v>
      </c>
      <c r="D1940" s="462">
        <v>201901</v>
      </c>
      <c r="E1940" s="462" t="s">
        <v>1068</v>
      </c>
      <c r="F1940" s="462">
        <v>69</v>
      </c>
      <c r="G1940" s="455" t="s">
        <v>937</v>
      </c>
      <c r="H1940" s="462">
        <v>121</v>
      </c>
      <c r="I1940" s="462">
        <v>-1</v>
      </c>
    </row>
    <row r="1941" spans="1:9" ht="15" customHeight="1" x14ac:dyDescent="0.2">
      <c r="A1941" s="462"/>
      <c r="B1941" s="462">
        <v>8</v>
      </c>
      <c r="C1941" s="462">
        <v>201907</v>
      </c>
      <c r="D1941" s="462">
        <v>201901</v>
      </c>
      <c r="E1941" s="462" t="s">
        <v>1068</v>
      </c>
      <c r="F1941" s="462" t="s">
        <v>1334</v>
      </c>
      <c r="G1941" s="455" t="s">
        <v>937</v>
      </c>
      <c r="H1941" s="462">
        <v>126</v>
      </c>
      <c r="I1941" s="462">
        <v>-1</v>
      </c>
    </row>
    <row r="1942" spans="1:9" ht="15" customHeight="1" x14ac:dyDescent="0.2">
      <c r="A1942" s="462"/>
      <c r="B1942" s="462">
        <v>8</v>
      </c>
      <c r="C1942" s="462">
        <v>201907</v>
      </c>
      <c r="D1942" s="462">
        <v>201901</v>
      </c>
      <c r="E1942" s="462" t="s">
        <v>1068</v>
      </c>
      <c r="F1942" s="462" t="s">
        <v>1312</v>
      </c>
      <c r="G1942" s="455" t="s">
        <v>930</v>
      </c>
      <c r="H1942" s="462">
        <v>120</v>
      </c>
      <c r="I1942" s="462">
        <v>1</v>
      </c>
    </row>
    <row r="1943" spans="1:9" ht="15" customHeight="1" x14ac:dyDescent="0.2">
      <c r="A1943" s="462"/>
      <c r="B1943" s="462">
        <v>8</v>
      </c>
      <c r="C1943" s="462">
        <v>201907</v>
      </c>
      <c r="D1943" s="462">
        <v>201901</v>
      </c>
      <c r="E1943" s="462" t="s">
        <v>1068</v>
      </c>
      <c r="F1943" s="462" t="s">
        <v>1312</v>
      </c>
      <c r="G1943" s="455" t="s">
        <v>930</v>
      </c>
      <c r="H1943" s="462">
        <v>121</v>
      </c>
      <c r="I1943" s="462">
        <v>1</v>
      </c>
    </row>
    <row r="1944" spans="1:9" ht="15" customHeight="1" x14ac:dyDescent="0.2">
      <c r="A1944" s="462"/>
      <c r="B1944" s="462">
        <v>8</v>
      </c>
      <c r="C1944" s="462">
        <v>201907</v>
      </c>
      <c r="D1944" s="462">
        <v>201901</v>
      </c>
      <c r="E1944" s="462" t="s">
        <v>1068</v>
      </c>
      <c r="F1944" s="462" t="s">
        <v>1323</v>
      </c>
      <c r="G1944" s="455" t="s">
        <v>928</v>
      </c>
      <c r="H1944" s="462">
        <v>121</v>
      </c>
      <c r="I1944" s="462">
        <v>1</v>
      </c>
    </row>
    <row r="1945" spans="1:9" ht="15" customHeight="1" x14ac:dyDescent="0.2">
      <c r="A1945" s="462"/>
      <c r="B1945" s="462">
        <v>8</v>
      </c>
      <c r="C1945" s="462">
        <v>201907</v>
      </c>
      <c r="D1945" s="462">
        <v>201901</v>
      </c>
      <c r="E1945" s="462" t="s">
        <v>1068</v>
      </c>
      <c r="F1945" s="462" t="s">
        <v>1332</v>
      </c>
      <c r="G1945" s="455" t="s">
        <v>913</v>
      </c>
      <c r="H1945" s="462">
        <v>120</v>
      </c>
      <c r="I1945" s="462">
        <v>-1</v>
      </c>
    </row>
    <row r="1946" spans="1:9" ht="15" customHeight="1" x14ac:dyDescent="0.2">
      <c r="A1946" s="462"/>
      <c r="B1946" s="462">
        <v>8</v>
      </c>
      <c r="C1946" s="462">
        <v>201907</v>
      </c>
      <c r="D1946" s="462">
        <v>201901</v>
      </c>
      <c r="E1946" s="462" t="s">
        <v>1068</v>
      </c>
      <c r="F1946" s="462" t="s">
        <v>1332</v>
      </c>
      <c r="G1946" s="455" t="s">
        <v>913</v>
      </c>
      <c r="H1946" s="462">
        <v>121</v>
      </c>
      <c r="I1946" s="462">
        <v>4</v>
      </c>
    </row>
    <row r="1947" spans="1:9" ht="15" customHeight="1" x14ac:dyDescent="0.2">
      <c r="A1947" s="462"/>
      <c r="B1947" s="462">
        <v>34</v>
      </c>
      <c r="C1947" s="462">
        <v>201907</v>
      </c>
      <c r="D1947" s="462">
        <v>201901</v>
      </c>
      <c r="E1947" s="462" t="s">
        <v>1069</v>
      </c>
      <c r="F1947" s="462">
        <v>33</v>
      </c>
      <c r="G1947" s="455" t="s">
        <v>1024</v>
      </c>
      <c r="H1947" s="462">
        <v>121</v>
      </c>
      <c r="I1947" s="462">
        <v>-1</v>
      </c>
    </row>
    <row r="1948" spans="1:9" ht="15" customHeight="1" x14ac:dyDescent="0.2">
      <c r="A1948" s="462"/>
      <c r="B1948" s="462">
        <v>34</v>
      </c>
      <c r="C1948" s="462">
        <v>201907</v>
      </c>
      <c r="D1948" s="462">
        <v>201901</v>
      </c>
      <c r="E1948" s="462" t="s">
        <v>1069</v>
      </c>
      <c r="F1948" s="462" t="s">
        <v>1324</v>
      </c>
      <c r="G1948" s="455" t="s">
        <v>928</v>
      </c>
      <c r="H1948" s="462">
        <v>121</v>
      </c>
      <c r="I1948" s="462">
        <v>1</v>
      </c>
    </row>
    <row r="1949" spans="1:9" ht="15" customHeight="1" x14ac:dyDescent="0.2">
      <c r="A1949" s="462"/>
      <c r="B1949" s="462">
        <v>34</v>
      </c>
      <c r="C1949" s="462">
        <v>201907</v>
      </c>
      <c r="D1949" s="462">
        <v>201901</v>
      </c>
      <c r="E1949" s="462" t="s">
        <v>1069</v>
      </c>
      <c r="F1949" s="462" t="s">
        <v>1306</v>
      </c>
      <c r="G1949" s="455" t="s">
        <v>941</v>
      </c>
      <c r="H1949" s="462">
        <v>121</v>
      </c>
      <c r="I1949" s="462">
        <v>4</v>
      </c>
    </row>
    <row r="1950" spans="1:9" ht="15" customHeight="1" x14ac:dyDescent="0.2">
      <c r="A1950" s="462"/>
      <c r="B1950" s="462">
        <v>34</v>
      </c>
      <c r="C1950" s="462">
        <v>201907</v>
      </c>
      <c r="D1950" s="462">
        <v>201901</v>
      </c>
      <c r="E1950" s="462" t="s">
        <v>1069</v>
      </c>
      <c r="F1950" s="462" t="s">
        <v>1305</v>
      </c>
      <c r="G1950" s="455" t="s">
        <v>941</v>
      </c>
      <c r="H1950" s="462">
        <v>126</v>
      </c>
      <c r="I1950" s="462">
        <v>1</v>
      </c>
    </row>
    <row r="1951" spans="1:9" ht="15" customHeight="1" x14ac:dyDescent="0.2">
      <c r="A1951" s="462"/>
      <c r="B1951" s="462">
        <v>36</v>
      </c>
      <c r="C1951" s="462">
        <v>201907</v>
      </c>
      <c r="D1951" s="462">
        <v>201901</v>
      </c>
      <c r="E1951" s="462" t="s">
        <v>1070</v>
      </c>
      <c r="F1951" s="462" t="s">
        <v>1336</v>
      </c>
      <c r="G1951" s="455" t="s">
        <v>937</v>
      </c>
      <c r="H1951" s="462">
        <v>120</v>
      </c>
      <c r="I1951" s="462">
        <v>1</v>
      </c>
    </row>
    <row r="1952" spans="1:9" ht="15" customHeight="1" x14ac:dyDescent="0.2">
      <c r="A1952" s="462"/>
      <c r="B1952" s="462">
        <v>36</v>
      </c>
      <c r="C1952" s="462">
        <v>201907</v>
      </c>
      <c r="D1952" s="462">
        <v>201901</v>
      </c>
      <c r="E1952" s="462" t="s">
        <v>1070</v>
      </c>
      <c r="F1952" s="462" t="s">
        <v>1318</v>
      </c>
      <c r="G1952" s="455" t="s">
        <v>1003</v>
      </c>
      <c r="H1952" s="462">
        <v>121</v>
      </c>
      <c r="I1952" s="462">
        <v>5</v>
      </c>
    </row>
    <row r="1953" spans="1:9" ht="15" customHeight="1" x14ac:dyDescent="0.2">
      <c r="A1953" s="462"/>
      <c r="B1953" s="462">
        <v>36</v>
      </c>
      <c r="C1953" s="462">
        <v>201907</v>
      </c>
      <c r="D1953" s="462">
        <v>201901</v>
      </c>
      <c r="E1953" s="462" t="s">
        <v>1070</v>
      </c>
      <c r="F1953" s="462" t="s">
        <v>1317</v>
      </c>
      <c r="G1953" s="455" t="s">
        <v>1003</v>
      </c>
      <c r="H1953" s="462">
        <v>126</v>
      </c>
      <c r="I1953" s="462">
        <v>-1</v>
      </c>
    </row>
    <row r="1954" spans="1:9" ht="15" customHeight="1" x14ac:dyDescent="0.2">
      <c r="A1954" s="223"/>
      <c r="B1954" s="452">
        <v>4</v>
      </c>
      <c r="C1954" s="452">
        <v>201906</v>
      </c>
      <c r="D1954" s="452">
        <v>201901</v>
      </c>
      <c r="E1954" s="452" t="s">
        <v>1066</v>
      </c>
      <c r="F1954" s="452">
        <v>47</v>
      </c>
      <c r="G1954" s="459" t="s">
        <v>920</v>
      </c>
      <c r="H1954" s="452">
        <v>120</v>
      </c>
      <c r="I1954" s="452">
        <v>1</v>
      </c>
    </row>
    <row r="1955" spans="1:9" ht="15" customHeight="1" x14ac:dyDescent="0.2">
      <c r="A1955" s="223"/>
      <c r="B1955" s="452">
        <v>4</v>
      </c>
      <c r="C1955" s="452">
        <v>201906</v>
      </c>
      <c r="D1955" s="452">
        <v>201901</v>
      </c>
      <c r="E1955" s="452" t="s">
        <v>1066</v>
      </c>
      <c r="F1955" s="452">
        <v>47</v>
      </c>
      <c r="G1955" s="459" t="s">
        <v>920</v>
      </c>
      <c r="H1955" s="452">
        <v>121</v>
      </c>
      <c r="I1955" s="452">
        <v>-1</v>
      </c>
    </row>
    <row r="1956" spans="1:9" ht="15" customHeight="1" x14ac:dyDescent="0.2">
      <c r="A1956" s="223"/>
      <c r="B1956" s="452">
        <v>4</v>
      </c>
      <c r="C1956" s="452">
        <v>201906</v>
      </c>
      <c r="D1956" s="452">
        <v>201901</v>
      </c>
      <c r="E1956" s="452" t="s">
        <v>1066</v>
      </c>
      <c r="F1956" s="452" t="s">
        <v>1327</v>
      </c>
      <c r="G1956" s="459" t="s">
        <v>923</v>
      </c>
      <c r="H1956" s="452">
        <v>121</v>
      </c>
      <c r="I1956" s="452">
        <v>1</v>
      </c>
    </row>
    <row r="1957" spans="1:9" ht="15" customHeight="1" x14ac:dyDescent="0.2">
      <c r="A1957" s="223"/>
      <c r="B1957" s="452">
        <v>4</v>
      </c>
      <c r="C1957" s="452">
        <v>201906</v>
      </c>
      <c r="D1957" s="452">
        <v>201901</v>
      </c>
      <c r="E1957" s="452" t="s">
        <v>1066</v>
      </c>
      <c r="F1957" s="452">
        <v>86</v>
      </c>
      <c r="G1957" s="459" t="s">
        <v>935</v>
      </c>
      <c r="H1957" s="452">
        <v>121</v>
      </c>
      <c r="I1957" s="452">
        <v>1</v>
      </c>
    </row>
    <row r="1958" spans="1:9" ht="15" customHeight="1" x14ac:dyDescent="0.2">
      <c r="A1958" s="223"/>
      <c r="B1958" s="452">
        <v>4</v>
      </c>
      <c r="C1958" s="452">
        <v>201906</v>
      </c>
      <c r="D1958" s="452">
        <v>201901</v>
      </c>
      <c r="E1958" s="452" t="s">
        <v>1066</v>
      </c>
      <c r="F1958" s="452" t="s">
        <v>1308</v>
      </c>
      <c r="G1958" s="459" t="s">
        <v>941</v>
      </c>
      <c r="H1958" s="452">
        <v>121</v>
      </c>
      <c r="I1958" s="452">
        <v>-1</v>
      </c>
    </row>
    <row r="1959" spans="1:9" ht="15" customHeight="1" x14ac:dyDescent="0.2">
      <c r="A1959" s="223"/>
      <c r="B1959" s="452">
        <v>4</v>
      </c>
      <c r="C1959" s="452">
        <v>201906</v>
      </c>
      <c r="D1959" s="452">
        <v>201901</v>
      </c>
      <c r="E1959" s="452" t="s">
        <v>1066</v>
      </c>
      <c r="F1959" s="452" t="s">
        <v>1307</v>
      </c>
      <c r="G1959" s="459" t="s">
        <v>941</v>
      </c>
      <c r="H1959" s="452">
        <v>126</v>
      </c>
      <c r="I1959" s="452">
        <v>2</v>
      </c>
    </row>
    <row r="1960" spans="1:9" ht="15" customHeight="1" x14ac:dyDescent="0.2">
      <c r="A1960" s="223"/>
      <c r="B1960" s="452">
        <v>4</v>
      </c>
      <c r="C1960" s="452">
        <v>201906</v>
      </c>
      <c r="D1960" s="452">
        <v>201901</v>
      </c>
      <c r="E1960" s="452" t="s">
        <v>1066</v>
      </c>
      <c r="F1960" s="452" t="s">
        <v>1328</v>
      </c>
      <c r="G1960" s="459" t="s">
        <v>925</v>
      </c>
      <c r="H1960" s="452">
        <v>120</v>
      </c>
      <c r="I1960" s="452">
        <v>-4</v>
      </c>
    </row>
    <row r="1961" spans="1:9" ht="15" customHeight="1" x14ac:dyDescent="0.2">
      <c r="A1961" s="223"/>
      <c r="B1961" s="452">
        <v>4</v>
      </c>
      <c r="C1961" s="452">
        <v>201906</v>
      </c>
      <c r="D1961" s="452">
        <v>201901</v>
      </c>
      <c r="E1961" s="452" t="s">
        <v>1066</v>
      </c>
      <c r="F1961" s="452" t="s">
        <v>1328</v>
      </c>
      <c r="G1961" s="459" t="s">
        <v>925</v>
      </c>
      <c r="H1961" s="452">
        <v>121</v>
      </c>
      <c r="I1961" s="452">
        <v>7</v>
      </c>
    </row>
    <row r="1962" spans="1:9" ht="15" customHeight="1" x14ac:dyDescent="0.2">
      <c r="A1962" s="223"/>
      <c r="B1962" s="452">
        <v>4</v>
      </c>
      <c r="C1962" s="452">
        <v>201906</v>
      </c>
      <c r="D1962" s="452">
        <v>201901</v>
      </c>
      <c r="E1962" s="452" t="s">
        <v>1066</v>
      </c>
      <c r="F1962" s="452" t="s">
        <v>1322</v>
      </c>
      <c r="G1962" s="459" t="s">
        <v>1003</v>
      </c>
      <c r="H1962" s="452">
        <v>120</v>
      </c>
      <c r="I1962" s="452">
        <v>-1</v>
      </c>
    </row>
    <row r="1963" spans="1:9" ht="15" customHeight="1" x14ac:dyDescent="0.2">
      <c r="A1963" s="223"/>
      <c r="B1963" s="452">
        <v>4</v>
      </c>
      <c r="C1963" s="452">
        <v>201906</v>
      </c>
      <c r="D1963" s="452">
        <v>201901</v>
      </c>
      <c r="E1963" s="452" t="s">
        <v>1066</v>
      </c>
      <c r="F1963" s="452" t="s">
        <v>1322</v>
      </c>
      <c r="G1963" s="459" t="s">
        <v>1003</v>
      </c>
      <c r="H1963" s="452">
        <v>121</v>
      </c>
      <c r="I1963" s="452">
        <v>3</v>
      </c>
    </row>
    <row r="1964" spans="1:9" ht="15" customHeight="1" x14ac:dyDescent="0.2">
      <c r="A1964" s="223"/>
      <c r="B1964" s="452">
        <v>4</v>
      </c>
      <c r="C1964" s="452">
        <v>201906</v>
      </c>
      <c r="D1964" s="452">
        <v>201901</v>
      </c>
      <c r="E1964" s="452" t="s">
        <v>1066</v>
      </c>
      <c r="F1964" s="452" t="s">
        <v>1321</v>
      </c>
      <c r="G1964" s="459" t="s">
        <v>1003</v>
      </c>
      <c r="H1964" s="452">
        <v>126</v>
      </c>
      <c r="I1964" s="452">
        <v>-1</v>
      </c>
    </row>
    <row r="1965" spans="1:9" ht="15" customHeight="1" x14ac:dyDescent="0.2">
      <c r="A1965" s="223"/>
      <c r="B1965" s="452">
        <v>4</v>
      </c>
      <c r="C1965" s="452">
        <v>201906</v>
      </c>
      <c r="D1965" s="452">
        <v>201901</v>
      </c>
      <c r="E1965" s="452" t="s">
        <v>1066</v>
      </c>
      <c r="F1965" s="452" t="s">
        <v>1333</v>
      </c>
      <c r="G1965" s="459" t="s">
        <v>913</v>
      </c>
      <c r="H1965" s="452">
        <v>120</v>
      </c>
      <c r="I1965" s="452">
        <v>-6</v>
      </c>
    </row>
    <row r="1966" spans="1:9" ht="15" customHeight="1" x14ac:dyDescent="0.2">
      <c r="A1966" s="462"/>
      <c r="B1966" s="452">
        <v>4</v>
      </c>
      <c r="C1966" s="452">
        <v>201906</v>
      </c>
      <c r="D1966" s="452">
        <v>201901</v>
      </c>
      <c r="E1966" s="452" t="s">
        <v>1066</v>
      </c>
      <c r="F1966" s="452" t="s">
        <v>1333</v>
      </c>
      <c r="G1966" s="459" t="s">
        <v>913</v>
      </c>
      <c r="H1966" s="452">
        <v>121</v>
      </c>
      <c r="I1966" s="452">
        <v>3</v>
      </c>
    </row>
    <row r="1967" spans="1:9" ht="15" customHeight="1" x14ac:dyDescent="0.2">
      <c r="A1967" s="462"/>
      <c r="B1967" s="452">
        <v>5</v>
      </c>
      <c r="C1967" s="452">
        <v>201906</v>
      </c>
      <c r="D1967" s="452">
        <v>201901</v>
      </c>
      <c r="E1967" s="452" t="s">
        <v>1067</v>
      </c>
      <c r="F1967" s="452">
        <v>18</v>
      </c>
      <c r="G1967" s="459" t="s">
        <v>940</v>
      </c>
      <c r="H1967" s="452">
        <v>120</v>
      </c>
      <c r="I1967" s="452">
        <v>2</v>
      </c>
    </row>
    <row r="1968" spans="1:9" ht="15" customHeight="1" x14ac:dyDescent="0.2">
      <c r="A1968" s="462"/>
      <c r="B1968" s="452">
        <v>5</v>
      </c>
      <c r="C1968" s="452">
        <v>201906</v>
      </c>
      <c r="D1968" s="452">
        <v>201901</v>
      </c>
      <c r="E1968" s="452" t="s">
        <v>1067</v>
      </c>
      <c r="F1968" s="452">
        <v>18</v>
      </c>
      <c r="G1968" s="459" t="s">
        <v>940</v>
      </c>
      <c r="H1968" s="452">
        <v>121</v>
      </c>
      <c r="I1968" s="452">
        <v>4</v>
      </c>
    </row>
    <row r="1969" spans="1:9" ht="15" customHeight="1" x14ac:dyDescent="0.2">
      <c r="A1969" s="462"/>
      <c r="B1969" s="452">
        <v>5</v>
      </c>
      <c r="C1969" s="452">
        <v>201906</v>
      </c>
      <c r="D1969" s="452">
        <v>201901</v>
      </c>
      <c r="E1969" s="452" t="s">
        <v>1067</v>
      </c>
      <c r="F1969" s="452" t="s">
        <v>1315</v>
      </c>
      <c r="G1969" s="459" t="s">
        <v>930</v>
      </c>
      <c r="H1969" s="452">
        <v>126</v>
      </c>
      <c r="I1969" s="452">
        <v>2</v>
      </c>
    </row>
    <row r="1970" spans="1:9" ht="15" customHeight="1" x14ac:dyDescent="0.2">
      <c r="A1970" s="462"/>
      <c r="B1970" s="452">
        <v>5</v>
      </c>
      <c r="C1970" s="452">
        <v>201906</v>
      </c>
      <c r="D1970" s="452">
        <v>201901</v>
      </c>
      <c r="E1970" s="452" t="s">
        <v>1067</v>
      </c>
      <c r="F1970" s="452" t="s">
        <v>1316</v>
      </c>
      <c r="G1970" s="459" t="s">
        <v>930</v>
      </c>
      <c r="H1970" s="452">
        <v>120</v>
      </c>
      <c r="I1970" s="452">
        <v>-2</v>
      </c>
    </row>
    <row r="1971" spans="1:9" ht="15" customHeight="1" x14ac:dyDescent="0.2">
      <c r="A1971" s="462"/>
      <c r="B1971" s="452">
        <v>5</v>
      </c>
      <c r="C1971" s="452">
        <v>201906</v>
      </c>
      <c r="D1971" s="452">
        <v>201901</v>
      </c>
      <c r="E1971" s="452" t="s">
        <v>1067</v>
      </c>
      <c r="F1971" s="452" t="s">
        <v>1316</v>
      </c>
      <c r="G1971" s="459" t="s">
        <v>930</v>
      </c>
      <c r="H1971" s="452">
        <v>121</v>
      </c>
      <c r="I1971" s="452">
        <v>9</v>
      </c>
    </row>
    <row r="1972" spans="1:9" ht="15" customHeight="1" x14ac:dyDescent="0.2">
      <c r="A1972" s="462"/>
      <c r="B1972" s="452">
        <v>5</v>
      </c>
      <c r="C1972" s="452">
        <v>201906</v>
      </c>
      <c r="D1972" s="452">
        <v>201901</v>
      </c>
      <c r="E1972" s="452" t="s">
        <v>1067</v>
      </c>
      <c r="F1972" s="452">
        <v>85</v>
      </c>
      <c r="G1972" s="459" t="s">
        <v>935</v>
      </c>
      <c r="H1972" s="452">
        <v>121</v>
      </c>
      <c r="I1972" s="452">
        <v>1</v>
      </c>
    </row>
    <row r="1973" spans="1:9" ht="15" customHeight="1" x14ac:dyDescent="0.2">
      <c r="A1973" s="462"/>
      <c r="B1973" s="452">
        <v>5</v>
      </c>
      <c r="C1973" s="452">
        <v>201906</v>
      </c>
      <c r="D1973" s="452">
        <v>201901</v>
      </c>
      <c r="E1973" s="452" t="s">
        <v>1067</v>
      </c>
      <c r="F1973" s="452" t="s">
        <v>1325</v>
      </c>
      <c r="G1973" s="459" t="s">
        <v>928</v>
      </c>
      <c r="H1973" s="452">
        <v>121</v>
      </c>
      <c r="I1973" s="452">
        <v>4</v>
      </c>
    </row>
    <row r="1974" spans="1:9" ht="15" customHeight="1" x14ac:dyDescent="0.2">
      <c r="A1974" s="462"/>
      <c r="B1974" s="452">
        <v>5</v>
      </c>
      <c r="C1974" s="452">
        <v>201906</v>
      </c>
      <c r="D1974" s="452">
        <v>201901</v>
      </c>
      <c r="E1974" s="452" t="s">
        <v>1067</v>
      </c>
      <c r="F1974" s="452" t="s">
        <v>1329</v>
      </c>
      <c r="G1974" s="459" t="s">
        <v>925</v>
      </c>
      <c r="H1974" s="452">
        <v>121</v>
      </c>
      <c r="I1974" s="452">
        <v>6</v>
      </c>
    </row>
    <row r="1975" spans="1:9" ht="15" customHeight="1" x14ac:dyDescent="0.2">
      <c r="A1975" s="462"/>
      <c r="B1975" s="452">
        <v>5</v>
      </c>
      <c r="C1975" s="452">
        <v>201906</v>
      </c>
      <c r="D1975" s="452">
        <v>201901</v>
      </c>
      <c r="E1975" s="452" t="s">
        <v>1067</v>
      </c>
      <c r="F1975" s="452" t="s">
        <v>1331</v>
      </c>
      <c r="G1975" s="459" t="s">
        <v>939</v>
      </c>
      <c r="H1975" s="452">
        <v>120</v>
      </c>
      <c r="I1975" s="452">
        <v>2</v>
      </c>
    </row>
    <row r="1976" spans="1:9" ht="15" customHeight="1" x14ac:dyDescent="0.2">
      <c r="A1976" s="462"/>
      <c r="B1976" s="452">
        <v>5</v>
      </c>
      <c r="C1976" s="452">
        <v>201906</v>
      </c>
      <c r="D1976" s="452">
        <v>201901</v>
      </c>
      <c r="E1976" s="452" t="s">
        <v>1067</v>
      </c>
      <c r="F1976" s="452" t="s">
        <v>1331</v>
      </c>
      <c r="G1976" s="459" t="s">
        <v>939</v>
      </c>
      <c r="H1976" s="452">
        <v>121</v>
      </c>
      <c r="I1976" s="452">
        <v>7</v>
      </c>
    </row>
    <row r="1977" spans="1:9" ht="15" customHeight="1" x14ac:dyDescent="0.2">
      <c r="A1977" s="462"/>
      <c r="B1977" s="452">
        <v>8</v>
      </c>
      <c r="C1977" s="452">
        <v>201906</v>
      </c>
      <c r="D1977" s="452">
        <v>201901</v>
      </c>
      <c r="E1977" s="452" t="s">
        <v>1068</v>
      </c>
      <c r="F1977" s="452">
        <v>19</v>
      </c>
      <c r="G1977" s="459" t="s">
        <v>940</v>
      </c>
      <c r="H1977" s="452">
        <v>121</v>
      </c>
      <c r="I1977" s="452">
        <v>1</v>
      </c>
    </row>
    <row r="1978" spans="1:9" ht="15" customHeight="1" x14ac:dyDescent="0.2">
      <c r="A1978" s="462"/>
      <c r="B1978" s="452">
        <v>8</v>
      </c>
      <c r="C1978" s="452">
        <v>201906</v>
      </c>
      <c r="D1978" s="452">
        <v>201901</v>
      </c>
      <c r="E1978" s="452" t="s">
        <v>1068</v>
      </c>
      <c r="F1978" s="452">
        <v>34</v>
      </c>
      <c r="G1978" s="459" t="s">
        <v>1024</v>
      </c>
      <c r="H1978" s="452">
        <v>121</v>
      </c>
      <c r="I1978" s="452">
        <v>1</v>
      </c>
    </row>
    <row r="1979" spans="1:9" ht="15" customHeight="1" x14ac:dyDescent="0.2">
      <c r="A1979" s="462"/>
      <c r="B1979" s="452">
        <v>8</v>
      </c>
      <c r="C1979" s="452">
        <v>201906</v>
      </c>
      <c r="D1979" s="452">
        <v>201901</v>
      </c>
      <c r="E1979" s="452" t="s">
        <v>1068</v>
      </c>
      <c r="F1979" s="452">
        <v>45</v>
      </c>
      <c r="G1979" s="459" t="s">
        <v>920</v>
      </c>
      <c r="H1979" s="452">
        <v>120</v>
      </c>
      <c r="I1979" s="452">
        <v>-1</v>
      </c>
    </row>
    <row r="1980" spans="1:9" ht="15" customHeight="1" x14ac:dyDescent="0.2">
      <c r="A1980" s="462"/>
      <c r="B1980" s="452">
        <v>8</v>
      </c>
      <c r="C1980" s="452">
        <v>201906</v>
      </c>
      <c r="D1980" s="452">
        <v>201901</v>
      </c>
      <c r="E1980" s="452" t="s">
        <v>1068</v>
      </c>
      <c r="F1980" s="452">
        <v>45</v>
      </c>
      <c r="G1980" s="459" t="s">
        <v>920</v>
      </c>
      <c r="H1980" s="452">
        <v>121</v>
      </c>
      <c r="I1980" s="452">
        <v>1</v>
      </c>
    </row>
    <row r="1981" spans="1:9" ht="15" customHeight="1" x14ac:dyDescent="0.2">
      <c r="A1981" s="462"/>
      <c r="B1981" s="452">
        <v>8</v>
      </c>
      <c r="C1981" s="452">
        <v>201906</v>
      </c>
      <c r="D1981" s="452">
        <v>201901</v>
      </c>
      <c r="E1981" s="452" t="s">
        <v>1068</v>
      </c>
      <c r="F1981" s="452" t="s">
        <v>1300</v>
      </c>
      <c r="G1981" s="459" t="s">
        <v>920</v>
      </c>
      <c r="H1981" s="452">
        <v>126</v>
      </c>
      <c r="I1981" s="452">
        <v>-1</v>
      </c>
    </row>
    <row r="1982" spans="1:9" ht="15" customHeight="1" x14ac:dyDescent="0.2">
      <c r="A1982" s="462"/>
      <c r="B1982" s="452">
        <v>8</v>
      </c>
      <c r="C1982" s="452">
        <v>201906</v>
      </c>
      <c r="D1982" s="452">
        <v>201901</v>
      </c>
      <c r="E1982" s="452" t="s">
        <v>1068</v>
      </c>
      <c r="F1982" s="452" t="s">
        <v>1326</v>
      </c>
      <c r="G1982" s="459" t="s">
        <v>923</v>
      </c>
      <c r="H1982" s="452">
        <v>121</v>
      </c>
      <c r="I1982" s="452">
        <v>5</v>
      </c>
    </row>
    <row r="1983" spans="1:9" ht="15" customHeight="1" x14ac:dyDescent="0.2">
      <c r="A1983" s="462"/>
      <c r="B1983" s="452">
        <v>8</v>
      </c>
      <c r="C1983" s="452">
        <v>201906</v>
      </c>
      <c r="D1983" s="452">
        <v>201901</v>
      </c>
      <c r="E1983" s="452" t="s">
        <v>1068</v>
      </c>
      <c r="F1983" s="452">
        <v>69</v>
      </c>
      <c r="G1983" s="459" t="s">
        <v>937</v>
      </c>
      <c r="H1983" s="452">
        <v>120</v>
      </c>
      <c r="I1983" s="452">
        <v>-1</v>
      </c>
    </row>
    <row r="1984" spans="1:9" ht="15" customHeight="1" x14ac:dyDescent="0.2">
      <c r="A1984" s="462"/>
      <c r="B1984" s="452">
        <v>8</v>
      </c>
      <c r="C1984" s="452">
        <v>201906</v>
      </c>
      <c r="D1984" s="452">
        <v>201901</v>
      </c>
      <c r="E1984" s="452" t="s">
        <v>1068</v>
      </c>
      <c r="F1984" s="452">
        <v>69</v>
      </c>
      <c r="G1984" s="459" t="s">
        <v>937</v>
      </c>
      <c r="H1984" s="452">
        <v>121</v>
      </c>
      <c r="I1984" s="452">
        <v>-2</v>
      </c>
    </row>
    <row r="1985" spans="1:9" ht="15" customHeight="1" x14ac:dyDescent="0.2">
      <c r="A1985" s="462"/>
      <c r="B1985" s="452">
        <v>8</v>
      </c>
      <c r="C1985" s="452">
        <v>201906</v>
      </c>
      <c r="D1985" s="452">
        <v>201901</v>
      </c>
      <c r="E1985" s="452" t="s">
        <v>1068</v>
      </c>
      <c r="F1985" s="452" t="s">
        <v>1312</v>
      </c>
      <c r="G1985" s="459" t="s">
        <v>930</v>
      </c>
      <c r="H1985" s="452">
        <v>121</v>
      </c>
      <c r="I1985" s="452">
        <v>6</v>
      </c>
    </row>
    <row r="1986" spans="1:9" ht="15" customHeight="1" x14ac:dyDescent="0.2">
      <c r="A1986" s="462"/>
      <c r="B1986" s="452">
        <v>8</v>
      </c>
      <c r="C1986" s="452">
        <v>201906</v>
      </c>
      <c r="D1986" s="452">
        <v>201901</v>
      </c>
      <c r="E1986" s="452" t="s">
        <v>1068</v>
      </c>
      <c r="F1986" s="452" t="s">
        <v>1311</v>
      </c>
      <c r="G1986" s="459" t="s">
        <v>930</v>
      </c>
      <c r="H1986" s="452">
        <v>126</v>
      </c>
      <c r="I1986" s="452">
        <v>3</v>
      </c>
    </row>
    <row r="1987" spans="1:9" ht="15" customHeight="1" x14ac:dyDescent="0.2">
      <c r="A1987" s="462"/>
      <c r="B1987" s="452">
        <v>8</v>
      </c>
      <c r="C1987" s="452">
        <v>201906</v>
      </c>
      <c r="D1987" s="452">
        <v>201901</v>
      </c>
      <c r="E1987" s="452" t="s">
        <v>1068</v>
      </c>
      <c r="F1987" s="452" t="s">
        <v>1323</v>
      </c>
      <c r="G1987" s="459" t="s">
        <v>928</v>
      </c>
      <c r="H1987" s="452">
        <v>121</v>
      </c>
      <c r="I1987" s="452">
        <v>2</v>
      </c>
    </row>
    <row r="1988" spans="1:9" ht="15" customHeight="1" x14ac:dyDescent="0.2">
      <c r="A1988" s="462"/>
      <c r="B1988" s="452">
        <v>8</v>
      </c>
      <c r="C1988" s="452">
        <v>201906</v>
      </c>
      <c r="D1988" s="452">
        <v>201901</v>
      </c>
      <c r="E1988" s="452" t="s">
        <v>1068</v>
      </c>
      <c r="F1988" s="452" t="s">
        <v>1332</v>
      </c>
      <c r="G1988" s="459" t="s">
        <v>913</v>
      </c>
      <c r="H1988" s="452">
        <v>120</v>
      </c>
      <c r="I1988" s="452">
        <v>1</v>
      </c>
    </row>
    <row r="1989" spans="1:9" ht="15" customHeight="1" x14ac:dyDescent="0.2">
      <c r="A1989" s="462"/>
      <c r="B1989" s="452">
        <v>8</v>
      </c>
      <c r="C1989" s="452">
        <v>201906</v>
      </c>
      <c r="D1989" s="452">
        <v>201901</v>
      </c>
      <c r="E1989" s="452" t="s">
        <v>1068</v>
      </c>
      <c r="F1989" s="452" t="s">
        <v>1332</v>
      </c>
      <c r="G1989" s="459" t="s">
        <v>913</v>
      </c>
      <c r="H1989" s="452">
        <v>121</v>
      </c>
      <c r="I1989" s="452">
        <v>6</v>
      </c>
    </row>
    <row r="1990" spans="1:9" ht="15" customHeight="1" x14ac:dyDescent="0.2">
      <c r="A1990" s="462"/>
      <c r="B1990" s="452">
        <v>34</v>
      </c>
      <c r="C1990" s="452">
        <v>201906</v>
      </c>
      <c r="D1990" s="452">
        <v>201901</v>
      </c>
      <c r="E1990" s="452" t="s">
        <v>1069</v>
      </c>
      <c r="F1990" s="452">
        <v>33</v>
      </c>
      <c r="G1990" s="459" t="s">
        <v>1024</v>
      </c>
      <c r="H1990" s="452">
        <v>120</v>
      </c>
      <c r="I1990" s="452">
        <v>1</v>
      </c>
    </row>
    <row r="1991" spans="1:9" ht="15" customHeight="1" x14ac:dyDescent="0.2">
      <c r="A1991" s="462"/>
      <c r="B1991" s="452">
        <v>34</v>
      </c>
      <c r="C1991" s="452">
        <v>201906</v>
      </c>
      <c r="D1991" s="452">
        <v>201901</v>
      </c>
      <c r="E1991" s="452" t="s">
        <v>1069</v>
      </c>
      <c r="F1991" s="452">
        <v>33</v>
      </c>
      <c r="G1991" s="459" t="s">
        <v>1024</v>
      </c>
      <c r="H1991" s="452">
        <v>121</v>
      </c>
      <c r="I1991" s="452">
        <v>1</v>
      </c>
    </row>
    <row r="1992" spans="1:9" ht="15" customHeight="1" x14ac:dyDescent="0.2">
      <c r="A1992" s="462"/>
      <c r="B1992" s="452">
        <v>34</v>
      </c>
      <c r="C1992" s="452">
        <v>201906</v>
      </c>
      <c r="D1992" s="452">
        <v>201901</v>
      </c>
      <c r="E1992" s="452" t="s">
        <v>1069</v>
      </c>
      <c r="F1992" s="452">
        <v>46</v>
      </c>
      <c r="G1992" s="459" t="s">
        <v>920</v>
      </c>
      <c r="H1992" s="452">
        <v>121</v>
      </c>
      <c r="I1992" s="452">
        <v>-1</v>
      </c>
    </row>
    <row r="1993" spans="1:9" ht="15" customHeight="1" x14ac:dyDescent="0.2">
      <c r="A1993" s="462"/>
      <c r="B1993" s="452">
        <v>34</v>
      </c>
      <c r="C1993" s="452">
        <v>201906</v>
      </c>
      <c r="D1993" s="452">
        <v>201901</v>
      </c>
      <c r="E1993" s="452" t="s">
        <v>1069</v>
      </c>
      <c r="F1993" s="452" t="s">
        <v>1313</v>
      </c>
      <c r="G1993" s="459" t="s">
        <v>930</v>
      </c>
      <c r="H1993" s="452">
        <v>126</v>
      </c>
      <c r="I1993" s="452">
        <v>1</v>
      </c>
    </row>
    <row r="1994" spans="1:9" ht="15" customHeight="1" x14ac:dyDescent="0.2">
      <c r="A1994" s="462"/>
      <c r="B1994" s="452">
        <v>34</v>
      </c>
      <c r="C1994" s="452">
        <v>201906</v>
      </c>
      <c r="D1994" s="452">
        <v>201901</v>
      </c>
      <c r="E1994" s="452" t="s">
        <v>1069</v>
      </c>
      <c r="F1994" s="452" t="s">
        <v>1324</v>
      </c>
      <c r="G1994" s="459" t="s">
        <v>928</v>
      </c>
      <c r="H1994" s="452">
        <v>121</v>
      </c>
      <c r="I1994" s="452">
        <v>1</v>
      </c>
    </row>
    <row r="1995" spans="1:9" ht="15" customHeight="1" x14ac:dyDescent="0.2">
      <c r="A1995" s="462"/>
      <c r="B1995" s="452">
        <v>34</v>
      </c>
      <c r="C1995" s="452">
        <v>201906</v>
      </c>
      <c r="D1995" s="452">
        <v>201901</v>
      </c>
      <c r="E1995" s="452" t="s">
        <v>1069</v>
      </c>
      <c r="F1995" s="452" t="s">
        <v>1306</v>
      </c>
      <c r="G1995" s="459" t="s">
        <v>941</v>
      </c>
      <c r="H1995" s="452">
        <v>121</v>
      </c>
      <c r="I1995" s="452">
        <v>4</v>
      </c>
    </row>
    <row r="1996" spans="1:9" ht="15" customHeight="1" x14ac:dyDescent="0.2">
      <c r="A1996" s="462"/>
      <c r="B1996" s="452">
        <v>34</v>
      </c>
      <c r="C1996" s="452">
        <v>201906</v>
      </c>
      <c r="D1996" s="452">
        <v>201901</v>
      </c>
      <c r="E1996" s="452" t="s">
        <v>1069</v>
      </c>
      <c r="F1996" s="452" t="s">
        <v>1305</v>
      </c>
      <c r="G1996" s="459" t="s">
        <v>941</v>
      </c>
      <c r="H1996" s="452">
        <v>126</v>
      </c>
      <c r="I1996" s="452">
        <v>2</v>
      </c>
    </row>
    <row r="1997" spans="1:9" ht="15" customHeight="1" x14ac:dyDescent="0.2">
      <c r="A1997" s="462"/>
      <c r="B1997" s="452">
        <v>34</v>
      </c>
      <c r="C1997" s="452">
        <v>201906</v>
      </c>
      <c r="D1997" s="452">
        <v>201901</v>
      </c>
      <c r="E1997" s="452" t="s">
        <v>1069</v>
      </c>
      <c r="F1997" s="452" t="s">
        <v>1320</v>
      </c>
      <c r="G1997" s="459" t="s">
        <v>1003</v>
      </c>
      <c r="H1997" s="452">
        <v>121</v>
      </c>
      <c r="I1997" s="452">
        <v>3</v>
      </c>
    </row>
    <row r="1998" spans="1:9" ht="15" customHeight="1" x14ac:dyDescent="0.2">
      <c r="A1998" s="462"/>
      <c r="B1998" s="452">
        <v>34</v>
      </c>
      <c r="C1998" s="452">
        <v>201906</v>
      </c>
      <c r="D1998" s="452">
        <v>201901</v>
      </c>
      <c r="E1998" s="452" t="s">
        <v>1069</v>
      </c>
      <c r="F1998" s="452" t="s">
        <v>1319</v>
      </c>
      <c r="G1998" s="459" t="s">
        <v>1003</v>
      </c>
      <c r="H1998" s="452">
        <v>126</v>
      </c>
      <c r="I1998" s="452">
        <v>1</v>
      </c>
    </row>
    <row r="1999" spans="1:9" ht="15" customHeight="1" x14ac:dyDescent="0.2">
      <c r="A1999" s="462"/>
      <c r="B1999" s="452">
        <v>36</v>
      </c>
      <c r="C1999" s="452">
        <v>201906</v>
      </c>
      <c r="D1999" s="452">
        <v>201901</v>
      </c>
      <c r="E1999" s="452" t="s">
        <v>1070</v>
      </c>
      <c r="F1999" s="452" t="s">
        <v>1336</v>
      </c>
      <c r="G1999" s="459" t="s">
        <v>937</v>
      </c>
      <c r="H1999" s="452">
        <v>121</v>
      </c>
      <c r="I1999" s="452">
        <v>1</v>
      </c>
    </row>
    <row r="2000" spans="1:9" ht="15" customHeight="1" x14ac:dyDescent="0.2">
      <c r="A2000" s="462"/>
      <c r="B2000" s="452">
        <v>36</v>
      </c>
      <c r="C2000" s="452">
        <v>201906</v>
      </c>
      <c r="D2000" s="452">
        <v>201901</v>
      </c>
      <c r="E2000" s="452" t="s">
        <v>1070</v>
      </c>
      <c r="F2000" s="452" t="s">
        <v>1318</v>
      </c>
      <c r="G2000" s="459" t="s">
        <v>1003</v>
      </c>
      <c r="H2000" s="452">
        <v>121</v>
      </c>
      <c r="I2000" s="452">
        <v>-1</v>
      </c>
    </row>
    <row r="2001" spans="1:9" ht="15" customHeight="1" x14ac:dyDescent="0.2">
      <c r="A2001" s="462"/>
      <c r="B2001" s="452">
        <v>36</v>
      </c>
      <c r="C2001" s="452">
        <v>201906</v>
      </c>
      <c r="D2001" s="452">
        <v>201901</v>
      </c>
      <c r="E2001" s="452" t="s">
        <v>1070</v>
      </c>
      <c r="F2001" s="452" t="s">
        <v>1330</v>
      </c>
      <c r="G2001" s="459" t="s">
        <v>939</v>
      </c>
      <c r="H2001" s="452">
        <v>120</v>
      </c>
      <c r="I2001" s="452">
        <v>-1</v>
      </c>
    </row>
    <row r="2002" spans="1:9" ht="15" customHeight="1" x14ac:dyDescent="0.2">
      <c r="A2002" s="462"/>
      <c r="B2002" s="452">
        <v>36</v>
      </c>
      <c r="C2002" s="452">
        <v>201906</v>
      </c>
      <c r="D2002" s="452">
        <v>201901</v>
      </c>
      <c r="E2002" s="452" t="s">
        <v>1070</v>
      </c>
      <c r="F2002" s="452" t="s">
        <v>1330</v>
      </c>
      <c r="G2002" s="459" t="s">
        <v>939</v>
      </c>
      <c r="H2002" s="452">
        <v>121</v>
      </c>
      <c r="I2002" s="452">
        <v>-1</v>
      </c>
    </row>
    <row r="2003" spans="1:9" ht="15" customHeight="1" x14ac:dyDescent="0.2">
      <c r="A2003" s="223"/>
      <c r="B2003" s="452">
        <v>8</v>
      </c>
      <c r="C2003" s="452">
        <v>201905</v>
      </c>
      <c r="D2003" s="452">
        <v>201901</v>
      </c>
      <c r="E2003" s="452" t="s">
        <v>1068</v>
      </c>
      <c r="F2003" s="452">
        <v>69</v>
      </c>
      <c r="G2003" s="459" t="s">
        <v>937</v>
      </c>
      <c r="H2003" s="452">
        <v>121</v>
      </c>
      <c r="I2003" s="452">
        <v>25</v>
      </c>
    </row>
    <row r="2004" spans="1:9" ht="15" customHeight="1" x14ac:dyDescent="0.2">
      <c r="A2004" s="223"/>
      <c r="B2004" s="452">
        <v>34</v>
      </c>
      <c r="C2004" s="452">
        <v>201905</v>
      </c>
      <c r="D2004" s="452">
        <v>201901</v>
      </c>
      <c r="E2004" s="452" t="s">
        <v>1069</v>
      </c>
      <c r="F2004" s="452" t="s">
        <v>1306</v>
      </c>
      <c r="G2004" s="459" t="s">
        <v>941</v>
      </c>
      <c r="H2004" s="452">
        <v>121</v>
      </c>
      <c r="I2004" s="452">
        <v>23</v>
      </c>
    </row>
    <row r="2005" spans="1:9" ht="15" customHeight="1" x14ac:dyDescent="0.2">
      <c r="A2005" s="223"/>
      <c r="B2005" s="452">
        <v>4</v>
      </c>
      <c r="C2005" s="452">
        <v>201905</v>
      </c>
      <c r="D2005" s="452">
        <v>201901</v>
      </c>
      <c r="E2005" s="452" t="s">
        <v>1066</v>
      </c>
      <c r="F2005" s="452" t="s">
        <v>1308</v>
      </c>
      <c r="G2005" s="459" t="s">
        <v>941</v>
      </c>
      <c r="H2005" s="452">
        <v>121</v>
      </c>
      <c r="I2005" s="452">
        <v>17</v>
      </c>
    </row>
    <row r="2006" spans="1:9" ht="15" customHeight="1" x14ac:dyDescent="0.2">
      <c r="A2006" s="223"/>
      <c r="B2006" s="452">
        <v>8</v>
      </c>
      <c r="C2006" s="452">
        <v>201905</v>
      </c>
      <c r="D2006" s="452">
        <v>201901</v>
      </c>
      <c r="E2006" s="452" t="s">
        <v>1068</v>
      </c>
      <c r="F2006" s="452" t="s">
        <v>1332</v>
      </c>
      <c r="G2006" s="459" t="s">
        <v>913</v>
      </c>
      <c r="H2006" s="452">
        <v>121</v>
      </c>
      <c r="I2006" s="452">
        <v>14</v>
      </c>
    </row>
    <row r="2007" spans="1:9" ht="15" customHeight="1" x14ac:dyDescent="0.2">
      <c r="A2007" s="223"/>
      <c r="B2007" s="452">
        <v>5</v>
      </c>
      <c r="C2007" s="452">
        <v>201905</v>
      </c>
      <c r="D2007" s="452">
        <v>201901</v>
      </c>
      <c r="E2007" s="452" t="s">
        <v>1067</v>
      </c>
      <c r="F2007" s="452" t="s">
        <v>1316</v>
      </c>
      <c r="G2007" s="459" t="s">
        <v>930</v>
      </c>
      <c r="H2007" s="452">
        <v>121</v>
      </c>
      <c r="I2007" s="452">
        <v>11</v>
      </c>
    </row>
    <row r="2008" spans="1:9" ht="15" customHeight="1" x14ac:dyDescent="0.2">
      <c r="A2008" s="223"/>
      <c r="B2008" s="452">
        <v>4</v>
      </c>
      <c r="C2008" s="452">
        <v>201905</v>
      </c>
      <c r="D2008" s="452">
        <v>201901</v>
      </c>
      <c r="E2008" s="452" t="s">
        <v>1066</v>
      </c>
      <c r="F2008" s="452" t="s">
        <v>1322</v>
      </c>
      <c r="G2008" s="459" t="s">
        <v>1003</v>
      </c>
      <c r="H2008" s="452">
        <v>121</v>
      </c>
      <c r="I2008" s="452">
        <v>10</v>
      </c>
    </row>
    <row r="2009" spans="1:9" ht="15" customHeight="1" x14ac:dyDescent="0.2">
      <c r="A2009" s="223"/>
      <c r="B2009" s="452">
        <v>8</v>
      </c>
      <c r="C2009" s="452">
        <v>201905</v>
      </c>
      <c r="D2009" s="452">
        <v>201901</v>
      </c>
      <c r="E2009" s="452" t="s">
        <v>1068</v>
      </c>
      <c r="F2009" s="452" t="s">
        <v>1312</v>
      </c>
      <c r="G2009" s="459" t="s">
        <v>930</v>
      </c>
      <c r="H2009" s="452">
        <v>121</v>
      </c>
      <c r="I2009" s="452">
        <v>10</v>
      </c>
    </row>
    <row r="2010" spans="1:9" ht="15" customHeight="1" x14ac:dyDescent="0.2">
      <c r="A2010" s="223"/>
      <c r="B2010" s="452">
        <v>4</v>
      </c>
      <c r="C2010" s="452">
        <v>201905</v>
      </c>
      <c r="D2010" s="452">
        <v>201901</v>
      </c>
      <c r="E2010" s="452" t="s">
        <v>1066</v>
      </c>
      <c r="F2010" s="452">
        <v>47</v>
      </c>
      <c r="G2010" s="459" t="s">
        <v>920</v>
      </c>
      <c r="H2010" s="452">
        <v>121</v>
      </c>
      <c r="I2010" s="452">
        <v>9</v>
      </c>
    </row>
    <row r="2011" spans="1:9" ht="15" customHeight="1" x14ac:dyDescent="0.2">
      <c r="A2011" s="223"/>
      <c r="B2011" s="452">
        <v>5</v>
      </c>
      <c r="C2011" s="452">
        <v>201905</v>
      </c>
      <c r="D2011" s="452">
        <v>201901</v>
      </c>
      <c r="E2011" s="452" t="s">
        <v>1067</v>
      </c>
      <c r="F2011" s="452" t="s">
        <v>1316</v>
      </c>
      <c r="G2011" s="459" t="s">
        <v>930</v>
      </c>
      <c r="H2011" s="452">
        <v>120</v>
      </c>
      <c r="I2011" s="452">
        <v>9</v>
      </c>
    </row>
    <row r="2012" spans="1:9" ht="15" customHeight="1" x14ac:dyDescent="0.2">
      <c r="A2012" s="223"/>
      <c r="B2012" s="452">
        <v>4</v>
      </c>
      <c r="C2012" s="452">
        <v>201905</v>
      </c>
      <c r="D2012" s="452">
        <v>201901</v>
      </c>
      <c r="E2012" s="452" t="s">
        <v>1066</v>
      </c>
      <c r="F2012" s="452" t="s">
        <v>1333</v>
      </c>
      <c r="G2012" s="459" t="s">
        <v>913</v>
      </c>
      <c r="H2012" s="452">
        <v>121</v>
      </c>
      <c r="I2012" s="452">
        <v>7</v>
      </c>
    </row>
    <row r="2013" spans="1:9" ht="15" customHeight="1" x14ac:dyDescent="0.2">
      <c r="A2013" s="223"/>
      <c r="B2013" s="452">
        <v>5</v>
      </c>
      <c r="C2013" s="452">
        <v>201905</v>
      </c>
      <c r="D2013" s="452">
        <v>201901</v>
      </c>
      <c r="E2013" s="452" t="s">
        <v>1067</v>
      </c>
      <c r="F2013" s="452">
        <v>85</v>
      </c>
      <c r="G2013" s="459" t="s">
        <v>935</v>
      </c>
      <c r="H2013" s="452">
        <v>121</v>
      </c>
      <c r="I2013" s="452">
        <v>7</v>
      </c>
    </row>
    <row r="2014" spans="1:9" ht="15" customHeight="1" x14ac:dyDescent="0.2">
      <c r="A2014" s="223"/>
      <c r="B2014" s="452">
        <v>5</v>
      </c>
      <c r="C2014" s="452">
        <v>201905</v>
      </c>
      <c r="D2014" s="452">
        <v>201901</v>
      </c>
      <c r="E2014" s="452" t="s">
        <v>1067</v>
      </c>
      <c r="F2014" s="452" t="s">
        <v>1331</v>
      </c>
      <c r="G2014" s="459" t="s">
        <v>939</v>
      </c>
      <c r="H2014" s="452">
        <v>121</v>
      </c>
      <c r="I2014" s="452">
        <v>7</v>
      </c>
    </row>
    <row r="2015" spans="1:9" ht="15" customHeight="1" x14ac:dyDescent="0.2">
      <c r="A2015" s="223"/>
      <c r="B2015" s="452">
        <v>4</v>
      </c>
      <c r="C2015" s="452">
        <v>201905</v>
      </c>
      <c r="D2015" s="452">
        <v>201901</v>
      </c>
      <c r="E2015" s="452" t="s">
        <v>1066</v>
      </c>
      <c r="F2015" s="452">
        <v>47</v>
      </c>
      <c r="G2015" s="459" t="s">
        <v>920</v>
      </c>
      <c r="H2015" s="452">
        <v>120</v>
      </c>
      <c r="I2015" s="452">
        <v>5</v>
      </c>
    </row>
    <row r="2016" spans="1:9" ht="15" customHeight="1" x14ac:dyDescent="0.2">
      <c r="A2016" s="223"/>
      <c r="B2016" s="452">
        <v>4</v>
      </c>
      <c r="C2016" s="452">
        <v>201905</v>
      </c>
      <c r="D2016" s="452">
        <v>201901</v>
      </c>
      <c r="E2016" s="452" t="s">
        <v>1066</v>
      </c>
      <c r="F2016" s="452" t="s">
        <v>1304</v>
      </c>
      <c r="G2016" s="459" t="s">
        <v>920</v>
      </c>
      <c r="H2016" s="452">
        <v>126</v>
      </c>
      <c r="I2016" s="452">
        <v>5</v>
      </c>
    </row>
    <row r="2017" spans="1:9" ht="15" customHeight="1" x14ac:dyDescent="0.2">
      <c r="A2017" s="223"/>
      <c r="B2017" s="452">
        <v>5</v>
      </c>
      <c r="C2017" s="452">
        <v>201905</v>
      </c>
      <c r="D2017" s="452">
        <v>201901</v>
      </c>
      <c r="E2017" s="452" t="s">
        <v>1067</v>
      </c>
      <c r="F2017" s="452">
        <v>18</v>
      </c>
      <c r="G2017" s="459" t="s">
        <v>940</v>
      </c>
      <c r="H2017" s="452">
        <v>121</v>
      </c>
      <c r="I2017" s="452">
        <v>5</v>
      </c>
    </row>
    <row r="2018" spans="1:9" ht="15" customHeight="1" x14ac:dyDescent="0.2">
      <c r="A2018" s="223"/>
      <c r="B2018" s="452">
        <v>8</v>
      </c>
      <c r="C2018" s="452">
        <v>201905</v>
      </c>
      <c r="D2018" s="452">
        <v>201901</v>
      </c>
      <c r="E2018" s="452" t="s">
        <v>1068</v>
      </c>
      <c r="F2018" s="452">
        <v>69</v>
      </c>
      <c r="G2018" s="459" t="s">
        <v>937</v>
      </c>
      <c r="H2018" s="452">
        <v>120</v>
      </c>
      <c r="I2018" s="452">
        <v>5</v>
      </c>
    </row>
    <row r="2019" spans="1:9" ht="15" customHeight="1" x14ac:dyDescent="0.2">
      <c r="A2019" s="223"/>
      <c r="B2019" s="452">
        <v>34</v>
      </c>
      <c r="C2019" s="452">
        <v>201905</v>
      </c>
      <c r="D2019" s="452">
        <v>201901</v>
      </c>
      <c r="E2019" s="452" t="s">
        <v>1069</v>
      </c>
      <c r="F2019" s="452" t="s">
        <v>1314</v>
      </c>
      <c r="G2019" s="459" t="s">
        <v>930</v>
      </c>
      <c r="H2019" s="452">
        <v>121</v>
      </c>
      <c r="I2019" s="452">
        <v>5</v>
      </c>
    </row>
    <row r="2020" spans="1:9" ht="15" customHeight="1" x14ac:dyDescent="0.2">
      <c r="A2020" s="223"/>
      <c r="B2020" s="452">
        <v>5</v>
      </c>
      <c r="C2020" s="452">
        <v>201905</v>
      </c>
      <c r="D2020" s="452">
        <v>201901</v>
      </c>
      <c r="E2020" s="452" t="s">
        <v>1067</v>
      </c>
      <c r="F2020" s="452">
        <v>18</v>
      </c>
      <c r="G2020" s="459" t="s">
        <v>940</v>
      </c>
      <c r="H2020" s="452">
        <v>120</v>
      </c>
      <c r="I2020" s="452">
        <v>4</v>
      </c>
    </row>
    <row r="2021" spans="1:9" ht="15" customHeight="1" x14ac:dyDescent="0.2">
      <c r="A2021" s="223"/>
      <c r="B2021" s="452">
        <v>5</v>
      </c>
      <c r="C2021" s="452">
        <v>201905</v>
      </c>
      <c r="D2021" s="452">
        <v>201901</v>
      </c>
      <c r="E2021" s="452" t="s">
        <v>1067</v>
      </c>
      <c r="F2021" s="452" t="s">
        <v>1331</v>
      </c>
      <c r="G2021" s="459" t="s">
        <v>939</v>
      </c>
      <c r="H2021" s="452">
        <v>120</v>
      </c>
      <c r="I2021" s="452">
        <v>4</v>
      </c>
    </row>
    <row r="2022" spans="1:9" ht="15" customHeight="1" x14ac:dyDescent="0.2">
      <c r="A2022" s="223"/>
      <c r="B2022" s="452">
        <v>8</v>
      </c>
      <c r="C2022" s="452">
        <v>201905</v>
      </c>
      <c r="D2022" s="452">
        <v>201901</v>
      </c>
      <c r="E2022" s="452" t="s">
        <v>1068</v>
      </c>
      <c r="F2022" s="452">
        <v>19</v>
      </c>
      <c r="G2022" s="459" t="s">
        <v>940</v>
      </c>
      <c r="H2022" s="452">
        <v>120</v>
      </c>
      <c r="I2022" s="452">
        <v>4</v>
      </c>
    </row>
    <row r="2023" spans="1:9" ht="15" customHeight="1" x14ac:dyDescent="0.25">
      <c r="A2023" s="223"/>
      <c r="B2023" s="460">
        <v>8</v>
      </c>
      <c r="C2023" s="460">
        <v>201905</v>
      </c>
      <c r="D2023" s="460">
        <v>201901</v>
      </c>
      <c r="E2023" s="460" t="s">
        <v>1068</v>
      </c>
      <c r="F2023" s="460">
        <v>19</v>
      </c>
      <c r="G2023" s="72" t="s">
        <v>940</v>
      </c>
      <c r="H2023" s="460">
        <v>121</v>
      </c>
      <c r="I2023" s="460">
        <v>4</v>
      </c>
    </row>
    <row r="2024" spans="1:9" ht="15" customHeight="1" x14ac:dyDescent="0.25">
      <c r="A2024" s="223"/>
      <c r="B2024" s="460">
        <v>8</v>
      </c>
      <c r="C2024" s="460">
        <v>201905</v>
      </c>
      <c r="D2024" s="460">
        <v>201901</v>
      </c>
      <c r="E2024" s="460" t="s">
        <v>1068</v>
      </c>
      <c r="F2024" s="460" t="s">
        <v>1312</v>
      </c>
      <c r="G2024" s="72" t="s">
        <v>930</v>
      </c>
      <c r="H2024" s="460">
        <v>120</v>
      </c>
      <c r="I2024" s="460">
        <v>4</v>
      </c>
    </row>
    <row r="2025" spans="1:9" ht="15" customHeight="1" x14ac:dyDescent="0.25">
      <c r="A2025" s="223"/>
      <c r="B2025" s="460">
        <v>34</v>
      </c>
      <c r="C2025" s="460">
        <v>201905</v>
      </c>
      <c r="D2025" s="460">
        <v>201901</v>
      </c>
      <c r="E2025" s="460" t="s">
        <v>1069</v>
      </c>
      <c r="F2025" s="460">
        <v>46</v>
      </c>
      <c r="G2025" s="72" t="s">
        <v>920</v>
      </c>
      <c r="H2025" s="460">
        <v>121</v>
      </c>
      <c r="I2025" s="460">
        <v>4</v>
      </c>
    </row>
    <row r="2026" spans="1:9" ht="15" customHeight="1" x14ac:dyDescent="0.25">
      <c r="A2026" s="223"/>
      <c r="B2026" s="460">
        <v>4</v>
      </c>
      <c r="C2026" s="460">
        <v>201905</v>
      </c>
      <c r="D2026" s="460">
        <v>201901</v>
      </c>
      <c r="E2026" s="460" t="s">
        <v>1066</v>
      </c>
      <c r="F2026" s="460">
        <v>86</v>
      </c>
      <c r="G2026" s="72" t="s">
        <v>935</v>
      </c>
      <c r="H2026" s="460">
        <v>121</v>
      </c>
      <c r="I2026" s="460">
        <v>3</v>
      </c>
    </row>
    <row r="2027" spans="1:9" ht="15" customHeight="1" x14ac:dyDescent="0.25">
      <c r="A2027" s="223"/>
      <c r="B2027" s="460">
        <v>4</v>
      </c>
      <c r="C2027" s="460">
        <v>201905</v>
      </c>
      <c r="D2027" s="460">
        <v>201901</v>
      </c>
      <c r="E2027" s="460" t="s">
        <v>1066</v>
      </c>
      <c r="F2027" s="460" t="s">
        <v>1333</v>
      </c>
      <c r="G2027" s="72" t="s">
        <v>913</v>
      </c>
      <c r="H2027" s="460">
        <v>120</v>
      </c>
      <c r="I2027" s="460">
        <v>3</v>
      </c>
    </row>
    <row r="2028" spans="1:9" ht="15" customHeight="1" x14ac:dyDescent="0.25">
      <c r="A2028" s="223"/>
      <c r="B2028" s="460">
        <v>5</v>
      </c>
      <c r="C2028" s="460">
        <v>201905</v>
      </c>
      <c r="D2028" s="460">
        <v>201901</v>
      </c>
      <c r="E2028" s="460" t="s">
        <v>1067</v>
      </c>
      <c r="F2028" s="460" t="s">
        <v>1329</v>
      </c>
      <c r="G2028" s="72" t="s">
        <v>925</v>
      </c>
      <c r="H2028" s="460">
        <v>121</v>
      </c>
      <c r="I2028" s="460">
        <v>3</v>
      </c>
    </row>
    <row r="2029" spans="1:9" ht="15" customHeight="1" x14ac:dyDescent="0.25">
      <c r="A2029" s="223"/>
      <c r="B2029" s="460">
        <v>8</v>
      </c>
      <c r="C2029" s="460">
        <v>201905</v>
      </c>
      <c r="D2029" s="460">
        <v>201901</v>
      </c>
      <c r="E2029" s="460" t="s">
        <v>1068</v>
      </c>
      <c r="F2029" s="460">
        <v>34</v>
      </c>
      <c r="G2029" s="72" t="s">
        <v>1024</v>
      </c>
      <c r="H2029" s="460">
        <v>121</v>
      </c>
      <c r="I2029" s="460">
        <v>3</v>
      </c>
    </row>
    <row r="2030" spans="1:9" ht="15" customHeight="1" x14ac:dyDescent="0.25">
      <c r="A2030" s="223"/>
      <c r="B2030" s="460">
        <v>8</v>
      </c>
      <c r="C2030" s="460">
        <v>201905</v>
      </c>
      <c r="D2030" s="460">
        <v>201901</v>
      </c>
      <c r="E2030" s="460" t="s">
        <v>1068</v>
      </c>
      <c r="F2030" s="460">
        <v>45</v>
      </c>
      <c r="G2030" s="72" t="s">
        <v>920</v>
      </c>
      <c r="H2030" s="460">
        <v>121</v>
      </c>
      <c r="I2030" s="460">
        <v>3</v>
      </c>
    </row>
    <row r="2031" spans="1:9" ht="15" customHeight="1" x14ac:dyDescent="0.25">
      <c r="A2031" s="223"/>
      <c r="B2031" s="460">
        <v>34</v>
      </c>
      <c r="C2031" s="460">
        <v>201905</v>
      </c>
      <c r="D2031" s="460">
        <v>201901</v>
      </c>
      <c r="E2031" s="460" t="s">
        <v>1069</v>
      </c>
      <c r="F2031" s="460" t="s">
        <v>1303</v>
      </c>
      <c r="G2031" s="72" t="s">
        <v>920</v>
      </c>
      <c r="H2031" s="460">
        <v>126</v>
      </c>
      <c r="I2031" s="460">
        <v>3</v>
      </c>
    </row>
    <row r="2032" spans="1:9" ht="15" customHeight="1" x14ac:dyDescent="0.25">
      <c r="A2032" s="223"/>
      <c r="B2032" s="460">
        <v>34</v>
      </c>
      <c r="C2032" s="460">
        <v>201905</v>
      </c>
      <c r="D2032" s="460">
        <v>201901</v>
      </c>
      <c r="E2032" s="460" t="s">
        <v>1069</v>
      </c>
      <c r="F2032" s="460" t="s">
        <v>1324</v>
      </c>
      <c r="G2032" s="72" t="s">
        <v>928</v>
      </c>
      <c r="H2032" s="460">
        <v>121</v>
      </c>
      <c r="I2032" s="460">
        <v>3</v>
      </c>
    </row>
    <row r="2033" spans="1:9" ht="15" customHeight="1" x14ac:dyDescent="0.25">
      <c r="A2033" s="223"/>
      <c r="B2033" s="460">
        <v>36</v>
      </c>
      <c r="C2033" s="460">
        <v>201905</v>
      </c>
      <c r="D2033" s="460">
        <v>201901</v>
      </c>
      <c r="E2033" s="460" t="s">
        <v>1070</v>
      </c>
      <c r="F2033" s="463" t="s">
        <v>1336</v>
      </c>
      <c r="G2033" s="72" t="s">
        <v>937</v>
      </c>
      <c r="H2033" s="460">
        <v>120</v>
      </c>
      <c r="I2033" s="460">
        <v>3</v>
      </c>
    </row>
    <row r="2034" spans="1:9" ht="15" customHeight="1" x14ac:dyDescent="0.25">
      <c r="A2034" s="223"/>
      <c r="B2034" s="460">
        <v>36</v>
      </c>
      <c r="C2034" s="460">
        <v>201905</v>
      </c>
      <c r="D2034" s="460">
        <v>201901</v>
      </c>
      <c r="E2034" s="460" t="s">
        <v>1070</v>
      </c>
      <c r="F2034" s="463" t="s">
        <v>1318</v>
      </c>
      <c r="G2034" s="72" t="s">
        <v>1003</v>
      </c>
      <c r="H2034" s="460">
        <v>121</v>
      </c>
      <c r="I2034" s="460">
        <v>3</v>
      </c>
    </row>
    <row r="2035" spans="1:9" ht="15" customHeight="1" x14ac:dyDescent="0.25">
      <c r="A2035" s="223"/>
      <c r="B2035" s="460">
        <v>36</v>
      </c>
      <c r="C2035" s="460">
        <v>201905</v>
      </c>
      <c r="D2035" s="460">
        <v>201901</v>
      </c>
      <c r="E2035" s="460" t="s">
        <v>1070</v>
      </c>
      <c r="F2035" s="463" t="s">
        <v>1330</v>
      </c>
      <c r="G2035" s="72" t="s">
        <v>939</v>
      </c>
      <c r="H2035" s="460">
        <v>121</v>
      </c>
      <c r="I2035" s="460">
        <v>3</v>
      </c>
    </row>
    <row r="2036" spans="1:9" ht="15" customHeight="1" x14ac:dyDescent="0.25">
      <c r="A2036" s="223"/>
      <c r="B2036" s="460">
        <v>4</v>
      </c>
      <c r="C2036" s="460">
        <v>201905</v>
      </c>
      <c r="D2036" s="460">
        <v>201901</v>
      </c>
      <c r="E2036" s="460" t="s">
        <v>1066</v>
      </c>
      <c r="F2036" s="463" t="s">
        <v>1308</v>
      </c>
      <c r="G2036" s="72" t="s">
        <v>941</v>
      </c>
      <c r="H2036" s="460">
        <v>120</v>
      </c>
      <c r="I2036" s="460">
        <v>2</v>
      </c>
    </row>
    <row r="2037" spans="1:9" ht="15" customHeight="1" x14ac:dyDescent="0.25">
      <c r="A2037" s="223"/>
      <c r="B2037" s="460">
        <v>4</v>
      </c>
      <c r="C2037" s="460">
        <v>201905</v>
      </c>
      <c r="D2037" s="460">
        <v>201901</v>
      </c>
      <c r="E2037" s="460" t="s">
        <v>1066</v>
      </c>
      <c r="F2037" s="460" t="s">
        <v>1307</v>
      </c>
      <c r="G2037" s="72" t="s">
        <v>941</v>
      </c>
      <c r="H2037" s="460">
        <v>126</v>
      </c>
      <c r="I2037" s="460">
        <v>2</v>
      </c>
    </row>
    <row r="2038" spans="1:9" ht="15" customHeight="1" x14ac:dyDescent="0.25">
      <c r="A2038" s="223"/>
      <c r="B2038" s="460">
        <v>4</v>
      </c>
      <c r="C2038" s="460">
        <v>201905</v>
      </c>
      <c r="D2038" s="460">
        <v>201901</v>
      </c>
      <c r="E2038" s="460" t="s">
        <v>1066</v>
      </c>
      <c r="F2038" s="460" t="s">
        <v>1328</v>
      </c>
      <c r="G2038" s="72" t="s">
        <v>925</v>
      </c>
      <c r="H2038" s="460">
        <v>121</v>
      </c>
      <c r="I2038" s="460">
        <v>2</v>
      </c>
    </row>
    <row r="2039" spans="1:9" ht="15" customHeight="1" x14ac:dyDescent="0.25">
      <c r="A2039" s="223"/>
      <c r="B2039" s="460">
        <v>4</v>
      </c>
      <c r="C2039" s="460">
        <v>201905</v>
      </c>
      <c r="D2039" s="460">
        <v>201901</v>
      </c>
      <c r="E2039" s="460" t="s">
        <v>1066</v>
      </c>
      <c r="F2039" s="460" t="s">
        <v>1321</v>
      </c>
      <c r="G2039" s="72" t="s">
        <v>1003</v>
      </c>
      <c r="H2039" s="460">
        <v>126</v>
      </c>
      <c r="I2039" s="460">
        <v>2</v>
      </c>
    </row>
    <row r="2040" spans="1:9" ht="15" customHeight="1" x14ac:dyDescent="0.25">
      <c r="A2040" s="223"/>
      <c r="B2040" s="460">
        <v>8</v>
      </c>
      <c r="C2040" s="460">
        <v>201905</v>
      </c>
      <c r="D2040" s="460">
        <v>201901</v>
      </c>
      <c r="E2040" s="460" t="s">
        <v>1068</v>
      </c>
      <c r="F2040" s="460" t="s">
        <v>1309</v>
      </c>
      <c r="G2040" s="72" t="s">
        <v>1024</v>
      </c>
      <c r="H2040" s="460">
        <v>126</v>
      </c>
      <c r="I2040" s="460">
        <v>2</v>
      </c>
    </row>
    <row r="2041" spans="1:9" ht="15" customHeight="1" x14ac:dyDescent="0.25">
      <c r="A2041" s="223"/>
      <c r="B2041" s="460">
        <v>8</v>
      </c>
      <c r="C2041" s="460">
        <v>201905</v>
      </c>
      <c r="D2041" s="460">
        <v>201901</v>
      </c>
      <c r="E2041" s="460" t="s">
        <v>1068</v>
      </c>
      <c r="F2041" s="460" t="s">
        <v>1300</v>
      </c>
      <c r="G2041" s="72" t="s">
        <v>920</v>
      </c>
      <c r="H2041" s="460">
        <v>126</v>
      </c>
      <c r="I2041" s="460">
        <v>2</v>
      </c>
    </row>
    <row r="2042" spans="1:9" ht="15" customHeight="1" x14ac:dyDescent="0.25">
      <c r="A2042" s="223"/>
      <c r="B2042" s="460">
        <v>8</v>
      </c>
      <c r="C2042" s="460">
        <v>201905</v>
      </c>
      <c r="D2042" s="460">
        <v>201901</v>
      </c>
      <c r="E2042" s="460" t="s">
        <v>1068</v>
      </c>
      <c r="F2042" s="460" t="s">
        <v>1326</v>
      </c>
      <c r="G2042" s="72" t="s">
        <v>923</v>
      </c>
      <c r="H2042" s="460">
        <v>121</v>
      </c>
      <c r="I2042" s="460">
        <v>2</v>
      </c>
    </row>
    <row r="2043" spans="1:9" ht="15" customHeight="1" x14ac:dyDescent="0.25">
      <c r="A2043" s="223"/>
      <c r="B2043" s="460">
        <v>8</v>
      </c>
      <c r="C2043" s="460">
        <v>201905</v>
      </c>
      <c r="D2043" s="460">
        <v>201901</v>
      </c>
      <c r="E2043" s="460" t="s">
        <v>1068</v>
      </c>
      <c r="F2043" s="460" t="s">
        <v>1334</v>
      </c>
      <c r="G2043" s="72" t="s">
        <v>937</v>
      </c>
      <c r="H2043" s="460">
        <v>126</v>
      </c>
      <c r="I2043" s="460">
        <v>2</v>
      </c>
    </row>
    <row r="2044" spans="1:9" ht="15" customHeight="1" x14ac:dyDescent="0.25">
      <c r="A2044" s="223"/>
      <c r="B2044" s="460">
        <v>8</v>
      </c>
      <c r="C2044" s="460">
        <v>201905</v>
      </c>
      <c r="D2044" s="460">
        <v>201901</v>
      </c>
      <c r="E2044" s="460" t="s">
        <v>1068</v>
      </c>
      <c r="F2044" s="460" t="s">
        <v>1311</v>
      </c>
      <c r="G2044" s="72" t="s">
        <v>930</v>
      </c>
      <c r="H2044" s="460">
        <v>126</v>
      </c>
      <c r="I2044" s="460">
        <v>2</v>
      </c>
    </row>
    <row r="2045" spans="1:9" ht="15" customHeight="1" x14ac:dyDescent="0.25">
      <c r="A2045" s="223"/>
      <c r="B2045" s="460">
        <v>8</v>
      </c>
      <c r="C2045" s="460">
        <v>201905</v>
      </c>
      <c r="D2045" s="460">
        <v>201901</v>
      </c>
      <c r="E2045" s="460" t="s">
        <v>1068</v>
      </c>
      <c r="F2045" s="460" t="s">
        <v>1323</v>
      </c>
      <c r="G2045" s="72" t="s">
        <v>928</v>
      </c>
      <c r="H2045" s="460">
        <v>121</v>
      </c>
      <c r="I2045" s="460">
        <v>2</v>
      </c>
    </row>
    <row r="2046" spans="1:9" ht="15" customHeight="1" x14ac:dyDescent="0.25">
      <c r="A2046" s="223"/>
      <c r="B2046" s="460">
        <v>34</v>
      </c>
      <c r="C2046" s="460">
        <v>201905</v>
      </c>
      <c r="D2046" s="460">
        <v>201901</v>
      </c>
      <c r="E2046" s="460" t="s">
        <v>1069</v>
      </c>
      <c r="F2046" s="463" t="s">
        <v>1306</v>
      </c>
      <c r="G2046" s="72" t="s">
        <v>941</v>
      </c>
      <c r="H2046" s="460">
        <v>120</v>
      </c>
      <c r="I2046" s="460">
        <v>2</v>
      </c>
    </row>
    <row r="2047" spans="1:9" ht="15" customHeight="1" x14ac:dyDescent="0.25">
      <c r="A2047" s="223"/>
      <c r="B2047" s="460">
        <v>36</v>
      </c>
      <c r="C2047" s="460">
        <v>201905</v>
      </c>
      <c r="D2047" s="460">
        <v>201901</v>
      </c>
      <c r="E2047" s="460" t="s">
        <v>1070</v>
      </c>
      <c r="F2047" s="463" t="s">
        <v>1336</v>
      </c>
      <c r="G2047" s="72" t="s">
        <v>937</v>
      </c>
      <c r="H2047" s="460">
        <v>121</v>
      </c>
      <c r="I2047" s="460">
        <v>2</v>
      </c>
    </row>
    <row r="2048" spans="1:9" ht="15" customHeight="1" x14ac:dyDescent="0.25">
      <c r="A2048" s="223"/>
      <c r="B2048" s="460">
        <v>36</v>
      </c>
      <c r="C2048" s="460">
        <v>201905</v>
      </c>
      <c r="D2048" s="460">
        <v>201901</v>
      </c>
      <c r="E2048" s="460" t="s">
        <v>1070</v>
      </c>
      <c r="F2048" s="463" t="s">
        <v>1317</v>
      </c>
      <c r="G2048" s="72" t="s">
        <v>1003</v>
      </c>
      <c r="H2048" s="460">
        <v>126</v>
      </c>
      <c r="I2048" s="460">
        <v>2</v>
      </c>
    </row>
    <row r="2049" spans="1:9" ht="15" customHeight="1" x14ac:dyDescent="0.25">
      <c r="A2049" s="223"/>
      <c r="B2049" s="460">
        <v>5</v>
      </c>
      <c r="C2049" s="460">
        <v>201905</v>
      </c>
      <c r="D2049" s="460">
        <v>201901</v>
      </c>
      <c r="E2049" s="460" t="s">
        <v>1067</v>
      </c>
      <c r="F2049" s="460" t="s">
        <v>1325</v>
      </c>
      <c r="G2049" s="72" t="s">
        <v>928</v>
      </c>
      <c r="H2049" s="460">
        <v>121</v>
      </c>
      <c r="I2049" s="460">
        <v>1</v>
      </c>
    </row>
    <row r="2050" spans="1:9" ht="15" customHeight="1" x14ac:dyDescent="0.25">
      <c r="A2050" s="223"/>
      <c r="B2050" s="460">
        <v>5</v>
      </c>
      <c r="C2050" s="460">
        <v>201905</v>
      </c>
      <c r="D2050" s="460">
        <v>201901</v>
      </c>
      <c r="E2050" s="460" t="s">
        <v>1067</v>
      </c>
      <c r="F2050" s="460" t="s">
        <v>1329</v>
      </c>
      <c r="G2050" s="72" t="s">
        <v>925</v>
      </c>
      <c r="H2050" s="460">
        <v>120</v>
      </c>
      <c r="I2050" s="460">
        <v>1</v>
      </c>
    </row>
    <row r="2051" spans="1:9" ht="15" customHeight="1" x14ac:dyDescent="0.25">
      <c r="A2051" s="223"/>
      <c r="B2051" s="460">
        <v>34</v>
      </c>
      <c r="C2051" s="460">
        <v>201905</v>
      </c>
      <c r="D2051" s="460">
        <v>201901</v>
      </c>
      <c r="E2051" s="460" t="s">
        <v>1069</v>
      </c>
      <c r="F2051" s="460">
        <v>33</v>
      </c>
      <c r="G2051" s="72" t="s">
        <v>1024</v>
      </c>
      <c r="H2051" s="460">
        <v>120</v>
      </c>
      <c r="I2051" s="460">
        <v>1</v>
      </c>
    </row>
    <row r="2052" spans="1:9" ht="15" customHeight="1" x14ac:dyDescent="0.25">
      <c r="A2052" s="223"/>
      <c r="B2052" s="460">
        <v>34</v>
      </c>
      <c r="C2052" s="460">
        <v>201905</v>
      </c>
      <c r="D2052" s="460">
        <v>201901</v>
      </c>
      <c r="E2052" s="460" t="s">
        <v>1069</v>
      </c>
      <c r="F2052" s="460">
        <v>46</v>
      </c>
      <c r="G2052" s="72" t="s">
        <v>920</v>
      </c>
      <c r="H2052" s="460">
        <v>120</v>
      </c>
      <c r="I2052" s="460">
        <v>1</v>
      </c>
    </row>
    <row r="2053" spans="1:9" ht="15" customHeight="1" x14ac:dyDescent="0.25">
      <c r="A2053" s="223"/>
      <c r="B2053" s="460">
        <v>34</v>
      </c>
      <c r="C2053" s="460">
        <v>201905</v>
      </c>
      <c r="D2053" s="460">
        <v>201901</v>
      </c>
      <c r="E2053" s="460" t="s">
        <v>1069</v>
      </c>
      <c r="F2053" s="460" t="s">
        <v>1314</v>
      </c>
      <c r="G2053" s="72" t="s">
        <v>930</v>
      </c>
      <c r="H2053" s="460">
        <v>120</v>
      </c>
      <c r="I2053" s="460">
        <v>1</v>
      </c>
    </row>
    <row r="2054" spans="1:9" ht="15" customHeight="1" x14ac:dyDescent="0.25">
      <c r="A2054" s="223"/>
      <c r="B2054" s="460">
        <v>34</v>
      </c>
      <c r="C2054" s="460">
        <v>201905</v>
      </c>
      <c r="D2054" s="460">
        <v>201901</v>
      </c>
      <c r="E2054" s="460" t="s">
        <v>1069</v>
      </c>
      <c r="F2054" s="460" t="s">
        <v>1313</v>
      </c>
      <c r="G2054" s="72" t="s">
        <v>930</v>
      </c>
      <c r="H2054" s="460">
        <v>126</v>
      </c>
      <c r="I2054" s="460">
        <v>1</v>
      </c>
    </row>
    <row r="2055" spans="1:9" ht="15" customHeight="1" x14ac:dyDescent="0.25">
      <c r="A2055" s="223"/>
      <c r="B2055" s="460">
        <v>34</v>
      </c>
      <c r="C2055" s="460">
        <v>201905</v>
      </c>
      <c r="D2055" s="460">
        <v>201901</v>
      </c>
      <c r="E2055" s="460" t="s">
        <v>1069</v>
      </c>
      <c r="F2055" s="460" t="s">
        <v>1324</v>
      </c>
      <c r="G2055" s="72" t="s">
        <v>928</v>
      </c>
      <c r="H2055" s="460">
        <v>120</v>
      </c>
      <c r="I2055" s="460">
        <v>1</v>
      </c>
    </row>
    <row r="2056" spans="1:9" ht="15" customHeight="1" x14ac:dyDescent="0.25">
      <c r="A2056" s="223"/>
      <c r="B2056" s="460">
        <v>34</v>
      </c>
      <c r="C2056" s="460">
        <v>201905</v>
      </c>
      <c r="D2056" s="460">
        <v>201901</v>
      </c>
      <c r="E2056" s="460" t="s">
        <v>1069</v>
      </c>
      <c r="F2056" s="460" t="s">
        <v>1305</v>
      </c>
      <c r="G2056" s="72" t="s">
        <v>941</v>
      </c>
      <c r="H2056" s="460">
        <v>126</v>
      </c>
      <c r="I2056" s="460">
        <v>1</v>
      </c>
    </row>
    <row r="2057" spans="1:9" ht="15" customHeight="1" x14ac:dyDescent="0.25">
      <c r="A2057" s="223"/>
      <c r="B2057" s="460">
        <v>36</v>
      </c>
      <c r="C2057" s="460">
        <v>201905</v>
      </c>
      <c r="D2057" s="460">
        <v>201901</v>
      </c>
      <c r="E2057" s="460" t="s">
        <v>1070</v>
      </c>
      <c r="F2057" s="460" t="s">
        <v>1318</v>
      </c>
      <c r="G2057" s="72" t="s">
        <v>1003</v>
      </c>
      <c r="H2057" s="460">
        <v>120</v>
      </c>
      <c r="I2057" s="460">
        <v>1</v>
      </c>
    </row>
    <row r="2058" spans="1:9" ht="15" customHeight="1" x14ac:dyDescent="0.25">
      <c r="A2058" s="223"/>
      <c r="B2058" s="460">
        <v>36</v>
      </c>
      <c r="C2058" s="460">
        <v>201905</v>
      </c>
      <c r="D2058" s="460">
        <v>201901</v>
      </c>
      <c r="E2058" s="460" t="s">
        <v>1070</v>
      </c>
      <c r="F2058" s="460" t="s">
        <v>1330</v>
      </c>
      <c r="G2058" s="72" t="s">
        <v>939</v>
      </c>
      <c r="H2058" s="460">
        <v>120</v>
      </c>
      <c r="I2058" s="460">
        <v>1</v>
      </c>
    </row>
    <row r="2059" spans="1:9" ht="15" customHeight="1" x14ac:dyDescent="0.25">
      <c r="A2059" s="223"/>
      <c r="B2059" s="460">
        <v>8</v>
      </c>
      <c r="C2059" s="460">
        <v>201905</v>
      </c>
      <c r="D2059" s="460">
        <v>201901</v>
      </c>
      <c r="E2059" s="460" t="s">
        <v>1068</v>
      </c>
      <c r="F2059" s="460" t="s">
        <v>1323</v>
      </c>
      <c r="G2059" s="72" t="s">
        <v>928</v>
      </c>
      <c r="H2059" s="460">
        <v>120</v>
      </c>
      <c r="I2059" s="460">
        <v>-1</v>
      </c>
    </row>
    <row r="2060" spans="1:9" ht="15" customHeight="1" x14ac:dyDescent="0.25">
      <c r="A2060" s="223"/>
      <c r="B2060" s="460">
        <v>34</v>
      </c>
      <c r="C2060" s="460">
        <v>201905</v>
      </c>
      <c r="D2060" s="460">
        <v>201901</v>
      </c>
      <c r="E2060" s="460" t="s">
        <v>1069</v>
      </c>
      <c r="F2060" s="463" t="s">
        <v>1319</v>
      </c>
      <c r="G2060" s="72" t="s">
        <v>1003</v>
      </c>
      <c r="H2060" s="460">
        <v>126</v>
      </c>
      <c r="I2060" s="460">
        <v>-1</v>
      </c>
    </row>
    <row r="2061" spans="1:9" ht="15" customHeight="1" x14ac:dyDescent="0.25">
      <c r="A2061" s="223"/>
      <c r="B2061" s="460">
        <v>4</v>
      </c>
      <c r="C2061" s="460">
        <v>201905</v>
      </c>
      <c r="D2061" s="460">
        <v>201901</v>
      </c>
      <c r="E2061" s="460" t="s">
        <v>1066</v>
      </c>
      <c r="F2061" s="463" t="s">
        <v>1328</v>
      </c>
      <c r="G2061" s="72" t="s">
        <v>925</v>
      </c>
      <c r="H2061" s="460">
        <v>120</v>
      </c>
      <c r="I2061" s="460">
        <v>-2</v>
      </c>
    </row>
    <row r="2062" spans="1:9" ht="15" customHeight="1" x14ac:dyDescent="0.25">
      <c r="A2062" s="223"/>
      <c r="B2062" s="460">
        <v>4</v>
      </c>
      <c r="C2062" s="460">
        <v>201904</v>
      </c>
      <c r="D2062" s="460">
        <v>201901</v>
      </c>
      <c r="E2062" s="460" t="s">
        <v>1066</v>
      </c>
      <c r="F2062" s="460">
        <v>47</v>
      </c>
      <c r="G2062" s="72" t="s">
        <v>920</v>
      </c>
      <c r="H2062" s="460">
        <v>120</v>
      </c>
      <c r="I2062" s="460">
        <v>8</v>
      </c>
    </row>
    <row r="2063" spans="1:9" ht="15" customHeight="1" x14ac:dyDescent="0.25">
      <c r="A2063" s="223"/>
      <c r="B2063" s="460">
        <v>4</v>
      </c>
      <c r="C2063" s="460">
        <v>201904</v>
      </c>
      <c r="D2063" s="460">
        <v>201901</v>
      </c>
      <c r="E2063" s="460" t="s">
        <v>1066</v>
      </c>
      <c r="F2063" s="460">
        <v>47</v>
      </c>
      <c r="G2063" s="72" t="s">
        <v>920</v>
      </c>
      <c r="H2063" s="460">
        <v>121</v>
      </c>
      <c r="I2063" s="460">
        <v>22</v>
      </c>
    </row>
    <row r="2064" spans="1:9" ht="15" customHeight="1" x14ac:dyDescent="0.25">
      <c r="A2064" s="223"/>
      <c r="B2064" s="460">
        <v>4</v>
      </c>
      <c r="C2064" s="460">
        <v>201904</v>
      </c>
      <c r="D2064" s="460">
        <v>201901</v>
      </c>
      <c r="E2064" s="460" t="s">
        <v>1066</v>
      </c>
      <c r="F2064" s="460" t="s">
        <v>1304</v>
      </c>
      <c r="G2064" s="72" t="s">
        <v>920</v>
      </c>
      <c r="H2064" s="460">
        <v>126</v>
      </c>
      <c r="I2064" s="460">
        <v>2</v>
      </c>
    </row>
    <row r="2065" spans="1:9" ht="15" customHeight="1" x14ac:dyDescent="0.25">
      <c r="A2065" s="223"/>
      <c r="B2065" s="460">
        <v>4</v>
      </c>
      <c r="C2065" s="460">
        <v>201904</v>
      </c>
      <c r="D2065" s="460">
        <v>201901</v>
      </c>
      <c r="E2065" s="460" t="s">
        <v>1066</v>
      </c>
      <c r="F2065" s="463" t="s">
        <v>1327</v>
      </c>
      <c r="G2065" s="72" t="s">
        <v>923</v>
      </c>
      <c r="H2065" s="460">
        <v>120</v>
      </c>
      <c r="I2065" s="460">
        <v>4</v>
      </c>
    </row>
    <row r="2066" spans="1:9" ht="15" customHeight="1" x14ac:dyDescent="0.25">
      <c r="A2066" s="223"/>
      <c r="B2066" s="460">
        <v>4</v>
      </c>
      <c r="C2066" s="460">
        <v>201904</v>
      </c>
      <c r="D2066" s="460">
        <v>201901</v>
      </c>
      <c r="E2066" s="460" t="s">
        <v>1066</v>
      </c>
      <c r="F2066" s="463" t="s">
        <v>1327</v>
      </c>
      <c r="G2066" s="72" t="s">
        <v>923</v>
      </c>
      <c r="H2066" s="460">
        <v>121</v>
      </c>
      <c r="I2066" s="460">
        <v>10</v>
      </c>
    </row>
    <row r="2067" spans="1:9" ht="15" customHeight="1" x14ac:dyDescent="0.25">
      <c r="A2067" s="223"/>
      <c r="B2067" s="460">
        <v>4</v>
      </c>
      <c r="C2067" s="460">
        <v>201904</v>
      </c>
      <c r="D2067" s="460">
        <v>201901</v>
      </c>
      <c r="E2067" s="460" t="s">
        <v>1066</v>
      </c>
      <c r="F2067" s="463">
        <v>86</v>
      </c>
      <c r="G2067" s="72" t="s">
        <v>935</v>
      </c>
      <c r="H2067" s="460">
        <v>120</v>
      </c>
      <c r="I2067" s="460">
        <v>5</v>
      </c>
    </row>
    <row r="2068" spans="1:9" ht="15" customHeight="1" x14ac:dyDescent="0.2">
      <c r="A2068" s="462"/>
      <c r="B2068" s="452">
        <v>4</v>
      </c>
      <c r="C2068" s="452">
        <v>201904</v>
      </c>
      <c r="D2068" s="452">
        <v>201901</v>
      </c>
      <c r="E2068" s="452" t="s">
        <v>1066</v>
      </c>
      <c r="F2068" s="452">
        <v>86</v>
      </c>
      <c r="G2068" s="459" t="s">
        <v>935</v>
      </c>
      <c r="H2068" s="452">
        <v>121</v>
      </c>
      <c r="I2068" s="452">
        <v>10</v>
      </c>
    </row>
    <row r="2069" spans="1:9" ht="15" customHeight="1" x14ac:dyDescent="0.2">
      <c r="A2069" s="462"/>
      <c r="B2069" s="452">
        <v>4</v>
      </c>
      <c r="C2069" s="452">
        <v>201904</v>
      </c>
      <c r="D2069" s="452">
        <v>201901</v>
      </c>
      <c r="E2069" s="452" t="s">
        <v>1066</v>
      </c>
      <c r="F2069" s="452" t="s">
        <v>1308</v>
      </c>
      <c r="G2069" s="459" t="s">
        <v>941</v>
      </c>
      <c r="H2069" s="452">
        <v>120</v>
      </c>
      <c r="I2069" s="452">
        <v>25</v>
      </c>
    </row>
    <row r="2070" spans="1:9" ht="15" customHeight="1" x14ac:dyDescent="0.2">
      <c r="A2070" s="462"/>
      <c r="B2070" s="452">
        <v>4</v>
      </c>
      <c r="C2070" s="452">
        <v>201904</v>
      </c>
      <c r="D2070" s="452">
        <v>201901</v>
      </c>
      <c r="E2070" s="452" t="s">
        <v>1066</v>
      </c>
      <c r="F2070" s="452" t="s">
        <v>1308</v>
      </c>
      <c r="G2070" s="459" t="s">
        <v>941</v>
      </c>
      <c r="H2070" s="452">
        <v>121</v>
      </c>
      <c r="I2070" s="452">
        <v>30</v>
      </c>
    </row>
    <row r="2071" spans="1:9" ht="15" customHeight="1" x14ac:dyDescent="0.2">
      <c r="A2071" s="462"/>
      <c r="B2071" s="452">
        <v>4</v>
      </c>
      <c r="C2071" s="452">
        <v>201904</v>
      </c>
      <c r="D2071" s="452">
        <v>201901</v>
      </c>
      <c r="E2071" s="452" t="s">
        <v>1066</v>
      </c>
      <c r="F2071" s="452" t="s">
        <v>1328</v>
      </c>
      <c r="G2071" s="459" t="s">
        <v>925</v>
      </c>
      <c r="H2071" s="452">
        <v>120</v>
      </c>
      <c r="I2071" s="452">
        <v>8</v>
      </c>
    </row>
    <row r="2072" spans="1:9" ht="15" customHeight="1" x14ac:dyDescent="0.2">
      <c r="A2072" s="462"/>
      <c r="B2072" s="452">
        <v>4</v>
      </c>
      <c r="C2072" s="452">
        <v>201904</v>
      </c>
      <c r="D2072" s="452">
        <v>201901</v>
      </c>
      <c r="E2072" s="452" t="s">
        <v>1066</v>
      </c>
      <c r="F2072" s="452" t="s">
        <v>1328</v>
      </c>
      <c r="G2072" s="459" t="s">
        <v>925</v>
      </c>
      <c r="H2072" s="452">
        <v>121</v>
      </c>
      <c r="I2072" s="452">
        <v>20</v>
      </c>
    </row>
    <row r="2073" spans="1:9" ht="15" customHeight="1" x14ac:dyDescent="0.2">
      <c r="A2073" s="462"/>
      <c r="B2073" s="452">
        <v>4</v>
      </c>
      <c r="C2073" s="452">
        <v>201904</v>
      </c>
      <c r="D2073" s="452">
        <v>201901</v>
      </c>
      <c r="E2073" s="452" t="s">
        <v>1066</v>
      </c>
      <c r="F2073" s="452" t="s">
        <v>1322</v>
      </c>
      <c r="G2073" s="459" t="s">
        <v>1003</v>
      </c>
      <c r="H2073" s="452">
        <v>120</v>
      </c>
      <c r="I2073" s="452">
        <v>4</v>
      </c>
    </row>
    <row r="2074" spans="1:9" ht="15" customHeight="1" x14ac:dyDescent="0.2">
      <c r="A2074" s="462"/>
      <c r="B2074" s="452">
        <v>4</v>
      </c>
      <c r="C2074" s="452">
        <v>201904</v>
      </c>
      <c r="D2074" s="452">
        <v>201901</v>
      </c>
      <c r="E2074" s="452" t="s">
        <v>1066</v>
      </c>
      <c r="F2074" s="452" t="s">
        <v>1322</v>
      </c>
      <c r="G2074" s="459" t="s">
        <v>1003</v>
      </c>
      <c r="H2074" s="452">
        <v>121</v>
      </c>
      <c r="I2074" s="452">
        <v>48</v>
      </c>
    </row>
    <row r="2075" spans="1:9" ht="15" customHeight="1" x14ac:dyDescent="0.2">
      <c r="A2075" s="462"/>
      <c r="B2075" s="452">
        <v>4</v>
      </c>
      <c r="C2075" s="452">
        <v>201904</v>
      </c>
      <c r="D2075" s="452">
        <v>201901</v>
      </c>
      <c r="E2075" s="452" t="s">
        <v>1066</v>
      </c>
      <c r="F2075" s="452" t="s">
        <v>1321</v>
      </c>
      <c r="G2075" s="459" t="s">
        <v>1003</v>
      </c>
      <c r="H2075" s="452">
        <v>126</v>
      </c>
      <c r="I2075" s="452">
        <v>3</v>
      </c>
    </row>
    <row r="2076" spans="1:9" ht="15" customHeight="1" x14ac:dyDescent="0.2">
      <c r="A2076" s="462"/>
      <c r="B2076" s="452">
        <v>4</v>
      </c>
      <c r="C2076" s="452">
        <v>201904</v>
      </c>
      <c r="D2076" s="452">
        <v>201901</v>
      </c>
      <c r="E2076" s="452" t="s">
        <v>1066</v>
      </c>
      <c r="F2076" s="452" t="s">
        <v>1333</v>
      </c>
      <c r="G2076" s="459" t="s">
        <v>913</v>
      </c>
      <c r="H2076" s="452">
        <v>120</v>
      </c>
      <c r="I2076" s="452">
        <v>3</v>
      </c>
    </row>
    <row r="2077" spans="1:9" ht="15" customHeight="1" x14ac:dyDescent="0.2">
      <c r="A2077" s="462"/>
      <c r="B2077" s="452">
        <v>4</v>
      </c>
      <c r="C2077" s="452">
        <v>201904</v>
      </c>
      <c r="D2077" s="452">
        <v>201901</v>
      </c>
      <c r="E2077" s="452" t="s">
        <v>1066</v>
      </c>
      <c r="F2077" s="452" t="s">
        <v>1333</v>
      </c>
      <c r="G2077" s="459" t="s">
        <v>913</v>
      </c>
      <c r="H2077" s="452">
        <v>121</v>
      </c>
      <c r="I2077" s="452">
        <v>36</v>
      </c>
    </row>
    <row r="2078" spans="1:9" ht="15" customHeight="1" x14ac:dyDescent="0.2">
      <c r="A2078" s="462"/>
      <c r="B2078" s="452">
        <v>5</v>
      </c>
      <c r="C2078" s="452">
        <v>201904</v>
      </c>
      <c r="D2078" s="452">
        <v>201901</v>
      </c>
      <c r="E2078" s="452" t="s">
        <v>1067</v>
      </c>
      <c r="F2078" s="452">
        <v>18</v>
      </c>
      <c r="G2078" s="459" t="s">
        <v>940</v>
      </c>
      <c r="H2078" s="452">
        <v>120</v>
      </c>
      <c r="I2078" s="452">
        <v>8</v>
      </c>
    </row>
    <row r="2079" spans="1:9" ht="15" customHeight="1" x14ac:dyDescent="0.2">
      <c r="A2079" s="462"/>
      <c r="B2079" s="452">
        <v>5</v>
      </c>
      <c r="C2079" s="452">
        <v>201904</v>
      </c>
      <c r="D2079" s="452">
        <v>201901</v>
      </c>
      <c r="E2079" s="452" t="s">
        <v>1067</v>
      </c>
      <c r="F2079" s="452">
        <v>18</v>
      </c>
      <c r="G2079" s="459" t="s">
        <v>940</v>
      </c>
      <c r="H2079" s="452">
        <v>121</v>
      </c>
      <c r="I2079" s="452">
        <v>42</v>
      </c>
    </row>
    <row r="2080" spans="1:9" ht="15" customHeight="1" x14ac:dyDescent="0.2">
      <c r="A2080" s="462"/>
      <c r="B2080" s="452">
        <v>5</v>
      </c>
      <c r="C2080" s="452">
        <v>201904</v>
      </c>
      <c r="D2080" s="452">
        <v>201901</v>
      </c>
      <c r="E2080" s="452" t="s">
        <v>1067</v>
      </c>
      <c r="F2080" s="452" t="s">
        <v>1315</v>
      </c>
      <c r="G2080" s="459" t="s">
        <v>930</v>
      </c>
      <c r="H2080" s="452">
        <v>126</v>
      </c>
      <c r="I2080" s="452">
        <v>10</v>
      </c>
    </row>
    <row r="2081" spans="1:9" ht="15" customHeight="1" x14ac:dyDescent="0.2">
      <c r="A2081" s="462"/>
      <c r="B2081" s="452">
        <v>5</v>
      </c>
      <c r="C2081" s="452">
        <v>201904</v>
      </c>
      <c r="D2081" s="452">
        <v>201901</v>
      </c>
      <c r="E2081" s="452" t="s">
        <v>1067</v>
      </c>
      <c r="F2081" s="452" t="s">
        <v>1316</v>
      </c>
      <c r="G2081" s="459" t="s">
        <v>930</v>
      </c>
      <c r="H2081" s="452">
        <v>120</v>
      </c>
      <c r="I2081" s="452">
        <v>21</v>
      </c>
    </row>
    <row r="2082" spans="1:9" ht="15" customHeight="1" x14ac:dyDescent="0.2">
      <c r="A2082" s="462"/>
      <c r="B2082" s="452">
        <v>5</v>
      </c>
      <c r="C2082" s="452">
        <v>201904</v>
      </c>
      <c r="D2082" s="452">
        <v>201901</v>
      </c>
      <c r="E2082" s="452" t="s">
        <v>1067</v>
      </c>
      <c r="F2082" s="452" t="s">
        <v>1316</v>
      </c>
      <c r="G2082" s="459" t="s">
        <v>930</v>
      </c>
      <c r="H2082" s="452">
        <v>121</v>
      </c>
      <c r="I2082" s="452">
        <v>53</v>
      </c>
    </row>
    <row r="2083" spans="1:9" ht="15" customHeight="1" x14ac:dyDescent="0.2">
      <c r="A2083" s="462"/>
      <c r="B2083" s="452">
        <v>5</v>
      </c>
      <c r="C2083" s="452">
        <v>201904</v>
      </c>
      <c r="D2083" s="452">
        <v>201901</v>
      </c>
      <c r="E2083" s="452" t="s">
        <v>1067</v>
      </c>
      <c r="F2083" s="452">
        <v>85</v>
      </c>
      <c r="G2083" s="459" t="s">
        <v>935</v>
      </c>
      <c r="H2083" s="452">
        <v>120</v>
      </c>
      <c r="I2083" s="452">
        <v>3</v>
      </c>
    </row>
    <row r="2084" spans="1:9" ht="15" customHeight="1" x14ac:dyDescent="0.2">
      <c r="A2084" s="462"/>
      <c r="B2084" s="452">
        <v>5</v>
      </c>
      <c r="C2084" s="452">
        <v>201904</v>
      </c>
      <c r="D2084" s="452">
        <v>201901</v>
      </c>
      <c r="E2084" s="452" t="s">
        <v>1067</v>
      </c>
      <c r="F2084" s="452">
        <v>85</v>
      </c>
      <c r="G2084" s="459" t="s">
        <v>935</v>
      </c>
      <c r="H2084" s="452">
        <v>121</v>
      </c>
      <c r="I2084" s="452">
        <v>15</v>
      </c>
    </row>
    <row r="2085" spans="1:9" ht="15" customHeight="1" x14ac:dyDescent="0.2">
      <c r="A2085" s="462"/>
      <c r="B2085" s="452">
        <v>5</v>
      </c>
      <c r="C2085" s="452">
        <v>201904</v>
      </c>
      <c r="D2085" s="452">
        <v>201901</v>
      </c>
      <c r="E2085" s="452" t="s">
        <v>1067</v>
      </c>
      <c r="F2085" s="452" t="s">
        <v>1325</v>
      </c>
      <c r="G2085" s="459" t="s">
        <v>928</v>
      </c>
      <c r="H2085" s="452">
        <v>120</v>
      </c>
      <c r="I2085" s="452">
        <v>2</v>
      </c>
    </row>
    <row r="2086" spans="1:9" ht="15" customHeight="1" x14ac:dyDescent="0.2">
      <c r="A2086" s="462"/>
      <c r="B2086" s="452">
        <v>5</v>
      </c>
      <c r="C2086" s="452">
        <v>201904</v>
      </c>
      <c r="D2086" s="452">
        <v>201901</v>
      </c>
      <c r="E2086" s="452" t="s">
        <v>1067</v>
      </c>
      <c r="F2086" s="452" t="s">
        <v>1325</v>
      </c>
      <c r="G2086" s="459" t="s">
        <v>928</v>
      </c>
      <c r="H2086" s="452">
        <v>121</v>
      </c>
      <c r="I2086" s="452">
        <v>13</v>
      </c>
    </row>
    <row r="2087" spans="1:9" ht="15" customHeight="1" x14ac:dyDescent="0.2">
      <c r="A2087" s="462"/>
      <c r="B2087" s="452">
        <v>5</v>
      </c>
      <c r="C2087" s="452">
        <v>201904</v>
      </c>
      <c r="D2087" s="452">
        <v>201901</v>
      </c>
      <c r="E2087" s="452" t="s">
        <v>1067</v>
      </c>
      <c r="F2087" s="452" t="s">
        <v>1329</v>
      </c>
      <c r="G2087" s="459" t="s">
        <v>925</v>
      </c>
      <c r="H2087" s="452">
        <v>120</v>
      </c>
      <c r="I2087" s="452">
        <v>4</v>
      </c>
    </row>
    <row r="2088" spans="1:9" ht="15" customHeight="1" x14ac:dyDescent="0.2">
      <c r="A2088" s="462"/>
      <c r="B2088" s="452">
        <v>5</v>
      </c>
      <c r="C2088" s="452">
        <v>201904</v>
      </c>
      <c r="D2088" s="452">
        <v>201901</v>
      </c>
      <c r="E2088" s="452" t="s">
        <v>1067</v>
      </c>
      <c r="F2088" s="452" t="s">
        <v>1329</v>
      </c>
      <c r="G2088" s="459" t="s">
        <v>925</v>
      </c>
      <c r="H2088" s="452">
        <v>121</v>
      </c>
      <c r="I2088" s="452">
        <v>17</v>
      </c>
    </row>
    <row r="2089" spans="1:9" ht="15" customHeight="1" x14ac:dyDescent="0.2">
      <c r="A2089" s="462"/>
      <c r="B2089" s="452">
        <v>5</v>
      </c>
      <c r="C2089" s="452">
        <v>201904</v>
      </c>
      <c r="D2089" s="452">
        <v>201901</v>
      </c>
      <c r="E2089" s="452" t="s">
        <v>1067</v>
      </c>
      <c r="F2089" s="452" t="s">
        <v>1331</v>
      </c>
      <c r="G2089" s="459" t="s">
        <v>939</v>
      </c>
      <c r="H2089" s="452">
        <v>120</v>
      </c>
      <c r="I2089" s="452">
        <v>7</v>
      </c>
    </row>
    <row r="2090" spans="1:9" ht="15" customHeight="1" x14ac:dyDescent="0.2">
      <c r="A2090" s="462"/>
      <c r="B2090" s="452">
        <v>5</v>
      </c>
      <c r="C2090" s="452">
        <v>201904</v>
      </c>
      <c r="D2090" s="452">
        <v>201901</v>
      </c>
      <c r="E2090" s="452" t="s">
        <v>1067</v>
      </c>
      <c r="F2090" s="452" t="s">
        <v>1331</v>
      </c>
      <c r="G2090" s="459" t="s">
        <v>939</v>
      </c>
      <c r="H2090" s="452">
        <v>121</v>
      </c>
      <c r="I2090" s="452">
        <v>50</v>
      </c>
    </row>
    <row r="2091" spans="1:9" ht="15" customHeight="1" x14ac:dyDescent="0.2">
      <c r="A2091" s="462"/>
      <c r="B2091" s="452">
        <v>8</v>
      </c>
      <c r="C2091" s="452">
        <v>201904</v>
      </c>
      <c r="D2091" s="452">
        <v>201901</v>
      </c>
      <c r="E2091" s="452" t="s">
        <v>1068</v>
      </c>
      <c r="F2091" s="452">
        <v>19</v>
      </c>
      <c r="G2091" s="459" t="s">
        <v>940</v>
      </c>
      <c r="H2091" s="452">
        <v>120</v>
      </c>
      <c r="I2091" s="452">
        <v>6</v>
      </c>
    </row>
    <row r="2092" spans="1:9" ht="15" customHeight="1" x14ac:dyDescent="0.2">
      <c r="A2092" s="462"/>
      <c r="B2092" s="452">
        <v>8</v>
      </c>
      <c r="C2092" s="452">
        <v>201904</v>
      </c>
      <c r="D2092" s="452">
        <v>201901</v>
      </c>
      <c r="E2092" s="452" t="s">
        <v>1068</v>
      </c>
      <c r="F2092" s="452">
        <v>19</v>
      </c>
      <c r="G2092" s="459" t="s">
        <v>940</v>
      </c>
      <c r="H2092" s="452">
        <v>121</v>
      </c>
      <c r="I2092" s="452">
        <v>18</v>
      </c>
    </row>
    <row r="2093" spans="1:9" ht="15" customHeight="1" x14ac:dyDescent="0.2">
      <c r="A2093" s="462"/>
      <c r="B2093" s="452">
        <v>8</v>
      </c>
      <c r="C2093" s="452">
        <v>201904</v>
      </c>
      <c r="D2093" s="452">
        <v>201901</v>
      </c>
      <c r="E2093" s="452" t="s">
        <v>1068</v>
      </c>
      <c r="F2093" s="452">
        <v>34</v>
      </c>
      <c r="G2093" s="459" t="s">
        <v>1024</v>
      </c>
      <c r="H2093" s="452">
        <v>120</v>
      </c>
      <c r="I2093" s="452">
        <v>4</v>
      </c>
    </row>
    <row r="2094" spans="1:9" ht="15" customHeight="1" x14ac:dyDescent="0.2">
      <c r="A2094" s="462"/>
      <c r="B2094" s="452">
        <v>8</v>
      </c>
      <c r="C2094" s="452">
        <v>201904</v>
      </c>
      <c r="D2094" s="452">
        <v>201901</v>
      </c>
      <c r="E2094" s="452" t="s">
        <v>1068</v>
      </c>
      <c r="F2094" s="452">
        <v>34</v>
      </c>
      <c r="G2094" s="459" t="s">
        <v>1024</v>
      </c>
      <c r="H2094" s="452">
        <v>121</v>
      </c>
      <c r="I2094" s="452">
        <v>6</v>
      </c>
    </row>
    <row r="2095" spans="1:9" ht="15" customHeight="1" x14ac:dyDescent="0.2">
      <c r="A2095" s="462"/>
      <c r="B2095" s="452">
        <v>8</v>
      </c>
      <c r="C2095" s="452">
        <v>201904</v>
      </c>
      <c r="D2095" s="452">
        <v>201901</v>
      </c>
      <c r="E2095" s="452" t="s">
        <v>1068</v>
      </c>
      <c r="F2095" s="452" t="s">
        <v>1309</v>
      </c>
      <c r="G2095" s="459" t="s">
        <v>1024</v>
      </c>
      <c r="H2095" s="452">
        <v>126</v>
      </c>
      <c r="I2095" s="452">
        <v>2</v>
      </c>
    </row>
    <row r="2096" spans="1:9" ht="15" customHeight="1" x14ac:dyDescent="0.2">
      <c r="A2096" s="462"/>
      <c r="B2096" s="452">
        <v>8</v>
      </c>
      <c r="C2096" s="452">
        <v>201904</v>
      </c>
      <c r="D2096" s="452">
        <v>201901</v>
      </c>
      <c r="E2096" s="452" t="s">
        <v>1068</v>
      </c>
      <c r="F2096" s="452">
        <v>45</v>
      </c>
      <c r="G2096" s="459" t="s">
        <v>920</v>
      </c>
      <c r="H2096" s="452">
        <v>120</v>
      </c>
      <c r="I2096" s="452">
        <v>4</v>
      </c>
    </row>
    <row r="2097" spans="1:9" ht="15" customHeight="1" x14ac:dyDescent="0.2">
      <c r="A2097" s="462"/>
      <c r="B2097" s="452">
        <v>8</v>
      </c>
      <c r="C2097" s="452">
        <v>201904</v>
      </c>
      <c r="D2097" s="452">
        <v>201901</v>
      </c>
      <c r="E2097" s="452" t="s">
        <v>1068</v>
      </c>
      <c r="F2097" s="452">
        <v>45</v>
      </c>
      <c r="G2097" s="459" t="s">
        <v>920</v>
      </c>
      <c r="H2097" s="452">
        <v>121</v>
      </c>
      <c r="I2097" s="452">
        <v>9</v>
      </c>
    </row>
    <row r="2098" spans="1:9" ht="15" customHeight="1" x14ac:dyDescent="0.2">
      <c r="A2098" s="462"/>
      <c r="B2098" s="452">
        <v>8</v>
      </c>
      <c r="C2098" s="452">
        <v>201904</v>
      </c>
      <c r="D2098" s="452">
        <v>201901</v>
      </c>
      <c r="E2098" s="452" t="s">
        <v>1068</v>
      </c>
      <c r="F2098" s="452" t="s">
        <v>1326</v>
      </c>
      <c r="G2098" s="459" t="s">
        <v>923</v>
      </c>
      <c r="H2098" s="452">
        <v>121</v>
      </c>
      <c r="I2098" s="452">
        <v>4</v>
      </c>
    </row>
    <row r="2099" spans="1:9" ht="15" customHeight="1" x14ac:dyDescent="0.2">
      <c r="A2099" s="462"/>
      <c r="B2099" s="452">
        <v>8</v>
      </c>
      <c r="C2099" s="452">
        <v>201904</v>
      </c>
      <c r="D2099" s="452">
        <v>201901</v>
      </c>
      <c r="E2099" s="452" t="s">
        <v>1068</v>
      </c>
      <c r="F2099" s="452">
        <v>69</v>
      </c>
      <c r="G2099" s="459" t="s">
        <v>937</v>
      </c>
      <c r="H2099" s="452">
        <v>120</v>
      </c>
      <c r="I2099" s="452">
        <v>17</v>
      </c>
    </row>
    <row r="2100" spans="1:9" ht="15" customHeight="1" x14ac:dyDescent="0.2">
      <c r="A2100" s="462"/>
      <c r="B2100" s="452">
        <v>8</v>
      </c>
      <c r="C2100" s="452">
        <v>201904</v>
      </c>
      <c r="D2100" s="452">
        <v>201901</v>
      </c>
      <c r="E2100" s="452" t="s">
        <v>1068</v>
      </c>
      <c r="F2100" s="452">
        <v>69</v>
      </c>
      <c r="G2100" s="459" t="s">
        <v>937</v>
      </c>
      <c r="H2100" s="452">
        <v>121</v>
      </c>
      <c r="I2100" s="452">
        <v>42</v>
      </c>
    </row>
    <row r="2101" spans="1:9" ht="15" customHeight="1" x14ac:dyDescent="0.2">
      <c r="A2101" s="462"/>
      <c r="B2101" s="452">
        <v>8</v>
      </c>
      <c r="C2101" s="452">
        <v>201904</v>
      </c>
      <c r="D2101" s="452">
        <v>201901</v>
      </c>
      <c r="E2101" s="452" t="s">
        <v>1068</v>
      </c>
      <c r="F2101" s="452" t="s">
        <v>1334</v>
      </c>
      <c r="G2101" s="459" t="s">
        <v>937</v>
      </c>
      <c r="H2101" s="452">
        <v>126</v>
      </c>
      <c r="I2101" s="452">
        <v>9</v>
      </c>
    </row>
    <row r="2102" spans="1:9" ht="15" customHeight="1" x14ac:dyDescent="0.2">
      <c r="A2102" s="462"/>
      <c r="B2102" s="452">
        <v>8</v>
      </c>
      <c r="C2102" s="452">
        <v>201904</v>
      </c>
      <c r="D2102" s="452">
        <v>201901</v>
      </c>
      <c r="E2102" s="452" t="s">
        <v>1068</v>
      </c>
      <c r="F2102" s="452" t="s">
        <v>1312</v>
      </c>
      <c r="G2102" s="459" t="s">
        <v>930</v>
      </c>
      <c r="H2102" s="452">
        <v>120</v>
      </c>
      <c r="I2102" s="452">
        <v>11</v>
      </c>
    </row>
    <row r="2103" spans="1:9" ht="15" customHeight="1" x14ac:dyDescent="0.2">
      <c r="A2103" s="462"/>
      <c r="B2103" s="452">
        <v>8</v>
      </c>
      <c r="C2103" s="452">
        <v>201904</v>
      </c>
      <c r="D2103" s="452">
        <v>201901</v>
      </c>
      <c r="E2103" s="452" t="s">
        <v>1068</v>
      </c>
      <c r="F2103" s="452" t="s">
        <v>1312</v>
      </c>
      <c r="G2103" s="459" t="s">
        <v>930</v>
      </c>
      <c r="H2103" s="452">
        <v>121</v>
      </c>
      <c r="I2103" s="452">
        <v>34</v>
      </c>
    </row>
    <row r="2104" spans="1:9" ht="15" customHeight="1" x14ac:dyDescent="0.2">
      <c r="A2104" s="462"/>
      <c r="B2104" s="452">
        <v>8</v>
      </c>
      <c r="C2104" s="452">
        <v>201904</v>
      </c>
      <c r="D2104" s="452">
        <v>201901</v>
      </c>
      <c r="E2104" s="452" t="s">
        <v>1068</v>
      </c>
      <c r="F2104" s="452" t="s">
        <v>1323</v>
      </c>
      <c r="G2104" s="459" t="s">
        <v>928</v>
      </c>
      <c r="H2104" s="452">
        <v>120</v>
      </c>
      <c r="I2104" s="452">
        <v>1</v>
      </c>
    </row>
    <row r="2105" spans="1:9" ht="15" customHeight="1" x14ac:dyDescent="0.2">
      <c r="A2105" s="462"/>
      <c r="B2105" s="452">
        <v>8</v>
      </c>
      <c r="C2105" s="452">
        <v>201904</v>
      </c>
      <c r="D2105" s="452">
        <v>201901</v>
      </c>
      <c r="E2105" s="452" t="s">
        <v>1068</v>
      </c>
      <c r="F2105" s="452" t="s">
        <v>1323</v>
      </c>
      <c r="G2105" s="459" t="s">
        <v>928</v>
      </c>
      <c r="H2105" s="452">
        <v>121</v>
      </c>
      <c r="I2105" s="452">
        <v>1</v>
      </c>
    </row>
    <row r="2106" spans="1:9" ht="15" customHeight="1" x14ac:dyDescent="0.2">
      <c r="A2106" s="462"/>
      <c r="B2106" s="452">
        <v>8</v>
      </c>
      <c r="C2106" s="452">
        <v>201904</v>
      </c>
      <c r="D2106" s="452">
        <v>201901</v>
      </c>
      <c r="E2106" s="452" t="s">
        <v>1068</v>
      </c>
      <c r="F2106" s="452" t="s">
        <v>1332</v>
      </c>
      <c r="G2106" s="459" t="s">
        <v>913</v>
      </c>
      <c r="H2106" s="452">
        <v>120</v>
      </c>
      <c r="I2106" s="452">
        <v>9</v>
      </c>
    </row>
    <row r="2107" spans="1:9" ht="15" customHeight="1" x14ac:dyDescent="0.2">
      <c r="A2107" s="462"/>
      <c r="B2107" s="452">
        <v>8</v>
      </c>
      <c r="C2107" s="452">
        <v>201904</v>
      </c>
      <c r="D2107" s="452">
        <v>201901</v>
      </c>
      <c r="E2107" s="452" t="s">
        <v>1068</v>
      </c>
      <c r="F2107" s="452" t="s">
        <v>1332</v>
      </c>
      <c r="G2107" s="459" t="s">
        <v>913</v>
      </c>
      <c r="H2107" s="452">
        <v>121</v>
      </c>
      <c r="I2107" s="452">
        <v>40</v>
      </c>
    </row>
    <row r="2108" spans="1:9" ht="15" customHeight="1" x14ac:dyDescent="0.2">
      <c r="A2108" s="462"/>
      <c r="B2108" s="452">
        <v>34</v>
      </c>
      <c r="C2108" s="452">
        <v>201904</v>
      </c>
      <c r="D2108" s="452">
        <v>201901</v>
      </c>
      <c r="E2108" s="452" t="s">
        <v>1069</v>
      </c>
      <c r="F2108" s="452">
        <v>33</v>
      </c>
      <c r="G2108" s="459" t="s">
        <v>1024</v>
      </c>
      <c r="H2108" s="452">
        <v>120</v>
      </c>
      <c r="I2108" s="452">
        <v>2</v>
      </c>
    </row>
    <row r="2109" spans="1:9" ht="15" customHeight="1" x14ac:dyDescent="0.2">
      <c r="A2109" s="462"/>
      <c r="B2109" s="452">
        <v>34</v>
      </c>
      <c r="C2109" s="452">
        <v>201904</v>
      </c>
      <c r="D2109" s="452">
        <v>201901</v>
      </c>
      <c r="E2109" s="452" t="s">
        <v>1069</v>
      </c>
      <c r="F2109" s="452">
        <v>33</v>
      </c>
      <c r="G2109" s="459" t="s">
        <v>1024</v>
      </c>
      <c r="H2109" s="452">
        <v>121</v>
      </c>
      <c r="I2109" s="452">
        <v>8</v>
      </c>
    </row>
    <row r="2110" spans="1:9" ht="15" customHeight="1" x14ac:dyDescent="0.2">
      <c r="A2110" s="462"/>
      <c r="B2110" s="462">
        <v>34</v>
      </c>
      <c r="C2110" s="462">
        <v>201904</v>
      </c>
      <c r="D2110" s="462">
        <v>201901</v>
      </c>
      <c r="E2110" s="462" t="s">
        <v>1069</v>
      </c>
      <c r="F2110" s="462" t="s">
        <v>1310</v>
      </c>
      <c r="G2110" s="455" t="s">
        <v>1024</v>
      </c>
      <c r="H2110" s="462">
        <v>126</v>
      </c>
      <c r="I2110" s="462">
        <v>4</v>
      </c>
    </row>
    <row r="2111" spans="1:9" ht="15" customHeight="1" x14ac:dyDescent="0.2">
      <c r="A2111" s="462"/>
      <c r="B2111" s="462">
        <v>34</v>
      </c>
      <c r="C2111" s="462">
        <v>201904</v>
      </c>
      <c r="D2111" s="462">
        <v>201901</v>
      </c>
      <c r="E2111" s="462" t="s">
        <v>1069</v>
      </c>
      <c r="F2111" s="462">
        <v>46</v>
      </c>
      <c r="G2111" s="455" t="s">
        <v>920</v>
      </c>
      <c r="H2111" s="462">
        <v>120</v>
      </c>
      <c r="I2111" s="462">
        <v>3</v>
      </c>
    </row>
    <row r="2112" spans="1:9" ht="15" customHeight="1" x14ac:dyDescent="0.2">
      <c r="A2112" s="462"/>
      <c r="B2112" s="462">
        <v>34</v>
      </c>
      <c r="C2112" s="462">
        <v>201904</v>
      </c>
      <c r="D2112" s="462">
        <v>201901</v>
      </c>
      <c r="E2112" s="462" t="s">
        <v>1069</v>
      </c>
      <c r="F2112" s="462">
        <v>46</v>
      </c>
      <c r="G2112" s="455" t="s">
        <v>920</v>
      </c>
      <c r="H2112" s="462">
        <v>121</v>
      </c>
      <c r="I2112" s="462">
        <v>12</v>
      </c>
    </row>
    <row r="2113" spans="1:9" ht="15" customHeight="1" x14ac:dyDescent="0.2">
      <c r="A2113" s="462"/>
      <c r="B2113" s="462">
        <v>34</v>
      </c>
      <c r="C2113" s="462">
        <v>201904</v>
      </c>
      <c r="D2113" s="462">
        <v>201901</v>
      </c>
      <c r="E2113" s="462" t="s">
        <v>1069</v>
      </c>
      <c r="F2113" s="462" t="s">
        <v>1303</v>
      </c>
      <c r="G2113" s="455" t="s">
        <v>920</v>
      </c>
      <c r="H2113" s="462">
        <v>126</v>
      </c>
      <c r="I2113" s="462">
        <v>4</v>
      </c>
    </row>
    <row r="2114" spans="1:9" ht="15" customHeight="1" x14ac:dyDescent="0.2">
      <c r="A2114" s="462"/>
      <c r="B2114" s="462">
        <v>34</v>
      </c>
      <c r="C2114" s="462">
        <v>201904</v>
      </c>
      <c r="D2114" s="462">
        <v>201901</v>
      </c>
      <c r="E2114" s="462" t="s">
        <v>1069</v>
      </c>
      <c r="F2114" s="462" t="s">
        <v>1314</v>
      </c>
      <c r="G2114" s="455" t="s">
        <v>930</v>
      </c>
      <c r="H2114" s="462">
        <v>120</v>
      </c>
      <c r="I2114" s="462">
        <v>1</v>
      </c>
    </row>
    <row r="2115" spans="1:9" ht="15" customHeight="1" x14ac:dyDescent="0.2">
      <c r="A2115" s="462"/>
      <c r="B2115" s="462">
        <v>34</v>
      </c>
      <c r="C2115" s="462">
        <v>201904</v>
      </c>
      <c r="D2115" s="462">
        <v>201901</v>
      </c>
      <c r="E2115" s="462" t="s">
        <v>1069</v>
      </c>
      <c r="F2115" s="462" t="s">
        <v>1314</v>
      </c>
      <c r="G2115" s="455" t="s">
        <v>930</v>
      </c>
      <c r="H2115" s="462">
        <v>121</v>
      </c>
      <c r="I2115" s="462">
        <v>7</v>
      </c>
    </row>
    <row r="2116" spans="1:9" ht="15" customHeight="1" x14ac:dyDescent="0.2">
      <c r="A2116" s="462"/>
      <c r="B2116" s="462">
        <v>34</v>
      </c>
      <c r="C2116" s="462">
        <v>201904</v>
      </c>
      <c r="D2116" s="462">
        <v>201901</v>
      </c>
      <c r="E2116" s="462" t="s">
        <v>1069</v>
      </c>
      <c r="F2116" s="462" t="s">
        <v>1313</v>
      </c>
      <c r="G2116" s="455" t="s">
        <v>930</v>
      </c>
      <c r="H2116" s="462">
        <v>126</v>
      </c>
      <c r="I2116" s="462">
        <v>1</v>
      </c>
    </row>
    <row r="2117" spans="1:9" ht="15" customHeight="1" x14ac:dyDescent="0.2">
      <c r="A2117" s="462"/>
      <c r="B2117" s="462">
        <v>34</v>
      </c>
      <c r="C2117" s="462">
        <v>201904</v>
      </c>
      <c r="D2117" s="462">
        <v>201901</v>
      </c>
      <c r="E2117" s="462" t="s">
        <v>1069</v>
      </c>
      <c r="F2117" s="462" t="s">
        <v>1324</v>
      </c>
      <c r="G2117" s="455" t="s">
        <v>928</v>
      </c>
      <c r="H2117" s="462">
        <v>121</v>
      </c>
      <c r="I2117" s="462">
        <v>9</v>
      </c>
    </row>
    <row r="2118" spans="1:9" ht="15" customHeight="1" x14ac:dyDescent="0.2">
      <c r="A2118" s="462"/>
      <c r="B2118" s="462">
        <v>34</v>
      </c>
      <c r="C2118" s="462">
        <v>201904</v>
      </c>
      <c r="D2118" s="462">
        <v>201901</v>
      </c>
      <c r="E2118" s="462" t="s">
        <v>1069</v>
      </c>
      <c r="F2118" s="462" t="s">
        <v>1306</v>
      </c>
      <c r="G2118" s="455" t="s">
        <v>941</v>
      </c>
      <c r="H2118" s="462">
        <v>120</v>
      </c>
      <c r="I2118" s="462">
        <v>31</v>
      </c>
    </row>
    <row r="2119" spans="1:9" ht="15" customHeight="1" x14ac:dyDescent="0.2">
      <c r="A2119" s="462"/>
      <c r="B2119" s="462">
        <v>34</v>
      </c>
      <c r="C2119" s="462">
        <v>201904</v>
      </c>
      <c r="D2119" s="462">
        <v>201901</v>
      </c>
      <c r="E2119" s="462" t="s">
        <v>1069</v>
      </c>
      <c r="F2119" s="462" t="s">
        <v>1306</v>
      </c>
      <c r="G2119" s="455" t="s">
        <v>941</v>
      </c>
      <c r="H2119" s="462">
        <v>121</v>
      </c>
      <c r="I2119" s="462">
        <v>64</v>
      </c>
    </row>
    <row r="2120" spans="1:9" ht="15" customHeight="1" x14ac:dyDescent="0.2">
      <c r="A2120" s="462"/>
      <c r="B2120" s="462">
        <v>34</v>
      </c>
      <c r="C2120" s="462">
        <v>201904</v>
      </c>
      <c r="D2120" s="462">
        <v>201901</v>
      </c>
      <c r="E2120" s="462" t="s">
        <v>1069</v>
      </c>
      <c r="F2120" s="462" t="s">
        <v>1305</v>
      </c>
      <c r="G2120" s="455" t="s">
        <v>941</v>
      </c>
      <c r="H2120" s="462">
        <v>126</v>
      </c>
      <c r="I2120" s="462">
        <v>11</v>
      </c>
    </row>
    <row r="2121" spans="1:9" ht="15" customHeight="1" x14ac:dyDescent="0.2">
      <c r="A2121" s="462"/>
      <c r="B2121" s="462">
        <v>34</v>
      </c>
      <c r="C2121" s="462">
        <v>201904</v>
      </c>
      <c r="D2121" s="462">
        <v>201901</v>
      </c>
      <c r="E2121" s="462" t="s">
        <v>1069</v>
      </c>
      <c r="F2121" s="462" t="s">
        <v>1320</v>
      </c>
      <c r="G2121" s="455" t="s">
        <v>1003</v>
      </c>
      <c r="H2121" s="462">
        <v>120</v>
      </c>
      <c r="I2121" s="462">
        <v>2</v>
      </c>
    </row>
    <row r="2122" spans="1:9" ht="15" customHeight="1" x14ac:dyDescent="0.2">
      <c r="A2122" s="462"/>
      <c r="B2122" s="462">
        <v>34</v>
      </c>
      <c r="C2122" s="462">
        <v>201904</v>
      </c>
      <c r="D2122" s="462">
        <v>201901</v>
      </c>
      <c r="E2122" s="462" t="s">
        <v>1069</v>
      </c>
      <c r="F2122" s="462" t="s">
        <v>1320</v>
      </c>
      <c r="G2122" s="455" t="s">
        <v>1003</v>
      </c>
      <c r="H2122" s="462">
        <v>121</v>
      </c>
      <c r="I2122" s="462">
        <v>18</v>
      </c>
    </row>
    <row r="2123" spans="1:9" ht="15" customHeight="1" x14ac:dyDescent="0.2">
      <c r="A2123" s="462"/>
      <c r="B2123" s="462">
        <v>34</v>
      </c>
      <c r="C2123" s="462">
        <v>201904</v>
      </c>
      <c r="D2123" s="462">
        <v>201901</v>
      </c>
      <c r="E2123" s="462" t="s">
        <v>1069</v>
      </c>
      <c r="F2123" s="462" t="s">
        <v>1319</v>
      </c>
      <c r="G2123" s="455" t="s">
        <v>1003</v>
      </c>
      <c r="H2123" s="462">
        <v>126</v>
      </c>
      <c r="I2123" s="462">
        <v>2</v>
      </c>
    </row>
    <row r="2124" spans="1:9" ht="15" customHeight="1" x14ac:dyDescent="0.2">
      <c r="A2124" s="462"/>
      <c r="B2124" s="462">
        <v>36</v>
      </c>
      <c r="C2124" s="462">
        <v>201904</v>
      </c>
      <c r="D2124" s="462">
        <v>201901</v>
      </c>
      <c r="E2124" s="462" t="s">
        <v>1070</v>
      </c>
      <c r="F2124" s="462" t="s">
        <v>1336</v>
      </c>
      <c r="G2124" s="455" t="s">
        <v>937</v>
      </c>
      <c r="H2124" s="462">
        <v>120</v>
      </c>
      <c r="I2124" s="462">
        <v>8</v>
      </c>
    </row>
    <row r="2125" spans="1:9" ht="15" customHeight="1" x14ac:dyDescent="0.2">
      <c r="A2125" s="462"/>
      <c r="B2125" s="462">
        <v>36</v>
      </c>
      <c r="C2125" s="462">
        <v>201904</v>
      </c>
      <c r="D2125" s="462">
        <v>201901</v>
      </c>
      <c r="E2125" s="462" t="s">
        <v>1070</v>
      </c>
      <c r="F2125" s="462" t="s">
        <v>1336</v>
      </c>
      <c r="G2125" s="455" t="s">
        <v>937</v>
      </c>
      <c r="H2125" s="462">
        <v>121</v>
      </c>
      <c r="I2125" s="462">
        <v>25</v>
      </c>
    </row>
    <row r="2126" spans="1:9" ht="15" customHeight="1" x14ac:dyDescent="0.2">
      <c r="A2126" s="462"/>
      <c r="B2126" s="462">
        <v>36</v>
      </c>
      <c r="C2126" s="462">
        <v>201904</v>
      </c>
      <c r="D2126" s="462">
        <v>201901</v>
      </c>
      <c r="E2126" s="462" t="s">
        <v>1070</v>
      </c>
      <c r="F2126" s="462" t="s">
        <v>1318</v>
      </c>
      <c r="G2126" s="455" t="s">
        <v>1003</v>
      </c>
      <c r="H2126" s="462">
        <v>120</v>
      </c>
      <c r="I2126" s="462">
        <v>3</v>
      </c>
    </row>
    <row r="2127" spans="1:9" ht="15" customHeight="1" x14ac:dyDescent="0.2">
      <c r="A2127" s="462"/>
      <c r="B2127" s="462">
        <v>36</v>
      </c>
      <c r="C2127" s="462">
        <v>201904</v>
      </c>
      <c r="D2127" s="462">
        <v>201901</v>
      </c>
      <c r="E2127" s="462" t="s">
        <v>1070</v>
      </c>
      <c r="F2127" s="462" t="s">
        <v>1318</v>
      </c>
      <c r="G2127" s="455" t="s">
        <v>1003</v>
      </c>
      <c r="H2127" s="462">
        <v>121</v>
      </c>
      <c r="I2127" s="462">
        <v>16</v>
      </c>
    </row>
    <row r="2128" spans="1:9" ht="15" customHeight="1" x14ac:dyDescent="0.2">
      <c r="A2128" s="462"/>
      <c r="B2128" s="462">
        <v>36</v>
      </c>
      <c r="C2128" s="462">
        <v>201904</v>
      </c>
      <c r="D2128" s="462">
        <v>201901</v>
      </c>
      <c r="E2128" s="462" t="s">
        <v>1070</v>
      </c>
      <c r="F2128" s="462" t="s">
        <v>1317</v>
      </c>
      <c r="G2128" s="455" t="s">
        <v>1003</v>
      </c>
      <c r="H2128" s="462">
        <v>126</v>
      </c>
      <c r="I2128" s="462">
        <v>1</v>
      </c>
    </row>
    <row r="2129" spans="1:9" ht="15" customHeight="1" x14ac:dyDescent="0.2">
      <c r="A2129" s="462"/>
      <c r="B2129" s="462">
        <v>36</v>
      </c>
      <c r="C2129" s="462">
        <v>201904</v>
      </c>
      <c r="D2129" s="462">
        <v>201901</v>
      </c>
      <c r="E2129" s="462" t="s">
        <v>1070</v>
      </c>
      <c r="F2129" s="462" t="s">
        <v>1330</v>
      </c>
      <c r="G2129" s="455" t="s">
        <v>939</v>
      </c>
      <c r="H2129" s="462">
        <v>120</v>
      </c>
      <c r="I2129" s="462">
        <v>8</v>
      </c>
    </row>
    <row r="2130" spans="1:9" ht="15" customHeight="1" x14ac:dyDescent="0.2">
      <c r="A2130" s="462"/>
      <c r="B2130" s="462">
        <v>36</v>
      </c>
      <c r="C2130" s="462">
        <v>201904</v>
      </c>
      <c r="D2130" s="462">
        <v>201901</v>
      </c>
      <c r="E2130" s="462" t="s">
        <v>1070</v>
      </c>
      <c r="F2130" s="462" t="s">
        <v>1330</v>
      </c>
      <c r="G2130" s="455" t="s">
        <v>939</v>
      </c>
      <c r="H2130" s="462">
        <v>121</v>
      </c>
      <c r="I2130" s="462">
        <v>40</v>
      </c>
    </row>
    <row r="2131" spans="1:9" ht="15" customHeight="1" x14ac:dyDescent="0.2">
      <c r="A2131" s="462"/>
      <c r="B2131" s="452">
        <v>4</v>
      </c>
      <c r="C2131" s="452">
        <v>201903</v>
      </c>
      <c r="D2131" s="452">
        <v>201901</v>
      </c>
      <c r="E2131" s="452" t="s">
        <v>1066</v>
      </c>
      <c r="F2131" s="452">
        <v>47</v>
      </c>
      <c r="G2131" s="459" t="s">
        <v>920</v>
      </c>
      <c r="H2131" s="452">
        <v>120</v>
      </c>
      <c r="I2131" s="452">
        <v>9</v>
      </c>
    </row>
    <row r="2132" spans="1:9" ht="15" customHeight="1" x14ac:dyDescent="0.2">
      <c r="A2132" s="462"/>
      <c r="B2132" s="452">
        <v>4</v>
      </c>
      <c r="C2132" s="452">
        <v>201903</v>
      </c>
      <c r="D2132" s="452">
        <v>201901</v>
      </c>
      <c r="E2132" s="452" t="s">
        <v>1066</v>
      </c>
      <c r="F2132" s="452">
        <v>47</v>
      </c>
      <c r="G2132" s="459" t="s">
        <v>920</v>
      </c>
      <c r="H2132" s="452">
        <v>121</v>
      </c>
      <c r="I2132" s="452">
        <v>54</v>
      </c>
    </row>
    <row r="2133" spans="1:9" ht="15" customHeight="1" x14ac:dyDescent="0.2">
      <c r="A2133" s="462"/>
      <c r="B2133" s="452">
        <v>4</v>
      </c>
      <c r="C2133" s="452">
        <v>201903</v>
      </c>
      <c r="D2133" s="452">
        <v>201901</v>
      </c>
      <c r="E2133" s="452" t="s">
        <v>1066</v>
      </c>
      <c r="F2133" s="452" t="s">
        <v>1304</v>
      </c>
      <c r="G2133" s="459" t="s">
        <v>920</v>
      </c>
      <c r="H2133" s="452">
        <v>126</v>
      </c>
      <c r="I2133" s="452">
        <v>9</v>
      </c>
    </row>
    <row r="2134" spans="1:9" ht="15" customHeight="1" x14ac:dyDescent="0.2">
      <c r="A2134" s="462"/>
      <c r="B2134" s="452">
        <v>4</v>
      </c>
      <c r="C2134" s="452">
        <v>201903</v>
      </c>
      <c r="D2134" s="452">
        <v>201901</v>
      </c>
      <c r="E2134" s="452" t="s">
        <v>1066</v>
      </c>
      <c r="F2134" s="452" t="s">
        <v>1327</v>
      </c>
      <c r="G2134" s="459" t="s">
        <v>923</v>
      </c>
      <c r="H2134" s="452">
        <v>120</v>
      </c>
      <c r="I2134" s="452">
        <v>5</v>
      </c>
    </row>
    <row r="2135" spans="1:9" ht="15" customHeight="1" x14ac:dyDescent="0.2">
      <c r="A2135" s="462"/>
      <c r="B2135" s="452">
        <v>4</v>
      </c>
      <c r="C2135" s="452">
        <v>201903</v>
      </c>
      <c r="D2135" s="452">
        <v>201901</v>
      </c>
      <c r="E2135" s="452" t="s">
        <v>1066</v>
      </c>
      <c r="F2135" s="452" t="s">
        <v>1327</v>
      </c>
      <c r="G2135" s="459" t="s">
        <v>923</v>
      </c>
      <c r="H2135" s="452">
        <v>121</v>
      </c>
      <c r="I2135" s="452">
        <v>14</v>
      </c>
    </row>
    <row r="2136" spans="1:9" ht="15" customHeight="1" x14ac:dyDescent="0.2">
      <c r="A2136" s="462"/>
      <c r="B2136" s="452">
        <v>4</v>
      </c>
      <c r="C2136" s="452">
        <v>201903</v>
      </c>
      <c r="D2136" s="452">
        <v>201901</v>
      </c>
      <c r="E2136" s="452" t="s">
        <v>1066</v>
      </c>
      <c r="F2136" s="452">
        <v>86</v>
      </c>
      <c r="G2136" s="459" t="s">
        <v>935</v>
      </c>
      <c r="H2136" s="452">
        <v>120</v>
      </c>
      <c r="I2136" s="452">
        <v>4</v>
      </c>
    </row>
    <row r="2137" spans="1:9" ht="15" customHeight="1" x14ac:dyDescent="0.2">
      <c r="A2137" s="462"/>
      <c r="B2137" s="452">
        <v>4</v>
      </c>
      <c r="C2137" s="452">
        <v>201903</v>
      </c>
      <c r="D2137" s="452">
        <v>201901</v>
      </c>
      <c r="E2137" s="452" t="s">
        <v>1066</v>
      </c>
      <c r="F2137" s="452">
        <v>86</v>
      </c>
      <c r="G2137" s="459" t="s">
        <v>935</v>
      </c>
      <c r="H2137" s="452">
        <v>121</v>
      </c>
      <c r="I2137" s="452">
        <v>28</v>
      </c>
    </row>
    <row r="2138" spans="1:9" ht="15" customHeight="1" x14ac:dyDescent="0.2">
      <c r="A2138" s="462"/>
      <c r="B2138" s="452">
        <v>4</v>
      </c>
      <c r="C2138" s="452">
        <v>201903</v>
      </c>
      <c r="D2138" s="452">
        <v>201901</v>
      </c>
      <c r="E2138" s="452" t="s">
        <v>1066</v>
      </c>
      <c r="F2138" s="452" t="s">
        <v>1308</v>
      </c>
      <c r="G2138" s="459" t="s">
        <v>941</v>
      </c>
      <c r="H2138" s="452">
        <v>120</v>
      </c>
      <c r="I2138" s="452">
        <v>19</v>
      </c>
    </row>
    <row r="2139" spans="1:9" ht="15" customHeight="1" x14ac:dyDescent="0.2">
      <c r="A2139" s="462"/>
      <c r="B2139" s="452">
        <v>4</v>
      </c>
      <c r="C2139" s="452">
        <v>201903</v>
      </c>
      <c r="D2139" s="452">
        <v>201901</v>
      </c>
      <c r="E2139" s="452" t="s">
        <v>1066</v>
      </c>
      <c r="F2139" s="452" t="s">
        <v>1308</v>
      </c>
      <c r="G2139" s="459" t="s">
        <v>941</v>
      </c>
      <c r="H2139" s="452">
        <v>121</v>
      </c>
      <c r="I2139" s="452">
        <v>65</v>
      </c>
    </row>
    <row r="2140" spans="1:9" ht="15" customHeight="1" x14ac:dyDescent="0.2">
      <c r="A2140" s="462"/>
      <c r="B2140" s="452">
        <v>4</v>
      </c>
      <c r="C2140" s="452">
        <v>201903</v>
      </c>
      <c r="D2140" s="452">
        <v>201901</v>
      </c>
      <c r="E2140" s="452" t="s">
        <v>1066</v>
      </c>
      <c r="F2140" s="452" t="s">
        <v>1307</v>
      </c>
      <c r="G2140" s="459" t="s">
        <v>941</v>
      </c>
      <c r="H2140" s="452">
        <v>126</v>
      </c>
      <c r="I2140" s="452">
        <v>5</v>
      </c>
    </row>
    <row r="2141" spans="1:9" ht="15" customHeight="1" x14ac:dyDescent="0.2">
      <c r="A2141" s="462"/>
      <c r="B2141" s="452">
        <v>4</v>
      </c>
      <c r="C2141" s="452">
        <v>201903</v>
      </c>
      <c r="D2141" s="452">
        <v>201901</v>
      </c>
      <c r="E2141" s="452" t="s">
        <v>1066</v>
      </c>
      <c r="F2141" s="452" t="s">
        <v>1328</v>
      </c>
      <c r="G2141" s="459" t="s">
        <v>925</v>
      </c>
      <c r="H2141" s="452">
        <v>120</v>
      </c>
      <c r="I2141" s="452">
        <v>9</v>
      </c>
    </row>
    <row r="2142" spans="1:9" ht="15" customHeight="1" x14ac:dyDescent="0.2">
      <c r="A2142" s="462"/>
      <c r="B2142" s="452">
        <v>4</v>
      </c>
      <c r="C2142" s="452">
        <v>201903</v>
      </c>
      <c r="D2142" s="452">
        <v>201901</v>
      </c>
      <c r="E2142" s="452" t="s">
        <v>1066</v>
      </c>
      <c r="F2142" s="452" t="s">
        <v>1328</v>
      </c>
      <c r="G2142" s="459" t="s">
        <v>925</v>
      </c>
      <c r="H2142" s="452">
        <v>121</v>
      </c>
      <c r="I2142" s="452">
        <v>54</v>
      </c>
    </row>
    <row r="2143" spans="1:9" ht="15" customHeight="1" x14ac:dyDescent="0.2">
      <c r="A2143" s="462"/>
      <c r="B2143" s="452">
        <v>4</v>
      </c>
      <c r="C2143" s="452">
        <v>201903</v>
      </c>
      <c r="D2143" s="452">
        <v>201901</v>
      </c>
      <c r="E2143" s="452" t="s">
        <v>1066</v>
      </c>
      <c r="F2143" s="452" t="s">
        <v>1322</v>
      </c>
      <c r="G2143" s="459" t="s">
        <v>1003</v>
      </c>
      <c r="H2143" s="452">
        <v>120</v>
      </c>
      <c r="I2143" s="452">
        <v>-2</v>
      </c>
    </row>
    <row r="2144" spans="1:9" ht="15" customHeight="1" x14ac:dyDescent="0.2">
      <c r="A2144" s="462"/>
      <c r="B2144" s="462">
        <v>4</v>
      </c>
      <c r="C2144" s="462">
        <v>201903</v>
      </c>
      <c r="D2144" s="462">
        <v>201901</v>
      </c>
      <c r="E2144" t="s">
        <v>1066</v>
      </c>
      <c r="F2144" s="462" t="s">
        <v>1322</v>
      </c>
      <c r="G2144" s="455" t="s">
        <v>1003</v>
      </c>
      <c r="H2144" s="462">
        <v>121</v>
      </c>
      <c r="I2144" s="462">
        <v>46</v>
      </c>
    </row>
    <row r="2145" spans="1:9" ht="15" customHeight="1" x14ac:dyDescent="0.2">
      <c r="A2145" s="462"/>
      <c r="B2145" s="462">
        <v>4</v>
      </c>
      <c r="C2145" s="462">
        <v>201903</v>
      </c>
      <c r="D2145" s="462">
        <v>201901</v>
      </c>
      <c r="E2145" t="s">
        <v>1066</v>
      </c>
      <c r="F2145" s="462" t="s">
        <v>1321</v>
      </c>
      <c r="G2145" s="455" t="s">
        <v>1003</v>
      </c>
      <c r="H2145" s="462">
        <v>126</v>
      </c>
      <c r="I2145" s="462">
        <v>11</v>
      </c>
    </row>
    <row r="2146" spans="1:9" ht="15" customHeight="1" x14ac:dyDescent="0.2">
      <c r="A2146" s="462"/>
      <c r="B2146" s="462">
        <v>4</v>
      </c>
      <c r="C2146" s="462">
        <v>201903</v>
      </c>
      <c r="D2146" s="462">
        <v>201901</v>
      </c>
      <c r="E2146" t="s">
        <v>1066</v>
      </c>
      <c r="F2146" s="462" t="s">
        <v>1333</v>
      </c>
      <c r="G2146" s="455" t="s">
        <v>913</v>
      </c>
      <c r="H2146" s="462">
        <v>120</v>
      </c>
      <c r="I2146" s="462">
        <v>13</v>
      </c>
    </row>
    <row r="2147" spans="1:9" ht="15" customHeight="1" x14ac:dyDescent="0.2">
      <c r="A2147" s="462"/>
      <c r="B2147" s="462">
        <v>4</v>
      </c>
      <c r="C2147" s="462">
        <v>201903</v>
      </c>
      <c r="D2147" s="462">
        <v>201901</v>
      </c>
      <c r="E2147" t="s">
        <v>1066</v>
      </c>
      <c r="F2147" s="462" t="s">
        <v>1333</v>
      </c>
      <c r="G2147" s="455" t="s">
        <v>913</v>
      </c>
      <c r="H2147" s="462">
        <v>121</v>
      </c>
      <c r="I2147" s="462">
        <v>67</v>
      </c>
    </row>
    <row r="2148" spans="1:9" ht="15" customHeight="1" x14ac:dyDescent="0.2">
      <c r="A2148" s="462"/>
      <c r="B2148" s="462">
        <v>5</v>
      </c>
      <c r="C2148" s="462">
        <v>201903</v>
      </c>
      <c r="D2148" s="462">
        <v>201901</v>
      </c>
      <c r="E2148" t="s">
        <v>1067</v>
      </c>
      <c r="F2148" s="462">
        <v>18</v>
      </c>
      <c r="G2148" s="455" t="s">
        <v>940</v>
      </c>
      <c r="H2148" s="462">
        <v>120</v>
      </c>
      <c r="I2148" s="462">
        <v>11</v>
      </c>
    </row>
    <row r="2149" spans="1:9" ht="15" customHeight="1" x14ac:dyDescent="0.2">
      <c r="A2149" s="462"/>
      <c r="B2149" s="462">
        <v>5</v>
      </c>
      <c r="C2149" s="462">
        <v>201903</v>
      </c>
      <c r="D2149" s="462">
        <v>201901</v>
      </c>
      <c r="E2149" t="s">
        <v>1067</v>
      </c>
      <c r="F2149" s="462">
        <v>18</v>
      </c>
      <c r="G2149" s="455" t="s">
        <v>940</v>
      </c>
      <c r="H2149" s="462">
        <v>121</v>
      </c>
      <c r="I2149" s="462">
        <v>43</v>
      </c>
    </row>
    <row r="2150" spans="1:9" ht="15" customHeight="1" x14ac:dyDescent="0.2">
      <c r="A2150" s="462"/>
      <c r="B2150" s="462">
        <v>5</v>
      </c>
      <c r="C2150" s="462">
        <v>201903</v>
      </c>
      <c r="D2150" s="462">
        <v>201901</v>
      </c>
      <c r="E2150" t="s">
        <v>1067</v>
      </c>
      <c r="F2150" s="462" t="s">
        <v>1315</v>
      </c>
      <c r="G2150" s="455" t="s">
        <v>930</v>
      </c>
      <c r="H2150" s="462">
        <v>126</v>
      </c>
      <c r="I2150" s="462">
        <v>20</v>
      </c>
    </row>
    <row r="2151" spans="1:9" ht="15" customHeight="1" x14ac:dyDescent="0.2">
      <c r="A2151" s="462"/>
      <c r="B2151" s="462">
        <v>5</v>
      </c>
      <c r="C2151" s="462">
        <v>201903</v>
      </c>
      <c r="D2151" s="462">
        <v>201901</v>
      </c>
      <c r="E2151" t="s">
        <v>1067</v>
      </c>
      <c r="F2151" s="462" t="s">
        <v>1316</v>
      </c>
      <c r="G2151" s="455" t="s">
        <v>930</v>
      </c>
      <c r="H2151" s="462">
        <v>120</v>
      </c>
      <c r="I2151" s="462">
        <v>6</v>
      </c>
    </row>
    <row r="2152" spans="1:9" ht="15" customHeight="1" x14ac:dyDescent="0.2">
      <c r="A2152" s="462"/>
      <c r="B2152" s="462">
        <v>5</v>
      </c>
      <c r="C2152" s="462">
        <v>201903</v>
      </c>
      <c r="D2152" s="462">
        <v>201901</v>
      </c>
      <c r="E2152" t="s">
        <v>1067</v>
      </c>
      <c r="F2152" s="462" t="s">
        <v>1316</v>
      </c>
      <c r="G2152" s="455" t="s">
        <v>930</v>
      </c>
      <c r="H2152" s="462">
        <v>121</v>
      </c>
      <c r="I2152" s="462">
        <v>108</v>
      </c>
    </row>
    <row r="2153" spans="1:9" ht="15" customHeight="1" x14ac:dyDescent="0.2">
      <c r="A2153" s="462"/>
      <c r="B2153" s="462">
        <v>5</v>
      </c>
      <c r="C2153" s="462">
        <v>201903</v>
      </c>
      <c r="D2153" s="462">
        <v>201901</v>
      </c>
      <c r="E2153" t="s">
        <v>1067</v>
      </c>
      <c r="F2153" s="462">
        <v>85</v>
      </c>
      <c r="G2153" s="455" t="s">
        <v>935</v>
      </c>
      <c r="H2153" s="462">
        <v>120</v>
      </c>
      <c r="I2153" s="462">
        <v>1</v>
      </c>
    </row>
    <row r="2154" spans="1:9" ht="15" customHeight="1" x14ac:dyDescent="0.2">
      <c r="A2154" s="462"/>
      <c r="B2154" s="462">
        <v>5</v>
      </c>
      <c r="C2154" s="462">
        <v>201903</v>
      </c>
      <c r="D2154" s="462">
        <v>201901</v>
      </c>
      <c r="E2154" t="s">
        <v>1067</v>
      </c>
      <c r="F2154" s="462">
        <v>85</v>
      </c>
      <c r="G2154" s="455" t="s">
        <v>935</v>
      </c>
      <c r="H2154" s="462">
        <v>121</v>
      </c>
      <c r="I2154" s="462">
        <v>20</v>
      </c>
    </row>
    <row r="2155" spans="1:9" ht="15" customHeight="1" x14ac:dyDescent="0.2">
      <c r="A2155" s="462"/>
      <c r="B2155" s="462">
        <v>5</v>
      </c>
      <c r="C2155" s="462">
        <v>201903</v>
      </c>
      <c r="D2155" s="462">
        <v>201901</v>
      </c>
      <c r="E2155" t="s">
        <v>1067</v>
      </c>
      <c r="F2155" s="462" t="s">
        <v>1325</v>
      </c>
      <c r="G2155" s="455" t="s">
        <v>928</v>
      </c>
      <c r="H2155" s="462">
        <v>121</v>
      </c>
      <c r="I2155" s="462">
        <v>20</v>
      </c>
    </row>
    <row r="2156" spans="1:9" ht="15" customHeight="1" x14ac:dyDescent="0.2">
      <c r="A2156" s="462"/>
      <c r="B2156" s="462">
        <v>5</v>
      </c>
      <c r="C2156" s="462">
        <v>201903</v>
      </c>
      <c r="D2156" s="462">
        <v>201901</v>
      </c>
      <c r="E2156" t="s">
        <v>1067</v>
      </c>
      <c r="F2156" s="462" t="s">
        <v>1329</v>
      </c>
      <c r="G2156" s="455" t="s">
        <v>925</v>
      </c>
      <c r="H2156" s="462">
        <v>120</v>
      </c>
      <c r="I2156" s="462">
        <v>10</v>
      </c>
    </row>
    <row r="2157" spans="1:9" ht="15" customHeight="1" x14ac:dyDescent="0.2">
      <c r="A2157" s="462"/>
      <c r="B2157" s="462">
        <v>5</v>
      </c>
      <c r="C2157" s="462">
        <v>201903</v>
      </c>
      <c r="D2157" s="462">
        <v>201901</v>
      </c>
      <c r="E2157" t="s">
        <v>1067</v>
      </c>
      <c r="F2157" s="462" t="s">
        <v>1329</v>
      </c>
      <c r="G2157" s="455" t="s">
        <v>925</v>
      </c>
      <c r="H2157" s="462">
        <v>121</v>
      </c>
      <c r="I2157" s="462">
        <v>48</v>
      </c>
    </row>
    <row r="2158" spans="1:9" ht="15" customHeight="1" x14ac:dyDescent="0.2">
      <c r="A2158" s="462"/>
      <c r="B2158" s="462">
        <v>5</v>
      </c>
      <c r="C2158" s="462">
        <v>201903</v>
      </c>
      <c r="D2158" s="462">
        <v>201901</v>
      </c>
      <c r="E2158" t="s">
        <v>1067</v>
      </c>
      <c r="F2158" s="462" t="s">
        <v>1331</v>
      </c>
      <c r="G2158" s="455" t="s">
        <v>939</v>
      </c>
      <c r="H2158" s="462">
        <v>120</v>
      </c>
      <c r="I2158" s="462">
        <v>16</v>
      </c>
    </row>
    <row r="2159" spans="1:9" ht="15" customHeight="1" x14ac:dyDescent="0.2">
      <c r="A2159" s="462"/>
      <c r="B2159" s="462">
        <v>5</v>
      </c>
      <c r="C2159" s="462">
        <v>201903</v>
      </c>
      <c r="D2159" s="462">
        <v>201901</v>
      </c>
      <c r="E2159" t="s">
        <v>1067</v>
      </c>
      <c r="F2159" s="462" t="s">
        <v>1331</v>
      </c>
      <c r="G2159" s="455" t="s">
        <v>939</v>
      </c>
      <c r="H2159" s="462">
        <v>121</v>
      </c>
      <c r="I2159" s="462">
        <v>106</v>
      </c>
    </row>
    <row r="2160" spans="1:9" ht="15" customHeight="1" x14ac:dyDescent="0.2">
      <c r="A2160" s="462"/>
      <c r="B2160" s="462">
        <v>8</v>
      </c>
      <c r="C2160" s="462">
        <v>201903</v>
      </c>
      <c r="D2160" s="462">
        <v>201901</v>
      </c>
      <c r="E2160" s="462" t="s">
        <v>1068</v>
      </c>
      <c r="F2160" s="462">
        <v>19</v>
      </c>
      <c r="G2160" s="455" t="s">
        <v>940</v>
      </c>
      <c r="H2160" s="462">
        <v>120</v>
      </c>
      <c r="I2160" s="462">
        <v>4</v>
      </c>
    </row>
    <row r="2161" spans="1:9" ht="15" customHeight="1" x14ac:dyDescent="0.2">
      <c r="A2161" s="462"/>
      <c r="B2161" s="462">
        <v>8</v>
      </c>
      <c r="C2161" s="462">
        <v>201903</v>
      </c>
      <c r="D2161" s="462">
        <v>201901</v>
      </c>
      <c r="E2161" s="462" t="s">
        <v>1068</v>
      </c>
      <c r="F2161" s="462">
        <v>19</v>
      </c>
      <c r="G2161" s="455" t="s">
        <v>940</v>
      </c>
      <c r="H2161" s="462">
        <v>121</v>
      </c>
      <c r="I2161" s="462">
        <v>27</v>
      </c>
    </row>
    <row r="2162" spans="1:9" ht="15" customHeight="1" x14ac:dyDescent="0.2">
      <c r="A2162" s="462"/>
      <c r="B2162" s="462">
        <v>8</v>
      </c>
      <c r="C2162" s="462">
        <v>201903</v>
      </c>
      <c r="D2162" s="462">
        <v>201901</v>
      </c>
      <c r="E2162" s="462" t="s">
        <v>1068</v>
      </c>
      <c r="F2162" s="462">
        <v>34</v>
      </c>
      <c r="G2162" s="455" t="s">
        <v>1024</v>
      </c>
      <c r="H2162" s="462">
        <v>121</v>
      </c>
      <c r="I2162" s="462">
        <v>11</v>
      </c>
    </row>
    <row r="2163" spans="1:9" ht="15" customHeight="1" x14ac:dyDescent="0.2">
      <c r="A2163" s="462"/>
      <c r="B2163" s="462">
        <v>8</v>
      </c>
      <c r="C2163" s="462">
        <v>201903</v>
      </c>
      <c r="D2163" s="462">
        <v>201901</v>
      </c>
      <c r="E2163" s="462" t="s">
        <v>1068</v>
      </c>
      <c r="F2163" s="462" t="s">
        <v>1309</v>
      </c>
      <c r="G2163" s="455" t="s">
        <v>1024</v>
      </c>
      <c r="H2163" s="462">
        <v>126</v>
      </c>
      <c r="I2163" s="462">
        <v>1</v>
      </c>
    </row>
    <row r="2164" spans="1:9" ht="15" customHeight="1" x14ac:dyDescent="0.2">
      <c r="A2164" s="462"/>
      <c r="B2164" s="462">
        <v>8</v>
      </c>
      <c r="C2164" s="462">
        <v>201903</v>
      </c>
      <c r="D2164" s="462">
        <v>201901</v>
      </c>
      <c r="E2164" s="462" t="s">
        <v>1068</v>
      </c>
      <c r="F2164" s="462">
        <v>45</v>
      </c>
      <c r="G2164" s="455" t="s">
        <v>920</v>
      </c>
      <c r="H2164" s="462">
        <v>120</v>
      </c>
      <c r="I2164" s="462">
        <v>2</v>
      </c>
    </row>
    <row r="2165" spans="1:9" ht="15" customHeight="1" x14ac:dyDescent="0.2">
      <c r="A2165" s="462"/>
      <c r="B2165" s="462">
        <v>8</v>
      </c>
      <c r="C2165" s="462">
        <v>201903</v>
      </c>
      <c r="D2165" s="462">
        <v>201901</v>
      </c>
      <c r="E2165" s="462" t="s">
        <v>1068</v>
      </c>
      <c r="F2165" s="462">
        <v>45</v>
      </c>
      <c r="G2165" s="455" t="s">
        <v>920</v>
      </c>
      <c r="H2165" s="462">
        <v>121</v>
      </c>
      <c r="I2165" s="462">
        <v>16</v>
      </c>
    </row>
    <row r="2166" spans="1:9" ht="15" customHeight="1" x14ac:dyDescent="0.2">
      <c r="A2166" s="462"/>
      <c r="B2166" s="462">
        <v>8</v>
      </c>
      <c r="C2166" s="462">
        <v>201903</v>
      </c>
      <c r="D2166" s="462">
        <v>201901</v>
      </c>
      <c r="E2166" s="462" t="s">
        <v>1068</v>
      </c>
      <c r="F2166" s="462" t="s">
        <v>1300</v>
      </c>
      <c r="G2166" s="455" t="s">
        <v>920</v>
      </c>
      <c r="H2166" s="462">
        <v>126</v>
      </c>
      <c r="I2166" s="462">
        <v>1</v>
      </c>
    </row>
    <row r="2167" spans="1:9" ht="15" customHeight="1" x14ac:dyDescent="0.2">
      <c r="A2167" s="462"/>
      <c r="B2167" s="462">
        <v>8</v>
      </c>
      <c r="C2167" s="462">
        <v>201903</v>
      </c>
      <c r="D2167" s="462">
        <v>201901</v>
      </c>
      <c r="E2167" s="462" t="s">
        <v>1068</v>
      </c>
      <c r="F2167" s="462" t="s">
        <v>1326</v>
      </c>
      <c r="G2167" s="455" t="s">
        <v>923</v>
      </c>
      <c r="H2167" s="462">
        <v>120</v>
      </c>
      <c r="I2167" s="462">
        <v>-1</v>
      </c>
    </row>
    <row r="2168" spans="1:9" ht="15" customHeight="1" x14ac:dyDescent="0.2">
      <c r="A2168" s="462"/>
      <c r="B2168" s="462">
        <v>8</v>
      </c>
      <c r="C2168" s="462">
        <v>201903</v>
      </c>
      <c r="D2168" s="462">
        <v>201901</v>
      </c>
      <c r="E2168" s="462" t="s">
        <v>1068</v>
      </c>
      <c r="F2168" s="462" t="s">
        <v>1326</v>
      </c>
      <c r="G2168" s="455" t="s">
        <v>923</v>
      </c>
      <c r="H2168" s="462">
        <v>121</v>
      </c>
      <c r="I2168" s="462">
        <v>24</v>
      </c>
    </row>
    <row r="2169" spans="1:9" ht="15" customHeight="1" x14ac:dyDescent="0.2">
      <c r="A2169" s="462"/>
      <c r="B2169" s="462">
        <v>8</v>
      </c>
      <c r="C2169" s="462">
        <v>201903</v>
      </c>
      <c r="D2169" s="462">
        <v>201901</v>
      </c>
      <c r="E2169" s="462" t="s">
        <v>1068</v>
      </c>
      <c r="F2169" s="462">
        <v>69</v>
      </c>
      <c r="G2169" s="455" t="s">
        <v>937</v>
      </c>
      <c r="H2169" s="462">
        <v>120</v>
      </c>
      <c r="I2169" s="462">
        <v>25</v>
      </c>
    </row>
    <row r="2170" spans="1:9" ht="15" customHeight="1" x14ac:dyDescent="0.2">
      <c r="A2170" s="462"/>
      <c r="B2170" s="462">
        <v>8</v>
      </c>
      <c r="C2170" s="462">
        <v>201903</v>
      </c>
      <c r="D2170" s="462">
        <v>201901</v>
      </c>
      <c r="E2170" s="462" t="s">
        <v>1068</v>
      </c>
      <c r="F2170" s="462">
        <v>69</v>
      </c>
      <c r="G2170" s="455" t="s">
        <v>937</v>
      </c>
      <c r="H2170" s="462">
        <v>121</v>
      </c>
      <c r="I2170" s="462">
        <v>88</v>
      </c>
    </row>
    <row r="2171" spans="1:9" ht="15" customHeight="1" x14ac:dyDescent="0.2">
      <c r="A2171" s="462"/>
      <c r="B2171" s="462">
        <v>8</v>
      </c>
      <c r="C2171" s="462">
        <v>201903</v>
      </c>
      <c r="D2171" s="462">
        <v>201901</v>
      </c>
      <c r="E2171" s="462" t="s">
        <v>1068</v>
      </c>
      <c r="F2171" s="462" t="s">
        <v>1334</v>
      </c>
      <c r="G2171" s="455" t="s">
        <v>937</v>
      </c>
      <c r="H2171" s="462">
        <v>126</v>
      </c>
      <c r="I2171" s="462">
        <v>16</v>
      </c>
    </row>
    <row r="2172" spans="1:9" ht="15" customHeight="1" x14ac:dyDescent="0.2">
      <c r="A2172" s="462"/>
      <c r="B2172" s="462">
        <v>8</v>
      </c>
      <c r="C2172" s="462">
        <v>201903</v>
      </c>
      <c r="D2172" s="462">
        <v>201901</v>
      </c>
      <c r="E2172" s="462" t="s">
        <v>1068</v>
      </c>
      <c r="F2172" s="462" t="s">
        <v>1312</v>
      </c>
      <c r="G2172" s="455" t="s">
        <v>930</v>
      </c>
      <c r="H2172" s="462">
        <v>120</v>
      </c>
      <c r="I2172" s="462">
        <v>7</v>
      </c>
    </row>
    <row r="2173" spans="1:9" ht="15" customHeight="1" x14ac:dyDescent="0.2">
      <c r="A2173" s="462"/>
      <c r="B2173" s="462">
        <v>8</v>
      </c>
      <c r="C2173" s="462">
        <v>201903</v>
      </c>
      <c r="D2173" s="462">
        <v>201901</v>
      </c>
      <c r="E2173" s="462" t="s">
        <v>1068</v>
      </c>
      <c r="F2173" s="462" t="s">
        <v>1312</v>
      </c>
      <c r="G2173" s="455" t="s">
        <v>930</v>
      </c>
      <c r="H2173" s="462">
        <v>121</v>
      </c>
      <c r="I2173" s="462">
        <v>63</v>
      </c>
    </row>
    <row r="2174" spans="1:9" ht="15" customHeight="1" x14ac:dyDescent="0.2">
      <c r="A2174" s="462"/>
      <c r="B2174" s="462">
        <v>8</v>
      </c>
      <c r="C2174" s="462">
        <v>201903</v>
      </c>
      <c r="D2174" s="462">
        <v>201901</v>
      </c>
      <c r="E2174" s="462" t="s">
        <v>1068</v>
      </c>
      <c r="F2174" s="462" t="s">
        <v>1311</v>
      </c>
      <c r="G2174" s="455" t="s">
        <v>930</v>
      </c>
      <c r="H2174" s="462">
        <v>126</v>
      </c>
      <c r="I2174" s="462">
        <v>12</v>
      </c>
    </row>
    <row r="2175" spans="1:9" ht="15" customHeight="1" x14ac:dyDescent="0.2">
      <c r="A2175" s="462"/>
      <c r="B2175" s="462">
        <v>8</v>
      </c>
      <c r="C2175" s="462">
        <v>201903</v>
      </c>
      <c r="D2175" s="462">
        <v>201901</v>
      </c>
      <c r="E2175" s="462" t="s">
        <v>1068</v>
      </c>
      <c r="F2175" s="462" t="s">
        <v>1323</v>
      </c>
      <c r="G2175" s="455" t="s">
        <v>928</v>
      </c>
      <c r="H2175" s="462">
        <v>120</v>
      </c>
      <c r="I2175" s="462">
        <v>4</v>
      </c>
    </row>
    <row r="2176" spans="1:9" ht="15" customHeight="1" x14ac:dyDescent="0.2">
      <c r="A2176" s="462"/>
      <c r="B2176" s="462">
        <v>8</v>
      </c>
      <c r="C2176" s="462">
        <v>201903</v>
      </c>
      <c r="D2176" s="462">
        <v>201901</v>
      </c>
      <c r="E2176" s="462" t="s">
        <v>1068</v>
      </c>
      <c r="F2176" s="462" t="s">
        <v>1323</v>
      </c>
      <c r="G2176" s="455" t="s">
        <v>928</v>
      </c>
      <c r="H2176" s="462">
        <v>121</v>
      </c>
      <c r="I2176" s="462">
        <v>15</v>
      </c>
    </row>
    <row r="2177" spans="1:9" ht="15" customHeight="1" x14ac:dyDescent="0.2">
      <c r="A2177" s="462"/>
      <c r="B2177" s="462">
        <v>8</v>
      </c>
      <c r="C2177" s="462">
        <v>201903</v>
      </c>
      <c r="D2177" s="462">
        <v>201901</v>
      </c>
      <c r="E2177" s="462" t="s">
        <v>1068</v>
      </c>
      <c r="F2177" s="462" t="s">
        <v>1332</v>
      </c>
      <c r="G2177" s="455" t="s">
        <v>913</v>
      </c>
      <c r="H2177" s="462">
        <v>120</v>
      </c>
      <c r="I2177" s="462">
        <v>10</v>
      </c>
    </row>
    <row r="2178" spans="1:9" ht="15" customHeight="1" x14ac:dyDescent="0.2">
      <c r="A2178" s="462"/>
      <c r="B2178" s="462">
        <v>8</v>
      </c>
      <c r="C2178" s="462">
        <v>201903</v>
      </c>
      <c r="D2178" s="462">
        <v>201901</v>
      </c>
      <c r="E2178" s="462" t="s">
        <v>1068</v>
      </c>
      <c r="F2178" s="462" t="s">
        <v>1332</v>
      </c>
      <c r="G2178" s="455" t="s">
        <v>913</v>
      </c>
      <c r="H2178" s="462">
        <v>121</v>
      </c>
      <c r="I2178" s="462">
        <v>58</v>
      </c>
    </row>
    <row r="2179" spans="1:9" ht="15" customHeight="1" x14ac:dyDescent="0.2">
      <c r="A2179" s="462"/>
      <c r="B2179" s="462">
        <v>34</v>
      </c>
      <c r="C2179" s="462">
        <v>201903</v>
      </c>
      <c r="D2179" s="462">
        <v>201901</v>
      </c>
      <c r="E2179" s="462" t="s">
        <v>1069</v>
      </c>
      <c r="F2179" s="462">
        <v>33</v>
      </c>
      <c r="G2179" s="455" t="s">
        <v>1024</v>
      </c>
      <c r="H2179" s="462">
        <v>120</v>
      </c>
      <c r="I2179" s="462">
        <v>1</v>
      </c>
    </row>
    <row r="2180" spans="1:9" ht="15" customHeight="1" x14ac:dyDescent="0.2">
      <c r="A2180" s="462"/>
      <c r="B2180" s="462">
        <v>34</v>
      </c>
      <c r="C2180" s="462">
        <v>201903</v>
      </c>
      <c r="D2180" s="462">
        <v>201901</v>
      </c>
      <c r="E2180" s="462" t="s">
        <v>1069</v>
      </c>
      <c r="F2180" s="462">
        <v>33</v>
      </c>
      <c r="G2180" s="455" t="s">
        <v>1024</v>
      </c>
      <c r="H2180" s="462">
        <v>121</v>
      </c>
      <c r="I2180" s="462">
        <v>14</v>
      </c>
    </row>
    <row r="2181" spans="1:9" ht="15" customHeight="1" x14ac:dyDescent="0.2">
      <c r="A2181" s="462"/>
      <c r="B2181" s="462">
        <v>34</v>
      </c>
      <c r="C2181" s="462">
        <v>201903</v>
      </c>
      <c r="D2181" s="462">
        <v>201901</v>
      </c>
      <c r="E2181" s="462" t="s">
        <v>1069</v>
      </c>
      <c r="F2181" s="462" t="s">
        <v>1310</v>
      </c>
      <c r="G2181" s="455" t="s">
        <v>1024</v>
      </c>
      <c r="H2181" s="462">
        <v>126</v>
      </c>
      <c r="I2181" s="462">
        <v>3</v>
      </c>
    </row>
    <row r="2182" spans="1:9" ht="15" customHeight="1" x14ac:dyDescent="0.2">
      <c r="A2182" s="462"/>
      <c r="B2182" s="462">
        <v>34</v>
      </c>
      <c r="C2182" s="462">
        <v>201903</v>
      </c>
      <c r="D2182" s="462">
        <v>201901</v>
      </c>
      <c r="E2182" s="462" t="s">
        <v>1069</v>
      </c>
      <c r="F2182" s="462">
        <v>46</v>
      </c>
      <c r="G2182" s="455" t="s">
        <v>920</v>
      </c>
      <c r="H2182" s="462">
        <v>120</v>
      </c>
      <c r="I2182" s="462">
        <v>6</v>
      </c>
    </row>
    <row r="2183" spans="1:9" ht="15" customHeight="1" x14ac:dyDescent="0.2">
      <c r="A2183" s="462"/>
      <c r="B2183" s="462">
        <v>34</v>
      </c>
      <c r="C2183" s="462">
        <v>201903</v>
      </c>
      <c r="D2183" s="462">
        <v>201901</v>
      </c>
      <c r="E2183" s="462" t="s">
        <v>1069</v>
      </c>
      <c r="F2183" s="462">
        <v>46</v>
      </c>
      <c r="G2183" s="455" t="s">
        <v>920</v>
      </c>
      <c r="H2183" s="462">
        <v>121</v>
      </c>
      <c r="I2183" s="462">
        <v>26</v>
      </c>
    </row>
    <row r="2184" spans="1:9" ht="15" customHeight="1" x14ac:dyDescent="0.2">
      <c r="B2184" s="462">
        <v>34</v>
      </c>
      <c r="C2184" s="462">
        <v>201903</v>
      </c>
      <c r="D2184" s="462">
        <v>201901</v>
      </c>
      <c r="E2184" s="462" t="s">
        <v>1069</v>
      </c>
      <c r="F2184" s="462" t="s">
        <v>1303</v>
      </c>
      <c r="G2184" s="455" t="s">
        <v>920</v>
      </c>
      <c r="H2184" s="462">
        <v>126</v>
      </c>
      <c r="I2184" s="462">
        <v>5</v>
      </c>
    </row>
    <row r="2185" spans="1:9" ht="15" customHeight="1" x14ac:dyDescent="0.2">
      <c r="B2185" s="462">
        <v>34</v>
      </c>
      <c r="C2185" s="462">
        <v>201903</v>
      </c>
      <c r="D2185" s="462">
        <v>201901</v>
      </c>
      <c r="E2185" s="462" t="s">
        <v>1069</v>
      </c>
      <c r="F2185" s="462" t="s">
        <v>1314</v>
      </c>
      <c r="G2185" s="455" t="s">
        <v>930</v>
      </c>
      <c r="H2185" s="462">
        <v>120</v>
      </c>
      <c r="I2185" s="462">
        <v>3</v>
      </c>
    </row>
    <row r="2186" spans="1:9" ht="15" customHeight="1" x14ac:dyDescent="0.2">
      <c r="B2186" s="462">
        <v>34</v>
      </c>
      <c r="C2186" s="462">
        <v>201903</v>
      </c>
      <c r="D2186" s="462">
        <v>201901</v>
      </c>
      <c r="E2186" s="462" t="s">
        <v>1069</v>
      </c>
      <c r="F2186" s="462" t="s">
        <v>1314</v>
      </c>
      <c r="G2186" s="455" t="s">
        <v>930</v>
      </c>
      <c r="H2186" s="462">
        <v>121</v>
      </c>
      <c r="I2186" s="462">
        <v>36</v>
      </c>
    </row>
    <row r="2187" spans="1:9" ht="15" customHeight="1" x14ac:dyDescent="0.2">
      <c r="B2187" s="462">
        <v>34</v>
      </c>
      <c r="C2187" s="462">
        <v>201903</v>
      </c>
      <c r="D2187" s="462">
        <v>201901</v>
      </c>
      <c r="E2187" s="462" t="s">
        <v>1069</v>
      </c>
      <c r="F2187" s="462" t="s">
        <v>1313</v>
      </c>
      <c r="G2187" s="455" t="s">
        <v>930</v>
      </c>
      <c r="H2187" s="462">
        <v>126</v>
      </c>
      <c r="I2187" s="462">
        <v>4</v>
      </c>
    </row>
    <row r="2188" spans="1:9" ht="15" customHeight="1" x14ac:dyDescent="0.2">
      <c r="B2188" s="462">
        <v>34</v>
      </c>
      <c r="C2188" s="462">
        <v>201903</v>
      </c>
      <c r="D2188" s="462">
        <v>201901</v>
      </c>
      <c r="E2188" s="462" t="s">
        <v>1069</v>
      </c>
      <c r="F2188" s="462" t="s">
        <v>1324</v>
      </c>
      <c r="G2188" s="455" t="s">
        <v>928</v>
      </c>
      <c r="H2188" s="462">
        <v>120</v>
      </c>
      <c r="I2188" s="462">
        <v>4</v>
      </c>
    </row>
    <row r="2189" spans="1:9" ht="15" customHeight="1" x14ac:dyDescent="0.2">
      <c r="B2189" s="462">
        <v>34</v>
      </c>
      <c r="C2189" s="462">
        <v>201903</v>
      </c>
      <c r="D2189" s="462">
        <v>201901</v>
      </c>
      <c r="E2189" s="462" t="s">
        <v>1069</v>
      </c>
      <c r="F2189" s="462" t="s">
        <v>1324</v>
      </c>
      <c r="G2189" s="455" t="s">
        <v>928</v>
      </c>
      <c r="H2189" s="462">
        <v>121</v>
      </c>
      <c r="I2189" s="462">
        <v>12</v>
      </c>
    </row>
    <row r="2190" spans="1:9" ht="15" customHeight="1" x14ac:dyDescent="0.2">
      <c r="B2190" s="462">
        <v>34</v>
      </c>
      <c r="C2190" s="462">
        <v>201903</v>
      </c>
      <c r="D2190" s="462">
        <v>201901</v>
      </c>
      <c r="E2190" s="462" t="s">
        <v>1069</v>
      </c>
      <c r="F2190" s="462" t="s">
        <v>1306</v>
      </c>
      <c r="G2190" s="455" t="s">
        <v>941</v>
      </c>
      <c r="H2190" s="462">
        <v>120</v>
      </c>
      <c r="I2190" s="462">
        <v>20</v>
      </c>
    </row>
    <row r="2191" spans="1:9" ht="15" customHeight="1" x14ac:dyDescent="0.2">
      <c r="B2191" s="462">
        <v>34</v>
      </c>
      <c r="C2191" s="462">
        <v>201903</v>
      </c>
      <c r="D2191" s="462">
        <v>201901</v>
      </c>
      <c r="E2191" s="462" t="s">
        <v>1069</v>
      </c>
      <c r="F2191" s="462" t="s">
        <v>1306</v>
      </c>
      <c r="G2191" s="455" t="s">
        <v>941</v>
      </c>
      <c r="H2191" s="462">
        <v>121</v>
      </c>
      <c r="I2191" s="462">
        <v>85</v>
      </c>
    </row>
    <row r="2192" spans="1:9" ht="15" customHeight="1" x14ac:dyDescent="0.2">
      <c r="B2192" s="462">
        <v>34</v>
      </c>
      <c r="C2192" s="462">
        <v>201903</v>
      </c>
      <c r="D2192" s="462">
        <v>201901</v>
      </c>
      <c r="E2192" s="462" t="s">
        <v>1069</v>
      </c>
      <c r="F2192" s="462" t="s">
        <v>1305</v>
      </c>
      <c r="G2192" s="455" t="s">
        <v>941</v>
      </c>
      <c r="H2192" s="462">
        <v>126</v>
      </c>
      <c r="I2192" s="462">
        <v>8</v>
      </c>
    </row>
    <row r="2193" spans="1:9" ht="15" customHeight="1" x14ac:dyDescent="0.2">
      <c r="B2193" s="462">
        <v>34</v>
      </c>
      <c r="C2193" s="462">
        <v>201903</v>
      </c>
      <c r="D2193" s="462">
        <v>201901</v>
      </c>
      <c r="E2193" s="462" t="s">
        <v>1069</v>
      </c>
      <c r="F2193" s="462" t="s">
        <v>1320</v>
      </c>
      <c r="G2193" s="455" t="s">
        <v>1003</v>
      </c>
      <c r="H2193" s="462">
        <v>120</v>
      </c>
      <c r="I2193" s="462">
        <v>4</v>
      </c>
    </row>
    <row r="2194" spans="1:9" ht="15" customHeight="1" x14ac:dyDescent="0.2">
      <c r="B2194" s="462">
        <v>34</v>
      </c>
      <c r="C2194" s="462">
        <v>201903</v>
      </c>
      <c r="D2194" s="462">
        <v>201901</v>
      </c>
      <c r="E2194" s="462" t="s">
        <v>1069</v>
      </c>
      <c r="F2194" s="462" t="s">
        <v>1320</v>
      </c>
      <c r="G2194" s="455" t="s">
        <v>1003</v>
      </c>
      <c r="H2194" s="462">
        <v>121</v>
      </c>
      <c r="I2194" s="462">
        <v>26</v>
      </c>
    </row>
    <row r="2195" spans="1:9" ht="15" customHeight="1" x14ac:dyDescent="0.2">
      <c r="B2195" s="462">
        <v>34</v>
      </c>
      <c r="C2195" s="462">
        <v>201903</v>
      </c>
      <c r="D2195" s="462">
        <v>201901</v>
      </c>
      <c r="E2195" s="462" t="s">
        <v>1069</v>
      </c>
      <c r="F2195" s="462" t="s">
        <v>1319</v>
      </c>
      <c r="G2195" s="455" t="s">
        <v>1003</v>
      </c>
      <c r="H2195" s="462">
        <v>126</v>
      </c>
      <c r="I2195" s="462">
        <v>2</v>
      </c>
    </row>
    <row r="2196" spans="1:9" ht="15" customHeight="1" x14ac:dyDescent="0.2">
      <c r="B2196" s="462">
        <v>36</v>
      </c>
      <c r="C2196" s="462">
        <v>201903</v>
      </c>
      <c r="D2196" s="462">
        <v>201901</v>
      </c>
      <c r="E2196" s="462" t="s">
        <v>1070</v>
      </c>
      <c r="F2196" s="462" t="s">
        <v>1336</v>
      </c>
      <c r="G2196" s="455" t="s">
        <v>937</v>
      </c>
      <c r="H2196" s="462">
        <v>120</v>
      </c>
      <c r="I2196" s="462">
        <v>10</v>
      </c>
    </row>
    <row r="2197" spans="1:9" ht="15" customHeight="1" x14ac:dyDescent="0.2">
      <c r="B2197" s="462">
        <v>36</v>
      </c>
      <c r="C2197" s="462">
        <v>201903</v>
      </c>
      <c r="D2197" s="462">
        <v>201901</v>
      </c>
      <c r="E2197" s="462" t="s">
        <v>1070</v>
      </c>
      <c r="F2197" s="462" t="s">
        <v>1336</v>
      </c>
      <c r="G2197" s="455" t="s">
        <v>937</v>
      </c>
      <c r="H2197" s="462">
        <v>121</v>
      </c>
      <c r="I2197" s="462">
        <v>41</v>
      </c>
    </row>
    <row r="2198" spans="1:9" ht="15" customHeight="1" x14ac:dyDescent="0.2">
      <c r="B2198" s="462">
        <v>36</v>
      </c>
      <c r="C2198" s="462">
        <v>201903</v>
      </c>
      <c r="D2198" s="462">
        <v>201901</v>
      </c>
      <c r="E2198" s="462" t="s">
        <v>1070</v>
      </c>
      <c r="F2198" s="462" t="s">
        <v>1318</v>
      </c>
      <c r="G2198" s="455" t="s">
        <v>1003</v>
      </c>
      <c r="H2198" s="462">
        <v>120</v>
      </c>
      <c r="I2198" s="462">
        <v>5</v>
      </c>
    </row>
    <row r="2199" spans="1:9" ht="15" customHeight="1" x14ac:dyDescent="0.2">
      <c r="B2199" s="462">
        <v>36</v>
      </c>
      <c r="C2199" s="462">
        <v>201903</v>
      </c>
      <c r="D2199" s="462">
        <v>201901</v>
      </c>
      <c r="E2199" s="462" t="s">
        <v>1070</v>
      </c>
      <c r="F2199" s="462" t="s">
        <v>1318</v>
      </c>
      <c r="G2199" s="455" t="s">
        <v>1003</v>
      </c>
      <c r="H2199" s="462">
        <v>121</v>
      </c>
      <c r="I2199" s="462">
        <v>20</v>
      </c>
    </row>
    <row r="2200" spans="1:9" ht="15" customHeight="1" x14ac:dyDescent="0.2">
      <c r="B2200" s="462">
        <v>36</v>
      </c>
      <c r="C2200" s="462">
        <v>201903</v>
      </c>
      <c r="D2200" s="462">
        <v>201901</v>
      </c>
      <c r="E2200" s="462" t="s">
        <v>1070</v>
      </c>
      <c r="F2200" s="462" t="s">
        <v>1317</v>
      </c>
      <c r="G2200" s="455" t="s">
        <v>1003</v>
      </c>
      <c r="H2200" s="462">
        <v>126</v>
      </c>
      <c r="I2200" s="462">
        <v>6</v>
      </c>
    </row>
    <row r="2201" spans="1:9" ht="15" customHeight="1" x14ac:dyDescent="0.2">
      <c r="B2201" s="462">
        <v>36</v>
      </c>
      <c r="C2201" s="462">
        <v>201903</v>
      </c>
      <c r="D2201" s="462">
        <v>201901</v>
      </c>
      <c r="E2201" s="462" t="s">
        <v>1070</v>
      </c>
      <c r="F2201" s="462" t="s">
        <v>1330</v>
      </c>
      <c r="G2201" s="455" t="s">
        <v>939</v>
      </c>
      <c r="H2201" s="462">
        <v>120</v>
      </c>
      <c r="I2201" s="462">
        <v>17</v>
      </c>
    </row>
    <row r="2202" spans="1:9" ht="15" customHeight="1" x14ac:dyDescent="0.2">
      <c r="B2202" s="462">
        <v>36</v>
      </c>
      <c r="C2202" s="462">
        <v>201903</v>
      </c>
      <c r="D2202" s="462">
        <v>201901</v>
      </c>
      <c r="E2202" s="462" t="s">
        <v>1070</v>
      </c>
      <c r="F2202" s="462" t="s">
        <v>1330</v>
      </c>
      <c r="G2202" s="455" t="s">
        <v>939</v>
      </c>
      <c r="H2202" s="462">
        <v>121</v>
      </c>
      <c r="I2202" s="462">
        <v>52</v>
      </c>
    </row>
    <row r="2203" spans="1:9" ht="15" customHeight="1" x14ac:dyDescent="0.2">
      <c r="A2203" s="223"/>
      <c r="B2203" s="461">
        <v>4</v>
      </c>
      <c r="C2203" s="461">
        <v>201902</v>
      </c>
      <c r="D2203" s="461">
        <v>201901</v>
      </c>
      <c r="E2203" s="462" t="s">
        <v>1066</v>
      </c>
      <c r="F2203" s="462">
        <v>47</v>
      </c>
      <c r="G2203" s="574" t="s">
        <v>920</v>
      </c>
      <c r="H2203" s="461">
        <v>120</v>
      </c>
      <c r="I2203" s="461">
        <v>5</v>
      </c>
    </row>
    <row r="2204" spans="1:9" ht="15" customHeight="1" x14ac:dyDescent="0.2">
      <c r="A2204" s="223"/>
      <c r="B2204" s="461">
        <v>4</v>
      </c>
      <c r="C2204" s="461">
        <v>201902</v>
      </c>
      <c r="D2204" s="461">
        <v>201901</v>
      </c>
      <c r="E2204" s="462" t="s">
        <v>1066</v>
      </c>
      <c r="F2204" s="461">
        <v>47</v>
      </c>
      <c r="G2204" s="574" t="s">
        <v>920</v>
      </c>
      <c r="H2204" s="461">
        <v>121</v>
      </c>
      <c r="I2204" s="461">
        <v>64</v>
      </c>
    </row>
    <row r="2205" spans="1:9" ht="15" customHeight="1" x14ac:dyDescent="0.2">
      <c r="A2205" s="223"/>
      <c r="B2205" s="461">
        <v>4</v>
      </c>
      <c r="C2205" s="461">
        <v>201902</v>
      </c>
      <c r="D2205" s="461">
        <v>201901</v>
      </c>
      <c r="E2205" s="462" t="s">
        <v>1066</v>
      </c>
      <c r="F2205" s="461" t="s">
        <v>1304</v>
      </c>
      <c r="G2205" s="574" t="s">
        <v>920</v>
      </c>
      <c r="H2205" s="461">
        <v>126</v>
      </c>
      <c r="I2205" s="461">
        <v>-37</v>
      </c>
    </row>
    <row r="2206" spans="1:9" ht="15" customHeight="1" x14ac:dyDescent="0.2">
      <c r="A2206" s="223"/>
      <c r="B2206" s="461">
        <v>4</v>
      </c>
      <c r="C2206" s="461">
        <v>201902</v>
      </c>
      <c r="D2206" s="461">
        <v>201901</v>
      </c>
      <c r="E2206" s="462" t="s">
        <v>1066</v>
      </c>
      <c r="F2206" s="462" t="s">
        <v>1327</v>
      </c>
      <c r="G2206" s="574" t="s">
        <v>923</v>
      </c>
      <c r="H2206" s="461">
        <v>120</v>
      </c>
      <c r="I2206" s="461">
        <v>7</v>
      </c>
    </row>
    <row r="2207" spans="1:9" ht="15" customHeight="1" x14ac:dyDescent="0.2">
      <c r="A2207" s="223"/>
      <c r="B2207" s="461">
        <v>4</v>
      </c>
      <c r="C2207" s="461">
        <v>201902</v>
      </c>
      <c r="D2207" s="461">
        <v>201901</v>
      </c>
      <c r="E2207" s="462" t="s">
        <v>1066</v>
      </c>
      <c r="F2207" s="461" t="s">
        <v>1327</v>
      </c>
      <c r="G2207" s="574" t="s">
        <v>923</v>
      </c>
      <c r="H2207" s="461">
        <v>121</v>
      </c>
      <c r="I2207" s="461">
        <v>25</v>
      </c>
    </row>
    <row r="2208" spans="1:9" ht="15" customHeight="1" x14ac:dyDescent="0.2">
      <c r="A2208" s="223"/>
      <c r="B2208" s="461">
        <v>4</v>
      </c>
      <c r="C2208" s="461">
        <v>201902</v>
      </c>
      <c r="D2208" s="461">
        <v>201901</v>
      </c>
      <c r="E2208" s="462" t="s">
        <v>1066</v>
      </c>
      <c r="F2208" s="461">
        <v>86</v>
      </c>
      <c r="G2208" s="574" t="s">
        <v>935</v>
      </c>
      <c r="H2208" s="461">
        <v>120</v>
      </c>
      <c r="I2208" s="461">
        <v>1</v>
      </c>
    </row>
    <row r="2209" spans="1:9" ht="15" customHeight="1" x14ac:dyDescent="0.2">
      <c r="A2209" s="223"/>
      <c r="B2209" s="461">
        <v>4</v>
      </c>
      <c r="C2209" s="461">
        <v>201902</v>
      </c>
      <c r="D2209" s="461">
        <v>201901</v>
      </c>
      <c r="E2209" s="462" t="s">
        <v>1066</v>
      </c>
      <c r="F2209" s="462">
        <v>86</v>
      </c>
      <c r="G2209" s="574" t="s">
        <v>935</v>
      </c>
      <c r="H2209" s="461">
        <v>121</v>
      </c>
      <c r="I2209" s="461">
        <v>34</v>
      </c>
    </row>
    <row r="2210" spans="1:9" ht="15" customHeight="1" x14ac:dyDescent="0.2">
      <c r="A2210" s="223"/>
      <c r="B2210" s="461">
        <v>4</v>
      </c>
      <c r="C2210" s="461">
        <v>201902</v>
      </c>
      <c r="D2210" s="461">
        <v>201901</v>
      </c>
      <c r="E2210" s="462" t="s">
        <v>1066</v>
      </c>
      <c r="F2210" s="462" t="s">
        <v>1308</v>
      </c>
      <c r="G2210" s="574" t="s">
        <v>941</v>
      </c>
      <c r="H2210" s="461">
        <v>120</v>
      </c>
      <c r="I2210" s="461">
        <v>31</v>
      </c>
    </row>
    <row r="2211" spans="1:9" ht="15" customHeight="1" x14ac:dyDescent="0.2">
      <c r="A2211" s="223"/>
      <c r="B2211" s="461">
        <v>4</v>
      </c>
      <c r="C2211" s="461">
        <v>201902</v>
      </c>
      <c r="D2211" s="461">
        <v>201901</v>
      </c>
      <c r="E2211" s="462" t="s">
        <v>1066</v>
      </c>
      <c r="F2211" s="462" t="s">
        <v>1308</v>
      </c>
      <c r="G2211" s="574" t="s">
        <v>941</v>
      </c>
      <c r="H2211" s="461">
        <v>121</v>
      </c>
      <c r="I2211" s="461">
        <v>61</v>
      </c>
    </row>
    <row r="2212" spans="1:9" ht="15" customHeight="1" x14ac:dyDescent="0.2">
      <c r="A2212" s="223"/>
      <c r="B2212" s="461">
        <v>4</v>
      </c>
      <c r="C2212" s="461">
        <v>201902</v>
      </c>
      <c r="D2212" s="461">
        <v>201901</v>
      </c>
      <c r="E2212" s="462" t="s">
        <v>1066</v>
      </c>
      <c r="F2212" s="462" t="s">
        <v>1307</v>
      </c>
      <c r="G2212" s="574" t="s">
        <v>941</v>
      </c>
      <c r="H2212" s="461">
        <v>126</v>
      </c>
      <c r="I2212" s="461">
        <v>-13</v>
      </c>
    </row>
    <row r="2213" spans="1:9" ht="15" customHeight="1" x14ac:dyDescent="0.2">
      <c r="A2213" s="223"/>
      <c r="B2213" s="461">
        <v>4</v>
      </c>
      <c r="C2213" s="461">
        <v>201902</v>
      </c>
      <c r="D2213" s="461">
        <v>201901</v>
      </c>
      <c r="E2213" s="462" t="s">
        <v>1066</v>
      </c>
      <c r="F2213" s="462" t="s">
        <v>1328</v>
      </c>
      <c r="G2213" s="574" t="s">
        <v>925</v>
      </c>
      <c r="H2213" s="461">
        <v>120</v>
      </c>
      <c r="I2213" s="461">
        <v>17</v>
      </c>
    </row>
    <row r="2214" spans="1:9" ht="15" customHeight="1" x14ac:dyDescent="0.2">
      <c r="A2214" s="223"/>
      <c r="B2214" s="461">
        <v>4</v>
      </c>
      <c r="C2214" s="461">
        <v>201902</v>
      </c>
      <c r="D2214" s="461">
        <v>201901</v>
      </c>
      <c r="E2214" s="462" t="s">
        <v>1066</v>
      </c>
      <c r="F2214" s="462" t="s">
        <v>1328</v>
      </c>
      <c r="G2214" s="574" t="s">
        <v>925</v>
      </c>
      <c r="H2214" s="461">
        <v>121</v>
      </c>
      <c r="I2214" s="461">
        <v>33</v>
      </c>
    </row>
    <row r="2215" spans="1:9" ht="15" customHeight="1" x14ac:dyDescent="0.2">
      <c r="A2215" s="223"/>
      <c r="B2215" s="461">
        <v>4</v>
      </c>
      <c r="C2215" s="461">
        <v>201902</v>
      </c>
      <c r="D2215" s="461">
        <v>201901</v>
      </c>
      <c r="E2215" s="462" t="s">
        <v>1066</v>
      </c>
      <c r="F2215" s="462" t="s">
        <v>1322</v>
      </c>
      <c r="G2215" s="574" t="s">
        <v>1003</v>
      </c>
      <c r="H2215" s="461">
        <v>120</v>
      </c>
      <c r="I2215" s="461">
        <v>9</v>
      </c>
    </row>
    <row r="2216" spans="1:9" ht="15" customHeight="1" x14ac:dyDescent="0.2">
      <c r="A2216" s="223"/>
      <c r="B2216" s="461">
        <v>4</v>
      </c>
      <c r="C2216" s="461">
        <v>201902</v>
      </c>
      <c r="D2216" s="461">
        <v>201901</v>
      </c>
      <c r="E2216" s="462" t="s">
        <v>1066</v>
      </c>
      <c r="F2216" s="462" t="s">
        <v>1322</v>
      </c>
      <c r="G2216" s="574" t="s">
        <v>1003</v>
      </c>
      <c r="H2216" s="461">
        <v>121</v>
      </c>
      <c r="I2216" s="461">
        <v>61</v>
      </c>
    </row>
    <row r="2217" spans="1:9" ht="15" customHeight="1" x14ac:dyDescent="0.2">
      <c r="A2217" s="223"/>
      <c r="B2217" s="461">
        <v>4</v>
      </c>
      <c r="C2217" s="461">
        <v>201902</v>
      </c>
      <c r="D2217" s="461">
        <v>201901</v>
      </c>
      <c r="E2217" s="462" t="s">
        <v>1066</v>
      </c>
      <c r="F2217" s="462" t="s">
        <v>1321</v>
      </c>
      <c r="G2217" s="574" t="s">
        <v>1003</v>
      </c>
      <c r="H2217" s="461">
        <v>126</v>
      </c>
      <c r="I2217" s="461">
        <v>-17</v>
      </c>
    </row>
    <row r="2218" spans="1:9" ht="15" customHeight="1" x14ac:dyDescent="0.2">
      <c r="A2218" s="223"/>
      <c r="B2218" s="461">
        <v>4</v>
      </c>
      <c r="C2218" s="461">
        <v>201902</v>
      </c>
      <c r="D2218" s="461">
        <v>201901</v>
      </c>
      <c r="E2218" s="462" t="s">
        <v>1066</v>
      </c>
      <c r="F2218" s="462" t="s">
        <v>1333</v>
      </c>
      <c r="G2218" s="574" t="s">
        <v>913</v>
      </c>
      <c r="H2218" s="461">
        <v>120</v>
      </c>
      <c r="I2218" s="461">
        <v>4</v>
      </c>
    </row>
    <row r="2219" spans="1:9" ht="15" customHeight="1" x14ac:dyDescent="0.2">
      <c r="A2219" s="223"/>
      <c r="B2219" s="461">
        <v>4</v>
      </c>
      <c r="C2219" s="461">
        <v>201902</v>
      </c>
      <c r="D2219" s="461">
        <v>201901</v>
      </c>
      <c r="E2219" s="462" t="s">
        <v>1066</v>
      </c>
      <c r="F2219" s="462" t="s">
        <v>1333</v>
      </c>
      <c r="G2219" s="574" t="s">
        <v>913</v>
      </c>
      <c r="H2219" s="461">
        <v>121</v>
      </c>
      <c r="I2219" s="461">
        <v>45</v>
      </c>
    </row>
    <row r="2220" spans="1:9" ht="15" customHeight="1" x14ac:dyDescent="0.2">
      <c r="A2220" s="223"/>
      <c r="B2220" s="461">
        <v>5</v>
      </c>
      <c r="C2220" s="461">
        <v>201902</v>
      </c>
      <c r="D2220" s="461">
        <v>201901</v>
      </c>
      <c r="E2220" s="462" t="s">
        <v>1067</v>
      </c>
      <c r="F2220" s="462">
        <v>18</v>
      </c>
      <c r="G2220" s="574" t="s">
        <v>940</v>
      </c>
      <c r="H2220" s="461">
        <v>120</v>
      </c>
      <c r="I2220" s="461">
        <v>5</v>
      </c>
    </row>
    <row r="2221" spans="1:9" ht="15" customHeight="1" x14ac:dyDescent="0.2">
      <c r="A2221" s="223"/>
      <c r="B2221" s="461">
        <v>5</v>
      </c>
      <c r="C2221" s="461">
        <v>201902</v>
      </c>
      <c r="D2221" s="461">
        <v>201901</v>
      </c>
      <c r="E2221" s="462" t="s">
        <v>1067</v>
      </c>
      <c r="F2221" s="462">
        <v>18</v>
      </c>
      <c r="G2221" s="574" t="s">
        <v>940</v>
      </c>
      <c r="H2221" s="461">
        <v>121</v>
      </c>
      <c r="I2221" s="461">
        <v>6</v>
      </c>
    </row>
    <row r="2222" spans="1:9" ht="15" customHeight="1" x14ac:dyDescent="0.2">
      <c r="A2222" s="462"/>
      <c r="B2222" s="452">
        <v>5</v>
      </c>
      <c r="C2222" s="452">
        <v>201902</v>
      </c>
      <c r="D2222" s="452">
        <v>201901</v>
      </c>
      <c r="E2222" s="452" t="s">
        <v>1067</v>
      </c>
      <c r="F2222" s="452" t="s">
        <v>1315</v>
      </c>
      <c r="G2222" s="459" t="s">
        <v>930</v>
      </c>
      <c r="H2222" s="452">
        <v>126</v>
      </c>
      <c r="I2222" s="452">
        <v>-32</v>
      </c>
    </row>
    <row r="2223" spans="1:9" ht="15" customHeight="1" x14ac:dyDescent="0.2">
      <c r="A2223" s="462"/>
      <c r="B2223" s="452">
        <v>5</v>
      </c>
      <c r="C2223" s="452">
        <v>201902</v>
      </c>
      <c r="D2223" s="452">
        <v>201901</v>
      </c>
      <c r="E2223" s="452" t="s">
        <v>1067</v>
      </c>
      <c r="F2223" s="452" t="s">
        <v>1316</v>
      </c>
      <c r="G2223" s="459" t="s">
        <v>930</v>
      </c>
      <c r="H2223" s="452">
        <v>120</v>
      </c>
      <c r="I2223" s="452">
        <v>24</v>
      </c>
    </row>
    <row r="2224" spans="1:9" ht="15" customHeight="1" x14ac:dyDescent="0.2">
      <c r="A2224" s="462"/>
      <c r="B2224" s="452">
        <v>5</v>
      </c>
      <c r="C2224" s="452">
        <v>201902</v>
      </c>
      <c r="D2224" s="452">
        <v>201901</v>
      </c>
      <c r="E2224" s="452" t="s">
        <v>1067</v>
      </c>
      <c r="F2224" s="452" t="s">
        <v>1316</v>
      </c>
      <c r="G2224" s="459" t="s">
        <v>930</v>
      </c>
      <c r="H2224" s="452">
        <v>121</v>
      </c>
      <c r="I2224" s="452">
        <v>109</v>
      </c>
    </row>
    <row r="2225" spans="1:9" ht="15" customHeight="1" x14ac:dyDescent="0.2">
      <c r="A2225" s="462"/>
      <c r="B2225" s="452">
        <v>5</v>
      </c>
      <c r="C2225" s="452">
        <v>201902</v>
      </c>
      <c r="D2225" s="452">
        <v>201901</v>
      </c>
      <c r="E2225" s="452" t="s">
        <v>1067</v>
      </c>
      <c r="F2225" s="452">
        <v>85</v>
      </c>
      <c r="G2225" s="459" t="s">
        <v>935</v>
      </c>
      <c r="H2225" s="452">
        <v>120</v>
      </c>
      <c r="I2225" s="452">
        <v>4</v>
      </c>
    </row>
    <row r="2226" spans="1:9" ht="15" customHeight="1" x14ac:dyDescent="0.2">
      <c r="B2226" s="452">
        <v>5</v>
      </c>
      <c r="C2226" s="452">
        <v>201902</v>
      </c>
      <c r="D2226" s="452">
        <v>201901</v>
      </c>
      <c r="E2226" s="452" t="s">
        <v>1067</v>
      </c>
      <c r="F2226" s="452">
        <v>85</v>
      </c>
      <c r="G2226" s="459" t="s">
        <v>935</v>
      </c>
      <c r="H2226" s="452">
        <v>121</v>
      </c>
      <c r="I2226" s="452">
        <v>30</v>
      </c>
    </row>
    <row r="2227" spans="1:9" ht="15" customHeight="1" x14ac:dyDescent="0.2">
      <c r="B2227" s="452">
        <v>5</v>
      </c>
      <c r="C2227" s="452">
        <v>201902</v>
      </c>
      <c r="D2227" s="452">
        <v>201901</v>
      </c>
      <c r="E2227" s="452" t="s">
        <v>1067</v>
      </c>
      <c r="F2227" s="452" t="s">
        <v>1325</v>
      </c>
      <c r="G2227" s="459" t="s">
        <v>928</v>
      </c>
      <c r="H2227" s="452">
        <v>120</v>
      </c>
      <c r="I2227" s="452">
        <v>3</v>
      </c>
    </row>
    <row r="2228" spans="1:9" ht="15" customHeight="1" x14ac:dyDescent="0.2">
      <c r="B2228" s="452">
        <v>5</v>
      </c>
      <c r="C2228" s="452">
        <v>201902</v>
      </c>
      <c r="D2228" s="452">
        <v>201901</v>
      </c>
      <c r="E2228" s="452" t="s">
        <v>1067</v>
      </c>
      <c r="F2228" s="452" t="s">
        <v>1325</v>
      </c>
      <c r="G2228" s="459" t="s">
        <v>928</v>
      </c>
      <c r="H2228" s="452">
        <v>121</v>
      </c>
      <c r="I2228" s="452">
        <v>29</v>
      </c>
    </row>
    <row r="2229" spans="1:9" ht="15" customHeight="1" x14ac:dyDescent="0.2">
      <c r="B2229" s="452">
        <v>5</v>
      </c>
      <c r="C2229" s="452">
        <v>201902</v>
      </c>
      <c r="D2229" s="452">
        <v>201901</v>
      </c>
      <c r="E2229" s="452" t="s">
        <v>1067</v>
      </c>
      <c r="F2229" s="452" t="s">
        <v>1329</v>
      </c>
      <c r="G2229" s="459" t="s">
        <v>925</v>
      </c>
      <c r="H2229" s="452">
        <v>120</v>
      </c>
      <c r="I2229" s="452">
        <v>2</v>
      </c>
    </row>
    <row r="2230" spans="1:9" ht="15" customHeight="1" x14ac:dyDescent="0.2">
      <c r="B2230" s="452">
        <v>5</v>
      </c>
      <c r="C2230" s="452">
        <v>201902</v>
      </c>
      <c r="D2230" s="452">
        <v>201901</v>
      </c>
      <c r="E2230" s="452" t="s">
        <v>1067</v>
      </c>
      <c r="F2230" s="452" t="s">
        <v>1329</v>
      </c>
      <c r="G2230" s="459" t="s">
        <v>925</v>
      </c>
      <c r="H2230" s="452">
        <v>121</v>
      </c>
      <c r="I2230" s="452">
        <v>61</v>
      </c>
    </row>
    <row r="2231" spans="1:9" ht="15" customHeight="1" x14ac:dyDescent="0.2">
      <c r="B2231" s="452">
        <v>5</v>
      </c>
      <c r="C2231" s="452">
        <v>201902</v>
      </c>
      <c r="D2231" s="452">
        <v>201901</v>
      </c>
      <c r="E2231" s="452" t="s">
        <v>1067</v>
      </c>
      <c r="F2231" s="452" t="s">
        <v>1331</v>
      </c>
      <c r="G2231" s="459" t="s">
        <v>939</v>
      </c>
      <c r="H2231" s="452">
        <v>120</v>
      </c>
      <c r="I2231" s="452">
        <v>11</v>
      </c>
    </row>
    <row r="2232" spans="1:9" ht="15" customHeight="1" x14ac:dyDescent="0.2">
      <c r="B2232" s="452">
        <v>5</v>
      </c>
      <c r="C2232" s="452">
        <v>201902</v>
      </c>
      <c r="D2232" s="452">
        <v>201901</v>
      </c>
      <c r="E2232" s="452" t="s">
        <v>1067</v>
      </c>
      <c r="F2232" s="452" t="s">
        <v>1331</v>
      </c>
      <c r="G2232" s="459" t="s">
        <v>939</v>
      </c>
      <c r="H2232" s="452">
        <v>121</v>
      </c>
      <c r="I2232" s="452">
        <v>34</v>
      </c>
    </row>
    <row r="2233" spans="1:9" ht="15" customHeight="1" x14ac:dyDescent="0.2">
      <c r="B2233" s="452">
        <v>8</v>
      </c>
      <c r="C2233" s="452">
        <v>201902</v>
      </c>
      <c r="D2233" s="452">
        <v>201901</v>
      </c>
      <c r="E2233" s="452" t="s">
        <v>1068</v>
      </c>
      <c r="F2233" s="452">
        <v>19</v>
      </c>
      <c r="G2233" s="459" t="s">
        <v>940</v>
      </c>
      <c r="H2233" s="452">
        <v>120</v>
      </c>
      <c r="I2233" s="452">
        <v>11</v>
      </c>
    </row>
    <row r="2234" spans="1:9" ht="15" customHeight="1" x14ac:dyDescent="0.2">
      <c r="B2234" s="452">
        <v>8</v>
      </c>
      <c r="C2234" s="452">
        <v>201902</v>
      </c>
      <c r="D2234" s="452">
        <v>201901</v>
      </c>
      <c r="E2234" s="452" t="s">
        <v>1068</v>
      </c>
      <c r="F2234" s="452">
        <v>19</v>
      </c>
      <c r="G2234" s="459" t="s">
        <v>940</v>
      </c>
      <c r="H2234" s="452">
        <v>121</v>
      </c>
      <c r="I2234" s="452">
        <v>25</v>
      </c>
    </row>
    <row r="2235" spans="1:9" ht="15" customHeight="1" x14ac:dyDescent="0.2">
      <c r="B2235" s="452">
        <v>8</v>
      </c>
      <c r="C2235" s="452">
        <v>201902</v>
      </c>
      <c r="D2235" s="452">
        <v>201901</v>
      </c>
      <c r="E2235" s="452" t="s">
        <v>1068</v>
      </c>
      <c r="F2235" s="452">
        <v>34</v>
      </c>
      <c r="G2235" s="459" t="s">
        <v>1024</v>
      </c>
      <c r="H2235" s="452">
        <v>120</v>
      </c>
      <c r="I2235" s="452">
        <v>-2</v>
      </c>
    </row>
    <row r="2236" spans="1:9" ht="15" customHeight="1" x14ac:dyDescent="0.2">
      <c r="B2236" s="452">
        <v>8</v>
      </c>
      <c r="C2236" s="452">
        <v>201902</v>
      </c>
      <c r="D2236" s="452">
        <v>201901</v>
      </c>
      <c r="E2236" s="452" t="s">
        <v>1068</v>
      </c>
      <c r="F2236" s="452">
        <v>34</v>
      </c>
      <c r="G2236" s="459" t="s">
        <v>1024</v>
      </c>
      <c r="H2236" s="452">
        <v>121</v>
      </c>
      <c r="I2236" s="452">
        <v>20</v>
      </c>
    </row>
    <row r="2237" spans="1:9" ht="15" customHeight="1" x14ac:dyDescent="0.2">
      <c r="B2237" s="452">
        <v>8</v>
      </c>
      <c r="C2237" s="452">
        <v>201902</v>
      </c>
      <c r="D2237" s="452">
        <v>201901</v>
      </c>
      <c r="E2237" s="452" t="s">
        <v>1068</v>
      </c>
      <c r="F2237" s="452" t="s">
        <v>1309</v>
      </c>
      <c r="G2237" s="459" t="s">
        <v>1024</v>
      </c>
      <c r="H2237" s="452">
        <v>126</v>
      </c>
      <c r="I2237" s="452">
        <v>-6</v>
      </c>
    </row>
    <row r="2238" spans="1:9" ht="15" customHeight="1" x14ac:dyDescent="0.2">
      <c r="B2238" s="452">
        <v>8</v>
      </c>
      <c r="C2238" s="452">
        <v>201902</v>
      </c>
      <c r="D2238" s="452">
        <v>201901</v>
      </c>
      <c r="E2238" s="452" t="s">
        <v>1068</v>
      </c>
      <c r="F2238" s="452">
        <v>45</v>
      </c>
      <c r="G2238" s="459" t="s">
        <v>920</v>
      </c>
      <c r="H2238" s="452">
        <v>120</v>
      </c>
      <c r="I2238" s="452">
        <v>6</v>
      </c>
    </row>
    <row r="2239" spans="1:9" ht="15" customHeight="1" x14ac:dyDescent="0.2">
      <c r="B2239" s="452">
        <v>8</v>
      </c>
      <c r="C2239" s="452">
        <v>201902</v>
      </c>
      <c r="D2239" s="452">
        <v>201901</v>
      </c>
      <c r="E2239" s="452" t="s">
        <v>1068</v>
      </c>
      <c r="F2239" s="452">
        <v>45</v>
      </c>
      <c r="G2239" s="459" t="s">
        <v>920</v>
      </c>
      <c r="H2239" s="452">
        <v>121</v>
      </c>
      <c r="I2239" s="452">
        <v>35</v>
      </c>
    </row>
    <row r="2240" spans="1:9" ht="15" customHeight="1" x14ac:dyDescent="0.2">
      <c r="B2240" s="452">
        <v>8</v>
      </c>
      <c r="C2240" s="452">
        <v>201902</v>
      </c>
      <c r="D2240" s="452">
        <v>201901</v>
      </c>
      <c r="E2240" s="452" t="s">
        <v>1068</v>
      </c>
      <c r="F2240" s="452" t="s">
        <v>1300</v>
      </c>
      <c r="G2240" s="459" t="s">
        <v>920</v>
      </c>
      <c r="H2240" s="452">
        <v>126</v>
      </c>
      <c r="I2240" s="452">
        <v>-21</v>
      </c>
    </row>
    <row r="2241" spans="2:9" ht="15" customHeight="1" x14ac:dyDescent="0.2">
      <c r="B2241" s="452">
        <v>8</v>
      </c>
      <c r="C2241" s="452">
        <v>201902</v>
      </c>
      <c r="D2241" s="452">
        <v>201901</v>
      </c>
      <c r="E2241" s="452" t="s">
        <v>1068</v>
      </c>
      <c r="F2241" s="452" t="s">
        <v>1326</v>
      </c>
      <c r="G2241" s="459" t="s">
        <v>923</v>
      </c>
      <c r="H2241" s="452">
        <v>120</v>
      </c>
      <c r="I2241" s="452">
        <v>2</v>
      </c>
    </row>
    <row r="2242" spans="2:9" ht="15" customHeight="1" x14ac:dyDescent="0.2">
      <c r="B2242" s="452">
        <v>8</v>
      </c>
      <c r="C2242" s="452">
        <v>201902</v>
      </c>
      <c r="D2242" s="452">
        <v>201901</v>
      </c>
      <c r="E2242" s="452" t="s">
        <v>1068</v>
      </c>
      <c r="F2242" s="452" t="s">
        <v>1326</v>
      </c>
      <c r="G2242" s="459" t="s">
        <v>923</v>
      </c>
      <c r="H2242" s="452">
        <v>121</v>
      </c>
      <c r="I2242" s="452">
        <v>-5</v>
      </c>
    </row>
    <row r="2243" spans="2:9" ht="15" customHeight="1" x14ac:dyDescent="0.2">
      <c r="B2243" s="452">
        <v>8</v>
      </c>
      <c r="C2243" s="452">
        <v>201902</v>
      </c>
      <c r="D2243" s="452">
        <v>201901</v>
      </c>
      <c r="E2243" s="452" t="s">
        <v>1068</v>
      </c>
      <c r="F2243" s="452">
        <v>69</v>
      </c>
      <c r="G2243" s="459" t="s">
        <v>937</v>
      </c>
      <c r="H2243" s="452">
        <v>120</v>
      </c>
      <c r="I2243" s="452">
        <v>10</v>
      </c>
    </row>
    <row r="2244" spans="2:9" ht="15" customHeight="1" x14ac:dyDescent="0.2">
      <c r="B2244" s="452">
        <v>8</v>
      </c>
      <c r="C2244" s="452">
        <v>201902</v>
      </c>
      <c r="D2244" s="452">
        <v>201901</v>
      </c>
      <c r="E2244" s="452" t="s">
        <v>1068</v>
      </c>
      <c r="F2244" s="452">
        <v>69</v>
      </c>
      <c r="G2244" s="459" t="s">
        <v>937</v>
      </c>
      <c r="H2244" s="452">
        <v>121</v>
      </c>
      <c r="I2244" s="452">
        <v>62</v>
      </c>
    </row>
    <row r="2245" spans="2:9" ht="15" customHeight="1" x14ac:dyDescent="0.2">
      <c r="B2245" s="452">
        <v>8</v>
      </c>
      <c r="C2245" s="452">
        <v>201902</v>
      </c>
      <c r="D2245" s="452">
        <v>201901</v>
      </c>
      <c r="E2245" s="452" t="s">
        <v>1068</v>
      </c>
      <c r="F2245" s="452" t="s">
        <v>1334</v>
      </c>
      <c r="G2245" s="459" t="s">
        <v>937</v>
      </c>
      <c r="H2245" s="452">
        <v>126</v>
      </c>
      <c r="I2245" s="452">
        <v>-12</v>
      </c>
    </row>
    <row r="2246" spans="2:9" ht="15" customHeight="1" x14ac:dyDescent="0.2">
      <c r="B2246" s="452">
        <v>8</v>
      </c>
      <c r="C2246" s="452">
        <v>201902</v>
      </c>
      <c r="D2246" s="452">
        <v>201901</v>
      </c>
      <c r="E2246" s="452" t="s">
        <v>1068</v>
      </c>
      <c r="F2246" s="452" t="s">
        <v>1312</v>
      </c>
      <c r="G2246" s="459" t="s">
        <v>930</v>
      </c>
      <c r="H2246" s="452">
        <v>120</v>
      </c>
      <c r="I2246" s="452">
        <v>8</v>
      </c>
    </row>
    <row r="2247" spans="2:9" ht="15" customHeight="1" x14ac:dyDescent="0.2">
      <c r="B2247" s="452">
        <v>8</v>
      </c>
      <c r="C2247" s="452">
        <v>201902</v>
      </c>
      <c r="D2247" s="452">
        <v>201901</v>
      </c>
      <c r="E2247" s="452" t="s">
        <v>1068</v>
      </c>
      <c r="F2247" s="452" t="s">
        <v>1312</v>
      </c>
      <c r="G2247" s="459" t="s">
        <v>930</v>
      </c>
      <c r="H2247" s="452">
        <v>121</v>
      </c>
      <c r="I2247" s="452">
        <v>54</v>
      </c>
    </row>
    <row r="2248" spans="2:9" ht="15" customHeight="1" x14ac:dyDescent="0.2">
      <c r="B2248" s="452">
        <v>8</v>
      </c>
      <c r="C2248" s="452">
        <v>201902</v>
      </c>
      <c r="D2248" s="452">
        <v>201901</v>
      </c>
      <c r="E2248" s="452" t="s">
        <v>1068</v>
      </c>
      <c r="F2248" s="452" t="s">
        <v>1311</v>
      </c>
      <c r="G2248" s="459" t="s">
        <v>930</v>
      </c>
      <c r="H2248" s="452">
        <v>126</v>
      </c>
      <c r="I2248" s="452">
        <v>-13</v>
      </c>
    </row>
    <row r="2249" spans="2:9" ht="15" customHeight="1" x14ac:dyDescent="0.2">
      <c r="B2249" s="452">
        <v>8</v>
      </c>
      <c r="C2249" s="452">
        <v>201902</v>
      </c>
      <c r="D2249" s="452">
        <v>201901</v>
      </c>
      <c r="E2249" s="452" t="s">
        <v>1068</v>
      </c>
      <c r="F2249" s="452" t="s">
        <v>1323</v>
      </c>
      <c r="G2249" s="459" t="s">
        <v>928</v>
      </c>
      <c r="H2249" s="452">
        <v>120</v>
      </c>
      <c r="I2249" s="452">
        <v>4</v>
      </c>
    </row>
    <row r="2250" spans="2:9" ht="15" customHeight="1" x14ac:dyDescent="0.2">
      <c r="B2250" s="452">
        <v>8</v>
      </c>
      <c r="C2250" s="452">
        <v>201902</v>
      </c>
      <c r="D2250" s="452">
        <v>201901</v>
      </c>
      <c r="E2250" s="452" t="s">
        <v>1068</v>
      </c>
      <c r="F2250" s="452" t="s">
        <v>1323</v>
      </c>
      <c r="G2250" s="459" t="s">
        <v>928</v>
      </c>
      <c r="H2250" s="452">
        <v>121</v>
      </c>
      <c r="I2250" s="452">
        <v>9</v>
      </c>
    </row>
    <row r="2251" spans="2:9" ht="15" customHeight="1" x14ac:dyDescent="0.2">
      <c r="B2251" s="452">
        <v>8</v>
      </c>
      <c r="C2251" s="452">
        <v>201902</v>
      </c>
      <c r="D2251" s="452">
        <v>201901</v>
      </c>
      <c r="E2251" s="452" t="s">
        <v>1068</v>
      </c>
      <c r="F2251" s="452" t="s">
        <v>1332</v>
      </c>
      <c r="G2251" s="459" t="s">
        <v>913</v>
      </c>
      <c r="H2251" s="452">
        <v>120</v>
      </c>
      <c r="I2251" s="452">
        <v>-1</v>
      </c>
    </row>
    <row r="2252" spans="2:9" ht="15" customHeight="1" x14ac:dyDescent="0.2">
      <c r="B2252" s="452">
        <v>8</v>
      </c>
      <c r="C2252" s="452">
        <v>201902</v>
      </c>
      <c r="D2252" s="452">
        <v>201901</v>
      </c>
      <c r="E2252" s="452" t="s">
        <v>1068</v>
      </c>
      <c r="F2252" s="452" t="s">
        <v>1332</v>
      </c>
      <c r="G2252" s="459" t="s">
        <v>913</v>
      </c>
      <c r="H2252" s="452">
        <v>121</v>
      </c>
      <c r="I2252" s="452">
        <v>34</v>
      </c>
    </row>
    <row r="2253" spans="2:9" ht="15" customHeight="1" x14ac:dyDescent="0.2">
      <c r="B2253" s="452">
        <v>34</v>
      </c>
      <c r="C2253" s="452">
        <v>201902</v>
      </c>
      <c r="D2253" s="452">
        <v>201901</v>
      </c>
      <c r="E2253" s="452" t="s">
        <v>1069</v>
      </c>
      <c r="F2253" s="452">
        <v>33</v>
      </c>
      <c r="G2253" s="459" t="s">
        <v>1024</v>
      </c>
      <c r="H2253" s="452">
        <v>120</v>
      </c>
      <c r="I2253" s="452">
        <v>1</v>
      </c>
    </row>
    <row r="2254" spans="2:9" ht="15" customHeight="1" x14ac:dyDescent="0.2">
      <c r="B2254" s="452">
        <v>34</v>
      </c>
      <c r="C2254" s="452">
        <v>201902</v>
      </c>
      <c r="D2254" s="452">
        <v>201901</v>
      </c>
      <c r="E2254" s="452" t="s">
        <v>1069</v>
      </c>
      <c r="F2254" s="452">
        <v>33</v>
      </c>
      <c r="G2254" s="459" t="s">
        <v>1024</v>
      </c>
      <c r="H2254" s="452">
        <v>121</v>
      </c>
      <c r="I2254" s="452">
        <v>11</v>
      </c>
    </row>
    <row r="2255" spans="2:9" ht="15" customHeight="1" x14ac:dyDescent="0.2">
      <c r="B2255" s="452">
        <v>34</v>
      </c>
      <c r="C2255" s="452">
        <v>201902</v>
      </c>
      <c r="D2255" s="452">
        <v>201901</v>
      </c>
      <c r="E2255" s="452" t="s">
        <v>1069</v>
      </c>
      <c r="F2255" s="452" t="s">
        <v>1310</v>
      </c>
      <c r="G2255" s="459" t="s">
        <v>1024</v>
      </c>
      <c r="H2255" s="452">
        <v>126</v>
      </c>
      <c r="I2255" s="452">
        <v>-3</v>
      </c>
    </row>
    <row r="2256" spans="2:9" ht="15" customHeight="1" x14ac:dyDescent="0.2">
      <c r="B2256" s="452">
        <v>34</v>
      </c>
      <c r="C2256" s="452">
        <v>201902</v>
      </c>
      <c r="D2256" s="452">
        <v>201901</v>
      </c>
      <c r="E2256" s="452" t="s">
        <v>1069</v>
      </c>
      <c r="F2256" s="452">
        <v>46</v>
      </c>
      <c r="G2256" s="459" t="s">
        <v>920</v>
      </c>
      <c r="H2256" s="452">
        <v>120</v>
      </c>
      <c r="I2256" s="452">
        <v>4</v>
      </c>
    </row>
    <row r="2257" spans="1:9" ht="15" customHeight="1" x14ac:dyDescent="0.2">
      <c r="B2257" s="452">
        <v>34</v>
      </c>
      <c r="C2257" s="452">
        <v>201902</v>
      </c>
      <c r="D2257" s="452">
        <v>201901</v>
      </c>
      <c r="E2257" s="452" t="s">
        <v>1069</v>
      </c>
      <c r="F2257" s="452">
        <v>46</v>
      </c>
      <c r="G2257" s="459" t="s">
        <v>920</v>
      </c>
      <c r="H2257" s="452">
        <v>121</v>
      </c>
      <c r="I2257" s="452">
        <v>44</v>
      </c>
    </row>
    <row r="2258" spans="1:9" ht="15" customHeight="1" x14ac:dyDescent="0.2">
      <c r="B2258" s="452">
        <v>34</v>
      </c>
      <c r="C2258" s="452">
        <v>201902</v>
      </c>
      <c r="D2258" s="452">
        <v>201901</v>
      </c>
      <c r="E2258" s="452" t="s">
        <v>1069</v>
      </c>
      <c r="F2258" s="452" t="s">
        <v>1303</v>
      </c>
      <c r="G2258" s="459" t="s">
        <v>920</v>
      </c>
      <c r="H2258" s="452">
        <v>126</v>
      </c>
      <c r="I2258" s="452">
        <v>-16</v>
      </c>
    </row>
    <row r="2259" spans="1:9" ht="15" customHeight="1" x14ac:dyDescent="0.2">
      <c r="A2259" s="462"/>
      <c r="B2259" s="462">
        <v>34</v>
      </c>
      <c r="C2259" s="462">
        <v>201902</v>
      </c>
      <c r="D2259" s="462">
        <v>201901</v>
      </c>
      <c r="E2259" s="462" t="s">
        <v>1069</v>
      </c>
      <c r="F2259" s="462" t="s">
        <v>1314</v>
      </c>
      <c r="G2259" s="455" t="s">
        <v>930</v>
      </c>
      <c r="H2259" s="462">
        <v>120</v>
      </c>
      <c r="I2259" s="462">
        <v>1</v>
      </c>
    </row>
    <row r="2260" spans="1:9" ht="15" customHeight="1" x14ac:dyDescent="0.2">
      <c r="A2260" s="462"/>
      <c r="B2260" s="462">
        <v>34</v>
      </c>
      <c r="C2260" s="462">
        <v>201902</v>
      </c>
      <c r="D2260" s="462">
        <v>201901</v>
      </c>
      <c r="E2260" s="462" t="s">
        <v>1069</v>
      </c>
      <c r="F2260" s="462" t="s">
        <v>1314</v>
      </c>
      <c r="G2260" s="455" t="s">
        <v>930</v>
      </c>
      <c r="H2260" s="462">
        <v>121</v>
      </c>
      <c r="I2260" s="462">
        <v>40</v>
      </c>
    </row>
    <row r="2261" spans="1:9" ht="15" customHeight="1" x14ac:dyDescent="0.2">
      <c r="A2261" s="462"/>
      <c r="B2261" s="462">
        <v>34</v>
      </c>
      <c r="C2261" s="462">
        <v>201902</v>
      </c>
      <c r="D2261" s="462">
        <v>201901</v>
      </c>
      <c r="E2261" s="462" t="s">
        <v>1069</v>
      </c>
      <c r="F2261" s="462" t="s">
        <v>1313</v>
      </c>
      <c r="G2261" s="455" t="s">
        <v>930</v>
      </c>
      <c r="H2261" s="462">
        <v>126</v>
      </c>
      <c r="I2261" s="462">
        <v>-5</v>
      </c>
    </row>
    <row r="2262" spans="1:9" ht="15" customHeight="1" x14ac:dyDescent="0.2">
      <c r="A2262" s="462"/>
      <c r="B2262" s="462">
        <v>34</v>
      </c>
      <c r="C2262" s="462">
        <v>201902</v>
      </c>
      <c r="D2262" s="462">
        <v>201901</v>
      </c>
      <c r="E2262" s="462" t="s">
        <v>1069</v>
      </c>
      <c r="F2262" s="462" t="s">
        <v>1324</v>
      </c>
      <c r="G2262" s="455" t="s">
        <v>928</v>
      </c>
      <c r="H2262" s="462">
        <v>120</v>
      </c>
      <c r="I2262" s="462">
        <v>1</v>
      </c>
    </row>
    <row r="2263" spans="1:9" ht="15" customHeight="1" x14ac:dyDescent="0.2">
      <c r="A2263" s="462"/>
      <c r="B2263" s="462">
        <v>34</v>
      </c>
      <c r="C2263" s="462">
        <v>201902</v>
      </c>
      <c r="D2263" s="462">
        <v>201901</v>
      </c>
      <c r="E2263" s="462" t="s">
        <v>1069</v>
      </c>
      <c r="F2263" s="462" t="s">
        <v>1324</v>
      </c>
      <c r="G2263" s="455" t="s">
        <v>928</v>
      </c>
      <c r="H2263" s="462">
        <v>121</v>
      </c>
      <c r="I2263" s="462">
        <v>27</v>
      </c>
    </row>
    <row r="2264" spans="1:9" ht="15" customHeight="1" x14ac:dyDescent="0.2">
      <c r="A2264" s="462"/>
      <c r="B2264" s="462">
        <v>34</v>
      </c>
      <c r="C2264" s="462">
        <v>201902</v>
      </c>
      <c r="D2264" s="462">
        <v>201901</v>
      </c>
      <c r="E2264" s="462" t="s">
        <v>1069</v>
      </c>
      <c r="F2264" s="462" t="s">
        <v>1306</v>
      </c>
      <c r="G2264" s="455" t="s">
        <v>941</v>
      </c>
      <c r="H2264" s="462">
        <v>120</v>
      </c>
      <c r="I2264" s="462">
        <v>24</v>
      </c>
    </row>
    <row r="2265" spans="1:9" ht="15" customHeight="1" x14ac:dyDescent="0.2">
      <c r="A2265" s="462"/>
      <c r="B2265" s="462">
        <v>34</v>
      </c>
      <c r="C2265" s="462">
        <v>201902</v>
      </c>
      <c r="D2265" s="462">
        <v>201901</v>
      </c>
      <c r="E2265" s="462" t="s">
        <v>1069</v>
      </c>
      <c r="F2265" s="462" t="s">
        <v>1306</v>
      </c>
      <c r="G2265" s="455" t="s">
        <v>941</v>
      </c>
      <c r="H2265" s="462">
        <v>121</v>
      </c>
      <c r="I2265" s="462">
        <v>77</v>
      </c>
    </row>
    <row r="2266" spans="1:9" ht="15" customHeight="1" x14ac:dyDescent="0.2">
      <c r="A2266" s="462"/>
      <c r="B2266" s="462">
        <v>34</v>
      </c>
      <c r="C2266" s="462">
        <v>201902</v>
      </c>
      <c r="D2266" s="462">
        <v>201901</v>
      </c>
      <c r="E2266" s="462" t="s">
        <v>1069</v>
      </c>
      <c r="F2266" s="462" t="s">
        <v>1305</v>
      </c>
      <c r="G2266" s="455" t="s">
        <v>941</v>
      </c>
      <c r="H2266" s="462">
        <v>126</v>
      </c>
      <c r="I2266" s="462">
        <v>-19</v>
      </c>
    </row>
    <row r="2267" spans="1:9" ht="15" customHeight="1" x14ac:dyDescent="0.2">
      <c r="A2267" s="462"/>
      <c r="B2267" s="462">
        <v>34</v>
      </c>
      <c r="C2267" s="462">
        <v>201902</v>
      </c>
      <c r="D2267" s="462">
        <v>201901</v>
      </c>
      <c r="E2267" s="462" t="s">
        <v>1069</v>
      </c>
      <c r="F2267" s="462" t="s">
        <v>1320</v>
      </c>
      <c r="G2267" s="455" t="s">
        <v>1003</v>
      </c>
      <c r="H2267" s="462">
        <v>120</v>
      </c>
      <c r="I2267" s="462">
        <v>1</v>
      </c>
    </row>
    <row r="2268" spans="1:9" ht="15" customHeight="1" x14ac:dyDescent="0.2">
      <c r="A2268" s="462"/>
      <c r="B2268" s="462">
        <v>34</v>
      </c>
      <c r="C2268" s="462">
        <v>201902</v>
      </c>
      <c r="D2268" s="462">
        <v>201901</v>
      </c>
      <c r="E2268" s="462" t="s">
        <v>1069</v>
      </c>
      <c r="F2268" s="462" t="s">
        <v>1320</v>
      </c>
      <c r="G2268" s="455" t="s">
        <v>1003</v>
      </c>
      <c r="H2268" s="462">
        <v>121</v>
      </c>
      <c r="I2268" s="462">
        <v>29</v>
      </c>
    </row>
    <row r="2269" spans="1:9" ht="15" customHeight="1" x14ac:dyDescent="0.2">
      <c r="A2269" s="462"/>
      <c r="B2269" s="462">
        <v>34</v>
      </c>
      <c r="C2269" s="462">
        <v>201902</v>
      </c>
      <c r="D2269" s="462">
        <v>201901</v>
      </c>
      <c r="E2269" s="462" t="s">
        <v>1069</v>
      </c>
      <c r="F2269" s="462" t="s">
        <v>1319</v>
      </c>
      <c r="G2269" s="455" t="s">
        <v>1003</v>
      </c>
      <c r="H2269" s="462">
        <v>126</v>
      </c>
      <c r="I2269" s="462">
        <v>-4</v>
      </c>
    </row>
    <row r="2270" spans="1:9" ht="15" customHeight="1" x14ac:dyDescent="0.2">
      <c r="A2270" s="462"/>
      <c r="B2270" s="462">
        <v>36</v>
      </c>
      <c r="C2270" s="462">
        <v>201902</v>
      </c>
      <c r="D2270" s="462">
        <v>201901</v>
      </c>
      <c r="E2270" s="462" t="s">
        <v>1070</v>
      </c>
      <c r="F2270" s="462" t="s">
        <v>1336</v>
      </c>
      <c r="G2270" s="455" t="s">
        <v>937</v>
      </c>
      <c r="H2270" s="462">
        <v>120</v>
      </c>
      <c r="I2270" s="462">
        <v>3</v>
      </c>
    </row>
    <row r="2271" spans="1:9" ht="15" customHeight="1" x14ac:dyDescent="0.2">
      <c r="A2271" s="462"/>
      <c r="B2271" s="462">
        <v>36</v>
      </c>
      <c r="C2271" s="462">
        <v>201902</v>
      </c>
      <c r="D2271" s="462">
        <v>201901</v>
      </c>
      <c r="E2271" s="462" t="s">
        <v>1070</v>
      </c>
      <c r="F2271" s="462" t="s">
        <v>1336</v>
      </c>
      <c r="G2271" s="455" t="s">
        <v>937</v>
      </c>
      <c r="H2271" s="462">
        <v>121</v>
      </c>
      <c r="I2271" s="462">
        <v>30</v>
      </c>
    </row>
    <row r="2272" spans="1:9" ht="15" customHeight="1" x14ac:dyDescent="0.2">
      <c r="A2272" s="462"/>
      <c r="B2272" s="462">
        <v>36</v>
      </c>
      <c r="C2272" s="462">
        <v>201902</v>
      </c>
      <c r="D2272" s="462">
        <v>201901</v>
      </c>
      <c r="E2272" s="462" t="s">
        <v>1070</v>
      </c>
      <c r="F2272" s="462" t="s">
        <v>1318</v>
      </c>
      <c r="G2272" s="455" t="s">
        <v>1003</v>
      </c>
      <c r="H2272" s="462">
        <v>120</v>
      </c>
      <c r="I2272" s="462">
        <v>7</v>
      </c>
    </row>
    <row r="2273" spans="1:9" ht="15" customHeight="1" x14ac:dyDescent="0.2">
      <c r="A2273" s="462"/>
      <c r="B2273" s="462">
        <v>36</v>
      </c>
      <c r="C2273" s="462">
        <v>201902</v>
      </c>
      <c r="D2273" s="462">
        <v>201901</v>
      </c>
      <c r="E2273" s="462" t="s">
        <v>1070</v>
      </c>
      <c r="F2273" s="462" t="s">
        <v>1318</v>
      </c>
      <c r="G2273" s="455" t="s">
        <v>1003</v>
      </c>
      <c r="H2273" s="462">
        <v>121</v>
      </c>
      <c r="I2273" s="462">
        <v>20</v>
      </c>
    </row>
    <row r="2274" spans="1:9" ht="15" customHeight="1" x14ac:dyDescent="0.2">
      <c r="A2274" s="462"/>
      <c r="B2274" s="462">
        <v>36</v>
      </c>
      <c r="C2274" s="462">
        <v>201902</v>
      </c>
      <c r="D2274" s="462">
        <v>201901</v>
      </c>
      <c r="E2274" s="462" t="s">
        <v>1070</v>
      </c>
      <c r="F2274" s="462" t="s">
        <v>1317</v>
      </c>
      <c r="G2274" s="455" t="s">
        <v>1003</v>
      </c>
      <c r="H2274" s="462">
        <v>126</v>
      </c>
      <c r="I2274" s="462">
        <v>-7</v>
      </c>
    </row>
    <row r="2275" spans="1:9" ht="15" customHeight="1" x14ac:dyDescent="0.2">
      <c r="A2275" s="462"/>
      <c r="B2275" s="462">
        <v>36</v>
      </c>
      <c r="C2275" s="462">
        <v>201902</v>
      </c>
      <c r="D2275" s="462">
        <v>201901</v>
      </c>
      <c r="E2275" s="462" t="s">
        <v>1070</v>
      </c>
      <c r="F2275" s="462" t="s">
        <v>1330</v>
      </c>
      <c r="G2275" s="455" t="s">
        <v>939</v>
      </c>
      <c r="H2275" s="462">
        <v>120</v>
      </c>
      <c r="I2275" s="462">
        <v>3</v>
      </c>
    </row>
    <row r="2276" spans="1:9" ht="15" customHeight="1" x14ac:dyDescent="0.2">
      <c r="A2276" s="462"/>
      <c r="B2276" s="462">
        <v>36</v>
      </c>
      <c r="C2276" s="462">
        <v>201902</v>
      </c>
      <c r="D2276" s="462">
        <v>201901</v>
      </c>
      <c r="E2276" s="462" t="s">
        <v>1070</v>
      </c>
      <c r="F2276" s="462" t="s">
        <v>1330</v>
      </c>
      <c r="G2276" s="455" t="s">
        <v>939</v>
      </c>
      <c r="H2276" s="462">
        <v>121</v>
      </c>
      <c r="I2276" s="462">
        <v>29</v>
      </c>
    </row>
    <row r="2277" spans="1:9" ht="15" customHeight="1" x14ac:dyDescent="0.25">
      <c r="A2277" s="223"/>
      <c r="B2277" s="223">
        <v>4</v>
      </c>
      <c r="C2277" s="223">
        <v>201901</v>
      </c>
      <c r="D2277" s="223">
        <v>201901</v>
      </c>
      <c r="E2277" s="223" t="s">
        <v>1066</v>
      </c>
      <c r="F2277" s="223">
        <v>47</v>
      </c>
      <c r="G2277" s="72" t="s">
        <v>920</v>
      </c>
      <c r="H2277" s="223">
        <v>120</v>
      </c>
      <c r="I2277" s="223">
        <v>295</v>
      </c>
    </row>
    <row r="2278" spans="1:9" ht="15" customHeight="1" x14ac:dyDescent="0.25">
      <c r="A2278" s="223"/>
      <c r="B2278" s="223">
        <v>4</v>
      </c>
      <c r="C2278" s="223">
        <v>201901</v>
      </c>
      <c r="D2278" s="223">
        <v>201901</v>
      </c>
      <c r="E2278" s="223" t="s">
        <v>1066</v>
      </c>
      <c r="F2278" s="223">
        <v>47</v>
      </c>
      <c r="G2278" s="72" t="s">
        <v>920</v>
      </c>
      <c r="H2278" s="223">
        <v>121</v>
      </c>
      <c r="I2278" s="223">
        <v>1348</v>
      </c>
    </row>
    <row r="2279" spans="1:9" ht="15" customHeight="1" x14ac:dyDescent="0.25">
      <c r="A2279" s="223"/>
      <c r="B2279" s="223">
        <v>4</v>
      </c>
      <c r="C2279" s="223">
        <v>201901</v>
      </c>
      <c r="D2279" s="223">
        <v>201901</v>
      </c>
      <c r="E2279" s="223" t="s">
        <v>1066</v>
      </c>
      <c r="F2279" s="223" t="s">
        <v>1304</v>
      </c>
      <c r="G2279" s="72" t="s">
        <v>920</v>
      </c>
      <c r="H2279" s="223">
        <v>126</v>
      </c>
      <c r="I2279" s="223">
        <v>448</v>
      </c>
    </row>
    <row r="2280" spans="1:9" ht="15" customHeight="1" x14ac:dyDescent="0.25">
      <c r="A2280" s="223"/>
      <c r="B2280" s="223">
        <v>4</v>
      </c>
      <c r="C2280" s="223">
        <v>201901</v>
      </c>
      <c r="D2280" s="223">
        <v>201901</v>
      </c>
      <c r="E2280" s="223" t="s">
        <v>1066</v>
      </c>
      <c r="F2280" s="223" t="s">
        <v>1327</v>
      </c>
      <c r="G2280" s="72" t="s">
        <v>923</v>
      </c>
      <c r="H2280" s="223">
        <v>120</v>
      </c>
      <c r="I2280" s="223">
        <v>103</v>
      </c>
    </row>
    <row r="2281" spans="1:9" ht="15" customHeight="1" x14ac:dyDescent="0.25">
      <c r="A2281" s="223"/>
      <c r="B2281" s="223">
        <v>4</v>
      </c>
      <c r="C2281" s="223">
        <v>201901</v>
      </c>
      <c r="D2281" s="223">
        <v>201901</v>
      </c>
      <c r="E2281" s="223" t="s">
        <v>1066</v>
      </c>
      <c r="F2281" s="223" t="s">
        <v>1327</v>
      </c>
      <c r="G2281" s="72" t="s">
        <v>923</v>
      </c>
      <c r="H2281" s="223">
        <v>121</v>
      </c>
      <c r="I2281" s="223">
        <v>647</v>
      </c>
    </row>
    <row r="2282" spans="1:9" ht="15" customHeight="1" x14ac:dyDescent="0.25">
      <c r="A2282" s="223"/>
      <c r="B2282" s="223">
        <v>4</v>
      </c>
      <c r="C2282" s="223">
        <v>201901</v>
      </c>
      <c r="D2282" s="223">
        <v>201901</v>
      </c>
      <c r="E2282" s="223" t="s">
        <v>1066</v>
      </c>
      <c r="F2282" s="224">
        <v>86</v>
      </c>
      <c r="G2282" s="72" t="s">
        <v>935</v>
      </c>
      <c r="H2282" s="223">
        <v>120</v>
      </c>
      <c r="I2282" s="223">
        <v>87</v>
      </c>
    </row>
    <row r="2283" spans="1:9" ht="15" customHeight="1" x14ac:dyDescent="0.25">
      <c r="A2283" s="223"/>
      <c r="B2283" s="223">
        <v>4</v>
      </c>
      <c r="C2283" s="223">
        <v>201901</v>
      </c>
      <c r="D2283" s="223">
        <v>201901</v>
      </c>
      <c r="E2283" s="223" t="s">
        <v>1066</v>
      </c>
      <c r="F2283" s="224">
        <v>86</v>
      </c>
      <c r="G2283" s="72" t="s">
        <v>935</v>
      </c>
      <c r="H2283" s="223">
        <v>121</v>
      </c>
      <c r="I2283" s="223">
        <v>853</v>
      </c>
    </row>
    <row r="2284" spans="1:9" ht="15" customHeight="1" x14ac:dyDescent="0.25">
      <c r="A2284" s="223"/>
      <c r="B2284" s="223">
        <v>4</v>
      </c>
      <c r="C2284" s="223">
        <v>201901</v>
      </c>
      <c r="D2284" s="223">
        <v>201901</v>
      </c>
      <c r="E2284" s="223" t="s">
        <v>1066</v>
      </c>
      <c r="F2284" s="223" t="s">
        <v>1308</v>
      </c>
      <c r="G2284" s="72" t="s">
        <v>941</v>
      </c>
      <c r="H2284" s="223">
        <v>120</v>
      </c>
      <c r="I2284" s="223">
        <v>280</v>
      </c>
    </row>
    <row r="2285" spans="1:9" ht="15" customHeight="1" x14ac:dyDescent="0.25">
      <c r="A2285" s="223"/>
      <c r="B2285" s="223">
        <v>4</v>
      </c>
      <c r="C2285" s="223">
        <v>201901</v>
      </c>
      <c r="D2285" s="223">
        <v>201901</v>
      </c>
      <c r="E2285" s="223" t="s">
        <v>1066</v>
      </c>
      <c r="F2285" s="223" t="s">
        <v>1308</v>
      </c>
      <c r="G2285" s="72" t="s">
        <v>941</v>
      </c>
      <c r="H2285" s="223">
        <v>121</v>
      </c>
      <c r="I2285" s="223">
        <v>1550</v>
      </c>
    </row>
    <row r="2286" spans="1:9" ht="15" customHeight="1" x14ac:dyDescent="0.25">
      <c r="A2286" s="223"/>
      <c r="B2286" s="223">
        <v>4</v>
      </c>
      <c r="C2286" s="223">
        <v>201901</v>
      </c>
      <c r="D2286" s="223">
        <v>201901</v>
      </c>
      <c r="E2286" s="223" t="s">
        <v>1066</v>
      </c>
      <c r="F2286" s="223" t="s">
        <v>1307</v>
      </c>
      <c r="G2286" s="72" t="s">
        <v>941</v>
      </c>
      <c r="H2286" s="223">
        <v>126</v>
      </c>
      <c r="I2286" s="223">
        <v>384</v>
      </c>
    </row>
    <row r="2287" spans="1:9" ht="15" customHeight="1" x14ac:dyDescent="0.25">
      <c r="A2287" s="223"/>
      <c r="B2287" s="223">
        <v>4</v>
      </c>
      <c r="C2287" s="223">
        <v>201901</v>
      </c>
      <c r="D2287" s="223">
        <v>201901</v>
      </c>
      <c r="E2287" s="223" t="s">
        <v>1066</v>
      </c>
      <c r="F2287" s="223" t="s">
        <v>1328</v>
      </c>
      <c r="G2287" s="72" t="s">
        <v>925</v>
      </c>
      <c r="H2287" s="223">
        <v>120</v>
      </c>
      <c r="I2287" s="223">
        <v>234</v>
      </c>
    </row>
    <row r="2288" spans="1:9" ht="15" customHeight="1" x14ac:dyDescent="0.25">
      <c r="A2288" s="223"/>
      <c r="B2288" s="223">
        <v>4</v>
      </c>
      <c r="C2288" s="223">
        <v>201901</v>
      </c>
      <c r="D2288" s="223">
        <v>201901</v>
      </c>
      <c r="E2288" s="223" t="s">
        <v>1066</v>
      </c>
      <c r="F2288" s="224" t="s">
        <v>1328</v>
      </c>
      <c r="G2288" s="72" t="s">
        <v>925</v>
      </c>
      <c r="H2288" s="223">
        <v>121</v>
      </c>
      <c r="I2288" s="223">
        <v>1826</v>
      </c>
    </row>
    <row r="2289" spans="1:9" ht="15" customHeight="1" x14ac:dyDescent="0.25">
      <c r="A2289" s="223"/>
      <c r="B2289" s="223">
        <v>4</v>
      </c>
      <c r="C2289" s="223">
        <v>201901</v>
      </c>
      <c r="D2289" s="223">
        <v>201901</v>
      </c>
      <c r="E2289" s="223" t="s">
        <v>1066</v>
      </c>
      <c r="F2289" s="224" t="s">
        <v>1322</v>
      </c>
      <c r="G2289" s="72" t="s">
        <v>1003</v>
      </c>
      <c r="H2289" s="223">
        <v>120</v>
      </c>
      <c r="I2289" s="223">
        <v>92</v>
      </c>
    </row>
    <row r="2290" spans="1:9" ht="15" customHeight="1" x14ac:dyDescent="0.25">
      <c r="A2290" s="223"/>
      <c r="B2290" s="223">
        <v>4</v>
      </c>
      <c r="C2290" s="223">
        <v>201901</v>
      </c>
      <c r="D2290" s="223">
        <v>201901</v>
      </c>
      <c r="E2290" s="223" t="s">
        <v>1066</v>
      </c>
      <c r="F2290" s="224" t="s">
        <v>1322</v>
      </c>
      <c r="G2290" s="72" t="s">
        <v>1003</v>
      </c>
      <c r="H2290" s="223">
        <v>121</v>
      </c>
      <c r="I2290" s="223">
        <v>886</v>
      </c>
    </row>
    <row r="2291" spans="1:9" ht="15" customHeight="1" x14ac:dyDescent="0.25">
      <c r="A2291" s="223"/>
      <c r="B2291" s="223">
        <v>4</v>
      </c>
      <c r="C2291" s="223">
        <v>201901</v>
      </c>
      <c r="D2291" s="223">
        <v>201901</v>
      </c>
      <c r="E2291" s="223" t="s">
        <v>1066</v>
      </c>
      <c r="F2291" s="223" t="s">
        <v>1321</v>
      </c>
      <c r="G2291" s="72" t="s">
        <v>1003</v>
      </c>
      <c r="H2291" s="223">
        <v>126</v>
      </c>
      <c r="I2291" s="223">
        <v>156</v>
      </c>
    </row>
    <row r="2292" spans="1:9" ht="15" customHeight="1" x14ac:dyDescent="0.25">
      <c r="A2292" s="223"/>
      <c r="B2292" s="223">
        <v>4</v>
      </c>
      <c r="C2292" s="223">
        <v>201901</v>
      </c>
      <c r="D2292" s="223">
        <v>201901</v>
      </c>
      <c r="E2292" s="223" t="s">
        <v>1066</v>
      </c>
      <c r="F2292" s="223" t="s">
        <v>1333</v>
      </c>
      <c r="G2292" s="72" t="s">
        <v>913</v>
      </c>
      <c r="H2292" s="223">
        <v>120</v>
      </c>
      <c r="I2292" s="223">
        <v>255</v>
      </c>
    </row>
    <row r="2293" spans="1:9" ht="15" customHeight="1" x14ac:dyDescent="0.25">
      <c r="A2293" s="223"/>
      <c r="B2293" s="223">
        <v>4</v>
      </c>
      <c r="C2293" s="223">
        <v>201901</v>
      </c>
      <c r="D2293" s="223">
        <v>201901</v>
      </c>
      <c r="E2293" s="223" t="s">
        <v>1066</v>
      </c>
      <c r="F2293" s="223" t="s">
        <v>1333</v>
      </c>
      <c r="G2293" s="72" t="s">
        <v>913</v>
      </c>
      <c r="H2293" s="223">
        <v>121</v>
      </c>
      <c r="I2293" s="223">
        <v>2236</v>
      </c>
    </row>
    <row r="2294" spans="1:9" ht="15" customHeight="1" x14ac:dyDescent="0.25">
      <c r="A2294" s="223"/>
      <c r="B2294" s="223">
        <v>5</v>
      </c>
      <c r="C2294" s="223">
        <v>201901</v>
      </c>
      <c r="D2294" s="223">
        <v>201901</v>
      </c>
      <c r="E2294" s="223" t="s">
        <v>1067</v>
      </c>
      <c r="F2294" s="223">
        <v>18</v>
      </c>
      <c r="G2294" s="72" t="s">
        <v>940</v>
      </c>
      <c r="H2294" s="223">
        <v>120</v>
      </c>
      <c r="I2294" s="223">
        <v>183</v>
      </c>
    </row>
    <row r="2295" spans="1:9" ht="15" customHeight="1" x14ac:dyDescent="0.25">
      <c r="A2295" s="223"/>
      <c r="B2295" s="223">
        <v>5</v>
      </c>
      <c r="C2295" s="223">
        <v>201901</v>
      </c>
      <c r="D2295" s="223">
        <v>201901</v>
      </c>
      <c r="E2295" s="223" t="s">
        <v>1067</v>
      </c>
      <c r="F2295" s="223">
        <v>18</v>
      </c>
      <c r="G2295" s="72" t="s">
        <v>940</v>
      </c>
      <c r="H2295" s="223">
        <v>121</v>
      </c>
      <c r="I2295" s="223">
        <v>1615</v>
      </c>
    </row>
    <row r="2296" spans="1:9" ht="15" customHeight="1" x14ac:dyDescent="0.25">
      <c r="A2296" s="223"/>
      <c r="B2296" s="223">
        <v>5</v>
      </c>
      <c r="C2296" s="223">
        <v>201901</v>
      </c>
      <c r="D2296" s="223">
        <v>201901</v>
      </c>
      <c r="E2296" s="223" t="s">
        <v>1067</v>
      </c>
      <c r="F2296" s="223" t="s">
        <v>1315</v>
      </c>
      <c r="G2296" s="72" t="s">
        <v>930</v>
      </c>
      <c r="H2296" s="223">
        <v>126</v>
      </c>
      <c r="I2296" s="223">
        <v>704</v>
      </c>
    </row>
    <row r="2297" spans="1:9" ht="15" customHeight="1" x14ac:dyDescent="0.25">
      <c r="A2297" s="223"/>
      <c r="B2297" s="223">
        <v>5</v>
      </c>
      <c r="C2297" s="223">
        <v>201901</v>
      </c>
      <c r="D2297" s="223">
        <v>201901</v>
      </c>
      <c r="E2297" s="223" t="s">
        <v>1067</v>
      </c>
      <c r="F2297" s="223" t="s">
        <v>1316</v>
      </c>
      <c r="G2297" s="72" t="s">
        <v>930</v>
      </c>
      <c r="H2297" s="223">
        <v>120</v>
      </c>
      <c r="I2297" s="223">
        <v>384</v>
      </c>
    </row>
    <row r="2298" spans="1:9" ht="15" customHeight="1" x14ac:dyDescent="0.25">
      <c r="A2298" s="223"/>
      <c r="B2298" s="223">
        <v>5</v>
      </c>
      <c r="C2298" s="223">
        <v>201901</v>
      </c>
      <c r="D2298" s="223">
        <v>201901</v>
      </c>
      <c r="E2298" s="223" t="s">
        <v>1067</v>
      </c>
      <c r="F2298" s="223" t="s">
        <v>1316</v>
      </c>
      <c r="G2298" s="72" t="s">
        <v>930</v>
      </c>
      <c r="H2298" s="223">
        <v>121</v>
      </c>
      <c r="I2298" s="223">
        <v>2465</v>
      </c>
    </row>
    <row r="2299" spans="1:9" ht="15" customHeight="1" x14ac:dyDescent="0.25">
      <c r="A2299" s="223"/>
      <c r="B2299" s="223">
        <v>5</v>
      </c>
      <c r="C2299" s="223">
        <v>201901</v>
      </c>
      <c r="D2299" s="223">
        <v>201901</v>
      </c>
      <c r="E2299" s="223" t="s">
        <v>1067</v>
      </c>
      <c r="F2299" s="223">
        <v>85</v>
      </c>
      <c r="G2299" s="72" t="s">
        <v>935</v>
      </c>
      <c r="H2299" s="223">
        <v>120</v>
      </c>
      <c r="I2299" s="223">
        <v>93</v>
      </c>
    </row>
    <row r="2300" spans="1:9" ht="15" customHeight="1" x14ac:dyDescent="0.25">
      <c r="A2300" s="223"/>
      <c r="B2300" s="223">
        <v>5</v>
      </c>
      <c r="C2300" s="223">
        <v>201901</v>
      </c>
      <c r="D2300" s="223">
        <v>201901</v>
      </c>
      <c r="E2300" s="223" t="s">
        <v>1067</v>
      </c>
      <c r="F2300" s="224">
        <v>85</v>
      </c>
      <c r="G2300" s="72" t="s">
        <v>935</v>
      </c>
      <c r="H2300" s="223">
        <v>121</v>
      </c>
      <c r="I2300" s="223">
        <v>890</v>
      </c>
    </row>
    <row r="2301" spans="1:9" ht="15" customHeight="1" x14ac:dyDescent="0.25">
      <c r="A2301" s="223"/>
      <c r="B2301" s="223">
        <v>5</v>
      </c>
      <c r="C2301" s="223">
        <v>201901</v>
      </c>
      <c r="D2301" s="223">
        <v>201901</v>
      </c>
      <c r="E2301" s="223" t="s">
        <v>1067</v>
      </c>
      <c r="F2301" s="224" t="s">
        <v>1325</v>
      </c>
      <c r="G2301" s="72" t="s">
        <v>928</v>
      </c>
      <c r="H2301" s="223">
        <v>120</v>
      </c>
      <c r="I2301" s="223">
        <v>73</v>
      </c>
    </row>
    <row r="2302" spans="1:9" ht="15" customHeight="1" x14ac:dyDescent="0.25">
      <c r="A2302" s="223"/>
      <c r="B2302" s="223">
        <v>5</v>
      </c>
      <c r="C2302" s="223">
        <v>201901</v>
      </c>
      <c r="D2302" s="223">
        <v>201901</v>
      </c>
      <c r="E2302" s="223" t="s">
        <v>1067</v>
      </c>
      <c r="F2302" s="224" t="s">
        <v>1325</v>
      </c>
      <c r="G2302" s="72" t="s">
        <v>928</v>
      </c>
      <c r="H2302" s="223">
        <v>121</v>
      </c>
      <c r="I2302" s="223">
        <v>605</v>
      </c>
    </row>
    <row r="2303" spans="1:9" ht="15" customHeight="1" x14ac:dyDescent="0.25">
      <c r="A2303" s="450"/>
      <c r="B2303" s="461">
        <v>5</v>
      </c>
      <c r="C2303" s="461">
        <v>201901</v>
      </c>
      <c r="D2303" s="461">
        <v>201901</v>
      </c>
      <c r="E2303" s="462" t="s">
        <v>1067</v>
      </c>
      <c r="F2303" s="462" t="s">
        <v>1329</v>
      </c>
      <c r="G2303" s="574" t="s">
        <v>925</v>
      </c>
      <c r="H2303" s="461">
        <v>120</v>
      </c>
      <c r="I2303" s="461">
        <v>225</v>
      </c>
    </row>
    <row r="2304" spans="1:9" ht="15" customHeight="1" x14ac:dyDescent="0.25">
      <c r="A2304" s="450"/>
      <c r="B2304" s="461">
        <v>5</v>
      </c>
      <c r="C2304" s="461">
        <v>201901</v>
      </c>
      <c r="D2304" s="461">
        <v>201901</v>
      </c>
      <c r="E2304" s="462" t="s">
        <v>1067</v>
      </c>
      <c r="F2304" s="461" t="s">
        <v>1329</v>
      </c>
      <c r="G2304" s="574" t="s">
        <v>925</v>
      </c>
      <c r="H2304" s="461">
        <v>121</v>
      </c>
      <c r="I2304" s="461">
        <v>2147</v>
      </c>
    </row>
    <row r="2305" spans="1:9" ht="15" customHeight="1" x14ac:dyDescent="0.25">
      <c r="A2305" s="450"/>
      <c r="B2305" s="461">
        <v>5</v>
      </c>
      <c r="C2305" s="461">
        <v>201901</v>
      </c>
      <c r="D2305" s="461">
        <v>201901</v>
      </c>
      <c r="E2305" s="462" t="s">
        <v>1067</v>
      </c>
      <c r="F2305" s="461" t="s">
        <v>1331</v>
      </c>
      <c r="G2305" s="574" t="s">
        <v>939</v>
      </c>
      <c r="H2305" s="461">
        <v>120</v>
      </c>
      <c r="I2305" s="461">
        <v>304</v>
      </c>
    </row>
    <row r="2306" spans="1:9" ht="15" customHeight="1" x14ac:dyDescent="0.25">
      <c r="A2306" s="450"/>
      <c r="B2306" s="461">
        <v>5</v>
      </c>
      <c r="C2306" s="461">
        <v>201901</v>
      </c>
      <c r="D2306" s="461">
        <v>201901</v>
      </c>
      <c r="E2306" s="462" t="s">
        <v>1067</v>
      </c>
      <c r="F2306" s="462" t="s">
        <v>1331</v>
      </c>
      <c r="G2306" s="574" t="s">
        <v>939</v>
      </c>
      <c r="H2306" s="461">
        <v>121</v>
      </c>
      <c r="I2306" s="461">
        <v>3104</v>
      </c>
    </row>
    <row r="2307" spans="1:9" ht="15" customHeight="1" x14ac:dyDescent="0.25">
      <c r="A2307" s="450"/>
      <c r="B2307" s="461">
        <v>8</v>
      </c>
      <c r="C2307" s="461">
        <v>201901</v>
      </c>
      <c r="D2307" s="461">
        <v>201901</v>
      </c>
      <c r="E2307" s="462" t="s">
        <v>1068</v>
      </c>
      <c r="F2307" s="462">
        <v>19</v>
      </c>
      <c r="G2307" s="574" t="s">
        <v>940</v>
      </c>
      <c r="H2307" s="461">
        <v>120</v>
      </c>
      <c r="I2307" s="461">
        <v>140</v>
      </c>
    </row>
    <row r="2308" spans="1:9" ht="15" customHeight="1" x14ac:dyDescent="0.25">
      <c r="A2308" s="450"/>
      <c r="B2308" s="461">
        <v>8</v>
      </c>
      <c r="C2308" s="461">
        <v>201901</v>
      </c>
      <c r="D2308" s="461">
        <v>201901</v>
      </c>
      <c r="E2308" s="462" t="s">
        <v>1068</v>
      </c>
      <c r="F2308" s="462">
        <v>19</v>
      </c>
      <c r="G2308" s="574" t="s">
        <v>940</v>
      </c>
      <c r="H2308" s="461">
        <v>121</v>
      </c>
      <c r="I2308" s="461">
        <v>1143</v>
      </c>
    </row>
    <row r="2309" spans="1:9" ht="15" customHeight="1" x14ac:dyDescent="0.25">
      <c r="A2309" s="450"/>
      <c r="B2309" s="461">
        <v>8</v>
      </c>
      <c r="C2309" s="461">
        <v>201901</v>
      </c>
      <c r="D2309" s="461">
        <v>201901</v>
      </c>
      <c r="E2309" s="462" t="s">
        <v>1068</v>
      </c>
      <c r="F2309" s="461">
        <v>34</v>
      </c>
      <c r="G2309" s="574" t="s">
        <v>1024</v>
      </c>
      <c r="H2309" s="461">
        <v>120</v>
      </c>
      <c r="I2309" s="461">
        <v>36</v>
      </c>
    </row>
    <row r="2310" spans="1:9" ht="15" customHeight="1" x14ac:dyDescent="0.25">
      <c r="A2310" s="450"/>
      <c r="B2310" s="461">
        <v>8</v>
      </c>
      <c r="C2310" s="461">
        <v>201901</v>
      </c>
      <c r="D2310" s="461">
        <v>201901</v>
      </c>
      <c r="E2310" s="462" t="s">
        <v>1068</v>
      </c>
      <c r="F2310" s="462">
        <v>34</v>
      </c>
      <c r="G2310" s="574" t="s">
        <v>1024</v>
      </c>
      <c r="H2310" s="461">
        <v>121</v>
      </c>
      <c r="I2310" s="461">
        <v>227</v>
      </c>
    </row>
    <row r="2311" spans="1:9" ht="15" customHeight="1" x14ac:dyDescent="0.25">
      <c r="A2311" s="450"/>
      <c r="B2311" s="461">
        <v>8</v>
      </c>
      <c r="C2311" s="461">
        <v>201901</v>
      </c>
      <c r="D2311" s="461">
        <v>201901</v>
      </c>
      <c r="E2311" s="462" t="s">
        <v>1068</v>
      </c>
      <c r="F2311" s="462" t="s">
        <v>1309</v>
      </c>
      <c r="G2311" s="574" t="s">
        <v>1024</v>
      </c>
      <c r="H2311" s="461">
        <v>126</v>
      </c>
      <c r="I2311" s="461">
        <v>192</v>
      </c>
    </row>
    <row r="2312" spans="1:9" ht="15" customHeight="1" x14ac:dyDescent="0.25">
      <c r="A2312" s="450"/>
      <c r="B2312" s="461">
        <v>8</v>
      </c>
      <c r="C2312" s="461">
        <v>201901</v>
      </c>
      <c r="D2312" s="461">
        <v>201901</v>
      </c>
      <c r="E2312" s="462" t="s">
        <v>1068</v>
      </c>
      <c r="F2312" s="462">
        <v>45</v>
      </c>
      <c r="G2312" s="574" t="s">
        <v>920</v>
      </c>
      <c r="H2312" s="461">
        <v>120</v>
      </c>
      <c r="I2312" s="461">
        <v>117</v>
      </c>
    </row>
    <row r="2313" spans="1:9" ht="15" customHeight="1" x14ac:dyDescent="0.25">
      <c r="A2313" s="450"/>
      <c r="B2313" s="461">
        <v>8</v>
      </c>
      <c r="C2313" s="461">
        <v>201901</v>
      </c>
      <c r="D2313" s="461">
        <v>201901</v>
      </c>
      <c r="E2313" s="462" t="s">
        <v>1068</v>
      </c>
      <c r="F2313" s="462">
        <v>45</v>
      </c>
      <c r="G2313" s="574" t="s">
        <v>920</v>
      </c>
      <c r="H2313" s="461">
        <v>121</v>
      </c>
      <c r="I2313" s="461">
        <v>620</v>
      </c>
    </row>
    <row r="2314" spans="1:9" ht="15" customHeight="1" x14ac:dyDescent="0.25">
      <c r="A2314" s="450"/>
      <c r="B2314" s="461">
        <v>8</v>
      </c>
      <c r="C2314" s="461">
        <v>201901</v>
      </c>
      <c r="D2314" s="461">
        <v>201901</v>
      </c>
      <c r="E2314" s="462" t="s">
        <v>1068</v>
      </c>
      <c r="F2314" s="462" t="s">
        <v>1300</v>
      </c>
      <c r="G2314" s="574" t="s">
        <v>920</v>
      </c>
      <c r="H2314" s="461">
        <v>126</v>
      </c>
      <c r="I2314" s="461">
        <v>226</v>
      </c>
    </row>
    <row r="2315" spans="1:9" ht="15" customHeight="1" x14ac:dyDescent="0.25">
      <c r="A2315" s="450"/>
      <c r="B2315" s="461">
        <v>8</v>
      </c>
      <c r="C2315" s="461">
        <v>201901</v>
      </c>
      <c r="D2315" s="461">
        <v>201901</v>
      </c>
      <c r="E2315" s="462" t="s">
        <v>1068</v>
      </c>
      <c r="F2315" s="462" t="s">
        <v>1326</v>
      </c>
      <c r="G2315" s="574" t="s">
        <v>923</v>
      </c>
      <c r="H2315" s="461">
        <v>120</v>
      </c>
      <c r="I2315" s="461">
        <v>78</v>
      </c>
    </row>
    <row r="2316" spans="1:9" ht="15" customHeight="1" x14ac:dyDescent="0.25">
      <c r="A2316" s="450"/>
      <c r="B2316" s="461">
        <v>8</v>
      </c>
      <c r="C2316" s="461">
        <v>201901</v>
      </c>
      <c r="D2316" s="461">
        <v>201901</v>
      </c>
      <c r="E2316" s="462" t="s">
        <v>1068</v>
      </c>
      <c r="F2316" s="462" t="s">
        <v>1326</v>
      </c>
      <c r="G2316" s="574" t="s">
        <v>923</v>
      </c>
      <c r="H2316" s="461">
        <v>121</v>
      </c>
      <c r="I2316" s="461">
        <v>814</v>
      </c>
    </row>
    <row r="2317" spans="1:9" ht="15" customHeight="1" x14ac:dyDescent="0.25">
      <c r="A2317" s="450"/>
      <c r="B2317" s="461">
        <v>8</v>
      </c>
      <c r="C2317" s="461">
        <v>201901</v>
      </c>
      <c r="D2317" s="461">
        <v>201901</v>
      </c>
      <c r="E2317" s="462" t="s">
        <v>1068</v>
      </c>
      <c r="F2317" s="462">
        <v>69</v>
      </c>
      <c r="G2317" s="574" t="s">
        <v>937</v>
      </c>
      <c r="H2317" s="461">
        <v>120</v>
      </c>
      <c r="I2317" s="461">
        <v>463</v>
      </c>
    </row>
    <row r="2318" spans="1:9" ht="15" customHeight="1" x14ac:dyDescent="0.25">
      <c r="A2318" s="450"/>
      <c r="B2318" s="461">
        <v>8</v>
      </c>
      <c r="C2318" s="461">
        <v>201901</v>
      </c>
      <c r="D2318" s="461">
        <v>201901</v>
      </c>
      <c r="E2318" s="462" t="s">
        <v>1068</v>
      </c>
      <c r="F2318" s="462">
        <v>69</v>
      </c>
      <c r="G2318" s="574" t="s">
        <v>937</v>
      </c>
      <c r="H2318" s="461">
        <v>121</v>
      </c>
      <c r="I2318" s="461">
        <v>2531</v>
      </c>
    </row>
    <row r="2319" spans="1:9" ht="15" customHeight="1" x14ac:dyDescent="0.25">
      <c r="A2319" s="450"/>
      <c r="B2319" s="461">
        <v>8</v>
      </c>
      <c r="C2319" s="461">
        <v>201901</v>
      </c>
      <c r="D2319" s="461">
        <v>201901</v>
      </c>
      <c r="E2319" s="462" t="s">
        <v>1068</v>
      </c>
      <c r="F2319" s="461" t="s">
        <v>1334</v>
      </c>
      <c r="G2319" s="574" t="s">
        <v>937</v>
      </c>
      <c r="H2319" s="461">
        <v>126</v>
      </c>
      <c r="I2319" s="461">
        <v>803</v>
      </c>
    </row>
    <row r="2320" spans="1:9" ht="15" customHeight="1" x14ac:dyDescent="0.25">
      <c r="A2320" s="450"/>
      <c r="B2320" s="461">
        <v>8</v>
      </c>
      <c r="C2320" s="461">
        <v>201901</v>
      </c>
      <c r="D2320" s="461">
        <v>201901</v>
      </c>
      <c r="E2320" s="462" t="s">
        <v>1068</v>
      </c>
      <c r="F2320" s="461" t="s">
        <v>1312</v>
      </c>
      <c r="G2320" s="574" t="s">
        <v>930</v>
      </c>
      <c r="H2320" s="461">
        <v>120</v>
      </c>
      <c r="I2320" s="461">
        <v>279</v>
      </c>
    </row>
    <row r="2321" spans="1:9" ht="15" customHeight="1" x14ac:dyDescent="0.25">
      <c r="A2321" s="450"/>
      <c r="B2321" s="461">
        <v>8</v>
      </c>
      <c r="C2321" s="461">
        <v>201901</v>
      </c>
      <c r="D2321" s="461">
        <v>201901</v>
      </c>
      <c r="E2321" s="462" t="s">
        <v>1068</v>
      </c>
      <c r="F2321" s="462" t="s">
        <v>1312</v>
      </c>
      <c r="G2321" s="574" t="s">
        <v>930</v>
      </c>
      <c r="H2321" s="461">
        <v>121</v>
      </c>
      <c r="I2321" s="461">
        <v>1607</v>
      </c>
    </row>
    <row r="2322" spans="1:9" ht="15" customHeight="1" x14ac:dyDescent="0.25">
      <c r="A2322" s="450"/>
      <c r="B2322" s="461">
        <v>8</v>
      </c>
      <c r="C2322" s="461">
        <v>201901</v>
      </c>
      <c r="D2322" s="461">
        <v>201901</v>
      </c>
      <c r="E2322" s="462" t="s">
        <v>1068</v>
      </c>
      <c r="F2322" s="462" t="s">
        <v>1311</v>
      </c>
      <c r="G2322" s="574" t="s">
        <v>930</v>
      </c>
      <c r="H2322" s="461">
        <v>126</v>
      </c>
      <c r="I2322" s="461">
        <v>450</v>
      </c>
    </row>
    <row r="2323" spans="1:9" ht="15" customHeight="1" x14ac:dyDescent="0.25">
      <c r="A2323" s="450"/>
      <c r="B2323" s="461">
        <v>8</v>
      </c>
      <c r="C2323" s="461">
        <v>201901</v>
      </c>
      <c r="D2323" s="461">
        <v>201901</v>
      </c>
      <c r="E2323" s="462" t="s">
        <v>1068</v>
      </c>
      <c r="F2323" s="462" t="s">
        <v>1323</v>
      </c>
      <c r="G2323" s="574" t="s">
        <v>928</v>
      </c>
      <c r="H2323" s="461">
        <v>120</v>
      </c>
      <c r="I2323" s="461">
        <v>67</v>
      </c>
    </row>
    <row r="2324" spans="1:9" ht="15" customHeight="1" x14ac:dyDescent="0.2">
      <c r="A2324" s="223"/>
      <c r="B2324" s="461">
        <v>8</v>
      </c>
      <c r="C2324" s="461">
        <v>201901</v>
      </c>
      <c r="D2324" s="461">
        <v>201901</v>
      </c>
      <c r="E2324" s="462" t="s">
        <v>1068</v>
      </c>
      <c r="F2324" s="461" t="s">
        <v>1323</v>
      </c>
      <c r="G2324" s="574" t="s">
        <v>928</v>
      </c>
      <c r="H2324" s="461">
        <v>121</v>
      </c>
      <c r="I2324" s="461">
        <v>458</v>
      </c>
    </row>
    <row r="2325" spans="1:9" ht="15" customHeight="1" x14ac:dyDescent="0.2">
      <c r="A2325" s="223"/>
      <c r="B2325" s="461">
        <v>8</v>
      </c>
      <c r="C2325" s="461">
        <v>201901</v>
      </c>
      <c r="D2325" s="461">
        <v>201901</v>
      </c>
      <c r="E2325" s="462" t="s">
        <v>1068</v>
      </c>
      <c r="F2325" s="461" t="s">
        <v>1332</v>
      </c>
      <c r="G2325" s="574" t="s">
        <v>913</v>
      </c>
      <c r="H2325" s="461">
        <v>120</v>
      </c>
      <c r="I2325" s="461">
        <v>193</v>
      </c>
    </row>
    <row r="2326" spans="1:9" ht="15" customHeight="1" x14ac:dyDescent="0.2">
      <c r="A2326" s="223"/>
      <c r="B2326" s="461">
        <v>8</v>
      </c>
      <c r="C2326" s="461">
        <v>201901</v>
      </c>
      <c r="D2326" s="461">
        <v>201901</v>
      </c>
      <c r="E2326" s="462" t="s">
        <v>1068</v>
      </c>
      <c r="F2326" s="462" t="s">
        <v>1332</v>
      </c>
      <c r="G2326" s="574" t="s">
        <v>913</v>
      </c>
      <c r="H2326" s="461">
        <v>121</v>
      </c>
      <c r="I2326" s="461">
        <v>2026</v>
      </c>
    </row>
    <row r="2327" spans="1:9" ht="15" customHeight="1" x14ac:dyDescent="0.2">
      <c r="A2327" s="223"/>
      <c r="B2327" s="461">
        <v>34</v>
      </c>
      <c r="C2327" s="461">
        <v>201901</v>
      </c>
      <c r="D2327" s="461">
        <v>201901</v>
      </c>
      <c r="E2327" s="462" t="s">
        <v>1069</v>
      </c>
      <c r="F2327" s="462">
        <v>33</v>
      </c>
      <c r="G2327" s="574" t="s">
        <v>1024</v>
      </c>
      <c r="H2327" s="461">
        <v>120</v>
      </c>
      <c r="I2327" s="461">
        <v>33</v>
      </c>
    </row>
    <row r="2328" spans="1:9" ht="15" customHeight="1" x14ac:dyDescent="0.2">
      <c r="A2328" s="223"/>
      <c r="B2328" s="461">
        <v>34</v>
      </c>
      <c r="C2328" s="461">
        <v>201901</v>
      </c>
      <c r="D2328" s="461">
        <v>201901</v>
      </c>
      <c r="E2328" s="462" t="s">
        <v>1069</v>
      </c>
      <c r="F2328" s="462">
        <v>33</v>
      </c>
      <c r="G2328" s="574" t="s">
        <v>1024</v>
      </c>
      <c r="H2328" s="461">
        <v>121</v>
      </c>
      <c r="I2328" s="461">
        <v>240</v>
      </c>
    </row>
    <row r="2329" spans="1:9" ht="15" customHeight="1" x14ac:dyDescent="0.2">
      <c r="A2329" s="223"/>
      <c r="B2329" s="461">
        <v>34</v>
      </c>
      <c r="C2329" s="461">
        <v>201901</v>
      </c>
      <c r="D2329" s="461">
        <v>201901</v>
      </c>
      <c r="E2329" s="462" t="s">
        <v>1069</v>
      </c>
      <c r="F2329" s="462" t="s">
        <v>1310</v>
      </c>
      <c r="G2329" s="574" t="s">
        <v>1024</v>
      </c>
      <c r="H2329" s="461">
        <v>126</v>
      </c>
      <c r="I2329" s="461">
        <v>184</v>
      </c>
    </row>
    <row r="2330" spans="1:9" ht="15" customHeight="1" x14ac:dyDescent="0.2">
      <c r="A2330" s="223"/>
      <c r="B2330" s="461">
        <v>34</v>
      </c>
      <c r="C2330" s="461">
        <v>201901</v>
      </c>
      <c r="D2330" s="461">
        <v>201901</v>
      </c>
      <c r="E2330" s="462" t="s">
        <v>1069</v>
      </c>
      <c r="F2330" s="462">
        <v>46</v>
      </c>
      <c r="G2330" s="574" t="s">
        <v>920</v>
      </c>
      <c r="H2330" s="461">
        <v>120</v>
      </c>
      <c r="I2330" s="461">
        <v>136</v>
      </c>
    </row>
    <row r="2331" spans="1:9" ht="15" customHeight="1" x14ac:dyDescent="0.2">
      <c r="A2331" s="223"/>
      <c r="B2331" s="461">
        <v>34</v>
      </c>
      <c r="C2331" s="461">
        <v>201901</v>
      </c>
      <c r="D2331" s="461">
        <v>201901</v>
      </c>
      <c r="E2331" s="462" t="s">
        <v>1069</v>
      </c>
      <c r="F2331" s="461">
        <v>46</v>
      </c>
      <c r="G2331" s="574" t="s">
        <v>920</v>
      </c>
      <c r="H2331" s="461">
        <v>121</v>
      </c>
      <c r="I2331" s="461">
        <v>807</v>
      </c>
    </row>
    <row r="2332" spans="1:9" ht="15" customHeight="1" x14ac:dyDescent="0.2">
      <c r="A2332" s="223"/>
      <c r="B2332" s="461">
        <v>34</v>
      </c>
      <c r="C2332" s="461">
        <v>201901</v>
      </c>
      <c r="D2332" s="461">
        <v>201901</v>
      </c>
      <c r="E2332" s="462" t="s">
        <v>1069</v>
      </c>
      <c r="F2332" s="462" t="s">
        <v>1303</v>
      </c>
      <c r="G2332" s="574" t="s">
        <v>920</v>
      </c>
      <c r="H2332" s="461">
        <v>126</v>
      </c>
      <c r="I2332" s="461">
        <v>275</v>
      </c>
    </row>
    <row r="2333" spans="1:9" ht="15" customHeight="1" x14ac:dyDescent="0.2">
      <c r="A2333" s="223"/>
      <c r="B2333" s="461">
        <v>34</v>
      </c>
      <c r="C2333" s="461">
        <v>201901</v>
      </c>
      <c r="D2333" s="461">
        <v>201901</v>
      </c>
      <c r="E2333" s="462" t="s">
        <v>1069</v>
      </c>
      <c r="F2333" s="462" t="s">
        <v>1314</v>
      </c>
      <c r="G2333" s="574" t="s">
        <v>930</v>
      </c>
      <c r="H2333" s="461">
        <v>120</v>
      </c>
      <c r="I2333" s="461">
        <v>129</v>
      </c>
    </row>
    <row r="2334" spans="1:9" ht="15" customHeight="1" x14ac:dyDescent="0.2">
      <c r="A2334" s="223"/>
      <c r="B2334" s="461">
        <v>34</v>
      </c>
      <c r="C2334" s="461">
        <v>201901</v>
      </c>
      <c r="D2334" s="461">
        <v>201901</v>
      </c>
      <c r="E2334" s="462" t="s">
        <v>1069</v>
      </c>
      <c r="F2334" s="461" t="s">
        <v>1314</v>
      </c>
      <c r="G2334" s="574" t="s">
        <v>930</v>
      </c>
      <c r="H2334" s="461">
        <v>121</v>
      </c>
      <c r="I2334" s="461">
        <v>956</v>
      </c>
    </row>
    <row r="2335" spans="1:9" ht="15" customHeight="1" x14ac:dyDescent="0.2">
      <c r="A2335" s="223"/>
      <c r="B2335" s="461">
        <v>34</v>
      </c>
      <c r="C2335" s="461">
        <v>201901</v>
      </c>
      <c r="D2335" s="461">
        <v>201901</v>
      </c>
      <c r="E2335" s="462" t="s">
        <v>1069</v>
      </c>
      <c r="F2335" s="461" t="s">
        <v>1313</v>
      </c>
      <c r="G2335" s="574" t="s">
        <v>930</v>
      </c>
      <c r="H2335" s="461">
        <v>126</v>
      </c>
      <c r="I2335" s="461">
        <v>276</v>
      </c>
    </row>
    <row r="2336" spans="1:9" ht="15" customHeight="1" x14ac:dyDescent="0.2">
      <c r="A2336" s="223"/>
      <c r="B2336" s="461">
        <v>34</v>
      </c>
      <c r="C2336" s="461">
        <v>201901</v>
      </c>
      <c r="D2336" s="461">
        <v>201901</v>
      </c>
      <c r="E2336" s="462" t="s">
        <v>1069</v>
      </c>
      <c r="F2336" s="461" t="s">
        <v>1324</v>
      </c>
      <c r="G2336" s="574" t="s">
        <v>928</v>
      </c>
      <c r="H2336" s="461">
        <v>120</v>
      </c>
      <c r="I2336" s="461">
        <v>58</v>
      </c>
    </row>
    <row r="2337" spans="1:9" ht="15" customHeight="1" x14ac:dyDescent="0.2">
      <c r="A2337" s="223"/>
      <c r="B2337" s="461">
        <v>34</v>
      </c>
      <c r="C2337" s="461">
        <v>201901</v>
      </c>
      <c r="D2337" s="461">
        <v>201901</v>
      </c>
      <c r="E2337" s="462" t="s">
        <v>1069</v>
      </c>
      <c r="F2337" s="461" t="s">
        <v>1324</v>
      </c>
      <c r="G2337" s="574" t="s">
        <v>928</v>
      </c>
      <c r="H2337" s="461">
        <v>121</v>
      </c>
      <c r="I2337" s="461">
        <v>556</v>
      </c>
    </row>
    <row r="2338" spans="1:9" ht="15" customHeight="1" x14ac:dyDescent="0.2">
      <c r="A2338" s="223"/>
      <c r="B2338" s="461">
        <v>34</v>
      </c>
      <c r="C2338" s="461">
        <v>201901</v>
      </c>
      <c r="D2338" s="461">
        <v>201901</v>
      </c>
      <c r="E2338" s="462" t="s">
        <v>1069</v>
      </c>
      <c r="F2338" s="462" t="s">
        <v>1306</v>
      </c>
      <c r="G2338" s="574" t="s">
        <v>941</v>
      </c>
      <c r="H2338" s="461">
        <v>120</v>
      </c>
      <c r="I2338" s="461">
        <v>417</v>
      </c>
    </row>
    <row r="2339" spans="1:9" ht="15" customHeight="1" x14ac:dyDescent="0.2">
      <c r="A2339" s="223"/>
      <c r="B2339" s="461">
        <v>34</v>
      </c>
      <c r="C2339" s="461">
        <v>201901</v>
      </c>
      <c r="D2339" s="461">
        <v>201901</v>
      </c>
      <c r="E2339" s="462" t="s">
        <v>1069</v>
      </c>
      <c r="F2339" s="461" t="s">
        <v>1306</v>
      </c>
      <c r="G2339" s="574" t="s">
        <v>941</v>
      </c>
      <c r="H2339" s="461">
        <v>121</v>
      </c>
      <c r="I2339" s="461">
        <v>2591</v>
      </c>
    </row>
    <row r="2340" spans="1:9" ht="15" customHeight="1" x14ac:dyDescent="0.2">
      <c r="A2340" s="223"/>
      <c r="B2340" s="461">
        <v>34</v>
      </c>
      <c r="C2340" s="461">
        <v>201901</v>
      </c>
      <c r="D2340" s="461">
        <v>201901</v>
      </c>
      <c r="E2340" s="462" t="s">
        <v>1069</v>
      </c>
      <c r="F2340" s="461" t="s">
        <v>1305</v>
      </c>
      <c r="G2340" s="574" t="s">
        <v>941</v>
      </c>
      <c r="H2340" s="461">
        <v>126</v>
      </c>
      <c r="I2340" s="461">
        <v>629</v>
      </c>
    </row>
    <row r="2341" spans="1:9" ht="15" customHeight="1" x14ac:dyDescent="0.2">
      <c r="A2341" s="223"/>
      <c r="B2341" s="461">
        <v>34</v>
      </c>
      <c r="C2341" s="461">
        <v>201901</v>
      </c>
      <c r="D2341" s="461">
        <v>201901</v>
      </c>
      <c r="E2341" s="462" t="s">
        <v>1069</v>
      </c>
      <c r="F2341" s="462" t="s">
        <v>1320</v>
      </c>
      <c r="G2341" s="574" t="s">
        <v>1003</v>
      </c>
      <c r="H2341" s="461">
        <v>120</v>
      </c>
      <c r="I2341" s="461">
        <v>59</v>
      </c>
    </row>
    <row r="2342" spans="1:9" ht="15" customHeight="1" x14ac:dyDescent="0.2">
      <c r="A2342" s="223"/>
      <c r="B2342" s="461">
        <v>34</v>
      </c>
      <c r="C2342" s="461">
        <v>201901</v>
      </c>
      <c r="D2342" s="461">
        <v>201901</v>
      </c>
      <c r="E2342" s="462" t="s">
        <v>1069</v>
      </c>
      <c r="F2342" s="462" t="s">
        <v>1320</v>
      </c>
      <c r="G2342" s="574" t="s">
        <v>1003</v>
      </c>
      <c r="H2342" s="461">
        <v>121</v>
      </c>
      <c r="I2342" s="461">
        <v>646</v>
      </c>
    </row>
    <row r="2343" spans="1:9" ht="15" customHeight="1" x14ac:dyDescent="0.2">
      <c r="A2343" s="223"/>
      <c r="B2343" s="461">
        <v>34</v>
      </c>
      <c r="C2343" s="461">
        <v>201901</v>
      </c>
      <c r="D2343" s="461">
        <v>201901</v>
      </c>
      <c r="E2343" s="462" t="s">
        <v>1069</v>
      </c>
      <c r="F2343" s="462" t="s">
        <v>1319</v>
      </c>
      <c r="G2343" s="574" t="s">
        <v>1003</v>
      </c>
      <c r="H2343" s="461">
        <v>126</v>
      </c>
      <c r="I2343" s="461">
        <v>142</v>
      </c>
    </row>
    <row r="2344" spans="1:9" ht="15" customHeight="1" x14ac:dyDescent="0.2">
      <c r="A2344" s="223"/>
      <c r="B2344" s="461">
        <v>36</v>
      </c>
      <c r="C2344" s="461">
        <v>201901</v>
      </c>
      <c r="D2344" s="461">
        <v>201901</v>
      </c>
      <c r="E2344" s="462" t="s">
        <v>1070</v>
      </c>
      <c r="F2344" s="461" t="s">
        <v>1336</v>
      </c>
      <c r="G2344" s="574" t="s">
        <v>937</v>
      </c>
      <c r="H2344" s="461">
        <v>120</v>
      </c>
      <c r="I2344" s="461">
        <v>167</v>
      </c>
    </row>
    <row r="2345" spans="1:9" ht="15" customHeight="1" x14ac:dyDescent="0.2">
      <c r="A2345" s="223"/>
      <c r="B2345" s="461">
        <v>36</v>
      </c>
      <c r="C2345" s="461">
        <v>201901</v>
      </c>
      <c r="D2345" s="461">
        <v>201901</v>
      </c>
      <c r="E2345" s="462" t="s">
        <v>1070</v>
      </c>
      <c r="F2345" s="461" t="s">
        <v>1336</v>
      </c>
      <c r="G2345" s="574" t="s">
        <v>937</v>
      </c>
      <c r="H2345" s="461">
        <v>121</v>
      </c>
      <c r="I2345" s="461">
        <v>1514</v>
      </c>
    </row>
    <row r="2346" spans="1:9" ht="15" customHeight="1" x14ac:dyDescent="0.2">
      <c r="A2346" s="223"/>
      <c r="B2346" s="461">
        <v>36</v>
      </c>
      <c r="C2346" s="461">
        <v>201901</v>
      </c>
      <c r="D2346" s="461">
        <v>201901</v>
      </c>
      <c r="E2346" s="462" t="s">
        <v>1070</v>
      </c>
      <c r="F2346" s="462" t="s">
        <v>1318</v>
      </c>
      <c r="G2346" s="574" t="s">
        <v>1003</v>
      </c>
      <c r="H2346" s="461">
        <v>120</v>
      </c>
      <c r="I2346" s="461">
        <v>53</v>
      </c>
    </row>
    <row r="2347" spans="1:9" ht="15" customHeight="1" x14ac:dyDescent="0.2">
      <c r="A2347" s="223"/>
      <c r="B2347" s="461">
        <v>36</v>
      </c>
      <c r="C2347" s="461">
        <v>201901</v>
      </c>
      <c r="D2347" s="461">
        <v>201901</v>
      </c>
      <c r="E2347" s="462" t="s">
        <v>1070</v>
      </c>
      <c r="F2347" s="462" t="s">
        <v>1318</v>
      </c>
      <c r="G2347" s="574" t="s">
        <v>1003</v>
      </c>
      <c r="H2347" s="461">
        <v>121</v>
      </c>
      <c r="I2347" s="461">
        <v>544</v>
      </c>
    </row>
    <row r="2348" spans="1:9" ht="15" customHeight="1" x14ac:dyDescent="0.2">
      <c r="A2348" s="223"/>
      <c r="B2348" s="461">
        <v>36</v>
      </c>
      <c r="C2348" s="461">
        <v>201901</v>
      </c>
      <c r="D2348" s="461">
        <v>201901</v>
      </c>
      <c r="E2348" s="462" t="s">
        <v>1070</v>
      </c>
      <c r="F2348" s="462" t="s">
        <v>1317</v>
      </c>
      <c r="G2348" s="574" t="s">
        <v>1003</v>
      </c>
      <c r="H2348" s="461">
        <v>126</v>
      </c>
      <c r="I2348" s="461">
        <v>119</v>
      </c>
    </row>
    <row r="2349" spans="1:9" ht="15" customHeight="1" x14ac:dyDescent="0.2">
      <c r="A2349" s="223"/>
      <c r="B2349" s="461">
        <v>36</v>
      </c>
      <c r="C2349" s="461">
        <v>201901</v>
      </c>
      <c r="D2349" s="461">
        <v>201901</v>
      </c>
      <c r="E2349" s="462" t="s">
        <v>1070</v>
      </c>
      <c r="F2349" s="462" t="s">
        <v>1330</v>
      </c>
      <c r="G2349" s="574" t="s">
        <v>939</v>
      </c>
      <c r="H2349" s="461">
        <v>120</v>
      </c>
      <c r="I2349" s="461">
        <v>229</v>
      </c>
    </row>
    <row r="2350" spans="1:9" ht="15" customHeight="1" x14ac:dyDescent="0.2">
      <c r="A2350" s="223"/>
      <c r="B2350" s="461">
        <v>36</v>
      </c>
      <c r="C2350" s="461">
        <v>201901</v>
      </c>
      <c r="D2350" s="461">
        <v>201901</v>
      </c>
      <c r="E2350" s="462" t="s">
        <v>1070</v>
      </c>
      <c r="F2350" s="462" t="s">
        <v>1330</v>
      </c>
      <c r="G2350" s="574" t="s">
        <v>939</v>
      </c>
      <c r="H2350" s="461">
        <v>121</v>
      </c>
      <c r="I2350" s="461">
        <v>2120</v>
      </c>
    </row>
    <row r="2351" spans="1:9" ht="15" customHeight="1" x14ac:dyDescent="0.25">
      <c r="A2351" s="450"/>
      <c r="B2351" s="451">
        <v>4</v>
      </c>
      <c r="C2351" s="451">
        <v>201908</v>
      </c>
      <c r="D2351" s="450">
        <v>201901</v>
      </c>
      <c r="E2351" s="450" t="s">
        <v>1066</v>
      </c>
      <c r="F2351" s="450">
        <v>47</v>
      </c>
      <c r="G2351" s="72" t="s">
        <v>920</v>
      </c>
      <c r="H2351" s="450">
        <v>120</v>
      </c>
      <c r="I2351" s="450">
        <v>-2</v>
      </c>
    </row>
    <row r="2352" spans="1:9" ht="15" customHeight="1" x14ac:dyDescent="0.25">
      <c r="A2352" s="450"/>
      <c r="B2352" s="451">
        <v>4</v>
      </c>
      <c r="C2352" s="451">
        <v>201908</v>
      </c>
      <c r="D2352" s="450">
        <v>201901</v>
      </c>
      <c r="E2352" s="450" t="s">
        <v>1066</v>
      </c>
      <c r="F2352" s="450">
        <v>47</v>
      </c>
      <c r="G2352" s="72" t="s">
        <v>920</v>
      </c>
      <c r="H2352" s="450">
        <v>121</v>
      </c>
      <c r="I2352" s="450">
        <v>2</v>
      </c>
    </row>
    <row r="2353" spans="1:9" ht="15" customHeight="1" x14ac:dyDescent="0.25">
      <c r="A2353" s="450"/>
      <c r="B2353" s="451">
        <v>4</v>
      </c>
      <c r="C2353" s="451">
        <v>201908</v>
      </c>
      <c r="D2353" s="450">
        <v>201901</v>
      </c>
      <c r="E2353" s="450" t="s">
        <v>1066</v>
      </c>
      <c r="F2353" s="450" t="s">
        <v>1304</v>
      </c>
      <c r="G2353" s="72" t="s">
        <v>920</v>
      </c>
      <c r="H2353" s="450">
        <v>126</v>
      </c>
      <c r="I2353" s="450">
        <v>-1</v>
      </c>
    </row>
    <row r="2354" spans="1:9" ht="15" customHeight="1" x14ac:dyDescent="0.25">
      <c r="A2354" s="450"/>
      <c r="B2354" s="451">
        <v>4</v>
      </c>
      <c r="C2354" s="451">
        <v>201908</v>
      </c>
      <c r="D2354" s="450">
        <v>201901</v>
      </c>
      <c r="E2354" s="450" t="s">
        <v>1066</v>
      </c>
      <c r="F2354" s="450" t="s">
        <v>1308</v>
      </c>
      <c r="G2354" s="72" t="s">
        <v>941</v>
      </c>
      <c r="H2354" s="450">
        <v>120</v>
      </c>
      <c r="I2354" s="450">
        <v>-1</v>
      </c>
    </row>
    <row r="2355" spans="1:9" ht="15" customHeight="1" x14ac:dyDescent="0.25">
      <c r="A2355" s="450"/>
      <c r="B2355" s="451">
        <v>4</v>
      </c>
      <c r="C2355" s="451">
        <v>201908</v>
      </c>
      <c r="D2355" s="450">
        <v>201901</v>
      </c>
      <c r="E2355" s="450" t="s">
        <v>1066</v>
      </c>
      <c r="F2355" s="457" t="s">
        <v>1308</v>
      </c>
      <c r="G2355" s="72" t="s">
        <v>941</v>
      </c>
      <c r="H2355" s="450">
        <v>121</v>
      </c>
      <c r="I2355" s="450">
        <v>2</v>
      </c>
    </row>
    <row r="2356" spans="1:9" ht="15" customHeight="1" x14ac:dyDescent="0.25">
      <c r="A2356" s="450"/>
      <c r="B2356" s="451">
        <v>4</v>
      </c>
      <c r="C2356" s="451">
        <v>201908</v>
      </c>
      <c r="D2356" s="450">
        <v>201901</v>
      </c>
      <c r="E2356" s="450" t="s">
        <v>1066</v>
      </c>
      <c r="F2356" s="457" t="s">
        <v>1328</v>
      </c>
      <c r="G2356" s="72" t="s">
        <v>925</v>
      </c>
      <c r="H2356" s="450">
        <v>120</v>
      </c>
      <c r="I2356" s="450">
        <v>-1</v>
      </c>
    </row>
    <row r="2357" spans="1:9" ht="15" customHeight="1" x14ac:dyDescent="0.25">
      <c r="A2357" s="450"/>
      <c r="B2357" s="451">
        <v>4</v>
      </c>
      <c r="C2357" s="451">
        <v>201908</v>
      </c>
      <c r="D2357" s="450">
        <v>201901</v>
      </c>
      <c r="E2357" s="450" t="s">
        <v>1066</v>
      </c>
      <c r="F2357" s="457" t="s">
        <v>1328</v>
      </c>
      <c r="G2357" s="72" t="s">
        <v>925</v>
      </c>
      <c r="H2357" s="450">
        <v>121</v>
      </c>
      <c r="I2357" s="450">
        <v>4</v>
      </c>
    </row>
    <row r="2358" spans="1:9" ht="15" customHeight="1" x14ac:dyDescent="0.25">
      <c r="A2358" s="450"/>
      <c r="B2358" s="451">
        <v>4</v>
      </c>
      <c r="C2358" s="451">
        <v>201908</v>
      </c>
      <c r="D2358" s="450">
        <v>201901</v>
      </c>
      <c r="E2358" s="450" t="s">
        <v>1066</v>
      </c>
      <c r="F2358" s="457" t="s">
        <v>1322</v>
      </c>
      <c r="G2358" s="72" t="s">
        <v>1003</v>
      </c>
      <c r="H2358" s="450">
        <v>121</v>
      </c>
      <c r="I2358" s="450">
        <v>-4</v>
      </c>
    </row>
    <row r="2359" spans="1:9" ht="15" customHeight="1" x14ac:dyDescent="0.25">
      <c r="A2359" s="450"/>
      <c r="B2359" s="451">
        <v>4</v>
      </c>
      <c r="C2359" s="451">
        <v>201908</v>
      </c>
      <c r="D2359" s="450">
        <v>201901</v>
      </c>
      <c r="E2359" s="450" t="s">
        <v>1066</v>
      </c>
      <c r="F2359" s="450" t="s">
        <v>1333</v>
      </c>
      <c r="G2359" s="72" t="s">
        <v>913</v>
      </c>
      <c r="H2359" s="450">
        <v>121</v>
      </c>
      <c r="I2359" s="450">
        <v>1</v>
      </c>
    </row>
    <row r="2360" spans="1:9" ht="15" customHeight="1" x14ac:dyDescent="0.25">
      <c r="A2360" s="450"/>
      <c r="B2360" s="451">
        <v>5</v>
      </c>
      <c r="C2360" s="451">
        <v>201908</v>
      </c>
      <c r="D2360" s="450">
        <v>201901</v>
      </c>
      <c r="E2360" s="450" t="s">
        <v>1067</v>
      </c>
      <c r="F2360" s="450">
        <v>18</v>
      </c>
      <c r="G2360" s="72" t="s">
        <v>940</v>
      </c>
      <c r="H2360" s="450">
        <v>120</v>
      </c>
      <c r="I2360" s="450">
        <v>-1</v>
      </c>
    </row>
    <row r="2361" spans="1:9" ht="15" customHeight="1" x14ac:dyDescent="0.25">
      <c r="A2361" s="450"/>
      <c r="B2361" s="451">
        <v>5</v>
      </c>
      <c r="C2361" s="451">
        <v>201908</v>
      </c>
      <c r="D2361" s="450">
        <v>201901</v>
      </c>
      <c r="E2361" s="450" t="s">
        <v>1067</v>
      </c>
      <c r="F2361" s="450">
        <v>18</v>
      </c>
      <c r="G2361" s="72" t="s">
        <v>940</v>
      </c>
      <c r="H2361" s="450">
        <v>121</v>
      </c>
      <c r="I2361" s="450">
        <v>1</v>
      </c>
    </row>
    <row r="2362" spans="1:9" ht="15" customHeight="1" x14ac:dyDescent="0.25">
      <c r="A2362" s="450"/>
      <c r="B2362" s="451">
        <v>5</v>
      </c>
      <c r="C2362" s="451">
        <v>201908</v>
      </c>
      <c r="D2362" s="450">
        <v>201901</v>
      </c>
      <c r="E2362" s="450" t="s">
        <v>1067</v>
      </c>
      <c r="F2362" s="457" t="s">
        <v>1315</v>
      </c>
      <c r="G2362" s="72" t="s">
        <v>930</v>
      </c>
      <c r="H2362" s="450">
        <v>126</v>
      </c>
      <c r="I2362" s="450">
        <v>-1</v>
      </c>
    </row>
    <row r="2363" spans="1:9" ht="15" customHeight="1" x14ac:dyDescent="0.25">
      <c r="A2363" s="450"/>
      <c r="B2363" s="451">
        <v>5</v>
      </c>
      <c r="C2363" s="451">
        <v>201908</v>
      </c>
      <c r="D2363" s="450">
        <v>201901</v>
      </c>
      <c r="E2363" s="450" t="s">
        <v>1067</v>
      </c>
      <c r="F2363" s="457" t="s">
        <v>1316</v>
      </c>
      <c r="G2363" s="72" t="s">
        <v>930</v>
      </c>
      <c r="H2363" s="450">
        <v>120</v>
      </c>
      <c r="I2363" s="450">
        <v>1</v>
      </c>
    </row>
    <row r="2364" spans="1:9" ht="15" customHeight="1" x14ac:dyDescent="0.25">
      <c r="A2364" s="450"/>
      <c r="B2364" s="451">
        <v>5</v>
      </c>
      <c r="C2364" s="451">
        <v>201908</v>
      </c>
      <c r="D2364" s="450">
        <v>201901</v>
      </c>
      <c r="E2364" s="450" t="s">
        <v>1067</v>
      </c>
      <c r="F2364" s="457" t="s">
        <v>1316</v>
      </c>
      <c r="G2364" s="72" t="s">
        <v>930</v>
      </c>
      <c r="H2364" s="450">
        <v>121</v>
      </c>
      <c r="I2364" s="450">
        <v>3</v>
      </c>
    </row>
    <row r="2365" spans="1:9" ht="15" customHeight="1" x14ac:dyDescent="0.25">
      <c r="A2365" s="450"/>
      <c r="B2365" s="451">
        <v>5</v>
      </c>
      <c r="C2365" s="451">
        <v>201908</v>
      </c>
      <c r="D2365" s="450">
        <v>201901</v>
      </c>
      <c r="E2365" s="450" t="s">
        <v>1067</v>
      </c>
      <c r="F2365" s="450">
        <v>85</v>
      </c>
      <c r="G2365" s="72" t="s">
        <v>935</v>
      </c>
      <c r="H2365" s="450">
        <v>120</v>
      </c>
      <c r="I2365" s="450">
        <v>1</v>
      </c>
    </row>
    <row r="2366" spans="1:9" ht="15" customHeight="1" x14ac:dyDescent="0.25">
      <c r="A2366" s="450"/>
      <c r="B2366" s="451">
        <v>5</v>
      </c>
      <c r="C2366" s="451">
        <v>201908</v>
      </c>
      <c r="D2366" s="450">
        <v>201901</v>
      </c>
      <c r="E2366" s="450" t="s">
        <v>1067</v>
      </c>
      <c r="F2366" s="450" t="s">
        <v>1325</v>
      </c>
      <c r="G2366" s="72" t="s">
        <v>928</v>
      </c>
      <c r="H2366" s="450">
        <v>120</v>
      </c>
      <c r="I2366" s="450">
        <v>1</v>
      </c>
    </row>
    <row r="2367" spans="1:9" ht="15" customHeight="1" x14ac:dyDescent="0.25">
      <c r="A2367" s="450"/>
      <c r="B2367" s="451">
        <v>5</v>
      </c>
      <c r="C2367" s="451">
        <v>201908</v>
      </c>
      <c r="D2367" s="450">
        <v>201901</v>
      </c>
      <c r="E2367" s="450" t="s">
        <v>1067</v>
      </c>
      <c r="F2367" s="450" t="s">
        <v>1329</v>
      </c>
      <c r="G2367" s="72" t="s">
        <v>925</v>
      </c>
      <c r="H2367" s="450">
        <v>121</v>
      </c>
      <c r="I2367" s="450">
        <v>3</v>
      </c>
    </row>
    <row r="2368" spans="1:9" ht="15" customHeight="1" x14ac:dyDescent="0.25">
      <c r="A2368" s="450"/>
      <c r="B2368" s="451">
        <v>5</v>
      </c>
      <c r="C2368" s="451">
        <v>201908</v>
      </c>
      <c r="D2368" s="450">
        <v>201901</v>
      </c>
      <c r="E2368" s="450" t="s">
        <v>1067</v>
      </c>
      <c r="F2368" s="450" t="s">
        <v>1331</v>
      </c>
      <c r="G2368" s="72" t="s">
        <v>939</v>
      </c>
      <c r="H2368" s="450">
        <v>121</v>
      </c>
      <c r="I2368" s="450">
        <v>-2</v>
      </c>
    </row>
    <row r="2369" spans="1:9" ht="15" customHeight="1" x14ac:dyDescent="0.25">
      <c r="A2369" s="450"/>
      <c r="B2369" s="451">
        <v>8</v>
      </c>
      <c r="C2369" s="451">
        <v>201908</v>
      </c>
      <c r="D2369" s="450">
        <v>201901</v>
      </c>
      <c r="E2369" s="450" t="s">
        <v>1068</v>
      </c>
      <c r="F2369" s="457">
        <v>34</v>
      </c>
      <c r="G2369" s="72" t="s">
        <v>1024</v>
      </c>
      <c r="H2369" s="450">
        <v>121</v>
      </c>
      <c r="I2369" s="450">
        <v>1</v>
      </c>
    </row>
    <row r="2370" spans="1:9" ht="15" customHeight="1" x14ac:dyDescent="0.25">
      <c r="A2370" s="450"/>
      <c r="B2370" s="451">
        <v>8</v>
      </c>
      <c r="C2370" s="451">
        <v>201908</v>
      </c>
      <c r="D2370" s="450">
        <v>201901</v>
      </c>
      <c r="E2370" s="450" t="s">
        <v>1068</v>
      </c>
      <c r="F2370" s="457" t="s">
        <v>1309</v>
      </c>
      <c r="G2370" s="72" t="s">
        <v>1024</v>
      </c>
      <c r="H2370" s="450">
        <v>126</v>
      </c>
      <c r="I2370" s="450">
        <v>1</v>
      </c>
    </row>
    <row r="2371" spans="1:9" ht="15" customHeight="1" x14ac:dyDescent="0.25">
      <c r="A2371" s="450"/>
      <c r="B2371" s="451">
        <v>8</v>
      </c>
      <c r="C2371" s="451">
        <v>201908</v>
      </c>
      <c r="D2371" s="450">
        <v>201901</v>
      </c>
      <c r="E2371" s="450" t="s">
        <v>1068</v>
      </c>
      <c r="F2371" s="457">
        <v>45</v>
      </c>
      <c r="G2371" s="72" t="s">
        <v>920</v>
      </c>
      <c r="H2371" s="450">
        <v>120</v>
      </c>
      <c r="I2371" s="450">
        <v>-1</v>
      </c>
    </row>
    <row r="2372" spans="1:9" ht="15" customHeight="1" x14ac:dyDescent="0.25">
      <c r="A2372" s="450"/>
      <c r="B2372" s="451">
        <v>8</v>
      </c>
      <c r="C2372" s="451">
        <v>201908</v>
      </c>
      <c r="D2372" s="450">
        <v>201901</v>
      </c>
      <c r="E2372" s="450" t="s">
        <v>1068</v>
      </c>
      <c r="F2372" s="457">
        <v>45</v>
      </c>
      <c r="G2372" s="72" t="s">
        <v>920</v>
      </c>
      <c r="H2372" s="450">
        <v>121</v>
      </c>
      <c r="I2372" s="450">
        <v>1</v>
      </c>
    </row>
    <row r="2373" spans="1:9" ht="15" customHeight="1" x14ac:dyDescent="0.25">
      <c r="A2373" s="450"/>
      <c r="B2373" s="451">
        <v>8</v>
      </c>
      <c r="C2373" s="451">
        <v>201908</v>
      </c>
      <c r="D2373" s="450">
        <v>201901</v>
      </c>
      <c r="E2373" s="450" t="s">
        <v>1068</v>
      </c>
      <c r="F2373" s="450" t="s">
        <v>1326</v>
      </c>
      <c r="G2373" s="72" t="s">
        <v>923</v>
      </c>
      <c r="H2373" s="450">
        <v>121</v>
      </c>
      <c r="I2373" s="450">
        <v>3</v>
      </c>
    </row>
    <row r="2374" spans="1:9" ht="15" customHeight="1" x14ac:dyDescent="0.25">
      <c r="A2374" s="450"/>
      <c r="B2374" s="451">
        <v>8</v>
      </c>
      <c r="C2374" s="451">
        <v>201908</v>
      </c>
      <c r="D2374" s="450">
        <v>201901</v>
      </c>
      <c r="E2374" s="450" t="s">
        <v>1068</v>
      </c>
      <c r="F2374" s="450">
        <v>69</v>
      </c>
      <c r="G2374" s="72" t="s">
        <v>937</v>
      </c>
      <c r="H2374" s="450">
        <v>120</v>
      </c>
      <c r="I2374" s="450">
        <v>-2</v>
      </c>
    </row>
    <row r="2375" spans="1:9" ht="15" customHeight="1" x14ac:dyDescent="0.25">
      <c r="A2375" s="450"/>
      <c r="B2375" s="451">
        <v>8</v>
      </c>
      <c r="C2375" s="451">
        <v>201908</v>
      </c>
      <c r="D2375" s="450">
        <v>201901</v>
      </c>
      <c r="E2375" s="450" t="s">
        <v>1068</v>
      </c>
      <c r="F2375" s="450">
        <v>69</v>
      </c>
      <c r="G2375" s="72" t="s">
        <v>937</v>
      </c>
      <c r="H2375" s="450">
        <v>121</v>
      </c>
      <c r="I2375" s="450">
        <v>4</v>
      </c>
    </row>
    <row r="2376" spans="1:9" ht="15" customHeight="1" x14ac:dyDescent="0.25">
      <c r="A2376" s="450"/>
      <c r="B2376" s="451">
        <v>8</v>
      </c>
      <c r="C2376" s="451">
        <v>201908</v>
      </c>
      <c r="D2376" s="450">
        <v>201901</v>
      </c>
      <c r="E2376" s="450" t="s">
        <v>1068</v>
      </c>
      <c r="F2376" s="457" t="s">
        <v>1334</v>
      </c>
      <c r="G2376" s="72" t="s">
        <v>937</v>
      </c>
      <c r="H2376" s="450">
        <v>126</v>
      </c>
      <c r="I2376" s="450">
        <v>2</v>
      </c>
    </row>
    <row r="2377" spans="1:9" ht="15" customHeight="1" x14ac:dyDescent="0.25">
      <c r="A2377" s="450"/>
      <c r="B2377" s="451">
        <v>8</v>
      </c>
      <c r="C2377" s="451">
        <v>201908</v>
      </c>
      <c r="D2377" s="450">
        <v>201901</v>
      </c>
      <c r="E2377" s="450" t="s">
        <v>1068</v>
      </c>
      <c r="F2377" s="457" t="s">
        <v>1312</v>
      </c>
      <c r="G2377" s="72" t="s">
        <v>930</v>
      </c>
      <c r="H2377" s="450">
        <v>121</v>
      </c>
      <c r="I2377" s="450">
        <v>2</v>
      </c>
    </row>
    <row r="2378" spans="1:9" ht="15" customHeight="1" x14ac:dyDescent="0.25">
      <c r="A2378" s="450"/>
      <c r="B2378" s="451">
        <v>8</v>
      </c>
      <c r="C2378" s="451">
        <v>201908</v>
      </c>
      <c r="D2378" s="450">
        <v>201901</v>
      </c>
      <c r="E2378" s="450" t="s">
        <v>1068</v>
      </c>
      <c r="F2378" s="457" t="s">
        <v>1323</v>
      </c>
      <c r="G2378" s="72" t="s">
        <v>928</v>
      </c>
      <c r="H2378" s="450">
        <v>120</v>
      </c>
      <c r="I2378" s="450">
        <v>-1</v>
      </c>
    </row>
    <row r="2379" spans="1:9" ht="15" customHeight="1" x14ac:dyDescent="0.25">
      <c r="A2379" s="450"/>
      <c r="B2379" s="451">
        <v>8</v>
      </c>
      <c r="C2379" s="451">
        <v>201908</v>
      </c>
      <c r="D2379" s="450">
        <v>201901</v>
      </c>
      <c r="E2379" s="450" t="s">
        <v>1068</v>
      </c>
      <c r="F2379" s="457" t="s">
        <v>1323</v>
      </c>
      <c r="G2379" s="72" t="s">
        <v>928</v>
      </c>
      <c r="H2379" s="450">
        <v>121</v>
      </c>
      <c r="I2379" s="450">
        <v>1</v>
      </c>
    </row>
    <row r="2380" spans="1:9" ht="15" customHeight="1" x14ac:dyDescent="0.25">
      <c r="A2380" s="450"/>
      <c r="B2380" s="451">
        <v>8</v>
      </c>
      <c r="C2380" s="451">
        <v>201908</v>
      </c>
      <c r="D2380" s="450">
        <v>201901</v>
      </c>
      <c r="E2380" s="450" t="s">
        <v>1068</v>
      </c>
      <c r="F2380" s="450" t="s">
        <v>1332</v>
      </c>
      <c r="G2380" s="72" t="s">
        <v>913</v>
      </c>
      <c r="H2380" s="450">
        <v>121</v>
      </c>
      <c r="I2380" s="450">
        <v>1</v>
      </c>
    </row>
    <row r="2381" spans="1:9" ht="15" customHeight="1" x14ac:dyDescent="0.25">
      <c r="A2381" s="450"/>
      <c r="B2381" s="451">
        <v>34</v>
      </c>
      <c r="C2381" s="451">
        <v>201908</v>
      </c>
      <c r="D2381" s="450">
        <v>201901</v>
      </c>
      <c r="E2381" s="450" t="s">
        <v>1069</v>
      </c>
      <c r="F2381" s="450">
        <v>33</v>
      </c>
      <c r="G2381" s="72" t="s">
        <v>1024</v>
      </c>
      <c r="H2381" s="450">
        <v>121</v>
      </c>
      <c r="I2381" s="450">
        <v>2</v>
      </c>
    </row>
    <row r="2382" spans="1:9" ht="15" customHeight="1" x14ac:dyDescent="0.25">
      <c r="A2382" s="450"/>
      <c r="B2382" s="451">
        <v>34</v>
      </c>
      <c r="C2382" s="451">
        <v>201908</v>
      </c>
      <c r="D2382" s="450">
        <v>201901</v>
      </c>
      <c r="E2382" s="450" t="s">
        <v>1069</v>
      </c>
      <c r="F2382" s="450" t="s">
        <v>1310</v>
      </c>
      <c r="G2382" s="72" t="s">
        <v>1024</v>
      </c>
      <c r="H2382" s="450">
        <v>126</v>
      </c>
      <c r="I2382" s="450">
        <v>1</v>
      </c>
    </row>
    <row r="2383" spans="1:9" ht="15" customHeight="1" x14ac:dyDescent="0.25">
      <c r="A2383" s="450"/>
      <c r="B2383" s="451">
        <v>34</v>
      </c>
      <c r="C2383" s="451">
        <v>201908</v>
      </c>
      <c r="D2383" s="450">
        <v>201901</v>
      </c>
      <c r="E2383" s="450" t="s">
        <v>1069</v>
      </c>
      <c r="F2383" s="450">
        <v>46</v>
      </c>
      <c r="G2383" s="72" t="s">
        <v>920</v>
      </c>
      <c r="H2383" s="450">
        <v>121</v>
      </c>
      <c r="I2383" s="450">
        <v>2</v>
      </c>
    </row>
    <row r="2384" spans="1:9" ht="15" customHeight="1" x14ac:dyDescent="0.25">
      <c r="A2384" s="450"/>
      <c r="B2384" s="451">
        <v>34</v>
      </c>
      <c r="C2384" s="451">
        <v>201908</v>
      </c>
      <c r="D2384" s="450">
        <v>201901</v>
      </c>
      <c r="E2384" s="450" t="s">
        <v>1069</v>
      </c>
      <c r="F2384" s="450" t="s">
        <v>1303</v>
      </c>
      <c r="G2384" s="72" t="s">
        <v>920</v>
      </c>
      <c r="H2384" s="450">
        <v>126</v>
      </c>
      <c r="I2384" s="450">
        <v>-1</v>
      </c>
    </row>
    <row r="2385" spans="1:9" ht="15" customHeight="1" x14ac:dyDescent="0.25">
      <c r="A2385" s="450"/>
      <c r="B2385" s="451">
        <v>34</v>
      </c>
      <c r="C2385" s="451">
        <v>201908</v>
      </c>
      <c r="D2385" s="450">
        <v>201901</v>
      </c>
      <c r="E2385" s="450" t="s">
        <v>1069</v>
      </c>
      <c r="F2385" s="457" t="s">
        <v>1324</v>
      </c>
      <c r="G2385" s="72" t="s">
        <v>928</v>
      </c>
      <c r="H2385" s="450">
        <v>121</v>
      </c>
      <c r="I2385" s="450">
        <v>-1</v>
      </c>
    </row>
    <row r="2386" spans="1:9" ht="15" customHeight="1" x14ac:dyDescent="0.25">
      <c r="A2386" s="450"/>
      <c r="B2386" s="451">
        <v>34</v>
      </c>
      <c r="C2386" s="451">
        <v>201908</v>
      </c>
      <c r="D2386" s="450">
        <v>201901</v>
      </c>
      <c r="E2386" s="450" t="s">
        <v>1069</v>
      </c>
      <c r="F2386" s="457" t="s">
        <v>1306</v>
      </c>
      <c r="G2386" s="72" t="s">
        <v>941</v>
      </c>
      <c r="H2386" s="450">
        <v>121</v>
      </c>
      <c r="I2386" s="450">
        <v>-1</v>
      </c>
    </row>
    <row r="2387" spans="1:9" ht="15" customHeight="1" x14ac:dyDescent="0.25">
      <c r="A2387" s="450"/>
      <c r="B2387" s="451">
        <v>34</v>
      </c>
      <c r="C2387" s="451">
        <v>201908</v>
      </c>
      <c r="D2387" s="450">
        <v>201901</v>
      </c>
      <c r="E2387" s="450" t="s">
        <v>1069</v>
      </c>
      <c r="F2387" s="457" t="s">
        <v>1305</v>
      </c>
      <c r="G2387" s="72" t="s">
        <v>941</v>
      </c>
      <c r="H2387" s="450">
        <v>126</v>
      </c>
      <c r="I2387" s="450">
        <v>1</v>
      </c>
    </row>
    <row r="2388" spans="1:9" ht="15" customHeight="1" x14ac:dyDescent="0.25">
      <c r="A2388" s="450"/>
      <c r="B2388" s="451">
        <v>36</v>
      </c>
      <c r="C2388" s="451">
        <v>201908</v>
      </c>
      <c r="D2388" s="450">
        <v>201901</v>
      </c>
      <c r="E2388" s="450" t="s">
        <v>1070</v>
      </c>
      <c r="F2388" s="457" t="s">
        <v>1336</v>
      </c>
      <c r="G2388" s="72" t="s">
        <v>937</v>
      </c>
      <c r="H2388" s="450">
        <v>120</v>
      </c>
      <c r="I2388" s="450">
        <v>-2</v>
      </c>
    </row>
    <row r="2389" spans="1:9" ht="15" customHeight="1" x14ac:dyDescent="0.25">
      <c r="A2389" s="450"/>
      <c r="B2389" s="451">
        <v>36</v>
      </c>
      <c r="C2389" s="451">
        <v>201908</v>
      </c>
      <c r="D2389" s="450">
        <v>201901</v>
      </c>
      <c r="E2389" s="462" t="s">
        <v>1070</v>
      </c>
      <c r="F2389" s="450" t="s">
        <v>1336</v>
      </c>
      <c r="G2389" s="72" t="s">
        <v>937</v>
      </c>
      <c r="H2389" s="450">
        <v>121</v>
      </c>
      <c r="I2389" s="450">
        <v>-1</v>
      </c>
    </row>
    <row r="2390" spans="1:9" ht="15" customHeight="1" x14ac:dyDescent="0.25">
      <c r="A2390" s="450"/>
      <c r="B2390" s="451">
        <v>36</v>
      </c>
      <c r="C2390" s="451">
        <v>201908</v>
      </c>
      <c r="D2390" s="450">
        <v>201901</v>
      </c>
      <c r="E2390" s="462" t="s">
        <v>1070</v>
      </c>
      <c r="F2390" s="450" t="s">
        <v>1318</v>
      </c>
      <c r="G2390" s="72" t="s">
        <v>1003</v>
      </c>
      <c r="H2390" s="450">
        <v>120</v>
      </c>
      <c r="I2390" s="450">
        <v>-1</v>
      </c>
    </row>
    <row r="2391" spans="1:9" ht="15" customHeight="1" x14ac:dyDescent="0.25">
      <c r="A2391" s="450"/>
      <c r="B2391" s="451">
        <v>36</v>
      </c>
      <c r="C2391" s="451">
        <v>201908</v>
      </c>
      <c r="D2391" s="450">
        <v>201901</v>
      </c>
      <c r="E2391" s="462" t="s">
        <v>1070</v>
      </c>
      <c r="F2391" s="450" t="s">
        <v>1318</v>
      </c>
      <c r="G2391" s="72" t="s">
        <v>1003</v>
      </c>
      <c r="H2391" s="450">
        <v>121</v>
      </c>
      <c r="I2391" s="450">
        <v>4</v>
      </c>
    </row>
    <row r="2392" spans="1:9" ht="15" customHeight="1" x14ac:dyDescent="0.25">
      <c r="A2392" s="450"/>
      <c r="B2392" s="451">
        <v>36</v>
      </c>
      <c r="C2392" s="451">
        <v>201908</v>
      </c>
      <c r="D2392" s="450">
        <v>201901</v>
      </c>
      <c r="E2392" s="462" t="s">
        <v>1070</v>
      </c>
      <c r="F2392" s="450" t="s">
        <v>1330</v>
      </c>
      <c r="G2392" s="72" t="s">
        <v>939</v>
      </c>
      <c r="H2392" s="450">
        <v>120</v>
      </c>
      <c r="I2392" s="450">
        <v>-1</v>
      </c>
    </row>
    <row r="2393" spans="1:9" ht="15" customHeight="1" x14ac:dyDescent="0.2">
      <c r="A2393" s="462"/>
      <c r="B2393" s="452">
        <v>4</v>
      </c>
      <c r="C2393" s="452">
        <v>201907</v>
      </c>
      <c r="D2393" s="452">
        <v>201812</v>
      </c>
      <c r="E2393" s="452" t="s">
        <v>1066</v>
      </c>
      <c r="F2393" s="452">
        <v>47</v>
      </c>
      <c r="G2393" s="459" t="s">
        <v>920</v>
      </c>
      <c r="H2393" s="452">
        <v>120</v>
      </c>
      <c r="I2393" s="452">
        <v>-2</v>
      </c>
    </row>
    <row r="2394" spans="1:9" ht="15" customHeight="1" x14ac:dyDescent="0.2">
      <c r="A2394" s="462"/>
      <c r="B2394" s="452">
        <v>4</v>
      </c>
      <c r="C2394" s="452">
        <v>201907</v>
      </c>
      <c r="D2394" s="452">
        <v>201812</v>
      </c>
      <c r="E2394" s="452" t="s">
        <v>1066</v>
      </c>
      <c r="F2394" s="452">
        <v>47</v>
      </c>
      <c r="G2394" s="459" t="s">
        <v>920</v>
      </c>
      <c r="H2394" s="452">
        <v>121</v>
      </c>
      <c r="I2394" s="452">
        <v>1</v>
      </c>
    </row>
    <row r="2395" spans="1:9" ht="15" customHeight="1" x14ac:dyDescent="0.2">
      <c r="A2395" s="462"/>
      <c r="B2395" s="452">
        <v>4</v>
      </c>
      <c r="C2395" s="452">
        <v>201907</v>
      </c>
      <c r="D2395" s="452">
        <v>201812</v>
      </c>
      <c r="E2395" s="452" t="s">
        <v>1066</v>
      </c>
      <c r="F2395" s="452" t="s">
        <v>1304</v>
      </c>
      <c r="G2395" s="459" t="s">
        <v>920</v>
      </c>
      <c r="H2395" s="452">
        <v>126</v>
      </c>
      <c r="I2395" s="452">
        <v>1</v>
      </c>
    </row>
    <row r="2396" spans="1:9" ht="15" customHeight="1" x14ac:dyDescent="0.2">
      <c r="A2396" s="462"/>
      <c r="B2396" s="452">
        <v>4</v>
      </c>
      <c r="C2396" s="452">
        <v>201907</v>
      </c>
      <c r="D2396" s="452">
        <v>201812</v>
      </c>
      <c r="E2396" s="452" t="s">
        <v>1066</v>
      </c>
      <c r="F2396" s="452" t="s">
        <v>1327</v>
      </c>
      <c r="G2396" s="459" t="s">
        <v>923</v>
      </c>
      <c r="H2396" s="452">
        <v>120</v>
      </c>
      <c r="I2396" s="452">
        <v>-1</v>
      </c>
    </row>
    <row r="2397" spans="1:9" ht="15" customHeight="1" x14ac:dyDescent="0.2">
      <c r="A2397" s="462"/>
      <c r="B2397" s="452">
        <v>4</v>
      </c>
      <c r="C2397" s="452">
        <v>201907</v>
      </c>
      <c r="D2397" s="452">
        <v>201812</v>
      </c>
      <c r="E2397" s="452" t="s">
        <v>1066</v>
      </c>
      <c r="F2397" s="452" t="s">
        <v>1327</v>
      </c>
      <c r="G2397" s="459" t="s">
        <v>923</v>
      </c>
      <c r="H2397" s="452">
        <v>121</v>
      </c>
      <c r="I2397" s="452">
        <v>2</v>
      </c>
    </row>
    <row r="2398" spans="1:9" ht="15" customHeight="1" x14ac:dyDescent="0.2">
      <c r="A2398" s="462"/>
      <c r="B2398" s="452">
        <v>4</v>
      </c>
      <c r="C2398" s="452">
        <v>201907</v>
      </c>
      <c r="D2398" s="452">
        <v>201812</v>
      </c>
      <c r="E2398" s="452" t="s">
        <v>1066</v>
      </c>
      <c r="F2398" s="452" t="s">
        <v>1308</v>
      </c>
      <c r="G2398" s="459" t="s">
        <v>941</v>
      </c>
      <c r="H2398" s="452">
        <v>120</v>
      </c>
      <c r="I2398" s="452">
        <v>-2</v>
      </c>
    </row>
    <row r="2399" spans="1:9" ht="15" customHeight="1" x14ac:dyDescent="0.2">
      <c r="A2399" s="462"/>
      <c r="B2399" s="452">
        <v>4</v>
      </c>
      <c r="C2399" s="452">
        <v>201907</v>
      </c>
      <c r="D2399" s="452">
        <v>201812</v>
      </c>
      <c r="E2399" s="452" t="s">
        <v>1066</v>
      </c>
      <c r="F2399" s="452" t="s">
        <v>1308</v>
      </c>
      <c r="G2399" s="459" t="s">
        <v>941</v>
      </c>
      <c r="H2399" s="452">
        <v>121</v>
      </c>
      <c r="I2399" s="452">
        <v>1</v>
      </c>
    </row>
    <row r="2400" spans="1:9" ht="15" customHeight="1" x14ac:dyDescent="0.2">
      <c r="A2400" s="462"/>
      <c r="B2400" s="452">
        <v>4</v>
      </c>
      <c r="C2400" s="452">
        <v>201907</v>
      </c>
      <c r="D2400" s="452">
        <v>201812</v>
      </c>
      <c r="E2400" s="452" t="s">
        <v>1066</v>
      </c>
      <c r="F2400" s="452" t="s">
        <v>1328</v>
      </c>
      <c r="G2400" s="459" t="s">
        <v>925</v>
      </c>
      <c r="H2400" s="452">
        <v>120</v>
      </c>
      <c r="I2400" s="452">
        <v>2</v>
      </c>
    </row>
    <row r="2401" spans="1:9" ht="15" customHeight="1" x14ac:dyDescent="0.2">
      <c r="A2401" s="462"/>
      <c r="B2401" s="452">
        <v>4</v>
      </c>
      <c r="C2401" s="452">
        <v>201907</v>
      </c>
      <c r="D2401" s="452">
        <v>201812</v>
      </c>
      <c r="E2401" s="452" t="s">
        <v>1066</v>
      </c>
      <c r="F2401" s="452" t="s">
        <v>1328</v>
      </c>
      <c r="G2401" s="459" t="s">
        <v>925</v>
      </c>
      <c r="H2401" s="452">
        <v>121</v>
      </c>
      <c r="I2401" s="452">
        <v>-1</v>
      </c>
    </row>
    <row r="2402" spans="1:9" ht="15" customHeight="1" x14ac:dyDescent="0.2">
      <c r="A2402" s="462"/>
      <c r="B2402" s="452">
        <v>4</v>
      </c>
      <c r="C2402" s="452">
        <v>201907</v>
      </c>
      <c r="D2402" s="452">
        <v>201812</v>
      </c>
      <c r="E2402" s="452" t="s">
        <v>1066</v>
      </c>
      <c r="F2402" s="452" t="s">
        <v>1321</v>
      </c>
      <c r="G2402" s="459" t="s">
        <v>1003</v>
      </c>
      <c r="H2402" s="452">
        <v>126</v>
      </c>
      <c r="I2402" s="452">
        <v>1</v>
      </c>
    </row>
    <row r="2403" spans="1:9" ht="15" customHeight="1" x14ac:dyDescent="0.2">
      <c r="A2403" s="462"/>
      <c r="B2403" s="452">
        <v>4</v>
      </c>
      <c r="C2403" s="452">
        <v>201907</v>
      </c>
      <c r="D2403" s="452">
        <v>201812</v>
      </c>
      <c r="E2403" s="452" t="s">
        <v>1066</v>
      </c>
      <c r="F2403" s="452" t="s">
        <v>1333</v>
      </c>
      <c r="G2403" s="459" t="s">
        <v>913</v>
      </c>
      <c r="H2403" s="452">
        <v>120</v>
      </c>
      <c r="I2403" s="452">
        <v>-1</v>
      </c>
    </row>
    <row r="2404" spans="1:9" ht="15" customHeight="1" x14ac:dyDescent="0.2">
      <c r="A2404" s="462"/>
      <c r="B2404" s="452">
        <v>4</v>
      </c>
      <c r="C2404" s="452">
        <v>201907</v>
      </c>
      <c r="D2404" s="452">
        <v>201812</v>
      </c>
      <c r="E2404" s="452" t="s">
        <v>1066</v>
      </c>
      <c r="F2404" s="452" t="s">
        <v>1333</v>
      </c>
      <c r="G2404" s="459" t="s">
        <v>913</v>
      </c>
      <c r="H2404" s="452">
        <v>121</v>
      </c>
      <c r="I2404" s="452">
        <v>2</v>
      </c>
    </row>
    <row r="2405" spans="1:9" ht="15" customHeight="1" x14ac:dyDescent="0.2">
      <c r="A2405" s="462"/>
      <c r="B2405" s="452">
        <v>5</v>
      </c>
      <c r="C2405" s="452">
        <v>201907</v>
      </c>
      <c r="D2405" s="452">
        <v>201812</v>
      </c>
      <c r="E2405" s="452" t="s">
        <v>1067</v>
      </c>
      <c r="F2405" s="452">
        <v>18</v>
      </c>
      <c r="G2405" s="459" t="s">
        <v>940</v>
      </c>
      <c r="H2405" s="452">
        <v>120</v>
      </c>
      <c r="I2405" s="452">
        <v>1</v>
      </c>
    </row>
    <row r="2406" spans="1:9" ht="15" customHeight="1" x14ac:dyDescent="0.2">
      <c r="A2406" s="462"/>
      <c r="B2406" s="452">
        <v>5</v>
      </c>
      <c r="C2406" s="452">
        <v>201907</v>
      </c>
      <c r="D2406" s="452">
        <v>201812</v>
      </c>
      <c r="E2406" s="452" t="s">
        <v>1067</v>
      </c>
      <c r="F2406" s="452">
        <v>18</v>
      </c>
      <c r="G2406" s="459" t="s">
        <v>940</v>
      </c>
      <c r="H2406" s="452">
        <v>121</v>
      </c>
      <c r="I2406" s="452">
        <v>1</v>
      </c>
    </row>
    <row r="2407" spans="1:9" ht="15" customHeight="1" x14ac:dyDescent="0.2">
      <c r="A2407" s="462"/>
      <c r="B2407" s="452">
        <v>5</v>
      </c>
      <c r="C2407" s="452">
        <v>201907</v>
      </c>
      <c r="D2407" s="452">
        <v>201812</v>
      </c>
      <c r="E2407" s="452" t="s">
        <v>1067</v>
      </c>
      <c r="F2407" s="452" t="s">
        <v>1316</v>
      </c>
      <c r="G2407" s="459" t="s">
        <v>930</v>
      </c>
      <c r="H2407" s="452">
        <v>120</v>
      </c>
      <c r="I2407" s="452">
        <v>-1</v>
      </c>
    </row>
    <row r="2408" spans="1:9" ht="15" customHeight="1" x14ac:dyDescent="0.2">
      <c r="A2408" s="462"/>
      <c r="B2408" s="452">
        <v>5</v>
      </c>
      <c r="C2408" s="452">
        <v>201907</v>
      </c>
      <c r="D2408" s="452">
        <v>201812</v>
      </c>
      <c r="E2408" s="452" t="s">
        <v>1067</v>
      </c>
      <c r="F2408" s="452" t="s">
        <v>1316</v>
      </c>
      <c r="G2408" s="459" t="s">
        <v>930</v>
      </c>
      <c r="H2408" s="452">
        <v>121</v>
      </c>
      <c r="I2408" s="452">
        <v>2</v>
      </c>
    </row>
    <row r="2409" spans="1:9" ht="15" customHeight="1" x14ac:dyDescent="0.2">
      <c r="A2409" s="462"/>
      <c r="B2409" s="452">
        <v>5</v>
      </c>
      <c r="C2409" s="452">
        <v>201907</v>
      </c>
      <c r="D2409" s="452">
        <v>201812</v>
      </c>
      <c r="E2409" s="452" t="s">
        <v>1067</v>
      </c>
      <c r="F2409" s="452" t="s">
        <v>1325</v>
      </c>
      <c r="G2409" s="459" t="s">
        <v>928</v>
      </c>
      <c r="H2409" s="452">
        <v>120</v>
      </c>
      <c r="I2409" s="452">
        <v>-1</v>
      </c>
    </row>
    <row r="2410" spans="1:9" ht="15" customHeight="1" x14ac:dyDescent="0.2">
      <c r="A2410" s="462"/>
      <c r="B2410" s="452">
        <v>5</v>
      </c>
      <c r="C2410" s="452">
        <v>201907</v>
      </c>
      <c r="D2410" s="452">
        <v>201812</v>
      </c>
      <c r="E2410" s="452" t="s">
        <v>1067</v>
      </c>
      <c r="F2410" s="452" t="s">
        <v>1325</v>
      </c>
      <c r="G2410" s="459" t="s">
        <v>928</v>
      </c>
      <c r="H2410" s="452">
        <v>121</v>
      </c>
      <c r="I2410" s="452">
        <v>1</v>
      </c>
    </row>
    <row r="2411" spans="1:9" ht="15" customHeight="1" x14ac:dyDescent="0.2">
      <c r="A2411" s="462"/>
      <c r="B2411" s="452">
        <v>5</v>
      </c>
      <c r="C2411" s="452">
        <v>201907</v>
      </c>
      <c r="D2411" s="452">
        <v>201812</v>
      </c>
      <c r="E2411" s="452" t="s">
        <v>1067</v>
      </c>
      <c r="F2411" s="452" t="s">
        <v>1329</v>
      </c>
      <c r="G2411" s="459" t="s">
        <v>925</v>
      </c>
      <c r="H2411" s="452">
        <v>120</v>
      </c>
      <c r="I2411" s="452">
        <v>1</v>
      </c>
    </row>
    <row r="2412" spans="1:9" ht="15" customHeight="1" x14ac:dyDescent="0.2">
      <c r="A2412" s="462"/>
      <c r="B2412" s="452">
        <v>5</v>
      </c>
      <c r="C2412" s="452">
        <v>201907</v>
      </c>
      <c r="D2412" s="452">
        <v>201812</v>
      </c>
      <c r="E2412" s="452" t="s">
        <v>1067</v>
      </c>
      <c r="F2412" s="452" t="s">
        <v>1329</v>
      </c>
      <c r="G2412" s="459" t="s">
        <v>925</v>
      </c>
      <c r="H2412" s="452">
        <v>121</v>
      </c>
      <c r="I2412" s="452">
        <v>1</v>
      </c>
    </row>
    <row r="2413" spans="1:9" ht="15" customHeight="1" x14ac:dyDescent="0.2">
      <c r="A2413" s="462"/>
      <c r="B2413" s="452">
        <v>5</v>
      </c>
      <c r="C2413" s="452">
        <v>201907</v>
      </c>
      <c r="D2413" s="452">
        <v>201812</v>
      </c>
      <c r="E2413" s="452" t="s">
        <v>1067</v>
      </c>
      <c r="F2413" s="452" t="s">
        <v>1331</v>
      </c>
      <c r="G2413" s="459" t="s">
        <v>939</v>
      </c>
      <c r="H2413" s="452">
        <v>120</v>
      </c>
      <c r="I2413" s="452">
        <v>1</v>
      </c>
    </row>
    <row r="2414" spans="1:9" ht="15" customHeight="1" x14ac:dyDescent="0.2">
      <c r="A2414" s="462"/>
      <c r="B2414" s="452">
        <v>5</v>
      </c>
      <c r="C2414" s="452">
        <v>201907</v>
      </c>
      <c r="D2414" s="452">
        <v>201812</v>
      </c>
      <c r="E2414" s="452" t="s">
        <v>1067</v>
      </c>
      <c r="F2414" s="452" t="s">
        <v>1331</v>
      </c>
      <c r="G2414" s="459" t="s">
        <v>939</v>
      </c>
      <c r="H2414" s="452">
        <v>121</v>
      </c>
      <c r="I2414" s="452">
        <v>-1</v>
      </c>
    </row>
    <row r="2415" spans="1:9" ht="15" customHeight="1" x14ac:dyDescent="0.2">
      <c r="A2415" s="462"/>
      <c r="B2415" s="452">
        <v>8</v>
      </c>
      <c r="C2415" s="452">
        <v>201907</v>
      </c>
      <c r="D2415" s="452">
        <v>201812</v>
      </c>
      <c r="E2415" s="452" t="s">
        <v>1068</v>
      </c>
      <c r="F2415" s="452">
        <v>19</v>
      </c>
      <c r="G2415" s="459" t="s">
        <v>940</v>
      </c>
      <c r="H2415" s="452">
        <v>121</v>
      </c>
      <c r="I2415" s="452">
        <v>1</v>
      </c>
    </row>
    <row r="2416" spans="1:9" ht="15" customHeight="1" x14ac:dyDescent="0.2">
      <c r="A2416" s="462"/>
      <c r="B2416" s="452">
        <v>8</v>
      </c>
      <c r="C2416" s="452">
        <v>201907</v>
      </c>
      <c r="D2416" s="452">
        <v>201812</v>
      </c>
      <c r="E2416" s="452" t="s">
        <v>1068</v>
      </c>
      <c r="F2416" s="452">
        <v>34</v>
      </c>
      <c r="G2416" s="459" t="s">
        <v>1024</v>
      </c>
      <c r="H2416" s="452">
        <v>120</v>
      </c>
      <c r="I2416" s="452">
        <v>1</v>
      </c>
    </row>
    <row r="2417" spans="1:9" ht="15" customHeight="1" x14ac:dyDescent="0.2">
      <c r="A2417" s="462"/>
      <c r="B2417" s="452">
        <v>8</v>
      </c>
      <c r="C2417" s="452">
        <v>201907</v>
      </c>
      <c r="D2417" s="452">
        <v>201812</v>
      </c>
      <c r="E2417" s="452" t="s">
        <v>1068</v>
      </c>
      <c r="F2417" s="452">
        <v>34</v>
      </c>
      <c r="G2417" s="459" t="s">
        <v>1024</v>
      </c>
      <c r="H2417" s="452">
        <v>121</v>
      </c>
      <c r="I2417" s="452">
        <v>1</v>
      </c>
    </row>
    <row r="2418" spans="1:9" ht="15" customHeight="1" x14ac:dyDescent="0.2">
      <c r="A2418" s="462"/>
      <c r="B2418" s="452">
        <v>8</v>
      </c>
      <c r="C2418" s="452">
        <v>201907</v>
      </c>
      <c r="D2418" s="452">
        <v>201812</v>
      </c>
      <c r="E2418" s="452" t="s">
        <v>1068</v>
      </c>
      <c r="F2418" s="452" t="s">
        <v>1326</v>
      </c>
      <c r="G2418" s="459" t="s">
        <v>923</v>
      </c>
      <c r="H2418" s="452">
        <v>120</v>
      </c>
      <c r="I2418" s="452">
        <v>-1</v>
      </c>
    </row>
    <row r="2419" spans="1:9" ht="15" customHeight="1" x14ac:dyDescent="0.2">
      <c r="A2419" s="462"/>
      <c r="B2419" s="452">
        <v>8</v>
      </c>
      <c r="C2419" s="452">
        <v>201907</v>
      </c>
      <c r="D2419" s="452">
        <v>201812</v>
      </c>
      <c r="E2419" s="452" t="s">
        <v>1068</v>
      </c>
      <c r="F2419" s="452" t="s">
        <v>1326</v>
      </c>
      <c r="G2419" s="459" t="s">
        <v>923</v>
      </c>
      <c r="H2419" s="452">
        <v>121</v>
      </c>
      <c r="I2419" s="452">
        <v>1</v>
      </c>
    </row>
    <row r="2420" spans="1:9" ht="15" customHeight="1" x14ac:dyDescent="0.2">
      <c r="A2420" s="462"/>
      <c r="B2420" s="452">
        <v>8</v>
      </c>
      <c r="C2420" s="452">
        <v>201907</v>
      </c>
      <c r="D2420" s="452">
        <v>201812</v>
      </c>
      <c r="E2420" s="452" t="s">
        <v>1068</v>
      </c>
      <c r="F2420" s="452">
        <v>69</v>
      </c>
      <c r="G2420" s="459" t="s">
        <v>937</v>
      </c>
      <c r="H2420" s="452">
        <v>121</v>
      </c>
      <c r="I2420" s="452">
        <v>-1</v>
      </c>
    </row>
    <row r="2421" spans="1:9" ht="15" customHeight="1" x14ac:dyDescent="0.2">
      <c r="A2421" s="462"/>
      <c r="B2421" s="452">
        <v>8</v>
      </c>
      <c r="C2421" s="452">
        <v>201907</v>
      </c>
      <c r="D2421" s="452">
        <v>201812</v>
      </c>
      <c r="E2421" s="452" t="s">
        <v>1068</v>
      </c>
      <c r="F2421" s="452" t="s">
        <v>1312</v>
      </c>
      <c r="G2421" s="459" t="s">
        <v>930</v>
      </c>
      <c r="H2421" s="452">
        <v>120</v>
      </c>
      <c r="I2421" s="452">
        <v>1</v>
      </c>
    </row>
    <row r="2422" spans="1:9" ht="15" customHeight="1" x14ac:dyDescent="0.2">
      <c r="A2422" s="462"/>
      <c r="B2422" s="452">
        <v>8</v>
      </c>
      <c r="C2422" s="452">
        <v>201907</v>
      </c>
      <c r="D2422" s="452">
        <v>201812</v>
      </c>
      <c r="E2422" s="452" t="s">
        <v>1068</v>
      </c>
      <c r="F2422" s="452" t="s">
        <v>1312</v>
      </c>
      <c r="G2422" s="459" t="s">
        <v>930</v>
      </c>
      <c r="H2422" s="452">
        <v>121</v>
      </c>
      <c r="I2422" s="452">
        <v>-1</v>
      </c>
    </row>
    <row r="2423" spans="1:9" ht="15" customHeight="1" x14ac:dyDescent="0.2">
      <c r="A2423" s="462"/>
      <c r="B2423" s="452">
        <v>8</v>
      </c>
      <c r="C2423" s="452">
        <v>201907</v>
      </c>
      <c r="D2423" s="452">
        <v>201812</v>
      </c>
      <c r="E2423" s="452" t="s">
        <v>1068</v>
      </c>
      <c r="F2423" s="452" t="s">
        <v>1323</v>
      </c>
      <c r="G2423" s="459" t="s">
        <v>928</v>
      </c>
      <c r="H2423" s="452">
        <v>121</v>
      </c>
      <c r="I2423" s="452">
        <v>2</v>
      </c>
    </row>
    <row r="2424" spans="1:9" ht="15" customHeight="1" x14ac:dyDescent="0.2">
      <c r="A2424" s="462"/>
      <c r="B2424" s="452">
        <v>8</v>
      </c>
      <c r="C2424" s="452">
        <v>201907</v>
      </c>
      <c r="D2424" s="452">
        <v>201812</v>
      </c>
      <c r="E2424" s="452" t="s">
        <v>1068</v>
      </c>
      <c r="F2424" s="452" t="s">
        <v>1332</v>
      </c>
      <c r="G2424" s="459" t="s">
        <v>913</v>
      </c>
      <c r="H2424" s="452">
        <v>121</v>
      </c>
      <c r="I2424" s="452">
        <v>2</v>
      </c>
    </row>
    <row r="2425" spans="1:9" ht="15" customHeight="1" x14ac:dyDescent="0.2">
      <c r="A2425" s="462"/>
      <c r="B2425" s="452">
        <v>34</v>
      </c>
      <c r="C2425" s="452">
        <v>201907</v>
      </c>
      <c r="D2425" s="452">
        <v>201812</v>
      </c>
      <c r="E2425" s="452" t="s">
        <v>1069</v>
      </c>
      <c r="F2425" s="452">
        <v>46</v>
      </c>
      <c r="G2425" s="459" t="s">
        <v>920</v>
      </c>
      <c r="H2425" s="452">
        <v>121</v>
      </c>
      <c r="I2425" s="452">
        <v>-1</v>
      </c>
    </row>
    <row r="2426" spans="1:9" ht="15" customHeight="1" x14ac:dyDescent="0.2">
      <c r="A2426" s="462"/>
      <c r="B2426" s="452">
        <v>34</v>
      </c>
      <c r="C2426" s="452">
        <v>201907</v>
      </c>
      <c r="D2426" s="452">
        <v>201812</v>
      </c>
      <c r="E2426" s="452" t="s">
        <v>1069</v>
      </c>
      <c r="F2426" s="452" t="s">
        <v>1306</v>
      </c>
      <c r="G2426" s="459" t="s">
        <v>941</v>
      </c>
      <c r="H2426" s="452">
        <v>120</v>
      </c>
      <c r="I2426" s="452">
        <v>-1</v>
      </c>
    </row>
    <row r="2427" spans="1:9" ht="15" customHeight="1" x14ac:dyDescent="0.2">
      <c r="A2427" s="462"/>
      <c r="B2427" s="452">
        <v>34</v>
      </c>
      <c r="C2427" s="452">
        <v>201907</v>
      </c>
      <c r="D2427" s="452">
        <v>201812</v>
      </c>
      <c r="E2427" s="452" t="s">
        <v>1069</v>
      </c>
      <c r="F2427" s="452" t="s">
        <v>1306</v>
      </c>
      <c r="G2427" s="459" t="s">
        <v>941</v>
      </c>
      <c r="H2427" s="452">
        <v>121</v>
      </c>
      <c r="I2427" s="452">
        <v>3</v>
      </c>
    </row>
    <row r="2428" spans="1:9" ht="15" customHeight="1" x14ac:dyDescent="0.2">
      <c r="A2428" s="462"/>
      <c r="B2428" s="452">
        <v>34</v>
      </c>
      <c r="C2428" s="452">
        <v>201907</v>
      </c>
      <c r="D2428" s="452">
        <v>201812</v>
      </c>
      <c r="E2428" s="452" t="s">
        <v>1069</v>
      </c>
      <c r="F2428" s="452" t="s">
        <v>1305</v>
      </c>
      <c r="G2428" s="459" t="s">
        <v>941</v>
      </c>
      <c r="H2428" s="452">
        <v>126</v>
      </c>
      <c r="I2428" s="452">
        <v>1</v>
      </c>
    </row>
    <row r="2429" spans="1:9" ht="15" customHeight="1" x14ac:dyDescent="0.2">
      <c r="A2429" s="462"/>
      <c r="B2429" s="452">
        <v>36</v>
      </c>
      <c r="C2429" s="452">
        <v>201907</v>
      </c>
      <c r="D2429" s="452">
        <v>201812</v>
      </c>
      <c r="E2429" s="452" t="s">
        <v>1070</v>
      </c>
      <c r="F2429" s="452" t="s">
        <v>1336</v>
      </c>
      <c r="G2429" s="459" t="s">
        <v>937</v>
      </c>
      <c r="H2429" s="452">
        <v>121</v>
      </c>
      <c r="I2429" s="452">
        <v>-1</v>
      </c>
    </row>
    <row r="2430" spans="1:9" ht="15" customHeight="1" x14ac:dyDescent="0.2">
      <c r="A2430" s="462"/>
      <c r="B2430" s="452">
        <v>36</v>
      </c>
      <c r="C2430" s="452">
        <v>201907</v>
      </c>
      <c r="D2430" s="452">
        <v>201812</v>
      </c>
      <c r="E2430" s="452" t="s">
        <v>1070</v>
      </c>
      <c r="F2430" s="452" t="s">
        <v>1318</v>
      </c>
      <c r="G2430" s="459" t="s">
        <v>1003</v>
      </c>
      <c r="H2430" s="452">
        <v>121</v>
      </c>
      <c r="I2430" s="452">
        <v>2</v>
      </c>
    </row>
    <row r="2431" spans="1:9" ht="15" customHeight="1" x14ac:dyDescent="0.2">
      <c r="A2431" s="462"/>
      <c r="B2431" s="452">
        <v>36</v>
      </c>
      <c r="C2431" s="452">
        <v>201907</v>
      </c>
      <c r="D2431" s="452">
        <v>201812</v>
      </c>
      <c r="E2431" s="452" t="s">
        <v>1070</v>
      </c>
      <c r="F2431" s="452" t="s">
        <v>1317</v>
      </c>
      <c r="G2431" s="459" t="s">
        <v>1003</v>
      </c>
      <c r="H2431" s="452">
        <v>126</v>
      </c>
      <c r="I2431" s="452">
        <v>-1</v>
      </c>
    </row>
    <row r="2432" spans="1:9" ht="15" customHeight="1" x14ac:dyDescent="0.2">
      <c r="A2432" s="462"/>
      <c r="B2432" s="452">
        <v>36</v>
      </c>
      <c r="C2432" s="452">
        <v>201907</v>
      </c>
      <c r="D2432" s="452">
        <v>201812</v>
      </c>
      <c r="E2432" s="452" t="s">
        <v>1070</v>
      </c>
      <c r="F2432" s="452" t="s">
        <v>1330</v>
      </c>
      <c r="G2432" s="459" t="s">
        <v>939</v>
      </c>
      <c r="H2432" s="452">
        <v>121</v>
      </c>
      <c r="I2432" s="452">
        <v>1</v>
      </c>
    </row>
    <row r="2433" spans="1:9" ht="15" customHeight="1" x14ac:dyDescent="0.2">
      <c r="A2433" s="223"/>
      <c r="B2433" s="452">
        <v>4</v>
      </c>
      <c r="C2433" s="452">
        <v>201906</v>
      </c>
      <c r="D2433" s="452">
        <v>201812</v>
      </c>
      <c r="E2433" s="452" t="s">
        <v>1066</v>
      </c>
      <c r="F2433" s="452">
        <v>47</v>
      </c>
      <c r="G2433" s="459" t="s">
        <v>920</v>
      </c>
      <c r="H2433" s="452">
        <v>120</v>
      </c>
      <c r="I2433" s="452">
        <v>1</v>
      </c>
    </row>
    <row r="2434" spans="1:9" ht="15" customHeight="1" x14ac:dyDescent="0.2">
      <c r="A2434" s="223"/>
      <c r="B2434" s="452">
        <v>4</v>
      </c>
      <c r="C2434" s="452">
        <v>201906</v>
      </c>
      <c r="D2434" s="452">
        <v>201812</v>
      </c>
      <c r="E2434" s="452" t="s">
        <v>1066</v>
      </c>
      <c r="F2434" s="452">
        <v>47</v>
      </c>
      <c r="G2434" s="459" t="s">
        <v>920</v>
      </c>
      <c r="H2434" s="452">
        <v>121</v>
      </c>
      <c r="I2434" s="452">
        <v>1</v>
      </c>
    </row>
    <row r="2435" spans="1:9" ht="15" customHeight="1" x14ac:dyDescent="0.2">
      <c r="A2435" s="223"/>
      <c r="B2435" s="452">
        <v>4</v>
      </c>
      <c r="C2435" s="452">
        <v>201906</v>
      </c>
      <c r="D2435" s="452">
        <v>201812</v>
      </c>
      <c r="E2435" s="452" t="s">
        <v>1066</v>
      </c>
      <c r="F2435" s="452" t="s">
        <v>1304</v>
      </c>
      <c r="G2435" s="459" t="s">
        <v>920</v>
      </c>
      <c r="H2435" s="452">
        <v>126</v>
      </c>
      <c r="I2435" s="452">
        <v>1</v>
      </c>
    </row>
    <row r="2436" spans="1:9" ht="15" customHeight="1" x14ac:dyDescent="0.2">
      <c r="A2436" s="223"/>
      <c r="B2436" s="452">
        <v>4</v>
      </c>
      <c r="C2436" s="452">
        <v>201906</v>
      </c>
      <c r="D2436" s="452">
        <v>201812</v>
      </c>
      <c r="E2436" s="452" t="s">
        <v>1066</v>
      </c>
      <c r="F2436" s="452" t="s">
        <v>1327</v>
      </c>
      <c r="G2436" s="459" t="s">
        <v>923</v>
      </c>
      <c r="H2436" s="452">
        <v>121</v>
      </c>
      <c r="I2436" s="452">
        <v>-1</v>
      </c>
    </row>
    <row r="2437" spans="1:9" ht="15" customHeight="1" x14ac:dyDescent="0.2">
      <c r="A2437" s="223"/>
      <c r="B2437" s="452">
        <v>4</v>
      </c>
      <c r="C2437" s="452">
        <v>201906</v>
      </c>
      <c r="D2437" s="452">
        <v>201812</v>
      </c>
      <c r="E2437" s="452" t="s">
        <v>1066</v>
      </c>
      <c r="F2437" s="452">
        <v>86</v>
      </c>
      <c r="G2437" s="459" t="s">
        <v>935</v>
      </c>
      <c r="H2437" s="452">
        <v>121</v>
      </c>
      <c r="I2437" s="452">
        <v>1</v>
      </c>
    </row>
    <row r="2438" spans="1:9" ht="15" customHeight="1" x14ac:dyDescent="0.2">
      <c r="A2438" s="223"/>
      <c r="B2438" s="452">
        <v>4</v>
      </c>
      <c r="C2438" s="452">
        <v>201906</v>
      </c>
      <c r="D2438" s="452">
        <v>201812</v>
      </c>
      <c r="E2438" s="452" t="s">
        <v>1066</v>
      </c>
      <c r="F2438" s="452" t="s">
        <v>1308</v>
      </c>
      <c r="G2438" s="459" t="s">
        <v>941</v>
      </c>
      <c r="H2438" s="452">
        <v>120</v>
      </c>
      <c r="I2438" s="452">
        <v>2</v>
      </c>
    </row>
    <row r="2439" spans="1:9" ht="15" customHeight="1" x14ac:dyDescent="0.2">
      <c r="A2439" s="223"/>
      <c r="B2439" s="452">
        <v>4</v>
      </c>
      <c r="C2439" s="452">
        <v>201906</v>
      </c>
      <c r="D2439" s="452">
        <v>201812</v>
      </c>
      <c r="E2439" s="452" t="s">
        <v>1066</v>
      </c>
      <c r="F2439" s="452" t="s">
        <v>1308</v>
      </c>
      <c r="G2439" s="459" t="s">
        <v>941</v>
      </c>
      <c r="H2439" s="452">
        <v>121</v>
      </c>
      <c r="I2439" s="452">
        <v>-1</v>
      </c>
    </row>
    <row r="2440" spans="1:9" ht="15" customHeight="1" x14ac:dyDescent="0.2">
      <c r="A2440" s="223"/>
      <c r="B2440" s="452">
        <v>4</v>
      </c>
      <c r="C2440" s="452">
        <v>201906</v>
      </c>
      <c r="D2440" s="452">
        <v>201812</v>
      </c>
      <c r="E2440" s="452" t="s">
        <v>1066</v>
      </c>
      <c r="F2440" s="452" t="s">
        <v>1307</v>
      </c>
      <c r="G2440" s="459" t="s">
        <v>941</v>
      </c>
      <c r="H2440" s="452">
        <v>126</v>
      </c>
      <c r="I2440" s="452">
        <v>1</v>
      </c>
    </row>
    <row r="2441" spans="1:9" ht="15" customHeight="1" x14ac:dyDescent="0.2">
      <c r="A2441" s="223"/>
      <c r="B2441" s="452">
        <v>4</v>
      </c>
      <c r="C2441" s="452">
        <v>201906</v>
      </c>
      <c r="D2441" s="452">
        <v>201812</v>
      </c>
      <c r="E2441" s="452" t="s">
        <v>1066</v>
      </c>
      <c r="F2441" s="452" t="s">
        <v>1328</v>
      </c>
      <c r="G2441" s="459" t="s">
        <v>925</v>
      </c>
      <c r="H2441" s="452">
        <v>120</v>
      </c>
      <c r="I2441" s="452">
        <v>-3</v>
      </c>
    </row>
    <row r="2442" spans="1:9" ht="15" customHeight="1" x14ac:dyDescent="0.2">
      <c r="A2442" s="223"/>
      <c r="B2442" s="452">
        <v>4</v>
      </c>
      <c r="C2442" s="452">
        <v>201906</v>
      </c>
      <c r="D2442" s="452">
        <v>201812</v>
      </c>
      <c r="E2442" s="452" t="s">
        <v>1066</v>
      </c>
      <c r="F2442" s="452" t="s">
        <v>1328</v>
      </c>
      <c r="G2442" s="459" t="s">
        <v>925</v>
      </c>
      <c r="H2442" s="452">
        <v>121</v>
      </c>
      <c r="I2442" s="452">
        <v>7</v>
      </c>
    </row>
    <row r="2443" spans="1:9" ht="15" customHeight="1" x14ac:dyDescent="0.2">
      <c r="A2443" s="223"/>
      <c r="B2443" s="452">
        <v>4</v>
      </c>
      <c r="C2443" s="452">
        <v>201906</v>
      </c>
      <c r="D2443" s="452">
        <v>201812</v>
      </c>
      <c r="E2443" s="452" t="s">
        <v>1066</v>
      </c>
      <c r="F2443" s="452" t="s">
        <v>1322</v>
      </c>
      <c r="G2443" s="459" t="s">
        <v>1003</v>
      </c>
      <c r="H2443" s="452">
        <v>120</v>
      </c>
      <c r="I2443" s="452">
        <v>-1</v>
      </c>
    </row>
    <row r="2444" spans="1:9" ht="15" customHeight="1" x14ac:dyDescent="0.2">
      <c r="A2444" s="223"/>
      <c r="B2444" s="452">
        <v>4</v>
      </c>
      <c r="C2444" s="452">
        <v>201906</v>
      </c>
      <c r="D2444" s="452">
        <v>201812</v>
      </c>
      <c r="E2444" s="452" t="s">
        <v>1066</v>
      </c>
      <c r="F2444" s="452" t="s">
        <v>1322</v>
      </c>
      <c r="G2444" s="459" t="s">
        <v>1003</v>
      </c>
      <c r="H2444" s="452">
        <v>121</v>
      </c>
      <c r="I2444" s="452">
        <v>4</v>
      </c>
    </row>
    <row r="2445" spans="1:9" ht="15" customHeight="1" x14ac:dyDescent="0.2">
      <c r="A2445" s="223"/>
      <c r="B2445" s="557">
        <v>4</v>
      </c>
      <c r="C2445" s="557">
        <v>201906</v>
      </c>
      <c r="D2445" s="557">
        <v>201812</v>
      </c>
      <c r="E2445" s="557" t="s">
        <v>1066</v>
      </c>
      <c r="F2445" s="557" t="s">
        <v>1333</v>
      </c>
      <c r="G2445" s="557" t="s">
        <v>913</v>
      </c>
      <c r="H2445" s="557">
        <v>120</v>
      </c>
      <c r="I2445" s="557">
        <v>-6</v>
      </c>
    </row>
    <row r="2446" spans="1:9" ht="15" customHeight="1" x14ac:dyDescent="0.2">
      <c r="A2446" s="223"/>
      <c r="B2446" s="557">
        <v>4</v>
      </c>
      <c r="C2446" s="557">
        <v>201906</v>
      </c>
      <c r="D2446" s="557">
        <v>201812</v>
      </c>
      <c r="E2446" s="557" t="s">
        <v>1066</v>
      </c>
      <c r="F2446" s="557" t="s">
        <v>1333</v>
      </c>
      <c r="G2446" s="557" t="s">
        <v>913</v>
      </c>
      <c r="H2446" s="557">
        <v>121</v>
      </c>
      <c r="I2446" s="557">
        <v>3</v>
      </c>
    </row>
    <row r="2447" spans="1:9" ht="15" customHeight="1" x14ac:dyDescent="0.2">
      <c r="A2447" s="223"/>
      <c r="B2447" s="557">
        <v>5</v>
      </c>
      <c r="C2447" s="557">
        <v>201906</v>
      </c>
      <c r="D2447" s="557">
        <v>201812</v>
      </c>
      <c r="E2447" s="557" t="s">
        <v>1067</v>
      </c>
      <c r="F2447" s="557">
        <v>18</v>
      </c>
      <c r="G2447" s="557" t="s">
        <v>940</v>
      </c>
      <c r="H2447" s="557">
        <v>120</v>
      </c>
      <c r="I2447" s="557">
        <v>1</v>
      </c>
    </row>
    <row r="2448" spans="1:9" ht="15" customHeight="1" x14ac:dyDescent="0.2">
      <c r="A2448" s="223"/>
      <c r="B2448" s="557">
        <v>5</v>
      </c>
      <c r="C2448" s="557">
        <v>201906</v>
      </c>
      <c r="D2448" s="557">
        <v>201812</v>
      </c>
      <c r="E2448" s="557" t="s">
        <v>1067</v>
      </c>
      <c r="F2448" s="557">
        <v>18</v>
      </c>
      <c r="G2448" s="557" t="s">
        <v>940</v>
      </c>
      <c r="H2448" s="557">
        <v>121</v>
      </c>
      <c r="I2448" s="557">
        <v>-1</v>
      </c>
    </row>
    <row r="2449" spans="1:9" ht="15" customHeight="1" x14ac:dyDescent="0.2">
      <c r="A2449" s="223"/>
      <c r="B2449" s="557">
        <v>5</v>
      </c>
      <c r="C2449" s="557">
        <v>201906</v>
      </c>
      <c r="D2449" s="557">
        <v>201812</v>
      </c>
      <c r="E2449" s="557" t="s">
        <v>1067</v>
      </c>
      <c r="F2449" s="557" t="s">
        <v>1316</v>
      </c>
      <c r="G2449" s="557" t="s">
        <v>930</v>
      </c>
      <c r="H2449" s="557">
        <v>121</v>
      </c>
      <c r="I2449" s="557">
        <v>9</v>
      </c>
    </row>
    <row r="2450" spans="1:9" ht="15" customHeight="1" x14ac:dyDescent="0.2">
      <c r="A2450" s="223"/>
      <c r="B2450" s="557">
        <v>5</v>
      </c>
      <c r="C2450" s="557">
        <v>201906</v>
      </c>
      <c r="D2450" s="557">
        <v>201812</v>
      </c>
      <c r="E2450" s="557" t="s">
        <v>1067</v>
      </c>
      <c r="F2450" s="557">
        <v>85</v>
      </c>
      <c r="G2450" s="557" t="s">
        <v>935</v>
      </c>
      <c r="H2450" s="557">
        <v>121</v>
      </c>
      <c r="I2450" s="557">
        <v>1</v>
      </c>
    </row>
    <row r="2451" spans="1:9" ht="15" customHeight="1" x14ac:dyDescent="0.2">
      <c r="A2451" s="223"/>
      <c r="B2451" s="557">
        <v>5</v>
      </c>
      <c r="C2451" s="557">
        <v>201906</v>
      </c>
      <c r="D2451" s="557">
        <v>201812</v>
      </c>
      <c r="E2451" s="557" t="s">
        <v>1067</v>
      </c>
      <c r="F2451" s="557" t="s">
        <v>1325</v>
      </c>
      <c r="G2451" s="557" t="s">
        <v>928</v>
      </c>
      <c r="H2451" s="557">
        <v>121</v>
      </c>
      <c r="I2451" s="557">
        <v>1</v>
      </c>
    </row>
    <row r="2452" spans="1:9" ht="15" customHeight="1" x14ac:dyDescent="0.2">
      <c r="A2452" s="223"/>
      <c r="B2452" s="557">
        <v>5</v>
      </c>
      <c r="C2452" s="557">
        <v>201906</v>
      </c>
      <c r="D2452" s="557">
        <v>201812</v>
      </c>
      <c r="E2452" s="557" t="s">
        <v>1067</v>
      </c>
      <c r="F2452" s="557" t="s">
        <v>1329</v>
      </c>
      <c r="G2452" s="557" t="s">
        <v>925</v>
      </c>
      <c r="H2452" s="557">
        <v>120</v>
      </c>
      <c r="I2452" s="557">
        <v>-1</v>
      </c>
    </row>
    <row r="2453" spans="1:9" ht="15" customHeight="1" x14ac:dyDescent="0.2">
      <c r="A2453" s="223"/>
      <c r="B2453" s="557">
        <v>5</v>
      </c>
      <c r="C2453" s="557">
        <v>201906</v>
      </c>
      <c r="D2453" s="557">
        <v>201812</v>
      </c>
      <c r="E2453" s="557" t="s">
        <v>1067</v>
      </c>
      <c r="F2453" s="557" t="s">
        <v>1329</v>
      </c>
      <c r="G2453" s="557" t="s">
        <v>925</v>
      </c>
      <c r="H2453" s="557">
        <v>121</v>
      </c>
      <c r="I2453" s="557">
        <v>1</v>
      </c>
    </row>
    <row r="2454" spans="1:9" ht="15" customHeight="1" x14ac:dyDescent="0.2">
      <c r="A2454" s="223"/>
      <c r="B2454" s="557">
        <v>5</v>
      </c>
      <c r="C2454" s="557">
        <v>201906</v>
      </c>
      <c r="D2454" s="557">
        <v>201812</v>
      </c>
      <c r="E2454" s="557" t="s">
        <v>1067</v>
      </c>
      <c r="F2454" s="557" t="s">
        <v>1331</v>
      </c>
      <c r="G2454" s="557" t="s">
        <v>939</v>
      </c>
      <c r="H2454" s="557">
        <v>121</v>
      </c>
      <c r="I2454" s="557">
        <v>5</v>
      </c>
    </row>
    <row r="2455" spans="1:9" ht="15" customHeight="1" x14ac:dyDescent="0.2">
      <c r="A2455" s="223"/>
      <c r="B2455" s="557">
        <v>8</v>
      </c>
      <c r="C2455" s="557">
        <v>201906</v>
      </c>
      <c r="D2455" s="557">
        <v>201812</v>
      </c>
      <c r="E2455" s="557" t="s">
        <v>1068</v>
      </c>
      <c r="F2455" s="557">
        <v>34</v>
      </c>
      <c r="G2455" s="557" t="s">
        <v>1024</v>
      </c>
      <c r="H2455" s="557">
        <v>121</v>
      </c>
      <c r="I2455" s="557">
        <v>1</v>
      </c>
    </row>
    <row r="2456" spans="1:9" ht="15" customHeight="1" x14ac:dyDescent="0.2">
      <c r="A2456" s="223"/>
      <c r="B2456" s="557">
        <v>8</v>
      </c>
      <c r="C2456" s="557">
        <v>201906</v>
      </c>
      <c r="D2456" s="557">
        <v>201812</v>
      </c>
      <c r="E2456" s="557" t="s">
        <v>1068</v>
      </c>
      <c r="F2456" s="557">
        <v>45</v>
      </c>
      <c r="G2456" s="557" t="s">
        <v>920</v>
      </c>
      <c r="H2456" s="557">
        <v>120</v>
      </c>
      <c r="I2456" s="557">
        <v>-1</v>
      </c>
    </row>
    <row r="2457" spans="1:9" ht="15" customHeight="1" x14ac:dyDescent="0.2">
      <c r="A2457" s="223"/>
      <c r="B2457" s="557">
        <v>8</v>
      </c>
      <c r="C2457" s="557">
        <v>201906</v>
      </c>
      <c r="D2457" s="557">
        <v>201812</v>
      </c>
      <c r="E2457" s="557" t="s">
        <v>1068</v>
      </c>
      <c r="F2457" s="557" t="s">
        <v>1326</v>
      </c>
      <c r="G2457" s="557" t="s">
        <v>923</v>
      </c>
      <c r="H2457" s="557">
        <v>121</v>
      </c>
      <c r="I2457" s="557">
        <v>4</v>
      </c>
    </row>
    <row r="2458" spans="1:9" ht="15" customHeight="1" x14ac:dyDescent="0.2">
      <c r="A2458" s="223"/>
      <c r="B2458" s="557">
        <v>8</v>
      </c>
      <c r="C2458" s="557">
        <v>201906</v>
      </c>
      <c r="D2458" s="557">
        <v>201812</v>
      </c>
      <c r="E2458" s="557" t="s">
        <v>1068</v>
      </c>
      <c r="F2458" s="557">
        <v>69</v>
      </c>
      <c r="G2458" s="557" t="s">
        <v>937</v>
      </c>
      <c r="H2458" s="557">
        <v>121</v>
      </c>
      <c r="I2458" s="557">
        <v>-5</v>
      </c>
    </row>
    <row r="2459" spans="1:9" ht="15" customHeight="1" x14ac:dyDescent="0.2">
      <c r="A2459" s="223"/>
      <c r="B2459" s="557">
        <v>8</v>
      </c>
      <c r="C2459" s="557">
        <v>201906</v>
      </c>
      <c r="D2459" s="557">
        <v>201812</v>
      </c>
      <c r="E2459" s="557" t="s">
        <v>1068</v>
      </c>
      <c r="F2459" s="557" t="s">
        <v>1312</v>
      </c>
      <c r="G2459" s="557" t="s">
        <v>930</v>
      </c>
      <c r="H2459" s="557">
        <v>120</v>
      </c>
      <c r="I2459" s="557">
        <v>1</v>
      </c>
    </row>
    <row r="2460" spans="1:9" ht="15" customHeight="1" x14ac:dyDescent="0.2">
      <c r="A2460" s="223"/>
      <c r="B2460" s="557">
        <v>8</v>
      </c>
      <c r="C2460" s="557">
        <v>201906</v>
      </c>
      <c r="D2460" s="557">
        <v>201812</v>
      </c>
      <c r="E2460" s="557" t="s">
        <v>1068</v>
      </c>
      <c r="F2460" s="557" t="s">
        <v>1312</v>
      </c>
      <c r="G2460" s="557" t="s">
        <v>930</v>
      </c>
      <c r="H2460" s="557">
        <v>121</v>
      </c>
      <c r="I2460" s="557">
        <v>3</v>
      </c>
    </row>
    <row r="2461" spans="1:9" ht="15" customHeight="1" x14ac:dyDescent="0.2">
      <c r="A2461" s="223"/>
      <c r="B2461" s="557">
        <v>8</v>
      </c>
      <c r="C2461" s="557">
        <v>201906</v>
      </c>
      <c r="D2461" s="557">
        <v>201812</v>
      </c>
      <c r="E2461" s="557" t="s">
        <v>1068</v>
      </c>
      <c r="F2461" s="557" t="s">
        <v>1311</v>
      </c>
      <c r="G2461" s="557" t="s">
        <v>930</v>
      </c>
      <c r="H2461" s="557">
        <v>126</v>
      </c>
      <c r="I2461" s="557">
        <v>2</v>
      </c>
    </row>
    <row r="2462" spans="1:9" ht="15" customHeight="1" x14ac:dyDescent="0.2">
      <c r="A2462" s="223"/>
      <c r="B2462" s="557">
        <v>8</v>
      </c>
      <c r="C2462" s="557">
        <v>201906</v>
      </c>
      <c r="D2462" s="557">
        <v>201812</v>
      </c>
      <c r="E2462" s="557" t="s">
        <v>1068</v>
      </c>
      <c r="F2462" s="557" t="s">
        <v>1323</v>
      </c>
      <c r="G2462" s="557" t="s">
        <v>928</v>
      </c>
      <c r="H2462" s="557">
        <v>121</v>
      </c>
      <c r="I2462" s="557">
        <v>3</v>
      </c>
    </row>
    <row r="2463" spans="1:9" ht="15" customHeight="1" x14ac:dyDescent="0.2">
      <c r="A2463" s="223"/>
      <c r="B2463" s="557">
        <v>8</v>
      </c>
      <c r="C2463" s="557">
        <v>201906</v>
      </c>
      <c r="D2463" s="557">
        <v>201812</v>
      </c>
      <c r="E2463" s="557" t="s">
        <v>1068</v>
      </c>
      <c r="F2463" s="557" t="s">
        <v>1332</v>
      </c>
      <c r="G2463" s="557" t="s">
        <v>913</v>
      </c>
      <c r="H2463" s="557">
        <v>121</v>
      </c>
      <c r="I2463" s="557">
        <v>6</v>
      </c>
    </row>
    <row r="2464" spans="1:9" ht="15" customHeight="1" x14ac:dyDescent="0.2">
      <c r="A2464" s="223"/>
      <c r="B2464" s="557">
        <v>34</v>
      </c>
      <c r="C2464" s="557">
        <v>201906</v>
      </c>
      <c r="D2464" s="557">
        <v>201812</v>
      </c>
      <c r="E2464" s="557" t="s">
        <v>1069</v>
      </c>
      <c r="F2464" s="557">
        <v>33</v>
      </c>
      <c r="G2464" s="557" t="s">
        <v>1024</v>
      </c>
      <c r="H2464" s="557">
        <v>120</v>
      </c>
      <c r="I2464" s="557">
        <v>1</v>
      </c>
    </row>
    <row r="2465" spans="1:9" ht="15" customHeight="1" x14ac:dyDescent="0.2">
      <c r="A2465" s="223"/>
      <c r="B2465" s="557">
        <v>34</v>
      </c>
      <c r="C2465" s="557">
        <v>201906</v>
      </c>
      <c r="D2465" s="557">
        <v>201812</v>
      </c>
      <c r="E2465" s="557" t="s">
        <v>1069</v>
      </c>
      <c r="F2465" s="557">
        <v>33</v>
      </c>
      <c r="G2465" s="557" t="s">
        <v>1024</v>
      </c>
      <c r="H2465" s="557">
        <v>121</v>
      </c>
      <c r="I2465" s="557">
        <v>1</v>
      </c>
    </row>
    <row r="2466" spans="1:9" ht="15" customHeight="1" x14ac:dyDescent="0.2">
      <c r="A2466" s="223"/>
      <c r="B2466" s="557">
        <v>34</v>
      </c>
      <c r="C2466" s="557">
        <v>201906</v>
      </c>
      <c r="D2466" s="557">
        <v>201812</v>
      </c>
      <c r="E2466" s="557" t="s">
        <v>1069</v>
      </c>
      <c r="F2466" s="557">
        <v>46</v>
      </c>
      <c r="G2466" s="557" t="s">
        <v>920</v>
      </c>
      <c r="H2466" s="557">
        <v>121</v>
      </c>
      <c r="I2466" s="557">
        <v>-2</v>
      </c>
    </row>
    <row r="2467" spans="1:9" ht="15" customHeight="1" x14ac:dyDescent="0.2">
      <c r="A2467" s="223"/>
      <c r="B2467" s="557">
        <v>34</v>
      </c>
      <c r="C2467" s="557">
        <v>201906</v>
      </c>
      <c r="D2467" s="557">
        <v>201812</v>
      </c>
      <c r="E2467" s="557" t="s">
        <v>1069</v>
      </c>
      <c r="F2467" s="557" t="s">
        <v>1314</v>
      </c>
      <c r="G2467" s="557" t="s">
        <v>930</v>
      </c>
      <c r="H2467" s="557">
        <v>121</v>
      </c>
      <c r="I2467" s="557">
        <v>1</v>
      </c>
    </row>
    <row r="2468" spans="1:9" ht="15" customHeight="1" x14ac:dyDescent="0.2">
      <c r="A2468" s="223"/>
      <c r="B2468" s="557">
        <v>34</v>
      </c>
      <c r="C2468" s="557">
        <v>201906</v>
      </c>
      <c r="D2468" s="557">
        <v>201812</v>
      </c>
      <c r="E2468" s="557" t="s">
        <v>1069</v>
      </c>
      <c r="F2468" s="557" t="s">
        <v>1306</v>
      </c>
      <c r="G2468" s="557" t="s">
        <v>941</v>
      </c>
      <c r="H2468" s="557">
        <v>121</v>
      </c>
      <c r="I2468" s="557">
        <v>4</v>
      </c>
    </row>
    <row r="2469" spans="1:9" ht="15" customHeight="1" x14ac:dyDescent="0.2">
      <c r="A2469" s="223"/>
      <c r="B2469" s="557">
        <v>34</v>
      </c>
      <c r="C2469" s="557">
        <v>201906</v>
      </c>
      <c r="D2469" s="557">
        <v>201812</v>
      </c>
      <c r="E2469" s="557" t="s">
        <v>1069</v>
      </c>
      <c r="F2469" s="557" t="s">
        <v>1320</v>
      </c>
      <c r="G2469" s="557" t="s">
        <v>1003</v>
      </c>
      <c r="H2469" s="557">
        <v>121</v>
      </c>
      <c r="I2469" s="557">
        <v>3</v>
      </c>
    </row>
    <row r="2470" spans="1:9" ht="15" customHeight="1" x14ac:dyDescent="0.2">
      <c r="A2470" s="223"/>
      <c r="B2470" s="557">
        <v>34</v>
      </c>
      <c r="C2470" s="557">
        <v>201906</v>
      </c>
      <c r="D2470" s="557">
        <v>201812</v>
      </c>
      <c r="E2470" s="557" t="s">
        <v>1069</v>
      </c>
      <c r="F2470" s="557" t="s">
        <v>1319</v>
      </c>
      <c r="G2470" s="557" t="s">
        <v>1003</v>
      </c>
      <c r="H2470" s="557">
        <v>126</v>
      </c>
      <c r="I2470" s="557">
        <v>1</v>
      </c>
    </row>
    <row r="2471" spans="1:9" ht="15" customHeight="1" x14ac:dyDescent="0.2">
      <c r="A2471" s="223"/>
      <c r="B2471" s="557">
        <v>36</v>
      </c>
      <c r="C2471" s="557">
        <v>201906</v>
      </c>
      <c r="D2471" s="557">
        <v>201812</v>
      </c>
      <c r="E2471" s="557" t="s">
        <v>1070</v>
      </c>
      <c r="F2471" s="557" t="s">
        <v>1318</v>
      </c>
      <c r="G2471" s="557" t="s">
        <v>1003</v>
      </c>
      <c r="H2471" s="557">
        <v>120</v>
      </c>
      <c r="I2471" s="557">
        <v>-1</v>
      </c>
    </row>
    <row r="2472" spans="1:9" ht="15" customHeight="1" x14ac:dyDescent="0.2">
      <c r="A2472" s="223"/>
      <c r="B2472" s="557">
        <v>36</v>
      </c>
      <c r="C2472" s="557">
        <v>201906</v>
      </c>
      <c r="D2472" s="557">
        <v>201812</v>
      </c>
      <c r="E2472" s="557" t="s">
        <v>1070</v>
      </c>
      <c r="F2472" s="557" t="s">
        <v>1318</v>
      </c>
      <c r="G2472" s="557" t="s">
        <v>1003</v>
      </c>
      <c r="H2472" s="557">
        <v>121</v>
      </c>
      <c r="I2472" s="557">
        <v>-1</v>
      </c>
    </row>
    <row r="2473" spans="1:9" ht="15" customHeight="1" x14ac:dyDescent="0.2">
      <c r="A2473" s="223"/>
      <c r="B2473" s="557">
        <v>36</v>
      </c>
      <c r="C2473" s="557">
        <v>201906</v>
      </c>
      <c r="D2473" s="557">
        <v>201812</v>
      </c>
      <c r="E2473" s="557" t="s">
        <v>1070</v>
      </c>
      <c r="F2473" s="557" t="s">
        <v>1330</v>
      </c>
      <c r="G2473" s="557" t="s">
        <v>939</v>
      </c>
      <c r="H2473" s="557">
        <v>120</v>
      </c>
      <c r="I2473" s="557">
        <v>-1</v>
      </c>
    </row>
    <row r="2474" spans="1:9" ht="15" customHeight="1" x14ac:dyDescent="0.2">
      <c r="A2474" s="223"/>
      <c r="B2474" s="557">
        <v>36</v>
      </c>
      <c r="C2474" s="557">
        <v>201906</v>
      </c>
      <c r="D2474" s="557">
        <v>201812</v>
      </c>
      <c r="E2474" s="557" t="s">
        <v>1070</v>
      </c>
      <c r="F2474" s="557" t="s">
        <v>1330</v>
      </c>
      <c r="G2474" s="557" t="s">
        <v>939</v>
      </c>
      <c r="H2474" s="557">
        <v>121</v>
      </c>
      <c r="I2474" s="557">
        <v>2</v>
      </c>
    </row>
    <row r="2475" spans="1:9" ht="15" customHeight="1" x14ac:dyDescent="0.2">
      <c r="B2475" s="454">
        <v>8</v>
      </c>
      <c r="C2475" s="454">
        <v>201905</v>
      </c>
      <c r="D2475" s="454">
        <v>201812</v>
      </c>
      <c r="E2475" s="454" t="s">
        <v>1068</v>
      </c>
      <c r="F2475" s="454">
        <v>69</v>
      </c>
      <c r="G2475" s="454" t="s">
        <v>937</v>
      </c>
      <c r="H2475" s="454">
        <v>121</v>
      </c>
      <c r="I2475" s="454">
        <v>19</v>
      </c>
    </row>
    <row r="2476" spans="1:9" ht="15" customHeight="1" x14ac:dyDescent="0.2">
      <c r="A2476" s="223"/>
      <c r="B2476" s="557">
        <v>34</v>
      </c>
      <c r="C2476" s="557">
        <v>201905</v>
      </c>
      <c r="D2476" s="557">
        <v>201812</v>
      </c>
      <c r="E2476" s="557" t="s">
        <v>1069</v>
      </c>
      <c r="F2476" s="557" t="s">
        <v>1306</v>
      </c>
      <c r="G2476" s="557" t="s">
        <v>941</v>
      </c>
      <c r="H2476" s="557">
        <v>121</v>
      </c>
      <c r="I2476" s="557">
        <v>12</v>
      </c>
    </row>
    <row r="2477" spans="1:9" ht="15" customHeight="1" x14ac:dyDescent="0.2">
      <c r="A2477" s="223"/>
      <c r="B2477" s="557">
        <v>5</v>
      </c>
      <c r="C2477" s="557">
        <v>201905</v>
      </c>
      <c r="D2477" s="557">
        <v>201812</v>
      </c>
      <c r="E2477" s="557" t="s">
        <v>1067</v>
      </c>
      <c r="F2477" s="557" t="s">
        <v>1316</v>
      </c>
      <c r="G2477" s="557" t="s">
        <v>930</v>
      </c>
      <c r="H2477" s="557">
        <v>121</v>
      </c>
      <c r="I2477" s="557">
        <v>9</v>
      </c>
    </row>
    <row r="2478" spans="1:9" ht="15" customHeight="1" x14ac:dyDescent="0.2">
      <c r="A2478" s="223"/>
      <c r="B2478" s="557">
        <v>4</v>
      </c>
      <c r="C2478" s="557">
        <v>201905</v>
      </c>
      <c r="D2478" s="557">
        <v>201812</v>
      </c>
      <c r="E2478" s="557" t="s">
        <v>1066</v>
      </c>
      <c r="F2478" s="557" t="s">
        <v>1308</v>
      </c>
      <c r="G2478" s="557" t="s">
        <v>941</v>
      </c>
      <c r="H2478" s="557">
        <v>121</v>
      </c>
      <c r="I2478" s="557">
        <v>8</v>
      </c>
    </row>
    <row r="2479" spans="1:9" ht="15" customHeight="1" x14ac:dyDescent="0.2">
      <c r="A2479" s="223"/>
      <c r="B2479" s="557">
        <v>4</v>
      </c>
      <c r="C2479" s="557">
        <v>201905</v>
      </c>
      <c r="D2479" s="557">
        <v>201812</v>
      </c>
      <c r="E2479" s="557" t="s">
        <v>1066</v>
      </c>
      <c r="F2479" s="557" t="s">
        <v>1333</v>
      </c>
      <c r="G2479" s="557" t="s">
        <v>913</v>
      </c>
      <c r="H2479" s="557">
        <v>121</v>
      </c>
      <c r="I2479" s="557">
        <v>8</v>
      </c>
    </row>
    <row r="2480" spans="1:9" ht="15" customHeight="1" x14ac:dyDescent="0.2">
      <c r="A2480" s="223"/>
      <c r="B2480" s="557">
        <v>5</v>
      </c>
      <c r="C2480" s="557">
        <v>201905</v>
      </c>
      <c r="D2480" s="557">
        <v>201812</v>
      </c>
      <c r="E2480" s="557" t="s">
        <v>1067</v>
      </c>
      <c r="F2480" s="557" t="s">
        <v>1316</v>
      </c>
      <c r="G2480" s="557" t="s">
        <v>930</v>
      </c>
      <c r="H2480" s="557">
        <v>120</v>
      </c>
      <c r="I2480" s="557">
        <v>6</v>
      </c>
    </row>
    <row r="2481" spans="1:9" ht="15" customHeight="1" x14ac:dyDescent="0.2">
      <c r="A2481" s="223"/>
      <c r="B2481" s="557">
        <v>8</v>
      </c>
      <c r="C2481" s="557">
        <v>201905</v>
      </c>
      <c r="D2481" s="557">
        <v>201812</v>
      </c>
      <c r="E2481" s="557" t="s">
        <v>1068</v>
      </c>
      <c r="F2481" s="557" t="s">
        <v>1332</v>
      </c>
      <c r="G2481" s="557" t="s">
        <v>913</v>
      </c>
      <c r="H2481" s="557">
        <v>121</v>
      </c>
      <c r="I2481" s="557">
        <v>6</v>
      </c>
    </row>
    <row r="2482" spans="1:9" ht="15" customHeight="1" x14ac:dyDescent="0.2">
      <c r="A2482" s="223"/>
      <c r="B2482" s="557">
        <v>4</v>
      </c>
      <c r="C2482" s="557">
        <v>201905</v>
      </c>
      <c r="D2482" s="557">
        <v>201812</v>
      </c>
      <c r="E2482" s="557" t="s">
        <v>1066</v>
      </c>
      <c r="F2482" s="557">
        <v>47</v>
      </c>
      <c r="G2482" s="557" t="s">
        <v>920</v>
      </c>
      <c r="H2482" s="557">
        <v>121</v>
      </c>
      <c r="I2482" s="557">
        <v>5</v>
      </c>
    </row>
    <row r="2483" spans="1:9" ht="15" customHeight="1" x14ac:dyDescent="0.2">
      <c r="A2483" s="223"/>
      <c r="B2483" s="557">
        <v>4</v>
      </c>
      <c r="C2483" s="557">
        <v>201905</v>
      </c>
      <c r="D2483" s="557">
        <v>201812</v>
      </c>
      <c r="E2483" s="557" t="s">
        <v>1066</v>
      </c>
      <c r="F2483" s="557" t="s">
        <v>1304</v>
      </c>
      <c r="G2483" s="557" t="s">
        <v>920</v>
      </c>
      <c r="H2483" s="557">
        <v>126</v>
      </c>
      <c r="I2483" s="557">
        <v>5</v>
      </c>
    </row>
    <row r="2484" spans="1:9" ht="15" customHeight="1" x14ac:dyDescent="0.2">
      <c r="A2484" s="223"/>
      <c r="B2484" s="557">
        <v>8</v>
      </c>
      <c r="C2484" s="557">
        <v>201905</v>
      </c>
      <c r="D2484" s="557">
        <v>201812</v>
      </c>
      <c r="E2484" s="557" t="s">
        <v>1068</v>
      </c>
      <c r="F2484" s="557">
        <v>19</v>
      </c>
      <c r="G2484" s="557" t="s">
        <v>940</v>
      </c>
      <c r="H2484" s="557">
        <v>121</v>
      </c>
      <c r="I2484" s="557">
        <v>5</v>
      </c>
    </row>
    <row r="2485" spans="1:9" ht="15" customHeight="1" x14ac:dyDescent="0.2">
      <c r="A2485" s="223"/>
      <c r="B2485" s="557">
        <v>8</v>
      </c>
      <c r="C2485" s="557">
        <v>201905</v>
      </c>
      <c r="D2485" s="557">
        <v>201812</v>
      </c>
      <c r="E2485" s="557" t="s">
        <v>1068</v>
      </c>
      <c r="F2485" s="557">
        <v>45</v>
      </c>
      <c r="G2485" s="557" t="s">
        <v>920</v>
      </c>
      <c r="H2485" s="557">
        <v>121</v>
      </c>
      <c r="I2485" s="557">
        <v>5</v>
      </c>
    </row>
    <row r="2486" spans="1:9" ht="15" customHeight="1" x14ac:dyDescent="0.2">
      <c r="A2486" s="223"/>
      <c r="B2486" s="557">
        <v>8</v>
      </c>
      <c r="C2486" s="557">
        <v>201905</v>
      </c>
      <c r="D2486" s="557">
        <v>201812</v>
      </c>
      <c r="E2486" s="557" t="s">
        <v>1068</v>
      </c>
      <c r="F2486" s="557" t="s">
        <v>1312</v>
      </c>
      <c r="G2486" s="557" t="s">
        <v>930</v>
      </c>
      <c r="H2486" s="557">
        <v>121</v>
      </c>
      <c r="I2486" s="557">
        <v>5</v>
      </c>
    </row>
    <row r="2487" spans="1:9" ht="15" customHeight="1" x14ac:dyDescent="0.2">
      <c r="A2487" s="223"/>
      <c r="B2487" s="557">
        <v>36</v>
      </c>
      <c r="C2487" s="557">
        <v>201905</v>
      </c>
      <c r="D2487" s="557">
        <v>201812</v>
      </c>
      <c r="E2487" s="557" t="s">
        <v>1070</v>
      </c>
      <c r="F2487" s="557" t="s">
        <v>1318</v>
      </c>
      <c r="G2487" s="557" t="s">
        <v>1003</v>
      </c>
      <c r="H2487" s="557">
        <v>121</v>
      </c>
      <c r="I2487" s="557">
        <v>5</v>
      </c>
    </row>
    <row r="2488" spans="1:9" ht="15" customHeight="1" x14ac:dyDescent="0.2">
      <c r="A2488" s="223"/>
      <c r="B2488" s="557">
        <v>4</v>
      </c>
      <c r="C2488" s="557">
        <v>201905</v>
      </c>
      <c r="D2488" s="557">
        <v>201812</v>
      </c>
      <c r="E2488" s="557" t="s">
        <v>1066</v>
      </c>
      <c r="F2488" s="557" t="s">
        <v>1328</v>
      </c>
      <c r="G2488" s="557" t="s">
        <v>925</v>
      </c>
      <c r="H2488" s="557">
        <v>121</v>
      </c>
      <c r="I2488" s="557">
        <v>4</v>
      </c>
    </row>
    <row r="2489" spans="1:9" ht="15" customHeight="1" x14ac:dyDescent="0.2">
      <c r="A2489" s="223"/>
      <c r="B2489" s="557">
        <v>5</v>
      </c>
      <c r="C2489" s="557">
        <v>201905</v>
      </c>
      <c r="D2489" s="557">
        <v>201812</v>
      </c>
      <c r="E2489" s="557" t="s">
        <v>1067</v>
      </c>
      <c r="F2489" s="557" t="s">
        <v>1329</v>
      </c>
      <c r="G2489" s="557" t="s">
        <v>925</v>
      </c>
      <c r="H2489" s="557">
        <v>121</v>
      </c>
      <c r="I2489" s="557">
        <v>4</v>
      </c>
    </row>
    <row r="2490" spans="1:9" ht="15" customHeight="1" x14ac:dyDescent="0.2">
      <c r="A2490" s="223"/>
      <c r="B2490" s="557">
        <v>5</v>
      </c>
      <c r="C2490" s="557">
        <v>201905</v>
      </c>
      <c r="D2490" s="557">
        <v>201812</v>
      </c>
      <c r="E2490" s="557" t="s">
        <v>1067</v>
      </c>
      <c r="F2490" s="557" t="s">
        <v>1331</v>
      </c>
      <c r="G2490" s="557" t="s">
        <v>939</v>
      </c>
      <c r="H2490" s="557">
        <v>121</v>
      </c>
      <c r="I2490" s="557">
        <v>4</v>
      </c>
    </row>
    <row r="2491" spans="1:9" ht="15" customHeight="1" x14ac:dyDescent="0.2">
      <c r="A2491" s="223"/>
      <c r="B2491" s="557">
        <v>34</v>
      </c>
      <c r="C2491" s="557">
        <v>201905</v>
      </c>
      <c r="D2491" s="557">
        <v>201812</v>
      </c>
      <c r="E2491" s="557" t="s">
        <v>1069</v>
      </c>
      <c r="F2491" s="557" t="s">
        <v>1314</v>
      </c>
      <c r="G2491" s="557" t="s">
        <v>930</v>
      </c>
      <c r="H2491" s="557">
        <v>121</v>
      </c>
      <c r="I2491" s="557">
        <v>4</v>
      </c>
    </row>
    <row r="2492" spans="1:9" ht="15" customHeight="1" x14ac:dyDescent="0.2">
      <c r="A2492" s="223"/>
      <c r="B2492" s="557">
        <v>4</v>
      </c>
      <c r="C2492" s="557">
        <v>201905</v>
      </c>
      <c r="D2492" s="557">
        <v>201812</v>
      </c>
      <c r="E2492" s="557" t="s">
        <v>1066</v>
      </c>
      <c r="F2492" s="557">
        <v>86</v>
      </c>
      <c r="G2492" s="557" t="s">
        <v>935</v>
      </c>
      <c r="H2492" s="557">
        <v>121</v>
      </c>
      <c r="I2492" s="557">
        <v>3</v>
      </c>
    </row>
    <row r="2493" spans="1:9" ht="15" customHeight="1" x14ac:dyDescent="0.2">
      <c r="A2493" s="223"/>
      <c r="B2493" s="557">
        <v>4</v>
      </c>
      <c r="C2493" s="557">
        <v>201905</v>
      </c>
      <c r="D2493" s="557">
        <v>201812</v>
      </c>
      <c r="E2493" s="557" t="s">
        <v>1066</v>
      </c>
      <c r="F2493" s="557" t="s">
        <v>1308</v>
      </c>
      <c r="G2493" s="557" t="s">
        <v>941</v>
      </c>
      <c r="H2493" s="557">
        <v>120</v>
      </c>
      <c r="I2493" s="557">
        <v>3</v>
      </c>
    </row>
    <row r="2494" spans="1:9" ht="15" customHeight="1" x14ac:dyDescent="0.2">
      <c r="A2494" s="223"/>
      <c r="B2494" s="557">
        <v>5</v>
      </c>
      <c r="C2494" s="557">
        <v>201905</v>
      </c>
      <c r="D2494" s="557">
        <v>201812</v>
      </c>
      <c r="E2494" s="557" t="s">
        <v>1067</v>
      </c>
      <c r="F2494" s="557">
        <v>18</v>
      </c>
      <c r="G2494" s="557" t="s">
        <v>940</v>
      </c>
      <c r="H2494" s="557">
        <v>120</v>
      </c>
      <c r="I2494" s="557">
        <v>3</v>
      </c>
    </row>
    <row r="2495" spans="1:9" ht="15" customHeight="1" x14ac:dyDescent="0.2">
      <c r="A2495" s="223"/>
      <c r="B2495" s="557">
        <v>5</v>
      </c>
      <c r="C2495" s="557">
        <v>201905</v>
      </c>
      <c r="D2495" s="557">
        <v>201812</v>
      </c>
      <c r="E2495" s="557" t="s">
        <v>1067</v>
      </c>
      <c r="F2495" s="557" t="s">
        <v>1315</v>
      </c>
      <c r="G2495" s="557" t="s">
        <v>930</v>
      </c>
      <c r="H2495" s="557">
        <v>126</v>
      </c>
      <c r="I2495" s="557">
        <v>3</v>
      </c>
    </row>
    <row r="2496" spans="1:9" ht="15" customHeight="1" x14ac:dyDescent="0.2">
      <c r="A2496" s="223"/>
      <c r="B2496" s="557">
        <v>5</v>
      </c>
      <c r="C2496" s="557">
        <v>201905</v>
      </c>
      <c r="D2496" s="557">
        <v>201812</v>
      </c>
      <c r="E2496" s="557" t="s">
        <v>1067</v>
      </c>
      <c r="F2496" s="557">
        <v>85</v>
      </c>
      <c r="G2496" s="557" t="s">
        <v>935</v>
      </c>
      <c r="H2496" s="557">
        <v>121</v>
      </c>
      <c r="I2496" s="557">
        <v>3</v>
      </c>
    </row>
    <row r="2497" spans="1:9" ht="15" customHeight="1" x14ac:dyDescent="0.2">
      <c r="A2497" s="223"/>
      <c r="B2497" s="557">
        <v>8</v>
      </c>
      <c r="C2497" s="557">
        <v>201905</v>
      </c>
      <c r="D2497" s="557">
        <v>201812</v>
      </c>
      <c r="E2497" s="557" t="s">
        <v>1068</v>
      </c>
      <c r="F2497" s="557">
        <v>19</v>
      </c>
      <c r="G2497" s="557" t="s">
        <v>940</v>
      </c>
      <c r="H2497" s="557">
        <v>120</v>
      </c>
      <c r="I2497" s="557">
        <v>3</v>
      </c>
    </row>
    <row r="2498" spans="1:9" ht="15" customHeight="1" x14ac:dyDescent="0.2">
      <c r="A2498" s="223"/>
      <c r="B2498" s="557">
        <v>36</v>
      </c>
      <c r="C2498" s="557">
        <v>201905</v>
      </c>
      <c r="D2498" s="557">
        <v>201812</v>
      </c>
      <c r="E2498" s="557" t="s">
        <v>1070</v>
      </c>
      <c r="F2498" s="557" t="s">
        <v>1336</v>
      </c>
      <c r="G2498" s="557" t="s">
        <v>937</v>
      </c>
      <c r="H2498" s="557">
        <v>121</v>
      </c>
      <c r="I2498" s="557">
        <v>3</v>
      </c>
    </row>
    <row r="2499" spans="1:9" ht="15" customHeight="1" x14ac:dyDescent="0.2">
      <c r="A2499" s="223"/>
      <c r="B2499" s="557">
        <v>4</v>
      </c>
      <c r="C2499" s="557">
        <v>201905</v>
      </c>
      <c r="D2499" s="557">
        <v>201812</v>
      </c>
      <c r="E2499" s="557" t="s">
        <v>1066</v>
      </c>
      <c r="F2499" s="557">
        <v>47</v>
      </c>
      <c r="G2499" s="557" t="s">
        <v>920</v>
      </c>
      <c r="H2499" s="557">
        <v>120</v>
      </c>
      <c r="I2499" s="557">
        <v>2</v>
      </c>
    </row>
    <row r="2500" spans="1:9" ht="15" customHeight="1" x14ac:dyDescent="0.2">
      <c r="A2500" s="223"/>
      <c r="B2500" s="557">
        <v>4</v>
      </c>
      <c r="C2500" s="557">
        <v>201905</v>
      </c>
      <c r="D2500" s="557">
        <v>201812</v>
      </c>
      <c r="E2500" s="557" t="s">
        <v>1066</v>
      </c>
      <c r="F2500" s="557" t="s">
        <v>1327</v>
      </c>
      <c r="G2500" s="557" t="s">
        <v>923</v>
      </c>
      <c r="H2500" s="557">
        <v>121</v>
      </c>
      <c r="I2500" s="557">
        <v>2</v>
      </c>
    </row>
    <row r="2501" spans="1:9" ht="15" customHeight="1" x14ac:dyDescent="0.2">
      <c r="A2501" s="223"/>
      <c r="B2501" s="557">
        <v>5</v>
      </c>
      <c r="C2501" s="557">
        <v>201905</v>
      </c>
      <c r="D2501" s="557">
        <v>201812</v>
      </c>
      <c r="E2501" s="557" t="s">
        <v>1067</v>
      </c>
      <c r="F2501" s="557">
        <v>18</v>
      </c>
      <c r="G2501" s="557" t="s">
        <v>940</v>
      </c>
      <c r="H2501" s="557">
        <v>121</v>
      </c>
      <c r="I2501" s="557">
        <v>2</v>
      </c>
    </row>
    <row r="2502" spans="1:9" ht="15" customHeight="1" x14ac:dyDescent="0.2">
      <c r="A2502" s="223"/>
      <c r="B2502" s="557">
        <v>8</v>
      </c>
      <c r="C2502" s="557">
        <v>201905</v>
      </c>
      <c r="D2502" s="557">
        <v>201812</v>
      </c>
      <c r="E2502" s="557" t="s">
        <v>1068</v>
      </c>
      <c r="F2502" s="557">
        <v>34</v>
      </c>
      <c r="G2502" s="557" t="s">
        <v>1024</v>
      </c>
      <c r="H2502" s="557">
        <v>121</v>
      </c>
      <c r="I2502" s="557">
        <v>2</v>
      </c>
    </row>
    <row r="2503" spans="1:9" ht="15" customHeight="1" x14ac:dyDescent="0.2">
      <c r="A2503" s="223"/>
      <c r="B2503" s="557">
        <v>8</v>
      </c>
      <c r="C2503" s="557">
        <v>201905</v>
      </c>
      <c r="D2503" s="557">
        <v>201812</v>
      </c>
      <c r="E2503" s="557" t="s">
        <v>1068</v>
      </c>
      <c r="F2503" s="557" t="s">
        <v>1300</v>
      </c>
      <c r="G2503" s="557" t="s">
        <v>920</v>
      </c>
      <c r="H2503" s="557">
        <v>126</v>
      </c>
      <c r="I2503" s="557">
        <v>2</v>
      </c>
    </row>
    <row r="2504" spans="1:9" ht="15" customHeight="1" x14ac:dyDescent="0.2">
      <c r="A2504" s="223"/>
      <c r="B2504" s="557">
        <v>8</v>
      </c>
      <c r="C2504" s="557">
        <v>201905</v>
      </c>
      <c r="D2504" s="557">
        <v>201812</v>
      </c>
      <c r="E2504" s="557" t="s">
        <v>1068</v>
      </c>
      <c r="F2504" s="557">
        <v>69</v>
      </c>
      <c r="G2504" s="557" t="s">
        <v>937</v>
      </c>
      <c r="H2504" s="557">
        <v>120</v>
      </c>
      <c r="I2504" s="557">
        <v>2</v>
      </c>
    </row>
    <row r="2505" spans="1:9" ht="15" customHeight="1" x14ac:dyDescent="0.2">
      <c r="A2505" s="223"/>
      <c r="B2505" s="557">
        <v>34</v>
      </c>
      <c r="C2505" s="557">
        <v>201905</v>
      </c>
      <c r="D2505" s="557">
        <v>201812</v>
      </c>
      <c r="E2505" s="557" t="s">
        <v>1069</v>
      </c>
      <c r="F2505" s="557" t="s">
        <v>1313</v>
      </c>
      <c r="G2505" s="557" t="s">
        <v>930</v>
      </c>
      <c r="H2505" s="557">
        <v>126</v>
      </c>
      <c r="I2505" s="557">
        <v>2</v>
      </c>
    </row>
    <row r="2506" spans="1:9" ht="15" customHeight="1" x14ac:dyDescent="0.2">
      <c r="A2506" s="223"/>
      <c r="B2506" s="557">
        <v>34</v>
      </c>
      <c r="C2506" s="557">
        <v>201905</v>
      </c>
      <c r="D2506" s="557">
        <v>201812</v>
      </c>
      <c r="E2506" s="557" t="s">
        <v>1069</v>
      </c>
      <c r="F2506" s="557" t="s">
        <v>1324</v>
      </c>
      <c r="G2506" s="557" t="s">
        <v>928</v>
      </c>
      <c r="H2506" s="557">
        <v>121</v>
      </c>
      <c r="I2506" s="557">
        <v>2</v>
      </c>
    </row>
    <row r="2507" spans="1:9" ht="15" customHeight="1" x14ac:dyDescent="0.2">
      <c r="A2507" s="223"/>
      <c r="B2507" s="557">
        <v>4</v>
      </c>
      <c r="C2507" s="557">
        <v>201905</v>
      </c>
      <c r="D2507" s="557">
        <v>201812</v>
      </c>
      <c r="E2507" s="557" t="s">
        <v>1066</v>
      </c>
      <c r="F2507" s="557" t="s">
        <v>1307</v>
      </c>
      <c r="G2507" s="557" t="s">
        <v>941</v>
      </c>
      <c r="H2507" s="557">
        <v>126</v>
      </c>
      <c r="I2507" s="557">
        <v>1</v>
      </c>
    </row>
    <row r="2508" spans="1:9" ht="15" customHeight="1" x14ac:dyDescent="0.2">
      <c r="A2508" s="223"/>
      <c r="B2508" s="557">
        <v>4</v>
      </c>
      <c r="C2508" s="557">
        <v>201905</v>
      </c>
      <c r="D2508" s="557">
        <v>201812</v>
      </c>
      <c r="E2508" s="557" t="s">
        <v>1066</v>
      </c>
      <c r="F2508" s="557" t="s">
        <v>1322</v>
      </c>
      <c r="G2508" s="557" t="s">
        <v>1003</v>
      </c>
      <c r="H2508" s="557">
        <v>121</v>
      </c>
      <c r="I2508" s="557">
        <v>1</v>
      </c>
    </row>
    <row r="2509" spans="1:9" ht="15" customHeight="1" x14ac:dyDescent="0.2">
      <c r="A2509" s="223"/>
      <c r="B2509" s="557">
        <v>4</v>
      </c>
      <c r="C2509" s="557">
        <v>201905</v>
      </c>
      <c r="D2509" s="557">
        <v>201812</v>
      </c>
      <c r="E2509" s="557" t="s">
        <v>1066</v>
      </c>
      <c r="F2509" s="557" t="s">
        <v>1321</v>
      </c>
      <c r="G2509" s="557" t="s">
        <v>1003</v>
      </c>
      <c r="H2509" s="557">
        <v>126</v>
      </c>
      <c r="I2509" s="557">
        <v>1</v>
      </c>
    </row>
    <row r="2510" spans="1:9" ht="15" customHeight="1" x14ac:dyDescent="0.2">
      <c r="A2510" s="223"/>
      <c r="B2510" s="557">
        <v>5</v>
      </c>
      <c r="C2510" s="557">
        <v>201905</v>
      </c>
      <c r="D2510" s="557">
        <v>201812</v>
      </c>
      <c r="E2510" s="557" t="s">
        <v>1067</v>
      </c>
      <c r="F2510" s="557" t="s">
        <v>1331</v>
      </c>
      <c r="G2510" s="557" t="s">
        <v>939</v>
      </c>
      <c r="H2510" s="557">
        <v>120</v>
      </c>
      <c r="I2510" s="557">
        <v>1</v>
      </c>
    </row>
    <row r="2511" spans="1:9" ht="15" customHeight="1" x14ac:dyDescent="0.2">
      <c r="A2511" s="223"/>
      <c r="B2511" s="557">
        <v>8</v>
      </c>
      <c r="C2511" s="557">
        <v>201905</v>
      </c>
      <c r="D2511" s="557">
        <v>201812</v>
      </c>
      <c r="E2511" s="557" t="s">
        <v>1068</v>
      </c>
      <c r="F2511" s="557" t="s">
        <v>1309</v>
      </c>
      <c r="G2511" s="557" t="s">
        <v>1024</v>
      </c>
      <c r="H2511" s="557">
        <v>126</v>
      </c>
      <c r="I2511" s="557">
        <v>1</v>
      </c>
    </row>
    <row r="2512" spans="1:9" ht="15" customHeight="1" x14ac:dyDescent="0.2">
      <c r="A2512" s="223"/>
      <c r="B2512" s="557">
        <v>8</v>
      </c>
      <c r="C2512" s="557">
        <v>201905</v>
      </c>
      <c r="D2512" s="557">
        <v>201812</v>
      </c>
      <c r="E2512" s="557" t="s">
        <v>1068</v>
      </c>
      <c r="F2512" s="557" t="s">
        <v>1326</v>
      </c>
      <c r="G2512" s="557" t="s">
        <v>923</v>
      </c>
      <c r="H2512" s="557">
        <v>120</v>
      </c>
      <c r="I2512" s="557">
        <v>1</v>
      </c>
    </row>
    <row r="2513" spans="1:9" ht="15" customHeight="1" x14ac:dyDescent="0.2">
      <c r="A2513" s="223"/>
      <c r="B2513" s="557">
        <v>8</v>
      </c>
      <c r="C2513" s="557">
        <v>201905</v>
      </c>
      <c r="D2513" s="557">
        <v>201812</v>
      </c>
      <c r="E2513" s="557" t="s">
        <v>1068</v>
      </c>
      <c r="F2513" s="557" t="s">
        <v>1334</v>
      </c>
      <c r="G2513" s="557" t="s">
        <v>937</v>
      </c>
      <c r="H2513" s="557">
        <v>126</v>
      </c>
      <c r="I2513" s="557">
        <v>1</v>
      </c>
    </row>
    <row r="2514" spans="1:9" ht="15" customHeight="1" x14ac:dyDescent="0.2">
      <c r="A2514" s="223"/>
      <c r="B2514" s="557">
        <v>8</v>
      </c>
      <c r="C2514" s="557">
        <v>201905</v>
      </c>
      <c r="D2514" s="557">
        <v>201812</v>
      </c>
      <c r="E2514" s="557" t="s">
        <v>1068</v>
      </c>
      <c r="F2514" s="557" t="s">
        <v>1312</v>
      </c>
      <c r="G2514" s="557" t="s">
        <v>930</v>
      </c>
      <c r="H2514" s="557">
        <v>120</v>
      </c>
      <c r="I2514" s="557">
        <v>1</v>
      </c>
    </row>
    <row r="2515" spans="1:9" ht="15" customHeight="1" x14ac:dyDescent="0.2">
      <c r="A2515" s="223"/>
      <c r="B2515" s="557">
        <v>8</v>
      </c>
      <c r="C2515" s="557">
        <v>201905</v>
      </c>
      <c r="D2515" s="557">
        <v>201812</v>
      </c>
      <c r="E2515" s="557" t="s">
        <v>1068</v>
      </c>
      <c r="F2515" s="557" t="s">
        <v>1311</v>
      </c>
      <c r="G2515" s="557" t="s">
        <v>930</v>
      </c>
      <c r="H2515" s="557">
        <v>126</v>
      </c>
      <c r="I2515" s="557">
        <v>1</v>
      </c>
    </row>
    <row r="2516" spans="1:9" ht="15" customHeight="1" x14ac:dyDescent="0.2">
      <c r="A2516" s="223"/>
      <c r="B2516" s="557">
        <v>8</v>
      </c>
      <c r="C2516" s="557">
        <v>201905</v>
      </c>
      <c r="D2516" s="557">
        <v>201812</v>
      </c>
      <c r="E2516" s="557" t="s">
        <v>1068</v>
      </c>
      <c r="F2516" s="557" t="s">
        <v>1323</v>
      </c>
      <c r="G2516" s="557" t="s">
        <v>928</v>
      </c>
      <c r="H2516" s="557">
        <v>121</v>
      </c>
      <c r="I2516" s="557">
        <v>1</v>
      </c>
    </row>
    <row r="2517" spans="1:9" ht="15" customHeight="1" x14ac:dyDescent="0.2">
      <c r="A2517" s="223"/>
      <c r="B2517" s="557">
        <v>34</v>
      </c>
      <c r="C2517" s="557">
        <v>201905</v>
      </c>
      <c r="D2517" s="557">
        <v>201812</v>
      </c>
      <c r="E2517" s="557" t="s">
        <v>1069</v>
      </c>
      <c r="F2517" s="557">
        <v>33</v>
      </c>
      <c r="G2517" s="557" t="s">
        <v>1024</v>
      </c>
      <c r="H2517" s="557">
        <v>120</v>
      </c>
      <c r="I2517" s="557">
        <v>1</v>
      </c>
    </row>
    <row r="2518" spans="1:9" ht="15" customHeight="1" x14ac:dyDescent="0.2">
      <c r="A2518" s="223"/>
      <c r="B2518" s="557">
        <v>34</v>
      </c>
      <c r="C2518" s="557">
        <v>201905</v>
      </c>
      <c r="D2518" s="557">
        <v>201812</v>
      </c>
      <c r="E2518" s="557" t="s">
        <v>1069</v>
      </c>
      <c r="F2518" s="557" t="s">
        <v>1303</v>
      </c>
      <c r="G2518" s="557" t="s">
        <v>920</v>
      </c>
      <c r="H2518" s="557">
        <v>126</v>
      </c>
      <c r="I2518" s="557">
        <v>1</v>
      </c>
    </row>
    <row r="2519" spans="1:9" ht="15" customHeight="1" x14ac:dyDescent="0.2">
      <c r="A2519" s="223"/>
      <c r="B2519" s="557">
        <v>34</v>
      </c>
      <c r="C2519" s="557">
        <v>201905</v>
      </c>
      <c r="D2519" s="557">
        <v>201812</v>
      </c>
      <c r="E2519" s="557" t="s">
        <v>1069</v>
      </c>
      <c r="F2519" s="557" t="s">
        <v>1320</v>
      </c>
      <c r="G2519" s="557" t="s">
        <v>1003</v>
      </c>
      <c r="H2519" s="557">
        <v>121</v>
      </c>
      <c r="I2519" s="557">
        <v>1</v>
      </c>
    </row>
    <row r="2520" spans="1:9" ht="15" customHeight="1" x14ac:dyDescent="0.2">
      <c r="A2520" s="223"/>
      <c r="B2520" s="557">
        <v>36</v>
      </c>
      <c r="C2520" s="557">
        <v>201905</v>
      </c>
      <c r="D2520" s="557">
        <v>201812</v>
      </c>
      <c r="E2520" s="557" t="s">
        <v>1070</v>
      </c>
      <c r="F2520" s="557" t="s">
        <v>1336</v>
      </c>
      <c r="G2520" s="557" t="s">
        <v>937</v>
      </c>
      <c r="H2520" s="557">
        <v>120</v>
      </c>
      <c r="I2520" s="557">
        <v>1</v>
      </c>
    </row>
    <row r="2521" spans="1:9" ht="15" customHeight="1" x14ac:dyDescent="0.2">
      <c r="A2521" s="223"/>
      <c r="B2521" s="557">
        <v>36</v>
      </c>
      <c r="C2521" s="557">
        <v>201905</v>
      </c>
      <c r="D2521" s="557">
        <v>201812</v>
      </c>
      <c r="E2521" s="557" t="s">
        <v>1070</v>
      </c>
      <c r="F2521" s="557" t="s">
        <v>1330</v>
      </c>
      <c r="G2521" s="557" t="s">
        <v>939</v>
      </c>
      <c r="H2521" s="557">
        <v>121</v>
      </c>
      <c r="I2521" s="557">
        <v>1</v>
      </c>
    </row>
    <row r="2522" spans="1:9" ht="15" customHeight="1" x14ac:dyDescent="0.2">
      <c r="A2522" s="223"/>
      <c r="B2522" s="557">
        <v>4</v>
      </c>
      <c r="C2522" s="557">
        <v>201905</v>
      </c>
      <c r="D2522" s="557">
        <v>201812</v>
      </c>
      <c r="E2522" s="557" t="s">
        <v>1066</v>
      </c>
      <c r="F2522" s="557" t="s">
        <v>1328</v>
      </c>
      <c r="G2522" s="557" t="s">
        <v>925</v>
      </c>
      <c r="H2522" s="557">
        <v>120</v>
      </c>
      <c r="I2522" s="557">
        <v>-1</v>
      </c>
    </row>
    <row r="2523" spans="1:9" ht="15" customHeight="1" x14ac:dyDescent="0.2">
      <c r="A2523" s="223"/>
      <c r="B2523" s="557">
        <v>4</v>
      </c>
      <c r="C2523" s="557">
        <v>201905</v>
      </c>
      <c r="D2523" s="557">
        <v>201812</v>
      </c>
      <c r="E2523" s="557" t="s">
        <v>1066</v>
      </c>
      <c r="F2523" s="557" t="s">
        <v>1333</v>
      </c>
      <c r="G2523" s="557" t="s">
        <v>913</v>
      </c>
      <c r="H2523" s="557">
        <v>120</v>
      </c>
      <c r="I2523" s="557">
        <v>-1</v>
      </c>
    </row>
    <row r="2524" spans="1:9" ht="15" customHeight="1" x14ac:dyDescent="0.2">
      <c r="A2524" s="223"/>
      <c r="B2524" s="557">
        <v>8</v>
      </c>
      <c r="C2524" s="557">
        <v>201905</v>
      </c>
      <c r="D2524" s="557">
        <v>201812</v>
      </c>
      <c r="E2524" s="557" t="s">
        <v>1068</v>
      </c>
      <c r="F2524" s="557" t="s">
        <v>1323</v>
      </c>
      <c r="G2524" s="557" t="s">
        <v>928</v>
      </c>
      <c r="H2524" s="557">
        <v>120</v>
      </c>
      <c r="I2524" s="557">
        <v>-1</v>
      </c>
    </row>
    <row r="2525" spans="1:9" ht="15" customHeight="1" x14ac:dyDescent="0.2">
      <c r="A2525" s="223"/>
      <c r="B2525" s="557">
        <v>8</v>
      </c>
      <c r="C2525" s="557">
        <v>201905</v>
      </c>
      <c r="D2525" s="557">
        <v>201812</v>
      </c>
      <c r="E2525" s="557" t="s">
        <v>1068</v>
      </c>
      <c r="F2525" s="557" t="s">
        <v>1332</v>
      </c>
      <c r="G2525" s="557" t="s">
        <v>913</v>
      </c>
      <c r="H2525" s="557">
        <v>120</v>
      </c>
      <c r="I2525" s="557">
        <v>-1</v>
      </c>
    </row>
    <row r="2526" spans="1:9" ht="15" customHeight="1" x14ac:dyDescent="0.2">
      <c r="A2526" s="223"/>
      <c r="B2526" s="557">
        <v>34</v>
      </c>
      <c r="C2526" s="557">
        <v>201905</v>
      </c>
      <c r="D2526" s="557">
        <v>201812</v>
      </c>
      <c r="E2526" s="557" t="s">
        <v>1069</v>
      </c>
      <c r="F2526" s="557">
        <v>46</v>
      </c>
      <c r="G2526" s="557" t="s">
        <v>920</v>
      </c>
      <c r="H2526" s="557">
        <v>121</v>
      </c>
      <c r="I2526" s="557">
        <v>-1</v>
      </c>
    </row>
    <row r="2527" spans="1:9" ht="15" customHeight="1" x14ac:dyDescent="0.2">
      <c r="A2527" s="223"/>
      <c r="B2527" s="557">
        <v>34</v>
      </c>
      <c r="C2527" s="557">
        <v>201905</v>
      </c>
      <c r="D2527" s="557">
        <v>201812</v>
      </c>
      <c r="E2527" s="557" t="s">
        <v>1069</v>
      </c>
      <c r="F2527" s="557" t="s">
        <v>1314</v>
      </c>
      <c r="G2527" s="557" t="s">
        <v>930</v>
      </c>
      <c r="H2527" s="557">
        <v>120</v>
      </c>
      <c r="I2527" s="557">
        <v>-1</v>
      </c>
    </row>
    <row r="2528" spans="1:9" ht="15" customHeight="1" x14ac:dyDescent="0.2">
      <c r="A2528" s="223"/>
      <c r="B2528" s="557">
        <v>34</v>
      </c>
      <c r="C2528" s="557">
        <v>201905</v>
      </c>
      <c r="D2528" s="557">
        <v>201812</v>
      </c>
      <c r="E2528" s="557" t="s">
        <v>1069</v>
      </c>
      <c r="F2528" s="557" t="s">
        <v>1305</v>
      </c>
      <c r="G2528" s="557" t="s">
        <v>941</v>
      </c>
      <c r="H2528" s="557">
        <v>126</v>
      </c>
      <c r="I2528" s="557">
        <v>-1</v>
      </c>
    </row>
    <row r="2529" spans="1:9" ht="15" customHeight="1" x14ac:dyDescent="0.2">
      <c r="A2529" s="223"/>
      <c r="B2529" s="557">
        <v>34</v>
      </c>
      <c r="C2529" s="557">
        <v>201905</v>
      </c>
      <c r="D2529" s="557">
        <v>201812</v>
      </c>
      <c r="E2529" s="557" t="s">
        <v>1069</v>
      </c>
      <c r="F2529" s="557" t="s">
        <v>1319</v>
      </c>
      <c r="G2529" s="557" t="s">
        <v>1003</v>
      </c>
      <c r="H2529" s="557">
        <v>126</v>
      </c>
      <c r="I2529" s="557">
        <v>-1</v>
      </c>
    </row>
    <row r="2530" spans="1:9" ht="15" customHeight="1" x14ac:dyDescent="0.25">
      <c r="A2530" s="223"/>
      <c r="B2530" s="453">
        <v>4</v>
      </c>
      <c r="C2530" s="453">
        <v>201904</v>
      </c>
      <c r="D2530" s="453">
        <v>201812</v>
      </c>
      <c r="E2530" s="453" t="s">
        <v>1066</v>
      </c>
      <c r="F2530" s="456">
        <v>47</v>
      </c>
      <c r="G2530" s="458" t="s">
        <v>920</v>
      </c>
      <c r="H2530" s="453">
        <v>120</v>
      </c>
      <c r="I2530" s="453">
        <v>3</v>
      </c>
    </row>
    <row r="2531" spans="1:9" ht="15" customHeight="1" x14ac:dyDescent="0.25">
      <c r="A2531" s="223"/>
      <c r="B2531" s="453">
        <v>4</v>
      </c>
      <c r="C2531" s="453">
        <v>201904</v>
      </c>
      <c r="D2531" s="453">
        <v>201812</v>
      </c>
      <c r="E2531" s="453" t="s">
        <v>1066</v>
      </c>
      <c r="F2531" s="456">
        <v>47</v>
      </c>
      <c r="G2531" s="458" t="s">
        <v>920</v>
      </c>
      <c r="H2531" s="453">
        <v>121</v>
      </c>
      <c r="I2531" s="453">
        <v>4</v>
      </c>
    </row>
    <row r="2532" spans="1:9" ht="15" customHeight="1" x14ac:dyDescent="0.25">
      <c r="A2532" s="223"/>
      <c r="B2532" s="453">
        <v>4</v>
      </c>
      <c r="C2532" s="453">
        <v>201904</v>
      </c>
      <c r="D2532" s="453">
        <v>201812</v>
      </c>
      <c r="E2532" s="453" t="s">
        <v>1066</v>
      </c>
      <c r="F2532" s="456" t="s">
        <v>1304</v>
      </c>
      <c r="G2532" s="458" t="s">
        <v>920</v>
      </c>
      <c r="H2532" s="453">
        <v>126</v>
      </c>
      <c r="I2532" s="453">
        <v>3</v>
      </c>
    </row>
    <row r="2533" spans="1:9" ht="15" customHeight="1" x14ac:dyDescent="0.25">
      <c r="A2533" s="223"/>
      <c r="B2533" s="453">
        <v>4</v>
      </c>
      <c r="C2533" s="453">
        <v>201904</v>
      </c>
      <c r="D2533" s="453">
        <v>201812</v>
      </c>
      <c r="E2533" s="453" t="s">
        <v>1066</v>
      </c>
      <c r="F2533" s="456" t="s">
        <v>1327</v>
      </c>
      <c r="G2533" s="458" t="s">
        <v>923</v>
      </c>
      <c r="H2533" s="453">
        <v>120</v>
      </c>
      <c r="I2533" s="453">
        <v>2</v>
      </c>
    </row>
    <row r="2534" spans="1:9" ht="15" customHeight="1" x14ac:dyDescent="0.25">
      <c r="A2534" s="223"/>
      <c r="B2534" s="453">
        <v>4</v>
      </c>
      <c r="C2534" s="453">
        <v>201904</v>
      </c>
      <c r="D2534" s="453">
        <v>201812</v>
      </c>
      <c r="E2534" s="453" t="s">
        <v>1066</v>
      </c>
      <c r="F2534" s="456" t="s">
        <v>1327</v>
      </c>
      <c r="G2534" s="458" t="s">
        <v>923</v>
      </c>
      <c r="H2534" s="453">
        <v>121</v>
      </c>
      <c r="I2534" s="453">
        <v>5</v>
      </c>
    </row>
    <row r="2535" spans="1:9" ht="15" customHeight="1" x14ac:dyDescent="0.25">
      <c r="A2535" s="223"/>
      <c r="B2535" s="453">
        <v>4</v>
      </c>
      <c r="C2535" s="453">
        <v>201904</v>
      </c>
      <c r="D2535" s="453">
        <v>201812</v>
      </c>
      <c r="E2535" s="453" t="s">
        <v>1066</v>
      </c>
      <c r="F2535" s="453">
        <v>86</v>
      </c>
      <c r="G2535" s="458" t="s">
        <v>935</v>
      </c>
      <c r="H2535" s="453">
        <v>120</v>
      </c>
      <c r="I2535" s="453">
        <v>2</v>
      </c>
    </row>
    <row r="2536" spans="1:9" ht="15" customHeight="1" x14ac:dyDescent="0.25">
      <c r="A2536" s="223"/>
      <c r="B2536" s="453">
        <v>4</v>
      </c>
      <c r="C2536" s="453">
        <v>201904</v>
      </c>
      <c r="D2536" s="453">
        <v>201812</v>
      </c>
      <c r="E2536" s="453" t="s">
        <v>1066</v>
      </c>
      <c r="F2536" s="453">
        <v>86</v>
      </c>
      <c r="G2536" s="458" t="s">
        <v>935</v>
      </c>
      <c r="H2536" s="453">
        <v>121</v>
      </c>
      <c r="I2536" s="453">
        <v>2</v>
      </c>
    </row>
    <row r="2537" spans="1:9" ht="15" customHeight="1" x14ac:dyDescent="0.25">
      <c r="A2537" s="223"/>
      <c r="B2537" s="453">
        <v>4</v>
      </c>
      <c r="C2537" s="453">
        <v>201904</v>
      </c>
      <c r="D2537" s="453">
        <v>201812</v>
      </c>
      <c r="E2537" s="453" t="s">
        <v>1066</v>
      </c>
      <c r="F2537" s="453" t="s">
        <v>1308</v>
      </c>
      <c r="G2537" s="458" t="s">
        <v>941</v>
      </c>
      <c r="H2537" s="453">
        <v>120</v>
      </c>
      <c r="I2537" s="453">
        <v>15</v>
      </c>
    </row>
    <row r="2538" spans="1:9" ht="15" customHeight="1" x14ac:dyDescent="0.25">
      <c r="A2538" s="223"/>
      <c r="B2538" s="453">
        <v>4</v>
      </c>
      <c r="C2538" s="453">
        <v>201904</v>
      </c>
      <c r="D2538" s="453">
        <v>201812</v>
      </c>
      <c r="E2538" s="453" t="s">
        <v>1066</v>
      </c>
      <c r="F2538" s="453" t="s">
        <v>1308</v>
      </c>
      <c r="G2538" s="458" t="s">
        <v>941</v>
      </c>
      <c r="H2538" s="453">
        <v>121</v>
      </c>
      <c r="I2538" s="453">
        <v>22</v>
      </c>
    </row>
    <row r="2539" spans="1:9" ht="15" customHeight="1" x14ac:dyDescent="0.25">
      <c r="A2539" s="223"/>
      <c r="B2539" s="453">
        <v>4</v>
      </c>
      <c r="C2539" s="453">
        <v>201904</v>
      </c>
      <c r="D2539" s="453">
        <v>201812</v>
      </c>
      <c r="E2539" s="453" t="s">
        <v>1066</v>
      </c>
      <c r="F2539" s="456" t="s">
        <v>1328</v>
      </c>
      <c r="G2539" s="458" t="s">
        <v>925</v>
      </c>
      <c r="H2539" s="453">
        <v>120</v>
      </c>
      <c r="I2539" s="453">
        <v>4</v>
      </c>
    </row>
    <row r="2540" spans="1:9" ht="15" customHeight="1" x14ac:dyDescent="0.25">
      <c r="A2540" s="223"/>
      <c r="B2540" s="453">
        <v>4</v>
      </c>
      <c r="C2540" s="453">
        <v>201904</v>
      </c>
      <c r="D2540" s="453">
        <v>201812</v>
      </c>
      <c r="E2540" s="453" t="s">
        <v>1066</v>
      </c>
      <c r="F2540" s="456" t="s">
        <v>1328</v>
      </c>
      <c r="G2540" s="458" t="s">
        <v>925</v>
      </c>
      <c r="H2540" s="453">
        <v>121</v>
      </c>
      <c r="I2540" s="453">
        <v>9</v>
      </c>
    </row>
    <row r="2541" spans="1:9" ht="15" customHeight="1" x14ac:dyDescent="0.25">
      <c r="A2541" s="223"/>
      <c r="B2541" s="453">
        <v>4</v>
      </c>
      <c r="C2541" s="453">
        <v>201904</v>
      </c>
      <c r="D2541" s="453">
        <v>201812</v>
      </c>
      <c r="E2541" s="453" t="s">
        <v>1066</v>
      </c>
      <c r="F2541" s="456" t="s">
        <v>1322</v>
      </c>
      <c r="G2541" s="458" t="s">
        <v>1003</v>
      </c>
      <c r="H2541" s="453">
        <v>120</v>
      </c>
      <c r="I2541" s="453">
        <v>1</v>
      </c>
    </row>
    <row r="2542" spans="1:9" ht="15" customHeight="1" x14ac:dyDescent="0.25">
      <c r="A2542" s="223"/>
      <c r="B2542" s="453">
        <v>4</v>
      </c>
      <c r="C2542" s="453">
        <v>201904</v>
      </c>
      <c r="D2542" s="453">
        <v>201812</v>
      </c>
      <c r="E2542" s="453" t="s">
        <v>1066</v>
      </c>
      <c r="F2542" s="453" t="s">
        <v>1322</v>
      </c>
      <c r="G2542" s="458" t="s">
        <v>1003</v>
      </c>
      <c r="H2542" s="453">
        <v>121</v>
      </c>
      <c r="I2542" s="453">
        <v>20</v>
      </c>
    </row>
    <row r="2543" spans="1:9" ht="15" customHeight="1" x14ac:dyDescent="0.25">
      <c r="A2543" s="223"/>
      <c r="B2543" s="453">
        <v>4</v>
      </c>
      <c r="C2543" s="453">
        <v>201904</v>
      </c>
      <c r="D2543" s="453">
        <v>201812</v>
      </c>
      <c r="E2543" s="453" t="s">
        <v>1066</v>
      </c>
      <c r="F2543" s="453" t="s">
        <v>1321</v>
      </c>
      <c r="G2543" s="458" t="s">
        <v>1003</v>
      </c>
      <c r="H2543" s="453">
        <v>126</v>
      </c>
      <c r="I2543" s="453">
        <v>1</v>
      </c>
    </row>
    <row r="2544" spans="1:9" ht="15" customHeight="1" x14ac:dyDescent="0.25">
      <c r="A2544" s="223"/>
      <c r="B2544" s="453">
        <v>4</v>
      </c>
      <c r="C2544" s="453">
        <v>201904</v>
      </c>
      <c r="D2544" s="453">
        <v>201812</v>
      </c>
      <c r="E2544" s="453" t="s">
        <v>1066</v>
      </c>
      <c r="F2544" s="453" t="s">
        <v>1333</v>
      </c>
      <c r="G2544" s="458" t="s">
        <v>913</v>
      </c>
      <c r="H2544" s="453">
        <v>120</v>
      </c>
      <c r="I2544" s="453">
        <v>3</v>
      </c>
    </row>
    <row r="2545" spans="1:9" ht="15" customHeight="1" x14ac:dyDescent="0.25">
      <c r="A2545" s="223"/>
      <c r="B2545" s="453">
        <v>4</v>
      </c>
      <c r="C2545" s="453">
        <v>201904</v>
      </c>
      <c r="D2545" s="453">
        <v>201812</v>
      </c>
      <c r="E2545" s="453" t="s">
        <v>1066</v>
      </c>
      <c r="F2545" s="453" t="s">
        <v>1333</v>
      </c>
      <c r="G2545" s="458" t="s">
        <v>913</v>
      </c>
      <c r="H2545" s="453">
        <v>121</v>
      </c>
      <c r="I2545" s="453">
        <v>15</v>
      </c>
    </row>
    <row r="2546" spans="1:9" ht="15" customHeight="1" x14ac:dyDescent="0.25">
      <c r="A2546" s="223"/>
      <c r="B2546" s="453">
        <v>5</v>
      </c>
      <c r="C2546" s="453">
        <v>201904</v>
      </c>
      <c r="D2546" s="453">
        <v>201812</v>
      </c>
      <c r="E2546" s="453" t="s">
        <v>1067</v>
      </c>
      <c r="F2546" s="453">
        <v>18</v>
      </c>
      <c r="G2546" s="458" t="s">
        <v>940</v>
      </c>
      <c r="H2546" s="453">
        <v>120</v>
      </c>
      <c r="I2546" s="453">
        <v>5</v>
      </c>
    </row>
    <row r="2547" spans="1:9" ht="15" customHeight="1" x14ac:dyDescent="0.25">
      <c r="A2547" s="223"/>
      <c r="B2547" s="453">
        <v>5</v>
      </c>
      <c r="C2547" s="453">
        <v>201904</v>
      </c>
      <c r="D2547" s="453">
        <v>201812</v>
      </c>
      <c r="E2547" s="453" t="s">
        <v>1067</v>
      </c>
      <c r="F2547" s="453">
        <v>18</v>
      </c>
      <c r="G2547" s="458" t="s">
        <v>940</v>
      </c>
      <c r="H2547" s="453">
        <v>121</v>
      </c>
      <c r="I2547" s="453">
        <v>31</v>
      </c>
    </row>
    <row r="2548" spans="1:9" ht="15" customHeight="1" x14ac:dyDescent="0.25">
      <c r="A2548" s="223"/>
      <c r="B2548" s="453">
        <v>5</v>
      </c>
      <c r="C2548" s="453">
        <v>201904</v>
      </c>
      <c r="D2548" s="453">
        <v>201812</v>
      </c>
      <c r="E2548" s="453" t="s">
        <v>1067</v>
      </c>
      <c r="F2548" s="453" t="s">
        <v>1315</v>
      </c>
      <c r="G2548" s="458" t="s">
        <v>930</v>
      </c>
      <c r="H2548" s="453">
        <v>126</v>
      </c>
      <c r="I2548" s="453">
        <v>7</v>
      </c>
    </row>
    <row r="2549" spans="1:9" ht="15" customHeight="1" x14ac:dyDescent="0.25">
      <c r="A2549" s="223"/>
      <c r="B2549" s="453">
        <v>5</v>
      </c>
      <c r="C2549" s="453">
        <v>201904</v>
      </c>
      <c r="D2549" s="453">
        <v>201812</v>
      </c>
      <c r="E2549" s="453" t="s">
        <v>1067</v>
      </c>
      <c r="F2549" s="453" t="s">
        <v>1316</v>
      </c>
      <c r="G2549" s="458" t="s">
        <v>930</v>
      </c>
      <c r="H2549" s="453">
        <v>120</v>
      </c>
      <c r="I2549" s="453">
        <v>7</v>
      </c>
    </row>
    <row r="2550" spans="1:9" ht="15" customHeight="1" x14ac:dyDescent="0.25">
      <c r="A2550" s="223"/>
      <c r="B2550" s="453">
        <v>5</v>
      </c>
      <c r="C2550" s="453">
        <v>201904</v>
      </c>
      <c r="D2550" s="453">
        <v>201812</v>
      </c>
      <c r="E2550" s="453" t="s">
        <v>1067</v>
      </c>
      <c r="F2550" s="453" t="s">
        <v>1316</v>
      </c>
      <c r="G2550" s="458" t="s">
        <v>930</v>
      </c>
      <c r="H2550" s="453">
        <v>121</v>
      </c>
      <c r="I2550" s="453">
        <v>27</v>
      </c>
    </row>
    <row r="2551" spans="1:9" ht="15" customHeight="1" x14ac:dyDescent="0.25">
      <c r="A2551" s="223"/>
      <c r="B2551" s="453">
        <v>5</v>
      </c>
      <c r="C2551" s="453">
        <v>201904</v>
      </c>
      <c r="D2551" s="453">
        <v>201812</v>
      </c>
      <c r="E2551" s="453" t="s">
        <v>1067</v>
      </c>
      <c r="F2551" s="453">
        <v>85</v>
      </c>
      <c r="G2551" s="458" t="s">
        <v>935</v>
      </c>
      <c r="H2551" s="453">
        <v>120</v>
      </c>
      <c r="I2551" s="453">
        <v>1</v>
      </c>
    </row>
    <row r="2552" spans="1:9" ht="15" customHeight="1" x14ac:dyDescent="0.25">
      <c r="A2552" s="223"/>
      <c r="B2552" s="453">
        <v>5</v>
      </c>
      <c r="C2552" s="453">
        <v>201904</v>
      </c>
      <c r="D2552" s="453">
        <v>201812</v>
      </c>
      <c r="E2552" s="453" t="s">
        <v>1067</v>
      </c>
      <c r="F2552" s="453">
        <v>85</v>
      </c>
      <c r="G2552" s="458" t="s">
        <v>935</v>
      </c>
      <c r="H2552" s="453">
        <v>121</v>
      </c>
      <c r="I2552" s="453">
        <v>5</v>
      </c>
    </row>
    <row r="2553" spans="1:9" ht="15" customHeight="1" x14ac:dyDescent="0.25">
      <c r="A2553" s="223"/>
      <c r="B2553" s="453">
        <v>5</v>
      </c>
      <c r="C2553" s="453">
        <v>201904</v>
      </c>
      <c r="D2553" s="453">
        <v>201812</v>
      </c>
      <c r="E2553" s="453" t="s">
        <v>1067</v>
      </c>
      <c r="F2553" s="453" t="s">
        <v>1325</v>
      </c>
      <c r="G2553" s="458" t="s">
        <v>928</v>
      </c>
      <c r="H2553" s="453">
        <v>120</v>
      </c>
      <c r="I2553" s="453">
        <v>1</v>
      </c>
    </row>
    <row r="2554" spans="1:9" ht="15" customHeight="1" x14ac:dyDescent="0.25">
      <c r="A2554" s="223"/>
      <c r="B2554" s="453">
        <v>5</v>
      </c>
      <c r="C2554" s="453">
        <v>201904</v>
      </c>
      <c r="D2554" s="453">
        <v>201812</v>
      </c>
      <c r="E2554" s="453" t="s">
        <v>1067</v>
      </c>
      <c r="F2554" s="456" t="s">
        <v>1325</v>
      </c>
      <c r="G2554" s="458" t="s">
        <v>928</v>
      </c>
      <c r="H2554" s="453">
        <v>121</v>
      </c>
      <c r="I2554" s="453">
        <v>4</v>
      </c>
    </row>
    <row r="2555" spans="1:9" ht="15" customHeight="1" x14ac:dyDescent="0.25">
      <c r="A2555" s="223"/>
      <c r="B2555" s="453">
        <v>5</v>
      </c>
      <c r="C2555" s="453">
        <v>201904</v>
      </c>
      <c r="D2555" s="453">
        <v>201812</v>
      </c>
      <c r="E2555" s="453" t="s">
        <v>1067</v>
      </c>
      <c r="F2555" s="456" t="s">
        <v>1329</v>
      </c>
      <c r="G2555" s="458" t="s">
        <v>925</v>
      </c>
      <c r="H2555" s="453">
        <v>120</v>
      </c>
      <c r="I2555" s="453">
        <v>5</v>
      </c>
    </row>
    <row r="2556" spans="1:9" ht="15" customHeight="1" x14ac:dyDescent="0.25">
      <c r="A2556" s="223"/>
      <c r="B2556" s="453">
        <v>5</v>
      </c>
      <c r="C2556" s="453">
        <v>201904</v>
      </c>
      <c r="D2556" s="453">
        <v>201812</v>
      </c>
      <c r="E2556" s="453" t="s">
        <v>1067</v>
      </c>
      <c r="F2556" s="456" t="s">
        <v>1329</v>
      </c>
      <c r="G2556" s="458" t="s">
        <v>925</v>
      </c>
      <c r="H2556" s="453">
        <v>121</v>
      </c>
      <c r="I2556" s="453">
        <v>9</v>
      </c>
    </row>
    <row r="2557" spans="1:9" ht="15" customHeight="1" x14ac:dyDescent="0.25">
      <c r="A2557" s="223"/>
      <c r="B2557" s="453">
        <v>5</v>
      </c>
      <c r="C2557" s="453">
        <v>201904</v>
      </c>
      <c r="D2557" s="453">
        <v>201812</v>
      </c>
      <c r="E2557" s="453" t="s">
        <v>1067</v>
      </c>
      <c r="F2557" s="453" t="s">
        <v>1331</v>
      </c>
      <c r="G2557" s="458" t="s">
        <v>939</v>
      </c>
      <c r="H2557" s="453">
        <v>120</v>
      </c>
      <c r="I2557" s="453">
        <v>4</v>
      </c>
    </row>
    <row r="2558" spans="1:9" ht="15" customHeight="1" x14ac:dyDescent="0.25">
      <c r="A2558" s="223"/>
      <c r="B2558" s="453">
        <v>5</v>
      </c>
      <c r="C2558" s="453">
        <v>201904</v>
      </c>
      <c r="D2558" s="453">
        <v>201812</v>
      </c>
      <c r="E2558" s="453" t="s">
        <v>1067</v>
      </c>
      <c r="F2558" s="453" t="s">
        <v>1331</v>
      </c>
      <c r="G2558" s="458" t="s">
        <v>939</v>
      </c>
      <c r="H2558" s="453">
        <v>121</v>
      </c>
      <c r="I2558" s="453">
        <v>30</v>
      </c>
    </row>
    <row r="2559" spans="1:9" ht="15" customHeight="1" x14ac:dyDescent="0.25">
      <c r="A2559" s="223"/>
      <c r="B2559" s="453">
        <v>8</v>
      </c>
      <c r="C2559" s="453">
        <v>201904</v>
      </c>
      <c r="D2559" s="453">
        <v>201812</v>
      </c>
      <c r="E2559" s="453" t="s">
        <v>1068</v>
      </c>
      <c r="F2559" s="453">
        <v>19</v>
      </c>
      <c r="G2559" s="458" t="s">
        <v>940</v>
      </c>
      <c r="H2559" s="453">
        <v>120</v>
      </c>
      <c r="I2559" s="453">
        <v>6</v>
      </c>
    </row>
    <row r="2560" spans="1:9" ht="15" customHeight="1" x14ac:dyDescent="0.25">
      <c r="A2560" s="223"/>
      <c r="B2560" s="453">
        <v>8</v>
      </c>
      <c r="C2560" s="453">
        <v>201904</v>
      </c>
      <c r="D2560" s="453">
        <v>201812</v>
      </c>
      <c r="E2560" s="453" t="s">
        <v>1068</v>
      </c>
      <c r="F2560" s="453">
        <v>19</v>
      </c>
      <c r="G2560" s="458" t="s">
        <v>940</v>
      </c>
      <c r="H2560" s="453">
        <v>121</v>
      </c>
      <c r="I2560" s="453">
        <v>12</v>
      </c>
    </row>
    <row r="2561" spans="1:9" ht="15" customHeight="1" x14ac:dyDescent="0.25">
      <c r="A2561" s="223"/>
      <c r="B2561" s="453">
        <v>8</v>
      </c>
      <c r="C2561" s="453">
        <v>201904</v>
      </c>
      <c r="D2561" s="453">
        <v>201812</v>
      </c>
      <c r="E2561" s="453" t="s">
        <v>1068</v>
      </c>
      <c r="F2561" s="453">
        <v>34</v>
      </c>
      <c r="G2561" s="458" t="s">
        <v>1024</v>
      </c>
      <c r="H2561" s="453">
        <v>120</v>
      </c>
      <c r="I2561" s="453">
        <v>2</v>
      </c>
    </row>
    <row r="2562" spans="1:9" ht="15" customHeight="1" x14ac:dyDescent="0.25">
      <c r="A2562" s="223"/>
      <c r="B2562" s="453">
        <v>8</v>
      </c>
      <c r="C2562" s="453">
        <v>201904</v>
      </c>
      <c r="D2562" s="453">
        <v>201812</v>
      </c>
      <c r="E2562" s="453" t="s">
        <v>1068</v>
      </c>
      <c r="F2562" s="453">
        <v>34</v>
      </c>
      <c r="G2562" s="458" t="s">
        <v>1024</v>
      </c>
      <c r="H2562" s="453">
        <v>121</v>
      </c>
      <c r="I2562" s="453">
        <v>8</v>
      </c>
    </row>
    <row r="2563" spans="1:9" ht="15" customHeight="1" x14ac:dyDescent="0.25">
      <c r="A2563" s="223"/>
      <c r="B2563" s="453">
        <v>8</v>
      </c>
      <c r="C2563" s="453">
        <v>201904</v>
      </c>
      <c r="D2563" s="453">
        <v>201812</v>
      </c>
      <c r="E2563" s="453" t="s">
        <v>1068</v>
      </c>
      <c r="F2563" s="453" t="s">
        <v>1309</v>
      </c>
      <c r="G2563" s="458" t="s">
        <v>1024</v>
      </c>
      <c r="H2563" s="453">
        <v>126</v>
      </c>
      <c r="I2563" s="453">
        <v>1</v>
      </c>
    </row>
    <row r="2564" spans="1:9" ht="15" customHeight="1" x14ac:dyDescent="0.25">
      <c r="A2564" s="223"/>
      <c r="B2564" s="453">
        <v>8</v>
      </c>
      <c r="C2564" s="453">
        <v>201904</v>
      </c>
      <c r="D2564" s="453">
        <v>201812</v>
      </c>
      <c r="E2564" s="453" t="s">
        <v>1068</v>
      </c>
      <c r="F2564" s="456">
        <v>45</v>
      </c>
      <c r="G2564" s="458" t="s">
        <v>920</v>
      </c>
      <c r="H2564" s="453">
        <v>120</v>
      </c>
      <c r="I2564" s="453">
        <v>1</v>
      </c>
    </row>
    <row r="2565" spans="1:9" ht="15" customHeight="1" x14ac:dyDescent="0.25">
      <c r="A2565" s="223"/>
      <c r="B2565" s="453">
        <v>8</v>
      </c>
      <c r="C2565" s="453">
        <v>201904</v>
      </c>
      <c r="D2565" s="453">
        <v>201812</v>
      </c>
      <c r="E2565" s="453" t="s">
        <v>1068</v>
      </c>
      <c r="F2565" s="456">
        <v>45</v>
      </c>
      <c r="G2565" s="458" t="s">
        <v>920</v>
      </c>
      <c r="H2565" s="453">
        <v>121</v>
      </c>
      <c r="I2565" s="453">
        <v>8</v>
      </c>
    </row>
    <row r="2566" spans="1:9" ht="15" customHeight="1" x14ac:dyDescent="0.25">
      <c r="A2566" s="223"/>
      <c r="B2566" s="453">
        <v>8</v>
      </c>
      <c r="C2566" s="453">
        <v>201904</v>
      </c>
      <c r="D2566" s="453">
        <v>201812</v>
      </c>
      <c r="E2566" s="453" t="s">
        <v>1068</v>
      </c>
      <c r="F2566" s="453" t="s">
        <v>1326</v>
      </c>
      <c r="G2566" s="458" t="s">
        <v>923</v>
      </c>
      <c r="H2566" s="453">
        <v>120</v>
      </c>
      <c r="I2566" s="453">
        <v>1</v>
      </c>
    </row>
    <row r="2567" spans="1:9" ht="15" customHeight="1" x14ac:dyDescent="0.25">
      <c r="A2567" s="223"/>
      <c r="B2567" s="453">
        <v>8</v>
      </c>
      <c r="C2567" s="453">
        <v>201904</v>
      </c>
      <c r="D2567" s="453">
        <v>201812</v>
      </c>
      <c r="E2567" s="453" t="s">
        <v>1068</v>
      </c>
      <c r="F2567" s="453" t="s">
        <v>1326</v>
      </c>
      <c r="G2567" s="458" t="s">
        <v>923</v>
      </c>
      <c r="H2567" s="453">
        <v>121</v>
      </c>
      <c r="I2567" s="453">
        <v>4</v>
      </c>
    </row>
    <row r="2568" spans="1:9" ht="15" customHeight="1" x14ac:dyDescent="0.25">
      <c r="A2568" s="223"/>
      <c r="B2568" s="453">
        <v>8</v>
      </c>
      <c r="C2568" s="453">
        <v>201904</v>
      </c>
      <c r="D2568" s="453">
        <v>201812</v>
      </c>
      <c r="E2568" s="453" t="s">
        <v>1068</v>
      </c>
      <c r="F2568" s="453">
        <v>69</v>
      </c>
      <c r="G2568" s="458" t="s">
        <v>937</v>
      </c>
      <c r="H2568" s="453">
        <v>120</v>
      </c>
      <c r="I2568" s="453">
        <v>6</v>
      </c>
    </row>
    <row r="2569" spans="1:9" ht="15" customHeight="1" x14ac:dyDescent="0.25">
      <c r="A2569" s="223"/>
      <c r="B2569" s="453">
        <v>8</v>
      </c>
      <c r="C2569" s="453">
        <v>201904</v>
      </c>
      <c r="D2569" s="453">
        <v>201812</v>
      </c>
      <c r="E2569" s="453" t="s">
        <v>1068</v>
      </c>
      <c r="F2569" s="453">
        <v>69</v>
      </c>
      <c r="G2569" s="458" t="s">
        <v>937</v>
      </c>
      <c r="H2569" s="453">
        <v>121</v>
      </c>
      <c r="I2569" s="453">
        <v>16</v>
      </c>
    </row>
    <row r="2570" spans="1:9" ht="15" customHeight="1" x14ac:dyDescent="0.25">
      <c r="A2570" s="223"/>
      <c r="B2570" s="453">
        <v>8</v>
      </c>
      <c r="C2570" s="453">
        <v>201904</v>
      </c>
      <c r="D2570" s="453">
        <v>201812</v>
      </c>
      <c r="E2570" s="453" t="s">
        <v>1068</v>
      </c>
      <c r="F2570" s="456" t="s">
        <v>1334</v>
      </c>
      <c r="G2570" s="458" t="s">
        <v>937</v>
      </c>
      <c r="H2570" s="453">
        <v>126</v>
      </c>
      <c r="I2570" s="453">
        <v>4</v>
      </c>
    </row>
    <row r="2571" spans="1:9" ht="15" customHeight="1" x14ac:dyDescent="0.25">
      <c r="A2571" s="223"/>
      <c r="B2571" s="453">
        <v>8</v>
      </c>
      <c r="C2571" s="453">
        <v>201904</v>
      </c>
      <c r="D2571" s="453">
        <v>201812</v>
      </c>
      <c r="E2571" s="453" t="s">
        <v>1068</v>
      </c>
      <c r="F2571" s="456" t="s">
        <v>1312</v>
      </c>
      <c r="G2571" s="458" t="s">
        <v>930</v>
      </c>
      <c r="H2571" s="453">
        <v>120</v>
      </c>
      <c r="I2571" s="453">
        <v>2</v>
      </c>
    </row>
    <row r="2572" spans="1:9" ht="15" customHeight="1" x14ac:dyDescent="0.25">
      <c r="A2572" s="223"/>
      <c r="B2572" s="453">
        <v>8</v>
      </c>
      <c r="C2572" s="453">
        <v>201904</v>
      </c>
      <c r="D2572" s="453">
        <v>201812</v>
      </c>
      <c r="E2572" s="453" t="s">
        <v>1068</v>
      </c>
      <c r="F2572" s="456" t="s">
        <v>1312</v>
      </c>
      <c r="G2572" s="458" t="s">
        <v>930</v>
      </c>
      <c r="H2572" s="453">
        <v>121</v>
      </c>
      <c r="I2572" s="453">
        <v>17</v>
      </c>
    </row>
    <row r="2573" spans="1:9" ht="15" customHeight="1" x14ac:dyDescent="0.25">
      <c r="A2573" s="223"/>
      <c r="B2573" s="453">
        <v>8</v>
      </c>
      <c r="C2573" s="453">
        <v>201904</v>
      </c>
      <c r="D2573" s="453">
        <v>201812</v>
      </c>
      <c r="E2573" s="453" t="s">
        <v>1068</v>
      </c>
      <c r="F2573" s="453" t="s">
        <v>1323</v>
      </c>
      <c r="G2573" s="458" t="s">
        <v>928</v>
      </c>
      <c r="H2573" s="453">
        <v>121</v>
      </c>
      <c r="I2573" s="453">
        <v>2</v>
      </c>
    </row>
    <row r="2574" spans="1:9" ht="15" customHeight="1" x14ac:dyDescent="0.25">
      <c r="A2574" s="223"/>
      <c r="B2574" s="453">
        <v>8</v>
      </c>
      <c r="C2574" s="453">
        <v>201904</v>
      </c>
      <c r="D2574" s="453">
        <v>201812</v>
      </c>
      <c r="E2574" s="453" t="s">
        <v>1068</v>
      </c>
      <c r="F2574" s="453" t="s">
        <v>1332</v>
      </c>
      <c r="G2574" s="458" t="s">
        <v>913</v>
      </c>
      <c r="H2574" s="453">
        <v>120</v>
      </c>
      <c r="I2574" s="453">
        <v>5</v>
      </c>
    </row>
    <row r="2575" spans="1:9" ht="15" customHeight="1" x14ac:dyDescent="0.25">
      <c r="A2575" s="223"/>
      <c r="B2575" s="453">
        <v>8</v>
      </c>
      <c r="C2575" s="453">
        <v>201904</v>
      </c>
      <c r="D2575" s="453">
        <v>201812</v>
      </c>
      <c r="E2575" s="453" t="s">
        <v>1068</v>
      </c>
      <c r="F2575" s="453" t="s">
        <v>1332</v>
      </c>
      <c r="G2575" s="458" t="s">
        <v>913</v>
      </c>
      <c r="H2575" s="453">
        <v>121</v>
      </c>
      <c r="I2575" s="453">
        <v>19</v>
      </c>
    </row>
    <row r="2576" spans="1:9" ht="15" customHeight="1" x14ac:dyDescent="0.25">
      <c r="A2576" s="223"/>
      <c r="B2576" s="453">
        <v>34</v>
      </c>
      <c r="C2576" s="453">
        <v>201904</v>
      </c>
      <c r="D2576" s="453">
        <v>201812</v>
      </c>
      <c r="E2576" s="453" t="s">
        <v>1069</v>
      </c>
      <c r="F2576" s="453">
        <v>33</v>
      </c>
      <c r="G2576" s="458" t="s">
        <v>1024</v>
      </c>
      <c r="H2576" s="453">
        <v>121</v>
      </c>
      <c r="I2576" s="453">
        <v>9</v>
      </c>
    </row>
    <row r="2577" spans="1:9" ht="15" customHeight="1" x14ac:dyDescent="0.25">
      <c r="A2577" s="223"/>
      <c r="B2577" s="453">
        <v>34</v>
      </c>
      <c r="C2577" s="453">
        <v>201904</v>
      </c>
      <c r="D2577" s="453">
        <v>201812</v>
      </c>
      <c r="E2577" s="453" t="s">
        <v>1069</v>
      </c>
      <c r="F2577" s="453" t="s">
        <v>1310</v>
      </c>
      <c r="G2577" s="458" t="s">
        <v>1024</v>
      </c>
      <c r="H2577" s="453">
        <v>126</v>
      </c>
      <c r="I2577" s="453">
        <v>3</v>
      </c>
    </row>
    <row r="2578" spans="1:9" ht="15" customHeight="1" x14ac:dyDescent="0.25">
      <c r="A2578" s="223"/>
      <c r="B2578" s="453">
        <v>34</v>
      </c>
      <c r="C2578" s="453">
        <v>201904</v>
      </c>
      <c r="D2578" s="453">
        <v>201812</v>
      </c>
      <c r="E2578" s="453" t="s">
        <v>1069</v>
      </c>
      <c r="F2578" s="453">
        <v>46</v>
      </c>
      <c r="G2578" s="458" t="s">
        <v>920</v>
      </c>
      <c r="H2578" s="453">
        <v>120</v>
      </c>
      <c r="I2578" s="453">
        <v>2</v>
      </c>
    </row>
    <row r="2579" spans="1:9" ht="15" customHeight="1" x14ac:dyDescent="0.25">
      <c r="A2579" s="223"/>
      <c r="B2579" s="453">
        <v>34</v>
      </c>
      <c r="C2579" s="453">
        <v>201904</v>
      </c>
      <c r="D2579" s="453">
        <v>201812</v>
      </c>
      <c r="E2579" s="453" t="s">
        <v>1069</v>
      </c>
      <c r="F2579" s="453">
        <v>46</v>
      </c>
      <c r="G2579" s="458" t="s">
        <v>920</v>
      </c>
      <c r="H2579" s="453">
        <v>121</v>
      </c>
      <c r="I2579" s="453">
        <v>9</v>
      </c>
    </row>
    <row r="2580" spans="1:9" ht="15" customHeight="1" x14ac:dyDescent="0.25">
      <c r="A2580" s="223"/>
      <c r="B2580" s="453">
        <v>34</v>
      </c>
      <c r="C2580" s="453">
        <v>201904</v>
      </c>
      <c r="D2580" s="453">
        <v>201812</v>
      </c>
      <c r="E2580" s="453" t="s">
        <v>1069</v>
      </c>
      <c r="F2580" s="453" t="s">
        <v>1303</v>
      </c>
      <c r="G2580" s="458" t="s">
        <v>920</v>
      </c>
      <c r="H2580" s="453">
        <v>126</v>
      </c>
      <c r="I2580" s="453">
        <v>2</v>
      </c>
    </row>
    <row r="2581" spans="1:9" ht="15" customHeight="1" x14ac:dyDescent="0.25">
      <c r="A2581" s="223"/>
      <c r="B2581" s="453">
        <v>34</v>
      </c>
      <c r="C2581" s="453">
        <v>201904</v>
      </c>
      <c r="D2581" s="453">
        <v>201812</v>
      </c>
      <c r="E2581" s="453" t="s">
        <v>1069</v>
      </c>
      <c r="F2581" s="456" t="s">
        <v>1314</v>
      </c>
      <c r="G2581" s="458" t="s">
        <v>930</v>
      </c>
      <c r="H2581" s="453">
        <v>121</v>
      </c>
      <c r="I2581" s="453">
        <v>4</v>
      </c>
    </row>
    <row r="2582" spans="1:9" ht="15" customHeight="1" x14ac:dyDescent="0.25">
      <c r="A2582" s="223"/>
      <c r="B2582" s="453">
        <v>34</v>
      </c>
      <c r="C2582" s="453">
        <v>201904</v>
      </c>
      <c r="D2582" s="453">
        <v>201812</v>
      </c>
      <c r="E2582" s="453" t="s">
        <v>1069</v>
      </c>
      <c r="F2582" s="453" t="s">
        <v>1324</v>
      </c>
      <c r="G2582" s="458" t="s">
        <v>928</v>
      </c>
      <c r="H2582" s="453">
        <v>121</v>
      </c>
      <c r="I2582" s="453">
        <v>2</v>
      </c>
    </row>
    <row r="2583" spans="1:9" ht="15" customHeight="1" x14ac:dyDescent="0.25">
      <c r="A2583" s="223"/>
      <c r="B2583" s="453">
        <v>34</v>
      </c>
      <c r="C2583" s="453">
        <v>201904</v>
      </c>
      <c r="D2583" s="453">
        <v>201812</v>
      </c>
      <c r="E2583" s="453" t="s">
        <v>1069</v>
      </c>
      <c r="F2583" s="453" t="s">
        <v>1306</v>
      </c>
      <c r="G2583" s="458" t="s">
        <v>941</v>
      </c>
      <c r="H2583" s="453">
        <v>120</v>
      </c>
      <c r="I2583" s="453">
        <v>19</v>
      </c>
    </row>
    <row r="2584" spans="1:9" ht="15" customHeight="1" x14ac:dyDescent="0.25">
      <c r="A2584" s="223"/>
      <c r="B2584" s="453">
        <v>34</v>
      </c>
      <c r="C2584" s="453">
        <v>201904</v>
      </c>
      <c r="D2584" s="453">
        <v>201812</v>
      </c>
      <c r="E2584" s="453" t="s">
        <v>1069</v>
      </c>
      <c r="F2584" s="453" t="s">
        <v>1306</v>
      </c>
      <c r="G2584" s="458" t="s">
        <v>941</v>
      </c>
      <c r="H2584" s="453">
        <v>121</v>
      </c>
      <c r="I2584" s="453">
        <v>47</v>
      </c>
    </row>
    <row r="2585" spans="1:9" ht="15" customHeight="1" x14ac:dyDescent="0.25">
      <c r="A2585" s="223"/>
      <c r="B2585" s="453">
        <v>34</v>
      </c>
      <c r="C2585" s="453">
        <v>201904</v>
      </c>
      <c r="D2585" s="453">
        <v>201812</v>
      </c>
      <c r="E2585" s="453" t="s">
        <v>1069</v>
      </c>
      <c r="F2585" s="453" t="s">
        <v>1305</v>
      </c>
      <c r="G2585" s="458" t="s">
        <v>941</v>
      </c>
      <c r="H2585" s="453">
        <v>126</v>
      </c>
      <c r="I2585" s="453">
        <v>4</v>
      </c>
    </row>
    <row r="2586" spans="1:9" ht="15" customHeight="1" x14ac:dyDescent="0.25">
      <c r="A2586" s="223"/>
      <c r="B2586" s="453">
        <v>34</v>
      </c>
      <c r="C2586" s="453">
        <v>201904</v>
      </c>
      <c r="D2586" s="453">
        <v>201812</v>
      </c>
      <c r="E2586" s="453" t="s">
        <v>1069</v>
      </c>
      <c r="F2586" s="453" t="s">
        <v>1320</v>
      </c>
      <c r="G2586" s="458" t="s">
        <v>1003</v>
      </c>
      <c r="H2586" s="453">
        <v>120</v>
      </c>
      <c r="I2586" s="453">
        <v>2</v>
      </c>
    </row>
    <row r="2587" spans="1:9" ht="15" customHeight="1" x14ac:dyDescent="0.25">
      <c r="A2587" s="223"/>
      <c r="B2587" s="453">
        <v>34</v>
      </c>
      <c r="C2587" s="453">
        <v>201904</v>
      </c>
      <c r="D2587" s="453">
        <v>201812</v>
      </c>
      <c r="E2587" s="453" t="s">
        <v>1069</v>
      </c>
      <c r="F2587" s="456" t="s">
        <v>1320</v>
      </c>
      <c r="G2587" s="458" t="s">
        <v>1003</v>
      </c>
      <c r="H2587" s="453">
        <v>121</v>
      </c>
      <c r="I2587" s="453">
        <v>9</v>
      </c>
    </row>
    <row r="2588" spans="1:9" ht="15" customHeight="1" x14ac:dyDescent="0.25">
      <c r="A2588" s="223"/>
      <c r="B2588" s="453">
        <v>34</v>
      </c>
      <c r="C2588" s="453">
        <v>201904</v>
      </c>
      <c r="D2588" s="453">
        <v>201812</v>
      </c>
      <c r="E2588" s="453" t="s">
        <v>1069</v>
      </c>
      <c r="F2588" s="456" t="s">
        <v>1319</v>
      </c>
      <c r="G2588" s="458" t="s">
        <v>1003</v>
      </c>
      <c r="H2588" s="453">
        <v>126</v>
      </c>
      <c r="I2588" s="453">
        <v>1</v>
      </c>
    </row>
    <row r="2589" spans="1:9" ht="15" customHeight="1" x14ac:dyDescent="0.25">
      <c r="A2589" s="223"/>
      <c r="B2589" s="453">
        <v>36</v>
      </c>
      <c r="C2589" s="453">
        <v>201904</v>
      </c>
      <c r="D2589" s="453">
        <v>201812</v>
      </c>
      <c r="E2589" s="453" t="s">
        <v>1070</v>
      </c>
      <c r="F2589" s="456" t="s">
        <v>1336</v>
      </c>
      <c r="G2589" s="458" t="s">
        <v>937</v>
      </c>
      <c r="H2589" s="453">
        <v>120</v>
      </c>
      <c r="I2589" s="453">
        <v>1</v>
      </c>
    </row>
    <row r="2590" spans="1:9" ht="15" customHeight="1" x14ac:dyDescent="0.25">
      <c r="A2590" s="223"/>
      <c r="B2590" s="453">
        <v>36</v>
      </c>
      <c r="C2590" s="453">
        <v>201904</v>
      </c>
      <c r="D2590" s="453">
        <v>201812</v>
      </c>
      <c r="E2590" s="453" t="s">
        <v>1070</v>
      </c>
      <c r="F2590" s="453" t="s">
        <v>1336</v>
      </c>
      <c r="G2590" s="458" t="s">
        <v>937</v>
      </c>
      <c r="H2590" s="453">
        <v>121</v>
      </c>
      <c r="I2590" s="453">
        <v>14</v>
      </c>
    </row>
    <row r="2591" spans="1:9" ht="15" customHeight="1" x14ac:dyDescent="0.25">
      <c r="A2591" s="223"/>
      <c r="B2591" s="453">
        <v>36</v>
      </c>
      <c r="C2591" s="453">
        <v>201904</v>
      </c>
      <c r="D2591" s="453">
        <v>201812</v>
      </c>
      <c r="E2591" s="453" t="s">
        <v>1070</v>
      </c>
      <c r="F2591" s="453" t="s">
        <v>1318</v>
      </c>
      <c r="G2591" s="458" t="s">
        <v>1003</v>
      </c>
      <c r="H2591" s="453">
        <v>120</v>
      </c>
      <c r="I2591" s="453">
        <v>3</v>
      </c>
    </row>
    <row r="2592" spans="1:9" ht="15" customHeight="1" x14ac:dyDescent="0.25">
      <c r="A2592" s="223"/>
      <c r="B2592" s="453">
        <v>36</v>
      </c>
      <c r="C2592" s="453">
        <v>201904</v>
      </c>
      <c r="D2592" s="453">
        <v>201812</v>
      </c>
      <c r="E2592" s="453" t="s">
        <v>1070</v>
      </c>
      <c r="F2592" s="453" t="s">
        <v>1318</v>
      </c>
      <c r="G2592" s="458" t="s">
        <v>1003</v>
      </c>
      <c r="H2592" s="453">
        <v>121</v>
      </c>
      <c r="I2592" s="453">
        <v>4</v>
      </c>
    </row>
    <row r="2593" spans="1:9" ht="15" customHeight="1" x14ac:dyDescent="0.25">
      <c r="A2593" s="223"/>
      <c r="B2593" s="453">
        <v>36</v>
      </c>
      <c r="C2593" s="453">
        <v>201904</v>
      </c>
      <c r="D2593" s="453">
        <v>201812</v>
      </c>
      <c r="E2593" s="453" t="s">
        <v>1070</v>
      </c>
      <c r="F2593" s="456" t="s">
        <v>1317</v>
      </c>
      <c r="G2593" s="458" t="s">
        <v>1003</v>
      </c>
      <c r="H2593" s="453">
        <v>126</v>
      </c>
      <c r="I2593" s="453">
        <v>2</v>
      </c>
    </row>
    <row r="2594" spans="1:9" ht="15" customHeight="1" x14ac:dyDescent="0.25">
      <c r="A2594" s="223"/>
      <c r="B2594" s="453">
        <v>36</v>
      </c>
      <c r="C2594" s="453">
        <v>201904</v>
      </c>
      <c r="D2594" s="453">
        <v>201812</v>
      </c>
      <c r="E2594" s="453" t="s">
        <v>1070</v>
      </c>
      <c r="F2594" s="456" t="s">
        <v>1330</v>
      </c>
      <c r="G2594" s="458" t="s">
        <v>939</v>
      </c>
      <c r="H2594" s="453">
        <v>120</v>
      </c>
      <c r="I2594" s="453">
        <v>5</v>
      </c>
    </row>
    <row r="2595" spans="1:9" ht="15" customHeight="1" x14ac:dyDescent="0.25">
      <c r="A2595" s="223"/>
      <c r="B2595" s="453">
        <v>36</v>
      </c>
      <c r="C2595" s="453">
        <v>201904</v>
      </c>
      <c r="D2595" s="453">
        <v>201812</v>
      </c>
      <c r="E2595" s="453" t="s">
        <v>1070</v>
      </c>
      <c r="F2595" s="453" t="s">
        <v>1330</v>
      </c>
      <c r="G2595" s="458" t="s">
        <v>939</v>
      </c>
      <c r="H2595" s="453">
        <v>121</v>
      </c>
      <c r="I2595" s="453">
        <v>22</v>
      </c>
    </row>
    <row r="2596" spans="1:9" ht="15" customHeight="1" x14ac:dyDescent="0.25">
      <c r="A2596" s="223"/>
      <c r="B2596" s="453">
        <v>4</v>
      </c>
      <c r="C2596" s="453">
        <v>201903</v>
      </c>
      <c r="D2596" s="453">
        <v>201812</v>
      </c>
      <c r="E2596" s="453" t="s">
        <v>1066</v>
      </c>
      <c r="F2596" s="453">
        <v>47</v>
      </c>
      <c r="G2596" s="458" t="s">
        <v>920</v>
      </c>
      <c r="H2596" s="453">
        <v>120</v>
      </c>
      <c r="I2596" s="453">
        <v>4</v>
      </c>
    </row>
    <row r="2597" spans="1:9" ht="15" customHeight="1" x14ac:dyDescent="0.25">
      <c r="A2597" s="223"/>
      <c r="B2597" s="453">
        <v>4</v>
      </c>
      <c r="C2597" s="453">
        <v>201903</v>
      </c>
      <c r="D2597" s="453">
        <v>201812</v>
      </c>
      <c r="E2597" s="453" t="s">
        <v>1066</v>
      </c>
      <c r="F2597" s="456">
        <v>47</v>
      </c>
      <c r="G2597" s="458" t="s">
        <v>920</v>
      </c>
      <c r="H2597" s="453">
        <v>121</v>
      </c>
      <c r="I2597" s="453">
        <v>20</v>
      </c>
    </row>
    <row r="2598" spans="1:9" ht="15" customHeight="1" x14ac:dyDescent="0.25">
      <c r="A2598" s="223"/>
      <c r="B2598" s="453">
        <v>4</v>
      </c>
      <c r="C2598" s="453">
        <v>201903</v>
      </c>
      <c r="D2598" s="453">
        <v>201812</v>
      </c>
      <c r="E2598" s="453" t="s">
        <v>1066</v>
      </c>
      <c r="F2598" s="456" t="s">
        <v>1304</v>
      </c>
      <c r="G2598" s="458" t="s">
        <v>920</v>
      </c>
      <c r="H2598" s="453">
        <v>126</v>
      </c>
      <c r="I2598" s="453">
        <v>4</v>
      </c>
    </row>
    <row r="2599" spans="1:9" ht="15" customHeight="1" x14ac:dyDescent="0.25">
      <c r="A2599" s="223"/>
      <c r="B2599" s="453">
        <v>4</v>
      </c>
      <c r="C2599" s="453">
        <v>201903</v>
      </c>
      <c r="D2599" s="453">
        <v>201812</v>
      </c>
      <c r="E2599" s="453" t="s">
        <v>1066</v>
      </c>
      <c r="F2599" s="456" t="s">
        <v>1327</v>
      </c>
      <c r="G2599" s="458" t="s">
        <v>923</v>
      </c>
      <c r="H2599" s="453">
        <v>120</v>
      </c>
      <c r="I2599" s="453">
        <v>1</v>
      </c>
    </row>
    <row r="2600" spans="1:9" ht="15" customHeight="1" x14ac:dyDescent="0.25">
      <c r="A2600" s="223"/>
      <c r="B2600" s="453">
        <v>4</v>
      </c>
      <c r="C2600" s="453">
        <v>201903</v>
      </c>
      <c r="D2600" s="453">
        <v>201812</v>
      </c>
      <c r="E2600" s="453" t="s">
        <v>1066</v>
      </c>
      <c r="F2600" s="453" t="s">
        <v>1327</v>
      </c>
      <c r="G2600" s="458" t="s">
        <v>923</v>
      </c>
      <c r="H2600" s="453">
        <v>121</v>
      </c>
      <c r="I2600" s="453">
        <v>5</v>
      </c>
    </row>
    <row r="2601" spans="1:9" ht="15" customHeight="1" x14ac:dyDescent="0.25">
      <c r="A2601" s="223"/>
      <c r="B2601" s="453">
        <v>4</v>
      </c>
      <c r="C2601" s="453">
        <v>201903</v>
      </c>
      <c r="D2601" s="453">
        <v>201812</v>
      </c>
      <c r="E2601" s="453" t="s">
        <v>1066</v>
      </c>
      <c r="F2601" s="453">
        <v>86</v>
      </c>
      <c r="G2601" s="458" t="s">
        <v>935</v>
      </c>
      <c r="H2601" s="453">
        <v>120</v>
      </c>
      <c r="I2601" s="453">
        <v>-2</v>
      </c>
    </row>
    <row r="2602" spans="1:9" ht="15" customHeight="1" x14ac:dyDescent="0.25">
      <c r="A2602" s="223"/>
      <c r="B2602" s="453">
        <v>4</v>
      </c>
      <c r="C2602" s="453">
        <v>201903</v>
      </c>
      <c r="D2602" s="453">
        <v>201812</v>
      </c>
      <c r="E2602" s="453" t="s">
        <v>1066</v>
      </c>
      <c r="F2602" s="453">
        <v>86</v>
      </c>
      <c r="G2602" s="458" t="s">
        <v>935</v>
      </c>
      <c r="H2602" s="453">
        <v>121</v>
      </c>
      <c r="I2602" s="453">
        <v>12</v>
      </c>
    </row>
    <row r="2603" spans="1:9" ht="15" customHeight="1" x14ac:dyDescent="0.25">
      <c r="A2603" s="223"/>
      <c r="B2603" s="453">
        <v>4</v>
      </c>
      <c r="C2603" s="453">
        <v>201903</v>
      </c>
      <c r="D2603" s="453">
        <v>201812</v>
      </c>
      <c r="E2603" s="453" t="s">
        <v>1066</v>
      </c>
      <c r="F2603" s="453" t="s">
        <v>1308</v>
      </c>
      <c r="G2603" s="458" t="s">
        <v>941</v>
      </c>
      <c r="H2603" s="453">
        <v>120</v>
      </c>
      <c r="I2603" s="453">
        <v>9</v>
      </c>
    </row>
    <row r="2604" spans="1:9" ht="15" customHeight="1" x14ac:dyDescent="0.25">
      <c r="A2604" s="223"/>
      <c r="B2604" s="453">
        <v>4</v>
      </c>
      <c r="C2604" s="453">
        <v>201903</v>
      </c>
      <c r="D2604" s="453">
        <v>201812</v>
      </c>
      <c r="E2604" s="453" t="s">
        <v>1066</v>
      </c>
      <c r="F2604" s="453" t="s">
        <v>1308</v>
      </c>
      <c r="G2604" s="458" t="s">
        <v>941</v>
      </c>
      <c r="H2604" s="453">
        <v>121</v>
      </c>
      <c r="I2604" s="453">
        <v>28</v>
      </c>
    </row>
    <row r="2605" spans="1:9" ht="15" customHeight="1" x14ac:dyDescent="0.25">
      <c r="A2605" s="223"/>
      <c r="B2605" s="453">
        <v>4</v>
      </c>
      <c r="C2605" s="453">
        <v>201903</v>
      </c>
      <c r="D2605" s="453">
        <v>201812</v>
      </c>
      <c r="E2605" s="453" t="s">
        <v>1066</v>
      </c>
      <c r="F2605" s="453" t="s">
        <v>1307</v>
      </c>
      <c r="G2605" s="458" t="s">
        <v>941</v>
      </c>
      <c r="H2605" s="453">
        <v>126</v>
      </c>
      <c r="I2605" s="453">
        <v>1</v>
      </c>
    </row>
    <row r="2606" spans="1:9" ht="15" customHeight="1" x14ac:dyDescent="0.25">
      <c r="A2606" s="223"/>
      <c r="B2606" s="453">
        <v>4</v>
      </c>
      <c r="C2606" s="453">
        <v>201903</v>
      </c>
      <c r="D2606" s="453">
        <v>201812</v>
      </c>
      <c r="E2606" s="453" t="s">
        <v>1066</v>
      </c>
      <c r="F2606" s="453" t="s">
        <v>1328</v>
      </c>
      <c r="G2606" s="458" t="s">
        <v>925</v>
      </c>
      <c r="H2606" s="453">
        <v>120</v>
      </c>
      <c r="I2606" s="453">
        <v>5</v>
      </c>
    </row>
    <row r="2607" spans="1:9" ht="15" customHeight="1" x14ac:dyDescent="0.25">
      <c r="A2607" s="223"/>
      <c r="B2607" s="453">
        <v>4</v>
      </c>
      <c r="C2607" s="453">
        <v>201903</v>
      </c>
      <c r="D2607" s="453">
        <v>201812</v>
      </c>
      <c r="E2607" s="453" t="s">
        <v>1066</v>
      </c>
      <c r="F2607" s="453" t="s">
        <v>1328</v>
      </c>
      <c r="G2607" s="458" t="s">
        <v>925</v>
      </c>
      <c r="H2607" s="453">
        <v>121</v>
      </c>
      <c r="I2607" s="453">
        <v>16</v>
      </c>
    </row>
    <row r="2608" spans="1:9" ht="15" customHeight="1" x14ac:dyDescent="0.25">
      <c r="A2608" s="223"/>
      <c r="B2608" s="453">
        <v>4</v>
      </c>
      <c r="C2608" s="453">
        <v>201903</v>
      </c>
      <c r="D2608" s="453">
        <v>201812</v>
      </c>
      <c r="E2608" s="453" t="s">
        <v>1066</v>
      </c>
      <c r="F2608" s="453" t="s">
        <v>1322</v>
      </c>
      <c r="G2608" s="458" t="s">
        <v>1003</v>
      </c>
      <c r="H2608" s="453">
        <v>121</v>
      </c>
      <c r="I2608" s="453">
        <v>22</v>
      </c>
    </row>
    <row r="2609" spans="1:9" ht="15" customHeight="1" x14ac:dyDescent="0.25">
      <c r="A2609" s="223"/>
      <c r="B2609" s="453">
        <v>4</v>
      </c>
      <c r="C2609" s="453">
        <v>201903</v>
      </c>
      <c r="D2609" s="453">
        <v>201812</v>
      </c>
      <c r="E2609" s="453" t="s">
        <v>1066</v>
      </c>
      <c r="F2609" s="453" t="s">
        <v>1321</v>
      </c>
      <c r="G2609" s="458" t="s">
        <v>1003</v>
      </c>
      <c r="H2609" s="453">
        <v>126</v>
      </c>
      <c r="I2609" s="453">
        <v>3</v>
      </c>
    </row>
    <row r="2610" spans="1:9" ht="15" customHeight="1" x14ac:dyDescent="0.25">
      <c r="A2610" s="223"/>
      <c r="B2610" s="453">
        <v>4</v>
      </c>
      <c r="C2610" s="453">
        <v>201903</v>
      </c>
      <c r="D2610" s="453">
        <v>201812</v>
      </c>
      <c r="E2610" s="453" t="s">
        <v>1066</v>
      </c>
      <c r="F2610" s="453" t="s">
        <v>1333</v>
      </c>
      <c r="G2610" s="458" t="s">
        <v>913</v>
      </c>
      <c r="H2610" s="453">
        <v>120</v>
      </c>
      <c r="I2610" s="453">
        <v>10</v>
      </c>
    </row>
    <row r="2611" spans="1:9" ht="15" customHeight="1" x14ac:dyDescent="0.25">
      <c r="A2611" s="223"/>
      <c r="B2611" s="453">
        <v>4</v>
      </c>
      <c r="C2611" s="453">
        <v>201903</v>
      </c>
      <c r="D2611" s="453">
        <v>201812</v>
      </c>
      <c r="E2611" s="453" t="s">
        <v>1066</v>
      </c>
      <c r="F2611" s="456" t="s">
        <v>1333</v>
      </c>
      <c r="G2611" s="458" t="s">
        <v>913</v>
      </c>
      <c r="H2611" s="453">
        <v>121</v>
      </c>
      <c r="I2611" s="453">
        <v>13</v>
      </c>
    </row>
    <row r="2612" spans="1:9" ht="15" customHeight="1" x14ac:dyDescent="0.25">
      <c r="A2612" s="223"/>
      <c r="B2612" s="453">
        <v>5</v>
      </c>
      <c r="C2612" s="453">
        <v>201903</v>
      </c>
      <c r="D2612" s="453">
        <v>201812</v>
      </c>
      <c r="E2612" s="453" t="s">
        <v>1067</v>
      </c>
      <c r="F2612" s="456">
        <v>18</v>
      </c>
      <c r="G2612" s="458" t="s">
        <v>940</v>
      </c>
      <c r="H2612" s="453">
        <v>120</v>
      </c>
      <c r="I2612" s="453">
        <v>3</v>
      </c>
    </row>
    <row r="2613" spans="1:9" ht="15" customHeight="1" x14ac:dyDescent="0.25">
      <c r="A2613" s="223"/>
      <c r="B2613" s="453">
        <v>5</v>
      </c>
      <c r="C2613" s="453">
        <v>201903</v>
      </c>
      <c r="D2613" s="453">
        <v>201812</v>
      </c>
      <c r="E2613" s="453" t="s">
        <v>1067</v>
      </c>
      <c r="F2613" s="456">
        <v>18</v>
      </c>
      <c r="G2613" s="458" t="s">
        <v>940</v>
      </c>
      <c r="H2613" s="453">
        <v>121</v>
      </c>
      <c r="I2613" s="453">
        <v>18</v>
      </c>
    </row>
    <row r="2614" spans="1:9" ht="15" customHeight="1" x14ac:dyDescent="0.25">
      <c r="A2614" s="223"/>
      <c r="B2614" s="453">
        <v>5</v>
      </c>
      <c r="C2614" s="453">
        <v>201903</v>
      </c>
      <c r="D2614" s="453">
        <v>201812</v>
      </c>
      <c r="E2614" s="453" t="s">
        <v>1067</v>
      </c>
      <c r="F2614" s="453" t="s">
        <v>1315</v>
      </c>
      <c r="G2614" s="458" t="s">
        <v>930</v>
      </c>
      <c r="H2614" s="453">
        <v>126</v>
      </c>
      <c r="I2614" s="453">
        <v>4</v>
      </c>
    </row>
    <row r="2615" spans="1:9" ht="15" customHeight="1" x14ac:dyDescent="0.25">
      <c r="A2615" s="223"/>
      <c r="B2615" s="453">
        <v>5</v>
      </c>
      <c r="C2615" s="453">
        <v>201903</v>
      </c>
      <c r="D2615" s="453">
        <v>201812</v>
      </c>
      <c r="E2615" s="453" t="s">
        <v>1067</v>
      </c>
      <c r="F2615" s="453" t="s">
        <v>1316</v>
      </c>
      <c r="G2615" s="458" t="s">
        <v>930</v>
      </c>
      <c r="H2615" s="453">
        <v>120</v>
      </c>
      <c r="I2615" s="453">
        <v>6</v>
      </c>
    </row>
    <row r="2616" spans="1:9" ht="15" customHeight="1" x14ac:dyDescent="0.25">
      <c r="A2616" s="223"/>
      <c r="B2616" s="453">
        <v>5</v>
      </c>
      <c r="C2616" s="453">
        <v>201903</v>
      </c>
      <c r="D2616" s="453">
        <v>201812</v>
      </c>
      <c r="E2616" s="453" t="s">
        <v>1067</v>
      </c>
      <c r="F2616" s="453" t="s">
        <v>1316</v>
      </c>
      <c r="G2616" s="458" t="s">
        <v>930</v>
      </c>
      <c r="H2616" s="453">
        <v>121</v>
      </c>
      <c r="I2616" s="453">
        <v>36</v>
      </c>
    </row>
    <row r="2617" spans="1:9" ht="15" customHeight="1" x14ac:dyDescent="0.25">
      <c r="A2617" s="223"/>
      <c r="B2617" s="453">
        <v>5</v>
      </c>
      <c r="C2617" s="453">
        <v>201903</v>
      </c>
      <c r="D2617" s="453">
        <v>201812</v>
      </c>
      <c r="E2617" s="453" t="s">
        <v>1067</v>
      </c>
      <c r="F2617" s="453">
        <v>85</v>
      </c>
      <c r="G2617" s="458" t="s">
        <v>935</v>
      </c>
      <c r="H2617" s="453">
        <v>120</v>
      </c>
      <c r="I2617" s="453">
        <v>1</v>
      </c>
    </row>
    <row r="2618" spans="1:9" ht="15" customHeight="1" x14ac:dyDescent="0.25">
      <c r="A2618" s="223"/>
      <c r="B2618" s="453">
        <v>5</v>
      </c>
      <c r="C2618" s="453">
        <v>201903</v>
      </c>
      <c r="D2618" s="453">
        <v>201812</v>
      </c>
      <c r="E2618" s="453" t="s">
        <v>1067</v>
      </c>
      <c r="F2618" s="456">
        <v>85</v>
      </c>
      <c r="G2618" s="458" t="s">
        <v>935</v>
      </c>
      <c r="H2618" s="453">
        <v>121</v>
      </c>
      <c r="I2618" s="453">
        <v>8</v>
      </c>
    </row>
    <row r="2619" spans="1:9" ht="15" customHeight="1" x14ac:dyDescent="0.25">
      <c r="A2619" s="223"/>
      <c r="B2619" s="453">
        <v>5</v>
      </c>
      <c r="C2619" s="453">
        <v>201903</v>
      </c>
      <c r="D2619" s="453">
        <v>201812</v>
      </c>
      <c r="E2619" s="453" t="s">
        <v>1067</v>
      </c>
      <c r="F2619" s="456" t="s">
        <v>1325</v>
      </c>
      <c r="G2619" s="458" t="s">
        <v>928</v>
      </c>
      <c r="H2619" s="453">
        <v>121</v>
      </c>
      <c r="I2619" s="453">
        <v>5</v>
      </c>
    </row>
    <row r="2620" spans="1:9" ht="15" customHeight="1" x14ac:dyDescent="0.25">
      <c r="A2620" s="223"/>
      <c r="B2620" s="453">
        <v>5</v>
      </c>
      <c r="C2620" s="453">
        <v>201903</v>
      </c>
      <c r="D2620" s="453">
        <v>201812</v>
      </c>
      <c r="E2620" s="453" t="s">
        <v>1067</v>
      </c>
      <c r="F2620" s="456" t="s">
        <v>1329</v>
      </c>
      <c r="G2620" s="458" t="s">
        <v>925</v>
      </c>
      <c r="H2620" s="453">
        <v>120</v>
      </c>
      <c r="I2620" s="453">
        <v>4</v>
      </c>
    </row>
    <row r="2621" spans="1:9" ht="15" customHeight="1" x14ac:dyDescent="0.25">
      <c r="A2621" s="223"/>
      <c r="B2621" s="453">
        <v>5</v>
      </c>
      <c r="C2621" s="453">
        <v>201903</v>
      </c>
      <c r="D2621" s="453">
        <v>201812</v>
      </c>
      <c r="E2621" s="453" t="s">
        <v>1067</v>
      </c>
      <c r="F2621" s="453" t="s">
        <v>1329</v>
      </c>
      <c r="G2621" s="458" t="s">
        <v>925</v>
      </c>
      <c r="H2621" s="453">
        <v>121</v>
      </c>
      <c r="I2621" s="453">
        <v>11</v>
      </c>
    </row>
    <row r="2622" spans="1:9" ht="15" customHeight="1" x14ac:dyDescent="0.25">
      <c r="A2622" s="223"/>
      <c r="B2622" s="453">
        <v>5</v>
      </c>
      <c r="C2622" s="453">
        <v>201903</v>
      </c>
      <c r="D2622" s="453">
        <v>201812</v>
      </c>
      <c r="E2622" s="453" t="s">
        <v>1067</v>
      </c>
      <c r="F2622" s="453" t="s">
        <v>1331</v>
      </c>
      <c r="G2622" s="458" t="s">
        <v>939</v>
      </c>
      <c r="H2622" s="453">
        <v>120</v>
      </c>
      <c r="I2622" s="453">
        <v>8</v>
      </c>
    </row>
    <row r="2623" spans="1:9" ht="15" customHeight="1" x14ac:dyDescent="0.25">
      <c r="A2623" s="223"/>
      <c r="B2623" s="453">
        <v>5</v>
      </c>
      <c r="C2623" s="453">
        <v>201903</v>
      </c>
      <c r="D2623" s="453">
        <v>201812</v>
      </c>
      <c r="E2623" s="453" t="s">
        <v>1067</v>
      </c>
      <c r="F2623" s="453" t="s">
        <v>1331</v>
      </c>
      <c r="G2623" s="458" t="s">
        <v>939</v>
      </c>
      <c r="H2623" s="453">
        <v>121</v>
      </c>
      <c r="I2623" s="453">
        <v>30</v>
      </c>
    </row>
    <row r="2624" spans="1:9" ht="15" customHeight="1" x14ac:dyDescent="0.25">
      <c r="A2624" s="223"/>
      <c r="B2624" s="453">
        <v>8</v>
      </c>
      <c r="C2624" s="453">
        <v>201903</v>
      </c>
      <c r="D2624" s="453">
        <v>201812</v>
      </c>
      <c r="E2624" s="453" t="s">
        <v>1068</v>
      </c>
      <c r="F2624" s="453">
        <v>19</v>
      </c>
      <c r="G2624" s="458" t="s">
        <v>940</v>
      </c>
      <c r="H2624" s="453">
        <v>120</v>
      </c>
      <c r="I2624" s="453">
        <v>5</v>
      </c>
    </row>
    <row r="2625" spans="1:9" ht="15" customHeight="1" x14ac:dyDescent="0.25">
      <c r="A2625" s="223"/>
      <c r="B2625" s="453">
        <v>8</v>
      </c>
      <c r="C2625" s="453">
        <v>201903</v>
      </c>
      <c r="D2625" s="453">
        <v>201812</v>
      </c>
      <c r="E2625" s="453" t="s">
        <v>1068</v>
      </c>
      <c r="F2625" s="453">
        <v>19</v>
      </c>
      <c r="G2625" s="458" t="s">
        <v>940</v>
      </c>
      <c r="H2625" s="453">
        <v>121</v>
      </c>
      <c r="I2625" s="453">
        <v>7</v>
      </c>
    </row>
    <row r="2626" spans="1:9" ht="15" customHeight="1" x14ac:dyDescent="0.25">
      <c r="A2626" s="223"/>
      <c r="B2626" s="453">
        <v>8</v>
      </c>
      <c r="C2626" s="453">
        <v>201903</v>
      </c>
      <c r="D2626" s="453">
        <v>201812</v>
      </c>
      <c r="E2626" s="453" t="s">
        <v>1068</v>
      </c>
      <c r="F2626" s="453">
        <v>34</v>
      </c>
      <c r="G2626" s="458" t="s">
        <v>1024</v>
      </c>
      <c r="H2626" s="453">
        <v>121</v>
      </c>
      <c r="I2626" s="453">
        <v>5</v>
      </c>
    </row>
    <row r="2627" spans="1:9" ht="15" customHeight="1" x14ac:dyDescent="0.25">
      <c r="A2627" s="223"/>
      <c r="B2627" s="453">
        <v>8</v>
      </c>
      <c r="C2627" s="453">
        <v>201903</v>
      </c>
      <c r="D2627" s="453">
        <v>201812</v>
      </c>
      <c r="E2627" s="453" t="s">
        <v>1068</v>
      </c>
      <c r="F2627" s="453">
        <v>45</v>
      </c>
      <c r="G2627" s="458" t="s">
        <v>920</v>
      </c>
      <c r="H2627" s="453">
        <v>120</v>
      </c>
      <c r="I2627" s="453">
        <v>1</v>
      </c>
    </row>
    <row r="2628" spans="1:9" ht="15" customHeight="1" x14ac:dyDescent="0.25">
      <c r="A2628" s="223"/>
      <c r="B2628" s="453">
        <v>8</v>
      </c>
      <c r="C2628" s="453">
        <v>201903</v>
      </c>
      <c r="D2628" s="453">
        <v>201812</v>
      </c>
      <c r="E2628" s="453" t="s">
        <v>1068</v>
      </c>
      <c r="F2628" s="453" t="s">
        <v>1326</v>
      </c>
      <c r="G2628" s="458" t="s">
        <v>923</v>
      </c>
      <c r="H2628" s="453">
        <v>120</v>
      </c>
      <c r="I2628" s="453">
        <v>1</v>
      </c>
    </row>
    <row r="2629" spans="1:9" ht="15" customHeight="1" x14ac:dyDescent="0.25">
      <c r="A2629" s="223"/>
      <c r="B2629" s="453">
        <v>8</v>
      </c>
      <c r="C2629" s="453">
        <v>201903</v>
      </c>
      <c r="D2629" s="453">
        <v>201812</v>
      </c>
      <c r="E2629" s="453" t="s">
        <v>1068</v>
      </c>
      <c r="F2629" s="453" t="s">
        <v>1326</v>
      </c>
      <c r="G2629" s="458" t="s">
        <v>923</v>
      </c>
      <c r="H2629" s="453">
        <v>121</v>
      </c>
      <c r="I2629" s="453">
        <v>8</v>
      </c>
    </row>
    <row r="2630" spans="1:9" ht="15" customHeight="1" x14ac:dyDescent="0.25">
      <c r="A2630" s="223"/>
      <c r="B2630" s="453">
        <v>8</v>
      </c>
      <c r="C2630" s="453">
        <v>201903</v>
      </c>
      <c r="D2630" s="453">
        <v>201812</v>
      </c>
      <c r="E2630" s="453" t="s">
        <v>1068</v>
      </c>
      <c r="F2630" s="453">
        <v>69</v>
      </c>
      <c r="G2630" s="458" t="s">
        <v>937</v>
      </c>
      <c r="H2630" s="453">
        <v>120</v>
      </c>
      <c r="I2630" s="453">
        <v>12</v>
      </c>
    </row>
    <row r="2631" spans="1:9" ht="15" customHeight="1" x14ac:dyDescent="0.25">
      <c r="A2631" s="223"/>
      <c r="B2631" s="453">
        <v>8</v>
      </c>
      <c r="C2631" s="453">
        <v>201903</v>
      </c>
      <c r="D2631" s="453">
        <v>201812</v>
      </c>
      <c r="E2631" s="453" t="s">
        <v>1068</v>
      </c>
      <c r="F2631" s="453">
        <v>69</v>
      </c>
      <c r="G2631" s="458" t="s">
        <v>937</v>
      </c>
      <c r="H2631" s="453">
        <v>121</v>
      </c>
      <c r="I2631" s="453">
        <v>39</v>
      </c>
    </row>
    <row r="2632" spans="1:9" ht="15" customHeight="1" x14ac:dyDescent="0.25">
      <c r="A2632" s="223"/>
      <c r="B2632" s="453">
        <v>8</v>
      </c>
      <c r="C2632" s="453">
        <v>201903</v>
      </c>
      <c r="D2632" s="453">
        <v>201812</v>
      </c>
      <c r="E2632" s="453" t="s">
        <v>1068</v>
      </c>
      <c r="F2632" s="453" t="s">
        <v>1334</v>
      </c>
      <c r="G2632" s="458" t="s">
        <v>937</v>
      </c>
      <c r="H2632" s="453">
        <v>126</v>
      </c>
      <c r="I2632" s="453">
        <v>1</v>
      </c>
    </row>
    <row r="2633" spans="1:9" ht="15" customHeight="1" x14ac:dyDescent="0.25">
      <c r="A2633" s="223"/>
      <c r="B2633" s="453">
        <v>8</v>
      </c>
      <c r="C2633" s="453">
        <v>201903</v>
      </c>
      <c r="D2633" s="453">
        <v>201812</v>
      </c>
      <c r="E2633" s="453" t="s">
        <v>1068</v>
      </c>
      <c r="F2633" s="453" t="s">
        <v>1312</v>
      </c>
      <c r="G2633" s="458" t="s">
        <v>930</v>
      </c>
      <c r="H2633" s="453">
        <v>120</v>
      </c>
      <c r="I2633" s="453">
        <v>6</v>
      </c>
    </row>
    <row r="2634" spans="1:9" ht="15" customHeight="1" x14ac:dyDescent="0.2">
      <c r="A2634" s="462"/>
      <c r="B2634" s="557">
        <v>8</v>
      </c>
      <c r="C2634" s="557">
        <v>201903</v>
      </c>
      <c r="D2634" s="557">
        <v>201812</v>
      </c>
      <c r="E2634" s="557" t="s">
        <v>1068</v>
      </c>
      <c r="F2634" s="557" t="s">
        <v>1312</v>
      </c>
      <c r="G2634" s="557" t="s">
        <v>930</v>
      </c>
      <c r="H2634" s="557">
        <v>121</v>
      </c>
      <c r="I2634" s="557">
        <v>23</v>
      </c>
    </row>
    <row r="2635" spans="1:9" ht="15" customHeight="1" x14ac:dyDescent="0.2">
      <c r="A2635" s="462"/>
      <c r="B2635" s="557">
        <v>8</v>
      </c>
      <c r="C2635" s="557">
        <v>201903</v>
      </c>
      <c r="D2635" s="557">
        <v>201812</v>
      </c>
      <c r="E2635" s="557" t="s">
        <v>1068</v>
      </c>
      <c r="F2635" s="557" t="s">
        <v>1311</v>
      </c>
      <c r="G2635" s="557" t="s">
        <v>930</v>
      </c>
      <c r="H2635" s="557">
        <v>126</v>
      </c>
      <c r="I2635" s="557">
        <v>5</v>
      </c>
    </row>
    <row r="2636" spans="1:9" ht="15" customHeight="1" x14ac:dyDescent="0.2">
      <c r="A2636" s="462"/>
      <c r="B2636" s="557">
        <v>8</v>
      </c>
      <c r="C2636" s="557">
        <v>201903</v>
      </c>
      <c r="D2636" s="557">
        <v>201812</v>
      </c>
      <c r="E2636" s="557" t="s">
        <v>1068</v>
      </c>
      <c r="F2636" s="557" t="s">
        <v>1323</v>
      </c>
      <c r="G2636" s="557" t="s">
        <v>928</v>
      </c>
      <c r="H2636" s="557">
        <v>121</v>
      </c>
      <c r="I2636" s="557">
        <v>5</v>
      </c>
    </row>
    <row r="2637" spans="1:9" ht="15" customHeight="1" x14ac:dyDescent="0.2">
      <c r="A2637" s="462"/>
      <c r="B2637" s="557">
        <v>8</v>
      </c>
      <c r="C2637" s="557">
        <v>201903</v>
      </c>
      <c r="D2637" s="557">
        <v>201812</v>
      </c>
      <c r="E2637" s="557" t="s">
        <v>1068</v>
      </c>
      <c r="F2637" s="557" t="s">
        <v>1332</v>
      </c>
      <c r="G2637" s="557" t="s">
        <v>913</v>
      </c>
      <c r="H2637" s="557">
        <v>120</v>
      </c>
      <c r="I2637" s="557">
        <v>4</v>
      </c>
    </row>
    <row r="2638" spans="1:9" ht="15" customHeight="1" x14ac:dyDescent="0.2">
      <c r="A2638" s="462"/>
      <c r="B2638" s="557">
        <v>8</v>
      </c>
      <c r="C2638" s="557">
        <v>201903</v>
      </c>
      <c r="D2638" s="557">
        <v>201812</v>
      </c>
      <c r="E2638" s="557" t="s">
        <v>1068</v>
      </c>
      <c r="F2638" s="557" t="s">
        <v>1332</v>
      </c>
      <c r="G2638" s="557" t="s">
        <v>913</v>
      </c>
      <c r="H2638" s="557">
        <v>121</v>
      </c>
      <c r="I2638" s="557">
        <v>16</v>
      </c>
    </row>
    <row r="2639" spans="1:9" ht="15" customHeight="1" x14ac:dyDescent="0.2">
      <c r="A2639" s="462"/>
      <c r="B2639" s="557">
        <v>34</v>
      </c>
      <c r="C2639" s="557">
        <v>201903</v>
      </c>
      <c r="D2639" s="557">
        <v>201812</v>
      </c>
      <c r="E2639" s="557" t="s">
        <v>1069</v>
      </c>
      <c r="F2639" s="557">
        <v>33</v>
      </c>
      <c r="G2639" s="557" t="s">
        <v>1024</v>
      </c>
      <c r="H2639" s="557">
        <v>121</v>
      </c>
      <c r="I2639" s="557">
        <v>5</v>
      </c>
    </row>
    <row r="2640" spans="1:9" ht="15" customHeight="1" x14ac:dyDescent="0.2">
      <c r="A2640" s="462"/>
      <c r="B2640" s="557">
        <v>34</v>
      </c>
      <c r="C2640" s="557">
        <v>201903</v>
      </c>
      <c r="D2640" s="557">
        <v>201812</v>
      </c>
      <c r="E2640" s="557" t="s">
        <v>1069</v>
      </c>
      <c r="F2640" s="557">
        <v>46</v>
      </c>
      <c r="G2640" s="557" t="s">
        <v>920</v>
      </c>
      <c r="H2640" s="557">
        <v>120</v>
      </c>
      <c r="I2640" s="557">
        <v>1</v>
      </c>
    </row>
    <row r="2641" spans="1:9" ht="15" customHeight="1" x14ac:dyDescent="0.2">
      <c r="A2641" s="462"/>
      <c r="B2641" s="557">
        <v>34</v>
      </c>
      <c r="C2641" s="557">
        <v>201903</v>
      </c>
      <c r="D2641" s="557">
        <v>201812</v>
      </c>
      <c r="E2641" s="557" t="s">
        <v>1069</v>
      </c>
      <c r="F2641" s="557">
        <v>46</v>
      </c>
      <c r="G2641" s="557" t="s">
        <v>920</v>
      </c>
      <c r="H2641" s="557">
        <v>121</v>
      </c>
      <c r="I2641" s="557">
        <v>10</v>
      </c>
    </row>
    <row r="2642" spans="1:9" ht="15" customHeight="1" x14ac:dyDescent="0.2">
      <c r="A2642" s="462"/>
      <c r="B2642" s="557">
        <v>34</v>
      </c>
      <c r="C2642" s="557">
        <v>201903</v>
      </c>
      <c r="D2642" s="557">
        <v>201812</v>
      </c>
      <c r="E2642" s="557" t="s">
        <v>1069</v>
      </c>
      <c r="F2642" s="557" t="s">
        <v>1303</v>
      </c>
      <c r="G2642" s="557" t="s">
        <v>920</v>
      </c>
      <c r="H2642" s="557">
        <v>126</v>
      </c>
      <c r="I2642" s="557">
        <v>2</v>
      </c>
    </row>
    <row r="2643" spans="1:9" ht="15" customHeight="1" x14ac:dyDescent="0.2">
      <c r="A2643" s="462"/>
      <c r="B2643" s="557">
        <v>34</v>
      </c>
      <c r="C2643" s="557">
        <v>201903</v>
      </c>
      <c r="D2643" s="557">
        <v>201812</v>
      </c>
      <c r="E2643" s="557" t="s">
        <v>1069</v>
      </c>
      <c r="F2643" s="557" t="s">
        <v>1314</v>
      </c>
      <c r="G2643" s="557" t="s">
        <v>930</v>
      </c>
      <c r="H2643" s="557">
        <v>120</v>
      </c>
      <c r="I2643" s="557">
        <v>2</v>
      </c>
    </row>
    <row r="2644" spans="1:9" ht="15" customHeight="1" x14ac:dyDescent="0.2">
      <c r="A2644" s="462"/>
      <c r="B2644" s="557">
        <v>34</v>
      </c>
      <c r="C2644" s="557">
        <v>201903</v>
      </c>
      <c r="D2644" s="557">
        <v>201812</v>
      </c>
      <c r="E2644" s="557" t="s">
        <v>1069</v>
      </c>
      <c r="F2644" s="557" t="s">
        <v>1314</v>
      </c>
      <c r="G2644" s="557" t="s">
        <v>930</v>
      </c>
      <c r="H2644" s="557">
        <v>121</v>
      </c>
      <c r="I2644" s="557">
        <v>10</v>
      </c>
    </row>
    <row r="2645" spans="1:9" ht="15" customHeight="1" x14ac:dyDescent="0.2">
      <c r="A2645" s="462"/>
      <c r="B2645" s="557">
        <v>34</v>
      </c>
      <c r="C2645" s="557">
        <v>201903</v>
      </c>
      <c r="D2645" s="557">
        <v>201812</v>
      </c>
      <c r="E2645" s="557" t="s">
        <v>1069</v>
      </c>
      <c r="F2645" s="557" t="s">
        <v>1324</v>
      </c>
      <c r="G2645" s="557" t="s">
        <v>928</v>
      </c>
      <c r="H2645" s="557">
        <v>121</v>
      </c>
      <c r="I2645" s="557">
        <v>5</v>
      </c>
    </row>
    <row r="2646" spans="1:9" ht="15" customHeight="1" x14ac:dyDescent="0.2">
      <c r="A2646" s="462"/>
      <c r="B2646" s="557">
        <v>34</v>
      </c>
      <c r="C2646" s="557">
        <v>201903</v>
      </c>
      <c r="D2646" s="557">
        <v>201812</v>
      </c>
      <c r="E2646" s="557" t="s">
        <v>1069</v>
      </c>
      <c r="F2646" s="557" t="s">
        <v>1306</v>
      </c>
      <c r="G2646" s="557" t="s">
        <v>941</v>
      </c>
      <c r="H2646" s="557">
        <v>120</v>
      </c>
      <c r="I2646" s="557">
        <v>8</v>
      </c>
    </row>
    <row r="2647" spans="1:9" ht="15" customHeight="1" x14ac:dyDescent="0.2">
      <c r="A2647" s="462"/>
      <c r="B2647" s="557">
        <v>34</v>
      </c>
      <c r="C2647" s="557">
        <v>201903</v>
      </c>
      <c r="D2647" s="557">
        <v>201812</v>
      </c>
      <c r="E2647" s="557" t="s">
        <v>1069</v>
      </c>
      <c r="F2647" s="557" t="s">
        <v>1306</v>
      </c>
      <c r="G2647" s="557" t="s">
        <v>941</v>
      </c>
      <c r="H2647" s="557">
        <v>121</v>
      </c>
      <c r="I2647" s="557">
        <v>38</v>
      </c>
    </row>
    <row r="2648" spans="1:9" ht="15" customHeight="1" x14ac:dyDescent="0.2">
      <c r="A2648" s="462"/>
      <c r="B2648" s="557">
        <v>34</v>
      </c>
      <c r="C2648" s="557">
        <v>201903</v>
      </c>
      <c r="D2648" s="557">
        <v>201812</v>
      </c>
      <c r="E2648" s="557" t="s">
        <v>1069</v>
      </c>
      <c r="F2648" s="557" t="s">
        <v>1320</v>
      </c>
      <c r="G2648" s="557" t="s">
        <v>1003</v>
      </c>
      <c r="H2648" s="557">
        <v>120</v>
      </c>
      <c r="I2648" s="557">
        <v>1</v>
      </c>
    </row>
    <row r="2649" spans="1:9" ht="15" customHeight="1" x14ac:dyDescent="0.2">
      <c r="A2649" s="462"/>
      <c r="B2649" s="557">
        <v>34</v>
      </c>
      <c r="C2649" s="557">
        <v>201903</v>
      </c>
      <c r="D2649" s="557">
        <v>201812</v>
      </c>
      <c r="E2649" s="557" t="s">
        <v>1069</v>
      </c>
      <c r="F2649" s="557" t="s">
        <v>1320</v>
      </c>
      <c r="G2649" s="557" t="s">
        <v>1003</v>
      </c>
      <c r="H2649" s="557">
        <v>121</v>
      </c>
      <c r="I2649" s="557">
        <v>13</v>
      </c>
    </row>
    <row r="2650" spans="1:9" ht="15" customHeight="1" x14ac:dyDescent="0.2">
      <c r="A2650" s="462"/>
      <c r="B2650" s="557">
        <v>34</v>
      </c>
      <c r="C2650" s="557">
        <v>201903</v>
      </c>
      <c r="D2650" s="557">
        <v>201812</v>
      </c>
      <c r="E2650" s="557" t="s">
        <v>1069</v>
      </c>
      <c r="F2650" s="557" t="s">
        <v>1319</v>
      </c>
      <c r="G2650" s="557" t="s">
        <v>1003</v>
      </c>
      <c r="H2650" s="557">
        <v>126</v>
      </c>
      <c r="I2650" s="557">
        <v>2</v>
      </c>
    </row>
    <row r="2651" spans="1:9" ht="15" customHeight="1" x14ac:dyDescent="0.2">
      <c r="A2651" s="462"/>
      <c r="B2651" s="557">
        <v>36</v>
      </c>
      <c r="C2651" s="557">
        <v>201903</v>
      </c>
      <c r="D2651" s="557">
        <v>201812</v>
      </c>
      <c r="E2651" s="557" t="s">
        <v>1070</v>
      </c>
      <c r="F2651" s="557" t="s">
        <v>1336</v>
      </c>
      <c r="G2651" s="557" t="s">
        <v>937</v>
      </c>
      <c r="H2651" s="557">
        <v>120</v>
      </c>
      <c r="I2651" s="557">
        <v>3</v>
      </c>
    </row>
    <row r="2652" spans="1:9" ht="15" customHeight="1" x14ac:dyDescent="0.2">
      <c r="A2652" s="462"/>
      <c r="B2652" s="557">
        <v>36</v>
      </c>
      <c r="C2652" s="557">
        <v>201903</v>
      </c>
      <c r="D2652" s="557">
        <v>201812</v>
      </c>
      <c r="E2652" s="557" t="s">
        <v>1070</v>
      </c>
      <c r="F2652" s="557" t="s">
        <v>1336</v>
      </c>
      <c r="G2652" s="557" t="s">
        <v>937</v>
      </c>
      <c r="H2652" s="557">
        <v>121</v>
      </c>
      <c r="I2652" s="557">
        <v>20</v>
      </c>
    </row>
    <row r="2653" spans="1:9" ht="15" customHeight="1" x14ac:dyDescent="0.2">
      <c r="A2653" s="462"/>
      <c r="B2653" s="557">
        <v>36</v>
      </c>
      <c r="C2653" s="557">
        <v>201903</v>
      </c>
      <c r="D2653" s="557">
        <v>201812</v>
      </c>
      <c r="E2653" s="557" t="s">
        <v>1070</v>
      </c>
      <c r="F2653" s="557" t="s">
        <v>1318</v>
      </c>
      <c r="G2653" s="557" t="s">
        <v>1003</v>
      </c>
      <c r="H2653" s="557">
        <v>120</v>
      </c>
      <c r="I2653" s="557">
        <v>1</v>
      </c>
    </row>
    <row r="2654" spans="1:9" ht="15" customHeight="1" x14ac:dyDescent="0.2">
      <c r="A2654" s="462"/>
      <c r="B2654" s="557">
        <v>36</v>
      </c>
      <c r="C2654" s="557">
        <v>201903</v>
      </c>
      <c r="D2654" s="557">
        <v>201812</v>
      </c>
      <c r="E2654" s="557" t="s">
        <v>1070</v>
      </c>
      <c r="F2654" s="557" t="s">
        <v>1318</v>
      </c>
      <c r="G2654" s="557" t="s">
        <v>1003</v>
      </c>
      <c r="H2654" s="557">
        <v>121</v>
      </c>
      <c r="I2654" s="557">
        <v>6</v>
      </c>
    </row>
    <row r="2655" spans="1:9" ht="15" customHeight="1" x14ac:dyDescent="0.2">
      <c r="A2655" s="462"/>
      <c r="B2655" s="557">
        <v>36</v>
      </c>
      <c r="C2655" s="557">
        <v>201903</v>
      </c>
      <c r="D2655" s="557">
        <v>201812</v>
      </c>
      <c r="E2655" s="557" t="s">
        <v>1070</v>
      </c>
      <c r="F2655" s="557" t="s">
        <v>1330</v>
      </c>
      <c r="G2655" s="557" t="s">
        <v>939</v>
      </c>
      <c r="H2655" s="557">
        <v>120</v>
      </c>
      <c r="I2655" s="557">
        <v>7</v>
      </c>
    </row>
    <row r="2656" spans="1:9" ht="15" customHeight="1" x14ac:dyDescent="0.2">
      <c r="A2656" s="462"/>
      <c r="B2656" s="557">
        <v>36</v>
      </c>
      <c r="C2656" s="557">
        <v>201903</v>
      </c>
      <c r="D2656" s="557">
        <v>201812</v>
      </c>
      <c r="E2656" s="557" t="s">
        <v>1070</v>
      </c>
      <c r="F2656" s="557" t="s">
        <v>1330</v>
      </c>
      <c r="G2656" s="557" t="s">
        <v>939</v>
      </c>
      <c r="H2656" s="557">
        <v>121</v>
      </c>
      <c r="I2656" s="557">
        <v>15</v>
      </c>
    </row>
    <row r="2657" spans="1:9" ht="15" customHeight="1" x14ac:dyDescent="0.25">
      <c r="A2657" s="223"/>
      <c r="B2657" s="453">
        <v>4</v>
      </c>
      <c r="C2657" s="453">
        <v>201902</v>
      </c>
      <c r="D2657" s="453">
        <v>201812</v>
      </c>
      <c r="E2657" s="453" t="s">
        <v>1066</v>
      </c>
      <c r="F2657" s="453">
        <v>47</v>
      </c>
      <c r="G2657" s="458" t="s">
        <v>920</v>
      </c>
      <c r="H2657" s="453">
        <v>120</v>
      </c>
      <c r="I2657" s="453">
        <v>13</v>
      </c>
    </row>
    <row r="2658" spans="1:9" ht="15" customHeight="1" x14ac:dyDescent="0.25">
      <c r="A2658" s="223"/>
      <c r="B2658" s="453">
        <v>4</v>
      </c>
      <c r="C2658" s="453">
        <v>201902</v>
      </c>
      <c r="D2658" s="453">
        <v>201812</v>
      </c>
      <c r="E2658" s="453" t="s">
        <v>1066</v>
      </c>
      <c r="F2658" s="453">
        <v>47</v>
      </c>
      <c r="G2658" s="458" t="s">
        <v>920</v>
      </c>
      <c r="H2658" s="453">
        <v>121</v>
      </c>
      <c r="I2658" s="453">
        <v>57</v>
      </c>
    </row>
    <row r="2659" spans="1:9" ht="15" customHeight="1" x14ac:dyDescent="0.25">
      <c r="A2659" s="223"/>
      <c r="B2659" s="453">
        <v>4</v>
      </c>
      <c r="C2659" s="453">
        <v>201902</v>
      </c>
      <c r="D2659" s="453">
        <v>201812</v>
      </c>
      <c r="E2659" s="453" t="s">
        <v>1066</v>
      </c>
      <c r="F2659" s="453" t="s">
        <v>1304</v>
      </c>
      <c r="G2659" s="458" t="s">
        <v>920</v>
      </c>
      <c r="H2659" s="453">
        <v>126</v>
      </c>
      <c r="I2659" s="453">
        <v>1</v>
      </c>
    </row>
    <row r="2660" spans="1:9" ht="15" customHeight="1" x14ac:dyDescent="0.25">
      <c r="A2660" s="223"/>
      <c r="B2660" s="453">
        <v>4</v>
      </c>
      <c r="C2660" s="453">
        <v>201902</v>
      </c>
      <c r="D2660" s="453">
        <v>201812</v>
      </c>
      <c r="E2660" s="453" t="s">
        <v>1066</v>
      </c>
      <c r="F2660" s="456" t="s">
        <v>1327</v>
      </c>
      <c r="G2660" s="458" t="s">
        <v>923</v>
      </c>
      <c r="H2660" s="453">
        <v>120</v>
      </c>
      <c r="I2660" s="453">
        <v>7</v>
      </c>
    </row>
    <row r="2661" spans="1:9" ht="15" customHeight="1" x14ac:dyDescent="0.25">
      <c r="A2661" s="223"/>
      <c r="B2661" s="453">
        <v>4</v>
      </c>
      <c r="C2661" s="453">
        <v>201902</v>
      </c>
      <c r="D2661" s="453">
        <v>201812</v>
      </c>
      <c r="E2661" s="453" t="s">
        <v>1066</v>
      </c>
      <c r="F2661" s="456" t="s">
        <v>1327</v>
      </c>
      <c r="G2661" s="458" t="s">
        <v>923</v>
      </c>
      <c r="H2661" s="453">
        <v>121</v>
      </c>
      <c r="I2661" s="453">
        <v>23</v>
      </c>
    </row>
    <row r="2662" spans="1:9" ht="15" customHeight="1" x14ac:dyDescent="0.25">
      <c r="A2662" s="223"/>
      <c r="B2662" s="453">
        <v>4</v>
      </c>
      <c r="C2662" s="453">
        <v>201902</v>
      </c>
      <c r="D2662" s="453">
        <v>201812</v>
      </c>
      <c r="E2662" s="453" t="s">
        <v>1066</v>
      </c>
      <c r="F2662" s="456">
        <v>86</v>
      </c>
      <c r="G2662" s="458" t="s">
        <v>935</v>
      </c>
      <c r="H2662" s="453">
        <v>120</v>
      </c>
      <c r="I2662" s="453">
        <v>6</v>
      </c>
    </row>
    <row r="2663" spans="1:9" ht="15" customHeight="1" x14ac:dyDescent="0.25">
      <c r="A2663" s="223"/>
      <c r="B2663" s="453">
        <v>4</v>
      </c>
      <c r="C2663" s="453">
        <v>201902</v>
      </c>
      <c r="D2663" s="453">
        <v>201812</v>
      </c>
      <c r="E2663" s="453" t="s">
        <v>1066</v>
      </c>
      <c r="F2663" s="453">
        <v>86</v>
      </c>
      <c r="G2663" s="458" t="s">
        <v>935</v>
      </c>
      <c r="H2663" s="453">
        <v>121</v>
      </c>
      <c r="I2663" s="453">
        <v>35</v>
      </c>
    </row>
    <row r="2664" spans="1:9" ht="15" customHeight="1" x14ac:dyDescent="0.25">
      <c r="A2664" s="223"/>
      <c r="B2664" s="453">
        <v>4</v>
      </c>
      <c r="C2664" s="453">
        <v>201902</v>
      </c>
      <c r="D2664" s="453">
        <v>201812</v>
      </c>
      <c r="E2664" s="453" t="s">
        <v>1066</v>
      </c>
      <c r="F2664" s="453" t="s">
        <v>1308</v>
      </c>
      <c r="G2664" s="458" t="s">
        <v>941</v>
      </c>
      <c r="H2664" s="453">
        <v>120</v>
      </c>
      <c r="I2664" s="453">
        <v>34</v>
      </c>
    </row>
    <row r="2665" spans="1:9" ht="15" customHeight="1" x14ac:dyDescent="0.25">
      <c r="A2665" s="223"/>
      <c r="B2665" s="453">
        <v>4</v>
      </c>
      <c r="C2665" s="453">
        <v>201902</v>
      </c>
      <c r="D2665" s="453">
        <v>201812</v>
      </c>
      <c r="E2665" s="453" t="s">
        <v>1066</v>
      </c>
      <c r="F2665" s="453" t="s">
        <v>1308</v>
      </c>
      <c r="G2665" s="458" t="s">
        <v>941</v>
      </c>
      <c r="H2665" s="453">
        <v>121</v>
      </c>
      <c r="I2665" s="453">
        <v>59</v>
      </c>
    </row>
    <row r="2666" spans="1:9" ht="15" customHeight="1" x14ac:dyDescent="0.25">
      <c r="A2666" s="223"/>
      <c r="B2666" s="453">
        <v>4</v>
      </c>
      <c r="C2666" s="453">
        <v>201902</v>
      </c>
      <c r="D2666" s="453">
        <v>201812</v>
      </c>
      <c r="E2666" s="453" t="s">
        <v>1066</v>
      </c>
      <c r="F2666" s="453" t="s">
        <v>1307</v>
      </c>
      <c r="G2666" s="458" t="s">
        <v>941</v>
      </c>
      <c r="H2666" s="453">
        <v>126</v>
      </c>
      <c r="I2666" s="453">
        <v>8</v>
      </c>
    </row>
    <row r="2667" spans="1:9" ht="15" customHeight="1" x14ac:dyDescent="0.25">
      <c r="A2667" s="223"/>
      <c r="B2667" s="453">
        <v>4</v>
      </c>
      <c r="C2667" s="453">
        <v>201902</v>
      </c>
      <c r="D2667" s="453">
        <v>201812</v>
      </c>
      <c r="E2667" s="453" t="s">
        <v>1066</v>
      </c>
      <c r="F2667" s="453" t="s">
        <v>1328</v>
      </c>
      <c r="G2667" s="458" t="s">
        <v>925</v>
      </c>
      <c r="H2667" s="453">
        <v>120</v>
      </c>
      <c r="I2667" s="453">
        <v>17</v>
      </c>
    </row>
    <row r="2668" spans="1:9" ht="15" customHeight="1" x14ac:dyDescent="0.25">
      <c r="A2668" s="223"/>
      <c r="B2668" s="453">
        <v>4</v>
      </c>
      <c r="C2668" s="453">
        <v>201902</v>
      </c>
      <c r="D2668" s="453">
        <v>201812</v>
      </c>
      <c r="E2668" s="453" t="s">
        <v>1066</v>
      </c>
      <c r="F2668" s="453" t="s">
        <v>1328</v>
      </c>
      <c r="G2668" s="458" t="s">
        <v>925</v>
      </c>
      <c r="H2668" s="453">
        <v>121</v>
      </c>
      <c r="I2668" s="453">
        <v>52</v>
      </c>
    </row>
    <row r="2669" spans="1:9" ht="15" customHeight="1" x14ac:dyDescent="0.25">
      <c r="A2669" s="223"/>
      <c r="B2669" s="453">
        <v>4</v>
      </c>
      <c r="C2669" s="453">
        <v>201902</v>
      </c>
      <c r="D2669" s="453">
        <v>201812</v>
      </c>
      <c r="E2669" s="453" t="s">
        <v>1066</v>
      </c>
      <c r="F2669" s="453" t="s">
        <v>1322</v>
      </c>
      <c r="G2669" s="458" t="s">
        <v>1003</v>
      </c>
      <c r="H2669" s="453">
        <v>120</v>
      </c>
      <c r="I2669" s="453">
        <v>14</v>
      </c>
    </row>
    <row r="2670" spans="1:9" ht="15" customHeight="1" x14ac:dyDescent="0.25">
      <c r="A2670" s="223"/>
      <c r="B2670" s="453">
        <v>4</v>
      </c>
      <c r="C2670" s="453">
        <v>201902</v>
      </c>
      <c r="D2670" s="453">
        <v>201812</v>
      </c>
      <c r="E2670" s="453" t="s">
        <v>1066</v>
      </c>
      <c r="F2670" s="453" t="s">
        <v>1322</v>
      </c>
      <c r="G2670" s="458" t="s">
        <v>1003</v>
      </c>
      <c r="H2670" s="453">
        <v>121</v>
      </c>
      <c r="I2670" s="453">
        <v>51</v>
      </c>
    </row>
    <row r="2671" spans="1:9" ht="15" customHeight="1" x14ac:dyDescent="0.25">
      <c r="A2671" s="223"/>
      <c r="B2671" s="453">
        <v>4</v>
      </c>
      <c r="C2671" s="453">
        <v>201902</v>
      </c>
      <c r="D2671" s="453">
        <v>201812</v>
      </c>
      <c r="E2671" s="453" t="s">
        <v>1066</v>
      </c>
      <c r="F2671" s="453" t="s">
        <v>1321</v>
      </c>
      <c r="G2671" s="458" t="s">
        <v>1003</v>
      </c>
      <c r="H2671" s="453">
        <v>126</v>
      </c>
      <c r="I2671" s="453">
        <v>8</v>
      </c>
    </row>
    <row r="2672" spans="1:9" ht="15" customHeight="1" x14ac:dyDescent="0.25">
      <c r="A2672" s="223"/>
      <c r="B2672" s="453">
        <v>4</v>
      </c>
      <c r="C2672" s="453">
        <v>201902</v>
      </c>
      <c r="D2672" s="453">
        <v>201812</v>
      </c>
      <c r="E2672" s="453" t="s">
        <v>1066</v>
      </c>
      <c r="F2672" s="456" t="s">
        <v>1333</v>
      </c>
      <c r="G2672" s="458" t="s">
        <v>913</v>
      </c>
      <c r="H2672" s="453">
        <v>120</v>
      </c>
      <c r="I2672" s="453">
        <v>9</v>
      </c>
    </row>
    <row r="2673" spans="1:9" ht="15" customHeight="1" x14ac:dyDescent="0.25">
      <c r="A2673" s="223"/>
      <c r="B2673" s="453">
        <v>4</v>
      </c>
      <c r="C2673" s="453">
        <v>201902</v>
      </c>
      <c r="D2673" s="453">
        <v>201812</v>
      </c>
      <c r="E2673" s="453" t="s">
        <v>1066</v>
      </c>
      <c r="F2673" s="456" t="s">
        <v>1333</v>
      </c>
      <c r="G2673" s="458" t="s">
        <v>913</v>
      </c>
      <c r="H2673" s="453">
        <v>121</v>
      </c>
      <c r="I2673" s="453">
        <v>59</v>
      </c>
    </row>
    <row r="2674" spans="1:9" ht="15" customHeight="1" x14ac:dyDescent="0.25">
      <c r="A2674" s="223"/>
      <c r="B2674" s="453">
        <v>5</v>
      </c>
      <c r="C2674" s="453">
        <v>201902</v>
      </c>
      <c r="D2674" s="453">
        <v>201812</v>
      </c>
      <c r="E2674" s="453" t="s">
        <v>1067</v>
      </c>
      <c r="F2674" s="456">
        <v>18</v>
      </c>
      <c r="G2674" s="458" t="s">
        <v>940</v>
      </c>
      <c r="H2674" s="453">
        <v>120</v>
      </c>
      <c r="I2674" s="453">
        <v>6</v>
      </c>
    </row>
    <row r="2675" spans="1:9" ht="15" customHeight="1" x14ac:dyDescent="0.25">
      <c r="A2675" s="450"/>
      <c r="B2675" s="558">
        <v>5</v>
      </c>
      <c r="C2675" s="558">
        <v>201902</v>
      </c>
      <c r="D2675" s="558">
        <v>201812</v>
      </c>
      <c r="E2675" s="454" t="s">
        <v>1067</v>
      </c>
      <c r="F2675" s="454">
        <v>18</v>
      </c>
      <c r="G2675" s="558" t="s">
        <v>940</v>
      </c>
      <c r="H2675" s="558">
        <v>121</v>
      </c>
      <c r="I2675" s="558">
        <v>38</v>
      </c>
    </row>
    <row r="2676" spans="1:9" ht="15" customHeight="1" x14ac:dyDescent="0.25">
      <c r="A2676" s="450"/>
      <c r="B2676" s="558">
        <v>5</v>
      </c>
      <c r="C2676" s="558">
        <v>201902</v>
      </c>
      <c r="D2676" s="558">
        <v>201812</v>
      </c>
      <c r="E2676" s="454" t="s">
        <v>1067</v>
      </c>
      <c r="F2676" s="558" t="s">
        <v>1315</v>
      </c>
      <c r="G2676" s="558" t="s">
        <v>930</v>
      </c>
      <c r="H2676" s="558">
        <v>126</v>
      </c>
      <c r="I2676" s="558">
        <v>17</v>
      </c>
    </row>
    <row r="2677" spans="1:9" ht="15" customHeight="1" x14ac:dyDescent="0.25">
      <c r="A2677" s="450"/>
      <c r="B2677" s="558">
        <v>5</v>
      </c>
      <c r="C2677" s="558">
        <v>201902</v>
      </c>
      <c r="D2677" s="558">
        <v>201812</v>
      </c>
      <c r="E2677" s="454" t="s">
        <v>1067</v>
      </c>
      <c r="F2677" s="558" t="s">
        <v>1316</v>
      </c>
      <c r="G2677" s="558" t="s">
        <v>930</v>
      </c>
      <c r="H2677" s="558">
        <v>120</v>
      </c>
      <c r="I2677" s="558">
        <v>28</v>
      </c>
    </row>
    <row r="2678" spans="1:9" ht="15" customHeight="1" x14ac:dyDescent="0.25">
      <c r="A2678" s="450"/>
      <c r="B2678" s="558">
        <v>5</v>
      </c>
      <c r="C2678" s="558">
        <v>201902</v>
      </c>
      <c r="D2678" s="558">
        <v>201812</v>
      </c>
      <c r="E2678" s="454" t="s">
        <v>1067</v>
      </c>
      <c r="F2678" s="454" t="s">
        <v>1316</v>
      </c>
      <c r="G2678" s="558" t="s">
        <v>930</v>
      </c>
      <c r="H2678" s="558">
        <v>121</v>
      </c>
      <c r="I2678" s="558">
        <v>119</v>
      </c>
    </row>
    <row r="2679" spans="1:9" ht="15" customHeight="1" x14ac:dyDescent="0.25">
      <c r="A2679" s="450"/>
      <c r="B2679" s="558">
        <v>5</v>
      </c>
      <c r="C2679" s="558">
        <v>201902</v>
      </c>
      <c r="D2679" s="558">
        <v>201812</v>
      </c>
      <c r="E2679" s="454" t="s">
        <v>1067</v>
      </c>
      <c r="F2679" s="454">
        <v>85</v>
      </c>
      <c r="G2679" s="558" t="s">
        <v>935</v>
      </c>
      <c r="H2679" s="558">
        <v>120</v>
      </c>
      <c r="I2679" s="558">
        <v>5</v>
      </c>
    </row>
    <row r="2680" spans="1:9" ht="15" customHeight="1" x14ac:dyDescent="0.25">
      <c r="A2680" s="450"/>
      <c r="B2680" s="558">
        <v>5</v>
      </c>
      <c r="C2680" s="558">
        <v>201902</v>
      </c>
      <c r="D2680" s="558">
        <v>201812</v>
      </c>
      <c r="E2680" s="454" t="s">
        <v>1067</v>
      </c>
      <c r="F2680" s="454">
        <v>85</v>
      </c>
      <c r="G2680" s="558" t="s">
        <v>935</v>
      </c>
      <c r="H2680" s="558">
        <v>121</v>
      </c>
      <c r="I2680" s="558">
        <v>37</v>
      </c>
    </row>
    <row r="2681" spans="1:9" ht="15" customHeight="1" x14ac:dyDescent="0.25">
      <c r="A2681" s="450"/>
      <c r="B2681" s="558">
        <v>5</v>
      </c>
      <c r="C2681" s="558">
        <v>201902</v>
      </c>
      <c r="D2681" s="558">
        <v>201812</v>
      </c>
      <c r="E2681" s="454" t="s">
        <v>1067</v>
      </c>
      <c r="F2681" s="558" t="s">
        <v>1325</v>
      </c>
      <c r="G2681" s="558" t="s">
        <v>928</v>
      </c>
      <c r="H2681" s="558">
        <v>120</v>
      </c>
      <c r="I2681" s="558">
        <v>6</v>
      </c>
    </row>
    <row r="2682" spans="1:9" ht="15" customHeight="1" x14ac:dyDescent="0.25">
      <c r="A2682" s="450"/>
      <c r="B2682" s="558">
        <v>5</v>
      </c>
      <c r="C2682" s="558">
        <v>201902</v>
      </c>
      <c r="D2682" s="558">
        <v>201812</v>
      </c>
      <c r="E2682" s="454" t="s">
        <v>1067</v>
      </c>
      <c r="F2682" s="558" t="s">
        <v>1325</v>
      </c>
      <c r="G2682" s="558" t="s">
        <v>928</v>
      </c>
      <c r="H2682" s="558">
        <v>121</v>
      </c>
      <c r="I2682" s="558">
        <v>19</v>
      </c>
    </row>
    <row r="2683" spans="1:9" ht="15" customHeight="1" x14ac:dyDescent="0.25">
      <c r="A2683" s="450"/>
      <c r="B2683" s="558">
        <v>5</v>
      </c>
      <c r="C2683" s="558">
        <v>201902</v>
      </c>
      <c r="D2683" s="558">
        <v>201812</v>
      </c>
      <c r="E2683" s="454" t="s">
        <v>1067</v>
      </c>
      <c r="F2683" s="454" t="s">
        <v>1329</v>
      </c>
      <c r="G2683" s="558" t="s">
        <v>925</v>
      </c>
      <c r="H2683" s="558">
        <v>120</v>
      </c>
      <c r="I2683" s="558">
        <v>4</v>
      </c>
    </row>
    <row r="2684" spans="1:9" ht="15" customHeight="1" x14ac:dyDescent="0.25">
      <c r="A2684" s="450"/>
      <c r="B2684" s="558">
        <v>5</v>
      </c>
      <c r="C2684" s="558">
        <v>201902</v>
      </c>
      <c r="D2684" s="558">
        <v>201812</v>
      </c>
      <c r="E2684" s="454" t="s">
        <v>1067</v>
      </c>
      <c r="F2684" s="454" t="s">
        <v>1329</v>
      </c>
      <c r="G2684" s="558" t="s">
        <v>925</v>
      </c>
      <c r="H2684" s="558">
        <v>121</v>
      </c>
      <c r="I2684" s="558">
        <v>69</v>
      </c>
    </row>
    <row r="2685" spans="1:9" ht="15" customHeight="1" x14ac:dyDescent="0.25">
      <c r="A2685" s="450"/>
      <c r="B2685" s="558">
        <v>5</v>
      </c>
      <c r="C2685" s="558">
        <v>201902</v>
      </c>
      <c r="D2685" s="558">
        <v>201812</v>
      </c>
      <c r="E2685" s="454" t="s">
        <v>1067</v>
      </c>
      <c r="F2685" s="454" t="s">
        <v>1331</v>
      </c>
      <c r="G2685" s="558" t="s">
        <v>939</v>
      </c>
      <c r="H2685" s="558">
        <v>120</v>
      </c>
      <c r="I2685" s="558">
        <v>15</v>
      </c>
    </row>
    <row r="2686" spans="1:9" ht="15" customHeight="1" x14ac:dyDescent="0.25">
      <c r="A2686" s="450"/>
      <c r="B2686" s="558">
        <v>5</v>
      </c>
      <c r="C2686" s="558">
        <v>201902</v>
      </c>
      <c r="D2686" s="558">
        <v>201812</v>
      </c>
      <c r="E2686" s="454" t="s">
        <v>1067</v>
      </c>
      <c r="F2686" s="454" t="s">
        <v>1331</v>
      </c>
      <c r="G2686" s="558" t="s">
        <v>939</v>
      </c>
      <c r="H2686" s="558">
        <v>121</v>
      </c>
      <c r="I2686" s="558">
        <v>77</v>
      </c>
    </row>
    <row r="2687" spans="1:9" ht="15" customHeight="1" x14ac:dyDescent="0.25">
      <c r="A2687" s="450"/>
      <c r="B2687" s="558">
        <v>8</v>
      </c>
      <c r="C2687" s="558">
        <v>201902</v>
      </c>
      <c r="D2687" s="558">
        <v>201812</v>
      </c>
      <c r="E2687" s="454" t="s">
        <v>1068</v>
      </c>
      <c r="F2687" s="454">
        <v>19</v>
      </c>
      <c r="G2687" s="558" t="s">
        <v>940</v>
      </c>
      <c r="H2687" s="558">
        <v>120</v>
      </c>
      <c r="I2687" s="558">
        <v>9</v>
      </c>
    </row>
    <row r="2688" spans="1:9" ht="15" customHeight="1" x14ac:dyDescent="0.25">
      <c r="A2688" s="450"/>
      <c r="B2688" s="558">
        <v>8</v>
      </c>
      <c r="C2688" s="558">
        <v>201902</v>
      </c>
      <c r="D2688" s="558">
        <v>201812</v>
      </c>
      <c r="E2688" s="454" t="s">
        <v>1068</v>
      </c>
      <c r="F2688" s="454">
        <v>19</v>
      </c>
      <c r="G2688" s="558" t="s">
        <v>940</v>
      </c>
      <c r="H2688" s="558">
        <v>121</v>
      </c>
      <c r="I2688" s="558">
        <v>29</v>
      </c>
    </row>
    <row r="2689" spans="1:9" ht="15" customHeight="1" x14ac:dyDescent="0.25">
      <c r="A2689" s="450"/>
      <c r="B2689" s="558">
        <v>8</v>
      </c>
      <c r="C2689" s="558">
        <v>201902</v>
      </c>
      <c r="D2689" s="558">
        <v>201812</v>
      </c>
      <c r="E2689" s="454" t="s">
        <v>1068</v>
      </c>
      <c r="F2689" s="454">
        <v>34</v>
      </c>
      <c r="G2689" s="558" t="s">
        <v>1024</v>
      </c>
      <c r="H2689" s="558">
        <v>120</v>
      </c>
      <c r="I2689" s="558">
        <v>4</v>
      </c>
    </row>
    <row r="2690" spans="1:9" ht="15" customHeight="1" x14ac:dyDescent="0.25">
      <c r="A2690" s="450"/>
      <c r="B2690" s="558">
        <v>8</v>
      </c>
      <c r="C2690" s="558">
        <v>201902</v>
      </c>
      <c r="D2690" s="558">
        <v>201812</v>
      </c>
      <c r="E2690" s="454" t="s">
        <v>1068</v>
      </c>
      <c r="F2690" s="454">
        <v>34</v>
      </c>
      <c r="G2690" s="558" t="s">
        <v>1024</v>
      </c>
      <c r="H2690" s="558">
        <v>121</v>
      </c>
      <c r="I2690" s="558">
        <v>15</v>
      </c>
    </row>
    <row r="2691" spans="1:9" ht="15" customHeight="1" x14ac:dyDescent="0.25">
      <c r="A2691" s="450"/>
      <c r="B2691" s="558">
        <v>8</v>
      </c>
      <c r="C2691" s="558">
        <v>201902</v>
      </c>
      <c r="D2691" s="558">
        <v>201812</v>
      </c>
      <c r="E2691" s="454" t="s">
        <v>1068</v>
      </c>
      <c r="F2691" s="454" t="s">
        <v>1309</v>
      </c>
      <c r="G2691" s="558" t="s">
        <v>1024</v>
      </c>
      <c r="H2691" s="558">
        <v>126</v>
      </c>
      <c r="I2691" s="558">
        <v>2</v>
      </c>
    </row>
    <row r="2692" spans="1:9" ht="15" customHeight="1" x14ac:dyDescent="0.2">
      <c r="A2692" s="223"/>
      <c r="B2692" s="558">
        <v>8</v>
      </c>
      <c r="C2692" s="558">
        <v>201902</v>
      </c>
      <c r="D2692" s="558">
        <v>201812</v>
      </c>
      <c r="E2692" s="454" t="s">
        <v>1068</v>
      </c>
      <c r="F2692" s="558">
        <v>45</v>
      </c>
      <c r="G2692" s="558" t="s">
        <v>920</v>
      </c>
      <c r="H2692" s="558">
        <v>120</v>
      </c>
      <c r="I2692" s="558">
        <v>4</v>
      </c>
    </row>
    <row r="2693" spans="1:9" ht="15" customHeight="1" x14ac:dyDescent="0.2">
      <c r="A2693" s="223"/>
      <c r="B2693" s="558">
        <v>8</v>
      </c>
      <c r="C2693" s="558">
        <v>201902</v>
      </c>
      <c r="D2693" s="558">
        <v>201812</v>
      </c>
      <c r="E2693" s="454" t="s">
        <v>1068</v>
      </c>
      <c r="F2693" s="454">
        <v>45</v>
      </c>
      <c r="G2693" s="558" t="s">
        <v>920</v>
      </c>
      <c r="H2693" s="558">
        <v>121</v>
      </c>
      <c r="I2693" s="558">
        <v>20</v>
      </c>
    </row>
    <row r="2694" spans="1:9" ht="15" customHeight="1" x14ac:dyDescent="0.2">
      <c r="A2694" s="223"/>
      <c r="B2694" s="558">
        <v>8</v>
      </c>
      <c r="C2694" s="558">
        <v>201902</v>
      </c>
      <c r="D2694" s="558">
        <v>201812</v>
      </c>
      <c r="E2694" s="454" t="s">
        <v>1068</v>
      </c>
      <c r="F2694" s="454" t="s">
        <v>1300</v>
      </c>
      <c r="G2694" s="558" t="s">
        <v>920</v>
      </c>
      <c r="H2694" s="558">
        <v>126</v>
      </c>
      <c r="I2694" s="558">
        <v>3</v>
      </c>
    </row>
    <row r="2695" spans="1:9" ht="15" customHeight="1" x14ac:dyDescent="0.2">
      <c r="A2695" s="223"/>
      <c r="B2695" s="558">
        <v>8</v>
      </c>
      <c r="C2695" s="558">
        <v>201902</v>
      </c>
      <c r="D2695" s="558">
        <v>201812</v>
      </c>
      <c r="E2695" s="454" t="s">
        <v>1068</v>
      </c>
      <c r="F2695" s="454" t="s">
        <v>1326</v>
      </c>
      <c r="G2695" s="558" t="s">
        <v>923</v>
      </c>
      <c r="H2695" s="558">
        <v>120</v>
      </c>
      <c r="I2695" s="558">
        <v>2</v>
      </c>
    </row>
    <row r="2696" spans="1:9" ht="15" customHeight="1" x14ac:dyDescent="0.2">
      <c r="A2696" s="223"/>
      <c r="B2696" s="558">
        <v>8</v>
      </c>
      <c r="C2696" s="558">
        <v>201902</v>
      </c>
      <c r="D2696" s="558">
        <v>201812</v>
      </c>
      <c r="E2696" s="454" t="s">
        <v>1068</v>
      </c>
      <c r="F2696" s="558" t="s">
        <v>1326</v>
      </c>
      <c r="G2696" s="558" t="s">
        <v>923</v>
      </c>
      <c r="H2696" s="558">
        <v>121</v>
      </c>
      <c r="I2696" s="558">
        <v>17</v>
      </c>
    </row>
    <row r="2697" spans="1:9" ht="15" customHeight="1" x14ac:dyDescent="0.2">
      <c r="A2697" s="223"/>
      <c r="B2697" s="558">
        <v>8</v>
      </c>
      <c r="C2697" s="558">
        <v>201902</v>
      </c>
      <c r="D2697" s="558">
        <v>201812</v>
      </c>
      <c r="E2697" s="454" t="s">
        <v>1068</v>
      </c>
      <c r="F2697" s="558">
        <v>69</v>
      </c>
      <c r="G2697" s="558" t="s">
        <v>937</v>
      </c>
      <c r="H2697" s="558">
        <v>120</v>
      </c>
      <c r="I2697" s="558">
        <v>20</v>
      </c>
    </row>
    <row r="2698" spans="1:9" ht="15" customHeight="1" x14ac:dyDescent="0.2">
      <c r="A2698" s="223"/>
      <c r="B2698" s="558">
        <v>8</v>
      </c>
      <c r="C2698" s="558">
        <v>201902</v>
      </c>
      <c r="D2698" s="558">
        <v>201812</v>
      </c>
      <c r="E2698" s="454" t="s">
        <v>1068</v>
      </c>
      <c r="F2698" s="454">
        <v>69</v>
      </c>
      <c r="G2698" s="558" t="s">
        <v>937</v>
      </c>
      <c r="H2698" s="558">
        <v>121</v>
      </c>
      <c r="I2698" s="558">
        <v>98</v>
      </c>
    </row>
    <row r="2699" spans="1:9" ht="15" customHeight="1" x14ac:dyDescent="0.2">
      <c r="A2699" s="223"/>
      <c r="B2699" s="558">
        <v>8</v>
      </c>
      <c r="C2699" s="558">
        <v>201902</v>
      </c>
      <c r="D2699" s="558">
        <v>201812</v>
      </c>
      <c r="E2699" s="454" t="s">
        <v>1068</v>
      </c>
      <c r="F2699" s="454" t="s">
        <v>1334</v>
      </c>
      <c r="G2699" s="558" t="s">
        <v>937</v>
      </c>
      <c r="H2699" s="558">
        <v>126</v>
      </c>
      <c r="I2699" s="558">
        <v>9</v>
      </c>
    </row>
    <row r="2700" spans="1:9" ht="15" customHeight="1" x14ac:dyDescent="0.2">
      <c r="A2700" s="223"/>
      <c r="B2700" s="558">
        <v>8</v>
      </c>
      <c r="C2700" s="558">
        <v>201902</v>
      </c>
      <c r="D2700" s="558">
        <v>201812</v>
      </c>
      <c r="E2700" s="454" t="s">
        <v>1068</v>
      </c>
      <c r="F2700" s="454" t="s">
        <v>1312</v>
      </c>
      <c r="G2700" s="558" t="s">
        <v>930</v>
      </c>
      <c r="H2700" s="558">
        <v>120</v>
      </c>
      <c r="I2700" s="558">
        <v>13</v>
      </c>
    </row>
    <row r="2701" spans="1:9" ht="15" customHeight="1" x14ac:dyDescent="0.2">
      <c r="A2701" s="223"/>
      <c r="B2701" s="558">
        <v>8</v>
      </c>
      <c r="C2701" s="558">
        <v>201902</v>
      </c>
      <c r="D2701" s="558">
        <v>201812</v>
      </c>
      <c r="E2701" s="454" t="s">
        <v>1068</v>
      </c>
      <c r="F2701" s="454" t="s">
        <v>1312</v>
      </c>
      <c r="G2701" s="558" t="s">
        <v>930</v>
      </c>
      <c r="H2701" s="558">
        <v>121</v>
      </c>
      <c r="I2701" s="558">
        <v>69</v>
      </c>
    </row>
    <row r="2702" spans="1:9" ht="15" customHeight="1" x14ac:dyDescent="0.2">
      <c r="A2702" s="223"/>
      <c r="B2702" s="558">
        <v>8</v>
      </c>
      <c r="C2702" s="558">
        <v>201902</v>
      </c>
      <c r="D2702" s="558">
        <v>201812</v>
      </c>
      <c r="E2702" s="454" t="s">
        <v>1068</v>
      </c>
      <c r="F2702" s="454" t="s">
        <v>1311</v>
      </c>
      <c r="G2702" s="558" t="s">
        <v>930</v>
      </c>
      <c r="H2702" s="558">
        <v>126</v>
      </c>
      <c r="I2702" s="558">
        <v>13</v>
      </c>
    </row>
    <row r="2703" spans="1:9" ht="15" customHeight="1" x14ac:dyDescent="0.2">
      <c r="A2703" s="223"/>
      <c r="B2703" s="558">
        <v>8</v>
      </c>
      <c r="C2703" s="558">
        <v>201902</v>
      </c>
      <c r="D2703" s="558">
        <v>201812</v>
      </c>
      <c r="E2703" s="454" t="s">
        <v>1068</v>
      </c>
      <c r="F2703" s="454" t="s">
        <v>1323</v>
      </c>
      <c r="G2703" s="558" t="s">
        <v>928</v>
      </c>
      <c r="H2703" s="558">
        <v>120</v>
      </c>
      <c r="I2703" s="558">
        <v>4</v>
      </c>
    </row>
    <row r="2704" spans="1:9" ht="15" customHeight="1" x14ac:dyDescent="0.2">
      <c r="A2704" s="223"/>
      <c r="B2704" s="558">
        <v>8</v>
      </c>
      <c r="C2704" s="558">
        <v>201902</v>
      </c>
      <c r="D2704" s="558">
        <v>201812</v>
      </c>
      <c r="E2704" s="454" t="s">
        <v>1068</v>
      </c>
      <c r="F2704" s="558" t="s">
        <v>1323</v>
      </c>
      <c r="G2704" s="558" t="s">
        <v>928</v>
      </c>
      <c r="H2704" s="558">
        <v>121</v>
      </c>
      <c r="I2704" s="558">
        <v>11</v>
      </c>
    </row>
    <row r="2705" spans="1:9" ht="15" customHeight="1" x14ac:dyDescent="0.2">
      <c r="A2705" s="223"/>
      <c r="B2705" s="558">
        <v>8</v>
      </c>
      <c r="C2705" s="558">
        <v>201902</v>
      </c>
      <c r="D2705" s="558">
        <v>201812</v>
      </c>
      <c r="E2705" s="454" t="s">
        <v>1068</v>
      </c>
      <c r="F2705" s="454" t="s">
        <v>1332</v>
      </c>
      <c r="G2705" s="558" t="s">
        <v>913</v>
      </c>
      <c r="H2705" s="558">
        <v>120</v>
      </c>
      <c r="I2705" s="558">
        <v>1</v>
      </c>
    </row>
    <row r="2706" spans="1:9" ht="15" customHeight="1" x14ac:dyDescent="0.2">
      <c r="A2706" s="223"/>
      <c r="B2706" s="558">
        <v>8</v>
      </c>
      <c r="C2706" s="558">
        <v>201902</v>
      </c>
      <c r="D2706" s="558">
        <v>201812</v>
      </c>
      <c r="E2706" s="454" t="s">
        <v>1068</v>
      </c>
      <c r="F2706" s="454" t="s">
        <v>1332</v>
      </c>
      <c r="G2706" s="558" t="s">
        <v>913</v>
      </c>
      <c r="H2706" s="558">
        <v>121</v>
      </c>
      <c r="I2706" s="558">
        <v>62</v>
      </c>
    </row>
    <row r="2707" spans="1:9" ht="15" customHeight="1" x14ac:dyDescent="0.2">
      <c r="A2707" s="223"/>
      <c r="B2707" s="558">
        <v>34</v>
      </c>
      <c r="C2707" s="558">
        <v>201902</v>
      </c>
      <c r="D2707" s="558">
        <v>201812</v>
      </c>
      <c r="E2707" s="454" t="s">
        <v>1069</v>
      </c>
      <c r="F2707" s="454">
        <v>33</v>
      </c>
      <c r="G2707" s="558" t="s">
        <v>1024</v>
      </c>
      <c r="H2707" s="558">
        <v>120</v>
      </c>
      <c r="I2707" s="558">
        <v>1</v>
      </c>
    </row>
    <row r="2708" spans="1:9" ht="15" customHeight="1" x14ac:dyDescent="0.2">
      <c r="A2708" s="223"/>
      <c r="B2708" s="558">
        <v>34</v>
      </c>
      <c r="C2708" s="558">
        <v>201902</v>
      </c>
      <c r="D2708" s="558">
        <v>201812</v>
      </c>
      <c r="E2708" s="454" t="s">
        <v>1069</v>
      </c>
      <c r="F2708" s="454">
        <v>33</v>
      </c>
      <c r="G2708" s="558" t="s">
        <v>1024</v>
      </c>
      <c r="H2708" s="558">
        <v>121</v>
      </c>
      <c r="I2708" s="558">
        <v>12</v>
      </c>
    </row>
    <row r="2709" spans="1:9" ht="15" customHeight="1" x14ac:dyDescent="0.2">
      <c r="A2709" s="223"/>
      <c r="B2709" s="558">
        <v>34</v>
      </c>
      <c r="C2709" s="558">
        <v>201902</v>
      </c>
      <c r="D2709" s="558">
        <v>201812</v>
      </c>
      <c r="E2709" s="454" t="s">
        <v>1069</v>
      </c>
      <c r="F2709" s="454" t="s">
        <v>1310</v>
      </c>
      <c r="G2709" s="558" t="s">
        <v>1024</v>
      </c>
      <c r="H2709" s="558">
        <v>126</v>
      </c>
      <c r="I2709" s="558">
        <v>6</v>
      </c>
    </row>
    <row r="2710" spans="1:9" ht="15" customHeight="1" x14ac:dyDescent="0.2">
      <c r="A2710" s="223"/>
      <c r="B2710" s="558">
        <v>34</v>
      </c>
      <c r="C2710" s="558">
        <v>201902</v>
      </c>
      <c r="D2710" s="558">
        <v>201812</v>
      </c>
      <c r="E2710" s="454" t="s">
        <v>1069</v>
      </c>
      <c r="F2710" s="558">
        <v>46</v>
      </c>
      <c r="G2710" s="558" t="s">
        <v>920</v>
      </c>
      <c r="H2710" s="558">
        <v>120</v>
      </c>
      <c r="I2710" s="558">
        <v>7</v>
      </c>
    </row>
    <row r="2711" spans="1:9" ht="15" customHeight="1" x14ac:dyDescent="0.2">
      <c r="A2711" s="223"/>
      <c r="B2711" s="558">
        <v>34</v>
      </c>
      <c r="C2711" s="558">
        <v>201902</v>
      </c>
      <c r="D2711" s="558">
        <v>201812</v>
      </c>
      <c r="E2711" s="454" t="s">
        <v>1069</v>
      </c>
      <c r="F2711" s="558">
        <v>46</v>
      </c>
      <c r="G2711" s="558" t="s">
        <v>920</v>
      </c>
      <c r="H2711" s="558">
        <v>121</v>
      </c>
      <c r="I2711" s="558">
        <v>45</v>
      </c>
    </row>
    <row r="2712" spans="1:9" ht="15" customHeight="1" x14ac:dyDescent="0.2">
      <c r="A2712" s="223"/>
      <c r="B2712" s="558">
        <v>34</v>
      </c>
      <c r="C2712" s="558">
        <v>201902</v>
      </c>
      <c r="D2712" s="558">
        <v>201812</v>
      </c>
      <c r="E2712" s="454" t="s">
        <v>1069</v>
      </c>
      <c r="F2712" s="558" t="s">
        <v>1314</v>
      </c>
      <c r="G2712" s="558" t="s">
        <v>930</v>
      </c>
      <c r="H2712" s="558">
        <v>120</v>
      </c>
      <c r="I2712" s="558">
        <v>4</v>
      </c>
    </row>
    <row r="2713" spans="1:9" ht="15" customHeight="1" x14ac:dyDescent="0.2">
      <c r="A2713" s="223"/>
      <c r="B2713" s="558">
        <v>34</v>
      </c>
      <c r="C2713" s="558">
        <v>201902</v>
      </c>
      <c r="D2713" s="558">
        <v>201812</v>
      </c>
      <c r="E2713" s="454" t="s">
        <v>1069</v>
      </c>
      <c r="F2713" s="558" t="s">
        <v>1314</v>
      </c>
      <c r="G2713" s="558" t="s">
        <v>930</v>
      </c>
      <c r="H2713" s="558">
        <v>121</v>
      </c>
      <c r="I2713" s="558">
        <v>41</v>
      </c>
    </row>
    <row r="2714" spans="1:9" ht="15" customHeight="1" x14ac:dyDescent="0.2">
      <c r="A2714" s="223"/>
      <c r="B2714" s="558">
        <v>34</v>
      </c>
      <c r="C2714" s="558">
        <v>201902</v>
      </c>
      <c r="D2714" s="558">
        <v>201812</v>
      </c>
      <c r="E2714" s="454" t="s">
        <v>1069</v>
      </c>
      <c r="F2714" s="454" t="s">
        <v>1313</v>
      </c>
      <c r="G2714" s="558" t="s">
        <v>930</v>
      </c>
      <c r="H2714" s="558">
        <v>126</v>
      </c>
      <c r="I2714" s="558">
        <v>5</v>
      </c>
    </row>
    <row r="2715" spans="1:9" ht="15" customHeight="1" x14ac:dyDescent="0.2">
      <c r="A2715" s="223"/>
      <c r="B2715" s="558">
        <v>34</v>
      </c>
      <c r="C2715" s="558">
        <v>201902</v>
      </c>
      <c r="D2715" s="558">
        <v>201812</v>
      </c>
      <c r="E2715" s="454" t="s">
        <v>1069</v>
      </c>
      <c r="F2715" s="558" t="s">
        <v>1324</v>
      </c>
      <c r="G2715" s="558" t="s">
        <v>928</v>
      </c>
      <c r="H2715" s="558">
        <v>120</v>
      </c>
      <c r="I2715" s="558">
        <v>1</v>
      </c>
    </row>
    <row r="2716" spans="1:9" ht="15" customHeight="1" x14ac:dyDescent="0.2">
      <c r="A2716" s="223"/>
      <c r="B2716" s="558">
        <v>34</v>
      </c>
      <c r="C2716" s="558">
        <v>201902</v>
      </c>
      <c r="D2716" s="558">
        <v>201812</v>
      </c>
      <c r="E2716" s="454" t="s">
        <v>1069</v>
      </c>
      <c r="F2716" s="558" t="s">
        <v>1324</v>
      </c>
      <c r="G2716" s="558" t="s">
        <v>928</v>
      </c>
      <c r="H2716" s="558">
        <v>121</v>
      </c>
      <c r="I2716" s="558">
        <v>20</v>
      </c>
    </row>
    <row r="2717" spans="1:9" ht="15" customHeight="1" x14ac:dyDescent="0.2">
      <c r="A2717" s="223"/>
      <c r="B2717" s="558">
        <v>34</v>
      </c>
      <c r="C2717" s="558">
        <v>201902</v>
      </c>
      <c r="D2717" s="558">
        <v>201812</v>
      </c>
      <c r="E2717" s="454" t="s">
        <v>1069</v>
      </c>
      <c r="F2717" s="454" t="s">
        <v>1306</v>
      </c>
      <c r="G2717" s="558" t="s">
        <v>941</v>
      </c>
      <c r="H2717" s="558">
        <v>120</v>
      </c>
      <c r="I2717" s="558">
        <v>29</v>
      </c>
    </row>
    <row r="2718" spans="1:9" ht="15" customHeight="1" x14ac:dyDescent="0.2">
      <c r="A2718" s="223"/>
      <c r="B2718" s="558">
        <v>34</v>
      </c>
      <c r="C2718" s="558">
        <v>201902</v>
      </c>
      <c r="D2718" s="558">
        <v>201812</v>
      </c>
      <c r="E2718" s="454" t="s">
        <v>1069</v>
      </c>
      <c r="F2718" s="454" t="s">
        <v>1306</v>
      </c>
      <c r="G2718" s="558" t="s">
        <v>941</v>
      </c>
      <c r="H2718" s="558">
        <v>121</v>
      </c>
      <c r="I2718" s="558">
        <v>104</v>
      </c>
    </row>
    <row r="2719" spans="1:9" ht="15" customHeight="1" x14ac:dyDescent="0.2">
      <c r="A2719" s="223"/>
      <c r="B2719" s="558">
        <v>34</v>
      </c>
      <c r="C2719" s="558">
        <v>201902</v>
      </c>
      <c r="D2719" s="558">
        <v>201812</v>
      </c>
      <c r="E2719" s="454" t="s">
        <v>1069</v>
      </c>
      <c r="F2719" s="454" t="s">
        <v>1305</v>
      </c>
      <c r="G2719" s="558" t="s">
        <v>941</v>
      </c>
      <c r="H2719" s="558">
        <v>126</v>
      </c>
      <c r="I2719" s="558">
        <v>10</v>
      </c>
    </row>
    <row r="2720" spans="1:9" ht="15" customHeight="1" x14ac:dyDescent="0.2">
      <c r="A2720" s="223"/>
      <c r="B2720" s="558">
        <v>34</v>
      </c>
      <c r="C2720" s="558">
        <v>201902</v>
      </c>
      <c r="D2720" s="558">
        <v>201812</v>
      </c>
      <c r="E2720" s="454" t="s">
        <v>1069</v>
      </c>
      <c r="F2720" s="558" t="s">
        <v>1320</v>
      </c>
      <c r="G2720" s="558" t="s">
        <v>1003</v>
      </c>
      <c r="H2720" s="558">
        <v>120</v>
      </c>
      <c r="I2720" s="558">
        <v>3</v>
      </c>
    </row>
    <row r="2721" spans="1:9" ht="15" customHeight="1" x14ac:dyDescent="0.2">
      <c r="A2721" s="223"/>
      <c r="B2721" s="558">
        <v>34</v>
      </c>
      <c r="C2721" s="558">
        <v>201902</v>
      </c>
      <c r="D2721" s="558">
        <v>201812</v>
      </c>
      <c r="E2721" s="454" t="s">
        <v>1069</v>
      </c>
      <c r="F2721" s="558" t="s">
        <v>1320</v>
      </c>
      <c r="G2721" s="558" t="s">
        <v>1003</v>
      </c>
      <c r="H2721" s="558">
        <v>121</v>
      </c>
      <c r="I2721" s="558">
        <v>25</v>
      </c>
    </row>
    <row r="2722" spans="1:9" ht="15" customHeight="1" x14ac:dyDescent="0.2">
      <c r="A2722" s="223"/>
      <c r="B2722" s="558">
        <v>34</v>
      </c>
      <c r="C2722" s="558">
        <v>201902</v>
      </c>
      <c r="D2722" s="558">
        <v>201812</v>
      </c>
      <c r="E2722" s="454" t="s">
        <v>1069</v>
      </c>
      <c r="F2722" s="454" t="s">
        <v>1319</v>
      </c>
      <c r="G2722" s="558" t="s">
        <v>1003</v>
      </c>
      <c r="H2722" s="558">
        <v>126</v>
      </c>
      <c r="I2722" s="558">
        <v>2</v>
      </c>
    </row>
    <row r="2723" spans="1:9" ht="15" customHeight="1" x14ac:dyDescent="0.2">
      <c r="A2723" s="223"/>
      <c r="B2723" s="558">
        <v>36</v>
      </c>
      <c r="C2723" s="558">
        <v>201902</v>
      </c>
      <c r="D2723" s="558">
        <v>201812</v>
      </c>
      <c r="E2723" s="454" t="s">
        <v>1070</v>
      </c>
      <c r="F2723" s="454" t="s">
        <v>1336</v>
      </c>
      <c r="G2723" s="558" t="s">
        <v>937</v>
      </c>
      <c r="H2723" s="558">
        <v>120</v>
      </c>
      <c r="I2723" s="558">
        <v>8</v>
      </c>
    </row>
    <row r="2724" spans="1:9" ht="15" customHeight="1" x14ac:dyDescent="0.2">
      <c r="A2724" s="223"/>
      <c r="B2724" s="558">
        <v>36</v>
      </c>
      <c r="C2724" s="558">
        <v>201902</v>
      </c>
      <c r="D2724" s="558">
        <v>201812</v>
      </c>
      <c r="E2724" s="454" t="s">
        <v>1070</v>
      </c>
      <c r="F2724" s="454" t="s">
        <v>1336</v>
      </c>
      <c r="G2724" s="558" t="s">
        <v>937</v>
      </c>
      <c r="H2724" s="558">
        <v>121</v>
      </c>
      <c r="I2724" s="558">
        <v>44</v>
      </c>
    </row>
    <row r="2725" spans="1:9" ht="15" customHeight="1" x14ac:dyDescent="0.2">
      <c r="A2725" s="223"/>
      <c r="B2725" s="558">
        <v>36</v>
      </c>
      <c r="C2725" s="558">
        <v>201902</v>
      </c>
      <c r="D2725" s="558">
        <v>201812</v>
      </c>
      <c r="E2725" s="454" t="s">
        <v>1070</v>
      </c>
      <c r="F2725" s="454" t="s">
        <v>1318</v>
      </c>
      <c r="G2725" s="558" t="s">
        <v>1003</v>
      </c>
      <c r="H2725" s="558">
        <v>120</v>
      </c>
      <c r="I2725" s="558">
        <v>8</v>
      </c>
    </row>
    <row r="2726" spans="1:9" ht="15" customHeight="1" x14ac:dyDescent="0.2">
      <c r="A2726" s="223"/>
      <c r="B2726" s="558">
        <v>36</v>
      </c>
      <c r="C2726" s="558">
        <v>201902</v>
      </c>
      <c r="D2726" s="558">
        <v>201812</v>
      </c>
      <c r="E2726" s="454" t="s">
        <v>1070</v>
      </c>
      <c r="F2726" s="454" t="s">
        <v>1318</v>
      </c>
      <c r="G2726" s="558" t="s">
        <v>1003</v>
      </c>
      <c r="H2726" s="558">
        <v>121</v>
      </c>
      <c r="I2726" s="558">
        <v>24</v>
      </c>
    </row>
    <row r="2727" spans="1:9" ht="15" customHeight="1" x14ac:dyDescent="0.2">
      <c r="A2727" s="223"/>
      <c r="B2727" s="558">
        <v>36</v>
      </c>
      <c r="C2727" s="558">
        <v>201902</v>
      </c>
      <c r="D2727" s="558">
        <v>201812</v>
      </c>
      <c r="E2727" s="454" t="s">
        <v>1070</v>
      </c>
      <c r="F2727" s="454" t="s">
        <v>1317</v>
      </c>
      <c r="G2727" s="558" t="s">
        <v>1003</v>
      </c>
      <c r="H2727" s="558">
        <v>126</v>
      </c>
      <c r="I2727" s="558">
        <v>2</v>
      </c>
    </row>
    <row r="2728" spans="1:9" ht="15" customHeight="1" x14ac:dyDescent="0.2">
      <c r="A2728" s="223"/>
      <c r="B2728" s="558">
        <v>36</v>
      </c>
      <c r="C2728" s="558">
        <v>201902</v>
      </c>
      <c r="D2728" s="558">
        <v>201812</v>
      </c>
      <c r="E2728" s="454" t="s">
        <v>1070</v>
      </c>
      <c r="F2728" s="454" t="s">
        <v>1330</v>
      </c>
      <c r="G2728" s="558" t="s">
        <v>939</v>
      </c>
      <c r="H2728" s="558">
        <v>120</v>
      </c>
      <c r="I2728" s="558">
        <v>10</v>
      </c>
    </row>
    <row r="2729" spans="1:9" ht="15" customHeight="1" x14ac:dyDescent="0.2">
      <c r="A2729" s="223"/>
      <c r="B2729" s="558">
        <v>36</v>
      </c>
      <c r="C2729" s="558">
        <v>201902</v>
      </c>
      <c r="D2729" s="558">
        <v>201812</v>
      </c>
      <c r="E2729" s="454" t="s">
        <v>1070</v>
      </c>
      <c r="F2729" s="454" t="s">
        <v>1330</v>
      </c>
      <c r="G2729" s="558" t="s">
        <v>939</v>
      </c>
      <c r="H2729" s="558">
        <v>121</v>
      </c>
      <c r="I2729" s="558">
        <v>58</v>
      </c>
    </row>
    <row r="2730" spans="1:9" ht="15" customHeight="1" x14ac:dyDescent="0.25">
      <c r="A2730" s="223"/>
      <c r="B2730" s="453">
        <v>4</v>
      </c>
      <c r="C2730" s="453">
        <v>201901</v>
      </c>
      <c r="D2730" s="453">
        <v>201812</v>
      </c>
      <c r="E2730" s="453" t="s">
        <v>1066</v>
      </c>
      <c r="F2730" s="453">
        <v>47</v>
      </c>
      <c r="G2730" s="458" t="s">
        <v>920</v>
      </c>
      <c r="H2730" s="453">
        <v>120</v>
      </c>
      <c r="I2730" s="453">
        <v>12</v>
      </c>
    </row>
    <row r="2731" spans="1:9" ht="15" customHeight="1" x14ac:dyDescent="0.25">
      <c r="A2731" s="223"/>
      <c r="B2731" s="453">
        <v>4</v>
      </c>
      <c r="C2731" s="453">
        <v>201901</v>
      </c>
      <c r="D2731" s="453">
        <v>201812</v>
      </c>
      <c r="E2731" s="453" t="s">
        <v>1066</v>
      </c>
      <c r="F2731" s="453">
        <v>47</v>
      </c>
      <c r="G2731" s="458" t="s">
        <v>920</v>
      </c>
      <c r="H2731" s="453">
        <v>121</v>
      </c>
      <c r="I2731" s="453">
        <v>44</v>
      </c>
    </row>
    <row r="2732" spans="1:9" ht="15" customHeight="1" x14ac:dyDescent="0.25">
      <c r="A2732" s="223"/>
      <c r="B2732" s="453">
        <v>4</v>
      </c>
      <c r="C2732" s="453">
        <v>201901</v>
      </c>
      <c r="D2732" s="453">
        <v>201812</v>
      </c>
      <c r="E2732" s="453" t="s">
        <v>1066</v>
      </c>
      <c r="F2732" s="453" t="s">
        <v>1304</v>
      </c>
      <c r="G2732" s="458" t="s">
        <v>920</v>
      </c>
      <c r="H2732" s="453">
        <v>126</v>
      </c>
      <c r="I2732" s="453">
        <v>-6</v>
      </c>
    </row>
    <row r="2733" spans="1:9" ht="15" customHeight="1" x14ac:dyDescent="0.25">
      <c r="A2733" s="223"/>
      <c r="B2733" s="453">
        <v>4</v>
      </c>
      <c r="C2733" s="453">
        <v>201901</v>
      </c>
      <c r="D2733" s="453">
        <v>201812</v>
      </c>
      <c r="E2733" s="453" t="s">
        <v>1066</v>
      </c>
      <c r="F2733" s="453" t="s">
        <v>1327</v>
      </c>
      <c r="G2733" s="458" t="s">
        <v>923</v>
      </c>
      <c r="H2733" s="453">
        <v>120</v>
      </c>
      <c r="I2733" s="453">
        <v>9</v>
      </c>
    </row>
    <row r="2734" spans="1:9" ht="15" customHeight="1" x14ac:dyDescent="0.25">
      <c r="A2734" s="223"/>
      <c r="B2734" s="453">
        <v>4</v>
      </c>
      <c r="C2734" s="453">
        <v>201901</v>
      </c>
      <c r="D2734" s="453">
        <v>201812</v>
      </c>
      <c r="E2734" s="453" t="s">
        <v>1066</v>
      </c>
      <c r="F2734" s="453" t="s">
        <v>1327</v>
      </c>
      <c r="G2734" s="458" t="s">
        <v>923</v>
      </c>
      <c r="H2734" s="453">
        <v>121</v>
      </c>
      <c r="I2734" s="453">
        <v>4</v>
      </c>
    </row>
    <row r="2735" spans="1:9" ht="15" customHeight="1" x14ac:dyDescent="0.25">
      <c r="A2735" s="223"/>
      <c r="B2735" s="453">
        <v>4</v>
      </c>
      <c r="C2735" s="453">
        <v>201901</v>
      </c>
      <c r="D2735" s="453">
        <v>201812</v>
      </c>
      <c r="E2735" s="453" t="s">
        <v>1066</v>
      </c>
      <c r="F2735" s="453">
        <v>86</v>
      </c>
      <c r="G2735" s="458" t="s">
        <v>935</v>
      </c>
      <c r="H2735" s="453">
        <v>120</v>
      </c>
      <c r="I2735" s="453">
        <v>6</v>
      </c>
    </row>
    <row r="2736" spans="1:9" ht="15" customHeight="1" x14ac:dyDescent="0.25">
      <c r="A2736" s="223"/>
      <c r="B2736" s="453">
        <v>4</v>
      </c>
      <c r="C2736" s="453">
        <v>201901</v>
      </c>
      <c r="D2736" s="453">
        <v>201812</v>
      </c>
      <c r="E2736" s="453" t="s">
        <v>1066</v>
      </c>
      <c r="F2736" s="453">
        <v>86</v>
      </c>
      <c r="G2736" s="458" t="s">
        <v>935</v>
      </c>
      <c r="H2736" s="453">
        <v>121</v>
      </c>
      <c r="I2736" s="453">
        <v>25</v>
      </c>
    </row>
    <row r="2737" spans="1:9" ht="15" customHeight="1" x14ac:dyDescent="0.25">
      <c r="A2737" s="223"/>
      <c r="B2737" s="453">
        <v>4</v>
      </c>
      <c r="C2737" s="453">
        <v>201901</v>
      </c>
      <c r="D2737" s="453">
        <v>201812</v>
      </c>
      <c r="E2737" s="453" t="s">
        <v>1066</v>
      </c>
      <c r="F2737" s="453" t="s">
        <v>1308</v>
      </c>
      <c r="G2737" s="458" t="s">
        <v>941</v>
      </c>
      <c r="H2737" s="453">
        <v>120</v>
      </c>
      <c r="I2737" s="453">
        <v>8</v>
      </c>
    </row>
    <row r="2738" spans="1:9" ht="15" customHeight="1" x14ac:dyDescent="0.25">
      <c r="A2738" s="223"/>
      <c r="B2738" s="453">
        <v>4</v>
      </c>
      <c r="C2738" s="453">
        <v>201901</v>
      </c>
      <c r="D2738" s="453">
        <v>201812</v>
      </c>
      <c r="E2738" s="453" t="s">
        <v>1066</v>
      </c>
      <c r="F2738" s="453" t="s">
        <v>1308</v>
      </c>
      <c r="G2738" s="458" t="s">
        <v>941</v>
      </c>
      <c r="H2738" s="453">
        <v>121</v>
      </c>
      <c r="I2738" s="453">
        <v>45</v>
      </c>
    </row>
    <row r="2739" spans="1:9" ht="15" customHeight="1" x14ac:dyDescent="0.25">
      <c r="A2739" s="223"/>
      <c r="B2739" s="453">
        <v>4</v>
      </c>
      <c r="C2739" s="453">
        <v>201901</v>
      </c>
      <c r="D2739" s="453">
        <v>201812</v>
      </c>
      <c r="E2739" s="453" t="s">
        <v>1066</v>
      </c>
      <c r="F2739" s="453" t="s">
        <v>1307</v>
      </c>
      <c r="G2739" s="458" t="s">
        <v>941</v>
      </c>
      <c r="H2739" s="453">
        <v>126</v>
      </c>
      <c r="I2739" s="453">
        <v>-7</v>
      </c>
    </row>
    <row r="2740" spans="1:9" ht="15" customHeight="1" x14ac:dyDescent="0.25">
      <c r="A2740" s="223"/>
      <c r="B2740" s="453">
        <v>4</v>
      </c>
      <c r="C2740" s="453">
        <v>201901</v>
      </c>
      <c r="D2740" s="453">
        <v>201812</v>
      </c>
      <c r="E2740" s="453" t="s">
        <v>1066</v>
      </c>
      <c r="F2740" s="453" t="s">
        <v>1328</v>
      </c>
      <c r="G2740" s="458" t="s">
        <v>925</v>
      </c>
      <c r="H2740" s="453">
        <v>120</v>
      </c>
      <c r="I2740" s="453">
        <v>14</v>
      </c>
    </row>
    <row r="2741" spans="1:9" ht="15" customHeight="1" x14ac:dyDescent="0.25">
      <c r="A2741" s="223"/>
      <c r="B2741" s="453">
        <v>4</v>
      </c>
      <c r="C2741" s="453">
        <v>201901</v>
      </c>
      <c r="D2741" s="453">
        <v>201812</v>
      </c>
      <c r="E2741" s="453" t="s">
        <v>1066</v>
      </c>
      <c r="F2741" s="453" t="s">
        <v>1328</v>
      </c>
      <c r="G2741" s="458" t="s">
        <v>925</v>
      </c>
      <c r="H2741" s="453">
        <v>121</v>
      </c>
      <c r="I2741" s="453">
        <v>36</v>
      </c>
    </row>
    <row r="2742" spans="1:9" ht="15" customHeight="1" x14ac:dyDescent="0.25">
      <c r="A2742" s="223"/>
      <c r="B2742" s="453">
        <v>4</v>
      </c>
      <c r="C2742" s="453">
        <v>201901</v>
      </c>
      <c r="D2742" s="453">
        <v>201812</v>
      </c>
      <c r="E2742" s="453" t="s">
        <v>1066</v>
      </c>
      <c r="F2742" s="453" t="s">
        <v>1322</v>
      </c>
      <c r="G2742" s="458" t="s">
        <v>1003</v>
      </c>
      <c r="H2742" s="453">
        <v>120</v>
      </c>
      <c r="I2742" s="453">
        <v>8</v>
      </c>
    </row>
    <row r="2743" spans="1:9" ht="15" customHeight="1" x14ac:dyDescent="0.25">
      <c r="A2743" s="223"/>
      <c r="B2743" s="453">
        <v>4</v>
      </c>
      <c r="C2743" s="453">
        <v>201901</v>
      </c>
      <c r="D2743" s="453">
        <v>201812</v>
      </c>
      <c r="E2743" s="453" t="s">
        <v>1066</v>
      </c>
      <c r="F2743" s="453" t="s">
        <v>1322</v>
      </c>
      <c r="G2743" s="458" t="s">
        <v>1003</v>
      </c>
      <c r="H2743" s="453">
        <v>121</v>
      </c>
      <c r="I2743" s="453">
        <v>41</v>
      </c>
    </row>
    <row r="2744" spans="1:9" ht="15" customHeight="1" x14ac:dyDescent="0.25">
      <c r="A2744" s="223"/>
      <c r="B2744" s="453">
        <v>4</v>
      </c>
      <c r="C2744" s="453">
        <v>201901</v>
      </c>
      <c r="D2744" s="453">
        <v>201812</v>
      </c>
      <c r="E2744" s="453" t="s">
        <v>1066</v>
      </c>
      <c r="F2744" s="456" t="s">
        <v>1321</v>
      </c>
      <c r="G2744" s="458" t="s">
        <v>1003</v>
      </c>
      <c r="H2744" s="453">
        <v>126</v>
      </c>
      <c r="I2744" s="453">
        <v>-4</v>
      </c>
    </row>
    <row r="2745" spans="1:9" ht="15" customHeight="1" x14ac:dyDescent="0.25">
      <c r="A2745" s="223"/>
      <c r="B2745" s="453">
        <v>4</v>
      </c>
      <c r="C2745" s="453">
        <v>201901</v>
      </c>
      <c r="D2745" s="453">
        <v>201812</v>
      </c>
      <c r="E2745" s="453" t="s">
        <v>1066</v>
      </c>
      <c r="F2745" s="456" t="s">
        <v>1333</v>
      </c>
      <c r="G2745" s="458" t="s">
        <v>913</v>
      </c>
      <c r="H2745" s="453">
        <v>120</v>
      </c>
      <c r="I2745" s="453">
        <v>8</v>
      </c>
    </row>
    <row r="2746" spans="1:9" ht="15" customHeight="1" x14ac:dyDescent="0.25">
      <c r="A2746" s="223"/>
      <c r="B2746" s="453">
        <v>4</v>
      </c>
      <c r="C2746" s="453">
        <v>201901</v>
      </c>
      <c r="D2746" s="453">
        <v>201812</v>
      </c>
      <c r="E2746" s="453" t="s">
        <v>1066</v>
      </c>
      <c r="F2746" s="456" t="s">
        <v>1333</v>
      </c>
      <c r="G2746" s="458" t="s">
        <v>913</v>
      </c>
      <c r="H2746" s="453">
        <v>121</v>
      </c>
      <c r="I2746" s="453">
        <v>44</v>
      </c>
    </row>
    <row r="2747" spans="1:9" ht="15" customHeight="1" x14ac:dyDescent="0.25">
      <c r="A2747" s="223"/>
      <c r="B2747" s="453">
        <v>5</v>
      </c>
      <c r="C2747" s="453">
        <v>201901</v>
      </c>
      <c r="D2747" s="453">
        <v>201812</v>
      </c>
      <c r="E2747" s="453" t="s">
        <v>1067</v>
      </c>
      <c r="F2747" s="453">
        <v>18</v>
      </c>
      <c r="G2747" s="458" t="s">
        <v>940</v>
      </c>
      <c r="H2747" s="453">
        <v>120</v>
      </c>
      <c r="I2747" s="453">
        <v>7</v>
      </c>
    </row>
    <row r="2748" spans="1:9" ht="15" customHeight="1" x14ac:dyDescent="0.25">
      <c r="A2748" s="223"/>
      <c r="B2748" s="453">
        <v>5</v>
      </c>
      <c r="C2748" s="453">
        <v>201901</v>
      </c>
      <c r="D2748" s="453">
        <v>201812</v>
      </c>
      <c r="E2748" s="453" t="s">
        <v>1067</v>
      </c>
      <c r="F2748" s="453">
        <v>18</v>
      </c>
      <c r="G2748" s="458" t="s">
        <v>940</v>
      </c>
      <c r="H2748" s="453">
        <v>121</v>
      </c>
      <c r="I2748" s="453">
        <v>30</v>
      </c>
    </row>
    <row r="2749" spans="1:9" ht="15" customHeight="1" x14ac:dyDescent="0.25">
      <c r="A2749" s="223"/>
      <c r="B2749" s="453">
        <v>5</v>
      </c>
      <c r="C2749" s="453">
        <v>201901</v>
      </c>
      <c r="D2749" s="453">
        <v>201812</v>
      </c>
      <c r="E2749" s="453" t="s">
        <v>1067</v>
      </c>
      <c r="F2749" s="453" t="s">
        <v>1315</v>
      </c>
      <c r="G2749" s="458" t="s">
        <v>930</v>
      </c>
      <c r="H2749" s="453">
        <v>126</v>
      </c>
      <c r="I2749" s="453">
        <v>-9</v>
      </c>
    </row>
    <row r="2750" spans="1:9" ht="15" customHeight="1" x14ac:dyDescent="0.25">
      <c r="A2750" s="223"/>
      <c r="B2750" s="453">
        <v>5</v>
      </c>
      <c r="C2750" s="453">
        <v>201901</v>
      </c>
      <c r="D2750" s="453">
        <v>201812</v>
      </c>
      <c r="E2750" s="453" t="s">
        <v>1067</v>
      </c>
      <c r="F2750" s="453" t="s">
        <v>1316</v>
      </c>
      <c r="G2750" s="458" t="s">
        <v>930</v>
      </c>
      <c r="H2750" s="453">
        <v>120</v>
      </c>
      <c r="I2750" s="453">
        <v>3</v>
      </c>
    </row>
    <row r="2751" spans="1:9" ht="15" customHeight="1" x14ac:dyDescent="0.25">
      <c r="A2751" s="223"/>
      <c r="B2751" s="453">
        <v>5</v>
      </c>
      <c r="C2751" s="453">
        <v>201901</v>
      </c>
      <c r="D2751" s="453">
        <v>201812</v>
      </c>
      <c r="E2751" s="453" t="s">
        <v>1067</v>
      </c>
      <c r="F2751" s="456" t="s">
        <v>1316</v>
      </c>
      <c r="G2751" s="458" t="s">
        <v>930</v>
      </c>
      <c r="H2751" s="453">
        <v>121</v>
      </c>
      <c r="I2751" s="453">
        <v>54</v>
      </c>
    </row>
    <row r="2752" spans="1:9" ht="15" customHeight="1" x14ac:dyDescent="0.25">
      <c r="A2752" s="223"/>
      <c r="B2752" s="453">
        <v>5</v>
      </c>
      <c r="C2752" s="453">
        <v>201901</v>
      </c>
      <c r="D2752" s="453">
        <v>201812</v>
      </c>
      <c r="E2752" s="453" t="s">
        <v>1067</v>
      </c>
      <c r="F2752" s="456">
        <v>85</v>
      </c>
      <c r="G2752" s="458" t="s">
        <v>935</v>
      </c>
      <c r="H2752" s="453">
        <v>120</v>
      </c>
      <c r="I2752" s="453">
        <v>1</v>
      </c>
    </row>
    <row r="2753" spans="1:9" ht="15" customHeight="1" x14ac:dyDescent="0.25">
      <c r="A2753" s="223"/>
      <c r="B2753" s="453">
        <v>5</v>
      </c>
      <c r="C2753" s="453">
        <v>201901</v>
      </c>
      <c r="D2753" s="453">
        <v>201812</v>
      </c>
      <c r="E2753" s="453" t="s">
        <v>1067</v>
      </c>
      <c r="F2753" s="453">
        <v>85</v>
      </c>
      <c r="G2753" s="458" t="s">
        <v>935</v>
      </c>
      <c r="H2753" s="453">
        <v>121</v>
      </c>
      <c r="I2753" s="453">
        <v>19</v>
      </c>
    </row>
    <row r="2754" spans="1:9" ht="15" customHeight="1" x14ac:dyDescent="0.25">
      <c r="A2754" s="223"/>
      <c r="B2754" s="453">
        <v>5</v>
      </c>
      <c r="C2754" s="453">
        <v>201901</v>
      </c>
      <c r="D2754" s="453">
        <v>201812</v>
      </c>
      <c r="E2754" s="453" t="s">
        <v>1067</v>
      </c>
      <c r="F2754" s="453" t="s">
        <v>1325</v>
      </c>
      <c r="G2754" s="458" t="s">
        <v>928</v>
      </c>
      <c r="H2754" s="453">
        <v>120</v>
      </c>
      <c r="I2754" s="453">
        <v>2</v>
      </c>
    </row>
    <row r="2755" spans="1:9" ht="15" customHeight="1" x14ac:dyDescent="0.25">
      <c r="A2755" s="223"/>
      <c r="B2755" s="453">
        <v>5</v>
      </c>
      <c r="C2755" s="453">
        <v>201901</v>
      </c>
      <c r="D2755" s="453">
        <v>201812</v>
      </c>
      <c r="E2755" s="453" t="s">
        <v>1067</v>
      </c>
      <c r="F2755" s="453" t="s">
        <v>1325</v>
      </c>
      <c r="G2755" s="458" t="s">
        <v>928</v>
      </c>
      <c r="H2755" s="453">
        <v>121</v>
      </c>
      <c r="I2755" s="453">
        <v>8</v>
      </c>
    </row>
    <row r="2756" spans="1:9" ht="15" customHeight="1" x14ac:dyDescent="0.25">
      <c r="A2756" s="223"/>
      <c r="B2756" s="453">
        <v>5</v>
      </c>
      <c r="C2756" s="453">
        <v>201901</v>
      </c>
      <c r="D2756" s="453">
        <v>201812</v>
      </c>
      <c r="E2756" s="453" t="s">
        <v>1067</v>
      </c>
      <c r="F2756" s="453" t="s">
        <v>1329</v>
      </c>
      <c r="G2756" s="458" t="s">
        <v>925</v>
      </c>
      <c r="H2756" s="453">
        <v>120</v>
      </c>
      <c r="I2756" s="453">
        <v>12</v>
      </c>
    </row>
    <row r="2757" spans="1:9" ht="15" customHeight="1" x14ac:dyDescent="0.25">
      <c r="A2757" s="223"/>
      <c r="B2757" s="453">
        <v>5</v>
      </c>
      <c r="C2757" s="453">
        <v>201901</v>
      </c>
      <c r="D2757" s="453">
        <v>201812</v>
      </c>
      <c r="E2757" s="453" t="s">
        <v>1067</v>
      </c>
      <c r="F2757" s="453" t="s">
        <v>1329</v>
      </c>
      <c r="G2757" s="458" t="s">
        <v>925</v>
      </c>
      <c r="H2757" s="453">
        <v>121</v>
      </c>
      <c r="I2757" s="453">
        <v>6</v>
      </c>
    </row>
    <row r="2758" spans="1:9" ht="15" customHeight="1" x14ac:dyDescent="0.25">
      <c r="A2758" s="223"/>
      <c r="B2758" s="453">
        <v>5</v>
      </c>
      <c r="C2758" s="453">
        <v>201901</v>
      </c>
      <c r="D2758" s="453">
        <v>201812</v>
      </c>
      <c r="E2758" s="453" t="s">
        <v>1067</v>
      </c>
      <c r="F2758" s="453" t="s">
        <v>1331</v>
      </c>
      <c r="G2758" s="458" t="s">
        <v>939</v>
      </c>
      <c r="H2758" s="453">
        <v>120</v>
      </c>
      <c r="I2758" s="453">
        <v>8</v>
      </c>
    </row>
    <row r="2759" spans="1:9" ht="15" customHeight="1" x14ac:dyDescent="0.25">
      <c r="A2759" s="223"/>
      <c r="B2759" s="453">
        <v>5</v>
      </c>
      <c r="C2759" s="453">
        <v>201901</v>
      </c>
      <c r="D2759" s="453">
        <v>201812</v>
      </c>
      <c r="E2759" s="453" t="s">
        <v>1067</v>
      </c>
      <c r="F2759" s="456" t="s">
        <v>1331</v>
      </c>
      <c r="G2759" s="458" t="s">
        <v>939</v>
      </c>
      <c r="H2759" s="453">
        <v>121</v>
      </c>
      <c r="I2759" s="453">
        <v>75</v>
      </c>
    </row>
    <row r="2760" spans="1:9" ht="15" customHeight="1" x14ac:dyDescent="0.25">
      <c r="A2760" s="223"/>
      <c r="B2760" s="453">
        <v>8</v>
      </c>
      <c r="C2760" s="453">
        <v>201901</v>
      </c>
      <c r="D2760" s="453">
        <v>201812</v>
      </c>
      <c r="E2760" s="453" t="s">
        <v>1068</v>
      </c>
      <c r="F2760" s="456">
        <v>19</v>
      </c>
      <c r="G2760" s="458" t="s">
        <v>940</v>
      </c>
      <c r="H2760" s="453">
        <v>120</v>
      </c>
      <c r="I2760" s="453">
        <v>1</v>
      </c>
    </row>
    <row r="2761" spans="1:9" ht="15" customHeight="1" x14ac:dyDescent="0.25">
      <c r="A2761" s="223"/>
      <c r="B2761" s="453">
        <v>8</v>
      </c>
      <c r="C2761" s="453">
        <v>201901</v>
      </c>
      <c r="D2761" s="453">
        <v>201812</v>
      </c>
      <c r="E2761" s="453" t="s">
        <v>1068</v>
      </c>
      <c r="F2761" s="456">
        <v>19</v>
      </c>
      <c r="G2761" s="458" t="s">
        <v>940</v>
      </c>
      <c r="H2761" s="453">
        <v>121</v>
      </c>
      <c r="I2761" s="453">
        <v>13</v>
      </c>
    </row>
    <row r="2762" spans="1:9" ht="15" customHeight="1" x14ac:dyDescent="0.25">
      <c r="A2762" s="223"/>
      <c r="B2762" s="453">
        <v>8</v>
      </c>
      <c r="C2762" s="453">
        <v>201901</v>
      </c>
      <c r="D2762" s="453">
        <v>201812</v>
      </c>
      <c r="E2762" s="453" t="s">
        <v>1068</v>
      </c>
      <c r="F2762" s="456">
        <v>34</v>
      </c>
      <c r="G2762" s="458" t="s">
        <v>1024</v>
      </c>
      <c r="H2762" s="453">
        <v>120</v>
      </c>
      <c r="I2762" s="453">
        <v>8</v>
      </c>
    </row>
    <row r="2763" spans="1:9" ht="15" customHeight="1" x14ac:dyDescent="0.25">
      <c r="A2763" s="223"/>
      <c r="B2763" s="453">
        <v>8</v>
      </c>
      <c r="C2763" s="453">
        <v>201901</v>
      </c>
      <c r="D2763" s="453">
        <v>201812</v>
      </c>
      <c r="E2763" s="453" t="s">
        <v>1068</v>
      </c>
      <c r="F2763" s="456">
        <v>34</v>
      </c>
      <c r="G2763" s="458" t="s">
        <v>1024</v>
      </c>
      <c r="H2763" s="453">
        <v>121</v>
      </c>
      <c r="I2763" s="453">
        <v>9</v>
      </c>
    </row>
    <row r="2764" spans="1:9" ht="15" customHeight="1" x14ac:dyDescent="0.25">
      <c r="A2764" s="223"/>
      <c r="B2764" s="453">
        <v>8</v>
      </c>
      <c r="C2764" s="453">
        <v>201901</v>
      </c>
      <c r="D2764" s="453">
        <v>201812</v>
      </c>
      <c r="E2764" s="453" t="s">
        <v>1068</v>
      </c>
      <c r="F2764" s="456" t="s">
        <v>1309</v>
      </c>
      <c r="G2764" s="458" t="s">
        <v>1024</v>
      </c>
      <c r="H2764" s="453">
        <v>126</v>
      </c>
      <c r="I2764" s="453">
        <v>-4</v>
      </c>
    </row>
    <row r="2765" spans="1:9" ht="15" customHeight="1" x14ac:dyDescent="0.25">
      <c r="A2765" s="223"/>
      <c r="B2765" s="453">
        <v>8</v>
      </c>
      <c r="C2765" s="453">
        <v>201901</v>
      </c>
      <c r="D2765" s="453">
        <v>201812</v>
      </c>
      <c r="E2765" s="453" t="s">
        <v>1068</v>
      </c>
      <c r="F2765" s="453">
        <v>45</v>
      </c>
      <c r="G2765" s="458" t="s">
        <v>920</v>
      </c>
      <c r="H2765" s="453">
        <v>120</v>
      </c>
      <c r="I2765" s="453">
        <v>1</v>
      </c>
    </row>
    <row r="2766" spans="1:9" ht="15" customHeight="1" x14ac:dyDescent="0.25">
      <c r="A2766" s="223"/>
      <c r="B2766" s="453">
        <v>8</v>
      </c>
      <c r="C2766" s="453">
        <v>201901</v>
      </c>
      <c r="D2766" s="453">
        <v>201812</v>
      </c>
      <c r="E2766" s="453" t="s">
        <v>1068</v>
      </c>
      <c r="F2766" s="453">
        <v>45</v>
      </c>
      <c r="G2766" s="458" t="s">
        <v>920</v>
      </c>
      <c r="H2766" s="453">
        <v>121</v>
      </c>
      <c r="I2766" s="453">
        <v>20</v>
      </c>
    </row>
    <row r="2767" spans="1:9" ht="15" customHeight="1" x14ac:dyDescent="0.25">
      <c r="A2767" s="223"/>
      <c r="B2767" s="453">
        <v>8</v>
      </c>
      <c r="C2767" s="453">
        <v>201901</v>
      </c>
      <c r="D2767" s="453">
        <v>201812</v>
      </c>
      <c r="E2767" s="453" t="s">
        <v>1068</v>
      </c>
      <c r="F2767" s="453" t="s">
        <v>1300</v>
      </c>
      <c r="G2767" s="458" t="s">
        <v>920</v>
      </c>
      <c r="H2767" s="453">
        <v>126</v>
      </c>
      <c r="I2767" s="453">
        <v>-1</v>
      </c>
    </row>
    <row r="2768" spans="1:9" ht="15" customHeight="1" x14ac:dyDescent="0.25">
      <c r="A2768" s="223"/>
      <c r="B2768" s="453">
        <v>8</v>
      </c>
      <c r="C2768" s="453">
        <v>201901</v>
      </c>
      <c r="D2768" s="453">
        <v>201812</v>
      </c>
      <c r="E2768" s="453" t="s">
        <v>1068</v>
      </c>
      <c r="F2768" s="453" t="s">
        <v>1326</v>
      </c>
      <c r="G2768" s="458" t="s">
        <v>923</v>
      </c>
      <c r="H2768" s="453">
        <v>120</v>
      </c>
      <c r="I2768" s="453">
        <v>2</v>
      </c>
    </row>
    <row r="2769" spans="1:9" ht="15" customHeight="1" x14ac:dyDescent="0.25">
      <c r="A2769" s="223"/>
      <c r="B2769" s="453">
        <v>8</v>
      </c>
      <c r="C2769" s="453">
        <v>201901</v>
      </c>
      <c r="D2769" s="453">
        <v>201812</v>
      </c>
      <c r="E2769" s="453" t="s">
        <v>1068</v>
      </c>
      <c r="F2769" s="456" t="s">
        <v>1326</v>
      </c>
      <c r="G2769" s="458" t="s">
        <v>923</v>
      </c>
      <c r="H2769" s="453">
        <v>121</v>
      </c>
      <c r="I2769" s="453">
        <v>6</v>
      </c>
    </row>
    <row r="2770" spans="1:9" ht="15" customHeight="1" x14ac:dyDescent="0.25">
      <c r="A2770" s="223"/>
      <c r="B2770" s="453">
        <v>8</v>
      </c>
      <c r="C2770" s="453">
        <v>201901</v>
      </c>
      <c r="D2770" s="453">
        <v>201812</v>
      </c>
      <c r="E2770" s="453" t="s">
        <v>1068</v>
      </c>
      <c r="F2770" s="456">
        <v>69</v>
      </c>
      <c r="G2770" s="458" t="s">
        <v>937</v>
      </c>
      <c r="H2770" s="453">
        <v>120</v>
      </c>
      <c r="I2770" s="453">
        <v>12</v>
      </c>
    </row>
    <row r="2771" spans="1:9" ht="15" customHeight="1" x14ac:dyDescent="0.25">
      <c r="A2771" s="223"/>
      <c r="B2771" s="453">
        <v>8</v>
      </c>
      <c r="C2771" s="453">
        <v>201901</v>
      </c>
      <c r="D2771" s="453">
        <v>201812</v>
      </c>
      <c r="E2771" s="453" t="s">
        <v>1068</v>
      </c>
      <c r="F2771" s="456">
        <v>69</v>
      </c>
      <c r="G2771" s="458" t="s">
        <v>937</v>
      </c>
      <c r="H2771" s="453">
        <v>121</v>
      </c>
      <c r="I2771" s="453">
        <v>46</v>
      </c>
    </row>
    <row r="2772" spans="1:9" ht="15" customHeight="1" x14ac:dyDescent="0.25">
      <c r="A2772" s="223"/>
      <c r="B2772" s="453">
        <v>8</v>
      </c>
      <c r="C2772" s="453">
        <v>201901</v>
      </c>
      <c r="D2772" s="453">
        <v>201812</v>
      </c>
      <c r="E2772" s="453" t="s">
        <v>1068</v>
      </c>
      <c r="F2772" s="453" t="s">
        <v>1334</v>
      </c>
      <c r="G2772" s="458" t="s">
        <v>937</v>
      </c>
      <c r="H2772" s="453">
        <v>126</v>
      </c>
      <c r="I2772" s="453">
        <v>-14</v>
      </c>
    </row>
    <row r="2773" spans="1:9" ht="15" customHeight="1" x14ac:dyDescent="0.25">
      <c r="A2773" s="223"/>
      <c r="B2773" s="453">
        <v>8</v>
      </c>
      <c r="C2773" s="453">
        <v>201901</v>
      </c>
      <c r="D2773" s="453">
        <v>201812</v>
      </c>
      <c r="E2773" s="453" t="s">
        <v>1068</v>
      </c>
      <c r="F2773" s="453" t="s">
        <v>1312</v>
      </c>
      <c r="G2773" s="458" t="s">
        <v>930</v>
      </c>
      <c r="H2773" s="453">
        <v>120</v>
      </c>
      <c r="I2773" s="453">
        <v>-1</v>
      </c>
    </row>
    <row r="2774" spans="1:9" ht="15" customHeight="1" x14ac:dyDescent="0.25">
      <c r="A2774" s="223"/>
      <c r="B2774" s="453">
        <v>8</v>
      </c>
      <c r="C2774" s="453">
        <v>201901</v>
      </c>
      <c r="D2774" s="453">
        <v>201812</v>
      </c>
      <c r="E2774" s="453" t="s">
        <v>1068</v>
      </c>
      <c r="F2774" s="453" t="s">
        <v>1312</v>
      </c>
      <c r="G2774" s="458" t="s">
        <v>930</v>
      </c>
      <c r="H2774" s="453">
        <v>121</v>
      </c>
      <c r="I2774" s="453">
        <v>56</v>
      </c>
    </row>
    <row r="2775" spans="1:9" ht="15" customHeight="1" x14ac:dyDescent="0.25">
      <c r="A2775" s="223"/>
      <c r="B2775" s="453">
        <v>8</v>
      </c>
      <c r="C2775" s="453">
        <v>201901</v>
      </c>
      <c r="D2775" s="453">
        <v>201812</v>
      </c>
      <c r="E2775" s="453" t="s">
        <v>1068</v>
      </c>
      <c r="F2775" s="453" t="s">
        <v>1311</v>
      </c>
      <c r="G2775" s="458" t="s">
        <v>930</v>
      </c>
      <c r="H2775" s="453">
        <v>126</v>
      </c>
      <c r="I2775" s="453">
        <v>-11</v>
      </c>
    </row>
    <row r="2776" spans="1:9" ht="15" customHeight="1" x14ac:dyDescent="0.25">
      <c r="A2776" s="223"/>
      <c r="B2776" s="453">
        <v>8</v>
      </c>
      <c r="C2776" s="453">
        <v>201901</v>
      </c>
      <c r="D2776" s="453">
        <v>201812</v>
      </c>
      <c r="E2776" s="453" t="s">
        <v>1068</v>
      </c>
      <c r="F2776" s="456" t="s">
        <v>1323</v>
      </c>
      <c r="G2776" s="458" t="s">
        <v>928</v>
      </c>
      <c r="H2776" s="453">
        <v>120</v>
      </c>
      <c r="I2776" s="453">
        <v>2</v>
      </c>
    </row>
    <row r="2777" spans="1:9" ht="15" customHeight="1" x14ac:dyDescent="0.25">
      <c r="A2777" s="223"/>
      <c r="B2777" s="453">
        <v>8</v>
      </c>
      <c r="C2777" s="453">
        <v>201901</v>
      </c>
      <c r="D2777" s="453">
        <v>201812</v>
      </c>
      <c r="E2777" s="453" t="s">
        <v>1068</v>
      </c>
      <c r="F2777" s="456" t="s">
        <v>1323</v>
      </c>
      <c r="G2777" s="458" t="s">
        <v>928</v>
      </c>
      <c r="H2777" s="453">
        <v>121</v>
      </c>
      <c r="I2777" s="453">
        <v>13</v>
      </c>
    </row>
    <row r="2778" spans="1:9" ht="15" customHeight="1" x14ac:dyDescent="0.25">
      <c r="A2778" s="223"/>
      <c r="B2778" s="453">
        <v>8</v>
      </c>
      <c r="C2778" s="453">
        <v>201901</v>
      </c>
      <c r="D2778" s="453">
        <v>201812</v>
      </c>
      <c r="E2778" s="453" t="s">
        <v>1068</v>
      </c>
      <c r="F2778" s="456" t="s">
        <v>1332</v>
      </c>
      <c r="G2778" s="458" t="s">
        <v>913</v>
      </c>
      <c r="H2778" s="453">
        <v>120</v>
      </c>
      <c r="I2778" s="453">
        <v>3</v>
      </c>
    </row>
    <row r="2779" spans="1:9" ht="15" customHeight="1" x14ac:dyDescent="0.25">
      <c r="A2779" s="223"/>
      <c r="B2779" s="453">
        <v>8</v>
      </c>
      <c r="C2779" s="453">
        <v>201901</v>
      </c>
      <c r="D2779" s="453">
        <v>201812</v>
      </c>
      <c r="E2779" s="453" t="s">
        <v>1068</v>
      </c>
      <c r="F2779" s="453" t="s">
        <v>1332</v>
      </c>
      <c r="G2779" s="458" t="s">
        <v>913</v>
      </c>
      <c r="H2779" s="453">
        <v>121</v>
      </c>
      <c r="I2779" s="453">
        <v>54</v>
      </c>
    </row>
    <row r="2780" spans="1:9" ht="15" customHeight="1" x14ac:dyDescent="0.25">
      <c r="A2780" s="223"/>
      <c r="B2780" s="453">
        <v>34</v>
      </c>
      <c r="C2780" s="453">
        <v>201901</v>
      </c>
      <c r="D2780" s="453">
        <v>201812</v>
      </c>
      <c r="E2780" s="453" t="s">
        <v>1069</v>
      </c>
      <c r="F2780" s="453">
        <v>33</v>
      </c>
      <c r="G2780" s="458" t="s">
        <v>1024</v>
      </c>
      <c r="H2780" s="453">
        <v>121</v>
      </c>
      <c r="I2780" s="453">
        <v>19</v>
      </c>
    </row>
    <row r="2781" spans="1:9" ht="15" customHeight="1" x14ac:dyDescent="0.25">
      <c r="A2781" s="223"/>
      <c r="B2781" s="453">
        <v>34</v>
      </c>
      <c r="C2781" s="453">
        <v>201901</v>
      </c>
      <c r="D2781" s="453">
        <v>201812</v>
      </c>
      <c r="E2781" s="453" t="s">
        <v>1069</v>
      </c>
      <c r="F2781" s="453" t="s">
        <v>1310</v>
      </c>
      <c r="G2781" s="458" t="s">
        <v>1024</v>
      </c>
      <c r="H2781" s="453">
        <v>126</v>
      </c>
      <c r="I2781" s="453">
        <v>-5</v>
      </c>
    </row>
    <row r="2782" spans="1:9" ht="15" customHeight="1" x14ac:dyDescent="0.25">
      <c r="A2782" s="223"/>
      <c r="B2782" s="453">
        <v>34</v>
      </c>
      <c r="C2782" s="453">
        <v>201901</v>
      </c>
      <c r="D2782" s="453">
        <v>201812</v>
      </c>
      <c r="E2782" s="453" t="s">
        <v>1069</v>
      </c>
      <c r="F2782" s="453">
        <v>46</v>
      </c>
      <c r="G2782" s="458" t="s">
        <v>920</v>
      </c>
      <c r="H2782" s="453">
        <v>120</v>
      </c>
      <c r="I2782" s="453">
        <v>-1</v>
      </c>
    </row>
    <row r="2783" spans="1:9" ht="15" customHeight="1" x14ac:dyDescent="0.25">
      <c r="A2783" s="223"/>
      <c r="B2783" s="453">
        <v>34</v>
      </c>
      <c r="C2783" s="453">
        <v>201901</v>
      </c>
      <c r="D2783" s="453">
        <v>201812</v>
      </c>
      <c r="E2783" s="453" t="s">
        <v>1069</v>
      </c>
      <c r="F2783" s="453">
        <v>46</v>
      </c>
      <c r="G2783" s="458" t="s">
        <v>920</v>
      </c>
      <c r="H2783" s="453">
        <v>121</v>
      </c>
      <c r="I2783" s="453">
        <v>18</v>
      </c>
    </row>
    <row r="2784" spans="1:9" ht="15" customHeight="1" x14ac:dyDescent="0.25">
      <c r="A2784" s="223"/>
      <c r="B2784" s="453">
        <v>34</v>
      </c>
      <c r="C2784" s="453">
        <v>201901</v>
      </c>
      <c r="D2784" s="453">
        <v>201812</v>
      </c>
      <c r="E2784" s="453" t="s">
        <v>1069</v>
      </c>
      <c r="F2784" s="453" t="s">
        <v>1314</v>
      </c>
      <c r="G2784" s="458" t="s">
        <v>930</v>
      </c>
      <c r="H2784" s="453">
        <v>120</v>
      </c>
      <c r="I2784" s="453">
        <v>2</v>
      </c>
    </row>
    <row r="2785" spans="1:9" ht="15" customHeight="1" x14ac:dyDescent="0.25">
      <c r="A2785" s="223"/>
      <c r="B2785" s="453">
        <v>34</v>
      </c>
      <c r="C2785" s="453">
        <v>201901</v>
      </c>
      <c r="D2785" s="453">
        <v>201812</v>
      </c>
      <c r="E2785" s="453" t="s">
        <v>1069</v>
      </c>
      <c r="F2785" s="453" t="s">
        <v>1314</v>
      </c>
      <c r="G2785" s="458" t="s">
        <v>930</v>
      </c>
      <c r="H2785" s="453">
        <v>121</v>
      </c>
      <c r="I2785" s="453">
        <v>23</v>
      </c>
    </row>
    <row r="2786" spans="1:9" ht="15" customHeight="1" x14ac:dyDescent="0.25">
      <c r="A2786" s="223"/>
      <c r="B2786" s="453">
        <v>34</v>
      </c>
      <c r="C2786" s="453">
        <v>201901</v>
      </c>
      <c r="D2786" s="453">
        <v>201812</v>
      </c>
      <c r="E2786" s="453" t="s">
        <v>1069</v>
      </c>
      <c r="F2786" s="453" t="s">
        <v>1313</v>
      </c>
      <c r="G2786" s="458" t="s">
        <v>930</v>
      </c>
      <c r="H2786" s="453">
        <v>126</v>
      </c>
      <c r="I2786" s="453">
        <v>-5</v>
      </c>
    </row>
    <row r="2787" spans="1:9" ht="15" customHeight="1" x14ac:dyDescent="0.25">
      <c r="A2787" s="223"/>
      <c r="B2787" s="453">
        <v>34</v>
      </c>
      <c r="C2787" s="453">
        <v>201901</v>
      </c>
      <c r="D2787" s="453">
        <v>201812</v>
      </c>
      <c r="E2787" s="453" t="s">
        <v>1069</v>
      </c>
      <c r="F2787" s="453" t="s">
        <v>1324</v>
      </c>
      <c r="G2787" s="458" t="s">
        <v>928</v>
      </c>
      <c r="H2787" s="453">
        <v>120</v>
      </c>
      <c r="I2787" s="453">
        <v>2</v>
      </c>
    </row>
    <row r="2788" spans="1:9" ht="15" customHeight="1" x14ac:dyDescent="0.25">
      <c r="A2788" s="223"/>
      <c r="B2788" s="453">
        <v>34</v>
      </c>
      <c r="C2788" s="453">
        <v>201901</v>
      </c>
      <c r="D2788" s="453">
        <v>201812</v>
      </c>
      <c r="E2788" s="453" t="s">
        <v>1069</v>
      </c>
      <c r="F2788" s="456" t="s">
        <v>1324</v>
      </c>
      <c r="G2788" s="458" t="s">
        <v>928</v>
      </c>
      <c r="H2788" s="453">
        <v>121</v>
      </c>
      <c r="I2788" s="453">
        <v>-1</v>
      </c>
    </row>
    <row r="2789" spans="1:9" ht="15" customHeight="1" x14ac:dyDescent="0.25">
      <c r="A2789" s="223"/>
      <c r="B2789" s="453">
        <v>34</v>
      </c>
      <c r="C2789" s="453">
        <v>201901</v>
      </c>
      <c r="D2789" s="453">
        <v>201812</v>
      </c>
      <c r="E2789" s="453" t="s">
        <v>1069</v>
      </c>
      <c r="F2789" s="456" t="s">
        <v>1306</v>
      </c>
      <c r="G2789" s="458" t="s">
        <v>941</v>
      </c>
      <c r="H2789" s="453">
        <v>120</v>
      </c>
      <c r="I2789" s="453">
        <v>17</v>
      </c>
    </row>
    <row r="2790" spans="1:9" ht="15" customHeight="1" x14ac:dyDescent="0.25">
      <c r="A2790" s="223"/>
      <c r="B2790" s="453">
        <v>34</v>
      </c>
      <c r="C2790" s="453">
        <v>201901</v>
      </c>
      <c r="D2790" s="453">
        <v>201812</v>
      </c>
      <c r="E2790" s="453" t="s">
        <v>1069</v>
      </c>
      <c r="F2790" s="453" t="s">
        <v>1306</v>
      </c>
      <c r="G2790" s="458" t="s">
        <v>941</v>
      </c>
      <c r="H2790" s="453">
        <v>121</v>
      </c>
      <c r="I2790" s="453">
        <v>52</v>
      </c>
    </row>
    <row r="2791" spans="1:9" ht="15" customHeight="1" x14ac:dyDescent="0.25">
      <c r="A2791" s="223"/>
      <c r="B2791" s="453">
        <v>34</v>
      </c>
      <c r="C2791" s="453">
        <v>201901</v>
      </c>
      <c r="D2791" s="453">
        <v>201812</v>
      </c>
      <c r="E2791" s="453" t="s">
        <v>1069</v>
      </c>
      <c r="F2791" s="453" t="s">
        <v>1305</v>
      </c>
      <c r="G2791" s="458" t="s">
        <v>941</v>
      </c>
      <c r="H2791" s="453">
        <v>126</v>
      </c>
      <c r="I2791" s="453">
        <v>-14</v>
      </c>
    </row>
    <row r="2792" spans="1:9" ht="15" customHeight="1" x14ac:dyDescent="0.25">
      <c r="A2792" s="223"/>
      <c r="B2792" s="453">
        <v>34</v>
      </c>
      <c r="C2792" s="453">
        <v>201901</v>
      </c>
      <c r="D2792" s="453">
        <v>201812</v>
      </c>
      <c r="E2792" s="453" t="s">
        <v>1069</v>
      </c>
      <c r="F2792" s="453" t="s">
        <v>1320</v>
      </c>
      <c r="G2792" s="458" t="s">
        <v>1003</v>
      </c>
      <c r="H2792" s="453">
        <v>120</v>
      </c>
      <c r="I2792" s="453">
        <v>-3</v>
      </c>
    </row>
    <row r="2793" spans="1:9" ht="15" customHeight="1" x14ac:dyDescent="0.25">
      <c r="A2793" s="223"/>
      <c r="B2793" s="453">
        <v>34</v>
      </c>
      <c r="C2793" s="453">
        <v>201901</v>
      </c>
      <c r="D2793" s="453">
        <v>201812</v>
      </c>
      <c r="E2793" s="453" t="s">
        <v>1069</v>
      </c>
      <c r="F2793" s="456" t="s">
        <v>1320</v>
      </c>
      <c r="G2793" s="458" t="s">
        <v>1003</v>
      </c>
      <c r="H2793" s="453">
        <v>121</v>
      </c>
      <c r="I2793" s="453">
        <v>32</v>
      </c>
    </row>
    <row r="2794" spans="1:9" ht="15" customHeight="1" x14ac:dyDescent="0.25">
      <c r="A2794" s="223"/>
      <c r="B2794" s="453">
        <v>34</v>
      </c>
      <c r="C2794" s="453">
        <v>201901</v>
      </c>
      <c r="D2794" s="453">
        <v>201812</v>
      </c>
      <c r="E2794" s="453" t="s">
        <v>1069</v>
      </c>
      <c r="F2794" s="456" t="s">
        <v>1319</v>
      </c>
      <c r="G2794" s="458" t="s">
        <v>1003</v>
      </c>
      <c r="H2794" s="453">
        <v>126</v>
      </c>
      <c r="I2794" s="453">
        <v>2</v>
      </c>
    </row>
    <row r="2795" spans="1:9" ht="15" customHeight="1" x14ac:dyDescent="0.25">
      <c r="A2795" s="223"/>
      <c r="B2795" s="453">
        <v>36</v>
      </c>
      <c r="C2795" s="453">
        <v>201901</v>
      </c>
      <c r="D2795" s="453">
        <v>201812</v>
      </c>
      <c r="E2795" s="453" t="s">
        <v>1070</v>
      </c>
      <c r="F2795" s="453" t="s">
        <v>1336</v>
      </c>
      <c r="G2795" s="458" t="s">
        <v>937</v>
      </c>
      <c r="H2795" s="453">
        <v>120</v>
      </c>
      <c r="I2795" s="453">
        <v>1</v>
      </c>
    </row>
    <row r="2796" spans="1:9" ht="15" customHeight="1" x14ac:dyDescent="0.25">
      <c r="A2796" s="223"/>
      <c r="B2796" s="453">
        <v>36</v>
      </c>
      <c r="C2796" s="453">
        <v>201901</v>
      </c>
      <c r="D2796" s="453">
        <v>201812</v>
      </c>
      <c r="E2796" s="453" t="s">
        <v>1070</v>
      </c>
      <c r="F2796" s="453" t="s">
        <v>1336</v>
      </c>
      <c r="G2796" s="458" t="s">
        <v>937</v>
      </c>
      <c r="H2796" s="453">
        <v>121</v>
      </c>
      <c r="I2796" s="453">
        <v>12</v>
      </c>
    </row>
    <row r="2797" spans="1:9" ht="15" customHeight="1" x14ac:dyDescent="0.25">
      <c r="A2797" s="223"/>
      <c r="B2797" s="453">
        <v>36</v>
      </c>
      <c r="C2797" s="453">
        <v>201901</v>
      </c>
      <c r="D2797" s="453">
        <v>201812</v>
      </c>
      <c r="E2797" s="453" t="s">
        <v>1070</v>
      </c>
      <c r="F2797" s="453" t="s">
        <v>1318</v>
      </c>
      <c r="G2797" s="458" t="s">
        <v>1003</v>
      </c>
      <c r="H2797" s="453">
        <v>120</v>
      </c>
      <c r="I2797" s="453">
        <v>-1</v>
      </c>
    </row>
    <row r="2798" spans="1:9" ht="15" customHeight="1" x14ac:dyDescent="0.25">
      <c r="A2798" s="223"/>
      <c r="B2798" s="453">
        <v>36</v>
      </c>
      <c r="C2798" s="453">
        <v>201901</v>
      </c>
      <c r="D2798" s="453">
        <v>201812</v>
      </c>
      <c r="E2798" s="453" t="s">
        <v>1070</v>
      </c>
      <c r="F2798" s="453" t="s">
        <v>1318</v>
      </c>
      <c r="G2798" s="458" t="s">
        <v>1003</v>
      </c>
      <c r="H2798" s="453">
        <v>121</v>
      </c>
      <c r="I2798" s="453">
        <v>18</v>
      </c>
    </row>
    <row r="2799" spans="1:9" ht="15" customHeight="1" x14ac:dyDescent="0.25">
      <c r="A2799" s="223"/>
      <c r="B2799" s="453">
        <v>36</v>
      </c>
      <c r="C2799" s="453">
        <v>201901</v>
      </c>
      <c r="D2799" s="453">
        <v>201812</v>
      </c>
      <c r="E2799" s="453" t="s">
        <v>1070</v>
      </c>
      <c r="F2799" s="453" t="s">
        <v>1317</v>
      </c>
      <c r="G2799" s="458" t="s">
        <v>1003</v>
      </c>
      <c r="H2799" s="453">
        <v>126</v>
      </c>
      <c r="I2799" s="453">
        <v>3</v>
      </c>
    </row>
    <row r="2800" spans="1:9" ht="15" customHeight="1" x14ac:dyDescent="0.25">
      <c r="A2800" s="223"/>
      <c r="B2800" s="453">
        <v>36</v>
      </c>
      <c r="C2800" s="453">
        <v>201901</v>
      </c>
      <c r="D2800" s="453">
        <v>201812</v>
      </c>
      <c r="E2800" s="453" t="s">
        <v>1070</v>
      </c>
      <c r="F2800" s="453" t="s">
        <v>1330</v>
      </c>
      <c r="G2800" s="458" t="s">
        <v>939</v>
      </c>
      <c r="H2800" s="453">
        <v>120</v>
      </c>
      <c r="I2800" s="453">
        <v>3</v>
      </c>
    </row>
    <row r="2801" spans="1:9" ht="15" customHeight="1" x14ac:dyDescent="0.25">
      <c r="A2801" s="223"/>
      <c r="B2801" s="453">
        <v>36</v>
      </c>
      <c r="C2801" s="453">
        <v>201901</v>
      </c>
      <c r="D2801" s="453">
        <v>201812</v>
      </c>
      <c r="E2801" s="453" t="s">
        <v>1070</v>
      </c>
      <c r="F2801" s="453" t="s">
        <v>1330</v>
      </c>
      <c r="G2801" s="458" t="s">
        <v>939</v>
      </c>
      <c r="H2801" s="453">
        <v>121</v>
      </c>
      <c r="I2801" s="453">
        <v>58</v>
      </c>
    </row>
    <row r="2802" spans="1:9" ht="15" customHeight="1" x14ac:dyDescent="0.2">
      <c r="A2802" s="223"/>
      <c r="B2802" s="557">
        <v>4</v>
      </c>
      <c r="C2802" s="557">
        <v>201812</v>
      </c>
      <c r="D2802" s="557">
        <v>201812</v>
      </c>
      <c r="E2802" s="557" t="s">
        <v>1066</v>
      </c>
      <c r="F2802" s="557">
        <v>47</v>
      </c>
      <c r="G2802" s="557" t="s">
        <v>920</v>
      </c>
      <c r="H2802" s="557">
        <v>120</v>
      </c>
      <c r="I2802" s="557">
        <v>295</v>
      </c>
    </row>
    <row r="2803" spans="1:9" ht="15" customHeight="1" x14ac:dyDescent="0.2">
      <c r="A2803" s="223"/>
      <c r="B2803" s="557">
        <v>4</v>
      </c>
      <c r="C2803" s="557">
        <v>201812</v>
      </c>
      <c r="D2803" s="557">
        <v>201812</v>
      </c>
      <c r="E2803" s="557" t="s">
        <v>1066</v>
      </c>
      <c r="F2803" s="557">
        <v>47</v>
      </c>
      <c r="G2803" s="557" t="s">
        <v>920</v>
      </c>
      <c r="H2803" s="557">
        <v>121</v>
      </c>
      <c r="I2803" s="557">
        <v>1491</v>
      </c>
    </row>
    <row r="2804" spans="1:9" ht="15" customHeight="1" x14ac:dyDescent="0.2">
      <c r="A2804" s="223"/>
      <c r="B2804" s="557">
        <v>4</v>
      </c>
      <c r="C2804" s="557">
        <v>201812</v>
      </c>
      <c r="D2804" s="557">
        <v>201812</v>
      </c>
      <c r="E2804" s="557" t="s">
        <v>1066</v>
      </c>
      <c r="F2804" s="557" t="s">
        <v>1304</v>
      </c>
      <c r="G2804" s="557" t="s">
        <v>920</v>
      </c>
      <c r="H2804" s="557">
        <v>126</v>
      </c>
      <c r="I2804" s="557">
        <v>308</v>
      </c>
    </row>
    <row r="2805" spans="1:9" ht="15" customHeight="1" x14ac:dyDescent="0.2">
      <c r="A2805" s="223"/>
      <c r="B2805" s="557">
        <v>4</v>
      </c>
      <c r="C2805" s="557">
        <v>201812</v>
      </c>
      <c r="D2805" s="557">
        <v>201812</v>
      </c>
      <c r="E2805" s="557" t="s">
        <v>1066</v>
      </c>
      <c r="F2805" s="557" t="s">
        <v>1327</v>
      </c>
      <c r="G2805" s="557" t="s">
        <v>923</v>
      </c>
      <c r="H2805" s="557">
        <v>120</v>
      </c>
      <c r="I2805" s="557">
        <v>93</v>
      </c>
    </row>
    <row r="2806" spans="1:9" ht="15" customHeight="1" x14ac:dyDescent="0.2">
      <c r="A2806" s="223"/>
      <c r="B2806" s="557">
        <v>4</v>
      </c>
      <c r="C2806" s="557">
        <v>201812</v>
      </c>
      <c r="D2806" s="557">
        <v>201812</v>
      </c>
      <c r="E2806" s="557" t="s">
        <v>1066</v>
      </c>
      <c r="F2806" s="557" t="s">
        <v>1327</v>
      </c>
      <c r="G2806" s="557" t="s">
        <v>923</v>
      </c>
      <c r="H2806" s="557">
        <v>121</v>
      </c>
      <c r="I2806" s="557">
        <v>670</v>
      </c>
    </row>
    <row r="2807" spans="1:9" ht="15" customHeight="1" x14ac:dyDescent="0.2">
      <c r="A2807" s="223"/>
      <c r="B2807" s="557">
        <v>4</v>
      </c>
      <c r="C2807" s="557">
        <v>201812</v>
      </c>
      <c r="D2807" s="557">
        <v>201812</v>
      </c>
      <c r="E2807" s="557" t="s">
        <v>1066</v>
      </c>
      <c r="F2807" s="557">
        <v>86</v>
      </c>
      <c r="G2807" s="557" t="s">
        <v>935</v>
      </c>
      <c r="H2807" s="557">
        <v>120</v>
      </c>
      <c r="I2807" s="557">
        <v>82</v>
      </c>
    </row>
    <row r="2808" spans="1:9" ht="15" customHeight="1" x14ac:dyDescent="0.2">
      <c r="A2808" s="223"/>
      <c r="B2808" s="557">
        <v>4</v>
      </c>
      <c r="C2808" s="557">
        <v>201812</v>
      </c>
      <c r="D2808" s="557">
        <v>201812</v>
      </c>
      <c r="E2808" s="557" t="s">
        <v>1066</v>
      </c>
      <c r="F2808" s="557">
        <v>86</v>
      </c>
      <c r="G2808" s="557" t="s">
        <v>935</v>
      </c>
      <c r="H2808" s="557">
        <v>121</v>
      </c>
      <c r="I2808" s="557">
        <v>836</v>
      </c>
    </row>
    <row r="2809" spans="1:9" ht="15" customHeight="1" x14ac:dyDescent="0.2">
      <c r="A2809" s="223"/>
      <c r="B2809" s="557">
        <v>4</v>
      </c>
      <c r="C2809" s="557">
        <v>201812</v>
      </c>
      <c r="D2809" s="557">
        <v>201812</v>
      </c>
      <c r="E2809" s="557" t="s">
        <v>1066</v>
      </c>
      <c r="F2809" s="557" t="s">
        <v>1308</v>
      </c>
      <c r="G2809" s="557" t="s">
        <v>941</v>
      </c>
      <c r="H2809" s="557">
        <v>120</v>
      </c>
      <c r="I2809" s="557">
        <v>277</v>
      </c>
    </row>
    <row r="2810" spans="1:9" ht="15" customHeight="1" x14ac:dyDescent="0.2">
      <c r="A2810" s="223"/>
      <c r="B2810" s="557">
        <v>4</v>
      </c>
      <c r="C2810" s="557">
        <v>201812</v>
      </c>
      <c r="D2810" s="557">
        <v>201812</v>
      </c>
      <c r="E2810" s="557" t="s">
        <v>1066</v>
      </c>
      <c r="F2810" s="557" t="s">
        <v>1308</v>
      </c>
      <c r="G2810" s="557" t="s">
        <v>941</v>
      </c>
      <c r="H2810" s="557">
        <v>121</v>
      </c>
      <c r="I2810" s="557">
        <v>1674</v>
      </c>
    </row>
    <row r="2811" spans="1:9" ht="15" customHeight="1" x14ac:dyDescent="0.2">
      <c r="A2811" s="223"/>
      <c r="B2811" s="557">
        <v>4</v>
      </c>
      <c r="C2811" s="557">
        <v>201812</v>
      </c>
      <c r="D2811" s="557">
        <v>201812</v>
      </c>
      <c r="E2811" s="557" t="s">
        <v>1066</v>
      </c>
      <c r="F2811" s="557" t="s">
        <v>1307</v>
      </c>
      <c r="G2811" s="557" t="s">
        <v>941</v>
      </c>
      <c r="H2811" s="557">
        <v>126</v>
      </c>
      <c r="I2811" s="557">
        <v>268</v>
      </c>
    </row>
    <row r="2812" spans="1:9" ht="15" customHeight="1" x14ac:dyDescent="0.2">
      <c r="A2812" s="223"/>
      <c r="B2812" s="557">
        <v>4</v>
      </c>
      <c r="C2812" s="557">
        <v>201812</v>
      </c>
      <c r="D2812" s="557">
        <v>201812</v>
      </c>
      <c r="E2812" s="557" t="s">
        <v>1066</v>
      </c>
      <c r="F2812" s="557" t="s">
        <v>1328</v>
      </c>
      <c r="G2812" s="557" t="s">
        <v>925</v>
      </c>
      <c r="H2812" s="557">
        <v>120</v>
      </c>
      <c r="I2812" s="557">
        <v>228</v>
      </c>
    </row>
    <row r="2813" spans="1:9" ht="15" customHeight="1" x14ac:dyDescent="0.2">
      <c r="A2813" s="223"/>
      <c r="B2813" s="557">
        <v>4</v>
      </c>
      <c r="C2813" s="557">
        <v>201812</v>
      </c>
      <c r="D2813" s="557">
        <v>201812</v>
      </c>
      <c r="E2813" s="557" t="s">
        <v>1066</v>
      </c>
      <c r="F2813" s="557" t="s">
        <v>1328</v>
      </c>
      <c r="G2813" s="557" t="s">
        <v>925</v>
      </c>
      <c r="H2813" s="557">
        <v>121</v>
      </c>
      <c r="I2813" s="557">
        <v>1817</v>
      </c>
    </row>
    <row r="2814" spans="1:9" ht="15" customHeight="1" x14ac:dyDescent="0.2">
      <c r="A2814" s="223"/>
      <c r="B2814" s="557">
        <v>4</v>
      </c>
      <c r="C2814" s="557">
        <v>201812</v>
      </c>
      <c r="D2814" s="557">
        <v>201812</v>
      </c>
      <c r="E2814" s="557" t="s">
        <v>1066</v>
      </c>
      <c r="F2814" s="557" t="s">
        <v>1322</v>
      </c>
      <c r="G2814" s="557" t="s">
        <v>1003</v>
      </c>
      <c r="H2814" s="557">
        <v>120</v>
      </c>
      <c r="I2814" s="557">
        <v>84</v>
      </c>
    </row>
    <row r="2815" spans="1:9" ht="15" customHeight="1" x14ac:dyDescent="0.2">
      <c r="A2815" s="223"/>
      <c r="B2815" s="557">
        <v>4</v>
      </c>
      <c r="C2815" s="557">
        <v>201812</v>
      </c>
      <c r="D2815" s="557">
        <v>201812</v>
      </c>
      <c r="E2815" s="557" t="s">
        <v>1066</v>
      </c>
      <c r="F2815" s="557" t="s">
        <v>1322</v>
      </c>
      <c r="G2815" s="557" t="s">
        <v>1003</v>
      </c>
      <c r="H2815" s="557">
        <v>121</v>
      </c>
      <c r="I2815" s="557">
        <v>930</v>
      </c>
    </row>
    <row r="2816" spans="1:9" ht="15" customHeight="1" x14ac:dyDescent="0.2">
      <c r="A2816" s="223"/>
      <c r="B2816" s="557">
        <v>4</v>
      </c>
      <c r="C2816" s="557">
        <v>201812</v>
      </c>
      <c r="D2816" s="557">
        <v>201812</v>
      </c>
      <c r="E2816" s="557" t="s">
        <v>1066</v>
      </c>
      <c r="F2816" s="557" t="s">
        <v>1321</v>
      </c>
      <c r="G2816" s="557" t="s">
        <v>1003</v>
      </c>
      <c r="H2816" s="557">
        <v>126</v>
      </c>
      <c r="I2816" s="557">
        <v>114</v>
      </c>
    </row>
    <row r="2817" spans="1:9" ht="15" customHeight="1" x14ac:dyDescent="0.2">
      <c r="A2817" s="223"/>
      <c r="B2817" s="557">
        <v>4</v>
      </c>
      <c r="C2817" s="557">
        <v>201812</v>
      </c>
      <c r="D2817" s="557">
        <v>201812</v>
      </c>
      <c r="E2817" s="557" t="s">
        <v>1066</v>
      </c>
      <c r="F2817" s="557" t="s">
        <v>1333</v>
      </c>
      <c r="G2817" s="557" t="s">
        <v>913</v>
      </c>
      <c r="H2817" s="557">
        <v>120</v>
      </c>
      <c r="I2817" s="557">
        <v>250</v>
      </c>
    </row>
    <row r="2818" spans="1:9" ht="15" customHeight="1" x14ac:dyDescent="0.2">
      <c r="A2818" s="223"/>
      <c r="B2818" s="557">
        <v>4</v>
      </c>
      <c r="C2818" s="557">
        <v>201812</v>
      </c>
      <c r="D2818" s="557">
        <v>201812</v>
      </c>
      <c r="E2818" s="557" t="s">
        <v>1066</v>
      </c>
      <c r="F2818" s="557" t="s">
        <v>1333</v>
      </c>
      <c r="G2818" s="557" t="s">
        <v>913</v>
      </c>
      <c r="H2818" s="557">
        <v>121</v>
      </c>
      <c r="I2818" s="557">
        <v>2238</v>
      </c>
    </row>
    <row r="2819" spans="1:9" ht="15" customHeight="1" x14ac:dyDescent="0.2">
      <c r="A2819" s="223"/>
      <c r="B2819" s="557">
        <v>5</v>
      </c>
      <c r="C2819" s="557">
        <v>201812</v>
      </c>
      <c r="D2819" s="557">
        <v>201812</v>
      </c>
      <c r="E2819" s="557" t="s">
        <v>1067</v>
      </c>
      <c r="F2819" s="557">
        <v>18</v>
      </c>
      <c r="G2819" s="557" t="s">
        <v>940</v>
      </c>
      <c r="H2819" s="557">
        <v>120</v>
      </c>
      <c r="I2819" s="557">
        <v>180</v>
      </c>
    </row>
    <row r="2820" spans="1:9" ht="15" customHeight="1" x14ac:dyDescent="0.2">
      <c r="A2820" s="223"/>
      <c r="B2820" s="557">
        <v>5</v>
      </c>
      <c r="C2820" s="557">
        <v>201812</v>
      </c>
      <c r="D2820" s="557">
        <v>201812</v>
      </c>
      <c r="E2820" s="557" t="s">
        <v>1067</v>
      </c>
      <c r="F2820" s="557">
        <v>18</v>
      </c>
      <c r="G2820" s="557" t="s">
        <v>940</v>
      </c>
      <c r="H2820" s="557">
        <v>121</v>
      </c>
      <c r="I2820" s="557">
        <v>1597</v>
      </c>
    </row>
    <row r="2821" spans="1:9" ht="15" customHeight="1" x14ac:dyDescent="0.2">
      <c r="A2821" s="223"/>
      <c r="B2821" s="557">
        <v>5</v>
      </c>
      <c r="C2821" s="557">
        <v>201812</v>
      </c>
      <c r="D2821" s="557">
        <v>201812</v>
      </c>
      <c r="E2821" s="557" t="s">
        <v>1067</v>
      </c>
      <c r="F2821" s="557" t="s">
        <v>1315</v>
      </c>
      <c r="G2821" s="557" t="s">
        <v>930</v>
      </c>
      <c r="H2821" s="557">
        <v>126</v>
      </c>
      <c r="I2821" s="557">
        <v>534</v>
      </c>
    </row>
    <row r="2822" spans="1:9" ht="15" customHeight="1" x14ac:dyDescent="0.2">
      <c r="A2822" s="223"/>
      <c r="B2822" s="557">
        <v>5</v>
      </c>
      <c r="C2822" s="557">
        <v>201812</v>
      </c>
      <c r="D2822" s="557">
        <v>201812</v>
      </c>
      <c r="E2822" s="557" t="s">
        <v>1067</v>
      </c>
      <c r="F2822" s="557" t="s">
        <v>1316</v>
      </c>
      <c r="G2822" s="557" t="s">
        <v>930</v>
      </c>
      <c r="H2822" s="557">
        <v>120</v>
      </c>
      <c r="I2822" s="557">
        <v>389</v>
      </c>
    </row>
    <row r="2823" spans="1:9" ht="15" customHeight="1" x14ac:dyDescent="0.2">
      <c r="A2823" s="223"/>
      <c r="B2823" s="557">
        <v>5</v>
      </c>
      <c r="C2823" s="557">
        <v>201812</v>
      </c>
      <c r="D2823" s="557">
        <v>201812</v>
      </c>
      <c r="E2823" s="557" t="s">
        <v>1067</v>
      </c>
      <c r="F2823" s="557" t="s">
        <v>1316</v>
      </c>
      <c r="G2823" s="557" t="s">
        <v>930</v>
      </c>
      <c r="H2823" s="557">
        <v>121</v>
      </c>
      <c r="I2823" s="557">
        <v>2655</v>
      </c>
    </row>
    <row r="2824" spans="1:9" ht="15" customHeight="1" x14ac:dyDescent="0.2">
      <c r="A2824" s="223"/>
      <c r="B2824" s="557">
        <v>5</v>
      </c>
      <c r="C2824" s="557">
        <v>201812</v>
      </c>
      <c r="D2824" s="557">
        <v>201812</v>
      </c>
      <c r="E2824" s="557" t="s">
        <v>1067</v>
      </c>
      <c r="F2824" s="557">
        <v>85</v>
      </c>
      <c r="G2824" s="557" t="s">
        <v>935</v>
      </c>
      <c r="H2824" s="557">
        <v>120</v>
      </c>
      <c r="I2824" s="557">
        <v>94</v>
      </c>
    </row>
    <row r="2825" spans="1:9" ht="15" customHeight="1" x14ac:dyDescent="0.2">
      <c r="A2825" s="223"/>
      <c r="B2825" s="557">
        <v>5</v>
      </c>
      <c r="C2825" s="557">
        <v>201812</v>
      </c>
      <c r="D2825" s="557">
        <v>201812</v>
      </c>
      <c r="E2825" s="557" t="s">
        <v>1067</v>
      </c>
      <c r="F2825" s="557">
        <v>85</v>
      </c>
      <c r="G2825" s="557" t="s">
        <v>935</v>
      </c>
      <c r="H2825" s="557">
        <v>121</v>
      </c>
      <c r="I2825" s="557">
        <v>893</v>
      </c>
    </row>
    <row r="2826" spans="1:9" ht="15" customHeight="1" x14ac:dyDescent="0.2">
      <c r="A2826" s="223"/>
      <c r="B2826" s="557">
        <v>5</v>
      </c>
      <c r="C2826" s="557">
        <v>201812</v>
      </c>
      <c r="D2826" s="557">
        <v>201812</v>
      </c>
      <c r="E2826" s="557" t="s">
        <v>1067</v>
      </c>
      <c r="F2826" s="557" t="s">
        <v>1325</v>
      </c>
      <c r="G2826" s="557" t="s">
        <v>928</v>
      </c>
      <c r="H2826" s="557">
        <v>120</v>
      </c>
      <c r="I2826" s="557">
        <v>69</v>
      </c>
    </row>
    <row r="2827" spans="1:9" ht="15" customHeight="1" x14ac:dyDescent="0.2">
      <c r="A2827" s="223"/>
      <c r="B2827" s="557">
        <v>5</v>
      </c>
      <c r="C2827" s="557">
        <v>201812</v>
      </c>
      <c r="D2827" s="557">
        <v>201812</v>
      </c>
      <c r="E2827" s="557" t="s">
        <v>1067</v>
      </c>
      <c r="F2827" s="557" t="s">
        <v>1325</v>
      </c>
      <c r="G2827" s="557" t="s">
        <v>928</v>
      </c>
      <c r="H2827" s="557">
        <v>121</v>
      </c>
      <c r="I2827" s="557">
        <v>624</v>
      </c>
    </row>
    <row r="2828" spans="1:9" ht="15" customHeight="1" x14ac:dyDescent="0.2">
      <c r="A2828" s="223"/>
      <c r="B2828" s="557">
        <v>5</v>
      </c>
      <c r="C2828" s="557">
        <v>201812</v>
      </c>
      <c r="D2828" s="557">
        <v>201812</v>
      </c>
      <c r="E2828" s="557" t="s">
        <v>1067</v>
      </c>
      <c r="F2828" s="557" t="s">
        <v>1329</v>
      </c>
      <c r="G2828" s="557" t="s">
        <v>925</v>
      </c>
      <c r="H2828" s="557">
        <v>120</v>
      </c>
      <c r="I2828" s="557">
        <v>217</v>
      </c>
    </row>
    <row r="2829" spans="1:9" ht="15" customHeight="1" x14ac:dyDescent="0.2">
      <c r="A2829" s="223"/>
      <c r="B2829" s="557">
        <v>5</v>
      </c>
      <c r="C2829" s="557">
        <v>201812</v>
      </c>
      <c r="D2829" s="557">
        <v>201812</v>
      </c>
      <c r="E2829" s="557" t="s">
        <v>1067</v>
      </c>
      <c r="F2829" s="557" t="s">
        <v>1329</v>
      </c>
      <c r="G2829" s="557" t="s">
        <v>925</v>
      </c>
      <c r="H2829" s="557">
        <v>121</v>
      </c>
      <c r="I2829" s="557">
        <v>2169</v>
      </c>
    </row>
    <row r="2830" spans="1:9" ht="15" customHeight="1" x14ac:dyDescent="0.2">
      <c r="A2830" s="223"/>
      <c r="B2830" s="557">
        <v>5</v>
      </c>
      <c r="C2830" s="557">
        <v>201812</v>
      </c>
      <c r="D2830" s="557">
        <v>201812</v>
      </c>
      <c r="E2830" s="557" t="s">
        <v>1067</v>
      </c>
      <c r="F2830" s="557" t="s">
        <v>1331</v>
      </c>
      <c r="G2830" s="557" t="s">
        <v>939</v>
      </c>
      <c r="H2830" s="557">
        <v>120</v>
      </c>
      <c r="I2830" s="557">
        <v>300</v>
      </c>
    </row>
    <row r="2831" spans="1:9" ht="15" customHeight="1" x14ac:dyDescent="0.2">
      <c r="A2831" s="223"/>
      <c r="B2831" s="557">
        <v>5</v>
      </c>
      <c r="C2831" s="557">
        <v>201812</v>
      </c>
      <c r="D2831" s="557">
        <v>201812</v>
      </c>
      <c r="E2831" s="557" t="s">
        <v>1067</v>
      </c>
      <c r="F2831" s="557" t="s">
        <v>1331</v>
      </c>
      <c r="G2831" s="557" t="s">
        <v>939</v>
      </c>
      <c r="H2831" s="557">
        <v>121</v>
      </c>
      <c r="I2831" s="557">
        <v>3106</v>
      </c>
    </row>
    <row r="2832" spans="1:9" ht="15" customHeight="1" x14ac:dyDescent="0.2">
      <c r="A2832" s="223"/>
      <c r="B2832" s="557">
        <v>8</v>
      </c>
      <c r="C2832" s="557">
        <v>201812</v>
      </c>
      <c r="D2832" s="557">
        <v>201812</v>
      </c>
      <c r="E2832" s="557" t="s">
        <v>1068</v>
      </c>
      <c r="F2832" s="557">
        <v>19</v>
      </c>
      <c r="G2832" s="557" t="s">
        <v>940</v>
      </c>
      <c r="H2832" s="557">
        <v>120</v>
      </c>
      <c r="I2832" s="557">
        <v>136</v>
      </c>
    </row>
    <row r="2833" spans="1:9" ht="15" customHeight="1" x14ac:dyDescent="0.2">
      <c r="A2833" s="223"/>
      <c r="B2833" s="557">
        <v>8</v>
      </c>
      <c r="C2833" s="557">
        <v>201812</v>
      </c>
      <c r="D2833" s="557">
        <v>201812</v>
      </c>
      <c r="E2833" s="557" t="s">
        <v>1068</v>
      </c>
      <c r="F2833" s="557">
        <v>19</v>
      </c>
      <c r="G2833" s="557" t="s">
        <v>940</v>
      </c>
      <c r="H2833" s="557">
        <v>121</v>
      </c>
      <c r="I2833" s="557">
        <v>1172</v>
      </c>
    </row>
    <row r="2834" spans="1:9" ht="15" customHeight="1" x14ac:dyDescent="0.2">
      <c r="A2834" s="223"/>
      <c r="B2834" s="557">
        <v>8</v>
      </c>
      <c r="C2834" s="557">
        <v>201812</v>
      </c>
      <c r="D2834" s="557">
        <v>201812</v>
      </c>
      <c r="E2834" s="557" t="s">
        <v>1068</v>
      </c>
      <c r="F2834" s="557">
        <v>34</v>
      </c>
      <c r="G2834" s="557" t="s">
        <v>1024</v>
      </c>
      <c r="H2834" s="557">
        <v>120</v>
      </c>
      <c r="I2834" s="557">
        <v>29</v>
      </c>
    </row>
    <row r="2835" spans="1:9" ht="15" customHeight="1" x14ac:dyDescent="0.2">
      <c r="A2835" s="223"/>
      <c r="B2835" s="557">
        <v>8</v>
      </c>
      <c r="C2835" s="557">
        <v>201812</v>
      </c>
      <c r="D2835" s="557">
        <v>201812</v>
      </c>
      <c r="E2835" s="557" t="s">
        <v>1068</v>
      </c>
      <c r="F2835" s="557">
        <v>34</v>
      </c>
      <c r="G2835" s="557" t="s">
        <v>1024</v>
      </c>
      <c r="H2835" s="557">
        <v>121</v>
      </c>
      <c r="I2835" s="557">
        <v>262</v>
      </c>
    </row>
    <row r="2836" spans="1:9" ht="15" customHeight="1" x14ac:dyDescent="0.2">
      <c r="A2836" s="223"/>
      <c r="B2836" s="557">
        <v>8</v>
      </c>
      <c r="C2836" s="557">
        <v>201812</v>
      </c>
      <c r="D2836" s="557">
        <v>201812</v>
      </c>
      <c r="E2836" s="557" t="s">
        <v>1068</v>
      </c>
      <c r="F2836" s="557" t="s">
        <v>1309</v>
      </c>
      <c r="G2836" s="557" t="s">
        <v>1024</v>
      </c>
      <c r="H2836" s="557">
        <v>126</v>
      </c>
      <c r="I2836" s="557">
        <v>148</v>
      </c>
    </row>
    <row r="2837" spans="1:9" ht="15" customHeight="1" x14ac:dyDescent="0.2">
      <c r="A2837" s="223"/>
      <c r="B2837" s="557">
        <v>8</v>
      </c>
      <c r="C2837" s="557">
        <v>201812</v>
      </c>
      <c r="D2837" s="557">
        <v>201812</v>
      </c>
      <c r="E2837" s="557" t="s">
        <v>1068</v>
      </c>
      <c r="F2837" s="557">
        <v>45</v>
      </c>
      <c r="G2837" s="557" t="s">
        <v>920</v>
      </c>
      <c r="H2837" s="557">
        <v>120</v>
      </c>
      <c r="I2837" s="557">
        <v>117</v>
      </c>
    </row>
    <row r="2838" spans="1:9" ht="15" customHeight="1" x14ac:dyDescent="0.2">
      <c r="A2838" s="223"/>
      <c r="B2838" s="557">
        <v>8</v>
      </c>
      <c r="C2838" s="557">
        <v>201812</v>
      </c>
      <c r="D2838" s="557">
        <v>201812</v>
      </c>
      <c r="E2838" s="557" t="s">
        <v>1068</v>
      </c>
      <c r="F2838" s="557">
        <v>45</v>
      </c>
      <c r="G2838" s="557" t="s">
        <v>920</v>
      </c>
      <c r="H2838" s="557">
        <v>121</v>
      </c>
      <c r="I2838" s="557">
        <v>695</v>
      </c>
    </row>
    <row r="2839" spans="1:9" ht="15" customHeight="1" x14ac:dyDescent="0.2">
      <c r="A2839" s="223"/>
      <c r="B2839" s="557">
        <v>8</v>
      </c>
      <c r="C2839" s="557">
        <v>201812</v>
      </c>
      <c r="D2839" s="557">
        <v>201812</v>
      </c>
      <c r="E2839" s="557" t="s">
        <v>1068</v>
      </c>
      <c r="F2839" s="557" t="s">
        <v>1300</v>
      </c>
      <c r="G2839" s="557" t="s">
        <v>920</v>
      </c>
      <c r="H2839" s="557">
        <v>126</v>
      </c>
      <c r="I2839" s="557">
        <v>146</v>
      </c>
    </row>
    <row r="2840" spans="1:9" ht="15" customHeight="1" x14ac:dyDescent="0.2">
      <c r="A2840" s="223"/>
      <c r="B2840" s="557">
        <v>8</v>
      </c>
      <c r="C2840" s="557">
        <v>201812</v>
      </c>
      <c r="D2840" s="557">
        <v>201812</v>
      </c>
      <c r="E2840" s="557" t="s">
        <v>1068</v>
      </c>
      <c r="F2840" s="557" t="s">
        <v>1326</v>
      </c>
      <c r="G2840" s="557" t="s">
        <v>923</v>
      </c>
      <c r="H2840" s="557">
        <v>120</v>
      </c>
      <c r="I2840" s="557">
        <v>76</v>
      </c>
    </row>
    <row r="2841" spans="1:9" ht="15" customHeight="1" x14ac:dyDescent="0.2">
      <c r="A2841" s="223"/>
      <c r="B2841" s="557">
        <v>8</v>
      </c>
      <c r="C2841" s="557">
        <v>201812</v>
      </c>
      <c r="D2841" s="557">
        <v>201812</v>
      </c>
      <c r="E2841" s="557" t="s">
        <v>1068</v>
      </c>
      <c r="F2841" s="557" t="s">
        <v>1326</v>
      </c>
      <c r="G2841" s="557" t="s">
        <v>923</v>
      </c>
      <c r="H2841" s="557">
        <v>121</v>
      </c>
      <c r="I2841" s="557">
        <v>830</v>
      </c>
    </row>
    <row r="2842" spans="1:9" ht="15" customHeight="1" x14ac:dyDescent="0.25">
      <c r="A2842" s="223"/>
      <c r="B2842" s="453">
        <v>8</v>
      </c>
      <c r="C2842" s="453">
        <v>201812</v>
      </c>
      <c r="D2842" s="453">
        <v>201812</v>
      </c>
      <c r="E2842" s="453" t="s">
        <v>1068</v>
      </c>
      <c r="F2842" s="453">
        <v>69</v>
      </c>
      <c r="G2842" s="458" t="s">
        <v>937</v>
      </c>
      <c r="H2842" s="453">
        <v>120</v>
      </c>
      <c r="I2842" s="453">
        <v>468</v>
      </c>
    </row>
    <row r="2843" spans="1:9" ht="15" customHeight="1" x14ac:dyDescent="0.25">
      <c r="A2843" s="223"/>
      <c r="B2843" s="453">
        <v>8</v>
      </c>
      <c r="C2843" s="453">
        <v>201812</v>
      </c>
      <c r="D2843" s="453">
        <v>201812</v>
      </c>
      <c r="E2843" s="453" t="s">
        <v>1068</v>
      </c>
      <c r="F2843" s="453">
        <v>69</v>
      </c>
      <c r="G2843" s="458" t="s">
        <v>937</v>
      </c>
      <c r="H2843" s="453">
        <v>121</v>
      </c>
      <c r="I2843" s="453">
        <v>2728</v>
      </c>
    </row>
    <row r="2844" spans="1:9" ht="15" customHeight="1" x14ac:dyDescent="0.25">
      <c r="A2844" s="223"/>
      <c r="B2844" s="453">
        <v>8</v>
      </c>
      <c r="C2844" s="453">
        <v>201812</v>
      </c>
      <c r="D2844" s="453">
        <v>201812</v>
      </c>
      <c r="E2844" s="453" t="s">
        <v>1068</v>
      </c>
      <c r="F2844" s="453" t="s">
        <v>1334</v>
      </c>
      <c r="G2844" s="458" t="s">
        <v>937</v>
      </c>
      <c r="H2844" s="453">
        <v>126</v>
      </c>
      <c r="I2844" s="453">
        <v>609</v>
      </c>
    </row>
    <row r="2845" spans="1:9" ht="15" customHeight="1" x14ac:dyDescent="0.25">
      <c r="A2845" s="223"/>
      <c r="B2845" s="453">
        <v>8</v>
      </c>
      <c r="C2845" s="453">
        <v>201812</v>
      </c>
      <c r="D2845" s="453">
        <v>201812</v>
      </c>
      <c r="E2845" s="453" t="s">
        <v>1068</v>
      </c>
      <c r="F2845" s="456" t="s">
        <v>1312</v>
      </c>
      <c r="G2845" s="458" t="s">
        <v>930</v>
      </c>
      <c r="H2845" s="453">
        <v>120</v>
      </c>
      <c r="I2845" s="453">
        <v>283</v>
      </c>
    </row>
    <row r="2846" spans="1:9" ht="15" customHeight="1" x14ac:dyDescent="0.25">
      <c r="A2846" s="223"/>
      <c r="B2846" s="453">
        <v>8</v>
      </c>
      <c r="C2846" s="453">
        <v>201812</v>
      </c>
      <c r="D2846" s="453">
        <v>201812</v>
      </c>
      <c r="E2846" s="453" t="s">
        <v>1068</v>
      </c>
      <c r="F2846" s="456" t="s">
        <v>1312</v>
      </c>
      <c r="G2846" s="458" t="s">
        <v>930</v>
      </c>
      <c r="H2846" s="453">
        <v>121</v>
      </c>
      <c r="I2846" s="453">
        <v>1722</v>
      </c>
    </row>
    <row r="2847" spans="1:9" ht="15" customHeight="1" x14ac:dyDescent="0.25">
      <c r="A2847" s="223"/>
      <c r="B2847" s="453">
        <v>8</v>
      </c>
      <c r="C2847" s="453">
        <v>201812</v>
      </c>
      <c r="D2847" s="453">
        <v>201812</v>
      </c>
      <c r="E2847" s="453" t="s">
        <v>1068</v>
      </c>
      <c r="F2847" s="456" t="s">
        <v>1311</v>
      </c>
      <c r="G2847" s="458" t="s">
        <v>930</v>
      </c>
      <c r="H2847" s="453">
        <v>126</v>
      </c>
      <c r="I2847" s="453">
        <v>349</v>
      </c>
    </row>
    <row r="2848" spans="1:9" ht="15" customHeight="1" x14ac:dyDescent="0.25">
      <c r="A2848" s="223"/>
      <c r="B2848" s="453">
        <v>8</v>
      </c>
      <c r="C2848" s="453">
        <v>201812</v>
      </c>
      <c r="D2848" s="453">
        <v>201812</v>
      </c>
      <c r="E2848" s="453" t="s">
        <v>1068</v>
      </c>
      <c r="F2848" s="453" t="s">
        <v>1323</v>
      </c>
      <c r="G2848" s="458" t="s">
        <v>928</v>
      </c>
      <c r="H2848" s="453">
        <v>120</v>
      </c>
      <c r="I2848" s="453">
        <v>61</v>
      </c>
    </row>
    <row r="2849" spans="1:9" ht="15" customHeight="1" x14ac:dyDescent="0.25">
      <c r="A2849" s="223"/>
      <c r="B2849" s="453">
        <v>8</v>
      </c>
      <c r="C2849" s="453">
        <v>201812</v>
      </c>
      <c r="D2849" s="453">
        <v>201812</v>
      </c>
      <c r="E2849" s="453" t="s">
        <v>1068</v>
      </c>
      <c r="F2849" s="453" t="s">
        <v>1323</v>
      </c>
      <c r="G2849" s="458" t="s">
        <v>928</v>
      </c>
      <c r="H2849" s="453">
        <v>121</v>
      </c>
      <c r="I2849" s="453">
        <v>462</v>
      </c>
    </row>
    <row r="2850" spans="1:9" ht="15" customHeight="1" x14ac:dyDescent="0.25">
      <c r="A2850" s="223"/>
      <c r="B2850" s="453">
        <v>8</v>
      </c>
      <c r="C2850" s="453">
        <v>201812</v>
      </c>
      <c r="D2850" s="453">
        <v>201812</v>
      </c>
      <c r="E2850" s="453" t="s">
        <v>1068</v>
      </c>
      <c r="F2850" s="453" t="s">
        <v>1332</v>
      </c>
      <c r="G2850" s="458" t="s">
        <v>913</v>
      </c>
      <c r="H2850" s="453">
        <v>120</v>
      </c>
      <c r="I2850" s="453">
        <v>202</v>
      </c>
    </row>
    <row r="2851" spans="1:9" ht="15" customHeight="1" x14ac:dyDescent="0.25">
      <c r="A2851" s="223"/>
      <c r="B2851" s="453">
        <v>8</v>
      </c>
      <c r="C2851" s="453">
        <v>201812</v>
      </c>
      <c r="D2851" s="453">
        <v>201812</v>
      </c>
      <c r="E2851" s="453" t="s">
        <v>1068</v>
      </c>
      <c r="F2851" s="453" t="s">
        <v>1332</v>
      </c>
      <c r="G2851" s="458" t="s">
        <v>913</v>
      </c>
      <c r="H2851" s="453">
        <v>121</v>
      </c>
      <c r="I2851" s="453">
        <v>2023</v>
      </c>
    </row>
    <row r="2852" spans="1:9" ht="15" customHeight="1" x14ac:dyDescent="0.25">
      <c r="A2852" s="223"/>
      <c r="B2852" s="453">
        <v>34</v>
      </c>
      <c r="C2852" s="453">
        <v>201812</v>
      </c>
      <c r="D2852" s="453">
        <v>201812</v>
      </c>
      <c r="E2852" s="453" t="s">
        <v>1069</v>
      </c>
      <c r="F2852" s="456">
        <v>33</v>
      </c>
      <c r="G2852" s="458" t="s">
        <v>1024</v>
      </c>
      <c r="H2852" s="453">
        <v>120</v>
      </c>
      <c r="I2852" s="453">
        <v>34</v>
      </c>
    </row>
    <row r="2853" spans="1:9" ht="15" customHeight="1" x14ac:dyDescent="0.25">
      <c r="A2853" s="223"/>
      <c r="B2853" s="453">
        <v>34</v>
      </c>
      <c r="C2853" s="453">
        <v>201812</v>
      </c>
      <c r="D2853" s="453">
        <v>201812</v>
      </c>
      <c r="E2853" s="453" t="s">
        <v>1069</v>
      </c>
      <c r="F2853" s="456">
        <v>33</v>
      </c>
      <c r="G2853" s="458" t="s">
        <v>1024</v>
      </c>
      <c r="H2853" s="453">
        <v>121</v>
      </c>
      <c r="I2853" s="453">
        <v>295</v>
      </c>
    </row>
    <row r="2854" spans="1:9" ht="15" customHeight="1" x14ac:dyDescent="0.25">
      <c r="A2854" s="223"/>
      <c r="B2854" s="453">
        <v>34</v>
      </c>
      <c r="C2854" s="453">
        <v>201812</v>
      </c>
      <c r="D2854" s="453">
        <v>201812</v>
      </c>
      <c r="E2854" s="453" t="s">
        <v>1069</v>
      </c>
      <c r="F2854" s="456" t="s">
        <v>1310</v>
      </c>
      <c r="G2854" s="458" t="s">
        <v>1024</v>
      </c>
      <c r="H2854" s="453">
        <v>126</v>
      </c>
      <c r="I2854" s="453">
        <v>136</v>
      </c>
    </row>
    <row r="2855" spans="1:9" ht="15" customHeight="1" x14ac:dyDescent="0.25">
      <c r="A2855" s="223"/>
      <c r="B2855" s="453">
        <v>34</v>
      </c>
      <c r="C2855" s="453">
        <v>201812</v>
      </c>
      <c r="D2855" s="453">
        <v>201812</v>
      </c>
      <c r="E2855" s="453" t="s">
        <v>1069</v>
      </c>
      <c r="F2855" s="453">
        <v>46</v>
      </c>
      <c r="G2855" s="458" t="s">
        <v>920</v>
      </c>
      <c r="H2855" s="453">
        <v>120</v>
      </c>
      <c r="I2855" s="453">
        <v>140</v>
      </c>
    </row>
    <row r="2856" spans="1:9" ht="15" customHeight="1" x14ac:dyDescent="0.25">
      <c r="A2856" s="223"/>
      <c r="B2856" s="453">
        <v>34</v>
      </c>
      <c r="C2856" s="453">
        <v>201812</v>
      </c>
      <c r="D2856" s="453">
        <v>201812</v>
      </c>
      <c r="E2856" s="453" t="s">
        <v>1069</v>
      </c>
      <c r="F2856" s="453">
        <v>46</v>
      </c>
      <c r="G2856" s="458" t="s">
        <v>920</v>
      </c>
      <c r="H2856" s="453">
        <v>121</v>
      </c>
      <c r="I2856" s="453">
        <v>886</v>
      </c>
    </row>
    <row r="2857" spans="1:9" ht="15" customHeight="1" x14ac:dyDescent="0.25">
      <c r="A2857" s="223"/>
      <c r="B2857" s="453">
        <v>34</v>
      </c>
      <c r="C2857" s="453">
        <v>201812</v>
      </c>
      <c r="D2857" s="453">
        <v>201812</v>
      </c>
      <c r="E2857" s="453" t="s">
        <v>1069</v>
      </c>
      <c r="F2857" s="453" t="s">
        <v>1303</v>
      </c>
      <c r="G2857" s="458" t="s">
        <v>920</v>
      </c>
      <c r="H2857" s="453">
        <v>126</v>
      </c>
      <c r="I2857" s="453">
        <v>191</v>
      </c>
    </row>
    <row r="2858" spans="1:9" ht="15" customHeight="1" x14ac:dyDescent="0.25">
      <c r="A2858" s="223"/>
      <c r="B2858" s="453">
        <v>34</v>
      </c>
      <c r="C2858" s="453">
        <v>201812</v>
      </c>
      <c r="D2858" s="453">
        <v>201812</v>
      </c>
      <c r="E2858" s="453" t="s">
        <v>1069</v>
      </c>
      <c r="F2858" s="453" t="s">
        <v>1314</v>
      </c>
      <c r="G2858" s="458" t="s">
        <v>930</v>
      </c>
      <c r="H2858" s="453">
        <v>120</v>
      </c>
      <c r="I2858" s="453">
        <v>126</v>
      </c>
    </row>
    <row r="2859" spans="1:9" ht="15" customHeight="1" x14ac:dyDescent="0.25">
      <c r="A2859" s="223"/>
      <c r="B2859" s="453">
        <v>34</v>
      </c>
      <c r="C2859" s="453">
        <v>201812</v>
      </c>
      <c r="D2859" s="453">
        <v>201812</v>
      </c>
      <c r="E2859" s="453" t="s">
        <v>1069</v>
      </c>
      <c r="F2859" s="453" t="s">
        <v>1314</v>
      </c>
      <c r="G2859" s="458" t="s">
        <v>930</v>
      </c>
      <c r="H2859" s="453">
        <v>121</v>
      </c>
      <c r="I2859" s="453">
        <v>1036</v>
      </c>
    </row>
    <row r="2860" spans="1:9" ht="15" customHeight="1" x14ac:dyDescent="0.25">
      <c r="A2860" s="223"/>
      <c r="B2860" s="453">
        <v>34</v>
      </c>
      <c r="C2860" s="453">
        <v>201812</v>
      </c>
      <c r="D2860" s="453">
        <v>201812</v>
      </c>
      <c r="E2860" s="453" t="s">
        <v>1069</v>
      </c>
      <c r="F2860" s="453" t="s">
        <v>1313</v>
      </c>
      <c r="G2860" s="458" t="s">
        <v>930</v>
      </c>
      <c r="H2860" s="453">
        <v>126</v>
      </c>
      <c r="I2860" s="453">
        <v>208</v>
      </c>
    </row>
    <row r="2861" spans="1:9" ht="15" customHeight="1" x14ac:dyDescent="0.25">
      <c r="A2861" s="223"/>
      <c r="B2861" s="453">
        <v>34</v>
      </c>
      <c r="C2861" s="453">
        <v>201812</v>
      </c>
      <c r="D2861" s="453">
        <v>201812</v>
      </c>
      <c r="E2861" s="453" t="s">
        <v>1069</v>
      </c>
      <c r="F2861" s="453" t="s">
        <v>1324</v>
      </c>
      <c r="G2861" s="458" t="s">
        <v>928</v>
      </c>
      <c r="H2861" s="453">
        <v>120</v>
      </c>
      <c r="I2861" s="453">
        <v>58</v>
      </c>
    </row>
    <row r="2862" spans="1:9" ht="15" customHeight="1" x14ac:dyDescent="0.25">
      <c r="A2862" s="223"/>
      <c r="B2862" s="453">
        <v>34</v>
      </c>
      <c r="C2862" s="453">
        <v>201812</v>
      </c>
      <c r="D2862" s="453">
        <v>201812</v>
      </c>
      <c r="E2862" s="453" t="s">
        <v>1069</v>
      </c>
      <c r="F2862" s="453" t="s">
        <v>1324</v>
      </c>
      <c r="G2862" s="458" t="s">
        <v>928</v>
      </c>
      <c r="H2862" s="453">
        <v>121</v>
      </c>
      <c r="I2862" s="453">
        <v>566</v>
      </c>
    </row>
    <row r="2863" spans="1:9" ht="15" customHeight="1" x14ac:dyDescent="0.25">
      <c r="A2863" s="223"/>
      <c r="B2863" s="453">
        <v>34</v>
      </c>
      <c r="C2863" s="453">
        <v>201812</v>
      </c>
      <c r="D2863" s="453">
        <v>201812</v>
      </c>
      <c r="E2863" s="453" t="s">
        <v>1069</v>
      </c>
      <c r="F2863" s="453" t="s">
        <v>1306</v>
      </c>
      <c r="G2863" s="458" t="s">
        <v>941</v>
      </c>
      <c r="H2863" s="453">
        <v>120</v>
      </c>
      <c r="I2863" s="453">
        <v>422</v>
      </c>
    </row>
    <row r="2864" spans="1:9" ht="15" customHeight="1" x14ac:dyDescent="0.25">
      <c r="A2864" s="223"/>
      <c r="B2864" s="453">
        <v>34</v>
      </c>
      <c r="C2864" s="453">
        <v>201812</v>
      </c>
      <c r="D2864" s="453">
        <v>201812</v>
      </c>
      <c r="E2864" s="453" t="s">
        <v>1069</v>
      </c>
      <c r="F2864" s="453" t="s">
        <v>1306</v>
      </c>
      <c r="G2864" s="458" t="s">
        <v>941</v>
      </c>
      <c r="H2864" s="453">
        <v>121</v>
      </c>
      <c r="I2864" s="453">
        <v>2786</v>
      </c>
    </row>
    <row r="2865" spans="1:9" ht="15" customHeight="1" x14ac:dyDescent="0.25">
      <c r="A2865" s="223"/>
      <c r="B2865" s="453">
        <v>34</v>
      </c>
      <c r="C2865" s="453">
        <v>201812</v>
      </c>
      <c r="D2865" s="453">
        <v>201812</v>
      </c>
      <c r="E2865" s="453" t="s">
        <v>1069</v>
      </c>
      <c r="F2865" s="453" t="s">
        <v>1305</v>
      </c>
      <c r="G2865" s="458" t="s">
        <v>941</v>
      </c>
      <c r="H2865" s="453">
        <v>126</v>
      </c>
      <c r="I2865" s="453">
        <v>468</v>
      </c>
    </row>
    <row r="2866" spans="1:9" ht="15" customHeight="1" x14ac:dyDescent="0.25">
      <c r="A2866" s="223"/>
      <c r="B2866" s="453">
        <v>34</v>
      </c>
      <c r="C2866" s="453">
        <v>201812</v>
      </c>
      <c r="D2866" s="453">
        <v>201812</v>
      </c>
      <c r="E2866" s="453" t="s">
        <v>1069</v>
      </c>
      <c r="F2866" s="456" t="s">
        <v>1320</v>
      </c>
      <c r="G2866" s="458" t="s">
        <v>1003</v>
      </c>
      <c r="H2866" s="453">
        <v>120</v>
      </c>
      <c r="I2866" s="453">
        <v>67</v>
      </c>
    </row>
    <row r="2867" spans="1:9" ht="15" customHeight="1" x14ac:dyDescent="0.25">
      <c r="A2867" s="223"/>
      <c r="B2867" s="453">
        <v>34</v>
      </c>
      <c r="C2867" s="453">
        <v>201812</v>
      </c>
      <c r="D2867" s="453">
        <v>201812</v>
      </c>
      <c r="E2867" s="453" t="s">
        <v>1069</v>
      </c>
      <c r="F2867" s="456" t="s">
        <v>1320</v>
      </c>
      <c r="G2867" s="458" t="s">
        <v>1003</v>
      </c>
      <c r="H2867" s="453">
        <v>121</v>
      </c>
      <c r="I2867" s="453">
        <v>665</v>
      </c>
    </row>
    <row r="2868" spans="1:9" ht="15" customHeight="1" x14ac:dyDescent="0.25">
      <c r="A2868" s="223"/>
      <c r="B2868" s="453">
        <v>34</v>
      </c>
      <c r="C2868" s="453">
        <v>201812</v>
      </c>
      <c r="D2868" s="453">
        <v>201812</v>
      </c>
      <c r="E2868" s="453" t="s">
        <v>1069</v>
      </c>
      <c r="F2868" s="456" t="s">
        <v>1319</v>
      </c>
      <c r="G2868" s="458" t="s">
        <v>1003</v>
      </c>
      <c r="H2868" s="453">
        <v>126</v>
      </c>
      <c r="I2868" s="453">
        <v>108</v>
      </c>
    </row>
    <row r="2869" spans="1:9" ht="15" customHeight="1" x14ac:dyDescent="0.25">
      <c r="A2869" s="223"/>
      <c r="B2869" s="453">
        <v>36</v>
      </c>
      <c r="C2869" s="453">
        <v>201812</v>
      </c>
      <c r="D2869" s="453">
        <v>201812</v>
      </c>
      <c r="E2869" s="453" t="s">
        <v>1070</v>
      </c>
      <c r="F2869" s="456" t="s">
        <v>1336</v>
      </c>
      <c r="G2869" s="458" t="s">
        <v>937</v>
      </c>
      <c r="H2869" s="453">
        <v>120</v>
      </c>
      <c r="I2869" s="453">
        <v>165</v>
      </c>
    </row>
    <row r="2870" spans="1:9" ht="15" customHeight="1" x14ac:dyDescent="0.25">
      <c r="A2870" s="223"/>
      <c r="B2870" s="453">
        <v>36</v>
      </c>
      <c r="C2870" s="453">
        <v>201812</v>
      </c>
      <c r="D2870" s="453">
        <v>201812</v>
      </c>
      <c r="E2870" s="453" t="s">
        <v>1070</v>
      </c>
      <c r="F2870" s="456" t="s">
        <v>1336</v>
      </c>
      <c r="G2870" s="458" t="s">
        <v>937</v>
      </c>
      <c r="H2870" s="453">
        <v>121</v>
      </c>
      <c r="I2870" s="453">
        <v>1529</v>
      </c>
    </row>
    <row r="2871" spans="1:9" ht="15" customHeight="1" x14ac:dyDescent="0.25">
      <c r="A2871" s="223"/>
      <c r="B2871" s="453">
        <v>36</v>
      </c>
      <c r="C2871" s="453">
        <v>201812</v>
      </c>
      <c r="D2871" s="453">
        <v>201812</v>
      </c>
      <c r="E2871" s="453" t="s">
        <v>1070</v>
      </c>
      <c r="F2871" s="453" t="s">
        <v>1318</v>
      </c>
      <c r="G2871" s="458" t="s">
        <v>1003</v>
      </c>
      <c r="H2871" s="453">
        <v>120</v>
      </c>
      <c r="I2871" s="453">
        <v>54</v>
      </c>
    </row>
    <row r="2872" spans="1:9" ht="15" customHeight="1" x14ac:dyDescent="0.25">
      <c r="A2872" s="223"/>
      <c r="B2872" s="453">
        <v>36</v>
      </c>
      <c r="C2872" s="453">
        <v>201812</v>
      </c>
      <c r="D2872" s="453">
        <v>201812</v>
      </c>
      <c r="E2872" s="453" t="s">
        <v>1070</v>
      </c>
      <c r="F2872" s="453" t="s">
        <v>1318</v>
      </c>
      <c r="G2872" s="458" t="s">
        <v>1003</v>
      </c>
      <c r="H2872" s="453">
        <v>121</v>
      </c>
      <c r="I2872" s="453">
        <v>594</v>
      </c>
    </row>
    <row r="2873" spans="1:9" ht="15" customHeight="1" x14ac:dyDescent="0.25">
      <c r="A2873" s="223"/>
      <c r="B2873" s="453">
        <v>36</v>
      </c>
      <c r="C2873" s="453">
        <v>201812</v>
      </c>
      <c r="D2873" s="453">
        <v>201812</v>
      </c>
      <c r="E2873" s="453" t="s">
        <v>1070</v>
      </c>
      <c r="F2873" s="453" t="s">
        <v>1317</v>
      </c>
      <c r="G2873" s="458" t="s">
        <v>1003</v>
      </c>
      <c r="H2873" s="453">
        <v>126</v>
      </c>
      <c r="I2873" s="453">
        <v>82</v>
      </c>
    </row>
    <row r="2874" spans="1:9" ht="15" customHeight="1" x14ac:dyDescent="0.25">
      <c r="A2874" s="223"/>
      <c r="B2874" s="453">
        <v>36</v>
      </c>
      <c r="C2874" s="453">
        <v>201812</v>
      </c>
      <c r="D2874" s="453">
        <v>201812</v>
      </c>
      <c r="E2874" s="453" t="s">
        <v>1070</v>
      </c>
      <c r="F2874" s="453" t="s">
        <v>1330</v>
      </c>
      <c r="G2874" s="458" t="s">
        <v>939</v>
      </c>
      <c r="H2874" s="453">
        <v>120</v>
      </c>
      <c r="I2874" s="453">
        <v>231</v>
      </c>
    </row>
    <row r="2875" spans="1:9" ht="15" customHeight="1" x14ac:dyDescent="0.25">
      <c r="A2875" s="223"/>
      <c r="B2875" s="453">
        <v>36</v>
      </c>
      <c r="C2875" s="453">
        <v>201812</v>
      </c>
      <c r="D2875" s="453">
        <v>201812</v>
      </c>
      <c r="E2875" s="453" t="s">
        <v>1070</v>
      </c>
      <c r="F2875" s="453" t="s">
        <v>1330</v>
      </c>
      <c r="G2875" s="458" t="s">
        <v>939</v>
      </c>
      <c r="H2875" s="453">
        <v>121</v>
      </c>
      <c r="I2875" s="453">
        <v>2121</v>
      </c>
    </row>
    <row r="2876" spans="1:9" ht="15" customHeight="1" x14ac:dyDescent="0.25">
      <c r="A2876" s="450"/>
      <c r="B2876" s="559">
        <v>4</v>
      </c>
      <c r="C2876" s="559">
        <v>201908</v>
      </c>
      <c r="D2876" s="560">
        <v>201812</v>
      </c>
      <c r="E2876" s="454" t="s">
        <v>1066</v>
      </c>
      <c r="F2876" s="560">
        <v>47</v>
      </c>
      <c r="G2876" s="458" t="s">
        <v>920</v>
      </c>
      <c r="H2876" s="560">
        <v>120</v>
      </c>
      <c r="I2876" s="560">
        <v>-2</v>
      </c>
    </row>
    <row r="2877" spans="1:9" ht="15" customHeight="1" x14ac:dyDescent="0.25">
      <c r="A2877" s="450"/>
      <c r="B2877" s="559">
        <v>4</v>
      </c>
      <c r="C2877" s="559">
        <v>201908</v>
      </c>
      <c r="D2877" s="560">
        <v>201812</v>
      </c>
      <c r="E2877" s="454" t="s">
        <v>1066</v>
      </c>
      <c r="F2877" s="560" t="s">
        <v>1304</v>
      </c>
      <c r="G2877" s="458" t="s">
        <v>920</v>
      </c>
      <c r="H2877" s="560">
        <v>126</v>
      </c>
      <c r="I2877" s="560">
        <v>-1</v>
      </c>
    </row>
    <row r="2878" spans="1:9" ht="15" customHeight="1" x14ac:dyDescent="0.25">
      <c r="A2878" s="450"/>
      <c r="B2878" s="559">
        <v>4</v>
      </c>
      <c r="C2878" s="559">
        <v>201908</v>
      </c>
      <c r="D2878" s="560">
        <v>201812</v>
      </c>
      <c r="E2878" s="454" t="s">
        <v>1066</v>
      </c>
      <c r="F2878" s="560" t="s">
        <v>1327</v>
      </c>
      <c r="G2878" s="458" t="s">
        <v>923</v>
      </c>
      <c r="H2878" s="560">
        <v>121</v>
      </c>
      <c r="I2878" s="560">
        <v>1</v>
      </c>
    </row>
    <row r="2879" spans="1:9" ht="15" customHeight="1" x14ac:dyDescent="0.25">
      <c r="A2879" s="450"/>
      <c r="B2879" s="559">
        <v>4</v>
      </c>
      <c r="C2879" s="559">
        <v>201908</v>
      </c>
      <c r="D2879" s="560">
        <v>201812</v>
      </c>
      <c r="E2879" s="454" t="s">
        <v>1066</v>
      </c>
      <c r="F2879" s="560" t="s">
        <v>1328</v>
      </c>
      <c r="G2879" s="458" t="s">
        <v>925</v>
      </c>
      <c r="H2879" s="560">
        <v>120</v>
      </c>
      <c r="I2879" s="560">
        <v>-1</v>
      </c>
    </row>
    <row r="2880" spans="1:9" ht="15" customHeight="1" x14ac:dyDescent="0.25">
      <c r="A2880" s="450"/>
      <c r="B2880" s="559">
        <v>4</v>
      </c>
      <c r="C2880" s="559">
        <v>201908</v>
      </c>
      <c r="D2880" s="560">
        <v>201812</v>
      </c>
      <c r="E2880" s="454" t="s">
        <v>1066</v>
      </c>
      <c r="F2880" s="560" t="s">
        <v>1328</v>
      </c>
      <c r="G2880" s="458" t="s">
        <v>925</v>
      </c>
      <c r="H2880" s="560">
        <v>121</v>
      </c>
      <c r="I2880" s="560">
        <v>2</v>
      </c>
    </row>
    <row r="2881" spans="1:9" ht="15" customHeight="1" x14ac:dyDescent="0.25">
      <c r="A2881" s="450"/>
      <c r="B2881" s="559">
        <v>4</v>
      </c>
      <c r="C2881" s="559">
        <v>201908</v>
      </c>
      <c r="D2881" s="560">
        <v>201812</v>
      </c>
      <c r="E2881" s="454" t="s">
        <v>1066</v>
      </c>
      <c r="F2881" s="560" t="s">
        <v>1322</v>
      </c>
      <c r="G2881" s="458" t="s">
        <v>1003</v>
      </c>
      <c r="H2881" s="560">
        <v>121</v>
      </c>
      <c r="I2881" s="560">
        <v>-1</v>
      </c>
    </row>
    <row r="2882" spans="1:9" ht="15" customHeight="1" x14ac:dyDescent="0.25">
      <c r="A2882" s="450"/>
      <c r="B2882" s="559">
        <v>5</v>
      </c>
      <c r="C2882" s="559">
        <v>201908</v>
      </c>
      <c r="D2882" s="560">
        <v>201812</v>
      </c>
      <c r="E2882" s="454" t="s">
        <v>1067</v>
      </c>
      <c r="F2882" s="560">
        <v>18</v>
      </c>
      <c r="G2882" s="458" t="s">
        <v>940</v>
      </c>
      <c r="H2882" s="560">
        <v>120</v>
      </c>
      <c r="I2882" s="560">
        <v>-1</v>
      </c>
    </row>
    <row r="2883" spans="1:9" ht="15" customHeight="1" x14ac:dyDescent="0.25">
      <c r="A2883" s="450"/>
      <c r="B2883" s="559">
        <v>5</v>
      </c>
      <c r="C2883" s="559">
        <v>201908</v>
      </c>
      <c r="D2883" s="560">
        <v>201812</v>
      </c>
      <c r="E2883" s="454" t="s">
        <v>1067</v>
      </c>
      <c r="F2883" s="560">
        <v>18</v>
      </c>
      <c r="G2883" s="458" t="s">
        <v>940</v>
      </c>
      <c r="H2883" s="560">
        <v>121</v>
      </c>
      <c r="I2883" s="560">
        <v>1</v>
      </c>
    </row>
    <row r="2884" spans="1:9" ht="15" customHeight="1" x14ac:dyDescent="0.25">
      <c r="A2884" s="450"/>
      <c r="B2884" s="559">
        <v>5</v>
      </c>
      <c r="C2884" s="559">
        <v>201908</v>
      </c>
      <c r="D2884" s="560">
        <v>201812</v>
      </c>
      <c r="E2884" s="454" t="s">
        <v>1067</v>
      </c>
      <c r="F2884" s="560" t="s">
        <v>1315</v>
      </c>
      <c r="G2884" s="458" t="s">
        <v>930</v>
      </c>
      <c r="H2884" s="560">
        <v>126</v>
      </c>
      <c r="I2884" s="560">
        <v>1</v>
      </c>
    </row>
    <row r="2885" spans="1:9" ht="15" customHeight="1" x14ac:dyDescent="0.25">
      <c r="A2885" s="450"/>
      <c r="B2885" s="559">
        <v>5</v>
      </c>
      <c r="C2885" s="559">
        <v>201908</v>
      </c>
      <c r="D2885" s="560">
        <v>201812</v>
      </c>
      <c r="E2885" s="454" t="s">
        <v>1067</v>
      </c>
      <c r="F2885" s="560" t="s">
        <v>1316</v>
      </c>
      <c r="G2885" s="458" t="s">
        <v>930</v>
      </c>
      <c r="H2885" s="560">
        <v>120</v>
      </c>
      <c r="I2885" s="560">
        <v>1</v>
      </c>
    </row>
    <row r="2886" spans="1:9" ht="15" customHeight="1" x14ac:dyDescent="0.25">
      <c r="A2886" s="450"/>
      <c r="B2886" s="559">
        <v>5</v>
      </c>
      <c r="C2886" s="559">
        <v>201908</v>
      </c>
      <c r="D2886" s="560">
        <v>201812</v>
      </c>
      <c r="E2886" s="454" t="s">
        <v>1067</v>
      </c>
      <c r="F2886" s="560" t="s">
        <v>1316</v>
      </c>
      <c r="G2886" s="458" t="s">
        <v>930</v>
      </c>
      <c r="H2886" s="560">
        <v>121</v>
      </c>
      <c r="I2886" s="560">
        <v>4</v>
      </c>
    </row>
    <row r="2887" spans="1:9" ht="15" customHeight="1" x14ac:dyDescent="0.25">
      <c r="A2887" s="450"/>
      <c r="B2887" s="559">
        <v>5</v>
      </c>
      <c r="C2887" s="559">
        <v>201908</v>
      </c>
      <c r="D2887" s="560">
        <v>201812</v>
      </c>
      <c r="E2887" s="454" t="s">
        <v>1067</v>
      </c>
      <c r="F2887" s="560" t="s">
        <v>1325</v>
      </c>
      <c r="G2887" s="458" t="s">
        <v>928</v>
      </c>
      <c r="H2887" s="560">
        <v>120</v>
      </c>
      <c r="I2887" s="560">
        <v>1</v>
      </c>
    </row>
    <row r="2888" spans="1:9" ht="15" customHeight="1" x14ac:dyDescent="0.25">
      <c r="A2888" s="450"/>
      <c r="B2888" s="559">
        <v>5</v>
      </c>
      <c r="C2888" s="559">
        <v>201908</v>
      </c>
      <c r="D2888" s="560">
        <v>201812</v>
      </c>
      <c r="E2888" s="454" t="s">
        <v>1067</v>
      </c>
      <c r="F2888" s="560" t="s">
        <v>1329</v>
      </c>
      <c r="G2888" s="458" t="s">
        <v>925</v>
      </c>
      <c r="H2888" s="560">
        <v>121</v>
      </c>
      <c r="I2888" s="560">
        <v>3</v>
      </c>
    </row>
    <row r="2889" spans="1:9" ht="15" customHeight="1" x14ac:dyDescent="0.25">
      <c r="A2889" s="450"/>
      <c r="B2889" s="559">
        <v>5</v>
      </c>
      <c r="C2889" s="559">
        <v>201908</v>
      </c>
      <c r="D2889" s="560">
        <v>201812</v>
      </c>
      <c r="E2889" s="454" t="s">
        <v>1067</v>
      </c>
      <c r="F2889" s="560" t="s">
        <v>1331</v>
      </c>
      <c r="G2889" s="458" t="s">
        <v>939</v>
      </c>
      <c r="H2889" s="560">
        <v>121</v>
      </c>
      <c r="I2889" s="560">
        <v>1</v>
      </c>
    </row>
    <row r="2890" spans="1:9" ht="15" customHeight="1" x14ac:dyDescent="0.25">
      <c r="A2890" s="450"/>
      <c r="B2890" s="559">
        <v>8</v>
      </c>
      <c r="C2890" s="559">
        <v>201908</v>
      </c>
      <c r="D2890" s="560">
        <v>201812</v>
      </c>
      <c r="E2890" s="454" t="s">
        <v>1068</v>
      </c>
      <c r="F2890" s="560">
        <v>34</v>
      </c>
      <c r="G2890" s="458" t="s">
        <v>1024</v>
      </c>
      <c r="H2890" s="560">
        <v>120</v>
      </c>
      <c r="I2890" s="560">
        <v>-1</v>
      </c>
    </row>
    <row r="2891" spans="1:9" ht="15" customHeight="1" x14ac:dyDescent="0.25">
      <c r="A2891" s="450"/>
      <c r="B2891" s="559">
        <v>8</v>
      </c>
      <c r="C2891" s="559">
        <v>201908</v>
      </c>
      <c r="D2891" s="560">
        <v>201812</v>
      </c>
      <c r="E2891" s="454" t="s">
        <v>1068</v>
      </c>
      <c r="F2891" s="560">
        <v>34</v>
      </c>
      <c r="G2891" s="458" t="s">
        <v>1024</v>
      </c>
      <c r="H2891" s="560">
        <v>121</v>
      </c>
      <c r="I2891" s="560">
        <v>2</v>
      </c>
    </row>
    <row r="2892" spans="1:9" ht="15" customHeight="1" x14ac:dyDescent="0.25">
      <c r="A2892" s="450"/>
      <c r="B2892" s="559">
        <v>8</v>
      </c>
      <c r="C2892" s="559">
        <v>201908</v>
      </c>
      <c r="D2892" s="560">
        <v>201812</v>
      </c>
      <c r="E2892" s="454" t="s">
        <v>1068</v>
      </c>
      <c r="F2892" s="560">
        <v>45</v>
      </c>
      <c r="G2892" s="458" t="s">
        <v>920</v>
      </c>
      <c r="H2892" s="560">
        <v>120</v>
      </c>
      <c r="I2892" s="560">
        <v>-1</v>
      </c>
    </row>
    <row r="2893" spans="1:9" ht="15" customHeight="1" x14ac:dyDescent="0.25">
      <c r="A2893" s="450"/>
      <c r="B2893" s="559">
        <v>8</v>
      </c>
      <c r="C2893" s="559">
        <v>201908</v>
      </c>
      <c r="D2893" s="560">
        <v>201812</v>
      </c>
      <c r="E2893" s="454" t="s">
        <v>1068</v>
      </c>
      <c r="F2893" s="560">
        <v>45</v>
      </c>
      <c r="G2893" s="458" t="s">
        <v>920</v>
      </c>
      <c r="H2893" s="560">
        <v>121</v>
      </c>
      <c r="I2893" s="560">
        <v>3</v>
      </c>
    </row>
    <row r="2894" spans="1:9" ht="15" customHeight="1" x14ac:dyDescent="0.25">
      <c r="A2894" s="450"/>
      <c r="B2894" s="559">
        <v>8</v>
      </c>
      <c r="C2894" s="559">
        <v>201908</v>
      </c>
      <c r="D2894" s="560">
        <v>201812</v>
      </c>
      <c r="E2894" s="454" t="s">
        <v>1068</v>
      </c>
      <c r="F2894" s="560">
        <v>69</v>
      </c>
      <c r="G2894" s="458" t="s">
        <v>937</v>
      </c>
      <c r="H2894" s="560">
        <v>120</v>
      </c>
      <c r="I2894" s="560">
        <v>-1</v>
      </c>
    </row>
    <row r="2895" spans="1:9" ht="15" customHeight="1" x14ac:dyDescent="0.25">
      <c r="A2895" s="450"/>
      <c r="B2895" s="559">
        <v>8</v>
      </c>
      <c r="C2895" s="559">
        <v>201908</v>
      </c>
      <c r="D2895" s="560">
        <v>201812</v>
      </c>
      <c r="E2895" s="454" t="s">
        <v>1068</v>
      </c>
      <c r="F2895" s="560">
        <v>69</v>
      </c>
      <c r="G2895" s="458" t="s">
        <v>937</v>
      </c>
      <c r="H2895" s="560">
        <v>121</v>
      </c>
      <c r="I2895" s="560">
        <v>2</v>
      </c>
    </row>
    <row r="2896" spans="1:9" ht="15" customHeight="1" x14ac:dyDescent="0.25">
      <c r="A2896" s="450"/>
      <c r="B2896" s="559">
        <v>8</v>
      </c>
      <c r="C2896" s="559">
        <v>201908</v>
      </c>
      <c r="D2896" s="560">
        <v>201812</v>
      </c>
      <c r="E2896" s="454" t="s">
        <v>1068</v>
      </c>
      <c r="F2896" s="560" t="s">
        <v>1334</v>
      </c>
      <c r="G2896" s="458" t="s">
        <v>937</v>
      </c>
      <c r="H2896" s="560">
        <v>126</v>
      </c>
      <c r="I2896" s="560">
        <v>2</v>
      </c>
    </row>
    <row r="2897" spans="1:9" ht="15" customHeight="1" x14ac:dyDescent="0.25">
      <c r="A2897" s="450"/>
      <c r="B2897" s="559">
        <v>8</v>
      </c>
      <c r="C2897" s="559">
        <v>201908</v>
      </c>
      <c r="D2897" s="560">
        <v>201812</v>
      </c>
      <c r="E2897" s="454" t="s">
        <v>1068</v>
      </c>
      <c r="F2897" s="458" t="s">
        <v>1312</v>
      </c>
      <c r="G2897" s="458" t="s">
        <v>930</v>
      </c>
      <c r="H2897" s="560">
        <v>121</v>
      </c>
      <c r="I2897" s="560">
        <v>1</v>
      </c>
    </row>
    <row r="2898" spans="1:9" ht="15" customHeight="1" x14ac:dyDescent="0.25">
      <c r="A2898" s="450"/>
      <c r="B2898" s="559">
        <v>8</v>
      </c>
      <c r="C2898" s="559">
        <v>201908</v>
      </c>
      <c r="D2898" s="560">
        <v>201812</v>
      </c>
      <c r="E2898" s="454" t="s">
        <v>1068</v>
      </c>
      <c r="F2898" s="458" t="s">
        <v>1332</v>
      </c>
      <c r="G2898" s="458" t="s">
        <v>913</v>
      </c>
      <c r="H2898" s="560">
        <v>121</v>
      </c>
      <c r="I2898" s="560">
        <v>4</v>
      </c>
    </row>
    <row r="2899" spans="1:9" ht="15" customHeight="1" x14ac:dyDescent="0.25">
      <c r="A2899" s="450"/>
      <c r="B2899" s="559">
        <v>34</v>
      </c>
      <c r="C2899" s="559">
        <v>201908</v>
      </c>
      <c r="D2899" s="560">
        <v>201812</v>
      </c>
      <c r="E2899" s="454" t="s">
        <v>1069</v>
      </c>
      <c r="F2899" s="458">
        <v>33</v>
      </c>
      <c r="G2899" s="458" t="s">
        <v>1024</v>
      </c>
      <c r="H2899" s="560">
        <v>121</v>
      </c>
      <c r="I2899" s="560">
        <v>2</v>
      </c>
    </row>
    <row r="2900" spans="1:9" ht="15" customHeight="1" x14ac:dyDescent="0.25">
      <c r="A2900" s="450"/>
      <c r="B2900" s="559">
        <v>34</v>
      </c>
      <c r="C2900" s="559">
        <v>201908</v>
      </c>
      <c r="D2900" s="560">
        <v>201812</v>
      </c>
      <c r="E2900" s="454" t="s">
        <v>1069</v>
      </c>
      <c r="F2900" s="458" t="s">
        <v>1310</v>
      </c>
      <c r="G2900" s="458" t="s">
        <v>1024</v>
      </c>
      <c r="H2900" s="560">
        <v>126</v>
      </c>
      <c r="I2900" s="560">
        <v>-1</v>
      </c>
    </row>
    <row r="2901" spans="1:9" ht="15" customHeight="1" x14ac:dyDescent="0.25">
      <c r="A2901" s="450"/>
      <c r="B2901" s="559">
        <v>34</v>
      </c>
      <c r="C2901" s="559">
        <v>201908</v>
      </c>
      <c r="D2901" s="560">
        <v>201812</v>
      </c>
      <c r="E2901" s="454" t="s">
        <v>1069</v>
      </c>
      <c r="F2901" s="560">
        <v>46</v>
      </c>
      <c r="G2901" s="458" t="s">
        <v>920</v>
      </c>
      <c r="H2901" s="560">
        <v>121</v>
      </c>
      <c r="I2901" s="560">
        <v>1</v>
      </c>
    </row>
    <row r="2902" spans="1:9" ht="15" customHeight="1" x14ac:dyDescent="0.25">
      <c r="A2902" s="450"/>
      <c r="B2902" s="559">
        <v>34</v>
      </c>
      <c r="C2902" s="559">
        <v>201908</v>
      </c>
      <c r="D2902" s="560">
        <v>201812</v>
      </c>
      <c r="E2902" s="454" t="s">
        <v>1069</v>
      </c>
      <c r="F2902" s="560" t="s">
        <v>1303</v>
      </c>
      <c r="G2902" s="458" t="s">
        <v>920</v>
      </c>
      <c r="H2902" s="560">
        <v>126</v>
      </c>
      <c r="I2902" s="560">
        <v>-1</v>
      </c>
    </row>
    <row r="2903" spans="1:9" ht="15" customHeight="1" x14ac:dyDescent="0.25">
      <c r="A2903" s="450"/>
      <c r="B2903" s="559">
        <v>34</v>
      </c>
      <c r="C2903" s="559">
        <v>201908</v>
      </c>
      <c r="D2903" s="560">
        <v>201812</v>
      </c>
      <c r="E2903" s="454" t="s">
        <v>1069</v>
      </c>
      <c r="F2903" s="560" t="s">
        <v>1324</v>
      </c>
      <c r="G2903" s="458" t="s">
        <v>928</v>
      </c>
      <c r="H2903" s="560">
        <v>121</v>
      </c>
      <c r="I2903" s="560">
        <v>-1</v>
      </c>
    </row>
    <row r="2904" spans="1:9" ht="15" customHeight="1" x14ac:dyDescent="0.25">
      <c r="A2904" s="450"/>
      <c r="B2904" s="559">
        <v>34</v>
      </c>
      <c r="C2904" s="559">
        <v>201908</v>
      </c>
      <c r="D2904" s="560">
        <v>201812</v>
      </c>
      <c r="E2904" s="454" t="s">
        <v>1069</v>
      </c>
      <c r="F2904" s="560" t="s">
        <v>1306</v>
      </c>
      <c r="G2904" s="458" t="s">
        <v>941</v>
      </c>
      <c r="H2904" s="560">
        <v>121</v>
      </c>
      <c r="I2904" s="560">
        <v>-3</v>
      </c>
    </row>
    <row r="2905" spans="1:9" ht="15" customHeight="1" x14ac:dyDescent="0.25">
      <c r="A2905" s="450"/>
      <c r="B2905" s="559">
        <v>34</v>
      </c>
      <c r="C2905" s="559">
        <v>201908</v>
      </c>
      <c r="D2905" s="560">
        <v>201812</v>
      </c>
      <c r="E2905" s="454" t="s">
        <v>1069</v>
      </c>
      <c r="F2905" s="560" t="s">
        <v>1305</v>
      </c>
      <c r="G2905" s="458" t="s">
        <v>941</v>
      </c>
      <c r="H2905" s="560">
        <v>126</v>
      </c>
      <c r="I2905" s="560">
        <v>2</v>
      </c>
    </row>
    <row r="2906" spans="1:9" ht="15" customHeight="1" x14ac:dyDescent="0.25">
      <c r="A2906" s="450"/>
      <c r="B2906" s="559">
        <v>36</v>
      </c>
      <c r="C2906" s="559">
        <v>201908</v>
      </c>
      <c r="D2906" s="560">
        <v>201812</v>
      </c>
      <c r="E2906" s="454" t="s">
        <v>1070</v>
      </c>
      <c r="F2906" s="560" t="s">
        <v>1336</v>
      </c>
      <c r="G2906" s="458" t="s">
        <v>937</v>
      </c>
      <c r="H2906" s="560">
        <v>120</v>
      </c>
      <c r="I2906" s="560">
        <v>-2</v>
      </c>
    </row>
    <row r="2907" spans="1:9" ht="15" customHeight="1" x14ac:dyDescent="0.25">
      <c r="A2907" s="450"/>
      <c r="B2907" s="559">
        <v>36</v>
      </c>
      <c r="C2907" s="559">
        <v>201908</v>
      </c>
      <c r="D2907" s="560">
        <v>201812</v>
      </c>
      <c r="E2907" s="454" t="s">
        <v>1070</v>
      </c>
      <c r="F2907" s="560" t="s">
        <v>1336</v>
      </c>
      <c r="G2907" s="458" t="s">
        <v>937</v>
      </c>
      <c r="H2907" s="560">
        <v>121</v>
      </c>
      <c r="I2907" s="560">
        <v>1</v>
      </c>
    </row>
    <row r="2908" spans="1:9" ht="15" customHeight="1" x14ac:dyDescent="0.25">
      <c r="A2908" s="450"/>
      <c r="B2908" s="559">
        <v>36</v>
      </c>
      <c r="C2908" s="559">
        <v>201908</v>
      </c>
      <c r="D2908" s="560">
        <v>201812</v>
      </c>
      <c r="E2908" s="454" t="s">
        <v>1070</v>
      </c>
      <c r="F2908" s="458" t="s">
        <v>1318</v>
      </c>
      <c r="G2908" s="458" t="s">
        <v>1003</v>
      </c>
      <c r="H2908" s="560">
        <v>120</v>
      </c>
      <c r="I2908" s="560">
        <v>-1</v>
      </c>
    </row>
    <row r="2909" spans="1:9" ht="15" customHeight="1" x14ac:dyDescent="0.25">
      <c r="A2909" s="450"/>
      <c r="B2909" s="559">
        <v>36</v>
      </c>
      <c r="C2909" s="559">
        <v>201908</v>
      </c>
      <c r="D2909" s="560">
        <v>201812</v>
      </c>
      <c r="E2909" s="454" t="s">
        <v>1070</v>
      </c>
      <c r="F2909" s="458" t="s">
        <v>1318</v>
      </c>
      <c r="G2909" s="458" t="s">
        <v>1003</v>
      </c>
      <c r="H2909" s="560">
        <v>121</v>
      </c>
      <c r="I2909" s="560">
        <v>3</v>
      </c>
    </row>
    <row r="2910" spans="1:9" ht="15" customHeight="1" x14ac:dyDescent="0.25">
      <c r="A2910" s="450"/>
      <c r="B2910" s="559">
        <v>36</v>
      </c>
      <c r="C2910" s="559">
        <v>201908</v>
      </c>
      <c r="D2910" s="560">
        <v>201812</v>
      </c>
      <c r="E2910" s="454" t="s">
        <v>1070</v>
      </c>
      <c r="F2910" s="458" t="s">
        <v>1330</v>
      </c>
      <c r="G2910" s="458" t="s">
        <v>939</v>
      </c>
      <c r="H2910" s="560">
        <v>120</v>
      </c>
      <c r="I2910" s="560">
        <v>1</v>
      </c>
    </row>
    <row r="2911" spans="1:9" ht="15" customHeight="1" x14ac:dyDescent="0.25">
      <c r="A2911" s="450"/>
      <c r="B2911" s="559">
        <v>36</v>
      </c>
      <c r="C2911" s="559">
        <v>201908</v>
      </c>
      <c r="D2911" s="560">
        <v>201812</v>
      </c>
      <c r="E2911" s="454" t="s">
        <v>1070</v>
      </c>
      <c r="F2911" s="458" t="s">
        <v>1330</v>
      </c>
      <c r="G2911" s="458" t="s">
        <v>939</v>
      </c>
      <c r="H2911" s="560">
        <v>121</v>
      </c>
      <c r="I2911" s="560">
        <v>-1</v>
      </c>
    </row>
    <row r="2912" spans="1:9" ht="15" customHeight="1" x14ac:dyDescent="0.2">
      <c r="A2912" s="462"/>
      <c r="B2912" s="557">
        <v>4</v>
      </c>
      <c r="C2912" s="557">
        <v>201907</v>
      </c>
      <c r="D2912" s="557">
        <v>201811</v>
      </c>
      <c r="E2912" s="557" t="s">
        <v>1066</v>
      </c>
      <c r="F2912" s="557">
        <v>47</v>
      </c>
      <c r="G2912" s="557" t="s">
        <v>920</v>
      </c>
      <c r="H2912" s="557">
        <v>120</v>
      </c>
      <c r="I2912" s="557">
        <v>-2</v>
      </c>
    </row>
    <row r="2913" spans="1:9" ht="15" customHeight="1" x14ac:dyDescent="0.2">
      <c r="A2913" s="462"/>
      <c r="B2913" s="557">
        <v>4</v>
      </c>
      <c r="C2913" s="557">
        <v>201907</v>
      </c>
      <c r="D2913" s="557">
        <v>201811</v>
      </c>
      <c r="E2913" s="557" t="s">
        <v>1066</v>
      </c>
      <c r="F2913" s="557">
        <v>47</v>
      </c>
      <c r="G2913" s="557" t="s">
        <v>920</v>
      </c>
      <c r="H2913" s="557">
        <v>121</v>
      </c>
      <c r="I2913" s="557">
        <v>1</v>
      </c>
    </row>
    <row r="2914" spans="1:9" ht="15" customHeight="1" x14ac:dyDescent="0.2">
      <c r="A2914" s="462"/>
      <c r="B2914" s="557">
        <v>4</v>
      </c>
      <c r="C2914" s="557">
        <v>201907</v>
      </c>
      <c r="D2914" s="557">
        <v>201811</v>
      </c>
      <c r="E2914" s="557" t="s">
        <v>1066</v>
      </c>
      <c r="F2914" s="557" t="s">
        <v>1304</v>
      </c>
      <c r="G2914" s="557" t="s">
        <v>920</v>
      </c>
      <c r="H2914" s="557">
        <v>126</v>
      </c>
      <c r="I2914" s="557">
        <v>1</v>
      </c>
    </row>
    <row r="2915" spans="1:9" ht="15" customHeight="1" x14ac:dyDescent="0.2">
      <c r="A2915" s="462"/>
      <c r="B2915" s="557">
        <v>4</v>
      </c>
      <c r="C2915" s="557">
        <v>201907</v>
      </c>
      <c r="D2915" s="557">
        <v>201811</v>
      </c>
      <c r="E2915" s="557" t="s">
        <v>1066</v>
      </c>
      <c r="F2915" s="557" t="s">
        <v>1327</v>
      </c>
      <c r="G2915" s="557" t="s">
        <v>923</v>
      </c>
      <c r="H2915" s="557">
        <v>120</v>
      </c>
      <c r="I2915" s="557">
        <v>-1</v>
      </c>
    </row>
    <row r="2916" spans="1:9" ht="15" customHeight="1" x14ac:dyDescent="0.2">
      <c r="A2916" s="462"/>
      <c r="B2916" s="557">
        <v>4</v>
      </c>
      <c r="C2916" s="557">
        <v>201907</v>
      </c>
      <c r="D2916" s="557">
        <v>201811</v>
      </c>
      <c r="E2916" s="557" t="s">
        <v>1066</v>
      </c>
      <c r="F2916" s="557" t="s">
        <v>1327</v>
      </c>
      <c r="G2916" s="557" t="s">
        <v>923</v>
      </c>
      <c r="H2916" s="557">
        <v>121</v>
      </c>
      <c r="I2916" s="557">
        <v>2</v>
      </c>
    </row>
    <row r="2917" spans="1:9" ht="15" customHeight="1" x14ac:dyDescent="0.2">
      <c r="A2917" s="462"/>
      <c r="B2917" s="557">
        <v>4</v>
      </c>
      <c r="C2917" s="557">
        <v>201907</v>
      </c>
      <c r="D2917" s="557">
        <v>201811</v>
      </c>
      <c r="E2917" s="557" t="s">
        <v>1066</v>
      </c>
      <c r="F2917" s="557" t="s">
        <v>1308</v>
      </c>
      <c r="G2917" s="557" t="s">
        <v>941</v>
      </c>
      <c r="H2917" s="557">
        <v>120</v>
      </c>
      <c r="I2917" s="557">
        <v>-3</v>
      </c>
    </row>
    <row r="2918" spans="1:9" ht="15" customHeight="1" x14ac:dyDescent="0.2">
      <c r="A2918" s="462"/>
      <c r="B2918" s="557">
        <v>4</v>
      </c>
      <c r="C2918" s="557">
        <v>201907</v>
      </c>
      <c r="D2918" s="557">
        <v>201811</v>
      </c>
      <c r="E2918" s="557" t="s">
        <v>1066</v>
      </c>
      <c r="F2918" s="557" t="s">
        <v>1308</v>
      </c>
      <c r="G2918" s="557" t="s">
        <v>941</v>
      </c>
      <c r="H2918" s="557">
        <v>121</v>
      </c>
      <c r="I2918" s="557">
        <v>2</v>
      </c>
    </row>
    <row r="2919" spans="1:9" ht="15" customHeight="1" x14ac:dyDescent="0.2">
      <c r="A2919" s="462"/>
      <c r="B2919" s="557">
        <v>4</v>
      </c>
      <c r="C2919" s="557">
        <v>201907</v>
      </c>
      <c r="D2919" s="557">
        <v>201811</v>
      </c>
      <c r="E2919" s="557" t="s">
        <v>1066</v>
      </c>
      <c r="F2919" s="557" t="s">
        <v>1307</v>
      </c>
      <c r="G2919" s="557" t="s">
        <v>941</v>
      </c>
      <c r="H2919" s="557">
        <v>126</v>
      </c>
      <c r="I2919" s="557">
        <v>1</v>
      </c>
    </row>
    <row r="2920" spans="1:9" ht="15" customHeight="1" x14ac:dyDescent="0.2">
      <c r="A2920" s="462"/>
      <c r="B2920" s="557">
        <v>4</v>
      </c>
      <c r="C2920" s="557">
        <v>201907</v>
      </c>
      <c r="D2920" s="557">
        <v>201811</v>
      </c>
      <c r="E2920" s="557" t="s">
        <v>1066</v>
      </c>
      <c r="F2920" s="557" t="s">
        <v>1328</v>
      </c>
      <c r="G2920" s="557" t="s">
        <v>925</v>
      </c>
      <c r="H2920" s="557">
        <v>120</v>
      </c>
      <c r="I2920" s="557">
        <v>1</v>
      </c>
    </row>
    <row r="2921" spans="1:9" ht="15" customHeight="1" x14ac:dyDescent="0.2">
      <c r="A2921" s="462"/>
      <c r="B2921" s="557">
        <v>4</v>
      </c>
      <c r="C2921" s="557">
        <v>201907</v>
      </c>
      <c r="D2921" s="557">
        <v>201811</v>
      </c>
      <c r="E2921" s="557" t="s">
        <v>1066</v>
      </c>
      <c r="F2921" s="557" t="s">
        <v>1333</v>
      </c>
      <c r="G2921" s="557" t="s">
        <v>913</v>
      </c>
      <c r="H2921" s="557">
        <v>120</v>
      </c>
      <c r="I2921" s="557">
        <v>-1</v>
      </c>
    </row>
    <row r="2922" spans="1:9" ht="15" customHeight="1" x14ac:dyDescent="0.2">
      <c r="A2922" s="462"/>
      <c r="B2922" s="557">
        <v>4</v>
      </c>
      <c r="C2922" s="557">
        <v>201907</v>
      </c>
      <c r="D2922" s="557">
        <v>201811</v>
      </c>
      <c r="E2922" s="557" t="s">
        <v>1066</v>
      </c>
      <c r="F2922" s="557" t="s">
        <v>1333</v>
      </c>
      <c r="G2922" s="557" t="s">
        <v>913</v>
      </c>
      <c r="H2922" s="557">
        <v>121</v>
      </c>
      <c r="I2922" s="557">
        <v>3</v>
      </c>
    </row>
    <row r="2923" spans="1:9" ht="15" customHeight="1" x14ac:dyDescent="0.2">
      <c r="A2923" s="462"/>
      <c r="B2923" s="557">
        <v>5</v>
      </c>
      <c r="C2923" s="557">
        <v>201907</v>
      </c>
      <c r="D2923" s="557">
        <v>201811</v>
      </c>
      <c r="E2923" s="557" t="s">
        <v>1067</v>
      </c>
      <c r="F2923" s="557">
        <v>18</v>
      </c>
      <c r="G2923" s="557" t="s">
        <v>940</v>
      </c>
      <c r="H2923" s="557">
        <v>120</v>
      </c>
      <c r="I2923" s="557">
        <v>1</v>
      </c>
    </row>
    <row r="2924" spans="1:9" ht="15" customHeight="1" x14ac:dyDescent="0.2">
      <c r="A2924" s="462"/>
      <c r="B2924" s="557">
        <v>5</v>
      </c>
      <c r="C2924" s="557">
        <v>201907</v>
      </c>
      <c r="D2924" s="557">
        <v>201811</v>
      </c>
      <c r="E2924" s="557" t="s">
        <v>1067</v>
      </c>
      <c r="F2924" s="557">
        <v>18</v>
      </c>
      <c r="G2924" s="557" t="s">
        <v>940</v>
      </c>
      <c r="H2924" s="557">
        <v>121</v>
      </c>
      <c r="I2924" s="557">
        <v>1</v>
      </c>
    </row>
    <row r="2925" spans="1:9" ht="15" customHeight="1" x14ac:dyDescent="0.2">
      <c r="A2925" s="462"/>
      <c r="B2925" s="557">
        <v>5</v>
      </c>
      <c r="C2925" s="557">
        <v>201907</v>
      </c>
      <c r="D2925" s="557">
        <v>201811</v>
      </c>
      <c r="E2925" s="557" t="s">
        <v>1067</v>
      </c>
      <c r="F2925" s="557" t="s">
        <v>1315</v>
      </c>
      <c r="G2925" s="557" t="s">
        <v>930</v>
      </c>
      <c r="H2925" s="557">
        <v>126</v>
      </c>
      <c r="I2925" s="557">
        <v>-1</v>
      </c>
    </row>
    <row r="2926" spans="1:9" ht="15" customHeight="1" x14ac:dyDescent="0.2">
      <c r="A2926" s="462"/>
      <c r="B2926" s="557">
        <v>5</v>
      </c>
      <c r="C2926" s="557">
        <v>201907</v>
      </c>
      <c r="D2926" s="557">
        <v>201811</v>
      </c>
      <c r="E2926" s="557" t="s">
        <v>1067</v>
      </c>
      <c r="F2926" s="557" t="s">
        <v>1316</v>
      </c>
      <c r="G2926" s="557" t="s">
        <v>930</v>
      </c>
      <c r="H2926" s="557">
        <v>120</v>
      </c>
      <c r="I2926" s="557">
        <v>-1</v>
      </c>
    </row>
    <row r="2927" spans="1:9" ht="15" customHeight="1" x14ac:dyDescent="0.2">
      <c r="A2927" s="462"/>
      <c r="B2927" s="557">
        <v>5</v>
      </c>
      <c r="C2927" s="557">
        <v>201907</v>
      </c>
      <c r="D2927" s="557">
        <v>201811</v>
      </c>
      <c r="E2927" s="557" t="s">
        <v>1067</v>
      </c>
      <c r="F2927" s="557" t="s">
        <v>1316</v>
      </c>
      <c r="G2927" s="557" t="s">
        <v>930</v>
      </c>
      <c r="H2927" s="557">
        <v>121</v>
      </c>
      <c r="I2927" s="557">
        <v>2</v>
      </c>
    </row>
    <row r="2928" spans="1:9" ht="15" customHeight="1" x14ac:dyDescent="0.2">
      <c r="A2928" s="462"/>
      <c r="B2928" s="557">
        <v>5</v>
      </c>
      <c r="C2928" s="557">
        <v>201907</v>
      </c>
      <c r="D2928" s="557">
        <v>201811</v>
      </c>
      <c r="E2928" s="557" t="s">
        <v>1067</v>
      </c>
      <c r="F2928" s="557">
        <v>85</v>
      </c>
      <c r="G2928" s="557" t="s">
        <v>935</v>
      </c>
      <c r="H2928" s="557">
        <v>121</v>
      </c>
      <c r="I2928" s="557">
        <v>-1</v>
      </c>
    </row>
    <row r="2929" spans="1:9" ht="15" customHeight="1" x14ac:dyDescent="0.2">
      <c r="A2929" s="462"/>
      <c r="B2929" s="557">
        <v>5</v>
      </c>
      <c r="C2929" s="557">
        <v>201907</v>
      </c>
      <c r="D2929" s="557">
        <v>201811</v>
      </c>
      <c r="E2929" s="557" t="s">
        <v>1067</v>
      </c>
      <c r="F2929" s="557" t="s">
        <v>1325</v>
      </c>
      <c r="G2929" s="557" t="s">
        <v>928</v>
      </c>
      <c r="H2929" s="557">
        <v>120</v>
      </c>
      <c r="I2929" s="557">
        <v>-1</v>
      </c>
    </row>
    <row r="2930" spans="1:9" ht="15" customHeight="1" x14ac:dyDescent="0.2">
      <c r="A2930" s="462"/>
      <c r="B2930" s="557">
        <v>5</v>
      </c>
      <c r="C2930" s="557">
        <v>201907</v>
      </c>
      <c r="D2930" s="557">
        <v>201811</v>
      </c>
      <c r="E2930" s="557" t="s">
        <v>1067</v>
      </c>
      <c r="F2930" s="557" t="s">
        <v>1325</v>
      </c>
      <c r="G2930" s="557" t="s">
        <v>928</v>
      </c>
      <c r="H2930" s="557">
        <v>121</v>
      </c>
      <c r="I2930" s="557">
        <v>1</v>
      </c>
    </row>
    <row r="2931" spans="1:9" ht="15" customHeight="1" x14ac:dyDescent="0.2">
      <c r="A2931" s="462"/>
      <c r="B2931" s="557">
        <v>5</v>
      </c>
      <c r="C2931" s="557">
        <v>201907</v>
      </c>
      <c r="D2931" s="557">
        <v>201811</v>
      </c>
      <c r="E2931" s="557" t="s">
        <v>1067</v>
      </c>
      <c r="F2931" s="557" t="s">
        <v>1329</v>
      </c>
      <c r="G2931" s="557" t="s">
        <v>925</v>
      </c>
      <c r="H2931" s="557">
        <v>121</v>
      </c>
      <c r="I2931" s="557">
        <v>-1</v>
      </c>
    </row>
    <row r="2932" spans="1:9" ht="15" customHeight="1" x14ac:dyDescent="0.2">
      <c r="A2932" s="462"/>
      <c r="B2932" s="557">
        <v>8</v>
      </c>
      <c r="C2932" s="557">
        <v>201907</v>
      </c>
      <c r="D2932" s="557">
        <v>201811</v>
      </c>
      <c r="E2932" s="557" t="s">
        <v>1068</v>
      </c>
      <c r="F2932" s="557">
        <v>19</v>
      </c>
      <c r="G2932" s="557" t="s">
        <v>940</v>
      </c>
      <c r="H2932" s="557">
        <v>121</v>
      </c>
      <c r="I2932" s="557">
        <v>1</v>
      </c>
    </row>
    <row r="2933" spans="1:9" ht="15" customHeight="1" x14ac:dyDescent="0.2">
      <c r="A2933" s="462"/>
      <c r="B2933" s="557">
        <v>8</v>
      </c>
      <c r="C2933" s="557">
        <v>201907</v>
      </c>
      <c r="D2933" s="557">
        <v>201811</v>
      </c>
      <c r="E2933" s="557" t="s">
        <v>1068</v>
      </c>
      <c r="F2933" s="557">
        <v>34</v>
      </c>
      <c r="G2933" s="557" t="s">
        <v>1024</v>
      </c>
      <c r="H2933" s="557">
        <v>120</v>
      </c>
      <c r="I2933" s="557">
        <v>1</v>
      </c>
    </row>
    <row r="2934" spans="1:9" ht="15" customHeight="1" x14ac:dyDescent="0.2">
      <c r="A2934" s="462"/>
      <c r="B2934" s="557">
        <v>8</v>
      </c>
      <c r="C2934" s="557">
        <v>201907</v>
      </c>
      <c r="D2934" s="557">
        <v>201811</v>
      </c>
      <c r="E2934" s="557" t="s">
        <v>1068</v>
      </c>
      <c r="F2934" s="557" t="s">
        <v>1326</v>
      </c>
      <c r="G2934" s="557" t="s">
        <v>923</v>
      </c>
      <c r="H2934" s="557">
        <v>120</v>
      </c>
      <c r="I2934" s="557">
        <v>-1</v>
      </c>
    </row>
    <row r="2935" spans="1:9" ht="15" customHeight="1" x14ac:dyDescent="0.2">
      <c r="A2935" s="462"/>
      <c r="B2935" s="557">
        <v>8</v>
      </c>
      <c r="C2935" s="557">
        <v>201907</v>
      </c>
      <c r="D2935" s="557">
        <v>201811</v>
      </c>
      <c r="E2935" s="557" t="s">
        <v>1068</v>
      </c>
      <c r="F2935" s="557" t="s">
        <v>1326</v>
      </c>
      <c r="G2935" s="557" t="s">
        <v>923</v>
      </c>
      <c r="H2935" s="557">
        <v>121</v>
      </c>
      <c r="I2935" s="557">
        <v>3</v>
      </c>
    </row>
    <row r="2936" spans="1:9" ht="15" customHeight="1" x14ac:dyDescent="0.2">
      <c r="A2936" s="462"/>
      <c r="B2936" s="557">
        <v>8</v>
      </c>
      <c r="C2936" s="557">
        <v>201907</v>
      </c>
      <c r="D2936" s="557">
        <v>201811</v>
      </c>
      <c r="E2936" s="557" t="s">
        <v>1068</v>
      </c>
      <c r="F2936" s="557" t="s">
        <v>1312</v>
      </c>
      <c r="G2936" s="557" t="s">
        <v>930</v>
      </c>
      <c r="H2936" s="557">
        <v>120</v>
      </c>
      <c r="I2936" s="557">
        <v>1</v>
      </c>
    </row>
    <row r="2937" spans="1:9" ht="15" customHeight="1" x14ac:dyDescent="0.2">
      <c r="A2937" s="462"/>
      <c r="B2937" s="557">
        <v>8</v>
      </c>
      <c r="C2937" s="557">
        <v>201907</v>
      </c>
      <c r="D2937" s="557">
        <v>201811</v>
      </c>
      <c r="E2937" s="557" t="s">
        <v>1068</v>
      </c>
      <c r="F2937" s="557" t="s">
        <v>1323</v>
      </c>
      <c r="G2937" s="557" t="s">
        <v>928</v>
      </c>
      <c r="H2937" s="557">
        <v>121</v>
      </c>
      <c r="I2937" s="557">
        <v>1</v>
      </c>
    </row>
    <row r="2938" spans="1:9" ht="15" customHeight="1" x14ac:dyDescent="0.2">
      <c r="A2938" s="462"/>
      <c r="B2938" s="557">
        <v>8</v>
      </c>
      <c r="C2938" s="557">
        <v>201907</v>
      </c>
      <c r="D2938" s="557">
        <v>201811</v>
      </c>
      <c r="E2938" s="557" t="s">
        <v>1068</v>
      </c>
      <c r="F2938" s="557" t="s">
        <v>1332</v>
      </c>
      <c r="G2938" s="557" t="s">
        <v>913</v>
      </c>
      <c r="H2938" s="557">
        <v>120</v>
      </c>
      <c r="I2938" s="557">
        <v>-1</v>
      </c>
    </row>
    <row r="2939" spans="1:9" ht="15" customHeight="1" x14ac:dyDescent="0.2">
      <c r="A2939" s="462"/>
      <c r="B2939" s="557">
        <v>8</v>
      </c>
      <c r="C2939" s="557">
        <v>201907</v>
      </c>
      <c r="D2939" s="557">
        <v>201811</v>
      </c>
      <c r="E2939" s="557" t="s">
        <v>1068</v>
      </c>
      <c r="F2939" s="557" t="s">
        <v>1332</v>
      </c>
      <c r="G2939" s="557" t="s">
        <v>913</v>
      </c>
      <c r="H2939" s="557">
        <v>121</v>
      </c>
      <c r="I2939" s="557">
        <v>1</v>
      </c>
    </row>
    <row r="2940" spans="1:9" ht="15" customHeight="1" x14ac:dyDescent="0.2">
      <c r="A2940" s="462"/>
      <c r="B2940" s="557">
        <v>34</v>
      </c>
      <c r="C2940" s="557">
        <v>201907</v>
      </c>
      <c r="D2940" s="557">
        <v>201811</v>
      </c>
      <c r="E2940" s="557" t="s">
        <v>1069</v>
      </c>
      <c r="F2940" s="557" t="s">
        <v>1303</v>
      </c>
      <c r="G2940" s="557" t="s">
        <v>920</v>
      </c>
      <c r="H2940" s="557">
        <v>126</v>
      </c>
      <c r="I2940" s="557">
        <v>1</v>
      </c>
    </row>
    <row r="2941" spans="1:9" ht="15" customHeight="1" x14ac:dyDescent="0.2">
      <c r="A2941" s="462"/>
      <c r="B2941" s="557">
        <v>34</v>
      </c>
      <c r="C2941" s="557">
        <v>201907</v>
      </c>
      <c r="D2941" s="557">
        <v>201811</v>
      </c>
      <c r="E2941" s="557" t="s">
        <v>1069</v>
      </c>
      <c r="F2941" s="557" t="s">
        <v>1324</v>
      </c>
      <c r="G2941" s="557" t="s">
        <v>928</v>
      </c>
      <c r="H2941" s="557">
        <v>121</v>
      </c>
      <c r="I2941" s="557">
        <v>1</v>
      </c>
    </row>
    <row r="2942" spans="1:9" ht="15" customHeight="1" x14ac:dyDescent="0.2">
      <c r="A2942" s="462"/>
      <c r="B2942" s="557">
        <v>34</v>
      </c>
      <c r="C2942" s="557">
        <v>201907</v>
      </c>
      <c r="D2942" s="557">
        <v>201811</v>
      </c>
      <c r="E2942" s="557" t="s">
        <v>1069</v>
      </c>
      <c r="F2942" s="557" t="s">
        <v>1306</v>
      </c>
      <c r="G2942" s="557" t="s">
        <v>941</v>
      </c>
      <c r="H2942" s="557">
        <v>121</v>
      </c>
      <c r="I2942" s="557">
        <v>1</v>
      </c>
    </row>
    <row r="2943" spans="1:9" ht="15" customHeight="1" x14ac:dyDescent="0.2">
      <c r="A2943" s="462"/>
      <c r="B2943" s="557">
        <v>36</v>
      </c>
      <c r="C2943" s="557">
        <v>201907</v>
      </c>
      <c r="D2943" s="557">
        <v>201811</v>
      </c>
      <c r="E2943" s="557" t="s">
        <v>1070</v>
      </c>
      <c r="F2943" s="557" t="s">
        <v>1330</v>
      </c>
      <c r="G2943" s="557" t="s">
        <v>939</v>
      </c>
      <c r="H2943" s="557">
        <v>121</v>
      </c>
      <c r="I2943" s="557">
        <v>1</v>
      </c>
    </row>
    <row r="2944" spans="1:9" ht="15" customHeight="1" x14ac:dyDescent="0.2">
      <c r="B2944" s="454">
        <v>4</v>
      </c>
      <c r="C2944" s="454">
        <v>201906</v>
      </c>
      <c r="D2944" s="454">
        <v>201811</v>
      </c>
      <c r="E2944" s="454" t="s">
        <v>1066</v>
      </c>
      <c r="F2944" s="454">
        <v>47</v>
      </c>
      <c r="G2944" s="454" t="s">
        <v>920</v>
      </c>
      <c r="H2944" s="454">
        <v>120</v>
      </c>
      <c r="I2944" s="454">
        <v>1</v>
      </c>
    </row>
    <row r="2945" spans="1:9" ht="15" customHeight="1" x14ac:dyDescent="0.2">
      <c r="B2945" s="454">
        <v>4</v>
      </c>
      <c r="C2945" s="454">
        <v>201906</v>
      </c>
      <c r="D2945" s="454">
        <v>201811</v>
      </c>
      <c r="E2945" s="454" t="s">
        <v>1066</v>
      </c>
      <c r="F2945" s="454">
        <v>47</v>
      </c>
      <c r="G2945" s="454" t="s">
        <v>920</v>
      </c>
      <c r="H2945" s="454">
        <v>121</v>
      </c>
      <c r="I2945" s="454">
        <v>3</v>
      </c>
    </row>
    <row r="2946" spans="1:9" ht="15" customHeight="1" x14ac:dyDescent="0.2">
      <c r="B2946" s="454">
        <v>4</v>
      </c>
      <c r="C2946" s="454">
        <v>201906</v>
      </c>
      <c r="D2946" s="454">
        <v>201811</v>
      </c>
      <c r="E2946" s="454" t="s">
        <v>1066</v>
      </c>
      <c r="F2946" s="454" t="s">
        <v>1304</v>
      </c>
      <c r="G2946" s="454" t="s">
        <v>920</v>
      </c>
      <c r="H2946" s="454">
        <v>126</v>
      </c>
      <c r="I2946" s="454">
        <v>1</v>
      </c>
    </row>
    <row r="2947" spans="1:9" ht="15" customHeight="1" x14ac:dyDescent="0.2">
      <c r="B2947" s="454">
        <v>4</v>
      </c>
      <c r="C2947" s="454">
        <v>201906</v>
      </c>
      <c r="D2947" s="454">
        <v>201811</v>
      </c>
      <c r="E2947" s="454" t="s">
        <v>1066</v>
      </c>
      <c r="F2947" s="454" t="s">
        <v>1327</v>
      </c>
      <c r="G2947" s="454" t="s">
        <v>923</v>
      </c>
      <c r="H2947" s="454">
        <v>121</v>
      </c>
      <c r="I2947" s="454">
        <v>1</v>
      </c>
    </row>
    <row r="2948" spans="1:9" ht="15" customHeight="1" x14ac:dyDescent="0.2">
      <c r="B2948" s="454">
        <v>4</v>
      </c>
      <c r="C2948" s="454">
        <v>201906</v>
      </c>
      <c r="D2948" s="454">
        <v>201811</v>
      </c>
      <c r="E2948" s="454" t="s">
        <v>1066</v>
      </c>
      <c r="F2948" s="454">
        <v>86</v>
      </c>
      <c r="G2948" s="454" t="s">
        <v>935</v>
      </c>
      <c r="H2948" s="454">
        <v>121</v>
      </c>
      <c r="I2948" s="454">
        <v>1</v>
      </c>
    </row>
    <row r="2949" spans="1:9" ht="15" customHeight="1" x14ac:dyDescent="0.2">
      <c r="B2949" s="454">
        <v>4</v>
      </c>
      <c r="C2949" s="454">
        <v>201906</v>
      </c>
      <c r="D2949" s="454">
        <v>201811</v>
      </c>
      <c r="E2949" s="454" t="s">
        <v>1066</v>
      </c>
      <c r="F2949" s="454" t="s">
        <v>1308</v>
      </c>
      <c r="G2949" s="454" t="s">
        <v>941</v>
      </c>
      <c r="H2949" s="454">
        <v>120</v>
      </c>
      <c r="I2949" s="454">
        <v>1</v>
      </c>
    </row>
    <row r="2950" spans="1:9" ht="15" customHeight="1" x14ac:dyDescent="0.2">
      <c r="B2950" s="454">
        <v>4</v>
      </c>
      <c r="C2950" s="454">
        <v>201906</v>
      </c>
      <c r="D2950" s="454">
        <v>201811</v>
      </c>
      <c r="E2950" s="454" t="s">
        <v>1066</v>
      </c>
      <c r="F2950" s="454" t="s">
        <v>1308</v>
      </c>
      <c r="G2950" s="454" t="s">
        <v>941</v>
      </c>
      <c r="H2950" s="454">
        <v>121</v>
      </c>
      <c r="I2950" s="454">
        <v>-2</v>
      </c>
    </row>
    <row r="2951" spans="1:9" ht="15" customHeight="1" x14ac:dyDescent="0.2">
      <c r="B2951" s="454">
        <v>4</v>
      </c>
      <c r="C2951" s="454">
        <v>201906</v>
      </c>
      <c r="D2951" s="454">
        <v>201811</v>
      </c>
      <c r="E2951" s="454" t="s">
        <v>1066</v>
      </c>
      <c r="F2951" s="454" t="s">
        <v>1307</v>
      </c>
      <c r="G2951" s="454" t="s">
        <v>941</v>
      </c>
      <c r="H2951" s="454">
        <v>126</v>
      </c>
      <c r="I2951" s="454">
        <v>1</v>
      </c>
    </row>
    <row r="2952" spans="1:9" ht="15" customHeight="1" x14ac:dyDescent="0.2">
      <c r="B2952" s="454">
        <v>4</v>
      </c>
      <c r="C2952" s="454">
        <v>201906</v>
      </c>
      <c r="D2952" s="454">
        <v>201811</v>
      </c>
      <c r="E2952" s="454" t="s">
        <v>1066</v>
      </c>
      <c r="F2952" s="454" t="s">
        <v>1328</v>
      </c>
      <c r="G2952" s="454" t="s">
        <v>925</v>
      </c>
      <c r="H2952" s="454">
        <v>120</v>
      </c>
      <c r="I2952" s="454">
        <v>-2</v>
      </c>
    </row>
    <row r="2953" spans="1:9" ht="15" customHeight="1" x14ac:dyDescent="0.2">
      <c r="B2953" s="454">
        <v>4</v>
      </c>
      <c r="C2953" s="454">
        <v>201906</v>
      </c>
      <c r="D2953" s="454">
        <v>201811</v>
      </c>
      <c r="E2953" s="454" t="s">
        <v>1066</v>
      </c>
      <c r="F2953" s="454" t="s">
        <v>1328</v>
      </c>
      <c r="G2953" s="454" t="s">
        <v>925</v>
      </c>
      <c r="H2953" s="454">
        <v>121</v>
      </c>
      <c r="I2953" s="454">
        <v>2</v>
      </c>
    </row>
    <row r="2954" spans="1:9" ht="15" customHeight="1" x14ac:dyDescent="0.2">
      <c r="B2954" s="454">
        <v>4</v>
      </c>
      <c r="C2954" s="454">
        <v>201906</v>
      </c>
      <c r="D2954" s="454">
        <v>201811</v>
      </c>
      <c r="E2954" s="454" t="s">
        <v>1066</v>
      </c>
      <c r="F2954" s="454" t="s">
        <v>1322</v>
      </c>
      <c r="G2954" s="454" t="s">
        <v>1003</v>
      </c>
      <c r="H2954" s="454">
        <v>120</v>
      </c>
      <c r="I2954" s="454">
        <v>-1</v>
      </c>
    </row>
    <row r="2955" spans="1:9" ht="15" customHeight="1" x14ac:dyDescent="0.2">
      <c r="B2955" s="454">
        <v>4</v>
      </c>
      <c r="C2955" s="454">
        <v>201906</v>
      </c>
      <c r="D2955" s="454">
        <v>201811</v>
      </c>
      <c r="E2955" s="454" t="s">
        <v>1066</v>
      </c>
      <c r="F2955" s="454" t="s">
        <v>1322</v>
      </c>
      <c r="G2955" s="454" t="s">
        <v>1003</v>
      </c>
      <c r="H2955" s="454">
        <v>121</v>
      </c>
      <c r="I2955" s="454">
        <v>3</v>
      </c>
    </row>
    <row r="2956" spans="1:9" ht="15" customHeight="1" x14ac:dyDescent="0.2">
      <c r="B2956" s="454">
        <v>4</v>
      </c>
      <c r="C2956" s="454">
        <v>201906</v>
      </c>
      <c r="D2956" s="454">
        <v>201811</v>
      </c>
      <c r="E2956" s="454" t="s">
        <v>1066</v>
      </c>
      <c r="F2956" s="454" t="s">
        <v>1321</v>
      </c>
      <c r="G2956" s="454" t="s">
        <v>1003</v>
      </c>
      <c r="H2956" s="454">
        <v>126</v>
      </c>
      <c r="I2956" s="454">
        <v>1</v>
      </c>
    </row>
    <row r="2957" spans="1:9" ht="15" customHeight="1" x14ac:dyDescent="0.2">
      <c r="B2957" s="454">
        <v>4</v>
      </c>
      <c r="C2957" s="454">
        <v>201906</v>
      </c>
      <c r="D2957" s="454">
        <v>201811</v>
      </c>
      <c r="E2957" s="454" t="s">
        <v>1066</v>
      </c>
      <c r="F2957" s="454" t="s">
        <v>1333</v>
      </c>
      <c r="G2957" s="454" t="s">
        <v>913</v>
      </c>
      <c r="H2957" s="454">
        <v>120</v>
      </c>
      <c r="I2957" s="454">
        <v>-6</v>
      </c>
    </row>
    <row r="2958" spans="1:9" ht="15" customHeight="1" x14ac:dyDescent="0.2">
      <c r="B2958" s="454">
        <v>4</v>
      </c>
      <c r="C2958" s="454">
        <v>201906</v>
      </c>
      <c r="D2958" s="454">
        <v>201811</v>
      </c>
      <c r="E2958" s="454" t="s">
        <v>1066</v>
      </c>
      <c r="F2958" s="454" t="s">
        <v>1333</v>
      </c>
      <c r="G2958" s="454" t="s">
        <v>913</v>
      </c>
      <c r="H2958" s="454">
        <v>121</v>
      </c>
      <c r="I2958" s="454">
        <v>1</v>
      </c>
    </row>
    <row r="2959" spans="1:9" ht="15" customHeight="1" x14ac:dyDescent="0.2">
      <c r="A2959" s="223"/>
      <c r="B2959" s="557">
        <v>5</v>
      </c>
      <c r="C2959" s="557">
        <v>201906</v>
      </c>
      <c r="D2959" s="557">
        <v>201811</v>
      </c>
      <c r="E2959" s="557" t="s">
        <v>1067</v>
      </c>
      <c r="F2959" s="557">
        <v>18</v>
      </c>
      <c r="G2959" s="557" t="s">
        <v>940</v>
      </c>
      <c r="H2959" s="557">
        <v>121</v>
      </c>
      <c r="I2959" s="557">
        <v>1</v>
      </c>
    </row>
    <row r="2960" spans="1:9" ht="15" customHeight="1" x14ac:dyDescent="0.2">
      <c r="A2960" s="223"/>
      <c r="B2960" s="557">
        <v>5</v>
      </c>
      <c r="C2960" s="557">
        <v>201906</v>
      </c>
      <c r="D2960" s="557">
        <v>201811</v>
      </c>
      <c r="E2960" s="557" t="s">
        <v>1067</v>
      </c>
      <c r="F2960" s="557" t="s">
        <v>1316</v>
      </c>
      <c r="G2960" s="557" t="s">
        <v>930</v>
      </c>
      <c r="H2960" s="557">
        <v>121</v>
      </c>
      <c r="I2960" s="557">
        <v>5</v>
      </c>
    </row>
    <row r="2961" spans="1:9" ht="15" customHeight="1" x14ac:dyDescent="0.2">
      <c r="A2961" s="223"/>
      <c r="B2961" s="557">
        <v>5</v>
      </c>
      <c r="C2961" s="557">
        <v>201906</v>
      </c>
      <c r="D2961" s="557">
        <v>201811</v>
      </c>
      <c r="E2961" s="557" t="s">
        <v>1067</v>
      </c>
      <c r="F2961" s="557" t="s">
        <v>1329</v>
      </c>
      <c r="G2961" s="557" t="s">
        <v>925</v>
      </c>
      <c r="H2961" s="557">
        <v>121</v>
      </c>
      <c r="I2961" s="557">
        <v>1</v>
      </c>
    </row>
    <row r="2962" spans="1:9" ht="15" customHeight="1" x14ac:dyDescent="0.2">
      <c r="A2962" s="223"/>
      <c r="B2962" s="557">
        <v>5</v>
      </c>
      <c r="C2962" s="557">
        <v>201906</v>
      </c>
      <c r="D2962" s="557">
        <v>201811</v>
      </c>
      <c r="E2962" s="557" t="s">
        <v>1067</v>
      </c>
      <c r="F2962" s="557" t="s">
        <v>1331</v>
      </c>
      <c r="G2962" s="557" t="s">
        <v>939</v>
      </c>
      <c r="H2962" s="557">
        <v>121</v>
      </c>
      <c r="I2962" s="557">
        <v>4</v>
      </c>
    </row>
    <row r="2963" spans="1:9" ht="15" customHeight="1" x14ac:dyDescent="0.2">
      <c r="A2963" s="223"/>
      <c r="B2963" s="557">
        <v>8</v>
      </c>
      <c r="C2963" s="557">
        <v>201906</v>
      </c>
      <c r="D2963" s="557">
        <v>201811</v>
      </c>
      <c r="E2963" s="557" t="s">
        <v>1068</v>
      </c>
      <c r="F2963" s="557">
        <v>19</v>
      </c>
      <c r="G2963" s="557" t="s">
        <v>940</v>
      </c>
      <c r="H2963" s="557">
        <v>120</v>
      </c>
      <c r="I2963" s="557">
        <v>-1</v>
      </c>
    </row>
    <row r="2964" spans="1:9" ht="15" customHeight="1" x14ac:dyDescent="0.2">
      <c r="A2964" s="223"/>
      <c r="B2964" s="557">
        <v>8</v>
      </c>
      <c r="C2964" s="557">
        <v>201906</v>
      </c>
      <c r="D2964" s="557">
        <v>201811</v>
      </c>
      <c r="E2964" s="557" t="s">
        <v>1068</v>
      </c>
      <c r="F2964" s="557">
        <v>19</v>
      </c>
      <c r="G2964" s="557" t="s">
        <v>940</v>
      </c>
      <c r="H2964" s="557">
        <v>121</v>
      </c>
      <c r="I2964" s="557">
        <v>1</v>
      </c>
    </row>
    <row r="2965" spans="1:9" ht="15" customHeight="1" x14ac:dyDescent="0.2">
      <c r="A2965" s="223"/>
      <c r="B2965" s="557">
        <v>8</v>
      </c>
      <c r="C2965" s="557">
        <v>201906</v>
      </c>
      <c r="D2965" s="557">
        <v>201811</v>
      </c>
      <c r="E2965" s="557" t="s">
        <v>1068</v>
      </c>
      <c r="F2965" s="557">
        <v>34</v>
      </c>
      <c r="G2965" s="557" t="s">
        <v>1024</v>
      </c>
      <c r="H2965" s="557">
        <v>121</v>
      </c>
      <c r="I2965" s="557">
        <v>-1</v>
      </c>
    </row>
    <row r="2966" spans="1:9" ht="15" customHeight="1" x14ac:dyDescent="0.2">
      <c r="A2966" s="223"/>
      <c r="B2966" s="557">
        <v>8</v>
      </c>
      <c r="C2966" s="557">
        <v>201906</v>
      </c>
      <c r="D2966" s="557">
        <v>201811</v>
      </c>
      <c r="E2966" s="557" t="s">
        <v>1068</v>
      </c>
      <c r="F2966" s="557">
        <v>45</v>
      </c>
      <c r="G2966" s="557" t="s">
        <v>920</v>
      </c>
      <c r="H2966" s="557">
        <v>120</v>
      </c>
      <c r="I2966" s="557">
        <v>-1</v>
      </c>
    </row>
    <row r="2967" spans="1:9" ht="15" customHeight="1" x14ac:dyDescent="0.2">
      <c r="A2967" s="223"/>
      <c r="B2967" s="557">
        <v>8</v>
      </c>
      <c r="C2967" s="557">
        <v>201906</v>
      </c>
      <c r="D2967" s="557">
        <v>201811</v>
      </c>
      <c r="E2967" s="557" t="s">
        <v>1068</v>
      </c>
      <c r="F2967" s="557" t="s">
        <v>1326</v>
      </c>
      <c r="G2967" s="557" t="s">
        <v>923</v>
      </c>
      <c r="H2967" s="557">
        <v>121</v>
      </c>
      <c r="I2967" s="557">
        <v>4</v>
      </c>
    </row>
    <row r="2968" spans="1:9" ht="15" customHeight="1" x14ac:dyDescent="0.2">
      <c r="A2968" s="223"/>
      <c r="B2968" s="557">
        <v>8</v>
      </c>
      <c r="C2968" s="557">
        <v>201906</v>
      </c>
      <c r="D2968" s="557">
        <v>201811</v>
      </c>
      <c r="E2968" s="557" t="s">
        <v>1068</v>
      </c>
      <c r="F2968" s="557">
        <v>69</v>
      </c>
      <c r="G2968" s="557" t="s">
        <v>937</v>
      </c>
      <c r="H2968" s="557">
        <v>121</v>
      </c>
      <c r="I2968" s="557">
        <v>-3</v>
      </c>
    </row>
    <row r="2969" spans="1:9" ht="15" customHeight="1" x14ac:dyDescent="0.2">
      <c r="A2969" s="223"/>
      <c r="B2969" s="557">
        <v>8</v>
      </c>
      <c r="C2969" s="557">
        <v>201906</v>
      </c>
      <c r="D2969" s="557">
        <v>201811</v>
      </c>
      <c r="E2969" s="557" t="s">
        <v>1068</v>
      </c>
      <c r="F2969" s="557" t="s">
        <v>1311</v>
      </c>
      <c r="G2969" s="557" t="s">
        <v>930</v>
      </c>
      <c r="H2969" s="557">
        <v>126</v>
      </c>
      <c r="I2969" s="557">
        <v>1</v>
      </c>
    </row>
    <row r="2970" spans="1:9" ht="15" customHeight="1" x14ac:dyDescent="0.2">
      <c r="A2970" s="223"/>
      <c r="B2970" s="557">
        <v>8</v>
      </c>
      <c r="C2970" s="557">
        <v>201906</v>
      </c>
      <c r="D2970" s="557">
        <v>201811</v>
      </c>
      <c r="E2970" s="557" t="s">
        <v>1068</v>
      </c>
      <c r="F2970" s="557" t="s">
        <v>1323</v>
      </c>
      <c r="G2970" s="557" t="s">
        <v>928</v>
      </c>
      <c r="H2970" s="557">
        <v>121</v>
      </c>
      <c r="I2970" s="557">
        <v>1</v>
      </c>
    </row>
    <row r="2971" spans="1:9" ht="15" customHeight="1" x14ac:dyDescent="0.2">
      <c r="A2971" s="223"/>
      <c r="B2971" s="557">
        <v>8</v>
      </c>
      <c r="C2971" s="557">
        <v>201906</v>
      </c>
      <c r="D2971" s="557">
        <v>201811</v>
      </c>
      <c r="E2971" s="557" t="s">
        <v>1068</v>
      </c>
      <c r="F2971" s="557" t="s">
        <v>1332</v>
      </c>
      <c r="G2971" s="557" t="s">
        <v>913</v>
      </c>
      <c r="H2971" s="557">
        <v>121</v>
      </c>
      <c r="I2971" s="557">
        <v>5</v>
      </c>
    </row>
    <row r="2972" spans="1:9" ht="15" customHeight="1" x14ac:dyDescent="0.2">
      <c r="A2972" s="223"/>
      <c r="B2972" s="557">
        <v>34</v>
      </c>
      <c r="C2972" s="557">
        <v>201906</v>
      </c>
      <c r="D2972" s="557">
        <v>201811</v>
      </c>
      <c r="E2972" s="557" t="s">
        <v>1069</v>
      </c>
      <c r="F2972" s="557">
        <v>33</v>
      </c>
      <c r="G2972" s="557" t="s">
        <v>1024</v>
      </c>
      <c r="H2972" s="557">
        <v>120</v>
      </c>
      <c r="I2972" s="557">
        <v>1</v>
      </c>
    </row>
    <row r="2973" spans="1:9" ht="15" customHeight="1" x14ac:dyDescent="0.2">
      <c r="A2973" s="223"/>
      <c r="B2973" s="557">
        <v>34</v>
      </c>
      <c r="C2973" s="557">
        <v>201906</v>
      </c>
      <c r="D2973" s="557">
        <v>201811</v>
      </c>
      <c r="E2973" s="557" t="s">
        <v>1069</v>
      </c>
      <c r="F2973" s="557" t="s">
        <v>1306</v>
      </c>
      <c r="G2973" s="557" t="s">
        <v>941</v>
      </c>
      <c r="H2973" s="557">
        <v>121</v>
      </c>
      <c r="I2973" s="557">
        <v>2</v>
      </c>
    </row>
    <row r="2974" spans="1:9" ht="15" customHeight="1" x14ac:dyDescent="0.2">
      <c r="A2974" s="223"/>
      <c r="B2974" s="557">
        <v>34</v>
      </c>
      <c r="C2974" s="557">
        <v>201906</v>
      </c>
      <c r="D2974" s="557">
        <v>201811</v>
      </c>
      <c r="E2974" s="557" t="s">
        <v>1069</v>
      </c>
      <c r="F2974" s="557" t="s">
        <v>1320</v>
      </c>
      <c r="G2974" s="557" t="s">
        <v>1003</v>
      </c>
      <c r="H2974" s="557">
        <v>121</v>
      </c>
      <c r="I2974" s="557">
        <v>1</v>
      </c>
    </row>
    <row r="2975" spans="1:9" ht="15" customHeight="1" x14ac:dyDescent="0.2">
      <c r="A2975" s="223"/>
      <c r="B2975" s="557">
        <v>36</v>
      </c>
      <c r="C2975" s="557">
        <v>201906</v>
      </c>
      <c r="D2975" s="557">
        <v>201811</v>
      </c>
      <c r="E2975" s="557" t="s">
        <v>1070</v>
      </c>
      <c r="F2975" s="557" t="s">
        <v>1336</v>
      </c>
      <c r="G2975" s="557" t="s">
        <v>937</v>
      </c>
      <c r="H2975" s="557">
        <v>121</v>
      </c>
      <c r="I2975" s="557">
        <v>-2</v>
      </c>
    </row>
    <row r="2976" spans="1:9" ht="15" customHeight="1" x14ac:dyDescent="0.2">
      <c r="A2976" s="223"/>
      <c r="B2976" s="557">
        <v>36</v>
      </c>
      <c r="C2976" s="557">
        <v>201906</v>
      </c>
      <c r="D2976" s="557">
        <v>201811</v>
      </c>
      <c r="E2976" s="557" t="s">
        <v>1070</v>
      </c>
      <c r="F2976" s="557" t="s">
        <v>1318</v>
      </c>
      <c r="G2976" s="557" t="s">
        <v>1003</v>
      </c>
      <c r="H2976" s="557">
        <v>120</v>
      </c>
      <c r="I2976" s="557">
        <v>-1</v>
      </c>
    </row>
    <row r="2977" spans="1:9" ht="15" customHeight="1" x14ac:dyDescent="0.2">
      <c r="A2977" s="223"/>
      <c r="B2977" s="557">
        <v>36</v>
      </c>
      <c r="C2977" s="557">
        <v>201906</v>
      </c>
      <c r="D2977" s="557">
        <v>201811</v>
      </c>
      <c r="E2977" s="557" t="s">
        <v>1070</v>
      </c>
      <c r="F2977" s="557" t="s">
        <v>1318</v>
      </c>
      <c r="G2977" s="557" t="s">
        <v>1003</v>
      </c>
      <c r="H2977" s="557">
        <v>121</v>
      </c>
      <c r="I2977" s="557">
        <v>-2</v>
      </c>
    </row>
    <row r="2978" spans="1:9" ht="15" customHeight="1" x14ac:dyDescent="0.2">
      <c r="A2978" s="223"/>
      <c r="B2978" s="557">
        <v>36</v>
      </c>
      <c r="C2978" s="557">
        <v>201906</v>
      </c>
      <c r="D2978" s="557">
        <v>201811</v>
      </c>
      <c r="E2978" s="557" t="s">
        <v>1070</v>
      </c>
      <c r="F2978" s="557" t="s">
        <v>1330</v>
      </c>
      <c r="G2978" s="557" t="s">
        <v>939</v>
      </c>
      <c r="H2978" s="557">
        <v>121</v>
      </c>
      <c r="I2978" s="557">
        <v>1</v>
      </c>
    </row>
    <row r="2979" spans="1:9" ht="15" customHeight="1" x14ac:dyDescent="0.2">
      <c r="B2979" s="454">
        <v>8</v>
      </c>
      <c r="C2979" s="454">
        <v>201905</v>
      </c>
      <c r="D2979" s="454">
        <v>201811</v>
      </c>
      <c r="E2979" s="454" t="s">
        <v>1068</v>
      </c>
      <c r="F2979" s="454">
        <v>69</v>
      </c>
      <c r="G2979" s="454" t="s">
        <v>937</v>
      </c>
      <c r="H2979" s="454">
        <v>121</v>
      </c>
      <c r="I2979" s="454">
        <v>10</v>
      </c>
    </row>
    <row r="2980" spans="1:9" ht="15" customHeight="1" x14ac:dyDescent="0.2">
      <c r="B2980" s="454">
        <v>5</v>
      </c>
      <c r="C2980" s="454">
        <v>201905</v>
      </c>
      <c r="D2980" s="454">
        <v>201811</v>
      </c>
      <c r="E2980" s="454" t="s">
        <v>1067</v>
      </c>
      <c r="F2980" s="454" t="s">
        <v>1316</v>
      </c>
      <c r="G2980" s="454" t="s">
        <v>930</v>
      </c>
      <c r="H2980" s="454">
        <v>121</v>
      </c>
      <c r="I2980" s="454">
        <v>9</v>
      </c>
    </row>
    <row r="2981" spans="1:9" ht="15" customHeight="1" x14ac:dyDescent="0.2">
      <c r="B2981" s="454">
        <v>4</v>
      </c>
      <c r="C2981" s="454">
        <v>201905</v>
      </c>
      <c r="D2981" s="454">
        <v>201811</v>
      </c>
      <c r="E2981" s="454" t="s">
        <v>1066</v>
      </c>
      <c r="F2981" s="454">
        <v>47</v>
      </c>
      <c r="G2981" s="454" t="s">
        <v>920</v>
      </c>
      <c r="H2981" s="454">
        <v>121</v>
      </c>
      <c r="I2981" s="454">
        <v>7</v>
      </c>
    </row>
    <row r="2982" spans="1:9" ht="15" customHeight="1" x14ac:dyDescent="0.2">
      <c r="B2982" s="454">
        <v>4</v>
      </c>
      <c r="C2982" s="454">
        <v>201905</v>
      </c>
      <c r="D2982" s="454">
        <v>201811</v>
      </c>
      <c r="E2982" s="454" t="s">
        <v>1066</v>
      </c>
      <c r="F2982" s="454" t="s">
        <v>1308</v>
      </c>
      <c r="G2982" s="454" t="s">
        <v>941</v>
      </c>
      <c r="H2982" s="454">
        <v>121</v>
      </c>
      <c r="I2982" s="454">
        <v>7</v>
      </c>
    </row>
    <row r="2983" spans="1:9" ht="15" customHeight="1" x14ac:dyDescent="0.2">
      <c r="B2983" s="454">
        <v>34</v>
      </c>
      <c r="C2983" s="454">
        <v>201905</v>
      </c>
      <c r="D2983" s="454">
        <v>201811</v>
      </c>
      <c r="E2983" s="454" t="s">
        <v>1069</v>
      </c>
      <c r="F2983" s="454" t="s">
        <v>1306</v>
      </c>
      <c r="G2983" s="454" t="s">
        <v>941</v>
      </c>
      <c r="H2983" s="454">
        <v>121</v>
      </c>
      <c r="I2983" s="454">
        <v>6</v>
      </c>
    </row>
    <row r="2984" spans="1:9" ht="15" customHeight="1" x14ac:dyDescent="0.2">
      <c r="B2984" s="454">
        <v>4</v>
      </c>
      <c r="C2984" s="454">
        <v>201905</v>
      </c>
      <c r="D2984" s="454">
        <v>201811</v>
      </c>
      <c r="E2984" s="454" t="s">
        <v>1066</v>
      </c>
      <c r="F2984" s="454" t="s">
        <v>1328</v>
      </c>
      <c r="G2984" s="454" t="s">
        <v>925</v>
      </c>
      <c r="H2984" s="454">
        <v>121</v>
      </c>
      <c r="I2984" s="454">
        <v>5</v>
      </c>
    </row>
    <row r="2985" spans="1:9" ht="15" customHeight="1" x14ac:dyDescent="0.2">
      <c r="B2985" s="454">
        <v>8</v>
      </c>
      <c r="C2985" s="454">
        <v>201905</v>
      </c>
      <c r="D2985" s="454">
        <v>201811</v>
      </c>
      <c r="E2985" s="454" t="s">
        <v>1068</v>
      </c>
      <c r="F2985" s="454">
        <v>19</v>
      </c>
      <c r="G2985" s="454" t="s">
        <v>940</v>
      </c>
      <c r="H2985" s="454">
        <v>121</v>
      </c>
      <c r="I2985" s="454">
        <v>5</v>
      </c>
    </row>
    <row r="2986" spans="1:9" ht="15" customHeight="1" x14ac:dyDescent="0.2">
      <c r="B2986" s="454">
        <v>8</v>
      </c>
      <c r="C2986" s="454">
        <v>201905</v>
      </c>
      <c r="D2986" s="454">
        <v>201811</v>
      </c>
      <c r="E2986" s="454" t="s">
        <v>1068</v>
      </c>
      <c r="F2986" s="454">
        <v>45</v>
      </c>
      <c r="G2986" s="454" t="s">
        <v>920</v>
      </c>
      <c r="H2986" s="454">
        <v>121</v>
      </c>
      <c r="I2986" s="454">
        <v>5</v>
      </c>
    </row>
    <row r="2987" spans="1:9" ht="15" customHeight="1" x14ac:dyDescent="0.2">
      <c r="B2987" s="454">
        <v>8</v>
      </c>
      <c r="C2987" s="454">
        <v>201905</v>
      </c>
      <c r="D2987" s="454">
        <v>201811</v>
      </c>
      <c r="E2987" s="454" t="s">
        <v>1068</v>
      </c>
      <c r="F2987" s="454" t="s">
        <v>1312</v>
      </c>
      <c r="G2987" s="454" t="s">
        <v>930</v>
      </c>
      <c r="H2987" s="454">
        <v>121</v>
      </c>
      <c r="I2987" s="454">
        <v>5</v>
      </c>
    </row>
    <row r="2988" spans="1:9" ht="15" customHeight="1" x14ac:dyDescent="0.2">
      <c r="B2988" s="454">
        <v>5</v>
      </c>
      <c r="C2988" s="454">
        <v>201905</v>
      </c>
      <c r="D2988" s="454">
        <v>201811</v>
      </c>
      <c r="E2988" s="454" t="s">
        <v>1067</v>
      </c>
      <c r="F2988" s="454" t="s">
        <v>1316</v>
      </c>
      <c r="G2988" s="454" t="s">
        <v>930</v>
      </c>
      <c r="H2988" s="454">
        <v>120</v>
      </c>
      <c r="I2988" s="454">
        <v>4</v>
      </c>
    </row>
    <row r="2989" spans="1:9" ht="15" customHeight="1" x14ac:dyDescent="0.2">
      <c r="B2989" s="454">
        <v>8</v>
      </c>
      <c r="C2989" s="454">
        <v>201905</v>
      </c>
      <c r="D2989" s="454">
        <v>201811</v>
      </c>
      <c r="E2989" s="454" t="s">
        <v>1068</v>
      </c>
      <c r="F2989" s="454" t="s">
        <v>1332</v>
      </c>
      <c r="G2989" s="454" t="s">
        <v>913</v>
      </c>
      <c r="H2989" s="454">
        <v>121</v>
      </c>
      <c r="I2989" s="454">
        <v>4</v>
      </c>
    </row>
    <row r="2990" spans="1:9" ht="15" customHeight="1" x14ac:dyDescent="0.2">
      <c r="B2990" s="454">
        <v>4</v>
      </c>
      <c r="C2990" s="454">
        <v>201905</v>
      </c>
      <c r="D2990" s="454">
        <v>201811</v>
      </c>
      <c r="E2990" s="454" t="s">
        <v>1066</v>
      </c>
      <c r="F2990" s="454">
        <v>47</v>
      </c>
      <c r="G2990" s="454" t="s">
        <v>920</v>
      </c>
      <c r="H2990" s="454">
        <v>120</v>
      </c>
      <c r="I2990" s="454">
        <v>3</v>
      </c>
    </row>
    <row r="2991" spans="1:9" ht="15" customHeight="1" x14ac:dyDescent="0.2">
      <c r="B2991" s="454">
        <v>4</v>
      </c>
      <c r="C2991" s="454">
        <v>201905</v>
      </c>
      <c r="D2991" s="454">
        <v>201811</v>
      </c>
      <c r="E2991" s="454" t="s">
        <v>1066</v>
      </c>
      <c r="F2991" s="454" t="s">
        <v>1304</v>
      </c>
      <c r="G2991" s="454" t="s">
        <v>920</v>
      </c>
      <c r="H2991" s="454">
        <v>126</v>
      </c>
      <c r="I2991" s="454">
        <v>3</v>
      </c>
    </row>
    <row r="2992" spans="1:9" ht="15" customHeight="1" x14ac:dyDescent="0.2">
      <c r="B2992">
        <v>4</v>
      </c>
      <c r="C2992">
        <v>201905</v>
      </c>
      <c r="D2992">
        <v>201811</v>
      </c>
      <c r="E2992" t="s">
        <v>1066</v>
      </c>
      <c r="F2992">
        <v>86</v>
      </c>
      <c r="G2992" s="462" t="s">
        <v>935</v>
      </c>
      <c r="H2992">
        <v>121</v>
      </c>
      <c r="I2992">
        <v>3</v>
      </c>
    </row>
    <row r="2993" spans="2:9" ht="15" customHeight="1" x14ac:dyDescent="0.2">
      <c r="B2993">
        <v>4</v>
      </c>
      <c r="C2993">
        <v>201905</v>
      </c>
      <c r="D2993">
        <v>201811</v>
      </c>
      <c r="E2993" t="s">
        <v>1066</v>
      </c>
      <c r="F2993" t="s">
        <v>1333</v>
      </c>
      <c r="G2993" s="462" t="s">
        <v>913</v>
      </c>
      <c r="H2993">
        <v>121</v>
      </c>
      <c r="I2993">
        <v>3</v>
      </c>
    </row>
    <row r="2994" spans="2:9" ht="15" customHeight="1" x14ac:dyDescent="0.2">
      <c r="B2994">
        <v>34</v>
      </c>
      <c r="C2994">
        <v>201905</v>
      </c>
      <c r="D2994">
        <v>201811</v>
      </c>
      <c r="E2994" t="s">
        <v>1069</v>
      </c>
      <c r="F2994" t="s">
        <v>1314</v>
      </c>
      <c r="G2994" s="462" t="s">
        <v>930</v>
      </c>
      <c r="H2994">
        <v>121</v>
      </c>
      <c r="I2994">
        <v>3</v>
      </c>
    </row>
    <row r="2995" spans="2:9" ht="15" customHeight="1" x14ac:dyDescent="0.2">
      <c r="B2995">
        <v>5</v>
      </c>
      <c r="C2995">
        <v>201905</v>
      </c>
      <c r="D2995">
        <v>201811</v>
      </c>
      <c r="E2995" t="s">
        <v>1067</v>
      </c>
      <c r="F2995" t="s">
        <v>1315</v>
      </c>
      <c r="G2995" s="462" t="s">
        <v>930</v>
      </c>
      <c r="H2995">
        <v>126</v>
      </c>
      <c r="I2995">
        <v>2</v>
      </c>
    </row>
    <row r="2996" spans="2:9" ht="15" customHeight="1" x14ac:dyDescent="0.2">
      <c r="B2996">
        <v>5</v>
      </c>
      <c r="C2996">
        <v>201905</v>
      </c>
      <c r="D2996">
        <v>201811</v>
      </c>
      <c r="E2996" t="s">
        <v>1067</v>
      </c>
      <c r="F2996">
        <v>85</v>
      </c>
      <c r="G2996" s="462" t="s">
        <v>935</v>
      </c>
      <c r="H2996">
        <v>121</v>
      </c>
      <c r="I2996">
        <v>2</v>
      </c>
    </row>
    <row r="2997" spans="2:9" ht="15" customHeight="1" x14ac:dyDescent="0.2">
      <c r="B2997">
        <v>5</v>
      </c>
      <c r="C2997">
        <v>201905</v>
      </c>
      <c r="D2997">
        <v>201811</v>
      </c>
      <c r="E2997" t="s">
        <v>1067</v>
      </c>
      <c r="F2997" t="s">
        <v>1331</v>
      </c>
      <c r="G2997" s="462" t="s">
        <v>939</v>
      </c>
      <c r="H2997">
        <v>121</v>
      </c>
      <c r="I2997">
        <v>2</v>
      </c>
    </row>
    <row r="2998" spans="2:9" ht="15" customHeight="1" x14ac:dyDescent="0.2">
      <c r="B2998">
        <v>8</v>
      </c>
      <c r="C2998">
        <v>201905</v>
      </c>
      <c r="D2998">
        <v>201811</v>
      </c>
      <c r="E2998" t="s">
        <v>1068</v>
      </c>
      <c r="F2998">
        <v>19</v>
      </c>
      <c r="G2998" s="462" t="s">
        <v>940</v>
      </c>
      <c r="H2998">
        <v>120</v>
      </c>
      <c r="I2998">
        <v>2</v>
      </c>
    </row>
    <row r="2999" spans="2:9" ht="15" customHeight="1" x14ac:dyDescent="0.2">
      <c r="B2999">
        <v>8</v>
      </c>
      <c r="C2999">
        <v>201905</v>
      </c>
      <c r="D2999">
        <v>201811</v>
      </c>
      <c r="E2999" t="s">
        <v>1068</v>
      </c>
      <c r="F2999">
        <v>34</v>
      </c>
      <c r="G2999" s="462" t="s">
        <v>1024</v>
      </c>
      <c r="H2999">
        <v>121</v>
      </c>
      <c r="I2999">
        <v>2</v>
      </c>
    </row>
    <row r="3000" spans="2:9" ht="15" customHeight="1" x14ac:dyDescent="0.2">
      <c r="B3000">
        <v>8</v>
      </c>
      <c r="C3000">
        <v>201905</v>
      </c>
      <c r="D3000">
        <v>201811</v>
      </c>
      <c r="E3000" t="s">
        <v>1068</v>
      </c>
      <c r="F3000" t="s">
        <v>1300</v>
      </c>
      <c r="G3000" s="462" t="s">
        <v>920</v>
      </c>
      <c r="H3000">
        <v>126</v>
      </c>
      <c r="I3000">
        <v>2</v>
      </c>
    </row>
    <row r="3001" spans="2:9" ht="15" customHeight="1" x14ac:dyDescent="0.2">
      <c r="B3001">
        <v>8</v>
      </c>
      <c r="C3001">
        <v>201905</v>
      </c>
      <c r="D3001">
        <v>201811</v>
      </c>
      <c r="E3001" t="s">
        <v>1068</v>
      </c>
      <c r="F3001">
        <v>69</v>
      </c>
      <c r="G3001" s="462" t="s">
        <v>937</v>
      </c>
      <c r="H3001">
        <v>120</v>
      </c>
      <c r="I3001">
        <v>2</v>
      </c>
    </row>
    <row r="3002" spans="2:9" ht="15" customHeight="1" x14ac:dyDescent="0.2">
      <c r="B3002">
        <v>36</v>
      </c>
      <c r="C3002">
        <v>201905</v>
      </c>
      <c r="D3002">
        <v>201811</v>
      </c>
      <c r="E3002" t="s">
        <v>1070</v>
      </c>
      <c r="F3002" t="s">
        <v>1318</v>
      </c>
      <c r="G3002" s="462" t="s">
        <v>1003</v>
      </c>
      <c r="H3002">
        <v>121</v>
      </c>
      <c r="I3002">
        <v>2</v>
      </c>
    </row>
    <row r="3003" spans="2:9" ht="15" customHeight="1" x14ac:dyDescent="0.2">
      <c r="B3003">
        <v>4</v>
      </c>
      <c r="C3003">
        <v>201905</v>
      </c>
      <c r="D3003">
        <v>201811</v>
      </c>
      <c r="E3003" t="s">
        <v>1066</v>
      </c>
      <c r="F3003" t="s">
        <v>1308</v>
      </c>
      <c r="G3003" s="462" t="s">
        <v>941</v>
      </c>
      <c r="H3003">
        <v>120</v>
      </c>
      <c r="I3003">
        <v>1</v>
      </c>
    </row>
    <row r="3004" spans="2:9" ht="15" customHeight="1" x14ac:dyDescent="0.2">
      <c r="B3004">
        <v>4</v>
      </c>
      <c r="C3004">
        <v>201905</v>
      </c>
      <c r="D3004">
        <v>201811</v>
      </c>
      <c r="E3004" t="s">
        <v>1066</v>
      </c>
      <c r="F3004" t="s">
        <v>1307</v>
      </c>
      <c r="G3004" s="462" t="s">
        <v>941</v>
      </c>
      <c r="H3004">
        <v>126</v>
      </c>
      <c r="I3004">
        <v>1</v>
      </c>
    </row>
    <row r="3005" spans="2:9" ht="15" customHeight="1" x14ac:dyDescent="0.2">
      <c r="B3005">
        <v>4</v>
      </c>
      <c r="C3005">
        <v>201905</v>
      </c>
      <c r="D3005">
        <v>201811</v>
      </c>
      <c r="E3005" t="s">
        <v>1066</v>
      </c>
      <c r="F3005" t="s">
        <v>1321</v>
      </c>
      <c r="G3005" s="462" t="s">
        <v>1003</v>
      </c>
      <c r="H3005">
        <v>126</v>
      </c>
      <c r="I3005">
        <v>1</v>
      </c>
    </row>
    <row r="3006" spans="2:9" ht="15" customHeight="1" x14ac:dyDescent="0.2">
      <c r="B3006">
        <v>5</v>
      </c>
      <c r="C3006">
        <v>201905</v>
      </c>
      <c r="D3006">
        <v>201811</v>
      </c>
      <c r="E3006" t="s">
        <v>1067</v>
      </c>
      <c r="F3006">
        <v>18</v>
      </c>
      <c r="G3006" s="462" t="s">
        <v>940</v>
      </c>
      <c r="H3006">
        <v>120</v>
      </c>
      <c r="I3006">
        <v>1</v>
      </c>
    </row>
    <row r="3007" spans="2:9" ht="15" customHeight="1" x14ac:dyDescent="0.2">
      <c r="B3007">
        <v>5</v>
      </c>
      <c r="C3007">
        <v>201905</v>
      </c>
      <c r="D3007">
        <v>201811</v>
      </c>
      <c r="E3007" t="s">
        <v>1067</v>
      </c>
      <c r="F3007">
        <v>18</v>
      </c>
      <c r="G3007" s="462" t="s">
        <v>940</v>
      </c>
      <c r="H3007">
        <v>121</v>
      </c>
      <c r="I3007">
        <v>1</v>
      </c>
    </row>
    <row r="3008" spans="2:9" ht="15" customHeight="1" x14ac:dyDescent="0.2">
      <c r="B3008">
        <v>5</v>
      </c>
      <c r="C3008">
        <v>201905</v>
      </c>
      <c r="D3008">
        <v>201811</v>
      </c>
      <c r="E3008" t="s">
        <v>1067</v>
      </c>
      <c r="F3008" t="s">
        <v>1325</v>
      </c>
      <c r="G3008" s="462" t="s">
        <v>928</v>
      </c>
      <c r="H3008">
        <v>121</v>
      </c>
      <c r="I3008">
        <v>1</v>
      </c>
    </row>
    <row r="3009" spans="2:9" ht="15" customHeight="1" x14ac:dyDescent="0.2">
      <c r="B3009">
        <v>5</v>
      </c>
      <c r="C3009">
        <v>201905</v>
      </c>
      <c r="D3009">
        <v>201811</v>
      </c>
      <c r="E3009" t="s">
        <v>1067</v>
      </c>
      <c r="F3009" t="s">
        <v>1329</v>
      </c>
      <c r="G3009" s="462" t="s">
        <v>925</v>
      </c>
      <c r="H3009">
        <v>121</v>
      </c>
      <c r="I3009">
        <v>1</v>
      </c>
    </row>
    <row r="3010" spans="2:9" ht="15" customHeight="1" x14ac:dyDescent="0.2">
      <c r="B3010">
        <v>8</v>
      </c>
      <c r="C3010">
        <v>201905</v>
      </c>
      <c r="D3010">
        <v>201811</v>
      </c>
      <c r="E3010" t="s">
        <v>1068</v>
      </c>
      <c r="F3010" t="s">
        <v>1309</v>
      </c>
      <c r="G3010" s="462" t="s">
        <v>1024</v>
      </c>
      <c r="H3010">
        <v>126</v>
      </c>
      <c r="I3010">
        <v>1</v>
      </c>
    </row>
    <row r="3011" spans="2:9" ht="15" customHeight="1" x14ac:dyDescent="0.2">
      <c r="B3011">
        <v>8</v>
      </c>
      <c r="C3011">
        <v>201905</v>
      </c>
      <c r="D3011">
        <v>201811</v>
      </c>
      <c r="E3011" t="s">
        <v>1068</v>
      </c>
      <c r="F3011">
        <v>45</v>
      </c>
      <c r="G3011" s="462" t="s">
        <v>920</v>
      </c>
      <c r="H3011">
        <v>120</v>
      </c>
      <c r="I3011">
        <v>1</v>
      </c>
    </row>
    <row r="3012" spans="2:9" ht="15" customHeight="1" x14ac:dyDescent="0.2">
      <c r="B3012">
        <v>8</v>
      </c>
      <c r="C3012">
        <v>201905</v>
      </c>
      <c r="D3012">
        <v>201811</v>
      </c>
      <c r="E3012" t="s">
        <v>1068</v>
      </c>
      <c r="F3012" t="s">
        <v>1334</v>
      </c>
      <c r="G3012" s="462" t="s">
        <v>937</v>
      </c>
      <c r="H3012">
        <v>126</v>
      </c>
      <c r="I3012">
        <v>1</v>
      </c>
    </row>
    <row r="3013" spans="2:9" ht="15" customHeight="1" x14ac:dyDescent="0.2">
      <c r="B3013">
        <v>8</v>
      </c>
      <c r="C3013">
        <v>201905</v>
      </c>
      <c r="D3013">
        <v>201811</v>
      </c>
      <c r="E3013" t="s">
        <v>1068</v>
      </c>
      <c r="F3013" t="s">
        <v>1312</v>
      </c>
      <c r="G3013" s="462" t="s">
        <v>930</v>
      </c>
      <c r="H3013">
        <v>120</v>
      </c>
      <c r="I3013">
        <v>1</v>
      </c>
    </row>
    <row r="3014" spans="2:9" ht="15" customHeight="1" x14ac:dyDescent="0.2">
      <c r="B3014">
        <v>8</v>
      </c>
      <c r="C3014">
        <v>201905</v>
      </c>
      <c r="D3014">
        <v>201811</v>
      </c>
      <c r="E3014" t="s">
        <v>1068</v>
      </c>
      <c r="F3014" t="s">
        <v>1323</v>
      </c>
      <c r="G3014" s="462" t="s">
        <v>928</v>
      </c>
      <c r="H3014">
        <v>121</v>
      </c>
      <c r="I3014">
        <v>1</v>
      </c>
    </row>
    <row r="3015" spans="2:9" ht="15" customHeight="1" x14ac:dyDescent="0.2">
      <c r="B3015">
        <v>34</v>
      </c>
      <c r="C3015">
        <v>201905</v>
      </c>
      <c r="D3015">
        <v>201811</v>
      </c>
      <c r="E3015" t="s">
        <v>1069</v>
      </c>
      <c r="F3015" t="s">
        <v>1324</v>
      </c>
      <c r="G3015" s="462" t="s">
        <v>928</v>
      </c>
      <c r="H3015">
        <v>121</v>
      </c>
      <c r="I3015">
        <v>1</v>
      </c>
    </row>
    <row r="3016" spans="2:9" ht="15" customHeight="1" x14ac:dyDescent="0.2">
      <c r="B3016">
        <v>36</v>
      </c>
      <c r="C3016">
        <v>201905</v>
      </c>
      <c r="D3016">
        <v>201811</v>
      </c>
      <c r="E3016" t="s">
        <v>1070</v>
      </c>
      <c r="F3016" t="s">
        <v>1336</v>
      </c>
      <c r="G3016" s="462" t="s">
        <v>937</v>
      </c>
      <c r="H3016">
        <v>120</v>
      </c>
      <c r="I3016">
        <v>1</v>
      </c>
    </row>
    <row r="3017" spans="2:9" ht="15" customHeight="1" x14ac:dyDescent="0.2">
      <c r="B3017">
        <v>36</v>
      </c>
      <c r="C3017">
        <v>201905</v>
      </c>
      <c r="D3017">
        <v>201811</v>
      </c>
      <c r="E3017" t="s">
        <v>1070</v>
      </c>
      <c r="F3017" t="s">
        <v>1330</v>
      </c>
      <c r="G3017" s="462" t="s">
        <v>939</v>
      </c>
      <c r="H3017">
        <v>121</v>
      </c>
      <c r="I3017">
        <v>1</v>
      </c>
    </row>
    <row r="3018" spans="2:9" ht="15" customHeight="1" x14ac:dyDescent="0.2">
      <c r="B3018">
        <v>4</v>
      </c>
      <c r="C3018">
        <v>201905</v>
      </c>
      <c r="D3018">
        <v>201811</v>
      </c>
      <c r="E3018" t="s">
        <v>1066</v>
      </c>
      <c r="F3018" t="s">
        <v>1333</v>
      </c>
      <c r="G3018" s="462" t="s">
        <v>913</v>
      </c>
      <c r="H3018">
        <v>120</v>
      </c>
      <c r="I3018">
        <v>-1</v>
      </c>
    </row>
    <row r="3019" spans="2:9" ht="15" customHeight="1" x14ac:dyDescent="0.2">
      <c r="B3019">
        <v>8</v>
      </c>
      <c r="C3019">
        <v>201905</v>
      </c>
      <c r="D3019">
        <v>201811</v>
      </c>
      <c r="E3019" t="s">
        <v>1068</v>
      </c>
      <c r="F3019" t="s">
        <v>1326</v>
      </c>
      <c r="G3019" s="462" t="s">
        <v>923</v>
      </c>
      <c r="H3019">
        <v>121</v>
      </c>
      <c r="I3019">
        <v>-1</v>
      </c>
    </row>
    <row r="3020" spans="2:9" ht="15" customHeight="1" x14ac:dyDescent="0.2">
      <c r="B3020">
        <v>8</v>
      </c>
      <c r="C3020">
        <v>201905</v>
      </c>
      <c r="D3020">
        <v>201811</v>
      </c>
      <c r="E3020" t="s">
        <v>1068</v>
      </c>
      <c r="F3020" t="s">
        <v>1323</v>
      </c>
      <c r="G3020" s="462" t="s">
        <v>928</v>
      </c>
      <c r="H3020">
        <v>120</v>
      </c>
      <c r="I3020">
        <v>-1</v>
      </c>
    </row>
    <row r="3021" spans="2:9" ht="15" customHeight="1" x14ac:dyDescent="0.2">
      <c r="B3021">
        <v>8</v>
      </c>
      <c r="C3021">
        <v>201905</v>
      </c>
      <c r="D3021">
        <v>201811</v>
      </c>
      <c r="E3021" t="s">
        <v>1068</v>
      </c>
      <c r="F3021" t="s">
        <v>1332</v>
      </c>
      <c r="G3021" s="462" t="s">
        <v>913</v>
      </c>
      <c r="H3021">
        <v>120</v>
      </c>
      <c r="I3021">
        <v>-1</v>
      </c>
    </row>
    <row r="3022" spans="2:9" ht="15" customHeight="1" x14ac:dyDescent="0.2">
      <c r="B3022">
        <v>34</v>
      </c>
      <c r="C3022">
        <v>201905</v>
      </c>
      <c r="D3022">
        <v>201811</v>
      </c>
      <c r="E3022" t="s">
        <v>1069</v>
      </c>
      <c r="F3022">
        <v>46</v>
      </c>
      <c r="G3022" s="462" t="s">
        <v>920</v>
      </c>
      <c r="H3022">
        <v>121</v>
      </c>
      <c r="I3022">
        <v>-1</v>
      </c>
    </row>
    <row r="3023" spans="2:9" ht="15" customHeight="1" x14ac:dyDescent="0.2">
      <c r="B3023">
        <v>36</v>
      </c>
      <c r="C3023">
        <v>201905</v>
      </c>
      <c r="D3023">
        <v>201811</v>
      </c>
      <c r="E3023" t="s">
        <v>1070</v>
      </c>
      <c r="F3023" t="s">
        <v>1336</v>
      </c>
      <c r="G3023" s="462" t="s">
        <v>937</v>
      </c>
      <c r="H3023">
        <v>121</v>
      </c>
      <c r="I3023">
        <v>-1</v>
      </c>
    </row>
    <row r="3024" spans="2:9" ht="15" customHeight="1" x14ac:dyDescent="0.2">
      <c r="B3024">
        <v>36</v>
      </c>
      <c r="C3024">
        <v>201905</v>
      </c>
      <c r="D3024">
        <v>201811</v>
      </c>
      <c r="E3024" t="s">
        <v>1070</v>
      </c>
      <c r="F3024" t="s">
        <v>1318</v>
      </c>
      <c r="G3024" s="462" t="s">
        <v>1003</v>
      </c>
      <c r="H3024">
        <v>120</v>
      </c>
      <c r="I3024">
        <v>-1</v>
      </c>
    </row>
    <row r="3025" spans="1:9" ht="15" customHeight="1" x14ac:dyDescent="0.2">
      <c r="B3025">
        <v>36</v>
      </c>
      <c r="C3025">
        <v>201905</v>
      </c>
      <c r="D3025">
        <v>201811</v>
      </c>
      <c r="E3025" t="s">
        <v>1070</v>
      </c>
      <c r="F3025" t="s">
        <v>1330</v>
      </c>
      <c r="G3025" s="462" t="s">
        <v>939</v>
      </c>
      <c r="H3025">
        <v>120</v>
      </c>
      <c r="I3025">
        <v>-1</v>
      </c>
    </row>
    <row r="3026" spans="1:9" ht="15" customHeight="1" x14ac:dyDescent="0.2">
      <c r="B3026">
        <v>34</v>
      </c>
      <c r="C3026">
        <v>201905</v>
      </c>
      <c r="D3026">
        <v>201811</v>
      </c>
      <c r="E3026" t="s">
        <v>1069</v>
      </c>
      <c r="F3026" t="s">
        <v>1306</v>
      </c>
      <c r="G3026" s="462" t="s">
        <v>941</v>
      </c>
      <c r="H3026">
        <v>120</v>
      </c>
      <c r="I3026">
        <v>-2</v>
      </c>
    </row>
    <row r="3027" spans="1:9" ht="15" customHeight="1" x14ac:dyDescent="0.2">
      <c r="B3027">
        <v>34</v>
      </c>
      <c r="C3027">
        <v>201905</v>
      </c>
      <c r="D3027">
        <v>201811</v>
      </c>
      <c r="E3027" t="s">
        <v>1069</v>
      </c>
      <c r="F3027">
        <v>33</v>
      </c>
      <c r="G3027" s="462" t="s">
        <v>1024</v>
      </c>
      <c r="H3027">
        <v>121</v>
      </c>
      <c r="I3027">
        <v>-3</v>
      </c>
    </row>
    <row r="3028" spans="1:9" ht="15" customHeight="1" x14ac:dyDescent="0.25">
      <c r="A3028" s="223"/>
      <c r="B3028" s="460">
        <v>4</v>
      </c>
      <c r="C3028" s="460">
        <v>201904</v>
      </c>
      <c r="D3028" s="460">
        <v>201811</v>
      </c>
      <c r="E3028" s="460" t="s">
        <v>1066</v>
      </c>
      <c r="F3028" s="460">
        <v>47</v>
      </c>
      <c r="G3028" s="457" t="s">
        <v>920</v>
      </c>
      <c r="H3028" s="460">
        <v>120</v>
      </c>
      <c r="I3028" s="460">
        <v>2</v>
      </c>
    </row>
    <row r="3029" spans="1:9" ht="15" customHeight="1" x14ac:dyDescent="0.25">
      <c r="A3029" s="223"/>
      <c r="B3029" s="460">
        <v>4</v>
      </c>
      <c r="C3029" s="460">
        <v>201904</v>
      </c>
      <c r="D3029" s="460">
        <v>201811</v>
      </c>
      <c r="E3029" s="460" t="s">
        <v>1066</v>
      </c>
      <c r="F3029" s="460">
        <v>47</v>
      </c>
      <c r="G3029" s="457" t="s">
        <v>920</v>
      </c>
      <c r="H3029" s="460">
        <v>121</v>
      </c>
      <c r="I3029" s="460">
        <v>10</v>
      </c>
    </row>
    <row r="3030" spans="1:9" ht="15" customHeight="1" x14ac:dyDescent="0.25">
      <c r="A3030" s="223"/>
      <c r="B3030" s="460">
        <v>4</v>
      </c>
      <c r="C3030" s="460">
        <v>201904</v>
      </c>
      <c r="D3030" s="460">
        <v>201811</v>
      </c>
      <c r="E3030" s="460" t="s">
        <v>1066</v>
      </c>
      <c r="F3030" s="460" t="s">
        <v>1304</v>
      </c>
      <c r="G3030" s="457" t="s">
        <v>920</v>
      </c>
      <c r="H3030" s="460">
        <v>126</v>
      </c>
      <c r="I3030" s="460">
        <v>2</v>
      </c>
    </row>
    <row r="3031" spans="1:9" ht="15" customHeight="1" x14ac:dyDescent="0.25">
      <c r="A3031" s="223"/>
      <c r="B3031" s="460">
        <v>4</v>
      </c>
      <c r="C3031" s="460">
        <v>201904</v>
      </c>
      <c r="D3031" s="460">
        <v>201811</v>
      </c>
      <c r="E3031" s="460" t="s">
        <v>1066</v>
      </c>
      <c r="F3031" s="463" t="s">
        <v>1327</v>
      </c>
      <c r="G3031" s="457" t="s">
        <v>923</v>
      </c>
      <c r="H3031" s="460">
        <v>120</v>
      </c>
      <c r="I3031" s="460">
        <v>1</v>
      </c>
    </row>
    <row r="3032" spans="1:9" ht="15" customHeight="1" x14ac:dyDescent="0.25">
      <c r="A3032" s="223"/>
      <c r="B3032" s="460">
        <v>4</v>
      </c>
      <c r="C3032" s="460">
        <v>201904</v>
      </c>
      <c r="D3032" s="460">
        <v>201811</v>
      </c>
      <c r="E3032" s="460" t="s">
        <v>1066</v>
      </c>
      <c r="F3032" s="463" t="s">
        <v>1327</v>
      </c>
      <c r="G3032" s="457" t="s">
        <v>923</v>
      </c>
      <c r="H3032" s="460">
        <v>121</v>
      </c>
      <c r="I3032" s="460">
        <v>5</v>
      </c>
    </row>
    <row r="3033" spans="1:9" ht="15" customHeight="1" x14ac:dyDescent="0.25">
      <c r="A3033" s="223"/>
      <c r="B3033" s="460">
        <v>4</v>
      </c>
      <c r="C3033" s="460">
        <v>201904</v>
      </c>
      <c r="D3033" s="460">
        <v>201811</v>
      </c>
      <c r="E3033" s="460" t="s">
        <v>1066</v>
      </c>
      <c r="F3033" s="463">
        <v>86</v>
      </c>
      <c r="G3033" s="457" t="s">
        <v>935</v>
      </c>
      <c r="H3033" s="460">
        <v>120</v>
      </c>
      <c r="I3033" s="460">
        <v>1</v>
      </c>
    </row>
    <row r="3034" spans="1:9" ht="15" customHeight="1" x14ac:dyDescent="0.25">
      <c r="A3034" s="223"/>
      <c r="B3034" s="460">
        <v>4</v>
      </c>
      <c r="C3034" s="460">
        <v>201904</v>
      </c>
      <c r="D3034" s="460">
        <v>201811</v>
      </c>
      <c r="E3034" s="460" t="s">
        <v>1066</v>
      </c>
      <c r="F3034" s="460">
        <v>86</v>
      </c>
      <c r="G3034" s="457" t="s">
        <v>935</v>
      </c>
      <c r="H3034" s="460">
        <v>121</v>
      </c>
      <c r="I3034" s="460">
        <v>2</v>
      </c>
    </row>
    <row r="3035" spans="1:9" ht="15" customHeight="1" x14ac:dyDescent="0.25">
      <c r="A3035" s="223"/>
      <c r="B3035" s="460">
        <v>4</v>
      </c>
      <c r="C3035" s="460">
        <v>201904</v>
      </c>
      <c r="D3035" s="460">
        <v>201811</v>
      </c>
      <c r="E3035" s="460" t="s">
        <v>1066</v>
      </c>
      <c r="F3035" s="463" t="s">
        <v>1308</v>
      </c>
      <c r="G3035" s="457" t="s">
        <v>941</v>
      </c>
      <c r="H3035" s="460">
        <v>120</v>
      </c>
      <c r="I3035" s="460">
        <v>11</v>
      </c>
    </row>
    <row r="3036" spans="1:9" ht="15" customHeight="1" x14ac:dyDescent="0.25">
      <c r="A3036" s="223"/>
      <c r="B3036" s="460">
        <v>4</v>
      </c>
      <c r="C3036" s="460">
        <v>201904</v>
      </c>
      <c r="D3036" s="460">
        <v>201811</v>
      </c>
      <c r="E3036" s="460" t="s">
        <v>1066</v>
      </c>
      <c r="F3036" s="460" t="s">
        <v>1308</v>
      </c>
      <c r="G3036" s="457" t="s">
        <v>941</v>
      </c>
      <c r="H3036" s="460">
        <v>121</v>
      </c>
      <c r="I3036" s="460">
        <v>12</v>
      </c>
    </row>
    <row r="3037" spans="1:9" ht="15" customHeight="1" x14ac:dyDescent="0.25">
      <c r="A3037" s="223"/>
      <c r="B3037" s="460">
        <v>4</v>
      </c>
      <c r="C3037" s="460">
        <v>201904</v>
      </c>
      <c r="D3037" s="460">
        <v>201811</v>
      </c>
      <c r="E3037" s="460" t="s">
        <v>1066</v>
      </c>
      <c r="F3037" s="460" t="s">
        <v>1328</v>
      </c>
      <c r="G3037" s="457" t="s">
        <v>925</v>
      </c>
      <c r="H3037" s="460">
        <v>120</v>
      </c>
      <c r="I3037" s="460">
        <v>1</v>
      </c>
    </row>
    <row r="3038" spans="1:9" ht="15" customHeight="1" x14ac:dyDescent="0.25">
      <c r="A3038" s="223"/>
      <c r="B3038" s="460">
        <v>4</v>
      </c>
      <c r="C3038" s="460">
        <v>201904</v>
      </c>
      <c r="D3038" s="460">
        <v>201811</v>
      </c>
      <c r="E3038" s="460" t="s">
        <v>1066</v>
      </c>
      <c r="F3038" s="460" t="s">
        <v>1328</v>
      </c>
      <c r="G3038" s="457" t="s">
        <v>925</v>
      </c>
      <c r="H3038" s="460">
        <v>121</v>
      </c>
      <c r="I3038" s="460">
        <v>6</v>
      </c>
    </row>
    <row r="3039" spans="1:9" ht="15" customHeight="1" x14ac:dyDescent="0.25">
      <c r="A3039" s="223"/>
      <c r="B3039" s="460">
        <v>4</v>
      </c>
      <c r="C3039" s="460">
        <v>201904</v>
      </c>
      <c r="D3039" s="460">
        <v>201811</v>
      </c>
      <c r="E3039" s="460" t="s">
        <v>1066</v>
      </c>
      <c r="F3039" s="460" t="s">
        <v>1322</v>
      </c>
      <c r="G3039" s="457" t="s">
        <v>1003</v>
      </c>
      <c r="H3039" s="460">
        <v>121</v>
      </c>
      <c r="I3039" s="460">
        <v>15</v>
      </c>
    </row>
    <row r="3040" spans="1:9" ht="15" customHeight="1" x14ac:dyDescent="0.25">
      <c r="A3040" s="223"/>
      <c r="B3040" s="460">
        <v>4</v>
      </c>
      <c r="C3040" s="460">
        <v>201904</v>
      </c>
      <c r="D3040" s="460">
        <v>201811</v>
      </c>
      <c r="E3040" s="460" t="s">
        <v>1066</v>
      </c>
      <c r="F3040" s="460" t="s">
        <v>1321</v>
      </c>
      <c r="G3040" s="457" t="s">
        <v>1003</v>
      </c>
      <c r="H3040" s="460">
        <v>126</v>
      </c>
      <c r="I3040" s="460">
        <v>1</v>
      </c>
    </row>
    <row r="3041" spans="1:9" ht="15" customHeight="1" x14ac:dyDescent="0.25">
      <c r="A3041" s="223"/>
      <c r="B3041" s="460">
        <v>4</v>
      </c>
      <c r="C3041" s="460">
        <v>201904</v>
      </c>
      <c r="D3041" s="460">
        <v>201811</v>
      </c>
      <c r="E3041" s="460" t="s">
        <v>1066</v>
      </c>
      <c r="F3041" s="460" t="s">
        <v>1333</v>
      </c>
      <c r="G3041" s="457" t="s">
        <v>913</v>
      </c>
      <c r="H3041" s="460">
        <v>120</v>
      </c>
      <c r="I3041" s="460">
        <v>2</v>
      </c>
    </row>
    <row r="3042" spans="1:9" ht="15" customHeight="1" x14ac:dyDescent="0.25">
      <c r="A3042" s="223"/>
      <c r="B3042" s="460">
        <v>4</v>
      </c>
      <c r="C3042" s="460">
        <v>201904</v>
      </c>
      <c r="D3042" s="460">
        <v>201811</v>
      </c>
      <c r="E3042" s="460" t="s">
        <v>1066</v>
      </c>
      <c r="F3042" s="460" t="s">
        <v>1333</v>
      </c>
      <c r="G3042" s="457" t="s">
        <v>913</v>
      </c>
      <c r="H3042" s="460">
        <v>121</v>
      </c>
      <c r="I3042" s="460">
        <v>10</v>
      </c>
    </row>
    <row r="3043" spans="1:9" ht="15" customHeight="1" x14ac:dyDescent="0.25">
      <c r="A3043" s="223"/>
      <c r="B3043" s="460">
        <v>5</v>
      </c>
      <c r="C3043" s="460">
        <v>201904</v>
      </c>
      <c r="D3043" s="460">
        <v>201811</v>
      </c>
      <c r="E3043" s="460" t="s">
        <v>1067</v>
      </c>
      <c r="F3043" s="460">
        <v>18</v>
      </c>
      <c r="G3043" s="457" t="s">
        <v>940</v>
      </c>
      <c r="H3043" s="460">
        <v>120</v>
      </c>
      <c r="I3043" s="460">
        <v>3</v>
      </c>
    </row>
    <row r="3044" spans="1:9" ht="15" customHeight="1" x14ac:dyDescent="0.25">
      <c r="A3044" s="223"/>
      <c r="B3044" s="460">
        <v>5</v>
      </c>
      <c r="C3044" s="460">
        <v>201904</v>
      </c>
      <c r="D3044" s="460">
        <v>201811</v>
      </c>
      <c r="E3044" s="460" t="s">
        <v>1067</v>
      </c>
      <c r="F3044" s="460">
        <v>18</v>
      </c>
      <c r="G3044" s="457" t="s">
        <v>940</v>
      </c>
      <c r="H3044" s="460">
        <v>121</v>
      </c>
      <c r="I3044" s="460">
        <v>25</v>
      </c>
    </row>
    <row r="3045" spans="1:9" ht="15" customHeight="1" x14ac:dyDescent="0.25">
      <c r="A3045" s="223"/>
      <c r="B3045" s="460">
        <v>5</v>
      </c>
      <c r="C3045" s="460">
        <v>201904</v>
      </c>
      <c r="D3045" s="460">
        <v>201811</v>
      </c>
      <c r="E3045" s="460" t="s">
        <v>1067</v>
      </c>
      <c r="F3045" s="460" t="s">
        <v>1315</v>
      </c>
      <c r="G3045" s="457" t="s">
        <v>930</v>
      </c>
      <c r="H3045" s="460">
        <v>126</v>
      </c>
      <c r="I3045" s="460">
        <v>7</v>
      </c>
    </row>
    <row r="3046" spans="1:9" ht="15" customHeight="1" x14ac:dyDescent="0.25">
      <c r="A3046" s="223"/>
      <c r="B3046" s="460">
        <v>5</v>
      </c>
      <c r="C3046" s="460">
        <v>201904</v>
      </c>
      <c r="D3046" s="460">
        <v>201811</v>
      </c>
      <c r="E3046" s="460" t="s">
        <v>1067</v>
      </c>
      <c r="F3046" s="460" t="s">
        <v>1316</v>
      </c>
      <c r="G3046" s="457" t="s">
        <v>930</v>
      </c>
      <c r="H3046" s="460">
        <v>120</v>
      </c>
      <c r="I3046" s="460">
        <v>5</v>
      </c>
    </row>
    <row r="3047" spans="1:9" ht="15" customHeight="1" x14ac:dyDescent="0.25">
      <c r="A3047" s="223"/>
      <c r="B3047" s="460">
        <v>5</v>
      </c>
      <c r="C3047" s="460">
        <v>201904</v>
      </c>
      <c r="D3047" s="460">
        <v>201811</v>
      </c>
      <c r="E3047" s="460" t="s">
        <v>1067</v>
      </c>
      <c r="F3047" s="460" t="s">
        <v>1316</v>
      </c>
      <c r="G3047" s="457" t="s">
        <v>930</v>
      </c>
      <c r="H3047" s="460">
        <v>121</v>
      </c>
      <c r="I3047" s="460">
        <v>13</v>
      </c>
    </row>
    <row r="3048" spans="1:9" ht="15" customHeight="1" x14ac:dyDescent="0.25">
      <c r="A3048" s="223"/>
      <c r="B3048" s="460">
        <v>5</v>
      </c>
      <c r="C3048" s="460">
        <v>201904</v>
      </c>
      <c r="D3048" s="460">
        <v>201811</v>
      </c>
      <c r="E3048" s="460" t="s">
        <v>1067</v>
      </c>
      <c r="F3048" s="463">
        <v>85</v>
      </c>
      <c r="G3048" s="457" t="s">
        <v>935</v>
      </c>
      <c r="H3048" s="460">
        <v>120</v>
      </c>
      <c r="I3048" s="460">
        <v>2</v>
      </c>
    </row>
    <row r="3049" spans="1:9" ht="15" customHeight="1" x14ac:dyDescent="0.25">
      <c r="A3049" s="223"/>
      <c r="B3049" s="460">
        <v>5</v>
      </c>
      <c r="C3049" s="460">
        <v>201904</v>
      </c>
      <c r="D3049" s="460">
        <v>201811</v>
      </c>
      <c r="E3049" s="460" t="s">
        <v>1067</v>
      </c>
      <c r="F3049" s="460">
        <v>85</v>
      </c>
      <c r="G3049" s="457" t="s">
        <v>935</v>
      </c>
      <c r="H3049" s="460">
        <v>121</v>
      </c>
      <c r="I3049" s="460">
        <v>5</v>
      </c>
    </row>
    <row r="3050" spans="1:9" ht="15" customHeight="1" x14ac:dyDescent="0.25">
      <c r="A3050" s="223"/>
      <c r="B3050" s="460">
        <v>5</v>
      </c>
      <c r="C3050" s="460">
        <v>201904</v>
      </c>
      <c r="D3050" s="460">
        <v>201811</v>
      </c>
      <c r="E3050" s="460" t="s">
        <v>1067</v>
      </c>
      <c r="F3050" s="460" t="s">
        <v>1325</v>
      </c>
      <c r="G3050" s="457" t="s">
        <v>928</v>
      </c>
      <c r="H3050" s="460">
        <v>120</v>
      </c>
      <c r="I3050" s="460">
        <v>1</v>
      </c>
    </row>
    <row r="3051" spans="1:9" ht="15" customHeight="1" x14ac:dyDescent="0.25">
      <c r="A3051" s="223"/>
      <c r="B3051" s="460">
        <v>5</v>
      </c>
      <c r="C3051" s="460">
        <v>201904</v>
      </c>
      <c r="D3051" s="460">
        <v>201811</v>
      </c>
      <c r="E3051" s="460" t="s">
        <v>1067</v>
      </c>
      <c r="F3051" s="460" t="s">
        <v>1325</v>
      </c>
      <c r="G3051" s="457" t="s">
        <v>928</v>
      </c>
      <c r="H3051" s="460">
        <v>121</v>
      </c>
      <c r="I3051" s="460">
        <v>3</v>
      </c>
    </row>
    <row r="3052" spans="1:9" ht="15" customHeight="1" x14ac:dyDescent="0.25">
      <c r="A3052" s="223"/>
      <c r="B3052" s="460">
        <v>5</v>
      </c>
      <c r="C3052" s="460">
        <v>201904</v>
      </c>
      <c r="D3052" s="460">
        <v>201811</v>
      </c>
      <c r="E3052" s="460" t="s">
        <v>1067</v>
      </c>
      <c r="F3052" s="463" t="s">
        <v>1329</v>
      </c>
      <c r="G3052" s="457" t="s">
        <v>925</v>
      </c>
      <c r="H3052" s="460">
        <v>120</v>
      </c>
      <c r="I3052" s="460">
        <v>4</v>
      </c>
    </row>
    <row r="3053" spans="1:9" ht="15" customHeight="1" x14ac:dyDescent="0.25">
      <c r="A3053" s="223"/>
      <c r="B3053" s="460">
        <v>5</v>
      </c>
      <c r="C3053" s="460">
        <v>201904</v>
      </c>
      <c r="D3053" s="460">
        <v>201811</v>
      </c>
      <c r="E3053" s="460" t="s">
        <v>1067</v>
      </c>
      <c r="F3053" s="463" t="s">
        <v>1329</v>
      </c>
      <c r="G3053" s="457" t="s">
        <v>925</v>
      </c>
      <c r="H3053" s="460">
        <v>121</v>
      </c>
      <c r="I3053" s="460">
        <v>9</v>
      </c>
    </row>
    <row r="3054" spans="1:9" ht="15" customHeight="1" x14ac:dyDescent="0.25">
      <c r="A3054" s="223"/>
      <c r="B3054" s="460">
        <v>5</v>
      </c>
      <c r="C3054" s="460">
        <v>201904</v>
      </c>
      <c r="D3054" s="460">
        <v>201811</v>
      </c>
      <c r="E3054" s="460" t="s">
        <v>1067</v>
      </c>
      <c r="F3054" s="460" t="s">
        <v>1331</v>
      </c>
      <c r="G3054" s="457" t="s">
        <v>939</v>
      </c>
      <c r="H3054" s="460">
        <v>120</v>
      </c>
      <c r="I3054" s="460">
        <v>3</v>
      </c>
    </row>
    <row r="3055" spans="1:9" ht="15" customHeight="1" x14ac:dyDescent="0.25">
      <c r="A3055" s="223"/>
      <c r="B3055" s="460">
        <v>5</v>
      </c>
      <c r="C3055" s="460">
        <v>201904</v>
      </c>
      <c r="D3055" s="460">
        <v>201811</v>
      </c>
      <c r="E3055" s="460" t="s">
        <v>1067</v>
      </c>
      <c r="F3055" s="460" t="s">
        <v>1331</v>
      </c>
      <c r="G3055" s="457" t="s">
        <v>939</v>
      </c>
      <c r="H3055" s="460">
        <v>121</v>
      </c>
      <c r="I3055" s="460">
        <v>17</v>
      </c>
    </row>
    <row r="3056" spans="1:9" ht="15" customHeight="1" x14ac:dyDescent="0.25">
      <c r="A3056" s="223"/>
      <c r="B3056" s="460">
        <v>8</v>
      </c>
      <c r="C3056" s="460">
        <v>201904</v>
      </c>
      <c r="D3056" s="460">
        <v>201811</v>
      </c>
      <c r="E3056" s="460" t="s">
        <v>1068</v>
      </c>
      <c r="F3056" s="460">
        <v>19</v>
      </c>
      <c r="G3056" s="457" t="s">
        <v>940</v>
      </c>
      <c r="H3056" s="460">
        <v>120</v>
      </c>
      <c r="I3056" s="460">
        <v>3</v>
      </c>
    </row>
    <row r="3057" spans="1:9" ht="15" customHeight="1" x14ac:dyDescent="0.25">
      <c r="A3057" s="223"/>
      <c r="B3057" s="460">
        <v>8</v>
      </c>
      <c r="C3057" s="460">
        <v>201904</v>
      </c>
      <c r="D3057" s="460">
        <v>201811</v>
      </c>
      <c r="E3057" s="460" t="s">
        <v>1068</v>
      </c>
      <c r="F3057" s="460">
        <v>19</v>
      </c>
      <c r="G3057" s="457" t="s">
        <v>940</v>
      </c>
      <c r="H3057" s="460">
        <v>121</v>
      </c>
      <c r="I3057" s="460">
        <v>11</v>
      </c>
    </row>
    <row r="3058" spans="1:9" ht="15" customHeight="1" x14ac:dyDescent="0.25">
      <c r="A3058" s="223"/>
      <c r="B3058" s="460">
        <v>8</v>
      </c>
      <c r="C3058" s="460">
        <v>201904</v>
      </c>
      <c r="D3058" s="460">
        <v>201811</v>
      </c>
      <c r="E3058" s="460" t="s">
        <v>1068</v>
      </c>
      <c r="F3058" s="460">
        <v>34</v>
      </c>
      <c r="G3058" s="457" t="s">
        <v>1024</v>
      </c>
      <c r="H3058" s="460">
        <v>120</v>
      </c>
      <c r="I3058" s="460">
        <v>3</v>
      </c>
    </row>
    <row r="3059" spans="1:9" ht="15" customHeight="1" x14ac:dyDescent="0.25">
      <c r="A3059" s="223"/>
      <c r="B3059" s="460">
        <v>8</v>
      </c>
      <c r="C3059" s="460">
        <v>201904</v>
      </c>
      <c r="D3059" s="460">
        <v>201811</v>
      </c>
      <c r="E3059" s="460" t="s">
        <v>1068</v>
      </c>
      <c r="F3059" s="460">
        <v>34</v>
      </c>
      <c r="G3059" s="457" t="s">
        <v>1024</v>
      </c>
      <c r="H3059" s="460">
        <v>121</v>
      </c>
      <c r="I3059" s="460">
        <v>4</v>
      </c>
    </row>
    <row r="3060" spans="1:9" ht="15" customHeight="1" x14ac:dyDescent="0.25">
      <c r="A3060" s="223"/>
      <c r="B3060" s="460">
        <v>8</v>
      </c>
      <c r="C3060" s="460">
        <v>201904</v>
      </c>
      <c r="D3060" s="460">
        <v>201811</v>
      </c>
      <c r="E3060" s="460" t="s">
        <v>1068</v>
      </c>
      <c r="F3060" s="460">
        <v>45</v>
      </c>
      <c r="G3060" s="457" t="s">
        <v>920</v>
      </c>
      <c r="H3060" s="460">
        <v>120</v>
      </c>
      <c r="I3060" s="460">
        <v>3</v>
      </c>
    </row>
    <row r="3061" spans="1:9" ht="15" customHeight="1" x14ac:dyDescent="0.25">
      <c r="A3061" s="223"/>
      <c r="B3061" s="460">
        <v>8</v>
      </c>
      <c r="C3061" s="460">
        <v>201904</v>
      </c>
      <c r="D3061" s="460">
        <v>201811</v>
      </c>
      <c r="E3061" s="460" t="s">
        <v>1068</v>
      </c>
      <c r="F3061" s="460">
        <v>45</v>
      </c>
      <c r="G3061" s="457" t="s">
        <v>920</v>
      </c>
      <c r="H3061" s="460">
        <v>121</v>
      </c>
      <c r="I3061" s="460">
        <v>7</v>
      </c>
    </row>
    <row r="3062" spans="1:9" ht="15" customHeight="1" x14ac:dyDescent="0.25">
      <c r="A3062" s="223"/>
      <c r="B3062" s="460">
        <v>8</v>
      </c>
      <c r="C3062" s="460">
        <v>201904</v>
      </c>
      <c r="D3062" s="460">
        <v>201811</v>
      </c>
      <c r="E3062" s="460" t="s">
        <v>1068</v>
      </c>
      <c r="F3062" s="460" t="s">
        <v>1300</v>
      </c>
      <c r="G3062" s="457" t="s">
        <v>920</v>
      </c>
      <c r="H3062" s="460">
        <v>126</v>
      </c>
      <c r="I3062" s="460">
        <v>1</v>
      </c>
    </row>
    <row r="3063" spans="1:9" ht="15" customHeight="1" x14ac:dyDescent="0.25">
      <c r="A3063" s="223"/>
      <c r="B3063" s="460">
        <v>8</v>
      </c>
      <c r="C3063" s="460">
        <v>201904</v>
      </c>
      <c r="D3063" s="460">
        <v>201811</v>
      </c>
      <c r="E3063" s="460" t="s">
        <v>1068</v>
      </c>
      <c r="F3063" s="460" t="s">
        <v>1326</v>
      </c>
      <c r="G3063" s="457" t="s">
        <v>923</v>
      </c>
      <c r="H3063" s="460">
        <v>120</v>
      </c>
      <c r="I3063" s="460">
        <v>1</v>
      </c>
    </row>
    <row r="3064" spans="1:9" ht="15" customHeight="1" x14ac:dyDescent="0.25">
      <c r="A3064" s="223"/>
      <c r="B3064" s="460">
        <v>8</v>
      </c>
      <c r="C3064" s="460">
        <v>201904</v>
      </c>
      <c r="D3064" s="460">
        <v>201811</v>
      </c>
      <c r="E3064" s="460" t="s">
        <v>1068</v>
      </c>
      <c r="F3064" s="463" t="s">
        <v>1326</v>
      </c>
      <c r="G3064" s="457" t="s">
        <v>923</v>
      </c>
      <c r="H3064" s="460">
        <v>121</v>
      </c>
      <c r="I3064" s="460">
        <v>4</v>
      </c>
    </row>
    <row r="3065" spans="1:9" ht="15" customHeight="1" x14ac:dyDescent="0.25">
      <c r="A3065" s="223"/>
      <c r="B3065" s="460">
        <v>8</v>
      </c>
      <c r="C3065" s="460">
        <v>201904</v>
      </c>
      <c r="D3065" s="460">
        <v>201811</v>
      </c>
      <c r="E3065" s="460" t="s">
        <v>1068</v>
      </c>
      <c r="F3065" s="463">
        <v>69</v>
      </c>
      <c r="G3065" s="457" t="s">
        <v>937</v>
      </c>
      <c r="H3065" s="460">
        <v>120</v>
      </c>
      <c r="I3065" s="460">
        <v>6</v>
      </c>
    </row>
    <row r="3066" spans="1:9" ht="15" customHeight="1" x14ac:dyDescent="0.25">
      <c r="A3066" s="223"/>
      <c r="B3066" s="460">
        <v>8</v>
      </c>
      <c r="C3066" s="460">
        <v>201904</v>
      </c>
      <c r="D3066" s="460">
        <v>201811</v>
      </c>
      <c r="E3066" s="460" t="s">
        <v>1068</v>
      </c>
      <c r="F3066" s="460">
        <v>69</v>
      </c>
      <c r="G3066" s="457" t="s">
        <v>937</v>
      </c>
      <c r="H3066" s="460">
        <v>121</v>
      </c>
      <c r="I3066" s="460">
        <v>14</v>
      </c>
    </row>
    <row r="3067" spans="1:9" ht="15" customHeight="1" x14ac:dyDescent="0.25">
      <c r="A3067" s="223"/>
      <c r="B3067" s="460">
        <v>8</v>
      </c>
      <c r="C3067" s="460">
        <v>201904</v>
      </c>
      <c r="D3067" s="460">
        <v>201811</v>
      </c>
      <c r="E3067" s="460" t="s">
        <v>1068</v>
      </c>
      <c r="F3067" s="460" t="s">
        <v>1334</v>
      </c>
      <c r="G3067" s="457" t="s">
        <v>937</v>
      </c>
      <c r="H3067" s="460">
        <v>126</v>
      </c>
      <c r="I3067" s="460">
        <v>4</v>
      </c>
    </row>
    <row r="3068" spans="1:9" ht="15" customHeight="1" x14ac:dyDescent="0.25">
      <c r="A3068" s="223"/>
      <c r="B3068" s="460">
        <v>8</v>
      </c>
      <c r="C3068" s="460">
        <v>201904</v>
      </c>
      <c r="D3068" s="460">
        <v>201811</v>
      </c>
      <c r="E3068" s="460" t="s">
        <v>1068</v>
      </c>
      <c r="F3068" s="460" t="s">
        <v>1312</v>
      </c>
      <c r="G3068" s="457" t="s">
        <v>930</v>
      </c>
      <c r="H3068" s="460">
        <v>120</v>
      </c>
      <c r="I3068" s="460">
        <v>2</v>
      </c>
    </row>
    <row r="3069" spans="1:9" ht="15" customHeight="1" x14ac:dyDescent="0.25">
      <c r="A3069" s="223"/>
      <c r="B3069" s="460">
        <v>8</v>
      </c>
      <c r="C3069" s="460">
        <v>201904</v>
      </c>
      <c r="D3069" s="460">
        <v>201811</v>
      </c>
      <c r="E3069" s="460" t="s">
        <v>1068</v>
      </c>
      <c r="F3069" s="460" t="s">
        <v>1312</v>
      </c>
      <c r="G3069" s="457" t="s">
        <v>930</v>
      </c>
      <c r="H3069" s="460">
        <v>121</v>
      </c>
      <c r="I3069" s="460">
        <v>16</v>
      </c>
    </row>
    <row r="3070" spans="1:9" ht="15" customHeight="1" x14ac:dyDescent="0.25">
      <c r="A3070" s="223"/>
      <c r="B3070" s="460">
        <v>8</v>
      </c>
      <c r="C3070" s="460">
        <v>201904</v>
      </c>
      <c r="D3070" s="460">
        <v>201811</v>
      </c>
      <c r="E3070" s="460" t="s">
        <v>1068</v>
      </c>
      <c r="F3070" s="460" t="s">
        <v>1311</v>
      </c>
      <c r="G3070" s="457" t="s">
        <v>930</v>
      </c>
      <c r="H3070" s="460">
        <v>126</v>
      </c>
      <c r="I3070" s="460">
        <v>1</v>
      </c>
    </row>
    <row r="3071" spans="1:9" ht="15" customHeight="1" x14ac:dyDescent="0.25">
      <c r="A3071" s="223"/>
      <c r="B3071" s="460">
        <v>8</v>
      </c>
      <c r="C3071" s="460">
        <v>201904</v>
      </c>
      <c r="D3071" s="460">
        <v>201811</v>
      </c>
      <c r="E3071" s="460" t="s">
        <v>1068</v>
      </c>
      <c r="F3071" s="460" t="s">
        <v>1323</v>
      </c>
      <c r="G3071" s="457" t="s">
        <v>928</v>
      </c>
      <c r="H3071" s="460">
        <v>121</v>
      </c>
      <c r="I3071" s="460">
        <v>1</v>
      </c>
    </row>
    <row r="3072" spans="1:9" ht="15" customHeight="1" x14ac:dyDescent="0.25">
      <c r="A3072" s="223"/>
      <c r="B3072" s="460">
        <v>8</v>
      </c>
      <c r="C3072" s="460">
        <v>201904</v>
      </c>
      <c r="D3072" s="460">
        <v>201811</v>
      </c>
      <c r="E3072" s="460" t="s">
        <v>1068</v>
      </c>
      <c r="F3072" s="460" t="s">
        <v>1332</v>
      </c>
      <c r="G3072" s="457" t="s">
        <v>913</v>
      </c>
      <c r="H3072" s="460">
        <v>120</v>
      </c>
      <c r="I3072" s="460">
        <v>4</v>
      </c>
    </row>
    <row r="3073" spans="1:9" ht="15" customHeight="1" x14ac:dyDescent="0.25">
      <c r="A3073" s="223"/>
      <c r="B3073" s="460">
        <v>8</v>
      </c>
      <c r="C3073" s="460">
        <v>201904</v>
      </c>
      <c r="D3073" s="460">
        <v>201811</v>
      </c>
      <c r="E3073" s="460" t="s">
        <v>1068</v>
      </c>
      <c r="F3073" s="460" t="s">
        <v>1332</v>
      </c>
      <c r="G3073" s="457" t="s">
        <v>913</v>
      </c>
      <c r="H3073" s="460">
        <v>121</v>
      </c>
      <c r="I3073" s="460">
        <v>10</v>
      </c>
    </row>
    <row r="3074" spans="1:9" ht="15" customHeight="1" x14ac:dyDescent="0.25">
      <c r="A3074" s="223"/>
      <c r="B3074" s="460">
        <v>34</v>
      </c>
      <c r="C3074" s="460">
        <v>201904</v>
      </c>
      <c r="D3074" s="460">
        <v>201811</v>
      </c>
      <c r="E3074" s="460" t="s">
        <v>1069</v>
      </c>
      <c r="F3074" s="460">
        <v>33</v>
      </c>
      <c r="G3074" s="457" t="s">
        <v>1024</v>
      </c>
      <c r="H3074" s="460">
        <v>120</v>
      </c>
      <c r="I3074" s="460">
        <v>1</v>
      </c>
    </row>
    <row r="3075" spans="1:9" ht="15" customHeight="1" x14ac:dyDescent="0.25">
      <c r="A3075" s="223"/>
      <c r="B3075" s="460">
        <v>34</v>
      </c>
      <c r="C3075" s="460">
        <v>201904</v>
      </c>
      <c r="D3075" s="460">
        <v>201811</v>
      </c>
      <c r="E3075" s="460" t="s">
        <v>1069</v>
      </c>
      <c r="F3075" s="460">
        <v>33</v>
      </c>
      <c r="G3075" s="457" t="s">
        <v>1024</v>
      </c>
      <c r="H3075" s="460">
        <v>121</v>
      </c>
      <c r="I3075" s="460">
        <v>7</v>
      </c>
    </row>
    <row r="3076" spans="1:9" ht="15" customHeight="1" x14ac:dyDescent="0.25">
      <c r="A3076" s="223"/>
      <c r="B3076" s="460">
        <v>34</v>
      </c>
      <c r="C3076" s="460">
        <v>201904</v>
      </c>
      <c r="D3076" s="460">
        <v>201811</v>
      </c>
      <c r="E3076" s="460" t="s">
        <v>1069</v>
      </c>
      <c r="F3076" s="463" t="s">
        <v>1310</v>
      </c>
      <c r="G3076" s="457" t="s">
        <v>1024</v>
      </c>
      <c r="H3076" s="460">
        <v>126</v>
      </c>
      <c r="I3076" s="460">
        <v>1</v>
      </c>
    </row>
    <row r="3077" spans="1:9" ht="15" customHeight="1" x14ac:dyDescent="0.25">
      <c r="A3077" s="223"/>
      <c r="B3077" s="460">
        <v>34</v>
      </c>
      <c r="C3077" s="460">
        <v>201904</v>
      </c>
      <c r="D3077" s="460">
        <v>201811</v>
      </c>
      <c r="E3077" s="460" t="s">
        <v>1069</v>
      </c>
      <c r="F3077" s="463">
        <v>46</v>
      </c>
      <c r="G3077" s="457" t="s">
        <v>920</v>
      </c>
      <c r="H3077" s="460">
        <v>120</v>
      </c>
      <c r="I3077" s="460">
        <v>1</v>
      </c>
    </row>
    <row r="3078" spans="1:9" ht="15" customHeight="1" x14ac:dyDescent="0.25">
      <c r="A3078" s="223"/>
      <c r="B3078" s="460">
        <v>34</v>
      </c>
      <c r="C3078" s="460">
        <v>201904</v>
      </c>
      <c r="D3078" s="460">
        <v>201811</v>
      </c>
      <c r="E3078" s="460" t="s">
        <v>1069</v>
      </c>
      <c r="F3078" s="460">
        <v>46</v>
      </c>
      <c r="G3078" s="457" t="s">
        <v>920</v>
      </c>
      <c r="H3078" s="460">
        <v>121</v>
      </c>
      <c r="I3078" s="460">
        <v>6</v>
      </c>
    </row>
    <row r="3079" spans="1:9" ht="15" customHeight="1" x14ac:dyDescent="0.25">
      <c r="A3079" s="223"/>
      <c r="B3079" s="460">
        <v>34</v>
      </c>
      <c r="C3079" s="460">
        <v>201904</v>
      </c>
      <c r="D3079" s="460">
        <v>201811</v>
      </c>
      <c r="E3079" s="460" t="s">
        <v>1069</v>
      </c>
      <c r="F3079" s="460" t="s">
        <v>1314</v>
      </c>
      <c r="G3079" s="457" t="s">
        <v>930</v>
      </c>
      <c r="H3079" s="460">
        <v>121</v>
      </c>
      <c r="I3079" s="460">
        <v>2</v>
      </c>
    </row>
    <row r="3080" spans="1:9" ht="15" customHeight="1" x14ac:dyDescent="0.25">
      <c r="A3080" s="223"/>
      <c r="B3080" s="460">
        <v>34</v>
      </c>
      <c r="C3080" s="460">
        <v>201904</v>
      </c>
      <c r="D3080" s="460">
        <v>201811</v>
      </c>
      <c r="E3080" s="460" t="s">
        <v>1069</v>
      </c>
      <c r="F3080" s="460" t="s">
        <v>1324</v>
      </c>
      <c r="G3080" s="457" t="s">
        <v>928</v>
      </c>
      <c r="H3080" s="460">
        <v>120</v>
      </c>
      <c r="I3080" s="460">
        <v>1</v>
      </c>
    </row>
    <row r="3081" spans="1:9" ht="15" customHeight="1" x14ac:dyDescent="0.25">
      <c r="A3081" s="223"/>
      <c r="B3081" s="460">
        <v>34</v>
      </c>
      <c r="C3081" s="460">
        <v>201904</v>
      </c>
      <c r="D3081" s="460">
        <v>201811</v>
      </c>
      <c r="E3081" s="460" t="s">
        <v>1069</v>
      </c>
      <c r="F3081" s="463" t="s">
        <v>1324</v>
      </c>
      <c r="G3081" s="457" t="s">
        <v>928</v>
      </c>
      <c r="H3081" s="460">
        <v>121</v>
      </c>
      <c r="I3081" s="460">
        <v>1</v>
      </c>
    </row>
    <row r="3082" spans="1:9" ht="15" customHeight="1" x14ac:dyDescent="0.25">
      <c r="A3082" s="223"/>
      <c r="B3082" s="460">
        <v>34</v>
      </c>
      <c r="C3082" s="460">
        <v>201904</v>
      </c>
      <c r="D3082" s="460">
        <v>201811</v>
      </c>
      <c r="E3082" s="460" t="s">
        <v>1069</v>
      </c>
      <c r="F3082" s="463" t="s">
        <v>1306</v>
      </c>
      <c r="G3082" s="457" t="s">
        <v>941</v>
      </c>
      <c r="H3082" s="460">
        <v>120</v>
      </c>
      <c r="I3082" s="460">
        <v>16</v>
      </c>
    </row>
    <row r="3083" spans="1:9" ht="15" customHeight="1" x14ac:dyDescent="0.25">
      <c r="A3083" s="223"/>
      <c r="B3083" s="460">
        <v>34</v>
      </c>
      <c r="C3083" s="460">
        <v>201904</v>
      </c>
      <c r="D3083" s="460">
        <v>201811</v>
      </c>
      <c r="E3083" s="460" t="s">
        <v>1069</v>
      </c>
      <c r="F3083" s="463" t="s">
        <v>1306</v>
      </c>
      <c r="G3083" s="457" t="s">
        <v>941</v>
      </c>
      <c r="H3083" s="460">
        <v>121</v>
      </c>
      <c r="I3083" s="460">
        <v>38</v>
      </c>
    </row>
    <row r="3084" spans="1:9" ht="15" customHeight="1" x14ac:dyDescent="0.25">
      <c r="A3084" s="223"/>
      <c r="B3084" s="460">
        <v>34</v>
      </c>
      <c r="C3084" s="460">
        <v>201904</v>
      </c>
      <c r="D3084" s="460">
        <v>201811</v>
      </c>
      <c r="E3084" s="460" t="s">
        <v>1069</v>
      </c>
      <c r="F3084" s="463" t="s">
        <v>1305</v>
      </c>
      <c r="G3084" s="457" t="s">
        <v>941</v>
      </c>
      <c r="H3084" s="460">
        <v>126</v>
      </c>
      <c r="I3084" s="460">
        <v>5</v>
      </c>
    </row>
    <row r="3085" spans="1:9" ht="15" customHeight="1" x14ac:dyDescent="0.25">
      <c r="A3085" s="223"/>
      <c r="B3085" s="460">
        <v>34</v>
      </c>
      <c r="C3085" s="460">
        <v>201904</v>
      </c>
      <c r="D3085" s="460">
        <v>201811</v>
      </c>
      <c r="E3085" s="460" t="s">
        <v>1069</v>
      </c>
      <c r="F3085" s="463" t="s">
        <v>1320</v>
      </c>
      <c r="G3085" s="457" t="s">
        <v>1003</v>
      </c>
      <c r="H3085" s="460">
        <v>120</v>
      </c>
      <c r="I3085" s="460">
        <v>2</v>
      </c>
    </row>
    <row r="3086" spans="1:9" ht="15" customHeight="1" x14ac:dyDescent="0.25">
      <c r="A3086" s="223"/>
      <c r="B3086" s="460">
        <v>34</v>
      </c>
      <c r="C3086" s="460">
        <v>201904</v>
      </c>
      <c r="D3086" s="460">
        <v>201811</v>
      </c>
      <c r="E3086" s="460" t="s">
        <v>1069</v>
      </c>
      <c r="F3086" s="463" t="s">
        <v>1320</v>
      </c>
      <c r="G3086" s="457" t="s">
        <v>1003</v>
      </c>
      <c r="H3086" s="460">
        <v>121</v>
      </c>
      <c r="I3086" s="460">
        <v>7</v>
      </c>
    </row>
    <row r="3087" spans="1:9" ht="15" customHeight="1" x14ac:dyDescent="0.25">
      <c r="A3087" s="223"/>
      <c r="B3087" s="460">
        <v>34</v>
      </c>
      <c r="C3087" s="460">
        <v>201904</v>
      </c>
      <c r="D3087" s="460">
        <v>201811</v>
      </c>
      <c r="E3087" s="460" t="s">
        <v>1069</v>
      </c>
      <c r="F3087" s="460" t="s">
        <v>1319</v>
      </c>
      <c r="G3087" s="457" t="s">
        <v>1003</v>
      </c>
      <c r="H3087" s="460">
        <v>126</v>
      </c>
      <c r="I3087" s="460">
        <v>1</v>
      </c>
    </row>
    <row r="3088" spans="1:9" ht="15" customHeight="1" x14ac:dyDescent="0.25">
      <c r="A3088" s="223"/>
      <c r="B3088" s="460">
        <v>36</v>
      </c>
      <c r="C3088" s="460">
        <v>201904</v>
      </c>
      <c r="D3088" s="460">
        <v>201811</v>
      </c>
      <c r="E3088" s="460" t="s">
        <v>1070</v>
      </c>
      <c r="F3088" s="460" t="s">
        <v>1336</v>
      </c>
      <c r="G3088" s="457" t="s">
        <v>937</v>
      </c>
      <c r="H3088" s="460">
        <v>120</v>
      </c>
      <c r="I3088" s="460">
        <v>1</v>
      </c>
    </row>
    <row r="3089" spans="1:9" ht="15" customHeight="1" x14ac:dyDescent="0.25">
      <c r="A3089" s="223"/>
      <c r="B3089" s="460">
        <v>36</v>
      </c>
      <c r="C3089" s="460">
        <v>201904</v>
      </c>
      <c r="D3089" s="460">
        <v>201811</v>
      </c>
      <c r="E3089" s="460" t="s">
        <v>1070</v>
      </c>
      <c r="F3089" s="460" t="s">
        <v>1336</v>
      </c>
      <c r="G3089" s="457" t="s">
        <v>937</v>
      </c>
      <c r="H3089" s="460">
        <v>121</v>
      </c>
      <c r="I3089" s="460">
        <v>8</v>
      </c>
    </row>
    <row r="3090" spans="1:9" ht="15" customHeight="1" x14ac:dyDescent="0.25">
      <c r="A3090" s="223"/>
      <c r="B3090" s="460">
        <v>36</v>
      </c>
      <c r="C3090" s="460">
        <v>201904</v>
      </c>
      <c r="D3090" s="460">
        <v>201811</v>
      </c>
      <c r="E3090" s="460" t="s">
        <v>1070</v>
      </c>
      <c r="F3090" s="463" t="s">
        <v>1318</v>
      </c>
      <c r="G3090" s="457" t="s">
        <v>1003</v>
      </c>
      <c r="H3090" s="460">
        <v>120</v>
      </c>
      <c r="I3090" s="460">
        <v>2</v>
      </c>
    </row>
    <row r="3091" spans="1:9" ht="15" customHeight="1" x14ac:dyDescent="0.25">
      <c r="A3091" s="223"/>
      <c r="B3091" s="460">
        <v>36</v>
      </c>
      <c r="C3091" s="460">
        <v>201904</v>
      </c>
      <c r="D3091" s="460">
        <v>201811</v>
      </c>
      <c r="E3091" s="460" t="s">
        <v>1070</v>
      </c>
      <c r="F3091" s="460" t="s">
        <v>1318</v>
      </c>
      <c r="G3091" s="457" t="s">
        <v>1003</v>
      </c>
      <c r="H3091" s="460">
        <v>121</v>
      </c>
      <c r="I3091" s="460">
        <v>3</v>
      </c>
    </row>
    <row r="3092" spans="1:9" ht="15" customHeight="1" x14ac:dyDescent="0.25">
      <c r="A3092" s="223"/>
      <c r="B3092" s="460">
        <v>36</v>
      </c>
      <c r="C3092" s="460">
        <v>201904</v>
      </c>
      <c r="D3092" s="460">
        <v>201811</v>
      </c>
      <c r="E3092" s="460" t="s">
        <v>1070</v>
      </c>
      <c r="F3092" s="463" t="s">
        <v>1330</v>
      </c>
      <c r="G3092" s="457" t="s">
        <v>939</v>
      </c>
      <c r="H3092" s="460">
        <v>121</v>
      </c>
      <c r="I3092" s="460">
        <v>15</v>
      </c>
    </row>
    <row r="3093" spans="1:9" ht="15" customHeight="1" x14ac:dyDescent="0.25">
      <c r="A3093" s="223"/>
      <c r="B3093" s="460">
        <v>4</v>
      </c>
      <c r="C3093" s="460">
        <v>201903</v>
      </c>
      <c r="D3093" s="460">
        <v>201811</v>
      </c>
      <c r="E3093" s="460" t="s">
        <v>1066</v>
      </c>
      <c r="F3093" s="463">
        <v>47</v>
      </c>
      <c r="G3093" s="457" t="s">
        <v>920</v>
      </c>
      <c r="H3093" s="460">
        <v>120</v>
      </c>
      <c r="I3093" s="460">
        <v>4</v>
      </c>
    </row>
    <row r="3094" spans="1:9" ht="15" customHeight="1" x14ac:dyDescent="0.25">
      <c r="A3094" s="223"/>
      <c r="B3094" s="460">
        <v>4</v>
      </c>
      <c r="C3094" s="460">
        <v>201903</v>
      </c>
      <c r="D3094" s="460">
        <v>201811</v>
      </c>
      <c r="E3094" s="460" t="s">
        <v>1066</v>
      </c>
      <c r="F3094" s="463">
        <v>47</v>
      </c>
      <c r="G3094" s="457" t="s">
        <v>920</v>
      </c>
      <c r="H3094" s="460">
        <v>121</v>
      </c>
      <c r="I3094" s="460">
        <v>13</v>
      </c>
    </row>
    <row r="3095" spans="1:9" ht="15" customHeight="1" x14ac:dyDescent="0.25">
      <c r="A3095" s="223"/>
      <c r="B3095" s="460">
        <v>4</v>
      </c>
      <c r="C3095" s="460">
        <v>201903</v>
      </c>
      <c r="D3095" s="460">
        <v>201811</v>
      </c>
      <c r="E3095" s="460" t="s">
        <v>1066</v>
      </c>
      <c r="F3095" s="463" t="s">
        <v>1304</v>
      </c>
      <c r="G3095" s="457" t="s">
        <v>920</v>
      </c>
      <c r="H3095" s="460">
        <v>126</v>
      </c>
      <c r="I3095" s="460">
        <v>1</v>
      </c>
    </row>
    <row r="3096" spans="1:9" ht="15" customHeight="1" x14ac:dyDescent="0.25">
      <c r="A3096" s="223"/>
      <c r="B3096" s="460">
        <v>4</v>
      </c>
      <c r="C3096" s="460">
        <v>201903</v>
      </c>
      <c r="D3096" s="460">
        <v>201811</v>
      </c>
      <c r="E3096" s="460" t="s">
        <v>1066</v>
      </c>
      <c r="F3096" s="460" t="s">
        <v>1327</v>
      </c>
      <c r="G3096" s="457" t="s">
        <v>923</v>
      </c>
      <c r="H3096" s="460">
        <v>120</v>
      </c>
      <c r="I3096" s="460">
        <v>1</v>
      </c>
    </row>
    <row r="3097" spans="1:9" ht="15" customHeight="1" x14ac:dyDescent="0.25">
      <c r="A3097" s="223"/>
      <c r="B3097" s="460">
        <v>4</v>
      </c>
      <c r="C3097" s="460">
        <v>201903</v>
      </c>
      <c r="D3097" s="460">
        <v>201811</v>
      </c>
      <c r="E3097" s="460" t="s">
        <v>1066</v>
      </c>
      <c r="F3097" s="460" t="s">
        <v>1327</v>
      </c>
      <c r="G3097" s="457" t="s">
        <v>923</v>
      </c>
      <c r="H3097" s="460">
        <v>121</v>
      </c>
      <c r="I3097" s="460">
        <v>1</v>
      </c>
    </row>
    <row r="3098" spans="1:9" ht="15" customHeight="1" x14ac:dyDescent="0.25">
      <c r="A3098" s="223"/>
      <c r="B3098" s="460">
        <v>4</v>
      </c>
      <c r="C3098" s="460">
        <v>201903</v>
      </c>
      <c r="D3098" s="460">
        <v>201811</v>
      </c>
      <c r="E3098" s="460" t="s">
        <v>1066</v>
      </c>
      <c r="F3098" s="460">
        <v>86</v>
      </c>
      <c r="G3098" s="457" t="s">
        <v>935</v>
      </c>
      <c r="H3098" s="460">
        <v>121</v>
      </c>
      <c r="I3098" s="460">
        <v>2</v>
      </c>
    </row>
    <row r="3099" spans="1:9" ht="15" customHeight="1" x14ac:dyDescent="0.25">
      <c r="A3099" s="223"/>
      <c r="B3099" s="460">
        <v>4</v>
      </c>
      <c r="C3099" s="460">
        <v>201903</v>
      </c>
      <c r="D3099" s="460">
        <v>201811</v>
      </c>
      <c r="E3099" s="460" t="s">
        <v>1066</v>
      </c>
      <c r="F3099" s="463" t="s">
        <v>1308</v>
      </c>
      <c r="G3099" s="457" t="s">
        <v>941</v>
      </c>
      <c r="H3099" s="460">
        <v>120</v>
      </c>
      <c r="I3099" s="460">
        <v>5</v>
      </c>
    </row>
    <row r="3100" spans="1:9" ht="15" customHeight="1" x14ac:dyDescent="0.25">
      <c r="A3100" s="223"/>
      <c r="B3100" s="460">
        <v>4</v>
      </c>
      <c r="C3100" s="460">
        <v>201903</v>
      </c>
      <c r="D3100" s="460">
        <v>201811</v>
      </c>
      <c r="E3100" s="460" t="s">
        <v>1066</v>
      </c>
      <c r="F3100" s="463" t="s">
        <v>1308</v>
      </c>
      <c r="G3100" s="457" t="s">
        <v>941</v>
      </c>
      <c r="H3100" s="460">
        <v>121</v>
      </c>
      <c r="I3100" s="460">
        <v>4</v>
      </c>
    </row>
    <row r="3101" spans="1:9" ht="15" customHeight="1" x14ac:dyDescent="0.25">
      <c r="A3101" s="223"/>
      <c r="B3101" s="460">
        <v>4</v>
      </c>
      <c r="C3101" s="460">
        <v>201903</v>
      </c>
      <c r="D3101" s="460">
        <v>201811</v>
      </c>
      <c r="E3101" s="460" t="s">
        <v>1066</v>
      </c>
      <c r="F3101" s="460" t="s">
        <v>1328</v>
      </c>
      <c r="G3101" s="457" t="s">
        <v>925</v>
      </c>
      <c r="H3101" s="460">
        <v>120</v>
      </c>
      <c r="I3101" s="460">
        <v>2</v>
      </c>
    </row>
    <row r="3102" spans="1:9" ht="15" customHeight="1" x14ac:dyDescent="0.25">
      <c r="A3102" s="223"/>
      <c r="B3102" s="460">
        <v>4</v>
      </c>
      <c r="C3102" s="460">
        <v>201903</v>
      </c>
      <c r="D3102" s="460">
        <v>201811</v>
      </c>
      <c r="E3102" s="460" t="s">
        <v>1066</v>
      </c>
      <c r="F3102" s="460" t="s">
        <v>1328</v>
      </c>
      <c r="G3102" s="457" t="s">
        <v>925</v>
      </c>
      <c r="H3102" s="460">
        <v>121</v>
      </c>
      <c r="I3102" s="460">
        <v>7</v>
      </c>
    </row>
    <row r="3103" spans="1:9" ht="15" customHeight="1" x14ac:dyDescent="0.25">
      <c r="A3103" s="223"/>
      <c r="B3103" s="460">
        <v>4</v>
      </c>
      <c r="C3103" s="460">
        <v>201903</v>
      </c>
      <c r="D3103" s="460">
        <v>201811</v>
      </c>
      <c r="E3103" s="460" t="s">
        <v>1066</v>
      </c>
      <c r="F3103" s="460" t="s">
        <v>1322</v>
      </c>
      <c r="G3103" s="457" t="s">
        <v>1003</v>
      </c>
      <c r="H3103" s="460">
        <v>120</v>
      </c>
      <c r="I3103" s="460">
        <v>-1</v>
      </c>
    </row>
    <row r="3104" spans="1:9" ht="15" customHeight="1" x14ac:dyDescent="0.25">
      <c r="A3104" s="223"/>
      <c r="B3104" s="460">
        <v>4</v>
      </c>
      <c r="C3104" s="460">
        <v>201903</v>
      </c>
      <c r="D3104" s="460">
        <v>201811</v>
      </c>
      <c r="E3104" s="460" t="s">
        <v>1066</v>
      </c>
      <c r="F3104" s="460" t="s">
        <v>1322</v>
      </c>
      <c r="G3104" s="457" t="s">
        <v>1003</v>
      </c>
      <c r="H3104" s="460">
        <v>121</v>
      </c>
      <c r="I3104" s="460">
        <v>15</v>
      </c>
    </row>
    <row r="3105" spans="1:9" ht="15" customHeight="1" x14ac:dyDescent="0.25">
      <c r="A3105" s="223"/>
      <c r="B3105" s="460">
        <v>4</v>
      </c>
      <c r="C3105" s="460">
        <v>201903</v>
      </c>
      <c r="D3105" s="460">
        <v>201811</v>
      </c>
      <c r="E3105" s="460" t="s">
        <v>1066</v>
      </c>
      <c r="F3105" s="460" t="s">
        <v>1321</v>
      </c>
      <c r="G3105" s="457" t="s">
        <v>1003</v>
      </c>
      <c r="H3105" s="460">
        <v>126</v>
      </c>
      <c r="I3105" s="460">
        <v>2</v>
      </c>
    </row>
    <row r="3106" spans="1:9" ht="15" customHeight="1" x14ac:dyDescent="0.25">
      <c r="A3106" s="223"/>
      <c r="B3106" s="460">
        <v>4</v>
      </c>
      <c r="C3106" s="460">
        <v>201903</v>
      </c>
      <c r="D3106" s="460">
        <v>201811</v>
      </c>
      <c r="E3106" s="460" t="s">
        <v>1066</v>
      </c>
      <c r="F3106" s="463" t="s">
        <v>1333</v>
      </c>
      <c r="G3106" s="457" t="s">
        <v>913</v>
      </c>
      <c r="H3106" s="460">
        <v>120</v>
      </c>
      <c r="I3106" s="460">
        <v>4</v>
      </c>
    </row>
    <row r="3107" spans="1:9" ht="15" customHeight="1" x14ac:dyDescent="0.25">
      <c r="A3107" s="223"/>
      <c r="B3107" s="460">
        <v>4</v>
      </c>
      <c r="C3107" s="460">
        <v>201903</v>
      </c>
      <c r="D3107" s="460">
        <v>201811</v>
      </c>
      <c r="E3107" s="460" t="s">
        <v>1066</v>
      </c>
      <c r="F3107" s="463" t="s">
        <v>1333</v>
      </c>
      <c r="G3107" s="457" t="s">
        <v>913</v>
      </c>
      <c r="H3107" s="460">
        <v>121</v>
      </c>
      <c r="I3107" s="460">
        <v>8</v>
      </c>
    </row>
    <row r="3108" spans="1:9" ht="15" customHeight="1" x14ac:dyDescent="0.25">
      <c r="A3108" s="223"/>
      <c r="B3108" s="460">
        <v>5</v>
      </c>
      <c r="C3108" s="460">
        <v>201903</v>
      </c>
      <c r="D3108" s="460">
        <v>201811</v>
      </c>
      <c r="E3108" s="460" t="s">
        <v>1067</v>
      </c>
      <c r="F3108" s="463">
        <v>18</v>
      </c>
      <c r="G3108" s="457" t="s">
        <v>940</v>
      </c>
      <c r="H3108" s="460">
        <v>120</v>
      </c>
      <c r="I3108" s="460">
        <v>-1</v>
      </c>
    </row>
    <row r="3109" spans="1:9" ht="15" customHeight="1" x14ac:dyDescent="0.25">
      <c r="A3109" s="223"/>
      <c r="B3109" s="460">
        <v>5</v>
      </c>
      <c r="C3109" s="460">
        <v>201903</v>
      </c>
      <c r="D3109" s="460">
        <v>201811</v>
      </c>
      <c r="E3109" s="460" t="s">
        <v>1067</v>
      </c>
      <c r="F3109" s="460">
        <v>18</v>
      </c>
      <c r="G3109" s="457" t="s">
        <v>940</v>
      </c>
      <c r="H3109" s="460">
        <v>121</v>
      </c>
      <c r="I3109" s="460">
        <v>7</v>
      </c>
    </row>
    <row r="3110" spans="1:9" ht="15" customHeight="1" x14ac:dyDescent="0.25">
      <c r="A3110" s="223"/>
      <c r="B3110" s="460">
        <v>5</v>
      </c>
      <c r="C3110" s="460">
        <v>201903</v>
      </c>
      <c r="D3110" s="460">
        <v>201811</v>
      </c>
      <c r="E3110" s="460" t="s">
        <v>1067</v>
      </c>
      <c r="F3110" s="460" t="s">
        <v>1315</v>
      </c>
      <c r="G3110" s="457" t="s">
        <v>930</v>
      </c>
      <c r="H3110" s="460">
        <v>126</v>
      </c>
      <c r="I3110" s="460">
        <v>3</v>
      </c>
    </row>
    <row r="3111" spans="1:9" ht="15" customHeight="1" x14ac:dyDescent="0.25">
      <c r="A3111" s="223"/>
      <c r="B3111" s="460">
        <v>5</v>
      </c>
      <c r="C3111" s="460">
        <v>201903</v>
      </c>
      <c r="D3111" s="460">
        <v>201811</v>
      </c>
      <c r="E3111" s="460" t="s">
        <v>1067</v>
      </c>
      <c r="F3111" s="463" t="s">
        <v>1316</v>
      </c>
      <c r="G3111" s="457" t="s">
        <v>930</v>
      </c>
      <c r="H3111" s="460">
        <v>120</v>
      </c>
      <c r="I3111" s="460">
        <v>4</v>
      </c>
    </row>
    <row r="3112" spans="1:9" ht="15" customHeight="1" x14ac:dyDescent="0.25">
      <c r="A3112" s="223"/>
      <c r="B3112" s="460">
        <v>5</v>
      </c>
      <c r="C3112" s="460">
        <v>201903</v>
      </c>
      <c r="D3112" s="460">
        <v>201811</v>
      </c>
      <c r="E3112" s="460" t="s">
        <v>1067</v>
      </c>
      <c r="F3112" s="463" t="s">
        <v>1316</v>
      </c>
      <c r="G3112" s="457" t="s">
        <v>930</v>
      </c>
      <c r="H3112" s="460">
        <v>121</v>
      </c>
      <c r="I3112" s="460">
        <v>14</v>
      </c>
    </row>
    <row r="3113" spans="1:9" ht="15" customHeight="1" x14ac:dyDescent="0.25">
      <c r="A3113" s="223"/>
      <c r="B3113" s="460">
        <v>5</v>
      </c>
      <c r="C3113" s="460">
        <v>201903</v>
      </c>
      <c r="D3113" s="460">
        <v>201811</v>
      </c>
      <c r="E3113" s="460" t="s">
        <v>1067</v>
      </c>
      <c r="F3113" s="460">
        <v>85</v>
      </c>
      <c r="G3113" s="457" t="s">
        <v>935</v>
      </c>
      <c r="H3113" s="460">
        <v>121</v>
      </c>
      <c r="I3113" s="460">
        <v>7</v>
      </c>
    </row>
    <row r="3114" spans="1:9" ht="15" customHeight="1" x14ac:dyDescent="0.25">
      <c r="A3114" s="223"/>
      <c r="B3114" s="460">
        <v>5</v>
      </c>
      <c r="C3114" s="460">
        <v>201903</v>
      </c>
      <c r="D3114" s="460">
        <v>201811</v>
      </c>
      <c r="E3114" s="460" t="s">
        <v>1067</v>
      </c>
      <c r="F3114" s="460" t="s">
        <v>1325</v>
      </c>
      <c r="G3114" s="457" t="s">
        <v>928</v>
      </c>
      <c r="H3114" s="460">
        <v>121</v>
      </c>
      <c r="I3114" s="460">
        <v>1</v>
      </c>
    </row>
    <row r="3115" spans="1:9" ht="15" customHeight="1" x14ac:dyDescent="0.25">
      <c r="A3115" s="223"/>
      <c r="B3115" s="460">
        <v>5</v>
      </c>
      <c r="C3115" s="460">
        <v>201903</v>
      </c>
      <c r="D3115" s="460">
        <v>201811</v>
      </c>
      <c r="E3115" s="460" t="s">
        <v>1067</v>
      </c>
      <c r="F3115" s="460" t="s">
        <v>1329</v>
      </c>
      <c r="G3115" s="457" t="s">
        <v>925</v>
      </c>
      <c r="H3115" s="460">
        <v>120</v>
      </c>
      <c r="I3115" s="460">
        <v>3</v>
      </c>
    </row>
    <row r="3116" spans="1:9" ht="15" customHeight="1" x14ac:dyDescent="0.25">
      <c r="A3116" s="223"/>
      <c r="B3116" s="460">
        <v>5</v>
      </c>
      <c r="C3116" s="460">
        <v>201903</v>
      </c>
      <c r="D3116" s="460">
        <v>201811</v>
      </c>
      <c r="E3116" s="460" t="s">
        <v>1067</v>
      </c>
      <c r="F3116" s="460" t="s">
        <v>1329</v>
      </c>
      <c r="G3116" s="457" t="s">
        <v>925</v>
      </c>
      <c r="H3116" s="460">
        <v>121</v>
      </c>
      <c r="I3116" s="460">
        <v>4</v>
      </c>
    </row>
    <row r="3117" spans="1:9" ht="15" customHeight="1" x14ac:dyDescent="0.25">
      <c r="A3117" s="223"/>
      <c r="B3117" s="460">
        <v>5</v>
      </c>
      <c r="C3117" s="460">
        <v>201903</v>
      </c>
      <c r="D3117" s="460">
        <v>201811</v>
      </c>
      <c r="E3117" s="460" t="s">
        <v>1067</v>
      </c>
      <c r="F3117" s="460" t="s">
        <v>1331</v>
      </c>
      <c r="G3117" s="457" t="s">
        <v>939</v>
      </c>
      <c r="H3117" s="460">
        <v>120</v>
      </c>
      <c r="I3117" s="460">
        <v>1</v>
      </c>
    </row>
    <row r="3118" spans="1:9" ht="15" customHeight="1" x14ac:dyDescent="0.25">
      <c r="A3118" s="223"/>
      <c r="B3118" s="460">
        <v>5</v>
      </c>
      <c r="C3118" s="460">
        <v>201903</v>
      </c>
      <c r="D3118" s="460">
        <v>201811</v>
      </c>
      <c r="E3118" s="460" t="s">
        <v>1067</v>
      </c>
      <c r="F3118" s="460" t="s">
        <v>1331</v>
      </c>
      <c r="G3118" s="457" t="s">
        <v>939</v>
      </c>
      <c r="H3118" s="460">
        <v>121</v>
      </c>
      <c r="I3118" s="460">
        <v>15</v>
      </c>
    </row>
    <row r="3119" spans="1:9" ht="15" customHeight="1" x14ac:dyDescent="0.25">
      <c r="A3119" s="223"/>
      <c r="B3119" s="460">
        <v>8</v>
      </c>
      <c r="C3119" s="460">
        <v>201903</v>
      </c>
      <c r="D3119" s="460">
        <v>201811</v>
      </c>
      <c r="E3119" s="460" t="s">
        <v>1068</v>
      </c>
      <c r="F3119" s="460">
        <v>19</v>
      </c>
      <c r="G3119" s="457" t="s">
        <v>940</v>
      </c>
      <c r="H3119" s="460">
        <v>121</v>
      </c>
      <c r="I3119" s="460">
        <v>3</v>
      </c>
    </row>
    <row r="3120" spans="1:9" ht="15" customHeight="1" x14ac:dyDescent="0.25">
      <c r="A3120" s="223"/>
      <c r="B3120" s="460">
        <v>8</v>
      </c>
      <c r="C3120" s="460">
        <v>201903</v>
      </c>
      <c r="D3120" s="460">
        <v>201811</v>
      </c>
      <c r="E3120" s="460" t="s">
        <v>1068</v>
      </c>
      <c r="F3120" s="460">
        <v>34</v>
      </c>
      <c r="G3120" s="457" t="s">
        <v>1024</v>
      </c>
      <c r="H3120" s="460">
        <v>121</v>
      </c>
      <c r="I3120" s="460">
        <v>4</v>
      </c>
    </row>
    <row r="3121" spans="1:9" ht="15" customHeight="1" x14ac:dyDescent="0.25">
      <c r="A3121" s="223"/>
      <c r="B3121" s="460">
        <v>8</v>
      </c>
      <c r="C3121" s="460">
        <v>201903</v>
      </c>
      <c r="D3121" s="460">
        <v>201811</v>
      </c>
      <c r="E3121" s="460" t="s">
        <v>1068</v>
      </c>
      <c r="F3121" s="460">
        <v>45</v>
      </c>
      <c r="G3121" s="457" t="s">
        <v>920</v>
      </c>
      <c r="H3121" s="460">
        <v>120</v>
      </c>
      <c r="I3121" s="460">
        <v>2</v>
      </c>
    </row>
    <row r="3122" spans="1:9" ht="15" customHeight="1" x14ac:dyDescent="0.25">
      <c r="A3122" s="223"/>
      <c r="B3122" s="460">
        <v>8</v>
      </c>
      <c r="C3122" s="460">
        <v>201903</v>
      </c>
      <c r="D3122" s="460">
        <v>201811</v>
      </c>
      <c r="E3122" s="460" t="s">
        <v>1068</v>
      </c>
      <c r="F3122" s="460" t="s">
        <v>1300</v>
      </c>
      <c r="G3122" s="457" t="s">
        <v>920</v>
      </c>
      <c r="H3122" s="460">
        <v>126</v>
      </c>
      <c r="I3122" s="460">
        <v>1</v>
      </c>
    </row>
    <row r="3123" spans="1:9" ht="15" customHeight="1" x14ac:dyDescent="0.25">
      <c r="A3123" s="223"/>
      <c r="B3123" s="460">
        <v>8</v>
      </c>
      <c r="C3123" s="460">
        <v>201903</v>
      </c>
      <c r="D3123" s="460">
        <v>201811</v>
      </c>
      <c r="E3123" s="460" t="s">
        <v>1068</v>
      </c>
      <c r="F3123" s="463" t="s">
        <v>1326</v>
      </c>
      <c r="G3123" s="457" t="s">
        <v>923</v>
      </c>
      <c r="H3123" s="460">
        <v>120</v>
      </c>
      <c r="I3123" s="460">
        <v>1</v>
      </c>
    </row>
    <row r="3124" spans="1:9" ht="15" customHeight="1" x14ac:dyDescent="0.25">
      <c r="A3124" s="223"/>
      <c r="B3124" s="460">
        <v>8</v>
      </c>
      <c r="C3124" s="460">
        <v>201903</v>
      </c>
      <c r="D3124" s="460">
        <v>201811</v>
      </c>
      <c r="E3124" s="460" t="s">
        <v>1068</v>
      </c>
      <c r="F3124" s="463" t="s">
        <v>1326</v>
      </c>
      <c r="G3124" s="457" t="s">
        <v>923</v>
      </c>
      <c r="H3124" s="460">
        <v>121</v>
      </c>
      <c r="I3124" s="460">
        <v>3</v>
      </c>
    </row>
    <row r="3125" spans="1:9" ht="15" customHeight="1" x14ac:dyDescent="0.25">
      <c r="A3125" s="223"/>
      <c r="B3125" s="460">
        <v>8</v>
      </c>
      <c r="C3125" s="460">
        <v>201903</v>
      </c>
      <c r="D3125" s="460">
        <v>201811</v>
      </c>
      <c r="E3125" s="460" t="s">
        <v>1068</v>
      </c>
      <c r="F3125" s="460">
        <v>69</v>
      </c>
      <c r="G3125" s="457" t="s">
        <v>937</v>
      </c>
      <c r="H3125" s="460">
        <v>120</v>
      </c>
      <c r="I3125" s="460">
        <v>4</v>
      </c>
    </row>
    <row r="3126" spans="1:9" ht="15" customHeight="1" x14ac:dyDescent="0.25">
      <c r="A3126" s="223"/>
      <c r="B3126" s="460">
        <v>8</v>
      </c>
      <c r="C3126" s="460">
        <v>201903</v>
      </c>
      <c r="D3126" s="460">
        <v>201811</v>
      </c>
      <c r="E3126" s="460" t="s">
        <v>1068</v>
      </c>
      <c r="F3126" s="460">
        <v>69</v>
      </c>
      <c r="G3126" s="457" t="s">
        <v>937</v>
      </c>
      <c r="H3126" s="460">
        <v>121</v>
      </c>
      <c r="I3126" s="460">
        <v>24</v>
      </c>
    </row>
    <row r="3127" spans="1:9" ht="15" customHeight="1" x14ac:dyDescent="0.25">
      <c r="A3127" s="223"/>
      <c r="B3127" s="460">
        <v>8</v>
      </c>
      <c r="C3127" s="460">
        <v>201903</v>
      </c>
      <c r="D3127" s="460">
        <v>201811</v>
      </c>
      <c r="E3127" s="460" t="s">
        <v>1068</v>
      </c>
      <c r="F3127" s="460" t="s">
        <v>1334</v>
      </c>
      <c r="G3127" s="457" t="s">
        <v>937</v>
      </c>
      <c r="H3127" s="460">
        <v>126</v>
      </c>
      <c r="I3127" s="460">
        <v>2</v>
      </c>
    </row>
    <row r="3128" spans="1:9" ht="15" customHeight="1" x14ac:dyDescent="0.25">
      <c r="A3128" s="223"/>
      <c r="B3128" s="460">
        <v>8</v>
      </c>
      <c r="C3128" s="460">
        <v>201903</v>
      </c>
      <c r="D3128" s="460">
        <v>201811</v>
      </c>
      <c r="E3128" s="460" t="s">
        <v>1068</v>
      </c>
      <c r="F3128" s="460" t="s">
        <v>1312</v>
      </c>
      <c r="G3128" s="457" t="s">
        <v>930</v>
      </c>
      <c r="H3128" s="460">
        <v>121</v>
      </c>
      <c r="I3128" s="460">
        <v>10</v>
      </c>
    </row>
    <row r="3129" spans="1:9" ht="15" customHeight="1" x14ac:dyDescent="0.25">
      <c r="A3129" s="223"/>
      <c r="B3129" s="460">
        <v>8</v>
      </c>
      <c r="C3129" s="460">
        <v>201903</v>
      </c>
      <c r="D3129" s="460">
        <v>201811</v>
      </c>
      <c r="E3129" s="460" t="s">
        <v>1068</v>
      </c>
      <c r="F3129" s="460" t="s">
        <v>1311</v>
      </c>
      <c r="G3129" s="457" t="s">
        <v>930</v>
      </c>
      <c r="H3129" s="460">
        <v>126</v>
      </c>
      <c r="I3129" s="460">
        <v>1</v>
      </c>
    </row>
    <row r="3130" spans="1:9" ht="15" customHeight="1" x14ac:dyDescent="0.25">
      <c r="A3130" s="223"/>
      <c r="B3130" s="460">
        <v>8</v>
      </c>
      <c r="C3130" s="460">
        <v>201903</v>
      </c>
      <c r="D3130" s="460">
        <v>201811</v>
      </c>
      <c r="E3130" s="460" t="s">
        <v>1068</v>
      </c>
      <c r="F3130" s="460" t="s">
        <v>1323</v>
      </c>
      <c r="G3130" s="457" t="s">
        <v>928</v>
      </c>
      <c r="H3130" s="460">
        <v>121</v>
      </c>
      <c r="I3130" s="460">
        <v>6</v>
      </c>
    </row>
    <row r="3131" spans="1:9" ht="15" customHeight="1" x14ac:dyDescent="0.25">
      <c r="A3131" s="223"/>
      <c r="B3131" s="460">
        <v>8</v>
      </c>
      <c r="C3131" s="460">
        <v>201903</v>
      </c>
      <c r="D3131" s="460">
        <v>201811</v>
      </c>
      <c r="E3131" s="460" t="s">
        <v>1068</v>
      </c>
      <c r="F3131" s="460" t="s">
        <v>1332</v>
      </c>
      <c r="G3131" s="457" t="s">
        <v>913</v>
      </c>
      <c r="H3131" s="460">
        <v>120</v>
      </c>
      <c r="I3131" s="460">
        <v>2</v>
      </c>
    </row>
    <row r="3132" spans="1:9" ht="15" customHeight="1" x14ac:dyDescent="0.25">
      <c r="A3132" s="223"/>
      <c r="B3132" s="460">
        <v>8</v>
      </c>
      <c r="C3132" s="460">
        <v>201903</v>
      </c>
      <c r="D3132" s="460">
        <v>201811</v>
      </c>
      <c r="E3132" s="460" t="s">
        <v>1068</v>
      </c>
      <c r="F3132" s="460" t="s">
        <v>1332</v>
      </c>
      <c r="G3132" s="457" t="s">
        <v>913</v>
      </c>
      <c r="H3132" s="460">
        <v>121</v>
      </c>
      <c r="I3132" s="460">
        <v>7</v>
      </c>
    </row>
    <row r="3133" spans="1:9" ht="15" customHeight="1" x14ac:dyDescent="0.25">
      <c r="A3133" s="223"/>
      <c r="B3133" s="460">
        <v>34</v>
      </c>
      <c r="C3133" s="460">
        <v>201903</v>
      </c>
      <c r="D3133" s="460">
        <v>201811</v>
      </c>
      <c r="E3133" s="460" t="s">
        <v>1069</v>
      </c>
      <c r="F3133" s="460">
        <v>33</v>
      </c>
      <c r="G3133" s="457" t="s">
        <v>1024</v>
      </c>
      <c r="H3133" s="460">
        <v>121</v>
      </c>
      <c r="I3133" s="460">
        <v>4</v>
      </c>
    </row>
    <row r="3134" spans="1:9" ht="15" customHeight="1" x14ac:dyDescent="0.25">
      <c r="A3134" s="223"/>
      <c r="B3134" s="460">
        <v>34</v>
      </c>
      <c r="C3134" s="460">
        <v>201903</v>
      </c>
      <c r="D3134" s="460">
        <v>201811</v>
      </c>
      <c r="E3134" s="460" t="s">
        <v>1069</v>
      </c>
      <c r="F3134" s="460" t="s">
        <v>1310</v>
      </c>
      <c r="G3134" s="457" t="s">
        <v>1024</v>
      </c>
      <c r="H3134" s="460">
        <v>126</v>
      </c>
      <c r="I3134" s="460">
        <v>-1</v>
      </c>
    </row>
    <row r="3135" spans="1:9" ht="15" customHeight="1" x14ac:dyDescent="0.25">
      <c r="A3135" s="223"/>
      <c r="B3135" s="460">
        <v>34</v>
      </c>
      <c r="C3135" s="460">
        <v>201903</v>
      </c>
      <c r="D3135" s="460">
        <v>201811</v>
      </c>
      <c r="E3135" s="460" t="s">
        <v>1069</v>
      </c>
      <c r="F3135" s="460">
        <v>46</v>
      </c>
      <c r="G3135" s="457" t="s">
        <v>920</v>
      </c>
      <c r="H3135" s="460">
        <v>121</v>
      </c>
      <c r="I3135" s="460">
        <v>5</v>
      </c>
    </row>
    <row r="3136" spans="1:9" ht="15" customHeight="1" x14ac:dyDescent="0.25">
      <c r="A3136" s="223"/>
      <c r="B3136" s="460">
        <v>34</v>
      </c>
      <c r="C3136" s="460">
        <v>201903</v>
      </c>
      <c r="D3136" s="460">
        <v>201811</v>
      </c>
      <c r="E3136" s="460" t="s">
        <v>1069</v>
      </c>
      <c r="F3136" s="460" t="s">
        <v>1303</v>
      </c>
      <c r="G3136" s="457" t="s">
        <v>920</v>
      </c>
      <c r="H3136" s="460">
        <v>126</v>
      </c>
      <c r="I3136" s="460">
        <v>-1</v>
      </c>
    </row>
    <row r="3137" spans="1:9" ht="15" customHeight="1" x14ac:dyDescent="0.25">
      <c r="A3137" s="223"/>
      <c r="B3137" s="460">
        <v>34</v>
      </c>
      <c r="C3137" s="460">
        <v>201903</v>
      </c>
      <c r="D3137" s="460">
        <v>201811</v>
      </c>
      <c r="E3137" s="460" t="s">
        <v>1069</v>
      </c>
      <c r="F3137" s="460" t="s">
        <v>1313</v>
      </c>
      <c r="G3137" s="457" t="s">
        <v>930</v>
      </c>
      <c r="H3137" s="460">
        <v>126</v>
      </c>
      <c r="I3137" s="460">
        <v>1</v>
      </c>
    </row>
    <row r="3138" spans="1:9" ht="15" customHeight="1" x14ac:dyDescent="0.25">
      <c r="A3138" s="223"/>
      <c r="B3138" s="460">
        <v>34</v>
      </c>
      <c r="C3138" s="460">
        <v>201903</v>
      </c>
      <c r="D3138" s="460">
        <v>201811</v>
      </c>
      <c r="E3138" s="460" t="s">
        <v>1069</v>
      </c>
      <c r="F3138" s="460" t="s">
        <v>1324</v>
      </c>
      <c r="G3138" s="457" t="s">
        <v>928</v>
      </c>
      <c r="H3138" s="460">
        <v>121</v>
      </c>
      <c r="I3138" s="460">
        <v>3</v>
      </c>
    </row>
    <row r="3139" spans="1:9" ht="15" customHeight="1" x14ac:dyDescent="0.25">
      <c r="A3139" s="223"/>
      <c r="B3139" s="460">
        <v>34</v>
      </c>
      <c r="C3139" s="460">
        <v>201903</v>
      </c>
      <c r="D3139" s="460">
        <v>201811</v>
      </c>
      <c r="E3139" s="460" t="s">
        <v>1069</v>
      </c>
      <c r="F3139" s="460" t="s">
        <v>1306</v>
      </c>
      <c r="G3139" s="457" t="s">
        <v>941</v>
      </c>
      <c r="H3139" s="460">
        <v>120</v>
      </c>
      <c r="I3139" s="460">
        <v>5</v>
      </c>
    </row>
    <row r="3140" spans="1:9" ht="15" customHeight="1" x14ac:dyDescent="0.25">
      <c r="A3140" s="223"/>
      <c r="B3140" s="460">
        <v>34</v>
      </c>
      <c r="C3140" s="460">
        <v>201903</v>
      </c>
      <c r="D3140" s="460">
        <v>201811</v>
      </c>
      <c r="E3140" s="460" t="s">
        <v>1069</v>
      </c>
      <c r="F3140" s="460" t="s">
        <v>1306</v>
      </c>
      <c r="G3140" s="457" t="s">
        <v>941</v>
      </c>
      <c r="H3140" s="460">
        <v>121</v>
      </c>
      <c r="I3140" s="460">
        <v>16</v>
      </c>
    </row>
    <row r="3141" spans="1:9" ht="15" customHeight="1" x14ac:dyDescent="0.25">
      <c r="A3141" s="223"/>
      <c r="B3141" s="460">
        <v>34</v>
      </c>
      <c r="C3141" s="460">
        <v>201903</v>
      </c>
      <c r="D3141" s="460">
        <v>201811</v>
      </c>
      <c r="E3141" s="460" t="s">
        <v>1069</v>
      </c>
      <c r="F3141" s="460" t="s">
        <v>1305</v>
      </c>
      <c r="G3141" s="457" t="s">
        <v>941</v>
      </c>
      <c r="H3141" s="460">
        <v>126</v>
      </c>
      <c r="I3141" s="460">
        <v>-1</v>
      </c>
    </row>
    <row r="3142" spans="1:9" ht="15" customHeight="1" x14ac:dyDescent="0.25">
      <c r="A3142" s="223"/>
      <c r="B3142" s="460">
        <v>34</v>
      </c>
      <c r="C3142" s="460">
        <v>201903</v>
      </c>
      <c r="D3142" s="460">
        <v>201811</v>
      </c>
      <c r="E3142" s="460" t="s">
        <v>1069</v>
      </c>
      <c r="F3142" s="460" t="s">
        <v>1320</v>
      </c>
      <c r="G3142" s="457" t="s">
        <v>1003</v>
      </c>
      <c r="H3142" s="460">
        <v>120</v>
      </c>
      <c r="I3142" s="460">
        <v>1</v>
      </c>
    </row>
    <row r="3143" spans="1:9" ht="15" customHeight="1" x14ac:dyDescent="0.25">
      <c r="A3143" s="223"/>
      <c r="B3143" s="460">
        <v>34</v>
      </c>
      <c r="C3143" s="460">
        <v>201903</v>
      </c>
      <c r="D3143" s="460">
        <v>201811</v>
      </c>
      <c r="E3143" s="460" t="s">
        <v>1069</v>
      </c>
      <c r="F3143" s="460" t="s">
        <v>1320</v>
      </c>
      <c r="G3143" s="457" t="s">
        <v>1003</v>
      </c>
      <c r="H3143" s="460">
        <v>121</v>
      </c>
      <c r="I3143" s="460">
        <v>4</v>
      </c>
    </row>
    <row r="3144" spans="1:9" ht="15" customHeight="1" x14ac:dyDescent="0.25">
      <c r="A3144" s="223"/>
      <c r="B3144" s="460">
        <v>34</v>
      </c>
      <c r="C3144" s="460">
        <v>201903</v>
      </c>
      <c r="D3144" s="460">
        <v>201811</v>
      </c>
      <c r="E3144" s="460" t="s">
        <v>1069</v>
      </c>
      <c r="F3144" s="460" t="s">
        <v>1319</v>
      </c>
      <c r="G3144" s="457" t="s">
        <v>1003</v>
      </c>
      <c r="H3144" s="460">
        <v>126</v>
      </c>
      <c r="I3144" s="460">
        <v>2</v>
      </c>
    </row>
    <row r="3145" spans="1:9" ht="15" customHeight="1" x14ac:dyDescent="0.25">
      <c r="A3145" s="223"/>
      <c r="B3145" s="460">
        <v>36</v>
      </c>
      <c r="C3145" s="460">
        <v>201903</v>
      </c>
      <c r="D3145" s="460">
        <v>201811</v>
      </c>
      <c r="E3145" s="460" t="s">
        <v>1070</v>
      </c>
      <c r="F3145" s="460" t="s">
        <v>1336</v>
      </c>
      <c r="G3145" s="457" t="s">
        <v>937</v>
      </c>
      <c r="H3145" s="460">
        <v>120</v>
      </c>
      <c r="I3145" s="460">
        <v>3</v>
      </c>
    </row>
    <row r="3146" spans="1:9" ht="15" customHeight="1" x14ac:dyDescent="0.25">
      <c r="A3146" s="223"/>
      <c r="B3146" s="460">
        <v>36</v>
      </c>
      <c r="C3146" s="460">
        <v>201903</v>
      </c>
      <c r="D3146" s="460">
        <v>201811</v>
      </c>
      <c r="E3146" s="460" t="s">
        <v>1070</v>
      </c>
      <c r="F3146" s="460" t="s">
        <v>1336</v>
      </c>
      <c r="G3146" s="457" t="s">
        <v>937</v>
      </c>
      <c r="H3146" s="460">
        <v>121</v>
      </c>
      <c r="I3146" s="460">
        <v>13</v>
      </c>
    </row>
    <row r="3147" spans="1:9" ht="15" customHeight="1" x14ac:dyDescent="0.25">
      <c r="A3147" s="223"/>
      <c r="B3147" s="460">
        <v>36</v>
      </c>
      <c r="C3147" s="460">
        <v>201903</v>
      </c>
      <c r="D3147" s="460">
        <v>201811</v>
      </c>
      <c r="E3147" s="460" t="s">
        <v>1070</v>
      </c>
      <c r="F3147" s="460" t="s">
        <v>1318</v>
      </c>
      <c r="G3147" s="457" t="s">
        <v>1003</v>
      </c>
      <c r="H3147" s="460">
        <v>120</v>
      </c>
      <c r="I3147" s="460">
        <v>1</v>
      </c>
    </row>
    <row r="3148" spans="1:9" ht="15" customHeight="1" x14ac:dyDescent="0.25">
      <c r="A3148" s="223"/>
      <c r="B3148" s="460">
        <v>36</v>
      </c>
      <c r="C3148" s="460">
        <v>201903</v>
      </c>
      <c r="D3148" s="460">
        <v>201811</v>
      </c>
      <c r="E3148" s="460" t="s">
        <v>1070</v>
      </c>
      <c r="F3148" s="463" t="s">
        <v>1318</v>
      </c>
      <c r="G3148" s="457" t="s">
        <v>1003</v>
      </c>
      <c r="H3148" s="460">
        <v>121</v>
      </c>
      <c r="I3148" s="460">
        <v>2</v>
      </c>
    </row>
    <row r="3149" spans="1:9" ht="15" customHeight="1" x14ac:dyDescent="0.25">
      <c r="A3149" s="223"/>
      <c r="B3149" s="460">
        <v>36</v>
      </c>
      <c r="C3149" s="460">
        <v>201903</v>
      </c>
      <c r="D3149" s="460">
        <v>201811</v>
      </c>
      <c r="E3149" s="460" t="s">
        <v>1070</v>
      </c>
      <c r="F3149" s="463" t="s">
        <v>1317</v>
      </c>
      <c r="G3149" s="457" t="s">
        <v>1003</v>
      </c>
      <c r="H3149" s="460">
        <v>126</v>
      </c>
      <c r="I3149" s="460">
        <v>2</v>
      </c>
    </row>
    <row r="3150" spans="1:9" ht="15" customHeight="1" x14ac:dyDescent="0.25">
      <c r="A3150" s="223"/>
      <c r="B3150" s="460">
        <v>36</v>
      </c>
      <c r="C3150" s="460">
        <v>201903</v>
      </c>
      <c r="D3150" s="460">
        <v>201811</v>
      </c>
      <c r="E3150" s="460" t="s">
        <v>1070</v>
      </c>
      <c r="F3150" s="460" t="s">
        <v>1330</v>
      </c>
      <c r="G3150" s="457" t="s">
        <v>939</v>
      </c>
      <c r="H3150" s="460">
        <v>120</v>
      </c>
      <c r="I3150" s="460">
        <v>3</v>
      </c>
    </row>
    <row r="3151" spans="1:9" ht="15" customHeight="1" x14ac:dyDescent="0.25">
      <c r="A3151" s="223"/>
      <c r="B3151" s="460">
        <v>36</v>
      </c>
      <c r="C3151" s="460">
        <v>201903</v>
      </c>
      <c r="D3151" s="460">
        <v>201811</v>
      </c>
      <c r="E3151" s="460" t="s">
        <v>1070</v>
      </c>
      <c r="F3151" s="460" t="s">
        <v>1330</v>
      </c>
      <c r="G3151" s="457" t="s">
        <v>939</v>
      </c>
      <c r="H3151" s="460">
        <v>121</v>
      </c>
      <c r="I3151" s="460">
        <v>4</v>
      </c>
    </row>
    <row r="3152" spans="1:9" ht="15" customHeight="1" x14ac:dyDescent="0.25">
      <c r="A3152" s="223"/>
      <c r="B3152" s="460">
        <v>4</v>
      </c>
      <c r="C3152" s="460">
        <v>201902</v>
      </c>
      <c r="D3152" s="460">
        <v>201811</v>
      </c>
      <c r="E3152" s="460" t="s">
        <v>1066</v>
      </c>
      <c r="F3152" s="460">
        <v>47</v>
      </c>
      <c r="G3152" s="457" t="s">
        <v>920</v>
      </c>
      <c r="H3152" s="460">
        <v>120</v>
      </c>
      <c r="I3152" s="460">
        <v>8</v>
      </c>
    </row>
    <row r="3153" spans="1:9" ht="15" customHeight="1" x14ac:dyDescent="0.25">
      <c r="A3153" s="223"/>
      <c r="B3153" s="460">
        <v>4</v>
      </c>
      <c r="C3153" s="460">
        <v>201902</v>
      </c>
      <c r="D3153" s="460">
        <v>201811</v>
      </c>
      <c r="E3153" s="460" t="s">
        <v>1066</v>
      </c>
      <c r="F3153" s="460">
        <v>47</v>
      </c>
      <c r="G3153" s="457" t="s">
        <v>920</v>
      </c>
      <c r="H3153" s="460">
        <v>121</v>
      </c>
      <c r="I3153" s="460">
        <v>18</v>
      </c>
    </row>
    <row r="3154" spans="1:9" ht="15" customHeight="1" x14ac:dyDescent="0.25">
      <c r="A3154" s="223"/>
      <c r="B3154" s="460">
        <v>4</v>
      </c>
      <c r="C3154" s="460">
        <v>201902</v>
      </c>
      <c r="D3154" s="460">
        <v>201811</v>
      </c>
      <c r="E3154" s="460" t="s">
        <v>1066</v>
      </c>
      <c r="F3154" s="460" t="s">
        <v>1327</v>
      </c>
      <c r="G3154" s="457" t="s">
        <v>923</v>
      </c>
      <c r="H3154" s="460">
        <v>120</v>
      </c>
      <c r="I3154" s="460">
        <v>5</v>
      </c>
    </row>
    <row r="3155" spans="1:9" ht="15" customHeight="1" x14ac:dyDescent="0.25">
      <c r="A3155" s="223"/>
      <c r="B3155" s="460">
        <v>4</v>
      </c>
      <c r="C3155" s="460">
        <v>201902</v>
      </c>
      <c r="D3155" s="460">
        <v>201811</v>
      </c>
      <c r="E3155" s="460" t="s">
        <v>1066</v>
      </c>
      <c r="F3155" s="460" t="s">
        <v>1327</v>
      </c>
      <c r="G3155" s="457" t="s">
        <v>923</v>
      </c>
      <c r="H3155" s="460">
        <v>121</v>
      </c>
      <c r="I3155" s="460">
        <v>7</v>
      </c>
    </row>
    <row r="3156" spans="1:9" ht="15" customHeight="1" x14ac:dyDescent="0.25">
      <c r="A3156" s="223"/>
      <c r="B3156" s="460">
        <v>4</v>
      </c>
      <c r="C3156" s="460">
        <v>201902</v>
      </c>
      <c r="D3156" s="460">
        <v>201811</v>
      </c>
      <c r="E3156" s="460" t="s">
        <v>1066</v>
      </c>
      <c r="F3156" s="460">
        <v>86</v>
      </c>
      <c r="G3156" s="457" t="s">
        <v>935</v>
      </c>
      <c r="H3156" s="460">
        <v>120</v>
      </c>
      <c r="I3156" s="460">
        <v>2</v>
      </c>
    </row>
    <row r="3157" spans="1:9" ht="15" customHeight="1" x14ac:dyDescent="0.25">
      <c r="A3157" s="223"/>
      <c r="B3157" s="460">
        <v>4</v>
      </c>
      <c r="C3157" s="460">
        <v>201902</v>
      </c>
      <c r="D3157" s="460">
        <v>201811</v>
      </c>
      <c r="E3157" s="460" t="s">
        <v>1066</v>
      </c>
      <c r="F3157" s="460">
        <v>86</v>
      </c>
      <c r="G3157" s="457" t="s">
        <v>935</v>
      </c>
      <c r="H3157" s="460">
        <v>121</v>
      </c>
      <c r="I3157" s="460">
        <v>13</v>
      </c>
    </row>
    <row r="3158" spans="1:9" ht="15" customHeight="1" x14ac:dyDescent="0.25">
      <c r="A3158" s="223"/>
      <c r="B3158" s="460">
        <v>4</v>
      </c>
      <c r="C3158" s="460">
        <v>201902</v>
      </c>
      <c r="D3158" s="460">
        <v>201811</v>
      </c>
      <c r="E3158" s="460" t="s">
        <v>1066</v>
      </c>
      <c r="F3158" s="460" t="s">
        <v>1308</v>
      </c>
      <c r="G3158" s="457" t="s">
        <v>941</v>
      </c>
      <c r="H3158" s="460">
        <v>120</v>
      </c>
      <c r="I3158" s="460">
        <v>20</v>
      </c>
    </row>
    <row r="3159" spans="1:9" ht="15" customHeight="1" x14ac:dyDescent="0.25">
      <c r="A3159" s="223"/>
      <c r="B3159" s="460">
        <v>4</v>
      </c>
      <c r="C3159" s="460">
        <v>201902</v>
      </c>
      <c r="D3159" s="460">
        <v>201811</v>
      </c>
      <c r="E3159" s="460" t="s">
        <v>1066</v>
      </c>
      <c r="F3159" s="460" t="s">
        <v>1308</v>
      </c>
      <c r="G3159" s="457" t="s">
        <v>941</v>
      </c>
      <c r="H3159" s="460">
        <v>121</v>
      </c>
      <c r="I3159" s="460">
        <v>20</v>
      </c>
    </row>
    <row r="3160" spans="1:9" ht="15" customHeight="1" x14ac:dyDescent="0.25">
      <c r="A3160" s="223"/>
      <c r="B3160" s="460">
        <v>4</v>
      </c>
      <c r="C3160" s="460">
        <v>201902</v>
      </c>
      <c r="D3160" s="460">
        <v>201811</v>
      </c>
      <c r="E3160" s="460" t="s">
        <v>1066</v>
      </c>
      <c r="F3160" s="460" t="s">
        <v>1307</v>
      </c>
      <c r="G3160" s="457" t="s">
        <v>941</v>
      </c>
      <c r="H3160" s="460">
        <v>126</v>
      </c>
      <c r="I3160" s="460">
        <v>3</v>
      </c>
    </row>
    <row r="3161" spans="1:9" ht="15" customHeight="1" x14ac:dyDescent="0.25">
      <c r="A3161" s="223"/>
      <c r="B3161" s="460">
        <v>4</v>
      </c>
      <c r="C3161" s="460">
        <v>201902</v>
      </c>
      <c r="D3161" s="460">
        <v>201811</v>
      </c>
      <c r="E3161" s="460" t="s">
        <v>1066</v>
      </c>
      <c r="F3161" s="460" t="s">
        <v>1328</v>
      </c>
      <c r="G3161" s="457" t="s">
        <v>925</v>
      </c>
      <c r="H3161" s="460">
        <v>120</v>
      </c>
      <c r="I3161" s="460">
        <v>5</v>
      </c>
    </row>
    <row r="3162" spans="1:9" ht="15" customHeight="1" x14ac:dyDescent="0.25">
      <c r="A3162" s="223"/>
      <c r="B3162" s="460">
        <v>4</v>
      </c>
      <c r="C3162" s="460">
        <v>201902</v>
      </c>
      <c r="D3162" s="460">
        <v>201811</v>
      </c>
      <c r="E3162" s="460" t="s">
        <v>1066</v>
      </c>
      <c r="F3162" s="460" t="s">
        <v>1328</v>
      </c>
      <c r="G3162" s="457" t="s">
        <v>925</v>
      </c>
      <c r="H3162" s="460">
        <v>121</v>
      </c>
      <c r="I3162" s="460">
        <v>22</v>
      </c>
    </row>
    <row r="3163" spans="1:9" ht="15" customHeight="1" x14ac:dyDescent="0.25">
      <c r="A3163" s="223"/>
      <c r="B3163" s="460">
        <v>4</v>
      </c>
      <c r="C3163" s="460">
        <v>201902</v>
      </c>
      <c r="D3163" s="460">
        <v>201811</v>
      </c>
      <c r="E3163" s="460" t="s">
        <v>1066</v>
      </c>
      <c r="F3163" s="463" t="s">
        <v>1322</v>
      </c>
      <c r="G3163" s="457" t="s">
        <v>1003</v>
      </c>
      <c r="H3163" s="460">
        <v>120</v>
      </c>
      <c r="I3163" s="460">
        <v>4</v>
      </c>
    </row>
    <row r="3164" spans="1:9" ht="15" customHeight="1" x14ac:dyDescent="0.25">
      <c r="A3164" s="223"/>
      <c r="B3164" s="460">
        <v>4</v>
      </c>
      <c r="C3164" s="460">
        <v>201902</v>
      </c>
      <c r="D3164" s="460">
        <v>201811</v>
      </c>
      <c r="E3164" s="460" t="s">
        <v>1066</v>
      </c>
      <c r="F3164" s="463" t="s">
        <v>1322</v>
      </c>
      <c r="G3164" s="457" t="s">
        <v>1003</v>
      </c>
      <c r="H3164" s="460">
        <v>121</v>
      </c>
      <c r="I3164" s="460">
        <v>17</v>
      </c>
    </row>
    <row r="3165" spans="1:9" ht="15" customHeight="1" x14ac:dyDescent="0.25">
      <c r="A3165" s="223"/>
      <c r="B3165" s="460">
        <v>4</v>
      </c>
      <c r="C3165" s="460">
        <v>201902</v>
      </c>
      <c r="D3165" s="460">
        <v>201811</v>
      </c>
      <c r="E3165" s="460" t="s">
        <v>1066</v>
      </c>
      <c r="F3165" s="460" t="s">
        <v>1321</v>
      </c>
      <c r="G3165" s="457" t="s">
        <v>1003</v>
      </c>
      <c r="H3165" s="460">
        <v>126</v>
      </c>
      <c r="I3165" s="460">
        <v>2</v>
      </c>
    </row>
    <row r="3166" spans="1:9" ht="15" customHeight="1" x14ac:dyDescent="0.25">
      <c r="A3166" s="223"/>
      <c r="B3166" s="460">
        <v>4</v>
      </c>
      <c r="C3166" s="460">
        <v>201902</v>
      </c>
      <c r="D3166" s="460">
        <v>201811</v>
      </c>
      <c r="E3166" s="460" t="s">
        <v>1066</v>
      </c>
      <c r="F3166" s="460" t="s">
        <v>1333</v>
      </c>
      <c r="G3166" s="457" t="s">
        <v>913</v>
      </c>
      <c r="H3166" s="460">
        <v>120</v>
      </c>
      <c r="I3166" s="460">
        <v>7</v>
      </c>
    </row>
    <row r="3167" spans="1:9" ht="15" customHeight="1" x14ac:dyDescent="0.25">
      <c r="A3167" s="223"/>
      <c r="B3167" s="460">
        <v>4</v>
      </c>
      <c r="C3167" s="460">
        <v>201902</v>
      </c>
      <c r="D3167" s="460">
        <v>201811</v>
      </c>
      <c r="E3167" s="460" t="s">
        <v>1066</v>
      </c>
      <c r="F3167" s="460" t="s">
        <v>1333</v>
      </c>
      <c r="G3167" s="457" t="s">
        <v>913</v>
      </c>
      <c r="H3167" s="460">
        <v>121</v>
      </c>
      <c r="I3167" s="460">
        <v>18</v>
      </c>
    </row>
    <row r="3168" spans="1:9" ht="15" customHeight="1" x14ac:dyDescent="0.25">
      <c r="A3168" s="223"/>
      <c r="B3168" s="460">
        <v>5</v>
      </c>
      <c r="C3168" s="460">
        <v>201902</v>
      </c>
      <c r="D3168" s="460">
        <v>201811</v>
      </c>
      <c r="E3168" s="460" t="s">
        <v>1067</v>
      </c>
      <c r="F3168" s="460">
        <v>18</v>
      </c>
      <c r="G3168" s="457" t="s">
        <v>940</v>
      </c>
      <c r="H3168" s="460">
        <v>120</v>
      </c>
      <c r="I3168" s="460">
        <v>4</v>
      </c>
    </row>
    <row r="3169" spans="1:9" ht="15" customHeight="1" x14ac:dyDescent="0.25">
      <c r="A3169" s="223"/>
      <c r="B3169" s="460">
        <v>5</v>
      </c>
      <c r="C3169" s="460">
        <v>201902</v>
      </c>
      <c r="D3169" s="460">
        <v>201811</v>
      </c>
      <c r="E3169" s="460" t="s">
        <v>1067</v>
      </c>
      <c r="F3169" s="460">
        <v>18</v>
      </c>
      <c r="G3169" s="457" t="s">
        <v>940</v>
      </c>
      <c r="H3169" s="460">
        <v>121</v>
      </c>
      <c r="I3169" s="460">
        <v>11</v>
      </c>
    </row>
    <row r="3170" spans="1:9" ht="15" customHeight="1" x14ac:dyDescent="0.25">
      <c r="A3170" s="223"/>
      <c r="B3170" s="460">
        <v>5</v>
      </c>
      <c r="C3170" s="460">
        <v>201902</v>
      </c>
      <c r="D3170" s="460">
        <v>201811</v>
      </c>
      <c r="E3170" s="460" t="s">
        <v>1067</v>
      </c>
      <c r="F3170" s="460" t="s">
        <v>1316</v>
      </c>
      <c r="G3170" s="457" t="s">
        <v>930</v>
      </c>
      <c r="H3170" s="460">
        <v>120</v>
      </c>
      <c r="I3170" s="460">
        <v>14</v>
      </c>
    </row>
    <row r="3171" spans="1:9" ht="15" customHeight="1" x14ac:dyDescent="0.25">
      <c r="A3171" s="223"/>
      <c r="B3171" s="460">
        <v>5</v>
      </c>
      <c r="C3171" s="460">
        <v>201902</v>
      </c>
      <c r="D3171" s="460">
        <v>201811</v>
      </c>
      <c r="E3171" s="460" t="s">
        <v>1067</v>
      </c>
      <c r="F3171" s="460" t="s">
        <v>1316</v>
      </c>
      <c r="G3171" s="457" t="s">
        <v>930</v>
      </c>
      <c r="H3171" s="460">
        <v>121</v>
      </c>
      <c r="I3171" s="460">
        <v>47</v>
      </c>
    </row>
    <row r="3172" spans="1:9" ht="15" customHeight="1" x14ac:dyDescent="0.25">
      <c r="A3172" s="223"/>
      <c r="B3172" s="460">
        <v>5</v>
      </c>
      <c r="C3172" s="460">
        <v>201902</v>
      </c>
      <c r="D3172" s="460">
        <v>201811</v>
      </c>
      <c r="E3172" s="460" t="s">
        <v>1067</v>
      </c>
      <c r="F3172" s="460">
        <v>85</v>
      </c>
      <c r="G3172" s="457" t="s">
        <v>935</v>
      </c>
      <c r="H3172" s="460">
        <v>120</v>
      </c>
      <c r="I3172" s="460">
        <v>3</v>
      </c>
    </row>
    <row r="3173" spans="1:9" ht="15" customHeight="1" x14ac:dyDescent="0.25">
      <c r="A3173" s="223"/>
      <c r="B3173" s="460">
        <v>5</v>
      </c>
      <c r="C3173" s="460">
        <v>201902</v>
      </c>
      <c r="D3173" s="460">
        <v>201811</v>
      </c>
      <c r="E3173" s="460" t="s">
        <v>1067</v>
      </c>
      <c r="F3173" s="460">
        <v>85</v>
      </c>
      <c r="G3173" s="457" t="s">
        <v>935</v>
      </c>
      <c r="H3173" s="460">
        <v>121</v>
      </c>
      <c r="I3173" s="460">
        <v>5</v>
      </c>
    </row>
    <row r="3174" spans="1:9" ht="15" customHeight="1" x14ac:dyDescent="0.25">
      <c r="A3174" s="223"/>
      <c r="B3174" s="460">
        <v>5</v>
      </c>
      <c r="C3174" s="460">
        <v>201902</v>
      </c>
      <c r="D3174" s="460">
        <v>201811</v>
      </c>
      <c r="E3174" s="460" t="s">
        <v>1067</v>
      </c>
      <c r="F3174" s="460" t="s">
        <v>1325</v>
      </c>
      <c r="G3174" s="457" t="s">
        <v>928</v>
      </c>
      <c r="H3174" s="460">
        <v>120</v>
      </c>
      <c r="I3174" s="460">
        <v>1</v>
      </c>
    </row>
    <row r="3175" spans="1:9" ht="15" customHeight="1" x14ac:dyDescent="0.25">
      <c r="A3175" s="223"/>
      <c r="B3175" s="460">
        <v>5</v>
      </c>
      <c r="C3175" s="460">
        <v>201902</v>
      </c>
      <c r="D3175" s="460">
        <v>201811</v>
      </c>
      <c r="E3175" s="460" t="s">
        <v>1067</v>
      </c>
      <c r="F3175" s="460" t="s">
        <v>1325</v>
      </c>
      <c r="G3175" s="457" t="s">
        <v>928</v>
      </c>
      <c r="H3175" s="460">
        <v>121</v>
      </c>
      <c r="I3175" s="460">
        <v>9</v>
      </c>
    </row>
    <row r="3176" spans="1:9" ht="15" customHeight="1" x14ac:dyDescent="0.25">
      <c r="A3176" s="223"/>
      <c r="B3176" s="460">
        <v>5</v>
      </c>
      <c r="C3176" s="460">
        <v>201902</v>
      </c>
      <c r="D3176" s="460">
        <v>201811</v>
      </c>
      <c r="E3176" s="460" t="s">
        <v>1067</v>
      </c>
      <c r="F3176" s="463" t="s">
        <v>1329</v>
      </c>
      <c r="G3176" s="457" t="s">
        <v>925</v>
      </c>
      <c r="H3176" s="460">
        <v>120</v>
      </c>
      <c r="I3176" s="460">
        <v>3</v>
      </c>
    </row>
    <row r="3177" spans="1:9" ht="15" customHeight="1" x14ac:dyDescent="0.25">
      <c r="A3177" s="223"/>
      <c r="B3177" s="460">
        <v>5</v>
      </c>
      <c r="C3177" s="460">
        <v>201902</v>
      </c>
      <c r="D3177" s="460">
        <v>201811</v>
      </c>
      <c r="E3177" s="460" t="s">
        <v>1067</v>
      </c>
      <c r="F3177" s="463" t="s">
        <v>1329</v>
      </c>
      <c r="G3177" s="457" t="s">
        <v>925</v>
      </c>
      <c r="H3177" s="460">
        <v>121</v>
      </c>
      <c r="I3177" s="460">
        <v>16</v>
      </c>
    </row>
    <row r="3178" spans="1:9" ht="15" customHeight="1" x14ac:dyDescent="0.25">
      <c r="A3178" s="223"/>
      <c r="B3178" s="460">
        <v>5</v>
      </c>
      <c r="C3178" s="460">
        <v>201902</v>
      </c>
      <c r="D3178" s="460">
        <v>201811</v>
      </c>
      <c r="E3178" s="460" t="s">
        <v>1067</v>
      </c>
      <c r="F3178" s="460" t="s">
        <v>1331</v>
      </c>
      <c r="G3178" s="457" t="s">
        <v>939</v>
      </c>
      <c r="H3178" s="460">
        <v>120</v>
      </c>
      <c r="I3178" s="460">
        <v>5</v>
      </c>
    </row>
    <row r="3179" spans="1:9" ht="15" customHeight="1" x14ac:dyDescent="0.25">
      <c r="A3179" s="223"/>
      <c r="B3179" s="460">
        <v>5</v>
      </c>
      <c r="C3179" s="460">
        <v>201902</v>
      </c>
      <c r="D3179" s="460">
        <v>201811</v>
      </c>
      <c r="E3179" s="460" t="s">
        <v>1067</v>
      </c>
      <c r="F3179" s="460" t="s">
        <v>1331</v>
      </c>
      <c r="G3179" s="457" t="s">
        <v>939</v>
      </c>
      <c r="H3179" s="460">
        <v>121</v>
      </c>
      <c r="I3179" s="460">
        <v>37</v>
      </c>
    </row>
    <row r="3180" spans="1:9" ht="15" customHeight="1" x14ac:dyDescent="0.25">
      <c r="A3180" s="223"/>
      <c r="B3180" s="460">
        <v>8</v>
      </c>
      <c r="C3180" s="460">
        <v>201902</v>
      </c>
      <c r="D3180" s="460">
        <v>201811</v>
      </c>
      <c r="E3180" s="460" t="s">
        <v>1068</v>
      </c>
      <c r="F3180" s="460">
        <v>19</v>
      </c>
      <c r="G3180" s="457" t="s">
        <v>940</v>
      </c>
      <c r="H3180" s="460">
        <v>120</v>
      </c>
      <c r="I3180" s="460">
        <v>4</v>
      </c>
    </row>
    <row r="3181" spans="1:9" ht="15" customHeight="1" x14ac:dyDescent="0.25">
      <c r="A3181" s="223"/>
      <c r="B3181" s="460">
        <v>8</v>
      </c>
      <c r="C3181" s="460">
        <v>201902</v>
      </c>
      <c r="D3181" s="460">
        <v>201811</v>
      </c>
      <c r="E3181" s="460" t="s">
        <v>1068</v>
      </c>
      <c r="F3181" s="460">
        <v>19</v>
      </c>
      <c r="G3181" s="457" t="s">
        <v>940</v>
      </c>
      <c r="H3181" s="460">
        <v>121</v>
      </c>
      <c r="I3181" s="460">
        <v>12</v>
      </c>
    </row>
    <row r="3182" spans="1:9" ht="15" customHeight="1" x14ac:dyDescent="0.25">
      <c r="A3182" s="223"/>
      <c r="B3182" s="460">
        <v>8</v>
      </c>
      <c r="C3182" s="460">
        <v>201902</v>
      </c>
      <c r="D3182" s="460">
        <v>201811</v>
      </c>
      <c r="E3182" s="460" t="s">
        <v>1068</v>
      </c>
      <c r="F3182" s="460">
        <v>34</v>
      </c>
      <c r="G3182" s="457" t="s">
        <v>1024</v>
      </c>
      <c r="H3182" s="460">
        <v>120</v>
      </c>
      <c r="I3182" s="460">
        <v>2</v>
      </c>
    </row>
    <row r="3183" spans="1:9" ht="15" customHeight="1" x14ac:dyDescent="0.25">
      <c r="A3183" s="223"/>
      <c r="B3183" s="460">
        <v>8</v>
      </c>
      <c r="C3183" s="460">
        <v>201902</v>
      </c>
      <c r="D3183" s="460">
        <v>201811</v>
      </c>
      <c r="E3183" s="460" t="s">
        <v>1068</v>
      </c>
      <c r="F3183" s="460">
        <v>34</v>
      </c>
      <c r="G3183" s="457" t="s">
        <v>1024</v>
      </c>
      <c r="H3183" s="460">
        <v>121</v>
      </c>
      <c r="I3183" s="460">
        <v>3</v>
      </c>
    </row>
    <row r="3184" spans="1:9" ht="15" customHeight="1" x14ac:dyDescent="0.25">
      <c r="A3184" s="223"/>
      <c r="B3184" s="460">
        <v>8</v>
      </c>
      <c r="C3184" s="460">
        <v>201902</v>
      </c>
      <c r="D3184" s="460">
        <v>201811</v>
      </c>
      <c r="E3184" s="460" t="s">
        <v>1068</v>
      </c>
      <c r="F3184" s="460" t="s">
        <v>1309</v>
      </c>
      <c r="G3184" s="457" t="s">
        <v>1024</v>
      </c>
      <c r="H3184" s="460">
        <v>126</v>
      </c>
      <c r="I3184" s="460">
        <v>1</v>
      </c>
    </row>
    <row r="3185" spans="1:9" ht="15" customHeight="1" x14ac:dyDescent="0.25">
      <c r="A3185" s="223"/>
      <c r="B3185" s="460">
        <v>8</v>
      </c>
      <c r="C3185" s="460">
        <v>201902</v>
      </c>
      <c r="D3185" s="460">
        <v>201811</v>
      </c>
      <c r="E3185" s="460" t="s">
        <v>1068</v>
      </c>
      <c r="F3185" s="460">
        <v>45</v>
      </c>
      <c r="G3185" s="457" t="s">
        <v>920</v>
      </c>
      <c r="H3185" s="460">
        <v>120</v>
      </c>
      <c r="I3185" s="460">
        <v>3</v>
      </c>
    </row>
    <row r="3186" spans="1:9" ht="15" customHeight="1" x14ac:dyDescent="0.25">
      <c r="A3186" s="223"/>
      <c r="B3186" s="460">
        <v>8</v>
      </c>
      <c r="C3186" s="460">
        <v>201902</v>
      </c>
      <c r="D3186" s="460">
        <v>201811</v>
      </c>
      <c r="E3186" s="460" t="s">
        <v>1068</v>
      </c>
      <c r="F3186" s="460">
        <v>45</v>
      </c>
      <c r="G3186" s="457" t="s">
        <v>920</v>
      </c>
      <c r="H3186" s="460">
        <v>121</v>
      </c>
      <c r="I3186" s="460">
        <v>11</v>
      </c>
    </row>
    <row r="3187" spans="1:9" ht="15" customHeight="1" x14ac:dyDescent="0.25">
      <c r="A3187" s="223"/>
      <c r="B3187" s="460">
        <v>8</v>
      </c>
      <c r="C3187" s="460">
        <v>201902</v>
      </c>
      <c r="D3187" s="460">
        <v>201811</v>
      </c>
      <c r="E3187" s="460" t="s">
        <v>1068</v>
      </c>
      <c r="F3187" s="460" t="s">
        <v>1300</v>
      </c>
      <c r="G3187" s="457" t="s">
        <v>920</v>
      </c>
      <c r="H3187" s="460">
        <v>126</v>
      </c>
      <c r="I3187" s="460">
        <v>3</v>
      </c>
    </row>
    <row r="3188" spans="1:9" ht="15" customHeight="1" x14ac:dyDescent="0.25">
      <c r="A3188" s="223"/>
      <c r="B3188" s="460">
        <v>8</v>
      </c>
      <c r="C3188" s="460">
        <v>201902</v>
      </c>
      <c r="D3188" s="460">
        <v>201811</v>
      </c>
      <c r="E3188" s="460" t="s">
        <v>1068</v>
      </c>
      <c r="F3188" s="460" t="s">
        <v>1326</v>
      </c>
      <c r="G3188" s="457" t="s">
        <v>923</v>
      </c>
      <c r="H3188" s="460">
        <v>120</v>
      </c>
      <c r="I3188" s="460">
        <v>3</v>
      </c>
    </row>
    <row r="3189" spans="1:9" ht="15" customHeight="1" x14ac:dyDescent="0.25">
      <c r="A3189" s="223"/>
      <c r="B3189" s="460">
        <v>8</v>
      </c>
      <c r="C3189" s="460">
        <v>201902</v>
      </c>
      <c r="D3189" s="460">
        <v>201811</v>
      </c>
      <c r="E3189" s="460" t="s">
        <v>1068</v>
      </c>
      <c r="F3189" s="460" t="s">
        <v>1326</v>
      </c>
      <c r="G3189" s="457" t="s">
        <v>923</v>
      </c>
      <c r="H3189" s="460">
        <v>121</v>
      </c>
      <c r="I3189" s="460">
        <v>3</v>
      </c>
    </row>
    <row r="3190" spans="1:9" ht="15" customHeight="1" x14ac:dyDescent="0.25">
      <c r="A3190" s="223"/>
      <c r="B3190" s="460">
        <v>8</v>
      </c>
      <c r="C3190" s="460">
        <v>201902</v>
      </c>
      <c r="D3190" s="460">
        <v>201811</v>
      </c>
      <c r="E3190" s="460" t="s">
        <v>1068</v>
      </c>
      <c r="F3190" s="460">
        <v>69</v>
      </c>
      <c r="G3190" s="457" t="s">
        <v>937</v>
      </c>
      <c r="H3190" s="460">
        <v>120</v>
      </c>
      <c r="I3190" s="460">
        <v>5</v>
      </c>
    </row>
    <row r="3191" spans="1:9" ht="15" customHeight="1" x14ac:dyDescent="0.25">
      <c r="A3191" s="223"/>
      <c r="B3191" s="460">
        <v>8</v>
      </c>
      <c r="C3191" s="460">
        <v>201902</v>
      </c>
      <c r="D3191" s="460">
        <v>201811</v>
      </c>
      <c r="E3191" s="460" t="s">
        <v>1068</v>
      </c>
      <c r="F3191" s="460">
        <v>69</v>
      </c>
      <c r="G3191" s="457" t="s">
        <v>937</v>
      </c>
      <c r="H3191" s="460">
        <v>121</v>
      </c>
      <c r="I3191" s="460">
        <v>26</v>
      </c>
    </row>
    <row r="3192" spans="1:9" ht="15" customHeight="1" x14ac:dyDescent="0.25">
      <c r="A3192" s="223"/>
      <c r="B3192" s="460">
        <v>8</v>
      </c>
      <c r="C3192" s="460">
        <v>201902</v>
      </c>
      <c r="D3192" s="460">
        <v>201811</v>
      </c>
      <c r="E3192" s="460" t="s">
        <v>1068</v>
      </c>
      <c r="F3192" s="460" t="s">
        <v>1334</v>
      </c>
      <c r="G3192" s="457" t="s">
        <v>937</v>
      </c>
      <c r="H3192" s="460">
        <v>126</v>
      </c>
      <c r="I3192" s="460">
        <v>6</v>
      </c>
    </row>
    <row r="3193" spans="1:9" ht="15" customHeight="1" x14ac:dyDescent="0.25">
      <c r="A3193" s="223"/>
      <c r="B3193" s="460">
        <v>8</v>
      </c>
      <c r="C3193" s="460">
        <v>201902</v>
      </c>
      <c r="D3193" s="460">
        <v>201811</v>
      </c>
      <c r="E3193" s="460" t="s">
        <v>1068</v>
      </c>
      <c r="F3193" s="460" t="s">
        <v>1312</v>
      </c>
      <c r="G3193" s="457" t="s">
        <v>930</v>
      </c>
      <c r="H3193" s="460">
        <v>120</v>
      </c>
      <c r="I3193" s="460">
        <v>6</v>
      </c>
    </row>
    <row r="3194" spans="1:9" ht="15" customHeight="1" x14ac:dyDescent="0.25">
      <c r="A3194" s="223"/>
      <c r="B3194" s="460">
        <v>8</v>
      </c>
      <c r="C3194" s="460">
        <v>201902</v>
      </c>
      <c r="D3194" s="460">
        <v>201811</v>
      </c>
      <c r="E3194" s="460" t="s">
        <v>1068</v>
      </c>
      <c r="F3194" s="460" t="s">
        <v>1312</v>
      </c>
      <c r="G3194" s="457" t="s">
        <v>930</v>
      </c>
      <c r="H3194" s="460">
        <v>121</v>
      </c>
      <c r="I3194" s="460">
        <v>27</v>
      </c>
    </row>
    <row r="3195" spans="1:9" ht="15" customHeight="1" x14ac:dyDescent="0.25">
      <c r="A3195" s="223"/>
      <c r="B3195" s="460">
        <v>8</v>
      </c>
      <c r="C3195" s="460">
        <v>201902</v>
      </c>
      <c r="D3195" s="460">
        <v>201811</v>
      </c>
      <c r="E3195" s="460" t="s">
        <v>1068</v>
      </c>
      <c r="F3195" s="460" t="s">
        <v>1311</v>
      </c>
      <c r="G3195" s="457" t="s">
        <v>930</v>
      </c>
      <c r="H3195" s="460">
        <v>126</v>
      </c>
      <c r="I3195" s="460">
        <v>4</v>
      </c>
    </row>
    <row r="3196" spans="1:9" ht="15" customHeight="1" x14ac:dyDescent="0.25">
      <c r="A3196" s="223"/>
      <c r="B3196" s="460">
        <v>8</v>
      </c>
      <c r="C3196" s="460">
        <v>201902</v>
      </c>
      <c r="D3196" s="460">
        <v>201811</v>
      </c>
      <c r="E3196" s="460" t="s">
        <v>1068</v>
      </c>
      <c r="F3196" s="460" t="s">
        <v>1323</v>
      </c>
      <c r="G3196" s="457" t="s">
        <v>928</v>
      </c>
      <c r="H3196" s="460">
        <v>120</v>
      </c>
      <c r="I3196" s="460">
        <v>5</v>
      </c>
    </row>
    <row r="3197" spans="1:9" ht="15" customHeight="1" x14ac:dyDescent="0.25">
      <c r="A3197" s="223"/>
      <c r="B3197" s="460">
        <v>8</v>
      </c>
      <c r="C3197" s="460">
        <v>201902</v>
      </c>
      <c r="D3197" s="460">
        <v>201811</v>
      </c>
      <c r="E3197" s="460" t="s">
        <v>1068</v>
      </c>
      <c r="F3197" s="460" t="s">
        <v>1323</v>
      </c>
      <c r="G3197" s="457" t="s">
        <v>928</v>
      </c>
      <c r="H3197" s="460">
        <v>121</v>
      </c>
      <c r="I3197" s="460">
        <v>6</v>
      </c>
    </row>
    <row r="3198" spans="1:9" ht="15" customHeight="1" x14ac:dyDescent="0.25">
      <c r="A3198" s="223"/>
      <c r="B3198" s="460">
        <v>8</v>
      </c>
      <c r="C3198" s="460">
        <v>201902</v>
      </c>
      <c r="D3198" s="460">
        <v>201811</v>
      </c>
      <c r="E3198" s="460" t="s">
        <v>1068</v>
      </c>
      <c r="F3198" s="460" t="s">
        <v>1332</v>
      </c>
      <c r="G3198" s="457" t="s">
        <v>913</v>
      </c>
      <c r="H3198" s="460">
        <v>120</v>
      </c>
      <c r="I3198" s="460">
        <v>6</v>
      </c>
    </row>
    <row r="3199" spans="1:9" ht="15" customHeight="1" x14ac:dyDescent="0.25">
      <c r="A3199" s="223"/>
      <c r="B3199" s="460">
        <v>8</v>
      </c>
      <c r="C3199" s="460">
        <v>201902</v>
      </c>
      <c r="D3199" s="460">
        <v>201811</v>
      </c>
      <c r="E3199" s="460" t="s">
        <v>1068</v>
      </c>
      <c r="F3199" s="463" t="s">
        <v>1332</v>
      </c>
      <c r="G3199" s="457" t="s">
        <v>913</v>
      </c>
      <c r="H3199" s="460">
        <v>121</v>
      </c>
      <c r="I3199" s="460">
        <v>22</v>
      </c>
    </row>
    <row r="3200" spans="1:9" ht="15" customHeight="1" x14ac:dyDescent="0.25">
      <c r="A3200" s="223"/>
      <c r="B3200" s="460">
        <v>34</v>
      </c>
      <c r="C3200" s="460">
        <v>201902</v>
      </c>
      <c r="D3200" s="460">
        <v>201811</v>
      </c>
      <c r="E3200" s="460" t="s">
        <v>1069</v>
      </c>
      <c r="F3200" s="463">
        <v>33</v>
      </c>
      <c r="G3200" s="457" t="s">
        <v>1024</v>
      </c>
      <c r="H3200" s="460">
        <v>121</v>
      </c>
      <c r="I3200" s="460">
        <v>5</v>
      </c>
    </row>
    <row r="3201" spans="1:9" ht="15" customHeight="1" x14ac:dyDescent="0.25">
      <c r="A3201" s="223"/>
      <c r="B3201" s="460">
        <v>34</v>
      </c>
      <c r="C3201" s="460">
        <v>201902</v>
      </c>
      <c r="D3201" s="460">
        <v>201811</v>
      </c>
      <c r="E3201" s="460" t="s">
        <v>1069</v>
      </c>
      <c r="F3201" s="463" t="s">
        <v>1310</v>
      </c>
      <c r="G3201" s="457" t="s">
        <v>1024</v>
      </c>
      <c r="H3201" s="460">
        <v>126</v>
      </c>
      <c r="I3201" s="460">
        <v>2</v>
      </c>
    </row>
    <row r="3202" spans="1:9" ht="15" customHeight="1" x14ac:dyDescent="0.25">
      <c r="A3202" s="223"/>
      <c r="B3202" s="460">
        <v>34</v>
      </c>
      <c r="C3202" s="460">
        <v>201902</v>
      </c>
      <c r="D3202" s="460">
        <v>201811</v>
      </c>
      <c r="E3202" s="460" t="s">
        <v>1069</v>
      </c>
      <c r="F3202" s="460">
        <v>46</v>
      </c>
      <c r="G3202" s="457" t="s">
        <v>920</v>
      </c>
      <c r="H3202" s="460">
        <v>120</v>
      </c>
      <c r="I3202" s="460">
        <v>5</v>
      </c>
    </row>
    <row r="3203" spans="1:9" ht="15" customHeight="1" x14ac:dyDescent="0.25">
      <c r="A3203" s="223"/>
      <c r="B3203" s="460">
        <v>34</v>
      </c>
      <c r="C3203" s="460">
        <v>201902</v>
      </c>
      <c r="D3203" s="460">
        <v>201811</v>
      </c>
      <c r="E3203" s="460" t="s">
        <v>1069</v>
      </c>
      <c r="F3203" s="460">
        <v>46</v>
      </c>
      <c r="G3203" s="457" t="s">
        <v>920</v>
      </c>
      <c r="H3203" s="460">
        <v>121</v>
      </c>
      <c r="I3203" s="460">
        <v>15</v>
      </c>
    </row>
    <row r="3204" spans="1:9" ht="15" customHeight="1" x14ac:dyDescent="0.25">
      <c r="A3204" s="223"/>
      <c r="B3204" s="460">
        <v>34</v>
      </c>
      <c r="C3204" s="460">
        <v>201902</v>
      </c>
      <c r="D3204" s="460">
        <v>201811</v>
      </c>
      <c r="E3204" s="460" t="s">
        <v>1069</v>
      </c>
      <c r="F3204" s="460" t="s">
        <v>1303</v>
      </c>
      <c r="G3204" s="457" t="s">
        <v>920</v>
      </c>
      <c r="H3204" s="460">
        <v>126</v>
      </c>
      <c r="I3204" s="460">
        <v>-1</v>
      </c>
    </row>
    <row r="3205" spans="1:9" ht="15" customHeight="1" x14ac:dyDescent="0.25">
      <c r="A3205" s="223"/>
      <c r="B3205" s="460">
        <v>34</v>
      </c>
      <c r="C3205" s="460">
        <v>201902</v>
      </c>
      <c r="D3205" s="460">
        <v>201811</v>
      </c>
      <c r="E3205" s="460" t="s">
        <v>1069</v>
      </c>
      <c r="F3205" s="463" t="s">
        <v>1314</v>
      </c>
      <c r="G3205" s="457" t="s">
        <v>930</v>
      </c>
      <c r="H3205" s="460">
        <v>120</v>
      </c>
      <c r="I3205" s="460">
        <v>1</v>
      </c>
    </row>
    <row r="3206" spans="1:9" ht="15" customHeight="1" x14ac:dyDescent="0.25">
      <c r="A3206" s="223"/>
      <c r="B3206" s="460">
        <v>34</v>
      </c>
      <c r="C3206" s="460">
        <v>201902</v>
      </c>
      <c r="D3206" s="460">
        <v>201811</v>
      </c>
      <c r="E3206" s="460" t="s">
        <v>1069</v>
      </c>
      <c r="F3206" s="463" t="s">
        <v>1314</v>
      </c>
      <c r="G3206" s="457" t="s">
        <v>930</v>
      </c>
      <c r="H3206" s="460">
        <v>121</v>
      </c>
      <c r="I3206" s="460">
        <v>15</v>
      </c>
    </row>
    <row r="3207" spans="1:9" ht="15" customHeight="1" x14ac:dyDescent="0.25">
      <c r="A3207" s="223"/>
      <c r="B3207" s="460">
        <v>34</v>
      </c>
      <c r="C3207" s="460">
        <v>201902</v>
      </c>
      <c r="D3207" s="460">
        <v>201811</v>
      </c>
      <c r="E3207" s="460" t="s">
        <v>1069</v>
      </c>
      <c r="F3207" s="460" t="s">
        <v>1313</v>
      </c>
      <c r="G3207" s="457" t="s">
        <v>930</v>
      </c>
      <c r="H3207" s="460">
        <v>126</v>
      </c>
      <c r="I3207" s="460">
        <v>3</v>
      </c>
    </row>
    <row r="3208" spans="1:9" ht="15" customHeight="1" x14ac:dyDescent="0.25">
      <c r="A3208" s="223"/>
      <c r="B3208" s="460">
        <v>34</v>
      </c>
      <c r="C3208" s="460">
        <v>201902</v>
      </c>
      <c r="D3208" s="460">
        <v>201811</v>
      </c>
      <c r="E3208" s="460" t="s">
        <v>1069</v>
      </c>
      <c r="F3208" s="460" t="s">
        <v>1324</v>
      </c>
      <c r="G3208" s="457" t="s">
        <v>928</v>
      </c>
      <c r="H3208" s="460">
        <v>121</v>
      </c>
      <c r="I3208" s="460">
        <v>7</v>
      </c>
    </row>
    <row r="3209" spans="1:9" ht="15" customHeight="1" x14ac:dyDescent="0.25">
      <c r="A3209" s="223"/>
      <c r="B3209" s="460">
        <v>34</v>
      </c>
      <c r="C3209" s="460">
        <v>201902</v>
      </c>
      <c r="D3209" s="460">
        <v>201811</v>
      </c>
      <c r="E3209" s="460" t="s">
        <v>1069</v>
      </c>
      <c r="F3209" s="460" t="s">
        <v>1306</v>
      </c>
      <c r="G3209" s="457" t="s">
        <v>941</v>
      </c>
      <c r="H3209" s="460">
        <v>120</v>
      </c>
      <c r="I3209" s="460">
        <v>17</v>
      </c>
    </row>
    <row r="3210" spans="1:9" ht="15" customHeight="1" x14ac:dyDescent="0.25">
      <c r="A3210" s="223"/>
      <c r="B3210" s="460">
        <v>34</v>
      </c>
      <c r="C3210" s="460">
        <v>201902</v>
      </c>
      <c r="D3210" s="460">
        <v>201811</v>
      </c>
      <c r="E3210" s="460" t="s">
        <v>1069</v>
      </c>
      <c r="F3210" s="460" t="s">
        <v>1306</v>
      </c>
      <c r="G3210" s="457" t="s">
        <v>941</v>
      </c>
      <c r="H3210" s="460">
        <v>121</v>
      </c>
      <c r="I3210" s="460">
        <v>44</v>
      </c>
    </row>
    <row r="3211" spans="1:9" ht="15" customHeight="1" x14ac:dyDescent="0.25">
      <c r="A3211" s="223"/>
      <c r="B3211" s="460">
        <v>34</v>
      </c>
      <c r="C3211" s="460">
        <v>201902</v>
      </c>
      <c r="D3211" s="460">
        <v>201811</v>
      </c>
      <c r="E3211" s="460" t="s">
        <v>1069</v>
      </c>
      <c r="F3211" s="460" t="s">
        <v>1305</v>
      </c>
      <c r="G3211" s="457" t="s">
        <v>941</v>
      </c>
      <c r="H3211" s="460">
        <v>126</v>
      </c>
      <c r="I3211" s="460">
        <v>1</v>
      </c>
    </row>
    <row r="3212" spans="1:9" ht="15" customHeight="1" x14ac:dyDescent="0.25">
      <c r="A3212" s="223"/>
      <c r="B3212" s="460">
        <v>34</v>
      </c>
      <c r="C3212" s="460">
        <v>201902</v>
      </c>
      <c r="D3212" s="460">
        <v>201811</v>
      </c>
      <c r="E3212" s="460" t="s">
        <v>1069</v>
      </c>
      <c r="F3212" s="460" t="s">
        <v>1320</v>
      </c>
      <c r="G3212" s="457" t="s">
        <v>1003</v>
      </c>
      <c r="H3212" s="460">
        <v>120</v>
      </c>
      <c r="I3212" s="460">
        <v>1</v>
      </c>
    </row>
    <row r="3213" spans="1:9" ht="15" customHeight="1" x14ac:dyDescent="0.25">
      <c r="A3213" s="223"/>
      <c r="B3213" s="460">
        <v>34</v>
      </c>
      <c r="C3213" s="460">
        <v>201902</v>
      </c>
      <c r="D3213" s="460">
        <v>201811</v>
      </c>
      <c r="E3213" s="460" t="s">
        <v>1069</v>
      </c>
      <c r="F3213" s="460" t="s">
        <v>1320</v>
      </c>
      <c r="G3213" s="457" t="s">
        <v>1003</v>
      </c>
      <c r="H3213" s="460">
        <v>121</v>
      </c>
      <c r="I3213" s="460">
        <v>3</v>
      </c>
    </row>
    <row r="3214" spans="1:9" ht="15" customHeight="1" x14ac:dyDescent="0.25">
      <c r="A3214" s="223"/>
      <c r="B3214" s="460">
        <v>34</v>
      </c>
      <c r="C3214" s="460">
        <v>201902</v>
      </c>
      <c r="D3214" s="460">
        <v>201811</v>
      </c>
      <c r="E3214" s="460" t="s">
        <v>1069</v>
      </c>
      <c r="F3214" s="460" t="s">
        <v>1319</v>
      </c>
      <c r="G3214" s="457" t="s">
        <v>1003</v>
      </c>
      <c r="H3214" s="460">
        <v>126</v>
      </c>
      <c r="I3214" s="460">
        <v>1</v>
      </c>
    </row>
    <row r="3215" spans="1:9" ht="15" customHeight="1" x14ac:dyDescent="0.25">
      <c r="A3215" s="223"/>
      <c r="B3215" s="460">
        <v>36</v>
      </c>
      <c r="C3215" s="460">
        <v>201902</v>
      </c>
      <c r="D3215" s="460">
        <v>201811</v>
      </c>
      <c r="E3215" s="460" t="s">
        <v>1070</v>
      </c>
      <c r="F3215" s="460" t="s">
        <v>1336</v>
      </c>
      <c r="G3215" s="457" t="s">
        <v>937</v>
      </c>
      <c r="H3215" s="460">
        <v>120</v>
      </c>
      <c r="I3215" s="460">
        <v>6</v>
      </c>
    </row>
    <row r="3216" spans="1:9" ht="15" customHeight="1" x14ac:dyDescent="0.25">
      <c r="A3216" s="223"/>
      <c r="B3216" s="460">
        <v>36</v>
      </c>
      <c r="C3216" s="460">
        <v>201902</v>
      </c>
      <c r="D3216" s="460">
        <v>201811</v>
      </c>
      <c r="E3216" s="460" t="s">
        <v>1070</v>
      </c>
      <c r="F3216" s="460" t="s">
        <v>1336</v>
      </c>
      <c r="G3216" s="457" t="s">
        <v>937</v>
      </c>
      <c r="H3216" s="460">
        <v>121</v>
      </c>
      <c r="I3216" s="460">
        <v>16</v>
      </c>
    </row>
    <row r="3217" spans="1:9" ht="15" customHeight="1" x14ac:dyDescent="0.25">
      <c r="A3217" s="223"/>
      <c r="B3217" s="460">
        <v>36</v>
      </c>
      <c r="C3217" s="460">
        <v>201902</v>
      </c>
      <c r="D3217" s="460">
        <v>201811</v>
      </c>
      <c r="E3217" s="460" t="s">
        <v>1070</v>
      </c>
      <c r="F3217" s="463" t="s">
        <v>1318</v>
      </c>
      <c r="G3217" s="457" t="s">
        <v>1003</v>
      </c>
      <c r="H3217" s="460">
        <v>120</v>
      </c>
      <c r="I3217" s="460">
        <v>4</v>
      </c>
    </row>
    <row r="3218" spans="1:9" ht="15" customHeight="1" x14ac:dyDescent="0.25">
      <c r="A3218" s="223"/>
      <c r="B3218" s="460">
        <v>36</v>
      </c>
      <c r="C3218" s="460">
        <v>201902</v>
      </c>
      <c r="D3218" s="460">
        <v>201811</v>
      </c>
      <c r="E3218" s="460" t="s">
        <v>1070</v>
      </c>
      <c r="F3218" s="463" t="s">
        <v>1318</v>
      </c>
      <c r="G3218" s="457" t="s">
        <v>1003</v>
      </c>
      <c r="H3218" s="460">
        <v>121</v>
      </c>
      <c r="I3218" s="460">
        <v>11</v>
      </c>
    </row>
    <row r="3219" spans="1:9" ht="15" customHeight="1" x14ac:dyDescent="0.25">
      <c r="A3219" s="223"/>
      <c r="B3219" s="460">
        <v>36</v>
      </c>
      <c r="C3219" s="460">
        <v>201902</v>
      </c>
      <c r="D3219" s="460">
        <v>201811</v>
      </c>
      <c r="E3219" s="460" t="s">
        <v>1070</v>
      </c>
      <c r="F3219" s="463" t="s">
        <v>1330</v>
      </c>
      <c r="G3219" s="457" t="s">
        <v>939</v>
      </c>
      <c r="H3219" s="460">
        <v>120</v>
      </c>
      <c r="I3219" s="460">
        <v>5</v>
      </c>
    </row>
    <row r="3220" spans="1:9" ht="15" customHeight="1" x14ac:dyDescent="0.25">
      <c r="A3220" s="223"/>
      <c r="B3220" s="460">
        <v>36</v>
      </c>
      <c r="C3220" s="460">
        <v>201902</v>
      </c>
      <c r="D3220" s="460">
        <v>201811</v>
      </c>
      <c r="E3220" s="460" t="s">
        <v>1070</v>
      </c>
      <c r="F3220" s="460" t="s">
        <v>1330</v>
      </c>
      <c r="G3220" s="457" t="s">
        <v>939</v>
      </c>
      <c r="H3220" s="460">
        <v>121</v>
      </c>
      <c r="I3220" s="460">
        <v>22</v>
      </c>
    </row>
    <row r="3221" spans="1:9" ht="15" customHeight="1" x14ac:dyDescent="0.25">
      <c r="A3221" s="223"/>
      <c r="B3221" s="223">
        <v>4</v>
      </c>
      <c r="C3221" s="223">
        <v>201901</v>
      </c>
      <c r="D3221" s="223">
        <v>201811</v>
      </c>
      <c r="E3221" s="223" t="s">
        <v>1066</v>
      </c>
      <c r="F3221" s="223">
        <v>47</v>
      </c>
      <c r="G3221" s="457" t="s">
        <v>920</v>
      </c>
      <c r="H3221" s="223">
        <v>120</v>
      </c>
      <c r="I3221" s="223">
        <v>14</v>
      </c>
    </row>
    <row r="3222" spans="1:9" ht="15" customHeight="1" x14ac:dyDescent="0.25">
      <c r="A3222" s="223"/>
      <c r="B3222" s="223">
        <v>4</v>
      </c>
      <c r="C3222" s="223">
        <v>201901</v>
      </c>
      <c r="D3222" s="223">
        <v>201811</v>
      </c>
      <c r="E3222" s="223" t="s">
        <v>1066</v>
      </c>
      <c r="F3222" s="223">
        <v>47</v>
      </c>
      <c r="G3222" s="457" t="s">
        <v>920</v>
      </c>
      <c r="H3222" s="223">
        <v>121</v>
      </c>
      <c r="I3222" s="223">
        <v>42</v>
      </c>
    </row>
    <row r="3223" spans="1:9" ht="15" customHeight="1" x14ac:dyDescent="0.25">
      <c r="A3223" s="223"/>
      <c r="B3223" s="223">
        <v>4</v>
      </c>
      <c r="C3223" s="223">
        <v>201901</v>
      </c>
      <c r="D3223" s="223">
        <v>201811</v>
      </c>
      <c r="E3223" s="223" t="s">
        <v>1066</v>
      </c>
      <c r="F3223" s="223" t="s">
        <v>1304</v>
      </c>
      <c r="G3223" s="457" t="s">
        <v>920</v>
      </c>
      <c r="H3223" s="223">
        <v>126</v>
      </c>
      <c r="I3223" s="223">
        <v>7</v>
      </c>
    </row>
    <row r="3224" spans="1:9" ht="15" customHeight="1" x14ac:dyDescent="0.25">
      <c r="A3224" s="223"/>
      <c r="B3224" s="223">
        <v>4</v>
      </c>
      <c r="C3224" s="223">
        <v>201901</v>
      </c>
      <c r="D3224" s="223">
        <v>201811</v>
      </c>
      <c r="E3224" s="223" t="s">
        <v>1066</v>
      </c>
      <c r="F3224" s="223" t="s">
        <v>1327</v>
      </c>
      <c r="G3224" s="457" t="s">
        <v>923</v>
      </c>
      <c r="H3224" s="223">
        <v>120</v>
      </c>
      <c r="I3224" s="223">
        <v>5</v>
      </c>
    </row>
    <row r="3225" spans="1:9" ht="15" customHeight="1" x14ac:dyDescent="0.25">
      <c r="A3225" s="223"/>
      <c r="B3225" s="223">
        <v>4</v>
      </c>
      <c r="C3225" s="223">
        <v>201901</v>
      </c>
      <c r="D3225" s="223">
        <v>201811</v>
      </c>
      <c r="E3225" s="223" t="s">
        <v>1066</v>
      </c>
      <c r="F3225" s="223" t="s">
        <v>1327</v>
      </c>
      <c r="G3225" s="457" t="s">
        <v>923</v>
      </c>
      <c r="H3225" s="223">
        <v>121</v>
      </c>
      <c r="I3225" s="223">
        <v>24</v>
      </c>
    </row>
    <row r="3226" spans="1:9" ht="15" customHeight="1" x14ac:dyDescent="0.25">
      <c r="A3226" s="223"/>
      <c r="B3226" s="223">
        <v>4</v>
      </c>
      <c r="C3226" s="223">
        <v>201901</v>
      </c>
      <c r="D3226" s="223">
        <v>201811</v>
      </c>
      <c r="E3226" s="223" t="s">
        <v>1066</v>
      </c>
      <c r="F3226" s="223">
        <v>86</v>
      </c>
      <c r="G3226" s="457" t="s">
        <v>935</v>
      </c>
      <c r="H3226" s="223">
        <v>120</v>
      </c>
      <c r="I3226" s="223">
        <v>5</v>
      </c>
    </row>
    <row r="3227" spans="1:9" ht="15" customHeight="1" x14ac:dyDescent="0.25">
      <c r="A3227" s="223"/>
      <c r="B3227" s="223">
        <v>4</v>
      </c>
      <c r="C3227" s="223">
        <v>201901</v>
      </c>
      <c r="D3227" s="223">
        <v>201811</v>
      </c>
      <c r="E3227" s="223" t="s">
        <v>1066</v>
      </c>
      <c r="F3227" s="223">
        <v>86</v>
      </c>
      <c r="G3227" s="457" t="s">
        <v>935</v>
      </c>
      <c r="H3227" s="223">
        <v>121</v>
      </c>
      <c r="I3227" s="223">
        <v>34</v>
      </c>
    </row>
    <row r="3228" spans="1:9" ht="15" customHeight="1" x14ac:dyDescent="0.25">
      <c r="A3228" s="223"/>
      <c r="B3228" s="223">
        <v>4</v>
      </c>
      <c r="C3228" s="223">
        <v>201901</v>
      </c>
      <c r="D3228" s="223">
        <v>201811</v>
      </c>
      <c r="E3228" s="223" t="s">
        <v>1066</v>
      </c>
      <c r="F3228" s="223" t="s">
        <v>1308</v>
      </c>
      <c r="G3228" s="457" t="s">
        <v>941</v>
      </c>
      <c r="H3228" s="223">
        <v>120</v>
      </c>
      <c r="I3228" s="223">
        <v>16</v>
      </c>
    </row>
    <row r="3229" spans="1:9" ht="15" customHeight="1" x14ac:dyDescent="0.25">
      <c r="A3229" s="223"/>
      <c r="B3229" s="223">
        <v>4</v>
      </c>
      <c r="C3229" s="223">
        <v>201901</v>
      </c>
      <c r="D3229" s="223">
        <v>201811</v>
      </c>
      <c r="E3229" s="223" t="s">
        <v>1066</v>
      </c>
      <c r="F3229" s="223" t="s">
        <v>1308</v>
      </c>
      <c r="G3229" s="457" t="s">
        <v>941</v>
      </c>
      <c r="H3229" s="223">
        <v>121</v>
      </c>
      <c r="I3229" s="223">
        <v>64</v>
      </c>
    </row>
    <row r="3230" spans="1:9" ht="15" customHeight="1" x14ac:dyDescent="0.25">
      <c r="A3230" s="223"/>
      <c r="B3230" s="223">
        <v>4</v>
      </c>
      <c r="C3230" s="223">
        <v>201901</v>
      </c>
      <c r="D3230" s="223">
        <v>201811</v>
      </c>
      <c r="E3230" s="223" t="s">
        <v>1066</v>
      </c>
      <c r="F3230" s="223" t="s">
        <v>1307</v>
      </c>
      <c r="G3230" s="457" t="s">
        <v>941</v>
      </c>
      <c r="H3230" s="223">
        <v>126</v>
      </c>
      <c r="I3230" s="223">
        <v>2</v>
      </c>
    </row>
    <row r="3231" spans="1:9" ht="15" customHeight="1" x14ac:dyDescent="0.25">
      <c r="A3231" s="223"/>
      <c r="B3231" s="223">
        <v>4</v>
      </c>
      <c r="C3231" s="223">
        <v>201901</v>
      </c>
      <c r="D3231" s="223">
        <v>201811</v>
      </c>
      <c r="E3231" s="223" t="s">
        <v>1066</v>
      </c>
      <c r="F3231" s="223" t="s">
        <v>1328</v>
      </c>
      <c r="G3231" s="457" t="s">
        <v>925</v>
      </c>
      <c r="H3231" s="223">
        <v>120</v>
      </c>
      <c r="I3231" s="223">
        <v>11</v>
      </c>
    </row>
    <row r="3232" spans="1:9" ht="15" customHeight="1" x14ac:dyDescent="0.25">
      <c r="A3232" s="223"/>
      <c r="B3232" s="223">
        <v>4</v>
      </c>
      <c r="C3232" s="223">
        <v>201901</v>
      </c>
      <c r="D3232" s="223">
        <v>201811</v>
      </c>
      <c r="E3232" s="223" t="s">
        <v>1066</v>
      </c>
      <c r="F3232" s="223" t="s">
        <v>1328</v>
      </c>
      <c r="G3232" s="457" t="s">
        <v>925</v>
      </c>
      <c r="H3232" s="223">
        <v>121</v>
      </c>
      <c r="I3232" s="223">
        <v>40</v>
      </c>
    </row>
    <row r="3233" spans="1:9" ht="15" customHeight="1" x14ac:dyDescent="0.25">
      <c r="A3233" s="223"/>
      <c r="B3233" s="223">
        <v>4</v>
      </c>
      <c r="C3233" s="223">
        <v>201901</v>
      </c>
      <c r="D3233" s="223">
        <v>201811</v>
      </c>
      <c r="E3233" s="223" t="s">
        <v>1066</v>
      </c>
      <c r="F3233" s="223" t="s">
        <v>1322</v>
      </c>
      <c r="G3233" s="457" t="s">
        <v>1003</v>
      </c>
      <c r="H3233" s="223">
        <v>120</v>
      </c>
      <c r="I3233" s="223">
        <v>15</v>
      </c>
    </row>
    <row r="3234" spans="1:9" ht="15" customHeight="1" x14ac:dyDescent="0.25">
      <c r="A3234" s="223"/>
      <c r="B3234" s="223">
        <v>4</v>
      </c>
      <c r="C3234" s="223">
        <v>201901</v>
      </c>
      <c r="D3234" s="223">
        <v>201811</v>
      </c>
      <c r="E3234" s="223" t="s">
        <v>1066</v>
      </c>
      <c r="F3234" s="224" t="s">
        <v>1322</v>
      </c>
      <c r="G3234" s="457" t="s">
        <v>1003</v>
      </c>
      <c r="H3234" s="223">
        <v>121</v>
      </c>
      <c r="I3234" s="223">
        <v>38</v>
      </c>
    </row>
    <row r="3235" spans="1:9" ht="15" customHeight="1" x14ac:dyDescent="0.25">
      <c r="A3235" s="223"/>
      <c r="B3235" s="223">
        <v>4</v>
      </c>
      <c r="C3235" s="223">
        <v>201901</v>
      </c>
      <c r="D3235" s="223">
        <v>201811</v>
      </c>
      <c r="E3235" s="223" t="s">
        <v>1066</v>
      </c>
      <c r="F3235" s="224" t="s">
        <v>1321</v>
      </c>
      <c r="G3235" s="457" t="s">
        <v>1003</v>
      </c>
      <c r="H3235" s="223">
        <v>126</v>
      </c>
      <c r="I3235" s="223">
        <v>2</v>
      </c>
    </row>
    <row r="3236" spans="1:9" ht="15" customHeight="1" x14ac:dyDescent="0.25">
      <c r="A3236" s="223"/>
      <c r="B3236" s="223">
        <v>4</v>
      </c>
      <c r="C3236" s="223">
        <v>201901</v>
      </c>
      <c r="D3236" s="223">
        <v>201811</v>
      </c>
      <c r="E3236" s="223" t="s">
        <v>1066</v>
      </c>
      <c r="F3236" s="224" t="s">
        <v>1333</v>
      </c>
      <c r="G3236" s="457" t="s">
        <v>913</v>
      </c>
      <c r="H3236" s="223">
        <v>120</v>
      </c>
      <c r="I3236" s="223">
        <v>11</v>
      </c>
    </row>
    <row r="3237" spans="1:9" ht="15" customHeight="1" x14ac:dyDescent="0.25">
      <c r="A3237" s="223"/>
      <c r="B3237" s="223">
        <v>4</v>
      </c>
      <c r="C3237" s="223">
        <v>201901</v>
      </c>
      <c r="D3237" s="223">
        <v>201811</v>
      </c>
      <c r="E3237" s="223" t="s">
        <v>1066</v>
      </c>
      <c r="F3237" s="223" t="s">
        <v>1333</v>
      </c>
      <c r="G3237" s="457" t="s">
        <v>913</v>
      </c>
      <c r="H3237" s="223">
        <v>121</v>
      </c>
      <c r="I3237" s="223">
        <v>52</v>
      </c>
    </row>
    <row r="3238" spans="1:9" ht="15" customHeight="1" x14ac:dyDescent="0.25">
      <c r="A3238" s="223"/>
      <c r="B3238" s="223">
        <v>5</v>
      </c>
      <c r="C3238" s="223">
        <v>201901</v>
      </c>
      <c r="D3238" s="223">
        <v>201811</v>
      </c>
      <c r="E3238" s="223" t="s">
        <v>1067</v>
      </c>
      <c r="F3238" s="223">
        <v>18</v>
      </c>
      <c r="G3238" s="457" t="s">
        <v>940</v>
      </c>
      <c r="H3238" s="223">
        <v>120</v>
      </c>
      <c r="I3238" s="223">
        <v>13</v>
      </c>
    </row>
    <row r="3239" spans="1:9" ht="15" customHeight="1" x14ac:dyDescent="0.25">
      <c r="A3239" s="223"/>
      <c r="B3239" s="223">
        <v>5</v>
      </c>
      <c r="C3239" s="223">
        <v>201901</v>
      </c>
      <c r="D3239" s="223">
        <v>201811</v>
      </c>
      <c r="E3239" s="223" t="s">
        <v>1067</v>
      </c>
      <c r="F3239" s="223">
        <v>18</v>
      </c>
      <c r="G3239" s="457" t="s">
        <v>940</v>
      </c>
      <c r="H3239" s="223">
        <v>121</v>
      </c>
      <c r="I3239" s="223">
        <v>47</v>
      </c>
    </row>
    <row r="3240" spans="1:9" ht="15" customHeight="1" x14ac:dyDescent="0.25">
      <c r="A3240" s="223"/>
      <c r="B3240" s="223">
        <v>5</v>
      </c>
      <c r="C3240" s="223">
        <v>201901</v>
      </c>
      <c r="D3240" s="223">
        <v>201811</v>
      </c>
      <c r="E3240" s="223" t="s">
        <v>1067</v>
      </c>
      <c r="F3240" s="224" t="s">
        <v>1315</v>
      </c>
      <c r="G3240" s="457" t="s">
        <v>930</v>
      </c>
      <c r="H3240" s="223">
        <v>126</v>
      </c>
      <c r="I3240" s="223">
        <v>11</v>
      </c>
    </row>
    <row r="3241" spans="1:9" ht="15" customHeight="1" x14ac:dyDescent="0.25">
      <c r="A3241" s="223"/>
      <c r="B3241" s="223">
        <v>5</v>
      </c>
      <c r="C3241" s="223">
        <v>201901</v>
      </c>
      <c r="D3241" s="223">
        <v>201811</v>
      </c>
      <c r="E3241" s="223" t="s">
        <v>1067</v>
      </c>
      <c r="F3241" s="224" t="s">
        <v>1316</v>
      </c>
      <c r="G3241" s="457" t="s">
        <v>930</v>
      </c>
      <c r="H3241" s="223">
        <v>120</v>
      </c>
      <c r="I3241" s="223">
        <v>13</v>
      </c>
    </row>
    <row r="3242" spans="1:9" ht="15" customHeight="1" x14ac:dyDescent="0.25">
      <c r="A3242" s="223"/>
      <c r="B3242" s="223">
        <v>5</v>
      </c>
      <c r="C3242" s="223">
        <v>201901</v>
      </c>
      <c r="D3242" s="223">
        <v>201811</v>
      </c>
      <c r="E3242" s="223" t="s">
        <v>1067</v>
      </c>
      <c r="F3242" s="224" t="s">
        <v>1316</v>
      </c>
      <c r="G3242" s="457" t="s">
        <v>930</v>
      </c>
      <c r="H3242" s="223">
        <v>121</v>
      </c>
      <c r="I3242" s="223">
        <v>78</v>
      </c>
    </row>
    <row r="3243" spans="1:9" ht="15" customHeight="1" x14ac:dyDescent="0.25">
      <c r="A3243" s="223"/>
      <c r="B3243" s="223">
        <v>5</v>
      </c>
      <c r="C3243" s="223">
        <v>201901</v>
      </c>
      <c r="D3243" s="223">
        <v>201811</v>
      </c>
      <c r="E3243" s="223" t="s">
        <v>1067</v>
      </c>
      <c r="F3243" s="223">
        <v>85</v>
      </c>
      <c r="G3243" s="457" t="s">
        <v>935</v>
      </c>
      <c r="H3243" s="223">
        <v>120</v>
      </c>
      <c r="I3243" s="223">
        <v>1</v>
      </c>
    </row>
    <row r="3244" spans="1:9" ht="15" customHeight="1" x14ac:dyDescent="0.25">
      <c r="A3244" s="223"/>
      <c r="B3244" s="223">
        <v>5</v>
      </c>
      <c r="C3244" s="223">
        <v>201901</v>
      </c>
      <c r="D3244" s="223">
        <v>201811</v>
      </c>
      <c r="E3244" s="223" t="s">
        <v>1067</v>
      </c>
      <c r="F3244" s="223">
        <v>85</v>
      </c>
      <c r="G3244" s="457" t="s">
        <v>935</v>
      </c>
      <c r="H3244" s="223">
        <v>121</v>
      </c>
      <c r="I3244" s="223">
        <v>28</v>
      </c>
    </row>
    <row r="3245" spans="1:9" ht="15" customHeight="1" x14ac:dyDescent="0.25">
      <c r="A3245" s="223"/>
      <c r="B3245" s="223">
        <v>5</v>
      </c>
      <c r="C3245" s="223">
        <v>201901</v>
      </c>
      <c r="D3245" s="223">
        <v>201811</v>
      </c>
      <c r="E3245" s="223" t="s">
        <v>1067</v>
      </c>
      <c r="F3245" s="223" t="s">
        <v>1325</v>
      </c>
      <c r="G3245" s="457" t="s">
        <v>928</v>
      </c>
      <c r="H3245" s="223">
        <v>120</v>
      </c>
      <c r="I3245" s="223">
        <v>2</v>
      </c>
    </row>
    <row r="3246" spans="1:9" ht="15" customHeight="1" x14ac:dyDescent="0.25">
      <c r="A3246" s="223"/>
      <c r="B3246" s="223">
        <v>5</v>
      </c>
      <c r="C3246" s="223">
        <v>201901</v>
      </c>
      <c r="D3246" s="223">
        <v>201811</v>
      </c>
      <c r="E3246" s="223" t="s">
        <v>1067</v>
      </c>
      <c r="F3246" s="224" t="s">
        <v>1325</v>
      </c>
      <c r="G3246" s="457" t="s">
        <v>928</v>
      </c>
      <c r="H3246" s="223">
        <v>121</v>
      </c>
      <c r="I3246" s="223">
        <v>14</v>
      </c>
    </row>
    <row r="3247" spans="1:9" ht="15" customHeight="1" x14ac:dyDescent="0.25">
      <c r="A3247" s="223"/>
      <c r="B3247" s="223">
        <v>5</v>
      </c>
      <c r="C3247" s="223">
        <v>201901</v>
      </c>
      <c r="D3247" s="223">
        <v>201811</v>
      </c>
      <c r="E3247" s="223" t="s">
        <v>1067</v>
      </c>
      <c r="F3247" s="224" t="s">
        <v>1329</v>
      </c>
      <c r="G3247" s="457" t="s">
        <v>925</v>
      </c>
      <c r="H3247" s="223">
        <v>120</v>
      </c>
      <c r="I3247" s="223">
        <v>11</v>
      </c>
    </row>
    <row r="3248" spans="1:9" ht="15" customHeight="1" x14ac:dyDescent="0.25">
      <c r="A3248" s="223"/>
      <c r="B3248" s="223">
        <v>5</v>
      </c>
      <c r="C3248" s="223">
        <v>201901</v>
      </c>
      <c r="D3248" s="223">
        <v>201811</v>
      </c>
      <c r="E3248" s="223" t="s">
        <v>1067</v>
      </c>
      <c r="F3248" s="224" t="s">
        <v>1329</v>
      </c>
      <c r="G3248" s="457" t="s">
        <v>925</v>
      </c>
      <c r="H3248" s="223">
        <v>121</v>
      </c>
      <c r="I3248" s="223">
        <v>41</v>
      </c>
    </row>
    <row r="3249" spans="1:9" ht="15" customHeight="1" x14ac:dyDescent="0.25">
      <c r="A3249" s="223"/>
      <c r="B3249" s="223">
        <v>5</v>
      </c>
      <c r="C3249" s="223">
        <v>201901</v>
      </c>
      <c r="D3249" s="223">
        <v>201811</v>
      </c>
      <c r="E3249" s="223" t="s">
        <v>1067</v>
      </c>
      <c r="F3249" s="223" t="s">
        <v>1331</v>
      </c>
      <c r="G3249" s="457" t="s">
        <v>939</v>
      </c>
      <c r="H3249" s="223">
        <v>120</v>
      </c>
      <c r="I3249" s="223">
        <v>9</v>
      </c>
    </row>
    <row r="3250" spans="1:9" ht="15" customHeight="1" x14ac:dyDescent="0.25">
      <c r="A3250" s="223"/>
      <c r="B3250" s="460">
        <v>5</v>
      </c>
      <c r="C3250" s="460">
        <v>201901</v>
      </c>
      <c r="D3250" s="460">
        <v>201811</v>
      </c>
      <c r="E3250" s="460" t="s">
        <v>1067</v>
      </c>
      <c r="F3250" s="463" t="s">
        <v>1331</v>
      </c>
      <c r="G3250" s="457" t="s">
        <v>939</v>
      </c>
      <c r="H3250" s="460">
        <v>121</v>
      </c>
      <c r="I3250" s="460">
        <v>86</v>
      </c>
    </row>
    <row r="3251" spans="1:9" ht="15" customHeight="1" x14ac:dyDescent="0.25">
      <c r="A3251" s="223"/>
      <c r="B3251" s="460">
        <v>8</v>
      </c>
      <c r="C3251" s="460">
        <v>201901</v>
      </c>
      <c r="D3251" s="460">
        <v>201811</v>
      </c>
      <c r="E3251" s="460" t="s">
        <v>1068</v>
      </c>
      <c r="F3251" s="460">
        <v>19</v>
      </c>
      <c r="G3251" s="457" t="s">
        <v>940</v>
      </c>
      <c r="H3251" s="460">
        <v>121</v>
      </c>
      <c r="I3251" s="460">
        <v>21</v>
      </c>
    </row>
    <row r="3252" spans="1:9" ht="15" customHeight="1" x14ac:dyDescent="0.25">
      <c r="A3252" s="223"/>
      <c r="B3252" s="460">
        <v>8</v>
      </c>
      <c r="C3252" s="460">
        <v>201901</v>
      </c>
      <c r="D3252" s="460">
        <v>201811</v>
      </c>
      <c r="E3252" s="460" t="s">
        <v>1068</v>
      </c>
      <c r="F3252" s="460">
        <v>34</v>
      </c>
      <c r="G3252" s="457" t="s">
        <v>1024</v>
      </c>
      <c r="H3252" s="460">
        <v>120</v>
      </c>
      <c r="I3252" s="460">
        <v>8</v>
      </c>
    </row>
    <row r="3253" spans="1:9" ht="15" customHeight="1" x14ac:dyDescent="0.25">
      <c r="A3253" s="223"/>
      <c r="B3253" s="460">
        <v>8</v>
      </c>
      <c r="C3253" s="460">
        <v>201901</v>
      </c>
      <c r="D3253" s="460">
        <v>201811</v>
      </c>
      <c r="E3253" s="460" t="s">
        <v>1068</v>
      </c>
      <c r="F3253" s="460">
        <v>34</v>
      </c>
      <c r="G3253" s="457" t="s">
        <v>1024</v>
      </c>
      <c r="H3253" s="460">
        <v>121</v>
      </c>
      <c r="I3253" s="460">
        <v>20</v>
      </c>
    </row>
    <row r="3254" spans="1:9" ht="15" customHeight="1" x14ac:dyDescent="0.25">
      <c r="A3254" s="223"/>
      <c r="B3254" s="460">
        <v>8</v>
      </c>
      <c r="C3254" s="460">
        <v>201901</v>
      </c>
      <c r="D3254" s="460">
        <v>201811</v>
      </c>
      <c r="E3254" s="460" t="s">
        <v>1068</v>
      </c>
      <c r="F3254" s="460">
        <v>45</v>
      </c>
      <c r="G3254" s="457" t="s">
        <v>920</v>
      </c>
      <c r="H3254" s="460">
        <v>120</v>
      </c>
      <c r="I3254" s="460">
        <v>4</v>
      </c>
    </row>
    <row r="3255" spans="1:9" ht="15" customHeight="1" x14ac:dyDescent="0.25">
      <c r="A3255" s="223"/>
      <c r="B3255" s="460">
        <v>8</v>
      </c>
      <c r="C3255" s="460">
        <v>201901</v>
      </c>
      <c r="D3255" s="460">
        <v>201811</v>
      </c>
      <c r="E3255" s="460" t="s">
        <v>1068</v>
      </c>
      <c r="F3255" s="460">
        <v>45</v>
      </c>
      <c r="G3255" s="457" t="s">
        <v>920</v>
      </c>
      <c r="H3255" s="460">
        <v>121</v>
      </c>
      <c r="I3255" s="460">
        <v>21</v>
      </c>
    </row>
    <row r="3256" spans="1:9" ht="15" customHeight="1" x14ac:dyDescent="0.25">
      <c r="A3256" s="223"/>
      <c r="B3256" s="460">
        <v>8</v>
      </c>
      <c r="C3256" s="460">
        <v>201901</v>
      </c>
      <c r="D3256" s="460">
        <v>201811</v>
      </c>
      <c r="E3256" s="460" t="s">
        <v>1068</v>
      </c>
      <c r="F3256" s="460" t="s">
        <v>1300</v>
      </c>
      <c r="G3256" s="457" t="s">
        <v>920</v>
      </c>
      <c r="H3256" s="460">
        <v>126</v>
      </c>
      <c r="I3256" s="460">
        <v>1</v>
      </c>
    </row>
    <row r="3257" spans="1:9" ht="15" customHeight="1" x14ac:dyDescent="0.25">
      <c r="A3257" s="223"/>
      <c r="B3257" s="460">
        <v>8</v>
      </c>
      <c r="C3257" s="460">
        <v>201901</v>
      </c>
      <c r="D3257" s="460">
        <v>201811</v>
      </c>
      <c r="E3257" s="460" t="s">
        <v>1068</v>
      </c>
      <c r="F3257" s="460" t="s">
        <v>1326</v>
      </c>
      <c r="G3257" s="457" t="s">
        <v>923</v>
      </c>
      <c r="H3257" s="460">
        <v>120</v>
      </c>
      <c r="I3257" s="460">
        <v>-1</v>
      </c>
    </row>
    <row r="3258" spans="1:9" ht="15" customHeight="1" x14ac:dyDescent="0.25">
      <c r="A3258" s="223"/>
      <c r="B3258" s="460">
        <v>8</v>
      </c>
      <c r="C3258" s="460">
        <v>201901</v>
      </c>
      <c r="D3258" s="460">
        <v>201811</v>
      </c>
      <c r="E3258" s="460" t="s">
        <v>1068</v>
      </c>
      <c r="F3258" s="460" t="s">
        <v>1326</v>
      </c>
      <c r="G3258" s="457" t="s">
        <v>923</v>
      </c>
      <c r="H3258" s="460">
        <v>121</v>
      </c>
      <c r="I3258" s="460">
        <v>16</v>
      </c>
    </row>
    <row r="3259" spans="1:9" ht="15" customHeight="1" x14ac:dyDescent="0.25">
      <c r="A3259" s="223"/>
      <c r="B3259" s="460">
        <v>8</v>
      </c>
      <c r="C3259" s="460">
        <v>201901</v>
      </c>
      <c r="D3259" s="460">
        <v>201811</v>
      </c>
      <c r="E3259" s="460" t="s">
        <v>1068</v>
      </c>
      <c r="F3259" s="460">
        <v>69</v>
      </c>
      <c r="G3259" s="457" t="s">
        <v>937</v>
      </c>
      <c r="H3259" s="460">
        <v>120</v>
      </c>
      <c r="I3259" s="460">
        <v>24</v>
      </c>
    </row>
    <row r="3260" spans="1:9" ht="15" customHeight="1" x14ac:dyDescent="0.25">
      <c r="A3260" s="223"/>
      <c r="B3260" s="460">
        <v>8</v>
      </c>
      <c r="C3260" s="460">
        <v>201901</v>
      </c>
      <c r="D3260" s="460">
        <v>201811</v>
      </c>
      <c r="E3260" s="460" t="s">
        <v>1068</v>
      </c>
      <c r="F3260" s="463">
        <v>69</v>
      </c>
      <c r="G3260" s="457" t="s">
        <v>937</v>
      </c>
      <c r="H3260" s="460">
        <v>121</v>
      </c>
      <c r="I3260" s="460">
        <v>62</v>
      </c>
    </row>
    <row r="3261" spans="1:9" ht="15" customHeight="1" x14ac:dyDescent="0.25">
      <c r="A3261" s="223"/>
      <c r="B3261" s="460">
        <v>8</v>
      </c>
      <c r="C3261" s="460">
        <v>201901</v>
      </c>
      <c r="D3261" s="460">
        <v>201811</v>
      </c>
      <c r="E3261" s="460" t="s">
        <v>1068</v>
      </c>
      <c r="F3261" s="463" t="s">
        <v>1334</v>
      </c>
      <c r="G3261" s="457" t="s">
        <v>937</v>
      </c>
      <c r="H3261" s="460">
        <v>126</v>
      </c>
      <c r="I3261" s="460">
        <v>8</v>
      </c>
    </row>
    <row r="3262" spans="1:9" ht="15" customHeight="1" x14ac:dyDescent="0.25">
      <c r="A3262" s="223"/>
      <c r="B3262" s="460">
        <v>8</v>
      </c>
      <c r="C3262" s="460">
        <v>201901</v>
      </c>
      <c r="D3262" s="460">
        <v>201811</v>
      </c>
      <c r="E3262" s="460" t="s">
        <v>1068</v>
      </c>
      <c r="F3262" s="463" t="s">
        <v>1312</v>
      </c>
      <c r="G3262" s="457" t="s">
        <v>930</v>
      </c>
      <c r="H3262" s="460">
        <v>120</v>
      </c>
      <c r="I3262" s="460">
        <v>6</v>
      </c>
    </row>
    <row r="3263" spans="1:9" ht="15" customHeight="1" x14ac:dyDescent="0.25">
      <c r="A3263" s="223"/>
      <c r="B3263" s="460">
        <v>8</v>
      </c>
      <c r="C3263" s="460">
        <v>201901</v>
      </c>
      <c r="D3263" s="460">
        <v>201811</v>
      </c>
      <c r="E3263" s="460" t="s">
        <v>1068</v>
      </c>
      <c r="F3263" s="463" t="s">
        <v>1312</v>
      </c>
      <c r="G3263" s="457" t="s">
        <v>930</v>
      </c>
      <c r="H3263" s="460">
        <v>121</v>
      </c>
      <c r="I3263" s="460">
        <v>45</v>
      </c>
    </row>
    <row r="3264" spans="1:9" ht="15" customHeight="1" x14ac:dyDescent="0.25">
      <c r="A3264" s="223"/>
      <c r="B3264" s="460">
        <v>8</v>
      </c>
      <c r="C3264" s="460">
        <v>201901</v>
      </c>
      <c r="D3264" s="460">
        <v>201811</v>
      </c>
      <c r="E3264" s="460" t="s">
        <v>1068</v>
      </c>
      <c r="F3264" s="463" t="s">
        <v>1311</v>
      </c>
      <c r="G3264" s="457" t="s">
        <v>930</v>
      </c>
      <c r="H3264" s="460">
        <v>126</v>
      </c>
      <c r="I3264" s="460">
        <v>3</v>
      </c>
    </row>
    <row r="3265" spans="1:9" ht="15" customHeight="1" x14ac:dyDescent="0.25">
      <c r="A3265" s="223"/>
      <c r="B3265" s="460">
        <v>8</v>
      </c>
      <c r="C3265" s="460">
        <v>201901</v>
      </c>
      <c r="D3265" s="460">
        <v>201811</v>
      </c>
      <c r="E3265" s="460" t="s">
        <v>1068</v>
      </c>
      <c r="F3265" s="460" t="s">
        <v>1323</v>
      </c>
      <c r="G3265" s="457" t="s">
        <v>928</v>
      </c>
      <c r="H3265" s="460">
        <v>120</v>
      </c>
      <c r="I3265" s="460">
        <v>3</v>
      </c>
    </row>
    <row r="3266" spans="1:9" ht="15" customHeight="1" x14ac:dyDescent="0.25">
      <c r="A3266" s="223"/>
      <c r="B3266" s="460">
        <v>8</v>
      </c>
      <c r="C3266" s="460">
        <v>201901</v>
      </c>
      <c r="D3266" s="460">
        <v>201811</v>
      </c>
      <c r="E3266" s="460" t="s">
        <v>1068</v>
      </c>
      <c r="F3266" s="460" t="s">
        <v>1323</v>
      </c>
      <c r="G3266" s="457" t="s">
        <v>928</v>
      </c>
      <c r="H3266" s="460">
        <v>121</v>
      </c>
      <c r="I3266" s="460">
        <v>12</v>
      </c>
    </row>
    <row r="3267" spans="1:9" ht="15" customHeight="1" x14ac:dyDescent="0.25">
      <c r="A3267" s="223"/>
      <c r="B3267" s="460">
        <v>8</v>
      </c>
      <c r="C3267" s="460">
        <v>201901</v>
      </c>
      <c r="D3267" s="460">
        <v>201811</v>
      </c>
      <c r="E3267" s="460" t="s">
        <v>1068</v>
      </c>
      <c r="F3267" s="463" t="s">
        <v>1332</v>
      </c>
      <c r="G3267" s="457" t="s">
        <v>913</v>
      </c>
      <c r="H3267" s="460">
        <v>120</v>
      </c>
      <c r="I3267" s="460">
        <v>5</v>
      </c>
    </row>
    <row r="3268" spans="1:9" ht="15" customHeight="1" x14ac:dyDescent="0.25">
      <c r="A3268" s="223"/>
      <c r="B3268" s="460">
        <v>8</v>
      </c>
      <c r="C3268" s="460">
        <v>201901</v>
      </c>
      <c r="D3268" s="460">
        <v>201811</v>
      </c>
      <c r="E3268" s="460" t="s">
        <v>1068</v>
      </c>
      <c r="F3268" s="463" t="s">
        <v>1332</v>
      </c>
      <c r="G3268" s="457" t="s">
        <v>913</v>
      </c>
      <c r="H3268" s="460">
        <v>121</v>
      </c>
      <c r="I3268" s="460">
        <v>67</v>
      </c>
    </row>
    <row r="3269" spans="1:9" ht="15" customHeight="1" x14ac:dyDescent="0.25">
      <c r="A3269" s="223"/>
      <c r="B3269" s="460">
        <v>34</v>
      </c>
      <c r="C3269" s="460">
        <v>201901</v>
      </c>
      <c r="D3269" s="460">
        <v>201811</v>
      </c>
      <c r="E3269" s="460" t="s">
        <v>1069</v>
      </c>
      <c r="F3269" s="463">
        <v>33</v>
      </c>
      <c r="G3269" s="457" t="s">
        <v>1024</v>
      </c>
      <c r="H3269" s="460">
        <v>120</v>
      </c>
      <c r="I3269" s="460">
        <v>1</v>
      </c>
    </row>
    <row r="3270" spans="1:9" ht="15" customHeight="1" x14ac:dyDescent="0.25">
      <c r="A3270" s="223"/>
      <c r="B3270" s="460">
        <v>34</v>
      </c>
      <c r="C3270" s="460">
        <v>201901</v>
      </c>
      <c r="D3270" s="460">
        <v>201811</v>
      </c>
      <c r="E3270" s="460" t="s">
        <v>1069</v>
      </c>
      <c r="F3270" s="460">
        <v>33</v>
      </c>
      <c r="G3270" s="457" t="s">
        <v>1024</v>
      </c>
      <c r="H3270" s="460">
        <v>121</v>
      </c>
      <c r="I3270" s="460">
        <v>11</v>
      </c>
    </row>
    <row r="3271" spans="1:9" ht="15" customHeight="1" x14ac:dyDescent="0.25">
      <c r="A3271" s="223"/>
      <c r="B3271" s="460">
        <v>34</v>
      </c>
      <c r="C3271" s="460">
        <v>201901</v>
      </c>
      <c r="D3271" s="460">
        <v>201811</v>
      </c>
      <c r="E3271" s="460" t="s">
        <v>1069</v>
      </c>
      <c r="F3271" s="460">
        <v>46</v>
      </c>
      <c r="G3271" s="457" t="s">
        <v>920</v>
      </c>
      <c r="H3271" s="460">
        <v>120</v>
      </c>
      <c r="I3271" s="460">
        <v>5</v>
      </c>
    </row>
    <row r="3272" spans="1:9" ht="15" customHeight="1" x14ac:dyDescent="0.25">
      <c r="A3272" s="223"/>
      <c r="B3272" s="460">
        <v>34</v>
      </c>
      <c r="C3272" s="460">
        <v>201901</v>
      </c>
      <c r="D3272" s="460">
        <v>201811</v>
      </c>
      <c r="E3272" s="460" t="s">
        <v>1069</v>
      </c>
      <c r="F3272" s="460">
        <v>46</v>
      </c>
      <c r="G3272" s="457" t="s">
        <v>920</v>
      </c>
      <c r="H3272" s="460">
        <v>121</v>
      </c>
      <c r="I3272" s="460">
        <v>22</v>
      </c>
    </row>
    <row r="3273" spans="1:9" ht="15" customHeight="1" x14ac:dyDescent="0.25">
      <c r="A3273" s="223"/>
      <c r="B3273" s="460">
        <v>34</v>
      </c>
      <c r="C3273" s="460">
        <v>201901</v>
      </c>
      <c r="D3273" s="460">
        <v>201811</v>
      </c>
      <c r="E3273" s="460" t="s">
        <v>1069</v>
      </c>
      <c r="F3273" s="460" t="s">
        <v>1303</v>
      </c>
      <c r="G3273" s="457" t="s">
        <v>920</v>
      </c>
      <c r="H3273" s="460">
        <v>126</v>
      </c>
      <c r="I3273" s="460">
        <v>7</v>
      </c>
    </row>
    <row r="3274" spans="1:9" ht="15" customHeight="1" x14ac:dyDescent="0.25">
      <c r="A3274" s="223"/>
      <c r="B3274" s="460">
        <v>34</v>
      </c>
      <c r="C3274" s="460">
        <v>201901</v>
      </c>
      <c r="D3274" s="460">
        <v>201811</v>
      </c>
      <c r="E3274" s="460" t="s">
        <v>1069</v>
      </c>
      <c r="F3274" s="460" t="s">
        <v>1314</v>
      </c>
      <c r="G3274" s="457" t="s">
        <v>930</v>
      </c>
      <c r="H3274" s="460">
        <v>120</v>
      </c>
      <c r="I3274" s="460">
        <v>2</v>
      </c>
    </row>
    <row r="3275" spans="1:9" ht="15" customHeight="1" x14ac:dyDescent="0.25">
      <c r="A3275" s="223"/>
      <c r="B3275" s="460">
        <v>34</v>
      </c>
      <c r="C3275" s="460">
        <v>201901</v>
      </c>
      <c r="D3275" s="460">
        <v>201811</v>
      </c>
      <c r="E3275" s="460" t="s">
        <v>1069</v>
      </c>
      <c r="F3275" s="460" t="s">
        <v>1314</v>
      </c>
      <c r="G3275" s="457" t="s">
        <v>930</v>
      </c>
      <c r="H3275" s="460">
        <v>121</v>
      </c>
      <c r="I3275" s="460">
        <v>35</v>
      </c>
    </row>
    <row r="3276" spans="1:9" ht="15" customHeight="1" x14ac:dyDescent="0.25">
      <c r="A3276" s="223"/>
      <c r="B3276" s="460">
        <v>34</v>
      </c>
      <c r="C3276" s="460">
        <v>201901</v>
      </c>
      <c r="D3276" s="460">
        <v>201811</v>
      </c>
      <c r="E3276" s="460" t="s">
        <v>1069</v>
      </c>
      <c r="F3276" s="460" t="s">
        <v>1313</v>
      </c>
      <c r="G3276" s="457" t="s">
        <v>930</v>
      </c>
      <c r="H3276" s="460">
        <v>126</v>
      </c>
      <c r="I3276" s="460">
        <v>1</v>
      </c>
    </row>
    <row r="3277" spans="1:9" ht="15" customHeight="1" x14ac:dyDescent="0.25">
      <c r="A3277" s="223"/>
      <c r="B3277" s="460">
        <v>34</v>
      </c>
      <c r="C3277" s="460">
        <v>201901</v>
      </c>
      <c r="D3277" s="460">
        <v>201811</v>
      </c>
      <c r="E3277" s="460" t="s">
        <v>1069</v>
      </c>
      <c r="F3277" s="460" t="s">
        <v>1324</v>
      </c>
      <c r="G3277" s="457" t="s">
        <v>928</v>
      </c>
      <c r="H3277" s="460">
        <v>120</v>
      </c>
      <c r="I3277" s="460">
        <v>2</v>
      </c>
    </row>
    <row r="3278" spans="1:9" ht="15" customHeight="1" x14ac:dyDescent="0.25">
      <c r="A3278" s="223"/>
      <c r="B3278" s="460">
        <v>34</v>
      </c>
      <c r="C3278" s="460">
        <v>201901</v>
      </c>
      <c r="D3278" s="460">
        <v>201811</v>
      </c>
      <c r="E3278" s="460" t="s">
        <v>1069</v>
      </c>
      <c r="F3278" s="460" t="s">
        <v>1324</v>
      </c>
      <c r="G3278" s="457" t="s">
        <v>928</v>
      </c>
      <c r="H3278" s="460">
        <v>121</v>
      </c>
      <c r="I3278" s="460">
        <v>17</v>
      </c>
    </row>
    <row r="3279" spans="1:9" ht="15" customHeight="1" x14ac:dyDescent="0.25">
      <c r="A3279" s="223"/>
      <c r="B3279" s="460">
        <v>34</v>
      </c>
      <c r="C3279" s="460">
        <v>201901</v>
      </c>
      <c r="D3279" s="460">
        <v>201811</v>
      </c>
      <c r="E3279" s="460" t="s">
        <v>1069</v>
      </c>
      <c r="F3279" s="460" t="s">
        <v>1306</v>
      </c>
      <c r="G3279" s="457" t="s">
        <v>941</v>
      </c>
      <c r="H3279" s="460">
        <v>120</v>
      </c>
      <c r="I3279" s="460">
        <v>18</v>
      </c>
    </row>
    <row r="3280" spans="1:9" ht="15" customHeight="1" x14ac:dyDescent="0.25">
      <c r="A3280" s="223"/>
      <c r="B3280" s="460">
        <v>34</v>
      </c>
      <c r="C3280" s="460">
        <v>201901</v>
      </c>
      <c r="D3280" s="460">
        <v>201811</v>
      </c>
      <c r="E3280" s="460" t="s">
        <v>1069</v>
      </c>
      <c r="F3280" s="460" t="s">
        <v>1306</v>
      </c>
      <c r="G3280" s="457" t="s">
        <v>941</v>
      </c>
      <c r="H3280" s="460">
        <v>121</v>
      </c>
      <c r="I3280" s="460">
        <v>88</v>
      </c>
    </row>
    <row r="3281" spans="1:9" ht="15" customHeight="1" x14ac:dyDescent="0.25">
      <c r="A3281" s="223"/>
      <c r="B3281" s="460">
        <v>34</v>
      </c>
      <c r="C3281" s="460">
        <v>201901</v>
      </c>
      <c r="D3281" s="460">
        <v>201811</v>
      </c>
      <c r="E3281" s="460" t="s">
        <v>1069</v>
      </c>
      <c r="F3281" s="460" t="s">
        <v>1305</v>
      </c>
      <c r="G3281" s="457" t="s">
        <v>941</v>
      </c>
      <c r="H3281" s="460">
        <v>126</v>
      </c>
      <c r="I3281" s="460">
        <v>10</v>
      </c>
    </row>
    <row r="3282" spans="1:9" ht="15" customHeight="1" x14ac:dyDescent="0.25">
      <c r="A3282" s="223"/>
      <c r="B3282" s="460">
        <v>34</v>
      </c>
      <c r="C3282" s="460">
        <v>201901</v>
      </c>
      <c r="D3282" s="460">
        <v>201811</v>
      </c>
      <c r="E3282" s="460" t="s">
        <v>1069</v>
      </c>
      <c r="F3282" s="460" t="s">
        <v>1320</v>
      </c>
      <c r="G3282" s="457" t="s">
        <v>1003</v>
      </c>
      <c r="H3282" s="460">
        <v>120</v>
      </c>
      <c r="I3282" s="460">
        <v>1</v>
      </c>
    </row>
    <row r="3283" spans="1:9" ht="15" customHeight="1" x14ac:dyDescent="0.25">
      <c r="A3283" s="223"/>
      <c r="B3283" s="460">
        <v>34</v>
      </c>
      <c r="C3283" s="460">
        <v>201901</v>
      </c>
      <c r="D3283" s="460">
        <v>201811</v>
      </c>
      <c r="E3283" s="460" t="s">
        <v>1069</v>
      </c>
      <c r="F3283" s="460" t="s">
        <v>1320</v>
      </c>
      <c r="G3283" s="457" t="s">
        <v>1003</v>
      </c>
      <c r="H3283" s="460">
        <v>121</v>
      </c>
      <c r="I3283" s="460">
        <v>33</v>
      </c>
    </row>
    <row r="3284" spans="1:9" ht="15" customHeight="1" x14ac:dyDescent="0.25">
      <c r="A3284" s="223"/>
      <c r="B3284" s="460">
        <v>34</v>
      </c>
      <c r="C3284" s="460">
        <v>201901</v>
      </c>
      <c r="D3284" s="460">
        <v>201811</v>
      </c>
      <c r="E3284" s="460" t="s">
        <v>1069</v>
      </c>
      <c r="F3284" s="460" t="s">
        <v>1319</v>
      </c>
      <c r="G3284" s="457" t="s">
        <v>1003</v>
      </c>
      <c r="H3284" s="460">
        <v>126</v>
      </c>
      <c r="I3284" s="460">
        <v>6</v>
      </c>
    </row>
    <row r="3285" spans="1:9" ht="15" customHeight="1" x14ac:dyDescent="0.25">
      <c r="A3285" s="223"/>
      <c r="B3285" s="460">
        <v>36</v>
      </c>
      <c r="C3285" s="460">
        <v>201901</v>
      </c>
      <c r="D3285" s="460">
        <v>201811</v>
      </c>
      <c r="E3285" s="460" t="s">
        <v>1070</v>
      </c>
      <c r="F3285" s="460" t="s">
        <v>1336</v>
      </c>
      <c r="G3285" s="457" t="s">
        <v>937</v>
      </c>
      <c r="H3285" s="460">
        <v>120</v>
      </c>
      <c r="I3285" s="460">
        <v>3</v>
      </c>
    </row>
    <row r="3286" spans="1:9" ht="15" customHeight="1" x14ac:dyDescent="0.25">
      <c r="A3286" s="223"/>
      <c r="B3286" s="460">
        <v>36</v>
      </c>
      <c r="C3286" s="460">
        <v>201901</v>
      </c>
      <c r="D3286" s="460">
        <v>201811</v>
      </c>
      <c r="E3286" s="460" t="s">
        <v>1070</v>
      </c>
      <c r="F3286" s="460" t="s">
        <v>1336</v>
      </c>
      <c r="G3286" s="457" t="s">
        <v>937</v>
      </c>
      <c r="H3286" s="460">
        <v>121</v>
      </c>
      <c r="I3286" s="460">
        <v>32</v>
      </c>
    </row>
    <row r="3287" spans="1:9" ht="15" customHeight="1" x14ac:dyDescent="0.25">
      <c r="A3287" s="223"/>
      <c r="B3287" s="460">
        <v>36</v>
      </c>
      <c r="C3287" s="460">
        <v>201901</v>
      </c>
      <c r="D3287" s="460">
        <v>201811</v>
      </c>
      <c r="E3287" s="460" t="s">
        <v>1070</v>
      </c>
      <c r="F3287" s="460" t="s">
        <v>1318</v>
      </c>
      <c r="G3287" s="457" t="s">
        <v>1003</v>
      </c>
      <c r="H3287" s="460">
        <v>120</v>
      </c>
      <c r="I3287" s="460">
        <v>1</v>
      </c>
    </row>
    <row r="3288" spans="1:9" ht="15" customHeight="1" x14ac:dyDescent="0.25">
      <c r="A3288" s="223"/>
      <c r="B3288" s="460">
        <v>36</v>
      </c>
      <c r="C3288" s="460">
        <v>201901</v>
      </c>
      <c r="D3288" s="460">
        <v>201811</v>
      </c>
      <c r="E3288" s="460" t="s">
        <v>1070</v>
      </c>
      <c r="F3288" s="460" t="s">
        <v>1318</v>
      </c>
      <c r="G3288" s="457" t="s">
        <v>1003</v>
      </c>
      <c r="H3288" s="460">
        <v>121</v>
      </c>
      <c r="I3288" s="460">
        <v>18</v>
      </c>
    </row>
    <row r="3289" spans="1:9" ht="15" customHeight="1" x14ac:dyDescent="0.25">
      <c r="A3289" s="223"/>
      <c r="B3289" s="460">
        <v>36</v>
      </c>
      <c r="C3289" s="460">
        <v>201901</v>
      </c>
      <c r="D3289" s="460">
        <v>201811</v>
      </c>
      <c r="E3289" s="460" t="s">
        <v>1070</v>
      </c>
      <c r="F3289" s="460" t="s">
        <v>1317</v>
      </c>
      <c r="G3289" s="457" t="s">
        <v>1003</v>
      </c>
      <c r="H3289" s="460">
        <v>126</v>
      </c>
      <c r="I3289" s="460">
        <v>4</v>
      </c>
    </row>
    <row r="3290" spans="1:9" ht="15" customHeight="1" x14ac:dyDescent="0.25">
      <c r="A3290" s="223"/>
      <c r="B3290" s="460">
        <v>36</v>
      </c>
      <c r="C3290" s="460">
        <v>201901</v>
      </c>
      <c r="D3290" s="460">
        <v>201811</v>
      </c>
      <c r="E3290" s="460" t="s">
        <v>1070</v>
      </c>
      <c r="F3290" s="460" t="s">
        <v>1330</v>
      </c>
      <c r="G3290" s="457" t="s">
        <v>939</v>
      </c>
      <c r="H3290" s="460">
        <v>120</v>
      </c>
      <c r="I3290" s="460">
        <v>6</v>
      </c>
    </row>
    <row r="3291" spans="1:9" ht="15" customHeight="1" x14ac:dyDescent="0.25">
      <c r="A3291" s="223"/>
      <c r="B3291" s="460">
        <v>36</v>
      </c>
      <c r="C3291" s="460">
        <v>201901</v>
      </c>
      <c r="D3291" s="460">
        <v>201811</v>
      </c>
      <c r="E3291" s="460" t="s">
        <v>1070</v>
      </c>
      <c r="F3291" s="460" t="s">
        <v>1330</v>
      </c>
      <c r="G3291" s="457" t="s">
        <v>939</v>
      </c>
      <c r="H3291" s="460">
        <v>121</v>
      </c>
      <c r="I3291" s="460">
        <v>72</v>
      </c>
    </row>
    <row r="3292" spans="1:9" ht="15" customHeight="1" x14ac:dyDescent="0.2">
      <c r="A3292" s="462"/>
      <c r="B3292" s="462">
        <v>4</v>
      </c>
      <c r="C3292" s="462">
        <v>201812</v>
      </c>
      <c r="D3292" s="462">
        <v>201811</v>
      </c>
      <c r="E3292" s="462" t="s">
        <v>1066</v>
      </c>
      <c r="F3292" s="462">
        <v>47</v>
      </c>
      <c r="G3292" s="462" t="s">
        <v>920</v>
      </c>
      <c r="H3292" s="462">
        <v>120</v>
      </c>
      <c r="I3292" s="462">
        <v>7</v>
      </c>
    </row>
    <row r="3293" spans="1:9" ht="15" customHeight="1" x14ac:dyDescent="0.2">
      <c r="A3293" s="462"/>
      <c r="B3293" s="462">
        <v>4</v>
      </c>
      <c r="C3293" s="462">
        <v>201812</v>
      </c>
      <c r="D3293" s="462">
        <v>201811</v>
      </c>
      <c r="E3293" s="462" t="s">
        <v>1066</v>
      </c>
      <c r="F3293" s="462">
        <v>47</v>
      </c>
      <c r="G3293" s="462" t="s">
        <v>920</v>
      </c>
      <c r="H3293" s="462">
        <v>121</v>
      </c>
      <c r="I3293" s="462">
        <v>35</v>
      </c>
    </row>
    <row r="3294" spans="1:9" ht="15" customHeight="1" x14ac:dyDescent="0.2">
      <c r="A3294" s="462"/>
      <c r="B3294" s="462">
        <v>4</v>
      </c>
      <c r="C3294" s="462">
        <v>201812</v>
      </c>
      <c r="D3294" s="462">
        <v>201811</v>
      </c>
      <c r="E3294" s="462" t="s">
        <v>1066</v>
      </c>
      <c r="F3294" s="462" t="s">
        <v>1304</v>
      </c>
      <c r="G3294" s="462" t="s">
        <v>920</v>
      </c>
      <c r="H3294" s="462">
        <v>126</v>
      </c>
      <c r="I3294" s="462">
        <v>-2</v>
      </c>
    </row>
    <row r="3295" spans="1:9" ht="15" customHeight="1" x14ac:dyDescent="0.2">
      <c r="A3295" s="462"/>
      <c r="B3295" s="462">
        <v>4</v>
      </c>
      <c r="C3295" s="462">
        <v>201812</v>
      </c>
      <c r="D3295" s="462">
        <v>201811</v>
      </c>
      <c r="E3295" s="462" t="s">
        <v>1066</v>
      </c>
      <c r="F3295" s="462" t="s">
        <v>1327</v>
      </c>
      <c r="G3295" s="462" t="s">
        <v>923</v>
      </c>
      <c r="H3295" s="462">
        <v>120</v>
      </c>
      <c r="I3295" s="462">
        <v>7</v>
      </c>
    </row>
    <row r="3296" spans="1:9" ht="15" customHeight="1" x14ac:dyDescent="0.2">
      <c r="A3296" s="462"/>
      <c r="B3296" s="462">
        <v>4</v>
      </c>
      <c r="C3296" s="462">
        <v>201812</v>
      </c>
      <c r="D3296" s="462">
        <v>201811</v>
      </c>
      <c r="E3296" s="462" t="s">
        <v>1066</v>
      </c>
      <c r="F3296" s="462" t="s">
        <v>1327</v>
      </c>
      <c r="G3296" s="462" t="s">
        <v>923</v>
      </c>
      <c r="H3296" s="462">
        <v>121</v>
      </c>
      <c r="I3296" s="462">
        <v>14</v>
      </c>
    </row>
    <row r="3297" spans="1:9" ht="15" customHeight="1" x14ac:dyDescent="0.2">
      <c r="A3297" s="462"/>
      <c r="B3297" s="462">
        <v>4</v>
      </c>
      <c r="C3297" s="462">
        <v>201812</v>
      </c>
      <c r="D3297" s="462">
        <v>201811</v>
      </c>
      <c r="E3297" s="462" t="s">
        <v>1066</v>
      </c>
      <c r="F3297" s="462">
        <v>86</v>
      </c>
      <c r="G3297" s="462" t="s">
        <v>935</v>
      </c>
      <c r="H3297" s="462">
        <v>120</v>
      </c>
      <c r="I3297" s="462">
        <v>5</v>
      </c>
    </row>
    <row r="3298" spans="1:9" ht="15" customHeight="1" x14ac:dyDescent="0.2">
      <c r="A3298" s="462"/>
      <c r="B3298" s="462">
        <v>4</v>
      </c>
      <c r="C3298" s="462">
        <v>201812</v>
      </c>
      <c r="D3298" s="462">
        <v>201811</v>
      </c>
      <c r="E3298" s="462" t="s">
        <v>1066</v>
      </c>
      <c r="F3298" s="462">
        <v>86</v>
      </c>
      <c r="G3298" s="462" t="s">
        <v>935</v>
      </c>
      <c r="H3298" s="462">
        <v>121</v>
      </c>
      <c r="I3298" s="462">
        <v>41</v>
      </c>
    </row>
    <row r="3299" spans="1:9" ht="15" customHeight="1" x14ac:dyDescent="0.2">
      <c r="A3299" s="462"/>
      <c r="B3299" s="462">
        <v>4</v>
      </c>
      <c r="C3299" s="462">
        <v>201812</v>
      </c>
      <c r="D3299" s="462">
        <v>201811</v>
      </c>
      <c r="E3299" s="462" t="s">
        <v>1066</v>
      </c>
      <c r="F3299" s="462" t="s">
        <v>1308</v>
      </c>
      <c r="G3299" s="462" t="s">
        <v>941</v>
      </c>
      <c r="H3299" s="462">
        <v>120</v>
      </c>
      <c r="I3299" s="462">
        <v>14</v>
      </c>
    </row>
    <row r="3300" spans="1:9" ht="15" customHeight="1" x14ac:dyDescent="0.2">
      <c r="A3300" s="462"/>
      <c r="B3300" s="462">
        <v>4</v>
      </c>
      <c r="C3300" s="462">
        <v>201812</v>
      </c>
      <c r="D3300" s="462">
        <v>201811</v>
      </c>
      <c r="E3300" s="462" t="s">
        <v>1066</v>
      </c>
      <c r="F3300" s="462" t="s">
        <v>1308</v>
      </c>
      <c r="G3300" s="462" t="s">
        <v>941</v>
      </c>
      <c r="H3300" s="462">
        <v>121</v>
      </c>
      <c r="I3300" s="462">
        <v>55</v>
      </c>
    </row>
    <row r="3301" spans="1:9" ht="15" customHeight="1" x14ac:dyDescent="0.2">
      <c r="A3301" s="462"/>
      <c r="B3301" s="462">
        <v>4</v>
      </c>
      <c r="C3301" s="462">
        <v>201812</v>
      </c>
      <c r="D3301" s="462">
        <v>201811</v>
      </c>
      <c r="E3301" s="462" t="s">
        <v>1066</v>
      </c>
      <c r="F3301" s="462" t="s">
        <v>1307</v>
      </c>
      <c r="G3301" s="462" t="s">
        <v>941</v>
      </c>
      <c r="H3301" s="462">
        <v>126</v>
      </c>
      <c r="I3301" s="462">
        <v>-2</v>
      </c>
    </row>
    <row r="3302" spans="1:9" ht="15" customHeight="1" x14ac:dyDescent="0.2">
      <c r="A3302" s="462"/>
      <c r="B3302" s="462">
        <v>4</v>
      </c>
      <c r="C3302" s="462">
        <v>201812</v>
      </c>
      <c r="D3302" s="462">
        <v>201811</v>
      </c>
      <c r="E3302" s="462" t="s">
        <v>1066</v>
      </c>
      <c r="F3302" s="462" t="s">
        <v>1328</v>
      </c>
      <c r="G3302" s="462" t="s">
        <v>925</v>
      </c>
      <c r="H3302" s="462">
        <v>120</v>
      </c>
      <c r="I3302" s="462">
        <v>6</v>
      </c>
    </row>
    <row r="3303" spans="1:9" ht="15" customHeight="1" x14ac:dyDescent="0.2">
      <c r="A3303" s="462"/>
      <c r="B3303" s="462">
        <v>4</v>
      </c>
      <c r="C3303" s="462">
        <v>201812</v>
      </c>
      <c r="D3303" s="462">
        <v>201811</v>
      </c>
      <c r="E3303" s="462" t="s">
        <v>1066</v>
      </c>
      <c r="F3303" s="462" t="s">
        <v>1328</v>
      </c>
      <c r="G3303" s="462" t="s">
        <v>925</v>
      </c>
      <c r="H3303" s="462">
        <v>121</v>
      </c>
      <c r="I3303" s="462">
        <v>37</v>
      </c>
    </row>
    <row r="3304" spans="1:9" ht="15" customHeight="1" x14ac:dyDescent="0.2">
      <c r="A3304" s="462"/>
      <c r="B3304" s="462">
        <v>4</v>
      </c>
      <c r="C3304" s="462">
        <v>201812</v>
      </c>
      <c r="D3304" s="462">
        <v>201811</v>
      </c>
      <c r="E3304" s="462" t="s">
        <v>1066</v>
      </c>
      <c r="F3304" s="462" t="s">
        <v>1322</v>
      </c>
      <c r="G3304" s="462" t="s">
        <v>1003</v>
      </c>
      <c r="H3304" s="462">
        <v>120</v>
      </c>
      <c r="I3304" s="462">
        <v>-3</v>
      </c>
    </row>
    <row r="3305" spans="1:9" ht="15" customHeight="1" x14ac:dyDescent="0.2">
      <c r="A3305" s="462"/>
      <c r="B3305" s="462">
        <v>4</v>
      </c>
      <c r="C3305" s="462">
        <v>201812</v>
      </c>
      <c r="D3305" s="462">
        <v>201811</v>
      </c>
      <c r="E3305" s="462" t="s">
        <v>1066</v>
      </c>
      <c r="F3305" s="462" t="s">
        <v>1322</v>
      </c>
      <c r="G3305" s="462" t="s">
        <v>1003</v>
      </c>
      <c r="H3305" s="462">
        <v>121</v>
      </c>
      <c r="I3305" s="462">
        <v>78</v>
      </c>
    </row>
    <row r="3306" spans="1:9" ht="15" customHeight="1" x14ac:dyDescent="0.2">
      <c r="A3306" s="462"/>
      <c r="B3306" s="462">
        <v>4</v>
      </c>
      <c r="C3306" s="462">
        <v>201812</v>
      </c>
      <c r="D3306" s="462">
        <v>201811</v>
      </c>
      <c r="E3306" s="462" t="s">
        <v>1066</v>
      </c>
      <c r="F3306" s="462" t="s">
        <v>1333</v>
      </c>
      <c r="G3306" s="462" t="s">
        <v>913</v>
      </c>
      <c r="H3306" s="462">
        <v>120</v>
      </c>
      <c r="I3306" s="462">
        <v>11</v>
      </c>
    </row>
    <row r="3307" spans="1:9" ht="15" customHeight="1" x14ac:dyDescent="0.2">
      <c r="A3307" s="462"/>
      <c r="B3307" s="462">
        <v>4</v>
      </c>
      <c r="C3307" s="462">
        <v>201812</v>
      </c>
      <c r="D3307" s="462">
        <v>201811</v>
      </c>
      <c r="E3307" s="462" t="s">
        <v>1066</v>
      </c>
      <c r="F3307" s="462" t="s">
        <v>1333</v>
      </c>
      <c r="G3307" s="462" t="s">
        <v>913</v>
      </c>
      <c r="H3307" s="462">
        <v>121</v>
      </c>
      <c r="I3307" s="462">
        <v>53</v>
      </c>
    </row>
    <row r="3308" spans="1:9" ht="15" customHeight="1" x14ac:dyDescent="0.2">
      <c r="A3308" s="462"/>
      <c r="B3308" s="462">
        <v>5</v>
      </c>
      <c r="C3308" s="462">
        <v>201812</v>
      </c>
      <c r="D3308" s="462">
        <v>201811</v>
      </c>
      <c r="E3308" s="462" t="s">
        <v>1067</v>
      </c>
      <c r="F3308" s="462">
        <v>18</v>
      </c>
      <c r="G3308" s="462" t="s">
        <v>940</v>
      </c>
      <c r="H3308" s="462">
        <v>120</v>
      </c>
      <c r="I3308" s="462">
        <v>11</v>
      </c>
    </row>
    <row r="3309" spans="1:9" ht="15" customHeight="1" x14ac:dyDescent="0.2">
      <c r="A3309" s="462"/>
      <c r="B3309" s="462">
        <v>5</v>
      </c>
      <c r="C3309" s="462">
        <v>201812</v>
      </c>
      <c r="D3309" s="462">
        <v>201811</v>
      </c>
      <c r="E3309" s="462" t="s">
        <v>1067</v>
      </c>
      <c r="F3309" s="462">
        <v>18</v>
      </c>
      <c r="G3309" s="462" t="s">
        <v>940</v>
      </c>
      <c r="H3309" s="462">
        <v>121</v>
      </c>
      <c r="I3309" s="462">
        <v>11</v>
      </c>
    </row>
    <row r="3310" spans="1:9" ht="15" customHeight="1" x14ac:dyDescent="0.2">
      <c r="A3310" s="462"/>
      <c r="B3310" s="462">
        <v>5</v>
      </c>
      <c r="C3310" s="462">
        <v>201812</v>
      </c>
      <c r="D3310" s="462">
        <v>201811</v>
      </c>
      <c r="E3310" s="462" t="s">
        <v>1067</v>
      </c>
      <c r="F3310" s="462" t="s">
        <v>1315</v>
      </c>
      <c r="G3310" s="462" t="s">
        <v>930</v>
      </c>
      <c r="H3310" s="462">
        <v>126</v>
      </c>
      <c r="I3310" s="462">
        <v>2</v>
      </c>
    </row>
    <row r="3311" spans="1:9" ht="15" customHeight="1" x14ac:dyDescent="0.2">
      <c r="A3311" s="462"/>
      <c r="B3311" s="462">
        <v>5</v>
      </c>
      <c r="C3311" s="462">
        <v>201812</v>
      </c>
      <c r="D3311" s="462">
        <v>201811</v>
      </c>
      <c r="E3311" s="462" t="s">
        <v>1067</v>
      </c>
      <c r="F3311" s="462" t="s">
        <v>1316</v>
      </c>
      <c r="G3311" s="462" t="s">
        <v>930</v>
      </c>
      <c r="H3311" s="462">
        <v>120</v>
      </c>
      <c r="I3311" s="462">
        <v>18</v>
      </c>
    </row>
    <row r="3312" spans="1:9" ht="15" customHeight="1" x14ac:dyDescent="0.2">
      <c r="A3312" s="462"/>
      <c r="B3312" s="462">
        <v>5</v>
      </c>
      <c r="C3312" s="462">
        <v>201812</v>
      </c>
      <c r="D3312" s="462">
        <v>201811</v>
      </c>
      <c r="E3312" s="462" t="s">
        <v>1067</v>
      </c>
      <c r="F3312" s="462" t="s">
        <v>1316</v>
      </c>
      <c r="G3312" s="462" t="s">
        <v>930</v>
      </c>
      <c r="H3312" s="462">
        <v>121</v>
      </c>
      <c r="I3312" s="462">
        <v>100</v>
      </c>
    </row>
    <row r="3313" spans="1:9" ht="15" customHeight="1" x14ac:dyDescent="0.2">
      <c r="A3313" s="462"/>
      <c r="B3313" s="462">
        <v>5</v>
      </c>
      <c r="C3313" s="462">
        <v>201812</v>
      </c>
      <c r="D3313" s="462">
        <v>201811</v>
      </c>
      <c r="E3313" s="462" t="s">
        <v>1067</v>
      </c>
      <c r="F3313" s="462">
        <v>85</v>
      </c>
      <c r="G3313" s="462" t="s">
        <v>935</v>
      </c>
      <c r="H3313" s="462">
        <v>120</v>
      </c>
      <c r="I3313" s="462">
        <v>5</v>
      </c>
    </row>
    <row r="3314" spans="1:9" ht="15" customHeight="1" x14ac:dyDescent="0.2">
      <c r="A3314" s="462"/>
      <c r="B3314" s="462">
        <v>5</v>
      </c>
      <c r="C3314" s="462">
        <v>201812</v>
      </c>
      <c r="D3314" s="462">
        <v>201811</v>
      </c>
      <c r="E3314" s="462" t="s">
        <v>1067</v>
      </c>
      <c r="F3314" s="462">
        <v>85</v>
      </c>
      <c r="G3314" s="462" t="s">
        <v>935</v>
      </c>
      <c r="H3314" s="462">
        <v>121</v>
      </c>
      <c r="I3314" s="462">
        <v>24</v>
      </c>
    </row>
    <row r="3315" spans="1:9" ht="15" customHeight="1" x14ac:dyDescent="0.2">
      <c r="A3315" s="462"/>
      <c r="B3315" s="462">
        <v>5</v>
      </c>
      <c r="C3315" s="462">
        <v>201812</v>
      </c>
      <c r="D3315" s="462">
        <v>201811</v>
      </c>
      <c r="E3315" s="462" t="s">
        <v>1067</v>
      </c>
      <c r="F3315" s="462" t="s">
        <v>1325</v>
      </c>
      <c r="G3315" s="462" t="s">
        <v>928</v>
      </c>
      <c r="H3315" s="462">
        <v>120</v>
      </c>
      <c r="I3315" s="462">
        <v>1</v>
      </c>
    </row>
    <row r="3316" spans="1:9" ht="15" customHeight="1" x14ac:dyDescent="0.2">
      <c r="A3316" s="462"/>
      <c r="B3316" s="462">
        <v>5</v>
      </c>
      <c r="C3316" s="462">
        <v>201812</v>
      </c>
      <c r="D3316" s="462">
        <v>201811</v>
      </c>
      <c r="E3316" s="462" t="s">
        <v>1067</v>
      </c>
      <c r="F3316" s="462" t="s">
        <v>1325</v>
      </c>
      <c r="G3316" s="462" t="s">
        <v>928</v>
      </c>
      <c r="H3316" s="462">
        <v>121</v>
      </c>
      <c r="I3316" s="462">
        <v>20</v>
      </c>
    </row>
    <row r="3317" spans="1:9" ht="15" customHeight="1" x14ac:dyDescent="0.2">
      <c r="B3317">
        <v>5</v>
      </c>
      <c r="C3317">
        <v>201812</v>
      </c>
      <c r="D3317">
        <v>201811</v>
      </c>
      <c r="E3317" t="s">
        <v>1067</v>
      </c>
      <c r="F3317" t="s">
        <v>1329</v>
      </c>
      <c r="G3317" s="462" t="s">
        <v>925</v>
      </c>
      <c r="H3317">
        <v>120</v>
      </c>
      <c r="I3317">
        <v>7</v>
      </c>
    </row>
    <row r="3318" spans="1:9" ht="15" customHeight="1" x14ac:dyDescent="0.2">
      <c r="B3318">
        <v>5</v>
      </c>
      <c r="C3318">
        <v>201812</v>
      </c>
      <c r="D3318">
        <v>201811</v>
      </c>
      <c r="E3318" t="s">
        <v>1067</v>
      </c>
      <c r="F3318" t="s">
        <v>1329</v>
      </c>
      <c r="G3318" s="462" t="s">
        <v>925</v>
      </c>
      <c r="H3318">
        <v>121</v>
      </c>
      <c r="I3318">
        <v>49</v>
      </c>
    </row>
    <row r="3319" spans="1:9" ht="15" customHeight="1" x14ac:dyDescent="0.2">
      <c r="B3319">
        <v>5</v>
      </c>
      <c r="C3319">
        <v>201812</v>
      </c>
      <c r="D3319">
        <v>201811</v>
      </c>
      <c r="E3319" t="s">
        <v>1067</v>
      </c>
      <c r="F3319" t="s">
        <v>1331</v>
      </c>
      <c r="G3319" s="462" t="s">
        <v>939</v>
      </c>
      <c r="H3319">
        <v>120</v>
      </c>
      <c r="I3319">
        <v>-7</v>
      </c>
    </row>
    <row r="3320" spans="1:9" ht="15" customHeight="1" x14ac:dyDescent="0.2">
      <c r="B3320">
        <v>5</v>
      </c>
      <c r="C3320">
        <v>201812</v>
      </c>
      <c r="D3320">
        <v>201811</v>
      </c>
      <c r="E3320" t="s">
        <v>1067</v>
      </c>
      <c r="F3320" t="s">
        <v>1331</v>
      </c>
      <c r="G3320" s="462" t="s">
        <v>939</v>
      </c>
      <c r="H3320">
        <v>121</v>
      </c>
      <c r="I3320">
        <v>103</v>
      </c>
    </row>
    <row r="3321" spans="1:9" ht="15" customHeight="1" x14ac:dyDescent="0.2">
      <c r="B3321">
        <v>8</v>
      </c>
      <c r="C3321">
        <v>201812</v>
      </c>
      <c r="D3321">
        <v>201811</v>
      </c>
      <c r="E3321" t="s">
        <v>1068</v>
      </c>
      <c r="F3321">
        <v>19</v>
      </c>
      <c r="G3321" s="462" t="s">
        <v>940</v>
      </c>
      <c r="H3321">
        <v>120</v>
      </c>
      <c r="I3321">
        <v>2</v>
      </c>
    </row>
    <row r="3322" spans="1:9" ht="15" customHeight="1" x14ac:dyDescent="0.2">
      <c r="B3322">
        <v>8</v>
      </c>
      <c r="C3322">
        <v>201812</v>
      </c>
      <c r="D3322">
        <v>201811</v>
      </c>
      <c r="E3322" t="s">
        <v>1068</v>
      </c>
      <c r="F3322">
        <v>19</v>
      </c>
      <c r="G3322" s="462" t="s">
        <v>940</v>
      </c>
      <c r="H3322">
        <v>121</v>
      </c>
      <c r="I3322">
        <v>10</v>
      </c>
    </row>
    <row r="3323" spans="1:9" ht="15" customHeight="1" x14ac:dyDescent="0.2">
      <c r="B3323">
        <v>8</v>
      </c>
      <c r="C3323">
        <v>201812</v>
      </c>
      <c r="D3323">
        <v>201811</v>
      </c>
      <c r="E3323" t="s">
        <v>1068</v>
      </c>
      <c r="F3323">
        <v>34</v>
      </c>
      <c r="G3323" s="462" t="s">
        <v>1024</v>
      </c>
      <c r="H3323">
        <v>120</v>
      </c>
      <c r="I3323">
        <v>1</v>
      </c>
    </row>
    <row r="3324" spans="1:9" ht="15" customHeight="1" x14ac:dyDescent="0.2">
      <c r="B3324">
        <v>8</v>
      </c>
      <c r="C3324">
        <v>201812</v>
      </c>
      <c r="D3324">
        <v>201811</v>
      </c>
      <c r="E3324" t="s">
        <v>1068</v>
      </c>
      <c r="F3324">
        <v>34</v>
      </c>
      <c r="G3324" s="462" t="s">
        <v>1024</v>
      </c>
      <c r="H3324">
        <v>121</v>
      </c>
      <c r="I3324">
        <v>13</v>
      </c>
    </row>
    <row r="3325" spans="1:9" ht="15" customHeight="1" x14ac:dyDescent="0.2">
      <c r="B3325">
        <v>8</v>
      </c>
      <c r="C3325">
        <v>201812</v>
      </c>
      <c r="D3325">
        <v>201811</v>
      </c>
      <c r="E3325" t="s">
        <v>1068</v>
      </c>
      <c r="F3325" t="s">
        <v>1309</v>
      </c>
      <c r="G3325" s="462" t="s">
        <v>1024</v>
      </c>
      <c r="H3325">
        <v>126</v>
      </c>
      <c r="I3325">
        <v>4</v>
      </c>
    </row>
    <row r="3326" spans="1:9" ht="15" customHeight="1" x14ac:dyDescent="0.2">
      <c r="B3326">
        <v>8</v>
      </c>
      <c r="C3326">
        <v>201812</v>
      </c>
      <c r="D3326">
        <v>201811</v>
      </c>
      <c r="E3326" t="s">
        <v>1068</v>
      </c>
      <c r="F3326">
        <v>45</v>
      </c>
      <c r="G3326" s="462" t="s">
        <v>920</v>
      </c>
      <c r="H3326">
        <v>120</v>
      </c>
      <c r="I3326">
        <v>2</v>
      </c>
    </row>
    <row r="3327" spans="1:9" ht="15" customHeight="1" x14ac:dyDescent="0.2">
      <c r="B3327">
        <v>8</v>
      </c>
      <c r="C3327">
        <v>201812</v>
      </c>
      <c r="D3327">
        <v>201811</v>
      </c>
      <c r="E3327" t="s">
        <v>1068</v>
      </c>
      <c r="F3327">
        <v>45</v>
      </c>
      <c r="G3327" s="462" t="s">
        <v>920</v>
      </c>
      <c r="H3327">
        <v>121</v>
      </c>
      <c r="I3327">
        <v>29</v>
      </c>
    </row>
    <row r="3328" spans="1:9" ht="15" customHeight="1" x14ac:dyDescent="0.2">
      <c r="B3328">
        <v>8</v>
      </c>
      <c r="C3328">
        <v>201812</v>
      </c>
      <c r="D3328">
        <v>201811</v>
      </c>
      <c r="E3328" t="s">
        <v>1068</v>
      </c>
      <c r="F3328" t="s">
        <v>1326</v>
      </c>
      <c r="G3328" s="462" t="s">
        <v>923</v>
      </c>
      <c r="H3328">
        <v>121</v>
      </c>
      <c r="I3328">
        <v>6</v>
      </c>
    </row>
    <row r="3329" spans="2:9" ht="15" customHeight="1" x14ac:dyDescent="0.2">
      <c r="B3329">
        <v>8</v>
      </c>
      <c r="C3329">
        <v>201812</v>
      </c>
      <c r="D3329">
        <v>201811</v>
      </c>
      <c r="E3329" t="s">
        <v>1068</v>
      </c>
      <c r="F3329">
        <v>69</v>
      </c>
      <c r="G3329" s="462" t="s">
        <v>937</v>
      </c>
      <c r="H3329">
        <v>120</v>
      </c>
      <c r="I3329">
        <v>21</v>
      </c>
    </row>
    <row r="3330" spans="2:9" ht="15" customHeight="1" x14ac:dyDescent="0.2">
      <c r="B3330">
        <v>8</v>
      </c>
      <c r="C3330">
        <v>201812</v>
      </c>
      <c r="D3330">
        <v>201811</v>
      </c>
      <c r="E3330" t="s">
        <v>1068</v>
      </c>
      <c r="F3330">
        <v>69</v>
      </c>
      <c r="G3330" s="462" t="s">
        <v>937</v>
      </c>
      <c r="H3330">
        <v>121</v>
      </c>
      <c r="I3330">
        <v>47</v>
      </c>
    </row>
    <row r="3331" spans="2:9" ht="15" customHeight="1" x14ac:dyDescent="0.2">
      <c r="B3331">
        <v>8</v>
      </c>
      <c r="C3331">
        <v>201812</v>
      </c>
      <c r="D3331">
        <v>201811</v>
      </c>
      <c r="E3331" t="s">
        <v>1068</v>
      </c>
      <c r="F3331" t="s">
        <v>1334</v>
      </c>
      <c r="G3331" s="462" t="s">
        <v>937</v>
      </c>
      <c r="H3331">
        <v>126</v>
      </c>
      <c r="I3331">
        <v>-7</v>
      </c>
    </row>
    <row r="3332" spans="2:9" ht="15" customHeight="1" x14ac:dyDescent="0.2">
      <c r="B3332">
        <v>8</v>
      </c>
      <c r="C3332">
        <v>201812</v>
      </c>
      <c r="D3332">
        <v>201811</v>
      </c>
      <c r="E3332" t="s">
        <v>1068</v>
      </c>
      <c r="F3332" t="s">
        <v>1312</v>
      </c>
      <c r="G3332" s="462" t="s">
        <v>930</v>
      </c>
      <c r="H3332">
        <v>120</v>
      </c>
      <c r="I3332">
        <v>16</v>
      </c>
    </row>
    <row r="3333" spans="2:9" ht="15" customHeight="1" x14ac:dyDescent="0.2">
      <c r="B3333">
        <v>8</v>
      </c>
      <c r="C3333">
        <v>201812</v>
      </c>
      <c r="D3333">
        <v>201811</v>
      </c>
      <c r="E3333" t="s">
        <v>1068</v>
      </c>
      <c r="F3333" t="s">
        <v>1312</v>
      </c>
      <c r="G3333" s="462" t="s">
        <v>930</v>
      </c>
      <c r="H3333">
        <v>121</v>
      </c>
      <c r="I3333">
        <v>75</v>
      </c>
    </row>
    <row r="3334" spans="2:9" ht="15" customHeight="1" x14ac:dyDescent="0.2">
      <c r="B3334">
        <v>8</v>
      </c>
      <c r="C3334">
        <v>201812</v>
      </c>
      <c r="D3334">
        <v>201811</v>
      </c>
      <c r="E3334" t="s">
        <v>1068</v>
      </c>
      <c r="F3334" t="s">
        <v>1311</v>
      </c>
      <c r="G3334" s="462" t="s">
        <v>930</v>
      </c>
      <c r="H3334">
        <v>126</v>
      </c>
      <c r="I3334">
        <v>-5</v>
      </c>
    </row>
    <row r="3335" spans="2:9" ht="15" customHeight="1" x14ac:dyDescent="0.2">
      <c r="B3335">
        <v>8</v>
      </c>
      <c r="C3335">
        <v>201812</v>
      </c>
      <c r="D3335">
        <v>201811</v>
      </c>
      <c r="E3335" t="s">
        <v>1068</v>
      </c>
      <c r="F3335" t="s">
        <v>1323</v>
      </c>
      <c r="G3335" s="462" t="s">
        <v>928</v>
      </c>
      <c r="H3335">
        <v>121</v>
      </c>
      <c r="I3335">
        <v>17</v>
      </c>
    </row>
    <row r="3336" spans="2:9" ht="15" customHeight="1" x14ac:dyDescent="0.2">
      <c r="B3336">
        <v>8</v>
      </c>
      <c r="C3336">
        <v>201812</v>
      </c>
      <c r="D3336">
        <v>201811</v>
      </c>
      <c r="E3336" t="s">
        <v>1068</v>
      </c>
      <c r="F3336" t="s">
        <v>1332</v>
      </c>
      <c r="G3336" s="462" t="s">
        <v>913</v>
      </c>
      <c r="H3336">
        <v>121</v>
      </c>
      <c r="I3336">
        <v>35</v>
      </c>
    </row>
    <row r="3337" spans="2:9" ht="15" customHeight="1" x14ac:dyDescent="0.2">
      <c r="B3337">
        <v>34</v>
      </c>
      <c r="C3337">
        <v>201812</v>
      </c>
      <c r="D3337">
        <v>201811</v>
      </c>
      <c r="E3337" t="s">
        <v>1069</v>
      </c>
      <c r="F3337">
        <v>33</v>
      </c>
      <c r="G3337" s="462" t="s">
        <v>1024</v>
      </c>
      <c r="H3337">
        <v>120</v>
      </c>
      <c r="I3337">
        <v>2</v>
      </c>
    </row>
    <row r="3338" spans="2:9" ht="15" customHeight="1" x14ac:dyDescent="0.2">
      <c r="B3338">
        <v>34</v>
      </c>
      <c r="C3338">
        <v>201812</v>
      </c>
      <c r="D3338">
        <v>201811</v>
      </c>
      <c r="E3338" t="s">
        <v>1069</v>
      </c>
      <c r="F3338">
        <v>33</v>
      </c>
      <c r="G3338" s="462" t="s">
        <v>1024</v>
      </c>
      <c r="H3338">
        <v>121</v>
      </c>
      <c r="I3338">
        <v>13</v>
      </c>
    </row>
    <row r="3339" spans="2:9" ht="15" customHeight="1" x14ac:dyDescent="0.2">
      <c r="B3339">
        <v>34</v>
      </c>
      <c r="C3339">
        <v>201812</v>
      </c>
      <c r="D3339">
        <v>201811</v>
      </c>
      <c r="E3339" t="s">
        <v>1069</v>
      </c>
      <c r="F3339" t="s">
        <v>1310</v>
      </c>
      <c r="G3339" s="462" t="s">
        <v>1024</v>
      </c>
      <c r="H3339">
        <v>126</v>
      </c>
      <c r="I3339">
        <v>1</v>
      </c>
    </row>
    <row r="3340" spans="2:9" ht="15" customHeight="1" x14ac:dyDescent="0.2">
      <c r="B3340">
        <v>34</v>
      </c>
      <c r="C3340">
        <v>201812</v>
      </c>
      <c r="D3340">
        <v>201811</v>
      </c>
      <c r="E3340" t="s">
        <v>1069</v>
      </c>
      <c r="F3340">
        <v>46</v>
      </c>
      <c r="G3340" s="462" t="s">
        <v>920</v>
      </c>
      <c r="H3340">
        <v>120</v>
      </c>
      <c r="I3340">
        <v>5</v>
      </c>
    </row>
    <row r="3341" spans="2:9" ht="15" customHeight="1" x14ac:dyDescent="0.2">
      <c r="B3341">
        <v>34</v>
      </c>
      <c r="C3341">
        <v>201812</v>
      </c>
      <c r="D3341">
        <v>201811</v>
      </c>
      <c r="E3341" t="s">
        <v>1069</v>
      </c>
      <c r="F3341">
        <v>46</v>
      </c>
      <c r="G3341" s="462" t="s">
        <v>920</v>
      </c>
      <c r="H3341">
        <v>121</v>
      </c>
      <c r="I3341">
        <v>42</v>
      </c>
    </row>
    <row r="3342" spans="2:9" ht="15" customHeight="1" x14ac:dyDescent="0.2">
      <c r="B3342">
        <v>34</v>
      </c>
      <c r="C3342">
        <v>201812</v>
      </c>
      <c r="D3342">
        <v>201811</v>
      </c>
      <c r="E3342" t="s">
        <v>1069</v>
      </c>
      <c r="F3342" t="s">
        <v>1303</v>
      </c>
      <c r="G3342" s="462" t="s">
        <v>920</v>
      </c>
      <c r="H3342">
        <v>126</v>
      </c>
      <c r="I3342">
        <v>-8</v>
      </c>
    </row>
    <row r="3343" spans="2:9" ht="15" customHeight="1" x14ac:dyDescent="0.2">
      <c r="B3343">
        <v>34</v>
      </c>
      <c r="C3343">
        <v>201812</v>
      </c>
      <c r="D3343">
        <v>201811</v>
      </c>
      <c r="E3343" t="s">
        <v>1069</v>
      </c>
      <c r="F3343" t="s">
        <v>1314</v>
      </c>
      <c r="G3343" s="462" t="s">
        <v>930</v>
      </c>
      <c r="H3343">
        <v>120</v>
      </c>
      <c r="I3343">
        <v>2</v>
      </c>
    </row>
    <row r="3344" spans="2:9" ht="15" customHeight="1" x14ac:dyDescent="0.2">
      <c r="B3344">
        <v>34</v>
      </c>
      <c r="C3344">
        <v>201812</v>
      </c>
      <c r="D3344">
        <v>201811</v>
      </c>
      <c r="E3344" t="s">
        <v>1069</v>
      </c>
      <c r="F3344" t="s">
        <v>1314</v>
      </c>
      <c r="G3344" s="462" t="s">
        <v>930</v>
      </c>
      <c r="H3344">
        <v>121</v>
      </c>
      <c r="I3344">
        <v>29</v>
      </c>
    </row>
    <row r="3345" spans="1:9" ht="15" customHeight="1" x14ac:dyDescent="0.2">
      <c r="B3345">
        <v>34</v>
      </c>
      <c r="C3345">
        <v>201812</v>
      </c>
      <c r="D3345">
        <v>201811</v>
      </c>
      <c r="E3345" t="s">
        <v>1069</v>
      </c>
      <c r="F3345" t="s">
        <v>1313</v>
      </c>
      <c r="G3345" s="462" t="s">
        <v>930</v>
      </c>
      <c r="H3345">
        <v>126</v>
      </c>
      <c r="I3345">
        <v>1</v>
      </c>
    </row>
    <row r="3346" spans="1:9" ht="15" customHeight="1" x14ac:dyDescent="0.2">
      <c r="B3346">
        <v>34</v>
      </c>
      <c r="C3346">
        <v>201812</v>
      </c>
      <c r="D3346">
        <v>201811</v>
      </c>
      <c r="E3346" t="s">
        <v>1069</v>
      </c>
      <c r="F3346" t="s">
        <v>1324</v>
      </c>
      <c r="G3346" s="462" t="s">
        <v>928</v>
      </c>
      <c r="H3346">
        <v>120</v>
      </c>
      <c r="I3346">
        <v>5</v>
      </c>
    </row>
    <row r="3347" spans="1:9" ht="15" customHeight="1" x14ac:dyDescent="0.2">
      <c r="B3347">
        <v>34</v>
      </c>
      <c r="C3347">
        <v>201812</v>
      </c>
      <c r="D3347">
        <v>201811</v>
      </c>
      <c r="E3347" t="s">
        <v>1069</v>
      </c>
      <c r="F3347" t="s">
        <v>1324</v>
      </c>
      <c r="G3347" s="462" t="s">
        <v>928</v>
      </c>
      <c r="H3347">
        <v>121</v>
      </c>
      <c r="I3347">
        <v>16</v>
      </c>
    </row>
    <row r="3348" spans="1:9" ht="15" customHeight="1" x14ac:dyDescent="0.2">
      <c r="B3348">
        <v>34</v>
      </c>
      <c r="C3348">
        <v>201812</v>
      </c>
      <c r="D3348">
        <v>201811</v>
      </c>
      <c r="E3348" t="s">
        <v>1069</v>
      </c>
      <c r="F3348" t="s">
        <v>1306</v>
      </c>
      <c r="G3348" s="462" t="s">
        <v>941</v>
      </c>
      <c r="H3348">
        <v>120</v>
      </c>
      <c r="I3348">
        <v>13</v>
      </c>
    </row>
    <row r="3349" spans="1:9" ht="15" customHeight="1" x14ac:dyDescent="0.2">
      <c r="B3349">
        <v>34</v>
      </c>
      <c r="C3349">
        <v>201812</v>
      </c>
      <c r="D3349">
        <v>201811</v>
      </c>
      <c r="E3349" t="s">
        <v>1069</v>
      </c>
      <c r="F3349" t="s">
        <v>1306</v>
      </c>
      <c r="G3349" s="462" t="s">
        <v>941</v>
      </c>
      <c r="H3349">
        <v>121</v>
      </c>
      <c r="I3349">
        <v>73</v>
      </c>
    </row>
    <row r="3350" spans="1:9" ht="15" customHeight="1" x14ac:dyDescent="0.2">
      <c r="B3350">
        <v>34</v>
      </c>
      <c r="C3350">
        <v>201812</v>
      </c>
      <c r="D3350">
        <v>201811</v>
      </c>
      <c r="E3350" t="s">
        <v>1069</v>
      </c>
      <c r="F3350" t="s">
        <v>1305</v>
      </c>
      <c r="G3350" s="462" t="s">
        <v>941</v>
      </c>
      <c r="H3350">
        <v>126</v>
      </c>
      <c r="I3350">
        <v>-10</v>
      </c>
    </row>
    <row r="3351" spans="1:9" ht="15" customHeight="1" x14ac:dyDescent="0.2">
      <c r="B3351">
        <v>34</v>
      </c>
      <c r="C3351">
        <v>201812</v>
      </c>
      <c r="D3351">
        <v>201811</v>
      </c>
      <c r="E3351" t="s">
        <v>1069</v>
      </c>
      <c r="F3351" t="s">
        <v>1320</v>
      </c>
      <c r="G3351" s="462" t="s">
        <v>1003</v>
      </c>
      <c r="H3351">
        <v>120</v>
      </c>
      <c r="I3351">
        <v>-1</v>
      </c>
    </row>
    <row r="3352" spans="1:9" ht="15" customHeight="1" x14ac:dyDescent="0.2">
      <c r="B3352">
        <v>34</v>
      </c>
      <c r="C3352">
        <v>201812</v>
      </c>
      <c r="D3352">
        <v>201811</v>
      </c>
      <c r="E3352" t="s">
        <v>1069</v>
      </c>
      <c r="F3352" t="s">
        <v>1320</v>
      </c>
      <c r="G3352" s="462" t="s">
        <v>1003</v>
      </c>
      <c r="H3352">
        <v>121</v>
      </c>
      <c r="I3352">
        <v>11</v>
      </c>
    </row>
    <row r="3353" spans="1:9" ht="15" customHeight="1" x14ac:dyDescent="0.2">
      <c r="B3353">
        <v>34</v>
      </c>
      <c r="C3353">
        <v>201812</v>
      </c>
      <c r="D3353">
        <v>201811</v>
      </c>
      <c r="E3353" t="s">
        <v>1069</v>
      </c>
      <c r="F3353" t="s">
        <v>1319</v>
      </c>
      <c r="G3353" s="462" t="s">
        <v>1003</v>
      </c>
      <c r="H3353">
        <v>126</v>
      </c>
      <c r="I3353">
        <v>3</v>
      </c>
    </row>
    <row r="3354" spans="1:9" ht="15" customHeight="1" x14ac:dyDescent="0.2">
      <c r="A3354" s="223"/>
      <c r="B3354" s="452">
        <v>36</v>
      </c>
      <c r="C3354" s="452">
        <v>201812</v>
      </c>
      <c r="D3354" s="452">
        <v>201811</v>
      </c>
      <c r="E3354" s="452" t="s">
        <v>1070</v>
      </c>
      <c r="F3354" s="452" t="s">
        <v>1336</v>
      </c>
      <c r="G3354" s="452" t="s">
        <v>937</v>
      </c>
      <c r="H3354" s="452">
        <v>120</v>
      </c>
      <c r="I3354" s="452">
        <v>5</v>
      </c>
    </row>
    <row r="3355" spans="1:9" ht="15" customHeight="1" x14ac:dyDescent="0.2">
      <c r="A3355" s="223"/>
      <c r="B3355" s="452">
        <v>36</v>
      </c>
      <c r="C3355" s="452">
        <v>201812</v>
      </c>
      <c r="D3355" s="452">
        <v>201811</v>
      </c>
      <c r="E3355" s="452" t="s">
        <v>1070</v>
      </c>
      <c r="F3355" s="452" t="s">
        <v>1336</v>
      </c>
      <c r="G3355" s="452" t="s">
        <v>937</v>
      </c>
      <c r="H3355" s="452">
        <v>121</v>
      </c>
      <c r="I3355" s="452">
        <v>40</v>
      </c>
    </row>
    <row r="3356" spans="1:9" ht="15" customHeight="1" x14ac:dyDescent="0.2">
      <c r="A3356" s="223"/>
      <c r="B3356" s="452">
        <v>36</v>
      </c>
      <c r="C3356" s="452">
        <v>201812</v>
      </c>
      <c r="D3356" s="452">
        <v>201811</v>
      </c>
      <c r="E3356" s="452" t="s">
        <v>1070</v>
      </c>
      <c r="F3356" s="452" t="s">
        <v>1318</v>
      </c>
      <c r="G3356" s="452" t="s">
        <v>1003</v>
      </c>
      <c r="H3356" s="452">
        <v>120</v>
      </c>
      <c r="I3356" s="452">
        <v>2</v>
      </c>
    </row>
    <row r="3357" spans="1:9" ht="15" customHeight="1" x14ac:dyDescent="0.2">
      <c r="A3357" s="223"/>
      <c r="B3357" s="452">
        <v>36</v>
      </c>
      <c r="C3357" s="452">
        <v>201812</v>
      </c>
      <c r="D3357" s="452">
        <v>201811</v>
      </c>
      <c r="E3357" s="452" t="s">
        <v>1070</v>
      </c>
      <c r="F3357" s="452" t="s">
        <v>1318</v>
      </c>
      <c r="G3357" s="452" t="s">
        <v>1003</v>
      </c>
      <c r="H3357" s="452">
        <v>121</v>
      </c>
      <c r="I3357" s="452">
        <v>21</v>
      </c>
    </row>
    <row r="3358" spans="1:9" ht="15" customHeight="1" x14ac:dyDescent="0.2">
      <c r="A3358" s="223"/>
      <c r="B3358" s="452">
        <v>36</v>
      </c>
      <c r="C3358" s="452">
        <v>201812</v>
      </c>
      <c r="D3358" s="452">
        <v>201811</v>
      </c>
      <c r="E3358" s="452" t="s">
        <v>1070</v>
      </c>
      <c r="F3358" s="452" t="s">
        <v>1317</v>
      </c>
      <c r="G3358" s="452" t="s">
        <v>1003</v>
      </c>
      <c r="H3358" s="452">
        <v>126</v>
      </c>
      <c r="I3358" s="452">
        <v>3</v>
      </c>
    </row>
    <row r="3359" spans="1:9" ht="15" customHeight="1" x14ac:dyDescent="0.2">
      <c r="A3359" s="223"/>
      <c r="B3359" s="452">
        <v>36</v>
      </c>
      <c r="C3359" s="452">
        <v>201812</v>
      </c>
      <c r="D3359" s="452">
        <v>201811</v>
      </c>
      <c r="E3359" s="452" t="s">
        <v>1070</v>
      </c>
      <c r="F3359" s="452" t="s">
        <v>1330</v>
      </c>
      <c r="G3359" s="452" t="s">
        <v>939</v>
      </c>
      <c r="H3359" s="452">
        <v>120</v>
      </c>
      <c r="I3359" s="452">
        <v>6</v>
      </c>
    </row>
    <row r="3360" spans="1:9" ht="15" customHeight="1" x14ac:dyDescent="0.2">
      <c r="A3360" s="223"/>
      <c r="B3360" s="452">
        <v>36</v>
      </c>
      <c r="C3360" s="452">
        <v>201812</v>
      </c>
      <c r="D3360" s="452">
        <v>201811</v>
      </c>
      <c r="E3360" s="452" t="s">
        <v>1070</v>
      </c>
      <c r="F3360" s="452" t="s">
        <v>1330</v>
      </c>
      <c r="G3360" s="452" t="s">
        <v>939</v>
      </c>
      <c r="H3360" s="452">
        <v>121</v>
      </c>
      <c r="I3360" s="452">
        <v>62</v>
      </c>
    </row>
    <row r="3361" spans="1:9" ht="15" customHeight="1" x14ac:dyDescent="0.25">
      <c r="A3361" s="223"/>
      <c r="B3361" s="223">
        <v>4</v>
      </c>
      <c r="C3361" s="223">
        <v>201811</v>
      </c>
      <c r="D3361" s="223">
        <v>201811</v>
      </c>
      <c r="E3361" s="223" t="s">
        <v>1066</v>
      </c>
      <c r="F3361" s="224">
        <v>47</v>
      </c>
      <c r="G3361" s="457" t="s">
        <v>920</v>
      </c>
      <c r="H3361" s="223">
        <v>120</v>
      </c>
      <c r="I3361" s="223">
        <v>297</v>
      </c>
    </row>
    <row r="3362" spans="1:9" ht="15" customHeight="1" x14ac:dyDescent="0.25">
      <c r="A3362" s="223"/>
      <c r="B3362" s="223">
        <v>4</v>
      </c>
      <c r="C3362" s="223">
        <v>201811</v>
      </c>
      <c r="D3362" s="223">
        <v>201811</v>
      </c>
      <c r="E3362" s="223" t="s">
        <v>1066</v>
      </c>
      <c r="F3362" s="223">
        <v>47</v>
      </c>
      <c r="G3362" s="457" t="s">
        <v>920</v>
      </c>
      <c r="H3362" s="223">
        <v>121</v>
      </c>
      <c r="I3362" s="223">
        <v>1482</v>
      </c>
    </row>
    <row r="3363" spans="1:9" ht="15" customHeight="1" x14ac:dyDescent="0.25">
      <c r="A3363" s="223"/>
      <c r="B3363" s="223">
        <v>4</v>
      </c>
      <c r="C3363" s="223">
        <v>201811</v>
      </c>
      <c r="D3363" s="223">
        <v>201811</v>
      </c>
      <c r="E3363" s="223" t="s">
        <v>1066</v>
      </c>
      <c r="F3363" s="223" t="s">
        <v>1304</v>
      </c>
      <c r="G3363" s="457" t="s">
        <v>920</v>
      </c>
      <c r="H3363" s="223">
        <v>126</v>
      </c>
      <c r="I3363" s="223">
        <v>311</v>
      </c>
    </row>
    <row r="3364" spans="1:9" ht="15" customHeight="1" x14ac:dyDescent="0.25">
      <c r="A3364" s="223"/>
      <c r="B3364" s="223">
        <v>4</v>
      </c>
      <c r="C3364" s="223">
        <v>201811</v>
      </c>
      <c r="D3364" s="223">
        <v>201811</v>
      </c>
      <c r="E3364" s="223" t="s">
        <v>1066</v>
      </c>
      <c r="F3364" s="223" t="s">
        <v>1327</v>
      </c>
      <c r="G3364" s="457" t="s">
        <v>923</v>
      </c>
      <c r="H3364" s="223">
        <v>120</v>
      </c>
      <c r="I3364" s="223">
        <v>90</v>
      </c>
    </row>
    <row r="3365" spans="1:9" ht="15" customHeight="1" x14ac:dyDescent="0.25">
      <c r="A3365" s="223"/>
      <c r="B3365" s="223">
        <v>4</v>
      </c>
      <c r="C3365" s="223">
        <v>201811</v>
      </c>
      <c r="D3365" s="223">
        <v>201811</v>
      </c>
      <c r="E3365" s="223" t="s">
        <v>1066</v>
      </c>
      <c r="F3365" s="223" t="s">
        <v>1327</v>
      </c>
      <c r="G3365" s="457" t="s">
        <v>923</v>
      </c>
      <c r="H3365" s="223">
        <v>121</v>
      </c>
      <c r="I3365" s="223">
        <v>662</v>
      </c>
    </row>
    <row r="3366" spans="1:9" ht="15" customHeight="1" x14ac:dyDescent="0.25">
      <c r="A3366" s="223"/>
      <c r="B3366" s="223">
        <v>4</v>
      </c>
      <c r="C3366" s="223">
        <v>201811</v>
      </c>
      <c r="D3366" s="223">
        <v>201811</v>
      </c>
      <c r="E3366" s="223" t="s">
        <v>1066</v>
      </c>
      <c r="F3366" s="224">
        <v>86</v>
      </c>
      <c r="G3366" s="457" t="s">
        <v>935</v>
      </c>
      <c r="H3366" s="223">
        <v>120</v>
      </c>
      <c r="I3366" s="223">
        <v>80</v>
      </c>
    </row>
    <row r="3367" spans="1:9" ht="15" customHeight="1" x14ac:dyDescent="0.25">
      <c r="A3367" s="223"/>
      <c r="B3367" s="223">
        <v>4</v>
      </c>
      <c r="C3367" s="223">
        <v>201811</v>
      </c>
      <c r="D3367" s="223">
        <v>201811</v>
      </c>
      <c r="E3367" s="223" t="s">
        <v>1066</v>
      </c>
      <c r="F3367" s="224">
        <v>86</v>
      </c>
      <c r="G3367" s="457" t="s">
        <v>935</v>
      </c>
      <c r="H3367" s="223">
        <v>121</v>
      </c>
      <c r="I3367" s="223">
        <v>823</v>
      </c>
    </row>
    <row r="3368" spans="1:9" ht="15" customHeight="1" x14ac:dyDescent="0.25">
      <c r="A3368" s="223"/>
      <c r="B3368" s="223">
        <v>4</v>
      </c>
      <c r="C3368" s="223">
        <v>201811</v>
      </c>
      <c r="D3368" s="223">
        <v>201811</v>
      </c>
      <c r="E3368" s="223" t="s">
        <v>1066</v>
      </c>
      <c r="F3368" s="224" t="s">
        <v>1308</v>
      </c>
      <c r="G3368" s="457" t="s">
        <v>941</v>
      </c>
      <c r="H3368" s="223">
        <v>120</v>
      </c>
      <c r="I3368" s="223">
        <v>289</v>
      </c>
    </row>
    <row r="3369" spans="1:9" ht="15" customHeight="1" x14ac:dyDescent="0.25">
      <c r="A3369" s="223"/>
      <c r="B3369" s="223">
        <v>4</v>
      </c>
      <c r="C3369" s="223">
        <v>201811</v>
      </c>
      <c r="D3369" s="223">
        <v>201811</v>
      </c>
      <c r="E3369" s="223" t="s">
        <v>1066</v>
      </c>
      <c r="F3369" s="223" t="s">
        <v>1308</v>
      </c>
      <c r="G3369" s="457" t="s">
        <v>941</v>
      </c>
      <c r="H3369" s="223">
        <v>121</v>
      </c>
      <c r="I3369" s="223">
        <v>1668</v>
      </c>
    </row>
    <row r="3370" spans="1:9" ht="15" customHeight="1" x14ac:dyDescent="0.25">
      <c r="A3370" s="223"/>
      <c r="B3370" s="223">
        <v>4</v>
      </c>
      <c r="C3370" s="223">
        <v>201811</v>
      </c>
      <c r="D3370" s="223">
        <v>201811</v>
      </c>
      <c r="E3370" s="223" t="s">
        <v>1066</v>
      </c>
      <c r="F3370" s="223" t="s">
        <v>1307</v>
      </c>
      <c r="G3370" s="457" t="s">
        <v>941</v>
      </c>
      <c r="H3370" s="223">
        <v>126</v>
      </c>
      <c r="I3370" s="223">
        <v>279</v>
      </c>
    </row>
    <row r="3371" spans="1:9" ht="15" customHeight="1" x14ac:dyDescent="0.25">
      <c r="A3371" s="223"/>
      <c r="B3371" s="223">
        <v>4</v>
      </c>
      <c r="C3371" s="223">
        <v>201811</v>
      </c>
      <c r="D3371" s="223">
        <v>201811</v>
      </c>
      <c r="E3371" s="223" t="s">
        <v>1066</v>
      </c>
      <c r="F3371" s="223" t="s">
        <v>1328</v>
      </c>
      <c r="G3371" s="457" t="s">
        <v>925</v>
      </c>
      <c r="H3371" s="223">
        <v>120</v>
      </c>
      <c r="I3371" s="223">
        <v>243</v>
      </c>
    </row>
    <row r="3372" spans="1:9" ht="15" customHeight="1" x14ac:dyDescent="0.25">
      <c r="A3372" s="223"/>
      <c r="B3372" s="223">
        <v>4</v>
      </c>
      <c r="C3372" s="223">
        <v>201811</v>
      </c>
      <c r="D3372" s="223">
        <v>201811</v>
      </c>
      <c r="E3372" s="223" t="s">
        <v>1066</v>
      </c>
      <c r="F3372" s="223" t="s">
        <v>1328</v>
      </c>
      <c r="G3372" s="457" t="s">
        <v>925</v>
      </c>
      <c r="H3372" s="223">
        <v>121</v>
      </c>
      <c r="I3372" s="223">
        <v>1826</v>
      </c>
    </row>
    <row r="3373" spans="1:9" ht="15" customHeight="1" x14ac:dyDescent="0.25">
      <c r="A3373" s="223"/>
      <c r="B3373" s="223">
        <v>4</v>
      </c>
      <c r="C3373" s="223">
        <v>201811</v>
      </c>
      <c r="D3373" s="223">
        <v>201811</v>
      </c>
      <c r="E3373" s="223" t="s">
        <v>1066</v>
      </c>
      <c r="F3373" s="223" t="s">
        <v>1322</v>
      </c>
      <c r="G3373" s="457" t="s">
        <v>1003</v>
      </c>
      <c r="H3373" s="223">
        <v>120</v>
      </c>
      <c r="I3373" s="223">
        <v>90</v>
      </c>
    </row>
    <row r="3374" spans="1:9" ht="15" customHeight="1" x14ac:dyDescent="0.25">
      <c r="A3374" s="223"/>
      <c r="B3374" s="223">
        <v>4</v>
      </c>
      <c r="C3374" s="223">
        <v>201811</v>
      </c>
      <c r="D3374" s="223">
        <v>201811</v>
      </c>
      <c r="E3374" s="223" t="s">
        <v>1066</v>
      </c>
      <c r="F3374" s="223" t="s">
        <v>1322</v>
      </c>
      <c r="G3374" s="457" t="s">
        <v>1003</v>
      </c>
      <c r="H3374" s="223">
        <v>121</v>
      </c>
      <c r="I3374" s="223">
        <v>888</v>
      </c>
    </row>
    <row r="3375" spans="1:9" ht="15" customHeight="1" x14ac:dyDescent="0.25">
      <c r="A3375" s="223"/>
      <c r="B3375" s="223">
        <v>4</v>
      </c>
      <c r="C3375" s="223">
        <v>201811</v>
      </c>
      <c r="D3375" s="223">
        <v>201811</v>
      </c>
      <c r="E3375" s="223" t="s">
        <v>1066</v>
      </c>
      <c r="F3375" s="223" t="s">
        <v>1321</v>
      </c>
      <c r="G3375" s="457" t="s">
        <v>1003</v>
      </c>
      <c r="H3375" s="223">
        <v>126</v>
      </c>
      <c r="I3375" s="223">
        <v>116</v>
      </c>
    </row>
    <row r="3376" spans="1:9" ht="15" customHeight="1" x14ac:dyDescent="0.25">
      <c r="A3376" s="223"/>
      <c r="B3376" s="223">
        <v>4</v>
      </c>
      <c r="C3376" s="223">
        <v>201811</v>
      </c>
      <c r="D3376" s="223">
        <v>201811</v>
      </c>
      <c r="E3376" s="223" t="s">
        <v>1066</v>
      </c>
      <c r="F3376" s="223" t="s">
        <v>1333</v>
      </c>
      <c r="G3376" s="457" t="s">
        <v>913</v>
      </c>
      <c r="H3376" s="223">
        <v>120</v>
      </c>
      <c r="I3376" s="223">
        <v>237</v>
      </c>
    </row>
    <row r="3377" spans="1:9" ht="15" customHeight="1" x14ac:dyDescent="0.25">
      <c r="A3377" s="223"/>
      <c r="B3377" s="223">
        <v>4</v>
      </c>
      <c r="C3377" s="223">
        <v>201811</v>
      </c>
      <c r="D3377" s="223">
        <v>201811</v>
      </c>
      <c r="E3377" s="223" t="s">
        <v>1066</v>
      </c>
      <c r="F3377" s="223" t="s">
        <v>1333</v>
      </c>
      <c r="G3377" s="457" t="s">
        <v>913</v>
      </c>
      <c r="H3377" s="223">
        <v>121</v>
      </c>
      <c r="I3377" s="223">
        <v>2241</v>
      </c>
    </row>
    <row r="3378" spans="1:9" ht="15" customHeight="1" x14ac:dyDescent="0.25">
      <c r="A3378" s="223"/>
      <c r="B3378" s="223">
        <v>5</v>
      </c>
      <c r="C3378" s="223">
        <v>201811</v>
      </c>
      <c r="D3378" s="223">
        <v>201811</v>
      </c>
      <c r="E3378" s="223" t="s">
        <v>1067</v>
      </c>
      <c r="F3378" s="223">
        <v>18</v>
      </c>
      <c r="G3378" s="457" t="s">
        <v>940</v>
      </c>
      <c r="H3378" s="223">
        <v>120</v>
      </c>
      <c r="I3378" s="223">
        <v>172</v>
      </c>
    </row>
    <row r="3379" spans="1:9" ht="15" customHeight="1" x14ac:dyDescent="0.25">
      <c r="A3379" s="223"/>
      <c r="B3379" s="223">
        <v>5</v>
      </c>
      <c r="C3379" s="223">
        <v>201811</v>
      </c>
      <c r="D3379" s="223">
        <v>201811</v>
      </c>
      <c r="E3379" s="223" t="s">
        <v>1067</v>
      </c>
      <c r="F3379" s="223">
        <v>18</v>
      </c>
      <c r="G3379" s="457" t="s">
        <v>940</v>
      </c>
      <c r="H3379" s="223">
        <v>121</v>
      </c>
      <c r="I3379" s="223">
        <v>1637</v>
      </c>
    </row>
    <row r="3380" spans="1:9" ht="15" customHeight="1" x14ac:dyDescent="0.25">
      <c r="A3380" s="223"/>
      <c r="B3380" s="223">
        <v>5</v>
      </c>
      <c r="C3380" s="223">
        <v>201811</v>
      </c>
      <c r="D3380" s="223">
        <v>201811</v>
      </c>
      <c r="E3380" s="223" t="s">
        <v>1067</v>
      </c>
      <c r="F3380" s="223" t="s">
        <v>1315</v>
      </c>
      <c r="G3380" s="457" t="s">
        <v>930</v>
      </c>
      <c r="H3380" s="223">
        <v>126</v>
      </c>
      <c r="I3380" s="223">
        <v>541</v>
      </c>
    </row>
    <row r="3381" spans="1:9" ht="15" customHeight="1" x14ac:dyDescent="0.25">
      <c r="A3381" s="223"/>
      <c r="B3381" s="223">
        <v>5</v>
      </c>
      <c r="C3381" s="223">
        <v>201811</v>
      </c>
      <c r="D3381" s="223">
        <v>201811</v>
      </c>
      <c r="E3381" s="223" t="s">
        <v>1067</v>
      </c>
      <c r="F3381" s="223" t="s">
        <v>1316</v>
      </c>
      <c r="G3381" s="457" t="s">
        <v>930</v>
      </c>
      <c r="H3381" s="223">
        <v>120</v>
      </c>
      <c r="I3381" s="223">
        <v>385</v>
      </c>
    </row>
    <row r="3382" spans="1:9" ht="15" customHeight="1" x14ac:dyDescent="0.25">
      <c r="A3382" s="223"/>
      <c r="B3382" s="223">
        <v>5</v>
      </c>
      <c r="C3382" s="223">
        <v>201811</v>
      </c>
      <c r="D3382" s="223">
        <v>201811</v>
      </c>
      <c r="E3382" s="223" t="s">
        <v>1067</v>
      </c>
      <c r="F3382" s="223" t="s">
        <v>1316</v>
      </c>
      <c r="G3382" s="457" t="s">
        <v>930</v>
      </c>
      <c r="H3382" s="223">
        <v>121</v>
      </c>
      <c r="I3382" s="223">
        <v>2595</v>
      </c>
    </row>
    <row r="3383" spans="1:9" ht="15" customHeight="1" x14ac:dyDescent="0.25">
      <c r="A3383" s="223"/>
      <c r="B3383" s="223">
        <v>5</v>
      </c>
      <c r="C3383" s="223">
        <v>201811</v>
      </c>
      <c r="D3383" s="223">
        <v>201811</v>
      </c>
      <c r="E3383" s="223" t="s">
        <v>1067</v>
      </c>
      <c r="F3383" s="223">
        <v>85</v>
      </c>
      <c r="G3383" s="457" t="s">
        <v>935</v>
      </c>
      <c r="H3383" s="223">
        <v>120</v>
      </c>
      <c r="I3383" s="223">
        <v>92</v>
      </c>
    </row>
    <row r="3384" spans="1:9" ht="15" customHeight="1" x14ac:dyDescent="0.25">
      <c r="A3384" s="223"/>
      <c r="B3384" s="223">
        <v>5</v>
      </c>
      <c r="C3384" s="223">
        <v>201811</v>
      </c>
      <c r="D3384" s="223">
        <v>201811</v>
      </c>
      <c r="E3384" s="223" t="s">
        <v>1067</v>
      </c>
      <c r="F3384" s="223">
        <v>85</v>
      </c>
      <c r="G3384" s="457" t="s">
        <v>935</v>
      </c>
      <c r="H3384" s="223">
        <v>121</v>
      </c>
      <c r="I3384" s="223">
        <v>895</v>
      </c>
    </row>
    <row r="3385" spans="1:9" ht="15" customHeight="1" x14ac:dyDescent="0.25">
      <c r="A3385" s="223"/>
      <c r="B3385" s="223">
        <v>5</v>
      </c>
      <c r="C3385" s="223">
        <v>201811</v>
      </c>
      <c r="D3385" s="223">
        <v>201811</v>
      </c>
      <c r="E3385" s="223" t="s">
        <v>1067</v>
      </c>
      <c r="F3385" s="223" t="s">
        <v>1325</v>
      </c>
      <c r="G3385" s="457" t="s">
        <v>928</v>
      </c>
      <c r="H3385" s="223">
        <v>120</v>
      </c>
      <c r="I3385" s="223">
        <v>68</v>
      </c>
    </row>
    <row r="3386" spans="1:9" ht="15" customHeight="1" x14ac:dyDescent="0.25">
      <c r="A3386" s="223"/>
      <c r="B3386" s="223">
        <v>5</v>
      </c>
      <c r="C3386" s="223">
        <v>201811</v>
      </c>
      <c r="D3386" s="223">
        <v>201811</v>
      </c>
      <c r="E3386" s="223" t="s">
        <v>1067</v>
      </c>
      <c r="F3386" s="223" t="s">
        <v>1325</v>
      </c>
      <c r="G3386" s="457" t="s">
        <v>928</v>
      </c>
      <c r="H3386" s="223">
        <v>121</v>
      </c>
      <c r="I3386" s="223">
        <v>619</v>
      </c>
    </row>
    <row r="3387" spans="1:9" ht="15" customHeight="1" x14ac:dyDescent="0.25">
      <c r="A3387" s="223"/>
      <c r="B3387" s="223">
        <v>5</v>
      </c>
      <c r="C3387" s="223">
        <v>201811</v>
      </c>
      <c r="D3387" s="223">
        <v>201811</v>
      </c>
      <c r="E3387" s="223" t="s">
        <v>1067</v>
      </c>
      <c r="F3387" s="223" t="s">
        <v>1329</v>
      </c>
      <c r="G3387" s="457" t="s">
        <v>925</v>
      </c>
      <c r="H3387" s="223">
        <v>120</v>
      </c>
      <c r="I3387" s="223">
        <v>214</v>
      </c>
    </row>
    <row r="3388" spans="1:9" ht="15" customHeight="1" x14ac:dyDescent="0.25">
      <c r="A3388" s="223"/>
      <c r="B3388" s="223">
        <v>5</v>
      </c>
      <c r="C3388" s="223">
        <v>201811</v>
      </c>
      <c r="D3388" s="223">
        <v>201811</v>
      </c>
      <c r="E3388" s="223" t="s">
        <v>1067</v>
      </c>
      <c r="F3388" s="223" t="s">
        <v>1329</v>
      </c>
      <c r="G3388" s="457" t="s">
        <v>925</v>
      </c>
      <c r="H3388" s="223">
        <v>121</v>
      </c>
      <c r="I3388" s="223">
        <v>2145</v>
      </c>
    </row>
    <row r="3389" spans="1:9" ht="15" customHeight="1" x14ac:dyDescent="0.25">
      <c r="A3389" s="223"/>
      <c r="B3389" s="223">
        <v>5</v>
      </c>
      <c r="C3389" s="223">
        <v>201811</v>
      </c>
      <c r="D3389" s="223">
        <v>201811</v>
      </c>
      <c r="E3389" s="223" t="s">
        <v>1067</v>
      </c>
      <c r="F3389" s="223" t="s">
        <v>1331</v>
      </c>
      <c r="G3389" s="457" t="s">
        <v>939</v>
      </c>
      <c r="H3389" s="223">
        <v>120</v>
      </c>
      <c r="I3389" s="223">
        <v>310</v>
      </c>
    </row>
    <row r="3390" spans="1:9" ht="15" customHeight="1" x14ac:dyDescent="0.25">
      <c r="A3390" s="223"/>
      <c r="B3390" s="223">
        <v>5</v>
      </c>
      <c r="C3390" s="223">
        <v>201811</v>
      </c>
      <c r="D3390" s="223">
        <v>201811</v>
      </c>
      <c r="E3390" s="223" t="s">
        <v>1067</v>
      </c>
      <c r="F3390" s="223" t="s">
        <v>1331</v>
      </c>
      <c r="G3390" s="457" t="s">
        <v>939</v>
      </c>
      <c r="H3390" s="223">
        <v>121</v>
      </c>
      <c r="I3390" s="223">
        <v>3105</v>
      </c>
    </row>
    <row r="3391" spans="1:9" ht="15" customHeight="1" x14ac:dyDescent="0.25">
      <c r="A3391" s="223"/>
      <c r="B3391" s="223">
        <v>8</v>
      </c>
      <c r="C3391" s="223">
        <v>201811</v>
      </c>
      <c r="D3391" s="223">
        <v>201811</v>
      </c>
      <c r="E3391" s="223" t="s">
        <v>1068</v>
      </c>
      <c r="F3391" s="223">
        <v>19</v>
      </c>
      <c r="G3391" s="457" t="s">
        <v>940</v>
      </c>
      <c r="H3391" s="223">
        <v>120</v>
      </c>
      <c r="I3391" s="223">
        <v>144</v>
      </c>
    </row>
    <row r="3392" spans="1:9" ht="15" customHeight="1" x14ac:dyDescent="0.25">
      <c r="A3392" s="223"/>
      <c r="B3392" s="223">
        <v>8</v>
      </c>
      <c r="C3392" s="223">
        <v>201811</v>
      </c>
      <c r="D3392" s="223">
        <v>201811</v>
      </c>
      <c r="E3392" s="223" t="s">
        <v>1068</v>
      </c>
      <c r="F3392" s="224">
        <v>19</v>
      </c>
      <c r="G3392" s="457" t="s">
        <v>940</v>
      </c>
      <c r="H3392" s="223">
        <v>121</v>
      </c>
      <c r="I3392" s="223">
        <v>1194</v>
      </c>
    </row>
    <row r="3393" spans="1:9" ht="15" customHeight="1" x14ac:dyDescent="0.25">
      <c r="A3393" s="223"/>
      <c r="B3393" s="223">
        <v>8</v>
      </c>
      <c r="C3393" s="223">
        <v>201811</v>
      </c>
      <c r="D3393" s="223">
        <v>201811</v>
      </c>
      <c r="E3393" s="223" t="s">
        <v>1068</v>
      </c>
      <c r="F3393" s="224">
        <v>34</v>
      </c>
      <c r="G3393" s="457" t="s">
        <v>1024</v>
      </c>
      <c r="H3393" s="223">
        <v>120</v>
      </c>
      <c r="I3393" s="223">
        <v>28</v>
      </c>
    </row>
    <row r="3394" spans="1:9" ht="15" customHeight="1" x14ac:dyDescent="0.25">
      <c r="A3394" s="223"/>
      <c r="B3394" s="223">
        <v>8</v>
      </c>
      <c r="C3394" s="223">
        <v>201811</v>
      </c>
      <c r="D3394" s="223">
        <v>201811</v>
      </c>
      <c r="E3394" s="223" t="s">
        <v>1068</v>
      </c>
      <c r="F3394" s="223">
        <v>34</v>
      </c>
      <c r="G3394" s="457" t="s">
        <v>1024</v>
      </c>
      <c r="H3394" s="223">
        <v>121</v>
      </c>
      <c r="I3394" s="223">
        <v>252</v>
      </c>
    </row>
    <row r="3395" spans="1:9" ht="15" customHeight="1" x14ac:dyDescent="0.25">
      <c r="A3395" s="223"/>
      <c r="B3395" s="223">
        <v>8</v>
      </c>
      <c r="C3395" s="223">
        <v>201811</v>
      </c>
      <c r="D3395" s="223">
        <v>201811</v>
      </c>
      <c r="E3395" s="223" t="s">
        <v>1068</v>
      </c>
      <c r="F3395" s="223" t="s">
        <v>1309</v>
      </c>
      <c r="G3395" s="457" t="s">
        <v>1024</v>
      </c>
      <c r="H3395" s="223">
        <v>126</v>
      </c>
      <c r="I3395" s="223">
        <v>148</v>
      </c>
    </row>
    <row r="3396" spans="1:9" ht="15" customHeight="1" x14ac:dyDescent="0.25">
      <c r="A3396" s="223"/>
      <c r="B3396" s="223">
        <v>8</v>
      </c>
      <c r="C3396" s="223">
        <v>201811</v>
      </c>
      <c r="D3396" s="223">
        <v>201811</v>
      </c>
      <c r="E3396" s="223" t="s">
        <v>1068</v>
      </c>
      <c r="F3396" s="223">
        <v>45</v>
      </c>
      <c r="G3396" s="457" t="s">
        <v>920</v>
      </c>
      <c r="H3396" s="223">
        <v>120</v>
      </c>
      <c r="I3396" s="223">
        <v>119</v>
      </c>
    </row>
    <row r="3397" spans="1:9" ht="15" customHeight="1" x14ac:dyDescent="0.25">
      <c r="A3397" s="223"/>
      <c r="B3397" s="223">
        <v>8</v>
      </c>
      <c r="C3397" s="223">
        <v>201811</v>
      </c>
      <c r="D3397" s="223">
        <v>201811</v>
      </c>
      <c r="E3397" s="223" t="s">
        <v>1068</v>
      </c>
      <c r="F3397" s="224">
        <v>45</v>
      </c>
      <c r="G3397" s="457" t="s">
        <v>920</v>
      </c>
      <c r="H3397" s="223">
        <v>121</v>
      </c>
      <c r="I3397" s="223">
        <v>693</v>
      </c>
    </row>
    <row r="3398" spans="1:9" ht="15" customHeight="1" x14ac:dyDescent="0.25">
      <c r="A3398" s="223"/>
      <c r="B3398" s="223">
        <v>8</v>
      </c>
      <c r="C3398" s="223">
        <v>201811</v>
      </c>
      <c r="D3398" s="223">
        <v>201811</v>
      </c>
      <c r="E3398" s="223" t="s">
        <v>1068</v>
      </c>
      <c r="F3398" s="224" t="s">
        <v>1300</v>
      </c>
      <c r="G3398" s="457" t="s">
        <v>920</v>
      </c>
      <c r="H3398" s="223">
        <v>126</v>
      </c>
      <c r="I3398" s="223">
        <v>141</v>
      </c>
    </row>
    <row r="3399" spans="1:9" ht="15" customHeight="1" x14ac:dyDescent="0.25">
      <c r="A3399" s="223"/>
      <c r="B3399" s="223">
        <v>8</v>
      </c>
      <c r="C3399" s="223">
        <v>201811</v>
      </c>
      <c r="D3399" s="223">
        <v>201811</v>
      </c>
      <c r="E3399" s="223" t="s">
        <v>1068</v>
      </c>
      <c r="F3399" s="223" t="s">
        <v>1326</v>
      </c>
      <c r="G3399" s="457" t="s">
        <v>923</v>
      </c>
      <c r="H3399" s="223">
        <v>120</v>
      </c>
      <c r="I3399" s="223">
        <v>77</v>
      </c>
    </row>
    <row r="3400" spans="1:9" ht="15" customHeight="1" x14ac:dyDescent="0.25">
      <c r="A3400" s="223"/>
      <c r="B3400" s="223">
        <v>8</v>
      </c>
      <c r="C3400" s="223">
        <v>201811</v>
      </c>
      <c r="D3400" s="223">
        <v>201811</v>
      </c>
      <c r="E3400" s="223" t="s">
        <v>1068</v>
      </c>
      <c r="F3400" s="223" t="s">
        <v>1326</v>
      </c>
      <c r="G3400" s="457" t="s">
        <v>923</v>
      </c>
      <c r="H3400" s="223">
        <v>121</v>
      </c>
      <c r="I3400" s="223">
        <v>822</v>
      </c>
    </row>
    <row r="3401" spans="1:9" ht="15" customHeight="1" x14ac:dyDescent="0.25">
      <c r="A3401" s="223"/>
      <c r="B3401" s="223">
        <v>8</v>
      </c>
      <c r="C3401" s="223">
        <v>201811</v>
      </c>
      <c r="D3401" s="223">
        <v>201811</v>
      </c>
      <c r="E3401" s="223" t="s">
        <v>1068</v>
      </c>
      <c r="F3401" s="223">
        <v>69</v>
      </c>
      <c r="G3401" s="457" t="s">
        <v>937</v>
      </c>
      <c r="H3401" s="223">
        <v>120</v>
      </c>
      <c r="I3401" s="223">
        <v>453</v>
      </c>
    </row>
    <row r="3402" spans="1:9" ht="15" customHeight="1" x14ac:dyDescent="0.25">
      <c r="A3402" s="223"/>
      <c r="B3402" s="223">
        <v>8</v>
      </c>
      <c r="C3402" s="223">
        <v>201811</v>
      </c>
      <c r="D3402" s="223">
        <v>201811</v>
      </c>
      <c r="E3402" s="223" t="s">
        <v>1068</v>
      </c>
      <c r="F3402" s="223">
        <v>69</v>
      </c>
      <c r="G3402" s="457" t="s">
        <v>937</v>
      </c>
      <c r="H3402" s="223">
        <v>121</v>
      </c>
      <c r="I3402" s="223">
        <v>2718</v>
      </c>
    </row>
    <row r="3403" spans="1:9" ht="15" customHeight="1" x14ac:dyDescent="0.25">
      <c r="A3403" s="223"/>
      <c r="B3403" s="223">
        <v>8</v>
      </c>
      <c r="C3403" s="223">
        <v>201811</v>
      </c>
      <c r="D3403" s="223">
        <v>201811</v>
      </c>
      <c r="E3403" s="223" t="s">
        <v>1068</v>
      </c>
      <c r="F3403" s="223" t="s">
        <v>1334</v>
      </c>
      <c r="G3403" s="457" t="s">
        <v>937</v>
      </c>
      <c r="H3403" s="223">
        <v>126</v>
      </c>
      <c r="I3403" s="223">
        <v>621</v>
      </c>
    </row>
    <row r="3404" spans="1:9" ht="15" customHeight="1" x14ac:dyDescent="0.25">
      <c r="A3404" s="223"/>
      <c r="B3404" s="223">
        <v>8</v>
      </c>
      <c r="C3404" s="223">
        <v>201811</v>
      </c>
      <c r="D3404" s="223">
        <v>201811</v>
      </c>
      <c r="E3404" s="223" t="s">
        <v>1068</v>
      </c>
      <c r="F3404" s="223" t="s">
        <v>1312</v>
      </c>
      <c r="G3404" s="457" t="s">
        <v>930</v>
      </c>
      <c r="H3404" s="223">
        <v>120</v>
      </c>
      <c r="I3404" s="223">
        <v>274</v>
      </c>
    </row>
    <row r="3405" spans="1:9" ht="15" customHeight="1" x14ac:dyDescent="0.25">
      <c r="A3405" s="223"/>
      <c r="B3405" s="223">
        <v>8</v>
      </c>
      <c r="C3405" s="223">
        <v>201811</v>
      </c>
      <c r="D3405" s="223">
        <v>201811</v>
      </c>
      <c r="E3405" s="223" t="s">
        <v>1068</v>
      </c>
      <c r="F3405" s="223" t="s">
        <v>1312</v>
      </c>
      <c r="G3405" s="457" t="s">
        <v>930</v>
      </c>
      <c r="H3405" s="223">
        <v>121</v>
      </c>
      <c r="I3405" s="223">
        <v>1679</v>
      </c>
    </row>
    <row r="3406" spans="1:9" ht="15" customHeight="1" x14ac:dyDescent="0.25">
      <c r="A3406" s="223"/>
      <c r="B3406" s="223">
        <v>8</v>
      </c>
      <c r="C3406" s="223">
        <v>201811</v>
      </c>
      <c r="D3406" s="223">
        <v>201811</v>
      </c>
      <c r="E3406" s="223" t="s">
        <v>1068</v>
      </c>
      <c r="F3406" s="223" t="s">
        <v>1311</v>
      </c>
      <c r="G3406" s="457" t="s">
        <v>930</v>
      </c>
      <c r="H3406" s="223">
        <v>126</v>
      </c>
      <c r="I3406" s="223">
        <v>365</v>
      </c>
    </row>
    <row r="3407" spans="1:9" ht="15" customHeight="1" x14ac:dyDescent="0.25">
      <c r="A3407" s="223"/>
      <c r="B3407" s="223">
        <v>8</v>
      </c>
      <c r="C3407" s="223">
        <v>201811</v>
      </c>
      <c r="D3407" s="223">
        <v>201811</v>
      </c>
      <c r="E3407" s="223" t="s">
        <v>1068</v>
      </c>
      <c r="F3407" s="224" t="s">
        <v>1323</v>
      </c>
      <c r="G3407" s="457" t="s">
        <v>928</v>
      </c>
      <c r="H3407" s="223">
        <v>120</v>
      </c>
      <c r="I3407" s="223">
        <v>62</v>
      </c>
    </row>
    <row r="3408" spans="1:9" ht="15" customHeight="1" x14ac:dyDescent="0.25">
      <c r="A3408" s="223"/>
      <c r="B3408" s="223">
        <v>8</v>
      </c>
      <c r="C3408" s="223">
        <v>201811</v>
      </c>
      <c r="D3408" s="223">
        <v>201811</v>
      </c>
      <c r="E3408" s="223" t="s">
        <v>1068</v>
      </c>
      <c r="F3408" s="224" t="s">
        <v>1323</v>
      </c>
      <c r="G3408" s="457" t="s">
        <v>928</v>
      </c>
      <c r="H3408" s="223">
        <v>121</v>
      </c>
      <c r="I3408" s="223">
        <v>460</v>
      </c>
    </row>
    <row r="3409" spans="1:9" ht="15" customHeight="1" x14ac:dyDescent="0.25">
      <c r="A3409" s="223"/>
      <c r="B3409" s="223">
        <v>8</v>
      </c>
      <c r="C3409" s="223">
        <v>201811</v>
      </c>
      <c r="D3409" s="223">
        <v>201811</v>
      </c>
      <c r="E3409" s="223" t="s">
        <v>1068</v>
      </c>
      <c r="F3409" s="224" t="s">
        <v>1332</v>
      </c>
      <c r="G3409" s="457" t="s">
        <v>913</v>
      </c>
      <c r="H3409" s="223">
        <v>120</v>
      </c>
      <c r="I3409" s="223">
        <v>209</v>
      </c>
    </row>
    <row r="3410" spans="1:9" ht="15" customHeight="1" x14ac:dyDescent="0.25">
      <c r="A3410" s="223"/>
      <c r="B3410" s="223">
        <v>8</v>
      </c>
      <c r="C3410" s="223">
        <v>201811</v>
      </c>
      <c r="D3410" s="223">
        <v>201811</v>
      </c>
      <c r="E3410" s="223" t="s">
        <v>1068</v>
      </c>
      <c r="F3410" s="223" t="s">
        <v>1332</v>
      </c>
      <c r="G3410" s="457" t="s">
        <v>913</v>
      </c>
      <c r="H3410" s="223">
        <v>121</v>
      </c>
      <c r="I3410" s="223">
        <v>2043</v>
      </c>
    </row>
    <row r="3411" spans="1:9" ht="15" customHeight="1" x14ac:dyDescent="0.25">
      <c r="A3411" s="223"/>
      <c r="B3411" s="223">
        <v>34</v>
      </c>
      <c r="C3411" s="223">
        <v>201811</v>
      </c>
      <c r="D3411" s="223">
        <v>201811</v>
      </c>
      <c r="E3411" s="223" t="s">
        <v>1069</v>
      </c>
      <c r="F3411" s="223">
        <v>33</v>
      </c>
      <c r="G3411" s="457" t="s">
        <v>1024</v>
      </c>
      <c r="H3411" s="223">
        <v>120</v>
      </c>
      <c r="I3411" s="223">
        <v>34</v>
      </c>
    </row>
    <row r="3412" spans="1:9" ht="15" customHeight="1" x14ac:dyDescent="0.25">
      <c r="A3412" s="223"/>
      <c r="B3412" s="223">
        <v>34</v>
      </c>
      <c r="C3412" s="223">
        <v>201811</v>
      </c>
      <c r="D3412" s="223">
        <v>201811</v>
      </c>
      <c r="E3412" s="223" t="s">
        <v>1069</v>
      </c>
      <c r="F3412" s="223">
        <v>33</v>
      </c>
      <c r="G3412" s="457" t="s">
        <v>1024</v>
      </c>
      <c r="H3412" s="223">
        <v>121</v>
      </c>
      <c r="I3412" s="223">
        <v>297</v>
      </c>
    </row>
    <row r="3413" spans="1:9" ht="15" customHeight="1" x14ac:dyDescent="0.25">
      <c r="A3413" s="223"/>
      <c r="B3413" s="223">
        <v>34</v>
      </c>
      <c r="C3413" s="223">
        <v>201811</v>
      </c>
      <c r="D3413" s="223">
        <v>201811</v>
      </c>
      <c r="E3413" s="223" t="s">
        <v>1069</v>
      </c>
      <c r="F3413" s="223" t="s">
        <v>1310</v>
      </c>
      <c r="G3413" s="457" t="s">
        <v>1024</v>
      </c>
      <c r="H3413" s="223">
        <v>126</v>
      </c>
      <c r="I3413" s="223">
        <v>133</v>
      </c>
    </row>
    <row r="3414" spans="1:9" ht="15" customHeight="1" x14ac:dyDescent="0.25">
      <c r="A3414" s="223"/>
      <c r="B3414" s="223">
        <v>34</v>
      </c>
      <c r="C3414" s="223">
        <v>201811</v>
      </c>
      <c r="D3414" s="223">
        <v>201811</v>
      </c>
      <c r="E3414" s="223" t="s">
        <v>1069</v>
      </c>
      <c r="F3414" s="223">
        <v>46</v>
      </c>
      <c r="G3414" s="457" t="s">
        <v>920</v>
      </c>
      <c r="H3414" s="223">
        <v>120</v>
      </c>
      <c r="I3414" s="223">
        <v>131</v>
      </c>
    </row>
    <row r="3415" spans="1:9" ht="15" customHeight="1" x14ac:dyDescent="0.25">
      <c r="A3415" s="223"/>
      <c r="B3415" s="223">
        <v>34</v>
      </c>
      <c r="C3415" s="223">
        <v>201811</v>
      </c>
      <c r="D3415" s="223">
        <v>201811</v>
      </c>
      <c r="E3415" s="223" t="s">
        <v>1069</v>
      </c>
      <c r="F3415" s="223">
        <v>46</v>
      </c>
      <c r="G3415" s="457" t="s">
        <v>920</v>
      </c>
      <c r="H3415" s="223">
        <v>121</v>
      </c>
      <c r="I3415" s="223">
        <v>876</v>
      </c>
    </row>
    <row r="3416" spans="1:9" ht="15" customHeight="1" x14ac:dyDescent="0.25">
      <c r="A3416" s="223"/>
      <c r="B3416" s="223">
        <v>34</v>
      </c>
      <c r="C3416" s="223">
        <v>201811</v>
      </c>
      <c r="D3416" s="223">
        <v>201811</v>
      </c>
      <c r="E3416" s="223" t="s">
        <v>1069</v>
      </c>
      <c r="F3416" s="223" t="s">
        <v>1303</v>
      </c>
      <c r="G3416" s="457" t="s">
        <v>920</v>
      </c>
      <c r="H3416" s="223">
        <v>126</v>
      </c>
      <c r="I3416" s="223">
        <v>205</v>
      </c>
    </row>
    <row r="3417" spans="1:9" ht="15" customHeight="1" x14ac:dyDescent="0.25">
      <c r="A3417" s="223"/>
      <c r="B3417" s="223">
        <v>34</v>
      </c>
      <c r="C3417" s="223">
        <v>201811</v>
      </c>
      <c r="D3417" s="223">
        <v>201811</v>
      </c>
      <c r="E3417" s="223" t="s">
        <v>1069</v>
      </c>
      <c r="F3417" s="223" t="s">
        <v>1314</v>
      </c>
      <c r="G3417" s="457" t="s">
        <v>930</v>
      </c>
      <c r="H3417" s="223">
        <v>120</v>
      </c>
      <c r="I3417" s="223">
        <v>130</v>
      </c>
    </row>
    <row r="3418" spans="1:9" ht="15" customHeight="1" x14ac:dyDescent="0.25">
      <c r="A3418" s="223"/>
      <c r="B3418" s="223">
        <v>34</v>
      </c>
      <c r="C3418" s="223">
        <v>201811</v>
      </c>
      <c r="D3418" s="223">
        <v>201811</v>
      </c>
      <c r="E3418" s="223" t="s">
        <v>1069</v>
      </c>
      <c r="F3418" s="223" t="s">
        <v>1314</v>
      </c>
      <c r="G3418" s="457" t="s">
        <v>930</v>
      </c>
      <c r="H3418" s="223">
        <v>121</v>
      </c>
      <c r="I3418" s="223">
        <v>1029</v>
      </c>
    </row>
    <row r="3419" spans="1:9" ht="15" customHeight="1" x14ac:dyDescent="0.25">
      <c r="A3419" s="223"/>
      <c r="B3419" s="223">
        <v>34</v>
      </c>
      <c r="C3419" s="223">
        <v>201811</v>
      </c>
      <c r="D3419" s="223">
        <v>201811</v>
      </c>
      <c r="E3419" s="223" t="s">
        <v>1069</v>
      </c>
      <c r="F3419" s="223" t="s">
        <v>1313</v>
      </c>
      <c r="G3419" s="457" t="s">
        <v>930</v>
      </c>
      <c r="H3419" s="223">
        <v>126</v>
      </c>
      <c r="I3419" s="223">
        <v>213</v>
      </c>
    </row>
    <row r="3420" spans="1:9" ht="15" customHeight="1" x14ac:dyDescent="0.25">
      <c r="A3420" s="223"/>
      <c r="B3420" s="223">
        <v>34</v>
      </c>
      <c r="C3420" s="223">
        <v>201811</v>
      </c>
      <c r="D3420" s="223">
        <v>201811</v>
      </c>
      <c r="E3420" s="223" t="s">
        <v>1069</v>
      </c>
      <c r="F3420" s="223" t="s">
        <v>1324</v>
      </c>
      <c r="G3420" s="457" t="s">
        <v>928</v>
      </c>
      <c r="H3420" s="223">
        <v>120</v>
      </c>
      <c r="I3420" s="223">
        <v>56</v>
      </c>
    </row>
    <row r="3421" spans="1:9" ht="15" customHeight="1" x14ac:dyDescent="0.25">
      <c r="A3421" s="223"/>
      <c r="B3421" s="223">
        <v>34</v>
      </c>
      <c r="C3421" s="223">
        <v>201811</v>
      </c>
      <c r="D3421" s="223">
        <v>201811</v>
      </c>
      <c r="E3421" s="223" t="s">
        <v>1069</v>
      </c>
      <c r="F3421" s="223" t="s">
        <v>1324</v>
      </c>
      <c r="G3421" s="457" t="s">
        <v>928</v>
      </c>
      <c r="H3421" s="223">
        <v>121</v>
      </c>
      <c r="I3421" s="223">
        <v>546</v>
      </c>
    </row>
    <row r="3422" spans="1:9" ht="15" customHeight="1" x14ac:dyDescent="0.25">
      <c r="A3422" s="223"/>
      <c r="B3422" s="223">
        <v>34</v>
      </c>
      <c r="C3422" s="223">
        <v>201811</v>
      </c>
      <c r="D3422" s="223">
        <v>201811</v>
      </c>
      <c r="E3422" s="223" t="s">
        <v>1069</v>
      </c>
      <c r="F3422" s="223" t="s">
        <v>1306</v>
      </c>
      <c r="G3422" s="457" t="s">
        <v>941</v>
      </c>
      <c r="H3422" s="223">
        <v>120</v>
      </c>
      <c r="I3422" s="223">
        <v>416</v>
      </c>
    </row>
    <row r="3423" spans="1:9" ht="15" customHeight="1" x14ac:dyDescent="0.25">
      <c r="A3423" s="223"/>
      <c r="B3423" s="223">
        <v>34</v>
      </c>
      <c r="C3423" s="223">
        <v>201811</v>
      </c>
      <c r="D3423" s="223">
        <v>201811</v>
      </c>
      <c r="E3423" s="223" t="s">
        <v>1069</v>
      </c>
      <c r="F3423" s="224" t="s">
        <v>1306</v>
      </c>
      <c r="G3423" s="457" t="s">
        <v>941</v>
      </c>
      <c r="H3423" s="223">
        <v>121</v>
      </c>
      <c r="I3423" s="223">
        <v>2764</v>
      </c>
    </row>
    <row r="3424" spans="1:9" ht="15" customHeight="1" x14ac:dyDescent="0.25">
      <c r="A3424" s="223"/>
      <c r="B3424" s="223">
        <v>34</v>
      </c>
      <c r="C3424" s="223">
        <v>201811</v>
      </c>
      <c r="D3424" s="223">
        <v>201811</v>
      </c>
      <c r="E3424" s="223" t="s">
        <v>1069</v>
      </c>
      <c r="F3424" s="224" t="s">
        <v>1305</v>
      </c>
      <c r="G3424" s="457" t="s">
        <v>941</v>
      </c>
      <c r="H3424" s="223">
        <v>126</v>
      </c>
      <c r="I3424" s="223">
        <v>483</v>
      </c>
    </row>
    <row r="3425" spans="1:9" ht="15" customHeight="1" x14ac:dyDescent="0.25">
      <c r="A3425" s="223"/>
      <c r="B3425" s="223">
        <v>34</v>
      </c>
      <c r="C3425" s="223">
        <v>201811</v>
      </c>
      <c r="D3425" s="223">
        <v>201811</v>
      </c>
      <c r="E3425" s="223" t="s">
        <v>1069</v>
      </c>
      <c r="F3425" s="223" t="s">
        <v>1320</v>
      </c>
      <c r="G3425" s="457" t="s">
        <v>1003</v>
      </c>
      <c r="H3425" s="223">
        <v>120</v>
      </c>
      <c r="I3425" s="223">
        <v>68</v>
      </c>
    </row>
    <row r="3426" spans="1:9" ht="15" customHeight="1" x14ac:dyDescent="0.25">
      <c r="A3426" s="223"/>
      <c r="B3426" s="223">
        <v>34</v>
      </c>
      <c r="C3426" s="223">
        <v>201811</v>
      </c>
      <c r="D3426" s="223">
        <v>201811</v>
      </c>
      <c r="E3426" s="223" t="s">
        <v>1069</v>
      </c>
      <c r="F3426" s="223" t="s">
        <v>1320</v>
      </c>
      <c r="G3426" s="457" t="s">
        <v>1003</v>
      </c>
      <c r="H3426" s="223">
        <v>121</v>
      </c>
      <c r="I3426" s="223">
        <v>677</v>
      </c>
    </row>
    <row r="3427" spans="1:9" ht="15" customHeight="1" x14ac:dyDescent="0.25">
      <c r="A3427" s="223"/>
      <c r="B3427" s="223">
        <v>34</v>
      </c>
      <c r="C3427" s="223">
        <v>201811</v>
      </c>
      <c r="D3427" s="223">
        <v>201811</v>
      </c>
      <c r="E3427" s="223" t="s">
        <v>1069</v>
      </c>
      <c r="F3427" s="223" t="s">
        <v>1319</v>
      </c>
      <c r="G3427" s="457" t="s">
        <v>1003</v>
      </c>
      <c r="H3427" s="223">
        <v>126</v>
      </c>
      <c r="I3427" s="223">
        <v>104</v>
      </c>
    </row>
    <row r="3428" spans="1:9" ht="15" customHeight="1" x14ac:dyDescent="0.25">
      <c r="A3428" s="450"/>
      <c r="B3428" s="461">
        <v>36</v>
      </c>
      <c r="C3428" s="461">
        <v>201811</v>
      </c>
      <c r="D3428" s="461">
        <v>201811</v>
      </c>
      <c r="E3428" s="462" t="s">
        <v>1070</v>
      </c>
      <c r="F3428" s="462" t="s">
        <v>1336</v>
      </c>
      <c r="G3428" s="461" t="s">
        <v>937</v>
      </c>
      <c r="H3428" s="461">
        <v>120</v>
      </c>
      <c r="I3428" s="461">
        <v>167</v>
      </c>
    </row>
    <row r="3429" spans="1:9" ht="15" customHeight="1" x14ac:dyDescent="0.25">
      <c r="A3429" s="450"/>
      <c r="B3429" s="461">
        <v>36</v>
      </c>
      <c r="C3429" s="461">
        <v>201811</v>
      </c>
      <c r="D3429" s="461">
        <v>201811</v>
      </c>
      <c r="E3429" s="462" t="s">
        <v>1070</v>
      </c>
      <c r="F3429" s="461" t="s">
        <v>1336</v>
      </c>
      <c r="G3429" s="461" t="s">
        <v>937</v>
      </c>
      <c r="H3429" s="461">
        <v>121</v>
      </c>
      <c r="I3429" s="461">
        <v>1506</v>
      </c>
    </row>
    <row r="3430" spans="1:9" ht="15" customHeight="1" x14ac:dyDescent="0.25">
      <c r="A3430" s="450"/>
      <c r="B3430" s="461">
        <v>36</v>
      </c>
      <c r="C3430" s="461">
        <v>201811</v>
      </c>
      <c r="D3430" s="461">
        <v>201811</v>
      </c>
      <c r="E3430" s="462" t="s">
        <v>1070</v>
      </c>
      <c r="F3430" s="461" t="s">
        <v>1318</v>
      </c>
      <c r="G3430" s="461" t="s">
        <v>1003</v>
      </c>
      <c r="H3430" s="461">
        <v>120</v>
      </c>
      <c r="I3430" s="461">
        <v>51</v>
      </c>
    </row>
    <row r="3431" spans="1:9" ht="15" customHeight="1" x14ac:dyDescent="0.25">
      <c r="A3431" s="450"/>
      <c r="B3431" s="461">
        <v>36</v>
      </c>
      <c r="C3431" s="461">
        <v>201811</v>
      </c>
      <c r="D3431" s="461">
        <v>201811</v>
      </c>
      <c r="E3431" s="462" t="s">
        <v>1070</v>
      </c>
      <c r="F3431" s="462" t="s">
        <v>1318</v>
      </c>
      <c r="G3431" s="461" t="s">
        <v>1003</v>
      </c>
      <c r="H3431" s="461">
        <v>121</v>
      </c>
      <c r="I3431" s="461">
        <v>601</v>
      </c>
    </row>
    <row r="3432" spans="1:9" ht="15" customHeight="1" x14ac:dyDescent="0.25">
      <c r="A3432" s="450"/>
      <c r="B3432" s="461">
        <v>36</v>
      </c>
      <c r="C3432" s="461">
        <v>201811</v>
      </c>
      <c r="D3432" s="461">
        <v>201811</v>
      </c>
      <c r="E3432" s="462" t="s">
        <v>1070</v>
      </c>
      <c r="F3432" s="462" t="s">
        <v>1317</v>
      </c>
      <c r="G3432" s="461" t="s">
        <v>1003</v>
      </c>
      <c r="H3432" s="461">
        <v>126</v>
      </c>
      <c r="I3432" s="461">
        <v>82</v>
      </c>
    </row>
    <row r="3433" spans="1:9" ht="15" customHeight="1" x14ac:dyDescent="0.25">
      <c r="A3433" s="450"/>
      <c r="B3433" s="461">
        <v>36</v>
      </c>
      <c r="C3433" s="461">
        <v>201811</v>
      </c>
      <c r="D3433" s="461">
        <v>201811</v>
      </c>
      <c r="E3433" s="462" t="s">
        <v>1070</v>
      </c>
      <c r="F3433" s="462" t="s">
        <v>1330</v>
      </c>
      <c r="G3433" s="461" t="s">
        <v>939</v>
      </c>
      <c r="H3433" s="461">
        <v>120</v>
      </c>
      <c r="I3433" s="461">
        <v>236</v>
      </c>
    </row>
    <row r="3434" spans="1:9" ht="15" customHeight="1" x14ac:dyDescent="0.25">
      <c r="A3434" s="450"/>
      <c r="B3434" s="461">
        <v>36</v>
      </c>
      <c r="C3434" s="461">
        <v>201811</v>
      </c>
      <c r="D3434" s="461">
        <v>201811</v>
      </c>
      <c r="E3434" s="462" t="s">
        <v>1070</v>
      </c>
      <c r="F3434" s="461" t="s">
        <v>1330</v>
      </c>
      <c r="G3434" s="461" t="s">
        <v>939</v>
      </c>
      <c r="H3434" s="461">
        <v>121</v>
      </c>
      <c r="I3434" s="461">
        <v>2118</v>
      </c>
    </row>
    <row r="3435" spans="1:9" ht="15" customHeight="1" x14ac:dyDescent="0.25">
      <c r="A3435" s="450"/>
      <c r="B3435" s="451">
        <v>4</v>
      </c>
      <c r="C3435" s="451">
        <v>201908</v>
      </c>
      <c r="D3435" s="450">
        <v>201811</v>
      </c>
      <c r="E3435" s="462" t="s">
        <v>1066</v>
      </c>
      <c r="F3435" s="450">
        <v>47</v>
      </c>
      <c r="G3435" s="457" t="s">
        <v>920</v>
      </c>
      <c r="H3435" s="450">
        <v>120</v>
      </c>
      <c r="I3435" s="450">
        <v>-2</v>
      </c>
    </row>
    <row r="3436" spans="1:9" ht="15" customHeight="1" x14ac:dyDescent="0.25">
      <c r="A3436" s="450"/>
      <c r="B3436" s="451">
        <v>4</v>
      </c>
      <c r="C3436" s="451">
        <v>201908</v>
      </c>
      <c r="D3436" s="450">
        <v>201811</v>
      </c>
      <c r="E3436" s="462" t="s">
        <v>1066</v>
      </c>
      <c r="F3436" s="450" t="s">
        <v>1304</v>
      </c>
      <c r="G3436" s="457" t="s">
        <v>920</v>
      </c>
      <c r="H3436" s="450">
        <v>126</v>
      </c>
      <c r="I3436" s="450">
        <v>-1</v>
      </c>
    </row>
    <row r="3437" spans="1:9" ht="15" customHeight="1" x14ac:dyDescent="0.25">
      <c r="A3437" s="450"/>
      <c r="B3437" s="451">
        <v>4</v>
      </c>
      <c r="C3437" s="451">
        <v>201908</v>
      </c>
      <c r="D3437" s="450">
        <v>201811</v>
      </c>
      <c r="E3437" s="462" t="s">
        <v>1066</v>
      </c>
      <c r="F3437" s="450" t="s">
        <v>1327</v>
      </c>
      <c r="G3437" s="457" t="s">
        <v>923</v>
      </c>
      <c r="H3437" s="450">
        <v>121</v>
      </c>
      <c r="I3437" s="450">
        <v>1</v>
      </c>
    </row>
    <row r="3438" spans="1:9" ht="15" customHeight="1" x14ac:dyDescent="0.25">
      <c r="A3438" s="450"/>
      <c r="B3438" s="451">
        <v>4</v>
      </c>
      <c r="C3438" s="451">
        <v>201908</v>
      </c>
      <c r="D3438" s="450">
        <v>201811</v>
      </c>
      <c r="E3438" s="462" t="s">
        <v>1066</v>
      </c>
      <c r="F3438" s="457" t="s">
        <v>1308</v>
      </c>
      <c r="G3438" s="457" t="s">
        <v>941</v>
      </c>
      <c r="H3438" s="450">
        <v>120</v>
      </c>
      <c r="I3438" s="450">
        <v>-1</v>
      </c>
    </row>
    <row r="3439" spans="1:9" ht="15" customHeight="1" x14ac:dyDescent="0.25">
      <c r="A3439" s="450"/>
      <c r="B3439" s="451">
        <v>4</v>
      </c>
      <c r="C3439" s="451">
        <v>201908</v>
      </c>
      <c r="D3439" s="450">
        <v>201811</v>
      </c>
      <c r="E3439" s="462" t="s">
        <v>1066</v>
      </c>
      <c r="F3439" s="457" t="s">
        <v>1308</v>
      </c>
      <c r="G3439" s="457" t="s">
        <v>941</v>
      </c>
      <c r="H3439" s="450">
        <v>121</v>
      </c>
      <c r="I3439" s="450">
        <v>2</v>
      </c>
    </row>
    <row r="3440" spans="1:9" ht="15" customHeight="1" x14ac:dyDescent="0.25">
      <c r="A3440" s="450"/>
      <c r="B3440" s="451">
        <v>4</v>
      </c>
      <c r="C3440" s="451">
        <v>201908</v>
      </c>
      <c r="D3440" s="450">
        <v>201811</v>
      </c>
      <c r="E3440" s="462" t="s">
        <v>1066</v>
      </c>
      <c r="F3440" s="457" t="s">
        <v>1328</v>
      </c>
      <c r="G3440" s="457" t="s">
        <v>925</v>
      </c>
      <c r="H3440" s="450">
        <v>120</v>
      </c>
      <c r="I3440" s="450">
        <v>-1</v>
      </c>
    </row>
    <row r="3441" spans="1:9" ht="15" customHeight="1" x14ac:dyDescent="0.25">
      <c r="A3441" s="450"/>
      <c r="B3441" s="451">
        <v>4</v>
      </c>
      <c r="C3441" s="451">
        <v>201908</v>
      </c>
      <c r="D3441" s="450">
        <v>201811</v>
      </c>
      <c r="E3441" s="462" t="s">
        <v>1066</v>
      </c>
      <c r="F3441" s="450" t="s">
        <v>1328</v>
      </c>
      <c r="G3441" s="457" t="s">
        <v>925</v>
      </c>
      <c r="H3441" s="450">
        <v>121</v>
      </c>
      <c r="I3441" s="450">
        <v>1</v>
      </c>
    </row>
    <row r="3442" spans="1:9" ht="15" customHeight="1" x14ac:dyDescent="0.25">
      <c r="A3442" s="450"/>
      <c r="B3442" s="451">
        <v>4</v>
      </c>
      <c r="C3442" s="451">
        <v>201908</v>
      </c>
      <c r="D3442" s="450">
        <v>201811</v>
      </c>
      <c r="E3442" s="462" t="s">
        <v>1066</v>
      </c>
      <c r="F3442" s="450" t="s">
        <v>1322</v>
      </c>
      <c r="G3442" s="457" t="s">
        <v>1003</v>
      </c>
      <c r="H3442" s="450">
        <v>121</v>
      </c>
      <c r="I3442" s="450">
        <v>2</v>
      </c>
    </row>
    <row r="3443" spans="1:9" ht="15" customHeight="1" x14ac:dyDescent="0.25">
      <c r="A3443" s="450"/>
      <c r="B3443" s="451">
        <v>4</v>
      </c>
      <c r="C3443" s="451">
        <v>201908</v>
      </c>
      <c r="D3443" s="450">
        <v>201811</v>
      </c>
      <c r="E3443" s="462" t="s">
        <v>1066</v>
      </c>
      <c r="F3443" s="450" t="s">
        <v>1333</v>
      </c>
      <c r="G3443" s="457" t="s">
        <v>913</v>
      </c>
      <c r="H3443" s="450">
        <v>121</v>
      </c>
      <c r="I3443" s="450">
        <v>3</v>
      </c>
    </row>
    <row r="3444" spans="1:9" ht="15" customHeight="1" x14ac:dyDescent="0.25">
      <c r="A3444" s="450"/>
      <c r="B3444" s="451">
        <v>5</v>
      </c>
      <c r="C3444" s="451">
        <v>201908</v>
      </c>
      <c r="D3444" s="450">
        <v>201811</v>
      </c>
      <c r="E3444" s="462" t="s">
        <v>1067</v>
      </c>
      <c r="F3444" s="450">
        <v>18</v>
      </c>
      <c r="G3444" s="457" t="s">
        <v>940</v>
      </c>
      <c r="H3444" s="450">
        <v>120</v>
      </c>
      <c r="I3444" s="450">
        <v>-1</v>
      </c>
    </row>
    <row r="3445" spans="1:9" ht="15" customHeight="1" x14ac:dyDescent="0.25">
      <c r="A3445" s="450"/>
      <c r="B3445" s="451">
        <v>5</v>
      </c>
      <c r="C3445" s="451">
        <v>201908</v>
      </c>
      <c r="D3445" s="450">
        <v>201811</v>
      </c>
      <c r="E3445" s="462" t="s">
        <v>1067</v>
      </c>
      <c r="F3445" s="450">
        <v>18</v>
      </c>
      <c r="G3445" s="457" t="s">
        <v>940</v>
      </c>
      <c r="H3445" s="450">
        <v>121</v>
      </c>
      <c r="I3445" s="450">
        <v>2</v>
      </c>
    </row>
    <row r="3446" spans="1:9" ht="15" customHeight="1" x14ac:dyDescent="0.25">
      <c r="A3446" s="450"/>
      <c r="B3446" s="451">
        <v>5</v>
      </c>
      <c r="C3446" s="451">
        <v>201908</v>
      </c>
      <c r="D3446" s="450">
        <v>201811</v>
      </c>
      <c r="E3446" s="462" t="s">
        <v>1067</v>
      </c>
      <c r="F3446" s="450" t="s">
        <v>1316</v>
      </c>
      <c r="G3446" s="457" t="s">
        <v>930</v>
      </c>
      <c r="H3446" s="450">
        <v>120</v>
      </c>
      <c r="I3446" s="450">
        <v>1</v>
      </c>
    </row>
    <row r="3447" spans="1:9" ht="15" customHeight="1" x14ac:dyDescent="0.25">
      <c r="A3447" s="450"/>
      <c r="B3447" s="451">
        <v>5</v>
      </c>
      <c r="C3447" s="451">
        <v>201908</v>
      </c>
      <c r="D3447" s="450">
        <v>201811</v>
      </c>
      <c r="E3447" s="462" t="s">
        <v>1067</v>
      </c>
      <c r="F3447" s="457" t="s">
        <v>1316</v>
      </c>
      <c r="G3447" s="457" t="s">
        <v>930</v>
      </c>
      <c r="H3447" s="450">
        <v>121</v>
      </c>
      <c r="I3447" s="450">
        <v>3</v>
      </c>
    </row>
    <row r="3448" spans="1:9" ht="15" customHeight="1" x14ac:dyDescent="0.25">
      <c r="A3448" s="450"/>
      <c r="B3448" s="451">
        <v>5</v>
      </c>
      <c r="C3448" s="451">
        <v>201908</v>
      </c>
      <c r="D3448" s="450">
        <v>201811</v>
      </c>
      <c r="E3448" s="462" t="s">
        <v>1067</v>
      </c>
      <c r="F3448" s="457" t="s">
        <v>1325</v>
      </c>
      <c r="G3448" s="457" t="s">
        <v>928</v>
      </c>
      <c r="H3448" s="450">
        <v>120</v>
      </c>
      <c r="I3448" s="450">
        <v>1</v>
      </c>
    </row>
    <row r="3449" spans="1:9" ht="15" customHeight="1" x14ac:dyDescent="0.25">
      <c r="A3449" s="450"/>
      <c r="B3449" s="451">
        <v>5</v>
      </c>
      <c r="C3449" s="451">
        <v>201908</v>
      </c>
      <c r="D3449" s="450">
        <v>201811</v>
      </c>
      <c r="E3449" s="462" t="s">
        <v>1067</v>
      </c>
      <c r="F3449" s="457" t="s">
        <v>1329</v>
      </c>
      <c r="G3449" s="457" t="s">
        <v>925</v>
      </c>
      <c r="H3449" s="450">
        <v>121</v>
      </c>
      <c r="I3449" s="450">
        <v>1</v>
      </c>
    </row>
    <row r="3450" spans="1:9" ht="15" customHeight="1" x14ac:dyDescent="0.25">
      <c r="A3450" s="450"/>
      <c r="B3450" s="451">
        <v>5</v>
      </c>
      <c r="C3450" s="451">
        <v>201908</v>
      </c>
      <c r="D3450" s="450">
        <v>201811</v>
      </c>
      <c r="E3450" s="462" t="s">
        <v>1067</v>
      </c>
      <c r="F3450" s="457" t="s">
        <v>1331</v>
      </c>
      <c r="G3450" s="457" t="s">
        <v>939</v>
      </c>
      <c r="H3450" s="450">
        <v>120</v>
      </c>
      <c r="I3450" s="450">
        <v>1</v>
      </c>
    </row>
    <row r="3451" spans="1:9" ht="15" customHeight="1" x14ac:dyDescent="0.25">
      <c r="A3451" s="450"/>
      <c r="B3451" s="451">
        <v>5</v>
      </c>
      <c r="C3451" s="451">
        <v>201908</v>
      </c>
      <c r="D3451" s="450">
        <v>201811</v>
      </c>
      <c r="E3451" s="462" t="s">
        <v>1067</v>
      </c>
      <c r="F3451" s="457" t="s">
        <v>1331</v>
      </c>
      <c r="G3451" s="457" t="s">
        <v>939</v>
      </c>
      <c r="H3451" s="450">
        <v>121</v>
      </c>
      <c r="I3451" s="450">
        <v>-1</v>
      </c>
    </row>
    <row r="3452" spans="1:9" ht="15" customHeight="1" x14ac:dyDescent="0.25">
      <c r="A3452" s="450"/>
      <c r="B3452" s="451">
        <v>8</v>
      </c>
      <c r="C3452" s="451">
        <v>201908</v>
      </c>
      <c r="D3452" s="450">
        <v>201811</v>
      </c>
      <c r="E3452" s="462" t="s">
        <v>1068</v>
      </c>
      <c r="F3452" s="457">
        <v>19</v>
      </c>
      <c r="G3452" s="457" t="s">
        <v>940</v>
      </c>
      <c r="H3452" s="450">
        <v>120</v>
      </c>
      <c r="I3452" s="450">
        <v>1</v>
      </c>
    </row>
    <row r="3453" spans="1:9" ht="15" customHeight="1" x14ac:dyDescent="0.25">
      <c r="A3453" s="450"/>
      <c r="B3453" s="451">
        <v>8</v>
      </c>
      <c r="C3453" s="451">
        <v>201908</v>
      </c>
      <c r="D3453" s="450">
        <v>201811</v>
      </c>
      <c r="E3453" s="462" t="s">
        <v>1068</v>
      </c>
      <c r="F3453" s="457">
        <v>34</v>
      </c>
      <c r="G3453" s="457" t="s">
        <v>1024</v>
      </c>
      <c r="H3453" s="450">
        <v>120</v>
      </c>
      <c r="I3453" s="450">
        <v>-1</v>
      </c>
    </row>
    <row r="3454" spans="1:9" ht="15" customHeight="1" x14ac:dyDescent="0.25">
      <c r="A3454" s="450"/>
      <c r="B3454" s="451">
        <v>8</v>
      </c>
      <c r="C3454" s="451">
        <v>201908</v>
      </c>
      <c r="D3454" s="450">
        <v>201811</v>
      </c>
      <c r="E3454" s="462" t="s">
        <v>1068</v>
      </c>
      <c r="F3454" s="450">
        <v>34</v>
      </c>
      <c r="G3454" s="457" t="s">
        <v>1024</v>
      </c>
      <c r="H3454" s="450">
        <v>121</v>
      </c>
      <c r="I3454" s="450">
        <v>1</v>
      </c>
    </row>
    <row r="3455" spans="1:9" ht="15" customHeight="1" x14ac:dyDescent="0.25">
      <c r="A3455" s="450"/>
      <c r="B3455" s="451">
        <v>8</v>
      </c>
      <c r="C3455" s="451">
        <v>201908</v>
      </c>
      <c r="D3455" s="450">
        <v>201811</v>
      </c>
      <c r="E3455" s="462" t="s">
        <v>1068</v>
      </c>
      <c r="F3455" s="450">
        <v>45</v>
      </c>
      <c r="G3455" s="457" t="s">
        <v>920</v>
      </c>
      <c r="H3455" s="450">
        <v>120</v>
      </c>
      <c r="I3455" s="450">
        <v>-1</v>
      </c>
    </row>
    <row r="3456" spans="1:9" ht="15" customHeight="1" x14ac:dyDescent="0.25">
      <c r="A3456" s="450"/>
      <c r="B3456" s="451">
        <v>8</v>
      </c>
      <c r="C3456" s="451">
        <v>201908</v>
      </c>
      <c r="D3456" s="450">
        <v>201811</v>
      </c>
      <c r="E3456" s="462" t="s">
        <v>1068</v>
      </c>
      <c r="F3456" s="450">
        <v>45</v>
      </c>
      <c r="G3456" s="457" t="s">
        <v>920</v>
      </c>
      <c r="H3456" s="450">
        <v>121</v>
      </c>
      <c r="I3456" s="450">
        <v>1</v>
      </c>
    </row>
    <row r="3457" spans="1:9" ht="15" customHeight="1" x14ac:dyDescent="0.25">
      <c r="A3457" s="450"/>
      <c r="B3457" s="451">
        <v>8</v>
      </c>
      <c r="C3457" s="451">
        <v>201908</v>
      </c>
      <c r="D3457" s="450">
        <v>201811</v>
      </c>
      <c r="E3457" s="462" t="s">
        <v>1068</v>
      </c>
      <c r="F3457" s="457">
        <v>69</v>
      </c>
      <c r="G3457" s="457" t="s">
        <v>937</v>
      </c>
      <c r="H3457" s="450">
        <v>120</v>
      </c>
      <c r="I3457" s="450">
        <v>-1</v>
      </c>
    </row>
    <row r="3458" spans="1:9" ht="15" customHeight="1" x14ac:dyDescent="0.25">
      <c r="A3458" s="450"/>
      <c r="B3458" s="451">
        <v>8</v>
      </c>
      <c r="C3458" s="451">
        <v>201908</v>
      </c>
      <c r="D3458" s="450">
        <v>201811</v>
      </c>
      <c r="E3458" s="462" t="s">
        <v>1068</v>
      </c>
      <c r="F3458" s="457">
        <v>69</v>
      </c>
      <c r="G3458" s="457" t="s">
        <v>937</v>
      </c>
      <c r="H3458" s="450">
        <v>121</v>
      </c>
      <c r="I3458" s="450">
        <v>2</v>
      </c>
    </row>
    <row r="3459" spans="1:9" ht="15" customHeight="1" x14ac:dyDescent="0.25">
      <c r="A3459" s="450"/>
      <c r="B3459" s="451">
        <v>8</v>
      </c>
      <c r="C3459" s="451">
        <v>201908</v>
      </c>
      <c r="D3459" s="450">
        <v>201811</v>
      </c>
      <c r="E3459" s="462" t="s">
        <v>1068</v>
      </c>
      <c r="F3459" s="457" t="s">
        <v>1334</v>
      </c>
      <c r="G3459" s="457" t="s">
        <v>937</v>
      </c>
      <c r="H3459" s="450">
        <v>126</v>
      </c>
      <c r="I3459" s="450">
        <v>2</v>
      </c>
    </row>
    <row r="3460" spans="1:9" ht="15" customHeight="1" x14ac:dyDescent="0.25">
      <c r="A3460" s="450"/>
      <c r="B3460" s="451">
        <v>8</v>
      </c>
      <c r="C3460" s="451">
        <v>201908</v>
      </c>
      <c r="D3460" s="450">
        <v>201811</v>
      </c>
      <c r="E3460" s="462" t="s">
        <v>1068</v>
      </c>
      <c r="F3460" s="450" t="s">
        <v>1332</v>
      </c>
      <c r="G3460" s="457" t="s">
        <v>913</v>
      </c>
      <c r="H3460" s="450">
        <v>121</v>
      </c>
      <c r="I3460" s="450">
        <v>3</v>
      </c>
    </row>
    <row r="3461" spans="1:9" ht="15" customHeight="1" x14ac:dyDescent="0.25">
      <c r="A3461" s="450"/>
      <c r="B3461" s="451">
        <v>34</v>
      </c>
      <c r="C3461" s="451">
        <v>201908</v>
      </c>
      <c r="D3461" s="450">
        <v>201811</v>
      </c>
      <c r="E3461" s="462" t="s">
        <v>1069</v>
      </c>
      <c r="F3461" s="450">
        <v>33</v>
      </c>
      <c r="G3461" s="457" t="s">
        <v>1024</v>
      </c>
      <c r="H3461" s="450">
        <v>121</v>
      </c>
      <c r="I3461" s="450">
        <v>4</v>
      </c>
    </row>
    <row r="3462" spans="1:9" ht="15" customHeight="1" x14ac:dyDescent="0.25">
      <c r="A3462" s="450"/>
      <c r="B3462" s="451">
        <v>34</v>
      </c>
      <c r="C3462" s="451">
        <v>201908</v>
      </c>
      <c r="D3462" s="450">
        <v>201811</v>
      </c>
      <c r="E3462" s="462" t="s">
        <v>1069</v>
      </c>
      <c r="F3462" s="457" t="s">
        <v>1310</v>
      </c>
      <c r="G3462" s="457" t="s">
        <v>1024</v>
      </c>
      <c r="H3462" s="450">
        <v>126</v>
      </c>
      <c r="I3462" s="450">
        <v>-1</v>
      </c>
    </row>
    <row r="3463" spans="1:9" ht="15" customHeight="1" x14ac:dyDescent="0.25">
      <c r="A3463" s="450"/>
      <c r="B3463" s="451">
        <v>34</v>
      </c>
      <c r="C3463" s="451">
        <v>201908</v>
      </c>
      <c r="D3463" s="450">
        <v>201811</v>
      </c>
      <c r="E3463" s="462" t="s">
        <v>1069</v>
      </c>
      <c r="F3463" s="457">
        <v>46</v>
      </c>
      <c r="G3463" s="457" t="s">
        <v>920</v>
      </c>
      <c r="H3463" s="450">
        <v>121</v>
      </c>
      <c r="I3463" s="450">
        <v>1</v>
      </c>
    </row>
    <row r="3464" spans="1:9" ht="15" customHeight="1" x14ac:dyDescent="0.25">
      <c r="A3464" s="450"/>
      <c r="B3464" s="451">
        <v>34</v>
      </c>
      <c r="C3464" s="451">
        <v>201908</v>
      </c>
      <c r="D3464" s="450">
        <v>201811</v>
      </c>
      <c r="E3464" s="462" t="s">
        <v>1069</v>
      </c>
      <c r="F3464" s="457" t="s">
        <v>1303</v>
      </c>
      <c r="G3464" s="457" t="s">
        <v>920</v>
      </c>
      <c r="H3464" s="450">
        <v>126</v>
      </c>
      <c r="I3464" s="450">
        <v>-1</v>
      </c>
    </row>
    <row r="3465" spans="1:9" ht="15" customHeight="1" x14ac:dyDescent="0.25">
      <c r="A3465" s="450"/>
      <c r="B3465" s="451">
        <v>34</v>
      </c>
      <c r="C3465" s="451">
        <v>201908</v>
      </c>
      <c r="D3465" s="450">
        <v>201811</v>
      </c>
      <c r="E3465" s="462" t="s">
        <v>1069</v>
      </c>
      <c r="F3465" s="457" t="s">
        <v>1324</v>
      </c>
      <c r="G3465" s="457" t="s">
        <v>928</v>
      </c>
      <c r="H3465" s="450">
        <v>121</v>
      </c>
      <c r="I3465" s="450">
        <v>-1</v>
      </c>
    </row>
    <row r="3466" spans="1:9" ht="15" customHeight="1" x14ac:dyDescent="0.25">
      <c r="A3466" s="450"/>
      <c r="B3466" s="451">
        <v>34</v>
      </c>
      <c r="C3466" s="451">
        <v>201908</v>
      </c>
      <c r="D3466" s="450">
        <v>201811</v>
      </c>
      <c r="E3466" s="462" t="s">
        <v>1069</v>
      </c>
      <c r="F3466" s="450" t="s">
        <v>1306</v>
      </c>
      <c r="G3466" s="457" t="s">
        <v>941</v>
      </c>
      <c r="H3466" s="450">
        <v>121</v>
      </c>
      <c r="I3466" s="450">
        <v>-1</v>
      </c>
    </row>
    <row r="3467" spans="1:9" ht="15" customHeight="1" x14ac:dyDescent="0.25">
      <c r="A3467" s="450"/>
      <c r="B3467" s="452">
        <v>34</v>
      </c>
      <c r="C3467" s="452">
        <v>201908</v>
      </c>
      <c r="D3467" s="452">
        <v>201811</v>
      </c>
      <c r="E3467" s="452" t="s">
        <v>1069</v>
      </c>
      <c r="F3467" s="452" t="s">
        <v>1305</v>
      </c>
      <c r="G3467" s="452" t="s">
        <v>941</v>
      </c>
      <c r="H3467" s="452">
        <v>126</v>
      </c>
      <c r="I3467" s="452">
        <v>2</v>
      </c>
    </row>
    <row r="3468" spans="1:9" ht="15" customHeight="1" x14ac:dyDescent="0.25">
      <c r="A3468" s="450"/>
      <c r="B3468" s="452">
        <v>36</v>
      </c>
      <c r="C3468" s="452">
        <v>201908</v>
      </c>
      <c r="D3468" s="452">
        <v>201811</v>
      </c>
      <c r="E3468" s="452" t="s">
        <v>1070</v>
      </c>
      <c r="F3468" s="452" t="s">
        <v>1336</v>
      </c>
      <c r="G3468" s="452" t="s">
        <v>937</v>
      </c>
      <c r="H3468" s="452">
        <v>120</v>
      </c>
      <c r="I3468" s="452">
        <v>-2</v>
      </c>
    </row>
    <row r="3469" spans="1:9" ht="15" customHeight="1" x14ac:dyDescent="0.25">
      <c r="A3469" s="450"/>
      <c r="B3469" s="452">
        <v>36</v>
      </c>
      <c r="C3469" s="452">
        <v>201908</v>
      </c>
      <c r="D3469" s="452">
        <v>201811</v>
      </c>
      <c r="E3469" s="452" t="s">
        <v>1070</v>
      </c>
      <c r="F3469" s="452" t="s">
        <v>1336</v>
      </c>
      <c r="G3469" s="452" t="s">
        <v>937</v>
      </c>
      <c r="H3469" s="452">
        <v>121</v>
      </c>
      <c r="I3469" s="452">
        <v>1</v>
      </c>
    </row>
    <row r="3470" spans="1:9" ht="15" customHeight="1" x14ac:dyDescent="0.25">
      <c r="A3470" s="450"/>
      <c r="B3470" s="452">
        <v>36</v>
      </c>
      <c r="C3470" s="452">
        <v>201908</v>
      </c>
      <c r="D3470" s="452">
        <v>201811</v>
      </c>
      <c r="E3470" s="452" t="s">
        <v>1070</v>
      </c>
      <c r="F3470" s="452" t="s">
        <v>1318</v>
      </c>
      <c r="G3470" s="452" t="s">
        <v>1003</v>
      </c>
      <c r="H3470" s="452">
        <v>120</v>
      </c>
      <c r="I3470" s="452">
        <v>-1</v>
      </c>
    </row>
    <row r="3471" spans="1:9" ht="15" customHeight="1" x14ac:dyDescent="0.25">
      <c r="A3471" s="450"/>
      <c r="B3471" s="452">
        <v>36</v>
      </c>
      <c r="C3471" s="452">
        <v>201908</v>
      </c>
      <c r="D3471" s="452">
        <v>201811</v>
      </c>
      <c r="E3471" s="452" t="s">
        <v>1070</v>
      </c>
      <c r="F3471" s="452" t="s">
        <v>1318</v>
      </c>
      <c r="G3471" s="452" t="s">
        <v>1003</v>
      </c>
      <c r="H3471" s="452">
        <v>121</v>
      </c>
      <c r="I3471" s="452">
        <v>3</v>
      </c>
    </row>
    <row r="3472" spans="1:9" ht="15" customHeight="1" x14ac:dyDescent="0.2">
      <c r="A3472" s="462"/>
      <c r="B3472" s="452">
        <v>4</v>
      </c>
      <c r="C3472" s="452">
        <v>201907</v>
      </c>
      <c r="D3472" s="452">
        <v>201810</v>
      </c>
      <c r="E3472" s="452" t="s">
        <v>1066</v>
      </c>
      <c r="F3472" s="452">
        <v>47</v>
      </c>
      <c r="G3472" s="452" t="s">
        <v>920</v>
      </c>
      <c r="H3472" s="452">
        <v>120</v>
      </c>
      <c r="I3472" s="452">
        <v>-2</v>
      </c>
    </row>
    <row r="3473" spans="1:9" ht="15" customHeight="1" x14ac:dyDescent="0.2">
      <c r="A3473" s="462"/>
      <c r="B3473" s="452">
        <v>4</v>
      </c>
      <c r="C3473" s="452">
        <v>201907</v>
      </c>
      <c r="D3473" s="452">
        <v>201810</v>
      </c>
      <c r="E3473" s="452" t="s">
        <v>1066</v>
      </c>
      <c r="F3473" s="452" t="s">
        <v>1304</v>
      </c>
      <c r="G3473" s="452" t="s">
        <v>920</v>
      </c>
      <c r="H3473" s="452">
        <v>126</v>
      </c>
      <c r="I3473" s="452">
        <v>1</v>
      </c>
    </row>
    <row r="3474" spans="1:9" ht="15" customHeight="1" x14ac:dyDescent="0.2">
      <c r="A3474" s="462"/>
      <c r="B3474" s="452">
        <v>4</v>
      </c>
      <c r="C3474" s="452">
        <v>201907</v>
      </c>
      <c r="D3474" s="452">
        <v>201810</v>
      </c>
      <c r="E3474" s="452" t="s">
        <v>1066</v>
      </c>
      <c r="F3474" s="452" t="s">
        <v>1327</v>
      </c>
      <c r="G3474" s="452" t="s">
        <v>923</v>
      </c>
      <c r="H3474" s="452">
        <v>121</v>
      </c>
      <c r="I3474" s="452">
        <v>1</v>
      </c>
    </row>
    <row r="3475" spans="1:9" ht="15" customHeight="1" x14ac:dyDescent="0.2">
      <c r="A3475" s="462"/>
      <c r="B3475" s="452">
        <v>4</v>
      </c>
      <c r="C3475" s="452">
        <v>201907</v>
      </c>
      <c r="D3475" s="452">
        <v>201810</v>
      </c>
      <c r="E3475" s="452" t="s">
        <v>1066</v>
      </c>
      <c r="F3475" s="452" t="s">
        <v>1308</v>
      </c>
      <c r="G3475" s="452" t="s">
        <v>941</v>
      </c>
      <c r="H3475" s="452">
        <v>120</v>
      </c>
      <c r="I3475" s="452">
        <v>-1</v>
      </c>
    </row>
    <row r="3476" spans="1:9" ht="15" customHeight="1" x14ac:dyDescent="0.2">
      <c r="A3476" s="462"/>
      <c r="B3476" s="452">
        <v>4</v>
      </c>
      <c r="C3476" s="452">
        <v>201907</v>
      </c>
      <c r="D3476" s="452">
        <v>201810</v>
      </c>
      <c r="E3476" s="452" t="s">
        <v>1066</v>
      </c>
      <c r="F3476" s="452" t="s">
        <v>1308</v>
      </c>
      <c r="G3476" s="452" t="s">
        <v>941</v>
      </c>
      <c r="H3476" s="452">
        <v>121</v>
      </c>
      <c r="I3476" s="452">
        <v>1</v>
      </c>
    </row>
    <row r="3477" spans="1:9" ht="15" customHeight="1" x14ac:dyDescent="0.2">
      <c r="A3477" s="462"/>
      <c r="B3477" s="452">
        <v>4</v>
      </c>
      <c r="C3477" s="452">
        <v>201907</v>
      </c>
      <c r="D3477" s="452">
        <v>201810</v>
      </c>
      <c r="E3477" s="452" t="s">
        <v>1066</v>
      </c>
      <c r="F3477" s="452" t="s">
        <v>1307</v>
      </c>
      <c r="G3477" s="452" t="s">
        <v>941</v>
      </c>
      <c r="H3477" s="452">
        <v>126</v>
      </c>
      <c r="I3477" s="452">
        <v>1</v>
      </c>
    </row>
    <row r="3478" spans="1:9" ht="15" customHeight="1" x14ac:dyDescent="0.2">
      <c r="A3478" s="462"/>
      <c r="B3478" s="452">
        <v>4</v>
      </c>
      <c r="C3478" s="452">
        <v>201907</v>
      </c>
      <c r="D3478" s="452">
        <v>201810</v>
      </c>
      <c r="E3478" s="452" t="s">
        <v>1066</v>
      </c>
      <c r="F3478" s="452" t="s">
        <v>1328</v>
      </c>
      <c r="G3478" s="452" t="s">
        <v>925</v>
      </c>
      <c r="H3478" s="452">
        <v>120</v>
      </c>
      <c r="I3478" s="452">
        <v>1</v>
      </c>
    </row>
    <row r="3479" spans="1:9" ht="15" customHeight="1" x14ac:dyDescent="0.2">
      <c r="A3479" s="462"/>
      <c r="B3479" s="452">
        <v>4</v>
      </c>
      <c r="C3479" s="452">
        <v>201907</v>
      </c>
      <c r="D3479" s="452">
        <v>201810</v>
      </c>
      <c r="E3479" s="452" t="s">
        <v>1066</v>
      </c>
      <c r="F3479" s="452" t="s">
        <v>1322</v>
      </c>
      <c r="G3479" s="452" t="s">
        <v>1003</v>
      </c>
      <c r="H3479" s="452">
        <v>121</v>
      </c>
      <c r="I3479" s="452">
        <v>2</v>
      </c>
    </row>
    <row r="3480" spans="1:9" ht="15" customHeight="1" x14ac:dyDescent="0.2">
      <c r="A3480" s="462"/>
      <c r="B3480" s="452">
        <v>4</v>
      </c>
      <c r="C3480" s="452">
        <v>201907</v>
      </c>
      <c r="D3480" s="452">
        <v>201810</v>
      </c>
      <c r="E3480" s="452" t="s">
        <v>1066</v>
      </c>
      <c r="F3480" s="452" t="s">
        <v>1333</v>
      </c>
      <c r="G3480" s="452" t="s">
        <v>913</v>
      </c>
      <c r="H3480" s="452">
        <v>120</v>
      </c>
      <c r="I3480" s="452">
        <v>-1</v>
      </c>
    </row>
    <row r="3481" spans="1:9" ht="15" customHeight="1" x14ac:dyDescent="0.2">
      <c r="A3481" s="462"/>
      <c r="B3481" s="452">
        <v>4</v>
      </c>
      <c r="C3481" s="452">
        <v>201907</v>
      </c>
      <c r="D3481" s="452">
        <v>201810</v>
      </c>
      <c r="E3481" s="452" t="s">
        <v>1066</v>
      </c>
      <c r="F3481" s="452" t="s">
        <v>1333</v>
      </c>
      <c r="G3481" s="452" t="s">
        <v>913</v>
      </c>
      <c r="H3481" s="452">
        <v>121</v>
      </c>
      <c r="I3481" s="452">
        <v>2</v>
      </c>
    </row>
    <row r="3482" spans="1:9" ht="15" customHeight="1" x14ac:dyDescent="0.2">
      <c r="A3482" s="462"/>
      <c r="B3482" s="452">
        <v>5</v>
      </c>
      <c r="C3482" s="452">
        <v>201907</v>
      </c>
      <c r="D3482" s="452">
        <v>201810</v>
      </c>
      <c r="E3482" s="452" t="s">
        <v>1067</v>
      </c>
      <c r="F3482" s="452">
        <v>18</v>
      </c>
      <c r="G3482" s="452" t="s">
        <v>940</v>
      </c>
      <c r="H3482" s="452">
        <v>120</v>
      </c>
      <c r="I3482" s="452">
        <v>1</v>
      </c>
    </row>
    <row r="3483" spans="1:9" ht="15" customHeight="1" x14ac:dyDescent="0.2">
      <c r="A3483" s="462"/>
      <c r="B3483" s="452">
        <v>5</v>
      </c>
      <c r="C3483" s="452">
        <v>201907</v>
      </c>
      <c r="D3483" s="452">
        <v>201810</v>
      </c>
      <c r="E3483" s="452" t="s">
        <v>1067</v>
      </c>
      <c r="F3483" s="452">
        <v>18</v>
      </c>
      <c r="G3483" s="452" t="s">
        <v>940</v>
      </c>
      <c r="H3483" s="452">
        <v>121</v>
      </c>
      <c r="I3483" s="452">
        <v>-1</v>
      </c>
    </row>
    <row r="3484" spans="1:9" ht="15" customHeight="1" x14ac:dyDescent="0.2">
      <c r="A3484" s="462"/>
      <c r="B3484" s="452">
        <v>5</v>
      </c>
      <c r="C3484" s="452">
        <v>201907</v>
      </c>
      <c r="D3484" s="452">
        <v>201810</v>
      </c>
      <c r="E3484" s="452" t="s">
        <v>1067</v>
      </c>
      <c r="F3484" s="452" t="s">
        <v>1315</v>
      </c>
      <c r="G3484" s="452" t="s">
        <v>930</v>
      </c>
      <c r="H3484" s="452">
        <v>126</v>
      </c>
      <c r="I3484" s="452">
        <v>-1</v>
      </c>
    </row>
    <row r="3485" spans="1:9" ht="15" customHeight="1" x14ac:dyDescent="0.2">
      <c r="A3485" s="462"/>
      <c r="B3485" s="452">
        <v>5</v>
      </c>
      <c r="C3485" s="452">
        <v>201907</v>
      </c>
      <c r="D3485" s="452">
        <v>201810</v>
      </c>
      <c r="E3485" s="452" t="s">
        <v>1067</v>
      </c>
      <c r="F3485" s="452" t="s">
        <v>1316</v>
      </c>
      <c r="G3485" s="452" t="s">
        <v>930</v>
      </c>
      <c r="H3485" s="452">
        <v>120</v>
      </c>
      <c r="I3485" s="452">
        <v>-1</v>
      </c>
    </row>
    <row r="3486" spans="1:9" ht="15" customHeight="1" x14ac:dyDescent="0.2">
      <c r="A3486" s="462"/>
      <c r="B3486" s="452">
        <v>5</v>
      </c>
      <c r="C3486" s="452">
        <v>201907</v>
      </c>
      <c r="D3486" s="452">
        <v>201810</v>
      </c>
      <c r="E3486" s="452" t="s">
        <v>1067</v>
      </c>
      <c r="F3486" s="452" t="s">
        <v>1316</v>
      </c>
      <c r="G3486" s="452" t="s">
        <v>930</v>
      </c>
      <c r="H3486" s="452">
        <v>121</v>
      </c>
      <c r="I3486" s="452">
        <v>2</v>
      </c>
    </row>
    <row r="3487" spans="1:9" ht="15" customHeight="1" x14ac:dyDescent="0.2">
      <c r="A3487" s="462"/>
      <c r="B3487" s="452">
        <v>5</v>
      </c>
      <c r="C3487" s="452">
        <v>201907</v>
      </c>
      <c r="D3487" s="452">
        <v>201810</v>
      </c>
      <c r="E3487" s="452" t="s">
        <v>1067</v>
      </c>
      <c r="F3487" s="452">
        <v>85</v>
      </c>
      <c r="G3487" s="452" t="s">
        <v>935</v>
      </c>
      <c r="H3487" s="452">
        <v>121</v>
      </c>
      <c r="I3487" s="452">
        <v>-1</v>
      </c>
    </row>
    <row r="3488" spans="1:9" ht="15" customHeight="1" x14ac:dyDescent="0.2">
      <c r="A3488" s="462"/>
      <c r="B3488" s="452">
        <v>5</v>
      </c>
      <c r="C3488" s="452">
        <v>201907</v>
      </c>
      <c r="D3488" s="452">
        <v>201810</v>
      </c>
      <c r="E3488" s="452" t="s">
        <v>1067</v>
      </c>
      <c r="F3488" s="452" t="s">
        <v>1325</v>
      </c>
      <c r="G3488" s="452" t="s">
        <v>928</v>
      </c>
      <c r="H3488" s="452">
        <v>120</v>
      </c>
      <c r="I3488" s="452">
        <v>-1</v>
      </c>
    </row>
    <row r="3489" spans="1:9" ht="15" customHeight="1" x14ac:dyDescent="0.2">
      <c r="A3489" s="462"/>
      <c r="B3489" s="452">
        <v>5</v>
      </c>
      <c r="C3489" s="452">
        <v>201907</v>
      </c>
      <c r="D3489" s="452">
        <v>201810</v>
      </c>
      <c r="E3489" s="452" t="s">
        <v>1067</v>
      </c>
      <c r="F3489" s="452" t="s">
        <v>1325</v>
      </c>
      <c r="G3489" s="452" t="s">
        <v>928</v>
      </c>
      <c r="H3489" s="452">
        <v>121</v>
      </c>
      <c r="I3489" s="452">
        <v>1</v>
      </c>
    </row>
    <row r="3490" spans="1:9" ht="15" customHeight="1" x14ac:dyDescent="0.2">
      <c r="A3490" s="462"/>
      <c r="B3490" s="452">
        <v>5</v>
      </c>
      <c r="C3490" s="452">
        <v>201907</v>
      </c>
      <c r="D3490" s="452">
        <v>201810</v>
      </c>
      <c r="E3490" s="452" t="s">
        <v>1067</v>
      </c>
      <c r="F3490" s="452" t="s">
        <v>1329</v>
      </c>
      <c r="G3490" s="452" t="s">
        <v>925</v>
      </c>
      <c r="H3490" s="452">
        <v>121</v>
      </c>
      <c r="I3490" s="452">
        <v>-1</v>
      </c>
    </row>
    <row r="3491" spans="1:9" ht="15" customHeight="1" x14ac:dyDescent="0.2">
      <c r="A3491" s="462"/>
      <c r="B3491" s="452">
        <v>8</v>
      </c>
      <c r="C3491" s="452">
        <v>201907</v>
      </c>
      <c r="D3491" s="452">
        <v>201810</v>
      </c>
      <c r="E3491" s="452" t="s">
        <v>1068</v>
      </c>
      <c r="F3491" s="452">
        <v>34</v>
      </c>
      <c r="G3491" s="452" t="s">
        <v>1024</v>
      </c>
      <c r="H3491" s="452">
        <v>120</v>
      </c>
      <c r="I3491" s="452">
        <v>1</v>
      </c>
    </row>
    <row r="3492" spans="1:9" ht="15" customHeight="1" x14ac:dyDescent="0.2">
      <c r="A3492" s="462"/>
      <c r="B3492" s="452">
        <v>8</v>
      </c>
      <c r="C3492" s="452">
        <v>201907</v>
      </c>
      <c r="D3492" s="452">
        <v>201810</v>
      </c>
      <c r="E3492" s="452" t="s">
        <v>1068</v>
      </c>
      <c r="F3492" s="452" t="s">
        <v>1326</v>
      </c>
      <c r="G3492" s="452" t="s">
        <v>923</v>
      </c>
      <c r="H3492" s="452">
        <v>120</v>
      </c>
      <c r="I3492" s="452">
        <v>-1</v>
      </c>
    </row>
    <row r="3493" spans="1:9" ht="15" customHeight="1" x14ac:dyDescent="0.2">
      <c r="A3493" s="462"/>
      <c r="B3493" s="452">
        <v>8</v>
      </c>
      <c r="C3493" s="452">
        <v>201907</v>
      </c>
      <c r="D3493" s="452">
        <v>201810</v>
      </c>
      <c r="E3493" s="452" t="s">
        <v>1068</v>
      </c>
      <c r="F3493" s="452" t="s">
        <v>1326</v>
      </c>
      <c r="G3493" s="452" t="s">
        <v>923</v>
      </c>
      <c r="H3493" s="452">
        <v>121</v>
      </c>
      <c r="I3493" s="452">
        <v>1</v>
      </c>
    </row>
    <row r="3494" spans="1:9" ht="15" customHeight="1" x14ac:dyDescent="0.2">
      <c r="A3494" s="462"/>
      <c r="B3494" s="452">
        <v>8</v>
      </c>
      <c r="C3494" s="452">
        <v>201907</v>
      </c>
      <c r="D3494" s="452">
        <v>201810</v>
      </c>
      <c r="E3494" s="452" t="s">
        <v>1068</v>
      </c>
      <c r="F3494" s="452" t="s">
        <v>1312</v>
      </c>
      <c r="G3494" s="452" t="s">
        <v>930</v>
      </c>
      <c r="H3494" s="452">
        <v>120</v>
      </c>
      <c r="I3494" s="452">
        <v>1</v>
      </c>
    </row>
    <row r="3495" spans="1:9" ht="15" customHeight="1" x14ac:dyDescent="0.2">
      <c r="A3495" s="462"/>
      <c r="B3495" s="452">
        <v>8</v>
      </c>
      <c r="C3495" s="452">
        <v>201907</v>
      </c>
      <c r="D3495" s="452">
        <v>201810</v>
      </c>
      <c r="E3495" s="452" t="s">
        <v>1068</v>
      </c>
      <c r="F3495" s="452" t="s">
        <v>1312</v>
      </c>
      <c r="G3495" s="452" t="s">
        <v>930</v>
      </c>
      <c r="H3495" s="452">
        <v>121</v>
      </c>
      <c r="I3495" s="452">
        <v>-1</v>
      </c>
    </row>
    <row r="3496" spans="1:9" ht="15" customHeight="1" x14ac:dyDescent="0.2">
      <c r="A3496" s="462"/>
      <c r="B3496" s="452">
        <v>8</v>
      </c>
      <c r="C3496" s="452">
        <v>201907</v>
      </c>
      <c r="D3496" s="452">
        <v>201810</v>
      </c>
      <c r="E3496" s="452" t="s">
        <v>1068</v>
      </c>
      <c r="F3496" s="452" t="s">
        <v>1332</v>
      </c>
      <c r="G3496" s="452" t="s">
        <v>913</v>
      </c>
      <c r="H3496" s="452">
        <v>120</v>
      </c>
      <c r="I3496" s="452">
        <v>-1</v>
      </c>
    </row>
    <row r="3497" spans="1:9" ht="15" customHeight="1" x14ac:dyDescent="0.2">
      <c r="A3497" s="462"/>
      <c r="B3497" s="452">
        <v>8</v>
      </c>
      <c r="C3497" s="452">
        <v>201907</v>
      </c>
      <c r="D3497" s="452">
        <v>201810</v>
      </c>
      <c r="E3497" s="452" t="s">
        <v>1068</v>
      </c>
      <c r="F3497" s="452" t="s">
        <v>1332</v>
      </c>
      <c r="G3497" s="452" t="s">
        <v>913</v>
      </c>
      <c r="H3497" s="452">
        <v>121</v>
      </c>
      <c r="I3497" s="452">
        <v>1</v>
      </c>
    </row>
    <row r="3498" spans="1:9" ht="15" customHeight="1" x14ac:dyDescent="0.2">
      <c r="A3498" s="462"/>
      <c r="B3498" s="452">
        <v>34</v>
      </c>
      <c r="C3498" s="452">
        <v>201907</v>
      </c>
      <c r="D3498" s="452">
        <v>201810</v>
      </c>
      <c r="E3498" s="452" t="s">
        <v>1069</v>
      </c>
      <c r="F3498" s="452">
        <v>46</v>
      </c>
      <c r="G3498" s="452" t="s">
        <v>920</v>
      </c>
      <c r="H3498" s="452">
        <v>121</v>
      </c>
      <c r="I3498" s="452">
        <v>1</v>
      </c>
    </row>
    <row r="3499" spans="1:9" ht="15" customHeight="1" x14ac:dyDescent="0.2">
      <c r="A3499" s="462"/>
      <c r="B3499" s="452">
        <v>34</v>
      </c>
      <c r="C3499" s="452">
        <v>201907</v>
      </c>
      <c r="D3499" s="452">
        <v>201810</v>
      </c>
      <c r="E3499" s="452" t="s">
        <v>1069</v>
      </c>
      <c r="F3499" s="452" t="s">
        <v>1324</v>
      </c>
      <c r="G3499" s="452" t="s">
        <v>928</v>
      </c>
      <c r="H3499" s="452">
        <v>121</v>
      </c>
      <c r="I3499" s="452">
        <v>-1</v>
      </c>
    </row>
    <row r="3500" spans="1:9" ht="15" customHeight="1" x14ac:dyDescent="0.2">
      <c r="A3500" s="462"/>
      <c r="B3500" s="452">
        <v>34</v>
      </c>
      <c r="C3500" s="452">
        <v>201907</v>
      </c>
      <c r="D3500" s="452">
        <v>201810</v>
      </c>
      <c r="E3500" s="452" t="s">
        <v>1069</v>
      </c>
      <c r="F3500" s="452" t="s">
        <v>1306</v>
      </c>
      <c r="G3500" s="452" t="s">
        <v>941</v>
      </c>
      <c r="H3500" s="452">
        <v>121</v>
      </c>
      <c r="I3500" s="452">
        <v>1</v>
      </c>
    </row>
    <row r="3501" spans="1:9" ht="15" customHeight="1" x14ac:dyDescent="0.2">
      <c r="A3501" s="462"/>
      <c r="B3501" s="452">
        <v>34</v>
      </c>
      <c r="C3501" s="452">
        <v>201907</v>
      </c>
      <c r="D3501" s="452">
        <v>201810</v>
      </c>
      <c r="E3501" s="452" t="s">
        <v>1069</v>
      </c>
      <c r="F3501" s="452" t="s">
        <v>1320</v>
      </c>
      <c r="G3501" s="452" t="s">
        <v>1003</v>
      </c>
      <c r="H3501" s="452">
        <v>121</v>
      </c>
      <c r="I3501" s="452">
        <v>1</v>
      </c>
    </row>
    <row r="3502" spans="1:9" ht="15" customHeight="1" x14ac:dyDescent="0.2">
      <c r="A3502" s="462"/>
      <c r="B3502" s="452">
        <v>36</v>
      </c>
      <c r="C3502" s="452">
        <v>201907</v>
      </c>
      <c r="D3502" s="452">
        <v>201810</v>
      </c>
      <c r="E3502" s="452" t="s">
        <v>1070</v>
      </c>
      <c r="F3502" s="452" t="s">
        <v>1336</v>
      </c>
      <c r="G3502" s="452" t="s">
        <v>937</v>
      </c>
      <c r="H3502" s="452">
        <v>121</v>
      </c>
      <c r="I3502" s="452">
        <v>-1</v>
      </c>
    </row>
    <row r="3503" spans="1:9" ht="15" customHeight="1" x14ac:dyDescent="0.2">
      <c r="B3503" s="462">
        <v>4</v>
      </c>
      <c r="C3503" s="462">
        <v>201906</v>
      </c>
      <c r="D3503" s="462">
        <v>201810</v>
      </c>
      <c r="E3503" s="462" t="s">
        <v>1066</v>
      </c>
      <c r="F3503" s="462">
        <v>47</v>
      </c>
      <c r="G3503" s="462" t="s">
        <v>920</v>
      </c>
      <c r="H3503" s="462">
        <v>120</v>
      </c>
      <c r="I3503" s="462">
        <v>1</v>
      </c>
    </row>
    <row r="3504" spans="1:9" ht="15" customHeight="1" x14ac:dyDescent="0.2">
      <c r="B3504" s="462">
        <v>4</v>
      </c>
      <c r="C3504" s="462">
        <v>201906</v>
      </c>
      <c r="D3504" s="462">
        <v>201810</v>
      </c>
      <c r="E3504" s="462" t="s">
        <v>1066</v>
      </c>
      <c r="F3504" s="462" t="s">
        <v>1304</v>
      </c>
      <c r="G3504" s="462" t="s">
        <v>920</v>
      </c>
      <c r="H3504" s="462">
        <v>126</v>
      </c>
      <c r="I3504" s="462">
        <v>1</v>
      </c>
    </row>
    <row r="3505" spans="2:9" ht="15" customHeight="1" x14ac:dyDescent="0.2">
      <c r="B3505" s="462">
        <v>4</v>
      </c>
      <c r="C3505" s="462">
        <v>201906</v>
      </c>
      <c r="D3505" s="462">
        <v>201810</v>
      </c>
      <c r="E3505" s="462" t="s">
        <v>1066</v>
      </c>
      <c r="F3505" s="462" t="s">
        <v>1308</v>
      </c>
      <c r="G3505" s="462" t="s">
        <v>941</v>
      </c>
      <c r="H3505" s="462">
        <v>120</v>
      </c>
      <c r="I3505" s="462">
        <v>1</v>
      </c>
    </row>
    <row r="3506" spans="2:9" ht="15" customHeight="1" x14ac:dyDescent="0.2">
      <c r="B3506" s="462">
        <v>4</v>
      </c>
      <c r="C3506" s="462">
        <v>201906</v>
      </c>
      <c r="D3506" s="462">
        <v>201810</v>
      </c>
      <c r="E3506" s="462" t="s">
        <v>1066</v>
      </c>
      <c r="F3506" s="462" t="s">
        <v>1308</v>
      </c>
      <c r="G3506" s="462" t="s">
        <v>941</v>
      </c>
      <c r="H3506" s="462">
        <v>121</v>
      </c>
      <c r="I3506" s="462">
        <v>-1</v>
      </c>
    </row>
    <row r="3507" spans="2:9" ht="15" customHeight="1" x14ac:dyDescent="0.2">
      <c r="B3507" s="462">
        <v>4</v>
      </c>
      <c r="C3507" s="462">
        <v>201906</v>
      </c>
      <c r="D3507" s="462">
        <v>201810</v>
      </c>
      <c r="E3507" s="462" t="s">
        <v>1066</v>
      </c>
      <c r="F3507" s="462" t="s">
        <v>1307</v>
      </c>
      <c r="G3507" s="462" t="s">
        <v>941</v>
      </c>
      <c r="H3507" s="462">
        <v>126</v>
      </c>
      <c r="I3507" s="462">
        <v>1</v>
      </c>
    </row>
    <row r="3508" spans="2:9" ht="15" customHeight="1" x14ac:dyDescent="0.2">
      <c r="B3508" s="462">
        <v>4</v>
      </c>
      <c r="C3508" s="462">
        <v>201906</v>
      </c>
      <c r="D3508" s="462">
        <v>201810</v>
      </c>
      <c r="E3508" s="462" t="s">
        <v>1066</v>
      </c>
      <c r="F3508" s="462" t="s">
        <v>1328</v>
      </c>
      <c r="G3508" s="462" t="s">
        <v>925</v>
      </c>
      <c r="H3508" s="462">
        <v>120</v>
      </c>
      <c r="I3508" s="462">
        <v>-1</v>
      </c>
    </row>
    <row r="3509" spans="2:9" ht="15" customHeight="1" x14ac:dyDescent="0.2">
      <c r="B3509" s="462">
        <v>4</v>
      </c>
      <c r="C3509" s="462">
        <v>201906</v>
      </c>
      <c r="D3509" s="462">
        <v>201810</v>
      </c>
      <c r="E3509" s="462" t="s">
        <v>1066</v>
      </c>
      <c r="F3509" s="462" t="s">
        <v>1328</v>
      </c>
      <c r="G3509" s="462" t="s">
        <v>925</v>
      </c>
      <c r="H3509" s="462">
        <v>121</v>
      </c>
      <c r="I3509" s="462">
        <v>2</v>
      </c>
    </row>
    <row r="3510" spans="2:9" ht="15" customHeight="1" x14ac:dyDescent="0.2">
      <c r="B3510" s="462">
        <v>4</v>
      </c>
      <c r="C3510" s="462">
        <v>201906</v>
      </c>
      <c r="D3510" s="462">
        <v>201810</v>
      </c>
      <c r="E3510" s="462" t="s">
        <v>1066</v>
      </c>
      <c r="F3510" s="462" t="s">
        <v>1322</v>
      </c>
      <c r="G3510" s="462" t="s">
        <v>1003</v>
      </c>
      <c r="H3510" s="462">
        <v>120</v>
      </c>
      <c r="I3510" s="462">
        <v>-1</v>
      </c>
    </row>
    <row r="3511" spans="2:9" ht="15" customHeight="1" x14ac:dyDescent="0.2">
      <c r="B3511" s="462">
        <v>4</v>
      </c>
      <c r="C3511" s="462">
        <v>201906</v>
      </c>
      <c r="D3511" s="462">
        <v>201810</v>
      </c>
      <c r="E3511" s="462" t="s">
        <v>1066</v>
      </c>
      <c r="F3511" s="462" t="s">
        <v>1322</v>
      </c>
      <c r="G3511" s="462" t="s">
        <v>1003</v>
      </c>
      <c r="H3511" s="462">
        <v>121</v>
      </c>
      <c r="I3511" s="462">
        <v>1</v>
      </c>
    </row>
    <row r="3512" spans="2:9" ht="15" customHeight="1" x14ac:dyDescent="0.2">
      <c r="B3512" s="462">
        <v>4</v>
      </c>
      <c r="C3512" s="462">
        <v>201906</v>
      </c>
      <c r="D3512" s="462">
        <v>201810</v>
      </c>
      <c r="E3512" s="462" t="s">
        <v>1066</v>
      </c>
      <c r="F3512" s="462" t="s">
        <v>1321</v>
      </c>
      <c r="G3512" s="462" t="s">
        <v>1003</v>
      </c>
      <c r="H3512" s="462">
        <v>126</v>
      </c>
      <c r="I3512" s="462">
        <v>1</v>
      </c>
    </row>
    <row r="3513" spans="2:9" ht="15" customHeight="1" x14ac:dyDescent="0.2">
      <c r="B3513" s="462">
        <v>4</v>
      </c>
      <c r="C3513" s="462">
        <v>201906</v>
      </c>
      <c r="D3513" s="462">
        <v>201810</v>
      </c>
      <c r="E3513" s="462" t="s">
        <v>1066</v>
      </c>
      <c r="F3513" s="462" t="s">
        <v>1333</v>
      </c>
      <c r="G3513" s="462" t="s">
        <v>913</v>
      </c>
      <c r="H3513" s="462">
        <v>120</v>
      </c>
      <c r="I3513" s="462">
        <v>-5</v>
      </c>
    </row>
    <row r="3514" spans="2:9" ht="15" customHeight="1" x14ac:dyDescent="0.2">
      <c r="B3514" s="462">
        <v>4</v>
      </c>
      <c r="C3514" s="462">
        <v>201906</v>
      </c>
      <c r="D3514" s="462">
        <v>201810</v>
      </c>
      <c r="E3514" s="462" t="s">
        <v>1066</v>
      </c>
      <c r="F3514" s="462" t="s">
        <v>1333</v>
      </c>
      <c r="G3514" s="462" t="s">
        <v>913</v>
      </c>
      <c r="H3514" s="462">
        <v>121</v>
      </c>
      <c r="I3514" s="462">
        <v>1</v>
      </c>
    </row>
    <row r="3515" spans="2:9" ht="15" customHeight="1" x14ac:dyDescent="0.2">
      <c r="B3515" s="462">
        <v>5</v>
      </c>
      <c r="C3515" s="462">
        <v>201906</v>
      </c>
      <c r="D3515" s="462">
        <v>201810</v>
      </c>
      <c r="E3515" s="462" t="s">
        <v>1067</v>
      </c>
      <c r="F3515" s="462">
        <v>18</v>
      </c>
      <c r="G3515" s="462" t="s">
        <v>940</v>
      </c>
      <c r="H3515" s="462">
        <v>120</v>
      </c>
      <c r="I3515" s="462">
        <v>1</v>
      </c>
    </row>
    <row r="3516" spans="2:9" ht="15" customHeight="1" x14ac:dyDescent="0.2">
      <c r="B3516" s="462">
        <v>5</v>
      </c>
      <c r="C3516" s="462">
        <v>201906</v>
      </c>
      <c r="D3516" s="462">
        <v>201810</v>
      </c>
      <c r="E3516" s="462" t="s">
        <v>1067</v>
      </c>
      <c r="F3516" s="462">
        <v>18</v>
      </c>
      <c r="G3516" s="462" t="s">
        <v>940</v>
      </c>
      <c r="H3516" s="462">
        <v>121</v>
      </c>
      <c r="I3516" s="462">
        <v>2</v>
      </c>
    </row>
    <row r="3517" spans="2:9" ht="15" customHeight="1" x14ac:dyDescent="0.2">
      <c r="B3517" s="462">
        <v>5</v>
      </c>
      <c r="C3517" s="462">
        <v>201906</v>
      </c>
      <c r="D3517" s="462">
        <v>201810</v>
      </c>
      <c r="E3517" s="462" t="s">
        <v>1067</v>
      </c>
      <c r="F3517" s="462" t="s">
        <v>1316</v>
      </c>
      <c r="G3517" s="462" t="s">
        <v>930</v>
      </c>
      <c r="H3517" s="462">
        <v>120</v>
      </c>
      <c r="I3517" s="462">
        <v>-1</v>
      </c>
    </row>
    <row r="3518" spans="2:9" ht="15" customHeight="1" x14ac:dyDescent="0.2">
      <c r="B3518" s="462">
        <v>5</v>
      </c>
      <c r="C3518" s="462">
        <v>201906</v>
      </c>
      <c r="D3518" s="462">
        <v>201810</v>
      </c>
      <c r="E3518" s="462" t="s">
        <v>1067</v>
      </c>
      <c r="F3518" s="462" t="s">
        <v>1329</v>
      </c>
      <c r="G3518" s="462" t="s">
        <v>925</v>
      </c>
      <c r="H3518" s="462">
        <v>121</v>
      </c>
      <c r="I3518" s="462">
        <v>2</v>
      </c>
    </row>
    <row r="3519" spans="2:9" ht="15" customHeight="1" x14ac:dyDescent="0.2">
      <c r="B3519" s="462">
        <v>5</v>
      </c>
      <c r="C3519" s="462">
        <v>201906</v>
      </c>
      <c r="D3519" s="462">
        <v>201810</v>
      </c>
      <c r="E3519" s="462" t="s">
        <v>1067</v>
      </c>
      <c r="F3519" s="462" t="s">
        <v>1331</v>
      </c>
      <c r="G3519" s="462" t="s">
        <v>939</v>
      </c>
      <c r="H3519" s="462">
        <v>121</v>
      </c>
      <c r="I3519" s="462">
        <v>3</v>
      </c>
    </row>
    <row r="3520" spans="2:9" ht="15" customHeight="1" x14ac:dyDescent="0.2">
      <c r="B3520" s="462">
        <v>8</v>
      </c>
      <c r="C3520" s="462">
        <v>201906</v>
      </c>
      <c r="D3520" s="462">
        <v>201810</v>
      </c>
      <c r="E3520" s="462" t="s">
        <v>1068</v>
      </c>
      <c r="F3520" s="462">
        <v>19</v>
      </c>
      <c r="G3520" s="462" t="s">
        <v>940</v>
      </c>
      <c r="H3520" s="462">
        <v>120</v>
      </c>
      <c r="I3520" s="462">
        <v>-1</v>
      </c>
    </row>
    <row r="3521" spans="2:9" ht="15" customHeight="1" x14ac:dyDescent="0.2">
      <c r="B3521" s="462">
        <v>8</v>
      </c>
      <c r="C3521" s="462">
        <v>201906</v>
      </c>
      <c r="D3521" s="462">
        <v>201810</v>
      </c>
      <c r="E3521" s="462" t="s">
        <v>1068</v>
      </c>
      <c r="F3521" s="462">
        <v>45</v>
      </c>
      <c r="G3521" s="462" t="s">
        <v>920</v>
      </c>
      <c r="H3521" s="462">
        <v>120</v>
      </c>
      <c r="I3521" s="462">
        <v>-1</v>
      </c>
    </row>
    <row r="3522" spans="2:9" ht="15" customHeight="1" x14ac:dyDescent="0.2">
      <c r="B3522" s="462">
        <v>8</v>
      </c>
      <c r="C3522" s="462">
        <v>201906</v>
      </c>
      <c r="D3522" s="462">
        <v>201810</v>
      </c>
      <c r="E3522" s="462" t="s">
        <v>1068</v>
      </c>
      <c r="F3522" s="462">
        <v>45</v>
      </c>
      <c r="G3522" s="462" t="s">
        <v>920</v>
      </c>
      <c r="H3522" s="462">
        <v>121</v>
      </c>
      <c r="I3522" s="462">
        <v>1</v>
      </c>
    </row>
    <row r="3523" spans="2:9" ht="15" customHeight="1" x14ac:dyDescent="0.2">
      <c r="B3523" s="462">
        <v>8</v>
      </c>
      <c r="C3523" s="462">
        <v>201906</v>
      </c>
      <c r="D3523" s="462">
        <v>201810</v>
      </c>
      <c r="E3523" s="462" t="s">
        <v>1068</v>
      </c>
      <c r="F3523" s="462" t="s">
        <v>1326</v>
      </c>
      <c r="G3523" s="462" t="s">
        <v>923</v>
      </c>
      <c r="H3523" s="462">
        <v>121</v>
      </c>
      <c r="I3523" s="462">
        <v>3</v>
      </c>
    </row>
    <row r="3524" spans="2:9" ht="15" customHeight="1" x14ac:dyDescent="0.2">
      <c r="B3524" s="462">
        <v>8</v>
      </c>
      <c r="C3524" s="462">
        <v>201906</v>
      </c>
      <c r="D3524" s="462">
        <v>201810</v>
      </c>
      <c r="E3524" s="462" t="s">
        <v>1068</v>
      </c>
      <c r="F3524" s="462">
        <v>69</v>
      </c>
      <c r="G3524" s="462" t="s">
        <v>937</v>
      </c>
      <c r="H3524" s="462">
        <v>120</v>
      </c>
      <c r="I3524" s="462">
        <v>-1</v>
      </c>
    </row>
    <row r="3525" spans="2:9" ht="15" customHeight="1" x14ac:dyDescent="0.2">
      <c r="B3525" s="462">
        <v>8</v>
      </c>
      <c r="C3525" s="462">
        <v>201906</v>
      </c>
      <c r="D3525" s="462">
        <v>201810</v>
      </c>
      <c r="E3525" s="462" t="s">
        <v>1068</v>
      </c>
      <c r="F3525" s="462">
        <v>69</v>
      </c>
      <c r="G3525" s="462" t="s">
        <v>937</v>
      </c>
      <c r="H3525" s="462">
        <v>121</v>
      </c>
      <c r="I3525" s="462">
        <v>-2</v>
      </c>
    </row>
    <row r="3526" spans="2:9" ht="15" customHeight="1" x14ac:dyDescent="0.2">
      <c r="B3526" s="462">
        <v>8</v>
      </c>
      <c r="C3526" s="462">
        <v>201906</v>
      </c>
      <c r="D3526" s="462">
        <v>201810</v>
      </c>
      <c r="E3526" s="462" t="s">
        <v>1068</v>
      </c>
      <c r="F3526" s="462" t="s">
        <v>1334</v>
      </c>
      <c r="G3526" s="462" t="s">
        <v>937</v>
      </c>
      <c r="H3526" s="462">
        <v>126</v>
      </c>
      <c r="I3526" s="462">
        <v>1</v>
      </c>
    </row>
    <row r="3527" spans="2:9" ht="15" customHeight="1" x14ac:dyDescent="0.2">
      <c r="B3527" s="462">
        <v>8</v>
      </c>
      <c r="C3527" s="462">
        <v>201906</v>
      </c>
      <c r="D3527" s="462">
        <v>201810</v>
      </c>
      <c r="E3527" s="462" t="s">
        <v>1068</v>
      </c>
      <c r="F3527" s="462" t="s">
        <v>1311</v>
      </c>
      <c r="G3527" s="462" t="s">
        <v>930</v>
      </c>
      <c r="H3527" s="462">
        <v>126</v>
      </c>
      <c r="I3527" s="462">
        <v>1</v>
      </c>
    </row>
    <row r="3528" spans="2:9" ht="15" customHeight="1" x14ac:dyDescent="0.2">
      <c r="B3528" s="462">
        <v>8</v>
      </c>
      <c r="C3528" s="462">
        <v>201906</v>
      </c>
      <c r="D3528" s="462">
        <v>201810</v>
      </c>
      <c r="E3528" s="462" t="s">
        <v>1068</v>
      </c>
      <c r="F3528" s="462" t="s">
        <v>1323</v>
      </c>
      <c r="G3528" s="462" t="s">
        <v>928</v>
      </c>
      <c r="H3528" s="462">
        <v>121</v>
      </c>
      <c r="I3528" s="462">
        <v>1</v>
      </c>
    </row>
    <row r="3529" spans="2:9" ht="15" customHeight="1" x14ac:dyDescent="0.2">
      <c r="B3529" s="462">
        <v>8</v>
      </c>
      <c r="C3529" s="462">
        <v>201906</v>
      </c>
      <c r="D3529" s="462">
        <v>201810</v>
      </c>
      <c r="E3529" s="462" t="s">
        <v>1068</v>
      </c>
      <c r="F3529" s="462" t="s">
        <v>1332</v>
      </c>
      <c r="G3529" s="462" t="s">
        <v>913</v>
      </c>
      <c r="H3529" s="462">
        <v>121</v>
      </c>
      <c r="I3529" s="462">
        <v>2</v>
      </c>
    </row>
    <row r="3530" spans="2:9" ht="15" customHeight="1" x14ac:dyDescent="0.2">
      <c r="B3530" s="462">
        <v>34</v>
      </c>
      <c r="C3530" s="462">
        <v>201906</v>
      </c>
      <c r="D3530" s="462">
        <v>201810</v>
      </c>
      <c r="E3530" s="462" t="s">
        <v>1069</v>
      </c>
      <c r="F3530" s="462">
        <v>33</v>
      </c>
      <c r="G3530" s="462" t="s">
        <v>1024</v>
      </c>
      <c r="H3530" s="462">
        <v>120</v>
      </c>
      <c r="I3530" s="462">
        <v>-1</v>
      </c>
    </row>
    <row r="3531" spans="2:9" ht="15" customHeight="1" x14ac:dyDescent="0.2">
      <c r="B3531" s="462">
        <v>34</v>
      </c>
      <c r="C3531" s="462">
        <v>201906</v>
      </c>
      <c r="D3531" s="462">
        <v>201810</v>
      </c>
      <c r="E3531" s="462" t="s">
        <v>1069</v>
      </c>
      <c r="F3531" s="462">
        <v>46</v>
      </c>
      <c r="G3531" s="462" t="s">
        <v>920</v>
      </c>
      <c r="H3531" s="462">
        <v>120</v>
      </c>
      <c r="I3531" s="462">
        <v>1</v>
      </c>
    </row>
    <row r="3532" spans="2:9" ht="15" customHeight="1" x14ac:dyDescent="0.2">
      <c r="B3532" s="462">
        <v>34</v>
      </c>
      <c r="C3532" s="462">
        <v>201906</v>
      </c>
      <c r="D3532" s="462">
        <v>201810</v>
      </c>
      <c r="E3532" s="462" t="s">
        <v>1069</v>
      </c>
      <c r="F3532" s="462">
        <v>46</v>
      </c>
      <c r="G3532" s="462" t="s">
        <v>920</v>
      </c>
      <c r="H3532" s="462">
        <v>121</v>
      </c>
      <c r="I3532" s="462">
        <v>1</v>
      </c>
    </row>
    <row r="3533" spans="2:9" ht="15" customHeight="1" x14ac:dyDescent="0.2">
      <c r="B3533" s="462">
        <v>34</v>
      </c>
      <c r="C3533" s="462">
        <v>201906</v>
      </c>
      <c r="D3533" s="462">
        <v>201810</v>
      </c>
      <c r="E3533" s="462" t="s">
        <v>1069</v>
      </c>
      <c r="F3533" s="462" t="s">
        <v>1324</v>
      </c>
      <c r="G3533" s="462" t="s">
        <v>928</v>
      </c>
      <c r="H3533" s="462">
        <v>121</v>
      </c>
      <c r="I3533" s="462">
        <v>-1</v>
      </c>
    </row>
    <row r="3534" spans="2:9" ht="15" customHeight="1" x14ac:dyDescent="0.2">
      <c r="B3534" s="462">
        <v>34</v>
      </c>
      <c r="C3534" s="462">
        <v>201906</v>
      </c>
      <c r="D3534" s="462">
        <v>201810</v>
      </c>
      <c r="E3534" s="462" t="s">
        <v>1069</v>
      </c>
      <c r="F3534" s="462" t="s">
        <v>1306</v>
      </c>
      <c r="G3534" s="462" t="s">
        <v>941</v>
      </c>
      <c r="H3534" s="462">
        <v>120</v>
      </c>
      <c r="I3534" s="462">
        <v>-1</v>
      </c>
    </row>
    <row r="3535" spans="2:9" ht="15" customHeight="1" x14ac:dyDescent="0.2">
      <c r="B3535" s="462">
        <v>34</v>
      </c>
      <c r="C3535" s="462">
        <v>201906</v>
      </c>
      <c r="D3535" s="462">
        <v>201810</v>
      </c>
      <c r="E3535" s="462" t="s">
        <v>1069</v>
      </c>
      <c r="F3535" s="462" t="s">
        <v>1306</v>
      </c>
      <c r="G3535" s="462" t="s">
        <v>941</v>
      </c>
      <c r="H3535" s="462">
        <v>121</v>
      </c>
      <c r="I3535" s="462">
        <v>3</v>
      </c>
    </row>
    <row r="3536" spans="2:9" ht="15" customHeight="1" x14ac:dyDescent="0.2">
      <c r="B3536" s="462">
        <v>36</v>
      </c>
      <c r="C3536" s="462">
        <v>201906</v>
      </c>
      <c r="D3536" s="462">
        <v>201810</v>
      </c>
      <c r="E3536" s="462" t="s">
        <v>1070</v>
      </c>
      <c r="F3536" s="462" t="s">
        <v>1336</v>
      </c>
      <c r="G3536" s="462" t="s">
        <v>937</v>
      </c>
      <c r="H3536" s="462">
        <v>121</v>
      </c>
      <c r="I3536" s="462">
        <v>-1</v>
      </c>
    </row>
    <row r="3537" spans="1:9" ht="15" customHeight="1" x14ac:dyDescent="0.2">
      <c r="B3537" s="462">
        <v>36</v>
      </c>
      <c r="C3537" s="462">
        <v>201906</v>
      </c>
      <c r="D3537" s="462">
        <v>201810</v>
      </c>
      <c r="E3537" s="462" t="s">
        <v>1070</v>
      </c>
      <c r="F3537" s="462" t="s">
        <v>1318</v>
      </c>
      <c r="G3537" s="462" t="s">
        <v>1003</v>
      </c>
      <c r="H3537" s="462">
        <v>120</v>
      </c>
      <c r="I3537" s="462">
        <v>-1</v>
      </c>
    </row>
    <row r="3538" spans="1:9" ht="15" customHeight="1" x14ac:dyDescent="0.2">
      <c r="B3538" s="462">
        <v>36</v>
      </c>
      <c r="C3538" s="462">
        <v>201906</v>
      </c>
      <c r="D3538" s="462">
        <v>201810</v>
      </c>
      <c r="E3538" s="462" t="s">
        <v>1070</v>
      </c>
      <c r="F3538" s="462" t="s">
        <v>1318</v>
      </c>
      <c r="G3538" s="462" t="s">
        <v>1003</v>
      </c>
      <c r="H3538" s="462">
        <v>121</v>
      </c>
      <c r="I3538" s="462">
        <v>-2</v>
      </c>
    </row>
    <row r="3539" spans="1:9" ht="15" customHeight="1" x14ac:dyDescent="0.2">
      <c r="B3539" s="462">
        <v>36</v>
      </c>
      <c r="C3539" s="462">
        <v>201906</v>
      </c>
      <c r="D3539" s="462">
        <v>201810</v>
      </c>
      <c r="E3539" s="462" t="s">
        <v>1070</v>
      </c>
      <c r="F3539" s="462" t="s">
        <v>1330</v>
      </c>
      <c r="G3539" s="462" t="s">
        <v>939</v>
      </c>
      <c r="H3539" s="462">
        <v>121</v>
      </c>
      <c r="I3539" s="462">
        <v>1</v>
      </c>
    </row>
    <row r="3540" spans="1:9" ht="15" customHeight="1" x14ac:dyDescent="0.2">
      <c r="A3540" s="462"/>
      <c r="B3540" s="462">
        <v>4</v>
      </c>
      <c r="C3540" s="462">
        <v>201905</v>
      </c>
      <c r="D3540" s="462">
        <v>201810</v>
      </c>
      <c r="E3540" s="462" t="s">
        <v>1066</v>
      </c>
      <c r="F3540" s="462">
        <v>47</v>
      </c>
      <c r="G3540" s="462" t="s">
        <v>920</v>
      </c>
      <c r="H3540" s="462">
        <v>121</v>
      </c>
      <c r="I3540" s="462">
        <v>8</v>
      </c>
    </row>
    <row r="3541" spans="1:9" ht="15" customHeight="1" x14ac:dyDescent="0.2">
      <c r="A3541" s="462"/>
      <c r="B3541" s="462">
        <v>5</v>
      </c>
      <c r="C3541" s="462">
        <v>201905</v>
      </c>
      <c r="D3541" s="462">
        <v>201810</v>
      </c>
      <c r="E3541" s="462" t="s">
        <v>1067</v>
      </c>
      <c r="F3541" s="462" t="s">
        <v>1316</v>
      </c>
      <c r="G3541" s="462" t="s">
        <v>930</v>
      </c>
      <c r="H3541" s="462">
        <v>121</v>
      </c>
      <c r="I3541" s="462">
        <v>7</v>
      </c>
    </row>
    <row r="3542" spans="1:9" ht="15" customHeight="1" x14ac:dyDescent="0.2">
      <c r="A3542" s="462"/>
      <c r="B3542" s="462">
        <v>5</v>
      </c>
      <c r="C3542" s="462">
        <v>201905</v>
      </c>
      <c r="D3542" s="462">
        <v>201810</v>
      </c>
      <c r="E3542" s="462" t="s">
        <v>1067</v>
      </c>
      <c r="F3542" s="462" t="s">
        <v>1316</v>
      </c>
      <c r="G3542" s="462" t="s">
        <v>930</v>
      </c>
      <c r="H3542" s="462">
        <v>120</v>
      </c>
      <c r="I3542" s="462">
        <v>6</v>
      </c>
    </row>
    <row r="3543" spans="1:9" ht="15" customHeight="1" x14ac:dyDescent="0.2">
      <c r="A3543" s="462"/>
      <c r="B3543" s="462">
        <v>8</v>
      </c>
      <c r="C3543" s="462">
        <v>201905</v>
      </c>
      <c r="D3543" s="462">
        <v>201810</v>
      </c>
      <c r="E3543" s="462" t="s">
        <v>1068</v>
      </c>
      <c r="F3543" s="462">
        <v>69</v>
      </c>
      <c r="G3543" s="462" t="s">
        <v>937</v>
      </c>
      <c r="H3543" s="462">
        <v>121</v>
      </c>
      <c r="I3543" s="462">
        <v>6</v>
      </c>
    </row>
    <row r="3544" spans="1:9" ht="15" customHeight="1" x14ac:dyDescent="0.2">
      <c r="A3544" s="462"/>
      <c r="B3544" s="462">
        <v>8</v>
      </c>
      <c r="C3544" s="462">
        <v>201905</v>
      </c>
      <c r="D3544" s="462">
        <v>201810</v>
      </c>
      <c r="E3544" s="462" t="s">
        <v>1068</v>
      </c>
      <c r="F3544" s="462" t="s">
        <v>1312</v>
      </c>
      <c r="G3544" s="462" t="s">
        <v>930</v>
      </c>
      <c r="H3544" s="462">
        <v>121</v>
      </c>
      <c r="I3544" s="462">
        <v>5</v>
      </c>
    </row>
    <row r="3545" spans="1:9" ht="15" customHeight="1" x14ac:dyDescent="0.2">
      <c r="A3545" s="462"/>
      <c r="B3545" s="462">
        <v>4</v>
      </c>
      <c r="C3545" s="462">
        <v>201905</v>
      </c>
      <c r="D3545" s="462">
        <v>201810</v>
      </c>
      <c r="E3545" s="462" t="s">
        <v>1066</v>
      </c>
      <c r="F3545" s="462" t="s">
        <v>1308</v>
      </c>
      <c r="G3545" s="462" t="s">
        <v>941</v>
      </c>
      <c r="H3545" s="462">
        <v>121</v>
      </c>
      <c r="I3545" s="462">
        <v>4</v>
      </c>
    </row>
    <row r="3546" spans="1:9" ht="15" customHeight="1" x14ac:dyDescent="0.2">
      <c r="A3546" s="462"/>
      <c r="B3546" s="462">
        <v>4</v>
      </c>
      <c r="C3546" s="462">
        <v>201905</v>
      </c>
      <c r="D3546" s="462">
        <v>201810</v>
      </c>
      <c r="E3546" s="462" t="s">
        <v>1066</v>
      </c>
      <c r="F3546" s="462" t="s">
        <v>1328</v>
      </c>
      <c r="G3546" s="462" t="s">
        <v>925</v>
      </c>
      <c r="H3546" s="462">
        <v>121</v>
      </c>
      <c r="I3546" s="462">
        <v>4</v>
      </c>
    </row>
    <row r="3547" spans="1:9" ht="15" customHeight="1" x14ac:dyDescent="0.2">
      <c r="A3547" s="462"/>
      <c r="B3547" s="462">
        <v>8</v>
      </c>
      <c r="C3547" s="462">
        <v>201905</v>
      </c>
      <c r="D3547" s="462">
        <v>201810</v>
      </c>
      <c r="E3547" s="462" t="s">
        <v>1068</v>
      </c>
      <c r="F3547" s="462">
        <v>19</v>
      </c>
      <c r="G3547" s="462" t="s">
        <v>940</v>
      </c>
      <c r="H3547" s="462">
        <v>121</v>
      </c>
      <c r="I3547" s="462">
        <v>4</v>
      </c>
    </row>
    <row r="3548" spans="1:9" ht="15" customHeight="1" x14ac:dyDescent="0.2">
      <c r="A3548" s="462"/>
      <c r="B3548" s="462">
        <v>8</v>
      </c>
      <c r="C3548" s="462">
        <v>201905</v>
      </c>
      <c r="D3548" s="462">
        <v>201810</v>
      </c>
      <c r="E3548" s="462" t="s">
        <v>1068</v>
      </c>
      <c r="F3548" s="462">
        <v>45</v>
      </c>
      <c r="G3548" s="462" t="s">
        <v>920</v>
      </c>
      <c r="H3548" s="462">
        <v>121</v>
      </c>
      <c r="I3548" s="462">
        <v>3</v>
      </c>
    </row>
    <row r="3549" spans="1:9" ht="15" customHeight="1" x14ac:dyDescent="0.2">
      <c r="A3549" s="462"/>
      <c r="B3549" s="462">
        <v>34</v>
      </c>
      <c r="C3549" s="462">
        <v>201905</v>
      </c>
      <c r="D3549" s="462">
        <v>201810</v>
      </c>
      <c r="E3549" s="462" t="s">
        <v>1069</v>
      </c>
      <c r="F3549" s="462" t="s">
        <v>1306</v>
      </c>
      <c r="G3549" s="462" t="s">
        <v>941</v>
      </c>
      <c r="H3549" s="462">
        <v>121</v>
      </c>
      <c r="I3549" s="462">
        <v>3</v>
      </c>
    </row>
    <row r="3550" spans="1:9" ht="15" customHeight="1" x14ac:dyDescent="0.2">
      <c r="A3550" s="462"/>
      <c r="B3550" s="462">
        <v>4</v>
      </c>
      <c r="C3550" s="462">
        <v>201905</v>
      </c>
      <c r="D3550" s="462">
        <v>201810</v>
      </c>
      <c r="E3550" s="462" t="s">
        <v>1066</v>
      </c>
      <c r="F3550" s="462">
        <v>47</v>
      </c>
      <c r="G3550" s="462" t="s">
        <v>920</v>
      </c>
      <c r="H3550" s="462">
        <v>120</v>
      </c>
      <c r="I3550" s="462">
        <v>2</v>
      </c>
    </row>
    <row r="3551" spans="1:9" ht="15" customHeight="1" x14ac:dyDescent="0.2">
      <c r="A3551" s="462"/>
      <c r="B3551" s="462">
        <v>4</v>
      </c>
      <c r="C3551" s="462">
        <v>201905</v>
      </c>
      <c r="D3551" s="462">
        <v>201810</v>
      </c>
      <c r="E3551" s="462" t="s">
        <v>1066</v>
      </c>
      <c r="F3551" s="462" t="s">
        <v>1304</v>
      </c>
      <c r="G3551" s="462" t="s">
        <v>920</v>
      </c>
      <c r="H3551" s="462">
        <v>126</v>
      </c>
      <c r="I3551" s="462">
        <v>2</v>
      </c>
    </row>
    <row r="3552" spans="1:9" ht="15" customHeight="1" x14ac:dyDescent="0.2">
      <c r="A3552" s="462"/>
      <c r="B3552" s="462">
        <v>4</v>
      </c>
      <c r="C3552" s="462">
        <v>201905</v>
      </c>
      <c r="D3552" s="462">
        <v>201810</v>
      </c>
      <c r="E3552" s="462" t="s">
        <v>1066</v>
      </c>
      <c r="F3552" s="462" t="s">
        <v>1327</v>
      </c>
      <c r="G3552" s="462" t="s">
        <v>923</v>
      </c>
      <c r="H3552" s="462">
        <v>121</v>
      </c>
      <c r="I3552" s="462">
        <v>2</v>
      </c>
    </row>
    <row r="3553" spans="1:9" ht="15" customHeight="1" x14ac:dyDescent="0.2">
      <c r="A3553" s="462"/>
      <c r="B3553" s="462">
        <v>8</v>
      </c>
      <c r="C3553" s="462">
        <v>201905</v>
      </c>
      <c r="D3553" s="462">
        <v>201810</v>
      </c>
      <c r="E3553" s="462" t="s">
        <v>1068</v>
      </c>
      <c r="F3553" s="462" t="s">
        <v>1323</v>
      </c>
      <c r="G3553" s="462" t="s">
        <v>928</v>
      </c>
      <c r="H3553" s="462">
        <v>121</v>
      </c>
      <c r="I3553" s="462">
        <v>2</v>
      </c>
    </row>
    <row r="3554" spans="1:9" ht="15" customHeight="1" x14ac:dyDescent="0.2">
      <c r="A3554" s="462"/>
      <c r="B3554" s="462">
        <v>34</v>
      </c>
      <c r="C3554" s="462">
        <v>201905</v>
      </c>
      <c r="D3554" s="462">
        <v>201810</v>
      </c>
      <c r="E3554" s="462" t="s">
        <v>1069</v>
      </c>
      <c r="F3554" s="462" t="s">
        <v>1314</v>
      </c>
      <c r="G3554" s="462" t="s">
        <v>930</v>
      </c>
      <c r="H3554" s="462">
        <v>121</v>
      </c>
      <c r="I3554" s="462">
        <v>2</v>
      </c>
    </row>
    <row r="3555" spans="1:9" ht="15" customHeight="1" x14ac:dyDescent="0.2">
      <c r="A3555" s="462"/>
      <c r="B3555" s="462">
        <v>4</v>
      </c>
      <c r="C3555" s="462">
        <v>201905</v>
      </c>
      <c r="D3555" s="462">
        <v>201810</v>
      </c>
      <c r="E3555" s="462" t="s">
        <v>1066</v>
      </c>
      <c r="F3555" s="462">
        <v>86</v>
      </c>
      <c r="G3555" s="462" t="s">
        <v>935</v>
      </c>
      <c r="H3555" s="462">
        <v>120</v>
      </c>
      <c r="I3555" s="462">
        <v>1</v>
      </c>
    </row>
    <row r="3556" spans="1:9" ht="15" customHeight="1" x14ac:dyDescent="0.2">
      <c r="A3556" s="462"/>
      <c r="B3556" s="462">
        <v>4</v>
      </c>
      <c r="C3556" s="462">
        <v>201905</v>
      </c>
      <c r="D3556" s="462">
        <v>201810</v>
      </c>
      <c r="E3556" s="462" t="s">
        <v>1066</v>
      </c>
      <c r="F3556" s="462">
        <v>86</v>
      </c>
      <c r="G3556" s="462" t="s">
        <v>935</v>
      </c>
      <c r="H3556" s="462">
        <v>121</v>
      </c>
      <c r="I3556" s="462">
        <v>1</v>
      </c>
    </row>
    <row r="3557" spans="1:9" ht="15" customHeight="1" x14ac:dyDescent="0.2">
      <c r="A3557" s="462"/>
      <c r="B3557" s="462">
        <v>4</v>
      </c>
      <c r="C3557" s="462">
        <v>201905</v>
      </c>
      <c r="D3557" s="462">
        <v>201810</v>
      </c>
      <c r="E3557" s="462" t="s">
        <v>1066</v>
      </c>
      <c r="F3557" s="462" t="s">
        <v>1308</v>
      </c>
      <c r="G3557" s="462" t="s">
        <v>941</v>
      </c>
      <c r="H3557" s="462">
        <v>120</v>
      </c>
      <c r="I3557" s="462">
        <v>1</v>
      </c>
    </row>
    <row r="3558" spans="1:9" ht="15" customHeight="1" x14ac:dyDescent="0.2">
      <c r="A3558" s="462"/>
      <c r="B3558" s="462">
        <v>4</v>
      </c>
      <c r="C3558" s="462">
        <v>201905</v>
      </c>
      <c r="D3558" s="462">
        <v>201810</v>
      </c>
      <c r="E3558" s="462" t="s">
        <v>1066</v>
      </c>
      <c r="F3558" s="462" t="s">
        <v>1322</v>
      </c>
      <c r="G3558" s="462" t="s">
        <v>1003</v>
      </c>
      <c r="H3558" s="462">
        <v>121</v>
      </c>
      <c r="I3558" s="462">
        <v>1</v>
      </c>
    </row>
    <row r="3559" spans="1:9" ht="15" customHeight="1" x14ac:dyDescent="0.2">
      <c r="A3559" s="462"/>
      <c r="B3559" s="462">
        <v>4</v>
      </c>
      <c r="C3559" s="462">
        <v>201905</v>
      </c>
      <c r="D3559" s="462">
        <v>201810</v>
      </c>
      <c r="E3559" s="462" t="s">
        <v>1066</v>
      </c>
      <c r="F3559" s="462" t="s">
        <v>1321</v>
      </c>
      <c r="G3559" s="462" t="s">
        <v>1003</v>
      </c>
      <c r="H3559" s="462">
        <v>126</v>
      </c>
      <c r="I3559" s="462">
        <v>1</v>
      </c>
    </row>
    <row r="3560" spans="1:9" ht="15" customHeight="1" x14ac:dyDescent="0.2">
      <c r="A3560" s="462"/>
      <c r="B3560" s="462">
        <v>5</v>
      </c>
      <c r="C3560" s="462">
        <v>201905</v>
      </c>
      <c r="D3560" s="462">
        <v>201810</v>
      </c>
      <c r="E3560" s="462" t="s">
        <v>1067</v>
      </c>
      <c r="F3560" s="462">
        <v>18</v>
      </c>
      <c r="G3560" s="462" t="s">
        <v>940</v>
      </c>
      <c r="H3560" s="462">
        <v>120</v>
      </c>
      <c r="I3560" s="462">
        <v>1</v>
      </c>
    </row>
    <row r="3561" spans="1:9" ht="15" customHeight="1" x14ac:dyDescent="0.2">
      <c r="A3561" s="462"/>
      <c r="B3561" s="462">
        <v>5</v>
      </c>
      <c r="C3561" s="462">
        <v>201905</v>
      </c>
      <c r="D3561" s="462">
        <v>201810</v>
      </c>
      <c r="E3561" s="462" t="s">
        <v>1067</v>
      </c>
      <c r="F3561" s="462" t="s">
        <v>1315</v>
      </c>
      <c r="G3561" s="462" t="s">
        <v>930</v>
      </c>
      <c r="H3561" s="462">
        <v>126</v>
      </c>
      <c r="I3561" s="462">
        <v>1</v>
      </c>
    </row>
    <row r="3562" spans="1:9" ht="15" customHeight="1" x14ac:dyDescent="0.2">
      <c r="A3562" s="462"/>
      <c r="B3562" s="462">
        <v>5</v>
      </c>
      <c r="C3562" s="462">
        <v>201905</v>
      </c>
      <c r="D3562" s="462">
        <v>201810</v>
      </c>
      <c r="E3562" s="462" t="s">
        <v>1067</v>
      </c>
      <c r="F3562" s="462">
        <v>85</v>
      </c>
      <c r="G3562" s="462" t="s">
        <v>935</v>
      </c>
      <c r="H3562" s="462">
        <v>121</v>
      </c>
      <c r="I3562" s="462">
        <v>1</v>
      </c>
    </row>
    <row r="3563" spans="1:9" ht="15" customHeight="1" x14ac:dyDescent="0.2">
      <c r="A3563" s="462"/>
      <c r="B3563" s="462">
        <v>5</v>
      </c>
      <c r="C3563" s="462">
        <v>201905</v>
      </c>
      <c r="D3563" s="462">
        <v>201810</v>
      </c>
      <c r="E3563" s="462" t="s">
        <v>1067</v>
      </c>
      <c r="F3563" s="462" t="s">
        <v>1325</v>
      </c>
      <c r="G3563" s="462" t="s">
        <v>928</v>
      </c>
      <c r="H3563" s="462">
        <v>121</v>
      </c>
      <c r="I3563" s="462">
        <v>1</v>
      </c>
    </row>
    <row r="3564" spans="1:9" ht="15" customHeight="1" x14ac:dyDescent="0.2">
      <c r="A3564" s="462"/>
      <c r="B3564" s="462">
        <v>5</v>
      </c>
      <c r="C3564" s="462">
        <v>201905</v>
      </c>
      <c r="D3564" s="462">
        <v>201810</v>
      </c>
      <c r="E3564" s="462" t="s">
        <v>1067</v>
      </c>
      <c r="F3564" s="462" t="s">
        <v>1329</v>
      </c>
      <c r="G3564" s="462" t="s">
        <v>925</v>
      </c>
      <c r="H3564" s="462">
        <v>121</v>
      </c>
      <c r="I3564" s="462">
        <v>1</v>
      </c>
    </row>
    <row r="3565" spans="1:9" ht="15" customHeight="1" x14ac:dyDescent="0.2">
      <c r="A3565" s="462"/>
      <c r="B3565" s="462">
        <v>5</v>
      </c>
      <c r="C3565" s="462">
        <v>201905</v>
      </c>
      <c r="D3565" s="462">
        <v>201810</v>
      </c>
      <c r="E3565" s="462" t="s">
        <v>1067</v>
      </c>
      <c r="F3565" s="462" t="s">
        <v>1331</v>
      </c>
      <c r="G3565" s="462" t="s">
        <v>939</v>
      </c>
      <c r="H3565" s="462">
        <v>120</v>
      </c>
      <c r="I3565" s="462">
        <v>1</v>
      </c>
    </row>
    <row r="3566" spans="1:9" ht="15" customHeight="1" x14ac:dyDescent="0.2">
      <c r="A3566" s="462"/>
      <c r="B3566" s="462">
        <v>8</v>
      </c>
      <c r="C3566" s="462">
        <v>201905</v>
      </c>
      <c r="D3566" s="462">
        <v>201810</v>
      </c>
      <c r="E3566" s="462" t="s">
        <v>1068</v>
      </c>
      <c r="F3566" s="462">
        <v>34</v>
      </c>
      <c r="G3566" s="462" t="s">
        <v>1024</v>
      </c>
      <c r="H3566" s="462">
        <v>121</v>
      </c>
      <c r="I3566" s="462">
        <v>1</v>
      </c>
    </row>
    <row r="3567" spans="1:9" ht="15" customHeight="1" x14ac:dyDescent="0.2">
      <c r="A3567" s="462"/>
      <c r="B3567" s="462">
        <v>8</v>
      </c>
      <c r="C3567" s="462">
        <v>201905</v>
      </c>
      <c r="D3567" s="462">
        <v>201810</v>
      </c>
      <c r="E3567" s="462" t="s">
        <v>1068</v>
      </c>
      <c r="F3567" s="462" t="s">
        <v>1309</v>
      </c>
      <c r="G3567" s="462" t="s">
        <v>1024</v>
      </c>
      <c r="H3567" s="462">
        <v>126</v>
      </c>
      <c r="I3567" s="462">
        <v>1</v>
      </c>
    </row>
    <row r="3568" spans="1:9" ht="15" customHeight="1" x14ac:dyDescent="0.2">
      <c r="A3568" s="462"/>
      <c r="B3568" s="462">
        <v>8</v>
      </c>
      <c r="C3568" s="462">
        <v>201905</v>
      </c>
      <c r="D3568" s="462">
        <v>201810</v>
      </c>
      <c r="E3568" s="462" t="s">
        <v>1068</v>
      </c>
      <c r="F3568" s="462">
        <v>45</v>
      </c>
      <c r="G3568" s="462" t="s">
        <v>920</v>
      </c>
      <c r="H3568" s="462">
        <v>120</v>
      </c>
      <c r="I3568" s="462">
        <v>1</v>
      </c>
    </row>
    <row r="3569" spans="1:9" ht="15" customHeight="1" x14ac:dyDescent="0.2">
      <c r="A3569" s="462"/>
      <c r="B3569" s="462">
        <v>8</v>
      </c>
      <c r="C3569" s="462">
        <v>201905</v>
      </c>
      <c r="D3569" s="462">
        <v>201810</v>
      </c>
      <c r="E3569" s="462" t="s">
        <v>1068</v>
      </c>
      <c r="F3569" s="462" t="s">
        <v>1300</v>
      </c>
      <c r="G3569" s="462" t="s">
        <v>920</v>
      </c>
      <c r="H3569" s="462">
        <v>126</v>
      </c>
      <c r="I3569" s="462">
        <v>1</v>
      </c>
    </row>
    <row r="3570" spans="1:9" ht="15" customHeight="1" x14ac:dyDescent="0.2">
      <c r="A3570" s="462"/>
      <c r="B3570" s="462">
        <v>8</v>
      </c>
      <c r="C3570" s="462">
        <v>201905</v>
      </c>
      <c r="D3570" s="462">
        <v>201810</v>
      </c>
      <c r="E3570" s="462" t="s">
        <v>1068</v>
      </c>
      <c r="F3570" s="462" t="s">
        <v>1334</v>
      </c>
      <c r="G3570" s="462" t="s">
        <v>937</v>
      </c>
      <c r="H3570" s="462">
        <v>126</v>
      </c>
      <c r="I3570" s="462">
        <v>1</v>
      </c>
    </row>
    <row r="3571" spans="1:9" ht="15" customHeight="1" x14ac:dyDescent="0.2">
      <c r="B3571">
        <v>8</v>
      </c>
      <c r="C3571">
        <v>201905</v>
      </c>
      <c r="D3571">
        <v>201810</v>
      </c>
      <c r="E3571" t="s">
        <v>1068</v>
      </c>
      <c r="F3571" t="s">
        <v>1312</v>
      </c>
      <c r="G3571" s="462" t="s">
        <v>930</v>
      </c>
      <c r="H3571">
        <v>120</v>
      </c>
      <c r="I3571">
        <v>1</v>
      </c>
    </row>
    <row r="3572" spans="1:9" ht="15" customHeight="1" x14ac:dyDescent="0.2">
      <c r="B3572">
        <v>8</v>
      </c>
      <c r="C3572">
        <v>201905</v>
      </c>
      <c r="D3572">
        <v>201810</v>
      </c>
      <c r="E3572" t="s">
        <v>1068</v>
      </c>
      <c r="F3572" t="s">
        <v>1332</v>
      </c>
      <c r="G3572" s="462" t="s">
        <v>913</v>
      </c>
      <c r="H3572">
        <v>121</v>
      </c>
      <c r="I3572">
        <v>1</v>
      </c>
    </row>
    <row r="3573" spans="1:9" ht="15" customHeight="1" x14ac:dyDescent="0.2">
      <c r="B3573">
        <v>34</v>
      </c>
      <c r="C3573">
        <v>201905</v>
      </c>
      <c r="D3573">
        <v>201810</v>
      </c>
      <c r="E3573" t="s">
        <v>1069</v>
      </c>
      <c r="F3573">
        <v>46</v>
      </c>
      <c r="G3573" s="462" t="s">
        <v>920</v>
      </c>
      <c r="H3573">
        <v>120</v>
      </c>
      <c r="I3573">
        <v>1</v>
      </c>
    </row>
    <row r="3574" spans="1:9" ht="15" customHeight="1" x14ac:dyDescent="0.2">
      <c r="B3574">
        <v>34</v>
      </c>
      <c r="C3574">
        <v>201905</v>
      </c>
      <c r="D3574">
        <v>201810</v>
      </c>
      <c r="E3574" t="s">
        <v>1069</v>
      </c>
      <c r="F3574" t="s">
        <v>1324</v>
      </c>
      <c r="G3574" s="462" t="s">
        <v>928</v>
      </c>
      <c r="H3574">
        <v>121</v>
      </c>
      <c r="I3574">
        <v>1</v>
      </c>
    </row>
    <row r="3575" spans="1:9" ht="15" customHeight="1" x14ac:dyDescent="0.2">
      <c r="B3575">
        <v>36</v>
      </c>
      <c r="C3575">
        <v>201905</v>
      </c>
      <c r="D3575">
        <v>201810</v>
      </c>
      <c r="E3575" t="s">
        <v>1070</v>
      </c>
      <c r="F3575" t="s">
        <v>1336</v>
      </c>
      <c r="G3575" s="462" t="s">
        <v>937</v>
      </c>
      <c r="H3575">
        <v>120</v>
      </c>
      <c r="I3575">
        <v>1</v>
      </c>
    </row>
    <row r="3576" spans="1:9" ht="15" customHeight="1" x14ac:dyDescent="0.2">
      <c r="B3576">
        <v>36</v>
      </c>
      <c r="C3576">
        <v>201905</v>
      </c>
      <c r="D3576">
        <v>201810</v>
      </c>
      <c r="E3576" t="s">
        <v>1070</v>
      </c>
      <c r="F3576" t="s">
        <v>1336</v>
      </c>
      <c r="G3576" s="462" t="s">
        <v>937</v>
      </c>
      <c r="H3576">
        <v>121</v>
      </c>
      <c r="I3576">
        <v>1</v>
      </c>
    </row>
    <row r="3577" spans="1:9" ht="15" customHeight="1" x14ac:dyDescent="0.2">
      <c r="B3577">
        <v>4</v>
      </c>
      <c r="C3577">
        <v>201905</v>
      </c>
      <c r="D3577">
        <v>201810</v>
      </c>
      <c r="E3577" t="s">
        <v>1066</v>
      </c>
      <c r="F3577" t="s">
        <v>1327</v>
      </c>
      <c r="G3577" s="462" t="s">
        <v>923</v>
      </c>
      <c r="H3577">
        <v>120</v>
      </c>
      <c r="I3577">
        <v>-1</v>
      </c>
    </row>
    <row r="3578" spans="1:9" ht="15" customHeight="1" x14ac:dyDescent="0.2">
      <c r="B3578">
        <v>4</v>
      </c>
      <c r="C3578">
        <v>201905</v>
      </c>
      <c r="D3578">
        <v>201810</v>
      </c>
      <c r="E3578" t="s">
        <v>1066</v>
      </c>
      <c r="F3578" t="s">
        <v>1328</v>
      </c>
      <c r="G3578" s="462" t="s">
        <v>925</v>
      </c>
      <c r="H3578">
        <v>120</v>
      </c>
      <c r="I3578">
        <v>-1</v>
      </c>
    </row>
    <row r="3579" spans="1:9" ht="15" customHeight="1" x14ac:dyDescent="0.2">
      <c r="B3579">
        <v>4</v>
      </c>
      <c r="C3579">
        <v>201905</v>
      </c>
      <c r="D3579">
        <v>201810</v>
      </c>
      <c r="E3579" t="s">
        <v>1066</v>
      </c>
      <c r="F3579" t="s">
        <v>1333</v>
      </c>
      <c r="G3579" s="462" t="s">
        <v>913</v>
      </c>
      <c r="H3579">
        <v>121</v>
      </c>
      <c r="I3579">
        <v>-1</v>
      </c>
    </row>
    <row r="3580" spans="1:9" ht="15" customHeight="1" x14ac:dyDescent="0.2">
      <c r="B3580">
        <v>8</v>
      </c>
      <c r="C3580">
        <v>201905</v>
      </c>
      <c r="D3580">
        <v>201810</v>
      </c>
      <c r="E3580" t="s">
        <v>1068</v>
      </c>
      <c r="F3580" t="s">
        <v>1332</v>
      </c>
      <c r="G3580" s="462" t="s">
        <v>913</v>
      </c>
      <c r="H3580">
        <v>120</v>
      </c>
      <c r="I3580">
        <v>-1</v>
      </c>
    </row>
    <row r="3581" spans="1:9" ht="15" customHeight="1" x14ac:dyDescent="0.2">
      <c r="B3581">
        <v>34</v>
      </c>
      <c r="C3581">
        <v>201905</v>
      </c>
      <c r="D3581">
        <v>201810</v>
      </c>
      <c r="E3581" t="s">
        <v>1069</v>
      </c>
      <c r="F3581">
        <v>33</v>
      </c>
      <c r="G3581" s="462" t="s">
        <v>1024</v>
      </c>
      <c r="H3581">
        <v>121</v>
      </c>
      <c r="I3581">
        <v>-1</v>
      </c>
    </row>
    <row r="3582" spans="1:9" ht="15" customHeight="1" x14ac:dyDescent="0.2">
      <c r="B3582">
        <v>34</v>
      </c>
      <c r="C3582">
        <v>201905</v>
      </c>
      <c r="D3582">
        <v>201810</v>
      </c>
      <c r="E3582" t="s">
        <v>1069</v>
      </c>
      <c r="F3582" t="s">
        <v>1306</v>
      </c>
      <c r="G3582" s="462" t="s">
        <v>941</v>
      </c>
      <c r="H3582">
        <v>120</v>
      </c>
      <c r="I3582">
        <v>-1</v>
      </c>
    </row>
    <row r="3583" spans="1:9" ht="15" customHeight="1" x14ac:dyDescent="0.2">
      <c r="B3583">
        <v>36</v>
      </c>
      <c r="C3583">
        <v>201905</v>
      </c>
      <c r="D3583">
        <v>201810</v>
      </c>
      <c r="E3583" t="s">
        <v>1070</v>
      </c>
      <c r="F3583" t="s">
        <v>1318</v>
      </c>
      <c r="G3583" s="462" t="s">
        <v>1003</v>
      </c>
      <c r="H3583">
        <v>121</v>
      </c>
      <c r="I3583">
        <v>-1</v>
      </c>
    </row>
    <row r="3584" spans="1:9" ht="15" customHeight="1" x14ac:dyDescent="0.2">
      <c r="B3584">
        <v>36</v>
      </c>
      <c r="C3584">
        <v>201905</v>
      </c>
      <c r="D3584">
        <v>201810</v>
      </c>
      <c r="E3584" t="s">
        <v>1070</v>
      </c>
      <c r="F3584" t="s">
        <v>1330</v>
      </c>
      <c r="G3584" s="462" t="s">
        <v>939</v>
      </c>
      <c r="H3584">
        <v>120</v>
      </c>
      <c r="I3584">
        <v>-1</v>
      </c>
    </row>
    <row r="3585" spans="1:9" ht="15" customHeight="1" x14ac:dyDescent="0.2">
      <c r="B3585">
        <v>5</v>
      </c>
      <c r="C3585">
        <v>201905</v>
      </c>
      <c r="D3585">
        <v>201810</v>
      </c>
      <c r="E3585" t="s">
        <v>1067</v>
      </c>
      <c r="F3585">
        <v>18</v>
      </c>
      <c r="G3585" s="462" t="s">
        <v>940</v>
      </c>
      <c r="H3585">
        <v>121</v>
      </c>
      <c r="I3585">
        <v>-2</v>
      </c>
    </row>
    <row r="3586" spans="1:9" ht="15" customHeight="1" x14ac:dyDescent="0.2">
      <c r="B3586">
        <v>8</v>
      </c>
      <c r="C3586">
        <v>201905</v>
      </c>
      <c r="D3586">
        <v>201810</v>
      </c>
      <c r="E3586" t="s">
        <v>1068</v>
      </c>
      <c r="F3586" t="s">
        <v>1323</v>
      </c>
      <c r="G3586" s="462" t="s">
        <v>928</v>
      </c>
      <c r="H3586">
        <v>120</v>
      </c>
      <c r="I3586">
        <v>-2</v>
      </c>
    </row>
    <row r="3587" spans="1:9" ht="15" customHeight="1" x14ac:dyDescent="0.25">
      <c r="A3587" s="223"/>
      <c r="B3587" s="460">
        <v>4</v>
      </c>
      <c r="C3587" s="460">
        <v>201904</v>
      </c>
      <c r="D3587" s="460">
        <v>201810</v>
      </c>
      <c r="E3587" s="460" t="s">
        <v>1066</v>
      </c>
      <c r="F3587" s="460">
        <v>47</v>
      </c>
      <c r="G3587" s="457" t="s">
        <v>920</v>
      </c>
      <c r="H3587" s="460">
        <v>120</v>
      </c>
      <c r="I3587" s="460">
        <v>2</v>
      </c>
    </row>
    <row r="3588" spans="1:9" ht="15" customHeight="1" x14ac:dyDescent="0.25">
      <c r="A3588" s="223"/>
      <c r="B3588" s="460">
        <v>4</v>
      </c>
      <c r="C3588" s="460">
        <v>201904</v>
      </c>
      <c r="D3588" s="460">
        <v>201810</v>
      </c>
      <c r="E3588" s="460" t="s">
        <v>1066</v>
      </c>
      <c r="F3588" s="460">
        <v>47</v>
      </c>
      <c r="G3588" s="457" t="s">
        <v>920</v>
      </c>
      <c r="H3588" s="460">
        <v>121</v>
      </c>
      <c r="I3588" s="460">
        <v>11</v>
      </c>
    </row>
    <row r="3589" spans="1:9" ht="15" customHeight="1" x14ac:dyDescent="0.25">
      <c r="A3589" s="223"/>
      <c r="B3589" s="460">
        <v>4</v>
      </c>
      <c r="C3589" s="460">
        <v>201904</v>
      </c>
      <c r="D3589" s="460">
        <v>201810</v>
      </c>
      <c r="E3589" s="460" t="s">
        <v>1066</v>
      </c>
      <c r="F3589" s="460" t="s">
        <v>1327</v>
      </c>
      <c r="G3589" s="457" t="s">
        <v>923</v>
      </c>
      <c r="H3589" s="460">
        <v>120</v>
      </c>
      <c r="I3589" s="460">
        <v>1</v>
      </c>
    </row>
    <row r="3590" spans="1:9" ht="15" customHeight="1" x14ac:dyDescent="0.25">
      <c r="A3590" s="223"/>
      <c r="B3590" s="460">
        <v>4</v>
      </c>
      <c r="C3590" s="460">
        <v>201904</v>
      </c>
      <c r="D3590" s="460">
        <v>201810</v>
      </c>
      <c r="E3590" s="460" t="s">
        <v>1066</v>
      </c>
      <c r="F3590" s="463" t="s">
        <v>1327</v>
      </c>
      <c r="G3590" s="457" t="s">
        <v>923</v>
      </c>
      <c r="H3590" s="460">
        <v>121</v>
      </c>
      <c r="I3590" s="460">
        <v>2</v>
      </c>
    </row>
    <row r="3591" spans="1:9" ht="15" customHeight="1" x14ac:dyDescent="0.25">
      <c r="A3591" s="223"/>
      <c r="B3591" s="460">
        <v>4</v>
      </c>
      <c r="C3591" s="460">
        <v>201904</v>
      </c>
      <c r="D3591" s="460">
        <v>201810</v>
      </c>
      <c r="E3591" s="460" t="s">
        <v>1066</v>
      </c>
      <c r="F3591" s="463">
        <v>86</v>
      </c>
      <c r="G3591" s="457" t="s">
        <v>935</v>
      </c>
      <c r="H3591" s="460">
        <v>120</v>
      </c>
      <c r="I3591" s="460">
        <v>1</v>
      </c>
    </row>
    <row r="3592" spans="1:9" ht="15" customHeight="1" x14ac:dyDescent="0.25">
      <c r="A3592" s="223"/>
      <c r="B3592" s="460">
        <v>4</v>
      </c>
      <c r="C3592" s="460">
        <v>201904</v>
      </c>
      <c r="D3592" s="460">
        <v>201810</v>
      </c>
      <c r="E3592" s="460" t="s">
        <v>1066</v>
      </c>
      <c r="F3592" s="463">
        <v>86</v>
      </c>
      <c r="G3592" s="457" t="s">
        <v>935</v>
      </c>
      <c r="H3592" s="460">
        <v>121</v>
      </c>
      <c r="I3592" s="460">
        <v>1</v>
      </c>
    </row>
    <row r="3593" spans="1:9" ht="15" customHeight="1" x14ac:dyDescent="0.25">
      <c r="A3593" s="223"/>
      <c r="B3593" s="460">
        <v>4</v>
      </c>
      <c r="C3593" s="460">
        <v>201904</v>
      </c>
      <c r="D3593" s="460">
        <v>201810</v>
      </c>
      <c r="E3593" s="460" t="s">
        <v>1066</v>
      </c>
      <c r="F3593" s="460" t="s">
        <v>1308</v>
      </c>
      <c r="G3593" s="457" t="s">
        <v>941</v>
      </c>
      <c r="H3593" s="460">
        <v>120</v>
      </c>
      <c r="I3593" s="460">
        <v>9</v>
      </c>
    </row>
    <row r="3594" spans="1:9" ht="15" customHeight="1" x14ac:dyDescent="0.25">
      <c r="A3594" s="223"/>
      <c r="B3594" s="460">
        <v>4</v>
      </c>
      <c r="C3594" s="460">
        <v>201904</v>
      </c>
      <c r="D3594" s="460">
        <v>201810</v>
      </c>
      <c r="E3594" s="460" t="s">
        <v>1066</v>
      </c>
      <c r="F3594" s="460" t="s">
        <v>1308</v>
      </c>
      <c r="G3594" s="457" t="s">
        <v>941</v>
      </c>
      <c r="H3594" s="460">
        <v>121</v>
      </c>
      <c r="I3594" s="460">
        <v>8</v>
      </c>
    </row>
    <row r="3595" spans="1:9" ht="15" customHeight="1" x14ac:dyDescent="0.25">
      <c r="A3595" s="223"/>
      <c r="B3595" s="460">
        <v>4</v>
      </c>
      <c r="C3595" s="460">
        <v>201904</v>
      </c>
      <c r="D3595" s="460">
        <v>201810</v>
      </c>
      <c r="E3595" s="460" t="s">
        <v>1066</v>
      </c>
      <c r="F3595" s="460" t="s">
        <v>1307</v>
      </c>
      <c r="G3595" s="457" t="s">
        <v>941</v>
      </c>
      <c r="H3595" s="460">
        <v>126</v>
      </c>
      <c r="I3595" s="460">
        <v>1</v>
      </c>
    </row>
    <row r="3596" spans="1:9" ht="15" customHeight="1" x14ac:dyDescent="0.25">
      <c r="A3596" s="223"/>
      <c r="B3596" s="460">
        <v>4</v>
      </c>
      <c r="C3596" s="460">
        <v>201904</v>
      </c>
      <c r="D3596" s="460">
        <v>201810</v>
      </c>
      <c r="E3596" s="460" t="s">
        <v>1066</v>
      </c>
      <c r="F3596" s="460" t="s">
        <v>1328</v>
      </c>
      <c r="G3596" s="457" t="s">
        <v>925</v>
      </c>
      <c r="H3596" s="460">
        <v>120</v>
      </c>
      <c r="I3596" s="460">
        <v>1</v>
      </c>
    </row>
    <row r="3597" spans="1:9" ht="15" customHeight="1" x14ac:dyDescent="0.25">
      <c r="A3597" s="223"/>
      <c r="B3597" s="460">
        <v>4</v>
      </c>
      <c r="C3597" s="460">
        <v>201904</v>
      </c>
      <c r="D3597" s="460">
        <v>201810</v>
      </c>
      <c r="E3597" s="460" t="s">
        <v>1066</v>
      </c>
      <c r="F3597" s="460" t="s">
        <v>1328</v>
      </c>
      <c r="G3597" s="457" t="s">
        <v>925</v>
      </c>
      <c r="H3597" s="460">
        <v>121</v>
      </c>
      <c r="I3597" s="460">
        <v>6</v>
      </c>
    </row>
    <row r="3598" spans="1:9" ht="15" customHeight="1" x14ac:dyDescent="0.25">
      <c r="A3598" s="223"/>
      <c r="B3598" s="460">
        <v>4</v>
      </c>
      <c r="C3598" s="460">
        <v>201904</v>
      </c>
      <c r="D3598" s="460">
        <v>201810</v>
      </c>
      <c r="E3598" s="460" t="s">
        <v>1066</v>
      </c>
      <c r="F3598" s="460" t="s">
        <v>1322</v>
      </c>
      <c r="G3598" s="457" t="s">
        <v>1003</v>
      </c>
      <c r="H3598" s="460">
        <v>120</v>
      </c>
      <c r="I3598" s="460">
        <v>1</v>
      </c>
    </row>
    <row r="3599" spans="1:9" ht="15" customHeight="1" x14ac:dyDescent="0.25">
      <c r="A3599" s="223"/>
      <c r="B3599" s="460">
        <v>4</v>
      </c>
      <c r="C3599" s="460">
        <v>201904</v>
      </c>
      <c r="D3599" s="460">
        <v>201810</v>
      </c>
      <c r="E3599" s="460" t="s">
        <v>1066</v>
      </c>
      <c r="F3599" s="460" t="s">
        <v>1322</v>
      </c>
      <c r="G3599" s="457" t="s">
        <v>1003</v>
      </c>
      <c r="H3599" s="460">
        <v>121</v>
      </c>
      <c r="I3599" s="460">
        <v>12</v>
      </c>
    </row>
    <row r="3600" spans="1:9" ht="15" customHeight="1" x14ac:dyDescent="0.25">
      <c r="A3600" s="223"/>
      <c r="B3600" s="460">
        <v>4</v>
      </c>
      <c r="C3600" s="460">
        <v>201904</v>
      </c>
      <c r="D3600" s="460">
        <v>201810</v>
      </c>
      <c r="E3600" s="460" t="s">
        <v>1066</v>
      </c>
      <c r="F3600" s="460" t="s">
        <v>1321</v>
      </c>
      <c r="G3600" s="457" t="s">
        <v>1003</v>
      </c>
      <c r="H3600" s="460">
        <v>126</v>
      </c>
      <c r="I3600" s="460">
        <v>2</v>
      </c>
    </row>
    <row r="3601" spans="1:9" ht="15" customHeight="1" x14ac:dyDescent="0.25">
      <c r="A3601" s="223"/>
      <c r="B3601" s="460">
        <v>4</v>
      </c>
      <c r="C3601" s="460">
        <v>201904</v>
      </c>
      <c r="D3601" s="460">
        <v>201810</v>
      </c>
      <c r="E3601" s="460" t="s">
        <v>1066</v>
      </c>
      <c r="F3601" s="460" t="s">
        <v>1333</v>
      </c>
      <c r="G3601" s="457" t="s">
        <v>913</v>
      </c>
      <c r="H3601" s="460">
        <v>120</v>
      </c>
      <c r="I3601" s="460">
        <v>1</v>
      </c>
    </row>
    <row r="3602" spans="1:9" ht="15" customHeight="1" x14ac:dyDescent="0.25">
      <c r="A3602" s="223"/>
      <c r="B3602" s="460">
        <v>4</v>
      </c>
      <c r="C3602" s="460">
        <v>201904</v>
      </c>
      <c r="D3602" s="460">
        <v>201810</v>
      </c>
      <c r="E3602" s="460" t="s">
        <v>1066</v>
      </c>
      <c r="F3602" s="460" t="s">
        <v>1333</v>
      </c>
      <c r="G3602" s="457" t="s">
        <v>913</v>
      </c>
      <c r="H3602" s="460">
        <v>121</v>
      </c>
      <c r="I3602" s="460">
        <v>5</v>
      </c>
    </row>
    <row r="3603" spans="1:9" ht="15" customHeight="1" x14ac:dyDescent="0.25">
      <c r="A3603" s="223"/>
      <c r="B3603" s="460">
        <v>5</v>
      </c>
      <c r="C3603" s="460">
        <v>201904</v>
      </c>
      <c r="D3603" s="460">
        <v>201810</v>
      </c>
      <c r="E3603" s="460" t="s">
        <v>1067</v>
      </c>
      <c r="F3603" s="460">
        <v>18</v>
      </c>
      <c r="G3603" s="457" t="s">
        <v>940</v>
      </c>
      <c r="H3603" s="460">
        <v>120</v>
      </c>
      <c r="I3603" s="460">
        <v>2</v>
      </c>
    </row>
    <row r="3604" spans="1:9" ht="15" customHeight="1" x14ac:dyDescent="0.25">
      <c r="A3604" s="223"/>
      <c r="B3604" s="460">
        <v>5</v>
      </c>
      <c r="C3604" s="460">
        <v>201904</v>
      </c>
      <c r="D3604" s="460">
        <v>201810</v>
      </c>
      <c r="E3604" s="460" t="s">
        <v>1067</v>
      </c>
      <c r="F3604" s="460">
        <v>18</v>
      </c>
      <c r="G3604" s="457" t="s">
        <v>940</v>
      </c>
      <c r="H3604" s="460">
        <v>121</v>
      </c>
      <c r="I3604" s="460">
        <v>12</v>
      </c>
    </row>
    <row r="3605" spans="1:9" ht="15" customHeight="1" x14ac:dyDescent="0.25">
      <c r="A3605" s="223"/>
      <c r="B3605" s="460">
        <v>5</v>
      </c>
      <c r="C3605" s="460">
        <v>201904</v>
      </c>
      <c r="D3605" s="460">
        <v>201810</v>
      </c>
      <c r="E3605" s="460" t="s">
        <v>1067</v>
      </c>
      <c r="F3605" s="460" t="s">
        <v>1315</v>
      </c>
      <c r="G3605" s="457" t="s">
        <v>930</v>
      </c>
      <c r="H3605" s="460">
        <v>126</v>
      </c>
      <c r="I3605" s="460">
        <v>7</v>
      </c>
    </row>
    <row r="3606" spans="1:9" ht="15" customHeight="1" x14ac:dyDescent="0.25">
      <c r="A3606" s="223"/>
      <c r="B3606" s="460">
        <v>5</v>
      </c>
      <c r="C3606" s="460">
        <v>201904</v>
      </c>
      <c r="D3606" s="460">
        <v>201810</v>
      </c>
      <c r="E3606" s="460" t="s">
        <v>1067</v>
      </c>
      <c r="F3606" s="460" t="s">
        <v>1316</v>
      </c>
      <c r="G3606" s="457" t="s">
        <v>930</v>
      </c>
      <c r="H3606" s="460">
        <v>120</v>
      </c>
      <c r="I3606" s="460">
        <v>7</v>
      </c>
    </row>
    <row r="3607" spans="1:9" ht="15" customHeight="1" x14ac:dyDescent="0.25">
      <c r="A3607" s="223"/>
      <c r="B3607" s="460">
        <v>5</v>
      </c>
      <c r="C3607" s="460">
        <v>201904</v>
      </c>
      <c r="D3607" s="460">
        <v>201810</v>
      </c>
      <c r="E3607" s="460" t="s">
        <v>1067</v>
      </c>
      <c r="F3607" s="460" t="s">
        <v>1316</v>
      </c>
      <c r="G3607" s="457" t="s">
        <v>930</v>
      </c>
      <c r="H3607" s="460">
        <v>121</v>
      </c>
      <c r="I3607" s="460">
        <v>11</v>
      </c>
    </row>
    <row r="3608" spans="1:9" ht="15" customHeight="1" x14ac:dyDescent="0.25">
      <c r="A3608" s="223"/>
      <c r="B3608" s="460">
        <v>5</v>
      </c>
      <c r="C3608" s="460">
        <v>201904</v>
      </c>
      <c r="D3608" s="460">
        <v>201810</v>
      </c>
      <c r="E3608" s="460" t="s">
        <v>1067</v>
      </c>
      <c r="F3608" s="460">
        <v>85</v>
      </c>
      <c r="G3608" s="457" t="s">
        <v>935</v>
      </c>
      <c r="H3608" s="460">
        <v>120</v>
      </c>
      <c r="I3608" s="460">
        <v>2</v>
      </c>
    </row>
    <row r="3609" spans="1:9" ht="15" customHeight="1" x14ac:dyDescent="0.25">
      <c r="A3609" s="223"/>
      <c r="B3609" s="460">
        <v>5</v>
      </c>
      <c r="C3609" s="460">
        <v>201904</v>
      </c>
      <c r="D3609" s="460">
        <v>201810</v>
      </c>
      <c r="E3609" s="460" t="s">
        <v>1067</v>
      </c>
      <c r="F3609" s="463">
        <v>85</v>
      </c>
      <c r="G3609" s="457" t="s">
        <v>935</v>
      </c>
      <c r="H3609" s="460">
        <v>121</v>
      </c>
      <c r="I3609" s="460">
        <v>4</v>
      </c>
    </row>
    <row r="3610" spans="1:9" ht="15" customHeight="1" x14ac:dyDescent="0.25">
      <c r="A3610" s="223"/>
      <c r="B3610" s="460">
        <v>5</v>
      </c>
      <c r="C3610" s="460">
        <v>201904</v>
      </c>
      <c r="D3610" s="460">
        <v>201810</v>
      </c>
      <c r="E3610" s="460" t="s">
        <v>1067</v>
      </c>
      <c r="F3610" s="463" t="s">
        <v>1325</v>
      </c>
      <c r="G3610" s="457" t="s">
        <v>928</v>
      </c>
      <c r="H3610" s="460">
        <v>120</v>
      </c>
      <c r="I3610" s="460">
        <v>1</v>
      </c>
    </row>
    <row r="3611" spans="1:9" ht="15" customHeight="1" x14ac:dyDescent="0.25">
      <c r="A3611" s="223"/>
      <c r="B3611" s="460">
        <v>5</v>
      </c>
      <c r="C3611" s="460">
        <v>201904</v>
      </c>
      <c r="D3611" s="460">
        <v>201810</v>
      </c>
      <c r="E3611" s="460" t="s">
        <v>1067</v>
      </c>
      <c r="F3611" s="463" t="s">
        <v>1325</v>
      </c>
      <c r="G3611" s="457" t="s">
        <v>928</v>
      </c>
      <c r="H3611" s="460">
        <v>121</v>
      </c>
      <c r="I3611" s="460">
        <v>-1</v>
      </c>
    </row>
    <row r="3612" spans="1:9" ht="15" customHeight="1" x14ac:dyDescent="0.25">
      <c r="A3612" s="223"/>
      <c r="B3612" s="460">
        <v>5</v>
      </c>
      <c r="C3612" s="460">
        <v>201904</v>
      </c>
      <c r="D3612" s="460">
        <v>201810</v>
      </c>
      <c r="E3612" s="460" t="s">
        <v>1067</v>
      </c>
      <c r="F3612" s="460" t="s">
        <v>1329</v>
      </c>
      <c r="G3612" s="457" t="s">
        <v>925</v>
      </c>
      <c r="H3612" s="460">
        <v>120</v>
      </c>
      <c r="I3612" s="460">
        <v>2</v>
      </c>
    </row>
    <row r="3613" spans="1:9" ht="15" customHeight="1" x14ac:dyDescent="0.25">
      <c r="A3613" s="223"/>
      <c r="B3613" s="460">
        <v>5</v>
      </c>
      <c r="C3613" s="460">
        <v>201904</v>
      </c>
      <c r="D3613" s="460">
        <v>201810</v>
      </c>
      <c r="E3613" s="460" t="s">
        <v>1067</v>
      </c>
      <c r="F3613" s="460" t="s">
        <v>1329</v>
      </c>
      <c r="G3613" s="457" t="s">
        <v>925</v>
      </c>
      <c r="H3613" s="460">
        <v>121</v>
      </c>
      <c r="I3613" s="460">
        <v>4</v>
      </c>
    </row>
    <row r="3614" spans="1:9" ht="15" customHeight="1" x14ac:dyDescent="0.25">
      <c r="A3614" s="223"/>
      <c r="B3614" s="460">
        <v>5</v>
      </c>
      <c r="C3614" s="460">
        <v>201904</v>
      </c>
      <c r="D3614" s="460">
        <v>201810</v>
      </c>
      <c r="E3614" s="460" t="s">
        <v>1067</v>
      </c>
      <c r="F3614" s="460" t="s">
        <v>1331</v>
      </c>
      <c r="G3614" s="457" t="s">
        <v>939</v>
      </c>
      <c r="H3614" s="460">
        <v>120</v>
      </c>
      <c r="I3614" s="460">
        <v>1</v>
      </c>
    </row>
    <row r="3615" spans="1:9" ht="15" customHeight="1" x14ac:dyDescent="0.25">
      <c r="A3615" s="223"/>
      <c r="B3615" s="460">
        <v>5</v>
      </c>
      <c r="C3615" s="460">
        <v>201904</v>
      </c>
      <c r="D3615" s="460">
        <v>201810</v>
      </c>
      <c r="E3615" s="460" t="s">
        <v>1067</v>
      </c>
      <c r="F3615" s="460" t="s">
        <v>1331</v>
      </c>
      <c r="G3615" s="457" t="s">
        <v>939</v>
      </c>
      <c r="H3615" s="460">
        <v>121</v>
      </c>
      <c r="I3615" s="460">
        <v>10</v>
      </c>
    </row>
    <row r="3616" spans="1:9" ht="15" customHeight="1" x14ac:dyDescent="0.25">
      <c r="A3616" s="223"/>
      <c r="B3616" s="460">
        <v>8</v>
      </c>
      <c r="C3616" s="460">
        <v>201904</v>
      </c>
      <c r="D3616" s="460">
        <v>201810</v>
      </c>
      <c r="E3616" s="460" t="s">
        <v>1068</v>
      </c>
      <c r="F3616" s="463">
        <v>19</v>
      </c>
      <c r="G3616" s="457" t="s">
        <v>940</v>
      </c>
      <c r="H3616" s="460">
        <v>120</v>
      </c>
      <c r="I3616" s="460">
        <v>2</v>
      </c>
    </row>
    <row r="3617" spans="1:9" ht="15" customHeight="1" x14ac:dyDescent="0.25">
      <c r="A3617" s="223"/>
      <c r="B3617" s="460">
        <v>8</v>
      </c>
      <c r="C3617" s="460">
        <v>201904</v>
      </c>
      <c r="D3617" s="460">
        <v>201810</v>
      </c>
      <c r="E3617" s="460" t="s">
        <v>1068</v>
      </c>
      <c r="F3617" s="463">
        <v>19</v>
      </c>
      <c r="G3617" s="457" t="s">
        <v>940</v>
      </c>
      <c r="H3617" s="460">
        <v>121</v>
      </c>
      <c r="I3617" s="460">
        <v>6</v>
      </c>
    </row>
    <row r="3618" spans="1:9" ht="15" customHeight="1" x14ac:dyDescent="0.25">
      <c r="A3618" s="223"/>
      <c r="B3618" s="460">
        <v>8</v>
      </c>
      <c r="C3618" s="460">
        <v>201904</v>
      </c>
      <c r="D3618" s="460">
        <v>201810</v>
      </c>
      <c r="E3618" s="460" t="s">
        <v>1068</v>
      </c>
      <c r="F3618" s="463">
        <v>34</v>
      </c>
      <c r="G3618" s="457" t="s">
        <v>1024</v>
      </c>
      <c r="H3618" s="460">
        <v>120</v>
      </c>
      <c r="I3618" s="460">
        <v>2</v>
      </c>
    </row>
    <row r="3619" spans="1:9" ht="15" customHeight="1" x14ac:dyDescent="0.25">
      <c r="A3619" s="223"/>
      <c r="B3619" s="460">
        <v>8</v>
      </c>
      <c r="C3619" s="460">
        <v>201904</v>
      </c>
      <c r="D3619" s="460">
        <v>201810</v>
      </c>
      <c r="E3619" s="460" t="s">
        <v>1068</v>
      </c>
      <c r="F3619" s="460">
        <v>34</v>
      </c>
      <c r="G3619" s="457" t="s">
        <v>1024</v>
      </c>
      <c r="H3619" s="460">
        <v>121</v>
      </c>
      <c r="I3619" s="460">
        <v>2</v>
      </c>
    </row>
    <row r="3620" spans="1:9" ht="15" customHeight="1" x14ac:dyDescent="0.25">
      <c r="A3620" s="223"/>
      <c r="B3620" s="460">
        <v>8</v>
      </c>
      <c r="C3620" s="460">
        <v>201904</v>
      </c>
      <c r="D3620" s="460">
        <v>201810</v>
      </c>
      <c r="E3620" s="460" t="s">
        <v>1068</v>
      </c>
      <c r="F3620" s="460">
        <v>45</v>
      </c>
      <c r="G3620" s="457" t="s">
        <v>920</v>
      </c>
      <c r="H3620" s="460">
        <v>120</v>
      </c>
      <c r="I3620" s="460">
        <v>2</v>
      </c>
    </row>
    <row r="3621" spans="1:9" ht="15" customHeight="1" x14ac:dyDescent="0.25">
      <c r="A3621" s="223"/>
      <c r="B3621" s="460">
        <v>8</v>
      </c>
      <c r="C3621" s="460">
        <v>201904</v>
      </c>
      <c r="D3621" s="460">
        <v>201810</v>
      </c>
      <c r="E3621" s="460" t="s">
        <v>1068</v>
      </c>
      <c r="F3621" s="460">
        <v>45</v>
      </c>
      <c r="G3621" s="457" t="s">
        <v>920</v>
      </c>
      <c r="H3621" s="460">
        <v>121</v>
      </c>
      <c r="I3621" s="460">
        <v>4</v>
      </c>
    </row>
    <row r="3622" spans="1:9" ht="15" customHeight="1" x14ac:dyDescent="0.25">
      <c r="A3622" s="223"/>
      <c r="B3622" s="460">
        <v>8</v>
      </c>
      <c r="C3622" s="460">
        <v>201904</v>
      </c>
      <c r="D3622" s="460">
        <v>201810</v>
      </c>
      <c r="E3622" s="460" t="s">
        <v>1068</v>
      </c>
      <c r="F3622" s="460" t="s">
        <v>1326</v>
      </c>
      <c r="G3622" s="457" t="s">
        <v>923</v>
      </c>
      <c r="H3622" s="460">
        <v>120</v>
      </c>
      <c r="I3622" s="460">
        <v>1</v>
      </c>
    </row>
    <row r="3623" spans="1:9" ht="15" customHeight="1" x14ac:dyDescent="0.25">
      <c r="A3623" s="223"/>
      <c r="B3623" s="460">
        <v>8</v>
      </c>
      <c r="C3623" s="460">
        <v>201904</v>
      </c>
      <c r="D3623" s="460">
        <v>201810</v>
      </c>
      <c r="E3623" s="460" t="s">
        <v>1068</v>
      </c>
      <c r="F3623" s="463" t="s">
        <v>1326</v>
      </c>
      <c r="G3623" s="457" t="s">
        <v>923</v>
      </c>
      <c r="H3623" s="460">
        <v>121</v>
      </c>
      <c r="I3623" s="460">
        <v>2</v>
      </c>
    </row>
    <row r="3624" spans="1:9" ht="15" customHeight="1" x14ac:dyDescent="0.25">
      <c r="A3624" s="223"/>
      <c r="B3624" s="460">
        <v>8</v>
      </c>
      <c r="C3624" s="460">
        <v>201904</v>
      </c>
      <c r="D3624" s="460">
        <v>201810</v>
      </c>
      <c r="E3624" s="460" t="s">
        <v>1068</v>
      </c>
      <c r="F3624" s="463">
        <v>69</v>
      </c>
      <c r="G3624" s="457" t="s">
        <v>937</v>
      </c>
      <c r="H3624" s="460">
        <v>120</v>
      </c>
      <c r="I3624" s="460">
        <v>10</v>
      </c>
    </row>
    <row r="3625" spans="1:9" ht="15" customHeight="1" x14ac:dyDescent="0.25">
      <c r="A3625" s="223"/>
      <c r="B3625" s="460">
        <v>8</v>
      </c>
      <c r="C3625" s="460">
        <v>201904</v>
      </c>
      <c r="D3625" s="460">
        <v>201810</v>
      </c>
      <c r="E3625" s="460" t="s">
        <v>1068</v>
      </c>
      <c r="F3625" s="463">
        <v>69</v>
      </c>
      <c r="G3625" s="457" t="s">
        <v>937</v>
      </c>
      <c r="H3625" s="460">
        <v>121</v>
      </c>
      <c r="I3625" s="460">
        <v>7</v>
      </c>
    </row>
    <row r="3626" spans="1:9" ht="15" customHeight="1" x14ac:dyDescent="0.25">
      <c r="A3626" s="223"/>
      <c r="B3626" s="460">
        <v>8</v>
      </c>
      <c r="C3626" s="460">
        <v>201904</v>
      </c>
      <c r="D3626" s="460">
        <v>201810</v>
      </c>
      <c r="E3626" s="460" t="s">
        <v>1068</v>
      </c>
      <c r="F3626" s="460" t="s">
        <v>1334</v>
      </c>
      <c r="G3626" s="457" t="s">
        <v>937</v>
      </c>
      <c r="H3626" s="460">
        <v>126</v>
      </c>
      <c r="I3626" s="460">
        <v>5</v>
      </c>
    </row>
    <row r="3627" spans="1:9" ht="15" customHeight="1" x14ac:dyDescent="0.25">
      <c r="A3627" s="223"/>
      <c r="B3627" s="460">
        <v>8</v>
      </c>
      <c r="C3627" s="460">
        <v>201904</v>
      </c>
      <c r="D3627" s="460">
        <v>201810</v>
      </c>
      <c r="E3627" s="460" t="s">
        <v>1068</v>
      </c>
      <c r="F3627" s="460" t="s">
        <v>1312</v>
      </c>
      <c r="G3627" s="457" t="s">
        <v>930</v>
      </c>
      <c r="H3627" s="460">
        <v>120</v>
      </c>
      <c r="I3627" s="460">
        <v>4</v>
      </c>
    </row>
    <row r="3628" spans="1:9" ht="15" customHeight="1" x14ac:dyDescent="0.25">
      <c r="A3628" s="223"/>
      <c r="B3628" s="460">
        <v>8</v>
      </c>
      <c r="C3628" s="460">
        <v>201904</v>
      </c>
      <c r="D3628" s="460">
        <v>201810</v>
      </c>
      <c r="E3628" s="460" t="s">
        <v>1068</v>
      </c>
      <c r="F3628" s="460" t="s">
        <v>1312</v>
      </c>
      <c r="G3628" s="457" t="s">
        <v>930</v>
      </c>
      <c r="H3628" s="460">
        <v>121</v>
      </c>
      <c r="I3628" s="460">
        <v>14</v>
      </c>
    </row>
    <row r="3629" spans="1:9" ht="15" customHeight="1" x14ac:dyDescent="0.25">
      <c r="A3629" s="223"/>
      <c r="B3629" s="460">
        <v>8</v>
      </c>
      <c r="C3629" s="460">
        <v>201904</v>
      </c>
      <c r="D3629" s="460">
        <v>201810</v>
      </c>
      <c r="E3629" s="460" t="s">
        <v>1068</v>
      </c>
      <c r="F3629" s="460" t="s">
        <v>1311</v>
      </c>
      <c r="G3629" s="457" t="s">
        <v>930</v>
      </c>
      <c r="H3629" s="460">
        <v>126</v>
      </c>
      <c r="I3629" s="460">
        <v>1</v>
      </c>
    </row>
    <row r="3630" spans="1:9" ht="15" customHeight="1" x14ac:dyDescent="0.25">
      <c r="A3630" s="223"/>
      <c r="B3630" s="460">
        <v>8</v>
      </c>
      <c r="C3630" s="460">
        <v>201904</v>
      </c>
      <c r="D3630" s="460">
        <v>201810</v>
      </c>
      <c r="E3630" s="460" t="s">
        <v>1068</v>
      </c>
      <c r="F3630" s="460" t="s">
        <v>1323</v>
      </c>
      <c r="G3630" s="457" t="s">
        <v>928</v>
      </c>
      <c r="H3630" s="460">
        <v>120</v>
      </c>
      <c r="I3630" s="460">
        <v>1</v>
      </c>
    </row>
    <row r="3631" spans="1:9" ht="15" customHeight="1" x14ac:dyDescent="0.25">
      <c r="A3631" s="223"/>
      <c r="B3631" s="460">
        <v>8</v>
      </c>
      <c r="C3631" s="460">
        <v>201904</v>
      </c>
      <c r="D3631" s="460">
        <v>201810</v>
      </c>
      <c r="E3631" s="460" t="s">
        <v>1068</v>
      </c>
      <c r="F3631" s="460" t="s">
        <v>1323</v>
      </c>
      <c r="G3631" s="457" t="s">
        <v>928</v>
      </c>
      <c r="H3631" s="460">
        <v>121</v>
      </c>
      <c r="I3631" s="460">
        <v>-1</v>
      </c>
    </row>
    <row r="3632" spans="1:9" ht="15" customHeight="1" x14ac:dyDescent="0.25">
      <c r="A3632" s="223"/>
      <c r="B3632" s="460">
        <v>8</v>
      </c>
      <c r="C3632" s="460">
        <v>201904</v>
      </c>
      <c r="D3632" s="460">
        <v>201810</v>
      </c>
      <c r="E3632" s="460" t="s">
        <v>1068</v>
      </c>
      <c r="F3632" s="460" t="s">
        <v>1332</v>
      </c>
      <c r="G3632" s="457" t="s">
        <v>913</v>
      </c>
      <c r="H3632" s="460">
        <v>120</v>
      </c>
      <c r="I3632" s="460">
        <v>5</v>
      </c>
    </row>
    <row r="3633" spans="1:9" ht="15" customHeight="1" x14ac:dyDescent="0.25">
      <c r="A3633" s="223"/>
      <c r="B3633" s="460">
        <v>8</v>
      </c>
      <c r="C3633" s="460">
        <v>201904</v>
      </c>
      <c r="D3633" s="460">
        <v>201810</v>
      </c>
      <c r="E3633" s="460" t="s">
        <v>1068</v>
      </c>
      <c r="F3633" s="460" t="s">
        <v>1332</v>
      </c>
      <c r="G3633" s="457" t="s">
        <v>913</v>
      </c>
      <c r="H3633" s="460">
        <v>121</v>
      </c>
      <c r="I3633" s="460">
        <v>9</v>
      </c>
    </row>
    <row r="3634" spans="1:9" ht="15" customHeight="1" x14ac:dyDescent="0.25">
      <c r="A3634" s="223"/>
      <c r="B3634" s="460">
        <v>34</v>
      </c>
      <c r="C3634" s="460">
        <v>201904</v>
      </c>
      <c r="D3634" s="460">
        <v>201810</v>
      </c>
      <c r="E3634" s="460" t="s">
        <v>1069</v>
      </c>
      <c r="F3634" s="460">
        <v>33</v>
      </c>
      <c r="G3634" s="457" t="s">
        <v>1024</v>
      </c>
      <c r="H3634" s="460">
        <v>120</v>
      </c>
      <c r="I3634" s="460">
        <v>1</v>
      </c>
    </row>
    <row r="3635" spans="1:9" ht="15" customHeight="1" x14ac:dyDescent="0.25">
      <c r="A3635" s="223"/>
      <c r="B3635" s="460">
        <v>34</v>
      </c>
      <c r="C3635" s="460">
        <v>201904</v>
      </c>
      <c r="D3635" s="460">
        <v>201810</v>
      </c>
      <c r="E3635" s="460" t="s">
        <v>1069</v>
      </c>
      <c r="F3635" s="460">
        <v>33</v>
      </c>
      <c r="G3635" s="457" t="s">
        <v>1024</v>
      </c>
      <c r="H3635" s="460">
        <v>121</v>
      </c>
      <c r="I3635" s="460">
        <v>6</v>
      </c>
    </row>
    <row r="3636" spans="1:9" ht="15" customHeight="1" x14ac:dyDescent="0.25">
      <c r="A3636" s="223"/>
      <c r="B3636" s="460">
        <v>34</v>
      </c>
      <c r="C3636" s="460">
        <v>201904</v>
      </c>
      <c r="D3636" s="460">
        <v>201810</v>
      </c>
      <c r="E3636" s="460" t="s">
        <v>1069</v>
      </c>
      <c r="F3636" s="460" t="s">
        <v>1310</v>
      </c>
      <c r="G3636" s="457" t="s">
        <v>1024</v>
      </c>
      <c r="H3636" s="460">
        <v>126</v>
      </c>
      <c r="I3636" s="460">
        <v>2</v>
      </c>
    </row>
    <row r="3637" spans="1:9" ht="15" customHeight="1" x14ac:dyDescent="0.25">
      <c r="A3637" s="223"/>
      <c r="B3637" s="460">
        <v>34</v>
      </c>
      <c r="C3637" s="460">
        <v>201904</v>
      </c>
      <c r="D3637" s="460">
        <v>201810</v>
      </c>
      <c r="E3637" s="460" t="s">
        <v>1069</v>
      </c>
      <c r="F3637" s="463">
        <v>46</v>
      </c>
      <c r="G3637" s="457" t="s">
        <v>920</v>
      </c>
      <c r="H3637" s="460">
        <v>120</v>
      </c>
      <c r="I3637" s="460">
        <v>1</v>
      </c>
    </row>
    <row r="3638" spans="1:9" ht="15" customHeight="1" x14ac:dyDescent="0.25">
      <c r="A3638" s="223"/>
      <c r="B3638" s="460">
        <v>34</v>
      </c>
      <c r="C3638" s="460">
        <v>201904</v>
      </c>
      <c r="D3638" s="460">
        <v>201810</v>
      </c>
      <c r="E3638" s="460" t="s">
        <v>1069</v>
      </c>
      <c r="F3638" s="463">
        <v>46</v>
      </c>
      <c r="G3638" s="457" t="s">
        <v>920</v>
      </c>
      <c r="H3638" s="460">
        <v>121</v>
      </c>
      <c r="I3638" s="460">
        <v>4</v>
      </c>
    </row>
    <row r="3639" spans="1:9" ht="15" customHeight="1" x14ac:dyDescent="0.25">
      <c r="A3639" s="223"/>
      <c r="B3639" s="460">
        <v>34</v>
      </c>
      <c r="C3639" s="460">
        <v>201904</v>
      </c>
      <c r="D3639" s="460">
        <v>201810</v>
      </c>
      <c r="E3639" s="460" t="s">
        <v>1069</v>
      </c>
      <c r="F3639" s="460" t="s">
        <v>1303</v>
      </c>
      <c r="G3639" s="457" t="s">
        <v>920</v>
      </c>
      <c r="H3639" s="460">
        <v>126</v>
      </c>
      <c r="I3639" s="460">
        <v>1</v>
      </c>
    </row>
    <row r="3640" spans="1:9" ht="15" customHeight="1" x14ac:dyDescent="0.25">
      <c r="A3640" s="223"/>
      <c r="B3640" s="460">
        <v>34</v>
      </c>
      <c r="C3640" s="460">
        <v>201904</v>
      </c>
      <c r="D3640" s="460">
        <v>201810</v>
      </c>
      <c r="E3640" s="460" t="s">
        <v>1069</v>
      </c>
      <c r="F3640" s="460" t="s">
        <v>1314</v>
      </c>
      <c r="G3640" s="457" t="s">
        <v>930</v>
      </c>
      <c r="H3640" s="460">
        <v>121</v>
      </c>
      <c r="I3640" s="460">
        <v>1</v>
      </c>
    </row>
    <row r="3641" spans="1:9" ht="15" customHeight="1" x14ac:dyDescent="0.25">
      <c r="A3641" s="223"/>
      <c r="B3641" s="460">
        <v>34</v>
      </c>
      <c r="C3641" s="460">
        <v>201904</v>
      </c>
      <c r="D3641" s="460">
        <v>201810</v>
      </c>
      <c r="E3641" s="460" t="s">
        <v>1069</v>
      </c>
      <c r="F3641" s="463" t="s">
        <v>1324</v>
      </c>
      <c r="G3641" s="457" t="s">
        <v>928</v>
      </c>
      <c r="H3641" s="460">
        <v>121</v>
      </c>
      <c r="I3641" s="460">
        <v>2</v>
      </c>
    </row>
    <row r="3642" spans="1:9" ht="15" customHeight="1" x14ac:dyDescent="0.25">
      <c r="A3642" s="223"/>
      <c r="B3642" s="460">
        <v>34</v>
      </c>
      <c r="C3642" s="460">
        <v>201904</v>
      </c>
      <c r="D3642" s="460">
        <v>201810</v>
      </c>
      <c r="E3642" s="460" t="s">
        <v>1069</v>
      </c>
      <c r="F3642" s="460" t="s">
        <v>1306</v>
      </c>
      <c r="G3642" s="457" t="s">
        <v>941</v>
      </c>
      <c r="H3642" s="460">
        <v>120</v>
      </c>
      <c r="I3642" s="460">
        <v>12</v>
      </c>
    </row>
    <row r="3643" spans="1:9" ht="15" customHeight="1" x14ac:dyDescent="0.25">
      <c r="A3643" s="223"/>
      <c r="B3643" s="460">
        <v>34</v>
      </c>
      <c r="C3643" s="460">
        <v>201904</v>
      </c>
      <c r="D3643" s="460">
        <v>201810</v>
      </c>
      <c r="E3643" s="460" t="s">
        <v>1069</v>
      </c>
      <c r="F3643" s="460" t="s">
        <v>1306</v>
      </c>
      <c r="G3643" s="457" t="s">
        <v>941</v>
      </c>
      <c r="H3643" s="460">
        <v>121</v>
      </c>
      <c r="I3643" s="460">
        <v>27</v>
      </c>
    </row>
    <row r="3644" spans="1:9" ht="15" customHeight="1" x14ac:dyDescent="0.25">
      <c r="A3644" s="223"/>
      <c r="B3644" s="460">
        <v>34</v>
      </c>
      <c r="C3644" s="460">
        <v>201904</v>
      </c>
      <c r="D3644" s="460">
        <v>201810</v>
      </c>
      <c r="E3644" s="460" t="s">
        <v>1069</v>
      </c>
      <c r="F3644" s="460" t="s">
        <v>1305</v>
      </c>
      <c r="G3644" s="457" t="s">
        <v>941</v>
      </c>
      <c r="H3644" s="460">
        <v>126</v>
      </c>
      <c r="I3644" s="460">
        <v>2</v>
      </c>
    </row>
    <row r="3645" spans="1:9" ht="15" customHeight="1" x14ac:dyDescent="0.25">
      <c r="A3645" s="223"/>
      <c r="B3645" s="460">
        <v>34</v>
      </c>
      <c r="C3645" s="460">
        <v>201904</v>
      </c>
      <c r="D3645" s="460">
        <v>201810</v>
      </c>
      <c r="E3645" s="460" t="s">
        <v>1069</v>
      </c>
      <c r="F3645" s="460" t="s">
        <v>1320</v>
      </c>
      <c r="G3645" s="457" t="s">
        <v>1003</v>
      </c>
      <c r="H3645" s="460">
        <v>120</v>
      </c>
      <c r="I3645" s="460">
        <v>1</v>
      </c>
    </row>
    <row r="3646" spans="1:9" ht="15" customHeight="1" x14ac:dyDescent="0.25">
      <c r="A3646" s="223"/>
      <c r="B3646" s="460">
        <v>34</v>
      </c>
      <c r="C3646" s="460">
        <v>201904</v>
      </c>
      <c r="D3646" s="460">
        <v>201810</v>
      </c>
      <c r="E3646" s="460" t="s">
        <v>1069</v>
      </c>
      <c r="F3646" s="460" t="s">
        <v>1320</v>
      </c>
      <c r="G3646" s="457" t="s">
        <v>1003</v>
      </c>
      <c r="H3646" s="460">
        <v>121</v>
      </c>
      <c r="I3646" s="460">
        <v>4</v>
      </c>
    </row>
    <row r="3647" spans="1:9" ht="15" customHeight="1" x14ac:dyDescent="0.25">
      <c r="A3647" s="223"/>
      <c r="B3647" s="460">
        <v>36</v>
      </c>
      <c r="C3647" s="460">
        <v>201904</v>
      </c>
      <c r="D3647" s="460">
        <v>201810</v>
      </c>
      <c r="E3647" s="460" t="s">
        <v>1070</v>
      </c>
      <c r="F3647" s="463" t="s">
        <v>1336</v>
      </c>
      <c r="G3647" s="457" t="s">
        <v>937</v>
      </c>
      <c r="H3647" s="460">
        <v>120</v>
      </c>
      <c r="I3647" s="460">
        <v>1</v>
      </c>
    </row>
    <row r="3648" spans="1:9" ht="15" customHeight="1" x14ac:dyDescent="0.25">
      <c r="A3648" s="223"/>
      <c r="B3648" s="460">
        <v>36</v>
      </c>
      <c r="C3648" s="460">
        <v>201904</v>
      </c>
      <c r="D3648" s="460">
        <v>201810</v>
      </c>
      <c r="E3648" s="460" t="s">
        <v>1070</v>
      </c>
      <c r="F3648" s="463" t="s">
        <v>1336</v>
      </c>
      <c r="G3648" s="457" t="s">
        <v>937</v>
      </c>
      <c r="H3648" s="460">
        <v>121</v>
      </c>
      <c r="I3648" s="460">
        <v>4</v>
      </c>
    </row>
    <row r="3649" spans="1:9" ht="15" customHeight="1" x14ac:dyDescent="0.25">
      <c r="A3649" s="223"/>
      <c r="B3649" s="460">
        <v>36</v>
      </c>
      <c r="C3649" s="460">
        <v>201904</v>
      </c>
      <c r="D3649" s="460">
        <v>201810</v>
      </c>
      <c r="E3649" s="460" t="s">
        <v>1070</v>
      </c>
      <c r="F3649" s="463" t="s">
        <v>1318</v>
      </c>
      <c r="G3649" s="457" t="s">
        <v>1003</v>
      </c>
      <c r="H3649" s="460">
        <v>120</v>
      </c>
      <c r="I3649" s="460">
        <v>1</v>
      </c>
    </row>
    <row r="3650" spans="1:9" ht="15" customHeight="1" x14ac:dyDescent="0.25">
      <c r="A3650" s="223"/>
      <c r="B3650" s="460">
        <v>36</v>
      </c>
      <c r="C3650" s="460">
        <v>201904</v>
      </c>
      <c r="D3650" s="460">
        <v>201810</v>
      </c>
      <c r="E3650" s="460" t="s">
        <v>1070</v>
      </c>
      <c r="F3650" s="463" t="s">
        <v>1330</v>
      </c>
      <c r="G3650" s="457" t="s">
        <v>939</v>
      </c>
      <c r="H3650" s="460">
        <v>120</v>
      </c>
      <c r="I3650" s="460">
        <v>2</v>
      </c>
    </row>
    <row r="3651" spans="1:9" ht="15" customHeight="1" x14ac:dyDescent="0.25">
      <c r="A3651" s="223"/>
      <c r="B3651" s="460">
        <v>36</v>
      </c>
      <c r="C3651" s="460">
        <v>201904</v>
      </c>
      <c r="D3651" s="460">
        <v>201810</v>
      </c>
      <c r="E3651" s="460" t="s">
        <v>1070</v>
      </c>
      <c r="F3651" s="463" t="s">
        <v>1330</v>
      </c>
      <c r="G3651" s="457" t="s">
        <v>939</v>
      </c>
      <c r="H3651" s="460">
        <v>121</v>
      </c>
      <c r="I3651" s="460">
        <v>7</v>
      </c>
    </row>
    <row r="3652" spans="1:9" ht="15" customHeight="1" x14ac:dyDescent="0.25">
      <c r="A3652" s="223"/>
      <c r="B3652" s="460">
        <v>4</v>
      </c>
      <c r="C3652" s="460">
        <v>201903</v>
      </c>
      <c r="D3652" s="460">
        <v>201810</v>
      </c>
      <c r="E3652" s="460" t="s">
        <v>1066</v>
      </c>
      <c r="F3652" s="463">
        <v>47</v>
      </c>
      <c r="G3652" s="457" t="s">
        <v>920</v>
      </c>
      <c r="H3652" s="460">
        <v>120</v>
      </c>
      <c r="I3652" s="460">
        <v>-1</v>
      </c>
    </row>
    <row r="3653" spans="1:9" ht="15" customHeight="1" x14ac:dyDescent="0.25">
      <c r="A3653" s="223"/>
      <c r="B3653" s="460">
        <v>4</v>
      </c>
      <c r="C3653" s="460">
        <v>201903</v>
      </c>
      <c r="D3653" s="460">
        <v>201810</v>
      </c>
      <c r="E3653" s="460" t="s">
        <v>1066</v>
      </c>
      <c r="F3653" s="463">
        <v>47</v>
      </c>
      <c r="G3653" s="457" t="s">
        <v>920</v>
      </c>
      <c r="H3653" s="460">
        <v>121</v>
      </c>
      <c r="I3653" s="460">
        <v>8</v>
      </c>
    </row>
    <row r="3654" spans="1:9" ht="15" customHeight="1" x14ac:dyDescent="0.25">
      <c r="A3654" s="223"/>
      <c r="B3654" s="460">
        <v>4</v>
      </c>
      <c r="C3654" s="460">
        <v>201903</v>
      </c>
      <c r="D3654" s="460">
        <v>201810</v>
      </c>
      <c r="E3654" s="460" t="s">
        <v>1066</v>
      </c>
      <c r="F3654" s="463" t="s">
        <v>1304</v>
      </c>
      <c r="G3654" s="457" t="s">
        <v>920</v>
      </c>
      <c r="H3654" s="460">
        <v>126</v>
      </c>
      <c r="I3654" s="460">
        <v>2</v>
      </c>
    </row>
    <row r="3655" spans="1:9" ht="15" customHeight="1" x14ac:dyDescent="0.25">
      <c r="A3655" s="223"/>
      <c r="B3655" s="460">
        <v>4</v>
      </c>
      <c r="C3655" s="460">
        <v>201903</v>
      </c>
      <c r="D3655" s="460">
        <v>201810</v>
      </c>
      <c r="E3655" s="460" t="s">
        <v>1066</v>
      </c>
      <c r="F3655" s="460" t="s">
        <v>1327</v>
      </c>
      <c r="G3655" s="457" t="s">
        <v>923</v>
      </c>
      <c r="H3655" s="460">
        <v>120</v>
      </c>
      <c r="I3655" s="460">
        <v>1</v>
      </c>
    </row>
    <row r="3656" spans="1:9" ht="15" customHeight="1" x14ac:dyDescent="0.25">
      <c r="A3656" s="223"/>
      <c r="B3656" s="460">
        <v>4</v>
      </c>
      <c r="C3656" s="460">
        <v>201903</v>
      </c>
      <c r="D3656" s="460">
        <v>201810</v>
      </c>
      <c r="E3656" s="460" t="s">
        <v>1066</v>
      </c>
      <c r="F3656" s="460" t="s">
        <v>1327</v>
      </c>
      <c r="G3656" s="457" t="s">
        <v>923</v>
      </c>
      <c r="H3656" s="460">
        <v>121</v>
      </c>
      <c r="I3656" s="460">
        <v>2</v>
      </c>
    </row>
    <row r="3657" spans="1:9" ht="15" customHeight="1" x14ac:dyDescent="0.25">
      <c r="A3657" s="223"/>
      <c r="B3657" s="460">
        <v>4</v>
      </c>
      <c r="C3657" s="460">
        <v>201903</v>
      </c>
      <c r="D3657" s="460">
        <v>201810</v>
      </c>
      <c r="E3657" s="460" t="s">
        <v>1066</v>
      </c>
      <c r="F3657" s="460">
        <v>86</v>
      </c>
      <c r="G3657" s="457" t="s">
        <v>935</v>
      </c>
      <c r="H3657" s="460">
        <v>120</v>
      </c>
      <c r="I3657" s="460">
        <v>1</v>
      </c>
    </row>
    <row r="3658" spans="1:9" ht="15" customHeight="1" x14ac:dyDescent="0.25">
      <c r="A3658" s="223"/>
      <c r="B3658" s="460">
        <v>4</v>
      </c>
      <c r="C3658" s="460">
        <v>201903</v>
      </c>
      <c r="D3658" s="460">
        <v>201810</v>
      </c>
      <c r="E3658" s="460" t="s">
        <v>1066</v>
      </c>
      <c r="F3658" s="463">
        <v>86</v>
      </c>
      <c r="G3658" s="457" t="s">
        <v>935</v>
      </c>
      <c r="H3658" s="460">
        <v>121</v>
      </c>
      <c r="I3658" s="460">
        <v>5</v>
      </c>
    </row>
    <row r="3659" spans="1:9" ht="15" customHeight="1" x14ac:dyDescent="0.25">
      <c r="A3659" s="223"/>
      <c r="B3659" s="460">
        <v>4</v>
      </c>
      <c r="C3659" s="460">
        <v>201903</v>
      </c>
      <c r="D3659" s="460">
        <v>201810</v>
      </c>
      <c r="E3659" s="460" t="s">
        <v>1066</v>
      </c>
      <c r="F3659" s="463" t="s">
        <v>1308</v>
      </c>
      <c r="G3659" s="457" t="s">
        <v>941</v>
      </c>
      <c r="H3659" s="460">
        <v>120</v>
      </c>
      <c r="I3659" s="460">
        <v>3</v>
      </c>
    </row>
    <row r="3660" spans="1:9" ht="15" customHeight="1" x14ac:dyDescent="0.25">
      <c r="A3660" s="223"/>
      <c r="B3660" s="460">
        <v>4</v>
      </c>
      <c r="C3660" s="460">
        <v>201903</v>
      </c>
      <c r="D3660" s="460">
        <v>201810</v>
      </c>
      <c r="E3660" s="460" t="s">
        <v>1066</v>
      </c>
      <c r="F3660" s="460" t="s">
        <v>1308</v>
      </c>
      <c r="G3660" s="457" t="s">
        <v>941</v>
      </c>
      <c r="H3660" s="460">
        <v>121</v>
      </c>
      <c r="I3660" s="460">
        <v>-1</v>
      </c>
    </row>
    <row r="3661" spans="1:9" ht="15" customHeight="1" x14ac:dyDescent="0.25">
      <c r="A3661" s="223"/>
      <c r="B3661" s="460">
        <v>4</v>
      </c>
      <c r="C3661" s="460">
        <v>201903</v>
      </c>
      <c r="D3661" s="460">
        <v>201810</v>
      </c>
      <c r="E3661" s="460" t="s">
        <v>1066</v>
      </c>
      <c r="F3661" s="460" t="s">
        <v>1328</v>
      </c>
      <c r="G3661" s="457" t="s">
        <v>925</v>
      </c>
      <c r="H3661" s="460">
        <v>120</v>
      </c>
      <c r="I3661" s="460">
        <v>2</v>
      </c>
    </row>
    <row r="3662" spans="1:9" ht="15" customHeight="1" x14ac:dyDescent="0.25">
      <c r="A3662" s="223"/>
      <c r="B3662" s="460">
        <v>4</v>
      </c>
      <c r="C3662" s="460">
        <v>201903</v>
      </c>
      <c r="D3662" s="460">
        <v>201810</v>
      </c>
      <c r="E3662" s="460" t="s">
        <v>1066</v>
      </c>
      <c r="F3662" s="460" t="s">
        <v>1328</v>
      </c>
      <c r="G3662" s="457" t="s">
        <v>925</v>
      </c>
      <c r="H3662" s="460">
        <v>121</v>
      </c>
      <c r="I3662" s="460">
        <v>4</v>
      </c>
    </row>
    <row r="3663" spans="1:9" ht="15" customHeight="1" x14ac:dyDescent="0.25">
      <c r="A3663" s="223"/>
      <c r="B3663" s="460">
        <v>4</v>
      </c>
      <c r="C3663" s="460">
        <v>201903</v>
      </c>
      <c r="D3663" s="460">
        <v>201810</v>
      </c>
      <c r="E3663" s="460" t="s">
        <v>1066</v>
      </c>
      <c r="F3663" s="460" t="s">
        <v>1322</v>
      </c>
      <c r="G3663" s="457" t="s">
        <v>1003</v>
      </c>
      <c r="H3663" s="460">
        <v>120</v>
      </c>
      <c r="I3663" s="460">
        <v>-1</v>
      </c>
    </row>
    <row r="3664" spans="1:9" ht="15" customHeight="1" x14ac:dyDescent="0.25">
      <c r="A3664" s="223"/>
      <c r="B3664" s="460">
        <v>4</v>
      </c>
      <c r="C3664" s="460">
        <v>201903</v>
      </c>
      <c r="D3664" s="460">
        <v>201810</v>
      </c>
      <c r="E3664" s="460" t="s">
        <v>1066</v>
      </c>
      <c r="F3664" s="460" t="s">
        <v>1322</v>
      </c>
      <c r="G3664" s="457" t="s">
        <v>1003</v>
      </c>
      <c r="H3664" s="460">
        <v>121</v>
      </c>
      <c r="I3664" s="460">
        <v>7</v>
      </c>
    </row>
    <row r="3665" spans="1:9" ht="15" customHeight="1" x14ac:dyDescent="0.25">
      <c r="A3665" s="223"/>
      <c r="B3665" s="460">
        <v>4</v>
      </c>
      <c r="C3665" s="460">
        <v>201903</v>
      </c>
      <c r="D3665" s="460">
        <v>201810</v>
      </c>
      <c r="E3665" s="460" t="s">
        <v>1066</v>
      </c>
      <c r="F3665" s="460" t="s">
        <v>1333</v>
      </c>
      <c r="G3665" s="457" t="s">
        <v>913</v>
      </c>
      <c r="H3665" s="460">
        <v>120</v>
      </c>
      <c r="I3665" s="460">
        <v>1</v>
      </c>
    </row>
    <row r="3666" spans="1:9" ht="15" customHeight="1" x14ac:dyDescent="0.25">
      <c r="A3666" s="223"/>
      <c r="B3666" s="460">
        <v>5</v>
      </c>
      <c r="C3666" s="460">
        <v>201903</v>
      </c>
      <c r="D3666" s="460">
        <v>201810</v>
      </c>
      <c r="E3666" s="460" t="s">
        <v>1067</v>
      </c>
      <c r="F3666" s="460">
        <v>18</v>
      </c>
      <c r="G3666" s="457" t="s">
        <v>940</v>
      </c>
      <c r="H3666" s="460">
        <v>120</v>
      </c>
      <c r="I3666" s="460">
        <v>-2</v>
      </c>
    </row>
    <row r="3667" spans="1:9" ht="15" customHeight="1" x14ac:dyDescent="0.25">
      <c r="A3667" s="223"/>
      <c r="B3667" s="460">
        <v>5</v>
      </c>
      <c r="C3667" s="460">
        <v>201903</v>
      </c>
      <c r="D3667" s="460">
        <v>201810</v>
      </c>
      <c r="E3667" s="460" t="s">
        <v>1067</v>
      </c>
      <c r="F3667" s="460">
        <v>18</v>
      </c>
      <c r="G3667" s="457" t="s">
        <v>940</v>
      </c>
      <c r="H3667" s="460">
        <v>121</v>
      </c>
      <c r="I3667" s="460">
        <v>7</v>
      </c>
    </row>
    <row r="3668" spans="1:9" ht="15" customHeight="1" x14ac:dyDescent="0.25">
      <c r="A3668" s="223"/>
      <c r="B3668" s="460">
        <v>5</v>
      </c>
      <c r="C3668" s="460">
        <v>201903</v>
      </c>
      <c r="D3668" s="460">
        <v>201810</v>
      </c>
      <c r="E3668" s="460" t="s">
        <v>1067</v>
      </c>
      <c r="F3668" s="460" t="s">
        <v>1316</v>
      </c>
      <c r="G3668" s="457" t="s">
        <v>930</v>
      </c>
      <c r="H3668" s="460">
        <v>120</v>
      </c>
      <c r="I3668" s="460">
        <v>1</v>
      </c>
    </row>
    <row r="3669" spans="1:9" ht="15" customHeight="1" x14ac:dyDescent="0.25">
      <c r="A3669" s="223"/>
      <c r="B3669" s="460">
        <v>5</v>
      </c>
      <c r="C3669" s="460">
        <v>201903</v>
      </c>
      <c r="D3669" s="460">
        <v>201810</v>
      </c>
      <c r="E3669" s="460" t="s">
        <v>1067</v>
      </c>
      <c r="F3669" s="460" t="s">
        <v>1316</v>
      </c>
      <c r="G3669" s="457" t="s">
        <v>930</v>
      </c>
      <c r="H3669" s="460">
        <v>121</v>
      </c>
      <c r="I3669" s="460">
        <v>8</v>
      </c>
    </row>
    <row r="3670" spans="1:9" ht="15" customHeight="1" x14ac:dyDescent="0.25">
      <c r="A3670" s="223"/>
      <c r="B3670" s="460">
        <v>5</v>
      </c>
      <c r="C3670" s="460">
        <v>201903</v>
      </c>
      <c r="D3670" s="460">
        <v>201810</v>
      </c>
      <c r="E3670" s="460" t="s">
        <v>1067</v>
      </c>
      <c r="F3670" s="460">
        <v>85</v>
      </c>
      <c r="G3670" s="457" t="s">
        <v>935</v>
      </c>
      <c r="H3670" s="460">
        <v>121</v>
      </c>
      <c r="I3670" s="460">
        <v>4</v>
      </c>
    </row>
    <row r="3671" spans="1:9" ht="15" customHeight="1" x14ac:dyDescent="0.25">
      <c r="A3671" s="223"/>
      <c r="B3671" s="460">
        <v>5</v>
      </c>
      <c r="C3671" s="460">
        <v>201903</v>
      </c>
      <c r="D3671" s="460">
        <v>201810</v>
      </c>
      <c r="E3671" s="460" t="s">
        <v>1067</v>
      </c>
      <c r="F3671" s="460" t="s">
        <v>1329</v>
      </c>
      <c r="G3671" s="457" t="s">
        <v>925</v>
      </c>
      <c r="H3671" s="460">
        <v>120</v>
      </c>
      <c r="I3671" s="460">
        <v>3</v>
      </c>
    </row>
    <row r="3672" spans="1:9" ht="15" customHeight="1" x14ac:dyDescent="0.25">
      <c r="A3672" s="223"/>
      <c r="B3672" s="460">
        <v>5</v>
      </c>
      <c r="C3672" s="460">
        <v>201903</v>
      </c>
      <c r="D3672" s="460">
        <v>201810</v>
      </c>
      <c r="E3672" s="460" t="s">
        <v>1067</v>
      </c>
      <c r="F3672" s="460" t="s">
        <v>1329</v>
      </c>
      <c r="G3672" s="457" t="s">
        <v>925</v>
      </c>
      <c r="H3672" s="460">
        <v>121</v>
      </c>
      <c r="I3672" s="460">
        <v>-2</v>
      </c>
    </row>
    <row r="3673" spans="1:9" ht="15" customHeight="1" x14ac:dyDescent="0.25">
      <c r="A3673" s="223"/>
      <c r="B3673" s="460">
        <v>5</v>
      </c>
      <c r="C3673" s="460">
        <v>201903</v>
      </c>
      <c r="D3673" s="460">
        <v>201810</v>
      </c>
      <c r="E3673" s="460" t="s">
        <v>1067</v>
      </c>
      <c r="F3673" s="460" t="s">
        <v>1331</v>
      </c>
      <c r="G3673" s="457" t="s">
        <v>939</v>
      </c>
      <c r="H3673" s="460">
        <v>121</v>
      </c>
      <c r="I3673" s="460">
        <v>6</v>
      </c>
    </row>
    <row r="3674" spans="1:9" ht="15" customHeight="1" x14ac:dyDescent="0.25">
      <c r="A3674" s="223"/>
      <c r="B3674" s="460">
        <v>8</v>
      </c>
      <c r="C3674" s="460">
        <v>201903</v>
      </c>
      <c r="D3674" s="460">
        <v>201810</v>
      </c>
      <c r="E3674" s="460" t="s">
        <v>1068</v>
      </c>
      <c r="F3674" s="460">
        <v>34</v>
      </c>
      <c r="G3674" s="457" t="s">
        <v>1024</v>
      </c>
      <c r="H3674" s="460">
        <v>121</v>
      </c>
      <c r="I3674" s="460">
        <v>2</v>
      </c>
    </row>
    <row r="3675" spans="1:9" ht="15" customHeight="1" x14ac:dyDescent="0.25">
      <c r="A3675" s="223"/>
      <c r="B3675" s="460">
        <v>8</v>
      </c>
      <c r="C3675" s="460">
        <v>201903</v>
      </c>
      <c r="D3675" s="460">
        <v>201810</v>
      </c>
      <c r="E3675" s="460" t="s">
        <v>1068</v>
      </c>
      <c r="F3675" s="463">
        <v>45</v>
      </c>
      <c r="G3675" s="457" t="s">
        <v>920</v>
      </c>
      <c r="H3675" s="460">
        <v>120</v>
      </c>
      <c r="I3675" s="460">
        <v>2</v>
      </c>
    </row>
    <row r="3676" spans="1:9" ht="15" customHeight="1" x14ac:dyDescent="0.25">
      <c r="A3676" s="223"/>
      <c r="B3676" s="460">
        <v>8</v>
      </c>
      <c r="C3676" s="460">
        <v>201903</v>
      </c>
      <c r="D3676" s="460">
        <v>201810</v>
      </c>
      <c r="E3676" s="460" t="s">
        <v>1068</v>
      </c>
      <c r="F3676" s="463">
        <v>45</v>
      </c>
      <c r="G3676" s="457" t="s">
        <v>920</v>
      </c>
      <c r="H3676" s="460">
        <v>121</v>
      </c>
      <c r="I3676" s="460">
        <v>1</v>
      </c>
    </row>
    <row r="3677" spans="1:9" ht="15" customHeight="1" x14ac:dyDescent="0.25">
      <c r="A3677" s="223"/>
      <c r="B3677" s="460">
        <v>8</v>
      </c>
      <c r="C3677" s="460">
        <v>201903</v>
      </c>
      <c r="D3677" s="460">
        <v>201810</v>
      </c>
      <c r="E3677" s="460" t="s">
        <v>1068</v>
      </c>
      <c r="F3677" s="460" t="s">
        <v>1300</v>
      </c>
      <c r="G3677" s="457" t="s">
        <v>920</v>
      </c>
      <c r="H3677" s="460">
        <v>126</v>
      </c>
      <c r="I3677" s="460">
        <v>1</v>
      </c>
    </row>
    <row r="3678" spans="1:9" ht="15" customHeight="1" x14ac:dyDescent="0.25">
      <c r="A3678" s="223"/>
      <c r="B3678" s="460">
        <v>8</v>
      </c>
      <c r="C3678" s="460">
        <v>201903</v>
      </c>
      <c r="D3678" s="460">
        <v>201810</v>
      </c>
      <c r="E3678" s="460" t="s">
        <v>1068</v>
      </c>
      <c r="F3678" s="460" t="s">
        <v>1326</v>
      </c>
      <c r="G3678" s="457" t="s">
        <v>923</v>
      </c>
      <c r="H3678" s="460">
        <v>120</v>
      </c>
      <c r="I3678" s="460">
        <v>1</v>
      </c>
    </row>
    <row r="3679" spans="1:9" ht="15" customHeight="1" x14ac:dyDescent="0.25">
      <c r="A3679" s="223"/>
      <c r="B3679" s="460">
        <v>8</v>
      </c>
      <c r="C3679" s="460">
        <v>201903</v>
      </c>
      <c r="D3679" s="460">
        <v>201810</v>
      </c>
      <c r="E3679" s="460" t="s">
        <v>1068</v>
      </c>
      <c r="F3679" s="460" t="s">
        <v>1326</v>
      </c>
      <c r="G3679" s="457" t="s">
        <v>923</v>
      </c>
      <c r="H3679" s="460">
        <v>121</v>
      </c>
      <c r="I3679" s="460">
        <v>2</v>
      </c>
    </row>
    <row r="3680" spans="1:9" ht="15" customHeight="1" x14ac:dyDescent="0.25">
      <c r="A3680" s="223"/>
      <c r="B3680" s="460">
        <v>8</v>
      </c>
      <c r="C3680" s="460">
        <v>201903</v>
      </c>
      <c r="D3680" s="460">
        <v>201810</v>
      </c>
      <c r="E3680" s="460" t="s">
        <v>1068</v>
      </c>
      <c r="F3680" s="460">
        <v>69</v>
      </c>
      <c r="G3680" s="457" t="s">
        <v>937</v>
      </c>
      <c r="H3680" s="460">
        <v>120</v>
      </c>
      <c r="I3680" s="460">
        <v>-1</v>
      </c>
    </row>
    <row r="3681" spans="1:9" ht="15" customHeight="1" x14ac:dyDescent="0.25">
      <c r="A3681" s="223"/>
      <c r="B3681" s="460">
        <v>8</v>
      </c>
      <c r="C3681" s="460">
        <v>201903</v>
      </c>
      <c r="D3681" s="460">
        <v>201810</v>
      </c>
      <c r="E3681" s="460" t="s">
        <v>1068</v>
      </c>
      <c r="F3681" s="460">
        <v>69</v>
      </c>
      <c r="G3681" s="457" t="s">
        <v>937</v>
      </c>
      <c r="H3681" s="460">
        <v>121</v>
      </c>
      <c r="I3681" s="460">
        <v>9</v>
      </c>
    </row>
    <row r="3682" spans="1:9" ht="15" customHeight="1" x14ac:dyDescent="0.25">
      <c r="A3682" s="223"/>
      <c r="B3682" s="460">
        <v>8</v>
      </c>
      <c r="C3682" s="460">
        <v>201903</v>
      </c>
      <c r="D3682" s="460">
        <v>201810</v>
      </c>
      <c r="E3682" s="460" t="s">
        <v>1068</v>
      </c>
      <c r="F3682" s="460" t="s">
        <v>1334</v>
      </c>
      <c r="G3682" s="457" t="s">
        <v>937</v>
      </c>
      <c r="H3682" s="460">
        <v>126</v>
      </c>
      <c r="I3682" s="460">
        <v>1</v>
      </c>
    </row>
    <row r="3683" spans="1:9" ht="15" customHeight="1" x14ac:dyDescent="0.25">
      <c r="A3683" s="223"/>
      <c r="B3683" s="460">
        <v>8</v>
      </c>
      <c r="C3683" s="460">
        <v>201903</v>
      </c>
      <c r="D3683" s="460">
        <v>201810</v>
      </c>
      <c r="E3683" s="460" t="s">
        <v>1068</v>
      </c>
      <c r="F3683" s="460" t="s">
        <v>1312</v>
      </c>
      <c r="G3683" s="457" t="s">
        <v>930</v>
      </c>
      <c r="H3683" s="460">
        <v>120</v>
      </c>
      <c r="I3683" s="460">
        <v>-1</v>
      </c>
    </row>
    <row r="3684" spans="1:9" ht="15" customHeight="1" x14ac:dyDescent="0.25">
      <c r="A3684" s="223"/>
      <c r="B3684" s="460">
        <v>8</v>
      </c>
      <c r="C3684" s="460">
        <v>201903</v>
      </c>
      <c r="D3684" s="460">
        <v>201810</v>
      </c>
      <c r="E3684" s="460" t="s">
        <v>1068</v>
      </c>
      <c r="F3684" s="460" t="s">
        <v>1312</v>
      </c>
      <c r="G3684" s="457" t="s">
        <v>930</v>
      </c>
      <c r="H3684" s="460">
        <v>121</v>
      </c>
      <c r="I3684" s="460">
        <v>3</v>
      </c>
    </row>
    <row r="3685" spans="1:9" ht="15" customHeight="1" x14ac:dyDescent="0.25">
      <c r="A3685" s="223"/>
      <c r="B3685" s="460">
        <v>8</v>
      </c>
      <c r="C3685" s="460">
        <v>201903</v>
      </c>
      <c r="D3685" s="460">
        <v>201810</v>
      </c>
      <c r="E3685" s="460" t="s">
        <v>1068</v>
      </c>
      <c r="F3685" s="460" t="s">
        <v>1323</v>
      </c>
      <c r="G3685" s="457" t="s">
        <v>928</v>
      </c>
      <c r="H3685" s="460">
        <v>120</v>
      </c>
      <c r="I3685" s="460">
        <v>1</v>
      </c>
    </row>
    <row r="3686" spans="1:9" ht="15" customHeight="1" x14ac:dyDescent="0.25">
      <c r="A3686" s="223"/>
      <c r="B3686" s="460">
        <v>8</v>
      </c>
      <c r="C3686" s="460">
        <v>201903</v>
      </c>
      <c r="D3686" s="460">
        <v>201810</v>
      </c>
      <c r="E3686" s="460" t="s">
        <v>1068</v>
      </c>
      <c r="F3686" s="460" t="s">
        <v>1323</v>
      </c>
      <c r="G3686" s="457" t="s">
        <v>928</v>
      </c>
      <c r="H3686" s="460">
        <v>121</v>
      </c>
      <c r="I3686" s="460">
        <v>2</v>
      </c>
    </row>
    <row r="3687" spans="1:9" ht="15" customHeight="1" x14ac:dyDescent="0.25">
      <c r="A3687" s="223"/>
      <c r="B3687" s="460">
        <v>8</v>
      </c>
      <c r="C3687" s="460">
        <v>201903</v>
      </c>
      <c r="D3687" s="460">
        <v>201810</v>
      </c>
      <c r="E3687" s="460" t="s">
        <v>1068</v>
      </c>
      <c r="F3687" s="460" t="s">
        <v>1332</v>
      </c>
      <c r="G3687" s="457" t="s">
        <v>913</v>
      </c>
      <c r="H3687" s="460">
        <v>121</v>
      </c>
      <c r="I3687" s="460">
        <v>7</v>
      </c>
    </row>
    <row r="3688" spans="1:9" ht="15" customHeight="1" x14ac:dyDescent="0.25">
      <c r="A3688" s="223"/>
      <c r="B3688" s="460">
        <v>34</v>
      </c>
      <c r="C3688" s="460">
        <v>201903</v>
      </c>
      <c r="D3688" s="460">
        <v>201810</v>
      </c>
      <c r="E3688" s="460" t="s">
        <v>1069</v>
      </c>
      <c r="F3688" s="460">
        <v>33</v>
      </c>
      <c r="G3688" s="457" t="s">
        <v>1024</v>
      </c>
      <c r="H3688" s="460">
        <v>121</v>
      </c>
      <c r="I3688" s="460">
        <v>5</v>
      </c>
    </row>
    <row r="3689" spans="1:9" ht="15" customHeight="1" x14ac:dyDescent="0.25">
      <c r="A3689" s="223"/>
      <c r="B3689" s="460">
        <v>34</v>
      </c>
      <c r="C3689" s="460">
        <v>201903</v>
      </c>
      <c r="D3689" s="460">
        <v>201810</v>
      </c>
      <c r="E3689" s="460" t="s">
        <v>1069</v>
      </c>
      <c r="F3689" s="460" t="s">
        <v>1310</v>
      </c>
      <c r="G3689" s="457" t="s">
        <v>1024</v>
      </c>
      <c r="H3689" s="460">
        <v>126</v>
      </c>
      <c r="I3689" s="460">
        <v>-1</v>
      </c>
    </row>
    <row r="3690" spans="1:9" ht="15" customHeight="1" x14ac:dyDescent="0.25">
      <c r="A3690" s="223"/>
      <c r="B3690" s="460">
        <v>34</v>
      </c>
      <c r="C3690" s="460">
        <v>201903</v>
      </c>
      <c r="D3690" s="460">
        <v>201810</v>
      </c>
      <c r="E3690" s="460" t="s">
        <v>1069</v>
      </c>
      <c r="F3690" s="460">
        <v>46</v>
      </c>
      <c r="G3690" s="457" t="s">
        <v>920</v>
      </c>
      <c r="H3690" s="460">
        <v>121</v>
      </c>
      <c r="I3690" s="460">
        <v>3</v>
      </c>
    </row>
    <row r="3691" spans="1:9" ht="15" customHeight="1" x14ac:dyDescent="0.25">
      <c r="A3691" s="223"/>
      <c r="B3691" s="460">
        <v>34</v>
      </c>
      <c r="C3691" s="460">
        <v>201903</v>
      </c>
      <c r="D3691" s="460">
        <v>201810</v>
      </c>
      <c r="E3691" s="460" t="s">
        <v>1069</v>
      </c>
      <c r="F3691" s="460" t="s">
        <v>1313</v>
      </c>
      <c r="G3691" s="457" t="s">
        <v>930</v>
      </c>
      <c r="H3691" s="460">
        <v>126</v>
      </c>
      <c r="I3691" s="460">
        <v>-1</v>
      </c>
    </row>
    <row r="3692" spans="1:9" ht="15" customHeight="1" x14ac:dyDescent="0.25">
      <c r="A3692" s="223"/>
      <c r="B3692" s="460">
        <v>34</v>
      </c>
      <c r="C3692" s="460">
        <v>201903</v>
      </c>
      <c r="D3692" s="460">
        <v>201810</v>
      </c>
      <c r="E3692" s="460" t="s">
        <v>1069</v>
      </c>
      <c r="F3692" s="463" t="s">
        <v>1324</v>
      </c>
      <c r="G3692" s="457" t="s">
        <v>928</v>
      </c>
      <c r="H3692" s="460">
        <v>121</v>
      </c>
      <c r="I3692" s="460">
        <v>-1</v>
      </c>
    </row>
    <row r="3693" spans="1:9" ht="15" customHeight="1" x14ac:dyDescent="0.25">
      <c r="A3693" s="223"/>
      <c r="B3693" s="460">
        <v>34</v>
      </c>
      <c r="C3693" s="460">
        <v>201903</v>
      </c>
      <c r="D3693" s="460">
        <v>201810</v>
      </c>
      <c r="E3693" s="460" t="s">
        <v>1069</v>
      </c>
      <c r="F3693" s="463" t="s">
        <v>1306</v>
      </c>
      <c r="G3693" s="457" t="s">
        <v>941</v>
      </c>
      <c r="H3693" s="460">
        <v>120</v>
      </c>
      <c r="I3693" s="460">
        <v>1</v>
      </c>
    </row>
    <row r="3694" spans="1:9" ht="15" customHeight="1" x14ac:dyDescent="0.25">
      <c r="A3694" s="223"/>
      <c r="B3694" s="460">
        <v>34</v>
      </c>
      <c r="C3694" s="460">
        <v>201903</v>
      </c>
      <c r="D3694" s="460">
        <v>201810</v>
      </c>
      <c r="E3694" s="460" t="s">
        <v>1069</v>
      </c>
      <c r="F3694" s="460" t="s">
        <v>1306</v>
      </c>
      <c r="G3694" s="457" t="s">
        <v>941</v>
      </c>
      <c r="H3694" s="460">
        <v>121</v>
      </c>
      <c r="I3694" s="460">
        <v>8</v>
      </c>
    </row>
    <row r="3695" spans="1:9" ht="15" customHeight="1" x14ac:dyDescent="0.25">
      <c r="A3695" s="223"/>
      <c r="B3695" s="460">
        <v>34</v>
      </c>
      <c r="C3695" s="460">
        <v>201903</v>
      </c>
      <c r="D3695" s="460">
        <v>201810</v>
      </c>
      <c r="E3695" s="460" t="s">
        <v>1069</v>
      </c>
      <c r="F3695" s="460" t="s">
        <v>1305</v>
      </c>
      <c r="G3695" s="457" t="s">
        <v>941</v>
      </c>
      <c r="H3695" s="460">
        <v>126</v>
      </c>
      <c r="I3695" s="460">
        <v>-1</v>
      </c>
    </row>
    <row r="3696" spans="1:9" ht="15" customHeight="1" x14ac:dyDescent="0.25">
      <c r="A3696" s="223"/>
      <c r="B3696" s="460">
        <v>34</v>
      </c>
      <c r="C3696" s="460">
        <v>201903</v>
      </c>
      <c r="D3696" s="460">
        <v>201810</v>
      </c>
      <c r="E3696" s="460" t="s">
        <v>1069</v>
      </c>
      <c r="F3696" s="463" t="s">
        <v>1320</v>
      </c>
      <c r="G3696" s="457" t="s">
        <v>1003</v>
      </c>
      <c r="H3696" s="460">
        <v>121</v>
      </c>
      <c r="I3696" s="460">
        <v>6</v>
      </c>
    </row>
    <row r="3697" spans="1:9" ht="15" customHeight="1" x14ac:dyDescent="0.25">
      <c r="A3697" s="223"/>
      <c r="B3697" s="460">
        <v>34</v>
      </c>
      <c r="C3697" s="460">
        <v>201903</v>
      </c>
      <c r="D3697" s="460">
        <v>201810</v>
      </c>
      <c r="E3697" s="460" t="s">
        <v>1069</v>
      </c>
      <c r="F3697" s="463" t="s">
        <v>1319</v>
      </c>
      <c r="G3697" s="457" t="s">
        <v>1003</v>
      </c>
      <c r="H3697" s="460">
        <v>126</v>
      </c>
      <c r="I3697" s="460">
        <v>1</v>
      </c>
    </row>
    <row r="3698" spans="1:9" ht="15" customHeight="1" x14ac:dyDescent="0.25">
      <c r="A3698" s="223"/>
      <c r="B3698" s="460">
        <v>36</v>
      </c>
      <c r="C3698" s="460">
        <v>201903</v>
      </c>
      <c r="D3698" s="460">
        <v>201810</v>
      </c>
      <c r="E3698" s="460" t="s">
        <v>1070</v>
      </c>
      <c r="F3698" s="460" t="s">
        <v>1336</v>
      </c>
      <c r="G3698" s="457" t="s">
        <v>937</v>
      </c>
      <c r="H3698" s="460">
        <v>120</v>
      </c>
      <c r="I3698" s="460">
        <v>1</v>
      </c>
    </row>
    <row r="3699" spans="1:9" ht="15" customHeight="1" x14ac:dyDescent="0.25">
      <c r="A3699" s="223"/>
      <c r="B3699" s="460">
        <v>36</v>
      </c>
      <c r="C3699" s="460">
        <v>201903</v>
      </c>
      <c r="D3699" s="460">
        <v>201810</v>
      </c>
      <c r="E3699" s="460" t="s">
        <v>1070</v>
      </c>
      <c r="F3699" s="460" t="s">
        <v>1336</v>
      </c>
      <c r="G3699" s="457" t="s">
        <v>937</v>
      </c>
      <c r="H3699" s="460">
        <v>121</v>
      </c>
      <c r="I3699" s="460">
        <v>11</v>
      </c>
    </row>
    <row r="3700" spans="1:9" ht="15" customHeight="1" x14ac:dyDescent="0.25">
      <c r="A3700" s="223"/>
      <c r="B3700" s="460">
        <v>36</v>
      </c>
      <c r="C3700" s="460">
        <v>201903</v>
      </c>
      <c r="D3700" s="460">
        <v>201810</v>
      </c>
      <c r="E3700" s="460" t="s">
        <v>1070</v>
      </c>
      <c r="F3700" s="460" t="s">
        <v>1318</v>
      </c>
      <c r="G3700" s="457" t="s">
        <v>1003</v>
      </c>
      <c r="H3700" s="460">
        <v>120</v>
      </c>
      <c r="I3700" s="460">
        <v>2</v>
      </c>
    </row>
    <row r="3701" spans="1:9" ht="15" customHeight="1" x14ac:dyDescent="0.25">
      <c r="A3701" s="223"/>
      <c r="B3701" s="460">
        <v>36</v>
      </c>
      <c r="C3701" s="460">
        <v>201903</v>
      </c>
      <c r="D3701" s="460">
        <v>201810</v>
      </c>
      <c r="E3701" s="460" t="s">
        <v>1070</v>
      </c>
      <c r="F3701" s="460" t="s">
        <v>1318</v>
      </c>
      <c r="G3701" s="457" t="s">
        <v>1003</v>
      </c>
      <c r="H3701" s="460">
        <v>121</v>
      </c>
      <c r="I3701" s="460">
        <v>1</v>
      </c>
    </row>
    <row r="3702" spans="1:9" ht="15" customHeight="1" x14ac:dyDescent="0.25">
      <c r="A3702" s="223"/>
      <c r="B3702" s="460">
        <v>36</v>
      </c>
      <c r="C3702" s="460">
        <v>201903</v>
      </c>
      <c r="D3702" s="460">
        <v>201810</v>
      </c>
      <c r="E3702" s="460" t="s">
        <v>1070</v>
      </c>
      <c r="F3702" s="460" t="s">
        <v>1330</v>
      </c>
      <c r="G3702" s="457" t="s">
        <v>939</v>
      </c>
      <c r="H3702" s="460">
        <v>121</v>
      </c>
      <c r="I3702" s="460">
        <v>4</v>
      </c>
    </row>
    <row r="3703" spans="1:9" ht="15" customHeight="1" x14ac:dyDescent="0.25">
      <c r="A3703" s="223"/>
      <c r="B3703" s="460">
        <v>4</v>
      </c>
      <c r="C3703" s="460">
        <v>201902</v>
      </c>
      <c r="D3703" s="460">
        <v>201810</v>
      </c>
      <c r="E3703" s="460" t="s">
        <v>1066</v>
      </c>
      <c r="F3703" s="460">
        <v>47</v>
      </c>
      <c r="G3703" s="457" t="s">
        <v>920</v>
      </c>
      <c r="H3703" s="460">
        <v>120</v>
      </c>
      <c r="I3703" s="460">
        <v>7</v>
      </c>
    </row>
    <row r="3704" spans="1:9" ht="15" customHeight="1" x14ac:dyDescent="0.25">
      <c r="A3704" s="223"/>
      <c r="B3704" s="460">
        <v>4</v>
      </c>
      <c r="C3704" s="460">
        <v>201902</v>
      </c>
      <c r="D3704" s="460">
        <v>201810</v>
      </c>
      <c r="E3704" s="460" t="s">
        <v>1066</v>
      </c>
      <c r="F3704" s="463">
        <v>47</v>
      </c>
      <c r="G3704" s="457" t="s">
        <v>920</v>
      </c>
      <c r="H3704" s="460">
        <v>121</v>
      </c>
      <c r="I3704" s="460">
        <v>8</v>
      </c>
    </row>
    <row r="3705" spans="1:9" ht="15" customHeight="1" x14ac:dyDescent="0.25">
      <c r="A3705" s="223"/>
      <c r="B3705" s="460">
        <v>4</v>
      </c>
      <c r="C3705" s="460">
        <v>201902</v>
      </c>
      <c r="D3705" s="460">
        <v>201810</v>
      </c>
      <c r="E3705" s="460" t="s">
        <v>1066</v>
      </c>
      <c r="F3705" s="463" t="s">
        <v>1304</v>
      </c>
      <c r="G3705" s="457" t="s">
        <v>920</v>
      </c>
      <c r="H3705" s="460">
        <v>126</v>
      </c>
      <c r="I3705" s="460">
        <v>2</v>
      </c>
    </row>
    <row r="3706" spans="1:9" ht="15" customHeight="1" x14ac:dyDescent="0.25">
      <c r="A3706" s="223"/>
      <c r="B3706" s="460">
        <v>4</v>
      </c>
      <c r="C3706" s="460">
        <v>201902</v>
      </c>
      <c r="D3706" s="460">
        <v>201810</v>
      </c>
      <c r="E3706" s="460" t="s">
        <v>1066</v>
      </c>
      <c r="F3706" s="463" t="s">
        <v>1327</v>
      </c>
      <c r="G3706" s="457" t="s">
        <v>923</v>
      </c>
      <c r="H3706" s="460">
        <v>120</v>
      </c>
      <c r="I3706" s="460">
        <v>3</v>
      </c>
    </row>
    <row r="3707" spans="1:9" ht="15" customHeight="1" x14ac:dyDescent="0.25">
      <c r="A3707" s="223"/>
      <c r="B3707" s="460">
        <v>4</v>
      </c>
      <c r="C3707" s="460">
        <v>201902</v>
      </c>
      <c r="D3707" s="460">
        <v>201810</v>
      </c>
      <c r="E3707" s="460" t="s">
        <v>1066</v>
      </c>
      <c r="F3707" s="460">
        <v>86</v>
      </c>
      <c r="G3707" s="457" t="s">
        <v>935</v>
      </c>
      <c r="H3707" s="460">
        <v>120</v>
      </c>
      <c r="I3707" s="460">
        <v>1</v>
      </c>
    </row>
    <row r="3708" spans="1:9" ht="15" customHeight="1" x14ac:dyDescent="0.25">
      <c r="A3708" s="223"/>
      <c r="B3708" s="460">
        <v>4</v>
      </c>
      <c r="C3708" s="460">
        <v>201902</v>
      </c>
      <c r="D3708" s="460">
        <v>201810</v>
      </c>
      <c r="E3708" s="460" t="s">
        <v>1066</v>
      </c>
      <c r="F3708" s="460">
        <v>86</v>
      </c>
      <c r="G3708" s="457" t="s">
        <v>935</v>
      </c>
      <c r="H3708" s="460">
        <v>121</v>
      </c>
      <c r="I3708" s="460">
        <v>3</v>
      </c>
    </row>
    <row r="3709" spans="1:9" ht="15" customHeight="1" x14ac:dyDescent="0.25">
      <c r="A3709" s="223"/>
      <c r="B3709" s="460">
        <v>4</v>
      </c>
      <c r="C3709" s="460">
        <v>201902</v>
      </c>
      <c r="D3709" s="460">
        <v>201810</v>
      </c>
      <c r="E3709" s="460" t="s">
        <v>1066</v>
      </c>
      <c r="F3709" s="460" t="s">
        <v>1308</v>
      </c>
      <c r="G3709" s="457" t="s">
        <v>941</v>
      </c>
      <c r="H3709" s="460">
        <v>120</v>
      </c>
      <c r="I3709" s="460">
        <v>3</v>
      </c>
    </row>
    <row r="3710" spans="1:9" ht="15" customHeight="1" x14ac:dyDescent="0.25">
      <c r="A3710" s="223"/>
      <c r="B3710" s="460">
        <v>4</v>
      </c>
      <c r="C3710" s="460">
        <v>201902</v>
      </c>
      <c r="D3710" s="460">
        <v>201810</v>
      </c>
      <c r="E3710" s="460" t="s">
        <v>1066</v>
      </c>
      <c r="F3710" s="463" t="s">
        <v>1308</v>
      </c>
      <c r="G3710" s="457" t="s">
        <v>941</v>
      </c>
      <c r="H3710" s="460">
        <v>121</v>
      </c>
      <c r="I3710" s="460">
        <v>9</v>
      </c>
    </row>
    <row r="3711" spans="1:9" ht="15" customHeight="1" x14ac:dyDescent="0.25">
      <c r="A3711" s="223"/>
      <c r="B3711" s="460">
        <v>4</v>
      </c>
      <c r="C3711" s="460">
        <v>201902</v>
      </c>
      <c r="D3711" s="460">
        <v>201810</v>
      </c>
      <c r="E3711" s="460" t="s">
        <v>1066</v>
      </c>
      <c r="F3711" s="463" t="s">
        <v>1307</v>
      </c>
      <c r="G3711" s="457" t="s">
        <v>941</v>
      </c>
      <c r="H3711" s="460">
        <v>126</v>
      </c>
      <c r="I3711" s="460">
        <v>1</v>
      </c>
    </row>
    <row r="3712" spans="1:9" ht="15" customHeight="1" x14ac:dyDescent="0.25">
      <c r="A3712" s="223"/>
      <c r="B3712" s="460">
        <v>4</v>
      </c>
      <c r="C3712" s="460">
        <v>201902</v>
      </c>
      <c r="D3712" s="460">
        <v>201810</v>
      </c>
      <c r="E3712" s="460" t="s">
        <v>1066</v>
      </c>
      <c r="F3712" s="460" t="s">
        <v>1328</v>
      </c>
      <c r="G3712" s="457" t="s">
        <v>925</v>
      </c>
      <c r="H3712" s="460">
        <v>120</v>
      </c>
      <c r="I3712" s="460">
        <v>4</v>
      </c>
    </row>
    <row r="3713" spans="1:9" ht="15" customHeight="1" x14ac:dyDescent="0.25">
      <c r="A3713" s="223"/>
      <c r="B3713" s="460">
        <v>4</v>
      </c>
      <c r="C3713" s="460">
        <v>201902</v>
      </c>
      <c r="D3713" s="460">
        <v>201810</v>
      </c>
      <c r="E3713" s="460" t="s">
        <v>1066</v>
      </c>
      <c r="F3713" s="460" t="s">
        <v>1328</v>
      </c>
      <c r="G3713" s="457" t="s">
        <v>925</v>
      </c>
      <c r="H3713" s="460">
        <v>121</v>
      </c>
      <c r="I3713" s="460">
        <v>13</v>
      </c>
    </row>
    <row r="3714" spans="1:9" ht="15" customHeight="1" x14ac:dyDescent="0.25">
      <c r="A3714" s="223"/>
      <c r="B3714" s="460">
        <v>4</v>
      </c>
      <c r="C3714" s="460">
        <v>201902</v>
      </c>
      <c r="D3714" s="460">
        <v>201810</v>
      </c>
      <c r="E3714" s="460" t="s">
        <v>1066</v>
      </c>
      <c r="F3714" s="460" t="s">
        <v>1322</v>
      </c>
      <c r="G3714" s="457" t="s">
        <v>1003</v>
      </c>
      <c r="H3714" s="460">
        <v>120</v>
      </c>
      <c r="I3714" s="460">
        <v>2</v>
      </c>
    </row>
    <row r="3715" spans="1:9" ht="15" customHeight="1" x14ac:dyDescent="0.25">
      <c r="A3715" s="223"/>
      <c r="B3715" s="460">
        <v>4</v>
      </c>
      <c r="C3715" s="460">
        <v>201902</v>
      </c>
      <c r="D3715" s="460">
        <v>201810</v>
      </c>
      <c r="E3715" s="460" t="s">
        <v>1066</v>
      </c>
      <c r="F3715" s="460" t="s">
        <v>1322</v>
      </c>
      <c r="G3715" s="457" t="s">
        <v>1003</v>
      </c>
      <c r="H3715" s="460">
        <v>121</v>
      </c>
      <c r="I3715" s="460">
        <v>8</v>
      </c>
    </row>
    <row r="3716" spans="1:9" ht="15" customHeight="1" x14ac:dyDescent="0.25">
      <c r="A3716" s="223"/>
      <c r="B3716" s="460">
        <v>4</v>
      </c>
      <c r="C3716" s="460">
        <v>201902</v>
      </c>
      <c r="D3716" s="460">
        <v>201810</v>
      </c>
      <c r="E3716" s="460" t="s">
        <v>1066</v>
      </c>
      <c r="F3716" s="460" t="s">
        <v>1333</v>
      </c>
      <c r="G3716" s="457" t="s">
        <v>913</v>
      </c>
      <c r="H3716" s="460">
        <v>121</v>
      </c>
      <c r="I3716" s="460">
        <v>9</v>
      </c>
    </row>
    <row r="3717" spans="1:9" ht="15" customHeight="1" x14ac:dyDescent="0.25">
      <c r="A3717" s="223"/>
      <c r="B3717" s="460">
        <v>5</v>
      </c>
      <c r="C3717" s="460">
        <v>201902</v>
      </c>
      <c r="D3717" s="460">
        <v>201810</v>
      </c>
      <c r="E3717" s="460" t="s">
        <v>1067</v>
      </c>
      <c r="F3717" s="460">
        <v>18</v>
      </c>
      <c r="G3717" s="457" t="s">
        <v>940</v>
      </c>
      <c r="H3717" s="460">
        <v>120</v>
      </c>
      <c r="I3717" s="460">
        <v>-1</v>
      </c>
    </row>
    <row r="3718" spans="1:9" ht="15" customHeight="1" x14ac:dyDescent="0.25">
      <c r="A3718" s="223"/>
      <c r="B3718" s="460">
        <v>5</v>
      </c>
      <c r="C3718" s="460">
        <v>201902</v>
      </c>
      <c r="D3718" s="460">
        <v>201810</v>
      </c>
      <c r="E3718" s="460" t="s">
        <v>1067</v>
      </c>
      <c r="F3718" s="460">
        <v>18</v>
      </c>
      <c r="G3718" s="457" t="s">
        <v>940</v>
      </c>
      <c r="H3718" s="460">
        <v>121</v>
      </c>
      <c r="I3718" s="460">
        <v>3</v>
      </c>
    </row>
    <row r="3719" spans="1:9" ht="15" customHeight="1" x14ac:dyDescent="0.25">
      <c r="A3719" s="223"/>
      <c r="B3719" s="460">
        <v>5</v>
      </c>
      <c r="C3719" s="460">
        <v>201902</v>
      </c>
      <c r="D3719" s="460">
        <v>201810</v>
      </c>
      <c r="E3719" s="460" t="s">
        <v>1067</v>
      </c>
      <c r="F3719" s="460" t="s">
        <v>1315</v>
      </c>
      <c r="G3719" s="457" t="s">
        <v>930</v>
      </c>
      <c r="H3719" s="460">
        <v>126</v>
      </c>
      <c r="I3719" s="460">
        <v>1</v>
      </c>
    </row>
    <row r="3720" spans="1:9" ht="15" customHeight="1" x14ac:dyDescent="0.25">
      <c r="A3720" s="223"/>
      <c r="B3720" s="460">
        <v>5</v>
      </c>
      <c r="C3720" s="460">
        <v>201902</v>
      </c>
      <c r="D3720" s="460">
        <v>201810</v>
      </c>
      <c r="E3720" s="460" t="s">
        <v>1067</v>
      </c>
      <c r="F3720" s="460" t="s">
        <v>1316</v>
      </c>
      <c r="G3720" s="457" t="s">
        <v>930</v>
      </c>
      <c r="H3720" s="460">
        <v>120</v>
      </c>
      <c r="I3720" s="460">
        <v>5</v>
      </c>
    </row>
    <row r="3721" spans="1:9" ht="15" customHeight="1" x14ac:dyDescent="0.25">
      <c r="A3721" s="223"/>
      <c r="B3721" s="460">
        <v>5</v>
      </c>
      <c r="C3721" s="460">
        <v>201902</v>
      </c>
      <c r="D3721" s="460">
        <v>201810</v>
      </c>
      <c r="E3721" s="460" t="s">
        <v>1067</v>
      </c>
      <c r="F3721" s="460" t="s">
        <v>1316</v>
      </c>
      <c r="G3721" s="457" t="s">
        <v>930</v>
      </c>
      <c r="H3721" s="460">
        <v>121</v>
      </c>
      <c r="I3721" s="460">
        <v>18</v>
      </c>
    </row>
    <row r="3722" spans="1:9" ht="15" customHeight="1" x14ac:dyDescent="0.25">
      <c r="A3722" s="223"/>
      <c r="B3722" s="460">
        <v>5</v>
      </c>
      <c r="C3722" s="460">
        <v>201902</v>
      </c>
      <c r="D3722" s="460">
        <v>201810</v>
      </c>
      <c r="E3722" s="460" t="s">
        <v>1067</v>
      </c>
      <c r="F3722" s="463">
        <v>85</v>
      </c>
      <c r="G3722" s="457" t="s">
        <v>935</v>
      </c>
      <c r="H3722" s="460">
        <v>120</v>
      </c>
      <c r="I3722" s="460">
        <v>3</v>
      </c>
    </row>
    <row r="3723" spans="1:9" ht="15" customHeight="1" x14ac:dyDescent="0.25">
      <c r="A3723" s="223"/>
      <c r="B3723" s="460">
        <v>5</v>
      </c>
      <c r="C3723" s="460">
        <v>201902</v>
      </c>
      <c r="D3723" s="460">
        <v>201810</v>
      </c>
      <c r="E3723" s="460" t="s">
        <v>1067</v>
      </c>
      <c r="F3723" s="463">
        <v>85</v>
      </c>
      <c r="G3723" s="457" t="s">
        <v>935</v>
      </c>
      <c r="H3723" s="460">
        <v>121</v>
      </c>
      <c r="I3723" s="460">
        <v>1</v>
      </c>
    </row>
    <row r="3724" spans="1:9" ht="15" customHeight="1" x14ac:dyDescent="0.25">
      <c r="A3724" s="223"/>
      <c r="B3724" s="460">
        <v>5</v>
      </c>
      <c r="C3724" s="460">
        <v>201902</v>
      </c>
      <c r="D3724" s="460">
        <v>201810</v>
      </c>
      <c r="E3724" s="460" t="s">
        <v>1067</v>
      </c>
      <c r="F3724" s="460" t="s">
        <v>1325</v>
      </c>
      <c r="G3724" s="457" t="s">
        <v>928</v>
      </c>
      <c r="H3724" s="460">
        <v>121</v>
      </c>
      <c r="I3724" s="460">
        <v>5</v>
      </c>
    </row>
    <row r="3725" spans="1:9" ht="15" customHeight="1" x14ac:dyDescent="0.25">
      <c r="A3725" s="223"/>
      <c r="B3725" s="460">
        <v>5</v>
      </c>
      <c r="C3725" s="460">
        <v>201902</v>
      </c>
      <c r="D3725" s="460">
        <v>201810</v>
      </c>
      <c r="E3725" s="460" t="s">
        <v>1067</v>
      </c>
      <c r="F3725" s="460" t="s">
        <v>1329</v>
      </c>
      <c r="G3725" s="457" t="s">
        <v>925</v>
      </c>
      <c r="H3725" s="460">
        <v>121</v>
      </c>
      <c r="I3725" s="460">
        <v>4</v>
      </c>
    </row>
    <row r="3726" spans="1:9" ht="15" customHeight="1" x14ac:dyDescent="0.25">
      <c r="A3726" s="223"/>
      <c r="B3726" s="460">
        <v>5</v>
      </c>
      <c r="C3726" s="460">
        <v>201902</v>
      </c>
      <c r="D3726" s="460">
        <v>201810</v>
      </c>
      <c r="E3726" s="460" t="s">
        <v>1067</v>
      </c>
      <c r="F3726" s="460" t="s">
        <v>1331</v>
      </c>
      <c r="G3726" s="457" t="s">
        <v>939</v>
      </c>
      <c r="H3726" s="460">
        <v>120</v>
      </c>
      <c r="I3726" s="460">
        <v>1</v>
      </c>
    </row>
    <row r="3727" spans="1:9" ht="15" customHeight="1" x14ac:dyDescent="0.25">
      <c r="A3727" s="223"/>
      <c r="B3727" s="460">
        <v>5</v>
      </c>
      <c r="C3727" s="460">
        <v>201902</v>
      </c>
      <c r="D3727" s="460">
        <v>201810</v>
      </c>
      <c r="E3727" s="460" t="s">
        <v>1067</v>
      </c>
      <c r="F3727" s="463" t="s">
        <v>1331</v>
      </c>
      <c r="G3727" s="457" t="s">
        <v>939</v>
      </c>
      <c r="H3727" s="460">
        <v>121</v>
      </c>
      <c r="I3727" s="460">
        <v>16</v>
      </c>
    </row>
    <row r="3728" spans="1:9" ht="15" customHeight="1" x14ac:dyDescent="0.25">
      <c r="A3728" s="223"/>
      <c r="B3728" s="460">
        <v>8</v>
      </c>
      <c r="C3728" s="460">
        <v>201902</v>
      </c>
      <c r="D3728" s="460">
        <v>201810</v>
      </c>
      <c r="E3728" s="460" t="s">
        <v>1068</v>
      </c>
      <c r="F3728" s="463">
        <v>19</v>
      </c>
      <c r="G3728" s="457" t="s">
        <v>940</v>
      </c>
      <c r="H3728" s="460">
        <v>120</v>
      </c>
      <c r="I3728" s="460">
        <v>1</v>
      </c>
    </row>
    <row r="3729" spans="1:9" ht="15" customHeight="1" x14ac:dyDescent="0.25">
      <c r="A3729" s="223"/>
      <c r="B3729" s="460">
        <v>8</v>
      </c>
      <c r="C3729" s="460">
        <v>201902</v>
      </c>
      <c r="D3729" s="460">
        <v>201810</v>
      </c>
      <c r="E3729" s="460" t="s">
        <v>1068</v>
      </c>
      <c r="F3729" s="463">
        <v>19</v>
      </c>
      <c r="G3729" s="457" t="s">
        <v>940</v>
      </c>
      <c r="H3729" s="460">
        <v>121</v>
      </c>
      <c r="I3729" s="460">
        <v>6</v>
      </c>
    </row>
    <row r="3730" spans="1:9" ht="15" customHeight="1" x14ac:dyDescent="0.25">
      <c r="A3730" s="223"/>
      <c r="B3730" s="460">
        <v>8</v>
      </c>
      <c r="C3730" s="460">
        <v>201902</v>
      </c>
      <c r="D3730" s="460">
        <v>201810</v>
      </c>
      <c r="E3730" s="460" t="s">
        <v>1068</v>
      </c>
      <c r="F3730" s="460">
        <v>34</v>
      </c>
      <c r="G3730" s="457" t="s">
        <v>1024</v>
      </c>
      <c r="H3730" s="460">
        <v>121</v>
      </c>
      <c r="I3730" s="460">
        <v>1</v>
      </c>
    </row>
    <row r="3731" spans="1:9" ht="15" customHeight="1" x14ac:dyDescent="0.25">
      <c r="A3731" s="223"/>
      <c r="B3731" s="460">
        <v>8</v>
      </c>
      <c r="C3731" s="460">
        <v>201902</v>
      </c>
      <c r="D3731" s="460">
        <v>201810</v>
      </c>
      <c r="E3731" s="460" t="s">
        <v>1068</v>
      </c>
      <c r="F3731" s="460" t="s">
        <v>1309</v>
      </c>
      <c r="G3731" s="457" t="s">
        <v>1024</v>
      </c>
      <c r="H3731" s="460">
        <v>126</v>
      </c>
      <c r="I3731" s="460">
        <v>1</v>
      </c>
    </row>
    <row r="3732" spans="1:9" ht="15" customHeight="1" x14ac:dyDescent="0.25">
      <c r="A3732" s="223"/>
      <c r="B3732" s="460">
        <v>8</v>
      </c>
      <c r="C3732" s="460">
        <v>201902</v>
      </c>
      <c r="D3732" s="460">
        <v>201810</v>
      </c>
      <c r="E3732" s="460" t="s">
        <v>1068</v>
      </c>
      <c r="F3732" s="460">
        <v>45</v>
      </c>
      <c r="G3732" s="457" t="s">
        <v>920</v>
      </c>
      <c r="H3732" s="460">
        <v>120</v>
      </c>
      <c r="I3732" s="460">
        <v>1</v>
      </c>
    </row>
    <row r="3733" spans="1:9" ht="15" customHeight="1" x14ac:dyDescent="0.25">
      <c r="A3733" s="223"/>
      <c r="B3733" s="460">
        <v>8</v>
      </c>
      <c r="C3733" s="460">
        <v>201902</v>
      </c>
      <c r="D3733" s="460">
        <v>201810</v>
      </c>
      <c r="E3733" s="460" t="s">
        <v>1068</v>
      </c>
      <c r="F3733" s="460">
        <v>45</v>
      </c>
      <c r="G3733" s="457" t="s">
        <v>920</v>
      </c>
      <c r="H3733" s="460">
        <v>121</v>
      </c>
      <c r="I3733" s="460">
        <v>6</v>
      </c>
    </row>
    <row r="3734" spans="1:9" ht="15" customHeight="1" x14ac:dyDescent="0.25">
      <c r="A3734" s="223"/>
      <c r="B3734" s="460">
        <v>8</v>
      </c>
      <c r="C3734" s="460">
        <v>201902</v>
      </c>
      <c r="D3734" s="460">
        <v>201810</v>
      </c>
      <c r="E3734" s="460" t="s">
        <v>1068</v>
      </c>
      <c r="F3734" s="460" t="s">
        <v>1300</v>
      </c>
      <c r="G3734" s="457" t="s">
        <v>920</v>
      </c>
      <c r="H3734" s="460">
        <v>126</v>
      </c>
      <c r="I3734" s="460">
        <v>2</v>
      </c>
    </row>
    <row r="3735" spans="1:9" ht="15" customHeight="1" x14ac:dyDescent="0.25">
      <c r="A3735" s="223"/>
      <c r="B3735" s="460">
        <v>8</v>
      </c>
      <c r="C3735" s="460">
        <v>201902</v>
      </c>
      <c r="D3735" s="460">
        <v>201810</v>
      </c>
      <c r="E3735" s="460" t="s">
        <v>1068</v>
      </c>
      <c r="F3735" s="460" t="s">
        <v>1326</v>
      </c>
      <c r="G3735" s="457" t="s">
        <v>923</v>
      </c>
      <c r="H3735" s="460">
        <v>121</v>
      </c>
      <c r="I3735" s="460">
        <v>-1</v>
      </c>
    </row>
    <row r="3736" spans="1:9" ht="15" customHeight="1" x14ac:dyDescent="0.25">
      <c r="A3736" s="223"/>
      <c r="B3736" s="460">
        <v>8</v>
      </c>
      <c r="C3736" s="460">
        <v>201902</v>
      </c>
      <c r="D3736" s="460">
        <v>201810</v>
      </c>
      <c r="E3736" s="460" t="s">
        <v>1068</v>
      </c>
      <c r="F3736" s="460">
        <v>69</v>
      </c>
      <c r="G3736" s="457" t="s">
        <v>937</v>
      </c>
      <c r="H3736" s="460">
        <v>120</v>
      </c>
      <c r="I3736" s="460">
        <v>3</v>
      </c>
    </row>
    <row r="3737" spans="1:9" ht="15" customHeight="1" x14ac:dyDescent="0.25">
      <c r="A3737" s="223"/>
      <c r="B3737" s="460">
        <v>8</v>
      </c>
      <c r="C3737" s="460">
        <v>201902</v>
      </c>
      <c r="D3737" s="460">
        <v>201810</v>
      </c>
      <c r="E3737" s="460" t="s">
        <v>1068</v>
      </c>
      <c r="F3737" s="460">
        <v>69</v>
      </c>
      <c r="G3737" s="457" t="s">
        <v>937</v>
      </c>
      <c r="H3737" s="460">
        <v>121</v>
      </c>
      <c r="I3737" s="460">
        <v>8</v>
      </c>
    </row>
    <row r="3738" spans="1:9" ht="15" customHeight="1" x14ac:dyDescent="0.25">
      <c r="A3738" s="223"/>
      <c r="B3738" s="460">
        <v>8</v>
      </c>
      <c r="C3738" s="460">
        <v>201902</v>
      </c>
      <c r="D3738" s="460">
        <v>201810</v>
      </c>
      <c r="E3738" s="460" t="s">
        <v>1068</v>
      </c>
      <c r="F3738" s="460" t="s">
        <v>1334</v>
      </c>
      <c r="G3738" s="457" t="s">
        <v>937</v>
      </c>
      <c r="H3738" s="460">
        <v>126</v>
      </c>
      <c r="I3738" s="460">
        <v>1</v>
      </c>
    </row>
    <row r="3739" spans="1:9" ht="15" customHeight="1" x14ac:dyDescent="0.25">
      <c r="A3739" s="223"/>
      <c r="B3739" s="460">
        <v>8</v>
      </c>
      <c r="C3739" s="460">
        <v>201902</v>
      </c>
      <c r="D3739" s="460">
        <v>201810</v>
      </c>
      <c r="E3739" s="460" t="s">
        <v>1068</v>
      </c>
      <c r="F3739" s="460" t="s">
        <v>1312</v>
      </c>
      <c r="G3739" s="457" t="s">
        <v>930</v>
      </c>
      <c r="H3739" s="460">
        <v>120</v>
      </c>
      <c r="I3739" s="460">
        <v>3</v>
      </c>
    </row>
    <row r="3740" spans="1:9" ht="15" customHeight="1" x14ac:dyDescent="0.25">
      <c r="A3740" s="223"/>
      <c r="B3740" s="460">
        <v>8</v>
      </c>
      <c r="C3740" s="460">
        <v>201902</v>
      </c>
      <c r="D3740" s="460">
        <v>201810</v>
      </c>
      <c r="E3740" s="460" t="s">
        <v>1068</v>
      </c>
      <c r="F3740" s="463" t="s">
        <v>1312</v>
      </c>
      <c r="G3740" s="457" t="s">
        <v>930</v>
      </c>
      <c r="H3740" s="460">
        <v>121</v>
      </c>
      <c r="I3740" s="460">
        <v>13</v>
      </c>
    </row>
    <row r="3741" spans="1:9" ht="15" customHeight="1" x14ac:dyDescent="0.25">
      <c r="A3741" s="223"/>
      <c r="B3741" s="460">
        <v>8</v>
      </c>
      <c r="C3741" s="460">
        <v>201902</v>
      </c>
      <c r="D3741" s="460">
        <v>201810</v>
      </c>
      <c r="E3741" s="460" t="s">
        <v>1068</v>
      </c>
      <c r="F3741" s="463" t="s">
        <v>1311</v>
      </c>
      <c r="G3741" s="457" t="s">
        <v>930</v>
      </c>
      <c r="H3741" s="460">
        <v>126</v>
      </c>
      <c r="I3741" s="460">
        <v>1</v>
      </c>
    </row>
    <row r="3742" spans="1:9" ht="15" customHeight="1" x14ac:dyDescent="0.25">
      <c r="A3742" s="223"/>
      <c r="B3742" s="460">
        <v>8</v>
      </c>
      <c r="C3742" s="460">
        <v>201902</v>
      </c>
      <c r="D3742" s="460">
        <v>201810</v>
      </c>
      <c r="E3742" s="460" t="s">
        <v>1068</v>
      </c>
      <c r="F3742" s="460" t="s">
        <v>1323</v>
      </c>
      <c r="G3742" s="457" t="s">
        <v>928</v>
      </c>
      <c r="H3742" s="460">
        <v>120</v>
      </c>
      <c r="I3742" s="460">
        <v>2</v>
      </c>
    </row>
    <row r="3743" spans="1:9" ht="15" customHeight="1" x14ac:dyDescent="0.25">
      <c r="A3743" s="223"/>
      <c r="B3743" s="460">
        <v>8</v>
      </c>
      <c r="C3743" s="460">
        <v>201902</v>
      </c>
      <c r="D3743" s="460">
        <v>201810</v>
      </c>
      <c r="E3743" s="460" t="s">
        <v>1068</v>
      </c>
      <c r="F3743" s="460" t="s">
        <v>1323</v>
      </c>
      <c r="G3743" s="457" t="s">
        <v>928</v>
      </c>
      <c r="H3743" s="460">
        <v>121</v>
      </c>
      <c r="I3743" s="460">
        <v>1</v>
      </c>
    </row>
    <row r="3744" spans="1:9" ht="15" customHeight="1" x14ac:dyDescent="0.25">
      <c r="A3744" s="223"/>
      <c r="B3744" s="460">
        <v>8</v>
      </c>
      <c r="C3744" s="460">
        <v>201902</v>
      </c>
      <c r="D3744" s="460">
        <v>201810</v>
      </c>
      <c r="E3744" s="460" t="s">
        <v>1068</v>
      </c>
      <c r="F3744" s="463" t="s">
        <v>1332</v>
      </c>
      <c r="G3744" s="457" t="s">
        <v>913</v>
      </c>
      <c r="H3744" s="460">
        <v>120</v>
      </c>
      <c r="I3744" s="460">
        <v>4</v>
      </c>
    </row>
    <row r="3745" spans="1:9" ht="15" customHeight="1" x14ac:dyDescent="0.25">
      <c r="A3745" s="223"/>
      <c r="B3745" s="460">
        <v>8</v>
      </c>
      <c r="C3745" s="460">
        <v>201902</v>
      </c>
      <c r="D3745" s="460">
        <v>201810</v>
      </c>
      <c r="E3745" s="460" t="s">
        <v>1068</v>
      </c>
      <c r="F3745" s="460" t="s">
        <v>1332</v>
      </c>
      <c r="G3745" s="457" t="s">
        <v>913</v>
      </c>
      <c r="H3745" s="460">
        <v>121</v>
      </c>
      <c r="I3745" s="460">
        <v>8</v>
      </c>
    </row>
    <row r="3746" spans="1:9" ht="15" customHeight="1" x14ac:dyDescent="0.25">
      <c r="A3746" s="223"/>
      <c r="B3746" s="460">
        <v>34</v>
      </c>
      <c r="C3746" s="460">
        <v>201902</v>
      </c>
      <c r="D3746" s="460">
        <v>201810</v>
      </c>
      <c r="E3746" s="460" t="s">
        <v>1069</v>
      </c>
      <c r="F3746" s="460">
        <v>33</v>
      </c>
      <c r="G3746" s="457" t="s">
        <v>1024</v>
      </c>
      <c r="H3746" s="460">
        <v>120</v>
      </c>
      <c r="I3746" s="460">
        <v>1</v>
      </c>
    </row>
    <row r="3747" spans="1:9" ht="15" customHeight="1" x14ac:dyDescent="0.25">
      <c r="A3747" s="223"/>
      <c r="B3747" s="460">
        <v>34</v>
      </c>
      <c r="C3747" s="460">
        <v>201902</v>
      </c>
      <c r="D3747" s="460">
        <v>201810</v>
      </c>
      <c r="E3747" s="460" t="s">
        <v>1069</v>
      </c>
      <c r="F3747" s="460">
        <v>33</v>
      </c>
      <c r="G3747" s="457" t="s">
        <v>1024</v>
      </c>
      <c r="H3747" s="460">
        <v>121</v>
      </c>
      <c r="I3747" s="460">
        <v>2</v>
      </c>
    </row>
    <row r="3748" spans="1:9" ht="15" customHeight="1" x14ac:dyDescent="0.25">
      <c r="A3748" s="223"/>
      <c r="B3748" s="460">
        <v>34</v>
      </c>
      <c r="C3748" s="460">
        <v>201902</v>
      </c>
      <c r="D3748" s="460">
        <v>201810</v>
      </c>
      <c r="E3748" s="460" t="s">
        <v>1069</v>
      </c>
      <c r="F3748" s="460" t="s">
        <v>1310</v>
      </c>
      <c r="G3748" s="457" t="s">
        <v>1024</v>
      </c>
      <c r="H3748" s="460">
        <v>126</v>
      </c>
      <c r="I3748" s="460">
        <v>2</v>
      </c>
    </row>
    <row r="3749" spans="1:9" ht="15" customHeight="1" x14ac:dyDescent="0.25">
      <c r="A3749" s="223"/>
      <c r="B3749" s="460">
        <v>34</v>
      </c>
      <c r="C3749" s="460">
        <v>201902</v>
      </c>
      <c r="D3749" s="460">
        <v>201810</v>
      </c>
      <c r="E3749" s="460" t="s">
        <v>1069</v>
      </c>
      <c r="F3749" s="460">
        <v>46</v>
      </c>
      <c r="G3749" s="457" t="s">
        <v>920</v>
      </c>
      <c r="H3749" s="460">
        <v>120</v>
      </c>
      <c r="I3749" s="460">
        <v>2</v>
      </c>
    </row>
    <row r="3750" spans="1:9" ht="15" customHeight="1" x14ac:dyDescent="0.25">
      <c r="A3750" s="223"/>
      <c r="B3750" s="460">
        <v>34</v>
      </c>
      <c r="C3750" s="460">
        <v>201902</v>
      </c>
      <c r="D3750" s="460">
        <v>201810</v>
      </c>
      <c r="E3750" s="460" t="s">
        <v>1069</v>
      </c>
      <c r="F3750" s="460">
        <v>46</v>
      </c>
      <c r="G3750" s="457" t="s">
        <v>920</v>
      </c>
      <c r="H3750" s="460">
        <v>121</v>
      </c>
      <c r="I3750" s="460">
        <v>4</v>
      </c>
    </row>
    <row r="3751" spans="1:9" ht="15" customHeight="1" x14ac:dyDescent="0.25">
      <c r="A3751" s="223"/>
      <c r="B3751" s="460">
        <v>34</v>
      </c>
      <c r="C3751" s="460">
        <v>201902</v>
      </c>
      <c r="D3751" s="460">
        <v>201810</v>
      </c>
      <c r="E3751" s="460" t="s">
        <v>1069</v>
      </c>
      <c r="F3751" s="460" t="s">
        <v>1303</v>
      </c>
      <c r="G3751" s="457" t="s">
        <v>920</v>
      </c>
      <c r="H3751" s="460">
        <v>126</v>
      </c>
      <c r="I3751" s="460">
        <v>1</v>
      </c>
    </row>
    <row r="3752" spans="1:9" ht="15" customHeight="1" x14ac:dyDescent="0.25">
      <c r="A3752" s="223"/>
      <c r="B3752" s="460">
        <v>34</v>
      </c>
      <c r="C3752" s="460">
        <v>201902</v>
      </c>
      <c r="D3752" s="460">
        <v>201810</v>
      </c>
      <c r="E3752" s="460" t="s">
        <v>1069</v>
      </c>
      <c r="F3752" s="463" t="s">
        <v>1314</v>
      </c>
      <c r="G3752" s="457" t="s">
        <v>930</v>
      </c>
      <c r="H3752" s="460">
        <v>121</v>
      </c>
      <c r="I3752" s="460">
        <v>8</v>
      </c>
    </row>
    <row r="3753" spans="1:9" ht="15" customHeight="1" x14ac:dyDescent="0.25">
      <c r="A3753" s="223"/>
      <c r="B3753" s="460">
        <v>34</v>
      </c>
      <c r="C3753" s="460">
        <v>201902</v>
      </c>
      <c r="D3753" s="460">
        <v>201810</v>
      </c>
      <c r="E3753" s="460" t="s">
        <v>1069</v>
      </c>
      <c r="F3753" s="463" t="s">
        <v>1313</v>
      </c>
      <c r="G3753" s="457" t="s">
        <v>930</v>
      </c>
      <c r="H3753" s="460">
        <v>126</v>
      </c>
      <c r="I3753" s="460">
        <v>2</v>
      </c>
    </row>
    <row r="3754" spans="1:9" ht="15" customHeight="1" x14ac:dyDescent="0.25">
      <c r="A3754" s="223"/>
      <c r="B3754" s="460">
        <v>34</v>
      </c>
      <c r="C3754" s="460">
        <v>201902</v>
      </c>
      <c r="D3754" s="460">
        <v>201810</v>
      </c>
      <c r="E3754" s="460" t="s">
        <v>1069</v>
      </c>
      <c r="F3754" s="460" t="s">
        <v>1324</v>
      </c>
      <c r="G3754" s="457" t="s">
        <v>928</v>
      </c>
      <c r="H3754" s="460">
        <v>121</v>
      </c>
      <c r="I3754" s="460">
        <v>3</v>
      </c>
    </row>
    <row r="3755" spans="1:9" ht="15" customHeight="1" x14ac:dyDescent="0.25">
      <c r="A3755" s="223"/>
      <c r="B3755" s="460">
        <v>34</v>
      </c>
      <c r="C3755" s="460">
        <v>201902</v>
      </c>
      <c r="D3755" s="460">
        <v>201810</v>
      </c>
      <c r="E3755" s="460" t="s">
        <v>1069</v>
      </c>
      <c r="F3755" s="463" t="s">
        <v>1306</v>
      </c>
      <c r="G3755" s="457" t="s">
        <v>941</v>
      </c>
      <c r="H3755" s="460">
        <v>120</v>
      </c>
      <c r="I3755" s="460">
        <v>9</v>
      </c>
    </row>
    <row r="3756" spans="1:9" ht="15" customHeight="1" x14ac:dyDescent="0.25">
      <c r="A3756" s="223"/>
      <c r="B3756" s="460">
        <v>34</v>
      </c>
      <c r="C3756" s="460">
        <v>201902</v>
      </c>
      <c r="D3756" s="460">
        <v>201810</v>
      </c>
      <c r="E3756" s="460" t="s">
        <v>1069</v>
      </c>
      <c r="F3756" s="463" t="s">
        <v>1306</v>
      </c>
      <c r="G3756" s="457" t="s">
        <v>941</v>
      </c>
      <c r="H3756" s="460">
        <v>121</v>
      </c>
      <c r="I3756" s="460">
        <v>16</v>
      </c>
    </row>
    <row r="3757" spans="1:9" ht="15" customHeight="1" x14ac:dyDescent="0.25">
      <c r="A3757" s="223"/>
      <c r="B3757" s="460">
        <v>34</v>
      </c>
      <c r="C3757" s="460">
        <v>201902</v>
      </c>
      <c r="D3757" s="460">
        <v>201810</v>
      </c>
      <c r="E3757" s="460" t="s">
        <v>1069</v>
      </c>
      <c r="F3757" s="463" t="s">
        <v>1305</v>
      </c>
      <c r="G3757" s="457" t="s">
        <v>941</v>
      </c>
      <c r="H3757" s="460">
        <v>126</v>
      </c>
      <c r="I3757" s="460">
        <v>1</v>
      </c>
    </row>
    <row r="3758" spans="1:9" ht="15" customHeight="1" x14ac:dyDescent="0.25">
      <c r="A3758" s="223"/>
      <c r="B3758" s="460">
        <v>36</v>
      </c>
      <c r="C3758" s="460">
        <v>201902</v>
      </c>
      <c r="D3758" s="460">
        <v>201810</v>
      </c>
      <c r="E3758" s="460" t="s">
        <v>1070</v>
      </c>
      <c r="F3758" s="463" t="s">
        <v>1336</v>
      </c>
      <c r="G3758" s="457" t="s">
        <v>937</v>
      </c>
      <c r="H3758" s="460">
        <v>120</v>
      </c>
      <c r="I3758" s="460">
        <v>1</v>
      </c>
    </row>
    <row r="3759" spans="1:9" ht="15" customHeight="1" x14ac:dyDescent="0.25">
      <c r="A3759" s="223"/>
      <c r="B3759" s="460">
        <v>36</v>
      </c>
      <c r="C3759" s="460">
        <v>201902</v>
      </c>
      <c r="D3759" s="460">
        <v>201810</v>
      </c>
      <c r="E3759" s="460" t="s">
        <v>1070</v>
      </c>
      <c r="F3759" s="463" t="s">
        <v>1336</v>
      </c>
      <c r="G3759" s="457" t="s">
        <v>937</v>
      </c>
      <c r="H3759" s="460">
        <v>121</v>
      </c>
      <c r="I3759" s="460">
        <v>4</v>
      </c>
    </row>
    <row r="3760" spans="1:9" ht="15" customHeight="1" x14ac:dyDescent="0.25">
      <c r="A3760" s="223"/>
      <c r="B3760" s="460">
        <v>36</v>
      </c>
      <c r="C3760" s="460">
        <v>201902</v>
      </c>
      <c r="D3760" s="460">
        <v>201810</v>
      </c>
      <c r="E3760" s="460" t="s">
        <v>1070</v>
      </c>
      <c r="F3760" s="460" t="s">
        <v>1318</v>
      </c>
      <c r="G3760" s="457" t="s">
        <v>1003</v>
      </c>
      <c r="H3760" s="460">
        <v>120</v>
      </c>
      <c r="I3760" s="460">
        <v>1</v>
      </c>
    </row>
    <row r="3761" spans="1:9" ht="15" customHeight="1" x14ac:dyDescent="0.25">
      <c r="A3761" s="223"/>
      <c r="B3761" s="460">
        <v>36</v>
      </c>
      <c r="C3761" s="460">
        <v>201902</v>
      </c>
      <c r="D3761" s="460">
        <v>201810</v>
      </c>
      <c r="E3761" s="460" t="s">
        <v>1070</v>
      </c>
      <c r="F3761" s="460" t="s">
        <v>1318</v>
      </c>
      <c r="G3761" s="457" t="s">
        <v>1003</v>
      </c>
      <c r="H3761" s="460">
        <v>121</v>
      </c>
      <c r="I3761" s="460">
        <v>8</v>
      </c>
    </row>
    <row r="3762" spans="1:9" ht="15" customHeight="1" x14ac:dyDescent="0.25">
      <c r="A3762" s="223"/>
      <c r="B3762" s="460">
        <v>36</v>
      </c>
      <c r="C3762" s="460">
        <v>201902</v>
      </c>
      <c r="D3762" s="460">
        <v>201810</v>
      </c>
      <c r="E3762" s="460" t="s">
        <v>1070</v>
      </c>
      <c r="F3762" s="460" t="s">
        <v>1317</v>
      </c>
      <c r="G3762" s="457" t="s">
        <v>1003</v>
      </c>
      <c r="H3762" s="460">
        <v>126</v>
      </c>
      <c r="I3762" s="460">
        <v>1</v>
      </c>
    </row>
    <row r="3763" spans="1:9" ht="15" customHeight="1" x14ac:dyDescent="0.25">
      <c r="A3763" s="223"/>
      <c r="B3763" s="460">
        <v>36</v>
      </c>
      <c r="C3763" s="460">
        <v>201902</v>
      </c>
      <c r="D3763" s="460">
        <v>201810</v>
      </c>
      <c r="E3763" s="460" t="s">
        <v>1070</v>
      </c>
      <c r="F3763" s="460" t="s">
        <v>1330</v>
      </c>
      <c r="G3763" s="457" t="s">
        <v>939</v>
      </c>
      <c r="H3763" s="460">
        <v>120</v>
      </c>
      <c r="I3763" s="460">
        <v>-1</v>
      </c>
    </row>
    <row r="3764" spans="1:9" ht="15" customHeight="1" x14ac:dyDescent="0.25">
      <c r="A3764" s="223"/>
      <c r="B3764" s="460">
        <v>36</v>
      </c>
      <c r="C3764" s="460">
        <v>201902</v>
      </c>
      <c r="D3764" s="460">
        <v>201810</v>
      </c>
      <c r="E3764" s="460" t="s">
        <v>1070</v>
      </c>
      <c r="F3764" s="460" t="s">
        <v>1330</v>
      </c>
      <c r="G3764" s="457" t="s">
        <v>939</v>
      </c>
      <c r="H3764" s="460">
        <v>121</v>
      </c>
      <c r="I3764" s="460">
        <v>11</v>
      </c>
    </row>
    <row r="3765" spans="1:9" ht="15" customHeight="1" x14ac:dyDescent="0.25">
      <c r="A3765" s="223"/>
      <c r="B3765" s="460">
        <v>4</v>
      </c>
      <c r="C3765" s="460">
        <v>201901</v>
      </c>
      <c r="D3765" s="460">
        <v>201810</v>
      </c>
      <c r="E3765" s="460" t="s">
        <v>1066</v>
      </c>
      <c r="F3765" s="460">
        <v>47</v>
      </c>
      <c r="G3765" s="457" t="s">
        <v>920</v>
      </c>
      <c r="H3765" s="460">
        <v>120</v>
      </c>
      <c r="I3765" s="460">
        <v>7</v>
      </c>
    </row>
    <row r="3766" spans="1:9" ht="15" customHeight="1" x14ac:dyDescent="0.25">
      <c r="A3766" s="223"/>
      <c r="B3766" s="460">
        <v>4</v>
      </c>
      <c r="C3766" s="460">
        <v>201901</v>
      </c>
      <c r="D3766" s="460">
        <v>201810</v>
      </c>
      <c r="E3766" s="460" t="s">
        <v>1066</v>
      </c>
      <c r="F3766" s="460">
        <v>47</v>
      </c>
      <c r="G3766" s="457" t="s">
        <v>920</v>
      </c>
      <c r="H3766" s="460">
        <v>121</v>
      </c>
      <c r="I3766" s="460">
        <v>9</v>
      </c>
    </row>
    <row r="3767" spans="1:9" ht="15" customHeight="1" x14ac:dyDescent="0.25">
      <c r="A3767" s="223"/>
      <c r="B3767" s="460">
        <v>4</v>
      </c>
      <c r="C3767" s="460">
        <v>201901</v>
      </c>
      <c r="D3767" s="460">
        <v>201810</v>
      </c>
      <c r="E3767" s="460" t="s">
        <v>1066</v>
      </c>
      <c r="F3767" s="460" t="s">
        <v>1304</v>
      </c>
      <c r="G3767" s="457" t="s">
        <v>920</v>
      </c>
      <c r="H3767" s="460">
        <v>126</v>
      </c>
      <c r="I3767" s="460">
        <v>2</v>
      </c>
    </row>
    <row r="3768" spans="1:9" ht="15" customHeight="1" x14ac:dyDescent="0.25">
      <c r="A3768" s="223"/>
      <c r="B3768" s="460">
        <v>4</v>
      </c>
      <c r="C3768" s="460">
        <v>201901</v>
      </c>
      <c r="D3768" s="460">
        <v>201810</v>
      </c>
      <c r="E3768" s="460" t="s">
        <v>1066</v>
      </c>
      <c r="F3768" s="460" t="s">
        <v>1327</v>
      </c>
      <c r="G3768" s="457" t="s">
        <v>923</v>
      </c>
      <c r="H3768" s="460">
        <v>120</v>
      </c>
      <c r="I3768" s="460">
        <v>1</v>
      </c>
    </row>
    <row r="3769" spans="1:9" ht="15" customHeight="1" x14ac:dyDescent="0.25">
      <c r="A3769" s="223"/>
      <c r="B3769" s="460">
        <v>4</v>
      </c>
      <c r="C3769" s="460">
        <v>201901</v>
      </c>
      <c r="D3769" s="460">
        <v>201810</v>
      </c>
      <c r="E3769" s="460" t="s">
        <v>1066</v>
      </c>
      <c r="F3769" s="460" t="s">
        <v>1327</v>
      </c>
      <c r="G3769" s="457" t="s">
        <v>923</v>
      </c>
      <c r="H3769" s="460">
        <v>121</v>
      </c>
      <c r="I3769" s="460">
        <v>6</v>
      </c>
    </row>
    <row r="3770" spans="1:9" ht="15" customHeight="1" x14ac:dyDescent="0.25">
      <c r="A3770" s="223"/>
      <c r="B3770" s="460">
        <v>4</v>
      </c>
      <c r="C3770" s="460">
        <v>201901</v>
      </c>
      <c r="D3770" s="460">
        <v>201810</v>
      </c>
      <c r="E3770" s="460" t="s">
        <v>1066</v>
      </c>
      <c r="F3770" s="460">
        <v>86</v>
      </c>
      <c r="G3770" s="457" t="s">
        <v>935</v>
      </c>
      <c r="H3770" s="460">
        <v>120</v>
      </c>
      <c r="I3770" s="460">
        <v>3</v>
      </c>
    </row>
    <row r="3771" spans="1:9" ht="15" customHeight="1" x14ac:dyDescent="0.25">
      <c r="A3771" s="223"/>
      <c r="B3771" s="460">
        <v>4</v>
      </c>
      <c r="C3771" s="460">
        <v>201901</v>
      </c>
      <c r="D3771" s="460">
        <v>201810</v>
      </c>
      <c r="E3771" s="460" t="s">
        <v>1066</v>
      </c>
      <c r="F3771" s="460">
        <v>86</v>
      </c>
      <c r="G3771" s="457" t="s">
        <v>935</v>
      </c>
      <c r="H3771" s="460">
        <v>121</v>
      </c>
      <c r="I3771" s="460">
        <v>9</v>
      </c>
    </row>
    <row r="3772" spans="1:9" ht="15" customHeight="1" x14ac:dyDescent="0.25">
      <c r="A3772" s="223"/>
      <c r="B3772" s="460">
        <v>4</v>
      </c>
      <c r="C3772" s="460">
        <v>201901</v>
      </c>
      <c r="D3772" s="460">
        <v>201810</v>
      </c>
      <c r="E3772" s="460" t="s">
        <v>1066</v>
      </c>
      <c r="F3772" s="460" t="s">
        <v>1308</v>
      </c>
      <c r="G3772" s="457" t="s">
        <v>941</v>
      </c>
      <c r="H3772" s="460">
        <v>120</v>
      </c>
      <c r="I3772" s="460">
        <v>10</v>
      </c>
    </row>
    <row r="3773" spans="1:9" ht="15" customHeight="1" x14ac:dyDescent="0.25">
      <c r="A3773" s="223"/>
      <c r="B3773" s="460">
        <v>4</v>
      </c>
      <c r="C3773" s="460">
        <v>201901</v>
      </c>
      <c r="D3773" s="460">
        <v>201810</v>
      </c>
      <c r="E3773" s="460" t="s">
        <v>1066</v>
      </c>
      <c r="F3773" s="460" t="s">
        <v>1308</v>
      </c>
      <c r="G3773" s="457" t="s">
        <v>941</v>
      </c>
      <c r="H3773" s="460">
        <v>121</v>
      </c>
      <c r="I3773" s="460">
        <v>21</v>
      </c>
    </row>
    <row r="3774" spans="1:9" ht="15" customHeight="1" x14ac:dyDescent="0.25">
      <c r="A3774" s="223"/>
      <c r="B3774" s="460">
        <v>4</v>
      </c>
      <c r="C3774" s="460">
        <v>201901</v>
      </c>
      <c r="D3774" s="460">
        <v>201810</v>
      </c>
      <c r="E3774" s="460" t="s">
        <v>1066</v>
      </c>
      <c r="F3774" s="460" t="s">
        <v>1307</v>
      </c>
      <c r="G3774" s="457" t="s">
        <v>941</v>
      </c>
      <c r="H3774" s="460">
        <v>126</v>
      </c>
      <c r="I3774" s="460">
        <v>2</v>
      </c>
    </row>
    <row r="3775" spans="1:9" ht="15" customHeight="1" x14ac:dyDescent="0.25">
      <c r="A3775" s="223"/>
      <c r="B3775" s="460">
        <v>4</v>
      </c>
      <c r="C3775" s="460">
        <v>201901</v>
      </c>
      <c r="D3775" s="460">
        <v>201810</v>
      </c>
      <c r="E3775" s="460" t="s">
        <v>1066</v>
      </c>
      <c r="F3775" s="460" t="s">
        <v>1328</v>
      </c>
      <c r="G3775" s="457" t="s">
        <v>925</v>
      </c>
      <c r="H3775" s="460">
        <v>120</v>
      </c>
      <c r="I3775" s="460">
        <v>2</v>
      </c>
    </row>
    <row r="3776" spans="1:9" ht="15" customHeight="1" x14ac:dyDescent="0.25">
      <c r="A3776" s="223"/>
      <c r="B3776" s="460">
        <v>4</v>
      </c>
      <c r="C3776" s="460">
        <v>201901</v>
      </c>
      <c r="D3776" s="460">
        <v>201810</v>
      </c>
      <c r="E3776" s="460" t="s">
        <v>1066</v>
      </c>
      <c r="F3776" s="460" t="s">
        <v>1328</v>
      </c>
      <c r="G3776" s="457" t="s">
        <v>925</v>
      </c>
      <c r="H3776" s="460">
        <v>121</v>
      </c>
      <c r="I3776" s="460">
        <v>14</v>
      </c>
    </row>
    <row r="3777" spans="1:9" ht="15" customHeight="1" x14ac:dyDescent="0.25">
      <c r="A3777" s="223"/>
      <c r="B3777" s="460">
        <v>4</v>
      </c>
      <c r="C3777" s="460">
        <v>201901</v>
      </c>
      <c r="D3777" s="460">
        <v>201810</v>
      </c>
      <c r="E3777" s="460" t="s">
        <v>1066</v>
      </c>
      <c r="F3777" s="460" t="s">
        <v>1322</v>
      </c>
      <c r="G3777" s="457" t="s">
        <v>1003</v>
      </c>
      <c r="H3777" s="460">
        <v>120</v>
      </c>
      <c r="I3777" s="460">
        <v>2</v>
      </c>
    </row>
    <row r="3778" spans="1:9" ht="15" customHeight="1" x14ac:dyDescent="0.25">
      <c r="A3778" s="223"/>
      <c r="B3778" s="460">
        <v>4</v>
      </c>
      <c r="C3778" s="460">
        <v>201901</v>
      </c>
      <c r="D3778" s="460">
        <v>201810</v>
      </c>
      <c r="E3778" s="460" t="s">
        <v>1066</v>
      </c>
      <c r="F3778" s="460" t="s">
        <v>1322</v>
      </c>
      <c r="G3778" s="457" t="s">
        <v>1003</v>
      </c>
      <c r="H3778" s="460">
        <v>121</v>
      </c>
      <c r="I3778" s="460">
        <v>23</v>
      </c>
    </row>
    <row r="3779" spans="1:9" ht="15" customHeight="1" x14ac:dyDescent="0.25">
      <c r="A3779" s="223"/>
      <c r="B3779" s="460">
        <v>4</v>
      </c>
      <c r="C3779" s="460">
        <v>201901</v>
      </c>
      <c r="D3779" s="460">
        <v>201810</v>
      </c>
      <c r="E3779" s="460" t="s">
        <v>1066</v>
      </c>
      <c r="F3779" s="460" t="s">
        <v>1321</v>
      </c>
      <c r="G3779" s="457" t="s">
        <v>1003</v>
      </c>
      <c r="H3779" s="460">
        <v>126</v>
      </c>
      <c r="I3779" s="460">
        <v>4</v>
      </c>
    </row>
    <row r="3780" spans="1:9" ht="15" customHeight="1" x14ac:dyDescent="0.25">
      <c r="A3780" s="223"/>
      <c r="B3780" s="460">
        <v>4</v>
      </c>
      <c r="C3780" s="460">
        <v>201901</v>
      </c>
      <c r="D3780" s="460">
        <v>201810</v>
      </c>
      <c r="E3780" s="460" t="s">
        <v>1066</v>
      </c>
      <c r="F3780" s="460" t="s">
        <v>1333</v>
      </c>
      <c r="G3780" s="457" t="s">
        <v>913</v>
      </c>
      <c r="H3780" s="460">
        <v>120</v>
      </c>
      <c r="I3780" s="460">
        <v>5</v>
      </c>
    </row>
    <row r="3781" spans="1:9" ht="15" customHeight="1" x14ac:dyDescent="0.25">
      <c r="A3781" s="223"/>
      <c r="B3781" s="460">
        <v>4</v>
      </c>
      <c r="C3781" s="460">
        <v>201901</v>
      </c>
      <c r="D3781" s="460">
        <v>201810</v>
      </c>
      <c r="E3781" s="460" t="s">
        <v>1066</v>
      </c>
      <c r="F3781" s="460" t="s">
        <v>1333</v>
      </c>
      <c r="G3781" s="457" t="s">
        <v>913</v>
      </c>
      <c r="H3781" s="460">
        <v>121</v>
      </c>
      <c r="I3781" s="460">
        <v>20</v>
      </c>
    </row>
    <row r="3782" spans="1:9" ht="15" customHeight="1" x14ac:dyDescent="0.25">
      <c r="A3782" s="223"/>
      <c r="B3782" s="460">
        <v>5</v>
      </c>
      <c r="C3782" s="460">
        <v>201901</v>
      </c>
      <c r="D3782" s="460">
        <v>201810</v>
      </c>
      <c r="E3782" s="460" t="s">
        <v>1067</v>
      </c>
      <c r="F3782" s="460">
        <v>18</v>
      </c>
      <c r="G3782" s="457" t="s">
        <v>940</v>
      </c>
      <c r="H3782" s="460">
        <v>120</v>
      </c>
      <c r="I3782" s="460">
        <v>5</v>
      </c>
    </row>
    <row r="3783" spans="1:9" ht="15" customHeight="1" x14ac:dyDescent="0.25">
      <c r="A3783" s="223"/>
      <c r="B3783" s="460">
        <v>5</v>
      </c>
      <c r="C3783" s="460">
        <v>201901</v>
      </c>
      <c r="D3783" s="460">
        <v>201810</v>
      </c>
      <c r="E3783" s="460" t="s">
        <v>1067</v>
      </c>
      <c r="F3783" s="460">
        <v>18</v>
      </c>
      <c r="G3783" s="457" t="s">
        <v>940</v>
      </c>
      <c r="H3783" s="460">
        <v>121</v>
      </c>
      <c r="I3783" s="460">
        <v>8</v>
      </c>
    </row>
    <row r="3784" spans="1:9" ht="15" customHeight="1" x14ac:dyDescent="0.25">
      <c r="A3784" s="223"/>
      <c r="B3784" s="460">
        <v>5</v>
      </c>
      <c r="C3784" s="460">
        <v>201901</v>
      </c>
      <c r="D3784" s="460">
        <v>201810</v>
      </c>
      <c r="E3784" s="460" t="s">
        <v>1067</v>
      </c>
      <c r="F3784" s="463" t="s">
        <v>1315</v>
      </c>
      <c r="G3784" s="457" t="s">
        <v>930</v>
      </c>
      <c r="H3784" s="460">
        <v>126</v>
      </c>
      <c r="I3784" s="460">
        <v>10</v>
      </c>
    </row>
    <row r="3785" spans="1:9" ht="15" customHeight="1" x14ac:dyDescent="0.25">
      <c r="A3785" s="223"/>
      <c r="B3785" s="460">
        <v>5</v>
      </c>
      <c r="C3785" s="460">
        <v>201901</v>
      </c>
      <c r="D3785" s="460">
        <v>201810</v>
      </c>
      <c r="E3785" s="460" t="s">
        <v>1067</v>
      </c>
      <c r="F3785" s="463" t="s">
        <v>1316</v>
      </c>
      <c r="G3785" s="457" t="s">
        <v>930</v>
      </c>
      <c r="H3785" s="460">
        <v>120</v>
      </c>
      <c r="I3785" s="460">
        <v>3</v>
      </c>
    </row>
    <row r="3786" spans="1:9" ht="15" customHeight="1" x14ac:dyDescent="0.25">
      <c r="A3786" s="223"/>
      <c r="B3786" s="460">
        <v>5</v>
      </c>
      <c r="C3786" s="460">
        <v>201901</v>
      </c>
      <c r="D3786" s="460">
        <v>201810</v>
      </c>
      <c r="E3786" s="460" t="s">
        <v>1067</v>
      </c>
      <c r="F3786" s="463" t="s">
        <v>1316</v>
      </c>
      <c r="G3786" s="457" t="s">
        <v>930</v>
      </c>
      <c r="H3786" s="460">
        <v>121</v>
      </c>
      <c r="I3786" s="460">
        <v>24</v>
      </c>
    </row>
    <row r="3787" spans="1:9" ht="15" customHeight="1" x14ac:dyDescent="0.25">
      <c r="A3787" s="223"/>
      <c r="B3787" s="460">
        <v>5</v>
      </c>
      <c r="C3787" s="460">
        <v>201901</v>
      </c>
      <c r="D3787" s="460">
        <v>201810</v>
      </c>
      <c r="E3787" s="460" t="s">
        <v>1067</v>
      </c>
      <c r="F3787" s="460">
        <v>85</v>
      </c>
      <c r="G3787" s="457" t="s">
        <v>935</v>
      </c>
      <c r="H3787" s="460">
        <v>120</v>
      </c>
      <c r="I3787" s="460">
        <v>1</v>
      </c>
    </row>
    <row r="3788" spans="1:9" ht="15" customHeight="1" x14ac:dyDescent="0.25">
      <c r="A3788" s="223"/>
      <c r="B3788" s="460">
        <v>5</v>
      </c>
      <c r="C3788" s="460">
        <v>201901</v>
      </c>
      <c r="D3788" s="460">
        <v>201810</v>
      </c>
      <c r="E3788" s="460" t="s">
        <v>1067</v>
      </c>
      <c r="F3788" s="460">
        <v>85</v>
      </c>
      <c r="G3788" s="457" t="s">
        <v>935</v>
      </c>
      <c r="H3788" s="460">
        <v>121</v>
      </c>
      <c r="I3788" s="460">
        <v>14</v>
      </c>
    </row>
    <row r="3789" spans="1:9" ht="15" customHeight="1" x14ac:dyDescent="0.25">
      <c r="A3789" s="223"/>
      <c r="B3789" s="460">
        <v>5</v>
      </c>
      <c r="C3789" s="460">
        <v>201901</v>
      </c>
      <c r="D3789" s="460">
        <v>201810</v>
      </c>
      <c r="E3789" s="460" t="s">
        <v>1067</v>
      </c>
      <c r="F3789" s="460" t="s">
        <v>1325</v>
      </c>
      <c r="G3789" s="457" t="s">
        <v>928</v>
      </c>
      <c r="H3789" s="460">
        <v>120</v>
      </c>
      <c r="I3789" s="460">
        <v>2</v>
      </c>
    </row>
    <row r="3790" spans="1:9" ht="15" customHeight="1" x14ac:dyDescent="0.25">
      <c r="A3790" s="223"/>
      <c r="B3790" s="460">
        <v>5</v>
      </c>
      <c r="C3790" s="460">
        <v>201901</v>
      </c>
      <c r="D3790" s="460">
        <v>201810</v>
      </c>
      <c r="E3790" s="460" t="s">
        <v>1067</v>
      </c>
      <c r="F3790" s="463" t="s">
        <v>1325</v>
      </c>
      <c r="G3790" s="457" t="s">
        <v>928</v>
      </c>
      <c r="H3790" s="460">
        <v>121</v>
      </c>
      <c r="I3790" s="460">
        <v>3</v>
      </c>
    </row>
    <row r="3791" spans="1:9" ht="15" customHeight="1" x14ac:dyDescent="0.25">
      <c r="A3791" s="223"/>
      <c r="B3791" s="460">
        <v>5</v>
      </c>
      <c r="C3791" s="460">
        <v>201901</v>
      </c>
      <c r="D3791" s="460">
        <v>201810</v>
      </c>
      <c r="E3791" s="460" t="s">
        <v>1067</v>
      </c>
      <c r="F3791" s="463" t="s">
        <v>1329</v>
      </c>
      <c r="G3791" s="457" t="s">
        <v>925</v>
      </c>
      <c r="H3791" s="460">
        <v>120</v>
      </c>
      <c r="I3791" s="460">
        <v>4</v>
      </c>
    </row>
    <row r="3792" spans="1:9" ht="15" customHeight="1" x14ac:dyDescent="0.25">
      <c r="A3792" s="223"/>
      <c r="B3792" s="460">
        <v>5</v>
      </c>
      <c r="C3792" s="460">
        <v>201901</v>
      </c>
      <c r="D3792" s="460">
        <v>201810</v>
      </c>
      <c r="E3792" s="460" t="s">
        <v>1067</v>
      </c>
      <c r="F3792" s="460" t="s">
        <v>1329</v>
      </c>
      <c r="G3792" s="457" t="s">
        <v>925</v>
      </c>
      <c r="H3792" s="460">
        <v>121</v>
      </c>
      <c r="I3792" s="460">
        <v>14</v>
      </c>
    </row>
    <row r="3793" spans="1:9" ht="15" customHeight="1" x14ac:dyDescent="0.25">
      <c r="A3793" s="223"/>
      <c r="B3793" s="460">
        <v>5</v>
      </c>
      <c r="C3793" s="460">
        <v>201901</v>
      </c>
      <c r="D3793" s="460">
        <v>201810</v>
      </c>
      <c r="E3793" s="460" t="s">
        <v>1067</v>
      </c>
      <c r="F3793" s="460" t="s">
        <v>1331</v>
      </c>
      <c r="G3793" s="457" t="s">
        <v>939</v>
      </c>
      <c r="H3793" s="460">
        <v>120</v>
      </c>
      <c r="I3793" s="460">
        <v>3</v>
      </c>
    </row>
    <row r="3794" spans="1:9" ht="15" customHeight="1" x14ac:dyDescent="0.25">
      <c r="A3794" s="223"/>
      <c r="B3794" s="460">
        <v>5</v>
      </c>
      <c r="C3794" s="460">
        <v>201901</v>
      </c>
      <c r="D3794" s="460">
        <v>201810</v>
      </c>
      <c r="E3794" s="460" t="s">
        <v>1067</v>
      </c>
      <c r="F3794" s="460" t="s">
        <v>1331</v>
      </c>
      <c r="G3794" s="457" t="s">
        <v>939</v>
      </c>
      <c r="H3794" s="460">
        <v>121</v>
      </c>
      <c r="I3794" s="460">
        <v>19</v>
      </c>
    </row>
    <row r="3795" spans="1:9" ht="15" customHeight="1" x14ac:dyDescent="0.25">
      <c r="A3795" s="223"/>
      <c r="B3795" s="460">
        <v>8</v>
      </c>
      <c r="C3795" s="460">
        <v>201901</v>
      </c>
      <c r="D3795" s="460">
        <v>201810</v>
      </c>
      <c r="E3795" s="460" t="s">
        <v>1068</v>
      </c>
      <c r="F3795" s="460">
        <v>19</v>
      </c>
      <c r="G3795" s="457" t="s">
        <v>940</v>
      </c>
      <c r="H3795" s="460">
        <v>121</v>
      </c>
      <c r="I3795" s="460">
        <v>4</v>
      </c>
    </row>
    <row r="3796" spans="1:9" ht="15" customHeight="1" x14ac:dyDescent="0.25">
      <c r="A3796" s="223"/>
      <c r="B3796" s="460">
        <v>8</v>
      </c>
      <c r="C3796" s="460">
        <v>201901</v>
      </c>
      <c r="D3796" s="460">
        <v>201810</v>
      </c>
      <c r="E3796" s="460" t="s">
        <v>1068</v>
      </c>
      <c r="F3796" s="460">
        <v>34</v>
      </c>
      <c r="G3796" s="457" t="s">
        <v>1024</v>
      </c>
      <c r="H3796" s="460">
        <v>120</v>
      </c>
      <c r="I3796" s="460">
        <v>4</v>
      </c>
    </row>
    <row r="3797" spans="1:9" ht="15" customHeight="1" x14ac:dyDescent="0.25">
      <c r="A3797" s="223"/>
      <c r="B3797" s="460">
        <v>8</v>
      </c>
      <c r="C3797" s="460">
        <v>201901</v>
      </c>
      <c r="D3797" s="460">
        <v>201810</v>
      </c>
      <c r="E3797" s="460" t="s">
        <v>1068</v>
      </c>
      <c r="F3797" s="460">
        <v>34</v>
      </c>
      <c r="G3797" s="457" t="s">
        <v>1024</v>
      </c>
      <c r="H3797" s="460">
        <v>121</v>
      </c>
      <c r="I3797" s="460">
        <v>6</v>
      </c>
    </row>
    <row r="3798" spans="1:9" ht="15" customHeight="1" x14ac:dyDescent="0.25">
      <c r="A3798" s="223"/>
      <c r="B3798" s="460">
        <v>8</v>
      </c>
      <c r="C3798" s="460">
        <v>201901</v>
      </c>
      <c r="D3798" s="460">
        <v>201810</v>
      </c>
      <c r="E3798" s="460" t="s">
        <v>1068</v>
      </c>
      <c r="F3798" s="463">
        <v>45</v>
      </c>
      <c r="G3798" s="457" t="s">
        <v>920</v>
      </c>
      <c r="H3798" s="460">
        <v>120</v>
      </c>
      <c r="I3798" s="460">
        <v>3</v>
      </c>
    </row>
    <row r="3799" spans="1:9" ht="15" customHeight="1" x14ac:dyDescent="0.25">
      <c r="A3799" s="223"/>
      <c r="B3799" s="460">
        <v>8</v>
      </c>
      <c r="C3799" s="460">
        <v>201901</v>
      </c>
      <c r="D3799" s="460">
        <v>201810</v>
      </c>
      <c r="E3799" s="460" t="s">
        <v>1068</v>
      </c>
      <c r="F3799" s="460">
        <v>45</v>
      </c>
      <c r="G3799" s="457" t="s">
        <v>920</v>
      </c>
      <c r="H3799" s="460">
        <v>121</v>
      </c>
      <c r="I3799" s="460">
        <v>7</v>
      </c>
    </row>
    <row r="3800" spans="1:9" ht="15" customHeight="1" x14ac:dyDescent="0.25">
      <c r="A3800" s="223"/>
      <c r="B3800" s="460">
        <v>8</v>
      </c>
      <c r="C3800" s="460">
        <v>201901</v>
      </c>
      <c r="D3800" s="460">
        <v>201810</v>
      </c>
      <c r="E3800" s="460" t="s">
        <v>1068</v>
      </c>
      <c r="F3800" s="460" t="s">
        <v>1300</v>
      </c>
      <c r="G3800" s="457" t="s">
        <v>920</v>
      </c>
      <c r="H3800" s="460">
        <v>126</v>
      </c>
      <c r="I3800" s="460">
        <v>1</v>
      </c>
    </row>
    <row r="3801" spans="1:9" ht="15" customHeight="1" x14ac:dyDescent="0.25">
      <c r="A3801" s="223"/>
      <c r="B3801" s="460">
        <v>8</v>
      </c>
      <c r="C3801" s="460">
        <v>201901</v>
      </c>
      <c r="D3801" s="460">
        <v>201810</v>
      </c>
      <c r="E3801" s="460" t="s">
        <v>1068</v>
      </c>
      <c r="F3801" s="460" t="s">
        <v>1326</v>
      </c>
      <c r="G3801" s="457" t="s">
        <v>923</v>
      </c>
      <c r="H3801" s="460">
        <v>121</v>
      </c>
      <c r="I3801" s="460">
        <v>10</v>
      </c>
    </row>
    <row r="3802" spans="1:9" ht="15" customHeight="1" x14ac:dyDescent="0.25">
      <c r="A3802" s="223"/>
      <c r="B3802" s="460">
        <v>8</v>
      </c>
      <c r="C3802" s="460">
        <v>201901</v>
      </c>
      <c r="D3802" s="460">
        <v>201810</v>
      </c>
      <c r="E3802" s="460" t="s">
        <v>1068</v>
      </c>
      <c r="F3802" s="460">
        <v>69</v>
      </c>
      <c r="G3802" s="457" t="s">
        <v>937</v>
      </c>
      <c r="H3802" s="460">
        <v>120</v>
      </c>
      <c r="I3802" s="460">
        <v>18</v>
      </c>
    </row>
    <row r="3803" spans="1:9" ht="15" customHeight="1" x14ac:dyDescent="0.25">
      <c r="A3803" s="223"/>
      <c r="B3803" s="460">
        <v>8</v>
      </c>
      <c r="C3803" s="460">
        <v>201901</v>
      </c>
      <c r="D3803" s="460">
        <v>201810</v>
      </c>
      <c r="E3803" s="460" t="s">
        <v>1068</v>
      </c>
      <c r="F3803" s="460">
        <v>69</v>
      </c>
      <c r="G3803" s="457" t="s">
        <v>937</v>
      </c>
      <c r="H3803" s="460">
        <v>121</v>
      </c>
      <c r="I3803" s="460">
        <v>11</v>
      </c>
    </row>
    <row r="3804" spans="1:9" ht="15" customHeight="1" x14ac:dyDescent="0.25">
      <c r="A3804" s="223"/>
      <c r="B3804" s="460">
        <v>8</v>
      </c>
      <c r="C3804" s="460">
        <v>201901</v>
      </c>
      <c r="D3804" s="460">
        <v>201810</v>
      </c>
      <c r="E3804" s="460" t="s">
        <v>1068</v>
      </c>
      <c r="F3804" s="460" t="s">
        <v>1334</v>
      </c>
      <c r="G3804" s="457" t="s">
        <v>937</v>
      </c>
      <c r="H3804" s="460">
        <v>126</v>
      </c>
      <c r="I3804" s="460">
        <v>2</v>
      </c>
    </row>
    <row r="3805" spans="1:9" ht="15" customHeight="1" x14ac:dyDescent="0.25">
      <c r="A3805" s="223"/>
      <c r="B3805" s="460">
        <v>8</v>
      </c>
      <c r="C3805" s="460">
        <v>201901</v>
      </c>
      <c r="D3805" s="460">
        <v>201810</v>
      </c>
      <c r="E3805" s="460" t="s">
        <v>1068</v>
      </c>
      <c r="F3805" s="463" t="s">
        <v>1312</v>
      </c>
      <c r="G3805" s="457" t="s">
        <v>930</v>
      </c>
      <c r="H3805" s="460">
        <v>120</v>
      </c>
      <c r="I3805" s="460">
        <v>3</v>
      </c>
    </row>
    <row r="3806" spans="1:9" ht="15" customHeight="1" x14ac:dyDescent="0.25">
      <c r="A3806" s="223"/>
      <c r="B3806" s="460">
        <v>8</v>
      </c>
      <c r="C3806" s="460">
        <v>201901</v>
      </c>
      <c r="D3806" s="460">
        <v>201810</v>
      </c>
      <c r="E3806" s="460" t="s">
        <v>1068</v>
      </c>
      <c r="F3806" s="463" t="s">
        <v>1312</v>
      </c>
      <c r="G3806" s="457" t="s">
        <v>930</v>
      </c>
      <c r="H3806" s="460">
        <v>121</v>
      </c>
      <c r="I3806" s="460">
        <v>6</v>
      </c>
    </row>
    <row r="3807" spans="1:9" ht="15" customHeight="1" x14ac:dyDescent="0.25">
      <c r="A3807" s="223"/>
      <c r="B3807" s="460">
        <v>8</v>
      </c>
      <c r="C3807" s="460">
        <v>201901</v>
      </c>
      <c r="D3807" s="460">
        <v>201810</v>
      </c>
      <c r="E3807" s="460" t="s">
        <v>1068</v>
      </c>
      <c r="F3807" s="460" t="s">
        <v>1311</v>
      </c>
      <c r="G3807" s="457" t="s">
        <v>930</v>
      </c>
      <c r="H3807" s="460">
        <v>126</v>
      </c>
      <c r="I3807" s="460">
        <v>1</v>
      </c>
    </row>
    <row r="3808" spans="1:9" ht="15" customHeight="1" x14ac:dyDescent="0.25">
      <c r="A3808" s="223"/>
      <c r="B3808" s="460">
        <v>8</v>
      </c>
      <c r="C3808" s="460">
        <v>201901</v>
      </c>
      <c r="D3808" s="460">
        <v>201810</v>
      </c>
      <c r="E3808" s="460" t="s">
        <v>1068</v>
      </c>
      <c r="F3808" s="460" t="s">
        <v>1323</v>
      </c>
      <c r="G3808" s="457" t="s">
        <v>928</v>
      </c>
      <c r="H3808" s="460">
        <v>120</v>
      </c>
      <c r="I3808" s="460">
        <v>1</v>
      </c>
    </row>
    <row r="3809" spans="1:9" ht="15" customHeight="1" x14ac:dyDescent="0.25">
      <c r="A3809" s="223"/>
      <c r="B3809" s="460">
        <v>8</v>
      </c>
      <c r="C3809" s="460">
        <v>201901</v>
      </c>
      <c r="D3809" s="460">
        <v>201810</v>
      </c>
      <c r="E3809" s="460" t="s">
        <v>1068</v>
      </c>
      <c r="F3809" s="460" t="s">
        <v>1323</v>
      </c>
      <c r="G3809" s="457" t="s">
        <v>928</v>
      </c>
      <c r="H3809" s="460">
        <v>121</v>
      </c>
      <c r="I3809" s="460">
        <v>5</v>
      </c>
    </row>
    <row r="3810" spans="1:9" ht="15" customHeight="1" x14ac:dyDescent="0.25">
      <c r="A3810" s="223"/>
      <c r="B3810" s="460">
        <v>8</v>
      </c>
      <c r="C3810" s="460">
        <v>201901</v>
      </c>
      <c r="D3810" s="460">
        <v>201810</v>
      </c>
      <c r="E3810" s="460" t="s">
        <v>1068</v>
      </c>
      <c r="F3810" s="460" t="s">
        <v>1332</v>
      </c>
      <c r="G3810" s="457" t="s">
        <v>913</v>
      </c>
      <c r="H3810" s="460">
        <v>120</v>
      </c>
      <c r="I3810" s="460">
        <v>2</v>
      </c>
    </row>
    <row r="3811" spans="1:9" ht="15" customHeight="1" x14ac:dyDescent="0.25">
      <c r="A3811" s="223"/>
      <c r="B3811" s="460">
        <v>8</v>
      </c>
      <c r="C3811" s="460">
        <v>201901</v>
      </c>
      <c r="D3811" s="460">
        <v>201810</v>
      </c>
      <c r="E3811" s="460" t="s">
        <v>1068</v>
      </c>
      <c r="F3811" s="460" t="s">
        <v>1332</v>
      </c>
      <c r="G3811" s="457" t="s">
        <v>913</v>
      </c>
      <c r="H3811" s="460">
        <v>121</v>
      </c>
      <c r="I3811" s="460">
        <v>27</v>
      </c>
    </row>
    <row r="3812" spans="1:9" ht="15" customHeight="1" x14ac:dyDescent="0.25">
      <c r="A3812" s="223"/>
      <c r="B3812" s="460">
        <v>34</v>
      </c>
      <c r="C3812" s="460">
        <v>201901</v>
      </c>
      <c r="D3812" s="460">
        <v>201810</v>
      </c>
      <c r="E3812" s="460" t="s">
        <v>1069</v>
      </c>
      <c r="F3812" s="460">
        <v>33</v>
      </c>
      <c r="G3812" s="457" t="s">
        <v>1024</v>
      </c>
      <c r="H3812" s="460">
        <v>120</v>
      </c>
      <c r="I3812" s="460">
        <v>1</v>
      </c>
    </row>
    <row r="3813" spans="1:9" ht="15" customHeight="1" x14ac:dyDescent="0.25">
      <c r="A3813" s="223"/>
      <c r="B3813" s="460">
        <v>34</v>
      </c>
      <c r="C3813" s="460">
        <v>201901</v>
      </c>
      <c r="D3813" s="460">
        <v>201810</v>
      </c>
      <c r="E3813" s="460" t="s">
        <v>1069</v>
      </c>
      <c r="F3813" s="460">
        <v>33</v>
      </c>
      <c r="G3813" s="457" t="s">
        <v>1024</v>
      </c>
      <c r="H3813" s="460">
        <v>121</v>
      </c>
      <c r="I3813" s="460">
        <v>5</v>
      </c>
    </row>
    <row r="3814" spans="1:9" ht="15" customHeight="1" x14ac:dyDescent="0.25">
      <c r="A3814" s="223"/>
      <c r="B3814" s="460">
        <v>34</v>
      </c>
      <c r="C3814" s="460">
        <v>201901</v>
      </c>
      <c r="D3814" s="460">
        <v>201810</v>
      </c>
      <c r="E3814" s="460" t="s">
        <v>1069</v>
      </c>
      <c r="F3814" s="460">
        <v>46</v>
      </c>
      <c r="G3814" s="457" t="s">
        <v>920</v>
      </c>
      <c r="H3814" s="460">
        <v>120</v>
      </c>
      <c r="I3814" s="460">
        <v>5</v>
      </c>
    </row>
    <row r="3815" spans="1:9" ht="15" customHeight="1" x14ac:dyDescent="0.25">
      <c r="A3815" s="223"/>
      <c r="B3815" s="460">
        <v>34</v>
      </c>
      <c r="C3815" s="460">
        <v>201901</v>
      </c>
      <c r="D3815" s="460">
        <v>201810</v>
      </c>
      <c r="E3815" s="460" t="s">
        <v>1069</v>
      </c>
      <c r="F3815" s="460">
        <v>46</v>
      </c>
      <c r="G3815" s="457" t="s">
        <v>920</v>
      </c>
      <c r="H3815" s="460">
        <v>121</v>
      </c>
      <c r="I3815" s="460">
        <v>8</v>
      </c>
    </row>
    <row r="3816" spans="1:9" ht="15" customHeight="1" x14ac:dyDescent="0.25">
      <c r="A3816" s="223"/>
      <c r="B3816" s="460">
        <v>34</v>
      </c>
      <c r="C3816" s="460">
        <v>201901</v>
      </c>
      <c r="D3816" s="460">
        <v>201810</v>
      </c>
      <c r="E3816" s="460" t="s">
        <v>1069</v>
      </c>
      <c r="F3816" s="463" t="s">
        <v>1303</v>
      </c>
      <c r="G3816" s="457" t="s">
        <v>920</v>
      </c>
      <c r="H3816" s="460">
        <v>126</v>
      </c>
      <c r="I3816" s="460">
        <v>2</v>
      </c>
    </row>
    <row r="3817" spans="1:9" ht="15" customHeight="1" x14ac:dyDescent="0.25">
      <c r="A3817" s="223"/>
      <c r="B3817" s="460">
        <v>34</v>
      </c>
      <c r="C3817" s="460">
        <v>201901</v>
      </c>
      <c r="D3817" s="460">
        <v>201810</v>
      </c>
      <c r="E3817" s="460" t="s">
        <v>1069</v>
      </c>
      <c r="F3817" s="463" t="s">
        <v>1314</v>
      </c>
      <c r="G3817" s="457" t="s">
        <v>930</v>
      </c>
      <c r="H3817" s="460">
        <v>121</v>
      </c>
      <c r="I3817" s="460">
        <v>14</v>
      </c>
    </row>
    <row r="3818" spans="1:9" ht="15" customHeight="1" x14ac:dyDescent="0.25">
      <c r="A3818" s="223"/>
      <c r="B3818" s="460">
        <v>34</v>
      </c>
      <c r="C3818" s="460">
        <v>201901</v>
      </c>
      <c r="D3818" s="460">
        <v>201810</v>
      </c>
      <c r="E3818" s="460" t="s">
        <v>1069</v>
      </c>
      <c r="F3818" s="460" t="s">
        <v>1313</v>
      </c>
      <c r="G3818" s="457" t="s">
        <v>930</v>
      </c>
      <c r="H3818" s="460">
        <v>126</v>
      </c>
      <c r="I3818" s="460">
        <v>1</v>
      </c>
    </row>
    <row r="3819" spans="1:9" ht="15" customHeight="1" x14ac:dyDescent="0.25">
      <c r="A3819" s="223"/>
      <c r="B3819" s="460">
        <v>34</v>
      </c>
      <c r="C3819" s="460">
        <v>201901</v>
      </c>
      <c r="D3819" s="460">
        <v>201810</v>
      </c>
      <c r="E3819" s="460" t="s">
        <v>1069</v>
      </c>
      <c r="F3819" s="460" t="s">
        <v>1324</v>
      </c>
      <c r="G3819" s="457" t="s">
        <v>928</v>
      </c>
      <c r="H3819" s="460">
        <v>120</v>
      </c>
      <c r="I3819" s="460">
        <v>1</v>
      </c>
    </row>
    <row r="3820" spans="1:9" ht="15" customHeight="1" x14ac:dyDescent="0.25">
      <c r="A3820" s="223"/>
      <c r="B3820" s="460">
        <v>34</v>
      </c>
      <c r="C3820" s="460">
        <v>201901</v>
      </c>
      <c r="D3820" s="460">
        <v>201810</v>
      </c>
      <c r="E3820" s="460" t="s">
        <v>1069</v>
      </c>
      <c r="F3820" s="460" t="s">
        <v>1324</v>
      </c>
      <c r="G3820" s="457" t="s">
        <v>928</v>
      </c>
      <c r="H3820" s="460">
        <v>121</v>
      </c>
      <c r="I3820" s="460">
        <v>2</v>
      </c>
    </row>
    <row r="3821" spans="1:9" ht="15" customHeight="1" x14ac:dyDescent="0.25">
      <c r="A3821" s="223"/>
      <c r="B3821" s="460">
        <v>34</v>
      </c>
      <c r="C3821" s="460">
        <v>201901</v>
      </c>
      <c r="D3821" s="460">
        <v>201810</v>
      </c>
      <c r="E3821" s="460" t="s">
        <v>1069</v>
      </c>
      <c r="F3821" s="460" t="s">
        <v>1306</v>
      </c>
      <c r="G3821" s="457" t="s">
        <v>941</v>
      </c>
      <c r="H3821" s="460">
        <v>120</v>
      </c>
      <c r="I3821" s="460">
        <v>10</v>
      </c>
    </row>
    <row r="3822" spans="1:9" ht="15" customHeight="1" x14ac:dyDescent="0.25">
      <c r="A3822" s="223"/>
      <c r="B3822" s="460">
        <v>34</v>
      </c>
      <c r="C3822" s="460">
        <v>201901</v>
      </c>
      <c r="D3822" s="460">
        <v>201810</v>
      </c>
      <c r="E3822" s="460" t="s">
        <v>1069</v>
      </c>
      <c r="F3822" s="460" t="s">
        <v>1306</v>
      </c>
      <c r="G3822" s="457" t="s">
        <v>941</v>
      </c>
      <c r="H3822" s="460">
        <v>121</v>
      </c>
      <c r="I3822" s="460">
        <v>26</v>
      </c>
    </row>
    <row r="3823" spans="1:9" ht="15" customHeight="1" x14ac:dyDescent="0.25">
      <c r="A3823" s="223"/>
      <c r="B3823" s="460">
        <v>34</v>
      </c>
      <c r="C3823" s="460">
        <v>201901</v>
      </c>
      <c r="D3823" s="460">
        <v>201810</v>
      </c>
      <c r="E3823" s="460" t="s">
        <v>1069</v>
      </c>
      <c r="F3823" s="463" t="s">
        <v>1305</v>
      </c>
      <c r="G3823" s="457" t="s">
        <v>941</v>
      </c>
      <c r="H3823" s="460">
        <v>126</v>
      </c>
      <c r="I3823" s="460">
        <v>4</v>
      </c>
    </row>
    <row r="3824" spans="1:9" ht="15" customHeight="1" x14ac:dyDescent="0.25">
      <c r="A3824" s="223"/>
      <c r="B3824" s="460">
        <v>34</v>
      </c>
      <c r="C3824" s="460">
        <v>201901</v>
      </c>
      <c r="D3824" s="460">
        <v>201810</v>
      </c>
      <c r="E3824" s="460" t="s">
        <v>1069</v>
      </c>
      <c r="F3824" s="463" t="s">
        <v>1320</v>
      </c>
      <c r="G3824" s="457" t="s">
        <v>1003</v>
      </c>
      <c r="H3824" s="460">
        <v>120</v>
      </c>
      <c r="I3824" s="460">
        <v>1</v>
      </c>
    </row>
    <row r="3825" spans="1:9" ht="15" customHeight="1" x14ac:dyDescent="0.25">
      <c r="A3825" s="223"/>
      <c r="B3825" s="460">
        <v>34</v>
      </c>
      <c r="C3825" s="460">
        <v>201901</v>
      </c>
      <c r="D3825" s="460">
        <v>201810</v>
      </c>
      <c r="E3825" s="460" t="s">
        <v>1069</v>
      </c>
      <c r="F3825" s="460" t="s">
        <v>1320</v>
      </c>
      <c r="G3825" s="457" t="s">
        <v>1003</v>
      </c>
      <c r="H3825" s="460">
        <v>121</v>
      </c>
      <c r="I3825" s="460">
        <v>15</v>
      </c>
    </row>
    <row r="3826" spans="1:9" ht="15" customHeight="1" x14ac:dyDescent="0.25">
      <c r="A3826" s="223"/>
      <c r="B3826" s="460">
        <v>34</v>
      </c>
      <c r="C3826" s="460">
        <v>201901</v>
      </c>
      <c r="D3826" s="460">
        <v>201810</v>
      </c>
      <c r="E3826" s="460" t="s">
        <v>1069</v>
      </c>
      <c r="F3826" s="460" t="s">
        <v>1319</v>
      </c>
      <c r="G3826" s="457" t="s">
        <v>1003</v>
      </c>
      <c r="H3826" s="460">
        <v>126</v>
      </c>
      <c r="I3826" s="460">
        <v>2</v>
      </c>
    </row>
    <row r="3827" spans="1:9" ht="15" customHeight="1" x14ac:dyDescent="0.25">
      <c r="A3827" s="223"/>
      <c r="B3827" s="460">
        <v>36</v>
      </c>
      <c r="C3827" s="460">
        <v>201901</v>
      </c>
      <c r="D3827" s="460">
        <v>201810</v>
      </c>
      <c r="E3827" s="460" t="s">
        <v>1070</v>
      </c>
      <c r="F3827" s="460" t="s">
        <v>1336</v>
      </c>
      <c r="G3827" s="457" t="s">
        <v>937</v>
      </c>
      <c r="H3827" s="460">
        <v>120</v>
      </c>
      <c r="I3827" s="460">
        <v>3</v>
      </c>
    </row>
    <row r="3828" spans="1:9" ht="15" customHeight="1" x14ac:dyDescent="0.25">
      <c r="A3828" s="223"/>
      <c r="B3828" s="460">
        <v>36</v>
      </c>
      <c r="C3828" s="460">
        <v>201901</v>
      </c>
      <c r="D3828" s="460">
        <v>201810</v>
      </c>
      <c r="E3828" s="460" t="s">
        <v>1070</v>
      </c>
      <c r="F3828" s="460" t="s">
        <v>1336</v>
      </c>
      <c r="G3828" s="457" t="s">
        <v>937</v>
      </c>
      <c r="H3828" s="460">
        <v>121</v>
      </c>
      <c r="I3828" s="460">
        <v>7</v>
      </c>
    </row>
    <row r="3829" spans="1:9" ht="15" customHeight="1" x14ac:dyDescent="0.25">
      <c r="A3829" s="223"/>
      <c r="B3829" s="460">
        <v>36</v>
      </c>
      <c r="C3829" s="460">
        <v>201901</v>
      </c>
      <c r="D3829" s="460">
        <v>201810</v>
      </c>
      <c r="E3829" s="460" t="s">
        <v>1070</v>
      </c>
      <c r="F3829" s="460" t="s">
        <v>1318</v>
      </c>
      <c r="G3829" s="457" t="s">
        <v>1003</v>
      </c>
      <c r="H3829" s="460">
        <v>121</v>
      </c>
      <c r="I3829" s="460">
        <v>4</v>
      </c>
    </row>
    <row r="3830" spans="1:9" ht="15" customHeight="1" x14ac:dyDescent="0.25">
      <c r="A3830" s="223"/>
      <c r="B3830" s="223">
        <v>36</v>
      </c>
      <c r="C3830" s="223">
        <v>201901</v>
      </c>
      <c r="D3830" s="223">
        <v>201810</v>
      </c>
      <c r="E3830" s="223" t="s">
        <v>1070</v>
      </c>
      <c r="F3830" s="223" t="s">
        <v>1317</v>
      </c>
      <c r="G3830" s="457" t="s">
        <v>1003</v>
      </c>
      <c r="H3830" s="223">
        <v>126</v>
      </c>
      <c r="I3830" s="223">
        <v>2</v>
      </c>
    </row>
    <row r="3831" spans="1:9" ht="15" customHeight="1" x14ac:dyDescent="0.25">
      <c r="A3831" s="223"/>
      <c r="B3831" s="223">
        <v>36</v>
      </c>
      <c r="C3831" s="223">
        <v>201901</v>
      </c>
      <c r="D3831" s="223">
        <v>201810</v>
      </c>
      <c r="E3831" s="223" t="s">
        <v>1070</v>
      </c>
      <c r="F3831" s="223" t="s">
        <v>1330</v>
      </c>
      <c r="G3831" s="457" t="s">
        <v>939</v>
      </c>
      <c r="H3831" s="223">
        <v>120</v>
      </c>
      <c r="I3831" s="223">
        <v>2</v>
      </c>
    </row>
    <row r="3832" spans="1:9" ht="15" customHeight="1" x14ac:dyDescent="0.25">
      <c r="A3832" s="223"/>
      <c r="B3832" s="223">
        <v>36</v>
      </c>
      <c r="C3832" s="223">
        <v>201901</v>
      </c>
      <c r="D3832" s="223">
        <v>201810</v>
      </c>
      <c r="E3832" s="223" t="s">
        <v>1070</v>
      </c>
      <c r="F3832" s="223" t="s">
        <v>1330</v>
      </c>
      <c r="G3832" s="457" t="s">
        <v>939</v>
      </c>
      <c r="H3832" s="223">
        <v>121</v>
      </c>
      <c r="I3832" s="223">
        <v>22</v>
      </c>
    </row>
    <row r="3833" spans="1:9" ht="15" customHeight="1" x14ac:dyDescent="0.25">
      <c r="A3833" s="450"/>
      <c r="B3833" s="451">
        <v>4</v>
      </c>
      <c r="C3833" s="451">
        <v>201812</v>
      </c>
      <c r="D3833" s="450">
        <v>201810</v>
      </c>
      <c r="E3833" s="450" t="s">
        <v>1066</v>
      </c>
      <c r="F3833" s="457">
        <v>47</v>
      </c>
      <c r="G3833" s="457" t="s">
        <v>920</v>
      </c>
      <c r="H3833" s="450">
        <v>120</v>
      </c>
      <c r="I3833" s="450">
        <v>11</v>
      </c>
    </row>
    <row r="3834" spans="1:9" ht="15" customHeight="1" x14ac:dyDescent="0.25">
      <c r="A3834" s="450"/>
      <c r="B3834" s="451">
        <v>4</v>
      </c>
      <c r="C3834" s="451">
        <v>201812</v>
      </c>
      <c r="D3834" s="450">
        <v>201810</v>
      </c>
      <c r="E3834" s="450" t="s">
        <v>1066</v>
      </c>
      <c r="F3834" s="450">
        <v>47</v>
      </c>
      <c r="G3834" s="457" t="s">
        <v>920</v>
      </c>
      <c r="H3834" s="450">
        <v>121</v>
      </c>
      <c r="I3834" s="450">
        <v>48</v>
      </c>
    </row>
    <row r="3835" spans="1:9" ht="15" customHeight="1" x14ac:dyDescent="0.25">
      <c r="A3835" s="450"/>
      <c r="B3835" s="451">
        <v>4</v>
      </c>
      <c r="C3835" s="451">
        <v>201812</v>
      </c>
      <c r="D3835" s="450">
        <v>201810</v>
      </c>
      <c r="E3835" s="450" t="s">
        <v>1066</v>
      </c>
      <c r="F3835" s="450" t="s">
        <v>1304</v>
      </c>
      <c r="G3835" s="457" t="s">
        <v>920</v>
      </c>
      <c r="H3835" s="450">
        <v>126</v>
      </c>
      <c r="I3835" s="450">
        <v>7</v>
      </c>
    </row>
    <row r="3836" spans="1:9" ht="15" customHeight="1" x14ac:dyDescent="0.25">
      <c r="A3836" s="450"/>
      <c r="B3836" s="451">
        <v>4</v>
      </c>
      <c r="C3836" s="451">
        <v>201812</v>
      </c>
      <c r="D3836" s="450">
        <v>201810</v>
      </c>
      <c r="E3836" s="450" t="s">
        <v>1066</v>
      </c>
      <c r="F3836" s="450" t="s">
        <v>1327</v>
      </c>
      <c r="G3836" s="457" t="s">
        <v>923</v>
      </c>
      <c r="H3836" s="450">
        <v>120</v>
      </c>
      <c r="I3836" s="450">
        <v>4</v>
      </c>
    </row>
    <row r="3837" spans="1:9" ht="15" customHeight="1" x14ac:dyDescent="0.25">
      <c r="A3837" s="450"/>
      <c r="B3837" s="451">
        <v>4</v>
      </c>
      <c r="C3837" s="451">
        <v>201812</v>
      </c>
      <c r="D3837" s="450">
        <v>201810</v>
      </c>
      <c r="E3837" s="450" t="s">
        <v>1066</v>
      </c>
      <c r="F3837" s="457" t="s">
        <v>1327</v>
      </c>
      <c r="G3837" s="457" t="s">
        <v>923</v>
      </c>
      <c r="H3837" s="450">
        <v>121</v>
      </c>
      <c r="I3837" s="450">
        <v>12</v>
      </c>
    </row>
    <row r="3838" spans="1:9" ht="15" customHeight="1" x14ac:dyDescent="0.25">
      <c r="A3838" s="450"/>
      <c r="B3838" s="451">
        <v>4</v>
      </c>
      <c r="C3838" s="451">
        <v>201812</v>
      </c>
      <c r="D3838" s="450">
        <v>201810</v>
      </c>
      <c r="E3838" s="450" t="s">
        <v>1066</v>
      </c>
      <c r="F3838" s="457">
        <v>86</v>
      </c>
      <c r="G3838" s="457" t="s">
        <v>935</v>
      </c>
      <c r="H3838" s="450">
        <v>120</v>
      </c>
      <c r="I3838" s="450">
        <v>7</v>
      </c>
    </row>
    <row r="3839" spans="1:9" ht="15" customHeight="1" x14ac:dyDescent="0.25">
      <c r="A3839" s="450"/>
      <c r="B3839" s="451">
        <v>4</v>
      </c>
      <c r="C3839" s="451">
        <v>201812</v>
      </c>
      <c r="D3839" s="450">
        <v>201810</v>
      </c>
      <c r="E3839" s="450" t="s">
        <v>1066</v>
      </c>
      <c r="F3839" s="457">
        <v>86</v>
      </c>
      <c r="G3839" s="457" t="s">
        <v>935</v>
      </c>
      <c r="H3839" s="450">
        <v>121</v>
      </c>
      <c r="I3839" s="450">
        <v>35</v>
      </c>
    </row>
    <row r="3840" spans="1:9" ht="15" customHeight="1" x14ac:dyDescent="0.25">
      <c r="A3840" s="450"/>
      <c r="B3840" s="451">
        <v>4</v>
      </c>
      <c r="C3840" s="451">
        <v>201812</v>
      </c>
      <c r="D3840" s="450">
        <v>201810</v>
      </c>
      <c r="E3840" s="450" t="s">
        <v>1066</v>
      </c>
      <c r="F3840" s="450" t="s">
        <v>1308</v>
      </c>
      <c r="G3840" s="457" t="s">
        <v>941</v>
      </c>
      <c r="H3840" s="450">
        <v>120</v>
      </c>
      <c r="I3840" s="450">
        <v>20</v>
      </c>
    </row>
    <row r="3841" spans="1:9" ht="15" customHeight="1" x14ac:dyDescent="0.25">
      <c r="A3841" s="450"/>
      <c r="B3841" s="451">
        <v>4</v>
      </c>
      <c r="C3841" s="451">
        <v>201812</v>
      </c>
      <c r="D3841" s="450">
        <v>201810</v>
      </c>
      <c r="E3841" s="450" t="s">
        <v>1066</v>
      </c>
      <c r="F3841" s="457" t="s">
        <v>1308</v>
      </c>
      <c r="G3841" s="457" t="s">
        <v>941</v>
      </c>
      <c r="H3841" s="450">
        <v>121</v>
      </c>
      <c r="I3841" s="450">
        <v>57</v>
      </c>
    </row>
    <row r="3842" spans="1:9" ht="15" customHeight="1" x14ac:dyDescent="0.25">
      <c r="A3842" s="450"/>
      <c r="B3842" s="451">
        <v>4</v>
      </c>
      <c r="C3842" s="451">
        <v>201812</v>
      </c>
      <c r="D3842" s="450">
        <v>201810</v>
      </c>
      <c r="E3842" s="450" t="s">
        <v>1066</v>
      </c>
      <c r="F3842" s="450" t="s">
        <v>1307</v>
      </c>
      <c r="G3842" s="457" t="s">
        <v>941</v>
      </c>
      <c r="H3842" s="450">
        <v>126</v>
      </c>
      <c r="I3842" s="450">
        <v>5</v>
      </c>
    </row>
    <row r="3843" spans="1:9" ht="15" customHeight="1" x14ac:dyDescent="0.25">
      <c r="A3843" s="450"/>
      <c r="B3843" s="451">
        <v>4</v>
      </c>
      <c r="C3843" s="451">
        <v>201812</v>
      </c>
      <c r="D3843" s="450">
        <v>201810</v>
      </c>
      <c r="E3843" s="450" t="s">
        <v>1066</v>
      </c>
      <c r="F3843" s="450" t="s">
        <v>1328</v>
      </c>
      <c r="G3843" s="457" t="s">
        <v>925</v>
      </c>
      <c r="H3843" s="450">
        <v>120</v>
      </c>
      <c r="I3843" s="450">
        <v>6</v>
      </c>
    </row>
    <row r="3844" spans="1:9" ht="15" customHeight="1" x14ac:dyDescent="0.25">
      <c r="A3844" s="450"/>
      <c r="B3844" s="451">
        <v>4</v>
      </c>
      <c r="C3844" s="451">
        <v>201812</v>
      </c>
      <c r="D3844" s="450">
        <v>201810</v>
      </c>
      <c r="E3844" s="450" t="s">
        <v>1066</v>
      </c>
      <c r="F3844" s="450" t="s">
        <v>1328</v>
      </c>
      <c r="G3844" s="457" t="s">
        <v>925</v>
      </c>
      <c r="H3844" s="450">
        <v>121</v>
      </c>
      <c r="I3844" s="450">
        <v>39</v>
      </c>
    </row>
    <row r="3845" spans="1:9" ht="15" customHeight="1" x14ac:dyDescent="0.25">
      <c r="A3845" s="450"/>
      <c r="B3845" s="451">
        <v>4</v>
      </c>
      <c r="C3845" s="451">
        <v>201812</v>
      </c>
      <c r="D3845" s="450">
        <v>201810</v>
      </c>
      <c r="E3845" s="450" t="s">
        <v>1066</v>
      </c>
      <c r="F3845" s="450" t="s">
        <v>1322</v>
      </c>
      <c r="G3845" s="457" t="s">
        <v>1003</v>
      </c>
      <c r="H3845" s="450">
        <v>120</v>
      </c>
      <c r="I3845" s="450">
        <v>4</v>
      </c>
    </row>
    <row r="3846" spans="1:9" ht="15" customHeight="1" x14ac:dyDescent="0.25">
      <c r="A3846" s="450"/>
      <c r="B3846" s="451">
        <v>4</v>
      </c>
      <c r="C3846" s="451">
        <v>201812</v>
      </c>
      <c r="D3846" s="450">
        <v>201810</v>
      </c>
      <c r="E3846" s="450" t="s">
        <v>1066</v>
      </c>
      <c r="F3846" s="450" t="s">
        <v>1322</v>
      </c>
      <c r="G3846" s="457" t="s">
        <v>1003</v>
      </c>
      <c r="H3846" s="450">
        <v>121</v>
      </c>
      <c r="I3846" s="450">
        <v>53</v>
      </c>
    </row>
    <row r="3847" spans="1:9" ht="15" customHeight="1" x14ac:dyDescent="0.25">
      <c r="A3847" s="450"/>
      <c r="B3847" s="451">
        <v>4</v>
      </c>
      <c r="C3847" s="451">
        <v>201812</v>
      </c>
      <c r="D3847" s="450">
        <v>201810</v>
      </c>
      <c r="E3847" s="450" t="s">
        <v>1066</v>
      </c>
      <c r="F3847" s="450" t="s">
        <v>1321</v>
      </c>
      <c r="G3847" s="457" t="s">
        <v>1003</v>
      </c>
      <c r="H3847" s="450">
        <v>126</v>
      </c>
      <c r="I3847" s="450">
        <v>7</v>
      </c>
    </row>
    <row r="3848" spans="1:9" ht="15" customHeight="1" x14ac:dyDescent="0.25">
      <c r="A3848" s="450"/>
      <c r="B3848" s="451">
        <v>4</v>
      </c>
      <c r="C3848" s="451">
        <v>201812</v>
      </c>
      <c r="D3848" s="450">
        <v>201810</v>
      </c>
      <c r="E3848" s="450" t="s">
        <v>1066</v>
      </c>
      <c r="F3848" s="450" t="s">
        <v>1333</v>
      </c>
      <c r="G3848" s="457" t="s">
        <v>913</v>
      </c>
      <c r="H3848" s="450">
        <v>120</v>
      </c>
      <c r="I3848" s="450">
        <v>9</v>
      </c>
    </row>
    <row r="3849" spans="1:9" ht="15" customHeight="1" x14ac:dyDescent="0.25">
      <c r="A3849" s="450"/>
      <c r="B3849" s="451">
        <v>4</v>
      </c>
      <c r="C3849" s="451">
        <v>201812</v>
      </c>
      <c r="D3849" s="450">
        <v>201810</v>
      </c>
      <c r="E3849" s="450" t="s">
        <v>1066</v>
      </c>
      <c r="F3849" s="450" t="s">
        <v>1333</v>
      </c>
      <c r="G3849" s="457" t="s">
        <v>913</v>
      </c>
      <c r="H3849" s="450">
        <v>121</v>
      </c>
      <c r="I3849" s="450">
        <v>58</v>
      </c>
    </row>
    <row r="3850" spans="1:9" ht="15" customHeight="1" x14ac:dyDescent="0.25">
      <c r="A3850" s="450"/>
      <c r="B3850" s="451">
        <v>5</v>
      </c>
      <c r="C3850" s="451">
        <v>201812</v>
      </c>
      <c r="D3850" s="450">
        <v>201810</v>
      </c>
      <c r="E3850" s="450" t="s">
        <v>1067</v>
      </c>
      <c r="F3850" s="450">
        <v>18</v>
      </c>
      <c r="G3850" s="457" t="s">
        <v>940</v>
      </c>
      <c r="H3850" s="450">
        <v>120</v>
      </c>
      <c r="I3850" s="450">
        <v>6</v>
      </c>
    </row>
    <row r="3851" spans="1:9" ht="15" customHeight="1" x14ac:dyDescent="0.25">
      <c r="A3851" s="450"/>
      <c r="B3851" s="451">
        <v>5</v>
      </c>
      <c r="C3851" s="451">
        <v>201812</v>
      </c>
      <c r="D3851" s="450">
        <v>201810</v>
      </c>
      <c r="E3851" s="450" t="s">
        <v>1067</v>
      </c>
      <c r="F3851" s="457">
        <v>18</v>
      </c>
      <c r="G3851" s="457" t="s">
        <v>940</v>
      </c>
      <c r="H3851" s="450">
        <v>121</v>
      </c>
      <c r="I3851" s="450">
        <v>35</v>
      </c>
    </row>
    <row r="3852" spans="1:9" ht="15" customHeight="1" x14ac:dyDescent="0.25">
      <c r="A3852" s="450"/>
      <c r="B3852" s="451">
        <v>5</v>
      </c>
      <c r="C3852" s="451">
        <v>201812</v>
      </c>
      <c r="D3852" s="450">
        <v>201810</v>
      </c>
      <c r="E3852" s="450" t="s">
        <v>1067</v>
      </c>
      <c r="F3852" s="457" t="s">
        <v>1315</v>
      </c>
      <c r="G3852" s="457" t="s">
        <v>930</v>
      </c>
      <c r="H3852" s="450">
        <v>126</v>
      </c>
      <c r="I3852" s="450">
        <v>13</v>
      </c>
    </row>
    <row r="3853" spans="1:9" ht="15" customHeight="1" x14ac:dyDescent="0.25">
      <c r="A3853" s="450"/>
      <c r="B3853" s="451">
        <v>5</v>
      </c>
      <c r="C3853" s="451">
        <v>201812</v>
      </c>
      <c r="D3853" s="450">
        <v>201810</v>
      </c>
      <c r="E3853" s="450" t="s">
        <v>1067</v>
      </c>
      <c r="F3853" s="457" t="s">
        <v>1316</v>
      </c>
      <c r="G3853" s="457" t="s">
        <v>930</v>
      </c>
      <c r="H3853" s="450">
        <v>120</v>
      </c>
      <c r="I3853" s="450">
        <v>21</v>
      </c>
    </row>
    <row r="3854" spans="1:9" ht="15" customHeight="1" x14ac:dyDescent="0.25">
      <c r="A3854" s="450"/>
      <c r="B3854" s="451">
        <v>5</v>
      </c>
      <c r="C3854" s="451">
        <v>201812</v>
      </c>
      <c r="D3854" s="450">
        <v>201810</v>
      </c>
      <c r="E3854" s="450" t="s">
        <v>1067</v>
      </c>
      <c r="F3854" s="457" t="s">
        <v>1316</v>
      </c>
      <c r="G3854" s="457" t="s">
        <v>930</v>
      </c>
      <c r="H3854" s="450">
        <v>121</v>
      </c>
      <c r="I3854" s="450">
        <v>93</v>
      </c>
    </row>
    <row r="3855" spans="1:9" ht="15" customHeight="1" x14ac:dyDescent="0.25">
      <c r="A3855" s="450"/>
      <c r="B3855" s="451">
        <v>5</v>
      </c>
      <c r="C3855" s="451">
        <v>201812</v>
      </c>
      <c r="D3855" s="450">
        <v>201810</v>
      </c>
      <c r="E3855" s="450" t="s">
        <v>1067</v>
      </c>
      <c r="F3855" s="457">
        <v>85</v>
      </c>
      <c r="G3855" s="457" t="s">
        <v>935</v>
      </c>
      <c r="H3855" s="450">
        <v>120</v>
      </c>
      <c r="I3855" s="450">
        <v>5</v>
      </c>
    </row>
    <row r="3856" spans="1:9" ht="15" customHeight="1" x14ac:dyDescent="0.25">
      <c r="A3856" s="450"/>
      <c r="B3856" s="451">
        <v>5</v>
      </c>
      <c r="C3856" s="451">
        <v>201812</v>
      </c>
      <c r="D3856" s="450">
        <v>201810</v>
      </c>
      <c r="E3856" s="450" t="s">
        <v>1067</v>
      </c>
      <c r="F3856" s="457">
        <v>85</v>
      </c>
      <c r="G3856" s="457" t="s">
        <v>935</v>
      </c>
      <c r="H3856" s="450">
        <v>121</v>
      </c>
      <c r="I3856" s="450">
        <v>33</v>
      </c>
    </row>
    <row r="3857" spans="1:9" ht="15" customHeight="1" x14ac:dyDescent="0.25">
      <c r="A3857" s="450"/>
      <c r="B3857" s="451">
        <v>5</v>
      </c>
      <c r="C3857" s="451">
        <v>201812</v>
      </c>
      <c r="D3857" s="450">
        <v>201810</v>
      </c>
      <c r="E3857" s="450" t="s">
        <v>1067</v>
      </c>
      <c r="F3857" s="457" t="s">
        <v>1325</v>
      </c>
      <c r="G3857" s="457" t="s">
        <v>928</v>
      </c>
      <c r="H3857" s="450">
        <v>120</v>
      </c>
      <c r="I3857" s="450">
        <v>1</v>
      </c>
    </row>
    <row r="3858" spans="1:9" ht="15" customHeight="1" x14ac:dyDescent="0.25">
      <c r="A3858" s="450"/>
      <c r="B3858" s="451">
        <v>5</v>
      </c>
      <c r="C3858" s="451">
        <v>201812</v>
      </c>
      <c r="D3858" s="450">
        <v>201810</v>
      </c>
      <c r="E3858" s="450" t="s">
        <v>1067</v>
      </c>
      <c r="F3858" s="450" t="s">
        <v>1325</v>
      </c>
      <c r="G3858" s="457" t="s">
        <v>928</v>
      </c>
      <c r="H3858" s="450">
        <v>121</v>
      </c>
      <c r="I3858" s="450">
        <v>17</v>
      </c>
    </row>
    <row r="3859" spans="1:9" ht="15" customHeight="1" x14ac:dyDescent="0.25">
      <c r="A3859" s="450"/>
      <c r="B3859" s="451">
        <v>5</v>
      </c>
      <c r="C3859" s="451">
        <v>201812</v>
      </c>
      <c r="D3859" s="450">
        <v>201810</v>
      </c>
      <c r="E3859" s="450" t="s">
        <v>1067</v>
      </c>
      <c r="F3859" s="450" t="s">
        <v>1329</v>
      </c>
      <c r="G3859" s="457" t="s">
        <v>925</v>
      </c>
      <c r="H3859" s="450">
        <v>120</v>
      </c>
      <c r="I3859" s="450">
        <v>5</v>
      </c>
    </row>
    <row r="3860" spans="1:9" ht="15" customHeight="1" x14ac:dyDescent="0.25">
      <c r="A3860" s="450"/>
      <c r="B3860" s="451">
        <v>5</v>
      </c>
      <c r="C3860" s="451">
        <v>201812</v>
      </c>
      <c r="D3860" s="450">
        <v>201810</v>
      </c>
      <c r="E3860" s="450" t="s">
        <v>1067</v>
      </c>
      <c r="F3860" s="450" t="s">
        <v>1329</v>
      </c>
      <c r="G3860" s="457" t="s">
        <v>925</v>
      </c>
      <c r="H3860" s="450">
        <v>121</v>
      </c>
      <c r="I3860" s="450">
        <v>56</v>
      </c>
    </row>
    <row r="3861" spans="1:9" ht="15" customHeight="1" x14ac:dyDescent="0.25">
      <c r="A3861" s="450"/>
      <c r="B3861" s="451">
        <v>5</v>
      </c>
      <c r="C3861" s="451">
        <v>201812</v>
      </c>
      <c r="D3861" s="450">
        <v>201810</v>
      </c>
      <c r="E3861" s="450" t="s">
        <v>1067</v>
      </c>
      <c r="F3861" s="457" t="s">
        <v>1331</v>
      </c>
      <c r="G3861" s="457" t="s">
        <v>939</v>
      </c>
      <c r="H3861" s="450">
        <v>120</v>
      </c>
      <c r="I3861" s="450">
        <v>4</v>
      </c>
    </row>
    <row r="3862" spans="1:9" ht="15" customHeight="1" x14ac:dyDescent="0.25">
      <c r="A3862" s="450"/>
      <c r="B3862" s="451">
        <v>5</v>
      </c>
      <c r="C3862" s="451">
        <v>201812</v>
      </c>
      <c r="D3862" s="450">
        <v>201810</v>
      </c>
      <c r="E3862" s="450" t="s">
        <v>1067</v>
      </c>
      <c r="F3862" s="457" t="s">
        <v>1331</v>
      </c>
      <c r="G3862" s="457" t="s">
        <v>939</v>
      </c>
      <c r="H3862" s="450">
        <v>121</v>
      </c>
      <c r="I3862" s="450">
        <v>91</v>
      </c>
    </row>
    <row r="3863" spans="1:9" ht="15" customHeight="1" x14ac:dyDescent="0.25">
      <c r="A3863" s="450"/>
      <c r="B3863" s="451">
        <v>8</v>
      </c>
      <c r="C3863" s="451">
        <v>201812</v>
      </c>
      <c r="D3863" s="450">
        <v>201810</v>
      </c>
      <c r="E3863" s="450" t="s">
        <v>1068</v>
      </c>
      <c r="F3863" s="457">
        <v>19</v>
      </c>
      <c r="G3863" s="457" t="s">
        <v>940</v>
      </c>
      <c r="H3863" s="450">
        <v>120</v>
      </c>
      <c r="I3863" s="450">
        <v>2</v>
      </c>
    </row>
    <row r="3864" spans="1:9" ht="15" customHeight="1" x14ac:dyDescent="0.25">
      <c r="A3864" s="450"/>
      <c r="B3864" s="451">
        <v>8</v>
      </c>
      <c r="C3864" s="451">
        <v>201812</v>
      </c>
      <c r="D3864" s="450">
        <v>201810</v>
      </c>
      <c r="E3864" s="450" t="s">
        <v>1068</v>
      </c>
      <c r="F3864" s="457">
        <v>19</v>
      </c>
      <c r="G3864" s="457" t="s">
        <v>940</v>
      </c>
      <c r="H3864" s="450">
        <v>121</v>
      </c>
      <c r="I3864" s="450">
        <v>20</v>
      </c>
    </row>
    <row r="3865" spans="1:9" ht="15" customHeight="1" x14ac:dyDescent="0.2">
      <c r="B3865" s="452">
        <v>8</v>
      </c>
      <c r="C3865" s="452">
        <v>201812</v>
      </c>
      <c r="D3865" s="452">
        <v>201810</v>
      </c>
      <c r="E3865" s="452" t="s">
        <v>1068</v>
      </c>
      <c r="F3865" s="452">
        <v>34</v>
      </c>
      <c r="G3865" s="452" t="s">
        <v>1024</v>
      </c>
      <c r="H3865" s="452">
        <v>120</v>
      </c>
      <c r="I3865" s="452">
        <v>1</v>
      </c>
    </row>
    <row r="3866" spans="1:9" ht="15" customHeight="1" x14ac:dyDescent="0.2">
      <c r="B3866" s="452">
        <v>8</v>
      </c>
      <c r="C3866" s="452">
        <v>201812</v>
      </c>
      <c r="D3866" s="452">
        <v>201810</v>
      </c>
      <c r="E3866" s="452" t="s">
        <v>1068</v>
      </c>
      <c r="F3866" s="452">
        <v>34</v>
      </c>
      <c r="G3866" s="452" t="s">
        <v>1024</v>
      </c>
      <c r="H3866" s="452">
        <v>121</v>
      </c>
      <c r="I3866" s="452">
        <v>11</v>
      </c>
    </row>
    <row r="3867" spans="1:9" ht="15" customHeight="1" x14ac:dyDescent="0.2">
      <c r="B3867" s="452">
        <v>8</v>
      </c>
      <c r="C3867" s="452">
        <v>201812</v>
      </c>
      <c r="D3867" s="452">
        <v>201810</v>
      </c>
      <c r="E3867" s="452" t="s">
        <v>1068</v>
      </c>
      <c r="F3867" s="452" t="s">
        <v>1309</v>
      </c>
      <c r="G3867" s="452" t="s">
        <v>1024</v>
      </c>
      <c r="H3867" s="452">
        <v>126</v>
      </c>
      <c r="I3867" s="452">
        <v>3</v>
      </c>
    </row>
    <row r="3868" spans="1:9" ht="15" customHeight="1" x14ac:dyDescent="0.2">
      <c r="B3868" s="452">
        <v>8</v>
      </c>
      <c r="C3868" s="452">
        <v>201812</v>
      </c>
      <c r="D3868" s="452">
        <v>201810</v>
      </c>
      <c r="E3868" s="452" t="s">
        <v>1068</v>
      </c>
      <c r="F3868" s="452">
        <v>45</v>
      </c>
      <c r="G3868" s="452" t="s">
        <v>920</v>
      </c>
      <c r="H3868" s="452">
        <v>120</v>
      </c>
      <c r="I3868" s="452">
        <v>4</v>
      </c>
    </row>
    <row r="3869" spans="1:9" ht="15" customHeight="1" x14ac:dyDescent="0.2">
      <c r="B3869" s="452">
        <v>8</v>
      </c>
      <c r="C3869" s="452">
        <v>201812</v>
      </c>
      <c r="D3869" s="452">
        <v>201810</v>
      </c>
      <c r="E3869" s="452" t="s">
        <v>1068</v>
      </c>
      <c r="F3869" s="452">
        <v>45</v>
      </c>
      <c r="G3869" s="452" t="s">
        <v>920</v>
      </c>
      <c r="H3869" s="452">
        <v>121</v>
      </c>
      <c r="I3869" s="452">
        <v>21</v>
      </c>
    </row>
    <row r="3870" spans="1:9" ht="15" customHeight="1" x14ac:dyDescent="0.2">
      <c r="B3870" s="452">
        <v>8</v>
      </c>
      <c r="C3870" s="452">
        <v>201812</v>
      </c>
      <c r="D3870" s="452">
        <v>201810</v>
      </c>
      <c r="E3870" s="452" t="s">
        <v>1068</v>
      </c>
      <c r="F3870" s="452" t="s">
        <v>1300</v>
      </c>
      <c r="G3870" s="452" t="s">
        <v>920</v>
      </c>
      <c r="H3870" s="452">
        <v>126</v>
      </c>
      <c r="I3870" s="452">
        <v>3</v>
      </c>
    </row>
    <row r="3871" spans="1:9" ht="15" customHeight="1" x14ac:dyDescent="0.2">
      <c r="B3871" s="452">
        <v>8</v>
      </c>
      <c r="C3871" s="452">
        <v>201812</v>
      </c>
      <c r="D3871" s="452">
        <v>201810</v>
      </c>
      <c r="E3871" s="452" t="s">
        <v>1068</v>
      </c>
      <c r="F3871" s="452" t="s">
        <v>1326</v>
      </c>
      <c r="G3871" s="452" t="s">
        <v>923</v>
      </c>
      <c r="H3871" s="452">
        <v>120</v>
      </c>
      <c r="I3871" s="452">
        <v>-1</v>
      </c>
    </row>
    <row r="3872" spans="1:9" ht="15" customHeight="1" x14ac:dyDescent="0.2">
      <c r="B3872" s="452">
        <v>8</v>
      </c>
      <c r="C3872" s="452">
        <v>201812</v>
      </c>
      <c r="D3872" s="452">
        <v>201810</v>
      </c>
      <c r="E3872" s="452" t="s">
        <v>1068</v>
      </c>
      <c r="F3872" s="452" t="s">
        <v>1326</v>
      </c>
      <c r="G3872" s="452" t="s">
        <v>923</v>
      </c>
      <c r="H3872" s="452">
        <v>121</v>
      </c>
      <c r="I3872" s="452">
        <v>8</v>
      </c>
    </row>
    <row r="3873" spans="2:9" ht="15" customHeight="1" x14ac:dyDescent="0.2">
      <c r="B3873" s="452">
        <v>8</v>
      </c>
      <c r="C3873" s="452">
        <v>201812</v>
      </c>
      <c r="D3873" s="452">
        <v>201810</v>
      </c>
      <c r="E3873" s="452" t="s">
        <v>1068</v>
      </c>
      <c r="F3873" s="452">
        <v>69</v>
      </c>
      <c r="G3873" s="452" t="s">
        <v>937</v>
      </c>
      <c r="H3873" s="452">
        <v>120</v>
      </c>
      <c r="I3873" s="452">
        <v>22</v>
      </c>
    </row>
    <row r="3874" spans="2:9" ht="15" customHeight="1" x14ac:dyDescent="0.2">
      <c r="B3874" s="452">
        <v>8</v>
      </c>
      <c r="C3874" s="452">
        <v>201812</v>
      </c>
      <c r="D3874" s="452">
        <v>201810</v>
      </c>
      <c r="E3874" s="452" t="s">
        <v>1068</v>
      </c>
      <c r="F3874" s="452">
        <v>69</v>
      </c>
      <c r="G3874" s="452" t="s">
        <v>937</v>
      </c>
      <c r="H3874" s="452">
        <v>121</v>
      </c>
      <c r="I3874" s="452">
        <v>75</v>
      </c>
    </row>
    <row r="3875" spans="2:9" ht="15" customHeight="1" x14ac:dyDescent="0.2">
      <c r="B3875" s="452">
        <v>8</v>
      </c>
      <c r="C3875" s="452">
        <v>201812</v>
      </c>
      <c r="D3875" s="452">
        <v>201810</v>
      </c>
      <c r="E3875" s="452" t="s">
        <v>1068</v>
      </c>
      <c r="F3875" s="452" t="s">
        <v>1334</v>
      </c>
      <c r="G3875" s="452" t="s">
        <v>937</v>
      </c>
      <c r="H3875" s="452">
        <v>126</v>
      </c>
      <c r="I3875" s="452">
        <v>7</v>
      </c>
    </row>
    <row r="3876" spans="2:9" ht="15" customHeight="1" x14ac:dyDescent="0.2">
      <c r="B3876" s="452">
        <v>8</v>
      </c>
      <c r="C3876" s="452">
        <v>201812</v>
      </c>
      <c r="D3876" s="452">
        <v>201810</v>
      </c>
      <c r="E3876" s="452" t="s">
        <v>1068</v>
      </c>
      <c r="F3876" s="452" t="s">
        <v>1312</v>
      </c>
      <c r="G3876" s="452" t="s">
        <v>930</v>
      </c>
      <c r="H3876" s="452">
        <v>120</v>
      </c>
      <c r="I3876" s="452">
        <v>16</v>
      </c>
    </row>
    <row r="3877" spans="2:9" ht="15" customHeight="1" x14ac:dyDescent="0.2">
      <c r="B3877" s="452">
        <v>8</v>
      </c>
      <c r="C3877" s="452">
        <v>201812</v>
      </c>
      <c r="D3877" s="452">
        <v>201810</v>
      </c>
      <c r="E3877" s="452" t="s">
        <v>1068</v>
      </c>
      <c r="F3877" s="452" t="s">
        <v>1312</v>
      </c>
      <c r="G3877" s="452" t="s">
        <v>930</v>
      </c>
      <c r="H3877" s="452">
        <v>121</v>
      </c>
      <c r="I3877" s="452">
        <v>71</v>
      </c>
    </row>
    <row r="3878" spans="2:9" ht="15" customHeight="1" x14ac:dyDescent="0.2">
      <c r="B3878" s="452">
        <v>8</v>
      </c>
      <c r="C3878" s="452">
        <v>201812</v>
      </c>
      <c r="D3878" s="452">
        <v>201810</v>
      </c>
      <c r="E3878" s="452" t="s">
        <v>1068</v>
      </c>
      <c r="F3878" s="452" t="s">
        <v>1311</v>
      </c>
      <c r="G3878" s="452" t="s">
        <v>930</v>
      </c>
      <c r="H3878" s="452">
        <v>126</v>
      </c>
      <c r="I3878" s="452">
        <v>4</v>
      </c>
    </row>
    <row r="3879" spans="2:9" ht="15" customHeight="1" x14ac:dyDescent="0.2">
      <c r="B3879" s="452">
        <v>8</v>
      </c>
      <c r="C3879" s="452">
        <v>201812</v>
      </c>
      <c r="D3879" s="452">
        <v>201810</v>
      </c>
      <c r="E3879" s="452" t="s">
        <v>1068</v>
      </c>
      <c r="F3879" s="452" t="s">
        <v>1323</v>
      </c>
      <c r="G3879" s="452" t="s">
        <v>928</v>
      </c>
      <c r="H3879" s="452">
        <v>120</v>
      </c>
      <c r="I3879" s="452">
        <v>1</v>
      </c>
    </row>
    <row r="3880" spans="2:9" ht="15" customHeight="1" x14ac:dyDescent="0.2">
      <c r="B3880" s="452">
        <v>8</v>
      </c>
      <c r="C3880" s="452">
        <v>201812</v>
      </c>
      <c r="D3880" s="452">
        <v>201810</v>
      </c>
      <c r="E3880" s="452" t="s">
        <v>1068</v>
      </c>
      <c r="F3880" s="452" t="s">
        <v>1323</v>
      </c>
      <c r="G3880" s="452" t="s">
        <v>928</v>
      </c>
      <c r="H3880" s="452">
        <v>121</v>
      </c>
      <c r="I3880" s="452">
        <v>20</v>
      </c>
    </row>
    <row r="3881" spans="2:9" ht="15" customHeight="1" x14ac:dyDescent="0.2">
      <c r="B3881" s="452">
        <v>8</v>
      </c>
      <c r="C3881" s="452">
        <v>201812</v>
      </c>
      <c r="D3881" s="452">
        <v>201810</v>
      </c>
      <c r="E3881" s="452" t="s">
        <v>1068</v>
      </c>
      <c r="F3881" s="452" t="s">
        <v>1332</v>
      </c>
      <c r="G3881" s="452" t="s">
        <v>913</v>
      </c>
      <c r="H3881" s="452">
        <v>120</v>
      </c>
      <c r="I3881" s="452">
        <v>1</v>
      </c>
    </row>
    <row r="3882" spans="2:9" ht="15" customHeight="1" x14ac:dyDescent="0.2">
      <c r="B3882" s="452">
        <v>8</v>
      </c>
      <c r="C3882" s="452">
        <v>201812</v>
      </c>
      <c r="D3882" s="452">
        <v>201810</v>
      </c>
      <c r="E3882" s="452" t="s">
        <v>1068</v>
      </c>
      <c r="F3882" s="452" t="s">
        <v>1332</v>
      </c>
      <c r="G3882" s="452" t="s">
        <v>913</v>
      </c>
      <c r="H3882" s="452">
        <v>121</v>
      </c>
      <c r="I3882" s="452">
        <v>40</v>
      </c>
    </row>
    <row r="3883" spans="2:9" ht="15" customHeight="1" x14ac:dyDescent="0.2">
      <c r="B3883" s="452">
        <v>34</v>
      </c>
      <c r="C3883" s="452">
        <v>201812</v>
      </c>
      <c r="D3883" s="452">
        <v>201810</v>
      </c>
      <c r="E3883" s="452" t="s">
        <v>1069</v>
      </c>
      <c r="F3883" s="452">
        <v>33</v>
      </c>
      <c r="G3883" s="452" t="s">
        <v>1024</v>
      </c>
      <c r="H3883" s="452">
        <v>120</v>
      </c>
      <c r="I3883" s="452">
        <v>6</v>
      </c>
    </row>
    <row r="3884" spans="2:9" ht="15" customHeight="1" x14ac:dyDescent="0.2">
      <c r="B3884" s="452">
        <v>34</v>
      </c>
      <c r="C3884" s="452">
        <v>201812</v>
      </c>
      <c r="D3884" s="452">
        <v>201810</v>
      </c>
      <c r="E3884" s="452" t="s">
        <v>1069</v>
      </c>
      <c r="F3884" s="452">
        <v>33</v>
      </c>
      <c r="G3884" s="452" t="s">
        <v>1024</v>
      </c>
      <c r="H3884" s="452">
        <v>121</v>
      </c>
      <c r="I3884" s="452">
        <v>11</v>
      </c>
    </row>
    <row r="3885" spans="2:9" ht="15" customHeight="1" x14ac:dyDescent="0.2">
      <c r="B3885" s="452">
        <v>34</v>
      </c>
      <c r="C3885" s="452">
        <v>201812</v>
      </c>
      <c r="D3885" s="452">
        <v>201810</v>
      </c>
      <c r="E3885" s="452" t="s">
        <v>1069</v>
      </c>
      <c r="F3885" s="452" t="s">
        <v>1310</v>
      </c>
      <c r="G3885" s="452" t="s">
        <v>1024</v>
      </c>
      <c r="H3885" s="452">
        <v>126</v>
      </c>
      <c r="I3885" s="452">
        <v>4</v>
      </c>
    </row>
    <row r="3886" spans="2:9" ht="15" customHeight="1" x14ac:dyDescent="0.2">
      <c r="B3886" s="452">
        <v>34</v>
      </c>
      <c r="C3886" s="452">
        <v>201812</v>
      </c>
      <c r="D3886" s="452">
        <v>201810</v>
      </c>
      <c r="E3886" s="452" t="s">
        <v>1069</v>
      </c>
      <c r="F3886" s="452">
        <v>46</v>
      </c>
      <c r="G3886" s="452" t="s">
        <v>920</v>
      </c>
      <c r="H3886" s="452">
        <v>120</v>
      </c>
      <c r="I3886" s="452">
        <v>1</v>
      </c>
    </row>
    <row r="3887" spans="2:9" ht="15" customHeight="1" x14ac:dyDescent="0.2">
      <c r="B3887" s="452">
        <v>34</v>
      </c>
      <c r="C3887" s="452">
        <v>201812</v>
      </c>
      <c r="D3887" s="452">
        <v>201810</v>
      </c>
      <c r="E3887" s="452" t="s">
        <v>1069</v>
      </c>
      <c r="F3887" s="452">
        <v>46</v>
      </c>
      <c r="G3887" s="452" t="s">
        <v>920</v>
      </c>
      <c r="H3887" s="452">
        <v>121</v>
      </c>
      <c r="I3887" s="452">
        <v>40</v>
      </c>
    </row>
    <row r="3888" spans="2:9" ht="15" customHeight="1" x14ac:dyDescent="0.2">
      <c r="B3888" s="452">
        <v>34</v>
      </c>
      <c r="C3888" s="452">
        <v>201812</v>
      </c>
      <c r="D3888" s="452">
        <v>201810</v>
      </c>
      <c r="E3888" s="452" t="s">
        <v>1069</v>
      </c>
      <c r="F3888" s="452" t="s">
        <v>1303</v>
      </c>
      <c r="G3888" s="452" t="s">
        <v>920</v>
      </c>
      <c r="H3888" s="452">
        <v>126</v>
      </c>
      <c r="I3888" s="452">
        <v>1</v>
      </c>
    </row>
    <row r="3889" spans="1:9" ht="15" customHeight="1" x14ac:dyDescent="0.2">
      <c r="B3889" s="452">
        <v>34</v>
      </c>
      <c r="C3889" s="452">
        <v>201812</v>
      </c>
      <c r="D3889" s="452">
        <v>201810</v>
      </c>
      <c r="E3889" s="452" t="s">
        <v>1069</v>
      </c>
      <c r="F3889" s="452" t="s">
        <v>1314</v>
      </c>
      <c r="G3889" s="452" t="s">
        <v>930</v>
      </c>
      <c r="H3889" s="452">
        <v>120</v>
      </c>
      <c r="I3889" s="452">
        <v>6</v>
      </c>
    </row>
    <row r="3890" spans="1:9" ht="15" customHeight="1" x14ac:dyDescent="0.2">
      <c r="B3890" s="452">
        <v>34</v>
      </c>
      <c r="C3890" s="452">
        <v>201812</v>
      </c>
      <c r="D3890" s="452">
        <v>201810</v>
      </c>
      <c r="E3890" s="452" t="s">
        <v>1069</v>
      </c>
      <c r="F3890" s="452" t="s">
        <v>1314</v>
      </c>
      <c r="G3890" s="452" t="s">
        <v>930</v>
      </c>
      <c r="H3890" s="452">
        <v>121</v>
      </c>
      <c r="I3890" s="452">
        <v>31</v>
      </c>
    </row>
    <row r="3891" spans="1:9" ht="15" customHeight="1" x14ac:dyDescent="0.2">
      <c r="B3891" s="452">
        <v>34</v>
      </c>
      <c r="C3891" s="452">
        <v>201812</v>
      </c>
      <c r="D3891" s="452">
        <v>201810</v>
      </c>
      <c r="E3891" s="452" t="s">
        <v>1069</v>
      </c>
      <c r="F3891" s="452" t="s">
        <v>1313</v>
      </c>
      <c r="G3891" s="452" t="s">
        <v>930</v>
      </c>
      <c r="H3891" s="452">
        <v>126</v>
      </c>
      <c r="I3891" s="452">
        <v>5</v>
      </c>
    </row>
    <row r="3892" spans="1:9" ht="15" customHeight="1" x14ac:dyDescent="0.2">
      <c r="B3892" s="452">
        <v>34</v>
      </c>
      <c r="C3892" s="452">
        <v>201812</v>
      </c>
      <c r="D3892" s="452">
        <v>201810</v>
      </c>
      <c r="E3892" s="452" t="s">
        <v>1069</v>
      </c>
      <c r="F3892" s="452" t="s">
        <v>1324</v>
      </c>
      <c r="G3892" s="452" t="s">
        <v>928</v>
      </c>
      <c r="H3892" s="452">
        <v>120</v>
      </c>
      <c r="I3892" s="452">
        <v>1</v>
      </c>
    </row>
    <row r="3893" spans="1:9" ht="15" customHeight="1" x14ac:dyDescent="0.2">
      <c r="B3893" s="452">
        <v>34</v>
      </c>
      <c r="C3893" s="452">
        <v>201812</v>
      </c>
      <c r="D3893" s="452">
        <v>201810</v>
      </c>
      <c r="E3893" s="452" t="s">
        <v>1069</v>
      </c>
      <c r="F3893" s="452" t="s">
        <v>1324</v>
      </c>
      <c r="G3893" s="452" t="s">
        <v>928</v>
      </c>
      <c r="H3893" s="452">
        <v>121</v>
      </c>
      <c r="I3893" s="452">
        <v>17</v>
      </c>
    </row>
    <row r="3894" spans="1:9" ht="15" customHeight="1" x14ac:dyDescent="0.2">
      <c r="B3894" s="452">
        <v>34</v>
      </c>
      <c r="C3894" s="452">
        <v>201812</v>
      </c>
      <c r="D3894" s="452">
        <v>201810</v>
      </c>
      <c r="E3894" s="452" t="s">
        <v>1069</v>
      </c>
      <c r="F3894" s="452" t="s">
        <v>1306</v>
      </c>
      <c r="G3894" s="452" t="s">
        <v>941</v>
      </c>
      <c r="H3894" s="452">
        <v>120</v>
      </c>
      <c r="I3894" s="452">
        <v>25</v>
      </c>
    </row>
    <row r="3895" spans="1:9" ht="15" customHeight="1" x14ac:dyDescent="0.2">
      <c r="B3895" s="452">
        <v>34</v>
      </c>
      <c r="C3895" s="452">
        <v>201812</v>
      </c>
      <c r="D3895" s="452">
        <v>201810</v>
      </c>
      <c r="E3895" s="452" t="s">
        <v>1069</v>
      </c>
      <c r="F3895" s="452" t="s">
        <v>1306</v>
      </c>
      <c r="G3895" s="452" t="s">
        <v>941</v>
      </c>
      <c r="H3895" s="452">
        <v>121</v>
      </c>
      <c r="I3895" s="452">
        <v>94</v>
      </c>
    </row>
    <row r="3896" spans="1:9" ht="15" customHeight="1" x14ac:dyDescent="0.2">
      <c r="B3896" s="452">
        <v>34</v>
      </c>
      <c r="C3896" s="452">
        <v>201812</v>
      </c>
      <c r="D3896" s="452">
        <v>201810</v>
      </c>
      <c r="E3896" s="452" t="s">
        <v>1069</v>
      </c>
      <c r="F3896" s="452" t="s">
        <v>1305</v>
      </c>
      <c r="G3896" s="452" t="s">
        <v>941</v>
      </c>
      <c r="H3896" s="452">
        <v>126</v>
      </c>
      <c r="I3896" s="452">
        <v>8</v>
      </c>
    </row>
    <row r="3897" spans="1:9" ht="15" customHeight="1" x14ac:dyDescent="0.2">
      <c r="B3897" s="452">
        <v>34</v>
      </c>
      <c r="C3897" s="452">
        <v>201812</v>
      </c>
      <c r="D3897" s="452">
        <v>201810</v>
      </c>
      <c r="E3897" s="452" t="s">
        <v>1069</v>
      </c>
      <c r="F3897" s="452" t="s">
        <v>1320</v>
      </c>
      <c r="G3897" s="452" t="s">
        <v>1003</v>
      </c>
      <c r="H3897" s="452">
        <v>120</v>
      </c>
      <c r="I3897" s="452">
        <v>3</v>
      </c>
    </row>
    <row r="3898" spans="1:9" ht="15" customHeight="1" x14ac:dyDescent="0.2">
      <c r="B3898" s="452">
        <v>34</v>
      </c>
      <c r="C3898" s="452">
        <v>201812</v>
      </c>
      <c r="D3898" s="452">
        <v>201810</v>
      </c>
      <c r="E3898" s="452" t="s">
        <v>1069</v>
      </c>
      <c r="F3898" s="452" t="s">
        <v>1320</v>
      </c>
      <c r="G3898" s="452" t="s">
        <v>1003</v>
      </c>
      <c r="H3898" s="452">
        <v>121</v>
      </c>
      <c r="I3898" s="452">
        <v>17</v>
      </c>
    </row>
    <row r="3899" spans="1:9" ht="15" customHeight="1" x14ac:dyDescent="0.2">
      <c r="B3899" s="452">
        <v>34</v>
      </c>
      <c r="C3899" s="452">
        <v>201812</v>
      </c>
      <c r="D3899" s="452">
        <v>201810</v>
      </c>
      <c r="E3899" s="452" t="s">
        <v>1069</v>
      </c>
      <c r="F3899" s="452" t="s">
        <v>1319</v>
      </c>
      <c r="G3899" s="452" t="s">
        <v>1003</v>
      </c>
      <c r="H3899" s="452">
        <v>126</v>
      </c>
      <c r="I3899" s="452">
        <v>1</v>
      </c>
    </row>
    <row r="3900" spans="1:9" ht="15" customHeight="1" x14ac:dyDescent="0.2">
      <c r="B3900" s="452">
        <v>36</v>
      </c>
      <c r="C3900" s="452">
        <v>201812</v>
      </c>
      <c r="D3900" s="452">
        <v>201810</v>
      </c>
      <c r="E3900" s="452" t="s">
        <v>1070</v>
      </c>
      <c r="F3900" s="452" t="s">
        <v>1336</v>
      </c>
      <c r="G3900" s="452" t="s">
        <v>937</v>
      </c>
      <c r="H3900" s="452">
        <v>120</v>
      </c>
      <c r="I3900" s="452">
        <v>8</v>
      </c>
    </row>
    <row r="3901" spans="1:9" ht="15" customHeight="1" x14ac:dyDescent="0.2">
      <c r="A3901" s="462"/>
      <c r="B3901" s="462">
        <v>36</v>
      </c>
      <c r="C3901" s="462">
        <v>201812</v>
      </c>
      <c r="D3901" s="462">
        <v>201810</v>
      </c>
      <c r="E3901" s="462" t="s">
        <v>1070</v>
      </c>
      <c r="F3901" s="462" t="s">
        <v>1336</v>
      </c>
      <c r="G3901" s="462" t="s">
        <v>937</v>
      </c>
      <c r="H3901" s="462">
        <v>121</v>
      </c>
      <c r="I3901" s="462">
        <v>40</v>
      </c>
    </row>
    <row r="3902" spans="1:9" ht="15" customHeight="1" x14ac:dyDescent="0.2">
      <c r="A3902" s="462"/>
      <c r="B3902" s="462">
        <v>36</v>
      </c>
      <c r="C3902" s="462">
        <v>201812</v>
      </c>
      <c r="D3902" s="462">
        <v>201810</v>
      </c>
      <c r="E3902" s="462" t="s">
        <v>1070</v>
      </c>
      <c r="F3902" s="462" t="s">
        <v>1318</v>
      </c>
      <c r="G3902" s="462" t="s">
        <v>1003</v>
      </c>
      <c r="H3902" s="462">
        <v>120</v>
      </c>
      <c r="I3902" s="462">
        <v>3</v>
      </c>
    </row>
    <row r="3903" spans="1:9" ht="15" customHeight="1" x14ac:dyDescent="0.2">
      <c r="A3903" s="462"/>
      <c r="B3903" s="462">
        <v>36</v>
      </c>
      <c r="C3903" s="462">
        <v>201812</v>
      </c>
      <c r="D3903" s="462">
        <v>201810</v>
      </c>
      <c r="E3903" s="462" t="s">
        <v>1070</v>
      </c>
      <c r="F3903" s="462" t="s">
        <v>1318</v>
      </c>
      <c r="G3903" s="462" t="s">
        <v>1003</v>
      </c>
      <c r="H3903" s="462">
        <v>121</v>
      </c>
      <c r="I3903" s="462">
        <v>27</v>
      </c>
    </row>
    <row r="3904" spans="1:9" ht="15" customHeight="1" x14ac:dyDescent="0.2">
      <c r="A3904" s="462"/>
      <c r="B3904" s="462">
        <v>36</v>
      </c>
      <c r="C3904" s="462">
        <v>201812</v>
      </c>
      <c r="D3904" s="462">
        <v>201810</v>
      </c>
      <c r="E3904" s="462" t="s">
        <v>1070</v>
      </c>
      <c r="F3904" s="462" t="s">
        <v>1317</v>
      </c>
      <c r="G3904" s="462" t="s">
        <v>1003</v>
      </c>
      <c r="H3904" s="462">
        <v>126</v>
      </c>
      <c r="I3904" s="462">
        <v>4</v>
      </c>
    </row>
    <row r="3905" spans="1:9" ht="15" customHeight="1" x14ac:dyDescent="0.2">
      <c r="A3905" s="462"/>
      <c r="B3905" s="462">
        <v>36</v>
      </c>
      <c r="C3905" s="462">
        <v>201812</v>
      </c>
      <c r="D3905" s="462">
        <v>201810</v>
      </c>
      <c r="E3905" s="462" t="s">
        <v>1070</v>
      </c>
      <c r="F3905" s="462" t="s">
        <v>1330</v>
      </c>
      <c r="G3905" s="462" t="s">
        <v>939</v>
      </c>
      <c r="H3905" s="462">
        <v>120</v>
      </c>
      <c r="I3905" s="462">
        <v>7</v>
      </c>
    </row>
    <row r="3906" spans="1:9" ht="15" customHeight="1" x14ac:dyDescent="0.2">
      <c r="A3906" s="462"/>
      <c r="B3906" s="462">
        <v>36</v>
      </c>
      <c r="C3906" s="462">
        <v>201812</v>
      </c>
      <c r="D3906" s="462">
        <v>201810</v>
      </c>
      <c r="E3906" s="462" t="s">
        <v>1070</v>
      </c>
      <c r="F3906" s="462" t="s">
        <v>1330</v>
      </c>
      <c r="G3906" s="462" t="s">
        <v>939</v>
      </c>
      <c r="H3906" s="462">
        <v>121</v>
      </c>
      <c r="I3906" s="462">
        <v>56</v>
      </c>
    </row>
    <row r="3907" spans="1:9" ht="15" customHeight="1" x14ac:dyDescent="0.25">
      <c r="A3907" s="223"/>
      <c r="B3907" s="460">
        <v>4</v>
      </c>
      <c r="C3907" s="460">
        <v>201811</v>
      </c>
      <c r="D3907" s="460">
        <v>201810</v>
      </c>
      <c r="E3907" s="460" t="s">
        <v>1066</v>
      </c>
      <c r="F3907" s="460">
        <v>47</v>
      </c>
      <c r="G3907" s="457" t="s">
        <v>920</v>
      </c>
      <c r="H3907" s="460">
        <v>120</v>
      </c>
      <c r="I3907" s="460">
        <v>18</v>
      </c>
    </row>
    <row r="3908" spans="1:9" ht="15" customHeight="1" x14ac:dyDescent="0.25">
      <c r="A3908" s="223"/>
      <c r="B3908" s="460">
        <v>4</v>
      </c>
      <c r="C3908" s="460">
        <v>201811</v>
      </c>
      <c r="D3908" s="460">
        <v>201810</v>
      </c>
      <c r="E3908" s="460" t="s">
        <v>1066</v>
      </c>
      <c r="F3908" s="460">
        <v>47</v>
      </c>
      <c r="G3908" s="457" t="s">
        <v>920</v>
      </c>
      <c r="H3908" s="460">
        <v>121</v>
      </c>
      <c r="I3908" s="460">
        <v>72</v>
      </c>
    </row>
    <row r="3909" spans="1:9" ht="15" customHeight="1" x14ac:dyDescent="0.25">
      <c r="A3909" s="223"/>
      <c r="B3909" s="460">
        <v>4</v>
      </c>
      <c r="C3909" s="460">
        <v>201811</v>
      </c>
      <c r="D3909" s="460">
        <v>201810</v>
      </c>
      <c r="E3909" s="460" t="s">
        <v>1066</v>
      </c>
      <c r="F3909" s="460" t="s">
        <v>1304</v>
      </c>
      <c r="G3909" s="457" t="s">
        <v>920</v>
      </c>
      <c r="H3909" s="460">
        <v>126</v>
      </c>
      <c r="I3909" s="460">
        <v>-5</v>
      </c>
    </row>
    <row r="3910" spans="1:9" ht="15" customHeight="1" x14ac:dyDescent="0.25">
      <c r="A3910" s="223"/>
      <c r="B3910" s="460">
        <v>4</v>
      </c>
      <c r="C3910" s="460">
        <v>201811</v>
      </c>
      <c r="D3910" s="460">
        <v>201810</v>
      </c>
      <c r="E3910" s="460" t="s">
        <v>1066</v>
      </c>
      <c r="F3910" s="460" t="s">
        <v>1327</v>
      </c>
      <c r="G3910" s="457" t="s">
        <v>923</v>
      </c>
      <c r="H3910" s="460">
        <v>120</v>
      </c>
      <c r="I3910" s="460">
        <v>4</v>
      </c>
    </row>
    <row r="3911" spans="1:9" ht="15" customHeight="1" x14ac:dyDescent="0.25">
      <c r="A3911" s="223"/>
      <c r="B3911" s="460">
        <v>4</v>
      </c>
      <c r="C3911" s="460">
        <v>201811</v>
      </c>
      <c r="D3911" s="460">
        <v>201810</v>
      </c>
      <c r="E3911" s="460" t="s">
        <v>1066</v>
      </c>
      <c r="F3911" s="463" t="s">
        <v>1327</v>
      </c>
      <c r="G3911" s="457" t="s">
        <v>923</v>
      </c>
      <c r="H3911" s="460">
        <v>121</v>
      </c>
      <c r="I3911" s="460">
        <v>28</v>
      </c>
    </row>
    <row r="3912" spans="1:9" ht="15" customHeight="1" x14ac:dyDescent="0.25">
      <c r="A3912" s="223"/>
      <c r="B3912" s="460">
        <v>4</v>
      </c>
      <c r="C3912" s="460">
        <v>201811</v>
      </c>
      <c r="D3912" s="460">
        <v>201810</v>
      </c>
      <c r="E3912" s="460" t="s">
        <v>1066</v>
      </c>
      <c r="F3912" s="463">
        <v>86</v>
      </c>
      <c r="G3912" s="457" t="s">
        <v>935</v>
      </c>
      <c r="H3912" s="460">
        <v>120</v>
      </c>
      <c r="I3912" s="460">
        <v>2</v>
      </c>
    </row>
    <row r="3913" spans="1:9" ht="15" customHeight="1" x14ac:dyDescent="0.25">
      <c r="A3913" s="223"/>
      <c r="B3913" s="460">
        <v>4</v>
      </c>
      <c r="C3913" s="460">
        <v>201811</v>
      </c>
      <c r="D3913" s="460">
        <v>201810</v>
      </c>
      <c r="E3913" s="460" t="s">
        <v>1066</v>
      </c>
      <c r="F3913" s="460">
        <v>86</v>
      </c>
      <c r="G3913" s="457" t="s">
        <v>935</v>
      </c>
      <c r="H3913" s="460">
        <v>121</v>
      </c>
      <c r="I3913" s="460">
        <v>35</v>
      </c>
    </row>
    <row r="3914" spans="1:9" ht="15" customHeight="1" x14ac:dyDescent="0.25">
      <c r="A3914" s="223"/>
      <c r="B3914" s="460">
        <v>4</v>
      </c>
      <c r="C3914" s="460">
        <v>201811</v>
      </c>
      <c r="D3914" s="460">
        <v>201810</v>
      </c>
      <c r="E3914" s="460" t="s">
        <v>1066</v>
      </c>
      <c r="F3914" s="460" t="s">
        <v>1308</v>
      </c>
      <c r="G3914" s="457" t="s">
        <v>941</v>
      </c>
      <c r="H3914" s="460">
        <v>120</v>
      </c>
      <c r="I3914" s="460">
        <v>17</v>
      </c>
    </row>
    <row r="3915" spans="1:9" ht="15" customHeight="1" x14ac:dyDescent="0.25">
      <c r="A3915" s="223"/>
      <c r="B3915" s="460">
        <v>4</v>
      </c>
      <c r="C3915" s="460">
        <v>201811</v>
      </c>
      <c r="D3915" s="460">
        <v>201810</v>
      </c>
      <c r="E3915" s="460" t="s">
        <v>1066</v>
      </c>
      <c r="F3915" s="460" t="s">
        <v>1308</v>
      </c>
      <c r="G3915" s="457" t="s">
        <v>941</v>
      </c>
      <c r="H3915" s="460">
        <v>121</v>
      </c>
      <c r="I3915" s="460">
        <v>84</v>
      </c>
    </row>
    <row r="3916" spans="1:9" ht="15" customHeight="1" x14ac:dyDescent="0.25">
      <c r="A3916" s="223"/>
      <c r="B3916" s="460">
        <v>4</v>
      </c>
      <c r="C3916" s="460">
        <v>201811</v>
      </c>
      <c r="D3916" s="460">
        <v>201810</v>
      </c>
      <c r="E3916" s="460" t="s">
        <v>1066</v>
      </c>
      <c r="F3916" s="460" t="s">
        <v>1307</v>
      </c>
      <c r="G3916" s="457" t="s">
        <v>941</v>
      </c>
      <c r="H3916" s="460">
        <v>126</v>
      </c>
      <c r="I3916" s="460">
        <v>-1</v>
      </c>
    </row>
    <row r="3917" spans="1:9" ht="15" customHeight="1" x14ac:dyDescent="0.25">
      <c r="A3917" s="223"/>
      <c r="B3917" s="460">
        <v>4</v>
      </c>
      <c r="C3917" s="460">
        <v>201811</v>
      </c>
      <c r="D3917" s="460">
        <v>201810</v>
      </c>
      <c r="E3917" s="460" t="s">
        <v>1066</v>
      </c>
      <c r="F3917" s="460" t="s">
        <v>1328</v>
      </c>
      <c r="G3917" s="457" t="s">
        <v>925</v>
      </c>
      <c r="H3917" s="460">
        <v>120</v>
      </c>
      <c r="I3917" s="460">
        <v>18</v>
      </c>
    </row>
    <row r="3918" spans="1:9" ht="15" customHeight="1" x14ac:dyDescent="0.25">
      <c r="A3918" s="223"/>
      <c r="B3918" s="460">
        <v>4</v>
      </c>
      <c r="C3918" s="460">
        <v>201811</v>
      </c>
      <c r="D3918" s="460">
        <v>201810</v>
      </c>
      <c r="E3918" s="460" t="s">
        <v>1066</v>
      </c>
      <c r="F3918" s="460" t="s">
        <v>1328</v>
      </c>
      <c r="G3918" s="457" t="s">
        <v>925</v>
      </c>
      <c r="H3918" s="460">
        <v>121</v>
      </c>
      <c r="I3918" s="460">
        <v>25</v>
      </c>
    </row>
    <row r="3919" spans="1:9" ht="15" customHeight="1" x14ac:dyDescent="0.25">
      <c r="A3919" s="223"/>
      <c r="B3919" s="460">
        <v>4</v>
      </c>
      <c r="C3919" s="460">
        <v>201811</v>
      </c>
      <c r="D3919" s="460">
        <v>201810</v>
      </c>
      <c r="E3919" s="460" t="s">
        <v>1066</v>
      </c>
      <c r="F3919" s="460" t="s">
        <v>1322</v>
      </c>
      <c r="G3919" s="457" t="s">
        <v>1003</v>
      </c>
      <c r="H3919" s="460">
        <v>120</v>
      </c>
      <c r="I3919" s="460">
        <v>7</v>
      </c>
    </row>
    <row r="3920" spans="1:9" ht="15" customHeight="1" x14ac:dyDescent="0.25">
      <c r="A3920" s="223"/>
      <c r="B3920" s="460">
        <v>4</v>
      </c>
      <c r="C3920" s="460">
        <v>201811</v>
      </c>
      <c r="D3920" s="460">
        <v>201810</v>
      </c>
      <c r="E3920" s="460" t="s">
        <v>1066</v>
      </c>
      <c r="F3920" s="463" t="s">
        <v>1322</v>
      </c>
      <c r="G3920" s="457" t="s">
        <v>1003</v>
      </c>
      <c r="H3920" s="460">
        <v>121</v>
      </c>
      <c r="I3920" s="460">
        <v>81</v>
      </c>
    </row>
    <row r="3921" spans="1:9" ht="15" customHeight="1" x14ac:dyDescent="0.25">
      <c r="A3921" s="223"/>
      <c r="B3921" s="460">
        <v>4</v>
      </c>
      <c r="C3921" s="460">
        <v>201811</v>
      </c>
      <c r="D3921" s="460">
        <v>201810</v>
      </c>
      <c r="E3921" s="460" t="s">
        <v>1066</v>
      </c>
      <c r="F3921" s="463" t="s">
        <v>1321</v>
      </c>
      <c r="G3921" s="457" t="s">
        <v>1003</v>
      </c>
      <c r="H3921" s="460">
        <v>126</v>
      </c>
      <c r="I3921" s="460">
        <v>-3</v>
      </c>
    </row>
    <row r="3922" spans="1:9" ht="15" customHeight="1" x14ac:dyDescent="0.25">
      <c r="A3922" s="223"/>
      <c r="B3922" s="460">
        <v>4</v>
      </c>
      <c r="C3922" s="460">
        <v>201811</v>
      </c>
      <c r="D3922" s="460">
        <v>201810</v>
      </c>
      <c r="E3922" s="460" t="s">
        <v>1066</v>
      </c>
      <c r="F3922" s="463" t="s">
        <v>1333</v>
      </c>
      <c r="G3922" s="457" t="s">
        <v>913</v>
      </c>
      <c r="H3922" s="460">
        <v>120</v>
      </c>
      <c r="I3922" s="460">
        <v>7</v>
      </c>
    </row>
    <row r="3923" spans="1:9" ht="15" customHeight="1" x14ac:dyDescent="0.25">
      <c r="A3923" s="223"/>
      <c r="B3923" s="460">
        <v>4</v>
      </c>
      <c r="C3923" s="460">
        <v>201811</v>
      </c>
      <c r="D3923" s="460">
        <v>201810</v>
      </c>
      <c r="E3923" s="460" t="s">
        <v>1066</v>
      </c>
      <c r="F3923" s="463" t="s">
        <v>1333</v>
      </c>
      <c r="G3923" s="457" t="s">
        <v>913</v>
      </c>
      <c r="H3923" s="460">
        <v>121</v>
      </c>
      <c r="I3923" s="460">
        <v>67</v>
      </c>
    </row>
    <row r="3924" spans="1:9" ht="15" customHeight="1" x14ac:dyDescent="0.25">
      <c r="A3924" s="223"/>
      <c r="B3924" s="460">
        <v>5</v>
      </c>
      <c r="C3924" s="460">
        <v>201811</v>
      </c>
      <c r="D3924" s="460">
        <v>201810</v>
      </c>
      <c r="E3924" s="460" t="s">
        <v>1067</v>
      </c>
      <c r="F3924" s="463">
        <v>18</v>
      </c>
      <c r="G3924" s="457" t="s">
        <v>940</v>
      </c>
      <c r="H3924" s="460">
        <v>121</v>
      </c>
      <c r="I3924" s="460">
        <v>49</v>
      </c>
    </row>
    <row r="3925" spans="1:9" ht="15" customHeight="1" x14ac:dyDescent="0.25">
      <c r="A3925" s="223"/>
      <c r="B3925" s="460">
        <v>5</v>
      </c>
      <c r="C3925" s="460">
        <v>201811</v>
      </c>
      <c r="D3925" s="460">
        <v>201810</v>
      </c>
      <c r="E3925" s="460" t="s">
        <v>1067</v>
      </c>
      <c r="F3925" s="460" t="s">
        <v>1315</v>
      </c>
      <c r="G3925" s="457" t="s">
        <v>930</v>
      </c>
      <c r="H3925" s="460">
        <v>126</v>
      </c>
      <c r="I3925" s="460">
        <v>-6</v>
      </c>
    </row>
    <row r="3926" spans="1:9" ht="15" customHeight="1" x14ac:dyDescent="0.25">
      <c r="A3926" s="223"/>
      <c r="B3926" s="460">
        <v>5</v>
      </c>
      <c r="C3926" s="460">
        <v>201811</v>
      </c>
      <c r="D3926" s="460">
        <v>201810</v>
      </c>
      <c r="E3926" s="460" t="s">
        <v>1067</v>
      </c>
      <c r="F3926" s="460" t="s">
        <v>1316</v>
      </c>
      <c r="G3926" s="457" t="s">
        <v>930</v>
      </c>
      <c r="H3926" s="460">
        <v>120</v>
      </c>
      <c r="I3926" s="460">
        <v>19</v>
      </c>
    </row>
    <row r="3927" spans="1:9" ht="15" customHeight="1" x14ac:dyDescent="0.25">
      <c r="A3927" s="223"/>
      <c r="B3927" s="460">
        <v>5</v>
      </c>
      <c r="C3927" s="460">
        <v>201811</v>
      </c>
      <c r="D3927" s="460">
        <v>201810</v>
      </c>
      <c r="E3927" s="460" t="s">
        <v>1067</v>
      </c>
      <c r="F3927" s="460" t="s">
        <v>1316</v>
      </c>
      <c r="G3927" s="457" t="s">
        <v>930</v>
      </c>
      <c r="H3927" s="460">
        <v>121</v>
      </c>
      <c r="I3927" s="460">
        <v>136</v>
      </c>
    </row>
    <row r="3928" spans="1:9" ht="15" customHeight="1" x14ac:dyDescent="0.25">
      <c r="A3928" s="223"/>
      <c r="B3928" s="460">
        <v>5</v>
      </c>
      <c r="C3928" s="460">
        <v>201811</v>
      </c>
      <c r="D3928" s="460">
        <v>201810</v>
      </c>
      <c r="E3928" s="460" t="s">
        <v>1067</v>
      </c>
      <c r="F3928" s="463">
        <v>85</v>
      </c>
      <c r="G3928" s="457" t="s">
        <v>935</v>
      </c>
      <c r="H3928" s="460">
        <v>120</v>
      </c>
      <c r="I3928" s="460">
        <v>9</v>
      </c>
    </row>
    <row r="3929" spans="1:9" ht="15" customHeight="1" x14ac:dyDescent="0.25">
      <c r="A3929" s="223"/>
      <c r="B3929" s="460">
        <v>5</v>
      </c>
      <c r="C3929" s="460">
        <v>201811</v>
      </c>
      <c r="D3929" s="460">
        <v>201810</v>
      </c>
      <c r="E3929" s="460" t="s">
        <v>1067</v>
      </c>
      <c r="F3929" s="463">
        <v>85</v>
      </c>
      <c r="G3929" s="457" t="s">
        <v>935</v>
      </c>
      <c r="H3929" s="460">
        <v>121</v>
      </c>
      <c r="I3929" s="460">
        <v>12</v>
      </c>
    </row>
    <row r="3930" spans="1:9" ht="15" customHeight="1" x14ac:dyDescent="0.25">
      <c r="A3930" s="223"/>
      <c r="B3930" s="460">
        <v>5</v>
      </c>
      <c r="C3930" s="460">
        <v>201811</v>
      </c>
      <c r="D3930" s="460">
        <v>201810</v>
      </c>
      <c r="E3930" s="460" t="s">
        <v>1067</v>
      </c>
      <c r="F3930" s="463" t="s">
        <v>1325</v>
      </c>
      <c r="G3930" s="457" t="s">
        <v>928</v>
      </c>
      <c r="H3930" s="460">
        <v>120</v>
      </c>
      <c r="I3930" s="460">
        <v>5</v>
      </c>
    </row>
    <row r="3931" spans="1:9" ht="15" customHeight="1" x14ac:dyDescent="0.25">
      <c r="A3931" s="223"/>
      <c r="B3931" s="460">
        <v>5</v>
      </c>
      <c r="C3931" s="460">
        <v>201811</v>
      </c>
      <c r="D3931" s="460">
        <v>201810</v>
      </c>
      <c r="E3931" s="460" t="s">
        <v>1067</v>
      </c>
      <c r="F3931" s="463" t="s">
        <v>1325</v>
      </c>
      <c r="G3931" s="457" t="s">
        <v>928</v>
      </c>
      <c r="H3931" s="460">
        <v>121</v>
      </c>
      <c r="I3931" s="460">
        <v>23</v>
      </c>
    </row>
    <row r="3932" spans="1:9" ht="15" customHeight="1" x14ac:dyDescent="0.25">
      <c r="A3932" s="223"/>
      <c r="B3932" s="460">
        <v>5</v>
      </c>
      <c r="C3932" s="460">
        <v>201811</v>
      </c>
      <c r="D3932" s="460">
        <v>201810</v>
      </c>
      <c r="E3932" s="460" t="s">
        <v>1067</v>
      </c>
      <c r="F3932" s="460" t="s">
        <v>1329</v>
      </c>
      <c r="G3932" s="457" t="s">
        <v>925</v>
      </c>
      <c r="H3932" s="460">
        <v>120</v>
      </c>
      <c r="I3932" s="460">
        <v>10</v>
      </c>
    </row>
    <row r="3933" spans="1:9" ht="15" customHeight="1" x14ac:dyDescent="0.25">
      <c r="A3933" s="223"/>
      <c r="B3933" s="460">
        <v>5</v>
      </c>
      <c r="C3933" s="460">
        <v>201811</v>
      </c>
      <c r="D3933" s="460">
        <v>201810</v>
      </c>
      <c r="E3933" s="460" t="s">
        <v>1067</v>
      </c>
      <c r="F3933" s="460" t="s">
        <v>1329</v>
      </c>
      <c r="G3933" s="457" t="s">
        <v>925</v>
      </c>
      <c r="H3933" s="460">
        <v>121</v>
      </c>
      <c r="I3933" s="460">
        <v>51</v>
      </c>
    </row>
    <row r="3934" spans="1:9" ht="15" customHeight="1" x14ac:dyDescent="0.25">
      <c r="A3934" s="223"/>
      <c r="B3934" s="460">
        <v>5</v>
      </c>
      <c r="C3934" s="460">
        <v>201811</v>
      </c>
      <c r="D3934" s="460">
        <v>201810</v>
      </c>
      <c r="E3934" s="460" t="s">
        <v>1067</v>
      </c>
      <c r="F3934" s="460" t="s">
        <v>1331</v>
      </c>
      <c r="G3934" s="457" t="s">
        <v>939</v>
      </c>
      <c r="H3934" s="460">
        <v>120</v>
      </c>
      <c r="I3934" s="460">
        <v>14</v>
      </c>
    </row>
    <row r="3935" spans="1:9" ht="15" customHeight="1" x14ac:dyDescent="0.25">
      <c r="A3935" s="223"/>
      <c r="B3935" s="460">
        <v>5</v>
      </c>
      <c r="C3935" s="460">
        <v>201811</v>
      </c>
      <c r="D3935" s="460">
        <v>201810</v>
      </c>
      <c r="E3935" s="460" t="s">
        <v>1067</v>
      </c>
      <c r="F3935" s="460" t="s">
        <v>1331</v>
      </c>
      <c r="G3935" s="457" t="s">
        <v>939</v>
      </c>
      <c r="H3935" s="460">
        <v>121</v>
      </c>
      <c r="I3935" s="460">
        <v>56</v>
      </c>
    </row>
    <row r="3936" spans="1:9" ht="15" customHeight="1" x14ac:dyDescent="0.25">
      <c r="A3936" s="223"/>
      <c r="B3936" s="460">
        <v>8</v>
      </c>
      <c r="C3936" s="460">
        <v>201811</v>
      </c>
      <c r="D3936" s="460">
        <v>201810</v>
      </c>
      <c r="E3936" s="460" t="s">
        <v>1068</v>
      </c>
      <c r="F3936" s="460">
        <v>19</v>
      </c>
      <c r="G3936" s="457" t="s">
        <v>940</v>
      </c>
      <c r="H3936" s="460">
        <v>121</v>
      </c>
      <c r="I3936" s="460">
        <v>23</v>
      </c>
    </row>
    <row r="3937" spans="1:9" ht="15" customHeight="1" x14ac:dyDescent="0.25">
      <c r="A3937" s="223"/>
      <c r="B3937" s="460">
        <v>8</v>
      </c>
      <c r="C3937" s="460">
        <v>201811</v>
      </c>
      <c r="D3937" s="460">
        <v>201810</v>
      </c>
      <c r="E3937" s="460" t="s">
        <v>1068</v>
      </c>
      <c r="F3937" s="460">
        <v>34</v>
      </c>
      <c r="G3937" s="457" t="s">
        <v>1024</v>
      </c>
      <c r="H3937" s="460">
        <v>120</v>
      </c>
      <c r="I3937" s="460">
        <v>-1</v>
      </c>
    </row>
    <row r="3938" spans="1:9" ht="15" customHeight="1" x14ac:dyDescent="0.25">
      <c r="A3938" s="223"/>
      <c r="B3938" s="460">
        <v>8</v>
      </c>
      <c r="C3938" s="460">
        <v>201811</v>
      </c>
      <c r="D3938" s="460">
        <v>201810</v>
      </c>
      <c r="E3938" s="460" t="s">
        <v>1068</v>
      </c>
      <c r="F3938" s="460">
        <v>34</v>
      </c>
      <c r="G3938" s="457" t="s">
        <v>1024</v>
      </c>
      <c r="H3938" s="460">
        <v>121</v>
      </c>
      <c r="I3938" s="460">
        <v>23</v>
      </c>
    </row>
    <row r="3939" spans="1:9" ht="15" customHeight="1" x14ac:dyDescent="0.25">
      <c r="A3939" s="223"/>
      <c r="B3939" s="460">
        <v>8</v>
      </c>
      <c r="C3939" s="460">
        <v>201811</v>
      </c>
      <c r="D3939" s="460">
        <v>201810</v>
      </c>
      <c r="E3939" s="460" t="s">
        <v>1068</v>
      </c>
      <c r="F3939" s="460" t="s">
        <v>1309</v>
      </c>
      <c r="G3939" s="457" t="s">
        <v>1024</v>
      </c>
      <c r="H3939" s="460">
        <v>126</v>
      </c>
      <c r="I3939" s="460">
        <v>-2</v>
      </c>
    </row>
    <row r="3940" spans="1:9" ht="15" customHeight="1" x14ac:dyDescent="0.25">
      <c r="A3940" s="223"/>
      <c r="B3940" s="460">
        <v>8</v>
      </c>
      <c r="C3940" s="460">
        <v>201811</v>
      </c>
      <c r="D3940" s="460">
        <v>201810</v>
      </c>
      <c r="E3940" s="460" t="s">
        <v>1068</v>
      </c>
      <c r="F3940" s="460">
        <v>45</v>
      </c>
      <c r="G3940" s="457" t="s">
        <v>920</v>
      </c>
      <c r="H3940" s="460">
        <v>120</v>
      </c>
      <c r="I3940" s="460">
        <v>8</v>
      </c>
    </row>
    <row r="3941" spans="1:9" ht="15" customHeight="1" x14ac:dyDescent="0.25">
      <c r="A3941" s="223"/>
      <c r="B3941" s="460">
        <v>8</v>
      </c>
      <c r="C3941" s="460">
        <v>201811</v>
      </c>
      <c r="D3941" s="460">
        <v>201810</v>
      </c>
      <c r="E3941" s="460" t="s">
        <v>1068</v>
      </c>
      <c r="F3941" s="460">
        <v>45</v>
      </c>
      <c r="G3941" s="457" t="s">
        <v>920</v>
      </c>
      <c r="H3941" s="460">
        <v>121</v>
      </c>
      <c r="I3941" s="460">
        <v>37</v>
      </c>
    </row>
    <row r="3942" spans="1:9" ht="15" customHeight="1" x14ac:dyDescent="0.25">
      <c r="A3942" s="223"/>
      <c r="B3942" s="460">
        <v>8</v>
      </c>
      <c r="C3942" s="460">
        <v>201811</v>
      </c>
      <c r="D3942" s="460">
        <v>201810</v>
      </c>
      <c r="E3942" s="460" t="s">
        <v>1068</v>
      </c>
      <c r="F3942" s="460" t="s">
        <v>1300</v>
      </c>
      <c r="G3942" s="457" t="s">
        <v>920</v>
      </c>
      <c r="H3942" s="460">
        <v>126</v>
      </c>
      <c r="I3942" s="460">
        <v>-7</v>
      </c>
    </row>
    <row r="3943" spans="1:9" ht="15" customHeight="1" x14ac:dyDescent="0.25">
      <c r="A3943" s="223"/>
      <c r="B3943" s="460">
        <v>8</v>
      </c>
      <c r="C3943" s="460">
        <v>201811</v>
      </c>
      <c r="D3943" s="460">
        <v>201810</v>
      </c>
      <c r="E3943" s="460" t="s">
        <v>1068</v>
      </c>
      <c r="F3943" s="460" t="s">
        <v>1326</v>
      </c>
      <c r="G3943" s="457" t="s">
        <v>923</v>
      </c>
      <c r="H3943" s="460">
        <v>120</v>
      </c>
      <c r="I3943" s="460">
        <v>-1</v>
      </c>
    </row>
    <row r="3944" spans="1:9" ht="15" customHeight="1" x14ac:dyDescent="0.25">
      <c r="A3944" s="223"/>
      <c r="B3944" s="460">
        <v>8</v>
      </c>
      <c r="C3944" s="460">
        <v>201811</v>
      </c>
      <c r="D3944" s="460">
        <v>201810</v>
      </c>
      <c r="E3944" s="460" t="s">
        <v>1068</v>
      </c>
      <c r="F3944" s="460" t="s">
        <v>1326</v>
      </c>
      <c r="G3944" s="457" t="s">
        <v>923</v>
      </c>
      <c r="H3944" s="460">
        <v>121</v>
      </c>
      <c r="I3944" s="460">
        <v>10</v>
      </c>
    </row>
    <row r="3945" spans="1:9" ht="15" customHeight="1" x14ac:dyDescent="0.25">
      <c r="A3945" s="223"/>
      <c r="B3945" s="460">
        <v>8</v>
      </c>
      <c r="C3945" s="460">
        <v>201811</v>
      </c>
      <c r="D3945" s="460">
        <v>201810</v>
      </c>
      <c r="E3945" s="460" t="s">
        <v>1068</v>
      </c>
      <c r="F3945" s="460">
        <v>69</v>
      </c>
      <c r="G3945" s="457" t="s">
        <v>937</v>
      </c>
      <c r="H3945" s="460">
        <v>120</v>
      </c>
      <c r="I3945" s="460">
        <v>18</v>
      </c>
    </row>
    <row r="3946" spans="1:9" ht="15" customHeight="1" x14ac:dyDescent="0.25">
      <c r="A3946" s="223"/>
      <c r="B3946" s="460">
        <v>8</v>
      </c>
      <c r="C3946" s="460">
        <v>201811</v>
      </c>
      <c r="D3946" s="460">
        <v>201810</v>
      </c>
      <c r="E3946" s="460" t="s">
        <v>1068</v>
      </c>
      <c r="F3946" s="460">
        <v>69</v>
      </c>
      <c r="G3946" s="457" t="s">
        <v>937</v>
      </c>
      <c r="H3946" s="460">
        <v>121</v>
      </c>
      <c r="I3946" s="460">
        <v>87</v>
      </c>
    </row>
    <row r="3947" spans="1:9" ht="15" customHeight="1" x14ac:dyDescent="0.25">
      <c r="A3947" s="223"/>
      <c r="B3947" s="460">
        <v>8</v>
      </c>
      <c r="C3947" s="460">
        <v>201811</v>
      </c>
      <c r="D3947" s="460">
        <v>201810</v>
      </c>
      <c r="E3947" s="460" t="s">
        <v>1068</v>
      </c>
      <c r="F3947" s="460" t="s">
        <v>1334</v>
      </c>
      <c r="G3947" s="457" t="s">
        <v>937</v>
      </c>
      <c r="H3947" s="460">
        <v>126</v>
      </c>
      <c r="I3947" s="460">
        <v>1</v>
      </c>
    </row>
    <row r="3948" spans="1:9" ht="15" customHeight="1" x14ac:dyDescent="0.25">
      <c r="A3948" s="223"/>
      <c r="B3948" s="460">
        <v>8</v>
      </c>
      <c r="C3948" s="460">
        <v>201811</v>
      </c>
      <c r="D3948" s="460">
        <v>201810</v>
      </c>
      <c r="E3948" s="460" t="s">
        <v>1068</v>
      </c>
      <c r="F3948" s="460" t="s">
        <v>1312</v>
      </c>
      <c r="G3948" s="457" t="s">
        <v>930</v>
      </c>
      <c r="H3948" s="460">
        <v>120</v>
      </c>
      <c r="I3948" s="460">
        <v>19</v>
      </c>
    </row>
    <row r="3949" spans="1:9" ht="15" customHeight="1" x14ac:dyDescent="0.25">
      <c r="A3949" s="223"/>
      <c r="B3949" s="460">
        <v>8</v>
      </c>
      <c r="C3949" s="460">
        <v>201811</v>
      </c>
      <c r="D3949" s="460">
        <v>201810</v>
      </c>
      <c r="E3949" s="460" t="s">
        <v>1068</v>
      </c>
      <c r="F3949" s="460" t="s">
        <v>1312</v>
      </c>
      <c r="G3949" s="457" t="s">
        <v>930</v>
      </c>
      <c r="H3949" s="460">
        <v>121</v>
      </c>
      <c r="I3949" s="460">
        <v>89</v>
      </c>
    </row>
    <row r="3950" spans="1:9" ht="15" customHeight="1" x14ac:dyDescent="0.25">
      <c r="A3950" s="223"/>
      <c r="B3950" s="460">
        <v>8</v>
      </c>
      <c r="C3950" s="460">
        <v>201811</v>
      </c>
      <c r="D3950" s="460">
        <v>201810</v>
      </c>
      <c r="E3950" s="460" t="s">
        <v>1068</v>
      </c>
      <c r="F3950" s="460" t="s">
        <v>1311</v>
      </c>
      <c r="G3950" s="457" t="s">
        <v>930</v>
      </c>
      <c r="H3950" s="460">
        <v>126</v>
      </c>
      <c r="I3950" s="460">
        <v>1</v>
      </c>
    </row>
    <row r="3951" spans="1:9" ht="15" customHeight="1" x14ac:dyDescent="0.25">
      <c r="A3951" s="223"/>
      <c r="B3951" s="460">
        <v>8</v>
      </c>
      <c r="C3951" s="460">
        <v>201811</v>
      </c>
      <c r="D3951" s="460">
        <v>201810</v>
      </c>
      <c r="E3951" s="460" t="s">
        <v>1068</v>
      </c>
      <c r="F3951" s="460" t="s">
        <v>1323</v>
      </c>
      <c r="G3951" s="457" t="s">
        <v>928</v>
      </c>
      <c r="H3951" s="460">
        <v>120</v>
      </c>
      <c r="I3951" s="460">
        <v>6</v>
      </c>
    </row>
    <row r="3952" spans="1:9" ht="15" customHeight="1" x14ac:dyDescent="0.25">
      <c r="A3952" s="223"/>
      <c r="B3952" s="460">
        <v>8</v>
      </c>
      <c r="C3952" s="460">
        <v>201811</v>
      </c>
      <c r="D3952" s="460">
        <v>201810</v>
      </c>
      <c r="E3952" s="460" t="s">
        <v>1068</v>
      </c>
      <c r="F3952" s="460" t="s">
        <v>1323</v>
      </c>
      <c r="G3952" s="457" t="s">
        <v>928</v>
      </c>
      <c r="H3952" s="460">
        <v>121</v>
      </c>
      <c r="I3952" s="460">
        <v>16</v>
      </c>
    </row>
    <row r="3953" spans="1:9" ht="15" customHeight="1" x14ac:dyDescent="0.25">
      <c r="A3953" s="223"/>
      <c r="B3953" s="460">
        <v>8</v>
      </c>
      <c r="C3953" s="460">
        <v>201811</v>
      </c>
      <c r="D3953" s="460">
        <v>201810</v>
      </c>
      <c r="E3953" s="460" t="s">
        <v>1068</v>
      </c>
      <c r="F3953" s="460" t="s">
        <v>1332</v>
      </c>
      <c r="G3953" s="457" t="s">
        <v>913</v>
      </c>
      <c r="H3953" s="460">
        <v>120</v>
      </c>
      <c r="I3953" s="460">
        <v>7</v>
      </c>
    </row>
    <row r="3954" spans="1:9" ht="15" customHeight="1" x14ac:dyDescent="0.25">
      <c r="A3954" s="223"/>
      <c r="B3954" s="460">
        <v>8</v>
      </c>
      <c r="C3954" s="460">
        <v>201811</v>
      </c>
      <c r="D3954" s="460">
        <v>201810</v>
      </c>
      <c r="E3954" s="460" t="s">
        <v>1068</v>
      </c>
      <c r="F3954" s="460" t="s">
        <v>1332</v>
      </c>
      <c r="G3954" s="457" t="s">
        <v>913</v>
      </c>
      <c r="H3954" s="460">
        <v>121</v>
      </c>
      <c r="I3954" s="460">
        <v>72</v>
      </c>
    </row>
    <row r="3955" spans="1:9" ht="15" customHeight="1" x14ac:dyDescent="0.25">
      <c r="A3955" s="223"/>
      <c r="B3955" s="460">
        <v>34</v>
      </c>
      <c r="C3955" s="460">
        <v>201811</v>
      </c>
      <c r="D3955" s="460">
        <v>201810</v>
      </c>
      <c r="E3955" s="460" t="s">
        <v>1069</v>
      </c>
      <c r="F3955" s="460">
        <v>33</v>
      </c>
      <c r="G3955" s="457" t="s">
        <v>1024</v>
      </c>
      <c r="H3955" s="460">
        <v>120</v>
      </c>
      <c r="I3955" s="460">
        <v>1</v>
      </c>
    </row>
    <row r="3956" spans="1:9" ht="15" customHeight="1" x14ac:dyDescent="0.25">
      <c r="A3956" s="223"/>
      <c r="B3956" s="460">
        <v>34</v>
      </c>
      <c r="C3956" s="460">
        <v>201811</v>
      </c>
      <c r="D3956" s="460">
        <v>201810</v>
      </c>
      <c r="E3956" s="460" t="s">
        <v>1069</v>
      </c>
      <c r="F3956" s="460">
        <v>33</v>
      </c>
      <c r="G3956" s="457" t="s">
        <v>1024</v>
      </c>
      <c r="H3956" s="460">
        <v>121</v>
      </c>
      <c r="I3956" s="460">
        <v>23</v>
      </c>
    </row>
    <row r="3957" spans="1:9" ht="15" customHeight="1" x14ac:dyDescent="0.25">
      <c r="A3957" s="223"/>
      <c r="B3957" s="460">
        <v>34</v>
      </c>
      <c r="C3957" s="460">
        <v>201811</v>
      </c>
      <c r="D3957" s="460">
        <v>201810</v>
      </c>
      <c r="E3957" s="460" t="s">
        <v>1069</v>
      </c>
      <c r="F3957" s="460" t="s">
        <v>1310</v>
      </c>
      <c r="G3957" s="457" t="s">
        <v>1024</v>
      </c>
      <c r="H3957" s="460">
        <v>126</v>
      </c>
      <c r="I3957" s="460">
        <v>8</v>
      </c>
    </row>
    <row r="3958" spans="1:9" ht="15" customHeight="1" x14ac:dyDescent="0.25">
      <c r="A3958" s="223"/>
      <c r="B3958" s="460">
        <v>34</v>
      </c>
      <c r="C3958" s="460">
        <v>201811</v>
      </c>
      <c r="D3958" s="460">
        <v>201810</v>
      </c>
      <c r="E3958" s="460" t="s">
        <v>1069</v>
      </c>
      <c r="F3958" s="460">
        <v>46</v>
      </c>
      <c r="G3958" s="457" t="s">
        <v>920</v>
      </c>
      <c r="H3958" s="460">
        <v>120</v>
      </c>
      <c r="I3958" s="460">
        <v>3</v>
      </c>
    </row>
    <row r="3959" spans="1:9" ht="15" customHeight="1" x14ac:dyDescent="0.25">
      <c r="A3959" s="223"/>
      <c r="B3959" s="460">
        <v>34</v>
      </c>
      <c r="C3959" s="460">
        <v>201811</v>
      </c>
      <c r="D3959" s="460">
        <v>201810</v>
      </c>
      <c r="E3959" s="460" t="s">
        <v>1069</v>
      </c>
      <c r="F3959" s="460">
        <v>46</v>
      </c>
      <c r="G3959" s="457" t="s">
        <v>920</v>
      </c>
      <c r="H3959" s="460">
        <v>121</v>
      </c>
      <c r="I3959" s="460">
        <v>17</v>
      </c>
    </row>
    <row r="3960" spans="1:9" ht="15" customHeight="1" x14ac:dyDescent="0.25">
      <c r="A3960" s="223"/>
      <c r="B3960" s="460">
        <v>34</v>
      </c>
      <c r="C3960" s="460">
        <v>201811</v>
      </c>
      <c r="D3960" s="460">
        <v>201810</v>
      </c>
      <c r="E3960" s="460" t="s">
        <v>1069</v>
      </c>
      <c r="F3960" s="460" t="s">
        <v>1303</v>
      </c>
      <c r="G3960" s="457" t="s">
        <v>920</v>
      </c>
      <c r="H3960" s="460">
        <v>126</v>
      </c>
      <c r="I3960" s="460">
        <v>-7</v>
      </c>
    </row>
    <row r="3961" spans="1:9" ht="15" customHeight="1" x14ac:dyDescent="0.25">
      <c r="A3961" s="223"/>
      <c r="B3961" s="460">
        <v>34</v>
      </c>
      <c r="C3961" s="460">
        <v>201811</v>
      </c>
      <c r="D3961" s="460">
        <v>201810</v>
      </c>
      <c r="E3961" s="460" t="s">
        <v>1069</v>
      </c>
      <c r="F3961" s="460" t="s">
        <v>1314</v>
      </c>
      <c r="G3961" s="457" t="s">
        <v>930</v>
      </c>
      <c r="H3961" s="460">
        <v>120</v>
      </c>
      <c r="I3961" s="460">
        <v>4</v>
      </c>
    </row>
    <row r="3962" spans="1:9" ht="15" customHeight="1" x14ac:dyDescent="0.25">
      <c r="A3962" s="223"/>
      <c r="B3962" s="460">
        <v>34</v>
      </c>
      <c r="C3962" s="460">
        <v>201811</v>
      </c>
      <c r="D3962" s="460">
        <v>201810</v>
      </c>
      <c r="E3962" s="460" t="s">
        <v>1069</v>
      </c>
      <c r="F3962" s="460" t="s">
        <v>1314</v>
      </c>
      <c r="G3962" s="457" t="s">
        <v>930</v>
      </c>
      <c r="H3962" s="460">
        <v>121</v>
      </c>
      <c r="I3962" s="460">
        <v>31</v>
      </c>
    </row>
    <row r="3963" spans="1:9" ht="15" customHeight="1" x14ac:dyDescent="0.25">
      <c r="A3963" s="223"/>
      <c r="B3963" s="460">
        <v>34</v>
      </c>
      <c r="C3963" s="460">
        <v>201811</v>
      </c>
      <c r="D3963" s="460">
        <v>201810</v>
      </c>
      <c r="E3963" s="460" t="s">
        <v>1069</v>
      </c>
      <c r="F3963" s="463" t="s">
        <v>1313</v>
      </c>
      <c r="G3963" s="457" t="s">
        <v>930</v>
      </c>
      <c r="H3963" s="460">
        <v>126</v>
      </c>
      <c r="I3963" s="460">
        <v>-5</v>
      </c>
    </row>
    <row r="3964" spans="1:9" ht="15" customHeight="1" x14ac:dyDescent="0.25">
      <c r="A3964" s="223"/>
      <c r="B3964" s="460">
        <v>34</v>
      </c>
      <c r="C3964" s="460">
        <v>201811</v>
      </c>
      <c r="D3964" s="460">
        <v>201810</v>
      </c>
      <c r="E3964" s="460" t="s">
        <v>1069</v>
      </c>
      <c r="F3964" s="463" t="s">
        <v>1324</v>
      </c>
      <c r="G3964" s="457" t="s">
        <v>928</v>
      </c>
      <c r="H3964" s="460">
        <v>120</v>
      </c>
      <c r="I3964" s="460">
        <v>-2</v>
      </c>
    </row>
    <row r="3965" spans="1:9" ht="15" customHeight="1" x14ac:dyDescent="0.25">
      <c r="A3965" s="223"/>
      <c r="B3965" s="460">
        <v>34</v>
      </c>
      <c r="C3965" s="460">
        <v>201811</v>
      </c>
      <c r="D3965" s="460">
        <v>201810</v>
      </c>
      <c r="E3965" s="460" t="s">
        <v>1069</v>
      </c>
      <c r="F3965" s="463" t="s">
        <v>1324</v>
      </c>
      <c r="G3965" s="457" t="s">
        <v>928</v>
      </c>
      <c r="H3965" s="460">
        <v>121</v>
      </c>
      <c r="I3965" s="460">
        <v>20</v>
      </c>
    </row>
    <row r="3966" spans="1:9" ht="15" customHeight="1" x14ac:dyDescent="0.25">
      <c r="A3966" s="223"/>
      <c r="B3966" s="460">
        <v>34</v>
      </c>
      <c r="C3966" s="460">
        <v>201811</v>
      </c>
      <c r="D3966" s="460">
        <v>201810</v>
      </c>
      <c r="E3966" s="460" t="s">
        <v>1069</v>
      </c>
      <c r="F3966" s="460" t="s">
        <v>1306</v>
      </c>
      <c r="G3966" s="457" t="s">
        <v>941</v>
      </c>
      <c r="H3966" s="460">
        <v>120</v>
      </c>
      <c r="I3966" s="460">
        <v>10</v>
      </c>
    </row>
    <row r="3967" spans="1:9" ht="15" customHeight="1" x14ac:dyDescent="0.25">
      <c r="A3967" s="223"/>
      <c r="B3967" s="460">
        <v>34</v>
      </c>
      <c r="C3967" s="460">
        <v>201811</v>
      </c>
      <c r="D3967" s="460">
        <v>201810</v>
      </c>
      <c r="E3967" s="460" t="s">
        <v>1069</v>
      </c>
      <c r="F3967" s="460" t="s">
        <v>1306</v>
      </c>
      <c r="G3967" s="457" t="s">
        <v>941</v>
      </c>
      <c r="H3967" s="460">
        <v>121</v>
      </c>
      <c r="I3967" s="460">
        <v>100</v>
      </c>
    </row>
    <row r="3968" spans="1:9" ht="15" customHeight="1" x14ac:dyDescent="0.25">
      <c r="A3968" s="223"/>
      <c r="B3968" s="460">
        <v>34</v>
      </c>
      <c r="C3968" s="460">
        <v>201811</v>
      </c>
      <c r="D3968" s="460">
        <v>201810</v>
      </c>
      <c r="E3968" s="460" t="s">
        <v>1069</v>
      </c>
      <c r="F3968" s="460" t="s">
        <v>1305</v>
      </c>
      <c r="G3968" s="457" t="s">
        <v>941</v>
      </c>
      <c r="H3968" s="460">
        <v>126</v>
      </c>
      <c r="I3968" s="460">
        <v>-5</v>
      </c>
    </row>
    <row r="3969" spans="1:9" ht="15" customHeight="1" x14ac:dyDescent="0.25">
      <c r="A3969" s="223"/>
      <c r="B3969" s="460">
        <v>34</v>
      </c>
      <c r="C3969" s="460">
        <v>201811</v>
      </c>
      <c r="D3969" s="460">
        <v>201810</v>
      </c>
      <c r="E3969" s="460" t="s">
        <v>1069</v>
      </c>
      <c r="F3969" s="460" t="s">
        <v>1320</v>
      </c>
      <c r="G3969" s="457" t="s">
        <v>1003</v>
      </c>
      <c r="H3969" s="460">
        <v>120</v>
      </c>
      <c r="I3969" s="460">
        <v>1</v>
      </c>
    </row>
    <row r="3970" spans="1:9" ht="15" customHeight="1" x14ac:dyDescent="0.25">
      <c r="A3970" s="223"/>
      <c r="B3970" s="460">
        <v>34</v>
      </c>
      <c r="C3970" s="460">
        <v>201811</v>
      </c>
      <c r="D3970" s="460">
        <v>201810</v>
      </c>
      <c r="E3970" s="460" t="s">
        <v>1069</v>
      </c>
      <c r="F3970" s="460" t="s">
        <v>1320</v>
      </c>
      <c r="G3970" s="457" t="s">
        <v>1003</v>
      </c>
      <c r="H3970" s="460">
        <v>121</v>
      </c>
      <c r="I3970" s="460">
        <v>42</v>
      </c>
    </row>
    <row r="3971" spans="1:9" ht="15" customHeight="1" x14ac:dyDescent="0.25">
      <c r="A3971" s="223"/>
      <c r="B3971" s="460">
        <v>34</v>
      </c>
      <c r="C3971" s="460">
        <v>201811</v>
      </c>
      <c r="D3971" s="460">
        <v>201810</v>
      </c>
      <c r="E3971" s="460" t="s">
        <v>1069</v>
      </c>
      <c r="F3971" s="463" t="s">
        <v>1319</v>
      </c>
      <c r="G3971" s="457" t="s">
        <v>1003</v>
      </c>
      <c r="H3971" s="460">
        <v>126</v>
      </c>
      <c r="I3971" s="460">
        <v>1</v>
      </c>
    </row>
    <row r="3972" spans="1:9" ht="15" customHeight="1" x14ac:dyDescent="0.25">
      <c r="A3972" s="223"/>
      <c r="B3972" s="460">
        <v>36</v>
      </c>
      <c r="C3972" s="460">
        <v>201811</v>
      </c>
      <c r="D3972" s="460">
        <v>201810</v>
      </c>
      <c r="E3972" s="460" t="s">
        <v>1070</v>
      </c>
      <c r="F3972" s="463" t="s">
        <v>1336</v>
      </c>
      <c r="G3972" s="457" t="s">
        <v>937</v>
      </c>
      <c r="H3972" s="460">
        <v>120</v>
      </c>
      <c r="I3972" s="460">
        <v>2</v>
      </c>
    </row>
    <row r="3973" spans="1:9" ht="15" customHeight="1" x14ac:dyDescent="0.25">
      <c r="A3973" s="223"/>
      <c r="B3973" s="460">
        <v>36</v>
      </c>
      <c r="C3973" s="460">
        <v>201811</v>
      </c>
      <c r="D3973" s="460">
        <v>201810</v>
      </c>
      <c r="E3973" s="460" t="s">
        <v>1070</v>
      </c>
      <c r="F3973" s="463" t="s">
        <v>1336</v>
      </c>
      <c r="G3973" s="457" t="s">
        <v>937</v>
      </c>
      <c r="H3973" s="460">
        <v>121</v>
      </c>
      <c r="I3973" s="460">
        <v>36</v>
      </c>
    </row>
    <row r="3974" spans="1:9" ht="15" customHeight="1" x14ac:dyDescent="0.25">
      <c r="A3974" s="223"/>
      <c r="B3974" s="460">
        <v>36</v>
      </c>
      <c r="C3974" s="460">
        <v>201811</v>
      </c>
      <c r="D3974" s="460">
        <v>201810</v>
      </c>
      <c r="E3974" s="460" t="s">
        <v>1070</v>
      </c>
      <c r="F3974" s="460" t="s">
        <v>1318</v>
      </c>
      <c r="G3974" s="457" t="s">
        <v>1003</v>
      </c>
      <c r="H3974" s="460">
        <v>120</v>
      </c>
      <c r="I3974" s="460">
        <v>7</v>
      </c>
    </row>
    <row r="3975" spans="1:9" ht="15" customHeight="1" x14ac:dyDescent="0.25">
      <c r="A3975" s="223"/>
      <c r="B3975" s="460">
        <v>36</v>
      </c>
      <c r="C3975" s="460">
        <v>201811</v>
      </c>
      <c r="D3975" s="460">
        <v>201810</v>
      </c>
      <c r="E3975" s="460" t="s">
        <v>1070</v>
      </c>
      <c r="F3975" s="460" t="s">
        <v>1318</v>
      </c>
      <c r="G3975" s="457" t="s">
        <v>1003</v>
      </c>
      <c r="H3975" s="460">
        <v>121</v>
      </c>
      <c r="I3975" s="460">
        <v>56</v>
      </c>
    </row>
    <row r="3976" spans="1:9" ht="15" customHeight="1" x14ac:dyDescent="0.25">
      <c r="A3976" s="223"/>
      <c r="B3976" s="460">
        <v>36</v>
      </c>
      <c r="C3976" s="460">
        <v>201811</v>
      </c>
      <c r="D3976" s="460">
        <v>201810</v>
      </c>
      <c r="E3976" s="460" t="s">
        <v>1070</v>
      </c>
      <c r="F3976" s="460" t="s">
        <v>1317</v>
      </c>
      <c r="G3976" s="457" t="s">
        <v>1003</v>
      </c>
      <c r="H3976" s="460">
        <v>126</v>
      </c>
      <c r="I3976" s="460">
        <v>4</v>
      </c>
    </row>
    <row r="3977" spans="1:9" ht="15" customHeight="1" x14ac:dyDescent="0.25">
      <c r="A3977" s="223"/>
      <c r="B3977" s="460">
        <v>36</v>
      </c>
      <c r="C3977" s="460">
        <v>201811</v>
      </c>
      <c r="D3977" s="460">
        <v>201810</v>
      </c>
      <c r="E3977" s="460" t="s">
        <v>1070</v>
      </c>
      <c r="F3977" s="460" t="s">
        <v>1330</v>
      </c>
      <c r="G3977" s="457" t="s">
        <v>939</v>
      </c>
      <c r="H3977" s="460">
        <v>120</v>
      </c>
      <c r="I3977" s="460">
        <v>4</v>
      </c>
    </row>
    <row r="3978" spans="1:9" ht="15" customHeight="1" x14ac:dyDescent="0.25">
      <c r="A3978" s="223"/>
      <c r="B3978" s="223">
        <v>36</v>
      </c>
      <c r="C3978" s="223">
        <v>201811</v>
      </c>
      <c r="D3978" s="223">
        <v>201810</v>
      </c>
      <c r="E3978" s="223" t="s">
        <v>1070</v>
      </c>
      <c r="F3978" s="224" t="s">
        <v>1330</v>
      </c>
      <c r="G3978" s="457" t="s">
        <v>939</v>
      </c>
      <c r="H3978" s="223">
        <v>121</v>
      </c>
      <c r="I3978" s="223">
        <v>62</v>
      </c>
    </row>
    <row r="3979" spans="1:9" ht="15" customHeight="1" x14ac:dyDescent="0.25">
      <c r="A3979" s="450"/>
      <c r="B3979" s="451">
        <v>4</v>
      </c>
      <c r="C3979" s="451">
        <v>201810</v>
      </c>
      <c r="D3979" s="450">
        <v>201810</v>
      </c>
      <c r="E3979" s="450" t="s">
        <v>1066</v>
      </c>
      <c r="F3979" s="450">
        <v>47</v>
      </c>
      <c r="G3979" s="457" t="s">
        <v>920</v>
      </c>
      <c r="H3979" s="450">
        <v>120</v>
      </c>
      <c r="I3979" s="450">
        <v>285</v>
      </c>
    </row>
    <row r="3980" spans="1:9" ht="15" customHeight="1" x14ac:dyDescent="0.25">
      <c r="A3980" s="450"/>
      <c r="B3980" s="451">
        <v>4</v>
      </c>
      <c r="C3980" s="451">
        <v>201810</v>
      </c>
      <c r="D3980" s="450">
        <v>201810</v>
      </c>
      <c r="E3980" s="450" t="s">
        <v>1066</v>
      </c>
      <c r="F3980" s="450">
        <v>47</v>
      </c>
      <c r="G3980" s="457" t="s">
        <v>920</v>
      </c>
      <c r="H3980" s="450">
        <v>121</v>
      </c>
      <c r="I3980" s="450">
        <v>1436</v>
      </c>
    </row>
    <row r="3981" spans="1:9" ht="15" customHeight="1" x14ac:dyDescent="0.25">
      <c r="A3981" s="450"/>
      <c r="B3981" s="451">
        <v>4</v>
      </c>
      <c r="C3981" s="451">
        <v>201810</v>
      </c>
      <c r="D3981" s="450">
        <v>201810</v>
      </c>
      <c r="E3981" s="450" t="s">
        <v>1066</v>
      </c>
      <c r="F3981" s="450" t="s">
        <v>1304</v>
      </c>
      <c r="G3981" s="457" t="s">
        <v>920</v>
      </c>
      <c r="H3981" s="450">
        <v>126</v>
      </c>
      <c r="I3981" s="450">
        <v>336</v>
      </c>
    </row>
    <row r="3982" spans="1:9" ht="15" customHeight="1" x14ac:dyDescent="0.25">
      <c r="A3982" s="450"/>
      <c r="B3982" s="451">
        <v>4</v>
      </c>
      <c r="C3982" s="451">
        <v>201810</v>
      </c>
      <c r="D3982" s="450">
        <v>201810</v>
      </c>
      <c r="E3982" s="450" t="s">
        <v>1066</v>
      </c>
      <c r="F3982" s="450" t="s">
        <v>1327</v>
      </c>
      <c r="G3982" s="457" t="s">
        <v>923</v>
      </c>
      <c r="H3982" s="450">
        <v>120</v>
      </c>
      <c r="I3982" s="450">
        <v>92</v>
      </c>
    </row>
    <row r="3983" spans="1:9" ht="15" customHeight="1" x14ac:dyDescent="0.25">
      <c r="A3983" s="450"/>
      <c r="B3983" s="451">
        <v>4</v>
      </c>
      <c r="C3983" s="451">
        <v>201810</v>
      </c>
      <c r="D3983" s="450">
        <v>201810</v>
      </c>
      <c r="E3983" s="450" t="s">
        <v>1066</v>
      </c>
      <c r="F3983" s="450" t="s">
        <v>1327</v>
      </c>
      <c r="G3983" s="457" t="s">
        <v>923</v>
      </c>
      <c r="H3983" s="450">
        <v>121</v>
      </c>
      <c r="I3983" s="450">
        <v>651</v>
      </c>
    </row>
    <row r="3984" spans="1:9" ht="15" customHeight="1" x14ac:dyDescent="0.25">
      <c r="A3984" s="450"/>
      <c r="B3984" s="451">
        <v>4</v>
      </c>
      <c r="C3984" s="451">
        <v>201810</v>
      </c>
      <c r="D3984" s="450">
        <v>201810</v>
      </c>
      <c r="E3984" s="450" t="s">
        <v>1066</v>
      </c>
      <c r="F3984" s="450">
        <v>86</v>
      </c>
      <c r="G3984" s="457" t="s">
        <v>935</v>
      </c>
      <c r="H3984" s="450">
        <v>120</v>
      </c>
      <c r="I3984" s="450">
        <v>79</v>
      </c>
    </row>
    <row r="3985" spans="1:9" ht="15" customHeight="1" x14ac:dyDescent="0.25">
      <c r="A3985" s="450"/>
      <c r="B3985" s="451">
        <v>4</v>
      </c>
      <c r="C3985" s="451">
        <v>201810</v>
      </c>
      <c r="D3985" s="450">
        <v>201810</v>
      </c>
      <c r="E3985" s="450" t="s">
        <v>1066</v>
      </c>
      <c r="F3985" s="450">
        <v>86</v>
      </c>
      <c r="G3985" s="457" t="s">
        <v>935</v>
      </c>
      <c r="H3985" s="450">
        <v>121</v>
      </c>
      <c r="I3985" s="450">
        <v>819</v>
      </c>
    </row>
    <row r="3986" spans="1:9" ht="15" customHeight="1" x14ac:dyDescent="0.25">
      <c r="A3986" s="450"/>
      <c r="B3986" s="451">
        <v>4</v>
      </c>
      <c r="C3986" s="451">
        <v>201810</v>
      </c>
      <c r="D3986" s="450">
        <v>201810</v>
      </c>
      <c r="E3986" s="450" t="s">
        <v>1066</v>
      </c>
      <c r="F3986" s="450" t="s">
        <v>1308</v>
      </c>
      <c r="G3986" s="457" t="s">
        <v>941</v>
      </c>
      <c r="H3986" s="450">
        <v>120</v>
      </c>
      <c r="I3986" s="450">
        <v>298</v>
      </c>
    </row>
    <row r="3987" spans="1:9" ht="15" customHeight="1" x14ac:dyDescent="0.25">
      <c r="A3987" s="450"/>
      <c r="B3987" s="451">
        <v>4</v>
      </c>
      <c r="C3987" s="451">
        <v>201810</v>
      </c>
      <c r="D3987" s="450">
        <v>201810</v>
      </c>
      <c r="E3987" s="450" t="s">
        <v>1066</v>
      </c>
      <c r="F3987" s="450" t="s">
        <v>1308</v>
      </c>
      <c r="G3987" s="457" t="s">
        <v>941</v>
      </c>
      <c r="H3987" s="450">
        <v>121</v>
      </c>
      <c r="I3987" s="450">
        <v>1613</v>
      </c>
    </row>
    <row r="3988" spans="1:9" ht="15" customHeight="1" x14ac:dyDescent="0.25">
      <c r="A3988" s="450"/>
      <c r="B3988" s="451">
        <v>4</v>
      </c>
      <c r="C3988" s="451">
        <v>201810</v>
      </c>
      <c r="D3988" s="450">
        <v>201810</v>
      </c>
      <c r="E3988" s="450" t="s">
        <v>1066</v>
      </c>
      <c r="F3988" s="450" t="s">
        <v>1307</v>
      </c>
      <c r="G3988" s="457" t="s">
        <v>941</v>
      </c>
      <c r="H3988" s="450">
        <v>126</v>
      </c>
      <c r="I3988" s="450">
        <v>299</v>
      </c>
    </row>
    <row r="3989" spans="1:9" ht="15" customHeight="1" x14ac:dyDescent="0.25">
      <c r="A3989" s="450"/>
      <c r="B3989" s="451">
        <v>4</v>
      </c>
      <c r="C3989" s="451">
        <v>201810</v>
      </c>
      <c r="D3989" s="450">
        <v>201810</v>
      </c>
      <c r="E3989" s="450" t="s">
        <v>1066</v>
      </c>
      <c r="F3989" s="450" t="s">
        <v>1328</v>
      </c>
      <c r="G3989" s="457" t="s">
        <v>925</v>
      </c>
      <c r="H3989" s="450">
        <v>120</v>
      </c>
      <c r="I3989" s="450">
        <v>232</v>
      </c>
    </row>
    <row r="3990" spans="1:9" ht="15" customHeight="1" x14ac:dyDescent="0.25">
      <c r="A3990" s="450"/>
      <c r="B3990" s="451">
        <v>4</v>
      </c>
      <c r="C3990" s="451">
        <v>201810</v>
      </c>
      <c r="D3990" s="450">
        <v>201810</v>
      </c>
      <c r="E3990" s="450" t="s">
        <v>1066</v>
      </c>
      <c r="F3990" s="450" t="s">
        <v>1328</v>
      </c>
      <c r="G3990" s="457" t="s">
        <v>925</v>
      </c>
      <c r="H3990" s="450">
        <v>121</v>
      </c>
      <c r="I3990" s="450">
        <v>1844</v>
      </c>
    </row>
    <row r="3991" spans="1:9" ht="15" customHeight="1" x14ac:dyDescent="0.25">
      <c r="A3991" s="450"/>
      <c r="B3991" s="451">
        <v>4</v>
      </c>
      <c r="C3991" s="451">
        <v>201810</v>
      </c>
      <c r="D3991" s="450">
        <v>201810</v>
      </c>
      <c r="E3991" s="450" t="s">
        <v>1066</v>
      </c>
      <c r="F3991" s="450" t="s">
        <v>1322</v>
      </c>
      <c r="G3991" s="457" t="s">
        <v>1003</v>
      </c>
      <c r="H3991" s="450">
        <v>120</v>
      </c>
      <c r="I3991" s="450">
        <v>89</v>
      </c>
    </row>
    <row r="3992" spans="1:9" ht="15" customHeight="1" x14ac:dyDescent="0.25">
      <c r="A3992" s="450"/>
      <c r="B3992" s="451">
        <v>4</v>
      </c>
      <c r="C3992" s="451">
        <v>201810</v>
      </c>
      <c r="D3992" s="450">
        <v>201810</v>
      </c>
      <c r="E3992" s="450" t="s">
        <v>1066</v>
      </c>
      <c r="F3992" s="450" t="s">
        <v>1322</v>
      </c>
      <c r="G3992" s="457" t="s">
        <v>1003</v>
      </c>
      <c r="H3992" s="450">
        <v>121</v>
      </c>
      <c r="I3992" s="450">
        <v>854</v>
      </c>
    </row>
    <row r="3993" spans="1:9" ht="15" customHeight="1" x14ac:dyDescent="0.25">
      <c r="A3993" s="450"/>
      <c r="B3993" s="451">
        <v>4</v>
      </c>
      <c r="C3993" s="451">
        <v>201810</v>
      </c>
      <c r="D3993" s="450">
        <v>201810</v>
      </c>
      <c r="E3993" s="450" t="s">
        <v>1066</v>
      </c>
      <c r="F3993" s="450" t="s">
        <v>1321</v>
      </c>
      <c r="G3993" s="457" t="s">
        <v>1003</v>
      </c>
      <c r="H3993" s="450">
        <v>126</v>
      </c>
      <c r="I3993" s="450">
        <v>128</v>
      </c>
    </row>
    <row r="3994" spans="1:9" ht="15" customHeight="1" x14ac:dyDescent="0.25">
      <c r="A3994" s="450"/>
      <c r="B3994" s="451">
        <v>4</v>
      </c>
      <c r="C3994" s="451">
        <v>201810</v>
      </c>
      <c r="D3994" s="450">
        <v>201810</v>
      </c>
      <c r="E3994" s="450" t="s">
        <v>1066</v>
      </c>
      <c r="F3994" s="450" t="s">
        <v>1333</v>
      </c>
      <c r="G3994" s="457" t="s">
        <v>913</v>
      </c>
      <c r="H3994" s="450">
        <v>120</v>
      </c>
      <c r="I3994" s="450">
        <v>237</v>
      </c>
    </row>
    <row r="3995" spans="1:9" ht="15" customHeight="1" x14ac:dyDescent="0.25">
      <c r="A3995" s="450"/>
      <c r="B3995" s="451">
        <v>4</v>
      </c>
      <c r="C3995" s="451">
        <v>201810</v>
      </c>
      <c r="D3995" s="450">
        <v>201810</v>
      </c>
      <c r="E3995" s="450" t="s">
        <v>1066</v>
      </c>
      <c r="F3995" s="450" t="s">
        <v>1333</v>
      </c>
      <c r="G3995" s="457" t="s">
        <v>913</v>
      </c>
      <c r="H3995" s="450">
        <v>121</v>
      </c>
      <c r="I3995" s="450">
        <v>2246</v>
      </c>
    </row>
    <row r="3996" spans="1:9" ht="15" customHeight="1" x14ac:dyDescent="0.25">
      <c r="A3996" s="450"/>
      <c r="B3996" s="451">
        <v>5</v>
      </c>
      <c r="C3996" s="451">
        <v>201810</v>
      </c>
      <c r="D3996" s="450">
        <v>201810</v>
      </c>
      <c r="E3996" s="450" t="s">
        <v>1067</v>
      </c>
      <c r="F3996" s="450">
        <v>18</v>
      </c>
      <c r="G3996" s="457" t="s">
        <v>940</v>
      </c>
      <c r="H3996" s="450">
        <v>120</v>
      </c>
      <c r="I3996" s="450">
        <v>190</v>
      </c>
    </row>
    <row r="3997" spans="1:9" ht="15" customHeight="1" x14ac:dyDescent="0.25">
      <c r="A3997" s="450"/>
      <c r="B3997" s="451">
        <v>5</v>
      </c>
      <c r="C3997" s="451">
        <v>201810</v>
      </c>
      <c r="D3997" s="450">
        <v>201810</v>
      </c>
      <c r="E3997" s="450" t="s">
        <v>1067</v>
      </c>
      <c r="F3997" s="450">
        <v>18</v>
      </c>
      <c r="G3997" s="457" t="s">
        <v>940</v>
      </c>
      <c r="H3997" s="450">
        <v>121</v>
      </c>
      <c r="I3997" s="450">
        <v>1612</v>
      </c>
    </row>
    <row r="3998" spans="1:9" ht="15" customHeight="1" x14ac:dyDescent="0.25">
      <c r="A3998" s="450"/>
      <c r="B3998" s="451">
        <v>5</v>
      </c>
      <c r="C3998" s="451">
        <v>201810</v>
      </c>
      <c r="D3998" s="450">
        <v>201810</v>
      </c>
      <c r="E3998" s="450" t="s">
        <v>1067</v>
      </c>
      <c r="F3998" s="450" t="s">
        <v>1315</v>
      </c>
      <c r="G3998" s="457" t="s">
        <v>930</v>
      </c>
      <c r="H3998" s="450">
        <v>126</v>
      </c>
      <c r="I3998" s="450">
        <v>587</v>
      </c>
    </row>
    <row r="3999" spans="1:9" ht="15" customHeight="1" x14ac:dyDescent="0.25">
      <c r="A3999" s="450"/>
      <c r="B3999" s="451">
        <v>5</v>
      </c>
      <c r="C3999" s="451">
        <v>201810</v>
      </c>
      <c r="D3999" s="450">
        <v>201810</v>
      </c>
      <c r="E3999" s="450" t="s">
        <v>1067</v>
      </c>
      <c r="F3999" s="450" t="s">
        <v>1316</v>
      </c>
      <c r="G3999" s="457" t="s">
        <v>930</v>
      </c>
      <c r="H3999" s="450">
        <v>120</v>
      </c>
      <c r="I3999" s="450">
        <v>374</v>
      </c>
    </row>
    <row r="4000" spans="1:9" ht="15" customHeight="1" x14ac:dyDescent="0.25">
      <c r="A4000" s="450"/>
      <c r="B4000" s="451">
        <v>5</v>
      </c>
      <c r="C4000" s="451">
        <v>201810</v>
      </c>
      <c r="D4000" s="450">
        <v>201810</v>
      </c>
      <c r="E4000" s="450" t="s">
        <v>1067</v>
      </c>
      <c r="F4000" s="450" t="s">
        <v>1316</v>
      </c>
      <c r="G4000" s="457" t="s">
        <v>930</v>
      </c>
      <c r="H4000" s="450">
        <v>121</v>
      </c>
      <c r="I4000" s="450">
        <v>2471</v>
      </c>
    </row>
    <row r="4001" spans="1:9" ht="15" customHeight="1" x14ac:dyDescent="0.25">
      <c r="A4001" s="450"/>
      <c r="B4001" s="451">
        <v>5</v>
      </c>
      <c r="C4001" s="451">
        <v>201810</v>
      </c>
      <c r="D4001" s="450">
        <v>201810</v>
      </c>
      <c r="E4001" s="450" t="s">
        <v>1067</v>
      </c>
      <c r="F4001" s="450">
        <v>85</v>
      </c>
      <c r="G4001" s="457" t="s">
        <v>935</v>
      </c>
      <c r="H4001" s="450">
        <v>120</v>
      </c>
      <c r="I4001" s="450">
        <v>88</v>
      </c>
    </row>
    <row r="4002" spans="1:9" ht="15" customHeight="1" x14ac:dyDescent="0.25">
      <c r="A4002" s="450"/>
      <c r="B4002" s="451">
        <v>5</v>
      </c>
      <c r="C4002" s="451">
        <v>201810</v>
      </c>
      <c r="D4002" s="450">
        <v>201810</v>
      </c>
      <c r="E4002" s="450" t="s">
        <v>1067</v>
      </c>
      <c r="F4002" s="450">
        <v>85</v>
      </c>
      <c r="G4002" s="457" t="s">
        <v>935</v>
      </c>
      <c r="H4002" s="450">
        <v>121</v>
      </c>
      <c r="I4002" s="450">
        <v>899</v>
      </c>
    </row>
    <row r="4003" spans="1:9" ht="15" customHeight="1" x14ac:dyDescent="0.25">
      <c r="A4003" s="450"/>
      <c r="B4003" s="451">
        <v>5</v>
      </c>
      <c r="C4003" s="451">
        <v>201810</v>
      </c>
      <c r="D4003" s="450">
        <v>201810</v>
      </c>
      <c r="E4003" s="450" t="s">
        <v>1067</v>
      </c>
      <c r="F4003" s="457" t="s">
        <v>1325</v>
      </c>
      <c r="G4003" s="457" t="s">
        <v>928</v>
      </c>
      <c r="H4003" s="450">
        <v>120</v>
      </c>
      <c r="I4003" s="450">
        <v>65</v>
      </c>
    </row>
    <row r="4004" spans="1:9" ht="15" customHeight="1" x14ac:dyDescent="0.25">
      <c r="A4004" s="450"/>
      <c r="B4004" s="451">
        <v>5</v>
      </c>
      <c r="C4004" s="451">
        <v>201810</v>
      </c>
      <c r="D4004" s="450">
        <v>201810</v>
      </c>
      <c r="E4004" s="450" t="s">
        <v>1067</v>
      </c>
      <c r="F4004" s="450" t="s">
        <v>1325</v>
      </c>
      <c r="G4004" s="457" t="s">
        <v>928</v>
      </c>
      <c r="H4004" s="450">
        <v>121</v>
      </c>
      <c r="I4004" s="450">
        <v>605</v>
      </c>
    </row>
    <row r="4005" spans="1:9" ht="15" customHeight="1" x14ac:dyDescent="0.25">
      <c r="A4005" s="450"/>
      <c r="B4005" s="451">
        <v>5</v>
      </c>
      <c r="C4005" s="451">
        <v>201810</v>
      </c>
      <c r="D4005" s="450">
        <v>201810</v>
      </c>
      <c r="E4005" s="450" t="s">
        <v>1067</v>
      </c>
      <c r="F4005" s="450" t="s">
        <v>1329</v>
      </c>
      <c r="G4005" s="457" t="s">
        <v>925</v>
      </c>
      <c r="H4005" s="450">
        <v>120</v>
      </c>
      <c r="I4005" s="450">
        <v>211</v>
      </c>
    </row>
    <row r="4006" spans="1:9" ht="15" customHeight="1" x14ac:dyDescent="0.25">
      <c r="A4006" s="450"/>
      <c r="B4006" s="451">
        <v>5</v>
      </c>
      <c r="C4006" s="451">
        <v>201810</v>
      </c>
      <c r="D4006" s="450">
        <v>201810</v>
      </c>
      <c r="E4006" s="450" t="s">
        <v>1067</v>
      </c>
      <c r="F4006" s="450" t="s">
        <v>1329</v>
      </c>
      <c r="G4006" s="457" t="s">
        <v>925</v>
      </c>
      <c r="H4006" s="450">
        <v>121</v>
      </c>
      <c r="I4006" s="450">
        <v>2118</v>
      </c>
    </row>
    <row r="4007" spans="1:9" ht="15" customHeight="1" x14ac:dyDescent="0.25">
      <c r="A4007" s="450"/>
      <c r="B4007" s="451">
        <v>5</v>
      </c>
      <c r="C4007" s="451">
        <v>201810</v>
      </c>
      <c r="D4007" s="450">
        <v>201810</v>
      </c>
      <c r="E4007" s="450" t="s">
        <v>1067</v>
      </c>
      <c r="F4007" s="450" t="s">
        <v>1331</v>
      </c>
      <c r="G4007" s="457" t="s">
        <v>939</v>
      </c>
      <c r="H4007" s="450">
        <v>120</v>
      </c>
      <c r="I4007" s="450">
        <v>305</v>
      </c>
    </row>
    <row r="4008" spans="1:9" ht="15" customHeight="1" x14ac:dyDescent="0.25">
      <c r="A4008" s="450"/>
      <c r="B4008" s="451">
        <v>5</v>
      </c>
      <c r="C4008" s="451">
        <v>201810</v>
      </c>
      <c r="D4008" s="450">
        <v>201810</v>
      </c>
      <c r="E4008" s="450" t="s">
        <v>1067</v>
      </c>
      <c r="F4008" s="450" t="s">
        <v>1331</v>
      </c>
      <c r="G4008" s="457" t="s">
        <v>939</v>
      </c>
      <c r="H4008" s="450">
        <v>121</v>
      </c>
      <c r="I4008" s="450">
        <v>3137</v>
      </c>
    </row>
    <row r="4009" spans="1:9" ht="15" customHeight="1" x14ac:dyDescent="0.25">
      <c r="A4009" s="450"/>
      <c r="B4009" s="451">
        <v>8</v>
      </c>
      <c r="C4009" s="451">
        <v>201810</v>
      </c>
      <c r="D4009" s="450">
        <v>201810</v>
      </c>
      <c r="E4009" s="450" t="s">
        <v>1068</v>
      </c>
      <c r="F4009" s="450">
        <v>19</v>
      </c>
      <c r="G4009" s="457" t="s">
        <v>940</v>
      </c>
      <c r="H4009" s="450">
        <v>120</v>
      </c>
      <c r="I4009" s="450">
        <v>149</v>
      </c>
    </row>
    <row r="4010" spans="1:9" ht="15" customHeight="1" x14ac:dyDescent="0.25">
      <c r="A4010" s="450"/>
      <c r="B4010" s="451">
        <v>8</v>
      </c>
      <c r="C4010" s="451">
        <v>201810</v>
      </c>
      <c r="D4010" s="450">
        <v>201810</v>
      </c>
      <c r="E4010" s="450" t="s">
        <v>1068</v>
      </c>
      <c r="F4010" s="450">
        <v>19</v>
      </c>
      <c r="G4010" s="457" t="s">
        <v>940</v>
      </c>
      <c r="H4010" s="450">
        <v>121</v>
      </c>
      <c r="I4010" s="450">
        <v>1194</v>
      </c>
    </row>
    <row r="4011" spans="1:9" ht="15" customHeight="1" x14ac:dyDescent="0.25">
      <c r="A4011" s="450"/>
      <c r="B4011" s="451">
        <v>8</v>
      </c>
      <c r="C4011" s="451">
        <v>201810</v>
      </c>
      <c r="D4011" s="450">
        <v>201810</v>
      </c>
      <c r="E4011" s="450" t="s">
        <v>1068</v>
      </c>
      <c r="F4011" s="450">
        <v>34</v>
      </c>
      <c r="G4011" s="457" t="s">
        <v>1024</v>
      </c>
      <c r="H4011" s="450">
        <v>120</v>
      </c>
      <c r="I4011" s="450">
        <v>32</v>
      </c>
    </row>
    <row r="4012" spans="1:9" ht="15" customHeight="1" x14ac:dyDescent="0.25">
      <c r="A4012" s="450"/>
      <c r="B4012" s="451">
        <v>8</v>
      </c>
      <c r="C4012" s="451">
        <v>201810</v>
      </c>
      <c r="D4012" s="450">
        <v>201810</v>
      </c>
      <c r="E4012" s="450" t="s">
        <v>1068</v>
      </c>
      <c r="F4012" s="450">
        <v>34</v>
      </c>
      <c r="G4012" s="457" t="s">
        <v>1024</v>
      </c>
      <c r="H4012" s="450">
        <v>121</v>
      </c>
      <c r="I4012" s="450">
        <v>248</v>
      </c>
    </row>
    <row r="4013" spans="1:9" ht="15" customHeight="1" x14ac:dyDescent="0.25">
      <c r="A4013" s="450"/>
      <c r="B4013" s="451">
        <v>8</v>
      </c>
      <c r="C4013" s="451">
        <v>201810</v>
      </c>
      <c r="D4013" s="450">
        <v>201810</v>
      </c>
      <c r="E4013" s="450" t="s">
        <v>1068</v>
      </c>
      <c r="F4013" s="450" t="s">
        <v>1309</v>
      </c>
      <c r="G4013" s="457" t="s">
        <v>1024</v>
      </c>
      <c r="H4013" s="450">
        <v>126</v>
      </c>
      <c r="I4013" s="450">
        <v>160</v>
      </c>
    </row>
    <row r="4014" spans="1:9" ht="15" customHeight="1" x14ac:dyDescent="0.25">
      <c r="A4014" s="450"/>
      <c r="B4014" s="451">
        <v>8</v>
      </c>
      <c r="C4014" s="451">
        <v>201810</v>
      </c>
      <c r="D4014" s="450">
        <v>201810</v>
      </c>
      <c r="E4014" s="450" t="s">
        <v>1068</v>
      </c>
      <c r="F4014" s="450">
        <v>45</v>
      </c>
      <c r="G4014" s="457" t="s">
        <v>920</v>
      </c>
      <c r="H4014" s="450">
        <v>120</v>
      </c>
      <c r="I4014" s="450">
        <v>117</v>
      </c>
    </row>
    <row r="4015" spans="1:9" ht="15" customHeight="1" x14ac:dyDescent="0.25">
      <c r="A4015" s="450"/>
      <c r="B4015" s="451">
        <v>8</v>
      </c>
      <c r="C4015" s="451">
        <v>201810</v>
      </c>
      <c r="D4015" s="450">
        <v>201810</v>
      </c>
      <c r="E4015" s="450" t="s">
        <v>1068</v>
      </c>
      <c r="F4015" s="450">
        <v>45</v>
      </c>
      <c r="G4015" s="457" t="s">
        <v>920</v>
      </c>
      <c r="H4015" s="450">
        <v>121</v>
      </c>
      <c r="I4015" s="450">
        <v>682</v>
      </c>
    </row>
    <row r="4016" spans="1:9" ht="15" customHeight="1" x14ac:dyDescent="0.25">
      <c r="A4016" s="450"/>
      <c r="B4016" s="451">
        <v>8</v>
      </c>
      <c r="C4016" s="451">
        <v>201810</v>
      </c>
      <c r="D4016" s="450">
        <v>201810</v>
      </c>
      <c r="E4016" s="450" t="s">
        <v>1068</v>
      </c>
      <c r="F4016" s="450" t="s">
        <v>1300</v>
      </c>
      <c r="G4016" s="457" t="s">
        <v>920</v>
      </c>
      <c r="H4016" s="450">
        <v>126</v>
      </c>
      <c r="I4016" s="450">
        <v>155</v>
      </c>
    </row>
    <row r="4017" spans="1:9" ht="15" customHeight="1" x14ac:dyDescent="0.25">
      <c r="A4017" s="450"/>
      <c r="B4017" s="451">
        <v>8</v>
      </c>
      <c r="C4017" s="451">
        <v>201810</v>
      </c>
      <c r="D4017" s="450">
        <v>201810</v>
      </c>
      <c r="E4017" s="450" t="s">
        <v>1068</v>
      </c>
      <c r="F4017" s="457" t="s">
        <v>1326</v>
      </c>
      <c r="G4017" s="457" t="s">
        <v>923</v>
      </c>
      <c r="H4017" s="450">
        <v>120</v>
      </c>
      <c r="I4017" s="450">
        <v>80</v>
      </c>
    </row>
    <row r="4018" spans="1:9" ht="15" customHeight="1" x14ac:dyDescent="0.25">
      <c r="A4018" s="450"/>
      <c r="B4018" s="451">
        <v>8</v>
      </c>
      <c r="C4018" s="451">
        <v>201810</v>
      </c>
      <c r="D4018" s="450">
        <v>201810</v>
      </c>
      <c r="E4018" s="450" t="s">
        <v>1068</v>
      </c>
      <c r="F4018" s="457" t="s">
        <v>1326</v>
      </c>
      <c r="G4018" s="457" t="s">
        <v>923</v>
      </c>
      <c r="H4018" s="450">
        <v>121</v>
      </c>
      <c r="I4018" s="450">
        <v>835</v>
      </c>
    </row>
    <row r="4019" spans="1:9" ht="15" customHeight="1" x14ac:dyDescent="0.25">
      <c r="A4019" s="450"/>
      <c r="B4019" s="451">
        <v>8</v>
      </c>
      <c r="C4019" s="451">
        <v>201810</v>
      </c>
      <c r="D4019" s="450">
        <v>201810</v>
      </c>
      <c r="E4019" s="450" t="s">
        <v>1068</v>
      </c>
      <c r="F4019" s="457">
        <v>69</v>
      </c>
      <c r="G4019" s="457" t="s">
        <v>937</v>
      </c>
      <c r="H4019" s="450">
        <v>120</v>
      </c>
      <c r="I4019" s="450">
        <v>451</v>
      </c>
    </row>
    <row r="4020" spans="1:9" ht="15" customHeight="1" x14ac:dyDescent="0.25">
      <c r="A4020" s="450"/>
      <c r="B4020" s="451">
        <v>8</v>
      </c>
      <c r="C4020" s="451">
        <v>201810</v>
      </c>
      <c r="D4020" s="450">
        <v>201810</v>
      </c>
      <c r="E4020" s="450" t="s">
        <v>1068</v>
      </c>
      <c r="F4020" s="450">
        <v>69</v>
      </c>
      <c r="G4020" s="457" t="s">
        <v>937</v>
      </c>
      <c r="H4020" s="450">
        <v>121</v>
      </c>
      <c r="I4020" s="450">
        <v>2654</v>
      </c>
    </row>
    <row r="4021" spans="1:9" ht="15" customHeight="1" x14ac:dyDescent="0.25">
      <c r="A4021" s="450"/>
      <c r="B4021" s="451">
        <v>8</v>
      </c>
      <c r="C4021" s="451">
        <v>201810</v>
      </c>
      <c r="D4021" s="450">
        <v>201810</v>
      </c>
      <c r="E4021" s="450" t="s">
        <v>1068</v>
      </c>
      <c r="F4021" s="450" t="s">
        <v>1334</v>
      </c>
      <c r="G4021" s="457" t="s">
        <v>937</v>
      </c>
      <c r="H4021" s="450">
        <v>126</v>
      </c>
      <c r="I4021" s="450">
        <v>652</v>
      </c>
    </row>
    <row r="4022" spans="1:9" ht="15" customHeight="1" x14ac:dyDescent="0.25">
      <c r="A4022" s="450"/>
      <c r="B4022" s="451">
        <v>8</v>
      </c>
      <c r="C4022" s="451">
        <v>201810</v>
      </c>
      <c r="D4022" s="450">
        <v>201810</v>
      </c>
      <c r="E4022" s="450" t="s">
        <v>1068</v>
      </c>
      <c r="F4022" s="450" t="s">
        <v>1312</v>
      </c>
      <c r="G4022" s="457" t="s">
        <v>930</v>
      </c>
      <c r="H4022" s="450">
        <v>120</v>
      </c>
      <c r="I4022" s="450">
        <v>261</v>
      </c>
    </row>
    <row r="4023" spans="1:9" ht="15" customHeight="1" x14ac:dyDescent="0.25">
      <c r="A4023" s="450"/>
      <c r="B4023" s="451">
        <v>8</v>
      </c>
      <c r="C4023" s="451">
        <v>201810</v>
      </c>
      <c r="D4023" s="450">
        <v>201810</v>
      </c>
      <c r="E4023" s="450" t="s">
        <v>1068</v>
      </c>
      <c r="F4023" s="450" t="s">
        <v>1312</v>
      </c>
      <c r="G4023" s="457" t="s">
        <v>930</v>
      </c>
      <c r="H4023" s="450">
        <v>121</v>
      </c>
      <c r="I4023" s="450">
        <v>1602</v>
      </c>
    </row>
    <row r="4024" spans="1:9" ht="15" customHeight="1" x14ac:dyDescent="0.25">
      <c r="A4024" s="450"/>
      <c r="B4024" s="451">
        <v>8</v>
      </c>
      <c r="C4024" s="451">
        <v>201810</v>
      </c>
      <c r="D4024" s="450">
        <v>201810</v>
      </c>
      <c r="E4024" s="450" t="s">
        <v>1068</v>
      </c>
      <c r="F4024" s="450" t="s">
        <v>1311</v>
      </c>
      <c r="G4024" s="457" t="s">
        <v>930</v>
      </c>
      <c r="H4024" s="450">
        <v>126</v>
      </c>
      <c r="I4024" s="450">
        <v>403</v>
      </c>
    </row>
    <row r="4025" spans="1:9" ht="15" customHeight="1" x14ac:dyDescent="0.25">
      <c r="A4025" s="450"/>
      <c r="B4025" s="451">
        <v>8</v>
      </c>
      <c r="C4025" s="451">
        <v>201810</v>
      </c>
      <c r="D4025" s="450">
        <v>201810</v>
      </c>
      <c r="E4025" s="450" t="s">
        <v>1068</v>
      </c>
      <c r="F4025" s="450" t="s">
        <v>1323</v>
      </c>
      <c r="G4025" s="457" t="s">
        <v>928</v>
      </c>
      <c r="H4025" s="450">
        <v>120</v>
      </c>
      <c r="I4025" s="450">
        <v>60</v>
      </c>
    </row>
    <row r="4026" spans="1:9" ht="15" customHeight="1" x14ac:dyDescent="0.25">
      <c r="A4026" s="450"/>
      <c r="B4026" s="451">
        <v>8</v>
      </c>
      <c r="C4026" s="451">
        <v>201810</v>
      </c>
      <c r="D4026" s="450">
        <v>201810</v>
      </c>
      <c r="E4026" s="450" t="s">
        <v>1068</v>
      </c>
      <c r="F4026" s="450" t="s">
        <v>1323</v>
      </c>
      <c r="G4026" s="457" t="s">
        <v>928</v>
      </c>
      <c r="H4026" s="450">
        <v>121</v>
      </c>
      <c r="I4026" s="450">
        <v>450</v>
      </c>
    </row>
    <row r="4027" spans="1:9" ht="15" customHeight="1" x14ac:dyDescent="0.25">
      <c r="A4027" s="450"/>
      <c r="B4027" s="451">
        <v>8</v>
      </c>
      <c r="C4027" s="451">
        <v>201810</v>
      </c>
      <c r="D4027" s="450">
        <v>201810</v>
      </c>
      <c r="E4027" s="450" t="s">
        <v>1068</v>
      </c>
      <c r="F4027" s="450" t="s">
        <v>1332</v>
      </c>
      <c r="G4027" s="457" t="s">
        <v>913</v>
      </c>
      <c r="H4027" s="450">
        <v>120</v>
      </c>
      <c r="I4027" s="450">
        <v>209</v>
      </c>
    </row>
    <row r="4028" spans="1:9" ht="15" customHeight="1" x14ac:dyDescent="0.25">
      <c r="A4028" s="450"/>
      <c r="B4028" s="451">
        <v>8</v>
      </c>
      <c r="C4028" s="451">
        <v>201810</v>
      </c>
      <c r="D4028" s="450">
        <v>201810</v>
      </c>
      <c r="E4028" s="450" t="s">
        <v>1068</v>
      </c>
      <c r="F4028" s="457" t="s">
        <v>1332</v>
      </c>
      <c r="G4028" s="457" t="s">
        <v>913</v>
      </c>
      <c r="H4028" s="450">
        <v>121</v>
      </c>
      <c r="I4028" s="450">
        <v>2011</v>
      </c>
    </row>
    <row r="4029" spans="1:9" ht="15" customHeight="1" x14ac:dyDescent="0.25">
      <c r="A4029" s="450"/>
      <c r="B4029" s="451">
        <v>34</v>
      </c>
      <c r="C4029" s="451">
        <v>201810</v>
      </c>
      <c r="D4029" s="450">
        <v>201810</v>
      </c>
      <c r="E4029" s="450" t="s">
        <v>1069</v>
      </c>
      <c r="F4029" s="457">
        <v>33</v>
      </c>
      <c r="G4029" s="457" t="s">
        <v>1024</v>
      </c>
      <c r="H4029" s="450">
        <v>120</v>
      </c>
      <c r="I4029" s="450">
        <v>35</v>
      </c>
    </row>
    <row r="4030" spans="1:9" ht="15" customHeight="1" x14ac:dyDescent="0.25">
      <c r="A4030" s="450"/>
      <c r="B4030" s="451">
        <v>34</v>
      </c>
      <c r="C4030" s="451">
        <v>201810</v>
      </c>
      <c r="D4030" s="450">
        <v>201810</v>
      </c>
      <c r="E4030" s="450" t="s">
        <v>1069</v>
      </c>
      <c r="F4030" s="457">
        <v>33</v>
      </c>
      <c r="G4030" s="457" t="s">
        <v>1024</v>
      </c>
      <c r="H4030" s="450">
        <v>121</v>
      </c>
      <c r="I4030" s="450">
        <v>274</v>
      </c>
    </row>
    <row r="4031" spans="1:9" ht="15" customHeight="1" x14ac:dyDescent="0.25">
      <c r="A4031" s="450"/>
      <c r="B4031" s="451">
        <v>34</v>
      </c>
      <c r="C4031" s="451">
        <v>201810</v>
      </c>
      <c r="D4031" s="450">
        <v>201810</v>
      </c>
      <c r="E4031" s="450" t="s">
        <v>1069</v>
      </c>
      <c r="F4031" s="457" t="s">
        <v>1310</v>
      </c>
      <c r="G4031" s="457" t="s">
        <v>1024</v>
      </c>
      <c r="H4031" s="450">
        <v>126</v>
      </c>
      <c r="I4031" s="450">
        <v>133</v>
      </c>
    </row>
    <row r="4032" spans="1:9" ht="15" customHeight="1" x14ac:dyDescent="0.25">
      <c r="A4032" s="450"/>
      <c r="B4032" s="451">
        <v>34</v>
      </c>
      <c r="C4032" s="451">
        <v>201810</v>
      </c>
      <c r="D4032" s="450">
        <v>201810</v>
      </c>
      <c r="E4032" s="450" t="s">
        <v>1069</v>
      </c>
      <c r="F4032" s="457">
        <v>46</v>
      </c>
      <c r="G4032" s="457" t="s">
        <v>920</v>
      </c>
      <c r="H4032" s="450">
        <v>120</v>
      </c>
      <c r="I4032" s="450">
        <v>134</v>
      </c>
    </row>
    <row r="4033" spans="1:9" ht="15" customHeight="1" x14ac:dyDescent="0.25">
      <c r="A4033" s="450"/>
      <c r="B4033" s="451">
        <v>34</v>
      </c>
      <c r="C4033" s="451">
        <v>201810</v>
      </c>
      <c r="D4033" s="450">
        <v>201810</v>
      </c>
      <c r="E4033" s="450" t="s">
        <v>1069</v>
      </c>
      <c r="F4033" s="457">
        <v>46</v>
      </c>
      <c r="G4033" s="457" t="s">
        <v>920</v>
      </c>
      <c r="H4033" s="450">
        <v>121</v>
      </c>
      <c r="I4033" s="450">
        <v>883</v>
      </c>
    </row>
    <row r="4034" spans="1:9" ht="15" customHeight="1" x14ac:dyDescent="0.25">
      <c r="A4034" s="450"/>
      <c r="B4034" s="451">
        <v>34</v>
      </c>
      <c r="C4034" s="451">
        <v>201810</v>
      </c>
      <c r="D4034" s="450">
        <v>201810</v>
      </c>
      <c r="E4034" s="450" t="s">
        <v>1069</v>
      </c>
      <c r="F4034" s="450" t="s">
        <v>1303</v>
      </c>
      <c r="G4034" s="457" t="s">
        <v>920</v>
      </c>
      <c r="H4034" s="450">
        <v>126</v>
      </c>
      <c r="I4034" s="450">
        <v>225</v>
      </c>
    </row>
    <row r="4035" spans="1:9" ht="15" customHeight="1" x14ac:dyDescent="0.25">
      <c r="A4035" s="450"/>
      <c r="B4035" s="451">
        <v>34</v>
      </c>
      <c r="C4035" s="451">
        <v>201810</v>
      </c>
      <c r="D4035" s="450">
        <v>201810</v>
      </c>
      <c r="E4035" s="450" t="s">
        <v>1069</v>
      </c>
      <c r="F4035" s="450" t="s">
        <v>1314</v>
      </c>
      <c r="G4035" s="457" t="s">
        <v>930</v>
      </c>
      <c r="H4035" s="450">
        <v>120</v>
      </c>
      <c r="I4035" s="450">
        <v>129</v>
      </c>
    </row>
    <row r="4036" spans="1:9" ht="15" customHeight="1" x14ac:dyDescent="0.25">
      <c r="A4036" s="450"/>
      <c r="B4036" s="451">
        <v>34</v>
      </c>
      <c r="C4036" s="451">
        <v>201810</v>
      </c>
      <c r="D4036" s="450">
        <v>201810</v>
      </c>
      <c r="E4036" s="450" t="s">
        <v>1069</v>
      </c>
      <c r="F4036" s="457" t="s">
        <v>1314</v>
      </c>
      <c r="G4036" s="457" t="s">
        <v>930</v>
      </c>
      <c r="H4036" s="450">
        <v>121</v>
      </c>
      <c r="I4036" s="450">
        <v>1010</v>
      </c>
    </row>
    <row r="4037" spans="1:9" ht="15" customHeight="1" x14ac:dyDescent="0.25">
      <c r="A4037" s="450"/>
      <c r="B4037" s="451">
        <v>34</v>
      </c>
      <c r="C4037" s="451">
        <v>201810</v>
      </c>
      <c r="D4037" s="450">
        <v>201810</v>
      </c>
      <c r="E4037" s="450" t="s">
        <v>1069</v>
      </c>
      <c r="F4037" s="457" t="s">
        <v>1313</v>
      </c>
      <c r="G4037" s="457" t="s">
        <v>930</v>
      </c>
      <c r="H4037" s="450">
        <v>126</v>
      </c>
      <c r="I4037" s="450">
        <v>234</v>
      </c>
    </row>
    <row r="4038" spans="1:9" ht="15" customHeight="1" x14ac:dyDescent="0.25">
      <c r="A4038" s="450"/>
      <c r="B4038" s="451">
        <v>34</v>
      </c>
      <c r="C4038" s="451">
        <v>201810</v>
      </c>
      <c r="D4038" s="450">
        <v>201810</v>
      </c>
      <c r="E4038" s="450" t="s">
        <v>1069</v>
      </c>
      <c r="F4038" s="457" t="s">
        <v>1324</v>
      </c>
      <c r="G4038" s="457" t="s">
        <v>928</v>
      </c>
      <c r="H4038" s="450">
        <v>120</v>
      </c>
      <c r="I4038" s="450">
        <v>58</v>
      </c>
    </row>
    <row r="4039" spans="1:9" ht="15" customHeight="1" x14ac:dyDescent="0.25">
      <c r="A4039" s="450"/>
      <c r="B4039" s="451">
        <v>34</v>
      </c>
      <c r="C4039" s="451">
        <v>201810</v>
      </c>
      <c r="D4039" s="450">
        <v>201810</v>
      </c>
      <c r="E4039" s="450" t="s">
        <v>1069</v>
      </c>
      <c r="F4039" s="450" t="s">
        <v>1324</v>
      </c>
      <c r="G4039" s="457" t="s">
        <v>928</v>
      </c>
      <c r="H4039" s="450">
        <v>121</v>
      </c>
      <c r="I4039" s="450">
        <v>534</v>
      </c>
    </row>
    <row r="4040" spans="1:9" ht="15" customHeight="1" x14ac:dyDescent="0.25">
      <c r="A4040" s="450"/>
      <c r="B4040" s="451">
        <v>34</v>
      </c>
      <c r="C4040" s="451">
        <v>201810</v>
      </c>
      <c r="D4040" s="450">
        <v>201810</v>
      </c>
      <c r="E4040" s="450" t="s">
        <v>1069</v>
      </c>
      <c r="F4040" s="450" t="s">
        <v>1306</v>
      </c>
      <c r="G4040" s="457" t="s">
        <v>941</v>
      </c>
      <c r="H4040" s="450">
        <v>120</v>
      </c>
      <c r="I4040" s="450">
        <v>415</v>
      </c>
    </row>
    <row r="4041" spans="1:9" ht="15" customHeight="1" x14ac:dyDescent="0.25">
      <c r="A4041" s="450"/>
      <c r="B4041" s="451">
        <v>34</v>
      </c>
      <c r="C4041" s="451">
        <v>201810</v>
      </c>
      <c r="D4041" s="450">
        <v>201810</v>
      </c>
      <c r="E4041" s="450" t="s">
        <v>1069</v>
      </c>
      <c r="F4041" s="450" t="s">
        <v>1306</v>
      </c>
      <c r="G4041" s="457" t="s">
        <v>941</v>
      </c>
      <c r="H4041" s="450">
        <v>121</v>
      </c>
      <c r="I4041" s="450">
        <v>2697</v>
      </c>
    </row>
    <row r="4042" spans="1:9" ht="15" customHeight="1" x14ac:dyDescent="0.25">
      <c r="A4042" s="450"/>
      <c r="B4042" s="451">
        <v>34</v>
      </c>
      <c r="C4042" s="451">
        <v>201810</v>
      </c>
      <c r="D4042" s="450">
        <v>201810</v>
      </c>
      <c r="E4042" s="450" t="s">
        <v>1069</v>
      </c>
      <c r="F4042" s="450" t="s">
        <v>1305</v>
      </c>
      <c r="G4042" s="457" t="s">
        <v>941</v>
      </c>
      <c r="H4042" s="450">
        <v>126</v>
      </c>
      <c r="I4042" s="450">
        <v>527</v>
      </c>
    </row>
    <row r="4043" spans="1:9" ht="15" customHeight="1" x14ac:dyDescent="0.25">
      <c r="A4043" s="450"/>
      <c r="B4043" s="451">
        <v>34</v>
      </c>
      <c r="C4043" s="451">
        <v>201810</v>
      </c>
      <c r="D4043" s="450">
        <v>201810</v>
      </c>
      <c r="E4043" s="450" t="s">
        <v>1069</v>
      </c>
      <c r="F4043" s="450" t="s">
        <v>1320</v>
      </c>
      <c r="G4043" s="457" t="s">
        <v>1003</v>
      </c>
      <c r="H4043" s="450">
        <v>120</v>
      </c>
      <c r="I4043" s="450">
        <v>64</v>
      </c>
    </row>
    <row r="4044" spans="1:9" ht="15" customHeight="1" x14ac:dyDescent="0.25">
      <c r="A4044" s="450"/>
      <c r="B4044" s="451">
        <v>34</v>
      </c>
      <c r="C4044" s="451">
        <v>201810</v>
      </c>
      <c r="D4044" s="450">
        <v>201810</v>
      </c>
      <c r="E4044" s="450" t="s">
        <v>1069</v>
      </c>
      <c r="F4044" s="450" t="s">
        <v>1320</v>
      </c>
      <c r="G4044" s="457" t="s">
        <v>1003</v>
      </c>
      <c r="H4044" s="450">
        <v>121</v>
      </c>
      <c r="I4044" s="450">
        <v>662</v>
      </c>
    </row>
    <row r="4045" spans="1:9" ht="15" customHeight="1" x14ac:dyDescent="0.25">
      <c r="A4045" s="450"/>
      <c r="B4045" s="451">
        <v>34</v>
      </c>
      <c r="C4045" s="451">
        <v>201810</v>
      </c>
      <c r="D4045" s="450">
        <v>201810</v>
      </c>
      <c r="E4045" s="450" t="s">
        <v>1069</v>
      </c>
      <c r="F4045" s="450" t="s">
        <v>1319</v>
      </c>
      <c r="G4045" s="457" t="s">
        <v>1003</v>
      </c>
      <c r="H4045" s="450">
        <v>126</v>
      </c>
      <c r="I4045" s="450">
        <v>111</v>
      </c>
    </row>
    <row r="4046" spans="1:9" ht="15" customHeight="1" x14ac:dyDescent="0.25">
      <c r="A4046" s="450"/>
      <c r="B4046" s="451">
        <v>36</v>
      </c>
      <c r="C4046" s="451">
        <v>201810</v>
      </c>
      <c r="D4046" s="450">
        <v>201810</v>
      </c>
      <c r="E4046" s="462" t="s">
        <v>1070</v>
      </c>
      <c r="F4046" s="450" t="s">
        <v>1336</v>
      </c>
      <c r="G4046" s="457" t="s">
        <v>937</v>
      </c>
      <c r="H4046" s="450">
        <v>120</v>
      </c>
      <c r="I4046" s="450">
        <v>170</v>
      </c>
    </row>
    <row r="4047" spans="1:9" ht="15" customHeight="1" x14ac:dyDescent="0.25">
      <c r="A4047" s="450"/>
      <c r="B4047" s="451">
        <v>36</v>
      </c>
      <c r="C4047" s="451">
        <v>201810</v>
      </c>
      <c r="D4047" s="450">
        <v>201810</v>
      </c>
      <c r="E4047" s="462" t="s">
        <v>1070</v>
      </c>
      <c r="F4047" s="450" t="s">
        <v>1336</v>
      </c>
      <c r="G4047" s="457" t="s">
        <v>937</v>
      </c>
      <c r="H4047" s="450">
        <v>121</v>
      </c>
      <c r="I4047" s="450">
        <v>1515</v>
      </c>
    </row>
    <row r="4048" spans="1:9" ht="15" customHeight="1" x14ac:dyDescent="0.25">
      <c r="A4048" s="450"/>
      <c r="B4048" s="451">
        <v>36</v>
      </c>
      <c r="C4048" s="451">
        <v>201810</v>
      </c>
      <c r="D4048" s="450">
        <v>201810</v>
      </c>
      <c r="E4048" s="462" t="s">
        <v>1070</v>
      </c>
      <c r="F4048" s="450" t="s">
        <v>1318</v>
      </c>
      <c r="G4048" s="457" t="s">
        <v>1003</v>
      </c>
      <c r="H4048" s="450">
        <v>120</v>
      </c>
      <c r="I4048" s="450">
        <v>46</v>
      </c>
    </row>
    <row r="4049" spans="1:9" ht="15" customHeight="1" x14ac:dyDescent="0.25">
      <c r="A4049" s="450"/>
      <c r="B4049" s="451">
        <v>36</v>
      </c>
      <c r="C4049" s="451">
        <v>201810</v>
      </c>
      <c r="D4049" s="450">
        <v>201810</v>
      </c>
      <c r="E4049" s="462" t="s">
        <v>1070</v>
      </c>
      <c r="F4049" s="450" t="s">
        <v>1318</v>
      </c>
      <c r="G4049" s="457" t="s">
        <v>1003</v>
      </c>
      <c r="H4049" s="450">
        <v>121</v>
      </c>
      <c r="I4049" s="450">
        <v>552</v>
      </c>
    </row>
    <row r="4050" spans="1:9" ht="15" customHeight="1" x14ac:dyDescent="0.25">
      <c r="A4050" s="450"/>
      <c r="B4050" s="451">
        <v>36</v>
      </c>
      <c r="C4050" s="451">
        <v>201810</v>
      </c>
      <c r="D4050" s="450">
        <v>201810</v>
      </c>
      <c r="E4050" s="462" t="s">
        <v>1070</v>
      </c>
      <c r="F4050" s="457" t="s">
        <v>1317</v>
      </c>
      <c r="G4050" s="457" t="s">
        <v>1003</v>
      </c>
      <c r="H4050" s="450">
        <v>126</v>
      </c>
      <c r="I4050" s="450">
        <v>81</v>
      </c>
    </row>
    <row r="4051" spans="1:9" ht="15" customHeight="1" x14ac:dyDescent="0.25">
      <c r="A4051" s="450"/>
      <c r="B4051" s="451">
        <v>36</v>
      </c>
      <c r="C4051" s="451">
        <v>201810</v>
      </c>
      <c r="D4051" s="450">
        <v>201810</v>
      </c>
      <c r="E4051" s="462" t="s">
        <v>1070</v>
      </c>
      <c r="F4051" s="457" t="s">
        <v>1330</v>
      </c>
      <c r="G4051" s="457" t="s">
        <v>939</v>
      </c>
      <c r="H4051" s="450">
        <v>120</v>
      </c>
      <c r="I4051" s="450">
        <v>241</v>
      </c>
    </row>
    <row r="4052" spans="1:9" ht="15" customHeight="1" x14ac:dyDescent="0.25">
      <c r="A4052" s="450"/>
      <c r="B4052" s="451">
        <v>36</v>
      </c>
      <c r="C4052" s="451">
        <v>201810</v>
      </c>
      <c r="D4052" s="450">
        <v>201810</v>
      </c>
      <c r="E4052" s="462" t="s">
        <v>1070</v>
      </c>
      <c r="F4052" s="457" t="s">
        <v>1330</v>
      </c>
      <c r="G4052" s="457" t="s">
        <v>939</v>
      </c>
      <c r="H4052" s="450">
        <v>121</v>
      </c>
      <c r="I4052" s="450">
        <v>2100</v>
      </c>
    </row>
    <row r="4053" spans="1:9" ht="15" customHeight="1" x14ac:dyDescent="0.25">
      <c r="A4053" s="450"/>
      <c r="B4053" s="452">
        <v>4</v>
      </c>
      <c r="C4053" s="452">
        <v>201908</v>
      </c>
      <c r="D4053" s="452">
        <v>201810</v>
      </c>
      <c r="E4053" s="452" t="s">
        <v>1066</v>
      </c>
      <c r="F4053" s="452">
        <v>47</v>
      </c>
      <c r="G4053" s="452" t="s">
        <v>920</v>
      </c>
      <c r="H4053" s="452">
        <v>120</v>
      </c>
      <c r="I4053" s="452">
        <v>-2</v>
      </c>
    </row>
    <row r="4054" spans="1:9" ht="15" customHeight="1" x14ac:dyDescent="0.25">
      <c r="A4054" s="450"/>
      <c r="B4054" s="452">
        <v>4</v>
      </c>
      <c r="C4054" s="452">
        <v>201908</v>
      </c>
      <c r="D4054" s="452">
        <v>201810</v>
      </c>
      <c r="E4054" s="452" t="s">
        <v>1066</v>
      </c>
      <c r="F4054" s="452" t="s">
        <v>1304</v>
      </c>
      <c r="G4054" s="452" t="s">
        <v>920</v>
      </c>
      <c r="H4054" s="452">
        <v>126</v>
      </c>
      <c r="I4054" s="452">
        <v>-1</v>
      </c>
    </row>
    <row r="4055" spans="1:9" ht="15" customHeight="1" x14ac:dyDescent="0.25">
      <c r="A4055" s="450"/>
      <c r="B4055" s="452">
        <v>4</v>
      </c>
      <c r="C4055" s="452">
        <v>201908</v>
      </c>
      <c r="D4055" s="452">
        <v>201810</v>
      </c>
      <c r="E4055" s="452" t="s">
        <v>1066</v>
      </c>
      <c r="F4055" s="452" t="s">
        <v>1327</v>
      </c>
      <c r="G4055" s="452" t="s">
        <v>923</v>
      </c>
      <c r="H4055" s="452">
        <v>121</v>
      </c>
      <c r="I4055" s="452">
        <v>1</v>
      </c>
    </row>
    <row r="4056" spans="1:9" ht="15" customHeight="1" x14ac:dyDescent="0.25">
      <c r="A4056" s="450"/>
      <c r="B4056" s="452">
        <v>4</v>
      </c>
      <c r="C4056" s="452">
        <v>201908</v>
      </c>
      <c r="D4056" s="452">
        <v>201810</v>
      </c>
      <c r="E4056" s="452" t="s">
        <v>1066</v>
      </c>
      <c r="F4056" s="452" t="s">
        <v>1308</v>
      </c>
      <c r="G4056" s="452" t="s">
        <v>941</v>
      </c>
      <c r="H4056" s="452">
        <v>120</v>
      </c>
      <c r="I4056" s="452">
        <v>-1</v>
      </c>
    </row>
    <row r="4057" spans="1:9" ht="15" customHeight="1" x14ac:dyDescent="0.25">
      <c r="A4057" s="450"/>
      <c r="B4057" s="452">
        <v>4</v>
      </c>
      <c r="C4057" s="452">
        <v>201908</v>
      </c>
      <c r="D4057" s="452">
        <v>201810</v>
      </c>
      <c r="E4057" s="452" t="s">
        <v>1066</v>
      </c>
      <c r="F4057" s="452" t="s">
        <v>1308</v>
      </c>
      <c r="G4057" s="452" t="s">
        <v>941</v>
      </c>
      <c r="H4057" s="452">
        <v>121</v>
      </c>
      <c r="I4057" s="452">
        <v>2</v>
      </c>
    </row>
    <row r="4058" spans="1:9" ht="15" customHeight="1" x14ac:dyDescent="0.25">
      <c r="A4058" s="450"/>
      <c r="B4058" s="452">
        <v>4</v>
      </c>
      <c r="C4058" s="452">
        <v>201908</v>
      </c>
      <c r="D4058" s="452">
        <v>201810</v>
      </c>
      <c r="E4058" s="452" t="s">
        <v>1066</v>
      </c>
      <c r="F4058" s="452" t="s">
        <v>1328</v>
      </c>
      <c r="G4058" s="452" t="s">
        <v>925</v>
      </c>
      <c r="H4058" s="452">
        <v>120</v>
      </c>
      <c r="I4058" s="452">
        <v>-1</v>
      </c>
    </row>
    <row r="4059" spans="1:9" ht="15" customHeight="1" x14ac:dyDescent="0.25">
      <c r="A4059" s="450"/>
      <c r="B4059" s="452">
        <v>4</v>
      </c>
      <c r="C4059" s="452">
        <v>201908</v>
      </c>
      <c r="D4059" s="452">
        <v>201810</v>
      </c>
      <c r="E4059" s="452" t="s">
        <v>1066</v>
      </c>
      <c r="F4059" s="452" t="s">
        <v>1328</v>
      </c>
      <c r="G4059" s="452" t="s">
        <v>925</v>
      </c>
      <c r="H4059" s="452">
        <v>121</v>
      </c>
      <c r="I4059" s="452">
        <v>1</v>
      </c>
    </row>
    <row r="4060" spans="1:9" ht="15" customHeight="1" x14ac:dyDescent="0.25">
      <c r="A4060" s="450"/>
      <c r="B4060" s="452">
        <v>4</v>
      </c>
      <c r="C4060" s="452">
        <v>201908</v>
      </c>
      <c r="D4060" s="452">
        <v>201810</v>
      </c>
      <c r="E4060" s="452" t="s">
        <v>1066</v>
      </c>
      <c r="F4060" s="452" t="s">
        <v>1322</v>
      </c>
      <c r="G4060" s="452" t="s">
        <v>1003</v>
      </c>
      <c r="H4060" s="452">
        <v>121</v>
      </c>
      <c r="I4060" s="452">
        <v>-1</v>
      </c>
    </row>
    <row r="4061" spans="1:9" ht="15" customHeight="1" x14ac:dyDescent="0.25">
      <c r="A4061" s="450"/>
      <c r="B4061" s="452">
        <v>4</v>
      </c>
      <c r="C4061" s="452">
        <v>201908</v>
      </c>
      <c r="D4061" s="452">
        <v>201810</v>
      </c>
      <c r="E4061" s="452" t="s">
        <v>1066</v>
      </c>
      <c r="F4061" s="452" t="s">
        <v>1333</v>
      </c>
      <c r="G4061" s="452" t="s">
        <v>913</v>
      </c>
      <c r="H4061" s="452">
        <v>120</v>
      </c>
      <c r="I4061" s="452">
        <v>1</v>
      </c>
    </row>
    <row r="4062" spans="1:9" ht="15" customHeight="1" x14ac:dyDescent="0.25">
      <c r="A4062" s="450"/>
      <c r="B4062" s="452">
        <v>4</v>
      </c>
      <c r="C4062" s="452">
        <v>201908</v>
      </c>
      <c r="D4062" s="452">
        <v>201810</v>
      </c>
      <c r="E4062" s="452" t="s">
        <v>1066</v>
      </c>
      <c r="F4062" s="452" t="s">
        <v>1333</v>
      </c>
      <c r="G4062" s="452" t="s">
        <v>913</v>
      </c>
      <c r="H4062" s="452">
        <v>121</v>
      </c>
      <c r="I4062" s="452">
        <v>2</v>
      </c>
    </row>
    <row r="4063" spans="1:9" ht="15" customHeight="1" x14ac:dyDescent="0.25">
      <c r="A4063" s="450"/>
      <c r="B4063" s="452">
        <v>5</v>
      </c>
      <c r="C4063" s="452">
        <v>201908</v>
      </c>
      <c r="D4063" s="452">
        <v>201810</v>
      </c>
      <c r="E4063" s="452" t="s">
        <v>1067</v>
      </c>
      <c r="F4063" s="452">
        <v>18</v>
      </c>
      <c r="G4063" s="452" t="s">
        <v>940</v>
      </c>
      <c r="H4063" s="452">
        <v>120</v>
      </c>
      <c r="I4063" s="452">
        <v>-1</v>
      </c>
    </row>
    <row r="4064" spans="1:9" ht="15" customHeight="1" x14ac:dyDescent="0.25">
      <c r="A4064" s="450"/>
      <c r="B4064" s="452">
        <v>5</v>
      </c>
      <c r="C4064" s="452">
        <v>201908</v>
      </c>
      <c r="D4064" s="452">
        <v>201810</v>
      </c>
      <c r="E4064" s="452" t="s">
        <v>1067</v>
      </c>
      <c r="F4064" s="452">
        <v>18</v>
      </c>
      <c r="G4064" s="452" t="s">
        <v>940</v>
      </c>
      <c r="H4064" s="452">
        <v>121</v>
      </c>
      <c r="I4064" s="452">
        <v>2</v>
      </c>
    </row>
    <row r="4065" spans="1:9" ht="15" customHeight="1" x14ac:dyDescent="0.25">
      <c r="A4065" s="450"/>
      <c r="B4065" s="452">
        <v>5</v>
      </c>
      <c r="C4065" s="452">
        <v>201908</v>
      </c>
      <c r="D4065" s="452">
        <v>201810</v>
      </c>
      <c r="E4065" s="452" t="s">
        <v>1067</v>
      </c>
      <c r="F4065" s="452" t="s">
        <v>1316</v>
      </c>
      <c r="G4065" s="452" t="s">
        <v>930</v>
      </c>
      <c r="H4065" s="452">
        <v>120</v>
      </c>
      <c r="I4065" s="452">
        <v>1</v>
      </c>
    </row>
    <row r="4066" spans="1:9" ht="15" customHeight="1" x14ac:dyDescent="0.25">
      <c r="A4066" s="450"/>
      <c r="B4066" s="452">
        <v>5</v>
      </c>
      <c r="C4066" s="452">
        <v>201908</v>
      </c>
      <c r="D4066" s="452">
        <v>201810</v>
      </c>
      <c r="E4066" s="452" t="s">
        <v>1067</v>
      </c>
      <c r="F4066" s="452" t="s">
        <v>1316</v>
      </c>
      <c r="G4066" s="452" t="s">
        <v>930</v>
      </c>
      <c r="H4066" s="452">
        <v>121</v>
      </c>
      <c r="I4066" s="452">
        <v>2</v>
      </c>
    </row>
    <row r="4067" spans="1:9" ht="15" customHeight="1" x14ac:dyDescent="0.25">
      <c r="A4067" s="450"/>
      <c r="B4067" s="452">
        <v>5</v>
      </c>
      <c r="C4067" s="452">
        <v>201908</v>
      </c>
      <c r="D4067" s="452">
        <v>201810</v>
      </c>
      <c r="E4067" s="452" t="s">
        <v>1067</v>
      </c>
      <c r="F4067" s="452">
        <v>85</v>
      </c>
      <c r="G4067" s="452" t="s">
        <v>935</v>
      </c>
      <c r="H4067" s="452">
        <v>121</v>
      </c>
      <c r="I4067" s="452">
        <v>-1</v>
      </c>
    </row>
    <row r="4068" spans="1:9" ht="15" customHeight="1" x14ac:dyDescent="0.25">
      <c r="A4068" s="450"/>
      <c r="B4068" s="452">
        <v>5</v>
      </c>
      <c r="C4068" s="452">
        <v>201908</v>
      </c>
      <c r="D4068" s="452">
        <v>201810</v>
      </c>
      <c r="E4068" s="452" t="s">
        <v>1067</v>
      </c>
      <c r="F4068" s="452" t="s">
        <v>1325</v>
      </c>
      <c r="G4068" s="452" t="s">
        <v>928</v>
      </c>
      <c r="H4068" s="452">
        <v>120</v>
      </c>
      <c r="I4068" s="452">
        <v>1</v>
      </c>
    </row>
    <row r="4069" spans="1:9" ht="15" customHeight="1" x14ac:dyDescent="0.25">
      <c r="A4069" s="450"/>
      <c r="B4069" s="452">
        <v>5</v>
      </c>
      <c r="C4069" s="452">
        <v>201908</v>
      </c>
      <c r="D4069" s="452">
        <v>201810</v>
      </c>
      <c r="E4069" s="452" t="s">
        <v>1067</v>
      </c>
      <c r="F4069" s="452" t="s">
        <v>1331</v>
      </c>
      <c r="G4069" s="452" t="s">
        <v>939</v>
      </c>
      <c r="H4069" s="452">
        <v>120</v>
      </c>
      <c r="I4069" s="452">
        <v>1</v>
      </c>
    </row>
    <row r="4070" spans="1:9" ht="15" customHeight="1" x14ac:dyDescent="0.25">
      <c r="A4070" s="450"/>
      <c r="B4070" s="452">
        <v>5</v>
      </c>
      <c r="C4070" s="452">
        <v>201908</v>
      </c>
      <c r="D4070" s="452">
        <v>201810</v>
      </c>
      <c r="E4070" s="452" t="s">
        <v>1067</v>
      </c>
      <c r="F4070" s="452" t="s">
        <v>1331</v>
      </c>
      <c r="G4070" s="452" t="s">
        <v>939</v>
      </c>
      <c r="H4070" s="452">
        <v>121</v>
      </c>
      <c r="I4070" s="452">
        <v>-2</v>
      </c>
    </row>
    <row r="4071" spans="1:9" ht="15" customHeight="1" x14ac:dyDescent="0.25">
      <c r="A4071" s="450"/>
      <c r="B4071" s="452">
        <v>8</v>
      </c>
      <c r="C4071" s="452">
        <v>201908</v>
      </c>
      <c r="D4071" s="452">
        <v>201810</v>
      </c>
      <c r="E4071" s="452" t="s">
        <v>1068</v>
      </c>
      <c r="F4071" s="452">
        <v>19</v>
      </c>
      <c r="G4071" s="452" t="s">
        <v>940</v>
      </c>
      <c r="H4071" s="452">
        <v>120</v>
      </c>
      <c r="I4071" s="452">
        <v>1</v>
      </c>
    </row>
    <row r="4072" spans="1:9" ht="15" customHeight="1" x14ac:dyDescent="0.25">
      <c r="A4072" s="450"/>
      <c r="B4072" s="452">
        <v>8</v>
      </c>
      <c r="C4072" s="452">
        <v>201908</v>
      </c>
      <c r="D4072" s="452">
        <v>201810</v>
      </c>
      <c r="E4072" s="452" t="s">
        <v>1068</v>
      </c>
      <c r="F4072" s="452">
        <v>34</v>
      </c>
      <c r="G4072" s="452" t="s">
        <v>1024</v>
      </c>
      <c r="H4072" s="452">
        <v>120</v>
      </c>
      <c r="I4072" s="452">
        <v>-1</v>
      </c>
    </row>
    <row r="4073" spans="1:9" ht="15" customHeight="1" x14ac:dyDescent="0.25">
      <c r="A4073" s="450"/>
      <c r="B4073" s="452">
        <v>8</v>
      </c>
      <c r="C4073" s="452">
        <v>201908</v>
      </c>
      <c r="D4073" s="452">
        <v>201810</v>
      </c>
      <c r="E4073" s="452" t="s">
        <v>1068</v>
      </c>
      <c r="F4073" s="452">
        <v>34</v>
      </c>
      <c r="G4073" s="452" t="s">
        <v>1024</v>
      </c>
      <c r="H4073" s="452">
        <v>121</v>
      </c>
      <c r="I4073" s="452">
        <v>1</v>
      </c>
    </row>
    <row r="4074" spans="1:9" ht="15" customHeight="1" x14ac:dyDescent="0.25">
      <c r="A4074" s="450"/>
      <c r="B4074" s="452">
        <v>8</v>
      </c>
      <c r="C4074" s="452">
        <v>201908</v>
      </c>
      <c r="D4074" s="452">
        <v>201810</v>
      </c>
      <c r="E4074" s="452" t="s">
        <v>1068</v>
      </c>
      <c r="F4074" s="452">
        <v>69</v>
      </c>
      <c r="G4074" s="452" t="s">
        <v>937</v>
      </c>
      <c r="H4074" s="452">
        <v>120</v>
      </c>
      <c r="I4074" s="452">
        <v>-2</v>
      </c>
    </row>
    <row r="4075" spans="1:9" ht="15" customHeight="1" x14ac:dyDescent="0.25">
      <c r="A4075" s="450"/>
      <c r="B4075" s="452">
        <v>8</v>
      </c>
      <c r="C4075" s="452">
        <v>201908</v>
      </c>
      <c r="D4075" s="452">
        <v>201810</v>
      </c>
      <c r="E4075" s="452" t="s">
        <v>1068</v>
      </c>
      <c r="F4075" s="452">
        <v>69</v>
      </c>
      <c r="G4075" s="452" t="s">
        <v>937</v>
      </c>
      <c r="H4075" s="452">
        <v>121</v>
      </c>
      <c r="I4075" s="452">
        <v>1</v>
      </c>
    </row>
    <row r="4076" spans="1:9" ht="15" customHeight="1" x14ac:dyDescent="0.25">
      <c r="A4076" s="450"/>
      <c r="B4076" s="452">
        <v>8</v>
      </c>
      <c r="C4076" s="452">
        <v>201908</v>
      </c>
      <c r="D4076" s="452">
        <v>201810</v>
      </c>
      <c r="E4076" s="452" t="s">
        <v>1068</v>
      </c>
      <c r="F4076" s="452" t="s">
        <v>1334</v>
      </c>
      <c r="G4076" s="452" t="s">
        <v>937</v>
      </c>
      <c r="H4076" s="452">
        <v>126</v>
      </c>
      <c r="I4076" s="452">
        <v>2</v>
      </c>
    </row>
    <row r="4077" spans="1:9" ht="15" customHeight="1" x14ac:dyDescent="0.25">
      <c r="A4077" s="450"/>
      <c r="B4077" s="452">
        <v>8</v>
      </c>
      <c r="C4077" s="452">
        <v>201908</v>
      </c>
      <c r="D4077" s="452">
        <v>201810</v>
      </c>
      <c r="E4077" s="452" t="s">
        <v>1068</v>
      </c>
      <c r="F4077" s="452" t="s">
        <v>1332</v>
      </c>
      <c r="G4077" s="452" t="s">
        <v>913</v>
      </c>
      <c r="H4077" s="452">
        <v>121</v>
      </c>
      <c r="I4077" s="452">
        <v>1</v>
      </c>
    </row>
    <row r="4078" spans="1:9" ht="15" customHeight="1" x14ac:dyDescent="0.25">
      <c r="A4078" s="450"/>
      <c r="B4078" s="452">
        <v>34</v>
      </c>
      <c r="C4078" s="452">
        <v>201908</v>
      </c>
      <c r="D4078" s="452">
        <v>201810</v>
      </c>
      <c r="E4078" s="452" t="s">
        <v>1069</v>
      </c>
      <c r="F4078" s="452">
        <v>33</v>
      </c>
      <c r="G4078" s="452" t="s">
        <v>1024</v>
      </c>
      <c r="H4078" s="452">
        <v>121</v>
      </c>
      <c r="I4078" s="452">
        <v>1</v>
      </c>
    </row>
    <row r="4079" spans="1:9" ht="15" customHeight="1" x14ac:dyDescent="0.25">
      <c r="A4079" s="450"/>
      <c r="B4079" s="452">
        <v>34</v>
      </c>
      <c r="C4079" s="452">
        <v>201908</v>
      </c>
      <c r="D4079" s="452">
        <v>201810</v>
      </c>
      <c r="E4079" s="452" t="s">
        <v>1069</v>
      </c>
      <c r="F4079" s="452" t="s">
        <v>1310</v>
      </c>
      <c r="G4079" s="452" t="s">
        <v>1024</v>
      </c>
      <c r="H4079" s="452">
        <v>126</v>
      </c>
      <c r="I4079" s="452">
        <v>-1</v>
      </c>
    </row>
    <row r="4080" spans="1:9" ht="15" customHeight="1" x14ac:dyDescent="0.25">
      <c r="A4080" s="450"/>
      <c r="B4080" s="452">
        <v>34</v>
      </c>
      <c r="C4080" s="452">
        <v>201908</v>
      </c>
      <c r="D4080" s="452">
        <v>201810</v>
      </c>
      <c r="E4080" s="452" t="s">
        <v>1069</v>
      </c>
      <c r="F4080" s="452">
        <v>46</v>
      </c>
      <c r="G4080" s="452" t="s">
        <v>920</v>
      </c>
      <c r="H4080" s="452">
        <v>121</v>
      </c>
      <c r="I4080" s="452">
        <v>1</v>
      </c>
    </row>
    <row r="4081" spans="1:9" ht="15" customHeight="1" x14ac:dyDescent="0.25">
      <c r="A4081" s="450"/>
      <c r="B4081" s="452">
        <v>34</v>
      </c>
      <c r="C4081" s="452">
        <v>201908</v>
      </c>
      <c r="D4081" s="452">
        <v>201810</v>
      </c>
      <c r="E4081" s="452" t="s">
        <v>1069</v>
      </c>
      <c r="F4081" s="452" t="s">
        <v>1303</v>
      </c>
      <c r="G4081" s="452" t="s">
        <v>920</v>
      </c>
      <c r="H4081" s="452">
        <v>126</v>
      </c>
      <c r="I4081" s="452">
        <v>-1</v>
      </c>
    </row>
    <row r="4082" spans="1:9" ht="15" customHeight="1" x14ac:dyDescent="0.25">
      <c r="A4082" s="450"/>
      <c r="B4082" s="452">
        <v>34</v>
      </c>
      <c r="C4082" s="452">
        <v>201908</v>
      </c>
      <c r="D4082" s="452">
        <v>201810</v>
      </c>
      <c r="E4082" s="452" t="s">
        <v>1069</v>
      </c>
      <c r="F4082" s="452" t="s">
        <v>1324</v>
      </c>
      <c r="G4082" s="452" t="s">
        <v>928</v>
      </c>
      <c r="H4082" s="452">
        <v>121</v>
      </c>
      <c r="I4082" s="452">
        <v>-1</v>
      </c>
    </row>
    <row r="4083" spans="1:9" ht="15" customHeight="1" x14ac:dyDescent="0.25">
      <c r="A4083" s="450"/>
      <c r="B4083" s="452">
        <v>34</v>
      </c>
      <c r="C4083" s="452">
        <v>201908</v>
      </c>
      <c r="D4083" s="452">
        <v>201810</v>
      </c>
      <c r="E4083" s="452" t="s">
        <v>1069</v>
      </c>
      <c r="F4083" s="452" t="s">
        <v>1320</v>
      </c>
      <c r="G4083" s="452" t="s">
        <v>1003</v>
      </c>
      <c r="H4083" s="452">
        <v>121</v>
      </c>
      <c r="I4083" s="452">
        <v>2</v>
      </c>
    </row>
    <row r="4084" spans="1:9" ht="15" customHeight="1" x14ac:dyDescent="0.25">
      <c r="A4084" s="450"/>
      <c r="B4084" s="452">
        <v>36</v>
      </c>
      <c r="C4084" s="452">
        <v>201908</v>
      </c>
      <c r="D4084" s="452">
        <v>201810</v>
      </c>
      <c r="E4084" s="452" t="s">
        <v>1070</v>
      </c>
      <c r="F4084" s="452" t="s">
        <v>1336</v>
      </c>
      <c r="G4084" s="452" t="s">
        <v>937</v>
      </c>
      <c r="H4084" s="452">
        <v>120</v>
      </c>
      <c r="I4084" s="452">
        <v>-1</v>
      </c>
    </row>
    <row r="4085" spans="1:9" ht="15" customHeight="1" x14ac:dyDescent="0.25">
      <c r="A4085" s="450"/>
      <c r="B4085" s="452">
        <v>36</v>
      </c>
      <c r="C4085" s="452">
        <v>201908</v>
      </c>
      <c r="D4085" s="452">
        <v>201810</v>
      </c>
      <c r="E4085" s="452" t="s">
        <v>1070</v>
      </c>
      <c r="F4085" s="452" t="s">
        <v>1336</v>
      </c>
      <c r="G4085" s="452" t="s">
        <v>937</v>
      </c>
      <c r="H4085" s="452">
        <v>121</v>
      </c>
      <c r="I4085" s="452">
        <v>1</v>
      </c>
    </row>
    <row r="4086" spans="1:9" ht="15" customHeight="1" x14ac:dyDescent="0.25">
      <c r="A4086" s="450"/>
      <c r="B4086" s="452">
        <v>36</v>
      </c>
      <c r="C4086" s="452">
        <v>201908</v>
      </c>
      <c r="D4086" s="452">
        <v>201810</v>
      </c>
      <c r="E4086" s="452" t="s">
        <v>1070</v>
      </c>
      <c r="F4086" s="452" t="s">
        <v>1318</v>
      </c>
      <c r="G4086" s="452" t="s">
        <v>1003</v>
      </c>
      <c r="H4086" s="452">
        <v>120</v>
      </c>
      <c r="I4086" s="452">
        <v>-1</v>
      </c>
    </row>
    <row r="4087" spans="1:9" ht="15" customHeight="1" x14ac:dyDescent="0.25">
      <c r="A4087" s="450"/>
      <c r="B4087" s="452">
        <v>36</v>
      </c>
      <c r="C4087" s="452">
        <v>201908</v>
      </c>
      <c r="D4087" s="452">
        <v>201810</v>
      </c>
      <c r="E4087" s="452" t="s">
        <v>1070</v>
      </c>
      <c r="F4087" s="452" t="s">
        <v>1318</v>
      </c>
      <c r="G4087" s="452" t="s">
        <v>1003</v>
      </c>
      <c r="H4087" s="452">
        <v>121</v>
      </c>
      <c r="I4087" s="452">
        <v>2</v>
      </c>
    </row>
    <row r="4088" spans="1:9" ht="15" customHeight="1" x14ac:dyDescent="0.25">
      <c r="A4088" s="450"/>
      <c r="B4088" s="452">
        <v>36</v>
      </c>
      <c r="C4088" s="452">
        <v>201908</v>
      </c>
      <c r="D4088" s="452">
        <v>201810</v>
      </c>
      <c r="E4088" s="452" t="s">
        <v>1070</v>
      </c>
      <c r="F4088" s="452" t="s">
        <v>1330</v>
      </c>
      <c r="G4088" s="452" t="s">
        <v>939</v>
      </c>
      <c r="H4088" s="452">
        <v>121</v>
      </c>
      <c r="I4088" s="452">
        <v>-1</v>
      </c>
    </row>
    <row r="4089" spans="1:9" ht="15" customHeight="1" x14ac:dyDescent="0.2">
      <c r="A4089" s="462"/>
      <c r="B4089" s="452">
        <v>4</v>
      </c>
      <c r="C4089" s="452">
        <v>201907</v>
      </c>
      <c r="D4089" s="452">
        <v>201809</v>
      </c>
      <c r="E4089" s="452" t="s">
        <v>1066</v>
      </c>
      <c r="F4089" s="452">
        <v>47</v>
      </c>
      <c r="G4089" s="452" t="s">
        <v>920</v>
      </c>
      <c r="H4089" s="452">
        <v>120</v>
      </c>
      <c r="I4089" s="452">
        <v>-2</v>
      </c>
    </row>
    <row r="4090" spans="1:9" ht="15" customHeight="1" x14ac:dyDescent="0.2">
      <c r="A4090" s="462"/>
      <c r="B4090" s="452">
        <v>4</v>
      </c>
      <c r="C4090" s="452">
        <v>201907</v>
      </c>
      <c r="D4090" s="452">
        <v>201809</v>
      </c>
      <c r="E4090" s="452" t="s">
        <v>1066</v>
      </c>
      <c r="F4090" s="452" t="s">
        <v>1304</v>
      </c>
      <c r="G4090" s="452" t="s">
        <v>920</v>
      </c>
      <c r="H4090" s="452">
        <v>126</v>
      </c>
      <c r="I4090" s="452">
        <v>1</v>
      </c>
    </row>
    <row r="4091" spans="1:9" ht="15" customHeight="1" x14ac:dyDescent="0.2">
      <c r="A4091" s="462"/>
      <c r="B4091" s="452">
        <v>4</v>
      </c>
      <c r="C4091" s="452">
        <v>201907</v>
      </c>
      <c r="D4091" s="452">
        <v>201809</v>
      </c>
      <c r="E4091" s="452" t="s">
        <v>1066</v>
      </c>
      <c r="F4091" s="452" t="s">
        <v>1327</v>
      </c>
      <c r="G4091" s="452" t="s">
        <v>923</v>
      </c>
      <c r="H4091" s="452">
        <v>120</v>
      </c>
      <c r="I4091" s="452">
        <v>-1</v>
      </c>
    </row>
    <row r="4092" spans="1:9" ht="15" customHeight="1" x14ac:dyDescent="0.2">
      <c r="A4092" s="462"/>
      <c r="B4092" s="452">
        <v>4</v>
      </c>
      <c r="C4092" s="452">
        <v>201907</v>
      </c>
      <c r="D4092" s="452">
        <v>201809</v>
      </c>
      <c r="E4092" s="452" t="s">
        <v>1066</v>
      </c>
      <c r="F4092" s="452" t="s">
        <v>1327</v>
      </c>
      <c r="G4092" s="452" t="s">
        <v>923</v>
      </c>
      <c r="H4092" s="452">
        <v>121</v>
      </c>
      <c r="I4092" s="452">
        <v>1</v>
      </c>
    </row>
    <row r="4093" spans="1:9" ht="15" customHeight="1" x14ac:dyDescent="0.2">
      <c r="A4093" s="462"/>
      <c r="B4093" s="452">
        <v>4</v>
      </c>
      <c r="C4093" s="452">
        <v>201907</v>
      </c>
      <c r="D4093" s="452">
        <v>201809</v>
      </c>
      <c r="E4093" s="452" t="s">
        <v>1066</v>
      </c>
      <c r="F4093" s="452">
        <v>86</v>
      </c>
      <c r="G4093" s="452" t="s">
        <v>935</v>
      </c>
      <c r="H4093" s="452">
        <v>121</v>
      </c>
      <c r="I4093" s="452">
        <v>1</v>
      </c>
    </row>
    <row r="4094" spans="1:9" ht="15" customHeight="1" x14ac:dyDescent="0.2">
      <c r="A4094" s="462"/>
      <c r="B4094" s="452">
        <v>4</v>
      </c>
      <c r="C4094" s="452">
        <v>201907</v>
      </c>
      <c r="D4094" s="452">
        <v>201809</v>
      </c>
      <c r="E4094" s="452" t="s">
        <v>1066</v>
      </c>
      <c r="F4094" s="452" t="s">
        <v>1308</v>
      </c>
      <c r="G4094" s="452" t="s">
        <v>941</v>
      </c>
      <c r="H4094" s="452">
        <v>121</v>
      </c>
      <c r="I4094" s="452">
        <v>2</v>
      </c>
    </row>
    <row r="4095" spans="1:9" ht="15" customHeight="1" x14ac:dyDescent="0.2">
      <c r="A4095" s="462"/>
      <c r="B4095" s="452">
        <v>4</v>
      </c>
      <c r="C4095" s="452">
        <v>201907</v>
      </c>
      <c r="D4095" s="452">
        <v>201809</v>
      </c>
      <c r="E4095" s="452" t="s">
        <v>1066</v>
      </c>
      <c r="F4095" s="452" t="s">
        <v>1307</v>
      </c>
      <c r="G4095" s="452" t="s">
        <v>941</v>
      </c>
      <c r="H4095" s="452">
        <v>126</v>
      </c>
      <c r="I4095" s="452">
        <v>1</v>
      </c>
    </row>
    <row r="4096" spans="1:9" ht="15" customHeight="1" x14ac:dyDescent="0.2">
      <c r="A4096" s="462"/>
      <c r="B4096" s="557">
        <v>4</v>
      </c>
      <c r="C4096" s="557">
        <v>201907</v>
      </c>
      <c r="D4096" s="557">
        <v>201809</v>
      </c>
      <c r="E4096" s="557" t="s">
        <v>1066</v>
      </c>
      <c r="F4096" s="557" t="s">
        <v>1328</v>
      </c>
      <c r="G4096" s="557" t="s">
        <v>925</v>
      </c>
      <c r="H4096" s="557">
        <v>121</v>
      </c>
      <c r="I4096" s="557">
        <v>1</v>
      </c>
    </row>
    <row r="4097" spans="1:9" ht="15" customHeight="1" x14ac:dyDescent="0.2">
      <c r="A4097" s="462"/>
      <c r="B4097" s="557">
        <v>4</v>
      </c>
      <c r="C4097" s="557">
        <v>201907</v>
      </c>
      <c r="D4097" s="557">
        <v>201809</v>
      </c>
      <c r="E4097" s="557" t="s">
        <v>1066</v>
      </c>
      <c r="F4097" s="557" t="s">
        <v>1322</v>
      </c>
      <c r="G4097" s="557" t="s">
        <v>1003</v>
      </c>
      <c r="H4097" s="557">
        <v>121</v>
      </c>
      <c r="I4097" s="557">
        <v>1</v>
      </c>
    </row>
    <row r="4098" spans="1:9" ht="15" customHeight="1" x14ac:dyDescent="0.2">
      <c r="A4098" s="462"/>
      <c r="B4098" s="557">
        <v>4</v>
      </c>
      <c r="C4098" s="557">
        <v>201907</v>
      </c>
      <c r="D4098" s="557">
        <v>201809</v>
      </c>
      <c r="E4098" s="557" t="s">
        <v>1066</v>
      </c>
      <c r="F4098" s="557" t="s">
        <v>1321</v>
      </c>
      <c r="G4098" s="557" t="s">
        <v>1003</v>
      </c>
      <c r="H4098" s="557">
        <v>126</v>
      </c>
      <c r="I4098" s="557">
        <v>-1</v>
      </c>
    </row>
    <row r="4099" spans="1:9" ht="15" customHeight="1" x14ac:dyDescent="0.2">
      <c r="A4099" s="462"/>
      <c r="B4099" s="557">
        <v>4</v>
      </c>
      <c r="C4099" s="557">
        <v>201907</v>
      </c>
      <c r="D4099" s="557">
        <v>201809</v>
      </c>
      <c r="E4099" s="557" t="s">
        <v>1066</v>
      </c>
      <c r="F4099" s="557" t="s">
        <v>1333</v>
      </c>
      <c r="G4099" s="557" t="s">
        <v>913</v>
      </c>
      <c r="H4099" s="557">
        <v>121</v>
      </c>
      <c r="I4099" s="557">
        <v>2</v>
      </c>
    </row>
    <row r="4100" spans="1:9" ht="15" customHeight="1" x14ac:dyDescent="0.2">
      <c r="A4100" s="462"/>
      <c r="B4100" s="557">
        <v>5</v>
      </c>
      <c r="C4100" s="557">
        <v>201907</v>
      </c>
      <c r="D4100" s="557">
        <v>201809</v>
      </c>
      <c r="E4100" s="557" t="s">
        <v>1067</v>
      </c>
      <c r="F4100" s="557">
        <v>18</v>
      </c>
      <c r="G4100" s="557" t="s">
        <v>940</v>
      </c>
      <c r="H4100" s="557">
        <v>120</v>
      </c>
      <c r="I4100" s="557">
        <v>1</v>
      </c>
    </row>
    <row r="4101" spans="1:9" ht="15" customHeight="1" x14ac:dyDescent="0.2">
      <c r="A4101" s="462"/>
      <c r="B4101" s="557">
        <v>5</v>
      </c>
      <c r="C4101" s="557">
        <v>201907</v>
      </c>
      <c r="D4101" s="557">
        <v>201809</v>
      </c>
      <c r="E4101" s="557" t="s">
        <v>1067</v>
      </c>
      <c r="F4101" s="557" t="s">
        <v>1315</v>
      </c>
      <c r="G4101" s="557" t="s">
        <v>930</v>
      </c>
      <c r="H4101" s="557">
        <v>126</v>
      </c>
      <c r="I4101" s="557">
        <v>-1</v>
      </c>
    </row>
    <row r="4102" spans="1:9" ht="15" customHeight="1" x14ac:dyDescent="0.2">
      <c r="A4102" s="462"/>
      <c r="B4102" s="557">
        <v>5</v>
      </c>
      <c r="C4102" s="557">
        <v>201907</v>
      </c>
      <c r="D4102" s="557">
        <v>201809</v>
      </c>
      <c r="E4102" s="557" t="s">
        <v>1067</v>
      </c>
      <c r="F4102" s="557" t="s">
        <v>1316</v>
      </c>
      <c r="G4102" s="557" t="s">
        <v>930</v>
      </c>
      <c r="H4102" s="557">
        <v>120</v>
      </c>
      <c r="I4102" s="557">
        <v>-1</v>
      </c>
    </row>
    <row r="4103" spans="1:9" ht="15" customHeight="1" x14ac:dyDescent="0.2">
      <c r="A4103" s="462"/>
      <c r="B4103" s="557">
        <v>5</v>
      </c>
      <c r="C4103" s="557">
        <v>201907</v>
      </c>
      <c r="D4103" s="557">
        <v>201809</v>
      </c>
      <c r="E4103" s="557" t="s">
        <v>1067</v>
      </c>
      <c r="F4103" s="557" t="s">
        <v>1316</v>
      </c>
      <c r="G4103" s="557" t="s">
        <v>930</v>
      </c>
      <c r="H4103" s="557">
        <v>121</v>
      </c>
      <c r="I4103" s="557">
        <v>1</v>
      </c>
    </row>
    <row r="4104" spans="1:9" ht="15" customHeight="1" x14ac:dyDescent="0.2">
      <c r="A4104" s="462"/>
      <c r="B4104" s="557">
        <v>5</v>
      </c>
      <c r="C4104" s="557">
        <v>201907</v>
      </c>
      <c r="D4104" s="557">
        <v>201809</v>
      </c>
      <c r="E4104" s="557" t="s">
        <v>1067</v>
      </c>
      <c r="F4104" s="557">
        <v>85</v>
      </c>
      <c r="G4104" s="557" t="s">
        <v>935</v>
      </c>
      <c r="H4104" s="557">
        <v>120</v>
      </c>
      <c r="I4104" s="557">
        <v>1</v>
      </c>
    </row>
    <row r="4105" spans="1:9" ht="15" customHeight="1" x14ac:dyDescent="0.2">
      <c r="A4105" s="462"/>
      <c r="B4105" s="557">
        <v>5</v>
      </c>
      <c r="C4105" s="557">
        <v>201907</v>
      </c>
      <c r="D4105" s="557">
        <v>201809</v>
      </c>
      <c r="E4105" s="557" t="s">
        <v>1067</v>
      </c>
      <c r="F4105" s="557">
        <v>85</v>
      </c>
      <c r="G4105" s="557" t="s">
        <v>935</v>
      </c>
      <c r="H4105" s="557">
        <v>121</v>
      </c>
      <c r="I4105" s="557">
        <v>-1</v>
      </c>
    </row>
    <row r="4106" spans="1:9" ht="15" customHeight="1" x14ac:dyDescent="0.2">
      <c r="A4106" s="462"/>
      <c r="B4106" s="557">
        <v>5</v>
      </c>
      <c r="C4106" s="557">
        <v>201907</v>
      </c>
      <c r="D4106" s="557">
        <v>201809</v>
      </c>
      <c r="E4106" s="557" t="s">
        <v>1067</v>
      </c>
      <c r="F4106" s="557" t="s">
        <v>1325</v>
      </c>
      <c r="G4106" s="557" t="s">
        <v>928</v>
      </c>
      <c r="H4106" s="557">
        <v>120</v>
      </c>
      <c r="I4106" s="557">
        <v>-1</v>
      </c>
    </row>
    <row r="4107" spans="1:9" ht="15" customHeight="1" x14ac:dyDescent="0.2">
      <c r="A4107" s="462"/>
      <c r="B4107" s="557">
        <v>5</v>
      </c>
      <c r="C4107" s="557">
        <v>201907</v>
      </c>
      <c r="D4107" s="557">
        <v>201809</v>
      </c>
      <c r="E4107" s="557" t="s">
        <v>1067</v>
      </c>
      <c r="F4107" s="557" t="s">
        <v>1325</v>
      </c>
      <c r="G4107" s="557" t="s">
        <v>928</v>
      </c>
      <c r="H4107" s="557">
        <v>121</v>
      </c>
      <c r="I4107" s="557">
        <v>1</v>
      </c>
    </row>
    <row r="4108" spans="1:9" ht="15" customHeight="1" x14ac:dyDescent="0.2">
      <c r="A4108" s="462"/>
      <c r="B4108" s="557">
        <v>5</v>
      </c>
      <c r="C4108" s="557">
        <v>201907</v>
      </c>
      <c r="D4108" s="557">
        <v>201809</v>
      </c>
      <c r="E4108" s="557" t="s">
        <v>1067</v>
      </c>
      <c r="F4108" s="557" t="s">
        <v>1329</v>
      </c>
      <c r="G4108" s="557" t="s">
        <v>925</v>
      </c>
      <c r="H4108" s="557">
        <v>121</v>
      </c>
      <c r="I4108" s="557">
        <v>-1</v>
      </c>
    </row>
    <row r="4109" spans="1:9" ht="15" customHeight="1" x14ac:dyDescent="0.2">
      <c r="A4109" s="462"/>
      <c r="B4109" s="557">
        <v>5</v>
      </c>
      <c r="C4109" s="557">
        <v>201907</v>
      </c>
      <c r="D4109" s="557">
        <v>201809</v>
      </c>
      <c r="E4109" s="557" t="s">
        <v>1067</v>
      </c>
      <c r="F4109" s="557" t="s">
        <v>1331</v>
      </c>
      <c r="G4109" s="557" t="s">
        <v>939</v>
      </c>
      <c r="H4109" s="557">
        <v>121</v>
      </c>
      <c r="I4109" s="557">
        <v>-1</v>
      </c>
    </row>
    <row r="4110" spans="1:9" ht="15" customHeight="1" x14ac:dyDescent="0.2">
      <c r="A4110" s="462"/>
      <c r="B4110" s="557">
        <v>8</v>
      </c>
      <c r="C4110" s="557">
        <v>201907</v>
      </c>
      <c r="D4110" s="557">
        <v>201809</v>
      </c>
      <c r="E4110" s="557" t="s">
        <v>1068</v>
      </c>
      <c r="F4110" s="557">
        <v>34</v>
      </c>
      <c r="G4110" s="557" t="s">
        <v>1024</v>
      </c>
      <c r="H4110" s="557">
        <v>120</v>
      </c>
      <c r="I4110" s="557">
        <v>1</v>
      </c>
    </row>
    <row r="4111" spans="1:9" ht="15" customHeight="1" x14ac:dyDescent="0.2">
      <c r="A4111" s="462"/>
      <c r="B4111" s="557">
        <v>8</v>
      </c>
      <c r="C4111" s="557">
        <v>201907</v>
      </c>
      <c r="D4111" s="557">
        <v>201809</v>
      </c>
      <c r="E4111" s="557" t="s">
        <v>1068</v>
      </c>
      <c r="F4111" s="557">
        <v>34</v>
      </c>
      <c r="G4111" s="557" t="s">
        <v>1024</v>
      </c>
      <c r="H4111" s="557">
        <v>121</v>
      </c>
      <c r="I4111" s="557">
        <v>-1</v>
      </c>
    </row>
    <row r="4112" spans="1:9" ht="15" customHeight="1" x14ac:dyDescent="0.2">
      <c r="A4112" s="462"/>
      <c r="B4112" s="557">
        <v>8</v>
      </c>
      <c r="C4112" s="557">
        <v>201907</v>
      </c>
      <c r="D4112" s="557">
        <v>201809</v>
      </c>
      <c r="E4112" s="557" t="s">
        <v>1068</v>
      </c>
      <c r="F4112" s="557" t="s">
        <v>1326</v>
      </c>
      <c r="G4112" s="557" t="s">
        <v>923</v>
      </c>
      <c r="H4112" s="557">
        <v>120</v>
      </c>
      <c r="I4112" s="557">
        <v>-1</v>
      </c>
    </row>
    <row r="4113" spans="1:9" ht="15" customHeight="1" x14ac:dyDescent="0.2">
      <c r="A4113" s="462"/>
      <c r="B4113" s="557">
        <v>8</v>
      </c>
      <c r="C4113" s="557">
        <v>201907</v>
      </c>
      <c r="D4113" s="557">
        <v>201809</v>
      </c>
      <c r="E4113" s="557" t="s">
        <v>1068</v>
      </c>
      <c r="F4113" s="557" t="s">
        <v>1326</v>
      </c>
      <c r="G4113" s="557" t="s">
        <v>923</v>
      </c>
      <c r="H4113" s="557">
        <v>121</v>
      </c>
      <c r="I4113" s="557">
        <v>1</v>
      </c>
    </row>
    <row r="4114" spans="1:9" ht="15" customHeight="1" x14ac:dyDescent="0.2">
      <c r="A4114" s="462"/>
      <c r="B4114" s="557">
        <v>8</v>
      </c>
      <c r="C4114" s="557">
        <v>201907</v>
      </c>
      <c r="D4114" s="557">
        <v>201809</v>
      </c>
      <c r="E4114" s="557" t="s">
        <v>1068</v>
      </c>
      <c r="F4114" s="557">
        <v>69</v>
      </c>
      <c r="G4114" s="557" t="s">
        <v>937</v>
      </c>
      <c r="H4114" s="557">
        <v>121</v>
      </c>
      <c r="I4114" s="557">
        <v>-3</v>
      </c>
    </row>
    <row r="4115" spans="1:9" ht="15" customHeight="1" x14ac:dyDescent="0.2">
      <c r="A4115" s="462"/>
      <c r="B4115" s="557">
        <v>8</v>
      </c>
      <c r="C4115" s="557">
        <v>201907</v>
      </c>
      <c r="D4115" s="557">
        <v>201809</v>
      </c>
      <c r="E4115" s="557" t="s">
        <v>1068</v>
      </c>
      <c r="F4115" s="557" t="s">
        <v>1312</v>
      </c>
      <c r="G4115" s="557" t="s">
        <v>930</v>
      </c>
      <c r="H4115" s="557">
        <v>120</v>
      </c>
      <c r="I4115" s="557">
        <v>1</v>
      </c>
    </row>
    <row r="4116" spans="1:9" ht="15" customHeight="1" x14ac:dyDescent="0.2">
      <c r="A4116" s="462"/>
      <c r="B4116" s="557">
        <v>8</v>
      </c>
      <c r="C4116" s="557">
        <v>201907</v>
      </c>
      <c r="D4116" s="557">
        <v>201809</v>
      </c>
      <c r="E4116" s="557" t="s">
        <v>1068</v>
      </c>
      <c r="F4116" s="557" t="s">
        <v>1312</v>
      </c>
      <c r="G4116" s="557" t="s">
        <v>930</v>
      </c>
      <c r="H4116" s="557">
        <v>121</v>
      </c>
      <c r="I4116" s="557">
        <v>-2</v>
      </c>
    </row>
    <row r="4117" spans="1:9" ht="15" customHeight="1" x14ac:dyDescent="0.2">
      <c r="A4117" s="462"/>
      <c r="B4117" s="557">
        <v>8</v>
      </c>
      <c r="C4117" s="557">
        <v>201907</v>
      </c>
      <c r="D4117" s="557">
        <v>201809</v>
      </c>
      <c r="E4117" s="557" t="s">
        <v>1068</v>
      </c>
      <c r="F4117" s="557" t="s">
        <v>1332</v>
      </c>
      <c r="G4117" s="557" t="s">
        <v>913</v>
      </c>
      <c r="H4117" s="557">
        <v>120</v>
      </c>
      <c r="I4117" s="557">
        <v>-1</v>
      </c>
    </row>
    <row r="4118" spans="1:9" ht="15" customHeight="1" x14ac:dyDescent="0.2">
      <c r="A4118" s="462"/>
      <c r="B4118" s="557">
        <v>8</v>
      </c>
      <c r="C4118" s="557">
        <v>201907</v>
      </c>
      <c r="D4118" s="557">
        <v>201809</v>
      </c>
      <c r="E4118" s="557" t="s">
        <v>1068</v>
      </c>
      <c r="F4118" s="557" t="s">
        <v>1332</v>
      </c>
      <c r="G4118" s="557" t="s">
        <v>913</v>
      </c>
      <c r="H4118" s="557">
        <v>121</v>
      </c>
      <c r="I4118" s="557">
        <v>3</v>
      </c>
    </row>
    <row r="4119" spans="1:9" ht="15" customHeight="1" x14ac:dyDescent="0.2">
      <c r="A4119" s="462"/>
      <c r="B4119" s="557">
        <v>34</v>
      </c>
      <c r="C4119" s="557">
        <v>201907</v>
      </c>
      <c r="D4119" s="557">
        <v>201809</v>
      </c>
      <c r="E4119" s="557" t="s">
        <v>1069</v>
      </c>
      <c r="F4119" s="557" t="s">
        <v>1310</v>
      </c>
      <c r="G4119" s="557" t="s">
        <v>1024</v>
      </c>
      <c r="H4119" s="557">
        <v>126</v>
      </c>
      <c r="I4119" s="557">
        <v>1</v>
      </c>
    </row>
    <row r="4120" spans="1:9" ht="15" customHeight="1" x14ac:dyDescent="0.2">
      <c r="A4120" s="462"/>
      <c r="B4120" s="557">
        <v>34</v>
      </c>
      <c r="C4120" s="557">
        <v>201907</v>
      </c>
      <c r="D4120" s="557">
        <v>201809</v>
      </c>
      <c r="E4120" s="557" t="s">
        <v>1069</v>
      </c>
      <c r="F4120" s="557">
        <v>46</v>
      </c>
      <c r="G4120" s="557" t="s">
        <v>920</v>
      </c>
      <c r="H4120" s="557">
        <v>121</v>
      </c>
      <c r="I4120" s="557">
        <v>1</v>
      </c>
    </row>
    <row r="4121" spans="1:9" ht="15" customHeight="1" x14ac:dyDescent="0.2">
      <c r="A4121" s="462"/>
      <c r="B4121" s="557">
        <v>34</v>
      </c>
      <c r="C4121" s="557">
        <v>201907</v>
      </c>
      <c r="D4121" s="557">
        <v>201809</v>
      </c>
      <c r="E4121" s="557" t="s">
        <v>1069</v>
      </c>
      <c r="F4121" s="557" t="s">
        <v>1324</v>
      </c>
      <c r="G4121" s="557" t="s">
        <v>928</v>
      </c>
      <c r="H4121" s="557">
        <v>121</v>
      </c>
      <c r="I4121" s="557">
        <v>-1</v>
      </c>
    </row>
    <row r="4122" spans="1:9" ht="15" customHeight="1" x14ac:dyDescent="0.2">
      <c r="A4122" s="462"/>
      <c r="B4122" s="557">
        <v>34</v>
      </c>
      <c r="C4122" s="557">
        <v>201907</v>
      </c>
      <c r="D4122" s="557">
        <v>201809</v>
      </c>
      <c r="E4122" s="557" t="s">
        <v>1069</v>
      </c>
      <c r="F4122" s="557" t="s">
        <v>1306</v>
      </c>
      <c r="G4122" s="557" t="s">
        <v>941</v>
      </c>
      <c r="H4122" s="557">
        <v>120</v>
      </c>
      <c r="I4122" s="557">
        <v>1</v>
      </c>
    </row>
    <row r="4123" spans="1:9" ht="15" customHeight="1" x14ac:dyDescent="0.2">
      <c r="A4123" s="462"/>
      <c r="B4123" s="557">
        <v>34</v>
      </c>
      <c r="C4123" s="557">
        <v>201907</v>
      </c>
      <c r="D4123" s="557">
        <v>201809</v>
      </c>
      <c r="E4123" s="557" t="s">
        <v>1069</v>
      </c>
      <c r="F4123" s="557" t="s">
        <v>1306</v>
      </c>
      <c r="G4123" s="557" t="s">
        <v>941</v>
      </c>
      <c r="H4123" s="557">
        <v>121</v>
      </c>
      <c r="I4123" s="557">
        <v>-1</v>
      </c>
    </row>
    <row r="4124" spans="1:9" ht="15" customHeight="1" x14ac:dyDescent="0.2">
      <c r="A4124" s="462"/>
      <c r="B4124" s="557">
        <v>36</v>
      </c>
      <c r="C4124" s="557">
        <v>201907</v>
      </c>
      <c r="D4124" s="557">
        <v>201809</v>
      </c>
      <c r="E4124" s="557" t="s">
        <v>1070</v>
      </c>
      <c r="F4124" s="557" t="s">
        <v>1336</v>
      </c>
      <c r="G4124" s="557" t="s">
        <v>937</v>
      </c>
      <c r="H4124" s="557">
        <v>121</v>
      </c>
      <c r="I4124" s="557">
        <v>-1</v>
      </c>
    </row>
    <row r="4125" spans="1:9" ht="15" customHeight="1" x14ac:dyDescent="0.2">
      <c r="A4125" s="462"/>
      <c r="B4125" s="557">
        <v>36</v>
      </c>
      <c r="C4125" s="557">
        <v>201907</v>
      </c>
      <c r="D4125" s="557">
        <v>201809</v>
      </c>
      <c r="E4125" s="557" t="s">
        <v>1070</v>
      </c>
      <c r="F4125" s="557" t="s">
        <v>1330</v>
      </c>
      <c r="G4125" s="557" t="s">
        <v>939</v>
      </c>
      <c r="H4125" s="557">
        <v>121</v>
      </c>
      <c r="I4125" s="557">
        <v>1</v>
      </c>
    </row>
    <row r="4126" spans="1:9" ht="15" customHeight="1" x14ac:dyDescent="0.2">
      <c r="A4126" s="462"/>
      <c r="B4126" s="454">
        <v>4</v>
      </c>
      <c r="C4126" s="454">
        <v>201906</v>
      </c>
      <c r="D4126" s="454">
        <v>201809</v>
      </c>
      <c r="E4126" s="454" t="s">
        <v>1066</v>
      </c>
      <c r="F4126" s="454">
        <v>47</v>
      </c>
      <c r="G4126" s="454" t="s">
        <v>920</v>
      </c>
      <c r="H4126" s="454">
        <v>120</v>
      </c>
      <c r="I4126" s="454">
        <v>1</v>
      </c>
    </row>
    <row r="4127" spans="1:9" ht="15" customHeight="1" x14ac:dyDescent="0.2">
      <c r="A4127" s="462"/>
      <c r="B4127" s="454">
        <v>4</v>
      </c>
      <c r="C4127" s="454">
        <v>201906</v>
      </c>
      <c r="D4127" s="454">
        <v>201809</v>
      </c>
      <c r="E4127" s="454" t="s">
        <v>1066</v>
      </c>
      <c r="F4127" s="454">
        <v>47</v>
      </c>
      <c r="G4127" s="454" t="s">
        <v>920</v>
      </c>
      <c r="H4127" s="454">
        <v>121</v>
      </c>
      <c r="I4127" s="454">
        <v>1</v>
      </c>
    </row>
    <row r="4128" spans="1:9" ht="15" customHeight="1" x14ac:dyDescent="0.2">
      <c r="A4128" s="462"/>
      <c r="B4128" s="454">
        <v>4</v>
      </c>
      <c r="C4128" s="454">
        <v>201906</v>
      </c>
      <c r="D4128" s="454">
        <v>201809</v>
      </c>
      <c r="E4128" s="454" t="s">
        <v>1066</v>
      </c>
      <c r="F4128" s="454" t="s">
        <v>1308</v>
      </c>
      <c r="G4128" s="454" t="s">
        <v>941</v>
      </c>
      <c r="H4128" s="454">
        <v>121</v>
      </c>
      <c r="I4128" s="454">
        <v>1</v>
      </c>
    </row>
    <row r="4129" spans="1:9" ht="15" customHeight="1" x14ac:dyDescent="0.2">
      <c r="A4129" s="462"/>
      <c r="B4129" s="454">
        <v>4</v>
      </c>
      <c r="C4129" s="454">
        <v>201906</v>
      </c>
      <c r="D4129" s="454">
        <v>201809</v>
      </c>
      <c r="E4129" s="454" t="s">
        <v>1066</v>
      </c>
      <c r="F4129" s="454" t="s">
        <v>1307</v>
      </c>
      <c r="G4129" s="454" t="s">
        <v>941</v>
      </c>
      <c r="H4129" s="454">
        <v>126</v>
      </c>
      <c r="I4129" s="454">
        <v>1</v>
      </c>
    </row>
    <row r="4130" spans="1:9" ht="15" customHeight="1" x14ac:dyDescent="0.2">
      <c r="A4130" s="462"/>
      <c r="B4130" s="454">
        <v>4</v>
      </c>
      <c r="C4130" s="454">
        <v>201906</v>
      </c>
      <c r="D4130" s="454">
        <v>201809</v>
      </c>
      <c r="E4130" s="454" t="s">
        <v>1066</v>
      </c>
      <c r="F4130" s="454" t="s">
        <v>1328</v>
      </c>
      <c r="G4130" s="454" t="s">
        <v>925</v>
      </c>
      <c r="H4130" s="454">
        <v>120</v>
      </c>
      <c r="I4130" s="454">
        <v>-2</v>
      </c>
    </row>
    <row r="4131" spans="1:9" ht="15" customHeight="1" x14ac:dyDescent="0.2">
      <c r="A4131" s="462"/>
      <c r="B4131" s="454">
        <v>4</v>
      </c>
      <c r="C4131" s="454">
        <v>201906</v>
      </c>
      <c r="D4131" s="454">
        <v>201809</v>
      </c>
      <c r="E4131" s="454" t="s">
        <v>1066</v>
      </c>
      <c r="F4131" s="454" t="s">
        <v>1328</v>
      </c>
      <c r="G4131" s="454" t="s">
        <v>925</v>
      </c>
      <c r="H4131" s="454">
        <v>121</v>
      </c>
      <c r="I4131" s="454">
        <v>2</v>
      </c>
    </row>
    <row r="4132" spans="1:9" ht="15" customHeight="1" x14ac:dyDescent="0.2">
      <c r="A4132" s="462"/>
      <c r="B4132" s="454">
        <v>4</v>
      </c>
      <c r="C4132" s="454">
        <v>201906</v>
      </c>
      <c r="D4132" s="454">
        <v>201809</v>
      </c>
      <c r="E4132" s="454" t="s">
        <v>1066</v>
      </c>
      <c r="F4132" s="454" t="s">
        <v>1322</v>
      </c>
      <c r="G4132" s="454" t="s">
        <v>1003</v>
      </c>
      <c r="H4132" s="454">
        <v>120</v>
      </c>
      <c r="I4132" s="454">
        <v>-1</v>
      </c>
    </row>
    <row r="4133" spans="1:9" ht="15" customHeight="1" x14ac:dyDescent="0.2">
      <c r="A4133" s="462"/>
      <c r="B4133" s="454">
        <v>4</v>
      </c>
      <c r="C4133" s="454">
        <v>201906</v>
      </c>
      <c r="D4133" s="454">
        <v>201809</v>
      </c>
      <c r="E4133" s="454" t="s">
        <v>1066</v>
      </c>
      <c r="F4133" s="454" t="s">
        <v>1333</v>
      </c>
      <c r="G4133" s="454" t="s">
        <v>913</v>
      </c>
      <c r="H4133" s="454">
        <v>120</v>
      </c>
      <c r="I4133" s="454">
        <v>-6</v>
      </c>
    </row>
    <row r="4134" spans="1:9" ht="15" customHeight="1" x14ac:dyDescent="0.2">
      <c r="A4134" s="462"/>
      <c r="B4134" s="454">
        <v>4</v>
      </c>
      <c r="C4134" s="454">
        <v>201906</v>
      </c>
      <c r="D4134" s="454">
        <v>201809</v>
      </c>
      <c r="E4134" s="454" t="s">
        <v>1066</v>
      </c>
      <c r="F4134" s="454" t="s">
        <v>1333</v>
      </c>
      <c r="G4134" s="454" t="s">
        <v>913</v>
      </c>
      <c r="H4134" s="454">
        <v>121</v>
      </c>
      <c r="I4134" s="454">
        <v>1</v>
      </c>
    </row>
    <row r="4135" spans="1:9" ht="15" customHeight="1" x14ac:dyDescent="0.2">
      <c r="A4135" s="462"/>
      <c r="B4135" s="454">
        <v>5</v>
      </c>
      <c r="C4135" s="454">
        <v>201906</v>
      </c>
      <c r="D4135" s="454">
        <v>201809</v>
      </c>
      <c r="E4135" s="454" t="s">
        <v>1067</v>
      </c>
      <c r="F4135" s="454">
        <v>18</v>
      </c>
      <c r="G4135" s="454" t="s">
        <v>940</v>
      </c>
      <c r="H4135" s="454">
        <v>120</v>
      </c>
      <c r="I4135" s="454">
        <v>1</v>
      </c>
    </row>
    <row r="4136" spans="1:9" ht="15" customHeight="1" x14ac:dyDescent="0.2">
      <c r="A4136" s="462"/>
      <c r="B4136" s="454">
        <v>5</v>
      </c>
      <c r="C4136" s="454">
        <v>201906</v>
      </c>
      <c r="D4136" s="454">
        <v>201809</v>
      </c>
      <c r="E4136" s="454" t="s">
        <v>1067</v>
      </c>
      <c r="F4136" s="454">
        <v>18</v>
      </c>
      <c r="G4136" s="454" t="s">
        <v>940</v>
      </c>
      <c r="H4136" s="454">
        <v>121</v>
      </c>
      <c r="I4136" s="454">
        <v>1</v>
      </c>
    </row>
    <row r="4137" spans="1:9" ht="15" customHeight="1" x14ac:dyDescent="0.2">
      <c r="A4137" s="462"/>
      <c r="B4137" s="454">
        <v>5</v>
      </c>
      <c r="C4137" s="454">
        <v>201906</v>
      </c>
      <c r="D4137" s="454">
        <v>201809</v>
      </c>
      <c r="E4137" s="454" t="s">
        <v>1067</v>
      </c>
      <c r="F4137" s="454" t="s">
        <v>1316</v>
      </c>
      <c r="G4137" s="454" t="s">
        <v>930</v>
      </c>
      <c r="H4137" s="454">
        <v>121</v>
      </c>
      <c r="I4137" s="454">
        <v>2</v>
      </c>
    </row>
    <row r="4138" spans="1:9" ht="15" customHeight="1" x14ac:dyDescent="0.2">
      <c r="A4138" s="462"/>
      <c r="B4138" s="454">
        <v>5</v>
      </c>
      <c r="C4138" s="454">
        <v>201906</v>
      </c>
      <c r="D4138" s="454">
        <v>201809</v>
      </c>
      <c r="E4138" s="454" t="s">
        <v>1067</v>
      </c>
      <c r="F4138" s="454" t="s">
        <v>1329</v>
      </c>
      <c r="G4138" s="454" t="s">
        <v>925</v>
      </c>
      <c r="H4138" s="454">
        <v>121</v>
      </c>
      <c r="I4138" s="454">
        <v>1</v>
      </c>
    </row>
    <row r="4139" spans="1:9" ht="15" customHeight="1" x14ac:dyDescent="0.2">
      <c r="A4139" s="462"/>
      <c r="B4139" s="454">
        <v>8</v>
      </c>
      <c r="C4139" s="454">
        <v>201906</v>
      </c>
      <c r="D4139" s="454">
        <v>201809</v>
      </c>
      <c r="E4139" s="454" t="s">
        <v>1068</v>
      </c>
      <c r="F4139" s="454">
        <v>19</v>
      </c>
      <c r="G4139" s="454" t="s">
        <v>940</v>
      </c>
      <c r="H4139" s="454">
        <v>120</v>
      </c>
      <c r="I4139" s="454">
        <v>-1</v>
      </c>
    </row>
    <row r="4140" spans="1:9" ht="15" customHeight="1" x14ac:dyDescent="0.2">
      <c r="A4140" s="462"/>
      <c r="B4140" s="454">
        <v>8</v>
      </c>
      <c r="C4140" s="454">
        <v>201906</v>
      </c>
      <c r="D4140" s="454">
        <v>201809</v>
      </c>
      <c r="E4140" s="454" t="s">
        <v>1068</v>
      </c>
      <c r="F4140" s="454">
        <v>19</v>
      </c>
      <c r="G4140" s="454" t="s">
        <v>940</v>
      </c>
      <c r="H4140" s="454">
        <v>121</v>
      </c>
      <c r="I4140" s="454">
        <v>1</v>
      </c>
    </row>
    <row r="4141" spans="1:9" ht="15" customHeight="1" x14ac:dyDescent="0.2">
      <c r="A4141" s="462"/>
      <c r="B4141" s="454">
        <v>8</v>
      </c>
      <c r="C4141" s="454">
        <v>201906</v>
      </c>
      <c r="D4141" s="454">
        <v>201809</v>
      </c>
      <c r="E4141" s="454" t="s">
        <v>1068</v>
      </c>
      <c r="F4141" s="454" t="s">
        <v>1309</v>
      </c>
      <c r="G4141" s="454" t="s">
        <v>1024</v>
      </c>
      <c r="H4141" s="454">
        <v>126</v>
      </c>
      <c r="I4141" s="454">
        <v>-1</v>
      </c>
    </row>
    <row r="4142" spans="1:9" ht="15" customHeight="1" x14ac:dyDescent="0.2">
      <c r="B4142" s="454">
        <v>8</v>
      </c>
      <c r="C4142" s="454">
        <v>201906</v>
      </c>
      <c r="D4142" s="454">
        <v>201809</v>
      </c>
      <c r="E4142" s="454" t="s">
        <v>1068</v>
      </c>
      <c r="F4142" s="454">
        <v>45</v>
      </c>
      <c r="G4142" s="454" t="s">
        <v>920</v>
      </c>
      <c r="H4142" s="454">
        <v>120</v>
      </c>
      <c r="I4142" s="454">
        <v>-1</v>
      </c>
    </row>
    <row r="4143" spans="1:9" ht="15" customHeight="1" x14ac:dyDescent="0.2">
      <c r="B4143" s="454">
        <v>8</v>
      </c>
      <c r="C4143" s="454">
        <v>201906</v>
      </c>
      <c r="D4143" s="454">
        <v>201809</v>
      </c>
      <c r="E4143" s="454" t="s">
        <v>1068</v>
      </c>
      <c r="F4143" s="454">
        <v>45</v>
      </c>
      <c r="G4143" s="454" t="s">
        <v>920</v>
      </c>
      <c r="H4143" s="454">
        <v>121</v>
      </c>
      <c r="I4143" s="454">
        <v>1</v>
      </c>
    </row>
    <row r="4144" spans="1:9" ht="15" customHeight="1" x14ac:dyDescent="0.2">
      <c r="B4144" s="454">
        <v>8</v>
      </c>
      <c r="C4144" s="454">
        <v>201906</v>
      </c>
      <c r="D4144" s="454">
        <v>201809</v>
      </c>
      <c r="E4144" s="454" t="s">
        <v>1068</v>
      </c>
      <c r="F4144" s="454" t="s">
        <v>1326</v>
      </c>
      <c r="G4144" s="454" t="s">
        <v>923</v>
      </c>
      <c r="H4144" s="454">
        <v>121</v>
      </c>
      <c r="I4144" s="454">
        <v>3</v>
      </c>
    </row>
    <row r="4145" spans="2:9" ht="15" customHeight="1" x14ac:dyDescent="0.2">
      <c r="B4145" s="454">
        <v>8</v>
      </c>
      <c r="C4145" s="454">
        <v>201906</v>
      </c>
      <c r="D4145" s="454">
        <v>201809</v>
      </c>
      <c r="E4145" s="454" t="s">
        <v>1068</v>
      </c>
      <c r="F4145" s="454">
        <v>69</v>
      </c>
      <c r="G4145" s="454" t="s">
        <v>937</v>
      </c>
      <c r="H4145" s="454">
        <v>120</v>
      </c>
      <c r="I4145" s="454">
        <v>-1</v>
      </c>
    </row>
    <row r="4146" spans="2:9" ht="15" customHeight="1" x14ac:dyDescent="0.2">
      <c r="B4146" s="454">
        <v>8</v>
      </c>
      <c r="C4146" s="454">
        <v>201906</v>
      </c>
      <c r="D4146" s="454">
        <v>201809</v>
      </c>
      <c r="E4146" s="454" t="s">
        <v>1068</v>
      </c>
      <c r="F4146" s="454" t="s">
        <v>1311</v>
      </c>
      <c r="G4146" s="454" t="s">
        <v>930</v>
      </c>
      <c r="H4146" s="454">
        <v>126</v>
      </c>
      <c r="I4146" s="454">
        <v>1</v>
      </c>
    </row>
    <row r="4147" spans="2:9" ht="15" customHeight="1" x14ac:dyDescent="0.2">
      <c r="B4147" s="454">
        <v>8</v>
      </c>
      <c r="C4147" s="454">
        <v>201906</v>
      </c>
      <c r="D4147" s="454">
        <v>201809</v>
      </c>
      <c r="E4147" s="454" t="s">
        <v>1068</v>
      </c>
      <c r="F4147" s="454" t="s">
        <v>1323</v>
      </c>
      <c r="G4147" s="454" t="s">
        <v>928</v>
      </c>
      <c r="H4147" s="454">
        <v>121</v>
      </c>
      <c r="I4147" s="454">
        <v>1</v>
      </c>
    </row>
    <row r="4148" spans="2:9" ht="15" customHeight="1" x14ac:dyDescent="0.2">
      <c r="B4148" s="454">
        <v>8</v>
      </c>
      <c r="C4148" s="454">
        <v>201906</v>
      </c>
      <c r="D4148" s="454">
        <v>201809</v>
      </c>
      <c r="E4148" s="454" t="s">
        <v>1068</v>
      </c>
      <c r="F4148" s="454" t="s">
        <v>1332</v>
      </c>
      <c r="G4148" s="454" t="s">
        <v>913</v>
      </c>
      <c r="H4148" s="454">
        <v>121</v>
      </c>
      <c r="I4148" s="454">
        <v>1</v>
      </c>
    </row>
    <row r="4149" spans="2:9" ht="15" customHeight="1" x14ac:dyDescent="0.2">
      <c r="B4149" s="454">
        <v>34</v>
      </c>
      <c r="C4149" s="454">
        <v>201906</v>
      </c>
      <c r="D4149" s="454">
        <v>201809</v>
      </c>
      <c r="E4149" s="454" t="s">
        <v>1069</v>
      </c>
      <c r="F4149" s="454">
        <v>33</v>
      </c>
      <c r="G4149" s="454" t="s">
        <v>1024</v>
      </c>
      <c r="H4149" s="454">
        <v>120</v>
      </c>
      <c r="I4149" s="454">
        <v>-1</v>
      </c>
    </row>
    <row r="4150" spans="2:9" ht="15" customHeight="1" x14ac:dyDescent="0.2">
      <c r="B4150" s="454">
        <v>34</v>
      </c>
      <c r="C4150" s="454">
        <v>201906</v>
      </c>
      <c r="D4150" s="454">
        <v>201809</v>
      </c>
      <c r="E4150" s="454" t="s">
        <v>1069</v>
      </c>
      <c r="F4150" s="454">
        <v>33</v>
      </c>
      <c r="G4150" s="454" t="s">
        <v>1024</v>
      </c>
      <c r="H4150" s="454">
        <v>121</v>
      </c>
      <c r="I4150" s="454">
        <v>1</v>
      </c>
    </row>
    <row r="4151" spans="2:9" ht="15" customHeight="1" x14ac:dyDescent="0.2">
      <c r="B4151" s="454">
        <v>34</v>
      </c>
      <c r="C4151" s="454">
        <v>201906</v>
      </c>
      <c r="D4151" s="454">
        <v>201809</v>
      </c>
      <c r="E4151" s="454" t="s">
        <v>1069</v>
      </c>
      <c r="F4151" s="454" t="s">
        <v>1310</v>
      </c>
      <c r="G4151" s="454" t="s">
        <v>1024</v>
      </c>
      <c r="H4151" s="454">
        <v>126</v>
      </c>
      <c r="I4151" s="454">
        <v>1</v>
      </c>
    </row>
    <row r="4152" spans="2:9" ht="15" customHeight="1" x14ac:dyDescent="0.2">
      <c r="B4152" s="454">
        <v>34</v>
      </c>
      <c r="C4152" s="454">
        <v>201906</v>
      </c>
      <c r="D4152" s="454">
        <v>201809</v>
      </c>
      <c r="E4152" s="454" t="s">
        <v>1069</v>
      </c>
      <c r="F4152" s="454">
        <v>46</v>
      </c>
      <c r="G4152" s="454" t="s">
        <v>920</v>
      </c>
      <c r="H4152" s="454">
        <v>120</v>
      </c>
      <c r="I4152" s="454">
        <v>1</v>
      </c>
    </row>
    <row r="4153" spans="2:9" ht="15" customHeight="1" x14ac:dyDescent="0.2">
      <c r="B4153" s="454">
        <v>34</v>
      </c>
      <c r="C4153" s="454">
        <v>201906</v>
      </c>
      <c r="D4153" s="454">
        <v>201809</v>
      </c>
      <c r="E4153" s="454" t="s">
        <v>1069</v>
      </c>
      <c r="F4153" s="454" t="s">
        <v>1314</v>
      </c>
      <c r="G4153" s="454" t="s">
        <v>930</v>
      </c>
      <c r="H4153" s="454">
        <v>121</v>
      </c>
      <c r="I4153" s="454">
        <v>-1</v>
      </c>
    </row>
    <row r="4154" spans="2:9" ht="15" customHeight="1" x14ac:dyDescent="0.2">
      <c r="B4154" s="454">
        <v>34</v>
      </c>
      <c r="C4154" s="454">
        <v>201906</v>
      </c>
      <c r="D4154" s="454">
        <v>201809</v>
      </c>
      <c r="E4154" s="454" t="s">
        <v>1069</v>
      </c>
      <c r="F4154" s="454" t="s">
        <v>1306</v>
      </c>
      <c r="G4154" s="454" t="s">
        <v>941</v>
      </c>
      <c r="H4154" s="454">
        <v>120</v>
      </c>
      <c r="I4154" s="454">
        <v>-1</v>
      </c>
    </row>
    <row r="4155" spans="2:9" ht="15" customHeight="1" x14ac:dyDescent="0.2">
      <c r="B4155" s="454">
        <v>34</v>
      </c>
      <c r="C4155" s="454">
        <v>201906</v>
      </c>
      <c r="D4155" s="454">
        <v>201809</v>
      </c>
      <c r="E4155" s="454" t="s">
        <v>1069</v>
      </c>
      <c r="F4155" s="454" t="s">
        <v>1306</v>
      </c>
      <c r="G4155" s="454" t="s">
        <v>941</v>
      </c>
      <c r="H4155" s="454">
        <v>121</v>
      </c>
      <c r="I4155" s="454">
        <v>1</v>
      </c>
    </row>
    <row r="4156" spans="2:9" ht="15" customHeight="1" x14ac:dyDescent="0.2">
      <c r="B4156" s="454">
        <v>34</v>
      </c>
      <c r="C4156" s="454">
        <v>201906</v>
      </c>
      <c r="D4156" s="454">
        <v>201809</v>
      </c>
      <c r="E4156" s="454" t="s">
        <v>1069</v>
      </c>
      <c r="F4156" s="454" t="s">
        <v>1320</v>
      </c>
      <c r="G4156" s="454" t="s">
        <v>1003</v>
      </c>
      <c r="H4156" s="454">
        <v>121</v>
      </c>
      <c r="I4156" s="454">
        <v>1</v>
      </c>
    </row>
    <row r="4157" spans="2:9" ht="15" customHeight="1" x14ac:dyDescent="0.2">
      <c r="B4157" s="454">
        <v>36</v>
      </c>
      <c r="C4157" s="454">
        <v>201906</v>
      </c>
      <c r="D4157" s="454">
        <v>201809</v>
      </c>
      <c r="E4157" s="454" t="s">
        <v>1070</v>
      </c>
      <c r="F4157" s="454" t="s">
        <v>1336</v>
      </c>
      <c r="G4157" s="454" t="s">
        <v>937</v>
      </c>
      <c r="H4157" s="454">
        <v>120</v>
      </c>
      <c r="I4157" s="454">
        <v>-1</v>
      </c>
    </row>
    <row r="4158" spans="2:9" ht="15" customHeight="1" x14ac:dyDescent="0.2">
      <c r="B4158" s="454">
        <v>36</v>
      </c>
      <c r="C4158" s="454">
        <v>201906</v>
      </c>
      <c r="D4158" s="454">
        <v>201809</v>
      </c>
      <c r="E4158" s="454" t="s">
        <v>1070</v>
      </c>
      <c r="F4158" s="454" t="s">
        <v>1336</v>
      </c>
      <c r="G4158" s="454" t="s">
        <v>937</v>
      </c>
      <c r="H4158" s="454">
        <v>121</v>
      </c>
      <c r="I4158" s="454">
        <v>-1</v>
      </c>
    </row>
    <row r="4159" spans="2:9" ht="15" customHeight="1" x14ac:dyDescent="0.2">
      <c r="B4159" s="454">
        <v>36</v>
      </c>
      <c r="C4159" s="454">
        <v>201906</v>
      </c>
      <c r="D4159" s="454">
        <v>201809</v>
      </c>
      <c r="E4159" s="454" t="s">
        <v>1070</v>
      </c>
      <c r="F4159" s="454" t="s">
        <v>1318</v>
      </c>
      <c r="G4159" s="454" t="s">
        <v>1003</v>
      </c>
      <c r="H4159" s="454">
        <v>120</v>
      </c>
      <c r="I4159" s="454">
        <v>-1</v>
      </c>
    </row>
    <row r="4160" spans="2:9" ht="15" customHeight="1" x14ac:dyDescent="0.2">
      <c r="B4160" s="454">
        <v>36</v>
      </c>
      <c r="C4160" s="454">
        <v>201906</v>
      </c>
      <c r="D4160" s="454">
        <v>201809</v>
      </c>
      <c r="E4160" s="454" t="s">
        <v>1070</v>
      </c>
      <c r="F4160" s="454" t="s">
        <v>1318</v>
      </c>
      <c r="G4160" s="454" t="s">
        <v>1003</v>
      </c>
      <c r="H4160" s="454">
        <v>121</v>
      </c>
      <c r="I4160" s="454">
        <v>-1</v>
      </c>
    </row>
    <row r="4161" spans="1:9" ht="15" customHeight="1" x14ac:dyDescent="0.2">
      <c r="B4161" s="454">
        <v>36</v>
      </c>
      <c r="C4161" s="454">
        <v>201906</v>
      </c>
      <c r="D4161" s="454">
        <v>201809</v>
      </c>
      <c r="E4161" s="454" t="s">
        <v>1070</v>
      </c>
      <c r="F4161" s="454" t="s">
        <v>1330</v>
      </c>
      <c r="G4161" s="454" t="s">
        <v>939</v>
      </c>
      <c r="H4161" s="454">
        <v>121</v>
      </c>
      <c r="I4161" s="454">
        <v>1</v>
      </c>
    </row>
    <row r="4162" spans="1:9" ht="15" customHeight="1" x14ac:dyDescent="0.2">
      <c r="A4162" s="462"/>
      <c r="B4162" s="557">
        <v>5</v>
      </c>
      <c r="C4162" s="557">
        <v>201905</v>
      </c>
      <c r="D4162" s="557">
        <v>201809</v>
      </c>
      <c r="E4162" s="557" t="s">
        <v>1067</v>
      </c>
      <c r="F4162" s="557" t="s">
        <v>1316</v>
      </c>
      <c r="G4162" s="557" t="s">
        <v>930</v>
      </c>
      <c r="H4162" s="557">
        <v>121</v>
      </c>
      <c r="I4162" s="557">
        <v>11</v>
      </c>
    </row>
    <row r="4163" spans="1:9" ht="15" customHeight="1" x14ac:dyDescent="0.2">
      <c r="A4163" s="462"/>
      <c r="B4163" s="557">
        <v>8</v>
      </c>
      <c r="C4163" s="557">
        <v>201905</v>
      </c>
      <c r="D4163" s="557">
        <v>201809</v>
      </c>
      <c r="E4163" s="557" t="s">
        <v>1068</v>
      </c>
      <c r="F4163" s="557">
        <v>69</v>
      </c>
      <c r="G4163" s="557" t="s">
        <v>937</v>
      </c>
      <c r="H4163" s="557">
        <v>121</v>
      </c>
      <c r="I4163" s="557">
        <v>10</v>
      </c>
    </row>
    <row r="4164" spans="1:9" ht="15" customHeight="1" x14ac:dyDescent="0.2">
      <c r="A4164" s="462"/>
      <c r="B4164" s="557">
        <v>4</v>
      </c>
      <c r="C4164" s="557">
        <v>201905</v>
      </c>
      <c r="D4164" s="557">
        <v>201809</v>
      </c>
      <c r="E4164" s="557" t="s">
        <v>1066</v>
      </c>
      <c r="F4164" s="557">
        <v>47</v>
      </c>
      <c r="G4164" s="557" t="s">
        <v>920</v>
      </c>
      <c r="H4164" s="557">
        <v>121</v>
      </c>
      <c r="I4164" s="557">
        <v>6</v>
      </c>
    </row>
    <row r="4165" spans="1:9" ht="15" customHeight="1" x14ac:dyDescent="0.2">
      <c r="A4165" s="462"/>
      <c r="B4165" s="557">
        <v>8</v>
      </c>
      <c r="C4165" s="557">
        <v>201905</v>
      </c>
      <c r="D4165" s="557">
        <v>201809</v>
      </c>
      <c r="E4165" s="557" t="s">
        <v>1068</v>
      </c>
      <c r="F4165" s="557" t="s">
        <v>1312</v>
      </c>
      <c r="G4165" s="557" t="s">
        <v>930</v>
      </c>
      <c r="H4165" s="557">
        <v>121</v>
      </c>
      <c r="I4165" s="557">
        <v>5</v>
      </c>
    </row>
    <row r="4166" spans="1:9" ht="15" customHeight="1" x14ac:dyDescent="0.2">
      <c r="A4166" s="462"/>
      <c r="B4166" s="557">
        <v>5</v>
      </c>
      <c r="C4166" s="557">
        <v>201905</v>
      </c>
      <c r="D4166" s="557">
        <v>201809</v>
      </c>
      <c r="E4166" s="557" t="s">
        <v>1067</v>
      </c>
      <c r="F4166" s="557" t="s">
        <v>1316</v>
      </c>
      <c r="G4166" s="557" t="s">
        <v>930</v>
      </c>
      <c r="H4166" s="557">
        <v>120</v>
      </c>
      <c r="I4166" s="557">
        <v>4</v>
      </c>
    </row>
    <row r="4167" spans="1:9" ht="15" customHeight="1" x14ac:dyDescent="0.2">
      <c r="A4167" s="462"/>
      <c r="B4167" s="557">
        <v>34</v>
      </c>
      <c r="C4167" s="557">
        <v>201905</v>
      </c>
      <c r="D4167" s="557">
        <v>201809</v>
      </c>
      <c r="E4167" s="557" t="s">
        <v>1069</v>
      </c>
      <c r="F4167" s="557" t="s">
        <v>1306</v>
      </c>
      <c r="G4167" s="557" t="s">
        <v>941</v>
      </c>
      <c r="H4167" s="557">
        <v>121</v>
      </c>
      <c r="I4167" s="557">
        <v>3</v>
      </c>
    </row>
    <row r="4168" spans="1:9" ht="15" customHeight="1" x14ac:dyDescent="0.2">
      <c r="A4168" s="462"/>
      <c r="B4168" s="557">
        <v>4</v>
      </c>
      <c r="C4168" s="557">
        <v>201905</v>
      </c>
      <c r="D4168" s="557">
        <v>201809</v>
      </c>
      <c r="E4168" s="557" t="s">
        <v>1066</v>
      </c>
      <c r="F4168" s="557" t="s">
        <v>1304</v>
      </c>
      <c r="G4168" s="557" t="s">
        <v>920</v>
      </c>
      <c r="H4168" s="557">
        <v>126</v>
      </c>
      <c r="I4168" s="557">
        <v>2</v>
      </c>
    </row>
    <row r="4169" spans="1:9" ht="15" customHeight="1" x14ac:dyDescent="0.2">
      <c r="A4169" s="462"/>
      <c r="B4169" s="557">
        <v>4</v>
      </c>
      <c r="C4169" s="557">
        <v>201905</v>
      </c>
      <c r="D4169" s="557">
        <v>201809</v>
      </c>
      <c r="E4169" s="557" t="s">
        <v>1066</v>
      </c>
      <c r="F4169" s="557" t="s">
        <v>1308</v>
      </c>
      <c r="G4169" s="557" t="s">
        <v>941</v>
      </c>
      <c r="H4169" s="557">
        <v>121</v>
      </c>
      <c r="I4169" s="557">
        <v>2</v>
      </c>
    </row>
    <row r="4170" spans="1:9" ht="15" customHeight="1" x14ac:dyDescent="0.2">
      <c r="A4170" s="462"/>
      <c r="B4170" s="557">
        <v>4</v>
      </c>
      <c r="C4170" s="557">
        <v>201905</v>
      </c>
      <c r="D4170" s="557">
        <v>201809</v>
      </c>
      <c r="E4170" s="557" t="s">
        <v>1066</v>
      </c>
      <c r="F4170" s="557" t="s">
        <v>1328</v>
      </c>
      <c r="G4170" s="557" t="s">
        <v>925</v>
      </c>
      <c r="H4170" s="557">
        <v>121</v>
      </c>
      <c r="I4170" s="557">
        <v>2</v>
      </c>
    </row>
    <row r="4171" spans="1:9" ht="15" customHeight="1" x14ac:dyDescent="0.2">
      <c r="A4171" s="462"/>
      <c r="B4171" s="557">
        <v>8</v>
      </c>
      <c r="C4171" s="557">
        <v>201905</v>
      </c>
      <c r="D4171" s="557">
        <v>201809</v>
      </c>
      <c r="E4171" s="557" t="s">
        <v>1068</v>
      </c>
      <c r="F4171" s="557" t="s">
        <v>1326</v>
      </c>
      <c r="G4171" s="557" t="s">
        <v>923</v>
      </c>
      <c r="H4171" s="557">
        <v>121</v>
      </c>
      <c r="I4171" s="557">
        <v>2</v>
      </c>
    </row>
    <row r="4172" spans="1:9" ht="15" customHeight="1" x14ac:dyDescent="0.2">
      <c r="A4172" s="462"/>
      <c r="B4172" s="557">
        <v>8</v>
      </c>
      <c r="C4172" s="557">
        <v>201905</v>
      </c>
      <c r="D4172" s="557">
        <v>201809</v>
      </c>
      <c r="E4172" s="557" t="s">
        <v>1068</v>
      </c>
      <c r="F4172" s="557">
        <v>69</v>
      </c>
      <c r="G4172" s="557" t="s">
        <v>937</v>
      </c>
      <c r="H4172" s="557">
        <v>120</v>
      </c>
      <c r="I4172" s="557">
        <v>2</v>
      </c>
    </row>
    <row r="4173" spans="1:9" ht="15" customHeight="1" x14ac:dyDescent="0.2">
      <c r="A4173" s="462"/>
      <c r="B4173" s="557">
        <v>36</v>
      </c>
      <c r="C4173" s="557">
        <v>201905</v>
      </c>
      <c r="D4173" s="557">
        <v>201809</v>
      </c>
      <c r="E4173" s="557" t="s">
        <v>1070</v>
      </c>
      <c r="F4173" s="557" t="s">
        <v>1330</v>
      </c>
      <c r="G4173" s="557" t="s">
        <v>939</v>
      </c>
      <c r="H4173" s="557">
        <v>121</v>
      </c>
      <c r="I4173" s="557">
        <v>2</v>
      </c>
    </row>
    <row r="4174" spans="1:9" ht="15" customHeight="1" x14ac:dyDescent="0.2">
      <c r="A4174" s="462"/>
      <c r="B4174" s="557">
        <v>4</v>
      </c>
      <c r="C4174" s="557">
        <v>201905</v>
      </c>
      <c r="D4174" s="557">
        <v>201809</v>
      </c>
      <c r="E4174" s="557" t="s">
        <v>1066</v>
      </c>
      <c r="F4174" s="557">
        <v>47</v>
      </c>
      <c r="G4174" s="557" t="s">
        <v>920</v>
      </c>
      <c r="H4174" s="557">
        <v>120</v>
      </c>
      <c r="I4174" s="557">
        <v>1</v>
      </c>
    </row>
    <row r="4175" spans="1:9" ht="15" customHeight="1" x14ac:dyDescent="0.2">
      <c r="A4175" s="462"/>
      <c r="B4175" s="557">
        <v>4</v>
      </c>
      <c r="C4175" s="557">
        <v>201905</v>
      </c>
      <c r="D4175" s="557">
        <v>201809</v>
      </c>
      <c r="E4175" s="557" t="s">
        <v>1066</v>
      </c>
      <c r="F4175" s="557" t="s">
        <v>1327</v>
      </c>
      <c r="G4175" s="557" t="s">
        <v>923</v>
      </c>
      <c r="H4175" s="557">
        <v>121</v>
      </c>
      <c r="I4175" s="557">
        <v>1</v>
      </c>
    </row>
    <row r="4176" spans="1:9" ht="15" customHeight="1" x14ac:dyDescent="0.2">
      <c r="A4176" s="462"/>
      <c r="B4176" s="557">
        <v>4</v>
      </c>
      <c r="C4176" s="557">
        <v>201905</v>
      </c>
      <c r="D4176" s="557">
        <v>201809</v>
      </c>
      <c r="E4176" s="557" t="s">
        <v>1066</v>
      </c>
      <c r="F4176" s="557">
        <v>86</v>
      </c>
      <c r="G4176" s="557" t="s">
        <v>935</v>
      </c>
      <c r="H4176" s="557">
        <v>120</v>
      </c>
      <c r="I4176" s="557">
        <v>1</v>
      </c>
    </row>
    <row r="4177" spans="1:9" ht="15" customHeight="1" x14ac:dyDescent="0.2">
      <c r="A4177" s="462"/>
      <c r="B4177" s="557">
        <v>4</v>
      </c>
      <c r="C4177" s="557">
        <v>201905</v>
      </c>
      <c r="D4177" s="557">
        <v>201809</v>
      </c>
      <c r="E4177" s="557" t="s">
        <v>1066</v>
      </c>
      <c r="F4177" s="557" t="s">
        <v>1322</v>
      </c>
      <c r="G4177" s="557" t="s">
        <v>1003</v>
      </c>
      <c r="H4177" s="557">
        <v>121</v>
      </c>
      <c r="I4177" s="557">
        <v>1</v>
      </c>
    </row>
    <row r="4178" spans="1:9" ht="15" customHeight="1" x14ac:dyDescent="0.2">
      <c r="A4178" s="462"/>
      <c r="B4178" s="557">
        <v>4</v>
      </c>
      <c r="C4178" s="557">
        <v>201905</v>
      </c>
      <c r="D4178" s="557">
        <v>201809</v>
      </c>
      <c r="E4178" s="557" t="s">
        <v>1066</v>
      </c>
      <c r="F4178" s="557" t="s">
        <v>1321</v>
      </c>
      <c r="G4178" s="557" t="s">
        <v>1003</v>
      </c>
      <c r="H4178" s="557">
        <v>126</v>
      </c>
      <c r="I4178" s="557">
        <v>1</v>
      </c>
    </row>
    <row r="4179" spans="1:9" ht="15" customHeight="1" x14ac:dyDescent="0.2">
      <c r="A4179" s="462"/>
      <c r="B4179" s="557">
        <v>4</v>
      </c>
      <c r="C4179" s="557">
        <v>201905</v>
      </c>
      <c r="D4179" s="557">
        <v>201809</v>
      </c>
      <c r="E4179" s="557" t="s">
        <v>1066</v>
      </c>
      <c r="F4179" s="557" t="s">
        <v>1333</v>
      </c>
      <c r="G4179" s="557" t="s">
        <v>913</v>
      </c>
      <c r="H4179" s="557">
        <v>120</v>
      </c>
      <c r="I4179" s="557">
        <v>1</v>
      </c>
    </row>
    <row r="4180" spans="1:9" ht="15" customHeight="1" x14ac:dyDescent="0.2">
      <c r="A4180" s="462"/>
      <c r="B4180" s="557">
        <v>5</v>
      </c>
      <c r="C4180" s="557">
        <v>201905</v>
      </c>
      <c r="D4180" s="557">
        <v>201809</v>
      </c>
      <c r="E4180" s="557" t="s">
        <v>1067</v>
      </c>
      <c r="F4180" s="557">
        <v>18</v>
      </c>
      <c r="G4180" s="557" t="s">
        <v>940</v>
      </c>
      <c r="H4180" s="557">
        <v>120</v>
      </c>
      <c r="I4180" s="557">
        <v>1</v>
      </c>
    </row>
    <row r="4181" spans="1:9" ht="15" customHeight="1" x14ac:dyDescent="0.2">
      <c r="A4181" s="462"/>
      <c r="B4181" s="557">
        <v>5</v>
      </c>
      <c r="C4181" s="557">
        <v>201905</v>
      </c>
      <c r="D4181" s="557">
        <v>201809</v>
      </c>
      <c r="E4181" s="557" t="s">
        <v>1067</v>
      </c>
      <c r="F4181" s="557" t="s">
        <v>1315</v>
      </c>
      <c r="G4181" s="557" t="s">
        <v>930</v>
      </c>
      <c r="H4181" s="557">
        <v>126</v>
      </c>
      <c r="I4181" s="557">
        <v>1</v>
      </c>
    </row>
    <row r="4182" spans="1:9" ht="15" customHeight="1" x14ac:dyDescent="0.2">
      <c r="A4182" s="462"/>
      <c r="B4182" s="557">
        <v>5</v>
      </c>
      <c r="C4182" s="557">
        <v>201905</v>
      </c>
      <c r="D4182" s="557">
        <v>201809</v>
      </c>
      <c r="E4182" s="557" t="s">
        <v>1067</v>
      </c>
      <c r="F4182" s="557">
        <v>85</v>
      </c>
      <c r="G4182" s="557" t="s">
        <v>935</v>
      </c>
      <c r="H4182" s="557">
        <v>121</v>
      </c>
      <c r="I4182" s="557">
        <v>1</v>
      </c>
    </row>
    <row r="4183" spans="1:9" ht="15" customHeight="1" x14ac:dyDescent="0.2">
      <c r="A4183" s="462"/>
      <c r="B4183" s="557">
        <v>5</v>
      </c>
      <c r="C4183" s="557">
        <v>201905</v>
      </c>
      <c r="D4183" s="557">
        <v>201809</v>
      </c>
      <c r="E4183" s="557" t="s">
        <v>1067</v>
      </c>
      <c r="F4183" s="557" t="s">
        <v>1325</v>
      </c>
      <c r="G4183" s="557" t="s">
        <v>928</v>
      </c>
      <c r="H4183" s="557">
        <v>121</v>
      </c>
      <c r="I4183" s="557">
        <v>1</v>
      </c>
    </row>
    <row r="4184" spans="1:9" ht="15" customHeight="1" x14ac:dyDescent="0.2">
      <c r="A4184" s="462"/>
      <c r="B4184" s="454">
        <v>5</v>
      </c>
      <c r="C4184" s="454">
        <v>201905</v>
      </c>
      <c r="D4184" s="454">
        <v>201809</v>
      </c>
      <c r="E4184" s="454" t="s">
        <v>1067</v>
      </c>
      <c r="F4184" s="454" t="s">
        <v>1329</v>
      </c>
      <c r="G4184" s="454" t="s">
        <v>925</v>
      </c>
      <c r="H4184" s="454">
        <v>121</v>
      </c>
      <c r="I4184" s="454">
        <v>1</v>
      </c>
    </row>
    <row r="4185" spans="1:9" ht="15" customHeight="1" x14ac:dyDescent="0.2">
      <c r="A4185" s="462"/>
      <c r="B4185" s="454">
        <v>5</v>
      </c>
      <c r="C4185" s="454">
        <v>201905</v>
      </c>
      <c r="D4185" s="454">
        <v>201809</v>
      </c>
      <c r="E4185" s="454" t="s">
        <v>1067</v>
      </c>
      <c r="F4185" s="454" t="s">
        <v>1331</v>
      </c>
      <c r="G4185" s="454" t="s">
        <v>939</v>
      </c>
      <c r="H4185" s="454">
        <v>120</v>
      </c>
      <c r="I4185" s="454">
        <v>1</v>
      </c>
    </row>
    <row r="4186" spans="1:9" ht="15" customHeight="1" x14ac:dyDescent="0.2">
      <c r="A4186" s="462"/>
      <c r="B4186" s="454">
        <v>8</v>
      </c>
      <c r="C4186" s="454">
        <v>201905</v>
      </c>
      <c r="D4186" s="454">
        <v>201809</v>
      </c>
      <c r="E4186" s="454" t="s">
        <v>1068</v>
      </c>
      <c r="F4186" s="454">
        <v>19</v>
      </c>
      <c r="G4186" s="454" t="s">
        <v>940</v>
      </c>
      <c r="H4186" s="454">
        <v>121</v>
      </c>
      <c r="I4186" s="454">
        <v>1</v>
      </c>
    </row>
    <row r="4187" spans="1:9" ht="15" customHeight="1" x14ac:dyDescent="0.2">
      <c r="A4187" s="462"/>
      <c r="B4187" s="454">
        <v>8</v>
      </c>
      <c r="C4187" s="454">
        <v>201905</v>
      </c>
      <c r="D4187" s="454">
        <v>201809</v>
      </c>
      <c r="E4187" s="454" t="s">
        <v>1068</v>
      </c>
      <c r="F4187" s="454">
        <v>45</v>
      </c>
      <c r="G4187" s="454" t="s">
        <v>920</v>
      </c>
      <c r="H4187" s="454">
        <v>120</v>
      </c>
      <c r="I4187" s="454">
        <v>1</v>
      </c>
    </row>
    <row r="4188" spans="1:9" ht="15" customHeight="1" x14ac:dyDescent="0.2">
      <c r="A4188" s="462"/>
      <c r="B4188" s="454">
        <v>8</v>
      </c>
      <c r="C4188" s="454">
        <v>201905</v>
      </c>
      <c r="D4188" s="454">
        <v>201809</v>
      </c>
      <c r="E4188" s="454" t="s">
        <v>1068</v>
      </c>
      <c r="F4188" s="454">
        <v>45</v>
      </c>
      <c r="G4188" s="454" t="s">
        <v>920</v>
      </c>
      <c r="H4188" s="454">
        <v>121</v>
      </c>
      <c r="I4188" s="454">
        <v>1</v>
      </c>
    </row>
    <row r="4189" spans="1:9" ht="15" customHeight="1" x14ac:dyDescent="0.2">
      <c r="A4189" s="462"/>
      <c r="B4189" s="454">
        <v>8</v>
      </c>
      <c r="C4189" s="454">
        <v>201905</v>
      </c>
      <c r="D4189" s="454">
        <v>201809</v>
      </c>
      <c r="E4189" s="454" t="s">
        <v>1068</v>
      </c>
      <c r="F4189" s="454" t="s">
        <v>1300</v>
      </c>
      <c r="G4189" s="454" t="s">
        <v>920</v>
      </c>
      <c r="H4189" s="454">
        <v>126</v>
      </c>
      <c r="I4189" s="454">
        <v>1</v>
      </c>
    </row>
    <row r="4190" spans="1:9" ht="15" customHeight="1" x14ac:dyDescent="0.2">
      <c r="A4190" s="462"/>
      <c r="B4190" s="454">
        <v>8</v>
      </c>
      <c r="C4190" s="454">
        <v>201905</v>
      </c>
      <c r="D4190" s="454">
        <v>201809</v>
      </c>
      <c r="E4190" s="454" t="s">
        <v>1068</v>
      </c>
      <c r="F4190" s="454" t="s">
        <v>1323</v>
      </c>
      <c r="G4190" s="454" t="s">
        <v>928</v>
      </c>
      <c r="H4190" s="454">
        <v>121</v>
      </c>
      <c r="I4190" s="454">
        <v>1</v>
      </c>
    </row>
    <row r="4191" spans="1:9" ht="15" customHeight="1" x14ac:dyDescent="0.2">
      <c r="A4191" s="462"/>
      <c r="B4191" s="454">
        <v>8</v>
      </c>
      <c r="C4191" s="454">
        <v>201905</v>
      </c>
      <c r="D4191" s="454">
        <v>201809</v>
      </c>
      <c r="E4191" s="454" t="s">
        <v>1068</v>
      </c>
      <c r="F4191" s="454" t="s">
        <v>1332</v>
      </c>
      <c r="G4191" s="454" t="s">
        <v>913</v>
      </c>
      <c r="H4191" s="454">
        <v>121</v>
      </c>
      <c r="I4191" s="454">
        <v>1</v>
      </c>
    </row>
    <row r="4192" spans="1:9" ht="15" customHeight="1" x14ac:dyDescent="0.2">
      <c r="A4192" s="462"/>
      <c r="B4192" s="454">
        <v>34</v>
      </c>
      <c r="C4192" s="454">
        <v>201905</v>
      </c>
      <c r="D4192" s="454">
        <v>201809</v>
      </c>
      <c r="E4192" s="454" t="s">
        <v>1069</v>
      </c>
      <c r="F4192" s="454">
        <v>46</v>
      </c>
      <c r="G4192" s="454" t="s">
        <v>920</v>
      </c>
      <c r="H4192" s="454">
        <v>121</v>
      </c>
      <c r="I4192" s="454">
        <v>1</v>
      </c>
    </row>
    <row r="4193" spans="1:9" ht="15" customHeight="1" x14ac:dyDescent="0.2">
      <c r="A4193" s="462"/>
      <c r="B4193" s="454">
        <v>34</v>
      </c>
      <c r="C4193" s="454">
        <v>201905</v>
      </c>
      <c r="D4193" s="454">
        <v>201809</v>
      </c>
      <c r="E4193" s="454" t="s">
        <v>1069</v>
      </c>
      <c r="F4193" s="454" t="s">
        <v>1314</v>
      </c>
      <c r="G4193" s="454" t="s">
        <v>930</v>
      </c>
      <c r="H4193" s="454">
        <v>121</v>
      </c>
      <c r="I4193" s="454">
        <v>1</v>
      </c>
    </row>
    <row r="4194" spans="1:9" ht="15" customHeight="1" x14ac:dyDescent="0.2">
      <c r="A4194" s="462"/>
      <c r="B4194" s="454">
        <v>34</v>
      </c>
      <c r="C4194" s="454">
        <v>201905</v>
      </c>
      <c r="D4194" s="454">
        <v>201809</v>
      </c>
      <c r="E4194" s="454" t="s">
        <v>1069</v>
      </c>
      <c r="F4194" s="454" t="s">
        <v>1324</v>
      </c>
      <c r="G4194" s="454" t="s">
        <v>928</v>
      </c>
      <c r="H4194" s="454">
        <v>120</v>
      </c>
      <c r="I4194" s="454">
        <v>1</v>
      </c>
    </row>
    <row r="4195" spans="1:9" ht="15" customHeight="1" x14ac:dyDescent="0.2">
      <c r="A4195" s="462"/>
      <c r="B4195" s="454">
        <v>36</v>
      </c>
      <c r="C4195" s="454">
        <v>201905</v>
      </c>
      <c r="D4195" s="454">
        <v>201809</v>
      </c>
      <c r="E4195" s="454" t="s">
        <v>1070</v>
      </c>
      <c r="F4195" s="454" t="s">
        <v>1336</v>
      </c>
      <c r="G4195" s="454" t="s">
        <v>937</v>
      </c>
      <c r="H4195" s="454">
        <v>120</v>
      </c>
      <c r="I4195" s="454">
        <v>1</v>
      </c>
    </row>
    <row r="4196" spans="1:9" ht="15" customHeight="1" x14ac:dyDescent="0.2">
      <c r="A4196" s="462"/>
      <c r="B4196" s="454">
        <v>36</v>
      </c>
      <c r="C4196" s="454">
        <v>201905</v>
      </c>
      <c r="D4196" s="454">
        <v>201809</v>
      </c>
      <c r="E4196" s="454" t="s">
        <v>1070</v>
      </c>
      <c r="F4196" s="454" t="s">
        <v>1336</v>
      </c>
      <c r="G4196" s="454" t="s">
        <v>937</v>
      </c>
      <c r="H4196" s="454">
        <v>121</v>
      </c>
      <c r="I4196" s="454">
        <v>1</v>
      </c>
    </row>
    <row r="4197" spans="1:9" ht="15" customHeight="1" x14ac:dyDescent="0.2">
      <c r="A4197" s="462"/>
      <c r="B4197" s="454">
        <v>4</v>
      </c>
      <c r="C4197" s="454">
        <v>201905</v>
      </c>
      <c r="D4197" s="454">
        <v>201809</v>
      </c>
      <c r="E4197" s="454" t="s">
        <v>1066</v>
      </c>
      <c r="F4197" s="454" t="s">
        <v>1328</v>
      </c>
      <c r="G4197" s="454" t="s">
        <v>925</v>
      </c>
      <c r="H4197" s="454">
        <v>120</v>
      </c>
      <c r="I4197" s="454">
        <v>-1</v>
      </c>
    </row>
    <row r="4198" spans="1:9" ht="15" customHeight="1" x14ac:dyDescent="0.2">
      <c r="A4198" s="462"/>
      <c r="B4198" s="454">
        <v>4</v>
      </c>
      <c r="C4198" s="454">
        <v>201905</v>
      </c>
      <c r="D4198" s="454">
        <v>201809</v>
      </c>
      <c r="E4198" s="454" t="s">
        <v>1066</v>
      </c>
      <c r="F4198" s="454" t="s">
        <v>1333</v>
      </c>
      <c r="G4198" s="454" t="s">
        <v>913</v>
      </c>
      <c r="H4198" s="454">
        <v>121</v>
      </c>
      <c r="I4198" s="454">
        <v>-1</v>
      </c>
    </row>
    <row r="4199" spans="1:9" ht="15" customHeight="1" x14ac:dyDescent="0.2">
      <c r="A4199" s="462"/>
      <c r="B4199" s="454">
        <v>5</v>
      </c>
      <c r="C4199" s="454">
        <v>201905</v>
      </c>
      <c r="D4199" s="454">
        <v>201809</v>
      </c>
      <c r="E4199" s="454" t="s">
        <v>1067</v>
      </c>
      <c r="F4199" s="454" t="s">
        <v>1331</v>
      </c>
      <c r="G4199" s="454" t="s">
        <v>939</v>
      </c>
      <c r="H4199" s="454">
        <v>121</v>
      </c>
      <c r="I4199" s="454">
        <v>-1</v>
      </c>
    </row>
    <row r="4200" spans="1:9" ht="15" customHeight="1" x14ac:dyDescent="0.2">
      <c r="A4200" s="462"/>
      <c r="B4200" s="454">
        <v>8</v>
      </c>
      <c r="C4200" s="454">
        <v>201905</v>
      </c>
      <c r="D4200" s="454">
        <v>201809</v>
      </c>
      <c r="E4200" s="454" t="s">
        <v>1068</v>
      </c>
      <c r="F4200" s="454" t="s">
        <v>1309</v>
      </c>
      <c r="G4200" s="454" t="s">
        <v>1024</v>
      </c>
      <c r="H4200" s="454">
        <v>126</v>
      </c>
      <c r="I4200" s="454">
        <v>-1</v>
      </c>
    </row>
    <row r="4201" spans="1:9" ht="15" customHeight="1" x14ac:dyDescent="0.2">
      <c r="A4201" s="462"/>
      <c r="B4201" s="454">
        <v>8</v>
      </c>
      <c r="C4201" s="454">
        <v>201905</v>
      </c>
      <c r="D4201" s="454">
        <v>201809</v>
      </c>
      <c r="E4201" s="454" t="s">
        <v>1068</v>
      </c>
      <c r="F4201" s="454" t="s">
        <v>1323</v>
      </c>
      <c r="G4201" s="454" t="s">
        <v>928</v>
      </c>
      <c r="H4201" s="454">
        <v>120</v>
      </c>
      <c r="I4201" s="454">
        <v>-1</v>
      </c>
    </row>
    <row r="4202" spans="1:9" ht="15" customHeight="1" x14ac:dyDescent="0.2">
      <c r="A4202" s="462"/>
      <c r="B4202" s="454">
        <v>8</v>
      </c>
      <c r="C4202" s="454">
        <v>201905</v>
      </c>
      <c r="D4202" s="454">
        <v>201809</v>
      </c>
      <c r="E4202" s="454" t="s">
        <v>1068</v>
      </c>
      <c r="F4202" s="454" t="s">
        <v>1332</v>
      </c>
      <c r="G4202" s="454" t="s">
        <v>913</v>
      </c>
      <c r="H4202" s="454">
        <v>120</v>
      </c>
      <c r="I4202" s="454">
        <v>-1</v>
      </c>
    </row>
    <row r="4203" spans="1:9" ht="15" customHeight="1" x14ac:dyDescent="0.2">
      <c r="A4203" s="462"/>
      <c r="B4203" s="454">
        <v>34</v>
      </c>
      <c r="C4203" s="454">
        <v>201905</v>
      </c>
      <c r="D4203" s="454">
        <v>201809</v>
      </c>
      <c r="E4203" s="454" t="s">
        <v>1069</v>
      </c>
      <c r="F4203" s="454" t="s">
        <v>1313</v>
      </c>
      <c r="G4203" s="454" t="s">
        <v>930</v>
      </c>
      <c r="H4203" s="454">
        <v>126</v>
      </c>
      <c r="I4203" s="454">
        <v>-1</v>
      </c>
    </row>
    <row r="4204" spans="1:9" ht="15" customHeight="1" x14ac:dyDescent="0.2">
      <c r="A4204" s="462"/>
      <c r="B4204" s="454">
        <v>34</v>
      </c>
      <c r="C4204" s="454">
        <v>201905</v>
      </c>
      <c r="D4204" s="454">
        <v>201809</v>
      </c>
      <c r="E4204" s="454" t="s">
        <v>1069</v>
      </c>
      <c r="F4204" s="454" t="s">
        <v>1324</v>
      </c>
      <c r="G4204" s="454" t="s">
        <v>928</v>
      </c>
      <c r="H4204" s="454">
        <v>121</v>
      </c>
      <c r="I4204" s="454">
        <v>-1</v>
      </c>
    </row>
    <row r="4205" spans="1:9" ht="15" customHeight="1" x14ac:dyDescent="0.2">
      <c r="A4205" s="462"/>
      <c r="B4205" s="454">
        <v>36</v>
      </c>
      <c r="C4205" s="454">
        <v>201905</v>
      </c>
      <c r="D4205" s="454">
        <v>201809</v>
      </c>
      <c r="E4205" s="454" t="s">
        <v>1070</v>
      </c>
      <c r="F4205" s="454" t="s">
        <v>1318</v>
      </c>
      <c r="G4205" s="454" t="s">
        <v>1003</v>
      </c>
      <c r="H4205" s="454">
        <v>121</v>
      </c>
      <c r="I4205" s="454">
        <v>-1</v>
      </c>
    </row>
    <row r="4206" spans="1:9" ht="15" customHeight="1" x14ac:dyDescent="0.2">
      <c r="A4206" s="462"/>
      <c r="B4206" s="454">
        <v>36</v>
      </c>
      <c r="C4206" s="454">
        <v>201905</v>
      </c>
      <c r="D4206" s="454">
        <v>201809</v>
      </c>
      <c r="E4206" s="454" t="s">
        <v>1070</v>
      </c>
      <c r="F4206" s="454" t="s">
        <v>1330</v>
      </c>
      <c r="G4206" s="454" t="s">
        <v>939</v>
      </c>
      <c r="H4206" s="454">
        <v>120</v>
      </c>
      <c r="I4206" s="454">
        <v>-1</v>
      </c>
    </row>
    <row r="4207" spans="1:9" ht="15" customHeight="1" x14ac:dyDescent="0.2">
      <c r="A4207" s="462"/>
      <c r="B4207" s="454">
        <v>34</v>
      </c>
      <c r="C4207" s="454">
        <v>201905</v>
      </c>
      <c r="D4207" s="454">
        <v>201809</v>
      </c>
      <c r="E4207" s="454" t="s">
        <v>1069</v>
      </c>
      <c r="F4207" s="454" t="s">
        <v>1306</v>
      </c>
      <c r="G4207" s="454" t="s">
        <v>941</v>
      </c>
      <c r="H4207" s="454">
        <v>120</v>
      </c>
      <c r="I4207" s="454">
        <v>-2</v>
      </c>
    </row>
    <row r="4208" spans="1:9" ht="15" customHeight="1" x14ac:dyDescent="0.2">
      <c r="A4208" s="462"/>
      <c r="B4208" s="454">
        <v>5</v>
      </c>
      <c r="C4208" s="454">
        <v>201905</v>
      </c>
      <c r="D4208" s="454">
        <v>201809</v>
      </c>
      <c r="E4208" s="454" t="s">
        <v>1067</v>
      </c>
      <c r="F4208" s="454">
        <v>18</v>
      </c>
      <c r="G4208" s="454" t="s">
        <v>940</v>
      </c>
      <c r="H4208" s="454">
        <v>121</v>
      </c>
      <c r="I4208" s="454">
        <v>-3</v>
      </c>
    </row>
    <row r="4209" spans="1:9" ht="15" customHeight="1" x14ac:dyDescent="0.2">
      <c r="A4209" s="223"/>
      <c r="B4209" s="557">
        <v>4</v>
      </c>
      <c r="C4209" s="557">
        <v>201904</v>
      </c>
      <c r="D4209" s="557">
        <v>201809</v>
      </c>
      <c r="E4209" s="557" t="s">
        <v>1066</v>
      </c>
      <c r="F4209" s="557">
        <v>47</v>
      </c>
      <c r="G4209" s="557" t="s">
        <v>920</v>
      </c>
      <c r="H4209" s="557">
        <v>120</v>
      </c>
      <c r="I4209" s="557">
        <v>2</v>
      </c>
    </row>
    <row r="4210" spans="1:9" ht="15" customHeight="1" x14ac:dyDescent="0.2">
      <c r="A4210" s="223"/>
      <c r="B4210" s="557">
        <v>4</v>
      </c>
      <c r="C4210" s="557">
        <v>201904</v>
      </c>
      <c r="D4210" s="557">
        <v>201809</v>
      </c>
      <c r="E4210" s="557" t="s">
        <v>1066</v>
      </c>
      <c r="F4210" s="557">
        <v>47</v>
      </c>
      <c r="G4210" s="557" t="s">
        <v>920</v>
      </c>
      <c r="H4210" s="557">
        <v>121</v>
      </c>
      <c r="I4210" s="557">
        <v>8</v>
      </c>
    </row>
    <row r="4211" spans="1:9" ht="15" customHeight="1" x14ac:dyDescent="0.2">
      <c r="A4211" s="223"/>
      <c r="B4211" s="557">
        <v>4</v>
      </c>
      <c r="C4211" s="557">
        <v>201904</v>
      </c>
      <c r="D4211" s="557">
        <v>201809</v>
      </c>
      <c r="E4211" s="557" t="s">
        <v>1066</v>
      </c>
      <c r="F4211" s="557" t="s">
        <v>1304</v>
      </c>
      <c r="G4211" s="557" t="s">
        <v>920</v>
      </c>
      <c r="H4211" s="557">
        <v>126</v>
      </c>
      <c r="I4211" s="557">
        <v>1</v>
      </c>
    </row>
    <row r="4212" spans="1:9" ht="15" customHeight="1" x14ac:dyDescent="0.2">
      <c r="A4212" s="223"/>
      <c r="B4212" s="557">
        <v>4</v>
      </c>
      <c r="C4212" s="557">
        <v>201904</v>
      </c>
      <c r="D4212" s="557">
        <v>201809</v>
      </c>
      <c r="E4212" s="557" t="s">
        <v>1066</v>
      </c>
      <c r="F4212" s="557" t="s">
        <v>1327</v>
      </c>
      <c r="G4212" s="557" t="s">
        <v>923</v>
      </c>
      <c r="H4212" s="557">
        <v>120</v>
      </c>
      <c r="I4212" s="557">
        <v>1</v>
      </c>
    </row>
    <row r="4213" spans="1:9" ht="15" customHeight="1" x14ac:dyDescent="0.2">
      <c r="A4213" s="223"/>
      <c r="B4213" s="557">
        <v>4</v>
      </c>
      <c r="C4213" s="557">
        <v>201904</v>
      </c>
      <c r="D4213" s="557">
        <v>201809</v>
      </c>
      <c r="E4213" s="557" t="s">
        <v>1066</v>
      </c>
      <c r="F4213" s="557" t="s">
        <v>1327</v>
      </c>
      <c r="G4213" s="557" t="s">
        <v>923</v>
      </c>
      <c r="H4213" s="557">
        <v>121</v>
      </c>
      <c r="I4213" s="557">
        <v>4</v>
      </c>
    </row>
    <row r="4214" spans="1:9" ht="15" customHeight="1" x14ac:dyDescent="0.2">
      <c r="A4214" s="223"/>
      <c r="B4214" s="557">
        <v>4</v>
      </c>
      <c r="C4214" s="557">
        <v>201904</v>
      </c>
      <c r="D4214" s="557">
        <v>201809</v>
      </c>
      <c r="E4214" s="557" t="s">
        <v>1066</v>
      </c>
      <c r="F4214" s="557">
        <v>86</v>
      </c>
      <c r="G4214" s="557" t="s">
        <v>935</v>
      </c>
      <c r="H4214" s="557">
        <v>120</v>
      </c>
      <c r="I4214" s="557">
        <v>1</v>
      </c>
    </row>
    <row r="4215" spans="1:9" ht="15" customHeight="1" x14ac:dyDescent="0.2">
      <c r="A4215" s="223"/>
      <c r="B4215" s="557">
        <v>4</v>
      </c>
      <c r="C4215" s="557">
        <v>201904</v>
      </c>
      <c r="D4215" s="557">
        <v>201809</v>
      </c>
      <c r="E4215" s="557" t="s">
        <v>1066</v>
      </c>
      <c r="F4215" s="557">
        <v>86</v>
      </c>
      <c r="G4215" s="557" t="s">
        <v>935</v>
      </c>
      <c r="H4215" s="557">
        <v>121</v>
      </c>
      <c r="I4215" s="557">
        <v>1</v>
      </c>
    </row>
    <row r="4216" spans="1:9" ht="15" customHeight="1" x14ac:dyDescent="0.2">
      <c r="A4216" s="223"/>
      <c r="B4216" s="557">
        <v>4</v>
      </c>
      <c r="C4216" s="557">
        <v>201904</v>
      </c>
      <c r="D4216" s="557">
        <v>201809</v>
      </c>
      <c r="E4216" s="557" t="s">
        <v>1066</v>
      </c>
      <c r="F4216" s="557" t="s">
        <v>1308</v>
      </c>
      <c r="G4216" s="557" t="s">
        <v>941</v>
      </c>
      <c r="H4216" s="557">
        <v>120</v>
      </c>
      <c r="I4216" s="557">
        <v>6</v>
      </c>
    </row>
    <row r="4217" spans="1:9" ht="15" customHeight="1" x14ac:dyDescent="0.2">
      <c r="A4217" s="223"/>
      <c r="B4217" s="557">
        <v>4</v>
      </c>
      <c r="C4217" s="557">
        <v>201904</v>
      </c>
      <c r="D4217" s="557">
        <v>201809</v>
      </c>
      <c r="E4217" s="557" t="s">
        <v>1066</v>
      </c>
      <c r="F4217" s="557" t="s">
        <v>1308</v>
      </c>
      <c r="G4217" s="557" t="s">
        <v>941</v>
      </c>
      <c r="H4217" s="557">
        <v>121</v>
      </c>
      <c r="I4217" s="557">
        <v>5</v>
      </c>
    </row>
    <row r="4218" spans="1:9" ht="15" customHeight="1" x14ac:dyDescent="0.2">
      <c r="A4218" s="223"/>
      <c r="B4218" s="557">
        <v>4</v>
      </c>
      <c r="C4218" s="557">
        <v>201904</v>
      </c>
      <c r="D4218" s="557">
        <v>201809</v>
      </c>
      <c r="E4218" s="557" t="s">
        <v>1066</v>
      </c>
      <c r="F4218" s="557" t="s">
        <v>1328</v>
      </c>
      <c r="G4218" s="557" t="s">
        <v>925</v>
      </c>
      <c r="H4218" s="557">
        <v>120</v>
      </c>
      <c r="I4218" s="557">
        <v>2</v>
      </c>
    </row>
    <row r="4219" spans="1:9" ht="15" customHeight="1" x14ac:dyDescent="0.2">
      <c r="A4219" s="223"/>
      <c r="B4219" s="557">
        <v>4</v>
      </c>
      <c r="C4219" s="557">
        <v>201904</v>
      </c>
      <c r="D4219" s="557">
        <v>201809</v>
      </c>
      <c r="E4219" s="557" t="s">
        <v>1066</v>
      </c>
      <c r="F4219" s="557" t="s">
        <v>1328</v>
      </c>
      <c r="G4219" s="557" t="s">
        <v>925</v>
      </c>
      <c r="H4219" s="557">
        <v>121</v>
      </c>
      <c r="I4219" s="557">
        <v>2</v>
      </c>
    </row>
    <row r="4220" spans="1:9" ht="15" customHeight="1" x14ac:dyDescent="0.2">
      <c r="A4220" s="223"/>
      <c r="B4220" s="557">
        <v>4</v>
      </c>
      <c r="C4220" s="557">
        <v>201904</v>
      </c>
      <c r="D4220" s="557">
        <v>201809</v>
      </c>
      <c r="E4220" s="557" t="s">
        <v>1066</v>
      </c>
      <c r="F4220" s="557" t="s">
        <v>1322</v>
      </c>
      <c r="G4220" s="557" t="s">
        <v>1003</v>
      </c>
      <c r="H4220" s="557">
        <v>120</v>
      </c>
      <c r="I4220" s="557">
        <v>-1</v>
      </c>
    </row>
    <row r="4221" spans="1:9" ht="15" customHeight="1" x14ac:dyDescent="0.2">
      <c r="A4221" s="223"/>
      <c r="B4221" s="557">
        <v>4</v>
      </c>
      <c r="C4221" s="557">
        <v>201904</v>
      </c>
      <c r="D4221" s="557">
        <v>201809</v>
      </c>
      <c r="E4221" s="557" t="s">
        <v>1066</v>
      </c>
      <c r="F4221" s="557" t="s">
        <v>1322</v>
      </c>
      <c r="G4221" s="557" t="s">
        <v>1003</v>
      </c>
      <c r="H4221" s="557">
        <v>121</v>
      </c>
      <c r="I4221" s="557">
        <v>7</v>
      </c>
    </row>
    <row r="4222" spans="1:9" ht="15" customHeight="1" x14ac:dyDescent="0.2">
      <c r="A4222" s="223"/>
      <c r="B4222" s="557">
        <v>4</v>
      </c>
      <c r="C4222" s="557">
        <v>201904</v>
      </c>
      <c r="D4222" s="557">
        <v>201809</v>
      </c>
      <c r="E4222" s="557" t="s">
        <v>1066</v>
      </c>
      <c r="F4222" s="557" t="s">
        <v>1321</v>
      </c>
      <c r="G4222" s="557" t="s">
        <v>1003</v>
      </c>
      <c r="H4222" s="557">
        <v>126</v>
      </c>
      <c r="I4222" s="557">
        <v>3</v>
      </c>
    </row>
    <row r="4223" spans="1:9" ht="15" customHeight="1" x14ac:dyDescent="0.2">
      <c r="A4223" s="223"/>
      <c r="B4223" s="557">
        <v>4</v>
      </c>
      <c r="C4223" s="557">
        <v>201904</v>
      </c>
      <c r="D4223" s="557">
        <v>201809</v>
      </c>
      <c r="E4223" s="557" t="s">
        <v>1066</v>
      </c>
      <c r="F4223" s="557" t="s">
        <v>1333</v>
      </c>
      <c r="G4223" s="557" t="s">
        <v>913</v>
      </c>
      <c r="H4223" s="557">
        <v>120</v>
      </c>
      <c r="I4223" s="557">
        <v>1</v>
      </c>
    </row>
    <row r="4224" spans="1:9" ht="15" customHeight="1" x14ac:dyDescent="0.2">
      <c r="A4224" s="223"/>
      <c r="B4224" s="557">
        <v>4</v>
      </c>
      <c r="C4224" s="557">
        <v>201904</v>
      </c>
      <c r="D4224" s="557">
        <v>201809</v>
      </c>
      <c r="E4224" s="557" t="s">
        <v>1066</v>
      </c>
      <c r="F4224" s="557" t="s">
        <v>1333</v>
      </c>
      <c r="G4224" s="557" t="s">
        <v>913</v>
      </c>
      <c r="H4224" s="557">
        <v>121</v>
      </c>
      <c r="I4224" s="557">
        <v>3</v>
      </c>
    </row>
    <row r="4225" spans="1:9" ht="15" customHeight="1" x14ac:dyDescent="0.2">
      <c r="A4225" s="223"/>
      <c r="B4225" s="557">
        <v>5</v>
      </c>
      <c r="C4225" s="557">
        <v>201904</v>
      </c>
      <c r="D4225" s="557">
        <v>201809</v>
      </c>
      <c r="E4225" s="557" t="s">
        <v>1067</v>
      </c>
      <c r="F4225" s="557">
        <v>18</v>
      </c>
      <c r="G4225" s="557" t="s">
        <v>940</v>
      </c>
      <c r="H4225" s="557">
        <v>121</v>
      </c>
      <c r="I4225" s="557">
        <v>7</v>
      </c>
    </row>
    <row r="4226" spans="1:9" ht="15" customHeight="1" x14ac:dyDescent="0.2">
      <c r="A4226" s="223"/>
      <c r="B4226" s="557">
        <v>5</v>
      </c>
      <c r="C4226" s="557">
        <v>201904</v>
      </c>
      <c r="D4226" s="557">
        <v>201809</v>
      </c>
      <c r="E4226" s="557" t="s">
        <v>1067</v>
      </c>
      <c r="F4226" s="557" t="s">
        <v>1315</v>
      </c>
      <c r="G4226" s="557" t="s">
        <v>930</v>
      </c>
      <c r="H4226" s="557">
        <v>126</v>
      </c>
      <c r="I4226" s="557">
        <v>5</v>
      </c>
    </row>
    <row r="4227" spans="1:9" ht="15" customHeight="1" x14ac:dyDescent="0.2">
      <c r="A4227" s="223"/>
      <c r="B4227" s="557">
        <v>5</v>
      </c>
      <c r="C4227" s="557">
        <v>201904</v>
      </c>
      <c r="D4227" s="557">
        <v>201809</v>
      </c>
      <c r="E4227" s="557" t="s">
        <v>1067</v>
      </c>
      <c r="F4227" s="557" t="s">
        <v>1316</v>
      </c>
      <c r="G4227" s="557" t="s">
        <v>930</v>
      </c>
      <c r="H4227" s="557">
        <v>120</v>
      </c>
      <c r="I4227" s="557">
        <v>2</v>
      </c>
    </row>
    <row r="4228" spans="1:9" ht="15" customHeight="1" x14ac:dyDescent="0.2">
      <c r="A4228" s="223"/>
      <c r="B4228" s="557">
        <v>5</v>
      </c>
      <c r="C4228" s="557">
        <v>201904</v>
      </c>
      <c r="D4228" s="557">
        <v>201809</v>
      </c>
      <c r="E4228" s="557" t="s">
        <v>1067</v>
      </c>
      <c r="F4228" s="557" t="s">
        <v>1316</v>
      </c>
      <c r="G4228" s="557" t="s">
        <v>930</v>
      </c>
      <c r="H4228" s="557">
        <v>121</v>
      </c>
      <c r="I4228" s="557">
        <v>12</v>
      </c>
    </row>
    <row r="4229" spans="1:9" ht="15" customHeight="1" x14ac:dyDescent="0.2">
      <c r="A4229" s="223"/>
      <c r="B4229" s="557">
        <v>5</v>
      </c>
      <c r="C4229" s="557">
        <v>201904</v>
      </c>
      <c r="D4229" s="557">
        <v>201809</v>
      </c>
      <c r="E4229" s="557" t="s">
        <v>1067</v>
      </c>
      <c r="F4229" s="557">
        <v>85</v>
      </c>
      <c r="G4229" s="557" t="s">
        <v>935</v>
      </c>
      <c r="H4229" s="557">
        <v>120</v>
      </c>
      <c r="I4229" s="557">
        <v>1</v>
      </c>
    </row>
    <row r="4230" spans="1:9" ht="15" customHeight="1" x14ac:dyDescent="0.2">
      <c r="A4230" s="223"/>
      <c r="B4230" s="557">
        <v>5</v>
      </c>
      <c r="C4230" s="557">
        <v>201904</v>
      </c>
      <c r="D4230" s="557">
        <v>201809</v>
      </c>
      <c r="E4230" s="557" t="s">
        <v>1067</v>
      </c>
      <c r="F4230" s="557">
        <v>85</v>
      </c>
      <c r="G4230" s="557" t="s">
        <v>935</v>
      </c>
      <c r="H4230" s="557">
        <v>121</v>
      </c>
      <c r="I4230" s="557">
        <v>1</v>
      </c>
    </row>
    <row r="4231" spans="1:9" ht="15" customHeight="1" x14ac:dyDescent="0.2">
      <c r="A4231" s="223"/>
      <c r="B4231" s="557">
        <v>5</v>
      </c>
      <c r="C4231" s="557">
        <v>201904</v>
      </c>
      <c r="D4231" s="557">
        <v>201809</v>
      </c>
      <c r="E4231" s="557" t="s">
        <v>1067</v>
      </c>
      <c r="F4231" s="557" t="s">
        <v>1325</v>
      </c>
      <c r="G4231" s="557" t="s">
        <v>928</v>
      </c>
      <c r="H4231" s="557">
        <v>120</v>
      </c>
      <c r="I4231" s="557">
        <v>1</v>
      </c>
    </row>
    <row r="4232" spans="1:9" ht="15" customHeight="1" x14ac:dyDescent="0.2">
      <c r="A4232" s="223"/>
      <c r="B4232" s="557">
        <v>5</v>
      </c>
      <c r="C4232" s="557">
        <v>201904</v>
      </c>
      <c r="D4232" s="557">
        <v>201809</v>
      </c>
      <c r="E4232" s="557" t="s">
        <v>1067</v>
      </c>
      <c r="F4232" s="557" t="s">
        <v>1325</v>
      </c>
      <c r="G4232" s="557" t="s">
        <v>928</v>
      </c>
      <c r="H4232" s="557">
        <v>121</v>
      </c>
      <c r="I4232" s="557">
        <v>1</v>
      </c>
    </row>
    <row r="4233" spans="1:9" ht="15" customHeight="1" x14ac:dyDescent="0.2">
      <c r="A4233" s="223"/>
      <c r="B4233" s="557">
        <v>5</v>
      </c>
      <c r="C4233" s="557">
        <v>201904</v>
      </c>
      <c r="D4233" s="557">
        <v>201809</v>
      </c>
      <c r="E4233" s="557" t="s">
        <v>1067</v>
      </c>
      <c r="F4233" s="557" t="s">
        <v>1329</v>
      </c>
      <c r="G4233" s="557" t="s">
        <v>925</v>
      </c>
      <c r="H4233" s="557">
        <v>120</v>
      </c>
      <c r="I4233" s="557">
        <v>1</v>
      </c>
    </row>
    <row r="4234" spans="1:9" ht="15" customHeight="1" x14ac:dyDescent="0.2">
      <c r="A4234" s="223"/>
      <c r="B4234" s="557">
        <v>5</v>
      </c>
      <c r="C4234" s="557">
        <v>201904</v>
      </c>
      <c r="D4234" s="557">
        <v>201809</v>
      </c>
      <c r="E4234" s="557" t="s">
        <v>1067</v>
      </c>
      <c r="F4234" s="557" t="s">
        <v>1329</v>
      </c>
      <c r="G4234" s="557" t="s">
        <v>925</v>
      </c>
      <c r="H4234" s="557">
        <v>121</v>
      </c>
      <c r="I4234" s="557">
        <v>1</v>
      </c>
    </row>
    <row r="4235" spans="1:9" ht="15" customHeight="1" x14ac:dyDescent="0.2">
      <c r="A4235" s="223"/>
      <c r="B4235" s="557">
        <v>5</v>
      </c>
      <c r="C4235" s="557">
        <v>201904</v>
      </c>
      <c r="D4235" s="557">
        <v>201809</v>
      </c>
      <c r="E4235" s="557" t="s">
        <v>1067</v>
      </c>
      <c r="F4235" s="557" t="s">
        <v>1331</v>
      </c>
      <c r="G4235" s="557" t="s">
        <v>939</v>
      </c>
      <c r="H4235" s="557">
        <v>121</v>
      </c>
      <c r="I4235" s="557">
        <v>9</v>
      </c>
    </row>
    <row r="4236" spans="1:9" ht="15" customHeight="1" x14ac:dyDescent="0.2">
      <c r="A4236" s="223"/>
      <c r="B4236" s="557">
        <v>8</v>
      </c>
      <c r="C4236" s="557">
        <v>201904</v>
      </c>
      <c r="D4236" s="557">
        <v>201809</v>
      </c>
      <c r="E4236" s="557" t="s">
        <v>1068</v>
      </c>
      <c r="F4236" s="557">
        <v>19</v>
      </c>
      <c r="G4236" s="557" t="s">
        <v>940</v>
      </c>
      <c r="H4236" s="557">
        <v>121</v>
      </c>
      <c r="I4236" s="557">
        <v>4</v>
      </c>
    </row>
    <row r="4237" spans="1:9" ht="15" customHeight="1" x14ac:dyDescent="0.2">
      <c r="A4237" s="223"/>
      <c r="B4237" s="557">
        <v>8</v>
      </c>
      <c r="C4237" s="557">
        <v>201904</v>
      </c>
      <c r="D4237" s="557">
        <v>201809</v>
      </c>
      <c r="E4237" s="557" t="s">
        <v>1068</v>
      </c>
      <c r="F4237" s="557">
        <v>34</v>
      </c>
      <c r="G4237" s="557" t="s">
        <v>1024</v>
      </c>
      <c r="H4237" s="557">
        <v>120</v>
      </c>
      <c r="I4237" s="557">
        <v>1</v>
      </c>
    </row>
    <row r="4238" spans="1:9" ht="15" customHeight="1" x14ac:dyDescent="0.2">
      <c r="A4238" s="223"/>
      <c r="B4238" s="557">
        <v>8</v>
      </c>
      <c r="C4238" s="557">
        <v>201904</v>
      </c>
      <c r="D4238" s="557">
        <v>201809</v>
      </c>
      <c r="E4238" s="557" t="s">
        <v>1068</v>
      </c>
      <c r="F4238" s="557">
        <v>34</v>
      </c>
      <c r="G4238" s="557" t="s">
        <v>1024</v>
      </c>
      <c r="H4238" s="557">
        <v>121</v>
      </c>
      <c r="I4238" s="557">
        <v>2</v>
      </c>
    </row>
    <row r="4239" spans="1:9" ht="15" customHeight="1" x14ac:dyDescent="0.2">
      <c r="A4239" s="223"/>
      <c r="B4239" s="557">
        <v>8</v>
      </c>
      <c r="C4239" s="557">
        <v>201904</v>
      </c>
      <c r="D4239" s="557">
        <v>201809</v>
      </c>
      <c r="E4239" s="557" t="s">
        <v>1068</v>
      </c>
      <c r="F4239" s="557" t="s">
        <v>1309</v>
      </c>
      <c r="G4239" s="557" t="s">
        <v>1024</v>
      </c>
      <c r="H4239" s="557">
        <v>126</v>
      </c>
      <c r="I4239" s="557">
        <v>1</v>
      </c>
    </row>
    <row r="4240" spans="1:9" ht="15" customHeight="1" x14ac:dyDescent="0.2">
      <c r="A4240" s="223"/>
      <c r="B4240" s="557">
        <v>8</v>
      </c>
      <c r="C4240" s="557">
        <v>201904</v>
      </c>
      <c r="D4240" s="557">
        <v>201809</v>
      </c>
      <c r="E4240" s="557" t="s">
        <v>1068</v>
      </c>
      <c r="F4240" s="557">
        <v>45</v>
      </c>
      <c r="G4240" s="557" t="s">
        <v>920</v>
      </c>
      <c r="H4240" s="557">
        <v>120</v>
      </c>
      <c r="I4240" s="557">
        <v>2</v>
      </c>
    </row>
    <row r="4241" spans="1:9" ht="15" customHeight="1" x14ac:dyDescent="0.2">
      <c r="A4241" s="223"/>
      <c r="B4241" s="557">
        <v>8</v>
      </c>
      <c r="C4241" s="557">
        <v>201904</v>
      </c>
      <c r="D4241" s="557">
        <v>201809</v>
      </c>
      <c r="E4241" s="557" t="s">
        <v>1068</v>
      </c>
      <c r="F4241" s="557">
        <v>45</v>
      </c>
      <c r="G4241" s="557" t="s">
        <v>920</v>
      </c>
      <c r="H4241" s="557">
        <v>121</v>
      </c>
      <c r="I4241" s="557">
        <v>4</v>
      </c>
    </row>
    <row r="4242" spans="1:9" ht="15" customHeight="1" x14ac:dyDescent="0.2">
      <c r="A4242" s="223"/>
      <c r="B4242" s="557">
        <v>8</v>
      </c>
      <c r="C4242" s="557">
        <v>201904</v>
      </c>
      <c r="D4242" s="557">
        <v>201809</v>
      </c>
      <c r="E4242" s="557" t="s">
        <v>1068</v>
      </c>
      <c r="F4242" s="557" t="s">
        <v>1326</v>
      </c>
      <c r="G4242" s="557" t="s">
        <v>923</v>
      </c>
      <c r="H4242" s="557">
        <v>120</v>
      </c>
      <c r="I4242" s="557">
        <v>1</v>
      </c>
    </row>
    <row r="4243" spans="1:9" ht="15" customHeight="1" x14ac:dyDescent="0.2">
      <c r="A4243" s="223"/>
      <c r="B4243" s="557">
        <v>8</v>
      </c>
      <c r="C4243" s="557">
        <v>201904</v>
      </c>
      <c r="D4243" s="557">
        <v>201809</v>
      </c>
      <c r="E4243" s="557" t="s">
        <v>1068</v>
      </c>
      <c r="F4243" s="557" t="s">
        <v>1326</v>
      </c>
      <c r="G4243" s="557" t="s">
        <v>923</v>
      </c>
      <c r="H4243" s="557">
        <v>121</v>
      </c>
      <c r="I4243" s="557">
        <v>3</v>
      </c>
    </row>
    <row r="4244" spans="1:9" ht="15" customHeight="1" x14ac:dyDescent="0.2">
      <c r="A4244" s="223"/>
      <c r="B4244" s="557">
        <v>8</v>
      </c>
      <c r="C4244" s="557">
        <v>201904</v>
      </c>
      <c r="D4244" s="557">
        <v>201809</v>
      </c>
      <c r="E4244" s="557" t="s">
        <v>1068</v>
      </c>
      <c r="F4244" s="557">
        <v>69</v>
      </c>
      <c r="G4244" s="557" t="s">
        <v>937</v>
      </c>
      <c r="H4244" s="557">
        <v>120</v>
      </c>
      <c r="I4244" s="557">
        <v>8</v>
      </c>
    </row>
    <row r="4245" spans="1:9" ht="15" customHeight="1" x14ac:dyDescent="0.2">
      <c r="A4245" s="223"/>
      <c r="B4245" s="557">
        <v>8</v>
      </c>
      <c r="C4245" s="557">
        <v>201904</v>
      </c>
      <c r="D4245" s="557">
        <v>201809</v>
      </c>
      <c r="E4245" s="557" t="s">
        <v>1068</v>
      </c>
      <c r="F4245" s="557">
        <v>69</v>
      </c>
      <c r="G4245" s="557" t="s">
        <v>937</v>
      </c>
      <c r="H4245" s="557">
        <v>121</v>
      </c>
      <c r="I4245" s="557">
        <v>8</v>
      </c>
    </row>
    <row r="4246" spans="1:9" ht="15" customHeight="1" x14ac:dyDescent="0.2">
      <c r="A4246" s="223"/>
      <c r="B4246" s="557">
        <v>8</v>
      </c>
      <c r="C4246" s="557">
        <v>201904</v>
      </c>
      <c r="D4246" s="557">
        <v>201809</v>
      </c>
      <c r="E4246" s="557" t="s">
        <v>1068</v>
      </c>
      <c r="F4246" s="557" t="s">
        <v>1334</v>
      </c>
      <c r="G4246" s="557" t="s">
        <v>937</v>
      </c>
      <c r="H4246" s="557">
        <v>126</v>
      </c>
      <c r="I4246" s="557">
        <v>4</v>
      </c>
    </row>
    <row r="4247" spans="1:9" ht="15" customHeight="1" x14ac:dyDescent="0.2">
      <c r="A4247" s="223"/>
      <c r="B4247" s="557">
        <v>8</v>
      </c>
      <c r="C4247" s="557">
        <v>201904</v>
      </c>
      <c r="D4247" s="557">
        <v>201809</v>
      </c>
      <c r="E4247" s="557" t="s">
        <v>1068</v>
      </c>
      <c r="F4247" s="557" t="s">
        <v>1312</v>
      </c>
      <c r="G4247" s="557" t="s">
        <v>930</v>
      </c>
      <c r="H4247" s="557">
        <v>120</v>
      </c>
      <c r="I4247" s="557">
        <v>2</v>
      </c>
    </row>
    <row r="4248" spans="1:9" ht="15" customHeight="1" x14ac:dyDescent="0.2">
      <c r="A4248" s="223"/>
      <c r="B4248" s="557">
        <v>8</v>
      </c>
      <c r="C4248" s="557">
        <v>201904</v>
      </c>
      <c r="D4248" s="557">
        <v>201809</v>
      </c>
      <c r="E4248" s="557" t="s">
        <v>1068</v>
      </c>
      <c r="F4248" s="557" t="s">
        <v>1312</v>
      </c>
      <c r="G4248" s="557" t="s">
        <v>930</v>
      </c>
      <c r="H4248" s="557">
        <v>121</v>
      </c>
      <c r="I4248" s="557">
        <v>11</v>
      </c>
    </row>
    <row r="4249" spans="1:9" ht="15" customHeight="1" x14ac:dyDescent="0.2">
      <c r="A4249" s="223"/>
      <c r="B4249" s="557">
        <v>8</v>
      </c>
      <c r="C4249" s="557">
        <v>201904</v>
      </c>
      <c r="D4249" s="557">
        <v>201809</v>
      </c>
      <c r="E4249" s="557" t="s">
        <v>1068</v>
      </c>
      <c r="F4249" s="557" t="s">
        <v>1311</v>
      </c>
      <c r="G4249" s="557" t="s">
        <v>930</v>
      </c>
      <c r="H4249" s="557">
        <v>126</v>
      </c>
      <c r="I4249" s="557">
        <v>2</v>
      </c>
    </row>
    <row r="4250" spans="1:9" ht="15" customHeight="1" x14ac:dyDescent="0.2">
      <c r="A4250" s="223"/>
      <c r="B4250" s="557">
        <v>8</v>
      </c>
      <c r="C4250" s="557">
        <v>201904</v>
      </c>
      <c r="D4250" s="557">
        <v>201809</v>
      </c>
      <c r="E4250" s="557" t="s">
        <v>1068</v>
      </c>
      <c r="F4250" s="557" t="s">
        <v>1323</v>
      </c>
      <c r="G4250" s="557" t="s">
        <v>928</v>
      </c>
      <c r="H4250" s="557">
        <v>121</v>
      </c>
      <c r="I4250" s="557">
        <v>-1</v>
      </c>
    </row>
    <row r="4251" spans="1:9" ht="15" customHeight="1" x14ac:dyDescent="0.25">
      <c r="A4251" s="223"/>
      <c r="B4251" s="453">
        <v>8</v>
      </c>
      <c r="C4251" s="453">
        <v>201904</v>
      </c>
      <c r="D4251" s="453">
        <v>201809</v>
      </c>
      <c r="E4251" s="453" t="s">
        <v>1068</v>
      </c>
      <c r="F4251" s="453" t="s">
        <v>1332</v>
      </c>
      <c r="G4251" s="458" t="s">
        <v>913</v>
      </c>
      <c r="H4251" s="453">
        <v>120</v>
      </c>
      <c r="I4251" s="453">
        <v>5</v>
      </c>
    </row>
    <row r="4252" spans="1:9" ht="15" customHeight="1" x14ac:dyDescent="0.25">
      <c r="A4252" s="223"/>
      <c r="B4252" s="453">
        <v>8</v>
      </c>
      <c r="C4252" s="453">
        <v>201904</v>
      </c>
      <c r="D4252" s="453">
        <v>201809</v>
      </c>
      <c r="E4252" s="453" t="s">
        <v>1068</v>
      </c>
      <c r="F4252" s="453" t="s">
        <v>1332</v>
      </c>
      <c r="G4252" s="458" t="s">
        <v>913</v>
      </c>
      <c r="H4252" s="453">
        <v>121</v>
      </c>
      <c r="I4252" s="453">
        <v>6</v>
      </c>
    </row>
    <row r="4253" spans="1:9" ht="15" customHeight="1" x14ac:dyDescent="0.25">
      <c r="A4253" s="223"/>
      <c r="B4253" s="453">
        <v>34</v>
      </c>
      <c r="C4253" s="453">
        <v>201904</v>
      </c>
      <c r="D4253" s="453">
        <v>201809</v>
      </c>
      <c r="E4253" s="453" t="s">
        <v>1069</v>
      </c>
      <c r="F4253" s="453">
        <v>33</v>
      </c>
      <c r="G4253" s="458" t="s">
        <v>1024</v>
      </c>
      <c r="H4253" s="453">
        <v>120</v>
      </c>
      <c r="I4253" s="453">
        <v>1</v>
      </c>
    </row>
    <row r="4254" spans="1:9" ht="15" customHeight="1" x14ac:dyDescent="0.25">
      <c r="A4254" s="223"/>
      <c r="B4254" s="453">
        <v>34</v>
      </c>
      <c r="C4254" s="453">
        <v>201904</v>
      </c>
      <c r="D4254" s="453">
        <v>201809</v>
      </c>
      <c r="E4254" s="453" t="s">
        <v>1069</v>
      </c>
      <c r="F4254" s="453">
        <v>33</v>
      </c>
      <c r="G4254" s="458" t="s">
        <v>1024</v>
      </c>
      <c r="H4254" s="453">
        <v>121</v>
      </c>
      <c r="I4254" s="453">
        <v>6</v>
      </c>
    </row>
    <row r="4255" spans="1:9" ht="15" customHeight="1" x14ac:dyDescent="0.25">
      <c r="A4255" s="223"/>
      <c r="B4255" s="453">
        <v>34</v>
      </c>
      <c r="C4255" s="453">
        <v>201904</v>
      </c>
      <c r="D4255" s="453">
        <v>201809</v>
      </c>
      <c r="E4255" s="453" t="s">
        <v>1069</v>
      </c>
      <c r="F4255" s="453" t="s">
        <v>1310</v>
      </c>
      <c r="G4255" s="458" t="s">
        <v>1024</v>
      </c>
      <c r="H4255" s="453">
        <v>126</v>
      </c>
      <c r="I4255" s="453">
        <v>1</v>
      </c>
    </row>
    <row r="4256" spans="1:9" ht="15" customHeight="1" x14ac:dyDescent="0.25">
      <c r="A4256" s="223"/>
      <c r="B4256" s="453">
        <v>34</v>
      </c>
      <c r="C4256" s="453">
        <v>201904</v>
      </c>
      <c r="D4256" s="453">
        <v>201809</v>
      </c>
      <c r="E4256" s="453" t="s">
        <v>1069</v>
      </c>
      <c r="F4256" s="453">
        <v>46</v>
      </c>
      <c r="G4256" s="458" t="s">
        <v>920</v>
      </c>
      <c r="H4256" s="453">
        <v>120</v>
      </c>
      <c r="I4256" s="453">
        <v>1</v>
      </c>
    </row>
    <row r="4257" spans="1:9" ht="15" customHeight="1" x14ac:dyDescent="0.25">
      <c r="A4257" s="223"/>
      <c r="B4257" s="453">
        <v>34</v>
      </c>
      <c r="C4257" s="453">
        <v>201904</v>
      </c>
      <c r="D4257" s="453">
        <v>201809</v>
      </c>
      <c r="E4257" s="453" t="s">
        <v>1069</v>
      </c>
      <c r="F4257" s="453">
        <v>46</v>
      </c>
      <c r="G4257" s="458" t="s">
        <v>920</v>
      </c>
      <c r="H4257" s="453">
        <v>121</v>
      </c>
      <c r="I4257" s="453">
        <v>7</v>
      </c>
    </row>
    <row r="4258" spans="1:9" ht="15" customHeight="1" x14ac:dyDescent="0.25">
      <c r="A4258" s="223"/>
      <c r="B4258" s="453">
        <v>34</v>
      </c>
      <c r="C4258" s="453">
        <v>201904</v>
      </c>
      <c r="D4258" s="453">
        <v>201809</v>
      </c>
      <c r="E4258" s="453" t="s">
        <v>1069</v>
      </c>
      <c r="F4258" s="456" t="s">
        <v>1303</v>
      </c>
      <c r="G4258" s="458" t="s">
        <v>920</v>
      </c>
      <c r="H4258" s="453">
        <v>126</v>
      </c>
      <c r="I4258" s="453">
        <v>1</v>
      </c>
    </row>
    <row r="4259" spans="1:9" ht="15" customHeight="1" x14ac:dyDescent="0.25">
      <c r="A4259" s="223"/>
      <c r="B4259" s="453">
        <v>34</v>
      </c>
      <c r="C4259" s="453">
        <v>201904</v>
      </c>
      <c r="D4259" s="453">
        <v>201809</v>
      </c>
      <c r="E4259" s="453" t="s">
        <v>1069</v>
      </c>
      <c r="F4259" s="456" t="s">
        <v>1314</v>
      </c>
      <c r="G4259" s="458" t="s">
        <v>930</v>
      </c>
      <c r="H4259" s="453">
        <v>121</v>
      </c>
      <c r="I4259" s="453">
        <v>1</v>
      </c>
    </row>
    <row r="4260" spans="1:9" ht="15" customHeight="1" x14ac:dyDescent="0.25">
      <c r="A4260" s="223"/>
      <c r="B4260" s="453">
        <v>34</v>
      </c>
      <c r="C4260" s="453">
        <v>201904</v>
      </c>
      <c r="D4260" s="453">
        <v>201809</v>
      </c>
      <c r="E4260" s="453" t="s">
        <v>1069</v>
      </c>
      <c r="F4260" s="456" t="s">
        <v>1324</v>
      </c>
      <c r="G4260" s="458" t="s">
        <v>928</v>
      </c>
      <c r="H4260" s="453">
        <v>121</v>
      </c>
      <c r="I4260" s="453">
        <v>3</v>
      </c>
    </row>
    <row r="4261" spans="1:9" ht="15" customHeight="1" x14ac:dyDescent="0.25">
      <c r="A4261" s="223"/>
      <c r="B4261" s="453">
        <v>34</v>
      </c>
      <c r="C4261" s="453">
        <v>201904</v>
      </c>
      <c r="D4261" s="453">
        <v>201809</v>
      </c>
      <c r="E4261" s="453" t="s">
        <v>1069</v>
      </c>
      <c r="F4261" s="456" t="s">
        <v>1306</v>
      </c>
      <c r="G4261" s="458" t="s">
        <v>941</v>
      </c>
      <c r="H4261" s="453">
        <v>120</v>
      </c>
      <c r="I4261" s="453">
        <v>9</v>
      </c>
    </row>
    <row r="4262" spans="1:9" ht="15" customHeight="1" x14ac:dyDescent="0.25">
      <c r="A4262" s="223"/>
      <c r="B4262" s="453">
        <v>34</v>
      </c>
      <c r="C4262" s="453">
        <v>201904</v>
      </c>
      <c r="D4262" s="453">
        <v>201809</v>
      </c>
      <c r="E4262" s="453" t="s">
        <v>1069</v>
      </c>
      <c r="F4262" s="456" t="s">
        <v>1306</v>
      </c>
      <c r="G4262" s="458" t="s">
        <v>941</v>
      </c>
      <c r="H4262" s="453">
        <v>121</v>
      </c>
      <c r="I4262" s="453">
        <v>26</v>
      </c>
    </row>
    <row r="4263" spans="1:9" ht="15" customHeight="1" x14ac:dyDescent="0.25">
      <c r="A4263" s="223"/>
      <c r="B4263" s="453">
        <v>34</v>
      </c>
      <c r="C4263" s="453">
        <v>201904</v>
      </c>
      <c r="D4263" s="453">
        <v>201809</v>
      </c>
      <c r="E4263" s="453" t="s">
        <v>1069</v>
      </c>
      <c r="F4263" s="453" t="s">
        <v>1320</v>
      </c>
      <c r="G4263" s="458" t="s">
        <v>1003</v>
      </c>
      <c r="H4263" s="453">
        <v>120</v>
      </c>
      <c r="I4263" s="453">
        <v>1</v>
      </c>
    </row>
    <row r="4264" spans="1:9" ht="15" customHeight="1" x14ac:dyDescent="0.25">
      <c r="A4264" s="223"/>
      <c r="B4264" s="453">
        <v>34</v>
      </c>
      <c r="C4264" s="453">
        <v>201904</v>
      </c>
      <c r="D4264" s="453">
        <v>201809</v>
      </c>
      <c r="E4264" s="453" t="s">
        <v>1069</v>
      </c>
      <c r="F4264" s="453" t="s">
        <v>1320</v>
      </c>
      <c r="G4264" s="458" t="s">
        <v>1003</v>
      </c>
      <c r="H4264" s="453">
        <v>121</v>
      </c>
      <c r="I4264" s="453">
        <v>2</v>
      </c>
    </row>
    <row r="4265" spans="1:9" ht="15" customHeight="1" x14ac:dyDescent="0.25">
      <c r="A4265" s="223"/>
      <c r="B4265" s="453">
        <v>36</v>
      </c>
      <c r="C4265" s="453">
        <v>201904</v>
      </c>
      <c r="D4265" s="453">
        <v>201809</v>
      </c>
      <c r="E4265" s="453" t="s">
        <v>1070</v>
      </c>
      <c r="F4265" s="453" t="s">
        <v>1336</v>
      </c>
      <c r="G4265" s="458" t="s">
        <v>937</v>
      </c>
      <c r="H4265" s="453">
        <v>121</v>
      </c>
      <c r="I4265" s="453">
        <v>2</v>
      </c>
    </row>
    <row r="4266" spans="1:9" ht="15" customHeight="1" x14ac:dyDescent="0.25">
      <c r="A4266" s="223"/>
      <c r="B4266" s="453">
        <v>36</v>
      </c>
      <c r="C4266" s="453">
        <v>201904</v>
      </c>
      <c r="D4266" s="453">
        <v>201809</v>
      </c>
      <c r="E4266" s="453" t="s">
        <v>1070</v>
      </c>
      <c r="F4266" s="456" t="s">
        <v>1318</v>
      </c>
      <c r="G4266" s="458" t="s">
        <v>1003</v>
      </c>
      <c r="H4266" s="453">
        <v>120</v>
      </c>
      <c r="I4266" s="453">
        <v>1</v>
      </c>
    </row>
    <row r="4267" spans="1:9" ht="15" customHeight="1" x14ac:dyDescent="0.25">
      <c r="A4267" s="223"/>
      <c r="B4267" s="453">
        <v>36</v>
      </c>
      <c r="C4267" s="453">
        <v>201904</v>
      </c>
      <c r="D4267" s="453">
        <v>201809</v>
      </c>
      <c r="E4267" s="453" t="s">
        <v>1070</v>
      </c>
      <c r="F4267" s="456" t="s">
        <v>1318</v>
      </c>
      <c r="G4267" s="458" t="s">
        <v>1003</v>
      </c>
      <c r="H4267" s="453">
        <v>121</v>
      </c>
      <c r="I4267" s="453">
        <v>-2</v>
      </c>
    </row>
    <row r="4268" spans="1:9" ht="15" customHeight="1" x14ac:dyDescent="0.25">
      <c r="A4268" s="223"/>
      <c r="B4268" s="453">
        <v>36</v>
      </c>
      <c r="C4268" s="453">
        <v>201904</v>
      </c>
      <c r="D4268" s="453">
        <v>201809</v>
      </c>
      <c r="E4268" s="453" t="s">
        <v>1070</v>
      </c>
      <c r="F4268" s="453" t="s">
        <v>1330</v>
      </c>
      <c r="G4268" s="458" t="s">
        <v>939</v>
      </c>
      <c r="H4268" s="453">
        <v>120</v>
      </c>
      <c r="I4268" s="453">
        <v>1</v>
      </c>
    </row>
    <row r="4269" spans="1:9" ht="15" customHeight="1" x14ac:dyDescent="0.25">
      <c r="A4269" s="223"/>
      <c r="B4269" s="453">
        <v>36</v>
      </c>
      <c r="C4269" s="453">
        <v>201904</v>
      </c>
      <c r="D4269" s="453">
        <v>201809</v>
      </c>
      <c r="E4269" s="453" t="s">
        <v>1070</v>
      </c>
      <c r="F4269" s="453" t="s">
        <v>1330</v>
      </c>
      <c r="G4269" s="458" t="s">
        <v>939</v>
      </c>
      <c r="H4269" s="453">
        <v>121</v>
      </c>
      <c r="I4269" s="453">
        <v>4</v>
      </c>
    </row>
    <row r="4270" spans="1:9" ht="15" customHeight="1" x14ac:dyDescent="0.25">
      <c r="A4270" s="223"/>
      <c r="B4270" s="453">
        <v>4</v>
      </c>
      <c r="C4270" s="453">
        <v>201903</v>
      </c>
      <c r="D4270" s="453">
        <v>201809</v>
      </c>
      <c r="E4270" s="453" t="s">
        <v>1066</v>
      </c>
      <c r="F4270" s="453">
        <v>47</v>
      </c>
      <c r="G4270" s="458" t="s">
        <v>920</v>
      </c>
      <c r="H4270" s="453">
        <v>121</v>
      </c>
      <c r="I4270" s="453">
        <v>4</v>
      </c>
    </row>
    <row r="4271" spans="1:9" ht="15" customHeight="1" x14ac:dyDescent="0.25">
      <c r="A4271" s="223"/>
      <c r="B4271" s="453">
        <v>4</v>
      </c>
      <c r="C4271" s="453">
        <v>201903</v>
      </c>
      <c r="D4271" s="453">
        <v>201809</v>
      </c>
      <c r="E4271" s="453" t="s">
        <v>1066</v>
      </c>
      <c r="F4271" s="453" t="s">
        <v>1304</v>
      </c>
      <c r="G4271" s="458" t="s">
        <v>920</v>
      </c>
      <c r="H4271" s="453">
        <v>126</v>
      </c>
      <c r="I4271" s="453">
        <v>1</v>
      </c>
    </row>
    <row r="4272" spans="1:9" ht="15" customHeight="1" x14ac:dyDescent="0.25">
      <c r="A4272" s="223"/>
      <c r="B4272" s="453">
        <v>4</v>
      </c>
      <c r="C4272" s="453">
        <v>201903</v>
      </c>
      <c r="D4272" s="453">
        <v>201809</v>
      </c>
      <c r="E4272" s="453" t="s">
        <v>1066</v>
      </c>
      <c r="F4272" s="453" t="s">
        <v>1327</v>
      </c>
      <c r="G4272" s="458" t="s">
        <v>923</v>
      </c>
      <c r="H4272" s="453">
        <v>120</v>
      </c>
      <c r="I4272" s="453">
        <v>1</v>
      </c>
    </row>
    <row r="4273" spans="1:9" ht="15" customHeight="1" x14ac:dyDescent="0.25">
      <c r="A4273" s="223"/>
      <c r="B4273" s="453">
        <v>4</v>
      </c>
      <c r="C4273" s="453">
        <v>201903</v>
      </c>
      <c r="D4273" s="453">
        <v>201809</v>
      </c>
      <c r="E4273" s="453" t="s">
        <v>1066</v>
      </c>
      <c r="F4273" s="453" t="s">
        <v>1327</v>
      </c>
      <c r="G4273" s="458" t="s">
        <v>923</v>
      </c>
      <c r="H4273" s="453">
        <v>121</v>
      </c>
      <c r="I4273" s="453">
        <v>3</v>
      </c>
    </row>
    <row r="4274" spans="1:9" ht="15" customHeight="1" x14ac:dyDescent="0.25">
      <c r="A4274" s="223"/>
      <c r="B4274" s="453">
        <v>4</v>
      </c>
      <c r="C4274" s="453">
        <v>201903</v>
      </c>
      <c r="D4274" s="453">
        <v>201809</v>
      </c>
      <c r="E4274" s="453" t="s">
        <v>1066</v>
      </c>
      <c r="F4274" s="456">
        <v>86</v>
      </c>
      <c r="G4274" s="458" t="s">
        <v>935</v>
      </c>
      <c r="H4274" s="453">
        <v>120</v>
      </c>
      <c r="I4274" s="453">
        <v>1</v>
      </c>
    </row>
    <row r="4275" spans="1:9" ht="15" customHeight="1" x14ac:dyDescent="0.25">
      <c r="A4275" s="223"/>
      <c r="B4275" s="453">
        <v>4</v>
      </c>
      <c r="C4275" s="453">
        <v>201903</v>
      </c>
      <c r="D4275" s="453">
        <v>201809</v>
      </c>
      <c r="E4275" s="453" t="s">
        <v>1066</v>
      </c>
      <c r="F4275" s="456">
        <v>86</v>
      </c>
      <c r="G4275" s="458" t="s">
        <v>935</v>
      </c>
      <c r="H4275" s="453">
        <v>121</v>
      </c>
      <c r="I4275" s="453">
        <v>4</v>
      </c>
    </row>
    <row r="4276" spans="1:9" ht="15" customHeight="1" x14ac:dyDescent="0.25">
      <c r="A4276" s="223"/>
      <c r="B4276" s="453">
        <v>4</v>
      </c>
      <c r="C4276" s="453">
        <v>201903</v>
      </c>
      <c r="D4276" s="453">
        <v>201809</v>
      </c>
      <c r="E4276" s="453" t="s">
        <v>1066</v>
      </c>
      <c r="F4276" s="453" t="s">
        <v>1308</v>
      </c>
      <c r="G4276" s="458" t="s">
        <v>941</v>
      </c>
      <c r="H4276" s="453">
        <v>120</v>
      </c>
      <c r="I4276" s="453">
        <v>2</v>
      </c>
    </row>
    <row r="4277" spans="1:9" ht="15" customHeight="1" x14ac:dyDescent="0.25">
      <c r="A4277" s="223"/>
      <c r="B4277" s="453">
        <v>4</v>
      </c>
      <c r="C4277" s="453">
        <v>201903</v>
      </c>
      <c r="D4277" s="453">
        <v>201809</v>
      </c>
      <c r="E4277" s="453" t="s">
        <v>1066</v>
      </c>
      <c r="F4277" s="453" t="s">
        <v>1328</v>
      </c>
      <c r="G4277" s="458" t="s">
        <v>925</v>
      </c>
      <c r="H4277" s="453">
        <v>120</v>
      </c>
      <c r="I4277" s="453">
        <v>2</v>
      </c>
    </row>
    <row r="4278" spans="1:9" ht="15" customHeight="1" x14ac:dyDescent="0.25">
      <c r="A4278" s="223"/>
      <c r="B4278" s="453">
        <v>4</v>
      </c>
      <c r="C4278" s="453">
        <v>201903</v>
      </c>
      <c r="D4278" s="453">
        <v>201809</v>
      </c>
      <c r="E4278" s="453" t="s">
        <v>1066</v>
      </c>
      <c r="F4278" s="456" t="s">
        <v>1322</v>
      </c>
      <c r="G4278" s="458" t="s">
        <v>1003</v>
      </c>
      <c r="H4278" s="453">
        <v>120</v>
      </c>
      <c r="I4278" s="453">
        <v>-1</v>
      </c>
    </row>
    <row r="4279" spans="1:9" ht="15" customHeight="1" x14ac:dyDescent="0.25">
      <c r="A4279" s="223"/>
      <c r="B4279" s="453">
        <v>4</v>
      </c>
      <c r="C4279" s="453">
        <v>201903</v>
      </c>
      <c r="D4279" s="453">
        <v>201809</v>
      </c>
      <c r="E4279" s="453" t="s">
        <v>1066</v>
      </c>
      <c r="F4279" s="453" t="s">
        <v>1322</v>
      </c>
      <c r="G4279" s="458" t="s">
        <v>1003</v>
      </c>
      <c r="H4279" s="453">
        <v>121</v>
      </c>
      <c r="I4279" s="453">
        <v>4</v>
      </c>
    </row>
    <row r="4280" spans="1:9" ht="15" customHeight="1" x14ac:dyDescent="0.25">
      <c r="A4280" s="223"/>
      <c r="B4280" s="453">
        <v>4</v>
      </c>
      <c r="C4280" s="453">
        <v>201903</v>
      </c>
      <c r="D4280" s="453">
        <v>201809</v>
      </c>
      <c r="E4280" s="453" t="s">
        <v>1066</v>
      </c>
      <c r="F4280" s="453" t="s">
        <v>1333</v>
      </c>
      <c r="G4280" s="458" t="s">
        <v>913</v>
      </c>
      <c r="H4280" s="453">
        <v>121</v>
      </c>
      <c r="I4280" s="453">
        <v>-2</v>
      </c>
    </row>
    <row r="4281" spans="1:9" ht="15" customHeight="1" x14ac:dyDescent="0.25">
      <c r="A4281" s="223"/>
      <c r="B4281" s="453">
        <v>5</v>
      </c>
      <c r="C4281" s="453">
        <v>201903</v>
      </c>
      <c r="D4281" s="453">
        <v>201809</v>
      </c>
      <c r="E4281" s="453" t="s">
        <v>1067</v>
      </c>
      <c r="F4281" s="453">
        <v>18</v>
      </c>
      <c r="G4281" s="458" t="s">
        <v>940</v>
      </c>
      <c r="H4281" s="453">
        <v>120</v>
      </c>
      <c r="I4281" s="453">
        <v>-1</v>
      </c>
    </row>
    <row r="4282" spans="1:9" ht="15" customHeight="1" x14ac:dyDescent="0.25">
      <c r="A4282" s="223"/>
      <c r="B4282" s="453">
        <v>5</v>
      </c>
      <c r="C4282" s="453">
        <v>201903</v>
      </c>
      <c r="D4282" s="453">
        <v>201809</v>
      </c>
      <c r="E4282" s="453" t="s">
        <v>1067</v>
      </c>
      <c r="F4282" s="453">
        <v>18</v>
      </c>
      <c r="G4282" s="458" t="s">
        <v>940</v>
      </c>
      <c r="H4282" s="453">
        <v>121</v>
      </c>
      <c r="I4282" s="453">
        <v>9</v>
      </c>
    </row>
    <row r="4283" spans="1:9" ht="15" customHeight="1" x14ac:dyDescent="0.25">
      <c r="A4283" s="223"/>
      <c r="B4283" s="453">
        <v>5</v>
      </c>
      <c r="C4283" s="453">
        <v>201903</v>
      </c>
      <c r="D4283" s="453">
        <v>201809</v>
      </c>
      <c r="E4283" s="453" t="s">
        <v>1067</v>
      </c>
      <c r="F4283" s="453" t="s">
        <v>1316</v>
      </c>
      <c r="G4283" s="458" t="s">
        <v>930</v>
      </c>
      <c r="H4283" s="453">
        <v>121</v>
      </c>
      <c r="I4283" s="453">
        <v>5</v>
      </c>
    </row>
    <row r="4284" spans="1:9" ht="15" customHeight="1" x14ac:dyDescent="0.25">
      <c r="A4284" s="223"/>
      <c r="B4284" s="453">
        <v>5</v>
      </c>
      <c r="C4284" s="453">
        <v>201903</v>
      </c>
      <c r="D4284" s="453">
        <v>201809</v>
      </c>
      <c r="E4284" s="453" t="s">
        <v>1067</v>
      </c>
      <c r="F4284" s="453">
        <v>85</v>
      </c>
      <c r="G4284" s="458" t="s">
        <v>935</v>
      </c>
      <c r="H4284" s="453">
        <v>121</v>
      </c>
      <c r="I4284" s="453">
        <v>5</v>
      </c>
    </row>
    <row r="4285" spans="1:9" ht="15" customHeight="1" x14ac:dyDescent="0.25">
      <c r="A4285" s="223"/>
      <c r="B4285" s="453">
        <v>5</v>
      </c>
      <c r="C4285" s="453">
        <v>201903</v>
      </c>
      <c r="D4285" s="453">
        <v>201809</v>
      </c>
      <c r="E4285" s="453" t="s">
        <v>1067</v>
      </c>
      <c r="F4285" s="453" t="s">
        <v>1325</v>
      </c>
      <c r="G4285" s="458" t="s">
        <v>928</v>
      </c>
      <c r="H4285" s="453">
        <v>121</v>
      </c>
      <c r="I4285" s="453">
        <v>1</v>
      </c>
    </row>
    <row r="4286" spans="1:9" ht="15" customHeight="1" x14ac:dyDescent="0.25">
      <c r="A4286" s="223"/>
      <c r="B4286" s="453">
        <v>5</v>
      </c>
      <c r="C4286" s="453">
        <v>201903</v>
      </c>
      <c r="D4286" s="453">
        <v>201809</v>
      </c>
      <c r="E4286" s="453" t="s">
        <v>1067</v>
      </c>
      <c r="F4286" s="453" t="s">
        <v>1329</v>
      </c>
      <c r="G4286" s="458" t="s">
        <v>925</v>
      </c>
      <c r="H4286" s="453">
        <v>120</v>
      </c>
      <c r="I4286" s="453">
        <v>2</v>
      </c>
    </row>
    <row r="4287" spans="1:9" ht="15" customHeight="1" x14ac:dyDescent="0.25">
      <c r="A4287" s="223"/>
      <c r="B4287" s="453">
        <v>5</v>
      </c>
      <c r="C4287" s="453">
        <v>201903</v>
      </c>
      <c r="D4287" s="453">
        <v>201809</v>
      </c>
      <c r="E4287" s="453" t="s">
        <v>1067</v>
      </c>
      <c r="F4287" s="453" t="s">
        <v>1331</v>
      </c>
      <c r="G4287" s="458" t="s">
        <v>939</v>
      </c>
      <c r="H4287" s="453">
        <v>121</v>
      </c>
      <c r="I4287" s="453">
        <v>6</v>
      </c>
    </row>
    <row r="4288" spans="1:9" ht="15" customHeight="1" x14ac:dyDescent="0.25">
      <c r="A4288" s="223"/>
      <c r="B4288" s="453">
        <v>8</v>
      </c>
      <c r="C4288" s="453">
        <v>201903</v>
      </c>
      <c r="D4288" s="453">
        <v>201809</v>
      </c>
      <c r="E4288" s="453" t="s">
        <v>1068</v>
      </c>
      <c r="F4288" s="456">
        <v>19</v>
      </c>
      <c r="G4288" s="458" t="s">
        <v>940</v>
      </c>
      <c r="H4288" s="453">
        <v>120</v>
      </c>
      <c r="I4288" s="453">
        <v>1</v>
      </c>
    </row>
    <row r="4289" spans="1:9" ht="15" customHeight="1" x14ac:dyDescent="0.25">
      <c r="A4289" s="223"/>
      <c r="B4289" s="453">
        <v>8</v>
      </c>
      <c r="C4289" s="453">
        <v>201903</v>
      </c>
      <c r="D4289" s="453">
        <v>201809</v>
      </c>
      <c r="E4289" s="453" t="s">
        <v>1068</v>
      </c>
      <c r="F4289" s="453">
        <v>19</v>
      </c>
      <c r="G4289" s="458" t="s">
        <v>940</v>
      </c>
      <c r="H4289" s="453">
        <v>121</v>
      </c>
      <c r="I4289" s="453">
        <v>-1</v>
      </c>
    </row>
    <row r="4290" spans="1:9" ht="15" customHeight="1" x14ac:dyDescent="0.25">
      <c r="A4290" s="223"/>
      <c r="B4290" s="453">
        <v>8</v>
      </c>
      <c r="C4290" s="453">
        <v>201903</v>
      </c>
      <c r="D4290" s="453">
        <v>201809</v>
      </c>
      <c r="E4290" s="453" t="s">
        <v>1068</v>
      </c>
      <c r="F4290" s="456" t="s">
        <v>1309</v>
      </c>
      <c r="G4290" s="458" t="s">
        <v>1024</v>
      </c>
      <c r="H4290" s="453">
        <v>126</v>
      </c>
      <c r="I4290" s="453">
        <v>1</v>
      </c>
    </row>
    <row r="4291" spans="1:9" ht="15" customHeight="1" x14ac:dyDescent="0.25">
      <c r="A4291" s="223"/>
      <c r="B4291" s="453">
        <v>8</v>
      </c>
      <c r="C4291" s="453">
        <v>201903</v>
      </c>
      <c r="D4291" s="453">
        <v>201809</v>
      </c>
      <c r="E4291" s="453" t="s">
        <v>1068</v>
      </c>
      <c r="F4291" s="456">
        <v>45</v>
      </c>
      <c r="G4291" s="458" t="s">
        <v>920</v>
      </c>
      <c r="H4291" s="453">
        <v>120</v>
      </c>
      <c r="I4291" s="453">
        <v>1</v>
      </c>
    </row>
    <row r="4292" spans="1:9" ht="15" customHeight="1" x14ac:dyDescent="0.25">
      <c r="A4292" s="223"/>
      <c r="B4292" s="453">
        <v>8</v>
      </c>
      <c r="C4292" s="453">
        <v>201903</v>
      </c>
      <c r="D4292" s="453">
        <v>201809</v>
      </c>
      <c r="E4292" s="453" t="s">
        <v>1068</v>
      </c>
      <c r="F4292" s="456" t="s">
        <v>1326</v>
      </c>
      <c r="G4292" s="458" t="s">
        <v>923</v>
      </c>
      <c r="H4292" s="453">
        <v>120</v>
      </c>
      <c r="I4292" s="453">
        <v>1</v>
      </c>
    </row>
    <row r="4293" spans="1:9" ht="15" customHeight="1" x14ac:dyDescent="0.25">
      <c r="A4293" s="223"/>
      <c r="B4293" s="453">
        <v>8</v>
      </c>
      <c r="C4293" s="453">
        <v>201903</v>
      </c>
      <c r="D4293" s="453">
        <v>201809</v>
      </c>
      <c r="E4293" s="453" t="s">
        <v>1068</v>
      </c>
      <c r="F4293" s="453">
        <v>69</v>
      </c>
      <c r="G4293" s="458" t="s">
        <v>937</v>
      </c>
      <c r="H4293" s="453">
        <v>121</v>
      </c>
      <c r="I4293" s="453">
        <v>7</v>
      </c>
    </row>
    <row r="4294" spans="1:9" ht="15" customHeight="1" x14ac:dyDescent="0.25">
      <c r="A4294" s="223"/>
      <c r="B4294" s="453">
        <v>8</v>
      </c>
      <c r="C4294" s="453">
        <v>201903</v>
      </c>
      <c r="D4294" s="453">
        <v>201809</v>
      </c>
      <c r="E4294" s="453" t="s">
        <v>1068</v>
      </c>
      <c r="F4294" s="453" t="s">
        <v>1334</v>
      </c>
      <c r="G4294" s="458" t="s">
        <v>937</v>
      </c>
      <c r="H4294" s="453">
        <v>126</v>
      </c>
      <c r="I4294" s="453">
        <v>1</v>
      </c>
    </row>
    <row r="4295" spans="1:9" ht="15" customHeight="1" x14ac:dyDescent="0.25">
      <c r="A4295" s="223"/>
      <c r="B4295" s="453">
        <v>8</v>
      </c>
      <c r="C4295" s="453">
        <v>201903</v>
      </c>
      <c r="D4295" s="453">
        <v>201809</v>
      </c>
      <c r="E4295" s="453" t="s">
        <v>1068</v>
      </c>
      <c r="F4295" s="453" t="s">
        <v>1312</v>
      </c>
      <c r="G4295" s="458" t="s">
        <v>930</v>
      </c>
      <c r="H4295" s="453">
        <v>120</v>
      </c>
      <c r="I4295" s="453">
        <v>1</v>
      </c>
    </row>
    <row r="4296" spans="1:9" ht="15" customHeight="1" x14ac:dyDescent="0.25">
      <c r="A4296" s="223"/>
      <c r="B4296" s="453">
        <v>8</v>
      </c>
      <c r="C4296" s="453">
        <v>201903</v>
      </c>
      <c r="D4296" s="453">
        <v>201809</v>
      </c>
      <c r="E4296" s="453" t="s">
        <v>1068</v>
      </c>
      <c r="F4296" s="453" t="s">
        <v>1312</v>
      </c>
      <c r="G4296" s="458" t="s">
        <v>930</v>
      </c>
      <c r="H4296" s="453">
        <v>121</v>
      </c>
      <c r="I4296" s="453">
        <v>-1</v>
      </c>
    </row>
    <row r="4297" spans="1:9" ht="15" customHeight="1" x14ac:dyDescent="0.25">
      <c r="A4297" s="223"/>
      <c r="B4297" s="453">
        <v>8</v>
      </c>
      <c r="C4297" s="453">
        <v>201903</v>
      </c>
      <c r="D4297" s="453">
        <v>201809</v>
      </c>
      <c r="E4297" s="453" t="s">
        <v>1068</v>
      </c>
      <c r="F4297" s="456" t="s">
        <v>1332</v>
      </c>
      <c r="G4297" s="458" t="s">
        <v>913</v>
      </c>
      <c r="H4297" s="453">
        <v>121</v>
      </c>
      <c r="I4297" s="453">
        <v>8</v>
      </c>
    </row>
    <row r="4298" spans="1:9" ht="15" customHeight="1" x14ac:dyDescent="0.25">
      <c r="A4298" s="223"/>
      <c r="B4298" s="453">
        <v>34</v>
      </c>
      <c r="C4298" s="453">
        <v>201903</v>
      </c>
      <c r="D4298" s="453">
        <v>201809</v>
      </c>
      <c r="E4298" s="453" t="s">
        <v>1069</v>
      </c>
      <c r="F4298" s="456">
        <v>33</v>
      </c>
      <c r="G4298" s="458" t="s">
        <v>1024</v>
      </c>
      <c r="H4298" s="453">
        <v>121</v>
      </c>
      <c r="I4298" s="453">
        <v>5</v>
      </c>
    </row>
    <row r="4299" spans="1:9" ht="15" customHeight="1" x14ac:dyDescent="0.25">
      <c r="A4299" s="223"/>
      <c r="B4299" s="453">
        <v>34</v>
      </c>
      <c r="C4299" s="453">
        <v>201903</v>
      </c>
      <c r="D4299" s="453">
        <v>201809</v>
      </c>
      <c r="E4299" s="453" t="s">
        <v>1069</v>
      </c>
      <c r="F4299" s="456" t="s">
        <v>1310</v>
      </c>
      <c r="G4299" s="458" t="s">
        <v>1024</v>
      </c>
      <c r="H4299" s="453">
        <v>126</v>
      </c>
      <c r="I4299" s="453">
        <v>-1</v>
      </c>
    </row>
    <row r="4300" spans="1:9" ht="15" customHeight="1" x14ac:dyDescent="0.25">
      <c r="A4300" s="223"/>
      <c r="B4300" s="453">
        <v>34</v>
      </c>
      <c r="C4300" s="453">
        <v>201903</v>
      </c>
      <c r="D4300" s="453">
        <v>201809</v>
      </c>
      <c r="E4300" s="453" t="s">
        <v>1069</v>
      </c>
      <c r="F4300" s="453">
        <v>46</v>
      </c>
      <c r="G4300" s="458" t="s">
        <v>920</v>
      </c>
      <c r="H4300" s="453">
        <v>121</v>
      </c>
      <c r="I4300" s="453">
        <v>4</v>
      </c>
    </row>
    <row r="4301" spans="1:9" ht="15" customHeight="1" x14ac:dyDescent="0.25">
      <c r="A4301" s="223"/>
      <c r="B4301" s="453">
        <v>34</v>
      </c>
      <c r="C4301" s="453">
        <v>201903</v>
      </c>
      <c r="D4301" s="453">
        <v>201809</v>
      </c>
      <c r="E4301" s="453" t="s">
        <v>1069</v>
      </c>
      <c r="F4301" s="453" t="s">
        <v>1314</v>
      </c>
      <c r="G4301" s="458" t="s">
        <v>930</v>
      </c>
      <c r="H4301" s="453">
        <v>121</v>
      </c>
      <c r="I4301" s="453">
        <v>1</v>
      </c>
    </row>
    <row r="4302" spans="1:9" ht="15" customHeight="1" x14ac:dyDescent="0.25">
      <c r="A4302" s="223"/>
      <c r="B4302" s="453">
        <v>34</v>
      </c>
      <c r="C4302" s="453">
        <v>201903</v>
      </c>
      <c r="D4302" s="453">
        <v>201809</v>
      </c>
      <c r="E4302" s="453" t="s">
        <v>1069</v>
      </c>
      <c r="F4302" s="453" t="s">
        <v>1313</v>
      </c>
      <c r="G4302" s="458" t="s">
        <v>930</v>
      </c>
      <c r="H4302" s="453">
        <v>126</v>
      </c>
      <c r="I4302" s="453">
        <v>1</v>
      </c>
    </row>
    <row r="4303" spans="1:9" ht="15" customHeight="1" x14ac:dyDescent="0.25">
      <c r="A4303" s="223"/>
      <c r="B4303" s="453">
        <v>34</v>
      </c>
      <c r="C4303" s="453">
        <v>201903</v>
      </c>
      <c r="D4303" s="453">
        <v>201809</v>
      </c>
      <c r="E4303" s="453" t="s">
        <v>1069</v>
      </c>
      <c r="F4303" s="453" t="s">
        <v>1324</v>
      </c>
      <c r="G4303" s="458" t="s">
        <v>928</v>
      </c>
      <c r="H4303" s="453">
        <v>121</v>
      </c>
      <c r="I4303" s="453">
        <v>-1</v>
      </c>
    </row>
    <row r="4304" spans="1:9" ht="15" customHeight="1" x14ac:dyDescent="0.25">
      <c r="A4304" s="223"/>
      <c r="B4304" s="453">
        <v>34</v>
      </c>
      <c r="C4304" s="453">
        <v>201903</v>
      </c>
      <c r="D4304" s="453">
        <v>201809</v>
      </c>
      <c r="E4304" s="453" t="s">
        <v>1069</v>
      </c>
      <c r="F4304" s="453" t="s">
        <v>1306</v>
      </c>
      <c r="G4304" s="458" t="s">
        <v>941</v>
      </c>
      <c r="H4304" s="453">
        <v>121</v>
      </c>
      <c r="I4304" s="453">
        <v>4</v>
      </c>
    </row>
    <row r="4305" spans="1:9" ht="15" customHeight="1" x14ac:dyDescent="0.25">
      <c r="A4305" s="223"/>
      <c r="B4305" s="453">
        <v>34</v>
      </c>
      <c r="C4305" s="453">
        <v>201903</v>
      </c>
      <c r="D4305" s="453">
        <v>201809</v>
      </c>
      <c r="E4305" s="453" t="s">
        <v>1069</v>
      </c>
      <c r="F4305" s="453" t="s">
        <v>1305</v>
      </c>
      <c r="G4305" s="458" t="s">
        <v>941</v>
      </c>
      <c r="H4305" s="453">
        <v>126</v>
      </c>
      <c r="I4305" s="453">
        <v>-1</v>
      </c>
    </row>
    <row r="4306" spans="1:9" ht="15" customHeight="1" x14ac:dyDescent="0.25">
      <c r="A4306" s="223"/>
      <c r="B4306" s="453">
        <v>34</v>
      </c>
      <c r="C4306" s="453">
        <v>201903</v>
      </c>
      <c r="D4306" s="453">
        <v>201809</v>
      </c>
      <c r="E4306" s="453" t="s">
        <v>1069</v>
      </c>
      <c r="F4306" s="453" t="s">
        <v>1320</v>
      </c>
      <c r="G4306" s="458" t="s">
        <v>1003</v>
      </c>
      <c r="H4306" s="453">
        <v>121</v>
      </c>
      <c r="I4306" s="453">
        <v>2</v>
      </c>
    </row>
    <row r="4307" spans="1:9" ht="15" customHeight="1" x14ac:dyDescent="0.25">
      <c r="A4307" s="223"/>
      <c r="B4307" s="453">
        <v>34</v>
      </c>
      <c r="C4307" s="453">
        <v>201903</v>
      </c>
      <c r="D4307" s="453">
        <v>201809</v>
      </c>
      <c r="E4307" s="453" t="s">
        <v>1069</v>
      </c>
      <c r="F4307" s="453" t="s">
        <v>1319</v>
      </c>
      <c r="G4307" s="458" t="s">
        <v>1003</v>
      </c>
      <c r="H4307" s="453">
        <v>126</v>
      </c>
      <c r="I4307" s="453">
        <v>2</v>
      </c>
    </row>
    <row r="4308" spans="1:9" ht="15" customHeight="1" x14ac:dyDescent="0.25">
      <c r="A4308" s="223"/>
      <c r="B4308" s="453">
        <v>36</v>
      </c>
      <c r="C4308" s="453">
        <v>201903</v>
      </c>
      <c r="D4308" s="453">
        <v>201809</v>
      </c>
      <c r="E4308" s="453" t="s">
        <v>1070</v>
      </c>
      <c r="F4308" s="453" t="s">
        <v>1336</v>
      </c>
      <c r="G4308" s="458" t="s">
        <v>937</v>
      </c>
      <c r="H4308" s="453">
        <v>121</v>
      </c>
      <c r="I4308" s="453">
        <v>5</v>
      </c>
    </row>
    <row r="4309" spans="1:9" ht="15" customHeight="1" x14ac:dyDescent="0.25">
      <c r="A4309" s="223"/>
      <c r="B4309" s="453">
        <v>36</v>
      </c>
      <c r="C4309" s="453">
        <v>201903</v>
      </c>
      <c r="D4309" s="453">
        <v>201809</v>
      </c>
      <c r="E4309" s="453" t="s">
        <v>1070</v>
      </c>
      <c r="F4309" s="453" t="s">
        <v>1318</v>
      </c>
      <c r="G4309" s="458" t="s">
        <v>1003</v>
      </c>
      <c r="H4309" s="453">
        <v>120</v>
      </c>
      <c r="I4309" s="453">
        <v>2</v>
      </c>
    </row>
    <row r="4310" spans="1:9" ht="15" customHeight="1" x14ac:dyDescent="0.25">
      <c r="A4310" s="223"/>
      <c r="B4310" s="453">
        <v>36</v>
      </c>
      <c r="C4310" s="453">
        <v>201903</v>
      </c>
      <c r="D4310" s="453">
        <v>201809</v>
      </c>
      <c r="E4310" s="453" t="s">
        <v>1070</v>
      </c>
      <c r="F4310" s="453" t="s">
        <v>1318</v>
      </c>
      <c r="G4310" s="458" t="s">
        <v>1003</v>
      </c>
      <c r="H4310" s="453">
        <v>121</v>
      </c>
      <c r="I4310" s="453">
        <v>-2</v>
      </c>
    </row>
    <row r="4311" spans="1:9" ht="15" customHeight="1" x14ac:dyDescent="0.25">
      <c r="A4311" s="223"/>
      <c r="B4311" s="453">
        <v>36</v>
      </c>
      <c r="C4311" s="453">
        <v>201903</v>
      </c>
      <c r="D4311" s="453">
        <v>201809</v>
      </c>
      <c r="E4311" s="453" t="s">
        <v>1070</v>
      </c>
      <c r="F4311" s="453" t="s">
        <v>1330</v>
      </c>
      <c r="G4311" s="458" t="s">
        <v>939</v>
      </c>
      <c r="H4311" s="453">
        <v>120</v>
      </c>
      <c r="I4311" s="453">
        <v>1</v>
      </c>
    </row>
    <row r="4312" spans="1:9" ht="15" customHeight="1" x14ac:dyDescent="0.25">
      <c r="A4312" s="223"/>
      <c r="B4312" s="453">
        <v>36</v>
      </c>
      <c r="C4312" s="453">
        <v>201903</v>
      </c>
      <c r="D4312" s="453">
        <v>201809</v>
      </c>
      <c r="E4312" s="453" t="s">
        <v>1070</v>
      </c>
      <c r="F4312" s="453" t="s">
        <v>1330</v>
      </c>
      <c r="G4312" s="458" t="s">
        <v>939</v>
      </c>
      <c r="H4312" s="453">
        <v>121</v>
      </c>
      <c r="I4312" s="453">
        <v>2</v>
      </c>
    </row>
    <row r="4313" spans="1:9" ht="15" customHeight="1" x14ac:dyDescent="0.25">
      <c r="A4313" s="223"/>
      <c r="B4313" s="453">
        <v>4</v>
      </c>
      <c r="C4313" s="453">
        <v>201902</v>
      </c>
      <c r="D4313" s="453">
        <v>201809</v>
      </c>
      <c r="E4313" s="453" t="s">
        <v>1066</v>
      </c>
      <c r="F4313" s="453">
        <v>47</v>
      </c>
      <c r="G4313" s="458" t="s">
        <v>920</v>
      </c>
      <c r="H4313" s="453">
        <v>120</v>
      </c>
      <c r="I4313" s="453">
        <v>3</v>
      </c>
    </row>
    <row r="4314" spans="1:9" ht="15" customHeight="1" x14ac:dyDescent="0.25">
      <c r="A4314" s="223"/>
      <c r="B4314" s="453">
        <v>4</v>
      </c>
      <c r="C4314" s="453">
        <v>201902</v>
      </c>
      <c r="D4314" s="453">
        <v>201809</v>
      </c>
      <c r="E4314" s="453" t="s">
        <v>1066</v>
      </c>
      <c r="F4314" s="453">
        <v>47</v>
      </c>
      <c r="G4314" s="458" t="s">
        <v>920</v>
      </c>
      <c r="H4314" s="453">
        <v>121</v>
      </c>
      <c r="I4314" s="453">
        <v>4</v>
      </c>
    </row>
    <row r="4315" spans="1:9" ht="15" customHeight="1" x14ac:dyDescent="0.25">
      <c r="A4315" s="223"/>
      <c r="B4315" s="453">
        <v>4</v>
      </c>
      <c r="C4315" s="453">
        <v>201902</v>
      </c>
      <c r="D4315" s="453">
        <v>201809</v>
      </c>
      <c r="E4315" s="453" t="s">
        <v>1066</v>
      </c>
      <c r="F4315" s="453" t="s">
        <v>1327</v>
      </c>
      <c r="G4315" s="458" t="s">
        <v>923</v>
      </c>
      <c r="H4315" s="453">
        <v>120</v>
      </c>
      <c r="I4315" s="453">
        <v>1</v>
      </c>
    </row>
    <row r="4316" spans="1:9" ht="15" customHeight="1" x14ac:dyDescent="0.25">
      <c r="A4316" s="223"/>
      <c r="B4316" s="453">
        <v>4</v>
      </c>
      <c r="C4316" s="453">
        <v>201902</v>
      </c>
      <c r="D4316" s="453">
        <v>201809</v>
      </c>
      <c r="E4316" s="453" t="s">
        <v>1066</v>
      </c>
      <c r="F4316" s="456" t="s">
        <v>1327</v>
      </c>
      <c r="G4316" s="458" t="s">
        <v>923</v>
      </c>
      <c r="H4316" s="453">
        <v>121</v>
      </c>
      <c r="I4316" s="453">
        <v>-1</v>
      </c>
    </row>
    <row r="4317" spans="1:9" ht="15" customHeight="1" x14ac:dyDescent="0.25">
      <c r="A4317" s="223"/>
      <c r="B4317" s="453">
        <v>4</v>
      </c>
      <c r="C4317" s="453">
        <v>201902</v>
      </c>
      <c r="D4317" s="453">
        <v>201809</v>
      </c>
      <c r="E4317" s="453" t="s">
        <v>1066</v>
      </c>
      <c r="F4317" s="456">
        <v>86</v>
      </c>
      <c r="G4317" s="458" t="s">
        <v>935</v>
      </c>
      <c r="H4317" s="453">
        <v>120</v>
      </c>
      <c r="I4317" s="453">
        <v>-1</v>
      </c>
    </row>
    <row r="4318" spans="1:9" ht="15" customHeight="1" x14ac:dyDescent="0.25">
      <c r="A4318" s="223"/>
      <c r="B4318" s="453">
        <v>4</v>
      </c>
      <c r="C4318" s="453">
        <v>201902</v>
      </c>
      <c r="D4318" s="453">
        <v>201809</v>
      </c>
      <c r="E4318" s="453" t="s">
        <v>1066</v>
      </c>
      <c r="F4318" s="456">
        <v>86</v>
      </c>
      <c r="G4318" s="458" t="s">
        <v>935</v>
      </c>
      <c r="H4318" s="453">
        <v>121</v>
      </c>
      <c r="I4318" s="453">
        <v>1</v>
      </c>
    </row>
    <row r="4319" spans="1:9" ht="15" customHeight="1" x14ac:dyDescent="0.25">
      <c r="A4319" s="223"/>
      <c r="B4319" s="453">
        <v>4</v>
      </c>
      <c r="C4319" s="453">
        <v>201902</v>
      </c>
      <c r="D4319" s="453">
        <v>201809</v>
      </c>
      <c r="E4319" s="453" t="s">
        <v>1066</v>
      </c>
      <c r="F4319" s="453" t="s">
        <v>1308</v>
      </c>
      <c r="G4319" s="458" t="s">
        <v>941</v>
      </c>
      <c r="H4319" s="453">
        <v>120</v>
      </c>
      <c r="I4319" s="453">
        <v>3</v>
      </c>
    </row>
    <row r="4320" spans="1:9" ht="15" customHeight="1" x14ac:dyDescent="0.25">
      <c r="A4320" s="223"/>
      <c r="B4320" s="453">
        <v>4</v>
      </c>
      <c r="C4320" s="453">
        <v>201902</v>
      </c>
      <c r="D4320" s="453">
        <v>201809</v>
      </c>
      <c r="E4320" s="453" t="s">
        <v>1066</v>
      </c>
      <c r="F4320" s="453" t="s">
        <v>1308</v>
      </c>
      <c r="G4320" s="458" t="s">
        <v>941</v>
      </c>
      <c r="H4320" s="453">
        <v>121</v>
      </c>
      <c r="I4320" s="453">
        <v>2</v>
      </c>
    </row>
    <row r="4321" spans="1:9" ht="15" customHeight="1" x14ac:dyDescent="0.25">
      <c r="A4321" s="223"/>
      <c r="B4321" s="453">
        <v>4</v>
      </c>
      <c r="C4321" s="453">
        <v>201902</v>
      </c>
      <c r="D4321" s="453">
        <v>201809</v>
      </c>
      <c r="E4321" s="453" t="s">
        <v>1066</v>
      </c>
      <c r="F4321" s="453" t="s">
        <v>1307</v>
      </c>
      <c r="G4321" s="458" t="s">
        <v>941</v>
      </c>
      <c r="H4321" s="453">
        <v>126</v>
      </c>
      <c r="I4321" s="453">
        <v>1</v>
      </c>
    </row>
    <row r="4322" spans="1:9" ht="15" customHeight="1" x14ac:dyDescent="0.25">
      <c r="A4322" s="223"/>
      <c r="B4322" s="453">
        <v>4</v>
      </c>
      <c r="C4322" s="453">
        <v>201902</v>
      </c>
      <c r="D4322" s="453">
        <v>201809</v>
      </c>
      <c r="E4322" s="453" t="s">
        <v>1066</v>
      </c>
      <c r="F4322" s="453" t="s">
        <v>1328</v>
      </c>
      <c r="G4322" s="458" t="s">
        <v>925</v>
      </c>
      <c r="H4322" s="453">
        <v>120</v>
      </c>
      <c r="I4322" s="453">
        <v>2</v>
      </c>
    </row>
    <row r="4323" spans="1:9" ht="15" customHeight="1" x14ac:dyDescent="0.25">
      <c r="A4323" s="223"/>
      <c r="B4323" s="453">
        <v>4</v>
      </c>
      <c r="C4323" s="453">
        <v>201902</v>
      </c>
      <c r="D4323" s="453">
        <v>201809</v>
      </c>
      <c r="E4323" s="453" t="s">
        <v>1066</v>
      </c>
      <c r="F4323" s="453" t="s">
        <v>1328</v>
      </c>
      <c r="G4323" s="458" t="s">
        <v>925</v>
      </c>
      <c r="H4323" s="453">
        <v>121</v>
      </c>
      <c r="I4323" s="453">
        <v>6</v>
      </c>
    </row>
    <row r="4324" spans="1:9" ht="15" customHeight="1" x14ac:dyDescent="0.25">
      <c r="A4324" s="223"/>
      <c r="B4324" s="453">
        <v>4</v>
      </c>
      <c r="C4324" s="453">
        <v>201902</v>
      </c>
      <c r="D4324" s="453">
        <v>201809</v>
      </c>
      <c r="E4324" s="453" t="s">
        <v>1066</v>
      </c>
      <c r="F4324" s="453" t="s">
        <v>1322</v>
      </c>
      <c r="G4324" s="458" t="s">
        <v>1003</v>
      </c>
      <c r="H4324" s="453">
        <v>120</v>
      </c>
      <c r="I4324" s="453">
        <v>2</v>
      </c>
    </row>
    <row r="4325" spans="1:9" ht="15" customHeight="1" x14ac:dyDescent="0.25">
      <c r="A4325" s="223"/>
      <c r="B4325" s="453">
        <v>4</v>
      </c>
      <c r="C4325" s="453">
        <v>201902</v>
      </c>
      <c r="D4325" s="453">
        <v>201809</v>
      </c>
      <c r="E4325" s="453" t="s">
        <v>1066</v>
      </c>
      <c r="F4325" s="453" t="s">
        <v>1322</v>
      </c>
      <c r="G4325" s="458" t="s">
        <v>1003</v>
      </c>
      <c r="H4325" s="453">
        <v>121</v>
      </c>
      <c r="I4325" s="453">
        <v>3</v>
      </c>
    </row>
    <row r="4326" spans="1:9" ht="15" customHeight="1" x14ac:dyDescent="0.25">
      <c r="A4326" s="223"/>
      <c r="B4326" s="453">
        <v>4</v>
      </c>
      <c r="C4326" s="453">
        <v>201902</v>
      </c>
      <c r="D4326" s="453">
        <v>201809</v>
      </c>
      <c r="E4326" s="453" t="s">
        <v>1066</v>
      </c>
      <c r="F4326" s="453" t="s">
        <v>1333</v>
      </c>
      <c r="G4326" s="458" t="s">
        <v>913</v>
      </c>
      <c r="H4326" s="453">
        <v>120</v>
      </c>
      <c r="I4326" s="453">
        <v>-1</v>
      </c>
    </row>
    <row r="4327" spans="1:9" ht="15" customHeight="1" x14ac:dyDescent="0.25">
      <c r="A4327" s="223"/>
      <c r="B4327" s="453">
        <v>4</v>
      </c>
      <c r="C4327" s="453">
        <v>201902</v>
      </c>
      <c r="D4327" s="453">
        <v>201809</v>
      </c>
      <c r="E4327" s="453" t="s">
        <v>1066</v>
      </c>
      <c r="F4327" s="453" t="s">
        <v>1333</v>
      </c>
      <c r="G4327" s="458" t="s">
        <v>913</v>
      </c>
      <c r="H4327" s="453">
        <v>121</v>
      </c>
      <c r="I4327" s="453">
        <v>2</v>
      </c>
    </row>
    <row r="4328" spans="1:9" ht="15" customHeight="1" x14ac:dyDescent="0.25">
      <c r="A4328" s="223"/>
      <c r="B4328" s="453">
        <v>5</v>
      </c>
      <c r="C4328" s="453">
        <v>201902</v>
      </c>
      <c r="D4328" s="453">
        <v>201809</v>
      </c>
      <c r="E4328" s="453" t="s">
        <v>1067</v>
      </c>
      <c r="F4328" s="453" t="s">
        <v>1315</v>
      </c>
      <c r="G4328" s="458" t="s">
        <v>930</v>
      </c>
      <c r="H4328" s="453">
        <v>126</v>
      </c>
      <c r="I4328" s="453">
        <v>-1</v>
      </c>
    </row>
    <row r="4329" spans="1:9" ht="15" customHeight="1" x14ac:dyDescent="0.25">
      <c r="A4329" s="223"/>
      <c r="B4329" s="453">
        <v>5</v>
      </c>
      <c r="C4329" s="453">
        <v>201902</v>
      </c>
      <c r="D4329" s="453">
        <v>201809</v>
      </c>
      <c r="E4329" s="453" t="s">
        <v>1067</v>
      </c>
      <c r="F4329" s="453" t="s">
        <v>1316</v>
      </c>
      <c r="G4329" s="458" t="s">
        <v>930</v>
      </c>
      <c r="H4329" s="453">
        <v>120</v>
      </c>
      <c r="I4329" s="453">
        <v>3</v>
      </c>
    </row>
    <row r="4330" spans="1:9" ht="15" customHeight="1" x14ac:dyDescent="0.25">
      <c r="A4330" s="223"/>
      <c r="B4330" s="453">
        <v>5</v>
      </c>
      <c r="C4330" s="453">
        <v>201902</v>
      </c>
      <c r="D4330" s="453">
        <v>201809</v>
      </c>
      <c r="E4330" s="453" t="s">
        <v>1067</v>
      </c>
      <c r="F4330" s="453" t="s">
        <v>1316</v>
      </c>
      <c r="G4330" s="458" t="s">
        <v>930</v>
      </c>
      <c r="H4330" s="453">
        <v>121</v>
      </c>
      <c r="I4330" s="453">
        <v>8</v>
      </c>
    </row>
    <row r="4331" spans="1:9" ht="15" customHeight="1" x14ac:dyDescent="0.25">
      <c r="A4331" s="223"/>
      <c r="B4331" s="453">
        <v>5</v>
      </c>
      <c r="C4331" s="453">
        <v>201902</v>
      </c>
      <c r="D4331" s="453">
        <v>201809</v>
      </c>
      <c r="E4331" s="453" t="s">
        <v>1067</v>
      </c>
      <c r="F4331" s="453">
        <v>85</v>
      </c>
      <c r="G4331" s="458" t="s">
        <v>935</v>
      </c>
      <c r="H4331" s="453">
        <v>121</v>
      </c>
      <c r="I4331" s="453">
        <v>2</v>
      </c>
    </row>
    <row r="4332" spans="1:9" ht="15" customHeight="1" x14ac:dyDescent="0.25">
      <c r="A4332" s="223"/>
      <c r="B4332" s="453">
        <v>5</v>
      </c>
      <c r="C4332" s="453">
        <v>201902</v>
      </c>
      <c r="D4332" s="453">
        <v>201809</v>
      </c>
      <c r="E4332" s="453" t="s">
        <v>1067</v>
      </c>
      <c r="F4332" s="453" t="s">
        <v>1325</v>
      </c>
      <c r="G4332" s="458" t="s">
        <v>928</v>
      </c>
      <c r="H4332" s="453">
        <v>120</v>
      </c>
      <c r="I4332" s="453">
        <v>1</v>
      </c>
    </row>
    <row r="4333" spans="1:9" ht="15" customHeight="1" x14ac:dyDescent="0.25">
      <c r="A4333" s="223"/>
      <c r="B4333" s="453">
        <v>5</v>
      </c>
      <c r="C4333" s="453">
        <v>201902</v>
      </c>
      <c r="D4333" s="453">
        <v>201809</v>
      </c>
      <c r="E4333" s="453" t="s">
        <v>1067</v>
      </c>
      <c r="F4333" s="456" t="s">
        <v>1325</v>
      </c>
      <c r="G4333" s="458" t="s">
        <v>928</v>
      </c>
      <c r="H4333" s="453">
        <v>121</v>
      </c>
      <c r="I4333" s="453">
        <v>3</v>
      </c>
    </row>
    <row r="4334" spans="1:9" ht="15" customHeight="1" x14ac:dyDescent="0.25">
      <c r="A4334" s="223"/>
      <c r="B4334" s="453">
        <v>5</v>
      </c>
      <c r="C4334" s="453">
        <v>201902</v>
      </c>
      <c r="D4334" s="453">
        <v>201809</v>
      </c>
      <c r="E4334" s="453" t="s">
        <v>1067</v>
      </c>
      <c r="F4334" s="456" t="s">
        <v>1329</v>
      </c>
      <c r="G4334" s="458" t="s">
        <v>925</v>
      </c>
      <c r="H4334" s="453">
        <v>121</v>
      </c>
      <c r="I4334" s="453">
        <v>1</v>
      </c>
    </row>
    <row r="4335" spans="1:9" ht="15" customHeight="1" x14ac:dyDescent="0.25">
      <c r="A4335" s="223"/>
      <c r="B4335" s="453">
        <v>5</v>
      </c>
      <c r="C4335" s="453">
        <v>201902</v>
      </c>
      <c r="D4335" s="453">
        <v>201809</v>
      </c>
      <c r="E4335" s="453" t="s">
        <v>1067</v>
      </c>
      <c r="F4335" s="453" t="s">
        <v>1331</v>
      </c>
      <c r="G4335" s="458" t="s">
        <v>939</v>
      </c>
      <c r="H4335" s="453">
        <v>120</v>
      </c>
      <c r="I4335" s="453">
        <v>2</v>
      </c>
    </row>
    <row r="4336" spans="1:9" ht="15" customHeight="1" x14ac:dyDescent="0.25">
      <c r="A4336" s="223"/>
      <c r="B4336" s="453">
        <v>5</v>
      </c>
      <c r="C4336" s="453">
        <v>201902</v>
      </c>
      <c r="D4336" s="453">
        <v>201809</v>
      </c>
      <c r="E4336" s="453" t="s">
        <v>1067</v>
      </c>
      <c r="F4336" s="453" t="s">
        <v>1331</v>
      </c>
      <c r="G4336" s="458" t="s">
        <v>939</v>
      </c>
      <c r="H4336" s="453">
        <v>121</v>
      </c>
      <c r="I4336" s="453">
        <v>6</v>
      </c>
    </row>
    <row r="4337" spans="1:9" ht="15" customHeight="1" x14ac:dyDescent="0.25">
      <c r="A4337" s="223"/>
      <c r="B4337" s="453">
        <v>8</v>
      </c>
      <c r="C4337" s="453">
        <v>201902</v>
      </c>
      <c r="D4337" s="453">
        <v>201809</v>
      </c>
      <c r="E4337" s="453" t="s">
        <v>1068</v>
      </c>
      <c r="F4337" s="453">
        <v>19</v>
      </c>
      <c r="G4337" s="458" t="s">
        <v>940</v>
      </c>
      <c r="H4337" s="453">
        <v>121</v>
      </c>
      <c r="I4337" s="453">
        <v>1</v>
      </c>
    </row>
    <row r="4338" spans="1:9" ht="15" customHeight="1" x14ac:dyDescent="0.25">
      <c r="A4338" s="223"/>
      <c r="B4338" s="453">
        <v>8</v>
      </c>
      <c r="C4338" s="453">
        <v>201902</v>
      </c>
      <c r="D4338" s="453">
        <v>201809</v>
      </c>
      <c r="E4338" s="453" t="s">
        <v>1068</v>
      </c>
      <c r="F4338" s="453">
        <v>45</v>
      </c>
      <c r="G4338" s="458" t="s">
        <v>920</v>
      </c>
      <c r="H4338" s="453">
        <v>120</v>
      </c>
      <c r="I4338" s="453">
        <v>1</v>
      </c>
    </row>
    <row r="4339" spans="1:9" ht="15" customHeight="1" x14ac:dyDescent="0.25">
      <c r="A4339" s="223"/>
      <c r="B4339" s="453">
        <v>8</v>
      </c>
      <c r="C4339" s="453">
        <v>201902</v>
      </c>
      <c r="D4339" s="453">
        <v>201809</v>
      </c>
      <c r="E4339" s="453" t="s">
        <v>1068</v>
      </c>
      <c r="F4339" s="453">
        <v>45</v>
      </c>
      <c r="G4339" s="458" t="s">
        <v>920</v>
      </c>
      <c r="H4339" s="453">
        <v>121</v>
      </c>
      <c r="I4339" s="453">
        <v>2</v>
      </c>
    </row>
    <row r="4340" spans="1:9" ht="15" customHeight="1" x14ac:dyDescent="0.25">
      <c r="A4340" s="223"/>
      <c r="B4340" s="453">
        <v>8</v>
      </c>
      <c r="C4340" s="453">
        <v>201902</v>
      </c>
      <c r="D4340" s="453">
        <v>201809</v>
      </c>
      <c r="E4340" s="453" t="s">
        <v>1068</v>
      </c>
      <c r="F4340" s="453" t="s">
        <v>1300</v>
      </c>
      <c r="G4340" s="458" t="s">
        <v>920</v>
      </c>
      <c r="H4340" s="453">
        <v>126</v>
      </c>
      <c r="I4340" s="453">
        <v>1</v>
      </c>
    </row>
    <row r="4341" spans="1:9" ht="15" customHeight="1" x14ac:dyDescent="0.25">
      <c r="A4341" s="223"/>
      <c r="B4341" s="453">
        <v>8</v>
      </c>
      <c r="C4341" s="453">
        <v>201902</v>
      </c>
      <c r="D4341" s="453">
        <v>201809</v>
      </c>
      <c r="E4341" s="453" t="s">
        <v>1068</v>
      </c>
      <c r="F4341" s="453" t="s">
        <v>1326</v>
      </c>
      <c r="G4341" s="458" t="s">
        <v>923</v>
      </c>
      <c r="H4341" s="453">
        <v>121</v>
      </c>
      <c r="I4341" s="453">
        <v>-2</v>
      </c>
    </row>
    <row r="4342" spans="1:9" ht="15" customHeight="1" x14ac:dyDescent="0.25">
      <c r="A4342" s="223"/>
      <c r="B4342" s="453">
        <v>8</v>
      </c>
      <c r="C4342" s="453">
        <v>201902</v>
      </c>
      <c r="D4342" s="453">
        <v>201809</v>
      </c>
      <c r="E4342" s="453" t="s">
        <v>1068</v>
      </c>
      <c r="F4342" s="453">
        <v>69</v>
      </c>
      <c r="G4342" s="458" t="s">
        <v>937</v>
      </c>
      <c r="H4342" s="453">
        <v>120</v>
      </c>
      <c r="I4342" s="453">
        <v>3</v>
      </c>
    </row>
    <row r="4343" spans="1:9" ht="15" customHeight="1" x14ac:dyDescent="0.25">
      <c r="A4343" s="223"/>
      <c r="B4343" s="453">
        <v>8</v>
      </c>
      <c r="C4343" s="453">
        <v>201902</v>
      </c>
      <c r="D4343" s="453">
        <v>201809</v>
      </c>
      <c r="E4343" s="453" t="s">
        <v>1068</v>
      </c>
      <c r="F4343" s="453">
        <v>69</v>
      </c>
      <c r="G4343" s="458" t="s">
        <v>937</v>
      </c>
      <c r="H4343" s="453">
        <v>121</v>
      </c>
      <c r="I4343" s="453">
        <v>4</v>
      </c>
    </row>
    <row r="4344" spans="1:9" ht="15" customHeight="1" x14ac:dyDescent="0.25">
      <c r="A4344" s="223"/>
      <c r="B4344" s="453">
        <v>8</v>
      </c>
      <c r="C4344" s="453">
        <v>201902</v>
      </c>
      <c r="D4344" s="453">
        <v>201809</v>
      </c>
      <c r="E4344" s="453" t="s">
        <v>1068</v>
      </c>
      <c r="F4344" s="453" t="s">
        <v>1312</v>
      </c>
      <c r="G4344" s="458" t="s">
        <v>930</v>
      </c>
      <c r="H4344" s="453">
        <v>120</v>
      </c>
      <c r="I4344" s="453">
        <v>4</v>
      </c>
    </row>
    <row r="4345" spans="1:9" ht="15" customHeight="1" x14ac:dyDescent="0.25">
      <c r="A4345" s="223"/>
      <c r="B4345" s="453">
        <v>8</v>
      </c>
      <c r="C4345" s="453">
        <v>201902</v>
      </c>
      <c r="D4345" s="453">
        <v>201809</v>
      </c>
      <c r="E4345" s="453" t="s">
        <v>1068</v>
      </c>
      <c r="F4345" s="453" t="s">
        <v>1312</v>
      </c>
      <c r="G4345" s="458" t="s">
        <v>930</v>
      </c>
      <c r="H4345" s="453">
        <v>121</v>
      </c>
      <c r="I4345" s="453">
        <v>8</v>
      </c>
    </row>
    <row r="4346" spans="1:9" ht="15" customHeight="1" x14ac:dyDescent="0.25">
      <c r="A4346" s="223"/>
      <c r="B4346" s="453">
        <v>8</v>
      </c>
      <c r="C4346" s="453">
        <v>201902</v>
      </c>
      <c r="D4346" s="453">
        <v>201809</v>
      </c>
      <c r="E4346" s="453" t="s">
        <v>1068</v>
      </c>
      <c r="F4346" s="453" t="s">
        <v>1311</v>
      </c>
      <c r="G4346" s="458" t="s">
        <v>930</v>
      </c>
      <c r="H4346" s="453">
        <v>126</v>
      </c>
      <c r="I4346" s="453">
        <v>1</v>
      </c>
    </row>
    <row r="4347" spans="1:9" ht="15" customHeight="1" x14ac:dyDescent="0.25">
      <c r="A4347" s="223"/>
      <c r="B4347" s="453">
        <v>8</v>
      </c>
      <c r="C4347" s="453">
        <v>201902</v>
      </c>
      <c r="D4347" s="453">
        <v>201809</v>
      </c>
      <c r="E4347" s="453" t="s">
        <v>1068</v>
      </c>
      <c r="F4347" s="453" t="s">
        <v>1323</v>
      </c>
      <c r="G4347" s="458" t="s">
        <v>928</v>
      </c>
      <c r="H4347" s="453">
        <v>121</v>
      </c>
      <c r="I4347" s="453">
        <v>1</v>
      </c>
    </row>
    <row r="4348" spans="1:9" ht="15" customHeight="1" x14ac:dyDescent="0.25">
      <c r="A4348" s="223"/>
      <c r="B4348" s="453">
        <v>8</v>
      </c>
      <c r="C4348" s="453">
        <v>201902</v>
      </c>
      <c r="D4348" s="453">
        <v>201809</v>
      </c>
      <c r="E4348" s="453" t="s">
        <v>1068</v>
      </c>
      <c r="F4348" s="453" t="s">
        <v>1332</v>
      </c>
      <c r="G4348" s="458" t="s">
        <v>913</v>
      </c>
      <c r="H4348" s="453">
        <v>120</v>
      </c>
      <c r="I4348" s="453">
        <v>1</v>
      </c>
    </row>
    <row r="4349" spans="1:9" ht="15" customHeight="1" x14ac:dyDescent="0.25">
      <c r="A4349" s="223"/>
      <c r="B4349" s="453">
        <v>8</v>
      </c>
      <c r="C4349" s="453">
        <v>201902</v>
      </c>
      <c r="D4349" s="453">
        <v>201809</v>
      </c>
      <c r="E4349" s="453" t="s">
        <v>1068</v>
      </c>
      <c r="F4349" s="453" t="s">
        <v>1332</v>
      </c>
      <c r="G4349" s="458" t="s">
        <v>913</v>
      </c>
      <c r="H4349" s="453">
        <v>121</v>
      </c>
      <c r="I4349" s="453">
        <v>6</v>
      </c>
    </row>
    <row r="4350" spans="1:9" ht="15" customHeight="1" x14ac:dyDescent="0.25">
      <c r="A4350" s="223"/>
      <c r="B4350" s="453">
        <v>34</v>
      </c>
      <c r="C4350" s="453">
        <v>201902</v>
      </c>
      <c r="D4350" s="453">
        <v>201809</v>
      </c>
      <c r="E4350" s="453" t="s">
        <v>1069</v>
      </c>
      <c r="F4350" s="453">
        <v>33</v>
      </c>
      <c r="G4350" s="458" t="s">
        <v>1024</v>
      </c>
      <c r="H4350" s="453">
        <v>120</v>
      </c>
      <c r="I4350" s="453">
        <v>1</v>
      </c>
    </row>
    <row r="4351" spans="1:9" ht="15" customHeight="1" x14ac:dyDescent="0.25">
      <c r="A4351" s="223"/>
      <c r="B4351" s="453">
        <v>34</v>
      </c>
      <c r="C4351" s="453">
        <v>201902</v>
      </c>
      <c r="D4351" s="453">
        <v>201809</v>
      </c>
      <c r="E4351" s="453" t="s">
        <v>1069</v>
      </c>
      <c r="F4351" s="453">
        <v>33</v>
      </c>
      <c r="G4351" s="458" t="s">
        <v>1024</v>
      </c>
      <c r="H4351" s="453">
        <v>121</v>
      </c>
      <c r="I4351" s="453">
        <v>3</v>
      </c>
    </row>
    <row r="4352" spans="1:9" ht="15" customHeight="1" x14ac:dyDescent="0.25">
      <c r="A4352" s="223"/>
      <c r="B4352" s="453">
        <v>34</v>
      </c>
      <c r="C4352" s="453">
        <v>201902</v>
      </c>
      <c r="D4352" s="453">
        <v>201809</v>
      </c>
      <c r="E4352" s="453" t="s">
        <v>1069</v>
      </c>
      <c r="F4352" s="453">
        <v>46</v>
      </c>
      <c r="G4352" s="458" t="s">
        <v>920</v>
      </c>
      <c r="H4352" s="453">
        <v>120</v>
      </c>
      <c r="I4352" s="453">
        <v>1</v>
      </c>
    </row>
    <row r="4353" spans="1:9" ht="15" customHeight="1" x14ac:dyDescent="0.25">
      <c r="A4353" s="223"/>
      <c r="B4353" s="453">
        <v>34</v>
      </c>
      <c r="C4353" s="453">
        <v>201902</v>
      </c>
      <c r="D4353" s="453">
        <v>201809</v>
      </c>
      <c r="E4353" s="453" t="s">
        <v>1069</v>
      </c>
      <c r="F4353" s="453">
        <v>46</v>
      </c>
      <c r="G4353" s="458" t="s">
        <v>920</v>
      </c>
      <c r="H4353" s="453">
        <v>121</v>
      </c>
      <c r="I4353" s="453">
        <v>1</v>
      </c>
    </row>
    <row r="4354" spans="1:9" ht="15" customHeight="1" x14ac:dyDescent="0.25">
      <c r="A4354" s="223"/>
      <c r="B4354" s="453">
        <v>34</v>
      </c>
      <c r="C4354" s="453">
        <v>201902</v>
      </c>
      <c r="D4354" s="453">
        <v>201809</v>
      </c>
      <c r="E4354" s="453" t="s">
        <v>1069</v>
      </c>
      <c r="F4354" s="453" t="s">
        <v>1303</v>
      </c>
      <c r="G4354" s="458" t="s">
        <v>920</v>
      </c>
      <c r="H4354" s="453">
        <v>126</v>
      </c>
      <c r="I4354" s="453">
        <v>2</v>
      </c>
    </row>
    <row r="4355" spans="1:9" ht="15" customHeight="1" x14ac:dyDescent="0.25">
      <c r="A4355" s="223"/>
      <c r="B4355" s="453">
        <v>34</v>
      </c>
      <c r="C4355" s="453">
        <v>201902</v>
      </c>
      <c r="D4355" s="453">
        <v>201809</v>
      </c>
      <c r="E4355" s="453" t="s">
        <v>1069</v>
      </c>
      <c r="F4355" s="453" t="s">
        <v>1314</v>
      </c>
      <c r="G4355" s="458" t="s">
        <v>930</v>
      </c>
      <c r="H4355" s="453">
        <v>121</v>
      </c>
      <c r="I4355" s="453">
        <v>4</v>
      </c>
    </row>
    <row r="4356" spans="1:9" ht="15" customHeight="1" x14ac:dyDescent="0.25">
      <c r="A4356" s="223"/>
      <c r="B4356" s="453">
        <v>34</v>
      </c>
      <c r="C4356" s="453">
        <v>201902</v>
      </c>
      <c r="D4356" s="453">
        <v>201809</v>
      </c>
      <c r="E4356" s="453" t="s">
        <v>1069</v>
      </c>
      <c r="F4356" s="453" t="s">
        <v>1313</v>
      </c>
      <c r="G4356" s="458" t="s">
        <v>930</v>
      </c>
      <c r="H4356" s="453">
        <v>126</v>
      </c>
      <c r="I4356" s="453">
        <v>1</v>
      </c>
    </row>
    <row r="4357" spans="1:9" ht="15" customHeight="1" x14ac:dyDescent="0.25">
      <c r="A4357" s="223"/>
      <c r="B4357" s="453">
        <v>34</v>
      </c>
      <c r="C4357" s="453">
        <v>201902</v>
      </c>
      <c r="D4357" s="453">
        <v>201809</v>
      </c>
      <c r="E4357" s="453" t="s">
        <v>1069</v>
      </c>
      <c r="F4357" s="453" t="s">
        <v>1324</v>
      </c>
      <c r="G4357" s="458" t="s">
        <v>928</v>
      </c>
      <c r="H4357" s="453">
        <v>121</v>
      </c>
      <c r="I4357" s="453">
        <v>3</v>
      </c>
    </row>
    <row r="4358" spans="1:9" ht="15" customHeight="1" x14ac:dyDescent="0.25">
      <c r="A4358" s="223"/>
      <c r="B4358" s="453">
        <v>34</v>
      </c>
      <c r="C4358" s="453">
        <v>201902</v>
      </c>
      <c r="D4358" s="453">
        <v>201809</v>
      </c>
      <c r="E4358" s="453" t="s">
        <v>1069</v>
      </c>
      <c r="F4358" s="453" t="s">
        <v>1306</v>
      </c>
      <c r="G4358" s="458" t="s">
        <v>941</v>
      </c>
      <c r="H4358" s="453">
        <v>120</v>
      </c>
      <c r="I4358" s="453">
        <v>3</v>
      </c>
    </row>
    <row r="4359" spans="1:9" ht="15" customHeight="1" x14ac:dyDescent="0.25">
      <c r="A4359" s="223"/>
      <c r="B4359" s="453">
        <v>34</v>
      </c>
      <c r="C4359" s="453">
        <v>201902</v>
      </c>
      <c r="D4359" s="453">
        <v>201809</v>
      </c>
      <c r="E4359" s="453" t="s">
        <v>1069</v>
      </c>
      <c r="F4359" s="453" t="s">
        <v>1306</v>
      </c>
      <c r="G4359" s="458" t="s">
        <v>941</v>
      </c>
      <c r="H4359" s="453">
        <v>121</v>
      </c>
      <c r="I4359" s="453">
        <v>5</v>
      </c>
    </row>
    <row r="4360" spans="1:9" ht="15" customHeight="1" x14ac:dyDescent="0.25">
      <c r="A4360" s="223"/>
      <c r="B4360" s="453">
        <v>34</v>
      </c>
      <c r="C4360" s="453">
        <v>201902</v>
      </c>
      <c r="D4360" s="453">
        <v>201809</v>
      </c>
      <c r="E4360" s="453" t="s">
        <v>1069</v>
      </c>
      <c r="F4360" s="453" t="s">
        <v>1305</v>
      </c>
      <c r="G4360" s="458" t="s">
        <v>941</v>
      </c>
      <c r="H4360" s="453">
        <v>126</v>
      </c>
      <c r="I4360" s="453">
        <v>1</v>
      </c>
    </row>
    <row r="4361" spans="1:9" ht="15" customHeight="1" x14ac:dyDescent="0.25">
      <c r="A4361" s="223"/>
      <c r="B4361" s="453">
        <v>36</v>
      </c>
      <c r="C4361" s="453">
        <v>201902</v>
      </c>
      <c r="D4361" s="453">
        <v>201809</v>
      </c>
      <c r="E4361" s="453" t="s">
        <v>1070</v>
      </c>
      <c r="F4361" s="453" t="s">
        <v>1336</v>
      </c>
      <c r="G4361" s="458" t="s">
        <v>937</v>
      </c>
      <c r="H4361" s="453">
        <v>121</v>
      </c>
      <c r="I4361" s="453">
        <v>4</v>
      </c>
    </row>
    <row r="4362" spans="1:9" ht="15" customHeight="1" x14ac:dyDescent="0.25">
      <c r="A4362" s="223"/>
      <c r="B4362" s="453">
        <v>36</v>
      </c>
      <c r="C4362" s="453">
        <v>201902</v>
      </c>
      <c r="D4362" s="453">
        <v>201809</v>
      </c>
      <c r="E4362" s="453" t="s">
        <v>1070</v>
      </c>
      <c r="F4362" s="453" t="s">
        <v>1318</v>
      </c>
      <c r="G4362" s="458" t="s">
        <v>1003</v>
      </c>
      <c r="H4362" s="453">
        <v>120</v>
      </c>
      <c r="I4362" s="453">
        <v>1</v>
      </c>
    </row>
    <row r="4363" spans="1:9" ht="15" customHeight="1" x14ac:dyDescent="0.25">
      <c r="A4363" s="223"/>
      <c r="B4363" s="453">
        <v>36</v>
      </c>
      <c r="C4363" s="453">
        <v>201902</v>
      </c>
      <c r="D4363" s="453">
        <v>201809</v>
      </c>
      <c r="E4363" s="453" t="s">
        <v>1070</v>
      </c>
      <c r="F4363" s="453" t="s">
        <v>1318</v>
      </c>
      <c r="G4363" s="458" t="s">
        <v>1003</v>
      </c>
      <c r="H4363" s="453">
        <v>121</v>
      </c>
      <c r="I4363" s="453">
        <v>2</v>
      </c>
    </row>
    <row r="4364" spans="1:9" ht="15" customHeight="1" x14ac:dyDescent="0.25">
      <c r="A4364" s="223"/>
      <c r="B4364" s="453">
        <v>36</v>
      </c>
      <c r="C4364" s="453">
        <v>201902</v>
      </c>
      <c r="D4364" s="453">
        <v>201809</v>
      </c>
      <c r="E4364" s="453" t="s">
        <v>1070</v>
      </c>
      <c r="F4364" s="453" t="s">
        <v>1317</v>
      </c>
      <c r="G4364" s="458" t="s">
        <v>1003</v>
      </c>
      <c r="H4364" s="453">
        <v>126</v>
      </c>
      <c r="I4364" s="453">
        <v>1</v>
      </c>
    </row>
    <row r="4365" spans="1:9" ht="15" customHeight="1" x14ac:dyDescent="0.25">
      <c r="A4365" s="223"/>
      <c r="B4365" s="453">
        <v>36</v>
      </c>
      <c r="C4365" s="453">
        <v>201902</v>
      </c>
      <c r="D4365" s="453">
        <v>201809</v>
      </c>
      <c r="E4365" s="453" t="s">
        <v>1070</v>
      </c>
      <c r="F4365" s="453" t="s">
        <v>1330</v>
      </c>
      <c r="G4365" s="458" t="s">
        <v>939</v>
      </c>
      <c r="H4365" s="453">
        <v>120</v>
      </c>
      <c r="I4365" s="453">
        <v>-3</v>
      </c>
    </row>
    <row r="4366" spans="1:9" ht="15" customHeight="1" x14ac:dyDescent="0.25">
      <c r="A4366" s="223"/>
      <c r="B4366" s="453">
        <v>36</v>
      </c>
      <c r="C4366" s="453">
        <v>201902</v>
      </c>
      <c r="D4366" s="453">
        <v>201809</v>
      </c>
      <c r="E4366" s="453" t="s">
        <v>1070</v>
      </c>
      <c r="F4366" s="453" t="s">
        <v>1330</v>
      </c>
      <c r="G4366" s="458" t="s">
        <v>939</v>
      </c>
      <c r="H4366" s="453">
        <v>121</v>
      </c>
      <c r="I4366" s="453">
        <v>5</v>
      </c>
    </row>
    <row r="4367" spans="1:9" ht="15" customHeight="1" x14ac:dyDescent="0.2">
      <c r="A4367" s="223"/>
      <c r="B4367" s="557">
        <v>4</v>
      </c>
      <c r="C4367" s="557">
        <v>201901</v>
      </c>
      <c r="D4367" s="557">
        <v>201809</v>
      </c>
      <c r="E4367" s="557" t="s">
        <v>1066</v>
      </c>
      <c r="F4367" s="557">
        <v>47</v>
      </c>
      <c r="G4367" s="557" t="s">
        <v>920</v>
      </c>
      <c r="H4367" s="557">
        <v>120</v>
      </c>
      <c r="I4367" s="557">
        <v>1</v>
      </c>
    </row>
    <row r="4368" spans="1:9" ht="15" customHeight="1" x14ac:dyDescent="0.2">
      <c r="A4368" s="223"/>
      <c r="B4368" s="557">
        <v>4</v>
      </c>
      <c r="C4368" s="557">
        <v>201901</v>
      </c>
      <c r="D4368" s="557">
        <v>201809</v>
      </c>
      <c r="E4368" s="557" t="s">
        <v>1066</v>
      </c>
      <c r="F4368" s="557">
        <v>47</v>
      </c>
      <c r="G4368" s="557" t="s">
        <v>920</v>
      </c>
      <c r="H4368" s="557">
        <v>121</v>
      </c>
      <c r="I4368" s="557">
        <v>3</v>
      </c>
    </row>
    <row r="4369" spans="1:9" ht="15" customHeight="1" x14ac:dyDescent="0.2">
      <c r="A4369" s="223"/>
      <c r="B4369" s="557">
        <v>4</v>
      </c>
      <c r="C4369" s="557">
        <v>201901</v>
      </c>
      <c r="D4369" s="557">
        <v>201809</v>
      </c>
      <c r="E4369" s="557" t="s">
        <v>1066</v>
      </c>
      <c r="F4369" s="557" t="s">
        <v>1327</v>
      </c>
      <c r="G4369" s="557" t="s">
        <v>923</v>
      </c>
      <c r="H4369" s="557">
        <v>121</v>
      </c>
      <c r="I4369" s="557">
        <v>1</v>
      </c>
    </row>
    <row r="4370" spans="1:9" ht="15" customHeight="1" x14ac:dyDescent="0.2">
      <c r="A4370" s="223"/>
      <c r="B4370" s="557">
        <v>4</v>
      </c>
      <c r="C4370" s="557">
        <v>201901</v>
      </c>
      <c r="D4370" s="557">
        <v>201809</v>
      </c>
      <c r="E4370" s="557" t="s">
        <v>1066</v>
      </c>
      <c r="F4370" s="557">
        <v>86</v>
      </c>
      <c r="G4370" s="557" t="s">
        <v>935</v>
      </c>
      <c r="H4370" s="557">
        <v>120</v>
      </c>
      <c r="I4370" s="557">
        <v>1</v>
      </c>
    </row>
    <row r="4371" spans="1:9" ht="15" customHeight="1" x14ac:dyDescent="0.2">
      <c r="A4371" s="223"/>
      <c r="B4371" s="557">
        <v>4</v>
      </c>
      <c r="C4371" s="557">
        <v>201901</v>
      </c>
      <c r="D4371" s="557">
        <v>201809</v>
      </c>
      <c r="E4371" s="557" t="s">
        <v>1066</v>
      </c>
      <c r="F4371" s="557">
        <v>86</v>
      </c>
      <c r="G4371" s="557" t="s">
        <v>935</v>
      </c>
      <c r="H4371" s="557">
        <v>121</v>
      </c>
      <c r="I4371" s="557">
        <v>4</v>
      </c>
    </row>
    <row r="4372" spans="1:9" ht="15" customHeight="1" x14ac:dyDescent="0.2">
      <c r="A4372" s="223"/>
      <c r="B4372" s="557">
        <v>4</v>
      </c>
      <c r="C4372" s="557">
        <v>201901</v>
      </c>
      <c r="D4372" s="557">
        <v>201809</v>
      </c>
      <c r="E4372" s="557" t="s">
        <v>1066</v>
      </c>
      <c r="F4372" s="557" t="s">
        <v>1308</v>
      </c>
      <c r="G4372" s="557" t="s">
        <v>941</v>
      </c>
      <c r="H4372" s="557">
        <v>120</v>
      </c>
      <c r="I4372" s="557">
        <v>2</v>
      </c>
    </row>
    <row r="4373" spans="1:9" ht="15" customHeight="1" x14ac:dyDescent="0.2">
      <c r="A4373" s="223"/>
      <c r="B4373" s="557">
        <v>4</v>
      </c>
      <c r="C4373" s="557">
        <v>201901</v>
      </c>
      <c r="D4373" s="557">
        <v>201809</v>
      </c>
      <c r="E4373" s="557" t="s">
        <v>1066</v>
      </c>
      <c r="F4373" s="557" t="s">
        <v>1308</v>
      </c>
      <c r="G4373" s="557" t="s">
        <v>941</v>
      </c>
      <c r="H4373" s="557">
        <v>121</v>
      </c>
      <c r="I4373" s="557">
        <v>8</v>
      </c>
    </row>
    <row r="4374" spans="1:9" ht="15" customHeight="1" x14ac:dyDescent="0.2">
      <c r="A4374" s="223"/>
      <c r="B4374" s="557">
        <v>4</v>
      </c>
      <c r="C4374" s="557">
        <v>201901</v>
      </c>
      <c r="D4374" s="557">
        <v>201809</v>
      </c>
      <c r="E4374" s="557" t="s">
        <v>1066</v>
      </c>
      <c r="F4374" s="557" t="s">
        <v>1307</v>
      </c>
      <c r="G4374" s="557" t="s">
        <v>941</v>
      </c>
      <c r="H4374" s="557">
        <v>126</v>
      </c>
      <c r="I4374" s="557">
        <v>1</v>
      </c>
    </row>
    <row r="4375" spans="1:9" ht="15" customHeight="1" x14ac:dyDescent="0.2">
      <c r="A4375" s="223"/>
      <c r="B4375" s="557">
        <v>4</v>
      </c>
      <c r="C4375" s="557">
        <v>201901</v>
      </c>
      <c r="D4375" s="557">
        <v>201809</v>
      </c>
      <c r="E4375" s="557" t="s">
        <v>1066</v>
      </c>
      <c r="F4375" s="557" t="s">
        <v>1328</v>
      </c>
      <c r="G4375" s="557" t="s">
        <v>925</v>
      </c>
      <c r="H4375" s="557">
        <v>120</v>
      </c>
      <c r="I4375" s="557">
        <v>-1</v>
      </c>
    </row>
    <row r="4376" spans="1:9" ht="15" customHeight="1" x14ac:dyDescent="0.2">
      <c r="A4376" s="223"/>
      <c r="B4376" s="557">
        <v>4</v>
      </c>
      <c r="C4376" s="557">
        <v>201901</v>
      </c>
      <c r="D4376" s="557">
        <v>201809</v>
      </c>
      <c r="E4376" s="557" t="s">
        <v>1066</v>
      </c>
      <c r="F4376" s="557" t="s">
        <v>1328</v>
      </c>
      <c r="G4376" s="557" t="s">
        <v>925</v>
      </c>
      <c r="H4376" s="557">
        <v>121</v>
      </c>
      <c r="I4376" s="557">
        <v>9</v>
      </c>
    </row>
    <row r="4377" spans="1:9" ht="15" customHeight="1" x14ac:dyDescent="0.2">
      <c r="A4377" s="223"/>
      <c r="B4377" s="557">
        <v>4</v>
      </c>
      <c r="C4377" s="557">
        <v>201901</v>
      </c>
      <c r="D4377" s="557">
        <v>201809</v>
      </c>
      <c r="E4377" s="557" t="s">
        <v>1066</v>
      </c>
      <c r="F4377" s="557" t="s">
        <v>1322</v>
      </c>
      <c r="G4377" s="557" t="s">
        <v>1003</v>
      </c>
      <c r="H4377" s="557">
        <v>121</v>
      </c>
      <c r="I4377" s="557">
        <v>7</v>
      </c>
    </row>
    <row r="4378" spans="1:9" ht="15" customHeight="1" x14ac:dyDescent="0.2">
      <c r="A4378" s="223"/>
      <c r="B4378" s="557">
        <v>4</v>
      </c>
      <c r="C4378" s="557">
        <v>201901</v>
      </c>
      <c r="D4378" s="557">
        <v>201809</v>
      </c>
      <c r="E4378" s="557" t="s">
        <v>1066</v>
      </c>
      <c r="F4378" s="557" t="s">
        <v>1333</v>
      </c>
      <c r="G4378" s="557" t="s">
        <v>913</v>
      </c>
      <c r="H4378" s="557">
        <v>120</v>
      </c>
      <c r="I4378" s="557">
        <v>1</v>
      </c>
    </row>
    <row r="4379" spans="1:9" ht="15" customHeight="1" x14ac:dyDescent="0.2">
      <c r="A4379" s="223"/>
      <c r="B4379" s="557">
        <v>4</v>
      </c>
      <c r="C4379" s="557">
        <v>201901</v>
      </c>
      <c r="D4379" s="557">
        <v>201809</v>
      </c>
      <c r="E4379" s="557" t="s">
        <v>1066</v>
      </c>
      <c r="F4379" s="557" t="s">
        <v>1333</v>
      </c>
      <c r="G4379" s="557" t="s">
        <v>913</v>
      </c>
      <c r="H4379" s="557">
        <v>121</v>
      </c>
      <c r="I4379" s="557">
        <v>9</v>
      </c>
    </row>
    <row r="4380" spans="1:9" ht="15" customHeight="1" x14ac:dyDescent="0.2">
      <c r="A4380" s="223"/>
      <c r="B4380" s="557">
        <v>5</v>
      </c>
      <c r="C4380" s="557">
        <v>201901</v>
      </c>
      <c r="D4380" s="557">
        <v>201809</v>
      </c>
      <c r="E4380" s="557" t="s">
        <v>1067</v>
      </c>
      <c r="F4380" s="557">
        <v>18</v>
      </c>
      <c r="G4380" s="557" t="s">
        <v>940</v>
      </c>
      <c r="H4380" s="557">
        <v>120</v>
      </c>
      <c r="I4380" s="557">
        <v>3</v>
      </c>
    </row>
    <row r="4381" spans="1:9" ht="15" customHeight="1" x14ac:dyDescent="0.2">
      <c r="A4381" s="223"/>
      <c r="B4381" s="557">
        <v>5</v>
      </c>
      <c r="C4381" s="557">
        <v>201901</v>
      </c>
      <c r="D4381" s="557">
        <v>201809</v>
      </c>
      <c r="E4381" s="557" t="s">
        <v>1067</v>
      </c>
      <c r="F4381" s="557" t="s">
        <v>1315</v>
      </c>
      <c r="G4381" s="557" t="s">
        <v>930</v>
      </c>
      <c r="H4381" s="557">
        <v>126</v>
      </c>
      <c r="I4381" s="557">
        <v>6</v>
      </c>
    </row>
    <row r="4382" spans="1:9" ht="15" customHeight="1" x14ac:dyDescent="0.2">
      <c r="A4382" s="223"/>
      <c r="B4382" s="557">
        <v>5</v>
      </c>
      <c r="C4382" s="557">
        <v>201901</v>
      </c>
      <c r="D4382" s="557">
        <v>201809</v>
      </c>
      <c r="E4382" s="557" t="s">
        <v>1067</v>
      </c>
      <c r="F4382" s="557" t="s">
        <v>1316</v>
      </c>
      <c r="G4382" s="557" t="s">
        <v>930</v>
      </c>
      <c r="H4382" s="557">
        <v>120</v>
      </c>
      <c r="I4382" s="557">
        <v>-1</v>
      </c>
    </row>
    <row r="4383" spans="1:9" ht="15" customHeight="1" x14ac:dyDescent="0.2">
      <c r="A4383" s="223"/>
      <c r="B4383" s="557">
        <v>5</v>
      </c>
      <c r="C4383" s="557">
        <v>201901</v>
      </c>
      <c r="D4383" s="557">
        <v>201809</v>
      </c>
      <c r="E4383" s="557" t="s">
        <v>1067</v>
      </c>
      <c r="F4383" s="557" t="s">
        <v>1316</v>
      </c>
      <c r="G4383" s="557" t="s">
        <v>930</v>
      </c>
      <c r="H4383" s="557">
        <v>121</v>
      </c>
      <c r="I4383" s="557">
        <v>11</v>
      </c>
    </row>
    <row r="4384" spans="1:9" ht="15" customHeight="1" x14ac:dyDescent="0.2">
      <c r="A4384" s="223"/>
      <c r="B4384" s="557">
        <v>5</v>
      </c>
      <c r="C4384" s="557">
        <v>201901</v>
      </c>
      <c r="D4384" s="557">
        <v>201809</v>
      </c>
      <c r="E4384" s="557" t="s">
        <v>1067</v>
      </c>
      <c r="F4384" s="557">
        <v>85</v>
      </c>
      <c r="G4384" s="557" t="s">
        <v>935</v>
      </c>
      <c r="H4384" s="557">
        <v>121</v>
      </c>
      <c r="I4384" s="557">
        <v>10</v>
      </c>
    </row>
    <row r="4385" spans="1:9" ht="15" customHeight="1" x14ac:dyDescent="0.2">
      <c r="A4385" s="223"/>
      <c r="B4385" s="557">
        <v>5</v>
      </c>
      <c r="C4385" s="557">
        <v>201901</v>
      </c>
      <c r="D4385" s="557">
        <v>201809</v>
      </c>
      <c r="E4385" s="557" t="s">
        <v>1067</v>
      </c>
      <c r="F4385" s="557" t="s">
        <v>1325</v>
      </c>
      <c r="G4385" s="557" t="s">
        <v>928</v>
      </c>
      <c r="H4385" s="557">
        <v>120</v>
      </c>
      <c r="I4385" s="557">
        <v>1</v>
      </c>
    </row>
    <row r="4386" spans="1:9" ht="15" customHeight="1" x14ac:dyDescent="0.2">
      <c r="A4386" s="223"/>
      <c r="B4386" s="557">
        <v>5</v>
      </c>
      <c r="C4386" s="557">
        <v>201901</v>
      </c>
      <c r="D4386" s="557">
        <v>201809</v>
      </c>
      <c r="E4386" s="557" t="s">
        <v>1067</v>
      </c>
      <c r="F4386" s="557" t="s">
        <v>1329</v>
      </c>
      <c r="G4386" s="557" t="s">
        <v>925</v>
      </c>
      <c r="H4386" s="557">
        <v>120</v>
      </c>
      <c r="I4386" s="557">
        <v>3</v>
      </c>
    </row>
    <row r="4387" spans="1:9" ht="15" customHeight="1" x14ac:dyDescent="0.2">
      <c r="A4387" s="223"/>
      <c r="B4387" s="557">
        <v>5</v>
      </c>
      <c r="C4387" s="557">
        <v>201901</v>
      </c>
      <c r="D4387" s="557">
        <v>201809</v>
      </c>
      <c r="E4387" s="557" t="s">
        <v>1067</v>
      </c>
      <c r="F4387" s="557" t="s">
        <v>1329</v>
      </c>
      <c r="G4387" s="557" t="s">
        <v>925</v>
      </c>
      <c r="H4387" s="557">
        <v>121</v>
      </c>
      <c r="I4387" s="557">
        <v>8</v>
      </c>
    </row>
    <row r="4388" spans="1:9" ht="15" customHeight="1" x14ac:dyDescent="0.2">
      <c r="A4388" s="223"/>
      <c r="B4388" s="557">
        <v>5</v>
      </c>
      <c r="C4388" s="557">
        <v>201901</v>
      </c>
      <c r="D4388" s="557">
        <v>201809</v>
      </c>
      <c r="E4388" s="557" t="s">
        <v>1067</v>
      </c>
      <c r="F4388" s="557" t="s">
        <v>1331</v>
      </c>
      <c r="G4388" s="557" t="s">
        <v>939</v>
      </c>
      <c r="H4388" s="557">
        <v>120</v>
      </c>
      <c r="I4388" s="557">
        <v>3</v>
      </c>
    </row>
    <row r="4389" spans="1:9" ht="15" customHeight="1" x14ac:dyDescent="0.2">
      <c r="A4389" s="223"/>
      <c r="B4389" s="557">
        <v>5</v>
      </c>
      <c r="C4389" s="557">
        <v>201901</v>
      </c>
      <c r="D4389" s="557">
        <v>201809</v>
      </c>
      <c r="E4389" s="557" t="s">
        <v>1067</v>
      </c>
      <c r="F4389" s="557" t="s">
        <v>1331</v>
      </c>
      <c r="G4389" s="557" t="s">
        <v>939</v>
      </c>
      <c r="H4389" s="557">
        <v>121</v>
      </c>
      <c r="I4389" s="557">
        <v>12</v>
      </c>
    </row>
    <row r="4390" spans="1:9" ht="15" customHeight="1" x14ac:dyDescent="0.2">
      <c r="A4390" s="223"/>
      <c r="B4390" s="557">
        <v>8</v>
      </c>
      <c r="C4390" s="557">
        <v>201901</v>
      </c>
      <c r="D4390" s="557">
        <v>201809</v>
      </c>
      <c r="E4390" s="557" t="s">
        <v>1068</v>
      </c>
      <c r="F4390" s="557">
        <v>19</v>
      </c>
      <c r="G4390" s="557" t="s">
        <v>940</v>
      </c>
      <c r="H4390" s="557">
        <v>121</v>
      </c>
      <c r="I4390" s="557">
        <v>2</v>
      </c>
    </row>
    <row r="4391" spans="1:9" ht="15" customHeight="1" x14ac:dyDescent="0.25">
      <c r="A4391" s="223"/>
      <c r="B4391" s="453">
        <v>8</v>
      </c>
      <c r="C4391" s="453">
        <v>201901</v>
      </c>
      <c r="D4391" s="453">
        <v>201809</v>
      </c>
      <c r="E4391" s="453" t="s">
        <v>1068</v>
      </c>
      <c r="F4391" s="453">
        <v>34</v>
      </c>
      <c r="G4391" s="458" t="s">
        <v>1024</v>
      </c>
      <c r="H4391" s="453">
        <v>121</v>
      </c>
      <c r="I4391" s="453">
        <v>2</v>
      </c>
    </row>
    <row r="4392" spans="1:9" ht="15" customHeight="1" x14ac:dyDescent="0.25">
      <c r="A4392" s="223"/>
      <c r="B4392" s="453">
        <v>8</v>
      </c>
      <c r="C4392" s="453">
        <v>201901</v>
      </c>
      <c r="D4392" s="453">
        <v>201809</v>
      </c>
      <c r="E4392" s="453" t="s">
        <v>1068</v>
      </c>
      <c r="F4392" s="453">
        <v>45</v>
      </c>
      <c r="G4392" s="458" t="s">
        <v>920</v>
      </c>
      <c r="H4392" s="453">
        <v>120</v>
      </c>
      <c r="I4392" s="453">
        <v>1</v>
      </c>
    </row>
    <row r="4393" spans="1:9" ht="15" customHeight="1" x14ac:dyDescent="0.25">
      <c r="A4393" s="223"/>
      <c r="B4393" s="453">
        <v>8</v>
      </c>
      <c r="C4393" s="453">
        <v>201901</v>
      </c>
      <c r="D4393" s="453">
        <v>201809</v>
      </c>
      <c r="E4393" s="453" t="s">
        <v>1068</v>
      </c>
      <c r="F4393" s="453">
        <v>45</v>
      </c>
      <c r="G4393" s="458" t="s">
        <v>920</v>
      </c>
      <c r="H4393" s="453">
        <v>121</v>
      </c>
      <c r="I4393" s="453">
        <v>3</v>
      </c>
    </row>
    <row r="4394" spans="1:9" ht="15" customHeight="1" x14ac:dyDescent="0.25">
      <c r="A4394" s="223"/>
      <c r="B4394" s="453">
        <v>8</v>
      </c>
      <c r="C4394" s="453">
        <v>201901</v>
      </c>
      <c r="D4394" s="453">
        <v>201809</v>
      </c>
      <c r="E4394" s="453" t="s">
        <v>1068</v>
      </c>
      <c r="F4394" s="453" t="s">
        <v>1326</v>
      </c>
      <c r="G4394" s="458" t="s">
        <v>923</v>
      </c>
      <c r="H4394" s="453">
        <v>121</v>
      </c>
      <c r="I4394" s="453">
        <v>3</v>
      </c>
    </row>
    <row r="4395" spans="1:9" ht="15" customHeight="1" x14ac:dyDescent="0.25">
      <c r="A4395" s="223"/>
      <c r="B4395" s="453">
        <v>8</v>
      </c>
      <c r="C4395" s="453">
        <v>201901</v>
      </c>
      <c r="D4395" s="453">
        <v>201809</v>
      </c>
      <c r="E4395" s="453" t="s">
        <v>1068</v>
      </c>
      <c r="F4395" s="453">
        <v>69</v>
      </c>
      <c r="G4395" s="458" t="s">
        <v>937</v>
      </c>
      <c r="H4395" s="453">
        <v>120</v>
      </c>
      <c r="I4395" s="453">
        <v>9</v>
      </c>
    </row>
    <row r="4396" spans="1:9" ht="15" customHeight="1" x14ac:dyDescent="0.25">
      <c r="A4396" s="223"/>
      <c r="B4396" s="453">
        <v>8</v>
      </c>
      <c r="C4396" s="453">
        <v>201901</v>
      </c>
      <c r="D4396" s="453">
        <v>201809</v>
      </c>
      <c r="E4396" s="453" t="s">
        <v>1068</v>
      </c>
      <c r="F4396" s="453">
        <v>69</v>
      </c>
      <c r="G4396" s="458" t="s">
        <v>937</v>
      </c>
      <c r="H4396" s="453">
        <v>121</v>
      </c>
      <c r="I4396" s="453">
        <v>11</v>
      </c>
    </row>
    <row r="4397" spans="1:9" ht="15" customHeight="1" x14ac:dyDescent="0.25">
      <c r="A4397" s="223"/>
      <c r="B4397" s="453">
        <v>8</v>
      </c>
      <c r="C4397" s="453">
        <v>201901</v>
      </c>
      <c r="D4397" s="453">
        <v>201809</v>
      </c>
      <c r="E4397" s="453" t="s">
        <v>1068</v>
      </c>
      <c r="F4397" s="456" t="s">
        <v>1334</v>
      </c>
      <c r="G4397" s="458" t="s">
        <v>937</v>
      </c>
      <c r="H4397" s="453">
        <v>126</v>
      </c>
      <c r="I4397" s="453">
        <v>2</v>
      </c>
    </row>
    <row r="4398" spans="1:9" ht="15" customHeight="1" x14ac:dyDescent="0.25">
      <c r="A4398" s="223"/>
      <c r="B4398" s="453">
        <v>8</v>
      </c>
      <c r="C4398" s="453">
        <v>201901</v>
      </c>
      <c r="D4398" s="453">
        <v>201809</v>
      </c>
      <c r="E4398" s="453" t="s">
        <v>1068</v>
      </c>
      <c r="F4398" s="456" t="s">
        <v>1312</v>
      </c>
      <c r="G4398" s="458" t="s">
        <v>930</v>
      </c>
      <c r="H4398" s="453">
        <v>120</v>
      </c>
      <c r="I4398" s="453">
        <v>3</v>
      </c>
    </row>
    <row r="4399" spans="1:9" ht="15" customHeight="1" x14ac:dyDescent="0.25">
      <c r="A4399" s="223"/>
      <c r="B4399" s="453">
        <v>8</v>
      </c>
      <c r="C4399" s="453">
        <v>201901</v>
      </c>
      <c r="D4399" s="453">
        <v>201809</v>
      </c>
      <c r="E4399" s="453" t="s">
        <v>1068</v>
      </c>
      <c r="F4399" s="456" t="s">
        <v>1312</v>
      </c>
      <c r="G4399" s="458" t="s">
        <v>930</v>
      </c>
      <c r="H4399" s="453">
        <v>121</v>
      </c>
      <c r="I4399" s="453">
        <v>-1</v>
      </c>
    </row>
    <row r="4400" spans="1:9" ht="15" customHeight="1" x14ac:dyDescent="0.25">
      <c r="A4400" s="223"/>
      <c r="B4400" s="453">
        <v>8</v>
      </c>
      <c r="C4400" s="453">
        <v>201901</v>
      </c>
      <c r="D4400" s="453">
        <v>201809</v>
      </c>
      <c r="E4400" s="453" t="s">
        <v>1068</v>
      </c>
      <c r="F4400" s="456" t="s">
        <v>1311</v>
      </c>
      <c r="G4400" s="458" t="s">
        <v>930</v>
      </c>
      <c r="H4400" s="453">
        <v>126</v>
      </c>
      <c r="I4400" s="453">
        <v>1</v>
      </c>
    </row>
    <row r="4401" spans="1:9" ht="15" customHeight="1" x14ac:dyDescent="0.25">
      <c r="A4401" s="223"/>
      <c r="B4401" s="453">
        <v>8</v>
      </c>
      <c r="C4401" s="453">
        <v>201901</v>
      </c>
      <c r="D4401" s="453">
        <v>201809</v>
      </c>
      <c r="E4401" s="453" t="s">
        <v>1068</v>
      </c>
      <c r="F4401" s="456" t="s">
        <v>1323</v>
      </c>
      <c r="G4401" s="458" t="s">
        <v>928</v>
      </c>
      <c r="H4401" s="453">
        <v>120</v>
      </c>
      <c r="I4401" s="453">
        <v>-1</v>
      </c>
    </row>
    <row r="4402" spans="1:9" ht="15" customHeight="1" x14ac:dyDescent="0.25">
      <c r="A4402" s="223"/>
      <c r="B4402" s="453">
        <v>8</v>
      </c>
      <c r="C4402" s="453">
        <v>201901</v>
      </c>
      <c r="D4402" s="453">
        <v>201809</v>
      </c>
      <c r="E4402" s="453" t="s">
        <v>1068</v>
      </c>
      <c r="F4402" s="453" t="s">
        <v>1323</v>
      </c>
      <c r="G4402" s="458" t="s">
        <v>928</v>
      </c>
      <c r="H4402" s="453">
        <v>121</v>
      </c>
      <c r="I4402" s="453">
        <v>1</v>
      </c>
    </row>
    <row r="4403" spans="1:9" ht="15" customHeight="1" x14ac:dyDescent="0.25">
      <c r="A4403" s="223"/>
      <c r="B4403" s="453">
        <v>8</v>
      </c>
      <c r="C4403" s="453">
        <v>201901</v>
      </c>
      <c r="D4403" s="453">
        <v>201809</v>
      </c>
      <c r="E4403" s="453" t="s">
        <v>1068</v>
      </c>
      <c r="F4403" s="456" t="s">
        <v>1332</v>
      </c>
      <c r="G4403" s="458" t="s">
        <v>913</v>
      </c>
      <c r="H4403" s="453">
        <v>121</v>
      </c>
      <c r="I4403" s="453">
        <v>10</v>
      </c>
    </row>
    <row r="4404" spans="1:9" ht="15" customHeight="1" x14ac:dyDescent="0.25">
      <c r="A4404" s="223"/>
      <c r="B4404" s="453">
        <v>34</v>
      </c>
      <c r="C4404" s="453">
        <v>201901</v>
      </c>
      <c r="D4404" s="453">
        <v>201809</v>
      </c>
      <c r="E4404" s="453" t="s">
        <v>1069</v>
      </c>
      <c r="F4404" s="456">
        <v>33</v>
      </c>
      <c r="G4404" s="458" t="s">
        <v>1024</v>
      </c>
      <c r="H4404" s="453">
        <v>121</v>
      </c>
      <c r="I4404" s="453">
        <v>5</v>
      </c>
    </row>
    <row r="4405" spans="1:9" ht="15" customHeight="1" x14ac:dyDescent="0.25">
      <c r="A4405" s="223"/>
      <c r="B4405" s="453">
        <v>34</v>
      </c>
      <c r="C4405" s="453">
        <v>201901</v>
      </c>
      <c r="D4405" s="453">
        <v>201809</v>
      </c>
      <c r="E4405" s="453" t="s">
        <v>1069</v>
      </c>
      <c r="F4405" s="453" t="s">
        <v>1310</v>
      </c>
      <c r="G4405" s="458" t="s">
        <v>1024</v>
      </c>
      <c r="H4405" s="453">
        <v>126</v>
      </c>
      <c r="I4405" s="453">
        <v>1</v>
      </c>
    </row>
    <row r="4406" spans="1:9" ht="15" customHeight="1" x14ac:dyDescent="0.25">
      <c r="A4406" s="223"/>
      <c r="B4406" s="453">
        <v>34</v>
      </c>
      <c r="C4406" s="453">
        <v>201901</v>
      </c>
      <c r="D4406" s="453">
        <v>201809</v>
      </c>
      <c r="E4406" s="453" t="s">
        <v>1069</v>
      </c>
      <c r="F4406" s="456" t="s">
        <v>1303</v>
      </c>
      <c r="G4406" s="458" t="s">
        <v>920</v>
      </c>
      <c r="H4406" s="453">
        <v>126</v>
      </c>
      <c r="I4406" s="453">
        <v>1</v>
      </c>
    </row>
    <row r="4407" spans="1:9" ht="15" customHeight="1" x14ac:dyDescent="0.25">
      <c r="A4407" s="223"/>
      <c r="B4407" s="453">
        <v>34</v>
      </c>
      <c r="C4407" s="453">
        <v>201901</v>
      </c>
      <c r="D4407" s="453">
        <v>201809</v>
      </c>
      <c r="E4407" s="453" t="s">
        <v>1069</v>
      </c>
      <c r="F4407" s="453" t="s">
        <v>1314</v>
      </c>
      <c r="G4407" s="458" t="s">
        <v>930</v>
      </c>
      <c r="H4407" s="453">
        <v>120</v>
      </c>
      <c r="I4407" s="453">
        <v>-2</v>
      </c>
    </row>
    <row r="4408" spans="1:9" ht="15" customHeight="1" x14ac:dyDescent="0.25">
      <c r="A4408" s="223"/>
      <c r="B4408" s="453">
        <v>34</v>
      </c>
      <c r="C4408" s="453">
        <v>201901</v>
      </c>
      <c r="D4408" s="453">
        <v>201809</v>
      </c>
      <c r="E4408" s="453" t="s">
        <v>1069</v>
      </c>
      <c r="F4408" s="453" t="s">
        <v>1314</v>
      </c>
      <c r="G4408" s="458" t="s">
        <v>930</v>
      </c>
      <c r="H4408" s="453">
        <v>121</v>
      </c>
      <c r="I4408" s="453">
        <v>7</v>
      </c>
    </row>
    <row r="4409" spans="1:9" ht="15" customHeight="1" x14ac:dyDescent="0.25">
      <c r="A4409" s="223"/>
      <c r="B4409" s="453">
        <v>34</v>
      </c>
      <c r="C4409" s="453">
        <v>201901</v>
      </c>
      <c r="D4409" s="453">
        <v>201809</v>
      </c>
      <c r="E4409" s="453" t="s">
        <v>1069</v>
      </c>
      <c r="F4409" s="453" t="s">
        <v>1306</v>
      </c>
      <c r="G4409" s="458" t="s">
        <v>941</v>
      </c>
      <c r="H4409" s="453">
        <v>120</v>
      </c>
      <c r="I4409" s="453">
        <v>2</v>
      </c>
    </row>
    <row r="4410" spans="1:9" ht="15" customHeight="1" x14ac:dyDescent="0.25">
      <c r="A4410" s="223"/>
      <c r="B4410" s="453">
        <v>34</v>
      </c>
      <c r="C4410" s="453">
        <v>201901</v>
      </c>
      <c r="D4410" s="453">
        <v>201809</v>
      </c>
      <c r="E4410" s="453" t="s">
        <v>1069</v>
      </c>
      <c r="F4410" s="453" t="s">
        <v>1306</v>
      </c>
      <c r="G4410" s="458" t="s">
        <v>941</v>
      </c>
      <c r="H4410" s="453">
        <v>121</v>
      </c>
      <c r="I4410" s="453">
        <v>10</v>
      </c>
    </row>
    <row r="4411" spans="1:9" ht="15" customHeight="1" x14ac:dyDescent="0.25">
      <c r="A4411" s="223"/>
      <c r="B4411" s="453">
        <v>34</v>
      </c>
      <c r="C4411" s="453">
        <v>201901</v>
      </c>
      <c r="D4411" s="453">
        <v>201809</v>
      </c>
      <c r="E4411" s="453" t="s">
        <v>1069</v>
      </c>
      <c r="F4411" s="456" t="s">
        <v>1305</v>
      </c>
      <c r="G4411" s="458" t="s">
        <v>941</v>
      </c>
      <c r="H4411" s="453">
        <v>126</v>
      </c>
      <c r="I4411" s="453">
        <v>1</v>
      </c>
    </row>
    <row r="4412" spans="1:9" ht="15" customHeight="1" x14ac:dyDescent="0.25">
      <c r="A4412" s="223"/>
      <c r="B4412" s="453">
        <v>34</v>
      </c>
      <c r="C4412" s="453">
        <v>201901</v>
      </c>
      <c r="D4412" s="453">
        <v>201809</v>
      </c>
      <c r="E4412" s="453" t="s">
        <v>1069</v>
      </c>
      <c r="F4412" s="456" t="s">
        <v>1320</v>
      </c>
      <c r="G4412" s="458" t="s">
        <v>1003</v>
      </c>
      <c r="H4412" s="453">
        <v>121</v>
      </c>
      <c r="I4412" s="453">
        <v>11</v>
      </c>
    </row>
    <row r="4413" spans="1:9" ht="15" customHeight="1" x14ac:dyDescent="0.25">
      <c r="A4413" s="223"/>
      <c r="B4413" s="453">
        <v>36</v>
      </c>
      <c r="C4413" s="453">
        <v>201901</v>
      </c>
      <c r="D4413" s="453">
        <v>201809</v>
      </c>
      <c r="E4413" s="453" t="s">
        <v>1070</v>
      </c>
      <c r="F4413" s="456" t="s">
        <v>1336</v>
      </c>
      <c r="G4413" s="458" t="s">
        <v>937</v>
      </c>
      <c r="H4413" s="453">
        <v>121</v>
      </c>
      <c r="I4413" s="453">
        <v>-1</v>
      </c>
    </row>
    <row r="4414" spans="1:9" ht="15" customHeight="1" x14ac:dyDescent="0.25">
      <c r="A4414" s="223"/>
      <c r="B4414" s="453">
        <v>36</v>
      </c>
      <c r="C4414" s="453">
        <v>201901</v>
      </c>
      <c r="D4414" s="453">
        <v>201809</v>
      </c>
      <c r="E4414" s="453" t="s">
        <v>1070</v>
      </c>
      <c r="F4414" s="453" t="s">
        <v>1318</v>
      </c>
      <c r="G4414" s="458" t="s">
        <v>1003</v>
      </c>
      <c r="H4414" s="453">
        <v>121</v>
      </c>
      <c r="I4414" s="453">
        <v>2</v>
      </c>
    </row>
    <row r="4415" spans="1:9" ht="15" customHeight="1" x14ac:dyDescent="0.25">
      <c r="A4415" s="223"/>
      <c r="B4415" s="453">
        <v>36</v>
      </c>
      <c r="C4415" s="453">
        <v>201901</v>
      </c>
      <c r="D4415" s="453">
        <v>201809</v>
      </c>
      <c r="E4415" s="453" t="s">
        <v>1070</v>
      </c>
      <c r="F4415" s="453" t="s">
        <v>1317</v>
      </c>
      <c r="G4415" s="458" t="s">
        <v>1003</v>
      </c>
      <c r="H4415" s="453">
        <v>126</v>
      </c>
      <c r="I4415" s="453">
        <v>1</v>
      </c>
    </row>
    <row r="4416" spans="1:9" ht="15" customHeight="1" x14ac:dyDescent="0.25">
      <c r="A4416" s="223"/>
      <c r="B4416" s="453">
        <v>36</v>
      </c>
      <c r="C4416" s="453">
        <v>201901</v>
      </c>
      <c r="D4416" s="453">
        <v>201809</v>
      </c>
      <c r="E4416" s="453" t="s">
        <v>1070</v>
      </c>
      <c r="F4416" s="453" t="s">
        <v>1330</v>
      </c>
      <c r="G4416" s="458" t="s">
        <v>939</v>
      </c>
      <c r="H4416" s="453">
        <v>120</v>
      </c>
      <c r="I4416" s="453">
        <v>1</v>
      </c>
    </row>
    <row r="4417" spans="1:9" ht="15" customHeight="1" x14ac:dyDescent="0.25">
      <c r="A4417" s="223"/>
      <c r="B4417" s="453">
        <v>36</v>
      </c>
      <c r="C4417" s="453">
        <v>201901</v>
      </c>
      <c r="D4417" s="453">
        <v>201809</v>
      </c>
      <c r="E4417" s="453" t="s">
        <v>1070</v>
      </c>
      <c r="F4417" s="453" t="s">
        <v>1330</v>
      </c>
      <c r="G4417" s="458" t="s">
        <v>939</v>
      </c>
      <c r="H4417" s="453">
        <v>121</v>
      </c>
      <c r="I4417" s="453">
        <v>16</v>
      </c>
    </row>
    <row r="4418" spans="1:9" ht="15" customHeight="1" x14ac:dyDescent="0.2">
      <c r="A4418" s="223"/>
      <c r="B4418" s="558">
        <v>4</v>
      </c>
      <c r="C4418" s="558">
        <v>201812</v>
      </c>
      <c r="D4418" s="558">
        <v>201809</v>
      </c>
      <c r="E4418" s="454" t="s">
        <v>1066</v>
      </c>
      <c r="F4418" s="454">
        <v>47</v>
      </c>
      <c r="G4418" s="558" t="s">
        <v>920</v>
      </c>
      <c r="H4418" s="558">
        <v>120</v>
      </c>
      <c r="I4418" s="558">
        <v>2</v>
      </c>
    </row>
    <row r="4419" spans="1:9" ht="15" customHeight="1" x14ac:dyDescent="0.2">
      <c r="A4419" s="223"/>
      <c r="B4419" s="558">
        <v>4</v>
      </c>
      <c r="C4419" s="558">
        <v>201812</v>
      </c>
      <c r="D4419" s="558">
        <v>201809</v>
      </c>
      <c r="E4419" s="454" t="s">
        <v>1066</v>
      </c>
      <c r="F4419" s="454">
        <v>47</v>
      </c>
      <c r="G4419" s="558" t="s">
        <v>920</v>
      </c>
      <c r="H4419" s="558">
        <v>121</v>
      </c>
      <c r="I4419" s="558">
        <v>14</v>
      </c>
    </row>
    <row r="4420" spans="1:9" ht="15" customHeight="1" x14ac:dyDescent="0.2">
      <c r="A4420" s="223"/>
      <c r="B4420" s="558">
        <v>4</v>
      </c>
      <c r="C4420" s="558">
        <v>201812</v>
      </c>
      <c r="D4420" s="558">
        <v>201809</v>
      </c>
      <c r="E4420" s="454" t="s">
        <v>1066</v>
      </c>
      <c r="F4420" s="454" t="s">
        <v>1327</v>
      </c>
      <c r="G4420" s="558" t="s">
        <v>923</v>
      </c>
      <c r="H4420" s="558">
        <v>120</v>
      </c>
      <c r="I4420" s="558">
        <v>1</v>
      </c>
    </row>
    <row r="4421" spans="1:9" ht="15" customHeight="1" x14ac:dyDescent="0.2">
      <c r="A4421" s="223"/>
      <c r="B4421" s="558">
        <v>4</v>
      </c>
      <c r="C4421" s="558">
        <v>201812</v>
      </c>
      <c r="D4421" s="558">
        <v>201809</v>
      </c>
      <c r="E4421" s="454" t="s">
        <v>1066</v>
      </c>
      <c r="F4421" s="454" t="s">
        <v>1327</v>
      </c>
      <c r="G4421" s="558" t="s">
        <v>923</v>
      </c>
      <c r="H4421" s="558">
        <v>121</v>
      </c>
      <c r="I4421" s="558">
        <v>3</v>
      </c>
    </row>
    <row r="4422" spans="1:9" ht="15" customHeight="1" x14ac:dyDescent="0.2">
      <c r="A4422" s="223"/>
      <c r="B4422" s="558">
        <v>4</v>
      </c>
      <c r="C4422" s="558">
        <v>201812</v>
      </c>
      <c r="D4422" s="558">
        <v>201809</v>
      </c>
      <c r="E4422" s="454" t="s">
        <v>1066</v>
      </c>
      <c r="F4422" s="558">
        <v>86</v>
      </c>
      <c r="G4422" s="558" t="s">
        <v>935</v>
      </c>
      <c r="H4422" s="558">
        <v>120</v>
      </c>
      <c r="I4422" s="558">
        <v>4</v>
      </c>
    </row>
    <row r="4423" spans="1:9" ht="15" customHeight="1" x14ac:dyDescent="0.2">
      <c r="A4423" s="223"/>
      <c r="B4423" s="558">
        <v>4</v>
      </c>
      <c r="C4423" s="558">
        <v>201812</v>
      </c>
      <c r="D4423" s="558">
        <v>201809</v>
      </c>
      <c r="E4423" s="454" t="s">
        <v>1066</v>
      </c>
      <c r="F4423" s="558">
        <v>86</v>
      </c>
      <c r="G4423" s="558" t="s">
        <v>935</v>
      </c>
      <c r="H4423" s="558">
        <v>121</v>
      </c>
      <c r="I4423" s="558">
        <v>8</v>
      </c>
    </row>
    <row r="4424" spans="1:9" ht="15" customHeight="1" x14ac:dyDescent="0.2">
      <c r="A4424" s="223"/>
      <c r="B4424" s="558">
        <v>4</v>
      </c>
      <c r="C4424" s="558">
        <v>201812</v>
      </c>
      <c r="D4424" s="558">
        <v>201809</v>
      </c>
      <c r="E4424" s="454" t="s">
        <v>1066</v>
      </c>
      <c r="F4424" s="454" t="s">
        <v>1308</v>
      </c>
      <c r="G4424" s="558" t="s">
        <v>941</v>
      </c>
      <c r="H4424" s="558">
        <v>120</v>
      </c>
      <c r="I4424" s="558">
        <v>13</v>
      </c>
    </row>
    <row r="4425" spans="1:9" ht="15" customHeight="1" x14ac:dyDescent="0.2">
      <c r="A4425" s="223"/>
      <c r="B4425" s="558">
        <v>4</v>
      </c>
      <c r="C4425" s="558">
        <v>201812</v>
      </c>
      <c r="D4425" s="558">
        <v>201809</v>
      </c>
      <c r="E4425" s="454" t="s">
        <v>1066</v>
      </c>
      <c r="F4425" s="558" t="s">
        <v>1308</v>
      </c>
      <c r="G4425" s="558" t="s">
        <v>941</v>
      </c>
      <c r="H4425" s="558">
        <v>121</v>
      </c>
      <c r="I4425" s="558">
        <v>20</v>
      </c>
    </row>
    <row r="4426" spans="1:9" ht="15" customHeight="1" x14ac:dyDescent="0.2">
      <c r="A4426" s="223"/>
      <c r="B4426" s="558">
        <v>4</v>
      </c>
      <c r="C4426" s="558">
        <v>201812</v>
      </c>
      <c r="D4426" s="558">
        <v>201809</v>
      </c>
      <c r="E4426" s="454" t="s">
        <v>1066</v>
      </c>
      <c r="F4426" s="558" t="s">
        <v>1307</v>
      </c>
      <c r="G4426" s="558" t="s">
        <v>941</v>
      </c>
      <c r="H4426" s="558">
        <v>126</v>
      </c>
      <c r="I4426" s="558">
        <v>1</v>
      </c>
    </row>
    <row r="4427" spans="1:9" ht="15" customHeight="1" x14ac:dyDescent="0.2">
      <c r="A4427" s="223"/>
      <c r="B4427" s="558">
        <v>4</v>
      </c>
      <c r="C4427" s="558">
        <v>201812</v>
      </c>
      <c r="D4427" s="558">
        <v>201809</v>
      </c>
      <c r="E4427" s="454" t="s">
        <v>1066</v>
      </c>
      <c r="F4427" s="454" t="s">
        <v>1328</v>
      </c>
      <c r="G4427" s="558" t="s">
        <v>925</v>
      </c>
      <c r="H4427" s="558">
        <v>120</v>
      </c>
      <c r="I4427" s="558">
        <v>2</v>
      </c>
    </row>
    <row r="4428" spans="1:9" ht="15" customHeight="1" x14ac:dyDescent="0.2">
      <c r="A4428" s="223"/>
      <c r="B4428" s="558">
        <v>4</v>
      </c>
      <c r="C4428" s="558">
        <v>201812</v>
      </c>
      <c r="D4428" s="558">
        <v>201809</v>
      </c>
      <c r="E4428" s="454" t="s">
        <v>1066</v>
      </c>
      <c r="F4428" s="454" t="s">
        <v>1328</v>
      </c>
      <c r="G4428" s="558" t="s">
        <v>925</v>
      </c>
      <c r="H4428" s="558">
        <v>121</v>
      </c>
      <c r="I4428" s="558">
        <v>14</v>
      </c>
    </row>
    <row r="4429" spans="1:9" ht="15" customHeight="1" x14ac:dyDescent="0.2">
      <c r="A4429" s="223"/>
      <c r="B4429" s="558">
        <v>4</v>
      </c>
      <c r="C4429" s="558">
        <v>201812</v>
      </c>
      <c r="D4429" s="558">
        <v>201809</v>
      </c>
      <c r="E4429" s="454" t="s">
        <v>1066</v>
      </c>
      <c r="F4429" s="454" t="s">
        <v>1322</v>
      </c>
      <c r="G4429" s="558" t="s">
        <v>1003</v>
      </c>
      <c r="H4429" s="558">
        <v>120</v>
      </c>
      <c r="I4429" s="558">
        <v>4</v>
      </c>
    </row>
    <row r="4430" spans="1:9" ht="15" customHeight="1" x14ac:dyDescent="0.2">
      <c r="A4430" s="223"/>
      <c r="B4430" s="558">
        <v>4</v>
      </c>
      <c r="C4430" s="558">
        <v>201812</v>
      </c>
      <c r="D4430" s="558">
        <v>201809</v>
      </c>
      <c r="E4430" s="454" t="s">
        <v>1066</v>
      </c>
      <c r="F4430" s="454" t="s">
        <v>1322</v>
      </c>
      <c r="G4430" s="558" t="s">
        <v>1003</v>
      </c>
      <c r="H4430" s="558">
        <v>121</v>
      </c>
      <c r="I4430" s="558">
        <v>21</v>
      </c>
    </row>
    <row r="4431" spans="1:9" ht="15" customHeight="1" x14ac:dyDescent="0.2">
      <c r="A4431" s="223"/>
      <c r="B4431" s="558">
        <v>4</v>
      </c>
      <c r="C4431" s="558">
        <v>201812</v>
      </c>
      <c r="D4431" s="558">
        <v>201809</v>
      </c>
      <c r="E4431" s="454" t="s">
        <v>1066</v>
      </c>
      <c r="F4431" s="454" t="s">
        <v>1321</v>
      </c>
      <c r="G4431" s="558" t="s">
        <v>1003</v>
      </c>
      <c r="H4431" s="558">
        <v>126</v>
      </c>
      <c r="I4431" s="558">
        <v>1</v>
      </c>
    </row>
    <row r="4432" spans="1:9" ht="15" customHeight="1" x14ac:dyDescent="0.2">
      <c r="A4432" s="223"/>
      <c r="B4432" s="558">
        <v>4</v>
      </c>
      <c r="C4432" s="558">
        <v>201812</v>
      </c>
      <c r="D4432" s="558">
        <v>201809</v>
      </c>
      <c r="E4432" s="454" t="s">
        <v>1066</v>
      </c>
      <c r="F4432" s="454" t="s">
        <v>1333</v>
      </c>
      <c r="G4432" s="558" t="s">
        <v>913</v>
      </c>
      <c r="H4432" s="558">
        <v>120</v>
      </c>
      <c r="I4432" s="558">
        <v>1</v>
      </c>
    </row>
    <row r="4433" spans="1:9" ht="15" customHeight="1" x14ac:dyDescent="0.2">
      <c r="A4433" s="223"/>
      <c r="B4433" s="558">
        <v>4</v>
      </c>
      <c r="C4433" s="558">
        <v>201812</v>
      </c>
      <c r="D4433" s="558">
        <v>201809</v>
      </c>
      <c r="E4433" s="454" t="s">
        <v>1066</v>
      </c>
      <c r="F4433" s="454" t="s">
        <v>1333</v>
      </c>
      <c r="G4433" s="558" t="s">
        <v>913</v>
      </c>
      <c r="H4433" s="558">
        <v>121</v>
      </c>
      <c r="I4433" s="558">
        <v>11</v>
      </c>
    </row>
    <row r="4434" spans="1:9" ht="15" customHeight="1" x14ac:dyDescent="0.2">
      <c r="A4434" s="223"/>
      <c r="B4434" s="558">
        <v>5</v>
      </c>
      <c r="C4434" s="558">
        <v>201812</v>
      </c>
      <c r="D4434" s="558">
        <v>201809</v>
      </c>
      <c r="E4434" s="454" t="s">
        <v>1067</v>
      </c>
      <c r="F4434" s="454">
        <v>18</v>
      </c>
      <c r="G4434" s="558" t="s">
        <v>940</v>
      </c>
      <c r="H4434" s="558">
        <v>120</v>
      </c>
      <c r="I4434" s="558">
        <v>5</v>
      </c>
    </row>
    <row r="4435" spans="1:9" ht="15" customHeight="1" x14ac:dyDescent="0.2">
      <c r="A4435" s="223"/>
      <c r="B4435" s="558">
        <v>5</v>
      </c>
      <c r="C4435" s="558">
        <v>201812</v>
      </c>
      <c r="D4435" s="558">
        <v>201809</v>
      </c>
      <c r="E4435" s="454" t="s">
        <v>1067</v>
      </c>
      <c r="F4435" s="454">
        <v>18</v>
      </c>
      <c r="G4435" s="558" t="s">
        <v>940</v>
      </c>
      <c r="H4435" s="558">
        <v>121</v>
      </c>
      <c r="I4435" s="558">
        <v>11</v>
      </c>
    </row>
    <row r="4436" spans="1:9" ht="15" customHeight="1" x14ac:dyDescent="0.2">
      <c r="A4436" s="223"/>
      <c r="B4436" s="558">
        <v>5</v>
      </c>
      <c r="C4436" s="558">
        <v>201812</v>
      </c>
      <c r="D4436" s="558">
        <v>201809</v>
      </c>
      <c r="E4436" s="454" t="s">
        <v>1067</v>
      </c>
      <c r="F4436" s="454" t="s">
        <v>1315</v>
      </c>
      <c r="G4436" s="558" t="s">
        <v>930</v>
      </c>
      <c r="H4436" s="558">
        <v>126</v>
      </c>
      <c r="I4436" s="558">
        <v>7</v>
      </c>
    </row>
    <row r="4437" spans="1:9" ht="15" customHeight="1" x14ac:dyDescent="0.2">
      <c r="A4437" s="223"/>
      <c r="B4437" s="558">
        <v>5</v>
      </c>
      <c r="C4437" s="558">
        <v>201812</v>
      </c>
      <c r="D4437" s="558">
        <v>201809</v>
      </c>
      <c r="E4437" s="454" t="s">
        <v>1067</v>
      </c>
      <c r="F4437" s="454" t="s">
        <v>1316</v>
      </c>
      <c r="G4437" s="558" t="s">
        <v>930</v>
      </c>
      <c r="H4437" s="558">
        <v>120</v>
      </c>
      <c r="I4437" s="558">
        <v>9</v>
      </c>
    </row>
    <row r="4438" spans="1:9" ht="15" customHeight="1" x14ac:dyDescent="0.2">
      <c r="A4438" s="223"/>
      <c r="B4438" s="558">
        <v>5</v>
      </c>
      <c r="C4438" s="558">
        <v>201812</v>
      </c>
      <c r="D4438" s="558">
        <v>201809</v>
      </c>
      <c r="E4438" s="454" t="s">
        <v>1067</v>
      </c>
      <c r="F4438" s="454" t="s">
        <v>1316</v>
      </c>
      <c r="G4438" s="558" t="s">
        <v>930</v>
      </c>
      <c r="H4438" s="558">
        <v>121</v>
      </c>
      <c r="I4438" s="558">
        <v>24</v>
      </c>
    </row>
    <row r="4439" spans="1:9" ht="15" customHeight="1" x14ac:dyDescent="0.25">
      <c r="A4439" s="450"/>
      <c r="B4439" s="559">
        <v>5</v>
      </c>
      <c r="C4439" s="559">
        <v>201812</v>
      </c>
      <c r="D4439" s="560">
        <v>201809</v>
      </c>
      <c r="E4439" s="560" t="s">
        <v>1067</v>
      </c>
      <c r="F4439" s="560">
        <v>85</v>
      </c>
      <c r="G4439" s="458" t="s">
        <v>935</v>
      </c>
      <c r="H4439" s="560">
        <v>120</v>
      </c>
      <c r="I4439" s="560">
        <v>1</v>
      </c>
    </row>
    <row r="4440" spans="1:9" ht="15" customHeight="1" x14ac:dyDescent="0.25">
      <c r="A4440" s="450"/>
      <c r="B4440" s="559">
        <v>5</v>
      </c>
      <c r="C4440" s="559">
        <v>201812</v>
      </c>
      <c r="D4440" s="560">
        <v>201809</v>
      </c>
      <c r="E4440" s="560" t="s">
        <v>1067</v>
      </c>
      <c r="F4440" s="560">
        <v>85</v>
      </c>
      <c r="G4440" s="458" t="s">
        <v>935</v>
      </c>
      <c r="H4440" s="560">
        <v>121</v>
      </c>
      <c r="I4440" s="560">
        <v>11</v>
      </c>
    </row>
    <row r="4441" spans="1:9" ht="15" customHeight="1" x14ac:dyDescent="0.25">
      <c r="A4441" s="450"/>
      <c r="B4441" s="559">
        <v>5</v>
      </c>
      <c r="C4441" s="559">
        <v>201812</v>
      </c>
      <c r="D4441" s="560">
        <v>201809</v>
      </c>
      <c r="E4441" s="560" t="s">
        <v>1067</v>
      </c>
      <c r="F4441" s="560" t="s">
        <v>1325</v>
      </c>
      <c r="G4441" s="458" t="s">
        <v>928</v>
      </c>
      <c r="H4441" s="560">
        <v>121</v>
      </c>
      <c r="I4441" s="560">
        <v>9</v>
      </c>
    </row>
    <row r="4442" spans="1:9" ht="15" customHeight="1" x14ac:dyDescent="0.25">
      <c r="A4442" s="450"/>
      <c r="B4442" s="559">
        <v>5</v>
      </c>
      <c r="C4442" s="559">
        <v>201812</v>
      </c>
      <c r="D4442" s="560">
        <v>201809</v>
      </c>
      <c r="E4442" s="560" t="s">
        <v>1067</v>
      </c>
      <c r="F4442" s="560" t="s">
        <v>1329</v>
      </c>
      <c r="G4442" s="458" t="s">
        <v>925</v>
      </c>
      <c r="H4442" s="560">
        <v>120</v>
      </c>
      <c r="I4442" s="560">
        <v>2</v>
      </c>
    </row>
    <row r="4443" spans="1:9" ht="15" customHeight="1" x14ac:dyDescent="0.25">
      <c r="A4443" s="450"/>
      <c r="B4443" s="559">
        <v>5</v>
      </c>
      <c r="C4443" s="559">
        <v>201812</v>
      </c>
      <c r="D4443" s="560">
        <v>201809</v>
      </c>
      <c r="E4443" s="560" t="s">
        <v>1067</v>
      </c>
      <c r="F4443" s="560" t="s">
        <v>1329</v>
      </c>
      <c r="G4443" s="458" t="s">
        <v>925</v>
      </c>
      <c r="H4443" s="560">
        <v>121</v>
      </c>
      <c r="I4443" s="560">
        <v>13</v>
      </c>
    </row>
    <row r="4444" spans="1:9" ht="15" customHeight="1" x14ac:dyDescent="0.25">
      <c r="A4444" s="450"/>
      <c r="B4444" s="559">
        <v>5</v>
      </c>
      <c r="C4444" s="559">
        <v>201812</v>
      </c>
      <c r="D4444" s="560">
        <v>201809</v>
      </c>
      <c r="E4444" s="560" t="s">
        <v>1067</v>
      </c>
      <c r="F4444" s="560" t="s">
        <v>1331</v>
      </c>
      <c r="G4444" s="458" t="s">
        <v>939</v>
      </c>
      <c r="H4444" s="560">
        <v>120</v>
      </c>
      <c r="I4444" s="560">
        <v>7</v>
      </c>
    </row>
    <row r="4445" spans="1:9" ht="15" customHeight="1" x14ac:dyDescent="0.25">
      <c r="A4445" s="450"/>
      <c r="B4445" s="559">
        <v>5</v>
      </c>
      <c r="C4445" s="559">
        <v>201812</v>
      </c>
      <c r="D4445" s="560">
        <v>201809</v>
      </c>
      <c r="E4445" s="560" t="s">
        <v>1067</v>
      </c>
      <c r="F4445" s="560" t="s">
        <v>1331</v>
      </c>
      <c r="G4445" s="458" t="s">
        <v>939</v>
      </c>
      <c r="H4445" s="560">
        <v>121</v>
      </c>
      <c r="I4445" s="560">
        <v>26</v>
      </c>
    </row>
    <row r="4446" spans="1:9" ht="15" customHeight="1" x14ac:dyDescent="0.25">
      <c r="A4446" s="450"/>
      <c r="B4446" s="559">
        <v>8</v>
      </c>
      <c r="C4446" s="559">
        <v>201812</v>
      </c>
      <c r="D4446" s="560">
        <v>201809</v>
      </c>
      <c r="E4446" s="560" t="s">
        <v>1068</v>
      </c>
      <c r="F4446" s="560">
        <v>19</v>
      </c>
      <c r="G4446" s="458" t="s">
        <v>940</v>
      </c>
      <c r="H4446" s="560">
        <v>120</v>
      </c>
      <c r="I4446" s="560">
        <v>1</v>
      </c>
    </row>
    <row r="4447" spans="1:9" ht="15" customHeight="1" x14ac:dyDescent="0.25">
      <c r="A4447" s="450"/>
      <c r="B4447" s="559">
        <v>8</v>
      </c>
      <c r="C4447" s="559">
        <v>201812</v>
      </c>
      <c r="D4447" s="560">
        <v>201809</v>
      </c>
      <c r="E4447" s="560" t="s">
        <v>1068</v>
      </c>
      <c r="F4447" s="560">
        <v>19</v>
      </c>
      <c r="G4447" s="458" t="s">
        <v>940</v>
      </c>
      <c r="H4447" s="560">
        <v>121</v>
      </c>
      <c r="I4447" s="560">
        <v>9</v>
      </c>
    </row>
    <row r="4448" spans="1:9" ht="15" customHeight="1" x14ac:dyDescent="0.25">
      <c r="A4448" s="450"/>
      <c r="B4448" s="559">
        <v>8</v>
      </c>
      <c r="C4448" s="559">
        <v>201812</v>
      </c>
      <c r="D4448" s="560">
        <v>201809</v>
      </c>
      <c r="E4448" s="560" t="s">
        <v>1068</v>
      </c>
      <c r="F4448" s="560">
        <v>34</v>
      </c>
      <c r="G4448" s="458" t="s">
        <v>1024</v>
      </c>
      <c r="H4448" s="560">
        <v>121</v>
      </c>
      <c r="I4448" s="560">
        <v>4</v>
      </c>
    </row>
    <row r="4449" spans="1:9" ht="15" customHeight="1" x14ac:dyDescent="0.25">
      <c r="A4449" s="450"/>
      <c r="B4449" s="559">
        <v>8</v>
      </c>
      <c r="C4449" s="559">
        <v>201812</v>
      </c>
      <c r="D4449" s="560">
        <v>201809</v>
      </c>
      <c r="E4449" s="560" t="s">
        <v>1068</v>
      </c>
      <c r="F4449" s="560" t="s">
        <v>1309</v>
      </c>
      <c r="G4449" s="458" t="s">
        <v>1024</v>
      </c>
      <c r="H4449" s="560">
        <v>126</v>
      </c>
      <c r="I4449" s="560">
        <v>1</v>
      </c>
    </row>
    <row r="4450" spans="1:9" ht="15" customHeight="1" x14ac:dyDescent="0.25">
      <c r="A4450" s="450"/>
      <c r="B4450" s="559">
        <v>8</v>
      </c>
      <c r="C4450" s="559">
        <v>201812</v>
      </c>
      <c r="D4450" s="560">
        <v>201809</v>
      </c>
      <c r="E4450" s="560" t="s">
        <v>1068</v>
      </c>
      <c r="F4450" s="560">
        <v>45</v>
      </c>
      <c r="G4450" s="458" t="s">
        <v>920</v>
      </c>
      <c r="H4450" s="560">
        <v>121</v>
      </c>
      <c r="I4450" s="560">
        <v>9</v>
      </c>
    </row>
    <row r="4451" spans="1:9" ht="15" customHeight="1" x14ac:dyDescent="0.25">
      <c r="A4451" s="450"/>
      <c r="B4451" s="559">
        <v>8</v>
      </c>
      <c r="C4451" s="559">
        <v>201812</v>
      </c>
      <c r="D4451" s="560">
        <v>201809</v>
      </c>
      <c r="E4451" s="560" t="s">
        <v>1068</v>
      </c>
      <c r="F4451" s="560" t="s">
        <v>1300</v>
      </c>
      <c r="G4451" s="458" t="s">
        <v>920</v>
      </c>
      <c r="H4451" s="560">
        <v>126</v>
      </c>
      <c r="I4451" s="560">
        <v>2</v>
      </c>
    </row>
    <row r="4452" spans="1:9" ht="15" customHeight="1" x14ac:dyDescent="0.25">
      <c r="A4452" s="450"/>
      <c r="B4452" s="559">
        <v>8</v>
      </c>
      <c r="C4452" s="559">
        <v>201812</v>
      </c>
      <c r="D4452" s="560">
        <v>201809</v>
      </c>
      <c r="E4452" s="560" t="s">
        <v>1068</v>
      </c>
      <c r="F4452" s="560" t="s">
        <v>1326</v>
      </c>
      <c r="G4452" s="458" t="s">
        <v>923</v>
      </c>
      <c r="H4452" s="560">
        <v>121</v>
      </c>
      <c r="I4452" s="560">
        <v>3</v>
      </c>
    </row>
    <row r="4453" spans="1:9" ht="15" customHeight="1" x14ac:dyDescent="0.25">
      <c r="A4453" s="450"/>
      <c r="B4453" s="559">
        <v>8</v>
      </c>
      <c r="C4453" s="559">
        <v>201812</v>
      </c>
      <c r="D4453" s="560">
        <v>201809</v>
      </c>
      <c r="E4453" s="560" t="s">
        <v>1068</v>
      </c>
      <c r="F4453" s="560">
        <v>69</v>
      </c>
      <c r="G4453" s="458" t="s">
        <v>937</v>
      </c>
      <c r="H4453" s="560">
        <v>120</v>
      </c>
      <c r="I4453" s="560">
        <v>9</v>
      </c>
    </row>
    <row r="4454" spans="1:9" ht="15" customHeight="1" x14ac:dyDescent="0.25">
      <c r="A4454" s="450"/>
      <c r="B4454" s="559">
        <v>8</v>
      </c>
      <c r="C4454" s="559">
        <v>201812</v>
      </c>
      <c r="D4454" s="560">
        <v>201809</v>
      </c>
      <c r="E4454" s="560" t="s">
        <v>1068</v>
      </c>
      <c r="F4454" s="560">
        <v>69</v>
      </c>
      <c r="G4454" s="458" t="s">
        <v>937</v>
      </c>
      <c r="H4454" s="560">
        <v>121</v>
      </c>
      <c r="I4454" s="560">
        <v>15</v>
      </c>
    </row>
    <row r="4455" spans="1:9" ht="15" customHeight="1" x14ac:dyDescent="0.25">
      <c r="A4455" s="450"/>
      <c r="B4455" s="559">
        <v>8</v>
      </c>
      <c r="C4455" s="559">
        <v>201812</v>
      </c>
      <c r="D4455" s="560">
        <v>201809</v>
      </c>
      <c r="E4455" s="560" t="s">
        <v>1068</v>
      </c>
      <c r="F4455" s="560" t="s">
        <v>1334</v>
      </c>
      <c r="G4455" s="458" t="s">
        <v>937</v>
      </c>
      <c r="H4455" s="560">
        <v>126</v>
      </c>
      <c r="I4455" s="560">
        <v>9</v>
      </c>
    </row>
    <row r="4456" spans="1:9" ht="15" customHeight="1" x14ac:dyDescent="0.25">
      <c r="A4456" s="450"/>
      <c r="B4456" s="559">
        <v>8</v>
      </c>
      <c r="C4456" s="559">
        <v>201812</v>
      </c>
      <c r="D4456" s="560">
        <v>201809</v>
      </c>
      <c r="E4456" s="560" t="s">
        <v>1068</v>
      </c>
      <c r="F4456" s="458" t="s">
        <v>1312</v>
      </c>
      <c r="G4456" s="458" t="s">
        <v>930</v>
      </c>
      <c r="H4456" s="560">
        <v>120</v>
      </c>
      <c r="I4456" s="560">
        <v>11</v>
      </c>
    </row>
    <row r="4457" spans="1:9" ht="15" customHeight="1" x14ac:dyDescent="0.25">
      <c r="A4457" s="450"/>
      <c r="B4457" s="559">
        <v>8</v>
      </c>
      <c r="C4457" s="559">
        <v>201812</v>
      </c>
      <c r="D4457" s="560">
        <v>201809</v>
      </c>
      <c r="E4457" s="560" t="s">
        <v>1068</v>
      </c>
      <c r="F4457" s="458" t="s">
        <v>1312</v>
      </c>
      <c r="G4457" s="458" t="s">
        <v>930</v>
      </c>
      <c r="H4457" s="560">
        <v>121</v>
      </c>
      <c r="I4457" s="560">
        <v>25</v>
      </c>
    </row>
    <row r="4458" spans="1:9" ht="15" customHeight="1" x14ac:dyDescent="0.25">
      <c r="A4458" s="450"/>
      <c r="B4458" s="559">
        <v>8</v>
      </c>
      <c r="C4458" s="559">
        <v>201812</v>
      </c>
      <c r="D4458" s="560">
        <v>201809</v>
      </c>
      <c r="E4458" s="560" t="s">
        <v>1068</v>
      </c>
      <c r="F4458" s="458" t="s">
        <v>1311</v>
      </c>
      <c r="G4458" s="458" t="s">
        <v>930</v>
      </c>
      <c r="H4458" s="560">
        <v>126</v>
      </c>
      <c r="I4458" s="560">
        <v>1</v>
      </c>
    </row>
    <row r="4459" spans="1:9" ht="15" customHeight="1" x14ac:dyDescent="0.25">
      <c r="A4459" s="450"/>
      <c r="B4459" s="559">
        <v>8</v>
      </c>
      <c r="C4459" s="559">
        <v>201812</v>
      </c>
      <c r="D4459" s="560">
        <v>201809</v>
      </c>
      <c r="E4459" s="560" t="s">
        <v>1068</v>
      </c>
      <c r="F4459" s="458" t="s">
        <v>1323</v>
      </c>
      <c r="G4459" s="458" t="s">
        <v>928</v>
      </c>
      <c r="H4459" s="560">
        <v>121</v>
      </c>
      <c r="I4459" s="560">
        <v>4</v>
      </c>
    </row>
    <row r="4460" spans="1:9" ht="15" customHeight="1" x14ac:dyDescent="0.25">
      <c r="A4460" s="450"/>
      <c r="B4460" s="559">
        <v>8</v>
      </c>
      <c r="C4460" s="559">
        <v>201812</v>
      </c>
      <c r="D4460" s="560">
        <v>201809</v>
      </c>
      <c r="E4460" s="560" t="s">
        <v>1068</v>
      </c>
      <c r="F4460" s="560" t="s">
        <v>1332</v>
      </c>
      <c r="G4460" s="458" t="s">
        <v>913</v>
      </c>
      <c r="H4460" s="560">
        <v>120</v>
      </c>
      <c r="I4460" s="560">
        <v>1</v>
      </c>
    </row>
    <row r="4461" spans="1:9" ht="15" customHeight="1" x14ac:dyDescent="0.25">
      <c r="A4461" s="450"/>
      <c r="B4461" s="559">
        <v>8</v>
      </c>
      <c r="C4461" s="559">
        <v>201812</v>
      </c>
      <c r="D4461" s="560">
        <v>201809</v>
      </c>
      <c r="E4461" s="560" t="s">
        <v>1068</v>
      </c>
      <c r="F4461" s="560" t="s">
        <v>1332</v>
      </c>
      <c r="G4461" s="458" t="s">
        <v>913</v>
      </c>
      <c r="H4461" s="560">
        <v>121</v>
      </c>
      <c r="I4461" s="560">
        <v>15</v>
      </c>
    </row>
    <row r="4462" spans="1:9" ht="15" customHeight="1" x14ac:dyDescent="0.25">
      <c r="A4462" s="450"/>
      <c r="B4462" s="559">
        <v>34</v>
      </c>
      <c r="C4462" s="559">
        <v>201812</v>
      </c>
      <c r="D4462" s="560">
        <v>201809</v>
      </c>
      <c r="E4462" s="560" t="s">
        <v>1069</v>
      </c>
      <c r="F4462" s="458">
        <v>33</v>
      </c>
      <c r="G4462" s="458" t="s">
        <v>1024</v>
      </c>
      <c r="H4462" s="560">
        <v>120</v>
      </c>
      <c r="I4462" s="560">
        <v>4</v>
      </c>
    </row>
    <row r="4463" spans="1:9" ht="15" customHeight="1" x14ac:dyDescent="0.25">
      <c r="A4463" s="450"/>
      <c r="B4463" s="559">
        <v>34</v>
      </c>
      <c r="C4463" s="559">
        <v>201812</v>
      </c>
      <c r="D4463" s="560">
        <v>201809</v>
      </c>
      <c r="E4463" s="560" t="s">
        <v>1069</v>
      </c>
      <c r="F4463" s="458">
        <v>33</v>
      </c>
      <c r="G4463" s="458" t="s">
        <v>1024</v>
      </c>
      <c r="H4463" s="560">
        <v>121</v>
      </c>
      <c r="I4463" s="560">
        <v>1</v>
      </c>
    </row>
    <row r="4464" spans="1:9" ht="15" customHeight="1" x14ac:dyDescent="0.25">
      <c r="A4464" s="450"/>
      <c r="B4464" s="559">
        <v>34</v>
      </c>
      <c r="C4464" s="559">
        <v>201812</v>
      </c>
      <c r="D4464" s="560">
        <v>201809</v>
      </c>
      <c r="E4464" s="560" t="s">
        <v>1069</v>
      </c>
      <c r="F4464" s="458" t="s">
        <v>1310</v>
      </c>
      <c r="G4464" s="458" t="s">
        <v>1024</v>
      </c>
      <c r="H4464" s="560">
        <v>126</v>
      </c>
      <c r="I4464" s="560">
        <v>2</v>
      </c>
    </row>
    <row r="4465" spans="1:9" ht="15" customHeight="1" x14ac:dyDescent="0.25">
      <c r="A4465" s="450"/>
      <c r="B4465" s="559">
        <v>34</v>
      </c>
      <c r="C4465" s="559">
        <v>201812</v>
      </c>
      <c r="D4465" s="560">
        <v>201809</v>
      </c>
      <c r="E4465" s="560" t="s">
        <v>1069</v>
      </c>
      <c r="F4465" s="458">
        <v>46</v>
      </c>
      <c r="G4465" s="458" t="s">
        <v>920</v>
      </c>
      <c r="H4465" s="560">
        <v>120</v>
      </c>
      <c r="I4465" s="560">
        <v>1</v>
      </c>
    </row>
    <row r="4466" spans="1:9" ht="15" customHeight="1" x14ac:dyDescent="0.25">
      <c r="A4466" s="450"/>
      <c r="B4466" s="559">
        <v>34</v>
      </c>
      <c r="C4466" s="559">
        <v>201812</v>
      </c>
      <c r="D4466" s="560">
        <v>201809</v>
      </c>
      <c r="E4466" s="560" t="s">
        <v>1069</v>
      </c>
      <c r="F4466" s="560">
        <v>46</v>
      </c>
      <c r="G4466" s="458" t="s">
        <v>920</v>
      </c>
      <c r="H4466" s="560">
        <v>121</v>
      </c>
      <c r="I4466" s="560">
        <v>10</v>
      </c>
    </row>
    <row r="4467" spans="1:9" ht="15" customHeight="1" x14ac:dyDescent="0.25">
      <c r="A4467" s="450"/>
      <c r="B4467" s="559">
        <v>34</v>
      </c>
      <c r="C4467" s="559">
        <v>201812</v>
      </c>
      <c r="D4467" s="560">
        <v>201809</v>
      </c>
      <c r="E4467" s="560" t="s">
        <v>1069</v>
      </c>
      <c r="F4467" s="560" t="s">
        <v>1314</v>
      </c>
      <c r="G4467" s="458" t="s">
        <v>930</v>
      </c>
      <c r="H4467" s="560">
        <v>120</v>
      </c>
      <c r="I4467" s="560">
        <v>1</v>
      </c>
    </row>
    <row r="4468" spans="1:9" ht="15" customHeight="1" x14ac:dyDescent="0.25">
      <c r="A4468" s="450"/>
      <c r="B4468" s="559">
        <v>34</v>
      </c>
      <c r="C4468" s="559">
        <v>201812</v>
      </c>
      <c r="D4468" s="560">
        <v>201809</v>
      </c>
      <c r="E4468" s="560" t="s">
        <v>1069</v>
      </c>
      <c r="F4468" s="560" t="s">
        <v>1314</v>
      </c>
      <c r="G4468" s="458" t="s">
        <v>930</v>
      </c>
      <c r="H4468" s="560">
        <v>121</v>
      </c>
      <c r="I4468" s="560">
        <v>10</v>
      </c>
    </row>
    <row r="4469" spans="1:9" ht="15" customHeight="1" x14ac:dyDescent="0.25">
      <c r="A4469" s="450"/>
      <c r="B4469" s="559">
        <v>34</v>
      </c>
      <c r="C4469" s="559">
        <v>201812</v>
      </c>
      <c r="D4469" s="560">
        <v>201809</v>
      </c>
      <c r="E4469" s="560" t="s">
        <v>1069</v>
      </c>
      <c r="F4469" s="560" t="s">
        <v>1324</v>
      </c>
      <c r="G4469" s="458" t="s">
        <v>928</v>
      </c>
      <c r="H4469" s="560">
        <v>121</v>
      </c>
      <c r="I4469" s="560">
        <v>3</v>
      </c>
    </row>
    <row r="4470" spans="1:9" ht="15" customHeight="1" x14ac:dyDescent="0.25">
      <c r="A4470" s="450"/>
      <c r="B4470" s="559">
        <v>34</v>
      </c>
      <c r="C4470" s="559">
        <v>201812</v>
      </c>
      <c r="D4470" s="560">
        <v>201809</v>
      </c>
      <c r="E4470" s="560" t="s">
        <v>1069</v>
      </c>
      <c r="F4470" s="458" t="s">
        <v>1306</v>
      </c>
      <c r="G4470" s="458" t="s">
        <v>941</v>
      </c>
      <c r="H4470" s="560">
        <v>120</v>
      </c>
      <c r="I4470" s="560">
        <v>19</v>
      </c>
    </row>
    <row r="4471" spans="1:9" ht="15" customHeight="1" x14ac:dyDescent="0.25">
      <c r="A4471" s="450"/>
      <c r="B4471" s="559">
        <v>34</v>
      </c>
      <c r="C4471" s="559">
        <v>201812</v>
      </c>
      <c r="D4471" s="560">
        <v>201809</v>
      </c>
      <c r="E4471" s="560" t="s">
        <v>1069</v>
      </c>
      <c r="F4471" s="458" t="s">
        <v>1306</v>
      </c>
      <c r="G4471" s="458" t="s">
        <v>941</v>
      </c>
      <c r="H4471" s="560">
        <v>121</v>
      </c>
      <c r="I4471" s="560">
        <v>32</v>
      </c>
    </row>
    <row r="4472" spans="1:9" ht="15" customHeight="1" x14ac:dyDescent="0.25">
      <c r="A4472" s="450"/>
      <c r="B4472" s="559">
        <v>34</v>
      </c>
      <c r="C4472" s="559">
        <v>201812</v>
      </c>
      <c r="D4472" s="560">
        <v>201809</v>
      </c>
      <c r="E4472" s="560" t="s">
        <v>1069</v>
      </c>
      <c r="F4472" s="458" t="s">
        <v>1320</v>
      </c>
      <c r="G4472" s="458" t="s">
        <v>1003</v>
      </c>
      <c r="H4472" s="560">
        <v>120</v>
      </c>
      <c r="I4472" s="560">
        <v>3</v>
      </c>
    </row>
    <row r="4473" spans="1:9" ht="15" customHeight="1" x14ac:dyDescent="0.25">
      <c r="A4473" s="450"/>
      <c r="B4473" s="559">
        <v>34</v>
      </c>
      <c r="C4473" s="559">
        <v>201812</v>
      </c>
      <c r="D4473" s="560">
        <v>201809</v>
      </c>
      <c r="E4473" s="560" t="s">
        <v>1069</v>
      </c>
      <c r="F4473" s="560" t="s">
        <v>1320</v>
      </c>
      <c r="G4473" s="458" t="s">
        <v>1003</v>
      </c>
      <c r="H4473" s="560">
        <v>121</v>
      </c>
      <c r="I4473" s="560">
        <v>6</v>
      </c>
    </row>
    <row r="4474" spans="1:9" ht="15" customHeight="1" x14ac:dyDescent="0.25">
      <c r="A4474" s="450"/>
      <c r="B4474" s="559">
        <v>36</v>
      </c>
      <c r="C4474" s="559">
        <v>201812</v>
      </c>
      <c r="D4474" s="560">
        <v>201809</v>
      </c>
      <c r="E4474" s="560" t="s">
        <v>1070</v>
      </c>
      <c r="F4474" s="560" t="s">
        <v>1336</v>
      </c>
      <c r="G4474" s="458" t="s">
        <v>937</v>
      </c>
      <c r="H4474" s="560">
        <v>120</v>
      </c>
      <c r="I4474" s="560">
        <v>4</v>
      </c>
    </row>
    <row r="4475" spans="1:9" ht="15" customHeight="1" x14ac:dyDescent="0.25">
      <c r="A4475" s="450"/>
      <c r="B4475" s="559">
        <v>36</v>
      </c>
      <c r="C4475" s="559">
        <v>201812</v>
      </c>
      <c r="D4475" s="560">
        <v>201809</v>
      </c>
      <c r="E4475" s="560" t="s">
        <v>1070</v>
      </c>
      <c r="F4475" s="560" t="s">
        <v>1336</v>
      </c>
      <c r="G4475" s="458" t="s">
        <v>937</v>
      </c>
      <c r="H4475" s="560">
        <v>121</v>
      </c>
      <c r="I4475" s="560">
        <v>12</v>
      </c>
    </row>
    <row r="4476" spans="1:9" ht="15" customHeight="1" x14ac:dyDescent="0.25">
      <c r="A4476" s="450"/>
      <c r="B4476" s="559">
        <v>36</v>
      </c>
      <c r="C4476" s="559">
        <v>201812</v>
      </c>
      <c r="D4476" s="560">
        <v>201809</v>
      </c>
      <c r="E4476" s="560" t="s">
        <v>1070</v>
      </c>
      <c r="F4476" s="560" t="s">
        <v>1318</v>
      </c>
      <c r="G4476" s="458" t="s">
        <v>1003</v>
      </c>
      <c r="H4476" s="560">
        <v>120</v>
      </c>
      <c r="I4476" s="560">
        <v>1</v>
      </c>
    </row>
    <row r="4477" spans="1:9" ht="15" customHeight="1" x14ac:dyDescent="0.25">
      <c r="A4477" s="450"/>
      <c r="B4477" s="559">
        <v>36</v>
      </c>
      <c r="C4477" s="559">
        <v>201812</v>
      </c>
      <c r="D4477" s="560">
        <v>201809</v>
      </c>
      <c r="E4477" s="560" t="s">
        <v>1070</v>
      </c>
      <c r="F4477" s="560" t="s">
        <v>1318</v>
      </c>
      <c r="G4477" s="458" t="s">
        <v>1003</v>
      </c>
      <c r="H4477" s="560">
        <v>121</v>
      </c>
      <c r="I4477" s="560">
        <v>13</v>
      </c>
    </row>
    <row r="4478" spans="1:9" ht="15" customHeight="1" x14ac:dyDescent="0.25">
      <c r="A4478" s="450"/>
      <c r="B4478" s="559">
        <v>36</v>
      </c>
      <c r="C4478" s="559">
        <v>201812</v>
      </c>
      <c r="D4478" s="560">
        <v>201809</v>
      </c>
      <c r="E4478" s="560" t="s">
        <v>1070</v>
      </c>
      <c r="F4478" s="560" t="s">
        <v>1317</v>
      </c>
      <c r="G4478" s="458" t="s">
        <v>1003</v>
      </c>
      <c r="H4478" s="560">
        <v>126</v>
      </c>
      <c r="I4478" s="560">
        <v>1</v>
      </c>
    </row>
    <row r="4479" spans="1:9" ht="15" customHeight="1" x14ac:dyDescent="0.25">
      <c r="A4479" s="450"/>
      <c r="B4479" s="559">
        <v>36</v>
      </c>
      <c r="C4479" s="559">
        <v>201812</v>
      </c>
      <c r="D4479" s="560">
        <v>201809</v>
      </c>
      <c r="E4479" s="560" t="s">
        <v>1070</v>
      </c>
      <c r="F4479" s="458" t="s">
        <v>1330</v>
      </c>
      <c r="G4479" s="458" t="s">
        <v>939</v>
      </c>
      <c r="H4479" s="560">
        <v>120</v>
      </c>
      <c r="I4479" s="560">
        <v>3</v>
      </c>
    </row>
    <row r="4480" spans="1:9" ht="15" customHeight="1" x14ac:dyDescent="0.25">
      <c r="A4480" s="450"/>
      <c r="B4480" s="559">
        <v>36</v>
      </c>
      <c r="C4480" s="559">
        <v>201812</v>
      </c>
      <c r="D4480" s="560">
        <v>201809</v>
      </c>
      <c r="E4480" s="560" t="s">
        <v>1070</v>
      </c>
      <c r="F4480" s="458" t="s">
        <v>1330</v>
      </c>
      <c r="G4480" s="458" t="s">
        <v>939</v>
      </c>
      <c r="H4480" s="560">
        <v>121</v>
      </c>
      <c r="I4480" s="560">
        <v>14</v>
      </c>
    </row>
    <row r="4481" spans="1:9" ht="15" customHeight="1" x14ac:dyDescent="0.25">
      <c r="A4481" s="223"/>
      <c r="B4481" s="453">
        <v>4</v>
      </c>
      <c r="C4481" s="453">
        <v>201811</v>
      </c>
      <c r="D4481" s="453">
        <v>201809</v>
      </c>
      <c r="E4481" s="453" t="s">
        <v>1066</v>
      </c>
      <c r="F4481" s="453">
        <v>47</v>
      </c>
      <c r="G4481" s="458" t="s">
        <v>920</v>
      </c>
      <c r="H4481" s="453">
        <v>120</v>
      </c>
      <c r="I4481" s="453">
        <v>17</v>
      </c>
    </row>
    <row r="4482" spans="1:9" ht="15" customHeight="1" x14ac:dyDescent="0.25">
      <c r="A4482" s="223"/>
      <c r="B4482" s="453">
        <v>4</v>
      </c>
      <c r="C4482" s="453">
        <v>201811</v>
      </c>
      <c r="D4482" s="453">
        <v>201809</v>
      </c>
      <c r="E4482" s="453" t="s">
        <v>1066</v>
      </c>
      <c r="F4482" s="453">
        <v>47</v>
      </c>
      <c r="G4482" s="458" t="s">
        <v>920</v>
      </c>
      <c r="H4482" s="453">
        <v>121</v>
      </c>
      <c r="I4482" s="453">
        <v>59</v>
      </c>
    </row>
    <row r="4483" spans="1:9" ht="15" customHeight="1" x14ac:dyDescent="0.25">
      <c r="A4483" s="223"/>
      <c r="B4483" s="453">
        <v>4</v>
      </c>
      <c r="C4483" s="453">
        <v>201811</v>
      </c>
      <c r="D4483" s="453">
        <v>201809</v>
      </c>
      <c r="E4483" s="453" t="s">
        <v>1066</v>
      </c>
      <c r="F4483" s="453" t="s">
        <v>1304</v>
      </c>
      <c r="G4483" s="458" t="s">
        <v>920</v>
      </c>
      <c r="H4483" s="453">
        <v>126</v>
      </c>
      <c r="I4483" s="453">
        <v>14</v>
      </c>
    </row>
    <row r="4484" spans="1:9" ht="15" customHeight="1" x14ac:dyDescent="0.25">
      <c r="A4484" s="223"/>
      <c r="B4484" s="453">
        <v>4</v>
      </c>
      <c r="C4484" s="453">
        <v>201811</v>
      </c>
      <c r="D4484" s="453">
        <v>201809</v>
      </c>
      <c r="E4484" s="453" t="s">
        <v>1066</v>
      </c>
      <c r="F4484" s="453" t="s">
        <v>1327</v>
      </c>
      <c r="G4484" s="458" t="s">
        <v>923</v>
      </c>
      <c r="H4484" s="453">
        <v>120</v>
      </c>
      <c r="I4484" s="453">
        <v>4</v>
      </c>
    </row>
    <row r="4485" spans="1:9" ht="15" customHeight="1" x14ac:dyDescent="0.25">
      <c r="A4485" s="223"/>
      <c r="B4485" s="453">
        <v>4</v>
      </c>
      <c r="C4485" s="453">
        <v>201811</v>
      </c>
      <c r="D4485" s="453">
        <v>201809</v>
      </c>
      <c r="E4485" s="453" t="s">
        <v>1066</v>
      </c>
      <c r="F4485" s="453" t="s">
        <v>1327</v>
      </c>
      <c r="G4485" s="458" t="s">
        <v>923</v>
      </c>
      <c r="H4485" s="453">
        <v>121</v>
      </c>
      <c r="I4485" s="453">
        <v>30</v>
      </c>
    </row>
    <row r="4486" spans="1:9" ht="15" customHeight="1" x14ac:dyDescent="0.25">
      <c r="A4486" s="223"/>
      <c r="B4486" s="453">
        <v>4</v>
      </c>
      <c r="C4486" s="453">
        <v>201811</v>
      </c>
      <c r="D4486" s="453">
        <v>201809</v>
      </c>
      <c r="E4486" s="453" t="s">
        <v>1066</v>
      </c>
      <c r="F4486" s="456">
        <v>86</v>
      </c>
      <c r="G4486" s="458" t="s">
        <v>935</v>
      </c>
      <c r="H4486" s="453">
        <v>120</v>
      </c>
      <c r="I4486" s="453">
        <v>4</v>
      </c>
    </row>
    <row r="4487" spans="1:9" ht="15" customHeight="1" x14ac:dyDescent="0.25">
      <c r="A4487" s="223"/>
      <c r="B4487" s="453">
        <v>4</v>
      </c>
      <c r="C4487" s="453">
        <v>201811</v>
      </c>
      <c r="D4487" s="453">
        <v>201809</v>
      </c>
      <c r="E4487" s="453" t="s">
        <v>1066</v>
      </c>
      <c r="F4487" s="456">
        <v>86</v>
      </c>
      <c r="G4487" s="458" t="s">
        <v>935</v>
      </c>
      <c r="H4487" s="453">
        <v>121</v>
      </c>
      <c r="I4487" s="453">
        <v>33</v>
      </c>
    </row>
    <row r="4488" spans="1:9" ht="15" customHeight="1" x14ac:dyDescent="0.25">
      <c r="A4488" s="223"/>
      <c r="B4488" s="453">
        <v>4</v>
      </c>
      <c r="C4488" s="453">
        <v>201811</v>
      </c>
      <c r="D4488" s="453">
        <v>201809</v>
      </c>
      <c r="E4488" s="453" t="s">
        <v>1066</v>
      </c>
      <c r="F4488" s="456" t="s">
        <v>1308</v>
      </c>
      <c r="G4488" s="458" t="s">
        <v>941</v>
      </c>
      <c r="H4488" s="453">
        <v>120</v>
      </c>
      <c r="I4488" s="453">
        <v>22</v>
      </c>
    </row>
    <row r="4489" spans="1:9" ht="15" customHeight="1" x14ac:dyDescent="0.25">
      <c r="A4489" s="223"/>
      <c r="B4489" s="453">
        <v>4</v>
      </c>
      <c r="C4489" s="453">
        <v>201811</v>
      </c>
      <c r="D4489" s="453">
        <v>201809</v>
      </c>
      <c r="E4489" s="453" t="s">
        <v>1066</v>
      </c>
      <c r="F4489" s="453" t="s">
        <v>1308</v>
      </c>
      <c r="G4489" s="458" t="s">
        <v>941</v>
      </c>
      <c r="H4489" s="453">
        <v>121</v>
      </c>
      <c r="I4489" s="453">
        <v>72</v>
      </c>
    </row>
    <row r="4490" spans="1:9" ht="15" customHeight="1" x14ac:dyDescent="0.25">
      <c r="A4490" s="223"/>
      <c r="B4490" s="453">
        <v>4</v>
      </c>
      <c r="C4490" s="453">
        <v>201811</v>
      </c>
      <c r="D4490" s="453">
        <v>201809</v>
      </c>
      <c r="E4490" s="453" t="s">
        <v>1066</v>
      </c>
      <c r="F4490" s="453" t="s">
        <v>1307</v>
      </c>
      <c r="G4490" s="458" t="s">
        <v>941</v>
      </c>
      <c r="H4490" s="453">
        <v>126</v>
      </c>
      <c r="I4490" s="453">
        <v>9</v>
      </c>
    </row>
    <row r="4491" spans="1:9" ht="15" customHeight="1" x14ac:dyDescent="0.25">
      <c r="A4491" s="223"/>
      <c r="B4491" s="453">
        <v>4</v>
      </c>
      <c r="C4491" s="453">
        <v>201811</v>
      </c>
      <c r="D4491" s="453">
        <v>201809</v>
      </c>
      <c r="E4491" s="453" t="s">
        <v>1066</v>
      </c>
      <c r="F4491" s="453" t="s">
        <v>1328</v>
      </c>
      <c r="G4491" s="458" t="s">
        <v>925</v>
      </c>
      <c r="H4491" s="453">
        <v>120</v>
      </c>
      <c r="I4491" s="453">
        <v>23</v>
      </c>
    </row>
    <row r="4492" spans="1:9" ht="15" customHeight="1" x14ac:dyDescent="0.25">
      <c r="A4492" s="223"/>
      <c r="B4492" s="453">
        <v>4</v>
      </c>
      <c r="C4492" s="453">
        <v>201811</v>
      </c>
      <c r="D4492" s="453">
        <v>201809</v>
      </c>
      <c r="E4492" s="453" t="s">
        <v>1066</v>
      </c>
      <c r="F4492" s="453" t="s">
        <v>1328</v>
      </c>
      <c r="G4492" s="458" t="s">
        <v>925</v>
      </c>
      <c r="H4492" s="453">
        <v>121</v>
      </c>
      <c r="I4492" s="453">
        <v>50</v>
      </c>
    </row>
    <row r="4493" spans="1:9" ht="15" customHeight="1" x14ac:dyDescent="0.25">
      <c r="A4493" s="223"/>
      <c r="B4493" s="453">
        <v>4</v>
      </c>
      <c r="C4493" s="453">
        <v>201811</v>
      </c>
      <c r="D4493" s="453">
        <v>201809</v>
      </c>
      <c r="E4493" s="453" t="s">
        <v>1066</v>
      </c>
      <c r="F4493" s="453" t="s">
        <v>1322</v>
      </c>
      <c r="G4493" s="458" t="s">
        <v>1003</v>
      </c>
      <c r="H4493" s="453">
        <v>120</v>
      </c>
      <c r="I4493" s="453">
        <v>10</v>
      </c>
    </row>
    <row r="4494" spans="1:9" ht="15" customHeight="1" x14ac:dyDescent="0.25">
      <c r="A4494" s="223"/>
      <c r="B4494" s="453">
        <v>4</v>
      </c>
      <c r="C4494" s="453">
        <v>201811</v>
      </c>
      <c r="D4494" s="453">
        <v>201809</v>
      </c>
      <c r="E4494" s="453" t="s">
        <v>1066</v>
      </c>
      <c r="F4494" s="456" t="s">
        <v>1322</v>
      </c>
      <c r="G4494" s="458" t="s">
        <v>1003</v>
      </c>
      <c r="H4494" s="453">
        <v>121</v>
      </c>
      <c r="I4494" s="453">
        <v>68</v>
      </c>
    </row>
    <row r="4495" spans="1:9" ht="15" customHeight="1" x14ac:dyDescent="0.25">
      <c r="A4495" s="223"/>
      <c r="B4495" s="453">
        <v>4</v>
      </c>
      <c r="C4495" s="453">
        <v>201811</v>
      </c>
      <c r="D4495" s="453">
        <v>201809</v>
      </c>
      <c r="E4495" s="453" t="s">
        <v>1066</v>
      </c>
      <c r="F4495" s="456" t="s">
        <v>1321</v>
      </c>
      <c r="G4495" s="458" t="s">
        <v>1003</v>
      </c>
      <c r="H4495" s="453">
        <v>126</v>
      </c>
      <c r="I4495" s="453">
        <v>7</v>
      </c>
    </row>
    <row r="4496" spans="1:9" ht="15" customHeight="1" x14ac:dyDescent="0.25">
      <c r="A4496" s="223"/>
      <c r="B4496" s="453">
        <v>4</v>
      </c>
      <c r="C4496" s="453">
        <v>201811</v>
      </c>
      <c r="D4496" s="453">
        <v>201809</v>
      </c>
      <c r="E4496" s="453" t="s">
        <v>1066</v>
      </c>
      <c r="F4496" s="453" t="s">
        <v>1333</v>
      </c>
      <c r="G4496" s="458" t="s">
        <v>913</v>
      </c>
      <c r="H4496" s="453">
        <v>120</v>
      </c>
      <c r="I4496" s="453">
        <v>12</v>
      </c>
    </row>
    <row r="4497" spans="1:9" ht="15" customHeight="1" x14ac:dyDescent="0.25">
      <c r="A4497" s="223"/>
      <c r="B4497" s="453">
        <v>4</v>
      </c>
      <c r="C4497" s="453">
        <v>201811</v>
      </c>
      <c r="D4497" s="453">
        <v>201809</v>
      </c>
      <c r="E4497" s="453" t="s">
        <v>1066</v>
      </c>
      <c r="F4497" s="453" t="s">
        <v>1333</v>
      </c>
      <c r="G4497" s="458" t="s">
        <v>913</v>
      </c>
      <c r="H4497" s="453">
        <v>121</v>
      </c>
      <c r="I4497" s="453">
        <v>78</v>
      </c>
    </row>
    <row r="4498" spans="1:9" ht="15" customHeight="1" x14ac:dyDescent="0.25">
      <c r="A4498" s="223"/>
      <c r="B4498" s="453">
        <v>5</v>
      </c>
      <c r="C4498" s="453">
        <v>201811</v>
      </c>
      <c r="D4498" s="453">
        <v>201809</v>
      </c>
      <c r="E4498" s="453" t="s">
        <v>1067</v>
      </c>
      <c r="F4498" s="453">
        <v>18</v>
      </c>
      <c r="G4498" s="458" t="s">
        <v>940</v>
      </c>
      <c r="H4498" s="453">
        <v>120</v>
      </c>
      <c r="I4498" s="453">
        <v>6</v>
      </c>
    </row>
    <row r="4499" spans="1:9" ht="15" customHeight="1" x14ac:dyDescent="0.25">
      <c r="A4499" s="223"/>
      <c r="B4499" s="453">
        <v>5</v>
      </c>
      <c r="C4499" s="453">
        <v>201811</v>
      </c>
      <c r="D4499" s="453">
        <v>201809</v>
      </c>
      <c r="E4499" s="453" t="s">
        <v>1067</v>
      </c>
      <c r="F4499" s="453">
        <v>18</v>
      </c>
      <c r="G4499" s="458" t="s">
        <v>940</v>
      </c>
      <c r="H4499" s="453">
        <v>121</v>
      </c>
      <c r="I4499" s="453">
        <v>61</v>
      </c>
    </row>
    <row r="4500" spans="1:9" ht="15" customHeight="1" x14ac:dyDescent="0.25">
      <c r="A4500" s="223"/>
      <c r="B4500" s="453">
        <v>5</v>
      </c>
      <c r="C4500" s="453">
        <v>201811</v>
      </c>
      <c r="D4500" s="453">
        <v>201809</v>
      </c>
      <c r="E4500" s="453" t="s">
        <v>1067</v>
      </c>
      <c r="F4500" s="453" t="s">
        <v>1315</v>
      </c>
      <c r="G4500" s="458" t="s">
        <v>930</v>
      </c>
      <c r="H4500" s="453">
        <v>126</v>
      </c>
      <c r="I4500" s="453">
        <v>27</v>
      </c>
    </row>
    <row r="4501" spans="1:9" ht="15" customHeight="1" x14ac:dyDescent="0.25">
      <c r="A4501" s="223"/>
      <c r="B4501" s="453">
        <v>5</v>
      </c>
      <c r="C4501" s="453">
        <v>201811</v>
      </c>
      <c r="D4501" s="453">
        <v>201809</v>
      </c>
      <c r="E4501" s="453" t="s">
        <v>1067</v>
      </c>
      <c r="F4501" s="453" t="s">
        <v>1316</v>
      </c>
      <c r="G4501" s="458" t="s">
        <v>930</v>
      </c>
      <c r="H4501" s="453">
        <v>120</v>
      </c>
      <c r="I4501" s="453">
        <v>26</v>
      </c>
    </row>
    <row r="4502" spans="1:9" ht="15" customHeight="1" x14ac:dyDescent="0.25">
      <c r="A4502" s="223"/>
      <c r="B4502" s="453">
        <v>5</v>
      </c>
      <c r="C4502" s="453">
        <v>201811</v>
      </c>
      <c r="D4502" s="453">
        <v>201809</v>
      </c>
      <c r="E4502" s="453" t="s">
        <v>1067</v>
      </c>
      <c r="F4502" s="453" t="s">
        <v>1316</v>
      </c>
      <c r="G4502" s="458" t="s">
        <v>930</v>
      </c>
      <c r="H4502" s="453">
        <v>121</v>
      </c>
      <c r="I4502" s="453">
        <v>127</v>
      </c>
    </row>
    <row r="4503" spans="1:9" ht="15" customHeight="1" x14ac:dyDescent="0.25">
      <c r="A4503" s="223"/>
      <c r="B4503" s="453">
        <v>5</v>
      </c>
      <c r="C4503" s="453">
        <v>201811</v>
      </c>
      <c r="D4503" s="453">
        <v>201809</v>
      </c>
      <c r="E4503" s="453" t="s">
        <v>1067</v>
      </c>
      <c r="F4503" s="453">
        <v>85</v>
      </c>
      <c r="G4503" s="458" t="s">
        <v>935</v>
      </c>
      <c r="H4503" s="453">
        <v>120</v>
      </c>
      <c r="I4503" s="453">
        <v>11</v>
      </c>
    </row>
    <row r="4504" spans="1:9" ht="15" customHeight="1" x14ac:dyDescent="0.25">
      <c r="A4504" s="223"/>
      <c r="B4504" s="453">
        <v>5</v>
      </c>
      <c r="C4504" s="453">
        <v>201811</v>
      </c>
      <c r="D4504" s="453">
        <v>201809</v>
      </c>
      <c r="E4504" s="453" t="s">
        <v>1067</v>
      </c>
      <c r="F4504" s="453">
        <v>85</v>
      </c>
      <c r="G4504" s="458" t="s">
        <v>935</v>
      </c>
      <c r="H4504" s="453">
        <v>121</v>
      </c>
      <c r="I4504" s="453">
        <v>30</v>
      </c>
    </row>
    <row r="4505" spans="1:9" ht="15" customHeight="1" x14ac:dyDescent="0.25">
      <c r="A4505" s="223"/>
      <c r="B4505" s="453">
        <v>5</v>
      </c>
      <c r="C4505" s="453">
        <v>201811</v>
      </c>
      <c r="D4505" s="453">
        <v>201809</v>
      </c>
      <c r="E4505" s="453" t="s">
        <v>1067</v>
      </c>
      <c r="F4505" s="453" t="s">
        <v>1325</v>
      </c>
      <c r="G4505" s="458" t="s">
        <v>928</v>
      </c>
      <c r="H4505" s="453">
        <v>120</v>
      </c>
      <c r="I4505" s="453">
        <v>6</v>
      </c>
    </row>
    <row r="4506" spans="1:9" ht="15" customHeight="1" x14ac:dyDescent="0.25">
      <c r="A4506" s="223"/>
      <c r="B4506" s="453">
        <v>5</v>
      </c>
      <c r="C4506" s="453">
        <v>201811</v>
      </c>
      <c r="D4506" s="453">
        <v>201809</v>
      </c>
      <c r="E4506" s="453" t="s">
        <v>1067</v>
      </c>
      <c r="F4506" s="453" t="s">
        <v>1325</v>
      </c>
      <c r="G4506" s="458" t="s">
        <v>928</v>
      </c>
      <c r="H4506" s="453">
        <v>121</v>
      </c>
      <c r="I4506" s="453">
        <v>22</v>
      </c>
    </row>
    <row r="4507" spans="1:9" ht="15" customHeight="1" x14ac:dyDescent="0.25">
      <c r="A4507" s="223"/>
      <c r="B4507" s="453">
        <v>5</v>
      </c>
      <c r="C4507" s="453">
        <v>201811</v>
      </c>
      <c r="D4507" s="453">
        <v>201809</v>
      </c>
      <c r="E4507" s="453" t="s">
        <v>1067</v>
      </c>
      <c r="F4507" s="453" t="s">
        <v>1329</v>
      </c>
      <c r="G4507" s="458" t="s">
        <v>925</v>
      </c>
      <c r="H4507" s="453">
        <v>120</v>
      </c>
      <c r="I4507" s="453">
        <v>12</v>
      </c>
    </row>
    <row r="4508" spans="1:9" ht="15" customHeight="1" x14ac:dyDescent="0.25">
      <c r="A4508" s="223"/>
      <c r="B4508" s="453">
        <v>5</v>
      </c>
      <c r="C4508" s="453">
        <v>201811</v>
      </c>
      <c r="D4508" s="453">
        <v>201809</v>
      </c>
      <c r="E4508" s="453" t="s">
        <v>1067</v>
      </c>
      <c r="F4508" s="453" t="s">
        <v>1329</v>
      </c>
      <c r="G4508" s="458" t="s">
        <v>925</v>
      </c>
      <c r="H4508" s="453">
        <v>121</v>
      </c>
      <c r="I4508" s="453">
        <v>80</v>
      </c>
    </row>
    <row r="4509" spans="1:9" ht="15" customHeight="1" x14ac:dyDescent="0.25">
      <c r="A4509" s="223"/>
      <c r="B4509" s="453">
        <v>5</v>
      </c>
      <c r="C4509" s="453">
        <v>201811</v>
      </c>
      <c r="D4509" s="453">
        <v>201809</v>
      </c>
      <c r="E4509" s="453" t="s">
        <v>1067</v>
      </c>
      <c r="F4509" s="453" t="s">
        <v>1331</v>
      </c>
      <c r="G4509" s="458" t="s">
        <v>939</v>
      </c>
      <c r="H4509" s="453">
        <v>120</v>
      </c>
      <c r="I4509" s="453">
        <v>12</v>
      </c>
    </row>
    <row r="4510" spans="1:9" ht="15" customHeight="1" x14ac:dyDescent="0.25">
      <c r="A4510" s="223"/>
      <c r="B4510" s="453">
        <v>5</v>
      </c>
      <c r="C4510" s="453">
        <v>201811</v>
      </c>
      <c r="D4510" s="453">
        <v>201809</v>
      </c>
      <c r="E4510" s="453" t="s">
        <v>1067</v>
      </c>
      <c r="F4510" s="453" t="s">
        <v>1331</v>
      </c>
      <c r="G4510" s="458" t="s">
        <v>939</v>
      </c>
      <c r="H4510" s="453">
        <v>121</v>
      </c>
      <c r="I4510" s="453">
        <v>94</v>
      </c>
    </row>
    <row r="4511" spans="1:9" ht="15" customHeight="1" x14ac:dyDescent="0.25">
      <c r="A4511" s="223"/>
      <c r="B4511" s="453">
        <v>8</v>
      </c>
      <c r="C4511" s="453">
        <v>201811</v>
      </c>
      <c r="D4511" s="453">
        <v>201809</v>
      </c>
      <c r="E4511" s="453" t="s">
        <v>1068</v>
      </c>
      <c r="F4511" s="456">
        <v>19</v>
      </c>
      <c r="G4511" s="458" t="s">
        <v>940</v>
      </c>
      <c r="H4511" s="453">
        <v>120</v>
      </c>
      <c r="I4511" s="453">
        <v>3</v>
      </c>
    </row>
    <row r="4512" spans="1:9" ht="15" customHeight="1" x14ac:dyDescent="0.25">
      <c r="A4512" s="223"/>
      <c r="B4512" s="453">
        <v>8</v>
      </c>
      <c r="C4512" s="453">
        <v>201811</v>
      </c>
      <c r="D4512" s="453">
        <v>201809</v>
      </c>
      <c r="E4512" s="453" t="s">
        <v>1068</v>
      </c>
      <c r="F4512" s="456">
        <v>19</v>
      </c>
      <c r="G4512" s="458" t="s">
        <v>940</v>
      </c>
      <c r="H4512" s="453">
        <v>121</v>
      </c>
      <c r="I4512" s="453">
        <v>24</v>
      </c>
    </row>
    <row r="4513" spans="1:9" ht="15" customHeight="1" x14ac:dyDescent="0.25">
      <c r="A4513" s="223"/>
      <c r="B4513" s="453">
        <v>8</v>
      </c>
      <c r="C4513" s="453">
        <v>201811</v>
      </c>
      <c r="D4513" s="453">
        <v>201809</v>
      </c>
      <c r="E4513" s="453" t="s">
        <v>1068</v>
      </c>
      <c r="F4513" s="456">
        <v>34</v>
      </c>
      <c r="G4513" s="458" t="s">
        <v>1024</v>
      </c>
      <c r="H4513" s="453">
        <v>120</v>
      </c>
      <c r="I4513" s="453">
        <v>3</v>
      </c>
    </row>
    <row r="4514" spans="1:9" ht="15" customHeight="1" x14ac:dyDescent="0.25">
      <c r="A4514" s="223"/>
      <c r="B4514" s="453">
        <v>8</v>
      </c>
      <c r="C4514" s="453">
        <v>201811</v>
      </c>
      <c r="D4514" s="453">
        <v>201809</v>
      </c>
      <c r="E4514" s="453" t="s">
        <v>1068</v>
      </c>
      <c r="F4514" s="453">
        <v>34</v>
      </c>
      <c r="G4514" s="458" t="s">
        <v>1024</v>
      </c>
      <c r="H4514" s="453">
        <v>121</v>
      </c>
      <c r="I4514" s="453">
        <v>20</v>
      </c>
    </row>
    <row r="4515" spans="1:9" ht="15" customHeight="1" x14ac:dyDescent="0.25">
      <c r="A4515" s="223"/>
      <c r="B4515" s="453">
        <v>8</v>
      </c>
      <c r="C4515" s="453">
        <v>201811</v>
      </c>
      <c r="D4515" s="453">
        <v>201809</v>
      </c>
      <c r="E4515" s="453" t="s">
        <v>1068</v>
      </c>
      <c r="F4515" s="453" t="s">
        <v>1309</v>
      </c>
      <c r="G4515" s="458" t="s">
        <v>1024</v>
      </c>
      <c r="H4515" s="453">
        <v>126</v>
      </c>
      <c r="I4515" s="453">
        <v>5</v>
      </c>
    </row>
    <row r="4516" spans="1:9" ht="15" customHeight="1" x14ac:dyDescent="0.25">
      <c r="A4516" s="223"/>
      <c r="B4516" s="453">
        <v>8</v>
      </c>
      <c r="C4516" s="453">
        <v>201811</v>
      </c>
      <c r="D4516" s="453">
        <v>201809</v>
      </c>
      <c r="E4516" s="453" t="s">
        <v>1068</v>
      </c>
      <c r="F4516" s="453">
        <v>45</v>
      </c>
      <c r="G4516" s="458" t="s">
        <v>920</v>
      </c>
      <c r="H4516" s="453">
        <v>120</v>
      </c>
      <c r="I4516" s="453">
        <v>5</v>
      </c>
    </row>
    <row r="4517" spans="1:9" ht="15" customHeight="1" x14ac:dyDescent="0.25">
      <c r="A4517" s="223"/>
      <c r="B4517" s="453">
        <v>8</v>
      </c>
      <c r="C4517" s="453">
        <v>201811</v>
      </c>
      <c r="D4517" s="453">
        <v>201809</v>
      </c>
      <c r="E4517" s="453" t="s">
        <v>1068</v>
      </c>
      <c r="F4517" s="453">
        <v>45</v>
      </c>
      <c r="G4517" s="458" t="s">
        <v>920</v>
      </c>
      <c r="H4517" s="453">
        <v>121</v>
      </c>
      <c r="I4517" s="453">
        <v>21</v>
      </c>
    </row>
    <row r="4518" spans="1:9" ht="15" customHeight="1" x14ac:dyDescent="0.25">
      <c r="A4518" s="223"/>
      <c r="B4518" s="453">
        <v>8</v>
      </c>
      <c r="C4518" s="453">
        <v>201811</v>
      </c>
      <c r="D4518" s="453">
        <v>201809</v>
      </c>
      <c r="E4518" s="453" t="s">
        <v>1068</v>
      </c>
      <c r="F4518" s="453" t="s">
        <v>1300</v>
      </c>
      <c r="G4518" s="458" t="s">
        <v>920</v>
      </c>
      <c r="H4518" s="453">
        <v>126</v>
      </c>
      <c r="I4518" s="453">
        <v>3</v>
      </c>
    </row>
    <row r="4519" spans="1:9" ht="15" customHeight="1" x14ac:dyDescent="0.25">
      <c r="A4519" s="223"/>
      <c r="B4519" s="453">
        <v>8</v>
      </c>
      <c r="C4519" s="453">
        <v>201811</v>
      </c>
      <c r="D4519" s="453">
        <v>201809</v>
      </c>
      <c r="E4519" s="453" t="s">
        <v>1068</v>
      </c>
      <c r="F4519" s="453" t="s">
        <v>1326</v>
      </c>
      <c r="G4519" s="458" t="s">
        <v>923</v>
      </c>
      <c r="H4519" s="453">
        <v>121</v>
      </c>
      <c r="I4519" s="453">
        <v>23</v>
      </c>
    </row>
    <row r="4520" spans="1:9" ht="15" customHeight="1" x14ac:dyDescent="0.25">
      <c r="A4520" s="223"/>
      <c r="B4520" s="453">
        <v>8</v>
      </c>
      <c r="C4520" s="453">
        <v>201811</v>
      </c>
      <c r="D4520" s="453">
        <v>201809</v>
      </c>
      <c r="E4520" s="453" t="s">
        <v>1068</v>
      </c>
      <c r="F4520" s="453">
        <v>69</v>
      </c>
      <c r="G4520" s="458" t="s">
        <v>937</v>
      </c>
      <c r="H4520" s="453">
        <v>120</v>
      </c>
      <c r="I4520" s="453">
        <v>31</v>
      </c>
    </row>
    <row r="4521" spans="1:9" ht="15" customHeight="1" x14ac:dyDescent="0.25">
      <c r="A4521" s="223"/>
      <c r="B4521" s="453">
        <v>8</v>
      </c>
      <c r="C4521" s="453">
        <v>201811</v>
      </c>
      <c r="D4521" s="453">
        <v>201809</v>
      </c>
      <c r="E4521" s="453" t="s">
        <v>1068</v>
      </c>
      <c r="F4521" s="456">
        <v>69</v>
      </c>
      <c r="G4521" s="458" t="s">
        <v>937</v>
      </c>
      <c r="H4521" s="453">
        <v>121</v>
      </c>
      <c r="I4521" s="453">
        <v>96</v>
      </c>
    </row>
    <row r="4522" spans="1:9" ht="15" customHeight="1" x14ac:dyDescent="0.25">
      <c r="A4522" s="223"/>
      <c r="B4522" s="453">
        <v>8</v>
      </c>
      <c r="C4522" s="453">
        <v>201811</v>
      </c>
      <c r="D4522" s="453">
        <v>201809</v>
      </c>
      <c r="E4522" s="453" t="s">
        <v>1068</v>
      </c>
      <c r="F4522" s="456" t="s">
        <v>1334</v>
      </c>
      <c r="G4522" s="458" t="s">
        <v>937</v>
      </c>
      <c r="H4522" s="453">
        <v>126</v>
      </c>
      <c r="I4522" s="453">
        <v>14</v>
      </c>
    </row>
    <row r="4523" spans="1:9" ht="15" customHeight="1" x14ac:dyDescent="0.25">
      <c r="A4523" s="223"/>
      <c r="B4523" s="453">
        <v>8</v>
      </c>
      <c r="C4523" s="453">
        <v>201811</v>
      </c>
      <c r="D4523" s="453">
        <v>201809</v>
      </c>
      <c r="E4523" s="453" t="s">
        <v>1068</v>
      </c>
      <c r="F4523" s="456" t="s">
        <v>1312</v>
      </c>
      <c r="G4523" s="458" t="s">
        <v>930</v>
      </c>
      <c r="H4523" s="453">
        <v>120</v>
      </c>
      <c r="I4523" s="453">
        <v>17</v>
      </c>
    </row>
    <row r="4524" spans="1:9" ht="15" customHeight="1" x14ac:dyDescent="0.25">
      <c r="A4524" s="223"/>
      <c r="B4524" s="453">
        <v>8</v>
      </c>
      <c r="C4524" s="453">
        <v>201811</v>
      </c>
      <c r="D4524" s="453">
        <v>201809</v>
      </c>
      <c r="E4524" s="453" t="s">
        <v>1068</v>
      </c>
      <c r="F4524" s="456" t="s">
        <v>1312</v>
      </c>
      <c r="G4524" s="458" t="s">
        <v>930</v>
      </c>
      <c r="H4524" s="453">
        <v>121</v>
      </c>
      <c r="I4524" s="453">
        <v>85</v>
      </c>
    </row>
    <row r="4525" spans="1:9" ht="15" customHeight="1" x14ac:dyDescent="0.25">
      <c r="A4525" s="223"/>
      <c r="B4525" s="453">
        <v>8</v>
      </c>
      <c r="C4525" s="453">
        <v>201811</v>
      </c>
      <c r="D4525" s="453">
        <v>201809</v>
      </c>
      <c r="E4525" s="453" t="s">
        <v>1068</v>
      </c>
      <c r="F4525" s="453" t="s">
        <v>1311</v>
      </c>
      <c r="G4525" s="458" t="s">
        <v>930</v>
      </c>
      <c r="H4525" s="453">
        <v>126</v>
      </c>
      <c r="I4525" s="453">
        <v>18</v>
      </c>
    </row>
    <row r="4526" spans="1:9" ht="15" customHeight="1" x14ac:dyDescent="0.25">
      <c r="A4526" s="223"/>
      <c r="B4526" s="453">
        <v>8</v>
      </c>
      <c r="C4526" s="453">
        <v>201811</v>
      </c>
      <c r="D4526" s="453">
        <v>201809</v>
      </c>
      <c r="E4526" s="453" t="s">
        <v>1068</v>
      </c>
      <c r="F4526" s="453" t="s">
        <v>1323</v>
      </c>
      <c r="G4526" s="458" t="s">
        <v>928</v>
      </c>
      <c r="H4526" s="453">
        <v>120</v>
      </c>
      <c r="I4526" s="453">
        <v>3</v>
      </c>
    </row>
    <row r="4527" spans="1:9" ht="15" customHeight="1" x14ac:dyDescent="0.25">
      <c r="A4527" s="223"/>
      <c r="B4527" s="453">
        <v>8</v>
      </c>
      <c r="C4527" s="453">
        <v>201811</v>
      </c>
      <c r="D4527" s="453">
        <v>201809</v>
      </c>
      <c r="E4527" s="453" t="s">
        <v>1068</v>
      </c>
      <c r="F4527" s="456" t="s">
        <v>1323</v>
      </c>
      <c r="G4527" s="458" t="s">
        <v>928</v>
      </c>
      <c r="H4527" s="453">
        <v>121</v>
      </c>
      <c r="I4527" s="453">
        <v>17</v>
      </c>
    </row>
    <row r="4528" spans="1:9" ht="15" customHeight="1" x14ac:dyDescent="0.25">
      <c r="A4528" s="223"/>
      <c r="B4528" s="453">
        <v>8</v>
      </c>
      <c r="C4528" s="453">
        <v>201811</v>
      </c>
      <c r="D4528" s="453">
        <v>201809</v>
      </c>
      <c r="E4528" s="453" t="s">
        <v>1068</v>
      </c>
      <c r="F4528" s="453" t="s">
        <v>1332</v>
      </c>
      <c r="G4528" s="458" t="s">
        <v>913</v>
      </c>
      <c r="H4528" s="453">
        <v>120</v>
      </c>
      <c r="I4528" s="453">
        <v>8</v>
      </c>
    </row>
    <row r="4529" spans="1:9" ht="15" customHeight="1" x14ac:dyDescent="0.25">
      <c r="A4529" s="223"/>
      <c r="B4529" s="453">
        <v>8</v>
      </c>
      <c r="C4529" s="453">
        <v>201811</v>
      </c>
      <c r="D4529" s="453">
        <v>201809</v>
      </c>
      <c r="E4529" s="453" t="s">
        <v>1068</v>
      </c>
      <c r="F4529" s="453" t="s">
        <v>1332</v>
      </c>
      <c r="G4529" s="458" t="s">
        <v>913</v>
      </c>
      <c r="H4529" s="453">
        <v>121</v>
      </c>
      <c r="I4529" s="453">
        <v>76</v>
      </c>
    </row>
    <row r="4530" spans="1:9" ht="15" customHeight="1" x14ac:dyDescent="0.25">
      <c r="A4530" s="223"/>
      <c r="B4530" s="453">
        <v>34</v>
      </c>
      <c r="C4530" s="453">
        <v>201811</v>
      </c>
      <c r="D4530" s="453">
        <v>201809</v>
      </c>
      <c r="E4530" s="453" t="s">
        <v>1069</v>
      </c>
      <c r="F4530" s="453">
        <v>33</v>
      </c>
      <c r="G4530" s="458" t="s">
        <v>1024</v>
      </c>
      <c r="H4530" s="453">
        <v>120</v>
      </c>
      <c r="I4530" s="453">
        <v>2</v>
      </c>
    </row>
    <row r="4531" spans="1:9" ht="15" customHeight="1" x14ac:dyDescent="0.25">
      <c r="A4531" s="223"/>
      <c r="B4531" s="453">
        <v>34</v>
      </c>
      <c r="C4531" s="453">
        <v>201811</v>
      </c>
      <c r="D4531" s="453">
        <v>201809</v>
      </c>
      <c r="E4531" s="453" t="s">
        <v>1069</v>
      </c>
      <c r="F4531" s="453">
        <v>33</v>
      </c>
      <c r="G4531" s="458" t="s">
        <v>1024</v>
      </c>
      <c r="H4531" s="453">
        <v>121</v>
      </c>
      <c r="I4531" s="453">
        <v>28</v>
      </c>
    </row>
    <row r="4532" spans="1:9" ht="15" customHeight="1" x14ac:dyDescent="0.25">
      <c r="A4532" s="223"/>
      <c r="B4532" s="453">
        <v>34</v>
      </c>
      <c r="C4532" s="453">
        <v>201811</v>
      </c>
      <c r="D4532" s="453">
        <v>201809</v>
      </c>
      <c r="E4532" s="453" t="s">
        <v>1069</v>
      </c>
      <c r="F4532" s="453" t="s">
        <v>1310</v>
      </c>
      <c r="G4532" s="458" t="s">
        <v>1024</v>
      </c>
      <c r="H4532" s="453">
        <v>126</v>
      </c>
      <c r="I4532" s="453">
        <v>3</v>
      </c>
    </row>
    <row r="4533" spans="1:9" ht="15" customHeight="1" x14ac:dyDescent="0.25">
      <c r="A4533" s="223"/>
      <c r="B4533" s="453">
        <v>34</v>
      </c>
      <c r="C4533" s="453">
        <v>201811</v>
      </c>
      <c r="D4533" s="453">
        <v>201809</v>
      </c>
      <c r="E4533" s="453" t="s">
        <v>1069</v>
      </c>
      <c r="F4533" s="453">
        <v>46</v>
      </c>
      <c r="G4533" s="458" t="s">
        <v>920</v>
      </c>
      <c r="H4533" s="453">
        <v>120</v>
      </c>
      <c r="I4533" s="453">
        <v>1</v>
      </c>
    </row>
    <row r="4534" spans="1:9" ht="15" customHeight="1" x14ac:dyDescent="0.25">
      <c r="A4534" s="223"/>
      <c r="B4534" s="453">
        <v>34</v>
      </c>
      <c r="C4534" s="453">
        <v>201811</v>
      </c>
      <c r="D4534" s="453">
        <v>201809</v>
      </c>
      <c r="E4534" s="453" t="s">
        <v>1069</v>
      </c>
      <c r="F4534" s="453">
        <v>46</v>
      </c>
      <c r="G4534" s="458" t="s">
        <v>920</v>
      </c>
      <c r="H4534" s="453">
        <v>121</v>
      </c>
      <c r="I4534" s="453">
        <v>29</v>
      </c>
    </row>
    <row r="4535" spans="1:9" ht="15" customHeight="1" x14ac:dyDescent="0.25">
      <c r="A4535" s="223"/>
      <c r="B4535" s="453">
        <v>34</v>
      </c>
      <c r="C4535" s="453">
        <v>201811</v>
      </c>
      <c r="D4535" s="453">
        <v>201809</v>
      </c>
      <c r="E4535" s="453" t="s">
        <v>1069</v>
      </c>
      <c r="F4535" s="453" t="s">
        <v>1303</v>
      </c>
      <c r="G4535" s="458" t="s">
        <v>920</v>
      </c>
      <c r="H4535" s="453">
        <v>126</v>
      </c>
      <c r="I4535" s="453">
        <v>3</v>
      </c>
    </row>
    <row r="4536" spans="1:9" ht="15" customHeight="1" x14ac:dyDescent="0.25">
      <c r="A4536" s="223"/>
      <c r="B4536" s="453">
        <v>34</v>
      </c>
      <c r="C4536" s="453">
        <v>201811</v>
      </c>
      <c r="D4536" s="453">
        <v>201809</v>
      </c>
      <c r="E4536" s="453" t="s">
        <v>1069</v>
      </c>
      <c r="F4536" s="453" t="s">
        <v>1314</v>
      </c>
      <c r="G4536" s="458" t="s">
        <v>930</v>
      </c>
      <c r="H4536" s="453">
        <v>120</v>
      </c>
      <c r="I4536" s="453">
        <v>7</v>
      </c>
    </row>
    <row r="4537" spans="1:9" ht="15" customHeight="1" x14ac:dyDescent="0.25">
      <c r="A4537" s="223"/>
      <c r="B4537" s="453">
        <v>34</v>
      </c>
      <c r="C4537" s="453">
        <v>201811</v>
      </c>
      <c r="D4537" s="453">
        <v>201809</v>
      </c>
      <c r="E4537" s="453" t="s">
        <v>1069</v>
      </c>
      <c r="F4537" s="453" t="s">
        <v>1314</v>
      </c>
      <c r="G4537" s="458" t="s">
        <v>930</v>
      </c>
      <c r="H4537" s="453">
        <v>121</v>
      </c>
      <c r="I4537" s="453">
        <v>43</v>
      </c>
    </row>
    <row r="4538" spans="1:9" ht="15" customHeight="1" x14ac:dyDescent="0.25">
      <c r="A4538" s="223"/>
      <c r="B4538" s="453">
        <v>34</v>
      </c>
      <c r="C4538" s="453">
        <v>201811</v>
      </c>
      <c r="D4538" s="453">
        <v>201809</v>
      </c>
      <c r="E4538" s="453" t="s">
        <v>1069</v>
      </c>
      <c r="F4538" s="453" t="s">
        <v>1313</v>
      </c>
      <c r="G4538" s="458" t="s">
        <v>930</v>
      </c>
      <c r="H4538" s="453">
        <v>126</v>
      </c>
      <c r="I4538" s="453">
        <v>7</v>
      </c>
    </row>
    <row r="4539" spans="1:9" ht="15" customHeight="1" x14ac:dyDescent="0.25">
      <c r="A4539" s="223"/>
      <c r="B4539" s="453">
        <v>34</v>
      </c>
      <c r="C4539" s="453">
        <v>201811</v>
      </c>
      <c r="D4539" s="453">
        <v>201809</v>
      </c>
      <c r="E4539" s="453" t="s">
        <v>1069</v>
      </c>
      <c r="F4539" s="453" t="s">
        <v>1324</v>
      </c>
      <c r="G4539" s="458" t="s">
        <v>928</v>
      </c>
      <c r="H4539" s="453">
        <v>120</v>
      </c>
      <c r="I4539" s="453">
        <v>2</v>
      </c>
    </row>
    <row r="4540" spans="1:9" ht="15" customHeight="1" x14ac:dyDescent="0.25">
      <c r="A4540" s="223"/>
      <c r="B4540" s="453">
        <v>34</v>
      </c>
      <c r="C4540" s="453">
        <v>201811</v>
      </c>
      <c r="D4540" s="453">
        <v>201809</v>
      </c>
      <c r="E4540" s="453" t="s">
        <v>1069</v>
      </c>
      <c r="F4540" s="453" t="s">
        <v>1324</v>
      </c>
      <c r="G4540" s="458" t="s">
        <v>928</v>
      </c>
      <c r="H4540" s="453">
        <v>121</v>
      </c>
      <c r="I4540" s="453">
        <v>17</v>
      </c>
    </row>
    <row r="4541" spans="1:9" ht="15" customHeight="1" x14ac:dyDescent="0.25">
      <c r="A4541" s="223"/>
      <c r="B4541" s="453">
        <v>34</v>
      </c>
      <c r="C4541" s="453">
        <v>201811</v>
      </c>
      <c r="D4541" s="453">
        <v>201809</v>
      </c>
      <c r="E4541" s="453" t="s">
        <v>1069</v>
      </c>
      <c r="F4541" s="453" t="s">
        <v>1306</v>
      </c>
      <c r="G4541" s="458" t="s">
        <v>941</v>
      </c>
      <c r="H4541" s="453">
        <v>120</v>
      </c>
      <c r="I4541" s="453">
        <v>27</v>
      </c>
    </row>
    <row r="4542" spans="1:9" ht="15" customHeight="1" x14ac:dyDescent="0.25">
      <c r="A4542" s="223"/>
      <c r="B4542" s="453">
        <v>34</v>
      </c>
      <c r="C4542" s="453">
        <v>201811</v>
      </c>
      <c r="D4542" s="453">
        <v>201809</v>
      </c>
      <c r="E4542" s="453" t="s">
        <v>1069</v>
      </c>
      <c r="F4542" s="453" t="s">
        <v>1306</v>
      </c>
      <c r="G4542" s="458" t="s">
        <v>941</v>
      </c>
      <c r="H4542" s="453">
        <v>121</v>
      </c>
      <c r="I4542" s="453">
        <v>120</v>
      </c>
    </row>
    <row r="4543" spans="1:9" ht="15" customHeight="1" x14ac:dyDescent="0.25">
      <c r="A4543" s="223"/>
      <c r="B4543" s="453">
        <v>34</v>
      </c>
      <c r="C4543" s="453">
        <v>201811</v>
      </c>
      <c r="D4543" s="453">
        <v>201809</v>
      </c>
      <c r="E4543" s="453" t="s">
        <v>1069</v>
      </c>
      <c r="F4543" s="453" t="s">
        <v>1305</v>
      </c>
      <c r="G4543" s="458" t="s">
        <v>941</v>
      </c>
      <c r="H4543" s="453">
        <v>126</v>
      </c>
      <c r="I4543" s="453">
        <v>7</v>
      </c>
    </row>
    <row r="4544" spans="1:9" ht="15" customHeight="1" x14ac:dyDescent="0.25">
      <c r="A4544" s="223"/>
      <c r="B4544" s="453">
        <v>34</v>
      </c>
      <c r="C4544" s="453">
        <v>201811</v>
      </c>
      <c r="D4544" s="453">
        <v>201809</v>
      </c>
      <c r="E4544" s="453" t="s">
        <v>1069</v>
      </c>
      <c r="F4544" s="453" t="s">
        <v>1320</v>
      </c>
      <c r="G4544" s="458" t="s">
        <v>1003</v>
      </c>
      <c r="H4544" s="453">
        <v>120</v>
      </c>
      <c r="I4544" s="453">
        <v>4</v>
      </c>
    </row>
    <row r="4545" spans="1:9" ht="15" customHeight="1" x14ac:dyDescent="0.25">
      <c r="A4545" s="223"/>
      <c r="B4545" s="453">
        <v>34</v>
      </c>
      <c r="C4545" s="453">
        <v>201811</v>
      </c>
      <c r="D4545" s="453">
        <v>201809</v>
      </c>
      <c r="E4545" s="453" t="s">
        <v>1069</v>
      </c>
      <c r="F4545" s="453" t="s">
        <v>1320</v>
      </c>
      <c r="G4545" s="458" t="s">
        <v>1003</v>
      </c>
      <c r="H4545" s="453">
        <v>121</v>
      </c>
      <c r="I4545" s="453">
        <v>40</v>
      </c>
    </row>
    <row r="4546" spans="1:9" ht="15" customHeight="1" x14ac:dyDescent="0.25">
      <c r="A4546" s="223"/>
      <c r="B4546" s="453">
        <v>34</v>
      </c>
      <c r="C4546" s="453">
        <v>201811</v>
      </c>
      <c r="D4546" s="453">
        <v>201809</v>
      </c>
      <c r="E4546" s="453" t="s">
        <v>1069</v>
      </c>
      <c r="F4546" s="453" t="s">
        <v>1319</v>
      </c>
      <c r="G4546" s="458" t="s">
        <v>1003</v>
      </c>
      <c r="H4546" s="453">
        <v>126</v>
      </c>
      <c r="I4546" s="453">
        <v>8</v>
      </c>
    </row>
    <row r="4547" spans="1:9" ht="15" customHeight="1" x14ac:dyDescent="0.25">
      <c r="A4547" s="223"/>
      <c r="B4547" s="453">
        <v>36</v>
      </c>
      <c r="C4547" s="453">
        <v>201811</v>
      </c>
      <c r="D4547" s="453">
        <v>201809</v>
      </c>
      <c r="E4547" s="453" t="s">
        <v>1070</v>
      </c>
      <c r="F4547" s="453" t="s">
        <v>1336</v>
      </c>
      <c r="G4547" s="458" t="s">
        <v>937</v>
      </c>
      <c r="H4547" s="453">
        <v>120</v>
      </c>
      <c r="I4547" s="453">
        <v>10</v>
      </c>
    </row>
    <row r="4548" spans="1:9" ht="15" customHeight="1" x14ac:dyDescent="0.25">
      <c r="A4548" s="223"/>
      <c r="B4548" s="453">
        <v>36</v>
      </c>
      <c r="C4548" s="453">
        <v>201811</v>
      </c>
      <c r="D4548" s="453">
        <v>201809</v>
      </c>
      <c r="E4548" s="453" t="s">
        <v>1070</v>
      </c>
      <c r="F4548" s="456" t="s">
        <v>1336</v>
      </c>
      <c r="G4548" s="458" t="s">
        <v>937</v>
      </c>
      <c r="H4548" s="453">
        <v>121</v>
      </c>
      <c r="I4548" s="453">
        <v>56</v>
      </c>
    </row>
    <row r="4549" spans="1:9" ht="15" customHeight="1" x14ac:dyDescent="0.25">
      <c r="A4549" s="223"/>
      <c r="B4549" s="453">
        <v>36</v>
      </c>
      <c r="C4549" s="453">
        <v>201811</v>
      </c>
      <c r="D4549" s="453">
        <v>201809</v>
      </c>
      <c r="E4549" s="453" t="s">
        <v>1070</v>
      </c>
      <c r="F4549" s="453" t="s">
        <v>1318</v>
      </c>
      <c r="G4549" s="458" t="s">
        <v>1003</v>
      </c>
      <c r="H4549" s="453">
        <v>120</v>
      </c>
      <c r="I4549" s="453">
        <v>7</v>
      </c>
    </row>
    <row r="4550" spans="1:9" ht="15" customHeight="1" x14ac:dyDescent="0.25">
      <c r="A4550" s="223"/>
      <c r="B4550" s="453">
        <v>36</v>
      </c>
      <c r="C4550" s="453">
        <v>201811</v>
      </c>
      <c r="D4550" s="453">
        <v>201809</v>
      </c>
      <c r="E4550" s="453" t="s">
        <v>1070</v>
      </c>
      <c r="F4550" s="453" t="s">
        <v>1318</v>
      </c>
      <c r="G4550" s="458" t="s">
        <v>1003</v>
      </c>
      <c r="H4550" s="453">
        <v>121</v>
      </c>
      <c r="I4550" s="453">
        <v>43</v>
      </c>
    </row>
    <row r="4551" spans="1:9" ht="15" customHeight="1" x14ac:dyDescent="0.25">
      <c r="A4551" s="223"/>
      <c r="B4551" s="453">
        <v>36</v>
      </c>
      <c r="C4551" s="453">
        <v>201811</v>
      </c>
      <c r="D4551" s="453">
        <v>201809</v>
      </c>
      <c r="E4551" s="453" t="s">
        <v>1070</v>
      </c>
      <c r="F4551" s="453" t="s">
        <v>1317</v>
      </c>
      <c r="G4551" s="458" t="s">
        <v>1003</v>
      </c>
      <c r="H4551" s="453">
        <v>126</v>
      </c>
      <c r="I4551" s="453">
        <v>8</v>
      </c>
    </row>
    <row r="4552" spans="1:9" ht="15" customHeight="1" x14ac:dyDescent="0.25">
      <c r="A4552" s="223"/>
      <c r="B4552" s="453">
        <v>36</v>
      </c>
      <c r="C4552" s="453">
        <v>201811</v>
      </c>
      <c r="D4552" s="453">
        <v>201809</v>
      </c>
      <c r="E4552" s="453" t="s">
        <v>1070</v>
      </c>
      <c r="F4552" s="453" t="s">
        <v>1330</v>
      </c>
      <c r="G4552" s="458" t="s">
        <v>939</v>
      </c>
      <c r="H4552" s="453">
        <v>120</v>
      </c>
      <c r="I4552" s="453">
        <v>9</v>
      </c>
    </row>
    <row r="4553" spans="1:9" ht="15" customHeight="1" x14ac:dyDescent="0.25">
      <c r="A4553" s="223"/>
      <c r="B4553" s="453">
        <v>36</v>
      </c>
      <c r="C4553" s="453">
        <v>201811</v>
      </c>
      <c r="D4553" s="453">
        <v>201809</v>
      </c>
      <c r="E4553" s="453" t="s">
        <v>1070</v>
      </c>
      <c r="F4553" s="453" t="s">
        <v>1330</v>
      </c>
      <c r="G4553" s="458" t="s">
        <v>939</v>
      </c>
      <c r="H4553" s="453">
        <v>121</v>
      </c>
      <c r="I4553" s="453">
        <v>73</v>
      </c>
    </row>
    <row r="4554" spans="1:9" ht="15" customHeight="1" x14ac:dyDescent="0.25">
      <c r="A4554" s="450"/>
      <c r="B4554" s="558">
        <v>4</v>
      </c>
      <c r="C4554" s="558">
        <v>201810</v>
      </c>
      <c r="D4554" s="558">
        <v>201809</v>
      </c>
      <c r="E4554" s="454" t="s">
        <v>1066</v>
      </c>
      <c r="F4554" s="558">
        <v>47</v>
      </c>
      <c r="G4554" s="558" t="s">
        <v>920</v>
      </c>
      <c r="H4554" s="558">
        <v>120</v>
      </c>
      <c r="I4554" s="558">
        <v>14</v>
      </c>
    </row>
    <row r="4555" spans="1:9" ht="15" customHeight="1" x14ac:dyDescent="0.25">
      <c r="A4555" s="450"/>
      <c r="B4555" s="558">
        <v>4</v>
      </c>
      <c r="C4555" s="558">
        <v>201810</v>
      </c>
      <c r="D4555" s="558">
        <v>201809</v>
      </c>
      <c r="E4555" s="454" t="s">
        <v>1066</v>
      </c>
      <c r="F4555" s="454">
        <v>47</v>
      </c>
      <c r="G4555" s="558" t="s">
        <v>920</v>
      </c>
      <c r="H4555" s="558">
        <v>121</v>
      </c>
      <c r="I4555" s="558">
        <v>38</v>
      </c>
    </row>
    <row r="4556" spans="1:9" ht="15" customHeight="1" x14ac:dyDescent="0.25">
      <c r="A4556" s="450"/>
      <c r="B4556" s="558">
        <v>4</v>
      </c>
      <c r="C4556" s="558">
        <v>201810</v>
      </c>
      <c r="D4556" s="558">
        <v>201809</v>
      </c>
      <c r="E4556" s="454" t="s">
        <v>1066</v>
      </c>
      <c r="F4556" s="454" t="s">
        <v>1304</v>
      </c>
      <c r="G4556" s="558" t="s">
        <v>920</v>
      </c>
      <c r="H4556" s="558">
        <v>126</v>
      </c>
      <c r="I4556" s="558">
        <v>-11</v>
      </c>
    </row>
    <row r="4557" spans="1:9" ht="15" customHeight="1" x14ac:dyDescent="0.25">
      <c r="A4557" s="450"/>
      <c r="B4557" s="558">
        <v>4</v>
      </c>
      <c r="C4557" s="558">
        <v>201810</v>
      </c>
      <c r="D4557" s="558">
        <v>201809</v>
      </c>
      <c r="E4557" s="454" t="s">
        <v>1066</v>
      </c>
      <c r="F4557" s="454" t="s">
        <v>1327</v>
      </c>
      <c r="G4557" s="558" t="s">
        <v>923</v>
      </c>
      <c r="H4557" s="558">
        <v>120</v>
      </c>
      <c r="I4557" s="558">
        <v>3</v>
      </c>
    </row>
    <row r="4558" spans="1:9" ht="15" customHeight="1" x14ac:dyDescent="0.25">
      <c r="A4558" s="450"/>
      <c r="B4558" s="558">
        <v>4</v>
      </c>
      <c r="C4558" s="558">
        <v>201810</v>
      </c>
      <c r="D4558" s="558">
        <v>201809</v>
      </c>
      <c r="E4558" s="454" t="s">
        <v>1066</v>
      </c>
      <c r="F4558" s="454" t="s">
        <v>1327</v>
      </c>
      <c r="G4558" s="558" t="s">
        <v>923</v>
      </c>
      <c r="H4558" s="558">
        <v>121</v>
      </c>
      <c r="I4558" s="558">
        <v>11</v>
      </c>
    </row>
    <row r="4559" spans="1:9" ht="15" customHeight="1" x14ac:dyDescent="0.25">
      <c r="A4559" s="450"/>
      <c r="B4559" s="558">
        <v>4</v>
      </c>
      <c r="C4559" s="558">
        <v>201810</v>
      </c>
      <c r="D4559" s="558">
        <v>201809</v>
      </c>
      <c r="E4559" s="454" t="s">
        <v>1066</v>
      </c>
      <c r="F4559" s="454">
        <v>86</v>
      </c>
      <c r="G4559" s="558" t="s">
        <v>935</v>
      </c>
      <c r="H4559" s="558">
        <v>120</v>
      </c>
      <c r="I4559" s="558">
        <v>2</v>
      </c>
    </row>
    <row r="4560" spans="1:9" ht="15" customHeight="1" x14ac:dyDescent="0.25">
      <c r="A4560" s="450"/>
      <c r="B4560" s="558">
        <v>4</v>
      </c>
      <c r="C4560" s="558">
        <v>201810</v>
      </c>
      <c r="D4560" s="558">
        <v>201809</v>
      </c>
      <c r="E4560" s="454" t="s">
        <v>1066</v>
      </c>
      <c r="F4560" s="454">
        <v>86</v>
      </c>
      <c r="G4560" s="558" t="s">
        <v>935</v>
      </c>
      <c r="H4560" s="558">
        <v>121</v>
      </c>
      <c r="I4560" s="558">
        <v>15</v>
      </c>
    </row>
    <row r="4561" spans="1:9" ht="15" customHeight="1" x14ac:dyDescent="0.25">
      <c r="A4561" s="450"/>
      <c r="B4561" s="558">
        <v>4</v>
      </c>
      <c r="C4561" s="558">
        <v>201810</v>
      </c>
      <c r="D4561" s="558">
        <v>201809</v>
      </c>
      <c r="E4561" s="454" t="s">
        <v>1066</v>
      </c>
      <c r="F4561" s="454" t="s">
        <v>1308</v>
      </c>
      <c r="G4561" s="558" t="s">
        <v>941</v>
      </c>
      <c r="H4561" s="558">
        <v>120</v>
      </c>
      <c r="I4561" s="558">
        <v>21</v>
      </c>
    </row>
    <row r="4562" spans="1:9" ht="15" customHeight="1" x14ac:dyDescent="0.25">
      <c r="A4562" s="450"/>
      <c r="B4562" s="558">
        <v>4</v>
      </c>
      <c r="C4562" s="558">
        <v>201810</v>
      </c>
      <c r="D4562" s="558">
        <v>201809</v>
      </c>
      <c r="E4562" s="454" t="s">
        <v>1066</v>
      </c>
      <c r="F4562" s="454" t="s">
        <v>1308</v>
      </c>
      <c r="G4562" s="558" t="s">
        <v>941</v>
      </c>
      <c r="H4562" s="558">
        <v>121</v>
      </c>
      <c r="I4562" s="558">
        <v>22</v>
      </c>
    </row>
    <row r="4563" spans="1:9" ht="15" customHeight="1" x14ac:dyDescent="0.25">
      <c r="A4563" s="450"/>
      <c r="B4563" s="558">
        <v>4</v>
      </c>
      <c r="C4563" s="558">
        <v>201810</v>
      </c>
      <c r="D4563" s="558">
        <v>201809</v>
      </c>
      <c r="E4563" s="454" t="s">
        <v>1066</v>
      </c>
      <c r="F4563" s="454" t="s">
        <v>1307</v>
      </c>
      <c r="G4563" s="558" t="s">
        <v>941</v>
      </c>
      <c r="H4563" s="558">
        <v>126</v>
      </c>
      <c r="I4563" s="558">
        <v>-11</v>
      </c>
    </row>
    <row r="4564" spans="1:9" ht="15" customHeight="1" x14ac:dyDescent="0.25">
      <c r="A4564" s="450"/>
      <c r="B4564" s="558">
        <v>4</v>
      </c>
      <c r="C4564" s="558">
        <v>201810</v>
      </c>
      <c r="D4564" s="558">
        <v>201809</v>
      </c>
      <c r="E4564" s="454" t="s">
        <v>1066</v>
      </c>
      <c r="F4564" s="454" t="s">
        <v>1328</v>
      </c>
      <c r="G4564" s="558" t="s">
        <v>925</v>
      </c>
      <c r="H4564" s="558">
        <v>120</v>
      </c>
      <c r="I4564" s="558">
        <v>2</v>
      </c>
    </row>
    <row r="4565" spans="1:9" ht="15" customHeight="1" x14ac:dyDescent="0.25">
      <c r="A4565" s="450"/>
      <c r="B4565" s="558">
        <v>4</v>
      </c>
      <c r="C4565" s="558">
        <v>201810</v>
      </c>
      <c r="D4565" s="558">
        <v>201809</v>
      </c>
      <c r="E4565" s="454" t="s">
        <v>1066</v>
      </c>
      <c r="F4565" s="558" t="s">
        <v>1328</v>
      </c>
      <c r="G4565" s="558" t="s">
        <v>925</v>
      </c>
      <c r="H4565" s="558">
        <v>121</v>
      </c>
      <c r="I4565" s="558">
        <v>29</v>
      </c>
    </row>
    <row r="4566" spans="1:9" ht="15" customHeight="1" x14ac:dyDescent="0.25">
      <c r="A4566" s="450"/>
      <c r="B4566" s="558">
        <v>4</v>
      </c>
      <c r="C4566" s="558">
        <v>201810</v>
      </c>
      <c r="D4566" s="558">
        <v>201809</v>
      </c>
      <c r="E4566" s="454" t="s">
        <v>1066</v>
      </c>
      <c r="F4566" s="558" t="s">
        <v>1322</v>
      </c>
      <c r="G4566" s="558" t="s">
        <v>1003</v>
      </c>
      <c r="H4566" s="558">
        <v>121</v>
      </c>
      <c r="I4566" s="558">
        <v>16</v>
      </c>
    </row>
    <row r="4567" spans="1:9" ht="15" customHeight="1" x14ac:dyDescent="0.25">
      <c r="A4567" s="450"/>
      <c r="B4567" s="558">
        <v>4</v>
      </c>
      <c r="C4567" s="558">
        <v>201810</v>
      </c>
      <c r="D4567" s="558">
        <v>201809</v>
      </c>
      <c r="E4567" s="454" t="s">
        <v>1066</v>
      </c>
      <c r="F4567" s="454" t="s">
        <v>1321</v>
      </c>
      <c r="G4567" s="558" t="s">
        <v>1003</v>
      </c>
      <c r="H4567" s="558">
        <v>126</v>
      </c>
      <c r="I4567" s="558">
        <v>-2</v>
      </c>
    </row>
    <row r="4568" spans="1:9" ht="15" customHeight="1" x14ac:dyDescent="0.25">
      <c r="A4568" s="450"/>
      <c r="B4568" s="558">
        <v>4</v>
      </c>
      <c r="C4568" s="558">
        <v>201810</v>
      </c>
      <c r="D4568" s="558">
        <v>201809</v>
      </c>
      <c r="E4568" s="454" t="s">
        <v>1066</v>
      </c>
      <c r="F4568" s="454" t="s">
        <v>1333</v>
      </c>
      <c r="G4568" s="558" t="s">
        <v>913</v>
      </c>
      <c r="H4568" s="558">
        <v>120</v>
      </c>
      <c r="I4568" s="558">
        <v>9</v>
      </c>
    </row>
    <row r="4569" spans="1:9" ht="15" customHeight="1" x14ac:dyDescent="0.25">
      <c r="A4569" s="450"/>
      <c r="B4569" s="558">
        <v>4</v>
      </c>
      <c r="C4569" s="558">
        <v>201810</v>
      </c>
      <c r="D4569" s="558">
        <v>201809</v>
      </c>
      <c r="E4569" s="454" t="s">
        <v>1066</v>
      </c>
      <c r="F4569" s="454" t="s">
        <v>1333</v>
      </c>
      <c r="G4569" s="558" t="s">
        <v>913</v>
      </c>
      <c r="H4569" s="558">
        <v>121</v>
      </c>
      <c r="I4569" s="558">
        <v>42</v>
      </c>
    </row>
    <row r="4570" spans="1:9" ht="15" customHeight="1" x14ac:dyDescent="0.25">
      <c r="A4570" s="450"/>
      <c r="B4570" s="558">
        <v>5</v>
      </c>
      <c r="C4570" s="558">
        <v>201810</v>
      </c>
      <c r="D4570" s="558">
        <v>201809</v>
      </c>
      <c r="E4570" s="454" t="s">
        <v>1067</v>
      </c>
      <c r="F4570" s="558">
        <v>18</v>
      </c>
      <c r="G4570" s="558" t="s">
        <v>940</v>
      </c>
      <c r="H4570" s="558">
        <v>120</v>
      </c>
      <c r="I4570" s="558">
        <v>4</v>
      </c>
    </row>
    <row r="4571" spans="1:9" ht="15" customHeight="1" x14ac:dyDescent="0.25">
      <c r="A4571" s="450"/>
      <c r="B4571" s="558">
        <v>5</v>
      </c>
      <c r="C4571" s="558">
        <v>201810</v>
      </c>
      <c r="D4571" s="558">
        <v>201809</v>
      </c>
      <c r="E4571" s="454" t="s">
        <v>1067</v>
      </c>
      <c r="F4571" s="558">
        <v>18</v>
      </c>
      <c r="G4571" s="558" t="s">
        <v>940</v>
      </c>
      <c r="H4571" s="558">
        <v>121</v>
      </c>
      <c r="I4571" s="558">
        <v>5</v>
      </c>
    </row>
    <row r="4572" spans="1:9" ht="15" customHeight="1" x14ac:dyDescent="0.25">
      <c r="A4572" s="450"/>
      <c r="B4572" s="558">
        <v>5</v>
      </c>
      <c r="C4572" s="558">
        <v>201810</v>
      </c>
      <c r="D4572" s="558">
        <v>201809</v>
      </c>
      <c r="E4572" s="454" t="s">
        <v>1067</v>
      </c>
      <c r="F4572" s="454" t="s">
        <v>1315</v>
      </c>
      <c r="G4572" s="558" t="s">
        <v>930</v>
      </c>
      <c r="H4572" s="558">
        <v>126</v>
      </c>
      <c r="I4572" s="558">
        <v>-23</v>
      </c>
    </row>
    <row r="4573" spans="1:9" ht="15" customHeight="1" x14ac:dyDescent="0.25">
      <c r="A4573" s="450"/>
      <c r="B4573" s="558">
        <v>5</v>
      </c>
      <c r="C4573" s="558">
        <v>201810</v>
      </c>
      <c r="D4573" s="558">
        <v>201809</v>
      </c>
      <c r="E4573" s="454" t="s">
        <v>1067</v>
      </c>
      <c r="F4573" s="454" t="s">
        <v>1316</v>
      </c>
      <c r="G4573" s="558" t="s">
        <v>930</v>
      </c>
      <c r="H4573" s="558">
        <v>120</v>
      </c>
      <c r="I4573" s="558">
        <v>13</v>
      </c>
    </row>
    <row r="4574" spans="1:9" ht="15" customHeight="1" x14ac:dyDescent="0.25">
      <c r="A4574" s="450"/>
      <c r="B4574" s="558">
        <v>5</v>
      </c>
      <c r="C4574" s="558">
        <v>201810</v>
      </c>
      <c r="D4574" s="558">
        <v>201809</v>
      </c>
      <c r="E4574" s="454" t="s">
        <v>1067</v>
      </c>
      <c r="F4574" s="454" t="s">
        <v>1316</v>
      </c>
      <c r="G4574" s="558" t="s">
        <v>930</v>
      </c>
      <c r="H4574" s="558">
        <v>121</v>
      </c>
      <c r="I4574" s="558">
        <v>85</v>
      </c>
    </row>
    <row r="4575" spans="1:9" ht="15" customHeight="1" x14ac:dyDescent="0.25">
      <c r="A4575" s="450"/>
      <c r="B4575" s="558">
        <v>5</v>
      </c>
      <c r="C4575" s="558">
        <v>201810</v>
      </c>
      <c r="D4575" s="558">
        <v>201809</v>
      </c>
      <c r="E4575" s="454" t="s">
        <v>1067</v>
      </c>
      <c r="F4575" s="454">
        <v>85</v>
      </c>
      <c r="G4575" s="558" t="s">
        <v>935</v>
      </c>
      <c r="H4575" s="558">
        <v>120</v>
      </c>
      <c r="I4575" s="558">
        <v>1</v>
      </c>
    </row>
    <row r="4576" spans="1:9" ht="15" customHeight="1" x14ac:dyDescent="0.25">
      <c r="A4576" s="450"/>
      <c r="B4576" s="558">
        <v>5</v>
      </c>
      <c r="C4576" s="558">
        <v>201810</v>
      </c>
      <c r="D4576" s="558">
        <v>201809</v>
      </c>
      <c r="E4576" s="454" t="s">
        <v>1067</v>
      </c>
      <c r="F4576" s="454">
        <v>85</v>
      </c>
      <c r="G4576" s="558" t="s">
        <v>935</v>
      </c>
      <c r="H4576" s="558">
        <v>121</v>
      </c>
      <c r="I4576" s="558">
        <v>33</v>
      </c>
    </row>
    <row r="4577" spans="1:9" ht="15" customHeight="1" x14ac:dyDescent="0.2">
      <c r="A4577" s="460"/>
      <c r="B4577" s="558">
        <v>5</v>
      </c>
      <c r="C4577" s="558">
        <v>201810</v>
      </c>
      <c r="D4577" s="558">
        <v>201809</v>
      </c>
      <c r="E4577" s="454" t="s">
        <v>1067</v>
      </c>
      <c r="F4577" s="454" t="s">
        <v>1325</v>
      </c>
      <c r="G4577" s="558" t="s">
        <v>928</v>
      </c>
      <c r="H4577" s="558">
        <v>120</v>
      </c>
      <c r="I4577" s="558">
        <v>-1</v>
      </c>
    </row>
    <row r="4578" spans="1:9" ht="15" customHeight="1" x14ac:dyDescent="0.2">
      <c r="A4578" s="460"/>
      <c r="B4578" s="558">
        <v>5</v>
      </c>
      <c r="C4578" s="558">
        <v>201810</v>
      </c>
      <c r="D4578" s="558">
        <v>201809</v>
      </c>
      <c r="E4578" s="454" t="s">
        <v>1067</v>
      </c>
      <c r="F4578" s="454" t="s">
        <v>1325</v>
      </c>
      <c r="G4578" s="558" t="s">
        <v>928</v>
      </c>
      <c r="H4578" s="558">
        <v>121</v>
      </c>
      <c r="I4578" s="558">
        <v>15</v>
      </c>
    </row>
    <row r="4579" spans="1:9" ht="15" customHeight="1" x14ac:dyDescent="0.2">
      <c r="A4579" s="460"/>
      <c r="B4579" s="558">
        <v>5</v>
      </c>
      <c r="C4579" s="558">
        <v>201810</v>
      </c>
      <c r="D4579" s="558">
        <v>201809</v>
      </c>
      <c r="E4579" s="454" t="s">
        <v>1067</v>
      </c>
      <c r="F4579" s="558" t="s">
        <v>1329</v>
      </c>
      <c r="G4579" s="558" t="s">
        <v>925</v>
      </c>
      <c r="H4579" s="558">
        <v>120</v>
      </c>
      <c r="I4579" s="558">
        <v>1</v>
      </c>
    </row>
    <row r="4580" spans="1:9" ht="15" customHeight="1" x14ac:dyDescent="0.2">
      <c r="A4580" s="223"/>
      <c r="B4580" s="558">
        <v>5</v>
      </c>
      <c r="C4580" s="558">
        <v>201810</v>
      </c>
      <c r="D4580" s="558">
        <v>201809</v>
      </c>
      <c r="E4580" s="454" t="s">
        <v>1067</v>
      </c>
      <c r="F4580" s="558" t="s">
        <v>1329</v>
      </c>
      <c r="G4580" s="558" t="s">
        <v>925</v>
      </c>
      <c r="H4580" s="558">
        <v>121</v>
      </c>
      <c r="I4580" s="558">
        <v>31</v>
      </c>
    </row>
    <row r="4581" spans="1:9" ht="15" customHeight="1" x14ac:dyDescent="0.2">
      <c r="A4581" s="223"/>
      <c r="B4581" s="558">
        <v>5</v>
      </c>
      <c r="C4581" s="558">
        <v>201810</v>
      </c>
      <c r="D4581" s="558">
        <v>201809</v>
      </c>
      <c r="E4581" s="454" t="s">
        <v>1067</v>
      </c>
      <c r="F4581" s="558" t="s">
        <v>1331</v>
      </c>
      <c r="G4581" s="558" t="s">
        <v>939</v>
      </c>
      <c r="H4581" s="558">
        <v>120</v>
      </c>
      <c r="I4581" s="558">
        <v>3</v>
      </c>
    </row>
    <row r="4582" spans="1:9" ht="15" customHeight="1" x14ac:dyDescent="0.2">
      <c r="A4582" s="223"/>
      <c r="B4582" s="558">
        <v>5</v>
      </c>
      <c r="C4582" s="558">
        <v>201810</v>
      </c>
      <c r="D4582" s="558">
        <v>201809</v>
      </c>
      <c r="E4582" s="454" t="s">
        <v>1067</v>
      </c>
      <c r="F4582" s="558" t="s">
        <v>1331</v>
      </c>
      <c r="G4582" s="558" t="s">
        <v>939</v>
      </c>
      <c r="H4582" s="558">
        <v>121</v>
      </c>
      <c r="I4582" s="558">
        <v>43</v>
      </c>
    </row>
    <row r="4583" spans="1:9" ht="15" customHeight="1" x14ac:dyDescent="0.2">
      <c r="A4583" s="223"/>
      <c r="B4583" s="558">
        <v>8</v>
      </c>
      <c r="C4583" s="558">
        <v>201810</v>
      </c>
      <c r="D4583" s="558">
        <v>201809</v>
      </c>
      <c r="E4583" s="454" t="s">
        <v>1068</v>
      </c>
      <c r="F4583" s="454">
        <v>19</v>
      </c>
      <c r="G4583" s="558" t="s">
        <v>940</v>
      </c>
      <c r="H4583" s="558">
        <v>120</v>
      </c>
      <c r="I4583" s="558">
        <v>3</v>
      </c>
    </row>
    <row r="4584" spans="1:9" ht="15" customHeight="1" x14ac:dyDescent="0.2">
      <c r="A4584" s="223"/>
      <c r="B4584" s="558">
        <v>8</v>
      </c>
      <c r="C4584" s="558">
        <v>201810</v>
      </c>
      <c r="D4584" s="558">
        <v>201809</v>
      </c>
      <c r="E4584" s="454" t="s">
        <v>1068</v>
      </c>
      <c r="F4584" s="558">
        <v>19</v>
      </c>
      <c r="G4584" s="558" t="s">
        <v>940</v>
      </c>
      <c r="H4584" s="558">
        <v>121</v>
      </c>
      <c r="I4584" s="558">
        <v>21</v>
      </c>
    </row>
    <row r="4585" spans="1:9" ht="15" customHeight="1" x14ac:dyDescent="0.2">
      <c r="A4585" s="223"/>
      <c r="B4585" s="558">
        <v>8</v>
      </c>
      <c r="C4585" s="558">
        <v>201810</v>
      </c>
      <c r="D4585" s="558">
        <v>201809</v>
      </c>
      <c r="E4585" s="454" t="s">
        <v>1068</v>
      </c>
      <c r="F4585" s="558">
        <v>34</v>
      </c>
      <c r="G4585" s="558" t="s">
        <v>1024</v>
      </c>
      <c r="H4585" s="558">
        <v>120</v>
      </c>
      <c r="I4585" s="558">
        <v>3</v>
      </c>
    </row>
    <row r="4586" spans="1:9" ht="15" customHeight="1" x14ac:dyDescent="0.2">
      <c r="A4586" s="223"/>
      <c r="B4586" s="558">
        <v>8</v>
      </c>
      <c r="C4586" s="558">
        <v>201810</v>
      </c>
      <c r="D4586" s="558">
        <v>201809</v>
      </c>
      <c r="E4586" s="454" t="s">
        <v>1068</v>
      </c>
      <c r="F4586" s="454">
        <v>34</v>
      </c>
      <c r="G4586" s="558" t="s">
        <v>1024</v>
      </c>
      <c r="H4586" s="558">
        <v>121</v>
      </c>
      <c r="I4586" s="558">
        <v>2</v>
      </c>
    </row>
    <row r="4587" spans="1:9" ht="15" customHeight="1" x14ac:dyDescent="0.2">
      <c r="A4587" s="223"/>
      <c r="B4587" s="558">
        <v>8</v>
      </c>
      <c r="C4587" s="558">
        <v>201810</v>
      </c>
      <c r="D4587" s="558">
        <v>201809</v>
      </c>
      <c r="E4587" s="454" t="s">
        <v>1068</v>
      </c>
      <c r="F4587" s="454" t="s">
        <v>1309</v>
      </c>
      <c r="G4587" s="558" t="s">
        <v>1024</v>
      </c>
      <c r="H4587" s="558">
        <v>126</v>
      </c>
      <c r="I4587" s="558">
        <v>1</v>
      </c>
    </row>
    <row r="4588" spans="1:9" ht="15" customHeight="1" x14ac:dyDescent="0.2">
      <c r="A4588" s="223"/>
      <c r="B4588" s="558">
        <v>8</v>
      </c>
      <c r="C4588" s="558">
        <v>201810</v>
      </c>
      <c r="D4588" s="558">
        <v>201809</v>
      </c>
      <c r="E4588" s="454" t="s">
        <v>1068</v>
      </c>
      <c r="F4588" s="454">
        <v>45</v>
      </c>
      <c r="G4588" s="558" t="s">
        <v>920</v>
      </c>
      <c r="H4588" s="558">
        <v>120</v>
      </c>
      <c r="I4588" s="558">
        <v>8</v>
      </c>
    </row>
    <row r="4589" spans="1:9" ht="15" customHeight="1" x14ac:dyDescent="0.2">
      <c r="A4589" s="223"/>
      <c r="B4589" s="558">
        <v>8</v>
      </c>
      <c r="C4589" s="558">
        <v>201810</v>
      </c>
      <c r="D4589" s="558">
        <v>201809</v>
      </c>
      <c r="E4589" s="454" t="s">
        <v>1068</v>
      </c>
      <c r="F4589" s="558">
        <v>45</v>
      </c>
      <c r="G4589" s="558" t="s">
        <v>920</v>
      </c>
      <c r="H4589" s="558">
        <v>121</v>
      </c>
      <c r="I4589" s="558">
        <v>23</v>
      </c>
    </row>
    <row r="4590" spans="1:9" ht="15" customHeight="1" x14ac:dyDescent="0.2">
      <c r="A4590" s="223"/>
      <c r="B4590" s="558">
        <v>8</v>
      </c>
      <c r="C4590" s="558">
        <v>201810</v>
      </c>
      <c r="D4590" s="558">
        <v>201809</v>
      </c>
      <c r="E4590" s="454" t="s">
        <v>1068</v>
      </c>
      <c r="F4590" s="558" t="s">
        <v>1300</v>
      </c>
      <c r="G4590" s="558" t="s">
        <v>920</v>
      </c>
      <c r="H4590" s="558">
        <v>126</v>
      </c>
      <c r="I4590" s="558">
        <v>-9</v>
      </c>
    </row>
    <row r="4591" spans="1:9" ht="15" customHeight="1" x14ac:dyDescent="0.2">
      <c r="A4591" s="223"/>
      <c r="B4591" s="558">
        <v>8</v>
      </c>
      <c r="C4591" s="558">
        <v>201810</v>
      </c>
      <c r="D4591" s="558">
        <v>201809</v>
      </c>
      <c r="E4591" s="454" t="s">
        <v>1068</v>
      </c>
      <c r="F4591" s="454" t="s">
        <v>1326</v>
      </c>
      <c r="G4591" s="558" t="s">
        <v>923</v>
      </c>
      <c r="H4591" s="558">
        <v>121</v>
      </c>
      <c r="I4591" s="558">
        <v>16</v>
      </c>
    </row>
    <row r="4592" spans="1:9" ht="15" customHeight="1" x14ac:dyDescent="0.2">
      <c r="A4592" s="223"/>
      <c r="B4592" s="558">
        <v>8</v>
      </c>
      <c r="C4592" s="558">
        <v>201810</v>
      </c>
      <c r="D4592" s="558">
        <v>201809</v>
      </c>
      <c r="E4592" s="454" t="s">
        <v>1068</v>
      </c>
      <c r="F4592" s="454">
        <v>69</v>
      </c>
      <c r="G4592" s="558" t="s">
        <v>937</v>
      </c>
      <c r="H4592" s="558">
        <v>120</v>
      </c>
      <c r="I4592" s="558">
        <v>-4</v>
      </c>
    </row>
    <row r="4593" spans="1:9" ht="15" customHeight="1" x14ac:dyDescent="0.2">
      <c r="A4593" s="223"/>
      <c r="B4593" s="558">
        <v>8</v>
      </c>
      <c r="C4593" s="558">
        <v>201810</v>
      </c>
      <c r="D4593" s="558">
        <v>201809</v>
      </c>
      <c r="E4593" s="454" t="s">
        <v>1068</v>
      </c>
      <c r="F4593" s="454">
        <v>69</v>
      </c>
      <c r="G4593" s="558" t="s">
        <v>937</v>
      </c>
      <c r="H4593" s="558">
        <v>121</v>
      </c>
      <c r="I4593" s="558">
        <v>40</v>
      </c>
    </row>
    <row r="4594" spans="1:9" ht="15" customHeight="1" x14ac:dyDescent="0.2">
      <c r="A4594" s="223"/>
      <c r="B4594" s="558">
        <v>8</v>
      </c>
      <c r="C4594" s="558">
        <v>201810</v>
      </c>
      <c r="D4594" s="558">
        <v>201809</v>
      </c>
      <c r="E4594" s="454" t="s">
        <v>1068</v>
      </c>
      <c r="F4594" s="454" t="s">
        <v>1334</v>
      </c>
      <c r="G4594" s="558" t="s">
        <v>937</v>
      </c>
      <c r="H4594" s="558">
        <v>126</v>
      </c>
      <c r="I4594" s="558">
        <v>-26</v>
      </c>
    </row>
    <row r="4595" spans="1:9" ht="15" customHeight="1" x14ac:dyDescent="0.2">
      <c r="A4595" s="223"/>
      <c r="B4595" s="558">
        <v>8</v>
      </c>
      <c r="C4595" s="558">
        <v>201810</v>
      </c>
      <c r="D4595" s="558">
        <v>201809</v>
      </c>
      <c r="E4595" s="454" t="s">
        <v>1068</v>
      </c>
      <c r="F4595" s="454" t="s">
        <v>1312</v>
      </c>
      <c r="G4595" s="558" t="s">
        <v>930</v>
      </c>
      <c r="H4595" s="558">
        <v>120</v>
      </c>
      <c r="I4595" s="558">
        <v>12</v>
      </c>
    </row>
    <row r="4596" spans="1:9" ht="15" customHeight="1" x14ac:dyDescent="0.2">
      <c r="A4596" s="223"/>
      <c r="B4596" s="558">
        <v>8</v>
      </c>
      <c r="C4596" s="558">
        <v>201810</v>
      </c>
      <c r="D4596" s="558">
        <v>201809</v>
      </c>
      <c r="E4596" s="454" t="s">
        <v>1068</v>
      </c>
      <c r="F4596" s="454" t="s">
        <v>1312</v>
      </c>
      <c r="G4596" s="558" t="s">
        <v>930</v>
      </c>
      <c r="H4596" s="558">
        <v>121</v>
      </c>
      <c r="I4596" s="558">
        <v>67</v>
      </c>
    </row>
    <row r="4597" spans="1:9" ht="15" customHeight="1" x14ac:dyDescent="0.2">
      <c r="A4597" s="223"/>
      <c r="B4597" s="558">
        <v>8</v>
      </c>
      <c r="C4597" s="558">
        <v>201810</v>
      </c>
      <c r="D4597" s="558">
        <v>201809</v>
      </c>
      <c r="E4597" s="454" t="s">
        <v>1068</v>
      </c>
      <c r="F4597" s="454" t="s">
        <v>1311</v>
      </c>
      <c r="G4597" s="558" t="s">
        <v>930</v>
      </c>
      <c r="H4597" s="558">
        <v>126</v>
      </c>
      <c r="I4597" s="558">
        <v>-16</v>
      </c>
    </row>
    <row r="4598" spans="1:9" ht="15" customHeight="1" x14ac:dyDescent="0.2">
      <c r="A4598" s="223"/>
      <c r="B4598" s="558">
        <v>8</v>
      </c>
      <c r="C4598" s="558">
        <v>201810</v>
      </c>
      <c r="D4598" s="558">
        <v>201809</v>
      </c>
      <c r="E4598" s="454" t="s">
        <v>1068</v>
      </c>
      <c r="F4598" s="454" t="s">
        <v>1323</v>
      </c>
      <c r="G4598" s="558" t="s">
        <v>928</v>
      </c>
      <c r="H4598" s="558">
        <v>120</v>
      </c>
      <c r="I4598" s="558">
        <v>1</v>
      </c>
    </row>
    <row r="4599" spans="1:9" ht="15" customHeight="1" x14ac:dyDescent="0.2">
      <c r="A4599" s="223"/>
      <c r="B4599" s="558">
        <v>8</v>
      </c>
      <c r="C4599" s="558">
        <v>201810</v>
      </c>
      <c r="D4599" s="558">
        <v>201809</v>
      </c>
      <c r="E4599" s="454" t="s">
        <v>1068</v>
      </c>
      <c r="F4599" s="454" t="s">
        <v>1323</v>
      </c>
      <c r="G4599" s="558" t="s">
        <v>928</v>
      </c>
      <c r="H4599" s="558">
        <v>121</v>
      </c>
      <c r="I4599" s="558">
        <v>20</v>
      </c>
    </row>
    <row r="4600" spans="1:9" ht="15" customHeight="1" x14ac:dyDescent="0.2">
      <c r="A4600" s="223"/>
      <c r="B4600" s="558">
        <v>8</v>
      </c>
      <c r="C4600" s="558">
        <v>201810</v>
      </c>
      <c r="D4600" s="558">
        <v>201809</v>
      </c>
      <c r="E4600" s="454" t="s">
        <v>1068</v>
      </c>
      <c r="F4600" s="454" t="s">
        <v>1332</v>
      </c>
      <c r="G4600" s="558" t="s">
        <v>913</v>
      </c>
      <c r="H4600" s="558">
        <v>120</v>
      </c>
      <c r="I4600" s="558">
        <v>3</v>
      </c>
    </row>
    <row r="4601" spans="1:9" ht="15" customHeight="1" x14ac:dyDescent="0.2">
      <c r="A4601" s="223"/>
      <c r="B4601" s="558">
        <v>8</v>
      </c>
      <c r="C4601" s="558">
        <v>201810</v>
      </c>
      <c r="D4601" s="558">
        <v>201809</v>
      </c>
      <c r="E4601" s="454" t="s">
        <v>1068</v>
      </c>
      <c r="F4601" s="454" t="s">
        <v>1332</v>
      </c>
      <c r="G4601" s="558" t="s">
        <v>913</v>
      </c>
      <c r="H4601" s="558">
        <v>121</v>
      </c>
      <c r="I4601" s="558">
        <v>-14</v>
      </c>
    </row>
    <row r="4602" spans="1:9" ht="15" customHeight="1" x14ac:dyDescent="0.2">
      <c r="A4602" s="223"/>
      <c r="B4602" s="558">
        <v>34</v>
      </c>
      <c r="C4602" s="558">
        <v>201810</v>
      </c>
      <c r="D4602" s="558">
        <v>201809</v>
      </c>
      <c r="E4602" s="454" t="s">
        <v>1069</v>
      </c>
      <c r="F4602" s="454">
        <v>33</v>
      </c>
      <c r="G4602" s="558" t="s">
        <v>1024</v>
      </c>
      <c r="H4602" s="558">
        <v>120</v>
      </c>
      <c r="I4602" s="558">
        <v>4</v>
      </c>
    </row>
    <row r="4603" spans="1:9" ht="15" customHeight="1" x14ac:dyDescent="0.2">
      <c r="A4603" s="223"/>
      <c r="B4603" s="558">
        <v>34</v>
      </c>
      <c r="C4603" s="558">
        <v>201810</v>
      </c>
      <c r="D4603" s="558">
        <v>201809</v>
      </c>
      <c r="E4603" s="454" t="s">
        <v>1069</v>
      </c>
      <c r="F4603" s="454">
        <v>33</v>
      </c>
      <c r="G4603" s="558" t="s">
        <v>1024</v>
      </c>
      <c r="H4603" s="558">
        <v>121</v>
      </c>
      <c r="I4603" s="558">
        <v>18</v>
      </c>
    </row>
    <row r="4604" spans="1:9" ht="15" customHeight="1" x14ac:dyDescent="0.2">
      <c r="A4604" s="223"/>
      <c r="B4604" s="558">
        <v>34</v>
      </c>
      <c r="C4604" s="558">
        <v>201810</v>
      </c>
      <c r="D4604" s="558">
        <v>201809</v>
      </c>
      <c r="E4604" s="454" t="s">
        <v>1069</v>
      </c>
      <c r="F4604" s="454" t="s">
        <v>1310</v>
      </c>
      <c r="G4604" s="558" t="s">
        <v>1024</v>
      </c>
      <c r="H4604" s="558">
        <v>126</v>
      </c>
      <c r="I4604" s="558">
        <v>-9</v>
      </c>
    </row>
    <row r="4605" spans="1:9" ht="15" customHeight="1" x14ac:dyDescent="0.2">
      <c r="A4605" s="223"/>
      <c r="B4605" s="558">
        <v>34</v>
      </c>
      <c r="C4605" s="558">
        <v>201810</v>
      </c>
      <c r="D4605" s="558">
        <v>201809</v>
      </c>
      <c r="E4605" s="454" t="s">
        <v>1069</v>
      </c>
      <c r="F4605" s="558">
        <v>46</v>
      </c>
      <c r="G4605" s="558" t="s">
        <v>920</v>
      </c>
      <c r="H4605" s="558">
        <v>120</v>
      </c>
      <c r="I4605" s="558">
        <v>5</v>
      </c>
    </row>
    <row r="4606" spans="1:9" ht="15" customHeight="1" x14ac:dyDescent="0.2">
      <c r="A4606" s="223"/>
      <c r="B4606" s="558">
        <v>34</v>
      </c>
      <c r="C4606" s="558">
        <v>201810</v>
      </c>
      <c r="D4606" s="558">
        <v>201809</v>
      </c>
      <c r="E4606" s="454" t="s">
        <v>1069</v>
      </c>
      <c r="F4606" s="454">
        <v>46</v>
      </c>
      <c r="G4606" s="558" t="s">
        <v>920</v>
      </c>
      <c r="H4606" s="558">
        <v>121</v>
      </c>
      <c r="I4606" s="558">
        <v>41</v>
      </c>
    </row>
    <row r="4607" spans="1:9" ht="15" customHeight="1" x14ac:dyDescent="0.2">
      <c r="A4607" s="223"/>
      <c r="B4607" s="558">
        <v>34</v>
      </c>
      <c r="C4607" s="558">
        <v>201810</v>
      </c>
      <c r="D4607" s="558">
        <v>201809</v>
      </c>
      <c r="E4607" s="454" t="s">
        <v>1069</v>
      </c>
      <c r="F4607" s="558" t="s">
        <v>1303</v>
      </c>
      <c r="G4607" s="558" t="s">
        <v>920</v>
      </c>
      <c r="H4607" s="558">
        <v>126</v>
      </c>
      <c r="I4607" s="558">
        <v>-4</v>
      </c>
    </row>
    <row r="4608" spans="1:9" ht="15" customHeight="1" x14ac:dyDescent="0.2">
      <c r="A4608" s="223"/>
      <c r="B4608" s="558">
        <v>34</v>
      </c>
      <c r="C4608" s="558">
        <v>201810</v>
      </c>
      <c r="D4608" s="558">
        <v>201809</v>
      </c>
      <c r="E4608" s="454" t="s">
        <v>1069</v>
      </c>
      <c r="F4608" s="558" t="s">
        <v>1314</v>
      </c>
      <c r="G4608" s="558" t="s">
        <v>930</v>
      </c>
      <c r="H4608" s="558">
        <v>120</v>
      </c>
      <c r="I4608" s="558">
        <v>-2</v>
      </c>
    </row>
    <row r="4609" spans="1:9" ht="15" customHeight="1" x14ac:dyDescent="0.2">
      <c r="A4609" s="223"/>
      <c r="B4609" s="558">
        <v>34</v>
      </c>
      <c r="C4609" s="558">
        <v>201810</v>
      </c>
      <c r="D4609" s="558">
        <v>201809</v>
      </c>
      <c r="E4609" s="454" t="s">
        <v>1069</v>
      </c>
      <c r="F4609" s="454" t="s">
        <v>1314</v>
      </c>
      <c r="G4609" s="558" t="s">
        <v>930</v>
      </c>
      <c r="H4609" s="558">
        <v>121</v>
      </c>
      <c r="I4609" s="558">
        <v>27</v>
      </c>
    </row>
    <row r="4610" spans="1:9" ht="15" customHeight="1" x14ac:dyDescent="0.2">
      <c r="A4610" s="223"/>
      <c r="B4610" s="558">
        <v>34</v>
      </c>
      <c r="C4610" s="558">
        <v>201810</v>
      </c>
      <c r="D4610" s="558">
        <v>201809</v>
      </c>
      <c r="E4610" s="454" t="s">
        <v>1069</v>
      </c>
      <c r="F4610" s="454" t="s">
        <v>1313</v>
      </c>
      <c r="G4610" s="558" t="s">
        <v>930</v>
      </c>
      <c r="H4610" s="558">
        <v>126</v>
      </c>
      <c r="I4610" s="558">
        <v>-4</v>
      </c>
    </row>
    <row r="4611" spans="1:9" ht="15" customHeight="1" x14ac:dyDescent="0.2">
      <c r="A4611" s="223"/>
      <c r="B4611" s="558">
        <v>34</v>
      </c>
      <c r="C4611" s="558">
        <v>201810</v>
      </c>
      <c r="D4611" s="558">
        <v>201809</v>
      </c>
      <c r="E4611" s="454" t="s">
        <v>1069</v>
      </c>
      <c r="F4611" s="454" t="s">
        <v>1324</v>
      </c>
      <c r="G4611" s="558" t="s">
        <v>928</v>
      </c>
      <c r="H4611" s="558">
        <v>120</v>
      </c>
      <c r="I4611" s="558">
        <v>5</v>
      </c>
    </row>
    <row r="4612" spans="1:9" ht="15" customHeight="1" x14ac:dyDescent="0.2">
      <c r="A4612" s="223"/>
      <c r="B4612" s="558">
        <v>34</v>
      </c>
      <c r="C4612" s="558">
        <v>201810</v>
      </c>
      <c r="D4612" s="558">
        <v>201809</v>
      </c>
      <c r="E4612" s="454" t="s">
        <v>1069</v>
      </c>
      <c r="F4612" s="454" t="s">
        <v>1324</v>
      </c>
      <c r="G4612" s="558" t="s">
        <v>928</v>
      </c>
      <c r="H4612" s="558">
        <v>121</v>
      </c>
      <c r="I4612" s="558">
        <v>7</v>
      </c>
    </row>
    <row r="4613" spans="1:9" ht="15" customHeight="1" x14ac:dyDescent="0.2">
      <c r="A4613" s="223"/>
      <c r="B4613" s="558">
        <v>34</v>
      </c>
      <c r="C4613" s="558">
        <v>201810</v>
      </c>
      <c r="D4613" s="558">
        <v>201809</v>
      </c>
      <c r="E4613" s="454" t="s">
        <v>1069</v>
      </c>
      <c r="F4613" s="454" t="s">
        <v>1306</v>
      </c>
      <c r="G4613" s="558" t="s">
        <v>941</v>
      </c>
      <c r="H4613" s="558">
        <v>120</v>
      </c>
      <c r="I4613" s="558">
        <v>15</v>
      </c>
    </row>
    <row r="4614" spans="1:9" ht="15" customHeight="1" x14ac:dyDescent="0.2">
      <c r="A4614" s="223"/>
      <c r="B4614" s="558">
        <v>34</v>
      </c>
      <c r="C4614" s="558">
        <v>201810</v>
      </c>
      <c r="D4614" s="558">
        <v>201809</v>
      </c>
      <c r="E4614" s="454" t="s">
        <v>1069</v>
      </c>
      <c r="F4614" s="454" t="s">
        <v>1306</v>
      </c>
      <c r="G4614" s="558" t="s">
        <v>941</v>
      </c>
      <c r="H4614" s="558">
        <v>121</v>
      </c>
      <c r="I4614" s="558">
        <v>62</v>
      </c>
    </row>
    <row r="4615" spans="1:9" ht="15" customHeight="1" x14ac:dyDescent="0.2">
      <c r="A4615" s="223"/>
      <c r="B4615" s="558">
        <v>34</v>
      </c>
      <c r="C4615" s="558">
        <v>201810</v>
      </c>
      <c r="D4615" s="558">
        <v>201809</v>
      </c>
      <c r="E4615" s="454" t="s">
        <v>1069</v>
      </c>
      <c r="F4615" s="454" t="s">
        <v>1305</v>
      </c>
      <c r="G4615" s="558" t="s">
        <v>941</v>
      </c>
      <c r="H4615" s="558">
        <v>126</v>
      </c>
      <c r="I4615" s="558">
        <v>-3</v>
      </c>
    </row>
    <row r="4616" spans="1:9" ht="15" customHeight="1" x14ac:dyDescent="0.2">
      <c r="A4616" s="223"/>
      <c r="B4616" s="558">
        <v>34</v>
      </c>
      <c r="C4616" s="558">
        <v>201810</v>
      </c>
      <c r="D4616" s="558">
        <v>201809</v>
      </c>
      <c r="E4616" s="454" t="s">
        <v>1069</v>
      </c>
      <c r="F4616" s="454" t="s">
        <v>1320</v>
      </c>
      <c r="G4616" s="558" t="s">
        <v>1003</v>
      </c>
      <c r="H4616" s="558">
        <v>120</v>
      </c>
      <c r="I4616" s="558">
        <v>7</v>
      </c>
    </row>
    <row r="4617" spans="1:9" ht="15" customHeight="1" x14ac:dyDescent="0.2">
      <c r="A4617" s="223"/>
      <c r="B4617" s="558">
        <v>34</v>
      </c>
      <c r="C4617" s="558">
        <v>201810</v>
      </c>
      <c r="D4617" s="558">
        <v>201809</v>
      </c>
      <c r="E4617" s="454" t="s">
        <v>1069</v>
      </c>
      <c r="F4617" s="454" t="s">
        <v>1320</v>
      </c>
      <c r="G4617" s="558" t="s">
        <v>1003</v>
      </c>
      <c r="H4617" s="558">
        <v>121</v>
      </c>
      <c r="I4617" s="558">
        <v>23</v>
      </c>
    </row>
    <row r="4618" spans="1:9" ht="15" customHeight="1" x14ac:dyDescent="0.2">
      <c r="A4618" s="223"/>
      <c r="B4618" s="558">
        <v>34</v>
      </c>
      <c r="C4618" s="558">
        <v>201810</v>
      </c>
      <c r="D4618" s="558">
        <v>201809</v>
      </c>
      <c r="E4618" s="454" t="s">
        <v>1069</v>
      </c>
      <c r="F4618" s="454" t="s">
        <v>1319</v>
      </c>
      <c r="G4618" s="558" t="s">
        <v>1003</v>
      </c>
      <c r="H4618" s="558">
        <v>126</v>
      </c>
      <c r="I4618" s="558">
        <v>-1</v>
      </c>
    </row>
    <row r="4619" spans="1:9" ht="15" customHeight="1" x14ac:dyDescent="0.2">
      <c r="A4619" s="223"/>
      <c r="B4619" s="558">
        <v>36</v>
      </c>
      <c r="C4619" s="558">
        <v>201810</v>
      </c>
      <c r="D4619" s="558">
        <v>201809</v>
      </c>
      <c r="E4619" s="454" t="s">
        <v>1070</v>
      </c>
      <c r="F4619" s="454" t="s">
        <v>1336</v>
      </c>
      <c r="G4619" s="558" t="s">
        <v>937</v>
      </c>
      <c r="H4619" s="558">
        <v>120</v>
      </c>
      <c r="I4619" s="558">
        <v>8</v>
      </c>
    </row>
    <row r="4620" spans="1:9" ht="15" customHeight="1" x14ac:dyDescent="0.2">
      <c r="A4620" s="223"/>
      <c r="B4620" s="558">
        <v>36</v>
      </c>
      <c r="C4620" s="558">
        <v>201810</v>
      </c>
      <c r="D4620" s="558">
        <v>201809</v>
      </c>
      <c r="E4620" s="454" t="s">
        <v>1070</v>
      </c>
      <c r="F4620" s="454" t="s">
        <v>1336</v>
      </c>
      <c r="G4620" s="558" t="s">
        <v>937</v>
      </c>
      <c r="H4620" s="558">
        <v>121</v>
      </c>
      <c r="I4620" s="558">
        <v>39</v>
      </c>
    </row>
    <row r="4621" spans="1:9" ht="15" customHeight="1" x14ac:dyDescent="0.25">
      <c r="A4621" s="450"/>
      <c r="B4621" s="559">
        <v>36</v>
      </c>
      <c r="C4621" s="559">
        <v>201810</v>
      </c>
      <c r="D4621" s="560">
        <v>201809</v>
      </c>
      <c r="E4621" s="560" t="s">
        <v>1070</v>
      </c>
      <c r="F4621" s="458" t="s">
        <v>1318</v>
      </c>
      <c r="G4621" s="458" t="s">
        <v>1003</v>
      </c>
      <c r="H4621" s="560">
        <v>120</v>
      </c>
      <c r="I4621" s="560">
        <v>2</v>
      </c>
    </row>
    <row r="4622" spans="1:9" ht="15" customHeight="1" x14ac:dyDescent="0.25">
      <c r="A4622" s="450"/>
      <c r="B4622" s="559">
        <v>36</v>
      </c>
      <c r="C4622" s="559">
        <v>201810</v>
      </c>
      <c r="D4622" s="560">
        <v>201809</v>
      </c>
      <c r="E4622" s="560" t="s">
        <v>1070</v>
      </c>
      <c r="F4622" s="458" t="s">
        <v>1318</v>
      </c>
      <c r="G4622" s="458" t="s">
        <v>1003</v>
      </c>
      <c r="H4622" s="560">
        <v>121</v>
      </c>
      <c r="I4622" s="560">
        <v>15</v>
      </c>
    </row>
    <row r="4623" spans="1:9" ht="15" customHeight="1" x14ac:dyDescent="0.25">
      <c r="A4623" s="450"/>
      <c r="B4623" s="559">
        <v>36</v>
      </c>
      <c r="C4623" s="559">
        <v>201810</v>
      </c>
      <c r="D4623" s="560">
        <v>201809</v>
      </c>
      <c r="E4623" s="560" t="s">
        <v>1070</v>
      </c>
      <c r="F4623" s="458" t="s">
        <v>1317</v>
      </c>
      <c r="G4623" s="458" t="s">
        <v>1003</v>
      </c>
      <c r="H4623" s="560">
        <v>126</v>
      </c>
      <c r="I4623" s="560">
        <v>-4</v>
      </c>
    </row>
    <row r="4624" spans="1:9" ht="15" customHeight="1" x14ac:dyDescent="0.25">
      <c r="A4624" s="450"/>
      <c r="B4624" s="559">
        <v>36</v>
      </c>
      <c r="C4624" s="559">
        <v>201810</v>
      </c>
      <c r="D4624" s="560">
        <v>201809</v>
      </c>
      <c r="E4624" s="560" t="s">
        <v>1070</v>
      </c>
      <c r="F4624" s="458" t="s">
        <v>1330</v>
      </c>
      <c r="G4624" s="458" t="s">
        <v>939</v>
      </c>
      <c r="H4624" s="560">
        <v>120</v>
      </c>
      <c r="I4624" s="560">
        <v>5</v>
      </c>
    </row>
    <row r="4625" spans="1:9" ht="15" customHeight="1" x14ac:dyDescent="0.25">
      <c r="A4625" s="450"/>
      <c r="B4625" s="559">
        <v>36</v>
      </c>
      <c r="C4625" s="559">
        <v>201810</v>
      </c>
      <c r="D4625" s="560">
        <v>201809</v>
      </c>
      <c r="E4625" s="560" t="s">
        <v>1070</v>
      </c>
      <c r="F4625" s="560" t="s">
        <v>1330</v>
      </c>
      <c r="G4625" s="458" t="s">
        <v>939</v>
      </c>
      <c r="H4625" s="560">
        <v>121</v>
      </c>
      <c r="I4625" s="560">
        <v>41</v>
      </c>
    </row>
    <row r="4626" spans="1:9" ht="15" customHeight="1" x14ac:dyDescent="0.25">
      <c r="A4626" s="450"/>
      <c r="B4626" s="559">
        <v>4</v>
      </c>
      <c r="C4626" s="559">
        <v>201809</v>
      </c>
      <c r="D4626" s="560">
        <v>201809</v>
      </c>
      <c r="E4626" s="454" t="s">
        <v>1066</v>
      </c>
      <c r="F4626" s="560">
        <v>47</v>
      </c>
      <c r="G4626" s="458" t="s">
        <v>920</v>
      </c>
      <c r="H4626" s="560">
        <v>120</v>
      </c>
      <c r="I4626" s="560">
        <v>284</v>
      </c>
    </row>
    <row r="4627" spans="1:9" ht="15" customHeight="1" x14ac:dyDescent="0.25">
      <c r="A4627" s="450"/>
      <c r="B4627" s="559">
        <v>4</v>
      </c>
      <c r="C4627" s="559">
        <v>201809</v>
      </c>
      <c r="D4627" s="560">
        <v>201809</v>
      </c>
      <c r="E4627" s="454" t="s">
        <v>1066</v>
      </c>
      <c r="F4627" s="560">
        <v>47</v>
      </c>
      <c r="G4627" s="458" t="s">
        <v>920</v>
      </c>
      <c r="H4627" s="560">
        <v>121</v>
      </c>
      <c r="I4627" s="560">
        <v>1461</v>
      </c>
    </row>
    <row r="4628" spans="1:9" ht="15" customHeight="1" x14ac:dyDescent="0.25">
      <c r="A4628" s="450"/>
      <c r="B4628" s="559">
        <v>4</v>
      </c>
      <c r="C4628" s="559">
        <v>201809</v>
      </c>
      <c r="D4628" s="560">
        <v>201809</v>
      </c>
      <c r="E4628" s="454" t="s">
        <v>1066</v>
      </c>
      <c r="F4628" s="458" t="s">
        <v>15073</v>
      </c>
      <c r="G4628" s="458" t="s">
        <v>920</v>
      </c>
      <c r="H4628" s="560">
        <v>126</v>
      </c>
      <c r="I4628" s="560">
        <v>342</v>
      </c>
    </row>
    <row r="4629" spans="1:9" ht="15" customHeight="1" x14ac:dyDescent="0.25">
      <c r="A4629" s="450"/>
      <c r="B4629" s="559">
        <v>4</v>
      </c>
      <c r="C4629" s="559">
        <v>201809</v>
      </c>
      <c r="D4629" s="560">
        <v>201809</v>
      </c>
      <c r="E4629" s="454" t="s">
        <v>1066</v>
      </c>
      <c r="F4629" s="458" t="s">
        <v>1327</v>
      </c>
      <c r="G4629" s="458" t="s">
        <v>923</v>
      </c>
      <c r="H4629" s="560">
        <v>120</v>
      </c>
      <c r="I4629" s="560">
        <v>95</v>
      </c>
    </row>
    <row r="4630" spans="1:9" ht="15" customHeight="1" x14ac:dyDescent="0.25">
      <c r="A4630" s="450"/>
      <c r="B4630" s="559">
        <v>4</v>
      </c>
      <c r="C4630" s="559">
        <v>201809</v>
      </c>
      <c r="D4630" s="560">
        <v>201809</v>
      </c>
      <c r="E4630" s="454" t="s">
        <v>1066</v>
      </c>
      <c r="F4630" s="458" t="s">
        <v>1327</v>
      </c>
      <c r="G4630" s="458" t="s">
        <v>923</v>
      </c>
      <c r="H4630" s="560">
        <v>121</v>
      </c>
      <c r="I4630" s="560">
        <v>651</v>
      </c>
    </row>
    <row r="4631" spans="1:9" ht="15" customHeight="1" x14ac:dyDescent="0.25">
      <c r="A4631" s="450"/>
      <c r="B4631" s="559">
        <v>4</v>
      </c>
      <c r="C4631" s="559">
        <v>201809</v>
      </c>
      <c r="D4631" s="560">
        <v>201809</v>
      </c>
      <c r="E4631" s="454" t="s">
        <v>1066</v>
      </c>
      <c r="F4631" s="458">
        <v>86</v>
      </c>
      <c r="G4631" s="458" t="s">
        <v>935</v>
      </c>
      <c r="H4631" s="560">
        <v>120</v>
      </c>
      <c r="I4631" s="560">
        <v>79</v>
      </c>
    </row>
    <row r="4632" spans="1:9" ht="15" customHeight="1" x14ac:dyDescent="0.25">
      <c r="A4632" s="450"/>
      <c r="B4632" s="559">
        <v>4</v>
      </c>
      <c r="C4632" s="559">
        <v>201809</v>
      </c>
      <c r="D4632" s="560">
        <v>201809</v>
      </c>
      <c r="E4632" s="454" t="s">
        <v>1066</v>
      </c>
      <c r="F4632" s="560">
        <v>86</v>
      </c>
      <c r="G4632" s="458" t="s">
        <v>935</v>
      </c>
      <c r="H4632" s="560">
        <v>121</v>
      </c>
      <c r="I4632" s="560">
        <v>826</v>
      </c>
    </row>
    <row r="4633" spans="1:9" ht="15" customHeight="1" x14ac:dyDescent="0.25">
      <c r="A4633" s="450"/>
      <c r="B4633" s="559">
        <v>4</v>
      </c>
      <c r="C4633" s="559">
        <v>201809</v>
      </c>
      <c r="D4633" s="560">
        <v>201809</v>
      </c>
      <c r="E4633" s="454" t="s">
        <v>1066</v>
      </c>
      <c r="F4633" s="560" t="s">
        <v>1308</v>
      </c>
      <c r="G4633" s="458" t="s">
        <v>941</v>
      </c>
      <c r="H4633" s="560">
        <v>120</v>
      </c>
      <c r="I4633" s="560">
        <v>289</v>
      </c>
    </row>
    <row r="4634" spans="1:9" ht="15" customHeight="1" x14ac:dyDescent="0.25">
      <c r="A4634" s="450"/>
      <c r="B4634" s="559">
        <v>4</v>
      </c>
      <c r="C4634" s="559">
        <v>201809</v>
      </c>
      <c r="D4634" s="560">
        <v>201809</v>
      </c>
      <c r="E4634" s="454" t="s">
        <v>1066</v>
      </c>
      <c r="F4634" s="560" t="s">
        <v>1308</v>
      </c>
      <c r="G4634" s="458" t="s">
        <v>941</v>
      </c>
      <c r="H4634" s="560">
        <v>121</v>
      </c>
      <c r="I4634" s="560">
        <v>1667</v>
      </c>
    </row>
    <row r="4635" spans="1:9" ht="15" customHeight="1" x14ac:dyDescent="0.25">
      <c r="A4635" s="450"/>
      <c r="B4635" s="559">
        <v>4</v>
      </c>
      <c r="C4635" s="559">
        <v>201809</v>
      </c>
      <c r="D4635" s="560">
        <v>201809</v>
      </c>
      <c r="E4635" s="454" t="s">
        <v>1066</v>
      </c>
      <c r="F4635" s="560" t="s">
        <v>1307</v>
      </c>
      <c r="G4635" s="458" t="s">
        <v>941</v>
      </c>
      <c r="H4635" s="560">
        <v>126</v>
      </c>
      <c r="I4635" s="560">
        <v>309</v>
      </c>
    </row>
    <row r="4636" spans="1:9" ht="15" customHeight="1" x14ac:dyDescent="0.25">
      <c r="A4636" s="450"/>
      <c r="B4636" s="559">
        <v>4</v>
      </c>
      <c r="C4636" s="559">
        <v>201809</v>
      </c>
      <c r="D4636" s="560">
        <v>201809</v>
      </c>
      <c r="E4636" s="454" t="s">
        <v>1066</v>
      </c>
      <c r="F4636" s="560" t="s">
        <v>1328</v>
      </c>
      <c r="G4636" s="458" t="s">
        <v>925</v>
      </c>
      <c r="H4636" s="560">
        <v>120</v>
      </c>
      <c r="I4636" s="560">
        <v>236</v>
      </c>
    </row>
    <row r="4637" spans="1:9" ht="15" customHeight="1" x14ac:dyDescent="0.25">
      <c r="A4637" s="450"/>
      <c r="B4637" s="559">
        <v>4</v>
      </c>
      <c r="C4637" s="559">
        <v>201809</v>
      </c>
      <c r="D4637" s="560">
        <v>201809</v>
      </c>
      <c r="E4637" s="454" t="s">
        <v>1066</v>
      </c>
      <c r="F4637" s="560" t="s">
        <v>1328</v>
      </c>
      <c r="G4637" s="458" t="s">
        <v>925</v>
      </c>
      <c r="H4637" s="560">
        <v>121</v>
      </c>
      <c r="I4637" s="560">
        <v>1853</v>
      </c>
    </row>
    <row r="4638" spans="1:9" ht="15" customHeight="1" x14ac:dyDescent="0.25">
      <c r="A4638" s="450"/>
      <c r="B4638" s="559">
        <v>4</v>
      </c>
      <c r="C4638" s="559">
        <v>201809</v>
      </c>
      <c r="D4638" s="560">
        <v>201809</v>
      </c>
      <c r="E4638" s="454" t="s">
        <v>1066</v>
      </c>
      <c r="F4638" s="560" t="s">
        <v>1322</v>
      </c>
      <c r="G4638" s="458" t="s">
        <v>1003</v>
      </c>
      <c r="H4638" s="560">
        <v>120</v>
      </c>
      <c r="I4638" s="560">
        <v>97</v>
      </c>
    </row>
    <row r="4639" spans="1:9" ht="15" customHeight="1" x14ac:dyDescent="0.25">
      <c r="A4639" s="450"/>
      <c r="B4639" s="559">
        <v>4</v>
      </c>
      <c r="C4639" s="559">
        <v>201809</v>
      </c>
      <c r="D4639" s="560">
        <v>201809</v>
      </c>
      <c r="E4639" s="454" t="s">
        <v>1066</v>
      </c>
      <c r="F4639" s="458" t="s">
        <v>1322</v>
      </c>
      <c r="G4639" s="458" t="s">
        <v>1003</v>
      </c>
      <c r="H4639" s="560">
        <v>121</v>
      </c>
      <c r="I4639" s="560">
        <v>867</v>
      </c>
    </row>
    <row r="4640" spans="1:9" ht="15" customHeight="1" x14ac:dyDescent="0.25">
      <c r="A4640" s="450"/>
      <c r="B4640" s="559">
        <v>4</v>
      </c>
      <c r="C4640" s="559">
        <v>201809</v>
      </c>
      <c r="D4640" s="560">
        <v>201809</v>
      </c>
      <c r="E4640" s="454" t="s">
        <v>1066</v>
      </c>
      <c r="F4640" s="458" t="s">
        <v>1321</v>
      </c>
      <c r="G4640" s="458" t="s">
        <v>1003</v>
      </c>
      <c r="H4640" s="560">
        <v>126</v>
      </c>
      <c r="I4640" s="560">
        <v>132</v>
      </c>
    </row>
    <row r="4641" spans="1:9" ht="15" customHeight="1" x14ac:dyDescent="0.25">
      <c r="A4641" s="450"/>
      <c r="B4641" s="559">
        <v>4</v>
      </c>
      <c r="C4641" s="559">
        <v>201809</v>
      </c>
      <c r="D4641" s="560">
        <v>201809</v>
      </c>
      <c r="E4641" s="454" t="s">
        <v>1066</v>
      </c>
      <c r="F4641" s="458" t="s">
        <v>1333</v>
      </c>
      <c r="G4641" s="458" t="s">
        <v>913</v>
      </c>
      <c r="H4641" s="560">
        <v>120</v>
      </c>
      <c r="I4641" s="560">
        <v>241</v>
      </c>
    </row>
    <row r="4642" spans="1:9" ht="15" customHeight="1" x14ac:dyDescent="0.25">
      <c r="A4642" s="450"/>
      <c r="B4642" s="559">
        <v>4</v>
      </c>
      <c r="C4642" s="559">
        <v>201809</v>
      </c>
      <c r="D4642" s="560">
        <v>201809</v>
      </c>
      <c r="E4642" s="454" t="s">
        <v>1066</v>
      </c>
      <c r="F4642" s="458" t="s">
        <v>1333</v>
      </c>
      <c r="G4642" s="458" t="s">
        <v>913</v>
      </c>
      <c r="H4642" s="560">
        <v>121</v>
      </c>
      <c r="I4642" s="560">
        <v>2272</v>
      </c>
    </row>
    <row r="4643" spans="1:9" ht="15" customHeight="1" x14ac:dyDescent="0.25">
      <c r="A4643" s="450"/>
      <c r="B4643" s="559">
        <v>5</v>
      </c>
      <c r="C4643" s="559">
        <v>201809</v>
      </c>
      <c r="D4643" s="560">
        <v>201809</v>
      </c>
      <c r="E4643" s="454" t="s">
        <v>1067</v>
      </c>
      <c r="F4643" s="560">
        <v>18</v>
      </c>
      <c r="G4643" s="458" t="s">
        <v>940</v>
      </c>
      <c r="H4643" s="560">
        <v>120</v>
      </c>
      <c r="I4643" s="560">
        <v>191</v>
      </c>
    </row>
    <row r="4644" spans="1:9" ht="15" customHeight="1" x14ac:dyDescent="0.25">
      <c r="A4644" s="450"/>
      <c r="B4644" s="559">
        <v>5</v>
      </c>
      <c r="C4644" s="559">
        <v>201809</v>
      </c>
      <c r="D4644" s="560">
        <v>201809</v>
      </c>
      <c r="E4644" s="454" t="s">
        <v>1067</v>
      </c>
      <c r="F4644" s="560">
        <v>18</v>
      </c>
      <c r="G4644" s="458" t="s">
        <v>940</v>
      </c>
      <c r="H4644" s="560">
        <v>121</v>
      </c>
      <c r="I4644" s="560">
        <v>1621</v>
      </c>
    </row>
    <row r="4645" spans="1:9" ht="15" customHeight="1" x14ac:dyDescent="0.25">
      <c r="A4645" s="450"/>
      <c r="B4645" s="559">
        <v>5</v>
      </c>
      <c r="C4645" s="559">
        <v>201809</v>
      </c>
      <c r="D4645" s="560">
        <v>201809</v>
      </c>
      <c r="E4645" s="454" t="s">
        <v>1067</v>
      </c>
      <c r="F4645" s="560" t="s">
        <v>1315</v>
      </c>
      <c r="G4645" s="458" t="s">
        <v>930</v>
      </c>
      <c r="H4645" s="560">
        <v>126</v>
      </c>
      <c r="I4645" s="560">
        <v>609</v>
      </c>
    </row>
    <row r="4646" spans="1:9" ht="15" customHeight="1" x14ac:dyDescent="0.25">
      <c r="A4646" s="450"/>
      <c r="B4646" s="559">
        <v>5</v>
      </c>
      <c r="C4646" s="559">
        <v>201809</v>
      </c>
      <c r="D4646" s="560">
        <v>201809</v>
      </c>
      <c r="E4646" s="454" t="s">
        <v>1067</v>
      </c>
      <c r="F4646" s="560" t="s">
        <v>1316</v>
      </c>
      <c r="G4646" s="458" t="s">
        <v>930</v>
      </c>
      <c r="H4646" s="560">
        <v>120</v>
      </c>
      <c r="I4646" s="560">
        <v>365</v>
      </c>
    </row>
    <row r="4647" spans="1:9" ht="15" customHeight="1" x14ac:dyDescent="0.25">
      <c r="A4647" s="450"/>
      <c r="B4647" s="559">
        <v>5</v>
      </c>
      <c r="C4647" s="559">
        <v>201809</v>
      </c>
      <c r="D4647" s="560">
        <v>201809</v>
      </c>
      <c r="E4647" s="454" t="s">
        <v>1067</v>
      </c>
      <c r="F4647" s="560" t="s">
        <v>1316</v>
      </c>
      <c r="G4647" s="458" t="s">
        <v>930</v>
      </c>
      <c r="H4647" s="560">
        <v>121</v>
      </c>
      <c r="I4647" s="560">
        <v>2453</v>
      </c>
    </row>
    <row r="4648" spans="1:9" ht="15" customHeight="1" x14ac:dyDescent="0.25">
      <c r="A4648" s="450"/>
      <c r="B4648" s="559">
        <v>5</v>
      </c>
      <c r="C4648" s="559">
        <v>201809</v>
      </c>
      <c r="D4648" s="560">
        <v>201809</v>
      </c>
      <c r="E4648" s="454" t="s">
        <v>1067</v>
      </c>
      <c r="F4648" s="560">
        <v>85</v>
      </c>
      <c r="G4648" s="458" t="s">
        <v>935</v>
      </c>
      <c r="H4648" s="560">
        <v>120</v>
      </c>
      <c r="I4648" s="560">
        <v>87</v>
      </c>
    </row>
    <row r="4649" spans="1:9" ht="15" customHeight="1" x14ac:dyDescent="0.25">
      <c r="A4649" s="450"/>
      <c r="B4649" s="559">
        <v>5</v>
      </c>
      <c r="C4649" s="559">
        <v>201809</v>
      </c>
      <c r="D4649" s="560">
        <v>201809</v>
      </c>
      <c r="E4649" s="454" t="s">
        <v>1067</v>
      </c>
      <c r="F4649" s="560">
        <v>85</v>
      </c>
      <c r="G4649" s="458" t="s">
        <v>935</v>
      </c>
      <c r="H4649" s="560">
        <v>121</v>
      </c>
      <c r="I4649" s="560">
        <v>885</v>
      </c>
    </row>
    <row r="4650" spans="1:9" ht="15" customHeight="1" x14ac:dyDescent="0.25">
      <c r="A4650" s="450"/>
      <c r="B4650" s="559">
        <v>5</v>
      </c>
      <c r="C4650" s="559">
        <v>201809</v>
      </c>
      <c r="D4650" s="560">
        <v>201809</v>
      </c>
      <c r="E4650" s="454" t="s">
        <v>1067</v>
      </c>
      <c r="F4650" s="560" t="s">
        <v>1325</v>
      </c>
      <c r="G4650" s="458" t="s">
        <v>928</v>
      </c>
      <c r="H4650" s="560">
        <v>120</v>
      </c>
      <c r="I4650" s="560">
        <v>70</v>
      </c>
    </row>
    <row r="4651" spans="1:9" ht="15" customHeight="1" x14ac:dyDescent="0.25">
      <c r="A4651" s="450"/>
      <c r="B4651" s="559">
        <v>5</v>
      </c>
      <c r="C4651" s="559">
        <v>201809</v>
      </c>
      <c r="D4651" s="560">
        <v>201809</v>
      </c>
      <c r="E4651" s="454" t="s">
        <v>1067</v>
      </c>
      <c r="F4651" s="560" t="s">
        <v>1325</v>
      </c>
      <c r="G4651" s="458" t="s">
        <v>928</v>
      </c>
      <c r="H4651" s="560">
        <v>121</v>
      </c>
      <c r="I4651" s="560">
        <v>595</v>
      </c>
    </row>
    <row r="4652" spans="1:9" ht="15" customHeight="1" x14ac:dyDescent="0.25">
      <c r="A4652" s="450"/>
      <c r="B4652" s="559">
        <v>5</v>
      </c>
      <c r="C4652" s="559">
        <v>201809</v>
      </c>
      <c r="D4652" s="560">
        <v>201809</v>
      </c>
      <c r="E4652" s="454" t="s">
        <v>1067</v>
      </c>
      <c r="F4652" s="560" t="s">
        <v>1329</v>
      </c>
      <c r="G4652" s="458" t="s">
        <v>925</v>
      </c>
      <c r="H4652" s="560">
        <v>120</v>
      </c>
      <c r="I4652" s="560">
        <v>212</v>
      </c>
    </row>
    <row r="4653" spans="1:9" ht="15" customHeight="1" x14ac:dyDescent="0.25">
      <c r="A4653" s="450"/>
      <c r="B4653" s="559">
        <v>5</v>
      </c>
      <c r="C4653" s="559">
        <v>201809</v>
      </c>
      <c r="D4653" s="560">
        <v>201809</v>
      </c>
      <c r="E4653" s="454" t="s">
        <v>1067</v>
      </c>
      <c r="F4653" s="560" t="s">
        <v>1329</v>
      </c>
      <c r="G4653" s="458" t="s">
        <v>925</v>
      </c>
      <c r="H4653" s="560">
        <v>121</v>
      </c>
      <c r="I4653" s="560">
        <v>2155</v>
      </c>
    </row>
    <row r="4654" spans="1:9" ht="15" customHeight="1" x14ac:dyDescent="0.25">
      <c r="A4654" s="450"/>
      <c r="B4654" s="559">
        <v>5</v>
      </c>
      <c r="C4654" s="559">
        <v>201809</v>
      </c>
      <c r="D4654" s="560">
        <v>201809</v>
      </c>
      <c r="E4654" s="454" t="s">
        <v>1067</v>
      </c>
      <c r="F4654" s="458" t="s">
        <v>1331</v>
      </c>
      <c r="G4654" s="458" t="s">
        <v>939</v>
      </c>
      <c r="H4654" s="560">
        <v>120</v>
      </c>
      <c r="I4654" s="560">
        <v>310</v>
      </c>
    </row>
    <row r="4655" spans="1:9" ht="15" customHeight="1" x14ac:dyDescent="0.25">
      <c r="A4655" s="450"/>
      <c r="B4655" s="559">
        <v>5</v>
      </c>
      <c r="C4655" s="559">
        <v>201809</v>
      </c>
      <c r="D4655" s="560">
        <v>201809</v>
      </c>
      <c r="E4655" s="454" t="s">
        <v>1067</v>
      </c>
      <c r="F4655" s="458" t="s">
        <v>1331</v>
      </c>
      <c r="G4655" s="458" t="s">
        <v>939</v>
      </c>
      <c r="H4655" s="560">
        <v>121</v>
      </c>
      <c r="I4655" s="560">
        <v>3146</v>
      </c>
    </row>
    <row r="4656" spans="1:9" ht="15" customHeight="1" x14ac:dyDescent="0.25">
      <c r="A4656" s="450"/>
      <c r="B4656" s="559">
        <v>8</v>
      </c>
      <c r="C4656" s="559">
        <v>201809</v>
      </c>
      <c r="D4656" s="560">
        <v>201809</v>
      </c>
      <c r="E4656" s="454" t="s">
        <v>1068</v>
      </c>
      <c r="F4656" s="458">
        <v>19</v>
      </c>
      <c r="G4656" s="458" t="s">
        <v>940</v>
      </c>
      <c r="H4656" s="560">
        <v>120</v>
      </c>
      <c r="I4656" s="560">
        <v>150</v>
      </c>
    </row>
    <row r="4657" spans="1:9" ht="15" customHeight="1" x14ac:dyDescent="0.25">
      <c r="A4657" s="450"/>
      <c r="B4657" s="559">
        <v>8</v>
      </c>
      <c r="C4657" s="559">
        <v>201809</v>
      </c>
      <c r="D4657" s="560">
        <v>201809</v>
      </c>
      <c r="E4657" s="454" t="s">
        <v>1068</v>
      </c>
      <c r="F4657" s="458">
        <v>19</v>
      </c>
      <c r="G4657" s="458" t="s">
        <v>940</v>
      </c>
      <c r="H4657" s="560">
        <v>121</v>
      </c>
      <c r="I4657" s="560">
        <v>1200</v>
      </c>
    </row>
    <row r="4658" spans="1:9" ht="15" customHeight="1" x14ac:dyDescent="0.25">
      <c r="A4658" s="450"/>
      <c r="B4658" s="559">
        <v>8</v>
      </c>
      <c r="C4658" s="559">
        <v>201809</v>
      </c>
      <c r="D4658" s="560">
        <v>201809</v>
      </c>
      <c r="E4658" s="454" t="s">
        <v>1068</v>
      </c>
      <c r="F4658" s="560">
        <v>34</v>
      </c>
      <c r="G4658" s="458" t="s">
        <v>1024</v>
      </c>
      <c r="H4658" s="560">
        <v>120</v>
      </c>
      <c r="I4658" s="560">
        <v>27</v>
      </c>
    </row>
    <row r="4659" spans="1:9" ht="15" customHeight="1" x14ac:dyDescent="0.25">
      <c r="A4659" s="450"/>
      <c r="B4659" s="559">
        <v>8</v>
      </c>
      <c r="C4659" s="559">
        <v>201809</v>
      </c>
      <c r="D4659" s="560">
        <v>201809</v>
      </c>
      <c r="E4659" s="454" t="s">
        <v>1068</v>
      </c>
      <c r="F4659" s="560">
        <v>34</v>
      </c>
      <c r="G4659" s="458" t="s">
        <v>1024</v>
      </c>
      <c r="H4659" s="560">
        <v>121</v>
      </c>
      <c r="I4659" s="560">
        <v>250</v>
      </c>
    </row>
    <row r="4660" spans="1:9" ht="15" customHeight="1" x14ac:dyDescent="0.25">
      <c r="A4660" s="450"/>
      <c r="B4660" s="559">
        <v>8</v>
      </c>
      <c r="C4660" s="559">
        <v>201809</v>
      </c>
      <c r="D4660" s="560">
        <v>201809</v>
      </c>
      <c r="E4660" s="454" t="s">
        <v>1068</v>
      </c>
      <c r="F4660" s="560" t="s">
        <v>1309</v>
      </c>
      <c r="G4660" s="458" t="s">
        <v>1024</v>
      </c>
      <c r="H4660" s="560">
        <v>126</v>
      </c>
      <c r="I4660" s="560">
        <v>162</v>
      </c>
    </row>
    <row r="4661" spans="1:9" ht="15" customHeight="1" x14ac:dyDescent="0.25">
      <c r="A4661" s="450"/>
      <c r="B4661" s="559">
        <v>8</v>
      </c>
      <c r="C4661" s="559">
        <v>201809</v>
      </c>
      <c r="D4661" s="560">
        <v>201809</v>
      </c>
      <c r="E4661" s="454" t="s">
        <v>1068</v>
      </c>
      <c r="F4661" s="458">
        <v>45</v>
      </c>
      <c r="G4661" s="458" t="s">
        <v>920</v>
      </c>
      <c r="H4661" s="560">
        <v>120</v>
      </c>
      <c r="I4661" s="560">
        <v>112</v>
      </c>
    </row>
    <row r="4662" spans="1:9" ht="15" customHeight="1" x14ac:dyDescent="0.25">
      <c r="A4662" s="450"/>
      <c r="B4662" s="559">
        <v>8</v>
      </c>
      <c r="C4662" s="559">
        <v>201809</v>
      </c>
      <c r="D4662" s="560">
        <v>201809</v>
      </c>
      <c r="E4662" s="454" t="s">
        <v>1068</v>
      </c>
      <c r="F4662" s="458">
        <v>45</v>
      </c>
      <c r="G4662" s="458" t="s">
        <v>920</v>
      </c>
      <c r="H4662" s="560">
        <v>121</v>
      </c>
      <c r="I4662" s="560">
        <v>680</v>
      </c>
    </row>
    <row r="4663" spans="1:9" ht="15" customHeight="1" x14ac:dyDescent="0.25">
      <c r="A4663" s="450"/>
      <c r="B4663" s="559">
        <v>8</v>
      </c>
      <c r="C4663" s="559">
        <v>201809</v>
      </c>
      <c r="D4663" s="560">
        <v>201809</v>
      </c>
      <c r="E4663" s="454" t="s">
        <v>1068</v>
      </c>
      <c r="F4663" s="458" t="s">
        <v>1300</v>
      </c>
      <c r="G4663" s="458" t="s">
        <v>920</v>
      </c>
      <c r="H4663" s="560">
        <v>126</v>
      </c>
      <c r="I4663" s="560">
        <v>159</v>
      </c>
    </row>
    <row r="4664" spans="1:9" ht="15" customHeight="1" x14ac:dyDescent="0.25">
      <c r="A4664" s="450"/>
      <c r="B4664" s="559">
        <v>8</v>
      </c>
      <c r="C4664" s="559">
        <v>201809</v>
      </c>
      <c r="D4664" s="560">
        <v>201809</v>
      </c>
      <c r="E4664" s="454" t="s">
        <v>1068</v>
      </c>
      <c r="F4664" s="458" t="s">
        <v>1326</v>
      </c>
      <c r="G4664" s="458" t="s">
        <v>923</v>
      </c>
      <c r="H4664" s="560">
        <v>120</v>
      </c>
      <c r="I4664" s="560">
        <v>81</v>
      </c>
    </row>
    <row r="4665" spans="1:9" ht="15" customHeight="1" x14ac:dyDescent="0.25">
      <c r="A4665" s="450"/>
      <c r="B4665" s="559">
        <v>8</v>
      </c>
      <c r="C4665" s="559">
        <v>201809</v>
      </c>
      <c r="D4665" s="560">
        <v>201809</v>
      </c>
      <c r="E4665" s="454" t="s">
        <v>1068</v>
      </c>
      <c r="F4665" s="560" t="s">
        <v>1326</v>
      </c>
      <c r="G4665" s="458" t="s">
        <v>923</v>
      </c>
      <c r="H4665" s="560">
        <v>121</v>
      </c>
      <c r="I4665" s="560">
        <v>827</v>
      </c>
    </row>
    <row r="4666" spans="1:9" ht="15" customHeight="1" x14ac:dyDescent="0.25">
      <c r="A4666" s="450"/>
      <c r="B4666" s="559">
        <v>8</v>
      </c>
      <c r="C4666" s="559">
        <v>201809</v>
      </c>
      <c r="D4666" s="560">
        <v>201809</v>
      </c>
      <c r="E4666" s="454" t="s">
        <v>1068</v>
      </c>
      <c r="F4666" s="560">
        <v>69</v>
      </c>
      <c r="G4666" s="458" t="s">
        <v>937</v>
      </c>
      <c r="H4666" s="560">
        <v>120</v>
      </c>
      <c r="I4666" s="560">
        <v>468</v>
      </c>
    </row>
    <row r="4667" spans="1:9" ht="15" customHeight="1" x14ac:dyDescent="0.25">
      <c r="A4667" s="450"/>
      <c r="B4667" s="559">
        <v>8</v>
      </c>
      <c r="C4667" s="559">
        <v>201809</v>
      </c>
      <c r="D4667" s="560">
        <v>201809</v>
      </c>
      <c r="E4667" s="454" t="s">
        <v>1068</v>
      </c>
      <c r="F4667" s="560">
        <v>69</v>
      </c>
      <c r="G4667" s="458" t="s">
        <v>937</v>
      </c>
      <c r="H4667" s="560">
        <v>121</v>
      </c>
      <c r="I4667" s="560">
        <v>2643</v>
      </c>
    </row>
    <row r="4668" spans="1:9" ht="15" customHeight="1" x14ac:dyDescent="0.25">
      <c r="A4668" s="450"/>
      <c r="B4668" s="559">
        <v>8</v>
      </c>
      <c r="C4668" s="559">
        <v>201809</v>
      </c>
      <c r="D4668" s="560">
        <v>201809</v>
      </c>
      <c r="E4668" s="454" t="s">
        <v>1068</v>
      </c>
      <c r="F4668" s="560" t="s">
        <v>1334</v>
      </c>
      <c r="G4668" s="458" t="s">
        <v>937</v>
      </c>
      <c r="H4668" s="560">
        <v>126</v>
      </c>
      <c r="I4668" s="560">
        <v>691</v>
      </c>
    </row>
    <row r="4669" spans="1:9" ht="15" customHeight="1" x14ac:dyDescent="0.25">
      <c r="A4669" s="450"/>
      <c r="B4669" s="559">
        <v>8</v>
      </c>
      <c r="C4669" s="559">
        <v>201809</v>
      </c>
      <c r="D4669" s="560">
        <v>201809</v>
      </c>
      <c r="E4669" s="454" t="s">
        <v>1068</v>
      </c>
      <c r="F4669" s="560" t="s">
        <v>1312</v>
      </c>
      <c r="G4669" s="458" t="s">
        <v>930</v>
      </c>
      <c r="H4669" s="560">
        <v>120</v>
      </c>
      <c r="I4669" s="560">
        <v>258</v>
      </c>
    </row>
    <row r="4670" spans="1:9" ht="15" customHeight="1" x14ac:dyDescent="0.25">
      <c r="A4670" s="450"/>
      <c r="B4670" s="559">
        <v>8</v>
      </c>
      <c r="C4670" s="559">
        <v>201809</v>
      </c>
      <c r="D4670" s="560">
        <v>201809</v>
      </c>
      <c r="E4670" s="454" t="s">
        <v>1068</v>
      </c>
      <c r="F4670" s="560" t="s">
        <v>1312</v>
      </c>
      <c r="G4670" s="458" t="s">
        <v>930</v>
      </c>
      <c r="H4670" s="560">
        <v>121</v>
      </c>
      <c r="I4670" s="560">
        <v>1585</v>
      </c>
    </row>
    <row r="4671" spans="1:9" ht="15" customHeight="1" x14ac:dyDescent="0.25">
      <c r="A4671" s="450"/>
      <c r="B4671" s="559">
        <v>8</v>
      </c>
      <c r="C4671" s="559">
        <v>201809</v>
      </c>
      <c r="D4671" s="560">
        <v>201809</v>
      </c>
      <c r="E4671" s="454" t="s">
        <v>1068</v>
      </c>
      <c r="F4671" s="560" t="s">
        <v>1311</v>
      </c>
      <c r="G4671" s="458" t="s">
        <v>930</v>
      </c>
      <c r="H4671" s="560">
        <v>126</v>
      </c>
      <c r="I4671" s="560">
        <v>419</v>
      </c>
    </row>
    <row r="4672" spans="1:9" ht="15" customHeight="1" x14ac:dyDescent="0.25">
      <c r="A4672" s="450"/>
      <c r="B4672" s="559">
        <v>8</v>
      </c>
      <c r="C4672" s="559">
        <v>201809</v>
      </c>
      <c r="D4672" s="560">
        <v>201809</v>
      </c>
      <c r="E4672" s="454" t="s">
        <v>1068</v>
      </c>
      <c r="F4672" s="560" t="s">
        <v>1323</v>
      </c>
      <c r="G4672" s="458" t="s">
        <v>928</v>
      </c>
      <c r="H4672" s="560">
        <v>120</v>
      </c>
      <c r="I4672" s="560">
        <v>63</v>
      </c>
    </row>
    <row r="4673" spans="1:9" ht="15" customHeight="1" x14ac:dyDescent="0.25">
      <c r="A4673" s="450"/>
      <c r="B4673" s="559">
        <v>8</v>
      </c>
      <c r="C4673" s="559">
        <v>201809</v>
      </c>
      <c r="D4673" s="560">
        <v>201809</v>
      </c>
      <c r="E4673" s="454" t="s">
        <v>1068</v>
      </c>
      <c r="F4673" s="560" t="s">
        <v>1323</v>
      </c>
      <c r="G4673" s="458" t="s">
        <v>928</v>
      </c>
      <c r="H4673" s="560">
        <v>121</v>
      </c>
      <c r="I4673" s="560">
        <v>431</v>
      </c>
    </row>
    <row r="4674" spans="1:9" ht="15" customHeight="1" x14ac:dyDescent="0.25">
      <c r="A4674" s="450"/>
      <c r="B4674" s="559">
        <v>8</v>
      </c>
      <c r="C4674" s="559">
        <v>201809</v>
      </c>
      <c r="D4674" s="560">
        <v>201809</v>
      </c>
      <c r="E4674" s="454" t="s">
        <v>1068</v>
      </c>
      <c r="F4674" s="560" t="s">
        <v>1332</v>
      </c>
      <c r="G4674" s="458" t="s">
        <v>913</v>
      </c>
      <c r="H4674" s="560">
        <v>120</v>
      </c>
      <c r="I4674" s="560">
        <v>205</v>
      </c>
    </row>
    <row r="4675" spans="1:9" ht="15" customHeight="1" x14ac:dyDescent="0.25">
      <c r="A4675" s="450"/>
      <c r="B4675" s="559">
        <v>8</v>
      </c>
      <c r="C4675" s="559">
        <v>201809</v>
      </c>
      <c r="D4675" s="560">
        <v>201809</v>
      </c>
      <c r="E4675" s="454" t="s">
        <v>1068</v>
      </c>
      <c r="F4675" s="560" t="s">
        <v>1332</v>
      </c>
      <c r="G4675" s="458" t="s">
        <v>913</v>
      </c>
      <c r="H4675" s="560">
        <v>121</v>
      </c>
      <c r="I4675" s="560">
        <v>2060</v>
      </c>
    </row>
    <row r="4676" spans="1:9" ht="15" customHeight="1" x14ac:dyDescent="0.25">
      <c r="A4676" s="450"/>
      <c r="B4676" s="559">
        <v>34</v>
      </c>
      <c r="C4676" s="559">
        <v>201809</v>
      </c>
      <c r="D4676" s="560">
        <v>201809</v>
      </c>
      <c r="E4676" s="454" t="s">
        <v>1069</v>
      </c>
      <c r="F4676" s="560">
        <v>33</v>
      </c>
      <c r="G4676" s="458" t="s">
        <v>1024</v>
      </c>
      <c r="H4676" s="560">
        <v>120</v>
      </c>
      <c r="I4676" s="560">
        <v>35</v>
      </c>
    </row>
    <row r="4677" spans="1:9" ht="15" customHeight="1" x14ac:dyDescent="0.25">
      <c r="A4677" s="450"/>
      <c r="B4677" s="559">
        <v>34</v>
      </c>
      <c r="C4677" s="559">
        <v>201809</v>
      </c>
      <c r="D4677" s="560">
        <v>201809</v>
      </c>
      <c r="E4677" s="454" t="s">
        <v>1069</v>
      </c>
      <c r="F4677" s="560">
        <v>33</v>
      </c>
      <c r="G4677" s="458" t="s">
        <v>1024</v>
      </c>
      <c r="H4677" s="560">
        <v>121</v>
      </c>
      <c r="I4677" s="560">
        <v>251</v>
      </c>
    </row>
    <row r="4678" spans="1:9" ht="15" customHeight="1" x14ac:dyDescent="0.25">
      <c r="A4678" s="450"/>
      <c r="B4678" s="559">
        <v>34</v>
      </c>
      <c r="C4678" s="559">
        <v>201809</v>
      </c>
      <c r="D4678" s="560">
        <v>201809</v>
      </c>
      <c r="E4678" s="454" t="s">
        <v>1069</v>
      </c>
      <c r="F4678" s="458" t="s">
        <v>1310</v>
      </c>
      <c r="G4678" s="458" t="s">
        <v>1024</v>
      </c>
      <c r="H4678" s="560">
        <v>126</v>
      </c>
      <c r="I4678" s="560">
        <v>148</v>
      </c>
    </row>
    <row r="4679" spans="1:9" ht="15" customHeight="1" x14ac:dyDescent="0.25">
      <c r="A4679" s="450"/>
      <c r="B4679" s="559">
        <v>34</v>
      </c>
      <c r="C4679" s="559">
        <v>201809</v>
      </c>
      <c r="D4679" s="560">
        <v>201809</v>
      </c>
      <c r="E4679" s="454" t="s">
        <v>1069</v>
      </c>
      <c r="F4679" s="458">
        <v>46</v>
      </c>
      <c r="G4679" s="458" t="s">
        <v>920</v>
      </c>
      <c r="H4679" s="560">
        <v>120</v>
      </c>
      <c r="I4679" s="560">
        <v>140</v>
      </c>
    </row>
    <row r="4680" spans="1:9" ht="15" customHeight="1" x14ac:dyDescent="0.25">
      <c r="A4680" s="450"/>
      <c r="B4680" s="559">
        <v>34</v>
      </c>
      <c r="C4680" s="559">
        <v>201809</v>
      </c>
      <c r="D4680" s="560">
        <v>201809</v>
      </c>
      <c r="E4680" s="454" t="s">
        <v>1069</v>
      </c>
      <c r="F4680" s="458">
        <v>46</v>
      </c>
      <c r="G4680" s="458" t="s">
        <v>920</v>
      </c>
      <c r="H4680" s="560">
        <v>121</v>
      </c>
      <c r="I4680" s="560">
        <v>870</v>
      </c>
    </row>
    <row r="4681" spans="1:9" ht="15" customHeight="1" x14ac:dyDescent="0.25">
      <c r="A4681" s="450"/>
      <c r="B4681" s="559">
        <v>34</v>
      </c>
      <c r="C4681" s="559">
        <v>201809</v>
      </c>
      <c r="D4681" s="560">
        <v>201809</v>
      </c>
      <c r="E4681" s="454" t="s">
        <v>1069</v>
      </c>
      <c r="F4681" s="458" t="s">
        <v>1303</v>
      </c>
      <c r="G4681" s="458" t="s">
        <v>920</v>
      </c>
      <c r="H4681" s="560">
        <v>126</v>
      </c>
      <c r="I4681" s="560">
        <v>233</v>
      </c>
    </row>
    <row r="4682" spans="1:9" ht="15" customHeight="1" x14ac:dyDescent="0.25">
      <c r="A4682" s="450"/>
      <c r="B4682" s="559">
        <v>34</v>
      </c>
      <c r="C4682" s="559">
        <v>201809</v>
      </c>
      <c r="D4682" s="560">
        <v>201809</v>
      </c>
      <c r="E4682" s="454" t="s">
        <v>1069</v>
      </c>
      <c r="F4682" s="458" t="s">
        <v>1314</v>
      </c>
      <c r="G4682" s="458" t="s">
        <v>930</v>
      </c>
      <c r="H4682" s="560">
        <v>120</v>
      </c>
      <c r="I4682" s="560">
        <v>131</v>
      </c>
    </row>
    <row r="4683" spans="1:9" ht="15" customHeight="1" x14ac:dyDescent="0.25">
      <c r="A4683" s="450"/>
      <c r="B4683" s="559">
        <v>34</v>
      </c>
      <c r="C4683" s="559">
        <v>201809</v>
      </c>
      <c r="D4683" s="560">
        <v>201809</v>
      </c>
      <c r="E4683" s="454" t="s">
        <v>1069</v>
      </c>
      <c r="F4683" s="458" t="s">
        <v>1314</v>
      </c>
      <c r="G4683" s="458" t="s">
        <v>930</v>
      </c>
      <c r="H4683" s="560">
        <v>121</v>
      </c>
      <c r="I4683" s="560">
        <v>1009</v>
      </c>
    </row>
    <row r="4684" spans="1:9" ht="15" customHeight="1" x14ac:dyDescent="0.25">
      <c r="A4684" s="450"/>
      <c r="B4684" s="559">
        <v>34</v>
      </c>
      <c r="C4684" s="559">
        <v>201809</v>
      </c>
      <c r="D4684" s="560">
        <v>201809</v>
      </c>
      <c r="E4684" s="454" t="s">
        <v>1069</v>
      </c>
      <c r="F4684" s="458" t="s">
        <v>1313</v>
      </c>
      <c r="G4684" s="458" t="s">
        <v>930</v>
      </c>
      <c r="H4684" s="560">
        <v>126</v>
      </c>
      <c r="I4684" s="560">
        <v>241</v>
      </c>
    </row>
    <row r="4685" spans="1:9" ht="15" customHeight="1" x14ac:dyDescent="0.25">
      <c r="A4685" s="450"/>
      <c r="B4685" s="559">
        <v>34</v>
      </c>
      <c r="C4685" s="559">
        <v>201809</v>
      </c>
      <c r="D4685" s="560">
        <v>201809</v>
      </c>
      <c r="E4685" s="454" t="s">
        <v>1069</v>
      </c>
      <c r="F4685" s="560" t="s">
        <v>1324</v>
      </c>
      <c r="G4685" s="458" t="s">
        <v>928</v>
      </c>
      <c r="H4685" s="560">
        <v>120</v>
      </c>
      <c r="I4685" s="560">
        <v>52</v>
      </c>
    </row>
    <row r="4686" spans="1:9" ht="15" customHeight="1" x14ac:dyDescent="0.25">
      <c r="A4686" s="450"/>
      <c r="B4686" s="559">
        <v>34</v>
      </c>
      <c r="C4686" s="559">
        <v>201809</v>
      </c>
      <c r="D4686" s="560">
        <v>201809</v>
      </c>
      <c r="E4686" s="454" t="s">
        <v>1069</v>
      </c>
      <c r="F4686" s="560" t="s">
        <v>1324</v>
      </c>
      <c r="G4686" s="458" t="s">
        <v>928</v>
      </c>
      <c r="H4686" s="560">
        <v>121</v>
      </c>
      <c r="I4686" s="560">
        <v>540</v>
      </c>
    </row>
    <row r="4687" spans="1:9" ht="15" customHeight="1" x14ac:dyDescent="0.25">
      <c r="A4687" s="450"/>
      <c r="B4687" s="559">
        <v>34</v>
      </c>
      <c r="C4687" s="559">
        <v>201809</v>
      </c>
      <c r="D4687" s="560">
        <v>201809</v>
      </c>
      <c r="E4687" s="454" t="s">
        <v>1069</v>
      </c>
      <c r="F4687" s="560" t="s">
        <v>1306</v>
      </c>
      <c r="G4687" s="458" t="s">
        <v>941</v>
      </c>
      <c r="H4687" s="560">
        <v>120</v>
      </c>
      <c r="I4687" s="560">
        <v>414</v>
      </c>
    </row>
    <row r="4688" spans="1:9" ht="15" customHeight="1" x14ac:dyDescent="0.25">
      <c r="A4688" s="450"/>
      <c r="B4688" s="559">
        <v>34</v>
      </c>
      <c r="C4688" s="559">
        <v>201809</v>
      </c>
      <c r="D4688" s="560">
        <v>201809</v>
      </c>
      <c r="E4688" s="454" t="s">
        <v>1069</v>
      </c>
      <c r="F4688" s="560" t="s">
        <v>1306</v>
      </c>
      <c r="G4688" s="458" t="s">
        <v>941</v>
      </c>
      <c r="H4688" s="560">
        <v>121</v>
      </c>
      <c r="I4688" s="560">
        <v>2690</v>
      </c>
    </row>
    <row r="4689" spans="1:9" ht="15" customHeight="1" x14ac:dyDescent="0.25">
      <c r="A4689" s="450"/>
      <c r="B4689" s="559">
        <v>34</v>
      </c>
      <c r="C4689" s="559">
        <v>201809</v>
      </c>
      <c r="D4689" s="560">
        <v>201809</v>
      </c>
      <c r="E4689" s="454" t="s">
        <v>1069</v>
      </c>
      <c r="F4689" s="560" t="s">
        <v>1305</v>
      </c>
      <c r="G4689" s="458" t="s">
        <v>941</v>
      </c>
      <c r="H4689" s="560">
        <v>126</v>
      </c>
      <c r="I4689" s="560">
        <v>535</v>
      </c>
    </row>
    <row r="4690" spans="1:9" ht="15" customHeight="1" x14ac:dyDescent="0.25">
      <c r="A4690" s="450"/>
      <c r="B4690" s="559">
        <v>34</v>
      </c>
      <c r="C4690" s="559">
        <v>201809</v>
      </c>
      <c r="D4690" s="560">
        <v>201809</v>
      </c>
      <c r="E4690" s="454" t="s">
        <v>1069</v>
      </c>
      <c r="F4690" s="560" t="s">
        <v>1320</v>
      </c>
      <c r="G4690" s="458" t="s">
        <v>1003</v>
      </c>
      <c r="H4690" s="560">
        <v>120</v>
      </c>
      <c r="I4690" s="560">
        <v>57</v>
      </c>
    </row>
    <row r="4691" spans="1:9" ht="15" customHeight="1" x14ac:dyDescent="0.25">
      <c r="A4691" s="450"/>
      <c r="B4691" s="559">
        <v>34</v>
      </c>
      <c r="C4691" s="559">
        <v>201809</v>
      </c>
      <c r="D4691" s="560">
        <v>201809</v>
      </c>
      <c r="E4691" s="454" t="s">
        <v>1069</v>
      </c>
      <c r="F4691" s="560" t="s">
        <v>1320</v>
      </c>
      <c r="G4691" s="458" t="s">
        <v>1003</v>
      </c>
      <c r="H4691" s="560">
        <v>121</v>
      </c>
      <c r="I4691" s="560">
        <v>669</v>
      </c>
    </row>
    <row r="4692" spans="1:9" ht="15" customHeight="1" x14ac:dyDescent="0.25">
      <c r="A4692" s="450"/>
      <c r="B4692" s="559">
        <v>34</v>
      </c>
      <c r="C4692" s="559">
        <v>201809</v>
      </c>
      <c r="D4692" s="560">
        <v>201809</v>
      </c>
      <c r="E4692" s="454" t="s">
        <v>1069</v>
      </c>
      <c r="F4692" s="560" t="s">
        <v>1319</v>
      </c>
      <c r="G4692" s="458" t="s">
        <v>1003</v>
      </c>
      <c r="H4692" s="560">
        <v>126</v>
      </c>
      <c r="I4692" s="560">
        <v>114</v>
      </c>
    </row>
    <row r="4693" spans="1:9" ht="15" customHeight="1" x14ac:dyDescent="0.2">
      <c r="A4693" s="462"/>
      <c r="B4693" s="557">
        <v>36</v>
      </c>
      <c r="C4693" s="557">
        <v>201809</v>
      </c>
      <c r="D4693" s="557">
        <v>201809</v>
      </c>
      <c r="E4693" s="557" t="s">
        <v>1070</v>
      </c>
      <c r="F4693" s="557" t="s">
        <v>1336</v>
      </c>
      <c r="G4693" s="557" t="s">
        <v>937</v>
      </c>
      <c r="H4693" s="557">
        <v>120</v>
      </c>
      <c r="I4693" s="557">
        <v>162</v>
      </c>
    </row>
    <row r="4694" spans="1:9" ht="15" customHeight="1" x14ac:dyDescent="0.2">
      <c r="A4694" s="462"/>
      <c r="B4694" s="557">
        <v>36</v>
      </c>
      <c r="C4694" s="557">
        <v>201809</v>
      </c>
      <c r="D4694" s="557">
        <v>201809</v>
      </c>
      <c r="E4694" s="557" t="s">
        <v>1070</v>
      </c>
      <c r="F4694" s="557" t="s">
        <v>1336</v>
      </c>
      <c r="G4694" s="557" t="s">
        <v>937</v>
      </c>
      <c r="H4694" s="557">
        <v>121</v>
      </c>
      <c r="I4694" s="557">
        <v>1506</v>
      </c>
    </row>
    <row r="4695" spans="1:9" ht="15" customHeight="1" x14ac:dyDescent="0.2">
      <c r="A4695" s="462"/>
      <c r="B4695" s="557">
        <v>36</v>
      </c>
      <c r="C4695" s="557">
        <v>201809</v>
      </c>
      <c r="D4695" s="557">
        <v>201809</v>
      </c>
      <c r="E4695" s="557" t="s">
        <v>1070</v>
      </c>
      <c r="F4695" s="557" t="s">
        <v>1318</v>
      </c>
      <c r="G4695" s="557" t="s">
        <v>1003</v>
      </c>
      <c r="H4695" s="557">
        <v>120</v>
      </c>
      <c r="I4695" s="557">
        <v>47</v>
      </c>
    </row>
    <row r="4696" spans="1:9" ht="15" customHeight="1" x14ac:dyDescent="0.2">
      <c r="A4696" s="462"/>
      <c r="B4696" s="557">
        <v>36</v>
      </c>
      <c r="C4696" s="557">
        <v>201809</v>
      </c>
      <c r="D4696" s="557">
        <v>201809</v>
      </c>
      <c r="E4696" s="557" t="s">
        <v>1070</v>
      </c>
      <c r="F4696" s="557" t="s">
        <v>1318</v>
      </c>
      <c r="G4696" s="557" t="s">
        <v>1003</v>
      </c>
      <c r="H4696" s="557">
        <v>121</v>
      </c>
      <c r="I4696" s="557">
        <v>573</v>
      </c>
    </row>
    <row r="4697" spans="1:9" ht="15" customHeight="1" x14ac:dyDescent="0.2">
      <c r="A4697" s="462"/>
      <c r="B4697" s="557">
        <v>36</v>
      </c>
      <c r="C4697" s="557">
        <v>201809</v>
      </c>
      <c r="D4697" s="557">
        <v>201809</v>
      </c>
      <c r="E4697" s="557" t="s">
        <v>1070</v>
      </c>
      <c r="F4697" s="557" t="s">
        <v>1317</v>
      </c>
      <c r="G4697" s="557" t="s">
        <v>1003</v>
      </c>
      <c r="H4697" s="557">
        <v>126</v>
      </c>
      <c r="I4697" s="557">
        <v>92</v>
      </c>
    </row>
    <row r="4698" spans="1:9" ht="15" customHeight="1" x14ac:dyDescent="0.2">
      <c r="A4698" s="462"/>
      <c r="B4698" s="557">
        <v>36</v>
      </c>
      <c r="C4698" s="557">
        <v>201809</v>
      </c>
      <c r="D4698" s="557">
        <v>201809</v>
      </c>
      <c r="E4698" s="557" t="s">
        <v>1070</v>
      </c>
      <c r="F4698" s="557" t="s">
        <v>1330</v>
      </c>
      <c r="G4698" s="557" t="s">
        <v>939</v>
      </c>
      <c r="H4698" s="557">
        <v>120</v>
      </c>
      <c r="I4698" s="557">
        <v>242</v>
      </c>
    </row>
    <row r="4699" spans="1:9" ht="15" customHeight="1" x14ac:dyDescent="0.2">
      <c r="A4699" s="462"/>
      <c r="B4699" s="557">
        <v>36</v>
      </c>
      <c r="C4699" s="557">
        <v>201809</v>
      </c>
      <c r="D4699" s="557">
        <v>201809</v>
      </c>
      <c r="E4699" s="557" t="s">
        <v>1070</v>
      </c>
      <c r="F4699" s="557" t="s">
        <v>1330</v>
      </c>
      <c r="G4699" s="557" t="s">
        <v>939</v>
      </c>
      <c r="H4699" s="557">
        <v>121</v>
      </c>
      <c r="I4699" s="557">
        <v>2094</v>
      </c>
    </row>
    <row r="4700" spans="1:9" ht="15" customHeight="1" x14ac:dyDescent="0.25">
      <c r="A4700" s="450"/>
      <c r="B4700" s="557">
        <v>4</v>
      </c>
      <c r="C4700" s="557">
        <v>201908</v>
      </c>
      <c r="D4700" s="557">
        <v>201809</v>
      </c>
      <c r="E4700" s="557" t="s">
        <v>1066</v>
      </c>
      <c r="F4700" s="557">
        <v>47</v>
      </c>
      <c r="G4700" s="557" t="s">
        <v>920</v>
      </c>
      <c r="H4700" s="557">
        <v>120</v>
      </c>
      <c r="I4700" s="557">
        <v>-2</v>
      </c>
    </row>
    <row r="4701" spans="1:9" ht="15" customHeight="1" x14ac:dyDescent="0.25">
      <c r="A4701" s="450"/>
      <c r="B4701" s="557">
        <v>4</v>
      </c>
      <c r="C4701" s="557">
        <v>201908</v>
      </c>
      <c r="D4701" s="557">
        <v>201809</v>
      </c>
      <c r="E4701" s="557" t="s">
        <v>1066</v>
      </c>
      <c r="F4701" s="557" t="s">
        <v>1304</v>
      </c>
      <c r="G4701" s="557" t="s">
        <v>920</v>
      </c>
      <c r="H4701" s="557">
        <v>126</v>
      </c>
      <c r="I4701" s="557">
        <v>-1</v>
      </c>
    </row>
    <row r="4702" spans="1:9" ht="15" customHeight="1" x14ac:dyDescent="0.25">
      <c r="A4702" s="450"/>
      <c r="B4702" s="557">
        <v>4</v>
      </c>
      <c r="C4702" s="557">
        <v>201908</v>
      </c>
      <c r="D4702" s="557">
        <v>201809</v>
      </c>
      <c r="E4702" s="557" t="s">
        <v>1066</v>
      </c>
      <c r="F4702" s="557" t="s">
        <v>1327</v>
      </c>
      <c r="G4702" s="557" t="s">
        <v>923</v>
      </c>
      <c r="H4702" s="557">
        <v>121</v>
      </c>
      <c r="I4702" s="557">
        <v>2</v>
      </c>
    </row>
    <row r="4703" spans="1:9" ht="15" customHeight="1" x14ac:dyDescent="0.25">
      <c r="A4703" s="450"/>
      <c r="B4703" s="557">
        <v>4</v>
      </c>
      <c r="C4703" s="557">
        <v>201908</v>
      </c>
      <c r="D4703" s="557">
        <v>201809</v>
      </c>
      <c r="E4703" s="557" t="s">
        <v>1066</v>
      </c>
      <c r="F4703" s="557" t="s">
        <v>1308</v>
      </c>
      <c r="G4703" s="557" t="s">
        <v>941</v>
      </c>
      <c r="H4703" s="557">
        <v>120</v>
      </c>
      <c r="I4703" s="557">
        <v>-1</v>
      </c>
    </row>
    <row r="4704" spans="1:9" ht="15" customHeight="1" x14ac:dyDescent="0.25">
      <c r="A4704" s="450"/>
      <c r="B4704" s="557">
        <v>4</v>
      </c>
      <c r="C4704" s="557">
        <v>201908</v>
      </c>
      <c r="D4704" s="557">
        <v>201809</v>
      </c>
      <c r="E4704" s="557" t="s">
        <v>1066</v>
      </c>
      <c r="F4704" s="557" t="s">
        <v>1308</v>
      </c>
      <c r="G4704" s="557" t="s">
        <v>941</v>
      </c>
      <c r="H4704" s="557">
        <v>121</v>
      </c>
      <c r="I4704" s="557">
        <v>1</v>
      </c>
    </row>
    <row r="4705" spans="1:9" ht="15" customHeight="1" x14ac:dyDescent="0.25">
      <c r="A4705" s="450"/>
      <c r="B4705" s="557">
        <v>4</v>
      </c>
      <c r="C4705" s="557">
        <v>201908</v>
      </c>
      <c r="D4705" s="557">
        <v>201809</v>
      </c>
      <c r="E4705" s="557" t="s">
        <v>1066</v>
      </c>
      <c r="F4705" s="557" t="s">
        <v>1328</v>
      </c>
      <c r="G4705" s="557" t="s">
        <v>925</v>
      </c>
      <c r="H4705" s="557">
        <v>120</v>
      </c>
      <c r="I4705" s="557">
        <v>-1</v>
      </c>
    </row>
    <row r="4706" spans="1:9" ht="15" customHeight="1" x14ac:dyDescent="0.25">
      <c r="A4706" s="450"/>
      <c r="B4706" s="557">
        <v>4</v>
      </c>
      <c r="C4706" s="557">
        <v>201908</v>
      </c>
      <c r="D4706" s="557">
        <v>201809</v>
      </c>
      <c r="E4706" s="557" t="s">
        <v>1066</v>
      </c>
      <c r="F4706" s="557" t="s">
        <v>1328</v>
      </c>
      <c r="G4706" s="557" t="s">
        <v>925</v>
      </c>
      <c r="H4706" s="557">
        <v>121</v>
      </c>
      <c r="I4706" s="557">
        <v>1</v>
      </c>
    </row>
    <row r="4707" spans="1:9" ht="15" customHeight="1" x14ac:dyDescent="0.25">
      <c r="A4707" s="450"/>
      <c r="B4707" s="557">
        <v>4</v>
      </c>
      <c r="C4707" s="557">
        <v>201908</v>
      </c>
      <c r="D4707" s="557">
        <v>201809</v>
      </c>
      <c r="E4707" s="557" t="s">
        <v>1066</v>
      </c>
      <c r="F4707" s="557" t="s">
        <v>1333</v>
      </c>
      <c r="G4707" s="557" t="s">
        <v>913</v>
      </c>
      <c r="H4707" s="557">
        <v>120</v>
      </c>
      <c r="I4707" s="557">
        <v>1</v>
      </c>
    </row>
    <row r="4708" spans="1:9" ht="15" customHeight="1" x14ac:dyDescent="0.25">
      <c r="A4708" s="450"/>
      <c r="B4708" s="557">
        <v>5</v>
      </c>
      <c r="C4708" s="557">
        <v>201908</v>
      </c>
      <c r="D4708" s="557">
        <v>201809</v>
      </c>
      <c r="E4708" s="557" t="s">
        <v>1067</v>
      </c>
      <c r="F4708" s="557">
        <v>18</v>
      </c>
      <c r="G4708" s="557" t="s">
        <v>940</v>
      </c>
      <c r="H4708" s="557">
        <v>121</v>
      </c>
      <c r="I4708" s="557">
        <v>1</v>
      </c>
    </row>
    <row r="4709" spans="1:9" ht="15" customHeight="1" x14ac:dyDescent="0.25">
      <c r="A4709" s="450"/>
      <c r="B4709" s="557">
        <v>5</v>
      </c>
      <c r="C4709" s="557">
        <v>201908</v>
      </c>
      <c r="D4709" s="557">
        <v>201809</v>
      </c>
      <c r="E4709" s="557" t="s">
        <v>1067</v>
      </c>
      <c r="F4709" s="557" t="s">
        <v>1316</v>
      </c>
      <c r="G4709" s="557" t="s">
        <v>930</v>
      </c>
      <c r="H4709" s="557">
        <v>121</v>
      </c>
      <c r="I4709" s="557">
        <v>-1</v>
      </c>
    </row>
    <row r="4710" spans="1:9" ht="15" customHeight="1" x14ac:dyDescent="0.25">
      <c r="A4710" s="450"/>
      <c r="B4710" s="557">
        <v>5</v>
      </c>
      <c r="C4710" s="557">
        <v>201908</v>
      </c>
      <c r="D4710" s="557">
        <v>201809</v>
      </c>
      <c r="E4710" s="557" t="s">
        <v>1067</v>
      </c>
      <c r="F4710" s="557" t="s">
        <v>1325</v>
      </c>
      <c r="G4710" s="557" t="s">
        <v>928</v>
      </c>
      <c r="H4710" s="557">
        <v>120</v>
      </c>
      <c r="I4710" s="557">
        <v>1</v>
      </c>
    </row>
    <row r="4711" spans="1:9" ht="15" customHeight="1" x14ac:dyDescent="0.25">
      <c r="A4711" s="450"/>
      <c r="B4711" s="557">
        <v>5</v>
      </c>
      <c r="C4711" s="557">
        <v>201908</v>
      </c>
      <c r="D4711" s="557">
        <v>201809</v>
      </c>
      <c r="E4711" s="557" t="s">
        <v>1067</v>
      </c>
      <c r="F4711" s="557" t="s">
        <v>1329</v>
      </c>
      <c r="G4711" s="557" t="s">
        <v>925</v>
      </c>
      <c r="H4711" s="557">
        <v>121</v>
      </c>
      <c r="I4711" s="557">
        <v>1</v>
      </c>
    </row>
    <row r="4712" spans="1:9" ht="15" customHeight="1" x14ac:dyDescent="0.25">
      <c r="A4712" s="450"/>
      <c r="B4712" s="557">
        <v>5</v>
      </c>
      <c r="C4712" s="557">
        <v>201908</v>
      </c>
      <c r="D4712" s="557">
        <v>201809</v>
      </c>
      <c r="E4712" s="557" t="s">
        <v>1067</v>
      </c>
      <c r="F4712" s="557" t="s">
        <v>1331</v>
      </c>
      <c r="G4712" s="557" t="s">
        <v>939</v>
      </c>
      <c r="H4712" s="557">
        <v>121</v>
      </c>
      <c r="I4712" s="557">
        <v>-1</v>
      </c>
    </row>
    <row r="4713" spans="1:9" ht="15" customHeight="1" x14ac:dyDescent="0.25">
      <c r="A4713" s="450"/>
      <c r="B4713" s="557">
        <v>8</v>
      </c>
      <c r="C4713" s="557">
        <v>201908</v>
      </c>
      <c r="D4713" s="557">
        <v>201809</v>
      </c>
      <c r="E4713" s="557" t="s">
        <v>1068</v>
      </c>
      <c r="F4713" s="557">
        <v>19</v>
      </c>
      <c r="G4713" s="557" t="s">
        <v>940</v>
      </c>
      <c r="H4713" s="557">
        <v>120</v>
      </c>
      <c r="I4713" s="557">
        <v>-1</v>
      </c>
    </row>
    <row r="4714" spans="1:9" ht="15" customHeight="1" x14ac:dyDescent="0.25">
      <c r="A4714" s="450"/>
      <c r="B4714" s="557">
        <v>8</v>
      </c>
      <c r="C4714" s="557">
        <v>201908</v>
      </c>
      <c r="D4714" s="557">
        <v>201809</v>
      </c>
      <c r="E4714" s="557" t="s">
        <v>1068</v>
      </c>
      <c r="F4714" s="557">
        <v>34</v>
      </c>
      <c r="G4714" s="557" t="s">
        <v>1024</v>
      </c>
      <c r="H4714" s="557">
        <v>120</v>
      </c>
      <c r="I4714" s="557">
        <v>-1</v>
      </c>
    </row>
    <row r="4715" spans="1:9" ht="15" customHeight="1" x14ac:dyDescent="0.25">
      <c r="A4715" s="450"/>
      <c r="B4715" s="557">
        <v>8</v>
      </c>
      <c r="C4715" s="557">
        <v>201908</v>
      </c>
      <c r="D4715" s="557">
        <v>201809</v>
      </c>
      <c r="E4715" s="557" t="s">
        <v>1068</v>
      </c>
      <c r="F4715" s="557">
        <v>34</v>
      </c>
      <c r="G4715" s="557" t="s">
        <v>1024</v>
      </c>
      <c r="H4715" s="557">
        <v>121</v>
      </c>
      <c r="I4715" s="557">
        <v>1</v>
      </c>
    </row>
    <row r="4716" spans="1:9" ht="15" customHeight="1" x14ac:dyDescent="0.25">
      <c r="A4716" s="450"/>
      <c r="B4716" s="557">
        <v>8</v>
      </c>
      <c r="C4716" s="557">
        <v>201908</v>
      </c>
      <c r="D4716" s="557">
        <v>201809</v>
      </c>
      <c r="E4716" s="557" t="s">
        <v>1068</v>
      </c>
      <c r="F4716" s="557" t="s">
        <v>1326</v>
      </c>
      <c r="G4716" s="557" t="s">
        <v>923</v>
      </c>
      <c r="H4716" s="557">
        <v>121</v>
      </c>
      <c r="I4716" s="557">
        <v>1</v>
      </c>
    </row>
    <row r="4717" spans="1:9" ht="15" customHeight="1" x14ac:dyDescent="0.25">
      <c r="A4717" s="450"/>
      <c r="B4717" s="557">
        <v>8</v>
      </c>
      <c r="C4717" s="557">
        <v>201908</v>
      </c>
      <c r="D4717" s="557">
        <v>201809</v>
      </c>
      <c r="E4717" s="557" t="s">
        <v>1068</v>
      </c>
      <c r="F4717" s="557">
        <v>69</v>
      </c>
      <c r="G4717" s="557" t="s">
        <v>937</v>
      </c>
      <c r="H4717" s="557">
        <v>120</v>
      </c>
      <c r="I4717" s="557">
        <v>-1</v>
      </c>
    </row>
    <row r="4718" spans="1:9" ht="15" customHeight="1" x14ac:dyDescent="0.25">
      <c r="A4718" s="450"/>
      <c r="B4718" s="557">
        <v>8</v>
      </c>
      <c r="C4718" s="557">
        <v>201908</v>
      </c>
      <c r="D4718" s="557">
        <v>201809</v>
      </c>
      <c r="E4718" s="557" t="s">
        <v>1068</v>
      </c>
      <c r="F4718" s="557">
        <v>69</v>
      </c>
      <c r="G4718" s="557" t="s">
        <v>937</v>
      </c>
      <c r="H4718" s="557">
        <v>121</v>
      </c>
      <c r="I4718" s="557">
        <v>4</v>
      </c>
    </row>
    <row r="4719" spans="1:9" ht="15" customHeight="1" x14ac:dyDescent="0.25">
      <c r="A4719" s="450"/>
      <c r="B4719" s="557">
        <v>8</v>
      </c>
      <c r="C4719" s="557">
        <v>201908</v>
      </c>
      <c r="D4719" s="557">
        <v>201809</v>
      </c>
      <c r="E4719" s="557" t="s">
        <v>1068</v>
      </c>
      <c r="F4719" s="557" t="s">
        <v>1334</v>
      </c>
      <c r="G4719" s="557" t="s">
        <v>937</v>
      </c>
      <c r="H4719" s="557">
        <v>126</v>
      </c>
      <c r="I4719" s="557">
        <v>1</v>
      </c>
    </row>
    <row r="4720" spans="1:9" ht="15" customHeight="1" x14ac:dyDescent="0.25">
      <c r="A4720" s="450"/>
      <c r="B4720" s="557">
        <v>34</v>
      </c>
      <c r="C4720" s="557">
        <v>201908</v>
      </c>
      <c r="D4720" s="557">
        <v>201809</v>
      </c>
      <c r="E4720" s="557" t="s">
        <v>1069</v>
      </c>
      <c r="F4720" s="557">
        <v>33</v>
      </c>
      <c r="G4720" s="557" t="s">
        <v>1024</v>
      </c>
      <c r="H4720" s="557">
        <v>121</v>
      </c>
      <c r="I4720" s="557">
        <v>1</v>
      </c>
    </row>
    <row r="4721" spans="1:9" ht="15" customHeight="1" x14ac:dyDescent="0.25">
      <c r="A4721" s="450"/>
      <c r="B4721" s="557">
        <v>34</v>
      </c>
      <c r="C4721" s="557">
        <v>201908</v>
      </c>
      <c r="D4721" s="557">
        <v>201809</v>
      </c>
      <c r="E4721" s="557" t="s">
        <v>1069</v>
      </c>
      <c r="F4721" s="557" t="s">
        <v>1310</v>
      </c>
      <c r="G4721" s="557" t="s">
        <v>1024</v>
      </c>
      <c r="H4721" s="557">
        <v>126</v>
      </c>
      <c r="I4721" s="557">
        <v>-1</v>
      </c>
    </row>
    <row r="4722" spans="1:9" ht="15" customHeight="1" x14ac:dyDescent="0.25">
      <c r="A4722" s="450"/>
      <c r="B4722" s="557">
        <v>34</v>
      </c>
      <c r="C4722" s="557">
        <v>201908</v>
      </c>
      <c r="D4722" s="557">
        <v>201809</v>
      </c>
      <c r="E4722" s="557" t="s">
        <v>1069</v>
      </c>
      <c r="F4722" s="557">
        <v>46</v>
      </c>
      <c r="G4722" s="557" t="s">
        <v>920</v>
      </c>
      <c r="H4722" s="557">
        <v>121</v>
      </c>
      <c r="I4722" s="557">
        <v>1</v>
      </c>
    </row>
    <row r="4723" spans="1:9" ht="15" customHeight="1" x14ac:dyDescent="0.25">
      <c r="A4723" s="450"/>
      <c r="B4723" s="557">
        <v>34</v>
      </c>
      <c r="C4723" s="557">
        <v>201908</v>
      </c>
      <c r="D4723" s="557">
        <v>201809</v>
      </c>
      <c r="E4723" s="557" t="s">
        <v>1069</v>
      </c>
      <c r="F4723" s="557" t="s">
        <v>1303</v>
      </c>
      <c r="G4723" s="557" t="s">
        <v>920</v>
      </c>
      <c r="H4723" s="557">
        <v>126</v>
      </c>
      <c r="I4723" s="557">
        <v>-1</v>
      </c>
    </row>
    <row r="4724" spans="1:9" ht="15" customHeight="1" x14ac:dyDescent="0.25">
      <c r="A4724" s="450"/>
      <c r="B4724" s="557">
        <v>34</v>
      </c>
      <c r="C4724" s="557">
        <v>201908</v>
      </c>
      <c r="D4724" s="557">
        <v>201809</v>
      </c>
      <c r="E4724" s="557" t="s">
        <v>1069</v>
      </c>
      <c r="F4724" s="557" t="s">
        <v>1324</v>
      </c>
      <c r="G4724" s="557" t="s">
        <v>928</v>
      </c>
      <c r="H4724" s="557">
        <v>121</v>
      </c>
      <c r="I4724" s="557">
        <v>-1</v>
      </c>
    </row>
    <row r="4725" spans="1:9" ht="15" customHeight="1" x14ac:dyDescent="0.25">
      <c r="A4725" s="450"/>
      <c r="B4725" s="557">
        <v>34</v>
      </c>
      <c r="C4725" s="557">
        <v>201908</v>
      </c>
      <c r="D4725" s="557">
        <v>201809</v>
      </c>
      <c r="E4725" s="557" t="s">
        <v>1069</v>
      </c>
      <c r="F4725" s="557" t="s">
        <v>1306</v>
      </c>
      <c r="G4725" s="557" t="s">
        <v>941</v>
      </c>
      <c r="H4725" s="557">
        <v>121</v>
      </c>
      <c r="I4725" s="557">
        <v>1</v>
      </c>
    </row>
    <row r="4726" spans="1:9" ht="15" customHeight="1" x14ac:dyDescent="0.25">
      <c r="A4726" s="450"/>
      <c r="B4726" s="557">
        <v>34</v>
      </c>
      <c r="C4726" s="557">
        <v>201908</v>
      </c>
      <c r="D4726" s="557">
        <v>201809</v>
      </c>
      <c r="E4726" s="557" t="s">
        <v>1069</v>
      </c>
      <c r="F4726" s="557" t="s">
        <v>1305</v>
      </c>
      <c r="G4726" s="557" t="s">
        <v>941</v>
      </c>
      <c r="H4726" s="557">
        <v>126</v>
      </c>
      <c r="I4726" s="557">
        <v>-1</v>
      </c>
    </row>
    <row r="4727" spans="1:9" ht="15" customHeight="1" x14ac:dyDescent="0.25">
      <c r="A4727" s="450"/>
      <c r="B4727" s="557">
        <v>34</v>
      </c>
      <c r="C4727" s="557">
        <v>201908</v>
      </c>
      <c r="D4727" s="557">
        <v>201809</v>
      </c>
      <c r="E4727" s="557" t="s">
        <v>1069</v>
      </c>
      <c r="F4727" s="557" t="s">
        <v>1320</v>
      </c>
      <c r="G4727" s="557" t="s">
        <v>1003</v>
      </c>
      <c r="H4727" s="557">
        <v>121</v>
      </c>
      <c r="I4727" s="557">
        <v>1</v>
      </c>
    </row>
    <row r="4728" spans="1:9" ht="15" customHeight="1" x14ac:dyDescent="0.25">
      <c r="A4728" s="450"/>
      <c r="B4728" s="557">
        <v>36</v>
      </c>
      <c r="C4728" s="557">
        <v>201908</v>
      </c>
      <c r="D4728" s="557">
        <v>201809</v>
      </c>
      <c r="E4728" s="557" t="s">
        <v>1070</v>
      </c>
      <c r="F4728" s="557" t="s">
        <v>1336</v>
      </c>
      <c r="G4728" s="557" t="s">
        <v>937</v>
      </c>
      <c r="H4728" s="557">
        <v>120</v>
      </c>
      <c r="I4728" s="557">
        <v>-1</v>
      </c>
    </row>
    <row r="4729" spans="1:9" ht="15" customHeight="1" x14ac:dyDescent="0.25">
      <c r="A4729" s="450"/>
      <c r="B4729" s="557">
        <v>36</v>
      </c>
      <c r="C4729" s="557">
        <v>201908</v>
      </c>
      <c r="D4729" s="557">
        <v>201809</v>
      </c>
      <c r="E4729" s="557" t="s">
        <v>1070</v>
      </c>
      <c r="F4729" s="557" t="s">
        <v>1336</v>
      </c>
      <c r="G4729" s="557" t="s">
        <v>937</v>
      </c>
      <c r="H4729" s="557">
        <v>121</v>
      </c>
      <c r="I4729" s="557">
        <v>1</v>
      </c>
    </row>
    <row r="4730" spans="1:9" ht="15" customHeight="1" x14ac:dyDescent="0.25">
      <c r="A4730" s="450"/>
      <c r="B4730" s="557">
        <v>36</v>
      </c>
      <c r="C4730" s="557">
        <v>201908</v>
      </c>
      <c r="D4730" s="557">
        <v>201809</v>
      </c>
      <c r="E4730" s="557" t="s">
        <v>1070</v>
      </c>
      <c r="F4730" s="557" t="s">
        <v>1318</v>
      </c>
      <c r="G4730" s="557" t="s">
        <v>1003</v>
      </c>
      <c r="H4730" s="557">
        <v>120</v>
      </c>
      <c r="I4730" s="557">
        <v>-1</v>
      </c>
    </row>
    <row r="4731" spans="1:9" ht="15" customHeight="1" x14ac:dyDescent="0.25">
      <c r="A4731" s="450"/>
      <c r="B4731" s="557">
        <v>36</v>
      </c>
      <c r="C4731" s="557">
        <v>201908</v>
      </c>
      <c r="D4731" s="557">
        <v>201809</v>
      </c>
      <c r="E4731" s="557" t="s">
        <v>1070</v>
      </c>
      <c r="F4731" s="557" t="s">
        <v>1318</v>
      </c>
      <c r="G4731" s="557" t="s">
        <v>1003</v>
      </c>
      <c r="H4731" s="557">
        <v>121</v>
      </c>
      <c r="I4731" s="557">
        <v>2</v>
      </c>
    </row>
    <row r="4732" spans="1:9" ht="15" customHeight="1" x14ac:dyDescent="0.25">
      <c r="A4732" s="450"/>
      <c r="B4732" s="557">
        <v>36</v>
      </c>
      <c r="C4732" s="557">
        <v>201908</v>
      </c>
      <c r="D4732" s="557">
        <v>201809</v>
      </c>
      <c r="E4732" s="557" t="s">
        <v>1070</v>
      </c>
      <c r="F4732" s="557" t="s">
        <v>1330</v>
      </c>
      <c r="G4732" s="557" t="s">
        <v>939</v>
      </c>
      <c r="H4732" s="557">
        <v>121</v>
      </c>
      <c r="I4732" s="557">
        <v>-1</v>
      </c>
    </row>
    <row r="4733" spans="1:9" ht="15" customHeight="1" x14ac:dyDescent="0.2">
      <c r="A4733" s="462"/>
    </row>
    <row r="4734" spans="1:9" ht="15" customHeight="1" x14ac:dyDescent="0.2">
      <c r="A4734" s="462"/>
    </row>
    <row r="4735" spans="1:9" ht="15" customHeight="1" x14ac:dyDescent="0.2">
      <c r="A4735" s="462"/>
    </row>
    <row r="4736" spans="1:9" ht="15" customHeight="1" x14ac:dyDescent="0.2">
      <c r="A4736" s="462"/>
    </row>
    <row r="4737" spans="1:1" ht="15" customHeight="1" x14ac:dyDescent="0.2">
      <c r="A4737" s="462"/>
    </row>
    <row r="4738" spans="1:1" ht="15" customHeight="1" x14ac:dyDescent="0.2">
      <c r="A4738" s="462"/>
    </row>
    <row r="4739" spans="1:1" ht="15" customHeight="1" x14ac:dyDescent="0.2">
      <c r="A4739" s="462"/>
    </row>
    <row r="4740" spans="1:1" ht="15" customHeight="1" x14ac:dyDescent="0.2">
      <c r="A4740" s="462"/>
    </row>
    <row r="4741" spans="1:1" ht="15" customHeight="1" x14ac:dyDescent="0.2">
      <c r="A4741" s="462"/>
    </row>
    <row r="4742" spans="1:1" ht="15" customHeight="1" x14ac:dyDescent="0.2">
      <c r="A4742" s="462"/>
    </row>
    <row r="4743" spans="1:1" ht="15" customHeight="1" x14ac:dyDescent="0.2">
      <c r="A4743" s="462"/>
    </row>
    <row r="4744" spans="1:1" ht="15" customHeight="1" x14ac:dyDescent="0.2">
      <c r="A4744" s="462"/>
    </row>
    <row r="4745" spans="1:1" ht="15" customHeight="1" x14ac:dyDescent="0.2">
      <c r="A4745" s="462"/>
    </row>
    <row r="4746" spans="1:1" ht="15" customHeight="1" x14ac:dyDescent="0.2">
      <c r="A4746" s="462"/>
    </row>
    <row r="4747" spans="1:1" ht="15" customHeight="1" x14ac:dyDescent="0.2">
      <c r="A4747" s="462"/>
    </row>
    <row r="4748" spans="1:1" ht="15" customHeight="1" x14ac:dyDescent="0.2">
      <c r="A4748" s="462"/>
    </row>
    <row r="4749" spans="1:1" ht="15" customHeight="1" x14ac:dyDescent="0.2">
      <c r="A4749" s="462"/>
    </row>
    <row r="4750" spans="1:1" ht="15" customHeight="1" x14ac:dyDescent="0.2">
      <c r="A4750" s="462"/>
    </row>
    <row r="4751" spans="1:1" ht="15" customHeight="1" x14ac:dyDescent="0.2">
      <c r="A4751" s="462"/>
    </row>
    <row r="4752" spans="1:1" ht="15" customHeight="1" x14ac:dyDescent="0.2">
      <c r="A4752" s="462"/>
    </row>
    <row r="4753" spans="1:1" ht="15" customHeight="1" x14ac:dyDescent="0.2">
      <c r="A4753" s="462"/>
    </row>
    <row r="4754" spans="1:1" ht="15" customHeight="1" x14ac:dyDescent="0.2">
      <c r="A4754" s="462"/>
    </row>
    <row r="4755" spans="1:1" ht="15" customHeight="1" x14ac:dyDescent="0.2">
      <c r="A4755" s="462"/>
    </row>
    <row r="4756" spans="1:1" ht="15" customHeight="1" x14ac:dyDescent="0.2">
      <c r="A4756" s="462"/>
    </row>
    <row r="4757" spans="1:1" ht="15" customHeight="1" x14ac:dyDescent="0.2">
      <c r="A4757" s="462"/>
    </row>
    <row r="4758" spans="1:1" ht="15" customHeight="1" x14ac:dyDescent="0.2">
      <c r="A4758" s="462"/>
    </row>
    <row r="4759" spans="1:1" ht="15" customHeight="1" x14ac:dyDescent="0.2">
      <c r="A4759" s="462"/>
    </row>
    <row r="4760" spans="1:1" ht="15" customHeight="1" x14ac:dyDescent="0.2">
      <c r="A4760" s="462"/>
    </row>
    <row r="4761" spans="1:1" ht="15" customHeight="1" x14ac:dyDescent="0.2">
      <c r="A4761" s="462"/>
    </row>
    <row r="4762" spans="1:1" ht="15" customHeight="1" x14ac:dyDescent="0.2">
      <c r="A4762" s="462"/>
    </row>
    <row r="4763" spans="1:1" ht="15" customHeight="1" x14ac:dyDescent="0.2">
      <c r="A4763" s="462"/>
    </row>
    <row r="4764" spans="1:1" ht="15" customHeight="1" x14ac:dyDescent="0.2">
      <c r="A4764" s="462"/>
    </row>
  </sheetData>
  <sheetProtection sheet="1" formatCells="0" formatColumns="0" formatRows="0" insertColumns="0" insertRows="0" insertHyperlinks="0" deleteColumns="0" deleteRows="0" autoFilter="0" pivotTables="0"/>
  <autoFilter ref="A3:I4764" xr:uid="{00000000-0009-0000-0000-000007000000}"/>
  <mergeCells count="1">
    <mergeCell ref="K9:AE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O126"/>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B4" sqref="B4"/>
    </sheetView>
  </sheetViews>
  <sheetFormatPr defaultRowHeight="12.75" x14ac:dyDescent="0.2"/>
  <cols>
    <col min="1" max="1" width="24.28515625" style="74" customWidth="1"/>
    <col min="2" max="2" width="57.7109375" style="73" bestFit="1" customWidth="1"/>
    <col min="5" max="5" width="19.28515625" customWidth="1"/>
    <col min="6" max="6" width="36.85546875" bestFit="1" customWidth="1"/>
    <col min="8" max="9" width="9.140625" style="266"/>
    <col min="10" max="12" width="9.140625" style="213"/>
    <col min="13" max="13" width="28.140625" style="213" bestFit="1" customWidth="1"/>
    <col min="14" max="14" width="14.7109375" bestFit="1" customWidth="1"/>
  </cols>
  <sheetData>
    <row r="1" spans="1:15" ht="15.75" x14ac:dyDescent="0.25">
      <c r="A1" s="80" t="s">
        <v>1173</v>
      </c>
      <c r="E1" s="80" t="s">
        <v>1197</v>
      </c>
    </row>
    <row r="3" spans="1:15" ht="15" x14ac:dyDescent="0.25">
      <c r="A3" s="81" t="s">
        <v>1174</v>
      </c>
      <c r="B3" s="81" t="s">
        <v>1175</v>
      </c>
      <c r="E3" s="81" t="s">
        <v>1174</v>
      </c>
      <c r="F3" s="81" t="s">
        <v>1175</v>
      </c>
    </row>
    <row r="4" spans="1:15" x14ac:dyDescent="0.2">
      <c r="A4" s="83" t="s">
        <v>55</v>
      </c>
      <c r="B4" s="73" t="s">
        <v>1171</v>
      </c>
      <c r="E4" s="75" t="s">
        <v>1065</v>
      </c>
      <c r="F4" t="s">
        <v>1198</v>
      </c>
      <c r="J4" s="213" t="s">
        <v>821</v>
      </c>
      <c r="K4" s="213">
        <v>1</v>
      </c>
      <c r="L4" s="213" t="s">
        <v>1213</v>
      </c>
      <c r="M4" s="213" t="s">
        <v>1239</v>
      </c>
      <c r="N4" s="213" t="s">
        <v>6</v>
      </c>
      <c r="O4" s="213"/>
    </row>
    <row r="5" spans="1:15" x14ac:dyDescent="0.2">
      <c r="A5" s="83" t="s">
        <v>1181</v>
      </c>
      <c r="B5" s="73" t="s">
        <v>1293</v>
      </c>
      <c r="E5" s="75" t="s">
        <v>1199</v>
      </c>
      <c r="F5" t="s">
        <v>1200</v>
      </c>
      <c r="J5" s="213" t="s">
        <v>1212</v>
      </c>
      <c r="K5" s="213">
        <v>2</v>
      </c>
      <c r="L5" s="213" t="s">
        <v>1214</v>
      </c>
      <c r="M5" s="213" t="s">
        <v>1068</v>
      </c>
      <c r="N5" s="213" t="s">
        <v>7</v>
      </c>
      <c r="O5" s="213"/>
    </row>
    <row r="6" spans="1:15" x14ac:dyDescent="0.2">
      <c r="A6" s="83" t="s">
        <v>56</v>
      </c>
      <c r="B6" s="73" t="s">
        <v>56</v>
      </c>
      <c r="E6" s="75" t="s">
        <v>1201</v>
      </c>
      <c r="F6" t="s">
        <v>1202</v>
      </c>
      <c r="K6" s="213">
        <v>3</v>
      </c>
      <c r="L6" s="213" t="s">
        <v>1215</v>
      </c>
      <c r="M6" s="213" t="s">
        <v>1070</v>
      </c>
      <c r="N6" s="213" t="s">
        <v>8</v>
      </c>
      <c r="O6" s="213"/>
    </row>
    <row r="7" spans="1:15" x14ac:dyDescent="0.2">
      <c r="A7" s="83" t="s">
        <v>57</v>
      </c>
      <c r="B7" s="73" t="s">
        <v>1172</v>
      </c>
      <c r="E7" s="75" t="s">
        <v>1203</v>
      </c>
      <c r="F7" t="s">
        <v>1204</v>
      </c>
      <c r="K7" s="213">
        <v>4</v>
      </c>
      <c r="L7" s="213" t="s">
        <v>1216</v>
      </c>
      <c r="M7" s="213" t="s">
        <v>1069</v>
      </c>
      <c r="N7" s="213" t="s">
        <v>9</v>
      </c>
      <c r="O7" s="213"/>
    </row>
    <row r="8" spans="1:15" x14ac:dyDescent="0.2">
      <c r="A8" s="75" t="s">
        <v>58</v>
      </c>
      <c r="B8" s="73" t="s">
        <v>1075</v>
      </c>
      <c r="E8" s="75" t="s">
        <v>1205</v>
      </c>
      <c r="F8" t="s">
        <v>1206</v>
      </c>
      <c r="L8" s="213" t="s">
        <v>1217</v>
      </c>
      <c r="M8" s="213" t="s">
        <v>1066</v>
      </c>
      <c r="N8" s="213" t="s">
        <v>10</v>
      </c>
      <c r="O8" s="213"/>
    </row>
    <row r="9" spans="1:15" x14ac:dyDescent="0.2">
      <c r="A9" s="75" t="s">
        <v>59</v>
      </c>
      <c r="B9" s="73" t="s">
        <v>1080</v>
      </c>
      <c r="E9" s="75" t="s">
        <v>1207</v>
      </c>
      <c r="F9" t="s">
        <v>1074</v>
      </c>
      <c r="L9" s="213" t="s">
        <v>1218</v>
      </c>
      <c r="M9" s="213" t="s">
        <v>1067</v>
      </c>
      <c r="N9" s="213" t="s">
        <v>11</v>
      </c>
      <c r="O9" s="213"/>
    </row>
    <row r="10" spans="1:15" x14ac:dyDescent="0.2">
      <c r="A10" s="75" t="s">
        <v>60</v>
      </c>
      <c r="B10" s="73" t="s">
        <v>1081</v>
      </c>
      <c r="E10" s="75" t="s">
        <v>879</v>
      </c>
      <c r="F10" t="s">
        <v>1208</v>
      </c>
      <c r="L10" s="213" t="s">
        <v>1219</v>
      </c>
      <c r="N10" s="213" t="s">
        <v>12</v>
      </c>
      <c r="O10" s="213"/>
    </row>
    <row r="11" spans="1:15" x14ac:dyDescent="0.2">
      <c r="A11" s="75" t="s">
        <v>61</v>
      </c>
      <c r="B11" s="73" t="s">
        <v>1082</v>
      </c>
      <c r="E11" s="75" t="s">
        <v>1209</v>
      </c>
      <c r="F11" t="s">
        <v>1210</v>
      </c>
      <c r="L11" s="213" t="s">
        <v>1220</v>
      </c>
      <c r="N11" s="213" t="s">
        <v>13</v>
      </c>
      <c r="O11" s="213"/>
    </row>
    <row r="12" spans="1:15" x14ac:dyDescent="0.2">
      <c r="A12" s="75" t="s">
        <v>62</v>
      </c>
      <c r="B12" s="73" t="s">
        <v>1083</v>
      </c>
      <c r="E12" s="75" t="s">
        <v>18</v>
      </c>
      <c r="F12" t="s">
        <v>1211</v>
      </c>
      <c r="L12" s="213" t="s">
        <v>1221</v>
      </c>
      <c r="N12" s="213" t="s">
        <v>14</v>
      </c>
      <c r="O12" s="213"/>
    </row>
    <row r="13" spans="1:15" x14ac:dyDescent="0.2">
      <c r="A13" s="75" t="s">
        <v>63</v>
      </c>
      <c r="B13" s="73" t="s">
        <v>1084</v>
      </c>
      <c r="L13" s="213" t="s">
        <v>1222</v>
      </c>
      <c r="N13" s="213" t="s">
        <v>15</v>
      </c>
      <c r="O13" s="213"/>
    </row>
    <row r="14" spans="1:15" x14ac:dyDescent="0.2">
      <c r="A14" s="75" t="s">
        <v>64</v>
      </c>
      <c r="B14" s="73" t="s">
        <v>1085</v>
      </c>
      <c r="L14" s="213" t="s">
        <v>1223</v>
      </c>
      <c r="N14" s="213" t="s">
        <v>16</v>
      </c>
      <c r="O14" s="213"/>
    </row>
    <row r="15" spans="1:15" x14ac:dyDescent="0.2">
      <c r="A15" s="75" t="s">
        <v>65</v>
      </c>
      <c r="B15" s="73" t="s">
        <v>1086</v>
      </c>
      <c r="L15" s="213" t="s">
        <v>1224</v>
      </c>
      <c r="N15" s="213" t="s">
        <v>17</v>
      </c>
      <c r="O15" s="213"/>
    </row>
    <row r="16" spans="1:15" x14ac:dyDescent="0.2">
      <c r="A16" s="75" t="s">
        <v>66</v>
      </c>
      <c r="B16" s="73" t="s">
        <v>1087</v>
      </c>
      <c r="N16" s="213" t="s">
        <v>814</v>
      </c>
      <c r="O16" s="213"/>
    </row>
    <row r="17" spans="1:15" x14ac:dyDescent="0.2">
      <c r="A17" s="75" t="s">
        <v>67</v>
      </c>
      <c r="B17" s="73" t="s">
        <v>1088</v>
      </c>
      <c r="N17" s="213" t="s">
        <v>1277</v>
      </c>
      <c r="O17" s="213"/>
    </row>
    <row r="18" spans="1:15" x14ac:dyDescent="0.2">
      <c r="A18" s="75" t="s">
        <v>68</v>
      </c>
      <c r="B18" s="73" t="s">
        <v>1089</v>
      </c>
      <c r="N18" s="213" t="s">
        <v>815</v>
      </c>
      <c r="O18" s="213"/>
    </row>
    <row r="19" spans="1:15" x14ac:dyDescent="0.2">
      <c r="A19" s="75" t="s">
        <v>69</v>
      </c>
      <c r="B19" s="73" t="s">
        <v>1090</v>
      </c>
      <c r="N19" s="213" t="s">
        <v>816</v>
      </c>
      <c r="O19" s="213"/>
    </row>
    <row r="20" spans="1:15" x14ac:dyDescent="0.2">
      <c r="A20" s="75" t="s">
        <v>70</v>
      </c>
      <c r="B20" s="73" t="s">
        <v>1091</v>
      </c>
      <c r="N20" s="213" t="s">
        <v>1282</v>
      </c>
      <c r="O20" s="213"/>
    </row>
    <row r="21" spans="1:15" x14ac:dyDescent="0.2">
      <c r="A21" s="75" t="s">
        <v>71</v>
      </c>
      <c r="B21" s="73" t="s">
        <v>1092</v>
      </c>
      <c r="N21" s="213" t="s">
        <v>1283</v>
      </c>
      <c r="O21" s="213"/>
    </row>
    <row r="22" spans="1:15" x14ac:dyDescent="0.2">
      <c r="A22" s="75" t="s">
        <v>72</v>
      </c>
      <c r="B22" s="73" t="s">
        <v>1093</v>
      </c>
      <c r="N22" s="213" t="s">
        <v>1284</v>
      </c>
      <c r="O22" s="213"/>
    </row>
    <row r="23" spans="1:15" x14ac:dyDescent="0.2">
      <c r="A23" s="75" t="s">
        <v>73</v>
      </c>
      <c r="B23" s="73" t="s">
        <v>1094</v>
      </c>
      <c r="N23" s="213" t="s">
        <v>1285</v>
      </c>
      <c r="O23" s="213"/>
    </row>
    <row r="24" spans="1:15" x14ac:dyDescent="0.2">
      <c r="A24" s="75" t="s">
        <v>74</v>
      </c>
      <c r="B24" s="73" t="s">
        <v>1095</v>
      </c>
      <c r="N24" s="213" t="s">
        <v>1258</v>
      </c>
      <c r="O24" s="213"/>
    </row>
    <row r="25" spans="1:15" x14ac:dyDescent="0.2">
      <c r="A25" s="75" t="s">
        <v>75</v>
      </c>
      <c r="B25" s="73" t="s">
        <v>1096</v>
      </c>
      <c r="N25" s="213" t="s">
        <v>1259</v>
      </c>
      <c r="O25" s="213"/>
    </row>
    <row r="26" spans="1:15" x14ac:dyDescent="0.2">
      <c r="A26" s="75" t="s">
        <v>76</v>
      </c>
      <c r="B26" s="73" t="s">
        <v>1097</v>
      </c>
      <c r="N26" s="213" t="s">
        <v>817</v>
      </c>
      <c r="O26" s="213"/>
    </row>
    <row r="27" spans="1:15" x14ac:dyDescent="0.2">
      <c r="A27" s="75" t="s">
        <v>77</v>
      </c>
      <c r="B27" s="73" t="s">
        <v>1098</v>
      </c>
      <c r="N27" s="213" t="s">
        <v>1286</v>
      </c>
      <c r="O27" s="213"/>
    </row>
    <row r="28" spans="1:15" x14ac:dyDescent="0.2">
      <c r="A28" s="75" t="s">
        <v>78</v>
      </c>
      <c r="B28" s="73" t="s">
        <v>1099</v>
      </c>
      <c r="N28" s="213" t="s">
        <v>1278</v>
      </c>
      <c r="O28" s="213"/>
    </row>
    <row r="29" spans="1:15" x14ac:dyDescent="0.2">
      <c r="A29" s="75" t="s">
        <v>79</v>
      </c>
      <c r="B29" s="73" t="s">
        <v>1100</v>
      </c>
      <c r="N29" s="213" t="s">
        <v>1279</v>
      </c>
      <c r="O29" s="213"/>
    </row>
    <row r="30" spans="1:15" x14ac:dyDescent="0.2">
      <c r="A30" s="75" t="s">
        <v>80</v>
      </c>
      <c r="B30" s="73" t="s">
        <v>1101</v>
      </c>
      <c r="N30" s="213" t="s">
        <v>1280</v>
      </c>
      <c r="O30" s="213"/>
    </row>
    <row r="31" spans="1:15" x14ac:dyDescent="0.2">
      <c r="A31" s="75" t="s">
        <v>81</v>
      </c>
      <c r="B31" s="73" t="s">
        <v>1102</v>
      </c>
      <c r="N31" s="213" t="s">
        <v>1281</v>
      </c>
      <c r="O31" s="213"/>
    </row>
    <row r="32" spans="1:15" x14ac:dyDescent="0.2">
      <c r="A32" s="75" t="s">
        <v>82</v>
      </c>
      <c r="B32" s="73" t="s">
        <v>1103</v>
      </c>
      <c r="N32" s="213" t="s">
        <v>1287</v>
      </c>
      <c r="O32" s="213"/>
    </row>
    <row r="33" spans="1:15" x14ac:dyDescent="0.2">
      <c r="A33" s="75" t="s">
        <v>83</v>
      </c>
      <c r="B33" s="73" t="s">
        <v>1104</v>
      </c>
      <c r="N33" s="213" t="s">
        <v>1288</v>
      </c>
      <c r="O33" s="213"/>
    </row>
    <row r="34" spans="1:15" x14ac:dyDescent="0.2">
      <c r="A34" s="75" t="s">
        <v>84</v>
      </c>
      <c r="B34" s="73" t="s">
        <v>1105</v>
      </c>
      <c r="N34" s="213" t="s">
        <v>1289</v>
      </c>
      <c r="O34" s="213"/>
    </row>
    <row r="35" spans="1:15" x14ac:dyDescent="0.2">
      <c r="A35" s="75" t="s">
        <v>85</v>
      </c>
      <c r="B35" s="73" t="s">
        <v>1106</v>
      </c>
      <c r="N35" s="213" t="s">
        <v>1290</v>
      </c>
      <c r="O35" s="213"/>
    </row>
    <row r="36" spans="1:15" x14ac:dyDescent="0.2">
      <c r="A36" s="75" t="s">
        <v>86</v>
      </c>
      <c r="B36" s="73" t="s">
        <v>1107</v>
      </c>
      <c r="N36" s="213" t="s">
        <v>1269</v>
      </c>
      <c r="O36" s="213"/>
    </row>
    <row r="37" spans="1:15" x14ac:dyDescent="0.2">
      <c r="A37" s="75" t="s">
        <v>87</v>
      </c>
      <c r="B37" s="73" t="s">
        <v>1108</v>
      </c>
      <c r="N37" s="213" t="s">
        <v>1270</v>
      </c>
      <c r="O37" s="213"/>
    </row>
    <row r="38" spans="1:15" x14ac:dyDescent="0.2">
      <c r="A38" s="75" t="s">
        <v>88</v>
      </c>
      <c r="B38" s="73" t="s">
        <v>1109</v>
      </c>
      <c r="N38" s="213" t="s">
        <v>1271</v>
      </c>
      <c r="O38" s="213"/>
    </row>
    <row r="39" spans="1:15" x14ac:dyDescent="0.2">
      <c r="A39" s="75" t="s">
        <v>89</v>
      </c>
      <c r="B39" s="73" t="s">
        <v>1110</v>
      </c>
    </row>
    <row r="40" spans="1:15" x14ac:dyDescent="0.2">
      <c r="A40" s="75" t="s">
        <v>90</v>
      </c>
      <c r="B40" s="73" t="s">
        <v>1111</v>
      </c>
    </row>
    <row r="41" spans="1:15" x14ac:dyDescent="0.2">
      <c r="A41" s="75" t="s">
        <v>91</v>
      </c>
      <c r="B41" s="73" t="s">
        <v>1112</v>
      </c>
    </row>
    <row r="42" spans="1:15" x14ac:dyDescent="0.2">
      <c r="A42" s="75" t="s">
        <v>92</v>
      </c>
      <c r="B42" s="73" t="s">
        <v>1113</v>
      </c>
    </row>
    <row r="43" spans="1:15" x14ac:dyDescent="0.2">
      <c r="A43" s="75" t="s">
        <v>93</v>
      </c>
      <c r="B43" s="73" t="s">
        <v>1114</v>
      </c>
    </row>
    <row r="44" spans="1:15" x14ac:dyDescent="0.2">
      <c r="A44" s="75" t="s">
        <v>94</v>
      </c>
      <c r="B44" s="73" t="s">
        <v>1115</v>
      </c>
    </row>
    <row r="45" spans="1:15" x14ac:dyDescent="0.2">
      <c r="A45" s="75" t="s">
        <v>95</v>
      </c>
      <c r="B45" s="73" t="s">
        <v>1116</v>
      </c>
    </row>
    <row r="46" spans="1:15" x14ac:dyDescent="0.2">
      <c r="A46" s="75" t="s">
        <v>96</v>
      </c>
      <c r="B46" s="73" t="s">
        <v>1117</v>
      </c>
    </row>
    <row r="47" spans="1:15" x14ac:dyDescent="0.2">
      <c r="A47" s="75" t="s">
        <v>97</v>
      </c>
      <c r="B47" s="73" t="s">
        <v>1118</v>
      </c>
    </row>
    <row r="48" spans="1:15" x14ac:dyDescent="0.2">
      <c r="A48" s="75" t="s">
        <v>98</v>
      </c>
      <c r="B48" s="73" t="s">
        <v>1119</v>
      </c>
    </row>
    <row r="49" spans="1:2" x14ac:dyDescent="0.2">
      <c r="A49" s="75" t="s">
        <v>99</v>
      </c>
      <c r="B49" s="73" t="s">
        <v>1120</v>
      </c>
    </row>
    <row r="50" spans="1:2" x14ac:dyDescent="0.2">
      <c r="A50" s="75" t="s">
        <v>100</v>
      </c>
      <c r="B50" s="73" t="s">
        <v>1121</v>
      </c>
    </row>
    <row r="51" spans="1:2" x14ac:dyDescent="0.2">
      <c r="A51" s="75" t="s">
        <v>101</v>
      </c>
      <c r="B51" s="73" t="s">
        <v>1122</v>
      </c>
    </row>
    <row r="52" spans="1:2" x14ac:dyDescent="0.2">
      <c r="A52" s="75" t="s">
        <v>102</v>
      </c>
      <c r="B52" s="73" t="s">
        <v>1123</v>
      </c>
    </row>
    <row r="53" spans="1:2" x14ac:dyDescent="0.2">
      <c r="A53" s="75" t="s">
        <v>103</v>
      </c>
      <c r="B53" s="73" t="s">
        <v>1124</v>
      </c>
    </row>
    <row r="54" spans="1:2" x14ac:dyDescent="0.2">
      <c r="A54" s="75" t="s">
        <v>104</v>
      </c>
      <c r="B54" s="73" t="s">
        <v>1125</v>
      </c>
    </row>
    <row r="55" spans="1:2" x14ac:dyDescent="0.2">
      <c r="A55" s="75" t="s">
        <v>105</v>
      </c>
      <c r="B55" s="73" t="s">
        <v>1126</v>
      </c>
    </row>
    <row r="56" spans="1:2" x14ac:dyDescent="0.2">
      <c r="A56" s="75" t="s">
        <v>106</v>
      </c>
      <c r="B56" s="73" t="s">
        <v>1127</v>
      </c>
    </row>
    <row r="57" spans="1:2" x14ac:dyDescent="0.2">
      <c r="A57" s="75" t="s">
        <v>107</v>
      </c>
      <c r="B57" s="73" t="s">
        <v>1128</v>
      </c>
    </row>
    <row r="58" spans="1:2" x14ac:dyDescent="0.2">
      <c r="A58" s="75" t="s">
        <v>108</v>
      </c>
      <c r="B58" s="73" t="s">
        <v>1129</v>
      </c>
    </row>
    <row r="59" spans="1:2" x14ac:dyDescent="0.2">
      <c r="A59" s="75" t="s">
        <v>109</v>
      </c>
      <c r="B59" s="73" t="s">
        <v>1130</v>
      </c>
    </row>
    <row r="60" spans="1:2" x14ac:dyDescent="0.2">
      <c r="A60" s="75" t="s">
        <v>110</v>
      </c>
      <c r="B60" s="73" t="s">
        <v>1131</v>
      </c>
    </row>
    <row r="61" spans="1:2" x14ac:dyDescent="0.2">
      <c r="A61" s="75" t="s">
        <v>111</v>
      </c>
      <c r="B61" s="73" t="s">
        <v>1132</v>
      </c>
    </row>
    <row r="62" spans="1:2" x14ac:dyDescent="0.2">
      <c r="A62" s="75" t="s">
        <v>112</v>
      </c>
      <c r="B62" s="73" t="s">
        <v>1133</v>
      </c>
    </row>
    <row r="63" spans="1:2" x14ac:dyDescent="0.2">
      <c r="A63" s="75" t="s">
        <v>113</v>
      </c>
      <c r="B63" s="73" t="s">
        <v>1134</v>
      </c>
    </row>
    <row r="64" spans="1:2" x14ac:dyDescent="0.2">
      <c r="A64" s="75" t="s">
        <v>114</v>
      </c>
      <c r="B64" s="73" t="s">
        <v>1135</v>
      </c>
    </row>
    <row r="65" spans="1:2" x14ac:dyDescent="0.2">
      <c r="A65" s="75" t="s">
        <v>115</v>
      </c>
      <c r="B65" s="73" t="s">
        <v>1136</v>
      </c>
    </row>
    <row r="66" spans="1:2" x14ac:dyDescent="0.2">
      <c r="A66" s="75" t="s">
        <v>116</v>
      </c>
      <c r="B66" s="73" t="s">
        <v>1137</v>
      </c>
    </row>
    <row r="67" spans="1:2" x14ac:dyDescent="0.2">
      <c r="A67" s="75" t="s">
        <v>117</v>
      </c>
      <c r="B67" s="73" t="s">
        <v>1138</v>
      </c>
    </row>
    <row r="68" spans="1:2" x14ac:dyDescent="0.2">
      <c r="A68" s="75" t="s">
        <v>118</v>
      </c>
      <c r="B68" s="73" t="s">
        <v>1139</v>
      </c>
    </row>
    <row r="69" spans="1:2" x14ac:dyDescent="0.2">
      <c r="A69" s="75" t="s">
        <v>119</v>
      </c>
      <c r="B69" s="73" t="s">
        <v>1140</v>
      </c>
    </row>
    <row r="70" spans="1:2" x14ac:dyDescent="0.2">
      <c r="A70" s="75" t="s">
        <v>120</v>
      </c>
      <c r="B70" s="73" t="s">
        <v>1141</v>
      </c>
    </row>
    <row r="71" spans="1:2" x14ac:dyDescent="0.2">
      <c r="A71" s="75" t="s">
        <v>121</v>
      </c>
      <c r="B71" s="73" t="s">
        <v>1142</v>
      </c>
    </row>
    <row r="72" spans="1:2" x14ac:dyDescent="0.2">
      <c r="A72" s="75" t="s">
        <v>122</v>
      </c>
      <c r="B72" s="73" t="s">
        <v>1143</v>
      </c>
    </row>
    <row r="73" spans="1:2" x14ac:dyDescent="0.2">
      <c r="A73" s="75" t="s">
        <v>123</v>
      </c>
      <c r="B73" s="73" t="s">
        <v>1144</v>
      </c>
    </row>
    <row r="74" spans="1:2" x14ac:dyDescent="0.2">
      <c r="A74" s="75" t="s">
        <v>124</v>
      </c>
      <c r="B74" s="73" t="s">
        <v>1145</v>
      </c>
    </row>
    <row r="75" spans="1:2" x14ac:dyDescent="0.2">
      <c r="A75" s="75" t="s">
        <v>125</v>
      </c>
      <c r="B75" s="73" t="s">
        <v>1146</v>
      </c>
    </row>
    <row r="76" spans="1:2" x14ac:dyDescent="0.2">
      <c r="A76" s="83" t="s">
        <v>1176</v>
      </c>
      <c r="B76" s="73" t="s">
        <v>1178</v>
      </c>
    </row>
    <row r="77" spans="1:2" x14ac:dyDescent="0.2">
      <c r="A77" s="83" t="s">
        <v>1177</v>
      </c>
      <c r="B77" s="73" t="s">
        <v>1179</v>
      </c>
    </row>
    <row r="78" spans="1:2" x14ac:dyDescent="0.2">
      <c r="A78" s="83" t="s">
        <v>1195</v>
      </c>
      <c r="B78" s="73" t="s">
        <v>1196</v>
      </c>
    </row>
    <row r="79" spans="1:2" x14ac:dyDescent="0.2">
      <c r="A79" s="76" t="s">
        <v>822</v>
      </c>
      <c r="B79" s="73" t="s">
        <v>1147</v>
      </c>
    </row>
    <row r="80" spans="1:2" x14ac:dyDescent="0.2">
      <c r="A80" s="76" t="s">
        <v>823</v>
      </c>
      <c r="B80" s="73" t="s">
        <v>1148</v>
      </c>
    </row>
    <row r="81" spans="1:2" x14ac:dyDescent="0.2">
      <c r="A81" s="76" t="s">
        <v>824</v>
      </c>
      <c r="B81" s="73" t="s">
        <v>1149</v>
      </c>
    </row>
    <row r="82" spans="1:2" x14ac:dyDescent="0.2">
      <c r="A82" s="76" t="s">
        <v>825</v>
      </c>
      <c r="B82" s="73" t="s">
        <v>1150</v>
      </c>
    </row>
    <row r="83" spans="1:2" x14ac:dyDescent="0.2">
      <c r="A83" s="76" t="s">
        <v>826</v>
      </c>
      <c r="B83" s="73" t="s">
        <v>1151</v>
      </c>
    </row>
    <row r="84" spans="1:2" x14ac:dyDescent="0.2">
      <c r="A84" s="76" t="s">
        <v>827</v>
      </c>
      <c r="B84" s="73" t="s">
        <v>1152</v>
      </c>
    </row>
    <row r="85" spans="1:2" x14ac:dyDescent="0.2">
      <c r="A85" s="76" t="s">
        <v>828</v>
      </c>
      <c r="B85" s="73" t="s">
        <v>1153</v>
      </c>
    </row>
    <row r="86" spans="1:2" x14ac:dyDescent="0.2">
      <c r="A86" s="76" t="s">
        <v>829</v>
      </c>
      <c r="B86" s="73" t="s">
        <v>1154</v>
      </c>
    </row>
    <row r="87" spans="1:2" x14ac:dyDescent="0.2">
      <c r="A87" s="76" t="s">
        <v>830</v>
      </c>
      <c r="B87" s="73" t="s">
        <v>1155</v>
      </c>
    </row>
    <row r="88" spans="1:2" x14ac:dyDescent="0.2">
      <c r="A88" s="76" t="s">
        <v>831</v>
      </c>
      <c r="B88" s="73" t="s">
        <v>1156</v>
      </c>
    </row>
    <row r="89" spans="1:2" x14ac:dyDescent="0.2">
      <c r="A89" s="76" t="s">
        <v>832</v>
      </c>
      <c r="B89" s="73" t="s">
        <v>1157</v>
      </c>
    </row>
    <row r="90" spans="1:2" x14ac:dyDescent="0.2">
      <c r="A90" s="76" t="s">
        <v>833</v>
      </c>
      <c r="B90" s="73" t="s">
        <v>1158</v>
      </c>
    </row>
    <row r="91" spans="1:2" x14ac:dyDescent="0.2">
      <c r="A91" s="77" t="s">
        <v>837</v>
      </c>
      <c r="B91" s="73" t="s">
        <v>1159</v>
      </c>
    </row>
    <row r="92" spans="1:2" x14ac:dyDescent="0.2">
      <c r="A92" s="77" t="s">
        <v>838</v>
      </c>
      <c r="B92" s="73" t="s">
        <v>1160</v>
      </c>
    </row>
    <row r="93" spans="1:2" x14ac:dyDescent="0.2">
      <c r="A93" s="77" t="s">
        <v>839</v>
      </c>
      <c r="B93" s="73" t="s">
        <v>1161</v>
      </c>
    </row>
    <row r="94" spans="1:2" x14ac:dyDescent="0.2">
      <c r="A94" s="77" t="s">
        <v>840</v>
      </c>
      <c r="B94" s="73" t="s">
        <v>1162</v>
      </c>
    </row>
    <row r="95" spans="1:2" x14ac:dyDescent="0.2">
      <c r="A95" s="77" t="s">
        <v>841</v>
      </c>
      <c r="B95" s="73" t="s">
        <v>1159</v>
      </c>
    </row>
    <row r="96" spans="1:2" x14ac:dyDescent="0.2">
      <c r="A96" s="77" t="s">
        <v>842</v>
      </c>
      <c r="B96" s="73" t="s">
        <v>1160</v>
      </c>
    </row>
    <row r="97" spans="1:2" x14ac:dyDescent="0.2">
      <c r="A97" s="77" t="s">
        <v>843</v>
      </c>
      <c r="B97" s="73" t="s">
        <v>1161</v>
      </c>
    </row>
    <row r="98" spans="1:2" x14ac:dyDescent="0.2">
      <c r="A98" s="77" t="s">
        <v>844</v>
      </c>
      <c r="B98" s="73" t="s">
        <v>1162</v>
      </c>
    </row>
    <row r="99" spans="1:2" x14ac:dyDescent="0.2">
      <c r="A99" s="77" t="s">
        <v>845</v>
      </c>
      <c r="B99" s="73" t="s">
        <v>1159</v>
      </c>
    </row>
    <row r="100" spans="1:2" x14ac:dyDescent="0.2">
      <c r="A100" s="77" t="s">
        <v>846</v>
      </c>
      <c r="B100" s="73" t="s">
        <v>1160</v>
      </c>
    </row>
    <row r="101" spans="1:2" x14ac:dyDescent="0.2">
      <c r="A101" s="77" t="s">
        <v>847</v>
      </c>
      <c r="B101" s="73" t="s">
        <v>1161</v>
      </c>
    </row>
    <row r="102" spans="1:2" x14ac:dyDescent="0.2">
      <c r="A102" s="77" t="s">
        <v>848</v>
      </c>
      <c r="B102" s="73" t="s">
        <v>1162</v>
      </c>
    </row>
    <row r="103" spans="1:2" x14ac:dyDescent="0.2">
      <c r="A103" s="77" t="s">
        <v>849</v>
      </c>
      <c r="B103" s="73" t="s">
        <v>1159</v>
      </c>
    </row>
    <row r="104" spans="1:2" x14ac:dyDescent="0.2">
      <c r="A104" s="77" t="s">
        <v>850</v>
      </c>
      <c r="B104" s="73" t="s">
        <v>1160</v>
      </c>
    </row>
    <row r="105" spans="1:2" x14ac:dyDescent="0.2">
      <c r="A105" s="77" t="s">
        <v>851</v>
      </c>
      <c r="B105" s="73" t="s">
        <v>1161</v>
      </c>
    </row>
    <row r="106" spans="1:2" x14ac:dyDescent="0.2">
      <c r="A106" s="77" t="s">
        <v>852</v>
      </c>
      <c r="B106" s="73" t="s">
        <v>1162</v>
      </c>
    </row>
    <row r="107" spans="1:2" x14ac:dyDescent="0.2">
      <c r="A107" s="78" t="s">
        <v>853</v>
      </c>
      <c r="B107" s="73" t="s">
        <v>1163</v>
      </c>
    </row>
    <row r="108" spans="1:2" x14ac:dyDescent="0.2">
      <c r="A108" s="78" t="s">
        <v>854</v>
      </c>
      <c r="B108" s="73" t="s">
        <v>1164</v>
      </c>
    </row>
    <row r="109" spans="1:2" x14ac:dyDescent="0.2">
      <c r="A109" s="78" t="s">
        <v>855</v>
      </c>
      <c r="B109" s="73" t="s">
        <v>1165</v>
      </c>
    </row>
    <row r="110" spans="1:2" x14ac:dyDescent="0.2">
      <c r="A110" s="78" t="s">
        <v>856</v>
      </c>
      <c r="B110" s="73" t="s">
        <v>1166</v>
      </c>
    </row>
    <row r="111" spans="1:2" x14ac:dyDescent="0.2">
      <c r="A111" s="78" t="s">
        <v>857</v>
      </c>
      <c r="B111" s="73" t="s">
        <v>1163</v>
      </c>
    </row>
    <row r="112" spans="1:2" x14ac:dyDescent="0.2">
      <c r="A112" s="78" t="s">
        <v>858</v>
      </c>
      <c r="B112" s="73" t="s">
        <v>1164</v>
      </c>
    </row>
    <row r="113" spans="1:2" x14ac:dyDescent="0.2">
      <c r="A113" s="78" t="s">
        <v>859</v>
      </c>
      <c r="B113" s="73" t="s">
        <v>1165</v>
      </c>
    </row>
    <row r="114" spans="1:2" x14ac:dyDescent="0.2">
      <c r="A114" s="78" t="s">
        <v>860</v>
      </c>
      <c r="B114" s="73" t="s">
        <v>1166</v>
      </c>
    </row>
    <row r="115" spans="1:2" x14ac:dyDescent="0.2">
      <c r="A115" s="78" t="s">
        <v>861</v>
      </c>
      <c r="B115" s="73" t="s">
        <v>1163</v>
      </c>
    </row>
    <row r="116" spans="1:2" x14ac:dyDescent="0.2">
      <c r="A116" s="78" t="s">
        <v>862</v>
      </c>
      <c r="B116" s="73" t="s">
        <v>1164</v>
      </c>
    </row>
    <row r="117" spans="1:2" x14ac:dyDescent="0.2">
      <c r="A117" s="78" t="s">
        <v>863</v>
      </c>
      <c r="B117" s="73" t="s">
        <v>1165</v>
      </c>
    </row>
    <row r="118" spans="1:2" x14ac:dyDescent="0.2">
      <c r="A118" s="78" t="s">
        <v>864</v>
      </c>
      <c r="B118" s="73" t="s">
        <v>1166</v>
      </c>
    </row>
    <row r="119" spans="1:2" x14ac:dyDescent="0.2">
      <c r="A119" s="78" t="s">
        <v>865</v>
      </c>
      <c r="B119" s="73" t="s">
        <v>1163</v>
      </c>
    </row>
    <row r="120" spans="1:2" x14ac:dyDescent="0.2">
      <c r="A120" s="78" t="s">
        <v>866</v>
      </c>
      <c r="B120" s="73" t="s">
        <v>1164</v>
      </c>
    </row>
    <row r="121" spans="1:2" x14ac:dyDescent="0.2">
      <c r="A121" s="78" t="s">
        <v>867</v>
      </c>
      <c r="B121" s="73" t="s">
        <v>1165</v>
      </c>
    </row>
    <row r="122" spans="1:2" x14ac:dyDescent="0.2">
      <c r="A122" s="78" t="s">
        <v>868</v>
      </c>
      <c r="B122" s="73" t="s">
        <v>1166</v>
      </c>
    </row>
    <row r="123" spans="1:2" x14ac:dyDescent="0.2">
      <c r="A123" s="79" t="s">
        <v>1076</v>
      </c>
      <c r="B123" s="73" t="s">
        <v>1167</v>
      </c>
    </row>
    <row r="124" spans="1:2" x14ac:dyDescent="0.2">
      <c r="A124" s="79" t="s">
        <v>1077</v>
      </c>
      <c r="B124" s="73" t="s">
        <v>1168</v>
      </c>
    </row>
    <row r="125" spans="1:2" x14ac:dyDescent="0.2">
      <c r="A125" s="79" t="s">
        <v>1078</v>
      </c>
      <c r="B125" s="73" t="s">
        <v>1169</v>
      </c>
    </row>
    <row r="126" spans="1:2" x14ac:dyDescent="0.2">
      <c r="A126" s="79" t="s">
        <v>1079</v>
      </c>
      <c r="B126" s="73" t="s">
        <v>1170</v>
      </c>
    </row>
  </sheetData>
  <autoFilter ref="A3:B3" xr:uid="{00000000-0009-0000-0000-000008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ea37a463-b99d-470c-8a85-4153a11441a9">Y2PHC7Y2YW5Y-1034750575-591</_dlc_DocId>
    <_dlc_DocIdUrl xmlns="ea37a463-b99d-470c-8a85-4153a11441a9">
      <Url>https://txhhs.sharepoint.com/sites/hhsc/fs/ra/ltss/_layouts/15/DocIdRedir.aspx?ID=Y2PHC7Y2YW5Y-1034750575-591</Url>
      <Description>Y2PHC7Y2YW5Y-1034750575-591</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F6C7FADE2BB3244CB946953B60974D2A" ma:contentTypeVersion="981" ma:contentTypeDescription="Create a new document." ma:contentTypeScope="" ma:versionID="1bbe60693a97fd515ef745499266fb3b">
  <xsd:schema xmlns:xsd="http://www.w3.org/2001/XMLSchema" xmlns:xs="http://www.w3.org/2001/XMLSchema" xmlns:p="http://schemas.microsoft.com/office/2006/metadata/properties" xmlns:ns2="ea37a463-b99d-470c-8a85-4153a11441a9" xmlns:ns3="09adeec7-a0bd-407b-b455-6d71813d8a2b" targetNamespace="http://schemas.microsoft.com/office/2006/metadata/properties" ma:root="true" ma:fieldsID="665ccaffcb1f64216b2a010ca3fbea4c" ns2:_="" ns3:_="">
    <xsd:import namespace="ea37a463-b99d-470c-8a85-4153a11441a9"/>
    <xsd:import namespace="09adeec7-a0bd-407b-b455-6d71813d8a2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37a463-b99d-470c-8a85-4153a11441a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adeec7-a0bd-407b-b455-6d71813d8a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A33A6A-7F5D-42CA-8648-DC903E035053}">
  <ds:schemaRefs>
    <ds:schemaRef ds:uri="http://schemas.microsoft.com/office/infopath/2007/PartnerControls"/>
    <ds:schemaRef ds:uri="09adeec7-a0bd-407b-b455-6d71813d8a2b"/>
    <ds:schemaRef ds:uri="http://schemas.microsoft.com/office/2006/documentManagement/types"/>
    <ds:schemaRef ds:uri="http://purl.org/dc/elements/1.1/"/>
    <ds:schemaRef ds:uri="http://purl.org/dc/terms/"/>
    <ds:schemaRef ds:uri="http://www.w3.org/XML/1998/namespace"/>
    <ds:schemaRef ds:uri="http://schemas.openxmlformats.org/package/2006/metadata/core-properties"/>
    <ds:schemaRef ds:uri="ea37a463-b99d-470c-8a85-4153a11441a9"/>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F45F184-9A14-4F31-8E4E-F2C17923E3F4}">
  <ds:schemaRefs>
    <ds:schemaRef ds:uri="http://schemas.microsoft.com/sharepoint/v3/contenttype/forms"/>
  </ds:schemaRefs>
</ds:datastoreItem>
</file>

<file path=customXml/itemProps3.xml><?xml version="1.0" encoding="utf-8"?>
<ds:datastoreItem xmlns:ds="http://schemas.openxmlformats.org/officeDocument/2006/customXml" ds:itemID="{97D585B3-9905-45C7-956F-D66F040A574C}">
  <ds:schemaRefs>
    <ds:schemaRef ds:uri="http://schemas.microsoft.com/sharepoint/events"/>
  </ds:schemaRefs>
</ds:datastoreItem>
</file>

<file path=customXml/itemProps4.xml><?xml version="1.0" encoding="utf-8"?>
<ds:datastoreItem xmlns:ds="http://schemas.openxmlformats.org/officeDocument/2006/customXml" ds:itemID="{3D260D4A-E2FD-4F3D-9F3F-431DC3EFFA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37a463-b99d-470c-8a85-4153a11441a9"/>
    <ds:schemaRef ds:uri="09adeec7-a0bd-407b-b455-6d71813d8a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QIPP Scorecard</vt:lpstr>
      <vt:lpstr>QIPP Breakout</vt:lpstr>
      <vt:lpstr>FY2019_ALL_Targets</vt:lpstr>
      <vt:lpstr>Monthy Targets</vt:lpstr>
      <vt:lpstr>Payment Amounts</vt:lpstr>
      <vt:lpstr>Final Comp Values</vt:lpstr>
      <vt:lpstr>Mar - Aug</vt:lpstr>
      <vt:lpstr>Member Months</vt:lpstr>
      <vt:lpstr>Data Dictionary</vt:lpstr>
      <vt:lpstr>Plan Codes</vt:lpstr>
      <vt:lpstr>Comp1</vt:lpstr>
      <vt:lpstr>Medicaid NFs</vt:lpstr>
      <vt:lpstr>'Monthy Targets'!FY2018_ALL_Targets</vt:lpstr>
      <vt:lpstr>'Payment Amounts'!FY2018_ALL_Targets</vt:lpstr>
      <vt:lpstr>FY2018_ALL_Targets</vt:lpstr>
      <vt:lpstr>'QIPP Breakout'!Print_Area</vt:lpstr>
      <vt:lpstr>'QIPP Scorecard'!Print_Area</vt:lpstr>
      <vt:lpstr>FY2019_ALL_Targets!Print_Titles</vt:lpstr>
      <vt:lpstr>'Monthy Targets'!Print_Titles</vt:lpstr>
      <vt:lpstr>'Payment Amounts'!Print_Titles</vt:lpstr>
      <vt:lpstr>ProviderList</vt:lpstr>
      <vt:lpstr>qryEligibility_Export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Conry,Robert (HHSC)</cp:lastModifiedBy>
  <cp:lastPrinted>2017-08-01T16:36:40Z</cp:lastPrinted>
  <dcterms:created xsi:type="dcterms:W3CDTF">2017-06-26T17:20:31Z</dcterms:created>
  <dcterms:modified xsi:type="dcterms:W3CDTF">2019-10-18T12:25:56Z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0x010100F6C7FADE2BB3244CB946953B60974D2A</vt:lpwstr>
  </property>
  <property fmtid="{D5CDD505-2E9C-101B-9397-08002B2CF9AE}" pid="3" name="_dlc_DocIdItemGuid">
    <vt:lpwstr>b153de31-9f12-4780-9146-dace75a878a5</vt:lpwstr>
  </property>
  <property fmtid="{D5CDD505-2E9C-101B-9397-08002B2CF9AE}" pid="4" name="AuthorIds_UIVersion_2048">
    <vt:lpwstr>2208</vt:lpwstr>
  </property>
  <property fmtid="{D5CDD505-2E9C-101B-9397-08002B2CF9AE}" pid="5" name="AuthorIds_UIVersion_3584">
    <vt:lpwstr>2208</vt:lpwstr>
  </property>
  <property fmtid="{D5CDD505-2E9C-101B-9397-08002B2CF9AE}" pid="6" name="AuthorIds_UIVersion_1024">
    <vt:lpwstr>2208</vt:lpwstr>
  </property>
  <property fmtid="{D5CDD505-2E9C-101B-9397-08002B2CF9AE}" pid="7" name="AuthorIds_UIVersion_1536">
    <vt:lpwstr>2208</vt:lpwstr>
  </property>
  <property fmtid="{D5CDD505-2E9C-101B-9397-08002B2CF9AE}" pid="8" name="AuthorIds_UIVersion_3072">
    <vt:lpwstr>2208</vt:lpwstr>
  </property>
  <property fmtid="{D5CDD505-2E9C-101B-9397-08002B2CF9AE}" pid="9" name="AuthorIds_UIVersion_512">
    <vt:lpwstr>2208</vt:lpwstr>
  </property>
</Properties>
</file>